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drawings/drawing5.xml" ContentType="application/vnd.openxmlformats-officedocument.drawing+xml"/>
  <Override PartName="/xl/slicers/slicer2.xml" ContentType="application/vnd.ms-excel.slicer+xml"/>
  <Override PartName="/xl/slicers/slicer3.xml" ContentType="application/vnd.ms-excel.slicer+xml"/>
  <Override PartName="/xl/comments1.xml" ContentType="application/vnd.openxmlformats-officedocument.spreadsheetml.comments+xml"/>
  <Override PartName="/xl/threadedComments/threadedComment1.xml" ContentType="application/vnd.ms-excel.threadedcomment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drawings/drawing6.xml" ContentType="application/vnd.openxmlformats-officedocument.drawing+xml"/>
  <Override PartName="/xl/slicers/slicer4.xml" ContentType="application/vnd.ms-excel.slicer+xml"/>
  <Override PartName="/xl/comments2.xml" ContentType="application/vnd.openxmlformats-officedocument.spreadsheetml.comments+xml"/>
  <Override PartName="/xl/threadedComments/threadedComment2.xml" ContentType="application/vnd.ms-excel.threadedcomments+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pivotTables/pivotTable33.xml" ContentType="application/vnd.openxmlformats-officedocument.spreadsheetml.pivotTable+xml"/>
  <Override PartName="/xl/pivotTables/pivotTable34.xml" ContentType="application/vnd.openxmlformats-officedocument.spreadsheetml.pivotTable+xml"/>
  <Override PartName="/xl/pivotTables/pivotTable35.xml" ContentType="application/vnd.openxmlformats-officedocument.spreadsheetml.pivotTable+xml"/>
  <Override PartName="/xl/drawings/drawing7.xml" ContentType="application/vnd.openxmlformats-officedocument.drawing+xml"/>
  <Override PartName="/xl/slicers/slicer5.xml" ContentType="application/vnd.ms-excel.slicer+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charts/chart12.xml" ContentType="application/vnd.openxmlformats-officedocument.drawingml.chart+xml"/>
  <Override PartName="/xl/charts/style13.xml" ContentType="application/vnd.ms-office.chartstyle+xml"/>
  <Override PartName="/xl/charts/colors13.xml" ContentType="application/vnd.ms-office.chartcolorstyle+xml"/>
  <Override PartName="/xl/charts/chart13.xml" ContentType="application/vnd.openxmlformats-officedocument.drawingml.chart+xml"/>
  <Override PartName="/xl/charts/style14.xml" ContentType="application/vnd.ms-office.chartstyle+xml"/>
  <Override PartName="/xl/charts/colors14.xml" ContentType="application/vnd.ms-office.chartcolorstyle+xml"/>
  <Override PartName="/xl/charts/chart14.xml" ContentType="application/vnd.openxmlformats-officedocument.drawingml.chart+xml"/>
  <Override PartName="/xl/charts/style15.xml" ContentType="application/vnd.ms-office.chartstyle+xml"/>
  <Override PartName="/xl/charts/colors15.xml" ContentType="application/vnd.ms-office.chartcolorstyle+xml"/>
  <Override PartName="/xl/tables/table2.xml" ContentType="application/vnd.openxmlformats-officedocument.spreadsheetml.table+xml"/>
  <Override PartName="/xl/drawings/drawing8.xml" ContentType="application/vnd.openxmlformats-officedocument.drawing+xml"/>
  <Override PartName="/xl/pivotTables/pivotTable36.xml" ContentType="application/vnd.openxmlformats-officedocument.spreadsheetml.pivotTable+xml"/>
  <Override PartName="/xl/pivotTables/pivotTable37.xml" ContentType="application/vnd.openxmlformats-officedocument.spreadsheetml.pivotTable+xml"/>
  <Override PartName="/xl/drawings/drawing9.xml" ContentType="application/vnd.openxmlformats-officedocument.drawing+xml"/>
  <Override PartName="/xl/charts/chart15.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0.xml" ContentType="application/vnd.openxmlformats-officedocument.drawing+xml"/>
  <Override PartName="/xl/tables/table3.xml" ContentType="application/vnd.openxmlformats-officedocument.spreadsheetml.table+xml"/>
  <Override PartName="/xl/slicers/slicer6.xml" ContentType="application/vnd.ms-excel.slicer+xml"/>
  <Override PartName="/xl/charts/chartEx2.xml" ContentType="application/vnd.ms-office.chartex+xml"/>
  <Override PartName="/xl/charts/style17.xml" ContentType="application/vnd.ms-office.chartstyle+xml"/>
  <Override PartName="/xl/charts/colors17.xml" ContentType="application/vnd.ms-office.chartcolorsty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hidePivotFieldList="1"/>
  <mc:AlternateContent xmlns:mc="http://schemas.openxmlformats.org/markup-compatibility/2006">
    <mc:Choice Requires="x15">
      <x15ac:absPath xmlns:x15ac="http://schemas.microsoft.com/office/spreadsheetml/2010/11/ac" url="https://rgpoca960.sharepoint.com/sites/PGLOInteralStaff-AdamandKelly/Shared Documents/Senior Management/Asset Inventory New/Data Analysis Working/"/>
    </mc:Choice>
  </mc:AlternateContent>
  <xr:revisionPtr revIDLastSave="185" documentId="8_{962EFCFC-2E5D-BA4E-9266-5C342216E6D5}" xr6:coauthVersionLast="47" xr6:coauthVersionMax="47" xr10:uidLastSave="{ED755FC8-926D-8A4A-B3DD-00BB117385FB}"/>
  <bookViews>
    <workbookView xWindow="31080" yWindow="600" windowWidth="36940" windowHeight="21000" xr2:uid="{00000000-000D-0000-FFFF-FFFF00000000}"/>
  </bookViews>
  <sheets>
    <sheet name="Cover Sheet" sheetId="18" r:id="rId1"/>
    <sheet name="Table of Contents" sheetId="21" r:id="rId2"/>
    <sheet name="Introduction-Quick Stats" sheetId="22" r:id="rId3"/>
    <sheet name="Quick Summary" sheetId="25" state="hidden" r:id="rId4"/>
    <sheet name="Methods - Data Sources" sheetId="19" r:id="rId5"/>
    <sheet name="Program Dashboard" sheetId="41" r:id="rId6"/>
    <sheet name="HR Dashboard" sheetId="38" r:id="rId7"/>
    <sheet name="Central Intake &amp; Quality" sheetId="44" r:id="rId8"/>
    <sheet name="QualityData" sheetId="45" state="hidden" r:id="rId9"/>
    <sheet name="Service Types" sheetId="24" r:id="rId10"/>
    <sheet name="Facilities" sheetId="29" state="hidden" r:id="rId11"/>
    <sheet name="Services Map Legacy" sheetId="34" state="hidden" r:id="rId12"/>
    <sheet name="2026-09-25 Submitted Data" sheetId="37" r:id="rId13"/>
  </sheets>
  <definedNames>
    <definedName name="_gjdgxs" localSheetId="9">'Service Types'!#REF!</definedName>
    <definedName name="_xlchart.v5.0" hidden="1">'Services Map Legacy'!$A$1</definedName>
    <definedName name="_xlchart.v5.1" hidden="1">'Services Map Legacy'!$A$2:$A$2252</definedName>
    <definedName name="_xlchart.v5.10" hidden="1">'Services Map Legacy'!$C$1</definedName>
    <definedName name="_xlchart.v5.11" hidden="1">'Services Map Legacy'!$C$2:$C$2252</definedName>
    <definedName name="_xlchart.v5.2" hidden="1">'Services Map Legacy'!$B$1</definedName>
    <definedName name="_xlchart.v5.3" hidden="1">'Services Map Legacy'!$B$2:$B$2252</definedName>
    <definedName name="_xlchart.v5.4" hidden="1">'Services Map Legacy'!$C$1</definedName>
    <definedName name="_xlchart.v5.5" hidden="1">'Services Map Legacy'!$C$2:$C$2252</definedName>
    <definedName name="_xlchart.v5.6" hidden="1">'Services Map Legacy'!$A$1</definedName>
    <definedName name="_xlchart.v5.7" hidden="1">'Services Map Legacy'!$A$2:$A$2252</definedName>
    <definedName name="_xlchart.v5.8" hidden="1">'Services Map Legacy'!$B$1</definedName>
    <definedName name="_xlchart.v5.9" hidden="1">'Services Map Legacy'!$B$2:$B$2252</definedName>
    <definedName name="ACE_Units">'Service Types'!#REF!</definedName>
    <definedName name="Acute_Geriatric_Psychiatry_Callout" localSheetId="9">"TextBox 1"</definedName>
    <definedName name="Acute_Geriatric_psychiatry_units">"TextBox 1"</definedName>
    <definedName name="AGPU" comment="Hyperlink to Acute Geriatric Psychiatry call out text">'Service Types'!$BA$3</definedName>
    <definedName name="BSO">"Picture 7"</definedName>
    <definedName name="BSO_1">#REF!</definedName>
    <definedName name="COE">'Service Types'!$BB$3</definedName>
    <definedName name="Continence_Clinic">#REF!</definedName>
    <definedName name="Falls_Clinic">#REF!</definedName>
    <definedName name="GATU">'Service Types'!$BB$3</definedName>
    <definedName name="GDH">'Service Types'!#REF!</definedName>
    <definedName name="GDH_Success">#REF!</definedName>
    <definedName name="GEM">'Service Types'!#REF!</definedName>
    <definedName name="GEM_Success">#REF!</definedName>
    <definedName name="Geri_Rehab">#REF!</definedName>
    <definedName name="Geriatric_Day_Hospital">#REF!</definedName>
    <definedName name="GMOT">#REF!</definedName>
    <definedName name="GOC">'Service Types'!$BH$6</definedName>
    <definedName name="GOT">'Service Types'!#REF!</definedName>
    <definedName name="GOT_Success">#REF!</definedName>
    <definedName name="GOT_Success_2">#REF!</definedName>
    <definedName name="GRU">#REF!</definedName>
    <definedName name="HELP">#REF!</definedName>
    <definedName name="HELP_Program">'Service Types'!$BX$3</definedName>
    <definedName name="Identifier">#REF!</definedName>
    <definedName name="MAP_2019">#REF!</definedName>
    <definedName name="Map_2020">#REF!</definedName>
    <definedName name="Map_2021">#REF!</definedName>
    <definedName name="Map_2023">#REF!</definedName>
    <definedName name="NLOT">'Service Types'!$BP$3</definedName>
    <definedName name="NLOT_Narr">#REF!</definedName>
    <definedName name="NLOT_Pamphlet">"Group 40"</definedName>
    <definedName name="PCMC">#REF!</definedName>
    <definedName name="PCMC_Narr">#REF!</definedName>
    <definedName name="PRC_Pamphlet">"Group 39"</definedName>
    <definedName name="PRC_Success">#REF!</definedName>
    <definedName name="Slicer_Fiscal_Year1">#N/A</definedName>
    <definedName name="Slicer_Fiscal_Year2">#N/A</definedName>
    <definedName name="Slicer_Fiscal_Year21">#N/A</definedName>
    <definedName name="Slicer_Fiscal_Year22">#N/A</definedName>
    <definedName name="Slicer_Fiscal6">#N/A</definedName>
    <definedName name="Slicer_For_bedded_services">#N/A</definedName>
    <definedName name="Slicer_For_bedded_services1">#N/A</definedName>
    <definedName name="Slicer_For_bedded_services2">#N/A</definedName>
    <definedName name="Slicer_Ontario_Health_Region1">#N/A</definedName>
    <definedName name="Slicer_Ontario_Health_Region2">#N/A</definedName>
    <definedName name="Slicer_Ontario_Health_Region21">#N/A</definedName>
    <definedName name="Slicer_Ontario_Health_Region22">#N/A</definedName>
    <definedName name="Slicer_Service_Type">#N/A</definedName>
    <definedName name="Slicer_SGS_Type_Name7">#N/A</definedName>
    <definedName name="Snapshot_2022">'Introduction-Quick Stats'!$AO$5</definedName>
  </definedNames>
  <calcPr calcId="191029"/>
  <pivotCaches>
    <pivotCache cacheId="336" r:id="rId14"/>
  </pivotCaches>
  <extLst>
    <ext xmlns:x14="http://schemas.microsoft.com/office/spreadsheetml/2009/9/main" uri="{BBE1A952-AA13-448e-AADC-164F8A28A991}">
      <x14:slicerCaches>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7"/>
        <x14:slicerCache r:id="rId28"/>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273" i="37" l="1"/>
  <c r="BF273" i="37"/>
  <c r="AB2250" i="37"/>
  <c r="AB2251" i="37"/>
  <c r="AB2252" i="37"/>
  <c r="AB2253" i="37"/>
  <c r="AB2254" i="37"/>
  <c r="AB2255" i="37"/>
  <c r="AB2256" i="37"/>
  <c r="AB2257" i="37"/>
  <c r="AB2258" i="37"/>
  <c r="AB2259" i="37"/>
  <c r="BZ2250" i="37"/>
  <c r="BZ2251" i="37"/>
  <c r="BZ2252" i="37"/>
  <c r="BZ2253" i="37"/>
  <c r="BZ2254" i="37"/>
  <c r="BZ2255" i="37"/>
  <c r="BZ2256" i="37"/>
  <c r="BZ2257" i="37"/>
  <c r="BZ2258" i="37"/>
  <c r="BZ2259" i="37"/>
  <c r="CA2250" i="37"/>
  <c r="CA2251" i="37"/>
  <c r="CA2252" i="37"/>
  <c r="CA2253" i="37"/>
  <c r="CA2254" i="37"/>
  <c r="CA2255" i="37"/>
  <c r="CA2256" i="37"/>
  <c r="CA2257" i="37"/>
  <c r="CA2258" i="37"/>
  <c r="CA2259" i="37"/>
  <c r="DF2250" i="37"/>
  <c r="DF2251" i="37"/>
  <c r="DF2252" i="37"/>
  <c r="DF2253" i="37"/>
  <c r="DF2254" i="37"/>
  <c r="DF2255" i="37"/>
  <c r="DF2256" i="37"/>
  <c r="DF2257" i="37"/>
  <c r="DF2258" i="37"/>
  <c r="DF2259" i="37"/>
  <c r="U2252" i="45"/>
  <c r="U2251" i="45"/>
  <c r="U2250" i="45"/>
  <c r="U2249" i="45"/>
  <c r="U2248" i="45"/>
  <c r="U2247" i="45"/>
  <c r="U2246" i="45"/>
  <c r="U2245" i="45"/>
  <c r="U2244" i="45"/>
  <c r="U2243" i="45"/>
  <c r="U2242" i="45"/>
  <c r="U2241" i="45"/>
  <c r="U2240" i="45"/>
  <c r="U2239" i="45"/>
  <c r="U2238" i="45"/>
  <c r="U2237" i="45"/>
  <c r="U2236" i="45"/>
  <c r="U2235" i="45"/>
  <c r="U2234" i="45"/>
  <c r="U2233" i="45"/>
  <c r="U2232" i="45"/>
  <c r="U2231" i="45"/>
  <c r="U2230" i="45"/>
  <c r="U2229" i="45"/>
  <c r="U2228" i="45"/>
  <c r="U2227" i="45"/>
  <c r="U2226" i="45"/>
  <c r="U2225" i="45"/>
  <c r="U2224" i="45"/>
  <c r="U2223" i="45"/>
  <c r="U2222" i="45"/>
  <c r="U2221" i="45"/>
  <c r="U2220" i="45"/>
  <c r="U2219" i="45"/>
  <c r="U2218" i="45"/>
  <c r="U2217" i="45"/>
  <c r="U2216" i="45"/>
  <c r="U2215" i="45"/>
  <c r="U2214" i="45"/>
  <c r="U2213" i="45"/>
  <c r="U2212" i="45"/>
  <c r="U2211" i="45"/>
  <c r="U2210" i="45"/>
  <c r="U2209" i="45"/>
  <c r="U2208" i="45"/>
  <c r="U2207" i="45"/>
  <c r="U2206" i="45"/>
  <c r="U2205" i="45"/>
  <c r="U2204" i="45"/>
  <c r="U2203" i="45"/>
  <c r="U2202" i="45"/>
  <c r="U2201" i="45"/>
  <c r="U2200" i="45"/>
  <c r="U2199" i="45"/>
  <c r="U2198" i="45"/>
  <c r="U2197" i="45"/>
  <c r="U2196" i="45"/>
  <c r="U2195" i="45"/>
  <c r="U2194" i="45"/>
  <c r="U2193" i="45"/>
  <c r="U2192" i="45"/>
  <c r="U2191" i="45"/>
  <c r="U2190" i="45"/>
  <c r="U2189" i="45"/>
  <c r="U2188" i="45"/>
  <c r="U2187" i="45"/>
  <c r="U2186" i="45"/>
  <c r="U2185" i="45"/>
  <c r="U2184" i="45"/>
  <c r="U2183" i="45"/>
  <c r="U2182" i="45"/>
  <c r="U2181" i="45"/>
  <c r="U2180" i="45"/>
  <c r="U2179" i="45"/>
  <c r="U2178" i="45"/>
  <c r="U2177" i="45"/>
  <c r="U2176" i="45"/>
  <c r="U2175" i="45"/>
  <c r="U2174" i="45"/>
  <c r="U2173" i="45"/>
  <c r="U2172" i="45"/>
  <c r="U2171" i="45"/>
  <c r="U2170" i="45"/>
  <c r="U2169" i="45"/>
  <c r="U2168" i="45"/>
  <c r="U2167" i="45"/>
  <c r="U2166" i="45"/>
  <c r="U2165" i="45"/>
  <c r="U2164" i="45"/>
  <c r="U2163" i="45"/>
  <c r="U2162" i="45"/>
  <c r="U2161" i="45"/>
  <c r="U2160" i="45"/>
  <c r="U2159" i="45"/>
  <c r="U2158" i="45"/>
  <c r="U2157" i="45"/>
  <c r="U2156" i="45"/>
  <c r="U2155" i="45"/>
  <c r="U2154" i="45"/>
  <c r="U2153" i="45"/>
  <c r="U2152" i="45"/>
  <c r="U2151" i="45"/>
  <c r="U2150" i="45"/>
  <c r="U2149" i="45"/>
  <c r="U2148" i="45"/>
  <c r="U2147" i="45"/>
  <c r="U2146" i="45"/>
  <c r="U2145" i="45"/>
  <c r="U2144" i="45"/>
  <c r="U2143" i="45"/>
  <c r="U2142" i="45"/>
  <c r="U2141" i="45"/>
  <c r="U2140" i="45"/>
  <c r="U2139" i="45"/>
  <c r="U2138" i="45"/>
  <c r="U2137" i="45"/>
  <c r="U2136" i="45"/>
  <c r="U2135" i="45"/>
  <c r="U2134" i="45"/>
  <c r="U2133" i="45"/>
  <c r="U2132" i="45"/>
  <c r="U2131" i="45"/>
  <c r="U2130" i="45"/>
  <c r="U2129" i="45"/>
  <c r="U2128" i="45"/>
  <c r="U2127" i="45"/>
  <c r="U2126" i="45"/>
  <c r="U2125" i="45"/>
  <c r="U2124" i="45"/>
  <c r="U2123" i="45"/>
  <c r="U2122" i="45"/>
  <c r="U2121" i="45"/>
  <c r="U2120" i="45"/>
  <c r="U2119" i="45"/>
  <c r="U2118" i="45"/>
  <c r="U2117" i="45"/>
  <c r="U2116" i="45"/>
  <c r="U2115" i="45"/>
  <c r="U2114" i="45"/>
  <c r="U2113" i="45"/>
  <c r="U2112" i="45"/>
  <c r="U2111" i="45"/>
  <c r="U2110" i="45"/>
  <c r="U2109" i="45"/>
  <c r="U2108" i="45"/>
  <c r="U2107" i="45"/>
  <c r="U2106" i="45"/>
  <c r="U2105" i="45"/>
  <c r="U2104" i="45"/>
  <c r="U2103" i="45"/>
  <c r="U2102" i="45"/>
  <c r="U2101" i="45"/>
  <c r="U2100" i="45"/>
  <c r="U2099" i="45"/>
  <c r="U2098" i="45"/>
  <c r="U2097" i="45"/>
  <c r="U2096" i="45"/>
  <c r="U2095" i="45"/>
  <c r="U2094" i="45"/>
  <c r="U2093" i="45"/>
  <c r="U2092" i="45"/>
  <c r="U2091" i="45"/>
  <c r="U2090" i="45"/>
  <c r="U2089" i="45"/>
  <c r="U2088" i="45"/>
  <c r="U2087" i="45"/>
  <c r="U2086" i="45"/>
  <c r="U2085" i="45"/>
  <c r="U2084" i="45"/>
  <c r="U2083" i="45"/>
  <c r="U2082" i="45"/>
  <c r="U2081" i="45"/>
  <c r="U2080" i="45"/>
  <c r="U2079" i="45"/>
  <c r="U2078" i="45"/>
  <c r="U2077" i="45"/>
  <c r="U2076" i="45"/>
  <c r="U2075" i="45"/>
  <c r="U2074" i="45"/>
  <c r="U2073" i="45"/>
  <c r="U2072" i="45"/>
  <c r="U2071" i="45"/>
  <c r="U2070" i="45"/>
  <c r="U2069" i="45"/>
  <c r="U2068" i="45"/>
  <c r="U2067" i="45"/>
  <c r="U2066" i="45"/>
  <c r="U2065" i="45"/>
  <c r="U2064" i="45"/>
  <c r="U2063" i="45"/>
  <c r="U2062" i="45"/>
  <c r="U2061" i="45"/>
  <c r="U2060" i="45"/>
  <c r="U2059" i="45"/>
  <c r="U2058" i="45"/>
  <c r="U2057" i="45"/>
  <c r="U2056" i="45"/>
  <c r="U2055" i="45"/>
  <c r="U2054" i="45"/>
  <c r="U2053" i="45"/>
  <c r="U2052" i="45"/>
  <c r="U2051" i="45"/>
  <c r="U2050" i="45"/>
  <c r="U2049" i="45"/>
  <c r="U2048" i="45"/>
  <c r="U2047" i="45"/>
  <c r="U2046" i="45"/>
  <c r="U2045" i="45"/>
  <c r="U2044" i="45"/>
  <c r="U2043" i="45"/>
  <c r="U2042" i="45"/>
  <c r="U2041" i="45"/>
  <c r="U2040" i="45"/>
  <c r="U2039" i="45"/>
  <c r="U2038" i="45"/>
  <c r="U2037" i="45"/>
  <c r="U2036" i="45"/>
  <c r="U2035" i="45"/>
  <c r="U2034" i="45"/>
  <c r="U2033" i="45"/>
  <c r="U2032" i="45"/>
  <c r="U2031" i="45"/>
  <c r="U2030" i="45"/>
  <c r="U2029" i="45"/>
  <c r="U2028" i="45"/>
  <c r="U2027" i="45"/>
  <c r="U2026" i="45"/>
  <c r="U2025" i="45"/>
  <c r="U2024" i="45"/>
  <c r="U2023" i="45"/>
  <c r="U2022" i="45"/>
  <c r="U2021" i="45"/>
  <c r="U2020" i="45"/>
  <c r="U2019" i="45"/>
  <c r="U2018" i="45"/>
  <c r="U2017" i="45"/>
  <c r="U2016" i="45"/>
  <c r="U2015" i="45"/>
  <c r="U2014" i="45"/>
  <c r="U2013" i="45"/>
  <c r="U2012" i="45"/>
  <c r="U2011" i="45"/>
  <c r="U2010" i="45"/>
  <c r="U2009" i="45"/>
  <c r="U2008" i="45"/>
  <c r="U2007" i="45"/>
  <c r="U2006" i="45"/>
  <c r="U2005" i="45"/>
  <c r="U2004" i="45"/>
  <c r="U2003" i="45"/>
  <c r="U2002" i="45"/>
  <c r="U2001" i="45"/>
  <c r="U2000" i="45"/>
  <c r="U1999" i="45"/>
  <c r="U1998" i="45"/>
  <c r="U1997" i="45"/>
  <c r="U1996" i="45"/>
  <c r="U1995" i="45"/>
  <c r="U1994" i="45"/>
  <c r="U1993" i="45"/>
  <c r="U1992" i="45"/>
  <c r="U1991" i="45"/>
  <c r="U1990" i="45"/>
  <c r="U1989" i="45"/>
  <c r="U1988" i="45"/>
  <c r="U1987" i="45"/>
  <c r="U1986" i="45"/>
  <c r="U1985" i="45"/>
  <c r="U1984" i="45"/>
  <c r="U1983" i="45"/>
  <c r="U1982" i="45"/>
  <c r="U1981" i="45"/>
  <c r="U1980" i="45"/>
  <c r="U1979" i="45"/>
  <c r="U1978" i="45"/>
  <c r="U1977" i="45"/>
  <c r="U1976" i="45"/>
  <c r="U1975" i="45"/>
  <c r="U1974" i="45"/>
  <c r="U1973" i="45"/>
  <c r="U1972" i="45"/>
  <c r="U1971" i="45"/>
  <c r="U1970" i="45"/>
  <c r="U1969" i="45"/>
  <c r="U1968" i="45"/>
  <c r="U1967" i="45"/>
  <c r="U1966" i="45"/>
  <c r="U1965" i="45"/>
  <c r="U1964" i="45"/>
  <c r="U1963" i="45"/>
  <c r="U1962" i="45"/>
  <c r="U1961" i="45"/>
  <c r="U1960" i="45"/>
  <c r="U1959" i="45"/>
  <c r="U1958" i="45"/>
  <c r="U1957" i="45"/>
  <c r="U1956" i="45"/>
  <c r="U1955" i="45"/>
  <c r="U1954" i="45"/>
  <c r="U1953" i="45"/>
  <c r="U1952" i="45"/>
  <c r="U1951" i="45"/>
  <c r="U1950" i="45"/>
  <c r="U1949" i="45"/>
  <c r="U1948" i="45"/>
  <c r="U1947" i="45"/>
  <c r="U1946" i="45"/>
  <c r="U1945" i="45"/>
  <c r="U1944" i="45"/>
  <c r="U1943" i="45"/>
  <c r="U1942" i="45"/>
  <c r="U1941" i="45"/>
  <c r="U1940" i="45"/>
  <c r="U1939" i="45"/>
  <c r="U1938" i="45"/>
  <c r="U1937" i="45"/>
  <c r="U1936" i="45"/>
  <c r="U1935" i="45"/>
  <c r="U1934" i="45"/>
  <c r="U1933" i="45"/>
  <c r="U1932" i="45"/>
  <c r="U1931" i="45"/>
  <c r="U1930" i="45"/>
  <c r="U1929" i="45"/>
  <c r="U1928" i="45"/>
  <c r="U1927" i="45"/>
  <c r="U1926" i="45"/>
  <c r="U1925" i="45"/>
  <c r="U1924" i="45"/>
  <c r="U1923" i="45"/>
  <c r="U1922" i="45"/>
  <c r="U1921" i="45"/>
  <c r="U1920" i="45"/>
  <c r="U1919" i="45"/>
  <c r="U1918" i="45"/>
  <c r="U1917" i="45"/>
  <c r="U1916" i="45"/>
  <c r="U1915" i="45"/>
  <c r="U1914" i="45"/>
  <c r="U1913" i="45"/>
  <c r="U1912" i="45"/>
  <c r="U1911" i="45"/>
  <c r="U1910" i="45"/>
  <c r="U1909" i="45"/>
  <c r="U1908" i="45"/>
  <c r="U1907" i="45"/>
  <c r="U1906" i="45"/>
  <c r="U1905" i="45"/>
  <c r="U1904" i="45"/>
  <c r="U1903" i="45"/>
  <c r="U1902" i="45"/>
  <c r="U1901" i="45"/>
  <c r="U1900" i="45"/>
  <c r="U1899" i="45"/>
  <c r="U1898" i="45"/>
  <c r="U1897" i="45"/>
  <c r="U1896" i="45"/>
  <c r="U1895" i="45"/>
  <c r="U1894" i="45"/>
  <c r="U1893" i="45"/>
  <c r="U1892" i="45"/>
  <c r="U1891" i="45"/>
  <c r="U1890" i="45"/>
  <c r="U1889" i="45"/>
  <c r="U1888" i="45"/>
  <c r="U1887" i="45"/>
  <c r="U1886" i="45"/>
  <c r="U1885" i="45"/>
  <c r="U1884" i="45"/>
  <c r="U1883" i="45"/>
  <c r="U1882" i="45"/>
  <c r="U1881" i="45"/>
  <c r="U1880" i="45"/>
  <c r="U1879" i="45"/>
  <c r="U1878" i="45"/>
  <c r="U1877" i="45"/>
  <c r="U1876" i="45"/>
  <c r="U1875" i="45"/>
  <c r="U1874" i="45"/>
  <c r="U1873" i="45"/>
  <c r="U1872" i="45"/>
  <c r="U1871" i="45"/>
  <c r="U1870" i="45"/>
  <c r="U1869" i="45"/>
  <c r="U1868" i="45"/>
  <c r="U1867" i="45"/>
  <c r="U1866" i="45"/>
  <c r="U1865" i="45"/>
  <c r="U1864" i="45"/>
  <c r="U1863" i="45"/>
  <c r="U1862" i="45"/>
  <c r="U1861" i="45"/>
  <c r="U1860" i="45"/>
  <c r="U1859" i="45"/>
  <c r="U1858" i="45"/>
  <c r="U1857" i="45"/>
  <c r="U1856" i="45"/>
  <c r="U1855" i="45"/>
  <c r="U1854" i="45"/>
  <c r="U1853" i="45"/>
  <c r="U1852" i="45"/>
  <c r="U1851" i="45"/>
  <c r="U1850" i="45"/>
  <c r="U1849" i="45"/>
  <c r="U1848" i="45"/>
  <c r="U1847" i="45"/>
  <c r="U1846" i="45"/>
  <c r="U1845" i="45"/>
  <c r="U1844" i="45"/>
  <c r="U1843" i="45"/>
  <c r="U1842" i="45"/>
  <c r="U1841" i="45"/>
  <c r="U1840" i="45"/>
  <c r="U1839" i="45"/>
  <c r="U1838" i="45"/>
  <c r="U1837" i="45"/>
  <c r="U1836" i="45"/>
  <c r="U1835" i="45"/>
  <c r="U1834" i="45"/>
  <c r="U1833" i="45"/>
  <c r="U1832" i="45"/>
  <c r="U1831" i="45"/>
  <c r="U1830" i="45"/>
  <c r="U1829" i="45"/>
  <c r="U1828" i="45"/>
  <c r="U1827" i="45"/>
  <c r="U1826" i="45"/>
  <c r="U1825" i="45"/>
  <c r="U1824" i="45"/>
  <c r="U1823" i="45"/>
  <c r="U1822" i="45"/>
  <c r="U1821" i="45"/>
  <c r="U1820" i="45"/>
  <c r="U1819" i="45"/>
  <c r="U1818" i="45"/>
  <c r="U1817" i="45"/>
  <c r="U1816" i="45"/>
  <c r="U1815" i="45"/>
  <c r="U1814" i="45"/>
  <c r="U1813" i="45"/>
  <c r="U1812" i="45"/>
  <c r="U1811" i="45"/>
  <c r="U1810" i="45"/>
  <c r="U1809" i="45"/>
  <c r="U1808" i="45"/>
  <c r="U1807" i="45"/>
  <c r="U1806" i="45"/>
  <c r="U1805" i="45"/>
  <c r="U1804" i="45"/>
  <c r="U1803" i="45"/>
  <c r="U1802" i="45"/>
  <c r="U1801" i="45"/>
  <c r="U1800" i="45"/>
  <c r="U1799" i="45"/>
  <c r="U1798" i="45"/>
  <c r="U1797" i="45"/>
  <c r="U1796" i="45"/>
  <c r="U1795" i="45"/>
  <c r="U1794" i="45"/>
  <c r="U1793" i="45"/>
  <c r="U1792" i="45"/>
  <c r="U1791" i="45"/>
  <c r="U1790" i="45"/>
  <c r="U1789" i="45"/>
  <c r="U1788" i="45"/>
  <c r="U1787" i="45"/>
  <c r="U1786" i="45"/>
  <c r="U1785" i="45"/>
  <c r="U1784" i="45"/>
  <c r="U1783" i="45"/>
  <c r="U1782" i="45"/>
  <c r="U1781" i="45"/>
  <c r="U1780" i="45"/>
  <c r="U1779" i="45"/>
  <c r="U1778" i="45"/>
  <c r="U1777" i="45"/>
  <c r="U1776" i="45"/>
  <c r="U1775" i="45"/>
  <c r="U1774" i="45"/>
  <c r="U1773" i="45"/>
  <c r="U1772" i="45"/>
  <c r="U1771" i="45"/>
  <c r="U1770" i="45"/>
  <c r="U1769" i="45"/>
  <c r="U1768" i="45"/>
  <c r="U1767" i="45"/>
  <c r="U1766" i="45"/>
  <c r="U1765" i="45"/>
  <c r="U1764" i="45"/>
  <c r="U1763" i="45"/>
  <c r="U1762" i="45"/>
  <c r="U1761" i="45"/>
  <c r="U1760" i="45"/>
  <c r="U1759" i="45"/>
  <c r="U1758" i="45"/>
  <c r="U1757" i="45"/>
  <c r="U1756" i="45"/>
  <c r="U1755" i="45"/>
  <c r="U1754" i="45"/>
  <c r="U1753" i="45"/>
  <c r="U1752" i="45"/>
  <c r="U1751" i="45"/>
  <c r="U1750" i="45"/>
  <c r="U1749" i="45"/>
  <c r="U1748" i="45"/>
  <c r="U1747" i="45"/>
  <c r="U1746" i="45"/>
  <c r="U1745" i="45"/>
  <c r="U1744" i="45"/>
  <c r="U1743" i="45"/>
  <c r="U1742" i="45"/>
  <c r="U1741" i="45"/>
  <c r="U1740" i="45"/>
  <c r="U1739" i="45"/>
  <c r="U1738" i="45"/>
  <c r="U1737" i="45"/>
  <c r="U1736" i="45"/>
  <c r="U1735" i="45"/>
  <c r="U1734" i="45"/>
  <c r="U1733" i="45"/>
  <c r="U1732" i="45"/>
  <c r="U1731" i="45"/>
  <c r="U1730" i="45"/>
  <c r="U1729" i="45"/>
  <c r="U1728" i="45"/>
  <c r="U1727" i="45"/>
  <c r="U1726" i="45"/>
  <c r="U1725" i="45"/>
  <c r="U1724" i="45"/>
  <c r="U1723" i="45"/>
  <c r="U1722" i="45"/>
  <c r="U1721" i="45"/>
  <c r="U1720" i="45"/>
  <c r="U1719" i="45"/>
  <c r="U1718" i="45"/>
  <c r="U1717" i="45"/>
  <c r="U1716" i="45"/>
  <c r="U1715" i="45"/>
  <c r="U1714" i="45"/>
  <c r="U1713" i="45"/>
  <c r="U1712" i="45"/>
  <c r="U1711" i="45"/>
  <c r="U1710" i="45"/>
  <c r="U1709" i="45"/>
  <c r="U1708" i="45"/>
  <c r="U1707" i="45"/>
  <c r="U1706" i="45"/>
  <c r="U1705" i="45"/>
  <c r="U1704" i="45"/>
  <c r="U1703" i="45"/>
  <c r="U1702" i="45"/>
  <c r="U1701" i="45"/>
  <c r="U1700" i="45"/>
  <c r="U1699" i="45"/>
  <c r="U1698" i="45"/>
  <c r="U1697" i="45"/>
  <c r="U1696" i="45"/>
  <c r="U1695" i="45"/>
  <c r="U1694" i="45"/>
  <c r="U1693" i="45"/>
  <c r="U1692" i="45"/>
  <c r="U1691" i="45"/>
  <c r="U1690" i="45"/>
  <c r="U1689" i="45"/>
  <c r="U1688" i="45"/>
  <c r="U1687" i="45"/>
  <c r="U1686" i="45"/>
  <c r="U1685" i="45"/>
  <c r="U1684" i="45"/>
  <c r="U1683" i="45"/>
  <c r="U1682" i="45"/>
  <c r="U1681" i="45"/>
  <c r="U1680" i="45"/>
  <c r="U1679" i="45"/>
  <c r="U1678" i="45"/>
  <c r="U1677" i="45"/>
  <c r="U1676" i="45"/>
  <c r="U1675" i="45"/>
  <c r="U1674" i="45"/>
  <c r="U1673" i="45"/>
  <c r="U1672" i="45"/>
  <c r="U1671" i="45"/>
  <c r="U1670" i="45"/>
  <c r="U1669" i="45"/>
  <c r="U1668" i="45"/>
  <c r="U1667" i="45"/>
  <c r="U1666" i="45"/>
  <c r="U1665" i="45"/>
  <c r="U1664" i="45"/>
  <c r="U1663" i="45"/>
  <c r="U1662" i="45"/>
  <c r="U1661" i="45"/>
  <c r="U1660" i="45"/>
  <c r="U1659" i="45"/>
  <c r="U1658" i="45"/>
  <c r="U1657" i="45"/>
  <c r="U1656" i="45"/>
  <c r="U1655" i="45"/>
  <c r="U1654" i="45"/>
  <c r="U1653" i="45"/>
  <c r="U1652" i="45"/>
  <c r="U1651" i="45"/>
  <c r="U1650" i="45"/>
  <c r="U1649" i="45"/>
  <c r="U1648" i="45"/>
  <c r="U1647" i="45"/>
  <c r="U1646" i="45"/>
  <c r="U1645" i="45"/>
  <c r="U1644" i="45"/>
  <c r="U1643" i="45"/>
  <c r="U1642" i="45"/>
  <c r="U1641" i="45"/>
  <c r="U1640" i="45"/>
  <c r="U1639" i="45"/>
  <c r="U1638" i="45"/>
  <c r="U1637" i="45"/>
  <c r="U1636" i="45"/>
  <c r="U1635" i="45"/>
  <c r="U1634" i="45"/>
  <c r="U1633" i="45"/>
  <c r="U1632" i="45"/>
  <c r="U1631" i="45"/>
  <c r="U1630" i="45"/>
  <c r="U1629" i="45"/>
  <c r="U1628" i="45"/>
  <c r="U1627" i="45"/>
  <c r="U1626" i="45"/>
  <c r="U1625" i="45"/>
  <c r="U1624" i="45"/>
  <c r="U1623" i="45"/>
  <c r="U1622" i="45"/>
  <c r="U1621" i="45"/>
  <c r="U1620" i="45"/>
  <c r="U1619" i="45"/>
  <c r="U1618" i="45"/>
  <c r="U1617" i="45"/>
  <c r="U1616" i="45"/>
  <c r="U1615" i="45"/>
  <c r="U1614" i="45"/>
  <c r="U1613" i="45"/>
  <c r="U1612" i="45"/>
  <c r="U1611" i="45"/>
  <c r="U1610" i="45"/>
  <c r="U1609" i="45"/>
  <c r="U1608" i="45"/>
  <c r="U1607" i="45"/>
  <c r="U1606" i="45"/>
  <c r="U1605" i="45"/>
  <c r="U1604" i="45"/>
  <c r="U1603" i="45"/>
  <c r="U1602" i="45"/>
  <c r="U1601" i="45"/>
  <c r="U1600" i="45"/>
  <c r="U1599" i="45"/>
  <c r="U1598" i="45"/>
  <c r="U1597" i="45"/>
  <c r="U1596" i="45"/>
  <c r="U1595" i="45"/>
  <c r="U1594" i="45"/>
  <c r="U1593" i="45"/>
  <c r="U1592" i="45"/>
  <c r="U1591" i="45"/>
  <c r="U1590" i="45"/>
  <c r="U1589" i="45"/>
  <c r="U1588" i="45"/>
  <c r="U1587" i="45"/>
  <c r="U1586" i="45"/>
  <c r="U1585" i="45"/>
  <c r="U1584" i="45"/>
  <c r="U1583" i="45"/>
  <c r="U1582" i="45"/>
  <c r="U1581" i="45"/>
  <c r="U1580" i="45"/>
  <c r="U1579" i="45"/>
  <c r="U1578" i="45"/>
  <c r="U1577" i="45"/>
  <c r="U1576" i="45"/>
  <c r="U1575" i="45"/>
  <c r="U1574" i="45"/>
  <c r="U1573" i="45"/>
  <c r="U1572" i="45"/>
  <c r="U1571" i="45"/>
  <c r="U1570" i="45"/>
  <c r="U1569" i="45"/>
  <c r="U1568" i="45"/>
  <c r="U1567" i="45"/>
  <c r="U1566" i="45"/>
  <c r="U1565" i="45"/>
  <c r="U1564" i="45"/>
  <c r="U1563" i="45"/>
  <c r="U1562" i="45"/>
  <c r="U1561" i="45"/>
  <c r="U1560" i="45"/>
  <c r="U1559" i="45"/>
  <c r="U1558" i="45"/>
  <c r="U1557" i="45"/>
  <c r="U1556" i="45"/>
  <c r="U1555" i="45"/>
  <c r="U1554" i="45"/>
  <c r="U1553" i="45"/>
  <c r="U1552" i="45"/>
  <c r="U1551" i="45"/>
  <c r="U1550" i="45"/>
  <c r="U1549" i="45"/>
  <c r="U1548" i="45"/>
  <c r="U1547" i="45"/>
  <c r="U1546" i="45"/>
  <c r="U1545" i="45"/>
  <c r="U1544" i="45"/>
  <c r="U1543" i="45"/>
  <c r="U1542" i="45"/>
  <c r="U1541" i="45"/>
  <c r="U1540" i="45"/>
  <c r="U1539" i="45"/>
  <c r="U1538" i="45"/>
  <c r="U1537" i="45"/>
  <c r="U1536" i="45"/>
  <c r="U1535" i="45"/>
  <c r="U1534" i="45"/>
  <c r="U1533" i="45"/>
  <c r="U1532" i="45"/>
  <c r="U1531" i="45"/>
  <c r="U1530" i="45"/>
  <c r="U1529" i="45"/>
  <c r="U1528" i="45"/>
  <c r="U1527" i="45"/>
  <c r="U1526" i="45"/>
  <c r="U1525" i="45"/>
  <c r="U1524" i="45"/>
  <c r="U1523" i="45"/>
  <c r="U1522" i="45"/>
  <c r="U1521" i="45"/>
  <c r="U1520" i="45"/>
  <c r="U1519" i="45"/>
  <c r="U1518" i="45"/>
  <c r="U1517" i="45"/>
  <c r="U1516" i="45"/>
  <c r="U1515" i="45"/>
  <c r="U1514" i="45"/>
  <c r="U1513" i="45"/>
  <c r="U1512" i="45"/>
  <c r="U1511" i="45"/>
  <c r="U1510" i="45"/>
  <c r="U1509" i="45"/>
  <c r="U1508" i="45"/>
  <c r="U1507" i="45"/>
  <c r="U1506" i="45"/>
  <c r="U1505" i="45"/>
  <c r="U1504" i="45"/>
  <c r="U1503" i="45"/>
  <c r="U1502" i="45"/>
  <c r="U1501" i="45"/>
  <c r="U1500" i="45"/>
  <c r="U1499" i="45"/>
  <c r="U1498" i="45"/>
  <c r="U1497" i="45"/>
  <c r="U1496" i="45"/>
  <c r="U1495" i="45"/>
  <c r="U1494" i="45"/>
  <c r="U1493" i="45"/>
  <c r="U1492" i="45"/>
  <c r="U1491" i="45"/>
  <c r="U1490" i="45"/>
  <c r="U1489" i="45"/>
  <c r="U1488" i="45"/>
  <c r="U1487" i="45"/>
  <c r="U1486" i="45"/>
  <c r="U1485" i="45"/>
  <c r="U1484" i="45"/>
  <c r="U1483" i="45"/>
  <c r="U1482" i="45"/>
  <c r="U1481" i="45"/>
  <c r="U1480" i="45"/>
  <c r="U1479" i="45"/>
  <c r="U1478" i="45"/>
  <c r="U1477" i="45"/>
  <c r="U1476" i="45"/>
  <c r="U1475" i="45"/>
  <c r="U1474" i="45"/>
  <c r="U1473" i="45"/>
  <c r="U1472" i="45"/>
  <c r="U1471" i="45"/>
  <c r="U1470" i="45"/>
  <c r="U1469" i="45"/>
  <c r="U1468" i="45"/>
  <c r="U1467" i="45"/>
  <c r="U1466" i="45"/>
  <c r="U1465" i="45"/>
  <c r="U1464" i="45"/>
  <c r="U1463" i="45"/>
  <c r="U1462" i="45"/>
  <c r="U1461" i="45"/>
  <c r="U1460" i="45"/>
  <c r="U1459" i="45"/>
  <c r="U1458" i="45"/>
  <c r="U1457" i="45"/>
  <c r="U1456" i="45"/>
  <c r="U1455" i="45"/>
  <c r="U1454" i="45"/>
  <c r="U1453" i="45"/>
  <c r="U1452" i="45"/>
  <c r="U1451" i="45"/>
  <c r="U1450" i="45"/>
  <c r="U1449" i="45"/>
  <c r="U1448" i="45"/>
  <c r="U1447" i="45"/>
  <c r="U1446" i="45"/>
  <c r="U1445" i="45"/>
  <c r="U1444" i="45"/>
  <c r="U1443" i="45"/>
  <c r="U1442" i="45"/>
  <c r="U1441" i="45"/>
  <c r="U1440" i="45"/>
  <c r="U1439" i="45"/>
  <c r="U1438" i="45"/>
  <c r="U1437" i="45"/>
  <c r="U1436" i="45"/>
  <c r="U1435" i="45"/>
  <c r="U1434" i="45"/>
  <c r="U1433" i="45"/>
  <c r="U1432" i="45"/>
  <c r="U1431" i="45"/>
  <c r="U1430" i="45"/>
  <c r="U1429" i="45"/>
  <c r="U1428" i="45"/>
  <c r="U1427" i="45"/>
  <c r="U1426" i="45"/>
  <c r="U1425" i="45"/>
  <c r="U1424" i="45"/>
  <c r="U1423" i="45"/>
  <c r="U1422" i="45"/>
  <c r="U1421" i="45"/>
  <c r="U1420" i="45"/>
  <c r="U1419" i="45"/>
  <c r="U1418" i="45"/>
  <c r="U1417" i="45"/>
  <c r="U1416" i="45"/>
  <c r="U1415" i="45"/>
  <c r="U1414" i="45"/>
  <c r="U1413" i="45"/>
  <c r="U1412" i="45"/>
  <c r="U1411" i="45"/>
  <c r="U1410" i="45"/>
  <c r="U1409" i="45"/>
  <c r="U1408" i="45"/>
  <c r="U1407" i="45"/>
  <c r="U1406" i="45"/>
  <c r="U1405" i="45"/>
  <c r="U1404" i="45"/>
  <c r="U1403" i="45"/>
  <c r="U1402" i="45"/>
  <c r="U1401" i="45"/>
  <c r="U1400" i="45"/>
  <c r="U1399" i="45"/>
  <c r="U1398" i="45"/>
  <c r="U1397" i="45"/>
  <c r="U1396" i="45"/>
  <c r="U1395" i="45"/>
  <c r="U1394" i="45"/>
  <c r="U1393" i="45"/>
  <c r="U1392" i="45"/>
  <c r="U1391" i="45"/>
  <c r="U1390" i="45"/>
  <c r="U1389" i="45"/>
  <c r="U1388" i="45"/>
  <c r="U1387" i="45"/>
  <c r="U1386" i="45"/>
  <c r="U1385" i="45"/>
  <c r="U1384" i="45"/>
  <c r="U1383" i="45"/>
  <c r="U1382" i="45"/>
  <c r="U1381" i="45"/>
  <c r="U1380" i="45"/>
  <c r="U1379" i="45"/>
  <c r="U1378" i="45"/>
  <c r="U1377" i="45"/>
  <c r="U1376" i="45"/>
  <c r="U1375" i="45"/>
  <c r="U1374" i="45"/>
  <c r="U1373" i="45"/>
  <c r="U1372" i="45"/>
  <c r="U1371" i="45"/>
  <c r="U1370" i="45"/>
  <c r="U1369" i="45"/>
  <c r="U1368" i="45"/>
  <c r="U1367" i="45"/>
  <c r="U1366" i="45"/>
  <c r="U1365" i="45"/>
  <c r="U1364" i="45"/>
  <c r="U1363" i="45"/>
  <c r="U1362" i="45"/>
  <c r="U1361" i="45"/>
  <c r="U1360" i="45"/>
  <c r="U1359" i="45"/>
  <c r="U1358" i="45"/>
  <c r="U1357" i="45"/>
  <c r="U1356" i="45"/>
  <c r="U1355" i="45"/>
  <c r="U1354" i="45"/>
  <c r="U1353" i="45"/>
  <c r="U1352" i="45"/>
  <c r="U1351" i="45"/>
  <c r="U1350" i="45"/>
  <c r="U1349" i="45"/>
  <c r="U1348" i="45"/>
  <c r="U1347" i="45"/>
  <c r="U1346" i="45"/>
  <c r="U1345" i="45"/>
  <c r="U1344" i="45"/>
  <c r="U1343" i="45"/>
  <c r="U1342" i="45"/>
  <c r="U1341" i="45"/>
  <c r="U1340" i="45"/>
  <c r="U1339" i="45"/>
  <c r="U1338" i="45"/>
  <c r="U1337" i="45"/>
  <c r="U1336" i="45"/>
  <c r="U1335" i="45"/>
  <c r="U1334" i="45"/>
  <c r="U1333" i="45"/>
  <c r="U1332" i="45"/>
  <c r="U1331" i="45"/>
  <c r="U1330" i="45"/>
  <c r="U1329" i="45"/>
  <c r="U1328" i="45"/>
  <c r="U1327" i="45"/>
  <c r="U1326" i="45"/>
  <c r="U1325" i="45"/>
  <c r="U1324" i="45"/>
  <c r="U1323" i="45"/>
  <c r="U1322" i="45"/>
  <c r="U1321" i="45"/>
  <c r="U1320" i="45"/>
  <c r="U1319" i="45"/>
  <c r="U1318" i="45"/>
  <c r="U1317" i="45"/>
  <c r="U1316" i="45"/>
  <c r="U1315" i="45"/>
  <c r="U1314" i="45"/>
  <c r="U1313" i="45"/>
  <c r="U1312" i="45"/>
  <c r="U1311" i="45"/>
  <c r="U1310" i="45"/>
  <c r="U1309" i="45"/>
  <c r="U1308" i="45"/>
  <c r="U1307" i="45"/>
  <c r="U1306" i="45"/>
  <c r="U1305" i="45"/>
  <c r="U1304" i="45"/>
  <c r="U1303" i="45"/>
  <c r="U1302" i="45"/>
  <c r="U1301" i="45"/>
  <c r="U1300" i="45"/>
  <c r="U1299" i="45"/>
  <c r="U1298" i="45"/>
  <c r="U1297" i="45"/>
  <c r="U1296" i="45"/>
  <c r="U1295" i="45"/>
  <c r="U1294" i="45"/>
  <c r="U1293" i="45"/>
  <c r="U1292" i="45"/>
  <c r="U1291" i="45"/>
  <c r="U1290" i="45"/>
  <c r="U1289" i="45"/>
  <c r="U1288" i="45"/>
  <c r="U1287" i="45"/>
  <c r="U1286" i="45"/>
  <c r="U1285" i="45"/>
  <c r="U1284" i="45"/>
  <c r="U1283" i="45"/>
  <c r="U1282" i="45"/>
  <c r="U1281" i="45"/>
  <c r="U1280" i="45"/>
  <c r="U1279" i="45"/>
  <c r="U1278" i="45"/>
  <c r="U1277" i="45"/>
  <c r="U1276" i="45"/>
  <c r="U1275" i="45"/>
  <c r="U1274" i="45"/>
  <c r="U1273" i="45"/>
  <c r="U1272" i="45"/>
  <c r="U1271" i="45"/>
  <c r="U1270" i="45"/>
  <c r="U1269" i="45"/>
  <c r="U1268" i="45"/>
  <c r="U1267" i="45"/>
  <c r="U1266" i="45"/>
  <c r="U1265" i="45"/>
  <c r="U1264" i="45"/>
  <c r="U1263" i="45"/>
  <c r="U1262" i="45"/>
  <c r="U1261" i="45"/>
  <c r="U1260" i="45"/>
  <c r="U1259" i="45"/>
  <c r="U1258" i="45"/>
  <c r="U1257" i="45"/>
  <c r="U1256" i="45"/>
  <c r="U1255" i="45"/>
  <c r="U1254" i="45"/>
  <c r="U1253" i="45"/>
  <c r="U1252" i="45"/>
  <c r="U1251" i="45"/>
  <c r="U1250" i="45"/>
  <c r="U1249" i="45"/>
  <c r="U1248" i="45"/>
  <c r="U1247" i="45"/>
  <c r="U1246" i="45"/>
  <c r="U1245" i="45"/>
  <c r="U1244" i="45"/>
  <c r="U1243" i="45"/>
  <c r="U1242" i="45"/>
  <c r="U1241" i="45"/>
  <c r="U1240" i="45"/>
  <c r="U1239" i="45"/>
  <c r="U1238" i="45"/>
  <c r="U1237" i="45"/>
  <c r="U1236" i="45"/>
  <c r="U1235" i="45"/>
  <c r="U1234" i="45"/>
  <c r="U1233" i="45"/>
  <c r="U1232" i="45"/>
  <c r="U1231" i="45"/>
  <c r="U1230" i="45"/>
  <c r="U1229" i="45"/>
  <c r="U1228" i="45"/>
  <c r="U1227" i="45"/>
  <c r="U1226" i="45"/>
  <c r="U1225" i="45"/>
  <c r="U1224" i="45"/>
  <c r="U1223" i="45"/>
  <c r="U1222" i="45"/>
  <c r="U1221" i="45"/>
  <c r="U1220" i="45"/>
  <c r="U1219" i="45"/>
  <c r="U1218" i="45"/>
  <c r="U1217" i="45"/>
  <c r="U1216" i="45"/>
  <c r="U1215" i="45"/>
  <c r="U1214" i="45"/>
  <c r="U1213" i="45"/>
  <c r="U1212" i="45"/>
  <c r="U1211" i="45"/>
  <c r="U1210" i="45"/>
  <c r="U1209" i="45"/>
  <c r="U1208" i="45"/>
  <c r="U1207" i="45"/>
  <c r="U1206" i="45"/>
  <c r="U1205" i="45"/>
  <c r="U1204" i="45"/>
  <c r="U1203" i="45"/>
  <c r="U1202" i="45"/>
  <c r="U1201" i="45"/>
  <c r="U1200" i="45"/>
  <c r="U1199" i="45"/>
  <c r="U1198" i="45"/>
  <c r="U1197" i="45"/>
  <c r="U1196" i="45"/>
  <c r="U1195" i="45"/>
  <c r="U1194" i="45"/>
  <c r="U1193" i="45"/>
  <c r="U1192" i="45"/>
  <c r="U1191" i="45"/>
  <c r="U1190" i="45"/>
  <c r="U1189" i="45"/>
  <c r="U1188" i="45"/>
  <c r="U1187" i="45"/>
  <c r="U1186" i="45"/>
  <c r="U1185" i="45"/>
  <c r="U1184" i="45"/>
  <c r="U1183" i="45"/>
  <c r="U1182" i="45"/>
  <c r="U1181" i="45"/>
  <c r="U1180" i="45"/>
  <c r="U1179" i="45"/>
  <c r="U1178" i="45"/>
  <c r="U1177" i="45"/>
  <c r="U1176" i="45"/>
  <c r="U1175" i="45"/>
  <c r="U1174" i="45"/>
  <c r="U1173" i="45"/>
  <c r="U1172" i="45"/>
  <c r="U1171" i="45"/>
  <c r="U1170" i="45"/>
  <c r="U1169" i="45"/>
  <c r="U1168" i="45"/>
  <c r="U1167" i="45"/>
  <c r="U1166" i="45"/>
  <c r="U1165" i="45"/>
  <c r="U1164" i="45"/>
  <c r="U1163" i="45"/>
  <c r="U1162" i="45"/>
  <c r="U1161" i="45"/>
  <c r="U1160" i="45"/>
  <c r="U1159" i="45"/>
  <c r="U1158" i="45"/>
  <c r="U1157" i="45"/>
  <c r="U1156" i="45"/>
  <c r="U1155" i="45"/>
  <c r="U1154" i="45"/>
  <c r="U1153" i="45"/>
  <c r="U1152" i="45"/>
  <c r="U1151" i="45"/>
  <c r="U1150" i="45"/>
  <c r="U1149" i="45"/>
  <c r="U1148" i="45"/>
  <c r="U1147" i="45"/>
  <c r="U1146" i="45"/>
  <c r="U1145" i="45"/>
  <c r="U1144" i="45"/>
  <c r="U1143" i="45"/>
  <c r="U1142" i="45"/>
  <c r="U1141" i="45"/>
  <c r="U1140" i="45"/>
  <c r="U1139" i="45"/>
  <c r="U1138" i="45"/>
  <c r="U1137" i="45"/>
  <c r="U1136" i="45"/>
  <c r="U1135" i="45"/>
  <c r="U1134" i="45"/>
  <c r="U1133" i="45"/>
  <c r="U1132" i="45"/>
  <c r="U1131" i="45"/>
  <c r="U1130" i="45"/>
  <c r="U1129" i="45"/>
  <c r="U1128" i="45"/>
  <c r="U1127" i="45"/>
  <c r="U1126" i="45"/>
  <c r="U1125" i="45"/>
  <c r="U1124" i="45"/>
  <c r="U1123" i="45"/>
  <c r="U1122" i="45"/>
  <c r="U1121" i="45"/>
  <c r="U1120" i="45"/>
  <c r="U1119" i="45"/>
  <c r="U1118" i="45"/>
  <c r="U1117" i="45"/>
  <c r="U1116" i="45"/>
  <c r="U1115" i="45"/>
  <c r="U1114" i="45"/>
  <c r="U1113" i="45"/>
  <c r="U1112" i="45"/>
  <c r="U1111" i="45"/>
  <c r="U1110" i="45"/>
  <c r="U1109" i="45"/>
  <c r="U1108" i="45"/>
  <c r="U1107" i="45"/>
  <c r="U1106" i="45"/>
  <c r="U1105" i="45"/>
  <c r="U1104" i="45"/>
  <c r="U1103" i="45"/>
  <c r="U1102" i="45"/>
  <c r="U1101" i="45"/>
  <c r="U1100" i="45"/>
  <c r="U1099" i="45"/>
  <c r="U1098" i="45"/>
  <c r="U1097" i="45"/>
  <c r="U1096" i="45"/>
  <c r="U1095" i="45"/>
  <c r="U1094" i="45"/>
  <c r="U1093" i="45"/>
  <c r="U1092" i="45"/>
  <c r="U1091" i="45"/>
  <c r="U1090" i="45"/>
  <c r="U1089" i="45"/>
  <c r="U1088" i="45"/>
  <c r="U1087" i="45"/>
  <c r="U1086" i="45"/>
  <c r="U1085" i="45"/>
  <c r="U1084" i="45"/>
  <c r="U1083" i="45"/>
  <c r="U1082" i="45"/>
  <c r="U1081" i="45"/>
  <c r="U1080" i="45"/>
  <c r="U1079" i="45"/>
  <c r="U1078" i="45"/>
  <c r="U1077" i="45"/>
  <c r="U1076" i="45"/>
  <c r="U1075" i="45"/>
  <c r="U1074" i="45"/>
  <c r="U1073" i="45"/>
  <c r="U1072" i="45"/>
  <c r="U1071" i="45"/>
  <c r="U1070" i="45"/>
  <c r="U1069" i="45"/>
  <c r="U1068" i="45"/>
  <c r="U1067" i="45"/>
  <c r="U1066" i="45"/>
  <c r="U1065" i="45"/>
  <c r="U1064" i="45"/>
  <c r="U1063" i="45"/>
  <c r="U1062" i="45"/>
  <c r="U1061" i="45"/>
  <c r="U1060" i="45"/>
  <c r="U1059" i="45"/>
  <c r="U1058" i="45"/>
  <c r="U1057" i="45"/>
  <c r="U1056" i="45"/>
  <c r="U1055" i="45"/>
  <c r="U1054" i="45"/>
  <c r="U1053" i="45"/>
  <c r="U1052" i="45"/>
  <c r="U1051" i="45"/>
  <c r="U1050" i="45"/>
  <c r="U1049" i="45"/>
  <c r="U1048" i="45"/>
  <c r="U1047" i="45"/>
  <c r="U1046" i="45"/>
  <c r="U1045" i="45"/>
  <c r="U1044" i="45"/>
  <c r="U1043" i="45"/>
  <c r="U1042" i="45"/>
  <c r="U1041" i="45"/>
  <c r="U1040" i="45"/>
  <c r="U1039" i="45"/>
  <c r="U1038" i="45"/>
  <c r="U1037" i="45"/>
  <c r="U1036" i="45"/>
  <c r="U1035" i="45"/>
  <c r="U1034" i="45"/>
  <c r="U1033" i="45"/>
  <c r="U1032" i="45"/>
  <c r="U1031" i="45"/>
  <c r="U1030" i="45"/>
  <c r="U1029" i="45"/>
  <c r="U1028" i="45"/>
  <c r="U1027" i="45"/>
  <c r="U1026" i="45"/>
  <c r="U1025" i="45"/>
  <c r="U1024" i="45"/>
  <c r="U1023" i="45"/>
  <c r="U1022" i="45"/>
  <c r="U1021" i="45"/>
  <c r="U1020" i="45"/>
  <c r="U1019" i="45"/>
  <c r="U1018" i="45"/>
  <c r="U1017" i="45"/>
  <c r="U1016" i="45"/>
  <c r="U1015" i="45"/>
  <c r="U1014" i="45"/>
  <c r="U1013" i="45"/>
  <c r="U1012" i="45"/>
  <c r="U1011" i="45"/>
  <c r="U1010" i="45"/>
  <c r="U1009" i="45"/>
  <c r="U1008" i="45"/>
  <c r="U1007" i="45"/>
  <c r="U1006" i="45"/>
  <c r="U1005" i="45"/>
  <c r="U1004" i="45"/>
  <c r="U1003" i="45"/>
  <c r="U1002" i="45"/>
  <c r="U1001" i="45"/>
  <c r="U1000" i="45"/>
  <c r="U999" i="45"/>
  <c r="U998" i="45"/>
  <c r="U997" i="45"/>
  <c r="U996" i="45"/>
  <c r="U995" i="45"/>
  <c r="U994" i="45"/>
  <c r="U993" i="45"/>
  <c r="U992" i="45"/>
  <c r="U991" i="45"/>
  <c r="U990" i="45"/>
  <c r="U989" i="45"/>
  <c r="U988" i="45"/>
  <c r="U987" i="45"/>
  <c r="U986" i="45"/>
  <c r="U985" i="45"/>
  <c r="U984" i="45"/>
  <c r="U983" i="45"/>
  <c r="U982" i="45"/>
  <c r="U981" i="45"/>
  <c r="U980" i="45"/>
  <c r="U979" i="45"/>
  <c r="U978" i="45"/>
  <c r="U977" i="45"/>
  <c r="U976" i="45"/>
  <c r="U975" i="45"/>
  <c r="U974" i="45"/>
  <c r="U973" i="45"/>
  <c r="U972" i="45"/>
  <c r="U971" i="45"/>
  <c r="U970" i="45"/>
  <c r="U969" i="45"/>
  <c r="U968" i="45"/>
  <c r="U967" i="45"/>
  <c r="U966" i="45"/>
  <c r="U965" i="45"/>
  <c r="U964" i="45"/>
  <c r="U963" i="45"/>
  <c r="U962" i="45"/>
  <c r="U961" i="45"/>
  <c r="U960" i="45"/>
  <c r="U959" i="45"/>
  <c r="U958" i="45"/>
  <c r="U957" i="45"/>
  <c r="U956" i="45"/>
  <c r="U955" i="45"/>
  <c r="U954" i="45"/>
  <c r="U953" i="45"/>
  <c r="U952" i="45"/>
  <c r="U951" i="45"/>
  <c r="U950" i="45"/>
  <c r="U949" i="45"/>
  <c r="U948" i="45"/>
  <c r="U947" i="45"/>
  <c r="U946" i="45"/>
  <c r="U945" i="45"/>
  <c r="U944" i="45"/>
  <c r="U943" i="45"/>
  <c r="U942" i="45"/>
  <c r="U941" i="45"/>
  <c r="U940" i="45"/>
  <c r="U939" i="45"/>
  <c r="U938" i="45"/>
  <c r="U937" i="45"/>
  <c r="U936" i="45"/>
  <c r="U935" i="45"/>
  <c r="U934" i="45"/>
  <c r="U933" i="45"/>
  <c r="U932" i="45"/>
  <c r="U931" i="45"/>
  <c r="U930" i="45"/>
  <c r="U929" i="45"/>
  <c r="U928" i="45"/>
  <c r="U927" i="45"/>
  <c r="U926" i="45"/>
  <c r="U925" i="45"/>
  <c r="U924" i="45"/>
  <c r="U923" i="45"/>
  <c r="U922" i="45"/>
  <c r="U921" i="45"/>
  <c r="U920" i="45"/>
  <c r="U919" i="45"/>
  <c r="U918" i="45"/>
  <c r="U917" i="45"/>
  <c r="U916" i="45"/>
  <c r="U915" i="45"/>
  <c r="U914" i="45"/>
  <c r="U913" i="45"/>
  <c r="U912" i="45"/>
  <c r="U911" i="45"/>
  <c r="U910" i="45"/>
  <c r="U909" i="45"/>
  <c r="U908" i="45"/>
  <c r="U907" i="45"/>
  <c r="U906" i="45"/>
  <c r="U905" i="45"/>
  <c r="U904" i="45"/>
  <c r="U903" i="45"/>
  <c r="U902" i="45"/>
  <c r="U901" i="45"/>
  <c r="U900" i="45"/>
  <c r="U899" i="45"/>
  <c r="U898" i="45"/>
  <c r="U897" i="45"/>
  <c r="U896" i="45"/>
  <c r="U895" i="45"/>
  <c r="U894" i="45"/>
  <c r="U893" i="45"/>
  <c r="U892" i="45"/>
  <c r="U891" i="45"/>
  <c r="U890" i="45"/>
  <c r="U889" i="45"/>
  <c r="U888" i="45"/>
  <c r="U887" i="45"/>
  <c r="U886" i="45"/>
  <c r="U885" i="45"/>
  <c r="U884" i="45"/>
  <c r="U883" i="45"/>
  <c r="U882" i="45"/>
  <c r="U881" i="45"/>
  <c r="U880" i="45"/>
  <c r="U879" i="45"/>
  <c r="U878" i="45"/>
  <c r="U877" i="45"/>
  <c r="U876" i="45"/>
  <c r="U875" i="45"/>
  <c r="U874" i="45"/>
  <c r="U873" i="45"/>
  <c r="U872" i="45"/>
  <c r="U871" i="45"/>
  <c r="U870" i="45"/>
  <c r="U869" i="45"/>
  <c r="U868" i="45"/>
  <c r="U867" i="45"/>
  <c r="U866" i="45"/>
  <c r="U865" i="45"/>
  <c r="U864" i="45"/>
  <c r="U863" i="45"/>
  <c r="U862" i="45"/>
  <c r="U861" i="45"/>
  <c r="U860" i="45"/>
  <c r="U859" i="45"/>
  <c r="U858" i="45"/>
  <c r="U857" i="45"/>
  <c r="U856" i="45"/>
  <c r="U855" i="45"/>
  <c r="U854" i="45"/>
  <c r="U853" i="45"/>
  <c r="U852" i="45"/>
  <c r="U851" i="45"/>
  <c r="U850" i="45"/>
  <c r="U849" i="45"/>
  <c r="U848" i="45"/>
  <c r="U847" i="45"/>
  <c r="U846" i="45"/>
  <c r="U845" i="45"/>
  <c r="U844" i="45"/>
  <c r="U843" i="45"/>
  <c r="U842" i="45"/>
  <c r="U841" i="45"/>
  <c r="U840" i="45"/>
  <c r="U839" i="45"/>
  <c r="U838" i="45"/>
  <c r="U837" i="45"/>
  <c r="U836" i="45"/>
  <c r="U835" i="45"/>
  <c r="U834" i="45"/>
  <c r="U833" i="45"/>
  <c r="U832" i="45"/>
  <c r="U831" i="45"/>
  <c r="U830" i="45"/>
  <c r="U829" i="45"/>
  <c r="U828" i="45"/>
  <c r="U827" i="45"/>
  <c r="U826" i="45"/>
  <c r="U825" i="45"/>
  <c r="U824" i="45"/>
  <c r="U823" i="45"/>
  <c r="U822" i="45"/>
  <c r="U821" i="45"/>
  <c r="U820" i="45"/>
  <c r="U819" i="45"/>
  <c r="U818" i="45"/>
  <c r="U817" i="45"/>
  <c r="U816" i="45"/>
  <c r="U815" i="45"/>
  <c r="U814" i="45"/>
  <c r="U813" i="45"/>
  <c r="U812" i="45"/>
  <c r="U811" i="45"/>
  <c r="U810" i="45"/>
  <c r="U809" i="45"/>
  <c r="U808" i="45"/>
  <c r="U807" i="45"/>
  <c r="U806" i="45"/>
  <c r="U805" i="45"/>
  <c r="U804" i="45"/>
  <c r="U803" i="45"/>
  <c r="U802" i="45"/>
  <c r="U801" i="45"/>
  <c r="U800" i="45"/>
  <c r="U799" i="45"/>
  <c r="U798" i="45"/>
  <c r="U797" i="45"/>
  <c r="U796" i="45"/>
  <c r="U795" i="45"/>
  <c r="U794" i="45"/>
  <c r="U793" i="45"/>
  <c r="U792" i="45"/>
  <c r="U791" i="45"/>
  <c r="U790" i="45"/>
  <c r="U789" i="45"/>
  <c r="U788" i="45"/>
  <c r="U787" i="45"/>
  <c r="U786" i="45"/>
  <c r="U785" i="45"/>
  <c r="U784" i="45"/>
  <c r="U783" i="45"/>
  <c r="U782" i="45"/>
  <c r="U781" i="45"/>
  <c r="U780" i="45"/>
  <c r="U779" i="45"/>
  <c r="U778" i="45"/>
  <c r="U777" i="45"/>
  <c r="U776" i="45"/>
  <c r="U775" i="45"/>
  <c r="U774" i="45"/>
  <c r="U773" i="45"/>
  <c r="U772" i="45"/>
  <c r="U771" i="45"/>
  <c r="U770" i="45"/>
  <c r="U769" i="45"/>
  <c r="U768" i="45"/>
  <c r="U767" i="45"/>
  <c r="U766" i="45"/>
  <c r="U765" i="45"/>
  <c r="U764" i="45"/>
  <c r="U763" i="45"/>
  <c r="U762" i="45"/>
  <c r="U761" i="45"/>
  <c r="U760" i="45"/>
  <c r="U759" i="45"/>
  <c r="U758" i="45"/>
  <c r="U757" i="45"/>
  <c r="U756" i="45"/>
  <c r="U755" i="45"/>
  <c r="U754" i="45"/>
  <c r="U753" i="45"/>
  <c r="U752" i="45"/>
  <c r="U751" i="45"/>
  <c r="U750" i="45"/>
  <c r="U749" i="45"/>
  <c r="U748" i="45"/>
  <c r="U747" i="45"/>
  <c r="U746" i="45"/>
  <c r="U745" i="45"/>
  <c r="U744" i="45"/>
  <c r="U743" i="45"/>
  <c r="U742" i="45"/>
  <c r="U741" i="45"/>
  <c r="U740" i="45"/>
  <c r="U739" i="45"/>
  <c r="U738" i="45"/>
  <c r="U737" i="45"/>
  <c r="U736" i="45"/>
  <c r="U735" i="45"/>
  <c r="U734" i="45"/>
  <c r="U733" i="45"/>
  <c r="U732" i="45"/>
  <c r="U731" i="45"/>
  <c r="U730" i="45"/>
  <c r="U729" i="45"/>
  <c r="U728" i="45"/>
  <c r="U727" i="45"/>
  <c r="U726" i="45"/>
  <c r="U725" i="45"/>
  <c r="U724" i="45"/>
  <c r="U723" i="45"/>
  <c r="U722" i="45"/>
  <c r="U721" i="45"/>
  <c r="U720" i="45"/>
  <c r="U719" i="45"/>
  <c r="U718" i="45"/>
  <c r="U717" i="45"/>
  <c r="U716" i="45"/>
  <c r="U715" i="45"/>
  <c r="U714" i="45"/>
  <c r="U713" i="45"/>
  <c r="U712" i="45"/>
  <c r="U711" i="45"/>
  <c r="U710" i="45"/>
  <c r="U709" i="45"/>
  <c r="U708" i="45"/>
  <c r="U707" i="45"/>
  <c r="U706" i="45"/>
  <c r="U705" i="45"/>
  <c r="U704" i="45"/>
  <c r="U703" i="45"/>
  <c r="U702" i="45"/>
  <c r="U701" i="45"/>
  <c r="U700" i="45"/>
  <c r="U699" i="45"/>
  <c r="U698" i="45"/>
  <c r="U697" i="45"/>
  <c r="U696" i="45"/>
  <c r="U695" i="45"/>
  <c r="U694" i="45"/>
  <c r="U693" i="45"/>
  <c r="U692" i="45"/>
  <c r="U691" i="45"/>
  <c r="U690" i="45"/>
  <c r="U689" i="45"/>
  <c r="U688" i="45"/>
  <c r="U687" i="45"/>
  <c r="U686" i="45"/>
  <c r="U685" i="45"/>
  <c r="U684" i="45"/>
  <c r="U683" i="45"/>
  <c r="U682" i="45"/>
  <c r="U681" i="45"/>
  <c r="U680" i="45"/>
  <c r="U679" i="45"/>
  <c r="U678" i="45"/>
  <c r="U677" i="45"/>
  <c r="U676" i="45"/>
  <c r="U675" i="45"/>
  <c r="U674" i="45"/>
  <c r="U673" i="45"/>
  <c r="U672" i="45"/>
  <c r="U671" i="45"/>
  <c r="U670" i="45"/>
  <c r="U669" i="45"/>
  <c r="U668" i="45"/>
  <c r="U667" i="45"/>
  <c r="U666" i="45"/>
  <c r="U665" i="45"/>
  <c r="U664" i="45"/>
  <c r="U663" i="45"/>
  <c r="U662" i="45"/>
  <c r="U661" i="45"/>
  <c r="U660" i="45"/>
  <c r="U659" i="45"/>
  <c r="U658" i="45"/>
  <c r="U657" i="45"/>
  <c r="U656" i="45"/>
  <c r="U655" i="45"/>
  <c r="U654" i="45"/>
  <c r="U653" i="45"/>
  <c r="U652" i="45"/>
  <c r="U651" i="45"/>
  <c r="U650" i="45"/>
  <c r="U649" i="45"/>
  <c r="U648" i="45"/>
  <c r="U647" i="45"/>
  <c r="U646" i="45"/>
  <c r="U645" i="45"/>
  <c r="U644" i="45"/>
  <c r="U643" i="45"/>
  <c r="U642" i="45"/>
  <c r="U641" i="45"/>
  <c r="U640" i="45"/>
  <c r="U639" i="45"/>
  <c r="U638" i="45"/>
  <c r="U637" i="45"/>
  <c r="U636" i="45"/>
  <c r="U635" i="45"/>
  <c r="U634" i="45"/>
  <c r="U633" i="45"/>
  <c r="U632" i="45"/>
  <c r="U631" i="45"/>
  <c r="U630" i="45"/>
  <c r="U629" i="45"/>
  <c r="U628" i="45"/>
  <c r="U627" i="45"/>
  <c r="U626" i="45"/>
  <c r="U625" i="45"/>
  <c r="U624" i="45"/>
  <c r="U623" i="45"/>
  <c r="U622" i="45"/>
  <c r="U621" i="45"/>
  <c r="U620" i="45"/>
  <c r="U619" i="45"/>
  <c r="U618" i="45"/>
  <c r="U617" i="45"/>
  <c r="U616" i="45"/>
  <c r="U615" i="45"/>
  <c r="U614" i="45"/>
  <c r="U613" i="45"/>
  <c r="U612" i="45"/>
  <c r="U611" i="45"/>
  <c r="U610" i="45"/>
  <c r="U609" i="45"/>
  <c r="U608" i="45"/>
  <c r="U607" i="45"/>
  <c r="U606" i="45"/>
  <c r="U605" i="45"/>
  <c r="U604" i="45"/>
  <c r="U603" i="45"/>
  <c r="U602" i="45"/>
  <c r="U601" i="45"/>
  <c r="U600" i="45"/>
  <c r="U599" i="45"/>
  <c r="U598" i="45"/>
  <c r="U597" i="45"/>
  <c r="U596" i="45"/>
  <c r="U595" i="45"/>
  <c r="U594" i="45"/>
  <c r="U593" i="45"/>
  <c r="U592" i="45"/>
  <c r="U591" i="45"/>
  <c r="U590" i="45"/>
  <c r="U589" i="45"/>
  <c r="U588" i="45"/>
  <c r="U587" i="45"/>
  <c r="U586" i="45"/>
  <c r="U585" i="45"/>
  <c r="U584" i="45"/>
  <c r="U583" i="45"/>
  <c r="U582" i="45"/>
  <c r="U581" i="45"/>
  <c r="U580" i="45"/>
  <c r="U579" i="45"/>
  <c r="U578" i="45"/>
  <c r="U577" i="45"/>
  <c r="U576" i="45"/>
  <c r="U575" i="45"/>
  <c r="U574" i="45"/>
  <c r="U573" i="45"/>
  <c r="U572" i="45"/>
  <c r="U571" i="45"/>
  <c r="U570" i="45"/>
  <c r="U569" i="45"/>
  <c r="U568" i="45"/>
  <c r="U567" i="45"/>
  <c r="U566" i="45"/>
  <c r="U565" i="45"/>
  <c r="U564" i="45"/>
  <c r="U563" i="45"/>
  <c r="U562" i="45"/>
  <c r="U561" i="45"/>
  <c r="U560" i="45"/>
  <c r="U559" i="45"/>
  <c r="U558" i="45"/>
  <c r="U557" i="45"/>
  <c r="U556" i="45"/>
  <c r="U555" i="45"/>
  <c r="U554" i="45"/>
  <c r="U553" i="45"/>
  <c r="U552" i="45"/>
  <c r="U551" i="45"/>
  <c r="U550" i="45"/>
  <c r="U549" i="45"/>
  <c r="U548" i="45"/>
  <c r="U547" i="45"/>
  <c r="U546" i="45"/>
  <c r="U545" i="45"/>
  <c r="U544" i="45"/>
  <c r="U543" i="45"/>
  <c r="U542" i="45"/>
  <c r="U541" i="45"/>
  <c r="U540" i="45"/>
  <c r="U539" i="45"/>
  <c r="U538" i="45"/>
  <c r="U537" i="45"/>
  <c r="U536" i="45"/>
  <c r="U535" i="45"/>
  <c r="U534" i="45"/>
  <c r="U533" i="45"/>
  <c r="U532" i="45"/>
  <c r="U531" i="45"/>
  <c r="U530" i="45"/>
  <c r="U529" i="45"/>
  <c r="U528" i="45"/>
  <c r="U527" i="45"/>
  <c r="U526" i="45"/>
  <c r="U525" i="45"/>
  <c r="U524" i="45"/>
  <c r="U523" i="45"/>
  <c r="U522" i="45"/>
  <c r="U521" i="45"/>
  <c r="U520" i="45"/>
  <c r="U519" i="45"/>
  <c r="U518" i="45"/>
  <c r="U517" i="45"/>
  <c r="U516" i="45"/>
  <c r="U515" i="45"/>
  <c r="U514" i="45"/>
  <c r="U513" i="45"/>
  <c r="U512" i="45"/>
  <c r="U511" i="45"/>
  <c r="U510" i="45"/>
  <c r="U509" i="45"/>
  <c r="U508" i="45"/>
  <c r="U507" i="45"/>
  <c r="U506" i="45"/>
  <c r="U505" i="45"/>
  <c r="U504" i="45"/>
  <c r="U503" i="45"/>
  <c r="U502" i="45"/>
  <c r="U501" i="45"/>
  <c r="U500" i="45"/>
  <c r="U499" i="45"/>
  <c r="U498" i="45"/>
  <c r="U497" i="45"/>
  <c r="U496" i="45"/>
  <c r="U495" i="45"/>
  <c r="U494" i="45"/>
  <c r="U493" i="45"/>
  <c r="U492" i="45"/>
  <c r="U491" i="45"/>
  <c r="U490" i="45"/>
  <c r="U489" i="45"/>
  <c r="U488" i="45"/>
  <c r="U487" i="45"/>
  <c r="U486" i="45"/>
  <c r="U485" i="45"/>
  <c r="U484" i="45"/>
  <c r="U483" i="45"/>
  <c r="U482" i="45"/>
  <c r="U481" i="45"/>
  <c r="U480" i="45"/>
  <c r="U479" i="45"/>
  <c r="U478" i="45"/>
  <c r="U477" i="45"/>
  <c r="U476" i="45"/>
  <c r="U475" i="45"/>
  <c r="U474" i="45"/>
  <c r="U473" i="45"/>
  <c r="U472" i="45"/>
  <c r="U471" i="45"/>
  <c r="U470" i="45"/>
  <c r="U469" i="45"/>
  <c r="U468" i="45"/>
  <c r="U467" i="45"/>
  <c r="U466" i="45"/>
  <c r="U465" i="45"/>
  <c r="U464" i="45"/>
  <c r="U463" i="45"/>
  <c r="U462" i="45"/>
  <c r="U461" i="45"/>
  <c r="U460" i="45"/>
  <c r="U459" i="45"/>
  <c r="U458" i="45"/>
  <c r="U457" i="45"/>
  <c r="U456" i="45"/>
  <c r="U455" i="45"/>
  <c r="U454" i="45"/>
  <c r="U453" i="45"/>
  <c r="U452" i="45"/>
  <c r="U451" i="45"/>
  <c r="U450" i="45"/>
  <c r="U449" i="45"/>
  <c r="U448" i="45"/>
  <c r="U447" i="45"/>
  <c r="U446" i="45"/>
  <c r="U445" i="45"/>
  <c r="U444" i="45"/>
  <c r="U443" i="45"/>
  <c r="U442" i="45"/>
  <c r="U441" i="45"/>
  <c r="U440" i="45"/>
  <c r="U439" i="45"/>
  <c r="U438" i="45"/>
  <c r="U437" i="45"/>
  <c r="U436" i="45"/>
  <c r="U435" i="45"/>
  <c r="U434" i="45"/>
  <c r="U433" i="45"/>
  <c r="U432" i="45"/>
  <c r="U431" i="45"/>
  <c r="U430" i="45"/>
  <c r="U429" i="45"/>
  <c r="U428" i="45"/>
  <c r="U427" i="45"/>
  <c r="U426" i="45"/>
  <c r="U425" i="45"/>
  <c r="U424" i="45"/>
  <c r="U423" i="45"/>
  <c r="U422" i="45"/>
  <c r="U421" i="45"/>
  <c r="U420" i="45"/>
  <c r="U419" i="45"/>
  <c r="U418" i="45"/>
  <c r="U417" i="45"/>
  <c r="U416" i="45"/>
  <c r="U415" i="45"/>
  <c r="U414" i="45"/>
  <c r="U413" i="45"/>
  <c r="U412" i="45"/>
  <c r="U411" i="45"/>
  <c r="U410" i="45"/>
  <c r="U409" i="45"/>
  <c r="U408" i="45"/>
  <c r="U407" i="45"/>
  <c r="U406" i="45"/>
  <c r="U405" i="45"/>
  <c r="U404" i="45"/>
  <c r="U403" i="45"/>
  <c r="U402" i="45"/>
  <c r="U401" i="45"/>
  <c r="U400" i="45"/>
  <c r="U399" i="45"/>
  <c r="U398" i="45"/>
  <c r="U397" i="45"/>
  <c r="U396" i="45"/>
  <c r="U395" i="45"/>
  <c r="U394" i="45"/>
  <c r="U393" i="45"/>
  <c r="U392" i="45"/>
  <c r="U391" i="45"/>
  <c r="U390" i="45"/>
  <c r="U389" i="45"/>
  <c r="U388" i="45"/>
  <c r="U387" i="45"/>
  <c r="U386" i="45"/>
  <c r="U385" i="45"/>
  <c r="U384" i="45"/>
  <c r="U383" i="45"/>
  <c r="U382" i="45"/>
  <c r="U381" i="45"/>
  <c r="U380" i="45"/>
  <c r="U379" i="45"/>
  <c r="U378" i="45"/>
  <c r="U377" i="45"/>
  <c r="U376" i="45"/>
  <c r="U375" i="45"/>
  <c r="U374" i="45"/>
  <c r="U373" i="45"/>
  <c r="U372" i="45"/>
  <c r="U371" i="45"/>
  <c r="U370" i="45"/>
  <c r="U369" i="45"/>
  <c r="U368" i="45"/>
  <c r="U367" i="45"/>
  <c r="U366" i="45"/>
  <c r="U365" i="45"/>
  <c r="U364" i="45"/>
  <c r="U363" i="45"/>
  <c r="U362" i="45"/>
  <c r="U361" i="45"/>
  <c r="U360" i="45"/>
  <c r="U359" i="45"/>
  <c r="U358" i="45"/>
  <c r="U357" i="45"/>
  <c r="U356" i="45"/>
  <c r="U355" i="45"/>
  <c r="U354" i="45"/>
  <c r="U353" i="45"/>
  <c r="U352" i="45"/>
  <c r="U351" i="45"/>
  <c r="U350" i="45"/>
  <c r="U349" i="45"/>
  <c r="U348" i="45"/>
  <c r="U347" i="45"/>
  <c r="U346" i="45"/>
  <c r="U345" i="45"/>
  <c r="U344" i="45"/>
  <c r="U343" i="45"/>
  <c r="U342" i="45"/>
  <c r="U341" i="45"/>
  <c r="U340" i="45"/>
  <c r="U339" i="45"/>
  <c r="U338" i="45"/>
  <c r="U337" i="45"/>
  <c r="U336" i="45"/>
  <c r="U335" i="45"/>
  <c r="U334" i="45"/>
  <c r="U333" i="45"/>
  <c r="U332" i="45"/>
  <c r="U331" i="45"/>
  <c r="U330" i="45"/>
  <c r="U329" i="45"/>
  <c r="U328" i="45"/>
  <c r="U327" i="45"/>
  <c r="U326" i="45"/>
  <c r="U325" i="45"/>
  <c r="U324" i="45"/>
  <c r="U323" i="45"/>
  <c r="U322" i="45"/>
  <c r="U321" i="45"/>
  <c r="U320" i="45"/>
  <c r="U319" i="45"/>
  <c r="U318" i="45"/>
  <c r="U317" i="45"/>
  <c r="U316" i="45"/>
  <c r="U315" i="45"/>
  <c r="U314" i="45"/>
  <c r="U313" i="45"/>
  <c r="U312" i="45"/>
  <c r="U311" i="45"/>
  <c r="U310" i="45"/>
  <c r="U309" i="45"/>
  <c r="U308" i="45"/>
  <c r="U307" i="45"/>
  <c r="U306" i="45"/>
  <c r="U305" i="45"/>
  <c r="U304" i="45"/>
  <c r="U303" i="45"/>
  <c r="U302" i="45"/>
  <c r="U301" i="45"/>
  <c r="U300" i="45"/>
  <c r="U299" i="45"/>
  <c r="U298" i="45"/>
  <c r="U297" i="45"/>
  <c r="U296" i="45"/>
  <c r="U295" i="45"/>
  <c r="U294" i="45"/>
  <c r="U293" i="45"/>
  <c r="U292" i="45"/>
  <c r="U291" i="45"/>
  <c r="U290" i="45"/>
  <c r="U289" i="45"/>
  <c r="U288" i="45"/>
  <c r="U287" i="45"/>
  <c r="U286" i="45"/>
  <c r="U285" i="45"/>
  <c r="U284" i="45"/>
  <c r="U283" i="45"/>
  <c r="U282" i="45"/>
  <c r="U281" i="45"/>
  <c r="U280" i="45"/>
  <c r="U279" i="45"/>
  <c r="U278" i="45"/>
  <c r="U277" i="45"/>
  <c r="U276" i="45"/>
  <c r="U275" i="45"/>
  <c r="U274" i="45"/>
  <c r="U273" i="45"/>
  <c r="U272" i="45"/>
  <c r="U271" i="45"/>
  <c r="U270" i="45"/>
  <c r="U269" i="45"/>
  <c r="U268" i="45"/>
  <c r="U267" i="45"/>
  <c r="U266" i="45"/>
  <c r="U265" i="45"/>
  <c r="U264" i="45"/>
  <c r="U263" i="45"/>
  <c r="U262" i="45"/>
  <c r="U261" i="45"/>
  <c r="U260" i="45"/>
  <c r="U259" i="45"/>
  <c r="U258" i="45"/>
  <c r="U257" i="45"/>
  <c r="U256" i="45"/>
  <c r="U255" i="45"/>
  <c r="U254" i="45"/>
  <c r="U253" i="45"/>
  <c r="U252" i="45"/>
  <c r="U251" i="45"/>
  <c r="U250" i="45"/>
  <c r="U249" i="45"/>
  <c r="U248" i="45"/>
  <c r="U247" i="45"/>
  <c r="U246" i="45"/>
  <c r="U245" i="45"/>
  <c r="U244" i="45"/>
  <c r="U243" i="45"/>
  <c r="U242" i="45"/>
  <c r="U241" i="45"/>
  <c r="U240" i="45"/>
  <c r="U239" i="45"/>
  <c r="U238" i="45"/>
  <c r="U237" i="45"/>
  <c r="U236" i="45"/>
  <c r="U235" i="45"/>
  <c r="U234" i="45"/>
  <c r="U233" i="45"/>
  <c r="U232" i="45"/>
  <c r="U231" i="45"/>
  <c r="U230" i="45"/>
  <c r="U229" i="45"/>
  <c r="U228" i="45"/>
  <c r="U227" i="45"/>
  <c r="U226" i="45"/>
  <c r="U225" i="45"/>
  <c r="U224" i="45"/>
  <c r="U223" i="45"/>
  <c r="U222" i="45"/>
  <c r="U221" i="45"/>
  <c r="U220" i="45"/>
  <c r="U219" i="45"/>
  <c r="U218" i="45"/>
  <c r="U217" i="45"/>
  <c r="U216" i="45"/>
  <c r="U215" i="45"/>
  <c r="U214" i="45"/>
  <c r="U213" i="45"/>
  <c r="U212" i="45"/>
  <c r="U211" i="45"/>
  <c r="U210" i="45"/>
  <c r="U209" i="45"/>
  <c r="U208" i="45"/>
  <c r="U207" i="45"/>
  <c r="U206" i="45"/>
  <c r="U205" i="45"/>
  <c r="U204" i="45"/>
  <c r="U203" i="45"/>
  <c r="U202" i="45"/>
  <c r="U201" i="45"/>
  <c r="U200" i="45"/>
  <c r="U199" i="45"/>
  <c r="U198" i="45"/>
  <c r="U197" i="45"/>
  <c r="U196" i="45"/>
  <c r="U195" i="45"/>
  <c r="U194" i="45"/>
  <c r="U193" i="45"/>
  <c r="U192" i="45"/>
  <c r="U191" i="45"/>
  <c r="U190" i="45"/>
  <c r="U189" i="45"/>
  <c r="U188" i="45"/>
  <c r="U187" i="45"/>
  <c r="U186" i="45"/>
  <c r="U185" i="45"/>
  <c r="U184" i="45"/>
  <c r="U183" i="45"/>
  <c r="U182" i="45"/>
  <c r="U181" i="45"/>
  <c r="U180" i="45"/>
  <c r="U179" i="45"/>
  <c r="U178" i="45"/>
  <c r="U177" i="45"/>
  <c r="U176" i="45"/>
  <c r="U175" i="45"/>
  <c r="U174" i="45"/>
  <c r="U173" i="45"/>
  <c r="U172" i="45"/>
  <c r="U171" i="45"/>
  <c r="U170" i="45"/>
  <c r="U169" i="45"/>
  <c r="U168" i="45"/>
  <c r="U167" i="45"/>
  <c r="U166" i="45"/>
  <c r="U165" i="45"/>
  <c r="U164" i="45"/>
  <c r="U163" i="45"/>
  <c r="U162" i="45"/>
  <c r="U161" i="45"/>
  <c r="U160" i="45"/>
  <c r="U159" i="45"/>
  <c r="U158" i="45"/>
  <c r="U157" i="45"/>
  <c r="U156" i="45"/>
  <c r="U155" i="45"/>
  <c r="U154" i="45"/>
  <c r="U153" i="45"/>
  <c r="U152" i="45"/>
  <c r="U151" i="45"/>
  <c r="U150" i="45"/>
  <c r="U149" i="45"/>
  <c r="U148" i="45"/>
  <c r="U147" i="45"/>
  <c r="U146" i="45"/>
  <c r="U145" i="45"/>
  <c r="U144" i="45"/>
  <c r="U143" i="45"/>
  <c r="U142" i="45"/>
  <c r="U141" i="45"/>
  <c r="U140" i="45"/>
  <c r="U139" i="45"/>
  <c r="U138" i="45"/>
  <c r="U137" i="45"/>
  <c r="U136" i="45"/>
  <c r="U135" i="45"/>
  <c r="U134" i="45"/>
  <c r="U133" i="45"/>
  <c r="U132" i="45"/>
  <c r="U131" i="45"/>
  <c r="U130" i="45"/>
  <c r="U129" i="45"/>
  <c r="U128" i="45"/>
  <c r="U127" i="45"/>
  <c r="U126" i="45"/>
  <c r="U125" i="45"/>
  <c r="U124" i="45"/>
  <c r="U123" i="45"/>
  <c r="U122" i="45"/>
  <c r="U121" i="45"/>
  <c r="U120" i="45"/>
  <c r="U119" i="45"/>
  <c r="U118" i="45"/>
  <c r="U117" i="45"/>
  <c r="U116" i="45"/>
  <c r="U115" i="45"/>
  <c r="U114" i="45"/>
  <c r="U113" i="45"/>
  <c r="U112" i="45"/>
  <c r="U111" i="45"/>
  <c r="U110" i="45"/>
  <c r="U109" i="45"/>
  <c r="U108" i="45"/>
  <c r="U107" i="45"/>
  <c r="U106" i="45"/>
  <c r="U105" i="45"/>
  <c r="U104" i="45"/>
  <c r="U103" i="45"/>
  <c r="U102" i="45"/>
  <c r="U101" i="45"/>
  <c r="U100" i="45"/>
  <c r="U99" i="45"/>
  <c r="U98" i="45"/>
  <c r="U97" i="45"/>
  <c r="U96" i="45"/>
  <c r="U95" i="45"/>
  <c r="U94" i="45"/>
  <c r="U93" i="45"/>
  <c r="U92" i="45"/>
  <c r="U91" i="45"/>
  <c r="U90" i="45"/>
  <c r="U89" i="45"/>
  <c r="U88" i="45"/>
  <c r="U87" i="45"/>
  <c r="U86" i="45"/>
  <c r="U85" i="45"/>
  <c r="U84" i="45"/>
  <c r="U83" i="45"/>
  <c r="U82" i="45"/>
  <c r="U81" i="45"/>
  <c r="U80" i="45"/>
  <c r="U79" i="45"/>
  <c r="U78" i="45"/>
  <c r="U77" i="45"/>
  <c r="U76" i="45"/>
  <c r="U75" i="45"/>
  <c r="U74" i="45"/>
  <c r="U73" i="45"/>
  <c r="U72" i="45"/>
  <c r="U71" i="45"/>
  <c r="U70" i="45"/>
  <c r="U69" i="45"/>
  <c r="U68" i="45"/>
  <c r="U67" i="45"/>
  <c r="U66" i="45"/>
  <c r="U65" i="45"/>
  <c r="U64" i="45"/>
  <c r="U63" i="45"/>
  <c r="U62" i="45"/>
  <c r="U61" i="45"/>
  <c r="U60" i="45"/>
  <c r="U59" i="45"/>
  <c r="U58" i="45"/>
  <c r="U57" i="45"/>
  <c r="U56" i="45"/>
  <c r="U55" i="45"/>
  <c r="U54" i="45"/>
  <c r="U53" i="45"/>
  <c r="U52" i="45"/>
  <c r="U51" i="45"/>
  <c r="U50" i="45"/>
  <c r="U49" i="45"/>
  <c r="U48" i="45"/>
  <c r="U47" i="45"/>
  <c r="U46" i="45"/>
  <c r="U45" i="45"/>
  <c r="U44" i="45"/>
  <c r="U43" i="45"/>
  <c r="U42" i="45"/>
  <c r="U41" i="45"/>
  <c r="U40" i="45"/>
  <c r="U39" i="45"/>
  <c r="U38" i="45"/>
  <c r="U37" i="45"/>
  <c r="U36" i="45"/>
  <c r="U35" i="45"/>
  <c r="U34" i="45"/>
  <c r="U33" i="45"/>
  <c r="U32" i="45"/>
  <c r="U31" i="45"/>
  <c r="U30" i="45"/>
  <c r="U29" i="45"/>
  <c r="U28" i="45"/>
  <c r="U27" i="45"/>
  <c r="U26" i="45"/>
  <c r="U25" i="45"/>
  <c r="U24" i="45"/>
  <c r="U23" i="45"/>
  <c r="U22" i="45"/>
  <c r="U21" i="45"/>
  <c r="U20" i="45"/>
  <c r="U19" i="45"/>
  <c r="U18" i="45"/>
  <c r="U17" i="45"/>
  <c r="U16" i="45"/>
  <c r="U15" i="45"/>
  <c r="U14" i="45"/>
  <c r="U13" i="45"/>
  <c r="U12" i="45"/>
  <c r="U11" i="45"/>
  <c r="U10" i="45"/>
  <c r="U9" i="45"/>
  <c r="U8" i="45"/>
  <c r="U7" i="45"/>
  <c r="U6" i="45"/>
  <c r="U5" i="45"/>
  <c r="U4" i="45"/>
  <c r="U3" i="45"/>
  <c r="U2" i="45"/>
  <c r="M13" i="44"/>
  <c r="M14" i="44"/>
  <c r="M12" i="44"/>
  <c r="M7" i="44"/>
  <c r="M8" i="44"/>
  <c r="M6" i="44"/>
  <c r="D39" i="38"/>
  <c r="B39" i="38"/>
  <c r="D37" i="38"/>
  <c r="B37" i="38"/>
  <c r="D36" i="38"/>
  <c r="B36" i="38"/>
  <c r="D34" i="38"/>
  <c r="B34" i="38"/>
  <c r="D29" i="38"/>
  <c r="B29" i="38"/>
  <c r="D24" i="38"/>
  <c r="B24" i="38"/>
  <c r="D25" i="38"/>
  <c r="B25" i="38"/>
  <c r="D22" i="38"/>
  <c r="B22" i="38"/>
  <c r="D21" i="38"/>
  <c r="B21" i="38"/>
  <c r="D38" i="38"/>
  <c r="B38" i="38"/>
  <c r="D35" i="38"/>
  <c r="B35" i="38"/>
  <c r="D33" i="38"/>
  <c r="B33" i="38"/>
  <c r="D32" i="38"/>
  <c r="B32" i="38"/>
  <c r="D31" i="38"/>
  <c r="B31" i="38"/>
  <c r="D30" i="38"/>
  <c r="B30" i="38"/>
  <c r="D28" i="38"/>
  <c r="B28" i="38"/>
  <c r="D27" i="38"/>
  <c r="B27" i="38"/>
  <c r="D26" i="38"/>
  <c r="B26" i="38"/>
  <c r="D23" i="38"/>
  <c r="B23" i="38"/>
  <c r="P10" i="29"/>
  <c r="O10" i="29"/>
  <c r="N10" i="29"/>
  <c r="M10" i="29"/>
  <c r="L10" i="29"/>
  <c r="K10" i="29"/>
  <c r="J10" i="29"/>
  <c r="O9" i="29"/>
  <c r="N9" i="29"/>
  <c r="M9" i="29"/>
  <c r="L9" i="29"/>
  <c r="P9" i="29"/>
  <c r="K9" i="29"/>
  <c r="J9" i="29"/>
  <c r="O8" i="29"/>
  <c r="N8" i="29"/>
  <c r="M8" i="29"/>
  <c r="L8" i="29"/>
  <c r="K8" i="29"/>
  <c r="J8" i="29"/>
  <c r="R8" i="29" s="1"/>
  <c r="O7" i="29"/>
  <c r="N7" i="29"/>
  <c r="M7" i="29"/>
  <c r="K7" i="29"/>
  <c r="J7" i="29"/>
  <c r="O6" i="29"/>
  <c r="N6" i="29"/>
  <c r="M6" i="29"/>
  <c r="L6" i="29"/>
  <c r="K6" i="29"/>
  <c r="J6" i="29"/>
  <c r="O5" i="29"/>
  <c r="N5" i="29"/>
  <c r="M5" i="29"/>
  <c r="L5" i="29"/>
  <c r="K5" i="29"/>
  <c r="J5" i="29"/>
  <c r="O4" i="29"/>
  <c r="N4" i="29"/>
  <c r="M4" i="29"/>
  <c r="L4" i="29"/>
  <c r="K4" i="29"/>
  <c r="J4" i="29"/>
  <c r="CA3" i="37"/>
  <c r="CA4" i="37"/>
  <c r="CA5" i="37"/>
  <c r="CA6" i="37"/>
  <c r="CA7" i="37"/>
  <c r="CA8" i="37"/>
  <c r="CA9" i="37"/>
  <c r="CA10" i="37"/>
  <c r="CA11" i="37"/>
  <c r="CA12" i="37"/>
  <c r="CA13" i="37"/>
  <c r="CA14" i="37"/>
  <c r="CA15" i="37"/>
  <c r="CA16" i="37"/>
  <c r="CA17" i="37"/>
  <c r="CA18" i="37"/>
  <c r="CA19" i="37"/>
  <c r="CA20" i="37"/>
  <c r="CA21" i="37"/>
  <c r="CA22" i="37"/>
  <c r="CA23" i="37"/>
  <c r="CA24" i="37"/>
  <c r="CA25" i="37"/>
  <c r="CA26" i="37"/>
  <c r="CA27" i="37"/>
  <c r="CA28" i="37"/>
  <c r="CA29" i="37"/>
  <c r="CA30" i="37"/>
  <c r="CA31" i="37"/>
  <c r="CA32" i="37"/>
  <c r="CA33" i="37"/>
  <c r="CA34" i="37"/>
  <c r="CA35" i="37"/>
  <c r="CA36" i="37"/>
  <c r="CA37" i="37"/>
  <c r="CA38" i="37"/>
  <c r="CA39" i="37"/>
  <c r="CA40" i="37"/>
  <c r="CA41" i="37"/>
  <c r="CA42" i="37"/>
  <c r="CA43" i="37"/>
  <c r="CA44" i="37"/>
  <c r="CA45" i="37"/>
  <c r="CA46" i="37"/>
  <c r="CA47" i="37"/>
  <c r="CA48" i="37"/>
  <c r="CA49" i="37"/>
  <c r="CA50" i="37"/>
  <c r="CA51" i="37"/>
  <c r="CA52" i="37"/>
  <c r="CA53" i="37"/>
  <c r="CA54" i="37"/>
  <c r="CA55" i="37"/>
  <c r="CA56" i="37"/>
  <c r="CA57" i="37"/>
  <c r="CA58" i="37"/>
  <c r="CA59" i="37"/>
  <c r="CA60" i="37"/>
  <c r="CA61" i="37"/>
  <c r="CA62" i="37"/>
  <c r="CA63" i="37"/>
  <c r="CA64" i="37"/>
  <c r="CA65" i="37"/>
  <c r="CA66" i="37"/>
  <c r="CA67" i="37"/>
  <c r="CA68" i="37"/>
  <c r="CA69" i="37"/>
  <c r="CA70" i="37"/>
  <c r="CA71" i="37"/>
  <c r="CA72" i="37"/>
  <c r="CA73" i="37"/>
  <c r="CA74" i="37"/>
  <c r="CA75" i="37"/>
  <c r="CA76" i="37"/>
  <c r="CA77" i="37"/>
  <c r="CA78" i="37"/>
  <c r="CA79" i="37"/>
  <c r="CA80" i="37"/>
  <c r="CA81" i="37"/>
  <c r="CA82" i="37"/>
  <c r="CA83" i="37"/>
  <c r="CA84" i="37"/>
  <c r="CA85" i="37"/>
  <c r="CA86" i="37"/>
  <c r="CA87" i="37"/>
  <c r="CA88" i="37"/>
  <c r="CA89" i="37"/>
  <c r="CA90" i="37"/>
  <c r="CA91" i="37"/>
  <c r="CA92" i="37"/>
  <c r="CA93" i="37"/>
  <c r="CA94" i="37"/>
  <c r="CA95" i="37"/>
  <c r="CA96" i="37"/>
  <c r="CA97" i="37"/>
  <c r="CA98" i="37"/>
  <c r="CA99" i="37"/>
  <c r="CA100" i="37"/>
  <c r="CA101" i="37"/>
  <c r="CA102" i="37"/>
  <c r="CA103" i="37"/>
  <c r="CA104" i="37"/>
  <c r="CA105" i="37"/>
  <c r="CA106" i="37"/>
  <c r="CA107" i="37"/>
  <c r="CA108" i="37"/>
  <c r="CA109" i="37"/>
  <c r="CA110" i="37"/>
  <c r="CA111" i="37"/>
  <c r="CA112" i="37"/>
  <c r="CA113" i="37"/>
  <c r="CA114" i="37"/>
  <c r="CA115" i="37"/>
  <c r="CA116" i="37"/>
  <c r="CA117" i="37"/>
  <c r="CA118" i="37"/>
  <c r="CA119" i="37"/>
  <c r="CA120" i="37"/>
  <c r="CA121" i="37"/>
  <c r="CA122" i="37"/>
  <c r="CA123" i="37"/>
  <c r="CA124" i="37"/>
  <c r="CA125" i="37"/>
  <c r="CA126" i="37"/>
  <c r="CA127" i="37"/>
  <c r="CA128" i="37"/>
  <c r="CA129" i="37"/>
  <c r="CA130" i="37"/>
  <c r="CA131" i="37"/>
  <c r="CA132" i="37"/>
  <c r="CA133" i="37"/>
  <c r="CA134" i="37"/>
  <c r="CA135" i="37"/>
  <c r="CA136" i="37"/>
  <c r="CA137" i="37"/>
  <c r="CA138" i="37"/>
  <c r="CA139" i="37"/>
  <c r="CA140" i="37"/>
  <c r="CA141" i="37"/>
  <c r="CA142" i="37"/>
  <c r="CA143" i="37"/>
  <c r="CA144" i="37"/>
  <c r="CA145" i="37"/>
  <c r="CA146" i="37"/>
  <c r="CA147" i="37"/>
  <c r="CA148" i="37"/>
  <c r="CA149" i="37"/>
  <c r="CA150" i="37"/>
  <c r="CA151" i="37"/>
  <c r="CA152" i="37"/>
  <c r="CA153" i="37"/>
  <c r="CA154" i="37"/>
  <c r="CA155" i="37"/>
  <c r="CA156" i="37"/>
  <c r="CA157" i="37"/>
  <c r="CA158" i="37"/>
  <c r="CA159" i="37"/>
  <c r="CA160" i="37"/>
  <c r="CA161" i="37"/>
  <c r="CA162" i="37"/>
  <c r="CA163" i="37"/>
  <c r="CA164" i="37"/>
  <c r="CA165" i="37"/>
  <c r="CA166" i="37"/>
  <c r="CA167" i="37"/>
  <c r="CA168" i="37"/>
  <c r="CA169" i="37"/>
  <c r="CA170" i="37"/>
  <c r="CA171" i="37"/>
  <c r="CA172" i="37"/>
  <c r="CA173" i="37"/>
  <c r="CA174" i="37"/>
  <c r="CA175" i="37"/>
  <c r="CA176" i="37"/>
  <c r="CA177" i="37"/>
  <c r="CA178" i="37"/>
  <c r="CA179" i="37"/>
  <c r="CA180" i="37"/>
  <c r="CA181" i="37"/>
  <c r="CA182" i="37"/>
  <c r="CA183" i="37"/>
  <c r="CA184" i="37"/>
  <c r="CA185" i="37"/>
  <c r="CA186" i="37"/>
  <c r="CA187" i="37"/>
  <c r="CA188" i="37"/>
  <c r="CA189" i="37"/>
  <c r="CA190" i="37"/>
  <c r="CA191" i="37"/>
  <c r="CA192" i="37"/>
  <c r="CA193" i="37"/>
  <c r="CA194" i="37"/>
  <c r="CA195" i="37"/>
  <c r="CA196" i="37"/>
  <c r="CA197" i="37"/>
  <c r="CA198" i="37"/>
  <c r="CA199" i="37"/>
  <c r="CA200" i="37"/>
  <c r="CA201" i="37"/>
  <c r="CA202" i="37"/>
  <c r="CA203" i="37"/>
  <c r="CA204" i="37"/>
  <c r="CA205" i="37"/>
  <c r="CA206" i="37"/>
  <c r="CA207" i="37"/>
  <c r="CA208" i="37"/>
  <c r="CA209" i="37"/>
  <c r="CA210" i="37"/>
  <c r="CA211" i="37"/>
  <c r="CA212" i="37"/>
  <c r="CA213" i="37"/>
  <c r="CA214" i="37"/>
  <c r="CA215" i="37"/>
  <c r="CA216" i="37"/>
  <c r="CA217" i="37"/>
  <c r="CA218" i="37"/>
  <c r="CA219" i="37"/>
  <c r="CA220" i="37"/>
  <c r="CA221" i="37"/>
  <c r="CA222" i="37"/>
  <c r="CA223" i="37"/>
  <c r="CA224" i="37"/>
  <c r="CA225" i="37"/>
  <c r="CA226" i="37"/>
  <c r="CA227" i="37"/>
  <c r="CA228" i="37"/>
  <c r="CA229" i="37"/>
  <c r="CA230" i="37"/>
  <c r="CA231" i="37"/>
  <c r="CA232" i="37"/>
  <c r="CA233" i="37"/>
  <c r="CA234" i="37"/>
  <c r="CA235" i="37"/>
  <c r="CA236" i="37"/>
  <c r="CA237" i="37"/>
  <c r="CA238" i="37"/>
  <c r="CA239" i="37"/>
  <c r="CA240" i="37"/>
  <c r="CA241" i="37"/>
  <c r="CA242" i="37"/>
  <c r="CA243" i="37"/>
  <c r="CA244" i="37"/>
  <c r="CA245" i="37"/>
  <c r="CA246" i="37"/>
  <c r="CA247" i="37"/>
  <c r="CA248" i="37"/>
  <c r="CA249" i="37"/>
  <c r="CA250" i="37"/>
  <c r="CA251" i="37"/>
  <c r="CA252" i="37"/>
  <c r="CA253" i="37"/>
  <c r="CA254" i="37"/>
  <c r="CA255" i="37"/>
  <c r="CA256" i="37"/>
  <c r="CA257" i="37"/>
  <c r="CA258" i="37"/>
  <c r="CA259" i="37"/>
  <c r="CA260" i="37"/>
  <c r="CA261" i="37"/>
  <c r="CA262" i="37"/>
  <c r="CA263" i="37"/>
  <c r="CA264" i="37"/>
  <c r="CA265" i="37"/>
  <c r="CA266" i="37"/>
  <c r="CA267" i="37"/>
  <c r="CA268" i="37"/>
  <c r="CA269" i="37"/>
  <c r="CA270" i="37"/>
  <c r="CA271" i="37"/>
  <c r="CA272" i="37"/>
  <c r="CA273" i="37"/>
  <c r="CA274" i="37"/>
  <c r="CA275" i="37"/>
  <c r="CA276" i="37"/>
  <c r="CA277" i="37"/>
  <c r="CA278" i="37"/>
  <c r="CA279" i="37"/>
  <c r="CA280" i="37"/>
  <c r="CA281" i="37"/>
  <c r="CA282" i="37"/>
  <c r="CA283" i="37"/>
  <c r="CA284" i="37"/>
  <c r="CA285" i="37"/>
  <c r="CA286" i="37"/>
  <c r="CA287" i="37"/>
  <c r="CA288" i="37"/>
  <c r="CA289" i="37"/>
  <c r="CA290" i="37"/>
  <c r="CA291" i="37"/>
  <c r="CA292" i="37"/>
  <c r="CA293" i="37"/>
  <c r="CA294" i="37"/>
  <c r="CA295" i="37"/>
  <c r="CA296" i="37"/>
  <c r="CA297" i="37"/>
  <c r="CA298" i="37"/>
  <c r="CA299" i="37"/>
  <c r="CA300" i="37"/>
  <c r="CA301" i="37"/>
  <c r="CA302" i="37"/>
  <c r="CA303" i="37"/>
  <c r="CA304" i="37"/>
  <c r="CA305" i="37"/>
  <c r="CA306" i="37"/>
  <c r="CA307" i="37"/>
  <c r="CA308" i="37"/>
  <c r="CA309" i="37"/>
  <c r="CA310" i="37"/>
  <c r="CA311" i="37"/>
  <c r="CA312" i="37"/>
  <c r="CA313" i="37"/>
  <c r="CA314" i="37"/>
  <c r="CA315" i="37"/>
  <c r="CA316" i="37"/>
  <c r="CA317" i="37"/>
  <c r="CA318" i="37"/>
  <c r="CA319" i="37"/>
  <c r="CA320" i="37"/>
  <c r="CA321" i="37"/>
  <c r="CA322" i="37"/>
  <c r="CA323" i="37"/>
  <c r="CA324" i="37"/>
  <c r="CA325" i="37"/>
  <c r="CA326" i="37"/>
  <c r="CA327" i="37"/>
  <c r="CA328" i="37"/>
  <c r="CA329" i="37"/>
  <c r="CA330" i="37"/>
  <c r="CA331" i="37"/>
  <c r="CA332" i="37"/>
  <c r="CA333" i="37"/>
  <c r="CA334" i="37"/>
  <c r="CA335" i="37"/>
  <c r="CA336" i="37"/>
  <c r="CA337" i="37"/>
  <c r="CA338" i="37"/>
  <c r="CA339" i="37"/>
  <c r="CA340" i="37"/>
  <c r="CA341" i="37"/>
  <c r="CA342" i="37"/>
  <c r="CA343" i="37"/>
  <c r="CA344" i="37"/>
  <c r="CA345" i="37"/>
  <c r="CA346" i="37"/>
  <c r="CA347" i="37"/>
  <c r="CA348" i="37"/>
  <c r="CA349" i="37"/>
  <c r="CA350" i="37"/>
  <c r="CA351" i="37"/>
  <c r="CA352" i="37"/>
  <c r="CA353" i="37"/>
  <c r="CA354" i="37"/>
  <c r="CA355" i="37"/>
  <c r="CA356" i="37"/>
  <c r="CA357" i="37"/>
  <c r="CA358" i="37"/>
  <c r="CA359" i="37"/>
  <c r="CA360" i="37"/>
  <c r="CA361" i="37"/>
  <c r="CA362" i="37"/>
  <c r="CA363" i="37"/>
  <c r="CA364" i="37"/>
  <c r="CA365" i="37"/>
  <c r="CA366" i="37"/>
  <c r="CA367" i="37"/>
  <c r="CA368" i="37"/>
  <c r="CA369" i="37"/>
  <c r="CA370" i="37"/>
  <c r="CA371" i="37"/>
  <c r="CA372" i="37"/>
  <c r="CA373" i="37"/>
  <c r="CA374" i="37"/>
  <c r="CA375" i="37"/>
  <c r="CA376" i="37"/>
  <c r="CA377" i="37"/>
  <c r="CA378" i="37"/>
  <c r="CA379" i="37"/>
  <c r="CA380" i="37"/>
  <c r="CA381" i="37"/>
  <c r="CA382" i="37"/>
  <c r="CA383" i="37"/>
  <c r="CA384" i="37"/>
  <c r="CA385" i="37"/>
  <c r="CA386" i="37"/>
  <c r="CA387" i="37"/>
  <c r="CA388" i="37"/>
  <c r="CA389" i="37"/>
  <c r="CA390" i="37"/>
  <c r="CA391" i="37"/>
  <c r="CA392" i="37"/>
  <c r="CA393" i="37"/>
  <c r="CA394" i="37"/>
  <c r="CA395" i="37"/>
  <c r="CA396" i="37"/>
  <c r="CA397" i="37"/>
  <c r="CA398" i="37"/>
  <c r="CA399" i="37"/>
  <c r="CA400" i="37"/>
  <c r="CA401" i="37"/>
  <c r="CA402" i="37"/>
  <c r="CA403" i="37"/>
  <c r="CA404" i="37"/>
  <c r="CA405" i="37"/>
  <c r="CA406" i="37"/>
  <c r="CA407" i="37"/>
  <c r="CA408" i="37"/>
  <c r="CA409" i="37"/>
  <c r="CA410" i="37"/>
  <c r="CA411" i="37"/>
  <c r="CA412" i="37"/>
  <c r="CA413" i="37"/>
  <c r="CA414" i="37"/>
  <c r="CA415" i="37"/>
  <c r="CA416" i="37"/>
  <c r="CA417" i="37"/>
  <c r="CA418" i="37"/>
  <c r="CA419" i="37"/>
  <c r="CA420" i="37"/>
  <c r="CA421" i="37"/>
  <c r="CA422" i="37"/>
  <c r="CA423" i="37"/>
  <c r="CA424" i="37"/>
  <c r="CA425" i="37"/>
  <c r="CA426" i="37"/>
  <c r="CA427" i="37"/>
  <c r="CA428" i="37"/>
  <c r="CA429" i="37"/>
  <c r="CA430" i="37"/>
  <c r="CA431" i="37"/>
  <c r="CA432" i="37"/>
  <c r="CA433" i="37"/>
  <c r="CA434" i="37"/>
  <c r="CA435" i="37"/>
  <c r="CA436" i="37"/>
  <c r="CA437" i="37"/>
  <c r="CA438" i="37"/>
  <c r="CA439" i="37"/>
  <c r="CA440" i="37"/>
  <c r="CA441" i="37"/>
  <c r="CA442" i="37"/>
  <c r="CA443" i="37"/>
  <c r="CA444" i="37"/>
  <c r="CA445" i="37"/>
  <c r="CA446" i="37"/>
  <c r="CA447" i="37"/>
  <c r="CA448" i="37"/>
  <c r="CA449" i="37"/>
  <c r="CA450" i="37"/>
  <c r="CA451" i="37"/>
  <c r="CA452" i="37"/>
  <c r="CA453" i="37"/>
  <c r="CA454" i="37"/>
  <c r="CA455" i="37"/>
  <c r="CA456" i="37"/>
  <c r="CA457" i="37"/>
  <c r="CA458" i="37"/>
  <c r="CA459" i="37"/>
  <c r="CA460" i="37"/>
  <c r="CA461" i="37"/>
  <c r="CA462" i="37"/>
  <c r="CA463" i="37"/>
  <c r="CA464" i="37"/>
  <c r="CA465" i="37"/>
  <c r="CA466" i="37"/>
  <c r="CA467" i="37"/>
  <c r="CA468" i="37"/>
  <c r="CA469" i="37"/>
  <c r="CA470" i="37"/>
  <c r="CA471" i="37"/>
  <c r="CA472" i="37"/>
  <c r="CA473" i="37"/>
  <c r="CA474" i="37"/>
  <c r="CA475" i="37"/>
  <c r="CA476" i="37"/>
  <c r="CA477" i="37"/>
  <c r="CA478" i="37"/>
  <c r="CA479" i="37"/>
  <c r="CA480" i="37"/>
  <c r="CA481" i="37"/>
  <c r="CA482" i="37"/>
  <c r="CA483" i="37"/>
  <c r="CA484" i="37"/>
  <c r="CA485" i="37"/>
  <c r="CA486" i="37"/>
  <c r="CA487" i="37"/>
  <c r="CA488" i="37"/>
  <c r="CA489" i="37"/>
  <c r="CA490" i="37"/>
  <c r="CA491" i="37"/>
  <c r="CA492" i="37"/>
  <c r="CA493" i="37"/>
  <c r="CA494" i="37"/>
  <c r="CA495" i="37"/>
  <c r="CA496" i="37"/>
  <c r="CA497" i="37"/>
  <c r="CA498" i="37"/>
  <c r="CA499" i="37"/>
  <c r="CA500" i="37"/>
  <c r="CA501" i="37"/>
  <c r="CA502" i="37"/>
  <c r="CA503" i="37"/>
  <c r="CA504" i="37"/>
  <c r="CA505" i="37"/>
  <c r="CA506" i="37"/>
  <c r="CA507" i="37"/>
  <c r="CA508" i="37"/>
  <c r="CA509" i="37"/>
  <c r="CA510" i="37"/>
  <c r="CA511" i="37"/>
  <c r="CA512" i="37"/>
  <c r="CA513" i="37"/>
  <c r="CA514" i="37"/>
  <c r="CA515" i="37"/>
  <c r="CA516" i="37"/>
  <c r="CA517" i="37"/>
  <c r="CA518" i="37"/>
  <c r="CA519" i="37"/>
  <c r="CA520" i="37"/>
  <c r="CA521" i="37"/>
  <c r="CA522" i="37"/>
  <c r="CA523" i="37"/>
  <c r="CA524" i="37"/>
  <c r="CA525" i="37"/>
  <c r="CA526" i="37"/>
  <c r="CA527" i="37"/>
  <c r="CA528" i="37"/>
  <c r="CA529" i="37"/>
  <c r="CA530" i="37"/>
  <c r="CA531" i="37"/>
  <c r="CA532" i="37"/>
  <c r="CA533" i="37"/>
  <c r="CA534" i="37"/>
  <c r="CA535" i="37"/>
  <c r="CA536" i="37"/>
  <c r="CA537" i="37"/>
  <c r="CA538" i="37"/>
  <c r="CA539" i="37"/>
  <c r="CA540" i="37"/>
  <c r="CA541" i="37"/>
  <c r="CA542" i="37"/>
  <c r="CA543" i="37"/>
  <c r="CA544" i="37"/>
  <c r="CA545" i="37"/>
  <c r="CA546" i="37"/>
  <c r="CA547" i="37"/>
  <c r="CA548" i="37"/>
  <c r="CA549" i="37"/>
  <c r="CA550" i="37"/>
  <c r="CA551" i="37"/>
  <c r="CA552" i="37"/>
  <c r="CA553" i="37"/>
  <c r="CA554" i="37"/>
  <c r="CA555" i="37"/>
  <c r="CA556" i="37"/>
  <c r="CA557" i="37"/>
  <c r="CA558" i="37"/>
  <c r="CA559" i="37"/>
  <c r="CA560" i="37"/>
  <c r="CA561" i="37"/>
  <c r="CA562" i="37"/>
  <c r="CA563" i="37"/>
  <c r="CA564" i="37"/>
  <c r="CA565" i="37"/>
  <c r="CA566" i="37"/>
  <c r="CA567" i="37"/>
  <c r="CA568" i="37"/>
  <c r="CA569" i="37"/>
  <c r="CA570" i="37"/>
  <c r="CA571" i="37"/>
  <c r="CA572" i="37"/>
  <c r="CA573" i="37"/>
  <c r="CA574" i="37"/>
  <c r="CA575" i="37"/>
  <c r="CA576" i="37"/>
  <c r="CA577" i="37"/>
  <c r="CA578" i="37"/>
  <c r="CA579" i="37"/>
  <c r="CA580" i="37"/>
  <c r="CA581" i="37"/>
  <c r="CA582" i="37"/>
  <c r="CA583" i="37"/>
  <c r="CA584" i="37"/>
  <c r="CA585" i="37"/>
  <c r="CA586" i="37"/>
  <c r="CA587" i="37"/>
  <c r="CA588" i="37"/>
  <c r="CA589" i="37"/>
  <c r="CA590" i="37"/>
  <c r="CA591" i="37"/>
  <c r="CA592" i="37"/>
  <c r="CA593" i="37"/>
  <c r="CA594" i="37"/>
  <c r="CA595" i="37"/>
  <c r="CA596" i="37"/>
  <c r="CA597" i="37"/>
  <c r="CA598" i="37"/>
  <c r="CA599" i="37"/>
  <c r="CA600" i="37"/>
  <c r="CA601" i="37"/>
  <c r="CA602" i="37"/>
  <c r="CA603" i="37"/>
  <c r="CA604" i="37"/>
  <c r="CA605" i="37"/>
  <c r="CA606" i="37"/>
  <c r="CA607" i="37"/>
  <c r="CA608" i="37"/>
  <c r="CA609" i="37"/>
  <c r="CA610" i="37"/>
  <c r="CA611" i="37"/>
  <c r="CA612" i="37"/>
  <c r="CA613" i="37"/>
  <c r="CA614" i="37"/>
  <c r="CA615" i="37"/>
  <c r="CA616" i="37"/>
  <c r="CA617" i="37"/>
  <c r="CA618" i="37"/>
  <c r="CA619" i="37"/>
  <c r="CA620" i="37"/>
  <c r="CA621" i="37"/>
  <c r="CA622" i="37"/>
  <c r="CA623" i="37"/>
  <c r="CA624" i="37"/>
  <c r="CA625" i="37"/>
  <c r="CA626" i="37"/>
  <c r="CA627" i="37"/>
  <c r="CA628" i="37"/>
  <c r="CA629" i="37"/>
  <c r="CA630" i="37"/>
  <c r="CA631" i="37"/>
  <c r="CA632" i="37"/>
  <c r="CA633" i="37"/>
  <c r="CA634" i="37"/>
  <c r="CA635" i="37"/>
  <c r="CA636" i="37"/>
  <c r="CA637" i="37"/>
  <c r="CA638" i="37"/>
  <c r="CA639" i="37"/>
  <c r="CA640" i="37"/>
  <c r="CA641" i="37"/>
  <c r="CA642" i="37"/>
  <c r="CA643" i="37"/>
  <c r="CA644" i="37"/>
  <c r="CA645" i="37"/>
  <c r="CA646" i="37"/>
  <c r="CA647" i="37"/>
  <c r="CA648" i="37"/>
  <c r="CA649" i="37"/>
  <c r="CA650" i="37"/>
  <c r="CA651" i="37"/>
  <c r="CA652" i="37"/>
  <c r="CA653" i="37"/>
  <c r="CA654" i="37"/>
  <c r="CA655" i="37"/>
  <c r="CA656" i="37"/>
  <c r="CA657" i="37"/>
  <c r="CA658" i="37"/>
  <c r="CA659" i="37"/>
  <c r="CA660" i="37"/>
  <c r="CA661" i="37"/>
  <c r="CA662" i="37"/>
  <c r="CA663" i="37"/>
  <c r="CA664" i="37"/>
  <c r="CA665" i="37"/>
  <c r="CA666" i="37"/>
  <c r="CA667" i="37"/>
  <c r="CA668" i="37"/>
  <c r="CA669" i="37"/>
  <c r="CA670" i="37"/>
  <c r="CA671" i="37"/>
  <c r="CA672" i="37"/>
  <c r="CA673" i="37"/>
  <c r="CA674" i="37"/>
  <c r="CA675" i="37"/>
  <c r="CA676" i="37"/>
  <c r="CA677" i="37"/>
  <c r="CA678" i="37"/>
  <c r="CA679" i="37"/>
  <c r="CA680" i="37"/>
  <c r="CA681" i="37"/>
  <c r="CA682" i="37"/>
  <c r="CA683" i="37"/>
  <c r="CA684" i="37"/>
  <c r="CA685" i="37"/>
  <c r="CA686" i="37"/>
  <c r="CA687" i="37"/>
  <c r="CA688" i="37"/>
  <c r="CA689" i="37"/>
  <c r="CA690" i="37"/>
  <c r="CA691" i="37"/>
  <c r="CA692" i="37"/>
  <c r="CA693" i="37"/>
  <c r="CA694" i="37"/>
  <c r="CA695" i="37"/>
  <c r="CA696" i="37"/>
  <c r="CA697" i="37"/>
  <c r="CA698" i="37"/>
  <c r="CA699" i="37"/>
  <c r="CA700" i="37"/>
  <c r="CA701" i="37"/>
  <c r="CA702" i="37"/>
  <c r="CA703" i="37"/>
  <c r="CA704" i="37"/>
  <c r="CA705" i="37"/>
  <c r="CA706" i="37"/>
  <c r="CA707" i="37"/>
  <c r="CA708" i="37"/>
  <c r="CA709" i="37"/>
  <c r="CA710" i="37"/>
  <c r="CA711" i="37"/>
  <c r="CA712" i="37"/>
  <c r="CA713" i="37"/>
  <c r="CA714" i="37"/>
  <c r="CA715" i="37"/>
  <c r="CA716" i="37"/>
  <c r="CA717" i="37"/>
  <c r="CA718" i="37"/>
  <c r="CA719" i="37"/>
  <c r="CA720" i="37"/>
  <c r="CA721" i="37"/>
  <c r="CA722" i="37"/>
  <c r="CA723" i="37"/>
  <c r="CA724" i="37"/>
  <c r="CA725" i="37"/>
  <c r="CA726" i="37"/>
  <c r="CA727" i="37"/>
  <c r="CA728" i="37"/>
  <c r="CA729" i="37"/>
  <c r="CA730" i="37"/>
  <c r="CA731" i="37"/>
  <c r="CA732" i="37"/>
  <c r="CA733" i="37"/>
  <c r="CA734" i="37"/>
  <c r="CA735" i="37"/>
  <c r="CA736" i="37"/>
  <c r="CA737" i="37"/>
  <c r="CA738" i="37"/>
  <c r="CA739" i="37"/>
  <c r="CA740" i="37"/>
  <c r="CA741" i="37"/>
  <c r="CA742" i="37"/>
  <c r="CA743" i="37"/>
  <c r="CA744" i="37"/>
  <c r="CA745" i="37"/>
  <c r="CA746" i="37"/>
  <c r="CA747" i="37"/>
  <c r="CA748" i="37"/>
  <c r="CA749" i="37"/>
  <c r="CA750" i="37"/>
  <c r="CA751" i="37"/>
  <c r="CA752" i="37"/>
  <c r="CA753" i="37"/>
  <c r="CA754" i="37"/>
  <c r="CA755" i="37"/>
  <c r="CA756" i="37"/>
  <c r="CA757" i="37"/>
  <c r="CA758" i="37"/>
  <c r="CA759" i="37"/>
  <c r="CA760" i="37"/>
  <c r="CA761" i="37"/>
  <c r="CA762" i="37"/>
  <c r="CA763" i="37"/>
  <c r="CA764" i="37"/>
  <c r="CA765" i="37"/>
  <c r="CA766" i="37"/>
  <c r="CA767" i="37"/>
  <c r="CA768" i="37"/>
  <c r="CA769" i="37"/>
  <c r="CA770" i="37"/>
  <c r="CA771" i="37"/>
  <c r="CA772" i="37"/>
  <c r="CA773" i="37"/>
  <c r="CA774" i="37"/>
  <c r="CA775" i="37"/>
  <c r="CA776" i="37"/>
  <c r="CA777" i="37"/>
  <c r="CA778" i="37"/>
  <c r="CA779" i="37"/>
  <c r="CA780" i="37"/>
  <c r="CA781" i="37"/>
  <c r="CA782" i="37"/>
  <c r="CA783" i="37"/>
  <c r="CA784" i="37"/>
  <c r="CA785" i="37"/>
  <c r="CA786" i="37"/>
  <c r="CA787" i="37"/>
  <c r="CA788" i="37"/>
  <c r="CA789" i="37"/>
  <c r="CA790" i="37"/>
  <c r="CA791" i="37"/>
  <c r="CA792" i="37"/>
  <c r="CA793" i="37"/>
  <c r="CA794" i="37"/>
  <c r="CA795" i="37"/>
  <c r="CA796" i="37"/>
  <c r="CA797" i="37"/>
  <c r="CA798" i="37"/>
  <c r="CA799" i="37"/>
  <c r="CA800" i="37"/>
  <c r="CA801" i="37"/>
  <c r="CA802" i="37"/>
  <c r="CA803" i="37"/>
  <c r="CA804" i="37"/>
  <c r="CA805" i="37"/>
  <c r="CA806" i="37"/>
  <c r="CA807" i="37"/>
  <c r="CA808" i="37"/>
  <c r="CA809" i="37"/>
  <c r="CA810" i="37"/>
  <c r="CA811" i="37"/>
  <c r="CA812" i="37"/>
  <c r="CA813" i="37"/>
  <c r="CA814" i="37"/>
  <c r="CA815" i="37"/>
  <c r="CA816" i="37"/>
  <c r="CA817" i="37"/>
  <c r="CA818" i="37"/>
  <c r="CA819" i="37"/>
  <c r="CA820" i="37"/>
  <c r="CA821" i="37"/>
  <c r="CA822" i="37"/>
  <c r="CA823" i="37"/>
  <c r="CA824" i="37"/>
  <c r="CA825" i="37"/>
  <c r="CA826" i="37"/>
  <c r="CA827" i="37"/>
  <c r="CA828" i="37"/>
  <c r="CA829" i="37"/>
  <c r="CA830" i="37"/>
  <c r="CA831" i="37"/>
  <c r="CA832" i="37"/>
  <c r="CA833" i="37"/>
  <c r="CA834" i="37"/>
  <c r="CA835" i="37"/>
  <c r="CA836" i="37"/>
  <c r="CA837" i="37"/>
  <c r="CA838" i="37"/>
  <c r="CA839" i="37"/>
  <c r="CA840" i="37"/>
  <c r="CA841" i="37"/>
  <c r="CA842" i="37"/>
  <c r="CA843" i="37"/>
  <c r="CA844" i="37"/>
  <c r="CA845" i="37"/>
  <c r="CA846" i="37"/>
  <c r="CA847" i="37"/>
  <c r="CA848" i="37"/>
  <c r="CA849" i="37"/>
  <c r="CA850" i="37"/>
  <c r="CA851" i="37"/>
  <c r="CA852" i="37"/>
  <c r="CA853" i="37"/>
  <c r="CA854" i="37"/>
  <c r="CA855" i="37"/>
  <c r="CA856" i="37"/>
  <c r="CA857" i="37"/>
  <c r="CA858" i="37"/>
  <c r="CA859" i="37"/>
  <c r="CA860" i="37"/>
  <c r="CA861" i="37"/>
  <c r="CA862" i="37"/>
  <c r="CA863" i="37"/>
  <c r="CA864" i="37"/>
  <c r="CA865" i="37"/>
  <c r="CA866" i="37"/>
  <c r="CA867" i="37"/>
  <c r="CA868" i="37"/>
  <c r="CA869" i="37"/>
  <c r="CA870" i="37"/>
  <c r="CA871" i="37"/>
  <c r="CA872" i="37"/>
  <c r="CA873" i="37"/>
  <c r="CA874" i="37"/>
  <c r="CA875" i="37"/>
  <c r="CA876" i="37"/>
  <c r="CA877" i="37"/>
  <c r="CA878" i="37"/>
  <c r="CA879" i="37"/>
  <c r="CA880" i="37"/>
  <c r="CA881" i="37"/>
  <c r="CA882" i="37"/>
  <c r="CA883" i="37"/>
  <c r="CA884" i="37"/>
  <c r="CA885" i="37"/>
  <c r="CA886" i="37"/>
  <c r="CA887" i="37"/>
  <c r="CA888" i="37"/>
  <c r="CA889" i="37"/>
  <c r="CA890" i="37"/>
  <c r="CA891" i="37"/>
  <c r="CA892" i="37"/>
  <c r="CA893" i="37"/>
  <c r="CA894" i="37"/>
  <c r="CA895" i="37"/>
  <c r="CA896" i="37"/>
  <c r="CA897" i="37"/>
  <c r="CA898" i="37"/>
  <c r="CA899" i="37"/>
  <c r="CA900" i="37"/>
  <c r="CA901" i="37"/>
  <c r="CA902" i="37"/>
  <c r="CA903" i="37"/>
  <c r="CA904" i="37"/>
  <c r="CA905" i="37"/>
  <c r="CA906" i="37"/>
  <c r="CA907" i="37"/>
  <c r="CA908" i="37"/>
  <c r="CA909" i="37"/>
  <c r="CA910" i="37"/>
  <c r="CA911" i="37"/>
  <c r="CA912" i="37"/>
  <c r="CA913" i="37"/>
  <c r="CA914" i="37"/>
  <c r="CA915" i="37"/>
  <c r="CA916" i="37"/>
  <c r="CA917" i="37"/>
  <c r="CA918" i="37"/>
  <c r="CA919" i="37"/>
  <c r="CA920" i="37"/>
  <c r="CA921" i="37"/>
  <c r="CA922" i="37"/>
  <c r="CA923" i="37"/>
  <c r="CA924" i="37"/>
  <c r="CA925" i="37"/>
  <c r="CA926" i="37"/>
  <c r="CA927" i="37"/>
  <c r="CA928" i="37"/>
  <c r="CA929" i="37"/>
  <c r="CA930" i="37"/>
  <c r="CA931" i="37"/>
  <c r="CA932" i="37"/>
  <c r="CA933" i="37"/>
  <c r="CA934" i="37"/>
  <c r="CA935" i="37"/>
  <c r="CA936" i="37"/>
  <c r="CA937" i="37"/>
  <c r="CA938" i="37"/>
  <c r="CA939" i="37"/>
  <c r="CA940" i="37"/>
  <c r="CA941" i="37"/>
  <c r="CA942" i="37"/>
  <c r="CA943" i="37"/>
  <c r="CA944" i="37"/>
  <c r="CA945" i="37"/>
  <c r="CA946" i="37"/>
  <c r="CA947" i="37"/>
  <c r="CA948" i="37"/>
  <c r="CA949" i="37"/>
  <c r="CA950" i="37"/>
  <c r="CA951" i="37"/>
  <c r="CA952" i="37"/>
  <c r="CA953" i="37"/>
  <c r="CA954" i="37"/>
  <c r="CA955" i="37"/>
  <c r="CA956" i="37"/>
  <c r="CA957" i="37"/>
  <c r="CA958" i="37"/>
  <c r="CA959" i="37"/>
  <c r="CA960" i="37"/>
  <c r="CA961" i="37"/>
  <c r="CA962" i="37"/>
  <c r="CA963" i="37"/>
  <c r="CA964" i="37"/>
  <c r="CA965" i="37"/>
  <c r="CA966" i="37"/>
  <c r="CA967" i="37"/>
  <c r="CA968" i="37"/>
  <c r="CA969" i="37"/>
  <c r="CA970" i="37"/>
  <c r="CA971" i="37"/>
  <c r="CA972" i="37"/>
  <c r="CA973" i="37"/>
  <c r="CA974" i="37"/>
  <c r="CA975" i="37"/>
  <c r="CA976" i="37"/>
  <c r="CA977" i="37"/>
  <c r="CA978" i="37"/>
  <c r="CA979" i="37"/>
  <c r="CA980" i="37"/>
  <c r="CA981" i="37"/>
  <c r="CA982" i="37"/>
  <c r="CA983" i="37"/>
  <c r="CA984" i="37"/>
  <c r="CA985" i="37"/>
  <c r="CA986" i="37"/>
  <c r="CA987" i="37"/>
  <c r="CA988" i="37"/>
  <c r="CA989" i="37"/>
  <c r="CA990" i="37"/>
  <c r="CA991" i="37"/>
  <c r="CA992" i="37"/>
  <c r="CA993" i="37"/>
  <c r="CA994" i="37"/>
  <c r="CA995" i="37"/>
  <c r="CA996" i="37"/>
  <c r="CA997" i="37"/>
  <c r="CA998" i="37"/>
  <c r="CA999" i="37"/>
  <c r="CA1000" i="37"/>
  <c r="CA1001" i="37"/>
  <c r="CA1002" i="37"/>
  <c r="CA1003" i="37"/>
  <c r="CA1004" i="37"/>
  <c r="CA1005" i="37"/>
  <c r="CA1006" i="37"/>
  <c r="CA1007" i="37"/>
  <c r="CA1008" i="37"/>
  <c r="CA1009" i="37"/>
  <c r="CA1010" i="37"/>
  <c r="CA1011" i="37"/>
  <c r="CA1012" i="37"/>
  <c r="CA1013" i="37"/>
  <c r="CA1014" i="37"/>
  <c r="CA1015" i="37"/>
  <c r="CA1016" i="37"/>
  <c r="CA1017" i="37"/>
  <c r="CA1018" i="37"/>
  <c r="CA1019" i="37"/>
  <c r="CA1020" i="37"/>
  <c r="CA1021" i="37"/>
  <c r="CA1022" i="37"/>
  <c r="CA1023" i="37"/>
  <c r="CA1024" i="37"/>
  <c r="CA1025" i="37"/>
  <c r="CA1026" i="37"/>
  <c r="CA1027" i="37"/>
  <c r="CA1028" i="37"/>
  <c r="CA1029" i="37"/>
  <c r="CA1030" i="37"/>
  <c r="CA1031" i="37"/>
  <c r="CA1032" i="37"/>
  <c r="CA1033" i="37"/>
  <c r="CA1034" i="37"/>
  <c r="CA1035" i="37"/>
  <c r="CA1036" i="37"/>
  <c r="CA1037" i="37"/>
  <c r="CA1038" i="37"/>
  <c r="CA1039" i="37"/>
  <c r="CA1040" i="37"/>
  <c r="CA1041" i="37"/>
  <c r="CA1042" i="37"/>
  <c r="CA1043" i="37"/>
  <c r="CA1044" i="37"/>
  <c r="CA1045" i="37"/>
  <c r="CA1046" i="37"/>
  <c r="CA1047" i="37"/>
  <c r="CA1048" i="37"/>
  <c r="CA1049" i="37"/>
  <c r="CA1050" i="37"/>
  <c r="CA1051" i="37"/>
  <c r="CA1052" i="37"/>
  <c r="CA1053" i="37"/>
  <c r="CA1054" i="37"/>
  <c r="CA1055" i="37"/>
  <c r="CA1056" i="37"/>
  <c r="CA1057" i="37"/>
  <c r="CA1058" i="37"/>
  <c r="CA1059" i="37"/>
  <c r="CA1060" i="37"/>
  <c r="CA1061" i="37"/>
  <c r="CA1062" i="37"/>
  <c r="CA1063" i="37"/>
  <c r="CA1064" i="37"/>
  <c r="CA1065" i="37"/>
  <c r="CA1066" i="37"/>
  <c r="CA1067" i="37"/>
  <c r="CA1068" i="37"/>
  <c r="CA1069" i="37"/>
  <c r="CA1070" i="37"/>
  <c r="CA1071" i="37"/>
  <c r="CA1072" i="37"/>
  <c r="CA1073" i="37"/>
  <c r="CA1074" i="37"/>
  <c r="CA1075" i="37"/>
  <c r="CA1076" i="37"/>
  <c r="CA1077" i="37"/>
  <c r="CA1078" i="37"/>
  <c r="CA1079" i="37"/>
  <c r="CA1080" i="37"/>
  <c r="CA1081" i="37"/>
  <c r="CA1082" i="37"/>
  <c r="CA1083" i="37"/>
  <c r="CA1084" i="37"/>
  <c r="CA1085" i="37"/>
  <c r="CA1086" i="37"/>
  <c r="CA1087" i="37"/>
  <c r="CA1088" i="37"/>
  <c r="CA1089" i="37"/>
  <c r="CA1090" i="37"/>
  <c r="CA1091" i="37"/>
  <c r="CA1092" i="37"/>
  <c r="CA1093" i="37"/>
  <c r="CA1094" i="37"/>
  <c r="CA1095" i="37"/>
  <c r="CA1096" i="37"/>
  <c r="CA1097" i="37"/>
  <c r="CA1098" i="37"/>
  <c r="CA1099" i="37"/>
  <c r="CA1100" i="37"/>
  <c r="CA1101" i="37"/>
  <c r="CA1102" i="37"/>
  <c r="CA1103" i="37"/>
  <c r="CA1104" i="37"/>
  <c r="CA1105" i="37"/>
  <c r="CA1106" i="37"/>
  <c r="CA1107" i="37"/>
  <c r="CA1108" i="37"/>
  <c r="CA1109" i="37"/>
  <c r="CA1110" i="37"/>
  <c r="CA1111" i="37"/>
  <c r="CA1112" i="37"/>
  <c r="CA1113" i="37"/>
  <c r="CA1114" i="37"/>
  <c r="CA1115" i="37"/>
  <c r="CA1116" i="37"/>
  <c r="CA1117" i="37"/>
  <c r="CA1118" i="37"/>
  <c r="CA1119" i="37"/>
  <c r="CA1120" i="37"/>
  <c r="CA1121" i="37"/>
  <c r="CA1122" i="37"/>
  <c r="CA1123" i="37"/>
  <c r="CA1124" i="37"/>
  <c r="CA1125" i="37"/>
  <c r="CA1126" i="37"/>
  <c r="CA1127" i="37"/>
  <c r="CA1128" i="37"/>
  <c r="CA1129" i="37"/>
  <c r="CA1130" i="37"/>
  <c r="CA1131" i="37"/>
  <c r="CA1132" i="37"/>
  <c r="CA1133" i="37"/>
  <c r="CA1134" i="37"/>
  <c r="CA1135" i="37"/>
  <c r="CA1136" i="37"/>
  <c r="CA1137" i="37"/>
  <c r="CA1138" i="37"/>
  <c r="CA1139" i="37"/>
  <c r="CA1140" i="37"/>
  <c r="CA1141" i="37"/>
  <c r="CA1142" i="37"/>
  <c r="CA1143" i="37"/>
  <c r="CA1144" i="37"/>
  <c r="CA1145" i="37"/>
  <c r="CA1146" i="37"/>
  <c r="CA1147" i="37"/>
  <c r="CA1148" i="37"/>
  <c r="CA1149" i="37"/>
  <c r="CA1150" i="37"/>
  <c r="CA1151" i="37"/>
  <c r="CA1152" i="37"/>
  <c r="CA1153" i="37"/>
  <c r="CA1154" i="37"/>
  <c r="CA1155" i="37"/>
  <c r="CA1156" i="37"/>
  <c r="CA1157" i="37"/>
  <c r="CA1158" i="37"/>
  <c r="CA1159" i="37"/>
  <c r="CA1160" i="37"/>
  <c r="CA1161" i="37"/>
  <c r="CA1162" i="37"/>
  <c r="CA1163" i="37"/>
  <c r="CA1164" i="37"/>
  <c r="CA1165" i="37"/>
  <c r="CA1166" i="37"/>
  <c r="CA1167" i="37"/>
  <c r="CA1168" i="37"/>
  <c r="CA1169" i="37"/>
  <c r="CA1170" i="37"/>
  <c r="CA1171" i="37"/>
  <c r="CA1172" i="37"/>
  <c r="CA1173" i="37"/>
  <c r="CA1174" i="37"/>
  <c r="CA1175" i="37"/>
  <c r="CA1176" i="37"/>
  <c r="CA1177" i="37"/>
  <c r="CA1178" i="37"/>
  <c r="CA1179" i="37"/>
  <c r="CA1180" i="37"/>
  <c r="CA1181" i="37"/>
  <c r="CA1182" i="37"/>
  <c r="CA1183" i="37"/>
  <c r="CA1184" i="37"/>
  <c r="CA1185" i="37"/>
  <c r="CA1186" i="37"/>
  <c r="CA1187" i="37"/>
  <c r="CA1188" i="37"/>
  <c r="CA1189" i="37"/>
  <c r="CA1190" i="37"/>
  <c r="CA1191" i="37"/>
  <c r="CA1192" i="37"/>
  <c r="CA1193" i="37"/>
  <c r="CA1194" i="37"/>
  <c r="CA1195" i="37"/>
  <c r="CA1196" i="37"/>
  <c r="CA1197" i="37"/>
  <c r="CA1198" i="37"/>
  <c r="CA1199" i="37"/>
  <c r="CA1200" i="37"/>
  <c r="CA1201" i="37"/>
  <c r="CA1202" i="37"/>
  <c r="CA1203" i="37"/>
  <c r="CA1204" i="37"/>
  <c r="CA1205" i="37"/>
  <c r="CA1206" i="37"/>
  <c r="CA1207" i="37"/>
  <c r="CA1208" i="37"/>
  <c r="CA1209" i="37"/>
  <c r="CA1210" i="37"/>
  <c r="CA1211" i="37"/>
  <c r="CA1212" i="37"/>
  <c r="CA1213" i="37"/>
  <c r="CA1214" i="37"/>
  <c r="CA1215" i="37"/>
  <c r="CA1216" i="37"/>
  <c r="CA1217" i="37"/>
  <c r="CA1218" i="37"/>
  <c r="CA1219" i="37"/>
  <c r="CA1220" i="37"/>
  <c r="CA1221" i="37"/>
  <c r="CA1222" i="37"/>
  <c r="CA1223" i="37"/>
  <c r="CA1224" i="37"/>
  <c r="CA1225" i="37"/>
  <c r="CA1226" i="37"/>
  <c r="CA1227" i="37"/>
  <c r="CA1228" i="37"/>
  <c r="CA1229" i="37"/>
  <c r="CA1230" i="37"/>
  <c r="CA1231" i="37"/>
  <c r="CA1232" i="37"/>
  <c r="CA1233" i="37"/>
  <c r="CA1234" i="37"/>
  <c r="CA1235" i="37"/>
  <c r="CA1236" i="37"/>
  <c r="CA1237" i="37"/>
  <c r="CA1238" i="37"/>
  <c r="CA1239" i="37"/>
  <c r="CA1240" i="37"/>
  <c r="CA1241" i="37"/>
  <c r="CA1242" i="37"/>
  <c r="CA1243" i="37"/>
  <c r="CA1244" i="37"/>
  <c r="CA1245" i="37"/>
  <c r="CA1246" i="37"/>
  <c r="CA1247" i="37"/>
  <c r="CA1248" i="37"/>
  <c r="CA1249" i="37"/>
  <c r="CA1250" i="37"/>
  <c r="CA1251" i="37"/>
  <c r="CA1252" i="37"/>
  <c r="CA1253" i="37"/>
  <c r="CA1254" i="37"/>
  <c r="CA1255" i="37"/>
  <c r="CA1256" i="37"/>
  <c r="CA1257" i="37"/>
  <c r="CA1258" i="37"/>
  <c r="CA1259" i="37"/>
  <c r="CA1260" i="37"/>
  <c r="CA1261" i="37"/>
  <c r="CA1262" i="37"/>
  <c r="CA1263" i="37"/>
  <c r="CA1264" i="37"/>
  <c r="CA1265" i="37"/>
  <c r="CA1266" i="37"/>
  <c r="CA1267" i="37"/>
  <c r="CA1268" i="37"/>
  <c r="CA1269" i="37"/>
  <c r="CA1270" i="37"/>
  <c r="CA1271" i="37"/>
  <c r="CA1272" i="37"/>
  <c r="CA1273" i="37"/>
  <c r="CA1274" i="37"/>
  <c r="CA1275" i="37"/>
  <c r="CA1276" i="37"/>
  <c r="CA1277" i="37"/>
  <c r="CA1278" i="37"/>
  <c r="CA1279" i="37"/>
  <c r="CA1280" i="37"/>
  <c r="CA1281" i="37"/>
  <c r="CA1282" i="37"/>
  <c r="CA1283" i="37"/>
  <c r="CA1284" i="37"/>
  <c r="CA1285" i="37"/>
  <c r="CA1286" i="37"/>
  <c r="CA1287" i="37"/>
  <c r="CA1288" i="37"/>
  <c r="CA1289" i="37"/>
  <c r="CA1290" i="37"/>
  <c r="CA1291" i="37"/>
  <c r="CA1292" i="37"/>
  <c r="CA1293" i="37"/>
  <c r="CA1294" i="37"/>
  <c r="CA1295" i="37"/>
  <c r="CA1296" i="37"/>
  <c r="CA1297" i="37"/>
  <c r="CA1298" i="37"/>
  <c r="CA1299" i="37"/>
  <c r="CA1300" i="37"/>
  <c r="CA1301" i="37"/>
  <c r="CA1302" i="37"/>
  <c r="CA1303" i="37"/>
  <c r="CA1304" i="37"/>
  <c r="CA1305" i="37"/>
  <c r="CA1306" i="37"/>
  <c r="CA1307" i="37"/>
  <c r="CA1308" i="37"/>
  <c r="CA1309" i="37"/>
  <c r="CA1310" i="37"/>
  <c r="CA1311" i="37"/>
  <c r="CA1312" i="37"/>
  <c r="CA1313" i="37"/>
  <c r="CA1314" i="37"/>
  <c r="CA1315" i="37"/>
  <c r="CA1316" i="37"/>
  <c r="CA1317" i="37"/>
  <c r="CA1318" i="37"/>
  <c r="CA1319" i="37"/>
  <c r="CA1320" i="37"/>
  <c r="CA1321" i="37"/>
  <c r="CA1322" i="37"/>
  <c r="CA1323" i="37"/>
  <c r="CA1324" i="37"/>
  <c r="CA1325" i="37"/>
  <c r="CA1326" i="37"/>
  <c r="CA1327" i="37"/>
  <c r="CA1328" i="37"/>
  <c r="CA1329" i="37"/>
  <c r="CA1330" i="37"/>
  <c r="CA1331" i="37"/>
  <c r="CA1332" i="37"/>
  <c r="CA1333" i="37"/>
  <c r="CA1334" i="37"/>
  <c r="CA1335" i="37"/>
  <c r="CA1336" i="37"/>
  <c r="CA1337" i="37"/>
  <c r="CA1338" i="37"/>
  <c r="CA1339" i="37"/>
  <c r="CA1340" i="37"/>
  <c r="CA1341" i="37"/>
  <c r="CA1342" i="37"/>
  <c r="CA1343" i="37"/>
  <c r="CA1344" i="37"/>
  <c r="CA1345" i="37"/>
  <c r="CA1346" i="37"/>
  <c r="CA1347" i="37"/>
  <c r="CA1348" i="37"/>
  <c r="CA1349" i="37"/>
  <c r="CA1350" i="37"/>
  <c r="CA1351" i="37"/>
  <c r="CA1352" i="37"/>
  <c r="CA1353" i="37"/>
  <c r="CA1354" i="37"/>
  <c r="CA1355" i="37"/>
  <c r="CA1356" i="37"/>
  <c r="CA1357" i="37"/>
  <c r="CA1358" i="37"/>
  <c r="CA1359" i="37"/>
  <c r="CA1360" i="37"/>
  <c r="CA1361" i="37"/>
  <c r="CA1362" i="37"/>
  <c r="CA1363" i="37"/>
  <c r="CA1364" i="37"/>
  <c r="CA1365" i="37"/>
  <c r="CA1366" i="37"/>
  <c r="CA1367" i="37"/>
  <c r="CA1368" i="37"/>
  <c r="CA1369" i="37"/>
  <c r="CA1370" i="37"/>
  <c r="CA1371" i="37"/>
  <c r="CA1372" i="37"/>
  <c r="CA1373" i="37"/>
  <c r="CA1374" i="37"/>
  <c r="CA1375" i="37"/>
  <c r="CA1376" i="37"/>
  <c r="CA1377" i="37"/>
  <c r="CA1378" i="37"/>
  <c r="CA1379" i="37"/>
  <c r="CA1380" i="37"/>
  <c r="CA1381" i="37"/>
  <c r="CA1382" i="37"/>
  <c r="CA1383" i="37"/>
  <c r="CA1384" i="37"/>
  <c r="CA1385" i="37"/>
  <c r="CA1386" i="37"/>
  <c r="CA1387" i="37"/>
  <c r="CA1388" i="37"/>
  <c r="CA1389" i="37"/>
  <c r="CA1390" i="37"/>
  <c r="CA1391" i="37"/>
  <c r="CA1392" i="37"/>
  <c r="CA1393" i="37"/>
  <c r="CA1394" i="37"/>
  <c r="CA1395" i="37"/>
  <c r="CA1396" i="37"/>
  <c r="CA1397" i="37"/>
  <c r="CA1398" i="37"/>
  <c r="CA1399" i="37"/>
  <c r="CA1400" i="37"/>
  <c r="CA1401" i="37"/>
  <c r="CA1402" i="37"/>
  <c r="CA1403" i="37"/>
  <c r="CA1404" i="37"/>
  <c r="CA1405" i="37"/>
  <c r="CA1406" i="37"/>
  <c r="CA1407" i="37"/>
  <c r="CA1408" i="37"/>
  <c r="CA1409" i="37"/>
  <c r="CA1410" i="37"/>
  <c r="CA1411" i="37"/>
  <c r="CA1412" i="37"/>
  <c r="CA1413" i="37"/>
  <c r="CA1414" i="37"/>
  <c r="CA1415" i="37"/>
  <c r="CA1416" i="37"/>
  <c r="CA1417" i="37"/>
  <c r="CA1418" i="37"/>
  <c r="CA1419" i="37"/>
  <c r="CA1420" i="37"/>
  <c r="CA1421" i="37"/>
  <c r="CA1422" i="37"/>
  <c r="CA1423" i="37"/>
  <c r="CA1424" i="37"/>
  <c r="CA1425" i="37"/>
  <c r="CA1426" i="37"/>
  <c r="CA1427" i="37"/>
  <c r="CA1428" i="37"/>
  <c r="CA1429" i="37"/>
  <c r="CA1430" i="37"/>
  <c r="CA1431" i="37"/>
  <c r="CA1432" i="37"/>
  <c r="CA1433" i="37"/>
  <c r="CA1434" i="37"/>
  <c r="CA1435" i="37"/>
  <c r="CA1436" i="37"/>
  <c r="CA1437" i="37"/>
  <c r="CA1438" i="37"/>
  <c r="CA1439" i="37"/>
  <c r="CA1440" i="37"/>
  <c r="CA1441" i="37"/>
  <c r="CA1442" i="37"/>
  <c r="CA1443" i="37"/>
  <c r="CA1444" i="37"/>
  <c r="CA1445" i="37"/>
  <c r="CA1446" i="37"/>
  <c r="CA1447" i="37"/>
  <c r="CA1448" i="37"/>
  <c r="CA1449" i="37"/>
  <c r="CA1450" i="37"/>
  <c r="CA1451" i="37"/>
  <c r="CA1452" i="37"/>
  <c r="CA1453" i="37"/>
  <c r="CA1454" i="37"/>
  <c r="CA1455" i="37"/>
  <c r="CA1456" i="37"/>
  <c r="CA1457" i="37"/>
  <c r="CA1458" i="37"/>
  <c r="CA1459" i="37"/>
  <c r="CA1460" i="37"/>
  <c r="CA1461" i="37"/>
  <c r="CA1462" i="37"/>
  <c r="CA1463" i="37"/>
  <c r="CA1464" i="37"/>
  <c r="CA1465" i="37"/>
  <c r="CA1466" i="37"/>
  <c r="CA1467" i="37"/>
  <c r="CA1468" i="37"/>
  <c r="CA1469" i="37"/>
  <c r="CA1470" i="37"/>
  <c r="CA1471" i="37"/>
  <c r="CA1472" i="37"/>
  <c r="CA1473" i="37"/>
  <c r="CA1474" i="37"/>
  <c r="CA1475" i="37"/>
  <c r="CA1476" i="37"/>
  <c r="CA1477" i="37"/>
  <c r="CA1478" i="37"/>
  <c r="CA1479" i="37"/>
  <c r="CA1480" i="37"/>
  <c r="CA1481" i="37"/>
  <c r="CA1482" i="37"/>
  <c r="CA1483" i="37"/>
  <c r="CA1484" i="37"/>
  <c r="CA1485" i="37"/>
  <c r="CA1486" i="37"/>
  <c r="CA1487" i="37"/>
  <c r="CA1488" i="37"/>
  <c r="CA1489" i="37"/>
  <c r="CA1490" i="37"/>
  <c r="CA1491" i="37"/>
  <c r="CA1492" i="37"/>
  <c r="CA1493" i="37"/>
  <c r="CA1494" i="37"/>
  <c r="CA1495" i="37"/>
  <c r="CA1496" i="37"/>
  <c r="CA1497" i="37"/>
  <c r="CA1498" i="37"/>
  <c r="CA1499" i="37"/>
  <c r="CA1500" i="37"/>
  <c r="CA1501" i="37"/>
  <c r="CA1502" i="37"/>
  <c r="CA1503" i="37"/>
  <c r="CA1504" i="37"/>
  <c r="CA1505" i="37"/>
  <c r="CA1506" i="37"/>
  <c r="CA1507" i="37"/>
  <c r="CA1508" i="37"/>
  <c r="CA1509" i="37"/>
  <c r="CA1510" i="37"/>
  <c r="CA1511" i="37"/>
  <c r="CA1512" i="37"/>
  <c r="CA1513" i="37"/>
  <c r="CA1514" i="37"/>
  <c r="CA1515" i="37"/>
  <c r="CA1516" i="37"/>
  <c r="CA1517" i="37"/>
  <c r="CA1518" i="37"/>
  <c r="CA1519" i="37"/>
  <c r="CA1520" i="37"/>
  <c r="CA1521" i="37"/>
  <c r="CA1522" i="37"/>
  <c r="CA1523" i="37"/>
  <c r="CA1524" i="37"/>
  <c r="CA1525" i="37"/>
  <c r="CA1526" i="37"/>
  <c r="CA1527" i="37"/>
  <c r="CA1528" i="37"/>
  <c r="CA1529" i="37"/>
  <c r="CA1530" i="37"/>
  <c r="CA1531" i="37"/>
  <c r="CA1532" i="37"/>
  <c r="CA1533" i="37"/>
  <c r="CA1534" i="37"/>
  <c r="CA1535" i="37"/>
  <c r="CA1536" i="37"/>
  <c r="CA1537" i="37"/>
  <c r="CA1538" i="37"/>
  <c r="CA1539" i="37"/>
  <c r="CA1540" i="37"/>
  <c r="CA1541" i="37"/>
  <c r="CA1542" i="37"/>
  <c r="CA1543" i="37"/>
  <c r="CA1544" i="37"/>
  <c r="CA1545" i="37"/>
  <c r="CA1546" i="37"/>
  <c r="CA1547" i="37"/>
  <c r="CA1548" i="37"/>
  <c r="CA1549" i="37"/>
  <c r="CA1550" i="37"/>
  <c r="CA1551" i="37"/>
  <c r="CA1552" i="37"/>
  <c r="CA1553" i="37"/>
  <c r="CA1554" i="37"/>
  <c r="CA1555" i="37"/>
  <c r="CA1556" i="37"/>
  <c r="CA1557" i="37"/>
  <c r="CA1558" i="37"/>
  <c r="CA1559" i="37"/>
  <c r="CA1560" i="37"/>
  <c r="CA1561" i="37"/>
  <c r="CA1562" i="37"/>
  <c r="CA1563" i="37"/>
  <c r="CA1564" i="37"/>
  <c r="CA1565" i="37"/>
  <c r="CA1566" i="37"/>
  <c r="CA1567" i="37"/>
  <c r="CA1568" i="37"/>
  <c r="CA1569" i="37"/>
  <c r="CA1570" i="37"/>
  <c r="CA1571" i="37"/>
  <c r="CA1572" i="37"/>
  <c r="CA1573" i="37"/>
  <c r="CA1574" i="37"/>
  <c r="CA1575" i="37"/>
  <c r="CA1576" i="37"/>
  <c r="CA1577" i="37"/>
  <c r="CA1578" i="37"/>
  <c r="CA1579" i="37"/>
  <c r="CA1580" i="37"/>
  <c r="CA1581" i="37"/>
  <c r="CA1582" i="37"/>
  <c r="CA1583" i="37"/>
  <c r="CA1584" i="37"/>
  <c r="CA1585" i="37"/>
  <c r="CA1586" i="37"/>
  <c r="CA1587" i="37"/>
  <c r="CA1588" i="37"/>
  <c r="CA1589" i="37"/>
  <c r="CA1590" i="37"/>
  <c r="CA1591" i="37"/>
  <c r="CA1592" i="37"/>
  <c r="CA1593" i="37"/>
  <c r="CA1594" i="37"/>
  <c r="CA1595" i="37"/>
  <c r="CA1596" i="37"/>
  <c r="CA1597" i="37"/>
  <c r="CA1598" i="37"/>
  <c r="CA1599" i="37"/>
  <c r="CA1600" i="37"/>
  <c r="CA1601" i="37"/>
  <c r="CA1602" i="37"/>
  <c r="CA1603" i="37"/>
  <c r="CA1604" i="37"/>
  <c r="CA1605" i="37"/>
  <c r="CA1606" i="37"/>
  <c r="CA1607" i="37"/>
  <c r="CA1608" i="37"/>
  <c r="CA1609" i="37"/>
  <c r="CA1610" i="37"/>
  <c r="CA1611" i="37"/>
  <c r="CA1612" i="37"/>
  <c r="CA1613" i="37"/>
  <c r="CA1614" i="37"/>
  <c r="CA1615" i="37"/>
  <c r="CA1616" i="37"/>
  <c r="CA1617" i="37"/>
  <c r="CA1618" i="37"/>
  <c r="CA1619" i="37"/>
  <c r="CA1620" i="37"/>
  <c r="CA1621" i="37"/>
  <c r="CA1622" i="37"/>
  <c r="CA1623" i="37"/>
  <c r="CA1624" i="37"/>
  <c r="CA1625" i="37"/>
  <c r="CA1626" i="37"/>
  <c r="CA1627" i="37"/>
  <c r="CA1628" i="37"/>
  <c r="CA1629" i="37"/>
  <c r="CA1630" i="37"/>
  <c r="CA1631" i="37"/>
  <c r="CA1632" i="37"/>
  <c r="CA1633" i="37"/>
  <c r="CA1634" i="37"/>
  <c r="CA1635" i="37"/>
  <c r="CA1636" i="37"/>
  <c r="CA1637" i="37"/>
  <c r="CA1638" i="37"/>
  <c r="CA1639" i="37"/>
  <c r="CA1640" i="37"/>
  <c r="CA1641" i="37"/>
  <c r="CA1642" i="37"/>
  <c r="CA1643" i="37"/>
  <c r="CA1644" i="37"/>
  <c r="CA1645" i="37"/>
  <c r="CA1646" i="37"/>
  <c r="CA1647" i="37"/>
  <c r="CA1648" i="37"/>
  <c r="CA1649" i="37"/>
  <c r="CA1650" i="37"/>
  <c r="CA1651" i="37"/>
  <c r="CA1652" i="37"/>
  <c r="CA1653" i="37"/>
  <c r="CA1654" i="37"/>
  <c r="CA1655" i="37"/>
  <c r="CA1656" i="37"/>
  <c r="CA1657" i="37"/>
  <c r="CA1658" i="37"/>
  <c r="CA1659" i="37"/>
  <c r="CA1660" i="37"/>
  <c r="CA1661" i="37"/>
  <c r="CA1662" i="37"/>
  <c r="CA1663" i="37"/>
  <c r="CA1664" i="37"/>
  <c r="CA1665" i="37"/>
  <c r="CA1666" i="37"/>
  <c r="CA1667" i="37"/>
  <c r="CA1668" i="37"/>
  <c r="CA1669" i="37"/>
  <c r="CA1670" i="37"/>
  <c r="CA1671" i="37"/>
  <c r="CA1672" i="37"/>
  <c r="CA1673" i="37"/>
  <c r="CA1674" i="37"/>
  <c r="CA1675" i="37"/>
  <c r="CA1676" i="37"/>
  <c r="CA1677" i="37"/>
  <c r="CA1678" i="37"/>
  <c r="CA1679" i="37"/>
  <c r="CA1680" i="37"/>
  <c r="CA1681" i="37"/>
  <c r="CA1682" i="37"/>
  <c r="CA1683" i="37"/>
  <c r="CA1684" i="37"/>
  <c r="CA1685" i="37"/>
  <c r="CA1686" i="37"/>
  <c r="CA1687" i="37"/>
  <c r="CA1688" i="37"/>
  <c r="CA1689" i="37"/>
  <c r="CA1690" i="37"/>
  <c r="CA1691" i="37"/>
  <c r="CA1692" i="37"/>
  <c r="CA1693" i="37"/>
  <c r="CA1694" i="37"/>
  <c r="CA1695" i="37"/>
  <c r="CA1696" i="37"/>
  <c r="CA1697" i="37"/>
  <c r="CA1698" i="37"/>
  <c r="CA1699" i="37"/>
  <c r="CA1700" i="37"/>
  <c r="CA1701" i="37"/>
  <c r="CA1702" i="37"/>
  <c r="CA1703" i="37"/>
  <c r="CA1704" i="37"/>
  <c r="CA1705" i="37"/>
  <c r="CA1706" i="37"/>
  <c r="CA1707" i="37"/>
  <c r="CA1708" i="37"/>
  <c r="CA1709" i="37"/>
  <c r="CA1710" i="37"/>
  <c r="CA1711" i="37"/>
  <c r="CA1712" i="37"/>
  <c r="CA1713" i="37"/>
  <c r="CA1714" i="37"/>
  <c r="CA1715" i="37"/>
  <c r="CA1716" i="37"/>
  <c r="CA1717" i="37"/>
  <c r="CA1718" i="37"/>
  <c r="CA1719" i="37"/>
  <c r="CA1720" i="37"/>
  <c r="CA1721" i="37"/>
  <c r="CA1722" i="37"/>
  <c r="CA1723" i="37"/>
  <c r="CA1724" i="37"/>
  <c r="CA1725" i="37"/>
  <c r="CA1726" i="37"/>
  <c r="CA1727" i="37"/>
  <c r="CA1728" i="37"/>
  <c r="CA1729" i="37"/>
  <c r="CA1730" i="37"/>
  <c r="CA1731" i="37"/>
  <c r="CA1732" i="37"/>
  <c r="CA1733" i="37"/>
  <c r="CA1734" i="37"/>
  <c r="CA1735" i="37"/>
  <c r="CA1736" i="37"/>
  <c r="CA1737" i="37"/>
  <c r="CA1738" i="37"/>
  <c r="CA1739" i="37"/>
  <c r="CA1740" i="37"/>
  <c r="CA1741" i="37"/>
  <c r="CA1742" i="37"/>
  <c r="CA1743" i="37"/>
  <c r="CA1744" i="37"/>
  <c r="CA1745" i="37"/>
  <c r="CA1746" i="37"/>
  <c r="CA1747" i="37"/>
  <c r="CA1748" i="37"/>
  <c r="CA1749" i="37"/>
  <c r="CA1750" i="37"/>
  <c r="CA1751" i="37"/>
  <c r="CA1752" i="37"/>
  <c r="CA1753" i="37"/>
  <c r="CA1754" i="37"/>
  <c r="CA1755" i="37"/>
  <c r="CA1756" i="37"/>
  <c r="CA1757" i="37"/>
  <c r="CA1758" i="37"/>
  <c r="CA1759" i="37"/>
  <c r="CA1760" i="37"/>
  <c r="CA1761" i="37"/>
  <c r="CA1762" i="37"/>
  <c r="CA1763" i="37"/>
  <c r="CA1764" i="37"/>
  <c r="CA1765" i="37"/>
  <c r="CA1766" i="37"/>
  <c r="CA1767" i="37"/>
  <c r="CA1768" i="37"/>
  <c r="CA1769" i="37"/>
  <c r="CA1770" i="37"/>
  <c r="CA1771" i="37"/>
  <c r="CA1772" i="37"/>
  <c r="CA1773" i="37"/>
  <c r="CA1774" i="37"/>
  <c r="CA1775" i="37"/>
  <c r="CA1776" i="37"/>
  <c r="CA1777" i="37"/>
  <c r="CA1778" i="37"/>
  <c r="CA1779" i="37"/>
  <c r="CA1780" i="37"/>
  <c r="CA1781" i="37"/>
  <c r="CA1782" i="37"/>
  <c r="CA1783" i="37"/>
  <c r="CA1784" i="37"/>
  <c r="CA1785" i="37"/>
  <c r="CA1786" i="37"/>
  <c r="CA1787" i="37"/>
  <c r="CA1788" i="37"/>
  <c r="CA1789" i="37"/>
  <c r="CA1790" i="37"/>
  <c r="CA1791" i="37"/>
  <c r="CA1792" i="37"/>
  <c r="CA1793" i="37"/>
  <c r="CA1794" i="37"/>
  <c r="CA1795" i="37"/>
  <c r="CA1796" i="37"/>
  <c r="CA1797" i="37"/>
  <c r="CA1798" i="37"/>
  <c r="CA1799" i="37"/>
  <c r="CA1800" i="37"/>
  <c r="CA1801" i="37"/>
  <c r="CA1802" i="37"/>
  <c r="CA1803" i="37"/>
  <c r="CA1804" i="37"/>
  <c r="CA1805" i="37"/>
  <c r="CA1806" i="37"/>
  <c r="CA1807" i="37"/>
  <c r="CA1808" i="37"/>
  <c r="CA1809" i="37"/>
  <c r="CA1810" i="37"/>
  <c r="CA1811" i="37"/>
  <c r="CA1812" i="37"/>
  <c r="CA1813" i="37"/>
  <c r="CA1814" i="37"/>
  <c r="CA1815" i="37"/>
  <c r="CA1816" i="37"/>
  <c r="CA1817" i="37"/>
  <c r="CA1818" i="37"/>
  <c r="CA1819" i="37"/>
  <c r="CA1820" i="37"/>
  <c r="CA1821" i="37"/>
  <c r="CA1822" i="37"/>
  <c r="CA1823" i="37"/>
  <c r="CA1824" i="37"/>
  <c r="CA1825" i="37"/>
  <c r="CA1826" i="37"/>
  <c r="CA1827" i="37"/>
  <c r="CA1828" i="37"/>
  <c r="CA1829" i="37"/>
  <c r="CA1830" i="37"/>
  <c r="CA1831" i="37"/>
  <c r="CA1832" i="37"/>
  <c r="CA1833" i="37"/>
  <c r="CA1834" i="37"/>
  <c r="CA1835" i="37"/>
  <c r="CA1836" i="37"/>
  <c r="CA1837" i="37"/>
  <c r="CA1838" i="37"/>
  <c r="CA1839" i="37"/>
  <c r="CA1840" i="37"/>
  <c r="CA1841" i="37"/>
  <c r="CA1842" i="37"/>
  <c r="CA1843" i="37"/>
  <c r="CA1844" i="37"/>
  <c r="CA1845" i="37"/>
  <c r="CA1846" i="37"/>
  <c r="CA1847" i="37"/>
  <c r="CA1848" i="37"/>
  <c r="CA1849" i="37"/>
  <c r="CA1850" i="37"/>
  <c r="CA1851" i="37"/>
  <c r="CA1852" i="37"/>
  <c r="CA1853" i="37"/>
  <c r="CA1854" i="37"/>
  <c r="CA1855" i="37"/>
  <c r="CA1856" i="37"/>
  <c r="CA1857" i="37"/>
  <c r="CA1858" i="37"/>
  <c r="CA1859" i="37"/>
  <c r="CA1860" i="37"/>
  <c r="CA1861" i="37"/>
  <c r="CA1862" i="37"/>
  <c r="CA1863" i="37"/>
  <c r="CA1864" i="37"/>
  <c r="CA1865" i="37"/>
  <c r="CA1866" i="37"/>
  <c r="CA1867" i="37"/>
  <c r="CA1868" i="37"/>
  <c r="CA1869" i="37"/>
  <c r="CA1870" i="37"/>
  <c r="CA1871" i="37"/>
  <c r="CA1872" i="37"/>
  <c r="CA1873" i="37"/>
  <c r="CA1874" i="37"/>
  <c r="CA1875" i="37"/>
  <c r="CA1876" i="37"/>
  <c r="CA1877" i="37"/>
  <c r="CA1878" i="37"/>
  <c r="CA1879" i="37"/>
  <c r="CA1880" i="37"/>
  <c r="CA1881" i="37"/>
  <c r="CA1882" i="37"/>
  <c r="CA1883" i="37"/>
  <c r="CA1884" i="37"/>
  <c r="CA1885" i="37"/>
  <c r="CA1886" i="37"/>
  <c r="CA1887" i="37"/>
  <c r="CA1888" i="37"/>
  <c r="CA1889" i="37"/>
  <c r="CA1890" i="37"/>
  <c r="CA1891" i="37"/>
  <c r="CA1892" i="37"/>
  <c r="CA1893" i="37"/>
  <c r="CA1894" i="37"/>
  <c r="CA1895" i="37"/>
  <c r="CA1896" i="37"/>
  <c r="CA1897" i="37"/>
  <c r="CA1898" i="37"/>
  <c r="CA1899" i="37"/>
  <c r="CA1900" i="37"/>
  <c r="CA1901" i="37"/>
  <c r="CA1902" i="37"/>
  <c r="CA1903" i="37"/>
  <c r="CA1904" i="37"/>
  <c r="CA1905" i="37"/>
  <c r="CA1906" i="37"/>
  <c r="CA1907" i="37"/>
  <c r="CA1908" i="37"/>
  <c r="CA1909" i="37"/>
  <c r="CA1910" i="37"/>
  <c r="CA1911" i="37"/>
  <c r="CA1912" i="37"/>
  <c r="CA1913" i="37"/>
  <c r="CA1914" i="37"/>
  <c r="CA1915" i="37"/>
  <c r="CA1916" i="37"/>
  <c r="CA1917" i="37"/>
  <c r="CA1918" i="37"/>
  <c r="CA1919" i="37"/>
  <c r="CA1920" i="37"/>
  <c r="CA1921" i="37"/>
  <c r="CA1922" i="37"/>
  <c r="CA1923" i="37"/>
  <c r="CA1924" i="37"/>
  <c r="CA1925" i="37"/>
  <c r="CA1926" i="37"/>
  <c r="CA1927" i="37"/>
  <c r="CA1928" i="37"/>
  <c r="CA1929" i="37"/>
  <c r="CA1930" i="37"/>
  <c r="CA1931" i="37"/>
  <c r="CA1932" i="37"/>
  <c r="CA1933" i="37"/>
  <c r="CA1934" i="37"/>
  <c r="CA1935" i="37"/>
  <c r="CA1936" i="37"/>
  <c r="CA1937" i="37"/>
  <c r="CA1938" i="37"/>
  <c r="CA1939" i="37"/>
  <c r="CA1940" i="37"/>
  <c r="CA1941" i="37"/>
  <c r="CA1942" i="37"/>
  <c r="CA1943" i="37"/>
  <c r="CA1944" i="37"/>
  <c r="CA1945" i="37"/>
  <c r="CA1946" i="37"/>
  <c r="CA1947" i="37"/>
  <c r="CA1948" i="37"/>
  <c r="CA1949" i="37"/>
  <c r="CA1950" i="37"/>
  <c r="CA1951" i="37"/>
  <c r="CA1952" i="37"/>
  <c r="CA1953" i="37"/>
  <c r="CA1954" i="37"/>
  <c r="CA1955" i="37"/>
  <c r="CA1956" i="37"/>
  <c r="CA1957" i="37"/>
  <c r="CA1958" i="37"/>
  <c r="CA1959" i="37"/>
  <c r="CA1960" i="37"/>
  <c r="CA1961" i="37"/>
  <c r="CA1962" i="37"/>
  <c r="CA1963" i="37"/>
  <c r="CA1964" i="37"/>
  <c r="CA1965" i="37"/>
  <c r="CA1966" i="37"/>
  <c r="CA1967" i="37"/>
  <c r="CA1968" i="37"/>
  <c r="CA1969" i="37"/>
  <c r="CA1970" i="37"/>
  <c r="CA1971" i="37"/>
  <c r="CA1972" i="37"/>
  <c r="CA1973" i="37"/>
  <c r="CA1974" i="37"/>
  <c r="CA1975" i="37"/>
  <c r="CA1976" i="37"/>
  <c r="CA1977" i="37"/>
  <c r="CA1978" i="37"/>
  <c r="CA1979" i="37"/>
  <c r="CA1980" i="37"/>
  <c r="CA1981" i="37"/>
  <c r="CA1982" i="37"/>
  <c r="CA1983" i="37"/>
  <c r="CA1984" i="37"/>
  <c r="CA1985" i="37"/>
  <c r="CA1986" i="37"/>
  <c r="CA1987" i="37"/>
  <c r="CA1988" i="37"/>
  <c r="CA1989" i="37"/>
  <c r="CA1990" i="37"/>
  <c r="CA1991" i="37"/>
  <c r="CA1992" i="37"/>
  <c r="CA1993" i="37"/>
  <c r="CA1994" i="37"/>
  <c r="CA1995" i="37"/>
  <c r="CA1996" i="37"/>
  <c r="CA1997" i="37"/>
  <c r="CA1998" i="37"/>
  <c r="CA1999" i="37"/>
  <c r="CA2000" i="37"/>
  <c r="CA2001" i="37"/>
  <c r="CA2002" i="37"/>
  <c r="CA2003" i="37"/>
  <c r="CA2004" i="37"/>
  <c r="CA2005" i="37"/>
  <c r="CA2006" i="37"/>
  <c r="CA2007" i="37"/>
  <c r="CA2008" i="37"/>
  <c r="CA2009" i="37"/>
  <c r="CA2010" i="37"/>
  <c r="CA2011" i="37"/>
  <c r="CA2012" i="37"/>
  <c r="CA2013" i="37"/>
  <c r="CA2014" i="37"/>
  <c r="CA2015" i="37"/>
  <c r="CA2016" i="37"/>
  <c r="CA2017" i="37"/>
  <c r="CA2018" i="37"/>
  <c r="CA2019" i="37"/>
  <c r="CA2020" i="37"/>
  <c r="CA2021" i="37"/>
  <c r="CA2022" i="37"/>
  <c r="CA2023" i="37"/>
  <c r="CA2024" i="37"/>
  <c r="CA2025" i="37"/>
  <c r="CA2026" i="37"/>
  <c r="CA2027" i="37"/>
  <c r="CA2028" i="37"/>
  <c r="CA2029" i="37"/>
  <c r="CA2030" i="37"/>
  <c r="CA2031" i="37"/>
  <c r="CA2032" i="37"/>
  <c r="CA2033" i="37"/>
  <c r="CA2034" i="37"/>
  <c r="CA2035" i="37"/>
  <c r="CA2036" i="37"/>
  <c r="CA2037" i="37"/>
  <c r="CA2038" i="37"/>
  <c r="CA2039" i="37"/>
  <c r="CA2040" i="37"/>
  <c r="CA2041" i="37"/>
  <c r="CA2042" i="37"/>
  <c r="CA2043" i="37"/>
  <c r="CA2044" i="37"/>
  <c r="CA2045" i="37"/>
  <c r="CA2046" i="37"/>
  <c r="CA2047" i="37"/>
  <c r="CA2048" i="37"/>
  <c r="CA2049" i="37"/>
  <c r="CA2050" i="37"/>
  <c r="CA2051" i="37"/>
  <c r="CA2052" i="37"/>
  <c r="CA2053" i="37"/>
  <c r="CA2054" i="37"/>
  <c r="CA2055" i="37"/>
  <c r="CA2056" i="37"/>
  <c r="CA2057" i="37"/>
  <c r="CA2058" i="37"/>
  <c r="CA2059" i="37"/>
  <c r="CA2060" i="37"/>
  <c r="CA2061" i="37"/>
  <c r="CA2062" i="37"/>
  <c r="CA2063" i="37"/>
  <c r="CA2064" i="37"/>
  <c r="CA2065" i="37"/>
  <c r="CA2066" i="37"/>
  <c r="CA2067" i="37"/>
  <c r="CA2068" i="37"/>
  <c r="CA2069" i="37"/>
  <c r="CA2070" i="37"/>
  <c r="CA2071" i="37"/>
  <c r="CA2072" i="37"/>
  <c r="CA2073" i="37"/>
  <c r="CA2074" i="37"/>
  <c r="CA2075" i="37"/>
  <c r="CA2076" i="37"/>
  <c r="CA2077" i="37"/>
  <c r="CA2078" i="37"/>
  <c r="CA2079" i="37"/>
  <c r="CA2080" i="37"/>
  <c r="CA2081" i="37"/>
  <c r="CA2082" i="37"/>
  <c r="CA2083" i="37"/>
  <c r="CA2084" i="37"/>
  <c r="CA2085" i="37"/>
  <c r="CA2086" i="37"/>
  <c r="CA2087" i="37"/>
  <c r="CA2088" i="37"/>
  <c r="CA2089" i="37"/>
  <c r="CA2090" i="37"/>
  <c r="CA2091" i="37"/>
  <c r="CA2092" i="37"/>
  <c r="CA2093" i="37"/>
  <c r="CA2094" i="37"/>
  <c r="CA2095" i="37"/>
  <c r="CA2096" i="37"/>
  <c r="CA2097" i="37"/>
  <c r="CA2098" i="37"/>
  <c r="CA2099" i="37"/>
  <c r="CA2100" i="37"/>
  <c r="CA2101" i="37"/>
  <c r="CA2102" i="37"/>
  <c r="CA2103" i="37"/>
  <c r="CA2104" i="37"/>
  <c r="CA2105" i="37"/>
  <c r="CA2106" i="37"/>
  <c r="CA2107" i="37"/>
  <c r="CA2108" i="37"/>
  <c r="CA2109" i="37"/>
  <c r="CA2110" i="37"/>
  <c r="CA2111" i="37"/>
  <c r="CA2112" i="37"/>
  <c r="CA2113" i="37"/>
  <c r="CA2114" i="37"/>
  <c r="CA2115" i="37"/>
  <c r="CA2116" i="37"/>
  <c r="CA2117" i="37"/>
  <c r="CA2118" i="37"/>
  <c r="CA2119" i="37"/>
  <c r="CA2120" i="37"/>
  <c r="CA2121" i="37"/>
  <c r="CA2122" i="37"/>
  <c r="CA2123" i="37"/>
  <c r="CA2124" i="37"/>
  <c r="CA2125" i="37"/>
  <c r="CA2126" i="37"/>
  <c r="CA2127" i="37"/>
  <c r="CA2128" i="37"/>
  <c r="CA2129" i="37"/>
  <c r="CA2130" i="37"/>
  <c r="CA2131" i="37"/>
  <c r="CA2132" i="37"/>
  <c r="CA2133" i="37"/>
  <c r="CA2134" i="37"/>
  <c r="CA2135" i="37"/>
  <c r="CA2136" i="37"/>
  <c r="CA2137" i="37"/>
  <c r="CA2138" i="37"/>
  <c r="CA2139" i="37"/>
  <c r="CA2140" i="37"/>
  <c r="CA2141" i="37"/>
  <c r="CA2142" i="37"/>
  <c r="CA2143" i="37"/>
  <c r="CA2144" i="37"/>
  <c r="CA2145" i="37"/>
  <c r="CA2146" i="37"/>
  <c r="CA2147" i="37"/>
  <c r="CA2148" i="37"/>
  <c r="CA2149" i="37"/>
  <c r="CA2150" i="37"/>
  <c r="CA2151" i="37"/>
  <c r="CA2152" i="37"/>
  <c r="CA2153" i="37"/>
  <c r="CA2154" i="37"/>
  <c r="CA2155" i="37"/>
  <c r="CA2156" i="37"/>
  <c r="CA2157" i="37"/>
  <c r="CA2158" i="37"/>
  <c r="CA2159" i="37"/>
  <c r="CA2160" i="37"/>
  <c r="CA2161" i="37"/>
  <c r="CA2162" i="37"/>
  <c r="CA2163" i="37"/>
  <c r="CA2164" i="37"/>
  <c r="CA2165" i="37"/>
  <c r="CA2166" i="37"/>
  <c r="CA2167" i="37"/>
  <c r="CA2168" i="37"/>
  <c r="CA2169" i="37"/>
  <c r="CA2170" i="37"/>
  <c r="CA2171" i="37"/>
  <c r="CA2172" i="37"/>
  <c r="CA2173" i="37"/>
  <c r="CA2174" i="37"/>
  <c r="CA2175" i="37"/>
  <c r="CA2176" i="37"/>
  <c r="CA2177" i="37"/>
  <c r="CA2178" i="37"/>
  <c r="CA2179" i="37"/>
  <c r="CA2180" i="37"/>
  <c r="CA2181" i="37"/>
  <c r="CA2182" i="37"/>
  <c r="CA2183" i="37"/>
  <c r="CA2184" i="37"/>
  <c r="CA2185" i="37"/>
  <c r="CA2186" i="37"/>
  <c r="CA2187" i="37"/>
  <c r="CA2188" i="37"/>
  <c r="CA2189" i="37"/>
  <c r="CA2190" i="37"/>
  <c r="CA2191" i="37"/>
  <c r="CA2192" i="37"/>
  <c r="CA2193" i="37"/>
  <c r="CA2194" i="37"/>
  <c r="CA2195" i="37"/>
  <c r="CA2196" i="37"/>
  <c r="CA2197" i="37"/>
  <c r="CA2198" i="37"/>
  <c r="CA2199" i="37"/>
  <c r="CA2200" i="37"/>
  <c r="CA2201" i="37"/>
  <c r="CA2202" i="37"/>
  <c r="CA2203" i="37"/>
  <c r="CA2204" i="37"/>
  <c r="CA2205" i="37"/>
  <c r="CA2206" i="37"/>
  <c r="CA2207" i="37"/>
  <c r="CA2208" i="37"/>
  <c r="CA2209" i="37"/>
  <c r="CA2210" i="37"/>
  <c r="CA2212" i="37"/>
  <c r="CA2213" i="37"/>
  <c r="CA2214" i="37"/>
  <c r="CA2215" i="37"/>
  <c r="CA2216" i="37"/>
  <c r="CA2217" i="37"/>
  <c r="CA2218" i="37"/>
  <c r="CA2219" i="37"/>
  <c r="CA2220" i="37"/>
  <c r="CA2221" i="37"/>
  <c r="CA2222" i="37"/>
  <c r="CA2223" i="37"/>
  <c r="CA2224" i="37"/>
  <c r="CA2225" i="37"/>
  <c r="CA2226" i="37"/>
  <c r="CA2227" i="37"/>
  <c r="CA2228" i="37"/>
  <c r="CA2229" i="37"/>
  <c r="CA2230" i="37"/>
  <c r="CA2231" i="37"/>
  <c r="CA2232" i="37"/>
  <c r="CA2233" i="37"/>
  <c r="CA2234" i="37"/>
  <c r="CA2235" i="37"/>
  <c r="CA2236" i="37"/>
  <c r="CA2237" i="37"/>
  <c r="CA2238" i="37"/>
  <c r="CA2239" i="37"/>
  <c r="CA2240" i="37"/>
  <c r="CA2241" i="37"/>
  <c r="CA2242" i="37"/>
  <c r="CA2243" i="37"/>
  <c r="CA2244" i="37"/>
  <c r="CA2245" i="37"/>
  <c r="CA2246" i="37"/>
  <c r="CA2247" i="37"/>
  <c r="CA2248" i="37"/>
  <c r="CA2" i="37"/>
  <c r="CA2249" i="37"/>
  <c r="BZ3" i="37"/>
  <c r="BZ4" i="37"/>
  <c r="BZ5" i="37"/>
  <c r="BZ6" i="37"/>
  <c r="BZ7" i="37"/>
  <c r="BZ8" i="37"/>
  <c r="BZ9" i="37"/>
  <c r="BZ10" i="37"/>
  <c r="BZ11" i="37"/>
  <c r="BZ12" i="37"/>
  <c r="BZ13" i="37"/>
  <c r="BZ14" i="37"/>
  <c r="BZ15" i="37"/>
  <c r="BZ16" i="37"/>
  <c r="BZ17" i="37"/>
  <c r="BZ18" i="37"/>
  <c r="BZ19" i="37"/>
  <c r="BZ20" i="37"/>
  <c r="BZ21" i="37"/>
  <c r="BZ22" i="37"/>
  <c r="BZ23" i="37"/>
  <c r="BZ24" i="37"/>
  <c r="BZ25" i="37"/>
  <c r="BZ26" i="37"/>
  <c r="BZ27" i="37"/>
  <c r="BZ28" i="37"/>
  <c r="BZ29" i="37"/>
  <c r="BZ30" i="37"/>
  <c r="BZ31" i="37"/>
  <c r="BZ32" i="37"/>
  <c r="BZ33" i="37"/>
  <c r="BZ34" i="37"/>
  <c r="BZ35" i="37"/>
  <c r="BZ36" i="37"/>
  <c r="BZ37" i="37"/>
  <c r="BZ38" i="37"/>
  <c r="BZ39" i="37"/>
  <c r="BZ40" i="37"/>
  <c r="BZ41" i="37"/>
  <c r="BZ42" i="37"/>
  <c r="BZ43" i="37"/>
  <c r="BZ44" i="37"/>
  <c r="BZ45" i="37"/>
  <c r="BZ46" i="37"/>
  <c r="BZ47" i="37"/>
  <c r="BZ48" i="37"/>
  <c r="BZ49" i="37"/>
  <c r="BZ50" i="37"/>
  <c r="BZ51" i="37"/>
  <c r="BZ52" i="37"/>
  <c r="BZ53" i="37"/>
  <c r="BZ54" i="37"/>
  <c r="BZ55" i="37"/>
  <c r="BZ56" i="37"/>
  <c r="BZ57" i="37"/>
  <c r="BZ58" i="37"/>
  <c r="BZ59" i="37"/>
  <c r="BZ60" i="37"/>
  <c r="BZ61" i="37"/>
  <c r="BZ62" i="37"/>
  <c r="BZ63" i="37"/>
  <c r="BZ64" i="37"/>
  <c r="BZ65" i="37"/>
  <c r="BZ66" i="37"/>
  <c r="BZ67" i="37"/>
  <c r="BZ68" i="37"/>
  <c r="BZ69" i="37"/>
  <c r="BZ70" i="37"/>
  <c r="BZ71" i="37"/>
  <c r="BZ72" i="37"/>
  <c r="BZ73" i="37"/>
  <c r="BZ74" i="37"/>
  <c r="BZ75" i="37"/>
  <c r="BZ76" i="37"/>
  <c r="BZ77" i="37"/>
  <c r="BZ78" i="37"/>
  <c r="BZ79" i="37"/>
  <c r="BZ80" i="37"/>
  <c r="BZ81" i="37"/>
  <c r="BZ82" i="37"/>
  <c r="BZ83" i="37"/>
  <c r="BZ84" i="37"/>
  <c r="BZ85" i="37"/>
  <c r="BZ86" i="37"/>
  <c r="BZ87" i="37"/>
  <c r="BZ88" i="37"/>
  <c r="BZ89" i="37"/>
  <c r="BZ90" i="37"/>
  <c r="BZ91" i="37"/>
  <c r="BZ92" i="37"/>
  <c r="BZ93" i="37"/>
  <c r="BZ94" i="37"/>
  <c r="BZ95" i="37"/>
  <c r="BZ96" i="37"/>
  <c r="BZ97" i="37"/>
  <c r="BZ98" i="37"/>
  <c r="BZ99" i="37"/>
  <c r="BZ100" i="37"/>
  <c r="BZ101" i="37"/>
  <c r="BZ102" i="37"/>
  <c r="BZ103" i="37"/>
  <c r="BZ104" i="37"/>
  <c r="BZ105" i="37"/>
  <c r="BZ106" i="37"/>
  <c r="BZ107" i="37"/>
  <c r="BZ108" i="37"/>
  <c r="BZ109" i="37"/>
  <c r="BZ110" i="37"/>
  <c r="BZ111" i="37"/>
  <c r="BZ112" i="37"/>
  <c r="BZ113" i="37"/>
  <c r="BZ114" i="37"/>
  <c r="BZ115" i="37"/>
  <c r="BZ116" i="37"/>
  <c r="BZ117" i="37"/>
  <c r="BZ118" i="37"/>
  <c r="BZ119" i="37"/>
  <c r="BZ120" i="37"/>
  <c r="BZ121" i="37"/>
  <c r="BZ122" i="37"/>
  <c r="BZ123" i="37"/>
  <c r="BZ124" i="37"/>
  <c r="BZ125" i="37"/>
  <c r="BZ126" i="37"/>
  <c r="BZ127" i="37"/>
  <c r="BZ128" i="37"/>
  <c r="BZ129" i="37"/>
  <c r="BZ130" i="37"/>
  <c r="BZ131" i="37"/>
  <c r="BZ132" i="37"/>
  <c r="BZ133" i="37"/>
  <c r="BZ134" i="37"/>
  <c r="BZ135" i="37"/>
  <c r="BZ136" i="37"/>
  <c r="BZ137" i="37"/>
  <c r="BZ138" i="37"/>
  <c r="BZ139" i="37"/>
  <c r="BZ140" i="37"/>
  <c r="BZ141" i="37"/>
  <c r="BZ142" i="37"/>
  <c r="BZ143" i="37"/>
  <c r="BZ144" i="37"/>
  <c r="BZ145" i="37"/>
  <c r="BZ146" i="37"/>
  <c r="BZ147" i="37"/>
  <c r="BZ148" i="37"/>
  <c r="BZ149" i="37"/>
  <c r="BZ150" i="37"/>
  <c r="BZ151" i="37"/>
  <c r="BZ152" i="37"/>
  <c r="BZ153" i="37"/>
  <c r="BZ154" i="37"/>
  <c r="BZ155" i="37"/>
  <c r="BZ156" i="37"/>
  <c r="BZ157" i="37"/>
  <c r="BZ158" i="37"/>
  <c r="BZ159" i="37"/>
  <c r="BZ160" i="37"/>
  <c r="BZ161" i="37"/>
  <c r="BZ162" i="37"/>
  <c r="BZ163" i="37"/>
  <c r="BZ164" i="37"/>
  <c r="BZ165" i="37"/>
  <c r="BZ166" i="37"/>
  <c r="BZ167" i="37"/>
  <c r="BZ168" i="37"/>
  <c r="BZ169" i="37"/>
  <c r="BZ170" i="37"/>
  <c r="BZ171" i="37"/>
  <c r="BZ172" i="37"/>
  <c r="BZ173" i="37"/>
  <c r="BZ174" i="37"/>
  <c r="BZ175" i="37"/>
  <c r="BZ176" i="37"/>
  <c r="BZ177" i="37"/>
  <c r="BZ178" i="37"/>
  <c r="BZ179" i="37"/>
  <c r="BZ180" i="37"/>
  <c r="BZ181" i="37"/>
  <c r="BZ182" i="37"/>
  <c r="BZ183" i="37"/>
  <c r="BZ184" i="37"/>
  <c r="BZ185" i="37"/>
  <c r="BZ186" i="37"/>
  <c r="BZ187" i="37"/>
  <c r="BZ188" i="37"/>
  <c r="BZ189" i="37"/>
  <c r="BZ190" i="37"/>
  <c r="BZ191" i="37"/>
  <c r="BZ192" i="37"/>
  <c r="BZ193" i="37"/>
  <c r="BZ194" i="37"/>
  <c r="BZ195" i="37"/>
  <c r="BZ196" i="37"/>
  <c r="BZ197" i="37"/>
  <c r="BZ198" i="37"/>
  <c r="BZ199" i="37"/>
  <c r="BZ200" i="37"/>
  <c r="BZ201" i="37"/>
  <c r="BZ202" i="37"/>
  <c r="BZ203" i="37"/>
  <c r="BZ204" i="37"/>
  <c r="BZ205" i="37"/>
  <c r="BZ206" i="37"/>
  <c r="BZ207" i="37"/>
  <c r="BZ208" i="37"/>
  <c r="BZ209" i="37"/>
  <c r="BZ210" i="37"/>
  <c r="BZ211" i="37"/>
  <c r="BZ212" i="37"/>
  <c r="BZ213" i="37"/>
  <c r="BZ214" i="37"/>
  <c r="BZ215" i="37"/>
  <c r="BZ216" i="37"/>
  <c r="BZ217" i="37"/>
  <c r="BZ218" i="37"/>
  <c r="BZ219" i="37"/>
  <c r="BZ220" i="37"/>
  <c r="BZ221" i="37"/>
  <c r="BZ222" i="37"/>
  <c r="BZ223" i="37"/>
  <c r="BZ224" i="37"/>
  <c r="BZ225" i="37"/>
  <c r="BZ226" i="37"/>
  <c r="BZ227" i="37"/>
  <c r="BZ228" i="37"/>
  <c r="BZ229" i="37"/>
  <c r="BZ230" i="37"/>
  <c r="BZ231" i="37"/>
  <c r="BZ232" i="37"/>
  <c r="BZ233" i="37"/>
  <c r="BZ234" i="37"/>
  <c r="BZ235" i="37"/>
  <c r="BZ236" i="37"/>
  <c r="BZ237" i="37"/>
  <c r="BZ238" i="37"/>
  <c r="BZ239" i="37"/>
  <c r="BZ240" i="37"/>
  <c r="BZ241" i="37"/>
  <c r="BZ242" i="37"/>
  <c r="BZ243" i="37"/>
  <c r="BZ244" i="37"/>
  <c r="BZ245" i="37"/>
  <c r="BZ246" i="37"/>
  <c r="BZ247" i="37"/>
  <c r="BZ248" i="37"/>
  <c r="BZ249" i="37"/>
  <c r="BZ250" i="37"/>
  <c r="BZ251" i="37"/>
  <c r="BZ252" i="37"/>
  <c r="BZ253" i="37"/>
  <c r="BZ254" i="37"/>
  <c r="BZ255" i="37"/>
  <c r="BZ256" i="37"/>
  <c r="BZ257" i="37"/>
  <c r="BZ258" i="37"/>
  <c r="BZ259" i="37"/>
  <c r="BZ260" i="37"/>
  <c r="BZ261" i="37"/>
  <c r="BZ262" i="37"/>
  <c r="BZ263" i="37"/>
  <c r="BZ264" i="37"/>
  <c r="BZ265" i="37"/>
  <c r="BZ266" i="37"/>
  <c r="BZ267" i="37"/>
  <c r="BZ268" i="37"/>
  <c r="BZ269" i="37"/>
  <c r="BZ270" i="37"/>
  <c r="BZ271" i="37"/>
  <c r="BZ272" i="37"/>
  <c r="BZ273" i="37"/>
  <c r="BZ274" i="37"/>
  <c r="BZ275" i="37"/>
  <c r="BZ276" i="37"/>
  <c r="BZ277" i="37"/>
  <c r="BZ278" i="37"/>
  <c r="BZ279" i="37"/>
  <c r="BZ280" i="37"/>
  <c r="BZ281" i="37"/>
  <c r="BZ282" i="37"/>
  <c r="BZ283" i="37"/>
  <c r="BZ284" i="37"/>
  <c r="BZ285" i="37"/>
  <c r="BZ286" i="37"/>
  <c r="BZ287" i="37"/>
  <c r="BZ288" i="37"/>
  <c r="BZ289" i="37"/>
  <c r="BZ290" i="37"/>
  <c r="BZ291" i="37"/>
  <c r="BZ292" i="37"/>
  <c r="BZ293" i="37"/>
  <c r="BZ294" i="37"/>
  <c r="BZ295" i="37"/>
  <c r="BZ296" i="37"/>
  <c r="BZ297" i="37"/>
  <c r="BZ298" i="37"/>
  <c r="BZ299" i="37"/>
  <c r="BZ300" i="37"/>
  <c r="BZ301" i="37"/>
  <c r="BZ302" i="37"/>
  <c r="BZ303" i="37"/>
  <c r="BZ304" i="37"/>
  <c r="BZ305" i="37"/>
  <c r="BZ306" i="37"/>
  <c r="BZ307" i="37"/>
  <c r="BZ308" i="37"/>
  <c r="BZ309" i="37"/>
  <c r="BZ310" i="37"/>
  <c r="BZ311" i="37"/>
  <c r="BZ312" i="37"/>
  <c r="BZ313" i="37"/>
  <c r="BZ314" i="37"/>
  <c r="BZ315" i="37"/>
  <c r="BZ316" i="37"/>
  <c r="BZ317" i="37"/>
  <c r="BZ318" i="37"/>
  <c r="BZ319" i="37"/>
  <c r="BZ320" i="37"/>
  <c r="BZ321" i="37"/>
  <c r="BZ322" i="37"/>
  <c r="BZ323" i="37"/>
  <c r="BZ324" i="37"/>
  <c r="BZ325" i="37"/>
  <c r="BZ326" i="37"/>
  <c r="BZ327" i="37"/>
  <c r="BZ328" i="37"/>
  <c r="BZ329" i="37"/>
  <c r="BZ330" i="37"/>
  <c r="BZ331" i="37"/>
  <c r="BZ332" i="37"/>
  <c r="BZ333" i="37"/>
  <c r="BZ334" i="37"/>
  <c r="BZ335" i="37"/>
  <c r="BZ336" i="37"/>
  <c r="BZ337" i="37"/>
  <c r="BZ338" i="37"/>
  <c r="BZ339" i="37"/>
  <c r="BZ340" i="37"/>
  <c r="BZ341" i="37"/>
  <c r="BZ342" i="37"/>
  <c r="BZ343" i="37"/>
  <c r="BZ344" i="37"/>
  <c r="BZ345" i="37"/>
  <c r="BZ346" i="37"/>
  <c r="BZ347" i="37"/>
  <c r="BZ348" i="37"/>
  <c r="BZ349" i="37"/>
  <c r="BZ350" i="37"/>
  <c r="BZ351" i="37"/>
  <c r="BZ352" i="37"/>
  <c r="BZ353" i="37"/>
  <c r="BZ354" i="37"/>
  <c r="BZ355" i="37"/>
  <c r="BZ356" i="37"/>
  <c r="BZ357" i="37"/>
  <c r="BZ358" i="37"/>
  <c r="BZ359" i="37"/>
  <c r="BZ360" i="37"/>
  <c r="BZ361" i="37"/>
  <c r="BZ362" i="37"/>
  <c r="BZ363" i="37"/>
  <c r="BZ364" i="37"/>
  <c r="BZ365" i="37"/>
  <c r="BZ366" i="37"/>
  <c r="BZ367" i="37"/>
  <c r="BZ368" i="37"/>
  <c r="BZ369" i="37"/>
  <c r="BZ370" i="37"/>
  <c r="BZ371" i="37"/>
  <c r="BZ372" i="37"/>
  <c r="BZ373" i="37"/>
  <c r="BZ374" i="37"/>
  <c r="BZ375" i="37"/>
  <c r="BZ376" i="37"/>
  <c r="BZ377" i="37"/>
  <c r="BZ378" i="37"/>
  <c r="BZ379" i="37"/>
  <c r="BZ380" i="37"/>
  <c r="BZ381" i="37"/>
  <c r="BZ382" i="37"/>
  <c r="BZ383" i="37"/>
  <c r="BZ384" i="37"/>
  <c r="BZ385" i="37"/>
  <c r="BZ386" i="37"/>
  <c r="BZ387" i="37"/>
  <c r="BZ388" i="37"/>
  <c r="BZ389" i="37"/>
  <c r="BZ390" i="37"/>
  <c r="BZ391" i="37"/>
  <c r="BZ392" i="37"/>
  <c r="BZ393" i="37"/>
  <c r="BZ394" i="37"/>
  <c r="BZ395" i="37"/>
  <c r="BZ396" i="37"/>
  <c r="BZ397" i="37"/>
  <c r="BZ398" i="37"/>
  <c r="BZ399" i="37"/>
  <c r="BZ400" i="37"/>
  <c r="BZ401" i="37"/>
  <c r="BZ402" i="37"/>
  <c r="BZ403" i="37"/>
  <c r="BZ404" i="37"/>
  <c r="BZ405" i="37"/>
  <c r="BZ406" i="37"/>
  <c r="BZ407" i="37"/>
  <c r="BZ408" i="37"/>
  <c r="BZ409" i="37"/>
  <c r="BZ410" i="37"/>
  <c r="BZ411" i="37"/>
  <c r="BZ412" i="37"/>
  <c r="BZ413" i="37"/>
  <c r="BZ414" i="37"/>
  <c r="BZ415" i="37"/>
  <c r="BZ416" i="37"/>
  <c r="BZ417" i="37"/>
  <c r="BZ418" i="37"/>
  <c r="BZ419" i="37"/>
  <c r="BZ420" i="37"/>
  <c r="BZ421" i="37"/>
  <c r="BZ422" i="37"/>
  <c r="BZ423" i="37"/>
  <c r="BZ424" i="37"/>
  <c r="BZ425" i="37"/>
  <c r="BZ426" i="37"/>
  <c r="BZ427" i="37"/>
  <c r="BZ428" i="37"/>
  <c r="BZ429" i="37"/>
  <c r="BZ430" i="37"/>
  <c r="BZ431" i="37"/>
  <c r="BZ432" i="37"/>
  <c r="BZ433" i="37"/>
  <c r="BZ434" i="37"/>
  <c r="BZ435" i="37"/>
  <c r="BZ436" i="37"/>
  <c r="BZ437" i="37"/>
  <c r="BZ438" i="37"/>
  <c r="BZ439" i="37"/>
  <c r="BZ440" i="37"/>
  <c r="BZ441" i="37"/>
  <c r="BZ442" i="37"/>
  <c r="BZ443" i="37"/>
  <c r="BZ444" i="37"/>
  <c r="BZ445" i="37"/>
  <c r="BZ446" i="37"/>
  <c r="BZ447" i="37"/>
  <c r="BZ448" i="37"/>
  <c r="BZ449" i="37"/>
  <c r="BZ450" i="37"/>
  <c r="BZ451" i="37"/>
  <c r="BZ452" i="37"/>
  <c r="BZ453" i="37"/>
  <c r="BZ454" i="37"/>
  <c r="BZ455" i="37"/>
  <c r="BZ456" i="37"/>
  <c r="BZ457" i="37"/>
  <c r="BZ458" i="37"/>
  <c r="BZ459" i="37"/>
  <c r="BZ460" i="37"/>
  <c r="BZ461" i="37"/>
  <c r="BZ462" i="37"/>
  <c r="BZ463" i="37"/>
  <c r="BZ464" i="37"/>
  <c r="BZ465" i="37"/>
  <c r="BZ466" i="37"/>
  <c r="BZ467" i="37"/>
  <c r="BZ468" i="37"/>
  <c r="BZ469" i="37"/>
  <c r="BZ470" i="37"/>
  <c r="BZ471" i="37"/>
  <c r="BZ472" i="37"/>
  <c r="BZ473" i="37"/>
  <c r="BZ474" i="37"/>
  <c r="BZ475" i="37"/>
  <c r="BZ476" i="37"/>
  <c r="BZ477" i="37"/>
  <c r="BZ478" i="37"/>
  <c r="BZ479" i="37"/>
  <c r="BZ480" i="37"/>
  <c r="BZ481" i="37"/>
  <c r="BZ482" i="37"/>
  <c r="BZ483" i="37"/>
  <c r="BZ484" i="37"/>
  <c r="BZ485" i="37"/>
  <c r="BZ486" i="37"/>
  <c r="BZ487" i="37"/>
  <c r="BZ488" i="37"/>
  <c r="BZ489" i="37"/>
  <c r="BZ490" i="37"/>
  <c r="BZ491" i="37"/>
  <c r="BZ492" i="37"/>
  <c r="BZ493" i="37"/>
  <c r="BZ494" i="37"/>
  <c r="BZ495" i="37"/>
  <c r="BZ496" i="37"/>
  <c r="BZ497" i="37"/>
  <c r="BZ498" i="37"/>
  <c r="BZ499" i="37"/>
  <c r="BZ500" i="37"/>
  <c r="BZ501" i="37"/>
  <c r="BZ502" i="37"/>
  <c r="BZ503" i="37"/>
  <c r="BZ504" i="37"/>
  <c r="BZ505" i="37"/>
  <c r="BZ506" i="37"/>
  <c r="BZ507" i="37"/>
  <c r="BZ508" i="37"/>
  <c r="BZ509" i="37"/>
  <c r="BZ510" i="37"/>
  <c r="BZ511" i="37"/>
  <c r="BZ512" i="37"/>
  <c r="BZ513" i="37"/>
  <c r="BZ514" i="37"/>
  <c r="BZ515" i="37"/>
  <c r="BZ516" i="37"/>
  <c r="BZ517" i="37"/>
  <c r="BZ518" i="37"/>
  <c r="BZ519" i="37"/>
  <c r="BZ520" i="37"/>
  <c r="BZ521" i="37"/>
  <c r="BZ522" i="37"/>
  <c r="BZ523" i="37"/>
  <c r="BZ524" i="37"/>
  <c r="BZ525" i="37"/>
  <c r="BZ526" i="37"/>
  <c r="BZ527" i="37"/>
  <c r="BZ528" i="37"/>
  <c r="BZ529" i="37"/>
  <c r="BZ530" i="37"/>
  <c r="BZ531" i="37"/>
  <c r="BZ532" i="37"/>
  <c r="BZ533" i="37"/>
  <c r="BZ534" i="37"/>
  <c r="BZ535" i="37"/>
  <c r="BZ536" i="37"/>
  <c r="BZ537" i="37"/>
  <c r="BZ538" i="37"/>
  <c r="BZ539" i="37"/>
  <c r="BZ540" i="37"/>
  <c r="BZ541" i="37"/>
  <c r="BZ542" i="37"/>
  <c r="BZ543" i="37"/>
  <c r="BZ544" i="37"/>
  <c r="BZ545" i="37"/>
  <c r="BZ546" i="37"/>
  <c r="BZ547" i="37"/>
  <c r="BZ548" i="37"/>
  <c r="BZ549" i="37"/>
  <c r="BZ550" i="37"/>
  <c r="BZ551" i="37"/>
  <c r="BZ552" i="37"/>
  <c r="BZ553" i="37"/>
  <c r="BZ554" i="37"/>
  <c r="BZ555" i="37"/>
  <c r="BZ556" i="37"/>
  <c r="BZ557" i="37"/>
  <c r="BZ558" i="37"/>
  <c r="BZ559" i="37"/>
  <c r="BZ560" i="37"/>
  <c r="BZ561" i="37"/>
  <c r="BZ562" i="37"/>
  <c r="BZ563" i="37"/>
  <c r="BZ564" i="37"/>
  <c r="BZ565" i="37"/>
  <c r="BZ566" i="37"/>
  <c r="BZ567" i="37"/>
  <c r="BZ568" i="37"/>
  <c r="BZ569" i="37"/>
  <c r="BZ570" i="37"/>
  <c r="BZ571" i="37"/>
  <c r="BZ572" i="37"/>
  <c r="BZ573" i="37"/>
  <c r="BZ574" i="37"/>
  <c r="BZ575" i="37"/>
  <c r="BZ576" i="37"/>
  <c r="BZ577" i="37"/>
  <c r="BZ578" i="37"/>
  <c r="BZ579" i="37"/>
  <c r="BZ580" i="37"/>
  <c r="BZ581" i="37"/>
  <c r="BZ582" i="37"/>
  <c r="BZ583" i="37"/>
  <c r="BZ584" i="37"/>
  <c r="BZ585" i="37"/>
  <c r="BZ586" i="37"/>
  <c r="BZ587" i="37"/>
  <c r="BZ588" i="37"/>
  <c r="BZ589" i="37"/>
  <c r="BZ590" i="37"/>
  <c r="BZ591" i="37"/>
  <c r="BZ592" i="37"/>
  <c r="BZ593" i="37"/>
  <c r="BZ594" i="37"/>
  <c r="BZ595" i="37"/>
  <c r="BZ596" i="37"/>
  <c r="BZ597" i="37"/>
  <c r="BZ598" i="37"/>
  <c r="BZ599" i="37"/>
  <c r="BZ600" i="37"/>
  <c r="BZ601" i="37"/>
  <c r="BZ602" i="37"/>
  <c r="BZ603" i="37"/>
  <c r="BZ604" i="37"/>
  <c r="BZ605" i="37"/>
  <c r="BZ606" i="37"/>
  <c r="BZ607" i="37"/>
  <c r="BZ608" i="37"/>
  <c r="BZ609" i="37"/>
  <c r="BZ610" i="37"/>
  <c r="BZ611" i="37"/>
  <c r="BZ612" i="37"/>
  <c r="BZ613" i="37"/>
  <c r="BZ614" i="37"/>
  <c r="BZ615" i="37"/>
  <c r="BZ616" i="37"/>
  <c r="BZ617" i="37"/>
  <c r="BZ618" i="37"/>
  <c r="BZ619" i="37"/>
  <c r="BZ620" i="37"/>
  <c r="BZ621" i="37"/>
  <c r="BZ622" i="37"/>
  <c r="BZ623" i="37"/>
  <c r="BZ624" i="37"/>
  <c r="BZ625" i="37"/>
  <c r="BZ626" i="37"/>
  <c r="BZ627" i="37"/>
  <c r="BZ628" i="37"/>
  <c r="BZ629" i="37"/>
  <c r="BZ630" i="37"/>
  <c r="BZ631" i="37"/>
  <c r="BZ632" i="37"/>
  <c r="BZ633" i="37"/>
  <c r="BZ634" i="37"/>
  <c r="BZ635" i="37"/>
  <c r="BZ636" i="37"/>
  <c r="BZ637" i="37"/>
  <c r="BZ638" i="37"/>
  <c r="BZ639" i="37"/>
  <c r="BZ640" i="37"/>
  <c r="BZ641" i="37"/>
  <c r="BZ642" i="37"/>
  <c r="BZ643" i="37"/>
  <c r="BZ644" i="37"/>
  <c r="BZ645" i="37"/>
  <c r="BZ646" i="37"/>
  <c r="BZ647" i="37"/>
  <c r="BZ648" i="37"/>
  <c r="BZ649" i="37"/>
  <c r="BZ650" i="37"/>
  <c r="BZ651" i="37"/>
  <c r="BZ652" i="37"/>
  <c r="BZ653" i="37"/>
  <c r="BZ654" i="37"/>
  <c r="BZ655" i="37"/>
  <c r="BZ656" i="37"/>
  <c r="BZ657" i="37"/>
  <c r="BZ658" i="37"/>
  <c r="BZ659" i="37"/>
  <c r="BZ660" i="37"/>
  <c r="BZ661" i="37"/>
  <c r="BZ662" i="37"/>
  <c r="BZ663" i="37"/>
  <c r="BZ664" i="37"/>
  <c r="BZ665" i="37"/>
  <c r="BZ666" i="37"/>
  <c r="BZ667" i="37"/>
  <c r="BZ668" i="37"/>
  <c r="BZ669" i="37"/>
  <c r="BZ670" i="37"/>
  <c r="BZ671" i="37"/>
  <c r="BZ672" i="37"/>
  <c r="BZ673" i="37"/>
  <c r="BZ674" i="37"/>
  <c r="BZ675" i="37"/>
  <c r="BZ676" i="37"/>
  <c r="BZ677" i="37"/>
  <c r="BZ678" i="37"/>
  <c r="BZ679" i="37"/>
  <c r="BZ680" i="37"/>
  <c r="BZ681" i="37"/>
  <c r="BZ682" i="37"/>
  <c r="BZ683" i="37"/>
  <c r="BZ684" i="37"/>
  <c r="BZ685" i="37"/>
  <c r="BZ686" i="37"/>
  <c r="BZ687" i="37"/>
  <c r="BZ688" i="37"/>
  <c r="BZ689" i="37"/>
  <c r="BZ690" i="37"/>
  <c r="BZ691" i="37"/>
  <c r="BZ692" i="37"/>
  <c r="BZ693" i="37"/>
  <c r="BZ694" i="37"/>
  <c r="BZ695" i="37"/>
  <c r="BZ696" i="37"/>
  <c r="BZ697" i="37"/>
  <c r="BZ698" i="37"/>
  <c r="BZ699" i="37"/>
  <c r="BZ700" i="37"/>
  <c r="BZ701" i="37"/>
  <c r="BZ702" i="37"/>
  <c r="BZ703" i="37"/>
  <c r="BZ704" i="37"/>
  <c r="BZ705" i="37"/>
  <c r="BZ706" i="37"/>
  <c r="BZ707" i="37"/>
  <c r="BZ708" i="37"/>
  <c r="BZ709" i="37"/>
  <c r="BZ710" i="37"/>
  <c r="BZ711" i="37"/>
  <c r="BZ712" i="37"/>
  <c r="BZ713" i="37"/>
  <c r="BZ714" i="37"/>
  <c r="BZ715" i="37"/>
  <c r="BZ716" i="37"/>
  <c r="BZ717" i="37"/>
  <c r="BZ718" i="37"/>
  <c r="BZ719" i="37"/>
  <c r="BZ720" i="37"/>
  <c r="BZ721" i="37"/>
  <c r="BZ722" i="37"/>
  <c r="BZ723" i="37"/>
  <c r="BZ724" i="37"/>
  <c r="BZ725" i="37"/>
  <c r="BZ726" i="37"/>
  <c r="BZ727" i="37"/>
  <c r="BZ728" i="37"/>
  <c r="BZ729" i="37"/>
  <c r="BZ730" i="37"/>
  <c r="BZ731" i="37"/>
  <c r="BZ732" i="37"/>
  <c r="BZ733" i="37"/>
  <c r="BZ734" i="37"/>
  <c r="BZ735" i="37"/>
  <c r="BZ736" i="37"/>
  <c r="BZ737" i="37"/>
  <c r="BZ738" i="37"/>
  <c r="BZ739" i="37"/>
  <c r="BZ740" i="37"/>
  <c r="BZ741" i="37"/>
  <c r="BZ742" i="37"/>
  <c r="BZ743" i="37"/>
  <c r="BZ744" i="37"/>
  <c r="BZ745" i="37"/>
  <c r="BZ746" i="37"/>
  <c r="BZ747" i="37"/>
  <c r="BZ748" i="37"/>
  <c r="BZ749" i="37"/>
  <c r="BZ750" i="37"/>
  <c r="BZ751" i="37"/>
  <c r="BZ752" i="37"/>
  <c r="BZ753" i="37"/>
  <c r="BZ754" i="37"/>
  <c r="BZ755" i="37"/>
  <c r="BZ756" i="37"/>
  <c r="BZ757" i="37"/>
  <c r="BZ758" i="37"/>
  <c r="BZ759" i="37"/>
  <c r="BZ760" i="37"/>
  <c r="BZ761" i="37"/>
  <c r="BZ762" i="37"/>
  <c r="BZ763" i="37"/>
  <c r="BZ764" i="37"/>
  <c r="BZ765" i="37"/>
  <c r="BZ766" i="37"/>
  <c r="BZ767" i="37"/>
  <c r="BZ768" i="37"/>
  <c r="BZ769" i="37"/>
  <c r="BZ770" i="37"/>
  <c r="BZ771" i="37"/>
  <c r="BZ772" i="37"/>
  <c r="BZ773" i="37"/>
  <c r="BZ774" i="37"/>
  <c r="BZ775" i="37"/>
  <c r="BZ776" i="37"/>
  <c r="BZ777" i="37"/>
  <c r="BZ778" i="37"/>
  <c r="BZ779" i="37"/>
  <c r="BZ780" i="37"/>
  <c r="BZ781" i="37"/>
  <c r="BZ782" i="37"/>
  <c r="BZ783" i="37"/>
  <c r="BZ784" i="37"/>
  <c r="BZ785" i="37"/>
  <c r="BZ786" i="37"/>
  <c r="BZ787" i="37"/>
  <c r="BZ788" i="37"/>
  <c r="BZ789" i="37"/>
  <c r="BZ790" i="37"/>
  <c r="BZ791" i="37"/>
  <c r="BZ792" i="37"/>
  <c r="BZ793" i="37"/>
  <c r="BZ794" i="37"/>
  <c r="BZ795" i="37"/>
  <c r="BZ796" i="37"/>
  <c r="BZ797" i="37"/>
  <c r="BZ798" i="37"/>
  <c r="BZ799" i="37"/>
  <c r="BZ800" i="37"/>
  <c r="BZ801" i="37"/>
  <c r="BZ802" i="37"/>
  <c r="BZ803" i="37"/>
  <c r="BZ804" i="37"/>
  <c r="BZ805" i="37"/>
  <c r="BZ806" i="37"/>
  <c r="BZ807" i="37"/>
  <c r="BZ808" i="37"/>
  <c r="BZ809" i="37"/>
  <c r="BZ810" i="37"/>
  <c r="BZ811" i="37"/>
  <c r="BZ812" i="37"/>
  <c r="BZ813" i="37"/>
  <c r="BZ814" i="37"/>
  <c r="BZ815" i="37"/>
  <c r="BZ816" i="37"/>
  <c r="BZ817" i="37"/>
  <c r="BZ818" i="37"/>
  <c r="BZ819" i="37"/>
  <c r="BZ820" i="37"/>
  <c r="BZ821" i="37"/>
  <c r="BZ822" i="37"/>
  <c r="BZ823" i="37"/>
  <c r="BZ824" i="37"/>
  <c r="BZ825" i="37"/>
  <c r="BZ826" i="37"/>
  <c r="BZ827" i="37"/>
  <c r="BZ828" i="37"/>
  <c r="BZ829" i="37"/>
  <c r="BZ830" i="37"/>
  <c r="BZ831" i="37"/>
  <c r="BZ832" i="37"/>
  <c r="BZ833" i="37"/>
  <c r="BZ834" i="37"/>
  <c r="BZ835" i="37"/>
  <c r="BZ836" i="37"/>
  <c r="BZ837" i="37"/>
  <c r="BZ838" i="37"/>
  <c r="BZ839" i="37"/>
  <c r="BZ840" i="37"/>
  <c r="BZ841" i="37"/>
  <c r="BZ842" i="37"/>
  <c r="BZ843" i="37"/>
  <c r="BZ844" i="37"/>
  <c r="BZ845" i="37"/>
  <c r="BZ846" i="37"/>
  <c r="BZ847" i="37"/>
  <c r="BZ848" i="37"/>
  <c r="BZ849" i="37"/>
  <c r="BZ850" i="37"/>
  <c r="BZ851" i="37"/>
  <c r="BZ852" i="37"/>
  <c r="BZ853" i="37"/>
  <c r="BZ854" i="37"/>
  <c r="BZ855" i="37"/>
  <c r="BZ856" i="37"/>
  <c r="BZ857" i="37"/>
  <c r="BZ858" i="37"/>
  <c r="BZ859" i="37"/>
  <c r="BZ860" i="37"/>
  <c r="BZ861" i="37"/>
  <c r="BZ862" i="37"/>
  <c r="BZ863" i="37"/>
  <c r="BZ864" i="37"/>
  <c r="BZ865" i="37"/>
  <c r="BZ866" i="37"/>
  <c r="BZ867" i="37"/>
  <c r="BZ868" i="37"/>
  <c r="BZ869" i="37"/>
  <c r="BZ870" i="37"/>
  <c r="BZ871" i="37"/>
  <c r="BZ872" i="37"/>
  <c r="BZ873" i="37"/>
  <c r="BZ874" i="37"/>
  <c r="BZ875" i="37"/>
  <c r="BZ876" i="37"/>
  <c r="BZ877" i="37"/>
  <c r="BZ878" i="37"/>
  <c r="BZ879" i="37"/>
  <c r="BZ880" i="37"/>
  <c r="BZ881" i="37"/>
  <c r="BZ882" i="37"/>
  <c r="BZ883" i="37"/>
  <c r="BZ884" i="37"/>
  <c r="BZ885" i="37"/>
  <c r="BZ886" i="37"/>
  <c r="BZ887" i="37"/>
  <c r="BZ888" i="37"/>
  <c r="BZ889" i="37"/>
  <c r="BZ890" i="37"/>
  <c r="BZ891" i="37"/>
  <c r="BZ892" i="37"/>
  <c r="BZ893" i="37"/>
  <c r="BZ894" i="37"/>
  <c r="BZ895" i="37"/>
  <c r="BZ896" i="37"/>
  <c r="BZ897" i="37"/>
  <c r="BZ898" i="37"/>
  <c r="BZ899" i="37"/>
  <c r="BZ900" i="37"/>
  <c r="BZ901" i="37"/>
  <c r="BZ902" i="37"/>
  <c r="BZ903" i="37"/>
  <c r="BZ904" i="37"/>
  <c r="BZ905" i="37"/>
  <c r="BZ906" i="37"/>
  <c r="BZ907" i="37"/>
  <c r="BZ908" i="37"/>
  <c r="BZ909" i="37"/>
  <c r="BZ910" i="37"/>
  <c r="BZ911" i="37"/>
  <c r="BZ912" i="37"/>
  <c r="BZ913" i="37"/>
  <c r="BZ914" i="37"/>
  <c r="BZ915" i="37"/>
  <c r="BZ916" i="37"/>
  <c r="BZ917" i="37"/>
  <c r="BZ918" i="37"/>
  <c r="BZ919" i="37"/>
  <c r="BZ920" i="37"/>
  <c r="BZ921" i="37"/>
  <c r="BZ922" i="37"/>
  <c r="BZ923" i="37"/>
  <c r="BZ924" i="37"/>
  <c r="BZ925" i="37"/>
  <c r="BZ926" i="37"/>
  <c r="BZ927" i="37"/>
  <c r="BZ928" i="37"/>
  <c r="BZ929" i="37"/>
  <c r="BZ930" i="37"/>
  <c r="BZ931" i="37"/>
  <c r="BZ932" i="37"/>
  <c r="BZ933" i="37"/>
  <c r="BZ934" i="37"/>
  <c r="BZ935" i="37"/>
  <c r="BZ936" i="37"/>
  <c r="BZ937" i="37"/>
  <c r="BZ938" i="37"/>
  <c r="BZ939" i="37"/>
  <c r="BZ940" i="37"/>
  <c r="BZ941" i="37"/>
  <c r="BZ942" i="37"/>
  <c r="BZ943" i="37"/>
  <c r="BZ944" i="37"/>
  <c r="BZ945" i="37"/>
  <c r="BZ946" i="37"/>
  <c r="BZ947" i="37"/>
  <c r="BZ948" i="37"/>
  <c r="BZ949" i="37"/>
  <c r="BZ950" i="37"/>
  <c r="BZ951" i="37"/>
  <c r="BZ952" i="37"/>
  <c r="BZ953" i="37"/>
  <c r="BZ954" i="37"/>
  <c r="BZ955" i="37"/>
  <c r="BZ956" i="37"/>
  <c r="BZ957" i="37"/>
  <c r="BZ958" i="37"/>
  <c r="BZ959" i="37"/>
  <c r="BZ960" i="37"/>
  <c r="BZ961" i="37"/>
  <c r="BZ962" i="37"/>
  <c r="BZ963" i="37"/>
  <c r="BZ964" i="37"/>
  <c r="BZ965" i="37"/>
  <c r="BZ966" i="37"/>
  <c r="BZ967" i="37"/>
  <c r="BZ968" i="37"/>
  <c r="BZ969" i="37"/>
  <c r="BZ970" i="37"/>
  <c r="BZ971" i="37"/>
  <c r="BZ972" i="37"/>
  <c r="BZ973" i="37"/>
  <c r="BZ974" i="37"/>
  <c r="BZ975" i="37"/>
  <c r="BZ976" i="37"/>
  <c r="BZ977" i="37"/>
  <c r="BZ978" i="37"/>
  <c r="BZ979" i="37"/>
  <c r="BZ980" i="37"/>
  <c r="BZ981" i="37"/>
  <c r="BZ982" i="37"/>
  <c r="BZ983" i="37"/>
  <c r="BZ984" i="37"/>
  <c r="BZ985" i="37"/>
  <c r="BZ986" i="37"/>
  <c r="BZ987" i="37"/>
  <c r="BZ988" i="37"/>
  <c r="BZ989" i="37"/>
  <c r="BZ990" i="37"/>
  <c r="BZ991" i="37"/>
  <c r="BZ992" i="37"/>
  <c r="BZ993" i="37"/>
  <c r="BZ994" i="37"/>
  <c r="BZ995" i="37"/>
  <c r="BZ996" i="37"/>
  <c r="BZ997" i="37"/>
  <c r="BZ998" i="37"/>
  <c r="BZ999" i="37"/>
  <c r="BZ1000" i="37"/>
  <c r="BZ1001" i="37"/>
  <c r="BZ1002" i="37"/>
  <c r="BZ1003" i="37"/>
  <c r="BZ1004" i="37"/>
  <c r="BZ1005" i="37"/>
  <c r="BZ1006" i="37"/>
  <c r="BZ1007" i="37"/>
  <c r="BZ1008" i="37"/>
  <c r="BZ1009" i="37"/>
  <c r="BZ1010" i="37"/>
  <c r="BZ1011" i="37"/>
  <c r="BZ1012" i="37"/>
  <c r="BZ1013" i="37"/>
  <c r="BZ1014" i="37"/>
  <c r="BZ1015" i="37"/>
  <c r="BZ1016" i="37"/>
  <c r="BZ1017" i="37"/>
  <c r="BZ1018" i="37"/>
  <c r="BZ1019" i="37"/>
  <c r="BZ1020" i="37"/>
  <c r="BZ1021" i="37"/>
  <c r="BZ1022" i="37"/>
  <c r="BZ1023" i="37"/>
  <c r="BZ1024" i="37"/>
  <c r="BZ1025" i="37"/>
  <c r="BZ1026" i="37"/>
  <c r="BZ1027" i="37"/>
  <c r="BZ1028" i="37"/>
  <c r="BZ1029" i="37"/>
  <c r="BZ1030" i="37"/>
  <c r="BZ1031" i="37"/>
  <c r="BZ1032" i="37"/>
  <c r="BZ1033" i="37"/>
  <c r="BZ1034" i="37"/>
  <c r="BZ1035" i="37"/>
  <c r="BZ1036" i="37"/>
  <c r="BZ1037" i="37"/>
  <c r="BZ1038" i="37"/>
  <c r="BZ1039" i="37"/>
  <c r="BZ1040" i="37"/>
  <c r="BZ1041" i="37"/>
  <c r="BZ1042" i="37"/>
  <c r="BZ1043" i="37"/>
  <c r="BZ1044" i="37"/>
  <c r="BZ1045" i="37"/>
  <c r="BZ1046" i="37"/>
  <c r="BZ1047" i="37"/>
  <c r="BZ1048" i="37"/>
  <c r="BZ1049" i="37"/>
  <c r="BZ1050" i="37"/>
  <c r="BZ1051" i="37"/>
  <c r="BZ1052" i="37"/>
  <c r="BZ1053" i="37"/>
  <c r="BZ1054" i="37"/>
  <c r="BZ1055" i="37"/>
  <c r="BZ1056" i="37"/>
  <c r="BZ1057" i="37"/>
  <c r="BZ1058" i="37"/>
  <c r="BZ1059" i="37"/>
  <c r="BZ1060" i="37"/>
  <c r="BZ1061" i="37"/>
  <c r="BZ1062" i="37"/>
  <c r="BZ1063" i="37"/>
  <c r="BZ1064" i="37"/>
  <c r="BZ1065" i="37"/>
  <c r="BZ1066" i="37"/>
  <c r="BZ1067" i="37"/>
  <c r="BZ1068" i="37"/>
  <c r="BZ1069" i="37"/>
  <c r="BZ1070" i="37"/>
  <c r="BZ1071" i="37"/>
  <c r="BZ1072" i="37"/>
  <c r="BZ1073" i="37"/>
  <c r="BZ1074" i="37"/>
  <c r="BZ1075" i="37"/>
  <c r="BZ1076" i="37"/>
  <c r="BZ1077" i="37"/>
  <c r="BZ1078" i="37"/>
  <c r="BZ1079" i="37"/>
  <c r="BZ1080" i="37"/>
  <c r="BZ1081" i="37"/>
  <c r="BZ1082" i="37"/>
  <c r="BZ1083" i="37"/>
  <c r="BZ1084" i="37"/>
  <c r="BZ1085" i="37"/>
  <c r="BZ1086" i="37"/>
  <c r="BZ1087" i="37"/>
  <c r="BZ1088" i="37"/>
  <c r="BZ1089" i="37"/>
  <c r="BZ1090" i="37"/>
  <c r="BZ1091" i="37"/>
  <c r="BZ1092" i="37"/>
  <c r="BZ1093" i="37"/>
  <c r="BZ1094" i="37"/>
  <c r="BZ1095" i="37"/>
  <c r="BZ1096" i="37"/>
  <c r="BZ1097" i="37"/>
  <c r="BZ1098" i="37"/>
  <c r="BZ1099" i="37"/>
  <c r="BZ1100" i="37"/>
  <c r="BZ1101" i="37"/>
  <c r="BZ1102" i="37"/>
  <c r="BZ1103" i="37"/>
  <c r="BZ1104" i="37"/>
  <c r="BZ1105" i="37"/>
  <c r="BZ1106" i="37"/>
  <c r="BZ1107" i="37"/>
  <c r="BZ1108" i="37"/>
  <c r="BZ1109" i="37"/>
  <c r="BZ1110" i="37"/>
  <c r="BZ1111" i="37"/>
  <c r="BZ1112" i="37"/>
  <c r="BZ1113" i="37"/>
  <c r="BZ1114" i="37"/>
  <c r="BZ1115" i="37"/>
  <c r="BZ1116" i="37"/>
  <c r="BZ1117" i="37"/>
  <c r="BZ1118" i="37"/>
  <c r="BZ1119" i="37"/>
  <c r="BZ1120" i="37"/>
  <c r="BZ1121" i="37"/>
  <c r="BZ1122" i="37"/>
  <c r="BZ1123" i="37"/>
  <c r="BZ1124" i="37"/>
  <c r="BZ1125" i="37"/>
  <c r="BZ1126" i="37"/>
  <c r="BZ1127" i="37"/>
  <c r="BZ1128" i="37"/>
  <c r="BZ1129" i="37"/>
  <c r="BZ1130" i="37"/>
  <c r="BZ1131" i="37"/>
  <c r="BZ1132" i="37"/>
  <c r="BZ1133" i="37"/>
  <c r="BZ1134" i="37"/>
  <c r="BZ1135" i="37"/>
  <c r="BZ1136" i="37"/>
  <c r="BZ1137" i="37"/>
  <c r="BZ1138" i="37"/>
  <c r="BZ1139" i="37"/>
  <c r="BZ1140" i="37"/>
  <c r="BZ1141" i="37"/>
  <c r="BZ1142" i="37"/>
  <c r="BZ1143" i="37"/>
  <c r="BZ1144" i="37"/>
  <c r="BZ1145" i="37"/>
  <c r="BZ1146" i="37"/>
  <c r="BZ1147" i="37"/>
  <c r="BZ1148" i="37"/>
  <c r="BZ1149" i="37"/>
  <c r="BZ1150" i="37"/>
  <c r="BZ1151" i="37"/>
  <c r="BZ1152" i="37"/>
  <c r="BZ1153" i="37"/>
  <c r="BZ1154" i="37"/>
  <c r="BZ1155" i="37"/>
  <c r="BZ1156" i="37"/>
  <c r="BZ1157" i="37"/>
  <c r="BZ1158" i="37"/>
  <c r="BZ1159" i="37"/>
  <c r="BZ1160" i="37"/>
  <c r="BZ1161" i="37"/>
  <c r="BZ1162" i="37"/>
  <c r="BZ1163" i="37"/>
  <c r="BZ1164" i="37"/>
  <c r="BZ1165" i="37"/>
  <c r="BZ1166" i="37"/>
  <c r="BZ1167" i="37"/>
  <c r="BZ1168" i="37"/>
  <c r="BZ1169" i="37"/>
  <c r="BZ1170" i="37"/>
  <c r="BZ1171" i="37"/>
  <c r="BZ1172" i="37"/>
  <c r="BZ1173" i="37"/>
  <c r="BZ1174" i="37"/>
  <c r="BZ1175" i="37"/>
  <c r="BZ1176" i="37"/>
  <c r="BZ1177" i="37"/>
  <c r="BZ1178" i="37"/>
  <c r="BZ1179" i="37"/>
  <c r="BZ1180" i="37"/>
  <c r="BZ1181" i="37"/>
  <c r="BZ1182" i="37"/>
  <c r="BZ1183" i="37"/>
  <c r="BZ1184" i="37"/>
  <c r="BZ1185" i="37"/>
  <c r="BZ1186" i="37"/>
  <c r="BZ1187" i="37"/>
  <c r="BZ1188" i="37"/>
  <c r="BZ1189" i="37"/>
  <c r="BZ1190" i="37"/>
  <c r="BZ1191" i="37"/>
  <c r="BZ1192" i="37"/>
  <c r="BZ1193" i="37"/>
  <c r="BZ1194" i="37"/>
  <c r="BZ1195" i="37"/>
  <c r="BZ1196" i="37"/>
  <c r="BZ1197" i="37"/>
  <c r="BZ1198" i="37"/>
  <c r="BZ1199" i="37"/>
  <c r="BZ1200" i="37"/>
  <c r="BZ1201" i="37"/>
  <c r="BZ1202" i="37"/>
  <c r="BZ1203" i="37"/>
  <c r="BZ1204" i="37"/>
  <c r="BZ1205" i="37"/>
  <c r="BZ1206" i="37"/>
  <c r="BZ1207" i="37"/>
  <c r="BZ1208" i="37"/>
  <c r="BZ1209" i="37"/>
  <c r="BZ1210" i="37"/>
  <c r="BZ1211" i="37"/>
  <c r="BZ1212" i="37"/>
  <c r="BZ1213" i="37"/>
  <c r="BZ1214" i="37"/>
  <c r="BZ1215" i="37"/>
  <c r="BZ1216" i="37"/>
  <c r="BZ1217" i="37"/>
  <c r="BZ1218" i="37"/>
  <c r="BZ1219" i="37"/>
  <c r="BZ1220" i="37"/>
  <c r="BZ1221" i="37"/>
  <c r="BZ1222" i="37"/>
  <c r="BZ1223" i="37"/>
  <c r="BZ1224" i="37"/>
  <c r="BZ1225" i="37"/>
  <c r="BZ1226" i="37"/>
  <c r="BZ1227" i="37"/>
  <c r="BZ1228" i="37"/>
  <c r="BZ1229" i="37"/>
  <c r="BZ1230" i="37"/>
  <c r="BZ1231" i="37"/>
  <c r="BZ1232" i="37"/>
  <c r="BZ1233" i="37"/>
  <c r="BZ1234" i="37"/>
  <c r="BZ1235" i="37"/>
  <c r="BZ1236" i="37"/>
  <c r="BZ1237" i="37"/>
  <c r="BZ1238" i="37"/>
  <c r="BZ1239" i="37"/>
  <c r="BZ1240" i="37"/>
  <c r="BZ1241" i="37"/>
  <c r="BZ1242" i="37"/>
  <c r="BZ1243" i="37"/>
  <c r="BZ1244" i="37"/>
  <c r="BZ1245" i="37"/>
  <c r="BZ1246" i="37"/>
  <c r="BZ1247" i="37"/>
  <c r="BZ1248" i="37"/>
  <c r="BZ1249" i="37"/>
  <c r="BZ1250" i="37"/>
  <c r="BZ1251" i="37"/>
  <c r="BZ1252" i="37"/>
  <c r="BZ1253" i="37"/>
  <c r="BZ1254" i="37"/>
  <c r="BZ1255" i="37"/>
  <c r="BZ1256" i="37"/>
  <c r="BZ1257" i="37"/>
  <c r="BZ1258" i="37"/>
  <c r="BZ1259" i="37"/>
  <c r="BZ1260" i="37"/>
  <c r="BZ1261" i="37"/>
  <c r="BZ1262" i="37"/>
  <c r="BZ1263" i="37"/>
  <c r="BZ1264" i="37"/>
  <c r="BZ1265" i="37"/>
  <c r="BZ1266" i="37"/>
  <c r="BZ1267" i="37"/>
  <c r="BZ1268" i="37"/>
  <c r="BZ1269" i="37"/>
  <c r="BZ1270" i="37"/>
  <c r="BZ1271" i="37"/>
  <c r="BZ1272" i="37"/>
  <c r="BZ1273" i="37"/>
  <c r="BZ1274" i="37"/>
  <c r="BZ1275" i="37"/>
  <c r="BZ1276" i="37"/>
  <c r="BZ1277" i="37"/>
  <c r="BZ1278" i="37"/>
  <c r="BZ1279" i="37"/>
  <c r="BZ1280" i="37"/>
  <c r="BZ1281" i="37"/>
  <c r="BZ1282" i="37"/>
  <c r="BZ1283" i="37"/>
  <c r="BZ1284" i="37"/>
  <c r="BZ1285" i="37"/>
  <c r="BZ1286" i="37"/>
  <c r="BZ1287" i="37"/>
  <c r="BZ1288" i="37"/>
  <c r="BZ1289" i="37"/>
  <c r="BZ1290" i="37"/>
  <c r="BZ1291" i="37"/>
  <c r="BZ1292" i="37"/>
  <c r="BZ1293" i="37"/>
  <c r="BZ1294" i="37"/>
  <c r="BZ1295" i="37"/>
  <c r="BZ1296" i="37"/>
  <c r="BZ1297" i="37"/>
  <c r="BZ1298" i="37"/>
  <c r="BZ1299" i="37"/>
  <c r="BZ1300" i="37"/>
  <c r="BZ1301" i="37"/>
  <c r="BZ1302" i="37"/>
  <c r="BZ1303" i="37"/>
  <c r="BZ1304" i="37"/>
  <c r="BZ1305" i="37"/>
  <c r="BZ1306" i="37"/>
  <c r="BZ1307" i="37"/>
  <c r="BZ1308" i="37"/>
  <c r="BZ1309" i="37"/>
  <c r="BZ1310" i="37"/>
  <c r="BZ1311" i="37"/>
  <c r="BZ1312" i="37"/>
  <c r="BZ1313" i="37"/>
  <c r="BZ1314" i="37"/>
  <c r="BZ1315" i="37"/>
  <c r="BZ1316" i="37"/>
  <c r="BZ1317" i="37"/>
  <c r="BZ1318" i="37"/>
  <c r="BZ1319" i="37"/>
  <c r="BZ1320" i="37"/>
  <c r="BZ1321" i="37"/>
  <c r="BZ1322" i="37"/>
  <c r="BZ1323" i="37"/>
  <c r="BZ1324" i="37"/>
  <c r="BZ1325" i="37"/>
  <c r="BZ1326" i="37"/>
  <c r="BZ1327" i="37"/>
  <c r="BZ1328" i="37"/>
  <c r="BZ1329" i="37"/>
  <c r="BZ1330" i="37"/>
  <c r="BZ1331" i="37"/>
  <c r="BZ1332" i="37"/>
  <c r="BZ1333" i="37"/>
  <c r="BZ1334" i="37"/>
  <c r="BZ1335" i="37"/>
  <c r="BZ1336" i="37"/>
  <c r="BZ1337" i="37"/>
  <c r="BZ1338" i="37"/>
  <c r="BZ1339" i="37"/>
  <c r="BZ1340" i="37"/>
  <c r="BZ1341" i="37"/>
  <c r="BZ1342" i="37"/>
  <c r="BZ1343" i="37"/>
  <c r="BZ1344" i="37"/>
  <c r="BZ1345" i="37"/>
  <c r="BZ1346" i="37"/>
  <c r="BZ1347" i="37"/>
  <c r="BZ1348" i="37"/>
  <c r="BZ1349" i="37"/>
  <c r="BZ1350" i="37"/>
  <c r="BZ1351" i="37"/>
  <c r="BZ1352" i="37"/>
  <c r="BZ1353" i="37"/>
  <c r="BZ1354" i="37"/>
  <c r="BZ1355" i="37"/>
  <c r="BZ1356" i="37"/>
  <c r="BZ1357" i="37"/>
  <c r="BZ1358" i="37"/>
  <c r="BZ1359" i="37"/>
  <c r="BZ1360" i="37"/>
  <c r="BZ1361" i="37"/>
  <c r="BZ1362" i="37"/>
  <c r="BZ1363" i="37"/>
  <c r="BZ1364" i="37"/>
  <c r="BZ1365" i="37"/>
  <c r="BZ1366" i="37"/>
  <c r="BZ1367" i="37"/>
  <c r="BZ1368" i="37"/>
  <c r="BZ1369" i="37"/>
  <c r="BZ1370" i="37"/>
  <c r="BZ1371" i="37"/>
  <c r="BZ1372" i="37"/>
  <c r="BZ1373" i="37"/>
  <c r="BZ1374" i="37"/>
  <c r="BZ1375" i="37"/>
  <c r="BZ1376" i="37"/>
  <c r="BZ1377" i="37"/>
  <c r="BZ1378" i="37"/>
  <c r="BZ1379" i="37"/>
  <c r="BZ1380" i="37"/>
  <c r="BZ1381" i="37"/>
  <c r="BZ1382" i="37"/>
  <c r="BZ1383" i="37"/>
  <c r="BZ1384" i="37"/>
  <c r="BZ1385" i="37"/>
  <c r="BZ1386" i="37"/>
  <c r="BZ1387" i="37"/>
  <c r="BZ1388" i="37"/>
  <c r="BZ1389" i="37"/>
  <c r="BZ1390" i="37"/>
  <c r="BZ1391" i="37"/>
  <c r="BZ1392" i="37"/>
  <c r="BZ1393" i="37"/>
  <c r="BZ1394" i="37"/>
  <c r="BZ1395" i="37"/>
  <c r="BZ1396" i="37"/>
  <c r="BZ1397" i="37"/>
  <c r="BZ1398" i="37"/>
  <c r="BZ1399" i="37"/>
  <c r="BZ1400" i="37"/>
  <c r="BZ1401" i="37"/>
  <c r="BZ1402" i="37"/>
  <c r="BZ1403" i="37"/>
  <c r="BZ1404" i="37"/>
  <c r="BZ1405" i="37"/>
  <c r="BZ1406" i="37"/>
  <c r="BZ1407" i="37"/>
  <c r="BZ1408" i="37"/>
  <c r="BZ1409" i="37"/>
  <c r="BZ1410" i="37"/>
  <c r="BZ1411" i="37"/>
  <c r="BZ1412" i="37"/>
  <c r="BZ1413" i="37"/>
  <c r="BZ1414" i="37"/>
  <c r="BZ1415" i="37"/>
  <c r="BZ1416" i="37"/>
  <c r="BZ1417" i="37"/>
  <c r="BZ1418" i="37"/>
  <c r="BZ1419" i="37"/>
  <c r="BZ1420" i="37"/>
  <c r="BZ1421" i="37"/>
  <c r="BZ1422" i="37"/>
  <c r="BZ1423" i="37"/>
  <c r="BZ1424" i="37"/>
  <c r="BZ1425" i="37"/>
  <c r="BZ1426" i="37"/>
  <c r="BZ1427" i="37"/>
  <c r="BZ1428" i="37"/>
  <c r="BZ1429" i="37"/>
  <c r="BZ1430" i="37"/>
  <c r="BZ1431" i="37"/>
  <c r="BZ1432" i="37"/>
  <c r="BZ1433" i="37"/>
  <c r="BZ1434" i="37"/>
  <c r="BZ1435" i="37"/>
  <c r="BZ1436" i="37"/>
  <c r="BZ1437" i="37"/>
  <c r="BZ1438" i="37"/>
  <c r="BZ1439" i="37"/>
  <c r="BZ1440" i="37"/>
  <c r="BZ1441" i="37"/>
  <c r="BZ1442" i="37"/>
  <c r="BZ1443" i="37"/>
  <c r="BZ1444" i="37"/>
  <c r="BZ1445" i="37"/>
  <c r="BZ1446" i="37"/>
  <c r="BZ1447" i="37"/>
  <c r="BZ1448" i="37"/>
  <c r="BZ1449" i="37"/>
  <c r="BZ1450" i="37"/>
  <c r="BZ1451" i="37"/>
  <c r="BZ1452" i="37"/>
  <c r="BZ1453" i="37"/>
  <c r="BZ1454" i="37"/>
  <c r="BZ1455" i="37"/>
  <c r="BZ1456" i="37"/>
  <c r="BZ1457" i="37"/>
  <c r="BZ1458" i="37"/>
  <c r="BZ1459" i="37"/>
  <c r="BZ1460" i="37"/>
  <c r="BZ1461" i="37"/>
  <c r="BZ1462" i="37"/>
  <c r="BZ1463" i="37"/>
  <c r="BZ1464" i="37"/>
  <c r="BZ1465" i="37"/>
  <c r="BZ1466" i="37"/>
  <c r="BZ1467" i="37"/>
  <c r="BZ1468" i="37"/>
  <c r="BZ1469" i="37"/>
  <c r="BZ1470" i="37"/>
  <c r="BZ1471" i="37"/>
  <c r="BZ1472" i="37"/>
  <c r="BZ1473" i="37"/>
  <c r="BZ1474" i="37"/>
  <c r="BZ1475" i="37"/>
  <c r="BZ1476" i="37"/>
  <c r="BZ1477" i="37"/>
  <c r="BZ1478" i="37"/>
  <c r="BZ1479" i="37"/>
  <c r="BZ1480" i="37"/>
  <c r="BZ1481" i="37"/>
  <c r="BZ1482" i="37"/>
  <c r="BZ1483" i="37"/>
  <c r="BZ1484" i="37"/>
  <c r="BZ1485" i="37"/>
  <c r="BZ1486" i="37"/>
  <c r="BZ1487" i="37"/>
  <c r="BZ1488" i="37"/>
  <c r="BZ1489" i="37"/>
  <c r="BZ1490" i="37"/>
  <c r="BZ1491" i="37"/>
  <c r="BZ1492" i="37"/>
  <c r="BZ1493" i="37"/>
  <c r="BZ1494" i="37"/>
  <c r="BZ1495" i="37"/>
  <c r="BZ1496" i="37"/>
  <c r="BZ1497" i="37"/>
  <c r="BZ1498" i="37"/>
  <c r="BZ1499" i="37"/>
  <c r="BZ1500" i="37"/>
  <c r="BZ1501" i="37"/>
  <c r="BZ1502" i="37"/>
  <c r="BZ1503" i="37"/>
  <c r="BZ1504" i="37"/>
  <c r="BZ1505" i="37"/>
  <c r="BZ1506" i="37"/>
  <c r="BZ1507" i="37"/>
  <c r="BZ1508" i="37"/>
  <c r="BZ1509" i="37"/>
  <c r="BZ1510" i="37"/>
  <c r="BZ1511" i="37"/>
  <c r="BZ1512" i="37"/>
  <c r="BZ1513" i="37"/>
  <c r="BZ1514" i="37"/>
  <c r="BZ1515" i="37"/>
  <c r="BZ1516" i="37"/>
  <c r="BZ1517" i="37"/>
  <c r="BZ1518" i="37"/>
  <c r="BZ1519" i="37"/>
  <c r="BZ1520" i="37"/>
  <c r="BZ1521" i="37"/>
  <c r="BZ1522" i="37"/>
  <c r="BZ1523" i="37"/>
  <c r="BZ1524" i="37"/>
  <c r="BZ1525" i="37"/>
  <c r="BZ1526" i="37"/>
  <c r="BZ1527" i="37"/>
  <c r="BZ1528" i="37"/>
  <c r="BZ1529" i="37"/>
  <c r="BZ1530" i="37"/>
  <c r="BZ1531" i="37"/>
  <c r="BZ1532" i="37"/>
  <c r="BZ1533" i="37"/>
  <c r="BZ1534" i="37"/>
  <c r="BZ1535" i="37"/>
  <c r="BZ1536" i="37"/>
  <c r="BZ1537" i="37"/>
  <c r="BZ1538" i="37"/>
  <c r="BZ1539" i="37"/>
  <c r="BZ1540" i="37"/>
  <c r="BZ1541" i="37"/>
  <c r="BZ1542" i="37"/>
  <c r="BZ1543" i="37"/>
  <c r="BZ1544" i="37"/>
  <c r="BZ1545" i="37"/>
  <c r="BZ1546" i="37"/>
  <c r="BZ1547" i="37"/>
  <c r="BZ1548" i="37"/>
  <c r="BZ1549" i="37"/>
  <c r="BZ1550" i="37"/>
  <c r="BZ1551" i="37"/>
  <c r="BZ1552" i="37"/>
  <c r="BZ1553" i="37"/>
  <c r="BZ1554" i="37"/>
  <c r="BZ1555" i="37"/>
  <c r="BZ1556" i="37"/>
  <c r="BZ1557" i="37"/>
  <c r="BZ1558" i="37"/>
  <c r="BZ1559" i="37"/>
  <c r="BZ1560" i="37"/>
  <c r="BZ1561" i="37"/>
  <c r="BZ1562" i="37"/>
  <c r="BZ1563" i="37"/>
  <c r="BZ1564" i="37"/>
  <c r="BZ1565" i="37"/>
  <c r="BZ1566" i="37"/>
  <c r="BZ1567" i="37"/>
  <c r="BZ1568" i="37"/>
  <c r="BZ1569" i="37"/>
  <c r="BZ1570" i="37"/>
  <c r="BZ1571" i="37"/>
  <c r="BZ1572" i="37"/>
  <c r="BZ1573" i="37"/>
  <c r="BZ1574" i="37"/>
  <c r="BZ1575" i="37"/>
  <c r="BZ1576" i="37"/>
  <c r="BZ1577" i="37"/>
  <c r="BZ1578" i="37"/>
  <c r="BZ1579" i="37"/>
  <c r="BZ1580" i="37"/>
  <c r="BZ1581" i="37"/>
  <c r="BZ1582" i="37"/>
  <c r="BZ1583" i="37"/>
  <c r="BZ1584" i="37"/>
  <c r="BZ1585" i="37"/>
  <c r="BZ1586" i="37"/>
  <c r="BZ1587" i="37"/>
  <c r="BZ1588" i="37"/>
  <c r="BZ1589" i="37"/>
  <c r="BZ1590" i="37"/>
  <c r="BZ1591" i="37"/>
  <c r="BZ1592" i="37"/>
  <c r="BZ1593" i="37"/>
  <c r="BZ1594" i="37"/>
  <c r="BZ1595" i="37"/>
  <c r="BZ1596" i="37"/>
  <c r="BZ1597" i="37"/>
  <c r="BZ1598" i="37"/>
  <c r="BZ1599" i="37"/>
  <c r="BZ1600" i="37"/>
  <c r="BZ1601" i="37"/>
  <c r="BZ1602" i="37"/>
  <c r="BZ1603" i="37"/>
  <c r="BZ1604" i="37"/>
  <c r="BZ1605" i="37"/>
  <c r="BZ1606" i="37"/>
  <c r="BZ1607" i="37"/>
  <c r="BZ1608" i="37"/>
  <c r="BZ1609" i="37"/>
  <c r="BZ1610" i="37"/>
  <c r="BZ1611" i="37"/>
  <c r="BZ1612" i="37"/>
  <c r="BZ1613" i="37"/>
  <c r="BZ1614" i="37"/>
  <c r="BZ1615" i="37"/>
  <c r="BZ1616" i="37"/>
  <c r="BZ1617" i="37"/>
  <c r="BZ1618" i="37"/>
  <c r="BZ1619" i="37"/>
  <c r="BZ1620" i="37"/>
  <c r="BZ1621" i="37"/>
  <c r="BZ1622" i="37"/>
  <c r="BZ1623" i="37"/>
  <c r="BZ1624" i="37"/>
  <c r="BZ1625" i="37"/>
  <c r="BZ1626" i="37"/>
  <c r="BZ1627" i="37"/>
  <c r="BZ1628" i="37"/>
  <c r="BZ1629" i="37"/>
  <c r="BZ1630" i="37"/>
  <c r="BZ1631" i="37"/>
  <c r="BZ1632" i="37"/>
  <c r="BZ1633" i="37"/>
  <c r="BZ1634" i="37"/>
  <c r="BZ1635" i="37"/>
  <c r="BZ1636" i="37"/>
  <c r="BZ1637" i="37"/>
  <c r="BZ1638" i="37"/>
  <c r="BZ1639" i="37"/>
  <c r="BZ1640" i="37"/>
  <c r="BZ1641" i="37"/>
  <c r="BZ1642" i="37"/>
  <c r="BZ1643" i="37"/>
  <c r="BZ1644" i="37"/>
  <c r="BZ1645" i="37"/>
  <c r="BZ1646" i="37"/>
  <c r="BZ1647" i="37"/>
  <c r="BZ1648" i="37"/>
  <c r="BZ1649" i="37"/>
  <c r="BZ1650" i="37"/>
  <c r="BZ1651" i="37"/>
  <c r="BZ1652" i="37"/>
  <c r="BZ1653" i="37"/>
  <c r="BZ1654" i="37"/>
  <c r="BZ1655" i="37"/>
  <c r="BZ1656" i="37"/>
  <c r="BZ1657" i="37"/>
  <c r="BZ1658" i="37"/>
  <c r="BZ1659" i="37"/>
  <c r="BZ1660" i="37"/>
  <c r="BZ1661" i="37"/>
  <c r="BZ1662" i="37"/>
  <c r="BZ1663" i="37"/>
  <c r="BZ1664" i="37"/>
  <c r="BZ1665" i="37"/>
  <c r="BZ1666" i="37"/>
  <c r="BZ1667" i="37"/>
  <c r="BZ1668" i="37"/>
  <c r="BZ1669" i="37"/>
  <c r="BZ1670" i="37"/>
  <c r="BZ1671" i="37"/>
  <c r="BZ1672" i="37"/>
  <c r="BZ1673" i="37"/>
  <c r="BZ1674" i="37"/>
  <c r="BZ1675" i="37"/>
  <c r="BZ1676" i="37"/>
  <c r="BZ1677" i="37"/>
  <c r="BZ1678" i="37"/>
  <c r="BZ1679" i="37"/>
  <c r="BZ1680" i="37"/>
  <c r="BZ1681" i="37"/>
  <c r="BZ1682" i="37"/>
  <c r="BZ1683" i="37"/>
  <c r="BZ1684" i="37"/>
  <c r="BZ1685" i="37"/>
  <c r="BZ1686" i="37"/>
  <c r="BZ1687" i="37"/>
  <c r="BZ1688" i="37"/>
  <c r="BZ1689" i="37"/>
  <c r="BZ1690" i="37"/>
  <c r="BZ1691" i="37"/>
  <c r="BZ1692" i="37"/>
  <c r="BZ1693" i="37"/>
  <c r="BZ1694" i="37"/>
  <c r="BZ1695" i="37"/>
  <c r="BZ1696" i="37"/>
  <c r="BZ1697" i="37"/>
  <c r="BZ1698" i="37"/>
  <c r="BZ1699" i="37"/>
  <c r="BZ1700" i="37"/>
  <c r="BZ1701" i="37"/>
  <c r="BZ1702" i="37"/>
  <c r="BZ1703" i="37"/>
  <c r="BZ1704" i="37"/>
  <c r="BZ1705" i="37"/>
  <c r="BZ1706" i="37"/>
  <c r="BZ1707" i="37"/>
  <c r="BZ1708" i="37"/>
  <c r="BZ1709" i="37"/>
  <c r="BZ1710" i="37"/>
  <c r="BZ1711" i="37"/>
  <c r="BZ1712" i="37"/>
  <c r="BZ1713" i="37"/>
  <c r="BZ1714" i="37"/>
  <c r="BZ1715" i="37"/>
  <c r="BZ1716" i="37"/>
  <c r="BZ1717" i="37"/>
  <c r="BZ1718" i="37"/>
  <c r="BZ1719" i="37"/>
  <c r="BZ1720" i="37"/>
  <c r="BZ1721" i="37"/>
  <c r="BZ1722" i="37"/>
  <c r="BZ1723" i="37"/>
  <c r="BZ1724" i="37"/>
  <c r="BZ1725" i="37"/>
  <c r="BZ1726" i="37"/>
  <c r="BZ1727" i="37"/>
  <c r="BZ1728" i="37"/>
  <c r="BZ1729" i="37"/>
  <c r="BZ1730" i="37"/>
  <c r="BZ1731" i="37"/>
  <c r="BZ1732" i="37"/>
  <c r="BZ1733" i="37"/>
  <c r="BZ1734" i="37"/>
  <c r="BZ1735" i="37"/>
  <c r="BZ1736" i="37"/>
  <c r="BZ1737" i="37"/>
  <c r="BZ1738" i="37"/>
  <c r="BZ1739" i="37"/>
  <c r="BZ1740" i="37"/>
  <c r="BZ1741" i="37"/>
  <c r="BZ1742" i="37"/>
  <c r="BZ1743" i="37"/>
  <c r="BZ1744" i="37"/>
  <c r="BZ1745" i="37"/>
  <c r="BZ1746" i="37"/>
  <c r="BZ1747" i="37"/>
  <c r="BZ1748" i="37"/>
  <c r="BZ1749" i="37"/>
  <c r="BZ1750" i="37"/>
  <c r="BZ1751" i="37"/>
  <c r="BZ1752" i="37"/>
  <c r="BZ1753" i="37"/>
  <c r="BZ1754" i="37"/>
  <c r="BZ1755" i="37"/>
  <c r="BZ1756" i="37"/>
  <c r="BZ1757" i="37"/>
  <c r="BZ1758" i="37"/>
  <c r="BZ1759" i="37"/>
  <c r="BZ1760" i="37"/>
  <c r="BZ1761" i="37"/>
  <c r="BZ1762" i="37"/>
  <c r="BZ1763" i="37"/>
  <c r="BZ1764" i="37"/>
  <c r="BZ1765" i="37"/>
  <c r="BZ1766" i="37"/>
  <c r="BZ1767" i="37"/>
  <c r="BZ1768" i="37"/>
  <c r="BZ1769" i="37"/>
  <c r="BZ1770" i="37"/>
  <c r="BZ1771" i="37"/>
  <c r="BZ1772" i="37"/>
  <c r="BZ1773" i="37"/>
  <c r="BZ1774" i="37"/>
  <c r="BZ1775" i="37"/>
  <c r="BZ1776" i="37"/>
  <c r="BZ1777" i="37"/>
  <c r="BZ1778" i="37"/>
  <c r="BZ1779" i="37"/>
  <c r="BZ1780" i="37"/>
  <c r="BZ1781" i="37"/>
  <c r="BZ1782" i="37"/>
  <c r="BZ1783" i="37"/>
  <c r="BZ1784" i="37"/>
  <c r="BZ1785" i="37"/>
  <c r="BZ1786" i="37"/>
  <c r="BZ1787" i="37"/>
  <c r="BZ1788" i="37"/>
  <c r="BZ1789" i="37"/>
  <c r="BZ1790" i="37"/>
  <c r="BZ1791" i="37"/>
  <c r="BZ1792" i="37"/>
  <c r="BZ1793" i="37"/>
  <c r="BZ1794" i="37"/>
  <c r="BZ1795" i="37"/>
  <c r="BZ1796" i="37"/>
  <c r="BZ1797" i="37"/>
  <c r="BZ1798" i="37"/>
  <c r="BZ1799" i="37"/>
  <c r="BZ1800" i="37"/>
  <c r="BZ1801" i="37"/>
  <c r="BZ1802" i="37"/>
  <c r="BZ1803" i="37"/>
  <c r="BZ1804" i="37"/>
  <c r="BZ1805" i="37"/>
  <c r="BZ1806" i="37"/>
  <c r="BZ1807" i="37"/>
  <c r="BZ1808" i="37"/>
  <c r="BZ1809" i="37"/>
  <c r="BZ1810" i="37"/>
  <c r="BZ1811" i="37"/>
  <c r="BZ1812" i="37"/>
  <c r="BZ1813" i="37"/>
  <c r="BZ1814" i="37"/>
  <c r="BZ1815" i="37"/>
  <c r="BZ1816" i="37"/>
  <c r="BZ1817" i="37"/>
  <c r="BZ1818" i="37"/>
  <c r="BZ1819" i="37"/>
  <c r="BZ1820" i="37"/>
  <c r="BZ1821" i="37"/>
  <c r="BZ1822" i="37"/>
  <c r="BZ1823" i="37"/>
  <c r="BZ1824" i="37"/>
  <c r="BZ1825" i="37"/>
  <c r="BZ1826" i="37"/>
  <c r="BZ1827" i="37"/>
  <c r="BZ1828" i="37"/>
  <c r="BZ1829" i="37"/>
  <c r="BZ1830" i="37"/>
  <c r="BZ1831" i="37"/>
  <c r="BZ1832" i="37"/>
  <c r="BZ1833" i="37"/>
  <c r="BZ1834" i="37"/>
  <c r="BZ1835" i="37"/>
  <c r="BZ1836" i="37"/>
  <c r="BZ1837" i="37"/>
  <c r="BZ1838" i="37"/>
  <c r="BZ1839" i="37"/>
  <c r="BZ1840" i="37"/>
  <c r="BZ1841" i="37"/>
  <c r="BZ1842" i="37"/>
  <c r="BZ1843" i="37"/>
  <c r="BZ1844" i="37"/>
  <c r="BZ1845" i="37"/>
  <c r="BZ1846" i="37"/>
  <c r="BZ1847" i="37"/>
  <c r="BZ1848" i="37"/>
  <c r="BZ1849" i="37"/>
  <c r="BZ1850" i="37"/>
  <c r="BZ1851" i="37"/>
  <c r="BZ1852" i="37"/>
  <c r="BZ1853" i="37"/>
  <c r="BZ1854" i="37"/>
  <c r="BZ1855" i="37"/>
  <c r="BZ1856" i="37"/>
  <c r="BZ1857" i="37"/>
  <c r="BZ1858" i="37"/>
  <c r="BZ1859" i="37"/>
  <c r="BZ1860" i="37"/>
  <c r="BZ1861" i="37"/>
  <c r="BZ1862" i="37"/>
  <c r="BZ1863" i="37"/>
  <c r="BZ1864" i="37"/>
  <c r="BZ1865" i="37"/>
  <c r="BZ1866" i="37"/>
  <c r="BZ1867" i="37"/>
  <c r="BZ1868" i="37"/>
  <c r="BZ1869" i="37"/>
  <c r="BZ1870" i="37"/>
  <c r="BZ1871" i="37"/>
  <c r="BZ1872" i="37"/>
  <c r="BZ1873" i="37"/>
  <c r="BZ1874" i="37"/>
  <c r="BZ1875" i="37"/>
  <c r="BZ1876" i="37"/>
  <c r="BZ1877" i="37"/>
  <c r="BZ1878" i="37"/>
  <c r="BZ1879" i="37"/>
  <c r="BZ1880" i="37"/>
  <c r="BZ1881" i="37"/>
  <c r="BZ1882" i="37"/>
  <c r="BZ1883" i="37"/>
  <c r="BZ1884" i="37"/>
  <c r="BZ1885" i="37"/>
  <c r="BZ1886" i="37"/>
  <c r="BZ1887" i="37"/>
  <c r="BZ1888" i="37"/>
  <c r="BZ1889" i="37"/>
  <c r="BZ1890" i="37"/>
  <c r="BZ1891" i="37"/>
  <c r="BZ1892" i="37"/>
  <c r="BZ1893" i="37"/>
  <c r="BZ1894" i="37"/>
  <c r="BZ1895" i="37"/>
  <c r="BZ1896" i="37"/>
  <c r="BZ1897" i="37"/>
  <c r="BZ1898" i="37"/>
  <c r="BZ1899" i="37"/>
  <c r="BZ1900" i="37"/>
  <c r="BZ1901" i="37"/>
  <c r="BZ1902" i="37"/>
  <c r="BZ1903" i="37"/>
  <c r="BZ1904" i="37"/>
  <c r="BZ1905" i="37"/>
  <c r="BZ1906" i="37"/>
  <c r="BZ1907" i="37"/>
  <c r="BZ1908" i="37"/>
  <c r="BZ1909" i="37"/>
  <c r="BZ1910" i="37"/>
  <c r="BZ1911" i="37"/>
  <c r="BZ1912" i="37"/>
  <c r="BZ1913" i="37"/>
  <c r="BZ1914" i="37"/>
  <c r="BZ1915" i="37"/>
  <c r="BZ1916" i="37"/>
  <c r="BZ1917" i="37"/>
  <c r="BZ1918" i="37"/>
  <c r="BZ1919" i="37"/>
  <c r="BZ1920" i="37"/>
  <c r="BZ1921" i="37"/>
  <c r="BZ1922" i="37"/>
  <c r="BZ1923" i="37"/>
  <c r="BZ1924" i="37"/>
  <c r="BZ1925" i="37"/>
  <c r="BZ1926" i="37"/>
  <c r="BZ1927" i="37"/>
  <c r="BZ1928" i="37"/>
  <c r="BZ1929" i="37"/>
  <c r="BZ1930" i="37"/>
  <c r="BZ1931" i="37"/>
  <c r="BZ1932" i="37"/>
  <c r="BZ1933" i="37"/>
  <c r="BZ1934" i="37"/>
  <c r="BZ1935" i="37"/>
  <c r="BZ1936" i="37"/>
  <c r="BZ1937" i="37"/>
  <c r="BZ1938" i="37"/>
  <c r="BZ1939" i="37"/>
  <c r="BZ1940" i="37"/>
  <c r="BZ1941" i="37"/>
  <c r="BZ1942" i="37"/>
  <c r="BZ1943" i="37"/>
  <c r="BZ1944" i="37"/>
  <c r="BZ1945" i="37"/>
  <c r="BZ1946" i="37"/>
  <c r="BZ1947" i="37"/>
  <c r="BZ1948" i="37"/>
  <c r="BZ1949" i="37"/>
  <c r="BZ1950" i="37"/>
  <c r="BZ1951" i="37"/>
  <c r="BZ1952" i="37"/>
  <c r="BZ1953" i="37"/>
  <c r="BZ1954" i="37"/>
  <c r="BZ1955" i="37"/>
  <c r="BZ1956" i="37"/>
  <c r="BZ1957" i="37"/>
  <c r="BZ1958" i="37"/>
  <c r="BZ1959" i="37"/>
  <c r="BZ1960" i="37"/>
  <c r="BZ1961" i="37"/>
  <c r="BZ1962" i="37"/>
  <c r="BZ1963" i="37"/>
  <c r="BZ1964" i="37"/>
  <c r="BZ1965" i="37"/>
  <c r="BZ1966" i="37"/>
  <c r="BZ1967" i="37"/>
  <c r="BZ1968" i="37"/>
  <c r="BZ1969" i="37"/>
  <c r="BZ1970" i="37"/>
  <c r="BZ1971" i="37"/>
  <c r="BZ1972" i="37"/>
  <c r="BZ1973" i="37"/>
  <c r="BZ1974" i="37"/>
  <c r="BZ1975" i="37"/>
  <c r="BZ1976" i="37"/>
  <c r="BZ1977" i="37"/>
  <c r="BZ1978" i="37"/>
  <c r="BZ1979" i="37"/>
  <c r="BZ1980" i="37"/>
  <c r="BZ1981" i="37"/>
  <c r="BZ1982" i="37"/>
  <c r="BZ1983" i="37"/>
  <c r="BZ1984" i="37"/>
  <c r="BZ1985" i="37"/>
  <c r="BZ1986" i="37"/>
  <c r="BZ1987" i="37"/>
  <c r="BZ1988" i="37"/>
  <c r="BZ1989" i="37"/>
  <c r="BZ1990" i="37"/>
  <c r="BZ1991" i="37"/>
  <c r="BZ1992" i="37"/>
  <c r="BZ1993" i="37"/>
  <c r="BZ1994" i="37"/>
  <c r="BZ1995" i="37"/>
  <c r="BZ1996" i="37"/>
  <c r="BZ1997" i="37"/>
  <c r="BZ1998" i="37"/>
  <c r="BZ1999" i="37"/>
  <c r="BZ2000" i="37"/>
  <c r="BZ2001" i="37"/>
  <c r="BZ2002" i="37"/>
  <c r="BZ2003" i="37"/>
  <c r="BZ2004" i="37"/>
  <c r="BZ2005" i="37"/>
  <c r="BZ2006" i="37"/>
  <c r="BZ2007" i="37"/>
  <c r="BZ2008" i="37"/>
  <c r="BZ2009" i="37"/>
  <c r="BZ2010" i="37"/>
  <c r="BZ2011" i="37"/>
  <c r="BZ2012" i="37"/>
  <c r="BZ2013" i="37"/>
  <c r="BZ2014" i="37"/>
  <c r="BZ2015" i="37"/>
  <c r="BZ2016" i="37"/>
  <c r="BZ2017" i="37"/>
  <c r="BZ2018" i="37"/>
  <c r="BZ2019" i="37"/>
  <c r="BZ2020" i="37"/>
  <c r="BZ2021" i="37"/>
  <c r="BZ2022" i="37"/>
  <c r="BZ2023" i="37"/>
  <c r="BZ2024" i="37"/>
  <c r="BZ2025" i="37"/>
  <c r="BZ2026" i="37"/>
  <c r="BZ2027" i="37"/>
  <c r="BZ2028" i="37"/>
  <c r="BZ2029" i="37"/>
  <c r="BZ2030" i="37"/>
  <c r="BZ2031" i="37"/>
  <c r="BZ2032" i="37"/>
  <c r="BZ2033" i="37"/>
  <c r="BZ2034" i="37"/>
  <c r="BZ2035" i="37"/>
  <c r="BZ2036" i="37"/>
  <c r="BZ2037" i="37"/>
  <c r="BZ2038" i="37"/>
  <c r="BZ2039" i="37"/>
  <c r="BZ2040" i="37"/>
  <c r="BZ2041" i="37"/>
  <c r="BZ2042" i="37"/>
  <c r="BZ2043" i="37"/>
  <c r="BZ2044" i="37"/>
  <c r="BZ2045" i="37"/>
  <c r="BZ2046" i="37"/>
  <c r="BZ2047" i="37"/>
  <c r="BZ2048" i="37"/>
  <c r="BZ2049" i="37"/>
  <c r="BZ2050" i="37"/>
  <c r="BZ2051" i="37"/>
  <c r="BZ2052" i="37"/>
  <c r="BZ2053" i="37"/>
  <c r="BZ2054" i="37"/>
  <c r="BZ2055" i="37"/>
  <c r="BZ2056" i="37"/>
  <c r="BZ2057" i="37"/>
  <c r="BZ2058" i="37"/>
  <c r="BZ2059" i="37"/>
  <c r="BZ2060" i="37"/>
  <c r="BZ2061" i="37"/>
  <c r="BZ2062" i="37"/>
  <c r="BZ2063" i="37"/>
  <c r="BZ2064" i="37"/>
  <c r="BZ2065" i="37"/>
  <c r="BZ2066" i="37"/>
  <c r="BZ2067" i="37"/>
  <c r="BZ2068" i="37"/>
  <c r="BZ2069" i="37"/>
  <c r="BZ2070" i="37"/>
  <c r="BZ2071" i="37"/>
  <c r="BZ2072" i="37"/>
  <c r="BZ2073" i="37"/>
  <c r="BZ2074" i="37"/>
  <c r="BZ2075" i="37"/>
  <c r="BZ2076" i="37"/>
  <c r="BZ2077" i="37"/>
  <c r="BZ2078" i="37"/>
  <c r="BZ2079" i="37"/>
  <c r="BZ2080" i="37"/>
  <c r="BZ2081" i="37"/>
  <c r="BZ2082" i="37"/>
  <c r="BZ2083" i="37"/>
  <c r="BZ2084" i="37"/>
  <c r="BZ2085" i="37"/>
  <c r="BZ2086" i="37"/>
  <c r="BZ2087" i="37"/>
  <c r="BZ2088" i="37"/>
  <c r="BZ2089" i="37"/>
  <c r="BZ2090" i="37"/>
  <c r="BZ2091" i="37"/>
  <c r="BZ2092" i="37"/>
  <c r="BZ2093" i="37"/>
  <c r="BZ2094" i="37"/>
  <c r="BZ2095" i="37"/>
  <c r="BZ2096" i="37"/>
  <c r="BZ2097" i="37"/>
  <c r="BZ2098" i="37"/>
  <c r="BZ2099" i="37"/>
  <c r="BZ2100" i="37"/>
  <c r="BZ2101" i="37"/>
  <c r="BZ2102" i="37"/>
  <c r="BZ2103" i="37"/>
  <c r="BZ2104" i="37"/>
  <c r="BZ2105" i="37"/>
  <c r="BZ2106" i="37"/>
  <c r="BZ2107" i="37"/>
  <c r="BZ2108" i="37"/>
  <c r="BZ2109" i="37"/>
  <c r="BZ2110" i="37"/>
  <c r="BZ2111" i="37"/>
  <c r="BZ2112" i="37"/>
  <c r="BZ2113" i="37"/>
  <c r="BZ2114" i="37"/>
  <c r="BZ2115" i="37"/>
  <c r="BZ2116" i="37"/>
  <c r="BZ2117" i="37"/>
  <c r="BZ2118" i="37"/>
  <c r="BZ2119" i="37"/>
  <c r="BZ2120" i="37"/>
  <c r="BZ2121" i="37"/>
  <c r="BZ2122" i="37"/>
  <c r="BZ2123" i="37"/>
  <c r="BZ2124" i="37"/>
  <c r="BZ2125" i="37"/>
  <c r="BZ2126" i="37"/>
  <c r="BZ2127" i="37"/>
  <c r="BZ2128" i="37"/>
  <c r="BZ2129" i="37"/>
  <c r="BZ2130" i="37"/>
  <c r="BZ2131" i="37"/>
  <c r="BZ2132" i="37"/>
  <c r="BZ2133" i="37"/>
  <c r="BZ2134" i="37"/>
  <c r="BZ2135" i="37"/>
  <c r="BZ2136" i="37"/>
  <c r="BZ2137" i="37"/>
  <c r="BZ2138" i="37"/>
  <c r="BZ2139" i="37"/>
  <c r="BZ2140" i="37"/>
  <c r="BZ2141" i="37"/>
  <c r="BZ2142" i="37"/>
  <c r="BZ2143" i="37"/>
  <c r="BZ2144" i="37"/>
  <c r="BZ2145" i="37"/>
  <c r="BZ2146" i="37"/>
  <c r="BZ2147" i="37"/>
  <c r="BZ2148" i="37"/>
  <c r="BZ2149" i="37"/>
  <c r="BZ2150" i="37"/>
  <c r="BZ2151" i="37"/>
  <c r="BZ2152" i="37"/>
  <c r="BZ2153" i="37"/>
  <c r="BZ2154" i="37"/>
  <c r="BZ2155" i="37"/>
  <c r="BZ2156" i="37"/>
  <c r="BZ2157" i="37"/>
  <c r="BZ2158" i="37"/>
  <c r="BZ2159" i="37"/>
  <c r="BZ2160" i="37"/>
  <c r="BZ2161" i="37"/>
  <c r="BZ2162" i="37"/>
  <c r="BZ2163" i="37"/>
  <c r="BZ2164" i="37"/>
  <c r="BZ2165" i="37"/>
  <c r="BZ2166" i="37"/>
  <c r="BZ2167" i="37"/>
  <c r="BZ2168" i="37"/>
  <c r="BZ2169" i="37"/>
  <c r="BZ2170" i="37"/>
  <c r="BZ2171" i="37"/>
  <c r="BZ2172" i="37"/>
  <c r="BZ2173" i="37"/>
  <c r="BZ2174" i="37"/>
  <c r="BZ2175" i="37"/>
  <c r="BZ2176" i="37"/>
  <c r="BZ2177" i="37"/>
  <c r="BZ2178" i="37"/>
  <c r="BZ2179" i="37"/>
  <c r="BZ2180" i="37"/>
  <c r="BZ2181" i="37"/>
  <c r="BZ2182" i="37"/>
  <c r="BZ2183" i="37"/>
  <c r="BZ2184" i="37"/>
  <c r="BZ2185" i="37"/>
  <c r="BZ2186" i="37"/>
  <c r="BZ2187" i="37"/>
  <c r="BZ2188" i="37"/>
  <c r="BZ2189" i="37"/>
  <c r="BZ2190" i="37"/>
  <c r="BZ2191" i="37"/>
  <c r="BZ2192" i="37"/>
  <c r="BZ2193" i="37"/>
  <c r="BZ2194" i="37"/>
  <c r="BZ2195" i="37"/>
  <c r="BZ2196" i="37"/>
  <c r="BZ2197" i="37"/>
  <c r="BZ2198" i="37"/>
  <c r="BZ2199" i="37"/>
  <c r="BZ2200" i="37"/>
  <c r="BZ2201" i="37"/>
  <c r="BZ2202" i="37"/>
  <c r="BZ2203" i="37"/>
  <c r="BZ2204" i="37"/>
  <c r="BZ2205" i="37"/>
  <c r="BZ2206" i="37"/>
  <c r="BZ2207" i="37"/>
  <c r="BZ2209" i="37"/>
  <c r="BZ2210" i="37"/>
  <c r="BZ2211" i="37"/>
  <c r="BZ2212" i="37"/>
  <c r="BZ2213" i="37"/>
  <c r="BZ2214" i="37"/>
  <c r="BZ2215" i="37"/>
  <c r="BZ2216" i="37"/>
  <c r="BZ2217" i="37"/>
  <c r="BZ2218" i="37"/>
  <c r="BZ2219" i="37"/>
  <c r="BZ2220" i="37"/>
  <c r="BZ2221" i="37"/>
  <c r="BZ2222" i="37"/>
  <c r="BZ2223" i="37"/>
  <c r="BZ2224" i="37"/>
  <c r="BZ2225" i="37"/>
  <c r="BZ2226" i="37"/>
  <c r="BZ2227" i="37"/>
  <c r="BZ2228" i="37"/>
  <c r="BZ2229" i="37"/>
  <c r="BZ2230" i="37"/>
  <c r="BZ2231" i="37"/>
  <c r="BZ2232" i="37"/>
  <c r="BZ2233" i="37"/>
  <c r="BZ2234" i="37"/>
  <c r="BZ2235" i="37"/>
  <c r="BZ2236" i="37"/>
  <c r="BZ2237" i="37"/>
  <c r="BZ2238" i="37"/>
  <c r="BZ2239" i="37"/>
  <c r="BZ2240" i="37"/>
  <c r="BZ2241" i="37"/>
  <c r="BZ2242" i="37"/>
  <c r="BZ2243" i="37"/>
  <c r="BZ2244" i="37"/>
  <c r="BZ2245" i="37"/>
  <c r="BZ2246" i="37"/>
  <c r="BZ2247" i="37"/>
  <c r="BZ2248" i="37"/>
  <c r="BZ2249" i="37"/>
  <c r="BZ2" i="37"/>
  <c r="DF2249" i="37"/>
  <c r="AB2249" i="37"/>
  <c r="DF2248" i="37"/>
  <c r="AB2248" i="37"/>
  <c r="DF2247" i="37"/>
  <c r="AB2247" i="37"/>
  <c r="DF2246" i="37"/>
  <c r="AB2246" i="37"/>
  <c r="DF2245" i="37"/>
  <c r="AB2245" i="37"/>
  <c r="DF2244" i="37"/>
  <c r="AB2244" i="37"/>
  <c r="DF2243" i="37"/>
  <c r="AB2243" i="37"/>
  <c r="DF2242" i="37"/>
  <c r="AB2242" i="37"/>
  <c r="DF2241" i="37"/>
  <c r="AB2241" i="37"/>
  <c r="DF2240" i="37"/>
  <c r="AB2240" i="37"/>
  <c r="DF2239" i="37"/>
  <c r="AB2239" i="37"/>
  <c r="DF2238" i="37"/>
  <c r="AB2238" i="37"/>
  <c r="DF2237" i="37"/>
  <c r="AB2237" i="37"/>
  <c r="DF2236" i="37"/>
  <c r="AB2236" i="37"/>
  <c r="DF2235" i="37"/>
  <c r="AB2235" i="37"/>
  <c r="DF2234" i="37"/>
  <c r="AB2234" i="37"/>
  <c r="DF2233" i="37"/>
  <c r="AB2233" i="37"/>
  <c r="DF2232" i="37"/>
  <c r="AB2232" i="37"/>
  <c r="DF2231" i="37"/>
  <c r="AB2231" i="37"/>
  <c r="DF2230" i="37"/>
  <c r="AB2230" i="37"/>
  <c r="DF2229" i="37"/>
  <c r="AB2229" i="37"/>
  <c r="DF2228" i="37"/>
  <c r="AB2228" i="37"/>
  <c r="DF2227" i="37"/>
  <c r="AB2227" i="37"/>
  <c r="DF2226" i="37"/>
  <c r="AB2226" i="37"/>
  <c r="DF2225" i="37"/>
  <c r="AB2225" i="37"/>
  <c r="DF2224" i="37"/>
  <c r="AB2224" i="37"/>
  <c r="DF2223" i="37"/>
  <c r="AB2223" i="37"/>
  <c r="DF2222" i="37"/>
  <c r="AB2222" i="37"/>
  <c r="DF2221" i="37"/>
  <c r="AB2221" i="37"/>
  <c r="DF2220" i="37"/>
  <c r="AB2220" i="37"/>
  <c r="DF2219" i="37"/>
  <c r="AB2219" i="37"/>
  <c r="DF2218" i="37"/>
  <c r="AB2218" i="37"/>
  <c r="DF2217" i="37"/>
  <c r="AB2217" i="37"/>
  <c r="DF2216" i="37"/>
  <c r="AB2216" i="37"/>
  <c r="DF2215" i="37"/>
  <c r="AB2215" i="37"/>
  <c r="DF2214" i="37"/>
  <c r="AB2214" i="37"/>
  <c r="DF2213" i="37"/>
  <c r="AB2213" i="37"/>
  <c r="DF2212" i="37"/>
  <c r="AB2212" i="37"/>
  <c r="DF2211" i="37"/>
  <c r="BX2211" i="37"/>
  <c r="CA2211" i="37" s="1"/>
  <c r="AB2211" i="37"/>
  <c r="DF2210" i="37"/>
  <c r="AB2210" i="37"/>
  <c r="DF2209" i="37"/>
  <c r="AB2209" i="37"/>
  <c r="DF2208" i="37"/>
  <c r="BA2208" i="37"/>
  <c r="BZ2208" i="37" s="1"/>
  <c r="AB2208" i="37"/>
  <c r="DF2207" i="37"/>
  <c r="AB2207" i="37"/>
  <c r="DF2206" i="37"/>
  <c r="AB2206" i="37"/>
  <c r="DF2205" i="37"/>
  <c r="AB2205" i="37"/>
  <c r="DF2204" i="37"/>
  <c r="AB2204" i="37"/>
  <c r="DF2203" i="37"/>
  <c r="AB2203" i="37"/>
  <c r="DF2202" i="37"/>
  <c r="AB2202" i="37"/>
  <c r="DF2201" i="37"/>
  <c r="AB2201" i="37"/>
  <c r="DF2200" i="37"/>
  <c r="AB2200" i="37"/>
  <c r="DF2199" i="37"/>
  <c r="AB2199" i="37"/>
  <c r="DF2198" i="37"/>
  <c r="AB2198" i="37"/>
  <c r="DF2197" i="37"/>
  <c r="AB2197" i="37"/>
  <c r="DF2196" i="37"/>
  <c r="AB2196" i="37"/>
  <c r="DF2195" i="37"/>
  <c r="AB2195" i="37"/>
  <c r="DF2194" i="37"/>
  <c r="AB2194" i="37"/>
  <c r="DF2193" i="37"/>
  <c r="AB2193" i="37"/>
  <c r="DF2192" i="37"/>
  <c r="AB2192" i="37"/>
  <c r="DF2191" i="37"/>
  <c r="AB2191" i="37"/>
  <c r="DF2190" i="37"/>
  <c r="AB2190" i="37"/>
  <c r="DF2189" i="37"/>
  <c r="AB2189" i="37"/>
  <c r="DF2188" i="37"/>
  <c r="AB2188" i="37"/>
  <c r="DF2187" i="37"/>
  <c r="AB2187" i="37"/>
  <c r="DF2186" i="37"/>
  <c r="AB2186" i="37"/>
  <c r="DF2185" i="37"/>
  <c r="AB2185" i="37"/>
  <c r="DF2184" i="37"/>
  <c r="AB2184" i="37"/>
  <c r="DF2183" i="37"/>
  <c r="AB2183" i="37"/>
  <c r="DF2182" i="37"/>
  <c r="AB2182" i="37"/>
  <c r="DF2181" i="37"/>
  <c r="AB2181" i="37"/>
  <c r="DF2180" i="37"/>
  <c r="AB2180" i="37"/>
  <c r="DF2179" i="37"/>
  <c r="AB2179" i="37"/>
  <c r="DF2178" i="37"/>
  <c r="AB2178" i="37"/>
  <c r="DF2177" i="37"/>
  <c r="AB2177" i="37"/>
  <c r="DF2176" i="37"/>
  <c r="AB2176" i="37"/>
  <c r="DF2175" i="37"/>
  <c r="AB2175" i="37"/>
  <c r="DF2174" i="37"/>
  <c r="AB2174" i="37"/>
  <c r="DF2173" i="37"/>
  <c r="AB2173" i="37"/>
  <c r="DF2172" i="37"/>
  <c r="AB2172" i="37"/>
  <c r="DF2171" i="37"/>
  <c r="AB2171" i="37"/>
  <c r="DF2170" i="37"/>
  <c r="AB2170" i="37"/>
  <c r="DF2169" i="37"/>
  <c r="AB2169" i="37"/>
  <c r="DF2168" i="37"/>
  <c r="AB2168" i="37"/>
  <c r="DF2167" i="37"/>
  <c r="AB2167" i="37"/>
  <c r="DF2166" i="37"/>
  <c r="AB2166" i="37"/>
  <c r="DF2165" i="37"/>
  <c r="AB2165" i="37"/>
  <c r="DF2164" i="37"/>
  <c r="AB2164" i="37"/>
  <c r="DF2163" i="37"/>
  <c r="AB2163" i="37"/>
  <c r="DF2162" i="37"/>
  <c r="AB2162" i="37"/>
  <c r="DF2161" i="37"/>
  <c r="AB2161" i="37"/>
  <c r="DF2160" i="37"/>
  <c r="AB2160" i="37"/>
  <c r="DF2159" i="37"/>
  <c r="AB2159" i="37"/>
  <c r="DF2158" i="37"/>
  <c r="AB2158" i="37"/>
  <c r="DF2157" i="37"/>
  <c r="AB2157" i="37"/>
  <c r="DF2156" i="37"/>
  <c r="AB2156" i="37"/>
  <c r="DF2155" i="37"/>
  <c r="AB2155" i="37"/>
  <c r="DF2154" i="37"/>
  <c r="AB2154" i="37"/>
  <c r="DF2153" i="37"/>
  <c r="AB2153" i="37"/>
  <c r="DF2152" i="37"/>
  <c r="AB2152" i="37"/>
  <c r="DF2151" i="37"/>
  <c r="AB2151" i="37"/>
  <c r="DF2150" i="37"/>
  <c r="AB2150" i="37"/>
  <c r="DF2149" i="37"/>
  <c r="AB2149" i="37"/>
  <c r="DF2148" i="37"/>
  <c r="AB2148" i="37"/>
  <c r="DF2147" i="37"/>
  <c r="AB2147" i="37"/>
  <c r="DF2146" i="37"/>
  <c r="AB2146" i="37"/>
  <c r="DF2145" i="37"/>
  <c r="AB2145" i="37"/>
  <c r="DF2144" i="37"/>
  <c r="AB2144" i="37"/>
  <c r="DF2143" i="37"/>
  <c r="AB2143" i="37"/>
  <c r="DF2142" i="37"/>
  <c r="AB2142" i="37"/>
  <c r="DF2141" i="37"/>
  <c r="AB2141" i="37"/>
  <c r="DF2140" i="37"/>
  <c r="AB2140" i="37"/>
  <c r="DF2139" i="37"/>
  <c r="AB2139" i="37"/>
  <c r="DF2138" i="37"/>
  <c r="AB2138" i="37"/>
  <c r="DF2137" i="37"/>
  <c r="AB2137" i="37"/>
  <c r="DF2136" i="37"/>
  <c r="AB2136" i="37"/>
  <c r="DF2135" i="37"/>
  <c r="AB2135" i="37"/>
  <c r="DF2134" i="37"/>
  <c r="AB2134" i="37"/>
  <c r="DF2133" i="37"/>
  <c r="AB2133" i="37"/>
  <c r="DF2132" i="37"/>
  <c r="AB2132" i="37"/>
  <c r="DF2131" i="37"/>
  <c r="AB2131" i="37"/>
  <c r="DF2130" i="37"/>
  <c r="AB2130" i="37"/>
  <c r="DF2129" i="37"/>
  <c r="AB2129" i="37"/>
  <c r="DF2128" i="37"/>
  <c r="AB2128" i="37"/>
  <c r="DF2127" i="37"/>
  <c r="AB2127" i="37"/>
  <c r="DF2126" i="37"/>
  <c r="AB2126" i="37"/>
  <c r="DF2125" i="37"/>
  <c r="AB2125" i="37"/>
  <c r="DF2124" i="37"/>
  <c r="AB2124" i="37"/>
  <c r="DF2123" i="37"/>
  <c r="AB2123" i="37"/>
  <c r="DF2122" i="37"/>
  <c r="AB2122" i="37"/>
  <c r="DF2121" i="37"/>
  <c r="AB2121" i="37"/>
  <c r="DF2120" i="37"/>
  <c r="AB2120" i="37"/>
  <c r="DF2119" i="37"/>
  <c r="AB2119" i="37"/>
  <c r="DF2118" i="37"/>
  <c r="AB2118" i="37"/>
  <c r="DF2117" i="37"/>
  <c r="AB2117" i="37"/>
  <c r="DF2116" i="37"/>
  <c r="AB2116" i="37"/>
  <c r="DF2115" i="37"/>
  <c r="AB2115" i="37"/>
  <c r="DF2114" i="37"/>
  <c r="AB2114" i="37"/>
  <c r="DF2113" i="37"/>
  <c r="AB2113" i="37"/>
  <c r="DF2112" i="37"/>
  <c r="AB2112" i="37"/>
  <c r="DF2111" i="37"/>
  <c r="AB2111" i="37"/>
  <c r="DF2110" i="37"/>
  <c r="AB2110" i="37"/>
  <c r="DF2109" i="37"/>
  <c r="AB2109" i="37"/>
  <c r="DF2108" i="37"/>
  <c r="AB2108" i="37"/>
  <c r="DF2107" i="37"/>
  <c r="AB2107" i="37"/>
  <c r="DF2106" i="37"/>
  <c r="AB2106" i="37"/>
  <c r="DF2105" i="37"/>
  <c r="AB2105" i="37"/>
  <c r="DF2104" i="37"/>
  <c r="AB2104" i="37"/>
  <c r="DF2103" i="37"/>
  <c r="AB2103" i="37"/>
  <c r="DF2102" i="37"/>
  <c r="AB2102" i="37"/>
  <c r="DF2101" i="37"/>
  <c r="AB2101" i="37"/>
  <c r="DF2100" i="37"/>
  <c r="AB2100" i="37"/>
  <c r="DF2099" i="37"/>
  <c r="AB2099" i="37"/>
  <c r="DF2098" i="37"/>
  <c r="AB2098" i="37"/>
  <c r="DF2097" i="37"/>
  <c r="AB2097" i="37"/>
  <c r="DF2096" i="37"/>
  <c r="AB2096" i="37"/>
  <c r="DF2095" i="37"/>
  <c r="AB2095" i="37"/>
  <c r="DF2094" i="37"/>
  <c r="AB2094" i="37"/>
  <c r="DF2093" i="37"/>
  <c r="AB2093" i="37"/>
  <c r="DF2092" i="37"/>
  <c r="AB2092" i="37"/>
  <c r="DF2091" i="37"/>
  <c r="AB2091" i="37"/>
  <c r="DF2090" i="37"/>
  <c r="AB2090" i="37"/>
  <c r="DF2089" i="37"/>
  <c r="AB2089" i="37"/>
  <c r="DF2088" i="37"/>
  <c r="AB2088" i="37"/>
  <c r="DF2087" i="37"/>
  <c r="AB2087" i="37"/>
  <c r="DF2086" i="37"/>
  <c r="AB2086" i="37"/>
  <c r="DF2085" i="37"/>
  <c r="AB2085" i="37"/>
  <c r="DF2084" i="37"/>
  <c r="AB2084" i="37"/>
  <c r="DF2083" i="37"/>
  <c r="AB2083" i="37"/>
  <c r="DF2082" i="37"/>
  <c r="AB2082" i="37"/>
  <c r="DF2081" i="37"/>
  <c r="AB2081" i="37"/>
  <c r="DF2080" i="37"/>
  <c r="AB2080" i="37"/>
  <c r="DF2079" i="37"/>
  <c r="AB2079" i="37"/>
  <c r="DF2078" i="37"/>
  <c r="AB2078" i="37"/>
  <c r="DF2077" i="37"/>
  <c r="AB2077" i="37"/>
  <c r="DF2076" i="37"/>
  <c r="AB2076" i="37"/>
  <c r="DF2075" i="37"/>
  <c r="AB2075" i="37"/>
  <c r="DF2074" i="37"/>
  <c r="AB2074" i="37"/>
  <c r="DF2073" i="37"/>
  <c r="AB2073" i="37"/>
  <c r="DF2072" i="37"/>
  <c r="AB2072" i="37"/>
  <c r="DF2071" i="37"/>
  <c r="AB2071" i="37"/>
  <c r="DF2070" i="37"/>
  <c r="AB2070" i="37"/>
  <c r="DF2069" i="37"/>
  <c r="AB2069" i="37"/>
  <c r="DF2068" i="37"/>
  <c r="AB2068" i="37"/>
  <c r="DF2067" i="37"/>
  <c r="AB2067" i="37"/>
  <c r="DF2066" i="37"/>
  <c r="AB2066" i="37"/>
  <c r="DF2065" i="37"/>
  <c r="AB2065" i="37"/>
  <c r="DF2064" i="37"/>
  <c r="AB2064" i="37"/>
  <c r="DF2063" i="37"/>
  <c r="AB2063" i="37"/>
  <c r="DF2062" i="37"/>
  <c r="AB2062" i="37"/>
  <c r="DF2061" i="37"/>
  <c r="AB2061" i="37"/>
  <c r="DF2060" i="37"/>
  <c r="AB2060" i="37"/>
  <c r="DF2059" i="37"/>
  <c r="AB2059" i="37"/>
  <c r="DF2058" i="37"/>
  <c r="AB2058" i="37"/>
  <c r="DF2057" i="37"/>
  <c r="AB2057" i="37"/>
  <c r="DF2056" i="37"/>
  <c r="AB2056" i="37"/>
  <c r="DF2055" i="37"/>
  <c r="AB2055" i="37"/>
  <c r="DF2054" i="37"/>
  <c r="AB2054" i="37"/>
  <c r="DF2053" i="37"/>
  <c r="AB2053" i="37"/>
  <c r="DF2052" i="37"/>
  <c r="AB2052" i="37"/>
  <c r="DF2051" i="37"/>
  <c r="AB2051" i="37"/>
  <c r="DF2050" i="37"/>
  <c r="AB2050" i="37"/>
  <c r="DF2049" i="37"/>
  <c r="AB2049" i="37"/>
  <c r="DF2048" i="37"/>
  <c r="AB2048" i="37"/>
  <c r="DF2047" i="37"/>
  <c r="AB2047" i="37"/>
  <c r="DF2046" i="37"/>
  <c r="AB2046" i="37"/>
  <c r="DF2045" i="37"/>
  <c r="AB2045" i="37"/>
  <c r="DF2044" i="37"/>
  <c r="AB2044" i="37"/>
  <c r="DF2043" i="37"/>
  <c r="AB2043" i="37"/>
  <c r="DF2042" i="37"/>
  <c r="AB2042" i="37"/>
  <c r="DF2041" i="37"/>
  <c r="AB2041" i="37"/>
  <c r="DF2040" i="37"/>
  <c r="AB2040" i="37"/>
  <c r="DF2039" i="37"/>
  <c r="AB2039" i="37"/>
  <c r="DF2038" i="37"/>
  <c r="AB2038" i="37"/>
  <c r="DF2037" i="37"/>
  <c r="AB2037" i="37"/>
  <c r="DF2036" i="37"/>
  <c r="AB2036" i="37"/>
  <c r="DF2035" i="37"/>
  <c r="AB2035" i="37"/>
  <c r="DF2034" i="37"/>
  <c r="AB2034" i="37"/>
  <c r="DF2033" i="37"/>
  <c r="AB2033" i="37"/>
  <c r="DF2032" i="37"/>
  <c r="AB2032" i="37"/>
  <c r="DF2031" i="37"/>
  <c r="AB2031" i="37"/>
  <c r="DF2030" i="37"/>
  <c r="AB2030" i="37"/>
  <c r="DF2029" i="37"/>
  <c r="AB2029" i="37"/>
  <c r="DF2028" i="37"/>
  <c r="AB2028" i="37"/>
  <c r="DF2027" i="37"/>
  <c r="AB2027" i="37"/>
  <c r="DF2026" i="37"/>
  <c r="AB2026" i="37"/>
  <c r="DF2025" i="37"/>
  <c r="AB2025" i="37"/>
  <c r="DF2024" i="37"/>
  <c r="AB2024" i="37"/>
  <c r="DF2023" i="37"/>
  <c r="AB2023" i="37"/>
  <c r="DF2022" i="37"/>
  <c r="AB2022" i="37"/>
  <c r="DF2021" i="37"/>
  <c r="AB2021" i="37"/>
  <c r="DF2020" i="37"/>
  <c r="AB2020" i="37"/>
  <c r="DF2019" i="37"/>
  <c r="AB2019" i="37"/>
  <c r="DF2018" i="37"/>
  <c r="AB2018" i="37"/>
  <c r="DF2017" i="37"/>
  <c r="AB2017" i="37"/>
  <c r="DF2016" i="37"/>
  <c r="AB2016" i="37"/>
  <c r="DF2015" i="37"/>
  <c r="AB2015" i="37"/>
  <c r="DF2014" i="37"/>
  <c r="AB2014" i="37"/>
  <c r="DF2013" i="37"/>
  <c r="AB2013" i="37"/>
  <c r="DF2012" i="37"/>
  <c r="AB2012" i="37"/>
  <c r="DF2011" i="37"/>
  <c r="AB2011" i="37"/>
  <c r="DF2010" i="37"/>
  <c r="AB2010" i="37"/>
  <c r="DF2009" i="37"/>
  <c r="AB2009" i="37"/>
  <c r="DF2008" i="37"/>
  <c r="AB2008" i="37"/>
  <c r="DF2007" i="37"/>
  <c r="AB2007" i="37"/>
  <c r="DF2006" i="37"/>
  <c r="AB2006" i="37"/>
  <c r="DF2005" i="37"/>
  <c r="AB2005" i="37"/>
  <c r="DF2004" i="37"/>
  <c r="AB2004" i="37"/>
  <c r="DF2003" i="37"/>
  <c r="AB2003" i="37"/>
  <c r="DF2002" i="37"/>
  <c r="AB2002" i="37"/>
  <c r="DF2001" i="37"/>
  <c r="AB2001" i="37"/>
  <c r="DF2000" i="37"/>
  <c r="AB2000" i="37"/>
  <c r="DF1999" i="37"/>
  <c r="AB1999" i="37"/>
  <c r="DF1998" i="37"/>
  <c r="AB1998" i="37"/>
  <c r="DF1997" i="37"/>
  <c r="AB1997" i="37"/>
  <c r="DF1996" i="37"/>
  <c r="AB1996" i="37"/>
  <c r="DF1995" i="37"/>
  <c r="AB1995" i="37"/>
  <c r="DF1994" i="37"/>
  <c r="AB1994" i="37"/>
  <c r="DF1993" i="37"/>
  <c r="AB1993" i="37"/>
  <c r="DF1992" i="37"/>
  <c r="AB1992" i="37"/>
  <c r="DF1991" i="37"/>
  <c r="AB1991" i="37"/>
  <c r="DF1990" i="37"/>
  <c r="AB1990" i="37"/>
  <c r="DF1989" i="37"/>
  <c r="AB1989" i="37"/>
  <c r="DF1988" i="37"/>
  <c r="AB1988" i="37"/>
  <c r="DF1987" i="37"/>
  <c r="AB1987" i="37"/>
  <c r="DF1986" i="37"/>
  <c r="AB1986" i="37"/>
  <c r="DF1985" i="37"/>
  <c r="AB1985" i="37"/>
  <c r="DF1984" i="37"/>
  <c r="AB1984" i="37"/>
  <c r="DF1983" i="37"/>
  <c r="AB1983" i="37"/>
  <c r="DF1982" i="37"/>
  <c r="AB1982" i="37"/>
  <c r="DF1981" i="37"/>
  <c r="AB1981" i="37"/>
  <c r="DF1980" i="37"/>
  <c r="AB1980" i="37"/>
  <c r="DF1979" i="37"/>
  <c r="AB1979" i="37"/>
  <c r="DF1978" i="37"/>
  <c r="AB1978" i="37"/>
  <c r="DF1977" i="37"/>
  <c r="AB1977" i="37"/>
  <c r="DF1976" i="37"/>
  <c r="AB1976" i="37"/>
  <c r="DF1975" i="37"/>
  <c r="AB1975" i="37"/>
  <c r="DF1974" i="37"/>
  <c r="AB1974" i="37"/>
  <c r="DF1973" i="37"/>
  <c r="AB1973" i="37"/>
  <c r="DF1972" i="37"/>
  <c r="AB1972" i="37"/>
  <c r="DF1971" i="37"/>
  <c r="AB1971" i="37"/>
  <c r="DF1970" i="37"/>
  <c r="AB1970" i="37"/>
  <c r="DF1969" i="37"/>
  <c r="AB1969" i="37"/>
  <c r="DF1968" i="37"/>
  <c r="AB1968" i="37"/>
  <c r="DF1967" i="37"/>
  <c r="AB1967" i="37"/>
  <c r="DF1966" i="37"/>
  <c r="AB1966" i="37"/>
  <c r="DF1965" i="37"/>
  <c r="AB1965" i="37"/>
  <c r="DF1964" i="37"/>
  <c r="AB1964" i="37"/>
  <c r="DF1963" i="37"/>
  <c r="AB1963" i="37"/>
  <c r="DF1962" i="37"/>
  <c r="AB1962" i="37"/>
  <c r="DF1961" i="37"/>
  <c r="AB1961" i="37"/>
  <c r="DF1960" i="37"/>
  <c r="AB1960" i="37"/>
  <c r="DF1959" i="37"/>
  <c r="AB1959" i="37"/>
  <c r="DF1958" i="37"/>
  <c r="AB1958" i="37"/>
  <c r="DF1957" i="37"/>
  <c r="AB1957" i="37"/>
  <c r="DF1956" i="37"/>
  <c r="AB1956" i="37"/>
  <c r="DF1955" i="37"/>
  <c r="AB1955" i="37"/>
  <c r="DF1954" i="37"/>
  <c r="AB1954" i="37"/>
  <c r="DF1953" i="37"/>
  <c r="AB1953" i="37"/>
  <c r="DF1952" i="37"/>
  <c r="AB1952" i="37"/>
  <c r="DF1951" i="37"/>
  <c r="AB1951" i="37"/>
  <c r="DF1950" i="37"/>
  <c r="AB1950" i="37"/>
  <c r="DF1949" i="37"/>
  <c r="AB1949" i="37"/>
  <c r="DF1948" i="37"/>
  <c r="AB1948" i="37"/>
  <c r="DF1947" i="37"/>
  <c r="AB1947" i="37"/>
  <c r="DF1946" i="37"/>
  <c r="AB1946" i="37"/>
  <c r="DF1945" i="37"/>
  <c r="AB1945" i="37"/>
  <c r="DF1944" i="37"/>
  <c r="AB1944" i="37"/>
  <c r="DF1943" i="37"/>
  <c r="AB1943" i="37"/>
  <c r="DF1942" i="37"/>
  <c r="AB1942" i="37"/>
  <c r="DF1941" i="37"/>
  <c r="AB1941" i="37"/>
  <c r="DF1940" i="37"/>
  <c r="AB1940" i="37"/>
  <c r="DF1939" i="37"/>
  <c r="AB1939" i="37"/>
  <c r="DF1938" i="37"/>
  <c r="AB1938" i="37"/>
  <c r="DF1937" i="37"/>
  <c r="AB1937" i="37"/>
  <c r="DF1936" i="37"/>
  <c r="AB1936" i="37"/>
  <c r="DF1935" i="37"/>
  <c r="AB1935" i="37"/>
  <c r="DF1934" i="37"/>
  <c r="AB1934" i="37"/>
  <c r="DF1933" i="37"/>
  <c r="AB1933" i="37"/>
  <c r="DF1932" i="37"/>
  <c r="AB1932" i="37"/>
  <c r="DF1931" i="37"/>
  <c r="AB1931" i="37"/>
  <c r="DF1930" i="37"/>
  <c r="AB1930" i="37"/>
  <c r="DF1929" i="37"/>
  <c r="AB1929" i="37"/>
  <c r="DF1928" i="37"/>
  <c r="AB1928" i="37"/>
  <c r="DF1927" i="37"/>
  <c r="AB1927" i="37"/>
  <c r="DF1926" i="37"/>
  <c r="AB1926" i="37"/>
  <c r="DF1925" i="37"/>
  <c r="AB1925" i="37"/>
  <c r="DF1924" i="37"/>
  <c r="AB1924" i="37"/>
  <c r="DF1923" i="37"/>
  <c r="AB1923" i="37"/>
  <c r="DF1922" i="37"/>
  <c r="AB1922" i="37"/>
  <c r="DF1921" i="37"/>
  <c r="AB1921" i="37"/>
  <c r="DF1920" i="37"/>
  <c r="AB1920" i="37"/>
  <c r="DF1919" i="37"/>
  <c r="AB1919" i="37"/>
  <c r="DF1918" i="37"/>
  <c r="AB1918" i="37"/>
  <c r="DF1917" i="37"/>
  <c r="AB1917" i="37"/>
  <c r="DF1916" i="37"/>
  <c r="AB1916" i="37"/>
  <c r="DF1915" i="37"/>
  <c r="AB1915" i="37"/>
  <c r="DF1914" i="37"/>
  <c r="AB1914" i="37"/>
  <c r="DF1913" i="37"/>
  <c r="AB1913" i="37"/>
  <c r="DF1912" i="37"/>
  <c r="AB1912" i="37"/>
  <c r="DF1911" i="37"/>
  <c r="AB1911" i="37"/>
  <c r="DF1910" i="37"/>
  <c r="AB1910" i="37"/>
  <c r="DF1909" i="37"/>
  <c r="AB1909" i="37"/>
  <c r="DF1908" i="37"/>
  <c r="AB1908" i="37"/>
  <c r="DF1907" i="37"/>
  <c r="AB1907" i="37"/>
  <c r="DF1906" i="37"/>
  <c r="AB1906" i="37"/>
  <c r="DF1905" i="37"/>
  <c r="AB1905" i="37"/>
  <c r="DF1904" i="37"/>
  <c r="AB1904" i="37"/>
  <c r="DF1903" i="37"/>
  <c r="AB1903" i="37"/>
  <c r="DF1902" i="37"/>
  <c r="AB1902" i="37"/>
  <c r="DF1901" i="37"/>
  <c r="AB1901" i="37"/>
  <c r="DF1900" i="37"/>
  <c r="AB1900" i="37"/>
  <c r="DF1899" i="37"/>
  <c r="AB1899" i="37"/>
  <c r="DF1898" i="37"/>
  <c r="AB1898" i="37"/>
  <c r="DF1897" i="37"/>
  <c r="AB1897" i="37"/>
  <c r="DF1896" i="37"/>
  <c r="AB1896" i="37"/>
  <c r="DF1895" i="37"/>
  <c r="AB1895" i="37"/>
  <c r="DF1894" i="37"/>
  <c r="AB1894" i="37"/>
  <c r="DF1893" i="37"/>
  <c r="AB1893" i="37"/>
  <c r="DF1892" i="37"/>
  <c r="AB1892" i="37"/>
  <c r="DF1891" i="37"/>
  <c r="AB1891" i="37"/>
  <c r="DF1890" i="37"/>
  <c r="AB1890" i="37"/>
  <c r="DF1889" i="37"/>
  <c r="AB1889" i="37"/>
  <c r="DF1888" i="37"/>
  <c r="AB1888" i="37"/>
  <c r="DF1887" i="37"/>
  <c r="AB1887" i="37"/>
  <c r="DF1886" i="37"/>
  <c r="AB1886" i="37"/>
  <c r="DF1885" i="37"/>
  <c r="AB1885" i="37"/>
  <c r="DF1884" i="37"/>
  <c r="AB1884" i="37"/>
  <c r="DF1883" i="37"/>
  <c r="AB1883" i="37"/>
  <c r="DF1882" i="37"/>
  <c r="AB1882" i="37"/>
  <c r="DF1881" i="37"/>
  <c r="AB1881" i="37"/>
  <c r="DF1880" i="37"/>
  <c r="AB1880" i="37"/>
  <c r="DF1879" i="37"/>
  <c r="AB1879" i="37"/>
  <c r="DF1878" i="37"/>
  <c r="AB1878" i="37"/>
  <c r="DF1877" i="37"/>
  <c r="AB1877" i="37"/>
  <c r="DF1876" i="37"/>
  <c r="AB1876" i="37"/>
  <c r="DF1875" i="37"/>
  <c r="AB1875" i="37"/>
  <c r="DF1874" i="37"/>
  <c r="AB1874" i="37"/>
  <c r="DF1873" i="37"/>
  <c r="AB1873" i="37"/>
  <c r="DF1872" i="37"/>
  <c r="AB1872" i="37"/>
  <c r="DF1871" i="37"/>
  <c r="AB1871" i="37"/>
  <c r="DF1870" i="37"/>
  <c r="AB1870" i="37"/>
  <c r="DF1869" i="37"/>
  <c r="AB1869" i="37"/>
  <c r="DF1868" i="37"/>
  <c r="AB1868" i="37"/>
  <c r="DF1867" i="37"/>
  <c r="AB1867" i="37"/>
  <c r="DF1866" i="37"/>
  <c r="AB1866" i="37"/>
  <c r="DF1865" i="37"/>
  <c r="AB1865" i="37"/>
  <c r="DF1864" i="37"/>
  <c r="AB1864" i="37"/>
  <c r="DF1863" i="37"/>
  <c r="AB1863" i="37"/>
  <c r="DF1862" i="37"/>
  <c r="AB1862" i="37"/>
  <c r="DF1861" i="37"/>
  <c r="AB1861" i="37"/>
  <c r="DF1860" i="37"/>
  <c r="AB1860" i="37"/>
  <c r="DF1859" i="37"/>
  <c r="AB1859" i="37"/>
  <c r="DF1858" i="37"/>
  <c r="AB1858" i="37"/>
  <c r="DF1857" i="37"/>
  <c r="AB1857" i="37"/>
  <c r="DF1856" i="37"/>
  <c r="AB1856" i="37"/>
  <c r="DF1855" i="37"/>
  <c r="AB1855" i="37"/>
  <c r="DF1854" i="37"/>
  <c r="AB1854" i="37"/>
  <c r="DF1853" i="37"/>
  <c r="AB1853" i="37"/>
  <c r="DF1852" i="37"/>
  <c r="AB1852" i="37"/>
  <c r="DF1851" i="37"/>
  <c r="AB1851" i="37"/>
  <c r="DF1850" i="37"/>
  <c r="AB1850" i="37"/>
  <c r="DF1849" i="37"/>
  <c r="AB1849" i="37"/>
  <c r="DF1848" i="37"/>
  <c r="AB1848" i="37"/>
  <c r="DF1847" i="37"/>
  <c r="AB1847" i="37"/>
  <c r="DF1846" i="37"/>
  <c r="AB1846" i="37"/>
  <c r="DF1845" i="37"/>
  <c r="AB1845" i="37"/>
  <c r="DF1844" i="37"/>
  <c r="AB1844" i="37"/>
  <c r="DF1843" i="37"/>
  <c r="AB1843" i="37"/>
  <c r="DF1842" i="37"/>
  <c r="AB1842" i="37"/>
  <c r="DF1841" i="37"/>
  <c r="AB1841" i="37"/>
  <c r="DF1840" i="37"/>
  <c r="AB1840" i="37"/>
  <c r="DF1839" i="37"/>
  <c r="AB1839" i="37"/>
  <c r="DF1838" i="37"/>
  <c r="AB1838" i="37"/>
  <c r="DF1837" i="37"/>
  <c r="AB1837" i="37"/>
  <c r="DF1836" i="37"/>
  <c r="AB1836" i="37"/>
  <c r="DF1835" i="37"/>
  <c r="AB1835" i="37"/>
  <c r="DF1834" i="37"/>
  <c r="AB1834" i="37"/>
  <c r="DF1833" i="37"/>
  <c r="AB1833" i="37"/>
  <c r="DF1832" i="37"/>
  <c r="AB1832" i="37"/>
  <c r="DF1831" i="37"/>
  <c r="AB1831" i="37"/>
  <c r="DF1830" i="37"/>
  <c r="AB1830" i="37"/>
  <c r="DF1829" i="37"/>
  <c r="AB1829" i="37"/>
  <c r="DF1828" i="37"/>
  <c r="AB1828" i="37"/>
  <c r="DF1827" i="37"/>
  <c r="AB1827" i="37"/>
  <c r="DF1826" i="37"/>
  <c r="AB1826" i="37"/>
  <c r="DF1825" i="37"/>
  <c r="AB1825" i="37"/>
  <c r="DF1824" i="37"/>
  <c r="AB1824" i="37"/>
  <c r="DF1823" i="37"/>
  <c r="AB1823" i="37"/>
  <c r="DF1822" i="37"/>
  <c r="AB1822" i="37"/>
  <c r="DF1821" i="37"/>
  <c r="AB1821" i="37"/>
  <c r="DF1820" i="37"/>
  <c r="AB1820" i="37"/>
  <c r="DF1819" i="37"/>
  <c r="AB1819" i="37"/>
  <c r="DF1818" i="37"/>
  <c r="AB1818" i="37"/>
  <c r="DF1817" i="37"/>
  <c r="AB1817" i="37"/>
  <c r="DF1816" i="37"/>
  <c r="AB1816" i="37"/>
  <c r="DF1815" i="37"/>
  <c r="AB1815" i="37"/>
  <c r="DF1814" i="37"/>
  <c r="AB1814" i="37"/>
  <c r="DF1813" i="37"/>
  <c r="AB1813" i="37"/>
  <c r="DF1812" i="37"/>
  <c r="AB1812" i="37"/>
  <c r="DF1811" i="37"/>
  <c r="AB1811" i="37"/>
  <c r="DF1810" i="37"/>
  <c r="AB1810" i="37"/>
  <c r="DF1809" i="37"/>
  <c r="AB1809" i="37"/>
  <c r="DF1808" i="37"/>
  <c r="AB1808" i="37"/>
  <c r="DF1807" i="37"/>
  <c r="AB1807" i="37"/>
  <c r="DF1806" i="37"/>
  <c r="AB1806" i="37"/>
  <c r="DF1805" i="37"/>
  <c r="AB1805" i="37"/>
  <c r="DF1804" i="37"/>
  <c r="AB1804" i="37"/>
  <c r="DF1803" i="37"/>
  <c r="AB1803" i="37"/>
  <c r="DF1802" i="37"/>
  <c r="AB1802" i="37"/>
  <c r="DF1801" i="37"/>
  <c r="AB1801" i="37"/>
  <c r="DF1800" i="37"/>
  <c r="AB1800" i="37"/>
  <c r="DF1799" i="37"/>
  <c r="AB1799" i="37"/>
  <c r="DF1798" i="37"/>
  <c r="AB1798" i="37"/>
  <c r="DF1797" i="37"/>
  <c r="AB1797" i="37"/>
  <c r="DF1796" i="37"/>
  <c r="AB1796" i="37"/>
  <c r="DF1795" i="37"/>
  <c r="AB1795" i="37"/>
  <c r="DF1794" i="37"/>
  <c r="AB1794" i="37"/>
  <c r="DF1793" i="37"/>
  <c r="AB1793" i="37"/>
  <c r="DF1792" i="37"/>
  <c r="AB1792" i="37"/>
  <c r="DF1791" i="37"/>
  <c r="AB1791" i="37"/>
  <c r="DF1790" i="37"/>
  <c r="AB1790" i="37"/>
  <c r="DF1789" i="37"/>
  <c r="AB1789" i="37"/>
  <c r="DF1788" i="37"/>
  <c r="AB1788" i="37"/>
  <c r="DF1787" i="37"/>
  <c r="AB1787" i="37"/>
  <c r="DF1786" i="37"/>
  <c r="AB1786" i="37"/>
  <c r="DF1785" i="37"/>
  <c r="AB1785" i="37"/>
  <c r="DF1784" i="37"/>
  <c r="AB1784" i="37"/>
  <c r="DF1783" i="37"/>
  <c r="AB1783" i="37"/>
  <c r="DF1782" i="37"/>
  <c r="AB1782" i="37"/>
  <c r="DF1781" i="37"/>
  <c r="AB1781" i="37"/>
  <c r="DF1780" i="37"/>
  <c r="AB1780" i="37"/>
  <c r="DF1779" i="37"/>
  <c r="AB1779" i="37"/>
  <c r="DF1778" i="37"/>
  <c r="AB1778" i="37"/>
  <c r="DF1777" i="37"/>
  <c r="AB1777" i="37"/>
  <c r="DF1776" i="37"/>
  <c r="AB1776" i="37"/>
  <c r="DF1775" i="37"/>
  <c r="AB1775" i="37"/>
  <c r="DF1774" i="37"/>
  <c r="AB1774" i="37"/>
  <c r="DF1773" i="37"/>
  <c r="AB1773" i="37"/>
  <c r="DF1772" i="37"/>
  <c r="AB1772" i="37"/>
  <c r="DF1771" i="37"/>
  <c r="AB1771" i="37"/>
  <c r="DF1770" i="37"/>
  <c r="AB1770" i="37"/>
  <c r="DF1769" i="37"/>
  <c r="AB1769" i="37"/>
  <c r="DF1768" i="37"/>
  <c r="AB1768" i="37"/>
  <c r="DF1767" i="37"/>
  <c r="AB1767" i="37"/>
  <c r="DF1766" i="37"/>
  <c r="AB1766" i="37"/>
  <c r="DF1765" i="37"/>
  <c r="AB1765" i="37"/>
  <c r="DF1764" i="37"/>
  <c r="AB1764" i="37"/>
  <c r="DF1763" i="37"/>
  <c r="AB1763" i="37"/>
  <c r="DF1762" i="37"/>
  <c r="AB1762" i="37"/>
  <c r="DF1761" i="37"/>
  <c r="AB1761" i="37"/>
  <c r="DF1760" i="37"/>
  <c r="AB1760" i="37"/>
  <c r="DF1759" i="37"/>
  <c r="AB1759" i="37"/>
  <c r="DF1758" i="37"/>
  <c r="AB1758" i="37"/>
  <c r="DF1757" i="37"/>
  <c r="AB1757" i="37"/>
  <c r="DF1756" i="37"/>
  <c r="AB1756" i="37"/>
  <c r="DF1755" i="37"/>
  <c r="AB1755" i="37"/>
  <c r="DF1754" i="37"/>
  <c r="AB1754" i="37"/>
  <c r="DF1753" i="37"/>
  <c r="AB1753" i="37"/>
  <c r="DF1752" i="37"/>
  <c r="AB1752" i="37"/>
  <c r="DF1751" i="37"/>
  <c r="AB1751" i="37"/>
  <c r="DF1750" i="37"/>
  <c r="AB1750" i="37"/>
  <c r="DF1749" i="37"/>
  <c r="AB1749" i="37"/>
  <c r="DF1748" i="37"/>
  <c r="AB1748" i="37"/>
  <c r="DF1747" i="37"/>
  <c r="AB1747" i="37"/>
  <c r="DF1746" i="37"/>
  <c r="AB1746" i="37"/>
  <c r="DF1745" i="37"/>
  <c r="AB1745" i="37"/>
  <c r="DF1744" i="37"/>
  <c r="AB1744" i="37"/>
  <c r="DF1743" i="37"/>
  <c r="AB1743" i="37"/>
  <c r="DF1742" i="37"/>
  <c r="AB1742" i="37"/>
  <c r="DF1741" i="37"/>
  <c r="AB1741" i="37"/>
  <c r="DF1740" i="37"/>
  <c r="AB1740" i="37"/>
  <c r="DF1739" i="37"/>
  <c r="AB1739" i="37"/>
  <c r="DF1738" i="37"/>
  <c r="AB1738" i="37"/>
  <c r="DF1737" i="37"/>
  <c r="AB1737" i="37"/>
  <c r="DF1736" i="37"/>
  <c r="AB1736" i="37"/>
  <c r="DF1735" i="37"/>
  <c r="AB1735" i="37"/>
  <c r="DF1734" i="37"/>
  <c r="AB1734" i="37"/>
  <c r="DF1733" i="37"/>
  <c r="AB1733" i="37"/>
  <c r="DF1732" i="37"/>
  <c r="AB1732" i="37"/>
  <c r="DF1731" i="37"/>
  <c r="AB1731" i="37"/>
  <c r="DF1730" i="37"/>
  <c r="AB1730" i="37"/>
  <c r="DF1729" i="37"/>
  <c r="AB1729" i="37"/>
  <c r="DF1728" i="37"/>
  <c r="AB1728" i="37"/>
  <c r="DF1727" i="37"/>
  <c r="AB1727" i="37"/>
  <c r="DF1726" i="37"/>
  <c r="AB1726" i="37"/>
  <c r="DF1725" i="37"/>
  <c r="AB1725" i="37"/>
  <c r="DF1724" i="37"/>
  <c r="AB1724" i="37"/>
  <c r="DF1723" i="37"/>
  <c r="AB1723" i="37"/>
  <c r="DF1722" i="37"/>
  <c r="AB1722" i="37"/>
  <c r="DF1721" i="37"/>
  <c r="AB1721" i="37"/>
  <c r="DF1720" i="37"/>
  <c r="AB1720" i="37"/>
  <c r="DF1719" i="37"/>
  <c r="AB1719" i="37"/>
  <c r="DF1718" i="37"/>
  <c r="AB1718" i="37"/>
  <c r="DF1717" i="37"/>
  <c r="AB1717" i="37"/>
  <c r="DF1716" i="37"/>
  <c r="AB1716" i="37"/>
  <c r="DF1715" i="37"/>
  <c r="AB1715" i="37"/>
  <c r="DF1714" i="37"/>
  <c r="AB1714" i="37"/>
  <c r="DF1713" i="37"/>
  <c r="AB1713" i="37"/>
  <c r="DF1712" i="37"/>
  <c r="AB1712" i="37"/>
  <c r="DF1711" i="37"/>
  <c r="AB1711" i="37"/>
  <c r="DF1710" i="37"/>
  <c r="AB1710" i="37"/>
  <c r="DF1709" i="37"/>
  <c r="AB1709" i="37"/>
  <c r="DF1708" i="37"/>
  <c r="AB1708" i="37"/>
  <c r="DF1707" i="37"/>
  <c r="AB1707" i="37"/>
  <c r="DF1706" i="37"/>
  <c r="AB1706" i="37"/>
  <c r="DF1705" i="37"/>
  <c r="AB1705" i="37"/>
  <c r="DF1704" i="37"/>
  <c r="AB1704" i="37"/>
  <c r="DF1703" i="37"/>
  <c r="AB1703" i="37"/>
  <c r="DF1702" i="37"/>
  <c r="AB1702" i="37"/>
  <c r="DF1701" i="37"/>
  <c r="AB1701" i="37"/>
  <c r="DF1700" i="37"/>
  <c r="AB1700" i="37"/>
  <c r="DF1699" i="37"/>
  <c r="AB1699" i="37"/>
  <c r="DF1698" i="37"/>
  <c r="AB1698" i="37"/>
  <c r="DF1697" i="37"/>
  <c r="AB1697" i="37"/>
  <c r="DF1696" i="37"/>
  <c r="AB1696" i="37"/>
  <c r="DF1695" i="37"/>
  <c r="AB1695" i="37"/>
  <c r="DF1694" i="37"/>
  <c r="AB1694" i="37"/>
  <c r="DF1693" i="37"/>
  <c r="AB1693" i="37"/>
  <c r="DF1692" i="37"/>
  <c r="AB1692" i="37"/>
  <c r="DF1691" i="37"/>
  <c r="AB1691" i="37"/>
  <c r="DF1690" i="37"/>
  <c r="AB1690" i="37"/>
  <c r="DF1689" i="37"/>
  <c r="AB1689" i="37"/>
  <c r="DF1688" i="37"/>
  <c r="AB1688" i="37"/>
  <c r="DF1687" i="37"/>
  <c r="AB1687" i="37"/>
  <c r="DF1686" i="37"/>
  <c r="AB1686" i="37"/>
  <c r="DF1685" i="37"/>
  <c r="AB1685" i="37"/>
  <c r="DF1684" i="37"/>
  <c r="AB1684" i="37"/>
  <c r="DF1683" i="37"/>
  <c r="AB1683" i="37"/>
  <c r="DF1682" i="37"/>
  <c r="AB1682" i="37"/>
  <c r="DF1681" i="37"/>
  <c r="AB1681" i="37"/>
  <c r="DF1680" i="37"/>
  <c r="AB1680" i="37"/>
  <c r="DF1679" i="37"/>
  <c r="AB1679" i="37"/>
  <c r="DF1678" i="37"/>
  <c r="AB1678" i="37"/>
  <c r="DF1677" i="37"/>
  <c r="AB1677" i="37"/>
  <c r="DF1676" i="37"/>
  <c r="AB1676" i="37"/>
  <c r="DF1675" i="37"/>
  <c r="AB1675" i="37"/>
  <c r="DF1674" i="37"/>
  <c r="AB1674" i="37"/>
  <c r="DF1673" i="37"/>
  <c r="AB1673" i="37"/>
  <c r="DF1672" i="37"/>
  <c r="AB1672" i="37"/>
  <c r="DF1671" i="37"/>
  <c r="AB1671" i="37"/>
  <c r="DF1670" i="37"/>
  <c r="AB1670" i="37"/>
  <c r="DF1669" i="37"/>
  <c r="AB1669" i="37"/>
  <c r="DF1668" i="37"/>
  <c r="AB1668" i="37"/>
  <c r="DF1667" i="37"/>
  <c r="AB1667" i="37"/>
  <c r="DF1666" i="37"/>
  <c r="AB1666" i="37"/>
  <c r="DF1665" i="37"/>
  <c r="AB1665" i="37"/>
  <c r="DF1664" i="37"/>
  <c r="AB1664" i="37"/>
  <c r="DF1663" i="37"/>
  <c r="AB1663" i="37"/>
  <c r="DF1662" i="37"/>
  <c r="AB1662" i="37"/>
  <c r="DF1661" i="37"/>
  <c r="AB1661" i="37"/>
  <c r="DF1660" i="37"/>
  <c r="AB1660" i="37"/>
  <c r="DF1659" i="37"/>
  <c r="AB1659" i="37"/>
  <c r="DF1658" i="37"/>
  <c r="AB1658" i="37"/>
  <c r="DF1657" i="37"/>
  <c r="AB1657" i="37"/>
  <c r="DF1656" i="37"/>
  <c r="AB1656" i="37"/>
  <c r="DF1655" i="37"/>
  <c r="AB1655" i="37"/>
  <c r="DF1654" i="37"/>
  <c r="AB1654" i="37"/>
  <c r="DF1653" i="37"/>
  <c r="AB1653" i="37"/>
  <c r="DF1652" i="37"/>
  <c r="AB1652" i="37"/>
  <c r="DF1651" i="37"/>
  <c r="AB1651" i="37"/>
  <c r="DF1650" i="37"/>
  <c r="AB1650" i="37"/>
  <c r="DF1649" i="37"/>
  <c r="AB1649" i="37"/>
  <c r="DF1648" i="37"/>
  <c r="AB1648" i="37"/>
  <c r="DF1647" i="37"/>
  <c r="AB1647" i="37"/>
  <c r="DF1646" i="37"/>
  <c r="AB1646" i="37"/>
  <c r="DF1645" i="37"/>
  <c r="AB1645" i="37"/>
  <c r="DF1644" i="37"/>
  <c r="AB1644" i="37"/>
  <c r="DF1643" i="37"/>
  <c r="AB1643" i="37"/>
  <c r="DF1642" i="37"/>
  <c r="AB1642" i="37"/>
  <c r="DF1641" i="37"/>
  <c r="AB1641" i="37"/>
  <c r="DF1640" i="37"/>
  <c r="AB1640" i="37"/>
  <c r="DF1639" i="37"/>
  <c r="AB1639" i="37"/>
  <c r="DF1638" i="37"/>
  <c r="AB1638" i="37"/>
  <c r="DF1637" i="37"/>
  <c r="AB1637" i="37"/>
  <c r="DF1636" i="37"/>
  <c r="AB1636" i="37"/>
  <c r="DF1635" i="37"/>
  <c r="AB1635" i="37"/>
  <c r="DF1634" i="37"/>
  <c r="AB1634" i="37"/>
  <c r="DF1633" i="37"/>
  <c r="AB1633" i="37"/>
  <c r="DF1632" i="37"/>
  <c r="AB1632" i="37"/>
  <c r="DF1631" i="37"/>
  <c r="AB1631" i="37"/>
  <c r="DF1630" i="37"/>
  <c r="AB1630" i="37"/>
  <c r="DF1629" i="37"/>
  <c r="AB1629" i="37"/>
  <c r="DF1628" i="37"/>
  <c r="AB1628" i="37"/>
  <c r="DF1627" i="37"/>
  <c r="AB1627" i="37"/>
  <c r="DF1626" i="37"/>
  <c r="AB1626" i="37"/>
  <c r="DF1625" i="37"/>
  <c r="AB1625" i="37"/>
  <c r="DF1624" i="37"/>
  <c r="AB1624" i="37"/>
  <c r="DF1623" i="37"/>
  <c r="AB1623" i="37"/>
  <c r="DF1622" i="37"/>
  <c r="AB1622" i="37"/>
  <c r="DF1621" i="37"/>
  <c r="AB1621" i="37"/>
  <c r="DF1620" i="37"/>
  <c r="AB1620" i="37"/>
  <c r="DF1619" i="37"/>
  <c r="AB1619" i="37"/>
  <c r="DF1618" i="37"/>
  <c r="AB1618" i="37"/>
  <c r="DF1617" i="37"/>
  <c r="AB1617" i="37"/>
  <c r="DF1616" i="37"/>
  <c r="AB1616" i="37"/>
  <c r="DF1615" i="37"/>
  <c r="AB1615" i="37"/>
  <c r="DF1614" i="37"/>
  <c r="AB1614" i="37"/>
  <c r="DF1613" i="37"/>
  <c r="AB1613" i="37"/>
  <c r="DF1612" i="37"/>
  <c r="AB1612" i="37"/>
  <c r="DF1611" i="37"/>
  <c r="AB1611" i="37"/>
  <c r="DF1610" i="37"/>
  <c r="AB1610" i="37"/>
  <c r="DF1609" i="37"/>
  <c r="AB1609" i="37"/>
  <c r="DF1608" i="37"/>
  <c r="AB1608" i="37"/>
  <c r="DF1607" i="37"/>
  <c r="AB1607" i="37"/>
  <c r="DF1606" i="37"/>
  <c r="AB1606" i="37"/>
  <c r="DF1605" i="37"/>
  <c r="AB1605" i="37"/>
  <c r="DF1604" i="37"/>
  <c r="AB1604" i="37"/>
  <c r="DF1603" i="37"/>
  <c r="AB1603" i="37"/>
  <c r="DF1602" i="37"/>
  <c r="AB1602" i="37"/>
  <c r="DF1601" i="37"/>
  <c r="AB1601" i="37"/>
  <c r="DF1600" i="37"/>
  <c r="AB1600" i="37"/>
  <c r="DF1599" i="37"/>
  <c r="AB1599" i="37"/>
  <c r="DF1598" i="37"/>
  <c r="AB1598" i="37"/>
  <c r="DF1597" i="37"/>
  <c r="AB1597" i="37"/>
  <c r="DF1596" i="37"/>
  <c r="AB1596" i="37"/>
  <c r="DF1595" i="37"/>
  <c r="AB1595" i="37"/>
  <c r="DF1594" i="37"/>
  <c r="AB1594" i="37"/>
  <c r="DF1593" i="37"/>
  <c r="AB1593" i="37"/>
  <c r="DF1592" i="37"/>
  <c r="AB1592" i="37"/>
  <c r="DF1591" i="37"/>
  <c r="AB1591" i="37"/>
  <c r="DF1590" i="37"/>
  <c r="AB1590" i="37"/>
  <c r="DF1589" i="37"/>
  <c r="AB1589" i="37"/>
  <c r="DF1588" i="37"/>
  <c r="AB1588" i="37"/>
  <c r="DF1587" i="37"/>
  <c r="AB1587" i="37"/>
  <c r="DF1586" i="37"/>
  <c r="AB1586" i="37"/>
  <c r="DF1585" i="37"/>
  <c r="AB1585" i="37"/>
  <c r="DF1584" i="37"/>
  <c r="AB1584" i="37"/>
  <c r="DF1583" i="37"/>
  <c r="AB1583" i="37"/>
  <c r="DF1582" i="37"/>
  <c r="AB1582" i="37"/>
  <c r="DF1581" i="37"/>
  <c r="AB1581" i="37"/>
  <c r="DF1580" i="37"/>
  <c r="AB1580" i="37"/>
  <c r="DF1579" i="37"/>
  <c r="AB1579" i="37"/>
  <c r="DF1578" i="37"/>
  <c r="AB1578" i="37"/>
  <c r="DF1577" i="37"/>
  <c r="AB1577" i="37"/>
  <c r="DF1576" i="37"/>
  <c r="AB1576" i="37"/>
  <c r="DF1575" i="37"/>
  <c r="AB1575" i="37"/>
  <c r="DF1574" i="37"/>
  <c r="AB1574" i="37"/>
  <c r="DF1573" i="37"/>
  <c r="AB1573" i="37"/>
  <c r="DF1572" i="37"/>
  <c r="AB1572" i="37"/>
  <c r="DF1571" i="37"/>
  <c r="AB1571" i="37"/>
  <c r="DF1570" i="37"/>
  <c r="AB1570" i="37"/>
  <c r="DF1569" i="37"/>
  <c r="AB1569" i="37"/>
  <c r="DF1568" i="37"/>
  <c r="AB1568" i="37"/>
  <c r="DF1567" i="37"/>
  <c r="AB1567" i="37"/>
  <c r="DF1566" i="37"/>
  <c r="AB1566" i="37"/>
  <c r="DF1565" i="37"/>
  <c r="AB1565" i="37"/>
  <c r="DF1564" i="37"/>
  <c r="AB1564" i="37"/>
  <c r="DF1563" i="37"/>
  <c r="AB1563" i="37"/>
  <c r="DF1562" i="37"/>
  <c r="AB1562" i="37"/>
  <c r="DF1561" i="37"/>
  <c r="AB1561" i="37"/>
  <c r="DF1560" i="37"/>
  <c r="AB1560" i="37"/>
  <c r="DF1559" i="37"/>
  <c r="AB1559" i="37"/>
  <c r="DF1558" i="37"/>
  <c r="AB1558" i="37"/>
  <c r="DF1557" i="37"/>
  <c r="AB1557" i="37"/>
  <c r="DF1556" i="37"/>
  <c r="AB1556" i="37"/>
  <c r="DF1555" i="37"/>
  <c r="AB1555" i="37"/>
  <c r="DF1554" i="37"/>
  <c r="AB1554" i="37"/>
  <c r="DF1553" i="37"/>
  <c r="AB1553" i="37"/>
  <c r="DF1552" i="37"/>
  <c r="AB1552" i="37"/>
  <c r="DF1551" i="37"/>
  <c r="AB1551" i="37"/>
  <c r="DF1550" i="37"/>
  <c r="AB1550" i="37"/>
  <c r="DF1549" i="37"/>
  <c r="AB1549" i="37"/>
  <c r="DF1548" i="37"/>
  <c r="AB1548" i="37"/>
  <c r="DF1547" i="37"/>
  <c r="AB1547" i="37"/>
  <c r="DF1546" i="37"/>
  <c r="AB1546" i="37"/>
  <c r="DF1545" i="37"/>
  <c r="AB1545" i="37"/>
  <c r="DF1544" i="37"/>
  <c r="AB1544" i="37"/>
  <c r="DF1543" i="37"/>
  <c r="AB1543" i="37"/>
  <c r="DF1542" i="37"/>
  <c r="AB1542" i="37"/>
  <c r="DF1541" i="37"/>
  <c r="AB1541" i="37"/>
  <c r="DF1540" i="37"/>
  <c r="AB1540" i="37"/>
  <c r="DF1539" i="37"/>
  <c r="AB1539" i="37"/>
  <c r="DF1538" i="37"/>
  <c r="AB1538" i="37"/>
  <c r="DF1537" i="37"/>
  <c r="AB1537" i="37"/>
  <c r="DF1536" i="37"/>
  <c r="AB1536" i="37"/>
  <c r="DF1535" i="37"/>
  <c r="AB1535" i="37"/>
  <c r="DF1534" i="37"/>
  <c r="AB1534" i="37"/>
  <c r="DF1533" i="37"/>
  <c r="AB1533" i="37"/>
  <c r="DF1532" i="37"/>
  <c r="AB1532" i="37"/>
  <c r="DF1531" i="37"/>
  <c r="AB1531" i="37"/>
  <c r="DF1530" i="37"/>
  <c r="AB1530" i="37"/>
  <c r="DF1529" i="37"/>
  <c r="AB1529" i="37"/>
  <c r="DF1528" i="37"/>
  <c r="AB1528" i="37"/>
  <c r="DF1527" i="37"/>
  <c r="AB1527" i="37"/>
  <c r="DF1526" i="37"/>
  <c r="AB1526" i="37"/>
  <c r="DF1525" i="37"/>
  <c r="AB1525" i="37"/>
  <c r="DF1524" i="37"/>
  <c r="AB1524" i="37"/>
  <c r="DF1523" i="37"/>
  <c r="AB1523" i="37"/>
  <c r="DF1522" i="37"/>
  <c r="AB1522" i="37"/>
  <c r="DF1521" i="37"/>
  <c r="AB1521" i="37"/>
  <c r="DF1520" i="37"/>
  <c r="AB1520" i="37"/>
  <c r="DF1519" i="37"/>
  <c r="AB1519" i="37"/>
  <c r="DF1518" i="37"/>
  <c r="AB1518" i="37"/>
  <c r="DF1517" i="37"/>
  <c r="AB1517" i="37"/>
  <c r="DF1516" i="37"/>
  <c r="AB1516" i="37"/>
  <c r="DF1515" i="37"/>
  <c r="AB1515" i="37"/>
  <c r="DF1514" i="37"/>
  <c r="AB1514" i="37"/>
  <c r="DF1513" i="37"/>
  <c r="AB1513" i="37"/>
  <c r="DF1512" i="37"/>
  <c r="AB1512" i="37"/>
  <c r="DF1511" i="37"/>
  <c r="AB1511" i="37"/>
  <c r="DF1510" i="37"/>
  <c r="AB1510" i="37"/>
  <c r="DF1509" i="37"/>
  <c r="AB1509" i="37"/>
  <c r="DF1508" i="37"/>
  <c r="AB1508" i="37"/>
  <c r="DF1507" i="37"/>
  <c r="AB1507" i="37"/>
  <c r="DF1506" i="37"/>
  <c r="AB1506" i="37"/>
  <c r="DF1505" i="37"/>
  <c r="AB1505" i="37"/>
  <c r="DF1504" i="37"/>
  <c r="AB1504" i="37"/>
  <c r="DF1503" i="37"/>
  <c r="AB1503" i="37"/>
  <c r="DF1502" i="37"/>
  <c r="AB1502" i="37"/>
  <c r="DF1501" i="37"/>
  <c r="AB1501" i="37"/>
  <c r="DF1500" i="37"/>
  <c r="AB1500" i="37"/>
  <c r="DF1499" i="37"/>
  <c r="AB1499" i="37"/>
  <c r="DF1498" i="37"/>
  <c r="AB1498" i="37"/>
  <c r="DF1497" i="37"/>
  <c r="AB1497" i="37"/>
  <c r="DF1496" i="37"/>
  <c r="AB1496" i="37"/>
  <c r="DF1495" i="37"/>
  <c r="AB1495" i="37"/>
  <c r="DF1494" i="37"/>
  <c r="AB1494" i="37"/>
  <c r="DF1493" i="37"/>
  <c r="AB1493" i="37"/>
  <c r="DF1492" i="37"/>
  <c r="AB1492" i="37"/>
  <c r="DF1491" i="37"/>
  <c r="AB1491" i="37"/>
  <c r="DF1490" i="37"/>
  <c r="AB1490" i="37"/>
  <c r="DF1489" i="37"/>
  <c r="AB1489" i="37"/>
  <c r="DF1488" i="37"/>
  <c r="AB1488" i="37"/>
  <c r="DF1487" i="37"/>
  <c r="AB1487" i="37"/>
  <c r="DF1486" i="37"/>
  <c r="AB1486" i="37"/>
  <c r="DF1485" i="37"/>
  <c r="AB1485" i="37"/>
  <c r="DF1484" i="37"/>
  <c r="AB1484" i="37"/>
  <c r="DF1483" i="37"/>
  <c r="AB1483" i="37"/>
  <c r="DF1482" i="37"/>
  <c r="AB1482" i="37"/>
  <c r="DF1481" i="37"/>
  <c r="AB1481" i="37"/>
  <c r="DF1480" i="37"/>
  <c r="AB1480" i="37"/>
  <c r="DF1479" i="37"/>
  <c r="AB1479" i="37"/>
  <c r="DF1478" i="37"/>
  <c r="AB1478" i="37"/>
  <c r="DF1477" i="37"/>
  <c r="AB1477" i="37"/>
  <c r="DF1476" i="37"/>
  <c r="AB1476" i="37"/>
  <c r="DF1475" i="37"/>
  <c r="AB1475" i="37"/>
  <c r="DF1474" i="37"/>
  <c r="AB1474" i="37"/>
  <c r="DF1473" i="37"/>
  <c r="AB1473" i="37"/>
  <c r="DF1472" i="37"/>
  <c r="AB1472" i="37"/>
  <c r="DF1471" i="37"/>
  <c r="AB1471" i="37"/>
  <c r="DF1470" i="37"/>
  <c r="AB1470" i="37"/>
  <c r="DF1469" i="37"/>
  <c r="AB1469" i="37"/>
  <c r="DF1468" i="37"/>
  <c r="AB1468" i="37"/>
  <c r="DF1467" i="37"/>
  <c r="AB1467" i="37"/>
  <c r="DF1466" i="37"/>
  <c r="AB1466" i="37"/>
  <c r="DF1465" i="37"/>
  <c r="AB1465" i="37"/>
  <c r="DF1464" i="37"/>
  <c r="AB1464" i="37"/>
  <c r="DF1463" i="37"/>
  <c r="AB1463" i="37"/>
  <c r="DF1462" i="37"/>
  <c r="AB1462" i="37"/>
  <c r="DF1461" i="37"/>
  <c r="AB1461" i="37"/>
  <c r="DF1460" i="37"/>
  <c r="AB1460" i="37"/>
  <c r="DF1459" i="37"/>
  <c r="AB1459" i="37"/>
  <c r="DF1458" i="37"/>
  <c r="AB1458" i="37"/>
  <c r="DF1457" i="37"/>
  <c r="AB1457" i="37"/>
  <c r="DF1456" i="37"/>
  <c r="AB1456" i="37"/>
  <c r="DF1455" i="37"/>
  <c r="AB1455" i="37"/>
  <c r="DF1454" i="37"/>
  <c r="AB1454" i="37"/>
  <c r="DF1453" i="37"/>
  <c r="AB1453" i="37"/>
  <c r="DF1452" i="37"/>
  <c r="AB1452" i="37"/>
  <c r="DF1451" i="37"/>
  <c r="AB1451" i="37"/>
  <c r="DF1450" i="37"/>
  <c r="AB1450" i="37"/>
  <c r="DF1449" i="37"/>
  <c r="AB1449" i="37"/>
  <c r="DF1448" i="37"/>
  <c r="AB1448" i="37"/>
  <c r="DF1447" i="37"/>
  <c r="AB1447" i="37"/>
  <c r="DF1446" i="37"/>
  <c r="AB1446" i="37"/>
  <c r="DF1445" i="37"/>
  <c r="AB1445" i="37"/>
  <c r="DF1444" i="37"/>
  <c r="AB1444" i="37"/>
  <c r="DF1443" i="37"/>
  <c r="AB1443" i="37"/>
  <c r="DF1442" i="37"/>
  <c r="AB1442" i="37"/>
  <c r="DF1441" i="37"/>
  <c r="AB1441" i="37"/>
  <c r="DF1440" i="37"/>
  <c r="AB1440" i="37"/>
  <c r="DF1439" i="37"/>
  <c r="AB1439" i="37"/>
  <c r="DF1438" i="37"/>
  <c r="AB1438" i="37"/>
  <c r="DF1437" i="37"/>
  <c r="AB1437" i="37"/>
  <c r="DF1436" i="37"/>
  <c r="AB1436" i="37"/>
  <c r="DF1435" i="37"/>
  <c r="AB1435" i="37"/>
  <c r="DF1434" i="37"/>
  <c r="AB1434" i="37"/>
  <c r="DF1433" i="37"/>
  <c r="AB1433" i="37"/>
  <c r="DF1432" i="37"/>
  <c r="AB1432" i="37"/>
  <c r="DF1431" i="37"/>
  <c r="AB1431" i="37"/>
  <c r="DF1430" i="37"/>
  <c r="AB1430" i="37"/>
  <c r="DF1429" i="37"/>
  <c r="AB1429" i="37"/>
  <c r="DF1428" i="37"/>
  <c r="AB1428" i="37"/>
  <c r="DF1427" i="37"/>
  <c r="AB1427" i="37"/>
  <c r="DF1426" i="37"/>
  <c r="AB1426" i="37"/>
  <c r="DF1425" i="37"/>
  <c r="AB1425" i="37"/>
  <c r="DF1424" i="37"/>
  <c r="AB1424" i="37"/>
  <c r="DF1423" i="37"/>
  <c r="AB1423" i="37"/>
  <c r="DF1422" i="37"/>
  <c r="AB1422" i="37"/>
  <c r="DF1421" i="37"/>
  <c r="AB1421" i="37"/>
  <c r="DF1420" i="37"/>
  <c r="AB1420" i="37"/>
  <c r="DF1419" i="37"/>
  <c r="AB1419" i="37"/>
  <c r="DF1418" i="37"/>
  <c r="AB1418" i="37"/>
  <c r="DF1417" i="37"/>
  <c r="AB1417" i="37"/>
  <c r="DF1416" i="37"/>
  <c r="AB1416" i="37"/>
  <c r="DF1415" i="37"/>
  <c r="AB1415" i="37"/>
  <c r="DF1414" i="37"/>
  <c r="AB1414" i="37"/>
  <c r="DF1413" i="37"/>
  <c r="AB1413" i="37"/>
  <c r="DF1412" i="37"/>
  <c r="AB1412" i="37"/>
  <c r="DF1411" i="37"/>
  <c r="AB1411" i="37"/>
  <c r="DF1410" i="37"/>
  <c r="AB1410" i="37"/>
  <c r="DF1409" i="37"/>
  <c r="AB1409" i="37"/>
  <c r="DF1408" i="37"/>
  <c r="AB1408" i="37"/>
  <c r="DF1407" i="37"/>
  <c r="AB1407" i="37"/>
  <c r="DF1406" i="37"/>
  <c r="AB1406" i="37"/>
  <c r="DF1405" i="37"/>
  <c r="AB1405" i="37"/>
  <c r="DF1404" i="37"/>
  <c r="AB1404" i="37"/>
  <c r="DF1403" i="37"/>
  <c r="AB1403" i="37"/>
  <c r="DF1402" i="37"/>
  <c r="AB1402" i="37"/>
  <c r="DF1401" i="37"/>
  <c r="AB1401" i="37"/>
  <c r="DF1400" i="37"/>
  <c r="AB1400" i="37"/>
  <c r="DF1399" i="37"/>
  <c r="AB1399" i="37"/>
  <c r="DF1398" i="37"/>
  <c r="AB1398" i="37"/>
  <c r="DF1397" i="37"/>
  <c r="AB1397" i="37"/>
  <c r="DF1396" i="37"/>
  <c r="AB1396" i="37"/>
  <c r="DF1395" i="37"/>
  <c r="AB1395" i="37"/>
  <c r="DF1394" i="37"/>
  <c r="AB1394" i="37"/>
  <c r="DF1393" i="37"/>
  <c r="AB1393" i="37"/>
  <c r="DF1392" i="37"/>
  <c r="AB1392" i="37"/>
  <c r="DF1391" i="37"/>
  <c r="AB1391" i="37"/>
  <c r="DF1390" i="37"/>
  <c r="AB1390" i="37"/>
  <c r="DF1389" i="37"/>
  <c r="AB1389" i="37"/>
  <c r="DF1388" i="37"/>
  <c r="AB1388" i="37"/>
  <c r="DF1387" i="37"/>
  <c r="AB1387" i="37"/>
  <c r="DF1386" i="37"/>
  <c r="AB1386" i="37"/>
  <c r="DF1385" i="37"/>
  <c r="AB1385" i="37"/>
  <c r="DF1384" i="37"/>
  <c r="AB1384" i="37"/>
  <c r="DF1383" i="37"/>
  <c r="AB1383" i="37"/>
  <c r="DF1382" i="37"/>
  <c r="AB1382" i="37"/>
  <c r="DF1381" i="37"/>
  <c r="AB1381" i="37"/>
  <c r="DF1380" i="37"/>
  <c r="AB1380" i="37"/>
  <c r="DF1379" i="37"/>
  <c r="AB1379" i="37"/>
  <c r="DF1378" i="37"/>
  <c r="AB1378" i="37"/>
  <c r="DF1377" i="37"/>
  <c r="AB1377" i="37"/>
  <c r="DF1376" i="37"/>
  <c r="AB1376" i="37"/>
  <c r="DF1375" i="37"/>
  <c r="AB1375" i="37"/>
  <c r="DF1374" i="37"/>
  <c r="AB1374" i="37"/>
  <c r="DF1373" i="37"/>
  <c r="AB1373" i="37"/>
  <c r="DF1372" i="37"/>
  <c r="AB1372" i="37"/>
  <c r="DF1371" i="37"/>
  <c r="AB1371" i="37"/>
  <c r="DF1370" i="37"/>
  <c r="AB1370" i="37"/>
  <c r="DF1369" i="37"/>
  <c r="AB1369" i="37"/>
  <c r="DF1368" i="37"/>
  <c r="AB1368" i="37"/>
  <c r="DF1367" i="37"/>
  <c r="AB1367" i="37"/>
  <c r="DF1366" i="37"/>
  <c r="AB1366" i="37"/>
  <c r="DF1365" i="37"/>
  <c r="AB1365" i="37"/>
  <c r="DF1364" i="37"/>
  <c r="AB1364" i="37"/>
  <c r="DF1363" i="37"/>
  <c r="AB1363" i="37"/>
  <c r="DF1362" i="37"/>
  <c r="AB1362" i="37"/>
  <c r="DF1361" i="37"/>
  <c r="AB1361" i="37"/>
  <c r="DF1360" i="37"/>
  <c r="AB1360" i="37"/>
  <c r="DF1359" i="37"/>
  <c r="AB1359" i="37"/>
  <c r="DF1358" i="37"/>
  <c r="AB1358" i="37"/>
  <c r="DF1357" i="37"/>
  <c r="AB1357" i="37"/>
  <c r="DF1356" i="37"/>
  <c r="AB1356" i="37"/>
  <c r="DF1355" i="37"/>
  <c r="AB1355" i="37"/>
  <c r="DF1354" i="37"/>
  <c r="AB1354" i="37"/>
  <c r="DF1353" i="37"/>
  <c r="AB1353" i="37"/>
  <c r="DF1352" i="37"/>
  <c r="AB1352" i="37"/>
  <c r="DF1351" i="37"/>
  <c r="AB1351" i="37"/>
  <c r="DF1350" i="37"/>
  <c r="AB1350" i="37"/>
  <c r="DF1349" i="37"/>
  <c r="AB1349" i="37"/>
  <c r="DF1348" i="37"/>
  <c r="AB1348" i="37"/>
  <c r="DF1347" i="37"/>
  <c r="AB1347" i="37"/>
  <c r="DF1346" i="37"/>
  <c r="AB1346" i="37"/>
  <c r="DF1345" i="37"/>
  <c r="AB1345" i="37"/>
  <c r="DF1344" i="37"/>
  <c r="AB1344" i="37"/>
  <c r="DF1343" i="37"/>
  <c r="AB1343" i="37"/>
  <c r="DF1342" i="37"/>
  <c r="AB1342" i="37"/>
  <c r="DF1341" i="37"/>
  <c r="AB1341" i="37"/>
  <c r="DF1340" i="37"/>
  <c r="AB1340" i="37"/>
  <c r="DF1339" i="37"/>
  <c r="AB1339" i="37"/>
  <c r="DF1338" i="37"/>
  <c r="AB1338" i="37"/>
  <c r="DF1337" i="37"/>
  <c r="AB1337" i="37"/>
  <c r="DF1336" i="37"/>
  <c r="AB1336" i="37"/>
  <c r="DF1335" i="37"/>
  <c r="AB1335" i="37"/>
  <c r="DF1334" i="37"/>
  <c r="AB1334" i="37"/>
  <c r="DF1333" i="37"/>
  <c r="AB1333" i="37"/>
  <c r="DF1332" i="37"/>
  <c r="AB1332" i="37"/>
  <c r="DF1331" i="37"/>
  <c r="AB1331" i="37"/>
  <c r="DF1330" i="37"/>
  <c r="AB1330" i="37"/>
  <c r="DF1329" i="37"/>
  <c r="AB1329" i="37"/>
  <c r="DF1328" i="37"/>
  <c r="AB1328" i="37"/>
  <c r="DF1327" i="37"/>
  <c r="AB1327" i="37"/>
  <c r="DF1326" i="37"/>
  <c r="AB1326" i="37"/>
  <c r="DF1325" i="37"/>
  <c r="AB1325" i="37"/>
  <c r="DF1324" i="37"/>
  <c r="AB1324" i="37"/>
  <c r="DF1323" i="37"/>
  <c r="AB1323" i="37"/>
  <c r="DF1322" i="37"/>
  <c r="AB1322" i="37"/>
  <c r="DF1321" i="37"/>
  <c r="AB1321" i="37"/>
  <c r="DF1320" i="37"/>
  <c r="AB1320" i="37"/>
  <c r="DF1319" i="37"/>
  <c r="AB1319" i="37"/>
  <c r="DF1318" i="37"/>
  <c r="AB1318" i="37"/>
  <c r="DF1317" i="37"/>
  <c r="AB1317" i="37"/>
  <c r="DF1316" i="37"/>
  <c r="AB1316" i="37"/>
  <c r="DF1315" i="37"/>
  <c r="AB1315" i="37"/>
  <c r="DF1314" i="37"/>
  <c r="AB1314" i="37"/>
  <c r="DF1313" i="37"/>
  <c r="AB1313" i="37"/>
  <c r="DF1312" i="37"/>
  <c r="AB1312" i="37"/>
  <c r="DF1311" i="37"/>
  <c r="AB1311" i="37"/>
  <c r="DF1310" i="37"/>
  <c r="AB1310" i="37"/>
  <c r="DF1309" i="37"/>
  <c r="AB1309" i="37"/>
  <c r="DF1308" i="37"/>
  <c r="AB1308" i="37"/>
  <c r="DF1307" i="37"/>
  <c r="AB1307" i="37"/>
  <c r="DF1306" i="37"/>
  <c r="AB1306" i="37"/>
  <c r="DF1305" i="37"/>
  <c r="AB1305" i="37"/>
  <c r="DF1304" i="37"/>
  <c r="AB1304" i="37"/>
  <c r="DF1303" i="37"/>
  <c r="AB1303" i="37"/>
  <c r="DF1302" i="37"/>
  <c r="AB1302" i="37"/>
  <c r="DF1301" i="37"/>
  <c r="AB1301" i="37"/>
  <c r="DF1300" i="37"/>
  <c r="AB1300" i="37"/>
  <c r="DF1299" i="37"/>
  <c r="AB1299" i="37"/>
  <c r="DF1298" i="37"/>
  <c r="AB1298" i="37"/>
  <c r="DF1297" i="37"/>
  <c r="AB1297" i="37"/>
  <c r="DF1296" i="37"/>
  <c r="AB1296" i="37"/>
  <c r="DF1295" i="37"/>
  <c r="AB1295" i="37"/>
  <c r="DF1294" i="37"/>
  <c r="AB1294" i="37"/>
  <c r="DF1293" i="37"/>
  <c r="AB1293" i="37"/>
  <c r="DF1292" i="37"/>
  <c r="AB1292" i="37"/>
  <c r="DF1291" i="37"/>
  <c r="AB1291" i="37"/>
  <c r="DF1290" i="37"/>
  <c r="AB1290" i="37"/>
  <c r="DF1289" i="37"/>
  <c r="AB1289" i="37"/>
  <c r="DF1288" i="37"/>
  <c r="AB1288" i="37"/>
  <c r="DF1287" i="37"/>
  <c r="AB1287" i="37"/>
  <c r="DF1286" i="37"/>
  <c r="AB1286" i="37"/>
  <c r="DF1285" i="37"/>
  <c r="AB1285" i="37"/>
  <c r="DF1284" i="37"/>
  <c r="AB1284" i="37"/>
  <c r="DF1283" i="37"/>
  <c r="AB1283" i="37"/>
  <c r="DF1282" i="37"/>
  <c r="AB1282" i="37"/>
  <c r="DF1281" i="37"/>
  <c r="AB1281" i="37"/>
  <c r="DF1280" i="37"/>
  <c r="AB1280" i="37"/>
  <c r="DF1279" i="37"/>
  <c r="AB1279" i="37"/>
  <c r="DF1278" i="37"/>
  <c r="AB1278" i="37"/>
  <c r="DF1277" i="37"/>
  <c r="AB1277" i="37"/>
  <c r="DF1276" i="37"/>
  <c r="AB1276" i="37"/>
  <c r="DF1275" i="37"/>
  <c r="AB1275" i="37"/>
  <c r="DF1274" i="37"/>
  <c r="AB1274" i="37"/>
  <c r="DF1273" i="37"/>
  <c r="AB1273" i="37"/>
  <c r="DF1272" i="37"/>
  <c r="AB1272" i="37"/>
  <c r="DF1271" i="37"/>
  <c r="AB1271" i="37"/>
  <c r="DF1270" i="37"/>
  <c r="AB1270" i="37"/>
  <c r="DF1269" i="37"/>
  <c r="AB1269" i="37"/>
  <c r="DF1268" i="37"/>
  <c r="AB1268" i="37"/>
  <c r="DF1267" i="37"/>
  <c r="AB1267" i="37"/>
  <c r="DF1266" i="37"/>
  <c r="AB1266" i="37"/>
  <c r="DF1265" i="37"/>
  <c r="AB1265" i="37"/>
  <c r="DF1264" i="37"/>
  <c r="AB1264" i="37"/>
  <c r="DF1263" i="37"/>
  <c r="AB1263" i="37"/>
  <c r="DF1262" i="37"/>
  <c r="AB1262" i="37"/>
  <c r="DF1261" i="37"/>
  <c r="AB1261" i="37"/>
  <c r="DF1260" i="37"/>
  <c r="AB1260" i="37"/>
  <c r="DF1259" i="37"/>
  <c r="AB1259" i="37"/>
  <c r="DF1258" i="37"/>
  <c r="AB1258" i="37"/>
  <c r="DF1257" i="37"/>
  <c r="AB1257" i="37"/>
  <c r="DF1256" i="37"/>
  <c r="AB1256" i="37"/>
  <c r="DF1255" i="37"/>
  <c r="AB1255" i="37"/>
  <c r="DF1254" i="37"/>
  <c r="AB1254" i="37"/>
  <c r="DF1253" i="37"/>
  <c r="AB1253" i="37"/>
  <c r="DF1252" i="37"/>
  <c r="AB1252" i="37"/>
  <c r="DF1251" i="37"/>
  <c r="AB1251" i="37"/>
  <c r="DF1250" i="37"/>
  <c r="AB1250" i="37"/>
  <c r="DF1249" i="37"/>
  <c r="AB1249" i="37"/>
  <c r="DF1248" i="37"/>
  <c r="AB1248" i="37"/>
  <c r="DF1247" i="37"/>
  <c r="AB1247" i="37"/>
  <c r="DF1246" i="37"/>
  <c r="AB1246" i="37"/>
  <c r="DF1245" i="37"/>
  <c r="AB1245" i="37"/>
  <c r="DF1244" i="37"/>
  <c r="AB1244" i="37"/>
  <c r="DF1243" i="37"/>
  <c r="AB1243" i="37"/>
  <c r="DF1242" i="37"/>
  <c r="AB1242" i="37"/>
  <c r="DF1241" i="37"/>
  <c r="AB1241" i="37"/>
  <c r="DF1240" i="37"/>
  <c r="AB1240" i="37"/>
  <c r="DF1239" i="37"/>
  <c r="AB1239" i="37"/>
  <c r="DF1238" i="37"/>
  <c r="AB1238" i="37"/>
  <c r="DF1237" i="37"/>
  <c r="AB1237" i="37"/>
  <c r="DF1236" i="37"/>
  <c r="AB1236" i="37"/>
  <c r="DF1235" i="37"/>
  <c r="AB1235" i="37"/>
  <c r="DF1234" i="37"/>
  <c r="AB1234" i="37"/>
  <c r="DF1233" i="37"/>
  <c r="AB1233" i="37"/>
  <c r="DF1232" i="37"/>
  <c r="AB1232" i="37"/>
  <c r="DF1231" i="37"/>
  <c r="AB1231" i="37"/>
  <c r="DF1230" i="37"/>
  <c r="AB1230" i="37"/>
  <c r="DF1229" i="37"/>
  <c r="AB1229" i="37"/>
  <c r="DF1228" i="37"/>
  <c r="AB1228" i="37"/>
  <c r="DF1227" i="37"/>
  <c r="AB1227" i="37"/>
  <c r="DF1226" i="37"/>
  <c r="AB1226" i="37"/>
  <c r="DF1225" i="37"/>
  <c r="AB1225" i="37"/>
  <c r="DF1224" i="37"/>
  <c r="AB1224" i="37"/>
  <c r="DF1223" i="37"/>
  <c r="AB1223" i="37"/>
  <c r="DF1222" i="37"/>
  <c r="AB1222" i="37"/>
  <c r="DF1221" i="37"/>
  <c r="AB1221" i="37"/>
  <c r="DF1220" i="37"/>
  <c r="AB1220" i="37"/>
  <c r="DF1219" i="37"/>
  <c r="AB1219" i="37"/>
  <c r="DF1218" i="37"/>
  <c r="AB1218" i="37"/>
  <c r="DF1217" i="37"/>
  <c r="AB1217" i="37"/>
  <c r="DF1216" i="37"/>
  <c r="AB1216" i="37"/>
  <c r="DF1215" i="37"/>
  <c r="AB1215" i="37"/>
  <c r="DF1214" i="37"/>
  <c r="AB1214" i="37"/>
  <c r="DF1213" i="37"/>
  <c r="AB1213" i="37"/>
  <c r="DF1212" i="37"/>
  <c r="AB1212" i="37"/>
  <c r="DF1211" i="37"/>
  <c r="AB1211" i="37"/>
  <c r="DF1210" i="37"/>
  <c r="AB1210" i="37"/>
  <c r="DF1209" i="37"/>
  <c r="AB1209" i="37"/>
  <c r="DF1208" i="37"/>
  <c r="AB1208" i="37"/>
  <c r="DF1207" i="37"/>
  <c r="AB1207" i="37"/>
  <c r="DF1206" i="37"/>
  <c r="AB1206" i="37"/>
  <c r="DF1205" i="37"/>
  <c r="AB1205" i="37"/>
  <c r="DF1204" i="37"/>
  <c r="AB1204" i="37"/>
  <c r="DF1203" i="37"/>
  <c r="AB1203" i="37"/>
  <c r="DF1202" i="37"/>
  <c r="AB1202" i="37"/>
  <c r="DF1201" i="37"/>
  <c r="AB1201" i="37"/>
  <c r="DF1200" i="37"/>
  <c r="AB1200" i="37"/>
  <c r="DF1199" i="37"/>
  <c r="AB1199" i="37"/>
  <c r="DF1198" i="37"/>
  <c r="AB1198" i="37"/>
  <c r="DF1197" i="37"/>
  <c r="AB1197" i="37"/>
  <c r="DF1196" i="37"/>
  <c r="AB1196" i="37"/>
  <c r="DF1195" i="37"/>
  <c r="AB1195" i="37"/>
  <c r="DF1194" i="37"/>
  <c r="AB1194" i="37"/>
  <c r="DF1193" i="37"/>
  <c r="AB1193" i="37"/>
  <c r="DF1192" i="37"/>
  <c r="AB1192" i="37"/>
  <c r="DF1191" i="37"/>
  <c r="AB1191" i="37"/>
  <c r="DF1190" i="37"/>
  <c r="AB1190" i="37"/>
  <c r="DF1189" i="37"/>
  <c r="AB1189" i="37"/>
  <c r="DF1188" i="37"/>
  <c r="AB1188" i="37"/>
  <c r="DF1187" i="37"/>
  <c r="AB1187" i="37"/>
  <c r="DF1186" i="37"/>
  <c r="AB1186" i="37"/>
  <c r="DF1185" i="37"/>
  <c r="AB1185" i="37"/>
  <c r="DF1184" i="37"/>
  <c r="AB1184" i="37"/>
  <c r="DF1183" i="37"/>
  <c r="AB1183" i="37"/>
  <c r="DF1182" i="37"/>
  <c r="AB1182" i="37"/>
  <c r="DF1181" i="37"/>
  <c r="AB1181" i="37"/>
  <c r="DF1180" i="37"/>
  <c r="AB1180" i="37"/>
  <c r="DF1179" i="37"/>
  <c r="AB1179" i="37"/>
  <c r="DF1178" i="37"/>
  <c r="AB1178" i="37"/>
  <c r="DF1177" i="37"/>
  <c r="AB1177" i="37"/>
  <c r="DF1176" i="37"/>
  <c r="AB1176" i="37"/>
  <c r="DF1175" i="37"/>
  <c r="AB1175" i="37"/>
  <c r="DF1174" i="37"/>
  <c r="AB1174" i="37"/>
  <c r="DF1173" i="37"/>
  <c r="AB1173" i="37"/>
  <c r="DF1172" i="37"/>
  <c r="AB1172" i="37"/>
  <c r="DF1171" i="37"/>
  <c r="AB1171" i="37"/>
  <c r="DF1170" i="37"/>
  <c r="AB1170" i="37"/>
  <c r="DF1169" i="37"/>
  <c r="AB1169" i="37"/>
  <c r="DF1168" i="37"/>
  <c r="AB1168" i="37"/>
  <c r="DF1167" i="37"/>
  <c r="AB1167" i="37"/>
  <c r="DF1166" i="37"/>
  <c r="AB1166" i="37"/>
  <c r="DF1165" i="37"/>
  <c r="AB1165" i="37"/>
  <c r="DF1164" i="37"/>
  <c r="AB1164" i="37"/>
  <c r="DF1163" i="37"/>
  <c r="AB1163" i="37"/>
  <c r="DF1162" i="37"/>
  <c r="AB1162" i="37"/>
  <c r="DF1161" i="37"/>
  <c r="AB1161" i="37"/>
  <c r="DF1160" i="37"/>
  <c r="AB1160" i="37"/>
  <c r="DF1159" i="37"/>
  <c r="AB1159" i="37"/>
  <c r="DF1158" i="37"/>
  <c r="AB1158" i="37"/>
  <c r="DF1157" i="37"/>
  <c r="AB1157" i="37"/>
  <c r="DF1156" i="37"/>
  <c r="AB1156" i="37"/>
  <c r="DF1155" i="37"/>
  <c r="AB1155" i="37"/>
  <c r="DF1154" i="37"/>
  <c r="AB1154" i="37"/>
  <c r="DF1153" i="37"/>
  <c r="AB1153" i="37"/>
  <c r="DF1152" i="37"/>
  <c r="AB1152" i="37"/>
  <c r="DF1151" i="37"/>
  <c r="AB1151" i="37"/>
  <c r="DF1150" i="37"/>
  <c r="AB1150" i="37"/>
  <c r="DF1149" i="37"/>
  <c r="AB1149" i="37"/>
  <c r="DF1148" i="37"/>
  <c r="AB1148" i="37"/>
  <c r="DF1147" i="37"/>
  <c r="AB1147" i="37"/>
  <c r="DF1146" i="37"/>
  <c r="AB1146" i="37"/>
  <c r="DF1145" i="37"/>
  <c r="AB1145" i="37"/>
  <c r="DF1144" i="37"/>
  <c r="AB1144" i="37"/>
  <c r="DF1143" i="37"/>
  <c r="AB1143" i="37"/>
  <c r="DF1142" i="37"/>
  <c r="AB1142" i="37"/>
  <c r="DF1141" i="37"/>
  <c r="AB1141" i="37"/>
  <c r="DF1140" i="37"/>
  <c r="AB1140" i="37"/>
  <c r="DF1139" i="37"/>
  <c r="AB1139" i="37"/>
  <c r="DF1138" i="37"/>
  <c r="AB1138" i="37"/>
  <c r="DF1137" i="37"/>
  <c r="AB1137" i="37"/>
  <c r="DF1136" i="37"/>
  <c r="AB1136" i="37"/>
  <c r="DF1135" i="37"/>
  <c r="AB1135" i="37"/>
  <c r="DF1134" i="37"/>
  <c r="AB1134" i="37"/>
  <c r="DF1133" i="37"/>
  <c r="AB1133" i="37"/>
  <c r="DF1132" i="37"/>
  <c r="AB1132" i="37"/>
  <c r="DF1131" i="37"/>
  <c r="AB1131" i="37"/>
  <c r="DF1130" i="37"/>
  <c r="AB1130" i="37"/>
  <c r="DF1129" i="37"/>
  <c r="AB1129" i="37"/>
  <c r="DF1128" i="37"/>
  <c r="AB1128" i="37"/>
  <c r="DF1127" i="37"/>
  <c r="AB1127" i="37"/>
  <c r="DF1126" i="37"/>
  <c r="AB1126" i="37"/>
  <c r="DF1125" i="37"/>
  <c r="AB1125" i="37"/>
  <c r="DF1124" i="37"/>
  <c r="AB1124" i="37"/>
  <c r="DF1123" i="37"/>
  <c r="AB1123" i="37"/>
  <c r="DF1122" i="37"/>
  <c r="AB1122" i="37"/>
  <c r="DF1121" i="37"/>
  <c r="AB1121" i="37"/>
  <c r="DF1120" i="37"/>
  <c r="AB1120" i="37"/>
  <c r="DF1119" i="37"/>
  <c r="AB1119" i="37"/>
  <c r="DF1118" i="37"/>
  <c r="AB1118" i="37"/>
  <c r="DF1117" i="37"/>
  <c r="AB1117" i="37"/>
  <c r="DF1116" i="37"/>
  <c r="AB1116" i="37"/>
  <c r="DF1115" i="37"/>
  <c r="AB1115" i="37"/>
  <c r="DF1114" i="37"/>
  <c r="AB1114" i="37"/>
  <c r="DF1113" i="37"/>
  <c r="AB1113" i="37"/>
  <c r="DF1112" i="37"/>
  <c r="AB1112" i="37"/>
  <c r="DF1111" i="37"/>
  <c r="AB1111" i="37"/>
  <c r="DF1110" i="37"/>
  <c r="AB1110" i="37"/>
  <c r="DF1109" i="37"/>
  <c r="AB1109" i="37"/>
  <c r="DF1108" i="37"/>
  <c r="AB1108" i="37"/>
  <c r="DF1107" i="37"/>
  <c r="AB1107" i="37"/>
  <c r="DF1106" i="37"/>
  <c r="AB1106" i="37"/>
  <c r="DF1105" i="37"/>
  <c r="AB1105" i="37"/>
  <c r="DF1104" i="37"/>
  <c r="AB1104" i="37"/>
  <c r="DF1103" i="37"/>
  <c r="AB1103" i="37"/>
  <c r="DF1102" i="37"/>
  <c r="AB1102" i="37"/>
  <c r="DF1101" i="37"/>
  <c r="AB1101" i="37"/>
  <c r="DF1100" i="37"/>
  <c r="AB1100" i="37"/>
  <c r="DF1099" i="37"/>
  <c r="AB1099" i="37"/>
  <c r="DF1098" i="37"/>
  <c r="AB1098" i="37"/>
  <c r="DF1097" i="37"/>
  <c r="AB1097" i="37"/>
  <c r="DF1096" i="37"/>
  <c r="AB1096" i="37"/>
  <c r="DF1095" i="37"/>
  <c r="AB1095" i="37"/>
  <c r="DF1094" i="37"/>
  <c r="AB1094" i="37"/>
  <c r="DF1093" i="37"/>
  <c r="AB1093" i="37"/>
  <c r="DF1092" i="37"/>
  <c r="AB1092" i="37"/>
  <c r="DF1091" i="37"/>
  <c r="AB1091" i="37"/>
  <c r="DF1090" i="37"/>
  <c r="AB1090" i="37"/>
  <c r="DF1089" i="37"/>
  <c r="AB1089" i="37"/>
  <c r="DF1088" i="37"/>
  <c r="AB1088" i="37"/>
  <c r="DF1087" i="37"/>
  <c r="AB1087" i="37"/>
  <c r="DF1086" i="37"/>
  <c r="AB1086" i="37"/>
  <c r="DF1085" i="37"/>
  <c r="AB1085" i="37"/>
  <c r="DF1084" i="37"/>
  <c r="AB1084" i="37"/>
  <c r="DF1083" i="37"/>
  <c r="AB1083" i="37"/>
  <c r="DF1082" i="37"/>
  <c r="AB1082" i="37"/>
  <c r="DF1081" i="37"/>
  <c r="AB1081" i="37"/>
  <c r="DF1080" i="37"/>
  <c r="AB1080" i="37"/>
  <c r="DF1079" i="37"/>
  <c r="AB1079" i="37"/>
  <c r="DF1078" i="37"/>
  <c r="AB1078" i="37"/>
  <c r="DF1077" i="37"/>
  <c r="AB1077" i="37"/>
  <c r="DF1076" i="37"/>
  <c r="AB1076" i="37"/>
  <c r="DF1075" i="37"/>
  <c r="AB1075" i="37"/>
  <c r="DF1074" i="37"/>
  <c r="AB1074" i="37"/>
  <c r="DF1073" i="37"/>
  <c r="AB1073" i="37"/>
  <c r="DF1072" i="37"/>
  <c r="AB1072" i="37"/>
  <c r="DF1071" i="37"/>
  <c r="AB1071" i="37"/>
  <c r="DF1070" i="37"/>
  <c r="AB1070" i="37"/>
  <c r="DF1069" i="37"/>
  <c r="AB1069" i="37"/>
  <c r="DF1068" i="37"/>
  <c r="AB1068" i="37"/>
  <c r="DF1067" i="37"/>
  <c r="AB1067" i="37"/>
  <c r="DF1066" i="37"/>
  <c r="AB1066" i="37"/>
  <c r="DF1065" i="37"/>
  <c r="AB1065" i="37"/>
  <c r="DF1064" i="37"/>
  <c r="AB1064" i="37"/>
  <c r="DF1063" i="37"/>
  <c r="AB1063" i="37"/>
  <c r="DF1062" i="37"/>
  <c r="AB1062" i="37"/>
  <c r="DF1061" i="37"/>
  <c r="AB1061" i="37"/>
  <c r="DF1060" i="37"/>
  <c r="AB1060" i="37"/>
  <c r="DF1059" i="37"/>
  <c r="AB1059" i="37"/>
  <c r="DF1058" i="37"/>
  <c r="AB1058" i="37"/>
  <c r="DF1057" i="37"/>
  <c r="AB1057" i="37"/>
  <c r="DF1056" i="37"/>
  <c r="AB1056" i="37"/>
  <c r="DF1055" i="37"/>
  <c r="AB1055" i="37"/>
  <c r="DF1054" i="37"/>
  <c r="AB1054" i="37"/>
  <c r="DF1053" i="37"/>
  <c r="AB1053" i="37"/>
  <c r="DF1052" i="37"/>
  <c r="AB1052" i="37"/>
  <c r="DF1051" i="37"/>
  <c r="AB1051" i="37"/>
  <c r="DF1050" i="37"/>
  <c r="AB1050" i="37"/>
  <c r="DF1049" i="37"/>
  <c r="AB1049" i="37"/>
  <c r="DF1048" i="37"/>
  <c r="AB1048" i="37"/>
  <c r="DF1047" i="37"/>
  <c r="AB1047" i="37"/>
  <c r="DF1046" i="37"/>
  <c r="AB1046" i="37"/>
  <c r="DF1045" i="37"/>
  <c r="AB1045" i="37"/>
  <c r="DF1044" i="37"/>
  <c r="AB1044" i="37"/>
  <c r="DF1043" i="37"/>
  <c r="AB1043" i="37"/>
  <c r="DF1042" i="37"/>
  <c r="AB1042" i="37"/>
  <c r="DF1041" i="37"/>
  <c r="AB1041" i="37"/>
  <c r="DF1040" i="37"/>
  <c r="AB1040" i="37"/>
  <c r="DF1039" i="37"/>
  <c r="AB1039" i="37"/>
  <c r="DF1038" i="37"/>
  <c r="AB1038" i="37"/>
  <c r="DF1037" i="37"/>
  <c r="AB1037" i="37"/>
  <c r="DF1036" i="37"/>
  <c r="AB1036" i="37"/>
  <c r="DF1035" i="37"/>
  <c r="AB1035" i="37"/>
  <c r="DF1034" i="37"/>
  <c r="AB1034" i="37"/>
  <c r="DF1033" i="37"/>
  <c r="AB1033" i="37"/>
  <c r="DF1032" i="37"/>
  <c r="AB1032" i="37"/>
  <c r="DF1031" i="37"/>
  <c r="AB1031" i="37"/>
  <c r="DF1030" i="37"/>
  <c r="AB1030" i="37"/>
  <c r="DF1029" i="37"/>
  <c r="AB1029" i="37"/>
  <c r="DF1028" i="37"/>
  <c r="AB1028" i="37"/>
  <c r="DF1027" i="37"/>
  <c r="AB1027" i="37"/>
  <c r="DF1026" i="37"/>
  <c r="AB1026" i="37"/>
  <c r="DF1025" i="37"/>
  <c r="AB1025" i="37"/>
  <c r="DF1024" i="37"/>
  <c r="AB1024" i="37"/>
  <c r="DF1023" i="37"/>
  <c r="AB1023" i="37"/>
  <c r="DF1022" i="37"/>
  <c r="AB1022" i="37"/>
  <c r="DF1021" i="37"/>
  <c r="AB1021" i="37"/>
  <c r="DF1020" i="37"/>
  <c r="AB1020" i="37"/>
  <c r="DF1019" i="37"/>
  <c r="AB1019" i="37"/>
  <c r="DF1018" i="37"/>
  <c r="AB1018" i="37"/>
  <c r="DF1017" i="37"/>
  <c r="AB1017" i="37"/>
  <c r="DF1016" i="37"/>
  <c r="AB1016" i="37"/>
  <c r="DF1015" i="37"/>
  <c r="AB1015" i="37"/>
  <c r="DF1014" i="37"/>
  <c r="AB1014" i="37"/>
  <c r="DF1013" i="37"/>
  <c r="AB1013" i="37"/>
  <c r="DF1012" i="37"/>
  <c r="AB1012" i="37"/>
  <c r="DF1011" i="37"/>
  <c r="AB1011" i="37"/>
  <c r="DF1010" i="37"/>
  <c r="AB1010" i="37"/>
  <c r="DF1009" i="37"/>
  <c r="AB1009" i="37"/>
  <c r="DF1008" i="37"/>
  <c r="AB1008" i="37"/>
  <c r="DF1007" i="37"/>
  <c r="AB1007" i="37"/>
  <c r="DF1006" i="37"/>
  <c r="AB1006" i="37"/>
  <c r="DF1005" i="37"/>
  <c r="AB1005" i="37"/>
  <c r="DF1004" i="37"/>
  <c r="AB1004" i="37"/>
  <c r="DF1003" i="37"/>
  <c r="AB1003" i="37"/>
  <c r="DF1002" i="37"/>
  <c r="AB1002" i="37"/>
  <c r="DF1001" i="37"/>
  <c r="AB1001" i="37"/>
  <c r="DF1000" i="37"/>
  <c r="AB1000" i="37"/>
  <c r="DF999" i="37"/>
  <c r="AB999" i="37"/>
  <c r="DF998" i="37"/>
  <c r="AB998" i="37"/>
  <c r="DF997" i="37"/>
  <c r="AB997" i="37"/>
  <c r="DF996" i="37"/>
  <c r="AB996" i="37"/>
  <c r="DF995" i="37"/>
  <c r="AB995" i="37"/>
  <c r="DF994" i="37"/>
  <c r="AB994" i="37"/>
  <c r="DF993" i="37"/>
  <c r="AB993" i="37"/>
  <c r="DF992" i="37"/>
  <c r="AB992" i="37"/>
  <c r="DF991" i="37"/>
  <c r="AB991" i="37"/>
  <c r="DF990" i="37"/>
  <c r="AB990" i="37"/>
  <c r="DF989" i="37"/>
  <c r="AB989" i="37"/>
  <c r="DF988" i="37"/>
  <c r="AB988" i="37"/>
  <c r="DF987" i="37"/>
  <c r="AB987" i="37"/>
  <c r="DF986" i="37"/>
  <c r="AB986" i="37"/>
  <c r="DF985" i="37"/>
  <c r="AB985" i="37"/>
  <c r="DF984" i="37"/>
  <c r="AB984" i="37"/>
  <c r="DF983" i="37"/>
  <c r="AB983" i="37"/>
  <c r="DF982" i="37"/>
  <c r="AB982" i="37"/>
  <c r="DF981" i="37"/>
  <c r="AB981" i="37"/>
  <c r="DF980" i="37"/>
  <c r="AB980" i="37"/>
  <c r="DF979" i="37"/>
  <c r="AB979" i="37"/>
  <c r="DF978" i="37"/>
  <c r="AB978" i="37"/>
  <c r="DF977" i="37"/>
  <c r="AB977" i="37"/>
  <c r="DF976" i="37"/>
  <c r="AB976" i="37"/>
  <c r="DF975" i="37"/>
  <c r="AB975" i="37"/>
  <c r="DF974" i="37"/>
  <c r="AB974" i="37"/>
  <c r="DF973" i="37"/>
  <c r="AB973" i="37"/>
  <c r="DF972" i="37"/>
  <c r="AB972" i="37"/>
  <c r="DF971" i="37"/>
  <c r="AB971" i="37"/>
  <c r="DF970" i="37"/>
  <c r="AB970" i="37"/>
  <c r="DF969" i="37"/>
  <c r="AB969" i="37"/>
  <c r="DF968" i="37"/>
  <c r="AB968" i="37"/>
  <c r="DF967" i="37"/>
  <c r="AB967" i="37"/>
  <c r="DF966" i="37"/>
  <c r="AB966" i="37"/>
  <c r="DF965" i="37"/>
  <c r="AB965" i="37"/>
  <c r="DF964" i="37"/>
  <c r="AB964" i="37"/>
  <c r="DF963" i="37"/>
  <c r="AB963" i="37"/>
  <c r="DF962" i="37"/>
  <c r="AB962" i="37"/>
  <c r="DF961" i="37"/>
  <c r="AB961" i="37"/>
  <c r="DF960" i="37"/>
  <c r="AB960" i="37"/>
  <c r="DF959" i="37"/>
  <c r="AB959" i="37"/>
  <c r="DF958" i="37"/>
  <c r="AB958" i="37"/>
  <c r="DF957" i="37"/>
  <c r="AB957" i="37"/>
  <c r="DF956" i="37"/>
  <c r="AB956" i="37"/>
  <c r="DF955" i="37"/>
  <c r="AB955" i="37"/>
  <c r="DF954" i="37"/>
  <c r="AB954" i="37"/>
  <c r="DF953" i="37"/>
  <c r="AB953" i="37"/>
  <c r="DF952" i="37"/>
  <c r="AB952" i="37"/>
  <c r="DF951" i="37"/>
  <c r="AB951" i="37"/>
  <c r="DF950" i="37"/>
  <c r="AB950" i="37"/>
  <c r="DF949" i="37"/>
  <c r="AB949" i="37"/>
  <c r="DF948" i="37"/>
  <c r="AB948" i="37"/>
  <c r="DF947" i="37"/>
  <c r="AB947" i="37"/>
  <c r="DF946" i="37"/>
  <c r="AB946" i="37"/>
  <c r="DF945" i="37"/>
  <c r="AB945" i="37"/>
  <c r="DF944" i="37"/>
  <c r="AB944" i="37"/>
  <c r="DF943" i="37"/>
  <c r="AB943" i="37"/>
  <c r="DF942" i="37"/>
  <c r="AB942" i="37"/>
  <c r="DF941" i="37"/>
  <c r="AB941" i="37"/>
  <c r="DF940" i="37"/>
  <c r="AB940" i="37"/>
  <c r="DF939" i="37"/>
  <c r="AB939" i="37"/>
  <c r="DF938" i="37"/>
  <c r="AB938" i="37"/>
  <c r="DF937" i="37"/>
  <c r="AB937" i="37"/>
  <c r="DF936" i="37"/>
  <c r="AB936" i="37"/>
  <c r="DF935" i="37"/>
  <c r="AB935" i="37"/>
  <c r="DF934" i="37"/>
  <c r="AB934" i="37"/>
  <c r="DF933" i="37"/>
  <c r="AB933" i="37"/>
  <c r="DF932" i="37"/>
  <c r="AB932" i="37"/>
  <c r="DF931" i="37"/>
  <c r="AB931" i="37"/>
  <c r="DF930" i="37"/>
  <c r="AB930" i="37"/>
  <c r="DF929" i="37"/>
  <c r="AB929" i="37"/>
  <c r="DF928" i="37"/>
  <c r="AB928" i="37"/>
  <c r="DF927" i="37"/>
  <c r="AB927" i="37"/>
  <c r="DF926" i="37"/>
  <c r="AB926" i="37"/>
  <c r="DF925" i="37"/>
  <c r="AB925" i="37"/>
  <c r="DF924" i="37"/>
  <c r="AB924" i="37"/>
  <c r="DF923" i="37"/>
  <c r="AB923" i="37"/>
  <c r="DF922" i="37"/>
  <c r="AB922" i="37"/>
  <c r="DF921" i="37"/>
  <c r="AB921" i="37"/>
  <c r="DF920" i="37"/>
  <c r="AB920" i="37"/>
  <c r="DF919" i="37"/>
  <c r="AB919" i="37"/>
  <c r="DF918" i="37"/>
  <c r="AB918" i="37"/>
  <c r="DF917" i="37"/>
  <c r="AB917" i="37"/>
  <c r="DF916" i="37"/>
  <c r="AB916" i="37"/>
  <c r="DF915" i="37"/>
  <c r="AB915" i="37"/>
  <c r="DF914" i="37"/>
  <c r="AB914" i="37"/>
  <c r="DF913" i="37"/>
  <c r="AB913" i="37"/>
  <c r="DF912" i="37"/>
  <c r="AB912" i="37"/>
  <c r="DF911" i="37"/>
  <c r="AB911" i="37"/>
  <c r="DF910" i="37"/>
  <c r="AB910" i="37"/>
  <c r="DF909" i="37"/>
  <c r="AB909" i="37"/>
  <c r="DF908" i="37"/>
  <c r="AB908" i="37"/>
  <c r="DF907" i="37"/>
  <c r="AB907" i="37"/>
  <c r="DF906" i="37"/>
  <c r="AB906" i="37"/>
  <c r="DF905" i="37"/>
  <c r="AB905" i="37"/>
  <c r="DF904" i="37"/>
  <c r="AB904" i="37"/>
  <c r="DF903" i="37"/>
  <c r="AB903" i="37"/>
  <c r="DF902" i="37"/>
  <c r="AB902" i="37"/>
  <c r="DF901" i="37"/>
  <c r="AB901" i="37"/>
  <c r="DF900" i="37"/>
  <c r="AB900" i="37"/>
  <c r="DF899" i="37"/>
  <c r="AB899" i="37"/>
  <c r="DF898" i="37"/>
  <c r="AB898" i="37"/>
  <c r="DF897" i="37"/>
  <c r="AB897" i="37"/>
  <c r="DF896" i="37"/>
  <c r="AB896" i="37"/>
  <c r="DF895" i="37"/>
  <c r="AB895" i="37"/>
  <c r="DF894" i="37"/>
  <c r="AB894" i="37"/>
  <c r="DF893" i="37"/>
  <c r="AB893" i="37"/>
  <c r="DF892" i="37"/>
  <c r="AB892" i="37"/>
  <c r="DF891" i="37"/>
  <c r="AB891" i="37"/>
  <c r="DF890" i="37"/>
  <c r="AB890" i="37"/>
  <c r="DF889" i="37"/>
  <c r="AB889" i="37"/>
  <c r="DF888" i="37"/>
  <c r="AB888" i="37"/>
  <c r="DF887" i="37"/>
  <c r="AB887" i="37"/>
  <c r="DF886" i="37"/>
  <c r="AB886" i="37"/>
  <c r="DF885" i="37"/>
  <c r="AB885" i="37"/>
  <c r="DF884" i="37"/>
  <c r="AB884" i="37"/>
  <c r="DF883" i="37"/>
  <c r="AB883" i="37"/>
  <c r="DF882" i="37"/>
  <c r="AB882" i="37"/>
  <c r="DF881" i="37"/>
  <c r="AB881" i="37"/>
  <c r="DF880" i="37"/>
  <c r="AB880" i="37"/>
  <c r="DF879" i="37"/>
  <c r="AB879" i="37"/>
  <c r="DF878" i="37"/>
  <c r="AB878" i="37"/>
  <c r="DF877" i="37"/>
  <c r="AB877" i="37"/>
  <c r="DF876" i="37"/>
  <c r="AB876" i="37"/>
  <c r="DF875" i="37"/>
  <c r="AB875" i="37"/>
  <c r="DF874" i="37"/>
  <c r="AB874" i="37"/>
  <c r="DF873" i="37"/>
  <c r="AB873" i="37"/>
  <c r="DF872" i="37"/>
  <c r="AB872" i="37"/>
  <c r="DF871" i="37"/>
  <c r="AB871" i="37"/>
  <c r="DF870" i="37"/>
  <c r="AB870" i="37"/>
  <c r="DF869" i="37"/>
  <c r="AB869" i="37"/>
  <c r="DF868" i="37"/>
  <c r="AB868" i="37"/>
  <c r="DF867" i="37"/>
  <c r="AB867" i="37"/>
  <c r="DF866" i="37"/>
  <c r="AB866" i="37"/>
  <c r="DF865" i="37"/>
  <c r="AB865" i="37"/>
  <c r="DF864" i="37"/>
  <c r="AB864" i="37"/>
  <c r="DF863" i="37"/>
  <c r="AB863" i="37"/>
  <c r="DF862" i="37"/>
  <c r="AB862" i="37"/>
  <c r="DF861" i="37"/>
  <c r="AB861" i="37"/>
  <c r="DF860" i="37"/>
  <c r="AB860" i="37"/>
  <c r="DF859" i="37"/>
  <c r="AB859" i="37"/>
  <c r="DF858" i="37"/>
  <c r="AB858" i="37"/>
  <c r="DF857" i="37"/>
  <c r="AB857" i="37"/>
  <c r="DF856" i="37"/>
  <c r="AB856" i="37"/>
  <c r="DF855" i="37"/>
  <c r="AB855" i="37"/>
  <c r="DF854" i="37"/>
  <c r="AB854" i="37"/>
  <c r="DF853" i="37"/>
  <c r="AB853" i="37"/>
  <c r="DF852" i="37"/>
  <c r="AB852" i="37"/>
  <c r="DF851" i="37"/>
  <c r="AB851" i="37"/>
  <c r="DF850" i="37"/>
  <c r="AB850" i="37"/>
  <c r="DF849" i="37"/>
  <c r="AB849" i="37"/>
  <c r="DF848" i="37"/>
  <c r="AB848" i="37"/>
  <c r="DF847" i="37"/>
  <c r="AB847" i="37"/>
  <c r="DF846" i="37"/>
  <c r="AB846" i="37"/>
  <c r="DF845" i="37"/>
  <c r="AB845" i="37"/>
  <c r="DF844" i="37"/>
  <c r="AB844" i="37"/>
  <c r="DF843" i="37"/>
  <c r="AB843" i="37"/>
  <c r="DF842" i="37"/>
  <c r="AB842" i="37"/>
  <c r="DF841" i="37"/>
  <c r="AB841" i="37"/>
  <c r="DF840" i="37"/>
  <c r="AB840" i="37"/>
  <c r="DF839" i="37"/>
  <c r="AB839" i="37"/>
  <c r="DF838" i="37"/>
  <c r="AB838" i="37"/>
  <c r="DF837" i="37"/>
  <c r="AB837" i="37"/>
  <c r="DF836" i="37"/>
  <c r="AB836" i="37"/>
  <c r="DF835" i="37"/>
  <c r="AB835" i="37"/>
  <c r="DF834" i="37"/>
  <c r="AB834" i="37"/>
  <c r="DF833" i="37"/>
  <c r="AB833" i="37"/>
  <c r="DF832" i="37"/>
  <c r="AB832" i="37"/>
  <c r="DF831" i="37"/>
  <c r="AB831" i="37"/>
  <c r="DF830" i="37"/>
  <c r="AB830" i="37"/>
  <c r="DF829" i="37"/>
  <c r="AB829" i="37"/>
  <c r="DF828" i="37"/>
  <c r="AB828" i="37"/>
  <c r="DF827" i="37"/>
  <c r="AB827" i="37"/>
  <c r="DF826" i="37"/>
  <c r="AB826" i="37"/>
  <c r="DF825" i="37"/>
  <c r="AB825" i="37"/>
  <c r="DF824" i="37"/>
  <c r="AB824" i="37"/>
  <c r="DF823" i="37"/>
  <c r="AB823" i="37"/>
  <c r="DF822" i="37"/>
  <c r="AB822" i="37"/>
  <c r="DF821" i="37"/>
  <c r="AB821" i="37"/>
  <c r="DF820" i="37"/>
  <c r="AB820" i="37"/>
  <c r="DF819" i="37"/>
  <c r="AB819" i="37"/>
  <c r="DF818" i="37"/>
  <c r="AB818" i="37"/>
  <c r="DF817" i="37"/>
  <c r="AB817" i="37"/>
  <c r="DF816" i="37"/>
  <c r="AB816" i="37"/>
  <c r="DF815" i="37"/>
  <c r="AB815" i="37"/>
  <c r="DF814" i="37"/>
  <c r="AB814" i="37"/>
  <c r="DF813" i="37"/>
  <c r="AB813" i="37"/>
  <c r="DF812" i="37"/>
  <c r="AB812" i="37"/>
  <c r="DF811" i="37"/>
  <c r="AB811" i="37"/>
  <c r="DF810" i="37"/>
  <c r="AB810" i="37"/>
  <c r="DF809" i="37"/>
  <c r="AB809" i="37"/>
  <c r="DF808" i="37"/>
  <c r="AB808" i="37"/>
  <c r="DF807" i="37"/>
  <c r="AB807" i="37"/>
  <c r="DF806" i="37"/>
  <c r="AB806" i="37"/>
  <c r="DF805" i="37"/>
  <c r="AB805" i="37"/>
  <c r="DF804" i="37"/>
  <c r="AB804" i="37"/>
  <c r="DF803" i="37"/>
  <c r="AB803" i="37"/>
  <c r="DF802" i="37"/>
  <c r="AB802" i="37"/>
  <c r="DF801" i="37"/>
  <c r="AB801" i="37"/>
  <c r="DF800" i="37"/>
  <c r="AB800" i="37"/>
  <c r="DF799" i="37"/>
  <c r="AB799" i="37"/>
  <c r="DF798" i="37"/>
  <c r="AB798" i="37"/>
  <c r="DF797" i="37"/>
  <c r="AB797" i="37"/>
  <c r="DF796" i="37"/>
  <c r="AB796" i="37"/>
  <c r="DF795" i="37"/>
  <c r="AB795" i="37"/>
  <c r="DF794" i="37"/>
  <c r="AB794" i="37"/>
  <c r="DF793" i="37"/>
  <c r="AB793" i="37"/>
  <c r="DF792" i="37"/>
  <c r="AB792" i="37"/>
  <c r="DF791" i="37"/>
  <c r="AB791" i="37"/>
  <c r="DF790" i="37"/>
  <c r="AB790" i="37"/>
  <c r="DF789" i="37"/>
  <c r="AB789" i="37"/>
  <c r="DF788" i="37"/>
  <c r="AB788" i="37"/>
  <c r="DF787" i="37"/>
  <c r="AB787" i="37"/>
  <c r="DF786" i="37"/>
  <c r="AB786" i="37"/>
  <c r="DF785" i="37"/>
  <c r="AB785" i="37"/>
  <c r="DF784" i="37"/>
  <c r="AB784" i="37"/>
  <c r="DF783" i="37"/>
  <c r="AB783" i="37"/>
  <c r="DF782" i="37"/>
  <c r="AB782" i="37"/>
  <c r="DF781" i="37"/>
  <c r="AB781" i="37"/>
  <c r="DF780" i="37"/>
  <c r="AB780" i="37"/>
  <c r="DF779" i="37"/>
  <c r="AB779" i="37"/>
  <c r="DF778" i="37"/>
  <c r="AB778" i="37"/>
  <c r="DF777" i="37"/>
  <c r="AB777" i="37"/>
  <c r="DF776" i="37"/>
  <c r="AB776" i="37"/>
  <c r="DF775" i="37"/>
  <c r="AB775" i="37"/>
  <c r="DF774" i="37"/>
  <c r="AB774" i="37"/>
  <c r="DF773" i="37"/>
  <c r="AB773" i="37"/>
  <c r="DF772" i="37"/>
  <c r="AB772" i="37"/>
  <c r="DF771" i="37"/>
  <c r="AB771" i="37"/>
  <c r="DF770" i="37"/>
  <c r="AB770" i="37"/>
  <c r="DF769" i="37"/>
  <c r="AB769" i="37"/>
  <c r="DF768" i="37"/>
  <c r="AB768" i="37"/>
  <c r="DF767" i="37"/>
  <c r="AB767" i="37"/>
  <c r="DF766" i="37"/>
  <c r="AB766" i="37"/>
  <c r="DF765" i="37"/>
  <c r="AB765" i="37"/>
  <c r="DF764" i="37"/>
  <c r="AB764" i="37"/>
  <c r="DF763" i="37"/>
  <c r="AB763" i="37"/>
  <c r="DF762" i="37"/>
  <c r="AB762" i="37"/>
  <c r="DF761" i="37"/>
  <c r="AB761" i="37"/>
  <c r="DF760" i="37"/>
  <c r="AB760" i="37"/>
  <c r="DF759" i="37"/>
  <c r="AB759" i="37"/>
  <c r="DF758" i="37"/>
  <c r="AB758" i="37"/>
  <c r="DF757" i="37"/>
  <c r="AB757" i="37"/>
  <c r="DF756" i="37"/>
  <c r="AB756" i="37"/>
  <c r="DF755" i="37"/>
  <c r="AB755" i="37"/>
  <c r="DF754" i="37"/>
  <c r="AB754" i="37"/>
  <c r="DF753" i="37"/>
  <c r="AB753" i="37"/>
  <c r="DF752" i="37"/>
  <c r="AB752" i="37"/>
  <c r="DF751" i="37"/>
  <c r="AB751" i="37"/>
  <c r="DF750" i="37"/>
  <c r="AB750" i="37"/>
  <c r="DF749" i="37"/>
  <c r="AB749" i="37"/>
  <c r="DF748" i="37"/>
  <c r="AB748" i="37"/>
  <c r="DF747" i="37"/>
  <c r="AB747" i="37"/>
  <c r="DF746" i="37"/>
  <c r="AB746" i="37"/>
  <c r="DF745" i="37"/>
  <c r="AB745" i="37"/>
  <c r="DF744" i="37"/>
  <c r="AB744" i="37"/>
  <c r="DF743" i="37"/>
  <c r="AB743" i="37"/>
  <c r="DF742" i="37"/>
  <c r="AB742" i="37"/>
  <c r="DF741" i="37"/>
  <c r="AB741" i="37"/>
  <c r="DF740" i="37"/>
  <c r="AB740" i="37"/>
  <c r="DF739" i="37"/>
  <c r="AB739" i="37"/>
  <c r="DF738" i="37"/>
  <c r="AB738" i="37"/>
  <c r="DF737" i="37"/>
  <c r="AB737" i="37"/>
  <c r="DF736" i="37"/>
  <c r="AB736" i="37"/>
  <c r="DF735" i="37"/>
  <c r="AB735" i="37"/>
  <c r="DF734" i="37"/>
  <c r="AB734" i="37"/>
  <c r="DF733" i="37"/>
  <c r="AB733" i="37"/>
  <c r="DF732" i="37"/>
  <c r="AB732" i="37"/>
  <c r="DF731" i="37"/>
  <c r="AB731" i="37"/>
  <c r="DF730" i="37"/>
  <c r="AB730" i="37"/>
  <c r="DF729" i="37"/>
  <c r="AB729" i="37"/>
  <c r="DF728" i="37"/>
  <c r="AB728" i="37"/>
  <c r="DF727" i="37"/>
  <c r="AB727" i="37"/>
  <c r="DF726" i="37"/>
  <c r="AB726" i="37"/>
  <c r="DF725" i="37"/>
  <c r="AB725" i="37"/>
  <c r="DF724" i="37"/>
  <c r="AB724" i="37"/>
  <c r="DF723" i="37"/>
  <c r="AB723" i="37"/>
  <c r="DF722" i="37"/>
  <c r="AB722" i="37"/>
  <c r="DF721" i="37"/>
  <c r="AB721" i="37"/>
  <c r="DF720" i="37"/>
  <c r="AB720" i="37"/>
  <c r="DF719" i="37"/>
  <c r="AB719" i="37"/>
  <c r="DF718" i="37"/>
  <c r="AB718" i="37"/>
  <c r="DF717" i="37"/>
  <c r="AB717" i="37"/>
  <c r="DF716" i="37"/>
  <c r="AB716" i="37"/>
  <c r="DF715" i="37"/>
  <c r="AB715" i="37"/>
  <c r="DF714" i="37"/>
  <c r="AB714" i="37"/>
  <c r="DF713" i="37"/>
  <c r="AB713" i="37"/>
  <c r="DF712" i="37"/>
  <c r="AB712" i="37"/>
  <c r="DF711" i="37"/>
  <c r="AB711" i="37"/>
  <c r="DF710" i="37"/>
  <c r="AB710" i="37"/>
  <c r="DF709" i="37"/>
  <c r="AB709" i="37"/>
  <c r="DF708" i="37"/>
  <c r="AB708" i="37"/>
  <c r="DF707" i="37"/>
  <c r="AB707" i="37"/>
  <c r="DF706" i="37"/>
  <c r="AB706" i="37"/>
  <c r="DF705" i="37"/>
  <c r="AB705" i="37"/>
  <c r="DF704" i="37"/>
  <c r="AB704" i="37"/>
  <c r="DF703" i="37"/>
  <c r="AB703" i="37"/>
  <c r="DF702" i="37"/>
  <c r="AB702" i="37"/>
  <c r="DF701" i="37"/>
  <c r="AB701" i="37"/>
  <c r="DF700" i="37"/>
  <c r="AB700" i="37"/>
  <c r="DF699" i="37"/>
  <c r="AB699" i="37"/>
  <c r="DF698" i="37"/>
  <c r="AB698" i="37"/>
  <c r="DF697" i="37"/>
  <c r="AB697" i="37"/>
  <c r="DF696" i="37"/>
  <c r="AB696" i="37"/>
  <c r="DF695" i="37"/>
  <c r="AB695" i="37"/>
  <c r="DF694" i="37"/>
  <c r="AB694" i="37"/>
  <c r="DF693" i="37"/>
  <c r="AB693" i="37"/>
  <c r="DF692" i="37"/>
  <c r="AB692" i="37"/>
  <c r="DF691" i="37"/>
  <c r="AB691" i="37"/>
  <c r="DF690" i="37"/>
  <c r="AB690" i="37"/>
  <c r="DF689" i="37"/>
  <c r="AB689" i="37"/>
  <c r="DF688" i="37"/>
  <c r="AB688" i="37"/>
  <c r="DF687" i="37"/>
  <c r="AB687" i="37"/>
  <c r="DF686" i="37"/>
  <c r="AB686" i="37"/>
  <c r="DF685" i="37"/>
  <c r="AB685" i="37"/>
  <c r="DF684" i="37"/>
  <c r="AB684" i="37"/>
  <c r="DF683" i="37"/>
  <c r="AB683" i="37"/>
  <c r="DF682" i="37"/>
  <c r="AB682" i="37"/>
  <c r="DF681" i="37"/>
  <c r="AB681" i="37"/>
  <c r="DF680" i="37"/>
  <c r="AB680" i="37"/>
  <c r="DF679" i="37"/>
  <c r="AB679" i="37"/>
  <c r="DF678" i="37"/>
  <c r="AB678" i="37"/>
  <c r="DF677" i="37"/>
  <c r="AB677" i="37"/>
  <c r="DF676" i="37"/>
  <c r="AB676" i="37"/>
  <c r="DF675" i="37"/>
  <c r="AB675" i="37"/>
  <c r="DF674" i="37"/>
  <c r="AB674" i="37"/>
  <c r="DF673" i="37"/>
  <c r="AB673" i="37"/>
  <c r="DF672" i="37"/>
  <c r="AB672" i="37"/>
  <c r="DF671" i="37"/>
  <c r="AB671" i="37"/>
  <c r="DF670" i="37"/>
  <c r="AB670" i="37"/>
  <c r="DF669" i="37"/>
  <c r="AB669" i="37"/>
  <c r="DF668" i="37"/>
  <c r="AB668" i="37"/>
  <c r="DF667" i="37"/>
  <c r="AB667" i="37"/>
  <c r="DF666" i="37"/>
  <c r="AB666" i="37"/>
  <c r="DF665" i="37"/>
  <c r="AB665" i="37"/>
  <c r="DF664" i="37"/>
  <c r="AB664" i="37"/>
  <c r="DF663" i="37"/>
  <c r="AB663" i="37"/>
  <c r="DF662" i="37"/>
  <c r="AB662" i="37"/>
  <c r="DF661" i="37"/>
  <c r="AB661" i="37"/>
  <c r="DF660" i="37"/>
  <c r="AB660" i="37"/>
  <c r="DF659" i="37"/>
  <c r="AB659" i="37"/>
  <c r="DF658" i="37"/>
  <c r="AB658" i="37"/>
  <c r="DF657" i="37"/>
  <c r="AB657" i="37"/>
  <c r="DF656" i="37"/>
  <c r="AB656" i="37"/>
  <c r="DF655" i="37"/>
  <c r="AB655" i="37"/>
  <c r="DF654" i="37"/>
  <c r="AB654" i="37"/>
  <c r="DF653" i="37"/>
  <c r="AB653" i="37"/>
  <c r="DF652" i="37"/>
  <c r="AB652" i="37"/>
  <c r="DF651" i="37"/>
  <c r="AB651" i="37"/>
  <c r="DF650" i="37"/>
  <c r="AB650" i="37"/>
  <c r="DF649" i="37"/>
  <c r="AB649" i="37"/>
  <c r="DF648" i="37"/>
  <c r="AB648" i="37"/>
  <c r="DF647" i="37"/>
  <c r="AB647" i="37"/>
  <c r="DF646" i="37"/>
  <c r="AB646" i="37"/>
  <c r="DF645" i="37"/>
  <c r="AB645" i="37"/>
  <c r="DF644" i="37"/>
  <c r="AB644" i="37"/>
  <c r="DF643" i="37"/>
  <c r="AB643" i="37"/>
  <c r="DF642" i="37"/>
  <c r="AB642" i="37"/>
  <c r="DF641" i="37"/>
  <c r="AB641" i="37"/>
  <c r="DF640" i="37"/>
  <c r="AB640" i="37"/>
  <c r="DF639" i="37"/>
  <c r="AB639" i="37"/>
  <c r="DF638" i="37"/>
  <c r="Y638" i="37"/>
  <c r="AB638" i="37" s="1"/>
  <c r="DF637" i="37"/>
  <c r="Y637" i="37"/>
  <c r="AB637" i="37" s="1"/>
  <c r="DF636" i="37"/>
  <c r="Y636" i="37"/>
  <c r="AB636" i="37" s="1"/>
  <c r="DF635" i="37"/>
  <c r="AB635" i="37"/>
  <c r="DF634" i="37"/>
  <c r="AB634" i="37"/>
  <c r="DF633" i="37"/>
  <c r="AB633" i="37"/>
  <c r="DF632" i="37"/>
  <c r="AB632" i="37"/>
  <c r="DF631" i="37"/>
  <c r="AB631" i="37"/>
  <c r="DF630" i="37"/>
  <c r="Y630" i="37"/>
  <c r="AB630" i="37" s="1"/>
  <c r="DF629" i="37"/>
  <c r="Y629" i="37"/>
  <c r="AB629" i="37" s="1"/>
  <c r="DF628" i="37"/>
  <c r="AB628" i="37"/>
  <c r="DF627" i="37"/>
  <c r="AB627" i="37"/>
  <c r="DF626" i="37"/>
  <c r="AB626" i="37"/>
  <c r="DF625" i="37"/>
  <c r="Y625" i="37"/>
  <c r="AB625" i="37" s="1"/>
  <c r="DF624" i="37"/>
  <c r="AB624" i="37"/>
  <c r="DF623" i="37"/>
  <c r="AB623" i="37"/>
  <c r="DF622" i="37"/>
  <c r="AB622" i="37"/>
  <c r="DF621" i="37"/>
  <c r="AB621" i="37"/>
  <c r="DF620" i="37"/>
  <c r="AB620" i="37"/>
  <c r="DF619" i="37"/>
  <c r="AB619" i="37"/>
  <c r="DF618" i="37"/>
  <c r="AB618" i="37"/>
  <c r="DF617" i="37"/>
  <c r="AB617" i="37"/>
  <c r="DF616" i="37"/>
  <c r="AB616" i="37"/>
  <c r="DF615" i="37"/>
  <c r="AB615" i="37"/>
  <c r="DF614" i="37"/>
  <c r="AB614" i="37"/>
  <c r="DF613" i="37"/>
  <c r="AB613" i="37"/>
  <c r="DF612" i="37"/>
  <c r="AB612" i="37"/>
  <c r="DF611" i="37"/>
  <c r="AB611" i="37"/>
  <c r="DF610" i="37"/>
  <c r="AB610" i="37"/>
  <c r="DF609" i="37"/>
  <c r="AB609" i="37"/>
  <c r="DF608" i="37"/>
  <c r="AB608" i="37"/>
  <c r="DF607" i="37"/>
  <c r="AB607" i="37"/>
  <c r="DF606" i="37"/>
  <c r="AB606" i="37"/>
  <c r="DF605" i="37"/>
  <c r="AB605" i="37"/>
  <c r="DF604" i="37"/>
  <c r="AB604" i="37"/>
  <c r="DF603" i="37"/>
  <c r="AB603" i="37"/>
  <c r="DF602" i="37"/>
  <c r="AB602" i="37"/>
  <c r="DF601" i="37"/>
  <c r="AB601" i="37"/>
  <c r="DF600" i="37"/>
  <c r="AB600" i="37"/>
  <c r="DF599" i="37"/>
  <c r="AB599" i="37"/>
  <c r="DF598" i="37"/>
  <c r="AB598" i="37"/>
  <c r="DF597" i="37"/>
  <c r="AB597" i="37"/>
  <c r="DF596" i="37"/>
  <c r="AB596" i="37"/>
  <c r="DF595" i="37"/>
  <c r="AB595" i="37"/>
  <c r="DF594" i="37"/>
  <c r="AB594" i="37"/>
  <c r="DF593" i="37"/>
  <c r="AB593" i="37"/>
  <c r="DF592" i="37"/>
  <c r="AB592" i="37"/>
  <c r="DF591" i="37"/>
  <c r="AB591" i="37"/>
  <c r="DF590" i="37"/>
  <c r="AB590" i="37"/>
  <c r="DF589" i="37"/>
  <c r="AB589" i="37"/>
  <c r="DF588" i="37"/>
  <c r="AB588" i="37"/>
  <c r="DF587" i="37"/>
  <c r="AB587" i="37"/>
  <c r="DF586" i="37"/>
  <c r="AB586" i="37"/>
  <c r="DF585" i="37"/>
  <c r="AB585" i="37"/>
  <c r="DF584" i="37"/>
  <c r="AB584" i="37"/>
  <c r="DF583" i="37"/>
  <c r="AB583" i="37"/>
  <c r="DF582" i="37"/>
  <c r="AB582" i="37"/>
  <c r="DF581" i="37"/>
  <c r="AB581" i="37"/>
  <c r="DF580" i="37"/>
  <c r="AB580" i="37"/>
  <c r="DF579" i="37"/>
  <c r="AB579" i="37"/>
  <c r="DF578" i="37"/>
  <c r="AB578" i="37"/>
  <c r="DF577" i="37"/>
  <c r="AB577" i="37"/>
  <c r="DF576" i="37"/>
  <c r="AB576" i="37"/>
  <c r="DF575" i="37"/>
  <c r="AB575" i="37"/>
  <c r="DF574" i="37"/>
  <c r="AB574" i="37"/>
  <c r="DF573" i="37"/>
  <c r="AB573" i="37"/>
  <c r="DF572" i="37"/>
  <c r="AB572" i="37"/>
  <c r="DF571" i="37"/>
  <c r="AB571" i="37"/>
  <c r="DF570" i="37"/>
  <c r="AB570" i="37"/>
  <c r="DF569" i="37"/>
  <c r="AB569" i="37"/>
  <c r="DF568" i="37"/>
  <c r="AB568" i="37"/>
  <c r="DF567" i="37"/>
  <c r="AB567" i="37"/>
  <c r="DF566" i="37"/>
  <c r="AB566" i="37"/>
  <c r="DF565" i="37"/>
  <c r="AB565" i="37"/>
  <c r="DF564" i="37"/>
  <c r="AB564" i="37"/>
  <c r="DF563" i="37"/>
  <c r="AB563" i="37"/>
  <c r="DF562" i="37"/>
  <c r="AB562" i="37"/>
  <c r="DF561" i="37"/>
  <c r="AB561" i="37"/>
  <c r="DF560" i="37"/>
  <c r="AB560" i="37"/>
  <c r="DF559" i="37"/>
  <c r="AB559" i="37"/>
  <c r="DF558" i="37"/>
  <c r="AB558" i="37"/>
  <c r="DF557" i="37"/>
  <c r="AB557" i="37"/>
  <c r="DF556" i="37"/>
  <c r="AB556" i="37"/>
  <c r="DF555" i="37"/>
  <c r="AB555" i="37"/>
  <c r="DF554" i="37"/>
  <c r="AB554" i="37"/>
  <c r="DF553" i="37"/>
  <c r="AB553" i="37"/>
  <c r="DF552" i="37"/>
  <c r="AB552" i="37"/>
  <c r="DF551" i="37"/>
  <c r="AB551" i="37"/>
  <c r="DF550" i="37"/>
  <c r="AB550" i="37"/>
  <c r="DF549" i="37"/>
  <c r="AB549" i="37"/>
  <c r="DF548" i="37"/>
  <c r="AB548" i="37"/>
  <c r="DF547" i="37"/>
  <c r="AB547" i="37"/>
  <c r="DF546" i="37"/>
  <c r="AB546" i="37"/>
  <c r="DF545" i="37"/>
  <c r="AB545" i="37"/>
  <c r="DF544" i="37"/>
  <c r="AB544" i="37"/>
  <c r="DF543" i="37"/>
  <c r="AB543" i="37"/>
  <c r="DF542" i="37"/>
  <c r="AB542" i="37"/>
  <c r="DF541" i="37"/>
  <c r="AB541" i="37"/>
  <c r="DF540" i="37"/>
  <c r="AB540" i="37"/>
  <c r="DF539" i="37"/>
  <c r="AB539" i="37"/>
  <c r="DF538" i="37"/>
  <c r="AB538" i="37"/>
  <c r="DF537" i="37"/>
  <c r="AB537" i="37"/>
  <c r="DF536" i="37"/>
  <c r="AB536" i="37"/>
  <c r="DF535" i="37"/>
  <c r="AB535" i="37"/>
  <c r="DF534" i="37"/>
  <c r="AB534" i="37"/>
  <c r="DF533" i="37"/>
  <c r="AB533" i="37"/>
  <c r="DF532" i="37"/>
  <c r="AB532" i="37"/>
  <c r="DF531" i="37"/>
  <c r="AB531" i="37"/>
  <c r="DF530" i="37"/>
  <c r="AB530" i="37"/>
  <c r="DF529" i="37"/>
  <c r="AB529" i="37"/>
  <c r="DF528" i="37"/>
  <c r="AB528" i="37"/>
  <c r="DF527" i="37"/>
  <c r="AB527" i="37"/>
  <c r="DF526" i="37"/>
  <c r="AB526" i="37"/>
  <c r="DF525" i="37"/>
  <c r="AB525" i="37"/>
  <c r="DF524" i="37"/>
  <c r="AB524" i="37"/>
  <c r="DF523" i="37"/>
  <c r="AB523" i="37"/>
  <c r="DF522" i="37"/>
  <c r="AB522" i="37"/>
  <c r="DF521" i="37"/>
  <c r="AB521" i="37"/>
  <c r="DF520" i="37"/>
  <c r="AB520" i="37"/>
  <c r="DF519" i="37"/>
  <c r="AB519" i="37"/>
  <c r="DF518" i="37"/>
  <c r="AB518" i="37"/>
  <c r="DF517" i="37"/>
  <c r="AB517" i="37"/>
  <c r="DF516" i="37"/>
  <c r="AB516" i="37"/>
  <c r="DF515" i="37"/>
  <c r="AB515" i="37"/>
  <c r="DF514" i="37"/>
  <c r="AB514" i="37"/>
  <c r="DF513" i="37"/>
  <c r="AB513" i="37"/>
  <c r="DF512" i="37"/>
  <c r="AB512" i="37"/>
  <c r="DF511" i="37"/>
  <c r="AB511" i="37"/>
  <c r="DF510" i="37"/>
  <c r="AB510" i="37"/>
  <c r="DF509" i="37"/>
  <c r="AB509" i="37"/>
  <c r="DF508" i="37"/>
  <c r="AB508" i="37"/>
  <c r="DF507" i="37"/>
  <c r="AB507" i="37"/>
  <c r="DF506" i="37"/>
  <c r="AB506" i="37"/>
  <c r="DF505" i="37"/>
  <c r="AB505" i="37"/>
  <c r="DF504" i="37"/>
  <c r="AB504" i="37"/>
  <c r="DF503" i="37"/>
  <c r="AB503" i="37"/>
  <c r="DF502" i="37"/>
  <c r="AB502" i="37"/>
  <c r="DF501" i="37"/>
  <c r="AB501" i="37"/>
  <c r="DF500" i="37"/>
  <c r="AB500" i="37"/>
  <c r="DF499" i="37"/>
  <c r="AB499" i="37"/>
  <c r="DF498" i="37"/>
  <c r="AB498" i="37"/>
  <c r="DF497" i="37"/>
  <c r="AB497" i="37"/>
  <c r="DF496" i="37"/>
  <c r="AB496" i="37"/>
  <c r="DF495" i="37"/>
  <c r="AB495" i="37"/>
  <c r="DF494" i="37"/>
  <c r="AB494" i="37"/>
  <c r="DF493" i="37"/>
  <c r="AB493" i="37"/>
  <c r="DF492" i="37"/>
  <c r="AB492" i="37"/>
  <c r="DF491" i="37"/>
  <c r="AB491" i="37"/>
  <c r="DF490" i="37"/>
  <c r="AB490" i="37"/>
  <c r="DF489" i="37"/>
  <c r="AB489" i="37"/>
  <c r="DF488" i="37"/>
  <c r="AB488" i="37"/>
  <c r="DF487" i="37"/>
  <c r="AB487" i="37"/>
  <c r="DF486" i="37"/>
  <c r="AB486" i="37"/>
  <c r="DF485" i="37"/>
  <c r="AB485" i="37"/>
  <c r="DF484" i="37"/>
  <c r="AB484" i="37"/>
  <c r="DF483" i="37"/>
  <c r="AB483" i="37"/>
  <c r="DF482" i="37"/>
  <c r="AB482" i="37"/>
  <c r="DF481" i="37"/>
  <c r="AB481" i="37"/>
  <c r="DF480" i="37"/>
  <c r="AB480" i="37"/>
  <c r="DF479" i="37"/>
  <c r="AB479" i="37"/>
  <c r="DF478" i="37"/>
  <c r="AB478" i="37"/>
  <c r="DF477" i="37"/>
  <c r="AB477" i="37"/>
  <c r="DF476" i="37"/>
  <c r="AB476" i="37"/>
  <c r="DF475" i="37"/>
  <c r="AB475" i="37"/>
  <c r="DF474" i="37"/>
  <c r="AB474" i="37"/>
  <c r="DF473" i="37"/>
  <c r="AB473" i="37"/>
  <c r="DF472" i="37"/>
  <c r="AB472" i="37"/>
  <c r="DF471" i="37"/>
  <c r="AB471" i="37"/>
  <c r="DF470" i="37"/>
  <c r="AB470" i="37"/>
  <c r="DF469" i="37"/>
  <c r="AB469" i="37"/>
  <c r="DF468" i="37"/>
  <c r="AB468" i="37"/>
  <c r="DF467" i="37"/>
  <c r="AB467" i="37"/>
  <c r="DF466" i="37"/>
  <c r="AB466" i="37"/>
  <c r="DF465" i="37"/>
  <c r="AB465" i="37"/>
  <c r="DF464" i="37"/>
  <c r="AB464" i="37"/>
  <c r="DF463" i="37"/>
  <c r="AB463" i="37"/>
  <c r="DF462" i="37"/>
  <c r="AB462" i="37"/>
  <c r="DF461" i="37"/>
  <c r="AB461" i="37"/>
  <c r="DF460" i="37"/>
  <c r="AB460" i="37"/>
  <c r="DF459" i="37"/>
  <c r="AB459" i="37"/>
  <c r="DF458" i="37"/>
  <c r="AB458" i="37"/>
  <c r="DF457" i="37"/>
  <c r="AB457" i="37"/>
  <c r="DF456" i="37"/>
  <c r="AB456" i="37"/>
  <c r="DF455" i="37"/>
  <c r="AB455" i="37"/>
  <c r="DF454" i="37"/>
  <c r="AB454" i="37"/>
  <c r="DF453" i="37"/>
  <c r="AB453" i="37"/>
  <c r="DF452" i="37"/>
  <c r="AB452" i="37"/>
  <c r="DF451" i="37"/>
  <c r="AB451" i="37"/>
  <c r="DF450" i="37"/>
  <c r="AB450" i="37"/>
  <c r="DF449" i="37"/>
  <c r="AB449" i="37"/>
  <c r="DF448" i="37"/>
  <c r="AB448" i="37"/>
  <c r="DF447" i="37"/>
  <c r="AB447" i="37"/>
  <c r="DF446" i="37"/>
  <c r="AB446" i="37"/>
  <c r="DF445" i="37"/>
  <c r="AB445" i="37"/>
  <c r="DF444" i="37"/>
  <c r="AB444" i="37"/>
  <c r="DF443" i="37"/>
  <c r="AB443" i="37"/>
  <c r="DF442" i="37"/>
  <c r="AB442" i="37"/>
  <c r="DF441" i="37"/>
  <c r="AB441" i="37"/>
  <c r="DF440" i="37"/>
  <c r="AB440" i="37"/>
  <c r="DF439" i="37"/>
  <c r="AB439" i="37"/>
  <c r="DF438" i="37"/>
  <c r="AB438" i="37"/>
  <c r="DF437" i="37"/>
  <c r="AB437" i="37"/>
  <c r="DF436" i="37"/>
  <c r="AB436" i="37"/>
  <c r="DF435" i="37"/>
  <c r="AB435" i="37"/>
  <c r="DF434" i="37"/>
  <c r="AB434" i="37"/>
  <c r="DF433" i="37"/>
  <c r="AB433" i="37"/>
  <c r="DF432" i="37"/>
  <c r="AB432" i="37"/>
  <c r="DF431" i="37"/>
  <c r="AB431" i="37"/>
  <c r="DF430" i="37"/>
  <c r="AB430" i="37"/>
  <c r="DF429" i="37"/>
  <c r="AB429" i="37"/>
  <c r="DF428" i="37"/>
  <c r="AB428" i="37"/>
  <c r="DF427" i="37"/>
  <c r="AB427" i="37"/>
  <c r="DF426" i="37"/>
  <c r="AB426" i="37"/>
  <c r="DF425" i="37"/>
  <c r="AB425" i="37"/>
  <c r="DF424" i="37"/>
  <c r="AB424" i="37"/>
  <c r="DF423" i="37"/>
  <c r="AB423" i="37"/>
  <c r="DF422" i="37"/>
  <c r="AB422" i="37"/>
  <c r="DF421" i="37"/>
  <c r="AB421" i="37"/>
  <c r="DF420" i="37"/>
  <c r="AB420" i="37"/>
  <c r="DF419" i="37"/>
  <c r="AB419" i="37"/>
  <c r="DF418" i="37"/>
  <c r="AB418" i="37"/>
  <c r="DF417" i="37"/>
  <c r="AB417" i="37"/>
  <c r="DF416" i="37"/>
  <c r="AB416" i="37"/>
  <c r="DF415" i="37"/>
  <c r="AB415" i="37"/>
  <c r="DF414" i="37"/>
  <c r="AB414" i="37"/>
  <c r="DF413" i="37"/>
  <c r="AB413" i="37"/>
  <c r="DF412" i="37"/>
  <c r="AB412" i="37"/>
  <c r="DF411" i="37"/>
  <c r="AB411" i="37"/>
  <c r="DF410" i="37"/>
  <c r="AB410" i="37"/>
  <c r="DF409" i="37"/>
  <c r="AB409" i="37"/>
  <c r="DF408" i="37"/>
  <c r="AB408" i="37"/>
  <c r="DF407" i="37"/>
  <c r="AB407" i="37"/>
  <c r="DF406" i="37"/>
  <c r="AB406" i="37"/>
  <c r="DF405" i="37"/>
  <c r="AB405" i="37"/>
  <c r="DF404" i="37"/>
  <c r="AB404" i="37"/>
  <c r="DF403" i="37"/>
  <c r="AB403" i="37"/>
  <c r="DF402" i="37"/>
  <c r="AB402" i="37"/>
  <c r="DF401" i="37"/>
  <c r="AB401" i="37"/>
  <c r="DF400" i="37"/>
  <c r="AB400" i="37"/>
  <c r="DF399" i="37"/>
  <c r="AB399" i="37"/>
  <c r="DF398" i="37"/>
  <c r="AB398" i="37"/>
  <c r="DF397" i="37"/>
  <c r="AB397" i="37"/>
  <c r="DF396" i="37"/>
  <c r="AB396" i="37"/>
  <c r="DF395" i="37"/>
  <c r="AB395" i="37"/>
  <c r="DF394" i="37"/>
  <c r="AB394" i="37"/>
  <c r="DF393" i="37"/>
  <c r="AB393" i="37"/>
  <c r="DF392" i="37"/>
  <c r="AB392" i="37"/>
  <c r="DF391" i="37"/>
  <c r="AB391" i="37"/>
  <c r="DF390" i="37"/>
  <c r="AB390" i="37"/>
  <c r="DF389" i="37"/>
  <c r="AB389" i="37"/>
  <c r="DF388" i="37"/>
  <c r="AB388" i="37"/>
  <c r="DF387" i="37"/>
  <c r="AB387" i="37"/>
  <c r="DF386" i="37"/>
  <c r="AB386" i="37"/>
  <c r="DF385" i="37"/>
  <c r="AB385" i="37"/>
  <c r="DF384" i="37"/>
  <c r="AB384" i="37"/>
  <c r="DF383" i="37"/>
  <c r="AB383" i="37"/>
  <c r="DF382" i="37"/>
  <c r="AB382" i="37"/>
  <c r="DF381" i="37"/>
  <c r="AB381" i="37"/>
  <c r="DF380" i="37"/>
  <c r="AB380" i="37"/>
  <c r="DF379" i="37"/>
  <c r="AB379" i="37"/>
  <c r="DF378" i="37"/>
  <c r="AB378" i="37"/>
  <c r="DF377" i="37"/>
  <c r="AB377" i="37"/>
  <c r="DF376" i="37"/>
  <c r="AB376" i="37"/>
  <c r="DF375" i="37"/>
  <c r="AB375" i="37"/>
  <c r="DF374" i="37"/>
  <c r="AB374" i="37"/>
  <c r="DF373" i="37"/>
  <c r="AB373" i="37"/>
  <c r="DF372" i="37"/>
  <c r="AB372" i="37"/>
  <c r="DF371" i="37"/>
  <c r="AB371" i="37"/>
  <c r="DF370" i="37"/>
  <c r="AB370" i="37"/>
  <c r="DF369" i="37"/>
  <c r="AB369" i="37"/>
  <c r="DF368" i="37"/>
  <c r="AB368" i="37"/>
  <c r="DF367" i="37"/>
  <c r="AB367" i="37"/>
  <c r="DF366" i="37"/>
  <c r="AB366" i="37"/>
  <c r="DF365" i="37"/>
  <c r="AB365" i="37"/>
  <c r="DF364" i="37"/>
  <c r="AB364" i="37"/>
  <c r="DF363" i="37"/>
  <c r="AB363" i="37"/>
  <c r="DF362" i="37"/>
  <c r="AB362" i="37"/>
  <c r="DF361" i="37"/>
  <c r="AB361" i="37"/>
  <c r="DF360" i="37"/>
  <c r="AB360" i="37"/>
  <c r="DF359" i="37"/>
  <c r="AB359" i="37"/>
  <c r="DF358" i="37"/>
  <c r="AB358" i="37"/>
  <c r="DF357" i="37"/>
  <c r="AB357" i="37"/>
  <c r="DF356" i="37"/>
  <c r="AB356" i="37"/>
  <c r="DF355" i="37"/>
  <c r="AB355" i="37"/>
  <c r="DF354" i="37"/>
  <c r="AB354" i="37"/>
  <c r="DF353" i="37"/>
  <c r="AB353" i="37"/>
  <c r="DF352" i="37"/>
  <c r="AB352" i="37"/>
  <c r="DF351" i="37"/>
  <c r="AB351" i="37"/>
  <c r="DF350" i="37"/>
  <c r="AB350" i="37"/>
  <c r="DF349" i="37"/>
  <c r="AB349" i="37"/>
  <c r="DF348" i="37"/>
  <c r="AB348" i="37"/>
  <c r="DF347" i="37"/>
  <c r="AB347" i="37"/>
  <c r="DF346" i="37"/>
  <c r="AB346" i="37"/>
  <c r="DF345" i="37"/>
  <c r="AB345" i="37"/>
  <c r="DF344" i="37"/>
  <c r="AB344" i="37"/>
  <c r="DF343" i="37"/>
  <c r="AB343" i="37"/>
  <c r="DF342" i="37"/>
  <c r="AB342" i="37"/>
  <c r="DF341" i="37"/>
  <c r="AB341" i="37"/>
  <c r="DF340" i="37"/>
  <c r="AB340" i="37"/>
  <c r="DF339" i="37"/>
  <c r="AB339" i="37"/>
  <c r="DF338" i="37"/>
  <c r="AB338" i="37"/>
  <c r="DF337" i="37"/>
  <c r="AB337" i="37"/>
  <c r="DF336" i="37"/>
  <c r="AB336" i="37"/>
  <c r="DF335" i="37"/>
  <c r="AB335" i="37"/>
  <c r="DF334" i="37"/>
  <c r="AB334" i="37"/>
  <c r="DF333" i="37"/>
  <c r="AB333" i="37"/>
  <c r="DF332" i="37"/>
  <c r="AB332" i="37"/>
  <c r="DF331" i="37"/>
  <c r="AB331" i="37"/>
  <c r="DF330" i="37"/>
  <c r="AB330" i="37"/>
  <c r="DF329" i="37"/>
  <c r="AB329" i="37"/>
  <c r="DF328" i="37"/>
  <c r="AB328" i="37"/>
  <c r="DF327" i="37"/>
  <c r="AB327" i="37"/>
  <c r="DF326" i="37"/>
  <c r="AB326" i="37"/>
  <c r="DF325" i="37"/>
  <c r="AB325" i="37"/>
  <c r="DF324" i="37"/>
  <c r="AB324" i="37"/>
  <c r="DF323" i="37"/>
  <c r="AB323" i="37"/>
  <c r="DF322" i="37"/>
  <c r="AB322" i="37"/>
  <c r="DF321" i="37"/>
  <c r="AB321" i="37"/>
  <c r="DF320" i="37"/>
  <c r="AB320" i="37"/>
  <c r="DF319" i="37"/>
  <c r="AB319" i="37"/>
  <c r="DF318" i="37"/>
  <c r="AB318" i="37"/>
  <c r="DF317" i="37"/>
  <c r="AB317" i="37"/>
  <c r="DF316" i="37"/>
  <c r="AB316" i="37"/>
  <c r="DF315" i="37"/>
  <c r="AB315" i="37"/>
  <c r="DF314" i="37"/>
  <c r="AB314" i="37"/>
  <c r="DF313" i="37"/>
  <c r="AB313" i="37"/>
  <c r="DF312" i="37"/>
  <c r="AB312" i="37"/>
  <c r="DF311" i="37"/>
  <c r="AB311" i="37"/>
  <c r="DF310" i="37"/>
  <c r="AB310" i="37"/>
  <c r="DF309" i="37"/>
  <c r="AB309" i="37"/>
  <c r="DF308" i="37"/>
  <c r="AB308" i="37"/>
  <c r="DF307" i="37"/>
  <c r="AB307" i="37"/>
  <c r="DF306" i="37"/>
  <c r="AB306" i="37"/>
  <c r="DF305" i="37"/>
  <c r="AB305" i="37"/>
  <c r="DF304" i="37"/>
  <c r="AB304" i="37"/>
  <c r="DF303" i="37"/>
  <c r="AB303" i="37"/>
  <c r="DF302" i="37"/>
  <c r="AB302" i="37"/>
  <c r="DF301" i="37"/>
  <c r="AB301" i="37"/>
  <c r="DF300" i="37"/>
  <c r="AB300" i="37"/>
  <c r="DF299" i="37"/>
  <c r="AB299" i="37"/>
  <c r="DF298" i="37"/>
  <c r="AB298" i="37"/>
  <c r="DF297" i="37"/>
  <c r="AB297" i="37"/>
  <c r="DF296" i="37"/>
  <c r="AB296" i="37"/>
  <c r="DF295" i="37"/>
  <c r="AB295" i="37"/>
  <c r="DF294" i="37"/>
  <c r="AB294" i="37"/>
  <c r="DF293" i="37"/>
  <c r="AB293" i="37"/>
  <c r="DF292" i="37"/>
  <c r="AB292" i="37"/>
  <c r="DF291" i="37"/>
  <c r="AB291" i="37"/>
  <c r="DF290" i="37"/>
  <c r="AB290" i="37"/>
  <c r="DF289" i="37"/>
  <c r="AB289" i="37"/>
  <c r="DF288" i="37"/>
  <c r="AB288" i="37"/>
  <c r="DF287" i="37"/>
  <c r="AB287" i="37"/>
  <c r="DF286" i="37"/>
  <c r="AB286" i="37"/>
  <c r="DF285" i="37"/>
  <c r="AB285" i="37"/>
  <c r="DF284" i="37"/>
  <c r="AB284" i="37"/>
  <c r="DF283" i="37"/>
  <c r="AB283" i="37"/>
  <c r="DF282" i="37"/>
  <c r="AB282" i="37"/>
  <c r="DF281" i="37"/>
  <c r="AB281" i="37"/>
  <c r="DF280" i="37"/>
  <c r="AB280" i="37"/>
  <c r="DF279" i="37"/>
  <c r="AB279" i="37"/>
  <c r="DF278" i="37"/>
  <c r="AB278" i="37"/>
  <c r="DF277" i="37"/>
  <c r="AB277" i="37"/>
  <c r="DF276" i="37"/>
  <c r="AB276" i="37"/>
  <c r="DF275" i="37"/>
  <c r="AB275" i="37"/>
  <c r="DF274" i="37"/>
  <c r="AB274" i="37"/>
  <c r="DF273" i="37"/>
  <c r="AB273" i="37"/>
  <c r="DF272" i="37"/>
  <c r="AB272" i="37"/>
  <c r="DF271" i="37"/>
  <c r="AB271" i="37"/>
  <c r="DF270" i="37"/>
  <c r="AB270" i="37"/>
  <c r="DF269" i="37"/>
  <c r="AB269" i="37"/>
  <c r="DF268" i="37"/>
  <c r="AB268" i="37"/>
  <c r="DF267" i="37"/>
  <c r="AB267" i="37"/>
  <c r="DF266" i="37"/>
  <c r="AB266" i="37"/>
  <c r="DF265" i="37"/>
  <c r="AB265" i="37"/>
  <c r="DF264" i="37"/>
  <c r="AB264" i="37"/>
  <c r="DF263" i="37"/>
  <c r="AB263" i="37"/>
  <c r="DF262" i="37"/>
  <c r="AB262" i="37"/>
  <c r="DF261" i="37"/>
  <c r="AB261" i="37"/>
  <c r="DF260" i="37"/>
  <c r="AB260" i="37"/>
  <c r="DF259" i="37"/>
  <c r="AB259" i="37"/>
  <c r="DF258" i="37"/>
  <c r="AB258" i="37"/>
  <c r="DF257" i="37"/>
  <c r="AB257" i="37"/>
  <c r="DF256" i="37"/>
  <c r="AB256" i="37"/>
  <c r="DF255" i="37"/>
  <c r="AB255" i="37"/>
  <c r="DF254" i="37"/>
  <c r="AB254" i="37"/>
  <c r="DF253" i="37"/>
  <c r="AB253" i="37"/>
  <c r="DF252" i="37"/>
  <c r="AB252" i="37"/>
  <c r="DF251" i="37"/>
  <c r="AB251" i="37"/>
  <c r="DF250" i="37"/>
  <c r="AB250" i="37"/>
  <c r="DF249" i="37"/>
  <c r="AB249" i="37"/>
  <c r="DF248" i="37"/>
  <c r="AB248" i="37"/>
  <c r="DF247" i="37"/>
  <c r="AB247" i="37"/>
  <c r="DF246" i="37"/>
  <c r="AB246" i="37"/>
  <c r="DF245" i="37"/>
  <c r="AB245" i="37"/>
  <c r="DF244" i="37"/>
  <c r="AB244" i="37"/>
  <c r="DF243" i="37"/>
  <c r="AB243" i="37"/>
  <c r="DF242" i="37"/>
  <c r="AB242" i="37"/>
  <c r="DF241" i="37"/>
  <c r="AB241" i="37"/>
  <c r="DF240" i="37"/>
  <c r="AB240" i="37"/>
  <c r="DF239" i="37"/>
  <c r="AB239" i="37"/>
  <c r="DF238" i="37"/>
  <c r="AB238" i="37"/>
  <c r="DF237" i="37"/>
  <c r="AB237" i="37"/>
  <c r="DF236" i="37"/>
  <c r="AB236" i="37"/>
  <c r="DF235" i="37"/>
  <c r="AB235" i="37"/>
  <c r="DF234" i="37"/>
  <c r="AB234" i="37"/>
  <c r="DF233" i="37"/>
  <c r="AB233" i="37"/>
  <c r="DF232" i="37"/>
  <c r="AB232" i="37"/>
  <c r="DF231" i="37"/>
  <c r="AB231" i="37"/>
  <c r="DF230" i="37"/>
  <c r="AB230" i="37"/>
  <c r="DF229" i="37"/>
  <c r="AB229" i="37"/>
  <c r="DF228" i="37"/>
  <c r="AB228" i="37"/>
  <c r="DF227" i="37"/>
  <c r="AB227" i="37"/>
  <c r="DF226" i="37"/>
  <c r="AB226" i="37"/>
  <c r="DF225" i="37"/>
  <c r="AB225" i="37"/>
  <c r="DF224" i="37"/>
  <c r="AB224" i="37"/>
  <c r="DF223" i="37"/>
  <c r="AB223" i="37"/>
  <c r="DF222" i="37"/>
  <c r="AB222" i="37"/>
  <c r="DF221" i="37"/>
  <c r="AB221" i="37"/>
  <c r="DF220" i="37"/>
  <c r="AB220" i="37"/>
  <c r="DF219" i="37"/>
  <c r="AB219" i="37"/>
  <c r="DF218" i="37"/>
  <c r="AB218" i="37"/>
  <c r="DF217" i="37"/>
  <c r="AB217" i="37"/>
  <c r="DF216" i="37"/>
  <c r="AB216" i="37"/>
  <c r="DF215" i="37"/>
  <c r="AB215" i="37"/>
  <c r="DF214" i="37"/>
  <c r="AB214" i="37"/>
  <c r="DF213" i="37"/>
  <c r="AB213" i="37"/>
  <c r="DF212" i="37"/>
  <c r="AB212" i="37"/>
  <c r="DF211" i="37"/>
  <c r="AB211" i="37"/>
  <c r="DF210" i="37"/>
  <c r="AB210" i="37"/>
  <c r="DF209" i="37"/>
  <c r="AB209" i="37"/>
  <c r="DF208" i="37"/>
  <c r="AB208" i="37"/>
  <c r="DF207" i="37"/>
  <c r="AB207" i="37"/>
  <c r="DF206" i="37"/>
  <c r="AB206" i="37"/>
  <c r="DF205" i="37"/>
  <c r="AB205" i="37"/>
  <c r="DF204" i="37"/>
  <c r="AB204" i="37"/>
  <c r="DF203" i="37"/>
  <c r="AB203" i="37"/>
  <c r="DF202" i="37"/>
  <c r="AB202" i="37"/>
  <c r="DF201" i="37"/>
  <c r="AB201" i="37"/>
  <c r="DF200" i="37"/>
  <c r="AB200" i="37"/>
  <c r="DF199" i="37"/>
  <c r="AB199" i="37"/>
  <c r="DF198" i="37"/>
  <c r="AB198" i="37"/>
  <c r="DF197" i="37"/>
  <c r="AB197" i="37"/>
  <c r="DF196" i="37"/>
  <c r="AB196" i="37"/>
  <c r="DF195" i="37"/>
  <c r="AB195" i="37"/>
  <c r="DF194" i="37"/>
  <c r="AB194" i="37"/>
  <c r="DF193" i="37"/>
  <c r="AB193" i="37"/>
  <c r="DF192" i="37"/>
  <c r="AB192" i="37"/>
  <c r="DF191" i="37"/>
  <c r="AB191" i="37"/>
  <c r="DF190" i="37"/>
  <c r="AB190" i="37"/>
  <c r="DF189" i="37"/>
  <c r="AB189" i="37"/>
  <c r="DF188" i="37"/>
  <c r="AB188" i="37"/>
  <c r="DF187" i="37"/>
  <c r="AB187" i="37"/>
  <c r="DF186" i="37"/>
  <c r="AB186" i="37"/>
  <c r="DF185" i="37"/>
  <c r="AB185" i="37"/>
  <c r="DF184" i="37"/>
  <c r="AB184" i="37"/>
  <c r="DF183" i="37"/>
  <c r="AB183" i="37"/>
  <c r="DF182" i="37"/>
  <c r="AB182" i="37"/>
  <c r="DF181" i="37"/>
  <c r="AB181" i="37"/>
  <c r="DF180" i="37"/>
  <c r="AB180" i="37"/>
  <c r="DF179" i="37"/>
  <c r="AB179" i="37"/>
  <c r="DF178" i="37"/>
  <c r="AB178" i="37"/>
  <c r="DF177" i="37"/>
  <c r="AB177" i="37"/>
  <c r="DF176" i="37"/>
  <c r="AB176" i="37"/>
  <c r="DF175" i="37"/>
  <c r="AB175" i="37"/>
  <c r="DF174" i="37"/>
  <c r="AB174" i="37"/>
  <c r="DF173" i="37"/>
  <c r="AB173" i="37"/>
  <c r="DF172" i="37"/>
  <c r="AB172" i="37"/>
  <c r="DF171" i="37"/>
  <c r="AB171" i="37"/>
  <c r="DF170" i="37"/>
  <c r="AB170" i="37"/>
  <c r="DF169" i="37"/>
  <c r="AB169" i="37"/>
  <c r="DF168" i="37"/>
  <c r="AB168" i="37"/>
  <c r="DF167" i="37"/>
  <c r="AB167" i="37"/>
  <c r="DF166" i="37"/>
  <c r="AB166" i="37"/>
  <c r="DF165" i="37"/>
  <c r="AB165" i="37"/>
  <c r="DF164" i="37"/>
  <c r="AB164" i="37"/>
  <c r="DF163" i="37"/>
  <c r="AB163" i="37"/>
  <c r="DF162" i="37"/>
  <c r="AB162" i="37"/>
  <c r="DF161" i="37"/>
  <c r="AB161" i="37"/>
  <c r="DF160" i="37"/>
  <c r="AB160" i="37"/>
  <c r="DF159" i="37"/>
  <c r="AB159" i="37"/>
  <c r="DF158" i="37"/>
  <c r="AB158" i="37"/>
  <c r="DF157" i="37"/>
  <c r="AB157" i="37"/>
  <c r="DF156" i="37"/>
  <c r="AB156" i="37"/>
  <c r="DF155" i="37"/>
  <c r="AB155" i="37"/>
  <c r="DF154" i="37"/>
  <c r="AB154" i="37"/>
  <c r="DF153" i="37"/>
  <c r="AB153" i="37"/>
  <c r="DF152" i="37"/>
  <c r="AB152" i="37"/>
  <c r="DF151" i="37"/>
  <c r="AB151" i="37"/>
  <c r="DF150" i="37"/>
  <c r="AB150" i="37"/>
  <c r="DF149" i="37"/>
  <c r="AB149" i="37"/>
  <c r="DF148" i="37"/>
  <c r="AB148" i="37"/>
  <c r="DF147" i="37"/>
  <c r="AB147" i="37"/>
  <c r="DF146" i="37"/>
  <c r="AB146" i="37"/>
  <c r="DF145" i="37"/>
  <c r="AB145" i="37"/>
  <c r="DF144" i="37"/>
  <c r="AB144" i="37"/>
  <c r="DF143" i="37"/>
  <c r="AB143" i="37"/>
  <c r="DF142" i="37"/>
  <c r="AB142" i="37"/>
  <c r="DF141" i="37"/>
  <c r="AB141" i="37"/>
  <c r="DF140" i="37"/>
  <c r="AB140" i="37"/>
  <c r="DF139" i="37"/>
  <c r="AB139" i="37"/>
  <c r="DF138" i="37"/>
  <c r="AB138" i="37"/>
  <c r="DF137" i="37"/>
  <c r="AB137" i="37"/>
  <c r="DF136" i="37"/>
  <c r="AB136" i="37"/>
  <c r="DF135" i="37"/>
  <c r="AB135" i="37"/>
  <c r="DF134" i="37"/>
  <c r="AB134" i="37"/>
  <c r="DF133" i="37"/>
  <c r="AB133" i="37"/>
  <c r="DF132" i="37"/>
  <c r="AB132" i="37"/>
  <c r="DF131" i="37"/>
  <c r="AB131" i="37"/>
  <c r="DF130" i="37"/>
  <c r="AB130" i="37"/>
  <c r="DF129" i="37"/>
  <c r="AB129" i="37"/>
  <c r="DF128" i="37"/>
  <c r="AB128" i="37"/>
  <c r="DF127" i="37"/>
  <c r="AB127" i="37"/>
  <c r="DF126" i="37"/>
  <c r="AB126" i="37"/>
  <c r="DF125" i="37"/>
  <c r="AB125" i="37"/>
  <c r="DF124" i="37"/>
  <c r="AB124" i="37"/>
  <c r="DF123" i="37"/>
  <c r="AB123" i="37"/>
  <c r="DF122" i="37"/>
  <c r="AB122" i="37"/>
  <c r="DF121" i="37"/>
  <c r="AB121" i="37"/>
  <c r="DF120" i="37"/>
  <c r="AB120" i="37"/>
  <c r="DF119" i="37"/>
  <c r="AB119" i="37"/>
  <c r="DF118" i="37"/>
  <c r="AB118" i="37"/>
  <c r="DF117" i="37"/>
  <c r="AB117" i="37"/>
  <c r="DF116" i="37"/>
  <c r="AB116" i="37"/>
  <c r="DF115" i="37"/>
  <c r="AB115" i="37"/>
  <c r="DF114" i="37"/>
  <c r="AB114" i="37"/>
  <c r="DF113" i="37"/>
  <c r="AB113" i="37"/>
  <c r="DF112" i="37"/>
  <c r="AB112" i="37"/>
  <c r="DF111" i="37"/>
  <c r="AB111" i="37"/>
  <c r="DF110" i="37"/>
  <c r="AB110" i="37"/>
  <c r="DF109" i="37"/>
  <c r="AB109" i="37"/>
  <c r="DF108" i="37"/>
  <c r="AB108" i="37"/>
  <c r="DF107" i="37"/>
  <c r="AB107" i="37"/>
  <c r="DF106" i="37"/>
  <c r="AB106" i="37"/>
  <c r="DF105" i="37"/>
  <c r="AB105" i="37"/>
  <c r="DF104" i="37"/>
  <c r="AB104" i="37"/>
  <c r="DF103" i="37"/>
  <c r="AB103" i="37"/>
  <c r="DF102" i="37"/>
  <c r="AB102" i="37"/>
  <c r="DF101" i="37"/>
  <c r="AB101" i="37"/>
  <c r="DF100" i="37"/>
  <c r="AB100" i="37"/>
  <c r="DF99" i="37"/>
  <c r="AB99" i="37"/>
  <c r="DF98" i="37"/>
  <c r="AB98" i="37"/>
  <c r="DF97" i="37"/>
  <c r="AB97" i="37"/>
  <c r="DF96" i="37"/>
  <c r="AB96" i="37"/>
  <c r="DF95" i="37"/>
  <c r="AB95" i="37"/>
  <c r="DF94" i="37"/>
  <c r="AB94" i="37"/>
  <c r="DF93" i="37"/>
  <c r="AB93" i="37"/>
  <c r="DF92" i="37"/>
  <c r="AB92" i="37"/>
  <c r="DF91" i="37"/>
  <c r="AB91" i="37"/>
  <c r="DF90" i="37"/>
  <c r="AB90" i="37"/>
  <c r="DF89" i="37"/>
  <c r="AB89" i="37"/>
  <c r="DF88" i="37"/>
  <c r="AB88" i="37"/>
  <c r="DF87" i="37"/>
  <c r="AB87" i="37"/>
  <c r="DF86" i="37"/>
  <c r="AB86" i="37"/>
  <c r="DF85" i="37"/>
  <c r="AB85" i="37"/>
  <c r="DF84" i="37"/>
  <c r="AB84" i="37"/>
  <c r="DF83" i="37"/>
  <c r="AB83" i="37"/>
  <c r="DF82" i="37"/>
  <c r="AB82" i="37"/>
  <c r="DF81" i="37"/>
  <c r="AB81" i="37"/>
  <c r="DF80" i="37"/>
  <c r="AB80" i="37"/>
  <c r="DF79" i="37"/>
  <c r="AB79" i="37"/>
  <c r="DF78" i="37"/>
  <c r="AB78" i="37"/>
  <c r="DF77" i="37"/>
  <c r="AB77" i="37"/>
  <c r="DF76" i="37"/>
  <c r="AB76" i="37"/>
  <c r="DF75" i="37"/>
  <c r="AB75" i="37"/>
  <c r="DF74" i="37"/>
  <c r="AB74" i="37"/>
  <c r="DF73" i="37"/>
  <c r="AB73" i="37"/>
  <c r="DF72" i="37"/>
  <c r="AB72" i="37"/>
  <c r="DF71" i="37"/>
  <c r="AB71" i="37"/>
  <c r="DF70" i="37"/>
  <c r="AB70" i="37"/>
  <c r="DF69" i="37"/>
  <c r="AB69" i="37"/>
  <c r="DF68" i="37"/>
  <c r="AB68" i="37"/>
  <c r="DF67" i="37"/>
  <c r="AB67" i="37"/>
  <c r="DF66" i="37"/>
  <c r="AB66" i="37"/>
  <c r="DF65" i="37"/>
  <c r="AB65" i="37"/>
  <c r="DF64" i="37"/>
  <c r="AB64" i="37"/>
  <c r="DF63" i="37"/>
  <c r="AB63" i="37"/>
  <c r="DF62" i="37"/>
  <c r="AB62" i="37"/>
  <c r="DF61" i="37"/>
  <c r="AB61" i="37"/>
  <c r="DF60" i="37"/>
  <c r="AB60" i="37"/>
  <c r="DF59" i="37"/>
  <c r="AB59" i="37"/>
  <c r="DF58" i="37"/>
  <c r="AB58" i="37"/>
  <c r="DF57" i="37"/>
  <c r="AB57" i="37"/>
  <c r="DF56" i="37"/>
  <c r="AB56" i="37"/>
  <c r="DF55" i="37"/>
  <c r="AB55" i="37"/>
  <c r="DF54" i="37"/>
  <c r="AB54" i="37"/>
  <c r="DF53" i="37"/>
  <c r="AB53" i="37"/>
  <c r="DF52" i="37"/>
  <c r="AB52" i="37"/>
  <c r="DF51" i="37"/>
  <c r="AB51" i="37"/>
  <c r="DF50" i="37"/>
  <c r="AB50" i="37"/>
  <c r="DF49" i="37"/>
  <c r="AB49" i="37"/>
  <c r="DF48" i="37"/>
  <c r="AB48" i="37"/>
  <c r="DF47" i="37"/>
  <c r="AB47" i="37"/>
  <c r="DF46" i="37"/>
  <c r="AB46" i="37"/>
  <c r="DF45" i="37"/>
  <c r="AB45" i="37"/>
  <c r="DF44" i="37"/>
  <c r="AB44" i="37"/>
  <c r="DF43" i="37"/>
  <c r="AB43" i="37"/>
  <c r="DF42" i="37"/>
  <c r="AB42" i="37"/>
  <c r="DF41" i="37"/>
  <c r="AB41" i="37"/>
  <c r="DF40" i="37"/>
  <c r="AB40" i="37"/>
  <c r="DF39" i="37"/>
  <c r="AB39" i="37"/>
  <c r="DF38" i="37"/>
  <c r="AB38" i="37"/>
  <c r="DF37" i="37"/>
  <c r="AB37" i="37"/>
  <c r="DF36" i="37"/>
  <c r="AB36" i="37"/>
  <c r="DF35" i="37"/>
  <c r="AB35" i="37"/>
  <c r="DF34" i="37"/>
  <c r="AB34" i="37"/>
  <c r="DF33" i="37"/>
  <c r="AB33" i="37"/>
  <c r="DF32" i="37"/>
  <c r="AB32" i="37"/>
  <c r="DF31" i="37"/>
  <c r="AB31" i="37"/>
  <c r="DF30" i="37"/>
  <c r="AB30" i="37"/>
  <c r="DF29" i="37"/>
  <c r="AB29" i="37"/>
  <c r="DF28" i="37"/>
  <c r="AB28" i="37"/>
  <c r="DF27" i="37"/>
  <c r="AB27" i="37"/>
  <c r="DF26" i="37"/>
  <c r="AB26" i="37"/>
  <c r="DF25" i="37"/>
  <c r="AB25" i="37"/>
  <c r="DF24" i="37"/>
  <c r="AB24" i="37"/>
  <c r="DF23" i="37"/>
  <c r="AB23" i="37"/>
  <c r="DF22" i="37"/>
  <c r="AB22" i="37"/>
  <c r="DF21" i="37"/>
  <c r="AB21" i="37"/>
  <c r="DF20" i="37"/>
  <c r="AB20" i="37"/>
  <c r="DF19" i="37"/>
  <c r="AB19" i="37"/>
  <c r="DF18" i="37"/>
  <c r="AB18" i="37"/>
  <c r="DF17" i="37"/>
  <c r="AB17" i="37"/>
  <c r="DF16" i="37"/>
  <c r="AB16" i="37"/>
  <c r="DF15" i="37"/>
  <c r="AB15" i="37"/>
  <c r="DF14" i="37"/>
  <c r="AB14" i="37"/>
  <c r="DF13" i="37"/>
  <c r="AB13" i="37"/>
  <c r="DF12" i="37"/>
  <c r="AB12" i="37"/>
  <c r="DF11" i="37"/>
  <c r="AB11" i="37"/>
  <c r="DF10" i="37"/>
  <c r="AB10" i="37"/>
  <c r="DF9" i="37"/>
  <c r="AB9" i="37"/>
  <c r="DF8" i="37"/>
  <c r="AB8" i="37"/>
  <c r="DF7" i="37"/>
  <c r="AB7" i="37"/>
  <c r="DF6" i="37"/>
  <c r="AB6" i="37"/>
  <c r="DF5" i="37"/>
  <c r="AB5" i="37"/>
  <c r="DF4" i="37"/>
  <c r="AB4" i="37"/>
  <c r="DF3" i="37"/>
  <c r="AB3" i="37"/>
  <c r="DF2" i="37"/>
  <c r="AB2" i="37"/>
  <c r="C33" i="38" l="1"/>
  <c r="C28" i="38"/>
  <c r="C23" i="38"/>
  <c r="C35" i="38"/>
  <c r="C38" i="38"/>
  <c r="C30" i="38"/>
  <c r="C32" i="38"/>
  <c r="C24" i="38"/>
  <c r="C22" i="38"/>
  <c r="C21" i="38"/>
  <c r="C31" i="38"/>
  <c r="C27" i="38"/>
  <c r="C26" i="38"/>
  <c r="R7" i="29"/>
  <c r="R6" i="29"/>
  <c r="R9" i="29"/>
  <c r="R10" i="29"/>
  <c r="R5" i="29"/>
  <c r="R4" i="29"/>
  <c r="C34" i="38"/>
  <c r="C25" i="38"/>
  <c r="C37" i="38"/>
  <c r="C29" i="38"/>
  <c r="C36" i="38"/>
  <c r="C39" i="38"/>
  <c r="E39" i="38"/>
  <c r="E37" i="38"/>
  <c r="E36" i="38"/>
  <c r="E34" i="38"/>
  <c r="E29" i="38"/>
  <c r="E24" i="38"/>
  <c r="E25" i="38"/>
  <c r="E22" i="38"/>
  <c r="E21" i="38"/>
  <c r="E38" i="38"/>
  <c r="E35" i="38"/>
  <c r="E33" i="38"/>
  <c r="E32" i="38"/>
  <c r="E31" i="38"/>
  <c r="E30" i="38"/>
  <c r="E28" i="38"/>
  <c r="E27" i="38"/>
  <c r="E26" i="38"/>
  <c r="E23" i="38"/>
  <c r="A1" i="24"/>
  <c r="A1" i="19"/>
  <c r="A1" i="22"/>
  <c r="A1"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tc={8C125EDB-C0C9-B844-BDD6-D20A7DC56FB8}</author>
  </authors>
  <commentList>
    <comment ref="A20" authorId="0" shapeId="0" xr:uid="{8C125EDB-C0C9-B844-BDD6-D20A7DC56FB8}">
      <text>
        <t xml:space="preserve">[Threaded comment]
Your version of Excel allows you to read this threaded comment; however, any edits to it will get removed if the file is opened in a newer version of Excel. Learn more: https://go.microsoft.com/fwlink/?linkid=870924
Comment:
    Commentary: Volume of patients served/visits cannot be compared across programs.
Volumes are impacted by patient complexity, geography, bed status and other factors. For example: an older person with many unmanaged conditions and no social supports may required several hours of direct clinical time to resolve. This may mean that GEM team member or a Geriatric or Seniors' Mental Health Outreach Team can only see 2-4 patients per day (or less). This impact of those visits is still significant if it supports the older adult to remain in place. Additionally, teams working in rural, remote or regions of high material deprivation may require additional time to assess and intervene in the care of an older adult.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tc={182D882A-4194-1D47-8F53-8EA766C9726B}</author>
  </authors>
  <commentList>
    <comment ref="I19" authorId="0" shapeId="0" xr:uid="{182D882A-4194-1D47-8F53-8EA766C9726B}">
      <text>
        <t xml:space="preserve">[Threaded comment]
Your version of Excel allows you to read this threaded comment; however, any edits to it will get removed if the file is opened in a newer version of Excel. Learn more: https://go.microsoft.com/fwlink/?linkid=870924
Comment:
    Commentary: Volume of patients served/visits cannot be compared across programs.
Volumes are impacted by patient complexity, geography, bed status and other factors. For example: an older person with many unmanaged conditions and no social supports may required several hours of direct clinical time to resolve. This may mean that GEM team member or a Geriatric or Seniors' Mental Health Outreach Team can only see 2-4 patients per day (or less). This impact of those visits is still significant if it supports the older adult to remain in place. Additionally, teams working in rural, remote or regions of high material deprivation may require additional time to assess and intervene in the care of an older adult.  </t>
      </text>
    </comment>
  </commentList>
</comments>
</file>

<file path=xl/sharedStrings.xml><?xml version="1.0" encoding="utf-8"?>
<sst xmlns="http://schemas.openxmlformats.org/spreadsheetml/2006/main" count="104802" uniqueCount="8642">
  <si>
    <t>SGS Type Name</t>
  </si>
  <si>
    <t>Facility Name</t>
  </si>
  <si>
    <t>Fiscal</t>
  </si>
  <si>
    <t>PrimaryPostalCode</t>
  </si>
  <si>
    <t>Geriatrician</t>
  </si>
  <si>
    <t>Psychologist</t>
  </si>
  <si>
    <t>Nurse Practitioner</t>
  </si>
  <si>
    <t>Registered Nurse</t>
  </si>
  <si>
    <t>Registered Practical Nurse</t>
  </si>
  <si>
    <t>Social Worker</t>
  </si>
  <si>
    <t>Pharmacist</t>
  </si>
  <si>
    <t>Dietitian</t>
  </si>
  <si>
    <t>Physiotherapist</t>
  </si>
  <si>
    <t>Occupational Therapist</t>
  </si>
  <si>
    <t>Primary Care Physician</t>
  </si>
  <si>
    <t>Physiotherapy Assistant</t>
  </si>
  <si>
    <t>Occupational Therapy Assistant</t>
  </si>
  <si>
    <t>Speech Language Pathologist</t>
  </si>
  <si>
    <t>Other</t>
  </si>
  <si>
    <t>Asset01714</t>
  </si>
  <si>
    <t>Acute Geriatric psychiatry units</t>
  </si>
  <si>
    <t/>
  </si>
  <si>
    <t>Waypoint Centre for Mental Health Care - Main Location</t>
  </si>
  <si>
    <t>2019-20</t>
  </si>
  <si>
    <t>L9M 1G3</t>
  </si>
  <si>
    <t>Both</t>
  </si>
  <si>
    <t>1.0 PSSW
0.5 Ward clerk
0.5 Program assistant
2 RSS
1 Therapeutic program facilitator
1 Behaviour Success Agent
1 Psychometrist</t>
  </si>
  <si>
    <t>Hospitals, community and long-term care; Physician or NP referral required</t>
  </si>
  <si>
    <t>In patient geriatric mental health unit located at Waypoint Centre for Mental Health Care. Dedicated unit to supporting serious mental illness and, in the absence of a BSU, also supporting responsive behaviours.</t>
  </si>
  <si>
    <t>seasson-bruno@nsmsgs.ca</t>
  </si>
  <si>
    <t>Asset01932</t>
  </si>
  <si>
    <t>Acute Geriatric Units/Acute Care of the Elderly Units</t>
  </si>
  <si>
    <t>5A Acute Care of the Elderly Unit</t>
  </si>
  <si>
    <t>Grand River Hospital - Kitchener-Waterloo</t>
  </si>
  <si>
    <t>Waterloo</t>
  </si>
  <si>
    <t>Other: Clinical Assistant 1 FTE and Physician .5 FTE
Administration: Clinical Secretary 1 FTE
Unit is supported by a multidisciplinary allied health team.</t>
  </si>
  <si>
    <t>Emergency Department; Other</t>
  </si>
  <si>
    <t>Emergency Department and Direct Admissions</t>
  </si>
  <si>
    <t>cplatt@cmhaww.ca</t>
  </si>
  <si>
    <t>Asset01130</t>
  </si>
  <si>
    <t>Acute Care of the Elderly Unit</t>
  </si>
  <si>
    <t>Humber River Hospital - Wilson</t>
  </si>
  <si>
    <t>M3M 0B2</t>
  </si>
  <si>
    <t>Toronto</t>
  </si>
  <si>
    <t>ACE is an acute care for the elderly 10 bed in-patient unit where patients, meeting the admission criteria, will be medically managed while they work, with the support of the Interprofessional Team, towards the goal of maintaining or regaining their pre-admission baseline level of function.</t>
  </si>
  <si>
    <t>mlai@hrh.ca</t>
  </si>
  <si>
    <t>Asset01708</t>
  </si>
  <si>
    <t>ACE unit</t>
  </si>
  <si>
    <t>Orillia Soldiers' Memorial Hospital</t>
  </si>
  <si>
    <t>Simcoe</t>
  </si>
  <si>
    <t>1 FTE BSA-RN (shared)
1 FTE Rec Therapy Aide</t>
  </si>
  <si>
    <t>Emergency department</t>
  </si>
  <si>
    <t>The ACE unit is part of a broader integrated unit. Resources reflect full-unit and shared resources. https://www.osmh.on.ca/integrated-medicine-rehab/</t>
  </si>
  <si>
    <t>Asset01002</t>
  </si>
  <si>
    <t>Geriatric Assessment Behavioural Unit (GABU)</t>
  </si>
  <si>
    <t>Peterborough Regional Health Centre</t>
  </si>
  <si>
    <t>Consultant and Liaison Service</t>
  </si>
  <si>
    <t>To be referred to GABU, a referral form signed by a physician or nurse practitioner is required. Admission to the GABU may be recommended as part of the care plan generated by PASE or GAIN clinics at PRHC. Seniors may be referred from other hospital services or their primary care providers.</t>
  </si>
  <si>
    <t>The Geriatric Assessment Behavioural Unit (GABU) is a 12-bed inpatient unit at Peterborough Regional Health Centre (PRHC) that provides specialized services to meet the needs of patients with dementia and challenging behaviours. This secure unit is specifically adapted for high-risk senior patients with responsive behaviours such as agitation and aggression. The average length of stay of a patient in the GABU unit is 59 days.We provide a safe, compassionate and caring approach using a range of psychogeriatric resources to address, diagnose, and provide treatment to seniors with complex mental health challenges.GABU provides the following services: Comprehensive assessments that identify mental health issues, clarify diagnosis and identify biological, social, or psychological factors that contribute to challenging behavioursIndividualized behavioural care plans developed to manage symptoms, address needs and develop management techniques that can be transferred to a home setting and reproduced by family and care providersEducation for patients, families and care providersDischarge planning to assist patients as they transition into the community or long-term careNon-pharmacaological and pharmacological interventions that reduce the severity and frequency of responsive behaviours</t>
  </si>
  <si>
    <t>cstager@prhc.on.ca</t>
  </si>
  <si>
    <t>Asset02381</t>
  </si>
  <si>
    <t>Queensway Carleton Hospital</t>
  </si>
  <si>
    <t>Queensway-Carleton Hospital</t>
  </si>
  <si>
    <t>East</t>
  </si>
  <si>
    <t>Emergency Department</t>
  </si>
  <si>
    <t>mlaroche@qch.on.ca</t>
  </si>
  <si>
    <t>Asset01229</t>
  </si>
  <si>
    <t>Florina Weisenberg</t>
  </si>
  <si>
    <t>St. Michael's Hospital</t>
  </si>
  <si>
    <t>30 Bond St. Toronto</t>
  </si>
  <si>
    <t>M5B 1W8</t>
  </si>
  <si>
    <t>1 FTE - Case Manager</t>
  </si>
  <si>
    <t>For consistency, RGP definition was used to calculate ALOS.Please include a link to SMH Geriatric Services page in all the services - https://www.stmichaelshospital.com/seniors/geriatric/</t>
  </si>
  <si>
    <t>florina.weisenberg@unityhealth.to</t>
  </si>
  <si>
    <t>Asset02182</t>
  </si>
  <si>
    <t>Geriatric Medicine Unit</t>
  </si>
  <si>
    <t>The Ottawa Hospital - Civic Campus</t>
  </si>
  <si>
    <t>K1Y 4E9</t>
  </si>
  <si>
    <t>inpatient referrals from admitting services to geriatric consult team - @ times case finding by team</t>
  </si>
  <si>
    <t>jkaing@toh.ca</t>
  </si>
  <si>
    <t>Asset01552</t>
  </si>
  <si>
    <t>Hospital Elder Life Program (HELP) &amp; Mobile ACE (MACE)</t>
  </si>
  <si>
    <t>University Health Network - Toronto Western</t>
  </si>
  <si>
    <t>M5T 2S8</t>
  </si>
  <si>
    <t>CNS = 0.6
Rehab Assistant = 1.0
Coordinator = 0.5</t>
  </si>
  <si>
    <t>See attached for MACE &amp; HELP description</t>
  </si>
  <si>
    <t>jackielyn.guanzon@uhn.ca</t>
  </si>
  <si>
    <t>Asset00938</t>
  </si>
  <si>
    <t>Care of the Elderly Physicians</t>
  </si>
  <si>
    <t>Caressant Care Marmora</t>
  </si>
  <si>
    <t>52 St Lawrence St E Madoc ON</t>
  </si>
  <si>
    <t>K0K 2K0</t>
  </si>
  <si>
    <t>None</t>
  </si>
  <si>
    <t>janwebb@hotmail.com</t>
  </si>
  <si>
    <t>Asset02258</t>
  </si>
  <si>
    <t>Geriatric Outpatient Clinics</t>
  </si>
  <si>
    <t>N4K 6M9</t>
  </si>
  <si>
    <t>- Referrals need to come from a physician/NP</t>
  </si>
  <si>
    <t>-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Care of the Elderly Physician aimed to assess patients every 6 months.- COE Physician ran clinics with BSO ERCP assisting with clinic in addition to her FT role.</t>
  </si>
  <si>
    <t>sjlaw@gbhs.on.ca</t>
  </si>
  <si>
    <t>Asset02300</t>
  </si>
  <si>
    <t>Community Paramedicine</t>
  </si>
  <si>
    <t>Community Paramedics</t>
  </si>
  <si>
    <t>York Region Newmarket Health Centre</t>
  </si>
  <si>
    <t>L0G 1V0</t>
  </si>
  <si>
    <t>L3Y 1J6</t>
  </si>
  <si>
    <t>York</t>
  </si>
  <si>
    <t>Central</t>
  </si>
  <si>
    <t>jane.coulman@york.ca</t>
  </si>
  <si>
    <t>Asset02888</t>
  </si>
  <si>
    <t>Falls Prevention Program</t>
  </si>
  <si>
    <t>3560 Bathurst St.</t>
  </si>
  <si>
    <t>M6A 2E1</t>
  </si>
  <si>
    <t>Falls Prevention Clinician</t>
  </si>
  <si>
    <t>Adult Day programs, Day treatment Centres, hospitals, Outreach Teams, Behaviour support, Specialists. Word of mouth.</t>
  </si>
  <si>
    <t>Program website: https://www.baycrest.org/Baycrest/Healthcare-Programs-Services/Programs/Community-Centre-for-Seniors</t>
  </si>
  <si>
    <t>edanieli@baycrest.org</t>
  </si>
  <si>
    <t>Asset01978</t>
  </si>
  <si>
    <t>Geriatric Assessment and Treatment Units</t>
  </si>
  <si>
    <t>Geriatricians and Geriatric NP Program</t>
  </si>
  <si>
    <t>N1E 4J4</t>
  </si>
  <si>
    <t>Other: Physician 1 FTE, Therapy Assistant 1 FTE</t>
  </si>
  <si>
    <t>Hospitals, Seniors Geriatric Services, Community Physicians, Geriatricians, Geriatric Psychiatrists, LTC, RH, LHIN</t>
  </si>
  <si>
    <t>No COVID staff reallocated. No medical residents. GAU is a voluntary program and valid consent upon referral is necessary. We do consider applications for patients with geriatric syndromes (i.e. early onset dementia).</t>
  </si>
  <si>
    <t>Asset01784</t>
  </si>
  <si>
    <t>Restorative Care Program at St. Peter's Hospital Site, HHS (Complex Care level of care)</t>
  </si>
  <si>
    <t>Hamilton Health Sciences - St. Peter's Hospital</t>
  </si>
  <si>
    <t>L8M 1W9</t>
  </si>
  <si>
    <t>CNS = 0.6 / Communication Disorders Assistant (CDA) = 0.6</t>
  </si>
  <si>
    <t>Referrals mainly come from Acute Care Units in area hospitals through a centralized application process coordinated by the HNHB LHIN HCC.</t>
  </si>
  <si>
    <t>Number of Caregivers Served estimated as:  # unique pts x 1.5Waiting List and Wait Time Data centrally controlled through HNHB LHIN HCC and not available to us at this timeALOS = 81 days / Median LOS = 64 daysOT FTEs include OTs &amp; OTA/PTA resourcesAdministration:  Clinical Manager = 1.0 / Business Clerks = 1.5</t>
  </si>
  <si>
    <t>mckennac@hhsc.ca</t>
  </si>
  <si>
    <t>Asset01786</t>
  </si>
  <si>
    <t>Complex Care - Restorative Care at WLMH Site, HHS</t>
  </si>
  <si>
    <t>Referrals coordinated centrally through HNHB LHIN HCC.</t>
  </si>
  <si>
    <t>Number Caregivers Served estimated as:  # unique pts x1.5ALOS = 28.1 days / Median LOS = 16 daysWaiting List and wait time data centrally collected by HNHB LHIN HCC and not currently availableFTE information not available at this time</t>
  </si>
  <si>
    <t>Asset01004</t>
  </si>
  <si>
    <t>Geriatric Assessment and Treatment Unit (GATU) - C2CCC</t>
  </si>
  <si>
    <t>Geriatricians in the community</t>
  </si>
  <si>
    <t>The Geriatric Assessment and Treatment Unit (GATU) is an area of the Health Centre dedicated to helping geriatric patients regain their strength before returning home following an illness or injury, and who may need a consult with a geriatrician to manage their medical issues.WHO WE AREThe interprofessional healthcare team on GATU are trained and equipped to look after issues of a complex nature, including delirium, wounds, rehab, feeding tubes, antibiotics and the aging process and its effects on healing. GATU is designed for frail seniors who may require a slow rebuilding of mental, physical and social capabilities before they return home. Patients on this unit typically stay around six (6) to eight (8) weeks.Depending on your condition, you’ll see a series of healthcare team members a day to help with your recovery. Exercise class is offered twice a week by therapy staff and recreation is available four (4) to five (5) days a week to support your physical, cognitive, emotional, social, behavioural and spiritual needs while in the hospital.</t>
  </si>
  <si>
    <t>Asset01534</t>
  </si>
  <si>
    <t>A4 and B4 Geriatric and Medical Rehabilitation Units</t>
  </si>
  <si>
    <t>M1L 1W1</t>
  </si>
  <si>
    <t>acute care, community GPs, LHIN HCC care coordinators</t>
  </si>
  <si>
    <t>Our programs are supported by skilled interprofessional teamsincluding Registered Nurses, Registered Practical Nurses,Occupational Therapists, Physiotherapists, TherapeuticRecreationists, Social Workers, Dietitians, Speech LanguagePathologists, Pharmacists and Physicians. All patients and familiesare engaged in identifying goals, planning care and the ongoingreview of progress planning and discharge.At Providence, planning for discharge starts as early in the trajectoryof recovery as possible. An important part of the process is establishingan expected date of discharge and identifying potential barriers todischarge so that the patient/family and team have time to resolvethe barriers and to best prepare for the transition to home.Standard Facility Admission Criteria for Inpatient Rehab:• Medically stable adult over 19 years of age• Defined rehabilitation goals• Confirmed discharge plans• Motivated, cooperative and willing to participate in activities• PICC lines and IV’s accepted• Able to tolerate 30-60 minutes of therapy at least three to five days per week, as well as participate in additional self-directed and group therapeutic activities</t>
  </si>
  <si>
    <t>lori.brady@unityhealth.to</t>
  </si>
  <si>
    <t>Asset01026</t>
  </si>
  <si>
    <t>Geriatric Assessment Outreach Team (GAOT)</t>
  </si>
  <si>
    <t>K2H 8R2</t>
  </si>
  <si>
    <t>Ottawa</t>
  </si>
  <si>
    <t>Other= 6 Geriatric Assessors
Team Leader= 1</t>
  </si>
  <si>
    <t>Goal: ‘The Why’To provide a multidimensional assessment in the client’s home resulting in recommendations that aim to optimize an older adult’s health, safety and independence in their chosen environment.</t>
  </si>
  <si>
    <t>rmcgrath@qch.on.ca</t>
  </si>
  <si>
    <t>Asset01804</t>
  </si>
  <si>
    <t>Geriatric Assessment &amp; Rehab Care (GARC)</t>
  </si>
  <si>
    <t>St. Joseph's Care Group</t>
  </si>
  <si>
    <t>35 Algoma Street North</t>
  </si>
  <si>
    <t>P7B 5G7</t>
  </si>
  <si>
    <t>ED, Geriatric Outpatient Clinic, Community, NLOT, GCC,</t>
  </si>
  <si>
    <t>2.0 Geriatricians working on the GARC unit also support Telemedicine as part of 6 week rotation.</t>
  </si>
  <si>
    <t>Alison Denton</t>
  </si>
  <si>
    <t>Asset02901</t>
  </si>
  <si>
    <t>Arnprior Regional Health</t>
  </si>
  <si>
    <t>K7S 2P6</t>
  </si>
  <si>
    <t>kkay@rgpo.ca</t>
  </si>
  <si>
    <t>Asset01937</t>
  </si>
  <si>
    <t>Cambridge Memorial Hospital</t>
  </si>
  <si>
    <t>N1R 3G2</t>
  </si>
  <si>
    <t>Other: GEM Nurse 2 FTE</t>
  </si>
  <si>
    <t>ERP and Case Finding</t>
  </si>
  <si>
    <t>Asset01336</t>
  </si>
  <si>
    <t>Geriatric Emergency Management (GEM)</t>
  </si>
  <si>
    <t>Cornwall Community Hospital</t>
  </si>
  <si>
    <t>The GEM program nurses provide support to the ED which enables patients to transition to home. This admission avoidance strategy collaborates with the healthcare team and external partners. In Q4 2020, referrals lower as a result of decreased ED referrals associated with Covid-19. Resources supporting GEM were also required to support discharge planning of admitted patients in the ED and inpatient unit.</t>
  </si>
  <si>
    <t>joann.tessier@cornwallhospital.ca</t>
  </si>
  <si>
    <t>Asset01943</t>
  </si>
  <si>
    <t>ERP, Case Finding, AUA</t>
  </si>
  <si>
    <t>Asset01946</t>
  </si>
  <si>
    <t>Groves Memorial Community Hospital</t>
  </si>
  <si>
    <t>N1M 0H3</t>
  </si>
  <si>
    <t>Other: GEM Nurse 2 FTE (service interruption due to one GEM nurse on medical leave)</t>
  </si>
  <si>
    <t>ERP, Case Finding</t>
  </si>
  <si>
    <t>Note: Family/Caregivers Serviced have no actual volumes to report however GEM nurse indicated that caregiver support is part of almost every referral</t>
  </si>
  <si>
    <t>Asset01940</t>
  </si>
  <si>
    <t>Guelph General Hospital</t>
  </si>
  <si>
    <t>Asset01778</t>
  </si>
  <si>
    <t>Hamilton Health Sciences - Juravinski</t>
  </si>
  <si>
    <t>L8V 1C3</t>
  </si>
  <si>
    <t>Juravinski Hospital ED</t>
  </si>
  <si>
    <t>Full-time GEM Nurse deployed to the Juravisnki Hospital (JH) Site, HHS, ED - provides geriatric expertise clinically and educationally in the JH ED.Special Project: GEM Nurse screens all referrals from the Juravinski and Hamilton General EDs for our Rapid Access Geriatric Medicine Clinic in the Centre for Healthy Aging Outpatient Department at the St. Peter's Hospital Site, HHS. Goal is to have patients seen in the Rapid clinic within two weeks of their ED visit.</t>
  </si>
  <si>
    <t>Asset02902</t>
  </si>
  <si>
    <t>K6A 3G5</t>
  </si>
  <si>
    <t>Asset02490</t>
  </si>
  <si>
    <t>GEM</t>
  </si>
  <si>
    <t>Hopital Montfort</t>
  </si>
  <si>
    <t>K1K 0T2</t>
  </si>
  <si>
    <t>myriamveilleux@montfort.on.ca</t>
  </si>
  <si>
    <t>Asset01112</t>
  </si>
  <si>
    <t>Geriatric Emergency Management</t>
  </si>
  <si>
    <t>The Geriatric Emergency Management nurses are a group of three specialized nurses that work with our at risk geriatric patients that present to the emergency department. Typically working with patients 75 years or older, the GEM nurses provide a wide array of care, from medication consultation, home supports, mobility, ADLs and in some cases emergency placement needs. The GEM nurses work in collaboration with the Healthy Living Clinic, the Geriatric Outreach Team, CCAC and the emergency department members to ensure safe discharge planning for the geriatric patients in the emergency department. The GEM nurses have recently begun telephone follow up visits from the emergency department. This has been an exceptional step forward in providing access to care for our geriatric population without increasing risks of exposure. The geriatric population is at high risk for infection with higher rates of mortality. With that being said it is logical to assume that a geriatric patient is least at risk while in the comfort of their own home. Often times in the past these patients would wait in the emergency department over night or for extended periods of time in order to see the GEM nurse for their comprehensive assessment and discharge planning. It is also know how quickly an elderly patient can deteriorate in a hospital bed without proper exercise. Having the GEM nurses follow up the following day with a telephone visit has allowed these patients get back to their homes, where they are less likely to contract and communicable illness, less likely to decondition from being in a hospital bed and less likely to develop acute delirium from being in a different setting. The Telephone follow ups have allowed our GEM nurses to see more patients, and get our patients to their chosen destination faster!</t>
  </si>
  <si>
    <t>coho@hrh.ca</t>
  </si>
  <si>
    <t>Asset01300</t>
  </si>
  <si>
    <t>Lakeridge Health - Ajax Pickering</t>
  </si>
  <si>
    <t>Lakeridge Health - Ajax and Pickering</t>
  </si>
  <si>
    <t>L1S 2J4</t>
  </si>
  <si>
    <t>Counties Served = Durham (not in drop-down)</t>
  </si>
  <si>
    <t>shawkins@seniorscarenetwork.ca</t>
  </si>
  <si>
    <t>Asset01291</t>
  </si>
  <si>
    <t>Lakeridge Health - Bowmanville</t>
  </si>
  <si>
    <t>Counties Served= Durham (not in drop-down)</t>
  </si>
  <si>
    <t>Asset01281</t>
  </si>
  <si>
    <t>Lakeridge Health - Oshawa</t>
  </si>
  <si>
    <t>Counties Served = Durham (not listed in drop-down)</t>
  </si>
  <si>
    <t>Asset01949</t>
  </si>
  <si>
    <t>N0G 2L3</t>
  </si>
  <si>
    <t>N0G 2P0</t>
  </si>
  <si>
    <t>Other: GEM Nurse 1 FTE Louise Marshall and 1 FTE Palmerston</t>
  </si>
  <si>
    <t>Note: Family/Caregivers serviced have no actual volumes to report however GEM nurse indicated that caregiver support is part of almost every referral</t>
  </si>
  <si>
    <t>Asset02899</t>
  </si>
  <si>
    <t>North York General Hospital - General Site</t>
  </si>
  <si>
    <t>M2K 1E1</t>
  </si>
  <si>
    <t>Data provided by diana.adams@nygh.on.ca</t>
  </si>
  <si>
    <t>Asset01294</t>
  </si>
  <si>
    <t>Northumberland Hills Hospital</t>
  </si>
  <si>
    <t>n/a</t>
  </si>
  <si>
    <t>PRH Geriatric Emergency Management</t>
  </si>
  <si>
    <t>Pembroke Regional Hospital</t>
  </si>
  <si>
    <t>K8A 1G8</t>
  </si>
  <si>
    <t>contact is martin.burger@prh.email</t>
  </si>
  <si>
    <t>josclement@toh.ca</t>
  </si>
  <si>
    <t>Asset02903</t>
  </si>
  <si>
    <t>Asset01296</t>
  </si>
  <si>
    <t>Peterborough</t>
  </si>
  <si>
    <t>N/A</t>
  </si>
  <si>
    <t>Asset02386</t>
  </si>
  <si>
    <t>Geriatric Emergency Medicine</t>
  </si>
  <si>
    <t>K2H 8P4</t>
  </si>
  <si>
    <t>ED Physician</t>
  </si>
  <si>
    <t>GEM nurse sees patients who present to the ED who are over 65 years of age and live in a private home or retirement home.Functional impairment and cognitive decline are common and frequently unrecognized or inadequately managed in older adults.Nurse conducts a comprehensive assessment focused on geriatric concerns to ensure that high risk seniors receive the age appropriate care to ensure their safe discharge home. Clients served excludes admissions and transfers.</t>
  </si>
  <si>
    <t>Asset02904</t>
  </si>
  <si>
    <t>Renfrew Victoria Hospital</t>
  </si>
  <si>
    <t>K7V 1P6</t>
  </si>
  <si>
    <t>Asset01298</t>
  </si>
  <si>
    <t>Ross Memorial Hospital</t>
  </si>
  <si>
    <t>K9V 4M8</t>
  </si>
  <si>
    <t>Asset01289</t>
  </si>
  <si>
    <t>Scarborough Health Network - Birchmount</t>
  </si>
  <si>
    <t>M1W 3W3</t>
  </si>
  <si>
    <t>FY1920 - 293 visits</t>
  </si>
  <si>
    <t>kluk@shn.ca</t>
  </si>
  <si>
    <t>Asset01331</t>
  </si>
  <si>
    <t>Scarborough Health Network - Centenary</t>
  </si>
  <si>
    <t>M1E 4B9</t>
  </si>
  <si>
    <t>FY1920 - 0.90 FTE-920 visits</t>
  </si>
  <si>
    <t>Asset01333</t>
  </si>
  <si>
    <t>Scarborough Health Network - General Campus</t>
  </si>
  <si>
    <t>M1P 2V5</t>
  </si>
  <si>
    <t>FY1920-355 visits</t>
  </si>
  <si>
    <t>Asset01953</t>
  </si>
  <si>
    <t>St. Mary's General Hospital - Kitchener</t>
  </si>
  <si>
    <t>N2M 1B2</t>
  </si>
  <si>
    <t>Self/family, ambulatory care services, residential care, private practice, home care</t>
  </si>
  <si>
    <t>Asset01165</t>
  </si>
  <si>
    <t>NA</t>
  </si>
  <si>
    <t>Asset01206</t>
  </si>
  <si>
    <t>Specialized Geriatric Services</t>
  </si>
  <si>
    <t>Sunnybrook Health Sciences Centre - Bayview Campus</t>
  </si>
  <si>
    <t>M4N 3M5</t>
  </si>
  <si>
    <t>Referrals from Geriatricians, other specialties, GIM, residents who have presented in Emergency.</t>
  </si>
  <si>
    <t>Consultation by a specialized geriatric health professional in the emergency room providing: assessment, diagnosis, identification of “at risk” older persons, initiation of appropriate treatment, and linkages with community and primary care.</t>
  </si>
  <si>
    <t>mary.duffy@sunnybrook.ca</t>
  </si>
  <si>
    <t>Asset02905</t>
  </si>
  <si>
    <t>The Champlain Regional Geriatric Emergency Management program is currently in 9 EDs providing at risk older adults who present to the ED with a geraitric assessment, intervenitons and linking them to specialized geriatric services and community support services to avoid a hospital admission and ED repeat visits. 25% of the funding is used for the GEM nurses and 75% is directed to service partner, which enables the patients to have priority appointments with an urgent need (see above in attachements).  (data updated Nov 3, 2022 following communication with Marice Prior)</t>
  </si>
  <si>
    <t>Asset02906</t>
  </si>
  <si>
    <t>The Ottawa Hospital - General Campus</t>
  </si>
  <si>
    <t>K1H 8L6</t>
  </si>
  <si>
    <t>Asset01614</t>
  </si>
  <si>
    <t>ED Geriatric Care Coordinator</t>
  </si>
  <si>
    <t>Thunder Bay Regional Health Sciences Centre</t>
  </si>
  <si>
    <t>P7B 6V4</t>
  </si>
  <si>
    <t>ED Physicians and Staff</t>
  </si>
  <si>
    <t>Average referrals sent by GCC/year:SJCG Ger OP program =29SJH for direct admission = 31Community services = 112Service Type Description: Identifies at risk seniors and works with interprofessional team to coordinate care. Focus is on ED non-admitted patients to facilitate discharges from ED to SJCG or community to reduce admissions.</t>
  </si>
  <si>
    <t>Asset01472</t>
  </si>
  <si>
    <t>Regional Geriatric Program</t>
  </si>
  <si>
    <t>GEM is focused on specialized frailty focused nursing services in Emergency Departments. The Geriatric Emergency Management nursing network represents a service providing specialized frailty focused nursing services in many of the province’s emergency departments. It comprises 123 nurses in 56 emergency departments across Ontario lending their expertise to achieve better health outcomes to frail seniors or those at risk of frailty.Seniors represent as many as 30% of the patients seen in Emergency Departments, more than any other age group. Illness complexity, hospital admission rates, lengths of stay and risk of functional decline are also highest for seniors. Indeed, emergency department visits are often sentinel events for seniors, threatening loss of independence, health and wellbeing. By providing specialized frailty friendly services in Emergency Departments, decline and loss of independence can often be prevented or postponed and repeat ED visits can be minimized.Emergency departments are developing specialized services to meet unique population needs such trauma, mental health, sexual assault and domestic violence. The needs of frail seniors are similarly unique and the presence of a specialized GEM nurse can help EDs manage frail seniors more effectively. GEM nurses bring with them knowledge of aging, understanding of the common geriatric syndromes and atypical presentation patterns, as well as intervention and prevention strategies that will help seniors maintain their level of independence and wellbeing. As a specialized role, GEM nurses focus on clinical consultation with patients and ED staff, education of patients/families and ED staff and in capacity building initiatives within their community and through provincial liaison.</t>
  </si>
  <si>
    <t>Asset01449</t>
  </si>
  <si>
    <t>Geriatric Medicine Day Hospitals</t>
  </si>
  <si>
    <t>Saul and Rae Saltzman Day Treatment Centre</t>
  </si>
  <si>
    <t>Baycrest Hospital - North York</t>
  </si>
  <si>
    <t>Our specialized geriatric outreach team provides comprehensive geriatric assessment and treatment plans to individuals who are homebound.  We focus on using existing neighbourhood resources that can improve the patient's quality of care at home and support both family and professional caregivers.ICCT brings together existing primary, community, specialty, and acute care resources into one team to care for the most complex clients in their home.Our Interprofessional Services Include: Geriatricians Physicians with a focus on care of the elderly Nurse practitioner Registered nurses Occupational therapist Physiotherapist Social worker TC-LHIN Home and Community Care intensive care co-ordinator Three streams are available for our clients:Consultation: ICCT will conduct a comprehensive assessment for medically complex patients and provide recommendations to the referring providerShared Care: ICCT will share the primary care with a medically complex patients' family physicianPrimary Care: ICCT will assume primary care for homebound people who do not have a family doctorEligibility Criteria:Aged 65 years and olderMedically complexHomebound with major home safety concernsWithin catchment area (Keele Street to Yonge Street and Steeles Avenue to St. Clair Avenue)</t>
  </si>
  <si>
    <t>nlin@baycrest.org</t>
  </si>
  <si>
    <t>Asset00936</t>
  </si>
  <si>
    <t>Geriatric Day Hospital</t>
  </si>
  <si>
    <t>Bruyere Continuing Care - Elisabeth Bruyere Hospital</t>
  </si>
  <si>
    <t>K1N 5C8</t>
  </si>
  <si>
    <t>Acute Care, GEM, Family MD, Community, Family, Bruyere</t>
  </si>
  <si>
    <t>See attached</t>
  </si>
  <si>
    <t>cmccumber@bruyere.org</t>
  </si>
  <si>
    <t>Asset01337</t>
  </si>
  <si>
    <t>Mental Health Counsellor (.6)
Administration = Clerical hours (.6)</t>
  </si>
  <si>
    <t>The Geriatric Day Hospital is a specialized geriatric service funded by the Regional Geriatric Program of Eastern Ontario providing comprehensive multidisciplinary geriatric assessments for older adults, 65 years old and over, who are experiencing a change in function, mobility, memory, mood, or have complex medical issues. Services available at the Geriatric Day Hospital include: Individual assessment with a Nurse Practitioner, a Physiotherapist, an Occupational Therapist &amp; a Mental Health Counselor; Cognition Clinic with a physician specializing in Care of the Elderly; Geriatric Day Hospital Group -2 mornings a week for 7-8 weeks; and, Caregiver Information Sessions. Care of the Elderly Physician hours not included in data; for this year, physician clinics occurred 4- 6 times/year. In Q4, a decline in referrals occurred as a result of Covid-19. Clinic staff were also redeployed for short periods to offset needs of senior in inpatient areas. With the pandemic, virtual/telephone visits were performed and groups suspended. Wellness checks of our seniors occurred.</t>
  </si>
  <si>
    <t>Asset00975</t>
  </si>
  <si>
    <t>Referral source: Geriatric medicine; memory clinic, hospital referrals; Parkinson's clinic; osteoporosis clinic; psychiatry</t>
  </si>
  <si>
    <t>- DH operates Mon-Thurs - DH has no catchment area</t>
  </si>
  <si>
    <t>Janet.Oliver@nygh.on.ca</t>
  </si>
  <si>
    <t>Asset01435</t>
  </si>
  <si>
    <t>Seniors Day Rehab</t>
  </si>
  <si>
    <t>Providence Care Hospital  - Kingston</t>
  </si>
  <si>
    <t>K7L 4X3</t>
  </si>
  <si>
    <t>1.5 PTA/OTA (I split above between two roles)</t>
  </si>
  <si>
    <t>Geriatric Medicine clinics or inpatients</t>
  </si>
  <si>
    <t>websters@providencecare.ca</t>
  </si>
  <si>
    <t>Asset01531</t>
  </si>
  <si>
    <t>Falls Prevention Clinic</t>
  </si>
  <si>
    <t>Inpatients, community GP, specialists, geriatricians, geriatric psychiatrists</t>
  </si>
  <si>
    <t>Falls Prevention Clinic The Falls Prevention Clinic is a client-centred, holistic program that offers comprehensive falls risk assessment, mobility assessment, and an individualized treatment program for people who have a functionalloss as well as identifiable rehabilitation goals. This program is availableto outpatients of Providence Hospital and individuals living in the community.Services include occupational therapy and physiotherapy, with the focus to maximize an individual’s capability and safety while living in the community. To send a referral, the GTA Rehab Network Outpatient/Ambulatory Rehab referral form can be faxed to our Admissions office: 416-285-3759.</t>
  </si>
  <si>
    <t>Asset02392</t>
  </si>
  <si>
    <t>Queensway Carleton Geriatric Day Hospital</t>
  </si>
  <si>
    <t>In 2019/20, referral source was more evenly distributed across categories with Family Physician making up the largest proportion (29%) 
Other referral sources include:
Internal  Clinic, inpatient
Outreach
GEM Direct to GDH
Family Physician</t>
  </si>
  <si>
    <t>Goal:- To help patients optimize their own safety and independence in the community through slow-stream rehabilitation.- To provide education to caregivers to support a patient’s healthy aging in their own home (or retirement home)</t>
  </si>
  <si>
    <t>Asset01202</t>
  </si>
  <si>
    <t>Royal Ottawa Mental Health Centre</t>
  </si>
  <si>
    <t>K1Z 7K4</t>
  </si>
  <si>
    <t>PRC:1.0 FTE 
Director of Patient Care Services: 0.20 FTE
Registered Nurse :3.00FTE
Secretary III: 0.60 FTE
(Outreach Rural (Brockville, Leeds, Grenville))
Admitting Clerk: 035FTE
Clinical Team Secretary: 1.0 FTE
Director of Patient Care Services: 0.10FTE
Psychologist: 0.40FTE
RN:6.0FTE
Social Worker II:1.0FTE
(Outreach Rural (Tri-County/Cornwall))
RN:2.0FTE
(Outreach Rural (Lanark))
Clinical Team Secretary: 1.0 FTE
RN:4.0FTE</t>
  </si>
  <si>
    <t>Behavioural Therapists allocated throughout the LHINUrban Ottawa: 3.0FTERural: 2.7FTE</t>
  </si>
  <si>
    <t>martina.greco@theroyal.ca</t>
  </si>
  <si>
    <t>Asset01640</t>
  </si>
  <si>
    <t>Seniors' Outpatient Assessment &amp; Rehabilitation -(Day Hospital) Program</t>
  </si>
  <si>
    <t>Thunder Bay</t>
  </si>
  <si>
    <t>Primary Care, Specialists, Emergency Department, Acute Care, Rehab Care</t>
  </si>
  <si>
    <t>Seniors' Outpatient Assessment &amp; Rehabilitation -(Day Hospital) Program.</t>
  </si>
  <si>
    <t>Asset01312</t>
  </si>
  <si>
    <t>GERIATRIC DAY HOSPITAL</t>
  </si>
  <si>
    <t>St. Joseph's Health Care London - Parkwood</t>
  </si>
  <si>
    <t>Assistant is an OTA/PTA</t>
  </si>
  <si>
    <t>REFERRAL FROM INPATIENT ACUTE OR REHAB UNITS AND PRIMARY CARE</t>
  </si>
  <si>
    <t>OUTPATIENT REHAB, GENERALLY 8 WEEKS/ 2 DAYS A WEEK</t>
  </si>
  <si>
    <t>kelly.mcintyremuddle@sjhc.london.on.ca</t>
  </si>
  <si>
    <t>Asset01179</t>
  </si>
  <si>
    <t>Referrals from ICT, GORT, GEM, Geriatric Clinic, Neurologist, Geriatrician in the community</t>
  </si>
  <si>
    <t>Patient attends Day Hospital assessmentGDH clinicians complete geriatric intake forms with patient and designate reviewing current functional challenges, abilities, and interests to determine best programming for patient. Patient will attend services such as: Speech Language, Social Work, Recreation Therapy, Nursing, Occupational Therapy, Physiotherapy. Patient is assigned a clinician to act as their Care Coordinator.</t>
  </si>
  <si>
    <t>Asset00983</t>
  </si>
  <si>
    <t>Geriatric Medicine Ambulatory Services and Day Hospital (Day Hospital Portion)</t>
  </si>
  <si>
    <t>Advanced practice Nurse.
Also 1.0 FTE clerk who works within Geriatric Medicine Ambulatory Service and Day Hospital</t>
  </si>
  <si>
    <t>Ambulatory Services portion of this clinic will be entered in separate template (Geriatric Outpatient)Note: a visit may contain more than one appointment (ie. back to back appts with two health professionals is only counted as one visit)Caregivers is an approximate estimate as some patients have none and some have &gt;1Bedded service not completed as out-patientWait time (working days) calculated using last 10 patients (urgent or non-urgent) in March 2018.Using last 10 urgent patients, average wait time was 10 working days. Using last 10 non-urgent patients, average wait time was 37 working days.Note: nursing (RN and APN) hours is shared between Day Hospital component of clinic and Ambulatory Service (Geriatric Outpatient - separate template) component of clinicSLP, Pharmacist and Dietitian all shared with one or more other unitsAddress Updated Sept 24, 2020</t>
  </si>
  <si>
    <t>Asset01352</t>
  </si>
  <si>
    <t>Geriatric Outpatient Rehabilitation Services</t>
  </si>
  <si>
    <t>University Health Network - Toronto Rehabilitation Institute</t>
  </si>
  <si>
    <t>M5G 2A2</t>
  </si>
  <si>
    <t>Geriatricians, Inpatient Rehab, Family Physicians</t>
  </si>
  <si>
    <t>The Geriatric Outpatient Rehabilitation Service is an outpatient rehabilitation program that helps older adults with multiple health problems to be more active in the community. We conduct detailed health assessments, develop personalized treatment plans for you, offer health education and put you in touch with community services and programs. We also provide comprehensive discharge planning and support. As one of our patients, you'll have therapy structured around clear rehab goals. Therapy may include both 1:1 and group-based sessions. Our program lasts 7 – 10 weeks.</t>
  </si>
  <si>
    <t>jennifer.mokry@uhn.ca</t>
  </si>
  <si>
    <t>Asset01566</t>
  </si>
  <si>
    <t>Geriatric Medicine Rehabilitation Units</t>
  </si>
  <si>
    <t>In-Patient Slow Stream Rehabilitation Unit</t>
  </si>
  <si>
    <t>Baycrest rehab services provide goal-directed inpatient rehabilitative therapy after an acute event or illness, musculoskeletal injury, surgery or hospitalization, which is key to ensuring that patients can return to community living.Our rehabilitation services offer a comprehensive array of specialized interventions focused on the unique needs of frail seniors with complex needs, including multiple health conditions, physical impairments, recent functional decline and cognitive change.</t>
  </si>
  <si>
    <t>jsmith@baycrest.org</t>
  </si>
  <si>
    <t>Asset00937</t>
  </si>
  <si>
    <t>Geriatric Rehabilitation</t>
  </si>
  <si>
    <t>Acute care, community,</t>
  </si>
  <si>
    <t>Asset01783</t>
  </si>
  <si>
    <t>Geriatric Rehabilitation Unit (GRU) at Juravinski Hospital Site, HHS</t>
  </si>
  <si>
    <t>Pharmacy Assistant = 0.5 / Clinical Educator = 0.5</t>
  </si>
  <si>
    <t>Acute Care Units at the JH &amp; HGH Sites of HHS (referral are screened and approved by our acute care Geriatric Consultation Teams). Very occasionally, we may receive a referral from one of our Geriatricians for a patient in their outpatient clinics..</t>
  </si>
  <si>
    <t>Number of Caregivers Served estimated as:  # unique pts x 1.5Administration:  Clinical Manager = 0.5 / Business Clerks = 1.7</t>
  </si>
  <si>
    <t>Asset02174</t>
  </si>
  <si>
    <t>North East</t>
  </si>
  <si>
    <t>sjibb@hsnsudbury.ca</t>
  </si>
  <si>
    <t>Asset01732</t>
  </si>
  <si>
    <t>Rehab Low (Formerly Slow Stream Rehab Pilot and Assess and Restore Pilot)25</t>
  </si>
  <si>
    <t>L2T 4C2</t>
  </si>
  <si>
    <t>Regional hospitals and health care practitioners</t>
  </si>
  <si>
    <t>Our Restorative Care Programs enables an individual with an impairment to identify and reach his or her optimal mental, physical, cognitive, and/or social functional level. Our treatment approach is based on the belief that each person is responsible for his or her continuing health and wellness. Our rehabilitation clinicians are supported in and committed to enhancing expertise in specialized areas through continuing education and research opportunities. Emphasis of treatment is on teaching self-management techniques and providing home-based programs. This is accomplished through a partnership with patients and families, rehabilitation specialists, and appropriate community resources. Patients are admitted from an acute care hospital after an acute event or illness, with the goal of improving functional ability and facilitating a safe return to the community.After their stay on the unit, patients return to their homes, or to a supportive setting more suitable to their needs.</t>
  </si>
  <si>
    <t>sandra.robinson@hoteldieushaver.org</t>
  </si>
  <si>
    <t>Asset01432</t>
  </si>
  <si>
    <t>Specialized Geriatrics Rehabilitation (Parkside 1)</t>
  </si>
  <si>
    <t>OTHER INCLUDES:
•	Behavioural Therapist – 0.30
•	Professional Practice Leader Occupational Therapist 0.2
•	Student 0.24
•	Unit Aide- 3.35
•	Unit Clerk – 1.0
•	Physician 2.0
CONSULT:
•	Clinical Dietician
•	Pharmacist
•	Pharmacy Technician
•	Clinical Psychologist
•	Spiritual Health Practitioner
NOTES:
•	Occupational Therapy/Physical Therapy Assistant is 3.0 FTE – I have divided above to 1.5 FTE in each category)
•	RN includes 1.0 Registered Nurse in Charge + 9.70 RN</t>
  </si>
  <si>
    <t>Acute Care, Sub Acute Care, Community and Clinic Referrals</t>
  </si>
  <si>
    <t>Primary contact is Janine Mels-Dyer melsdyej@providencecare.caDue to family visiting limitations staff have needed to assume tasks the family would normally do like patient laundry Initiation of virtual visits with family</t>
  </si>
  <si>
    <t>Asset02231</t>
  </si>
  <si>
    <t>Transition to Home Program</t>
  </si>
  <si>
    <t>1.40 FTE budgeted for Patient Care Aide, 0.56 FTE budgeted for Food Services Aide, 0.45 FTE budgeted for Environmental Services Aide</t>
  </si>
  <si>
    <t>msitu@qch.on.ca</t>
  </si>
  <si>
    <t>Asset01308</t>
  </si>
  <si>
    <t>Geriatric Rehabilitation and MSK Rehab Units, Specialized Geriatric Services</t>
  </si>
  <si>
    <t>all assistants are OTA/PTAs</t>
  </si>
  <si>
    <t>Unable to choose referral sources (NO DATA FOUND). Most referrals come from acute care hospitals</t>
  </si>
  <si>
    <t>0:Inpatient geriatric rehabilitation. Geriatrician consultants with 1.0 NP support. OT and PT compliment is 10:1</t>
  </si>
  <si>
    <t>Asset01271</t>
  </si>
  <si>
    <t>Clinical Nurse Specialist (0.5 FTE)
Advanced Nurse Educator (0.5 FTE)
Advanced Practice Leader (0.5 FTE)</t>
  </si>
  <si>
    <t>Acute Care
Community Geriatricians</t>
  </si>
  <si>
    <t>Geriatric Psychiatrist available for consult</t>
  </si>
  <si>
    <t>Asset01498</t>
  </si>
  <si>
    <t>Geriatric Functional Enhancement Service</t>
  </si>
  <si>
    <t>1.2- Care Coordinator 
1.5- Rehab Assistant
Consultations:
Clinical Nurse Specialist
Recreation Therapist
Dietician 
Psychologist
Spiritual Care</t>
  </si>
  <si>
    <t>Acute Care, Community</t>
  </si>
  <si>
    <t>No Story</t>
  </si>
  <si>
    <t>letizia.dell'erario@westpark.org</t>
  </si>
  <si>
    <t>Asset02087</t>
  </si>
  <si>
    <t>82 Buttonwood Ave</t>
  </si>
  <si>
    <t>M6M 2J5</t>
  </si>
  <si>
    <t>shirley.price@westpark.org</t>
  </si>
  <si>
    <t>Asset01691</t>
  </si>
  <si>
    <t>Aging Well Clinic</t>
  </si>
  <si>
    <t>L4N 7L3</t>
  </si>
  <si>
    <t>MD</t>
  </si>
  <si>
    <t>Barrie &amp; Community Family Health Team</t>
  </si>
  <si>
    <t>The Aging Well Clinic is dedicated to helping seniors living at home, or in retirement residences, deal with the complicated medical conditions that can develop with age.  Referral Criteria:•	Special assessment and treatment of memory problems in adults age 65 and over.•	Special assessment and treatment of complicated medical conditions in adults age 75 and over•	Adults age 75 and over, with complicated medical conditions, preparing for major surgery.•	Must be rostered to FHT provider</t>
  </si>
  <si>
    <t>Asset01447</t>
  </si>
  <si>
    <t>Geriatric Assessment Clinic (GAC)</t>
  </si>
  <si>
    <t>The Baycrest Geriatric Assessment Clinic sees clients from the community with a wide range of concerns and issues.In addition to comprehensive geriatric assessments, we provide referrals to Baycrest programs and support services as needed. Our clinic is staffed by certified geriatricians and other healthcare professionals.Referrals can be initiated by family, friends or health professionals but a medical referral form must be completed and submitted by the family physician who will provide ongoing care to the patient.</t>
  </si>
  <si>
    <t>ltachjian@baycrest.org</t>
  </si>
  <si>
    <t>Asset00935</t>
  </si>
  <si>
    <t>Bruyere Memory Program</t>
  </si>
  <si>
    <t>Neuro-Psychologist</t>
  </si>
  <si>
    <t>Family MD, Specialist, Bruyere Out pt services</t>
  </si>
  <si>
    <t>Asset01900</t>
  </si>
  <si>
    <t>Geriatric/Senior's Health Clinic</t>
  </si>
  <si>
    <t>Clerical resource is 1 FTE shared with other clinics with 0.4 FTE attributed to Senior’s Health Clinic</t>
  </si>
  <si>
    <t>Other; Primary Care</t>
  </si>
  <si>
    <t>Referral from hospitalist for follow-up post discharge of acute admission to hospital or Primary Care referral.</t>
  </si>
  <si>
    <t>Home and Community Care RN Care Coordinator supports clinic numbers not included in data.</t>
  </si>
  <si>
    <t>Asset01701</t>
  </si>
  <si>
    <t>Dr. Sidhu's clinic</t>
  </si>
  <si>
    <t>L9Y 4T3</t>
  </si>
  <si>
    <t>Physicians and nurse practitioners</t>
  </si>
  <si>
    <t>The Healthy Aging Program RN/OT complete pre-assessments required for a consult with Dr. Sidhu.  Pt's &amp; caregivers are  provided with brain health &amp; memory compensatory education as well as navigation to community services/supports at this time. Concerns identified during the pre-assessment, recommendations as well as pertinent medical information is discussed with Dr. Sidhu prior to initial consult.  RN/OT works closely with Dr.  Sidhu on clinic day to ensure f/u of recommendations in a timely manner &amp; communication with primary care Physician/NP.  The Healthy Aging prg frequently collaborates with the Alzheimer's Society, LHIN HCC, NSM SGS Behavior Supports,  VON Respite/ADP, Health Link, etc.</t>
  </si>
  <si>
    <t>Asset02680</t>
  </si>
  <si>
    <t>Georgian Nurse Practitioner-Led Clinic - Wise and Well Program</t>
  </si>
  <si>
    <t>L4M 3X9</t>
  </si>
  <si>
    <t>The Wise and Well program in collaboration with Dr K McKenzie</t>
  </si>
  <si>
    <t>aimee.moore@georgiannplc.ca</t>
  </si>
  <si>
    <t>Asset01415</t>
  </si>
  <si>
    <t>Haldimand County - Grandview Lodge - Dr. Patterson</t>
  </si>
  <si>
    <t>657 Lock Street West. Dunnville Ontario N1A1V9</t>
  </si>
  <si>
    <t>N1A1V9</t>
  </si>
  <si>
    <t>Physicians at Grandview Lodge and local physicians in the community.</t>
  </si>
  <si>
    <t>In 2019, 6 clinics were held. 6X7.5 hours/ day = 45 hours throughout the year. 45/1950 = 0.02 FTE Geriatrician. Minimum wait time is three months, so wait time of 60 days entered..  Can be longer if the resident/client cannot be placed into the next clinic.</t>
  </si>
  <si>
    <t>siemonj@hhsc.ca</t>
  </si>
  <si>
    <t>Asset01788</t>
  </si>
  <si>
    <t>Centre for Healthy Aging - Geriatric Medicine Clinics, St. Peter's Hospital Site, HHS</t>
  </si>
  <si>
    <t>CNS = 0.5</t>
  </si>
  <si>
    <t>Referrals for community dwelling seniors mainly from Family Drs, NPs, specialists - New SGS Central Clinical Intake Service started in HNHB LHIN that centally process all of these referrals and provides a fulsome virtual assessment to accompany referral.  Also receive some referrals directly from LTC.</t>
  </si>
  <si>
    <t>Number of Caregivers Served estimated as:  # unique pts x1.5Administration:  Clinical Manager = 0.5 / Clerical &amp; Intake = 1.7</t>
  </si>
  <si>
    <t>Asset01790</t>
  </si>
  <si>
    <t>Geriatric Medicine Clinic - WLMH Site, HHS</t>
  </si>
  <si>
    <t>Primary Care</t>
  </si>
  <si>
    <t>Number of Caregivers Served estimated as:  #unique pts x 1.5</t>
  </si>
  <si>
    <t>Asset01728</t>
  </si>
  <si>
    <t>Steve Ludzik Centre for Parkinson's Rehab</t>
  </si>
  <si>
    <t>Patients have a physiatry consult at the beginning and a follow-up visit at the end of the program.</t>
  </si>
  <si>
    <t>Neurologists within the Golden Horseshoe and Greater Toronto Area in addition to Niagara Region Primary Care Practitioners.  All patients must be a resident of Niagara Region.</t>
  </si>
  <si>
    <t>The Steve Ludzik Centre for Parkinson’s Rehabilitation was opened in June of 2013 and is funded through a private donation from former NHL player and coach, Steve Ludzik.  Ludzik had a vision of a rehabilitation program that was available in Niagara for those living with Parkinson’s Disease; thereby negating the need to travel outside of the Region. By partnering with Hotel Dieu Shaver Health and Rehabilitation Centre’s health care professionals, such a program was created.  Parkinson’s Disease is a neurodegenerative disease that affects approximately 100,000 people in Canada with just over 5500 people being newly diagnosed each year (Parkinson’s Society British Columbia, 2014). Studies show that the prevalence of Parkinson’s Disease increases with age. Although not solely a disease of aging; the majority of people with Parkinson’s Disease are seniors. The Steve Ludzik Centre for Parkinson's Rehab provides interprofessional care for clients diagnosed with Parkinson's disease. Interventions are offered based on client-driven goals, and may be provided in an individual or group setting. The program provides time-limited rehab and assists patients and their families in taking an active role to achieve their optimal level of function.</t>
  </si>
  <si>
    <t>Asset01391</t>
  </si>
  <si>
    <t>Regional Outpatient Geriatric Medicine Service</t>
  </si>
  <si>
    <t>P4N 1C6</t>
  </si>
  <si>
    <t>Community, hospital, physicians/NPs</t>
  </si>
  <si>
    <t>See attached service definitions.</t>
  </si>
  <si>
    <t>Asset01396</t>
  </si>
  <si>
    <t>P3A 2T4</t>
  </si>
  <si>
    <t>community, hospital, physician/NP</t>
  </si>
  <si>
    <t>See attached service descriptions.</t>
  </si>
  <si>
    <t>Asset01403</t>
  </si>
  <si>
    <t>Community, hospital, physician/NP</t>
  </si>
  <si>
    <t>See attached service description.</t>
  </si>
  <si>
    <t>Asset01406</t>
  </si>
  <si>
    <t>P0J 1P0</t>
  </si>
  <si>
    <t>Community, hospital, physician/NP.</t>
  </si>
  <si>
    <t>Asset01134</t>
  </si>
  <si>
    <t>Healthy Living Clinic</t>
  </si>
  <si>
    <t>Please note: 5 Geriatricians will rotate Mon - Fri for equivalent of 1 FTE</t>
  </si>
  <si>
    <t>The Healthy Living Clinic staff consists of five Geriatrician specialists and a nurse specialized in geriatric syndrome management. • The clinic cares for patients that are 65 years and older • Patient are referred to Healthy Living Clinic for assessment of a variety of geriatric concerns, such as:o Recent changes in physical, mental or functional abilities; falls, impaired mobility, dementia, delirium, change in mood, decreased ability for self-care; o Major changes in support needs, caregiver stress, institutional placement being considered; ando Safety concerns – physical, psychological, social, and environmental; or a sudden increase in the use of health care services over the last 6 months.</t>
  </si>
  <si>
    <t>Asset00973</t>
  </si>
  <si>
    <t>Seniors Wellness Clinic Mackenzie Health Richmond Hill</t>
  </si>
  <si>
    <t>MacKenzie Health - Richmond Hill</t>
  </si>
  <si>
    <t>L4C 4Z3</t>
  </si>
  <si>
    <t>Inpatient, primary care, ED</t>
  </si>
  <si>
    <t>The Seniors Wellness Clinic provides a comprehensive geriatric assessment to evaluate and identify the medical, functional and social disabilities of older adults. The interventions that are identified are aimed to prevent further disabilities.  The team in the clinic will help develop an individualized care plan so that the older adult can continue to live at home.  Referrals to this program are through physicians only.</t>
  </si>
  <si>
    <t>pamela.rosano@mackenziehealth.ca</t>
  </si>
  <si>
    <t>Asset01671</t>
  </si>
  <si>
    <t>Geriatric Assessment Program (GAP)</t>
  </si>
  <si>
    <t>L2E 6X2</t>
  </si>
  <si>
    <t>Clerical Support</t>
  </si>
  <si>
    <t>Niagara Region, Emergency Departments, Primary Care, Inpatient units at Niagara Health</t>
  </si>
  <si>
    <t>The Geriatric Assessment Program outpatient clinic provides comprehensive specialized geriatric assessments and subsequent treatment plans for older persons residing in the Niagara Region.  A GAP RN completes an initial telephone consult followed by an inpatient visit with the RN and Geriatrician, including the appropriate caregiver/family.</t>
  </si>
  <si>
    <t>Lori.MacCullouch@niagarahealth.on.ca</t>
  </si>
  <si>
    <t>Asset01706</t>
  </si>
  <si>
    <t>Community Seniors Care Program</t>
  </si>
  <si>
    <t>North Simcoe Family Health Team</t>
  </si>
  <si>
    <t>HCC, P-HCP, VON, GBGH, NSFHT programs, redirected referrals from the NSM SGS Falls team</t>
  </si>
  <si>
    <t>The NSFHT Community Seniors Care Program provides frail seniors with a comprehensive geriatric assessment (CGA) with a RN and/or OT, health teaching, referrals to supportive services, and follow-up via an interdisciplinary team (OT, RN &amp; NP). The intent of our program is to engage seniors in early intervention strategies and improved health management to maintain healthier living in the community with a focus on quality of life that is in-line with their goals of care.</t>
  </si>
  <si>
    <t>Asset00970</t>
  </si>
  <si>
    <t>GP; ER; inpatient; specialist, other hospitals</t>
  </si>
  <si>
    <t>-clinics include: Geriatric medicine clinic; Parkinson's clinic; Living Well with Parkinson's; osteoporosis clinic- Wait time for: Geriatric med-62; Parkisons-69; Living well with parkinsons-59; osteo-115-no catchment area for any of these clinics-osteo clinic sees patients under 65-clinic resources are shared with outreach, Day hospital, memory clinic-above MD FTEs are based on their set schedule, however they add a lot more clinics throughout year</t>
  </si>
  <si>
    <t>Asset01001</t>
  </si>
  <si>
    <t>Geriatric Assessment and Intervention Network (GAIN) Clinic</t>
  </si>
  <si>
    <t>We accept referrals from any source, including nurse practitioners, physicians, and patients and  families directly.</t>
  </si>
  <si>
    <t>The Geriatric Assessment and Intervention Network (GAIN) Clinic is part of a network of coordinated healthcare services that provide clinical care and education to ensure the best care for frail older adults and their families. Services include: Comprehensive geriatric assessmentAssessment of memory and thinkingAssessment of balance, mobility and falls riskMedication and supplement reviewManagement of responsive behavioursCaregiver support and navigation</t>
  </si>
  <si>
    <t>Asset01327</t>
  </si>
  <si>
    <t>Geriatric Outpatient Clinic</t>
  </si>
  <si>
    <t>Family physicians
ER</t>
  </si>
  <si>
    <t>Asset01530</t>
  </si>
  <si>
    <t>Assess and Restore ServicesThe Assess and Restore Services provide a wide range of servicesto primarily geriatric clients, aged 60 and up or those younger than60 who present with geriatric conditions/symptoms, living in thecommunity, requiring outpatient and community supports. Geriatric Medicine Clinic The on-site Geriatric Medicine clinic is staffed by a Geriatrician and sees clients with complex medical needs and provides them with a comprehensive medical assessment, consultation, treatment and linkage back to the primary care physician or referral source. The Geriatrician will facilitate linkages with Providence Healthcare’s Frailty Intervention Team (FIT), Mental Health Support Service, Medication Management Service and Community Outreach services, and will refer to the inpatient Geriatric and Medical Rehabilitation units as needed. Frailty Intervention Team (FIT)The on-site FIT consists of an interprofessional team including a Primary Care Physician, Pharmacist, Physiotherapist, Occupational Therapist, Nurse and Social Worker. The mandate of the FIT is to assess geriatric clients presenting with acute, complex medical issues, and triage them accordingly to avoid unnecessary ED visits and improve outcomes. The physician provides triage, medical assessment, consultation, treatment, referral to a team of allied health professionals (where appropriate) and linkage back to the community physician or referral source. If warranted, the client can be admitted directly to Providence Healthcare’s inpatient or outpatient programs. Geriatric Psychiatry Clinic A Geriatric Psychiatrist provides assessment, consultation and treatment to geriatric individuals who may have a mental health issue, a dementia syndrome, behavioural or psychosocial issues. Consultation typically occurs in the on-site clinic setting, howeverhome visits may be arranged for homebound individuals, as needed.</t>
  </si>
  <si>
    <t>Asset01547</t>
  </si>
  <si>
    <t>Geriatric Medicine Clinics</t>
  </si>
  <si>
    <t>L8N 4A6</t>
  </si>
  <si>
    <t>Clerical support</t>
  </si>
  <si>
    <t>Community and hospital based Referrals</t>
  </si>
  <si>
    <t>0.4FTE RPN supports other non-SGS clinics too.  # of family/ friend caregivers supported is an estimate. Clinic operates Wed, Thurs and additional days based on MD availability</t>
  </si>
  <si>
    <t>Asset01545</t>
  </si>
  <si>
    <t>Health for Older Adults Program</t>
  </si>
  <si>
    <t>L8G 5E4</t>
  </si>
  <si>
    <t>Hamilton</t>
  </si>
  <si>
    <t># of family/ friend caregivers served is an estimate. Service operates Monday-ThursdayWait times calculated according to mean time from referral date to provider visit date</t>
  </si>
  <si>
    <t>Asset01314</t>
  </si>
  <si>
    <t>SPECIALIZED GERIATRIC SERVICES, AMBUALTORY CLINICS</t>
  </si>
  <si>
    <t>NP OR PHYSICIAN REFERRAL REQUIRED</t>
  </si>
  <si>
    <t>AMBULATORY CLINICS INCLUDE AGING BRAIN AND MEMORY, COGNITIVE NEUROLOGY, NEUROPSYCHOLOGY, GENERAL GERIATRICS CLINICS and GERIATRIC AMBULATORY ACCESS TEAM (COORDINATED CLINICAL INTAKE AND TRIAGE)</t>
  </si>
  <si>
    <t>Asset01902</t>
  </si>
  <si>
    <t>Geriatric Medical Assessment</t>
  </si>
  <si>
    <t>St. Joseph's Health Centre Guelph</t>
  </si>
  <si>
    <t>Please note with vacation time and unplanned absences this NP FTE level will be at a min less 4%. 
FTE Clerical coverage = 0.73, this an integrated role with our switchboard services</t>
  </si>
  <si>
    <t>Referrals for Geriatric medical clinic come thru centralized Specialized Geriatric intake. Referrals to OP clinic from acute site (GGH) following inpatient geriatric consults.</t>
  </si>
  <si>
    <t>Clinic service levels are highly dependent on availability of RN support and clerical coverage. This is vital with for vacation and other unplanned absences.</t>
  </si>
  <si>
    <t>Asset01957</t>
  </si>
  <si>
    <t>St. Mary's General Hospital</t>
  </si>
  <si>
    <t>Primary Care, GEM nurses, acute care, Retirement Homes</t>
  </si>
  <si>
    <t>Note there were 3 Geriatricians working approximately 2 FTEs</t>
  </si>
  <si>
    <t>Asset01240</t>
  </si>
  <si>
    <t>Access to physiotherapy, Occupational Therapy, SLP and case management as needed.</t>
  </si>
  <si>
    <t>Primary care MD's; inpatient services; Emergency Department; GEM RN; ACE;</t>
  </si>
  <si>
    <t>http://www.stmichaelshospital.com/seniors/geriatric/elders-clinic.phpPlease include a link to SMH Geriatric Services page in all the services - https://www.stmichaelshospital.com/seniors/geriatric/Address - 4-002 Shuter WingNumber of Video visits = 135 (form is not updating)</t>
  </si>
  <si>
    <t>Asset01222</t>
  </si>
  <si>
    <t>Social Worker from SPRINT</t>
  </si>
  <si>
    <t>Community: family physicians, specialists, walk in clinic physicians
Within Hospital: inpatient units, emergency department, other specialties</t>
  </si>
  <si>
    <t>Comprehensive assessment may include physical, cognitive assessment, and potential make referrals for bloodwork, diagnostic imaging, sleep studies, LHIN, GDH, GORT, other hospital/community services. The objective is to meet and address the patient's current concerns, and ensure that the patient's services are optimized to keep the patient safe and well. The service barriers would only consist of the outside agencies having limited resources and extended wait times when the patients needs, while not particularly urgent at times, are still vital to their well-being.</t>
  </si>
  <si>
    <t>Asset01354</t>
  </si>
  <si>
    <t>Geriatric Medicine Clinic</t>
  </si>
  <si>
    <t>Inpatient Rehab, Acute Care, Family Physicians, Geriatricians</t>
  </si>
  <si>
    <t>The Geriatric Medicine Clinic looks after people who have complex conditions associated with aging. These could be memory loss, mobility problems and falls, bowel or bladder difficulties, poor nutrition or unexplained weight loss, as well as other challenges coping with multiple illnesses and medications. We provide special assessments for older adults, and when it's needed and appropriate, we put our patients in touch with community support services.</t>
  </si>
  <si>
    <t>Asset01872</t>
  </si>
  <si>
    <t>Geriatric Team</t>
  </si>
  <si>
    <t>Upper Grand Family Health Team</t>
  </si>
  <si>
    <t>N1M 2W3</t>
  </si>
  <si>
    <t>West</t>
  </si>
  <si>
    <t>Physician Referral</t>
  </si>
  <si>
    <t>gwen.kostal@uppergrandfht.org</t>
  </si>
  <si>
    <t>Asset01716</t>
  </si>
  <si>
    <t>L4M 4S5</t>
  </si>
  <si>
    <t>L3V 7T9</t>
  </si>
  <si>
    <t>MD or NP</t>
  </si>
  <si>
    <t>Specialized geriatric out patient medical unit serving predominantly the Couchiching region with a specific focus on medical marijuana and geriatric nephrology.</t>
  </si>
  <si>
    <t>Asset01489</t>
  </si>
  <si>
    <t>Geriatric Inter-Professional Assessment Clinic</t>
  </si>
  <si>
    <t>0.4 - Coordinator 
0.5 - Clinical Manager</t>
  </si>
  <si>
    <t>Primary care, Post-Rehab, Acute Care</t>
  </si>
  <si>
    <t>No story</t>
  </si>
  <si>
    <t>Asset01689</t>
  </si>
  <si>
    <t>Geriatric Outreach Teams</t>
  </si>
  <si>
    <t>Geriatric Care Team</t>
  </si>
  <si>
    <t>Algonquin Family Health Team</t>
  </si>
  <si>
    <t>P1H 1H7</t>
  </si>
  <si>
    <t>Comprehensive geriatric assessment &amp; assistance to  seniors/ caregivers in making decisions related to care.  Navigation/access point for specialized care for at-risk seniors in the community and in patient's home.  Follow up visits maintained as long as support is needed. Referral to and coordination with Home and Community Case Integrated Intensive Case Management. '• Maximize independent function &amp; quality of life for seniors &amp; caregivers with complex health issues  • Provide navigation/access point for specialized care for at-risk seniors • Provide increased access to services for home bound patients    DATA NOTES - The org should be Algonquin FHT; # unique individuals served represents # individuals based on avg of 72/ quarter extrapolated over a year (but this could include duplicate of individuals if followed &gt; 1 quarter)</t>
  </si>
  <si>
    <t>Asset01693</t>
  </si>
  <si>
    <t>North Innisfil Health Services</t>
  </si>
  <si>
    <t>Barrie Community Health Centre</t>
  </si>
  <si>
    <t>L4N 6M2</t>
  </si>
  <si>
    <t>HCC, Healthcare Connect, Community Providers, RVH, Barrie Area Navigators Collaborative, NSM Hospice Palliative Care Network</t>
  </si>
  <si>
    <t>North Innisfil Health Services offers comprehensive geriatric primary health care including care for office, housebound, frail seniors, palliative care and follow up for patients admitted to local retirement and nursing homes. Complex geriatric and cognition consultations are provided both in house for the Barrie clinical team as well as in collaboration with the Aging Well Clinic of the BCFHT.  This service is for residents of North Innisfil who are over the age of 60, with no primary health care practitioner, based on available room on the caseload.</t>
  </si>
  <si>
    <t>Asset01451</t>
  </si>
  <si>
    <t>Integrated Community Care Team</t>
  </si>
  <si>
    <t>Asset02855</t>
  </si>
  <si>
    <t>Geriatric Assessment and Intervention Network (GAIN)</t>
  </si>
  <si>
    <t>Campbellford Memorial Hospital</t>
  </si>
  <si>
    <t>Primary Care
Home and Community Care
Community Partners
Self Referrals
Police/eMS
Hospitals- ER and in patients</t>
  </si>
  <si>
    <t>Gain is a network of 12 teams across 11 different host organizations in the Central east LHIN.Coordination, standardization and performance is done by a Regional office and Regional ManagerWait times is measured by calculating the time to third next available appointment.</t>
  </si>
  <si>
    <t>rschwartz@seniorscarenetwork.ca</t>
  </si>
  <si>
    <t>Asset01261</t>
  </si>
  <si>
    <t>Care First Seniors</t>
  </si>
  <si>
    <t>Asset01257</t>
  </si>
  <si>
    <t>Carea Community Health Centre</t>
  </si>
  <si>
    <t>L1R 3A5</t>
  </si>
  <si>
    <t>Primary Care
Home and Community Care
Community Partners
Self Referrals
Police/eMS
Hospitlas- ER and in patients</t>
  </si>
  <si>
    <t>Asset02653</t>
  </si>
  <si>
    <t>Community Care City of Kawartha Lakes</t>
  </si>
  <si>
    <t>K9V2L9</t>
  </si>
  <si>
    <t>2.0 client support worker</t>
  </si>
  <si>
    <t>Asset01696</t>
  </si>
  <si>
    <t>Geriatric Outreach Team</t>
  </si>
  <si>
    <t>Couchiching Family Health Team</t>
  </si>
  <si>
    <t>L3V 5X1</t>
  </si>
  <si>
    <t>Primary care, geriatrician through ED</t>
  </si>
  <si>
    <t>Outreach team that also conducts clinic visits</t>
  </si>
  <si>
    <t>Asset02656</t>
  </si>
  <si>
    <t>Haliburton Highlands Health Services - Minden</t>
  </si>
  <si>
    <t>Behavioural Support Clinician
Homecare Worker</t>
  </si>
  <si>
    <t>third next available utilized to calculate average wait time</t>
  </si>
  <si>
    <t>Asset01789</t>
  </si>
  <si>
    <t>Centre for Healthy Aging - Geriatric Medicine Outreach Service, St. Peter's Hospital Site, HHS</t>
  </si>
  <si>
    <t>Primary Care and SGS Central Clinical Intake Service.  This Outreach service includes home visits in Hamilton and primary care settings in Hamilton West, Hamilton Mountain, Smithville, Dunnville &amp; Aboriginal Health in Brantford</t>
  </si>
  <si>
    <t>Number Caregivers Served estimated as:  # unique pts x1.5Administration:  Clerical &amp; Intake = 0.35</t>
  </si>
  <si>
    <t>Asset01730</t>
  </si>
  <si>
    <t>South Niagara Health and Wellness Program</t>
  </si>
  <si>
    <t>L3C 7L3</t>
  </si>
  <si>
    <t>Health Care Providers within the region of Niagara.</t>
  </si>
  <si>
    <t>The South Niagara Health and Wellness Program supports older adults recently discharged from hospital or at risk for hospitalization. A doctor's referral is required for our structured, time limited outpatient program that promotes optimal mobility, function and independence. Individualized treatment programs are based on identified goals. Appointments are 3 hours in the morning or afternoon and include participation in wellness programming and education. In addition, participants are connected to resources in the community to further support their independence after discharge.   South Niagara Health and Wellness Centre consists of Niagara Region, Hotel Dieu Shaver, Niagara College, Niagara Health, March of Dimes, and Community Care Access Centre.  The treatment provided here is completely free to participants. Eligible Participants have a written medical referral and are medically stable.  They are able to transfer with one person or independently and are able to learn new tasks and have the potential to improve functionally.  They are motivated and willing to participate, are a resident of Niagara with a valid health card and live in a community setting, including retirement homes.  Transportation is not provided and needs to be arranged by the patient or patient's family.  Assistance is available to coordinate registration with local transportation providers.  Paid parking is located in Parking Lot A at the college campus.  Program benefits include increased functional independence at home, assisting patients to set realistic treatment goals and to continue their therapy at home through self-management strategies, facilitate early supported discharge from hospital and avoid readmission, empowerment of  patients and families to integrate into their community and manage chronic health conditions and improved patient and families experience with transition from hospital to community</t>
  </si>
  <si>
    <t>Asset01424</t>
  </si>
  <si>
    <t>Regional Outreach Geriatric Medicine Service</t>
  </si>
  <si>
    <t>community, hospital, physicain/NP</t>
  </si>
  <si>
    <t>Asset01421</t>
  </si>
  <si>
    <t>Asset01418</t>
  </si>
  <si>
    <t>Parry Sound</t>
  </si>
  <si>
    <t>Asset01132</t>
  </si>
  <si>
    <t>The GOT team consists of a Nurse Clinician, a Social Worker and an Occupational Therapist. Patients are referred for assessment in the home environment.• Patient concerns assessed by the team include; home safety, difficulties managing ADL’s, multiple medical problems, frequent falls, memory changes, mood changes, lack of social supports, difficulties with administration of medications• At the end of the home assessments, recommendations are provided. This may include linkages to community partners, doctors, specialists, or other senior or health services</t>
  </si>
  <si>
    <t>Asset01255</t>
  </si>
  <si>
    <t>L1G 2B9</t>
  </si>
  <si>
    <t>Primary Care
Medical Specialists</t>
  </si>
  <si>
    <t>Gain is a network of 12 teams across 11 different host organizations in the Central east LHIN.Coordination, standardization and performance is done by a Regional office and Regional ManagerWait times is measured by calculating the time to third next available appointment.Durham Region was not an available choice under counties served</t>
  </si>
  <si>
    <t>Asset00962</t>
  </si>
  <si>
    <t>Geriatric Outreach Team - Mackenzie Health</t>
  </si>
  <si>
    <t>Inpatient, ED, Primary Care, LHIN</t>
  </si>
  <si>
    <t>The Geriatric Outreach Team is an interprofessional team which provides comprehensive assessment, consultation and recommendations to patients living at home. The goals of this team are to maintain seniors at their highest level of function, promote independence and minimize hospital visits.  The team consists of a clinical nurse specialist, social worker, occupational therapist, and physiotherapist who will visit the older adult in their home to complete an assessment and connect them with available supports in the community.  The team works with a geriatrician through the Seniors Health Clinic.  A service barrier would be the demographics of the population served with multiple languages.</t>
  </si>
  <si>
    <t>Asset00963</t>
  </si>
  <si>
    <t>Referral source - primary care and specialist; NP; GEM with physician signature; inpatient physician referrals</t>
  </si>
  <si>
    <t>- Length of stay - clinician assesses one time and MD can do a short term ax/fu (aprox 1-2 visits) if necessary and refer back to primary care</t>
  </si>
  <si>
    <t>Asset02783</t>
  </si>
  <si>
    <t>Geriatric Assessment and Intervention Network (GAIN) Outreach Clinic</t>
  </si>
  <si>
    <t>BSO Clinician (RPN)</t>
  </si>
  <si>
    <t>We accept referrals from any source, including nurse practitioners, physicians, and patients and  families directly.
Primary Care
Home and Community Care
Community Partners
Self Referrals
Police/eMS
Hospitals- ER and in patients</t>
  </si>
  <si>
    <t>An interprofessional team of healthcare professionals works collaboratively with patients and families and their primary care providers to strengthen supports and capacity for older adults whose health concerns threaten their ability to live independently at home (including retirement residences).</t>
  </si>
  <si>
    <t>Asset02670</t>
  </si>
  <si>
    <t>Port Hope Community Health Centre</t>
  </si>
  <si>
    <t>L1A 3S4</t>
  </si>
  <si>
    <t>Asset01528</t>
  </si>
  <si>
    <t>inpatients, community GP, specialists, geriatricians, geriatric psychiatrists</t>
  </si>
  <si>
    <t>Community Outreach The Community Outreach service provides a comprehensivehome-based assessment by an interprofessional team (Pharmacist,Occupational Therapist, Nurse, Physiotherapist and Social Worker) for geriatric clients with multiple complex medical, functional and psycho-social conditions in their home. This service provides client-specific recommendations to the Primary Care Physician or referral source and referral to community partners and services when appropriate.</t>
  </si>
  <si>
    <t>Asset02044</t>
  </si>
  <si>
    <t>Other: 6 Geriatric assessors</t>
  </si>
  <si>
    <t>Referral Source: Other  (52%), GEM (16%), Physician (32%) 
In 2019/20 fiscal year, majority of the referrals came from “Other” ( include LHIN Home and Community Care, family, self)
GEM referral source continues to increase each year</t>
  </si>
  <si>
    <t>Goal: ‘The Why’To provide a multidimensional assessment in the client’s home resulting in recommendations that aim to optimize an older adult’s health, safety and independence in their chosen environment</t>
  </si>
  <si>
    <t>Asset02269</t>
  </si>
  <si>
    <t>Geriatric Psychiatry Outreach LTC</t>
  </si>
  <si>
    <t>Behaviour Therapist 5.70</t>
  </si>
  <si>
    <t>Urban OttawaManager Patient Care Services: 1.0 FTE Program Evaluation Coordinator (MA): 1.0 FTESecretary: 1.80 FTEPRC: 1.0 FTEAging At HomeDirector Patient Care Services: 0.20 FTERegistered Nurse (RN): 3.00 FTE Secretary III: 0.60 FTE Outreach Rural (Brockville, Leeds, Grenville)Admitting Clerk: 0.35 FTE Clinical Team Secretary: 1.0 FTE Director Patient Care Services: 0.10 FTEPsychologist: 0.40 FTERegistered Nurse (RN): 6.0 FTESocial Worker II: 1.0 FTE Outreach Rural (Tri-County/Cornwall)Registered Nurse (RN): 2.0 FTEOutreach Rural (Lanarak)Clinical Team Secretary: 1.0 FTE Registered Nurse (RN): 4.0 FTE</t>
  </si>
  <si>
    <t>Asset02863</t>
  </si>
  <si>
    <t>Geriatric Assessment and Intervention Network</t>
  </si>
  <si>
    <t>Home and Community Care Coordinator - RN</t>
  </si>
  <si>
    <t>From hospital after patient is discharged  
Police
Specialists</t>
  </si>
  <si>
    <t>Asset02859</t>
  </si>
  <si>
    <t>Asset02793</t>
  </si>
  <si>
    <t>Senior Persons Living Connected (SPLC)</t>
  </si>
  <si>
    <t>M1W 2R9</t>
  </si>
  <si>
    <t>Care Aid Support</t>
  </si>
  <si>
    <t>Asset01806</t>
  </si>
  <si>
    <t>Seniors' Outpatient Services - Outreach Teams</t>
  </si>
  <si>
    <t>FTEs are part of SGS Team.</t>
  </si>
  <si>
    <t>Asset01268</t>
  </si>
  <si>
    <t>Geriatric Resource Nurse Program and Regional Geriatric Outreach Team</t>
  </si>
  <si>
    <t>REFERRAL SOURCE = PRIMARY CARE (NP OR PHYSICIAN REFERRAL REQUIRED)</t>
  </si>
  <si>
    <t>OUTREACH COMPREHENSIVE GERIATRIC ASSESSMENT IN HOME, RETIREMENT HOME AND LTC. CONSULTATION WITH GERAITRICIAN AND OCCASSIONALLY GERAITRIC PSYCHIATRY. REFER ON TO SUB-SPECIALTY CLINIC.IN-PERSON VISIT AS NEEDED</t>
  </si>
  <si>
    <t>Asset01221</t>
  </si>
  <si>
    <t>Referrals from family physicians, outside specialists, GEM, Clinic. marked “urgent” for clinic, with concerns regarding: home safety, functional decline, caregiver stress, day  hospital, falls, etc.</t>
  </si>
  <si>
    <t>May Include: Home safety, medications, mobility, diet/food availability, assess symptoms of grief/depression, vital signs, cognitive assessment (MOCA), current difficulties, evidence of elder abuse.  Seek to: Optimize services for client, make referrals to services through the LHIN, Better Living, GDH, clinic, etc.</t>
  </si>
  <si>
    <t>Asset00980</t>
  </si>
  <si>
    <t>Geriatric Asssesment Outreach Team</t>
  </si>
  <si>
    <t>Geriatric Assessors (multidisciplinary)</t>
  </si>
  <si>
    <t>The Geriatric Assessor (nurse, occupational therapist, physiotherapist or social worker) completes an initial multi-dimensional screening assessment incorporating aspects of physical, cognitive and psychosocial status, functional abilities and environmental factors. The average visit lasts approximately 2 hours. Collaboration with the client (and family/caregivers where applicable) helps to identify needs and determine appropriate action.Based on consultation with the geriatrician and other team members, further action may consist of:More in-depth assessment and/or treatment at one of the components of the Regional Geriatric Program (e.g. assessment at a Geriatric Day Hospital) Referral to other health agencies or community resources for further assessment, treatment, rehabilitation or other services. The assessment summary and recommendation will be forwarded (with the client's consent) to the family physician and health care professionals or agencies involved.The Geriatric Assessors also provide dementia, falls and geriatric assessment capacity to primary care providers by supporting timely access and early identification of seniors at risk for dementia and falls by providing regular Primary care geriatric assessment clinics in primary care settings. The Geriatric Assessment Outreach team also provides education both individual and group to health and social services providers. They also provide education to clients, families, and community groupsThe Regional Geriatric Program of Eastern Ontario’s Geriatric Assessment Outreach Team completed an evidence-based review to develop clinical decision algorithms for 15 domains within the CGA to support a practice that is effective and efficient. (please see attachment)</t>
  </si>
  <si>
    <t>Asset02648</t>
  </si>
  <si>
    <t>Southeast Geriatric Outreach Team</t>
  </si>
  <si>
    <t>Union Villa</t>
  </si>
  <si>
    <t>L3R 3X3</t>
  </si>
  <si>
    <t>non specialized Geriatric services, specialists</t>
  </si>
  <si>
    <t>katherine@uhs.on.ca</t>
  </si>
  <si>
    <t>Asset01359</t>
  </si>
  <si>
    <t>Independence at Home Community Outreach Team</t>
  </si>
  <si>
    <t>LHIN Coordinator</t>
  </si>
  <si>
    <t>Acute Care, Inpatient Rehab, Geriatricians, Family Physicians</t>
  </si>
  <si>
    <t>Multi-disciplinary assessment, care plan development and coordination (team members may include RN, Pharmacy, SW, Geriatrician and Geriatric psychiatry based on patient’s needs).  Appropriate for medically and socially complex, community dwelling seniors who have experienced recent functional decline and have potential to regain function or may be struggling for other reasons to remain in the community (i.e., poor connections to community services). Ideal for more home-bound seniors. May include an in-home or virtual assessment based on patient’s needs.</t>
  </si>
  <si>
    <t>Asset01837</t>
  </si>
  <si>
    <t>Geriatric Mental Health Outreach Team</t>
  </si>
  <si>
    <t>399 Bathurst St Toronto Ontario</t>
  </si>
  <si>
    <t>Mental Health Clinician</t>
  </si>
  <si>
    <t>Behavioral support leads in LTC</t>
  </si>
  <si>
    <t>vera.raposo@uhn.ca</t>
  </si>
  <si>
    <t>Asset01710</t>
  </si>
  <si>
    <t>Integrated Regional Falls Program</t>
  </si>
  <si>
    <t>0.5 FTE Central Intake Clerk
0.7 Central Intake RPN</t>
  </si>
  <si>
    <t>Open</t>
  </si>
  <si>
    <t>Geriatric Medicine:  Integrated Regional Falls Program* MD/NP referral required for Specialized Assessment ClinicCommunity consult service for frail seniors with geriatric syndromes requiring comprehensive geriatric assessment by interprofessional team with specialized knowledge/skills in geriatric medicine. Focus at this time on individuals with falls/fear of falling.  Team includes RNs with access to Physiotherapists and Occupational Therapists.  Services include home visits and screening clinics.  Geriatricians provide Specialized Assessment Clinics in Barrie and Orillia.Eligibility Criteria:•	Senior with Clinical Frailty Scale 4-6.•	Resides/able to receive services in North Simcoe Muskoka.•	Resides in community dwelling.•	Seen by health provider with evidence/documentation of falls assessment.•	AND meets 1 or more of the following criteria:o	Presenting with a fall in a NSM Emergency Department and being discharged home; ORo	Being referred by a NSM fracture clinic; ORo	Requiring falls assessment/intervention by specialized interprofessional team in an ambulatory clinic setting.</t>
  </si>
  <si>
    <t>Asset01681</t>
  </si>
  <si>
    <t>Geriatric Psychiatrists</t>
  </si>
  <si>
    <t>District Mental Health Services for Older Adults: Geriatric Outreach  Team</t>
  </si>
  <si>
    <t>Canadian Mental Health Association - Fort Frances Branch</t>
  </si>
  <si>
    <t>P9A 1H2</t>
  </si>
  <si>
    <t>Primary Care, 
Hospitals, 
Family Members</t>
  </si>
  <si>
    <t>Comprehensive assessments conducted by one or more health care professionals in the older person's place of residence.  These teams collaborate with community and primary care and provide system navigation to keep at risk seniors at home and out of hospital.  Our program does not have appointments available, because when people contact us for help, its at a time they need itmost, we fit them in.  This is why there is no wait list as well.  This has caused our workers case loads to be at extreme levels, and staff stress levels high as a result.  More staffing is needed to assist with the current demand in this program</t>
  </si>
  <si>
    <t>Asset02817</t>
  </si>
  <si>
    <t>GMHPOP</t>
  </si>
  <si>
    <t>We consolidated the program – so this is across SHN</t>
  </si>
  <si>
    <t>sli2@shn.ca</t>
  </si>
  <si>
    <t>Asset01808</t>
  </si>
  <si>
    <t>Rehab Care, Acute Care, LTC</t>
  </si>
  <si>
    <t>1.4 FTE support all Geriatric Psychiatry Programs - Inpatient and Outpatient Consult and Outreach</t>
  </si>
  <si>
    <t>Asset01559</t>
  </si>
  <si>
    <t>Geriatric Psychiatry Outpatient Clinics</t>
  </si>
  <si>
    <t>Ambulatory Mental Health</t>
  </si>
  <si>
    <t>Accurate diagnosis and treatment can improve quality of life. At Baycrest, with our special focus on aging and brain health, we treat a range of conditions that impact the brain’s ability to function at its best – including physical problems, anxiety, depression, cognitive issues, and Alzheimer’s disease and other dementias.The Outpatient Mental Health Program for adults aged 65 and older offers: outpatient services at Baycrest; outreach services in clients’ homes; and, a Telepsychiatry video-conferencing service to assist older adults residing outside of the Greater Toronto Area.Our experienced team of psychiatrists, nurses, occupational therapists and social workers provides assessment and holistic, time-limited treatment along with support, counselling and education for clients and their families.</t>
  </si>
  <si>
    <t>Asset01635</t>
  </si>
  <si>
    <t>Kitchener Waterloo Geriatric Psychiatry Clinic</t>
  </si>
  <si>
    <t>Canadian Mental Health Association - Waterloo Wellington</t>
  </si>
  <si>
    <t>N2J 4M1</t>
  </si>
  <si>
    <t>Note decrease in referrals - consult model versus treatment and follow up model had an impact and change in team structure changed</t>
  </si>
  <si>
    <t>jmckinnon@cmhaww.ca</t>
  </si>
  <si>
    <t>Asset01698</t>
  </si>
  <si>
    <t>Community Mental Health Services</t>
  </si>
  <si>
    <t>Collingwood General and Marine Hospital</t>
  </si>
  <si>
    <t>L9Y 1W6</t>
  </si>
  <si>
    <t>Community mental health service that also supports older adults.</t>
  </si>
  <si>
    <t>Asset01703</t>
  </si>
  <si>
    <t>Dr. Golas' Clinic</t>
  </si>
  <si>
    <t>Appointments prn via OTN</t>
  </si>
  <si>
    <t>Asset02256</t>
  </si>
  <si>
    <t>-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Geriatric Psychiatrist aims to assess patients annually.- Hours of Service – clinic ran once a month.</t>
  </si>
  <si>
    <t>Asset01791</t>
  </si>
  <si>
    <t>Centre for Healthy Aging - Geriatric Psychiatry Clinics, St. peter's Hospital Site, HHS</t>
  </si>
  <si>
    <t>Referrals from primary care go through HNHB SGS Central Clinical Intake Service and then come to us.</t>
  </si>
  <si>
    <t>Asset01139</t>
  </si>
  <si>
    <t>Geriatric Psychiatry Outpatient Clnics</t>
  </si>
  <si>
    <t>Individuals from community referred to the clinic or a psychiatric assessment, referrals are booked upon receipt. The psychiatrist provides consultation report for referring doctor and provides ongoing psychiatric follow up if required</t>
  </si>
  <si>
    <t>Asset01033</t>
  </si>
  <si>
    <t>secretarial support 8 hour/hr</t>
  </si>
  <si>
    <t>community primary care physicians and ED</t>
  </si>
  <si>
    <t>run clinic 2 morning per week</t>
  </si>
  <si>
    <t>janine.jackson@mackenziehealth.ca</t>
  </si>
  <si>
    <t>Asset01679</t>
  </si>
  <si>
    <t>Seniors Mental Health</t>
  </si>
  <si>
    <t>L2S 0A9</t>
  </si>
  <si>
    <t>Referral sources are:
-	Inpatient mental health
-	Seniors Community Agencies
-	Family Health Teams
-	Primary Care
-	Long Term Care
-	Retirement Homes</t>
  </si>
  <si>
    <t>Includes:Seniors’ Mental Health Independent Living &amp; Exercise Program (SMhiLE)NP-led Memory Assessment</t>
  </si>
  <si>
    <t>Asset00969</t>
  </si>
  <si>
    <t>Geriatric psychiatry clinic</t>
  </si>
  <si>
    <t>- another psychiatrist runs a clinic 12hours/month</t>
  </si>
  <si>
    <t>Referral source - GPs; ER; LHIN; inpatient; specialists; community support services</t>
  </si>
  <si>
    <t>-NO CATCHMENT AREA</t>
  </si>
  <si>
    <t>Asset01090</t>
  </si>
  <si>
    <t>Geriatric Mental Health Clinic</t>
  </si>
  <si>
    <t>Ontario Shores Centre for Mental Health Sciences</t>
  </si>
  <si>
    <t>L1N 2L1</t>
  </si>
  <si>
    <t>Must be from a GP or NP via our Central Intake.</t>
  </si>
  <si>
    <t>.Age of 65 and older with a psychiatric concern that is either treatment resistant or complex in nature presenting with one or more of the following: cognitive changes, behavioural changes, mood changes, anxiety or psychotic symptoms.Services we offer include:•	Specialized medical consultations (geriatric psychiatry)•	Ongoing psychiatric follow-up for treatment optimization•	Evidence-based psychotherapy•	Cognitive behavior therapy group treatment (12-week skill building group) for seniors struggling with symptoms of depression and anxiety. Memory concerns, general mental health (mood anxiety, psychosis).  Individuals are able to attend community clinic appointments and live in the Durham Region.</t>
  </si>
  <si>
    <t>wedgeh@ontarioshores.ca</t>
  </si>
  <si>
    <t>Asset01009</t>
  </si>
  <si>
    <t>Psychiatric Assessment Services for the Elderly (PASE)</t>
  </si>
  <si>
    <t>Psychogeriatric Resource Consultants (also entered as separate template)</t>
  </si>
  <si>
    <t>Referrals can be made by anyone, although there must be a family physician whose agreement with the referral is required. To access the PRC services, a working caregiver may call to consult around the case. PRC’s are not to see the patient, but support the healthcare team in their choices around assessment and treatment.</t>
  </si>
  <si>
    <t>Psychiatric Assessment Services for the Elderly (PASE) at Peterborough Regional Health Centre (PRHC) is a program that offers geriatric mental health assessment, consultation and education services. We provide treatment for people 65 and older. We offer: Individual assessment to address patients issues through social work, nursing, and/or psychiatric inputEducation, liaison and support for caregivers, involved professionals and community agenciesPsychogeriatric Resource Consultant (PRC) servicesRecommendation of treatment, services, strategies or case managementSEEKING CARETo access care through PASE, patients must be: 65 and older who have developed a mental health condition later in lifeBe located in Peterborough, Haliburton, City of Kawartha Lakes or  Northumberland countyLiving in their own home or in a long-term care facility</t>
  </si>
  <si>
    <t>Asset01518</t>
  </si>
  <si>
    <t>Seniors Mental Health Ambulatory Clinic</t>
  </si>
  <si>
    <t>Primary Care
Acute care
LTC</t>
  </si>
  <si>
    <t>telephone visits is telephone and video combined (do not track separately)Caregivers seen is an estimatePrimary contact is Kathy Baker bakerk@providencecare.ca</t>
  </si>
  <si>
    <t>SJHH Seniors Mental Health Outpatient and Outreach Service - Hamilton</t>
  </si>
  <si>
    <t>St. Joseph's Health Care Hamilton - West 5th - Hamilton Seniors MH Outpatient and Outreach Program</t>
  </si>
  <si>
    <t>L8P3R2</t>
  </si>
  <si>
    <t>1.0 FTE neuropsychologist shared across all our SMH community services and also a resource for central SJHH referrals for seniors community and inpatient 
0.5 FTE mental health worker who was a regulated health professional (RN)</t>
  </si>
  <si>
    <t>primary care community
re-directed referrals from other SJHH ambulatory MH&amp;A programs 
SJHH inpatient - acute and tertiary psychiatry and non psychiatry beds e.g. medicine</t>
  </si>
  <si>
    <t>The SJHH Seniors Mental Health Outpatient and Outreach Service staff and affiliated physicians provide comprehensive assessment, treatment planning, case management support, short term psychotherapy, health teaching, education, advocacy, consultation and collaboration as a means to serve and support seniors with complex mental health, addiction and behavioral issues which may include: mood disorders ( e.g. depression, mania) anxiety, psychosis, progressive cognitive disorder and/or substance use disorder.); behavioral complications associated with neurodegenerative cognitive impairment ( e.g. Alzheimer's disease); chronic mental illness ( e.g. schizophrenia, bipolar disorder etc. ) complicated by age related decline in physical and mental health. We provide outreach e.g. home visiting service to those seniors who will not or cannot access traditional ambulatory services e.g. office or clinic setting within Hamilton/Brant region. Those persons who are under age 65 years of age requiring specialized assessment and/or management as described above will be considered on an individual basis.</t>
  </si>
  <si>
    <t>jabaxter@stjoes.ca</t>
  </si>
  <si>
    <t>Asset02243</t>
  </si>
  <si>
    <t>epeterse@stjoes.ca</t>
  </si>
  <si>
    <t>Asset01834</t>
  </si>
  <si>
    <t>2075 Bayview Avenue</t>
  </si>
  <si>
    <t>Emergency Department; Other; Primary Care</t>
  </si>
  <si>
    <t>Adult Psychiatry</t>
  </si>
  <si>
    <t>hema.bhatt@sunnybrook.ca</t>
  </si>
  <si>
    <t>Asset02619</t>
  </si>
  <si>
    <t>L3P 2G4</t>
  </si>
  <si>
    <t>non specialized Geriatric Services, Specialists</t>
  </si>
  <si>
    <t>Asset01540</t>
  </si>
  <si>
    <t>Geriatric Psychiatry Outpatient Clinic</t>
  </si>
  <si>
    <t>The Geriatric Psychiatry Outpatient Clinic offers assessment and treatment of older adults with mental health problems living in the community. We see older adults with: Depression; Anxiety; Paranoia/suspiciousness; Behavioural changes related to dementia. The clinic provides an initial assessment and treatment recommendations. We make suggestions about other appropriate services and provide some limited follow-up therapy. We liaise with family doctors, other specialists, CCAC, and social workers as needed.  Family education and support is an important part of our work.</t>
  </si>
  <si>
    <t>Asset01442</t>
  </si>
  <si>
    <t>Geriatric Psychiatry Community Service</t>
  </si>
  <si>
    <t>The GPCS is a community outreach program that provides mental health related service to individuals who are not able to access treatment at our onsite Ambulatory Mental Health Clinic and/or those who require case management. Our interprofessional services include:assessment and diagnosistreatment including medication management and non-pharmacological approachescase management including:advocating for the best possible services on behalf of clients and familiesmonitoring and ongoing support of clientsreferrals and coordinating access to other Baycrest services and/or community programshelping clients navigate the healthcare systemeducation for clients, families and professional caregivers about mental health issuesdementia care including responsive behaviourscaregiver support and counsellingongoing follow-up as neededEligibility Criteria:Aged 65 years or olderPsychiatric or suspected psychiatric illnessUnable to attend appointments onsite or requires case managementWithin catchment area (Steeles Avenue to St. Clair Avenue and Avenue Road to Dufferin Street)</t>
  </si>
  <si>
    <t>Asset01632</t>
  </si>
  <si>
    <t>Cambridge Memorial Hospital Seniors Mental Health and Psychiatry Program</t>
  </si>
  <si>
    <t>no comments</t>
  </si>
  <si>
    <t>Asset01682</t>
  </si>
  <si>
    <t>District Mental Health Services for Older Adults: Geriatric Psychiatry Outreach Team</t>
  </si>
  <si>
    <t>Geriatric Mental Health Worker</t>
  </si>
  <si>
    <t>Our program does not have appointments available, because when people contact us for help, its at a time they need itmost, we fit them in.  This is why there is no wait list as well.  This has caused our workers case loads to be at extreme levels, and staff stress levels high as a result.  More staffing is needed to assist with the current demand in this program</t>
  </si>
  <si>
    <t>No additional comments</t>
  </si>
  <si>
    <t>SGS Intensive Geriatric Services</t>
  </si>
  <si>
    <t>Asset01894</t>
  </si>
  <si>
    <t>GEM, Family Physicians, General Hospital, Emergency Department, Homewood Health Centre</t>
  </si>
  <si>
    <t>Asset01453</t>
  </si>
  <si>
    <t>Integrated Psychogeriatric Outreach Program (IPOP)</t>
  </si>
  <si>
    <t>L4G 2N9</t>
  </si>
  <si>
    <t>Self referrals, Primary Care Physicians, Home and Community Care, Family Health Teams, GEM Nurses, BSO, Geriatric Outreach Teams, Mackenzie Health Mental Health Outpatient Clinic, Family, Alzheimer's Society, Canadian Mental Health Association - York Region and South Simcoe</t>
  </si>
  <si>
    <t>LOFT became the new service provider for Integrated Psychogeriatric Outreach Program in April 2019 and therefore date is being submitted for the fiscal year 2019/20 as our first submission.  We provided services to those 55 years of age and older in respect to older adults.IPOP serves York Region and South Simcoe areas within the GTA.</t>
  </si>
  <si>
    <t>ssaulnier@loftcs.org</t>
  </si>
  <si>
    <t>Asset01510</t>
  </si>
  <si>
    <t>P4P 1C2</t>
  </si>
  <si>
    <t>Physician, Psychiatrist, NP from hospital, community, LTCH, agencies, etc.</t>
  </si>
  <si>
    <t>Consultative partnership with North Bay Regional Health Centre (NBRHC), Northern Ontario Francophone Psychiatric Program (NOFPP) and Canadian Mental Health Association –Cochrane Timiskaming Branch (CMHA–CT). The Registered Nurses are supervised by a Program Manager (PM) in the Timmins office. The PM works collaboratively with the Program Coordinator at NBRHC. The program provides community-based psychiatric consultation services to older adults in the Timmins area. Following an in-depth assessment, a consultation report with recommendations from the Geriatric Psychiatrists, as well as a follow-up plan is forwarded to the Family Physician (FP)/Nurse Practitioner(NP).  Care will continue to be coordinated by the FP/NP to maintain a high quality of life in the least restrictive environment. Clinics are held at the Timmins and District Hospital 3 days/month. Collaborative community partnerships are key to providing quality care to mutual clients. This relationship has also provided seamless transitions to the hospital and Long-Term Care Homes. This program collaborates internally when possible with the North East Behavioural Supports program with CMHA-CT in collaboration with NBRHC. Increased administrative support and access to a Social Worker within the program would be a benefit to increasing capacity for the current client waitlist.</t>
  </si>
  <si>
    <t>tclarke@cmhact.ca</t>
  </si>
  <si>
    <t>Asset01587</t>
  </si>
  <si>
    <t>Seniors' Mental Health - Consultation Service</t>
  </si>
  <si>
    <t>RN for SMH KL vacant. Unable to fill for this period.</t>
  </si>
  <si>
    <t>Physicians, Psychiatrists, NPs from hospital, LTHC, community, agencies, etc.</t>
  </si>
  <si>
    <t>Consultative partnership with North Bay Regional Health Centre (NBRHC), Northern Ontario Francophone Psychiatric Program (NOFPP) and Canadian Mental Health Association –Cochrane Timiskaming Branch (CMHA–CT). The Registered Nurse is supervised by a Program Manager (PM) from the Timmins office. The P.M. works collaboratively with the Program Coordinator at NBRHC. The program provides community-based psychiatric consultation services to older adults in the Timiskaming area. Following an in-depth assessment, a consultation report with recommendations from the Geriatric Psychiatrist, as well as a follow-up plan is forwarded to the Family Physician (FP)/Nurse Practitioner(NP).  Care will continue to be coordinated by the FP/NP to maintain a high quality of life in the least restrictive environment. Clinics are held at the New Liskeard and Kirkland Lake offices, hospital and Long-Term Care Homes every 3 months for 2 days per visit from the Geriatric Psychiatrists. Collaborative community partnerships are key to providing quality care to mutual clients. This relationship has also provided seamless transitions to the hospital and Long-Term Care Homes. Increased administrative support and access to a Social Worker within the program would be a benefit to increasing capacity for the current client waitlist. Ongoing challenge with not being able to fill the Kirkland Lake RN position of 0.6 FTE. This vacancy required the New Liskeard RN to serve and travel the whole Timiskaming district.</t>
  </si>
  <si>
    <t>Asset00932</t>
  </si>
  <si>
    <t>Geriatric Psychiatry Community Services of Ottawa</t>
  </si>
  <si>
    <t>K1N 5C7</t>
  </si>
  <si>
    <t>One place to refer for Geriatric PsychiatrySince June 2017, we have partnered with the Geriatric Psychiatry Program at The Royal to offer Ottawa Geriatric Psychiatry Centralized Intake Service. All referrals to out-patient Geriatric Psychiatry within the city of Ottawa are now triaged through this service.Our bilingual interdisciplinary team works to address the medical, psychological and social complexity of geriatric mental health issues.Psychiatric ConsultationsOur physicians work collaboratively with referring physicians to provide psychiatric diagnosis and  treatment for older adults with cognitive disorders and mental illnesses.Case ManagementOur outreach team is made up of nurses, social workers and occupational therapists.  Case Managers work with clients and their support network in their homes. We provide a comprehensive psychosocial assessment and develop a plan with you and your family/caregiver to address your mental health care needs. Short-term Case Management is provided in partnership with other senior-focused organizations to support your independence and your mental health.GroupsAt GPCSO we are pleased to be able to offer two group therapy programs.Stress Reduction for Senior Caregivers Through Mindfulness – Offered twice a year to caregivers of persons living with dementia or other mental illness who are registered patients of GPCSO or The Royal Geriatrics Program. Mindfulness Group poster.Mindfulness Group ResourcesEnhanced Cognitive Behaviour Therapy (CBT) for Seniors with Depression and Anxiety Disorders – Offered once a year to older adults who are registered patients of GPCSO or The Royal Geriatrics Program. CBT group poster</t>
  </si>
  <si>
    <t>vdemers@bruyere.org</t>
  </si>
  <si>
    <t>Asset01792</t>
  </si>
  <si>
    <t>Centre for Healthy Aging - Geriatric Psychiatry Outreach Service, St. Peter's Hospital Site, HHS</t>
  </si>
  <si>
    <t>Referrals from primary care for community dwelling seniors go to HNHB SGS Central Clinical Intake Service to us.  Referrals for LTC come directly to us.  We do home visits and visit to caseloads in 27 LTCs in the communities of Hamilton.</t>
  </si>
  <si>
    <t>Number Caregivers Served estimated as:  # unique pts x 0.8Administration:  Clerical &amp; Intake = 1.7</t>
  </si>
  <si>
    <t>Asset01137</t>
  </si>
  <si>
    <t>1.0 FTE Advance Practice Nurse and 1.0 FTE Nurse Clinician</t>
  </si>
  <si>
    <t>The Geriatric Mental Health Outreach Team assists with managing mental, physical, and behavioural challenges in the elderly. We provide the following specialized services for our residents: assessment, consultation, treatment, and short-term follow-up. Our team works with residents, family, staff and other health care professionals at individual long-term care homes to manage challenging behaviours and mental health concerns, avoid unnecessary visits to the Emergency Department, ensure safe transfers to and from the hospital, and enhance knowledge and build capacity.</t>
  </si>
  <si>
    <t>Asset00968</t>
  </si>
  <si>
    <t>Geriatric psychiatry outreach services</t>
  </si>
  <si>
    <t>Referral source - GP; ER; inpatient; specialist; community support services</t>
  </si>
  <si>
    <t>- one psychiatrist visits LTCs, 188 visits were made during this fiscal year, no set schedule for these visits- psychiatry outreach visits are made on Mondays</t>
  </si>
  <si>
    <t>Asset01093</t>
  </si>
  <si>
    <t>Long Term Care (LTC) Outreach Team and Geriatric Mental Health Community Outreach Team (GMHCOT)</t>
  </si>
  <si>
    <t>Behavioural Therapist</t>
  </si>
  <si>
    <t>Referrals are accepted by primary care providers (GPs/NPs), specialists, hospitals (acute and tertiary care) and other community agencies (DCC, GAIN, etc.).</t>
  </si>
  <si>
    <t>LTC Outreach Team - Age of 65 and older with a psychiatric concern that is either treatment resistant or complex in nature presenting with one or more of the following: cognitive     changes, behavioural changes, mood changes, anxiety or psychotic symptoms.- Individuals younger than age 65 will be reviewed on a case by case basisServices we offer include:- Specialized medical consultations (geriatric psychiatry, nurse practitioner, RN, BT)- Short term psychiatric follow-up for treatment optimization Geriatric Mental Health Community Outreach TeamThe Geriatric Mental Health Community Outreach Team provides a client-centered assessment and individualized treatment/service plan by a community nurse clinician and a nurse practitioner.  Individual care plans are developed to manage symptoms, address needs, and develop management techniques.  Short-term case management and mental health follow up is provided for treatment optimization and support. Health teaching and education will be provided to assist patients as they transition into the community and can be initiated while in acute and tertiary care settings.  - Individuals 65 years and older who have a mental health concern, are unable to attend community clinic appointments and live in the Durham Region.  Individuals must be medically stable.</t>
  </si>
  <si>
    <t>Asset01515</t>
  </si>
  <si>
    <t>Seniors Mental Health Outreach Team</t>
  </si>
  <si>
    <t>For Urban Kingston - 5.0 FTE RNs + 1.0 FTE RN Central Access
For Rural Frontenac, Lennox &amp; Addington - 4.0 FTE RNs
For Hastings Prince Edward - 7.0 FTE RNs + 1.0 FTE Central 
Other FTEs are shared resources</t>
  </si>
  <si>
    <t>Telephone visits (3305) represent telephone and video combined2300 family/caregiver is an estimatePrimary contact is Kathy Baker bakerk@providencecare.ca</t>
  </si>
  <si>
    <t>Asset00956</t>
  </si>
  <si>
    <t>Referral Form</t>
  </si>
  <si>
    <t>I uploaded the referral form here.</t>
  </si>
  <si>
    <t>eanstey@shn.ca</t>
  </si>
  <si>
    <t>Asset01810</t>
  </si>
  <si>
    <t>Seniors' Outpatient Services Geriatric Psychiatry Outreach Team</t>
  </si>
  <si>
    <t>Primary Care, Specialists, Emergency Department, Acute Care, Rehab Care, Long Term Care</t>
  </si>
  <si>
    <t>Combined Service with Geriatric Psychiatry Inpatient Consultation under SGS Geriatric Psychiatry Consultation - 1.4 FTE as part of entire consult program</t>
  </si>
  <si>
    <t>Asset02241</t>
  </si>
  <si>
    <t>St. Joseph's Health Care Hamilton - West 5th - Brant Seniors MH Outreach Program</t>
  </si>
  <si>
    <t>N3S 7P1</t>
  </si>
  <si>
    <t>Asset02242</t>
  </si>
  <si>
    <t>SJHH Seniors Mental Health Outreach Program - Halton - NW Mississauga</t>
  </si>
  <si>
    <t>St. Joseph's Health Care Hamilton - West 5th - Halton Seniors MH Outreach Program</t>
  </si>
  <si>
    <t>1.0 Seniors Concurrent Disorder Worker ( long term seconded position from Halton ADAPT) 
7.9 Mental Health Workers who are regulated health professions (RN, OT, SW) however function and operate s in transdisciplinary fashion
1.0 Clinical Manager, Seniors MH Outpt and Outreach Services supporting Halton, Niagara, Brant and Hamilton SMHOPs</t>
  </si>
  <si>
    <t>primary care physicians - community
LTCH attending physicians</t>
  </si>
  <si>
    <t>The SJHH Seniors Mental Health Outreach Program - Halton staff and affiliated physicians provide comprehensive assessment, treatment planning, case management support, short term psychotherapy (individual and group) , health teaching, education, advocacy, consultation and collaboration as a means to serve and support seniors with complex mental health, addiction and behavioral issues which may include: mood disorders ( e.g. depression, mania) anxiety, psychosis, progressive cognitive disorder and/or substance use disorder.); behavioral complications associated with neurodegenerative cognitive impairment ( e.g. Alzheimer's disease); chronic mental illness ( e.g. schizophrenia, bipolar disorder etc. ) complicated by age related decline in physical and mental health. We provide outreach e.g. home visiting service to those seniors who will not or cannot access traditional ambulatory services e.g. office or clinic setting within Halton and north west Mississauga. We service seniors and their families residing in community based and within 27 LTCHS geographically catchmented to us.  Those persons who are under age 65 years of age requiring specialized assessment and/or management as described above will be considered on an individual basis. ** see attachment re: formal partnership</t>
  </si>
  <si>
    <t>Asset02244</t>
  </si>
  <si>
    <t>SJHH Seniors Mental Health Outreach Program - Niagara</t>
  </si>
  <si>
    <t>St. Joseph's Health Care Hamilton - West 5th - Niagara Seniors MH Outreach Program</t>
  </si>
  <si>
    <t>L2R 1C6</t>
  </si>
  <si>
    <t>2.6 FTE - mental health workers who are regulated health professionals who operate and function in a transdisciplinary role</t>
  </si>
  <si>
    <t>The SJHH Seniors Mental Health Outreach Program - Niagara staff and affiliated physicians provide comprehensive assessment, treatment planning, case management support, health teaching, education, advocacy, consultation and collaboration as a means to serve and support seniors with complex mental health, addiction and behavioral issues which may include: mood disorders ( e.g. depression, mania) anxiety, psychosis, progressive cognitive disorder and/or substance usedisorder.); behavioral complications associated with neurodegenerative cognitive impairment ( e.g. Alzheimer's disease); chronic mental illness ( e.g. schizophrenia, bipolar disorder etc. ) complicated by age related decline in physical and mental health. We provide outreach e.g. home visiting service to those seniors who will not or cannot access traditional ambulatory services e.g. office or clinic setting within Niagara Region.  The program services seniors and their families who reside in community based settings and in any of the 32 LTCHs in Niagara Region.  Attached is the LTCH referral form used in Niagara Region, and now across our SJHH SMHOPs. which was originally collaboratively developed with LTCHs, BSO, PRCs and our SMHOP service as a means to optimize use of internal LTCH resources ( e.g. Responsive Behaviour Meetings, RB or PIECES champions etc.) and external resources ( e.g. PRC, BSO, SMHOP, NP) and forward onto SMHOP the most appropriate referrals and to assist with prioritization. Those persons who are under age 65 years of age requiring specialized assessment and/or management as described above will be considered on an individual basis.</t>
  </si>
  <si>
    <t>Asset01589</t>
  </si>
  <si>
    <t>Community Psychiatric Services for the Elderly</t>
  </si>
  <si>
    <t>Primary care Physicians
 Community Agencies
 Retirement Homes
 LTC Homes
 In Patient psychiatry and medical units</t>
  </si>
  <si>
    <t>All Home visits ceased and became virtual as of March 16, 202.  However when restrictions were loosened there have been about ½ doz clients seen in person.  The RN helped out with injections and consultation for some of the LTC and retirement homes in the catchment. Creative nursing  has happened  One SW provides group  1-2 per month by ZOOM</t>
  </si>
  <si>
    <t>shirley.li@sunnybrook.ca</t>
  </si>
  <si>
    <t>Asset01713</t>
  </si>
  <si>
    <t>Community consultation service - Geriatric Psychiatry</t>
  </si>
  <si>
    <t>Access to OT, clerical</t>
  </si>
  <si>
    <t>Physician or NP</t>
  </si>
  <si>
    <t>Geriatric Psychiatry outreach team that serves the community and long-term care that supports serious mental illness and responsive behaviours. The service is consult services.</t>
  </si>
  <si>
    <t>Asset01556</t>
  </si>
  <si>
    <t>Geriatric Psychiatry/Mental Health Day Hospitals</t>
  </si>
  <si>
    <t>Psychiatric Day Hospital</t>
  </si>
  <si>
    <t>About the ProgramThe Psychiatric Day Hospital offers a multi-component, holistic approach to individuals experiencing psychiatric illness such as mood and anxiety disorders.  Treatment includes individual and group psychotherapy, medication management, and a variety of other group interventions  on an outpatient basis.  Participants attend the program from 9:30 am – 3:30 pm for either 2 days (Tuesday &amp; Thursday) or 4 days (Monday – Thursday) for 16 weeks.Our Interprofessional Services Include:assessment and diagnosistreatment including medication management and non-pharmacological approaches such as psychotherapygoal-settinggroup-based counselling/therapygroup interventions/activitiesEligibility Criteria:Aged 65 years or olderHave a  diagnosis of depression or anxietyAbility to participate in group based therapyAble to attend a program at BaycrestAble to commit to attending either the 2 day or 4 day program for 16 weeks</t>
  </si>
  <si>
    <t>Asset02726</t>
  </si>
  <si>
    <t>OTN for Geriatric medicine/ geriatric psychiatry</t>
  </si>
  <si>
    <t>170 Colborne St. W.</t>
  </si>
  <si>
    <t>Only OTN service is included in this submission. Weekdays/ hours of service and FTE resource are flexible/adhoc as needed. Data provided is based on patient population served that is aged 65 and older.</t>
  </si>
  <si>
    <t>lhlam@osmh.on.ca</t>
  </si>
  <si>
    <t>Asset01584</t>
  </si>
  <si>
    <t>Geriatricians</t>
  </si>
  <si>
    <t>Inpatient Geriatric Consultations</t>
  </si>
  <si>
    <t>Older adults in the community who have concerns about their physical health or memory may benefit from a comprehensive assessment by one of our experienced geriatricians - physicians who specialize in a holistic approach to seniors' health.The Baycrest Geriatric Assessment Clinic sees clients from the community with a wide range of concerns and issues.In addition to comprehensive geriatric assessments, we provide referrals to Baycrest programs and support services as needed. Our clinic is staffed by certified geriatricians and other healthcare professionals.Referrals can be initiated by family, friends or health professionals but a medical referral form must be completed and submitted by the family physician who will provide ongoing care to the patient.</t>
  </si>
  <si>
    <t>Asset01970</t>
  </si>
  <si>
    <t>SGS Medical Geriatrician Cambridge Memorial Hospital</t>
  </si>
  <si>
    <t>N1H 5H8</t>
  </si>
  <si>
    <t>Family Physicians</t>
  </si>
  <si>
    <t>Data for this program is held at CMHA WW</t>
  </si>
  <si>
    <t>Asset01971</t>
  </si>
  <si>
    <t>SGS</t>
  </si>
  <si>
    <t>Asset01960</t>
  </si>
  <si>
    <t>NP is 1 FTE at 37.5 hours per week
Geriatrician works 8 hours per work in this program</t>
  </si>
  <si>
    <t>Hospitalists, intensivist</t>
  </si>
  <si>
    <t>381 new referrals. On average each patient is provided 1 initial assessment and on average of 3 follow up visits/ assessments/ follow ups. COVID impact on inpatient admissions in first waves. This program is older adult focused but also diagnosis focused. it is not limited by age. Patients suffering for illnesses such as early on set dementia for example would not be excluded based on age.</t>
  </si>
  <si>
    <t>Asset01734</t>
  </si>
  <si>
    <t>Centre for Health Aging</t>
  </si>
  <si>
    <t>Hotel Dieu Shaver Staff Physicians</t>
  </si>
  <si>
    <t>Monthly geriatric consultation</t>
  </si>
  <si>
    <t>Asset01348</t>
  </si>
  <si>
    <t>SHN has only one CPSO recognized specialist in geriatrics</t>
  </si>
  <si>
    <t>Asset01346</t>
  </si>
  <si>
    <t>SHN has only one CPSO recognized specialist in geriatrics.</t>
  </si>
  <si>
    <t>Asset01350</t>
  </si>
  <si>
    <t>Rural Southwest Geriatric Services</t>
  </si>
  <si>
    <t>N0G 2W0</t>
  </si>
  <si>
    <t>Geriatrician in Solo practice</t>
  </si>
  <si>
    <t>Asset01812</t>
  </si>
  <si>
    <t>Geriatric Medicine Telemedicine</t>
  </si>
  <si>
    <t>Primary Care, Specialists, Emergency Department, Acute Care, Long Term Care</t>
  </si>
  <si>
    <t>This service is part of the overall service for geriatric Medicine Clinic and Outpatient SGS.  4.0 FTE Geriatricians supporting all Geriatric Medicine services across TBRHSC and SJCG Inpatient and Outpatient.</t>
  </si>
  <si>
    <t>Asset01975</t>
  </si>
  <si>
    <t>SGS Medical Geriatrician St. Joseph's Health Centre</t>
  </si>
  <si>
    <t>Family Physician, General Hospital, CCAC-Home/Community Support Services, Emergency Department, GEM</t>
  </si>
  <si>
    <t>Asset01873</t>
  </si>
  <si>
    <t>Geriatrician consult via OTN</t>
  </si>
  <si>
    <t>Family Physician Referral</t>
  </si>
  <si>
    <t>Asset01795</t>
  </si>
  <si>
    <t>Hospital Elder Life Program - Delirium Prevention Strategies, Hamilton General Hospital (HGH) Site, HHS</t>
  </si>
  <si>
    <t>Hamilton Health Sciences - Hamilton General Hospital</t>
  </si>
  <si>
    <t>L8L 2X2</t>
  </si>
  <si>
    <t>Elder Life Specialist = 1.26</t>
  </si>
  <si>
    <t>Inpatient Medicine Units mainly.</t>
  </si>
  <si>
    <t>Number in-person Visits represents the total number of annual referrals accepted at the HGH Site.  The HELP strategies are implemented through hundreds of trained volunteers visiting patients on the HELP Service up to 3xday, seven days per week.  We do not collect volunteer visits separately.  We do collect total volunteer hours annually by calendar year (Total HELP Volunteer hours in 2019 = 11,488 hours combined for JH &amp; HGH sites).Number Caregivers Served estimated as:  # unique pts x 0.3Chief of Geriatrics acts as a resource for the HELP Team Registered Nurse is a CNS</t>
  </si>
  <si>
    <t>Asset01794</t>
  </si>
  <si>
    <t>Hospital Elder Life Program (HELP) - Delirium Prevention Strategies - Juravinski Hospital (JH) Site, HHS</t>
  </si>
  <si>
    <t>Inpatient Medicine Units primarily.</t>
  </si>
  <si>
    <t>Number in-person Visits represents the total number of annual referrals accepted at the JH Site.  The HELP strategies are implemented through hundreds of trained volunteers visiting patients on the HELP Service up to 3xday, seven days per week.  We do not collect volunteer visits separately.  We do collect total volunteer hours annually by calendar year (Total HELP Volunteer hours in 2019 = 11,488 hours combined for JH &amp; HGH sites).Number Caregivers Served estimated as:  # unique pts x 0.3Chief of Geriatrics acts as a resource for the HELP Team Registered Nurse is a CNS</t>
  </si>
  <si>
    <t>Asset01383</t>
  </si>
  <si>
    <t>Ortho Geriatric Consult Service</t>
  </si>
  <si>
    <t>K7L 2V7</t>
  </si>
  <si>
    <t>NP</t>
  </si>
  <si>
    <t>Primary contact Dr. Chris Frank frankc@providencecare.ca</t>
  </si>
  <si>
    <t>Asset01685</t>
  </si>
  <si>
    <t>Geriatric Inpatient Unit</t>
  </si>
  <si>
    <t>Orderly:1.5FTE
PCA: 14.05FTE</t>
  </si>
  <si>
    <t>Clinical Dietitian:0.3FTECharge Clinical Dietitian: 1.0FTERehab Assistant (OT): 0.5FTERT:1.0FTERT Assistant: 0.5FTE</t>
  </si>
  <si>
    <t>Asset01508</t>
  </si>
  <si>
    <t>Internal Geriatrician Consults</t>
  </si>
  <si>
    <t>Internal</t>
  </si>
  <si>
    <t>Asset01798</t>
  </si>
  <si>
    <t>Geriatric Consultation Service - Hamilton General Hospital  (HGH) Site, HHS</t>
  </si>
  <si>
    <t>All acute care inpatient units</t>
  </si>
  <si>
    <t>In-person Visits represents the number of referrals accepted annually - we do not collect individual visits to patients on service.Number of Caregivers Served estimated as:  # unique pts x0.8</t>
  </si>
  <si>
    <t>Asset01796</t>
  </si>
  <si>
    <t>Geriatric Consultation Service - Juravinski Hospital Site, HHS</t>
  </si>
  <si>
    <t>Acute Care inpatient units.</t>
  </si>
  <si>
    <t>Asset01375</t>
  </si>
  <si>
    <t>Geriatric Inpatient Consultation Team</t>
  </si>
  <si>
    <t>P3Y 3Y9</t>
  </si>
  <si>
    <t>Other inpatient units</t>
  </si>
  <si>
    <t>Asset02178</t>
  </si>
  <si>
    <t>Geriatric Inpatient Consult Services</t>
  </si>
  <si>
    <t>P3E 5J1</t>
  </si>
  <si>
    <t>Other Inpatient Units</t>
  </si>
  <si>
    <t>Asset01666</t>
  </si>
  <si>
    <t>Inpatient units at Niagara Health</t>
  </si>
  <si>
    <t>The inpatient consultation service for GAP is comprised of Geriatricians and Registered Nurses serving all 5 Niagara Health hospital sites.  The patients are initially assessed by the GAP RNs who provide non-pharmacological intervention recommendations to the care team.  The RN consults with the Geriatrician who will then assess the patient and provide further medical management guidance.</t>
  </si>
  <si>
    <t>Asset01322</t>
  </si>
  <si>
    <t>Geriatric Consult Service</t>
  </si>
  <si>
    <t>Kingston Health Sciences Centre</t>
  </si>
  <si>
    <t>Estimates</t>
  </si>
  <si>
    <t>Asset01536</t>
  </si>
  <si>
    <t>Inpatient Geriatric Consults</t>
  </si>
  <si>
    <t>inpatient physicians</t>
  </si>
  <si>
    <t>Geriatricians and Geriatric Psychiatrists providing assessment and treatment recommendations to GATU patients</t>
  </si>
  <si>
    <t>Asset02462</t>
  </si>
  <si>
    <t>Inpatient Geriatric Consultation</t>
  </si>
  <si>
    <t>For Geriatricians: Physicians on the inpatient units, Medicine-on-call physicians in ED (when patient is admitted) 
For Specialized Inpatient Geriatrics Nursing as an open-referral:  Physicians on the inpatient units, Medicine-on-call physicians in ED (when patient is admitted) Inpatient and ED RNs and RPNs, GEM nurses, and Allied Health professionals.</t>
  </si>
  <si>
    <t># of visits annually  490 for Geriatricians and  479 referrals from Specialized Inpatient Geriatrics Nursing.# of Unique Patients Served/Year  480 for Geriatricians and  479 referrals from Specialized Inpatient Geriatrics Nursing</t>
  </si>
  <si>
    <t>Geriatricians - Inpatient Consultation (GMS)</t>
  </si>
  <si>
    <t>Attending Physicians, RN, other</t>
  </si>
  <si>
    <t>As part of FTE for Outpatient Clinic</t>
  </si>
  <si>
    <t>Asset01543</t>
  </si>
  <si>
    <t>Geriatrics Consult Team</t>
  </si>
  <si>
    <t>Referrals from inpatient attendings at St. Joseph's Healthcare Hamilton</t>
  </si>
  <si>
    <t>Number of family/ friend caregivers supported is an estimate.</t>
  </si>
  <si>
    <t>Asset01956</t>
  </si>
  <si>
    <t>Inpatient Specialized Geriatric Medicine Consultation Service</t>
  </si>
  <si>
    <t>Direct Admissions, Emergency Department and Clinic admissions</t>
  </si>
  <si>
    <t>Asset01171</t>
  </si>
  <si>
    <t>Asset01198</t>
  </si>
  <si>
    <t>Inpatient Consult Team</t>
  </si>
  <si>
    <t>Inpatient referrals: Geriatricians, other specialties, GIM, residents</t>
  </si>
  <si>
    <t>A team consisting of two registered nurses and Geriatric residents who accept referrals for patients in hospital who would benefit from geriatric assessments and optimization of resources in the community.</t>
  </si>
  <si>
    <t>Asset02058</t>
  </si>
  <si>
    <t>Geriatric Medicine Consult Team</t>
  </si>
  <si>
    <t>Geriatricians, Clinical Nurse Specialist Geriatrics, RN Geriatrics, and Geriatric Psychiatrist provide specialist consultation and follow up to other inpatient services (medicine, surgery, mental health, acute rehabilitation, Transition to Home). Referral from internal hospital programs and physicans. Treatment plan provided to primary care physician at discharge, including referrals to community services for patient and caregiver.</t>
  </si>
  <si>
    <t>jkoop@toh.ca</t>
  </si>
  <si>
    <t>Geriatric Inpatient Consultation Acute Care TBRHSC</t>
  </si>
  <si>
    <t>Acute Care</t>
  </si>
  <si>
    <t>As part of FTE Geriatrician for Clinic</t>
  </si>
  <si>
    <t>Asset01013</t>
  </si>
  <si>
    <t>Nurse Led Outreach Teams (NLOTS)</t>
  </si>
  <si>
    <t>Central LHIN NLOT: Humber River Hospital-North York General Hospital co-hub</t>
  </si>
  <si>
    <t>Service is engaged based on requests from LTCH staff and/or hospital staff</t>
  </si>
  <si>
    <t>"The NLOT is a team of expert nurses who provide time sensitive clinical services to residents in Long-Term Care Homes (LTCHs). The NLOT mandate includes: (1) providing urgent care in LTCHs to avert preventable Emergency Department transfers, (2) building capacity in LTCHs among front line staff to detect and manage acute changes of residents’ conditions, and (3) facilitating direct access to ambulatory care services without an ED admission as well as rapid ED admissions when needed.  Each LTCH has a designated NLOT nurse who can be contacted during identified business hours for urgent clinical concerns. The CLHIN NLOT is strategically located at three hubs: (1) Mackenzie Health-Markham Stouffville (NP Model), (2) Southlake-Stevenson Memorial (NP Model), and (3) Humber River Hospital-North York General Hospital (HRH-NYGH) Hub (NP/RN model). The NLOT utilizes a primary care model with an upstream approach. NLOT nurses manage complex medical issues for residents in LTCHs as well as identify and manage acute changes in residents’ condition early to successfully prevent avoidable ED transfers. NLOT clinicians work within their full scope of practice as part of the interprofessional circle of care to deliver person-centered care. The NLOT team collaborates with LTCHs and their partnering hospitals to provide the right care, at the right place, at the right time, and by the right provider.The Regional Geriatric Program of Toronto (RGP) supports the CLHIN NLOT with coordination across organizations, centralized data collection and analytics, and quality improvement initiatives. With the RGP’s support, the CLHIN NLOT functions as a single team working across hubs and LTCHs. This closer coordination has led to consistent sharing of best practices, capacity building, trouble-shooting, and system analysis of clinical activity."</t>
  </si>
  <si>
    <t>liis-ann.klein@sunnybrook.ca</t>
  </si>
  <si>
    <t>Liis-Ann Klein</t>
  </si>
  <si>
    <t>Asset01015</t>
  </si>
  <si>
    <t>Central LHIN NLOT: Mackenzie Richmond Hill Hospital-Markham Stouffville Hospital co-hub</t>
  </si>
  <si>
    <t>Asset01017</t>
  </si>
  <si>
    <t>Markham Stouffville Hospital</t>
  </si>
  <si>
    <t>L3P 7P3</t>
  </si>
  <si>
    <t>Asset01675</t>
  </si>
  <si>
    <t>Niagara Nurse-Led Outreach Team</t>
  </si>
  <si>
    <t>LTC Homes</t>
  </si>
  <si>
    <t>The Niagara Nurse-Led Outreach Team is comprised of 3 full time NPs, one of which is an employee of Niagara Region and two whom report to Niagara Health.  The NPs support the 32 long-term care homes in the Niagara Region.  The NH team is supported by a Program Director.The teams' primary functions are to support care in the home to prevent unnecessary ED visits and to reduce hospital length of stay through supportive discharge planning.  They provide education and support to LTC home staff.</t>
  </si>
  <si>
    <t>Asset02393</t>
  </si>
  <si>
    <t>Nurse Led Outreach Team</t>
  </si>
  <si>
    <t>No referral necessary. Service is provided to any resident living in a LTC facility serviced by the NLOT team.</t>
  </si>
  <si>
    <t>Asset01019</t>
  </si>
  <si>
    <t>Central LHIN NLOT: Southlake Regional Health Centre-Stevenson Memorial Hospital co-hub</t>
  </si>
  <si>
    <t>Southlake Regional Health Centre</t>
  </si>
  <si>
    <t>L3Y 7T9</t>
  </si>
  <si>
    <t>Asset01358</t>
  </si>
  <si>
    <t>Waterloo Wellington Nurse Led Outreach Team (WW NLOT)</t>
  </si>
  <si>
    <t>referrals from LTC home staff/providers, Home &amp; Community Care, Acute Care</t>
  </si>
  <si>
    <t>Currently WWLHIN LTC homes have the lowest potentially avoidable ED transfer rate in the province.</t>
  </si>
  <si>
    <t>carrie.heer@sjhcg.ca</t>
  </si>
  <si>
    <t>Asset01469</t>
  </si>
  <si>
    <t>Nursing Led Outreach Team (NLOT)</t>
  </si>
  <si>
    <t>This team of nurses take their expertise in acute care nursing into the long-term care home (LTCH) setting within the Toronto Central LHIN. NLOT contributes to nursing capacity building and emergency transfer avoidance. NLOT works in collaboration with the LTCH physician and nurse in order to coordinate patient care. This team supports LTCH staff for clinical assessments, prescribed interventions and palliative care. LTCH staff are encouraged to contact NLOT if a transfer to acute care is being considered. The NLOT model of care has three components: Prevention, Transport avoidance, Improved hospital to LTCH transition NLOT Objectives: Reduce transfers from LTCH to Emergency Departments for conditions that can be treated in the community Build capacity and confidence of LTCH staff through support, education and mentorship, in order to recognize and manage acute changes Facilitate repatriation of hospitalized LTCH residents</t>
  </si>
  <si>
    <t>Asset02593</t>
  </si>
  <si>
    <t>Clinique de chutes</t>
  </si>
  <si>
    <t>Corrected record from 0.1FTE NP to 0.1 FTE Geriatrician as per Myriam Veilleux email July 14, 2022 11:06 am</t>
  </si>
  <si>
    <t>Asset02499</t>
  </si>
  <si>
    <t>Clinique de continence</t>
  </si>
  <si>
    <t>Asset02506</t>
  </si>
  <si>
    <t>Clinique de gériatrie</t>
  </si>
  <si>
    <t>Asset02503</t>
  </si>
  <si>
    <t>Clinique GEM</t>
  </si>
  <si>
    <t>Asset01718</t>
  </si>
  <si>
    <t>E-Consult</t>
  </si>
  <si>
    <t>NSM SGS E-consult Service</t>
  </si>
  <si>
    <t>NSM MD or NP</t>
  </si>
  <si>
    <t>E-consult service via OTN that allows MDs and NPs to access NSM SGS geriatricians and geriatric psychiatrists for consultation case review.</t>
  </si>
  <si>
    <t>Asset01814</t>
  </si>
  <si>
    <t>Community Addiction and Mental Health Services of Haldimand and Norfolk (CAMHS) - Specialized Geriatric Services</t>
  </si>
  <si>
    <t>Community Addiction and Mental Health Services of Haldimand and Norfolk</t>
  </si>
  <si>
    <t>N3Y 1S8</t>
  </si>
  <si>
    <t>1.8 FTE "other" are Intensive Geriatric Service Workers, or IGSWs</t>
  </si>
  <si>
    <t>Referrals come from Regional Geriatric Program Centralized Intake, Retirement/LTC facilities, Hospitals, GPs, families/self referrals</t>
  </si>
  <si>
    <t>-Contact person is Nancy Candy-Harding: ncandy@camhs.ca-# of caregivers served is based on an assumption of 1-2 caregivers per client. -IGSWs respond within 48 hours to assist with outreach for systems navigation, support and coaching, caregiver burden assessment,– see narrative story-Mental Health and Addiction Crisis Support Services (MCRRT and CAST), Peer Support, and Addiction assessment and treatment are also available through CAMHS and are utilized by the SGS program to support and treat clients-Decrease in face to face clinic accessibility; increase in virtual assessment and treatment; continued with IGSW home outreach; serve all of Haldimand and Norfolk Counties</t>
  </si>
  <si>
    <t>Asset02143</t>
  </si>
  <si>
    <t>Central Intake for Specialized Geriatric Services (Geriatric Medicine)</t>
  </si>
  <si>
    <t>Hospital in-patient</t>
  </si>
  <si>
    <t>adimillo@toh.ca</t>
  </si>
  <si>
    <t>Asset01906</t>
  </si>
  <si>
    <t>Senior's At Risk</t>
  </si>
  <si>
    <t>N1H 0A1</t>
  </si>
  <si>
    <t>Other: 1 FTE Vulnerable Seniors Lead
Mental Health and Addiction Workers: 
1 FTE MSW Mental Health Clinician</t>
  </si>
  <si>
    <t>Family Physician</t>
  </si>
  <si>
    <t>Asset01653</t>
  </si>
  <si>
    <t>As part of Geriatric Psychiatry FTE</t>
  </si>
  <si>
    <t>Asset01646</t>
  </si>
  <si>
    <t>Geriatric Psychiatry Inpatient Consult</t>
  </si>
  <si>
    <t>Rehab Care, Acute Care</t>
  </si>
  <si>
    <t>As part of Geriatric Psychiatry program</t>
  </si>
  <si>
    <t>Asset00959</t>
  </si>
  <si>
    <t>Hospital Elder Life Program</t>
  </si>
  <si>
    <t>HELP - Mackenzie Health</t>
  </si>
  <si>
    <t>Hospital Elder Life Specialist</t>
  </si>
  <si>
    <t>Inpatient</t>
  </si>
  <si>
    <t>Mackenzie Health's Hospital Elder Life Program (HELP) is a volunteer based program that provides targeted interventions that address a broad scope of geriatric issues known to contribute to cognitive and functional decline during hospitalization.  These include: cognitive decline and stimulation activities,therapeutic activities, sleep enhancement strategies, hearing and visual aids and individualized care planning.  Older patients find particular comfort in the assistance of well trained, calm, patient and caring lay people.  Under the direction and supervision of expert staff, specially trained volunteers can significantly prevent declines in both mental/cognitive and physical functioning.HELP works with the nursing staff to ensure that older patients remain as independent as possible throughout hospitalization.  The specific program goals are to maintain physical and cognitive functioning throughout hospitalization, to maximize independence at discharge, to assist with the transition from hospital to home and to prevent unplanned readmission.</t>
  </si>
  <si>
    <t>Asset02509</t>
  </si>
  <si>
    <t>Inpatient Geriatric Consultation Team</t>
  </si>
  <si>
    <t>Asset01787</t>
  </si>
  <si>
    <t>OTs2Go Mobile Seating Assessment Service</t>
  </si>
  <si>
    <t>Asset01184</t>
  </si>
  <si>
    <t>Primary Care Geriatric Assessor</t>
  </si>
  <si>
    <t>.</t>
  </si>
  <si>
    <t>Asset01720</t>
  </si>
  <si>
    <t>Seniors CARE exercise program</t>
  </si>
  <si>
    <t>4.8 Kinesiologist
0.2 Central intake clerk
Access to OT, PT</t>
  </si>
  <si>
    <t>Any health care provider can refer but medical clearance is required.</t>
  </si>
  <si>
    <t>New program effective APril1, 2019 with initial sites in Barrie and Orillia. Midland site started programming in fall 2019.Classroom:  Seniors CARE Exercise Program* Medical clearance required to participate.Group exercise classes offered in partnership with Barrie Community Health Centre, Couchiching Family Health Team and North Simcoe Family Health Team.  Classes are 2 times/week for 12 weeks with a focus on balance, coordination, upper and lower extremity strength. Each class is 2 hours (1 hr exercise, 1 hr cognitive stimulation/ education) and delivered by Registered Kinesiologists with access to a SGS Physiotherapist. Priority to patients transitioning from ACE, CCC, CCP beds and SGS patients.Eligibility Criteria:•	Senior with Clinical Frailty Scale 4-6.•	Able to receive services in North Simcoe Muskoka.•	Medical clearance to participate.•	AND meets ALL the following criteria:o	Recent loss of functional ability, including decline in one or more ADLs/ IADLs related to medical condition or life event;o	At risk for admission into long-stay LTCH bed or hospitalization, as result of the functional loss;o	Has potential to regain some/all of the functional loss through participation in the classes o	Has cognitive ability to participate/follow instructions; tolerance to participate; AND willingness/ability to attend classes.</t>
  </si>
  <si>
    <t>Asset01100</t>
  </si>
  <si>
    <t>City of Lakes Family Health Team</t>
  </si>
  <si>
    <t>For rostered patients only.  Referral from health care provider or patient can self refer.</t>
  </si>
  <si>
    <t>http://www.yourfamilyhealthteam.com/programs-services/programs/24-english/programs/50-geriatrics</t>
  </si>
  <si>
    <t>mpeters@yourfamilyhealthteam.com</t>
  </si>
  <si>
    <t>Asset01904</t>
  </si>
  <si>
    <t>Memory Clinic</t>
  </si>
  <si>
    <t>East Wellington Family Health Team</t>
  </si>
  <si>
    <t>N0B 1T0</t>
  </si>
  <si>
    <t>Registered Practical Nurse  2.0 FTE nurses allocate 2 days and 1 day per month respectively
Social Worker  1.5 FTE social workers for a total of 1 day per month
Primary Care Physician 1.8 FTE allocates 12 hours a month every other month</t>
  </si>
  <si>
    <t>EWFHT Physicians</t>
  </si>
  <si>
    <t>Hours of Service per week: Wednesday, 9-4 x1/moWe have seen patients as young as 50, with memory concerns; small percentage – so estimate senior population at 95%</t>
  </si>
  <si>
    <t>Asset00964</t>
  </si>
  <si>
    <t>Memory clinic</t>
  </si>
  <si>
    <t>- psychiatrist sees 2 half days/month 
- -Care of the elderly MDs and Geriatrician set FTE for the memory clinic is as above; however, they add additional clinics throughout the year</t>
  </si>
  <si>
    <t>Referral source - primary care; inpatient; GEM; specialist</t>
  </si>
  <si>
    <t>- this clinic sees patients 60 years and older- no catchment area for this clinic</t>
  </si>
  <si>
    <t>Asset01541</t>
  </si>
  <si>
    <t>Welland McMaster Family Health Team Memory Clinic</t>
  </si>
  <si>
    <t>L3C 6B5</t>
  </si>
  <si>
    <t>Request to share program stories was not approved by program leadership. Due to COVID-19, the Memory Clinics that we had booked for March 2020 were cancelled (approximately 10 patients). These patients were booked again once pandemic restrictions were loosened.Wait time of 24 days calculated according to: Looking at all appointments scheduled for one Quarter (3 months): Look at when appointment was booked vs. actual appointment date. Our program goal is for patients to be booked within 4 weeks of referral.  Current average is 3.5 weeks, or 24 days.# of patients waiting at year end could not be ascertained from EMR.</t>
  </si>
  <si>
    <t>Asset01931</t>
  </si>
  <si>
    <t>Population Health Focused Program (Older Adults)</t>
  </si>
  <si>
    <t>HELP (Hospital Elder Life Program)</t>
  </si>
  <si>
    <t>Other: Elder Life Specialist 1 FTE</t>
  </si>
  <si>
    <t>Data is based on electronic order being placed for ELS to see patient.</t>
  </si>
  <si>
    <t>Asset01851</t>
  </si>
  <si>
    <t>HELP (Hospital Elder Life Program</t>
  </si>
  <si>
    <t>Elder Life Specialist, Elder Life Clinical Nurse</t>
  </si>
  <si>
    <t>Note: In addition to staff, HELP runs with volunteers</t>
  </si>
  <si>
    <t>Asset01965</t>
  </si>
  <si>
    <t>Other: Elder Life Specialist 1 FTE, Volunteers 3 FTE
Depends on volunteer commitment. 
Pre Covid:  3 shifts a day (3 hours long) 7 days a week with up to 3 volunteers per shift. Total of  63 people with 189 hours of volunteer support a week if the schedule was full. 
Average:  50 volunteers</t>
  </si>
  <si>
    <t>Any inpatient staff member can recommend a patient to take part in the program if criteria are met. This program is focused on Delirium prevention.</t>
  </si>
  <si>
    <t>COVID impact on volunteers. No volunteers were in hospital during much of the pandemic period. This program is older adult focused but also diagnosis focused. it is not limited by age. Patients suffering for illnesses such as early on set dementia for example would not be excluded based on age.</t>
  </si>
  <si>
    <t>Asset01845</t>
  </si>
  <si>
    <t>Social Worker, Elder Life Clinical Nurse Specialist, Geriatrician, Volunteers</t>
  </si>
  <si>
    <t>visits not counted, unique patient visits all in person</t>
  </si>
  <si>
    <t>Asset00945</t>
  </si>
  <si>
    <t>Primary Care Collaborative Memory Clinics (includes MINT clinics)</t>
  </si>
  <si>
    <t>MINT Memory Clinic</t>
  </si>
  <si>
    <t>Bowmanville Health Centre</t>
  </si>
  <si>
    <t>L1N 9B2</t>
  </si>
  <si>
    <t>Primary Care Providers within Clarington Family Health Organization; GAIN</t>
  </si>
  <si>
    <t>MINT (Multispeciality, INterprofessional) Team is led by specially trained primary care physicians and a supportive IHP team (i.e. nurses, occupational therapists, social workers, pharmacists). The team also works closely with primary care providers, specialist physicians in geriatrics, cognitive neurology, and geriatric and with members of community groups like the Alzheimer’s Society.</t>
  </si>
  <si>
    <t>gbarrie@alzheimerdurham.com</t>
  </si>
  <si>
    <t>Asset00954</t>
  </si>
  <si>
    <t>M1V 0G2</t>
  </si>
  <si>
    <t>Primary Care Providers; GAIN</t>
  </si>
  <si>
    <t>Asset01695</t>
  </si>
  <si>
    <t>P1L 2C2</t>
  </si>
  <si>
    <t>CCFHT primary care providers</t>
  </si>
  <si>
    <t>Memory clinic follows the Linda Lee MINT model and is a partnership with CCFHT, Dr. Vicki Dechert, Alzheimer's Society of Muskoka and HCC.</t>
  </si>
  <si>
    <t>Asset01610</t>
  </si>
  <si>
    <t>Primary Care Collaborative Memory Clinics &amp;  Geriatric Psychiatrist Brain Health Clinic</t>
  </si>
  <si>
    <t>Country Roads Community Health Centre</t>
  </si>
  <si>
    <t>K0G 1V0</t>
  </si>
  <si>
    <t>Primary Care Provider referrals 
Interprofessional team members
Clients can call for follow up support prn</t>
  </si>
  <si>
    <t>Primary Contact Cheryl English cenglish@crchc.on.caAppointments Available: 2 Monthly clinics ,6 appointments each month x 10 monthsvirtual visits started April 2020 during PandemicWeekly hours of service: I indicated 3 hr/week but it is 2 clinics/ month, 12 hours / month Weekend Serivce: No weekend service though there is an  After hours MD on call service PRNWait time: Monitor referrals waiting , don’t use 3NA for this service, Estimate only 15 – 30 days varies to volume of referrals</t>
  </si>
  <si>
    <t>Asset02895</t>
  </si>
  <si>
    <t>Grand River Community Health Centre</t>
  </si>
  <si>
    <t>N3S 3N2</t>
  </si>
  <si>
    <t>Partnership with Alzheimer's Society (0.4 FTE) depending on their staffing availability. Not GRCHC FTE</t>
  </si>
  <si>
    <t>Referral sources in 2019/20 came from primary care providers in Brantford and Brant County as well as hospital admissions at Brantford General Hospital. A PDF referral form was distributed via email and through education sessions which were incorporated into many EMRs.</t>
  </si>
  <si>
    <t>Weekdays of Service field gives Monday-Friday with option of Yes/No, we opted to answer Yes although our Memory Clinic runs one day/week.Please reference Upload Attachment document for program overview narrative as well as quotes from the Client Experience Survey administered in 2019/20. Much of the information on the Success Story template was not collected, and therefore we aren't submitted that template.</t>
  </si>
  <si>
    <t>tgutierrez@grchc.ca</t>
  </si>
  <si>
    <t>Asset01866</t>
  </si>
  <si>
    <t>Grandview Family Health Team</t>
  </si>
  <si>
    <t>N1R 3H7</t>
  </si>
  <si>
    <t>Hours of Service per week = 8/hrs per week (1 wk per month)Thursday (normally unless rescheduling of clinic needs to happen)Memory Clinic has 2 teams each run by a FD seeing 3 patients per team/per clinic.  These clinics typically run once per month on a Thursday unless there is a scheduling conflict, resulting in the clinic being rescheduled.The referral process is internal, for patients of the physicians of Grandview Medical Centre.  Physicians would assess their patients, and if it was felt they needed a referral to the Memory Clinic, the physician would then initiate the internal referral process.There have been discussions around running the clinic more frequently than just once per month, but this is in a very exploratory stage.</t>
  </si>
  <si>
    <t>Asset01724</t>
  </si>
  <si>
    <t>Hotel Dieu Shaver Memory Clinic</t>
  </si>
  <si>
    <t>Social Work support is provided by the Alzheimer's Association - Niagara</t>
  </si>
  <si>
    <t>Family practice physicians and NP's that are not associated with a family health team or community health centre  that houses a MINT clinic as part of their practice.</t>
  </si>
  <si>
    <t>The Hotel Dieu Shaver (HDS) Memory Clinic is a primary collaborative care MINT memory clinic.   It provides services to patients who do not have access to a MINT clinic through a Family Health Team or Community Health Centre.  The HDS Memory Clinic assists patients experiencing memory loss.  This is accomplished by partnering with the patient, their family, the primary care provider, geriatricians, cognitive neurologists (as necessary) and with other community resources (e.g. The Alzheimer Association, Home Care Services, community exercise programs).  The clinic assists the patient and their family as they navigate on their dementia journey.  Receiving Memory Clinic interventions at the right time assists patients by optimizing their functional independence, may slow down the progression of memory loss and assists in keeping patients out of hospital, out of Emergency Rooms and at home instead of long term care.  Service barriers include lack of good regional transportation and limited funding.</t>
  </si>
  <si>
    <t>Asset02054</t>
  </si>
  <si>
    <t>Loyalist Family Health Team Collaborative Memory Clinic</t>
  </si>
  <si>
    <t>The Memory clinic runs two (4 hour) mornings/month.</t>
  </si>
  <si>
    <t>Referrals for our program are only accepted by the physicians who are a part of the Loyalist FHT. They refer directly to the lead RN of the Memory Clinic</t>
  </si>
  <si>
    <t>In the 2019/2020 fiscal year we had a smaller working team for part of the year so were not able to offer as many appointments. As of March 2020, our program has adapted due to COVID to provide as much of our appointments as possible through virtual means, ie; phone or video appts.</t>
  </si>
  <si>
    <t>Asset00953</t>
  </si>
  <si>
    <t>Oshawa Clinic Family Health Organization</t>
  </si>
  <si>
    <t>L1E 3C3</t>
  </si>
  <si>
    <t>Primary Care Providers within Oshawa Clinic Group, GAIN</t>
  </si>
  <si>
    <t>Asset01817</t>
  </si>
  <si>
    <t>Northumberland Primary Care Collaborative Memory Clinic</t>
  </si>
  <si>
    <t>Average wait time at CHC = 176 days, at NFHT = 71. Primary care physician is not funded. Key contact: lthompson@porthopechc.ca</t>
  </si>
  <si>
    <t>ktwo50a@gmail.com</t>
  </si>
  <si>
    <t>Asset01343</t>
  </si>
  <si>
    <t>PEFHT Memory Clinic</t>
  </si>
  <si>
    <t>K0K 2T0</t>
  </si>
  <si>
    <t>Clinics 2x month Visit pefht.ca/Discover our Programs &amp; ServicesMost patients live in Prince Edward County although may live outside Prince Edward County if their physician is part of the PEFHT.Primary contact: Cindy Jones cjones@pefht.com</t>
  </si>
  <si>
    <t>Asset01262</t>
  </si>
  <si>
    <t>Queen's Belleville Family Health Team</t>
  </si>
  <si>
    <t>Queen's Family Health Team - Belleville</t>
  </si>
  <si>
    <t>K8N2S9</t>
  </si>
  <si>
    <t>Clinic is run once per month: Usually two RN and two OT’s work the clinic along with the pharmacist and family physician. Admin ensures referral is complete, mails a package to patient and books appointment</t>
  </si>
  <si>
    <t>Referrals from Family Physicians and Allied Health Providers within the Queen’s Family Health Team (Belleville Queen’s FHO).  This clinic is not open to the general public.</t>
  </si>
  <si>
    <t>Asset01862</t>
  </si>
  <si>
    <t>Two Rivers Family Health Team</t>
  </si>
  <si>
    <t>Unit B15 350 Conestoga Blvd Cambridge ON</t>
  </si>
  <si>
    <t>N2R 7L7</t>
  </si>
  <si>
    <t>primary care physician is about .04-.09 (variable)
Other is to describe that 3 physicians support the memory clinic and FTE varies based on availability</t>
  </si>
  <si>
    <t>TRFHT physicians</t>
  </si>
  <si>
    <t>Data not available on percentage of over 65, majority but do occasionally see under 65 if it is for a memory concern</t>
  </si>
  <si>
    <t>Asset01549</t>
  </si>
  <si>
    <t>The UHN Memory Clinic is a collaborative, multi-disciplinary clinic where patients with memory disorders are assessed. This specialized clinic provides diagnosis and intervention to people concerned about changes in their memory or the memory of someone they care about. It provides outpatient follow-up for patients found to have memory impairments in the inpatient setting, particular those seen by the Mobile-Ace Service. The clinic also hosts an “Early onset Support group for People with Dementia” which is facilitated in partnership with staff from the Alzheimer Society of TorontoServices: Diagnosis and treatment; Monitoring of the patients condition and ongoing care; Information and support to understand and cope with memory changes; Opportunities to participate in research, including clinical drug trialsTeam: Geriatric Psychiatrist, Geriatrician, Behavioural Neurologist, Social Worker, Occupational Therapist  Trends: Increasingly complex patients with co-morbid medical problems complicating dementia and presentation; Increasing need for OT services to better meet the needs of these complicated patients; More persons presenting with language disorders which would benefit for SLP services.</t>
  </si>
  <si>
    <t>Upper Canada Family Health Team</t>
  </si>
  <si>
    <t>K7G 2L5</t>
  </si>
  <si>
    <t>Asset01266</t>
  </si>
  <si>
    <t>Upper Canada Family Health Team Memory Clinics</t>
  </si>
  <si>
    <t>The TIFHO Memory Clinic receives referrals from the doctors/NPs that are part of the TIFHO/UCFHT
The BFHO Memory Clinic receives referrals from the doctors/NPs that are part of the BFHO/UCFHT</t>
  </si>
  <si>
    <t>- The Upper Canada FHT runs two memory clinic programs.  One is with the Thousand Island FHO (TIFHO) and the other is with the Brockville FHO (BFHO).  - We do not formally keep track of caregivers served however all patients are asked to bring a caregiver.  A few patients do not bring anyone and some bring two so the number will be approx. the same as that of patients.- BFHO has incorporated a home visit pre-screen for patients that live alone and may be high risk.  This enables services to be put in place while a patient is waiting for their Memory Clinic appointment. - the Clinics run one day every two weeks, on average, in each site.- Average wait time note: TIFHO is 51 days and BFHO is 93 days. 72 days listed above is the average of the two clinics combined- Note re FTES: each clinic has a Physician (0.09), RN (0.15) and Social Worker (0.15). The BFHO clinic also has a RPN (0.2)</t>
  </si>
  <si>
    <t>Asset01874</t>
  </si>
  <si>
    <t>Primary care referral</t>
  </si>
  <si>
    <t>Asset00939</t>
  </si>
  <si>
    <t>Psychogeriatric Resource Consultants</t>
  </si>
  <si>
    <t>PRCP</t>
  </si>
  <si>
    <t>M2J 5A3</t>
  </si>
  <si>
    <t>The PRC supports staff via case consultation and education in Long Term Care and Community.</t>
  </si>
  <si>
    <t>tara.resnick@nygh.on.ca</t>
  </si>
  <si>
    <t>Asset01010</t>
  </si>
  <si>
    <t>Psychogeriatric Resource Consultant (PRC)</t>
  </si>
  <si>
    <t>The PRC provides consultation services to employees in the long-term care sector.Team members can travel to the patient’s home or long-term care facility, and satellite clinics are held monthly in Lindsay, Cobourg and Campellford and bi-monthly in Haliburton/Minden. PRC’s also take turns being available by telephone for consultation</t>
  </si>
  <si>
    <t>Asset02228</t>
  </si>
  <si>
    <t>SJHH Psychogeriatric Resource Consultant Halton</t>
  </si>
  <si>
    <t>St. Joseph's Health Care Hamilton - West 5th - Psychogeriatric Resource Consultants (Halton SMHOP)</t>
  </si>
  <si>
    <t>L7L 5P2</t>
  </si>
  <si>
    <t>Asset01170</t>
  </si>
  <si>
    <t>Psychogeriatric Resource Consultant</t>
  </si>
  <si>
    <t>Asset01608</t>
  </si>
  <si>
    <t>Psychogeriatric Resource Consultation Program of Toronto</t>
  </si>
  <si>
    <t>2075 Bayview Ave</t>
  </si>
  <si>
    <t>One Program Coordinator (.60 FTE) and eleven psychogeriatric resource consultants/Knowledge to Practice Experts who are employees of nine health organizations and of various disciplines: CAMH (2), Michael Garron Hospital (1), North York General Hospital (1), Scarborough Health Network (2), Sunnybrook Health Sciences Centre (1), Unity Health Toronto - SMH (1), UHN - TRI (1), Vibrant Healthcare Alliance (1), and West Park Healthcare Centre (1)</t>
  </si>
  <si>
    <t>Education, curriculum training and KTP services are provided to Staff/Care providers in the following sectors:
1. Long-Term Care Homes including: Nursing homes and  Homes for the Aged
2. Community Support Agencies including: Adult day programs, Alzheimer day programs, Respite care programs. Supportive housing, Hospice &amp; palliative care and Other seniors’ agencies
3. Home and Community Care Services including Homecare agencies
4. Acute Care Hospital as required for Curriculum training/education</t>
  </si>
  <si>
    <t>Annual report</t>
  </si>
  <si>
    <t>kerri.fisher@sunnybrook.ca</t>
  </si>
  <si>
    <t>Asset01712</t>
  </si>
  <si>
    <t>Psychogeriatric resource consultants</t>
  </si>
  <si>
    <t>3.0 PRCs - 1 RN, 1 OT, 1 PT</t>
  </si>
  <si>
    <t>Community partners including retirement homes</t>
  </si>
  <si>
    <t>423 education sessions with 3,321 participants PRCs provided consultative support to NSM community including retirement homes for education and staff support. PRCs are part of the NSM behaviour support system service.</t>
  </si>
  <si>
    <t>Asset02338</t>
  </si>
  <si>
    <t>Regional Psychogeriatric Resource Consulting Service</t>
  </si>
  <si>
    <t>194 Eagle Street</t>
  </si>
  <si>
    <t>Psychogeriatric Education and Resource staff provide training - the "visits" above is the number of LTC Homes/Community agencies that have received some training at some point throughout year (could be multiple times)</t>
  </si>
  <si>
    <t>Each PRC is responsible for specific LTC homes/Community Agencies in York and provides/facilitates training in conjunction with the Management/Nursing team at each home regularly and as needed.</t>
  </si>
  <si>
    <t>Psychogeriatric Resource Consultants are educators who provide specific and general education regarding geriatric patients. They provide consultation with care providers (LTC/Community) on specific disease/intervention for patients as referred but also provide education as requested to staff (i.e. GPA, Responsive Behaviours training, etc). Their service is not patient/client based but rather training of staff in community organizations and Long Term Care Homes.</t>
  </si>
  <si>
    <t>Asset01916</t>
  </si>
  <si>
    <t>SGS Nurse Practitioner Waterloo Region (Geriatric Outreach Team)</t>
  </si>
  <si>
    <t>Family Physicians, General Hospital, GEM, Emergency Department, CCAC-Home/Community Support Services</t>
  </si>
  <si>
    <t>Asset01491</t>
  </si>
  <si>
    <t>Senior's Mental Health Service</t>
  </si>
  <si>
    <t>1.0 - Coordinator 
2.7 - SMHS Consultants</t>
  </si>
  <si>
    <t>GPs, retirement home staff, LHIN, other community service agencies, geriatricians, acute care hospitals, West Park staff for patients after discharge,family, self</t>
  </si>
  <si>
    <t>Vulnerable elderly client with significant mental health &amp; social challenges was able to remain living safely at home with appropriate supports.</t>
  </si>
  <si>
    <t>Asset01099</t>
  </si>
  <si>
    <t>Specialist Based Memory Clinic Models</t>
  </si>
  <si>
    <t>Geriatric Memory Clinic</t>
  </si>
  <si>
    <t>L1N 5S9</t>
  </si>
  <si>
    <t>Psychometrist</t>
  </si>
  <si>
    <t>Specialists (psychiatrists, neurologists and geriatricians), Primary Care Memory Clinics and GAIN Clinics</t>
  </si>
  <si>
    <t>A diagnostic clinic for older adults with suspected dementia or with new onset of cognitive impairment where the diagnosis is unclear, presentations are unusual or cognitive difficulties may co-exist with a psychiatric disorder, complex medical problems or drug interactions.•	New onset of cognitive impairment/suspected dementia•	Diagnosis is unclear•	Suspected early (age) onset dementia•	Unusual/atypical presentations•	Cognitive difficulties may co-exist with complex medical problems and/or psychiatric issues</t>
  </si>
  <si>
    <t>Asset01315</t>
  </si>
  <si>
    <t>SG-Memory</t>
  </si>
  <si>
    <t>Family physicians, Family physician-led memory clinics</t>
  </si>
  <si>
    <t>Wait times are estimate</t>
  </si>
  <si>
    <t>Asset01562</t>
  </si>
  <si>
    <t>Tertiary Dementia Specialty Units</t>
  </si>
  <si>
    <t>In-Patient Behavioural Neurology</t>
  </si>
  <si>
    <t>The Behavioural Neurology program is a 20-bed short-term inpatient unit that focuses on assessment and treatment of adults with a diagnosis of neurocognitive disease, specifically dementia.The program offers a specialized interdisciplinary service that focuses on diagnosis and treatment of complex neurological diseases and associated behavioural symptoms.</t>
  </si>
  <si>
    <t>Asset01912</t>
  </si>
  <si>
    <t>Senior's Mental Health</t>
  </si>
  <si>
    <t>Other: 1 FTE Clinical Assistant, .3 Hospitalist
PSW: 4 PT
RPN: 8 FTE and 4 PT
Geriatric Psychiatrist: 1 at .6 and 1 at .4
Music therapist on a weekly basis 
Medical Resident a regular part of the staffing compliment</t>
  </si>
  <si>
    <t>Hospital, Community, LTC</t>
  </si>
  <si>
    <t>We could have patients that are under 65 as related to earlier onset of  of dementia.</t>
  </si>
  <si>
    <t>Asset01785</t>
  </si>
  <si>
    <t>Behavioural Health program at St. Peter's Hospital Site, HHS (Complex Care level of care - secure units for Dementia with significant behaviours)</t>
  </si>
  <si>
    <t>Referrals come from Acute Care, Psychiatric Facility, LTC, RH &amp; home.  All referrals centrally coordinated through application process by the HNHB LHIN HCC.  Joint intake process also with St. Joseph's Hospital Mental Health Facility (Secure Dementia Behaviour Unit).</t>
  </si>
  <si>
    <t>Number of Caregivers Served estimated as:  # unique pts x 1.5ALOS = 323 days / Median LOS = 203 daysWaiting List and Wait time data collected through centralized referral process coordinated by HNHB LHIN HCC an not currently availableOT category includes OT &amp; OTA/PTA resourcesAdministration:  Clinical Manager = 1.0 / Business Clerks = 2.0</t>
  </si>
  <si>
    <t>Asset01097</t>
  </si>
  <si>
    <t>Geriatric Dementia Unit, Geriatric Transitional Unit</t>
  </si>
  <si>
    <t>GDU: Hospital, LTCF, Service-to-service, family physician/NP, Specialist, BSO staff at LTCH
GTU: •	Admission/referral note
•	5 Days nursing notes / Social Work notes
•	Diagnostic/consultation notes if applicable
•	Most recent discharge summary
•	Medical History
•	Medication MARS
•	Completed Dementia Assessment Scale (MOCA or MMSE) within the last month of referral
•	POA Details (if available)
•	Supplemental information that is preferred but not required includes:  resuscitation status, mobility status and current care plan</t>
  </si>
  <si>
    <t>GDU: The Geriatric Dementia Unit is a 23-bed inpatient; 59-day length of stay, unit at Ontario Shores Centre for Mental Health Sciences (Ontario Shores).  This unit provides specialized services to meet the mental health needs of individuals with a primary diagnosis of dementia and presenting with responsive behaviours or severe psychiatric symptomatology. This includes psychogeriatric resources to address the assessment, management and transitional care needs of the client with the goal of reintegration to community or long term care.  Individuals under 65 who fit diagnostic criteria will be considered on a case by case basis Services Offered:•	Comprehensive assessments provided by an inter-professional team that identify mental health issues, clarify diagnosis and identify possible factors that contribute to challenging•	behaviours•	Individualized care plans, which are developed to manage symptoms, address needs and develop management techniques•	Education for patients, families and caregivers•	Discharge planning to assist patients as they transition into the community or long-term careGTU:The Geriatric Transitional Unit is a 20-bed inpatient; 59-day length of stay, unit at Ontario Shores Centre for Mental Health Sciences (Ontario Shores) provides specialized services to meet the mental health needs of individuals with a primary diagnosis of dementia and presenting with challenging  ehavior or severe psychiatric symptomatology. This includes psychogeriatric resources to address the assessment, management and transitional care needs of the client with the goal of reintegration to community or long term care.  Individuals under 55 who fit diagnostic criteria will be considered on a case by case basis.  Referrals are accepted from acute care facilities.</t>
  </si>
  <si>
    <t>Asset01522</t>
  </si>
  <si>
    <t>Seniors Mental Health Parkside 2</t>
  </si>
  <si>
    <t>INCLUDED IN OTHER:
- Behavioural Therapist - 1.0
- Spiritual Health Practitioner – 0.50
- Unit Aide – 2.98
- Unit Clerk - 1.0
- Physician – 2.0
CONSULTS:
- Clinical Dietitian
- Pharmacist
- Clinical Psychologist
NOTES: 
- Occupational Therapy/Physical Therapy Assistant - 1.0 (I split .5 between each above)
- RN includes 1.0 FTE of Registered Nurse in Charge and 10.02 of RN
- Administration is Manager - 0.50</t>
  </si>
  <si>
    <t>Acute, Sub Acute, Community to include LTC</t>
  </si>
  <si>
    <t>Primary contact: Janine Mels-Dyer melsdyej@providencecare.caInpatient unit is 24/7.  Allied compliment is M-F business hoursDue to family visiting limitations staff have needed to assume tasks the family would normally do like patient laundry Initiation of virtual visits with family</t>
  </si>
  <si>
    <t>Asset02834</t>
  </si>
  <si>
    <t>Behavioural Supports Transition Unit</t>
  </si>
  <si>
    <t>Quinte Healthcare - Belleville</t>
  </si>
  <si>
    <t>K8N 5A9</t>
  </si>
  <si>
    <t>Internal hospital referrals and community referrals from residence, RH and LTCH</t>
  </si>
  <si>
    <t>SJHH Seniors Mental Health Behavioural Inpatient Program - Harbour North 1</t>
  </si>
  <si>
    <t>0.4 Rehab Assistant ( supports OT and PT services)
Note: physiotherapy, dietary, speech language, neuropsychology and pharmacy available from SJHH central resource departments at hospital based on patient needs
1.0 Clinical Manager who covers these 24 SMH behavioural beds, 12 beds on Forest 1, an additional surge 12 beds and physiotherapy dept for West 5th site.</t>
  </si>
  <si>
    <t>acute and tertiary psychiatry inpatient units and non psychiatry inpatient units e.g. medical 
Long Term Care Homes
SJHH seniors mental health community based programs and other regional SMHOPs</t>
  </si>
  <si>
    <t>The SJHH Seniors mental Health Behavioural Inpatient Program provides specialized service and treatment in a safe, compassionate, caring environment for individuals who have behaviours related to a diagnosis of dementia. The goal of the program is that clients return to an appropriate care setting within their home community after assessment and development of a treatment plan. The staff of the Seniors Mental Health Behavioural Program provides specialized round the clock client care and assessment. We endeavour to recognize and honour the individuality of each client and to promote and enhance their capabilities.  As partners in care, we want to assist you in understanding treatment and care options, as we recognize that families are a valuable source of information for staff in getting to know our clients.We recognize the importance of family in the work we do with our clients and the need to provide them with proper educational tools and emotional support.  We encourage families to learn as much as they can through research and through attending care conferences. We recognize the impact of illness on the family and encourage your participation in family support groups and educational workshops. Our team meets regularly to review and discuss each individual’s care.  Treatment involves a team approach in which a number of health care professionals work with your family member to customize his/her own care plan.</t>
  </si>
  <si>
    <t>Asset01538</t>
  </si>
  <si>
    <t>Specialized Dementia Unit</t>
  </si>
  <si>
    <t>Service Coordinator who manages admissions</t>
  </si>
  <si>
    <t>Long-term care, acute care</t>
  </si>
  <si>
    <t>We specialize in assessing and treating persons age 65 and older who have behavioural challenges related to Alzheimer's disease and other types of dementia. We have expertise in addressing the full range of physical, mental, emotional and social issues associated with dementia. Our goal is to help individuals with dementia maximize their quality of life. We provide strategies to help people cope with the deterioration of memory and thinking skills. We work with individuals to manage agitation, resistance to care, aggression and other responsive behaviours associated with dementia. We help people live as safely as possible – whether at home or in care. In our inpatient unit, we provide care in a secure environment.We also aim to minimize the difficulties experienced by caregivers, including family caregivers and caregivers in long-term care centres. We help caregivers understand and manage behaviour changes caused by dementia. We also provide care tips and behavioural strategies for all caregivers, and we offer supportive counselling for families.</t>
  </si>
  <si>
    <t>Asset01564</t>
  </si>
  <si>
    <t>Inpatient Psychiatry Unit</t>
  </si>
  <si>
    <t>The Inpatient Psychiatry unit is a short-stay hospital program focusing on assessment and treatment of mental health challenges in older adults.The interdisciplinary team works directly with clients and families to set treatment goals. Symptom control, counselling and therapeutic groups are key elements of the program. In addition, supportive counselling for families is provided.  Throughout admission, the interdisciplinary team works in collaboration with clients and families to identify strategies and supports to be implemented at home with the aim of enhancing the confidence and ability of clients to manage mental health challenges and carry out activities of daily living post-discharge.</t>
  </si>
  <si>
    <t>Asset01095</t>
  </si>
  <si>
    <t>Geriatric Psychiatry Unit</t>
  </si>
  <si>
    <t>Hospital, LTCF, Service-to-service, family physician/NP</t>
  </si>
  <si>
    <t>.The Geriatric Psychiatry Unit is a 25-bed inpatient; 59-day LOS unit at Ontario Shores Centre for Mental Health Sciences (Ontario Shores) provides specialized services to meet the complex mental health needs of Seniors (usually over age 65) with severe and persistent mental illness.  This includes psychogeriatric resources to address the assessment, management and transitional care needs of the client with the goal of reintegration to community or long term care.  Individuals under age 65 will be considered if they present with an age-related mental health issue.  Individuals under 65 who fit diagnostic criteria will be considered on a case by case basis.Services Offered::•	Comprehensive assessments provided by an inter-professional team that identify mental health issues, clarify diagnosis and identify possible factors that contribute to challenging•	behaviours•	Individualized care plans, which are developed to manage symptoms, address needs and develop management techniques•	Education for patients, families and caregivers•	Discharge planning to assist patients as they transition into the community or long-term careIndividuals usually 65 years old and older who are medically stable and have a severe or complex aged related mental illness with psychiatric or physical needs that cause excessive disability, risk to safety and challenging behaviours.</t>
  </si>
  <si>
    <t>Asset01739</t>
  </si>
  <si>
    <t>SJHH Seniors Mental Health Inpatient Unit - Forest 1</t>
  </si>
  <si>
    <t>L8P 3R2</t>
  </si>
  <si>
    <t>0.6 FTE Rehab Assistant ( assistant to OT and PT)
Note: physiotherapy, dietary, neuropsychology and pharmacy available from SJHH central resource departments at hospital based on patient needs</t>
  </si>
  <si>
    <t>acute and tertiary psychiatry inpatient and non psychiatry inpatient e.g. medical 
SJHH seniors mental health community based services 
ambulatory MH&amp;A programs</t>
  </si>
  <si>
    <t>Forest 1 is a 12-bed assessment and treatment unit providing a therapeutic environment for those 65 years and over whose recovery from psychiatric disease is complicated by age related issues. The programs available will be appropriate for those who present primarily with mood disorders and late onset psychotic disorders.The purpose of this specialized unit dedicated to seniors is to provide compassionate, quality care for older adults presenting with mental health concerns to support their optimal level of function, empower them to achieve meaningful recovery and help restore them to their role in the community wherever possible.We offer programs and care that empower the person through engagement and goal setting. We believe in assisting every individual to create a practical and meaning full wellness plan that is unique to their needs. We will work with our community partners to ensure excellent care transitions</t>
  </si>
  <si>
    <t>North West</t>
  </si>
  <si>
    <t>Asset01344</t>
  </si>
  <si>
    <t>2020-21</t>
  </si>
  <si>
    <t>SHN has only 1 CPSO recognized specialist in geriatrics.</t>
  </si>
  <si>
    <t>Asset01416</t>
  </si>
  <si>
    <t>Haldimand County - Grandview Lodge</t>
  </si>
  <si>
    <t>Referrals come from Physicians at Grandview Lodge and local Physicians in the community.</t>
  </si>
  <si>
    <t>In 2020, 3 in-person clinics and one virtual clinic was held. 4 clinics X 7.5h/day = 30 hours. 30 hours / 1950 per year = 0.015 FTE Geriatrician support. Minimum wait time is three months.  Can be longer if the resident/client cannot be placed into the next clinic. Several clinics were cancelled in 2020 due to COVID restrictions.</t>
  </si>
  <si>
    <t>Geriatric Telemedicine</t>
  </si>
  <si>
    <t>As part of FTE for Clinic</t>
  </si>
  <si>
    <t>Asset01591</t>
  </si>
  <si>
    <t>Geriatric Outpatient</t>
  </si>
  <si>
    <t>Charge Clinical Dietitian: 1.0FTEClinical Dietitian: 0.3FTEPhysio:0.5FTEPhysio. Assistant: 0.5FTEOT:2.20FTEOTAssistant:0.5Recreation Therapist"1.0FTERecreation Student:0.5FTE</t>
  </si>
  <si>
    <t>Asset01592</t>
  </si>
  <si>
    <t>RT:1.0FTERT student:0.5FTEshared across Geriatrics Psychiatry:Director of Patient Services: 0.70FTESecretary: 2.0FTE</t>
  </si>
  <si>
    <t>Asset01607</t>
  </si>
  <si>
    <t>Asset01699</t>
  </si>
  <si>
    <t>Joseph Brant Hospital</t>
  </si>
  <si>
    <t>1245 Lakeshore road Burlington Ontario</t>
  </si>
  <si>
    <t>L7S0A2</t>
  </si>
  <si>
    <t>Emergency physician Referral</t>
  </si>
  <si>
    <t>2 FTE GEM NP in ER March 2020-September 2020 with weekend coverage, then 1 FTE September-October 2020, 0.4 FTE October till March 2021. seeing 4 patients/day each FTE. Telephone follow-ups as needed</t>
  </si>
  <si>
    <t>tcorbett@josephbranthospital.ca</t>
  </si>
  <si>
    <t>Asset01702</t>
  </si>
  <si>
    <t>Physicians</t>
  </si>
  <si>
    <t>Supports consults as needed for AICE unit and other in patient consults</t>
  </si>
  <si>
    <t>Asset01704</t>
  </si>
  <si>
    <t>acute, rehailitative and ALC hospital Care</t>
  </si>
  <si>
    <t>CNS 2 FTE</t>
  </si>
  <si>
    <t>Physician, Nurse, family, Social work, OT, PT, Community Partners</t>
  </si>
  <si>
    <t>numbers seen are an approximation</t>
  </si>
  <si>
    <t>Asset01694</t>
  </si>
  <si>
    <t>Medicine Acute Integrated care Elder Unit</t>
  </si>
  <si>
    <t>CNS Geriatrics 0.5</t>
  </si>
  <si>
    <t>Emergency department admitting physician</t>
  </si>
  <si>
    <t>presently AICE unit not on hold as it transitioned to COVID unit in the fall. Plan is to reestablish April 1st, 2021</t>
  </si>
  <si>
    <t>Asset01831</t>
  </si>
  <si>
    <t>Asset01838</t>
  </si>
  <si>
    <t>Mental Health Clinicians</t>
  </si>
  <si>
    <t>Asset01844</t>
  </si>
  <si>
    <t>Social Worker, Elder Life Clinical Nurse Specialist, Geriatrician and volunteers</t>
  </si>
  <si>
    <t>Visits not counted, all unique patients served in-person</t>
  </si>
  <si>
    <t>Asset01850</t>
  </si>
  <si>
    <t>Elder Life Specialist and Elder Life Clinical Nurse</t>
  </si>
  <si>
    <t>Note: In addition to staff, HELP runs with volunteers.</t>
  </si>
  <si>
    <t>Asset01857</t>
  </si>
  <si>
    <t>N6C 5J1</t>
  </si>
  <si>
    <t>Assistant is OTA/PTA</t>
  </si>
  <si>
    <t>Asset01858</t>
  </si>
  <si>
    <t>Geriatric Clinics, Parkwood Main</t>
  </si>
  <si>
    <t>Geriatric Clinic include: - General Geriatrics- Cognitive Neurology- Aging Brain &amp; Memory Clinic-Neuropsychology- Geriatric Ambulatory Access Team (Coordinated Intake)</t>
  </si>
  <si>
    <t>Asset01859</t>
  </si>
  <si>
    <t>Behavioural Unit, London Health Sciences Centre</t>
  </si>
  <si>
    <t>N6A 5W9</t>
  </si>
  <si>
    <t>Asset01868</t>
  </si>
  <si>
    <t>Primary Care Memory Clinic</t>
  </si>
  <si>
    <t>New Vision Family Health Team</t>
  </si>
  <si>
    <t>N2M 4K1</t>
  </si>
  <si>
    <t>Note: Physician - FTE is 2 mornings (8AM-12PM) per month</t>
  </si>
  <si>
    <t>NVFHT</t>
  </si>
  <si>
    <t>Note on # visits a year: these include patients and/or care persons. These can include duplicates. These also include telephone visits, which could be made on behalf of the patient.Note: Weekly hours = 4 hours, two mornings a month = 8 hours a month, Every other Wednesday morning (two Wednesday mornings/month). 69 of the telephone visits were in lieu of office visits</t>
  </si>
  <si>
    <t>Asset01871</t>
  </si>
  <si>
    <t>NLOT</t>
  </si>
  <si>
    <t>Redeployed staff during COVID, our team supported multiple other programs including the following:
-redeployed to overnight respite program x 3 months
-redeployed to COVID-19 outbreaks in RH x2 staff x2 weeks
-RNs supported with RAT clinic testing at host site
-during the RN deployment, NLOT had support of a Nurse Consultant from the BSO program x3 months
2021 data:  
-RNs supported with vaccine clinics for residents/staff/essential caregivers at multiple LTC and RH since May 2021; 
-NP and RNs supported with vaccine clinics for staff at host site x5 clinics</t>
  </si>
  <si>
    <t>-referrals directly from LTC homes as well as Home &amp; Community Care (coordinators in the hospital planning discharge/repatriation)
-during the pandemic, requests for support were through multiple venues including IMS meetings, H&amp;CC, Ontario Health, LTC homes, Public Health etc.</t>
  </si>
  <si>
    <t>-no administrative support to assist with data collection-additional support and resources would support with capturing additional data-Note:  data is limited in capturing the number of consultations and supports offered to homes during the outbreak including provision of resources, guidance, support with decanting, repatriation and clinical management-NLOT NP was involved in most IMS calls to support homes in outbreak including LTC &amp; RH -Refer to NLOT Response to COVID-19 poster to identify multiple strategies and initiatives implemented to support LTC/RH during COVID-19 pandemic (June 2021) Success Story: -please refer to the NLOT Response to COVID-19 poster -success stories around community of practice and education to support LTC and RH-success stories around implementation of virtual care to support LTC/RH (including media coverage) during the pandemic -presentation at multiple conferences around virtual care and NLOT response to COVID-19-ongoing support with ED diversion strategies and initiatives region wide; ED diversion algorithms, Access to specialist flowsheets, COVID-19 guidance/order sets, education via communities of practice, etc.)-provision of leadership and coordination to LTC/ED working group around strategies to support LTC and RH during COVID-19 and ED diversion (included development of ED Diversion flowsheets/access to specialists etc.)-provision of leadership to NLOT provincial collaborative committee -leadership and coordination around Webinars for COVID-19 management including panel of specialists to support providers in LTC &amp; RH (MD/NP) to assist with supporting residents with COVID-19 in their care setting when appropriate-participation in research studies including NP response to COVID and Immunity Study</t>
  </si>
  <si>
    <t>Asset01863</t>
  </si>
  <si>
    <t>Primary care physician is .04-.09 (variable)
Other is that 3 physicians support memory clinic and FTE varies based on availability 
.1 RN reallocated through year due to COVID</t>
  </si>
  <si>
    <t>Due to COVID clinic only ran November - MarchData is unavailable for percentage of over 65, but majority, do occasionally see under 65 if it is for a memory concern. The Memory Clinic runs only Thursdays but staff supports occur outside this.</t>
  </si>
  <si>
    <t>Asset01867</t>
  </si>
  <si>
    <t>Unable to run this year due to COVID</t>
  </si>
  <si>
    <t>Asset01885</t>
  </si>
  <si>
    <t>Physician Assistant</t>
  </si>
  <si>
    <t>UGFHT Primary care physicians, nurse practitioners and physician assistants are the main sources of referral for this program.</t>
  </si>
  <si>
    <t>The memory clinic runs one day a month. The RN role does much of the coordination of this program. While memory clinic has remained in person, some transition to phone-prescreening occurred. Data collection is not robust retrospectively. Memory clinic continued as a priority throughout COVID.</t>
  </si>
  <si>
    <t>Asset01879</t>
  </si>
  <si>
    <t>Asset01881</t>
  </si>
  <si>
    <t>Geriatrician via OTN</t>
  </si>
  <si>
    <t>Note: hours of service 2-3 patients/month or 1/2 a day/monthNote: variable wait times due to physician availability</t>
  </si>
  <si>
    <t>Asset01895</t>
  </si>
  <si>
    <t>Intensive Geriatric Services</t>
  </si>
  <si>
    <t>Intensive Geriatric Service Coordinators</t>
  </si>
  <si>
    <t>GEM, General Hospital, Family Physicians, CCAC - Home/Community Support Services, Community Geriatric Services</t>
  </si>
  <si>
    <t>Appointments made available each year are based on referrals, the number written is a target set.</t>
  </si>
  <si>
    <t>Asset01898</t>
  </si>
  <si>
    <t>Asset01899</t>
  </si>
  <si>
    <t>Volumes have been decreased by ~50% due to COVIDCaregiver services have been put on hold due to pandemic</t>
  </si>
  <si>
    <t>Asset01901</t>
  </si>
  <si>
    <t>Please note with vacation time and unplanned absences this FTE level will be at a min less 4%
Other: FTE Clerical coverage = 0.73, this an integrated role with our switchboard services</t>
  </si>
  <si>
    <t>Asset01909</t>
  </si>
  <si>
    <t>Other: 1 FTE Clinical Assistant and 1 Music therapist on a weekly basis 
Medical Resident a regular part of the staffing compliment 
PSW: 4 PT
RPN: 7 FTE and 4PT
1 Nurse Practitioner ( also supports our adult program of 38 patients)</t>
  </si>
  <si>
    <t>IP Unit Have some patients under 65 due to early onset dementia.</t>
  </si>
  <si>
    <t>Asset01910</t>
  </si>
  <si>
    <t>Senior's Transition Team</t>
  </si>
  <si>
    <t>Psychiatrist do not follow but will consult with the team if required.</t>
  </si>
  <si>
    <t>Senior's Mental Health or other programs within Specialized Mental Health.</t>
  </si>
  <si>
    <t>The inpatient staff on the Seniors Mental Health ( allied )will follow assist with the transition into the LTC or other settings.  The RPN will start to engage with the patient on the unit to help support the transition.  RPN will meet with LTC staff to review P.I.E.C.E.S careplan. We could have patients that are under 65 as related to earlier onset of  dementia.  We recently have been supporting the transition of patient from out Adult Inpatient Program that require a more senior type of care related to cognitive decline or numerous co-morbidities.</t>
  </si>
  <si>
    <t>Asset01905</t>
  </si>
  <si>
    <t>Other: 1 FTE  Vulnerable Senior's Lead and 
Mental Health and Addition Worker: 1 FTE MSW Mental Health Clinician</t>
  </si>
  <si>
    <t>Asset01920</t>
  </si>
  <si>
    <t>Family Physicians, General Hospital, CCAC - Home/Community Support Services, Emergency Department, GEM</t>
  </si>
  <si>
    <t>Asset01915</t>
  </si>
  <si>
    <t>Family Physicians, GEM, General Hospital, CCAC- Home/Community Support Services, Emergency Department</t>
  </si>
  <si>
    <t>Asset01918</t>
  </si>
  <si>
    <t>SGS Nurse Practitioner Wellington Region (Geriatric Outreach Team)</t>
  </si>
  <si>
    <t>Office is actually offsite/community based</t>
  </si>
  <si>
    <t>Asset01944</t>
  </si>
  <si>
    <t>Asset01947</t>
  </si>
  <si>
    <t>Other: GEM Nurse 2 FTE
Note: 1 Mat leave; newly hired GEM to cover only worked for a short period and went into medical leave and resigned.</t>
  </si>
  <si>
    <t>Family/Caregivers served: No actual volumes to report however GEM nurse indicated that caregiver support is part of almost every referral</t>
  </si>
  <si>
    <t>Asset01950</t>
  </si>
  <si>
    <t>Note: Family/Caregivers Serviced have no actual volumes to report however GEM nurse indicated that caregiver support is part of almost every referral.Note: No count for unique patients served.</t>
  </si>
  <si>
    <t>Asset01929</t>
  </si>
  <si>
    <t>Other: Elder Life Specialist 
Volunteers play a major role implementing the HELP programming that is designed by the ELS.</t>
  </si>
  <si>
    <t>Data is based on electronic order being placed for ELS to see patient.Significant reduction in the number of patients served by the HELP program in 20/21 compared to previous year due to restricting volunteer presence on site as a result of COVID.24 hours of ELS support plus additional hours of support provided by volunteers 7 days/week, volunteer hours fluctuate depending on availability. Mon-Fri, 3 days/week plus volunteer support 7 days/week. Weekend support provided by volunteers as available.</t>
  </si>
  <si>
    <t>Asset01930</t>
  </si>
  <si>
    <t>Administration: Clinical Secretary 1 FTE
Other: Clinical Assistant 1 FTE and Physician .5FTE
Unit is supported by a multidisciplinary allied health team.</t>
  </si>
  <si>
    <t>Bed census reduced from 12 the previous year to 11 in 20/21 due to physical distancing guidelines introduced by IPAC as a result of COVID.</t>
  </si>
  <si>
    <t>Asset01938</t>
  </si>
  <si>
    <t>Asset01952</t>
  </si>
  <si>
    <t>MMFHT Memory Clinic</t>
  </si>
  <si>
    <t>Minto-Mapleton Family Health Team</t>
  </si>
  <si>
    <t>N0G 1P0</t>
  </si>
  <si>
    <t>Administration: SCE Administrator .05 FTE and MMFHT Receptionist .05FTE</t>
  </si>
  <si>
    <t>MMFHT Physicians, NPs and allied health professionals</t>
  </si>
  <si>
    <t>Covid limited service from Apr 2020- July 2020.  Pts were also reluctant to attend due to COVID once service resumed.Hours of Service: Mondays</t>
  </si>
  <si>
    <t>Asset01954</t>
  </si>
  <si>
    <t>Asset01958</t>
  </si>
  <si>
    <t>Direct Admissions, Emergency Department, Clinic admissions</t>
  </si>
  <si>
    <t>Asset01959</t>
  </si>
  <si>
    <t>GMCC</t>
  </si>
  <si>
    <t>Specialized Geriatric Services Clinical Intake</t>
  </si>
  <si>
    <t>(went off site March 16, 2021 @ 67 King St E.)</t>
  </si>
  <si>
    <t>Asset01961</t>
  </si>
  <si>
    <t>NP is 1 FTE works 37.5 hours a week
Geriatrician works 8 hours a week in this program</t>
  </si>
  <si>
    <t>Hospitalist, intensivist</t>
  </si>
  <si>
    <t>COVID impact on inpatient admissions in first waves. This program is older adult focused but also diagnosis focused. it is not limited by age. Patients suffering for illnesses such as early on set dementia for example would not be excluded based on age.</t>
  </si>
  <si>
    <t>Asset01966</t>
  </si>
  <si>
    <t>Other: Elder Life Specialist 1 FTE, Volunteer .21 FTE
Depends on volunteer commitment. 
Pre Covid:  3 shifts a day (3 hours long) 7 days a week with up to 3 volunteers per shift. Total of  63 people with 189 hours of volunteer support a week if the schedule was full. 
Average:  50 volunteers
COVID impact on volunteers. No volunteers were in hospital during much of the pandemic period.  93% reduction in volunteer hours.</t>
  </si>
  <si>
    <t>93% reduction in patients served due to the pandemic. This program is older adult focused but also diagnosis focused. it is not limited by age. Patients suffering for illnesses such as early on set dementia for example would not be excluded based on age.</t>
  </si>
  <si>
    <t>Asset01967</t>
  </si>
  <si>
    <t>Other: GEM Nurse 1 FTE
Interruption of service related to hiring new GEM nurses, 1 Mat leave.</t>
  </si>
  <si>
    <t>Asset01968</t>
  </si>
  <si>
    <t>Data held at CMHA, provided by Audrey Devitt</t>
  </si>
  <si>
    <t>Asset01969</t>
  </si>
  <si>
    <t>Family Physicians, General Hospital, Emergency Department, CCAC-Home/Community Support Services, GEM</t>
  </si>
  <si>
    <t>Data is for this program is housed at CMHA WW</t>
  </si>
  <si>
    <t>Asset01974</t>
  </si>
  <si>
    <t>SGS Geriatric Medicine Clinic WW</t>
  </si>
  <si>
    <t>N1E 5L3</t>
  </si>
  <si>
    <t>some community outreach appointments were also done by our NP</t>
  </si>
  <si>
    <t>Family Physicians, General Hospital, Emergency Department, GEM, Nurse Practitioner</t>
  </si>
  <si>
    <t>Asset01977</t>
  </si>
  <si>
    <t>Geriatric Assessment Unit</t>
  </si>
  <si>
    <t>N2A 2W1</t>
  </si>
  <si>
    <t>Hospitals, Seniors Geriatric Services, Community Physicians, Geriatricians, Geriatric Psychiatrists, LTC, RHs, LHIN</t>
  </si>
  <si>
    <t>GAU is a voluntary program and valid consent upon referral is necessary. We do consider applications for patients with geriatric syndromes (i.e. early onset dementia).</t>
  </si>
  <si>
    <t>Asset02009</t>
  </si>
  <si>
    <t>ICT, GORT, GEM, Geriatric Clinic, or Neurologists or Geriatricians in the community.</t>
  </si>
  <si>
    <t>The Geriatric Day Hospital (GDH) provides a therapeutic program for a period of six to eight weeks, virtually or in person. The patient participates in at least two services offered: Recreation Therapy, Social Work, Occupational Therapy, Physiotherapy, Nursing consultation/monitoring and education. GDH receives referrals from ICT, GORT, GEM, Geriatric Clinic, or Neurologists or Geriatricians in the community.</t>
  </si>
  <si>
    <t>Asset02011</t>
  </si>
  <si>
    <t>Geriatric Emergency Management nursing provide consultation, referral and geriatric assessments to patients in the emergency department.</t>
  </si>
  <si>
    <t>Asset02013</t>
  </si>
  <si>
    <t>family physicians , outside specialists , GEM , Clinic . marked or deemed “urgent” for clinic</t>
  </si>
  <si>
    <t>The Geriatric Outreach team provides: cognitive assessment, and addresses concerns re: home safety , functional decline , caregiver stress , and may make referral to the day hospital or a falls program in the community.</t>
  </si>
  <si>
    <t>Asset02017</t>
  </si>
  <si>
    <t>The ICT receives referrals from residents, fellows, attending physician of patients within the hospital.</t>
  </si>
  <si>
    <t>The Inpatient Consult Team provides geriatric assessment, and may referral to community or hospital programs for therapeutic involvement: to day hospital, falls programs, outside resources.</t>
  </si>
  <si>
    <t>Asset02019</t>
  </si>
  <si>
    <t>Seniors Mental Health Service</t>
  </si>
  <si>
    <t>82 Buttonwood Ave Toronto ON</t>
  </si>
  <si>
    <t>susan.wild@westpark.org</t>
  </si>
  <si>
    <t>Asset02042</t>
  </si>
  <si>
    <t>ED referrals only</t>
  </si>
  <si>
    <t>no stories at this time</t>
  </si>
  <si>
    <t>Asset02048</t>
  </si>
  <si>
    <t>1053 Carling Avenue</t>
  </si>
  <si>
    <t>Advanced Practice Nurse.  Also 0.1 Neuropsychologist</t>
  </si>
  <si>
    <t>GAOT, GEM and Central Intake</t>
  </si>
  <si>
    <t>A challenging year. A hybrid approach adopted for the majority of new consults where patients were assessed virtually initially and then brought in for a single streamlined multidisciplinary in person assessment. Volumes above incorporate both new consults and follow-up activity.</t>
  </si>
  <si>
    <t>tmackenzie@toh.ca</t>
  </si>
  <si>
    <t>Asset02053</t>
  </si>
  <si>
    <t>memory clinic runs two (3 hr) mornings/ month</t>
  </si>
  <si>
    <t>Referrals for our program are only accepted by the physicians who are a part of the Loyalist FHT. They refer directly to the lead RN of the Memory Clinic.</t>
  </si>
  <si>
    <t>program only available to FHT patients2 Thursdays each monthDue to this year fiscal year beginnning in April 2020, we started the year with  not offering this program due to COVID restriction. We did not start offering it until June 2020. When we restarted the program we had to use a combination of in-person, phone and video for each appointment. Our previous model would have the patient and family member come in together for a 2 hour in-person appointment. With the COVID restrictions in place we had to split the appointment into 3 parts (phone, in-person and video).</t>
  </si>
  <si>
    <t>Asset02051</t>
  </si>
  <si>
    <t>Clinic is run once per month: Usually two RN and two OT’s work the clinic along with pharmacist and family physician. Admin ensures referral is complete, mails package to patient and books appointment.</t>
  </si>
  <si>
    <t>Referrals from Family Physicians and Allied Health Providers within the Queen’s Family Health Team (Belleville Queen’s FHO).  This clinic is not open to the general public</t>
  </si>
  <si>
    <t>2020/2021- No clinics were offered in April – May due to COVID.  Clinics offered again starting in June at reduced capacity- only 2 patients per day.# telephone visits is estimateOrganization is on this form as Providence Care and not editable - it should be Queen's Family Health Team - Belleville</t>
  </si>
  <si>
    <t>Durham</t>
  </si>
  <si>
    <t>speddar@alzheimerdurham.com</t>
  </si>
  <si>
    <t>Asset02062</t>
  </si>
  <si>
    <t>490 Huronia Road Barrie ON</t>
  </si>
  <si>
    <t>christine.colcy@bchc.ca</t>
  </si>
  <si>
    <t>Asset02078</t>
  </si>
  <si>
    <t>Asset02098</t>
  </si>
  <si>
    <t>43 Bruyere</t>
  </si>
  <si>
    <t>Centralized Intake for Specialized Geriatric Services</t>
  </si>
  <si>
    <t>igenovezos@toh.ca</t>
  </si>
  <si>
    <t>Asset02100</t>
  </si>
  <si>
    <t>2039 Robertson Road</t>
  </si>
  <si>
    <t>Asset02142</t>
  </si>
  <si>
    <t>Hospital in-patient, Geriatric Psychiatry Community Services</t>
  </si>
  <si>
    <t>Asset02109</t>
  </si>
  <si>
    <t>Asset02124</t>
  </si>
  <si>
    <t>Asset02126</t>
  </si>
  <si>
    <t>Asset02128</t>
  </si>
  <si>
    <t>LTCHs, Community</t>
  </si>
  <si>
    <t>PRC's provided 465 education sessions with a total of 5996 participants.</t>
  </si>
  <si>
    <t>shcameron@nsmsgs.ca</t>
  </si>
  <si>
    <t>Asset02130</t>
  </si>
  <si>
    <t>Dr. Sidhu's Clinic (Specializing in nephrology and medical marijuana)</t>
  </si>
  <si>
    <t>Clinic is offered one day per month</t>
  </si>
  <si>
    <t>Asset02132</t>
  </si>
  <si>
    <t>Seniors CARE Program</t>
  </si>
  <si>
    <t>Kinesiologist</t>
  </si>
  <si>
    <t>Anyone</t>
  </si>
  <si>
    <t>Asset02151</t>
  </si>
  <si>
    <t>Numbers are estimates</t>
  </si>
  <si>
    <t>ER and family physicians</t>
  </si>
  <si>
    <t>Asset02155</t>
  </si>
  <si>
    <t>Family physician
Fmaily Physician led- memory clinics</t>
  </si>
  <si>
    <t>Asset02183</t>
  </si>
  <si>
    <t>Asset02159</t>
  </si>
  <si>
    <t>Geriatric Medicine Outpatient Services</t>
  </si>
  <si>
    <t>Asset02160</t>
  </si>
  <si>
    <t>P0J1P0</t>
  </si>
  <si>
    <t>Asset02166</t>
  </si>
  <si>
    <t>Geriatric Medicine Outreach Services</t>
  </si>
  <si>
    <t>Asset02169</t>
  </si>
  <si>
    <t>Asset02170</t>
  </si>
  <si>
    <t>Asset02172</t>
  </si>
  <si>
    <t>Asset02176</t>
  </si>
  <si>
    <t>P3E 3Y9</t>
  </si>
  <si>
    <t>Asset02205</t>
  </si>
  <si>
    <t>all patients come from the ED - no direct admits</t>
  </si>
  <si>
    <t>We have been in operation for 4 years and are still working out details of getting ACE patients identified in the ED Of note, ACE unit became a COVID-19 assessment unit from April 2020 to end of 2022 so the patient population was not  aligned with ACE unit patient definitions</t>
  </si>
  <si>
    <t>Asset02212</t>
  </si>
  <si>
    <t>lwaterman@bcfht.ca</t>
  </si>
  <si>
    <t>Asset02246</t>
  </si>
  <si>
    <t>1 FTE Case Manager</t>
  </si>
  <si>
    <t>Please include a link to Unity Health Geriatric page in all the services - https://unityhealth.to/areas-of-care/programs-and-clinics/seniors-care/#location-tab-st-michaels-hospital-1</t>
  </si>
  <si>
    <t>Asset02249</t>
  </si>
  <si>
    <t>Asset02250</t>
  </si>
  <si>
    <t>SJHH Seniors Mental Health Outpatient - Hamilton</t>
  </si>
  <si>
    <t>L9C 0E3</t>
  </si>
  <si>
    <t>Asset02251</t>
  </si>
  <si>
    <t>Asset02252</t>
  </si>
  <si>
    <t>Asset02227</t>
  </si>
  <si>
    <t>Asset02230</t>
  </si>
  <si>
    <t>Asset02253</t>
  </si>
  <si>
    <t>Physician/NP complete psychiatry referral if appropriate and psychiatrist assesses to determine if they require inpatient admission.</t>
  </si>
  <si>
    <t>- General Psychiatry manages patients on unit, however, also have patients on psychiatry and outpatient clinics - unable to determine their FTE as they work as needed.- Pharmacy, Dietician, and OT assigned to all Mental Health including inpatient and outpatient psychiatry. Above FTEs are an estimate on how often they work specifically on the Geriatric Inpatient Unit.</t>
  </si>
  <si>
    <t>Asset02257</t>
  </si>
  <si>
    <t>-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Geriatric Psychiatrist aims to assess patients annually.- Hours of Service – Clinic only ran once a month - numbers reflect the 3 hours/month broken down per week.</t>
  </si>
  <si>
    <t>Asset02259</t>
  </si>
  <si>
    <t>Asset02261</t>
  </si>
  <si>
    <t>Asset02262</t>
  </si>
  <si>
    <t>- Physician/NP complete Specialized Geriatric Services referral if appropriate and referral triaged to most appropriate service including Geriatrician, BSO, and GRN.</t>
  </si>
  <si>
    <t>-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Geriatrician aims to assess patients annually.- Hours of Service per week includes 1.5 hours for Behaviour Supports Ontario (BSO) consults and 1.5 hours for Geriatric Resource Nurses (GRN) consults in addition to clinic hours.- Geriatrician came on service October 2020 - just starting to calculate wait times for 2022-2023. - FT RN piloted through Frail Senior Strategy temporary funding from Sept 2021 - present. Plan to secure permanent funding for position (previously, role was completed by BSO ERCP).</t>
  </si>
  <si>
    <t>Asset02266</t>
  </si>
  <si>
    <t>0.1 FTE Health Promoter.</t>
  </si>
  <si>
    <t>Most patients live in Prince Edward County although may live outside Prince Edward County if their physician is part of the PEFHT.Visit https://www.pefht.ca/programs--services-s6.php for more information</t>
  </si>
  <si>
    <t>Asset02270</t>
  </si>
  <si>
    <t>Registered Nurse (RN): 13.3 FTE Social Worker II: 0.50 FTE Behavioural Therpist: 5.70 FTE Secretary II: 1.80 FTE PRC: 1.0 FTEAging at HomeDirector Patient Care Services: 0.20 FTERegistered Nurse (RN): 3.00 FTE Secretary III: 0.60 FTE Outreach Rural (Brockville, Leeds, Grenville)Admitting Clerk: 0.35 FTE Clinical Team Secretary: 1.0 FTE Director Patient Care Services: 0.10 FTEPsychologist: 0.40 FTERegistered Nurse (RN): 6.0 FTESocial Worker II: 1.0 FTE Outreach Rural (Tri-County/Cornwall)Registered Nurse (RN): 2.0 FTEOutreach Rural (Lanarak)Clinical Team Secretary: 1.0 FTE Registered Nurse (RN): 4.0 FTEBehaviour Therapists allocated throughout the LHIN. Urban Ottawa: 3.0 FTE Rural: 2.7 FTE</t>
  </si>
  <si>
    <t>Asset02275</t>
  </si>
  <si>
    <t>Connie Daiken</t>
  </si>
  <si>
    <t>West Champlain FHT - Pembroke</t>
  </si>
  <si>
    <t>315 Pembroke St East</t>
  </si>
  <si>
    <t>Renfrew</t>
  </si>
  <si>
    <t>2  psychotherapists, each do .05 FTE
a second RN .05</t>
  </si>
  <si>
    <t>connie.daiken@westchamplainfht.com</t>
  </si>
  <si>
    <t>Asset02282</t>
  </si>
  <si>
    <t>Geriatric Inpatient Rehab</t>
  </si>
  <si>
    <t>550 University Avenue</t>
  </si>
  <si>
    <t>M6K 2R7</t>
  </si>
  <si>
    <t>Geriatric Psychiatrist available for consult	
Clinical Nurse Specialist (0.5 FTE)	
Advanced Nurse Educator (0.5 FTE)	
Advanced Practice Leader (0.5 FTE)
Service Coordinator (1.0 FTE)</t>
  </si>
  <si>
    <t>Asset02284</t>
  </si>
  <si>
    <t>Geriatric Day Hospital and Falls Prevention Program</t>
  </si>
  <si>
    <t>Inpatient Rehab
Acute Care</t>
  </si>
  <si>
    <t>Asset02286</t>
  </si>
  <si>
    <t>Acute Care
Inpatient Rehab</t>
  </si>
  <si>
    <t>Asset02288</t>
  </si>
  <si>
    <t>Independence At Home Outreach Team</t>
  </si>
  <si>
    <t>Asset02292</t>
  </si>
  <si>
    <t>550 University Ave</t>
  </si>
  <si>
    <t>Service Coordinator (0.6 FTE)
Clinical Nurse Specialist (0.5 FTE)	
Advanced Nurse Educator (0.5 FTE)	
Advanced Practice Leader (0.5 FTE)</t>
  </si>
  <si>
    <t>Long-Term Care
Acute Care</t>
  </si>
  <si>
    <t>Asset02331</t>
  </si>
  <si>
    <t>Muskoka Paramedic Services - Community Paramedicine Program</t>
  </si>
  <si>
    <t>Muskoka Paramedic Services Community Paramedicine Program</t>
  </si>
  <si>
    <t>P1L1K1</t>
  </si>
  <si>
    <t>Noted above - Our patient enrollment and visits were down due to the pandemic causing our program to be on hold.</t>
  </si>
  <si>
    <t>darcy.medland@muskoka.on.ca</t>
  </si>
  <si>
    <t>Asset02298</t>
  </si>
  <si>
    <t>Each PRC is responsible for specific LTC homes/Community Agencies in York and provides/facilitates training in conjunction with the Management/Nursing team at each home regularly and as needed. Referrals for specific individuals consults are faxed/emailed by the homes to the Program.</t>
  </si>
  <si>
    <t>Psychogeriatric Resource Consultants are educators who provide specific and general education regarding geriatric patients. They provide consultation with care providers (LTC/Community) on specific disease/intervention for patients as referred but also provide education as requested to staff (i.e. GPA, Responsive Behaviours training, etc). Their service is not patient/client based but rather training of staff in community organizations and Long Term Care Homes.  The staff were redeployed during the fiscal period but also providing supports via phone/ video as required to support LTC homes/Agencies coping with changed services.</t>
  </si>
  <si>
    <t>Asset02391</t>
  </si>
  <si>
    <t>Geri Day Hospital was completely shut down from March 2020 - September 2020 due to the COVID-19 pandemic and all staff were redeployed.</t>
  </si>
  <si>
    <t>Asset02395</t>
  </si>
  <si>
    <t>During the height of COVID, the NLOT teams were required to physically provide care in only one LTC facility, as a result of policies implemented by the LTC Homes at the time.</t>
  </si>
  <si>
    <t>Asset02341</t>
  </si>
  <si>
    <t>1.0 Behavioural Therapist
1.0 OT/PT Assistant
0.5 Spiritual Health Practitioner
2.98 Unit Aide
2.0 Physician</t>
  </si>
  <si>
    <t>Inpatient unit is 24/7.  Allied compliment is M-F business hours11.02 FTE RN complement includes 1.0 FTE Registered Nurse in ChargeAdministration includes 1.0 Unit Clerk and 0.5 ManagerCONSULTS FROM:- Clinical Dietician- Pharmacist- Pharmacy Technician</t>
  </si>
  <si>
    <t>Asset02343</t>
  </si>
  <si>
    <t>0.30 behavioural therapist
3.0 OT/PT Assistant
0.2 Professional Practice Leader Occupational Therapist
0.24 Student
3.34 Unit Aid
2.0 Physician</t>
  </si>
  <si>
    <t>Additional staff for consults- Clinical dietician- Pharmacist- Pharmacy technician- Clinical Psychologist- Spiritual Health PractitionerOTHER NOTESOT/PT assistants are combined as 3.010.70 RN allotment includes 1.0 FTE Registered Nurse in Charge1.5 FTE Administration includes 1.0 Unit Clerk and 0.5 FTE Manager</t>
  </si>
  <si>
    <t>Asset02353</t>
  </si>
  <si>
    <t>The John and Jennifer Ruddy Geriatric Day Hospital</t>
  </si>
  <si>
    <t>Acute care, Continuing Care</t>
  </si>
  <si>
    <t>Asset02355</t>
  </si>
  <si>
    <t>Élisabeth Bruyère Hospital - Geriatric Rehabilitation Services</t>
  </si>
  <si>
    <t>Porter 1.5 FTE</t>
  </si>
  <si>
    <t>0.5 Psychologist  - shared between ALL GRS programs at BruyèreLevel 3 EBH - 20 GRS Beds closed Oct 10 - November 08, 2020, due to a staffing crisis.  All staff for this unit were redeployedMarch 15, 2021 - Level 6 - 30 bed unit admissions suspended due to COVID outbreak</t>
  </si>
  <si>
    <t>Asset02360</t>
  </si>
  <si>
    <t>The Bruyère Memory Program</t>
  </si>
  <si>
    <t>Neuropsychologist</t>
  </si>
  <si>
    <t>Continuing care; Acute Care</t>
  </si>
  <si>
    <t>Asset02438</t>
  </si>
  <si>
    <t>Data is only for Q2 and Q4. There was a data loss for Q1 and Q3 due to IT upgrades at the site.</t>
  </si>
  <si>
    <t>Asset02439</t>
  </si>
  <si>
    <t>Asset02441</t>
  </si>
  <si>
    <t>Asset02443</t>
  </si>
  <si>
    <t>K9A 5W6</t>
  </si>
  <si>
    <t>Asset02447</t>
  </si>
  <si>
    <t>Asset02449</t>
  </si>
  <si>
    <t># of visits annually 521 for Geriatricians and  519 referrals from Specialized Inpatient Geriatrics Nursing.# of Unique Patients Served/Year 504 for Geriatricians and  519 referrals from Specialized Inpatient Geriatrics Nursing</t>
  </si>
  <si>
    <t>Asset02451</t>
  </si>
  <si>
    <t>Redeployed for part of Q2</t>
  </si>
  <si>
    <t>Asset02453</t>
  </si>
  <si>
    <t>Asset02454</t>
  </si>
  <si>
    <t>Asset02471</t>
  </si>
  <si>
    <t>Admitting Health Care Team members in acute care (MD, RN, PT, OT, SW) Mostly Doctors</t>
  </si>
  <si>
    <t>The Geriatric Medicine Consult Team (GMCT) provides interdisciplinary, specialized geriatric consult services at The Ottawa Hospital (TOH) to meet the unique needs of vulnerable older adults in the acute care setting. The Geriatric Medicine Consult Team consists of a Geriatrician, Clinical Nurse Specialist, Consult Nurse and Senior Physiotherapist who work collaboratively with admitting teams to provide suggestions for care based on Comprehensive Geriatric Assessment findings. Our team co-manages the care of patients with admitting teams and identify patients for transfer to the Geriatric Medicine In-patient Unit for further optimization. In addition to providing clinical support to the older adult patient population, these teams help to build capacity through education, research and quality improvement initiatives at TOH. We have teams at the Civic and General campus.</t>
  </si>
  <si>
    <t>Asset02472</t>
  </si>
  <si>
    <t>Geriatric Psychiatry Behavioural Support Team</t>
  </si>
  <si>
    <t>Admitting health care teams (MD and RN and allied health team members)</t>
  </si>
  <si>
    <t>The Geriatric Psychiatry Behavioural Support Team (GPBST) provides interdisciplinary, specialized geriatric consult services at The Ottawa Hospital (TOH) to meet the unique needs of vulnerable older adults in the acute care setting. The team consists of a Geriatric Psychiatrist and Behavioural Support Nurses who help to assess and manage the complex care of older adults with behavioural and psychiatric symptoms of dementia using non-pharmacological and pharmacological interventions. Support for patients and their families is provided to help improve transitions within our complex healthcare system. In addition to providing clinical support to the older adult patient population, these teams help to build capacity through education, research and quality improvement initiatives at TOH.</t>
  </si>
  <si>
    <t>Asset02474</t>
  </si>
  <si>
    <t>Integrated Regional Falls Service</t>
  </si>
  <si>
    <t>1.0 Manager
0.5 Central Intake Clerk</t>
  </si>
  <si>
    <t>Asset02480</t>
  </si>
  <si>
    <t>SJHC 3FB Geriatrics, SJHC OPD Geriatrics</t>
  </si>
  <si>
    <t>Emergency Department; Ontario Health Team; Other; Primary Care</t>
  </si>
  <si>
    <t>Majority from Primary Care</t>
  </si>
  <si>
    <t>jloncke@stjoes.ca</t>
  </si>
  <si>
    <t>Asset02482</t>
  </si>
  <si>
    <t>2757 King Street East Hamilton ON</t>
  </si>
  <si>
    <t>Asset02547</t>
  </si>
  <si>
    <t>Geriatric Consultation Team</t>
  </si>
  <si>
    <t>All other FTE resources are shared across the entire medical/rehab unit.</t>
  </si>
  <si>
    <t>Asset02551</t>
  </si>
  <si>
    <t>PRCs</t>
  </si>
  <si>
    <t>The Capacity Enhancement/education component is captured under the BSO Stats.  We are just implementing a new workload measurement tool so won’t have other stats until this fiscal.</t>
  </si>
  <si>
    <t>Asset02563</t>
  </si>
  <si>
    <t>ACE Unit</t>
  </si>
  <si>
    <t>Unit started 2018/19; virtual unit within 44 bed acute medical/rehab unit on senior-focused floor. Service operates 24x7.Other FTE resources are shared across the entire unit.</t>
  </si>
  <si>
    <t>Asset02594</t>
  </si>
  <si>
    <t>Regional Geriatric Program - Geriatric Psychiatry Outreach</t>
  </si>
  <si>
    <t>0.1 Patient Flow Coordinator
0.1 Manager</t>
  </si>
  <si>
    <t>Acute Care, Inpatient Units, Outreach Teams</t>
  </si>
  <si>
    <t>chiara.campitelli-thompson@unityhealth.to</t>
  </si>
  <si>
    <t>Chiara Campitelli-Thompson</t>
  </si>
  <si>
    <t>Asset02603</t>
  </si>
  <si>
    <t>Asset02615</t>
  </si>
  <si>
    <t>Seniors Wellness Clinic</t>
  </si>
  <si>
    <t>Emergency Department; Other; Ontario Health Team; Primary Care</t>
  </si>
  <si>
    <t>Geriatric Outreach Team, Medical Urgent Care,</t>
  </si>
  <si>
    <t>teresa.sitlani@mackenziehealth.ca</t>
  </si>
  <si>
    <t>Asset02614</t>
  </si>
  <si>
    <t>Seniors Wellness Clinic, Medical Urgent Care</t>
  </si>
  <si>
    <t>Asset02635</t>
  </si>
  <si>
    <t>non specialized geriatric service &amp; Specialist</t>
  </si>
  <si>
    <t>Our Registered Nurse was re deployed to manage the illness sick calls of staff during the start of the pandemic from March 2020-July2020.  She was still able to complete part of her role on the GOT</t>
  </si>
  <si>
    <t>Asset02639</t>
  </si>
  <si>
    <t>Other: Clerical - 0.4 FTE</t>
  </si>
  <si>
    <t>Program Description:The GOT team consists of a Nurse Clinician, a Social Worker and an Occupational Therapist. Patients are referred for assessment in the home environment.• Patient concerns assessed by the team include; home safety, difficulties managing ADL’s, multiple medical problems, frequent falls, memory changes, mood changes, lack of social supports, difficulties with administration of medications• At the end of the home assessments, recommendations are provided. This may include linkages to community partners, doctors, specialists, or other senior or health services</t>
  </si>
  <si>
    <t>hlau@hrh.ca</t>
  </si>
  <si>
    <t>Asset02643</t>
  </si>
  <si>
    <t>Other: Clerical - 1.0 FTE</t>
  </si>
  <si>
    <t>Program Description:The Healthy Living Clinic staff consists of five Geriatrician specialists and a nurse specialized in geriatric syndrome management. • The clinic cares for patients that are 65 years and older • Patient are referred to Healthy Living Clinic for assessment of a variety of geriatric concerns, such as:o Recent changes in physical, mental or functional abilities; falls, impaired mobility, dementia, delirium, change in mood, decreased ability for self-care; o Major changes in support needs, caregiver stress, institutional placement being considered; ando Safety concerns – physical, psychological, social, and environmental; or a sudden increase in the use of health care services over the last 6 months.</t>
  </si>
  <si>
    <t>Asset02645</t>
  </si>
  <si>
    <t>The Geriatric Emergency Management nurses are a group of three specialized nurses that work with our at risk geriatric patients that present to the emergency department. Typically working with patients 75 years or older, the GEM nurses provide a wide array of care, from medication consultation, home supports, mobility, ADLs and in some cases emergency placement needs. The GEM nurses work in collaboration with the Healthy Living Clinic, the Geriatric Outreach Team, CCAC and the emergency department members to ensure safe discharge planning for the geriatric patients in the emergency department.</t>
  </si>
  <si>
    <t>Asset02654</t>
  </si>
  <si>
    <t>K9V 2L9</t>
  </si>
  <si>
    <t>Client Support Worker</t>
  </si>
  <si>
    <t>Asset02484</t>
  </si>
  <si>
    <t>*# of patients waiting for service at the end of the fiscal year was higher than typical due to clinic closures related to COVID-19 restrictions.</t>
  </si>
  <si>
    <t>Asset02657</t>
  </si>
  <si>
    <t>K0M 2K0</t>
  </si>
  <si>
    <t>Asset02488</t>
  </si>
  <si>
    <t>The CareFirst MINT Memory Clinic accepts patients from across the GTA and beyond.</t>
  </si>
  <si>
    <t>Asset02491</t>
  </si>
  <si>
    <t>Asset02500</t>
  </si>
  <si>
    <t>Asset02504</t>
  </si>
  <si>
    <t>Asset02507</t>
  </si>
  <si>
    <t>Asset02511</t>
  </si>
  <si>
    <t>Asset02514</t>
  </si>
  <si>
    <t>Asset02666</t>
  </si>
  <si>
    <t>Asset02669</t>
  </si>
  <si>
    <t>Asset02525</t>
  </si>
  <si>
    <t>640 Cat Woods Dr. Kingston</t>
  </si>
  <si>
    <t>K7P 2Y5</t>
  </si>
  <si>
    <t>We work in a shared care model and therefore require a referral from a phsycian. Referral sources include primary care clinicians (physicians/NPs), walk-in clinic clinicians as we have a number of people without a primary care clinician; hospitals; LTCHs</t>
  </si>
  <si>
    <t>5190 is telephone and video visits combined# of caregivers served is an estimateRNs divided across sites as follows (all other FTEs shared)1. 5.0 FTE RNs     1.0 FTE RN Central Access2. 4.0 FTE RNs3. 7.0 FTE RNsCOVID impacted service. Seeing the burden of illness and risk increase and the complexity of clinical and social situations</t>
  </si>
  <si>
    <t>Asset02526</t>
  </si>
  <si>
    <t>257 is combined phone and video visits# of caregivers is an estimateImpacts of COVID seen with increased burden of illness and risk as well as increased physical and social complexity</t>
  </si>
  <si>
    <t>Asset02698</t>
  </si>
  <si>
    <t>Other: Rehab Assistant - 0.5 FTE</t>
  </si>
  <si>
    <t>Service Type Definition:Inpatient hospital units in an acute care setting for persons who require short-term diagnostic investigation and treatment, may receive patients directly from the emergency department. Geriatricians act as Most Responsible Physician -on these units</t>
  </si>
  <si>
    <t>Asset02729</t>
  </si>
  <si>
    <t>Asset02736</t>
  </si>
  <si>
    <t>Redeployed for Q1</t>
  </si>
  <si>
    <t>Asset02740</t>
  </si>
  <si>
    <t>Specialists, Acute Care</t>
  </si>
  <si>
    <t>Data/metrics have been impacted by Covid closures and limitations during our reopening (ie: decreased capacity).  Additionally, we do not have any data or appropriate process to track staff who were redeployed to the inpatient units.</t>
  </si>
  <si>
    <t>Asset02743</t>
  </si>
  <si>
    <t>Internal West Park Referrals</t>
  </si>
  <si>
    <t>Service is Mon, Tues and Fri.</t>
  </si>
  <si>
    <t>marissa.wilson@westpark.org</t>
  </si>
  <si>
    <t>Asset02746</t>
  </si>
  <si>
    <t>Regional Geriatric Program - Geriatric Outreach Care of Elderly Physician</t>
  </si>
  <si>
    <t>Acute Care, Inpatient Units</t>
  </si>
  <si>
    <t>Asset02744</t>
  </si>
  <si>
    <t>Asset02747</t>
  </si>
  <si>
    <t>2 Patient Care Managers
0.3 Patient Flow Coordinator
1.5 Ward Aid</t>
  </si>
  <si>
    <t>Acute Care, Primary Care, Home &amp; Community Care</t>
  </si>
  <si>
    <t>Data/metrics have been impacted by Covid restrictions.  Additionally, we do not have data or an appropriate process to track staff who were redeployed to other areas of the organization and to track staff who were redeployed to support the inpatient units.</t>
  </si>
  <si>
    <t>Asset02750</t>
  </si>
  <si>
    <t>Asset02751</t>
  </si>
  <si>
    <t>Regional Geriatric Program - Geriatric Medicine Clinic</t>
  </si>
  <si>
    <t>Specialist, Acute Care</t>
  </si>
  <si>
    <t>Data/metrics have been impacted by Covid restrictions, closures, and reopening with limitations.  Additionally, we do not have data or an appropriate process to track staff who were redeployed to other areas of the organization such as inpatient units</t>
  </si>
  <si>
    <t>Asset02754</t>
  </si>
  <si>
    <t>Regional Geriatric Program - Geriatric Outreach</t>
  </si>
  <si>
    <t>0.1 Manager
0.1 Patient Flow Coordinator</t>
  </si>
  <si>
    <t>Asset02757</t>
  </si>
  <si>
    <t>Inpatient Geriatric Consultant - Geriatric Psychiatry</t>
  </si>
  <si>
    <t>Inpatient Units</t>
  </si>
  <si>
    <t>Data/metrics have been impacted by Covid restrictions, closures, and reopening with limitations.</t>
  </si>
  <si>
    <t>Asset02764</t>
  </si>
  <si>
    <t>Regional Geriatric Program - Geriatric Psychiatry Clinic</t>
  </si>
  <si>
    <t>Asset02762</t>
  </si>
  <si>
    <t>Asset02766</t>
  </si>
  <si>
    <t>Inpatient Geriatric Consultant - Geriatric Medicine</t>
  </si>
  <si>
    <t>Asset02769</t>
  </si>
  <si>
    <t>Asset02770</t>
  </si>
  <si>
    <t>Central LHIN NLOT: Oak Valley Health, Markham Stouffville Hospital</t>
  </si>
  <si>
    <t>Asset02776</t>
  </si>
  <si>
    <t>Asset02778</t>
  </si>
  <si>
    <t>Frail Seniors Transition to Home</t>
  </si>
  <si>
    <t>Care Coordinator 1.0,
24/7 RN and RPN
1.1 Rehab Assistant</t>
  </si>
  <si>
    <t>Acute Care and RCC</t>
  </si>
  <si>
    <t>Recreation Therapy, Dietician, Psychology, Spiritual Care, Social Work, available on a consultation basis.Clinical Nurse SpecialistEstimated number of family/caregivers served and patients waiting at end of year.</t>
  </si>
  <si>
    <t>Asset02784</t>
  </si>
  <si>
    <t>K9J 7C6</t>
  </si>
  <si>
    <t>Asset02789</t>
  </si>
  <si>
    <t>1.2 Care Coordinator                          1.5 Rehab Assistant
24 hour Nursing 
Access to Clinical Nurse Specialist</t>
  </si>
  <si>
    <t>acute care, community</t>
  </si>
  <si>
    <t>Rec, Dietician, Psychology, Spiritual Care on consultation basisEstimated number of caregivers served. Volumes impacted by multiple outbreaks and IPAC practices impacting admission flow.</t>
  </si>
  <si>
    <t>Asset02794</t>
  </si>
  <si>
    <t>Asset02673</t>
  </si>
  <si>
    <t>Services for Seniors: Mobile Social Work Service</t>
  </si>
  <si>
    <t>Wendat Community Programs</t>
  </si>
  <si>
    <t>C/O Lorna Tomlinson Seniors Residence 44 Dufferin St. Penetanguishene ON</t>
  </si>
  <si>
    <t>L9M 1H4</t>
  </si>
  <si>
    <t>More staff turnover than usual during COVID.  Difficult to orient during this period as well.</t>
  </si>
  <si>
    <t>zina@wendatprograms.com</t>
  </si>
  <si>
    <t>Asset02798</t>
  </si>
  <si>
    <t>Asset02679</t>
  </si>
  <si>
    <t>1 Georgian Drive Suite M 139 Barrie Ontario</t>
  </si>
  <si>
    <t>The Wise &amp; Well program works in collaboration with Dr K McKenzie</t>
  </si>
  <si>
    <t>Asset02681</t>
  </si>
  <si>
    <t>Services for Seniors: Transitional Support</t>
  </si>
  <si>
    <t>Employ only RPN's.  4.1</t>
  </si>
  <si>
    <t>Referral sources include: tertiary hospitals, acute care hospitals, as well as HCC from the community, Retirement homes, and family members.</t>
  </si>
  <si>
    <t>Work closely with HCC - and prioritize waitlist in concert with LTC waitlist to ensure the clients who have most potential to move are seen first.  Program was established in 2009, since inception of SGS, BSO services have worked closely with partners to ensure best outcome for clients.</t>
  </si>
  <si>
    <t>Asset02812</t>
  </si>
  <si>
    <t>1 RN in New Liskeard was on an approved emergency leave to work the Long Term Care Home for the whole year. No replacement was hired despite recruitment efforts for this temporary contract.</t>
  </si>
  <si>
    <t>Physicians, Psychiatrists, NPs from hospital, LTCH, community, family health teams, agencies, etc.</t>
  </si>
  <si>
    <t>Asset02814</t>
  </si>
  <si>
    <t>P4N 8A4</t>
  </si>
  <si>
    <t>Physicians, Psychiatrists, NPs from hospital, LTCH, Family Health Teams, communities and agencies, etc.</t>
  </si>
  <si>
    <t>Asset02818</t>
  </si>
  <si>
    <t>Asset02821</t>
  </si>
  <si>
    <t>1.5 PT/OT Assistant</t>
  </si>
  <si>
    <t>Geriatric Medicine clinics or inpatients.</t>
  </si>
  <si>
    <t>Program closed temporarily from March 2020 - October 2020</t>
  </si>
  <si>
    <t>Asset02829</t>
  </si>
  <si>
    <t>The TIFHO Memory Clinic receives referrals from the doctors/NPs that are part of the TIFHO/UCFHT.  
The BFHO Memory Clinic receives referrals from the doctors/NPs that are part of the BFHO/UCFHT.</t>
  </si>
  <si>
    <t>The Memory Clinic is an inter-professional approach to providing early diagnosis and treatment for problems associated with memory loss.  The team members work with family physicians at the UCFHT to provide comprehensive care for patients and family members dealing with dementia and other conditions involving memory loss. The goals of the Memory Clinic are to provide early diagnosis and ongoing follow up  for persons suffering with cognitive impairment and to  ensure appropriate resources are in place for patients and their caregivers.</t>
  </si>
  <si>
    <t>Asset02830</t>
  </si>
  <si>
    <t>Seniors' Mental Health Service</t>
  </si>
  <si>
    <t>1.0 Coordinator
2.2 SMHS Consultants
0.5 Clerk</t>
  </si>
  <si>
    <t>GPs, retirement home staff, LHIN, other community service agencies, geriatricians, acute care hospitals, West Park staff for patients after discharge, family, self</t>
  </si>
  <si>
    <t>Catchment: Steeles Ave W to St Clair Ave W, Hwy 427 to Allen Road, plus South of St Clair Ave W to the Lake, between Etobicoke Creek and Jane StreetEstimated number of appointments made available</t>
  </si>
  <si>
    <t>Asset02831</t>
  </si>
  <si>
    <t>Geriatric Interprofessional Assessment</t>
  </si>
  <si>
    <t>0.4 Coordinator
.4 Unit Clerk</t>
  </si>
  <si>
    <t>post-acute rehab and acute care</t>
  </si>
  <si>
    <t>Clinic runs on ThursdaysEstimated number of appointments available per year and patients waiting at end of yearCovid restrictions had impacts on client visits and overall numbers; including: clinic closures, shifts from face-to-face to virtual/telephone visits, staff absences and overall reductions in patient volumes</t>
  </si>
  <si>
    <t>Asset02835</t>
  </si>
  <si>
    <t>Asset02845</t>
  </si>
  <si>
    <t>Horizon Program For Geriatric Psychiatry</t>
  </si>
  <si>
    <t>All program allied employees X9  redeployed April , 2020 to a nursing rotation.Other Waypoint employees were redeployed to Horizon during the COVID-19 outbreak to address patient care need, staff shortages, cohorting of patients/employees down three separate corridors. All therapeutic programming was ceased.</t>
  </si>
  <si>
    <t>jwatt@waypointcentre.ca</t>
  </si>
  <si>
    <t>Horizon Program for Geriatric Psychiatry</t>
  </si>
  <si>
    <t>Asset02839</t>
  </si>
  <si>
    <t>Referrals can be recevied from ED staff and physicians.</t>
  </si>
  <si>
    <t>The GEM program started as a pilot from November 16, 2020 through to spring 2022.  The data for 2020-21 represents activity from November 16, 2020 to March 31, 2021.</t>
  </si>
  <si>
    <t>Asset02841</t>
  </si>
  <si>
    <t>Physicians and inpatient staff can refer for a GAP Consultation.</t>
  </si>
  <si>
    <t>Asset02854</t>
  </si>
  <si>
    <t>K0L 1L0</t>
  </si>
  <si>
    <t>Asset02852</t>
  </si>
  <si>
    <t>Primary Care, Seniors Community Agencies, Inpatient Mental Health</t>
  </si>
  <si>
    <t>barb.evans@niagarahealth.on.ca</t>
  </si>
  <si>
    <t>Asset02862</t>
  </si>
  <si>
    <t>Asset02880</t>
  </si>
  <si>
    <t>All LHIN Supported Sites (Cumulative)</t>
  </si>
  <si>
    <t>Central East LHIN</t>
  </si>
  <si>
    <t>Scarborough - Carefirst FHT/East GTA FHO; Clarington FHO; Oshawa Clinic FHO (Courtice); Community Health Centres of Northumberland; No data from Northumberland FHT (EMR issues); No report received from Haliburton Highlands FHT</t>
  </si>
  <si>
    <t>Asset02884</t>
  </si>
  <si>
    <t>all selections agreed by family physicians.</t>
  </si>
  <si>
    <t>Asset02889</t>
  </si>
  <si>
    <t>Asset02891</t>
  </si>
  <si>
    <t>Behavioural Support Clinician</t>
  </si>
  <si>
    <t>Replaces record 2657 entered by R Schwartz incorrectly attributed to Lakeridge Health</t>
  </si>
  <si>
    <t>Asset02892</t>
  </si>
  <si>
    <t>North Bay Regional Health Centre</t>
  </si>
  <si>
    <t>P1B 5A4</t>
  </si>
  <si>
    <t>Case finding</t>
  </si>
  <si>
    <t>erin.sones@nbrhc.on.ca</t>
  </si>
  <si>
    <t>Asset02896</t>
  </si>
  <si>
    <t>Partnership with Alzheimer's Society (0.4 FTE) depending on their staffing. Not GRCHC FTE</t>
  </si>
  <si>
    <t>Weekdays of Service field gives Monday-Friday with option of Yes/No, we opted to answer Yes although our Memory Clinic runs one day/week.Program overview narrative submitted in the 2019/20 reporting, model did not change in 2020/21. Clients continued to be seen throughout the pandemic. Many visits were changed to virtual but clients that needed to be seen (e.g. clients who were driving) were brought into clinic to be seen in-person. We did not facilitate Client Experience Surveys in 2020/21 due to the pandemic and majority of clients encountered virtually.We do prioritize clients in Brantford and Brant County due to limited local resources in Brantford and Brant County (i.e. there are other geriatricians in Haldimand/Norfolk and Hamilton)</t>
  </si>
  <si>
    <t>Asset02900</t>
  </si>
  <si>
    <t>Asset02907</t>
  </si>
  <si>
    <t>Asset02908</t>
  </si>
  <si>
    <t>K6H 5S5</t>
  </si>
  <si>
    <t>Asset02909</t>
  </si>
  <si>
    <t>Asset02910</t>
  </si>
  <si>
    <t>Asset02911</t>
  </si>
  <si>
    <t>Asset02912</t>
  </si>
  <si>
    <t>Asset02913</t>
  </si>
  <si>
    <t>Asset02928</t>
  </si>
  <si>
    <t>Seniors' Outpatient Services: Geriatric Psychiatry Outreach Team</t>
  </si>
  <si>
    <t>Asset02929</t>
  </si>
  <si>
    <t>Seniors' Outpatient Services: Geriatric Psychiatry Inpatient Consult</t>
  </si>
  <si>
    <t>Geriatric Psychiatry - part of overall FTE</t>
  </si>
  <si>
    <t>Rehab Care</t>
  </si>
  <si>
    <t>petersel@tbh.net</t>
  </si>
  <si>
    <t>Asset02930</t>
  </si>
  <si>
    <t>Geriatric Psychiatrists - part of the FTE for other services</t>
  </si>
  <si>
    <t>Asset01843</t>
  </si>
  <si>
    <t>2021-22</t>
  </si>
  <si>
    <t>Elder Life Care Specialist</t>
  </si>
  <si>
    <t>Asset01855</t>
  </si>
  <si>
    <t>Asset01985</t>
  </si>
  <si>
    <t>Geriatric Medicine Consult team</t>
  </si>
  <si>
    <t>Trillium Health Partners - Credit Valley</t>
  </si>
  <si>
    <t>bonnie.joanisse@thp.ca</t>
  </si>
  <si>
    <t>Asset01986</t>
  </si>
  <si>
    <t>GEM NP</t>
  </si>
  <si>
    <t>L5M 2N1</t>
  </si>
  <si>
    <t>Asset01987</t>
  </si>
  <si>
    <t>Asset01988</t>
  </si>
  <si>
    <t>Geriatric Falls Prevention</t>
  </si>
  <si>
    <t>Asset01990</t>
  </si>
  <si>
    <t>Geriatric Medicine Outreach Team</t>
  </si>
  <si>
    <t>Asset01996</t>
  </si>
  <si>
    <t>Seniors Rehab and Day Hospital</t>
  </si>
  <si>
    <t>Hospital</t>
  </si>
  <si>
    <t>Asset01997</t>
  </si>
  <si>
    <t>Asset01999</t>
  </si>
  <si>
    <t>Geriatric Clinic</t>
  </si>
  <si>
    <t>Asset02001</t>
  </si>
  <si>
    <t>Asset01982</t>
  </si>
  <si>
    <t>GMHOT</t>
  </si>
  <si>
    <t>Mental Heath Clinician</t>
  </si>
  <si>
    <t>Behavioural Support Leads in LTCC</t>
  </si>
  <si>
    <t>Asset02004</t>
  </si>
  <si>
    <t>Seniors Care Unit</t>
  </si>
  <si>
    <t>the above FTE are for an average day.</t>
  </si>
  <si>
    <t>The NP on the unit triages the patients and identifies appropriate patients for the program. The patients disposition is home or retirement home and not LTC. Average LOS is 14 days. the model follows the RGP seniors friendly and 48/6 model of care. This unit opened March 2021</t>
  </si>
  <si>
    <t>Asset02010</t>
  </si>
  <si>
    <t>ICT, GORT, GEM, Geriatric Clinic, or Neurologists or Geriatricians in the community</t>
  </si>
  <si>
    <t>Asset02012</t>
  </si>
  <si>
    <t>Asset02014</t>
  </si>
  <si>
    <t>from family physicians , outside specialists , GEM , Clinic . marked or deemed “urgent” for clinic</t>
  </si>
  <si>
    <t>Asset02018</t>
  </si>
  <si>
    <t>Asset02021</t>
  </si>
  <si>
    <t>North Lambton Community Health Centre</t>
  </si>
  <si>
    <t>lwillemse@nlchc.com</t>
  </si>
  <si>
    <t>Asset02022</t>
  </si>
  <si>
    <t>other =clerical
RPN's 2 are funded by BSO</t>
  </si>
  <si>
    <t>Asset02030</t>
  </si>
  <si>
    <t>clerk</t>
  </si>
  <si>
    <t>Asset02032</t>
  </si>
  <si>
    <t>a.munday@cfht.ca</t>
  </si>
  <si>
    <t>Asset02039</t>
  </si>
  <si>
    <t>mprior@toh.ca</t>
  </si>
  <si>
    <t>Asset02040</t>
  </si>
  <si>
    <t>Asset02047</t>
  </si>
  <si>
    <t>Other = neuropsychologist. Administrator = Advanced Practice Nurse who also has clinical responsibilities</t>
  </si>
  <si>
    <t>GEM, GAOT, Central Intake</t>
  </si>
  <si>
    <t>Ongoing challenges with covid with limited in-person assessments, ramp downs and ramp ups and staff redeployments.</t>
  </si>
  <si>
    <t>Asset02049</t>
  </si>
  <si>
    <t>Geriatric Community Services of Ottawa</t>
  </si>
  <si>
    <t>Asset02055</t>
  </si>
  <si>
    <t>As the COVID restrictions continue to ease we are working diligently to safely return to our previous model of completely in-person appointments. Though, we do continue to offer virtual options (phone/video) as needed.</t>
  </si>
  <si>
    <t>Asset02052</t>
  </si>
  <si>
    <t>K8N 2S9</t>
  </si>
  <si>
    <t>2021/2022- HR shortage which affected the number of appointments available.Organization on this form indicates Providence Care and is un-editable. It should be Queen's Family Health Team - Belleville</t>
  </si>
  <si>
    <t>LTCH</t>
  </si>
  <si>
    <t>Asset02061</t>
  </si>
  <si>
    <t>Referral sources include hospital, home and community care, other agencies working in the North Innisfil catchment area.</t>
  </si>
  <si>
    <t>Although the program was not funded for an RN, the optimal model of service delivery to support the Care of the Elderly Physician including in home and community (LTC, LOFT, retirement home) visits includes a RN and NP.  The full basket of CHC services is available to the registered patients including physiotherapy (individual and group), social work, diabetes, navigation/supports, group program initiatives)</t>
  </si>
  <si>
    <t>Geriatric Psychiatry Clinic within Elders' Clinic</t>
  </si>
  <si>
    <t>30 Bond Street</t>
  </si>
  <si>
    <t>Orthogeriatrics</t>
  </si>
  <si>
    <t>Asset02097</t>
  </si>
  <si>
    <t>Asset02144</t>
  </si>
  <si>
    <t>Hospital in-patient, geriatric psychiatry community services of Ottawa</t>
  </si>
  <si>
    <t>Asset02106</t>
  </si>
  <si>
    <t>PRC - Psychogeriatric Resource Consultant</t>
  </si>
  <si>
    <t>Asset02125</t>
  </si>
  <si>
    <t>Access to physiotherapy, Occupational Therapy, SLP and case management as needed.
7 Geriatricians</t>
  </si>
  <si>
    <t>Asset02127</t>
  </si>
  <si>
    <t>Asset02129</t>
  </si>
  <si>
    <t>PRC's provided 330 education sessions to a total of 3118 participants.</t>
  </si>
  <si>
    <t>Asset02131</t>
  </si>
  <si>
    <t>Clinic runs one day per month.</t>
  </si>
  <si>
    <t>Asset02139</t>
  </si>
  <si>
    <t>Asset02152</t>
  </si>
  <si>
    <t>Asset02158</t>
  </si>
  <si>
    <t>Asset02161</t>
  </si>
  <si>
    <t>Asset02165</t>
  </si>
  <si>
    <t>Asset02168</t>
  </si>
  <si>
    <t>Asset02171</t>
  </si>
  <si>
    <t>Asset02173</t>
  </si>
  <si>
    <t>Asset02175</t>
  </si>
  <si>
    <t>Asset02177</t>
  </si>
  <si>
    <t>Asset02179</t>
  </si>
  <si>
    <t>Asset02180</t>
  </si>
  <si>
    <t>Reactivation Care Unit</t>
  </si>
  <si>
    <t>Asset02225</t>
  </si>
  <si>
    <t>Asset02226</t>
  </si>
  <si>
    <t>SJHH Seniors Mental Health Service - Hamilton</t>
  </si>
  <si>
    <t>Asset02208</t>
  </si>
  <si>
    <t>Asset02211</t>
  </si>
  <si>
    <t>Asset02219</t>
  </si>
  <si>
    <t>Asset02220</t>
  </si>
  <si>
    <t>Asset02247</t>
  </si>
  <si>
    <t>Asset02229</t>
  </si>
  <si>
    <t>K2L 4G8</t>
  </si>
  <si>
    <t>Asset02254</t>
  </si>
  <si>
    <t>- Physician/NP complete psychiatry referral if appropriate and psychiatrist assesses to determine if they require inpatient admission.</t>
  </si>
  <si>
    <t>Asset02255</t>
  </si>
  <si>
    <t>-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Geriatrician aims to assess patients annually.- Hours of Service per week includes 1.5 hours for Behaviour Supports Ontario (BSO) consults and 1.5 hours for Geriatric Resource Nurses (GRN) consults in addition to clinic hours.- Geriatrician came on service October 2020 - just starting to calculate wait times for 2022-2023. - Second Geriatrician started PT 2021-2022.- FT RN piloted through Frail Senior Strategy temporary funding from Sept 2021 - present. Permanent funding secured June 2022 (previously, role was completed by BSO ERCP).</t>
  </si>
  <si>
    <t>Asset02260</t>
  </si>
  <si>
    <t>-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Care of the Elderly Physician aimed to assess patients every 6 months.- During the 2021-2022 fiscal year, COE physician retired, therefore, not all weeks ran a clinic.- COE Physician ran clinics with BSO ERCP assisting with clinic in addition to her FT role.</t>
  </si>
  <si>
    <t>Asset02263</t>
  </si>
  <si>
    <t>Asset02267</t>
  </si>
  <si>
    <t>Health Promoter</t>
  </si>
  <si>
    <t>Most patients live in Prince Edward County although may live outside Prince Edward County if their physician is part of the PEFHT.Visit https://www.pefht.ca/programs--services-s6.php</t>
  </si>
  <si>
    <t>Asset02271</t>
  </si>
  <si>
    <t>Outreach UrbanManager Patient Care Services: 1.0 FTE Program Evaluation Coordinator (MA): 1.0 FTERegistered Nurse (RN): 13.3 FTE Social Worker II: 0.50 FTE Behavioural Therpist: 5.70 FTE Secretary II: 1.80 FTE PRC: 1.0 FTEAging at HomeDirector Patient Care Services: 0.20 FTERegistered Nurse (RN): 3.00 FTE Secretary III: 0.60 FTE Outreach Rural (Brockville, Leeds, Grenville)Admitting Clerk: 0.35 FTE Clinical Team Secretary: 1.0 FTE Director Patient Care Services: 0.10 FTEPsychologist: 0.40 FTERegistered Nurse (RN): 6.0 FTESocial Worker II: 1.0 FTE Outreach Rural (Tri-County/Cornwall)Registered Nurse (RN): 2.0 FTEOutreach Rural (Lanarak)Clinical Team Secretary: 1.0 FTE Registered Nurse (RN): 4.0 FTEBehaviour Therapists allocated throughout the LHIN. Urban Ottawa: 3.0 FTE Rural: 2.7 FTE</t>
  </si>
  <si>
    <t>Asset02274</t>
  </si>
  <si>
    <t>Second 17.5RN</t>
  </si>
  <si>
    <t>Low Mobility</t>
  </si>
  <si>
    <t>Respiratory Therapist</t>
  </si>
  <si>
    <t>once a week low mobility exercise class with mild cardio, strength building, balance and flexibility exercises.</t>
  </si>
  <si>
    <t>Asset02281</t>
  </si>
  <si>
    <t>Geriatric Psychiatrist available for consult	
Clinical Nurse Specialist (0.5 FTE)	
Advanced Nurse Educator (0.5 FTE)	
Advanced Practice Leader (0.5 FTE)	
Service Coordinator (1.0 FTE)</t>
  </si>
  <si>
    <t>Asset02285</t>
  </si>
  <si>
    <t>Service Coordinator</t>
  </si>
  <si>
    <t>Asset02287</t>
  </si>
  <si>
    <t>Asset02289</t>
  </si>
  <si>
    <t>Asset02291</t>
  </si>
  <si>
    <t>PRC</t>
  </si>
  <si>
    <t>Alzheimer Society of Brant, Haldimand Norfolk, Hamilton Halton</t>
  </si>
  <si>
    <t>L8V 4S9</t>
  </si>
  <si>
    <t>Retirement Homes</t>
  </si>
  <si>
    <t>julia.chao@alzda.ca</t>
  </si>
  <si>
    <t>Asset02293</t>
  </si>
  <si>
    <t>Erie Shores Family Health Team Memory Clinic</t>
  </si>
  <si>
    <t>N8H 1N8</t>
  </si>
  <si>
    <t>1 person from Alzheimer's Society</t>
  </si>
  <si>
    <t>annette.scott@erieshoresfht.ca</t>
  </si>
  <si>
    <t>Asset02295</t>
  </si>
  <si>
    <t>Asset02301</t>
  </si>
  <si>
    <t>The Registered nurse is a clinical nurse specialist.</t>
  </si>
  <si>
    <t>Asset02302</t>
  </si>
  <si>
    <t>Registered Nurses are two clinical nurse specialists</t>
  </si>
  <si>
    <t>Asset02304</t>
  </si>
  <si>
    <t>Registered Nurse: two clinical nurse specialists</t>
  </si>
  <si>
    <t>Note: functioning with one GEM nurse for the year 2021-22 therefore service reduced to Monday-Friday during this year</t>
  </si>
  <si>
    <t>Asset02312</t>
  </si>
  <si>
    <t>physician is variable: approximately .4-.09</t>
  </si>
  <si>
    <t>Two Rivers Family Health Team physicians</t>
  </si>
  <si>
    <t>Physician is variable: approximately .4-.93 physicians support the memory clinic and FTE varies based on availabilityPhysicians have memory clinic appointments on Thursdays RN reallocated due to staffing demands elsewhere in the clinic. COVID impacted running the clinic as well as physician availability as they concurrently supported assessment cenre, etc. Upload Program Stories	Using the template provided, submit one anonymized success story from the 2020/21, 2019/20, 2018/19 fiscal years. This information will help to round out the qualitative description of the contribution of SGS programs and services to the care of older people living with frailty.Success Story: No significant story but we have expanded the model to include clinics without physician present to increase follow up appointment availability for patients and families.</t>
  </si>
  <si>
    <t>Asset02317</t>
  </si>
  <si>
    <t>RNs in this case are GEM nurses</t>
  </si>
  <si>
    <t>Note: Family/Caregivers serviced have no actual volumes to report however GEM nurse indicated that caregiver support is part of almost every referral.</t>
  </si>
  <si>
    <t>Referrals also from: ER, inpatient, specialists, retirement home</t>
  </si>
  <si>
    <t>- No catchment area- the total FTE is a summary of physician coverage for all Geri-medicine clinic (GM, memory, Parkinson's, osteoporosis clinics and Day Hospital)- osteo clinic can be 55 years old and up</t>
  </si>
  <si>
    <t>Asset02325</t>
  </si>
  <si>
    <t>Commander</t>
  </si>
  <si>
    <t>Asset02330</t>
  </si>
  <si>
    <t>Care of the Elderly physicians</t>
  </si>
  <si>
    <t>Referrals also from: inpatient, ER, retirement homes, specialists</t>
  </si>
  <si>
    <t>- The total FTEs is a summary of physician coverage for all Geri-medicine, memory, parkinson's clinics and Day Hospital</t>
  </si>
  <si>
    <t>Asset02372</t>
  </si>
  <si>
    <t>0.04 FTE coverage by Hospitalist</t>
  </si>
  <si>
    <t>I was admitted to North York General on February 11, 2021 and was released on March 3, 2021. During my stay I was in 5 south east medicine. I wanted to express my deepest gratitude for the treatment, care and empathy that I received from the staff during this time. The list of staff who helped me is long so I apologize in advance if I have inadvertently missed someone but I wanted to provide some recognition for a few staff that truly stood out in my mind. Norma and Verma went above and beyond to ensure that I was comfortable and created as positive of an experience as one can have under the circumstances. I would also like to mention a few nurses that left an impression with their extraordinary care - Carol, Erica, Betty, Susan and Samiara.  In terms of food services, Pearl went above and beyond the call of duty. Finally, Dr. Leung’s advice on pain management was priceless and he helped me manage all of my pain with an effective mix of medications while at the hospital and also for the purposes of being discharged. I would like to thank all of the staff for helping me to get through this difficult time in such a positive way. I understand that they are under staffed in light of COVID but this did not inhibit their ability to provide excellent and consistent care.Regards,RF</t>
  </si>
  <si>
    <t>wendy.cheung@nygh.on.ca</t>
  </si>
  <si>
    <t>Asset02383</t>
  </si>
  <si>
    <t>The ACE unit became a COVID-19 assessment unit during 2020-2022 so the patient population in 2021-2022 was not aligned to the ACE unit patient definitions. Thus we have not added the data aligned for the 2021-2022 as it was not functioning as an ACE unit during that period</t>
  </si>
  <si>
    <t>Asset02387</t>
  </si>
  <si>
    <t>The GEM RNs  have special training in working with older adults, and they can make recommendations for support at home, follow-up with community resources, Geriatric Day Outpatient services  or to the Geriatric Assessment Outreach Team as needed.  A referral from within the Emergency Department is required. We have 1 FTE and 2 P-T scheduled  nurses (0.5 and 0.4) and one casual RN with no booked shifts. GEM nurse sees patients who present to the ED who are over 65 years of age and live in a private home or retirement home.Functional impairment and cognitive decline are common and frequently unrecognized or inadequately managed in older adults.Nurse conducts a comprehensive assessment focused on geriatric concerns to ensure that high risk seniors receive the age appropriate care to ensure their safe discharge home. Clients served excludes admissions and transfers.</t>
  </si>
  <si>
    <t>Asset02389</t>
  </si>
  <si>
    <t>QCH's inpatient units</t>
  </si>
  <si>
    <t>Note that the physiotherapist began in January 2022</t>
  </si>
  <si>
    <t>Asset02399</t>
  </si>
  <si>
    <t>Asset02405</t>
  </si>
  <si>
    <t>GERIATRIC PSYCHIATRY OUTREACH</t>
  </si>
  <si>
    <t>Referrals also from: hospital, LTC, memory clinic</t>
  </si>
  <si>
    <t>- Serves North York only- Due to retirement, no geri-psychiatrist coverage from Dec 2021 to March 2022  Recruitment plan in place.</t>
  </si>
  <si>
    <t>Asset02406</t>
  </si>
  <si>
    <t>BSO, Hospital, LTCH</t>
  </si>
  <si>
    <t>Mobile nursing coverage is provided to 17 LTCFs in the CLHIN:• Bayview Extendicare• Carefree Lodge• Cheltenham Care Community• Cummer Lodge• Downsview Long Term Care• Gibson House• Hawthorne Place• Harold and Grace Baker’s Centre• Norfinch Care Community• North Park• Senior’s Health centre• Thompson House• Ukrainian Canadian Care Centre• Villa Columbo• Villages of Humber Heights• Valleyview Residence• Weston Terrace Care Community</t>
  </si>
  <si>
    <t>Asset02407</t>
  </si>
  <si>
    <t>Other - triage</t>
  </si>
  <si>
    <t>Referrals also from: NP, specialist, inpatient, ER, Day hospital, clinics, RCC</t>
  </si>
  <si>
    <t>- Serves only North York area - clinician assesses one time. NP and MD can do a short term ax / f/u (approx 1-2 visits) if necessary and refer back to primary care- part time physio was redeployed</t>
  </si>
  <si>
    <t>Asset02408</t>
  </si>
  <si>
    <t>- Psychogeriatric resource consultant - 1.0 FTE</t>
  </si>
  <si>
    <t>- PRCs support staff and aren't patient facing</t>
  </si>
  <si>
    <t>Asset02409</t>
  </si>
  <si>
    <t>Medicine and Psychiatry Memory Clinics</t>
  </si>
  <si>
    <t>Referrals also from : specialists, Toronto memory program, hospital, Day hospital, outreach, Geriatric Medicine clinics, retirement homes</t>
  </si>
  <si>
    <t>- No catchment area- Memory clinics composed of Medicine and Psychiatry memory clinics- the total FTE is a summary of physician coverage for all Geri-Medicine clinics ( Geriatric medicine, memory, Parkinson's, osteoporosis clinics and Day Hospital &amp; psychiatry clinic)</t>
  </si>
  <si>
    <t>Asset02410</t>
  </si>
  <si>
    <t>Asset02412</t>
  </si>
  <si>
    <t>OTHER: neurologist .2 FTE</t>
  </si>
  <si>
    <t>Referrals also from: outreach, day hospital, hospital, ER, medical-surgical clinic, retirement home</t>
  </si>
  <si>
    <t>- clinics include: Geriatric Medicine, Parkinson's, Osteoporosis clinics and Living Well with Parkinson's - no catchment area- the total FTEs is a summary of physician coverage for all Geri-medicine clinics (GM, memory, Parkinson's, osteoporosis clinics and Day Hospital)</t>
  </si>
  <si>
    <t>Asset02413</t>
  </si>
  <si>
    <t>Referrals also from: GEM, inpatient units, Geriatric medicine clinic, specialists, retirement homes</t>
  </si>
  <si>
    <t>- No catchment area</t>
  </si>
  <si>
    <t>Asset02414</t>
  </si>
  <si>
    <t>Other: The referral process is internal, for patients of the physicians of Grandview Medical Centre.  Physicians would assess their patients, and if it was felt they needed a referral to the Memory Clinic, the physician would then initiate the internal referral process.</t>
  </si>
  <si>
    <t>All FTEs redeployed due to pandemic response for this fiscal year. When operational, the Memory Clinic has 2 teams each run by a FD seeing 3 patients per team/per clinic.  These clinics typically run once per month on a Thursday unless there is a scheduling conflict, resulting in the clinic being rescheduled.Currently there is no average wait time for 2021-2022 as this program has been on hold due to pandemic response.  The most recent wait-time data that we have is 2019-2020, which was 84 days.</t>
  </si>
  <si>
    <t>Asset02415</t>
  </si>
  <si>
    <t>0.30 behavioural therapist
3.0 OT/PT Assistants
0.2 Professional Practice Leader Occupational Therapist
0.24 Student
3.35 Unit Aid
2.0 Physician</t>
  </si>
  <si>
    <t>Asset02416</t>
  </si>
  <si>
    <t>Behavioural Therapist – 1.0
OT/PT Assistant- 1.0
Spiritual Health Practitioner - 0.50
Unit Aide – 2.98
Physician – 2.0</t>
  </si>
  <si>
    <t>Inpatient unit is 24/7.  Allied compliment is M-F business hoursDue to increase in our priority status for LTC beds as part of COVID-19 acute care strategy, we have had a higher than normal discharge rate of ALC patients discharging to LTC affecting occupancyCONSULTS FROM:- Clinical Dietician- Pharmacist- Pharmacy Technician11.02 RN includes 1.0 Registered Nurse in Charge</t>
  </si>
  <si>
    <t>Asset02418</t>
  </si>
  <si>
    <t>Referrals also from: GM clinic, Parkinson's clinic, specialists, Geriatricians outside organization, memory clinic, osteoporosis clinic, psychiatry, hospital</t>
  </si>
  <si>
    <t>- mental health RN on consult - Redeployed: PT, RN, OT, PSW, RT, Rehab assistant- no catchment area- 2.18 FTE COE physician also includes coverage of other SGS services (Geri-med clinic, outreach, memory clinic etc)- Redeployed: PT; RN; OT; RT; Rehab assistant, PSW</t>
  </si>
  <si>
    <t>Asset02421</t>
  </si>
  <si>
    <t>Inpatient Consultation Team</t>
  </si>
  <si>
    <t>Most Responsible Physician patient is admitted under (GIM, Hospitalists or sub-specialist ie. cardiologist)</t>
  </si>
  <si>
    <t>Asset02340</t>
  </si>
  <si>
    <t>Asset02342</t>
  </si>
  <si>
    <t>5 FTE Community Paramedics; 17 TFT Community Paramedics; 1 Community Paramedic Coordinator ; 1 Research assistant - the TFTs can fluctuate.</t>
  </si>
  <si>
    <t>Variety of referal sources; Rapid Response Table, Other Community Agency; Emergency Department; First Responders.</t>
  </si>
  <si>
    <t>Asset02354</t>
  </si>
  <si>
    <t>Acute Care; Continuing Care</t>
  </si>
  <si>
    <t>Asset02356</t>
  </si>
  <si>
    <t>Porter - 1.5 FTE</t>
  </si>
  <si>
    <t>0.5 Psychologist FTE for all GRS programs</t>
  </si>
  <si>
    <t>Asset02357</t>
  </si>
  <si>
    <t>Élisabeth Bruyère Hospital - Behaviour Support Services</t>
  </si>
  <si>
    <t>Internal Bruyère Behaviour Support Consult Services</t>
  </si>
  <si>
    <t>Asset02359</t>
  </si>
  <si>
    <t>Neuropsychologists</t>
  </si>
  <si>
    <t>Continuing Care facilities; Acute Care</t>
  </si>
  <si>
    <t>Asset02361</t>
  </si>
  <si>
    <t>P1L 2C1</t>
  </si>
  <si>
    <t>rpaul@ccfht.ca</t>
  </si>
  <si>
    <t>Asset02362</t>
  </si>
  <si>
    <t>1 Nurse Practitioner and 3 Nurse Consultants (RNs)</t>
  </si>
  <si>
    <t>Long Term Care Homes</t>
  </si>
  <si>
    <t>By working with Public Health,NLOT nurse consultantssupported in-home vaccine clinicsthrough coaching/ mentoringstaff and preparing COVID-19vaccine for over 5000 timelyCOVID vaccinations of elderlyresidents in the WaterlooWellington Region May 2021 toMarch 2022.</t>
  </si>
  <si>
    <t>Asset02363</t>
  </si>
  <si>
    <t>Primary Care: Physicians, NPs and Allied Health
Emergency Department: GEM Nurse Through GP</t>
  </si>
  <si>
    <t>We had 3 months in 2021-2022 where the memory clinic did not run. One was cancelled due to a winter storm and the other two due to COVID.</t>
  </si>
  <si>
    <t>Asset02426</t>
  </si>
  <si>
    <t>Ben and Hilda Katz Acute Care for Elders Unit</t>
  </si>
  <si>
    <t>Sinai Health System - Mount Sinai</t>
  </si>
  <si>
    <t>richard.norman@sinaihealth.ca</t>
  </si>
  <si>
    <t>Asset02427</t>
  </si>
  <si>
    <t>Asset02428</t>
  </si>
  <si>
    <t>M5G 1X5</t>
  </si>
  <si>
    <t>Asset02429</t>
  </si>
  <si>
    <t>Inpatient Consult Service</t>
  </si>
  <si>
    <t>Asset02430</t>
  </si>
  <si>
    <t>Mobile Acute Care for Elders Team</t>
  </si>
  <si>
    <t>Asset02433</t>
  </si>
  <si>
    <t>Geriatrics Consults</t>
  </si>
  <si>
    <t>M4M 2B5</t>
  </si>
  <si>
    <t>Asset02434</t>
  </si>
  <si>
    <t>Asset02435</t>
  </si>
  <si>
    <t>0.3 Manager
0.3 Patient Flow Coordinator</t>
  </si>
  <si>
    <t>Asset02437</t>
  </si>
  <si>
    <t>South Georgian Bay Healthy Aging Program</t>
  </si>
  <si>
    <t>The current complement of FTE's was established between Sept and November of 2021.</t>
  </si>
  <si>
    <t>lzinkanmckee@gbfht.ca</t>
  </si>
  <si>
    <t>Asset02440</t>
  </si>
  <si>
    <t>Older Adults with Cancer Clinic</t>
  </si>
  <si>
    <t>M5G 2C1</t>
  </si>
  <si>
    <t>Asset02442</t>
  </si>
  <si>
    <t>Reconnect</t>
  </si>
  <si>
    <t>Asset02444</t>
  </si>
  <si>
    <t>TWH Memory Clinic</t>
  </si>
  <si>
    <t>Asset02448</t>
  </si>
  <si>
    <t>Combined geriatric medicine and geriatric psychiatry clinic</t>
  </si>
  <si>
    <t>Asset02450</t>
  </si>
  <si>
    <t># of visits annually 600 for Geriatricians and  263 referrals from Specialized Inpatient Geriatrics Nursing.# of Unique Patients Served/Year 583 for Geriatricians and  263 referrals from Specialized Inpatient Geriatrics Nursing</t>
  </si>
  <si>
    <t>Asset02470</t>
  </si>
  <si>
    <t>Admitting HCT (MD mostly but also RN and allied health</t>
  </si>
  <si>
    <t>Asset02473</t>
  </si>
  <si>
    <t>Admitting Health Care Teams (MD, RN, allied health)</t>
  </si>
  <si>
    <t>Asset02475</t>
  </si>
  <si>
    <t>Asset02476</t>
  </si>
  <si>
    <t>Asset02481</t>
  </si>
  <si>
    <t>Asset02483</t>
  </si>
  <si>
    <t>Asset02423</t>
  </si>
  <si>
    <t>Geriatrician as needed</t>
  </si>
  <si>
    <t>Visits: 345  (also includes regular telephone follow-ups or full visits done by telephone)***Includes caregiver visits***Note: these include patients and/or care persons. These can include duplicates. These also include telephone visits, which could be made on behalf of the patient.</t>
  </si>
  <si>
    <t>Asset02546</t>
  </si>
  <si>
    <t>Family physicians
Family physician-led memory clinics</t>
  </si>
  <si>
    <t>Asset02552</t>
  </si>
  <si>
    <t>Asset02564</t>
  </si>
  <si>
    <t>Unit started 2018/19; virtual unit within 44 bed acute medical/rehab unit on senior-focused floor. Service operates 24x7.All other FTE resources are shared across the entire unit.</t>
  </si>
  <si>
    <t>Asset02589</t>
  </si>
  <si>
    <t>Geriatric Emergency Management Nurse/ GEM Nurse</t>
  </si>
  <si>
    <t>GEM program started in January 2022 and the FTE resource is shared with Inpatient Geriatric Consult team.</t>
  </si>
  <si>
    <t>Asset02598</t>
  </si>
  <si>
    <t>Asset02602</t>
  </si>
  <si>
    <t>Asset02611</t>
  </si>
  <si>
    <t>Medical Urgent Care Clinic, Geriatric Outreach Team, Discharged inpatients</t>
  </si>
  <si>
    <t>We have 43 virtual visits, however, when we enter the information, it won't update</t>
  </si>
  <si>
    <t>Asset02610</t>
  </si>
  <si>
    <t>1.0 Clinical Nurse Specialist</t>
  </si>
  <si>
    <t>Discharged Inpatients, Seniors Wellness Clinic</t>
  </si>
  <si>
    <t>We have 60 virtual visits but when we update the information it won't save.</t>
  </si>
  <si>
    <t>Asset02612</t>
  </si>
  <si>
    <t>Emergency Physician
Internal Medicine</t>
  </si>
  <si>
    <t>Asset02636</t>
  </si>
  <si>
    <t>Asset02637</t>
  </si>
  <si>
    <t>Asset02640</t>
  </si>
  <si>
    <t>Clerical support is in kind funds and integrated with switchboard responsibilities</t>
  </si>
  <si>
    <t>SGS Intake</t>
  </si>
  <si>
    <t>Asset02642</t>
  </si>
  <si>
    <t>Asset02644</t>
  </si>
  <si>
    <t>Asset02646</t>
  </si>
  <si>
    <t>Program Description:The Geriatric Emergency Management nurses are a group of three specialized nurses that work with our at risk geriatric patients that present to the emergency department. Typically working with patients 75 years or older, the GEM nurses provide a wide array of care, from medication consultation, home supports, mobility, ADLs and in some cases emergency placement needs. The GEM nurses work in collaboration with the Healthy Living Clinic, the Geriatric Outreach Team, CCAC and the emergency department members to ensure safe discharge planning for the geriatric patients in the emergency department.</t>
  </si>
  <si>
    <t>Asset02652</t>
  </si>
  <si>
    <t>K9V 3B8</t>
  </si>
  <si>
    <t>Asset02658</t>
  </si>
  <si>
    <t>Behavioural Support Clinician (1.0)
Homecare Worker (.75)</t>
  </si>
  <si>
    <t>Asset02485</t>
  </si>
  <si>
    <t>1600 Champlain Ave #202</t>
  </si>
  <si>
    <t>This data is for in-clinic time only.</t>
  </si>
  <si>
    <t>Asset02489</t>
  </si>
  <si>
    <t>This Memory Clinic sees patients from across the province.</t>
  </si>
  <si>
    <t>Asset02492</t>
  </si>
  <si>
    <t>Asset02502</t>
  </si>
  <si>
    <t>Asset02505</t>
  </si>
  <si>
    <t>Asset02508</t>
  </si>
  <si>
    <t>Asset02510</t>
  </si>
  <si>
    <t>Asset02512</t>
  </si>
  <si>
    <t>Asset02667</t>
  </si>
  <si>
    <t>Asset02668</t>
  </si>
  <si>
    <t>Asset02524</t>
  </si>
  <si>
    <t># of caregivers served is an estimateRNs divided across sites as follows (all other FTEs shared)1. 5.0 FTE RNs     1.0 FTE RN Central Access2. 4.0 FTE RNs3. 7.0 FTE RNsCOVID impacted service. Seeing the burden of illness and risk increase and the complexity of clinical and social situations</t>
  </si>
  <si>
    <t>Asset02527</t>
  </si>
  <si>
    <t>311 is combined phone and video visits# of caregivers is an estimateImpacts of COVID seen with increased burden of illness and risk as well as increased physical and social complexity</t>
  </si>
  <si>
    <t>Asset02694</t>
  </si>
  <si>
    <t>4 FTE Guelph Wellington, 2 FTE Cambridge</t>
  </si>
  <si>
    <t>Family Physicians, General Hospital, GEM, Homewood Health Centre, Emergency Department</t>
  </si>
  <si>
    <t>Asset02705</t>
  </si>
  <si>
    <t>Royal Victoria Regional Health Centre</t>
  </si>
  <si>
    <t>L4M 6M2</t>
  </si>
  <si>
    <t>In addition from Inpatient unit discharges and LTC</t>
  </si>
  <si>
    <t>This clinic occurs 3-4 days a week, in addition has 2 locations- at Royal Victoria Regional Health center as well as a satellite RVH location in Innisfil(725 visits at Georgian Dr location and 270 at the Innisfil  site</t>
  </si>
  <si>
    <t>FletcherT@rvh.on.ca</t>
  </si>
  <si>
    <t>Asset02708</t>
  </si>
  <si>
    <t>Referral from hospitalist for follow-up post discharge of acute admission to hospital</t>
  </si>
  <si>
    <t>Asset02709</t>
  </si>
  <si>
    <t>Centre for Parkinson's Rehab</t>
  </si>
  <si>
    <t>David.Ceglie@hoteldieushaver.org</t>
  </si>
  <si>
    <t>Asset02710</t>
  </si>
  <si>
    <t>4 Geriatricians rotate to provide coverage of 1 FTE</t>
  </si>
  <si>
    <t>IP</t>
  </si>
  <si>
    <t>Consult service started December 2021</t>
  </si>
  <si>
    <t>Asset02712</t>
  </si>
  <si>
    <t>clerk (2.1) and 1.0 FTE Behaviour support</t>
  </si>
  <si>
    <t>Emergency admission in hospitals</t>
  </si>
  <si>
    <t>Physicians working on this unit include primary care MDs, Internists as well as hospitalists in addition to geriatricians</t>
  </si>
  <si>
    <t>Asset02711</t>
  </si>
  <si>
    <t>Niagara Health Acute Hospitals</t>
  </si>
  <si>
    <t>Asset02715</t>
  </si>
  <si>
    <t>Other = Elder Life Specialist</t>
  </si>
  <si>
    <t>IP Medicine</t>
  </si>
  <si>
    <t>The program was paused during this fiscal year.HELP is run by an Elder Life Specialist (ELS) and relies heavily on a team of volunteers to support programming designed by the ELS. Due to Covid restrictions we were unable to have volunteers support the HELP program in 2021/22. The ELS still collaborated with the clinical teams within the Medicine program to provide guidance when developing care plans for frail elderly patients but the comprehensive follow up provided by volunteers was not possible.</t>
  </si>
  <si>
    <t>Asset02717</t>
  </si>
  <si>
    <t>Pharmacist 1 FTE provides coverage for 4 units. 
Note: Hospitalists act as MRP on the unit.</t>
  </si>
  <si>
    <t>Asset02719</t>
  </si>
  <si>
    <t>Asset02720</t>
  </si>
  <si>
    <t>Direct admissions, ED and clinic admissions</t>
  </si>
  <si>
    <t>Asset02724</t>
  </si>
  <si>
    <t>Family Physician, General Hospital, ER, GEM, NP</t>
  </si>
  <si>
    <t>Asset02730</t>
  </si>
  <si>
    <t>Asset02731</t>
  </si>
  <si>
    <t>Family Physician, General Hospital, CCAC, ED, GEM</t>
  </si>
  <si>
    <t>Asset02735</t>
  </si>
  <si>
    <t>Asset02737</t>
  </si>
  <si>
    <t>Asset02738</t>
  </si>
  <si>
    <t>Other = Hospitalist
PSW = 4PT
RPN = 4 FTE and 4 PT
NP = also supports adults program of 38 patients
Geriatric Psychiatrist = 1 at .6 and 2 at .4
Music therapist on a weekly basis 
Medical Resident a regular part of the staffing compliment</t>
  </si>
  <si>
    <t>Hospital, Community and LTC</t>
  </si>
  <si>
    <t>Music therapist on a weekly basis Medical Resident a regular part of the staffing compliment</t>
  </si>
  <si>
    <t>Asset02739</t>
  </si>
  <si>
    <t>Psychiatrists do not follow but will consult with the team if required. RPN = community only, the rest all in and out patient</t>
  </si>
  <si>
    <t>Internal (Seniors Mental Health or other programs within Specialized Mental Health)</t>
  </si>
  <si>
    <t>The inpatient staff on the Seniors Mental Health ( allied )will follow assist with the transition into the LTC or other settings.  The RPN will start to engage with the patient on the unit to help support the transition.  RPN will meet with LTC staff to review P.I.E.C.E.S care plan.We could have patients that are under 65 as related to earlier onset of  dementia.  We recently have been supporting the transition of patient from out Adult Inpatient Program that require a more senior type of care related to cognitive decline or numerous co-morbidities</t>
  </si>
  <si>
    <t>Asset02741</t>
  </si>
  <si>
    <t>Specialists, Acute Care,</t>
  </si>
  <si>
    <t>Acute Care, Inpatient Teams</t>
  </si>
  <si>
    <t>Data/metrics have been impacted by Covid closures and limitations during our reopening (ie: decreased capacity).  Additionally, we do not have any data or appropriate process to track staff who were redeployed to the inpatient units.  Care of Elderly Physician role has been vacant since Dec 2021</t>
  </si>
  <si>
    <t>Asset02748</t>
  </si>
  <si>
    <t>Asset02749</t>
  </si>
  <si>
    <t>1 Clinical Ops Lead
1 Patient Care Manager
1.5 Ward Aid</t>
  </si>
  <si>
    <t>Asset02752</t>
  </si>
  <si>
    <t>Asset02755</t>
  </si>
  <si>
    <t>Asset02753</t>
  </si>
  <si>
    <t>Service Monday, Tuesday and Friday</t>
  </si>
  <si>
    <t>Asset02758</t>
  </si>
  <si>
    <t>Asset02759</t>
  </si>
  <si>
    <t>Asset02761</t>
  </si>
  <si>
    <t>Central LHIN NLOT: Mackenzie Richmond Hill Health</t>
  </si>
  <si>
    <t>Asset02765</t>
  </si>
  <si>
    <t>Asset02767</t>
  </si>
  <si>
    <t>Asset02768</t>
  </si>
  <si>
    <t>Asset02771</t>
  </si>
  <si>
    <t>Asset02773</t>
  </si>
  <si>
    <t>Asset02775</t>
  </si>
  <si>
    <t>Asset02782</t>
  </si>
  <si>
    <t>0.4 Coordinator
0.4 Unit Clerk</t>
  </si>
  <si>
    <t>Acute care and sub-acute care</t>
  </si>
  <si>
    <t>Clinic Runs on ThursdaysEstimated number of appointments available and number of patients waiting at end of year.Mulitfactoral impacts on clinic services; Clinic services temporarily halted from August 2021 - February 2021 due to staffing (Geriatrician vacancy); On-going Covid restrictions had impacts on client visits and overall numbers; including: clinic closures, shifts from face-to-face to virtual/telephone visits, staff absences and overall reductions in patient volumes</t>
  </si>
  <si>
    <t>Asset02787</t>
  </si>
  <si>
    <t>Steeles Ave W to St Clair Ave W, Hwy 427 to Allen Road, plus South of St Clair Ave W to the Lake, between Etobicoke Creek and Jane StreetEstimated number of appointments made available</t>
  </si>
  <si>
    <t>Asset02790</t>
  </si>
  <si>
    <t>1.2 Care Coordinator                        1.5 Rehab Assistant
24 hour nursing
Access to Clinical Nurse Specialist</t>
  </si>
  <si>
    <t>Rec, Dietician, Psychology, Spiritual Care on consultation basisEstimated number of caregivers served.Volumes impacted by multiple outbreaks and IPAC practices impacting admission flow.</t>
  </si>
  <si>
    <t>Asset02795</t>
  </si>
  <si>
    <t>Asset02671</t>
  </si>
  <si>
    <t>AGH Day Hospital Program</t>
  </si>
  <si>
    <t>Almonte General Hospital</t>
  </si>
  <si>
    <t>K0A 1A0</t>
  </si>
  <si>
    <t>RPN implements nursing-specific treatment goals and education; assists other disciplines in implementing identified goal-oriented interventions; performs clerical role</t>
  </si>
  <si>
    <t>Physician referral is required- either primary care or specialist. Next steps include enhanced relationship with community paramedics, emergency department, GAOT</t>
  </si>
  <si>
    <t>2 day/week program x 4-8 weeks. Partnerships in patient care include primary care physician/nurse practitioner, community pharmacist, dietitian/clinical nutritionist, H&amp;CC SLP. Referrals to other community partners are facilitated as appropriate. Strong focus on community reintegration, across social, cognitive, mental health and physical exercise domains. Gap is geriatrician, geri-pharmacy; virtual service would work well.</t>
  </si>
  <si>
    <t>pmorton@agh-fvm.com</t>
  </si>
  <si>
    <t>Asset02672</t>
  </si>
  <si>
    <t>Rehab Low Services</t>
  </si>
  <si>
    <t>Niagara Health Acute Hospital Sites - St. Catharines, Niagara Falls, Welland, Port Colbourne, Fort Erie</t>
  </si>
  <si>
    <t>Asset02674</t>
  </si>
  <si>
    <t>Asset02675</t>
  </si>
  <si>
    <t>The Wise and Well team works in collaboration with Dr K McKenzie, geriatrician</t>
  </si>
  <si>
    <t>Asset02676</t>
  </si>
  <si>
    <t>Hospital Elder Life Program (HELP)</t>
  </si>
  <si>
    <t>Volunteers</t>
  </si>
  <si>
    <t>Interprofessional team</t>
  </si>
  <si>
    <t>Program redeployed in 2021- 2022 but plans to reinstate in 2022-2023</t>
  </si>
  <si>
    <t>Asset02677</t>
  </si>
  <si>
    <t>1.0 FTE HELP program coordinator
Program operationalized with 16 volunteers through NYGH Volunteer Services</t>
  </si>
  <si>
    <t>General Site:Normally offer service on evenings and weekends but reduction of onsite presence by volunteers during the pandemic. From Apr to Aug 2021 our HELP volunteers volunteered their time from home, with 1 to 2 volunteers per day providing orientation, friendly visiting, therapeutic activities over the phone; in addition to supporting virtual family visiting, Monday-Friday from 9 am-12 pm.Volunteers returned to onsite visiting in August 2021Reactivation Center Site  (2111 Finch Ave. West, North York)-  Mon to Fri (1-4pm)  average 15 hours of service/week- 62 unique patients served through telephone visits</t>
  </si>
  <si>
    <t>Asset02682</t>
  </si>
  <si>
    <t>GEM, General Hospital, Family Physicians, CCAC, Community Geriatric Services</t>
  </si>
  <si>
    <t>Asset02686</t>
  </si>
  <si>
    <t>Only employ RPN's 3.8</t>
  </si>
  <si>
    <t>Receive referrals from Tertiary Hospital, Acute Care Hospitals as well as other community resources including retirement homes, and homes for special care.  Work closely with HCC to prioritize the waitlist to ensure we are seeing the clients that have the most potential to receive a bed offer. Program established in 2009, and since conception of BSO/SGS have worked closely with our partners to ensure best client outcomes.</t>
  </si>
  <si>
    <t>Not able to upload documents - sharing clients comments from Surveys completed 21/22 fiscal year:  Names have been blacked out of staff and clients: We have had a long history with nurse and her staff as they worked with the many stages of my brother’s decline. They have been our rock in trying to get the Best possible care for him and being his advocate when he could not speak. They took the time to have the various locations, know what and who person(name removed)  is or was. They celebrated his achievements and made sure the new locations knew the person he was, not who the disease has made him now.Thank you Wendat! I don’t know what I Would have done without this program.  I learned so much and the guidance I received was so valuable.  I would like to thank nurse! (name removed)  She was my guiding light thought such a dark time. The hospital made it extremely difficult for the ladies involved to be able to do their best but they really tried.  Appreciated their communication with me  Very helpful and knowledgeable and felt comfortable with nurse ( name removed) Genuine Care appreciated Thank you so very much ( transition nurse) empathy and insights into our needs.  Nurse  developed a comprehensive care plan for my spouse that was instrumental in the LTC's home accepting him.  That care plan has been used during his initial care and as reference as his care has evolved.  Thank you Nurse for your support.  Nurse( nurse removed) was wonderful to work with and has a true "nurse" heart.  She gets it- she knows how seniors should be treated.  Side note: Creedan Valley staff are having a hard time getting mom to have a bath - could this be addressed with them?</t>
  </si>
  <si>
    <t>Asset02805</t>
  </si>
  <si>
    <t>Asset02806</t>
  </si>
  <si>
    <t>Asset02807</t>
  </si>
  <si>
    <t>Asset02810</t>
  </si>
  <si>
    <t>RN for SMH KL hired in May 2020, New hire for New Liskeard January 2022. New Liskeard position was vacant since April 2020 due to recruitment challenges staff on an approved emergency leave to work in the LTCH setting.</t>
  </si>
  <si>
    <t>Physicians, Psychiatrists, NP from hospital, community, family health teams, agencies, LTCH,etc.</t>
  </si>
  <si>
    <t>Asset02816</t>
  </si>
  <si>
    <t>1 SMH RN vacancy for 7 months due to a personal leave of absence.
Second RN vacant position advertised and recruitment efforts in place. 
NE BSO with NBRHC supporting services as required. 
Administrative supports have decreased since March 2022 due to lack of funding for this position.</t>
  </si>
  <si>
    <t>Psychiatrists, Physicians, NPs from family health teams, hospital, LTCH, community, agencies, etc.</t>
  </si>
  <si>
    <t>Asset02837</t>
  </si>
  <si>
    <t>EWFHT MC Clinic</t>
  </si>
  <si>
    <t>Patients within EWFHT</t>
  </si>
  <si>
    <t>Asset02820</t>
  </si>
  <si>
    <t>395 (Apr-Nov)We consolidated the program – so this is across SHN</t>
  </si>
  <si>
    <t>Asset02822</t>
  </si>
  <si>
    <t>1.5 OT/PT Assistant</t>
  </si>
  <si>
    <t>Asset02824</t>
  </si>
  <si>
    <t>Hospitalist and intensivist</t>
  </si>
  <si>
    <t>37.5 hours/week Geriatric NP, 8 hour/week GeriatricianHigh medicine inpatient volumes driving higher referrals and more complex patient presentations. Increased Mental Health and/ or addiction components.    This program is older adult focused but also diagnosis focused. it is not limited by age. Patients suffering for illnesses such as early on set dementia for example would not be excluded based on age.</t>
  </si>
  <si>
    <t>Asset02825</t>
  </si>
  <si>
    <t>COVID impact on volunteers. No volunteers were in hospital during much of the pandemic period.</t>
  </si>
  <si>
    <t>Asset02827</t>
  </si>
  <si>
    <t>Registered nurses: two clinical nurse specialists</t>
  </si>
  <si>
    <t>Two GEM Nurses on maternity leave; service interruptions due to hiring process.</t>
  </si>
  <si>
    <t>Asset02832</t>
  </si>
  <si>
    <t>Care Coordinator 1.0
24/7 RN and RPN
1.1 Rehab Assistant</t>
  </si>
  <si>
    <t>Acute care and RCC</t>
  </si>
  <si>
    <t>Recreation Therapy, Dietician, Psychology, Spiritual Care, Social Work, available on a consultation basis.Clinical Nurse SpecialistEstimates for number of family/caregivers served and number of patients waiting at end of year</t>
  </si>
  <si>
    <t>Asset02833</t>
  </si>
  <si>
    <t>We do not formally keep track of caregivers served however all patients are asked to bring a caregiver.  A few patients do not bring anyone and some bring two so the number will be approx. the same as that of patients.TIFHO:  0 BFHO: 10BBFHO has incorporated a home visit pre-screen for patients that live alone and may be high risk.  This enables services to be put in place while a patient is waiting for their Memory Clinic appointment.  The Memory Clinic is an inter-professional approach to providing early diagnosis and treatment for problems associated with memory loss.  The team members work with family physicians at the UCFHT to provide comprehensive care for patients and family members dealing with dementia and other conditions involving memory loss. The goals of the Memory Clinic are to provide early diagnosis and ongoing follow up  for persons suffering with cognitive impairment and to  ensure appropriate resources are in place for patients and their caregivers.TIFHO:Physician:  0.09Reg. Nurse:  0.15Social Worker:  0.15BFHO:Physician:  0.09Reg. Nurse: 0.15Social Worker:  0.15RPN:  0.2</t>
  </si>
  <si>
    <t>Asset02836</t>
  </si>
  <si>
    <t>Asset02843</t>
  </si>
  <si>
    <t>This FTE will back fill the Wellington SGS NP during scheduled vacation times.
This FTE will also provide Wellington coverage during outreach crisis referral surge</t>
  </si>
  <si>
    <t>Family Physicians, GEM, General Hospital, CCAC, ER</t>
  </si>
  <si>
    <t>This service is essential and continued to provide urgent face to face &amp; virtual follow-up assessments during the pandemic.</t>
  </si>
  <si>
    <t>Asset02844</t>
  </si>
  <si>
    <t>This FTE has provided full time support to the CMH Clinic in absence of Geriatric Medicine Specialist</t>
  </si>
  <si>
    <t>Family Physician, General Hospital, ER, CCAC, GEM</t>
  </si>
  <si>
    <t>This SGSNP has provided essential patient follow up coverage during  Geriatric Medicine Specialist full year absence</t>
  </si>
  <si>
    <t>Asset02846</t>
  </si>
  <si>
    <t>This does not reflect the part time replacement pool employees for this entry period or previous year. Program does have other additional disciplines not identified for entry</t>
  </si>
  <si>
    <t>All allied employees were redeployed to a nursing schedule in addition other Waypoint employees were redeployed to the program.</t>
  </si>
  <si>
    <t>Asset02838</t>
  </si>
  <si>
    <t>Referrals can be made by ED staff and physicians.</t>
  </si>
  <si>
    <t>We launched a Geriatric Emergency Management (GEM) pilot in hte fall of 2020 wherein 2 GEM Nurse Practitioners were providing service.  The pilot continued in 2021-2022 with 1 FTE NP.  The program expanded in the spring of 2022 to a permanent program.</t>
  </si>
  <si>
    <t>Asset02840</t>
  </si>
  <si>
    <t>Full time clerk.</t>
  </si>
  <si>
    <t>Asset02842</t>
  </si>
  <si>
    <t>Referrals can be made by staff and physicians on the inpatient units.</t>
  </si>
  <si>
    <t>Asset02847</t>
  </si>
  <si>
    <t>Asset02848</t>
  </si>
  <si>
    <t>0.6 Triage Nurse 
2.0 RPN BSO Clinicians</t>
  </si>
  <si>
    <t>Asset02853</t>
  </si>
  <si>
    <t>Asset02851</t>
  </si>
  <si>
    <t>1200 Fourth Ave</t>
  </si>
  <si>
    <t>Asset02857</t>
  </si>
  <si>
    <t>Asset02861</t>
  </si>
  <si>
    <t>Asset02865</t>
  </si>
  <si>
    <t>Asset02868</t>
  </si>
  <si>
    <t>GEM Lakeridge Health Oshawa</t>
  </si>
  <si>
    <t>GEM Lakeridge Health Bowmanville</t>
  </si>
  <si>
    <t>L1C 2N4</t>
  </si>
  <si>
    <t>Asset02871</t>
  </si>
  <si>
    <t>Asset02872</t>
  </si>
  <si>
    <t>Asset02873</t>
  </si>
  <si>
    <t>GEM Peterborough Regional Health Centre</t>
  </si>
  <si>
    <t>Asset02874</t>
  </si>
  <si>
    <t>GEM Ross Memorial Hospital</t>
  </si>
  <si>
    <t>Asset02876</t>
  </si>
  <si>
    <t>Asset02877</t>
  </si>
  <si>
    <t>Asset02881</t>
  </si>
  <si>
    <t>LHIN Supported Clinics (Cumulative)</t>
  </si>
  <si>
    <t>Scarborough - Carefirst FHT/East GTA FHO; Clarington FHO; Oshawa Clinic FHO (Courtice); Community Health Centres of Northumberland; Northumberland FHT; No report received from Haliburton Highlands FHT</t>
  </si>
  <si>
    <t>Asset02883</t>
  </si>
  <si>
    <t>All patient populations from all selectino sites approved by the family physician</t>
  </si>
  <si>
    <t>Asset02890</t>
  </si>
  <si>
    <t>Asset02893</t>
  </si>
  <si>
    <t>Case Finding</t>
  </si>
  <si>
    <t>Asset02894</t>
  </si>
  <si>
    <t>GCOP</t>
  </si>
  <si>
    <t>Asset02898</t>
  </si>
  <si>
    <t>Memory Clinic and Geriatric Clinic (starting in February 2022)</t>
  </si>
  <si>
    <t>Partnership with Alzheimer's Society (0.4 FTE) depending on their staffing. Not GRCHC FTE.</t>
  </si>
  <si>
    <t>As of April 1, 2022 referrals processed through Central Clinical Intake via fax to 1-855-406-2163. Referral sources continue to be primary care and hospital admissions from Brantford General Hospital</t>
  </si>
  <si>
    <t>Please reference Upload Attachment document for quote from the Client Experience Survey administered in 2021/22. Much of the information on the Success Story template was not collected, and therefore we aren't submitted that template. We have also included a Unique Situation for added information.</t>
  </si>
  <si>
    <t>Asset02915</t>
  </si>
  <si>
    <t>Asset02916</t>
  </si>
  <si>
    <t>Asset02917</t>
  </si>
  <si>
    <t>Budgeted FTE is 1.4, actual FTE is 1.00</t>
  </si>
  <si>
    <t>Asset02918</t>
  </si>
  <si>
    <t>Asset02922</t>
  </si>
  <si>
    <t>Data provided by A Denton</t>
  </si>
  <si>
    <t>Asset02923</t>
  </si>
  <si>
    <t>Geriatric Psychiatry (included in FTE for entire program)</t>
  </si>
  <si>
    <t>Asset02924</t>
  </si>
  <si>
    <t>Seniors' Outpatient Services: Geriatric Psychiatrists</t>
  </si>
  <si>
    <t>Asset02925</t>
  </si>
  <si>
    <t>Geriatric Psychiatry Outreach Team</t>
  </si>
  <si>
    <t>Primary Care, Hospitals, Family Members, BSO Program, Community Partners</t>
  </si>
  <si>
    <t>Comprehensive assessments conducted by one or more health care professionals in the older person's place of residence.  These teams collaborate with community and primary care and provide system navigation to keep at risk seniors at home and out of hospital.We have over the last few years struggled with recruitment.  Our salaries are significantly lower (10-15%) from our community/hospital funded counterparts.  With 40% of our staff reaching retirement age we forsee this issue being magnified and inpacting services shortly without additional funding to support salaries/benefits.</t>
  </si>
  <si>
    <t>Asset02926</t>
  </si>
  <si>
    <t>BSO Program</t>
  </si>
  <si>
    <t>Asset02927</t>
  </si>
  <si>
    <t>part of the overall FTE for Geriatric Psychiatry</t>
  </si>
  <si>
    <t>Long Term Care</t>
  </si>
  <si>
    <t>West Park Healthcare Centre</t>
  </si>
  <si>
    <t>Row Labels</t>
  </si>
  <si>
    <t>Grand Total</t>
  </si>
  <si>
    <t>Corresponding Author</t>
  </si>
  <si>
    <t>Kelly Kay</t>
  </si>
  <si>
    <t>Provincial Geriatrics Leadership Ontario</t>
  </si>
  <si>
    <t>c/o 2075 Bayview Avenue, RM H478</t>
  </si>
  <si>
    <t>Toronto, ON. M4N 3M5</t>
  </si>
  <si>
    <t>Tel: 905-376-3331</t>
  </si>
  <si>
    <t>Acknowledgements</t>
  </si>
  <si>
    <t>This report was supported by Provincial Geriatrics Leadership Ontario, which is funded by the Ontario Ministry of Health. The results are those of the authors and are independent from the funding source. Data in this report is drawn from program reports submitted by Ontario's Specialized and Focused Geriatric Services.</t>
  </si>
  <si>
    <t>Definition</t>
  </si>
  <si>
    <t>Service Type</t>
  </si>
  <si>
    <t>Name of Service</t>
  </si>
  <si>
    <t>FTEs</t>
  </si>
  <si>
    <t>Comments</t>
  </si>
  <si>
    <t>Table of Contents</t>
  </si>
  <si>
    <t>Title</t>
  </si>
  <si>
    <t>Service Types</t>
  </si>
  <si>
    <t>Cover Sheet</t>
  </si>
  <si>
    <t>Methods and Data Sources</t>
  </si>
  <si>
    <t>Acute mental health services that include short term crisis intervention, risk assessment, symptom reduction, rapid stabilization and active treatment for older people who require more support than can be provided in the community.</t>
  </si>
  <si>
    <t>Inpatient hospital units in an acute care setting for persons who require short-term diagnostic investigation and treatment, may receive patients directly from the emergency department.   Geriatricians or Care of the Elderly physicians may act as Most Responsible Physician on these units.</t>
  </si>
  <si>
    <t>Inpatient hospital service in which the attending physician or MRP for an older adult with complex health concerns is NOT an SGS specialist, but rather a geriatric specialist may consult or co-manage care. Patients may be distributed across the organization. The care team may include specialized staff. This team provides recommendations only, and does not write orders or assume responsibility for implementation of plans of care.</t>
  </si>
  <si>
    <t>Inpatient units accepting admissions from ED, Acute or direct from community following an acute hospital stay, serving patients who are frail with multiple co-morbidities and needing rehab before community discharge. The average length of stay may vary from 15-35 days, or up to 90 days for patients receiving slower stream rehabilitation. Patient may require diagnosis clarification, medication change, and short-term multidisciplinary rehab assessment and treatment. Many of these individuals may live in satellite communities where travel is a barrier to coming to clinic or day hospital frequently.</t>
  </si>
  <si>
    <t>Inpatient units for frail older persons with complex medical conditions who, following an episode of surgery/illness/injury, require an individualized assessment and treatment. These units do not typically receive patients directly from the ED (e.g. community admissions, internal transfer).</t>
  </si>
  <si>
    <t>Assessment, diagnose, treatment, monitoring, and follow-up of older persons in a clinic setting (includes general geriatric clinics, geriatric heart function clinics, geriatric osteoporosis, geriatric falls /fracture clinics , Parkinsons clinics etc.).</t>
  </si>
  <si>
    <t>Comprehensive assessments conducted by one or more health care professionals in the older person’s place of residence. These teams collaborate with community and primary care and provide system navigation to keep at-risk seniors at home and out of hospital.</t>
  </si>
  <si>
    <t>In clinic assessment, treatment and support for older people who are experiencing symptoms of serious mental illness. May include first occurrence of the illness, or an individual requiring longer term intervention (inclusive of Mood clinics, Psychosis clinics etc.).</t>
  </si>
  <si>
    <t>Interprofessional mental health teams who provide specialized geriatric psychiatry consultation that includes assessment (in home or community), diagnosis, treatment and behavioural recommendations that will assist the primary care provider with their treatment plan for their patient.  (includes  Geriatric Mental  Health Outreach Team).</t>
  </si>
  <si>
    <t>Nurse-led outreach teams travel to long-term care homes to assess the health care needs of residents and provide timely treatment in the home. These teams of health care professionals help to ensure residents in long-term care homes receive the appropriate care in their home to avoid an unnecessary trip to an emergency department.</t>
  </si>
  <si>
    <t>Diagnosis, treatment and care for people living with dementia provided at the primary care level through a recognized clinical model and are supported by specialists from geriatric medicine, geriatric psychiatry and cognitive neurology.</t>
  </si>
  <si>
    <t xml:space="preserve">Specialized interdisciplinary professionals who work collaboratively with a multitude of organizations to provide education, training, and consultative support to staff across various sectors (e.g.  LTC Homes, Retirement Homes, Acute Care, Primary Care and Community). As an essential proponent of BSO’s third pillar of knowledgeable care teams and capacity building, PRCs work as advisors, educators, facilitators, coaches and network builders in the delivery of capacity building activities related to optimizing care for individuals with, or at risk of, responsive behaviours/personal expressions.  </t>
  </si>
  <si>
    <t>Locally developed interdisciplinary approach to memory/dementia care in which medical direction is provided by specialists. Focus on neurodegenerative disorders and may support primary collaborative care memory clinics now MINT clinics.</t>
  </si>
  <si>
    <t>These are programs and services developed by Ontario Health Teams, Primary Care and others (non-specialist) specifically to address the needs of older adults living with complex and chronic health conditions and their caregivers.</t>
  </si>
  <si>
    <t>Geriatric Urgent Care</t>
  </si>
  <si>
    <t>A clinic that provides timely comprehensive geriatric assessments for patients seen in the Emergency Department but not requiring admission and inpatients ready for discharge, who require a timely comprehensive geriatric assessment.</t>
  </si>
  <si>
    <t>The Hospital Elder Life Program (HELP) aims to keep hospitalized older adults mentally and physically active which helps to prevent delirium and functional decline.</t>
  </si>
  <si>
    <t>A telemedicine based service that operates in a virtual only capacity. May include e-consult services (e.g. Ontario Telehealth Network). Excludes programs that also offer in person visits, which are reported elsewhere. Location of base (e.g. urban centre) does not reflect distribution of service (e.g. remote north).</t>
  </si>
  <si>
    <t>Total FTEs</t>
  </si>
  <si>
    <t>Errors &amp; Omissions</t>
  </si>
  <si>
    <t>Prepared by</t>
  </si>
  <si>
    <t>Brightshores - Owen Sound</t>
  </si>
  <si>
    <t>Unity Health - St. Michael's Hospital</t>
  </si>
  <si>
    <t>Unity Health - Providence Healthcare</t>
  </si>
  <si>
    <t>GEM+ Program</t>
  </si>
  <si>
    <t>Barrie Community FHT</t>
  </si>
  <si>
    <t>Asset03322</t>
  </si>
  <si>
    <t>1950 hours annually (37.5 hours per week)</t>
  </si>
  <si>
    <t>Geriatric Assessment Outreach Team (GAOT) East</t>
  </si>
  <si>
    <t>Asset03371</t>
  </si>
  <si>
    <t>700 Gordon St</t>
  </si>
  <si>
    <t>1 general psychiatrist
There are 4 geriatric psychiatrists, all work different FTEs</t>
  </si>
  <si>
    <t>johnstonki@ontarioshores.ca</t>
  </si>
  <si>
    <t>Asset03360</t>
  </si>
  <si>
    <t>Community Psychiatric Services for the Elderly (CPSE)</t>
  </si>
  <si>
    <t>Asset03365</t>
  </si>
  <si>
    <t>LTC Outreach</t>
  </si>
  <si>
    <t>One Behehavioural Therapist</t>
  </si>
  <si>
    <t>Geriatric Telemedicine Program</t>
  </si>
  <si>
    <t>Asset03373</t>
  </si>
  <si>
    <t>Geriatric Mental Health Community Outreach Team</t>
  </si>
  <si>
    <t>Asset03454</t>
  </si>
  <si>
    <t>Geriatric Dementia Unit</t>
  </si>
  <si>
    <t>1 BT shared between 3 units
1 neuropsychologist, splits time between 3 inpatient units</t>
  </si>
  <si>
    <t>Hospital, LTCH, Service-to-service, BSO staff at LTCH</t>
  </si>
  <si>
    <t>alison.denton@tbh.net</t>
  </si>
  <si>
    <t>Asset02494</t>
  </si>
  <si>
    <t>Behavioural Support consultation team</t>
  </si>
  <si>
    <t>Asset03232</t>
  </si>
  <si>
    <t>Clinique de mémoire - Équipe de santé familiale académique Montfort</t>
  </si>
  <si>
    <t>Montfort Academic Family Health Team</t>
  </si>
  <si>
    <t>mariah.macleod@esfam.ca</t>
  </si>
  <si>
    <t>Prince Edward Fht</t>
  </si>
  <si>
    <t>Upper Grand FHT Memory Clinic</t>
  </si>
  <si>
    <t>Loyalist Fht</t>
  </si>
  <si>
    <t>Upper Canada FHT</t>
  </si>
  <si>
    <t>SG Memory Clinic / Integrated Memory Clinic</t>
  </si>
  <si>
    <t>Asset03452</t>
  </si>
  <si>
    <t>Geriatric Transitional Unit</t>
  </si>
  <si>
    <t>1 BT shared between 3 units
1 general psychiatrist, splits time between inpatient and outpatient services
1 manager, splits time between inpatient and outpatient services
1 primary care physician, splits time between multiple units in the hospital
1 neuropsychologist, splits time betwen 3 inpatient units</t>
  </si>
  <si>
    <t>acute care facilities</t>
  </si>
  <si>
    <t>Asset03375</t>
  </si>
  <si>
    <t>1 BT split between 3 units
1 neuropsychologist split between 3 units
1 Primary care physician, but cover many units in the hospital
1 manager, but also has outpatient services</t>
  </si>
  <si>
    <t>Geriatric Emergency Management Nurses</t>
  </si>
  <si>
    <t>Arnprior And District Family Health Team</t>
  </si>
  <si>
    <t>rmcgrath@arnpriorhealth.ca</t>
  </si>
  <si>
    <t>Asset03147</t>
  </si>
  <si>
    <t>jbyers@arnpriorhealth.ca</t>
  </si>
  <si>
    <t>Julie Byers</t>
  </si>
  <si>
    <t>Asset03323</t>
  </si>
  <si>
    <t>Asset03431</t>
  </si>
  <si>
    <t>Vieillir chez soi</t>
  </si>
  <si>
    <t>Centre de sante communautaire de l'Estrie</t>
  </si>
  <si>
    <t>K0A 1W1</t>
  </si>
  <si>
    <t>1820 hours annually (35 hours per week)</t>
  </si>
  <si>
    <t>Thérapeute en santé mentale</t>
  </si>
  <si>
    <t>l.giroux@cscestrie.on.ca</t>
  </si>
  <si>
    <t>Georgian Bay FHT</t>
  </si>
  <si>
    <t>Asset03285</t>
  </si>
  <si>
    <t>1 behaviour theraptist</t>
  </si>
  <si>
    <t>Asset03370</t>
  </si>
  <si>
    <t>there are 4 geriatric psychiatrists all work different FTE
One general psychiatrist</t>
  </si>
  <si>
    <t>Asset03136</t>
  </si>
  <si>
    <t>Geriatric Mental Health - Pembroke Regional Hospital</t>
  </si>
  <si>
    <t>robert.wynja@prh.email</t>
  </si>
  <si>
    <t>Asset03361</t>
  </si>
  <si>
    <t>Asset03364</t>
  </si>
  <si>
    <t>1 BT</t>
  </si>
  <si>
    <t>Asset03374</t>
  </si>
  <si>
    <t>Asset03455</t>
  </si>
  <si>
    <t>Hospital, LTCF, Service-to-service, BSO staff at LTCH</t>
  </si>
  <si>
    <t>Asset02495</t>
  </si>
  <si>
    <t>Asset03134</t>
  </si>
  <si>
    <t>Better Strength Better Balance Exercise program</t>
  </si>
  <si>
    <t>Ottawa Public Health</t>
  </si>
  <si>
    <t>Public Health Nurse</t>
  </si>
  <si>
    <t>Better Strength Better Balance Exercise program was put on hold, staff was deployed to Covid 19 case management.</t>
  </si>
  <si>
    <t>ginette.asselin@ottawa.ca</t>
  </si>
  <si>
    <t>Asset03233</t>
  </si>
  <si>
    <t>Cottage Country FHT</t>
  </si>
  <si>
    <t>Asset03408</t>
  </si>
  <si>
    <t>The integrated Memory Clinic has been a soft launch and the metrics are not merged and have been reported separately (SGS and SMH). Totals have been combined here to reflect the single program model but please note that the following sub set of data reported from SMH side includes: Total Visits-70In person-47Phone/video-23Unique Individuals Served-89Number of people waiting-5Average Wait Time-15 days0.5 RN 0.2 Geriatric PsychiatristI did not indicate avg wait times as a combined number -- . Average Wait Time-15 days for SMH and 107 for GM# of appts available and # of caregivers serves is reported only for GM</t>
  </si>
  <si>
    <t>Asset03451</t>
  </si>
  <si>
    <t>1 BT shared between 3 units
1 general psychiatrist, splits time between inpatient and outpatient services
1 manager, splits time between inpatient and outpatient services
1 primary care physician, splits time between multiple units in the hospital
1 neuropsychologist, splits time between 3 inpatient units</t>
  </si>
  <si>
    <t>Asset03376</t>
  </si>
  <si>
    <t>1 BT split between 3 units
1 nueuropsychologist split between 3 units
1 primary care physician, but covers many units in the hospital
1 manager, but also covers outpatient services</t>
  </si>
  <si>
    <t>Asset03501</t>
  </si>
  <si>
    <t>Acute Care of the Elderly (ACE) Unit</t>
  </si>
  <si>
    <t>2022-23</t>
  </si>
  <si>
    <t>aneeza.beenishrahman@sunnybrook.ca</t>
  </si>
  <si>
    <t>Asset03415</t>
  </si>
  <si>
    <t>- General Psychiatry manages patients on unit, however, also have patients on psychiatry and outpatient clinics - unable to determine their FTE as they work as needed.- Pharmacy, Dietician, and OT assigned to all Mental Health including inpatient and outpatient psychiatry. Above FTEs are an estimate on how often they work specifically on the Geriatric Inpatient Unit.- Previously unit had a 1.0 FTE Social Worker. Currently that position has been filled by someone with a psychotherapy designation.Expected Length of Stay determined by admission reason as follows:DEPRESSIVE DISORDERS	11SCHIZOPHRENIA &amp; OTHER PSYCHOTIC DISORDERS	16SUBSTANCE RELATED &amp; ADDICTIVE DISORDERS	10NEUROCOGNITIVE DISORDERS	22ANXIETY DISORDERS	9BIPOLAR &amp; RELATED DISORDERS	14PERSONALITY DISORDERS	8TRAUMA &amp; STRESSOR RELATED DISORDERS	7</t>
  </si>
  <si>
    <t>Asset03497</t>
  </si>
  <si>
    <t>Acute Care of the Elderly</t>
  </si>
  <si>
    <t>Asset02110</t>
  </si>
  <si>
    <t>1 FTE - Case Maager</t>
  </si>
  <si>
    <t>Asset03401</t>
  </si>
  <si>
    <t>Acute Care of the Elderly Units</t>
  </si>
  <si>
    <t>Asset03296</t>
  </si>
  <si>
    <t>Hospitalist</t>
  </si>
  <si>
    <t>Asset03506</t>
  </si>
  <si>
    <t>ACE Unit (LHSC Victoria Campus)</t>
  </si>
  <si>
    <t>London Health Sciences Centre - Victoria</t>
  </si>
  <si>
    <t>jacobi.elliott@sjhc.london.on.ca</t>
  </si>
  <si>
    <t>Asset03235</t>
  </si>
  <si>
    <t>Behavioral Support Transition  Unit</t>
  </si>
  <si>
    <t>LTC, Retirement homes, Community ones initiated through HCCSS, Geriatric outreach and MRT.</t>
  </si>
  <si>
    <t>gjustine@qhc.on.ca</t>
  </si>
  <si>
    <t>Asset03180</t>
  </si>
  <si>
    <t>Red Oak Behaviour Support Transition Unit - Georgian Manor</t>
  </si>
  <si>
    <t>Georgian Manor</t>
  </si>
  <si>
    <t>101 Thompson Rd</t>
  </si>
  <si>
    <t>L9M 0V3</t>
  </si>
  <si>
    <t>consultant pharmacist is available as needed
physiotherapy, OT, dietary aides is provided for a total of 0.6 FTE</t>
  </si>
  <si>
    <t>unable to determine average length of stay HCCSS has information for the average wait time for the program</t>
  </si>
  <si>
    <t>alison.howard@simcoe.ca</t>
  </si>
  <si>
    <t>Asset03347</t>
  </si>
  <si>
    <t>Behavioural Support Transition Team</t>
  </si>
  <si>
    <t>Asset03062</t>
  </si>
  <si>
    <t>Behavioural Support Transition Unit</t>
  </si>
  <si>
    <t>P7C 4Y7</t>
  </si>
  <si>
    <t>Other disciplines including PT, OT, Dietitian, SLP are available and allocated as per resident requirement in LTC.</t>
  </si>
  <si>
    <t>LTC, acute &amp; post-acute hospital.</t>
  </si>
  <si>
    <t>Lisa.Grillo@tbh.net</t>
  </si>
  <si>
    <t>Asset03346</t>
  </si>
  <si>
    <t>Asset02962</t>
  </si>
  <si>
    <t>Barrie Community Health Centre - Healthy Aging Team</t>
  </si>
  <si>
    <t>490 Huronia Road</t>
  </si>
  <si>
    <t>Health Care Connect</t>
  </si>
  <si>
    <t>- GPs
-inpatient
-ER
-Retirement homes
-specialists 
-catchment in place</t>
  </si>
  <si>
    <t>The total FTE is a summary of physician coverage for all Geriatric Medicine, memory clinic, Parkinson's clinic, Day Hospital</t>
  </si>
  <si>
    <t>Asset03223</t>
  </si>
  <si>
    <t>County of Simcoe Paramedic Services</t>
  </si>
  <si>
    <t>County of Simcoe</t>
  </si>
  <si>
    <t>L4N 8X8</t>
  </si>
  <si>
    <t>Asa.Klint-Piggott@simcoe.ca</t>
  </si>
  <si>
    <t>Asset03150</t>
  </si>
  <si>
    <t>Superior North EMS / Corporation of the City of Thunder Bay - Superior North EMS Community Paramedicine Program</t>
  </si>
  <si>
    <t>P7B 4X6</t>
  </si>
  <si>
    <t>Coordinator/Analyst (1.0)
Superintendent (1.0)
Commander (.75)
Medical Director - 0.1 (oversight)
Nurse Practitioner 0.2</t>
  </si>
  <si>
    <t>Hospitals - Geriatric Assessment and Rehabilitative Care Remote Care Monitoring program as part of escalation pathway and post discharge 
911 EMS Operational Paramedics e.g. post-falls/CHF/COPD</t>
  </si>
  <si>
    <t>10 unfilled CP positions due to health human resources constraints.Please note - this program is the Superior North EMS / Corporation of the City of Thunder Bay - Superior North EMS Community Paramedicine ProgramMain contact - Jim Greenaway - Jim.Greenaway@thunderbay.ca</t>
  </si>
  <si>
    <t>Asset03051</t>
  </si>
  <si>
    <t>Champlain Falls Assessment and Streamlined Treatment (C-FAST) Clinic</t>
  </si>
  <si>
    <t>Note: APN 1.0 FTE and counted already under overall Geriatric Medicine Clinics budgeted FTE staffing position</t>
  </si>
  <si>
    <t>Specifically GEM, GAOT (Geriatric Assessment Outreach Team), SGS Central Intake, Family Health Team (The Ottawa Hospital)</t>
  </si>
  <si>
    <t>In-Person clinic actually operates two afternoons (eight hours per week). PT busy with initial virtual assessment, prep, follow-up and overall clinic operations on alternate days. Some last minute cancellations due to COVID (patients, caregivers, staff) but less overall impact in comparison to previous years. One "appointment" includes combined initial call by PT/APN, PT in-person assessment followed by Geriatrician assessment (this is counted as one appointment not 3 appointments). Visits are 60 minutes each and are counted separately (three visits with this scenario - initial phone, in-person PT, in-person geriatrician).</t>
  </si>
  <si>
    <t>Asset03470</t>
  </si>
  <si>
    <t>Rehab assistant (OT and PT)0</t>
  </si>
  <si>
    <t>shawna.funston@unityhealth.to</t>
  </si>
  <si>
    <t>Asset03421</t>
  </si>
  <si>
    <t>713 chemin Montreal</t>
  </si>
  <si>
    <t>Asset03479</t>
  </si>
  <si>
    <t>Halton Healthcare Services - Oakville</t>
  </si>
  <si>
    <t>L6M 0L8</t>
  </si>
  <si>
    <t>Geriatricians;</t>
  </si>
  <si>
    <t>Multiple cultures/languages are serviced through the use of language line. The Falls Prevention Clinic provides an outpatient inter-professional assessment for seniors that are at risk for injurious falls or have a history of fall-related presentation at Emergency Department. Eligible candidates include people over the age of 65 who are living in the community and are experiencing falls.  Patients eligible for the program are enrolled in a 6-week exercise and education program called the Strong and Steady Falls Prevention Program. The sessions are led by a Physiotherapist and Physiotherapy Assistants twice a week.</t>
  </si>
  <si>
    <t>mbudgell@haltonhealthcare.com</t>
  </si>
  <si>
    <t>Asset03475</t>
  </si>
  <si>
    <t>Geriatric Rehabilitation Units (GRUs) and Geriatric Assessment and Treatment Units (GATU)</t>
  </si>
  <si>
    <t>Asset03275</t>
  </si>
  <si>
    <t>630 Dublin St. Mount Forest</t>
  </si>
  <si>
    <t>mboyes@cmh.org</t>
  </si>
  <si>
    <t>Maria Boyes</t>
  </si>
  <si>
    <t>Asset03276</t>
  </si>
  <si>
    <t>Asset03141</t>
  </si>
  <si>
    <t>MacKenzie Health - Vaughan</t>
  </si>
  <si>
    <t>teresa.lau@mackenziehealth.ca</t>
  </si>
  <si>
    <t>Asset03077</t>
  </si>
  <si>
    <t>Geriatric Emergency Management Nurse</t>
  </si>
  <si>
    <t>fisherp@hhsc.ca</t>
  </si>
  <si>
    <t>Asset03379</t>
  </si>
  <si>
    <t>Asset03382</t>
  </si>
  <si>
    <t>Asset03279</t>
  </si>
  <si>
    <t>Service interruption: ONE FTE (GEM-NP) seconded to a different position.Replacement: casual GEM</t>
  </si>
  <si>
    <t>Asset03280</t>
  </si>
  <si>
    <t>SERVICE INTERRUPTION: ONLY ONE GEM NURSE FOR THIS FISCAL YEAR.                                             ONE GEM ON EDUCATION LEAVE.</t>
  </si>
  <si>
    <t>Asset03281</t>
  </si>
  <si>
    <t>SERVICE INTERRUPTION FOR THE LAST QUARTER OF THE FISCAL YEAR DUE TO VACANY OF THE GEM POSITION.</t>
  </si>
  <si>
    <t>Asset03069</t>
  </si>
  <si>
    <t>Asset03144</t>
  </si>
  <si>
    <t>julia.reddy@prh.email</t>
  </si>
  <si>
    <t>Asset03384</t>
  </si>
  <si>
    <t>Asset03309</t>
  </si>
  <si>
    <t>spearce@qch.on.ca</t>
  </si>
  <si>
    <t>Asset03424</t>
  </si>
  <si>
    <t>Asset03387</t>
  </si>
  <si>
    <t>Asset03507</t>
  </si>
  <si>
    <t>Asset03389</t>
  </si>
  <si>
    <t>Asset03388</t>
  </si>
  <si>
    <t>Asset03157</t>
  </si>
  <si>
    <t>Asset02942</t>
  </si>
  <si>
    <t>Asset03383</t>
  </si>
  <si>
    <t>Asset03349</t>
  </si>
  <si>
    <t>RVH ICAN team</t>
  </si>
  <si>
    <t>700 Coronation Blvd</t>
  </si>
  <si>
    <t>CHANGE OF GEM SCHEDULE TO 12 HOURS; SERVICE INTERRUPTION WHEN NO GEM COVERAGE WHEN THEY HAVE THE DROP WEEK.</t>
  </si>
  <si>
    <t>Asset03510</t>
  </si>
  <si>
    <t>Headwaters Health Care Centre - Dufferin</t>
  </si>
  <si>
    <t>kshermet@headwatershealth.ca</t>
  </si>
  <si>
    <t>Asset03324</t>
  </si>
  <si>
    <t>Service interruption: One GEM nurse on education leave; another GEM nurse on medical leave.Replacement: one part-time GEM.                      temporary full-time only for Q2-3.</t>
  </si>
  <si>
    <t>hdupuis@smgh.ca</t>
  </si>
  <si>
    <t>Asset03088</t>
  </si>
  <si>
    <t>ED physicians
Internal Medicine physicians
ED registered staff</t>
  </si>
  <si>
    <t>Asset03385</t>
  </si>
  <si>
    <t>Asset03006</t>
  </si>
  <si>
    <t>Orillia Soldiers Memorial Hospital - GEM</t>
  </si>
  <si>
    <t>1.0 FTE short, due to vacancy</t>
  </si>
  <si>
    <t>lagourlie@osmh.on.ca</t>
  </si>
  <si>
    <t>Asset03145</t>
  </si>
  <si>
    <t>Asset02943</t>
  </si>
  <si>
    <t>Asset03419</t>
  </si>
  <si>
    <t>Asset03436</t>
  </si>
  <si>
    <t>Other departments within the hospital: inpatient acute care units, psychiatry, neurology, etc.</t>
  </si>
  <si>
    <t>staff member fully bilingual, and interpreter services may be available through the hospital.</t>
  </si>
  <si>
    <t>Day Hospital</t>
  </si>
  <si>
    <t>Asset03090</t>
  </si>
  <si>
    <t>-GM clinic
-Parkinson's clinic
-specialists
-outside geriatricians
-memory clinic
-osteoporosis clinic
-psychiatry clinic
-hospital referrals
-GPs
-NPs</t>
  </si>
  <si>
    <t>-psychiatrist accessible as needed-catchment area in place</t>
  </si>
  <si>
    <t>Asset03402</t>
  </si>
  <si>
    <t>Seniors' Outpatient Services</t>
  </si>
  <si>
    <t>Internal referral from a geriatrician, geriatric psychiatry and interprofessional team for diagnostic, rehabilitation, or therapeutic services.</t>
  </si>
  <si>
    <t>Asset03445</t>
  </si>
  <si>
    <t>Geriatric Rehab Service</t>
  </si>
  <si>
    <t>Hospital geriatricians</t>
  </si>
  <si>
    <t># of appointments made available/year refers to the number of new patient appointments for patients to start the program. Rehab Services is the umbrella for the Geriatric Day Hospital, Falls Prevention, and mild cognitive impairment group options.</t>
  </si>
  <si>
    <t>Asset03302</t>
  </si>
  <si>
    <t>QCH Geriatric Day Hospital</t>
  </si>
  <si>
    <t>Geriatric Assessment and Outreach Team, Physician referral post inpatient hospital stay</t>
  </si>
  <si>
    <t>Most referrals come from GEM Program</t>
  </si>
  <si>
    <t>Total visits include group sessions (1 attendee = 1 visit).</t>
  </si>
  <si>
    <t>Asset02947</t>
  </si>
  <si>
    <t>Note: OTA/PTA = 1.5. I divided between two.</t>
  </si>
  <si>
    <t>geriatric Medicine clinic or inpatient</t>
  </si>
  <si>
    <t>Asset03468</t>
  </si>
  <si>
    <t>Asset03505</t>
  </si>
  <si>
    <t>Parkwood Geriatric Day Hospital</t>
  </si>
  <si>
    <t>N6C 0A7</t>
  </si>
  <si>
    <t>Other = neuropsychologist. Administration = 2.0 FT clerks and 1.0 APN who has both leadership and clinical responsibilities</t>
  </si>
  <si>
    <t>Specifically - GEM, GAOT, SGS Central Intake. All other referrals redirected through Central Intake.</t>
  </si>
  <si>
    <t>Some last minute cancellation due to COVID (patients, caregivers, staff) but less overall impact in comparison to previous years.</t>
  </si>
  <si>
    <t>Asset03398</t>
  </si>
  <si>
    <t>Asset03256</t>
  </si>
  <si>
    <t>GEM, Geriatric Assessment Outreach Team (GAOT), Inpatient Geriatric Rehab to Outpatient referrals,</t>
  </si>
  <si>
    <t>lcloutier@bruyere.org</t>
  </si>
  <si>
    <t>Asset03206</t>
  </si>
  <si>
    <t>Geriatric Rehabilitation Unit</t>
  </si>
  <si>
    <t>Dietetic Assistant</t>
  </si>
  <si>
    <t>Asset03353</t>
  </si>
  <si>
    <t>GRS - Geriatric Rehabilitation Service</t>
  </si>
  <si>
    <t>clofaro@bruyere.org</t>
  </si>
  <si>
    <t>Asset03503</t>
  </si>
  <si>
    <t>Asset03297</t>
  </si>
  <si>
    <t>0.30 behavioural therapist
OT/PT Assistants (included above)
0.50 Summer Nursing Students
2.0 - Physician</t>
  </si>
  <si>
    <t>Acute care, sub acute care, community and clinic referrals</t>
  </si>
  <si>
    <t>Additional staff for consults- Clinical dietician- Pharmacist- Pharmacy technician- Clinical Psychologist- Spiritual Health PractitionerOTHER NOTESOT/PT assistants are combined as 3.010.95 RN allotment includes 1.0 FTE Registered Nurse in Charge1.5 FTE Administration includes 1.0 Unit Clerk and 0.5 FTE Manager</t>
  </si>
  <si>
    <t>Asset03143</t>
  </si>
  <si>
    <t>Geriatric Medicine Rehabilitation Unit</t>
  </si>
  <si>
    <t>PRH Acute Care Unit</t>
  </si>
  <si>
    <t>Asset03477</t>
  </si>
  <si>
    <t>Geriatric Assessment Rehabilitation Unit (GARU)</t>
  </si>
  <si>
    <t>Inpatient hospital units at Halton Healthcare; Halton Healthcare Outpatient Geriatric Clinic;</t>
  </si>
  <si>
    <t>Multiple cultures/languages are serviced through the use of language line. Emergent care is provided to all that require it. The GARU is a 10 bed cluster (up to 10) on Acute Inpatient Rehabilitation, Unit 1.  These beds are specifically designed for geriatric patients with additional needs who also require acute inpatient rehabilitation. The GARU provides specialized, comprehensive interprofessional assessments to optimize the medical and functional status of geriatric patients.</t>
  </si>
  <si>
    <t>Asset03054</t>
  </si>
  <si>
    <t>Geriatric Assessment &amp; Rehabilitation Care</t>
  </si>
  <si>
    <t>PTA &amp; OTA</t>
  </si>
  <si>
    <t>Acute Care Hospital</t>
  </si>
  <si>
    <t>Asset03100</t>
  </si>
  <si>
    <t>OSMH - Geriatric Resource Team</t>
  </si>
  <si>
    <t>Other - Geriatric Resource Clinician (Discipline - OT)
Access to Rehab Therapy - OT, PT, OTA/PTA, Social Work, Recreational Therapy, SLP, Dietician, Dietician Assistant</t>
  </si>
  <si>
    <t>Telephone Visits - Every patient gets an initial, plus 25% follow-up calls# of in person visits - Unique patients, 50 percent follow-up, 80% geriatrician + 20% follow-up</t>
  </si>
  <si>
    <t>Acute care</t>
  </si>
  <si>
    <t>Asset03414</t>
  </si>
  <si>
    <t>Asset03500</t>
  </si>
  <si>
    <t>Outpatient Geriatric Clinic</t>
  </si>
  <si>
    <t>Asset03465</t>
  </si>
  <si>
    <t>Aging Well Clinic/Urgent Geriatric Clinic</t>
  </si>
  <si>
    <t>Other = post-discharge (inpatient units)</t>
  </si>
  <si>
    <t>dcurran@southlake.ca</t>
  </si>
  <si>
    <t>Asset03065</t>
  </si>
  <si>
    <t>Seniors' Outpatient Services - Geriatric Medicine</t>
  </si>
  <si>
    <t>Acute, post-acute and specialist referrals accepted.</t>
  </si>
  <si>
    <t>This program also includes the service type Geriatric Outreach Team.</t>
  </si>
  <si>
    <t>Neurologist in Parkinson's Clinic</t>
  </si>
  <si>
    <t>- GPs
- Outreach
- Day hospital
- hospital
- GEM
- med-surg
- retirement homes</t>
  </si>
  <si>
    <t>- catchment in place- the total FTE is a summary of physician coverage for all Geriatric medicine clinics (Geriatric Medicine, memory, Parkinson's, Osteoporosis)</t>
  </si>
  <si>
    <t>Asset03480</t>
  </si>
  <si>
    <t>Hospital Physicians</t>
  </si>
  <si>
    <t>The Outpatient Geriatric Assessment Clinic at OTMH, MDH and GH provides assessment, management and follow-up for geriatric outpatients.  The inter-professional team consists of a Geriatrician and Geriatric Nurse Practitioner.  The goal of this service is to optimize health and well-being, independence and quality of life for these patients.</t>
  </si>
  <si>
    <t>Asset03439</t>
  </si>
  <si>
    <t>Asset03446</t>
  </si>
  <si>
    <t>Acute care and inpatient rehab</t>
  </si>
  <si>
    <t>Asset03225</t>
  </si>
  <si>
    <t>Other: inpatient discharge referral</t>
  </si>
  <si>
    <t>Shortage of geriatricians, however, some hired for 2024.</t>
  </si>
  <si>
    <t>Asset03337</t>
  </si>
  <si>
    <t>LHO EPIC site, data standards implemented for 23-24.FTES unfilled to maintain budget</t>
  </si>
  <si>
    <t>kshudall@seniorscarenetwork.ca</t>
  </si>
  <si>
    <t>Kerry Shudall</t>
  </si>
  <si>
    <t>Asset03423</t>
  </si>
  <si>
    <t>Asset03320</t>
  </si>
  <si>
    <t>Asset03469</t>
  </si>
  <si>
    <t>Asset03502</t>
  </si>
  <si>
    <t>Asset02210</t>
  </si>
  <si>
    <t>Asset02946</t>
  </si>
  <si>
    <t>Cottage Country Family Health Team Muskoka Geriatric Team</t>
  </si>
  <si>
    <t>205 Unit 2 Hiram St Bracebridge ON</t>
  </si>
  <si>
    <t>From Primary Care Provider- Physician or NP (FHT providers only currently)</t>
  </si>
  <si>
    <t>Muskoka Geriatric Team launched in December 2022 so data collected is from December 15, 2022 to March 31, 2023</t>
  </si>
  <si>
    <t>ljohnston@ccfht.ca</t>
  </si>
  <si>
    <t>Asset03482</t>
  </si>
  <si>
    <t>Outpatient Geriatric Assessment Clinic Georgetown</t>
  </si>
  <si>
    <t>Halton Healthcare Services - Georgetown</t>
  </si>
  <si>
    <t>L7G 2B8</t>
  </si>
  <si>
    <t>Asset03417</t>
  </si>
  <si>
    <t>- No set appointment times per year - flexible clinic schedule.- Numbers do not include telephone conversations with patients/families providing information and answering questions.- Unable to calculate number of unique patients per year - Geriatrician aims to assess patients annually.- Hours of Service per week includes 1.5 hours for Behaviour Supports Ontario (BSO) consults and 1.5 hours for Geriatric Resource Nurses (GRN) consults in addition to clinic hours.- Geriatrician started Oct 2020 full time. Second Geriatrician started 2021-2022 fiscal year part time. - Average wait days 240 days for geriatrician that covers the entire region and 120 days for geriatrician that covers one specific family health team.- Currently piloting a RN-led follow-up clinic to address follow-up wait times. These are done in collaboration with the geriatrician.- # Visits annually includes 578 for geriatrician and 16 for RN.- Hours of service per week include 24.5 clinic hours/week for geriatrician and 2 clinic hours/week for RN.- Clinic generally for Grey and Bruce counties but will assess patient’s out of region if there are no geriatrician services available in their area.</t>
  </si>
  <si>
    <t>Asset03204</t>
  </si>
  <si>
    <t>Centre for Healthy Aging</t>
  </si>
  <si>
    <t>Asset03481</t>
  </si>
  <si>
    <t>Outpatient Geriatric Assessment Clinic Milton</t>
  </si>
  <si>
    <t>Halton Healthcare Services - Milton</t>
  </si>
  <si>
    <t>L9T 9K1</t>
  </si>
  <si>
    <t>Asset03216</t>
  </si>
  <si>
    <t>M1P2V5</t>
  </si>
  <si>
    <t>Asset03461</t>
  </si>
  <si>
    <t>Asset03432</t>
  </si>
  <si>
    <t>Asset03121</t>
  </si>
  <si>
    <t>SGS Medical Geriatrician (St.Joe's &amp; CMH)</t>
  </si>
  <si>
    <t>tharper@cmhaww.ca</t>
  </si>
  <si>
    <t>Asset03400</t>
  </si>
  <si>
    <t>Asset03120</t>
  </si>
  <si>
    <t>Kawartha Centre - Redefining Healthy Aging</t>
  </si>
  <si>
    <t>Kawartha Centre</t>
  </si>
  <si>
    <t>K9H 2P4</t>
  </si>
  <si>
    <t>kkrause@kawarthacentre.com</t>
  </si>
  <si>
    <t>Asset03498</t>
  </si>
  <si>
    <t>Michael Garron Hospital</t>
  </si>
  <si>
    <t>M4C 3E7</t>
  </si>
  <si>
    <t>Asset02115</t>
  </si>
  <si>
    <t>Asset03289</t>
  </si>
  <si>
    <t>2.2: Neuropsychologists
3.4: Physicians (RCPSC o CFPC Specialists)</t>
  </si>
  <si>
    <t>Geriatric Assessment Outreach Team</t>
  </si>
  <si>
    <t>Asset03499</t>
  </si>
  <si>
    <t>M6R 1B5</t>
  </si>
  <si>
    <t>Asset03504</t>
  </si>
  <si>
    <t>Specialist</t>
  </si>
  <si>
    <t>Physician on maternity leave March 2022 to October 2022</t>
  </si>
  <si>
    <t>Asset03217</t>
  </si>
  <si>
    <t>This team has had a HHR challenge for recruiting this year</t>
  </si>
  <si>
    <t>Asset03397</t>
  </si>
  <si>
    <t>Outreach Team</t>
  </si>
  <si>
    <t>Asset03132</t>
  </si>
  <si>
    <t>Geriatric Psychiatry Community Services  of Ottawa</t>
  </si>
  <si>
    <t>Asset03104</t>
  </si>
  <si>
    <t>Asset03122</t>
  </si>
  <si>
    <t>SGS Nurse Practitioner Waterloo + Wellington Regions</t>
  </si>
  <si>
    <t>Asset03334</t>
  </si>
  <si>
    <t>L1H 3X7</t>
  </si>
  <si>
    <t>Asset03509</t>
  </si>
  <si>
    <t>Geriatric Resource Nurses (Regional) and Geriatric Outreach Team (Middlesex London)</t>
  </si>
  <si>
    <t>Asset03338</t>
  </si>
  <si>
    <t>COE reduced to 0.04 in the fall</t>
  </si>
  <si>
    <t>Asset03335</t>
  </si>
  <si>
    <t>Asset03344</t>
  </si>
  <si>
    <t>Asset03247</t>
  </si>
  <si>
    <t>District Mental Health Services for Older Adults Program (DMHSOAP)</t>
  </si>
  <si>
    <t>P9A 3M8</t>
  </si>
  <si>
    <t>Geriatric Mental Health Workers (12 FTE)</t>
  </si>
  <si>
    <t>See Geriatric Psychiatry Outreach Teams for more information.</t>
  </si>
  <si>
    <t>dredford@cmhaff.ca</t>
  </si>
  <si>
    <t>Asset03116</t>
  </si>
  <si>
    <t>Single Referral Pathway in partnernership with Waypoint Centre, Specialized Geriatric Services.  Utilize their existing Central Intake Team</t>
  </si>
  <si>
    <t>*We do not have any caregiver specific programming at this time.  This is one of our strategic plan goals.***Virtual Visits will not stay loaded in your system...they were 89 for the 22/23 fiscal year**</t>
  </si>
  <si>
    <t>Asset03473</t>
  </si>
  <si>
    <t>Specialized Geriatrics Services Community Outreach Team</t>
  </si>
  <si>
    <t>Asset03213</t>
  </si>
  <si>
    <t>PRHC EPIC site data reporting unclean due to process in EPIC. FTES left unfilled to ensure balanced budget</t>
  </si>
  <si>
    <t>Asset03103</t>
  </si>
  <si>
    <t>Geriatric Outreach Assessment Team (GAOT) West</t>
  </si>
  <si>
    <t>Asset03226</t>
  </si>
  <si>
    <t>GOT</t>
  </si>
  <si>
    <t>Other: inpatient discharges</t>
  </si>
  <si>
    <t>Asset03332</t>
  </si>
  <si>
    <t>CMH - EPIC site so data may be inaccurate due to report building.Unable to recruit NP which has impacted wait times and service delivery.</t>
  </si>
  <si>
    <t>Asset03336</t>
  </si>
  <si>
    <t>Haliburton</t>
  </si>
  <si>
    <t>Transitioning to EPIC for data reporting</t>
  </si>
  <si>
    <t>Asset03286</t>
  </si>
  <si>
    <t>1 behaviour therapist</t>
  </si>
  <si>
    <t>Asset03092</t>
  </si>
  <si>
    <t>other = triage</t>
  </si>
  <si>
    <t>- GPs
- NPs
-specialists
-inpatient
-DH
-ER
-clinics
-RCC</t>
  </si>
  <si>
    <t>-catchment area-clinician assesses one time, NP and MD can do a short term ax/fu (approx 1-2 visits) if necessary &amp; refer back to primary care</t>
  </si>
  <si>
    <t>Asset03466</t>
  </si>
  <si>
    <t>Aging Well Clinic/Geriatric Outreach Team</t>
  </si>
  <si>
    <t>Geriatrician consults via weekly rounds</t>
  </si>
  <si>
    <t>post-discharge referral (inpatient referral source)</t>
  </si>
  <si>
    <t>Asset03447</t>
  </si>
  <si>
    <t>Independence at Home Outreach Team</t>
  </si>
  <si>
    <t>Home and Community Care Coordinator</t>
  </si>
  <si>
    <t># of appointments refers to the number of new appointments per year.</t>
  </si>
  <si>
    <t>Asset03416</t>
  </si>
  <si>
    <t>Asset03372</t>
  </si>
  <si>
    <t>1 general psychiatrist
there are 4 geriatric psychiatrists, all work different FTEs</t>
  </si>
  <si>
    <t>Asset03033</t>
  </si>
  <si>
    <t>M2J 4W8</t>
  </si>
  <si>
    <t>Asset03495</t>
  </si>
  <si>
    <t>Geriatric Psychiatry Inpatient Consultation</t>
  </si>
  <si>
    <t>Hospital Physicians; GEM</t>
  </si>
  <si>
    <t>Geriatric Psychiatry provides consultation to inpatient units.</t>
  </si>
  <si>
    <t>Asset03426</t>
  </si>
  <si>
    <t>Total of 117 consults completed</t>
  </si>
  <si>
    <t>Asset03306</t>
  </si>
  <si>
    <t>Geriatric Psychiatry</t>
  </si>
  <si>
    <t>Any QCH inpatient physician</t>
  </si>
  <si>
    <t>Asset03137</t>
  </si>
  <si>
    <t>Asset03268</t>
  </si>
  <si>
    <t>Available resources include OT, SW, Neuropsychology
1.0 OT vacant
0.5 Neuropsych vacant</t>
  </si>
  <si>
    <t>Work in a shared care model with primary care. There is an increasing number of people without primary care which poses a challenge however we still see them</t>
  </si>
  <si>
    <t>Video visits are included as In-person visitsContinue to see the burden of illness and risk as well as physical and social complexity with new referrals as a result of COVID and not seeing primary care as readily</t>
  </si>
  <si>
    <t>Asset03492</t>
  </si>
  <si>
    <t>Asset03093</t>
  </si>
  <si>
    <t>-catchment in place
-GPs
- GEM
-inpatient
-GM clinic
-specialists
-retirement homes</t>
  </si>
  <si>
    <t>Asset03362</t>
  </si>
  <si>
    <t>Asset03341</t>
  </si>
  <si>
    <t>Cheryl.Simpson@uhn.ca</t>
  </si>
  <si>
    <t>Asset03123</t>
  </si>
  <si>
    <t>Geriatric Psychiatry &amp; MH Outreach - Guelph &amp; Cambridge</t>
  </si>
  <si>
    <t>N3H 4L6</t>
  </si>
  <si>
    <t>Asset03215</t>
  </si>
  <si>
    <t>EPIC site - data maybe viable due to lack of report building.</t>
  </si>
  <si>
    <t>Asset03203</t>
  </si>
  <si>
    <t>Geriatric Psychiatry Clinic at the Centre for Healthy Aging</t>
  </si>
  <si>
    <t>Asset03496</t>
  </si>
  <si>
    <t>Asset03127</t>
  </si>
  <si>
    <t>7.6 FTE Mental Health Workers- geriatric (Regulated); 1.0 FTE Seniors Concurrent Disorder Worker (Unregulated) and Administration is: 1.0 FTE Admin Support; 1.0 FTE Data and Evaluation Coordinator; 1.0 SMHOP Program Manager of 4 SMHOPS</t>
  </si>
  <si>
    <t>Other: Long Term Care Homes</t>
  </si>
  <si>
    <t>dbagley@stjoes.ca</t>
  </si>
  <si>
    <t>Asset03129</t>
  </si>
  <si>
    <t>Mental Health Workers- Geriatric (Regulated)</t>
  </si>
  <si>
    <t>Asset03126</t>
  </si>
  <si>
    <t>Asset03128</t>
  </si>
  <si>
    <t>Mental Health Worker - Geriatric (Regulated - OT)</t>
  </si>
  <si>
    <t>Other: Inpatient psychiatry programs</t>
  </si>
  <si>
    <t>Psychologist noted above is a Neuropsychologist and serves all the SMH programs and also has responsibility within inpatient and outpatient areas as part of SJHH neuropsychology department</t>
  </si>
  <si>
    <t>Asset03202</t>
  </si>
  <si>
    <t>Asset03119</t>
  </si>
  <si>
    <t>SGS Seniors at Risk</t>
  </si>
  <si>
    <t>Asset03248</t>
  </si>
  <si>
    <t>Geriatric Mental Health Workers (12)</t>
  </si>
  <si>
    <t>DMHSOAP covers a vast geographical area that requires a significant amount of travel between appointments.  A considerable amount of time is spent in contact with the caregivers/care partners of the identified client but the identified clients are only open in our system therefore we have estimated the number of caregivers served in the year.</t>
  </si>
  <si>
    <t>Asset03102</t>
  </si>
  <si>
    <t>Asset03366</t>
  </si>
  <si>
    <t>Geriatric Transitional Outreach</t>
  </si>
  <si>
    <t>Ontario Shores Geriatric Inpatient units</t>
  </si>
  <si>
    <t>Asset03094</t>
  </si>
  <si>
    <t>-GPs
- hospital
-ER
-GEM
-LTC
-memory clinic</t>
  </si>
  <si>
    <t>Asset03064</t>
  </si>
  <si>
    <t>Seniors' Outpatient Services - Geriatric Psychiatry</t>
  </si>
  <si>
    <t>Acute care, geriatrician and other specialists.</t>
  </si>
  <si>
    <t>This program also includes the service type Geriatric Psychiatry Outpatient Clinics.</t>
  </si>
  <si>
    <t>Asset03258</t>
  </si>
  <si>
    <t>Geriatric Mental Health Outreach Clinicians (2.5FTE)</t>
  </si>
  <si>
    <t>Asset03266</t>
  </si>
  <si>
    <t>Seniors Mental Health OutreachTeam</t>
  </si>
  <si>
    <t>RNs divided across sites as follows (all other FTEs shared)
1.  5.0 FTE RNs
     1.0 FTE RN Central Access
2.. 4.0 FTE RNs
      1.0 FTE RN Central Access
3. 7.0 FTE RNs
    1.0 FTE RN Central Access</t>
  </si>
  <si>
    <t>Video calls are included with In-Person Visits# of caregivers served is an estimateCOVID impacted service. Seeing the burden of illness and risk increase and the complexity of clinical and social situations</t>
  </si>
  <si>
    <t>Asset03462</t>
  </si>
  <si>
    <t>Neuro Cognitive</t>
  </si>
  <si>
    <t>Asset03403</t>
  </si>
  <si>
    <t>Acute care and specialist referrals accepted.</t>
  </si>
  <si>
    <t>Geriatric medicine serves all of Northwestern Ontario.  Geriatric psychiatry serves District of Thunder Bay.</t>
  </si>
  <si>
    <t>Asset03249</t>
  </si>
  <si>
    <t>Geriatric Psychiatry Services - Baycrest</t>
  </si>
  <si>
    <t>Geriatric Mental Health Workers (12 FTE) and Psychogeriatric Resource Consultants (7.0 FTE)</t>
  </si>
  <si>
    <t>Largest referral source is primary care</t>
  </si>
  <si>
    <t>Asset03255</t>
  </si>
  <si>
    <t>e-Consults</t>
  </si>
  <si>
    <t>North Simcoe Muskoka Specialized Geriatric Services</t>
  </si>
  <si>
    <t>Available through the OTNhub eConsult, eConsult links NSM physicians and nurse practitioners with NSM Geriatricians and Geriatric Psychiatrists for “hallway conversations”. Physicians and NPs have told us that sometimes they do not need to wait for a specialist consult. Sometimes, they just need a sounding board for an idea or to ask questions to help inform clinical decision making. Using a private and secure web page, requesting providers can ask a specialist clinical questions about their patient and receive advice securely. Remuneration is available to the referrer and specialist if certain conditions are met. The NSM SGS eConsult service was piloted in the summer of 2018 and, based on experience and feedback, is being opened up to all NSM physicians and nurse practitioners.</t>
  </si>
  <si>
    <t>mpeters@nsmsgs.ca</t>
  </si>
  <si>
    <t>Asset03019</t>
  </si>
  <si>
    <t>Seniors' Outpatient Services - Geriatric Medicine Rapid Access Clinic</t>
  </si>
  <si>
    <t>Asset03488</t>
  </si>
  <si>
    <t>Outpatient Urgent Geriatric Clinic</t>
  </si>
  <si>
    <t>The Urgent Geriatric Assessment Clinic provides timely comprehensive geriatric assessments for patients seen in the Emergency Department but not requiring admission and inpatients ready for discharge, who require a timely comprehensive geriatric assessment.  The goal is to identify and provide a plan for the management of geriatric issues to prevent further Emergency Department visits, avoid unnecessary hospitalizations and reduce length of stay.</t>
  </si>
  <si>
    <t>Asset03351</t>
  </si>
  <si>
    <t>Inpatient Consultation service</t>
  </si>
  <si>
    <t>Asset03483</t>
  </si>
  <si>
    <t>Inpatient Geriatric Consult Service</t>
  </si>
  <si>
    <t>Inpatient Geriatric consult service.</t>
  </si>
  <si>
    <t>Asset03425</t>
  </si>
  <si>
    <t>Total of 202 consults on medical units</t>
  </si>
  <si>
    <t>Asset03308</t>
  </si>
  <si>
    <t>Asset03095</t>
  </si>
  <si>
    <t>-catchment in place
-GP
-inpatient
-ER
-specialists
-RH
-NPs</t>
  </si>
  <si>
    <t>-The total FTE is a summary of physician coverage for all Geriatric medicine clinic (GM clinic, memory clinic, osteoporosis- osteoporosis clinic can be 55 and up and memory clinic can be 60 and up</t>
  </si>
  <si>
    <t>Asset03484</t>
  </si>
  <si>
    <t>Inpatient Geriatric consultation service.</t>
  </si>
  <si>
    <t>Asset03485</t>
  </si>
  <si>
    <t>Inpatient Geriatric consult service</t>
  </si>
  <si>
    <t>Asset03391</t>
  </si>
  <si>
    <t>Geriatric NP</t>
  </si>
  <si>
    <t>jwilson2@gghorg.ca</t>
  </si>
  <si>
    <t>Asset03392</t>
  </si>
  <si>
    <t>Organization was without an Elder Life Specialist for 5 months due to a vacancy.</t>
  </si>
  <si>
    <t>Asset03494</t>
  </si>
  <si>
    <t>Elder Life Specialist Case Finding; Hospital Physicians: Geriatricians; Nurses</t>
  </si>
  <si>
    <t>Hospital Elder Life Program (HELP) is designed to prevent delirium by keeping hospitalized seniors oriented to their surroundings, meeting their needs for nutrition, fluids, and sleep, and keeping them mobile within the limitations of their physical condition.  HELP’s innovative design utilizes Elder Life Specialists and a large, well-organized and specially trained volunteer group to meet the patients’ needs.</t>
  </si>
  <si>
    <t>Asset03261</t>
  </si>
  <si>
    <t>Elder Life Specialist</t>
  </si>
  <si>
    <t>Asset03404</t>
  </si>
  <si>
    <t>Volunteer based program
0.2 FTE which fluctuates periodically throughout the year</t>
  </si>
  <si>
    <t>Referral from inpatient services.</t>
  </si>
  <si>
    <t>Any language available with translation services.</t>
  </si>
  <si>
    <t>Asset03476</t>
  </si>
  <si>
    <t>Other - Elder Life Specialist
Program operationalized by 30 volunteers through NYGH volunteer services</t>
  </si>
  <si>
    <t>All Medicine/Surgery units</t>
  </si>
  <si>
    <t>HELP- service offered morning and afternoon (2x/day, 5x/wk), in person. Approximately 4-6 volunteers per day, providing daily orientation, therapeutic activities, sensory aid and meal assistance</t>
  </si>
  <si>
    <t>Asset03263</t>
  </si>
  <si>
    <t>Asset03262</t>
  </si>
  <si>
    <t>Asset03182</t>
  </si>
  <si>
    <t>HELP  Coordinator</t>
  </si>
  <si>
    <t>All Hospital Units</t>
  </si>
  <si>
    <t>Asset03493</t>
  </si>
  <si>
    <t>Elder Life Specialist case finding; Hospital Physicians; Nursing; Geriatricians</t>
  </si>
  <si>
    <t>Asset03149</t>
  </si>
  <si>
    <t>0.8 FTE Elder Life Specialist/HELP Coordinator - MRHH Only</t>
  </si>
  <si>
    <t>Any regulated health care provider within Mackenzie Health can refer.  Only inpatients, no outpatients served.</t>
  </si>
  <si>
    <t>Elder Life Specialist/HELP Coordinator only currently at MRHH.  No HELP program at CVH at this time.  Post covid program rebuild underway.  Program closed from March 2020 to March 2023.  Outbreaks impact number of patients served.</t>
  </si>
  <si>
    <t>Asset03348</t>
  </si>
  <si>
    <t>In hospital referral</t>
  </si>
  <si>
    <t>This program was put on hold in 22/23 due to covid and need to re-recruit volunteers but is relaunched in 23-24</t>
  </si>
  <si>
    <t>Asset03303</t>
  </si>
  <si>
    <t>Ortho-Geriatrics Service</t>
  </si>
  <si>
    <t>Physician referrals from inpatient orthopedic service</t>
  </si>
  <si>
    <t>Asset03420</t>
  </si>
  <si>
    <t>Grey Bruce Geriatric Services</t>
  </si>
  <si>
    <t>Majority of referrals from inpatient physician requesting comprehensive geriatric assessment and/or delirium assessment and management plan.</t>
  </si>
  <si>
    <t>- No set appointment times per year - flexible clinic schedule.- FTE unable to determine: Geriatrician will assess patients admitted to hospital. Also recently brought on an inpatient geriatric resource nurse to assist with inpatient hospital assessments along with assisting in the emergency department and proposal management.</t>
  </si>
  <si>
    <t>Asset03405</t>
  </si>
  <si>
    <t>Geriatric Medicine Services, Geriatric Psychiatry Consult Liaison</t>
  </si>
  <si>
    <t>Acute &amp; post-acute referrals accepted.</t>
  </si>
  <si>
    <t>Asset03007</t>
  </si>
  <si>
    <t>OT - Off for 5 months on medical leave</t>
  </si>
  <si>
    <t>Asset03434</t>
  </si>
  <si>
    <t>Internal Consultation Teams (ICT)</t>
  </si>
  <si>
    <t>Asset03265</t>
  </si>
  <si>
    <t>Asset02117</t>
  </si>
  <si>
    <t>Asset03264</t>
  </si>
  <si>
    <t>Acute Care hospital units</t>
  </si>
  <si>
    <t>Asset03440</t>
  </si>
  <si>
    <t>Inpatient Hospital Teams</t>
  </si>
  <si>
    <t>Interpreter may be available through hospital services</t>
  </si>
  <si>
    <t>Asset03294</t>
  </si>
  <si>
    <t>Medical Program</t>
  </si>
  <si>
    <t>Asset03350</t>
  </si>
  <si>
    <t>and inpatient units including medicine, surgery and Mental Health</t>
  </si>
  <si>
    <t>Asset03314</t>
  </si>
  <si>
    <t>Asset03301</t>
  </si>
  <si>
    <t>Open referral from nurses, allied health, physicians</t>
  </si>
  <si>
    <t>Asset03318</t>
  </si>
  <si>
    <t>Providence Care, Providence Transitional Care Centre</t>
  </si>
  <si>
    <t>Asset03352</t>
  </si>
  <si>
    <t>RVH Nurse Lead outreach team</t>
  </si>
  <si>
    <t>Asset03460</t>
  </si>
  <si>
    <t>10 Trench Street</t>
  </si>
  <si>
    <t>Support LTC.  Avoid ED visits and facilitate earlier discharges.</t>
  </si>
  <si>
    <t>NLOT supports 10 homes, 1337 residents.</t>
  </si>
  <si>
    <t>Asset03151</t>
  </si>
  <si>
    <t>P7A 7T1</t>
  </si>
  <si>
    <t>Long-Term Care Homes</t>
  </si>
  <si>
    <t>This program is a consultant serviceThe program is managed by TBRHSC and the main contact is Kerry Posselwhite at kerry.posselwhite@tbh.net</t>
  </si>
  <si>
    <t>Asset03105</t>
  </si>
  <si>
    <t>Nurse Led Outreach Team - OSMH</t>
  </si>
  <si>
    <t>2 FT - 1 NP until FT, the second NP not licensed until Dec 2022 working under supervision from Aug -Dec as RN
RN started Feb 2023 from LPF from OH, unable to fill prior</t>
  </si>
  <si>
    <t>Long-term care Home - Registered Staff; Patient Flow Navigators from Hospital</t>
  </si>
  <si>
    <t>Telephone Visits - Include review of lab results, chart reviews and medication reconciliation, pharmacy consultations.Wait Times - facilitate same day and/or next day visits with the exception of no weekend service</t>
  </si>
  <si>
    <t>Asset03073</t>
  </si>
  <si>
    <t>Nurse Practitioners Supporting Teams Averting Transfers (NPSTAT)</t>
  </si>
  <si>
    <t>L1N 6K9</t>
  </si>
  <si>
    <t>Total of 11 FTE, currently 1 FTE Vacancy 
8 NPSTAT
3 Attending NPs</t>
  </si>
  <si>
    <t>LTCH staff</t>
  </si>
  <si>
    <t>Philosophy Statement: Through our collaborative and clinical approach, we are committed to improving the health outcomes and health care experience of long-term care home residents, while maintaining or reducing the cost of providing appropriate care. The NPSTAT provide nursing expertise and support to LTC residents that are affiliated with HCCSS. NPSTAT work collaboratively with the LTC’ nurses and physicians to coordinate resident care. By supporting the LTCH staff with clinical assessments for acute, non-emergent care and provide medical and minor surgical interventions. We will be introducing our NPSTAT pilot program in Scarborough area retirement homes (RH). Working closely with RH nurses and physicians, NPSTAT will aim to enhance resident care, promote aging in place and reduce hospital transfers by providing specialized Nurse Practitioner medical support to RH residents. Our comprehensive services, including clinical assessments and palliative care, ensures high-quality care is delivered to residents within the comfort of their homes. NPs have also supported 69 MAID assessments and/or Provisions. For FNIM Communities and French language services, NPs will support as required.</t>
  </si>
  <si>
    <t>melina.perron@hccontario.ca</t>
  </si>
  <si>
    <t>Asset02944</t>
  </si>
  <si>
    <t>RN and MRP physician referrals.</t>
  </si>
  <si>
    <t>Asset03106</t>
  </si>
  <si>
    <t>Asset03117</t>
  </si>
  <si>
    <t>Asset03163</t>
  </si>
  <si>
    <t>North of Superior Counselling - Mental Health Counselling &amp; Psychiatry</t>
  </si>
  <si>
    <t>North of Superior Counselling Programs (NOSP)</t>
  </si>
  <si>
    <t>P0T 2J0</t>
  </si>
  <si>
    <t>Enrichment and Social Engagement Coordinator - includes case management</t>
  </si>
  <si>
    <t>These staff support ALL adult programs - including clients are over the age of 65.</t>
  </si>
  <si>
    <t>Asset03367</t>
  </si>
  <si>
    <t>Asset03458</t>
  </si>
  <si>
    <t>Asset03067</t>
  </si>
  <si>
    <t>Muskoka Algonquin Healthcare - Bracebridge</t>
  </si>
  <si>
    <t>P1L 2E4</t>
  </si>
  <si>
    <t>We get referrals from many different sources from community</t>
  </si>
  <si>
    <t>Our capacity to offer services in French is limited to a video medical interpreter. While not seamless we can. Our program does offer services to our indigenous communities however we do not have a dedicated indigenous pathway.</t>
  </si>
  <si>
    <t>katie.zammit@mahc.ca</t>
  </si>
  <si>
    <t>Asset03254</t>
  </si>
  <si>
    <t>Behaviour Support Agent (BSA)</t>
  </si>
  <si>
    <t>2 Recreation Therapists 1.0 FTE each 
2 RPNs 1.0 FTE each 
2 RPNs 0.8FTE each</t>
  </si>
  <si>
    <t>Our purpose is to support current ALC system-wide pressures the NSM SGS program established Behaviour Success Agents in NSM acute care hospitals and the development of a BSA network across the NSM region for the purpose of:Improving the quality of care provided to hospitalized older adults with cognitive impairment and responsive behaviours;Building the capacity of health care professionals in NSM acute care hospitals in the assessment and management of older adults with cognitive impairment and responsive behaviours; Improving hospital flow and reducing ALC days for older adults with cognitive impairment and responsive behaviours; and,Enhancing partnerships and service delivery knowledge between service providers within sub-regions and across the NSM region. Operationalized across all 6 acute care hospital sites in NSM region</t>
  </si>
  <si>
    <t>Asset03253</t>
  </si>
  <si>
    <t>Seniors' CARE Exercise Program</t>
  </si>
  <si>
    <t>4.8 Registered Kinesiologist 
0.2 Part Time Registered Kinesiologist</t>
  </si>
  <si>
    <t>Seniors CARE (Collaboration, Activity, Rehabilitation, Education) is a group rehab program available to older adults living with frailty. Classes are offered 2 times/week for up to 12 weeks, virtually or in-person, in the Barrie, Couchiching, North Simcoe and South Georgian Bay regions. The program focuses on balance, coordination, upper and lower extremity strengthening, as well as health education and cognitive stimulation.CARE is delivered by Registered Kinesiologists; support from SGS physiotherapist is available. Priority is given to those meeting the eligibility criteria and being discharged from Acute Care of the Elderly (ACE) beds, Complex Continuing Care (CCC) beds, Convalescent Care Program (CCP) beds and patients of the SGS program.</t>
  </si>
  <si>
    <t>Asset03072</t>
  </si>
  <si>
    <t>Community Health Worker</t>
  </si>
  <si>
    <t>efrizell@connectwell.ca</t>
  </si>
  <si>
    <t>K0G 1K0</t>
  </si>
  <si>
    <t>Asset03433</t>
  </si>
  <si>
    <t>Asset03176</t>
  </si>
  <si>
    <t>Wendat Transition Services</t>
  </si>
  <si>
    <t>Managed by Director of Seniors Services, 1 Team Lead and 4 Transition Nurses</t>
  </si>
  <si>
    <t>Referral received via HPG if from HCC, and all other referrals received via fax. The program functions in close collaboration with Ontario Health Home and Community Care, Hospitals, specialized psycho-geriatric and behavioural service teams, long term care homes,
and Psychogeriatric resource consultants, primary care providers in addition to many other community based partners.</t>
  </si>
  <si>
    <t>Transition ServiceThis services is available to persons who are experiencing behavioural challenges and are:Seniors aged 65 years and over with a serious mental illness and/or complex medical and neurodegenerative disease process.Persons under 65 years of age who suffer from a cognitive impairment related to a neurodegenerative disease process or a complicated serious mental illness.This services acts as a bridge in the transition of client specific care needs and management strategies across systems of care.  The objective of the service is to provide a transition plan focused on reducing the responsive behaviours so that the individual can successfully move from one living situation to another.  The person may be living in their own home or with family, be resident in hospital or LTC or other supportive housing with plans to move to alternative accommodation.  The behaviour nurse works in concert with the client, family and all care partners in the clients current environment and their destination environment.The program functions in close collaboration with Ontario Health Home and Community Care, Hospitals and associated Behavioural Success Agents, specialized psycho-geriatric and behavioural service teams, long term care homes,and Psychogeriatric resource consultants, primary care providers in addition to many other community based partners.  Waitlist is reviewed regularly with Ontario Health Home and Community Care.  Attempt to co-ordinate service delivery with estimate wait time for LTC bed depending on need.</t>
  </si>
  <si>
    <t>Asset03178</t>
  </si>
  <si>
    <t>Psychogeriatric Social Workers</t>
  </si>
  <si>
    <t>Team Consists of 5 SW (one acting team lead ) and Director of Senior Services</t>
  </si>
  <si>
    <t>Mobile Social WorkThis service is available to seniors:aged 65 and over with mental health concerns and complex care needsreside alone or with familyexperiencing challenges which interfere with their ability to function on a social, emotional or interpersonal levelServices to seniors under 65 will be considered on a case by case basis.NOTE: Priority will be given to seniors who are at high risk and experiencing increasing frailty with contributing medial and psychosocial stressors.This service can provide psychosocial assessments and risk identification, case coordination as needed and appropriate therapeutic intervention related to:Depression, Anxiety, Family dynamics, Care-giver burn out, Elder abuse, neglect, health teaching and support service integration aimed at enhancing senior’s social environment, raise sense of well-being and improve quality of life.</t>
  </si>
  <si>
    <t>Asset03378</t>
  </si>
  <si>
    <t>Caregiver Support &amp; Education</t>
  </si>
  <si>
    <t>Dementia Society of Ottawa &amp; Renfrew County</t>
  </si>
  <si>
    <t>K1G 4J8</t>
  </si>
  <si>
    <t>Dementia Care Coach</t>
  </si>
  <si>
    <t>Other- hospital discharge planner, hospital intake coordinator, memory clinic programs</t>
  </si>
  <si>
    <t>Program is underfunded by primary funder and demand for service greatly exceeds service targets.</t>
  </si>
  <si>
    <t>cgreen@dsorc.org</t>
  </si>
  <si>
    <t>Asset03025</t>
  </si>
  <si>
    <t>Specialized Geriatric Services - Centralized Intake</t>
  </si>
  <si>
    <t>Acute care, post-acute, SGS and other specialists.</t>
  </si>
  <si>
    <t>Asset03023</t>
  </si>
  <si>
    <t>Northwest Specialized Geriatric Medicine/Psychiatry</t>
  </si>
  <si>
    <t>Acute care and other specialists.</t>
  </si>
  <si>
    <t>Asset03022</t>
  </si>
  <si>
    <t>Enhancing Care Program</t>
  </si>
  <si>
    <t>P7A 4J2</t>
  </si>
  <si>
    <t>Enhancing care clinician - currently an RN.</t>
  </si>
  <si>
    <t>Acute, post acute and specialized geriatric services.</t>
  </si>
  <si>
    <t>Asset03406</t>
  </si>
  <si>
    <t>Seniors' Outpatient Services - Seniors' Outpatient Assessment &amp; Rehabilitation</t>
  </si>
  <si>
    <t>Rehabilitation Assistants (combined PTA/OTA )</t>
  </si>
  <si>
    <t>Acute, post-acute, geriatrician, geriatric psychiatry and other specialists.</t>
  </si>
  <si>
    <t>Asset03057</t>
  </si>
  <si>
    <t>Remote Care Monitoring</t>
  </si>
  <si>
    <t>Geriatric Post Discharge 30-Day Remote Care Monitoring</t>
  </si>
  <si>
    <t>Inpatient and interprofessional team referrals.</t>
  </si>
  <si>
    <t>Asset03427</t>
  </si>
  <si>
    <t>BSO nurse</t>
  </si>
  <si>
    <t>Total of 168 patients followed (762 visits and follow ups completed)</t>
  </si>
  <si>
    <t>Asset03422</t>
  </si>
  <si>
    <t>Asset03111</t>
  </si>
  <si>
    <t>COMMUNITY GERIATRIC COORDINATOR Renfrew County</t>
  </si>
  <si>
    <t>Asset03110</t>
  </si>
  <si>
    <t>Primary Care Geriatric Assessor Renfrew</t>
  </si>
  <si>
    <t>Position was vacant from mid June 2023-April 2024</t>
  </si>
  <si>
    <t>Asset03489</t>
  </si>
  <si>
    <t>Osteoporosis Clinic</t>
  </si>
  <si>
    <t>Geriatricians and Hospital Physicians</t>
  </si>
  <si>
    <t>The Complex Osteoporosis Clinic provides a comprehensive assessment and treatment of the frail elderly who are at risk for osteoporosis. The clinic consists of a Geriatrician, Nurse Practitioner, and Physiotherapist.</t>
  </si>
  <si>
    <t>Asset03162</t>
  </si>
  <si>
    <t>South Georgian Bay Healthy Aging program</t>
  </si>
  <si>
    <t>Majority of referrals are from primary care physicians and NPs</t>
  </si>
  <si>
    <t>We do not have a Francophone employee but do use translation services whenever necessaryWe do not serve a specific First Nation community but offer services to First Nation or Metis patients.</t>
  </si>
  <si>
    <t>gedwards@gbfht.ca</t>
  </si>
  <si>
    <t>Asset03230</t>
  </si>
  <si>
    <t>St . Joseph's Geriatric Medical clinic ( Outpatient)</t>
  </si>
  <si>
    <t>St Joseph's Health Centre</t>
  </si>
  <si>
    <t>100 Westmount Road</t>
  </si>
  <si>
    <t>Wayne.Lew@sjhcg.ca</t>
  </si>
  <si>
    <t>Asset02964</t>
  </si>
  <si>
    <t>PEFHT physicians refer adults who demonstrate signs of cognitive changes</t>
  </si>
  <si>
    <t>See attached PEFHT Memory Clinic Indicators/Measures</t>
  </si>
  <si>
    <t>cjones@pefht.com</t>
  </si>
  <si>
    <t>Asset03079</t>
  </si>
  <si>
    <t>Mary Berglund Memory Clinic</t>
  </si>
  <si>
    <t>Mary Berglund Community Health Centre</t>
  </si>
  <si>
    <t>P0T 1T0</t>
  </si>
  <si>
    <t>Kenora</t>
  </si>
  <si>
    <t>Positions are not designated for memory clinic. The program is integrated within our day to day practice.</t>
  </si>
  <si>
    <t>Asset03133</t>
  </si>
  <si>
    <t>Prevention of Falls in Older Adults - online course</t>
  </si>
  <si>
    <t>this online module is available for anyone concerned about older adults who would like to learn information regarding falls and falls prevention, such as PSW, volunteers, friend, caregivers and older adults.</t>
  </si>
  <si>
    <t>Asset03325</t>
  </si>
  <si>
    <t>Primary Care Outreach to Seniors</t>
  </si>
  <si>
    <t>South East Ottawa CHC</t>
  </si>
  <si>
    <t>K1H 8K7</t>
  </si>
  <si>
    <t>Includes Central Intake Coordinator, Community Health Workers and Registered Nurses</t>
  </si>
  <si>
    <t>cathier@seochc.on.ca</t>
  </si>
  <si>
    <t>Asset02948</t>
  </si>
  <si>
    <t>NSFHT Community Seniors Care Program</t>
  </si>
  <si>
    <t>L4R5A9</t>
  </si>
  <si>
    <t>khelt@nsfht.ca</t>
  </si>
  <si>
    <t>Asset03269</t>
  </si>
  <si>
    <t>KW4 OHT Integrated Care Team for Older Adults</t>
  </si>
  <si>
    <t>Community support services navigator</t>
  </si>
  <si>
    <t>tara.lonergan@newvisionhealth.ca</t>
  </si>
  <si>
    <t>Asset03078</t>
  </si>
  <si>
    <t>North Shore FHT Memory Clinic</t>
  </si>
  <si>
    <t>North Shore Family Health Team</t>
  </si>
  <si>
    <t>Care Coordinator</t>
  </si>
  <si>
    <t>Memory Clinic is part of a Family Health Team</t>
  </si>
  <si>
    <t>Multidisciplinary memory clinic is just one of many programs staff offer.  RPN will also provides cognitive assessments.   Currently, our NP is retiring our new NP will be trained in memory clinic in Jan.  The Memory Clinic only runs 1 day per month the intent is to offer one multidisciplinary memory clinic per month/averaging 8 months/year.  Average number of patients per clinic is 4.</t>
  </si>
  <si>
    <t>Asset03267</t>
  </si>
  <si>
    <t>Manitouwadge Family Health Team Memory Clinic</t>
  </si>
  <si>
    <t>The FHT is not currently running a Memory Clinic due to health human resources constraints.</t>
  </si>
  <si>
    <t>Asset03205</t>
  </si>
  <si>
    <t>Sunset Country Family Health Team MINT Memory Clinic</t>
  </si>
  <si>
    <t>Sunset Country Family Health Team</t>
  </si>
  <si>
    <t>P9N 3W7</t>
  </si>
  <si>
    <t>Alzheimer Society contributor</t>
  </si>
  <si>
    <t>Alzheimer Society</t>
  </si>
  <si>
    <t>Social Worker and Occupational Therapist unfilled for some of this fiscal yearDietitian and OT considered program leads.</t>
  </si>
  <si>
    <t>Asset03047</t>
  </si>
  <si>
    <t>Cottage Country Family Health Team Memory Clinic</t>
  </si>
  <si>
    <t>P1P 1Z3</t>
  </si>
  <si>
    <t>HCCSS and Alzheimer Society both provide 7.5 hours per week.</t>
  </si>
  <si>
    <t>Asset03164</t>
  </si>
  <si>
    <t>K7N 0B6</t>
  </si>
  <si>
    <t>Our memory clinic runs for 3 hours, twice monthly.</t>
  </si>
  <si>
    <t>Referrals for our program are only accepted from the physicians who are part of the Loyalist FHT. These referrals are sent directly to the lead RN of the memory clinic.</t>
  </si>
  <si>
    <t>m.schonwandt@loyalistfht.com</t>
  </si>
  <si>
    <t>Asset03222</t>
  </si>
  <si>
    <t>Red Lake Family Health Team Memory Clinic</t>
  </si>
  <si>
    <t>Red Lake Family Health Team</t>
  </si>
  <si>
    <t>Program currently not reporting</t>
  </si>
  <si>
    <t>Asset02977</t>
  </si>
  <si>
    <t>West Champlain Memory Clinic</t>
  </si>
  <si>
    <t>K8A 3K2</t>
  </si>
  <si>
    <t>second RN .03;  and psychotherapist .03</t>
  </si>
  <si>
    <t>Asset03260</t>
  </si>
  <si>
    <t>Alzheimer Society of Durham</t>
  </si>
  <si>
    <t>3 locations with 2-3 different physicians in each and 1 pharmacist</t>
  </si>
  <si>
    <t>Referrals are made within clinic EMR programs for each clinic location. Software include PS Client and Oceans</t>
  </si>
  <si>
    <t>spersaud@alzheimerdurham.com</t>
  </si>
  <si>
    <t>Asset02941</t>
  </si>
  <si>
    <t>Clinic is run once per month: Usually two RN and two others (OT, mental health RN) work the clinic along with pharmacist and family physician. Admin ensures referral is complete, mails package to patient and book appointment and books follow ups.</t>
  </si>
  <si>
    <t>FHT physicians only allowed to refer</t>
  </si>
  <si>
    <t>e.gannon@queensu.ca</t>
  </si>
  <si>
    <t>Asset03234</t>
  </si>
  <si>
    <t>Asset03071</t>
  </si>
  <si>
    <t>Asset03394</t>
  </si>
  <si>
    <t>Community Health Centres of Northumberland MINT Memory Clinic</t>
  </si>
  <si>
    <t>Asset02935</t>
  </si>
  <si>
    <t>SJHH Halton SMHOP- Psychogeriatric Resource Consultants</t>
  </si>
  <si>
    <t>Hired as PRC - 1.21 FTEs (regulated)</t>
  </si>
  <si>
    <t>Other: Long Term Care Homes and Adult Day Program and Supportive Housing</t>
  </si>
  <si>
    <t>Asset03240</t>
  </si>
  <si>
    <t>The PRC program in North Simcoe Muskoka supports health care providers caring for older persons presenting with or at risk for responsive behaviours that may be associated with dementia, complex mental health, substance use and/or neurological conditions. The PRCs have a 3-part mandate of case consultation, education and clinical system leadership.</t>
  </si>
  <si>
    <t>Asset03056</t>
  </si>
  <si>
    <t>BSO Mobile Outreach Team and Community BSO Psychogeriatric Resource Consultant Program</t>
  </si>
  <si>
    <t>Combination of OT, RN, SW</t>
  </si>
  <si>
    <t>Long-term care homes, acute &amp; post acute, specialized geriatric services referrals accepted.</t>
  </si>
  <si>
    <t>Provide service to long-term care, acute, post acute, community within City of Thunder Bay and district.  Provided 837 "visits" with staff.</t>
  </si>
  <si>
    <t>Asset03098</t>
  </si>
  <si>
    <t>1.0 FTE Psychogeriatric Resource Consultant</t>
  </si>
  <si>
    <t>LTCHs, Community Agencies and OH Central/TC BSO</t>
  </si>
  <si>
    <t>Asset03017</t>
  </si>
  <si>
    <t>Long-term care and acute care consults.</t>
  </si>
  <si>
    <t>Asset03250</t>
  </si>
  <si>
    <t>Psychogeriatric Resource Program</t>
  </si>
  <si>
    <t>Psychogeriatric Resource Consultants (7.0 FTE), Outreach Personal Support Worker (4.5 FTE)</t>
  </si>
  <si>
    <t>The Psychogeriatric Resource Program/BSO Mobile Team, supports healthcare providers in Long Term Care Homes, Hospitals, and Community Care Agencies across the Kenora/Rainy River District.  Referrals resulting in a Psychogeriatric Resource Consultant Consultation Report for specific individuals, are for older adults with neurocognitive disorders, other complex mental health illnesses and associated responsive behaviours and personal expressions (must be over 60 years of age for hospital referrals).  The team is comprised of a Psychogeriatric Resource Consultant Lead, 6 Psychogeriatric Resource Consultants, and 5 Outreach Personal Support Workers.  98% of our referrals are over 65 years of age.</t>
  </si>
  <si>
    <t>Asset03463</t>
  </si>
  <si>
    <t>Asset03464</t>
  </si>
  <si>
    <t>Asset03218</t>
  </si>
  <si>
    <t>Thunder Bay Memory Clinic</t>
  </si>
  <si>
    <t>Norwest Community Health Centre</t>
  </si>
  <si>
    <t>P7C 3J6</t>
  </si>
  <si>
    <t>This program is currently not offered. Thunder Bay Memory Clinic helps individuals who have concerns about memory issues receive faster diagnosis and care. It means earlier screening and support for those at risk or showing the first signs of dementia.With dementia, changes in ability and personality happen slowly and progress for many years, which is often confusing for families. Our team provides support and resources as soon as possible, to help these individuals and their loved ones.Collaborating with NorWest Community Health Centres, Alzheimer Society Thunder Bay, St. Joseph’s Care Group and Dilico Anishinabek Family Care, Thunder Bay Memory Clinic provides the following supports:AssessmentDiagnosisTreatmentManagementSupportHealth Promotion</t>
  </si>
  <si>
    <t>Asset03140</t>
  </si>
  <si>
    <t>GPs, specialist, Toronto memory program, GEM, hospital, day hospital, outreach, GM clinic, retirement homes</t>
  </si>
  <si>
    <t>- memory clinics composed of medicine and psychiatry memory clinics - catchment in affect- sees patients 60 and above</t>
  </si>
  <si>
    <t>Asset03407</t>
  </si>
  <si>
    <t>Reduction of Medical person power support with departure of cognitive neurologist</t>
  </si>
  <si>
    <t>Asset03299</t>
  </si>
  <si>
    <t>Behav. Therapist - 0.90
Unit Aides (included above)
OT/PT Assistant
(included above)
Spiritual Health Practitioner - 0.50
Physican hospitalist - 0.5</t>
  </si>
  <si>
    <t>Inpatient unit is 24/7.  Allied compliment is M-F business hoursDue to increase in our priority status for LTC beds as part of COVID-19 acute care strategy, we have had a higher than normal discharge rate of ALC patients discharging to LTC affecting occupancyCONSULTS FROM:- Clinical Dietician- Pharmacist- Pharmacy Technician10.83 RN includes 1.0 Registered Nurse in Charge</t>
  </si>
  <si>
    <t>Asset03453</t>
  </si>
  <si>
    <t>Asset03252</t>
  </si>
  <si>
    <t>Service coordinator (0.6FTE)
Clinical Nurse Specialist (0.5FTE)
Advanced Nurse Educator(0.5FTE)</t>
  </si>
  <si>
    <t>The Specialized Dementia Unit (SDU) specializes in assessing and treating persons age 65 and older who have behavioural challenges related to Alzheimer's disease and other types of dementia. The SDU has the expertise in addressing the full range of physical, mental, emotional and social issues associated with dementia. Our goal is to help individuals with dementia maximize their quality of life. We provide strategies to help people cope with the deterioration of memory and thinking skills. We work with individuals to manage agitation, resistance to care, aggression and other responsive behaviours associated with dementia. We help people live as safely as possible – whether at home or in care. In our inpatient unit, we provide care in a secure environment.We also aim to minimize the difficulties experienced by caregivers, including family caregivers and caregivers in long-term care centres. We help caregivers understand and manage behaviour changes caused by dementia. We also provide care tips and behavioural strategies for all caregivers, and we offer supportive counselling for families.</t>
  </si>
  <si>
    <t>Asset03345</t>
  </si>
  <si>
    <t>additional - 1.0 FT Physician Assistant, 1.0 FT psychometrist, 1.0 FT behaviour support specialist, 1.0 FT program support service worker, 0.25 psychologist, 1.0 FT program facilitator, 0.5 unit clerk, 
access by referral - SLP, dietician,</t>
  </si>
  <si>
    <t>LTC, primary, emergency, specialized geriatric services, acute inpatient</t>
  </si>
  <si>
    <t>mstapinski@waypointcentre.ca</t>
  </si>
  <si>
    <t>Asset03380</t>
  </si>
  <si>
    <t>1 BT shared between 3 units
1 neuropsychologist shared between 3 units
Manager also covers outpatient services
1 primary care physician that covers other units across the hospital</t>
  </si>
  <si>
    <t>Asset03449</t>
  </si>
  <si>
    <t>Transitional Care Units</t>
  </si>
  <si>
    <t>TCU</t>
  </si>
  <si>
    <t>Inpatient discharges.</t>
  </si>
  <si>
    <t>Staffed by Richview Manor, Universal Care.  12 beds opened Feb 20, 2023.</t>
  </si>
  <si>
    <t>kelly.kay@geriatricsontario.ca</t>
  </si>
  <si>
    <t>Algonquin FHT primary care providers</t>
  </si>
  <si>
    <t>psychogeriatric assessment clinic</t>
  </si>
  <si>
    <t>Asset02493</t>
  </si>
  <si>
    <t>Asset03131</t>
  </si>
  <si>
    <t>Seniors Mental Health (new name for program)</t>
  </si>
  <si>
    <t>Asset03586</t>
  </si>
  <si>
    <t>Fall Prevention Program</t>
  </si>
  <si>
    <t>programs@geriatricsontario.ca</t>
  </si>
  <si>
    <t>GEM Nurse SHN-G</t>
  </si>
  <si>
    <t>GEM Nurse LH-O</t>
  </si>
  <si>
    <t>GEM Nurse LH-AP</t>
  </si>
  <si>
    <t>GEM Nurse LH-B</t>
  </si>
  <si>
    <t>GEM Nurse RMH</t>
  </si>
  <si>
    <t>GEM Nurse PRHC</t>
  </si>
  <si>
    <t>Asset03584</t>
  </si>
  <si>
    <t>Day Treatment Centre</t>
  </si>
  <si>
    <t>https://www.baycrest.org/Baycrest/Healthcare-Programs-Services/Clinical-Services/Day-Treatment-CentreMental Health Serviceshttps://www.baycrest.org/Baycrest/Healthcare-Programs-Services/Clinical-Services/Centre-for-Mental-Health</t>
  </si>
  <si>
    <t>Geriatric Medicine Clinics - The Ottawa Hospital</t>
  </si>
  <si>
    <t>Asset03591</t>
  </si>
  <si>
    <t>High intensity inpatient rehabilitation H7W</t>
  </si>
  <si>
    <t>A4/B4 Geriatric Rehabilitation</t>
  </si>
  <si>
    <t>Asset03585</t>
  </si>
  <si>
    <t>The Baycrest Geriatric Assessment Clinic sees clients from the community with a wide range of concerns and issues.In addition to comprehensive geriatric assessments, we provide referrals to Baycrest programs and support services as needed. Our clinic is staffed by certified geriatricians and other healthcare professionals.Referrals can be initiated by family, friends or health professionals but a medical referral form must be completed and submitted by the family physician who will provide ongoing care to the patient.https://www.baycrest.org/Baycrest/Healthcare-Programs-Services/Clinical-Services/Geriatric-AssessmentNeurpsychology &amp; Cogntive Healthhttps://www.baycrest.org/Baycrest/Healthcare-Programs-Services/Clinical-Services/Neuropsychology-Cognitive-Health</t>
  </si>
  <si>
    <t>Geriatric Assessment Outreach Teams (East)</t>
  </si>
  <si>
    <t>Asset03581</t>
  </si>
  <si>
    <t>Integrated Community Care Team (ICCT)</t>
  </si>
  <si>
    <t>https://www.baycrest.org/Baycrest/Healthcare-Programs-Services/Clinical-Services/Integrated-Community-Care-Team</t>
  </si>
  <si>
    <t>Geriatric Assessment Outreach Teams (West)</t>
  </si>
  <si>
    <t>Asset03588</t>
  </si>
  <si>
    <t>Ambulatory Mental Health Clinic</t>
  </si>
  <si>
    <t>Asset03587</t>
  </si>
  <si>
    <t>Geriatric Psychiatry Community Outreach (GPCS)</t>
  </si>
  <si>
    <t>Community Psychiatric Services for elderly</t>
  </si>
  <si>
    <t>SJHH Seniors Mental Health Outreach Halton - NW Mississauga</t>
  </si>
  <si>
    <t>SJHH Seniors Mental Health Niagara</t>
  </si>
  <si>
    <t>Asset03589</t>
  </si>
  <si>
    <t>Asset03590</t>
  </si>
  <si>
    <t>Telepsychiatry Service</t>
  </si>
  <si>
    <t>Asset03598</t>
  </si>
  <si>
    <t>Alpha Omega Dental Centre</t>
  </si>
  <si>
    <t>https://www.baycrest.org/Baycrest/Healthcare-Programs-Services/Clinical-Services/Alpha-Omega-Dental-Centre</t>
  </si>
  <si>
    <t>Asset03560</t>
  </si>
  <si>
    <t>Audiology</t>
  </si>
  <si>
    <t>https://www.baycrest.org/Baycrest/Healthcare-Programs-Services/Clinical-Services/Hearing-Services</t>
  </si>
  <si>
    <t>Asset03562</t>
  </si>
  <si>
    <t>Behavioural Neurology Unit</t>
  </si>
  <si>
    <t>https://www.baycrest.org/Baycrest/Healthcare-Programs-Services/Clinical-Services/Behavioural-Neurology-Unit</t>
  </si>
  <si>
    <t>Asset03563</t>
  </si>
  <si>
    <t>Cardiac Diagnostics</t>
  </si>
  <si>
    <t>https://www.baycrest.org/Baycrest/Healthcare-Programs-Services/Clinical-Services/Cardiac-Diagnostics</t>
  </si>
  <si>
    <t>Asset03564</t>
  </si>
  <si>
    <t>Cardiology</t>
  </si>
  <si>
    <t>https://www.baycrest.org/Baycrest/Healthcare-Programs-Services/Clinical-Services/Cardiology</t>
  </si>
  <si>
    <t>Asset03566</t>
  </si>
  <si>
    <t>Dermatology</t>
  </si>
  <si>
    <t>https://www.baycrest.org/Baycrest/Healthcare-Programs-Services/Clinical-Services/Dermatology</t>
  </si>
  <si>
    <t>Asset03567</t>
  </si>
  <si>
    <t>Ear Nose and Throat</t>
  </si>
  <si>
    <t>https://www.baycrest.org/Baycrest/Healthcare-Programs-Services/Clinical-Services/Ear,-Nose-and-Throat</t>
  </si>
  <si>
    <t>Asset03568</t>
  </si>
  <si>
    <t>FEES Swallowing Evaluations -- ambulatory</t>
  </si>
  <si>
    <t>https://www.baycrest.org/Baycrest/Healthcare-Programs-Services/Clinical-Services/FEES-Swallowing-Evaluations</t>
  </si>
  <si>
    <t>Asset03569</t>
  </si>
  <si>
    <t>Female Pelvic Health</t>
  </si>
  <si>
    <t>https://www.baycrest.org/Baycrest/Healthcare-Programs-Services/Clinical-Services/Female-Pelvic-Health</t>
  </si>
  <si>
    <t>Asset03570</t>
  </si>
  <si>
    <t>Foot Care</t>
  </si>
  <si>
    <t>FTE via medical services</t>
  </si>
  <si>
    <t>https://www.baycrest.org/Baycrest/Healthcare-Programs-Services/Clinical-Services/Foot-CareFTE via medical services</t>
  </si>
  <si>
    <t>Asset03592</t>
  </si>
  <si>
    <t>Slow stream inpatient rehabilitation H7E</t>
  </si>
  <si>
    <t>Asset03579</t>
  </si>
  <si>
    <t>In-patient Psychiatry Program H4E</t>
  </si>
  <si>
    <t>https://www.baycrest.org/Baycrest_Centre/media/content/form_files/Inpatient-Psychiatry-Brochure-2021.pdf</t>
  </si>
  <si>
    <t>Asset03571</t>
  </si>
  <si>
    <t>Lee Silverman Voice Treatment</t>
  </si>
  <si>
    <t>https://www.baycrest.org/Baycrest/Healthcare-Programs-Services/Clinical-Services/Lee-Silverman-Voice-Treatment</t>
  </si>
  <si>
    <t>Asset03573</t>
  </si>
  <si>
    <t>Opthalmology</t>
  </si>
  <si>
    <t>https://www.baycrest.org/Baycrest/Healthcare-Programs-Services/Clinical-Services/Ophthalmology</t>
  </si>
  <si>
    <t>Asset03574</t>
  </si>
  <si>
    <t>Palliative Care Unit</t>
  </si>
  <si>
    <t>https://www.baycrest.org/Baycrest/Healthcare-Programs-Services/Clinical-Services/Palliative-Care-Unit</t>
  </si>
  <si>
    <t>Asset03578</t>
  </si>
  <si>
    <t>Pamela &amp; Paul Austin Centre for Neurology &amp; Behavioural Support</t>
  </si>
  <si>
    <t>https://www.baycrest.org/Baycrest/Healthcare-Programs-Services/Clinical-Services/Austin-Centre</t>
  </si>
  <si>
    <t>Asset03575</t>
  </si>
  <si>
    <t>Physiatry</t>
  </si>
  <si>
    <t>https://www.baycrest.org/Baycrest/Healthcare-Programs-Services/Clinical-Services/Physiatry</t>
  </si>
  <si>
    <t>Asset03572</t>
  </si>
  <si>
    <t>The Virtual Behavioural Medicine Program</t>
  </si>
  <si>
    <t>https://www.baycrest.org/Baycrest/Healthcare-Programs-Services/Clinical-Services/The-Virtual-Behavioural-Medicine-(VBM)-Program</t>
  </si>
  <si>
    <t>Asset03576</t>
  </si>
  <si>
    <t>Urology</t>
  </si>
  <si>
    <t>https://www.baycrest.org/Baycrest/Healthcare-Programs-Services/Clinical-Services/Urology</t>
  </si>
  <si>
    <t>Asset03577</t>
  </si>
  <si>
    <t>Wound Care</t>
  </si>
  <si>
    <t>https://www.baycrest.org/Baycrest/Healthcare-Programs-Services/Clinical-Services/Wound-Care</t>
  </si>
  <si>
    <t>UGFHT Memory Clinic</t>
  </si>
  <si>
    <t>PRC's</t>
  </si>
  <si>
    <t>Asset03582</t>
  </si>
  <si>
    <t>Sam &amp; Ida Ross Memory Clinic</t>
  </si>
  <si>
    <t>https://www.baycrest.org/Baycrest/Healthcare-Programs-Services/Clinical-Services/Memory-Clinic</t>
  </si>
  <si>
    <t>Asset03594</t>
  </si>
  <si>
    <t>Emergency Department (GEM Nurses)</t>
  </si>
  <si>
    <t>Geriatric Emergency Management Plus Program</t>
  </si>
  <si>
    <t>Geriatric Emergency Medicine Nurses</t>
  </si>
  <si>
    <t>Geriatric Emergency Management(GEM)</t>
  </si>
  <si>
    <t>Lakeridge Health Ajax-Picking GEM</t>
  </si>
  <si>
    <t>Asset02869</t>
  </si>
  <si>
    <t>Asset03617</t>
  </si>
  <si>
    <t>https://www.baycrest.org/Baycrest/Healthcare-Programs-Services/Clinical-Services/Day-Treatment-Centre</t>
  </si>
  <si>
    <t>Asset03624</t>
  </si>
  <si>
    <t>Asset03618</t>
  </si>
  <si>
    <t>Geriatric Assessment</t>
  </si>
  <si>
    <t>https://www.baycrest.org/Baycrest/Healthcare-Programs-Services/Clinical-Services/Geriatric-Assessment</t>
  </si>
  <si>
    <t>Geriatric Assessment Outreach Team (East)</t>
  </si>
  <si>
    <t>Asset03619</t>
  </si>
  <si>
    <t>Asset03623</t>
  </si>
  <si>
    <t>Community Psychiatric services for Elderly</t>
  </si>
  <si>
    <t>Asset03622</t>
  </si>
  <si>
    <t>SJHH Seniors Mental Health Outreach Program Halton - NW Mississauga</t>
  </si>
  <si>
    <t>SJHH Seniors Mental Health Outreach Program Niagara</t>
  </si>
  <si>
    <t>SJHH Seniors Mental Health Outreach Program Brant</t>
  </si>
  <si>
    <t>Asset03595</t>
  </si>
  <si>
    <t>Asset03596</t>
  </si>
  <si>
    <t>Geriatric Medicien Telemedicine</t>
  </si>
  <si>
    <t>HELP Program</t>
  </si>
  <si>
    <t>Asset03597</t>
  </si>
  <si>
    <t>Asset03599</t>
  </si>
  <si>
    <t>Asset03600</t>
  </si>
  <si>
    <t>Asset03601</t>
  </si>
  <si>
    <t>Asset03602</t>
  </si>
  <si>
    <t>Asset03603</t>
  </si>
  <si>
    <t>Asset03604</t>
  </si>
  <si>
    <t>Asset03605</t>
  </si>
  <si>
    <t>FEES Swallowing Evaluations</t>
  </si>
  <si>
    <t>Asset03606</t>
  </si>
  <si>
    <t>Asset03607</t>
  </si>
  <si>
    <t>https://www.baycrest.org/Baycrest/Healthcare-Programs-Services/Clinical-Services/Foot-Care</t>
  </si>
  <si>
    <t>Asset03620</t>
  </si>
  <si>
    <t>Mental Health Services</t>
  </si>
  <si>
    <t>https://www.baycrest.org/Baycrest/Healthcare-Programs-Services/Clinical-Services/Centre-for-Mental-Health</t>
  </si>
  <si>
    <t>Asset03626</t>
  </si>
  <si>
    <t>Asset03621</t>
  </si>
  <si>
    <t>Neurpsychology &amp; Cogntive Health</t>
  </si>
  <si>
    <t>https://www.baycrest.org/Baycrest/Healthcare-Programs-Services/Clinical-Services/Neuropsychology-Cognitive-Health</t>
  </si>
  <si>
    <t>Asset03625</t>
  </si>
  <si>
    <t>Asset03608</t>
  </si>
  <si>
    <t>Asset03610</t>
  </si>
  <si>
    <t>Asset03611</t>
  </si>
  <si>
    <t>Asset03615</t>
  </si>
  <si>
    <t>Asset03612</t>
  </si>
  <si>
    <t>Asset03609</t>
  </si>
  <si>
    <t>Asset03613</t>
  </si>
  <si>
    <t>Asset03614</t>
  </si>
  <si>
    <t>Services for Seniors: Mobile Social Work Service 3641</t>
  </si>
  <si>
    <t>Asset03593</t>
  </si>
  <si>
    <t>Asset03101</t>
  </si>
  <si>
    <t>-</t>
  </si>
  <si>
    <t>No referral source</t>
  </si>
  <si>
    <t>No designated ACE Beds, however services available at OSMH</t>
  </si>
  <si>
    <t>Acute Care of the elderly</t>
  </si>
  <si>
    <t>Asset03652</t>
  </si>
  <si>
    <t>Cortellucci Vaughan Hospital - Geriatric Emergency Management Nurse</t>
  </si>
  <si>
    <t>Asset03557</t>
  </si>
  <si>
    <t>LOUISE MARSHALL HOSPITAL</t>
  </si>
  <si>
    <t>Asset03527</t>
  </si>
  <si>
    <t>Asset03525</t>
  </si>
  <si>
    <t>Asset03530</t>
  </si>
  <si>
    <t>Asset03539</t>
  </si>
  <si>
    <t>GEM Plus Program</t>
  </si>
  <si>
    <t>Asset03526</t>
  </si>
  <si>
    <t>Asset03555</t>
  </si>
  <si>
    <t>GROVES MEMORIAL HOSPITAL</t>
  </si>
  <si>
    <t>GUELPH GENERAL HOSPITAL</t>
  </si>
  <si>
    <t>GRAND RIVER HOSPITAL</t>
  </si>
  <si>
    <t>Emergency Services</t>
  </si>
  <si>
    <t>GEM Mackenzie Richmond Hill Hospital Site Only</t>
  </si>
  <si>
    <t>Asset03528</t>
  </si>
  <si>
    <t>Asset03529</t>
  </si>
  <si>
    <t>Specialized Geriatric Servcies</t>
  </si>
  <si>
    <t>Asset03644</t>
  </si>
  <si>
    <t>Seniors Day Rehb</t>
  </si>
  <si>
    <t>Asset03656</t>
  </si>
  <si>
    <t>Asset03645</t>
  </si>
  <si>
    <t>Outpatient Geriatric Assessment Clinic</t>
  </si>
  <si>
    <t>Geriatric Psychiatry Outpatient</t>
  </si>
  <si>
    <t>nathalie.azzi@theroyal.ca</t>
  </si>
  <si>
    <t>Geriatric Assessment Intervention Network</t>
  </si>
  <si>
    <t>Geriatric Psychiatry Outreach to Long Term Care</t>
  </si>
  <si>
    <t>Director Patient Care Services: 0.3 FTE
Manager Patient Care Services: 1.0 FTE 
Program Evaluation Coordinator (BA): 1.0 FTE 
Behavioural Therapist: 5.70 FTE</t>
  </si>
  <si>
    <t>BSO referral</t>
  </si>
  <si>
    <t>Asset03648</t>
  </si>
  <si>
    <t>Geriatric psychiatrist</t>
  </si>
  <si>
    <t>Asset03511</t>
  </si>
  <si>
    <t>Geriatric Psychiatry Assessment Program</t>
  </si>
  <si>
    <t>Asset03649</t>
  </si>
  <si>
    <t>Asset03512</t>
  </si>
  <si>
    <t>GOR - Geriatric Outreach team</t>
  </si>
  <si>
    <t>SJHH Seniors Mental Health Outreach Program- Halton and north west Mississauga</t>
  </si>
  <si>
    <t>Ambulatory Care</t>
  </si>
  <si>
    <t>Director Patient Care Services: 0.70 FTE
Recreation Student: 0.50 FTE</t>
  </si>
  <si>
    <t>Asset03653</t>
  </si>
  <si>
    <t>Asset03654</t>
  </si>
  <si>
    <t>Inpatient Geriatric Consult</t>
  </si>
  <si>
    <t>HELP</t>
  </si>
  <si>
    <t>RVH- Hospital Elder Life Program</t>
  </si>
  <si>
    <t>Asset03368</t>
  </si>
  <si>
    <t>Inpatient care team</t>
  </si>
  <si>
    <t>Asset03551</t>
  </si>
  <si>
    <t>Acute care inpatient admitting teams</t>
  </si>
  <si>
    <t>Asset03558</t>
  </si>
  <si>
    <t>specialized geriatric services - (please delete Inpatient Geriatric Co-Management Services)</t>
  </si>
  <si>
    <t>Asset03520</t>
  </si>
  <si>
    <t>Nurse-Led Outreach Team</t>
  </si>
  <si>
    <t>Asset03553</t>
  </si>
  <si>
    <t>Brant Community Healthcare - Brantford General</t>
  </si>
  <si>
    <t>referrals from ED, Inpatient units, LTC homes</t>
  </si>
  <si>
    <t>NLOT program supports Iroquois Lodge which is a 50 bed LTC home in Oshweken, Ontario on Six Nations Territory</t>
  </si>
  <si>
    <t>carrie.heer@bchsys.org</t>
  </si>
  <si>
    <t>Asset03519</t>
  </si>
  <si>
    <t>Asset03561</t>
  </si>
  <si>
    <t>Waterloo Wellington Nurse led outreach team</t>
  </si>
  <si>
    <t>referrals directly from LTC homes as well as Home &amp; Community Care (coordinators in the hospital for
planning discharge/repatriation)</t>
  </si>
  <si>
    <t>nicole.guy@sjhcg.ca</t>
  </si>
  <si>
    <t>Asset03518</t>
  </si>
  <si>
    <t>Asset03536</t>
  </si>
  <si>
    <t>NLOT - Central West</t>
  </si>
  <si>
    <t>L6W 2Z8</t>
  </si>
  <si>
    <t>20 LTC</t>
  </si>
  <si>
    <t>sheelagh.willett@williamoslerhs.ca</t>
  </si>
  <si>
    <t>Cental Intake For Specialized Geriatric Services (Geriatric Medicine)</t>
  </si>
  <si>
    <t>Asset03548</t>
  </si>
  <si>
    <t>Dementia Behavioural Support Team</t>
  </si>
  <si>
    <t>Advanced Practice Nurse</t>
  </si>
  <si>
    <t>acute care inpatient admitting teams</t>
  </si>
  <si>
    <t>The Dementia Behavioural Support Team (DBST) provides interdisciplinary, specialized geriatric consult services at The Ottawa Hospital (TOH) to meet the unique needs of vulnerable older adults in the acute care setting. The team consists of a Geriatric Psychiatrist and Behavioural Support Ontario (BSO) Nurses who help to assess and manage the complex care of older adults with behavioural and psychiatric symptoms of dementia using non-pharmacological and pharmacological interventions. Support for patients and their families is provided to help improve transitions within our complex healthcare system. In addition to providing clinical support to the older adult patient population, these teams help to build capacity through education, research and quality improvement initiatives at TOH.</t>
  </si>
  <si>
    <t>Asset03627</t>
  </si>
  <si>
    <t>Asset03628</t>
  </si>
  <si>
    <t>Asset03629</t>
  </si>
  <si>
    <t>Asset03630</t>
  </si>
  <si>
    <t>Asset03659</t>
  </si>
  <si>
    <t>Asset03633</t>
  </si>
  <si>
    <t>Asset03661</t>
  </si>
  <si>
    <t>Asset03662</t>
  </si>
  <si>
    <t>Asset03663</t>
  </si>
  <si>
    <t>Asset03664</t>
  </si>
  <si>
    <t>Asset03647</t>
  </si>
  <si>
    <t>Mental Health Services [Mood Clinic]</t>
  </si>
  <si>
    <t>Asset03657</t>
  </si>
  <si>
    <t>Asset03646</t>
  </si>
  <si>
    <t>Asset03650</t>
  </si>
  <si>
    <t>Asset03655</t>
  </si>
  <si>
    <t>Asset03665</t>
  </si>
  <si>
    <t>Asset03667</t>
  </si>
  <si>
    <t>Asset03668</t>
  </si>
  <si>
    <t>Asset03672</t>
  </si>
  <si>
    <t>Asset03669</t>
  </si>
  <si>
    <t>Asset03666</t>
  </si>
  <si>
    <t>Asset03670</t>
  </si>
  <si>
    <t>Asset03671</t>
  </si>
  <si>
    <t>Asset03515</t>
  </si>
  <si>
    <t>Psychogeriatric Resource Consultation Program</t>
  </si>
  <si>
    <t>Asset03556</t>
  </si>
  <si>
    <t>Asset03517</t>
  </si>
  <si>
    <t>Asset03516</t>
  </si>
  <si>
    <t>North York General Hospital - Finch (Branson) Site</t>
  </si>
  <si>
    <t>M2J 1V2</t>
  </si>
  <si>
    <t>Asset03524</t>
  </si>
  <si>
    <t>Asset03514</t>
  </si>
  <si>
    <t>Centre for Addiction and Mental Health - Queen Street Site</t>
  </si>
  <si>
    <t>Asset03522</t>
  </si>
  <si>
    <t>Asset03521</t>
  </si>
  <si>
    <t>Asset03523</t>
  </si>
  <si>
    <t>Vibrant Health Care Alliance</t>
  </si>
  <si>
    <t>M4P 2H4</t>
  </si>
  <si>
    <t>Asset03651</t>
  </si>
  <si>
    <t>Geriatric Inpatient Unit (Dementia and Non-Dementia Units)</t>
  </si>
  <si>
    <t>Recreational Student: 0.5 FTE 
Orderly: 1.5 FTE</t>
  </si>
  <si>
    <t>Asset03513</t>
  </si>
  <si>
    <t>Geriatric Psychiatry Inpatient Unit</t>
  </si>
  <si>
    <t>Hospitalists</t>
  </si>
  <si>
    <t>Central Intake</t>
  </si>
  <si>
    <t>Palliative Care</t>
  </si>
  <si>
    <t>Long-Term Care Outreach</t>
  </si>
  <si>
    <t>Blanche River Health</t>
  </si>
  <si>
    <t>Brock Community Health Centre</t>
  </si>
  <si>
    <t>Bruyère Health</t>
  </si>
  <si>
    <t>County of Renfrew Paramedic Services</t>
  </si>
  <si>
    <t>Listowel-Wingham and Area Family Health Team</t>
  </si>
  <si>
    <t>LOFT</t>
  </si>
  <si>
    <t>Mattawa General Hospital</t>
  </si>
  <si>
    <t>Ontario Health atHome (East)</t>
  </si>
  <si>
    <t>Ontario Health atHome Champlain</t>
  </si>
  <si>
    <t>Pinecrest Queensway Community Health Centre</t>
  </si>
  <si>
    <t>Shalom Village Nursing Home</t>
  </si>
  <si>
    <t>Temiskaming Hospital</t>
  </si>
  <si>
    <t>Toronto Grace Health Centre</t>
  </si>
  <si>
    <t>Unionville Home Society</t>
  </si>
  <si>
    <t>West Nipissing General Hospital</t>
  </si>
  <si>
    <t>William Osler Health System</t>
  </si>
  <si>
    <t>2023-24</t>
  </si>
  <si>
    <t>Acute Geriatric Psychiatry Units</t>
  </si>
  <si>
    <t>At Home Programs</t>
  </si>
  <si>
    <t>Behavioural Support Services</t>
  </si>
  <si>
    <t>Exercise/Falls Prevention Clinic/Program</t>
  </si>
  <si>
    <t>Geriatric Emergency Management Programs</t>
  </si>
  <si>
    <t>Geriatric Psychiatry/Seniors' Mental Health Outreach Teams</t>
  </si>
  <si>
    <t>Geriatric Telemedicine/Telepsychiatry/e-Consult/Virtual Service</t>
  </si>
  <si>
    <t>In-patient Geriatric Consult Services</t>
  </si>
  <si>
    <t>Integrated Geriatric Services</t>
  </si>
  <si>
    <t>Specialty Clinics</t>
  </si>
  <si>
    <t>Tertiary Dementia or Geriatric Psychiatry Units</t>
  </si>
  <si>
    <t>Transitional Supports</t>
  </si>
  <si>
    <t>2023-2024</t>
  </si>
  <si>
    <t>Community Geriatrics</t>
  </si>
  <si>
    <t>North East Specialized Geriatric Centre</t>
  </si>
  <si>
    <t>Asset03697</t>
  </si>
  <si>
    <t>Asset03698</t>
  </si>
  <si>
    <t>Asset03699</t>
  </si>
  <si>
    <t>Asset03700</t>
  </si>
  <si>
    <t>Asset03701</t>
  </si>
  <si>
    <t>Asset03864</t>
  </si>
  <si>
    <t>County of Renfrew Paramedic Service</t>
  </si>
  <si>
    <t>K8A 6W4</t>
  </si>
  <si>
    <t>kstencill@countyofrenfrew.on.ca</t>
  </si>
  <si>
    <t>N0N 1J0</t>
  </si>
  <si>
    <t>Asset03702</t>
  </si>
  <si>
    <t>Asset03703</t>
  </si>
  <si>
    <t>Asset03704</t>
  </si>
  <si>
    <t>Asset03705</t>
  </si>
  <si>
    <t>Asset03706</t>
  </si>
  <si>
    <t>Asset03707</t>
  </si>
  <si>
    <t>Asset03708</t>
  </si>
  <si>
    <t>Asset03813</t>
  </si>
  <si>
    <t>Asset03861</t>
  </si>
  <si>
    <t>Asset03728</t>
  </si>
  <si>
    <t>Geriatric Emergency Management (GEM) Nurses screen/assess frail seniors in the Emergency Department with the goal of averting admissions and providing quicker access to specialized geriatric care. The nurses provide a senior friendly service to prevent or delay functional decline. The GEM Program began in March 2016 at the Oakville site.</t>
  </si>
  <si>
    <t>Asset03709</t>
  </si>
  <si>
    <t>Asset03710</t>
  </si>
  <si>
    <t>Asset03683</t>
  </si>
  <si>
    <t>Asset04026</t>
  </si>
  <si>
    <t>Geriatric Rehabilitation Inpatient Service</t>
  </si>
  <si>
    <t>Asset04100</t>
  </si>
  <si>
    <t>william.underwood@nygh.on.ca</t>
  </si>
  <si>
    <t>Asset03711</t>
  </si>
  <si>
    <t>Asset03712</t>
  </si>
  <si>
    <t>Asset03713</t>
  </si>
  <si>
    <t>Primary Care Outreach  to Seniors</t>
  </si>
  <si>
    <t>Asset03066</t>
  </si>
  <si>
    <t>Asset04191</t>
  </si>
  <si>
    <t>Seniors Assessment Service</t>
  </si>
  <si>
    <t>363 Colborne St.</t>
  </si>
  <si>
    <t>Alzheimer's staff support ranges from 0.4-0.6 FTE depending on their staffing availability.</t>
  </si>
  <si>
    <t>Referrals come from primary care providers in Brantford and Brant County, as well as from hospital admissions at Brantford General Hospital (BCHS). As of April 1, 2022 referrals are processed through Central Clinical intake via fax 1-855-406-2163 or via website www.rgpc.ca/centralintake/</t>
  </si>
  <si>
    <t>Note #1: # of Family/Friend Caregivers served/year is an estimate. Generally each patient is accompanied by one (1) caregiver. Sometimes we have two (2) caregivers/patient, but estimating one(1)/patient also corrects for patients who come alone to the appointment, or are seen in follow up with the same caregiver.Note #2: Our administrative assistant reviews monthly when referral arrives, when the next available space can be offered if non-urgent. For example if referral arrives September 2022, first available is March 2023, suggesting a 6-month wait time. As of March 31, 2023, wait time was around 6 months.Note #3: Our combined Memory + Geriatric clinic runs on Wednesdays and Thursdays weekly. The reason 'No' entered in Weekdays of Service question is because we don't offer the clinic Monday through Friday.Note #4: Narrative is uploaded in the Upload Attachments field, client family quote provided as a success story uploaded to Program Stories fieldNote #5: Submitter is not best contact person - unable to overwrite submitter's email in field provided. If any questions please contact Director of Primary Care and Community Development, Todd Gould at tgould@grchc.ca</t>
  </si>
  <si>
    <t>Asset04214</t>
  </si>
  <si>
    <t>Geriatric Medicine Consultation Service (GMCS)</t>
  </si>
  <si>
    <t>Inpatient Unit</t>
  </si>
  <si>
    <t>Asset04213</t>
  </si>
  <si>
    <t>FOLLOW UP RAPID ASSESSMENT</t>
  </si>
  <si>
    <t>Internal referrals from Emergency departments, inpatient units</t>
  </si>
  <si>
    <t>Asset03714</t>
  </si>
  <si>
    <t>Asset04238</t>
  </si>
  <si>
    <t>TGH Inpatient Psychiatry (8ES) - Geriatric</t>
  </si>
  <si>
    <t>M5G 2C4</t>
  </si>
  <si>
    <t>alison.seto@uhn.ca</t>
  </si>
  <si>
    <t>Asset03976</t>
  </si>
  <si>
    <t>The Seniors Care Unit is a 26-bed acute medicine unit for seniors. There is a pull model for admission. The most responsible physicians are geriatricians. There are 6 nurses (combination of RNs and RPNs) doing 12-hr day/night shifts on a rotational schedule 7 days/week.</t>
  </si>
  <si>
    <t>florence.paat@thp.ca</t>
  </si>
  <si>
    <t>Asset03772</t>
  </si>
  <si>
    <t>hannan.minhas@sunnybrook.ca</t>
  </si>
  <si>
    <t>Asset03723</t>
  </si>
  <si>
    <t>L3Y 2P9</t>
  </si>
  <si>
    <t>jpopplow@southlake.ca</t>
  </si>
  <si>
    <t>Asset04062</t>
  </si>
  <si>
    <t>Asset04132</t>
  </si>
  <si>
    <t>Specialized Seniors Care Unit</t>
  </si>
  <si>
    <t>Asset04309</t>
  </si>
  <si>
    <t>Acute and Reactivation Care Centre</t>
  </si>
  <si>
    <t>Reactivation Worker
1 fte manager, 2.5 fte ward clerks'.5 ward clerk, 1 BSO, 4 RPNs, 1.5 RN</t>
  </si>
  <si>
    <t>smcewen@hsnsudbury.ca</t>
  </si>
  <si>
    <t>Asset04131</t>
  </si>
  <si>
    <t>Geriatric Inpatients</t>
  </si>
  <si>
    <t>alogiudice@oakvalleyhealth.ca</t>
  </si>
  <si>
    <t>Asset03687</t>
  </si>
  <si>
    <t>Acute Care of the Elderly Unit (ACE)</t>
  </si>
  <si>
    <t>L6R 3J7</t>
  </si>
  <si>
    <t>shailesh.nadkarni@williamoslerhs.ca</t>
  </si>
  <si>
    <t>Asset04239</t>
  </si>
  <si>
    <t>Ppodolski@hrh.ca</t>
  </si>
  <si>
    <t>Asset03902</t>
  </si>
  <si>
    <t>Geriatric Medicine Unit, Civic Campus</t>
  </si>
  <si>
    <t>Rehab assistant 1.0</t>
  </si>
  <si>
    <t>Last year the standard length of stay provided is total acute LOS. We now how access to data specific to our unit.</t>
  </si>
  <si>
    <t>cwallwork@toh.ca</t>
  </si>
  <si>
    <t>Asset03755</t>
  </si>
  <si>
    <t>Asset03681</t>
  </si>
  <si>
    <t>BACE</t>
  </si>
  <si>
    <t>3200 Major Mackenzie Drive West</t>
  </si>
  <si>
    <t>Other - Therapy assistant 0.5FTE
Partnership with LOFT with Behavioural Support Therapist 0.6FTE</t>
  </si>
  <si>
    <t>Inpatient referrals</t>
  </si>
  <si>
    <t>peggy.richards@mackenziehealth.ca</t>
  </si>
  <si>
    <t>Asset04142</t>
  </si>
  <si>
    <t>Behavior Supports Transition Team</t>
  </si>
  <si>
    <t>Asset04134</t>
  </si>
  <si>
    <t>0.6 includes physiotherapy, occupational therapy, dietary aides, housekeeping
access to consultant pharmacist through contracted service</t>
  </si>
  <si>
    <t>Asset04069</t>
  </si>
  <si>
    <t>- GPs
-inpatient
- NYGH ER
- NYGH outpatient clinics 
-Retirement homes
-specialists 
- other hospitals including rehab hospitals</t>
  </si>
  <si>
    <t>- The total FTE is a summary of physician coverage for Geriatric Medicine, memory, Parkinson's clinics, Day Hospital &amp; outreach, -catchment in place</t>
  </si>
  <si>
    <t>Asset03862</t>
  </si>
  <si>
    <t>9 International Drive</t>
  </si>
  <si>
    <t>Asset04024</t>
  </si>
  <si>
    <t>West End Integrated Falls Prevention Program</t>
  </si>
  <si>
    <t>K2B 6R7</t>
  </si>
  <si>
    <t>GEM program</t>
  </si>
  <si>
    <t>s.shah@pqchc.com</t>
  </si>
  <si>
    <t>Asset03962</t>
  </si>
  <si>
    <t>Strong and Steady</t>
  </si>
  <si>
    <t>brook.tariku@ottawa.ca</t>
  </si>
  <si>
    <t>Asset03895</t>
  </si>
  <si>
    <t>Champlains Falls Assessment and Streamlined Treatment (C-FAST) Clinic</t>
  </si>
  <si>
    <t>Specifically GEM, GAOT (Geriatric Assessment Outreach Team), SGS Central Intake, Family Health Team (The Ottawa Hospital - two sites)</t>
  </si>
  <si>
    <t>In-Person clinic actually operates two afternoons (eight hours per week). PT busy with initial virtual assessment, prep, follow-up and overall clinic operations on alternate days. Some last minute cancellations due to COVID (patients, caregivers, staff) but less overall impact in comparison to previous years. One "appointment" includes combined initial call by PT/APN, PT in-person assessment followed by Geriatrician assessment (this is counted as one appointment not 3 appointments). Visits are 60 minutes each and are counted separately (three visits with this scenario - initial phone, in-person PT, in-person geriatrician).  C-FAST clinic also current involved in REB approved research study where participants are choosing between  unique virtual game based  exercise program or traditional at home exercise program</t>
  </si>
  <si>
    <t>Asset03965</t>
  </si>
  <si>
    <t>Falls clinic</t>
  </si>
  <si>
    <t>The falls clinic at the Credit valley site runs once a week for a full day with a geriatrician and a physiotherapist</t>
  </si>
  <si>
    <t>Referrals could also come from inpatient settings.</t>
  </si>
  <si>
    <t>Asset03968</t>
  </si>
  <si>
    <t>Falls prevention clinic</t>
  </si>
  <si>
    <t>The Falls clinic at the Queensway location is in operation once a week (full day) with a geriatrician and a physiotherapist</t>
  </si>
  <si>
    <t>Asset04187</t>
  </si>
  <si>
    <t>Falls Clinic</t>
  </si>
  <si>
    <t>Other is post hip fracture or falls admission</t>
  </si>
  <si>
    <t>Our services are available and open to patients of all cultural backgrounds, but we do not have specific services for First Nation, Inuit or Metis communities.</t>
  </si>
  <si>
    <t>kcazabon@hrh.ca</t>
  </si>
  <si>
    <t>Asset04297</t>
  </si>
  <si>
    <t>Asset04289</t>
  </si>
  <si>
    <t>Asset03720</t>
  </si>
  <si>
    <t>Inpatient Geriatric Assessment Units A &amp; B</t>
  </si>
  <si>
    <t>Direct admission (from other hospitals, repatriation, transfers etc)</t>
  </si>
  <si>
    <t>kimberly.martin@camh.ca</t>
  </si>
  <si>
    <t>Asset04325</t>
  </si>
  <si>
    <t>Geriatric Emergency Management - Cambridge Memorial Hospital</t>
  </si>
  <si>
    <t>If language interpreter needed, the hospital uses VOYCE professional translation support.The hospital have an Inclusive Lead to support Indigenous services.Program in place since 2007</t>
  </si>
  <si>
    <t>Asset04367</t>
  </si>
  <si>
    <t>Asset04370</t>
  </si>
  <si>
    <t>P6B 0A8</t>
  </si>
  <si>
    <t>Asset04335</t>
  </si>
  <si>
    <t>Contact is: kstadnyk@headwatershealth.caProgram started 2010Provide a comprehensive geriatric assessment to identify the needs for complex/ frail older adults and provide referrals to the appropriate services.  This is part of the Aging At Home Strategy and this role is attempting to reduce admissions and long stays in hospital.  This includes medical/ psycho social (mental health)/ emotional/ environment/ functional/elder abuse.  At times (when we have one) I work with geriatric psychiatry for the mental health patients.  I provide a liason between patient and the formal and informal supports they have.  It also includes providing resources and education to patients/ families/ community partners.  I am not strictly utilized in the ER but also on the floors.  There is an informal geriatrician in the community which I refer to.  There have been BSO case managers at times but not at this time.</t>
  </si>
  <si>
    <t>Asset03916</t>
  </si>
  <si>
    <t>Cornwall Community Hospital Geriatric Emergency Management  (CCH GEM)</t>
  </si>
  <si>
    <t>Current budget for GEM Nurse is 0.8 FTE(60 hrs.), hospital has been covering 0.2 (15 hrs) but can no longer cover the additional FTE.</t>
  </si>
  <si>
    <t>susan.sauve@cornwallhospital.ca</t>
  </si>
  <si>
    <t>Asset04330</t>
  </si>
  <si>
    <t>L4R 4P4</t>
  </si>
  <si>
    <t>GEM support/PFN for ICU, support in acute if needed/SGS supportContact is: Kimberly Hickman Hickmank@gbgh.on.caProgram started in 2023</t>
  </si>
  <si>
    <t>Asset04296</t>
  </si>
  <si>
    <t>Asset04202</t>
  </si>
  <si>
    <t>Geriatric Emergency Medicine (GEM)</t>
  </si>
  <si>
    <t>There are also 3 casual NPs providing services in addition to the 2 FTE reported.</t>
  </si>
  <si>
    <t>Asset04336</t>
  </si>
  <si>
    <t>Ad hoc access to OT and Care coordination in the ED</t>
  </si>
  <si>
    <t>Program commenced in 2009Contact is: jalie@montfort.on.ca</t>
  </si>
  <si>
    <t>Asset04338</t>
  </si>
  <si>
    <t>Also access to NP, MSW, OT, PT, Care coordinators working in the ED</t>
  </si>
  <si>
    <t>GEM offers specialized geriatric emergency services in the ED and help support doctors with safe discharges home. We see patients 65 yrs and older. We do comprehensive or target assessments to screen for cognitive issues, falls anything related to geriatric syndromes to reduce admissions or repeat visits. We work closely with SW, Ontario Health at Home and our OT/PT team to try to put a plan in place prior to discharge for a safe plan. We render many different referrals pertaining to each patient. We work closely with different community partners. Senior Safety is key.Contact is: jmaughn@lh.ca</t>
  </si>
  <si>
    <t>Asset04343</t>
  </si>
  <si>
    <t>MRHH GEM</t>
  </si>
  <si>
    <t>Program start: 2016Contact: patricia.moreno@mackenziehealth.ca</t>
  </si>
  <si>
    <t>Asset04310</t>
  </si>
  <si>
    <t>4 nurses rotate through the role 12X7, 1 of the 4 can provide French language services. They are trained for the GEM role and get ongoing continuing ed.</t>
  </si>
  <si>
    <t>Asset04344</t>
  </si>
  <si>
    <t>P0H 1V0</t>
  </si>
  <si>
    <t>Program Start: 2022Contact: mpecore@mattawahospital.ca</t>
  </si>
  <si>
    <t>Asset04366</t>
  </si>
  <si>
    <t>P5A 1X2</t>
  </si>
  <si>
    <t>Started May 2023Contact: Helen Schryer; hschryer@sjgh.caIdentification through ISAR tool and Geriatric Syndromes, Assessment using GEM assessment, service planning and referral. No time for follow ups on a regular basis.</t>
  </si>
  <si>
    <t>heather.macleod@geriatricsontario.ca</t>
  </si>
  <si>
    <t>Asset04364</t>
  </si>
  <si>
    <t>Our OT, SW, and CC are technically not part of the GEM program; however, we do have support from these roles</t>
  </si>
  <si>
    <t>Started 2010 or 2015Contacts: Sandeep Kaur; sandekaur@smgh.caKayla Brooks; kabrooks@smgh.caMaria Boyes (WW GEM Clinical Lead) 519-621-2333 ext. 4185We facilitate timely, safe discharge to community by connecting with appropriate resources and avoid repetitive ED visits.</t>
  </si>
  <si>
    <t>Asset04357</t>
  </si>
  <si>
    <t>Program start: 2008Contact: Laura-lee.andrews@prh.caGEM nurses provide an expert clinical resource in hospital Emergency Departments. Their focus is on those frail seniors who are at risk of suffering adverse events, loss of independence and admission to hospital or long-term care. GEM nurses provide expert and targeted assessment and treatment services in the Emergency Department; they enhance linkage with hospital and community services and are advocates for the frail seniors they serve. As well, in their role as geriatrics educators and capacity builders within the ED, the hospital and the community, GEM nurses help to build the systems capacity to ensure that frail seniors at risk receive the right care, in the right place, at the right time.</t>
  </si>
  <si>
    <t>Asset04359</t>
  </si>
  <si>
    <t>Program Start: 2008Contact: Michelle Anderson manderso@prhc.on.caThe GEM nurse provides a specialized clinical resource in the ED for assessing and treating the frail elderly. They assess elderly patients, screen those at high risk and coordinate their assessment, care and follow-up. The GEM nurse will serve as a consultant to other health care providers as part of the interdisciplinary team.</t>
  </si>
  <si>
    <t>Asset04360</t>
  </si>
  <si>
    <t>Any care provider in the ED</t>
  </si>
  <si>
    <t>Program Start: 2014Contact: Melissa Laroche Mlaroche@qch.on.caModel description of the GEM program is the same as described by the  RGPEO. Our GEM team is composed of 1.8 RNs. The GEM Nurse sees people over 65 years of age who come to the Emergency Department who have been identified with special concerns. They are nurses with special training in geriatrics and they can make recommendations for support at home or follow up with specialists if required or to the Geriatric Assessment Outreach Team as needed.  A referral from within the Emergency Department is required.</t>
  </si>
  <si>
    <t>Asset04362</t>
  </si>
  <si>
    <t>K0L 1C0</t>
  </si>
  <si>
    <t>Program Start: 2024Contact: Nicole Duchrow nduchrow@quintehealth.caQuinte Health is a 4 hospital system.   the GEM role is ministry funded as part of ALC program.   The 1.0 FTE GEM specialist supports 2 of 4 hospitals within Quinte Health - the 2 small rural hospitals.  We focused the role at these 2 hospitals because there was an identified lack of resources in the ED to support geriatric patients.</t>
  </si>
  <si>
    <t>Asset04045</t>
  </si>
  <si>
    <t>Asset04365</t>
  </si>
  <si>
    <t>Program Start: 2005Contact: Terri Readman treadman@rmh.orgTargeted assessments of frail seniors who are at risk of losing their independence</t>
  </si>
  <si>
    <t>Asset04354</t>
  </si>
  <si>
    <t>Upated from 360 to 960 June 12, 2025 from McMaster Survey DataProgram start: 2022Contact: Jaclyn Stephens jmstephens@osmh.on.caGEM vacancy for fiscal year</t>
  </si>
  <si>
    <t>Asset04361</t>
  </si>
  <si>
    <t>Contact: Renee Hamelin; rehamelin@temiskaming-hospital.comStarted October 2023Right care at the right time</t>
  </si>
  <si>
    <t>Asset04368</t>
  </si>
  <si>
    <t>1 casual RN
2 Care Coordinators</t>
  </si>
  <si>
    <t>Started in 2009Contact Annie Hayward; ahayward@southlake.cano OT; can request on call1FTE PT: utilize on call when no coverage-daily interaction GEM leads daily ER rounds on all patient; reps from OHH and Southlake At Home attends these M-F</t>
  </si>
  <si>
    <t>Asset04346</t>
  </si>
  <si>
    <t>Program Start: 2010Contact: HyaeminHelen.Kim@sinaihealth.caTwo full time positions for GEM nurse, work with an interdisciplinary team. Report to the staff, work with mainly discharge planning and work on providing connection to community supports that are geriatric focused. Liaise with geriatric inpatient team. Goal is to help return patients to community and provide them with supports.</t>
  </si>
  <si>
    <t>Asset04363</t>
  </si>
  <si>
    <t>nurses, doctors, ED1 team, case finds within the hospitalized patients (based on their age and medical history)</t>
  </si>
  <si>
    <t>4 RNsContact: Judith Keen-Bingham; judith.keen-bingham@sunnybrook.caStarted 1990A GEM nurse is one who specializes in issues pertaining to frail seniors. The GEM is a clincian providing specialized knowledge of aging and geratric syndromes and other issues such as poly pharmacy, self care and nutrition. The GEM helps to manage care in the ED leading to improved patient outcomes and access to community services. The GEM is an active advocate for the senior since seniors represent as many as 30% of patients coming to the ED. By providing speciaized fraility and friendly services, decline and loss of independence can be prevented and ED visits minimized. They offer education of patients and families and support capacity building initiatives within their community and through provincial liaison. This is done through service planning in LTC, Primary care and home care. The GEM completes a holistic and focused assessment of the senior experiencing a medical emergency, hoping to function at their baseline or better.</t>
  </si>
  <si>
    <t>Asset04352</t>
  </si>
  <si>
    <t>Contact: Sharon Hoosein; sharon.hoosein@thp.caStarted in October 2018Position Summary:The Nurse Practitioner (NP) is a Registered Nurse Extended Class with graduate education in nursing, possessing advanced clinical and theoretical knowledge/skill within the clinical specialty. The NP is a professional who will function in an expanded role and will demonstrate a high level of autonomy as well as expert skill to formulate clinical decisions, manage acute/chronic illness, and promote wellness. In this position, the NP will provide care to patients in the Seniors’ Services program, which includes supporting the emergency department.  The NP will: conduct comprehensive geriatric assessments; diagnose; provide treatment (including diagnostic, pharmacological and non-pharmacological therapies and counseling); develop, implement and document a plan of care in collaboration with the geriatricians and interprofessional team; provide education; refer to/liaise with other community services; and, provide follow-up as appropriate.  In addition, the NP may be involved in other clinical, research, evaluation, leadership and collaborative activities (e.g. developing new standards of care, policies, etc.). Principal Responsibilities and Key Qualifications in Excel</t>
  </si>
  <si>
    <t>Asset04345</t>
  </si>
  <si>
    <t>Interdisciplinary Team in the ED</t>
  </si>
  <si>
    <t>Contact: Camille Bugo; camilletherese.bugo@uhn.caSince 20051600 encounters entered for both sites (TGH and TWH)GEM clinical nurse specialists at UHN are part of an interdisciplinary team in the emergency department who help to assess elderly patients presenting with nay of the geriatric syndromes</t>
  </si>
  <si>
    <t>Asset04341</t>
  </si>
  <si>
    <t>P2B 2Y6</t>
  </si>
  <si>
    <t>Asset04340</t>
  </si>
  <si>
    <t>N6A 5A5</t>
  </si>
  <si>
    <t>Program start: 2010Contact is: leon.petruniak@lhsc.on.caED patients &gt;65 (or close to) that are non-LTC dwelling and determined to be in a high risk category may be referred to GEM. The goal is to complete a targeted geriatric assessment to determine if other active issues are present or if there is difficulty with the tasks of daily living. This assists with ED disposition planning. If discharge is the ED disposition, GEM will link with community based supports or resources. Additionally and if warranted, GEM may facilitate specialist referrals to outpatient Geriatric Medicine, Geriatric Mental Health, or MINT Clinics. This piece is included in the patient's ED Plan of Care. GEM also plays a role in transitions in care, particularly with Primary Care, Pharmacy or other partners in the patient's circle.For ED patients &gt;65 that are LTC dwelling, GEM may be involved if the presenting concern is related to possible responsive behaviours in the context of a MNCD (i.e. BPSD issues). Targeted assessment through a PIECES framework may uncover occult triggers that could be best managed with linkages to outpatient or LTC-based BSO supports.</t>
  </si>
  <si>
    <t>Asset03969</t>
  </si>
  <si>
    <t>Geriatric Emergency Management (nurse practitioners)</t>
  </si>
  <si>
    <t>Asset04243</t>
  </si>
  <si>
    <t>Asset04347</t>
  </si>
  <si>
    <t>Access to interdisciplinary team in the ED</t>
  </si>
  <si>
    <t>Contact: Camille Bugo; camilletherese.bugo@uhn.caGEM clinical nurse specialists at UHN are part of an interdisciplinary team in the emergency department who help to assess elderly patients presenting with nay of the geriatric syndromes</t>
  </si>
  <si>
    <t>Asset04328</t>
  </si>
  <si>
    <t>GEM at Cortellucci Vaughan Hospital</t>
  </si>
  <si>
    <t>GEM services are only offered to Emergency Department patients</t>
  </si>
  <si>
    <t>Program commenced in 2003</t>
  </si>
  <si>
    <t>Asset04342</t>
  </si>
  <si>
    <t>Program started: 2010Contact is: asturzenegger@whca.ca</t>
  </si>
  <si>
    <t>Asset04356</t>
  </si>
  <si>
    <t>Program start: 2008Contact: Brianne Heffernan BHeffernan@whca.ca</t>
  </si>
  <si>
    <t>Asset04324</t>
  </si>
  <si>
    <t>N7T 6S3</t>
  </si>
  <si>
    <t>Care Coordinator, also Alzheimer Society Support</t>
  </si>
  <si>
    <t>Program in place for 15 yearsRole includes:- Collaborate with OT/PT daily to mobilize patients waiting for discharge home that require increased supports, transportation or equipment.- Proactively screen pt's in the ED at risk or noted cognitive/functional decline- Link pt's/caregiver to community agencies, primary care and out-patient specialized geriatric services, home care supports, SW, CMHA, psychiatry, PT, OT, &amp; any community supports re: i-ADL's as needed. -Assess for caregiver stress/burnout- Long term planning, LTC, RH discussions-Delirium prevention, education-Complete a detailed assessment focusing on the geriatric syndromes-Facilitate safe discharge home</t>
  </si>
  <si>
    <t>Asset04349</t>
  </si>
  <si>
    <t>Referral from NYGH Emergency Department physicians</t>
  </si>
  <si>
    <t>Program Start: 2007Contact: Diana Adams 416-756-6444 x 3445Comprehensive geriatric assessments of frail elderly patients: medical review of presenting illness; assist physicians in determining medical clearance.  Full background and functional history collected;  cognitive and physical assessment by GEM;  Care needs reviewed and appropriate supports arranged (Geriatric outreach, geriatric medicine, geriatric psychiatry; parkinson's clinic; Ontario health at home; Meals on wheels; LOFT; etc)Very few assessments are targeted for 1 domain such as medications: mobilityTelephone assessments are also requested on patients who present after hours or who physician's are confident can manage for 24-48 hrs until GEM follow up.Primary referral source is physicians, very little case finding</t>
  </si>
  <si>
    <t>Asset04353</t>
  </si>
  <si>
    <t>Program Start: 2009Contact: Christina Durham, cdurham@nhh.ca The GEM program at NHH works in collaboration with our Geriatric Activation Team (GAT) which consists of OT, Social work and OH@H. This provides a full circle of care to our entire ED, between admissions and diversions from the ED department. Promoting home support, functional assessments to promote positive quality of life.</t>
  </si>
  <si>
    <t>Asset04350</t>
  </si>
  <si>
    <t>1 Care Coordinator</t>
  </si>
  <si>
    <t>Contact: Melanie York; 416-530-6486 ext. 3486Started 10+ years agoPosition Description: GEM nurses provide an expert clinical resource in hospital Emergency Departments. Their focus is on frail seniors who are at risk of suffering adverse events, loss of independence and admission to hospital or long-term care. GEM nurses provide expert and targeted assessment and treatment services in the Emergency Department; they enhance linkage with hospital, community and long-term care services and are advocates for the frail seniors they serve. As well, in their role as geriatrics educators and capacity builders within the ED, the hospital and the community, GEM nurses help to build the systems capacity to ensure that frail seniors at risk receive the right care in the right place, at the right time.Qualifications include:• Completion of Masters Degree in Nursing required; candidates who have completed a BScN and are either enrolled in a Masters program in Nursing may be considered.• Registered Nurse in good standing with the College of Nurses of Ontario.• Clinical Nurse Specialist designation preferred• Must have a minimum of 3 years recent experience in geriatrics and/or emergency services.• Gerontological Nursing Certificate preferred.• Competent to perform CPR at a Basic Cardiac Life Support level• Excellent advanced clinical skills in the area of geriatric nursing with the ability to provide care to a broad spectrum of patients in an ambulatory/multidisciplinary care setting.• Excellent interpersonal and problem solving skills• Proven analytical and problem solving skills• more qualifications in Excel</t>
  </si>
  <si>
    <t>Asset04200</t>
  </si>
  <si>
    <t>Patient Flow Coordinator referral</t>
  </si>
  <si>
    <t>The temporary opportunity to trial a GEM Nurse for 1 month - March 2024. The position supported Thunder Bay Regional health Sciences Centre.</t>
  </si>
  <si>
    <t>Asset04372</t>
  </si>
  <si>
    <t>Contact: Mohan Singh; msingh1@shn.caStarted 3 years ago- Provide comprehensive assessment, screening, monitoring, and evaluation of treatment plans for complex elderly patients in the Emergency department. More description in Excel sheet</t>
  </si>
  <si>
    <t>Asset04371</t>
  </si>
  <si>
    <t>Started 18 years agoContact: Michelle Chow; mchow@shn.ca</t>
  </si>
  <si>
    <t>Asset04373</t>
  </si>
  <si>
    <t>Care coordinator</t>
  </si>
  <si>
    <t>Program start: 2010Contact: Simi Susan Jacob simi.jacob@williamoslerhs.caAssessment of geriatric patients in Emergency room for safe discharge plans.Community care coordination of the elderly population aged 65 years and older who visit ER.Health educates family and elderly patients regarding healthy aging and coping with illness.Collaborate with inter-professional team for promoting safe geriatric care.</t>
  </si>
  <si>
    <t>Asset04339</t>
  </si>
  <si>
    <t>N8W 1L9</t>
  </si>
  <si>
    <t>Contacts: Sandra Bauer; SANDRA.BAUER@WRH.ON.CAKuljeet Kalsi; kuljeet.kalsi@wrh.on.caStarted in 2008Areas of Responsibility: Listed in excel - text too long for word limit</t>
  </si>
  <si>
    <t>Asset04334</t>
  </si>
  <si>
    <t>1 Care Coordinator assists only
1 Alzheimer Support Person</t>
  </si>
  <si>
    <t>Contact: Cynthia Smart; csmart@woodstockhospital.caStarted in 20231 RN working in ED for 12 hour shifts</t>
  </si>
  <si>
    <t>Asset04348</t>
  </si>
  <si>
    <t>65 Third St Welland</t>
  </si>
  <si>
    <t>L3B 4W6</t>
  </si>
  <si>
    <t>Access to Care Coordinator, PT, OT, MSW, RN as part of ED team.</t>
  </si>
  <si>
    <t>Program Start: 2020Contact:  Lori.MacCullouch@niagarahealth.on.ca, 905 378 4647 x 44561GEM program part of geriatric team - outpatient clinic, and inpatient geriatric team, along with BSO; additional dementia resource consultant pilot project as part of Alzheimer's society.Assess for delirium, dementia screening, caregiver burden/burnout, pharmacy review - polypharmacy, anti-cholinergic burden, behavioural support, comprehensive assessment with collaborative report.</t>
  </si>
  <si>
    <t>Asset04333</t>
  </si>
  <si>
    <t>3 Care Coordinators
1 Dementia specialist from Dream Program - AS</t>
  </si>
  <si>
    <t>The hospital uses Professional Translator service virtually if needed.Hospital provides inclusive service for the Indigenous population.Contact: Asiat Mamoukhova; email: asiat.mamoukhova@grhosp.on.caStarted 20 years agoGEm is focused on patients who are going to be d/c home We use AUA ( assessment Urgency Algorithm )  for referral , but also receive verbal referrals GEM complete assessment , connects with allied team if  to address patient's needs; refer patients to  outpatient geriatrics , Home care, SW, IGSM</t>
  </si>
  <si>
    <t>Asset04118</t>
  </si>
  <si>
    <t>This fiscal year (2023-2024), site was operating with ONE full-time GEM and ONE GEM on Medical leave.Hospital has support for language services.Hospital has support for Indigenous services.</t>
  </si>
  <si>
    <t>Asset04331</t>
  </si>
  <si>
    <t>Geriatric Emergency Management - Guelph General Hospital</t>
  </si>
  <si>
    <t>GEM accesses NP, Social worker, OT, Physio and Care Coordination in the ED</t>
  </si>
  <si>
    <t>Hospital provides virtual professional  translator if needed.Hospital has support for Indigenous services if needed. Contact is: Monika Pikula mpikula@gghorg.ca or Audriana Di Ruzza Adiruzza@gghorg.ca</t>
  </si>
  <si>
    <t>Asset04090</t>
  </si>
  <si>
    <t>Administration: 1 FTE for GEM &amp; GMCT APN position</t>
  </si>
  <si>
    <t>We provide services to people from First Nation, Inuit or Metis communities who receive care in our Emergency Departments.</t>
  </si>
  <si>
    <t>cmunch@toh.ca</t>
  </si>
  <si>
    <t>Asset04323</t>
  </si>
  <si>
    <t>P2N 3P4</t>
  </si>
  <si>
    <t>Patient Transitions Faciiitator</t>
  </si>
  <si>
    <t>Asset04250</t>
  </si>
  <si>
    <t>Any language available with translation services</t>
  </si>
  <si>
    <t>divya.george@tbh.net</t>
  </si>
  <si>
    <t>Asset04075</t>
  </si>
  <si>
    <t>Bruyere Geriatric Day Hospital</t>
  </si>
  <si>
    <t>Psychology is actually Neuropsychologist. 
Unfilled/Vacant is because of LOA's this year.</t>
  </si>
  <si>
    <t>GEM, Geriatric Assessment Outreach team (GAOT), In-house from Inpatient Geriatrics to Outpatient referrals.</t>
  </si>
  <si>
    <t>Other documents can be sent via email to Kelly Kay.</t>
  </si>
  <si>
    <t>Asset03894</t>
  </si>
  <si>
    <t>Other= neuropsychologist. Administration = 2.0 FTE clerks and 1.0 FTE APN, who has both leadership and clinical responsibilities</t>
  </si>
  <si>
    <t>Specifically - GEM, GAOT, SGS Central Intake.  All other referrals redirected through Central Intake.</t>
  </si>
  <si>
    <t>No significant changes in operations over course of year with exception of some geriatrician staffing challenges, impacting follow-up clinic volumes. 80.95% top box (9 and 10/10) overall rating of care on Older Adult Experience Survey</t>
  </si>
  <si>
    <t>Asset03961</t>
  </si>
  <si>
    <t>Seniors Rehabilitation Day Hospital</t>
  </si>
  <si>
    <t>Please note that we have OTA/PTA credential.</t>
  </si>
  <si>
    <t>Asset04029</t>
  </si>
  <si>
    <t>Asset04057</t>
  </si>
  <si>
    <t>Geriatric Day Hospital (GDH)</t>
  </si>
  <si>
    <t>Geriatrician, Neurologist, Geriatric Psychiatrist, GORT, SHSC Family Practice, ICT, GEM or other SHSC clinicians, transfers from other GDH sites and hospitals</t>
  </si>
  <si>
    <t>olya.vorobey@sunnybrook.ca</t>
  </si>
  <si>
    <t>Asset04283</t>
  </si>
  <si>
    <t>Asset04063</t>
  </si>
  <si>
    <t>-SGS Geriatric clinics 
-specialists
-outside geriatricians
- other hospitals including rehab hospitals 
- PCPs</t>
  </si>
  <si>
    <t>- Catchment area in place-psychiatrist accessible as needed</t>
  </si>
  <si>
    <t>Asset04158</t>
  </si>
  <si>
    <t>Referrals from Acute Care on discharge
Referrals from outreach teams, GEM</t>
  </si>
  <si>
    <t>Asset04050</t>
  </si>
  <si>
    <t>Mobile Geriatric Day Hospital</t>
  </si>
  <si>
    <t>GEM Team, Inpatient Units</t>
  </si>
  <si>
    <t>Asset04038</t>
  </si>
  <si>
    <t>Senior's Day Rehab</t>
  </si>
  <si>
    <t>1.5 PTA is combined PTA/OTA</t>
  </si>
  <si>
    <t>Asset03760</t>
  </si>
  <si>
    <t>Asset03915</t>
  </si>
  <si>
    <t>Cornwall Community Hospital Geriatric Day Hospital (CCH GDH)</t>
  </si>
  <si>
    <t>FTE budget is not covering what we require. Hospital has been covering needs but can no longer cover.Current use for GDH is RN 0.8, MHC 0.5, PT 0.4, OT 0.6, OTA 0.2</t>
  </si>
  <si>
    <t>Asset04298</t>
  </si>
  <si>
    <t>Geriatric Medicine Rehab Unit (GARU)</t>
  </si>
  <si>
    <t>Asset03764</t>
  </si>
  <si>
    <t>Asset03744</t>
  </si>
  <si>
    <t>Geriatric Rehabilitation Units and Geriatric Assessment and Treatment Units</t>
  </si>
  <si>
    <t>Asset04049</t>
  </si>
  <si>
    <t>Asset04094</t>
  </si>
  <si>
    <t>0.3 behavioural therapist                
2.0 Physicians (combination of both geriatrician and care of the elderly physician)                                       
Included in Other; Unit Clerk - 1.2 FTE Summer Nursing Students - 0.50 FTE</t>
  </si>
  <si>
    <t>Additional staff for consults- Clinical dietician- Pharmacist- Pharmacy technician- Clinical Psychologist- Spiritual Health PractitionerOTHER NOTESOT/PT assistants are combined as 3.010.96 RN allotment includes 1.0 FTE Registered Nurse in Charge2.0 FTE Administration includes 0.5 FTE Manager, Admin Dir, Sec, Admin Ass't</t>
  </si>
  <si>
    <t>Asset04294</t>
  </si>
  <si>
    <t>Asset04030</t>
  </si>
  <si>
    <t>Geriatric Psychiatrist available for consult 
Clinical Nurse Specialist (0.3 FTE) 
Advanced Nurse Educator (0.3 FTE) 
Advanced Practice Leader (0.5 FTE) 
Service Coordinator (1.0 FTE)</t>
  </si>
  <si>
    <t>Asset03852</t>
  </si>
  <si>
    <t>M3 GRU</t>
  </si>
  <si>
    <t>all referrals are internal from acute care, emergency</t>
  </si>
  <si>
    <t>petrella@hhsc.ca</t>
  </si>
  <si>
    <t>Asset03765</t>
  </si>
  <si>
    <t>M4Y 2G5</t>
  </si>
  <si>
    <t>Asset04248</t>
  </si>
  <si>
    <t>Health for Older Adults Program and Geriatric Clinics</t>
  </si>
  <si>
    <t>50 Charlton Avenue East</t>
  </si>
  <si>
    <t>vdodds@stjoes.ca</t>
  </si>
  <si>
    <t>Asset03759</t>
  </si>
  <si>
    <t>Asset04073</t>
  </si>
  <si>
    <t>Brock Community Health Centre Geriatric Assessment Program</t>
  </si>
  <si>
    <t>Behavior Support Ontario RPN 0.5 Community Based</t>
  </si>
  <si>
    <t>jcarthew@brockchc.ca</t>
  </si>
  <si>
    <t>Asset04306</t>
  </si>
  <si>
    <t>Asset03853</t>
  </si>
  <si>
    <t>INTAKE COORDINATOR</t>
  </si>
  <si>
    <t>Asset03684</t>
  </si>
  <si>
    <t>Seniors Health Program Ambulatory Clinics</t>
  </si>
  <si>
    <t>Asset04301</t>
  </si>
  <si>
    <t>Asset04262</t>
  </si>
  <si>
    <t>Asset03839</t>
  </si>
  <si>
    <t>Asset03840</t>
  </si>
  <si>
    <t>Asset04103</t>
  </si>
  <si>
    <t>- GPs
- Outreach
- Day hospital
- hospital (inpatient unit &amp; outpatient clinics)
- GEM
- med-surg
- retirement homes</t>
  </si>
  <si>
    <t>95</t>
  </si>
  <si>
    <t>- catchment in place for all clinics except Parkinson's - total FTE is a summary of all Geriatric Medicine clinics namely: Geriatric Medicine, memory, Parkinson's &amp; the osteoporosis clinics</t>
  </si>
  <si>
    <t>Asset03748</t>
  </si>
  <si>
    <t>Asset03688</t>
  </si>
  <si>
    <t>Program has access to real time interpretation services to offer services in any language and meets AODA standards.</t>
  </si>
  <si>
    <t>Asset03967</t>
  </si>
  <si>
    <t>Geriatric assessment clinic - Queensway site</t>
  </si>
  <si>
    <t>M9C 1A5</t>
  </si>
  <si>
    <t>The geriatric assessment clinic at the Queensway location runs twice a week (full days) with 2 geriatricians.  The catchment area includes West Toronto.</t>
  </si>
  <si>
    <t>Asset03901</t>
  </si>
  <si>
    <t>SGS Medical Geriatrian CMH and St Joseph HC</t>
  </si>
  <si>
    <t>lmonakhova@cmhaww.ca</t>
  </si>
  <si>
    <t>Asset04247</t>
  </si>
  <si>
    <t>Post inpatient discharge</t>
  </si>
  <si>
    <t>Asset03966</t>
  </si>
  <si>
    <t>Geriatric assessment clinic</t>
  </si>
  <si>
    <t>Geriatricians have a rotational schedule.  The outpatient geriatric clinic at the Credit valley site runs 4 days a week (full days) with 3-4 geriatricians on a given day</t>
  </si>
  <si>
    <t>Asset04076</t>
  </si>
  <si>
    <t>OTHER:  2.2 Neuropsychologists &amp; 3.4 Physicians (RCPSC or CFPC Specialist).</t>
  </si>
  <si>
    <t>Geriatric Assessment Outreach team.  PCPs</t>
  </si>
  <si>
    <t>Other documents will be sent via email to Kelly K.</t>
  </si>
  <si>
    <t>Asset03781</t>
  </si>
  <si>
    <t>Asset03757</t>
  </si>
  <si>
    <t>Asset04031</t>
  </si>
  <si>
    <t>Asset04284</t>
  </si>
  <si>
    <t>Asset04148</t>
  </si>
  <si>
    <t>Urgent Geriatric Clinic</t>
  </si>
  <si>
    <t>L3Y 8V7</t>
  </si>
  <si>
    <t>ED/GEM, post-discharge, community, specialists, GPs</t>
  </si>
  <si>
    <t>Asset04054</t>
  </si>
  <si>
    <t>any MD or NP, mostly within catchment area, as well as GDH and GORT</t>
  </si>
  <si>
    <t>Asset04086</t>
  </si>
  <si>
    <t>bria.dexter@sinaihealth.ca</t>
  </si>
  <si>
    <t>Asset03786</t>
  </si>
  <si>
    <t>NP 0.6 started with us Aug 2024</t>
  </si>
  <si>
    <t>Asset04190</t>
  </si>
  <si>
    <t>Geriatric Outpatient Clinics - General</t>
  </si>
  <si>
    <t>Asset03742</t>
  </si>
  <si>
    <t>Asset04059</t>
  </si>
  <si>
    <t>Family physicians belonging to the Barrie and Community FHO</t>
  </si>
  <si>
    <t>BArmstrong@bcfht.ca</t>
  </si>
  <si>
    <t>Asset03905</t>
  </si>
  <si>
    <t>Muskoka Geriatric Team</t>
  </si>
  <si>
    <t>Asset03762</t>
  </si>
  <si>
    <t>Asset03938</t>
  </si>
  <si>
    <t>Geraitric Medical Clinic</t>
  </si>
  <si>
    <t>Geriatric referrals are received from Central Specialized Geriatric Intake</t>
  </si>
  <si>
    <t>Asset04138</t>
  </si>
  <si>
    <t>Barrie NLOT Team</t>
  </si>
  <si>
    <t>via a central intake model within our community</t>
  </si>
  <si>
    <t>Asset03717</t>
  </si>
  <si>
    <t>Geriatric Mental Health Outpatient Services</t>
  </si>
  <si>
    <t>Asset03963</t>
  </si>
  <si>
    <t>Asset03674</t>
  </si>
  <si>
    <t>Accept referrals from inpatient after discharge.</t>
  </si>
  <si>
    <t>Asset03838</t>
  </si>
  <si>
    <t>Asset04130</t>
  </si>
  <si>
    <t>Seniors' Health Clinic</t>
  </si>
  <si>
    <t>Referrals can come from a family physician, following a recent visit to the Emergency Department, after a recent hospitalization, or from the Geriatric Outreach Team who conduct home visits. All patients must have a referral and an appointment to be seen in the Seniors’ Health Clinic.</t>
  </si>
  <si>
    <t>Asset04141</t>
  </si>
  <si>
    <t>Seniors Home Support</t>
  </si>
  <si>
    <t>Self-referral, family, caregiver, primary care, specialists, acute care, community support services</t>
  </si>
  <si>
    <t>Asset03784</t>
  </si>
  <si>
    <t>Huron Perth Seniors Mental Health and Addictions Response Team</t>
  </si>
  <si>
    <t>N0K 1W0</t>
  </si>
  <si>
    <t>N5A 2Y8</t>
  </si>
  <si>
    <t>Psychosocial Rehabilitation Specialist</t>
  </si>
  <si>
    <t>frances.taylor@hpha.ca</t>
  </si>
  <si>
    <t>Asset03673</t>
  </si>
  <si>
    <t>Also accept referrals from inpatient after discharge.</t>
  </si>
  <si>
    <t>Asset03842</t>
  </si>
  <si>
    <t>Asset03836</t>
  </si>
  <si>
    <t>Asset03761</t>
  </si>
  <si>
    <t>Asset03972</t>
  </si>
  <si>
    <t>Work closely with Wendat 
Utilize Central Intake Service at Waypoint SGS</t>
  </si>
  <si>
    <t>*The CFHT has several French-speaking team members who can assist with translation**unable to pull video visits from EMR.  Be advised that it is rare that we conduct video visits.  Most in person and by phone</t>
  </si>
  <si>
    <t>Asset04037</t>
  </si>
  <si>
    <t>Geriatric Assessment Outreach Team (West)</t>
  </si>
  <si>
    <t>Asset03837</t>
  </si>
  <si>
    <t>Asset04146</t>
  </si>
  <si>
    <t>ED/GEM, post discharge, GP, Community</t>
  </si>
  <si>
    <t>Asset04285</t>
  </si>
  <si>
    <t>Asset03960</t>
  </si>
  <si>
    <t>Geriatric Medicine Outreach</t>
  </si>
  <si>
    <t>Asset04028</t>
  </si>
  <si>
    <t>Inpatient Rehab, Acute Care</t>
  </si>
  <si>
    <t>Asset04055</t>
  </si>
  <si>
    <t>Geriatric Outreach Team (GORT)</t>
  </si>
  <si>
    <t>any MD or NP for the patients within our catchment area</t>
  </si>
  <si>
    <t>Asset04000</t>
  </si>
  <si>
    <t>Geriatric Transitional Outreach (GTO)</t>
  </si>
  <si>
    <t>Specialist, Health professional</t>
  </si>
  <si>
    <t>Asset04104</t>
  </si>
  <si>
    <t>Asset04036</t>
  </si>
  <si>
    <t>Asset03834</t>
  </si>
  <si>
    <t>Asset04089</t>
  </si>
  <si>
    <t>Southeast Geriatric Outreach Team (SEGOT)</t>
  </si>
  <si>
    <t>100 Anna Russell Way</t>
  </si>
  <si>
    <t>L3R 1L8</t>
  </si>
  <si>
    <t>Other: Manager</t>
  </si>
  <si>
    <t>Asset04122</t>
  </si>
  <si>
    <t>Ontario Health atHome Geriatric Outreach Assessment</t>
  </si>
  <si>
    <t>Geriatric Assessors</t>
  </si>
  <si>
    <t>Please note- at present we have 4 FTE and 2 x 0.5 Part Time positions.</t>
  </si>
  <si>
    <t>Sarah.Yutronkie@ontariohealthathome.ca</t>
  </si>
  <si>
    <t>Asset03964</t>
  </si>
  <si>
    <t>Asset03924</t>
  </si>
  <si>
    <t>SGS Nurse Practitioner Waterloo Region/Wellington Region</t>
  </si>
  <si>
    <t>Asset03959</t>
  </si>
  <si>
    <t>Asset03826</t>
  </si>
  <si>
    <t>Asset03835</t>
  </si>
  <si>
    <t>Asset04245</t>
  </si>
  <si>
    <t>Post discharge and comes through RGP</t>
  </si>
  <si>
    <t>Asset04065</t>
  </si>
  <si>
    <t>- PCPs 
- LTC
- SGS clinics 
- GEM
- inpatient
- SGS clinics 
- specialists 
- Retirement homes</t>
  </si>
  <si>
    <t>-catchment in place-these are psychiatry and psychiatry outreach numbers combined</t>
  </si>
  <si>
    <t>Asset04235</t>
  </si>
  <si>
    <t>Asset03985</t>
  </si>
  <si>
    <t>1 general psychiatrist
all psychiatrists work different hours</t>
  </si>
  <si>
    <t>Asset04159</t>
  </si>
  <si>
    <t>Any QCH in-patient physician</t>
  </si>
  <si>
    <t>Asset03747</t>
  </si>
  <si>
    <t>Asset04188</t>
  </si>
  <si>
    <t>1.0 FTE RN
Available resources include OT, SW, Neuropsychology
1.0 OT vacancy &amp; 0.6 FT Neuropsych vacancy</t>
  </si>
  <si>
    <t>Asset03721</t>
  </si>
  <si>
    <t>"other" we currently have 0.6 Neurologist working with us and a budget for 1</t>
  </si>
  <si>
    <t>Asset04140</t>
  </si>
  <si>
    <t>Outpatient Mental Health Clinic</t>
  </si>
  <si>
    <t>Note that the numbers provided above are specific to patents who are 65+, hence the 100% in the field below.The number provided are for the entire clinic in general, involving outpatient mental health consultations and follow-up. Within the clinic are also two Geriatric Psychiatrists who provide geriatric psychiatry consultations and follow-up, who served 608 unique patients in FY23/24.</t>
  </si>
  <si>
    <t>Asset04002</t>
  </si>
  <si>
    <t>Asset04291</t>
  </si>
  <si>
    <t>Asset03928</t>
  </si>
  <si>
    <t>Asset04149</t>
  </si>
  <si>
    <t>TGH Geriatric Psychiatry Clinic</t>
  </si>
  <si>
    <t>Asset03727</t>
  </si>
  <si>
    <t>Sunnybrook Geriatric outpatient services</t>
  </si>
  <si>
    <t>Asset04234</t>
  </si>
  <si>
    <t>Internal HRH referrals</t>
  </si>
  <si>
    <t>Asset03953</t>
  </si>
  <si>
    <t>SGS Specialized Geriatric Services, Cambridge Geriatric Psychiatry &amp; MH Outreach</t>
  </si>
  <si>
    <t>Asset04180</t>
  </si>
  <si>
    <t>Hamilton Seniors Mental Health Outpatient &amp; Outreach Program (Hamilton SMHOP)</t>
  </si>
  <si>
    <t>Asset03887</t>
  </si>
  <si>
    <t>- catchment in place
- PCPs
- GEM
- inpatient
- SGS clinics 
- specialists 
- Retirement homes</t>
  </si>
  <si>
    <t>Asset04004</t>
  </si>
  <si>
    <t>Geriatric Psychiatry Assessment clinic</t>
  </si>
  <si>
    <t>Krista.Harloff@sjhc.london.on.ca</t>
  </si>
  <si>
    <t>Asset03854</t>
  </si>
  <si>
    <t>Centre for Healthy Aging Geriatric Psychiatry Clinic</t>
  </si>
  <si>
    <t>RN and OT's are case managers</t>
  </si>
  <si>
    <t>Asset03860</t>
  </si>
  <si>
    <t>HHS Geriatric Psychiatry LTC Outreach</t>
  </si>
  <si>
    <t>RN, OT are Case Managers</t>
  </si>
  <si>
    <t>through Central clinical intake</t>
  </si>
  <si>
    <t>Asset04174</t>
  </si>
  <si>
    <t>Geriatric Outreach</t>
  </si>
  <si>
    <t>Asset04261</t>
  </si>
  <si>
    <t>Asset04181</t>
  </si>
  <si>
    <t>Seniors Mental Health Outpatient &amp; Outreach Programs (SMHOP) Halton</t>
  </si>
  <si>
    <t>1 FTE Concurrent Disorders Worker</t>
  </si>
  <si>
    <t>Asset04182</t>
  </si>
  <si>
    <t>Niagara Seniors Mental Health Outreach Program (Niagara SMHOP)</t>
  </si>
  <si>
    <t>Asset04183</t>
  </si>
  <si>
    <t>N3S 6T6</t>
  </si>
  <si>
    <t>Asset03980</t>
  </si>
  <si>
    <t>Any physicians can refer to our program.</t>
  </si>
  <si>
    <t>Asset03844</t>
  </si>
  <si>
    <t>Mental Health Services of Renfrew County - Geriatric Mental Health Program</t>
  </si>
  <si>
    <t>K8A 1S7</t>
  </si>
  <si>
    <t># In Person Visits also includes video visits.</t>
  </si>
  <si>
    <t>tanya.hamber@prh.email</t>
  </si>
  <si>
    <t>Asset04233</t>
  </si>
  <si>
    <t>GMOT</t>
  </si>
  <si>
    <t>Asset03954</t>
  </si>
  <si>
    <t>Asset03926</t>
  </si>
  <si>
    <t>DMHSOAP- District Mental Health Services Older Adults Program</t>
  </si>
  <si>
    <t>phyatt@cmhaff.ca</t>
  </si>
  <si>
    <t>Asset03715</t>
  </si>
  <si>
    <t>thuvaa.varatharajan@sunnybrook.ca</t>
  </si>
  <si>
    <t>Asset04290</t>
  </si>
  <si>
    <t>Asset04151</t>
  </si>
  <si>
    <t>Psychogeriatric assertive community treatment team</t>
  </si>
  <si>
    <t>Mixture of RN, SW, OT, fluctuates based on staffing needs</t>
  </si>
  <si>
    <t>ACTT team and Inpatient referrals</t>
  </si>
  <si>
    <t>Asset03932</t>
  </si>
  <si>
    <t>Asset04001</t>
  </si>
  <si>
    <t>Long Term Care Outreach</t>
  </si>
  <si>
    <t>Behaviour Therapist</t>
  </si>
  <si>
    <t>long term care home, specialist</t>
  </si>
  <si>
    <t>Asset04066</t>
  </si>
  <si>
    <t>- PCPs 
- hospital 
- ER
- LTC
- SGS clinics</t>
  </si>
  <si>
    <t>Asset03722</t>
  </si>
  <si>
    <t>Geriatric Mental Health Outpatient Services - Outreach program</t>
  </si>
  <si>
    <t>Asset04166</t>
  </si>
  <si>
    <t>K7M 8Z6</t>
  </si>
  <si>
    <t>We work in a shared care model and therefore require a referral from a physician or NP. Referral sources include primary care (physicians/NPs), walk-in clinics as we have a number of people without primary care; hospitals; LTCHs; Ontario Health at Home (with permission from PCP)</t>
  </si>
  <si>
    <t>Video calls are included in the total number of visits. Unable to extract exact #3 of caregivers served is an estimateContinue to see the burden of illness and risk increase as welll as the complexity of clinical and social situations.Seeing impact of people without primary care-takes more time</t>
  </si>
  <si>
    <t>Asset03741</t>
  </si>
  <si>
    <t>Psychogeriatric resource consultant: 1.0 FTE Behavioural Therapists: 5.70 FTE Program evaluation coordinator (BA): 1.0</t>
  </si>
  <si>
    <t>Asset03745</t>
  </si>
  <si>
    <t>Shared throughout Geriatric Psychiatry:                                     
Director Patient Care Services: 0.70 FTE                                                             
Secretary III: 2.0 FTE</t>
  </si>
  <si>
    <t>Asset04207</t>
  </si>
  <si>
    <t>Physicians: 0.093</t>
  </si>
  <si>
    <t>Consults from the GAIN clinic</t>
  </si>
  <si>
    <t>Asset04292</t>
  </si>
  <si>
    <t>Asset04260</t>
  </si>
  <si>
    <t>Asset03927</t>
  </si>
  <si>
    <t>Geriatric Psychiatry Services Baycrest</t>
  </si>
  <si>
    <t>Any Nurse Practitioner or Physician referral</t>
  </si>
  <si>
    <t>Asset04293</t>
  </si>
  <si>
    <t>Asset04259</t>
  </si>
  <si>
    <t>Asset03888</t>
  </si>
  <si>
    <t>-GP
-inpatient
-ER
-specialists
-RH
-NPs</t>
  </si>
  <si>
    <t>-The total FTE is a summary of physician coverage for the Geriatric Medicine, memory, osteoporosis and Parkinson's clninics- osteoporosis clinic can be 55 and up and memory clinic can be 60 and up- catchment in place</t>
  </si>
  <si>
    <t>Asset04226</t>
  </si>
  <si>
    <t>Asset04139</t>
  </si>
  <si>
    <t>Geriatrics</t>
  </si>
  <si>
    <t>Asset03680</t>
  </si>
  <si>
    <t>Geriatric Consult Service - Mackenzie Richmond Hill and Cortellucci Sites</t>
  </si>
  <si>
    <t>Data combines Mackenzie Health and Cortelucci Vaughan sites.</t>
  </si>
  <si>
    <t>Asset04160</t>
  </si>
  <si>
    <t>Asset03682</t>
  </si>
  <si>
    <t>Inpatient referrals, in addition to emergency dept referrals.</t>
  </si>
  <si>
    <t>Asset04080</t>
  </si>
  <si>
    <t>Hospital Elder Life Program (HELP) - Oakville Trafalgar Memorial Hospital</t>
  </si>
  <si>
    <t>Elder Life Specialist case finding. Hospital physicians, nursing and geriatricians. 
All Inpatient Medical Teams.</t>
  </si>
  <si>
    <t>Availability of language services across the organization to support all programs. Services offered to all patients that meet criteria.  Halton Healthcare is required to provide emergent treatment for all patients requiring emergent care. Hospital Elder Life Program (HELP) is designed to prevent delirium by keeping hospitalized seniors oriented to their surroundings, meeting their needs for nutrition, fluids, and sleep, and keeping them mobile within the limitations of their physical condition.  HELP’s innovative design utilizes Elder Life Specialists and a large, well-organized and specially trained volunteer group to meet the patients’ needs.</t>
  </si>
  <si>
    <t>rpolacco@haltonhealthcare.com</t>
  </si>
  <si>
    <t>Asset04228</t>
  </si>
  <si>
    <t>Hospital Elder Life Program (HELP) HRH HEART</t>
  </si>
  <si>
    <t>Asset04078</t>
  </si>
  <si>
    <t>Hospital Elder Life Program (HELP) - Milton District Hospital</t>
  </si>
  <si>
    <t>Volunteer supported program</t>
  </si>
  <si>
    <t>Asset03848</t>
  </si>
  <si>
    <t>Elder Life Specilist</t>
  </si>
  <si>
    <t>Inpatient Acute</t>
  </si>
  <si>
    <t>Asset04258</t>
  </si>
  <si>
    <t>Asset03816</t>
  </si>
  <si>
    <t>Hospital Elderly Life Program (HELP)</t>
  </si>
  <si>
    <t>1 FTE Elder Life Specialist 
Program operationalized by 30 volunteers through NYGH Volunteer Services</t>
  </si>
  <si>
    <t>HELP- Services offered morning and afternoon (2x/day, 5x/week) in person.   Approximately 4-6 volunteers per day, providing daily orientation, therapeutic activities, sensory aid, and meal assistance.</t>
  </si>
  <si>
    <t>Asset03850</t>
  </si>
  <si>
    <t>inpatient acute</t>
  </si>
  <si>
    <t>this is modified HELP program which is being started early days , supported remote by ELS, spread at the site by Recreational therapy.  At this point we are using the Senior Kits (HELP Kits)  and educational materials only.</t>
  </si>
  <si>
    <t>Asset04079</t>
  </si>
  <si>
    <t>Hospital Elder Life Program (HELP) - Georgetown Hospital</t>
  </si>
  <si>
    <t>Program expanded to Georgetown Hospital in March 2024 (expect significant growth over next fiscal year).Availability of language services across the organization to support all programs. Services offered to all patients that meet criteria.  Halton Healthcare is required to provide emergent treatment for all patients requiring emergent care. Hospital Elder Life Program (HELP) is designed to prevent delirium by keeping hospitalized seniors oriented to their surroundings, meeting their needs for nutrition, fluids, and sleep, and keeping them mobile within the limitations of their physical condition.  HELP’s innovative design utilizes Elder Life Specialists and a large, well-organized and specially trained volunteer group to meet the patients’ needs.</t>
  </si>
  <si>
    <t>Asset03851</t>
  </si>
  <si>
    <t>inpatient Acute</t>
  </si>
  <si>
    <t>Asset03849</t>
  </si>
  <si>
    <t>Asset03817</t>
  </si>
  <si>
    <t>555 Finch Avenue West</t>
  </si>
  <si>
    <t>M2R 1N5</t>
  </si>
  <si>
    <t>0.8 FTE Elder Life Specialist coordinates the HELP Program at the Reactivation Care Centre- RCC (Finch Site) for a total of 120 RCC beds
HELP program available Monday to Thursday</t>
  </si>
  <si>
    <t>Elder Life Specialist Coordinate the ProgramProgram operationalized by 6 volunteers through NYGH Volunteer Services.  Plan to recruit up to 16 volunteers over time</t>
  </si>
  <si>
    <t>Asset04136</t>
  </si>
  <si>
    <t>Geriatric Inpatient Consult</t>
  </si>
  <si>
    <t>L9P 1R5</t>
  </si>
  <si>
    <t>At the Uxbridge site, the geriatric inpatient consult service is provided by me, a GNC certified NP with extensive geriatric medicine experience. I work independently and am only present 1 day per week. This equates to up to 52 days per year where service is provided, minus days that I am away for vacation, personal reasons or sickness. This means that at this time, while feedback is that this service is valuable, it is very limited. When I am not present, the MRP has the option to consult our geriatricians at the Markham site; however, I am not certain how frequently this happens nor any statistics regarding how many patients receive this virtual-based consultative care during a defined period of time. Also of note, I am currently off on education leave and am not certain whether the unit has received any coverage, and as such, the numbers this particular year will be lower than normal.</t>
  </si>
  <si>
    <t>Asset04164</t>
  </si>
  <si>
    <t>Orthopedic Surgeon for inpatient orthopedic patients</t>
  </si>
  <si>
    <t>Asset04153</t>
  </si>
  <si>
    <t>Behavioural Support Team</t>
  </si>
  <si>
    <t>Ambassador</t>
  </si>
  <si>
    <t>Asset04150</t>
  </si>
  <si>
    <t>Geriatric Consult</t>
  </si>
  <si>
    <t>Inpatient units</t>
  </si>
  <si>
    <t>Number of visits not easily captured at this time, working on securing for next year.  All inpatient consults are in person.</t>
  </si>
  <si>
    <t>Asset04056</t>
  </si>
  <si>
    <t>Internal Consult Team (ICT)</t>
  </si>
  <si>
    <t>Asset03771</t>
  </si>
  <si>
    <t>Asset03973</t>
  </si>
  <si>
    <t>Inpatient geriatric consultation</t>
  </si>
  <si>
    <t>L5B 1B8</t>
  </si>
  <si>
    <t>The inpatient geriatric consultation is solely done by geriatricians.</t>
  </si>
  <si>
    <t>Asset03752</t>
  </si>
  <si>
    <t>Internal Consultation Team</t>
  </si>
  <si>
    <t>Asset04135</t>
  </si>
  <si>
    <t>Geriatrics Consult service</t>
  </si>
  <si>
    <t>Asset04303</t>
  </si>
  <si>
    <t>Asset03942</t>
  </si>
  <si>
    <t>Asset04163</t>
  </si>
  <si>
    <t>Any care provider can refer a QCH inpatient</t>
  </si>
  <si>
    <t>Asset04189</t>
  </si>
  <si>
    <t>Kingston Health Sciences Centre
Providence Care Hospital
Providence Transitional Care Centre</t>
  </si>
  <si>
    <t>estimates</t>
  </si>
  <si>
    <t>Asset03746</t>
  </si>
  <si>
    <t>Asset03763</t>
  </si>
  <si>
    <t>Asset04240</t>
  </si>
  <si>
    <t>Inpatient Geriatric Consultation Service</t>
  </si>
  <si>
    <t>Asset03974</t>
  </si>
  <si>
    <t>Inpatient geriatric consult service</t>
  </si>
  <si>
    <t>Geriatric consultation is solely done by geriatricians</t>
  </si>
  <si>
    <t>Asset03749</t>
  </si>
  <si>
    <t>Internal Consult Teams</t>
  </si>
  <si>
    <t>Asset03975</t>
  </si>
  <si>
    <t>The inpatient consultation at the McCall Centre is solely done by geriatricians</t>
  </si>
  <si>
    <t>Asset03780</t>
  </si>
  <si>
    <t>Asset03756</t>
  </si>
  <si>
    <t>Asset03857</t>
  </si>
  <si>
    <t>Geriatric Consult Team</t>
  </si>
  <si>
    <t>Resident(s)</t>
  </si>
  <si>
    <t>Asset04300</t>
  </si>
  <si>
    <t>Asset03858</t>
  </si>
  <si>
    <t>program was just extended to WLMH In August so we will have data next year just wanted to put it on the Map you may choose to leave it out this year?  Only a Geriatrician at the moment with volumes increasing over time would be reevaluating the model</t>
  </si>
  <si>
    <t>inpatient</t>
  </si>
  <si>
    <t>we have just started accepting referrals for consult from this site as of August with the onboarding of new Geriatrician</t>
  </si>
  <si>
    <t>Asset03855</t>
  </si>
  <si>
    <t>acute in patient</t>
  </si>
  <si>
    <t>Asset04305</t>
  </si>
  <si>
    <t>Asset03859</t>
  </si>
  <si>
    <t>acute inpatient</t>
  </si>
  <si>
    <t>This service has just been extended to this site as of August with the addition of a Geriatrician , data will not be available until next year.</t>
  </si>
  <si>
    <t>Asset04257</t>
  </si>
  <si>
    <t>Asset04070</t>
  </si>
  <si>
    <t>Asset04088</t>
  </si>
  <si>
    <t>Inpatient Geriatric Consult Team</t>
  </si>
  <si>
    <t>jlallison-hedges@osmh.on.ca</t>
  </si>
  <si>
    <t>Asset04170</t>
  </si>
  <si>
    <t>Most responsible physician. Referral can be suggested by the interdisciplinary team to the MRP.</t>
  </si>
  <si>
    <t>Please see attachment.Please note that in the future our contact person for BCHS is the Manager for Geriatric Services:Lori McMorran MSW, RSWlori.mcmorran@bchsys.org519-751-5544Cell: 226-387-8963</t>
  </si>
  <si>
    <t>mihaela.nicula@bchsys.org</t>
  </si>
  <si>
    <t>Asset04085</t>
  </si>
  <si>
    <t>Inpatient hospital department teams (physicians, nurses, allied health)</t>
  </si>
  <si>
    <t>We offer services to those from First Nation, Inuit or Metis communities but only those who come into the Ottawa Hospital.</t>
  </si>
  <si>
    <t>Asset03758</t>
  </si>
  <si>
    <t>Asset03554</t>
  </si>
  <si>
    <t>Regular visit- rounding,  referrals by phone, fax</t>
  </si>
  <si>
    <t>dkaneko@shn.ca</t>
  </si>
  <si>
    <t>Asset03783</t>
  </si>
  <si>
    <t>Transitional Care Program</t>
  </si>
  <si>
    <t>Referrals to NLOT can be made by telephone-SCOPE 416-756-6700 (for LTCH physicians and staff) and by email and telephone (for post discharge pts from inpatient units and ED GEM or physicians)</t>
  </si>
  <si>
    <t>NLOT (North York Toronto Health Partners OHT &amp; NYGH) Fully operational starting October 30, 2023</t>
  </si>
  <si>
    <t>Asset03537</t>
  </si>
  <si>
    <t>20 LTC homes</t>
  </si>
  <si>
    <t>Data is for Q1 and Q2 FY 23/24adam.morrison@geriatricsontario.caI had trouble attaching documents - I will email them.</t>
  </si>
  <si>
    <t>Asset03799</t>
  </si>
  <si>
    <t>Referral from LTCH to NPSTAT</t>
  </si>
  <si>
    <t>Asset04044</t>
  </si>
  <si>
    <t>LTC home leadership, RNs, RPNs, PSWs</t>
  </si>
  <si>
    <t>Asset04246</t>
  </si>
  <si>
    <t>NWT OHT NLOT (North Western Toronto Ontario Health Team)</t>
  </si>
  <si>
    <t>M3M 0B3</t>
  </si>
  <si>
    <t>Residents from all 11 homes affiliated with HRH</t>
  </si>
  <si>
    <t>This data reflects September 1, 2023 to March 31, 2024 only. Data reported April 1, 2023 to August 31, 2023 was to RGP and I do not have access.</t>
  </si>
  <si>
    <t>Asset04307</t>
  </si>
  <si>
    <t>L8S 3S1</t>
  </si>
  <si>
    <t>priya.shah@shalomvillage.ca</t>
  </si>
  <si>
    <t>Asset04133</t>
  </si>
  <si>
    <t>Oak Valley Health Nurse Led Outreach Team (NLOT)</t>
  </si>
  <si>
    <t>Our number of encounters were previously approximately 3000 per year. They have gone up since we started offering specialty wound care services.</t>
  </si>
  <si>
    <t>Asset03531</t>
  </si>
  <si>
    <t>MRP's in 10 homes served.</t>
  </si>
  <si>
    <t>1.6 NP's at base.Additional 1 FTE NP and 1 FTE RN temp for 2022/23.</t>
  </si>
  <si>
    <t>Asset04137</t>
  </si>
  <si>
    <t>LTC</t>
  </si>
  <si>
    <t>Asset04263</t>
  </si>
  <si>
    <t>Nurse Led Outreach Teams</t>
  </si>
  <si>
    <t>contact is Gordon Canning Gordon.Canning@thp.ca</t>
  </si>
  <si>
    <t>Asset04165</t>
  </si>
  <si>
    <t>Community Programs</t>
  </si>
  <si>
    <t>L3Y 3S9</t>
  </si>
  <si>
    <t>LTCH staff, physicians (LTCH &amp; hospital), GEM nurses, Ontario Health atHome</t>
  </si>
  <si>
    <t>Non-urgent matters were put on hold e.g. education sessions, meetings and repat support.  Patients triaged according to urgency - waiting list is not applicable</t>
  </si>
  <si>
    <t>hmiller@southlake.ca</t>
  </si>
  <si>
    <t>Asset04156</t>
  </si>
  <si>
    <t>Nurse Lead Outreach Team - Orillia Soliders Memorial Hospital</t>
  </si>
  <si>
    <t>Telephone Visits - Include review of lab results, chart reviews and medication reconciliation, pharmacy consultations.Wait Times - facilitate same day and/or next day visits with the exception of no weekend serviceOnboarded 2 New LTC Homes in the Muskoka Region - The Pines &amp; Fairvern.</t>
  </si>
  <si>
    <t>Asset03999</t>
  </si>
  <si>
    <t>Geriatric Transitional Unit (GTU)</t>
  </si>
  <si>
    <t>1 BT shared between 3 units
1 general psychiatrist, splits time between inpatient and outpatient services
1 manager, splits time between inpatient and outpatient services
1 secretary
Beyond teh 1 FTE of RT assigned to every unit there is an additional 1.8 FTE of RTs split between the 3 units</t>
  </si>
  <si>
    <t>Acute Care Facilities</t>
  </si>
  <si>
    <t>Asset04264</t>
  </si>
  <si>
    <t>Asset04265</t>
  </si>
  <si>
    <t>Asset04266</t>
  </si>
  <si>
    <t>Asset04267</t>
  </si>
  <si>
    <t>Cardiac Diagnosticshttps://www.baycrest.org/Baycrest/Healthcare-Programs-Services/Clinical-Services/Cardiac-Diagnostics</t>
  </si>
  <si>
    <t>Asset04268</t>
  </si>
  <si>
    <t>Asset04269</t>
  </si>
  <si>
    <t>Asset04270</t>
  </si>
  <si>
    <t>Asset04271</t>
  </si>
  <si>
    <t>Asset04272</t>
  </si>
  <si>
    <t>Asset04273</t>
  </si>
  <si>
    <t>Asset04287</t>
  </si>
  <si>
    <t>Geriatric Medicine Day Hospitals - Mental Health Services [Mood Clinic]</t>
  </si>
  <si>
    <t>Asset04295</t>
  </si>
  <si>
    <t>Geriatric Medicine Rehabilitation Units - Slow stream inpatient rehabilitation H7E</t>
  </si>
  <si>
    <t>Asset04288</t>
  </si>
  <si>
    <t>Geriatric Outpatient Clinics - Neurpsychology &amp; Cogntive Health</t>
  </si>
  <si>
    <t>Asset04282</t>
  </si>
  <si>
    <t>Asset04274</t>
  </si>
  <si>
    <t>Asset04276</t>
  </si>
  <si>
    <t>Asset04277</t>
  </si>
  <si>
    <t>Asset04281</t>
  </si>
  <si>
    <t>Asset04278</t>
  </si>
  <si>
    <t>Asset04275</t>
  </si>
  <si>
    <t>Asset04279</t>
  </si>
  <si>
    <t>Asset04280</t>
  </si>
  <si>
    <t>Asset04168</t>
  </si>
  <si>
    <t>Southlake@home</t>
  </si>
  <si>
    <t>Detail for Other:
3 F/T Coordinators
1  Manager</t>
  </si>
  <si>
    <t>Emergency through daily huddle, Unit rounding during bullet rounds, ALC, Meditech review, Long stay meetings. and Joint Discharge Rounds, RMR referrals. Word of mouth when patient admitted.</t>
  </si>
  <si>
    <t>re: in person visits:  Daily nursing visits for first 7 days for all patients.  Depending on care plan and pt's care needs visits vary.  Services include: RN, RPN, PT, OT, SLP, Dietitian, SW, PSWre: telephone visits: 1-800 # provided to all patients which is 24/7</t>
  </si>
  <si>
    <t>Asset04299</t>
  </si>
  <si>
    <t>Asset04304</t>
  </si>
  <si>
    <t>Hospital Elder Life Program (HELP) - MDH</t>
  </si>
  <si>
    <t>Asset04302</t>
  </si>
  <si>
    <t>OTMH Geriatric Outpatient Clinic</t>
  </si>
  <si>
    <t>Asset04035</t>
  </si>
  <si>
    <t>Renfrew County Community Geriatric Coordinator</t>
  </si>
  <si>
    <t>Asset04308</t>
  </si>
  <si>
    <t>Asset04105</t>
  </si>
  <si>
    <t>Discharge Liaison Team</t>
  </si>
  <si>
    <t>Asset04034</t>
  </si>
  <si>
    <t>Asset04011</t>
  </si>
  <si>
    <t>THP@home</t>
  </si>
  <si>
    <t>Care Navigator (mixed professional type)</t>
  </si>
  <si>
    <t>Either directly from ED, or inpatient hospital</t>
  </si>
  <si>
    <t>jason.carney@thp.ca</t>
  </si>
  <si>
    <t>Asset04008</t>
  </si>
  <si>
    <t>Wendat Geriatric Social Workers - Psychogeriatric Program</t>
  </si>
  <si>
    <t>Not able to fill contract positions for 1 SW on Maternity Leave and another on extended LOA</t>
  </si>
  <si>
    <t>Asset04010</t>
  </si>
  <si>
    <t>Wendat Transitional Services</t>
  </si>
  <si>
    <t>Clients referred must have identified discharge plan to move from one environment to the other</t>
  </si>
  <si>
    <t>See Survey Results in Asset Information</t>
  </si>
  <si>
    <t>Asset03897</t>
  </si>
  <si>
    <t>Healthy Aging Team</t>
  </si>
  <si>
    <t>Asset04082</t>
  </si>
  <si>
    <t>Seniors CARE Exercise Program</t>
  </si>
  <si>
    <t>Other: Kinesiologists</t>
  </si>
  <si>
    <t>Asset04192</t>
  </si>
  <si>
    <t>New 0.2 FTE MD added Jan 1, 2024 to Thursday's clinic to provide follow up support for complex patients seen in clinic, home visits for those unable to get to clinic, and reassessments from hospitals (with the goal to reduce repeat hospital presentations).</t>
  </si>
  <si>
    <t>Note #1: 0.4 'Administration' is for administrative assistant (same as in fiscal year 2022/23 submission)Note #2: # of Family/Friend Caregivers served/year is an estimate. Generally each patient is accompanied by one (1) caregiver. Sometimes we have two (2) caregivers/patient, but estimating one(1)/patient also corrects for patients who come alone to the appointment, or are seen in follow up with the same caregiver.Note #3: Our administrative assistant reviews monthly when referral arrives, when the next available space can be offered if non-urgent. For example if referral arrives September 2023, first available is March 2024, suggesting a 6-month wait time. As of March 31, 2024, wait time is between 6-8 months (mean provided represents 7 months).Note #4: Our combined Memory + Geriatric clinic runs on Wednesdays and Thursdays weekly. The reason 'No' entered in Weekdays of Service question is because we don't offer the clinic Monday through Friday.Note #4: Detailed narrative re: combined clinic program is uploaded in the Upload Attachments field, multiple quotes from experience surveys provided in Program Stories fieldNote #5: Submitter is not best contact person - unable to overwrite submitter's email in field provided. If any questions please contact Director of Primary Care and Community Development, Todd Gould at tgould@grchc.ca</t>
  </si>
  <si>
    <t>Asset03955</t>
  </si>
  <si>
    <t>Support Coordinator (not RSW)</t>
  </si>
  <si>
    <t>Asset03925</t>
  </si>
  <si>
    <t>SGS LTC Geriatric Psychiatry</t>
  </si>
  <si>
    <t>Asset03863</t>
  </si>
  <si>
    <t>We can offer services in French with the use of a translator app- however services are not designed in French. We do have a large First Nations community as part of our region and partner with them.</t>
  </si>
  <si>
    <t>Asset04210</t>
  </si>
  <si>
    <t>Geriatric Medicine Consultation</t>
  </si>
  <si>
    <t>Asset04211</t>
  </si>
  <si>
    <t>TEAM FOLLOW UP RAPID ASSESSMENT</t>
  </si>
  <si>
    <t>0.2 Physician. Interprofessional team members help support the triage of a referral. Patients are typically referred to the GAIN clinic who will then determine if the patient if better suited for the Rapid Access Clinic. Patients are then scheduled by a Centralized Patient Scheduling (CPS) office.</t>
  </si>
  <si>
    <t>Asset04254</t>
  </si>
  <si>
    <t>Community Agency; Community Paramedicine; Emergency Department; Home and Community Care Support Services; Other; Primary Care; Self Referral</t>
  </si>
  <si>
    <t>Asset04255</t>
  </si>
  <si>
    <t>Asset04256</t>
  </si>
  <si>
    <t>Enhancing Care Clinician - currently RN</t>
  </si>
  <si>
    <t>Asset04203</t>
  </si>
  <si>
    <t>Frailty Identification and Transition Program (FIT)</t>
  </si>
  <si>
    <t>Patient Flow Coordinator</t>
  </si>
  <si>
    <t>This continues to be temporarily funded through ALC funding, and based upon HHR challenges in the NW for Rehabilitative care HHR there has been a struggle to consistently fill both FTE.</t>
  </si>
  <si>
    <t>Asset04201</t>
  </si>
  <si>
    <t>30 day Post-Discharge Remote Care Monitoring for High Risk Geriatric Program</t>
  </si>
  <si>
    <t>Inpatient Geriatric Medicine Unit Team</t>
  </si>
  <si>
    <t>Asset04251</t>
  </si>
  <si>
    <t>Seniors' Outpatient Assessment and Rehabilitation (SOAR)</t>
  </si>
  <si>
    <t>Acute, post acute, specialists and specialized geriatric services.</t>
  </si>
  <si>
    <t>Asset04107</t>
  </si>
  <si>
    <t>Fanny Bernstein Living Well with Parkinson's</t>
  </si>
  <si>
    <t>Neurologist</t>
  </si>
  <si>
    <t>Asset03900</t>
  </si>
  <si>
    <t>Asset04067</t>
  </si>
  <si>
    <t>West Champlain Family Health Team Memory clinic</t>
  </si>
  <si>
    <t>psychotherapist</t>
  </si>
  <si>
    <t>West Champlain FHT</t>
  </si>
  <si>
    <t>Asset04084</t>
  </si>
  <si>
    <t>Asset04154</t>
  </si>
  <si>
    <t>Scope, IMPACT</t>
  </si>
  <si>
    <t>Asset04204</t>
  </si>
  <si>
    <t>Priamry Care Memory Clinic</t>
  </si>
  <si>
    <t>P0T 2S0</t>
  </si>
  <si>
    <t>Family Health team reporting the Memory Clinic Model is operating</t>
  </si>
  <si>
    <t>Asset03907</t>
  </si>
  <si>
    <t>Cottage Country Family Health Team</t>
  </si>
  <si>
    <t>HCCSS and Alzheimer Society support</t>
  </si>
  <si>
    <t>In addition to structured Memory clinic another 161 cognitive assessments completed.  Clients can be referred to Memory Clinic, Muskoka Geriatric Assessment clinic or cognitive assessment and be moved to the most appropriate services with a single intake process.</t>
  </si>
  <si>
    <t>Asset03898</t>
  </si>
  <si>
    <t>ConnectWell Health Lanark</t>
  </si>
  <si>
    <t>Community Health Worker 0.04</t>
  </si>
  <si>
    <t>mcullen@connectwell.ca</t>
  </si>
  <si>
    <t>Asset03730</t>
  </si>
  <si>
    <t>Belleville Queen's Family Health Team</t>
  </si>
  <si>
    <t>Asset04058</t>
  </si>
  <si>
    <t># of Friend/Family Caregivers served per year is based on an estimate of 1:1 ratioFrench Services- translation services available</t>
  </si>
  <si>
    <t>sma@alzheimerdurham.com</t>
  </si>
  <si>
    <t>Asset04111</t>
  </si>
  <si>
    <t>Asset04081</t>
  </si>
  <si>
    <t>Other: Support Worker</t>
  </si>
  <si>
    <t>Other: Acute Care</t>
  </si>
  <si>
    <t>Asset04101</t>
  </si>
  <si>
    <t>Asset04109</t>
  </si>
  <si>
    <t>Asset04186</t>
  </si>
  <si>
    <t>Halton Seniors Mental Health Outreach Program Psychogeriatric Resource Consultants (Halton SMHOP PRC)</t>
  </si>
  <si>
    <t>1.21 FTE Psychogeriatric Resource Consultant</t>
  </si>
  <si>
    <t>Long Term Care Homes. St. Joe's Seniors Mental Health Outpatient &amp; Outreach Programs</t>
  </si>
  <si>
    <t>Asset03903</t>
  </si>
  <si>
    <t>Psychogeriatric Resource Consultations 7.0 FTE
Outreach Personal Support Worker 4.5 FTE</t>
  </si>
  <si>
    <t>Hospitals and Long Term Care Homes</t>
  </si>
  <si>
    <t>Asset04102</t>
  </si>
  <si>
    <t>Asset04253</t>
  </si>
  <si>
    <t>Combination of RT, OT, SW</t>
  </si>
  <si>
    <t>Provide service to long-term care, acute, post acute, community within City of Thunder Bay and district. Any language available with translation services.</t>
  </si>
  <si>
    <t>Asset04106</t>
  </si>
  <si>
    <t>Asset04112</t>
  </si>
  <si>
    <t>Asset04087</t>
  </si>
  <si>
    <t>Asset04108</t>
  </si>
  <si>
    <t>Asset04110</t>
  </si>
  <si>
    <t>Psychogeriatric Resource Consult</t>
  </si>
  <si>
    <t>Asset03987</t>
  </si>
  <si>
    <t>Long term care homes
Geri Mental Health Outreach Teams
in house PIECES resource people</t>
  </si>
  <si>
    <t>The team does not track patient encounters as outlined above. However tracks the data as below:Formal sessions (Total number of formal BSO-related structured education events and/or training sessions provided by BSO team members or BSO-aligned educators (e.g., psychogeriatric resource consultants) - 274Informal sessions (Total number of informal BSO-related informal training sessions provided by BSO team members or BSO aligned educators (e.g., psychogeriatric resource consultants) - 320PIECES - 8GPA - 24BSO foundations - 30</t>
  </si>
  <si>
    <t>Asset04208</t>
  </si>
  <si>
    <t>0.55 (General)
0.1 (centenary)
0.36 (combined)</t>
  </si>
  <si>
    <t>Asset04212</t>
  </si>
  <si>
    <t>Asset04252</t>
  </si>
  <si>
    <t>Long-term Care</t>
  </si>
  <si>
    <t>Asset04098</t>
  </si>
  <si>
    <t>Asset04286</t>
  </si>
  <si>
    <t>Asset04193</t>
  </si>
  <si>
    <t>Access to Neuropsychology, OT, SW</t>
  </si>
  <si>
    <t>Primary Care
May also be referred from SGS or SMH Outreach teams</t>
  </si>
  <si>
    <t># appointments available only reporting for SG Memory ClinicActual LOS only reported for SG MemoryAverage Wait Time IMC - 62 days; Average Wait Time SG Memory - 218# care partners is estimate</t>
  </si>
  <si>
    <t>Asset04095</t>
  </si>
  <si>
    <t>Behav. Therapist - 0.80
Unit Aides (included above)
OT/PT Assistant
(included above)
Spiritual Health Practitioner - 0.50
Physican hospitalist - 0.5 Included in Other;
Unit Clerk 1FTE
APN - 0.33FTE
1.82 Administration - Mgr, Admin Dir, Sec, NU Admin Ass't</t>
  </si>
  <si>
    <t>Inpatient unit is 24/7.  Allied compliment is M-F business hours             RN includes 1.0 RN charge nurse</t>
  </si>
  <si>
    <t>Asset03743</t>
  </si>
  <si>
    <t>Asset03998</t>
  </si>
  <si>
    <t>1 BT shared between 3 units
1 part-time neuropsychologist splits time between 3 units
Physiotherapy assistant is a Rehab Assistant
1 Secretary</t>
  </si>
  <si>
    <t>Hospital
LTCH
Service to service
BSO staff at LTCH</t>
  </si>
  <si>
    <t>Asset04125</t>
  </si>
  <si>
    <t>Long Term Care
Acute Care</t>
  </si>
  <si>
    <t>Asset04173</t>
  </si>
  <si>
    <t>Inpatient dementia Care H2</t>
  </si>
  <si>
    <t>Dietician, SLP, Psychologist, Physiotherapist are for the entire mental health building which is 8 units</t>
  </si>
  <si>
    <t>Asset04205</t>
  </si>
  <si>
    <t>0.8 Laundry Aid
0.2 Spiritual Care</t>
  </si>
  <si>
    <t>SHJJ Seniors Mental Health Outpatient Programs, Acute Care, Long Term Care, Behavioural Health Beds</t>
  </si>
  <si>
    <t>Asset04206</t>
  </si>
  <si>
    <t>0.1 Spiritual Care</t>
  </si>
  <si>
    <t>SJHH Seniors Mental Health Outpatient Programs, Inpatient &amp; Outpatient General Psychiatry, Acute Care</t>
  </si>
  <si>
    <t>Asset04172</t>
  </si>
  <si>
    <t>Geriatric Mental Health Inpatient  unit G2</t>
  </si>
  <si>
    <t>SLP, Dietician, Psychologist and Physiotherapy are for the entire mental health building which is 8 unit</t>
  </si>
  <si>
    <t>Asset03997</t>
  </si>
  <si>
    <t>1 BT shared between 3 units
1 neuropsychologist shared between 3 units
Manager also covers outpatient services
0.3 Physiotherapy Assistant is a Rehab Assistant 
1 Secretary</t>
  </si>
  <si>
    <t>LTCH
Hospital 
Service to service</t>
  </si>
  <si>
    <t>Asset04162</t>
  </si>
  <si>
    <t>The Elden of Bradford Transitional Care Unit</t>
  </si>
  <si>
    <t>Total of:
 •1 FTE – Manager of Community Programs
•1 FTE – Southlake@home Coordinator’s
•.5 FTE – Administrative Assistant</t>
  </si>
  <si>
    <t>Emergency daily rounds, bullet rounds, Longstay ALC meetings, JDR's, OH@home.  Sub-Acute Referral once accepted RM&amp;R completed</t>
  </si>
  <si>
    <t>The TCU is for ALC patients who have/or require a  LTC application.  Patients have been escalated to management and determined that the patient is unable to be supported in the community due to high care needs or finances.Patient Story: I don’t think my mom would have survived if she didn’t come into the transitional care . I am so happy with the care she received.</t>
  </si>
  <si>
    <t>(blank)</t>
  </si>
  <si>
    <t>Yes</t>
  </si>
  <si>
    <t>Deliver hospital-level care in the comfort of patients’ homes, using remote monitoring, in-person visits, and coordinated clinical support. These programs aim to improve patient outcomes, reduce hospital stays, and enhance quality of life by providing personalized, accessible care where seniors live.</t>
  </si>
  <si>
    <t>Programs providing behavioural support services in the context of specialized geriatric or seniors’ mental health programs. Note: the majority of data for behavioural supports programs is collected by Behavioural Supports Ontario.</t>
  </si>
  <si>
    <t>A specialized care setting designed to provide structured, therapeutic support for individuals experiencing behavioural challenges related to conditions like dementia. Its goal is to stabilize behaviours, enhance quality of life, and support a smooth transition back to a less intensive care environment or home setting when possible.</t>
  </si>
  <si>
    <t>A coordinated access point that streamlines referrals for older adults to specialized geriatric services such as geriatric medicine, psychiatry, and behavioural supports. It ensures timely, appropriate care by matching patients’ needs with the most suitable services, reducing delays and improving continuity of care 1.</t>
  </si>
  <si>
    <t>a healthcare model where specially trained paramedics provide non-emergency care in the community, often in patients’ homes, to support chronic disease management, reduce hospital visits, and improve access to care. For older adults, it helps address complex health needs by offering timely assessments, follow-ups, and connections to other health services in a familiar environment.</t>
  </si>
  <si>
    <t>A program that provides consultation and programming with geriatrics trained experts (e.g. specialist physician, physiotherapist etc.) to assess and engage people over the age of 65 who are having falls or are at risk of falling in various interventions including exercise.</t>
  </si>
  <si>
    <t>Consultation by a specialized geriatric health professional or team in the emergency room providing: assessment, diagnosis, identification of “at risk” older persons, initiation of appropriate treatment, and linkages with community and primary care.</t>
  </si>
  <si>
    <t xml:space="preserve">Ambulatory programs that provide diagnostic, rehabilitative, or therapeutic services to persons living in the community who require more care than a Geriatric Clinic can provide.   </t>
  </si>
  <si>
    <t>Outpatient programs that provide structured, short-term mental health care for older adults experiencing conditions such as depression, anxiety, or serious and persistent mental illness changes. These programs offer interdisciplinary support—including psychiatric assessment, therapy, and medication management—while allowing individuals to return home at the end of each day.</t>
  </si>
  <si>
    <t>A program combines geriatric medicine and seniors’ mental health care to provide holistic, person-centered support for older adults with complex medical and cognitive needs. Through interdisciplinary collaboration, the program addresses physical health, mental well-being, and functional independence to enhance quality of life and care continuity.</t>
  </si>
  <si>
    <t>A program that delivers specialized healthcare services and support to residents in long-term care homes, aiming to enhance quality of life and reduce unnecessary hospital transfers. These programs often involve interdisciplinary teams that provide on-site assessments, treatment, and care planning tailored to the complex needs of older adults.</t>
  </si>
  <si>
    <t>A program that provides compassionate, interdisciplinary care for older adults with serious or life-limiting illnesses, focusing on symptom relief, emotional support, and quality of life. It addresses the unique physical, cognitive, and psychosocial needs of aging individuals, often in collaboration with families and caregivers, across various care settings.</t>
  </si>
  <si>
    <t>A program that uses digital technology to track patients’ health data—such as vital signs or symptoms—from their homes, allowing healthcare providers to monitor conditions in real time. This approach supports early intervention, reduces hospital visits, and helps older adults manage chronic illnesses more safely and independently.</t>
  </si>
  <si>
    <t>Specialty clinics for older adults offer focused medical care in areas such as dermatology, cardiology, and women’s health, tailored to the unique needs of aging patients. These clinics provide comprehensive assessments and treatments that consider age-related changes, chronic conditions, and overall wellness to support healthy aging.</t>
  </si>
  <si>
    <t>Tertiary mental health services that include short and longer term crisis intervention, risk assessment, symptom reduction, rapid stabilization and active treatment for older people with diagnosed with dementia or mental health disorders who require more support than can be provided in the community or in general acute care facilities.</t>
  </si>
  <si>
    <t>A  short-term, supportive care setting designed to help older adults recover and regain independence after hospitalization, before returning home or to a long-term care environment. It provides interdisciplinary care focused on rehabilitation, medical stabilization, and safe discharge planning.</t>
  </si>
  <si>
    <t>Short-term, coordinated care and services to help older adults navigate the shift from hospital to home or another care setting. It focuses on stabilizing health, preventing readmissions, and connecting individuals with community resources to support recovery and independence.</t>
  </si>
  <si>
    <t>Thirty-four different service types have been defined through consultation and input from users. A "service type" includes specific service delivery features, such as 
- Unique program/service goals and objectives
- An identified, evidence informed model of care
- A specific enduring location (inpatient, outpatient, community, long term care, primary care, virtual)
- Dedicated staffing/staff mix
Service types are generally supported in evidence or evaluation literature and may include provincially recognized program roles (e.g. Geriatric Emergency Management teams, Psychogeriatric Resource Consultants, Nurse Led Outreach Teams). When defining a service type, definitions shoud be clearly distinguishable from other service types. The list of service types and definitions is provided below. Where contributors provided additional information about a service type (e.g. clinical model), this has been summarized and hyperlinked for further reading.</t>
  </si>
  <si>
    <t>Kelly Kay, PhD, Executive Director, Provincial Geriatrics Leadership Ontario (PGLO)</t>
  </si>
  <si>
    <t>Inpatient Geriatric Co-management services</t>
  </si>
  <si>
    <t>Inpatient Geriatric Co-management Services</t>
  </si>
  <si>
    <t>Geriatric Inpatient/ED Consult Service</t>
  </si>
  <si>
    <t>Community Geriatric Rehabilitation Team</t>
  </si>
  <si>
    <t>Geriatric Outpatient Rehabilitation Service</t>
  </si>
  <si>
    <t>Short Term Complex Medical  Unit</t>
  </si>
  <si>
    <t>Geriatric Medicine Clinic  - Hearst</t>
  </si>
  <si>
    <t>Geriatric Medicine Clinic - Sudbury</t>
  </si>
  <si>
    <t xml:space="preserve">Geriatric Medicine Clinic – Parry Sound </t>
  </si>
  <si>
    <t>Geriatric Medicine Clinic - Elliot Lake</t>
  </si>
  <si>
    <t>Geriatric Medicine Clinic -  Timmins</t>
  </si>
  <si>
    <t>Geriatric Medicine Clinic - Temiskaming</t>
  </si>
  <si>
    <t>Geriatric Medicine Outreach - Nipissing</t>
  </si>
  <si>
    <t>Algoma Geriatric Clinic</t>
  </si>
  <si>
    <t>Geriatric Medicine Outreach - James Bay</t>
  </si>
  <si>
    <t>Geriatric Medicine Clinic Kapuskasing</t>
  </si>
  <si>
    <t>Geriatric Assessors- Family Health Teams</t>
  </si>
  <si>
    <t>Senior's Mental Health Parry Sound</t>
  </si>
  <si>
    <t>Senior's Mental Health Outreach Nurse</t>
  </si>
  <si>
    <t>Geriatric Mental Health Outreach Service</t>
  </si>
  <si>
    <t>Geriatric Mental Health Outreach Service Manitoulin</t>
  </si>
  <si>
    <t>Seniors' Mental Health Program - Consultative Service</t>
  </si>
  <si>
    <t>Geriatric Medicine Urgent Response Team</t>
  </si>
  <si>
    <t>GICS</t>
  </si>
  <si>
    <t>Geriatric Inpatient Consult Service</t>
  </si>
  <si>
    <t>Geriatric Inpatient Consult Teaam</t>
  </si>
  <si>
    <t>Mobile Acute Care of the Elderly</t>
  </si>
  <si>
    <t>Geriatric Inpatient Consultation Service</t>
  </si>
  <si>
    <t>Transitional Care Team</t>
  </si>
  <si>
    <t>Coordinated Access Service</t>
  </si>
  <si>
    <t>Sault Area Hospital</t>
  </si>
  <si>
    <t>West Parry Sound Health Centre</t>
  </si>
  <si>
    <t>North Shore Health Network</t>
  </si>
  <si>
    <t>Timmins and District Hospital</t>
  </si>
  <si>
    <t>Sudbury</t>
  </si>
  <si>
    <t>Nord-Aski Family Health Team</t>
  </si>
  <si>
    <t>Elliot Lake Family Health Team</t>
  </si>
  <si>
    <t>Timmins Academic Family Health Team</t>
  </si>
  <si>
    <t>New Liskeard Family Health Team</t>
  </si>
  <si>
    <t>Weeneebayko General Hospital</t>
  </si>
  <si>
    <t>Centre de santé communautaire de Kapuskasing et région</t>
  </si>
  <si>
    <t>North Shore Community Support Services, Inc.</t>
  </si>
  <si>
    <t>41 Ramsey Lake Road</t>
  </si>
  <si>
    <t>750 Great Northern Rd</t>
  </si>
  <si>
    <t>6 Albert Street</t>
  </si>
  <si>
    <t>700 Ross Avenue E</t>
  </si>
  <si>
    <t>50 College Drive</t>
  </si>
  <si>
    <t xml:space="preserve">61 Fifth Street </t>
  </si>
  <si>
    <t>341 Trunk Road</t>
  </si>
  <si>
    <t>865 Regent St</t>
  </si>
  <si>
    <t>1140 South Bay Road</t>
  </si>
  <si>
    <t>21 William Street</t>
  </si>
  <si>
    <t>31 Nova Scotia Walk</t>
  </si>
  <si>
    <t>240 Shepherdson Road</t>
  </si>
  <si>
    <t>PO Box 664 , 19 Hospital Drive</t>
  </si>
  <si>
    <t>27 Kolb Ave.</t>
  </si>
  <si>
    <t>29 Byng Ave</t>
  </si>
  <si>
    <t>60 James Street 2nd Floor</t>
  </si>
  <si>
    <t>10 Paris Drive, Unit #6</t>
  </si>
  <si>
    <t>11 Meredith Street </t>
  </si>
  <si>
    <t>330 Second Avenue, Suite 201</t>
  </si>
  <si>
    <t>P2A3A4</t>
  </si>
  <si>
    <t>P0J 1H0</t>
  </si>
  <si>
    <t>P6A 3S9</t>
  </si>
  <si>
    <t>P3E 0B6</t>
  </si>
  <si>
    <t>P0L 1N0</t>
  </si>
  <si>
    <t>P2A 1V2</t>
  </si>
  <si>
    <t>P0L1W0</t>
  </si>
  <si>
    <t>P5N 1W0</t>
  </si>
  <si>
    <t>P5A 2L9</t>
  </si>
  <si>
    <t>P0P 1K0</t>
  </si>
  <si>
    <t>44</t>
  </si>
  <si>
    <t>58</t>
  </si>
  <si>
    <t>2</t>
  </si>
  <si>
    <t>42</t>
  </si>
  <si>
    <t>2 Geriatric Assessors</t>
  </si>
  <si>
    <t>1 Elder Life Specialist</t>
  </si>
  <si>
    <t xml:space="preserve">SW, community paramedicine, and BSO are available to consult as needed. </t>
  </si>
  <si>
    <t>Elder life specialist is a rec therapist</t>
  </si>
  <si>
    <t>The geriatric assessors are a social worked and an SLP</t>
  </si>
  <si>
    <t>cdolanjski@tadh.com</t>
  </si>
  <si>
    <t>melissa.marcoux@wngh.ca</t>
  </si>
  <si>
    <t>yes</t>
  </si>
  <si>
    <t>No</t>
  </si>
  <si>
    <t>2 Chaplains. 4 Behavioural Resource Clinicians</t>
  </si>
  <si>
    <t>1 Discharge Planner, CDA 0.3</t>
  </si>
  <si>
    <t>1 RGP acts as care coordinator</t>
  </si>
  <si>
    <t xml:space="preserve">No waiting time at the moment, although patients not always coming as early as they should come because of internal hospital processes. Usually day 4 post admission before they come. Moved 20 beds from Daffodil RCU end of Oct, so 38% occupancy, up to 86 by year end. </t>
  </si>
  <si>
    <t>Average wait time not calculated as patients are seen the same day.</t>
  </si>
  <si>
    <t>This service was funded but was not able to hire a nurse, thus did not operate last fiscal</t>
  </si>
  <si>
    <t>This outreach service wrapped up in 2023-24, transitioned to a clinic run by North Bay Regional Health Centre</t>
  </si>
  <si>
    <t>Community paramedicine referrals are accepted via medical directive. Average wait time in days identified is for the Algoma Geriatric Clinic visits and is not considering any wait time for discipline specific referrals.  # of available appointments is an approximation as this was not being collected and length of the appointments vary based on the needs of each patient.</t>
  </si>
  <si>
    <t xml:space="preserve">Service provided for 4-5 days at a time, 4 to 5 times per year. GA sees people in the interim. </t>
  </si>
  <si>
    <t>Data embedded with Hearst Data</t>
  </si>
  <si>
    <t>Service began during this fiscal year. Primary care coverage provided mainly by locum physicians which impacted referrals received. Much time spent on education, orientation and building the program.  # of availabe appointments is an approximation as this was not being collected.</t>
  </si>
  <si>
    <t>Note this service also covers the North Shore (Blind River and Thessalon), part of Algoma sub-region</t>
  </si>
  <si>
    <t xml:space="preserve">Covid restrictions earlier in year. 8 month RN vacancy during year 2023. RNs in the GMH roles. 
</t>
  </si>
  <si>
    <t xml:space="preserve">Covid precautions in place earlier in year. 1 RN was situated in each office for New Liskeard and Kirkland Lake. They performed the roles of SMH RNs with hybrid role of BSO. During both vacancies later in the year, NE BSO NBRHC provided essential care associated with the SMH program.
</t>
  </si>
  <si>
    <t># of appointments available is an estimation as appointment lengths vary depending on the need of each individual patient as well as the type of visit (phone, in clinic, in home, etc.).</t>
  </si>
  <si>
    <t>1 FTE Rec therapist fills the HELP role. The weekend coverage is by volunteers who provide up to 6 hours on Sat/Sun.</t>
  </si>
  <si>
    <t xml:space="preserve">Geriatric assessors are 0.5 FTE PT and 0.5 FTE OT. Wait time refers to wait for geriatric assessment, reactivation workers and care planner are there in 1-2 days. The service was running since summer 2023, about 8 months, but with staff vacancies. </t>
  </si>
  <si>
    <t>Data on Average wait time and average annual length of stay was not calculated as this program was just initiated.</t>
  </si>
  <si>
    <t>Service started 2023-24, but most positions were not in place 2023/2024, and assessments did not start until 2024-25</t>
  </si>
  <si>
    <t>2 vacant GAs, 2 vacant RWs</t>
  </si>
  <si>
    <t>hoffem@sah.on.ca</t>
  </si>
  <si>
    <t>lsanders@sjgh.ca</t>
  </si>
  <si>
    <t>vlangley@wpshc.com</t>
  </si>
  <si>
    <t>nsykes@hsnsudbury.ca</t>
  </si>
  <si>
    <t>carolann.marcoux@blancheriverhealth.ca</t>
  </si>
  <si>
    <t>ssingh@nshn.care</t>
  </si>
  <si>
    <t>bhewitt@temiskaming-hospital.com</t>
  </si>
  <si>
    <t>Nadine Jensen</t>
  </si>
  <si>
    <t>??</t>
  </si>
  <si>
    <t>vlejambe@sjsudbury.com</t>
  </si>
  <si>
    <t>jonesh@sah.on.ca</t>
  </si>
  <si>
    <t>simon.dubosq@hkscounselling.ca</t>
  </si>
  <si>
    <t>Amanda Pyykko</t>
  </si>
  <si>
    <t>smhp@nscss.com</t>
  </si>
  <si>
    <t>melissa.hallett@nbrhc.on.ca</t>
  </si>
  <si>
    <t>MACE@nbrhc.on.ca</t>
  </si>
  <si>
    <t>Central West LHIN - North Etobicoke, Malton and West Woodbridge Subregion</t>
  </si>
  <si>
    <t>Louise Marshall Hospital</t>
  </si>
  <si>
    <t>Manitouwadge Fht</t>
  </si>
  <si>
    <t>North York General Hospital</t>
  </si>
  <si>
    <t>Palmerston and District Hospital</t>
  </si>
  <si>
    <t>Private Clinic</t>
  </si>
  <si>
    <t>South East LHIN</t>
  </si>
  <si>
    <t>Unity Health - St. Joseph's Hospital</t>
  </si>
  <si>
    <t>Seniors Mental Health Unit (Harbour East 1)</t>
  </si>
  <si>
    <t>Seniors Mental Health Behavioural Inpatient Program (Harbour North 1)</t>
  </si>
  <si>
    <t>ID</t>
  </si>
  <si>
    <t>Start time</t>
  </si>
  <si>
    <t>Completion time</t>
  </si>
  <si>
    <t>Email</t>
  </si>
  <si>
    <t>Name</t>
  </si>
  <si>
    <t>Last modified time</t>
  </si>
  <si>
    <t xml:space="preserve">Fiscal Year </t>
  </si>
  <si>
    <t xml:space="preserve">Facility Name </t>
  </si>
  <si>
    <t>Functional Centre alignment</t>
  </si>
  <si>
    <t>Is your program or service listed in the OCEAN Healthmap to enable e-referral?</t>
  </si>
  <si>
    <t>If you answered "yes" to question 4 - please provide your program name as it appears on OCEAN Healthmap listings.</t>
  </si>
  <si>
    <t>Contact email (e.g. program lead)</t>
  </si>
  <si>
    <t>Is this program part of a Coordinated Access/Central Intake Service?</t>
  </si>
  <si>
    <t>If you answered "This program is not a Coordinated Access/Central Intake program but is connected to one" in question 8 above, please name your connected Coordinated Access/Central Intake service</t>
  </si>
  <si>
    <t>Sector</t>
  </si>
  <si>
    <t xml:space="preserve">Service Type - Primary Care </t>
  </si>
  <si>
    <t>Service Type - Community Geriatrics and Seniors' Mental Health</t>
  </si>
  <si>
    <t>Service Type - Long-Term Care</t>
  </si>
  <si>
    <t>Service Type - Urgent/Emergent Care</t>
  </si>
  <si>
    <t>Service Type - Acute Care</t>
  </si>
  <si>
    <t>Service Type - Rehabilitation and Post-Acute Care</t>
  </si>
  <si>
    <t>Number of unique patients served in reporting year</t>
  </si>
  <si>
    <t>Number of in-person visits provided in reporting year.</t>
  </si>
  <si>
    <t>Number of telephone visits provided in reporting year.</t>
  </si>
  <si>
    <t>Number of video/virtual visits provided in reporting year.</t>
  </si>
  <si>
    <t>Total Visits</t>
  </si>
  <si>
    <t>For bedded services</t>
  </si>
  <si>
    <t>Number of beds in service in reporting year</t>
  </si>
  <si>
    <t xml:space="preserve">Annual occupancy rate of bedded service in reporting year </t>
  </si>
  <si>
    <t>Hours of service (check all that apply)</t>
  </si>
  <si>
    <t>Average wait time from referral to first appointment (in days)</t>
  </si>
  <si>
    <t>Please describe your approach to measuring wait time, if different from the method for estimating shown above.</t>
  </si>
  <si>
    <t>Address</t>
  </si>
  <si>
    <t>City</t>
  </si>
  <si>
    <t>Postal Code</t>
  </si>
  <si>
    <t>Additional Office Location - Street Address</t>
  </si>
  <si>
    <t>Additional Office Location - City/Town</t>
  </si>
  <si>
    <t>Additional Office Location - Postal Code</t>
  </si>
  <si>
    <t>Optional: Please list any additional operating locations (Address, City/Town, Postal Code)</t>
  </si>
  <si>
    <t>Ontario Health Region</t>
  </si>
  <si>
    <t>If known, please indicate which Ontario Health Teams (OHTs) your program serves in Central Region (check any that apply)</t>
  </si>
  <si>
    <t>If known, please indicate which Ontario Health Teams (OHTs) your program serves in East Region (check any that apply)</t>
  </si>
  <si>
    <t>If known, please indicate which Ontario Health Teams (OHTs) your program serves in North East Region (check any that apply).</t>
  </si>
  <si>
    <t>If known, please indicate which Ontario Health Teams (OHTs) your program serves in North West Region (check any that apply)</t>
  </si>
  <si>
    <t>If known, please indicate which Ontario Health Teams (OHTs) your program serves in Toronto Region (check any that apply)</t>
  </si>
  <si>
    <t>If known, please indicate which Ontario Health Teams (OHTs) your program serves in West Region (check any that apply)</t>
  </si>
  <si>
    <t>Please indicate your program's FTE definition</t>
  </si>
  <si>
    <t>Administration (management) FTEs</t>
  </si>
  <si>
    <t>Administration (non-management) FTEs</t>
  </si>
  <si>
    <t>Care of the Elderly (a primary care physician with extra training) Physician FTEs</t>
  </si>
  <si>
    <t>Dietitian FTEs</t>
  </si>
  <si>
    <t>Geriatrician FTEs</t>
  </si>
  <si>
    <t>Geriatric Psychiatrist FTEs</t>
  </si>
  <si>
    <t>Mental Health and Addictions Worker (unregulated) FTEs</t>
  </si>
  <si>
    <t>Nurse Practitioner FTEs</t>
  </si>
  <si>
    <t>Occupational Therapist FTEs</t>
  </si>
  <si>
    <t>Occupational Therapy Assistant FTEs</t>
  </si>
  <si>
    <t>Paramedic/Community Paramedic FTEs</t>
  </si>
  <si>
    <t>Personal Support Worker/Unregulated Care Provider FTEs</t>
  </si>
  <si>
    <t>Pharmacist FTEs</t>
  </si>
  <si>
    <t>Physiotherapist FTEs</t>
  </si>
  <si>
    <t>Physiotherapy Assistant FTEs</t>
  </si>
  <si>
    <t>Primary Care Physician FTEs</t>
  </si>
  <si>
    <t>Psychologist FTEs</t>
  </si>
  <si>
    <t>Registered Nurse FTEs</t>
  </si>
  <si>
    <t>Registered Practical Nurse FTEs</t>
  </si>
  <si>
    <t>Social Worker FTEs</t>
  </si>
  <si>
    <t>Social Service Worker FTEs</t>
  </si>
  <si>
    <t>Speech Language Pathologist FTEs</t>
  </si>
  <si>
    <t>Therapeutic Recreationist/Recreation Therapist FTEs</t>
  </si>
  <si>
    <t>Cognitive Neurologist</t>
  </si>
  <si>
    <t>Other comments</t>
  </si>
  <si>
    <t>Total vacancies (FTEs) at the end of the fiscal year.</t>
  </si>
  <si>
    <t>What percentage of patients seen in your service are over age 65?</t>
  </si>
  <si>
    <t>Referral sources (check all that apply)</t>
  </si>
  <si>
    <t>Does your program collect older adult experience data?</t>
  </si>
  <si>
    <t>What tool does your program use to collect older adult experience data? (please describe and provide a URL if available).</t>
  </si>
  <si>
    <t>Does your program collect caregiver experience data?</t>
  </si>
  <si>
    <t>What tool does your program use to collect caregiver experience data? (please describe and provide a URL if available).</t>
  </si>
  <si>
    <t>Please describe any culturally specific types of services your program provides.</t>
  </si>
  <si>
    <t>If your program tracks frailty status, what tool do you use?</t>
  </si>
  <si>
    <t>If your program tracks dementia stage, what tool do you use?</t>
  </si>
  <si>
    <t>If your program tracks depression scores, what tool do you use?</t>
  </si>
  <si>
    <t>If your program tracks anxiety scores, what tool do you use?</t>
  </si>
  <si>
    <t>Does your program collect provider experience data?</t>
  </si>
  <si>
    <t>If your program collects provide experience data, what method or tool do you use?</t>
  </si>
  <si>
    <t>Upload a success story and/or additional program information (optional)</t>
  </si>
  <si>
    <t>Consent</t>
  </si>
  <si>
    <t>Contact email (of person completing the form)</t>
  </si>
  <si>
    <t>URL</t>
  </si>
  <si>
    <t>Dashboard Visible</t>
  </si>
  <si>
    <t>HR Dashboard Include</t>
  </si>
  <si>
    <t>2024-25</t>
  </si>
  <si>
    <t>Lakeridge Health (Ajax-Pickering)</t>
  </si>
  <si>
    <t>GEM (Don't know);</t>
  </si>
  <si>
    <t>This program is not a Coordinated Access/Central Intake program and is not connected to one</t>
  </si>
  <si>
    <t>Emergency/Urgent Care</t>
  </si>
  <si>
    <t>Geriatric Emergency Management Program</t>
  </si>
  <si>
    <t>Weekdays;</t>
  </si>
  <si>
    <t>580 Harwood Ave S</t>
  </si>
  <si>
    <t>Ajax</t>
  </si>
  <si>
    <t>Durham OHT;</t>
  </si>
  <si>
    <t>1950 hours per year (37.5 hours/week</t>
  </si>
  <si>
    <t>100%</t>
  </si>
  <si>
    <t>Emergency department;</t>
  </si>
  <si>
    <t>English;</t>
  </si>
  <si>
    <t>Yes, at all visits;</t>
  </si>
  <si>
    <t>CFS</t>
  </si>
  <si>
    <t>GDS; RUDAS</t>
  </si>
  <si>
    <t>Geriatric Depression Scale</t>
  </si>
  <si>
    <t>No, we do not track anxiety scores;</t>
  </si>
  <si>
    <t>Lakeridge Health (Bowmanville)</t>
  </si>
  <si>
    <t>GEM (Don't Know);</t>
  </si>
  <si>
    <t>47 Liberty St S</t>
  </si>
  <si>
    <t>Bowmanville</t>
  </si>
  <si>
    <t>1</t>
  </si>
  <si>
    <t>GDS</t>
  </si>
  <si>
    <t>Lakeridge Health (Oshawa)</t>
  </si>
  <si>
    <t>Weekdays;Saturdays;</t>
  </si>
  <si>
    <t>1 Hospital Court</t>
  </si>
  <si>
    <t>Oshawa</t>
  </si>
  <si>
    <t>GEM (don't know);</t>
  </si>
  <si>
    <t>1000 Depalma Dr</t>
  </si>
  <si>
    <t>Cobourg</t>
  </si>
  <si>
    <t>Northumberland OHT;</t>
  </si>
  <si>
    <t>1 Medical Drive</t>
  </si>
  <si>
    <t>Peterborough OHT;</t>
  </si>
  <si>
    <t>10 Angeline St N</t>
  </si>
  <si>
    <t>Lindsay</t>
  </si>
  <si>
    <t>Kawartha Lakes Haliburton OHT;</t>
  </si>
  <si>
    <t>Scarborough Health Network (Birchmount)</t>
  </si>
  <si>
    <t>3030 Birchmount Rd</t>
  </si>
  <si>
    <t>Scarborough</t>
  </si>
  <si>
    <t>Scarborough OHT;</t>
  </si>
  <si>
    <t>Scarborough Health Network (Centenary)</t>
  </si>
  <si>
    <t>2867 Ellesmere Rd</t>
  </si>
  <si>
    <t xml:space="preserve">M1E 4B9 </t>
  </si>
  <si>
    <t>Scarborough Health Network (General)</t>
  </si>
  <si>
    <t>3050 Lawrence Ave E</t>
  </si>
  <si>
    <t xml:space="preserve">M1P 2V5 </t>
  </si>
  <si>
    <t>Shannon.Reid@uhn.ca</t>
  </si>
  <si>
    <t>2025-26</t>
  </si>
  <si>
    <t>University Health Network (Toronto Rehabilitation Institute)</t>
  </si>
  <si>
    <t>7* 2 81 10 96 (IP Rehabilitation - Geriatric);</t>
  </si>
  <si>
    <t>shannon.reid@uhn.ca</t>
  </si>
  <si>
    <t>This program is not a Coordinated Access/Central Intake program but is connected to one</t>
  </si>
  <si>
    <t>Rehabilitation - In-Patient</t>
  </si>
  <si>
    <t>17</t>
  </si>
  <si>
    <t>All of the above (e.g. a service operating 24/7);</t>
  </si>
  <si>
    <t>All Toronto Region OHTs;</t>
  </si>
  <si>
    <t>Community organization;Long Term Care; Acute care;Primary Care Practitioner;</t>
  </si>
  <si>
    <t>survey sent</t>
  </si>
  <si>
    <t>red cap; part of research project</t>
  </si>
  <si>
    <t>No, we do not track frailty status;</t>
  </si>
  <si>
    <t>Yes, at initial visit;</t>
  </si>
  <si>
    <t>unsure this is done by GeriPsych</t>
  </si>
  <si>
    <t>Employee experience survey done every 2 years for all of UHN</t>
  </si>
  <si>
    <t>NMBodkin@osmh.on.ca</t>
  </si>
  <si>
    <t>7* 3 50 96 20 (AC Clinic Geriatric - Assessment);</t>
  </si>
  <si>
    <t>Nurse Led Outreach Team (NLOT)</t>
  </si>
  <si>
    <t>Long-Term Care</t>
  </si>
  <si>
    <t>Nurse-Led Outreach Teams (NLOTs)</t>
  </si>
  <si>
    <t>844</t>
  </si>
  <si>
    <t>100</t>
  </si>
  <si>
    <t>Weekdays;Weekday evenings;as needed on weekends ;</t>
  </si>
  <si>
    <t xml:space="preserve">Charge nurse notifies provider and provider attends same day or next day. </t>
  </si>
  <si>
    <t>25 Museum Drive</t>
  </si>
  <si>
    <t>Orillia</t>
  </si>
  <si>
    <t>Couchiching OHT;</t>
  </si>
  <si>
    <t>75% to &lt;100%</t>
  </si>
  <si>
    <t>Caregiver;Community organization;Emergency department;Ontario Health atHome;Self-referral;LTC charge nurse/staff;</t>
  </si>
  <si>
    <t xml:space="preserve">In discussion at this time to add in. </t>
  </si>
  <si>
    <t>In discussion as well</t>
  </si>
  <si>
    <t>In discussion.</t>
  </si>
  <si>
    <t>No, we do not track dementia stage;</t>
  </si>
  <si>
    <t>No, we do not track depression scores;</t>
  </si>
  <si>
    <t xml:space="preserve">In discussion </t>
  </si>
  <si>
    <t xml:space="preserve">Looking in to diversify the program, to add in surveys for the experience data mentioned above. Looking at process to be able to track appropriate findings and results. For Telephone visits, we had to include the virtual visits in this portion as well. For Video/Virtual visits, it is just capturing the video visits. </t>
  </si>
  <si>
    <t>Teresa.Lau@MackenzieHealth.ca</t>
  </si>
  <si>
    <t>Mackenzie Health (Vaughan)</t>
  </si>
  <si>
    <t>don't know;</t>
  </si>
  <si>
    <t>Weekdays;Weekday evenings;Saturdays;Saturday evenings;Sundays;Sunday evenings;Holidays;Holiday evenings;7:15am to 7:15pm daily including weekends and holidays;</t>
  </si>
  <si>
    <t>Vaughan</t>
  </si>
  <si>
    <t>L4A 4Z3</t>
  </si>
  <si>
    <t>Emergency department;Caregiver;</t>
  </si>
  <si>
    <t>BarneyR@rvh.on.ca</t>
  </si>
  <si>
    <t>7* 3 40 96 20 (AC Day/Night Care - Geriatric - General);</t>
  </si>
  <si>
    <t>Senior's Health (Geriatrics)</t>
  </si>
  <si>
    <t>barneyr@rvh.on.ca</t>
  </si>
  <si>
    <t>Community</t>
  </si>
  <si>
    <t>NP and Geriatrician seeing patients based on referrals send through community providers and our ED physicians</t>
  </si>
  <si>
    <t>Geriatric Outreach Clinic</t>
  </si>
  <si>
    <t>Same as above approach</t>
  </si>
  <si>
    <t>201 Georgian Drive</t>
  </si>
  <si>
    <t>Barrie</t>
  </si>
  <si>
    <t>Barrie and Area OHT;</t>
  </si>
  <si>
    <t>Emergency department;Primary Care Practitioner;</t>
  </si>
  <si>
    <t>Indigenous support</t>
  </si>
  <si>
    <t>Yes, at triage;Yes, at initial visit;Yes, at follow-up;</t>
  </si>
  <si>
    <t>bcam, DTS</t>
  </si>
  <si>
    <t>Senior's Health (Nurse Lead Outreach Team)</t>
  </si>
  <si>
    <t>Not connected</t>
  </si>
  <si>
    <t>Primary Care Geriatric Assessors</t>
  </si>
  <si>
    <t>Yes, at initial visit;Yes, at follow-up;</t>
  </si>
  <si>
    <t>bcam and DTS</t>
  </si>
  <si>
    <t>Senior's Health (Hospital Elder Life Program)</t>
  </si>
  <si>
    <t>barneymrmb@rogers.com</t>
  </si>
  <si>
    <t>not connected</t>
  </si>
  <si>
    <t>Track referrals and time to first assessment via SQL report</t>
  </si>
  <si>
    <t>HELP program has access to all services above in coordination with the clinical teams as necessary</t>
  </si>
  <si>
    <t>Inpatient referral;Emergency department;</t>
  </si>
  <si>
    <t xml:space="preserve">Senior's Health </t>
  </si>
  <si>
    <t>Behavioural Supports (not reported elsewhere*)</t>
  </si>
  <si>
    <t>Weekdays;Saturdays;Sundays;</t>
  </si>
  <si>
    <t>Monitored via referral to initial visit via SQL reporting</t>
  </si>
  <si>
    <t>The team has access to all services as appropriate in consultation with the care team.</t>
  </si>
  <si>
    <t>Emergency department;Unit staff;</t>
  </si>
  <si>
    <t>https://www.rvh.on.ca/areas-of-care/specialized-seniors-care-inpatient/</t>
  </si>
  <si>
    <t>Peggy.Richards@MackenzieHealth.ca</t>
  </si>
  <si>
    <t>Acute medicine program 371-2-103000;</t>
  </si>
  <si>
    <t>BACE - behavioural acute care of the Elderly unit</t>
  </si>
  <si>
    <t>Chandanpreet.Gill@mackenziehealth.ca</t>
  </si>
  <si>
    <t>Acute Care of the Elderly/Geriatric Medicine Unit</t>
  </si>
  <si>
    <t>12</t>
  </si>
  <si>
    <t>99</t>
  </si>
  <si>
    <t>Not currently measured.</t>
  </si>
  <si>
    <t>Western York Region OHT;</t>
  </si>
  <si>
    <t>LOFT behavioural specialist - FTE 0.5</t>
  </si>
  <si>
    <t>Internal inpatient referrals only;</t>
  </si>
  <si>
    <t>Qualtrics</t>
  </si>
  <si>
    <t>all - translation services;English;French;</t>
  </si>
  <si>
    <t>7* 5 10 76 96 (COM Clinics/Programs - MH Psycho-geriatric);</t>
  </si>
  <si>
    <t>Ottawa Geriatric Psychiatry Centralized Intake Service</t>
  </si>
  <si>
    <t xml:space="preserve">75 Bruyere St. </t>
  </si>
  <si>
    <t>2225 Mer-Bleue Rd</t>
  </si>
  <si>
    <t>K4A 5M3</t>
  </si>
  <si>
    <t>Archipel OHT;Ottawa OHT;Ottawa West Four Rivers OHT;</t>
  </si>
  <si>
    <t>Community organization;Emergency department;Ontario Health atHome;Primary Care Network;Walk-in clinic;Primary Care Practitioner;Ontario Health Team;Community paramedicine;</t>
  </si>
  <si>
    <t>English;French;Arabic, Mandarin, vietnamese, Serbian use of interpreter is also used when patients does not speak any of the languages offered on site;</t>
  </si>
  <si>
    <t>when appropriate according to the clinician;</t>
  </si>
  <si>
    <t>FAST **** and Global Deterioration Scale</t>
  </si>
  <si>
    <t>GAD**** and PHQ9****, cornell depression scale and Hamilton</t>
  </si>
  <si>
    <t xml:space="preserve">GAD7***, Beck inventory or Geriatric inventory RAID or Geriatric Anxiety Inventory </t>
  </si>
  <si>
    <t>Canadian Mental Health Association (Waterloo Wellington)</t>
  </si>
  <si>
    <t>CM (7*50976) IGSW;</t>
  </si>
  <si>
    <t>Waterloo Wellington Specialized Geriatric Services - Clinical Intake</t>
  </si>
  <si>
    <t>IGSW</t>
  </si>
  <si>
    <t>IPCT</t>
  </si>
  <si>
    <t>once referral is received, clinicians are addressing them right away based on the priority identified at the intake</t>
  </si>
  <si>
    <t>80 Waterloo Ave</t>
  </si>
  <si>
    <t>Guelph</t>
  </si>
  <si>
    <t>55 king street W</t>
  </si>
  <si>
    <t>kitchener</t>
  </si>
  <si>
    <t>N2G 4W1</t>
  </si>
  <si>
    <t>Cambridge North Dumfries OHT;Guelph Wellington OHT;Kitchener, Waterloo, Wellesley, Wilmot and Woolwich (KW4) OHT;</t>
  </si>
  <si>
    <t>1820 hours per year (35 hours/week)</t>
  </si>
  <si>
    <t>Community paramedicine;Emergency department;</t>
  </si>
  <si>
    <t>MS Forms - sent to clients at discharge</t>
  </si>
  <si>
    <t>access interpretive services, culturally diverse clinicians on the team</t>
  </si>
  <si>
    <t>Italian;English;</t>
  </si>
  <si>
    <t>PIECES</t>
  </si>
  <si>
    <t>7*5 09 76;</t>
  </si>
  <si>
    <t>jweiler@cmhaww.ca</t>
  </si>
  <si>
    <t>CIO - West MHA Hub</t>
  </si>
  <si>
    <t>community outpatient MH clinic</t>
  </si>
  <si>
    <t>once referral is received, clinicians are addressing them right away - priority is based on the intake</t>
  </si>
  <si>
    <t>55 King St W</t>
  </si>
  <si>
    <t>Kitchener</t>
  </si>
  <si>
    <t>Kitchener, Waterloo, Wellesley, Wilmot and Woolwich (KW4) OHT;Guelph Wellington OHT;Cambridge North Dumfries OHT;</t>
  </si>
  <si>
    <t>MS Forms - sent at discharge</t>
  </si>
  <si>
    <t>gender and culturally diverse clinicians on team (access interpretive services)</t>
  </si>
  <si>
    <t>English;Italian;</t>
  </si>
  <si>
    <t>7* 5 10 76 12;</t>
  </si>
  <si>
    <t>referrals are identified by SGS Clinical Intake team based on client's needs</t>
  </si>
  <si>
    <t>1145 Consession Rd</t>
  </si>
  <si>
    <t>Cambridge</t>
  </si>
  <si>
    <t>N3H 4L5</t>
  </si>
  <si>
    <t>Caregiver;Community organization;Community paramedicine;Emergency department;Primary Care Practitioner;Self-referral;</t>
  </si>
  <si>
    <t>gender and culturally diverse clinicians (use of interpretive services)</t>
  </si>
  <si>
    <t>English;Italian, Spanish;</t>
  </si>
  <si>
    <t>RUDAS, MOCA, MMSE, Trails A and B</t>
  </si>
  <si>
    <t>Geriatric Anxiety Scale</t>
  </si>
  <si>
    <t>priority is identified by the SGS CLinical intake team at the intake</t>
  </si>
  <si>
    <t>1145 Concession Rd</t>
  </si>
  <si>
    <t>Caregiver;Community organization;Community paramedicine;Emergency department;Primary Care Network;Primary Care Practitioner;Self-referral;</t>
  </si>
  <si>
    <t>MS Teams - sent at discharge</t>
  </si>
  <si>
    <t>gender and culturally diverse clinicians on team (use of interpretive services)</t>
  </si>
  <si>
    <t>GAS</t>
  </si>
  <si>
    <t>Teresa.Sitlani@MackenzieHealth.ca</t>
  </si>
  <si>
    <t>Mackenzie Health (Richmond Hill)</t>
  </si>
  <si>
    <t>7* 3 50 96 (AC Clinic Geriatric);</t>
  </si>
  <si>
    <t>Seniors &amp; Compassionate Care Clinic</t>
  </si>
  <si>
    <t>Geriatric Palliative Care</t>
  </si>
  <si>
    <t>Geriatricians for Seniors and Family Practice for Compassionate Care</t>
  </si>
  <si>
    <t>Palliative Care (Compassionate Care)</t>
  </si>
  <si>
    <t>Triaging for urgency.</t>
  </si>
  <si>
    <t>Richmond Hill</t>
  </si>
  <si>
    <t>0</t>
  </si>
  <si>
    <t>Emergency department;Primary Care Practitioner;Community organization;</t>
  </si>
  <si>
    <t>Follow Inclusion &amp; Diversity Policy</t>
  </si>
  <si>
    <t>English;Use translation services as required;</t>
  </si>
  <si>
    <t>Muskoka Algonquin Healthcare (Bracebridge)</t>
  </si>
  <si>
    <t>7* 5 50 96 76 (COM Health Prom/Educ. &amp; Com. Dev. - Psycho-Geriatric);</t>
  </si>
  <si>
    <t>MAHC Seniors Assessment and Support Outreach Team (SASOT)</t>
  </si>
  <si>
    <t>Seniors Assessment and Support Outreach Team (SASOT)</t>
  </si>
  <si>
    <t>75 Ann St.</t>
  </si>
  <si>
    <t>Bracebridge</t>
  </si>
  <si>
    <t>Muskoka Almaguin OHT;</t>
  </si>
  <si>
    <t>Caregiver;Community organization;Community paramedicine;Emergency department;Ontario Health atHome;Primary Care Network;Primary Care Practitioner;</t>
  </si>
  <si>
    <t>paper based survey tool on discharge</t>
  </si>
  <si>
    <t>on referral to programs that require it;</t>
  </si>
  <si>
    <t>as appropriate;</t>
  </si>
  <si>
    <t>Moca regularly in the past on occasion FAST</t>
  </si>
  <si>
    <t>regularly;</t>
  </si>
  <si>
    <t>geriatric depression scale regularly and cornell depression scale sometimes</t>
  </si>
  <si>
    <t>occasionally;</t>
  </si>
  <si>
    <t>GAD-7 and PHQ9</t>
  </si>
  <si>
    <t>anonymous</t>
  </si>
  <si>
    <t>Sunnybrook Health Sciences Centre (Bayview Campus)</t>
  </si>
  <si>
    <t>723 709 015;</t>
  </si>
  <si>
    <t>cpse@sunnybrook.ca</t>
  </si>
  <si>
    <t>North Toronto OHT;</t>
  </si>
  <si>
    <t>Community organization;Community paramedicine;Emergency department;Ontario Health atHome;Ontario Health Team;Primary Care Network;Primary Care Practitioner;Walk-in clinic;Police, Retirement Homes, LTCs, SCOPE;</t>
  </si>
  <si>
    <t xml:space="preserve">PHQ-9 </t>
  </si>
  <si>
    <t>Sinai Health (Mount Sinai Hospital)</t>
  </si>
  <si>
    <t>713501010;</t>
  </si>
  <si>
    <t xml:space="preserve">UHN/Sinai Health Geri-Hub </t>
  </si>
  <si>
    <t>600 University Ave</t>
  </si>
  <si>
    <t>Emergency department;Primary Care Practitioner;Primary Care Network;Ontario Health Team;</t>
  </si>
  <si>
    <t>English;We have language line available for translations during appointments;</t>
  </si>
  <si>
    <t xml:space="preserve">Geriatric Medicine Clinic </t>
  </si>
  <si>
    <t>UHN/Sinai Health Geri-Hub</t>
  </si>
  <si>
    <t>Emergency department;Ontario Health Team;Primary Care Network;Primary Care Practitioner;</t>
  </si>
  <si>
    <t>English;Language line available to support translation during appointments;</t>
  </si>
  <si>
    <t>7*58209 Geriatric Nursing;</t>
  </si>
  <si>
    <t xml:space="preserve">Waterloo Wellington Specialized Geriatric Services - Clinical Intake </t>
  </si>
  <si>
    <t>SGS Geriatric Psychiatry CMH/St. Joe's and SGS Nurse Practitioner Waterloo/Guelph Wellington</t>
  </si>
  <si>
    <t>Audrey.Devitt@sjhcg.ca</t>
  </si>
  <si>
    <t>Based Funded</t>
  </si>
  <si>
    <t>Primary Care Practitioner;</t>
  </si>
  <si>
    <t>MS Forms, paper survey</t>
  </si>
  <si>
    <t xml:space="preserve">translation services </t>
  </si>
  <si>
    <t>Frailty Scale - Rockwood</t>
  </si>
  <si>
    <t>MOCA, MMSE</t>
  </si>
  <si>
    <t>Provider Experience - Focus Groups</t>
  </si>
  <si>
    <t>The Ottawa Hospital (Civic Campus)</t>
  </si>
  <si>
    <t>LTC- NLOT- geriatric outreach;</t>
  </si>
  <si>
    <t>sojoanisse@toh.ca</t>
  </si>
  <si>
    <t xml:space="preserve">NLOT is able to see residents that need an assessment within 24 hour period (from time of call/request until time of assessment). 
</t>
  </si>
  <si>
    <t>1053 Carling Ave</t>
  </si>
  <si>
    <t>Champlain region;</t>
  </si>
  <si>
    <t>1.0 FTE trialed for 2 month period (February/March)- repatriation lead</t>
  </si>
  <si>
    <t>Emergency department;Community organization;Ontario Health atHome;Caregiver;</t>
  </si>
  <si>
    <t>English;French;</t>
  </si>
  <si>
    <t>No, we do not track frailty status;It is not captured in our stats, but i am sure the NPs assess this in their resident status;</t>
  </si>
  <si>
    <t>7* 5 10 20 (COM Clinics/Programs - General Clinic);</t>
  </si>
  <si>
    <t>Primary Care Integrated Geriatric Teams</t>
  </si>
  <si>
    <t>Community Health Centre Specialized Geriatric Primary Health Care</t>
  </si>
  <si>
    <t>Weekdays;on call service in evenings and weekends;</t>
  </si>
  <si>
    <t xml:space="preserve">490 Huronia Road </t>
  </si>
  <si>
    <t>Ontario Health atHome;Health care connect;</t>
  </si>
  <si>
    <t>Patient experience survey</t>
  </si>
  <si>
    <t>Canadian frailty index</t>
  </si>
  <si>
    <t>unknown as an administrator is completing this</t>
  </si>
  <si>
    <t xml:space="preserve"> PHQ 9 and others</t>
  </si>
  <si>
    <t>GAD7</t>
  </si>
  <si>
    <t>Organizational Health Survey</t>
  </si>
  <si>
    <t xml:space="preserve">Geriatric Medicine Unit </t>
  </si>
  <si>
    <t>ibajwa@toh.ca</t>
  </si>
  <si>
    <t>24</t>
  </si>
  <si>
    <t>Ottawa OHT;</t>
  </si>
  <si>
    <t>7 days a week</t>
  </si>
  <si>
    <t>Emergency department;other acute inpatient services ;</t>
  </si>
  <si>
    <t xml:space="preserve">TOH organisational Patient Experience Survey </t>
  </si>
  <si>
    <t>only during assessment phase ;</t>
  </si>
  <si>
    <t xml:space="preserve">Staff Engagement Survey through internal tools </t>
  </si>
  <si>
    <t xml:space="preserve">Primary Care Geriatric Assessor Renfrew County </t>
  </si>
  <si>
    <t>499 Raglan St N</t>
  </si>
  <si>
    <t>Ottawa Valley OHT;</t>
  </si>
  <si>
    <t>1365 hours per year (26.25h/week)</t>
  </si>
  <si>
    <t>Yes, at discharge;</t>
  </si>
  <si>
    <t xml:space="preserve">CFS </t>
  </si>
  <si>
    <t>7* 3 40 96 40 (AC Day/Night Care - Geriatric Assessment and Evaluation);</t>
  </si>
  <si>
    <t>chrlalonde@toh.ca</t>
  </si>
  <si>
    <t>Inpatient Geriatric Medicine Consult Service</t>
  </si>
  <si>
    <t>Smyth</t>
  </si>
  <si>
    <t>K1H8L6</t>
  </si>
  <si>
    <t>Hospital admitting services (medicine, surgery..);</t>
  </si>
  <si>
    <t>unknown ;</t>
  </si>
  <si>
    <t>Mojgan.darabi@mackeziehealth.ca</t>
  </si>
  <si>
    <t>Saturdays;Saturday evenings;Sundays;Sunday evenings;Holidays;Weekdays;Weekday evenings;Holiday evenings;</t>
  </si>
  <si>
    <t>English;Farsi;</t>
  </si>
  <si>
    <t>Yes, at triage;</t>
  </si>
  <si>
    <t>mojgan.darabi@mackenziehealth.hospital</t>
  </si>
  <si>
    <t xml:space="preserve">Renfrew Community Geriatric Coordinator </t>
  </si>
  <si>
    <t xml:space="preserve">Other: Geriatric Coordinator </t>
  </si>
  <si>
    <t xml:space="preserve">Geriatric Coordinator </t>
  </si>
  <si>
    <t>Caregiver;Community organization;Community paramedicine;Emergency department;Ontario Health atHome;Ontario Health Team;Primary Care Network;Primary Care Practitioner;Self-referral;All of the above;Walk-in clinic;</t>
  </si>
  <si>
    <t>https://stopfalls.rgpeo.com/services/renfrew-geriatric-assessment-program/</t>
  </si>
  <si>
    <t>7* 5 50 96 (COM Health Promotion, Education and Community Development - Geriatric);</t>
  </si>
  <si>
    <t>CENTRAL INTAKE FOR SPECIALIZED GERIATRIC SERVICES (medicine)</t>
  </si>
  <si>
    <t>Yes this program is a Coordinated Access/Central Intake services</t>
  </si>
  <si>
    <t>Urgent Care Geriatric Clinic/Team</t>
  </si>
  <si>
    <t>All of the above;</t>
  </si>
  <si>
    <t>French;English;</t>
  </si>
  <si>
    <t>7* 5 50 96 10 (COM Health Prom/Educ. &amp; Com. Dev. - General Geriatric);</t>
  </si>
  <si>
    <t>mojgan.darabi@mackenziehealth.ca</t>
  </si>
  <si>
    <t>Holiday evenings;Holidays;Sunday evenings;Sundays;Saturday evenings;Saturdays;Weekday evenings;Weekdays;</t>
  </si>
  <si>
    <t>All Central Region OHTs;</t>
  </si>
  <si>
    <t>Central Intake;</t>
  </si>
  <si>
    <t>The Ottawa Hospital (TOH) Central Intake for Specialized Geriatric Services (Medicine)</t>
  </si>
  <si>
    <t>Central Intake for Specialized Geriatric Services (Medicine)</t>
  </si>
  <si>
    <t>Urgent cases are seeing within 7 days; GEM cases take priority; wait times are 1 month for non urgent</t>
  </si>
  <si>
    <t>Mojgan.darabi@mackenziehealth.ca</t>
  </si>
  <si>
    <t xml:space="preserve">Hospital Emergency unit </t>
  </si>
  <si>
    <t>Emergency unit</t>
  </si>
  <si>
    <t>Weekdays;Weekday evenings;Saturdays;Saturday evenings;Sundays;Sunday evenings;Holidays;Holiday evenings;</t>
  </si>
  <si>
    <t>7* 3 50 96 10 (AC Clinic Geriatric - General);</t>
  </si>
  <si>
    <t>Brant Community Healthcare System</t>
  </si>
  <si>
    <t>NLOT; base funding for 1.0 FTE NP and MLTC expansion funding for 0.3 FTE RN;</t>
  </si>
  <si>
    <t>200 Terrace Hill St</t>
  </si>
  <si>
    <t>Brantford</t>
  </si>
  <si>
    <t>N3R2C1</t>
  </si>
  <si>
    <t>Brantford Brant Norfolk OHT;</t>
  </si>
  <si>
    <t>acute care hospital and LTC;</t>
  </si>
  <si>
    <t>John &amp; Jennifer Ruddy Geriatric Day Hospital</t>
  </si>
  <si>
    <t>RGPEO SGS Central Intake</t>
  </si>
  <si>
    <t>Rehabilitation - Community</t>
  </si>
  <si>
    <t xml:space="preserve">From referral to first appointment (assessment).   The 81 days is an average wait time which comprises our urgents and non-urgents. </t>
  </si>
  <si>
    <t>Neurophsychologist: 0.5</t>
  </si>
  <si>
    <t>Primary Care Practitioner;Emergency department;RGPEO Central intake;Walk-in clinic;</t>
  </si>
  <si>
    <t>We collect the Older Adult Experience Survey, OAES.</t>
  </si>
  <si>
    <t>We collect the ZARIT, but we do not collect the Caregiver Experience Survey.</t>
  </si>
  <si>
    <t>Language and Communication focused services.  (French, English, Lingotec, interpretation).  Trauma informed approaches.  Cultural approaches to rehab (functional activities and culturally meaningful goals).  Inclusion of family and "family Day".  Indigenous and faith based organization linking to community groups. Acknowledgement of spiritual beliefs as part of holistic assessment, access to multifaith room.  EDII training for all staff.</t>
  </si>
  <si>
    <t>Clinical Frailty Scale (CFS)</t>
  </si>
  <si>
    <t>MoCA, Trails</t>
  </si>
  <si>
    <t>Depression Scale (when appropriate, not tracked on dashboard, only on individual basis)</t>
  </si>
  <si>
    <t>GAD 7 (when appropriate, not tracked on dashboard, only on individual basis)</t>
  </si>
  <si>
    <t>We track and collect EQ5D5L for all patients pre-and post program and have a dashboard for this measure which comprises 5 Demensions (Health states) such as mobility, self-care, usual activities, pain/discomfort, anxiety/depression</t>
  </si>
  <si>
    <t xml:space="preserve">I feel very privileged to share the story of my experience at the Bruyere geriatric day program.  My journey started with a fall in my home in June 2025. Painful, and scary enough that I accepted a hospital visit was necessary.  The damage was primarily to my shoulder and other injuries would not requiring treatment or follow up. It was not my first fall, but the first requiring an ER visit.  During my visit, one of the nurses in ER approached me and asked if I knew about the Geriatric Program at Bruyere Hospital. She gave me a brief outline of it and asked if I would be interested; I was very impressed with what she said and requested that she refer me to the program  Within a few days, I got a call to set up an initial intake interview, which would take place in my home.  On cue, I had my appointment in August on a wide range of topics, health &amp; lifestyle. The recommendation to move forward to the final admission interview was made. Several weeks later there was a final intake assessment at Bruyere and I started the program 3 weeks later.  My first day involved a thorough Physiotherapy assessment, a physical health review with a nurse, a background information chat with a social worker, an information session as to what topics would be covered (with my input) in my 10 weeks (twice a week for 2 hours; 20 sessions)  My expectations for the program from first hearing about it at Ottawa General Hospital had my children nervous I’d be disappointed. My expectations were very high. Day one grew those expectations recognising the program would touch more parts of my life than I had anticipated. At the outset I was looking for a medication review, how to continue living independently, connecting to mental health supports. Improving my flexibility &amp; mobility, learning about future home needs (moving to retirement or LTC) and more. High expectations indeed!  As I progressed through the program several key, life changing events occur occurred:  1) A comprehensive pharmacology review altered medications I had been taking for years quite dramatically, with significant improvement in my health. I have become a dedicated advocate of the concepts behind Deprescribing. I will add to that the follow ups for outcomes of eliminating or changing some medications were meticulously followed. I was blessed that all the changes had a positive outcome for me. Substantial reduction in meds and no ill effects!  2) With careful guidance from the Physiotherapy team, I was shocked at how quickly my mobility and endurance improved. There was measurable improvement in less than 10 weeks. That was beyond expectations. Specific weaknesses were identified and a game plan to improve provided.  3) Occupational therapy was another pleasant surprise. Many helpful hints that improve both my comfort and my safety at home and away from home.  I will pause, to note that one of the most impressive features of the program was how practical the advice was, how thoroughly it was explained, and how genuinely helpful it was; EVERY step of the way.   4) Nursing support was terrific, a variety of health issues were reviewed according to individual needs, plus the support in monitoring medication changes.   5) Without an exact count, I would say that 18 of the 20 sessions ended with some form of exercise or meditation/relaxation group activity. I’ve continued home use of some of the exercises. I also learned how a few simple exercises can make big differences.   6) We also had group sessions on subjects such as dementia and memory care, medications for seniors and similar subjects that were very relevant and very practical supports for seniors  7) There is an activities advisor who guides the next steps to identify exercise classes, activities and remedies for social isolation; all significant issues for seniors.   8) Lastly, and very importantly for me personally, the meetings with a social worker were extremely beneficial. The subjects arranged from: very practical financial </t>
  </si>
  <si>
    <t>John And Jennifer Ruddy Geriatric Day Hospital</t>
  </si>
  <si>
    <t>RGPEO Central Intake</t>
  </si>
  <si>
    <t xml:space="preserve">Referral to first assessment.  This is an average time and encompasses our urgent and non-urgent referrals.   We can typically serve an urgent patient within 2 weeks and a non-urgent between 2-4 months. </t>
  </si>
  <si>
    <t>Neuropsychologists: 0.5</t>
  </si>
  <si>
    <t>Emergency department;Primary Care Network;Primary Care Practitioner;Walk-in clinic;Central intake RGPEO;</t>
  </si>
  <si>
    <t>Older Adult Experience Survey</t>
  </si>
  <si>
    <t>We collect the Zarit and track, but we do not collect eh Caregiver Experience Survey</t>
  </si>
  <si>
    <t xml:space="preserve">Care in clients’ preferred language, Translated written materials,Trauma-informed approaches, functional approach to familiar daily activities and culturally meaningful goals.  Respect for modesty preferences, support that respects cultural views, connection with community program that are for culturally specific populations, Inclusion for families and caregivers, Acnkowledgement of spiritual beliefs as part of assessment and rehab--access to multifaith room.  Staff education on EDII and culturally safe environments. </t>
  </si>
  <si>
    <t>If required, Depression scale</t>
  </si>
  <si>
    <t>If appropriate/required, GAD</t>
  </si>
  <si>
    <t>We also gather and track EQ5D5L Pre and post program for all patients in the dashboard.  This encompasses QOL as well as 5 dimensions: Mobility, Self-Care, Usual Activities, Pain/Discomfort, and Anxiety/Depression</t>
  </si>
  <si>
    <t>Bruyere Health Memory Clinic</t>
  </si>
  <si>
    <t>Specialist Based Memory Clinics</t>
  </si>
  <si>
    <t xml:space="preserve">From referral to 1st physician appointment.  Patients do see an RN prior to seeing the physicians.   This is also an average which encompasses urgent and regular referral.  We are typically able to see urgent patients within 30 days. </t>
  </si>
  <si>
    <t>Orleans</t>
  </si>
  <si>
    <t xml:space="preserve"> K4A 5M3</t>
  </si>
  <si>
    <t>Ottawa OHT;Ottawa Valley OHT;Great River OHT;Ottawa West Four Rivers OHT;</t>
  </si>
  <si>
    <t>Neuropsychologist: 2.2 FTE, Cognitive Neurologists:  1.9</t>
  </si>
  <si>
    <t>50% to &lt;75%</t>
  </si>
  <si>
    <t>Primary Care Network;Primary Care Practitioner;SGS Central Intake, Other SGS services;</t>
  </si>
  <si>
    <t xml:space="preserve">Older Adult Experience Survey. </t>
  </si>
  <si>
    <t>We do not complete the Caregiver Experience Survey, but we complete ZARIT when indicated</t>
  </si>
  <si>
    <t xml:space="preserve">Language Preference services, Access to Multifaith room, EDII training for staff, trauma informed care when staff have been trained, Inclusion of family members and caregivers. </t>
  </si>
  <si>
    <t>CFS is used when appropriate/indicated</t>
  </si>
  <si>
    <t>MoCA, 3MS, Functional Assessment Tool, Others</t>
  </si>
  <si>
    <t>PHQ9 or GDS15 (depending on age), Depression Scale</t>
  </si>
  <si>
    <t>GAD if needed</t>
  </si>
  <si>
    <t>RGPEO-SGS Central Intake</t>
  </si>
  <si>
    <t>Ottawa OHT;Ottawa Valley OHT;Ottawa West Four Rivers OHT;Great River OHT;</t>
  </si>
  <si>
    <t>Neuroppsychologists: 2.2 FTE,  Cognitive Neurologists: 1.9 FTE</t>
  </si>
  <si>
    <t>Primary Care Network;Primary Care Practitioner;SGS central intake, Other SGS services;</t>
  </si>
  <si>
    <t>CFS is used when appropriate/indicated.</t>
  </si>
  <si>
    <t xml:space="preserve">GAD if needed. </t>
  </si>
  <si>
    <t>A Caregiver’s Perspective: Navigating the Journey Together My partner is a 69-year-old man who began his journey with the BMC approximately ten years ago. From the beginning, I have been his caregiver and have accompanied him every step of the way. I first began noticing changes in his memory several years ago. He relied heavily on sticky notes, and conversations we had in the morning would often be forgotten by lunchtime or dinner. These changes gradually evolved over a period of about two years. Eventually, he made the decision to speak with his family physician, which led us to the BMC. From our very first interactions, we felt that communication from the clinic staff was consistently clear, respectful, and compassionate. Information was presented realistically, without false expectations, yet always with empathy and care. At every appointment, we were asked if we understood the information being shared, encouraged to repeat it back in our own words, and given ample time to ask questions. We never felt rushed or dismissed. Earlier this year, in January, we heard through the news that the new medication Lecanemab had become available in Canada. Naturally, we were curious to know whether this could be a good option for my partner. Communication with the clinic and his provider was efficient and reassuring. We felt supported throughout the entire process. We were quickly able to book an appointment to discuss the treatment and to pursue the necessary testing to determine whether he would be a suitable candidate. All of our questions were answered thoroughly, and we were given the time and space needed to make informed decisions together.  Ultimately, he was not an appropriate candidate.  As a caregiver, I felt truly included in the care process, while it always remained clear that my partner was the priority and the primary decision-maker. The staff consistently spoke directly with him and addressed him with respect, which meant a great deal to both of us. At the same time, providers made space to speak with me independently, to speak with him independently, and then to bring those conversations together in a thoughtful, coordinated way. Participating in research has also been a very positive experience for us. It has meant additional resources and more individualized care, which felt like a bonus during an already challenging journey. One of the greatest strengths of the clinic is its consistent approach. Knowing what to expect at each step made the process more predictable and helped put us both at ease. From a constructive feedback perspective, we are now entering a phase where I am helping my partner prepare for the next steps of his journey, including eventual consideration of a retirement home. While he is not ready for this transition yet, we are beginning to make important decisions related to downsizing and planning for the future — something that feels especially important while he still has the capacity to participate meaningfully. My partner jokingly describes himself as someone who believes that “he who dies with the most toys wins,” which makes these conversations delicate. As a caregiver, I would very much value access to resources that support families in navigating downsizing and future planning with sensitivity, respect, and compassion. Overall, the care and services we have received through the BMC have helped us navigate complex and emotional situations with clarity, inclusion, and professionalism. The entire team has consistently demonstrated how considerate they are of both patient and caregiver needs, and we remain deeply grateful for the support we continue to receive.</t>
  </si>
  <si>
    <t>Centre for Addictions and Mental Health (Queen Street)</t>
  </si>
  <si>
    <t>7* 2 76 95 96 (IP Mental Health - LT Geriatrics);7* 3 50 96 10 (AC Clinic Geriatric - General);7* 3 50 96 20 (AC Clinic Geriatric - Assessment);7* 3 50 96 (AC Clinic Geriatric);</t>
  </si>
  <si>
    <t>Centre for Addictions and Mental Health</t>
  </si>
  <si>
    <t>UHN - Geri Hub</t>
  </si>
  <si>
    <t>unsure</t>
  </si>
  <si>
    <t>Outpatient Mental Health Care</t>
  </si>
  <si>
    <t xml:space="preserve">80 Workman Way </t>
  </si>
  <si>
    <t>M6J 1H4</t>
  </si>
  <si>
    <t>Qualtrix n- Ontario Outpatient Mental Health and Addictions Short form survey</t>
  </si>
  <si>
    <t>MOCA and TORCA primarily</t>
  </si>
  <si>
    <t>Geriatric Depression Scale, PHQ 9</t>
  </si>
  <si>
    <t>GAD</t>
  </si>
  <si>
    <t>7* 2 76 95 96 (IP Mental Health - LT Geriatrics);7* 3 50 96 (AC Clinic Geriatric);7* 3 50 96 10 (AC Clinic Geriatric - General);7* 3 50 96 20 (AC Clinic Geriatric - Assessment);</t>
  </si>
  <si>
    <t>Centre for Addiction and Mental Health</t>
  </si>
  <si>
    <t>CAMH - Geriatric Assessment Units A &amp; B</t>
  </si>
  <si>
    <t>susie.choi@camh.ca</t>
  </si>
  <si>
    <t>Geriatric Assessment and Treatment Unit</t>
  </si>
  <si>
    <t>49</t>
  </si>
  <si>
    <t>96</t>
  </si>
  <si>
    <t>169/wk</t>
  </si>
  <si>
    <t>Patient and Family Experience Surveys at discharge</t>
  </si>
  <si>
    <t>MOCA TORCA</t>
  </si>
  <si>
    <t>Hospital Elder Life Program;</t>
  </si>
  <si>
    <t>HELP CVH</t>
  </si>
  <si>
    <t>Hospital only</t>
  </si>
  <si>
    <t>Hospital HELP</t>
  </si>
  <si>
    <t>350</t>
  </si>
  <si>
    <t>Same day response based on time referral is entered.</t>
  </si>
  <si>
    <t>Elder Life Assistant  1.0 (November 1 to 2025 to March 31, 2026)</t>
  </si>
  <si>
    <t>Inpatient;</t>
  </si>
  <si>
    <t>Qualtrics for all inpatients, but not HELP specific.</t>
  </si>
  <si>
    <t>Follow Inclusion &amp; Diversity Policy.  With HELP, try to match patients with HELP volunteers from the same cultural/language background.</t>
  </si>
  <si>
    <t>English;Try to match ;</t>
  </si>
  <si>
    <t>HELP;</t>
  </si>
  <si>
    <t>HELP Mackenzie Health Richmond Hill</t>
  </si>
  <si>
    <t>Respond within 1-2 days.</t>
  </si>
  <si>
    <t>Elder Life Specialist 1.0</t>
  </si>
  <si>
    <t>English;Try to match;</t>
  </si>
  <si>
    <t>Geriatric Assessment Outreach Team (GAOT) EAST</t>
  </si>
  <si>
    <t>Central Intake SGS Medicine- RGPEO</t>
  </si>
  <si>
    <t>GAi</t>
  </si>
  <si>
    <t>Geriatric Assessment Outreach Team (GAOT) West</t>
  </si>
  <si>
    <t>Central Intake SGS Medicine RGPEO</t>
  </si>
  <si>
    <t>3045 Baseline Rd</t>
  </si>
  <si>
    <t>Downtown East Toronto OHT;West Toronto OHT;Mid-West Toronto OHT;</t>
  </si>
  <si>
    <t>2.50</t>
  </si>
  <si>
    <t>Huron Perth Healthcare Alliance</t>
  </si>
  <si>
    <t>Huron Perth Seniors Mental Health and Addiction Response Team</t>
  </si>
  <si>
    <t>rodney.phillips@hpha.ca</t>
  </si>
  <si>
    <t>Huron Perth Geriatric Coordinated Intake</t>
  </si>
  <si>
    <t>28 Centennial Dr.</t>
  </si>
  <si>
    <t>Seaforth</t>
  </si>
  <si>
    <t xml:space="preserve">90 John Street South </t>
  </si>
  <si>
    <t>Stratford Ontario</t>
  </si>
  <si>
    <t>Huron Perth and Area OHT;</t>
  </si>
  <si>
    <t>Caregiver;Community organization;Community paramedicine;Emergency department;Ontario Health atHome;Primary Care Practitioner;Self-referral;</t>
  </si>
  <si>
    <t>Cornell Scale for Depression in Dementia, PHQ-9</t>
  </si>
  <si>
    <t>Self funded program (organization has opted to allocate general resources to seniors' programming);</t>
  </si>
  <si>
    <t xml:space="preserve">Seniors Assessment Service </t>
  </si>
  <si>
    <t>ageorge@grchc.ca</t>
  </si>
  <si>
    <t>Central Clinical Intake Hamilton Niagara Haldimand Brant</t>
  </si>
  <si>
    <t>(Primary Care Based Memory clinic (MINT) + Geriatric Outpatient Clinic)</t>
  </si>
  <si>
    <t>We always see urgent referrals within 1month as spots are left open to accommodate. 159 patients waiting on wait list as of March 31, 2025. Approximate wait time 5-6months (150-180days, chose 165 as in the middle of this range)</t>
  </si>
  <si>
    <t>3 MDs work 0.2FTE each, = 0.6FTE total</t>
  </si>
  <si>
    <t>Primary care Provider and Brantford hospital physicians;</t>
  </si>
  <si>
    <t>self developed standard survey</t>
  </si>
  <si>
    <t>zarit caregiver burden scale + self developed standard survey</t>
  </si>
  <si>
    <t>We have access to translation services in case of language barrier and caregiver is unable to provide thorough translation. We use the RUDAS over the MOCA when language or education is a barrier. We use the indigenous MOCA as well when appropriate, and have also offered home visits in the community and on the reserve to try to remove cultural barriers to accessing our care.</t>
  </si>
  <si>
    <t>Rockwood Scale</t>
  </si>
  <si>
    <t>Functional Assessment Staging Tool</t>
  </si>
  <si>
    <t>Cornelle scale for depression, Geriatric Depression scale</t>
  </si>
  <si>
    <t>sometimes use GAD7 when appropriate if anxiety is a concern</t>
  </si>
  <si>
    <t>Other (Primary Care Based Memory clinic (MINT) + Geriatric Outpatient Clinic)</t>
  </si>
  <si>
    <t>We always see urgent referrals within 1month as spots are left open to accommodate. 68 patients waiting on wait list as of March 31, 2026. Approximate wait time around 2.5 months</t>
  </si>
  <si>
    <t>3 MDs working 0.2 FTE X 6 months, then reduced to 2 MDs working 0.2FTE for the remaining 6mo of the year</t>
  </si>
  <si>
    <t>Note below for vacancies, geriatrician left in Oct 2025 (lost 0.2FTE) and 1 SW left as well (0.2 FTE), total 0.4 lost</t>
  </si>
  <si>
    <t>primary care provider + brantford hospital physicians also referring;</t>
  </si>
  <si>
    <t>Zarit caregiver burden scale + self developed standard survey</t>
  </si>
  <si>
    <t>Rockwood scale</t>
  </si>
  <si>
    <t>Cornelle scale for depression, Geriatric depression scale</t>
  </si>
  <si>
    <t xml:space="preserve">Here are a couple of success stories below for the 2025-2026 year. for question #84 as I did not have access to upload
1. Report from family member
Our experience of the Senior Assessment Service has been wonderful. "J" has been treated every step of the way with respect and dignity, with warmth and with gentleness.  When the assessments revealed that her ability to drive was compromised, she was given the space and support to relinquish her license voluntarily.  She is able to remain in her own home using many of the suggestions provided by the team (a whiteboard, keeping lists, sticking to a schedule etc).  I am confident that, should her cognition further deteriorate, she will be happy to turn to the Senior Assessment team for more assistance.  And as her caregiver, I felt seen and appreciated, and supported.  Thanks so much for your service to "J" and me.   - A.M 
2. Success story in the clinic: Client: SH 
Client had Ontario Health at Home PT involvement at time of appointment with the Seniors Assessment Service (SAS). The client’s family had purchased an appropriate second hand walker, that the client felt comfortable using prior to OH@H PT involvement; however, Ontario Health at Home PT advised that a different walker was needed. PT did not take measurements, adjust the walker, or follow-up once the walker was delivered. The PT prescribed walker had small wheels despite the client’s plan to go out for walks with the walker, which places the client at an increased risk for falls. The seat height was also too low making sit to stand transfers more difficult. The client was uncomfortable while using the new walker.
SAS OT completed a walker assessment during clinic appointment and found the walker that the family had initially purchased to be appropriate, safe, and comfortable for the client. OT adjusted the walker to the appropriate fit and provided education on safe use of the walker. The walker that Ontario Health at Home PT had prescribed and put in place was deemed to be inappropriate and unsafe for the client.  The client’s safety will be improved with use of the walker that OT adjusted and family will be saving money by not needing to purchase walker that had been recommended by OH@H PT. 
</t>
  </si>
  <si>
    <t>See above #83 for details.</t>
  </si>
  <si>
    <t>7* 2 95 20 96 (IP LTC - Complex Continuing Care - Complex Care - Geriatric);7* 2 81 10 96 (IP Rehabilitation - Geriatric);7* 3 40 96 80 (AC Day/Night Care - Social Support);7* 3 40 96 81 (AC Day/Night Care - Geriatric Rehabilitation/Activation);7* 3 50 96 (AC Clinic Geriatric);7* 3 50 96 10 (AC Clinic Geriatric - General);7* 3 50 96 20 (AC Clinic Geriatric - Assessment);7* 5 50 96 (COM Health Promotion, Education and Community Development - Geriatric);7* 5 10 20 (COM Clinics/Programs - General Clinic);7* 2 76 95 96 (IP Mental Health - LT Geriatrics);</t>
  </si>
  <si>
    <t>Geriatric Medicine - Toronto Grace Outpatient Clinic</t>
  </si>
  <si>
    <t>rahluwalia@torontograce.org</t>
  </si>
  <si>
    <t>regional geriatric program</t>
  </si>
  <si>
    <t>650 Church St</t>
  </si>
  <si>
    <t>Downtown East OHT ;</t>
  </si>
  <si>
    <t>Downtown East Toronto OHT;East Toronto Health Partners OHT;</t>
  </si>
  <si>
    <t>Caregiver;Community organization;Ontario Health atHome;Primary Care Practitioner;</t>
  </si>
  <si>
    <t>English</t>
  </si>
  <si>
    <t>Yes, at initial visit;Yes, at follow-up;Yes, at discharge;</t>
  </si>
  <si>
    <t xml:space="preserve">Clinical Frailty Score </t>
  </si>
  <si>
    <t>Dr. Alexandrea Peel</t>
  </si>
  <si>
    <t>alex.peel@lwha.ca</t>
  </si>
  <si>
    <t>Huron Perth Geriatric Services</t>
  </si>
  <si>
    <t>271 Frances St. Box 909</t>
  </si>
  <si>
    <t>Wingham</t>
  </si>
  <si>
    <t>Huron Perth and Area OHT;Grey-Bruce OHT;</t>
  </si>
  <si>
    <t>Emergency department;Ontario Health atHome;Primary Care Network;Primary Care Practitioner;Walk-in clinic;</t>
  </si>
  <si>
    <t>Frailty scale in Accuro EMR</t>
  </si>
  <si>
    <t>CSDD results reported in Accuro EMR</t>
  </si>
  <si>
    <t>GAD results reported in Accuro EMR</t>
  </si>
  <si>
    <t>kelly.bridge@lwha.ca</t>
  </si>
  <si>
    <t>Hamilton Health Sciences (St. Peter's Hospital)</t>
  </si>
  <si>
    <t>simonw@hhsc.ca</t>
  </si>
  <si>
    <t>Sessionally-Funded Primary Care Based SGS</t>
  </si>
  <si>
    <t>Case Management</t>
  </si>
  <si>
    <t>Patients are triaged based on risk level; Urgent are booked 6-8 weeks out, Semi-Urgent are booked 3-6 months out, Routine are booked 6-12 months out. These are all open to change depending on the patient and their changing behaviors and/or safety concerns.</t>
  </si>
  <si>
    <t>88 Maplewood Ave.</t>
  </si>
  <si>
    <t>Greater Hamilton Health Network OHT;</t>
  </si>
  <si>
    <t>Emergency department;Primary Care Practitioner;Nurse Practitioner ;</t>
  </si>
  <si>
    <t>paper surveys</t>
  </si>
  <si>
    <t>Language services
cultural considerations to align with physician consult</t>
  </si>
  <si>
    <t>all languages;</t>
  </si>
  <si>
    <t>FRAX, SPPB, Rockwood Clinical Frailty Scale</t>
  </si>
  <si>
    <t>MOCA, MMSE, FAB, MRI, CT, SPEC, FLAIR (if needed)</t>
  </si>
  <si>
    <t>as needed;</t>
  </si>
  <si>
    <t>with initial assessment if needed</t>
  </si>
  <si>
    <t>Generalized hosptilized survey</t>
  </si>
  <si>
    <t>araujok@hhsc.ca</t>
  </si>
  <si>
    <t>Triaged based on risk level; Urgent 6-8 weeks, semi-urgent 3-6 months, routine 6-12 months. This can change depending on behaviours or safety concerns.</t>
  </si>
  <si>
    <t>Emergency department;Primary Care Practitioner;Nurse Practicioner;</t>
  </si>
  <si>
    <t>paper surverys</t>
  </si>
  <si>
    <t>language services</t>
  </si>
  <si>
    <t>GDS, information gathered by patient</t>
  </si>
  <si>
    <t>Geriatric LTCH Outreach</t>
  </si>
  <si>
    <t>Referrals are triaged based on risk level; Urgent, Semi Urgent and Routine. LTCH provide feedback as to who they would like booked and seen sooner than others based on what is currently taking place in the home. Wait times vary.</t>
  </si>
  <si>
    <t>Primary Care Practitioner;Nurse Practicioner;</t>
  </si>
  <si>
    <t>at some visits depending on reason for referral;</t>
  </si>
  <si>
    <t>SPPD, FRAX, Clinical Frailty Score</t>
  </si>
  <si>
    <t>MOCA, MMSE, FAB</t>
  </si>
  <si>
    <t>https://www.hamiltonhealthsciences.ca/areas-of-care/seniors-care/centre-for-healthy-aging/clinics-and-services/</t>
  </si>
  <si>
    <t>triaged based on risk level then booked based on physician availability and location of patient.</t>
  </si>
  <si>
    <t>N/a</t>
  </si>
  <si>
    <t>all services;</t>
  </si>
  <si>
    <t>SPPB, FRAX, Clinical Frailty Scale</t>
  </si>
  <si>
    <t>Brightshores Health System (Owen Sound)</t>
  </si>
  <si>
    <t>Grey Bruce Geriatric Services Coordinated Intake</t>
  </si>
  <si>
    <t>gjohn@brightshores.ca</t>
  </si>
  <si>
    <t>1800 8th St E</t>
  </si>
  <si>
    <t>Owen Sound</t>
  </si>
  <si>
    <t>All West Region OHTs;Primarily Grey Bruce;</t>
  </si>
  <si>
    <t>hahuff@brightshores.ca</t>
  </si>
  <si>
    <t>Psychogeriatrics - Behaviours Supports Ontario Mobile Team</t>
  </si>
  <si>
    <t>Community and Long-Term Care</t>
  </si>
  <si>
    <t>Behavioural Supports Ontario Mobile team</t>
  </si>
  <si>
    <t>Holidays;7 days a week 8 am - 8 pm;</t>
  </si>
  <si>
    <t>Grey-Bruce OHT;</t>
  </si>
  <si>
    <t>362 days per year,</t>
  </si>
  <si>
    <t>Caregiver;Community organization;Community paramedicine;Emergency department;Ontario Health atHome;Ontario Health Team;Primary Care Practitioner;Self-referral;hospitals;</t>
  </si>
  <si>
    <t>FAST</t>
  </si>
  <si>
    <t>Yes, at triage;Yes, at follow-up;</t>
  </si>
  <si>
    <t xml:space="preserve">Geriatric Depression Scale, Cornell, PHQ9, </t>
  </si>
  <si>
    <t>at staff discretion;</t>
  </si>
  <si>
    <t>Geriatric Anxiety Inventory</t>
  </si>
  <si>
    <t>cbumstead@brightshores.ca</t>
  </si>
  <si>
    <t>Humber River Hospital (Wilson)</t>
  </si>
  <si>
    <t>Hospital to home program;</t>
  </si>
  <si>
    <t>HEART@home</t>
  </si>
  <si>
    <t>KKirk@hrh.ca</t>
  </si>
  <si>
    <t>RM&amp;R</t>
  </si>
  <si>
    <t>Hospital to Home</t>
  </si>
  <si>
    <t>Hospital to Home program - HEART@home</t>
  </si>
  <si>
    <t>In collaboration with our SPO, we track the number of patients with first nursing visit within 24 hours of transitioning hospital to home.  For HEART@home, 91% of patients had first nursing visit within 24 hours of discharge from Humber River Health.</t>
  </si>
  <si>
    <t>1235 Wilson Ave.</t>
  </si>
  <si>
    <t>North Western Toronto OHT;West Toronto OHT;Mid-West Toronto OHT;North Toronto OHT;</t>
  </si>
  <si>
    <t>Acute care;Emergency department;</t>
  </si>
  <si>
    <t>No specific tool, but established experience survey questions. We complete patient and caregiver surveys at week 10 to 12 of the 16-week program.</t>
  </si>
  <si>
    <t>For one stream, we collect frailty scores when triaging referral, initial visit, and at discharge;</t>
  </si>
  <si>
    <t>Rockwood Frailty Scale</t>
  </si>
  <si>
    <t>The SPO tracks provider experience with internal survey with data reported back</t>
  </si>
  <si>
    <t>With our H2h program, HEART@home, we continue to advance our work in the Emergency Department (ED), with a focus on reducing length of stay for non-admitted patients, improving EMS offload times, and supporting admission avoidance through timely assessment, coordinated care, and access to appropriate community-based home supports in collaboration with our SPO partner. Of the 35 admissions to the H2H program in March 2026, 12 (34.3%) were referred directly from the Emergency Department. These direct referrals supported admission avoidance, reducing the need for acute care beds and mitigating the risk of Alternate Level of Care (ALC) designation.</t>
  </si>
  <si>
    <t>4 success stories uploaded</t>
  </si>
  <si>
    <t>Hospital to home;</t>
  </si>
  <si>
    <t>92% of patients had first nursing visit within 24 hours of hospital discharge</t>
  </si>
  <si>
    <t>North Toronto OHT;North Western Toronto OHT;West Toronto OHT;Mid-West Toronto OHT;</t>
  </si>
  <si>
    <t>1.5 Program Navigators</t>
  </si>
  <si>
    <t>Emergency department;Acute care;</t>
  </si>
  <si>
    <t>We have established surveys that we use to collect patient and caregiver experience at week 10-12 of 16-week program.</t>
  </si>
  <si>
    <t>For one bundle, we collect frailty at triage, initial assessment post-discharge and at end of program;</t>
  </si>
  <si>
    <t>Rockwood Frailty</t>
  </si>
  <si>
    <t xml:space="preserve">Our SPO collects provider experience and shares with HRH quarterly. </t>
  </si>
  <si>
    <t>We continue to advance our work in the Emergency Department (ED), with a focus on reducing length of stay for non-admitted patients, improving EMS offload times, and supporting admission avoidance through timely assessment, coordinated care, and access to appropriate community-based home supports in collaboration with our SPO partner.</t>
  </si>
  <si>
    <t>Uploaded</t>
  </si>
  <si>
    <t>Kkirk@hrh.ca</t>
  </si>
  <si>
    <t>NLOT;</t>
  </si>
  <si>
    <t>Weekdays;Weekday evenings;Saturdays;Saturday evenings;Sundays;Sunday evenings;</t>
  </si>
  <si>
    <t>North Western Toronto OHT;</t>
  </si>
  <si>
    <t>Caregiver;LTC Resident, LTC staff/leadership/NP/MD, acute care inpaitient unit;Emergency department;</t>
  </si>
  <si>
    <t>English;Use translation services;</t>
  </si>
  <si>
    <t>The Nurse Led Outreach Team initiative supports long-term care residents by providing timely, resident-centred clinical care directly in the home. The team works collaboratively with LTC staff to assess changes in condition, manage complex health needs, and provide education and guidance to enhance resident care. NLOT's mandate is to improve access to specialized nursing support, reduce unnecessary emergency department visits and hospital transfers, and help residents remain safely and comfortably in their home environment while receiving high-quality care.</t>
  </si>
  <si>
    <t>Nurse Led Outreach Team;</t>
  </si>
  <si>
    <t>Caregiver;Emergency department;LTC resident, LTC staff, leadership/MRP/NP, acute inpatient unit;</t>
  </si>
  <si>
    <t>English;Translation services;</t>
  </si>
  <si>
    <t>From April 1 to September 6, 2025, the NWT OHT NLOT operated with a total of 6.4 FTEs - 5.4 FTE Nurse Practitioners and 1.0 FTE Nurse Clinician. Effective September 7, 2025, through March 31, 2026 staffing was reduced to 4.6 FTEs - 3.6 FTE Nurse Practitioners and 1.0 FTE Nurse Clinician - secondary to funding reduction to the program. 
Despite a reduction in staffing FTEs, the team continued to uphold its core mandates of preventing avoidable emergency department transfers and hospitalizations, building clinical capacity within LTC, supporting repatriation, facilitating discharges that result in reduced lengths of stay, and providing comprehensive care to LTC residents.
Capacity building completed by NLOT has contributed to noted reductions in ED transfers and facilitated discharges that shorten LOS related to G-Tubes, Foley and Suprapubic catheters, and IV therapy. 
- 40% reduction in ED transfers related to leaking, dislodged, ruptured, and blocked G-Tubes for FY 25/26 compared to FY 24//25.
- 100% reduction in ED transfers related to blocked or dislodged foley catheters, traumatic foley insertion, or unable to insert foley in FY 25/26 compared to FY 24//25
- 160% increase in facilitated discharges from acute care for residents requiring IV therapy to continue at home
- One facilitated discharge from ED for resident requiring IV therapy 
- Initiation of IV therapy prevented 5 ED transfers and possible admissions</t>
  </si>
  <si>
    <t>ConnectWell Community Health Lanark</t>
  </si>
  <si>
    <t>Primary Care Collaborative to Memory Clinic;</t>
  </si>
  <si>
    <t>nblack@connectwell.ca</t>
  </si>
  <si>
    <t>Primary Care Based Memory Clinics (e.g. MINT)</t>
  </si>
  <si>
    <t>MINT Clinic</t>
  </si>
  <si>
    <t>Manually</t>
  </si>
  <si>
    <t>207 Robertson Drive</t>
  </si>
  <si>
    <t>Lanark</t>
  </si>
  <si>
    <t>East Region;</t>
  </si>
  <si>
    <t>Lanark, Leeds and Grenville OHT;Ottawa Valley OHT;Ottawa West Four Rivers OHT;</t>
  </si>
  <si>
    <t>Zarit Caregiver Burden Scale, Cornell Scale for Depression in Dementia</t>
  </si>
  <si>
    <t>Language interpreting services</t>
  </si>
  <si>
    <t>Timed Gait Assessment, Handgrip strength</t>
  </si>
  <si>
    <t>Montreal Cognitive Assessment, Trails testing, Zarit Caregiver Burden Scale</t>
  </si>
  <si>
    <t>Cornell Scale for Depression in Dementia</t>
  </si>
  <si>
    <t>Qualitative data from providers</t>
  </si>
  <si>
    <t>East region;</t>
  </si>
  <si>
    <t>Lanark, Leeds and Grenville OHT;Ottawa West Four Rivers OHT;Ottawa Valley OHT;</t>
  </si>
  <si>
    <t xml:space="preserve">Zarit Caregiver Burden Scale, Cornell scale for depression in dementia </t>
  </si>
  <si>
    <t>Language interpretation</t>
  </si>
  <si>
    <t>Hand grip strength, timed gait assessment, Cornell Scale for Depression in Dementia</t>
  </si>
  <si>
    <t>Montreal Cognitive Assessment, Trails A&amp;B, Caregiver Zarit Burden Scale</t>
  </si>
  <si>
    <t>Cornell Scale for depression in dementia</t>
  </si>
  <si>
    <t>Qualitative Data from providers</t>
  </si>
  <si>
    <t>Erie Shores Family Health Team</t>
  </si>
  <si>
    <t>lindsay.nussio@erieshoresfht.ca</t>
  </si>
  <si>
    <t>197 Talbot St W</t>
  </si>
  <si>
    <t>Leamington</t>
  </si>
  <si>
    <t>Windsor Essex OHT;</t>
  </si>
  <si>
    <t>two days per month</t>
  </si>
  <si>
    <t>Caregiver;Ontario Health atHome;Primary Care Practitioner;Self-referral;</t>
  </si>
  <si>
    <t>jenna.foley@erieshoresfht.ca</t>
  </si>
  <si>
    <t>Primary Care Collaborative Memory Clinic;</t>
  </si>
  <si>
    <t>Ottawa Valley OHT;Lanark, Leeds and Grenville OHT;Ottawa West Four Rivers OHT;</t>
  </si>
  <si>
    <t>Zarit Caregiver Burden Scale, Cornell scale for depression in dementia</t>
  </si>
  <si>
    <t>Language interpretation service</t>
  </si>
  <si>
    <t>Timed Gait assessment, Hand Grip Strengths evaluation, Cornell Scale for Depression in Dementia</t>
  </si>
  <si>
    <t>MOCA, Trails A &amp; B, Zarit Caregiver Burden Scale</t>
  </si>
  <si>
    <t>London Health Sciences Centre (University Hospital)</t>
  </si>
  <si>
    <t>7131020;</t>
  </si>
  <si>
    <t>Jennifer.rascao@lhsc.on.ca</t>
  </si>
  <si>
    <t>339 Windermere Road</t>
  </si>
  <si>
    <t>London</t>
  </si>
  <si>
    <t>Middlesex London OHT;</t>
  </si>
  <si>
    <t xml:space="preserve">The ED has an assigned Patient Engagement Specialist. Older adult experience data is collected through the OED Shortform Survey - 2022 (ENGLISH).pdf  
While this is not exclusive to the GEM service, ED patient experience data is routinely collected. Given that approximately 25–30% of ED volume is aged &gt;65 years, the experience of older adults is indirectly captured within this broader dataset. </t>
  </si>
  <si>
    <t xml:space="preserve">Caregiver experience data is not collected using a GEM-specific tool. However, similar to older adult experience, caregiver perspectives are indirectly captured within the overall ED patient experience data set. </t>
  </si>
  <si>
    <t xml:space="preserve">The GEM team collaborates closely with the Indigenous Health Navigators to support culturally appropriate care planning and patient navigation. </t>
  </si>
  <si>
    <t>on demand translation services;French;English;</t>
  </si>
  <si>
    <t xml:space="preserve">Frailty is assessed as clinically indicated using validated tools, including: 
Rockwood Clinical Frailty Scale  
ED-InterRAI screen via AUA scoring system  
In end-of-life contexts, frailty and functional status may also be assessed using PPS and ECOG tools where appropriate. </t>
  </si>
  <si>
    <t xml:space="preserve"> Depression screening is completed as clinically indicated using the following tools:   Geriatric Depression Scale (GDS), PHQ-9, SIG E CAPS framework, Cornell Scale for Depression in Dementia       Where depression is identified as part of Behavioural and Psychological Symptoms of Dementia (BPSD), symptoms are further characterized using the NPI-12. </t>
  </si>
  <si>
    <t xml:space="preserve">Anxiety is assessed as clinically indicated using GAD-7 / GAS-10 (as applicable). When anxiety presents within Behavioural and Psychological Symptoms of Dementia (BPSD), it is further characterized using the NPI-12. </t>
  </si>
  <si>
    <t xml:space="preserve">Program Story: Sustained Community Living Through Early GEM Intervention and Integrated Supports      A recent referral involved a 91-year-old female living independently in an apartment with no local family supports, presenting to the ED following a non-injurious fall. GEM was consulted to complete a comprehensive assessment and facilitate linkage to community supports. On chart review, the patient had been assessed by GEM approximately two years prior, at which time concerns were noted regarding mobility decline, emerging functional deterioration, low mood, poor nutrition, social isolation, and loneliness. She had intermittent frequent ED presentations and was previously identified within frequent ED user discussions. At that time, her trajectory appeared to be toward residential care or long-term care; however, financial constraints limited access to retirement home placement. GEM recommended referrals to the Regional Geriatric Outreach Program (RGPO), Ontario Health atHome (OHaH), and community supports including the London InterCommunity Health Centre Seniors Wrap Around Program and primary care engagement. At the current presentation, the patient remains community dwelling and demonstrates improved overall resilience and reduced frailty. She has since been connected with OHaH services (PT/OT), continues participation in a weekly Seniors Wrap Around program, and receives ongoing PSW support with active follow-up from a community care coordinator.  Since initial GEM involvement, she has had only three ED visits and one subsequent surgical admission. This trajectory suggests improved stability and reduced acute care utilization.      While outcomes are likely multifactorial, contributing elements include early GEM involvement, coordinated RGP outreach, strengthened social supports, and consistent community-based services. </t>
  </si>
  <si>
    <t>jennifer.rascao@lhsc.on.ca</t>
  </si>
  <si>
    <t xml:space="preserve">The ED has an assigned Patient Engagement Specialist. Older adult experience data is collected through the OED Shortform Survey - 2022 (ENGLISH).pdf  
While this is not exclusive to the GEM service, ED patient experience data is routinely collected. Given that approximately 25–30% of ED volume is aged &gt;65 years, the experience of older adults is indirectly captured within this broader dataset. </t>
  </si>
  <si>
    <t>English;French;on demand interpretation services;</t>
  </si>
  <si>
    <t xml:space="preserve">Frailty is assessed as clinically indicated using validated tools, including: 
Rockwood Clinical Frailty Scale  
ED-InterRAI screen via AUA scoring system  
In end-of-life contexts, frailty and functional status may also be assessed using PPS and ECOG tools where appropriate. </t>
  </si>
  <si>
    <t xml:space="preserve">Depression screening is completed as clinically indicated using the following tools:   Geriatric Depression Scale (GDS)    PHQ-9    SIG E CAPS framework    Cornell Scale for Depression in Dementia       Where depression is identified as part of Behavioural and Psychological Symptoms of Dementia (BPSD), symptoms are further characterized using the NPI-12. </t>
  </si>
  <si>
    <t xml:space="preserve"> Anxiety is assessed as clinically indicated using:   GAD-7 / GAS-10 (as applicable)       When anxiety presents within Behavioural and Psychological Symptoms of Dementia (BPSD), it is further characterized using the NPI-12. </t>
  </si>
  <si>
    <t>London Health Sciences Centre (Victoria Hospital)</t>
  </si>
  <si>
    <t>800 Commissioners Road East</t>
  </si>
  <si>
    <t xml:space="preserve">The ED has an assigned Patient Engagement Specialist. Older adult experience data is collected through the OED Shortform Survey - 2022 (ENGLISH).pdf  
While this is not exclusive to the GEM service, ED patient experience data is routinely collected. Given that approximately 25–30% of ED volume is aged &gt;65 years, the experience of older adults is indirectly captured within this broader dataset. </t>
  </si>
  <si>
    <t>The GEM team collaborates closely with the Indigenous Health Navigators to support culturally appropriate care planning and patient navigation</t>
  </si>
  <si>
    <t>English;French;on demand translation services;</t>
  </si>
  <si>
    <t xml:space="preserve">Anxiety is assessed as clinically indicated using:   GAD-7 / GAS-10 (as applicable)       When anxiety presents within Behavioural and Psychological Symptoms of Dementia (BPSD), it is further characterized using the NPI-12. </t>
  </si>
  <si>
    <t>Caregiver experience data is not collected using a GEM-specific tool. However, similar to older adult experience, caregiver perspectives are indirectly captured within the overall ED patient experience data set</t>
  </si>
  <si>
    <t>English;French;on demand translation service;</t>
  </si>
  <si>
    <t>South East Ottawa Community Health Centre</t>
  </si>
  <si>
    <t>1-1-725104010;</t>
  </si>
  <si>
    <t>Primary Care Outreach</t>
  </si>
  <si>
    <t>600-1355 Bank street</t>
  </si>
  <si>
    <t>353 Pitt Street</t>
  </si>
  <si>
    <t>Cornwall</t>
  </si>
  <si>
    <t>K6J 3R1</t>
  </si>
  <si>
    <t>207 Robertson Drive, Lanark, ON K0G 1K0</t>
  </si>
  <si>
    <t>Archipel OHT;Great River OHT;Lanark, Leeds and Grenville OHT;Ottawa OHT;Ottawa West Four Rivers OHT;</t>
  </si>
  <si>
    <t>Community Health Workers 8</t>
  </si>
  <si>
    <t>Caregiver;Community organization;Community paramedicine;Emergency department;Ontario Health atHome;Ontario Health Team;Primary Care Network;Primary Care Practitioner;Self-referral;Community Support Services;</t>
  </si>
  <si>
    <t>We use a standardize form to collect client experience survey and clients are contacted by a volunteer.</t>
  </si>
  <si>
    <t>We use Ottawa Language Access services for cultural interpretation</t>
  </si>
  <si>
    <t>English;French;As needed through interpretation;</t>
  </si>
  <si>
    <t>Rockwood</t>
  </si>
  <si>
    <t>725104010;</t>
  </si>
  <si>
    <t>Older Adult Population Health/Focused Program </t>
  </si>
  <si>
    <t>207 Robertson Dr.</t>
  </si>
  <si>
    <t>Lanark, ON</t>
  </si>
  <si>
    <t>353 Pitt Street, Cornwall, ON K6J 3R1</t>
  </si>
  <si>
    <t>Community Health Workers: 8</t>
  </si>
  <si>
    <t>Caregiver;Community organization;Community paramedicine;Ontario Health Team;Ontario Health atHome;Primary Care Network;Primary Care Practitioner;Self-referral;Community Support Services;</t>
  </si>
  <si>
    <t>Standardized Client experience survey done by volunteers</t>
  </si>
  <si>
    <t>We use cultural interpretation services to support clients through Ottawa Language Access and RIO</t>
  </si>
  <si>
    <t>English;French;with the use of interpretors;</t>
  </si>
  <si>
    <t>7127625;</t>
  </si>
  <si>
    <t>Geriatric Behavioural Unit</t>
  </si>
  <si>
    <t>Tammy.Fisher@lhsc.on.ca</t>
  </si>
  <si>
    <t>geriatric psychiatrist;</t>
  </si>
  <si>
    <t>Jennifer.Newman@lhsc.on.ca</t>
  </si>
  <si>
    <t>Geriatric psychiatrist;</t>
  </si>
  <si>
    <t>?;</t>
  </si>
  <si>
    <t>Shared Care - Geriatrics</t>
  </si>
  <si>
    <t>90 John Street S</t>
  </si>
  <si>
    <t>Stratford</t>
  </si>
  <si>
    <t>holly.kettle@eshc.org</t>
  </si>
  <si>
    <t>would not let me skip</t>
  </si>
  <si>
    <t xml:space="preserve">Our services are for patients in the Emergency Department, so if a referral gets entered, they are seen on the same day. </t>
  </si>
  <si>
    <t>Clinical Frailty Screening Scale and ISAR</t>
  </si>
  <si>
    <t>1.7127501;</t>
  </si>
  <si>
    <t>Inpatient Mental Health (Seniors Mental Health)</t>
  </si>
  <si>
    <t>In-patient Geriatric Psychiatry Consult Service</t>
  </si>
  <si>
    <t>Inpatient Geriatric Psychiatry Consult Service</t>
  </si>
  <si>
    <t>16</t>
  </si>
  <si>
    <t>90.1</t>
  </si>
  <si>
    <t>Emergency department;Medical inpatients, hospitals within Grey Bruce, Psychiatrist offices within Brightshores Health System;</t>
  </si>
  <si>
    <t>OPOC</t>
  </si>
  <si>
    <t>Trauma informed care</t>
  </si>
  <si>
    <t>English;Translator as when needed;</t>
  </si>
  <si>
    <t>Surveys</t>
  </si>
  <si>
    <t>All referrals are triaged based on risk level: Urgent - 6-8 weeks, Semi Urgent - 3-6 months, Routine 6-12 months.</t>
  </si>
  <si>
    <t>Language Services</t>
  </si>
  <si>
    <t xml:space="preserve">SPPB, Clinical Frailty Score, </t>
  </si>
  <si>
    <t>Yes, at initial visit;Yes, at follow-up;Yes, at all visits;</t>
  </si>
  <si>
    <t>All referrals are triaged based on Risk level: Urgent 6-8 weeks, Semi Urgent 3-6 months, Routine 6-12 months.</t>
  </si>
  <si>
    <t>Language services</t>
  </si>
  <si>
    <t>Yes, at initial visit;Yes, at all visits;Yes, at triage;</t>
  </si>
  <si>
    <t>Yes, at triage;Yes, at initial visit;Yes, at follow-up;Yes, at all visits;</t>
  </si>
  <si>
    <t>All referrals are triaged based on risk level: Urgent 6-8 weeks, semi-urgent 3-6 months, routine 6-12 months.</t>
  </si>
  <si>
    <t>Yes, at triage;Yes, at initial visit;Yes, at all visits;</t>
  </si>
  <si>
    <t>SPPB, Clinical Frailty Score</t>
  </si>
  <si>
    <t>Referrals are triaged by Clinic however we also base the bookings on the Long term Care home need.</t>
  </si>
  <si>
    <t>Primary Care Practitioner;Long Term Care Home, Nurse Practicioner;</t>
  </si>
  <si>
    <t>all language;</t>
  </si>
  <si>
    <t>Yes, at initial visit;Yes, at all visits;</t>
  </si>
  <si>
    <t>Geriatric Emergency Management (GEM);</t>
  </si>
  <si>
    <t>Geriatric Emergency Department</t>
  </si>
  <si>
    <t>Weekdays;Saturdays;Sundays;Holidays;</t>
  </si>
  <si>
    <t>Cambridge North Dumfries OHT;</t>
  </si>
  <si>
    <t>No formal tracking but GEM nurses incorporate the Frailty Scale in their assessment using CFS.</t>
  </si>
  <si>
    <t>No formal tracking; it is part of the assessment.</t>
  </si>
  <si>
    <t>It is part of the GEM assessment.</t>
  </si>
  <si>
    <t>Waterloo Regional Health Network (Queens Blvd)</t>
  </si>
  <si>
    <t>Geriatric Emergency Management;</t>
  </si>
  <si>
    <t>911 Queen's Blvd</t>
  </si>
  <si>
    <t>Kitchener, Waterloo, Wellesley, Wilmot and Woolwich (KW4) OHT;</t>
  </si>
  <si>
    <t>embedded into the GEM assessment; using CFS</t>
  </si>
  <si>
    <t>Embedded into the GEM assessment using GDS</t>
  </si>
  <si>
    <t>Identified in the GEM assessment if it is an issue.</t>
  </si>
  <si>
    <t>Self funded program (organization has opted to allocate general resources to seniors' programming);physicians are paid via OHIP billings;</t>
  </si>
  <si>
    <t>Geriatric Psychiatry Outpatient Program</t>
  </si>
  <si>
    <t>elenairina.nica-graham@sinaihealth.ca</t>
  </si>
  <si>
    <t>60 Murray St, room L1-012</t>
  </si>
  <si>
    <t>M5T3L9</t>
  </si>
  <si>
    <t>Emergency department;Primary Care Practitioner;Inpatient physicians, specialists (e.g. geriatricians, neurologists);</t>
  </si>
  <si>
    <t>Inpatient Mental Health 1.7127501;</t>
  </si>
  <si>
    <t>Geriatric Mental Health Unit</t>
  </si>
  <si>
    <t>98.6</t>
  </si>
  <si>
    <t>Emergency department;Medical inpatients, Hospitals in Grey Bruce, Psychiatrist's offices within Brightshores Health System;</t>
  </si>
  <si>
    <t>English;Translator as needed;</t>
  </si>
  <si>
    <t>Hôtel-Dieu Grace Healthcare</t>
  </si>
  <si>
    <t>001-72-5820900- Geriatric Assessment Program;</t>
  </si>
  <si>
    <t>Geriatric Assessment Program</t>
  </si>
  <si>
    <t>danielle.caille@hdgh.org</t>
  </si>
  <si>
    <t xml:space="preserve">Referral to Intake Appt. </t>
  </si>
  <si>
    <t>1453 Prince Road</t>
  </si>
  <si>
    <t>Windsor</t>
  </si>
  <si>
    <t>N9C 3Z4</t>
  </si>
  <si>
    <t>12420 Lanoue Street</t>
  </si>
  <si>
    <t>Tecumseh</t>
  </si>
  <si>
    <t>N8N3A5</t>
  </si>
  <si>
    <t>KIN - 0.4</t>
  </si>
  <si>
    <t>Primary Care Practitioner;Emergency department;</t>
  </si>
  <si>
    <t xml:space="preserve">RGP- Older Adult Experience Survey </t>
  </si>
  <si>
    <t>English;Translator available if required;</t>
  </si>
  <si>
    <t>if required;</t>
  </si>
  <si>
    <t>Queen Square Family Health Team</t>
  </si>
  <si>
    <t>FHT based Geriatric Program;</t>
  </si>
  <si>
    <t>Queen Square FHT Seniors Wellness Program</t>
  </si>
  <si>
    <t>apanditrao@queensquarefht.ca</t>
  </si>
  <si>
    <t>Comprehensive interdisciplinary geriatric program</t>
  </si>
  <si>
    <t>Above is calculated purely on number of days in between referral date and first seen date. We are unable to capture days of "patient unavailable", but we remove outliers e.g. if patient was away or hospitalized for many weeks / months between referral to first seen to calculate the average. The average also does not factor in working days vs non working days. Our clinic operates Mon to Fri 9-5PM. Thus, the actual wait time could be shorter than 33 days.</t>
  </si>
  <si>
    <t>366 Main St N, Suite 203</t>
  </si>
  <si>
    <t>Brampton</t>
  </si>
  <si>
    <t>L6V1P8</t>
  </si>
  <si>
    <t>Central West OHT;</t>
  </si>
  <si>
    <t>patient and caregiver experience surveys - pre and during program</t>
  </si>
  <si>
    <t>assessments tailored for low education and English as not first language; professional interpretation services, some providers speak other languages and conduct assessments in those languages e.g. Punjabi, Hindi, Portuguese</t>
  </si>
  <si>
    <t>English;professional interpretation and some provider spoken languages;</t>
  </si>
  <si>
    <t>Clinical Frailty Scale</t>
  </si>
  <si>
    <t>GAD-7</t>
  </si>
  <si>
    <t>not specific to the seniors program, but as an organization, yes</t>
  </si>
  <si>
    <t>FHT wide annual provider experience survey</t>
  </si>
  <si>
    <t>our program offers home visits by NP and OT for those who are homebound, and or need falls risk / mobility and equipment assessments in the home, most of our patients live in the 10-15KM radius around clinic, we have FHT palliative care program led by NP, and we have enabled seamless transitions between programs depending on patient's goals of care, and prognoses. Our seniors program received a Healthcare Excellence Canada to work on a QI project that looks at the effectiveness of primary care team based interdisciplinary geriatric program on ED utilization / admissions. This project is ongoing until March 2027.</t>
  </si>
  <si>
    <t>Ontario Health atHome Geriatric Assessment Team</t>
  </si>
  <si>
    <t>Brigitte.Robinson@OntarioHealthatHome.ca</t>
  </si>
  <si>
    <t>OVOHT- Specialized Geriatric Services Coordinated Referral Pathway</t>
  </si>
  <si>
    <t>Estimated wait times calculated according to geography and availability of clinicians.</t>
  </si>
  <si>
    <t xml:space="preserve">4200 Labelle St., Suite 201 </t>
  </si>
  <si>
    <t xml:space="preserve"> K1J 1J8</t>
  </si>
  <si>
    <t>Ontario Health atHome Pembroke Office, 1100 Pembroke St. East Pembroke, ON, K8A 6Y7</t>
  </si>
  <si>
    <t>Ontario Health atHome Renfrew Office, 850 O’Brien Rd. Unit 8 Renfrew, ON, K7V 3Z4</t>
  </si>
  <si>
    <t>Ontario Health atHome Hawkesbury Office 119 Main St. East Suite 101 Hawkesbury, ON, K6A 1A1</t>
  </si>
  <si>
    <t>Ontario Health atHome Winchester Office
530 Fred St.
Suite D, PO Box 209
Winchester, ON, K0C 2K0
Ontario Health atHome Cornwall Office
709 Cotton Mill St.
Cornwall, ON, K6H 7K7</t>
  </si>
  <si>
    <t>Ottawa Valley OHT;Great River OHT;Lanark, Leeds and Grenville OHT;Archipel OHT;</t>
  </si>
  <si>
    <t>Caregiver;Community organization;Community paramedicine;Emergency department;Ontario Health atHome;Primary Care Network;Primary Care Practitioner;Self-referral;Ontario Health Team;Walk-in clinic;All of the above;</t>
  </si>
  <si>
    <t xml:space="preserve">French language services, access to translation services, and cultural competency training to staff. </t>
  </si>
  <si>
    <t>Tracked throughout the referral period to inform GA assessment and intervention;</t>
  </si>
  <si>
    <t>Geriatric Assessment Tool</t>
  </si>
  <si>
    <t>Yes, at triage;Tracked throughout the referral period to inform GA assessment and intervention;</t>
  </si>
  <si>
    <t>The Ontario Health atHome GA Team provides comprehensive geriatric assessment outreach services in partnership with the RGPEO Memory Disorder Clinics located in Pembroke, Renfrew, Winchester, Cornwall and Hawkesbury areas.</t>
  </si>
  <si>
    <t>7* 2 81 10 96 (IP Rehabilitation - Geriatric);7* 2 95 20 96 (IP LTC - Complex Continuing Care - Complex Care - Geriatric);</t>
  </si>
  <si>
    <t>Assess and restore (AAR)</t>
  </si>
  <si>
    <t>pskol@torontograce.org</t>
  </si>
  <si>
    <t>Hospital designed Patient and Family Satisfaction Survey</t>
  </si>
  <si>
    <t>Staff Satisfaction Survey</t>
  </si>
  <si>
    <t xml:space="preserve"> Only Social Worker is exclusive to the AAR group. All other health professionals and supportive services are shared from our hospital programs.</t>
  </si>
  <si>
    <t>ttran@torontograce.org</t>
  </si>
  <si>
    <t>Harrow Health Centre: A Family Health Team</t>
  </si>
  <si>
    <t xml:space="preserve"> ;</t>
  </si>
  <si>
    <t>keverett@harrowfht.ca</t>
  </si>
  <si>
    <t>1 day per month (7.5 hrs) for 10 months out of the year;</t>
  </si>
  <si>
    <t>Calculated average number of days waiting</t>
  </si>
  <si>
    <t xml:space="preserve">1480 Erie St. S. PO Box 430 </t>
  </si>
  <si>
    <t>Harrow</t>
  </si>
  <si>
    <t>N0R 1G0</t>
  </si>
  <si>
    <t>please note that the Social Worker is an external employee of Alzheimer's Society and the Registered Nurse derives from Ontario Health atHome</t>
  </si>
  <si>
    <t>Primary Care Practitioner;referrals are only accepted from Harrow Health Centre physicians and nurse practitioners;</t>
  </si>
  <si>
    <t>Zarit Burden Interview</t>
  </si>
  <si>
    <t>Clinical Frailty Scale from Dalhousie University</t>
  </si>
  <si>
    <t xml:space="preserve">MoCA, Trails A and B, Executive Function and Praxis and Gait Assessment (The Centre for Family Medicine Family Health Team), Semantic Fluency – Animal Names from (Behavioural Neurology Assessment – Revised), CLOX: An Executive Drawing Task, Frontal Behavioral Inventory (FBI) </t>
  </si>
  <si>
    <t>nwalls@windsorfht.ca</t>
  </si>
  <si>
    <t>1 day per month (7.5hrs) for 10 months out of the year;</t>
  </si>
  <si>
    <t>Please note that the social worker is an external employee of the Alzheimer's Society and the registered nurse works for Ontario Health atHome</t>
  </si>
  <si>
    <t>Primary Care Practitioner;referrals are only accepted from physicians and nurse practitioners at the Harrow Health Centre for their rostered patients;</t>
  </si>
  <si>
    <t>001-171-5-304012 Nursing Outreach Aging at Home;</t>
  </si>
  <si>
    <t>Pawan.Khullar@MackenzieHealth.ca</t>
  </si>
  <si>
    <t>Weekday evenings;Weekdays;</t>
  </si>
  <si>
    <t>No wait time. respond to requests within 1-24 hrs</t>
  </si>
  <si>
    <t>Temporary 1 NP FTE and 1 RN FTE</t>
  </si>
  <si>
    <t>Self-referral;LTC, Hospital;</t>
  </si>
  <si>
    <t xml:space="preserve">Success stories for OH reporting No formal collection tool utilized. </t>
  </si>
  <si>
    <t xml:space="preserve">Provide care in specialty ethnic LTC homes </t>
  </si>
  <si>
    <t>No, we do not track frailty status;LTC Homes we support track frailty status ;</t>
  </si>
  <si>
    <t xml:space="preserve">Clinical Frailty Scale, Palliative Performance Scale </t>
  </si>
  <si>
    <t>No, we do not track depression scores;For some of the residents who are referred for depression management. Assessment is usually performed by LTC team and assessment  scores are kept in their LTC chart and . ;</t>
  </si>
  <si>
    <t>Mackenzie health Employee survey is not specific to NLOT</t>
  </si>
  <si>
    <t xml:space="preserve">Mackenzie Health Employee satisfaction survey </t>
  </si>
  <si>
    <t>bella.grunfeld@mackenziehealth.ca</t>
  </si>
  <si>
    <t>Windsor Family Health Team / Windsor Team Care Centre</t>
  </si>
  <si>
    <t>kchittle@windsorfht.ca</t>
  </si>
  <si>
    <t>2 clinics per month - one for internal referrals for rostered patients of WFHT / one for external referrals from solo practicing/non FHT PCPs in community ;</t>
  </si>
  <si>
    <t>There are two unique streams - 1. Windsor Team Care centre (240 days) for external referrals 2. Windsor Family Health Team (30 days) for internal referrals made for rostered patients of WFHT physicians/NPs</t>
  </si>
  <si>
    <t>245-2475 McDougall St</t>
  </si>
  <si>
    <t>N8X 3N9</t>
  </si>
  <si>
    <t>Primary Care Practitioner;Two streams that accept referrals from WFHT rostered patients or patients of solo-based community practitioners connected to the Windsor Team Care Centre referral network;</t>
  </si>
  <si>
    <t>Zarit Caregiver Burden Scale, Functional Activities Questionnaire (which gives insight on patient's independence or lack thereof)</t>
  </si>
  <si>
    <t>English;French;non-English services are delivered using synchronous translation using WESPEAK;</t>
  </si>
  <si>
    <t>EQ-5D-5L, MINT Gait Assessment, C5-65 Gait Assessment, C5-65 Grip Strength Assessment, Physical Exam</t>
  </si>
  <si>
    <t>Cornell Scale for Depression, Neuropsychiatric Inventory Questionnaire, EQ-5D-5L</t>
  </si>
  <si>
    <t>Neuropsychiatric Inventory Questionnaire, EQ-5D-5L</t>
  </si>
  <si>
    <t xml:space="preserve">The WFHT MINT Memory Clinic is for individuals 65+ with new onset memory and/or cognition issues not related to an Acquired Brain Injury (ABI) or a psychiatric diagnosis. Excludes: Delirium, Psychosis, and individuals involved with Hotel Dieu Grace Hospital’s Geriatric Assessment Program or Geriatric Mental Health Outreach Team.
The MINT Clinic provides an inter-disciplinary team assessment of memory function, with recommendations for labs and diagnostics, treatment, and driver safety, as well as education/comprehensive support to patients and caregivers for high quality dementia care and medication management. 
</t>
  </si>
  <si>
    <t>2 monthly clinic - one for internal referrals made for rostered patients of WFHT / one for community referrals made by solo practicing/non-FHT PCPs in community;</t>
  </si>
  <si>
    <t>There are two streams for intake/wait list; 1. Internal referrals made for rostered patients of WFHT NPs/physicians (30 days) 2. External referrals made by solo-practicing physicians/non-FHT PCPs connected to the Windsor Team Care Centre referral network (180 days)</t>
  </si>
  <si>
    <t>Primary Care Practitioner;Windsor Family Health Team PCPs and solo-based community practitioners connected to Windsor Team Care Centre;</t>
  </si>
  <si>
    <t>Zarit Caregiver Burden Scale and Functional Activities Questionnaire (which gives insight on the patient's level of independence/lack thereof)</t>
  </si>
  <si>
    <t>English;French;non-English services are delivered through synchronous translations using WESPEAK;</t>
  </si>
  <si>
    <t>-	EQ-5D-5L
-	MINT Gait Assessment
-	C5-65 Gait Assessment
-	C5-65 Grip Strength Assessment
-	Physical Exam</t>
  </si>
  <si>
    <t>Cornell Scale for Depression, Neuropsychiatric Inventory Questionnaire (NPIQ), EQ-5D-5L</t>
  </si>
  <si>
    <t>Neuropsychiatric Inventory Questionnaire (NPIQ), EQ-5D-5L</t>
  </si>
  <si>
    <t xml:space="preserve">The WFHT MINT Memory Clinic is for individuals 65+ with new onset memory and/or cognition issues not related to an Acquired Brain Injury (ABI) or a psychiatric diagnosis. Excludes: Delirium, Psychosis, and individuals involved with Hotel Dieu Grace Hospital’s Geriatric Assessment Program or Geriatric Mental Health Outreach Team.
The MINT Clinic provides an inter-disciplinary team assessment of memory function, with recommendations for labs and diagnostics, treatment, and driver safety, as well as education/comprehensive support to patients and caregivers for high quality dementia care and medication management. </t>
  </si>
  <si>
    <t>Brockton and Area Family Health Team</t>
  </si>
  <si>
    <t>Primary Care Family Health Team ;</t>
  </si>
  <si>
    <t xml:space="preserve">Primary Care Geriatric Clinic </t>
  </si>
  <si>
    <t>kpothier@bafht.com</t>
  </si>
  <si>
    <t xml:space="preserve">Primary Care Based Geriatric Clinic </t>
  </si>
  <si>
    <t xml:space="preserve">Wait time between initial call to first appointment with Geriatric Nurse.  </t>
  </si>
  <si>
    <t xml:space="preserve">21 McGivern Street West, PO Box 1300 </t>
  </si>
  <si>
    <t>Walkerton</t>
  </si>
  <si>
    <t>N0G2V0</t>
  </si>
  <si>
    <t xml:space="preserve">368 College St. North </t>
  </si>
  <si>
    <t>N0G1R0</t>
  </si>
  <si>
    <t xml:space="preserve">33 Second Street, Chesley Ontario, N0G1L0
12 Absalom Street East, Mildmay, Ontario, N0G2J0
127 Victoria Street South, Paisley, Ontario, N0G2N0 </t>
  </si>
  <si>
    <t>Caregiver;Community paramedicine;Emergency department;Ontario Health atHome;Primary Care Network;Primary Care Practitioner;Self-referral;</t>
  </si>
  <si>
    <t xml:space="preserve">Clinical Frailty Scale </t>
  </si>
  <si>
    <t xml:space="preserve">GDS, Cornell, PHQ9 (Not often but occasionally) </t>
  </si>
  <si>
    <t xml:space="preserve">Our Geriatric Clinic is quite unique for our local area, full time RN that completes a CGA on separate date then appointment with our Geriatric Physician (Primary Care Physician, Residency was in Geriatrics in the states).  Twice a month we run Geriatric Clinic together.  RN supports with ongoing support, education and ensures recommendations/referrals are followed through.  Our focus on Geriatrics vs "Memory" only has proved to be more supportive to our population.  </t>
  </si>
  <si>
    <t>kpothier@hotmail.com</t>
  </si>
  <si>
    <t>Niagara Health (Greater Niagara General)</t>
  </si>
  <si>
    <t>Geriatric Assessment Program Inpatient Consultation</t>
  </si>
  <si>
    <t>Stefanie.irish@niagarahealth.on.ca</t>
  </si>
  <si>
    <t>Same as CIHI definition</t>
  </si>
  <si>
    <t xml:space="preserve">5546 Portage Road </t>
  </si>
  <si>
    <t>Niagara Falls</t>
  </si>
  <si>
    <t>Welland Site - 65 Third Street, Welland, ON L3B 4W6
Marotta Family Hospital - 1200 Fourth Ave, St. Catharines, ON, L2S 0A9
Port Colborne Complex and Urgent Care Centre - 260 Sugarloaf Street, Port Colborne, ON L3K 2N7
Fort Erie Complex and Urgent Care Centre - 230 Bertie Street, Fort Erie, ON L2A 1Z2</t>
  </si>
  <si>
    <t>Niagara OHT;</t>
  </si>
  <si>
    <t>Geriatrics Clinical Nurse Specialist will consult for complex patients when needed.</t>
  </si>
  <si>
    <t>Acute care teams;</t>
  </si>
  <si>
    <t>English;Arabic;French;</t>
  </si>
  <si>
    <t>Staff and Physician Engagement survey biannually</t>
  </si>
  <si>
    <t>Lori.maccullouch@niagarahealth.on.ca</t>
  </si>
  <si>
    <t>Orthogeriatrics Inpatient Consultation Service</t>
  </si>
  <si>
    <t xml:space="preserve">Ortho-Geriatrics </t>
  </si>
  <si>
    <t>Inpatient OrthoGeriatrics NP Consult Service</t>
  </si>
  <si>
    <t>same as CIHI</t>
  </si>
  <si>
    <t>5546 Portage Road</t>
  </si>
  <si>
    <t>4 days per week</t>
  </si>
  <si>
    <t>Acute Care Surgical Team;</t>
  </si>
  <si>
    <t>Geriatrics Pharmacist Consultation Service</t>
  </si>
  <si>
    <t>Inpatient Geriatrics Pharmacist Consultation</t>
  </si>
  <si>
    <t>Marotta Family Hospital - 1200 Fourth Ave, St. Catharines, ON, L2S 0A9
Welland Site - 65 Third Street, Welland, ON L3B 4W6
Port Colborne Complex and Urgent Care Centre - 260 Sugarloaf Street, Port Colborne, ON L3K 2N7
Fort Erie Complex &amp; Urgent Care Centre - 230 Bertie Street, Fort Erie, ON L2A 1Z2</t>
  </si>
  <si>
    <t>Acute Care Team;</t>
  </si>
  <si>
    <t>Geriatric Assessment Program Outpatient Clinic</t>
  </si>
  <si>
    <t>Central Clinical Intake Regional Geriatrics Program Central</t>
  </si>
  <si>
    <t>we follow the CIHI definition</t>
  </si>
  <si>
    <t>Emergency department;Primary Care Practitioner;Acute care team;Primary Care Network;</t>
  </si>
  <si>
    <t>English;Arabic;</t>
  </si>
  <si>
    <t xml:space="preserve">Rockwood Frailty Scale
</t>
  </si>
  <si>
    <t>As clinically indicated;</t>
  </si>
  <si>
    <t>Staff and Physician Engagement Survey biannual</t>
  </si>
  <si>
    <t>engagement survey not specific to the specialty</t>
  </si>
  <si>
    <t>Geriatric Rapid Assessment Clinic (Geri-RAC)</t>
  </si>
  <si>
    <t>Geriatric Rapid Assessment Clinic</t>
  </si>
  <si>
    <t>Outpatient Geriatric Rapid Assessment Clinic</t>
  </si>
  <si>
    <t xml:space="preserve"> L2E 6X2</t>
  </si>
  <si>
    <t>St. Catharines</t>
  </si>
  <si>
    <t>2 half days per week</t>
  </si>
  <si>
    <t>Emergency department;Acute care team;</t>
  </si>
  <si>
    <t>Self funded program (organization has opted to allocate general resources to seniors' programming);1 FTE is funded through Other Votes by BSO;</t>
  </si>
  <si>
    <t>Behaviour Supports Ontario</t>
  </si>
  <si>
    <t xml:space="preserve">Marotta Family Hospital - 1200 Fourth Ave, St. Catharines, ON, L2S 0A9
Welland Site - 65 Third Street, Welland, ON L3B 4W6
Fort Erie Complex and Urgent Care Centre - 230 Bertie Street, Fort Erie, ON L2A 1Z2
Port Colborne Complex and Urgent Care Centre - 260 Sugarloaf Street, Port Colborne, ON L3K 2N7
</t>
  </si>
  <si>
    <t>2 FTE BSO Clinical Leaders (RPN and OT)</t>
  </si>
  <si>
    <t>acute care team members;</t>
  </si>
  <si>
    <t>Self funded program (organization has opted to allocate general resources to seniors' programming);1 FTE is Other Votes funded by BSO;</t>
  </si>
  <si>
    <t>Behaviour Supports Ontario (BSO)</t>
  </si>
  <si>
    <t>per CIHI</t>
  </si>
  <si>
    <t>Emergency department;Primary Care Practitioner;acute care team;</t>
  </si>
  <si>
    <t xml:space="preserve">Geriatric Depression Scale </t>
  </si>
  <si>
    <t>When indicated;</t>
  </si>
  <si>
    <t>715 30 4011;</t>
  </si>
  <si>
    <t>Ontario Health atHome;long-term care home;</t>
  </si>
  <si>
    <t>Ontario Health atHome;regional long term care homes;</t>
  </si>
  <si>
    <t>Our team supports all LTCs in our region through clinical consultation and education.
Each LTC is supported by one nurse consultant. We provide education and clinical support to LTC staff to build capacity to care for complex residents and reduce avoidable hospital transfers.
We collaborate with hospital and community partners to facilitate repatriation of LTC
residents to reduce hospital admissions and length of stay.</t>
  </si>
  <si>
    <t>001-72-5820900;</t>
  </si>
  <si>
    <t>Referral received to Intake</t>
  </si>
  <si>
    <t>Community paramedicine;Emergency department;Primary Care Practitioner;</t>
  </si>
  <si>
    <t>RGPO- Older Adult Experience Survey
Quality Improvement &amp; Evaluation | Seniors Care Network</t>
  </si>
  <si>
    <t>MOCA</t>
  </si>
  <si>
    <t>sometimes;</t>
  </si>
  <si>
    <t>Geriatric Mental Health Outreach Team - Community</t>
  </si>
  <si>
    <t>Referral to Intake</t>
  </si>
  <si>
    <t>Emergency department;Primary Care Practitioner;Community paramedicine;</t>
  </si>
  <si>
    <t xml:space="preserve">RGPO- Older Adult Experience Survey
Quality Improvement &amp; Evaluation | Seniors Care Network
</t>
  </si>
  <si>
    <t>No, but MOCA is used as a screening tool.</t>
  </si>
  <si>
    <t>RGPO Older Adult Experience Survey</t>
  </si>
  <si>
    <t>MOCA is utilized for cognitive screening</t>
  </si>
  <si>
    <t>7* 5 30 76 96 (COM MH Home Care - Geriatric Psych. Assessment);</t>
  </si>
  <si>
    <t>Geriatric Mental Health Outreach - LTC</t>
  </si>
  <si>
    <t>Community organization;Primary Care Practitioner;</t>
  </si>
  <si>
    <t xml:space="preserve">RGPO - Older Adults Experience Survey </t>
  </si>
  <si>
    <t>Geriatric Mental Health Outreach Team -LTC</t>
  </si>
  <si>
    <t>RGPO- Older Adult Experience Survey</t>
  </si>
  <si>
    <t>001-72-5501000;</t>
  </si>
  <si>
    <t>Health Promotion</t>
  </si>
  <si>
    <t xml:space="preserve">1.0 - Psychogeriatric Resource Consultant   / 0.7 - Responsive Behaviour Navigator </t>
  </si>
  <si>
    <t>Community organization;</t>
  </si>
  <si>
    <t>001-72-550100;</t>
  </si>
  <si>
    <t xml:space="preserve">1.0 Psychogeriatric Resource Consultant / Responsive Behavior Navigator </t>
  </si>
  <si>
    <t>7250930 Case Management ;</t>
  </si>
  <si>
    <t>jantony@osmh.on.ca</t>
  </si>
  <si>
    <t>Weekdays;Saturdays;Sundays;12 hrs 7 days a week;</t>
  </si>
  <si>
    <t>170 Colborne St W</t>
  </si>
  <si>
    <t>L3V 3B5</t>
  </si>
  <si>
    <t>2.5 FTE 12-20 hr coverage per day 7 days a week</t>
  </si>
  <si>
    <t>Hospital Experience survey</t>
  </si>
  <si>
    <t>Yes, at triage;Yes, at all visits;</t>
  </si>
  <si>
    <t>ISAR</t>
  </si>
  <si>
    <t>North York General Hospital (Community Site)</t>
  </si>
  <si>
    <t>NYGH Specialized Geriatric Services</t>
  </si>
  <si>
    <t>Wendy.Cheung@nygh.on.ca</t>
  </si>
  <si>
    <t>243 Consumers Road, 3rd Floor</t>
  </si>
  <si>
    <t>North York Toronto Health Partners OHT;</t>
  </si>
  <si>
    <t>Emergency department;Ontario Health Team;Primary Care Practitioner;</t>
  </si>
  <si>
    <t>patient experience survey</t>
  </si>
  <si>
    <t>English;interpretation services if needed;</t>
  </si>
  <si>
    <t>PHQ-9</t>
  </si>
  <si>
    <t>on as needed basis ;</t>
  </si>
  <si>
    <t>janet.oliver@nygh.on.ca</t>
  </si>
  <si>
    <t>pdusabimana@toh.ca</t>
  </si>
  <si>
    <t>Caregiver Experience Survey</t>
  </si>
  <si>
    <t>alcarter@toh.ca</t>
  </si>
  <si>
    <t>Psychogeriatrics- Behaviour Supports Ontario Mobile Team</t>
  </si>
  <si>
    <t>Behavioural Supports Ontario Mobile Team</t>
  </si>
  <si>
    <t>Weekday evenings;Weekdays;Saturdays;Saturday evenings;Sundays;Sunday evenings;7 days a week 8 am - 8 pm;</t>
  </si>
  <si>
    <t>WEST</t>
  </si>
  <si>
    <t>362 days per year</t>
  </si>
  <si>
    <t>Caregiver;Community organization;Community paramedicine;Emergency department;Ontario Health atHome;Ontario Health Team;Primary Care Practitioner;Self-referral;</t>
  </si>
  <si>
    <t>GDS, Cornell, PHQ9</t>
  </si>
  <si>
    <t>Enhanced Psychogeriatric Resource Consultant</t>
  </si>
  <si>
    <t>Enhanced Psychogeriatric resource Consultant</t>
  </si>
  <si>
    <t>Behaviour Supports Ontario Mobile team</t>
  </si>
  <si>
    <t>Alzheimer Society Southwest Partners</t>
  </si>
  <si>
    <t>72 5 8250 Caregiver Support;</t>
  </si>
  <si>
    <t>Dementia Resource Education Advocacy Mentorship (DREAM) Team/Consultants</t>
  </si>
  <si>
    <t>amy.harbin@alzswp.ca</t>
  </si>
  <si>
    <t>Dementia focused care in the Emergency Department</t>
  </si>
  <si>
    <t>435 Windermere Rd</t>
  </si>
  <si>
    <t>N5X 2T1</t>
  </si>
  <si>
    <t>339 Windermere Rd</t>
  </si>
  <si>
    <t>Ontario Health atHome;Emergency department;</t>
  </si>
  <si>
    <t>English;French;Interpretation services available so service can happen in any language;</t>
  </si>
  <si>
    <t>Dementia care Emergency department</t>
  </si>
  <si>
    <t>450 Sunset Dr.</t>
  </si>
  <si>
    <t>St. Thomas</t>
  </si>
  <si>
    <t>N5R 5X7</t>
  </si>
  <si>
    <t>189 Elm St</t>
  </si>
  <si>
    <t>N5R 5C4</t>
  </si>
  <si>
    <t>Elgin OHT;</t>
  </si>
  <si>
    <t>English;French;all languages can be supported via free interpretation services;</t>
  </si>
  <si>
    <t>Dementia focused care in emergency department</t>
  </si>
  <si>
    <t>575 Peel St</t>
  </si>
  <si>
    <t>Woodstock</t>
  </si>
  <si>
    <t>N4S 1K6</t>
  </si>
  <si>
    <t>310 Juliana Dr</t>
  </si>
  <si>
    <t>N4V 0A6</t>
  </si>
  <si>
    <t>Oxford OHT;</t>
  </si>
  <si>
    <t>English;French;All languages supported via free interpretation services;</t>
  </si>
  <si>
    <t>Dementia focused care in Emergency department</t>
  </si>
  <si>
    <t>Alexandra Hospital - 29 Noxon St</t>
  </si>
  <si>
    <t>Ingersoll</t>
  </si>
  <si>
    <t>N5C 1B8</t>
  </si>
  <si>
    <t>Tillsonburg District Memorial Hospital - 167 Rolph St, Tillsonburg, ON N4G 3Y9</t>
  </si>
  <si>
    <t>Emergency department;Ontario Health atHome;</t>
  </si>
  <si>
    <t>University Hospital - 339 Windermere Rd</t>
  </si>
  <si>
    <t>English;French;all languages via free interpretation services;</t>
  </si>
  <si>
    <t>St. Thomas Elgin General Hospital - 189 Elm St</t>
  </si>
  <si>
    <t>English;French;all languages supported through free interpretation services;</t>
  </si>
  <si>
    <t>Woodstock Hospital - 310 Juliana Dr.</t>
  </si>
  <si>
    <t>English;French;all languages supported via free interpretation services;</t>
  </si>
  <si>
    <t>Rural Roads - Alexandra hospital - 29 Noxon St</t>
  </si>
  <si>
    <t>Rural Roads - Tillsonburg district Memorial hospital -  167 Rolph St, Tillsonburg, ON N4G 3Y9</t>
  </si>
  <si>
    <t>GeriRAC (Geriatric Rapid Assessment Clinic)</t>
  </si>
  <si>
    <t>we use the CIHI definition</t>
  </si>
  <si>
    <t>Emergency department;acute care team;</t>
  </si>
  <si>
    <t>We conduct biannual Staff and Physician engagement surveys but not specific to a specialty</t>
  </si>
  <si>
    <t>Engagement Survey biannual</t>
  </si>
  <si>
    <t>Hamilton Health Sciences (Juravinski)</t>
  </si>
  <si>
    <t>pottsleo@hhsc.ca</t>
  </si>
  <si>
    <t>18</t>
  </si>
  <si>
    <t>84.2</t>
  </si>
  <si>
    <t>711 Concession St.</t>
  </si>
  <si>
    <t>Hamilton Health Sciences (Hamilton General Hospital)</t>
  </si>
  <si>
    <t>In-Patient Geriatric Consult Services;</t>
  </si>
  <si>
    <t>In-Patient Geriatric Consult Services</t>
  </si>
  <si>
    <t>237 Barton St. East</t>
  </si>
  <si>
    <t>1.0</t>
  </si>
  <si>
    <t>Hamilton Health Sciences (West Lincoln)</t>
  </si>
  <si>
    <t>In-Patinent Geriatric Consult Service</t>
  </si>
  <si>
    <t>169 Main St.</t>
  </si>
  <si>
    <t>Grimsby</t>
  </si>
  <si>
    <t>L3M 1P2</t>
  </si>
  <si>
    <t>Elder Life Program</t>
  </si>
  <si>
    <t>Friendly Visiting program</t>
  </si>
  <si>
    <t>Weekdays;Saturdays;Sundays;Weekday evenings;Saturday evenings;Sunday evenings;</t>
  </si>
  <si>
    <t>Elder Life Coordinator 1.0</t>
  </si>
  <si>
    <t>Hospital referrals from inpatient;</t>
  </si>
  <si>
    <t>Position currently vacant - Organization has not planned to recruit for the time being. Program currently not running.</t>
  </si>
  <si>
    <t>Hotel Dieu Grace Healthcare</t>
  </si>
  <si>
    <t>Friendly Visiting</t>
  </si>
  <si>
    <t>Weekdays;Weekday evenings;Saturday evenings;Saturdays;Sundays;Sunday evenings;</t>
  </si>
  <si>
    <t>Hospital Inpatient referrals;</t>
  </si>
  <si>
    <t>0.2</t>
  </si>
  <si>
    <t>MOH funded organization ;</t>
  </si>
  <si>
    <t xml:space="preserve">UCFHT MINT Memory Clinic </t>
  </si>
  <si>
    <t>blackie@ucfht.com</t>
  </si>
  <si>
    <t xml:space="preserve">MINT Memory Clinic </t>
  </si>
  <si>
    <t>One clinic per month;</t>
  </si>
  <si>
    <t>100 Strowger Blvd., Suite 110</t>
  </si>
  <si>
    <t>Brockville</t>
  </si>
  <si>
    <t>K6V5J9</t>
  </si>
  <si>
    <t>Lanark, Leeds and Grenville OHT;</t>
  </si>
  <si>
    <t>UCFHT PCPs;</t>
  </si>
  <si>
    <t xml:space="preserve">Please feel free to reach out for more information. Note: we are an internal program and do not accept external referrals. </t>
  </si>
  <si>
    <t>blackie@gmail.com</t>
  </si>
  <si>
    <t>Family Health Team (Primary Care) ;</t>
  </si>
  <si>
    <t xml:space="preserve">Geriatric Outreach Clinic </t>
  </si>
  <si>
    <t xml:space="preserve">From initial phone call (after referral) to initial visit for Comprehensive Geriatric Assessment with Geriatric Nurse. </t>
  </si>
  <si>
    <t>21 McGivern Street West, PO Box 1300</t>
  </si>
  <si>
    <t xml:space="preserve">33 Second Street </t>
  </si>
  <si>
    <t>Chesley</t>
  </si>
  <si>
    <t>N0G1L0</t>
  </si>
  <si>
    <t>368 College Street North, Durham N0G1R0
12 Absalom Street East, Mildmay N0G2J0
127 Victoria Steet South, Paisley N0G2N0</t>
  </si>
  <si>
    <t xml:space="preserve">Focus on rural individuals </t>
  </si>
  <si>
    <t xml:space="preserve">GDS, Cornell, PHQ9 (not used routinely) </t>
  </si>
  <si>
    <t>only as needed. ;</t>
  </si>
  <si>
    <t>GAD 7</t>
  </si>
  <si>
    <t xml:space="preserve">We run two "Geriatric Clinics", one is a Memory clinic with our primary care physician (Care of the Elderly designation).  The other clinic during our 2024/25 year was a Geriatric Outreach Clinic that was supported by a Geriatrician.  Unfortunately she retired in May 2025.  </t>
  </si>
  <si>
    <t xml:space="preserve">Specialized Geriatric Services </t>
  </si>
  <si>
    <t>PRC - 0.4 (PRC is currently triaging all referrals that comes in and will determine most appropriate program)</t>
  </si>
  <si>
    <t>Community organization;Community paramedicine;Emergency department;Primary Care Practitioner;</t>
  </si>
  <si>
    <t>Baycrest</t>
  </si>
  <si>
    <t>725107696;</t>
  </si>
  <si>
    <t>COM Clinics/Programs - MH Psycho-geriatric</t>
  </si>
  <si>
    <t>cmacanuel@baycrest.org</t>
  </si>
  <si>
    <t>PRCs work differently, they schedule education when requested on an as needed basis or have pre booked education sessions</t>
  </si>
  <si>
    <t>3560 Bathurst St</t>
  </si>
  <si>
    <t>See above</t>
  </si>
  <si>
    <t>BSO leads, LTC leadership;</t>
  </si>
  <si>
    <t>Weekdays;Mon-Thurs;</t>
  </si>
  <si>
    <t>.1 triage</t>
  </si>
  <si>
    <t>Community paramedicine;Emergency department;Ontario Health atHome;Ontario Health Team;Primary Care Network;Primary Care Practitioner;acute care;</t>
  </si>
  <si>
    <t>patient experience survey &amp; Zarit caregiver burden assessment</t>
  </si>
  <si>
    <t>English;Persian, Mandarin, Greek;</t>
  </si>
  <si>
    <t>certain visits ie outreach ax (initial);</t>
  </si>
  <si>
    <t xml:space="preserve">Rockwood clinical frailty scale </t>
  </si>
  <si>
    <t>when needed throughout program;</t>
  </si>
  <si>
    <t>GAD-7 &amp; Hamilton anxiety rating scale (HAM.A)</t>
  </si>
  <si>
    <t>staff engagement survey</t>
  </si>
  <si>
    <t xml:space="preserve">0.6 triage and neurologist </t>
  </si>
  <si>
    <t>Emergency department;Primary Care Network;Primary Care Practitioner;</t>
  </si>
  <si>
    <t>English;Mandarin, Cantonese, Romanian MDs + interpretation services for other languages ;</t>
  </si>
  <si>
    <t>done when indicated at time of appointment;</t>
  </si>
  <si>
    <t>713102000;</t>
  </si>
  <si>
    <t>kate.vandenbroek@sinaihealth.ca</t>
  </si>
  <si>
    <t>Weekdays;Weekday evenings;</t>
  </si>
  <si>
    <t>English;Translation services available; in person Korean;</t>
  </si>
  <si>
    <t>English;video translation services; in person Korean ;</t>
  </si>
  <si>
    <t>Emergency department;Ontario Health atHome;Ontario Health Team;Primary Care Practitioner;</t>
  </si>
  <si>
    <t>done when indicated ;</t>
  </si>
  <si>
    <t xml:space="preserve">staff and patient experience </t>
  </si>
  <si>
    <t xml:space="preserve">NYGH Specialized Geriatric Services </t>
  </si>
  <si>
    <t>.2</t>
  </si>
  <si>
    <t>done when indicated at time of app't;</t>
  </si>
  <si>
    <t xml:space="preserve">Success stories for OH reporting. No formal collection tool utilized. </t>
  </si>
  <si>
    <t>LTCH collect caregiver experience data using satisfaction surveys</t>
  </si>
  <si>
    <t>Mackenzie Health collects this information for all employees, not specific to NLOT</t>
  </si>
  <si>
    <t xml:space="preserve">Geriatric Consult Services </t>
  </si>
  <si>
    <t>ashleytaylor@qch.on.ca</t>
  </si>
  <si>
    <t xml:space="preserve">Inpatient geriatric consult team </t>
  </si>
  <si>
    <t>1.0 CNS</t>
  </si>
  <si>
    <t>Allied Health, Open Referral, Physicians ;</t>
  </si>
  <si>
    <t>Weekdays;Weekday evenings;Saturdays;Sundays;Holidays;Holiday evenings;</t>
  </si>
  <si>
    <t>Varies by week. Week 1 - 82.5. Week 2 - 75</t>
  </si>
  <si>
    <t>open referrals nurse/physician/allied health;</t>
  </si>
  <si>
    <t xml:space="preserve">Qualtrics - ED </t>
  </si>
  <si>
    <t>ashleytaylor@qh.on.ca</t>
  </si>
  <si>
    <t xml:space="preserve">Geriatric Day Hospital </t>
  </si>
  <si>
    <t>RGPEO</t>
  </si>
  <si>
    <t>Caregiver;Community organization;Emergency department;Primary Care Practitioner;</t>
  </si>
  <si>
    <t xml:space="preserve">RGPEO Older Adults Experience Survey </t>
  </si>
  <si>
    <t xml:space="preserve">PGLO Caregiver Experience </t>
  </si>
  <si>
    <t xml:space="preserve">50 hours/ week </t>
  </si>
  <si>
    <t>Orthopedics;</t>
  </si>
  <si>
    <t xml:space="preserve">Geriatric Medicine Consult Team </t>
  </si>
  <si>
    <t>Physician ;</t>
  </si>
  <si>
    <t>Weekdays;Weekday evenings;Saturdays;Sundays;</t>
  </si>
  <si>
    <t>Open referrals, nursing, allied health ;</t>
  </si>
  <si>
    <t xml:space="preserve">ED - Qualtrics </t>
  </si>
  <si>
    <t>Emergency department;Primary Care Practitioner;Hospital, Central Intake ;</t>
  </si>
  <si>
    <t>Orthopedics ;</t>
  </si>
  <si>
    <t xml:space="preserve">Geri Day Hospital </t>
  </si>
  <si>
    <t>Emergency department;Primary Care Practitioner;Hospital ;</t>
  </si>
  <si>
    <t xml:space="preserve">Please use this copy, previous copy had data entry errors </t>
  </si>
  <si>
    <t xml:space="preserve">Please use this entry as previous had data entry errors </t>
  </si>
  <si>
    <t xml:space="preserve">Geriatrician Consults </t>
  </si>
  <si>
    <t>Physicians ;</t>
  </si>
  <si>
    <t>Geriatrician Consults</t>
  </si>
  <si>
    <t xml:space="preserve">Please use this data due to a data entry error </t>
  </si>
  <si>
    <t>ashleytaylor@qch.on</t>
  </si>
  <si>
    <t xml:space="preserve">Geriatric Psychiatry </t>
  </si>
  <si>
    <t>Open Referral, Physician ;</t>
  </si>
  <si>
    <t xml:space="preserve">Tracked within department </t>
  </si>
  <si>
    <t xml:space="preserve"> Geriatric Rehabilitation Unit</t>
  </si>
  <si>
    <t>80.9</t>
  </si>
  <si>
    <t>Geriatric Consult Services</t>
  </si>
  <si>
    <t>7* 3 50 96 20 (AC Clinic Geriatric - Assessment);7* 5 10 76 96 (COM Clinics/Programs - MH Psycho-geriatric);</t>
  </si>
  <si>
    <t>BSO  Mobile Team London &amp; Middlesex</t>
  </si>
  <si>
    <t>alexandria.houston@lhsc.on.ca</t>
  </si>
  <si>
    <t xml:space="preserve">Wait time data captures referral received date and date of first contact (phone call) </t>
  </si>
  <si>
    <t>Caregiver;Community organization;Community paramedicine;Emergency department;Ontario Health atHome;Primary Care Practitioner;Self-referral;Walk-in clinic;All of the above;Ontario Health Team;Primary Care Network;Inter- program referrals from Parkwood Hospital OP clinics;</t>
  </si>
  <si>
    <t>unknown;</t>
  </si>
  <si>
    <t xml:space="preserve"> Geriatric Medicine Day Hospital = Geriatric Rehab Service (ROPES, Falls, GDH)</t>
  </si>
  <si>
    <t>jennifer.joachimides@uhn.ca</t>
  </si>
  <si>
    <t>Geriatric Medicine Rehab Outpatient Programs</t>
  </si>
  <si>
    <t>Mid-West Toronto OHT;</t>
  </si>
  <si>
    <t>Emergency department;Primary Care Practitioner;Walk-in clinic;other specialists;</t>
  </si>
  <si>
    <t>English;Translation services available as needed ;</t>
  </si>
  <si>
    <t>Completed inconsistently based on patient need ;</t>
  </si>
  <si>
    <t>Behavioural Response Team (BSO-Mobile team London and Middlesex)</t>
  </si>
  <si>
    <t>Record number of new referrals contacted within 72 h</t>
  </si>
  <si>
    <t>EPRC</t>
  </si>
  <si>
    <t>Tammy.Bentley@lhsc.on.ca</t>
  </si>
  <si>
    <t>Tammy.bentley@lhsc.on.ca</t>
  </si>
  <si>
    <t>Unknown;</t>
  </si>
  <si>
    <t>Geriatric Medicine Rehabilitation Units = Geriatric Rehabilitation Units (GRUs) and Geriatric Assessment and Treatment Units (GATU)</t>
  </si>
  <si>
    <t>25</t>
  </si>
  <si>
    <t>S4 Unit - 130 Dunn Avenue</t>
  </si>
  <si>
    <t>M6K2R8</t>
  </si>
  <si>
    <t>unknown</t>
  </si>
  <si>
    <t>2.1 (Geriatric Psychiatrist available for consult, Clinical nurse specialist 0.3 FTE,  Advanced Nurse Educator 0.3 FTE)</t>
  </si>
  <si>
    <t>Emergency department;acute care ;</t>
  </si>
  <si>
    <t>English;Translation services available;</t>
  </si>
  <si>
    <t>inconsistently as needed ;</t>
  </si>
  <si>
    <t>Geriatric Outpatient Clinics = Geriatric Medicine Clinic</t>
  </si>
  <si>
    <t>Geriatric Medicine Outpatient Clinic</t>
  </si>
  <si>
    <t>0.9</t>
  </si>
  <si>
    <t>Emergency department;Primary Care Practitioner;inpatient units (Acute care/rehab) ;</t>
  </si>
  <si>
    <t>English;Translation services available ;</t>
  </si>
  <si>
    <t xml:space="preserve"> Geriatric Outreach Teams = Independence At Home Outreach Team</t>
  </si>
  <si>
    <t>0.4  Home and Community Care Coordinator</t>
  </si>
  <si>
    <t>Emergency department;Primary Care Practitioner;inpatient units (acute care, rehab) ;</t>
  </si>
  <si>
    <t xml:space="preserve">program specific tool </t>
  </si>
  <si>
    <t>English;translation services available ;</t>
  </si>
  <si>
    <t>Georgian Bay Family Health Team</t>
  </si>
  <si>
    <t>Family Health Team OH funding;</t>
  </si>
  <si>
    <t>South Georgian Bay Healthy Aging</t>
  </si>
  <si>
    <t>mpalonen@gbfht.ca</t>
  </si>
  <si>
    <t>Referral database is maintained with date of referral and date of first appointment offer</t>
  </si>
  <si>
    <t>186 Erie Street</t>
  </si>
  <si>
    <t>Collingwood</t>
  </si>
  <si>
    <t>South Georgian Bay OHT;</t>
  </si>
  <si>
    <t>Caregiver;Community organization;Community paramedicine;Emergency department;Ontario Health atHome;Primary Care Practitioner;Self-referral;Ontario Health Team;Walk-in clinic;</t>
  </si>
  <si>
    <t>Paper survey</t>
  </si>
  <si>
    <t>English;German &amp; Punjabi;</t>
  </si>
  <si>
    <t>PHQ9 and GDS</t>
  </si>
  <si>
    <t>Outpatient Mental Health;</t>
  </si>
  <si>
    <t>Sunnybrook Psychiatry- Geriatric division</t>
  </si>
  <si>
    <t>Hema.bhatt@sunnybrook.ca</t>
  </si>
  <si>
    <t>Community organization;Emergency department;Primary Care Practitioner;Primary Care Network;Ontario Health Team;Walk-in clinic;</t>
  </si>
  <si>
    <t>St. Thomas Elgin General Hospital</t>
  </si>
  <si>
    <t xml:space="preserve">Elgin Geriatric Services </t>
  </si>
  <si>
    <t>BSO Mobile Team</t>
  </si>
  <si>
    <t>erica.haykus@stegh.on.ca</t>
  </si>
  <si>
    <t>Elgin Geriatric Services Coordinated Intake</t>
  </si>
  <si>
    <t>189 Elm St, Main Building, 1st Floor</t>
  </si>
  <si>
    <t>EPRC 1</t>
  </si>
  <si>
    <t>Caregiver;Emergency department;Primary Care Practitioner;</t>
  </si>
  <si>
    <t>Elgin Geriatric Services</t>
  </si>
  <si>
    <t>Caregiver;Emergency department;Ontario Health atHome;Primary Care Practitioner;</t>
  </si>
  <si>
    <t>Ontario Health atHome;Community organization;</t>
  </si>
  <si>
    <t>Grand Bend Area Community Health Centre</t>
  </si>
  <si>
    <t>kmason@gbchc.com</t>
  </si>
  <si>
    <t>monthly 0900-1630;</t>
  </si>
  <si>
    <t>69 Main Street East</t>
  </si>
  <si>
    <t>Grand Bend</t>
  </si>
  <si>
    <t>N0M 1T0</t>
  </si>
  <si>
    <t>Huron Perth and Area OHT;Sarnia Lambton OHT;</t>
  </si>
  <si>
    <t>one day per month</t>
  </si>
  <si>
    <t>no</t>
  </si>
  <si>
    <t>MoCA</t>
  </si>
  <si>
    <t>Geriatric Depression Scale, Cornell</t>
  </si>
  <si>
    <t>or as needed;</t>
  </si>
  <si>
    <t>toke@gbchc.com</t>
  </si>
  <si>
    <t>Geriatric Medicine Day Hospital = Geriatric Rehab Service (ROPES, Falls, GDH)</t>
  </si>
  <si>
    <t>Geriatric Medicine Rehabilitation Outpatient Clinics</t>
  </si>
  <si>
    <t>Primary Care Practitioner;Emergency department;Inpatient rehab, acute care ;</t>
  </si>
  <si>
    <t>translation services available;English;</t>
  </si>
  <si>
    <t>inconsistently tracked;</t>
  </si>
  <si>
    <t>Unknown ;</t>
  </si>
  <si>
    <t>S4- 130 Dunn Avenue</t>
  </si>
  <si>
    <t xml:space="preserve">24 hours 7 days per week </t>
  </si>
  <si>
    <t>2.1 - Geriatric Psych available for consult; clinical nurse specialist 0.3 FTE;  Advanced practice nurse education 0.3 FTE</t>
  </si>
  <si>
    <t>Emergency department;acute care;</t>
  </si>
  <si>
    <t>Emergency department;Primary Care Practitioner;acute care, inpatient rehab ;</t>
  </si>
  <si>
    <t>English;translation services available;</t>
  </si>
  <si>
    <t>No, we do not track dementia stage;unknown ;</t>
  </si>
  <si>
    <t>Geriatric Outreach Teams = Independence At Home Outreach Team</t>
  </si>
  <si>
    <t xml:space="preserve">0.4 - Home and Community Care Coordinator </t>
  </si>
  <si>
    <t>Emergency department;Primary Care Practitioner; acute care and inpatient rehab;</t>
  </si>
  <si>
    <t>English;translation survey ;</t>
  </si>
  <si>
    <t>715304011;</t>
  </si>
  <si>
    <t>brianna.wolters@tehn.ca</t>
  </si>
  <si>
    <t>825 Coxwell Ave</t>
  </si>
  <si>
    <t>East Toronto Health Partners OHT;</t>
  </si>
  <si>
    <t>Caregiver;Community organization;Emergency department;</t>
  </si>
  <si>
    <t>NA;</t>
  </si>
  <si>
    <t>brittany.bosley@tehn.ca</t>
  </si>
  <si>
    <t>1 consultant</t>
  </si>
  <si>
    <t>KTP stats</t>
  </si>
  <si>
    <t>KTP Stats</t>
  </si>
  <si>
    <t>Groves Memorial Hospital</t>
  </si>
  <si>
    <t>GEM program;</t>
  </si>
  <si>
    <t>Saturdays;Weekdays;Sundays;</t>
  </si>
  <si>
    <t>131 Frederick Campbell St.</t>
  </si>
  <si>
    <t>Fergus</t>
  </si>
  <si>
    <t>Guelph Wellington OHT;</t>
  </si>
  <si>
    <t>embedded in the GEM assessment</t>
  </si>
  <si>
    <t>embedded in the GEM assessment; will follow the CFS</t>
  </si>
  <si>
    <t>embedded in the GEM assessment if needed; uses GDS</t>
  </si>
  <si>
    <t>This is data from April 2024-March 2025</t>
  </si>
  <si>
    <t>GEM;</t>
  </si>
  <si>
    <t>Emergency department;Community organization;Primary Care Practitioner;</t>
  </si>
  <si>
    <t>English;Portuguese;</t>
  </si>
  <si>
    <t>It is embedded in the Geriatric Medicine Directive. FRAIL score. But the GEM nurses uses the CFS tool for their assessment.</t>
  </si>
  <si>
    <t>Uses the GDS</t>
  </si>
  <si>
    <t>Please use this report.</t>
  </si>
  <si>
    <t>Inpatient Hospital;</t>
  </si>
  <si>
    <t>We keep track in an Excel Spreadsheet of the information regarding he referral (date of referral, date seen by first member of the team, date seen by geriatrician, time of sign off)</t>
  </si>
  <si>
    <t>238 Grand River St. North, Paris, ON, N3L 2N7</t>
  </si>
  <si>
    <t>Inpatient units;</t>
  </si>
  <si>
    <t>Collaboration with Indigenous Navigation Program</t>
  </si>
  <si>
    <t xml:space="preserve">- we have a triage tool for referrals
- we developed a data collection tool for documentation for the Geriatric RN
</t>
  </si>
  <si>
    <t>115 Delhi St.</t>
  </si>
  <si>
    <t>Emergency department;Community paramedicine;Community organization;Primary Care Practitioner;Ontario Health atHome;</t>
  </si>
  <si>
    <t>Embedded in the GEM assessment. Will use the CFS.</t>
  </si>
  <si>
    <t>Uses the GDS embedded in the GEM assessment</t>
  </si>
  <si>
    <t>Please use this updated data.</t>
  </si>
  <si>
    <t>Waterloo Regional Health Network (Midtown)</t>
  </si>
  <si>
    <t xml:space="preserve">835 King St. W </t>
  </si>
  <si>
    <t>N2G 4K9</t>
  </si>
  <si>
    <t>Community organization;Community paramedicine;Emergency department;Ontario Health atHome;Primary Care Practitioner;</t>
  </si>
  <si>
    <t>Embedded in the GEM assessment; uses the CFS tool</t>
  </si>
  <si>
    <t>embedded in the assessment; uses the GDS</t>
  </si>
  <si>
    <t>PLEASE USE THIS UPDATED DATA FROM APRIL 2024-MARCH 2025</t>
  </si>
  <si>
    <t>Community organization;Emergency department;Ontario Health atHome;Primary Care Practitioner;</t>
  </si>
  <si>
    <t>embedded in the GEM assessment; uses the GDS</t>
  </si>
  <si>
    <t>PLEASE USE THIS UPDATED DATA.</t>
  </si>
  <si>
    <t>North Wellington Health Care (Palmerston and District Hospital)</t>
  </si>
  <si>
    <t>Geriatric Emergency Management Program;</t>
  </si>
  <si>
    <t>500 Whites Road</t>
  </si>
  <si>
    <t>Palmerston</t>
  </si>
  <si>
    <t xml:space="preserve">630 Dublin St. </t>
  </si>
  <si>
    <t>Mount Forest</t>
  </si>
  <si>
    <t>Community organization;Ontario Health atHome;Emergency department;Primary Care Practitioner;</t>
  </si>
  <si>
    <t>Embedded in the GEM assessment; uses CFS tool</t>
  </si>
  <si>
    <t>Uses GDS embedded in the GEM assessment</t>
  </si>
  <si>
    <t>This is a combined DATA for Palmerston Hospital and Louise Marshall Hospital</t>
  </si>
  <si>
    <t>7135017;</t>
  </si>
  <si>
    <t>Geriatric Outpatient clinic</t>
  </si>
  <si>
    <t>alexandra.pirvulescu@tehn.ca</t>
  </si>
  <si>
    <t>other</t>
  </si>
  <si>
    <t>7135080;</t>
  </si>
  <si>
    <t>Geriatric Outpatient Psych</t>
  </si>
  <si>
    <t>marla.kaye@tehn.ca</t>
  </si>
  <si>
    <t>7* 2 76 95 96 (IP Mental Health - LT Geriatrics);unsure;</t>
  </si>
  <si>
    <t>Inpatient Ger Medicine Consult Service</t>
  </si>
  <si>
    <t>jarred.rosenberg@tehn.ca</t>
  </si>
  <si>
    <t>hospital;</t>
  </si>
  <si>
    <t>Transitional Care Unit CC;</t>
  </si>
  <si>
    <t>mary.falkner@tehn.ca</t>
  </si>
  <si>
    <t>22</t>
  </si>
  <si>
    <t>1 palliative specialist</t>
  </si>
  <si>
    <t>Palliative Integrated LTC Program</t>
  </si>
  <si>
    <t>sarah.jerome@tehn.ca</t>
  </si>
  <si>
    <t>palliative integrated LTC Program</t>
  </si>
  <si>
    <t>Community organization;Caregiver;</t>
  </si>
  <si>
    <t>Transition Care CC;</t>
  </si>
  <si>
    <t>Memory Care Unit</t>
  </si>
  <si>
    <t>karen.kerry@tehn.ca</t>
  </si>
  <si>
    <t>Unsure;</t>
  </si>
  <si>
    <t xml:space="preserve">HELP </t>
  </si>
  <si>
    <t>Rosemarie.Sears@tehn.ca</t>
  </si>
  <si>
    <t>Caregiver;Emergency department;Self-referral;hospital unit;</t>
  </si>
  <si>
    <t>7131021;</t>
  </si>
  <si>
    <t>marc.ong@tehn.ca</t>
  </si>
  <si>
    <t>emergency room;</t>
  </si>
  <si>
    <t>Hospital Inpatients;</t>
  </si>
  <si>
    <t>Extracted from the tracker we used for our service</t>
  </si>
  <si>
    <t>238 Grand River St. N</t>
  </si>
  <si>
    <t xml:space="preserve">Paris, ON </t>
  </si>
  <si>
    <t>N3L 2N7</t>
  </si>
  <si>
    <t>Inpatient hospital;</t>
  </si>
  <si>
    <t>Assessment tools for clients who identify indigenous. Collaboration with indigenous navigation service.</t>
  </si>
  <si>
    <t>Geriatric Services Coordinated Intake</t>
  </si>
  <si>
    <t>Unsure on the Functional Centre alignment;</t>
  </si>
  <si>
    <t xml:space="preserve">Acute Care of the Elderly </t>
  </si>
  <si>
    <t>Tim.Rice@lhsc.on.ca</t>
  </si>
  <si>
    <t>Acute Care of the Elderly (Inpatient Medicine Unit)</t>
  </si>
  <si>
    <t>104</t>
  </si>
  <si>
    <t>Middlesex London OHT;ACE also routinely serves older adults transferred or admitted from surrounding OHTs within the Ontario Health – West Region, including:Oxford OHT  Elgin OHT  Chatham‑Kent OHT  Sarnia‑Lambton OHT  Huron‑Perth OHT  Grey‑Bruce OHT  Windsor‑Essex OHT (less frequent but still within LHSC’s tertiary catchment);</t>
  </si>
  <si>
    <t>Charge Nurses - 2.1 (shared charge nurse amongst 3 units) , Patient Care facilitator - 1.0 . Geriatric Psych available on consult basis</t>
  </si>
  <si>
    <t xml:space="preserve">ACE does not use a formal patient‑experience tool or standardized set of questions to collect older adult experience data. However, we have a patient experience Survey that asks question pertaining to their stay. Such as: Received enough information from hospital staff after you left the hospital, Involved as much as you wanted to be in decisions about your care and treatment? has a better understanding of your condition when you left the hospital? Amongst other questions. </t>
  </si>
  <si>
    <t>LHSC provides a range of culturally responsive services that support patients from diverse backgrounds. These include: Indigenous Patient Navigator Program, Indigenous Healing Space, Multilingual Interpretation Services, Spiritual Care Services, Diversity, Inclusion &amp; Anti‑Racism Supports e.g Black Health team and specific pathways for patients with sickle cell, Accessibility Services</t>
  </si>
  <si>
    <t>English;Multilingual Interpretation Services ;</t>
  </si>
  <si>
    <t>Not routinely assessed / episodic use of the Clinical Frailty Index;</t>
  </si>
  <si>
    <t>episodic use of the Clinical Frailty Index</t>
  </si>
  <si>
    <t xml:space="preserve">	 Not routinely assessed/ episodic use of the Geriatric Depression Score ;</t>
  </si>
  <si>
    <t xml:space="preserve">Not routinely assessed/ episodic use of the Geriatric Depression Score </t>
  </si>
  <si>
    <t>Not routinely assessed/ episodic use of the Geriatric Anxiety Scale ;</t>
  </si>
  <si>
    <t>Well being Index - It measures:  burnout  fatigue  emotional distress  work‑life integration  overall well‑being  risk for turnover. Also Safety incident reporting (RL6), Sick time, overtime, and absenteeism trends, Workplace violence reporting, Occupational Health &amp; Safety data, LHSC offers:  Employee Assistance Program (EAP)  Mental health counselling supports  Wellness initiatives and resilience resources  Peer support programs</t>
  </si>
  <si>
    <t xml:space="preserve">Restraint Reduction Team including core components of implementing a new restraint policy, case-based management, at the elbow education and interdisciplinary team involvement.  Successful implementation: For ACE:	
Restraint Days: Decreased from 1,440 in 2021–2022 to 841 in 2023–2024. 
Falls: Little change to frequency or severity. 
Psychotropic drug use: In restrained Patients: Decreased from 41% to 33%. In Non-Restrained Patients: Decreased from 23% to 21%
Organization wide inpatient delirium screening using a 4AT score occurs daily x 4 days and as needed thereafter
Falls risk (MORSE) is assessed using the Falls Risk Assessment tool q 12 hrs. 
Lose the Tube - quality and safety initiative focused on reducing unnecessary urinary catheter use
pressure injury prevention - Braden Risk Assessment. And Pressure Injury Prevalence Survey (IPIP). The IPIP survey is a snapshot survey of inpatients that provides valuable data points used to support and monitor our pressure injury rates and identify opportunities to improve prevention practices.
DECA Training - DECA is a practical, person‑centred dementia training program that equips staff with the skills to understand behaviors, reduce distress, and provide safe, compassionate care for older adults with cognitive impairment.
DOS Charting - Used to track responsive behaviours in patients with dementia/delirium
The Acute Care of the Elderly team collaborated on a quality improvement initiative focused on patients with cognitive impairment who are at high risk of aspiration. The project examined whether these patients were being discharged from hospital with a completed Goals of Care (GOC) conversation. Initial review showed that only 46% of this population left hospital with GOC discussions completed. Through targeted interventions, daily review, and interdisciplinary coordination, the team achieved a peak of 100% completion for GOC conversations prior to discharge for patients with these diagnoses. Building on this success, the team is now working with IT to develop an automatic trigger in Cerner that would prompt a palliative care consultation for GOC conversations whenever a patient with these diagnoses is admitted to ACE.
Our medical teams are capped at 25 patients, which means some individuals who meet ACE criteria may be admitted under another service when our teams have reached capacity. Here is some additional data on patients that are &gt;= 70 years old with an admitting diagnosis of : Pneumonia, Falls, Delirium, COPD, Functional decline, Constipation, CHF and excluding our specialty services. 
Med Service                     Distinct Count visit
Medicine Purple Team	413
Medicine Gold Team	533
Medicine Green Team	76
Medicine Blue Team	571
</t>
  </si>
  <si>
    <t>The Acute Care of the Elderly (ACE) team at Victoria Hospital has transformed how they care for older adults by significantly reducing the use of restraints. Recognizing that restraints often cause more harm than benefit, the team launched a quality improvement initiative in March 2022 to prioritize safer, evidence‑based alternatives.  Restraint use became a daily focus: each morning, the team reviews which patients are restrained, why, and how restraints can be safely removed. A nurse practitioner collaborates closely with the interdisciplinary team to develop individualized plans, while families receive clear explanations about the risks of restraints and the limited situations where they are truly necessary.  The initiative is grounded in teamwork and best practice guidelines, particularly RNAO recommendations that emphasize restraints are not effective for preventing falls or managing agitation. The ACE team adopted a shared‑responsibility model for falls prevention, ensuring physicians, nurses, and allied health all contribute to safer care.  The results have been substantial. Restraint days dropped from 1,440 to 841, and the proportion of patient visits involving restraints decreased from 47% to 38%. Use of psychotropic medications declined, workplace violence incidents fell, and fall rates remained stable—demonstrating that reducing restraints did not compromise safety.  This sustained improvement reflects a culture shift toward compassionate, patient‑centred care.</t>
  </si>
  <si>
    <t>Alexander.tischenko@lhsc.on.ca</t>
  </si>
  <si>
    <t>unknown-Primary Care Family Health Team;</t>
  </si>
  <si>
    <t>lindsay.mcgee@lwafht.ca</t>
  </si>
  <si>
    <t>Usually try to run two clinics a month at both Listowel and Wingham sites, however based on provider availability, etc., at times it is only 1 day per month.;</t>
  </si>
  <si>
    <t>185 Inkerman St.</t>
  </si>
  <si>
    <t>Listowel</t>
  </si>
  <si>
    <t>N4W 2N1</t>
  </si>
  <si>
    <t xml:space="preserve">271 Frances St. </t>
  </si>
  <si>
    <t>NP - 4 days per month; RN 12 days per month (plus 2 additional prep days); SW 8 days per month; Pharmacist 4 days per month; Physician - 4 days/month; Admin support - 2 days per month</t>
  </si>
  <si>
    <t>Accept internal referrals only, using our FHT referral form.;</t>
  </si>
  <si>
    <t>Jody.glover@sjhc.london.on.ca</t>
  </si>
  <si>
    <t>Unknown - Primary Care Family Health Team;</t>
  </si>
  <si>
    <t>Runs at both locations - Listowl and Wingham; usually try to run 2 clinics a month at both sites, however based on provider availability, etc., at times it is only 1 day per month.;</t>
  </si>
  <si>
    <t>271 Frances St.</t>
  </si>
  <si>
    <t>NP-4 days/month; RN-12 days/month + 2 additional prep days; SW-8 days/month; Pharmacist-4 days/month; Physician-4 days/month; Admin Support-2 days/month</t>
  </si>
  <si>
    <t>Accept internal referrals only using our FHT referral form.;</t>
  </si>
  <si>
    <t>jody.glover@sjhc.london.on.ca</t>
  </si>
  <si>
    <t>London InterCommunity Health Centre</t>
  </si>
  <si>
    <t>cparra@lihc.on.ca</t>
  </si>
  <si>
    <t>1355 Huron St., Unit 7</t>
  </si>
  <si>
    <t xml:space="preserve"> N5V 1R9</t>
  </si>
  <si>
    <t>half a day once a month</t>
  </si>
  <si>
    <t>PS Suites</t>
  </si>
  <si>
    <t>Unknown</t>
  </si>
  <si>
    <t>Cornwell Scale of Dementia and Depression</t>
  </si>
  <si>
    <t xml:space="preserve">PHQ 9, Eq-5D-5L Health Questionnaire </t>
  </si>
  <si>
    <t>PS Suite</t>
  </si>
  <si>
    <t>ajaman@lihc.on.ca</t>
  </si>
  <si>
    <t>Aging at Home;</t>
  </si>
  <si>
    <t>Seniors' WrapAround Services</t>
  </si>
  <si>
    <t>Other: Seniors Community Supports</t>
  </si>
  <si>
    <t>WrapAround Support</t>
  </si>
  <si>
    <t>Schedule Monitoring</t>
  </si>
  <si>
    <t>659 Dundas Street</t>
  </si>
  <si>
    <t>N5W 2Z1</t>
  </si>
  <si>
    <t xml:space="preserve"> 1355 Huron St Unit 7</t>
  </si>
  <si>
    <t>N5V 1R9</t>
  </si>
  <si>
    <t>Community Workers 7 FTE</t>
  </si>
  <si>
    <t>Community organization;Primary Care Practitioner;Ontario Health atHome;</t>
  </si>
  <si>
    <t xml:space="preserve">PS Suites </t>
  </si>
  <si>
    <t>Agine at Home;</t>
  </si>
  <si>
    <t>Seniors' WrapAround</t>
  </si>
  <si>
    <t>Appointment Monitoring</t>
  </si>
  <si>
    <t>Community Worker 6 FTE</t>
  </si>
  <si>
    <t>Ontario Health atHome;Community organization;Primary Care Practitioner;</t>
  </si>
  <si>
    <t>Bluewater Health (Sarnia)</t>
  </si>
  <si>
    <t>7* 3 40 96 (AC Day/Night Care - Geriatric);</t>
  </si>
  <si>
    <t>hkarrow@bluewaterhealth.ca</t>
  </si>
  <si>
    <t>Delirium Prevention</t>
  </si>
  <si>
    <t>89 Norman Street</t>
  </si>
  <si>
    <t>Sarnia</t>
  </si>
  <si>
    <t>Sarnia Lambton OHT;</t>
  </si>
  <si>
    <t>Hospital Medicine/Surgical Units (Physician/MRP, CN etc);</t>
  </si>
  <si>
    <t>Program does not use a specific tool however has developed a set of standard questions that are asked of both patients and caregivers.</t>
  </si>
  <si>
    <t>Set of questions are asked to HELP Volunteers</t>
  </si>
  <si>
    <t xml:space="preserve">HELP is an evidence-based, volunteer led program designed to prevent delirium and functional decline in older hospitalized adults.  The program is delivered at the patients bed-side by trained volunteers.  </t>
  </si>
  <si>
    <t>FY 2025/26 HELP Infographic</t>
  </si>
  <si>
    <t>pgilmore@bluewaterhealth.ca</t>
  </si>
  <si>
    <t>Byron Family Medical Centre</t>
  </si>
  <si>
    <t>https://www.bfmc.ca/home</t>
  </si>
  <si>
    <t>erin.chapman@lhsc.on.ca</t>
  </si>
  <si>
    <t>Weekdays;Monday-Friday 8:30 am - 4:30 pm;</t>
  </si>
  <si>
    <t>1228 Commissioners Road West</t>
  </si>
  <si>
    <t>N6K 1C7</t>
  </si>
  <si>
    <t>Memory Clinic runs 1 day/month</t>
  </si>
  <si>
    <t>Total FTEs: 3.1  for one memory clinic per month (staff includes NP, MD, Social Worker, Pharmacist, OT and Dietitian).</t>
  </si>
  <si>
    <t>Windsor Regional Hospital (Metropolitan Campus)</t>
  </si>
  <si>
    <t xml:space="preserve">In-Patient Geriatric Consult </t>
  </si>
  <si>
    <t>krupa.dighe@wrh.on.ca</t>
  </si>
  <si>
    <t>Weekdays;M-F  8 am - 5 pm;</t>
  </si>
  <si>
    <t>wait time is 24-48 hours</t>
  </si>
  <si>
    <t>1995 Lens Ave.</t>
  </si>
  <si>
    <t>1030 Ouellette Ave. (Ouellette Campus)</t>
  </si>
  <si>
    <t>N9A 1E1</t>
  </si>
  <si>
    <t xml:space="preserve">1 site has 1 Geriatrician per weekday; no allied health.  </t>
  </si>
  <si>
    <t>In-Patient Geriatric Consults</t>
  </si>
  <si>
    <t>Weekdays;M-F  8am-5pm;</t>
  </si>
  <si>
    <t>wait time - 24-28 hours</t>
  </si>
  <si>
    <t>1030 Ouellette Ave.  (Ouellette Campus)</t>
  </si>
  <si>
    <t>1 site - 1 Geriatrician per day; no allied health team.</t>
  </si>
  <si>
    <t>Primary Care Family Health Team (Memory Clinic);</t>
  </si>
  <si>
    <t>Weekdays;M-F  8:30-4:30;</t>
  </si>
  <si>
    <t>3.1 FTEs consisting of NP, MD, Social Work, Pharmacist, Occupational Therapist and Dietitian</t>
  </si>
  <si>
    <t>Run Memory Clinic 1 day per month.</t>
  </si>
  <si>
    <t>STAR Family Health Team</t>
  </si>
  <si>
    <t>Primary Care Family Health Team;</t>
  </si>
  <si>
    <t>bteresa@starfht.ca</t>
  </si>
  <si>
    <t>Weekdays;Memory Clinic runs 9 am - 3:30 pm;</t>
  </si>
  <si>
    <t>Average wait time is 5-6 months</t>
  </si>
  <si>
    <t>700 O'Loane Ave.</t>
  </si>
  <si>
    <t>N5A 6S6</t>
  </si>
  <si>
    <t>511 Huron St.</t>
  </si>
  <si>
    <t>N5A 5T8</t>
  </si>
  <si>
    <t>3rd site: 80 Maria St., Tavistock, ON  N0B 2R0</t>
  </si>
  <si>
    <t>Each clinic runs with 1 RN or RPN, 1 Social Worker &amp; 1 MD</t>
  </si>
  <si>
    <t>Our Memory Clinic runs September-June, typically 1-2 clinics per month depending on the number of referrals, follow-ups and availability of clinic space.  It rotates monthly between our 3 clinic sites (2 in Stratford; 1 in Tavistock). We take maximum of 6 patients in the day and appointment times are 1.5 hours/patient and family. No clinics in July or August.</t>
  </si>
  <si>
    <t>Unknown-Primary Care Family Health Team (Memory Clinic);</t>
  </si>
  <si>
    <t>Weekdays;9am-3:30 pm on Memory Clinic days;</t>
  </si>
  <si>
    <t>waiting time is 5-6 months</t>
  </si>
  <si>
    <t>80 Maria St.  Tavistock, ON  N0B 2R0</t>
  </si>
  <si>
    <t>Each clinic runs with an RN or RPN, 1 Social Worker and 1 MD</t>
  </si>
  <si>
    <t>Our Memory Clinic runs monthly, sometimes 2x/month depending on the number of referrals, follow-ups and availability of clinic space.  Clinics rotate monthly between 3 clinic sites (x2 in Stratford, x1 in Tavistock).  Hours are 9am-3:30 pm and we take a maximum of 6 patients in the day; appointment times are 1.5 hrs/patient and family.  Memory clinics runs from September to June (no clinics in July or August).</t>
  </si>
  <si>
    <t>Windsor Regional Hospital</t>
  </si>
  <si>
    <t>unsure confirming with finance;</t>
  </si>
  <si>
    <t>BSO - Behavioural Support Navigation</t>
  </si>
  <si>
    <t>Melissa.Lot@wrh.on.ca</t>
  </si>
  <si>
    <t>1030 Ouellette Avenue</t>
  </si>
  <si>
    <t>1995 Lens Avenue</t>
  </si>
  <si>
    <t>Primary care team - acute care;</t>
  </si>
  <si>
    <t>BSO Tools</t>
  </si>
  <si>
    <t>BSO tools</t>
  </si>
  <si>
    <t>Language support - visual tools, cultural tools</t>
  </si>
  <si>
    <t>when available;</t>
  </si>
  <si>
    <t>Ad hoc - documented in progress note</t>
  </si>
  <si>
    <t xml:space="preserve">Inpatient Geriatric Rehabilitation </t>
  </si>
  <si>
    <t>sarah.picco@hdgh.org</t>
  </si>
  <si>
    <t>Geriatric Inpatient Rehab (hip/knee/frailty etc.)</t>
  </si>
  <si>
    <t>30</t>
  </si>
  <si>
    <t xml:space="preserve">Based this on acceptance and admission to our campus; referral numbers are different as referral could go in and patient not ready (this affects statistics); if we look at patient accepted (pending medical stability as this plays a role), the average to the best of my knowledge is 2 days.  Please note this unit is always full and at times admission could be delayed based on bed availability.  </t>
  </si>
  <si>
    <t>Emergency department;Acute Care;Community organization;Ontario Health atHome;</t>
  </si>
  <si>
    <t>We use real time surveys both on admission and discharge that speak to the patients experience while at HDGH</t>
  </si>
  <si>
    <t>Lingo to support conversations in various languages; we also use our front-line staff as able who again support language barrier or understanding of cultural needs.  we also offer a variety of resources patient or family can access to support their needs.</t>
  </si>
  <si>
    <t>English;French;Arabic, Italian &amp; Chinese;</t>
  </si>
  <si>
    <t>PHQ2</t>
  </si>
  <si>
    <t>Work Life Pulse Survey</t>
  </si>
  <si>
    <t>Nursing Outreach Team;</t>
  </si>
  <si>
    <t>brent.vicary@wrh.on.ca</t>
  </si>
  <si>
    <t>Nurse Outreach Team;</t>
  </si>
  <si>
    <t>Welland McMaster Family Health Team</t>
  </si>
  <si>
    <t>cknight@wellandmcmasterfht.com</t>
  </si>
  <si>
    <t>Manual tracking by program lead in Excel spreadsheet based on Date of Referral to Date of Initial Appointment</t>
  </si>
  <si>
    <t>555 Prince Charles Drive North</t>
  </si>
  <si>
    <t>Welland</t>
  </si>
  <si>
    <t>Six-question paper survey of experience and usefulness/satisfaction</t>
  </si>
  <si>
    <t>Cornell Scale for Depression</t>
  </si>
  <si>
    <t>ldenapoli@wellandmcmasterfht.com</t>
  </si>
  <si>
    <t>Manual tracking by Program Lead in Excel spreadsheet using Date of Referral to Date of Initial Appointment</t>
  </si>
  <si>
    <t>Unsure at this time.;</t>
  </si>
  <si>
    <t>scope@sfmhosp.com</t>
  </si>
  <si>
    <t xml:space="preserve">GEM in the ED </t>
  </si>
  <si>
    <t>GEM in ED</t>
  </si>
  <si>
    <t>15</t>
  </si>
  <si>
    <t>Ottawa West Four Rivers OHT;Ottawa Valley OHT;Connectwell;</t>
  </si>
  <si>
    <t>5 days bi weekly</t>
  </si>
  <si>
    <t>Translation if needed.</t>
  </si>
  <si>
    <t>Clinical frailty score; ISAR</t>
  </si>
  <si>
    <t>Alzheimer Society of Huron Perth</t>
  </si>
  <si>
    <t>n/a;</t>
  </si>
  <si>
    <t>Dementia Resource Consultant</t>
  </si>
  <si>
    <t>jennb@alzhp.ca</t>
  </si>
  <si>
    <t>Weekdays;Monday-Friday 9am-4:30pm;</t>
  </si>
  <si>
    <t>1020 Ontario St., Unit 5</t>
  </si>
  <si>
    <t>N5A 6Z3</t>
  </si>
  <si>
    <t>317 Huron Road  Box 639</t>
  </si>
  <si>
    <t>Clinton</t>
  </si>
  <si>
    <t>N0M 1L0</t>
  </si>
  <si>
    <t>Emergency department;internal hospital referrals in emergency dept.;</t>
  </si>
  <si>
    <t>English;interpretation services arranged as needed.;</t>
  </si>
  <si>
    <t>Program operates only out of Huron Perth Healthcare Alliance-Stratford General Hospital site. 
In 2024-25, there was a vacancy between June-August 2024.  
Important to note that if a patient presents to emergency dept. on a weekend, the Dementia Resource Consultant can follow up by telephone or virtually as appropriate to support the patient and caregiver.</t>
  </si>
  <si>
    <t>Weekdays;Monday-Friday 9:00am-4:30pm;</t>
  </si>
  <si>
    <t>317 Huron Road, Box 639</t>
  </si>
  <si>
    <t>1.6 FTEs - Social Worker and non-registered Recreation Therapy staff</t>
  </si>
  <si>
    <t>Emergency department;internal hospital referrals (emergency dept.);</t>
  </si>
  <si>
    <t>English;Interpretation services can be arranged as needed.;</t>
  </si>
  <si>
    <t>Program operates out of Huron Perth Healthcare Alliance-Stratford General Hospital site.
If a patient presents on the weekend, the Dementia Resource Consultant can follow up by telephone or virtually as appropriate to provide the patient and caregiver support.
There were two vacancies from July 2025-December 2025.</t>
  </si>
  <si>
    <t>McGarrell Place</t>
  </si>
  <si>
    <t>MOHLTC BSTU Specialized Unit Funding and CMI Funding;</t>
  </si>
  <si>
    <t>Behavioural Support Transition Unit, McGarrell Place</t>
  </si>
  <si>
    <t>sarah.clark@extendicare.com</t>
  </si>
  <si>
    <t>Access through Ontario Health at Home</t>
  </si>
  <si>
    <t>Specialized Unit - Behavioural Support Transition Unit</t>
  </si>
  <si>
    <t>29</t>
  </si>
  <si>
    <t>This number is the average number of days spent on our waitlist for individuals admitted to the BSTU.  To calculate the average number of days:
1. Add together the number of days each individual admitted to your BSU spent on the waitlist to get a total number of days spent on the waitlist.
2. Divide the total number of days spent on the waitlist by the total number of individuals admitted from the waitlist.
3. Enter the result from step 2.</t>
  </si>
  <si>
    <t>355 McGarrell Drive</t>
  </si>
  <si>
    <t>N6G 0B1</t>
  </si>
  <si>
    <t>All East Region OHTs;</t>
  </si>
  <si>
    <t>All North East Region OHTs;</t>
  </si>
  <si>
    <t>All North West Region OHTs;</t>
  </si>
  <si>
    <t>All West Region OHTs;</t>
  </si>
  <si>
    <t>Caregiver;Community organization;Ontario Health atHome;Primary Care Network;Primary Care Practitioner;Anyone can refer, but applications are made through Ontario Health at Home;</t>
  </si>
  <si>
    <t>BSU BSO Data Portal</t>
  </si>
  <si>
    <t>www.research.net/r/BSU-USTC</t>
  </si>
  <si>
    <t xml:space="preserve">Specialized menus if required. </t>
  </si>
  <si>
    <t>Yes, at triage;Yes, at initial visit;Yes, at follow-up;Yes, at discharge;</t>
  </si>
  <si>
    <t>MOCA, CPS</t>
  </si>
  <si>
    <t>Yes, at triage;Yes, at initial visit;Yes, at follow-up;Yes, at discharge;Yes, at all visits;</t>
  </si>
  <si>
    <t>GDS, DRS</t>
  </si>
  <si>
    <t>When required;</t>
  </si>
  <si>
    <t>Cohen Mansfield</t>
  </si>
  <si>
    <t>The BSTU has a criteria for admission.  It is a specialized transitional long term care unit.  Length of Stay is different for each client.  Data is collected/submitted to BSO PCO.</t>
  </si>
  <si>
    <t>St. Joseph's Health Care London (Parkwood Institute)</t>
  </si>
  <si>
    <t>In-Patient Geriatric Medicine Consults (Parkwood Institute)</t>
  </si>
  <si>
    <t>sherilynn.kane@sjhc.london.on.ca</t>
  </si>
  <si>
    <t xml:space="preserve">In-Patient Geriatric Medicine Consult Service </t>
  </si>
  <si>
    <t>Weekdays;Monday-Friday 8am-5pm;</t>
  </si>
  <si>
    <t>550 Wellington Road, South</t>
  </si>
  <si>
    <t>referrals based to on-call physician</t>
  </si>
  <si>
    <t>internal referrals for in-patients;</t>
  </si>
  <si>
    <t>English;Interpreters arranged as needed;</t>
  </si>
  <si>
    <t>internal referrals for inpatients at Parkwood Insititute;</t>
  </si>
  <si>
    <t>English;Interpretation services can be arranged as needed;</t>
  </si>
  <si>
    <t>Consultation Liaison Service (Geriatric Medicine-LHSC)</t>
  </si>
  <si>
    <t>Consultation Liaison Service (Geriatric Medicine)</t>
  </si>
  <si>
    <t>wait time is average 36-48 hrs. from referral to patient seen (when you factor in weekends)</t>
  </si>
  <si>
    <t>1 Geriatrician and 1 NP per site; service also involves residents.</t>
  </si>
  <si>
    <t>internal hospital referrals;</t>
  </si>
  <si>
    <t>The Consultation Liaison Service is a multidisciplinary service.  This submission represents the geriatric medicine component of the service.</t>
  </si>
  <si>
    <t>Consultation Liaison Service - Geriatric Medicine (LHSC)</t>
  </si>
  <si>
    <t>Wait time is 36-48 hours from referral to patient seen (when weekends are factored in).</t>
  </si>
  <si>
    <t>1 Geriatrician &amp; 1 NP (also involves residents)</t>
  </si>
  <si>
    <t>The Consultation Liaison Service is a multidisciplinary service. This submission represents the geriatric medicine component of the service.</t>
  </si>
  <si>
    <t xml:space="preserve">Geriatric Psychiatry Outreach to Long Term Cae </t>
  </si>
  <si>
    <t>nazzi@theroyal.ca</t>
  </si>
  <si>
    <t xml:space="preserve">1145 Carling Ave </t>
  </si>
  <si>
    <t xml:space="preserve">K1Z 7K4 </t>
  </si>
  <si>
    <t xml:space="preserve">1831 Oxford Ave </t>
  </si>
  <si>
    <t xml:space="preserve">Brockville </t>
  </si>
  <si>
    <t>K6V 5W7</t>
  </si>
  <si>
    <t>Lanark, Leeds and Grenville OHT;Ottawa OHT;Ottawa Valley OHT;</t>
  </si>
  <si>
    <t>Behavioural Therapist - 3.2</t>
  </si>
  <si>
    <t xml:space="preserve">Survey </t>
  </si>
  <si>
    <t>As needed, varies per patient ;</t>
  </si>
  <si>
    <t xml:space="preserve">Global deterioration scale </t>
  </si>
  <si>
    <t>As needed ;</t>
  </si>
  <si>
    <t>GDS, PHQ-9</t>
  </si>
  <si>
    <t xml:space="preserve">Currently only submitting stats for Ottawa region and not rural (Hawkesbury, Cornwall, Renfrew, Lanark) as we don't have access to the required stats that you are requesting at this time. 
FTEs are not 100% accurate as each geriatric psychiatrist splits their time between Outpatient, Inpatient, and Outreach differently each week so it is difficult to give an exact FTE. </t>
  </si>
  <si>
    <t xml:space="preserve">Geriatric Psychiatry Outreach to Long Term Care </t>
  </si>
  <si>
    <t>vhorner@theroyal.ca</t>
  </si>
  <si>
    <t>K6V 5W8</t>
  </si>
  <si>
    <t>Lanark, Leeds and Grenville OHT;Ottawa OHT;Ottawa Valley OHT;Prescott-Russell, Tri-County, Renfrew, Brockville;</t>
  </si>
  <si>
    <t xml:space="preserve">Global Deterioration Scale </t>
  </si>
  <si>
    <t xml:space="preserve">GDS, PHQ-9 </t>
  </si>
  <si>
    <t xml:space="preserve">Currently only submitting urban Ottawa stats as we do not have the required data for rural ottawa at the moment. FTEs are not 100% accurate as most of the geriatric psychiatrists work in uutreach as well as inpatient and outpatient and it varies from week to week so it's difficult to accurately give the FTE for only outreach work. </t>
  </si>
  <si>
    <t>Alzheimer Society of Grey-Bruce</t>
  </si>
  <si>
    <t>ALC one time funding - renewed annually for three years;</t>
  </si>
  <si>
    <t>kbenain@alzheimergreybruce.com</t>
  </si>
  <si>
    <t>CSS - one time funding that began in 2023 - connected to a West Region funding request</t>
  </si>
  <si>
    <t>Dementia Resource Consultants located within BrightShores Health System emergency departments</t>
  </si>
  <si>
    <t>Dementia supports and coaching within the Emergency Department</t>
  </si>
  <si>
    <t xml:space="preserve">753 2nd Ave E </t>
  </si>
  <si>
    <t>N4K 2G9</t>
  </si>
  <si>
    <t>BrightShores Health System Emergency Departments - Owen Sound, Meaford, Markdale, Southampton, Wiarton, Lion's Head</t>
  </si>
  <si>
    <t>CSS - one time funding that began in 2023 - connected to a West Region funding requestDementia Resource Consultants located within BrightShores Health System emergency departmentsDementia supports and coaching within the Emergency Department</t>
  </si>
  <si>
    <t>czettler@alzheimergreybruce.com</t>
  </si>
  <si>
    <t>7* 2 76 95 96 (IP Mental Health - LT Geriatrics);</t>
  </si>
  <si>
    <t xml:space="preserve">Geriatric Psychiatry Inpatient Unit </t>
  </si>
  <si>
    <t xml:space="preserve">Tertiary Non-Dementia Geriatric Psychiatry Units </t>
  </si>
  <si>
    <t>45</t>
  </si>
  <si>
    <t>91.5</t>
  </si>
  <si>
    <t xml:space="preserve">Survey OHA </t>
  </si>
  <si>
    <t xml:space="preserve">Language translation , spiritual care, EDI support </t>
  </si>
  <si>
    <t xml:space="preserve">MADRs </t>
  </si>
  <si>
    <t>91.8</t>
  </si>
  <si>
    <t>Community organization;Emergency department;Primary Care Practitioner;</t>
  </si>
  <si>
    <t>Survey OHA</t>
  </si>
  <si>
    <t xml:space="preserve">Language translation, spiritual care, EDI support </t>
  </si>
  <si>
    <t>as needed ;</t>
  </si>
  <si>
    <t>MADRS</t>
  </si>
  <si>
    <t xml:space="preserve">Geriatric Psychiatry Outpatient </t>
  </si>
  <si>
    <t>Community organization;Primary Care Practitioner;Self-referral;</t>
  </si>
  <si>
    <t xml:space="preserve">survey </t>
  </si>
  <si>
    <t xml:space="preserve">As needed </t>
  </si>
  <si>
    <t>Yes, at triage;Yes, at discharge;</t>
  </si>
  <si>
    <t xml:space="preserve">Frailty scale </t>
  </si>
  <si>
    <t xml:space="preserve">Depression scale </t>
  </si>
  <si>
    <t>K1T 7K4</t>
  </si>
  <si>
    <t>Community organization;Self-referral;Primary Care Practitioner;</t>
  </si>
  <si>
    <t xml:space="preserve">moca </t>
  </si>
  <si>
    <t xml:space="preserve">various depression scales </t>
  </si>
  <si>
    <t>Dr. Akshya Vasudev - Geriatric Psychiatrist</t>
  </si>
  <si>
    <t xml:space="preserve">Dr. Akshya Vasudev - Geriatric Psychiatrist </t>
  </si>
  <si>
    <t>akshyavasudev@gmail.com</t>
  </si>
  <si>
    <t>Weekdays;four days a week - Monday, Tuesday, Thursday, Friday;</t>
  </si>
  <si>
    <t>average wait time from referral to first appointment is 3 weeks.</t>
  </si>
  <si>
    <t>302-1055 Fanshawe Park Road West</t>
  </si>
  <si>
    <t>N6G 0W7</t>
  </si>
  <si>
    <t>1 Geriatric Psychiatrist and 1 Secretary</t>
  </si>
  <si>
    <t>independent practice</t>
  </si>
  <si>
    <t>Geriatric Psychiatry Assessment Clinic</t>
  </si>
  <si>
    <t>krista.harloff@sjhc.london.on.ca</t>
  </si>
  <si>
    <t>Elgin OHT;Middlesex London OHT;</t>
  </si>
  <si>
    <t>English;Interpretation services;</t>
  </si>
  <si>
    <t>Comprehensive Geriatric Assessment</t>
  </si>
  <si>
    <t>HSO Global Workforce Survey</t>
  </si>
  <si>
    <t>maryann.linley@sjhc.london.on.ca</t>
  </si>
  <si>
    <t>Geriatric Medically Complex Care Team - GMCCT</t>
  </si>
  <si>
    <t>sandra.paleczny@wrhn.ca</t>
  </si>
  <si>
    <t xml:space="preserve">Location GMCCT – main floor – 1st floor </t>
  </si>
  <si>
    <t>GFI – Groningen frailty index</t>
  </si>
  <si>
    <t>? Global deterioration scale – for Alzheimer</t>
  </si>
  <si>
    <t xml:space="preserve">GDS Geriatric Depression Scale </t>
  </si>
  <si>
    <t xml:space="preserve">Gad 7 tool </t>
  </si>
  <si>
    <t>shahrin.huda@wrhn.ca</t>
  </si>
  <si>
    <t>Emergency department;Ontario Health Team;Primary Care Practitioner;Primary Care Network;</t>
  </si>
  <si>
    <t>Global deterioration scale – for Alzheimer</t>
  </si>
  <si>
    <t>Cornwall Community Hospital - Geriatric Day Hospital</t>
  </si>
  <si>
    <t xml:space="preserve">Geriatric Day Hospital, Cornwall Community Hospital </t>
  </si>
  <si>
    <t>Excel sheet with formula subtracting Referral date from First appointment</t>
  </si>
  <si>
    <t>840 McConnell Ave</t>
  </si>
  <si>
    <t>Great River OHT;</t>
  </si>
  <si>
    <t>Caregiver;Community paramedicine;Community organization;Emergency department;Ontario Health atHome;Ontario Health Team;Primary Care Practitioner;Self-referral;Walk-in clinic;</t>
  </si>
  <si>
    <t>Older Adult Experience Survey (OAES)</t>
  </si>
  <si>
    <t>PGLO Caregiver Experience Survey</t>
  </si>
  <si>
    <t>CLINICAL FRAILITY SCALE (cfs)</t>
  </si>
  <si>
    <t>IT IS MONITORED BY PHYSICIAN AT INITIAL AND FOLLOW UPS.;</t>
  </si>
  <si>
    <t>PHQ9</t>
  </si>
  <si>
    <t>ONLY WHEN ANXIETY HAS BEEN WITNESSED OR DISCUSSED.;</t>
  </si>
  <si>
    <t>SUSAN.SAUVE@CORNWALLHOSPITAL.CA</t>
  </si>
  <si>
    <t>Geriatric Day Hospital Cornwall Community Hospital</t>
  </si>
  <si>
    <t>EXCEL SHEET WITH FORMULA, REFERRAL RECEIVED DATE SUBTRACTED BY THE FIRST APPT DATE</t>
  </si>
  <si>
    <t>Caregiver;Community organization;Community paramedicine;Emergency department;Ontario Health atHome;Ontario Health Team;Primary Care Practitioner;Self-referral;Walk-in clinic;</t>
  </si>
  <si>
    <t xml:space="preserve">PGLO Caregiver Experience Survey </t>
  </si>
  <si>
    <t>CLINICAL FRAILITY SCALE (CFS)</t>
  </si>
  <si>
    <t>PHYSICIAN TRACKS AT INITIAL AND FOLLOW UP;</t>
  </si>
  <si>
    <t>ONLY IF IDENTIFIED;</t>
  </si>
  <si>
    <t>Woodstock Hospital</t>
  </si>
  <si>
    <t>BSO</t>
  </si>
  <si>
    <t>dstubbe@woodstockhospital.ca</t>
  </si>
  <si>
    <t>Woodstock Hospital Outpatient Mental Health Intake</t>
  </si>
  <si>
    <t>BSO mobile team</t>
  </si>
  <si>
    <t>Weekdays;8-4 ;</t>
  </si>
  <si>
    <t xml:space="preserve">310 Juliana Drive </t>
  </si>
  <si>
    <t>N4V 0A4</t>
  </si>
  <si>
    <t>310 Juliana Drive</t>
  </si>
  <si>
    <t xml:space="preserve">all of our numbers through PCO and MHA PDS. We do have 2 psychiatrist that see geriatric patients. We are funded for adult psychiatry and these numbers are captured in these numbers. </t>
  </si>
  <si>
    <t>1 EPRC which is an RN</t>
  </si>
  <si>
    <t>Caregiver;Community organization;Community paramedicine;Emergency department;Ontario Health atHome;Ontario Health Team;Primary Care Network;Primary Care Practitioner;Self-referral;Walk-in clinic;All of the above;</t>
  </si>
  <si>
    <t>standard LMS or hospital wide trainings</t>
  </si>
  <si>
    <t>Woodstock Hospital Outpt Mental Health Intake Team</t>
  </si>
  <si>
    <t>Weekdays;8-4;</t>
  </si>
  <si>
    <t>we report these numbers in our MHA PDS and POC please refer to these numbers</t>
  </si>
  <si>
    <t>EPRC 1 RN</t>
  </si>
  <si>
    <t>Alzheimer Society of Sarnia-Lambton</t>
  </si>
  <si>
    <t>lsoucek@alzheimersarnia.ca</t>
  </si>
  <si>
    <t>Dementia Resource Education Advocacy Mentorship (DREAM) Consultant</t>
  </si>
  <si>
    <t>Tues-Fri 8:30-4:30 at Bluewater Health; Mondays 8:30-4:30 are at Alzheimer Society Sarnia Lambton's office;</t>
  </si>
  <si>
    <t>420 East St. N.</t>
  </si>
  <si>
    <t>N7T 6Y5</t>
  </si>
  <si>
    <t>The DREAM Consultant program is embedded in Bluewater Health Emergency Department (Tuesday-Friday) - 89 Norman St., Sarnia, ON N7T 6S4</t>
  </si>
  <si>
    <t>1.0 FTE First Link Care Navigator</t>
  </si>
  <si>
    <t>Hanover Family Health Team</t>
  </si>
  <si>
    <t>Primary Care Family Health Team - Memory Clinic;</t>
  </si>
  <si>
    <t>Hanover Family Health Team - MINT Memory Clinic</t>
  </si>
  <si>
    <t>info@hanoverfht.ca</t>
  </si>
  <si>
    <t>Average 2 Thursday a month (Sept-June). Some Thursdays are initials and some are follow ups.;</t>
  </si>
  <si>
    <t>90 7th Ave., 2nd Floor</t>
  </si>
  <si>
    <t>Hanover</t>
  </si>
  <si>
    <t>H4N 1N1</t>
  </si>
  <si>
    <t>Alzheimer Society also provides a family resource coordinator that interviews caregivers as part of our team. We also have 2 family physicians that take turns doing a MINT Memory Clinic.</t>
  </si>
  <si>
    <t>our referrals come to us from our associated FHO. Referrals do not come to us from other sources.;</t>
  </si>
  <si>
    <t>Our MINT Memory Clinic has the capacity to target 90 people per year.</t>
  </si>
  <si>
    <t>Primary Care Family Health Team - memory clinic;</t>
  </si>
  <si>
    <t>Average 2 Thursdays a month September to June. Some Thursdays are initials and some are follow-ups.;</t>
  </si>
  <si>
    <t>N4N 1N1</t>
  </si>
  <si>
    <t>Alzheimer Society also provide a family resource coordinator that interviews caregivers as part of our team. We also have 2 family physicians that take turns doing a MINT Memory Clinic.</t>
  </si>
  <si>
    <t>Our referrals come to us from our associated FHO. Referrals do not come to us from other sources.;</t>
  </si>
  <si>
    <t>Tuesday-Friday 8:30-4:30 at Bluewater Health; Mondays 8:30-4:30 in office at Alzheimer Society Sarnia-Lambton;</t>
  </si>
  <si>
    <t>DREAM Consultant is embedded in Bluewater Health Emergency Department - 89 Norman St.  Sarnia, ON N7T 6S4</t>
  </si>
  <si>
    <t>Acute Care of the Elderly (ACE) unit</t>
  </si>
  <si>
    <t>Acute Care of the Elderly (inpatient medicine Unit)</t>
  </si>
  <si>
    <t>109</t>
  </si>
  <si>
    <t>Middlesex London OHT;E also routinely serves older adults transferred or admitted from surrounding OHTs within the Ontario Health – West Region, including:Oxford OHT Elgin OHT Chatham‑Kent OHT Sarnia‑Lambton OHT Huron‑Perth OHT Grey‑Bruce OHT Windsor‑Essex OHT (less frequent but still within LHSC’s tertiary catchment);</t>
  </si>
  <si>
    <t xml:space="preserve">Charge Nurses - 2.1 (shared charge nurse amongst 3 units) , Patient Care facilitator - 1.0  Geriatric Psych available on consult basis, </t>
  </si>
  <si>
    <t>English; Multilingual Interpretation Services;</t>
  </si>
  <si>
    <t>Not routinely assessed/ episodic use of the Geriatric Depression Score;</t>
  </si>
  <si>
    <t>Not routinely assessed/ episodic use of the Geriatric Anxiety Scale;</t>
  </si>
  <si>
    <t>Well being Index - It measures:  burnout  fatigue  emotional distress  work‑life integration  overall well‑being  risk for turnover. Also Safety incident reporting (RL6 - SPEAK), Sick time, overtime, and absenteeism trends, Workplace violence reporting, Occupational Health &amp; Safety data, LHSC offers:  Employee Assistance Program (EAP)  Mental health counselling supports  Wellness initiatives and resilience resources  Peer support programs</t>
  </si>
  <si>
    <t xml:space="preserve">Restraint Reduction Team including core components of implementing a new restraint policy, case-based management, at the elbow education and interdisciplinary team involvement.  Successful implementation: For ACE:	
Restraint Days: Decreased from 1,440 in 2021–2022 to 841 in 2023–2024. 
Falls: Little change to frequency or severity. 
Psychotropic drug use: In restrained Patients: Decreased from 41% to 33%. In Non-Restrained Patients: Decreased from 23% to 21%
Organization wide in patient delirium screening using a 4AT score occurs daily x 4 days and as needed thereafter
Falls risk (MORSE) is assessed using the Falls Risk Assessment tool q 12 hrs. 
Lose the Tube - quality and safety initiative focused on reducing unnecessary urinary catheter use
pressure injury prevention - Braden Risk Assessment. And Pressure Injury Prevalence Survey (IPIP). The IPIP survey is a snapshot survey of inpatients that provides valuable data points used to support and monitor our pressure injury rates and identify opportunities to improve prevention practices.
DECA Training - DECA is a practical, person‑centred dementia training program that equips staff with the skills to understand behaviors, reduce distress, and provide safe, compassionate care for older adults with cognitive impairment.
DOS Charting - Used to track responsive behaviours in patients with dementia/delirium
The Acute Care of the Elderly team collaborated on a quality improvement initiative focused on patients with cognitive impairment who are at high risk of aspiration. The project examined whether these patients were being discharged from hospital with a completed Goals of Care (GOC) conversation. Initial review showed that only 46% of this population left hospital with GOC discussions completed. Through targeted interventions, daily review, and interdisciplinary coordination, the team achieved a peak of 100% completion for GOC conversations prior to discharge for patients with these diagnoses. Building on this success, the team is now working with IT to develop an automatic trigger in Cerner that would prompt a palliative care consultation for GOC conversations whenever a patient with these diagnoses is admitted to ACE.
Our medical teams are capped at 25 patients, which means some individuals who meet ACE criteria may be admitted under another service when our teams have reached capacity. Here is some additional data on patients that are &gt;= 70 years old with an admitting diagnosis of : Pneumonia, Falls, Delirium, COPD, Functional decline, Constipation, CHF and excluding our specialty services. 
Med Service                     Distinct Count visit
Medicine Purple Team	413
Medicine Gold Team	533
Medicine Green Team	76
Medicine Blue Team	571
</t>
  </si>
  <si>
    <t xml:space="preserve"> Acute Care of the Elderly (ACE) team at Victoria Hospital has transformed how they care for older adults by significantly reducing the use of restraints. Recognizing that restraints often cause more harm than benefit, the team launched a quality improvement initiative in March 2022 to prioritize safer, evidence‑based alternatives.  Restraint use became a daily focus: each morning, the team reviews which patients are restrained, why, and how restraints can be safely removed. A nurse practitioner collaborates closely with the interdisciplinary team to develop individualized plans, while families receive clear explanations about the risks of restraints and the limited situations where they are truly necessary.  The initiative is grounded in teamwork and best practice guidelines, particularly RNAO recommendations that emphasize restraints are not effective for preventing falls or managing agitation. The ACE team adopted a shared‑responsibility model for falls prevention, ensuring physicians, nurses, and allied health all contribute to safer care.  The results have been substantial. Restraint days dropped from 1,440 to 841, and the proportion of patient visits involving restraints decreased from 47% to 38%. Use of psychotropic medications declined, workplace violence incidents fell, and fall rates remained stable—demonstrating that reducing restraints did not compromise safety.  This sustained improvement reflects a culture shift toward compassionate, patient‑centred care.</t>
  </si>
  <si>
    <t>unsure - confirming with finance;</t>
  </si>
  <si>
    <t>BSO-Behavioural Support Navigation (Responsive Behaviour Navigator)</t>
  </si>
  <si>
    <t>melissa.lot@wrh.on.ca</t>
  </si>
  <si>
    <t>Primary care team - acute care;;</t>
  </si>
  <si>
    <t xml:space="preserve">Language support - visual tools, cultural tools
</t>
  </si>
  <si>
    <t>SHN Geriatric Assessment and Intervention Network (GAIN) - Centenary Hospital</t>
  </si>
  <si>
    <t>Geriatric Assessment &amp; Intervention Network (GAIN)</t>
  </si>
  <si>
    <t>dmaullon@shn.ca</t>
  </si>
  <si>
    <t>Referral received to first appointment completed</t>
  </si>
  <si>
    <t>3030 Lawrence Ave E</t>
  </si>
  <si>
    <t>Indigenous Navigator. Translator services</t>
  </si>
  <si>
    <t>Yes, at follow-up;Yes, at initial visit;</t>
  </si>
  <si>
    <t>Global Deterioration Scale</t>
  </si>
  <si>
    <t>Geriatric Depression Scale, Cornell, PHQ9)</t>
  </si>
  <si>
    <t>Inpatient Acute Consultation Service;</t>
  </si>
  <si>
    <t>mdepaulsen@shn.ca</t>
  </si>
  <si>
    <t>Referral received to when order is completed</t>
  </si>
  <si>
    <t>M1V2P7</t>
  </si>
  <si>
    <t>Emergency department;Inpatient Most Responsible Physician (MRP);</t>
  </si>
  <si>
    <t xml:space="preserve">Indigenous Navigator. Translation services. </t>
  </si>
  <si>
    <t>Clinical Frailty Score</t>
  </si>
  <si>
    <t>Geriatric Depression Scale (GDS)</t>
  </si>
  <si>
    <t>Referral received to consult completed</t>
  </si>
  <si>
    <t>3030 bIRCHMOUNT rOAD, SCARBOROUGH, M1W3W3</t>
  </si>
  <si>
    <t>Emergency department;Inpatient MRP; GEM Nurse;</t>
  </si>
  <si>
    <t>Indigenous Navigator, Translation Services</t>
  </si>
  <si>
    <t>DPS</t>
  </si>
  <si>
    <t>Seniors Outpatient Services - Geriatric Medicine</t>
  </si>
  <si>
    <t>lisa.petersen@tbh.net</t>
  </si>
  <si>
    <t>Geriatric Outpatient Clinic and Geriatric Outreach Team</t>
  </si>
  <si>
    <t>Date the Client was made eligible (processed through Central Intake Coordinator) to Date of First Offer</t>
  </si>
  <si>
    <t>Nookmawing Sookatagaing OHT;</t>
  </si>
  <si>
    <t>Primary Care Practitioner;Walk-in clinic;Specialists, Acute Care, Post Acute;Emergency department;</t>
  </si>
  <si>
    <t xml:space="preserve">Client Satisfaction Survey: Not specific to older adults or caregivers.  St. Joseph's Care Group corporate survey focused on the clients and care partners satisfaction and experience. </t>
  </si>
  <si>
    <t>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t>
  </si>
  <si>
    <t>3MS, MoCA, RUDAS, AD8 as cognitive screeners</t>
  </si>
  <si>
    <t>7* 3 50 96 10 (AC Clinic Geriatric - General);7* 5 10 76 96 (COM Clinics/Programs - MH Psycho-geriatric);</t>
  </si>
  <si>
    <t>Seniors Outpatient Services - Geriatric Psychiatry</t>
  </si>
  <si>
    <t>Primary Care Practitioner;Emergency department;Walk-in clinic;Specialists, Acute Care, Post Acute;</t>
  </si>
  <si>
    <t xml:space="preserve">Client Satisfaction Survey, Not specific to older adults or caregivers. St. Joseph's Care Group corporate survey focused on the clients and care partners satisfaction and experience. </t>
  </si>
  <si>
    <t>3MS, MoCA, as cognitive screeners</t>
  </si>
  <si>
    <t>PHQ-9, GDS</t>
  </si>
  <si>
    <t>71310201;</t>
  </si>
  <si>
    <t>Chad.Johnson@tbh.net</t>
  </si>
  <si>
    <t>980 Oliver Road</t>
  </si>
  <si>
    <t>64 hours for per week = 1.6 FTE</t>
  </si>
  <si>
    <t>Comprehensive geriatric assessment</t>
  </si>
  <si>
    <t>1.6 FTE GEM is a temporary initiative; all other FTEs are pre-existing supports not exclusive for GEM.</t>
  </si>
  <si>
    <t>Kincardine Family Health Team</t>
  </si>
  <si>
    <t>jmcdonaldadams@kincardinefht.ca</t>
  </si>
  <si>
    <t>Referral acknowledged within 10 business days = 40%</t>
  </si>
  <si>
    <t>1201 Queen Street, Lower Level</t>
  </si>
  <si>
    <t>Kincardine</t>
  </si>
  <si>
    <t>N2Z 3C1</t>
  </si>
  <si>
    <t>18 Tain Street</t>
  </si>
  <si>
    <t>Ripley</t>
  </si>
  <si>
    <t>N0G 2R0</t>
  </si>
  <si>
    <t>Informal time at followup for patient to ask questions, bring concerns, or provide feedback.</t>
  </si>
  <si>
    <t>Zarit Burden Scale; opportunity at followup visit to provide feedback.</t>
  </si>
  <si>
    <t>Translation services 
MoCA (Montreal Cognitive Assessment) for people with vision deficits (MoCA-BLIND), Indigenous, and various languages available for MoCA.</t>
  </si>
  <si>
    <t>English;If required, use of translator services.;</t>
  </si>
  <si>
    <t>Yes, although because of vacancy, have been able to capture less in later half of year.;Yes, at initial visit;Yes, at follow-up;</t>
  </si>
  <si>
    <t>MINT Memory Clinic - frailty assessment recommendations</t>
  </si>
  <si>
    <t>MINT Memory Clinic tools</t>
  </si>
  <si>
    <t>Yes, at initial visit;Yes, at reassessments;</t>
  </si>
  <si>
    <t>Cornell Scale for Depression in Dementia.</t>
  </si>
  <si>
    <t>We debrief after each memory clinic if time allows.</t>
  </si>
  <si>
    <t>kkortegaard@kincardinefht.ca</t>
  </si>
  <si>
    <t>Referral confirmation within 10 days =19%</t>
  </si>
  <si>
    <t>N0G2R0</t>
  </si>
  <si>
    <t>Informally at followup - time for concerns, questions, and feedback</t>
  </si>
  <si>
    <t>Informally at followup; Zarit Burden Scale</t>
  </si>
  <si>
    <t>Translation services.
MoCA in different languages, for blind, for Indigenous</t>
  </si>
  <si>
    <t>English;use of translation services;</t>
  </si>
  <si>
    <t>MINT Memory Clinic frailty guidelines</t>
  </si>
  <si>
    <t>Yes, at initial visit;yes, at reassessment;</t>
  </si>
  <si>
    <t>by physician, MINT Memory Clinic recommendations</t>
  </si>
  <si>
    <t>Yes, at initial visit;Yes, at reassessment;</t>
  </si>
  <si>
    <t>Debrief after each memory clinic as time permits.</t>
  </si>
  <si>
    <t>nothing official</t>
  </si>
  <si>
    <t>Seniors Outpatient Services - Seniors Outpatient Assessment and Rehabilitation</t>
  </si>
  <si>
    <t>Geriatric Outpatient Rehabilitation</t>
  </si>
  <si>
    <t>Client Satisfaction Survey, Not specific to older adults or caregivers. St. Joseph's Care Group corporate survey focused on the clients and care partners satisfaction and experience.</t>
  </si>
  <si>
    <t>Clinical Frailty Scale, SARC-F, EQ5D5L</t>
  </si>
  <si>
    <t>The program may identify and note depression and anxiety but does not screen or collect.  Other screening tools used to measure outcomes include: CTSIB-M, Berg Balance, Ten Meter Walk Test, 6 Meter Walk Test, 3 Meter Backwards Walk Test, Timed-Up-Go, Sit to Stand, 4 Square, Community Balance Scale</t>
  </si>
  <si>
    <t>Lisa.Petersen@tbh.net</t>
  </si>
  <si>
    <t>Geriatric Virtual Service/E-Consult</t>
  </si>
  <si>
    <t>Geriatric Telemedicine/Telepsychiatry Virtual Service</t>
  </si>
  <si>
    <t>Primary Care Practitioner;Emergency department;Walk-in clinic;Specialists, Acute Care;</t>
  </si>
  <si>
    <t>Client Satisfaction Survey, Not specific to older adults or caregivers.  St. Joseph's Care Group corporate survey focused on the clients and care partners satisfaction and experience.</t>
  </si>
  <si>
    <t>3MS, MoCA, AD8, RUDAS as cognitive screeners</t>
  </si>
  <si>
    <t>Geriatric Psychiatry Consult Liaison</t>
  </si>
  <si>
    <t xml:space="preserve"> Inpatient Geriatric Psychiatry Consult Service</t>
  </si>
  <si>
    <t>Attending Physician;</t>
  </si>
  <si>
    <t>The program makes note of dementia stage but screener is done by the units.</t>
  </si>
  <si>
    <t>Fee for Service;</t>
  </si>
  <si>
    <t>Geriatric Medicine Consult (GMS)</t>
  </si>
  <si>
    <t>Emergency department;Attending Physician;</t>
  </si>
  <si>
    <t>The program makes note of dementia stage but testing is done by the units.</t>
  </si>
  <si>
    <t>7* 5 10 76 96 (COM Clinics/Programs - MH Psycho-geriatric);7* 5 50 96 76 (COM Health Prom/Educ. &amp; Com. Dev. - Psycho-Geriatric);</t>
  </si>
  <si>
    <t>Community Psychogeriatric Resource Consultant Program</t>
  </si>
  <si>
    <t>63 Carrie Street</t>
  </si>
  <si>
    <t>3.8 Psychogeriatric Resource Consultants (1.0 Temp), 1.0 Temp Behaviouiral Support Education Lead</t>
  </si>
  <si>
    <t>7*2 89 10;</t>
  </si>
  <si>
    <t>BSO Mobile Outreach Team</t>
  </si>
  <si>
    <t>Psychogeriatric Resource Consultants, Behavioural Supports</t>
  </si>
  <si>
    <t>300 Lille Street North</t>
  </si>
  <si>
    <t>4.8 Psychogeriatric Resource Consultants</t>
  </si>
  <si>
    <t>Long Term Care Home;</t>
  </si>
  <si>
    <t>7*4852;</t>
  </si>
  <si>
    <t>Inpatient Care Teams;</t>
  </si>
  <si>
    <t>Women's College Hospital</t>
  </si>
  <si>
    <t>GIM;</t>
  </si>
  <si>
    <t>Wellness for Independent Seniors</t>
  </si>
  <si>
    <t>naffisa.nathwani@wchospital.ca</t>
  </si>
  <si>
    <t>RGP</t>
  </si>
  <si>
    <t>Date of recieving referral to first contact</t>
  </si>
  <si>
    <t>76 Grenville St</t>
  </si>
  <si>
    <t>M5S 1B2</t>
  </si>
  <si>
    <t>Caregiver;Community organization;Emergency department;Ontario Health Team;Primary Care Practitioner;Self-referral;</t>
  </si>
  <si>
    <t>older adults experience survey</t>
  </si>
  <si>
    <t>English;ingterpretation services;</t>
  </si>
  <si>
    <t>Yes, at initial visit;Yes, at discharge;</t>
  </si>
  <si>
    <t>Frailty scale</t>
  </si>
  <si>
    <t>tania.obljubek@wchospital.ca</t>
  </si>
  <si>
    <t>Care Partner Supports</t>
  </si>
  <si>
    <t>0.8 Enhancing Care Clinician</t>
  </si>
  <si>
    <t xml:space="preserve">Client Satisfaction Survey, Not specific to older adults or caregivers.  St. Joseph's Care Group corporate survey focused on the clients and care partners satisfaction and experience. </t>
  </si>
  <si>
    <t>Inpatient Geriatric Rehabilitation</t>
  </si>
  <si>
    <t>Geriatric Inpatient Rehab (hip, knee, frailty, etc.)</t>
  </si>
  <si>
    <t>Emergency department;Ontario Health atHome;Community organization;acute care;</t>
  </si>
  <si>
    <t xml:space="preserve">We use real time surveys both on admission and discharge that speak to the patients experience while at HDGH.
</t>
  </si>
  <si>
    <t xml:space="preserve">Lingo to support conversations in various languages; we also use our front-line staff as able who again support language barrier or understanding of cultural needs.  We also offer a variety of resources patient or family can access to support their needs.
</t>
  </si>
  <si>
    <t>English; French; Arabic; Italian; &amp; Chinese;</t>
  </si>
  <si>
    <t>Geriatric Psychiatry (Shared Care)</t>
  </si>
  <si>
    <t>Shared Care - Seniors' Mental Health</t>
  </si>
  <si>
    <t>Geriatric Psychiatrists shared with Geriatric Psychiatry and Geriatric Medicine programs</t>
  </si>
  <si>
    <t>Attending Physician (LTC);</t>
  </si>
  <si>
    <t>In-Patient Geriatric Consult Service (Dr. Ahmad)</t>
  </si>
  <si>
    <t>Weekdays;8am-4pm;</t>
  </si>
  <si>
    <t>1-2 weeks average waiting time</t>
  </si>
  <si>
    <t>Brightshores Health System has 6 sites:   
Owen Sound (above)
Meaford Hospital- 229 Nelson St. W.
Markdale Hospital - 220 Toronto St. S.
Southampton Hospital-340 High St.
Wiarton Hospital-369 Mary St.
Lion's Head Hospital - 22 Moore St.</t>
  </si>
  <si>
    <t>Dr. Ahmad provides geriatric consults to all sites within Brightshores Health System - some are in-patient and some are via OTN, including other hospitals in Grey Bruce.</t>
  </si>
  <si>
    <t>1-2 weeks is the average wait time</t>
  </si>
  <si>
    <t>Brightshores Health System has 6 sites:
Owen Sound (as above)
Meaford Hospital - 229 Nelson St. W.
Markdale Hospital - 220 Toronto St. S.
Southampton Hospital - 340 High St.
Wiarton Hospital - 369 Mary St.
Lion's Head Hospital - 22 Moore St.</t>
  </si>
  <si>
    <t>Dr. Ahmad - Geriatrician</t>
  </si>
  <si>
    <t>Dr. Ahmad provides consults to all sites within Brightshores Health System- some are in-person and some are via OTN, including other hospitals in Grey Bruce.</t>
  </si>
  <si>
    <t>NW Specialized Geriatric Medicine/Psychiatry e-Consult</t>
  </si>
  <si>
    <t>Geriatricians shared with NW Specialized Geriatric Medicine/Psychiatry and Geriatric Telemedicine Programs</t>
  </si>
  <si>
    <t>Comprehensive Geriatric Clinic (Dr. Ahmad)</t>
  </si>
  <si>
    <t>disregard</t>
  </si>
  <si>
    <t>The data provided includes new and follow-up patient visits.</t>
  </si>
  <si>
    <t>Geriatrician - Dr. Ahmad</t>
  </si>
  <si>
    <t>Data provided includes new and follow-up patients.</t>
  </si>
  <si>
    <t>Memory Clinic (Dr. Ahmad)</t>
  </si>
  <si>
    <t>Memory Clinic (Geriatrician) located in acute care hospital</t>
  </si>
  <si>
    <t>Geriatrician leads clinic.</t>
  </si>
  <si>
    <t>Memory Clinic run by Geriatrician located in acute care hospital setting.</t>
  </si>
  <si>
    <t>Brightshores Health System has 6 sites:
Owen Sound (as above)
Meaford Hospital - 229 Nelson St. W.
Markdale Hospital - 220 Hospital St. S.
Southampton Hospital - 340 High St.
Wiarton Hospital - 369 Mary St.
Lion's Head Hospital - 22 Moore St.</t>
  </si>
  <si>
    <t>cgavigab@bluewaterhealth.ca</t>
  </si>
  <si>
    <t>LTCH;</t>
  </si>
  <si>
    <t>This program started in Q4 of 25-26 so just getting the program launched, training, education and increase awareness was the focus</t>
  </si>
  <si>
    <t>lregan@bluewaterhealth.ca</t>
  </si>
  <si>
    <t>Extendicare McGarrell Place</t>
  </si>
  <si>
    <t>MOHLTC BSTU Specialized Unit Funding and CMI Funding;;</t>
  </si>
  <si>
    <t>Access through- Ontario Health at Home</t>
  </si>
  <si>
    <t xml:space="preserve">"This number is the average number of days spent on our waitlist for individuals admitted to the BSTU.  To calculate the average number of days:
1. Add together the number of days each individual admitted to your BSU spent on the waitlist to get a total number of days spent on the waitlist.
2. Divide the total number of days spent on the waitlist by the total number of individuals admitted from the waitlist.
3. Enter the result from step 2."
</t>
  </si>
  <si>
    <t>NURSING STAFFING: Day Shift (0600-1400) 6 PSWs 1 RN 1 RPN Evening Shift (1400-2200) 6 PSWs 1 RN 1 RPN Night Shift (2200-0600) 3 PSWs 1 RPN; in addition, we have 1 FT BSO PSW works 6-2, 1 FT BSO RPN works 10-6, 1 FT BSO RN works 9-5. RECREATION STAFF: 3 full time + 3 part time for the BSTU Specifically   ALLIED HEALTH (specifically for BSTU):   Dietary Aide – 2 staff every day – 1 works 7am-2:30pm and the other works 4-7:30pm   Housekeeping – 1 staff daily 6am-2pm   Music Therapist – 1 day a week for 4 hours   Attending Physician – In the home 2 days/week (shared time between our unit and 2 others)   Consulting Geriatric Psychiatrist – Every Tuesday for approximately 1-2 hours; BSTU Nurse Manager – Part time 3 days/week   BSTU RAI Coordinator – Full Time 5 days/week   ALLIED HEALTH (shared with the home):   Physiotherapist – 1 PT works Tuesday 9am-1pm, Wed &amp; Fri 1:30-6pm. 1 PT works Fridays 10am-2pm (for seating only)   Physio Assistant – 1 works half day Mondays, and Full 8 hr day Tuesdays to Fridays.  1 works Tuesdays 9am-3pm, Wednesdays 12-5, Fridays 12-5, Saturdays 9-3.   Dietician – 1 PT works 2 days/week   Social Worker – 1 PT works 2 days/week  </t>
  </si>
  <si>
    <t>Caregiver;Community organization;Ontario Health atHome;Primary Care Network;Primary Care Practitioner;Anyone can refer but applications are made through Ontario Health atHome.;</t>
  </si>
  <si>
    <t xml:space="preserve">BSU BSO Data Portal
</t>
  </si>
  <si>
    <t xml:space="preserve">Specialized menus if required. 
</t>
  </si>
  <si>
    <t>Yes, at initial visit;Yes, at follow-up;Yes, at triage;Yes, at discharge;</t>
  </si>
  <si>
    <t xml:space="preserve">MOCA, CPS
</t>
  </si>
  <si>
    <t>when required;</t>
  </si>
  <si>
    <t>jody.glover@hotmail.com</t>
  </si>
  <si>
    <t>Osteoporosis Clinic (Dr. Ahmad)</t>
  </si>
  <si>
    <t>Other: Bone Health</t>
  </si>
  <si>
    <t>Osteoporosis Outpatient Clinic - led by Geriatrician (Dr. Ahmad)</t>
  </si>
  <si>
    <t>Osteoporosis Outpatient Clinic (Geriatrician-Dr. Ahmad)-located in acute care setting</t>
  </si>
  <si>
    <t>Brightshores Health System has 6 sites:
Owen Sound (as above)
Meaford Hospital - 229 Nelson St. W.
Markdale Hospital - 220 Toronto St. S.
Southampton Hospital - 340 High St.
Wiarton Hospital - 369 Mary St.
Lion's Head Hospital- 22 Moore St.</t>
  </si>
  <si>
    <t>Elgin Geriatric Services - Memory Clinic</t>
  </si>
  <si>
    <t>Erica.haykus@stegh.on.ca</t>
  </si>
  <si>
    <t>Elgin Geriatric Services Centralized Intake</t>
  </si>
  <si>
    <t>1.5 days per week</t>
  </si>
  <si>
    <t>Caregiver;Community organization;Emergency department;Ontario Health atHome;Primary Care Practitioner;Self-referral;</t>
  </si>
  <si>
    <t>Caregiver;Emergency department;Community organization;Ontario Health atHome;Primary Care Practitioner;Self-referral;</t>
  </si>
  <si>
    <t>Enhanced Psychogeriatric Resource Consultant (EPRC)</t>
  </si>
  <si>
    <t>1 - EPRC</t>
  </si>
  <si>
    <t>7* 3 40 76 95 - MH Longer Term Care;</t>
  </si>
  <si>
    <t>1145 Carling Ave</t>
  </si>
  <si>
    <t xml:space="preserve">As needed 
Language services, spiritual care </t>
  </si>
  <si>
    <t>Yes, at discharge;Yes, at initial visit;</t>
  </si>
  <si>
    <t>7* 3 50 96 (AC Clinic Geriatric);7* 3 50 96 10 (AC Clinic Geriatric - General);7* 3 50 96 20 (AC Clinic Geriatric - Assessment);</t>
  </si>
  <si>
    <t>Kimberly.Martin@camh.ca</t>
  </si>
  <si>
    <t>We are connected to UHNs Geri Hub</t>
  </si>
  <si>
    <t>Sessionally-Funded Primary Care Based SMH</t>
  </si>
  <si>
    <t>Geriatric Memory, Neuropsychiatry, Mood and Psychosis programs</t>
  </si>
  <si>
    <t xml:space="preserve">date from arrival of referral to date of first offered appointment. </t>
  </si>
  <si>
    <t xml:space="preserve">We use a Qualtrix survey sent at the end of first visit and again every 4 months. The reviews patient and family experience around care, understanding of service, discharge planning and other. </t>
  </si>
  <si>
    <t>not taken directly - found only embedded in client survey</t>
  </si>
  <si>
    <t>Geriatric Depressions Scale and PHQ 9</t>
  </si>
  <si>
    <t>Huron Perth Seniors Mental Health &amp; Addiction Response Team</t>
  </si>
  <si>
    <t>Huron Perth Geriatric Services Coordinated Intake</t>
  </si>
  <si>
    <t>Geriatric Outreach Team/BSO</t>
  </si>
  <si>
    <t>90 John St. South</t>
  </si>
  <si>
    <t xml:space="preserve">Enhanced Psychogeriatric Resource Consultant </t>
  </si>
  <si>
    <t>BSO data is provided quarterly to the Provincial Coordinating Office.</t>
  </si>
  <si>
    <t>1- EPRC</t>
  </si>
  <si>
    <t>UHN Geri Hub</t>
  </si>
  <si>
    <t>All Outreach clients are seen within 2 weeks of referral (Physicians attend the homes every 2 weeks)</t>
  </si>
  <si>
    <t>Long Term Care Homes;</t>
  </si>
  <si>
    <t>NSM Psychogeriatric Resource Consultants (PRCs)</t>
  </si>
  <si>
    <t>ksimpson@nsmsgs.ca</t>
  </si>
  <si>
    <t xml:space="preserve">North Simcoe Muskoka Specialized Geriatric Services </t>
  </si>
  <si>
    <t>190 Cundles Rd W., Suite 205</t>
  </si>
  <si>
    <t>Barrie and Area OHT;Couchiching OHT;Muskoka Almaguin OHT;North Simcoe OHT;South Georgian Bay OHT;Northern York South Simcoe OHT;</t>
  </si>
  <si>
    <t xml:space="preserve">NSM SGS Psychogeriatric Resource Consultants </t>
  </si>
  <si>
    <t>Barrie and Area OHT;Couchiching OHT;Muskoka Almaguin OHT;North Simcoe OHT;South Georgian Bay OHT;</t>
  </si>
  <si>
    <t>1 Registered Psychotherapist</t>
  </si>
  <si>
    <t>7258212;</t>
  </si>
  <si>
    <t>NSM Specialized Geriatric Services</t>
  </si>
  <si>
    <t>aking@nsmsgs.ca</t>
  </si>
  <si>
    <t>Barrie and Area OHT;Couchiching OHT;North Simcoe OHT;South Georgian Bay OHT;Muskoka Almaguin OHT;</t>
  </si>
  <si>
    <t>4.8 Kinesiologist</t>
  </si>
  <si>
    <t>PGLO</t>
  </si>
  <si>
    <t>Clinical Frailty  Scale</t>
  </si>
  <si>
    <t>rnaqvi@oakvalleyhealth.ca</t>
  </si>
  <si>
    <t>Acute and Community</t>
  </si>
  <si>
    <t>a</t>
  </si>
  <si>
    <t>381 Church St</t>
  </si>
  <si>
    <t>Markham</t>
  </si>
  <si>
    <t>L3P7P3</t>
  </si>
  <si>
    <t>Eastern York Region and North Durham OHT;</t>
  </si>
  <si>
    <t>English;Cantonese, Mandarin, Urdu, Hindi, Gujrati;French;</t>
  </si>
  <si>
    <t>Alzheimer Society of Durham Region</t>
  </si>
  <si>
    <t>725 8250;</t>
  </si>
  <si>
    <t>added wait time days for Q4 for each clinic sites divided by number of sites (3)</t>
  </si>
  <si>
    <t xml:space="preserve">202-1600 Stellar Dr </t>
  </si>
  <si>
    <t>Whitby</t>
  </si>
  <si>
    <t>Multiregion</t>
  </si>
  <si>
    <t>Primary Care Practitioner;NP;</t>
  </si>
  <si>
    <t>Survey via Microsoft Forms
https://forms.office.com/r/1jyAXizdrJ</t>
  </si>
  <si>
    <t>Survey via Microsoft Forms  https://forms.office.com/r/1jyAXizdrJ</t>
  </si>
  <si>
    <t>Translation services is available</t>
  </si>
  <si>
    <t>Cornell</t>
  </si>
  <si>
    <t>Caregiver Zarit Burden is completed with care partner</t>
  </si>
  <si>
    <t>added wait time at Q4 for each clinic site and divided by number of clinics (3)</t>
  </si>
  <si>
    <t>https://forms.office.com/r/1jyAXizdrJ</t>
  </si>
  <si>
    <t>translation services are available</t>
  </si>
  <si>
    <t>English;French;translation services available;</t>
  </si>
  <si>
    <t>https://geriatricsontario.ca/news/navigating-dementia-with-dignity-how-specialized-geriatric-services-empower-patients-and-caregivers/</t>
  </si>
  <si>
    <t>Halton Healthcare (Oakville Trafalgar Memorial Hospital)</t>
  </si>
  <si>
    <t>gcho@haltonhealthcare.com</t>
  </si>
  <si>
    <t>3001 Hospital Gate</t>
  </si>
  <si>
    <t>Oakville</t>
  </si>
  <si>
    <t>mcorbin@haltonhealthcare.com</t>
  </si>
  <si>
    <t>1 casual</t>
  </si>
  <si>
    <t>caregiver burnout identified on the assessment if applicable.</t>
  </si>
  <si>
    <t>organization follows inclusitivity hospital policy</t>
  </si>
  <si>
    <t>It is embedded in the assessment. Using CFS clinical tool.</t>
  </si>
  <si>
    <t>embedded on the assessment</t>
  </si>
  <si>
    <t xml:space="preserve">embedded on the GEM assessment if applicable. </t>
  </si>
  <si>
    <t>1 casual NP</t>
  </si>
  <si>
    <t>Community organization;Emergency department;</t>
  </si>
  <si>
    <t>Caregiver burnout identified on the assessment if needed.</t>
  </si>
  <si>
    <t>Hospital has Inclusitivity policy.</t>
  </si>
  <si>
    <t>Embedded on the assessment if applicable. Uses CSF tool.</t>
  </si>
  <si>
    <t>embedded on the GEM assessment</t>
  </si>
  <si>
    <t>Identified on the GEM assessment if applicable.</t>
  </si>
  <si>
    <t>As part of the collateral history obtained on the GEM assessment.</t>
  </si>
  <si>
    <t>Emergency department;Community organization;</t>
  </si>
  <si>
    <t>Organization has Inclusitivity support.</t>
  </si>
  <si>
    <t>Embedded on the GEM assessment if applicable.</t>
  </si>
  <si>
    <t>Embedded on the GEM assessment if applicable. Uses GDS.</t>
  </si>
  <si>
    <t>Geriatric Emergency Management ;</t>
  </si>
  <si>
    <t>Saturdays;Sundays;Weekdays;</t>
  </si>
  <si>
    <t>Community organization;Community paramedicine;Emergency department;</t>
  </si>
  <si>
    <t>Caregiver stress identified on the assessment if applicable.</t>
  </si>
  <si>
    <t>Organization has Inclusitivity support if needed.</t>
  </si>
  <si>
    <t>630 Dublin St</t>
  </si>
  <si>
    <t>Organization has an Inclusitivity support.</t>
  </si>
  <si>
    <t>Embedded on the GEM assessment if applicable. Uses the CFS tool.</t>
  </si>
  <si>
    <t>Embedded on the GEM assessment if applicable. Uses GDS tool.</t>
  </si>
  <si>
    <t>Geriatric Emergency Management (GEM) - ED;</t>
  </si>
  <si>
    <t>gavin.chipperfield@wrhn.ca</t>
  </si>
  <si>
    <t>Yes, at triage;Yes, at initial visit;</t>
  </si>
  <si>
    <t>lakshmi.rajkumar@wrhn.ca</t>
  </si>
  <si>
    <t>Same Day Service Provided</t>
  </si>
  <si>
    <t>Windsor Essex Community Health Centre</t>
  </si>
  <si>
    <t>Chronic Disease Management Program</t>
  </si>
  <si>
    <t>czaffino@wechc.org</t>
  </si>
  <si>
    <t>Primary Care Based Chronic Disease Management Program</t>
  </si>
  <si>
    <t>Fall Prevention Clinics</t>
  </si>
  <si>
    <t>Not Applicable (N/A)</t>
  </si>
  <si>
    <t xml:space="preserve">Senior’s Fall Prevention </t>
  </si>
  <si>
    <t>Chronic Disease Management Program – Falls Prevention</t>
  </si>
  <si>
    <t xml:space="preserve">Average Time from Date Appointment Booked to Date of  Appointment. follow-ups are excluded as much as possible from this equation. </t>
  </si>
  <si>
    <t xml:space="preserve">Windsor Essex Community Health Centre – Sandwich Site; 3325 College Avenue; </t>
  </si>
  <si>
    <t>N9C 4E6</t>
  </si>
  <si>
    <t>Caregiver;Community organization;Community paramedicine;Emergency department;Ontario Health atHome;Primary Care Practitioner;Self-referral;Walk-in clinic;</t>
  </si>
  <si>
    <t xml:space="preserve">EQ-5D Data &amp; Satisfaction Surveys </t>
  </si>
  <si>
    <t>Use Language lines and Pocket talkers for translation. Celebrate cultural specific holidays i.e.  Chinese New Year</t>
  </si>
  <si>
    <t>EQ – 5 Data</t>
  </si>
  <si>
    <t>Yes, at initial visit;Yes, at discharge;EQ – 5 Data;</t>
  </si>
  <si>
    <t>WRHN @ Midtown Emergency Department;</t>
  </si>
  <si>
    <t>WRHN @ Midtown Emergency Department</t>
  </si>
  <si>
    <t>kelly.vaillancourt@wrhn.ca</t>
  </si>
  <si>
    <t>Waterloo Regional Health Network (Chicopee)</t>
  </si>
  <si>
    <t>7*2769530;</t>
  </si>
  <si>
    <t>WRHN Specialized Mental Health Unit Seniors Inpatient Unit</t>
  </si>
  <si>
    <t>Paul.Neto@wrhn.ca</t>
  </si>
  <si>
    <t>Tertiary Seniors Speciality Units</t>
  </si>
  <si>
    <t xml:space="preserve">3570 King St. E. </t>
  </si>
  <si>
    <t>Ontario Health atHome;</t>
  </si>
  <si>
    <t>Our organization has DEI department. We also have spiritual care professionals</t>
  </si>
  <si>
    <t>Yes, at all visits;Daily throughout Inpatient Stay;</t>
  </si>
  <si>
    <t>Morse Falls Scale</t>
  </si>
  <si>
    <t>Yes, at all visits;throughout inpatient visit;</t>
  </si>
  <si>
    <t>assessed by geriatrics psychiatrist</t>
  </si>
  <si>
    <t>Yes, at all visits;throughout inpatient stay;</t>
  </si>
  <si>
    <t>assessed by geriatric psychiatrist</t>
  </si>
  <si>
    <t>Yes, at all visits;daily throughout inpatient stay;</t>
  </si>
  <si>
    <t>accreditation surveys</t>
  </si>
  <si>
    <t>matthew.Inch@wrhn.ca</t>
  </si>
  <si>
    <t>WRHN Specialized Mental Health Seniors Inpatient Unit</t>
  </si>
  <si>
    <t>Paul.neto@wrhn.ca</t>
  </si>
  <si>
    <t>Our Organization has DEI department. We also have spiritual care professionals</t>
  </si>
  <si>
    <t>English;daily throughout inpatient stay;</t>
  </si>
  <si>
    <t>daily throughout inpatient stay;Yes, at all visits;</t>
  </si>
  <si>
    <t>assessed by Geriatric Psychiatrist</t>
  </si>
  <si>
    <t>713507695;</t>
  </si>
  <si>
    <t>WRHN Specialized Mental Health Seniors Transition Team</t>
  </si>
  <si>
    <t>paul.neto@wrhn.ca</t>
  </si>
  <si>
    <t>Inpatient SPMH;</t>
  </si>
  <si>
    <t>matthew.inch@wrhn.ca</t>
  </si>
  <si>
    <t>WRHN SPMH Inpatient Unit;</t>
  </si>
  <si>
    <t>Our organization has DEI department. We also have spiritual Care Professionals</t>
  </si>
  <si>
    <t>Assessed by Geriatric Psychiatrist</t>
  </si>
  <si>
    <t>Accreditation Surveys</t>
  </si>
  <si>
    <t>Alzheimer Society of Chatham-Kent</t>
  </si>
  <si>
    <t>hope@justasck.com</t>
  </si>
  <si>
    <t>Geriatric Emergency Management Program - Dementia Resource Consultant</t>
  </si>
  <si>
    <t>36 Memory Lane</t>
  </si>
  <si>
    <t>Chatham</t>
  </si>
  <si>
    <t>N7L 5M8</t>
  </si>
  <si>
    <t>Dementia Resource Consultant works out of the Chatham-Kent Health Alliance - Chatham campus - 80 Grand Ave. West, Chatham, ON N7M 5L9</t>
  </si>
  <si>
    <t>Chatham-Kent OHT;</t>
  </si>
  <si>
    <t xml:space="preserve">DREAM Program
Dementia Resource Consultants collaborate with existing emergency department staff for admission avoidance. Emergency Department staff include front line nursing, physicians, social worker, care coordinator, and transitional indigenous facilitator. Dementia Resource Consultants work to identify appropriate community resources available and assist with access. They provide education and capacity building for front- line emergency department staff on strategies to reduce triggers to responsive behaviours. One on one, hands on support and consultation to family members and the PLWD, provided at the bedside, provide coping strategies to foster resiliency and prevent future emergency room use. Community resources are reviewed with family members and potential referrals are recommended. Transition from hospital to home with follow up through referral to the Alzheimer Society respite program are offered to relieve caregiver burden.
</t>
  </si>
  <si>
    <t>hope@justasck.ca</t>
  </si>
  <si>
    <t>Geriatric Emergency Management Program- Dementia Resource Consultant</t>
  </si>
  <si>
    <t>The Dementia Resource Consultant works out of the Chatham-Kent Health Alliance - Chatham campus located at 80 Grand Ave. West, Chatham, ON N7M 5L9</t>
  </si>
  <si>
    <t>DREAM Program
Dementia Resource Consultants collaborate with existing emergency department staff for admission avoidance. Emergency Department staff include front line nursing, physicians, social worker, care coordinator, and transitional indigenous facilitator. Dementia Resource Consultants work to identify appropriate community resources available and assist with access. They provide education and capacity building for front- line emergency department staff on strategies to reduce triggers to responsive behaviours. One on one, hands on support and consultation to family members and the PLWD, provided at the bedside, provide coping strategies to foster resiliency and prevent future emergency room use. Community resources are reviewed with family members and potential referrals are recommended. Transition from hospital to home with follow up through referral to the Alzheimer Society respite program are offered to relieve caregiver burden.</t>
  </si>
  <si>
    <t>Chatham-Kent Health Alliance</t>
  </si>
  <si>
    <t>nclark@ckha.on.ca</t>
  </si>
  <si>
    <t>Weekdays;Monday-Friday 8am-4pm;</t>
  </si>
  <si>
    <t>80 Grand Ave. W.</t>
  </si>
  <si>
    <t>N7M 5L9</t>
  </si>
  <si>
    <t>GEM program operates out of Chatham-Kent Health Alliance's -Chatham site.</t>
  </si>
  <si>
    <t>The GEM program operates out of Chatham-Kent Health Alliance - Chatham site.</t>
  </si>
  <si>
    <t>Geriatric Ambulatory Access Team (GAAT)</t>
  </si>
  <si>
    <t>Erin.Watson@sjhc.london.on.ca</t>
  </si>
  <si>
    <t>Calculated by our Quality Measurement and Clinical Decision Support Team - median calendar days from receipt of referral to disposition.</t>
  </si>
  <si>
    <t>Chatham-Kent OHT;Elgin OHT;Grey-Bruce OHT;Huron Perth and Area OHT;Middlesex London OHT;Oxford OHT;Sarnia Lambton OHT;Windsor Essex OHT;</t>
  </si>
  <si>
    <t>Not Applicable</t>
  </si>
  <si>
    <t>grace.almoro@sjhc.london.on.ca</t>
  </si>
  <si>
    <t>Aging Brain and Memory Clinic (ABMC)</t>
  </si>
  <si>
    <t>GAAT requests on a monthly basis from medical secretary an estimated wait time from disposition of referral by GAAT to when they have a "new" clinic appointment time. Unclear of individual practices.</t>
  </si>
  <si>
    <t>General Geriatric Clinics (3FM, Oxford, Gen Geri)</t>
  </si>
  <si>
    <t>Maitland Valley Family Health Team</t>
  </si>
  <si>
    <t>Maitland Valley FHT Mint Memory Clinic</t>
  </si>
  <si>
    <t>hwatson@mvmc.ca</t>
  </si>
  <si>
    <t>180 Cambria Road North</t>
  </si>
  <si>
    <t>Goderich</t>
  </si>
  <si>
    <t>N7A 4N8</t>
  </si>
  <si>
    <t>2 days per month</t>
  </si>
  <si>
    <t>1 to 2 days per month</t>
  </si>
  <si>
    <t>St. Joseph's Health Care London</t>
  </si>
  <si>
    <t>Osteoporosis &amp; Bone Disease Program - Outpatient Clinic</t>
  </si>
  <si>
    <t>tajana.jokic@sjhc.london.on.ca</t>
  </si>
  <si>
    <t>Centralized Intake (under Endocrinology at St. Joseph's Health Care London- St. Joseph's Hospital site)</t>
  </si>
  <si>
    <t>Osteoporosis &amp; Bone Disease Program - Outpatient Clinic (joint clinic with Endocrinology and Geriatric Medicine)</t>
  </si>
  <si>
    <t>305 is the MEDIAN wait time.  
Wait time for new patients from date of referral to first consult with a physician.</t>
  </si>
  <si>
    <t>268 Grosvenor St.</t>
  </si>
  <si>
    <t>N6A 4V2</t>
  </si>
  <si>
    <t>Mailing address is: 
St. Joseph's Health Care London
PO Box 5777, STN B
London, ON  N6A 4V2</t>
  </si>
  <si>
    <t>This is a joint clinic with Endocrinology &amp; Geriatric Medicine; there are 2 Geriatricians involved.</t>
  </si>
  <si>
    <t xml:space="preserve">The program statistics provided here represent the Geriatric Medicine portion of the Osteoporosis &amp; Bone Disease program's Outpatient Clinic; this is a joint clinic with Endocrinology and Geriatric Medicine at St. Joseph's Hospital (site-St. Joseph's Health Care London). </t>
  </si>
  <si>
    <t>Centralized Intake (under Endocrinology at St. Joseph's Hospital - St. Joseph's Health Care London)</t>
  </si>
  <si>
    <t>201 days represents MEDIAN wait time.
Wait time for new patients from date of referral to first consult with a physician.</t>
  </si>
  <si>
    <t>Mailing address:
St. Joseph's Health Care London
PO Box 5777, STN B
London, ON  N6A 4V2</t>
  </si>
  <si>
    <t>This is a joint clinic with Endocrinology and Geriatric Medicine; there are 2 Geriatricians involved.</t>
  </si>
  <si>
    <t>The program statistics provided here represent the Geriatric Medicine portion of the Osteoporosis &amp; Bone Disease program's Outpatient Clinic; this is a joint clinic with Endocrinology and Geriatric Medicine at St. Joseph's Hospital (site-St. Joseph's Health Care London).</t>
  </si>
  <si>
    <t>Trillium Health Partners (Credit Valley)</t>
  </si>
  <si>
    <t>LTC Acute Episodic- NPSTAT;</t>
  </si>
  <si>
    <t>NPSTAT</t>
  </si>
  <si>
    <t>jennifer.dalessio@thp.ca</t>
  </si>
  <si>
    <t>NP STAT</t>
  </si>
  <si>
    <t>Weekday evenings;Saturdays;Sundays;Holidays;Weekdays 9am-9pm, weekends + holidays 10am-6pm;</t>
  </si>
  <si>
    <t>We do not have appointments but we aim to service all acute calls that come in as reasonably possible. Our mandate for repatriation visit is within 24-72 hours</t>
  </si>
  <si>
    <t>2200 Eglinton Ave W</t>
  </si>
  <si>
    <t>Mississauga</t>
  </si>
  <si>
    <t>Mississauga Health OHT;Connected Care Halton OHT;</t>
  </si>
  <si>
    <t>6 PT NP's to cover evenings and weekends</t>
  </si>
  <si>
    <t>Emergency department;LTCH Staff (Clinical) + ED via repatriation to LTCH;</t>
  </si>
  <si>
    <t>Tracked via LTCH not via NPSTAT</t>
  </si>
  <si>
    <t>NPSTAT Program Overview: 
A team of NPs providing services to 27 Long-Term Care Homes within Ontario Health Central Area with the mandate:
•To reduce unnecessary transfers to ER
•To facilitate earlier hospital discharges and decreased
hospital length of stay (LOS)
•To improve the quality and safety of transfer of care
between acute care and LTC
In addition to the above, NPSTAT provides IV therapy support to long-term care residents through services such as IV access, prescribed IV antibiotics, IV iron infusion, and PICC-line management. The service is delivered collaboratively with long-term care physicians, nursing staff and CANES/Spectrum Health Care and is intended to provide timely treatment in the resident’s home when clinically appropriate. By bringing specialized assessment and IV care into long-term care, NPSTAT supports resident comfort and continuity of care, promotes timely treatment in a familiar environment, and helps prevent avoidable emergency department transfers and hospital admissions.</t>
  </si>
  <si>
    <t>NP Clinic</t>
  </si>
  <si>
    <t>Rapids Family Health Team</t>
  </si>
  <si>
    <t>Rapids Family Health Team - MINT Memory Clinic</t>
  </si>
  <si>
    <t>swebster@rapidsfhteam.ca</t>
  </si>
  <si>
    <t>2 Wednesdays a month, 8am-4:30pm;</t>
  </si>
  <si>
    <t>1150 Pontiac Dr., Suite 4</t>
  </si>
  <si>
    <t>N7S 3A7</t>
  </si>
  <si>
    <t>Main site</t>
  </si>
  <si>
    <t>.2 Case Worker; .1 Counsellor; .1 Other</t>
  </si>
  <si>
    <t>Weekdays;Weekday evenings;Saturdays;Sundays;Holidays;Weekdays 9am-9pm, weekends + holidays 10am-6pm;</t>
  </si>
  <si>
    <t>Connected Care Halton OHT;Mississauga Health OHT;</t>
  </si>
  <si>
    <t>GAAT requests on a monthly basis from clinical support clerk an estimated wait time from disposition of referral by GAAT to when they have a "new" clinic appointment time. Unclear of individual practices.</t>
  </si>
  <si>
    <t>Kindera Living (Berkshire Care Centre)</t>
  </si>
  <si>
    <t>Behaviour Support Transitional Unit - Long Term Care</t>
  </si>
  <si>
    <t>mary.boutros@berkshirecarecentre.ca</t>
  </si>
  <si>
    <t>access to care managed by Ontario Health atHome</t>
  </si>
  <si>
    <t>350 Dougall Ave.</t>
  </si>
  <si>
    <t>N9A 4P4</t>
  </si>
  <si>
    <t>located in Windsor Essex OHT, but is a specialized resource covering multiple OHTs.;</t>
  </si>
  <si>
    <t>We have increased staffing levels to support our BSTU residents which includes 4 PSWs on days and evenings, and 3 PSWs at night. Dedicated RPNs on each shift and a Behaviour Support RN.</t>
  </si>
  <si>
    <t>access is managed by Ontario Health atHome</t>
  </si>
  <si>
    <t>located in area of Windsor Essex OHT; BSTU is a specialized resource serving  many OHTs;</t>
  </si>
  <si>
    <t>Coordinated Access Team</t>
  </si>
  <si>
    <t>Primary Care Practitioner;Emergency department;Geriatric Psychiatry Inpatient Unit;Community organization;</t>
  </si>
  <si>
    <t>Indigenous Care Pathway</t>
  </si>
  <si>
    <t>MOCCA; Cognitive Difficulty Scale; Cornell; BPSD</t>
  </si>
  <si>
    <t xml:space="preserve">PHQ-9; </t>
  </si>
  <si>
    <t>Global Survey</t>
  </si>
  <si>
    <t>marayann.linley@sjhc.london.on.ca</t>
  </si>
  <si>
    <t>Other;</t>
  </si>
  <si>
    <t>Physical Management Program</t>
  </si>
  <si>
    <t>grace.almoro@sjh.london.on.ca</t>
  </si>
  <si>
    <t>david.allen@sjhc.london.on.ca</t>
  </si>
  <si>
    <t>Tertiary Non-Dementia Geriatric Psychiatry Units</t>
  </si>
  <si>
    <t>Emergency department;acute schedule 1 hospitals;</t>
  </si>
  <si>
    <t>English;translation services for all languages;</t>
  </si>
  <si>
    <t>MOCCA</t>
  </si>
  <si>
    <t>Inpatient Geriatric Psychiatry</t>
  </si>
  <si>
    <t>78.7</t>
  </si>
  <si>
    <t>Advanced Behaviour Analyst</t>
  </si>
  <si>
    <t>Emergency department;acute schedule 1 hospital;</t>
  </si>
  <si>
    <t>English;all through translation services;</t>
  </si>
  <si>
    <t>7* 5 20 96 (COM Day Care - Region Geriatric);</t>
  </si>
  <si>
    <t>RGP Outreach</t>
  </si>
  <si>
    <t>Sunnybrook Health Sciences Centre (Peter Cipriano Centre for Seniors Health)</t>
  </si>
  <si>
    <t>Funded partially from hospital and RGP (Regional Geriatric Program of Toronto);</t>
  </si>
  <si>
    <t>Sunnybrook Specialized Geriatric Services</t>
  </si>
  <si>
    <t>Sonia.Nobleza@sunnybrook.ca</t>
  </si>
  <si>
    <t>GeriPORT - Coordinated Access Office of Regional Geriatric Program of Toronto</t>
  </si>
  <si>
    <t>Program Assistant - 1.0</t>
  </si>
  <si>
    <t>1. PGLO Patient Experience Survey
2. Sunnybrook Outpatient Digital Patient Experience Survey - emailed to patient post clinic care app.</t>
  </si>
  <si>
    <t>Our program does not provide any culturally specific types of services.</t>
  </si>
  <si>
    <t>Arun.Antony@sunnybrook.ca</t>
  </si>
  <si>
    <t>Specialized Geriatric Services - Inpatient Geriatric Consult Service</t>
  </si>
  <si>
    <t>aross@bluewaterhealth.ca</t>
  </si>
  <si>
    <t>Inpatient Geriatric Consult Service (provide services to both acute and post-acute units within the hospital)</t>
  </si>
  <si>
    <t>Number above is not actual wait time.  Wait time is not tracked consistently.  The SGS team aims to complete inpatient consults within 48 hours however may be as much as 72 hours due to a long weekend.  Generally, inpatient consult referrals are seen within 24-48 hours.</t>
  </si>
  <si>
    <t>Inpatient hospital units;</t>
  </si>
  <si>
    <t>The Specialized Geriatric Services - Inpatient Geriatric Consult Service is part of the Specialized Geriatric Services program at Bluewater Health.  Together a Geriatrician and Nurse Practitioner respond to inpatient referrals for geriatric consultation through the Bluewater Health, Health Information System (Oracle).  Referrals for consultation are received from across the hospital both acute and post-acute units.   While the program does not formally "track" outcome measures with patients, both the Geriatrician and NP complete outcome measures as appropriate with individual patients.  Measures include; Clinical Frailty Scale, Global Deterioration Scale or FAST (Functional Assessment Staging Test), Geriatric Depression Scale or the PHQ9 and the GAD 7 or RAID.</t>
  </si>
  <si>
    <t>Specialized Geriatric Services - Geriatric Outpatient Clinic</t>
  </si>
  <si>
    <t>Estimated wait time for the Geriatric Outpatient Clinic is 14-16 months with Geriatrician.  For Memory Clinic patients are seen by Nurse Practitioner and the wait for the Memory Clinic is 12-13 months as NP only does Memory Clinic on Fridays.</t>
  </si>
  <si>
    <t>Primary Care Practitioner;Follow up from hospital;Primary Care Network;Emergency department;</t>
  </si>
  <si>
    <t>The Specialized Geriatric Services - Geriatric Outpatient Clinic is part of the Specialized Geriatric Services program at Bluewater Health.  Together a Geriatrician and Nurse Practitioner provide Geriatric outpatient services through referrals received from hospital and community including primary care.  While the program does not formally "track" outcome measures with patients, both the Geriatrician and NP complete outcome measures as appropriate with individual patients.  Measures include; Clinical Frailty Scale, Global Deterioration Scale or FAST (Functional Assessment Staging Test), Geriatric Depression Scale or the PHQ9 and the GAD 7 or RAID.  Please note, data submitted is manually tracked on a MS Excel spreadsheet.</t>
  </si>
  <si>
    <t>Responsive Behaviour Hospital Navigator (BSO)</t>
  </si>
  <si>
    <t>Acute and Post-Acute Units in hospital;</t>
  </si>
  <si>
    <t>The Responsive Behaviour Hospital Navigator (Behavioural Supports Ontario) is embedded in the Specialized Geriatric Services program at Bluewater Health.  The position responds to referrals from all inpatient units in the hospital and provides support for responsive behaviours as needed however spends the majority of time on the Complex Continuing Care - Cognitively Complex Unit (CCCOG).  Please note, the statistics for this program are tracked manually through an MS Excel spreadsheet.  Additional statistics for this program are submitted and tracked through the ESC Behavioural Support Ontario Regional Coordinator and ESC Behavioural Supports Lead Agency (Alzheimer Society of Chatham-Kent).</t>
  </si>
  <si>
    <t>Trillium Health Partners (Mississauga)</t>
  </si>
  <si>
    <t xml:space="preserve">Falls Prevention and Bone Health Program </t>
  </si>
  <si>
    <t>gina.dolezel@thp.ca</t>
  </si>
  <si>
    <t xml:space="preserve">same as described above </t>
  </si>
  <si>
    <t>100 Queensway West</t>
  </si>
  <si>
    <t>Falls clinic runs out of two City of Mississauga community centres - Mississauga Valley community centre and Meadowvale Community Centre. Bo</t>
  </si>
  <si>
    <t>Mississauga Health OHT;</t>
  </si>
  <si>
    <t xml:space="preserve">Qualtrics </t>
  </si>
  <si>
    <t>TUG, BERG</t>
  </si>
  <si>
    <t xml:space="preserve">FES - fear of falling scale (short version) </t>
  </si>
  <si>
    <t xml:space="preserve">Geriatric Assessment Clinic </t>
  </si>
  <si>
    <t>Primary Care Practitioner;Emergency department;Ontario Health Team;Primary Care Network;Walk-in clinic;</t>
  </si>
  <si>
    <t xml:space="preserve">Regional Geriatric Outreach Program </t>
  </si>
  <si>
    <t xml:space="preserve">Seniors and Rehabilitation Day Hospital </t>
  </si>
  <si>
    <t>22.5/week 3 days per week</t>
  </si>
  <si>
    <t>Nurse Let Outreach Team (NLOT)</t>
  </si>
  <si>
    <t>cgavigan@bluewaterhealth.ca</t>
  </si>
  <si>
    <t>episodic care to LTCH</t>
  </si>
  <si>
    <t>over 1950</t>
  </si>
  <si>
    <t>Ontario Health Team;Emergency department;LTCH;Primary Care Network;Primary Care Practitioner;</t>
  </si>
  <si>
    <t>client centered palliative and culture approach</t>
  </si>
  <si>
    <t>If reason for visit;</t>
  </si>
  <si>
    <t>Woodstock Hospital Mental Health Services</t>
  </si>
  <si>
    <t>Woodstock Hospital Mental Health Services Intake</t>
  </si>
  <si>
    <t>1.6</t>
  </si>
  <si>
    <t>Paper Survey</t>
  </si>
  <si>
    <t>Transitional Support ;</t>
  </si>
  <si>
    <t>https://ocean.cognisantmd.com/referrals/NewReferral.html?rtRef=wendat_community_pro91930605</t>
  </si>
  <si>
    <t xml:space="preserve">Transition Services </t>
  </si>
  <si>
    <t xml:space="preserve">Trasnitional Support </t>
  </si>
  <si>
    <t xml:space="preserve">Transitional Supprt </t>
  </si>
  <si>
    <t xml:space="preserve">Mmet montly with OH@H Placement Co-ordinator - discuss and prioritize clients on waitlist.    Will see clients who have priority of impending move to LTC.  Clients in hospitals ALC have high priority as well  </t>
  </si>
  <si>
    <t xml:space="preserve">Lorna Tomlinsons Seniors Residence, 44 Dufferin St.  </t>
  </si>
  <si>
    <t>Penetanguishene</t>
  </si>
  <si>
    <t xml:space="preserve">L9M 1H4 </t>
  </si>
  <si>
    <t xml:space="preserve">237 Second St.  </t>
  </si>
  <si>
    <t xml:space="preserve">Midland </t>
  </si>
  <si>
    <t>L4R 3P7</t>
  </si>
  <si>
    <t>Barrie and Area OHT;North Simcoe OHT;Muskoka Almaguin OHT;South Georgian Bay OHT;Couchiching OHT;</t>
  </si>
  <si>
    <t>Community organization;Community paramedicine;Emergency department;Ontario Health atHome;Ontario Health Team;Primary Care Network;Primary Care Practitioner;</t>
  </si>
  <si>
    <t xml:space="preserve">Patient experience Surveys </t>
  </si>
  <si>
    <t>https://www.wendatprograms.com/wp-content/uploads/2022/10/Consumer-Survey-Transition-revised-2022.pdf</t>
  </si>
  <si>
    <t xml:space="preserve">Surveys </t>
  </si>
  <si>
    <t>ED-GEM;</t>
  </si>
  <si>
    <t>Weekdays;Saturdays;Weekday evenings;</t>
  </si>
  <si>
    <t>1 PT GEM (0.6 FTE)</t>
  </si>
  <si>
    <t>We have access to an Indigenous Navigator within the Emergency Department.</t>
  </si>
  <si>
    <t>We are currently working on implementing DASH</t>
  </si>
  <si>
    <t>Our GEM nurses work collaboratively with PT/OT and OHaH collectively as an Admission Avoidance team within the ED.</t>
  </si>
  <si>
    <t>Geriatric Social Workers ;</t>
  </si>
  <si>
    <t xml:space="preserve">Mobile Geriatric Social Work </t>
  </si>
  <si>
    <t xml:space="preserve">Other: Mobile Social Work </t>
  </si>
  <si>
    <t xml:space="preserve">Mobile Social Work </t>
  </si>
  <si>
    <t xml:space="preserve">Waitlist = no abilty to proritize </t>
  </si>
  <si>
    <t xml:space="preserve">L4R 3P7 </t>
  </si>
  <si>
    <t>Caregiver;Community organization;Community paramedicine;Emergency department;Ontario Health atHome;Ontario Health Team;Primary Care Network;Primary Care Practitioner;Self-referral;</t>
  </si>
  <si>
    <t>https://www.wendatprograms.com/wp-content/uploads/2022/10/Consumer-Survey-Social-Work-revised-2022.pdf</t>
  </si>
  <si>
    <t>on individual basis if required ;</t>
  </si>
  <si>
    <t>on individual basis if required;</t>
  </si>
  <si>
    <t>Weekdays;Weekday evenings;Saturdays;</t>
  </si>
  <si>
    <t>Seen within the ED visit</t>
  </si>
  <si>
    <t>Caregiver;Community organization;Community paramedicine;Emergency department;</t>
  </si>
  <si>
    <t>Emergency department;Hospital Inpatient MRP;</t>
  </si>
  <si>
    <t>Geriatric Psychiatry Ambulatory Clinic</t>
  </si>
  <si>
    <t>MOCCA; CDS</t>
  </si>
  <si>
    <t>PHQ9; Cornell</t>
  </si>
  <si>
    <t xml:space="preserve">3C Seniors Care Unit </t>
  </si>
  <si>
    <t>26</t>
  </si>
  <si>
    <t>Southlake Health</t>
  </si>
  <si>
    <t>@home Program;</t>
  </si>
  <si>
    <t>Southlake@Home</t>
  </si>
  <si>
    <t>rbakuska@southlake.ca</t>
  </si>
  <si>
    <t>700</t>
  </si>
  <si>
    <t>596 Davis Dr</t>
  </si>
  <si>
    <t>Newmarket</t>
  </si>
  <si>
    <t>•Southlake@home is a 16 week program that uses evidence-based care that meets the patients needs improving health outcomes and, in turn, improving flow by reducing length of stay and ALC.  S@home Plus program works off the regular program and focus on seniors with dementia with behaviors.  ACE@home focuses on the Senior Population that require increased rehab to be successful when returning home.</t>
  </si>
  <si>
    <t>jwatson@southlake.ca</t>
  </si>
  <si>
    <t>AHF;</t>
  </si>
  <si>
    <t>AHF - Eldon</t>
  </si>
  <si>
    <t>Patients in hospital who are deemed ALC and are waiting for LTC.  40 beds</t>
  </si>
  <si>
    <t>AHF - Sunrise Aurora</t>
  </si>
  <si>
    <t>Patients in hospital who are deemed ALC and are waiting for LTC with manageable behaviors.  10 beds</t>
  </si>
  <si>
    <t>640 Grace Street</t>
  </si>
  <si>
    <t>Northern York South Simcoe OHT;</t>
  </si>
  <si>
    <t>Qualtrix</t>
  </si>
  <si>
    <t>Access to Indigenous Navigator</t>
  </si>
  <si>
    <t>Staff/Medical Staff Engagement Survey</t>
  </si>
  <si>
    <t>smcewen@southlake.ca</t>
  </si>
  <si>
    <t>Nurse led outreach team to LTCH</t>
  </si>
  <si>
    <t>LTC+ Program - funded by Ontario Health;</t>
  </si>
  <si>
    <t>LTC+</t>
  </si>
  <si>
    <t>Victoria.Zefkic@wchospital.ca</t>
  </si>
  <si>
    <t>LTC+ - Navigational support for long-term care homes; internal medicine consultation for LTC PCPs</t>
  </si>
  <si>
    <t>Primary Care Practitioner;LTC nurses, PCPs;</t>
  </si>
  <si>
    <t>Geriatric Outreach (GOR)</t>
  </si>
  <si>
    <t>Emergency department;Geriatric Psychiatry Inpatient Unit;</t>
  </si>
  <si>
    <t>MOCCA; CDS; BPSD</t>
  </si>
  <si>
    <t>PHQ9; cornell</t>
  </si>
  <si>
    <t>GOT;</t>
  </si>
  <si>
    <t>Inpatient Geriatrics</t>
  </si>
  <si>
    <t>agardhouse@osmh.on.ca</t>
  </si>
  <si>
    <t>Couchiching OHT;Central East;</t>
  </si>
  <si>
    <t>Behaviour Success Agent (currently filled by the PT- .2 position that was vacant for first half of fiscal year))</t>
  </si>
  <si>
    <t>Emergency department;Primary Care Practitioner;hospitalists;Ontario Health atHome;Caregiver;Self-referral;Community organization;</t>
  </si>
  <si>
    <t>No, we do not track frailty status;captured in CGA but not tracked;</t>
  </si>
  <si>
    <t>No, we do not track dementia stage;when appropriate;</t>
  </si>
  <si>
    <t>Geriatrician classifies as mild-moderate-advanced when appropriate given inpt status</t>
  </si>
  <si>
    <t>No, we do not track depression scores;when appropriate;</t>
  </si>
  <si>
    <t>PHQ2, Geriatric Depression Scale, PQH9</t>
  </si>
  <si>
    <t>No, we do not track anxiety scores;when applicable;</t>
  </si>
  <si>
    <t>LTC+ - funded by Ontario Health;</t>
  </si>
  <si>
    <t>LTC+ - Navigational support to LTC homes from Nurse Navigator, GIM consultation to LTC PCPs</t>
  </si>
  <si>
    <t>Primary Care Practitioner;LTC nurses, PCPs, DOCs;</t>
  </si>
  <si>
    <t>PACTT</t>
  </si>
  <si>
    <t>scassidy@southlake.ca</t>
  </si>
  <si>
    <t>Streamlined Access / Central Access</t>
  </si>
  <si>
    <t>Southlake Community OHT / York Region catchment;</t>
  </si>
  <si>
    <t>Physicians, Psychiatrists, Other Mental Services;</t>
  </si>
  <si>
    <t>No Dedicated Culturally specific service, interpretation services available</t>
  </si>
  <si>
    <t>MoCA/MMSE</t>
  </si>
  <si>
    <t>Annual Staff Engagement Assessment</t>
  </si>
  <si>
    <t>PACTT serves adults 55+ with severe and persistent mental illness with psychosis, including schizophrenia, bipolar disorder, or major depression, and recent multiple hospital admissions/psychiatric treatment. The team provides intensive long-term interdisciplinary community treatment and support with the goal of reducing hospitalization and improving quality of life in the client’s home/community. Team roles include Registered Nurses, Social Workers, Occupational Therapist, Psychiatrist and Program Assistant.</t>
  </si>
  <si>
    <t xml:space="preserve">Inpatient Geriatric Psychiatry </t>
  </si>
  <si>
    <t>coordinated access team</t>
  </si>
  <si>
    <t>91.6</t>
  </si>
  <si>
    <t>Community organization;Emergency department;acute schedule 1 hospitals;</t>
  </si>
  <si>
    <t>English;all with translation services;</t>
  </si>
  <si>
    <t>Yes, at triage;Yes, at initial visit;Yes, at follow-up;Yes, at discharge;Yes, at all visits;No, we do not track depression scores;</t>
  </si>
  <si>
    <t>Columbia Suicide Severity Rating Scale</t>
  </si>
  <si>
    <t>coordinated Access Team</t>
  </si>
  <si>
    <t>85</t>
  </si>
  <si>
    <t>Southwest Geriatric Psychiatry Assessment Clinic (GPAC)</t>
  </si>
  <si>
    <t>this service supports providers through a consultation model</t>
  </si>
  <si>
    <t>see Comments section;</t>
  </si>
  <si>
    <t xml:space="preserve">The Specialized Geriatric Services - Geriatric Outpatient Clinic is part of the Specialized Geriatric Services program at Bluewater Health.  Together a Geriatrician and Nurse Practitioner provide Geriatric outpatient services through referrals received from hospital and community including primary care.  While the program does not formally "track" outcome measures with patients, both the Geriatrician and NP complete outcome measures as appropriate with individual patients.  Measures include; Clinical Frailty Scale, Global Deterioration Scale or FAST (Functional Assessment Staging Test), Geriatric Depression Scale or the PHQ9 and the GAD 7 or RAID.  </t>
  </si>
  <si>
    <t>Please note: Responsive Behaviour Hospital Navigator (BSO) role was vacant for 6 months in 2024-25.</t>
  </si>
  <si>
    <t>The Responsive Behaviour Hospital Navigator (Behavioural Supports Ontario) is embedded in the Specialized Geriatric Services program at Bluewater Health.  The position responds to referrals from all inpatient units in the hospital and provides support for responsive behaviours as needed however spends the majority of time on the Complex Continuing Care - Cognitively Complex Unit (CCCOG).  Please note, the statistics for this program are tracked manually through an MS Excel spreadsheet.  Additional statistics for this program are submitted and tracked through the ESC Behavioural Support Ontario Regional Coordinator and ESC Behavioural Supports Lead Agency (Alzheimer Society of Chatham-Kent).    *Role was vacant for 6 months in 2024-25.</t>
  </si>
  <si>
    <t>Acute Care of the Elderly (ACE) Follow-Up/Semi-Urgent Outpatient Clinic</t>
  </si>
  <si>
    <t>roxanne.baker@lhsc.on.ca</t>
  </si>
  <si>
    <t>One Geriatrician leads this outpatient clinic.</t>
  </si>
  <si>
    <t>One Geriatrician leads this clinic.</t>
  </si>
  <si>
    <t>712101021;</t>
  </si>
  <si>
    <t>jenna.merritt@wrhn.ca</t>
  </si>
  <si>
    <t>20</t>
  </si>
  <si>
    <t>107</t>
  </si>
  <si>
    <t>Emergency department;inpatient MRP;</t>
  </si>
  <si>
    <t>Ontario Adult Inpatient Patient Experience survey</t>
  </si>
  <si>
    <t>Employee Engagement Surveys</t>
  </si>
  <si>
    <t>brianne.hill@wrhn.ca</t>
  </si>
  <si>
    <t>113</t>
  </si>
  <si>
    <t>714751000, 714751001, 714751002, 714751030, 714751300, 714751400, 713503030;</t>
  </si>
  <si>
    <t>Neuropsychology and Cognitive Health Program</t>
  </si>
  <si>
    <t>atroyer@baycrest.org</t>
  </si>
  <si>
    <t>Baycrest Central Navigation Services</t>
  </si>
  <si>
    <t>3</t>
  </si>
  <si>
    <t>Neuropsychology and Cognitive Health program</t>
  </si>
  <si>
    <t>0.49</t>
  </si>
  <si>
    <t>Geriatric Assessment Clinic ;</t>
  </si>
  <si>
    <t>Regional Geriatric Program Baycrest</t>
  </si>
  <si>
    <t>Geriatric Assessment Clinic</t>
  </si>
  <si>
    <t>North Toronto OHT;North York Toronto Health Partners OHT;</t>
  </si>
  <si>
    <t>Primary Care Practitioner;Primary Care Network;Emergency department;</t>
  </si>
  <si>
    <t>712101019;</t>
  </si>
  <si>
    <t>Weekdays;Sundays;Saturdays;</t>
  </si>
  <si>
    <t>The Ottawa Hospital (General Campus)</t>
  </si>
  <si>
    <t>501 Smyth Rd</t>
  </si>
  <si>
    <t>SIGECAPS</t>
  </si>
  <si>
    <t>Weekdays;Saturdays;Sundays;Weekday evenings;</t>
  </si>
  <si>
    <t>GAD-7 and SIGECAPS</t>
  </si>
  <si>
    <t>North Simcoe Muskoka Specialized Geriatrics</t>
  </si>
  <si>
    <t>PT works as Behaviour Success Agent- position unfilled first 6 months of fiscal yr</t>
  </si>
  <si>
    <t>Caregiver;Community organization;Emergency department;Ontario Health atHome;Primary Care Practitioner;Self-referral;Ontario Health Team;hospitalist team;</t>
  </si>
  <si>
    <t>No, we do not track frailty status;frailty commented on for those who have CGA;</t>
  </si>
  <si>
    <t>No, we do not track dementia stage;commented on by geriatrician in consult, as appropriate;</t>
  </si>
  <si>
    <t>No, we do not track depression scores;as applicable;</t>
  </si>
  <si>
    <t>PQH2, PQH9, Geriatric Depression Scale</t>
  </si>
  <si>
    <t>No, we do not track anxiety scores;as applicable;</t>
  </si>
  <si>
    <t>GADS7</t>
  </si>
  <si>
    <t>712101018;</t>
  </si>
  <si>
    <t>Acute Care Geriatric Psychiatry Unit</t>
  </si>
  <si>
    <t>7* 3 40 96 81 (AC Day/Night Care - Geriatric Rehabilitation/Activation);</t>
  </si>
  <si>
    <t>Baycrest Ambulatory Central Intake and Navigation Services</t>
  </si>
  <si>
    <t>Not applicable</t>
  </si>
  <si>
    <t>Out patient Geriatric Day Treatment Centre</t>
  </si>
  <si>
    <t xml:space="preserve">We measure wait time from time initial referral was received to initial Assessment and time for first visit at the program. </t>
  </si>
  <si>
    <t>Primary Care Practitioner;Specialists;</t>
  </si>
  <si>
    <t>Our program is culturally informed and works to accommodate and tailor activities culturally specific needs through interviews and co-design with patients and families and through our Equity Survey "We Ask Because We Care" . We also provide language translation support as needed.</t>
  </si>
  <si>
    <t>English;We can also support patients in other langauges with trasnlation support;</t>
  </si>
  <si>
    <t>Yes, at initial visit;As needed or changes detected within clinical notes;</t>
  </si>
  <si>
    <t>We use the Clinical Frailty Scale</t>
  </si>
  <si>
    <t xml:space="preserve">Through Comprehensive Geriatric Assessment and clinical assessment no one specific tool. </t>
  </si>
  <si>
    <t>As needed;</t>
  </si>
  <si>
    <t>Organizational Employee Engagement Survey</t>
  </si>
  <si>
    <t>https://www.baycrest.org/all-clinics-services/day-treatment-centre/</t>
  </si>
  <si>
    <t>GEM - ED;</t>
  </si>
  <si>
    <t>107.5</t>
  </si>
  <si>
    <t>2.0</t>
  </si>
  <si>
    <t>Organizational pulse survey</t>
  </si>
  <si>
    <t>715307697;</t>
  </si>
  <si>
    <t xml:space="preserve">NSM Specialized Geriatric Services </t>
  </si>
  <si>
    <t xml:space="preserve">Geriatric Mental Health - Community </t>
  </si>
  <si>
    <t>jdavis@nsmsgs.ca</t>
  </si>
  <si>
    <t>Caregiver;Community organization;Community paramedicine;Emergency department;Ontario Health atHome;Primary Care Practitioner;</t>
  </si>
  <si>
    <t xml:space="preserve">PGLO Older Adult Experience Survey </t>
  </si>
  <si>
    <t xml:space="preserve">The Clinical Frailty Scale (CFS) </t>
  </si>
  <si>
    <t>Mini Cog, MoCA, MMSE 2, MMSE 2-BV, TICS, RUDAS, CICA</t>
  </si>
  <si>
    <t xml:space="preserve">GDS, Cornell, </t>
  </si>
  <si>
    <t>GAD-7, RAID</t>
  </si>
  <si>
    <t>(725821200) EXERCISE AND FALLS PREVENTION - HOSPITAL</t>
  </si>
  <si>
    <t>rnagra@baycrest.org</t>
  </si>
  <si>
    <t>Baycrest Central Navigation/Central intake</t>
  </si>
  <si>
    <t>Kinesiologist - Therapeutic Fitness Instructor (1 FTE)</t>
  </si>
  <si>
    <t>Caregiver;Community organization;Self-referral;Primary Care Practitioner;</t>
  </si>
  <si>
    <t>internally generated survey</t>
  </si>
  <si>
    <t>dementia is an exclusion criteria;</t>
  </si>
  <si>
    <t xml:space="preserve">Baycrest Falls Prevention Program
Baycrest offers group falls prevention classes in the community.
Website: https://www.baycrest.org/all-clinics-services/falls-prevention/
There is no cost for this program. 
The course teaches participants to build the skills and body awareness needed to prevent falls. Extensive evidence shows that exercising with a program that targets strength and balance prevents falls. Exercise also improves reaction times to respond to hazards and helps in achieving adequate flexibility to adjust and recover balance instead of falling.
Course description:
Maximum # of participants: 12 │All participants will be screened prior to starting the class │ 60-minute class, 1x/week for duration 10 weeks.
Class format will include:
 Falls prevention education with opportunities to practice strategies.
 Falls prevention exercise and balance activities.
Falls discussion &amp; practical strategies topics may include:
 Identification of falls risk factors
 Movement Strategies- Reaching, Bending, Turning
 Environmental factors: Bathroom, Kitchen, Bedroom, Stairs
 Community Mobility: uneven ground, ramps, curbs, escalators, etc.
 Fall Recovery
Eligibility Criteria:
 Previous fall in the last 12 months OR fear of falling
 Ambulatory with or without gait aid
 Able to stand unassisted
 Cognitive ability to understand and retain instruction
 Must be aged 65 or older to participate
</t>
  </si>
  <si>
    <t>https://www.baycrest.org/all-clinics-services/falls-prevention/</t>
  </si>
  <si>
    <t>Kinesiologist - Therapeutic Fitness Instructor  1 FTE</t>
  </si>
  <si>
    <t>Caregiver;Community organization;Primary Care Practitioner;Self-referral;</t>
  </si>
  <si>
    <t>Baycrest-developed program evaluation form</t>
  </si>
  <si>
    <t>No, we do not track dementia stage;dementia is an exclusion criteria;</t>
  </si>
  <si>
    <t>Website: https://www.baycrest.org/all-clinics-services/falls-prevention/</t>
  </si>
  <si>
    <t>Psychiatry Outpatient Clinic (Geriatric Psychiatry component)</t>
  </si>
  <si>
    <t>There are 2 FTE Psychiatrists who are trained in geriatrics in this clinic.</t>
  </si>
  <si>
    <t>&lt;50%</t>
  </si>
  <si>
    <t xml:space="preserve">This Outpatient Clinic is not exclusively for older adults, however 20-30% of patients seen are over age 65.  There are two psychiatrists trained in geriatrics who are involved in this clinic.  </t>
  </si>
  <si>
    <t>In-Patient Psychiatry Consult Service (Geriatric Psychiatry component)</t>
  </si>
  <si>
    <t>2 Psychiatrists with geriatric training are involved in this service.</t>
  </si>
  <si>
    <t xml:space="preserve">The In-Patient Psychiatry Consult service at Woodstock Hospital is not exclusive to older adults, however there are 2 Psychiatrists with geriatric training who are involved in this service.  
20-30% of patients seen in this service are over age 65.
</t>
  </si>
  <si>
    <t>Leamington Mennonite Home</t>
  </si>
  <si>
    <t>Behavioural Supports Ontario - Lead Team (Chatham-Kent)</t>
  </si>
  <si>
    <t>jeffkonrad@mennonitehome.ca</t>
  </si>
  <si>
    <t xml:space="preserve">BSO Lead Team </t>
  </si>
  <si>
    <t>35 Pickwick Dr.</t>
  </si>
  <si>
    <t>N8H 4T5</t>
  </si>
  <si>
    <t>BSO (Erie St. Clair) - Regional Operations 
Alzheimer Society of Chatham-Kent
36 Memory Lane
Chatham, ON  N7L 5M8</t>
  </si>
  <si>
    <t>Additional contact: angela@mennonitehome.ca</t>
  </si>
  <si>
    <t>BSO Lead Team - Chatham Kent</t>
  </si>
  <si>
    <t>BSO (Erie St. Clair) - Regional Operations
Alzheimer Society of Chatham-Kent
36 Memory Lane
Chatham, ON  N7L 5M8</t>
  </si>
  <si>
    <t>Canadian Mental Health Association (Lambton Kent)</t>
  </si>
  <si>
    <t>Behavioural Supports Ontario - Lead Team (Sarnia Lambton)</t>
  </si>
  <si>
    <t>krista@justasck.ca</t>
  </si>
  <si>
    <t>BSO Lead Team - Sarnia Lambton</t>
  </si>
  <si>
    <t>210 Lochiel St.</t>
  </si>
  <si>
    <t>N7T 4C7</t>
  </si>
  <si>
    <t>BSO (Erie St. Clair)-Regional Operations
36 Memory Lane
Chatham, ON N7L 5M8</t>
  </si>
  <si>
    <t>ESC BSO Regional Coordinator - Krista Schneider     krista@justasck.ca</t>
  </si>
  <si>
    <t>BSO (Erie St. Clair) - Regional Operations
Alzheimer Society of Chatham-Kent
36 Memory Lane
Chatham, ON N7L 5M8</t>
  </si>
  <si>
    <t>ESC BSO regional Coordinator - Krista Schneider  krista@justasck.ca</t>
  </si>
  <si>
    <t>The Village of Aspen Lake</t>
  </si>
  <si>
    <t>Behavioural Supports Ontario - Lead Team (Windsor)</t>
  </si>
  <si>
    <t>BSO Lead Team (Windsor)</t>
  </si>
  <si>
    <t>9855 McHugh St.</t>
  </si>
  <si>
    <t>N8P 0A6</t>
  </si>
  <si>
    <t>ESC BSO Regional Coordinator - Krista Schneider  krista@justasck.ca</t>
  </si>
  <si>
    <t>Behavioural Supports Ontario</t>
  </si>
  <si>
    <t>BSO (Erie St. Clair) Regional Operations
Alzheimer Society of Chatham-Kent
36 Memory Lane
Chatham, ON  N7L 5M8</t>
  </si>
  <si>
    <t>Behavioural Supports Ontario Lead Team (Essex)</t>
  </si>
  <si>
    <t>BSO Lead Team - Essex</t>
  </si>
  <si>
    <t>Behavioural Supports Ontario - Lead Team (Essex)</t>
  </si>
  <si>
    <t>BSO Lead Team (Essex)</t>
  </si>
  <si>
    <t>Behavioural Supports Ontario - System Navigators (Erie St. Clair)</t>
  </si>
  <si>
    <t>BSO System Navigators (Erie St. Clair)</t>
  </si>
  <si>
    <t xml:space="preserve">Regional program in Erie St. Clair </t>
  </si>
  <si>
    <t>Chatham-Kent OHT;Sarnia Lambton OHT;Windsor Essex OHT;</t>
  </si>
  <si>
    <t>Regional program; System Navigators based out of Alzheimer Society of Chatham-Kent and Alzheimer Society of Sarnia Lambton for Erie St. Clair</t>
  </si>
  <si>
    <t>Regional program - System Navigators based out of Alzheimer Society of Chatham-Kent and Alzheimer Society of Sarnia-Lambton for Erie St. Clair.</t>
  </si>
  <si>
    <t>Geri Rehab</t>
  </si>
  <si>
    <t>sonya.silver@prh.ca</t>
  </si>
  <si>
    <t>OH East</t>
  </si>
  <si>
    <t>5</t>
  </si>
  <si>
    <t xml:space="preserve">used NRS report and metric 'Days waiting for admission avg'
</t>
  </si>
  <si>
    <t>705 MacKay St</t>
  </si>
  <si>
    <t>Pembroke</t>
  </si>
  <si>
    <t>7 day per week</t>
  </si>
  <si>
    <t>acute care;</t>
  </si>
  <si>
    <t>CPES</t>
  </si>
  <si>
    <t xml:space="preserve">offered based on patient/client needs
</t>
  </si>
  <si>
    <t>Global Workforce Survey</t>
  </si>
  <si>
    <t>naomi.beaulieu@prh.ca</t>
  </si>
  <si>
    <t xml:space="preserve">Frailty scale
</t>
  </si>
  <si>
    <t>GDH</t>
  </si>
  <si>
    <t>manual recording.  high priority wait time 3-12 months.</t>
  </si>
  <si>
    <t xml:space="preserve">Older Adult Experience Survey (PGLO)
</t>
  </si>
  <si>
    <t>Caregiver Experience Survey (PGLO)</t>
  </si>
  <si>
    <t>OH EAST</t>
  </si>
  <si>
    <t>****** this survey replaces the previous one for 7*2811096 2024-25 - forgot all other Human Resources in the previous submission</t>
  </si>
  <si>
    <t>Geriatric Mental Health</t>
  </si>
  <si>
    <t>erica.mulligan@prh.ca</t>
  </si>
  <si>
    <t xml:space="preserve">avg of wait times based on geo location across county
</t>
  </si>
  <si>
    <t xml:space="preserve">nurses attended education on first nations population
</t>
  </si>
  <si>
    <t xml:space="preserve">FAST Stages/functional abilities, Reisberg
</t>
  </si>
  <si>
    <t>staff satisfaction surveys uses for organization (for accrediation - Global Workforce Survey)</t>
  </si>
  <si>
    <t>ED cost centre;</t>
  </si>
  <si>
    <t>jstephenson@woodstockhospital.ca</t>
  </si>
  <si>
    <t>Weekdays;Weekday evenings;Saturdays;Saturday evenings;Sundays;Holidays;Holiday evenings;</t>
  </si>
  <si>
    <t>AUA</t>
  </si>
  <si>
    <t>Generalized questions are asked to the caregiver regarding their experiences.</t>
  </si>
  <si>
    <t>Across Languages - interpretation services</t>
  </si>
  <si>
    <t>No specific tool is used. Generalized questions asked regarding cognitive impairment.</t>
  </si>
  <si>
    <t>Depression is reviewed as part of the assessment.;</t>
  </si>
  <si>
    <t>No specific tool is used. Generalized questions asked about depression and mood.</t>
  </si>
  <si>
    <t>Anxiety is reviewed as part of the assessment.;</t>
  </si>
  <si>
    <t>No specific tool is used. Generalized questions are asked about anxiety.</t>
  </si>
  <si>
    <t>ED/ GEM;</t>
  </si>
  <si>
    <t>lfoster@southlake.ca</t>
  </si>
  <si>
    <t>Geriatric Resource Nurse (GRN)</t>
  </si>
  <si>
    <t>Elgin OHT;Grey-Bruce OHT;Huron Perth and Area OHT;Oxford OHT;</t>
  </si>
  <si>
    <t>Elgin OHT;Grey-Bruce OHT;Huron Perth and Area OHT;Middlesex London OHT;Oxford OHT;</t>
  </si>
  <si>
    <t>https://can01.safelinks.protection.outlook.com/?url=https%3A%2F%2Foceanhealthmap.ca%2FrtRef%3Dpembroke_regional_ho-17349498&amp;data=05%7C02%7Cnaomi.beaulieu%40prh.ca%7C4c2cbbb18863489347dc08dec189b121%7C859b41b6130f4d13a6931ffec4e7cb5a%7C0%7C0%7C639160994270335146%7CUnknown%7CTWFpbGZsb3d8eyJFbXB0eU1hcGkiOnRydWUsIlYiOiIwLjAuMDAwMCIsIlAiOiJXaW4zMiIsIkFOIjoiTWFpbCIsIldUIjoyfQ%3D%3D%7C0%7C%7C%7C&amp;sdata=QfA3KxM95q0d6f4Cl4CJ1Dgtm9gU84cMFBaRWFyv0kk%3D&amp;reserved=0</t>
  </si>
  <si>
    <t>used NRS report and metric 'Days waiting for admission avg'</t>
  </si>
  <si>
    <t>Primary Care Practitioner;Emergency department;Walk-in clinic;Specialists; Acute Care; Post Acute;</t>
  </si>
  <si>
    <t xml:space="preserve">Client Satisfaction Survey - Not specific to older adults or caregivers.  St. Joseph's Care Group corporate survey focused on the clients and care partners satisfaction and experience. </t>
  </si>
  <si>
    <t xml:space="preserve">Client Satisfaction Survey: Not specific to older adults or caregivers. St. Joseph's Care Group corporate survey focused on the clients and care partners satisfaction and experience.  
Post Discharge Survey (2026 only): Post Discharge Survey consists of questions  27-29 from the Ontario Perception of Care Tool for Mental Health and Addictions. </t>
  </si>
  <si>
    <t>7* 2 95 20 96 (IP LTC - Complex Continuing Care - Complex Care - Geriatric);</t>
  </si>
  <si>
    <t>Geriatric Assessment and Rehabilitative Care Unit</t>
  </si>
  <si>
    <t>laurie.macdonald@tbh.net</t>
  </si>
  <si>
    <t>54</t>
  </si>
  <si>
    <t>83</t>
  </si>
  <si>
    <t>Emergency department;Ontario Health atHome;Community paramedicine;Primary Care Practitioner;Acute Care Hospitals;</t>
  </si>
  <si>
    <t>manual recording; 30-180 days</t>
  </si>
  <si>
    <t>http://oceanhealthmap.ca/?rtRef=geriatric_mental_hea-93364352</t>
  </si>
  <si>
    <t>staff satisfaction surveys uses for organization (for accreditation - Global Workforce Survey)</t>
  </si>
  <si>
    <t xml:space="preserve">Geriatric Psychiatry Community Services </t>
  </si>
  <si>
    <t xml:space="preserve">Baycrest central navigation </t>
  </si>
  <si>
    <t>GPCS case manager advocated for a client to get checked out at a hospital due to physical concerns.  Ultimately this client needed urgent surgery and this case manager was there to support their anxiety to ensure they got the much needed surgery.  The case manager saved this client's life.</t>
  </si>
  <si>
    <t xml:space="preserve">Client Satisfaction Survey: Not specific to older adults or caregivers. St. Joseph's Care Group corporate survey focused on the clients and care partners satisfaction and experience.
Post Discharge Survey (2026 only): Post Discharge Survey consists of questions  27-29 from the Ontario Perception of Care Tool for Mental Health and Addictions. </t>
  </si>
  <si>
    <t>Clinical Fraility Scale, SARC-F, EQ5D5L</t>
  </si>
  <si>
    <t>The program may identify and note depression and anxiety but does not screen or collect.  Other screening tools used to measure outcomes include: CTSIB-M, Berg Balance, Ten Meter Walk Test, 6 Meter Walk Test, 3 Meter Backwards Walk Test, Timed-Up-Go, Sit to Stand, 4 Square, Community Balance Scale, Grip Strength - Hand Dynamometer and Pinch Gauge, 9-Hole Peg Test, Independent Living Scale</t>
  </si>
  <si>
    <t>Primary Care Practitioner;Emergency department;Walk-in clinic;Specialists; Acute Care;</t>
  </si>
  <si>
    <t>G;7* 3 50 96 (AC Clinic Geriatric);</t>
  </si>
  <si>
    <t>Difference between the date of referral to the date seen by the GEM nurse.</t>
  </si>
  <si>
    <t>ONLY ONE LOCATION</t>
  </si>
  <si>
    <t>NO</t>
  </si>
  <si>
    <t>CLINICAL FRAILTY SCALE (CFS)</t>
  </si>
  <si>
    <t>Difference between days referred and seen.</t>
  </si>
  <si>
    <t>ONLY ONE</t>
  </si>
  <si>
    <t>3.8 Psychogeriatric Resource Consultants (1.0 Temp), 1.0 Temp Behavioural Support Education Lead</t>
  </si>
  <si>
    <t>University Health Network (Toronto General)</t>
  </si>
  <si>
    <t xml:space="preserve">Myrna Daniels Seniors Emergency Medicine Centre - Toronto General </t>
  </si>
  <si>
    <t>nazek.abdelmutti@uhn.ca</t>
  </si>
  <si>
    <t>Geriatric Emergency Medicine Centre</t>
  </si>
  <si>
    <t xml:space="preserve">The Myrna Daniels Seniors Emergency Medicine Centre is an integrated multidisciplinary service provided at University Health Network Emergency Departments. Specialized geriatric care is provided to older adults by a seniors multidsciplinary team comprising of a Occupational Therapists, Social Workers, Physiotherapists, and Geriatric Emergency Management Clinical Nurse Specialists. FTEs reflect both seniors and non-seniors dedicated roles; a one team approach ensures all patients needs are met. </t>
  </si>
  <si>
    <t xml:space="preserve">The method of estimating wait time was different from the CIHI definition as this is an acute service where patients are seen during their emergency department stay. No scheduled appointments are made. </t>
  </si>
  <si>
    <t>200 Elizabeth St.</t>
  </si>
  <si>
    <t>UHN’s Patient Experience Emergency Department Questionnaire was adopted 
from the Ontario Health Association's Patient Experience Measurement Program: https://www.oha.com/data-and-analytics/patient-experience-tools</t>
  </si>
  <si>
    <t>Indigenous Care Navigator pathway. Interpretive Language services. Spiritual Care/Chaplain services.</t>
  </si>
  <si>
    <t>English;French;100 other languages supporter by Interpretation &amp; Translation Services;</t>
  </si>
  <si>
    <t xml:space="preserve">The Myrna Daniels Seniors Emergency Medicine Centre (SEMC) is an integrated multidisciplinary service provided at University Health Network Emergency Departments. Specialized geriatric care is provided to older adults by a seniors multidisciplinary team comprising of a Occupational Therapists, Social Workers, Physiotherapists, and Geriatric Emergency Management Clinical Nurse Specialists. FTEs reflect both seniors and non-seniors dedicated roles; a one team approach ensures all patients needs are met. The ED SEMC Multidisciplinary Team (MDT) utilizes a one team model and stepped care approach to address a seniors' intersection of physical, functional, cognitive and mental health frailties. Each MDT member is supported through professional development to enhance their scope of practice in geriatric best practices. </t>
  </si>
  <si>
    <t>alexacaitlin.boblitz@uhn.ca</t>
  </si>
  <si>
    <t>General Geriatric Clinics (3FM, Oford, Gen Geri)</t>
  </si>
  <si>
    <t>Weekday evenings;</t>
  </si>
  <si>
    <t>Psychogeriatric Rehab Consultant (Chatham-Kent)</t>
  </si>
  <si>
    <t>PRC (Chatham-Kent)</t>
  </si>
  <si>
    <t xml:space="preserve">BSO (Erie St. Clair) - Regional Operations 
Alzheimer Society of Chatham-Kent
36 Memory Lane
Chatham, ON  N7L 5M8
</t>
  </si>
  <si>
    <t>University Health Network (Toronto Western)</t>
  </si>
  <si>
    <t>Myrna Daniels Seniors Emergency Medicine Centre - Toronto Western</t>
  </si>
  <si>
    <t xml:space="preserve">The method of estimating wait time was different from the CIHI definition as this is an acute service where patients are seen during their emergency department stay. </t>
  </si>
  <si>
    <t>399 Bathurst St</t>
  </si>
  <si>
    <t>French;100 other languages supporter by Interpretation &amp; Translation Services;English;</t>
  </si>
  <si>
    <t>Psychogeriatric Resource Consultant (Chatham-Kent)</t>
  </si>
  <si>
    <t xml:space="preserve"> The Myrna Daniels Seniors Emergency Medicine Centre is an integrated multidisciplinary service provided at University Health Network Emergency Departments. Specialized geriatric care is provided to older adults by a seniors multidsciplinary team comprising of a Occupational Therapists, Social Workers, Physiotherapists, and Geriatric Emergency Management Clinical Nurse Specialists. FTEs reflect both seniors and non-seniors dedicated roles; a one team approach ensures all patients needs are met. </t>
  </si>
  <si>
    <t>"UHN’s Patient Experience Emergency Department Questionnaire was adopted 
from the Ontario Health Association's Patient Experience Measurement Program: https://www.oha.com/data-and-analytics/patient-experience-tools"</t>
  </si>
  <si>
    <t>Unity Health Toronto (Providence Healthcare)</t>
  </si>
  <si>
    <t>Specialized Geriatric Services (SGS)</t>
  </si>
  <si>
    <t xml:space="preserve">Working in collaboration with RGP on central intake project, Geri Port, approx.15% portion of referrals received from Geri Port. </t>
  </si>
  <si>
    <t>Same</t>
  </si>
  <si>
    <t>3276 St. Claire Ave East</t>
  </si>
  <si>
    <t>Scarborough OHT;East Toronto Health Partners OHT;</t>
  </si>
  <si>
    <t>2 days per week</t>
  </si>
  <si>
    <t>Primary Care Practitioner;Primary Care Network;Specialists, inpatient unit at PHC;</t>
  </si>
  <si>
    <t>RGP Sociodemographic Survey requirements</t>
  </si>
  <si>
    <t>Surveys via our patient and family resource center for those that attend those programs,  Unity Care experience team sends out surveys via email to those discharged from SGS programs.</t>
  </si>
  <si>
    <t>English;Language services via in person or Lingotech online;</t>
  </si>
  <si>
    <t>Various tools based on client and appropriateness MOCA, MMSE are examples</t>
  </si>
  <si>
    <t>Yes as appropriate;</t>
  </si>
  <si>
    <t>Various scales</t>
  </si>
  <si>
    <t>Various tools</t>
  </si>
  <si>
    <t>Staff engagement surveys</t>
  </si>
  <si>
    <t>Our Clinical Manager covers all of the outpatient and ambulatory services as well as the Adult Day program at PHC. We have a 1.0 admin that covers Geri Med and Geri Psych clinics as well as outreach team, so we divided by 3 for purposes of your report.
Formal feedback via surveys is done as able, however, we require better tools in order to collate information, review themes and then make recommendations for program changes based on this.</t>
  </si>
  <si>
    <t>Shawna.funston@unityhealth.to</t>
  </si>
  <si>
    <t>Fee for service;</t>
  </si>
  <si>
    <t>East Toronto Health Partners OHT;Scarborough OHT;</t>
  </si>
  <si>
    <t>We have an outreach team as well as RN who are involved with many of the patients seen in the Geri Psych clinic, however, accounting for their FTE's under outreach, not here.  Our  SGS team consists of GM clinic Geri Psych Clinic and an outreach team all in the same space. We have 1.0 admin that covers all of these teams, so I'm dividing by 3 for purposes of these separate reports.</t>
  </si>
  <si>
    <t>Primary Care Practitioner;Primary Care Network;Mostly community referrals and some from inpatient rehab units.;</t>
  </si>
  <si>
    <t>Language services via in person or Lingotech online;English;</t>
  </si>
  <si>
    <t>7* 5 50 96 76 (COM Health Prom/Educ. &amp; Com. Dev. - Psycho-Geriatric);7*2 52 10 Behavioural Unit;</t>
  </si>
  <si>
    <t>North West Regional Behavioural Transition Unit</t>
  </si>
  <si>
    <t>jonathon.riabov@tbh.net</t>
  </si>
  <si>
    <t>32</t>
  </si>
  <si>
    <t>93.6</t>
  </si>
  <si>
    <t xml:space="preserve">Average number of days on the waitlist until admission to the unit. </t>
  </si>
  <si>
    <t>300 Lillie Street North</t>
  </si>
  <si>
    <t>1.0 Kinesiologist</t>
  </si>
  <si>
    <t>Emergency department;Ontario Health atHome;Acute Care and Long-Term Care ;</t>
  </si>
  <si>
    <t>RedCap</t>
  </si>
  <si>
    <t>Headwaters Health Care Centre (Dufferin)</t>
  </si>
  <si>
    <t>Headwaters Health Care Centre</t>
  </si>
  <si>
    <t>Kshermet@headwatershealth.ca</t>
  </si>
  <si>
    <t>Geriatric Emergency Management in ED</t>
  </si>
  <si>
    <t>Patients are referred by ED physician and seen right away</t>
  </si>
  <si>
    <t>100 Rolling Hills Dr</t>
  </si>
  <si>
    <t>Orangeville</t>
  </si>
  <si>
    <t>L9W 4X9</t>
  </si>
  <si>
    <t>Hills of Headwaters Collaborative OHT;</t>
  </si>
  <si>
    <t>Columbia Suicide Scale</t>
  </si>
  <si>
    <t>The Pharmacist (total 0.6 FTE) and RN (total 1.0 FTE) are accounted for in the Geri Med section however, do support this team as needed as well.</t>
  </si>
  <si>
    <t>Caregiver;Community organization;Emergency department;Primary Care Network;Primary Care Practitioner;Self-referral;Specialists, inpatient unit at PHC;</t>
  </si>
  <si>
    <t>7* 2 95 20 96 (IP LTC - Complex Continuing Care - Complex Care - Geriatric);7*2 95 20 12;</t>
  </si>
  <si>
    <t>Post Discharge Geriatric Remote Care Monitoring</t>
  </si>
  <si>
    <t>Geriatric Assessment and Rehabilitative Care Unit;</t>
  </si>
  <si>
    <t>MS Forms</t>
  </si>
  <si>
    <t>Within TELUS Health App</t>
  </si>
  <si>
    <t>TELSU Health App</t>
  </si>
  <si>
    <t>SGS Falls Prevention Clinic</t>
  </si>
  <si>
    <t>Emergency department;Primary Care Network;Primary Care Practitioner;Specialists, GAIN team, inpatient units at PHC;</t>
  </si>
  <si>
    <t>End of session and patient experience team survey's sent post discharge.</t>
  </si>
  <si>
    <t>As above</t>
  </si>
  <si>
    <t>Clinical frailty scale</t>
  </si>
  <si>
    <t>Yes as required;</t>
  </si>
  <si>
    <t>Various ie. MOCA MMSE</t>
  </si>
  <si>
    <t>various tools</t>
  </si>
  <si>
    <t>This program is mainly one to one sessions in a clinic setting.  Group education recently reviewed and will be implemented.</t>
  </si>
  <si>
    <t>76</t>
  </si>
  <si>
    <t>Ontario Health atHome;Emergency department;Community paramedicine;Primary Care Practitioner;Acute Care Hospitals;</t>
  </si>
  <si>
    <t>7*25921010;</t>
  </si>
  <si>
    <t>North West Behavioural Support Transition Unit</t>
  </si>
  <si>
    <t>86</t>
  </si>
  <si>
    <t>Average number of days on waitlist prior to admission</t>
  </si>
  <si>
    <t xml:space="preserve">300 Lillie Street North </t>
  </si>
  <si>
    <t>1 Kinesiologist</t>
  </si>
  <si>
    <t>Emergency department;Ontario Health atHome;Primary Care Practitioner;Acute Care Hospitals;</t>
  </si>
  <si>
    <t>7*12952012;</t>
  </si>
  <si>
    <t>Post-Discharge Geriatric Remote Care Monitoring</t>
  </si>
  <si>
    <t>TELUS Health App</t>
  </si>
  <si>
    <t>712101010;</t>
  </si>
  <si>
    <t>Geriatric Medicine Consult Service</t>
  </si>
  <si>
    <t>jungp@mcmaster.ca</t>
  </si>
  <si>
    <t>inpatient MRP;</t>
  </si>
  <si>
    <t>Connected Care Halton OHT;</t>
  </si>
  <si>
    <t>Geriatric Medicine Rehab Units</t>
  </si>
  <si>
    <t>10</t>
  </si>
  <si>
    <t>Acute care providers;</t>
  </si>
  <si>
    <t>Geriatric Outpatient Clinics - OTMH</t>
  </si>
  <si>
    <t>Primary Care Practitioner;Emergency department;Ontario Health Team;Primary Care Network;</t>
  </si>
  <si>
    <t>Emergency department;Self-referral;Acute care clinicians;</t>
  </si>
  <si>
    <t>Emergency department;Acute care clinicians;</t>
  </si>
  <si>
    <t>Monthly meetings to verify.</t>
  </si>
  <si>
    <t>Emergency department;Primary Care Practitioner;Inpatient discharges;</t>
  </si>
  <si>
    <t>Only in stroke;</t>
  </si>
  <si>
    <t>PHQ</t>
  </si>
  <si>
    <t>Metrics@Work</t>
  </si>
  <si>
    <t>Halton Healthcare (Milton District Hospital)</t>
  </si>
  <si>
    <t>725 Bronte St. S</t>
  </si>
  <si>
    <t>Milton</t>
  </si>
  <si>
    <t>Acute care clinicians;</t>
  </si>
  <si>
    <t>Halton Healthcare (Georgetown Hospital)</t>
  </si>
  <si>
    <t>1 Princess Anne Dr.</t>
  </si>
  <si>
    <t>Georgetown</t>
  </si>
  <si>
    <t>Acute care clinicians;Emergency department;</t>
  </si>
  <si>
    <t>Hospital Elder Life Progrma</t>
  </si>
  <si>
    <t>Geriatric Outreach;</t>
  </si>
  <si>
    <t>Monthly meeting.</t>
  </si>
  <si>
    <t>English;Translation tool available;</t>
  </si>
  <si>
    <t>Just in stroke;</t>
  </si>
  <si>
    <t>Geriatric Medicine Internal Consult Team</t>
  </si>
  <si>
    <t>70</t>
  </si>
  <si>
    <t>98</t>
  </si>
  <si>
    <t>CNS for Geriatrics 1.0</t>
  </si>
  <si>
    <t>Acute Care, Community and Emerg ;</t>
  </si>
  <si>
    <t>Patient experience team surveys done on floors and post discharge</t>
  </si>
  <si>
    <t>Patient experience team surveys</t>
  </si>
  <si>
    <t>Rec therapy team offers monthly programming covering various cultures and observances</t>
  </si>
  <si>
    <t>English;Language services for interpreters;</t>
  </si>
  <si>
    <t>Yes, at initial visit;As required;</t>
  </si>
  <si>
    <t>Magda.Doran@unityhealth.to</t>
  </si>
  <si>
    <t>Dr Soicher  - independent clinician working in geriatric clinic with Dr Noor. ;7* 3 50 96 10 (AC Clinic Geriatric - General);</t>
  </si>
  <si>
    <t>Waterloo Wellington Specialized Geriatrics-Clinical Intake</t>
  </si>
  <si>
    <t>St. Joseph's Geriatric Medicine clinic</t>
  </si>
  <si>
    <t>diane.hagarty@sjhcg.ca</t>
  </si>
  <si>
    <t>Not different from above</t>
  </si>
  <si>
    <t>Guelph Wellington OHT;Huron Perth and Area OHT;</t>
  </si>
  <si>
    <t>5 days/wk split between 2 Specialists - Dr Soicher 22.5 hr/wk</t>
  </si>
  <si>
    <t>Translation services</t>
  </si>
  <si>
    <t>English;translation available;</t>
  </si>
  <si>
    <t>Rockwood Global Deterioration Tool</t>
  </si>
  <si>
    <t>GAD-7 and RAID</t>
  </si>
  <si>
    <t>Geriatric clinic is not a Ministry funded program and all services are provided in kind. On average, approximately 1600 referrals as received per year. St. Joseph's hosts Dr Amra Noor and Dr Gabriel Soicher, as two part-time Specialists. This data reflects Dr. Soicher's role in the clinic and Dr Noor's data was reported through CMHA as she is part of the CaseWorks system.</t>
  </si>
  <si>
    <t>Geriatric Psychiatry Internal Consult Team</t>
  </si>
  <si>
    <t>Acute care, community and Emerg;</t>
  </si>
  <si>
    <t>Yes, at all visits;as required;</t>
  </si>
  <si>
    <t>Yes, at all visits;As required;</t>
  </si>
  <si>
    <t>jprieur@ckha.on.ca</t>
  </si>
  <si>
    <t>Monday-Friday 8:00-4:00;</t>
  </si>
  <si>
    <t>Signed agreements with 7 LTC homes, totalling close to 500 beds. Note: retirement and recruitment challenges impacted volumes late in 2024-25 and early 2025-26.</t>
  </si>
  <si>
    <t>Geriatric Outreach Program</t>
  </si>
  <si>
    <t>t.twiss@cfht.ca</t>
  </si>
  <si>
    <t xml:space="preserve">Referrals are managed through central intake then sent to our program-our wait times are measured from time of referral received to first appointment. For Urgent 2-4 weeks for Regular stream average 2-3 months </t>
  </si>
  <si>
    <t>119 Memorial Avenue</t>
  </si>
  <si>
    <t>Couchiching OHT;Eastern York Region and North Durham OHT;</t>
  </si>
  <si>
    <t>Kinesiologist 1.0</t>
  </si>
  <si>
    <t>Emergency department;Primary Care Practitioner;Community organization;Ontario Health atHome;</t>
  </si>
  <si>
    <t>we offer Cultural identification at intake and link to any resources once identified or shared</t>
  </si>
  <si>
    <t>Yes, at initial visit;Yes, at triage;</t>
  </si>
  <si>
    <t>Clinical Frailty Scale Rockwood 9 point</t>
  </si>
  <si>
    <t>PHQ9 and GAD</t>
  </si>
  <si>
    <t>Story uploaded July 31, 2026</t>
  </si>
  <si>
    <t>Signed agreements with 7 LTC homes, totalling close to 500 beds.  Note: retirement and recruitment challenges impacted volumes in late 2024-25 and early 2025-26.</t>
  </si>
  <si>
    <t>CKHA Hospital Elder Life Program</t>
  </si>
  <si>
    <t>internal order for admitted CKHA patients;</t>
  </si>
  <si>
    <t>1.0 Elder Life Specialist</t>
  </si>
  <si>
    <t>14 current volunteers (689 hours logged in 2025-2026).  
Elder Life Specialist trained 130 CKHA staff on SfCare related education (GPA, Delirium, MOVE, etc.) in 2025-2026.</t>
  </si>
  <si>
    <t>Outpatient Geriatric Day Treatment Centre;</t>
  </si>
  <si>
    <t>Baycrest Ambulatory Services - Day Treatment Centre</t>
  </si>
  <si>
    <t>The program is connected to Baycrest Hospital Ambulatory Services Central Navigation program</t>
  </si>
  <si>
    <t>We measure wait time from the time initial referral received to first visit at the program. We also measure time from date initial referral received to time of initial assessment.</t>
  </si>
  <si>
    <t>Primary Care Practitioner;Walk-in clinic;Other specialists and Post Acute Care;</t>
  </si>
  <si>
    <t xml:space="preserve">We collect feedback informally </t>
  </si>
  <si>
    <t>We collect feedback informally</t>
  </si>
  <si>
    <t>We provide translation support, we tailor care plans and interventions based on client preferences including cultural preferences and background. We incorporate holiday celebrations in our program. We also apply an Equity Survey which allows us to be more informed about individual background and needs to ensure equitable participation in our program.</t>
  </si>
  <si>
    <t>English;Translation supports available as needed;</t>
  </si>
  <si>
    <t>Clinical assessment no one specific tool - note any changes in clinical and progress notes</t>
  </si>
  <si>
    <t>Yes, at initial visit;As needed ;</t>
  </si>
  <si>
    <t>Yes, at initial visit;As needed;</t>
  </si>
  <si>
    <t>We have an organizational staff engagement Survey that we apply on a yearly basis</t>
  </si>
  <si>
    <t>e-referral is only available through the joint CMHA CKHA Central Intake</t>
  </si>
  <si>
    <t>dsaunders@ckha.on.ca</t>
  </si>
  <si>
    <t>CMHA CKHA Central Intake</t>
  </si>
  <si>
    <t>Monday-Friday 8:30-4:30;</t>
  </si>
  <si>
    <t>weekly support from a pyschiatrist</t>
  </si>
  <si>
    <t>Note: Stephanie DeVito will be on maternity leave until September 2027. sdevito@ckha.on.ca</t>
  </si>
  <si>
    <t>e-referral is available through the CMHA CKHA Central Intake</t>
  </si>
  <si>
    <t>weekly support from a psychiatrist</t>
  </si>
  <si>
    <t>Community Outreach Geriatric and Primary Care;</t>
  </si>
  <si>
    <t>Baycrest Ambulatory Services - Integrated Community Care Team</t>
  </si>
  <si>
    <t>icct@baycrest.org</t>
  </si>
  <si>
    <t>Our program is connected to the Baycrest Ambulatory Central Navigation Service</t>
  </si>
  <si>
    <t>Care of the Elderly Physician share care and Primary Care</t>
  </si>
  <si>
    <t>We measure wait time from time initial referral was received until first visit.</t>
  </si>
  <si>
    <t>Ontario Health atHome;Emergency department;Primary Care Practitioner;Community organization;Ontario Health Team;Walk-in clinic;</t>
  </si>
  <si>
    <t>We constantly co-design and adapt our service to met individual care and cultural needs and preferences. We also apply the We Ask Because We Care Equity survey to ensure equitable service delivery to our clients.</t>
  </si>
  <si>
    <t>English;Translation and interpretation supports available;</t>
  </si>
  <si>
    <t>RUDAS, MMSE, MOCA</t>
  </si>
  <si>
    <t>We use the Baycrest Hospital Staff Engagement Survey and apply the survey on a yearly basis</t>
  </si>
  <si>
    <t>Our program includes 3 streams:
1. Geriatric Outreach Assessment and consults for Home Bound older adults
2. Shared Care - primary care services for Home Bound Older Adults
3. Primary Care outreach services for Home Bound Older Adults</t>
  </si>
  <si>
    <t>https://www.baycrest.org/all-clinics-services/integrated-community-care-team/</t>
  </si>
  <si>
    <t>Edanieli@baycrest.org</t>
  </si>
  <si>
    <t>kristen.scott@wrh.on.ca</t>
  </si>
  <si>
    <t>0700-1700 7 days per week;</t>
  </si>
  <si>
    <t>1030 Ouellette Ave.</t>
  </si>
  <si>
    <t>internal referrals;</t>
  </si>
  <si>
    <t xml:space="preserve">Geriatric Rehabilitation Unit </t>
  </si>
  <si>
    <t>Parkwood Access</t>
  </si>
  <si>
    <t>101.4</t>
  </si>
  <si>
    <t>0.4 nurse educator</t>
  </si>
  <si>
    <t>101.7</t>
  </si>
  <si>
    <t>Baycrest Hospital Ambulatory Services - Integrated Community Care Team</t>
  </si>
  <si>
    <t>ICCT@baycrest.org</t>
  </si>
  <si>
    <t xml:space="preserve">We are connected to Baycrest Hospital Ambulatory Central Intake and Navigation Program </t>
  </si>
  <si>
    <t>We measure from time of  referral received until first visit.</t>
  </si>
  <si>
    <t>Emergency department;Ontario Health atHome;Ontario Health Team;Primary Care Practitioner;Walk-in clinic;Other specialists and hospitals;</t>
  </si>
  <si>
    <t>We offer an equity survey to all of our clients and proactively co-design services with them to meet individual and cultural needs and preferences. We also provide interpretation and translation supports as needed.</t>
  </si>
  <si>
    <t>English;Interpretation and translation supports available;</t>
  </si>
  <si>
    <t>Cognitive scoring from RUDAS, MMSE, MOCA</t>
  </si>
  <si>
    <t>We apply a yearly Staff Engagement Survey</t>
  </si>
  <si>
    <t>Our program includes 3 streams:
1. Geriatric Outreach Ax' and consult - for home-bound older adults
2. Share Care primary care in the home - for home-bound older adults 
3. Primary care in the home - for home-bound older adults</t>
  </si>
  <si>
    <t>Geriatric Inpatient Services</t>
  </si>
  <si>
    <t>Acute care physician;Emergency department;</t>
  </si>
  <si>
    <t>Geriatric Consult Service - Inpatient</t>
  </si>
  <si>
    <t>Emergency department;Inpatient physicians;</t>
  </si>
  <si>
    <t>7* 5 10 20 (COM Clinics/Programs - General Clinic);Geriatric Assessment Clinic;</t>
  </si>
  <si>
    <t>It is listed under: Baycrest Hospital Ambulatory Services - Geriatric Assessment Clinic</t>
  </si>
  <si>
    <t>We are connected to the Baycrest Hospital Ambulatory Central Navigation Services</t>
  </si>
  <si>
    <t>We measure wait time form time referral was received until firs visit.</t>
  </si>
  <si>
    <t>Primary Care Practitioner;Walk-in clinic;Other specialists and hospitals;</t>
  </si>
  <si>
    <t>We offer an Equity survey to all of our clients and we proactively co-design care based on individual and cultural needs including language support.</t>
  </si>
  <si>
    <t>English;Italian, Tamil, Spanish, translation support available;</t>
  </si>
  <si>
    <t xml:space="preserve">Based on clinical assessment </t>
  </si>
  <si>
    <t>Yes, at initial visit;As needed at follow up ;</t>
  </si>
  <si>
    <t>PHQ2, PHQ9</t>
  </si>
  <si>
    <t>Yes, at initial visit;As needed in f/u;</t>
  </si>
  <si>
    <t>We apply a staff Engagement Survey every year</t>
  </si>
  <si>
    <t>https://www.baycrest.org/all-clinics-services/Geriatric%20assessment%20clinic/</t>
  </si>
  <si>
    <t>We are listed under Baycrest Hospital Ambulatory Services - Geriatric Assessment Clinic</t>
  </si>
  <si>
    <t>We are connected to the Baycrest Ambulatory Central Navigation program</t>
  </si>
  <si>
    <t>We measure wait time from time referral was received until first visit.</t>
  </si>
  <si>
    <t>Emergency department;Primary Care Practitioner;Walk-in clinic;Other specialists;</t>
  </si>
  <si>
    <t xml:space="preserve">We offer an equity survey to all of our clients, we provide service in several languages and translation support and we proactively co-design and adapt our services to meet individual and cultural needs and preferences. </t>
  </si>
  <si>
    <t>English;Italian, Tamil, Spanish;</t>
  </si>
  <si>
    <t>Yes, at initial visit;At F/U as needed;</t>
  </si>
  <si>
    <t>PHQ2 and PHQ9</t>
  </si>
  <si>
    <t>Yes, at initial visit;At f/u as needed;</t>
  </si>
  <si>
    <t>We apply a yearly staff engagement survey</t>
  </si>
  <si>
    <t>Emergency department;Inpatient providers;</t>
  </si>
  <si>
    <t>Unknwon;</t>
  </si>
  <si>
    <t>Emergency department;inpatient providers;</t>
  </si>
  <si>
    <t>Waypoint Centre for Mental Health Care</t>
  </si>
  <si>
    <t>71276596;</t>
  </si>
  <si>
    <t>Waypoint Centre for Mental Health Care - Central Intake</t>
  </si>
  <si>
    <t>28</t>
  </si>
  <si>
    <t>99.54</t>
  </si>
  <si>
    <t>500 Church Street</t>
  </si>
  <si>
    <t xml:space="preserve">Patient Experience Pulse survey </t>
  </si>
  <si>
    <t>Yes, at follow-up;</t>
  </si>
  <si>
    <t xml:space="preserve">Total budgeted FTE count for 2024/25 = 52.47 (includes allied health staff). Couldn't get access to RN/RPN/PSW/RSS breakdown. </t>
  </si>
  <si>
    <t>nhooper@nsmsgs.ca</t>
  </si>
  <si>
    <t>85.6</t>
  </si>
  <si>
    <t>Patient Experience Pulse survey</t>
  </si>
  <si>
    <t xml:space="preserve">Total budgeted FTE count for 2025/26 = 52.81 (includes allied health staff). Couldn't get access to RN/RPN/PSW/RSS breakdown. </t>
  </si>
  <si>
    <t>St. Joseph's Healthcare Hamilton (West 5th)</t>
  </si>
  <si>
    <t xml:space="preserve">SJHH - West 5th- BRANT Seniors Mental health Outreach Program </t>
  </si>
  <si>
    <t xml:space="preserve">Connected to two CC/CI programs: For community based referrals: 1. Regional Geriatric Program (RGP)  -Central, Centralized Clinical Intake (CCI); 2. SJHH MHA CONNECT ( CA/CCI for community based mental health/addictions referrals; 3. LTC referrals are sent to our office for registration, screening and scheduling etc. and not connected to the CA/CI. </t>
  </si>
  <si>
    <t xml:space="preserve">average number of days between referral date and date patient seen </t>
  </si>
  <si>
    <t>100 West 5th Street</t>
  </si>
  <si>
    <t>L8N 3K7</t>
  </si>
  <si>
    <t xml:space="preserve">99 Wayne Gretzky Parkway C/O St Joseph's Lifecare LTCH </t>
  </si>
  <si>
    <t xml:space="preserve">Brantford </t>
  </si>
  <si>
    <t>Note: our mental health workers are regulated health staff who work in transdisciplinary roles; the 0.8 staff on this team is a SW</t>
  </si>
  <si>
    <t>Primary Care Practitioner;Ontario Health atHome;Emergency department;Community paramedicine;Community organization;</t>
  </si>
  <si>
    <t xml:space="preserve">we have standard set of questions that are asked to patients/family members, twice per year (June and Nov) for those patients seen face to face in the month; we will attach the report that has survey etc.  </t>
  </si>
  <si>
    <t>English;we use telephone based and in person translation services as well ;</t>
  </si>
  <si>
    <t>Not consistently used within this team; physician specific ;</t>
  </si>
  <si>
    <t xml:space="preserve">this is used inconsistently amongst physicians/staff in this program; FAST and GDRS; although not staging tools MoCA and MMSE used for cognitive screening; other tools also used in context of dementia e.g. Frontal Behavioural Inventory, Mild Behavioural Impairment (MBI) and the RUDAS (Rowland Universal Dementia Assessment Scale)  </t>
  </si>
  <si>
    <t xml:space="preserve">track using GDS-15 or Cornell Depression Scale; not consistently at discharge though  </t>
  </si>
  <si>
    <t xml:space="preserve">GAD - 7 but soon moving to Geriatric Anxiety Inventory Fall 2026; tools not tacked consistently at discharge </t>
  </si>
  <si>
    <t xml:space="preserve">Have not sent out provider surveys in the last 5 years; used to send to PCPS who referred at least 2 or more referrals within the year; have periodically surveys LTC provider partners as well but not in last 5 years </t>
  </si>
  <si>
    <t xml:space="preserve">I am unable to link the SJHH SMH Patient and Family Satisfaction Survey Report so will send to Kelly and Heather </t>
  </si>
  <si>
    <t>St. Joseph's Healthcare Hamilton (Halton)</t>
  </si>
  <si>
    <t xml:space="preserve">St Joseph's Healthcare Hamilton - West 5th- Halton Seniors Mental Health Outreach </t>
  </si>
  <si>
    <t>This team is connected to three CC/CI programs: For community based referrals: 1. Regional Geriatric Program (RGP)  -Central, Centralized Clinical Intake (CCI); 2. SJHH MHA CONNECT ( CA/CCI for community based mental health/addictions referrals; 3. ONE LINK MHA centralized intake hosted through Halton Healthcare Services and the association of TRillium Health Partners which has its own centralized MHA intake which also funnels referrals to our Halton based service; 4. LTC referrals across our catchment of Halton region and northwest Mississauga are sent to our office for registration, screening and scheduling etc. and not connected to the CA/CI.</t>
  </si>
  <si>
    <t>calculated as average number of days between referral date and date the patient was seen</t>
  </si>
  <si>
    <t>5230 South Service Road Unit #103</t>
  </si>
  <si>
    <t>Burlington</t>
  </si>
  <si>
    <t>Burlington OHT;</t>
  </si>
  <si>
    <t xml:space="preserve">Mental Health Workers are predominatly regulated and function in a transdisciplinary capacity across the catchment; we also have 1.0 FTE seconded Concurrent Disorder Worker  on this team </t>
  </si>
  <si>
    <t>Community organization;Community paramedicine;Emergency department;Ontario Health atHome;Primary Care Practitioner;Walk-in clinic;</t>
  </si>
  <si>
    <t xml:space="preserve">we have created our own survey - see Brant SMHOP response and an example of most recent survey report shared with PGLO </t>
  </si>
  <si>
    <t xml:space="preserve">we have created our own patient and family satisfaction survey - see Brant response and copy of recent report </t>
  </si>
  <si>
    <t>English;we use telephone and in person translation services as well ;</t>
  </si>
  <si>
    <t>Yes, at initial visit;inconsistent across physicians in this program ;</t>
  </si>
  <si>
    <t xml:space="preserve">GDS-15 and Cornell Scale ; inconsistently tracked at discharge </t>
  </si>
  <si>
    <t>GAD -7 and will be moving to Geriatric Anxiety Inventory in September 2026</t>
  </si>
  <si>
    <t xml:space="preserve">see response for Brant SMHOP </t>
  </si>
  <si>
    <t xml:space="preserve">St Joseph's Healthcare Hamilton - Hamilton Seniors Mental Health Outpatient and Outreach Service </t>
  </si>
  <si>
    <t>This program is connected to two CC/CI programs: For community based referrals: 1. Regional Geriatric Program (RGP)  -Central, Centralized Clinical Intake (CCI); 2. SJHH MHA CONNECT ( CA/CCI for community based mental health/addictions referrals</t>
  </si>
  <si>
    <t xml:space="preserve">this program is an outpatient and outreach team </t>
  </si>
  <si>
    <t xml:space="preserve">mental Health Workers listed above are both regulated and are transdisciplinary workers; psychologist above is a neurpsychologist and shared across our 2 inpatient units and for our 4 community SMH based programs </t>
  </si>
  <si>
    <t xml:space="preserve">see Brant reply </t>
  </si>
  <si>
    <t>English;we also access telephone and in person based translation services;</t>
  </si>
  <si>
    <t>this is used inconsistently amongst physicians in this program; FAST and GDRS</t>
  </si>
  <si>
    <t xml:space="preserve">GDS-a5 and Corenell DEpression Scale in Dementia ; tracked inconsistently at discharge </t>
  </si>
  <si>
    <t>currently GAD-7 and changing to Geriatric Anxiety Inventory in Sept 2026</t>
  </si>
  <si>
    <t xml:space="preserve">see Brant response </t>
  </si>
  <si>
    <t>St. Joseph's Healthcare Hamilton (Niagara)</t>
  </si>
  <si>
    <t xml:space="preserve">St Joseph's Healthcare Hamilton - West 5th - Niagara Seniors Mental Health Outreach Program </t>
  </si>
  <si>
    <t>This Niagara based prgoram is connected to two CC/CI programs: For community based referrals: 1. Regional Geriatric Program (RGP)  -Central, Centralized Clinical Intake (CCI) has a partnership with Niagara Health- geriatric Medicine and Niagara Health - Adult mental health offering seniors mental health and St Joseph's - SMHOP to provide central location for PCPs to refer community based SGS referrals; ; 2. some PCPs in Niagara Region or patients served by SJHH in Hamilton but living in Niagara will be referred via SJHH MHA CONNECT ( CA/CCI for community based mental health/addictions referrals; 3. all Niagara based LTC referrals are sent to our local Niagara office for registration, screening and scheduling etc. and not connected to the CA/CI.</t>
  </si>
  <si>
    <t>110 Hannover Drive Unit # 107</t>
  </si>
  <si>
    <t>L2W 1A4</t>
  </si>
  <si>
    <t xml:space="preserve">all mental health workers on this team are regulated and work in transdisciplinary role ( 1 part time RN, 1 SW and 1 OT) </t>
  </si>
  <si>
    <t xml:space="preserve">see Brant </t>
  </si>
  <si>
    <t xml:space="preserve">see Brant SMHOP </t>
  </si>
  <si>
    <t>English;also access telephone based and in person translation services ;</t>
  </si>
  <si>
    <t>inconsistent use across physicians ;</t>
  </si>
  <si>
    <t xml:space="preserve">this is used inconsistently amongst physicians/staff in this program; FAST and GDRS; although not staging tools MoCA and MMSE used for cognitive screening; other tools also used in context of dementia e.g. Frontal Behavioural Inventory, Mild Behavioural Impairment (MBI) and the RUDAS (Rowland Universal Dementia Assessment Scale)   </t>
  </si>
  <si>
    <t>Yes, at initial visit;Yes, at follow-up;Yes, at discharge;not tracked consistently at discharge ;</t>
  </si>
  <si>
    <t xml:space="preserve">GDS-15 and Cornell Scale for Depression in Dementia </t>
  </si>
  <si>
    <t>Yes, at initial visit;Yes, at follow-up;Yes, at discharge;not tracked consistent;y at discharge ;</t>
  </si>
  <si>
    <t>GAD-7 and changing to Geriatric Anxiety Inventory in Sept 2026</t>
  </si>
  <si>
    <t xml:space="preserve">Psychogeriatric Resource Consultants (PRCs) </t>
  </si>
  <si>
    <t>jbaxter@stjoes.ca</t>
  </si>
  <si>
    <t>Ontario Shores Centre for Mental Health Sciences - Outpatient Services</t>
  </si>
  <si>
    <t>Referral received to service date/date of admission (minus hold days)</t>
  </si>
  <si>
    <t>1615 Dundas Street East</t>
  </si>
  <si>
    <t>Community organization;Emergency department;Ontario Health Team;Primary Care Network;Primary Care Practitioner;Walk-in clinic;No details;</t>
  </si>
  <si>
    <t>Moca
MMSE
Mini Cog</t>
  </si>
  <si>
    <t>Not formally, but open discussions during meetings</t>
  </si>
  <si>
    <t>Community organization;Emergency department;Ontario Health Team;Primary Care Network;Primary Care Practitioner;Self-referral;Walk-in clinic;Not specified;</t>
  </si>
  <si>
    <t>Interpretation services</t>
  </si>
  <si>
    <t>mini cog
moca
mmse</t>
  </si>
  <si>
    <t>phq9</t>
  </si>
  <si>
    <t>g7ad</t>
  </si>
  <si>
    <t>700 Gordon Street</t>
  </si>
  <si>
    <t>Eastern York Region and North Durham OHT;Northern York South Simcoe OHT;</t>
  </si>
  <si>
    <t>Kawartha Lakes Haliburton OHT;Durham OHT;</t>
  </si>
  <si>
    <t xml:space="preserve">1 Behaviour analyst </t>
  </si>
  <si>
    <t>Community organization;Emergency department;Ontario Health Team;Primary Care Network;Walk-in clinic;not specified ;</t>
  </si>
  <si>
    <t>opoc</t>
  </si>
  <si>
    <t>translation services</t>
  </si>
  <si>
    <t>mmse
moca
mini cog</t>
  </si>
  <si>
    <t>if warranted and pt is able ;</t>
  </si>
  <si>
    <t>if warranted and pt is able;</t>
  </si>
  <si>
    <t>gad7</t>
  </si>
  <si>
    <t>Durham OHT;Kawartha Lakes Haliburton OHT;</t>
  </si>
  <si>
    <t>1 behaviour analyst</t>
  </si>
  <si>
    <t>Community organization;Emergency department;Ontario Health Team;Primary Care Network;Primary Care Practitioner;Walk-in clinic;not specified;</t>
  </si>
  <si>
    <t>interpretation services</t>
  </si>
  <si>
    <t>gfi</t>
  </si>
  <si>
    <t>Yes, at all visits;if warranted;</t>
  </si>
  <si>
    <t>Emergency department in hospital ;</t>
  </si>
  <si>
    <t>GEM program at Mackenzie health</t>
  </si>
  <si>
    <t xml:space="preserve">Emergency department at hospital </t>
  </si>
  <si>
    <t>English;Farsi ;</t>
  </si>
  <si>
    <t>Ontario Shores Centre for Mental Health Sciences – Inpatient Services</t>
  </si>
  <si>
    <t>General Psychiatry Unit</t>
  </si>
  <si>
    <t>93.2</t>
  </si>
  <si>
    <t>0.67 - Rehab Assistant &amp; Behaviour Analyst</t>
  </si>
  <si>
    <t>Community organization;Emergency department;Ontario Health Team;Primary Care Network;Primary Care Practitioner;not specified;</t>
  </si>
  <si>
    <t>translations services
smudging
religious/spiritual providers</t>
  </si>
  <si>
    <t>English;access to other languages;</t>
  </si>
  <si>
    <t>99.4</t>
  </si>
  <si>
    <t>0.67 - Rehab assistant and behaviour analyst</t>
  </si>
  <si>
    <t xml:space="preserve">translations services
smudging
religious/spiritual providers
</t>
  </si>
  <si>
    <t>English;accessed through translation;</t>
  </si>
  <si>
    <t>83.5</t>
  </si>
  <si>
    <t>0.67 - behaviour analyst &amp; rehab assistant</t>
  </si>
  <si>
    <t>English;offered through translation services;</t>
  </si>
  <si>
    <t>Geriatric Transition Unit</t>
  </si>
  <si>
    <t>80.2</t>
  </si>
  <si>
    <t>0.67 - rehab assistant and behaviour analyst</t>
  </si>
  <si>
    <t>English;translation services;</t>
  </si>
  <si>
    <t>23</t>
  </si>
  <si>
    <t>80.5</t>
  </si>
  <si>
    <t>English;through translation services;</t>
  </si>
  <si>
    <t>75</t>
  </si>
  <si>
    <t xml:space="preserve">Referral received to service date/date of admission (minus hold days)
</t>
  </si>
  <si>
    <t>as necessary;</t>
  </si>
  <si>
    <t xml:space="preserve"> Not formally, but open discussions during meetings</t>
  </si>
  <si>
    <t>7* 5 10 76 96 (COM Clinics/Programs - MH Psycho-geriatric);7* 5 30 76 96 (COM MH Home Care - Geriatric Psych. Assessment);</t>
  </si>
  <si>
    <t>Ontario Shores Centre for Mental Health Sciences - Outpatient Services &amp; Ontario Shores Centre for Mental Health Sciences – Inpatient Services</t>
  </si>
  <si>
    <t>Emergency department;Primary Care Practitioner;Ontario Health Team;</t>
  </si>
  <si>
    <t>Geriatric Psychiatry Outpatient Services</t>
  </si>
  <si>
    <t>mcorbin@haltonheathcare.com</t>
  </si>
  <si>
    <t>North York General Hospital (General Site)</t>
  </si>
  <si>
    <t>7121000005;</t>
  </si>
  <si>
    <t>46</t>
  </si>
  <si>
    <t>4001 Leslie St</t>
  </si>
  <si>
    <t>North York</t>
  </si>
  <si>
    <t>Emergency Physician ;</t>
  </si>
  <si>
    <t xml:space="preserve">Health Equity Survey, patient Experience survey </t>
  </si>
  <si>
    <t>Patient Experience survey</t>
  </si>
  <si>
    <t>English;translation services ;</t>
  </si>
  <si>
    <t xml:space="preserve">Geriatrician </t>
  </si>
  <si>
    <t xml:space="preserve">Geriatrician or geriatric Psychiatrist </t>
  </si>
  <si>
    <t xml:space="preserve">Geriatrician or geriatric psychiatrist </t>
  </si>
  <si>
    <t xml:space="preserve">Staff engagement survey </t>
  </si>
  <si>
    <t>Providence Continuing Care</t>
  </si>
  <si>
    <t>Specialized Geriatric Psychiatry Outreach Teams (teams in HPE, FLA, Kingston, and a clinician in LLG)</t>
  </si>
  <si>
    <t>bakerk@providencecare.ca</t>
  </si>
  <si>
    <t>Providence Care Community SMH Central Access (embedded in HPE, FLA, Kingston Outreach teams)</t>
  </si>
  <si>
    <t>1473 John Counter Blvd, Unit 301</t>
  </si>
  <si>
    <t>Kingston</t>
  </si>
  <si>
    <t>470 Dundas St East Unit 63</t>
  </si>
  <si>
    <t>Belleville, ON</t>
  </si>
  <si>
    <t>K8N 1G1</t>
  </si>
  <si>
    <t>111 Industrial Blvd
Napanee, ON
K7R 3Z1
1809 Oxford Ave
Brockville, ON
K6V 3E1</t>
  </si>
  <si>
    <t>Frotenac, Lennox &amp; Addington OHT;Hastings Prince Edward OHT;Lanark, Leeds and Grenville OHT;</t>
  </si>
  <si>
    <t>3.0 FTE RN Central Access</t>
  </si>
  <si>
    <t>Primary Care Practitioner;Emergency department;Ontario Health atHome;LTC; RH; Require PCP referral/agreement</t>
  </si>
  <si>
    <t>Ontario Perception of Care-Client version</t>
  </si>
  <si>
    <t>Ontario Perception of Care-Care Partner version</t>
  </si>
  <si>
    <t>French;English;Interpreter Service for other languages;</t>
  </si>
  <si>
    <t>Yes, at all visits;If and as required-depending on clinical presentation;</t>
  </si>
  <si>
    <t>Do not specifically use a Dementia Staging Tool rather use cognitive and functional assessment tools to track disease progression 
Cognitive Assessment-MoCA, KSCA-Kingston Standardized Assessment Tools, AD-8, Functional Activities Questionnaire; KATZ Index, other. If client/care partner ask for stage-would likely use the FAST</t>
  </si>
  <si>
    <t>Yes, at all visits;If and as required depending on clinical presentation;</t>
  </si>
  <si>
    <t>Geriatric Depression Scale; PHQ-9; Cornell Scale for Depression; Beck Depression Inventory;Columbia Suicide Severity Rating Scale</t>
  </si>
  <si>
    <t>Beck Anxiety Inventory</t>
  </si>
  <si>
    <t>Yes and No</t>
  </si>
  <si>
    <t>We do a corporate staff experience survey (MacLean &amp; Co). We ave not collected provider (referral partners) experience for some time and plan to do so</t>
  </si>
  <si>
    <t>In-patient Geriatric Consult Service ;</t>
  </si>
  <si>
    <t>North York General</t>
  </si>
  <si>
    <t xml:space="preserve">In-patient Geriatric Consult Service </t>
  </si>
  <si>
    <t xml:space="preserve">patient experience surveys and health equity surveys </t>
  </si>
  <si>
    <t>English;translation services as needed ;</t>
  </si>
  <si>
    <t>yes as needed by physician ;</t>
  </si>
  <si>
    <t xml:space="preserve">as needed by physician </t>
  </si>
  <si>
    <t xml:space="preserve">As needed by physician </t>
  </si>
  <si>
    <t>We do a corporate staff experience survey (MacLean &amp; co).We have not collected provider (referral source) experience data, however plan to do so</t>
  </si>
  <si>
    <t>Specialized Geriatric Psychiatry Outreach Teams (located in HPE, FLA, Kingston, LLG)</t>
  </si>
  <si>
    <t>Providence Care SMH Central Access (embedded in each of the HPE, FLA, Kingston Outreach teams)</t>
  </si>
  <si>
    <t>470 Dundas St East</t>
  </si>
  <si>
    <t>K8N 1E9</t>
  </si>
  <si>
    <t>3.0 Central Access RNs</t>
  </si>
  <si>
    <t>Ontario Health atHome;Primary Care Practitioner;LTC, ;Emergency department;Walk-in clinic;</t>
  </si>
  <si>
    <t>English;French;Interpreter Service available as required;</t>
  </si>
  <si>
    <t>Yes, at all visits;If and as required based on clinical presentation;</t>
  </si>
  <si>
    <t>We do not use a Dementia Staging Tool however we track the client's cognitive status through various cognitive assessment tools, including AD-8, MoCA, Kingston Standardized Ax Tool (KSCA), and Functional Tools including Functional Activities Questionnaire, KATZ Inventory</t>
  </si>
  <si>
    <t>Geriatric Depression Scale, PHQ 9, Cornell Scale; Beck Depression Inventory; Columbia Suicide Severity Rating Scale</t>
  </si>
  <si>
    <t>MacLean &amp; Co for team members. Nothing for referral sources</t>
  </si>
  <si>
    <t>We cannot discern virtual visits from our visit data. It is considered a face-to-face visit so should be included in those visits</t>
  </si>
  <si>
    <t>We now do a collaborative intake with Geriatric Medicine outpatient clinics. GMAP (Geriatric Medicine and Psychiatry) and this is one step closer to an Integrated Specialty Geriatrics Program</t>
  </si>
  <si>
    <t>St. Joseph's Healthcare Hamilton (King Campus)</t>
  </si>
  <si>
    <t>7* 3 50 96 (AC Clinic Geriatric);7* 3 50 96 20 (AC Clinic Geriatric - Assessment);7* 3 50 96 10 (AC Clinic Geriatric - General);</t>
  </si>
  <si>
    <t>Health for Older Adults Program, Geriatric Clinics</t>
  </si>
  <si>
    <t>Hospital based geriatric clinics</t>
  </si>
  <si>
    <t>The time from receipt of referral to first visit</t>
  </si>
  <si>
    <t>2757 King Street East</t>
  </si>
  <si>
    <t>4 days a week</t>
  </si>
  <si>
    <t>Regional Geriatric Intake;</t>
  </si>
  <si>
    <t xml:space="preserve">only if the referral indicates to assess frailty ahead of cardiac surgery, Frailty Scales used by physicians </t>
  </si>
  <si>
    <t xml:space="preserve">track mild to moderate, based on functionality </t>
  </si>
  <si>
    <t>the geriatric depression scale, the GDS</t>
  </si>
  <si>
    <t>MacLean &amp; Co for team member experience. No tool for referral partners</t>
  </si>
  <si>
    <t>Hospital Based Geriatric Clinic</t>
  </si>
  <si>
    <t>date from referral received to first visit date</t>
  </si>
  <si>
    <t>Central Geriatric Intake;</t>
  </si>
  <si>
    <t xml:space="preserve">frailty assessment provided if requested by referral ahead of cardiac surgery </t>
  </si>
  <si>
    <t>tracked based on patient function ;</t>
  </si>
  <si>
    <t xml:space="preserve">Geriatric Depression Scale (GDS) </t>
  </si>
  <si>
    <t>MacLean &amp; Co for team member experience. We do not collect referral provider experience data at this time</t>
  </si>
  <si>
    <t>Providence Care Hospital (Kingston)</t>
  </si>
  <si>
    <t>Specialized Geriatrics Rehabilitation</t>
  </si>
  <si>
    <t>asselstk@providencecare.ca</t>
  </si>
  <si>
    <t>Providence Care Hospital Central Intake</t>
  </si>
  <si>
    <t>101.8</t>
  </si>
  <si>
    <t>April-November only</t>
  </si>
  <si>
    <t>752 King St West</t>
  </si>
  <si>
    <t>Hastings Prince Edward OHT;Lanark, Leeds and Grenville OHT;Frotenac, Lennox &amp; Addington OHT;</t>
  </si>
  <si>
    <t>Spiritual Care-0.5</t>
  </si>
  <si>
    <t>Emergency department;Primary Care Practitioner;Acute Care. Referrals are from physicians;</t>
  </si>
  <si>
    <t>Qualtrix-software. Not sure if it is a tool specific to older adults</t>
  </si>
  <si>
    <t>Qualtrix as above. 1 survey sent to the patient/care partner. Not sure if they are separate</t>
  </si>
  <si>
    <t>As required dependent on the patient admissions</t>
  </si>
  <si>
    <t>English;French;Interpretation/Translation services available;</t>
  </si>
  <si>
    <t>Admission &amp; Discharge on patient record;</t>
  </si>
  <si>
    <t>Canadian Frailty Scale</t>
  </si>
  <si>
    <t>Admission if required on patient record;</t>
  </si>
  <si>
    <t>Cognitive Screening Tools (MoCA)</t>
  </si>
  <si>
    <t>Admission and if positive every 90 days and d/c. On patient record;</t>
  </si>
  <si>
    <t>MacLean &amp; co for team member provider experience. No referral provider experience tool at this time</t>
  </si>
  <si>
    <t>2024-25 a new electronic health record was introduced so data from Dec-March may not be as accurate</t>
  </si>
  <si>
    <t>100.4</t>
  </si>
  <si>
    <t>Average wait time is not available at this time for 2025-26</t>
  </si>
  <si>
    <t>0.5 Spiritual Care; Pharmacist unknown FTE as it is a hospital wide resource</t>
  </si>
  <si>
    <t>Emergency department;Primary Care Practitioner;Acute Care. Physician referral required;</t>
  </si>
  <si>
    <t>Qualtrics-one survey sent to person and care partner</t>
  </si>
  <si>
    <t>As required depending on patient admissions</t>
  </si>
  <si>
    <t>On admission &amp; discharge in patient clinical record;</t>
  </si>
  <si>
    <t>Admission if required;</t>
  </si>
  <si>
    <t>Not a staging tool. Using Cognitive Assessment Tools such as MoCA. Anything more in depth we can access a Geriatric Psychiatry Consult</t>
  </si>
  <si>
    <t>Admission and if positive every 90 days &amp; discharge;</t>
  </si>
  <si>
    <t>Some of the FTEs are estimates as they are hospital wide resources.</t>
  </si>
  <si>
    <t>mccalluk@providencecare.ca</t>
  </si>
  <si>
    <t>96.03</t>
  </si>
  <si>
    <t>April-Nov 2024 only</t>
  </si>
  <si>
    <t>Behaviour Therapist-0.79 ; Spiritual Care-0.5; Physician Hospitalist 0.5; APN-0.33; Externs-0.46</t>
  </si>
  <si>
    <t>Emergency department;Primary Care Practitioner;SMH Outreach teams; Acute Care; ;</t>
  </si>
  <si>
    <t>Ontario Adult Inpatient Mental Health and Addictions Experience Survey</t>
  </si>
  <si>
    <t>Ontario Adult Inpatient Mental Health and Addictions Experience Survey (1 survey sent to client/care partner. Most likely care partner will be the respondent)</t>
  </si>
  <si>
    <t>As required depending on the patient admission</t>
  </si>
  <si>
    <t>English;French;Interpretation and Translation services available;</t>
  </si>
  <si>
    <t>At admission on patient clinical record;</t>
  </si>
  <si>
    <t>Not a specific dementia staging tool rather cognitive screening tools as patient is able (MoCA)</t>
  </si>
  <si>
    <t>On admission and if positive q 90 days &amp; d/c;</t>
  </si>
  <si>
    <t>Cornell Scale for Depression in Dementia; Columbia Suicide Severity Rating Scale as required</t>
  </si>
  <si>
    <t>No, we do not track anxiety scores;If required ;</t>
  </si>
  <si>
    <t>2024-25 New electronic health record implemented in Dec 2024 therefore data for Dec-Mar of that fiscal not available. Some resource FTEs are estimated or not available as they are hospital wide resources.</t>
  </si>
  <si>
    <t>Seniors Mental Health Inpatient</t>
  </si>
  <si>
    <t>97.26</t>
  </si>
  <si>
    <t>2025-26 Wait time data not available at this time</t>
  </si>
  <si>
    <t>Behaviour Therapist-0.915 Spiritual Health 0.5 Unit Clerk 1.0 ; APN 0.33; Externs 1.32; Physician Hospitalist 0.5</t>
  </si>
  <si>
    <t>Emergency department;Primary Care Practitioner;Acute Care; LTC; SMH Outreach Teams need physician referral;</t>
  </si>
  <si>
    <t>Ontario Adult Inpatient Mental Health and Addictions Experience Survey-1 survey sent to patient and care partner. Care Partner most likely the one to submit</t>
  </si>
  <si>
    <t>As required depending on patient admission</t>
  </si>
  <si>
    <t>English;French;Interpretation and Translation Services available;</t>
  </si>
  <si>
    <t>On admission as required and on patient clinical record;</t>
  </si>
  <si>
    <t>Not a Dementia Staging Tool rather cognitive screening tools as patient is able (MoCA)</t>
  </si>
  <si>
    <t>On admission and if positive q 90 days and d/c;</t>
  </si>
  <si>
    <t>Cornell Scale for Depression in Dementia; and if required the Columbia Suicide Severity Screener</t>
  </si>
  <si>
    <t>Only as required;</t>
  </si>
  <si>
    <t>Some FTEs are estimates or unknown as the resource is a hospital wide resource (i.e pharmacy)</t>
  </si>
  <si>
    <t>Hospital Elder Life Program ;</t>
  </si>
  <si>
    <t xml:space="preserve">Hospital Elder Life Program </t>
  </si>
  <si>
    <t>Inpatient Consult ;</t>
  </si>
  <si>
    <t xml:space="preserve">Patient Experience Survey and HELP Program Survey </t>
  </si>
  <si>
    <t xml:space="preserve">Health Equity Survey </t>
  </si>
  <si>
    <t>English;Language line as needed ;</t>
  </si>
  <si>
    <t>No, we do not track dementia stage;yes as needed by physician ;</t>
  </si>
  <si>
    <t>No, we do not track depression scores;yes as needed by physician ;</t>
  </si>
  <si>
    <t>No, we do not track anxiety scores;yes as needed by physician ;</t>
  </si>
  <si>
    <t xml:space="preserve">Harbour North 1 -Behavioural Health Unit </t>
  </si>
  <si>
    <t>hibrahim@stjoes.ca</t>
  </si>
  <si>
    <t>Brantford Brant Norfolk OHT;Burlington OHT;Greater Hamilton Health Network OHT;Niagara OHT;</t>
  </si>
  <si>
    <t>Community organization;Emergency department;Ontario Health atHome;Primary Care Network;Primary Care Practitioner;</t>
  </si>
  <si>
    <t xml:space="preserve">self developed satisfaction survey that is completed by family generally as proxy for patient </t>
  </si>
  <si>
    <t xml:space="preserve">self developed satisfaction survey that is completed by family /SDM </t>
  </si>
  <si>
    <t xml:space="preserve">patients/families have access to Indigenous services/supports, spiritual care, language translation offered by hospital ( over 120 languages available), there is an active SJHH EDI committee and services available to patients, families and staff </t>
  </si>
  <si>
    <t>English;over 120 languages available through translation service hospital uses ;</t>
  </si>
  <si>
    <t>there is a frailty flag in the electronic medical record ;</t>
  </si>
  <si>
    <t xml:space="preserve">we do not use a formal dementia staging tool however patients are cognitively screened with RAI-MDS, MMSE, MoCA as appropriate, as needed patients can also have access to neuropsychology services for further specialized assessment however not often accessed for this patient grouping  </t>
  </si>
  <si>
    <t xml:space="preserve">Cornell </t>
  </si>
  <si>
    <t>Harbour East 1</t>
  </si>
  <si>
    <t>102</t>
  </si>
  <si>
    <t xml:space="preserve">patients are asked to complete a program developed tool at the end of their visit/inpatient stay </t>
  </si>
  <si>
    <t xml:space="preserve">families are asked to complete a program developed tool at the end of their loved one's inpatient stay </t>
  </si>
  <si>
    <t>patients/families have access to Indigenous services/supports, spiritual care, language translation offered by hospital ( over 120 languages), there is an active SJHH EDI committee and services available to patients, families and staff</t>
  </si>
  <si>
    <t>English;other languages available through translation ;</t>
  </si>
  <si>
    <t>there is an available frailty flag in the electronic medical record ;</t>
  </si>
  <si>
    <t>Geriatric DEpression Scale - 15; will apply Cornell if cognitive status below cut off</t>
  </si>
  <si>
    <t xml:space="preserve">GAD - 7 and will be moving to Geriatric Anxiety Inventory (GAI) this fall </t>
  </si>
  <si>
    <t xml:space="preserve">see below </t>
  </si>
  <si>
    <t xml:space="preserve">There is a biannual Global Workforce Survey that is completed/ available for staff and physician to complete across the hospital and results are available at the unit level </t>
  </si>
  <si>
    <t xml:space="preserve">Central Navigation </t>
  </si>
  <si>
    <t>Primary Care Practitioner;Primary Care Network;</t>
  </si>
  <si>
    <t xml:space="preserve">Geriatric Psychiatry Mental Health Day Hospital </t>
  </si>
  <si>
    <t>geriatric psychiatry outpatient program</t>
  </si>
  <si>
    <t>Yes, at initial visit;Yes, at discharge;Yes, at follow-up;</t>
  </si>
  <si>
    <t>Geriatric Psychiatry outpatient clinic</t>
  </si>
  <si>
    <t>Inpatient Geriatric Rehab</t>
  </si>
  <si>
    <t>magda.doran@unityhealth.to</t>
  </si>
  <si>
    <t>RM&amp;R with central intake team</t>
  </si>
  <si>
    <t>referral received to patient admission</t>
  </si>
  <si>
    <t>Emergency department;Primary Care Practitioner;acute care hospitals;</t>
  </si>
  <si>
    <t xml:space="preserve">Patient Experience Team conducts surveys completed on unit and post-d/c </t>
  </si>
  <si>
    <t>Rec Therapy team offers monthly programing covering various cultural and religious observances</t>
  </si>
  <si>
    <t>English;interpretation services available;</t>
  </si>
  <si>
    <t xml:space="preserve">RUDAS, MOCA, MMSE, etc. </t>
  </si>
  <si>
    <t>Yes, at initial visit;as needed ;</t>
  </si>
  <si>
    <t>Yes, at initial visit;as needed;</t>
  </si>
  <si>
    <t>self engament and staff satisfaction surveys</t>
  </si>
  <si>
    <t>staff engagement surveys</t>
  </si>
  <si>
    <t>South Coast Wellness Addiction and Mental Health</t>
  </si>
  <si>
    <t>Specialized Geriatrics</t>
  </si>
  <si>
    <t>nnichols@southcoastwellness.org</t>
  </si>
  <si>
    <t>Regional Geriatric Program Central</t>
  </si>
  <si>
    <t xml:space="preserve">76 Victoria St.,   </t>
  </si>
  <si>
    <t>N3Y 1L5</t>
  </si>
  <si>
    <t>400 Broad Street West</t>
  </si>
  <si>
    <t>Dunnville</t>
  </si>
  <si>
    <t>N1A 1T3</t>
  </si>
  <si>
    <t>103 Inverness Street, Caledonia, N3W 1B5
75 Parkview Rd, Hagersville ON N0A 1H0</t>
  </si>
  <si>
    <t>Brantford Brant Norfolk OHT;Greater Hamilton Health Network OHT;</t>
  </si>
  <si>
    <t>Primary Care Practitioner;Primary Care Network;Community organization;Emergency department;RGP;</t>
  </si>
  <si>
    <t>English;other languages with the use of an interpreter;</t>
  </si>
  <si>
    <t>We do use Perceptions of Care however have not historically given the client the survey or provided the online link</t>
  </si>
  <si>
    <t>We had a community partner identify our SGS program to receive some additional unused end of year funding, as they had personal experience with our program. One of their parents had been referred to our program and had received services and so thought of our program based on their positive experience.</t>
  </si>
  <si>
    <t>lwardell@southcoastwellness.org</t>
  </si>
  <si>
    <t>Hôpital Montfort</t>
  </si>
  <si>
    <t>not listed for GEM program;</t>
  </si>
  <si>
    <t>gaslineternier@montfort.on.ca</t>
  </si>
  <si>
    <t>Weekdays;Weekday evenings;every 2 week-end saturday and sunday;</t>
  </si>
  <si>
    <t>This is calculated between the date of the first emergency visit just prior to the date of the GEM appointment and the date of the GEM appointment. Outliers &gt; 120 days have been removed</t>
  </si>
  <si>
    <t>Archipel OHT;Ottawa OHT;</t>
  </si>
  <si>
    <t>The organization does indeed have a general survey on user experience conducted using Qualtrics, but we do not have any standard questions specific to the geriatric population; however, the RGPO group is currently working on developing a geriatric survey designed for this population.</t>
  </si>
  <si>
    <t>We serve the French-speaking and low-income population, including minority groups (such as newcomers), in our Cathman area.</t>
  </si>
  <si>
    <t>during GEM assessment ;</t>
  </si>
  <si>
    <t>no tool use but inorporated in GEM assessment notes</t>
  </si>
  <si>
    <t>during GEM assessment;</t>
  </si>
  <si>
    <t>During GEM assessment;</t>
  </si>
  <si>
    <t>geriatric depression scale used as appropriate in assessment</t>
  </si>
  <si>
    <t>not listed - GEM program;</t>
  </si>
  <si>
    <t>Weekdays;Weekday evenings;every 2 week-end (Saturday and sunday);</t>
  </si>
  <si>
    <t>This is calculated between the date of the emergency visit just prior to the date of the GEM appointment and the date of the GEM appointment. There were no outliers.</t>
  </si>
  <si>
    <t>In GEM Assessment;</t>
  </si>
  <si>
    <t xml:space="preserve">No tools are currently used, but this aspect is taken into account in the GEM assessment notes. By October 2026, the ISAR tool, in conjunction with EPIC, will be implemented to monitor frailty status.
</t>
  </si>
  <si>
    <t>in GEM Assessment notes;</t>
  </si>
  <si>
    <t>In GEM assessment notes;</t>
  </si>
  <si>
    <t>Average number of days between appointment status Pending (referral), Waitllisted or Booked (if pending absent) and Departed (first appointment). This program includes geriatric clinic and continence clinic</t>
  </si>
  <si>
    <t>Aline-Chrétien Health Hub : 2225 mer- bleu RD, Orléans ON K4A 5M3</t>
  </si>
  <si>
    <t>Archipel OHT;</t>
  </si>
  <si>
    <t>Emergency department;Montfort in-patient units;Primary Care Practitioner;</t>
  </si>
  <si>
    <t>in consultation assessment;</t>
  </si>
  <si>
    <t>no tool use but inorporated in consultation or follow-up notes</t>
  </si>
  <si>
    <t>during consultation and follow-up assessment;</t>
  </si>
  <si>
    <t>no tool use but inorporated in consultation or follow-up assessment notes</t>
  </si>
  <si>
    <t>in consultation or follow-up assessment;</t>
  </si>
  <si>
    <t>Geriatric outpatient clinics</t>
  </si>
  <si>
    <t>Average number of days between appointment status Pending (referral), Waitllisted or Booked (if pending absent) and Departed (first appointment). This program includes geriatric clinic and continence clinic.</t>
  </si>
  <si>
    <t>Emergency department;Primary Care Practitioner;HM INPATIENT UNITS;</t>
  </si>
  <si>
    <t>consultation or follow-up assessment;</t>
  </si>
  <si>
    <t>Prevention Fall clinic</t>
  </si>
  <si>
    <t>Geriatric Falls clinic</t>
  </si>
  <si>
    <t>Average number of days between appointment status Pending (referral), Waitllisted or Booked (if pending absent) and Departed (first appointment)</t>
  </si>
  <si>
    <t>Primary Care Practitioner;Emergency department;hm INPATIENT UNITS;</t>
  </si>
  <si>
    <t>No, we do not track frailty status;consultation or follow-up assessment;</t>
  </si>
  <si>
    <t>No, we do not track dementia stage;consultation or follow-up assessment;</t>
  </si>
  <si>
    <t>No, we do not track depression scores;consultation or follow-up assessment;</t>
  </si>
  <si>
    <t>prevention fall clinic</t>
  </si>
  <si>
    <t>geriatric falls clinic</t>
  </si>
  <si>
    <t>Emergency department;Primary Care Practitioner;HM inpatient units;</t>
  </si>
  <si>
    <t>Primary Care Network;Primary Care Practitioner;</t>
  </si>
  <si>
    <t xml:space="preserve">Baycrest Central Navigation </t>
  </si>
  <si>
    <t>bougiej@sah.on.ca</t>
  </si>
  <si>
    <t>7 day service daytime hours (eg 8 to 4 or 9 to 5)</t>
  </si>
  <si>
    <t>Sault Ste. Marie</t>
  </si>
  <si>
    <t>5 day service with day time hours</t>
  </si>
  <si>
    <t>REFLEXION-Services bien être/Wellness Services</t>
  </si>
  <si>
    <t>sdubosq@reflexion.ca</t>
  </si>
  <si>
    <t>25 Brunbetville Rd</t>
  </si>
  <si>
    <t>Kapuskasing</t>
  </si>
  <si>
    <t>P5N 2E9</t>
  </si>
  <si>
    <t>sgouchie@hsnsudbury.ca</t>
  </si>
  <si>
    <t>200-123 Third Ave</t>
  </si>
  <si>
    <t>Timmins</t>
  </si>
  <si>
    <t>Canadian Mental Health Association (Cochrane Timiskaming Branch - Timmins)</t>
  </si>
  <si>
    <t>Moose Factory</t>
  </si>
  <si>
    <t>7 day service with daytime and evening hours</t>
  </si>
  <si>
    <t>North Bay</t>
  </si>
  <si>
    <t>Seniors Mental Health - Regional Consultation Service North Bay</t>
  </si>
  <si>
    <t>jessica.king@nbrhc.on.ca</t>
  </si>
  <si>
    <t>120 King St W</t>
  </si>
  <si>
    <t>Nipissing Specialized Geriatric Clinic</t>
  </si>
  <si>
    <t>P1B 5Z7</t>
  </si>
  <si>
    <t>anke@nscss.com</t>
  </si>
  <si>
    <t>Elliot Lake</t>
  </si>
  <si>
    <t>Health Sciences North (Little Current)</t>
  </si>
  <si>
    <t>kstonge@hsnsudbury.ca</t>
  </si>
  <si>
    <t>Little Current</t>
  </si>
  <si>
    <t>Health Sciences North (Ramsay Lake Health Centre)</t>
  </si>
  <si>
    <t>jmartel@hsnsudbury.ca</t>
  </si>
  <si>
    <t>24/7 service</t>
  </si>
  <si>
    <t>fclark@hsnsudbury.ca</t>
  </si>
  <si>
    <t>St. Joseph's Continuing Care</t>
  </si>
  <si>
    <t>abarry@sjsudbury.com</t>
  </si>
  <si>
    <t>1140 South Bay Road and 319 Lasalle Blvd. P3A 1W7</t>
  </si>
  <si>
    <t>P3E 0B6 and P3A 1W7</t>
  </si>
  <si>
    <t>960D Notre Dame Ave</t>
  </si>
  <si>
    <t>gouchie@hsnsudbury.ca</t>
  </si>
  <si>
    <t>New Liskeard</t>
  </si>
  <si>
    <t xml:space="preserve">https://ocean.cognisantmd.com/eRequest/d6a3b181-ccdb-4ff2-948c-5c87567bba86 </t>
  </si>
  <si>
    <t>Weekdays</t>
  </si>
  <si>
    <t>21 Angeline St. N.</t>
  </si>
  <si>
    <t>K9V 5B7</t>
  </si>
  <si>
    <t>Kawartha Lakes Haliburton OHT</t>
  </si>
  <si>
    <t>All of the above</t>
  </si>
  <si>
    <t>PGLO OAES on MS forms for GAIN clients: https://forms.cloud.microsoft/r/SDieZZfLD8</t>
  </si>
  <si>
    <t>PGLO CPES on MS form for GAIN clients: https://forms.cloud.microsoft/r/hRA2cHt31n</t>
  </si>
  <si>
    <t>Yes, at initial visit</t>
  </si>
  <si>
    <t>CCCKL self referral Ocean link: https://ocean.cognisantmd.com/eRequest/5f911bff-06d1-4035-8734-c05f4672ff00</t>
  </si>
  <si>
    <t>Community Care Health Centres of Northumberland</t>
  </si>
  <si>
    <t>https://ocean.cognisantmd.com/referrals/NewReferral.html?rtRef=community_centres_of-94627642</t>
  </si>
  <si>
    <t>99 Toronto Rd Suite 101</t>
  </si>
  <si>
    <t>Port Hope</t>
  </si>
  <si>
    <t>Northumberland OHT</t>
  </si>
  <si>
    <t>CHCN self referral Ocean link: https://ocean.cognisantmd.com/intake/IntakePortal.html?eReqRef=670394e8-45a1-4bbb-ac7f-7912a1ae90ce</t>
  </si>
  <si>
    <t>Haliburton Highlands Health Services (Minden)</t>
  </si>
  <si>
    <t>https://ocean.cognisantmd.com/eRequest/2ef7eae5-a2a7-49de-8a2f-52f8c684f4f4</t>
  </si>
  <si>
    <t>8 Winchester St.</t>
  </si>
  <si>
    <t>Minden</t>
  </si>
  <si>
    <t>2117 Loops Rd.</t>
  </si>
  <si>
    <t>Wilberforce</t>
  </si>
  <si>
    <t>K0L3C0</t>
  </si>
  <si>
    <t>HHHS self referral Ocean link: https://ocean.cognisantmd.com/eRequest/70a5a482-f216-4eb0-b600-9280750d104b</t>
  </si>
  <si>
    <t>https://ocean.cognisantmd.com/eRequest/37084b8b-dadf-4f2a-b94b-2b1e418f5fa6</t>
  </si>
  <si>
    <t>1 Hospital Dr.</t>
  </si>
  <si>
    <t xml:space="preserve"> 21 Third St.</t>
  </si>
  <si>
    <t>Keene</t>
  </si>
  <si>
    <t>K0L 2G0</t>
  </si>
  <si>
    <t>Peterborough OHT</t>
  </si>
  <si>
    <t>PRHC self referral Ocean link: https://ocean.cognisantmd.com/eRequest/c845c858-2b21-471b-bea8-313564c0dd91</t>
  </si>
  <si>
    <t>Campbellford Memorial Hospital (Trent Hills Community Team)</t>
  </si>
  <si>
    <t>https://ocean.cognisantmd.com/eRequest/7cf1b053-2217-4728-890f-e7f9490275d7</t>
  </si>
  <si>
    <t>146 Oliver Rd.</t>
  </si>
  <si>
    <t>Campbellford</t>
  </si>
  <si>
    <t>TH self referral Ocean link: https://ocean.cognisantmd.com/eRequest/51cecee6-2450-48fe-a83b-fbf81c781333</t>
  </si>
  <si>
    <t>Durham Community Health Centre</t>
  </si>
  <si>
    <t>https://ocean.cognisantmd.com/eRequest/8b88d7b2-519a-4a17-b8f8-ed52206d6c39</t>
  </si>
  <si>
    <t>115 Grassmere Ave.</t>
  </si>
  <si>
    <t>1450 Kingston Rd. #17</t>
  </si>
  <si>
    <t>Pickering</t>
  </si>
  <si>
    <t>L1V 1C1</t>
  </si>
  <si>
    <t>Durham OHT</t>
  </si>
  <si>
    <t>DCHC self referral Ocean link: https://ocean.cognisantmd.com/eRequest/e9b1741c-75f1-4458-beae-4b97813be76b</t>
  </si>
  <si>
    <t>https://ocean.cognisantmd.com/eRequest/ac061555-7ced-4004-be2f-f61b179dda20</t>
  </si>
  <si>
    <t>LHO self referral Ocean link: https://ocean.cognisantmd.com/eRequest/ac061555-7ced-4004-be2f-f61b179dda20</t>
  </si>
  <si>
    <t>Carefirst Seniors &amp; Community Services Association</t>
  </si>
  <si>
    <t>https://ocean.cognisantmd.com/eRequest/c824cb1f-c4f6-4b55-be63-187fde6a6b05</t>
  </si>
  <si>
    <t>300 Silver Star Blvd</t>
  </si>
  <si>
    <t>CF self referral Ocean link: https://ocean.cognisantmd.com/eRequest/c824cb1f-c4f6-4b55-be63-187fde6a6b05</t>
  </si>
  <si>
    <t>https://ocean.cognisantmd.com/eRequest/cb171bc5-bd06-4be3-a12b-7f64269d7ef5</t>
  </si>
  <si>
    <t>3333 Finch Ave E</t>
  </si>
  <si>
    <t>SPLC self referral Ocean link: https://ocean.cognisantmd.com/eRequest/cb171bc5-bd06-4be3-a12b-7f64269d7ef5</t>
  </si>
  <si>
    <t>2025-05-21 11:48</t>
  </si>
  <si>
    <t>Behavioral Acute Care for the Elderly Unit</t>
  </si>
  <si>
    <t>Other is Behavioral Specialist.  
Most Responsible Physician is general acute medicine physician.</t>
  </si>
  <si>
    <t>2025-05-15 03:19</t>
  </si>
  <si>
    <t>geriatricemergencymanagement@nbrhc.on.ca</t>
  </si>
  <si>
    <t>We do not currently have any French-speaking staff, but Interpreters are available to us if needed</t>
  </si>
  <si>
    <t>2025-06-12 09:58</t>
  </si>
  <si>
    <t>Comprehensive geriatric assessments of frail elderly patients: medical review of presenting illness; assist physicians in determining medical clearance.  Full background and functional history collected;  cognitive and physical assessment by GEM;  Care needs reviewed and appropriate supports arranged (Geriatric outreach, geriatric medicine, geriatric psychiatry; parkinson's clinic; Ontario health at home; Meals on wheels; LOFT; etc)Very few assessments are targeted for 1 domain such as medications: mobilityTelephone assessments are also requested on patients who present after hours or who physician's are confident can manage for 24-48 hrs until GEM follow up.Primary referral source is physicians, very little case finding</t>
  </si>
  <si>
    <t>2025-06-10 06:30</t>
  </si>
  <si>
    <t>Program started September 2024 Description: 1 GEM RN who collaborates with ER physicians, pt flow navigators, PT and OHAH staff to coordinate discharges or shorten inpt. length of stay for patients over the age of 65GEM contact: Paige English 5193262373</t>
  </si>
  <si>
    <t>2025-05-13 11:07</t>
  </si>
  <si>
    <t>2025-06-12 10:34</t>
  </si>
  <si>
    <t>Program Start: 2014Contact: Lynn McLeod mcleodl@rvh.on.caEach member sees patients individually as per their profession/role and come together when required.ie: GEM assessment done and identified a need for SW based on caregiver burnout.or GEM assessment done and identified a need for OT ax for equipmentor OT assess for Falls and notes Frailty ++ and refers to GEM for assessmentEach member is referred to by the ER MD based on discipline need(s).Physiotherapist sees admitted patient in ER and helps out the OT with her referrals.GEM Nurses see the most amounts of patients : examples GEMs see &gt;100 per month. PT sees 17 patients per month, OT sees 24-27 patients per month and SW sees 10-15 patients per month</t>
  </si>
  <si>
    <t>2025-06-10 06:23</t>
  </si>
  <si>
    <t>Program commenced in October 2024Contact is: Catherine Galbraith cgalbraith@cmh.ca</t>
  </si>
  <si>
    <t>2024-08-01 08:52</t>
  </si>
  <si>
    <t>2025-04-07 11:55</t>
  </si>
  <si>
    <t>2025-04-07 12:02</t>
  </si>
  <si>
    <t>2025-06-02 11:49</t>
  </si>
  <si>
    <t>Pyschogeriatric Inpatient Consult Service</t>
  </si>
  <si>
    <t>2025-06-02 11:48</t>
  </si>
  <si>
    <t>Outpatient Psychogeriatric Clinic</t>
  </si>
  <si>
    <t>2024-08-01 09:01</t>
  </si>
  <si>
    <t>Geriatric Mental Health Outpatient Service - Outreach Team</t>
  </si>
  <si>
    <t>2025-04-07 12:09</t>
  </si>
  <si>
    <t>Other: Elder Life Specialist</t>
  </si>
  <si>
    <t>2025-06-05 12:42</t>
  </si>
  <si>
    <t>NLOT supports 10 LTC homes in the region.  Approximately 1400 residents.</t>
  </si>
  <si>
    <t>2025-10-03 12:47</t>
  </si>
  <si>
    <t>Seniors Wellness Program</t>
  </si>
  <si>
    <t>Canadian Mental Health Association (Fort Frances)</t>
  </si>
  <si>
    <t>CMHAFF- District Mental health services for older adults program</t>
  </si>
  <si>
    <t>612 Portage Ave.</t>
  </si>
  <si>
    <t>Fort Frances</t>
  </si>
  <si>
    <t>Seniors’ wellness program</t>
  </si>
  <si>
    <t>CMHAFF- Psychogeriatric Resource Program BSO mobile outreach team</t>
  </si>
  <si>
    <t>GEM Nurse Program</t>
  </si>
  <si>
    <t>English;French</t>
  </si>
  <si>
    <t>Yes, at all visits</t>
  </si>
  <si>
    <t>No, we do not track anxiety scores</t>
  </si>
  <si>
    <t>'Primary Care Collaborative Memory Clinic</t>
  </si>
  <si>
    <t>Multispecialty, Interprofessional Team (MINT) Memory Clinic - Bowmanville Health Centre</t>
  </si>
  <si>
    <t>222 King Street East</t>
  </si>
  <si>
    <t>L1C 1P5</t>
  </si>
  <si>
    <t>Multispecialty, Interprofessional Team (MINT) Memory Clinic - Courtice Health Centre</t>
  </si>
  <si>
    <t>1450 Hwy 2 East</t>
  </si>
  <si>
    <t>Courtice</t>
  </si>
  <si>
    <t>Multispecialty, Interprofessional Team (MINT) Memory Clinic - CareFirst</t>
  </si>
  <si>
    <t>Multispecialty, Interprofessional Team (MINT) Memory Clinic - Pickering Focus and Function Clinic</t>
  </si>
  <si>
    <t>1099 Kingston Road</t>
  </si>
  <si>
    <t>L1V1B5</t>
  </si>
  <si>
    <t>Community Health Centres of Northumberland - Geriatrics (GAIN/MINT) Programs</t>
  </si>
  <si>
    <t>PCCMS MINT Memory Clinic</t>
  </si>
  <si>
    <t>Haliburton Highlands Health Services (Haliburton)</t>
  </si>
  <si>
    <t>PCCMS Memory Clinic</t>
  </si>
  <si>
    <t>7217 Gelert Road</t>
  </si>
  <si>
    <t>K0M1S0</t>
  </si>
  <si>
    <t>jaspal.brar@williamoslerhs.ca</t>
  </si>
  <si>
    <t>Jaspal Brar</t>
  </si>
  <si>
    <t>William Osler Health System (Peel Memorial)</t>
  </si>
  <si>
    <t>7* 3 50 96 10 (AC Clinic Geriatric - General)</t>
  </si>
  <si>
    <t>Specialty Clinics (e.g. Falls prevention, memory clinics)</t>
  </si>
  <si>
    <t>Other: Speciality Clinics</t>
  </si>
  <si>
    <t>20 Lynch St</t>
  </si>
  <si>
    <t>Central West OHT</t>
  </si>
  <si>
    <t>Primary Care Practitioner</t>
  </si>
  <si>
    <t>use interpreter</t>
  </si>
  <si>
    <t>1 manager and 1 assistant</t>
  </si>
  <si>
    <t>Jaspal.Brar@williamoslerhs.ca</t>
  </si>
  <si>
    <t>Geriatric Emergency Management (GEM) program</t>
  </si>
  <si>
    <t>all of the above</t>
  </si>
  <si>
    <t>Brampton, Peel &amp; Etobicoke hospitals</t>
  </si>
  <si>
    <t>Brampton / Etobicoke</t>
  </si>
  <si>
    <t>manager covering all programs</t>
  </si>
  <si>
    <t>Outreach team </t>
  </si>
  <si>
    <t>listed above</t>
  </si>
  <si>
    <t>Psychogeriatric Resource Consultation Program (PRCP)</t>
  </si>
  <si>
    <t>William Osler Health System (Brampton Civic Hospital)</t>
  </si>
  <si>
    <t>28 beds (above capacity)</t>
  </si>
  <si>
    <t>All of the above (e.g. a service operating 24/7)</t>
  </si>
  <si>
    <t>2100 Bovaird Dr. East</t>
  </si>
  <si>
    <t>hospital department</t>
  </si>
  <si>
    <t>Weekdays; Weekends</t>
  </si>
  <si>
    <t>Unity Health Toronto (St. Michael's Hospital)</t>
  </si>
  <si>
    <t>Caressant Care (Marmora)</t>
  </si>
  <si>
    <t>Madoc</t>
  </si>
  <si>
    <t>80 Bales Drive East</t>
  </si>
  <si>
    <t>East Gwillimbury</t>
  </si>
  <si>
    <t>Weekdays;Saturday</t>
  </si>
  <si>
    <t>350 John St N</t>
  </si>
  <si>
    <t>Arnprior</t>
  </si>
  <si>
    <t>Hawkesbury and District General Hospital</t>
  </si>
  <si>
    <t>1111 Ghislain St</t>
  </si>
  <si>
    <t>Hawkesbury</t>
  </si>
  <si>
    <t>North Wellington Health Care (Louise Marshall Hospital)</t>
  </si>
  <si>
    <t xml:space="preserve"> 630 Dublin Street</t>
  </si>
  <si>
    <t>43 Bruyere St.</t>
  </si>
  <si>
    <t>243 Consumers Rd, Unit 300</t>
  </si>
  <si>
    <t>2039 Robertson Road, #100</t>
  </si>
  <si>
    <t>752 King Street. W.</t>
  </si>
  <si>
    <t>82 Buttonwood Ave.</t>
  </si>
  <si>
    <t>Hôtel Dieu Shaver Health and Rehabilitation Centre</t>
  </si>
  <si>
    <t>541 Glenridge Ave</t>
  </si>
  <si>
    <t>Health Sciences North - North East Specialized Geriatric Services (Cochrane)</t>
  </si>
  <si>
    <t>123 3rd Ave.</t>
  </si>
  <si>
    <t>Health Sciences North - North East Specialized Geriatric Services (Timiskaming)</t>
  </si>
  <si>
    <t>5546 Portage Rd.</t>
  </si>
  <si>
    <t>St. Joseph's Healthcare Hamilton (Charlton Campus)</t>
  </si>
  <si>
    <t xml:space="preserve">50 Charlton Ave. E. </t>
  </si>
  <si>
    <t>St. Mary's General Hospital (Kitchener)</t>
  </si>
  <si>
    <t xml:space="preserve">99 Queen's Blvd. </t>
  </si>
  <si>
    <t xml:space="preserve">190 Cundles Road East </t>
  </si>
  <si>
    <t>Grandview Lodge (Dunnville)</t>
  </si>
  <si>
    <t>107- 6420 Beatty Line N</t>
  </si>
  <si>
    <t>619 Prospect Blvd</t>
  </si>
  <si>
    <t>Midland</t>
  </si>
  <si>
    <t>Barrie Community Family Health Team</t>
  </si>
  <si>
    <t>370 Bayview Drive</t>
  </si>
  <si>
    <t>Georgian Nurse Practitioner-Led Clinic</t>
  </si>
  <si>
    <t>1 Georgian Drive Suite M139 Barrie</t>
  </si>
  <si>
    <t>3333 Finch Avenue East</t>
  </si>
  <si>
    <t>100 Frank Miller Dr</t>
  </si>
  <si>
    <t>Huntsville</t>
  </si>
  <si>
    <t>53 Anna Russell Way</t>
  </si>
  <si>
    <t>Unionville</t>
  </si>
  <si>
    <t>146 Oliver Road</t>
  </si>
  <si>
    <t>2039 Robertson Rd #100</t>
  </si>
  <si>
    <t>Nepean</t>
  </si>
  <si>
    <t>1 Hospital Drive</t>
  </si>
  <si>
    <t>190 Cundles Road East</t>
  </si>
  <si>
    <t>100 Niagara College Blvd</t>
  </si>
  <si>
    <t>1 Hospital court</t>
  </si>
  <si>
    <t>3276 St. Clair Ave. E.</t>
  </si>
  <si>
    <t>88 Maplewood Avenue</t>
  </si>
  <si>
    <t>3050 Lawrence Avenue East</t>
  </si>
  <si>
    <t>3800 Brock St N</t>
  </si>
  <si>
    <t>1235 Wilson Avenue</t>
  </si>
  <si>
    <t>99 Toronto Road</t>
  </si>
  <si>
    <t>33 Lindsay St S</t>
  </si>
  <si>
    <t>1081 Carling Ave</t>
  </si>
  <si>
    <t>414 Scott Street</t>
  </si>
  <si>
    <t>1800 8th St. E</t>
  </si>
  <si>
    <t>Niagara Health (St. Catharines)</t>
  </si>
  <si>
    <t>1200 Fourth Avenue</t>
  </si>
  <si>
    <t>1 Blue Springs Drive</t>
  </si>
  <si>
    <t>100 West 5th</t>
  </si>
  <si>
    <t>3560 Bathurst St North York</t>
  </si>
  <si>
    <t>459 Hume Street</t>
  </si>
  <si>
    <t>54 Parkway Ave</t>
  </si>
  <si>
    <t>752 King St. W</t>
  </si>
  <si>
    <t>F307- 2075 Bayview Avenue</t>
  </si>
  <si>
    <t>5230 South Service Road</t>
  </si>
  <si>
    <t>26 Hiscott, Unit 201</t>
  </si>
  <si>
    <t>St. Joseph's Healthcare Hamilton (Brant)</t>
  </si>
  <si>
    <t>99 Wayne Gretzky Parkway</t>
  </si>
  <si>
    <t>Canadian Mental Health Association (Cochrane Timiskaming Branch - Timiskaming)</t>
  </si>
  <si>
    <t>20 May Street South</t>
  </si>
  <si>
    <t>126 Wellington Street West</t>
  </si>
  <si>
    <t>Aurora</t>
  </si>
  <si>
    <t>75 Bruyere St.</t>
  </si>
  <si>
    <t>271 Frances Street</t>
  </si>
  <si>
    <t>541 Glenridge Ave.</t>
  </si>
  <si>
    <t>100 Westmount Road Guelph</t>
  </si>
  <si>
    <t>700 Coronation Blvd.</t>
  </si>
  <si>
    <t>76 Stuart St.</t>
  </si>
  <si>
    <t>237 Barton Street East</t>
  </si>
  <si>
    <t>711 Concession Street</t>
  </si>
  <si>
    <t>Health Sciences North (Sudbury Mental Health and Addictions Centre)</t>
  </si>
  <si>
    <t>30 Bond St.</t>
  </si>
  <si>
    <t>Greater Niagara General Hospital</t>
  </si>
  <si>
    <t xml:space="preserve">3276 St. Clair Ave. E. </t>
  </si>
  <si>
    <t>50 Charlton Ave E</t>
  </si>
  <si>
    <t>865 Regent Street</t>
  </si>
  <si>
    <t>911 Queen’s Blvd.</t>
  </si>
  <si>
    <t>D480 - 2075 Bayview Ave</t>
  </si>
  <si>
    <t>465 Davis Dr</t>
  </si>
  <si>
    <t>100 Westmount Rd</t>
  </si>
  <si>
    <t>10 Trench St</t>
  </si>
  <si>
    <t>170 Colborne St. West</t>
  </si>
  <si>
    <t>399 Bathurst Street</t>
  </si>
  <si>
    <t>1235 Wilson Ave</t>
  </si>
  <si>
    <t>Other: Continence Clinic</t>
  </si>
  <si>
    <t>216 West St #103</t>
  </si>
  <si>
    <t>6 Thompson Crescent, Unit 1</t>
  </si>
  <si>
    <t>Erin</t>
  </si>
  <si>
    <t>630 Dublin Street</t>
  </si>
  <si>
    <t>115 Delhi St</t>
  </si>
  <si>
    <t>131 Frederick Campbell Street</t>
  </si>
  <si>
    <t>835 King St W</t>
  </si>
  <si>
    <t>167 Hespeler Road</t>
  </si>
  <si>
    <t>25 Mill Street</t>
  </si>
  <si>
    <t>Gananoque</t>
  </si>
  <si>
    <t>Unit B15 350 Conestoga Blvd</t>
  </si>
  <si>
    <t>Loyalist Family Health Team</t>
  </si>
  <si>
    <t>101-200 Speers Blvd.</t>
  </si>
  <si>
    <t>Amherstview</t>
  </si>
  <si>
    <t>36 McDonald Street</t>
  </si>
  <si>
    <t>Prince Edward Family Health Team</t>
  </si>
  <si>
    <t>389 Main St.</t>
  </si>
  <si>
    <t>Picton</t>
  </si>
  <si>
    <t>Queen's Family Health Team (Belleville)</t>
  </si>
  <si>
    <t>145 Station Street</t>
  </si>
  <si>
    <t>Belleville</t>
  </si>
  <si>
    <t>4319 Cove Road</t>
  </si>
  <si>
    <t>Portland</t>
  </si>
  <si>
    <t>222 King St. East</t>
  </si>
  <si>
    <t>1450 Hwy 2</t>
  </si>
  <si>
    <t>2 Buchan Court</t>
  </si>
  <si>
    <t>3570 King Street East</t>
  </si>
  <si>
    <t>Quinte Healthcare (Belleville)</t>
  </si>
  <si>
    <t>265 Dundas Street East</t>
  </si>
  <si>
    <t>170 Colborne St West</t>
  </si>
  <si>
    <t>3045 Baseline Road</t>
  </si>
  <si>
    <t>3276 St. Clair Ave. E. Toronto</t>
  </si>
  <si>
    <t>225 Taylor Rd</t>
  </si>
  <si>
    <t>75 Bruyère St.  Ottawa</t>
  </si>
  <si>
    <t>3030 Lawrence Ave</t>
  </si>
  <si>
    <t>1000 Depalma Drive</t>
  </si>
  <si>
    <t>50 College Dr.</t>
  </si>
  <si>
    <t>L7S 0A2</t>
  </si>
  <si>
    <t>580 Harwood Avenue South</t>
  </si>
  <si>
    <t>47 Liberty Street South</t>
  </si>
  <si>
    <t>BG03 - 2075 Bayview Ave</t>
  </si>
  <si>
    <t>10 Angeline Street North</t>
  </si>
  <si>
    <t>700 Coronation Blvd. Cambridge</t>
  </si>
  <si>
    <t>911 Queen’s Blvd. Kitchener</t>
  </si>
  <si>
    <t>752 King street West</t>
  </si>
  <si>
    <t>HG75C - 2075 Bayview Ave</t>
  </si>
  <si>
    <t>550 Wellington Road South</t>
  </si>
  <si>
    <t>370 Bayview Dr</t>
  </si>
  <si>
    <t>752 King Street West</t>
  </si>
  <si>
    <t>190 Cundles Rd. East</t>
  </si>
  <si>
    <t>1200 Fourth Ave St. Catharines</t>
  </si>
  <si>
    <t>St. Joseph's Health Centre</t>
  </si>
  <si>
    <t>8 Winchester Street</t>
  </si>
  <si>
    <t>1 Hospital Dr</t>
  </si>
  <si>
    <t>1615 Dundas St E</t>
  </si>
  <si>
    <t>330 Second Avenue</t>
  </si>
  <si>
    <t>26 Hiscott Street</t>
  </si>
  <si>
    <t>35 N. Algoma St. Thunder Bay</t>
  </si>
  <si>
    <t>Civic Campus 1053 Carling Avenue</t>
  </si>
  <si>
    <t>500 Church Street Penetanguishene</t>
  </si>
  <si>
    <t>6 Thompson Crecent</t>
  </si>
  <si>
    <t>835 King St. W</t>
  </si>
  <si>
    <t>745 Montreal Road Room 101B</t>
  </si>
  <si>
    <t>K1K 0T1</t>
  </si>
  <si>
    <t>11 Andrews Dr. West</t>
  </si>
  <si>
    <t>Drayton</t>
  </si>
  <si>
    <t>West Champlain Family Health Team (Pembroke)</t>
  </si>
  <si>
    <t>421 Greenbrook Drive  Unit 23B</t>
  </si>
  <si>
    <t>3570 King St. E.</t>
  </si>
  <si>
    <t>265 Dundas St E</t>
  </si>
  <si>
    <t>P1L 1K1</t>
  </si>
  <si>
    <t>Unit 3 - 59 King St W</t>
  </si>
  <si>
    <t>Forest</t>
  </si>
  <si>
    <t>Arnprior and District Family Health Team</t>
  </si>
  <si>
    <t>75 Spring Street</t>
  </si>
  <si>
    <t>Almonte</t>
  </si>
  <si>
    <t>50 Charlton Ave. E.</t>
  </si>
  <si>
    <t>370 Bayview Dr. 3rd floor</t>
  </si>
  <si>
    <t>Trillium Health Partners (Queensway)</t>
  </si>
  <si>
    <t>150 Sherway Dr.</t>
  </si>
  <si>
    <t>Etobicoke</t>
  </si>
  <si>
    <t>University Health Network (Princess Margaret Cancer Centre)</t>
  </si>
  <si>
    <t>620 University Ave</t>
  </si>
  <si>
    <t>Centre de santé communautaire de l'Estrie</t>
  </si>
  <si>
    <t xml:space="preserve"> Bur. 203</t>
  </si>
  <si>
    <t>Embrun</t>
  </si>
  <si>
    <t>34 Cambridge St S</t>
  </si>
  <si>
    <t>1 Blue Springs Dr</t>
  </si>
  <si>
    <t xml:space="preserve"> Suite 216</t>
  </si>
  <si>
    <t>640 Cataraqui Woods Dr</t>
  </si>
  <si>
    <t>Sinai Health (Bridgepoint Active Healthcare)</t>
  </si>
  <si>
    <t>1 Bridgepoint Drive</t>
  </si>
  <si>
    <t>University Health Network (Bickle Centre)</t>
  </si>
  <si>
    <t>130 Dunn Ave</t>
  </si>
  <si>
    <t>Lorna Tomlinsons Seniors Residence, 44 Dufferin St.</t>
  </si>
  <si>
    <t>100 Constellation Cr</t>
  </si>
  <si>
    <t>K2A 4A4</t>
  </si>
  <si>
    <t xml:space="preserve">421 Greenbrook Drive  Unit 23B </t>
  </si>
  <si>
    <t>550 Fennel Ave. East,  Ste. 205</t>
  </si>
  <si>
    <t>5 Pineridge Gate</t>
  </si>
  <si>
    <t>Gravenhurst</t>
  </si>
  <si>
    <t>36 Queen St E</t>
  </si>
  <si>
    <t>300 N. Lillie Street</t>
  </si>
  <si>
    <t>Superior North EMS / Corporation of the City of Thunder Bay 105 South Junot Avenue</t>
  </si>
  <si>
    <t>110 Fairview Rd</t>
  </si>
  <si>
    <t>Unity Health Toronto (St. Joseph's Health Centre)</t>
  </si>
  <si>
    <t>30 The Queensway</t>
  </si>
  <si>
    <t>168 Brock Street</t>
  </si>
  <si>
    <t>129Y-75 Bruyere st</t>
  </si>
  <si>
    <t xml:space="preserve">640 Cat Woods Dr. </t>
  </si>
  <si>
    <t>N3R 2C1</t>
  </si>
  <si>
    <t>290 Munro Street, Suite 2400</t>
  </si>
  <si>
    <t>Weekdays;Sunday</t>
  </si>
  <si>
    <t>Peel Memorial Centre for Integrated Health and Wellness,  20 Lynch St</t>
  </si>
  <si>
    <t>920 Champlain Court</t>
  </si>
  <si>
    <t>16 Front Street,  Lower Level</t>
  </si>
  <si>
    <t>Nipigon</t>
  </si>
  <si>
    <t>2327 St. Laurent Blvd, Suite 500</t>
  </si>
  <si>
    <t>649 rue Notre-Dame,  Bur. 203</t>
  </si>
  <si>
    <t>44 Dufferin St.</t>
  </si>
  <si>
    <t>Box 450,  Hwy 599 &amp; 17</t>
  </si>
  <si>
    <t>Ignace</t>
  </si>
  <si>
    <t>35 Bridge Street, Suite 1</t>
  </si>
  <si>
    <t>619 Prospect Blvd. Suite 3</t>
  </si>
  <si>
    <t>L4R 5A9</t>
  </si>
  <si>
    <t xml:space="preserve">P.O. Box 760,  415 Scotia Street </t>
  </si>
  <si>
    <t>Schreiber</t>
  </si>
  <si>
    <t>Manitouwadge Family Health Team</t>
  </si>
  <si>
    <t>1 Health Care Crescent Manitouwadge</t>
  </si>
  <si>
    <t>Manitouwadge</t>
  </si>
  <si>
    <t>P0T 2C0</t>
  </si>
  <si>
    <t>Paterson Medical Centre,  1-35 Wolsley Street</t>
  </si>
  <si>
    <t xml:space="preserve">Red Lake Family Health Team 51K Hwy 105,  P.O Box 311 </t>
  </si>
  <si>
    <t>Red Lake</t>
  </si>
  <si>
    <t>P0V 2M0</t>
  </si>
  <si>
    <t>North York General Hospital (Branson Site)</t>
  </si>
  <si>
    <t>2398 Yonge Street</t>
  </si>
  <si>
    <t>525 Simpson Street</t>
  </si>
  <si>
    <t>10500 Dufferin Street</t>
  </si>
  <si>
    <t>L4A 4R1</t>
  </si>
  <si>
    <t xml:space="preserve"> 200 Elizabeth Street</t>
  </si>
  <si>
    <t>1365 Richmond Road</t>
  </si>
  <si>
    <t>Georgian Bay General Hospital (Midland)</t>
  </si>
  <si>
    <t>1112 St Andrews Dr</t>
  </si>
  <si>
    <t>217 Turcotte Park Rd</t>
  </si>
  <si>
    <t>Mattawa</t>
  </si>
  <si>
    <t>St. Joseph's General Hospital (Elliot Lake)</t>
  </si>
  <si>
    <t>70 Spine Rd.</t>
  </si>
  <si>
    <t>1H Manor Lane</t>
  </si>
  <si>
    <t>Bancroft</t>
  </si>
  <si>
    <t>421 Shepherdson Rd.</t>
  </si>
  <si>
    <t>725 Coursol Rd. Sturgeon Falls</t>
  </si>
  <si>
    <t>Sturgeon Falls</t>
  </si>
  <si>
    <t>Niagara Health (Welland)</t>
  </si>
  <si>
    <t>170 Emmett Ave</t>
  </si>
  <si>
    <t>468 Main Street East</t>
  </si>
  <si>
    <t>Beaverton</t>
  </si>
  <si>
    <t>L0K 1A0</t>
  </si>
  <si>
    <t>Suite #2 205 Hiram Street</t>
  </si>
  <si>
    <t>K1J 1J8</t>
  </si>
  <si>
    <t>110B Unit 7 Hannover Drive St. Catharine's</t>
  </si>
  <si>
    <t>425 Cecelia Street</t>
  </si>
  <si>
    <t>Markham Stouffville Hospital (Uxbridge)</t>
  </si>
  <si>
    <t>4 Campbell Drive</t>
  </si>
  <si>
    <t>Uxbridge</t>
  </si>
  <si>
    <t>Whitby Branch (Corporate Office) 920 Champlain Court Whitby</t>
  </si>
  <si>
    <t>Wilson Avenue 1235</t>
  </si>
  <si>
    <t>70 Macklin St. N</t>
  </si>
  <si>
    <t>22 Prospect Street</t>
  </si>
  <si>
    <t>Renfrew Victoria Hospital 499 Raglan St N</t>
  </si>
  <si>
    <t>25 Wellington St W</t>
  </si>
  <si>
    <t>N1H 7T9</t>
  </si>
  <si>
    <t>421 Greenbrook Drive, Unit 23B</t>
  </si>
  <si>
    <t>110-145 Station Street</t>
  </si>
  <si>
    <t>P2A 3A4</t>
  </si>
  <si>
    <t>145 Government Road East Kirkland Lake</t>
  </si>
  <si>
    <t>Kirkland Lake</t>
  </si>
  <si>
    <t>525 Causley St</t>
  </si>
  <si>
    <t>Blind River</t>
  </si>
  <si>
    <t>P0R 1B0</t>
  </si>
  <si>
    <t>Englehart</t>
  </si>
  <si>
    <t>1403 rue Edward,  C.P. / P.O. Box 2260</t>
  </si>
  <si>
    <t>Hearst</t>
  </si>
  <si>
    <t>P0L 1W0</t>
  </si>
  <si>
    <t>PO Box 664, 19 Hospital Drive</t>
  </si>
  <si>
    <t>P5N 1G2</t>
  </si>
  <si>
    <t>Services de Counselling Hearst-Kapuskasing-Smooth Rock Falls Counselling Services</t>
  </si>
  <si>
    <t>Canadian Mental Health Association (Muskoka Parry Sound)</t>
  </si>
  <si>
    <t>P2A 1T5</t>
  </si>
  <si>
    <t>P4N 8P2</t>
  </si>
  <si>
    <t>7* 5 30 76 96</t>
  </si>
  <si>
    <t>caitlin.brandon@sunnybrook.ca</t>
  </si>
  <si>
    <t xml:space="preserve">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t>
  </si>
  <si>
    <t>7* 5 50 96 76</t>
  </si>
  <si>
    <t>7* 2 95 20 96</t>
  </si>
  <si>
    <t>Scarborough Health Network</t>
  </si>
  <si>
    <t>Sunnybrook Health Sciences Centre</t>
  </si>
  <si>
    <t>University Health Network (West Park Healthcare Centre)</t>
  </si>
  <si>
    <t>Long-Term Care Outreach (NLOT)</t>
  </si>
  <si>
    <t>Geriatric Psychiatry/Seniors' Mental Health Outpatient Clinic</t>
  </si>
  <si>
    <t>In-Person</t>
  </si>
  <si>
    <t>Sum of Total Visits</t>
  </si>
  <si>
    <t>Telephone</t>
  </si>
  <si>
    <t>Total</t>
  </si>
  <si>
    <t>Provincial Asset Inventory (2019-2026)</t>
  </si>
  <si>
    <t>Regional Geriatric Programs and Regional Specialized Geriatric Services for coordinating submissions</t>
  </si>
  <si>
    <t>Specialized Geriatric Services (SGS), Seniors" Mental Health (SMH) programs, Primary Care (Focused Practice sites and other valued contributors</t>
  </si>
  <si>
    <r>
      <t xml:space="preserve">PGLO strives for accuracy and completeness. 
</t>
    </r>
    <r>
      <rPr>
        <b/>
        <sz val="11"/>
        <color theme="1"/>
        <rFont val="Calibri"/>
        <family val="2"/>
        <scheme val="minor"/>
      </rPr>
      <t>If a record is incorrect, please note the asset identifier (Column A, Tab: 2026-09-25 Submitted Data) and contact kelly.kay@geriatricsontario.ca to report the correct information.</t>
    </r>
  </si>
  <si>
    <t>MS001</t>
  </si>
  <si>
    <t>MS002</t>
  </si>
  <si>
    <t>MS003</t>
  </si>
  <si>
    <t>MS004</t>
  </si>
  <si>
    <t>MS005</t>
  </si>
  <si>
    <t>MS006</t>
  </si>
  <si>
    <t>MS007</t>
  </si>
  <si>
    <t>MS008</t>
  </si>
  <si>
    <t>MS009</t>
  </si>
  <si>
    <t>MS010</t>
  </si>
  <si>
    <t>MS011</t>
  </si>
  <si>
    <t>MS012</t>
  </si>
  <si>
    <t>MS013</t>
  </si>
  <si>
    <t>MS014</t>
  </si>
  <si>
    <t>MS015</t>
  </si>
  <si>
    <t>MS016</t>
  </si>
  <si>
    <t>MS017</t>
  </si>
  <si>
    <t>MS018</t>
  </si>
  <si>
    <t>MS019</t>
  </si>
  <si>
    <t>MS020</t>
  </si>
  <si>
    <t>MS021</t>
  </si>
  <si>
    <t>MS022</t>
  </si>
  <si>
    <t>MS023</t>
  </si>
  <si>
    <t>MS024</t>
  </si>
  <si>
    <t>MS025</t>
  </si>
  <si>
    <t>MS026</t>
  </si>
  <si>
    <t>MS027</t>
  </si>
  <si>
    <t>MS028</t>
  </si>
  <si>
    <t>MS029</t>
  </si>
  <si>
    <t>MS030</t>
  </si>
  <si>
    <t>MS031</t>
  </si>
  <si>
    <t>MS032</t>
  </si>
  <si>
    <t>MS033</t>
  </si>
  <si>
    <t>MS034</t>
  </si>
  <si>
    <t>MS035</t>
  </si>
  <si>
    <t>MS036</t>
  </si>
  <si>
    <t>MS037</t>
  </si>
  <si>
    <t>MS038</t>
  </si>
  <si>
    <t>MS039</t>
  </si>
  <si>
    <t>MS040</t>
  </si>
  <si>
    <t>MS041</t>
  </si>
  <si>
    <t>MS042</t>
  </si>
  <si>
    <t>MS043</t>
  </si>
  <si>
    <t>MS044</t>
  </si>
  <si>
    <t>MS045</t>
  </si>
  <si>
    <t>MS046</t>
  </si>
  <si>
    <t>MS047</t>
  </si>
  <si>
    <t>MS048</t>
  </si>
  <si>
    <t>MS049</t>
  </si>
  <si>
    <t>MS050</t>
  </si>
  <si>
    <t>MS051</t>
  </si>
  <si>
    <t>MS052</t>
  </si>
  <si>
    <t>MS053</t>
  </si>
  <si>
    <t>MS054</t>
  </si>
  <si>
    <t>MS055</t>
  </si>
  <si>
    <t>MS056</t>
  </si>
  <si>
    <t>MS057</t>
  </si>
  <si>
    <t>MS058</t>
  </si>
  <si>
    <t>MS059</t>
  </si>
  <si>
    <t>MS060</t>
  </si>
  <si>
    <t>MS061</t>
  </si>
  <si>
    <t>MS062</t>
  </si>
  <si>
    <t>MS063</t>
  </si>
  <si>
    <t>MS064</t>
  </si>
  <si>
    <t>MS065</t>
  </si>
  <si>
    <t>MS066</t>
  </si>
  <si>
    <t>MS067</t>
  </si>
  <si>
    <t>MS068</t>
  </si>
  <si>
    <t>MS069</t>
  </si>
  <si>
    <t>MS070</t>
  </si>
  <si>
    <t>MS071</t>
  </si>
  <si>
    <t>MS072</t>
  </si>
  <si>
    <t>MS073</t>
  </si>
  <si>
    <t>MS074</t>
  </si>
  <si>
    <t>MS075</t>
  </si>
  <si>
    <t>MS076</t>
  </si>
  <si>
    <t>MS077</t>
  </si>
  <si>
    <t>MS078</t>
  </si>
  <si>
    <t>MS079</t>
  </si>
  <si>
    <t>MS080</t>
  </si>
  <si>
    <t>MS081</t>
  </si>
  <si>
    <t>MS082</t>
  </si>
  <si>
    <t>MS083</t>
  </si>
  <si>
    <t>MS084</t>
  </si>
  <si>
    <t>MS085</t>
  </si>
  <si>
    <t>MS086</t>
  </si>
  <si>
    <t>MS087</t>
  </si>
  <si>
    <t>MS088</t>
  </si>
  <si>
    <t>MS089</t>
  </si>
  <si>
    <t>MS090</t>
  </si>
  <si>
    <t>MS091</t>
  </si>
  <si>
    <t>MS092</t>
  </si>
  <si>
    <t>MS093</t>
  </si>
  <si>
    <t>MS094</t>
  </si>
  <si>
    <t>MS095</t>
  </si>
  <si>
    <t>MS096</t>
  </si>
  <si>
    <t>MS097</t>
  </si>
  <si>
    <t>MS098</t>
  </si>
  <si>
    <t>MS099</t>
  </si>
  <si>
    <t>MS100</t>
  </si>
  <si>
    <t>MS101</t>
  </si>
  <si>
    <t>MS102</t>
  </si>
  <si>
    <t>MS103</t>
  </si>
  <si>
    <t>MS104</t>
  </si>
  <si>
    <t>MS105</t>
  </si>
  <si>
    <t>MS106</t>
  </si>
  <si>
    <t>MS107</t>
  </si>
  <si>
    <t>MS108</t>
  </si>
  <si>
    <t>Release Date (Validation Version)</t>
  </si>
  <si>
    <t>© 2026 Provincial Geriatrics Leadership Ontario.</t>
  </si>
  <si>
    <t>Submitted Data (Raw Data)</t>
  </si>
  <si>
    <t>Visits</t>
  </si>
  <si>
    <t>Programs Reporting</t>
  </si>
  <si>
    <t>Avg wait (days)</t>
  </si>
  <si>
    <t>Video/Virtual</t>
  </si>
  <si>
    <t>Visit Types</t>
  </si>
  <si>
    <t>Fiscal Year</t>
  </si>
  <si>
    <t>Patients Served</t>
  </si>
  <si>
    <t>Visits Provided</t>
  </si>
  <si>
    <t>Specialized Geriatrics Services and Seniors' Mental Health Workforce DASHBOARD</t>
  </si>
  <si>
    <t>Role</t>
  </si>
  <si>
    <t>% workforce</t>
  </si>
  <si>
    <t>Personal Support Worker</t>
  </si>
  <si>
    <t>Recreation Therapist</t>
  </si>
  <si>
    <t>Social Service Worker</t>
  </si>
  <si>
    <t>Mental Health &amp; Addictions Worker</t>
  </si>
  <si>
    <t>Paramedic / Community Paramedic</t>
  </si>
  <si>
    <t>Sum of Total FTEs</t>
  </si>
  <si>
    <t>Total FTEs (Excluding Physician and Admin)</t>
  </si>
  <si>
    <t>FTEs*</t>
  </si>
  <si>
    <t>Human Resoures (FTEs*)</t>
  </si>
  <si>
    <t>Human Resources (FTEs*)</t>
  </si>
  <si>
    <t xml:space="preserve">Count of Facility Name </t>
  </si>
  <si>
    <t>MultiRegion</t>
  </si>
  <si>
    <t>Bedded Services</t>
  </si>
  <si>
    <t>Ambulatory/Mobile Service</t>
  </si>
  <si>
    <t>Fiscal Year List</t>
  </si>
  <si>
    <t>Roles Reported*</t>
  </si>
  <si>
    <t>Filter this table here by fiscal year</t>
  </si>
  <si>
    <t>*Non-physician, non-administration staffing capacity by role, region, sector and fiscal year | Source: Full time equivalent (FTE) fields BA2, BD2:BL2, BN2:BU2, BW2 (physician and admin FTEs excluded due to reporting limitations)</t>
  </si>
  <si>
    <t>Average # patients served/year</t>
  </si>
  <si>
    <t>Average # Visits/Year</t>
  </si>
  <si>
    <t>Average # FTEs/Program</t>
  </si>
  <si>
    <t>Avg # FTE / program</t>
  </si>
  <si>
    <t>Specialized Geriatrics Services and Seniors' Mental Health Program DASHBOARD</t>
  </si>
  <si>
    <t># Programs</t>
  </si>
  <si>
    <t>Patients served</t>
  </si>
  <si>
    <t>Service Type and Facilities</t>
  </si>
  <si>
    <t>Province</t>
  </si>
  <si>
    <t>Ontario</t>
  </si>
  <si>
    <t>Central Intake Services</t>
  </si>
  <si>
    <t>Referrals Managed/Year</t>
  </si>
  <si>
    <t>Unanswered</t>
  </si>
  <si>
    <t>Contected to Central Intake Services</t>
  </si>
  <si>
    <t>Connected</t>
  </si>
  <si>
    <t>Functions as Central Intake</t>
  </si>
  <si>
    <t>Listed in OCEAN Health Map</t>
  </si>
  <si>
    <t>% Programs</t>
  </si>
  <si>
    <t>Specialized Geriatrics Services and Seniors' Mental Health Central Intake and Quality DASHBOARD</t>
  </si>
  <si>
    <t>Region</t>
  </si>
  <si>
    <t>Programs</t>
  </si>
  <si>
    <t>In-Person Visits</t>
  </si>
  <si>
    <t>Telephone Visits</t>
  </si>
  <si>
    <t>Video Visits</t>
  </si>
  <si>
    <t>OCEAN Listed</t>
  </si>
  <si>
    <t>Patient Exp Data</t>
  </si>
  <si>
    <t>Caregiver Exp Data</t>
  </si>
  <si>
    <t>Languages</t>
  </si>
  <si>
    <t>Tracks Frailty</t>
  </si>
  <si>
    <t>Frailty Tool</t>
  </si>
  <si>
    <t>Tracks Dementia</t>
  </si>
  <si>
    <t>Dementia Tool</t>
  </si>
  <si>
    <t>Tracks Depression</t>
  </si>
  <si>
    <t>Depression Tool</t>
  </si>
  <si>
    <t>Tracks Anxiety</t>
  </si>
  <si>
    <t>Anxiety Tool</t>
  </si>
  <si>
    <t>Quality Score</t>
  </si>
  <si>
    <t>2025-2026</t>
  </si>
  <si>
    <t>English Only</t>
  </si>
  <si>
    <t>2024-2025</t>
  </si>
  <si>
    <t>Urgent/Emergent Care</t>
  </si>
  <si>
    <t>English + French</t>
  </si>
  <si>
    <t>Community Geriatrics/SMH</t>
  </si>
  <si>
    <t>Multilingual</t>
  </si>
  <si>
    <t>2022-2023</t>
  </si>
  <si>
    <t>PHQ 9 and others</t>
  </si>
  <si>
    <t>GAD if needed.</t>
  </si>
  <si>
    <t>Rehabilitation/Post-Acute</t>
  </si>
  <si>
    <t>SPPB, Clinical Frailty Score,</t>
  </si>
  <si>
    <t>Global deterioration scale</t>
  </si>
  <si>
    <t>MADRs</t>
  </si>
  <si>
    <t>Depression scale</t>
  </si>
  <si>
    <t>moca</t>
  </si>
  <si>
    <t>various depression scales</t>
  </si>
  <si>
    <t>GDS Geriatric Depression Scale</t>
  </si>
  <si>
    <t>Gad 7 tool</t>
  </si>
  <si>
    <t>PHQ-9;</t>
  </si>
  <si>
    <t>GDS, Cornell,</t>
  </si>
  <si>
    <t>Based on clinical assessment</t>
  </si>
  <si>
    <t>as needed by physician</t>
  </si>
  <si>
    <t>As needed by physician</t>
  </si>
  <si>
    <t>GAD7***, Beck inventory or Geriatric inventory RAID or Geriatric Anxiety Inventory</t>
  </si>
  <si>
    <t>Geriatric Depression Scale, Cornell, PHQ9,</t>
  </si>
  <si>
    <t>Frailty is assessed as clinically indicated using validated tools, including: 
Rockwood Clinical Frailty Scale  
ED-InterRAI screen via AUA scoring system  
In end-of-life contexts, frailty and functional status may also be assessed using PPS and ECOG tools where appropriate.</t>
  </si>
  <si>
    <t>Depression screening is completed as clinically indicated using the following tools:   Geriatric Depression Scale (GDS), PHQ-9, SIG E CAPS framework, Cornell Scale for Depression in Dementia       Where depression is identified as part of Behavioural and Psychological Symptoms of Dementia (BPSD), symptoms are further characterized using the NPI-12.</t>
  </si>
  <si>
    <t>Anxiety is assessed as clinically indicated using GAD-7 / GAS-10 (as applicable). When anxiety presents within Behavioural and Psychological Symptoms of Dementia (BPSD), it is further characterized using the NPI-12.</t>
  </si>
  <si>
    <t>Frailty is assessed as clinically indicated using validated tools, including: 
Rockwood Clinical Frailty Scale  
ED-InterRAI screen via AUA scoring system  
In end-of-life contexts, frailty and functional status may also be assessed using PPS and ECOG tools where appropriate.</t>
  </si>
  <si>
    <t>Depression screening is completed as clinically indicated using the following tools:   Geriatric Depression Scale (GDS)    PHQ-9    SIG E CAPS framework    Cornell Scale for Depression in Dementia       Where depression is identified as part of Behavioural and Psychological Symptoms of Dementia (BPSD), symptoms are further characterized using the NPI-12.</t>
  </si>
  <si>
    <t>Anxiety is assessed as clinically indicated using:   GAD-7 / GAS-10 (as applicable)       When anxiety presents within Behavioural and Psychological Symptoms of Dementia (BPSD), it is further characterized using the NPI-12.</t>
  </si>
  <si>
    <t>MoCA, Trails A and B, Executive Function and Praxis and Gait Assessment (The Centre for Family Medicine Family Health Team), Semantic Fluency – Animal Names from (Behavioural Neurology Assessment – Revised), CLOX: An Executive Drawing Task, Frontal Behavioral Inventory (FBI)</t>
  </si>
  <si>
    <t>Clinical Frailty Scale, Palliative Performance Scale</t>
  </si>
  <si>
    <t>GDS, Cornell, PHQ9 (Not often but occasionally)</t>
  </si>
  <si>
    <t>GDS, Cornell, PHQ9 (not used routinely)</t>
  </si>
  <si>
    <t>Rockwood clinical frailty scale</t>
  </si>
  <si>
    <t>Not routinely assessed/ episodic use of the Geriatric Depression Score</t>
  </si>
  <si>
    <t>PHQ 9, Eq-5D-5L Health Questionnaire</t>
  </si>
  <si>
    <t>embedded on the GEM assessment if applicable.</t>
  </si>
  <si>
    <t>FES - fear of falling scale (short version)</t>
  </si>
  <si>
    <t>Through Comprehensive Geriatric Assessment and clinical assessment no one specific tool.</t>
  </si>
  <si>
    <t>The Clinical Frailty Scale (CFS)</t>
  </si>
  <si>
    <t>FAST Stages/functional abilities, Reisberg</t>
  </si>
  <si>
    <t>this is used inconsistently amongst physicians/staff in this program; FAST and GDRS; although not staging tools MoCA and MMSE used for cognitive screening; other tools also used in context of dementia e.g. Frontal Behavioural Inventory, Mild Behavioural Impairment (MBI) and the RUDAS (Rowland Universal Dementia Assessment Scale)</t>
  </si>
  <si>
    <t>track using GDS-15 or Cornell Depression Scale; not consistently at discharge though</t>
  </si>
  <si>
    <t>GAD - 7 but soon moving to Geriatric Anxiety Inventory Fall 2026; tools not tacked consistently at discharge</t>
  </si>
  <si>
    <t>GDS-15 and Cornell Scale ; inconsistently tracked at discharge</t>
  </si>
  <si>
    <t>GDS-a5 and Corenell DEpression Scale in Dementia ; tracked inconsistently at discharge</t>
  </si>
  <si>
    <t>GDS-15 and Cornell Scale for Depression in Dementia</t>
  </si>
  <si>
    <t>Geriatrician or geriatric Psychiatrist</t>
  </si>
  <si>
    <t>Geriatrician or geriatric psychiatrist</t>
  </si>
  <si>
    <t>only if the referral indicates to assess frailty ahead of cardiac surgery, Frailty Scales used by physicians</t>
  </si>
  <si>
    <t>track mild to moderate, based on functionality</t>
  </si>
  <si>
    <t>frailty assessment provided if requested by referral ahead of cardiac surgery</t>
  </si>
  <si>
    <t>we do not use a formal dementia staging tool however patients are cognitively screened with RAI-MDS, MMSE, MoCA as appropriate, as needed patients can also have access to neuropsychology services for further specialized assessment however not often accessed for this patient grouping</t>
  </si>
  <si>
    <t>GAD - 7 and will be moving to Geriatric Anxiety Inventory (GAI) this fall</t>
  </si>
  <si>
    <t>RUDAS, MOCA, MMSE, etc.</t>
  </si>
  <si>
    <t>No tools are currently used, but this aspect is taken into account in the GEM assessment notes. By October 2026, the ISAR tool, in conjunction with EPIC, will be implemented to monitor frailty status.</t>
  </si>
  <si>
    <t>2019-2020</t>
  </si>
  <si>
    <t>2020-2021</t>
  </si>
  <si>
    <t>2021-2022</t>
  </si>
  <si>
    <t>Caregiver Experience Data</t>
  </si>
  <si>
    <t>Older Adult Experience Data</t>
  </si>
  <si>
    <t xml:space="preserve">Programs </t>
  </si>
  <si>
    <t>Does your program collect provider experience data? Comments</t>
  </si>
  <si>
    <t>Provider Experience</t>
  </si>
  <si>
    <t>Assessment Type</t>
  </si>
  <si>
    <t>Common Tools</t>
  </si>
  <si>
    <t>Usage</t>
  </si>
  <si>
    <t>Frailty</t>
  </si>
  <si>
    <t>Clinical Frailty Scale (CFS), Rockwood Scale</t>
  </si>
  <si>
    <t>Most common</t>
  </si>
  <si>
    <t>Dementia</t>
  </si>
  <si>
    <t>MOCA, MMSE, RUDAS, GDS, FAST</t>
  </si>
  <si>
    <t>Standard</t>
  </si>
  <si>
    <t>Depression</t>
  </si>
  <si>
    <t>GDS (Geriatric Depression Scale), PHQ-9</t>
  </si>
  <si>
    <t>Primary tools</t>
  </si>
  <si>
    <t>Anxiety</t>
  </si>
  <si>
    <t>GAD-7, GAS (Geriatric Anxiety Scale)</t>
  </si>
  <si>
    <t>When indicated</t>
  </si>
  <si>
    <t>Common Screening Tools</t>
  </si>
  <si>
    <r>
      <t xml:space="preserve">Programs Reporting </t>
    </r>
    <r>
      <rPr>
        <b/>
        <sz val="12"/>
        <color rgb="FF184F7C"/>
        <rFont val="Calibri (Body)"/>
      </rPr>
      <t>(Filtered by Year, Region, Bed Status)</t>
    </r>
  </si>
  <si>
    <r>
      <t xml:space="preserve">Central Intake Services and  Connections </t>
    </r>
    <r>
      <rPr>
        <b/>
        <sz val="12"/>
        <color rgb="FF184F7C"/>
        <rFont val="Calibri (Body)"/>
      </rPr>
      <t xml:space="preserve">(Filtered by Year/Region/Bed Status) </t>
    </r>
  </si>
  <si>
    <t>What languages do you deliver services in? Comments</t>
  </si>
  <si>
    <t>Lanuages</t>
  </si>
  <si>
    <t>Multilingual (via interpreters)</t>
  </si>
  <si>
    <t>Multilingual (on site)</t>
  </si>
  <si>
    <t>Count of Lanuages</t>
  </si>
  <si>
    <t>Program Dashboard</t>
  </si>
  <si>
    <t>Human Resources (HR) Dashboard</t>
  </si>
  <si>
    <t>Introduction, Quick Stats, Limitations and Using this Report</t>
  </si>
  <si>
    <t>Does your program track frailty status? (comments)</t>
  </si>
  <si>
    <t>Track Frailty Status</t>
  </si>
  <si>
    <t>Dementia Stage</t>
  </si>
  <si>
    <t xml:space="preserve">No </t>
  </si>
  <si>
    <t>Depression Score</t>
  </si>
  <si>
    <t xml:space="preserve">Yes </t>
  </si>
  <si>
    <t>Does your program track dementia stage? (comments)</t>
  </si>
  <si>
    <t>Does your program track depression scores? (comments)</t>
  </si>
  <si>
    <t>Anxiety Scores</t>
  </si>
  <si>
    <t>Does your program track anxiety scores? (comments)</t>
  </si>
  <si>
    <t>Frailty Status</t>
  </si>
  <si>
    <t>Anxiety Score</t>
  </si>
  <si>
    <t>Count of Depression Score</t>
  </si>
  <si>
    <t>Count of Dementia Stage</t>
  </si>
  <si>
    <t>Count of Anxiety Scores</t>
  </si>
  <si>
    <t>Count of Track Frailty Status</t>
  </si>
  <si>
    <t xml:space="preserve">Screening Activities </t>
  </si>
  <si>
    <t>Screening activities vary by program. 
Filter by service type (here) and fiscal year, region, and bed status to learn more</t>
  </si>
  <si>
    <r>
      <t>Sectors/Program Totals</t>
    </r>
    <r>
      <rPr>
        <b/>
        <sz val="12"/>
        <color rgb="FF184F7C"/>
        <rFont val="Calibri (Body)"/>
      </rPr>
      <t xml:space="preserve"> </t>
    </r>
    <r>
      <rPr>
        <sz val="12"/>
        <color rgb="FF184F7C"/>
        <rFont val="Calibri (Body)"/>
      </rPr>
      <t>(Filtered by Fiscal Year, Region, Bed Status)</t>
    </r>
  </si>
  <si>
    <r>
      <t xml:space="preserve">Programs Reporting </t>
    </r>
    <r>
      <rPr>
        <sz val="12"/>
        <color rgb="FF184F7C"/>
        <rFont val="Calibri (Body)"/>
      </rPr>
      <t>(Filtered by Fiscal Year, Region, Bed Status)</t>
    </r>
  </si>
  <si>
    <r>
      <t xml:space="preserve">Sectors and Service Types </t>
    </r>
    <r>
      <rPr>
        <b/>
        <sz val="12"/>
        <color rgb="FF184F7C"/>
        <rFont val="Calibri (Body)"/>
      </rPr>
      <t>(click + to expand)</t>
    </r>
    <r>
      <rPr>
        <b/>
        <sz val="18"/>
        <color rgb="FF184F7C"/>
        <rFont val="Calibri"/>
        <family val="2"/>
        <scheme val="minor"/>
      </rPr>
      <t xml:space="preserve">
</t>
    </r>
    <r>
      <rPr>
        <sz val="12"/>
        <color rgb="FF184F7C"/>
        <rFont val="Calibri (Body)"/>
      </rPr>
      <t>(Filtered by Fiscal Year, Region, Bed Status)</t>
    </r>
  </si>
  <si>
    <r>
      <t>Programs Reporting/FTE Totals</t>
    </r>
    <r>
      <rPr>
        <b/>
        <sz val="12"/>
        <color rgb="FF184F7C"/>
        <rFont val="Calibri (Body)"/>
      </rPr>
      <t xml:space="preserve"> 
</t>
    </r>
    <r>
      <rPr>
        <sz val="12"/>
        <color rgb="FF184F7C"/>
        <rFont val="Calibri (Body)"/>
      </rPr>
      <t>(Filtered by Fiscal Year, Region, Bed Status)</t>
    </r>
  </si>
  <si>
    <r>
      <t>Sectors/FTE Totals</t>
    </r>
    <r>
      <rPr>
        <b/>
        <sz val="12"/>
        <color rgb="FF184F7C"/>
        <rFont val="Calibri (Body)"/>
      </rPr>
      <t xml:space="preserve"> 
</t>
    </r>
    <r>
      <rPr>
        <sz val="12"/>
        <color rgb="FF184F7C"/>
        <rFont val="Calibri (Body)"/>
      </rPr>
      <t>(Filtered by Fiscal Year, Region, Bed Status)</t>
    </r>
  </si>
  <si>
    <r>
      <t xml:space="preserve">Average FTEs by Service Type and Capacity (visits per year/unique patients) 
</t>
    </r>
    <r>
      <rPr>
        <sz val="12"/>
        <color rgb="FF184F7C"/>
        <rFont val="Calibri (Body)"/>
      </rPr>
      <t>(Filtered by Fiscal Year, Region, Bed Status)</t>
    </r>
  </si>
  <si>
    <t>This version is intended for review and validation by contributors and data holders.</t>
  </si>
  <si>
    <t>Visits/Year</t>
  </si>
  <si>
    <t>Patients served/year</t>
  </si>
  <si>
    <r>
      <t xml:space="preserve">Service Type and Facilities (Sites) (and FTEs, visits and unique patients) 
</t>
    </r>
    <r>
      <rPr>
        <sz val="12"/>
        <color rgb="FF184F7C"/>
        <rFont val="Calibri (Body)"/>
      </rPr>
      <t>(Filtered by Fiscal Year, Region, Bed Status)</t>
    </r>
  </si>
  <si>
    <t>Review Commentary 
(click upper right corner of cell to review comments)</t>
  </si>
  <si>
    <t xml:space="preserve">Review Commentary
(click upper right corner of cell to read comment) </t>
  </si>
  <si>
    <t>Central Intake and Quality Dashboard</t>
  </si>
  <si>
    <t>https://ocean.cognisantmd.com/eRequest/47f3c1e1-0618-42d6-b360-8974b9c537ab</t>
  </si>
  <si>
    <t>99 Toronto Rd Suite 1021</t>
  </si>
  <si>
    <t>300 Silver Star Blvd.</t>
  </si>
  <si>
    <t>2867 Ellesmere Rd.</t>
  </si>
  <si>
    <t>K0L 3C0</t>
  </si>
  <si>
    <t>Scarborough OHT</t>
  </si>
  <si>
    <t>M1V 2P7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</si>
</sst>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1009]d/mmm/yy;@"/>
    <numFmt numFmtId="166" formatCode="m/d/yy\ h:mm:ss"/>
    <numFmt numFmtId="167" formatCode="#,##0.0"/>
    <numFmt numFmtId="168" formatCode="0.0%"/>
    <numFmt numFmtId="169" formatCode="0.0"/>
  </numFmts>
  <fonts count="63"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b/>
      <sz val="16"/>
      <color theme="9" tint="-0.499984740745262"/>
      <name val="Calibri"/>
      <family val="2"/>
      <scheme val="minor"/>
    </font>
    <font>
      <b/>
      <sz val="20"/>
      <color rgb="FF0089A2"/>
      <name val="Calibri"/>
      <family val="2"/>
      <scheme val="minor"/>
    </font>
    <font>
      <b/>
      <sz val="11"/>
      <color theme="1"/>
      <name val="Calibri"/>
      <family val="2"/>
      <scheme val="minor"/>
    </font>
    <font>
      <sz val="11"/>
      <color rgb="FF000000"/>
      <name val="Calibri"/>
      <family val="2"/>
      <scheme val="minor"/>
    </font>
    <font>
      <u/>
      <sz val="12"/>
      <color theme="10"/>
      <name val="Calibri"/>
      <family val="2"/>
      <scheme val="minor"/>
    </font>
    <font>
      <b/>
      <sz val="14"/>
      <color theme="9" tint="-0.499984740745262"/>
      <name val="Calibri"/>
      <family val="2"/>
      <scheme val="minor"/>
    </font>
    <font>
      <u/>
      <sz val="11"/>
      <color theme="10"/>
      <name val="Calibri"/>
      <family val="2"/>
      <scheme val="minor"/>
    </font>
    <font>
      <b/>
      <sz val="11"/>
      <color rgb="FF0089A2"/>
      <name val="Calibri"/>
      <family val="2"/>
      <scheme val="minor"/>
    </font>
    <font>
      <b/>
      <sz val="16"/>
      <color rgb="FF0089A2"/>
      <name val="Calibri"/>
      <family val="2"/>
      <scheme val="minor"/>
    </font>
    <font>
      <b/>
      <sz val="18"/>
      <color theme="4"/>
      <name val="Calibri"/>
      <family val="2"/>
      <scheme val="minor"/>
    </font>
    <font>
      <sz val="11"/>
      <color rgb="FFFFFFFF"/>
      <name val="Aptos Narrow"/>
    </font>
    <font>
      <sz val="10"/>
      <color theme="1"/>
      <name val="Calibri"/>
      <family val="2"/>
      <scheme val="minor"/>
    </font>
    <font>
      <u/>
      <sz val="11"/>
      <color theme="1"/>
      <name val="Calibri"/>
      <family val="2"/>
      <scheme val="minor"/>
    </font>
    <font>
      <sz val="10"/>
      <color theme="1"/>
      <name val="Calibri"/>
      <family val="2"/>
    </font>
    <font>
      <u/>
      <sz val="10"/>
      <color theme="1"/>
      <name val="Calibri"/>
      <family val="2"/>
      <scheme val="minor"/>
    </font>
    <font>
      <sz val="11"/>
      <color theme="1"/>
      <name val="Calibri (Body)"/>
    </font>
    <font>
      <sz val="12"/>
      <color theme="1"/>
      <name val="Aptos Narrow"/>
      <family val="2"/>
    </font>
    <font>
      <sz val="11"/>
      <color theme="1"/>
      <name val="Calibri"/>
      <family val="2"/>
    </font>
    <font>
      <b/>
      <sz val="10"/>
      <color theme="1"/>
      <name val="Calibri"/>
      <family val="2"/>
      <scheme val="minor"/>
    </font>
    <font>
      <sz val="11"/>
      <color rgb="FF000000"/>
      <name val="Calibri"/>
      <family val="2"/>
    </font>
    <font>
      <b/>
      <sz val="22"/>
      <color rgb="FFFFFFFF"/>
      <name val="Aptos"/>
    </font>
    <font>
      <i/>
      <sz val="11"/>
      <color rgb="FF5B6573"/>
      <name val="Aptos"/>
    </font>
    <font>
      <sz val="11"/>
      <color theme="1"/>
      <name val="Aptos"/>
    </font>
    <font>
      <b/>
      <sz val="11"/>
      <color rgb="FFFFFFFF"/>
      <name val="Aptos"/>
    </font>
    <font>
      <sz val="11"/>
      <color rgb="FF1F2937"/>
      <name val="Aptos"/>
    </font>
    <font>
      <b/>
      <sz val="11"/>
      <color rgb="FF1F7A8C"/>
      <name val="Aptos"/>
    </font>
    <font>
      <b/>
      <sz val="11"/>
      <color theme="0"/>
      <name val="Aptos"/>
    </font>
    <font>
      <b/>
      <sz val="16"/>
      <color theme="1"/>
      <name val="Calibri"/>
      <family val="2"/>
      <scheme val="minor"/>
    </font>
    <font>
      <sz val="14"/>
      <color theme="0"/>
      <name val="Calibri"/>
      <family val="2"/>
      <scheme val="minor"/>
    </font>
    <font>
      <sz val="16"/>
      <color theme="0"/>
      <name val="Calibri"/>
      <family val="2"/>
      <scheme val="minor"/>
    </font>
    <font>
      <sz val="11"/>
      <color theme="0"/>
      <name val="Calibri"/>
      <family val="2"/>
      <scheme val="minor"/>
    </font>
    <font>
      <b/>
      <sz val="11"/>
      <color theme="3" tint="9.9978637043366805E-2"/>
      <name val="Calibri (Body)"/>
    </font>
    <font>
      <b/>
      <sz val="18"/>
      <color rgb="FF184F7C"/>
      <name val="Calibri"/>
      <family val="2"/>
      <scheme val="minor"/>
    </font>
    <font>
      <b/>
      <sz val="12"/>
      <color rgb="FF184F7C"/>
      <name val="Calibri (Body)"/>
    </font>
    <font>
      <b/>
      <sz val="14"/>
      <color theme="0"/>
      <name val="Calibri"/>
      <family val="2"/>
      <scheme val="minor"/>
    </font>
    <font>
      <sz val="9"/>
      <color theme="1"/>
      <name val="Aptos"/>
    </font>
    <font>
      <b/>
      <sz val="10"/>
      <color rgb="FFFFFFFF"/>
      <name val="Aptos"/>
    </font>
    <font>
      <sz val="12"/>
      <color rgb="FF184F7C"/>
      <name val="Calibri (Body)"/>
    </font>
    <font>
      <sz val="11"/>
      <color rgb="FFFF0000"/>
      <name val="Calibri"/>
      <family val="2"/>
      <scheme val="minor"/>
    </font>
    <font>
      <i/>
      <sz val="11"/>
      <color rgb="FF7030A0"/>
      <name val="Calibri"/>
      <family val="2"/>
      <scheme val="minor"/>
    </font>
    <font>
      <i/>
      <sz val="12"/>
      <color rgb="FF7030A0"/>
      <name val="Calibri"/>
      <family val="2"/>
      <scheme val="minor"/>
    </font>
    <font>
      <sz val="11"/>
      <name val="Calibri"/>
      <family val="2"/>
      <scheme val="minor"/>
    </font>
    <font>
      <u/>
      <sz val="11"/>
      <name val="Calibri"/>
      <family val="2"/>
      <scheme val="minor"/>
    </font>
    <font>
      <sz val="10"/>
      <name val="Calibri"/>
      <family val="2"/>
      <scheme val="minor"/>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9A2"/>
        <bgColor indexed="64"/>
      </patternFill>
    </fill>
    <fill>
      <patternFill patternType="solid">
        <fgColor theme="0"/>
        <bgColor indexed="64"/>
      </patternFill>
    </fill>
    <fill>
      <patternFill patternType="solid">
        <fgColor rgb="FF4F81BD"/>
        <bgColor indexed="64"/>
      </patternFill>
    </fill>
    <fill>
      <patternFill patternType="solid">
        <fgColor rgb="FFD9D9D9"/>
        <bgColor indexed="64"/>
      </patternFill>
    </fill>
    <fill>
      <patternFill patternType="solid">
        <fgColor theme="5"/>
        <bgColor indexed="64"/>
      </patternFill>
    </fill>
    <fill>
      <patternFill patternType="solid">
        <fgColor rgb="FFFFFF00"/>
        <bgColor indexed="64"/>
      </patternFill>
    </fill>
    <fill>
      <patternFill patternType="solid">
        <fgColor theme="6" tint="-0.249977111117893"/>
        <bgColor indexed="64"/>
      </patternFill>
    </fill>
    <fill>
      <patternFill patternType="solid">
        <fgColor rgb="FFFFFFFF"/>
        <bgColor indexed="64"/>
      </patternFill>
    </fill>
    <fill>
      <patternFill patternType="solid">
        <fgColor theme="3" tint="9.9978637043366805E-2"/>
        <bgColor indexed="64"/>
      </patternFill>
    </fill>
    <fill>
      <patternFill patternType="solid">
        <fgColor rgb="FF17365D"/>
        <bgColor indexed="64"/>
      </patternFill>
    </fill>
    <fill>
      <patternFill patternType="solid">
        <fgColor theme="6" tint="0.7999816888943144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3" tint="0.89999084444715716"/>
        <bgColor rgb="FFFFFFFF"/>
      </patternFill>
    </fill>
    <fill>
      <patternFill patternType="solid">
        <fgColor indexed="65"/>
        <bgColor rgb="FFFFFFFF"/>
      </patternFill>
    </fill>
    <fill>
      <patternFill patternType="solid">
        <fgColor rgb="FF184F7C"/>
        <bgColor indexed="64"/>
      </patternFill>
    </fill>
    <fill>
      <patternFill patternType="solid">
        <fgColor rgb="FF7030A0"/>
        <bgColor indexed="64"/>
      </patternFill>
    </fill>
    <fill>
      <patternFill patternType="solid">
        <fgColor rgb="FF00B050"/>
        <bgColor indexed="64"/>
      </patternFill>
    </fill>
    <fill>
      <patternFill patternType="solid">
        <fgColor rgb="FF1F4E78"/>
        <bgColor indexed="64"/>
      </patternFill>
    </fill>
    <fill>
      <patternFill patternType="solid">
        <fgColor rgb="FFDDEBF7"/>
        <bgColor rgb="FFDDEBF7"/>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right/>
      <top style="thin">
        <color theme="4" tint="0.39997558519241921"/>
      </top>
      <bottom style="thin">
        <color theme="4" tint="0.39997558519241921"/>
      </bottom>
      <diagonal/>
    </border>
    <border>
      <left/>
      <right/>
      <top/>
      <bottom style="thin">
        <color rgb="FF0089A2"/>
      </bottom>
      <diagonal/>
    </border>
    <border>
      <left/>
      <right/>
      <top style="thin">
        <color rgb="FF9BC2E6"/>
      </top>
      <bottom style="thin">
        <color rgb="FF9BC2E6"/>
      </bottom>
      <diagonal/>
    </border>
    <border>
      <left/>
      <right/>
      <top style="thin">
        <color theme="4"/>
      </top>
      <bottom/>
      <diagonal/>
    </border>
    <border>
      <left style="thin">
        <color rgb="FF9BC2E6"/>
      </left>
      <right/>
      <top style="thin">
        <color rgb="FF9BC2E6"/>
      </top>
      <bottom style="thin">
        <color rgb="FF9BC2E6"/>
      </bottom>
      <diagonal/>
    </border>
    <border>
      <left/>
      <right/>
      <top style="thin">
        <color theme="4"/>
      </top>
      <bottom style="thin">
        <color theme="4" tint="0.39997558519241921"/>
      </bottom>
      <diagonal/>
    </border>
    <border>
      <left/>
      <right/>
      <top style="thin">
        <color rgb="FF9BC2E6"/>
      </top>
      <bottom/>
      <diagonal/>
    </border>
    <border>
      <left/>
      <right/>
      <top style="thin">
        <color rgb="FF2DDFFF"/>
      </top>
      <bottom style="thin">
        <color rgb="FF2DDFFF"/>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3" fillId="0" borderId="0" applyNumberFormat="0" applyFill="0" applyBorder="0" applyAlignment="0" applyProtection="0"/>
    <xf numFmtId="0" fontId="25" fillId="0" borderId="0" applyNumberFormat="0" applyFill="0" applyBorder="0" applyAlignment="0" applyProtection="0"/>
    <xf numFmtId="9" fontId="1" fillId="0" borderId="0" applyFont="0" applyFill="0" applyBorder="0" applyAlignment="0" applyProtection="0"/>
    <xf numFmtId="0" fontId="38" fillId="0" borderId="0"/>
  </cellStyleXfs>
  <cellXfs count="196">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164" fontId="0" fillId="0" borderId="0" xfId="0" applyNumberFormat="1"/>
    <xf numFmtId="0" fontId="19" fillId="0" borderId="0" xfId="42" applyFont="1"/>
    <xf numFmtId="0" fontId="18" fillId="0" borderId="0" xfId="42"/>
    <xf numFmtId="0" fontId="20" fillId="0" borderId="0" xfId="0" applyFont="1"/>
    <xf numFmtId="0" fontId="1" fillId="0" borderId="0" xfId="42" applyFont="1" applyAlignment="1">
      <alignment wrapText="1"/>
    </xf>
    <xf numFmtId="0" fontId="24" fillId="0" borderId="0" xfId="42" applyFont="1"/>
    <xf numFmtId="0" fontId="18" fillId="33" borderId="0" xfId="42" applyFill="1"/>
    <xf numFmtId="0" fontId="23" fillId="0" borderId="0" xfId="43"/>
    <xf numFmtId="0" fontId="26" fillId="0" borderId="0" xfId="42" applyFont="1"/>
    <xf numFmtId="0" fontId="27" fillId="0" borderId="0" xfId="42" applyFont="1"/>
    <xf numFmtId="0" fontId="22" fillId="0" borderId="0" xfId="0" applyFont="1" applyAlignment="1">
      <alignment vertical="center"/>
    </xf>
    <xf numFmtId="0" fontId="17" fillId="0" borderId="0" xfId="0" applyFont="1"/>
    <xf numFmtId="165" fontId="18" fillId="0" borderId="0" xfId="42" applyNumberFormat="1" applyAlignment="1">
      <alignment horizontal="left"/>
    </xf>
    <xf numFmtId="0" fontId="0" fillId="0" borderId="0" xfId="0" applyAlignment="1">
      <alignment horizontal="left" indent="2"/>
    </xf>
    <xf numFmtId="0" fontId="0" fillId="0" borderId="0" xfId="0" applyAlignment="1">
      <alignment horizontal="left" indent="3"/>
    </xf>
    <xf numFmtId="0" fontId="29" fillId="35" borderId="0" xfId="0" applyFont="1" applyFill="1" applyAlignment="1">
      <alignment vertical="center"/>
    </xf>
    <xf numFmtId="0" fontId="29" fillId="35" borderId="0" xfId="0" applyFont="1" applyFill="1" applyAlignment="1">
      <alignment horizontal="left" vertical="center" wrapText="1" indent="1"/>
    </xf>
    <xf numFmtId="0" fontId="18" fillId="0" borderId="0" xfId="0" applyFont="1" applyAlignment="1">
      <alignment vertical="center" wrapText="1"/>
    </xf>
    <xf numFmtId="0" fontId="22" fillId="36" borderId="0" xfId="0" applyFont="1" applyFill="1" applyAlignment="1">
      <alignment vertical="center"/>
    </xf>
    <xf numFmtId="0" fontId="22" fillId="36" borderId="0" xfId="0" applyFont="1" applyFill="1" applyAlignment="1">
      <alignment vertical="center" wrapText="1"/>
    </xf>
    <xf numFmtId="0" fontId="22" fillId="0" borderId="0" xfId="0" applyFont="1" applyAlignment="1">
      <alignment vertical="center" wrapText="1"/>
    </xf>
    <xf numFmtId="166" fontId="18" fillId="0" borderId="0" xfId="42" applyNumberFormat="1"/>
    <xf numFmtId="49" fontId="18" fillId="0" borderId="0" xfId="42" applyNumberFormat="1"/>
    <xf numFmtId="0" fontId="30" fillId="0" borderId="0" xfId="42" applyFont="1"/>
    <xf numFmtId="0" fontId="18" fillId="0" borderId="0" xfId="42" quotePrefix="1"/>
    <xf numFmtId="1" fontId="18" fillId="0" borderId="0" xfId="42" applyNumberFormat="1"/>
    <xf numFmtId="1" fontId="30" fillId="0" borderId="0" xfId="42" applyNumberFormat="1" applyFont="1"/>
    <xf numFmtId="0" fontId="1" fillId="0" borderId="13" xfId="42" applyFont="1" applyBorder="1"/>
    <xf numFmtId="0" fontId="31" fillId="0" borderId="0" xfId="44" applyNumberFormat="1" applyFont="1" applyFill="1"/>
    <xf numFmtId="1" fontId="31" fillId="0" borderId="0" xfId="44" applyNumberFormat="1" applyFont="1" applyFill="1"/>
    <xf numFmtId="49" fontId="18" fillId="0" borderId="0" xfId="42" quotePrefix="1" applyNumberFormat="1"/>
    <xf numFmtId="0" fontId="32" fillId="0" borderId="14" xfId="42" applyFont="1" applyBorder="1" applyAlignment="1">
      <alignment wrapText="1"/>
    </xf>
    <xf numFmtId="0" fontId="32" fillId="0" borderId="14" xfId="42" applyFont="1" applyBorder="1"/>
    <xf numFmtId="0" fontId="33" fillId="0" borderId="15" xfId="44" applyFont="1" applyFill="1" applyBorder="1" applyAlignment="1">
      <alignment horizontal="left"/>
    </xf>
    <xf numFmtId="0" fontId="31" fillId="0" borderId="15" xfId="44" applyFont="1" applyFill="1" applyBorder="1" applyAlignment="1">
      <alignment horizontal="left"/>
    </xf>
    <xf numFmtId="0" fontId="30" fillId="0" borderId="15" xfId="42" applyFont="1" applyBorder="1" applyAlignment="1">
      <alignment horizontal="left"/>
    </xf>
    <xf numFmtId="0" fontId="32" fillId="0" borderId="16" xfId="42" applyFont="1" applyBorder="1"/>
    <xf numFmtId="0" fontId="34" fillId="0" borderId="14" xfId="42" applyFont="1" applyBorder="1" applyAlignment="1">
      <alignment wrapText="1"/>
    </xf>
    <xf numFmtId="0" fontId="34" fillId="0" borderId="0" xfId="42" applyFont="1"/>
    <xf numFmtId="1" fontId="30" fillId="0" borderId="0" xfId="42" applyNumberFormat="1" applyFont="1" applyAlignment="1">
      <alignment wrapText="1"/>
    </xf>
    <xf numFmtId="0" fontId="30" fillId="0" borderId="0" xfId="42" applyFont="1" applyAlignment="1">
      <alignment wrapText="1"/>
    </xf>
    <xf numFmtId="0" fontId="1" fillId="0" borderId="0" xfId="42" applyFont="1"/>
    <xf numFmtId="0" fontId="30" fillId="0" borderId="12" xfId="42" applyFont="1" applyBorder="1"/>
    <xf numFmtId="0" fontId="31" fillId="0" borderId="17" xfId="44" applyFont="1" applyFill="1" applyBorder="1" applyAlignment="1">
      <alignment horizontal="left" wrapText="1"/>
    </xf>
    <xf numFmtId="0" fontId="30" fillId="0" borderId="12" xfId="42" applyFont="1" applyBorder="1" applyAlignment="1">
      <alignment wrapText="1"/>
    </xf>
    <xf numFmtId="0" fontId="30" fillId="0" borderId="15" xfId="44" applyFont="1" applyFill="1" applyBorder="1" applyAlignment="1">
      <alignment horizontal="left"/>
    </xf>
    <xf numFmtId="0" fontId="30" fillId="0" borderId="14" xfId="42" applyFont="1" applyBorder="1" applyAlignment="1">
      <alignment wrapText="1"/>
    </xf>
    <xf numFmtId="0" fontId="30" fillId="0" borderId="16" xfId="42" applyFont="1" applyBorder="1"/>
    <xf numFmtId="0" fontId="30" fillId="0" borderId="18" xfId="42" applyFont="1" applyBorder="1"/>
    <xf numFmtId="1" fontId="30" fillId="0" borderId="18" xfId="42" applyNumberFormat="1" applyFont="1" applyBorder="1"/>
    <xf numFmtId="49" fontId="18" fillId="0" borderId="14" xfId="42" applyNumberFormat="1" applyBorder="1"/>
    <xf numFmtId="0" fontId="18" fillId="0" borderId="14" xfId="42" applyBorder="1"/>
    <xf numFmtId="0" fontId="31" fillId="0" borderId="0" xfId="44" applyFont="1" applyFill="1" applyAlignment="1"/>
    <xf numFmtId="0" fontId="31" fillId="0" borderId="0" xfId="44" applyFont="1" applyFill="1"/>
    <xf numFmtId="0" fontId="35" fillId="0" borderId="0" xfId="42" applyFont="1"/>
    <xf numFmtId="49" fontId="35" fillId="0" borderId="0" xfId="42" applyNumberFormat="1" applyFont="1"/>
    <xf numFmtId="0" fontId="18" fillId="0" borderId="0" xfId="42" applyAlignment="1">
      <alignment wrapText="1"/>
    </xf>
    <xf numFmtId="0" fontId="36" fillId="0" borderId="0" xfId="42" applyFont="1" applyAlignment="1">
      <alignment vertical="center"/>
    </xf>
    <xf numFmtId="0" fontId="35" fillId="0" borderId="12" xfId="42" applyFont="1" applyBorder="1"/>
    <xf numFmtId="49" fontId="1" fillId="0" borderId="0" xfId="42" applyNumberFormat="1" applyFont="1"/>
    <xf numFmtId="0" fontId="18" fillId="37" borderId="0" xfId="42" applyFill="1"/>
    <xf numFmtId="0" fontId="18" fillId="38" borderId="0" xfId="42" applyFill="1"/>
    <xf numFmtId="49" fontId="18" fillId="38" borderId="0" xfId="42" applyNumberFormat="1" applyFill="1"/>
    <xf numFmtId="49" fontId="34" fillId="0" borderId="0" xfId="42" applyNumberFormat="1" applyFont="1"/>
    <xf numFmtId="0" fontId="30" fillId="0" borderId="0" xfId="42" applyFont="1" applyAlignment="1">
      <alignment horizontal="right"/>
    </xf>
    <xf numFmtId="0" fontId="30" fillId="0" borderId="12" xfId="42" applyFont="1" applyBorder="1" applyAlignment="1">
      <alignment horizontal="right" wrapText="1"/>
    </xf>
    <xf numFmtId="0" fontId="30" fillId="0" borderId="0" xfId="42" applyFont="1" applyAlignment="1">
      <alignment horizontal="right" wrapText="1"/>
    </xf>
    <xf numFmtId="0" fontId="30" fillId="0" borderId="0" xfId="42" quotePrefix="1" applyFont="1" applyAlignment="1">
      <alignment horizontal="right"/>
    </xf>
    <xf numFmtId="0" fontId="30" fillId="0" borderId="19" xfId="42" applyFont="1" applyBorder="1" applyAlignment="1">
      <alignment horizontal="right" wrapText="1"/>
    </xf>
    <xf numFmtId="0" fontId="30" fillId="0" borderId="19" xfId="42" applyFont="1" applyBorder="1" applyAlignment="1">
      <alignment horizontal="right"/>
    </xf>
    <xf numFmtId="0" fontId="30" fillId="0" borderId="12" xfId="42" applyFont="1" applyBorder="1" applyAlignment="1">
      <alignment horizontal="right"/>
    </xf>
    <xf numFmtId="0" fontId="37" fillId="0" borderId="0" xfId="42" applyFont="1" applyAlignment="1">
      <alignment horizontal="right"/>
    </xf>
    <xf numFmtId="49" fontId="32" fillId="0" borderId="14" xfId="42" applyNumberFormat="1" applyFont="1" applyBorder="1" applyAlignment="1">
      <alignment wrapText="1"/>
    </xf>
    <xf numFmtId="49" fontId="1" fillId="0" borderId="13" xfId="42" applyNumberFormat="1" applyFont="1" applyBorder="1"/>
    <xf numFmtId="0" fontId="31" fillId="0" borderId="0" xfId="44" applyNumberFormat="1" applyFont="1" applyFill="1" applyAlignment="1">
      <alignment horizontal="center" vertical="center"/>
    </xf>
    <xf numFmtId="0" fontId="0" fillId="0" borderId="0" xfId="42" applyFont="1" applyAlignment="1">
      <alignment horizontal="center" vertical="center"/>
    </xf>
    <xf numFmtId="0" fontId="18" fillId="0" borderId="0" xfId="42" applyAlignment="1">
      <alignment horizontal="left" vertical="center"/>
    </xf>
    <xf numFmtId="0" fontId="18" fillId="0" borderId="0" xfId="42" applyAlignment="1">
      <alignment horizontal="center" vertical="center"/>
    </xf>
    <xf numFmtId="0" fontId="18" fillId="0" borderId="0" xfId="42" quotePrefix="1" applyAlignment="1">
      <alignment horizontal="right" vertical="center"/>
    </xf>
    <xf numFmtId="0" fontId="38" fillId="0" borderId="0" xfId="46" applyAlignment="1">
      <alignment horizontal="left" vertical="center"/>
    </xf>
    <xf numFmtId="0" fontId="17" fillId="39" borderId="0" xfId="0" applyFont="1" applyFill="1" applyAlignment="1">
      <alignment horizontal="center" vertical="center"/>
    </xf>
    <xf numFmtId="0" fontId="17" fillId="39" borderId="0" xfId="0" applyFont="1" applyFill="1" applyAlignment="1">
      <alignment horizontal="center" vertical="center" wrapText="1"/>
    </xf>
    <xf numFmtId="167" fontId="0" fillId="40" borderId="0" xfId="0" applyNumberFormat="1" applyFill="1"/>
    <xf numFmtId="1" fontId="1" fillId="0" borderId="0" xfId="0" applyNumberFormat="1" applyFont="1" applyAlignment="1">
      <alignment horizontal="right"/>
    </xf>
    <xf numFmtId="0" fontId="17" fillId="41" borderId="0" xfId="0" applyFont="1" applyFill="1"/>
    <xf numFmtId="0" fontId="17" fillId="41" borderId="0" xfId="0" applyFont="1" applyFill="1" applyAlignment="1">
      <alignment horizontal="center" vertical="center"/>
    </xf>
    <xf numFmtId="0" fontId="0" fillId="41" borderId="0" xfId="0" applyFill="1"/>
    <xf numFmtId="0" fontId="17" fillId="41" borderId="0" xfId="0" applyFont="1" applyFill="1" applyAlignment="1">
      <alignment horizontal="center" vertical="center" wrapText="1"/>
    </xf>
    <xf numFmtId="0" fontId="41" fillId="40" borderId="0" xfId="42" applyFont="1" applyFill="1"/>
    <xf numFmtId="0" fontId="43" fillId="40" borderId="0" xfId="42" applyFont="1" applyFill="1"/>
    <xf numFmtId="168" fontId="43" fillId="40" borderId="0" xfId="42" applyNumberFormat="1" applyFont="1" applyFill="1"/>
    <xf numFmtId="3" fontId="43" fillId="40" borderId="0" xfId="42" applyNumberFormat="1" applyFont="1" applyFill="1"/>
    <xf numFmtId="167" fontId="43" fillId="40" borderId="0" xfId="42" applyNumberFormat="1" applyFont="1" applyFill="1"/>
    <xf numFmtId="168" fontId="0" fillId="0" borderId="0" xfId="45" applyNumberFormat="1" applyFont="1"/>
    <xf numFmtId="0" fontId="39" fillId="42" borderId="0" xfId="42" applyFont="1" applyFill="1"/>
    <xf numFmtId="0" fontId="45" fillId="0" borderId="0" xfId="42" applyFont="1" applyAlignment="1">
      <alignment vertical="center" wrapText="1"/>
    </xf>
    <xf numFmtId="0" fontId="42" fillId="0" borderId="0" xfId="42" applyFont="1" applyAlignment="1">
      <alignment vertical="center" wrapText="1"/>
    </xf>
    <xf numFmtId="0" fontId="40" fillId="0" borderId="0" xfId="42" applyFont="1"/>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47" fillId="41" borderId="0" xfId="0" applyFont="1" applyFill="1" applyAlignment="1">
      <alignment horizontal="center" vertical="center" wrapText="1"/>
    </xf>
    <xf numFmtId="169" fontId="46" fillId="45" borderId="0" xfId="0" applyNumberFormat="1" applyFont="1" applyFill="1" applyAlignment="1">
      <alignment horizontal="center" vertical="center"/>
    </xf>
    <xf numFmtId="0" fontId="0" fillId="0" borderId="0" xfId="0" applyAlignment="1">
      <alignment horizontal="left" vertical="center"/>
    </xf>
    <xf numFmtId="168" fontId="0" fillId="0" borderId="0" xfId="45" applyNumberFormat="1" applyFont="1" applyFill="1"/>
    <xf numFmtId="0" fontId="49" fillId="34" borderId="0" xfId="42" applyFont="1" applyFill="1"/>
    <xf numFmtId="0" fontId="42" fillId="34" borderId="0" xfId="42" applyFont="1" applyFill="1" applyAlignment="1">
      <alignment vertical="center" wrapText="1"/>
    </xf>
    <xf numFmtId="0" fontId="16" fillId="0" borderId="0" xfId="0" applyFont="1"/>
    <xf numFmtId="0" fontId="13" fillId="0" borderId="11" xfId="0" applyFont="1" applyBorder="1"/>
    <xf numFmtId="0" fontId="44" fillId="0" borderId="0" xfId="42" applyFont="1" applyAlignment="1">
      <alignment wrapText="1"/>
    </xf>
    <xf numFmtId="0" fontId="43" fillId="0" borderId="0" xfId="42" applyFont="1" applyAlignment="1">
      <alignment wrapText="1"/>
    </xf>
    <xf numFmtId="0" fontId="42" fillId="42" borderId="0" xfId="0" applyFont="1" applyFill="1" applyAlignment="1">
      <alignment vertical="center" wrapText="1"/>
    </xf>
    <xf numFmtId="0" fontId="43" fillId="40" borderId="0" xfId="0" applyFont="1" applyFill="1"/>
    <xf numFmtId="168" fontId="43" fillId="40" borderId="0" xfId="0" applyNumberFormat="1" applyFont="1" applyFill="1"/>
    <xf numFmtId="3" fontId="0" fillId="40" borderId="0" xfId="0" applyNumberFormat="1" applyFill="1"/>
    <xf numFmtId="167" fontId="43" fillId="40" borderId="0" xfId="0" applyNumberFormat="1" applyFont="1" applyFill="1"/>
    <xf numFmtId="0" fontId="42" fillId="0" borderId="0" xfId="0" applyFont="1" applyAlignment="1">
      <alignment vertical="center" wrapText="1"/>
    </xf>
    <xf numFmtId="0" fontId="42" fillId="42" borderId="0" xfId="0" applyFont="1" applyFill="1" applyAlignment="1">
      <alignment horizontal="center" vertical="center" wrapText="1"/>
    </xf>
    <xf numFmtId="0" fontId="49" fillId="48" borderId="0" xfId="42" applyFont="1" applyFill="1" applyAlignment="1">
      <alignment horizontal="center"/>
    </xf>
    <xf numFmtId="0" fontId="51" fillId="0" borderId="0" xfId="42" applyFont="1"/>
    <xf numFmtId="0" fontId="40" fillId="0" borderId="0" xfId="42" applyFont="1" applyAlignment="1">
      <alignment horizontal="left" vertical="top"/>
    </xf>
    <xf numFmtId="0" fontId="40" fillId="43" borderId="0" xfId="42" applyFont="1" applyFill="1" applyAlignment="1">
      <alignment vertical="top"/>
    </xf>
    <xf numFmtId="0" fontId="39" fillId="0" borderId="0" xfId="42" applyFont="1"/>
    <xf numFmtId="0" fontId="40" fillId="0" borderId="0" xfId="42" applyFont="1" applyAlignment="1">
      <alignment vertical="top"/>
    </xf>
    <xf numFmtId="0" fontId="50" fillId="34" borderId="0" xfId="42" applyFont="1" applyFill="1" applyAlignment="1">
      <alignment horizontal="left"/>
    </xf>
    <xf numFmtId="0" fontId="0" fillId="0" borderId="0" xfId="0" applyAlignment="1">
      <alignment horizontal="left" wrapText="1"/>
    </xf>
    <xf numFmtId="0" fontId="49" fillId="0" borderId="0" xfId="42" applyFont="1" applyAlignment="1">
      <alignment horizontal="center"/>
    </xf>
    <xf numFmtId="0" fontId="40" fillId="0" borderId="0" xfId="42" applyFont="1" applyAlignment="1">
      <alignment horizontal="left" vertical="center"/>
    </xf>
    <xf numFmtId="0" fontId="47" fillId="34" borderId="0" xfId="0" applyFont="1" applyFill="1" applyAlignment="1">
      <alignment horizontal="center" vertical="center" wrapText="1"/>
    </xf>
    <xf numFmtId="0" fontId="17" fillId="34" borderId="0" xfId="0" applyFont="1" applyFill="1" applyAlignment="1">
      <alignment horizontal="left" vertical="center"/>
    </xf>
    <xf numFmtId="0" fontId="39" fillId="49" borderId="0" xfId="42" applyFont="1" applyFill="1"/>
    <xf numFmtId="0" fontId="48" fillId="49" borderId="0" xfId="0" applyFont="1" applyFill="1" applyAlignment="1">
      <alignment horizontal="center" vertical="center" wrapText="1"/>
    </xf>
    <xf numFmtId="0" fontId="47" fillId="49" borderId="0" xfId="0" applyFont="1" applyFill="1" applyAlignment="1">
      <alignment horizontal="center" vertical="center" wrapText="1"/>
    </xf>
    <xf numFmtId="0" fontId="40" fillId="45" borderId="0" xfId="42" applyFont="1" applyFill="1" applyAlignment="1">
      <alignment vertical="top"/>
    </xf>
    <xf numFmtId="0" fontId="42" fillId="49" borderId="0" xfId="0" applyFont="1" applyFill="1" applyAlignment="1">
      <alignment vertical="center" wrapText="1"/>
    </xf>
    <xf numFmtId="0" fontId="42" fillId="49" borderId="0" xfId="0" applyFont="1" applyFill="1" applyAlignment="1">
      <alignment horizontal="center" vertical="center" wrapText="1"/>
    </xf>
    <xf numFmtId="0" fontId="39" fillId="50" borderId="0" xfId="42" applyFont="1" applyFill="1"/>
    <xf numFmtId="0" fontId="47" fillId="50" borderId="0" xfId="0" applyFont="1" applyFill="1" applyAlignment="1">
      <alignment horizontal="center" vertical="center" wrapText="1"/>
    </xf>
    <xf numFmtId="0" fontId="17" fillId="50" borderId="0" xfId="0" applyFont="1" applyFill="1" applyAlignment="1">
      <alignment horizontal="center" vertical="center" wrapText="1"/>
    </xf>
    <xf numFmtId="0" fontId="17" fillId="50" borderId="0" xfId="0" applyFont="1" applyFill="1" applyAlignment="1">
      <alignment vertical="center"/>
    </xf>
    <xf numFmtId="0" fontId="17" fillId="50" borderId="0" xfId="0" applyFont="1" applyFill="1" applyAlignment="1">
      <alignment horizontal="center" vertical="center"/>
    </xf>
    <xf numFmtId="9" fontId="0" fillId="0" borderId="0" xfId="45" applyFont="1"/>
    <xf numFmtId="0" fontId="53" fillId="50" borderId="11" xfId="0" applyFont="1" applyFill="1" applyBorder="1" applyAlignment="1">
      <alignment horizontal="center" vertical="center" wrapText="1"/>
    </xf>
    <xf numFmtId="0" fontId="55" fillId="51" borderId="0" xfId="42" applyFont="1" applyFill="1" applyAlignment="1">
      <alignment wrapText="1"/>
    </xf>
    <xf numFmtId="0" fontId="54" fillId="0" borderId="0" xfId="42" applyFont="1" applyAlignment="1">
      <alignment horizontal="left" vertical="center"/>
    </xf>
    <xf numFmtId="3" fontId="54" fillId="0" borderId="0" xfId="42" applyNumberFormat="1" applyFont="1" applyAlignment="1">
      <alignment horizontal="right" vertical="center"/>
    </xf>
    <xf numFmtId="0" fontId="54" fillId="0" borderId="0" xfId="42" applyFont="1" applyAlignment="1">
      <alignment horizontal="left" vertical="center" wrapText="1"/>
    </xf>
    <xf numFmtId="1" fontId="54" fillId="0" borderId="0" xfId="42" applyNumberFormat="1" applyFont="1" applyAlignment="1">
      <alignment horizontal="center" vertical="center"/>
    </xf>
    <xf numFmtId="0" fontId="21" fillId="45" borderId="10" xfId="0" applyFont="1" applyFill="1" applyBorder="1" applyAlignment="1">
      <alignment wrapText="1"/>
    </xf>
    <xf numFmtId="0" fontId="0" fillId="0" borderId="10" xfId="0" applyBorder="1" applyAlignment="1">
      <alignment wrapText="1"/>
    </xf>
    <xf numFmtId="0" fontId="28" fillId="0" borderId="0" xfId="42" applyFont="1"/>
    <xf numFmtId="0" fontId="21" fillId="0" borderId="0" xfId="0" applyFont="1"/>
    <xf numFmtId="0" fontId="21" fillId="0" borderId="0" xfId="0" applyFont="1" applyAlignment="1">
      <alignment wrapText="1"/>
    </xf>
    <xf numFmtId="3" fontId="0" fillId="0" borderId="0" xfId="0" applyNumberFormat="1"/>
    <xf numFmtId="168" fontId="0" fillId="0" borderId="0" xfId="0" applyNumberFormat="1"/>
    <xf numFmtId="0" fontId="57" fillId="0" borderId="0" xfId="42" applyFont="1"/>
    <xf numFmtId="0" fontId="17" fillId="34" borderId="0" xfId="0" applyFont="1" applyFill="1"/>
    <xf numFmtId="0" fontId="17" fillId="34" borderId="0" xfId="0" applyFont="1" applyFill="1" applyAlignment="1">
      <alignment horizontal="left"/>
    </xf>
    <xf numFmtId="164" fontId="17" fillId="34" borderId="0" xfId="0" applyNumberFormat="1" applyFont="1" applyFill="1"/>
    <xf numFmtId="0" fontId="58" fillId="0" borderId="0" xfId="42" applyFont="1" applyAlignment="1">
      <alignment horizontal="left" wrapText="1"/>
    </xf>
    <xf numFmtId="0" fontId="59" fillId="0" borderId="0" xfId="0" applyFont="1" applyAlignment="1">
      <alignment wrapText="1"/>
    </xf>
    <xf numFmtId="0" fontId="0" fillId="0" borderId="0" xfId="0" quotePrefix="1"/>
    <xf numFmtId="0" fontId="60" fillId="0" borderId="0" xfId="0" applyFont="1"/>
    <xf numFmtId="0" fontId="22" fillId="0" borderId="0" xfId="0" applyFont="1"/>
    <xf numFmtId="0" fontId="22" fillId="52" borderId="14" xfId="0" applyFont="1" applyFill="1" applyBorder="1"/>
    <xf numFmtId="0" fontId="22" fillId="0" borderId="14" xfId="0" applyFont="1" applyBorder="1"/>
    <xf numFmtId="0" fontId="31" fillId="0" borderId="0" xfId="44" applyNumberFormat="1" applyFont="1" applyFill="1" applyAlignment="1"/>
    <xf numFmtId="0" fontId="60" fillId="38" borderId="0" xfId="42" applyFont="1" applyFill="1"/>
    <xf numFmtId="0" fontId="60" fillId="0" borderId="0" xfId="42" applyFont="1"/>
    <xf numFmtId="166" fontId="60" fillId="0" borderId="0" xfId="42" applyNumberFormat="1" applyFont="1"/>
    <xf numFmtId="0" fontId="61" fillId="0" borderId="0" xfId="44" applyNumberFormat="1" applyFont="1" applyFill="1"/>
    <xf numFmtId="49" fontId="60" fillId="0" borderId="0" xfId="42" applyNumberFormat="1" applyFont="1"/>
    <xf numFmtId="0" fontId="62" fillId="0" borderId="0" xfId="42" applyFont="1"/>
    <xf numFmtId="0" fontId="60" fillId="0" borderId="0" xfId="42" quotePrefix="1" applyFont="1"/>
    <xf numFmtId="1" fontId="60" fillId="0" borderId="0" xfId="42" applyNumberFormat="1" applyFont="1"/>
    <xf numFmtId="0" fontId="18" fillId="0" borderId="0" xfId="42" applyAlignment="1">
      <alignment horizontal="left" wrapText="1"/>
    </xf>
    <xf numFmtId="0" fontId="1" fillId="0" borderId="0" xfId="42" applyFont="1" applyAlignment="1">
      <alignment horizontal="left" wrapText="1"/>
    </xf>
    <xf numFmtId="0" fontId="51" fillId="0" borderId="0" xfId="42" applyFont="1" applyAlignment="1">
      <alignment horizontal="left" wrapText="1"/>
    </xf>
    <xf numFmtId="0" fontId="0" fillId="0" borderId="21" xfId="0" applyBorder="1" applyAlignment="1">
      <alignment horizontal="center" wrapText="1"/>
    </xf>
    <xf numFmtId="0" fontId="0" fillId="0" borderId="22" xfId="0" applyBorder="1" applyAlignment="1">
      <alignment horizontal="center" wrapText="1"/>
    </xf>
    <xf numFmtId="0" fontId="53" fillId="0" borderId="0" xfId="0" applyFont="1" applyAlignment="1">
      <alignment horizontal="left" vertical="center" wrapText="1"/>
    </xf>
    <xf numFmtId="0" fontId="53" fillId="50" borderId="20" xfId="0" applyFont="1" applyFill="1" applyBorder="1" applyAlignment="1">
      <alignment horizontal="left" vertical="center" wrapText="1"/>
    </xf>
    <xf numFmtId="0" fontId="21" fillId="45" borderId="10" xfId="0" applyFont="1" applyFill="1" applyBorder="1" applyAlignment="1">
      <alignment horizontal="center" wrapText="1"/>
    </xf>
    <xf numFmtId="0" fontId="0" fillId="0" borderId="0" xfId="0" applyNumberFormat="1"/>
    <xf numFmtId="164" fontId="0" fillId="0" borderId="0" xfId="0" applyNumberFormat="1" applyFont="1" applyAlignment="1">
      <alignment horizontal="center" vertical="center"/>
    </xf>
    <xf numFmtId="0" fontId="46" fillId="44" borderId="0" xfId="0" applyNumberFormat="1" applyFont="1" applyFill="1" applyAlignment="1">
      <alignment horizontal="center" vertical="center"/>
    </xf>
    <xf numFmtId="0" fontId="0" fillId="0" borderId="0" xfId="0" applyNumberFormat="1" applyFont="1" applyAlignment="1">
      <alignment horizontal="center" vertical="center"/>
    </xf>
    <xf numFmtId="3" fontId="0" fillId="46" borderId="0" xfId="0" applyNumberFormat="1" applyFont="1" applyFill="1" applyAlignment="1"/>
    <xf numFmtId="3" fontId="0" fillId="47" borderId="0" xfId="0" applyNumberFormat="1" applyFont="1" applyFill="1" applyAlignment="1"/>
    <xf numFmtId="167" fontId="0" fillId="47" borderId="0" xfId="0" applyNumberFormat="1" applyFont="1" applyFill="1" applyAlignment="1"/>
    <xf numFmtId="0" fontId="42" fillId="42" borderId="0" xfId="0" applyNumberFormat="1" applyFont="1" applyFill="1" applyAlignment="1">
      <alignment horizontal="center" vertical="center" wrapText="1"/>
    </xf>
    <xf numFmtId="0" fontId="17" fillId="34" borderId="0" xfId="0" applyNumberFormat="1" applyFont="1" applyFill="1" applyAlignment="1">
      <alignment horizontal="center" vertical="center"/>
    </xf>
    <xf numFmtId="169" fontId="0" fillId="45" borderId="0" xfId="0" applyNumberFormat="1" applyFont="1" applyFill="1" applyAlignment="1">
      <alignment horizontal="center" vertic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Hyperlink 2" xfId="44" xr:uid="{520D3DC5-B9D3-2B4D-A52A-51CCC85349F5}"/>
    <cellStyle name="Input" xfId="9" builtinId="20" customBuiltin="1"/>
    <cellStyle name="Linked Cell" xfId="12" builtinId="24" customBuiltin="1"/>
    <cellStyle name="Neutral" xfId="8" builtinId="28" customBuiltin="1"/>
    <cellStyle name="Normal" xfId="0" builtinId="0"/>
    <cellStyle name="Normal 2" xfId="42" xr:uid="{670C90F7-0B37-2A47-B394-DEE99F998AD1}"/>
    <cellStyle name="Normal 3" xfId="46" xr:uid="{9E3C77AC-8E6F-414E-AA96-0372E1E18972}"/>
    <cellStyle name="Note" xfId="15" builtinId="10" customBuiltin="1"/>
    <cellStyle name="Output" xfId="10" builtinId="21" customBuiltin="1"/>
    <cellStyle name="Percent" xfId="45" builtinId="5"/>
    <cellStyle name="Title" xfId="1" builtinId="15" customBuiltin="1"/>
    <cellStyle name="Total" xfId="17" builtinId="25" customBuiltin="1"/>
    <cellStyle name="Warning Text" xfId="14" builtinId="11" customBuiltin="1"/>
  </cellStyles>
  <dxfs count="1153">
    <dxf>
      <fill>
        <patternFill patternType="solid">
          <bgColor theme="3" tint="9.9978637043366805E-2"/>
        </patternFill>
      </fill>
    </dxf>
    <dxf>
      <fill>
        <patternFill>
          <bgColor theme="3" tint="9.9978637043366805E-2"/>
        </patternFill>
      </fill>
    </dxf>
    <dxf>
      <fill>
        <patternFill>
          <bgColor theme="3" tint="9.9978637043366805E-2"/>
        </patternFill>
      </fill>
    </dxf>
    <dxf>
      <font>
        <color theme="0"/>
      </font>
    </dxf>
    <dxf>
      <font>
        <color theme="0"/>
      </font>
    </dxf>
    <dxf>
      <alignment wrapText="1"/>
    </dxf>
    <dxf>
      <alignment wrapText="1"/>
    </dxf>
    <dxf>
      <alignment vertical="center"/>
    </dxf>
    <dxf>
      <alignment vertical="center"/>
    </dxf>
    <dxf>
      <alignment horizontal="center"/>
    </dxf>
    <dxf>
      <alignment horizontal="center"/>
    </dxf>
    <dxf>
      <alignment horizontal="center"/>
    </dxf>
    <dxf>
      <alignment vertical="center"/>
    </dxf>
    <dxf>
      <font>
        <b/>
      </font>
    </dxf>
    <dxf>
      <font>
        <sz val="16"/>
      </font>
    </dxf>
    <dxf>
      <font>
        <sz val="16"/>
      </font>
    </dxf>
    <dxf>
      <fill>
        <patternFill patternType="solid">
          <bgColor theme="3" tint="0.89999084444715716"/>
        </patternFill>
      </fill>
    </dxf>
    <dxf>
      <fill>
        <patternFill>
          <bgColor rgb="FF00B050"/>
        </patternFill>
      </fill>
    </dxf>
    <dxf>
      <fill>
        <patternFill patternType="solid">
          <bgColor rgb="FF00B050"/>
        </patternFill>
      </fill>
    </dxf>
    <dxf>
      <alignment vertical="center"/>
    </dxf>
    <dxf>
      <alignment horizontal="center"/>
    </dxf>
    <dxf>
      <font>
        <color theme="0"/>
      </font>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alignment horizontal="center"/>
    </dxf>
    <dxf>
      <alignment vertical="center"/>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font>
        <sz val="14"/>
      </font>
    </dxf>
    <dxf>
      <font>
        <sz val="14"/>
      </font>
    </dxf>
    <dxf>
      <font>
        <sz val="14"/>
      </font>
    </dxf>
    <dxf>
      <fill>
        <patternFill>
          <bgColor rgb="FF00B050"/>
        </patternFill>
      </fill>
    </dxf>
    <dxf>
      <font>
        <sz val="12"/>
      </font>
    </dxf>
    <dxf>
      <alignment vertical="bottom"/>
    </dxf>
    <dxf>
      <font>
        <color theme="0"/>
      </font>
    </dxf>
    <dxf>
      <alignment vertical="center"/>
    </dxf>
    <dxf>
      <font>
        <color theme="0"/>
      </font>
      <fill>
        <patternFill patternType="solid">
          <fgColor indexed="64"/>
          <bgColor rgb="FF00B050"/>
        </patternFill>
      </fill>
      <alignment horizontal="center" vertical="center" wrapText="1"/>
    </dxf>
    <dxf>
      <font>
        <color theme="0"/>
      </font>
      <fill>
        <patternFill patternType="solid">
          <fgColor indexed="64"/>
          <bgColor rgb="FF00B050"/>
        </patternFill>
      </fill>
      <alignment horizontal="center" vertical="center" wrapText="1"/>
    </dxf>
    <dxf>
      <font>
        <color theme="0"/>
      </font>
      <fill>
        <patternFill patternType="solid">
          <fgColor indexed="64"/>
          <bgColor rgb="FF00B050"/>
        </patternFill>
      </fill>
      <alignment horizontal="center" vertical="center" wrapText="1"/>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alignment horizontal="center"/>
    </dxf>
    <dxf>
      <alignment vertical="center"/>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font>
        <sz val="14"/>
      </font>
    </dxf>
    <dxf>
      <font>
        <sz val="14"/>
      </font>
    </dxf>
    <dxf>
      <font>
        <sz val="14"/>
      </font>
    </dxf>
    <dxf>
      <fill>
        <patternFill>
          <bgColor rgb="FF00B050"/>
        </patternFill>
      </fill>
    </dxf>
    <dxf>
      <font>
        <sz val="12"/>
      </font>
    </dxf>
    <dxf>
      <alignment vertical="bottom"/>
    </dxf>
    <dxf>
      <font>
        <color theme="0"/>
      </font>
    </dxf>
    <dxf>
      <alignment vertical="center"/>
    </dxf>
    <dxf>
      <font>
        <color theme="0"/>
      </font>
      <fill>
        <patternFill patternType="solid">
          <fgColor indexed="64"/>
          <bgColor rgb="FF00B050"/>
        </patternFill>
      </fill>
      <alignment horizontal="center" vertical="center" wrapText="1"/>
    </dxf>
    <dxf>
      <font>
        <color theme="0"/>
      </font>
      <fill>
        <patternFill patternType="solid">
          <fgColor indexed="64"/>
          <bgColor rgb="FF00B050"/>
        </patternFill>
      </fill>
      <alignment horizontal="center" vertical="center" wrapText="1"/>
    </dxf>
    <dxf>
      <fill>
        <patternFill patternType="solid">
          <bgColor theme="3" tint="9.9978637043366805E-2"/>
        </patternFill>
      </fill>
    </dxf>
    <dxf>
      <fill>
        <patternFill>
          <bgColor theme="3" tint="9.9978637043366805E-2"/>
        </patternFill>
      </fill>
    </dxf>
    <dxf>
      <fill>
        <patternFill>
          <bgColor theme="3" tint="9.9978637043366805E-2"/>
        </patternFill>
      </fill>
    </dxf>
    <dxf>
      <font>
        <color theme="0"/>
      </font>
    </dxf>
    <dxf>
      <font>
        <color theme="0"/>
      </font>
    </dxf>
    <dxf>
      <alignment wrapText="1"/>
    </dxf>
    <dxf>
      <alignment wrapText="1"/>
    </dxf>
    <dxf>
      <alignment vertical="center"/>
    </dxf>
    <dxf>
      <alignment vertical="center"/>
    </dxf>
    <dxf>
      <alignment horizontal="center"/>
    </dxf>
    <dxf>
      <alignment horizontal="center"/>
    </dxf>
    <dxf>
      <numFmt numFmtId="169" formatCode="0.0"/>
    </dxf>
    <dxf>
      <alignment horizontal="center"/>
    </dxf>
    <dxf>
      <alignment vertical="center"/>
    </dxf>
    <dxf>
      <font>
        <b/>
      </font>
    </dxf>
    <dxf>
      <font>
        <sz val="16"/>
      </font>
    </dxf>
    <dxf>
      <font>
        <sz val="16"/>
      </font>
    </dxf>
    <dxf>
      <fill>
        <patternFill patternType="solid">
          <bgColor theme="9" tint="0.79998168889431442"/>
        </patternFill>
      </fill>
    </dxf>
    <dxf>
      <fill>
        <patternFill patternType="solid">
          <bgColor theme="3" tint="9.9978637043366805E-2"/>
        </patternFill>
      </fill>
    </dxf>
    <dxf>
      <fill>
        <patternFill>
          <bgColor theme="3" tint="9.9978637043366805E-2"/>
        </patternFill>
      </fill>
    </dxf>
    <dxf>
      <fill>
        <patternFill>
          <bgColor theme="3" tint="9.9978637043366805E-2"/>
        </patternFill>
      </fill>
    </dxf>
    <dxf>
      <font>
        <color theme="0"/>
      </font>
    </dxf>
    <dxf>
      <font>
        <color theme="0"/>
      </font>
    </dxf>
    <dxf>
      <alignment wrapText="1"/>
    </dxf>
    <dxf>
      <alignment wrapText="1"/>
    </dxf>
    <dxf>
      <alignment vertical="center"/>
    </dxf>
    <dxf>
      <alignment vertical="center"/>
    </dxf>
    <dxf>
      <alignment horizontal="center"/>
    </dxf>
    <dxf>
      <alignment horizontal="center"/>
    </dxf>
    <dxf>
      <numFmt numFmtId="169" formatCode="0.0"/>
    </dxf>
    <dxf>
      <alignment horizontal="center"/>
    </dxf>
    <dxf>
      <alignment vertical="center"/>
    </dxf>
    <dxf>
      <font>
        <sz val="16"/>
      </font>
    </dxf>
    <dxf>
      <fill>
        <patternFill patternType="solid">
          <bgColor theme="9" tint="0.79998168889431442"/>
        </patternFill>
      </fill>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sz val="14"/>
      </font>
    </dxf>
    <dxf>
      <font>
        <sz val="14"/>
      </font>
    </dxf>
    <dxf>
      <font>
        <sz val="14"/>
      </font>
    </dxf>
    <dxf>
      <fill>
        <patternFill>
          <bgColor rgb="FF7030A0"/>
        </patternFill>
      </fill>
    </dxf>
    <dxf>
      <fill>
        <patternFill>
          <bgColor rgb="FF00B050"/>
        </patternFill>
      </fill>
    </dxf>
    <dxf>
      <fill>
        <patternFill>
          <bgColor rgb="FF00B050"/>
        </patternFill>
      </fill>
    </dxf>
    <dxf>
      <font>
        <sz val="12"/>
      </font>
    </dxf>
    <dxf>
      <font>
        <sz val="12"/>
      </font>
    </dxf>
    <dxf>
      <alignment vertical="bottom"/>
    </dxf>
    <dxf>
      <alignment vertical="bottom"/>
    </dxf>
    <dxf>
      <font>
        <color theme="0"/>
      </font>
    </dxf>
    <dxf>
      <font>
        <color theme="0"/>
      </font>
    </dxf>
    <dxf>
      <alignment vertical="center"/>
    </dxf>
    <dxf>
      <alignment vertical="center"/>
    </dxf>
    <dxf>
      <fill>
        <patternFill patternType="solid">
          <bgColor theme="3" tint="9.9978637043366805E-2"/>
        </patternFill>
      </fill>
    </dxf>
    <dxf>
      <fill>
        <patternFill>
          <bgColor theme="3" tint="9.9978637043366805E-2"/>
        </patternFill>
      </fill>
    </dxf>
    <dxf>
      <fill>
        <patternFill>
          <bgColor theme="3" tint="9.9978637043366805E-2"/>
        </patternFill>
      </fill>
    </dxf>
    <dxf>
      <font>
        <color theme="0"/>
      </font>
    </dxf>
    <dxf>
      <font>
        <color theme="0"/>
      </font>
    </dxf>
    <dxf>
      <alignment wrapText="1"/>
    </dxf>
    <dxf>
      <alignment wrapText="1"/>
    </dxf>
    <dxf>
      <alignment vertical="center"/>
    </dxf>
    <dxf>
      <alignment vertical="center"/>
    </dxf>
    <dxf>
      <alignment horizontal="center"/>
    </dxf>
    <dxf>
      <alignment horizontal="center"/>
    </dxf>
    <dxf>
      <numFmt numFmtId="169" formatCode="0.0"/>
    </dxf>
    <dxf>
      <alignment horizontal="center"/>
    </dxf>
    <dxf>
      <alignment vertical="center"/>
    </dxf>
    <dxf>
      <font>
        <b/>
      </font>
    </dxf>
    <dxf>
      <font>
        <sz val="16"/>
      </font>
    </dxf>
    <dxf>
      <font>
        <sz val="16"/>
      </font>
    </dxf>
    <dxf>
      <fill>
        <patternFill patternType="solid">
          <bgColor theme="9" tint="0.79998168889431442"/>
        </patternFill>
      </fill>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alignment horizontal="center"/>
    </dxf>
    <dxf>
      <fill>
        <patternFill patternType="solid">
          <bgColor theme="3" tint="0.89999084444715716"/>
        </patternFill>
      </fill>
    </dxf>
    <dxf>
      <font>
        <b/>
        <sz val="11"/>
        <color rgb="FFFFFFFF"/>
        <name val="Aptos"/>
        <scheme val="none"/>
      </font>
      <fill>
        <patternFill patternType="solid">
          <fgColor indexed="64"/>
          <bgColor rgb="FF17365D"/>
        </patternFill>
      </fill>
      <alignment vertical="center" wrapText="1"/>
    </dxf>
    <dxf>
      <font>
        <b/>
        <sz val="11"/>
        <color rgb="FFFFFFFF"/>
        <name val="Aptos"/>
        <scheme val="none"/>
      </font>
      <fill>
        <patternFill patternType="solid">
          <fgColor indexed="64"/>
          <bgColor rgb="FF17365D"/>
        </patternFill>
      </fill>
      <alignment vertical="center" wrapText="1"/>
    </dxf>
    <dxf>
      <font>
        <b val="0"/>
        <i val="0"/>
        <strike val="0"/>
        <condense val="0"/>
        <extend val="0"/>
        <outline val="0"/>
        <shadow val="0"/>
        <u val="none"/>
        <vertAlign val="baseline"/>
        <sz val="12"/>
        <color theme="1"/>
        <name val="Calibri"/>
        <family val="2"/>
        <scheme val="minor"/>
      </font>
      <numFmt numFmtId="3" formatCode="#,##0"/>
      <fill>
        <patternFill>
          <fgColor rgb="FFFFFFFF"/>
        </patternFill>
      </fill>
      <alignment horizontal="general" vertical="bottom" textRotation="0" wrapText="0" indent="0" justifyLastLine="0" shrinkToFit="0" readingOrder="0"/>
    </dxf>
    <dxf>
      <alignment wrapText="0"/>
    </dxf>
    <dxf>
      <fill>
        <patternFill>
          <bgColor rgb="FF7030A0"/>
        </patternFill>
      </fill>
    </dxf>
    <dxf>
      <fill>
        <patternFill>
          <bgColor rgb="FF7030A0"/>
        </patternFill>
      </fill>
    </dxf>
    <dxf>
      <numFmt numFmtId="167" formatCode="#,##0.0"/>
    </dxf>
    <dxf>
      <fill>
        <patternFill patternType="solid">
          <bgColor theme="3" tint="9.9978637043366805E-2"/>
        </patternFill>
      </fill>
    </dxf>
    <dxf>
      <fill>
        <patternFill>
          <bgColor theme="3" tint="9.9978637043366805E-2"/>
        </patternFill>
      </fill>
    </dxf>
    <dxf>
      <fill>
        <patternFill>
          <bgColor theme="3" tint="9.9978637043366805E-2"/>
        </patternFill>
      </fill>
    </dxf>
    <dxf>
      <font>
        <color theme="0"/>
      </font>
    </dxf>
    <dxf>
      <font>
        <color theme="0"/>
      </font>
    </dxf>
    <dxf>
      <alignment wrapText="1"/>
    </dxf>
    <dxf>
      <alignment wrapText="1"/>
    </dxf>
    <dxf>
      <alignment vertical="center"/>
    </dxf>
    <dxf>
      <alignment vertical="center"/>
    </dxf>
    <dxf>
      <alignment horizontal="center"/>
    </dxf>
    <dxf>
      <alignment horizontal="center"/>
    </dxf>
    <dxf>
      <numFmt numFmtId="169" formatCode="0.0"/>
    </dxf>
    <dxf>
      <alignment horizontal="center"/>
    </dxf>
    <dxf>
      <alignment vertical="center"/>
    </dxf>
    <dxf>
      <font>
        <b/>
      </font>
    </dxf>
    <dxf>
      <font>
        <sz val="16"/>
      </font>
    </dxf>
    <dxf>
      <font>
        <sz val="16"/>
      </font>
    </dxf>
    <dxf>
      <fill>
        <patternFill patternType="solid">
          <bgColor theme="3" tint="0.89999084444715716"/>
        </patternFill>
      </fill>
    </dxf>
    <dxf>
      <fill>
        <patternFill patternType="solid">
          <bgColor theme="9" tint="0.79998168889431442"/>
        </patternFill>
      </fill>
    </dxf>
    <dxf>
      <font>
        <sz val="14"/>
      </font>
    </dxf>
    <dxf>
      <fill>
        <patternFill>
          <bgColor rgb="FF7030A0"/>
        </patternFill>
      </fill>
    </dxf>
    <dxf>
      <fill>
        <patternFill>
          <bgColor rgb="FF7030A0"/>
        </patternFill>
      </fill>
    </dxf>
    <dxf>
      <fill>
        <patternFill patternType="solid">
          <bgColor theme="3" tint="9.9978637043366805E-2"/>
        </patternFill>
      </fill>
    </dxf>
    <dxf>
      <fill>
        <patternFill>
          <bgColor theme="3" tint="9.9978637043366805E-2"/>
        </patternFill>
      </fill>
    </dxf>
    <dxf>
      <fill>
        <patternFill>
          <bgColor theme="3" tint="9.9978637043366805E-2"/>
        </patternFill>
      </fill>
    </dxf>
    <dxf>
      <font>
        <color theme="0"/>
      </font>
    </dxf>
    <dxf>
      <font>
        <color theme="0"/>
      </font>
    </dxf>
    <dxf>
      <alignment wrapText="1"/>
    </dxf>
    <dxf>
      <alignment wrapText="1"/>
    </dxf>
    <dxf>
      <alignment vertical="center"/>
    </dxf>
    <dxf>
      <alignment vertical="center"/>
    </dxf>
    <dxf>
      <alignment horizontal="center"/>
    </dxf>
    <dxf>
      <alignment horizontal="center"/>
    </dxf>
    <dxf>
      <numFmt numFmtId="169" formatCode="0.0"/>
    </dxf>
    <dxf>
      <alignment horizontal="center"/>
    </dxf>
    <dxf>
      <alignment vertical="center"/>
    </dxf>
    <dxf>
      <font>
        <sz val="16"/>
      </font>
    </dxf>
    <dxf>
      <fill>
        <patternFill patternType="solid">
          <bgColor theme="9" tint="0.79998168889431442"/>
        </patternFill>
      </fill>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sz val="14"/>
      </font>
    </dxf>
    <dxf>
      <font>
        <sz val="14"/>
      </font>
    </dxf>
    <dxf>
      <font>
        <sz val="14"/>
      </font>
    </dxf>
    <dxf>
      <fill>
        <patternFill>
          <bgColor rgb="FF7030A0"/>
        </patternFill>
      </fill>
    </dxf>
    <dxf>
      <fill>
        <patternFill>
          <bgColor rgb="FF7030A0"/>
        </patternFill>
      </fill>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alignment horizontal="center"/>
    </dxf>
    <dxf>
      <alignment vertical="center"/>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sz val="14"/>
      </font>
    </dxf>
    <dxf>
      <font>
        <sz val="14"/>
      </font>
    </dxf>
    <dxf>
      <font>
        <sz val="14"/>
      </font>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alignment horizontal="center"/>
    </dxf>
    <dxf>
      <alignment vertical="center"/>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sz val="14"/>
      </font>
    </dxf>
    <dxf>
      <font>
        <sz val="14"/>
      </font>
    </dxf>
    <dxf>
      <font>
        <sz val="14"/>
      </font>
    </dxf>
    <dxf>
      <font>
        <sz val="14"/>
        <color theme="0"/>
      </font>
      <fill>
        <patternFill patternType="solid">
          <fgColor indexed="64"/>
          <bgColor theme="3" tint="9.9978637043366805E-2"/>
        </patternFill>
      </fill>
      <alignment horizontal="center" vertical="center" wrapText="1"/>
    </dxf>
    <dxf>
      <font>
        <color theme="0"/>
      </font>
    </dxf>
    <dxf>
      <font>
        <color theme="0"/>
      </font>
    </dxf>
    <dxf>
      <font>
        <color theme="0"/>
      </font>
    </dxf>
    <dxf>
      <font>
        <color theme="0"/>
      </font>
    </dxf>
    <dxf>
      <font>
        <color theme="0"/>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fill>
        <patternFill patternType="solid">
          <bgColor theme="3" tint="0.89999084444715716"/>
        </patternFill>
      </fill>
    </dxf>
    <dxf>
      <font>
        <b/>
        <sz val="11"/>
        <color rgb="FFFFFFFF"/>
        <name val="Aptos"/>
        <scheme val="none"/>
      </font>
      <fill>
        <patternFill patternType="solid">
          <fgColor indexed="64"/>
          <bgColor rgb="FF17365D"/>
        </patternFill>
      </fill>
      <alignment vertical="center" wrapText="1"/>
    </dxf>
    <dxf>
      <font>
        <b/>
        <sz val="11"/>
        <color rgb="FFFFFFFF"/>
        <name val="Aptos"/>
        <scheme val="none"/>
      </font>
      <fill>
        <patternFill patternType="solid">
          <fgColor indexed="64"/>
          <bgColor rgb="FF17365D"/>
        </patternFill>
      </fill>
      <alignment vertical="center" wrapText="1"/>
    </dxf>
    <dxf>
      <font>
        <b val="0"/>
        <i val="0"/>
        <strike val="0"/>
        <condense val="0"/>
        <extend val="0"/>
        <outline val="0"/>
        <shadow val="0"/>
        <u val="none"/>
        <vertAlign val="baseline"/>
        <sz val="12"/>
        <color theme="1"/>
        <name val="Calibri"/>
        <family val="2"/>
        <scheme val="minor"/>
      </font>
      <numFmt numFmtId="3" formatCode="#,##0"/>
      <fill>
        <patternFill>
          <fgColor rgb="FFFFFFFF"/>
        </patternFill>
      </fill>
      <alignment horizontal="general" vertical="bottom" textRotation="0" wrapText="0" indent="0" justifyLastLine="0" shrinkToFit="0" readingOrder="0"/>
    </dxf>
    <dxf>
      <alignment wrapText="0"/>
    </dxf>
    <dxf>
      <alignment wrapText="1"/>
    </dxf>
    <dxf>
      <alignment vertical="center"/>
    </dxf>
    <dxf>
      <alignment horizontal="general"/>
    </dxf>
    <dxf>
      <alignment horizontal="center"/>
    </dxf>
    <dxf>
      <alignment horizontal="center"/>
    </dxf>
    <dxf>
      <alignment horizontal="center"/>
    </dxf>
    <dxf>
      <font>
        <b/>
        <sz val="11"/>
        <color rgb="FFFFFFFF"/>
        <name val="Aptos"/>
        <scheme val="none"/>
      </font>
      <fill>
        <patternFill patternType="solid">
          <fgColor indexed="64"/>
          <bgColor rgb="FF17365D"/>
        </patternFill>
      </fill>
      <alignment horizontal="center" vertical="center"/>
    </dxf>
    <dxf>
      <numFmt numFmtId="167" formatCode="#,##0.0"/>
    </dxf>
    <dxf>
      <numFmt numFmtId="167" formatCode="#,##0.0"/>
    </dxf>
    <dxf>
      <numFmt numFmtId="167" formatCode="#,##0.0"/>
    </dxf>
    <dxf>
      <font>
        <b val="0"/>
        <i val="0"/>
        <strike val="0"/>
        <condense val="0"/>
        <extend val="0"/>
        <outline val="0"/>
        <shadow val="0"/>
        <u val="none"/>
        <vertAlign val="baseline"/>
        <sz val="12"/>
        <color theme="1"/>
        <name val="Calibri"/>
        <family val="2"/>
        <scheme val="minor"/>
      </font>
      <numFmt numFmtId="167" formatCode="#,##0.0"/>
      <fill>
        <patternFill>
          <fgColor rgb="FFFFFFFF"/>
          <bgColor indexed="65"/>
        </patternFill>
      </fill>
    </dxf>
    <dxf>
      <font>
        <b/>
        <sz val="11"/>
        <color rgb="FFFFFFFF"/>
        <name val="Aptos"/>
        <scheme val="none"/>
      </font>
      <numFmt numFmtId="0" formatCode="General"/>
      <fill>
        <patternFill>
          <fgColor indexed="64"/>
          <bgColor rgb="FF17365D"/>
        </patternFill>
      </fill>
      <alignment horizontal="center" vertical="center" wrapText="1"/>
    </dxf>
    <dxf>
      <numFmt numFmtId="167" formatCode="#,##0.0"/>
    </dxf>
    <dxf>
      <fill>
        <patternFill patternType="solid">
          <bgColor theme="3" tint="9.9978637043366805E-2"/>
        </patternFill>
      </fill>
    </dxf>
    <dxf>
      <fill>
        <patternFill>
          <bgColor theme="3" tint="9.9978637043366805E-2"/>
        </patternFill>
      </fill>
    </dxf>
    <dxf>
      <fill>
        <patternFill>
          <bgColor theme="3" tint="9.9978637043366805E-2"/>
        </patternFill>
      </fill>
    </dxf>
    <dxf>
      <font>
        <color theme="0"/>
      </font>
    </dxf>
    <dxf>
      <font>
        <color theme="0"/>
      </font>
    </dxf>
    <dxf>
      <alignment wrapText="1"/>
    </dxf>
    <dxf>
      <alignment wrapText="1"/>
    </dxf>
    <dxf>
      <alignment vertical="center"/>
    </dxf>
    <dxf>
      <alignment vertical="center"/>
    </dxf>
    <dxf>
      <alignment horizontal="center"/>
    </dxf>
    <dxf>
      <alignment horizontal="center"/>
    </dxf>
    <dxf>
      <numFmt numFmtId="169" formatCode="0.0"/>
    </dxf>
    <dxf>
      <alignment horizontal="center"/>
    </dxf>
    <dxf>
      <alignment vertical="center"/>
    </dxf>
    <dxf>
      <font>
        <b/>
      </font>
    </dxf>
    <dxf>
      <font>
        <sz val="16"/>
      </font>
    </dxf>
    <dxf>
      <font>
        <sz val="16"/>
      </font>
    </dxf>
    <dxf>
      <fill>
        <patternFill patternType="solid">
          <bgColor theme="9" tint="0.79998168889431442"/>
        </patternFill>
      </fill>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alignment horizontal="center"/>
    </dxf>
    <dxf>
      <alignment vertical="center"/>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sz val="14"/>
      </font>
    </dxf>
    <dxf>
      <font>
        <sz val="14"/>
      </font>
    </dxf>
    <dxf>
      <font>
        <sz val="14"/>
      </font>
    </dxf>
    <dxf>
      <font>
        <sz val="14"/>
        <color theme="0"/>
      </font>
      <fill>
        <patternFill patternType="solid">
          <fgColor indexed="64"/>
          <bgColor theme="3" tint="9.9978637043366805E-2"/>
        </patternFill>
      </fill>
      <alignment horizontal="center" vertical="center" wrapText="1"/>
    </dxf>
    <dxf>
      <numFmt numFmtId="164" formatCode="_(* #,##0_);_(* \(#,##0\);_(* &quot;-&quot;??_);_(@_)"/>
    </dxf>
    <dxf>
      <numFmt numFmtId="164" formatCode="_(* #,##0_);_(* \(#,##0\);_(* &quot;-&quot;??_);_(@_)"/>
    </dxf>
    <dxf>
      <fill>
        <patternFill patternType="solid">
          <bgColor theme="3" tint="9.9978637043366805E-2"/>
        </patternFill>
      </fill>
    </dxf>
    <dxf>
      <fill>
        <patternFill>
          <bgColor theme="3" tint="9.9978637043366805E-2"/>
        </patternFill>
      </fill>
    </dxf>
    <dxf>
      <fill>
        <patternFill>
          <bgColor theme="3" tint="9.9978637043366805E-2"/>
        </patternFill>
      </fill>
    </dxf>
    <dxf>
      <font>
        <color theme="0"/>
      </font>
    </dxf>
    <dxf>
      <font>
        <color theme="0"/>
      </font>
    </dxf>
    <dxf>
      <alignment wrapText="1"/>
    </dxf>
    <dxf>
      <alignment wrapText="1"/>
    </dxf>
    <dxf>
      <alignment vertical="center"/>
    </dxf>
    <dxf>
      <alignment vertical="center"/>
    </dxf>
    <dxf>
      <alignment horizontal="center"/>
    </dxf>
    <dxf>
      <alignment horizontal="center"/>
    </dxf>
    <dxf>
      <alignment horizontal="center"/>
    </dxf>
    <dxf>
      <alignment vertical="center"/>
    </dxf>
    <dxf>
      <font>
        <b/>
      </font>
    </dxf>
    <dxf>
      <font>
        <sz val="16"/>
      </font>
    </dxf>
    <dxf>
      <font>
        <sz val="16"/>
      </font>
    </dxf>
    <dxf>
      <fill>
        <patternFill patternType="solid">
          <bgColor theme="3" tint="0.89999084444715716"/>
        </patternFill>
      </fill>
    </dxf>
    <dxf>
      <font>
        <sz val="14"/>
        <color theme="0"/>
      </font>
      <fill>
        <patternFill patternType="solid">
          <fgColor indexed="64"/>
          <bgColor theme="3" tint="9.9978637043366805E-2"/>
        </patternFill>
      </fill>
      <alignment horizontal="center" vertical="center" wrapText="1"/>
    </dxf>
    <dxf>
      <numFmt numFmtId="164" formatCode="_(* #,##0_);_(* \(#,##0\);_(* &quot;-&quot;??_);_(@_)"/>
    </dxf>
    <dxf>
      <numFmt numFmtId="164" formatCode="_(* #,##0_);_(* \(#,##0\);_(* &quot;-&quot;??_);_(@_)"/>
    </dxf>
    <dxf>
      <fill>
        <patternFill>
          <bgColor theme="6" tint="-0.249977111117893"/>
        </patternFill>
      </fill>
    </dxf>
    <dxf>
      <fill>
        <patternFill>
          <bgColor theme="6" tint="-0.249977111117893"/>
        </patternFill>
      </fill>
    </dxf>
    <dxf>
      <font>
        <color theme="0"/>
      </font>
    </dxf>
    <dxf>
      <font>
        <color theme="0"/>
      </font>
    </dxf>
    <dxf>
      <alignment horizontal="center"/>
    </dxf>
    <dxf>
      <alignment horizontal="center"/>
    </dxf>
    <dxf>
      <alignment vertical="center"/>
    </dxf>
    <dxf>
      <alignment vertical="center"/>
    </dxf>
    <dxf>
      <fill>
        <patternFill>
          <bgColor theme="3"/>
        </patternFill>
      </fill>
    </dxf>
    <dxf>
      <fill>
        <patternFill>
          <bgColor theme="3"/>
        </patternFill>
      </fill>
    </dxf>
    <dxf>
      <font>
        <color theme="0"/>
      </font>
    </dxf>
    <dxf>
      <font>
        <color theme="0"/>
      </font>
    </dxf>
    <dxf>
      <fill>
        <patternFill>
          <bgColor theme="3" tint="9.9978637043366805E-2"/>
        </patternFill>
      </fill>
    </dxf>
    <dxf>
      <fill>
        <patternFill>
          <bgColor theme="3" tint="9.9978637043366805E-2"/>
        </patternFill>
      </fill>
    </dxf>
    <dxf>
      <alignment vertical="center"/>
    </dxf>
    <dxf>
      <alignment vertical="center"/>
    </dxf>
    <dxf>
      <alignment horizontal="center"/>
    </dxf>
    <dxf>
      <alignment horizontal="center"/>
    </dxf>
    <dxf>
      <alignment wrapText="1"/>
    </dxf>
    <dxf>
      <alignment wrapText="1"/>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alignment horizontal="center"/>
    </dxf>
    <dxf>
      <alignment vertical="center"/>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font>
        <sz val="14"/>
      </font>
    </dxf>
    <dxf>
      <font>
        <sz val="14"/>
      </font>
    </dxf>
    <dxf>
      <font>
        <sz val="14"/>
      </font>
    </dxf>
    <dxf>
      <numFmt numFmtId="164" formatCode="_(* #,##0_);_(* \(#,##0\);_(* &quot;-&quot;??_);_(@_)"/>
    </dxf>
    <dxf>
      <numFmt numFmtId="164" formatCode="_(* #,##0_);_(* \(#,##0\);_(* &quot;-&quot;??_);_(@_)"/>
    </dxf>
    <dxf>
      <fill>
        <patternFill>
          <bgColor theme="6" tint="-0.249977111117893"/>
        </patternFill>
      </fill>
    </dxf>
    <dxf>
      <font>
        <color theme="0"/>
      </font>
    </dxf>
    <dxf>
      <alignment horizontal="center"/>
    </dxf>
    <dxf>
      <alignment vertical="center"/>
    </dxf>
    <dxf>
      <fill>
        <patternFill>
          <bgColor theme="3"/>
        </patternFill>
      </fill>
    </dxf>
    <dxf>
      <fill>
        <patternFill patternType="solid">
          <bgColor theme="3" tint="9.9978637043366805E-2"/>
        </patternFill>
      </fill>
    </dxf>
    <dxf>
      <font>
        <color theme="0"/>
      </font>
    </dxf>
    <dxf>
      <fill>
        <patternFill patternType="solid">
          <bgColor theme="3" tint="9.9978637043366805E-2"/>
        </patternFill>
      </fill>
    </dxf>
    <dxf>
      <numFmt numFmtId="164" formatCode="_(* #,##0_);_(* \(#,##0\);_(* &quot;-&quot;??_);_(@_)"/>
    </dxf>
    <dxf>
      <numFmt numFmtId="164" formatCode="_(* #,##0_);_(* \(#,##0\);_(* &quot;-&quot;??_);_(@_)"/>
    </dxf>
    <dxf>
      <fill>
        <patternFill>
          <bgColor theme="6" tint="-0.249977111117893"/>
        </patternFill>
      </fill>
    </dxf>
    <dxf>
      <font>
        <color theme="0"/>
      </font>
    </dxf>
    <dxf>
      <alignment horizontal="center"/>
    </dxf>
    <dxf>
      <alignment vertical="center"/>
    </dxf>
    <dxf>
      <fill>
        <patternFill patternType="solid">
          <bgColor theme="3" tint="9.9978637043366805E-2"/>
        </patternFill>
      </fill>
    </dxf>
    <dxf>
      <font>
        <color theme="0"/>
      </font>
    </dxf>
    <dxf>
      <numFmt numFmtId="164" formatCode="_(* #,##0_);_(* \(#,##0\);_(* &quot;-&quot;??_);_(@_)"/>
    </dxf>
    <dxf>
      <numFmt numFmtId="164" formatCode="_(* #,##0_);_(* \(#,##0\);_(* &quot;-&quot;??_);_(@_)"/>
    </dxf>
    <dxf>
      <alignment wrapText="1"/>
    </dxf>
    <dxf>
      <fill>
        <patternFill>
          <bgColor theme="6" tint="-0.249977111117893"/>
        </patternFill>
      </fill>
    </dxf>
    <dxf>
      <fill>
        <patternFill>
          <bgColor theme="6" tint="-0.249977111117893"/>
        </patternFill>
      </fill>
    </dxf>
    <dxf>
      <font>
        <color theme="0"/>
      </font>
    </dxf>
    <dxf>
      <font>
        <color theme="0"/>
      </font>
    </dxf>
    <dxf>
      <alignment horizontal="center"/>
    </dxf>
    <dxf>
      <alignment horizontal="center"/>
    </dxf>
    <dxf>
      <alignment vertical="center"/>
    </dxf>
    <dxf>
      <alignment vertical="center"/>
    </dxf>
    <dxf>
      <fill>
        <patternFill patternType="solid">
          <bgColor theme="3" tint="9.9978637043366805E-2"/>
        </patternFill>
      </fill>
    </dxf>
    <dxf>
      <font>
        <color theme="0"/>
      </font>
    </dxf>
    <dxf>
      <fill>
        <patternFill patternType="solid">
          <bgColor theme="3" tint="9.9978637043366805E-2"/>
        </patternFill>
      </fill>
    </dxf>
    <dxf>
      <fill>
        <patternFill>
          <bgColor theme="3" tint="9.9978637043366805E-2"/>
        </patternFill>
      </fill>
    </dxf>
    <dxf>
      <font>
        <color theme="0"/>
      </font>
    </dxf>
    <dxf>
      <alignment wrapText="1"/>
    </dxf>
    <dxf>
      <alignment vertical="center"/>
    </dxf>
    <dxf>
      <alignment horizontal="center"/>
    </dxf>
    <dxf>
      <alignment horizontal="center"/>
    </dxf>
    <dxf>
      <alignment vertical="center"/>
    </dxf>
    <dxf>
      <font>
        <sz val="12"/>
      </font>
    </dxf>
    <dxf>
      <font>
        <b val="0"/>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sz val="14"/>
      </font>
    </dxf>
    <dxf>
      <font>
        <sz val="14"/>
      </font>
    </dxf>
    <dxf>
      <font>
        <sz val="14"/>
      </font>
    </dxf>
    <dxf>
      <numFmt numFmtId="164" formatCode="_(* #,##0_);_(* \(#,##0\);_(* &quot;-&quot;??_);_(@_)"/>
    </dxf>
    <dxf>
      <numFmt numFmtId="164" formatCode="_(* #,##0_);_(* \(#,##0\);_(* &quot;-&quot;??_);_(@_)"/>
    </dxf>
    <dxf>
      <numFmt numFmtId="164" formatCode="_(* #,##0_);_(* \(#,##0\);_(* &quot;-&quot;??_);_(@_)"/>
    </dxf>
    <dxf>
      <numFmt numFmtId="164" formatCode="_(* #,##0_);_(* \(#,##0\);_(* &quot;-&quot;??_);_(@_)"/>
    </dxf>
    <dxf>
      <alignment wrapText="1"/>
    </dxf>
    <dxf>
      <fill>
        <patternFill>
          <bgColor theme="6" tint="-0.249977111117893"/>
        </patternFill>
      </fill>
    </dxf>
    <dxf>
      <fill>
        <patternFill>
          <bgColor theme="6" tint="-0.249977111117893"/>
        </patternFill>
      </fill>
    </dxf>
    <dxf>
      <font>
        <color theme="0"/>
      </font>
    </dxf>
    <dxf>
      <font>
        <color theme="0"/>
      </font>
    </dxf>
    <dxf>
      <alignment horizontal="center"/>
    </dxf>
    <dxf>
      <alignment horizontal="center"/>
    </dxf>
    <dxf>
      <alignment vertical="center"/>
    </dxf>
    <dxf>
      <alignment vertical="center"/>
    </dxf>
    <dxf>
      <fill>
        <patternFill patternType="solid">
          <bgColor theme="3" tint="9.9978637043366805E-2"/>
        </patternFill>
      </fill>
    </dxf>
    <dxf>
      <font>
        <color theme="0"/>
      </font>
    </dxf>
    <dxf>
      <numFmt numFmtId="164" formatCode="_(* #,##0_);_(* \(#,##0\);_(* &quot;-&quot;??_);_(@_)"/>
    </dxf>
    <dxf>
      <numFmt numFmtId="164" formatCode="_(* #,##0_);_(* \(#,##0\);_(* &quot;-&quot;??_);_(@_)"/>
    </dxf>
    <dxf>
      <alignment wrapText="1"/>
    </dxf>
    <dxf>
      <fill>
        <patternFill>
          <bgColor theme="6" tint="-0.249977111117893"/>
        </patternFill>
      </fill>
    </dxf>
    <dxf>
      <fill>
        <patternFill>
          <bgColor theme="6" tint="-0.249977111117893"/>
        </patternFill>
      </fill>
    </dxf>
    <dxf>
      <font>
        <color theme="0"/>
      </font>
    </dxf>
    <dxf>
      <font>
        <color theme="0"/>
      </font>
    </dxf>
    <dxf>
      <alignment horizontal="center"/>
    </dxf>
    <dxf>
      <alignment horizontal="center"/>
    </dxf>
    <dxf>
      <alignment vertical="center"/>
    </dxf>
    <dxf>
      <alignment vertical="center"/>
    </dxf>
    <dxf>
      <alignment wrapText="1"/>
    </dxf>
    <dxf>
      <numFmt numFmtId="164" formatCode="_(* #,##0_);_(* \(#,##0\);_(* &quot;-&quot;??_);_(@_)"/>
    </dxf>
    <dxf>
      <numFmt numFmtId="164" formatCode="_(* #,##0_);_(* \(#,##0\);_(* &quot;-&quot;??_);_(@_)"/>
    </dxf>
    <dxf>
      <fill>
        <patternFill>
          <bgColor theme="6" tint="-0.249977111117893"/>
        </patternFill>
      </fill>
    </dxf>
    <dxf>
      <font>
        <color theme="0"/>
      </font>
    </dxf>
    <dxf>
      <alignment horizontal="center"/>
    </dxf>
    <dxf>
      <alignment vertical="center"/>
    </dxf>
    <dxf>
      <fill>
        <patternFill patternType="solid">
          <bgColor theme="3" tint="9.9978637043366805E-2"/>
        </patternFill>
      </fill>
    </dxf>
    <dxf>
      <font>
        <color theme="0"/>
      </font>
    </dxf>
    <dxf>
      <numFmt numFmtId="164" formatCode="_(* #,##0_);_(* \(#,##0\);_(* &quot;-&quot;??_);_(@_)"/>
    </dxf>
    <dxf>
      <numFmt numFmtId="164" formatCode="_(* #,##0_);_(* \(#,##0\);_(* &quot;-&quot;??_);_(@_)"/>
    </dxf>
    <dxf>
      <fill>
        <patternFill>
          <bgColor theme="6" tint="-0.249977111117893"/>
        </patternFill>
      </fill>
    </dxf>
    <dxf>
      <fill>
        <patternFill>
          <bgColor theme="6" tint="-0.249977111117893"/>
        </patternFill>
      </fill>
    </dxf>
    <dxf>
      <font>
        <color theme="0"/>
      </font>
    </dxf>
    <dxf>
      <font>
        <color theme="0"/>
      </font>
    </dxf>
    <dxf>
      <alignment horizontal="center"/>
    </dxf>
    <dxf>
      <alignment horizontal="center"/>
    </dxf>
    <dxf>
      <alignment vertical="center"/>
    </dxf>
    <dxf>
      <alignment vertical="center"/>
    </dxf>
    <dxf>
      <fill>
        <patternFill>
          <bgColor theme="3"/>
        </patternFill>
      </fill>
    </dxf>
    <dxf>
      <fill>
        <patternFill>
          <bgColor theme="3"/>
        </patternFill>
      </fill>
    </dxf>
    <dxf>
      <font>
        <color theme="0"/>
      </font>
    </dxf>
    <dxf>
      <font>
        <color theme="0"/>
      </font>
    </dxf>
    <dxf>
      <fill>
        <patternFill>
          <bgColor theme="3" tint="9.9978637043366805E-2"/>
        </patternFill>
      </fill>
    </dxf>
    <dxf>
      <fill>
        <patternFill>
          <bgColor theme="3" tint="9.9978637043366805E-2"/>
        </patternFill>
      </fill>
    </dxf>
    <dxf>
      <alignment vertical="center"/>
    </dxf>
    <dxf>
      <alignment vertical="center"/>
    </dxf>
    <dxf>
      <alignment horizontal="center"/>
    </dxf>
    <dxf>
      <alignment horizontal="center"/>
    </dxf>
    <dxf>
      <alignment wrapText="1"/>
    </dxf>
    <dxf>
      <alignment wrapText="1"/>
    </dxf>
    <dxf>
      <alignment wrapText="1"/>
    </dxf>
    <dxf>
      <numFmt numFmtId="164" formatCode="_(* #,##0_);_(* \(#,##0\);_(* &quot;-&quot;??_);_(@_)"/>
    </dxf>
    <dxf>
      <numFmt numFmtId="164" formatCode="_(* #,##0_);_(* \(#,##0\);_(* &quot;-&quot;??_);_(@_)"/>
    </dxf>
    <dxf>
      <fill>
        <patternFill>
          <bgColor theme="6" tint="-0.249977111117893"/>
        </patternFill>
      </fill>
    </dxf>
    <dxf>
      <fill>
        <patternFill>
          <bgColor theme="6" tint="-0.249977111117893"/>
        </patternFill>
      </fill>
    </dxf>
    <dxf>
      <font>
        <color theme="0"/>
      </font>
    </dxf>
    <dxf>
      <font>
        <color theme="0"/>
      </font>
    </dxf>
    <dxf>
      <alignment horizontal="center"/>
    </dxf>
    <dxf>
      <alignment horizontal="center"/>
    </dxf>
    <dxf>
      <alignment vertical="center"/>
    </dxf>
    <dxf>
      <alignment vertical="center"/>
    </dxf>
    <dxf>
      <alignment wrapText="1"/>
    </dxf>
    <dxf>
      <alignment wrapText="0"/>
    </dxf>
    <dxf>
      <numFmt numFmtId="164" formatCode="_(* #,##0_);_(* \(#,##0\);_(* &quot;-&quot;??_);_(@_)"/>
    </dxf>
    <dxf>
      <numFmt numFmtId="164" formatCode="_(* #,##0_);_(* \(#,##0\);_(* &quot;-&quot;??_);_(@_)"/>
    </dxf>
    <dxf>
      <fill>
        <patternFill>
          <bgColor theme="6" tint="-0.249977111117893"/>
        </patternFill>
      </fill>
    </dxf>
    <dxf>
      <font>
        <color theme="0"/>
      </font>
    </dxf>
    <dxf>
      <alignment horizontal="center"/>
    </dxf>
    <dxf>
      <alignment vertical="center"/>
    </dxf>
    <dxf>
      <fill>
        <patternFill>
          <bgColor theme="3"/>
        </patternFill>
      </fill>
    </dxf>
    <dxf>
      <fill>
        <patternFill patternType="solid">
          <bgColor theme="3" tint="9.9978637043366805E-2"/>
        </patternFill>
      </fill>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ont>
        <color theme="0"/>
      </font>
    </dxf>
    <dxf>
      <font>
        <color theme="0"/>
      </font>
    </dxf>
    <dxf>
      <font>
        <color theme="0"/>
      </font>
    </dxf>
    <dxf>
      <font>
        <color theme="0"/>
      </font>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1" formatCode="0"/>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numFmt numFmtId="0" formatCode="Genera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166" formatCode="m/d/yy\ h:mm:ss"/>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numFmt numFmtId="166" formatCode="m/d/yy\ h:mm:ss"/>
      <fill>
        <patternFill patternType="none">
          <bgColor auto="1"/>
        </patternFill>
      </fill>
    </dxf>
    <dxf>
      <font>
        <strike val="0"/>
        <outline val="0"/>
        <shadow val="0"/>
        <vertAlign val="baseline"/>
        <color theme="1"/>
      </font>
      <numFmt numFmtId="166" formatCode="m/d/yy\ h:mm:ss"/>
      <fill>
        <patternFill patternType="none">
          <bgColor auto="1"/>
        </patternFill>
      </fill>
    </dxf>
    <dxf>
      <font>
        <strike val="0"/>
        <outline val="0"/>
        <shadow val="0"/>
        <vertAlign val="baseline"/>
        <color theme="1"/>
      </font>
      <numFmt numFmtId="0" formatCode="General"/>
      <fill>
        <patternFill patternType="none">
          <bgColor auto="1"/>
        </patternFill>
      </fill>
    </dxf>
    <dxf>
      <font>
        <strike val="0"/>
        <outline val="0"/>
        <shadow val="0"/>
        <vertAlign val="baseline"/>
        <color theme="1"/>
      </font>
      <fill>
        <patternFill patternType="none">
          <bgColor auto="1"/>
        </patternFill>
      </fill>
    </dxf>
    <dxf>
      <font>
        <strike val="0"/>
        <outline val="0"/>
        <shadow val="0"/>
        <vertAlign val="baseline"/>
        <color theme="1"/>
      </font>
      <fill>
        <patternFill patternType="none">
          <bgColor auto="1"/>
        </patternFill>
      </fill>
    </dxf>
    <dxf>
      <font>
        <sz val="9"/>
        <name val="Aptos"/>
      </font>
      <numFmt numFmtId="0" formatCode="General"/>
      <alignment horizontal="center"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right" vertical="center"/>
    </dxf>
    <dxf>
      <font>
        <sz val="9"/>
        <name val="Aptos"/>
      </font>
      <alignment horizontal="right" vertical="center"/>
    </dxf>
    <dxf>
      <font>
        <sz val="9"/>
        <name val="Aptos"/>
      </font>
      <alignment horizontal="right" vertical="center"/>
    </dxf>
    <dxf>
      <font>
        <sz val="9"/>
        <name val="Aptos"/>
      </font>
      <alignment horizontal="righ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horizontal="left" vertical="center"/>
    </dxf>
    <dxf>
      <font>
        <sz val="9"/>
        <name val="Aptos"/>
      </font>
      <alignment vertical="center"/>
    </dxf>
    <dxf>
      <font>
        <b/>
        <i val="0"/>
        <strike val="0"/>
        <condense val="0"/>
        <extend val="0"/>
        <outline val="0"/>
        <shadow val="0"/>
        <u val="none"/>
        <vertAlign val="baseline"/>
        <sz val="10"/>
        <color rgb="FFFFFFFF"/>
        <name val="Aptos"/>
        <scheme val="minor"/>
      </font>
      <fill>
        <patternFill patternType="solid">
          <fgColor indexed="64"/>
          <bgColor rgb="FF1F4E78"/>
        </patternFill>
      </fill>
      <alignment wrapText="1"/>
    </dxf>
    <dxf>
      <alignment vertical="center"/>
    </dxf>
    <dxf>
      <alignment vertical="center"/>
    </dxf>
    <dxf>
      <font>
        <color theme="0"/>
      </font>
    </dxf>
    <dxf>
      <font>
        <color theme="0"/>
      </font>
    </dxf>
    <dxf>
      <alignment vertical="bottom"/>
    </dxf>
    <dxf>
      <alignment vertical="bottom"/>
    </dxf>
    <dxf>
      <font>
        <sz val="12"/>
      </font>
    </dxf>
    <dxf>
      <font>
        <sz val="12"/>
      </font>
    </dxf>
    <dxf>
      <fill>
        <patternFill>
          <bgColor rgb="FF00B050"/>
        </patternFill>
      </fill>
    </dxf>
    <dxf>
      <fill>
        <patternFill>
          <bgColor rgb="FF00B050"/>
        </patternFill>
      </fill>
    </dxf>
    <dxf>
      <fill>
        <patternFill>
          <bgColor rgb="FF7030A0"/>
        </patternFill>
      </fill>
    </dxf>
    <dxf>
      <font>
        <sz val="14"/>
      </font>
    </dxf>
    <dxf>
      <font>
        <sz val="14"/>
      </font>
    </dxf>
    <dxf>
      <font>
        <sz val="14"/>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fill>
        <patternFill patternType="solid">
          <bgColor theme="9" tint="0.79998168889431442"/>
        </patternFill>
      </fill>
    </dxf>
    <dxf>
      <font>
        <sz val="16"/>
      </font>
    </dxf>
    <dxf>
      <alignment vertical="center"/>
    </dxf>
    <dxf>
      <alignment horizontal="center"/>
    </dxf>
    <dxf>
      <numFmt numFmtId="169" formatCode="0.0"/>
    </dxf>
    <dxf>
      <alignment horizontal="center"/>
    </dxf>
    <dxf>
      <alignment horizontal="center"/>
    </dxf>
    <dxf>
      <alignment vertical="center"/>
    </dxf>
    <dxf>
      <alignment vertical="center"/>
    </dxf>
    <dxf>
      <alignment wrapText="1"/>
    </dxf>
    <dxf>
      <alignment wrapText="1"/>
    </dxf>
    <dxf>
      <font>
        <color theme="0"/>
      </font>
    </dxf>
    <dxf>
      <font>
        <color theme="0"/>
      </font>
    </dxf>
    <dxf>
      <fill>
        <patternFill>
          <bgColor theme="3" tint="9.9978637043366805E-2"/>
        </patternFill>
      </fill>
    </dxf>
    <dxf>
      <fill>
        <patternFill>
          <bgColor theme="3" tint="9.9978637043366805E-2"/>
        </patternFill>
      </fill>
    </dxf>
    <dxf>
      <fill>
        <patternFill patternType="solid">
          <bgColor theme="3" tint="9.9978637043366805E-2"/>
        </patternFill>
      </fill>
    </dxf>
    <dxf>
      <fill>
        <patternFill patternType="solid">
          <bgColor theme="9" tint="0.79998168889431442"/>
        </patternFill>
      </fill>
    </dxf>
    <dxf>
      <font>
        <sz val="16"/>
      </font>
    </dxf>
    <dxf>
      <font>
        <sz val="16"/>
      </font>
    </dxf>
    <dxf>
      <font>
        <b/>
      </font>
    </dxf>
    <dxf>
      <alignment vertical="center"/>
    </dxf>
    <dxf>
      <alignment horizontal="center"/>
    </dxf>
    <dxf>
      <numFmt numFmtId="169" formatCode="0.0"/>
    </dxf>
    <dxf>
      <alignment horizontal="center"/>
    </dxf>
    <dxf>
      <alignment horizontal="center"/>
    </dxf>
    <dxf>
      <alignment vertical="center"/>
    </dxf>
    <dxf>
      <alignment vertical="center"/>
    </dxf>
    <dxf>
      <alignment wrapText="1"/>
    </dxf>
    <dxf>
      <alignment wrapText="1"/>
    </dxf>
    <dxf>
      <font>
        <color theme="0"/>
      </font>
    </dxf>
    <dxf>
      <font>
        <color theme="0"/>
      </font>
    </dxf>
    <dxf>
      <fill>
        <patternFill>
          <bgColor theme="3" tint="9.9978637043366805E-2"/>
        </patternFill>
      </fill>
    </dxf>
    <dxf>
      <fill>
        <patternFill>
          <bgColor theme="3" tint="9.9978637043366805E-2"/>
        </patternFill>
      </fill>
    </dxf>
    <dxf>
      <fill>
        <patternFill patternType="solid">
          <bgColor theme="3" tint="9.9978637043366805E-2"/>
        </patternFill>
      </fill>
    </dxf>
    <dxf>
      <font>
        <color theme="0"/>
      </font>
      <fill>
        <patternFill patternType="solid">
          <fgColor indexed="64"/>
          <bgColor rgb="FF00B050"/>
        </patternFill>
      </fill>
      <alignment horizontal="center" vertical="center" wrapText="1"/>
    </dxf>
    <dxf>
      <font>
        <color theme="0"/>
      </font>
      <fill>
        <patternFill patternType="solid">
          <fgColor indexed="64"/>
          <bgColor rgb="FF00B050"/>
        </patternFill>
      </fill>
      <alignment horizontal="center" vertical="center" wrapText="1"/>
    </dxf>
    <dxf>
      <alignment vertical="center"/>
    </dxf>
    <dxf>
      <font>
        <color theme="0"/>
      </font>
    </dxf>
    <dxf>
      <alignment vertical="bottom"/>
    </dxf>
    <dxf>
      <font>
        <sz val="12"/>
      </font>
    </dxf>
    <dxf>
      <fill>
        <patternFill>
          <bgColor rgb="FF00B050"/>
        </patternFill>
      </fill>
    </dxf>
    <dxf>
      <font>
        <sz val="14"/>
      </font>
    </dxf>
    <dxf>
      <font>
        <sz val="14"/>
      </font>
    </dxf>
    <dxf>
      <font>
        <sz val="14"/>
      </font>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alignment vertical="center"/>
    </dxf>
    <dxf>
      <alignment horizontal="center"/>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font>
        <color theme="0"/>
      </font>
      <fill>
        <patternFill patternType="solid">
          <fgColor indexed="64"/>
          <bgColor rgb="FF00B050"/>
        </patternFill>
      </fill>
      <alignment horizontal="center" vertical="center" wrapText="1"/>
    </dxf>
    <dxf>
      <font>
        <color theme="0"/>
      </font>
      <fill>
        <patternFill patternType="solid">
          <fgColor indexed="64"/>
          <bgColor rgb="FF00B050"/>
        </patternFill>
      </fill>
      <alignment horizontal="center" vertical="center" wrapText="1"/>
    </dxf>
    <dxf>
      <font>
        <color theme="0"/>
      </font>
      <fill>
        <patternFill patternType="solid">
          <fgColor indexed="64"/>
          <bgColor rgb="FF00B050"/>
        </patternFill>
      </fill>
      <alignment horizontal="center" vertical="center" wrapText="1"/>
    </dxf>
    <dxf>
      <alignment vertical="center"/>
    </dxf>
    <dxf>
      <font>
        <color theme="0"/>
      </font>
    </dxf>
    <dxf>
      <alignment vertical="bottom"/>
    </dxf>
    <dxf>
      <font>
        <sz val="12"/>
      </font>
    </dxf>
    <dxf>
      <fill>
        <patternFill>
          <bgColor rgb="FF00B050"/>
        </patternFill>
      </fill>
    </dxf>
    <dxf>
      <font>
        <sz val="14"/>
      </font>
    </dxf>
    <dxf>
      <font>
        <sz val="14"/>
      </font>
    </dxf>
    <dxf>
      <font>
        <sz val="14"/>
      </font>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alignment vertical="center"/>
    </dxf>
    <dxf>
      <alignment horizontal="center"/>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font>
        <color theme="0"/>
      </font>
    </dxf>
    <dxf>
      <alignment horizontal="center"/>
    </dxf>
    <dxf>
      <alignment vertical="center"/>
    </dxf>
    <dxf>
      <fill>
        <patternFill patternType="solid">
          <bgColor rgb="FF00B050"/>
        </patternFill>
      </fill>
    </dxf>
    <dxf>
      <fill>
        <patternFill>
          <bgColor rgb="FF00B050"/>
        </patternFill>
      </fill>
    </dxf>
    <dxf>
      <fill>
        <patternFill patternType="solid">
          <bgColor theme="3" tint="0.89999084444715716"/>
        </patternFill>
      </fill>
    </dxf>
    <dxf>
      <font>
        <sz val="16"/>
      </font>
    </dxf>
    <dxf>
      <font>
        <sz val="16"/>
      </font>
    </dxf>
    <dxf>
      <font>
        <b/>
      </font>
    </dxf>
    <dxf>
      <alignment vertical="center"/>
    </dxf>
    <dxf>
      <alignment horizontal="center"/>
    </dxf>
    <dxf>
      <alignment horizontal="center"/>
    </dxf>
    <dxf>
      <alignment horizontal="center"/>
    </dxf>
    <dxf>
      <alignment vertical="center"/>
    </dxf>
    <dxf>
      <alignment vertical="center"/>
    </dxf>
    <dxf>
      <alignment wrapText="1"/>
    </dxf>
    <dxf>
      <alignment wrapText="1"/>
    </dxf>
    <dxf>
      <font>
        <color theme="0"/>
      </font>
    </dxf>
    <dxf>
      <font>
        <color theme="0"/>
      </font>
    </dxf>
    <dxf>
      <fill>
        <patternFill>
          <bgColor theme="3" tint="9.9978637043366805E-2"/>
        </patternFill>
      </fill>
    </dxf>
    <dxf>
      <fill>
        <patternFill>
          <bgColor theme="3" tint="9.9978637043366805E-2"/>
        </patternFill>
      </fill>
    </dxf>
    <dxf>
      <fill>
        <patternFill patternType="solid">
          <bgColor theme="3" tint="9.9978637043366805E-2"/>
        </patternFill>
      </fill>
    </dxf>
    <dxf>
      <fill>
        <patternFill>
          <bgColor rgb="FF7030A0"/>
        </patternFill>
      </fill>
    </dxf>
    <dxf>
      <fill>
        <patternFill>
          <bgColor rgb="FF7030A0"/>
        </patternFill>
      </fill>
    </dxf>
    <dxf>
      <font>
        <sz val="14"/>
      </font>
    </dxf>
    <dxf>
      <font>
        <sz val="14"/>
      </font>
    </dxf>
    <dxf>
      <font>
        <sz val="14"/>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fill>
        <patternFill patternType="solid">
          <bgColor theme="9" tint="0.79998168889431442"/>
        </patternFill>
      </fill>
    </dxf>
    <dxf>
      <font>
        <sz val="16"/>
      </font>
    </dxf>
    <dxf>
      <alignment vertical="center"/>
    </dxf>
    <dxf>
      <alignment horizontal="center"/>
    </dxf>
    <dxf>
      <numFmt numFmtId="169" formatCode="0.0"/>
    </dxf>
    <dxf>
      <alignment horizontal="center"/>
    </dxf>
    <dxf>
      <alignment horizontal="center"/>
    </dxf>
    <dxf>
      <alignment vertical="center"/>
    </dxf>
    <dxf>
      <alignment vertical="center"/>
    </dxf>
    <dxf>
      <alignment wrapText="1"/>
    </dxf>
    <dxf>
      <alignment wrapText="1"/>
    </dxf>
    <dxf>
      <font>
        <color theme="0"/>
      </font>
    </dxf>
    <dxf>
      <font>
        <color theme="0"/>
      </font>
    </dxf>
    <dxf>
      <fill>
        <patternFill>
          <bgColor theme="3" tint="9.9978637043366805E-2"/>
        </patternFill>
      </fill>
    </dxf>
    <dxf>
      <fill>
        <patternFill>
          <bgColor theme="3" tint="9.9978637043366805E-2"/>
        </patternFill>
      </fill>
    </dxf>
    <dxf>
      <fill>
        <patternFill patternType="solid">
          <bgColor theme="3" tint="9.9978637043366805E-2"/>
        </patternFill>
      </fill>
    </dxf>
    <dxf>
      <fill>
        <patternFill>
          <bgColor rgb="FF7030A0"/>
        </patternFill>
      </fill>
    </dxf>
    <dxf>
      <fill>
        <patternFill>
          <bgColor rgb="FF7030A0"/>
        </patternFill>
      </fill>
    </dxf>
    <dxf>
      <font>
        <sz val="14"/>
      </font>
    </dxf>
    <dxf>
      <fill>
        <patternFill patternType="solid">
          <bgColor theme="9" tint="0.79998168889431442"/>
        </patternFill>
      </fill>
    </dxf>
    <dxf>
      <fill>
        <patternFill patternType="solid">
          <bgColor theme="3" tint="0.89999084444715716"/>
        </patternFill>
      </fill>
    </dxf>
    <dxf>
      <font>
        <sz val="16"/>
      </font>
    </dxf>
    <dxf>
      <font>
        <sz val="16"/>
      </font>
    </dxf>
    <dxf>
      <font>
        <b/>
      </font>
    </dxf>
    <dxf>
      <alignment vertical="center"/>
    </dxf>
    <dxf>
      <alignment horizontal="center"/>
    </dxf>
    <dxf>
      <numFmt numFmtId="169" formatCode="0.0"/>
    </dxf>
    <dxf>
      <alignment horizontal="center"/>
    </dxf>
    <dxf>
      <alignment horizontal="center"/>
    </dxf>
    <dxf>
      <alignment vertical="center"/>
    </dxf>
    <dxf>
      <alignment vertical="center"/>
    </dxf>
    <dxf>
      <alignment wrapText="1"/>
    </dxf>
    <dxf>
      <alignment wrapText="1"/>
    </dxf>
    <dxf>
      <font>
        <color theme="0"/>
      </font>
    </dxf>
    <dxf>
      <font>
        <color theme="0"/>
      </font>
    </dxf>
    <dxf>
      <fill>
        <patternFill>
          <bgColor theme="3" tint="9.9978637043366805E-2"/>
        </patternFill>
      </fill>
    </dxf>
    <dxf>
      <fill>
        <patternFill>
          <bgColor theme="3" tint="9.9978637043366805E-2"/>
        </patternFill>
      </fill>
    </dxf>
    <dxf>
      <fill>
        <patternFill patternType="solid">
          <bgColor theme="3" tint="9.9978637043366805E-2"/>
        </patternFill>
      </fill>
    </dxf>
    <dxf>
      <numFmt numFmtId="167" formatCode="#,##0.0"/>
    </dxf>
    <dxf>
      <fill>
        <patternFill>
          <bgColor rgb="FF7030A0"/>
        </patternFill>
      </fill>
    </dxf>
    <dxf>
      <fill>
        <patternFill>
          <bgColor rgb="FF7030A0"/>
        </patternFill>
      </fill>
    </dxf>
    <dxf>
      <alignment wrapText="0"/>
    </dxf>
    <dxf>
      <font>
        <b val="0"/>
        <i val="0"/>
        <strike val="0"/>
        <condense val="0"/>
        <extend val="0"/>
        <outline val="0"/>
        <shadow val="0"/>
        <u val="none"/>
        <vertAlign val="baseline"/>
        <sz val="12"/>
        <color theme="1"/>
        <name val="Calibri"/>
        <family val="2"/>
        <scheme val="minor"/>
      </font>
      <numFmt numFmtId="3" formatCode="#,##0"/>
      <fill>
        <patternFill>
          <fgColor rgb="FFFFFFFF"/>
        </patternFill>
      </fill>
      <alignment horizontal="general" vertical="bottom" textRotation="0" wrapText="0" indent="0" justifyLastLine="0" shrinkToFit="0" readingOrder="0"/>
    </dxf>
    <dxf>
      <font>
        <b/>
        <sz val="11"/>
        <color rgb="FFFFFFFF"/>
        <name val="Aptos"/>
        <scheme val="none"/>
      </font>
      <fill>
        <patternFill patternType="solid">
          <fgColor indexed="64"/>
          <bgColor rgb="FF17365D"/>
        </patternFill>
      </fill>
      <alignment vertical="center" wrapText="1"/>
    </dxf>
    <dxf>
      <font>
        <b/>
        <sz val="11"/>
        <color rgb="FFFFFFFF"/>
        <name val="Aptos"/>
        <scheme val="none"/>
      </font>
      <fill>
        <patternFill patternType="solid">
          <fgColor indexed="64"/>
          <bgColor rgb="FF17365D"/>
        </patternFill>
      </fill>
      <alignment vertical="center" wrapText="1"/>
    </dxf>
    <dxf>
      <fill>
        <patternFill patternType="solid">
          <bgColor theme="3" tint="0.89999084444715716"/>
        </patternFill>
      </fill>
    </dxf>
    <dxf>
      <alignment horizontal="center"/>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fill>
        <patternFill patternType="solid">
          <bgColor theme="9" tint="0.79998168889431442"/>
        </patternFill>
      </fill>
    </dxf>
    <dxf>
      <font>
        <sz val="16"/>
      </font>
    </dxf>
    <dxf>
      <font>
        <sz val="16"/>
      </font>
    </dxf>
    <dxf>
      <font>
        <b/>
      </font>
    </dxf>
    <dxf>
      <alignment vertical="center"/>
    </dxf>
    <dxf>
      <alignment horizontal="center"/>
    </dxf>
    <dxf>
      <numFmt numFmtId="169" formatCode="0.0"/>
    </dxf>
    <dxf>
      <alignment horizontal="center"/>
    </dxf>
    <dxf>
      <alignment horizontal="center"/>
    </dxf>
    <dxf>
      <alignment vertical="center"/>
    </dxf>
    <dxf>
      <alignment vertical="center"/>
    </dxf>
    <dxf>
      <alignment wrapText="1"/>
    </dxf>
    <dxf>
      <alignment wrapText="1"/>
    </dxf>
    <dxf>
      <font>
        <color theme="0"/>
      </font>
    </dxf>
    <dxf>
      <font>
        <color theme="0"/>
      </font>
    </dxf>
    <dxf>
      <fill>
        <patternFill>
          <bgColor theme="3" tint="9.9978637043366805E-2"/>
        </patternFill>
      </fill>
    </dxf>
    <dxf>
      <fill>
        <patternFill>
          <bgColor theme="3" tint="9.9978637043366805E-2"/>
        </patternFill>
      </fill>
    </dxf>
    <dxf>
      <fill>
        <patternFill patternType="solid">
          <bgColor theme="3" tint="9.9978637043366805E-2"/>
        </patternFill>
      </fill>
    </dxf>
    <dxf>
      <font>
        <sz val="14"/>
        <color theme="0"/>
      </font>
      <fill>
        <patternFill patternType="solid">
          <fgColor indexed="64"/>
          <bgColor theme="3" tint="9.9978637043366805E-2"/>
        </patternFill>
      </fill>
      <alignment horizontal="center" vertical="center" wrapText="1"/>
    </dxf>
    <dxf>
      <fill>
        <patternFill patternType="solid">
          <bgColor theme="3" tint="0.89999084444715716"/>
        </patternFill>
      </fill>
    </dxf>
    <dxf>
      <font>
        <sz val="16"/>
      </font>
    </dxf>
    <dxf>
      <font>
        <sz val="16"/>
      </font>
    </dxf>
    <dxf>
      <font>
        <b/>
      </font>
    </dxf>
    <dxf>
      <alignment vertical="center"/>
    </dxf>
    <dxf>
      <alignment horizontal="center"/>
    </dxf>
    <dxf>
      <alignment horizontal="center"/>
    </dxf>
    <dxf>
      <alignment horizontal="center"/>
    </dxf>
    <dxf>
      <alignment vertical="center"/>
    </dxf>
    <dxf>
      <alignment vertical="center"/>
    </dxf>
    <dxf>
      <alignment wrapText="1"/>
    </dxf>
    <dxf>
      <alignment wrapText="1"/>
    </dxf>
    <dxf>
      <font>
        <color theme="0"/>
      </font>
    </dxf>
    <dxf>
      <font>
        <color theme="0"/>
      </font>
    </dxf>
    <dxf>
      <fill>
        <patternFill>
          <bgColor theme="3" tint="9.9978637043366805E-2"/>
        </patternFill>
      </fill>
    </dxf>
    <dxf>
      <fill>
        <patternFill>
          <bgColor theme="3" tint="9.9978637043366805E-2"/>
        </patternFill>
      </fill>
    </dxf>
    <dxf>
      <fill>
        <patternFill patternType="solid">
          <bgColor theme="3" tint="9.9978637043366805E-2"/>
        </patternFill>
      </fill>
    </dxf>
    <dxf>
      <numFmt numFmtId="164" formatCode="_(* #,##0_);_(* \(#,##0\);_(* &quot;-&quot;??_);_(@_)"/>
    </dxf>
    <dxf>
      <numFmt numFmtId="164" formatCode="_(* #,##0_);_(* \(#,##0\);_(* &quot;-&quot;??_);_(@_)"/>
    </dxf>
    <dxf>
      <font>
        <sz val="14"/>
        <color theme="0"/>
      </font>
      <fill>
        <patternFill patternType="solid">
          <fgColor indexed="64"/>
          <bgColor theme="3" tint="9.9978637043366805E-2"/>
        </patternFill>
      </fill>
      <alignment horizontal="center" vertical="center" wrapText="1"/>
    </dxf>
    <dxf>
      <font>
        <sz val="14"/>
      </font>
    </dxf>
    <dxf>
      <font>
        <sz val="14"/>
      </font>
    </dxf>
    <dxf>
      <font>
        <sz val="14"/>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alignment vertical="center"/>
    </dxf>
    <dxf>
      <alignment horizontal="center"/>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fill>
        <patternFill patternType="solid">
          <bgColor theme="9" tint="0.79998168889431442"/>
        </patternFill>
      </fill>
    </dxf>
    <dxf>
      <font>
        <sz val="16"/>
      </font>
    </dxf>
    <dxf>
      <font>
        <sz val="16"/>
      </font>
    </dxf>
    <dxf>
      <font>
        <b/>
      </font>
    </dxf>
    <dxf>
      <alignment vertical="center"/>
    </dxf>
    <dxf>
      <alignment horizontal="center"/>
    </dxf>
    <dxf>
      <numFmt numFmtId="169" formatCode="0.0"/>
    </dxf>
    <dxf>
      <alignment horizontal="center"/>
    </dxf>
    <dxf>
      <alignment horizontal="center"/>
    </dxf>
    <dxf>
      <alignment vertical="center"/>
    </dxf>
    <dxf>
      <alignment vertical="center"/>
    </dxf>
    <dxf>
      <alignment wrapText="1"/>
    </dxf>
    <dxf>
      <alignment wrapText="1"/>
    </dxf>
    <dxf>
      <font>
        <color theme="0"/>
      </font>
    </dxf>
    <dxf>
      <font>
        <color theme="0"/>
      </font>
    </dxf>
    <dxf>
      <fill>
        <patternFill>
          <bgColor theme="3" tint="9.9978637043366805E-2"/>
        </patternFill>
      </fill>
    </dxf>
    <dxf>
      <fill>
        <patternFill>
          <bgColor theme="3" tint="9.9978637043366805E-2"/>
        </patternFill>
      </fill>
    </dxf>
    <dxf>
      <fill>
        <patternFill patternType="solid">
          <bgColor theme="3" tint="9.9978637043366805E-2"/>
        </patternFill>
      </fill>
    </dxf>
    <dxf>
      <numFmt numFmtId="167" formatCode="#,##0.0"/>
    </dxf>
    <dxf>
      <font>
        <b/>
        <sz val="11"/>
        <color rgb="FFFFFFFF"/>
        <name val="Aptos"/>
        <scheme val="none"/>
      </font>
      <numFmt numFmtId="0" formatCode="General"/>
      <fill>
        <patternFill>
          <fgColor indexed="64"/>
          <bgColor rgb="FF17365D"/>
        </patternFill>
      </fill>
      <alignment horizontal="center" vertical="center" wrapText="1"/>
    </dxf>
    <dxf>
      <font>
        <b val="0"/>
        <i val="0"/>
        <strike val="0"/>
        <condense val="0"/>
        <extend val="0"/>
        <outline val="0"/>
        <shadow val="0"/>
        <u val="none"/>
        <vertAlign val="baseline"/>
        <sz val="12"/>
        <color theme="1"/>
        <name val="Calibri"/>
        <family val="2"/>
        <scheme val="minor"/>
      </font>
      <numFmt numFmtId="167" formatCode="#,##0.0"/>
      <fill>
        <patternFill>
          <fgColor rgb="FFFFFFFF"/>
          <bgColor indexed="65"/>
        </patternFill>
      </fill>
    </dxf>
    <dxf>
      <numFmt numFmtId="167" formatCode="#,##0.0"/>
    </dxf>
    <dxf>
      <numFmt numFmtId="167" formatCode="#,##0.0"/>
    </dxf>
    <dxf>
      <numFmt numFmtId="167" formatCode="#,##0.0"/>
    </dxf>
    <dxf>
      <font>
        <b/>
        <sz val="11"/>
        <color rgb="FFFFFFFF"/>
        <name val="Aptos"/>
        <scheme val="none"/>
      </font>
      <fill>
        <patternFill patternType="solid">
          <fgColor indexed="64"/>
          <bgColor rgb="FF17365D"/>
        </patternFill>
      </fill>
      <alignment horizontal="center" vertical="center"/>
    </dxf>
    <dxf>
      <alignment horizontal="center"/>
    </dxf>
    <dxf>
      <alignment horizontal="center"/>
    </dxf>
    <dxf>
      <alignment horizontal="center"/>
    </dxf>
    <dxf>
      <alignment horizontal="general"/>
    </dxf>
    <dxf>
      <alignment vertical="center"/>
    </dxf>
    <dxf>
      <alignment wrapText="1"/>
    </dxf>
    <dxf>
      <alignment wrapText="0"/>
    </dxf>
    <dxf>
      <font>
        <b val="0"/>
        <i val="0"/>
        <strike val="0"/>
        <condense val="0"/>
        <extend val="0"/>
        <outline val="0"/>
        <shadow val="0"/>
        <u val="none"/>
        <vertAlign val="baseline"/>
        <sz val="12"/>
        <color theme="1"/>
        <name val="Calibri"/>
        <family val="2"/>
        <scheme val="minor"/>
      </font>
      <numFmt numFmtId="3" formatCode="#,##0"/>
      <fill>
        <patternFill>
          <fgColor rgb="FFFFFFFF"/>
        </patternFill>
      </fill>
      <alignment horizontal="general" vertical="bottom" textRotation="0" wrapText="0" indent="0" justifyLastLine="0" shrinkToFit="0" readingOrder="0"/>
    </dxf>
    <dxf>
      <font>
        <b/>
        <sz val="11"/>
        <color rgb="FFFFFFFF"/>
        <name val="Aptos"/>
        <scheme val="none"/>
      </font>
      <fill>
        <patternFill patternType="solid">
          <fgColor indexed="64"/>
          <bgColor rgb="FF17365D"/>
        </patternFill>
      </fill>
      <alignment vertical="center" wrapText="1"/>
    </dxf>
    <dxf>
      <font>
        <b/>
        <sz val="11"/>
        <color rgb="FFFFFFFF"/>
        <name val="Aptos"/>
        <scheme val="none"/>
      </font>
      <fill>
        <patternFill patternType="solid">
          <fgColor indexed="64"/>
          <bgColor rgb="FF17365D"/>
        </patternFill>
      </fill>
      <alignment vertical="center" wrapText="1"/>
    </dxf>
    <dxf>
      <fill>
        <patternFill patternType="solid">
          <bgColor theme="3" tint="0.89999084444715716"/>
        </patternFill>
      </fill>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font>
    </dxf>
    <dxf>
      <font>
        <color theme="0"/>
      </font>
    </dxf>
    <dxf>
      <font>
        <color theme="0"/>
      </font>
    </dxf>
    <dxf>
      <font>
        <color theme="0"/>
      </font>
    </dxf>
    <dxf>
      <font>
        <color theme="0"/>
      </font>
    </dxf>
    <dxf>
      <font>
        <sz val="14"/>
        <color theme="0"/>
      </font>
      <fill>
        <patternFill patternType="solid">
          <fgColor indexed="64"/>
          <bgColor theme="3" tint="9.9978637043366805E-2"/>
        </patternFill>
      </fill>
      <alignment horizontal="center" vertical="center" wrapText="1"/>
    </dxf>
    <dxf>
      <font>
        <sz val="14"/>
      </font>
    </dxf>
    <dxf>
      <font>
        <sz val="14"/>
      </font>
    </dxf>
    <dxf>
      <font>
        <sz val="14"/>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alignment vertical="center"/>
    </dxf>
    <dxf>
      <alignment horizontal="center"/>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font>
        <sz val="14"/>
      </font>
    </dxf>
    <dxf>
      <font>
        <sz val="14"/>
      </font>
    </dxf>
    <dxf>
      <font>
        <sz val="14"/>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alignment vertical="center"/>
    </dxf>
    <dxf>
      <alignment horizontal="center"/>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font>
        <color theme="0"/>
      </font>
    </dxf>
    <dxf>
      <fill>
        <patternFill patternType="solid">
          <bgColor theme="3" tint="9.9978637043366805E-2"/>
        </patternFill>
      </fill>
    </dxf>
    <dxf>
      <alignment vertical="center"/>
    </dxf>
    <dxf>
      <alignment horizontal="center"/>
    </dxf>
    <dxf>
      <font>
        <color theme="0"/>
      </font>
    </dxf>
    <dxf>
      <fill>
        <patternFill>
          <bgColor theme="6" tint="-0.249977111117893"/>
        </patternFill>
      </fill>
    </dxf>
    <dxf>
      <numFmt numFmtId="164" formatCode="_(* #,##0_);_(* \(#,##0\);_(* &quot;-&quot;??_);_(@_)"/>
    </dxf>
    <dxf>
      <numFmt numFmtId="164" formatCode="_(* #,##0_);_(* \(#,##0\);_(* &quot;-&quot;??_);_(@_)"/>
    </dxf>
    <dxf>
      <alignment wrapText="1"/>
    </dxf>
    <dxf>
      <alignment vertical="center"/>
    </dxf>
    <dxf>
      <alignment vertical="center"/>
    </dxf>
    <dxf>
      <alignment horizontal="center"/>
    </dxf>
    <dxf>
      <alignment horizontal="center"/>
    </dxf>
    <dxf>
      <font>
        <color theme="0"/>
      </font>
    </dxf>
    <dxf>
      <font>
        <color theme="0"/>
      </font>
    </dxf>
    <dxf>
      <fill>
        <patternFill>
          <bgColor theme="6" tint="-0.249977111117893"/>
        </patternFill>
      </fill>
    </dxf>
    <dxf>
      <fill>
        <patternFill>
          <bgColor theme="6" tint="-0.249977111117893"/>
        </patternFill>
      </fill>
    </dxf>
    <dxf>
      <alignment wrapText="1"/>
    </dxf>
    <dxf>
      <numFmt numFmtId="164" formatCode="_(* #,##0_);_(* \(#,##0\);_(* &quot;-&quot;??_);_(@_)"/>
    </dxf>
    <dxf>
      <numFmt numFmtId="164" formatCode="_(* #,##0_);_(* \(#,##0\);_(* &quot;-&quot;??_);_(@_)"/>
    </dxf>
    <dxf>
      <font>
        <color theme="0"/>
      </font>
    </dxf>
    <dxf>
      <fill>
        <patternFill patternType="solid">
          <bgColor theme="3" tint="9.9978637043366805E-2"/>
        </patternFill>
      </fill>
    </dxf>
    <dxf>
      <alignment vertical="center"/>
    </dxf>
    <dxf>
      <alignment vertical="center"/>
    </dxf>
    <dxf>
      <alignment horizontal="center"/>
    </dxf>
    <dxf>
      <alignment horizontal="center"/>
    </dxf>
    <dxf>
      <font>
        <color theme="0"/>
      </font>
    </dxf>
    <dxf>
      <font>
        <color theme="0"/>
      </font>
    </dxf>
    <dxf>
      <fill>
        <patternFill>
          <bgColor theme="6" tint="-0.249977111117893"/>
        </patternFill>
      </fill>
    </dxf>
    <dxf>
      <fill>
        <patternFill>
          <bgColor theme="6" tint="-0.249977111117893"/>
        </patternFill>
      </fill>
    </dxf>
    <dxf>
      <alignment wrapText="1"/>
    </dxf>
    <dxf>
      <numFmt numFmtId="164" formatCode="_(* #,##0_);_(* \(#,##0\);_(* &quot;-&quot;??_);_(@_)"/>
    </dxf>
    <dxf>
      <numFmt numFmtId="164" formatCode="_(* #,##0_);_(* \(#,##0\);_(* &quot;-&quot;??_);_(@_)"/>
    </dxf>
    <dxf>
      <numFmt numFmtId="164" formatCode="_(* #,##0_);_(* \(#,##0\);_(* &quot;-&quot;??_);_(@_)"/>
    </dxf>
    <dxf>
      <numFmt numFmtId="164" formatCode="_(* #,##0_);_(* \(#,##0\);_(* &quot;-&quot;??_);_(@_)"/>
    </dxf>
    <dxf>
      <font>
        <sz val="14"/>
      </font>
    </dxf>
    <dxf>
      <font>
        <sz val="14"/>
      </font>
    </dxf>
    <dxf>
      <font>
        <sz val="14"/>
      </font>
    </dxf>
    <dxf>
      <alignment vertical="center"/>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alignment vertical="center"/>
    </dxf>
    <dxf>
      <alignment horizontal="center"/>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font>
        <color theme="0"/>
      </font>
    </dxf>
    <dxf>
      <fill>
        <patternFill patternType="solid">
          <bgColor theme="3" tint="9.9978637043366805E-2"/>
        </patternFill>
      </fill>
    </dxf>
    <dxf>
      <alignment vertical="center"/>
    </dxf>
    <dxf>
      <alignment vertical="center"/>
    </dxf>
    <dxf>
      <alignment horizontal="center"/>
    </dxf>
    <dxf>
      <alignment horizontal="center"/>
    </dxf>
    <dxf>
      <font>
        <color theme="0"/>
      </font>
    </dxf>
    <dxf>
      <font>
        <color theme="0"/>
      </font>
    </dxf>
    <dxf>
      <fill>
        <patternFill>
          <bgColor theme="6" tint="-0.249977111117893"/>
        </patternFill>
      </fill>
    </dxf>
    <dxf>
      <fill>
        <patternFill>
          <bgColor theme="6" tint="-0.249977111117893"/>
        </patternFill>
      </fill>
    </dxf>
    <dxf>
      <alignment wrapText="1"/>
    </dxf>
    <dxf>
      <numFmt numFmtId="164" formatCode="_(* #,##0_);_(* \(#,##0\);_(* &quot;-&quot;??_);_(@_)"/>
    </dxf>
    <dxf>
      <numFmt numFmtId="164" formatCode="_(* #,##0_);_(* \(#,##0\);_(* &quot;-&quot;??_);_(@_)"/>
    </dxf>
    <dxf>
      <font>
        <color theme="0"/>
      </font>
    </dxf>
    <dxf>
      <fill>
        <patternFill patternType="solid">
          <bgColor theme="3" tint="9.9978637043366805E-2"/>
        </patternFill>
      </fill>
    </dxf>
    <dxf>
      <alignment vertical="center"/>
    </dxf>
    <dxf>
      <alignment horizontal="center"/>
    </dxf>
    <dxf>
      <font>
        <color theme="0"/>
      </font>
    </dxf>
    <dxf>
      <fill>
        <patternFill>
          <bgColor theme="6" tint="-0.249977111117893"/>
        </patternFill>
      </fill>
    </dxf>
    <dxf>
      <numFmt numFmtId="164" formatCode="_(* #,##0_);_(* \(#,##0\);_(* &quot;-&quot;??_);_(@_)"/>
    </dxf>
    <dxf>
      <numFmt numFmtId="164" formatCode="_(* #,##0_);_(* \(#,##0\);_(* &quot;-&quot;??_);_(@_)"/>
    </dxf>
    <dxf>
      <fill>
        <patternFill patternType="solid">
          <bgColor theme="3" tint="9.9978637043366805E-2"/>
        </patternFill>
      </fill>
    </dxf>
    <dxf>
      <font>
        <color theme="0"/>
      </font>
    </dxf>
    <dxf>
      <fill>
        <patternFill patternType="solid">
          <bgColor theme="3" tint="9.9978637043366805E-2"/>
        </patternFill>
      </fill>
    </dxf>
    <dxf>
      <fill>
        <patternFill>
          <bgColor theme="3"/>
        </patternFill>
      </fill>
    </dxf>
    <dxf>
      <alignment vertical="center"/>
    </dxf>
    <dxf>
      <alignment horizontal="center"/>
    </dxf>
    <dxf>
      <font>
        <color theme="0"/>
      </font>
    </dxf>
    <dxf>
      <fill>
        <patternFill>
          <bgColor theme="6" tint="-0.249977111117893"/>
        </patternFill>
      </fill>
    </dxf>
    <dxf>
      <numFmt numFmtId="164" formatCode="_(* #,##0_);_(* \(#,##0\);_(* &quot;-&quot;??_);_(@_)"/>
    </dxf>
    <dxf>
      <numFmt numFmtId="164" formatCode="_(* #,##0_);_(* \(#,##0\);_(* &quot;-&quot;??_);_(@_)"/>
    </dxf>
    <dxf>
      <font>
        <sz val="14"/>
      </font>
    </dxf>
    <dxf>
      <font>
        <sz val="14"/>
      </font>
    </dxf>
    <dxf>
      <font>
        <sz val="14"/>
      </font>
    </dxf>
    <dxf>
      <font>
        <sz val="16"/>
        <color theme="0"/>
      </font>
      <fill>
        <patternFill patternType="solid">
          <fgColor indexed="64"/>
          <bgColor theme="3" tint="9.9978637043366805E-2"/>
        </patternFill>
      </fill>
      <alignment horizontal="center" vertical="center" wrapText="1"/>
    </dxf>
    <dxf>
      <font>
        <sz val="16"/>
        <color theme="0"/>
      </font>
      <fill>
        <patternFill patternType="solid">
          <fgColor indexed="64"/>
          <bgColor theme="3" tint="9.9978637043366805E-2"/>
        </patternFill>
      </fill>
      <alignment horizontal="center" vertical="center" wrapText="1"/>
    </dxf>
    <dxf>
      <alignment vertical="center"/>
    </dxf>
    <dxf>
      <font>
        <b val="0"/>
      </font>
    </dxf>
    <dxf>
      <font>
        <sz val="12"/>
      </font>
    </dxf>
    <dxf>
      <alignment vertical="center"/>
    </dxf>
    <dxf>
      <alignment horizontal="center"/>
    </dxf>
    <dxf>
      <alignment horizontal="center"/>
    </dxf>
    <dxf>
      <alignment vertical="center"/>
    </dxf>
    <dxf>
      <alignment wrapText="1"/>
    </dxf>
    <dxf>
      <font>
        <color theme="0"/>
      </font>
    </dxf>
    <dxf>
      <fill>
        <patternFill>
          <bgColor theme="3" tint="9.9978637043366805E-2"/>
        </patternFill>
      </fill>
    </dxf>
    <dxf>
      <fill>
        <patternFill patternType="solid">
          <bgColor theme="3" tint="9.9978637043366805E-2"/>
        </patternFill>
      </fill>
    </dxf>
    <dxf>
      <alignment wrapText="1"/>
    </dxf>
    <dxf>
      <alignment wrapText="1"/>
    </dxf>
    <dxf>
      <alignment horizontal="center"/>
    </dxf>
    <dxf>
      <alignment horizontal="center"/>
    </dxf>
    <dxf>
      <alignment vertical="center"/>
    </dxf>
    <dxf>
      <alignment vertical="center"/>
    </dxf>
    <dxf>
      <fill>
        <patternFill>
          <bgColor theme="3" tint="9.9978637043366805E-2"/>
        </patternFill>
      </fill>
    </dxf>
    <dxf>
      <fill>
        <patternFill>
          <bgColor theme="3" tint="9.9978637043366805E-2"/>
        </patternFill>
      </fill>
    </dxf>
    <dxf>
      <font>
        <color theme="0"/>
      </font>
    </dxf>
    <dxf>
      <font>
        <color theme="0"/>
      </font>
    </dxf>
    <dxf>
      <fill>
        <patternFill>
          <bgColor theme="3"/>
        </patternFill>
      </fill>
    </dxf>
    <dxf>
      <fill>
        <patternFill>
          <bgColor theme="3"/>
        </patternFill>
      </fill>
    </dxf>
    <dxf>
      <alignment vertical="center"/>
    </dxf>
    <dxf>
      <alignment vertical="center"/>
    </dxf>
    <dxf>
      <alignment horizontal="center"/>
    </dxf>
    <dxf>
      <alignment horizontal="center"/>
    </dxf>
    <dxf>
      <font>
        <color theme="0"/>
      </font>
    </dxf>
    <dxf>
      <font>
        <color theme="0"/>
      </font>
    </dxf>
    <dxf>
      <fill>
        <patternFill>
          <bgColor theme="6" tint="-0.249977111117893"/>
        </patternFill>
      </fill>
    </dxf>
    <dxf>
      <fill>
        <patternFill>
          <bgColor theme="6" tint="-0.249977111117893"/>
        </patternFill>
      </fill>
    </dxf>
    <dxf>
      <numFmt numFmtId="164" formatCode="_(* #,##0_);_(* \(#,##0\);_(* &quot;-&quot;??_);_(@_)"/>
    </dxf>
    <dxf>
      <numFmt numFmtId="164" formatCode="_(* #,##0_);_(* \(#,##0\);_(* &quot;-&quot;??_);_(@_)"/>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ont>
        <color theme="0"/>
      </font>
    </dxf>
    <dxf>
      <font>
        <color theme="0"/>
      </font>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ill>
        <patternFill patternType="solid">
          <bgColor theme="3" tint="9.9978637043366805E-2"/>
        </patternFill>
      </fill>
    </dxf>
    <dxf>
      <fill>
        <patternFill>
          <bgColor theme="3"/>
        </patternFill>
      </fill>
    </dxf>
    <dxf>
      <alignment vertical="center"/>
    </dxf>
    <dxf>
      <alignment horizontal="center"/>
    </dxf>
    <dxf>
      <font>
        <color theme="0"/>
      </font>
    </dxf>
    <dxf>
      <fill>
        <patternFill>
          <bgColor theme="6" tint="-0.249977111117893"/>
        </patternFill>
      </fill>
    </dxf>
    <dxf>
      <numFmt numFmtId="164" formatCode="_(* #,##0_);_(* \(#,##0\);_(* &quot;-&quot;??_);_(@_)"/>
    </dxf>
    <dxf>
      <numFmt numFmtId="164" formatCode="_(* #,##0_);_(* \(#,##0\);_(* &quot;-&quot;??_);_(@_)"/>
    </dxf>
    <dxf>
      <alignment wrapText="0"/>
    </dxf>
    <dxf>
      <alignment wrapText="1"/>
    </dxf>
    <dxf>
      <alignment vertical="center"/>
    </dxf>
    <dxf>
      <alignment vertical="center"/>
    </dxf>
    <dxf>
      <alignment horizontal="center"/>
    </dxf>
    <dxf>
      <alignment horizontal="center"/>
    </dxf>
    <dxf>
      <font>
        <color theme="0"/>
      </font>
    </dxf>
    <dxf>
      <font>
        <color theme="0"/>
      </font>
    </dxf>
    <dxf>
      <fill>
        <patternFill>
          <bgColor theme="6" tint="-0.249977111117893"/>
        </patternFill>
      </fill>
    </dxf>
    <dxf>
      <fill>
        <patternFill>
          <bgColor theme="6" tint="-0.249977111117893"/>
        </patternFill>
      </fill>
    </dxf>
    <dxf>
      <numFmt numFmtId="164" formatCode="_(* #,##0_);_(* \(#,##0\);_(* &quot;-&quot;??_);_(@_)"/>
    </dxf>
    <dxf>
      <numFmt numFmtId="164" formatCode="_(* #,##0_);_(* \(#,##0\);_(* &quot;-&quot;??_);_(@_)"/>
    </dxf>
    <dxf>
      <alignment wrapText="1"/>
    </dxf>
    <dxf>
      <alignment wrapText="1"/>
    </dxf>
    <dxf>
      <alignment wrapText="1"/>
    </dxf>
    <dxf>
      <alignment horizontal="center"/>
    </dxf>
    <dxf>
      <alignment horizontal="center"/>
    </dxf>
    <dxf>
      <alignment vertical="center"/>
    </dxf>
    <dxf>
      <alignment vertical="center"/>
    </dxf>
    <dxf>
      <fill>
        <patternFill>
          <bgColor theme="3" tint="9.9978637043366805E-2"/>
        </patternFill>
      </fill>
    </dxf>
    <dxf>
      <fill>
        <patternFill>
          <bgColor theme="3" tint="9.9978637043366805E-2"/>
        </patternFill>
      </fill>
    </dxf>
    <dxf>
      <font>
        <color theme="0"/>
      </font>
    </dxf>
    <dxf>
      <font>
        <color theme="0"/>
      </font>
    </dxf>
    <dxf>
      <fill>
        <patternFill>
          <bgColor theme="3"/>
        </patternFill>
      </fill>
    </dxf>
    <dxf>
      <fill>
        <patternFill>
          <bgColor theme="3"/>
        </patternFill>
      </fill>
    </dxf>
    <dxf>
      <alignment vertical="center"/>
    </dxf>
    <dxf>
      <alignment vertical="center"/>
    </dxf>
    <dxf>
      <alignment horizontal="center"/>
    </dxf>
    <dxf>
      <alignment horizontal="center"/>
    </dxf>
    <dxf>
      <font>
        <color theme="0"/>
      </font>
    </dxf>
    <dxf>
      <font>
        <color theme="0"/>
      </font>
    </dxf>
    <dxf>
      <fill>
        <patternFill>
          <bgColor theme="6" tint="-0.249977111117893"/>
        </patternFill>
      </fill>
    </dxf>
    <dxf>
      <fill>
        <patternFill>
          <bgColor theme="6" tint="-0.249977111117893"/>
        </patternFill>
      </fill>
    </dxf>
    <dxf>
      <numFmt numFmtId="164" formatCode="_(* #,##0_);_(* \(#,##0\);_(* &quot;-&quot;??_);_(@_)"/>
    </dxf>
    <dxf>
      <numFmt numFmtId="164" formatCode="_(* #,##0_);_(* \(#,##0\);_(* &quot;-&quot;??_);_(@_)"/>
    </dxf>
    <dxf>
      <font>
        <strike val="0"/>
        <outline val="0"/>
        <shadow val="0"/>
        <vertAlign val="baseline"/>
        <sz val="12"/>
        <color theme="1"/>
        <name val="Calibri"/>
        <family val="2"/>
        <scheme val="minor"/>
      </font>
    </dxf>
    <dxf>
      <font>
        <strike val="0"/>
        <outline val="0"/>
        <shadow val="0"/>
        <vertAlign val="baseline"/>
        <sz val="12"/>
        <color theme="1"/>
        <name val="Calibri"/>
        <family val="2"/>
        <scheme val="minor"/>
      </font>
    </dxf>
    <dxf>
      <fill>
        <patternFill patternType="solid">
          <fgColor indexed="64"/>
          <bgColor rgb="FF0089A2"/>
        </patternFill>
      </fill>
    </dxf>
    <dxf>
      <font>
        <b/>
        <color theme="1"/>
      </font>
      <border>
        <bottom style="thin">
          <color theme="4"/>
        </bottom>
        <vertical/>
        <horizontal/>
      </border>
    </dxf>
    <dxf>
      <font>
        <b val="0"/>
        <i val="0"/>
        <color theme="1"/>
      </font>
      <border>
        <left style="thin">
          <color theme="4"/>
        </left>
        <right style="thin">
          <color theme="4"/>
        </right>
        <top style="thin">
          <color theme="4"/>
        </top>
        <bottom style="thin">
          <color theme="4"/>
        </bottom>
        <vertical/>
        <horizontal/>
      </border>
    </dxf>
  </dxfs>
  <tableStyles count="3" defaultTableStyle="TableStyleMedium2" defaultPivotStyle="PivotStyleLight16">
    <tableStyle name="Compact" pivot="0" table="0" count="10" xr9:uid="{0C35DD0F-3CB5-4444-8F79-DDA9B36625FE}">
      <tableStyleElement type="wholeTable" dxfId="1152"/>
      <tableStyleElement type="headerRow" dxfId="1151"/>
    </tableStyle>
    <tableStyle name="Table Style 1" pivot="0" count="0" xr9:uid="{3073BF31-AB6C-DC4F-8941-FCE4D3CF2756}"/>
    <tableStyle name="Table Style 2" pivot="0" count="0" xr9:uid="{9111E40A-BE35-DD42-928F-30DD211ED01A}"/>
  </tableStyles>
  <colors>
    <mruColors>
      <color rgb="FF184F7C"/>
      <color rgb="FFDFB6F9"/>
      <color rgb="FF0089A2"/>
      <color rgb="FFDBB13B"/>
      <color rgb="FF4472C4"/>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Compact">
        <x14:slicerStyle name="Compact">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microsoft.com/office/2007/relationships/slicerCache" Target="slicerCaches/slicerCache4.xml"/><Relationship Id="rId26" Type="http://schemas.microsoft.com/office/2007/relationships/slicerCache" Target="slicerCaches/slicerCache12.xml"/><Relationship Id="rId3" Type="http://schemas.openxmlformats.org/officeDocument/2006/relationships/worksheet" Target="worksheets/sheet3.xml"/><Relationship Id="rId21" Type="http://schemas.microsoft.com/office/2007/relationships/slicerCache" Target="slicerCaches/slicerCache7.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07/relationships/slicerCache" Target="slicerCaches/slicerCache3.xml"/><Relationship Id="rId25" Type="http://schemas.microsoft.com/office/2007/relationships/slicerCache" Target="slicerCaches/slicerCache11.xml"/><Relationship Id="rId33" Type="http://schemas.openxmlformats.org/officeDocument/2006/relationships/calcChain" Target="calcChain.xml"/><Relationship Id="rId2" Type="http://schemas.openxmlformats.org/officeDocument/2006/relationships/worksheet" Target="worksheets/sheet2.xml"/><Relationship Id="rId16" Type="http://schemas.microsoft.com/office/2007/relationships/slicerCache" Target="slicerCaches/slicerCache2.xml"/><Relationship Id="rId20" Type="http://schemas.microsoft.com/office/2007/relationships/slicerCache" Target="slicerCaches/slicerCache6.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07/relationships/slicerCache" Target="slicerCaches/slicerCache10.xml"/><Relationship Id="rId32" Type="http://schemas.microsoft.com/office/2017/10/relationships/person" Target="persons/person.xml"/><Relationship Id="rId5" Type="http://schemas.openxmlformats.org/officeDocument/2006/relationships/worksheet" Target="worksheets/sheet5.xml"/><Relationship Id="rId15" Type="http://schemas.microsoft.com/office/2007/relationships/slicerCache" Target="slicerCaches/slicerCache1.xml"/><Relationship Id="rId23" Type="http://schemas.microsoft.com/office/2007/relationships/slicerCache" Target="slicerCaches/slicerCache9.xml"/><Relationship Id="rId28" Type="http://schemas.microsoft.com/office/2007/relationships/slicerCache" Target="slicerCaches/slicerCache14.xml"/><Relationship Id="rId36" Type="http://schemas.openxmlformats.org/officeDocument/2006/relationships/customXml" Target="../customXml/item3.xml"/><Relationship Id="rId10" Type="http://schemas.openxmlformats.org/officeDocument/2006/relationships/worksheet" Target="worksheets/sheet10.xml"/><Relationship Id="rId19" Type="http://schemas.microsoft.com/office/2007/relationships/slicerCache" Target="slicerCaches/slicerCache5.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microsoft.com/office/2007/relationships/slicerCache" Target="slicerCaches/slicerCache8.xml"/><Relationship Id="rId27" Type="http://schemas.microsoft.com/office/2007/relationships/slicerCache" Target="slicerCaches/slicerCache13.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4.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5.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2.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1.13.xlsx]Introduction-Quick Stats!PivotTable8</c:name>
    <c:fmtId val="8"/>
  </c:pivotSource>
  <c:chart>
    <c:title>
      <c:tx>
        <c:rich>
          <a:bodyPr rot="0" spcFirstLastPara="1" vertOverflow="ellipsis" vert="horz" wrap="square" anchor="ctr" anchorCtr="1"/>
          <a:lstStyle/>
          <a:p>
            <a:pPr>
              <a:defRPr sz="1400" b="0" i="0" u="none" strike="noStrike" kern="1200" spc="0" baseline="0">
                <a:solidFill>
                  <a:srgbClr val="184F7C"/>
                </a:solidFill>
                <a:latin typeface="+mn-lt"/>
                <a:ea typeface="+mn-ea"/>
                <a:cs typeface="+mn-cs"/>
              </a:defRPr>
            </a:pPr>
            <a:r>
              <a:rPr lang="en-US" b="1">
                <a:solidFill>
                  <a:srgbClr val="184F7C"/>
                </a:solidFill>
              </a:rPr>
              <a:t>Proportion of Visits</a:t>
            </a:r>
            <a:r>
              <a:rPr lang="en-US" b="1" baseline="0">
                <a:solidFill>
                  <a:srgbClr val="184F7C"/>
                </a:solidFill>
              </a:rPr>
              <a:t> by Type</a:t>
            </a:r>
          </a:p>
          <a:p>
            <a:pPr>
              <a:defRPr>
                <a:solidFill>
                  <a:srgbClr val="184F7C"/>
                </a:solidFill>
              </a:defRPr>
            </a:pPr>
            <a:r>
              <a:rPr lang="en-US" sz="1200" baseline="0">
                <a:solidFill>
                  <a:srgbClr val="184F7C"/>
                </a:solidFill>
              </a:rPr>
              <a:t>(Filter by region and fiscal year)</a:t>
            </a:r>
            <a:endParaRPr lang="en-US" sz="1200">
              <a:solidFill>
                <a:srgbClr val="184F7C"/>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184F7C"/>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a:noFill/>
          </a:ln>
          <a:effectLst/>
        </c:spPr>
      </c:pivotFmt>
      <c:pivotFmt>
        <c:idx val="6"/>
        <c:spPr>
          <a:solidFill>
            <a:schemeClr val="accent1"/>
          </a:solidFill>
          <a:ln>
            <a:noFill/>
          </a:ln>
          <a:effectLst/>
        </c:spPr>
      </c:pivotFmt>
      <c:pivotFmt>
        <c:idx val="7"/>
        <c:spPr>
          <a:solidFill>
            <a:schemeClr val="accent1"/>
          </a:solidFill>
          <a:ln>
            <a:noFill/>
          </a:ln>
          <a:effectLst/>
        </c:spPr>
      </c:pivotFmt>
    </c:pivotFmts>
    <c:plotArea>
      <c:layout/>
      <c:doughnutChart>
        <c:varyColors val="1"/>
        <c:ser>
          <c:idx val="0"/>
          <c:order val="0"/>
          <c:tx>
            <c:strRef>
              <c:f>'Introduction-Quick Stats'!$P$30</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EC73-2E4F-AB37-E8C4F62BD3E4}"/>
              </c:ext>
            </c:extLst>
          </c:dPt>
          <c:dPt>
            <c:idx val="1"/>
            <c:bubble3D val="0"/>
            <c:spPr>
              <a:solidFill>
                <a:schemeClr val="accent2"/>
              </a:solidFill>
              <a:ln>
                <a:noFill/>
              </a:ln>
              <a:effectLst/>
            </c:spPr>
            <c:extLst>
              <c:ext xmlns:c16="http://schemas.microsoft.com/office/drawing/2014/chart" uri="{C3380CC4-5D6E-409C-BE32-E72D297353CC}">
                <c16:uniqueId val="{00000003-EC73-2E4F-AB37-E8C4F62BD3E4}"/>
              </c:ext>
            </c:extLst>
          </c:dPt>
          <c:dPt>
            <c:idx val="2"/>
            <c:bubble3D val="0"/>
            <c:spPr>
              <a:solidFill>
                <a:schemeClr val="accent3"/>
              </a:solidFill>
              <a:ln>
                <a:noFill/>
              </a:ln>
              <a:effectLst/>
            </c:spPr>
            <c:extLst>
              <c:ext xmlns:c16="http://schemas.microsoft.com/office/drawing/2014/chart" uri="{C3380CC4-5D6E-409C-BE32-E72D297353CC}">
                <c16:uniqueId val="{00000005-EC73-2E4F-AB37-E8C4F62BD3E4}"/>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'Introduction-Quick Stats'!$O$31:$O$33</c:f>
              <c:strCache>
                <c:ptCount val="3"/>
                <c:pt idx="0">
                  <c:v>In-Person</c:v>
                </c:pt>
                <c:pt idx="1">
                  <c:v>Telephone</c:v>
                </c:pt>
                <c:pt idx="2">
                  <c:v>Video/Virtual</c:v>
                </c:pt>
              </c:strCache>
            </c:strRef>
          </c:cat>
          <c:val>
            <c:numRef>
              <c:f>'Introduction-Quick Stats'!$P$31:$P$33</c:f>
              <c:numCache>
                <c:formatCode>_(* #,##0_);_(* \(#,##0\);_(* "-"??_);_(@_)</c:formatCode>
                <c:ptCount val="3"/>
                <c:pt idx="0">
                  <c:v>386087</c:v>
                </c:pt>
                <c:pt idx="1">
                  <c:v>124767</c:v>
                </c:pt>
                <c:pt idx="2">
                  <c:v>23338</c:v>
                </c:pt>
              </c:numCache>
            </c:numRef>
          </c:val>
          <c:extLst>
            <c:ext xmlns:c16="http://schemas.microsoft.com/office/drawing/2014/chart" uri="{C3380CC4-5D6E-409C-BE32-E72D297353CC}">
              <c16:uniqueId val="{00000000-4604-D74E-B654-BFA07653DC9B}"/>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r>
              <a:rPr lang="en-US" b="1">
                <a:solidFill>
                  <a:srgbClr val="184F7C"/>
                </a:solidFill>
              </a:rPr>
              <a:t>Programs Reporting</a:t>
            </a:r>
            <a:r>
              <a:rPr lang="en-US" b="1" baseline="0">
                <a:solidFill>
                  <a:srgbClr val="184F7C"/>
                </a:solidFill>
              </a:rPr>
              <a:t> by Year</a:t>
            </a:r>
            <a:endParaRPr lang="en-US" b="1">
              <a:solidFill>
                <a:srgbClr val="184F7C"/>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endParaRPr lang="en-US"/>
        </a:p>
      </c:txPr>
    </c:title>
    <c:autoTitleDeleted val="0"/>
    <c:pivotFmts>
      <c:pivotFmt>
        <c:idx val="0"/>
        <c:spPr>
          <a:solidFill>
            <a:schemeClr val="accent1"/>
          </a:solidFill>
          <a:ln w="28575" cap="rnd">
            <a:solidFill>
              <a:schemeClr val="tx2">
                <a:lumMod val="90000"/>
                <a:lumOff val="1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tx2">
                <a:lumMod val="90000"/>
                <a:lumOff val="1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tx2">
                <a:lumMod val="90000"/>
                <a:lumOff val="1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7708588957055216"/>
          <c:y val="0.23772461134665859"/>
          <c:w val="0.78917177914110426"/>
          <c:h val="0.6136215424994953"/>
        </c:manualLayout>
      </c:layout>
      <c:lineChart>
        <c:grouping val="standard"/>
        <c:varyColors val="0"/>
        <c:ser>
          <c:idx val="0"/>
          <c:order val="0"/>
          <c:tx>
            <c:v>Total</c:v>
          </c:tx>
          <c:spPr>
            <a:ln w="28575" cap="rnd">
              <a:solidFill>
                <a:schemeClr val="tx2">
                  <a:lumMod val="90000"/>
                  <a:lumOff val="10000"/>
                </a:schemeClr>
              </a:solidFill>
              <a:round/>
            </a:ln>
            <a:effectLst/>
          </c:spPr>
          <c:marker>
            <c:symbol val="none"/>
          </c:marker>
          <c:cat>
            <c:strLit>
              <c:ptCount val="7"/>
              <c:pt idx="0">
                <c:v>2019-20</c:v>
              </c:pt>
              <c:pt idx="1">
                <c:v>2020-21</c:v>
              </c:pt>
              <c:pt idx="2">
                <c:v>2021-22</c:v>
              </c:pt>
              <c:pt idx="3">
                <c:v>2022-23</c:v>
              </c:pt>
              <c:pt idx="4">
                <c:v>2023-24</c:v>
              </c:pt>
              <c:pt idx="5">
                <c:v>2024-25</c:v>
              </c:pt>
              <c:pt idx="6">
                <c:v>2025-26</c:v>
              </c:pt>
            </c:strLit>
          </c:cat>
          <c:val>
            <c:numLit>
              <c:formatCode>General</c:formatCode>
              <c:ptCount val="7"/>
              <c:pt idx="0">
                <c:v>286</c:v>
              </c:pt>
              <c:pt idx="1">
                <c:v>248</c:v>
              </c:pt>
              <c:pt idx="2">
                <c:v>306</c:v>
              </c:pt>
              <c:pt idx="3">
                <c:v>336</c:v>
              </c:pt>
              <c:pt idx="4">
                <c:v>406</c:v>
              </c:pt>
              <c:pt idx="5">
                <c:v>268</c:v>
              </c:pt>
              <c:pt idx="6">
                <c:v>401</c:v>
              </c:pt>
            </c:numLit>
          </c:val>
          <c:smooth val="0"/>
          <c:extLst>
            <c:ext xmlns:c16="http://schemas.microsoft.com/office/drawing/2014/chart" uri="{C3380CC4-5D6E-409C-BE32-E72D297353CC}">
              <c16:uniqueId val="{00000000-CE66-B046-BE5E-4ACB2C4F2EC1}"/>
            </c:ext>
          </c:extLst>
        </c:ser>
        <c:dLbls>
          <c:showLegendKey val="0"/>
          <c:showVal val="0"/>
          <c:showCatName val="0"/>
          <c:showSerName val="0"/>
          <c:showPercent val="0"/>
          <c:showBubbleSize val="0"/>
        </c:dLbls>
        <c:smooth val="0"/>
        <c:axId val="2009314432"/>
        <c:axId val="2009316224"/>
      </c:lineChart>
      <c:catAx>
        <c:axId val="2009314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9316224"/>
        <c:crosses val="autoZero"/>
        <c:auto val="1"/>
        <c:lblAlgn val="ctr"/>
        <c:lblOffset val="100"/>
        <c:noMultiLvlLbl val="0"/>
      </c:catAx>
      <c:valAx>
        <c:axId val="200931622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Programs</a:t>
                </a:r>
              </a:p>
            </c:rich>
          </c:tx>
          <c:layout>
            <c:manualLayout>
              <c:xMode val="edge"/>
              <c:yMode val="edge"/>
              <c:x val="3.3846145645997423E-2"/>
              <c:y val="0.1453014747784952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93144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r>
              <a:rPr lang="en-US" sz="1400" b="1">
                <a:solidFill>
                  <a:srgbClr val="184F7C"/>
                </a:solidFill>
              </a:rPr>
              <a:t>Facilities</a:t>
            </a:r>
            <a:r>
              <a:rPr lang="en-US" sz="1400" b="1" baseline="0">
                <a:solidFill>
                  <a:srgbClr val="184F7C"/>
                </a:solidFill>
              </a:rPr>
              <a:t> Reporting Program Data by </a:t>
            </a:r>
          </a:p>
          <a:p>
            <a:pPr>
              <a:defRPr b="1">
                <a:solidFill>
                  <a:srgbClr val="184F7C"/>
                </a:solidFill>
              </a:defRPr>
            </a:pPr>
            <a:r>
              <a:rPr lang="en-US" sz="1400" b="1" baseline="0">
                <a:solidFill>
                  <a:srgbClr val="184F7C"/>
                </a:solidFill>
              </a:rPr>
              <a:t>Region and Fiscal Year </a:t>
            </a:r>
            <a:endParaRPr lang="en-US" sz="1400" b="1">
              <a:solidFill>
                <a:srgbClr val="184F7C"/>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endParaRPr lang="en-US"/>
        </a:p>
      </c:txPr>
    </c:title>
    <c:autoTitleDeleted val="0"/>
    <c:plotArea>
      <c:layout>
        <c:manualLayout>
          <c:layoutTarget val="inner"/>
          <c:xMode val="edge"/>
          <c:yMode val="edge"/>
          <c:x val="0.16093571961737388"/>
          <c:y val="0.29274985593018898"/>
          <c:w val="0.64472881041808716"/>
          <c:h val="0.38481969250999382"/>
        </c:manualLayout>
      </c:layout>
      <c:barChart>
        <c:barDir val="col"/>
        <c:grouping val="clustered"/>
        <c:varyColors val="0"/>
        <c:ser>
          <c:idx val="0"/>
          <c:order val="0"/>
          <c:tx>
            <c:strRef>
              <c:f>Facilities!$I$4</c:f>
              <c:strCache>
                <c:ptCount val="1"/>
                <c:pt idx="0">
                  <c:v>2019-20</c:v>
                </c:pt>
              </c:strCache>
            </c:strRef>
          </c:tx>
          <c:spPr>
            <a:solidFill>
              <a:schemeClr val="accent1"/>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Facilities!$J$4:$P$4</c:f>
              <c:numCache>
                <c:formatCode>General</c:formatCode>
                <c:ptCount val="7"/>
                <c:pt idx="0">
                  <c:v>19</c:v>
                </c:pt>
                <c:pt idx="1">
                  <c:v>34</c:v>
                </c:pt>
                <c:pt idx="2">
                  <c:v>7</c:v>
                </c:pt>
                <c:pt idx="3">
                  <c:v>3</c:v>
                </c:pt>
                <c:pt idx="4">
                  <c:v>15</c:v>
                </c:pt>
                <c:pt idx="5">
                  <c:v>33</c:v>
                </c:pt>
              </c:numCache>
            </c:numRef>
          </c:val>
          <c:extLst>
            <c:ext xmlns:c16="http://schemas.microsoft.com/office/drawing/2014/chart" uri="{C3380CC4-5D6E-409C-BE32-E72D297353CC}">
              <c16:uniqueId val="{00000000-A454-BA45-BB1B-695688FC83EF}"/>
            </c:ext>
          </c:extLst>
        </c:ser>
        <c:ser>
          <c:idx val="1"/>
          <c:order val="1"/>
          <c:tx>
            <c:strRef>
              <c:f>Facilities!$I$5</c:f>
              <c:strCache>
                <c:ptCount val="1"/>
                <c:pt idx="0">
                  <c:v>2020-21</c:v>
                </c:pt>
              </c:strCache>
            </c:strRef>
          </c:tx>
          <c:spPr>
            <a:solidFill>
              <a:schemeClr val="accent2"/>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Facilities!$J$5:$P$5</c:f>
              <c:numCache>
                <c:formatCode>General</c:formatCode>
                <c:ptCount val="7"/>
                <c:pt idx="0">
                  <c:v>15</c:v>
                </c:pt>
                <c:pt idx="1">
                  <c:v>31</c:v>
                </c:pt>
                <c:pt idx="2">
                  <c:v>7</c:v>
                </c:pt>
                <c:pt idx="3">
                  <c:v>1</c:v>
                </c:pt>
                <c:pt idx="4">
                  <c:v>14</c:v>
                </c:pt>
                <c:pt idx="5">
                  <c:v>28</c:v>
                </c:pt>
              </c:numCache>
            </c:numRef>
          </c:val>
          <c:extLst>
            <c:ext xmlns:c16="http://schemas.microsoft.com/office/drawing/2014/chart" uri="{C3380CC4-5D6E-409C-BE32-E72D297353CC}">
              <c16:uniqueId val="{00000001-A454-BA45-BB1B-695688FC83EF}"/>
            </c:ext>
          </c:extLst>
        </c:ser>
        <c:ser>
          <c:idx val="2"/>
          <c:order val="2"/>
          <c:tx>
            <c:strRef>
              <c:f>Facilities!$I$6</c:f>
              <c:strCache>
                <c:ptCount val="1"/>
                <c:pt idx="0">
                  <c:v>2021-22</c:v>
                </c:pt>
              </c:strCache>
            </c:strRef>
          </c:tx>
          <c:spPr>
            <a:solidFill>
              <a:schemeClr val="accent3"/>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Facilities!$J$6:$P$6</c:f>
              <c:numCache>
                <c:formatCode>General</c:formatCode>
                <c:ptCount val="7"/>
                <c:pt idx="0">
                  <c:v>20</c:v>
                </c:pt>
                <c:pt idx="1">
                  <c:v>38</c:v>
                </c:pt>
                <c:pt idx="2">
                  <c:v>7</c:v>
                </c:pt>
                <c:pt idx="3">
                  <c:v>2</c:v>
                </c:pt>
                <c:pt idx="4">
                  <c:v>20</c:v>
                </c:pt>
                <c:pt idx="5">
                  <c:v>30</c:v>
                </c:pt>
              </c:numCache>
            </c:numRef>
          </c:val>
          <c:extLst>
            <c:ext xmlns:c16="http://schemas.microsoft.com/office/drawing/2014/chart" uri="{C3380CC4-5D6E-409C-BE32-E72D297353CC}">
              <c16:uniqueId val="{00000002-A454-BA45-BB1B-695688FC83EF}"/>
            </c:ext>
          </c:extLst>
        </c:ser>
        <c:ser>
          <c:idx val="3"/>
          <c:order val="3"/>
          <c:tx>
            <c:strRef>
              <c:f>Facilities!$I$7</c:f>
              <c:strCache>
                <c:ptCount val="1"/>
                <c:pt idx="0">
                  <c:v>2022-23</c:v>
                </c:pt>
              </c:strCache>
            </c:strRef>
          </c:tx>
          <c:spPr>
            <a:solidFill>
              <a:schemeClr val="accent4"/>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Facilities!$J$7:$P$7</c:f>
              <c:numCache>
                <c:formatCode>General</c:formatCode>
                <c:ptCount val="7"/>
                <c:pt idx="0">
                  <c:v>25</c:v>
                </c:pt>
                <c:pt idx="1">
                  <c:v>39</c:v>
                </c:pt>
                <c:pt idx="2">
                  <c:v>0</c:v>
                </c:pt>
                <c:pt idx="3">
                  <c:v>10</c:v>
                </c:pt>
                <c:pt idx="4">
                  <c:v>21</c:v>
                </c:pt>
                <c:pt idx="5">
                  <c:v>22</c:v>
                </c:pt>
              </c:numCache>
            </c:numRef>
          </c:val>
          <c:extLst>
            <c:ext xmlns:c16="http://schemas.microsoft.com/office/drawing/2014/chart" uri="{C3380CC4-5D6E-409C-BE32-E72D297353CC}">
              <c16:uniqueId val="{00000003-A454-BA45-BB1B-695688FC83EF}"/>
            </c:ext>
          </c:extLst>
        </c:ser>
        <c:ser>
          <c:idx val="4"/>
          <c:order val="4"/>
          <c:tx>
            <c:strRef>
              <c:f>Facilities!$I$8</c:f>
              <c:strCache>
                <c:ptCount val="1"/>
                <c:pt idx="0">
                  <c:v>2023-24</c:v>
                </c:pt>
              </c:strCache>
            </c:strRef>
          </c:tx>
          <c:spPr>
            <a:solidFill>
              <a:srgbClr val="92D050"/>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Facilities!$J$8:$P$8</c:f>
              <c:numCache>
                <c:formatCode>General</c:formatCode>
                <c:ptCount val="7"/>
                <c:pt idx="0">
                  <c:v>26</c:v>
                </c:pt>
                <c:pt idx="1">
                  <c:v>32</c:v>
                </c:pt>
                <c:pt idx="2">
                  <c:v>25</c:v>
                </c:pt>
                <c:pt idx="3">
                  <c:v>4</c:v>
                </c:pt>
                <c:pt idx="4">
                  <c:v>24</c:v>
                </c:pt>
                <c:pt idx="5">
                  <c:v>29</c:v>
                </c:pt>
              </c:numCache>
            </c:numRef>
          </c:val>
          <c:extLst>
            <c:ext xmlns:c16="http://schemas.microsoft.com/office/drawing/2014/chart" uri="{C3380CC4-5D6E-409C-BE32-E72D297353CC}">
              <c16:uniqueId val="{00000004-A454-BA45-BB1B-695688FC83EF}"/>
            </c:ext>
          </c:extLst>
        </c:ser>
        <c:ser>
          <c:idx val="5"/>
          <c:order val="5"/>
          <c:tx>
            <c:strRef>
              <c:f>Facilities!$I$9</c:f>
              <c:strCache>
                <c:ptCount val="1"/>
                <c:pt idx="0">
                  <c:v>2024-25</c:v>
                </c:pt>
              </c:strCache>
            </c:strRef>
          </c:tx>
          <c:spPr>
            <a:solidFill>
              <a:srgbClr val="C00000"/>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Facilities!$J$9:$P$9</c:f>
              <c:numCache>
                <c:formatCode>General</c:formatCode>
                <c:ptCount val="7"/>
                <c:pt idx="0">
                  <c:v>10</c:v>
                </c:pt>
                <c:pt idx="1">
                  <c:v>26</c:v>
                </c:pt>
                <c:pt idx="2">
                  <c:v>1</c:v>
                </c:pt>
                <c:pt idx="3">
                  <c:v>2</c:v>
                </c:pt>
                <c:pt idx="4">
                  <c:v>17</c:v>
                </c:pt>
                <c:pt idx="5">
                  <c:v>52</c:v>
                </c:pt>
                <c:pt idx="6">
                  <c:v>2</c:v>
                </c:pt>
              </c:numCache>
            </c:numRef>
          </c:val>
          <c:extLst>
            <c:ext xmlns:c16="http://schemas.microsoft.com/office/drawing/2014/chart" uri="{C3380CC4-5D6E-409C-BE32-E72D297353CC}">
              <c16:uniqueId val="{00000005-A454-BA45-BB1B-695688FC83EF}"/>
            </c:ext>
          </c:extLst>
        </c:ser>
        <c:ser>
          <c:idx val="6"/>
          <c:order val="6"/>
          <c:tx>
            <c:strRef>
              <c:f>Facilities!$I$10</c:f>
              <c:strCache>
                <c:ptCount val="1"/>
                <c:pt idx="0">
                  <c:v>2025-26</c:v>
                </c:pt>
              </c:strCache>
            </c:strRef>
          </c:tx>
          <c:spPr>
            <a:solidFill>
              <a:srgbClr val="7030A0"/>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Facilities!$J$10:$P$10</c:f>
              <c:numCache>
                <c:formatCode>General</c:formatCode>
                <c:ptCount val="7"/>
                <c:pt idx="0">
                  <c:v>24</c:v>
                </c:pt>
                <c:pt idx="1">
                  <c:v>26</c:v>
                </c:pt>
                <c:pt idx="2">
                  <c:v>13</c:v>
                </c:pt>
                <c:pt idx="3">
                  <c:v>3</c:v>
                </c:pt>
                <c:pt idx="4">
                  <c:v>20</c:v>
                </c:pt>
                <c:pt idx="5">
                  <c:v>60</c:v>
                </c:pt>
                <c:pt idx="6">
                  <c:v>6</c:v>
                </c:pt>
              </c:numCache>
            </c:numRef>
          </c:val>
          <c:extLst>
            <c:ext xmlns:c16="http://schemas.microsoft.com/office/drawing/2014/chart" uri="{C3380CC4-5D6E-409C-BE32-E72D297353CC}">
              <c16:uniqueId val="{00000006-A454-BA45-BB1B-695688FC83EF}"/>
            </c:ext>
          </c:extLst>
        </c:ser>
        <c:dLbls>
          <c:showLegendKey val="0"/>
          <c:showVal val="0"/>
          <c:showCatName val="0"/>
          <c:showSerName val="0"/>
          <c:showPercent val="0"/>
          <c:showBubbleSize val="0"/>
        </c:dLbls>
        <c:gapWidth val="150"/>
        <c:axId val="377934207"/>
        <c:axId val="377929727"/>
      </c:barChart>
      <c:catAx>
        <c:axId val="377934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7929727"/>
        <c:crosses val="autoZero"/>
        <c:auto val="1"/>
        <c:lblAlgn val="ctr"/>
        <c:lblOffset val="100"/>
        <c:noMultiLvlLbl val="0"/>
      </c:catAx>
      <c:valAx>
        <c:axId val="377929727"/>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Facilities</a:t>
                </a:r>
              </a:p>
            </c:rich>
          </c:tx>
          <c:layout>
            <c:manualLayout>
              <c:xMode val="edge"/>
              <c:yMode val="edge"/>
              <c:x val="3.393315920627013E-2"/>
              <c:y val="0.1323124348856127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7934207"/>
        <c:crosses val="autoZero"/>
        <c:crossBetween val="between"/>
      </c:valAx>
      <c:spPr>
        <a:noFill/>
        <a:ln>
          <a:noFill/>
        </a:ln>
        <a:effectLst/>
      </c:spPr>
    </c:plotArea>
    <c:legend>
      <c:legendPos val="r"/>
      <c:layout>
        <c:manualLayout>
          <c:xMode val="edge"/>
          <c:yMode val="edge"/>
          <c:x val="0.83959768924173117"/>
          <c:y val="0.14568299917175234"/>
          <c:w val="0.14189331482757608"/>
          <c:h val="0.6326335469323095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1.13.xlsx]Quick Summary!PivotTable2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Vists by Modality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pivotFmt>
    </c:pivotFmts>
    <c:plotArea>
      <c:layout/>
      <c:doughnutChart>
        <c:varyColors val="1"/>
        <c:ser>
          <c:idx val="0"/>
          <c:order val="0"/>
          <c:tx>
            <c:strRef>
              <c:f>'Quick Summary'!$C$25</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25A6-DE41-A022-3F8421DF2ED6}"/>
              </c:ext>
            </c:extLst>
          </c:dPt>
          <c:dPt>
            <c:idx val="1"/>
            <c:bubble3D val="0"/>
            <c:spPr>
              <a:solidFill>
                <a:schemeClr val="accent2"/>
              </a:solidFill>
              <a:ln>
                <a:noFill/>
              </a:ln>
              <a:effectLst/>
            </c:spPr>
            <c:extLst>
              <c:ext xmlns:c16="http://schemas.microsoft.com/office/drawing/2014/chart" uri="{C3380CC4-5D6E-409C-BE32-E72D297353CC}">
                <c16:uniqueId val="{00000003-25A6-DE41-A022-3F8421DF2ED6}"/>
              </c:ext>
            </c:extLst>
          </c:dPt>
          <c:dPt>
            <c:idx val="2"/>
            <c:bubble3D val="0"/>
            <c:spPr>
              <a:solidFill>
                <a:schemeClr val="accent3"/>
              </a:solidFill>
              <a:ln>
                <a:noFill/>
              </a:ln>
              <a:effectLst/>
            </c:spPr>
            <c:extLst>
              <c:ext xmlns:c16="http://schemas.microsoft.com/office/drawing/2014/chart" uri="{C3380CC4-5D6E-409C-BE32-E72D297353CC}">
                <c16:uniqueId val="{00000005-25A6-DE41-A022-3F8421DF2ED6}"/>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'Quick Summary'!$B$26:$B$28</c:f>
              <c:strCache>
                <c:ptCount val="3"/>
                <c:pt idx="0">
                  <c:v>In-Person</c:v>
                </c:pt>
                <c:pt idx="1">
                  <c:v>Telephone</c:v>
                </c:pt>
                <c:pt idx="2">
                  <c:v>Video/Virtual</c:v>
                </c:pt>
              </c:strCache>
            </c:strRef>
          </c:cat>
          <c:val>
            <c:numRef>
              <c:f>'Quick Summary'!$C$26:$C$28</c:f>
              <c:numCache>
                <c:formatCode>_(* #,##0_);_(* \(#,##0\);_(* "-"??_);_(@_)</c:formatCode>
                <c:ptCount val="3"/>
                <c:pt idx="0">
                  <c:v>2844340.3</c:v>
                </c:pt>
                <c:pt idx="1">
                  <c:v>799134</c:v>
                </c:pt>
                <c:pt idx="2">
                  <c:v>134186</c:v>
                </c:pt>
              </c:numCache>
            </c:numRef>
          </c:val>
          <c:extLst>
            <c:ext xmlns:c16="http://schemas.microsoft.com/office/drawing/2014/chart" uri="{C3380CC4-5D6E-409C-BE32-E72D297353CC}">
              <c16:uniqueId val="{00000000-914C-BF42-8F0C-4842CC59B77A}"/>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1.13.xlsx]Program Dashboard!PivotTable6</c:name>
    <c:fmtId val="15"/>
  </c:pivotSource>
  <c:chart>
    <c:title>
      <c:tx>
        <c:rich>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r>
              <a:rPr lang="en-US" b="1">
                <a:solidFill>
                  <a:srgbClr val="184F7C"/>
                </a:solidFill>
              </a:rPr>
              <a:t>% Patients Served</a:t>
            </a:r>
            <a:r>
              <a:rPr lang="en-US" b="1" baseline="0">
                <a:solidFill>
                  <a:srgbClr val="184F7C"/>
                </a:solidFill>
              </a:rPr>
              <a:t> by Sector </a:t>
            </a:r>
            <a:r>
              <a:rPr lang="en-US" sz="1200" b="0" baseline="0">
                <a:solidFill>
                  <a:srgbClr val="184F7C"/>
                </a:solidFill>
              </a:rPr>
              <a:t>(Filtered by Fiscal Year, Region, Bed Status)</a:t>
            </a:r>
            <a:endParaRPr lang="en-US" sz="1200" b="0">
              <a:solidFill>
                <a:srgbClr val="184F7C"/>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0"/>
        <c:spPr>
          <a:solidFill>
            <a:schemeClr val="accent1">
              <a:lumMod val="60000"/>
              <a:lumOff val="40000"/>
            </a:schemeClr>
          </a:solidFill>
          <a:ln>
            <a:noFill/>
          </a:ln>
          <a:effectLst/>
        </c:spPr>
      </c:pivotFmt>
      <c:pivotFmt>
        <c:idx val="11"/>
        <c:spPr>
          <a:solidFill>
            <a:srgbClr val="92D050"/>
          </a:solidFill>
          <a:ln>
            <a:noFill/>
          </a:ln>
          <a:effectLst/>
        </c:spPr>
      </c:pivotFmt>
      <c:pivotFmt>
        <c:idx val="12"/>
        <c:spPr>
          <a:solidFill>
            <a:srgbClr val="C00000"/>
          </a:solidFill>
          <a:ln>
            <a:noFill/>
          </a:ln>
          <a:effectLst/>
        </c:spPr>
      </c:pivotFmt>
      <c:pivotFmt>
        <c:idx val="13"/>
        <c:spPr>
          <a:solidFill>
            <a:srgbClr val="7030A0"/>
          </a:solidFill>
          <a:ln>
            <a:noFill/>
          </a:ln>
          <a:effectLst/>
        </c:spPr>
        <c:dLbl>
          <c:idx val="0"/>
          <c:layout>
            <c:manualLayout>
              <c:x val="1.6216213915554528E-2"/>
              <c:y val="-0.1363988744407841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4"/>
        <c:spPr>
          <a:solidFill>
            <a:schemeClr val="accent4"/>
          </a:solidFill>
          <a:ln>
            <a:noFill/>
          </a:ln>
          <a:effectLst/>
        </c:spPr>
      </c:pivotFmt>
      <c:pivotFmt>
        <c:idx val="15"/>
        <c:spPr>
          <a:solidFill>
            <a:schemeClr val="accent1"/>
          </a:solidFill>
          <a:ln>
            <a:noFill/>
          </a:ln>
          <a:effectLst/>
        </c:spPr>
      </c:pivotFmt>
      <c:pivotFmt>
        <c:idx val="16"/>
        <c:spPr>
          <a:solidFill>
            <a:schemeClr val="accent6"/>
          </a:solidFill>
          <a:ln>
            <a:noFill/>
          </a:ln>
          <a:effectLst/>
        </c:spPr>
      </c:pivotFmt>
      <c:pivotFmt>
        <c:idx val="17"/>
        <c:spPr>
          <a:solidFill>
            <a:schemeClr val="accent6">
              <a:lumMod val="50000"/>
            </a:schemeClr>
          </a:solidFill>
          <a:ln>
            <a:noFill/>
          </a:ln>
          <a:effectLst/>
        </c:spPr>
      </c:pivotFmt>
      <c:pivotFmt>
        <c:idx val="18"/>
        <c:spPr>
          <a:solidFill>
            <a:schemeClr val="accent1"/>
          </a:solidFill>
          <a:ln>
            <a:noFill/>
          </a:ln>
          <a:effectLst/>
        </c:spPr>
      </c:pivotFmt>
    </c:pivotFmts>
    <c:plotArea>
      <c:layout/>
      <c:doughnutChart>
        <c:varyColors val="1"/>
        <c:ser>
          <c:idx val="0"/>
          <c:order val="0"/>
          <c:tx>
            <c:strRef>
              <c:f>'Program Dashboard'!$F$5</c:f>
              <c:strCache>
                <c:ptCount val="1"/>
                <c:pt idx="0">
                  <c:v>Total</c:v>
                </c:pt>
              </c:strCache>
            </c:strRef>
          </c:tx>
          <c:dPt>
            <c:idx val="0"/>
            <c:bubble3D val="0"/>
            <c:spPr>
              <a:solidFill>
                <a:srgbClr val="7030A0"/>
              </a:solidFill>
              <a:ln>
                <a:noFill/>
              </a:ln>
              <a:effectLst/>
            </c:spPr>
            <c:extLst>
              <c:ext xmlns:c16="http://schemas.microsoft.com/office/drawing/2014/chart" uri="{C3380CC4-5D6E-409C-BE32-E72D297353CC}">
                <c16:uniqueId val="{00000015-9F3F-A648-ACE5-AE0740885CDD}"/>
              </c:ext>
            </c:extLst>
          </c:dPt>
          <c:dPt>
            <c:idx val="1"/>
            <c:bubble3D val="0"/>
            <c:spPr>
              <a:solidFill>
                <a:schemeClr val="accent2"/>
              </a:solidFill>
              <a:ln>
                <a:noFill/>
              </a:ln>
              <a:effectLst/>
            </c:spPr>
            <c:extLst>
              <c:ext xmlns:c16="http://schemas.microsoft.com/office/drawing/2014/chart" uri="{C3380CC4-5D6E-409C-BE32-E72D297353CC}">
                <c16:uniqueId val="{00000003-8EC5-DF40-9C21-64808AFF9D12}"/>
              </c:ext>
            </c:extLst>
          </c:dPt>
          <c:dPt>
            <c:idx val="2"/>
            <c:bubble3D val="0"/>
            <c:spPr>
              <a:solidFill>
                <a:schemeClr val="accent4"/>
              </a:solidFill>
              <a:ln>
                <a:noFill/>
              </a:ln>
              <a:effectLst/>
            </c:spPr>
            <c:extLst>
              <c:ext xmlns:c16="http://schemas.microsoft.com/office/drawing/2014/chart" uri="{C3380CC4-5D6E-409C-BE32-E72D297353CC}">
                <c16:uniqueId val="{00000016-9F3F-A648-ACE5-AE0740885CDD}"/>
              </c:ext>
            </c:extLst>
          </c:dPt>
          <c:dPt>
            <c:idx val="3"/>
            <c:bubble3D val="0"/>
            <c:spPr>
              <a:solidFill>
                <a:schemeClr val="accent1"/>
              </a:solidFill>
              <a:ln>
                <a:noFill/>
              </a:ln>
              <a:effectLst/>
            </c:spPr>
            <c:extLst>
              <c:ext xmlns:c16="http://schemas.microsoft.com/office/drawing/2014/chart" uri="{C3380CC4-5D6E-409C-BE32-E72D297353CC}">
                <c16:uniqueId val="{00000017-9F3F-A648-ACE5-AE0740885CDD}"/>
              </c:ext>
            </c:extLst>
          </c:dPt>
          <c:dPt>
            <c:idx val="4"/>
            <c:bubble3D val="0"/>
            <c:spPr>
              <a:solidFill>
                <a:schemeClr val="accent6"/>
              </a:solidFill>
              <a:ln>
                <a:noFill/>
              </a:ln>
              <a:effectLst/>
            </c:spPr>
            <c:extLst>
              <c:ext xmlns:c16="http://schemas.microsoft.com/office/drawing/2014/chart" uri="{C3380CC4-5D6E-409C-BE32-E72D297353CC}">
                <c16:uniqueId val="{00000018-9F3F-A648-ACE5-AE0740885CDD}"/>
              </c:ext>
            </c:extLst>
          </c:dPt>
          <c:dPt>
            <c:idx val="5"/>
            <c:bubble3D val="0"/>
            <c:spPr>
              <a:solidFill>
                <a:srgbClr val="C00000"/>
              </a:solidFill>
              <a:ln>
                <a:noFill/>
              </a:ln>
              <a:effectLst/>
            </c:spPr>
            <c:extLst>
              <c:ext xmlns:c16="http://schemas.microsoft.com/office/drawing/2014/chart" uri="{C3380CC4-5D6E-409C-BE32-E72D297353CC}">
                <c16:uniqueId val="{00000014-9F3F-A648-ACE5-AE0740885CDD}"/>
              </c:ext>
            </c:extLst>
          </c:dPt>
          <c:dPt>
            <c:idx val="6"/>
            <c:bubble3D val="0"/>
            <c:spPr>
              <a:solidFill>
                <a:schemeClr val="accent6">
                  <a:lumMod val="50000"/>
                </a:schemeClr>
              </a:solidFill>
              <a:ln>
                <a:noFill/>
              </a:ln>
              <a:effectLst/>
            </c:spPr>
            <c:extLst>
              <c:ext xmlns:c16="http://schemas.microsoft.com/office/drawing/2014/chart" uri="{C3380CC4-5D6E-409C-BE32-E72D297353CC}">
                <c16:uniqueId val="{00000019-9F3F-A648-ACE5-AE0740885CDD}"/>
              </c:ext>
            </c:extLst>
          </c:dPt>
          <c:dPt>
            <c:idx val="7"/>
            <c:bubble3D val="0"/>
            <c:spPr>
              <a:solidFill>
                <a:srgbClr val="92D050"/>
              </a:solidFill>
              <a:ln>
                <a:noFill/>
              </a:ln>
              <a:effectLst/>
            </c:spPr>
            <c:extLst>
              <c:ext xmlns:c16="http://schemas.microsoft.com/office/drawing/2014/chart" uri="{C3380CC4-5D6E-409C-BE32-E72D297353CC}">
                <c16:uniqueId val="{00000013-9F3F-A648-ACE5-AE0740885CDD}"/>
              </c:ext>
            </c:extLst>
          </c:dPt>
          <c:dPt>
            <c:idx val="8"/>
            <c:bubble3D val="0"/>
            <c:spPr>
              <a:solidFill>
                <a:schemeClr val="accent1">
                  <a:lumMod val="60000"/>
                  <a:lumOff val="40000"/>
                </a:schemeClr>
              </a:solidFill>
              <a:ln>
                <a:noFill/>
              </a:ln>
              <a:effectLst/>
            </c:spPr>
            <c:extLst>
              <c:ext xmlns:c16="http://schemas.microsoft.com/office/drawing/2014/chart" uri="{C3380CC4-5D6E-409C-BE32-E72D297353CC}">
                <c16:uniqueId val="{00000012-9F3F-A648-ACE5-AE0740885CDD}"/>
              </c:ext>
            </c:extLst>
          </c:dPt>
          <c:dLbls>
            <c:dLbl>
              <c:idx val="0"/>
              <c:layout>
                <c:manualLayout>
                  <c:x val="1.6216213915554528E-2"/>
                  <c:y val="-0.1363988744407841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5-9F3F-A648-ACE5-AE0740885CD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'Program Dashboard'!$E$6:$E$14</c:f>
              <c:strCache>
                <c:ptCount val="9"/>
                <c:pt idx="0">
                  <c:v>Acute and Community</c:v>
                </c:pt>
                <c:pt idx="1">
                  <c:v>Acute Care</c:v>
                </c:pt>
                <c:pt idx="2">
                  <c:v>Community</c:v>
                </c:pt>
                <c:pt idx="3">
                  <c:v>Community and Long-Term Care</c:v>
                </c:pt>
                <c:pt idx="4">
                  <c:v>Emergency/Urgent Care</c:v>
                </c:pt>
                <c:pt idx="5">
                  <c:v>Long-Term Care</c:v>
                </c:pt>
                <c:pt idx="6">
                  <c:v>Primary Care</c:v>
                </c:pt>
                <c:pt idx="7">
                  <c:v>Rehabilitation - Community</c:v>
                </c:pt>
                <c:pt idx="8">
                  <c:v>Rehabilitation - In-Patient</c:v>
                </c:pt>
              </c:strCache>
            </c:strRef>
          </c:cat>
          <c:val>
            <c:numRef>
              <c:f>'Program Dashboard'!$F$6:$F$14</c:f>
              <c:numCache>
                <c:formatCode>General</c:formatCode>
                <c:ptCount val="9"/>
                <c:pt idx="0">
                  <c:v>1</c:v>
                </c:pt>
                <c:pt idx="1">
                  <c:v>57</c:v>
                </c:pt>
                <c:pt idx="2">
                  <c:v>109</c:v>
                </c:pt>
                <c:pt idx="3">
                  <c:v>23</c:v>
                </c:pt>
                <c:pt idx="4">
                  <c:v>45</c:v>
                </c:pt>
                <c:pt idx="5">
                  <c:v>15</c:v>
                </c:pt>
                <c:pt idx="6">
                  <c:v>30</c:v>
                </c:pt>
                <c:pt idx="7">
                  <c:v>16</c:v>
                </c:pt>
                <c:pt idx="8">
                  <c:v>26</c:v>
                </c:pt>
              </c:numCache>
            </c:numRef>
          </c:val>
          <c:extLst>
            <c:ext xmlns:c16="http://schemas.microsoft.com/office/drawing/2014/chart" uri="{C3380CC4-5D6E-409C-BE32-E72D297353CC}">
              <c16:uniqueId val="{00000000-9F3F-A648-ACE5-AE0740885CDD}"/>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1.13.xlsx]HR Dashboard!PivotTable14</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rgbClr val="184F7C"/>
                </a:solidFill>
              </a:rPr>
              <a:t>% Human</a:t>
            </a:r>
            <a:r>
              <a:rPr lang="en-US" b="1" baseline="0">
                <a:solidFill>
                  <a:srgbClr val="184F7C"/>
                </a:solidFill>
              </a:rPr>
              <a:t> Resources (FTEs) Reported </a:t>
            </a:r>
            <a:r>
              <a:rPr lang="en-US" b="1">
                <a:solidFill>
                  <a:srgbClr val="184F7C"/>
                </a:solidFill>
              </a:rPr>
              <a:t>by Sector </a:t>
            </a:r>
          </a:p>
          <a:p>
            <a:pPr>
              <a:defRPr/>
            </a:pPr>
            <a:r>
              <a:rPr lang="en-US" sz="1200" b="0">
                <a:solidFill>
                  <a:srgbClr val="184F7C"/>
                </a:solidFill>
              </a:rPr>
              <a:t>(Filtered</a:t>
            </a:r>
            <a:r>
              <a:rPr lang="en-US" sz="1200" b="0" baseline="0">
                <a:solidFill>
                  <a:srgbClr val="184F7C"/>
                </a:solidFill>
              </a:rPr>
              <a:t> by Fiscal Year, Region, Bed Status)</a:t>
            </a:r>
            <a:endParaRPr lang="en-US" sz="1200" b="0">
              <a:solidFill>
                <a:srgbClr val="184F7C"/>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rgbClr val="7030A0"/>
          </a:solidFill>
          <a:ln>
            <a:noFill/>
          </a:ln>
          <a:effectLst/>
        </c:spPr>
        <c:dLbl>
          <c:idx val="0"/>
          <c:layout>
            <c:manualLayout>
              <c:x val="0.11721854915881259"/>
              <c:y val="-7.5949374658564217E-2"/>
            </c:manualLayout>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2"/>
        <c:spPr>
          <a:solidFill>
            <a:srgbClr val="C00000"/>
          </a:solidFill>
          <a:ln>
            <a:noFill/>
          </a:ln>
          <a:effectLst/>
        </c:spPr>
      </c:pivotFmt>
      <c:pivotFmt>
        <c:idx val="3"/>
        <c:spPr>
          <a:solidFill>
            <a:srgbClr val="92D050"/>
          </a:solidFill>
          <a:ln>
            <a:noFill/>
          </a:ln>
          <a:effectLst/>
        </c:spPr>
      </c:pivotFmt>
      <c:pivotFmt>
        <c:idx val="4"/>
        <c:spPr>
          <a:solidFill>
            <a:schemeClr val="accent1">
              <a:lumMod val="60000"/>
              <a:lumOff val="40000"/>
            </a:schemeClr>
          </a:solidFill>
          <a:ln>
            <a:noFill/>
          </a:ln>
          <a:effectLst/>
        </c:spPr>
      </c:pivotFmt>
      <c:pivotFmt>
        <c:idx val="5"/>
        <c:spPr>
          <a:solidFill>
            <a:schemeClr val="accent1"/>
          </a:solidFill>
          <a:ln>
            <a:noFill/>
          </a:ln>
          <a:effectLst/>
        </c:spPr>
      </c:pivotFmt>
      <c:pivotFmt>
        <c:idx val="6"/>
        <c:spPr>
          <a:solidFill>
            <a:schemeClr val="bg1">
              <a:lumMod val="95000"/>
            </a:schemeClr>
          </a:solidFill>
          <a:ln>
            <a:noFill/>
          </a:ln>
          <a:effectLst/>
        </c:spPr>
        <c:dLbl>
          <c:idx val="0"/>
          <c:layout>
            <c:manualLayout>
              <c:x val="8.344371296051073E-2"/>
              <c:y val="0"/>
            </c:manualLayout>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a:noFill/>
          </a:ln>
          <a:effectLst/>
        </c:spPr>
      </c:pivotFmt>
      <c:pivotFmt>
        <c:idx val="8"/>
        <c:spPr>
          <a:solidFill>
            <a:schemeClr val="accent1"/>
          </a:solidFill>
          <a:ln>
            <a:noFill/>
          </a:ln>
          <a:effectLst/>
        </c:spPr>
      </c:pivotFmt>
      <c:pivotFmt>
        <c:idx val="9"/>
        <c:spPr>
          <a:solidFill>
            <a:schemeClr val="accent1"/>
          </a:solidFill>
          <a:ln>
            <a:noFill/>
          </a:ln>
          <a:effectLst/>
        </c:spPr>
      </c:pivotFmt>
      <c:pivotFmt>
        <c:idx val="10"/>
        <c:spPr>
          <a:solidFill>
            <a:schemeClr val="accent1"/>
          </a:solidFill>
          <a:ln>
            <a:noFill/>
          </a:ln>
          <a:effectLst/>
        </c:spPr>
      </c:pivotFmt>
    </c:pivotFmts>
    <c:plotArea>
      <c:layout>
        <c:manualLayout>
          <c:layoutTarget val="inner"/>
          <c:xMode val="edge"/>
          <c:yMode val="edge"/>
          <c:x val="0.13685613687522225"/>
          <c:y val="0.12498605850553758"/>
          <c:w val="0.40647491299342509"/>
          <c:h val="0.77693309846836422"/>
        </c:manualLayout>
      </c:layout>
      <c:doughnutChart>
        <c:varyColors val="1"/>
        <c:ser>
          <c:idx val="0"/>
          <c:order val="0"/>
          <c:tx>
            <c:strRef>
              <c:f>'HR Dashboard'!$K$6</c:f>
              <c:strCache>
                <c:ptCount val="1"/>
                <c:pt idx="0">
                  <c:v>Total</c:v>
                </c:pt>
              </c:strCache>
            </c:strRef>
          </c:tx>
          <c:dPt>
            <c:idx val="0"/>
            <c:bubble3D val="0"/>
            <c:spPr>
              <a:solidFill>
                <a:srgbClr val="7030A0"/>
              </a:solidFill>
              <a:ln>
                <a:noFill/>
              </a:ln>
              <a:effectLst/>
            </c:spPr>
            <c:extLst>
              <c:ext xmlns:c16="http://schemas.microsoft.com/office/drawing/2014/chart" uri="{C3380CC4-5D6E-409C-BE32-E72D297353CC}">
                <c16:uniqueId val="{00000002-EA80-F14B-B231-B2013CC45D7F}"/>
              </c:ext>
            </c:extLst>
          </c:dPt>
          <c:dPt>
            <c:idx val="1"/>
            <c:bubble3D val="0"/>
            <c:spPr>
              <a:solidFill>
                <a:schemeClr val="accent2"/>
              </a:solidFill>
              <a:ln>
                <a:noFill/>
              </a:ln>
              <a:effectLst/>
            </c:spPr>
            <c:extLst>
              <c:ext xmlns:c16="http://schemas.microsoft.com/office/drawing/2014/chart" uri="{C3380CC4-5D6E-409C-BE32-E72D297353CC}">
                <c16:uniqueId val="{00000003-6E1D-EC44-B96F-C6EA73B3956B}"/>
              </c:ext>
            </c:extLst>
          </c:dPt>
          <c:dPt>
            <c:idx val="2"/>
            <c:bubble3D val="0"/>
            <c:spPr>
              <a:solidFill>
                <a:schemeClr val="bg1">
                  <a:lumMod val="95000"/>
                </a:schemeClr>
              </a:solidFill>
              <a:ln>
                <a:noFill/>
              </a:ln>
              <a:effectLst/>
            </c:spPr>
            <c:extLst>
              <c:ext xmlns:c16="http://schemas.microsoft.com/office/drawing/2014/chart" uri="{C3380CC4-5D6E-409C-BE32-E72D297353CC}">
                <c16:uniqueId val="{00000005-6E1D-EC44-B96F-C6EA73B3956B}"/>
              </c:ext>
            </c:extLst>
          </c:dPt>
          <c:dPt>
            <c:idx val="3"/>
            <c:bubble3D val="0"/>
            <c:spPr>
              <a:solidFill>
                <a:schemeClr val="accent4"/>
              </a:solidFill>
              <a:ln>
                <a:noFill/>
              </a:ln>
              <a:effectLst/>
            </c:spPr>
            <c:extLst>
              <c:ext xmlns:c16="http://schemas.microsoft.com/office/drawing/2014/chart" uri="{C3380CC4-5D6E-409C-BE32-E72D297353CC}">
                <c16:uniqueId val="{00000007-6E1D-EC44-B96F-C6EA73B3956B}"/>
              </c:ext>
            </c:extLst>
          </c:dPt>
          <c:dPt>
            <c:idx val="4"/>
            <c:bubble3D val="0"/>
            <c:spPr>
              <a:solidFill>
                <a:schemeClr val="accent5"/>
              </a:solidFill>
              <a:ln>
                <a:noFill/>
              </a:ln>
              <a:effectLst/>
            </c:spPr>
            <c:extLst>
              <c:ext xmlns:c16="http://schemas.microsoft.com/office/drawing/2014/chart" uri="{C3380CC4-5D6E-409C-BE32-E72D297353CC}">
                <c16:uniqueId val="{00000009-6E1D-EC44-B96F-C6EA73B3956B}"/>
              </c:ext>
            </c:extLst>
          </c:dPt>
          <c:dPt>
            <c:idx val="5"/>
            <c:bubble3D val="0"/>
            <c:spPr>
              <a:solidFill>
                <a:schemeClr val="accent6"/>
              </a:solidFill>
              <a:ln>
                <a:noFill/>
              </a:ln>
              <a:effectLst/>
            </c:spPr>
            <c:extLst>
              <c:ext xmlns:c16="http://schemas.microsoft.com/office/drawing/2014/chart" uri="{C3380CC4-5D6E-409C-BE32-E72D297353CC}">
                <c16:uniqueId val="{0000000B-6E1D-EC44-B96F-C6EA73B3956B}"/>
              </c:ext>
            </c:extLst>
          </c:dPt>
          <c:dPt>
            <c:idx val="6"/>
            <c:bubble3D val="0"/>
            <c:spPr>
              <a:solidFill>
                <a:srgbClr val="C00000"/>
              </a:solidFill>
              <a:ln>
                <a:noFill/>
              </a:ln>
              <a:effectLst/>
            </c:spPr>
            <c:extLst>
              <c:ext xmlns:c16="http://schemas.microsoft.com/office/drawing/2014/chart" uri="{C3380CC4-5D6E-409C-BE32-E72D297353CC}">
                <c16:uniqueId val="{00000003-EA80-F14B-B231-B2013CC45D7F}"/>
              </c:ext>
            </c:extLst>
          </c:dPt>
          <c:dPt>
            <c:idx val="7"/>
            <c:bubble3D val="0"/>
            <c:spPr>
              <a:solidFill>
                <a:schemeClr val="accent2">
                  <a:lumMod val="60000"/>
                </a:schemeClr>
              </a:solidFill>
              <a:ln>
                <a:noFill/>
              </a:ln>
              <a:effectLst/>
            </c:spPr>
            <c:extLst>
              <c:ext xmlns:c16="http://schemas.microsoft.com/office/drawing/2014/chart" uri="{C3380CC4-5D6E-409C-BE32-E72D297353CC}">
                <c16:uniqueId val="{0000000F-6E1D-EC44-B96F-C6EA73B3956B}"/>
              </c:ext>
            </c:extLst>
          </c:dPt>
          <c:dPt>
            <c:idx val="8"/>
            <c:bubble3D val="0"/>
            <c:spPr>
              <a:solidFill>
                <a:srgbClr val="92D050"/>
              </a:solidFill>
              <a:ln>
                <a:noFill/>
              </a:ln>
              <a:effectLst/>
            </c:spPr>
            <c:extLst>
              <c:ext xmlns:c16="http://schemas.microsoft.com/office/drawing/2014/chart" uri="{C3380CC4-5D6E-409C-BE32-E72D297353CC}">
                <c16:uniqueId val="{00000004-EA80-F14B-B231-B2013CC45D7F}"/>
              </c:ext>
            </c:extLst>
          </c:dPt>
          <c:dPt>
            <c:idx val="9"/>
            <c:bubble3D val="0"/>
            <c:spPr>
              <a:solidFill>
                <a:schemeClr val="accent1">
                  <a:lumMod val="60000"/>
                  <a:lumOff val="40000"/>
                </a:schemeClr>
              </a:solidFill>
              <a:ln>
                <a:noFill/>
              </a:ln>
              <a:effectLst/>
            </c:spPr>
            <c:extLst>
              <c:ext xmlns:c16="http://schemas.microsoft.com/office/drawing/2014/chart" uri="{C3380CC4-5D6E-409C-BE32-E72D297353CC}">
                <c16:uniqueId val="{00000005-EA80-F14B-B231-B2013CC45D7F}"/>
              </c:ext>
            </c:extLst>
          </c:dPt>
          <c:dLbls>
            <c:dLbl>
              <c:idx val="0"/>
              <c:layout>
                <c:manualLayout>
                  <c:x val="0.11721854915881259"/>
                  <c:y val="-7.594937465856421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A80-F14B-B231-B2013CC45D7F}"/>
                </c:ext>
              </c:extLst>
            </c:dLbl>
            <c:dLbl>
              <c:idx val="2"/>
              <c:layout>
                <c:manualLayout>
                  <c:x val="8.344371296051073E-2"/>
                  <c:y val="0"/>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E1D-EC44-B96F-C6EA73B3956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'HR Dashboard'!$J$7:$J$16</c:f>
              <c:strCache>
                <c:ptCount val="10"/>
                <c:pt idx="0">
                  <c:v>Acute and Community</c:v>
                </c:pt>
                <c:pt idx="1">
                  <c:v>Acute Care</c:v>
                </c:pt>
                <c:pt idx="2">
                  <c:v>Central Intake</c:v>
                </c:pt>
                <c:pt idx="3">
                  <c:v>Community</c:v>
                </c:pt>
                <c:pt idx="4">
                  <c:v>Community and Long-Term Care</c:v>
                </c:pt>
                <c:pt idx="5">
                  <c:v>Emergency/Urgent Care</c:v>
                </c:pt>
                <c:pt idx="6">
                  <c:v>Long-Term Care</c:v>
                </c:pt>
                <c:pt idx="7">
                  <c:v>Primary Care</c:v>
                </c:pt>
                <c:pt idx="8">
                  <c:v>Rehabilitation - Community</c:v>
                </c:pt>
                <c:pt idx="9">
                  <c:v>Rehabilitation - In-Patient</c:v>
                </c:pt>
              </c:strCache>
            </c:strRef>
          </c:cat>
          <c:val>
            <c:numRef>
              <c:f>'HR Dashboard'!$K$7:$K$16</c:f>
              <c:numCache>
                <c:formatCode>0.0</c:formatCode>
                <c:ptCount val="10"/>
                <c:pt idx="0">
                  <c:v>4.8</c:v>
                </c:pt>
                <c:pt idx="1">
                  <c:v>592.93000000000018</c:v>
                </c:pt>
                <c:pt idx="2">
                  <c:v>15</c:v>
                </c:pt>
                <c:pt idx="3">
                  <c:v>665.31599999999992</c:v>
                </c:pt>
                <c:pt idx="4">
                  <c:v>175.22999999999996</c:v>
                </c:pt>
                <c:pt idx="5">
                  <c:v>112.27000000000002</c:v>
                </c:pt>
                <c:pt idx="6">
                  <c:v>105.00000000000001</c:v>
                </c:pt>
                <c:pt idx="7">
                  <c:v>59.33700000000001</c:v>
                </c:pt>
                <c:pt idx="8">
                  <c:v>84.77600000000001</c:v>
                </c:pt>
                <c:pt idx="9">
                  <c:v>792.15</c:v>
                </c:pt>
              </c:numCache>
            </c:numRef>
          </c:val>
          <c:extLst>
            <c:ext xmlns:c16="http://schemas.microsoft.com/office/drawing/2014/chart" uri="{C3380CC4-5D6E-409C-BE32-E72D297353CC}">
              <c16:uniqueId val="{00000000-EA80-F14B-B231-B2013CC45D7F}"/>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1.13.xlsx]Central Intake &amp; Quality!PivotTable8</c:name>
    <c:fmtId val="0"/>
  </c:pivotSource>
  <c:chart>
    <c:title>
      <c:tx>
        <c:rich>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r>
              <a:rPr lang="en-US" b="1">
                <a:solidFill>
                  <a:srgbClr val="184F7C"/>
                </a:solidFill>
              </a:rPr>
              <a:t>Programs Collecting Caregiver</a:t>
            </a:r>
            <a:r>
              <a:rPr lang="en-US" b="1" baseline="0">
                <a:solidFill>
                  <a:srgbClr val="184F7C"/>
                </a:solidFill>
              </a:rPr>
              <a:t> Experience</a:t>
            </a:r>
            <a:endParaRPr lang="en-US" b="1">
              <a:solidFill>
                <a:srgbClr val="184F7C"/>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3"/>
          </a:solidFill>
          <a:ln>
            <a:noFill/>
          </a:ln>
          <a:effectLst/>
        </c:spPr>
      </c:pivotFmt>
      <c:pivotFmt>
        <c:idx val="3"/>
        <c:spPr>
          <a:solidFill>
            <a:schemeClr val="accent1"/>
          </a:solidFill>
          <a:ln>
            <a:noFill/>
          </a:ln>
          <a:effectLst/>
        </c:spPr>
      </c:pivotFmt>
    </c:pivotFmts>
    <c:plotArea>
      <c:layout/>
      <c:doughnutChart>
        <c:varyColors val="1"/>
        <c:ser>
          <c:idx val="0"/>
          <c:order val="0"/>
          <c:tx>
            <c:strRef>
              <c:f>'Central Intake &amp; Quality'!$V$11</c:f>
              <c:strCache>
                <c:ptCount val="1"/>
                <c:pt idx="0">
                  <c:v>Total</c:v>
                </c:pt>
              </c:strCache>
            </c:strRef>
          </c:tx>
          <c:dPt>
            <c:idx val="0"/>
            <c:bubble3D val="0"/>
            <c:spPr>
              <a:solidFill>
                <a:schemeClr val="accent3"/>
              </a:solidFill>
              <a:ln>
                <a:noFill/>
              </a:ln>
              <a:effectLst/>
            </c:spPr>
            <c:extLst>
              <c:ext xmlns:c16="http://schemas.microsoft.com/office/drawing/2014/chart" uri="{C3380CC4-5D6E-409C-BE32-E72D297353CC}">
                <c16:uniqueId val="{00000001-61EB-9B4D-8002-542328C9B1A1}"/>
              </c:ext>
            </c:extLst>
          </c:dPt>
          <c:dPt>
            <c:idx val="1"/>
            <c:bubble3D val="0"/>
            <c:spPr>
              <a:solidFill>
                <a:schemeClr val="accent2"/>
              </a:solidFill>
              <a:ln>
                <a:noFill/>
              </a:ln>
              <a:effectLst/>
            </c:spPr>
            <c:extLst>
              <c:ext xmlns:c16="http://schemas.microsoft.com/office/drawing/2014/chart" uri="{C3380CC4-5D6E-409C-BE32-E72D297353CC}">
                <c16:uniqueId val="{00000003-61EB-9B4D-8002-542328C9B1A1}"/>
              </c:ext>
            </c:extLst>
          </c:dPt>
          <c:cat>
            <c:strRef>
              <c:f>'Central Intake &amp; Quality'!$U$12:$U$13</c:f>
              <c:strCache>
                <c:ptCount val="2"/>
                <c:pt idx="0">
                  <c:v>No</c:v>
                </c:pt>
                <c:pt idx="1">
                  <c:v>Yes</c:v>
                </c:pt>
              </c:strCache>
            </c:strRef>
          </c:cat>
          <c:val>
            <c:numRef>
              <c:f>'Central Intake &amp; Quality'!$V$12:$V$13</c:f>
              <c:numCache>
                <c:formatCode>General</c:formatCode>
                <c:ptCount val="2"/>
                <c:pt idx="0">
                  <c:v>170</c:v>
                </c:pt>
                <c:pt idx="1">
                  <c:v>76</c:v>
                </c:pt>
              </c:numCache>
            </c:numRef>
          </c:val>
          <c:extLst>
            <c:ext xmlns:c16="http://schemas.microsoft.com/office/drawing/2014/chart" uri="{C3380CC4-5D6E-409C-BE32-E72D297353CC}">
              <c16:uniqueId val="{00000004-C986-7F43-BA88-FE175E5D29C0}"/>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1.13.xlsx]Central Intake &amp; Quality!PivotTable11</c:name>
    <c:fmtId val="3"/>
  </c:pivotSource>
  <c:chart>
    <c:title>
      <c:tx>
        <c:rich>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r>
              <a:rPr lang="en-US" b="1">
                <a:solidFill>
                  <a:srgbClr val="184F7C"/>
                </a:solidFill>
              </a:rPr>
              <a:t>Programs Collecting Provider Experience </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3"/>
          </a:solidFill>
          <a:ln>
            <a:noFill/>
          </a:ln>
          <a:effectLst/>
        </c:spPr>
      </c:pivotFmt>
      <c:pivotFmt>
        <c:idx val="2"/>
        <c:spPr>
          <a:solidFill>
            <a:schemeClr val="accent1"/>
          </a:solidFill>
          <a:ln>
            <a:noFill/>
          </a:ln>
          <a:effectLst/>
        </c:spPr>
      </c:pivotFmt>
    </c:pivotFmts>
    <c:plotArea>
      <c:layout/>
      <c:doughnutChart>
        <c:varyColors val="1"/>
        <c:ser>
          <c:idx val="0"/>
          <c:order val="0"/>
          <c:tx>
            <c:strRef>
              <c:f>'Central Intake &amp; Quality'!$V$20</c:f>
              <c:strCache>
                <c:ptCount val="1"/>
                <c:pt idx="0">
                  <c:v>Total</c:v>
                </c:pt>
              </c:strCache>
            </c:strRef>
          </c:tx>
          <c:dPt>
            <c:idx val="0"/>
            <c:bubble3D val="0"/>
            <c:spPr>
              <a:solidFill>
                <a:schemeClr val="accent3"/>
              </a:solidFill>
              <a:ln>
                <a:noFill/>
              </a:ln>
              <a:effectLst/>
            </c:spPr>
            <c:extLst>
              <c:ext xmlns:c16="http://schemas.microsoft.com/office/drawing/2014/chart" uri="{C3380CC4-5D6E-409C-BE32-E72D297353CC}">
                <c16:uniqueId val="{00000001-922C-1948-A26F-561A9F759E62}"/>
              </c:ext>
            </c:extLst>
          </c:dPt>
          <c:dPt>
            <c:idx val="1"/>
            <c:bubble3D val="0"/>
            <c:spPr>
              <a:solidFill>
                <a:schemeClr val="accent2"/>
              </a:solidFill>
              <a:ln>
                <a:noFill/>
              </a:ln>
              <a:effectLst/>
            </c:spPr>
            <c:extLst>
              <c:ext xmlns:c16="http://schemas.microsoft.com/office/drawing/2014/chart" uri="{C3380CC4-5D6E-409C-BE32-E72D297353CC}">
                <c16:uniqueId val="{00000003-922C-1948-A26F-561A9F759E62}"/>
              </c:ext>
            </c:extLst>
          </c:dPt>
          <c:cat>
            <c:strRef>
              <c:f>'Central Intake &amp; Quality'!$U$21:$U$22</c:f>
              <c:strCache>
                <c:ptCount val="2"/>
                <c:pt idx="0">
                  <c:v>No</c:v>
                </c:pt>
                <c:pt idx="1">
                  <c:v>Yes</c:v>
                </c:pt>
              </c:strCache>
            </c:strRef>
          </c:cat>
          <c:val>
            <c:numRef>
              <c:f>'Central Intake &amp; Quality'!$V$21:$V$22</c:f>
              <c:numCache>
                <c:formatCode>General</c:formatCode>
                <c:ptCount val="2"/>
                <c:pt idx="0">
                  <c:v>183</c:v>
                </c:pt>
                <c:pt idx="1">
                  <c:v>69</c:v>
                </c:pt>
              </c:numCache>
            </c:numRef>
          </c:val>
          <c:extLst>
            <c:ext xmlns:c16="http://schemas.microsoft.com/office/drawing/2014/chart" uri="{C3380CC4-5D6E-409C-BE32-E72D297353CC}">
              <c16:uniqueId val="{00000004-0FE4-A642-BB40-2681B6366533}"/>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1.13.xlsx]Central Intake &amp; Quality!PivotTable9</c:name>
    <c:fmtId val="3"/>
  </c:pivotSource>
  <c:chart>
    <c:title>
      <c:tx>
        <c:rich>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r>
              <a:rPr lang="en-US" b="1">
                <a:solidFill>
                  <a:srgbClr val="184F7C"/>
                </a:solidFill>
              </a:rPr>
              <a:t>Programs Collecting</a:t>
            </a:r>
            <a:r>
              <a:rPr lang="en-US" b="1" baseline="0">
                <a:solidFill>
                  <a:srgbClr val="184F7C"/>
                </a:solidFill>
              </a:rPr>
              <a:t> Older Adult Experience</a:t>
            </a:r>
            <a:endParaRPr lang="en-US" b="1">
              <a:solidFill>
                <a:srgbClr val="184F7C"/>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3"/>
          </a:solidFill>
          <a:ln>
            <a:noFill/>
          </a:ln>
          <a:effectLst/>
        </c:spPr>
      </c:pivotFmt>
      <c:pivotFmt>
        <c:idx val="2"/>
        <c:spPr>
          <a:solidFill>
            <a:schemeClr val="accent1"/>
          </a:solidFill>
          <a:ln>
            <a:noFill/>
          </a:ln>
          <a:effectLst/>
        </c:spPr>
      </c:pivotFmt>
    </c:pivotFmts>
    <c:plotArea>
      <c:layout/>
      <c:doughnutChart>
        <c:varyColors val="1"/>
        <c:ser>
          <c:idx val="0"/>
          <c:order val="0"/>
          <c:tx>
            <c:strRef>
              <c:f>'Central Intake &amp; Quality'!$V$15</c:f>
              <c:strCache>
                <c:ptCount val="1"/>
                <c:pt idx="0">
                  <c:v>Total</c:v>
                </c:pt>
              </c:strCache>
            </c:strRef>
          </c:tx>
          <c:dPt>
            <c:idx val="0"/>
            <c:bubble3D val="0"/>
            <c:spPr>
              <a:solidFill>
                <a:schemeClr val="accent3"/>
              </a:solidFill>
              <a:ln>
                <a:noFill/>
              </a:ln>
              <a:effectLst/>
            </c:spPr>
            <c:extLst>
              <c:ext xmlns:c16="http://schemas.microsoft.com/office/drawing/2014/chart" uri="{C3380CC4-5D6E-409C-BE32-E72D297353CC}">
                <c16:uniqueId val="{00000001-52F6-A144-A444-6A83F0022ADE}"/>
              </c:ext>
            </c:extLst>
          </c:dPt>
          <c:dPt>
            <c:idx val="1"/>
            <c:bubble3D val="0"/>
            <c:spPr>
              <a:solidFill>
                <a:schemeClr val="accent2"/>
              </a:solidFill>
              <a:ln>
                <a:noFill/>
              </a:ln>
              <a:effectLst/>
            </c:spPr>
            <c:extLst>
              <c:ext xmlns:c16="http://schemas.microsoft.com/office/drawing/2014/chart" uri="{C3380CC4-5D6E-409C-BE32-E72D297353CC}">
                <c16:uniqueId val="{00000003-52F6-A144-A444-6A83F0022ADE}"/>
              </c:ext>
            </c:extLst>
          </c:dPt>
          <c:cat>
            <c:strRef>
              <c:f>'Central Intake &amp; Quality'!$U$16:$U$17</c:f>
              <c:strCache>
                <c:ptCount val="2"/>
                <c:pt idx="0">
                  <c:v>No</c:v>
                </c:pt>
                <c:pt idx="1">
                  <c:v>Yes</c:v>
                </c:pt>
              </c:strCache>
            </c:strRef>
          </c:cat>
          <c:val>
            <c:numRef>
              <c:f>'Central Intake &amp; Quality'!$V$16:$V$17</c:f>
              <c:numCache>
                <c:formatCode>General</c:formatCode>
                <c:ptCount val="2"/>
                <c:pt idx="0">
                  <c:v>131</c:v>
                </c:pt>
                <c:pt idx="1">
                  <c:v>123</c:v>
                </c:pt>
              </c:numCache>
            </c:numRef>
          </c:val>
          <c:extLst>
            <c:ext xmlns:c16="http://schemas.microsoft.com/office/drawing/2014/chart" uri="{C3380CC4-5D6E-409C-BE32-E72D297353CC}">
              <c16:uniqueId val="{00000004-F0E0-444D-ACD6-0907CC4B4A6D}"/>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1.13.xlsx]Central Intake &amp; Quality!PivotTable12</c:name>
    <c:fmtId val="8"/>
  </c:pivotSource>
  <c:chart>
    <c:title>
      <c:tx>
        <c:rich>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r>
              <a:rPr lang="en-US" b="1">
                <a:solidFill>
                  <a:srgbClr val="184F7C"/>
                </a:solidFill>
              </a:rPr>
              <a:t>Service Languages</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84F7C"/>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pivotFmt>
    </c:pivotFmts>
    <c:plotArea>
      <c:layout/>
      <c:pieChart>
        <c:varyColors val="1"/>
        <c:ser>
          <c:idx val="0"/>
          <c:order val="0"/>
          <c:tx>
            <c:strRef>
              <c:f>'Central Intake &amp; Quality'!$V$25</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FCF4-024F-B96F-7964E7A21EB9}"/>
              </c:ext>
            </c:extLst>
          </c:dPt>
          <c:dPt>
            <c:idx val="1"/>
            <c:bubble3D val="0"/>
            <c:spPr>
              <a:solidFill>
                <a:schemeClr val="accent2"/>
              </a:solidFill>
              <a:ln>
                <a:noFill/>
              </a:ln>
              <a:effectLst/>
            </c:spPr>
            <c:extLst>
              <c:ext xmlns:c16="http://schemas.microsoft.com/office/drawing/2014/chart" uri="{C3380CC4-5D6E-409C-BE32-E72D297353CC}">
                <c16:uniqueId val="{00000003-FCF4-024F-B96F-7964E7A21EB9}"/>
              </c:ext>
            </c:extLst>
          </c:dPt>
          <c:dPt>
            <c:idx val="2"/>
            <c:bubble3D val="0"/>
            <c:spPr>
              <a:solidFill>
                <a:schemeClr val="accent3"/>
              </a:solidFill>
              <a:ln>
                <a:noFill/>
              </a:ln>
              <a:effectLst/>
            </c:spPr>
            <c:extLst>
              <c:ext xmlns:c16="http://schemas.microsoft.com/office/drawing/2014/chart" uri="{C3380CC4-5D6E-409C-BE32-E72D297353CC}">
                <c16:uniqueId val="{00000005-FCF4-024F-B96F-7964E7A21EB9}"/>
              </c:ext>
            </c:extLst>
          </c:dPt>
          <c:dPt>
            <c:idx val="3"/>
            <c:bubble3D val="0"/>
            <c:spPr>
              <a:solidFill>
                <a:schemeClr val="accent4"/>
              </a:solidFill>
              <a:ln>
                <a:noFill/>
              </a:ln>
              <a:effectLst/>
            </c:spPr>
            <c:extLst>
              <c:ext xmlns:c16="http://schemas.microsoft.com/office/drawing/2014/chart" uri="{C3380CC4-5D6E-409C-BE32-E72D297353CC}">
                <c16:uniqueId val="{00000007-FCF4-024F-B96F-7964E7A21EB9}"/>
              </c:ext>
            </c:extLst>
          </c:dPt>
          <c:cat>
            <c:strRef>
              <c:f>'Central Intake &amp; Quality'!$U$26:$U$29</c:f>
              <c:strCache>
                <c:ptCount val="4"/>
                <c:pt idx="0">
                  <c:v>English</c:v>
                </c:pt>
                <c:pt idx="1">
                  <c:v>English;French</c:v>
                </c:pt>
                <c:pt idx="2">
                  <c:v>Multilingual (on site)</c:v>
                </c:pt>
                <c:pt idx="3">
                  <c:v>Multilingual (via interpreters)</c:v>
                </c:pt>
              </c:strCache>
            </c:strRef>
          </c:cat>
          <c:val>
            <c:numRef>
              <c:f>'Central Intake &amp; Quality'!$V$26:$V$29</c:f>
              <c:numCache>
                <c:formatCode>General</c:formatCode>
                <c:ptCount val="4"/>
                <c:pt idx="0">
                  <c:v>105</c:v>
                </c:pt>
                <c:pt idx="1">
                  <c:v>32</c:v>
                </c:pt>
                <c:pt idx="2">
                  <c:v>10</c:v>
                </c:pt>
                <c:pt idx="3">
                  <c:v>36</c:v>
                </c:pt>
              </c:numCache>
            </c:numRef>
          </c:val>
          <c:extLst>
            <c:ext xmlns:c16="http://schemas.microsoft.com/office/drawing/2014/chart" uri="{C3380CC4-5D6E-409C-BE32-E72D297353CC}">
              <c16:uniqueId val="{00000008-49F3-2E4E-80E3-5CB05A5F95BF}"/>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1.13.xlsx]Central Intake &amp; Quality!PivotTable15</c:name>
    <c:fmtId val="9"/>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Programs Collecting Frailty Status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pivotFmt>
      <c:pivotFmt>
        <c:idx val="6"/>
        <c:spPr>
          <a:solidFill>
            <a:schemeClr val="accent1"/>
          </a:solidFill>
          <a:ln>
            <a:noFill/>
          </a:ln>
          <a:effectLst/>
        </c:spPr>
      </c:pivotFmt>
    </c:pivotFmts>
    <c:plotArea>
      <c:layout/>
      <c:pieChart>
        <c:varyColors val="1"/>
        <c:ser>
          <c:idx val="0"/>
          <c:order val="0"/>
          <c:tx>
            <c:strRef>
              <c:f>'Central Intake &amp; Quality'!$Z$11</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B9CC-D748-82E4-2863837CE297}"/>
              </c:ext>
            </c:extLst>
          </c:dPt>
          <c:dPt>
            <c:idx val="1"/>
            <c:bubble3D val="0"/>
            <c:spPr>
              <a:solidFill>
                <a:schemeClr val="accent2"/>
              </a:solidFill>
              <a:ln>
                <a:noFill/>
              </a:ln>
              <a:effectLst/>
            </c:spPr>
            <c:extLst>
              <c:ext xmlns:c16="http://schemas.microsoft.com/office/drawing/2014/chart" uri="{C3380CC4-5D6E-409C-BE32-E72D297353CC}">
                <c16:uniqueId val="{00000003-B9CC-D748-82E4-2863837CE297}"/>
              </c:ext>
            </c:extLst>
          </c:dPt>
          <c:cat>
            <c:strRef>
              <c:f>'Central Intake &amp; Quality'!$Y$12:$Y$13</c:f>
              <c:strCache>
                <c:ptCount val="2"/>
                <c:pt idx="0">
                  <c:v>No</c:v>
                </c:pt>
                <c:pt idx="1">
                  <c:v>Yes</c:v>
                </c:pt>
              </c:strCache>
            </c:strRef>
          </c:cat>
          <c:val>
            <c:numRef>
              <c:f>'Central Intake &amp; Quality'!$Z$12:$Z$13</c:f>
              <c:numCache>
                <c:formatCode>General</c:formatCode>
                <c:ptCount val="2"/>
                <c:pt idx="0">
                  <c:v>13</c:v>
                </c:pt>
                <c:pt idx="1">
                  <c:v>9</c:v>
                </c:pt>
              </c:numCache>
            </c:numRef>
          </c:val>
          <c:extLst>
            <c:ext xmlns:c16="http://schemas.microsoft.com/office/drawing/2014/chart" uri="{C3380CC4-5D6E-409C-BE32-E72D297353CC}">
              <c16:uniqueId val="{00000006-ABEC-9F46-9D37-3657F1F58DC7}"/>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1.13.xlsx]Central Intake &amp; Quality!PivotTable16</c:name>
    <c:fmtId val="9"/>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Programs</a:t>
            </a:r>
            <a:r>
              <a:rPr lang="en-US" baseline="0"/>
              <a:t> Staging Dementia</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pivotFmt>
      <c:pivotFmt>
        <c:idx val="6"/>
        <c:spPr>
          <a:solidFill>
            <a:schemeClr val="accent1"/>
          </a:solidFill>
          <a:ln>
            <a:noFill/>
          </a:ln>
          <a:effectLst/>
        </c:spPr>
      </c:pivotFmt>
    </c:pivotFmts>
    <c:plotArea>
      <c:layout/>
      <c:pieChart>
        <c:varyColors val="1"/>
        <c:ser>
          <c:idx val="0"/>
          <c:order val="0"/>
          <c:tx>
            <c:strRef>
              <c:f>'Central Intake &amp; Quality'!$Z$15</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2CCE-2D42-B078-F636298F879B}"/>
              </c:ext>
            </c:extLst>
          </c:dPt>
          <c:dPt>
            <c:idx val="1"/>
            <c:bubble3D val="0"/>
            <c:spPr>
              <a:solidFill>
                <a:schemeClr val="accent2"/>
              </a:solidFill>
              <a:ln>
                <a:noFill/>
              </a:ln>
              <a:effectLst/>
            </c:spPr>
            <c:extLst>
              <c:ext xmlns:c16="http://schemas.microsoft.com/office/drawing/2014/chart" uri="{C3380CC4-5D6E-409C-BE32-E72D297353CC}">
                <c16:uniqueId val="{00000003-2CCE-2D42-B078-F636298F879B}"/>
              </c:ext>
            </c:extLst>
          </c:dPt>
          <c:cat>
            <c:strRef>
              <c:f>'Central Intake &amp; Quality'!$Y$16:$Y$17</c:f>
              <c:strCache>
                <c:ptCount val="2"/>
                <c:pt idx="0">
                  <c:v>No </c:v>
                </c:pt>
                <c:pt idx="1">
                  <c:v>Yes</c:v>
                </c:pt>
              </c:strCache>
            </c:strRef>
          </c:cat>
          <c:val>
            <c:numRef>
              <c:f>'Central Intake &amp; Quality'!$Z$16:$Z$17</c:f>
              <c:numCache>
                <c:formatCode>General</c:formatCode>
                <c:ptCount val="2"/>
                <c:pt idx="0">
                  <c:v>13</c:v>
                </c:pt>
                <c:pt idx="1">
                  <c:v>11</c:v>
                </c:pt>
              </c:numCache>
            </c:numRef>
          </c:val>
          <c:extLst>
            <c:ext xmlns:c16="http://schemas.microsoft.com/office/drawing/2014/chart" uri="{C3380CC4-5D6E-409C-BE32-E72D297353CC}">
              <c16:uniqueId val="{00000007-D126-8943-BF47-E1E4B0C83289}"/>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1.13.xlsx]Central Intake &amp; Quality!PivotTable18</c:name>
    <c:fmtId val="9"/>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Programs Scoring Depression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pivotFmt>
      <c:pivotFmt>
        <c:idx val="6"/>
        <c:spPr>
          <a:solidFill>
            <a:schemeClr val="accent1"/>
          </a:solidFill>
          <a:ln>
            <a:noFill/>
          </a:ln>
          <a:effectLst/>
        </c:spPr>
      </c:pivotFmt>
    </c:pivotFmts>
    <c:plotArea>
      <c:layout/>
      <c:pieChart>
        <c:varyColors val="1"/>
        <c:ser>
          <c:idx val="0"/>
          <c:order val="0"/>
          <c:tx>
            <c:strRef>
              <c:f>'Central Intake &amp; Quality'!$Z$20</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EEC4-594F-B3CC-E2E0E8BE4AE6}"/>
              </c:ext>
            </c:extLst>
          </c:dPt>
          <c:dPt>
            <c:idx val="1"/>
            <c:bubble3D val="0"/>
            <c:spPr>
              <a:solidFill>
                <a:schemeClr val="accent2"/>
              </a:solidFill>
              <a:ln>
                <a:noFill/>
              </a:ln>
              <a:effectLst/>
            </c:spPr>
            <c:extLst>
              <c:ext xmlns:c16="http://schemas.microsoft.com/office/drawing/2014/chart" uri="{C3380CC4-5D6E-409C-BE32-E72D297353CC}">
                <c16:uniqueId val="{00000003-EEC4-594F-B3CC-E2E0E8BE4AE6}"/>
              </c:ext>
            </c:extLst>
          </c:dPt>
          <c:cat>
            <c:strRef>
              <c:f>'Central Intake &amp; Quality'!$Y$21:$Y$22</c:f>
              <c:strCache>
                <c:ptCount val="2"/>
                <c:pt idx="0">
                  <c:v>No</c:v>
                </c:pt>
                <c:pt idx="1">
                  <c:v>Yes </c:v>
                </c:pt>
              </c:strCache>
            </c:strRef>
          </c:cat>
          <c:val>
            <c:numRef>
              <c:f>'Central Intake &amp; Quality'!$Z$21:$Z$22</c:f>
              <c:numCache>
                <c:formatCode>General</c:formatCode>
                <c:ptCount val="2"/>
                <c:pt idx="0">
                  <c:v>11</c:v>
                </c:pt>
                <c:pt idx="1">
                  <c:v>14</c:v>
                </c:pt>
              </c:numCache>
            </c:numRef>
          </c:val>
          <c:extLst>
            <c:ext xmlns:c16="http://schemas.microsoft.com/office/drawing/2014/chart" uri="{C3380CC4-5D6E-409C-BE32-E72D297353CC}">
              <c16:uniqueId val="{00000007-0833-5F45-ACD2-2DE22A606F0F}"/>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[2019-2026-SGS-Asset-Mapping-Report-v-2026-10-01 validation edits version 1.13.xlsx]Central Intake &amp; Quality!PivotTable19</c:name>
    <c:fmtId val="1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Programs Scoring Anxiety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pivotFmt>
      <c:pivotFmt>
        <c:idx val="6"/>
        <c:spPr>
          <a:solidFill>
            <a:schemeClr val="accent1"/>
          </a:solidFill>
          <a:ln>
            <a:noFill/>
          </a:ln>
          <a:effectLst/>
        </c:spPr>
      </c:pivotFmt>
    </c:pivotFmts>
    <c:plotArea>
      <c:layout/>
      <c:pieChart>
        <c:varyColors val="1"/>
        <c:ser>
          <c:idx val="0"/>
          <c:order val="0"/>
          <c:tx>
            <c:strRef>
              <c:f>'Central Intake &amp; Quality'!$Z$25</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BCDB-8344-B54E-199CDC6F8E76}"/>
              </c:ext>
            </c:extLst>
          </c:dPt>
          <c:dPt>
            <c:idx val="1"/>
            <c:bubble3D val="0"/>
            <c:spPr>
              <a:solidFill>
                <a:schemeClr val="accent2"/>
              </a:solidFill>
              <a:ln>
                <a:noFill/>
              </a:ln>
              <a:effectLst/>
            </c:spPr>
            <c:extLst>
              <c:ext xmlns:c16="http://schemas.microsoft.com/office/drawing/2014/chart" uri="{C3380CC4-5D6E-409C-BE32-E72D297353CC}">
                <c16:uniqueId val="{00000003-BCDB-8344-B54E-199CDC6F8E76}"/>
              </c:ext>
            </c:extLst>
          </c:dPt>
          <c:cat>
            <c:strRef>
              <c:f>'Central Intake &amp; Quality'!$Y$26:$Y$27</c:f>
              <c:strCache>
                <c:ptCount val="2"/>
                <c:pt idx="0">
                  <c:v>No </c:v>
                </c:pt>
                <c:pt idx="1">
                  <c:v>Yes</c:v>
                </c:pt>
              </c:strCache>
            </c:strRef>
          </c:cat>
          <c:val>
            <c:numRef>
              <c:f>'Central Intake &amp; Quality'!$Z$26:$Z$27</c:f>
              <c:numCache>
                <c:formatCode>General</c:formatCode>
                <c:ptCount val="2"/>
                <c:pt idx="0">
                  <c:v>15</c:v>
                </c:pt>
                <c:pt idx="1">
                  <c:v>10</c:v>
                </c:pt>
              </c:numCache>
            </c:numRef>
          </c:val>
          <c:extLst>
            <c:ext xmlns:c16="http://schemas.microsoft.com/office/drawing/2014/chart" uri="{C3380CC4-5D6E-409C-BE32-E72D297353CC}">
              <c16:uniqueId val="{00000007-C385-0441-8754-3F49EF504FCD}"/>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Facilities</a:t>
            </a:r>
            <a:r>
              <a:rPr lang="en-US" baseline="0"/>
              <a:t> Reporting Program Data by Region and Fiscal Year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Facilities!$I$4</c:f>
              <c:strCache>
                <c:ptCount val="1"/>
                <c:pt idx="0">
                  <c:v>2019-20</c:v>
                </c:pt>
              </c:strCache>
            </c:strRef>
          </c:tx>
          <c:spPr>
            <a:solidFill>
              <a:schemeClr val="accent1"/>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Facilities!$J$4:$P$4</c:f>
              <c:numCache>
                <c:formatCode>General</c:formatCode>
                <c:ptCount val="7"/>
                <c:pt idx="0">
                  <c:v>19</c:v>
                </c:pt>
                <c:pt idx="1">
                  <c:v>34</c:v>
                </c:pt>
                <c:pt idx="2">
                  <c:v>7</c:v>
                </c:pt>
                <c:pt idx="3">
                  <c:v>3</c:v>
                </c:pt>
                <c:pt idx="4">
                  <c:v>15</c:v>
                </c:pt>
                <c:pt idx="5">
                  <c:v>33</c:v>
                </c:pt>
              </c:numCache>
            </c:numRef>
          </c:val>
          <c:extLst>
            <c:ext xmlns:c16="http://schemas.microsoft.com/office/drawing/2014/chart" uri="{C3380CC4-5D6E-409C-BE32-E72D297353CC}">
              <c16:uniqueId val="{00000000-65B7-2E44-BBD5-429A9E154A8A}"/>
            </c:ext>
          </c:extLst>
        </c:ser>
        <c:ser>
          <c:idx val="1"/>
          <c:order val="1"/>
          <c:tx>
            <c:strRef>
              <c:f>Facilities!$I$5</c:f>
              <c:strCache>
                <c:ptCount val="1"/>
                <c:pt idx="0">
                  <c:v>2020-21</c:v>
                </c:pt>
              </c:strCache>
            </c:strRef>
          </c:tx>
          <c:spPr>
            <a:solidFill>
              <a:schemeClr val="accent2"/>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Facilities!$J$5:$P$5</c:f>
              <c:numCache>
                <c:formatCode>General</c:formatCode>
                <c:ptCount val="7"/>
                <c:pt idx="0">
                  <c:v>15</c:v>
                </c:pt>
                <c:pt idx="1">
                  <c:v>31</c:v>
                </c:pt>
                <c:pt idx="2">
                  <c:v>7</c:v>
                </c:pt>
                <c:pt idx="3">
                  <c:v>1</c:v>
                </c:pt>
                <c:pt idx="4">
                  <c:v>14</c:v>
                </c:pt>
                <c:pt idx="5">
                  <c:v>28</c:v>
                </c:pt>
              </c:numCache>
            </c:numRef>
          </c:val>
          <c:extLst>
            <c:ext xmlns:c16="http://schemas.microsoft.com/office/drawing/2014/chart" uri="{C3380CC4-5D6E-409C-BE32-E72D297353CC}">
              <c16:uniqueId val="{00000001-65B7-2E44-BBD5-429A9E154A8A}"/>
            </c:ext>
          </c:extLst>
        </c:ser>
        <c:ser>
          <c:idx val="2"/>
          <c:order val="2"/>
          <c:tx>
            <c:strRef>
              <c:f>Facilities!$I$6</c:f>
              <c:strCache>
                <c:ptCount val="1"/>
                <c:pt idx="0">
                  <c:v>2021-22</c:v>
                </c:pt>
              </c:strCache>
            </c:strRef>
          </c:tx>
          <c:spPr>
            <a:solidFill>
              <a:schemeClr val="accent3"/>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Facilities!$J$6:$P$6</c:f>
              <c:numCache>
                <c:formatCode>General</c:formatCode>
                <c:ptCount val="7"/>
                <c:pt idx="0">
                  <c:v>20</c:v>
                </c:pt>
                <c:pt idx="1">
                  <c:v>38</c:v>
                </c:pt>
                <c:pt idx="2">
                  <c:v>7</c:v>
                </c:pt>
                <c:pt idx="3">
                  <c:v>2</c:v>
                </c:pt>
                <c:pt idx="4">
                  <c:v>20</c:v>
                </c:pt>
                <c:pt idx="5">
                  <c:v>30</c:v>
                </c:pt>
              </c:numCache>
            </c:numRef>
          </c:val>
          <c:extLst>
            <c:ext xmlns:c16="http://schemas.microsoft.com/office/drawing/2014/chart" uri="{C3380CC4-5D6E-409C-BE32-E72D297353CC}">
              <c16:uniqueId val="{00000002-65B7-2E44-BBD5-429A9E154A8A}"/>
            </c:ext>
          </c:extLst>
        </c:ser>
        <c:ser>
          <c:idx val="3"/>
          <c:order val="3"/>
          <c:tx>
            <c:strRef>
              <c:f>Facilities!$I$7</c:f>
              <c:strCache>
                <c:ptCount val="1"/>
                <c:pt idx="0">
                  <c:v>2022-23</c:v>
                </c:pt>
              </c:strCache>
            </c:strRef>
          </c:tx>
          <c:spPr>
            <a:solidFill>
              <a:schemeClr val="accent4"/>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Facilities!$J$7:$P$7</c:f>
              <c:numCache>
                <c:formatCode>General</c:formatCode>
                <c:ptCount val="7"/>
                <c:pt idx="0">
                  <c:v>25</c:v>
                </c:pt>
                <c:pt idx="1">
                  <c:v>39</c:v>
                </c:pt>
                <c:pt idx="2">
                  <c:v>0</c:v>
                </c:pt>
                <c:pt idx="3">
                  <c:v>10</c:v>
                </c:pt>
                <c:pt idx="4">
                  <c:v>21</c:v>
                </c:pt>
                <c:pt idx="5">
                  <c:v>22</c:v>
                </c:pt>
              </c:numCache>
            </c:numRef>
          </c:val>
          <c:extLst>
            <c:ext xmlns:c16="http://schemas.microsoft.com/office/drawing/2014/chart" uri="{C3380CC4-5D6E-409C-BE32-E72D297353CC}">
              <c16:uniqueId val="{00000003-65B7-2E44-BBD5-429A9E154A8A}"/>
            </c:ext>
          </c:extLst>
        </c:ser>
        <c:ser>
          <c:idx val="4"/>
          <c:order val="4"/>
          <c:tx>
            <c:strRef>
              <c:f>Facilities!$I$8</c:f>
              <c:strCache>
                <c:ptCount val="1"/>
                <c:pt idx="0">
                  <c:v>2023-24</c:v>
                </c:pt>
              </c:strCache>
            </c:strRef>
          </c:tx>
          <c:spPr>
            <a:solidFill>
              <a:schemeClr val="accent5"/>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Facilities!$J$8:$P$8</c:f>
              <c:numCache>
                <c:formatCode>General</c:formatCode>
                <c:ptCount val="7"/>
                <c:pt idx="0">
                  <c:v>26</c:v>
                </c:pt>
                <c:pt idx="1">
                  <c:v>32</c:v>
                </c:pt>
                <c:pt idx="2">
                  <c:v>25</c:v>
                </c:pt>
                <c:pt idx="3">
                  <c:v>4</c:v>
                </c:pt>
                <c:pt idx="4">
                  <c:v>24</c:v>
                </c:pt>
                <c:pt idx="5">
                  <c:v>29</c:v>
                </c:pt>
              </c:numCache>
            </c:numRef>
          </c:val>
          <c:extLst>
            <c:ext xmlns:c16="http://schemas.microsoft.com/office/drawing/2014/chart" uri="{C3380CC4-5D6E-409C-BE32-E72D297353CC}">
              <c16:uniqueId val="{00000004-65B7-2E44-BBD5-429A9E154A8A}"/>
            </c:ext>
          </c:extLst>
        </c:ser>
        <c:ser>
          <c:idx val="5"/>
          <c:order val="5"/>
          <c:tx>
            <c:strRef>
              <c:f>Facilities!$I$9</c:f>
              <c:strCache>
                <c:ptCount val="1"/>
                <c:pt idx="0">
                  <c:v>2024-25</c:v>
                </c:pt>
              </c:strCache>
            </c:strRef>
          </c:tx>
          <c:spPr>
            <a:solidFill>
              <a:schemeClr val="accent6"/>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Facilities!$J$9:$P$9</c:f>
              <c:numCache>
                <c:formatCode>General</c:formatCode>
                <c:ptCount val="7"/>
                <c:pt idx="0">
                  <c:v>10</c:v>
                </c:pt>
                <c:pt idx="1">
                  <c:v>26</c:v>
                </c:pt>
                <c:pt idx="2">
                  <c:v>1</c:v>
                </c:pt>
                <c:pt idx="3">
                  <c:v>2</c:v>
                </c:pt>
                <c:pt idx="4">
                  <c:v>17</c:v>
                </c:pt>
                <c:pt idx="5">
                  <c:v>52</c:v>
                </c:pt>
                <c:pt idx="6">
                  <c:v>2</c:v>
                </c:pt>
              </c:numCache>
            </c:numRef>
          </c:val>
          <c:extLst>
            <c:ext xmlns:c16="http://schemas.microsoft.com/office/drawing/2014/chart" uri="{C3380CC4-5D6E-409C-BE32-E72D297353CC}">
              <c16:uniqueId val="{00000005-65B7-2E44-BBD5-429A9E154A8A}"/>
            </c:ext>
          </c:extLst>
        </c:ser>
        <c:ser>
          <c:idx val="6"/>
          <c:order val="6"/>
          <c:tx>
            <c:strRef>
              <c:f>Facilities!$I$10</c:f>
              <c:strCache>
                <c:ptCount val="1"/>
                <c:pt idx="0">
                  <c:v>2025-26</c:v>
                </c:pt>
              </c:strCache>
            </c:strRef>
          </c:tx>
          <c:spPr>
            <a:solidFill>
              <a:schemeClr val="accent1">
                <a:lumMod val="60000"/>
              </a:schemeClr>
            </a:solidFill>
            <a:ln>
              <a:noFill/>
            </a:ln>
            <a:effectLst/>
          </c:spPr>
          <c:invertIfNegative val="0"/>
          <c:cat>
            <c:strRef>
              <c:f>Facilities!$J$3:$P$3</c:f>
              <c:strCache>
                <c:ptCount val="7"/>
                <c:pt idx="0">
                  <c:v>Central</c:v>
                </c:pt>
                <c:pt idx="1">
                  <c:v>East</c:v>
                </c:pt>
                <c:pt idx="2">
                  <c:v>North East</c:v>
                </c:pt>
                <c:pt idx="3">
                  <c:v>North West</c:v>
                </c:pt>
                <c:pt idx="4">
                  <c:v>Toronto</c:v>
                </c:pt>
                <c:pt idx="5">
                  <c:v>West</c:v>
                </c:pt>
                <c:pt idx="6">
                  <c:v>MultiRegion</c:v>
                </c:pt>
              </c:strCache>
            </c:strRef>
          </c:cat>
          <c:val>
            <c:numRef>
              <c:f>Facilities!$J$10:$P$10</c:f>
              <c:numCache>
                <c:formatCode>General</c:formatCode>
                <c:ptCount val="7"/>
                <c:pt idx="0">
                  <c:v>24</c:v>
                </c:pt>
                <c:pt idx="1">
                  <c:v>26</c:v>
                </c:pt>
                <c:pt idx="2">
                  <c:v>13</c:v>
                </c:pt>
                <c:pt idx="3">
                  <c:v>3</c:v>
                </c:pt>
                <c:pt idx="4">
                  <c:v>20</c:v>
                </c:pt>
                <c:pt idx="5">
                  <c:v>60</c:v>
                </c:pt>
                <c:pt idx="6">
                  <c:v>6</c:v>
                </c:pt>
              </c:numCache>
            </c:numRef>
          </c:val>
          <c:extLst>
            <c:ext xmlns:c16="http://schemas.microsoft.com/office/drawing/2014/chart" uri="{C3380CC4-5D6E-409C-BE32-E72D297353CC}">
              <c16:uniqueId val="{00000006-65B7-2E44-BBD5-429A9E154A8A}"/>
            </c:ext>
          </c:extLst>
        </c:ser>
        <c:dLbls>
          <c:showLegendKey val="0"/>
          <c:showVal val="0"/>
          <c:showCatName val="0"/>
          <c:showSerName val="0"/>
          <c:showPercent val="0"/>
          <c:showBubbleSize val="0"/>
        </c:dLbls>
        <c:gapWidth val="150"/>
        <c:axId val="377934207"/>
        <c:axId val="377929727"/>
      </c:barChart>
      <c:catAx>
        <c:axId val="377934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7929727"/>
        <c:crosses val="autoZero"/>
        <c:auto val="1"/>
        <c:lblAlgn val="ctr"/>
        <c:lblOffset val="100"/>
        <c:noMultiLvlLbl val="0"/>
      </c:catAx>
      <c:valAx>
        <c:axId val="377929727"/>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Facilities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793420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olorStr">
        <cx:f>_xlchart.v5.3</cx:f>
        <cx:nf>_xlchart.v5.2</cx:nf>
      </cx:strDim>
      <cx:strDim type="cat">
        <cx:f>_xlchart.v5.1</cx:f>
        <cx:nf>_xlchart.v5.0</cx:nf>
      </cx:strDim>
    </cx:data>
    <cx:data id="1">
      <cx:strDim type="cat">
        <cx:f>_xlchart.v5.1</cx:f>
        <cx:nf>_xlchart.v5.0</cx:nf>
      </cx:strDim>
      <cx:numDim type="colorVal">
        <cx:f>_xlchart.v5.5</cx:f>
        <cx:nf>_xlchart.v5.4</cx:nf>
      </cx:numDim>
    </cx:data>
  </cx:chartData>
  <cx:chart>
    <cx:title pos="t" align="ctr" overlay="0">
      <cx:tx>
        <cx:txData>
          <cx:v>Specialized and Focused Geriatric and Seniors' Mental Health Services Map</cx:v>
        </cx:txData>
      </cx:tx>
      <cx:txPr>
        <a:bodyPr spcFirstLastPara="1" vertOverflow="ellipsis" horzOverflow="overflow" wrap="square" lIns="0" tIns="0" rIns="0" bIns="0" anchor="ctr" anchorCtr="1"/>
        <a:lstStyle/>
        <a:p>
          <a:pPr algn="ctr" rtl="0">
            <a:defRPr/>
          </a:pPr>
          <a:r>
            <a:rPr lang="en-US" sz="1400" b="1" i="0" u="none" strike="noStrike" baseline="0">
              <a:solidFill>
                <a:srgbClr val="184F7C"/>
              </a:solidFill>
              <a:latin typeface="Calibri" panose="020F0502020204030204"/>
            </a:rPr>
            <a:t>Specialized and Focused Geriatric and Seniors' Mental Health Services Map</a:t>
          </a:r>
        </a:p>
      </cx:txPr>
      <cx:extLst>
        <cx:ext uri="ext:featex">
          <cx:featureExtension feature="mp" drop="onModelChange">
            <cx:offset left="0.034722223877906799"/>
          </cx:featureExtension>
        </cx:ext>
      </cx:extLst>
    </cx:title>
    <cx:plotArea>
      <cx:plotAreaRegion>
        <cx:series layoutId="regionMap" uniqueId="{8BD5F262-1FE8-2443-8B85-ADCA1BD070E6}" formatIdx="0">
          <cx:tx>
            <cx:txData>
              <cx:f>_xlchart.v5.2</cx:f>
              <cx:v>SGS Type Name</cx:v>
            </cx:txData>
          </cx:tx>
          <cx:dataId val="0"/>
          <cx:layoutPr>
            <cx:geography cultureLanguage="en-US" cultureRegion="CA" attribution="Powered by Bing">
              <cx:geoCache provider="{E9337A44-BEBE-4D9F-B70C-5C5E7DAFC167}">
                <cx:binary>7H1pb9tKtu1fIfzh4T3gyofz0K/TQEjJsq3Biu3ESb4Iiq1I1EBKJDX++rtKLBaH2N0ligfgBa76
NLpPnE1v7qU91J7qn6/7f7wuxqNA2C8XXviP1/2nq2kUrf7x11/h63S8HIXXS/c18EP/d3T96i//
8n//dl/Hf70Fo53rTf6SRUn963U6CqLx/upf/8TTJmO/67+OItf3vmzGweFxHG4WUfhvfvbuj4SV
H0ajheO/jT9d9cW2/E28EsZe5EaH58MKf5b+/Er4q/iIP36dsABH0YY8TFWvJUUTRcswxNNHuRIW
vjehP26YEn6uq5aBv3P6qMkv7o+WMTMCuPkv4aGf/OAPjk78jN7egnEYCvR/T6+RUo7elq7XdMMo
cF+jT1fkYbk/kj9d2cHmdXwlvPobLyKCnECmn66ckTd6G10VBUSeTF7kdbSAjD5dvYwW83EQ+d6V
4Ia+Ez8jFqfz+SSyv/Jo/eufhT+AEAt/kgG0KPH/9KM8u8qToPTlD8V3JqAKADNNS7fUGDA8OAeo
eC1rmilq+Bunj5H8YgpozE0ZQLOUOfQ+AnTkRXyAJhJKAbUDEP/2g7caAtoRe9JTZQqqXUumJFuG
HMNlAa8snoZ5rcqaoin0x5aVxxPMCOCmBJ45Sg48b6FrvzaxknFoKX18VkuzT6idmnalz4LyxMzf
H1bubDW1NN2STVllaliAVZEMU5Et+nM9DyvlpgSsOUoOWPt+EE03y1/jYDHyoG4c0DJRpfo6wFOE
W38FC15DZL9JtpbI93JggZoiS1JRUa1r0VJ1Q5E0qqrJb4wNb1f6JoCNUohmKDkQbW6C6WjJieTp
0VklHbivcKUId2qJZEtQHIQw1cRGyrUlGrKuGtIfNtcUDVW1FOpj2ZcngfLERikoM5RVQ0llkyol
4qAgQgBbSyQdQRowuV6ulJZE4tzE2pp/AKobOmJcyfhAN0/clAI0Q1k1oFREKaC2v1uOvK27WNQR
076BQPczizcvxVS+tqCFkm5IcaBbPLnI14ouqaap0NCIuW4a6MbclMCUvkdMyYFpd7T8dTp6cLhO
JqMU1KdR4Lk44tTOb/bln7C2sI3VWFucRE3NUDWZGtUintK1LpuqpktSrKOFiIhyUwbP+D248Tzj
JJpIKEWz43qvo+DN9eqooV3FEfQqQyGimYasFs2tdS3rpqgqmhyrbgFKykYJKHOUHKrZd0eTUQDl
4lBNJpwUzJfxIg6K66eb2mdBf2JyvdTWKteKZaoijiQxYMWkgnQtSpZi6nLh9NmP2SiBZI6SA8kB
0jtTLhzpk7Mx7VMUjOqaTejrHUFyqvSamiUZkhIDKRZCW+T7FAUZP0O14r/AQjDqNWNuygCapeQA
tOe+vS3GITKpPMrJpJQqZ9f33mqZ8OuqfUHvVZbwU68V1TA0S6Yp2oLfNKxrXYdLlVR67izEQZSb
EojmKDkQfXKXrz7cHo+tTUSUwmmPgsCto9MU+hoOyY/M8l1ua0VZVJEpKHhNqKYMtdVE84OANmaj
BJD0BWJKDiDPVM1EPCmWtVXNvvoiyP3KQlrl2kAmSEQWIX/eNMVrS5NE07CozjJjQK1szEYZKLOU
HFCe4TYT0WRgRMHG340XNTybdPRv2n1lKqlew7yaqILRJHxBMw3t2oB9hWKaLJkbn4liOMGMAG5K
wJmj5ICzOx6/ocbmvQntYJwkAjjsLf092ZjIDvzXeW1TCfAPUnV6iqOnKhk6Eu5x0FNwobC8ooys
rmFRy8uisURdT9yUwLcfvwe35QWqBy4HSh+cBfR25PnbcVBDZe2Lj4LUrqxiJl/DSaqWpBRhRMZI
NGXTwA9PH6hxVk0pG2VgjF+AG8ZWyB3XJqJJre4tAiF/V0MYO2JbkDqVwYjCpyypumKkOdlchUy/
BsaodCc+lHltanRjbkqgSd+DG80uehCCOZdaMhGlcCbUNUwhIBb6yaR6aVhL0rWWbCjih40msmwh
By/TgyeUN6ec2ombEnD2s5QcPvTc6JZKKYNoXQ+efeVRri5fi0YTHRoqWzQf+2eMKxuqLqrUp4os
GUWdpvIogJsygGYpOQA99YpwqScERHjKes06N5p0FfR2DNjZ4VINBaColqDZhKaG8OCcwbWuNdQ8
oaFplJTVUMpNCUBzlByAnpe1pTJK9bMduMvwF+KoWpjcD6LznBikuIMqlnYMc+7nZzb9aeI1ytc6
ii0flFq0axImoano/ePpgxeNAtdPDPR7DL3f88cIc9zHL/eBHGqBUdpe+elqoLQE0dZPh6yB8lmQ
Xthp4F0F/Ju6BjtGV1C/Myf57q/OtzT+hzZQGaklhMa0mHqygWkbqIFgC4ZBRVdhHDqzozUNtmJu
Sug+fY+Y8p2vRe6P0AZ6E/heNPZGr1wGnUkp1X4U4CZIW9SxE3QgDqoNoC0NxlpNDHrBnuNUa1qK
iKCMRlwFB025KYFpjjIH4PudoL2R50b+ZuEClA/MQE4DEzGloHbdKFqMBWcTIO0R1cSy53hGIUzu
Mq25VF31a8XQVENPUsHF2EsmOX9JkZJeM2aiYnUdxNyUgTZLyQHt58XEX474YE1ElMLaWixcPxK6
o3kdE/8DJG/Mz6yccimmaOQ1UEK1FBpP48uSDb9IZU42TE1M+lkK2QvKTRlM4/fgNsGO/zpF+zVf
JYcJKUX12V2i2z+soZZ25RdBqg5RBNSoy1kqQD19ClqKyhwANZB0pBkOLYmoYi2l3JRANEfJoaVn
BdSJjFJAnyLBGUWYe0FXSy1hRXSiVXlOUkxNMQ2VHpSKsZJ1beikUmek0XXunBRzUwbWLCUHrOin
5+076yYiSlG1NwE88qSeoVLXwrGuXWH4a4qyrKC9LNbUYoHHukaUpKE/lGoyc+RUU2NuykCapeSA
9JwaeiKiFNLB2BtHI2+yccMp/m8dLbDZF5QOC1cu9akKhp1OkRAtzBV8Kiww1Bh6nODKvlAU15ib
MrhmKTlwvR0tXX5lTYSUIpvS1+7A3FV7gvrEfNulkKrXqiSZqi7p79bqSLuLaaJ9QqTWl6XHKKQx
N2UgzVJyQHqOqiYiSgGtbbtLR/opGJ3Kol7tGtOKmoTDTAxn4ZBKSuuyaZmmTlNR7HsUw0m5KQFn
jpIDzocoGu34TjJMRCmcCXXttHOg9QW5xfzZpdppYRpRVFT03b/rSE0Z2mtqskbRFtn3KIaTclMC
zhwlB5znHWISIaWAdkarTTgfhfUchOorPwSpy3TlUlTlaxOYGmhZevcgg3YmtJPqUjIOJRbcKOWm
BKo5Sg5UEfG+uRiBeWtgbPG3v+CryjJppfAmxrt2+trTnpXq8kjKNaoAFk4y1Fn+eZRR0EeByJdF
ZLGeggsBbJRANEfJgeizTxK+qDVwJAbps7PlO0ZeOyC7OikcsyTOpSoKJC1RNww9bVHKZo8QFkF9
JRUVn1iFmW2gYVHMTQlA6XvElByADsakYZADTSagVCtRjF2u6nkgJWUh5UdlfhT1FkNBto+iWZz6
Jx1pZDQVAxnvwkm5KQFnjpIDTnSkjaJxIDxt3n5tggMXskxWKbJ/PKZ2+jqQugiUWLxyqb5q16Kq
q7KpUwD/zDiQMQwMYtCfF4szMTdlAM5ScgDcQ5jjz/kCXyajFFio7Ov4V+C+TcY1TDd0jJ5g/mSy
vRRUFekGC43ASRUVcVDOCOvXmHjDSgeJVtzgbrOZQcpNCVBzlBygnltFpVJKYa1xFbWvfxa0l8os
MelbU1Fty0MJAyyrBhokDOpPmWGI/SllogSUOUoOKM9sV0uEk0LZrWu72gC8Kk+VAQnlk3QZOfu0
ST+rnCaUFwOM6IBIfG5eOSk3JRDNUXIgek7NNBFRCufTCBvGhKdofC30UJGpo9XtS7eCdlth6IvM
vCHB9L6bEcTpFKhi45VCk/uFswzlpgSwOUoOYMm4cFJR4QiAmZhScNub8WI1raEj7SLhYH5jkr3c
kWJBGXKCH5fYVJxmDNaNVDzNxNyUgJS+R0zJAekPn7PzmwkoBbM/xraOYD6Oaohn33gW9B9MrJfi
SZwo5lORa4g/hWgXaUF0PohofSi60ZiNEkDSF+AG8rwlHVQ4KZa1XdLRkW8Fc8DEeimQSNdjPhyL
AGgP8J/pepOMNVoGdaLMyMdhEeWmBJ45Sg7FfDgjXZ+IKIWzP16NR3VsEaSlBSGJTSrA83/LL8XN
nn+s+vz7ln92TfQxVHdYQb1bhZnVpQ93AZiKIWIvEl3/UDiAUm5KqGeOkkM903o1RyDEhJQqaEpf
u0RR37wV1OcKXScW5agqdrbGrhMxVu7YIl+Tn2CVDnWtxdpLzE0JSOl7cHvQM4YaEwmleHbHaICo
a7NRB+cVs1tZlgg+FIDpGLF4NxhCyRsLl5GpT6Il5rypD425KYEofQ9uRM/xoYmIUkgT6vopKCZD
5ZfK5lSxJVIR0RGoIVOR00w07MIMSwpmHk+fgrHFHm/CRgkcc5Q8xnaDGhpXZp4+mbwIW50NtZyS
daG1w3FgIT/UYxHmpaGQea1LIlqLMASTwJWF0yI7sGRdNMkyHfJh9iBWS8pNCThzlBxwPo5c7yA8
uqdhfg73yeSUgnpD1vHeoIn7tZYNuz0NquEwu3cpsqTKbSlkeeD7BtfC6dMQ9WQjusW+UjGylJsS
yOYoOZBl1WoOVJmMUlQZee1UtScNsJJfq+zYgsU6mqZJctK3UDyGorNe1dHPSzb3ZisslI8yUMZv
EFNWDWX87KzVfcKSyF9ofdhMpjW0vH3dEcRKN7ki14e9nkAra3JJkUW2ZFRYYotLltVl0aRslEAz
R8mB5rlFFiqeVDW7dS2ydKx7wXCYL7vU1GIZHXwoJs/ocaRwWsFtBVhWp2GlNkWUZYxpbBtzUwJR
+h7c+jkYo2uBaRiHvWWCSkHNP6N+Rlf9Icjtyg6i8KKGiCnhj6eZFFPGSmYlvdEgq6y9mJsS0OYo
OZSVuUEOVOmzs6aXkdcO0D65y+O5woMLYiKsbUVwdPoUdBXW18B6D+xjTpsDs4BSbkoAmqN8B1AO
3JgoUm1sI5x9E+wxuaSidtD1pJag2laVAZCJ9SqaAsuddZlkplBEzyaLdQsGlvJRArQc5Tug5f4I
g/pMjTjQpM/OamG9A6BT8P2ZjZZc6jXJAQX7PlVypiygiZWCKtYO0mEX5qczJ5PPchk0yQkrocxB
9/6I/lloxs/OosnIa6eYHeuboFaXRED8QxbY43BSQNIk/bdkF1Jsay3mlpPA58RGCSTpC8SU7yDJ
oX5MBqkx7breWzhCO2f9ACOZxuomBMn8kaFbScGEjC7kNBDJWGxaIFWT+FM4gpxSqh2jDG7xe3yI
Ww5K2NMkncqDZyKiFM+EunZw9rDDSrQrtKTkugGL7TQpwon5JGJQ0Qgfw1mollBuSsCZo8xhV4FB
TWSU4nm6lUuIu09qh+lA7EqV5dc1JAF0ERNjBt2LgexcVkPR3gXnKGGNDTWtBR8JZlBhLZNmz1Fy
QHreSFnMVtZJ9nw/HAs3o9fIJ430tYO1hz0hSo85rsuDHhwvsKkVfXunTwFXRLIYgECLrU5jn4Ll
pdyUUdX4PbgtLwteOEwvk1Gqqoy8doB2UEDRXpi+XA6oZegYScksHcoqKnI/0GAVl+Ol61Cy50nK
TQlAc5QcilriSkMmqhRXx/+F+9MmNVTU03KMW7Wyw6Z6TRZj47yZxkA5YMl2DOywQXd1rMmFMydl
pwSwOUoOYJOpTQ5FpY/O2t//AdsxJJza7Mo64sn9hihoyknwWwyWzGsTG8aAOrXArCAXn1m6MTdl
cM1ScuB61o2VVESpoj6E09Pkfu3sb9cgvLJq4+X2VydhLRY10jNmPlCCQ0URFF22GoWzEPtSbsrA
Gb9HTMkB51l7iaiIUjjbYz+YjHHxRB37M/uWIyg/maJcCqlMZlLgUxMNLNQ5TeVa1BV4VFa6LhTI
Ym5KQErfgxvSM5q/EgmliL6QZIMf1NCTkklV7Z5FnpfCialeHYdTEdc6nz7FjDuuhcHhVNeTsjb7
HsUGl3JTAs4cJYeG/jGOy+FRmaxSYP94TP1MsImp3u8Vph9k3DmKqsmHkZKJHdrY8Uh/zg5T1KPG
3JQAuJul5AA47Z/lQJY+PBsrpfS1g7RPVtlVl9ElG2uwswbdmCxjlA1+MboiITI2kmV/xbYwyk0J
SHOUHJA6U7KDcdno4FDF1+yXCCpVWPqMGlrirtkWtOrG79EoL4vYfZJsOC+GvliXYWBvJya14w87
JCeKeuKmBKr0PWJKDlRTReNSVCqkFNGUvnaKOpA/K9UtW0UiHzdwydh6HOspnHZOT7HzHnv+sDw3
1eNs9gHMCOCmBKI5Sg5EB7i/5yA8+RtSqOYAlT4/a31zj6gfrpItaNUBi13XOLMYHwGLYw1ZBohN
KO+nlQYxN2WAzVJyANt3V24YLwTjgTWRUqqrcVLfrmXZjawlUL/Jyfni0ki4/FYFMFECS8o+t9k9
t+GPCifFslvXhj8yiCwPKsshqTiBitggltzKXjjSEO0kHUSaRUd/i0mHmJsSiNL34Eb0rEntk4BS
MOs8qS10pHtBuq8si6Rhg6OsY96siCQq4Wj+w1z++3aWslECyRwlh51NatkcRpbJJsUyoa6d2+wj
ApFf/n2u4W+6TGag2+jnruwrhE0rKlbwYuCiEIOhO0ZCqQD5jcSP0MRG/PtLfHco59xW4KzdKlQo
6Xfnf8JuFQOuqF8ZlBi0UHErH7pE6UGogCh6RHFXtYJVdHHUXTgn9WNuSgCbo+QwCrf8M26JhFJc
2/7bOHBfpzU89w5EWPdBZT2/BjaQYUUkugrfPSXBXaMPUVdw7SbDO3dKirkpgSd9D25FxSUhLvbr
kqFgvlNSIqcUVXhtoYuHjEcBTlq1s/dCV24JepW5RwkLQMnNt+8mqgAtEh6yCMP8rqpSbkpAm6Pk
UNXzbhuhMsrA6o4mo2CERpnFIqwhrj3pRVBeWJx76UlJuSZXU4hYuRJrZDEsQ5sMMMVITZKqyrtW
yk0JWHOUHLCyPheOuIzJKIW13g3fXa0nyNVdOK5cowiLNuHkQnkcx7LJKugq3Cr+Sa7aZFEhTT/G
3JQAlb4Htxnm39abCChFtEeyIWE42kxGNVTTvom7nqrbpI0NVmiR0dAr/K71RZkAS5EkNDHS0hCz
DzGilJsSiOYoOdT0jEptIqEU0vpWarvWC+7DrCytgdYYuEoy6pbXTHSbYu8y2vuTzcyFgJeyUQLH
HCUHjs3N798IWvn2OjDppFA+YFxqMt66i8W4jtqpt9EWzsze5U5UlFXc4GTSHmGcj7L2lgwaW5pk
IT6KnSw7P1HtjLkpgWo/S8mB6rl5RyqlFNba5h0HBqoCbUQv8XniUkQxSGyi1s5WQBbCIpNsACBz
G8k5poAo5aYEojlKDkSfpyj0YEH6Ka3PERoxOaWY5h5Ru3NMHzu0tSodqUpawiWD3kQMR5lTVVJv
x/mVpJTjT/KNoqoac1MCWPoeMSUHsCXq7VRQKbI1rreryCP9ZFHKpeoKf4oeCQULXZmBzaKKgFc+
lWaTvEOxMSbmpgSq3SwlB6r8ZYJEQCmaT7jE+Pfv2rpUsm+qukwSzqUSbrk0EABlkUSAhHk6rP9M
LgpnIRnVz5iLEkiedlMN6CDPO0hy2Fb6CMJxst5qMFosx0FNLwTvWj+wSrAyJVSvcYOlilnHdEND
ATpZJOsjEfqePuwXx9BRbkpAl6N8B7rcH2HW8aw+fiqiFFLHP63Z3vl+HdN+p4jwpbI4CB3AuCdE
luU/Q1pcF41mUroJ9I87uUhg+lJmcJW+ALefLBHSEvGkeHbrWkrvS5hdvWVacrmP1MkJBVdXxh80
WxTUEwvoDGhvqr7Z3DzlpoR65ihzuvj+7OrZe+ypmFJIb8bBZBPW8NzZ1b9JA3ZWqAJRrCHTkg0r
hWQCSfMZUF5TZt8hamn1byj6mCWgBP8pJQeU/Pm9+MFZvazxbVx9sm7lnlWZL8cRCR8ThpZubC3g
SG6YwO0SCpoPY80tRK+UmxJw5ig54DxbM6mYUs2s8Q0T3wTjmUWTl0KqYmocGx+NpBUfGpg1tlBN
hLAmbp5NRzWyxrarnLgpAWmOkgPSc2KhmKmsjj4ESPC5tcy/y1hmVeXiB1XBrCK5kOn0KeAJFUUg
RDYusxZGeh6J2SgBZD9LyQHkC7knb+HzXWVJH56FsuNGr+TW9qCGbpMkrfRvldlbEz1o2AaJcCjO
FryT3CNbWQx0Hp4+7BfHmFJuSmCao+TANJeZ4ziAMjmlBjf3iNol9zrS83+87ftvakrrGCSUYfWV
Sw0++hoxHUBuL3k/A6XjAlVDRBEg+eTzipSbEt+pHCXHd+px7P0Oxjuurhcmo/T7xMhr910iS9Ok
7yw2uhRQsjTNwDoJLF4/fQpGgnhwE0lHQPpuUEa5KQFojpID0LMaIxIZpYAy8toB2tFxj9tTZYDi
SlRs+8W2u0Iqw8D+CVwar2N09l0kKRslkMxRciCJBG+wxHXUwv9toqgzCoX/g/uI/7/QXow9tCQF
h//Hp7SJ2FKMHT/wduhnqqFr76tPgtSpzAwr12Q1MMlLUTubj7sRpxkaFlJYSZ9EMVyLuSmBNX2P
mJID64f9b5/0DXJ4dSaiFNAXJB+RVH7FBfS1U9u+9l2Qn6usrUsmSTPStFRBe0ltXSf79ZOh9kKu
g3JTBtH4PbgRPTMRmUgpBbW2iciu5KA7jUXBl3tWC5ek4qZimu4oIIpFTuTcrGIqOrbH7KtEs1cx
NyUQpe/BjehZe2GoiFI4bR/3L3p1Ldd1pb5gVXk+NjHQjBs1aTQEzHL5Duz6IQ1qFnaJnD7M4CeY
nrgphWmGksPunoUpFVGK6cvUjX4d6mh0xQ5ZQ5gcKi5XUU1GeQerX2IVLKY7cPcQuiQ0qDH7eTZ9
1Y+5KQFnjpIDzjPmMhIJpWg+jUdwwtG0jnjKbUHtVJaOVDAmqevIeiCazuolyVuhrR9LnWhVqGBr
+zEbZYDMUnIAeWb6ikonxbLO6au+OcD8GzN5lyoneoERESGEpbXXgq0lvcA4z8B70lwlO0HRlGTM
TRlMs5QcmJ7TC0wllAJa317gnoolXC3kA6ppNUSiAb5RUQw6wvxOooFs/ZGS+8VZHBbDSbkpAWeO
kgNOlingOLMwGaWAtkZhVNeVwj2sH5BbzPhdqqEYa1RIeJvU2gulduSOSGJJhIeNoyFEwFn3Sbkp
A2n8HjFl1ZAmMkohrfWaaFIJ075Xhimp6IkWekepp3wHU1mXJdx9mweTslECzBwlB5hnlvJOskmx
rG8pb6BAOZ+Z2btUOTE+juwP2lzwxEIsZJkaLtr84A4FykYJIHOUHED+sdeOw+AyIaWI/vGY2qWK
umpP0HssB3cpsip2qWFXj4heitOncGqB2dXxYw1/J/45c+H0EBpzUwJg+h7cZvccTU1ElOJqIxfs
jmt4aOnJ94L6wpzZpXDCi2JGEV0U6UaQrL6SCgzZBq4kN4YxC0EDo5ibEnDS9+CG86zAKJFRimet
vWhPIvcbVOZFgakk4SIiIzGyeRsMTLHWg7TO0L6YwtmFclMG0/g9/h5MExmlmNZ83FgZGAMWp1yu
p8j9ocvQTIah/sRUM9E6k6nJZKPdrjIQwE0JTHOUHH6Vf/giZom8R9LI3xsFc6y/rKHVJbuU1VaF
2QXZwrotBX709CnEuWQnNO7A0XSF/rxgdSk3JdDMUXKgeUZ2IZFQCmd9swt93JqhDphUL1VOkizS
cX1CkqktJosAJ4ImtCLSgmnB4FJuSsF5eg9ug3sOnFRC/yPgVL8h91cZnKhvYw2AqMnAKRsMnQrb
qqLiRptYbYs4xmyUwTFLyaGWZxW2qWwyQNa5sC09Ckq7stOKcrqASNK0ooUVr3FxKlLyyYgq+/LQ
/G3MRhkos5QcUJ6Xk0+kk4LpjJa/AvdtMq6h1yTJFcVmWnKpmSXZIdQ/FQlgZfWSpPoApmIlQ3EF
MCkbJcDMUXKAec6ZM5FNCmWNs0MGwp8f7Ch/KZBk8F830f6bDilm8SSD/4Yo4WqxtM8zG8wOYm5K
4Jmj5MAz19jLkyBK5JSCmntE7ZJDfVwzKX6u8OSJnSokcKXJnz+trozuXOwmfb/pm3JTAtgcJQew
Zw/ZUDGluNZ3yEbHqF63wgSRik4/crB896gC22voyDUktW2RuW6a74u5KQFpN0vJAek5NxIlIkrh
fBjN69pFRI4HUnV1M7LlyrA02aQJ3KKO4rCCqWNUSml2qOBMKTclAM1RcgB63mHlJKEUzxqfPbVH
QXOYVC/1pTLRP8nCQHGsn8Wzp4RdKxKGyFWaOGLRGA10Y27KwJml5IFzMeHcdNVPJJTC+RQJz1N/
OQprGOX21Q4KLJW1EWHDg46baJIhOGJQc8ERLphCmwK5AZl1X2eDI8pNGUDj94gpOQBF6QtdehxR
ERNQiufDbuwl92fULijqmDC47co8qIYtKxhszG47ygJqGCTdgOvmJRoUFTSUclMC0BwlB6Bs7IgD
UyajFNPBGCdRf17Hg2hPwwBElY24qHFiwXKyhvfPGii5kF5CIwOLmbIqSrkpgWiOkgPRs4pmiYxS
RBl5/VRU6gjiM4s1L3WiGCzErnscRwve0yAXJpBbcZMBNea2Y+/ZidkogWSOkgPJ5MoDHtVMZJMC
mVDXDsf/3Z+NO6Si4PA4nri+9+nKGXmjt9GVsPLDaLRwsNP+0xWTUYonXb9d2/3ZA7Kf/74y9cQs
OWmrxs772J4W7O1pUaSEtToWy1DF6knZKKGeOUoO9cxleTh0lAkoxTT3iNopKonh5HalQS7WtYpk
kJB8Cv24qLRYKgpqgDv+eSEmotyUADZHyQHsWUHuSUAporUOcrvSkyBXuV4HmztMXBP1flYBaSIR
E6EmdnvEgBY0lXJTAtAcJQegZ80mURGlkH6ejfY1PIKSQTO5W2EaF2uzdQmj+Qys3InFxBFUIj26
6QBwNr6l3JQC8/QeMWXVYFIRpWDWdtCsi+GHShe3ktFd2TBpVr7gPkn5DBcEaYqOH+RwjNkog2OW
kgNH/qahRDIpio+49AcD/W/CLdYk1VA3ezpu/7llB4dLjyqYZFFllVwSw86WOd0ktVCRbFGKVddi
PUtxSES5KYFpjpIDU3Z45AiHmIxSWBl57UKhgdoXJIfJ9VJAEdxiqlcUk/RPMRTCGCgq3pjrpZPc
BSWl3JQANEfJAajjv05x4QDyOxyIMiFlEHWXuAoqrKGK9o1nQX9igr0UUcwG4pIQCXn3WAeRScyq
KGYHMdiLDl1kFk6fYnAbc1MCUfoeMSUHol30jkQ+3/UTTEYpoE+jwKvnXjpSQPjOQszL8SS7sGXp
g95bbMcgNW1NSTSYmYZMieV7qTW98Xtw49k6r8RCJJRBs84lFvNWkKq7EVFGP6aJZiE9HQ0sKKgO
ayvTkQjoaD4u6sfclFHQLCWHgp5RAk0klALaHZ+u3jspeO2caNd6FqxOhScW1VI1U0luji8UzRDi
YoBFRIbogxNLzE0JROl7cKvoOV0KiYhSSHvuoqZw6mjbvK/M4pIrSzULXSXvJ/xI0wk6/nRyF+Lp
w35xbHG7MTdl4MxScijoGbuXqYBSMO0Am8fqCWdf+yzoVd4cohgioiGsMjl9igERyfZhYNBKhswK
cFJuSsCZo+SC87SphCO+ZRJK8XyKglEULxyrnbntac+C/FRZSZvsbVRk0SJLFcjnFEh4EzfakIJF
g2QUcEM0MvJpxiGbWKDclAA0R8kBKDtFckDKZJRCysjrB6iMXUTVNYXB4GIcEE1+72soAFXQ5Ye7
YmjWoXBk6cXclAE0S1k1oImMUkBrPQZKjliqw4zf5ccWy1DQu5msC0MKqhDlqiKW6WJFRgxqAVPK
TQlMc5QcmJ57DD3JKMW0vsdQLPPQPjOxVoAnhh8MPC8HI3YzqgauLkimfVmmkZ4+YybKwJil5IDx
zN2MiXBSILt1vSRmIOHew5+VKaaOcUGcPnG3Yax4SDxlESXeE9ceqmikj3/OTkkxopSbEojmKDkQ
7bsrcv8v7/XtiZRSRGNze7o2sXYetG9+F5Q+O9pfrp3YRYQbRlRasS7GuOSSJ100ZSy8P31YtpGq
acxNCVDpe8SUHKCek1OgEkoBrW9bdUfCJWKtyuDUcHcIAlxFRzIvp5zatSFjdQI22MQfZt5jHCkb
JXDMUXLg+BBFox1ahTgiWyabFMiEunZqSYrH2lNlOOKKQ0zyYpbsg/0mKGVjTZiMk0wMJ+tZiuGk
3JSAM0fJAedZfQlURCmctS1ldwicTmUHTzRq4vIH/IdqXzHPh35NrLIR2c2VhWCIclMCzhwlB5yJ
fnFpJxVRCmdCXT/tNHGhh8N816VOU8GVsbgPT8clTfGnYGyRtlUxo22h/nn6sBCMamfMTQk4u1lK
DjhvkUqPU68cgNKHk3dJNpuk9PWDVLPRG1+ZhirXGowtuTGPGdSc/8R+MKQBsQOOIs6+SxTSmJsy
kGYpOSDlT90mAkrh7JGwOAxHmwkc8N+D6Mc38oT/+ufr/h+Tsd8cRaOWF7nR4ctmTHqIw80i+vc/
/YD0wy2rcdbu7u3TFa5qQkUMt3sgikX7CTGyV8Jf2efle4esH0nR7EPqMZaVIluIZk9sq8JGKjTg
YyE9ModXwm6c/EiB49bJReH4hafDr0e2SX+6UjEnRa4kwO2L5DQlkxxk6G/oj+DT8SB8BxUV98sb
VwmfA39xmPgeExL9d8HbLAe+60XhpyusOyP916e/9y7rZPnk6nX0iHMR/rr0X6GsLrVQMvQ7M2qY
T2iam9nSZuuI/rRxK2304y91Njk6xiGY2a43m9/tp+vbxTpsRVvt0VfXvj01DuOZ7t4fGkftVg1W
IyVYTBxrOVTtaNZWx6uV1DX2T/OhfDdTQ3s2/6HoXVHphDvjftKYfVGHw8jee5KzViR7rei+vTpM
7PV85lieb1vBi7EbKfLSnofH76rSMY/T2+F83drsl85afZzu9t21de/Nd/Zks7rR3eh5771IM9ne
h/1oJrZlT2tvJO+Lrk8fhjvREXdP2+FNuPCainq73hxax3Dq+NPvsiy2jvtJ0zweWpP5V+14o23e
FqsOes9u3E10F+hPljdYSq/y0muvp3IzWnePgfJ7JTcCW1R+b+aPgaw+QCT2PPoVRWZbVif21Jrb
B+NLsF3Y+nZzo/pBy5OejdXeMWarljYNbW3lyOKuqeirm4YYtnTTmQbKjSjfTw3R8TaTrr9W2rNo
0fLc1i74KQ/tQDvcH8KRrNyuNl5LUZ2VKzumvLJ9fdlb7xfNYeQ6RsNqLpRjayhKztH80Zgoznyh
2/7ieCuHze3sZxStbM037zZrvdlYbFs7PbRVt7Nf3IjHWXOtdFy378/17lBx9MX618SbObI57+wb
g0B9kT3TWUdyf7p43ITfG+7zwnPERXOhfj0O1/ZE3dqy98tfvGzWSstXbiTLsabzpj7HbV77vd7a
+reSumvqq6+h6TV1deLsRdHeHA7OZLpxXH9xuzeHtrj3nPV6exN4gb3eBp2j7927M71pbL2mp4eO
4jachuTbXjB82HprW7b2dri4FVeevY9eTP1Oj7qe/yruv66nj9Kxv5Luw/3M0ZZbe775udmv7Gg1
XujfjKDj6q2G8WUouvZKfQjnni2pbUP90li7zib42YhmztoUbcMLWtMgas7ns6Y/k51g/Wuuz5rB
Qe03pJ/QgZa7Od7st35LWbcbyr7pT1x7hm+BMWzYjeHQlvaTOzmSvobesSVups3ZVG/tjY2zO4Jz
a+MsrYfd6n65Wd6u8AVW5j1z0o8Wod0wDl8X+y9LqXuQI9vy9l9m3m9zubQDF989d/asBceO2tC6
+tByCHwwpc+yPunpk0YnCtSu7kXivWSGrr2YS63lfNuwQz26Oy6iaGuvFL1xG4U9SVz4thkubMU/
3CuTtWOshw668Tzb24pfTFm0Na9hS9FxPNkd73fGfmJvrUVrJk1fG6vvjc3ONlZKUzqsdDvUxN+H
iRs6R2+m3kae798o28b9RPJvQnehPqz9MHDU6Upqa4GHV1Gnqt2IlNXUWc20r6rVsWZ+PzqqX4Pl
Qb89mWrqUnI28NVfHQJ3MqV+g/3rv579Jf75J6FJ/zD/r7Ci9JHEE+X+5Q+3lBjgd33WBz/k9Epw
Axo8AFY24W4M4jw+9kp95anolf6gznglLGBTye4gpNFPrif1SrKOAT/Up9EGLeMWlSsh8UrYHYW1
1KKIvLqOfeManGTilZABMkmVExuMkT9QJPkcryRhUuIPt4SJGEknN+JhGhFuMu+WtPXR32pHUbxz
jw/q+nW+hpWzpVd/Yc+/bb8Pf+5ftY0dfJ/BW3wffrWCexQCnMOjf3/wDXuuN8NFe+9p9rHR3MIr
jbXb2ca2XhoRvmb2rncYu0fRXsxupKdDe7GzN1Zn4jc3m2/KdDD5tf0hhgPlueH+EvuW24LTmge2
+fW4sdcBdPjmILaH+1bjdrYP7NnWc0zxfj+/gf1rGG1Fv9WegKZtmfZehsl8mkHppObKjGz3YIuz
neoM13fD/U00nDiy699sI72pK8um4r2p5sgynMa2udnPHV0aN4KFPZ0/qfqtoS+a4ap3mMDEOEHr
sHCG847c+KbO24rcCnvrttuaNWfNSYv8x/O8b/Ou2110RBC3hjfH9uRu9nt+v/m6GcM8Lrzvd6uG
s9s0D2bL8m9Xc2e+tw/EF7Zm05Yc2L2d3tlv2odlU102h781421oqLa4uJPHgWhPJ128njK0vxzD
9hB/x9ja60Zrc7Dn/mBv9azIOb4dlrYv2g2xc9B/4v8MRachNoPJW7SxlaClf1kMbetBn926wc20
a03tTWD7m8flofkgeT113xSNzka3Gwtn8k1ug8iVvqAF09YmrT2AaBlNq7t35/ZeHfhhZ+LeDPv6
0Fl9CY728Nfi6/JlOLHlnn+whytH7YUHG5ZuI/6U187Wt4+vombri5Z46B3dtjj7Ehr20rsTRQdf
A09+OkxvTO9+sbvXdm3f+7Y53lnB3bYp6jf+vrmYtifmd/kI993yw9fJ5EZDFHSYNsXfxvp5EtpH
1557TWP+uBPhVp3lfDA0WvKsvf9liY9L8ft83rTMm+N2rEQTe7F/1b2bcNtBPGCJju87gXUzm90s
mu7xPhSd1dZR/fZ2/XBcOoY2tf3to7oeBJv7SHV2bi9c3qqtqTN11vumobUWekuTm6bxfbJ40b6v
w4VjHu8W4Xd5dtuYIEtjN2SnAfc2CZ0wOtqKrQ673sKJwvut1Fy4M4KRv57Ym2X7OGktNXs4Hu6h
Yvr6Rmw3bsX21Lf9wFa2L+vWPLjZgvR1vf8pfzmq9mHSjaCf0fZhtb9rhGFreSN69nEO2fQU48Xb
Npc30hpflOZ2+uRvOlMXYd6Tvm7hH9O6CY3eduL4jaZ3L3fvD/bT5MZzPGdnW02jubGhvt3V5Oao
3+ylu6GsNTfPweRmbzbVbTuw9cbD3MX3vrmbtufrqXM8fF/NoTyz/tGfDDxFDm14IxkxzMxREQM0
bHPmLFR74TvTCfkHIWuk2rpow88f1zb4dDe2PneGjWfreO9L9kwJHXMbOYa/ceYbeze1g7kdevZ2
/FuNbLhlRDAH0Z6YNh5rDPBtNOx1ZL9Zii0a9rDV6Ia3/qrl/tr/kPty//CoPB/fjk/iz9X6+2bR
nLo/DfAAA6NoB9tdTVqzHX779EUV71cyvlBa6Cy0XzMYPLm3hzGRVnfr++Nq2pyvHEn7Ks5tfX97
WD9G8uM2Wju7uW3MHcO0Z0Z79rr1d7a+7obObtmfrpv6/k6c3onH59U2sKffJ253uhhCPSbN3cre
/Jj+Ok5gqWxpaQ/fDIQvE3s+bkzsydw+wqXb651vTxCzdaae7frO0vFnUB/8V7Qad8vx/pf0okT2
WtvZx8W0uXjQRDvctSLj59GWjHstcPzlYxQNtofH6fpFj5bO7ODdNForFT0BM2cH0+2K4u2xuQq3
zuR2f+jsXOcw2t5t7/Z389vgddpt3Ogtq/nf3H3XcuvIluwX4Qa8ebxlYGlFI5EvCJkteO/x9ZPY
c3q6d/eZM9GvHaIoEYQpAFXLZOYqhFRgAltc0R0zZ1Hd9Bzzs/udUpMqpLf1fW8vPgZ6kfnhc5J8
GCdFjkldkcWP3uc33Vnt7KD7ui/D8BzSk1kFRQJTyGCb1O/0VBcUQztHKtCeK+XcvSNpfhfvzct0
GGGlcJs+9AbpSkmG+jx8JqFvStkuwzFGSSUyuqz6NhgejLMf+fFFOBSOflJTUvakVNyi9VbfMi+W
nNPFKulcMfNL3xW7jsUrbb/j1DMl0n3OL6rXuxZPGqI/RjdkekoM5EPjvobDE9yusvGuS0Gx+NXk
zprTLY6W0Vps2apLfDnA09QKiVK/rDCYAs3FyHfLS/JcX+Nj9iP5MbqG+GKp7+h+Rnxbk8ey+KVJ
DImKsS+hW5GO1pfs5k0z1V5XuI6ZWiKxehLlyMSIUrPZJPURTsoxXqeblB0rjJpnxrdNZ2JmvHOq
sxLkdjgwQSSp+RzVW60f13UnI3RPdgpifhjzW/NsMtLHRFBdcbyUws5Y9sJY+6p4LxsYx/G9K8aU
hpdxeRYySUZiqrw1aU1MIiLr4xOTWlIWHWlr/VmYnjhYTJsKMg0I4j2j4PJbV8GoLlKIzOsUJxhl
otPpCVEjJ4GJykm7cn3NuRk5Vb6rIXUbdl1BxezWDf4w+AkcpLCQ8d1EflqwZWf5WcQFnXaGU6OP
81Qj6kjX7hZFtyVGtkGKYXvv7fasmv7oaI68iyhid6bQQ5fZ/u3w/v54INLGD0woqbmOvzqZJJlE
hoo8iLTWSDFCcSSDlvNRxyX6MUg7REi09+t7/N51tOloxBpPeJSOkZM5osVl2YxUFDElDxaBxhMS
Hd4hunBT0u+RRUV2PZPJXfogE2h+ztGRKMv3zOQGGVkuEdHJYYYFvzuydjjqL0kfLK9YqYrhMkkK
03mzvOpDqklyWfn4klukpKNTqLR9SYvXVTk3lqtkJIM9tCs2OuuP1OKyelt0R9WPWcu1rkDidkwD
MQ7MjkXJx3DqvuIgqQnOwoyZ1tDmagk8XUmWsO5k3cPabddr0fJM4QUTyeV7IRP5Xkvxfc68fJhs
ObcNk6aTAXNOzWwfR66+sNLga03Gx/wYIiLYk2EXKU1ekQsqXxMs3Afe8PHURaRmvb39wud5oz3a
siNIiECHaK+YN0FiwqXe6c7AZ3u2y125046yk+9iL/VkR3Zaltxjb/L1fez1dsNFB13Ht9zFqXjF
G7dyDVzizo1gxRDisBy2LDoKD6Tr6cQTtrk+uMJ9ud9snDGRMAyGdCKxJhG1YqLiSimrq51Svqfz
ArtJ4r3JYfp4SDcDqDGEdUxjgh29DjhvARflKpYxVQRe9dtLE73+XY+cbiTz8JInSOi5GPMS96u9
jndT+ypWex1ehl1yigp7TWI6whDnw26qj1bplAnFeDO+u5B0ha2IblxHRFWf8AEa+sJ2JcN3XEcL
6fhAZINCsENCw+JQ2rGi9nTYjTSKBvJPTu8UzDynbeVsKHnD06L/U3q3Uw9/Tu/+svW/0juILDBJ
oYF5PWTMzYza5N9BR3wF9TEm7MGDZhTkIdYf0rvt6RfAPg0FjAWAUAlb/Zbeqf8Pteyagqfibs8N
21DM39LaXxJu4Lb/BnSUVJzYn0DHX5qu47GDfwQdY0ms9KbQFU+Vh5UnmSKe83w0ES337X4SRoMo
pXRICkRCCCz7stuVwkGTJC6vwZoZPBOrT2lU2Aj0ym/l1y5TglASgmRe3dy0WqR5bUkTzR+ABMkt
wj1L7WFKpBggxHIsxscQAn6RlL2Mbp3P5tVsmQh0Yp0bd0oavmT1fbWWkzDPE2uATWp8MnueVHCr
k8XntaeZTptQs8jY8kLpmCEuZI0+RCU6TNJFzw5t5yVjSCeLlrrwok9HFcFTIrmyekiT46rzboXt
FL8yvUEMJ5C0PcrTElT1Wyw95rj2p1qibQ9cM7GzUnK7Sdj1eUSUaNdJ3+q6E/Jva82ZoiRe07TM
KFfYeQ2YUFmQRTJoClBlqLAQ1iPuTxNCG10beTXvy7h6yFr6nhj3sJ0tt5OKSzsUZNSL9TDKGJPt
2Bu2WIUKaUqjJFNaurmUHPKyRJSLhNiMeyfNRyIu6kC7Va7vQ1bBnDafZgjAJ7MkOiHQrPMcGYJs
+IWkIRURqpx2eXaZa8tNVgRfaksAU11iMUrOmAD3tMgwFWaTXQrd/I6KGAgaFuhxZaty52ZF/9bj
Wb4vESLigzwCPO1Sokya/c81Iaj0gT4OIwwaOQM17VBs/O8I0U76/7+akH+z9W8mxMRTkcFXqHhE
PR6nYSng0P6FEOHxuuBIIOEycFzYEmA9/4MQqZjbX8d8YJaomP+yLr+ZEAV19TBHqFMRUZEtS9bf
MSHmRkv8kbb42fJtXmQgVagHNv+ED1V9UVVJXU9eFXaPvKze9CU/a5ESw1oM/hLVMVAK9Ph07jG0
Fs1ty7njhoJOl6YIffTmw4gQ4qYConWlLIPKQlTTtWwspI5MhZ47ytA88ki6mXX9Wkf6QNQVSM2s
ktgcnAlQbq4vK7Hk6Lisqa/N4nXNV88skSyGcU6StGhrssgZXL9orggqF3jD0Go6Us/qtVlKwV4r
kfZ6Xh90ca24mGtZT8LU/GwFaXJCzR46pJSh/J1l9ti9Vtqq7RoVoa0pltW5TsCbdSad+qQGgrSc
Sr08KpXBMNIBrLSpp4+NcRCqsbbnVep2Yy0IGXCWNXXBiLBpVL4tq30XJIVWYRszQV7QhkgkU1LM
1OyQzEejql7SeFFfilDT/S5JgG/8c0eb8fOBfHCasgYfKmrwW/9ptN1/HW3/ZuvfRhtmEMETGlUD
dbOapkIy8PtoswC6YgIvOHTNgg5WAYH3Ox6LIWWYKN1EQS6mfMdXv482TACPWU6x3fb0I/lv4bGY
jgi+/5fx9mvbMXf1rx57MONWV0dr8bLyW4pfFJUvSFoPwAyr5ZnpgZFTjC+1OqkFj2Nu5XTgC3qq
kg5MGho4CsB2NJ6DTH6sbynYGPWrHJwCfVzcT2A78shRlpJKvXAc1a8B2Qe6ZbIKwItOQDmG8nvs
YrvUDKc1vdWexH0kcKt1sQegkn5vuFrol8ZHChwupq25AOr6UUiOUkVUS5+FdRmRc2lwWa1d3LVR
Y8nynKpTx2usO3ZciUJqgYqsECgYR+0IhzUqcNDzhnc4S6eQsQZlthziaOF6iLNkwkC25VIIVLpO
wXklZDWdclerPVfKx7yexNUzIo6Nyt1sJ+/WFBh9yiNFJZFmj/JdskhV35eCS627dhMxtTe0uV5s
gDfFeGzhejWGHDqa3XByhflHOp2GW9INRKxoU4P+zG3tdUuynW6/Il3JaHtUw/ugUy2x82MJoKCT
VzupgNSQfrjJ00gs3V/Uz2Y5gA9UXyr9A5aTShTpN428VvLLghtcoNrL2PnFcpVjX3sdR0QtwHPo
gBTiqJAQiWPsi0E5vSYxcoueDkqQWrmT+5k9x8A1x2Mo0cwkUkXnH/nqNzFZz1H6VN3xM5rYQO/B
hJxtwU9mp6uvRV4NrJBcfD8l/qEmu53kZAqtWxtQAJFJT0s+H8aDQkPyeAAlOX1KL7KXOcahfjUO
OssopkhfJKI8lX3o5i2JPOGm5KxQKACz4pKeLQ9M18v0CGMy19Tg+X1qJx5OQJM0R5p+iFKQFiXw
rHs5HsQCXcoTZ5qH7CqiG8/3EsiO4ctyoCG7ac0N2uie82W+zl5zqF5ErgpIfXp7DclwsGyV1/bg
DE7z7DIidLRfdwmQF9xVMKl941f6a2I640Kt1M+Wg/FUByAXfBDsnKRlYC6nShFtaSn2yZwWwFp8
aQFf4GsdByePITUZrDEYCI/MBT0iRHxaOLqQGXIZ/bI23FFZeDadFuEpNjzlsnXuTCLM27vcOlrs
yy4o5vxcPpf5Oyb5co7KvSXbS83Kp9m9qkNpp+pJQQALpCfTCzIA+SyBujWkeGl7Kv6YbqXd605n
nLpJJdWz1h28eiAZ0ku2+ni1y13PeGkrwTKBqxAnHgPhTzz5LBGdgnVAdp3vonv/1u4WDOpP3S+R
Rot+7Okam2MyOfrqr1tn0GfbWlx413Ih8SE7SdJeLICHHIe9ElQZcFtumlxG70da3vt56LfRC5Lj
dSLdDTgkEC1JdJKOtzGVj+gyTs6kjOImT3stKLhKwSL50V1oObCw9g2A1q3DOolrQGb0BEG6aMTc
lwrFXzBQlkSMYUMUW7xAXQNqOG85QQURBZUXUq0UgDkRadu5Jlh+QL1E+4yvyqcKyN5g3cRC7B2n
jv3HVUNmG1b0pETwwXepdNfSnSYirGQqQY3SQiAZKNiVgNqaJDLSKU39Pi89sx79yYyB4RZgnzP4
cLWuTkaKvpcbvFBvgLUzlqT2lB0zu9CdLLXr/HOdKzI2RC3fzGKPUIXIldffcgBwwJvAXACtRYD9
0A/qi3woAqTyqS66arKbENYXTtO+aYmnS+g3RHKAqZHuTTzChvCRNmz4xE1qWHwfNfBCgLPwFx0c
pIc3pQgywmQ/jgurrZ2putV0KqvQbgX52guSf/Ppu2g/DjeQTbyyZeI/wCoz8ZjXn/MCeJ8KN8np
GCCzmhzeUwKIGRQS6JGMjrd4dQZQWkDXgE6ntgi7iFTLj8DHjQfYI3yqLtVlvJVPmJzyuf20QDF1
Omvbqnhh0XkG4Pq6rVZv3/b7qrWVYwssdTzCfUwlyT7nfR1fxoyZaRPEs3rO1OKHZdYQw7wbNcTt
kN1RiDxW0S3t3E5ZyASus8/QTVcPMhngWxh0bchg6eIcdxKKEegiZrtSP1tA8wuP78lyyFoXi0XA
rbiOxjMFlDYtVIFYpdiDoxjj97RBh+hVZpZvtf4aNg2dgfRNLs6+G2N4VYMnIrMWZyoAJSE9Rgws
1bYs87oVAEYHWsuGcwkBzk+wtpgfYp5/a61bS+MDVg7+J+O5XHrKiBAbAJgKZq0S92pr32pnCcqb
sGsgDgESTKoAwBMpiHZUjiBv95KXvCpeDix1D00KFUlllzw7bdinjPvmJ7blNa7smPtYJvHVOKZA
zDo3PCxB96p5BlO89bRB+ZPf2kHj3q1rTtWCGBocO0mA/t0UOjHzErqhq+8S51OgUBTRkUsUFCsZ
nf7HBNnEae3ZUAN7UzwByF4D5A4I/E7lUWCQluk3xYN9K/eRHdKBbgdUjsvZuGqeeYjsgqWgxXbl
e+JNnz03CZyKrQa1k+/Dg+BlrGKqm7HSEVi8105DUDo1zXlPEWJ4WWH398R0AZgtu0Pu5hw99VID
OJUPFR9tyc6v3Xt8kn3Rz3foZsSkwPGcIcjsfl8+J9d64FytKy5viI5Nuo8OjFMEeula0hQ7zd9n
/hB32LWru72DXuUnuiMtzkLkjpa3dK+/qAd5v4DFK7121+5G29wPvoCTzR1wVaApXMCfZzODcyLt
Z8N7iJRMPv/QLTth6Tn14+dlei1vUUwSUHOLK5wwokFYG89WC/Jv6Wwkr7LuFhV8oELRf5u3YgoG
4YkOrSSvxlM+DgggPqWcwfY2TLh1b1gLPIkCZ7yfNZJ/YzEWjbRFgDUxSzxH3iLdsXQdbsbTLB5Y
e3ORQBOWk7GXj7AokoM3jJXpUz7CMDUW9oOdwUr1DhoySNunrS0XOQK6jI4Pcn0HVh3cegLYXyIw
KVixk1gLoyYxOBoshFzrAjch3DZfETHET9lO2xv7JnrBRyxsDA9rbssVqj1xXg4O2Ak2Gmc8ZyRZ
n6Nqg9XMoKxq2MbrYyMcxxBhBMm1zajVUdsAe6jTEqRxfcR+cVEYCFp4etS60OgY4eLHHOYaQxmm
q8bdvvmHHXogWIWE6BfY3rT9KFs7dEf6MpKXlRTnZNMByEFewpF8uP8NJse8pjBpsAq4Bll5zKVr
Oq6kDjkuCM4CN7M3D3jHJVal3dD5oGUiT8UwUUyQgzyaXtWpYnCNFsE9NJ45AekFP5fZwk2YuXzE
tdMbTz7i1hmLO1jgIIRdNgV615DVep2wQAsyvzyCD6IiGPo2O/fmI0lBaB+yjLeDsKvAMGrocrNn
VV6reQnpIjqaBAv++6XHPv7RXiWZ499e84aZAlrGMvyPdyxsY5KKDB/xUgdmGX5S5zRB3D7h3CYB
SoCRyR/goMliATbwjCwQoATxU56xy9lllq58GeTt7Z6BI4c1m+2C3O9f99QJ6YX6h5S01E3Yd0nd
r7MLkjpGgIo7c4lxd3bc2TkrzYnD8Wf3ueP04GOdnJ7dAHpAWpCvr6+cfl3cm99T7Cno+Ne3HLgH
6rtuRth5Id/fZzDUWJXt91sIgV5GNLRhIjgedwg/8F1OEArfLu49+DqfAwZYndwDfI34uSW+jxOh
1AfdwR81oTuHc0TWh8OD++/u1tDbzXe/gJMgsr6cLwhm2Fdwr7ALnLXr+sSn5wHm5uy6FATV43DA
aePyIGLH0J9ecxo7d6yakTtOJlgoY4ELJom437eDv12KiaDrXaib4yt8hyj+wtzz1/mN7d/w+YIz
VIj75dILp5rzGPlOhzt/tGhQjR8Y9pi45zNASL4vSHC/IA1gYMjpyt/hHdEYcMnQjEkbdrvhPVQ8
s4Q0FPwj+oe6Il6siAZlRwMoSEN8gxRpW1SdBYmWqR2W6MJ7xLIV2Nk+EDOmIq1SgmnfHpeb9bGA
jpRqVvjw3kOAmDbVj3LmdE5xRhdT4+8p/9Rik34kZLgpxVlrESvCXU634izCnCXE6Px5CqC9qAeq
TEGkQ2sYIF/Gq8ILdDbsUesNelCCbbwvWFbhUqaWo0rOgtx2JGlMIn8O1pWtr5KbMi2ANC+o7dWr
H8MBOallS1eFlazgGbc+Qtk2YFpyGBTdhPoySI19zlI7IgU12Wkkod0T9aKID0M8x6CGwV2negpu
8SVbwGGWICZ5T7R986YSyFVhIiRhB8s0a4E2zzgLgejVVZe/+nWPf1KMLBF6pQW/OeQrSuwjvtTH
UyY8gDxNUEfEysCqY4lIA1mI3jqZwPTwumqsnL1txME73ozIg3FCOIa8pF0KtCO1+wX6l5mIxTlC
eJgfRBcRjNkHGK1akiDZxf1XoSCQzzhioh/7dqZNtAsNXwAdKcUuliFyw0Y97LyZgk/MAoR05rMD
85yxWIfEIbPBZM6xi/2jZbaCu6yizdUoXQaBplCvAvJSl3tiI+JDKNmA7acTVS6WC0d9gg6Jlbf6
B1KiLZNlW06bO+nefIFR0KnxGAJ8vG1sHgZ1ZIPUcwTPQlCPWAgqJSrYnQ9aF3YGWQmr2XoSbMWr
OIY7uMHUsR7LK1xuufGsDOg4xWCLLopAokv4Eu+BGCK/URAceNDg4mzqW7uXXQwMpnBhBt962dhF
k2twoWSi92Xm88nkJgVQeE6+EcJvxHTFBdu4YhFBT8CQbjjyR5ZiJZMiMfTfFX9h4Mhvt+/vkOrg
MNdjzRYafOl8E+egWdtm2bY5TqniICIQYpn4/yvdbxcJJw5TB8Xcz5Qf0SP7Rij6U6uhc+hvA0Sw
5IxlUKFgFShxXIm/w0CTM5ZvnGZvT7TiIVZeHB0xCj6qzmZN79AD4Pp+b43N8TNz5IDYQ/LzoJvh
dYE3iM5G4m4nZqApApNhw3uqcA32UiQ1ThucN0PERHum+lVC49MIm4rAGMcOcVzcaPxFtILTVMgb
mxb4hZnBGSKAm5DGQpWORkrefLK+xJTqIdUmUEe435AnL24NH7DtxwAvOx/POK0Un2a73lXvzfdE
ExadxIFa55r4MtISwFJOSmBvv2/wN8SCzgnREtuwGsspS245C1tgD1Oi4UTW5yD9o6FZ8A0oiRC3
p0iDEwBh8L9DswfjL1LZv2z9L2h2m9Bwo0sBysq6hIkqf4dmt6/w9DDZ0CQ8LgPTF+Cr36FZTCgC
aldC4TRmiwEt8xsyiwkUIZ8V0U5QJdjh3+JBINX9CzD7a8u37/9Qv6Ep6ZTM82x5a1cTWRoININ6
8p0WTWD2x1JIeNdWI9Hi1M0mkRRjTdvlM0wMitp419KecuSOH707CET7QLrsxLY1/ggb2xp4qwHU
ZYZxXFTsZmGQwQoi1DuStOtqx+hp2mZH0MwXRaZR4sWe8iWPLEk8ZBmoDOnmio5fIEGmg1yy8cvq
WIJ8SSFWSIRxe2URQSKKl04zDVEvW70xAl4RvrUQVuh3rDieytI2JRdqd/PetFQIHQPaGm/VoHjr
TlX/niK70UuqrNNxfsnoD120I3E8y1cRRROWb0BRgjhjB+7EhHwBIym6hwm11O0FAkcDpaxzsDjj
KdTREJV3pNLOa38t3HJyFJa5We2I8AE8VU791pxtc/tDYiBiZjQwc0PJxWEakc9xAGU7jtMWuzg+
xZAWi3zBtrmH/7G7xMdBhAKSfzi6w1RxFWhhwiT9Pmhn7FfH6UAFiLMJCsMeT1oxcaM/51oLuTIg
tYUeE4vJvQ2N41WudFCgrIiv/cmycbHU4dNUbH34XEcamgyxgdHtY2GHmy8tnjQyiQ/Ky+LVGqIK
GhrAbOrUVVI00M6gMoQqtTzMqS/kfJIYVP8lvt2HrW8sXqRyZXG75aQBCFQ58pgUqsb1ocP0QA0N
JwcB71u6EMUA3EpRf9F91vCJ8Cupu6q2ptp6x7OMqiG0lVyCqtoTxt2onWGI92hLZ4PNni0gNSqA
uj2qbdKJjW3Em7dauvbIpqvPIoWaDz7btE0N8hGo2rIawjN0JflalZCXBjlOLTCOJm5gw2QgWIV8
UNAkK+PAqpBbItdskZvVBE41JblB46SkQ7qwNIDLbL/H6GjA0LYgsDFX4uJZuVfLnnU33TQwIWBK
JiICgERLpi+8QbAk6BCwsWJwsZOKWQkdzwJEWek+bl/U4TUGXrUBAXNOILLEmvpIsZOx/xozk8eQ
TWq7OnEEdIxJ21XDWYPDVJzYCuTCTRoZmicHY7tLnNBFwYQzsGGHa2kPJ5yx1pG5pXlQQuTGUWKy
PlVg1OfxRckd09UsWpk/sjcBUqQvaLC69pggOX1XVB/rYgF4FxciHlxK6HZZ88DGNzo7WAAxTwEc
KmLLiORB2qu723wYjqbI5IQXn2n3BLE6GOjLu1h865GF455DegSlmcqGj5LezBg5dsss1NyUEHlD
/iqgDkapAfJYJK5VghmbmNTkQEB6DHFEzS2NZWTiukBq5L55NnAcexnZP5hwhPewMOsG/JmBKeul
/8Or/Yne357Z/qetf/NqEipZJVOXZB2T11koRP4fwhEzvoLx3ybh3o4q/0I4gt7XVA0TfYhgFFGY
8geF0M+pu6E4wnwEGgo2jL9FOP58uMmvfOOvTQd/+Ytb06HJadTGsLywGSOJFmrIWqHx4besz3bI
gbn3b0nRHNUi6mDeQGXEPKr7BBoWSFAVkw8mII15QnKS9hOp9fdJ5fNi7icI0s241N2w6ecfklW8
SeYAXfkI5f8SWgySgy8wv0GvpHYcVbBStQWDnH6YCP+tubyqSQijLQFQH6FXbyUealPP9bKw3KjM
hWOpKxNktFKzlwauxjMTx8KCHUjbDlJMGbLDWgd9IKpsFPZJkgSa0kogK0EI6saSnISmUxyr0HxR
v/djyGTlU5KiXTEp76AoT5Zg8T4+alUIRYJZly2Nxrw7y3lUT6gyKZOT1oVBhZEJkle9mNmhHgwg
S42ofJTD2gaLBj14Zhv1OO1lbXHEcVgsok8CoukoiWHHmpINunYRoM4jYlag5mWR/Ki2rksbAver
Qj+30gbD11hpqaLETM9iNi8dHISS5kjHK2QjKgo1wmaD1xC2kVCDULPUlq91rZAZ5M2uqWU7NJA3
68q+t7S9LMp8QXGNFHkFWCvShREqEQH9FKIVjFJvG13nKVJhV5LyQ6ktLxNju28WJKNS9RaqEs1L
zdaG9B4l4EXCzqusNYC45diExrOrFtgTFRELbkgrJmxR2ps2J1+JisoG03zJBnMv6TXNyusapWAk
CtKr3WtZAdBCIUJofNSgOxfxMZkGiwvjifmv7bmUqSFHXNdAvpWRZ8mXCkTAlJf7xgRZvfoyIgMU
Ou3i2S9y6aMbII4EdadnChPSxU2qxmuUnKttfhkWsEpQdziVYuyTUCadqnohEAWji64mEGRhvmai
WdAMuigotfhazrTo+0DKVS/q5JOMGs91mr1SlGmOOodMmZx/suX8OQ25bMqKKG1ipf+YD8jPP0k1
NgmkhGlYf9/6D5YT5Wry9ljSrQTuD8KozXJq2FAz8YhLVM79MR+AgBKJAp78rYl4VMUf8wHYVLQO
0+TDEm9izb8nrVT+Ujj3p5YjJ/klH0DZcDSps+DFEmpAslJEmU9V94AwjYyH1vqMoTey1THdlxjD
yC1IkkF9KY6vcReCY47n6GQMkBDKY7hbY5QkSVn7KaAMGkDVcpq7MNllFlTng/BuKkcD0sPAylH4
ko4FNAAGQDVIiC5DIQtvYjYJx8ZKp9daQJUuKoc68bLUqwWYTY+oZKGCB+gKIO5aNHkj5qqDUtQ0
lGemGZBchiFqlcYo0y+T0iOEG42b0i+kXhtX0FIm54ZtDO8tmNqi2Inzh96+RkXKx1WmlpWaJI47
b4b9UhOEXLlZk1I0iK6XV0Uf35Zag+OQidofMCUSjZrEF5UOaqucLHHpSIDGyNScLeM17gG0Y/Kr
r0ybXsWlQSWbNAaNLOP6aqCnK6NU7VzU99KsshZRzFyjYrpsLDCo2gKwTiq04yxshUPGgpA8Vp1+
1iGn1sAM6LnIK5D7qx75uj7yrmYR4jz1K0V7w/bSRYGZ1CgpyA6qPF5TvQjZWgB5aieLdObCxKyM
D2vdKVzNJ9Qbz4UrmCqroNRPg05HShOr50JB+UGHgyf9s4QZbJUStgNi87GAaAGHHkq5Ro0y8PS2
9wpFIRqKG4cJs9VAVjB2p+S/uDuv5TiuZIt+UU2UN6/dZdobNPxLBeHKe19ff1dRoxHJ0eiGXhWg
GBCB9t3nZO7ce50qSe7/wasJ0B3KJANQKDRfc/n8/oW6oO9/WU3++9J/rCbYthQqMV1FvWBp+LEO
w9cl4wuXYD2wWf9gs0RDMIHUGoRwFUjvC63iB3kBN6guwiD5jSvxd2yW3xPGP9dhP991hQf+43Li
p7KY9I2lbq1xXI2Vzedrq5Ogg9pBHgW5T7LjuF8ZhHsU7ChrlAAGQjNRuHWbLz+P7cxfU4HJdwhn
ewZeKO9WOLp+kSHHi/5qTNDDAjbT5DyL7+x3UnYtb8jWKHThRmH/a5cJEHEjhjy/jYJwk/C9wmW4
9a1yXiIWNV8F0+HBuO+HVfakowEWSIWiN5+TcK2Rqps0Yh6GF5bHGh+ytuowTmNJwGdScD7zfRo+
+CKKmrfYt0tXK8ejnD+O/W0+MxGdsn3IjHRaN+I1KXRv0u1auTNTRxZ3rdsyWMy8Id5N8c4nlMoU
fEOX41vOMmhWhOt3vZKZshd8UXuO+oOmbwfd5vaphxTyYzyjaeDIr0vxyFXq5tOMwYO557nHvMSP
fP9gyPxWwkMPsTSViRt94cgwv/9mx01n+5j5Y2p306YPkW4Vh7vHXU+j1wA7nDi73HeuFfO174j1
nWAeuV7rXmvXWX5JW54pNB3prNzqc+lO48oQ1tOxmz3+56EPV9qTm2GZWytPDf61ZLXYVfZ9u1pl
D8mnSvyf0Iy4hNuwr8jKKn8bmBfFNmFCD1ZAjSBq83zsQ8nZypfIk1/4PRE7C++Pp/4tOfZvbvYQ
3u7Hp/kpeq086S2/ZdfilRX0KXEYyCK7JuuYsrdYDzhwoYas6nOzhjBhbILe5u62N+uJFVlXV9VV
kLlMsRPesGCNG5kh4QMXDBWnZfyQ2O0td5c5T4krZFzzd2ExPwHfwY+1jaR7whtXkzncTijhKkZ8
WdXymthfbn+Oq4iv4ZiwsTQyqkfq4p1gcskN2L89fGpbAq76Y7BHuKl2jAL2gzcPbrNW01N11Yt1
53GPk2iJpof8eReehldrLx4Rt/jCsX9qL9WdEK0Ka13fz8hld8Up/Ag/cn9FQjEy7UpfKdHKelaR
Fr6Wr+akzg6DeNz/EYaZxjoV8qXGMDRbfEg9uj07j3hAqP/mLYs0L0zhWSwfCsY8SqPb4nbKtfX7
mEGvoLQmly2TZbZEyan6a2VEHu7h8yzgUmT07++bLnOtk56hCogujB07FB/GOWX2cl+q6maQXJUc
RjJc1fE+2g3MpnSKVgGZvp+3PvX2gEe0vK+RzurB1eKXgZzpgs1IgnTv4ycTI14BOVhD3CBRKWyG
eC8PuxCnT/cibofENc915ijtN3yLcbwdsWDKnWGrTPCBfsgvVWirk8u+aGABUMBZnMtsX2Mfyj8m
0wvGPf8++Ucl2UzGW9buhPwzLD5Z9NYySnxwJB44CcfUJG4cb/JiV2Y7rT0U0mX8YrCkHMZDv1KY
6lP7EIRoNjHG82K0KCEQ6XaLAzynlhAuIuoh3JhDOzn9dB4aZx5sNXCSEkr3c8pckrEjJJNV/rWk
JlZLiU9add60j0nHc+5U20LYqak7hU6GfHQfHXmShYtpnYMAiIarIHvVb4N/ZGK30kkRvkwus+eL
bqerF3L+z/NOX3U2bsI1bilsVZMtrV/8lbl6OS2Gy3r1bffyIjFPnmz6E35V84DC2NiOuJ7TYId3
/aOxKy7Jh7XTXdnOsWUtqlbmjjiAQiYoy5UwskUx+j7hIUrGvGMZ5OCMtTNGdQkuEnGfvgY3kUnM
3rpMkStr28G3mwpDzAumtXYv4GXVPJGoorEe1b1QIGONmNVbR8odtgu182Rlreh7abBTE9mZISWG
omCT+8LNAB/TFuoFC9ljWwngHCaG5phLM3YT8Q10UDzijuHds66PgbnLX+W9lFx0lqzEyc4+S0d6
FQwRSfRD3mCSxA+Gbyq9Fjcml5B6NrjRbo22XSxfiJRO0N4SW4gi9iO4EmstsGUMDxiI62FVZWSN
u/yuSPxVks7rLvtUmW0mdjOhD+QfWb1wi8Ij+CamFZQb/0jECRE0XTeJkRiypgAdoZT535XVXv/F
Uv8nl/53ZbWcbr1kTZi+WFBElrzJfwIsHFqvAzL5zU6/1HK/T21UGjjRWlIlzGUMSG9/1FXqvyjP
4LDQFP5bMPsbCThZ+dVP/8sdt37Rt1QzVzrVanFu+hA3aqU6aYrfHzRz3Plt8pZFVP4WY3M5VDE0
sOg6Bl5g6qzgmKfBUSDQ2c7kV+apKuwqgexDHgY7bfikjbmjshtPOdFv7aONH7XWGebZycTmlBUP
2QTsIlQuIkSmGBJHPQ2rSJ1shXm8ITCFFh7bhurHLoanpN9NYAiqQPQM+apKtxBrZ2e5Q81ssngs
rWmVtZ9qSAPGNiZX61jbNC3uvFSBkbEZ4xydX2UJRG0XZ6ccVFcmxG0oD2I0MMJU9+p0rvL3TGAQ
HNzKGNoTQ+aEjV1Ur2FS7PxxK1cksi32I60Ez3Gc6xhfY2MhureKG+T15EWWfkjMvHyaYmUbKNbG
HH10enY93fCy4JzL0yVTDWeiaCs1656Yki01gu0zkBFSc2uaxXaW261EWKET8b+bW7mr9yh2N79M
PKuDBjFFqyCrCbICJWkyf28SP5D66BJrnRO2AgsR+YdMkXBTWp2yDpDy1n3qzwSx0SCV0YweFGUr
daNXNGp8MzNcrbmI3IdZIRaeaktIcT8Q1e5JtINxc8QWQyXGjNcQ1Ijcxe1aK5XA60Nrp0XFskQZ
i/s70b6F/TR8WuU0kLsoZMFu6ya46Twxl1qgGjRVHOxNdzb0trXDMMNrhyNmluP53PlGdwl6iZhl
89qp5n2aGYibVbc2xu4rF/3MzUUN/4mevGDPjT7mIU0+qjLCSFUPm1Sw+r2lo2vx2vX1FT+FnQ/i
hwmWavQ/pfK+025ti+FsGmxNoA5S0PU7HSUUjNtziGzg65kbKP02Ha1zYcgrf9IOc6HMrKCSq83h
tK/UOtRXZq/BszE6mQGQQcZDT9VrVJrHLLIcI7SOQcee3p4nWToIWk/xGqLx9b5/U7pjUPExyzF2
w8KZAfa4qcLrmMn3MSEKaQpPdYb/hKS4Lj+lxewMETaPqfQtkGQDYydNbB+qMoWIo8ok4jMKmHIb
53j2Z3Endsa10ftHvZ3/yXMKdH/R5EBrlk8STNpfzynM51/74/+69O/9MZ0uR3dImqYz1WfG/sOc
AuSUSi+OkkwE8YdFnKm8hPhGMw05iu6apfWP5ljWOajZ4LrgzyPR/Z3meEk9/xqKWuQ8naskEGXI
Mo/6x+Y4qSYmeGpjbePI8alI3GjTXlJ73rBgWJHbqwwZHprSld7SBG/nLRUBH8Ub/5huJyfaNGuj
WRNKWH57+GKOKQ8bddpleM1lKovXQrPlYVutW3w05begkG09/NRGTGIQaw7Vtbki9TBc79KNVpFk
uA3Jvm6cyiCm1OKlooCdPqyZoSkzdntiHca6vemOJDHsYod2xld1Yop3Ug6D11zzW/WZ2pXXaHaK
q9y327f6Ce/3QzGs4yc+kzkWIKCHa9/ftjhv7YnyUrfVrXaKesfK7XF8ExnN+PPe9LcVYAGagpgB
ZrQ+jKXXHfHI4f5UnpId7dJG2pOenG3Wktf2vX/fKzc65jh26mhvDptkpw5beWLyyaj3ad6MG3Or
YKgxVtGdEtpG4FXBc8eEZFV9kyLQVEyEnGi0G0JCtpjuMPwJNH7hsYA8ZVlkOTKP6UzkGJ0XsyIy
WWKVmhpXNZ51aAbqo5K++tVjdVTNQ57D7LO1BJ/6a/IapMp26myyIxX5lcSrvBreiew7PRmdZlcg
NDo834HHbBszMs1VX7vdMwLaJahtiIutU37xT2rrmbfyizlJY2vzkT8lz8YVBk9jeqO0Cx/jR5H5
yVdkbOLH7rmFVQIH6DHaRpMr4Rs61l8THgmcSMeUji9hoL4zb7lhD8+xuRbRA+VHGoHpfc736KTJ
5Po34XXGw8xgw9ikj8KryX0g3g0t45nfkIe9dRyeo/DOvPHPA/lRj3oBO+E1+44jhOV1pK0a3I4o
wNc0nbL50rH945ZblV9MoGpH8ab3cdfvaNqWtvNxep+GvXnr3DhjhHzIuVEeSHDfEHLo8EzUm0j+
Smkk3Jbhu4gXXtaPkfhekruQrlFte+lj7WXWdTBeS+Kv5eDoysOYOPABzGITEy+ZvJBduXCFAAv3
aXgLZVdhBBifjNHLhyvbiV8BNkPuzFVz3eXbLK1WBtxLOSBrhYGvDUFlDdf4OKXPQake1Ay+nPWY
0f8UOzm+z7DMW48UaatR2lvgmUTC5t0TKMdYXZkBf140AZkBYkixmUZSQ6b82398n8y2P5KD38vJ
dSxcP9QIddx3+/iYxpcAHpNSYN1WientxfZknky0dqhUybUOdv/cPsBAX7WYSDKtUTSQ9Qih/7sP
OIl3v+4g/3XpP3YQlXmtpGqQAfSf/VvLDsJEhqPDl8ztcvjM743AsoeAuuCoaUNnPrkALH7fQ6R/
QUakQ7AWp9n38fjfaASWacyPMXYeNZwOrsck5MsZrL+AMOqm1WvfGoytLCSbcaD8TU3QgdpGn9t9
21abPPS3PzxTl9+u/Efk72/b0s83amE/w3rGoegcXKf/MiLqMp/MeaAZW0mabU4f33VR1TtJU9+m
9oHjBmrbpA5EoslAQQX45ovySav9lyhU38CguVaSdPZgBPd1NODQiJ3Yf8+KnpZdFxQRYqDcg9Al
pMgQJkIC9NN6a4YzH+VMttYhDY89JWp8atBblEJIYdAa860ZidHFdHKkCJomWLVFG25CrehczYeA
J0kKDucILDDoYpCNjT5BXBoLkDbhpImEJVik2jh1hzCurkUgVZsy045iVJ0LKt7Akvccgrst+unb
OMc3XQkyQoCEastuoQhKoN2SUOsxvOmtkwWkMZXiZA3Fm1JXSJOlj8ccwbtO9IdMI48sNK40FO9x
0jSJXYZKS0dRZXZVaMO4jsQh5r45RcpNrOdOPBHgPAZKRCBiFrwujukN+n3qS89dgjI34bSLUrQR
vSjADOQWu3eU7CwArD6X9qK+xIbaSofCiC5Wh9wzlI891Wssk88NjHe17Z5pCux+CJCzwT+vCvlJ
TaPxNER9ZhtcWaRIxKZDU9tNswHzeIB6sNUi9izAgIL4IGvduRA7eAJaXiEIpw+1Fl/6BGIgAdnt
IBvDIa4V8ZgqCiurr0TKSpDG7KwllbiVAk3jOkt1ODVFflBE0j9V89Dpm1moIYssTVA5hNEt8O0Y
Qp6e4qQVWyqNUq33QZK6iT5Gdq37Xol94zYakbYNxPHVCLDkz0mUr8LIIKuYg27eGMy9oSXK8Wte
ZSku/2pdGORHMmmZNOYrOQzX6vxW4I4q0hFsCT6oOudNY/ogIQdYyIH+VDNqw/t1A0Bq7GNfDw+l
OkPAFYAlJuK+m0E9qZHWeEFv0uLw6TzX6TI6kwZeWyvNmJ7q6rms+n2nTjpMsz45BaV2DPkIPSWS
1R8FyZu1TH0ThBFvsMYgQymPiQGKirdFatGINyWIK2OhNjflUN/5E2KZVmL2FvPkMMtKsE4si4Rd
FV3GGkJawaVJ0veeQHlVauFNlAEVhlVq113gqQa6KMDedIhdJX8ry3dJEQ4jYLjBEFZ/vY5Iy9r0
yzIiQac1LI0CXWWJ/bn6zTRfHwZW3e1MUWJMEKc0wzFDFTMdnrbOcNMaS2BcYbIr4oe/vvHF1frr
bSPEQMZl24CSTlvwY+Wtd0HTY93QtxO6nAjTuJM6uzXHtVrJboex7f+5uT+7PQxYdCD0Drz/6Cl+
vD1FU/TaiEgTFfLOCMIvic9O2soXKTd2ZlAdhKbdtkL20DITGRqsqYIV7Ps5u+a9VDPGFe5akZW0
7Qnmj2gZWmNu67mmKlHRNMPcmNaSkJSslX690nL5pCbQNI3hbUoFz0pIIBRdcA1Kpg9DM7lyF4A0
qvHNVyJY6GC9WDglIKGllTyIo/5UFpm4HhVCgpIAZEzGQTVWL40p3WJN8uROelCjYBeFlSMpdBza
RYpUAF6tPbXQvmbC3XLsmi0Sb6wcIkSxlbEMx2dLjxB28l0xjRtDS5xyfMvFm1/0zhQgns5hCJ+c
vcwtq+Zt9sksdlG7HSqJuHZMMaeFl79+ZZZu7r/eCctrIor0iBAyfnknhE0wJ4paaVvRl+5m7b2C
fzoUd76OJtX2L74ZfgbNlY3pPoqntV//k92EiI4MmdnmaIoXD8tfa62i93ON9SeX/kNrxcWFgEtP
/e+a6D9aq065ZLGE8mN67+9O+N+LLO1fEKOpftTvXsLvA+7fiyxQZBZNvKgjC4u8taS/06hzeusv
bxJKOIOOH9g15zsw0eaB//jxNcZczHw5L7dhGJ6xnuDgwkTMHk6/+SUEpBUHOTsXObOLKfaKjjC/
cc7G1uuxs0gi3RrJ3DSx5V4A7Sl61eJLKyrym+TatdoZk3GjqnXyUfodi/zcXPTUuOsWs3NkAOt7
gYq1ijRC49pi0C/v50kpn+MqeZkD8Fc0F7702dBBhTHZ1NC6Tlm6sgJSkSYok8juBix5DX2nSYKM
xDNbci0A8AEGC2dRbR4BZPoT6S9/H/m3KjxEkuJ0c+v59aWW74P+OJGXasryE/BEKAXEMvXLWMEO
bS3iqMlaU9JdsbBOWwsM5jkIP7CIkgjVVqJurJexuD+1XmCBuaZQ1ZOtybxwDCd78ZDIFpb3ICMW
4CaMvprxTo7LTRxuiuLkszH69FEL3NZUrixcq0zpV5G8EVS0WY7+oCPP5u2k78r6cegvlYlYwexH
l9jTM8m22M5bxc7i66DYU74ZF4UVLIIKrolOjBxDXqMP+62b4a4Pe2KqtbVu0bPHvQizlPRcZe0q
k6G5daaEjIio6byUyvASW4k9G095d53l/Gvqzm31MiUMggV12ygQEPKeCBeWdwV84RZxxhr3fryX
pF0rf+v7nQn309hLzZNEq1+iTOZi7ibRMYAg06bnEOy3yTkGc1qtI9lTmRmHj2W6HY2rqZ6y6FMT
3sLKiwHDyJ8JTlNeG226tYDUVOVlKr8lpBWNpjtN2Tlj9NgwU+zGL30ID+0I3nd+V7ttEO00SNVB
bsuVO2qHFN6cKMLoTR4l9W0Eyg9md04OYnEQfEJg880CwpYqL1qkbQKE2JFq3Oifw5JkvHpPs0I8
+jSbllNUZ53ZQxPEdtjXdl0kXiDLALmBrJrxxlQ0ikREeKxQIxTQStpr7dM4vSsorX58EQSyGypS
U9gepCy9CByLUFn+TYybc6aVMEKY0UfdrS5o+fVmBnEx4ISUhgR5I87ei76ZNoPiAwjRtV0ido9y
PwJnUA5xnr83SIA85SXD4w7ZXfYPTUHRHGtEzwai0LBaZ5/NJynBaMvUgr5bxjg8AY/4gA0GuV2r
1vQaUOpZfrENFrKBQUL8Ggvle6yGFIb9NStwqtXFq9LLV6yf5F5GwQD2jQMty2+pCUxPWaT++CNp
Umo6q9s2QbnLlZqZpBqtZT/3mHt91BFMchnmKUwQK+bDbgLdGvEUaOpR1vnkSuVFiy23F+WbVs5b
MZ8zYgsWqYaFWmjRWx2svp89M7N82iu9+5TMkBh1i+1AH5PuWGbWqTKgyubJU1apGy0BIGvpBIKS
EUq3LI6HlP4IvRLBMbatULrSW6hL7T+8zDlOWyJQq9wE4VGF7rxgCK2PgGnIxDujmB4mE7lJrp2u
wXwihOkl7mvGNIL8LFLF7qU2e676+HkItHUvha84q1dhfZLq+TjH5q5ZbAMGdon+GnfGuiBvO6CT
5PVH1z/pBFx83vy5/FRZwBqk1ptYhNp2tOMRnkKLOcYEwSCKYEYCg/M1NPWdVz60g2LQzpynU24t
MbC2XSdaZyHzP6cURIXeVu+xvEnL+jzL4nMjI4eN3HBEk9mTSOhNYx9O0+BJge725XQOJ6G8hQOg
85RzZAatYG2x3rB5fxYSbOZsnyvGo5Gars4JFZJQMyEqDpbV72ZZBbOM1hnzxpit+RPo9UJKyl8D
33+kj8GPOG11NFg5UTzq6OM0QGVSYuyRPC8iU7OxbJJtHwflvV6Q9tfhK2No9ItEQakrvTEStjXx
DxOEkpjmN6slfG02bhzIZKyVvSltZ56qIdS3gR+6QWqVCQW5iIrVT0K9kwOwzwFGIA5h8SZMHx1I
B9nXOchAgMeo3Uk0Inme2SO1eglIOsJK3un0H+SgsqB+MbFwBdbsTNiDhjy9xYYJFVsKnNYC9a8C
J7ZIVW/0MYNzp+HH3laikL4JOdOuxEi2mfEghIGOTUPKU+hXpBenl5QzhZh+jeo2ihIEUVadqY9X
har3R7mg3bIh0CX52shpMsnhVt1BGItzl/S2MB/KUnB8ePC+4KRp56/ykvRXHTA/a8K7uQBkX0/P
emacFL++k2X2K90gDzDPYuhho2A6lQfYraaveNnC587mJBqCylGz4xQmLPquijhy9//UqtKvbQR1
CLUXWQ7MfjJlyC9tRN7LvmK0eb2tdCn2ypDeb1KrlTiMsjMO2ugEUwz7YvC9iSMgvAYa/iBaMKMi
Vo1JLXhjiZPWEA4tIjBbSYvxp7aS5r7tOKehaerqoiciIrjWH7vOrD5GPedkGYD+dSkBU0idmkuY
YwkZZytZD4ZalavMOrTzvA4Sf9+yVeWSsTEG1jUxqQjZ58K87mOalLQK+3Ou9DtOUdrknAm0HqY2
o9HBXaqpr3X1VkIj2qgFx1dMENGgt0arNslMRwAaZFsSdKZOttgEla0VY3saxQGBlrNk1m1tPpdz
Xxw6I9H3QZwMLCNM9Z1Wqe4jU2YcLAml8g7LSLiPrKZ2URvqQ65G6sswjDWVkGL2+EAS+atJexg2
AWuYxMhj46slO3kutdGm7iQOZlKS+E6amEtEicEZBlpWbYeAUwUmJthtHJxiWYE9kyftxZdidY+Z
HrgbI9h1UpTapuI0iTryAXDzRJn6fm5SZ4pLjqBQUCiyOPEE41LG76OQsRnNtiy1oLXH4m6U5dLJ
M8y+ZZ5onItjG+334zFK4dMvJvBnPYumbP02Q/ztiLQ/E/u+d+E/dspL1b6800jkiIZl/aowhkUy
Sg3Hhm2FSbeeMkHot3o/a98MKTA5hqIXNx0TZZ6lwJOWIXPAtLnVG3fi8aqrmOeL5Slh4SnUXRIL
KBOWzyEORuXRdvMUBwxxI1/91gZ+fB0ppD4sPGAcL3MYhqFZpamPotUX5l0nhe2ZKSkTm0DCj24a
3S3MSeNBNYVzi085np7y9l6PeNux236L4pGMWj0wj2hgyVmoSIq4U5raiU2lf+kNs+9WY2rgQMqa
7BgrBmLPZIOHJ5fNertBNao3Wu4zaNbNTz1s79qI2yuNWXLNYDbtUaneh7SL3b4zdadqxomaL9Zf
EuM0FgRKRBlUm+gL5SYKp7ekUJo3ub8mCVa0zHpPa1xQVeI2QDx7vd53GUPuTN7HUvJt9IvTDDmX
VlTYKNL0Ql9AeD0vLtnEgN+oWHGRnfOTzNLT9eJdS5NaCUzyVCkDdog5rmjhYHDWl5eU4ohXgAIJ
PuJUCZTPKfu4aia6vNKzLs48LdXYo5IxI1kJ06eN36Q5LTYFpythTxyjtxFdqcSmMQiRyTREWwtq
cZdQnqUCDX0UYeuIaBsKa68ErtEbFUQM/wLb16oLCDAE49l7MvMxEkoOfHloR2EnJHbFXl3vkfN5
nzuhRdfExwxVIEjmr07OnT7wt1lWv/tzfImMdmdJ8GhaBu21ojZ23UP+V1I25HyAXBZMxl0gRk+h
rq1VKig/CO4GNrg8G76mCLBj1EzYAEgEDKnB5xJtqa9AOkzDBCJYi0A+Qc2yZE6kGJRuP4ZK5Zrd
s8+ZVbk8HurwFA18CoJLyipZVepaVtJDhnSKY7YWem/Ip+dElU6SoB80tX0Y5OZTGF+iTuP4Cys9
tZHhwAS9lwYBSysbYrHJMPaaVvta96YtZOFFwZx7iBKtpbvo92osh2A4yhfW3W8VPABlSM1HHZmY
No+OiYRS6NfrvOBwAFNeZB5BPChzJb8UJdtkEvZkM0fjqPb0T71g6TSl/rfSb5F/29dwOQwmC8hw
N1Z0qeRiY4mJY1gHXc3WUxR+qYOPYRYadORZg9wd+1RajnRoI/0SjWrmZphl7HTk36KRT5QhPkdJ
0AZOUXAgjBR/zeJSJvWYbzrzoxZ+m0L8Iy1qsE8VzmDUpAUCQLyGXf1/j6YOv1rU/uTSv8smsNiX
472YeDH6+SlKtGDa8aj9pI38LpsoHNLNkg5cQMQvx+X+mE0RwlwOHxVxI0CFxvr2d2ST31TNH/eO
n+86wYefZRMpLyohzjJpC4hGNuz6wF/DfE6TQ01o+F38Gtq3sgGOcSX22BPE8yiz3dnle3VXH0zP
9OxXdEg7O5nUxjKgDJpBEHb8WDi3ws4P19OXuDY5iKWj9uR/59puQ8QGJ77vKEjxl4NZPQvn7Jtg
rTiRSt6xKjBFcU2S+TE5enPNddVbnAOHAVgNU4d1cCd+9RGfesiznCh4ZNjb4wvwqkfdS+/je34r
0rFk7iL/ZLz3tqrvuU2kf2wCS59wWgBpWeMi9b5nnMQir5RnfjrJV+PZPDaCI5xBVjIl83Twjdfp
iwtl37oTkTy3t5PG5eDG0OExZN+sxuF+t0G3Ig26BrtG/xZ7Jme1wGKIzaui7yROdahZnk1hvkQd
xxllrkGKXAJ0uAldSYOLNngVv77oQ6l130fTda5JZ657TmAxmCTD0evgNkZucaSaDkq3WMvPun+M
63e0E54sFJt30bWYzzBFIpH57J8zywsuzUHEVLGrDhxPKfH6PkbN1vLMd/m5FLehuMHYgMF8l4Ni
xL+arw6zYWuTA1NUjw+IZMBnUwGz4Udnj+bigX6JhGPeuAZENkxlCui+XbHVJzdNd+W3+CS6eKpS
5T7/ZqU3ok5kHA/YrGdzze8kmiO6AtSzw+j0znKOC4aXkf/Fs/ylPivyrobPFa2lL8lcIzzMuYfD
Gx6tU6aIX+5MfpYcpmxuR6cWHB7n0HmcDClfidsmnNfJwYZErArbiFfBgEtb82jgddO12jOgHiXY
wEJ9GjZhsfZP/h3uNs8EZhO+VLPdvRGoWAWudZgDjkbc6KXDPIU/YWdzgsedcGzwZsYnou9zcUgf
Kh9ooUHCV33iOmK2Odx+yiYyr3xvGqv4EzBMXEDeAxcEH4jrw1ggBRTeq1k98bem2rIOfdNe2vWt
dTHas7Xl3/07YIm9a40emAJyBT6Hbq6Q2TnVJbLuDePAA+KyPCB1gTU6WXfyhw/uYb8NXMYB6QN3
mQtytyxpnx55cHybfgqSm4MG1iUnSa/f179/6FIP7AVeNql5Vvz/J+d1sI4/K+RLHuuXS/+x1BPx
wuksg+vXqMl/8LGJ//opAPajlU1djMoSer2i/ZuZ/x8bAlZlOkiV/UgRNdJjf0shR2X4RSH/5a7/
2ib4qVr6SZMZEDJCpzOdjMNySn+ra3tTu1RCaze9xZTrouNWxxOs+kQJyd4T6QByNsU4S8Uufchx
YmpUv3UvOhZLflhS7HAYBMmu8NXidB5bzCkx+lh+jvxQdVrTh8Hby/YU67s2QMRAWbmrsu5+pmIJ
ODtUNjjtwyDqWKdhRwebGC9BXtIg0InoIamgDlkyKXcNaTK1S6E3RrtZkxxOHbb1gVOKCg7DsL5K
elq1WQPzWQUVm1hsELx5LQZzWo+LyloMnL77zdfbI0djf+SUUCmdWwPE0dcqTkkcT/pSrJryPgvN
b7mi3ILQqwe71S/Y1LrhXQWjM5Q9wRfxlFC9td1bQgYAmwOhWDtTL4rlkPcKGi+sl4PhPvUkW6sK
9X7mKTkxVYNj6KTqrGjh0Z8OTXXfxu9t8lkYoZ339z6YVxLlcoBjtt3J0lMbfjbqoW+F18AMtyrD
9Pwt9rN1HaBdQgvhLtVqa7cdG4QS7cYQkzSAz5giEmt0htNCaI76/3F3HstyW1u2/Zfq4wa8aVQn
YdLbk8d2EMcmvPdf/wYo6ZIU9VShroJGVDINiAT2XmauMcerT+lUlZUDCnIi0n5vjqwKrMTInvLM
DfUnXW4WWcgbTiuNUkWaPFgE5Qkt1kAZNnLxoQelneAoZUovZsgRBKV/MrQvrEaoswuLxmB58bFv
LA49bC0ImZPEjho1Z+aMBDI8VUtdXwBv09SOb8wukbeZVrSQ1HUWvCoToCFjPOSYIicVs175Rwgx
xBADNJPtqlRG5t9FRuYKcOdBuzf7ep8yL5WT3EfKmwJRgJSIuuzwIKBLu9VfudwyNtaiBggjmSkb
aoLoUxpB3RSh0035fRn2qLdar2yTXc8eq2b9aRIQiRQUU3SWz8HPnos+uYyd4twCSiAmugQ9CZdq
E13MAOqk2VNpH9Z1HT2GKXyabKbIpSfC8G3MRKSeCpCRBvKHaJX4cIGsDvq7wkyQsGzSyekiAn4N
zTz20lYI+kgG54uPowS4L+bOyjNKcJU3jmzc8UqeaE4kPQY16X2bMdMnns2hXFv4a0lZv5kyrrCR
ESPVuKrqEdgMa37T7iaJLn09LOmMZqab1MlVuBkr3cg8FY2aD/5OKmqk7e1aqm+PMvTSKQNyr/VD
TU+he82z+JB0PVMyottU1NaqdW+4eGN4QeLVxEtoMEzZt4PiaoqA8tFpjP3riD+nxJcSGeWnoDUr
kcHIMmhzm4JBrG8AFelJpS/FJLoopb6wqNovrDZbpclWgRbVkNqm6uASq8PTQSao5Q5VGwQPGBOF
3OroIPsq3ERySsWSMlL9ISOsV0CITPmn2HRegeC2C56MaORWjugYM7k5wADu0RHdUMrIDw3GonQc
uq+QylvRKbhUCZuSTkqDgL33gZmiS3U0vcACEB43Eaguv7ZgizHEnMRipclU+G9IzgnkxHCtoAbQ
RBrxtN2U6E7sVwyA857GYkQ02Kk7o4QUGLXMH76NuSMo1GAwRZOAR4ggdeJ9SeSSctJNbptSZxyW
mVGKtZhyHLuUUY62oxpxLqf1raTlonzmAiNPmF024b4doD4NZ8HCgMAXj2NYPoxM7NYpTmqVpTkK
Sg2/quywie8pd92VKSZEqrK/1dPq3xwE6DI1Wo0xEDg49KH/Nt/TfgkCfnn19yCAlA4syh8eyWzC
f3jqkO/pMhJAWCPzlj9T5r7nexr2YNTuNP2bTpG/+qNNrvwHqSTqB9SIpvlN6v4PtIhED78EAT8d
ujnr3X9gyVl9HBlpUolrw1gBqidvumU10OCEGlaCjaSarQT8MEiTxmZH0sNzkFnM2Vyxkyv6QW62
vjFuzRwQ7eDBGZwJJwF3fL2Jx4DYPD5g17zOQ3lLFZrXo1TZd874hUYNdM3rxDQnQ4GY8Cj5cebM
ya5QrdBIPcz5H5VnfXk7hBdN+XxK5Q0uZm6yNqbTbAwdp8QZ+cckOcXOMu4VJPWpcAKhWnF7IYc3
3pScnugqP3T5MWwYNR094b20kq3AiBRt3n196NblAoKbI3ktPqBAQUPlqjz1/T0dqtum/JxWtewx
PCu9sQ4jMwoCvHpYkTBHZfLZPFEnUp/9j7Rbdc1pTuj8lfmhAny5KNV2/jHBLA+84pEnLEJcNzmT
t8WFN8iKTfdGRRUzeWWbLru3ENh6fB1W+V64sH/OKSNzL3v55K+Fi/9sPqfL+DNQXqP0qYNze0yX
ZI4m2YFFf3ONUhOV0UiFS1jJ+a6aHGqnjWRf2gLh8T3PmxCpebwlj6f79N4gnUH+HVlXXTt1j4HX
je9Se1LqraqdVKjyzdFfm88d7XieylGquddG7wVs1YT84mTSSr82fF8C3VQ7/iSxNZ8tJtCBRTOh
rikA8jx/zdjahQ/niUU3/+/CX1NhbFKHnE0RTkmwjw4YEMHjWZOrqk+kcDdhP0xH4Sx6VOwPMfiL
hattpq/kYL4Hl3k4td4lPM6QAbomIbD19+mLYTjh3LnmAmieSUr/FF4ZAXZQSSHOz1w6R6nskGlK
8YrUs6L/Nh2zV4N6IqX+K/z9O17VUVh4L+jcWySR8lN0GKdDIK5JfwUKlBoHwrtXzVuvv6vD3SQ/
y0/EoSuTrXs+mN6Jr0225An8K6oHFGLn6AA8XnMZNfviWKcv0tSHpjgh2+OIqgfGlEm56UVz6wCP
9u8G11ia2oVjNd9JoGv/aPaGQ6bMO6rMFjdPPpPmJLdMXnPQmGO8a3Na3blhdZaVL3L3jJLHO+fS
iNYMCysbHiID7zQvvPJx4ZXkm4fy9fPIEJx2ia9awaA3tQuLbHY9f6h1z/nJSRiz6cV8j+OdNboj
ZZjWzl6f58x+epnsQd7oCFfMcp+bbxwIp7JmgBndvs0Z5P2Ec8x5aXlM3hTlA/B8kLfITt9E9Tj1
Z8t6aCWuFi/wH3xllXz2b35NAOpNQuD0j0a+Q+YvB88gSERtT746ieIS21y64shLiQqi9ygU11Py
ZujQW5O3Is8cCavc2zMDjVb7fIsxcN6zuyLcb1e+O0Ni59/NQ7sSPgwmAhTk/BgKVKrD75i4mNJ9
JHaAjXc3oqVulUlbkc0526UY9zIuPCN33eCzpCzzGH2S1VvcTdHi37xp4oilqjp7lCwzlfW31lgH
hdbpZ9aEzbj++N//QV+PueSfXv37pmnO6fGc58oQwKSfJ8DE/6jI2JnnEv+7M37fNHm6ygyY8ptf
JZ3W75smjTCIUAQyko7E7B+R6kjDf9k00XBIoq4Z2m+2YD9vmrFsBKnaZ9IaYUyH1gtMwZCj9Snq
vUBJrOxit8kjJ1lXgspweuTMv/Kgw/ilcczKK5K5ygR80SKdBFIXUlFLwXNgUt89mS/6S/HUn4fj
dJJO8Rv6MyO9NDOVAMLGWN4JU35tmtTG2wKHWyE8VDqmbuvuisAielaAc2b+sqT1LbSboUEQYne3
Qxvua/QbDUb2AdO9CNBVwKqip7RrEQv6VY1bcmWz8+P9jmwgxsaFNaR08IiHuIKiDbZbO+I0vxPr
N8N6rW/7ZrhLG8aXl2nq5MldpWf7uAaovlDvg+BlxNxOQj9zZc6m/NL9x7q5VJl8l3JyynOKrXZH
YfmsKp4VeZbe1AuvJq2ubk/5nfkYARWwZ/Yx5j0sdvh6bJDo74ZNzEIIzx/k5JlRJGvfuPGawqA9
siuUO5OyX7VXUuT5bcg4sEQFFTcsqr+Vcu0gWElIbXEvikgTwKq18S6k35hjWLEfrSUNXgLrm3A0
6xWFsfI6PWSX6UGY1Qwf/kQIJIGW8Or6OgmH0l/WDevCumYLuvlp62QqUfhwzmhdY020ysdzqB+u
E2NO8GapweOl8yQKD1E78E9woN70sOejD4in/HMaLBlmT4uQIvbXeHNTJE61qxv3DQODcZR7kYnY
fqLvl5oblSEOsTNeRYYKGBHHpAREgtjf1a0FOZQ5Njgr524QFuMEYQZSdiRrODgFC6l8UaCqaidh
p8dPvbq0dslT7tYbcakch3eexWIK/yk3bfwfjBU22ycfk65M3+jYWysCm4eEQZa6GOPJnqRPpcM6
y8dg9OZMpbgpaVSWyZeI3qwbJaxPr3W5MaKPoNxhwyN2B+mbAY001aDtusvIrIdTFvWm6AQPzX8i
cJfcJYBgOwf27IjGDk0L0MQdyFq1Qjpd0jRYS8w7fOH1VToqBFRzZ6B9ExaEWuOz5S6blQ5zRrto
F90JqH4+yuuGccTQPu0ep42K0NGpSXoXj5WbLHCaXTD2siUaup9I5m3azUyoKc5766/oJho2FLF0
GaUuPwPy8fpST40d8MRtigEtEsteu4uT2yYV6SnqUDsy1SnHswUpTJHfBtWy25oxO2F4aoRw19Hn
A/xIA06qKZETDw3dg4aasfYtG5MejLuxJCLIqpZFxW5ZF0uBuZy+nS4Gl0bO5H/RWK9A1agV53bO
tZQxZVMbCr5TH7mZLhvjZPLZN5N1IXlIOJruvlXvBcRIQf/M+6uPINpCCshwXtB4RKK5FMZuMXsG
tUK/N/BKCI09XxQKcAVrFsFjMQB+v/gGLVrMwPfZb/r8kDPudlsEXFa+tlFOcMlUJgBvuFQvYK4l
fmwjWXMa5fH8gMkEE3UtWzLGeW7SdUxsdtcfcrC/0D1o8tyb+rl39cOOIqMO/3lZzkqd+ZY8kNYa
0CTylI2Is1hrF5TIGOCGlIBi/HxLwlWpEQ47xDNPGY4x8decHw/3IiMwB+EdNWy7M7MlYiq301wU
svPEaLaMK+LxSlomqe3jhdGCeheD3iZL4T6NNyAeG/QgdQu+kxFP3XyJGEUJukXvSl6t4weGSXrg
kDCNIycMctJr+mAWE7Ilvs8QzkH4aNyqDYSmqNibxl2NvZILSOr4QMSOFwh+PbzJy/HlDUXrwqR9
4V+VlE4XWrjF+Kmj0NgYq3D7NlwpHm5uK3OD7/wuPWhP9N9I2iQYKmhxUug4TB7xdfaI48e1ErE6
PrE52BOVW6i9unW6cffLwzHXthyFOBwFmE4mqxty6tnVLXWzb94TiiP9/sPclIfoFF90gms8z2/L
wVxVwrFQbQwgXFwawXA5imN4zE26Ey9i2QddYC27uXW4lMxVqntCvkgvBXSlw23bmhgXjVRjkEaT
Q0WgwnG+vjJfcshvht0CqB5L/ZBLW3MSr7WEJWAav4b9nUbJqB/YYr9CzEGS8uYCsm5geL37jV2W
pYOeCWAVflUbfEf8RdlulPRuKmEqVRAufM2ue9mtJUQ+E5KR5suvmXKoq4jJngKQuC324TUfHzr8
6Av9EQBnQ0fmm0AGcZzq+ZWL5+GaD0u+WMNM5TKdgVx3GGKNK2NwxXLNs8zuUcaDKDtE+UNQocoR
r5X1qErITJcaXTyPik/lGodFE661fR/uMFVL3d+WxfadtQjbHQuqEcXq7o45EMhUHfpr0al1bt/s
PRQ+x2EzSa7sWt64b+7yc9OfiGOReUSyrdMQehThXhUr4814i12GtPklV/fjJ4+VsyEUR0r6vEic
xENFjP8fv89rNCY70qXoT4K60iU0XB9y+Il+7qZ46YYFnFE43FDSeqONFHPtWHqozINOQbwmKmnN
6SINx9SfcIZG9Iv11VcClEQ6N5GPqcUm8926WWo3BMcUSXPB4/vT4B7lXLiIRoiQzrwpf6wTmxNY
4ARD4uExpuNYPbge9zFIei+niJ+W5R5f6oTVUQVFBlflJjjVXtzGjrjAlAL18kL6ZK4YnUci35Z3
sk8NehMFd3CBZjtE4VnSoG0tB+2uGp/JGod5nDHcsoQmm+RRQ9xYpq8I8tyJ7IwexyJmR1zUq/Rz
wP0O3AjJapI7p9EsbRoA+kr1hMghhdgJV8aIg8/oE/FiCCngs35Llr4bLfWLfkgfz9JpOI2X2xfE
PWkeCFiIFVi24Dn59JkxJHaBwpbvNFws+Db30CFv6lq44i1C9zagfyK5jPZk/XqKfFZxYJMCE/8d
tnB0IMdNHR1vdybVCrItde8zFzg8ywtmn3eZOyOecg+lyDE+FvfZvY/JxrAcom2qv0j4CAjTUysu
dH1Trr5gNiWxG96ZQIi7aw9eQJEW2VrONkq4nV2EUCRP4Wk6ITZs6LRT7qyWM3VmXSjRmeWdAvFC
PHTSbyik/68AbhZn/LoPgHtAH0ypTJX+tA/kGL3LfqiIaz/aaOlzOhI3MNUA0bOu0l2YbdMvH/4p
xnoj6xwCyxpeqIqi63bxM4o4KPU6a18w0m5AWtZsZKM4J9xeKgwTIaR1GZJa9UtXL703bRTC2tTR
ki/VWEf+o0SHOw+3iRgdpZx39l8tEAyaSWUfRYBau6PKtY3CuXhQMPxapB22MwukRuJqMJgKnXnu
/iFkwiOjejWrvZ6ibo9J3ewF57Qr7TmgnezWONpNd/GXiONQtYaAxuJeu/5e3hsffe4MVkYhnvHL
4prt2gm65+8ZrHbiQjvc7mDFbgqGgf4revmLDZgx4r848ShQZiwI1XiY4D9vwEOijFZf9OKazd6a
Ahrd1Q6Vmw1YiLBSceW9KLpomCK2n65f3hQcWoRmqfrRMh4hJC/gqbHJoJ7g7i5svqYXC6eZ0UVV
1aGlqBySCQGQIzKRdtkJm+Ak2pPDOnVRX+GuDWvVlsi4PvwHvsK7+pyfr+lL/RkPdq495sO5bDFU
Qkh3c4VLuqSRxw/lENqxXYwOxpRZgFc4YG8PqBAhZdnbIgWCHI0fkkhj0X57SBNtBeAr1cP60Pur
KWWSZQfhsCMh0T8wDn9TmYD+jPmeOleot4CJDO0psfL77hb5OCVZrOXFs1Jj9DPuU5YuODIUM4O7
yIOAuDi+vWGdRk0yA1i2WF9CNz5PgPXipbSaVgy7uILNW7q3JbPUL6aXrCJ+hM+9z3q+BUs74Ttl
B6K46upkiQgtVyGWu+GIdQBp4618bMdLjatFeiEHFI3NSPz4gimuipfQcUwCp9CAd2I2+NizNk2W
sE4i1OL8wv8rt1m0sLcC2N9zAxEc2QIyHjAJnyxq/LQ+RKpZWP5ASnhr8IP6V1dIVCI9yhFItICP
/X1bYa/80lb45dXf2woqdQ7VMPh9BhJQ6/jeVtAkSZtvQJ0Ky0+YHGRkmiiaDM/OvDNAaT9WSAzm
8iwDCgMljRlK+w/aCvQvflkJfjh01G5/kpE1hdXT20/FtbiswhdJouwturp4lTEKGdwJa8XUVbGR
lIIFmgC/c6pmKWAobR4qC/bZAmdgL0BttBkxHaRZNskf+nAs2/t2U077AVtUyiTYz4DV0zDwqnHS
lQg26Gj7Pd5WMbMZS3nJ5MtWWqQuUBggWgvx/pY4GDvO/6nP/n2DCbG4bDx9L6zEJaP7LskC25OG
LyYjgY/cOsG9dor29VY7YYh7UNazL6ngzWZXBUMW2GMLgAFbSu14mCC9LIaTekazqp6HpwDdwYFs
8mk8aucZsr/rn0Cu3IF7oamuxbbwaGC57CS4u/GACun2Rf7EH33PG1FDGPBxfckc4m0H0wxiXm2b
eWBLjS1IU/6S58YLeN+Zl3k1Xsa8h/WYb0DygCv1LPCp0/yHrPlGSA2CXSRxBmZYvNcw3khvdT7i
fFMdtRWMUuFRvNk8BagqH1IdqyNhbyHzJx6PE1d44+GkXmp0O1HoLdplczfeK159xt6RVEnepApB
wJaSWE0fCc1ddI0PwSm5pof6NTqND+WBPOAk7aRdt9Z2wzrBHOzZWGF4suhOCQxMD8zomg04NBby
h3GZVgRcWenme+3SazE9e4yJxpX/Vt91e3U1TBvG4JU5nCuPDf7FqNPt+i7blMe0waDSbpZsLSvz
kSmTe3XrY/66L4/SJwEjoUf93nrdRnySzkjsiATqJ+NFe0EqXgteD66IrDYVDsr2ul4v14+Y9Nzh
IP3tydJ5LEnAcvxyXjqq5ViOt164oycE7LZZhUt9He6zt9v+t9JVfJ0LU9mDeUwxN0937buhO1l9
4XdpOb/oNDA55BRus+k9EHpr46V7TU+YgOEj61D8cCdcvEWcxID/EgAg+eOxyq09Jt8hd8K1pGhH
ev4wuzmaLvaMry2GZ3Owm+DpYjf26Nja5nYyKafJi9SZzW7LreHgKecx2rBX32bfRVyX+cU1izUa
NTG7oPRmLHHjcXfPk6twDP0KBbQDRddOMVmji+N0uNYqbApftztMX7fEr+5sPBcSQOZeiV9Njs9f
sEFZt8AlEjEbwdW8EznFModFikqCj6uWodeuDGc7e6zVbuMRBCDEuzELtsj27bbfjiv1scCnL3Dp
SfBq68RYLq+c6JbsIJ1O1AhnY2FqMZye2V8uXnzgNs2xm4vXQ4e14YCJoul0GATTOwFkSn/CweEW
mKnkknt68V1xv7mf7OeS3lJ+9Z+sTYsKMV0rOPlspo2xpFRqq/yTAKF65dpY3q75ToHu2rk1/xeu
p6W8Zoe8rWOMWh9jrolpadmCO+/pMb9j4mA3i7lUObNWzfk8Y4OYHdqdvlMd0nGXoVuntq9v8Ho9
ZpCd06dhPzLdxCEeED1iwtothvmCgVHq0vLRj+pduOMCxB76QTsb57m6RcEK68jATl3ChiWtDXdY
sThiuc4YCn7UiFGpmTWrpbmOMKemDOz4K2xvKZmlNjaLFFsBv66I+ZfCRvbUu9tyroEhdne5Tvl8
/lF0f7goNdsl0LQtd0Eu49wWjLV6V7SJC4pqoX253Ba4bCFnNde8fCF7N/uAjR0vdIeZCm3ny3w5
baMj0AHepnIfAV8vsQMHjTTTxQA5x3wk8YQ9H0C8Vrh5IMIuXWSPS322PuIG9leUhDn/fFGb7oGe
GEWK+XufNtxcM6fKU4/Wy20tkZHtGAIHoCUfK/JEgWMwnWbBc6irBofWiV61JV+ok61K5926h32e
BWt92w2s1Y6+ZR05S4Ptv6EjbQWnvhsR2i4NBMiWO32SSW39x7H3ks3E1HNzZ6D22ftvzbJKtkA6
yyPkGl/mmZhKu8WZ9SoK1miEWL9QtkHKJRKDmhs7QPv9R/4aDuXbdF8KjrotFA/p0yk7F+fq5aa4
HUGjPRarbm++0Xuog8VwXx7nrFb8V8daIKRQY0oMPwEP1P5WwnFQH//cjfrl1d+7USaUA1Oc88lv
EdV/Yy3cPyAWGCYKDmU2XtIJw753o0BkzNpQk9f+Zqn0vRsFyN/i3dCaYCFoaP8k1lJ/ZbKQ5IrK
LCXRoelqczb8g4LD91O5l7VcX0O7oYabD5W1p1gPU4ZRpHigVuv7qMhbZu+WyI9oCEk3AfGdpJeX
KKtcPwufWzFpdo1VHoxSHc+m0U1Ik6tV3saEZWbSzHPd7aJMpYTJ+gyTOkGt74KhHddpICvPKgXd
u4yJ3moylIMeVyljOGGPd66YSKe0YRDQ1mJpfBiDgCHgQpN6AsL8viZyZEsYwa/7hdEe/s2tVF3B
DQbTB6JzGWzGD6m389q8/t45Pbymn//7Pzvz4c8X7y+v/p4okCaoMqizP+RCPyQKs6EELM3fjL00
PvP7xQs5Y+Zb/pEO/JgoYHJJamHJhmV88wP7B4mCIs4lgZ9r9j8d+jzZ8uPV23SWgDiUEkX2UVG1
5gdWzg5AcJSkC5XBjhUxfZN6emkzc5YFCD4cTJ4VecF8ZnmYUlsXj7VwaNVnXlCpdj84eFChzVwk
p9Ft1uNDddVkgPPlQXQBEtNKXVdXnnhbUbJG0dstE0SfyUqwlhq6ZiZNXqJZB+xENUOmhA4aJcrl
sOPjx4fbiqM856TnWN9MjubBsuejbqu3dCXbabhXPKSRa43kYs3r5Y6FPfXEh/SCF055CG/ezZhJ
AcD9+Sf0r7npVFexmuyw/Jp2LzzJrx7ofqNHEOCEThtfUF1ubYj8rPPYxmP42yMNpJr53NKRDBhQ
2ICQR+exep4eOp0xyAV7bPjMH4t8qR30D2SMfnHUAFSUhzR6ranJg2Y3Hci2FgMf4McsZj8FxIzD
YnidOEl4YC1BzouNy7SyQq/m1foaIVoeVK9da+KLoJzH6VFvNw1NA7e+as890WOwONxYXXbPj6d3
f4cblzaEdnZRvRu+zYMjb4NVva4OWb1ITxwljx4IqabHcZefeFvQKl+Se3ueh0cpkb1yAOlHZOGL
TWvEGV55ghYzI8mr+bfx3wSTtiu20cEqWMUf+Ympc8vYpqea8E1tNwZ8R7SzSH5tRiTcdrH90EEv
IjJZW+vQu3lxtsI2RNhNzwAjf3deHilaoZ9WL7glOLgbv+VbYddSdNVsudoCokvou5yscCnsTFAD
qkPzVb4YzfMWbtvNpAv5bJjYGraeXyyncBu/iRSGddFeaR8VABrD+ZhtoE167578Ei0j+9+85qkw
gkSUj4zCsUr9rXxkr1GN/Fk+8surv695iCOZlIA/9PtI3A9r3jwiJxnK7/oRlpvva55O7QPgu/GN
PjTPZPy4YYOBR10izQsfXPl/sOZZM2vx5yVvPnKqLZIOjBGN589LXhJpdWJMFXYf7zQJx8MgPciJ
I2FpE4H5HVUPoE2kvnfY3uEU4VGflmhgFCikC68zGSGr7HbPBD+tcjleyoWH8XyGJsNLX+INkkPZ
pd9ARfNu9q1YGMjVHqNTbWNVsgTHSqpa4emriIsbk3LmktwXX9dwJ52lcM3/dOZhUD0lXPvKBWt1
uqF3CBOI6UnqF/qbvDKbxQT51tjzh+a+u6/mTEa2PKhs1XJ2I9fzNT3s/razTDdKTpVxsugvJ+NZ
f8OLnZ+xF9NEuv/3XvmmBuSKS5CdFAIosKy/2+23xu7nK/8vXv3Hla+D1wI0wRDptwEhkS39j7Ig
UC6AXMCw6ItIgEB/uPJVPK1lmcADUBh4bZVi3R9Xvvof+N6SKH6nfP2DK1/9pSw4H7pEldEwCHtl
ay5A/rjb14U/9lEcA+Xqt1m3Ffw14GnNSF81KAkhLE0RCSgaofSzgjHIWFIRvsNzFnOIUb65VxvN
xRDTztJpEfYolmQ2t+eKu4bmZ6KfhPxm59gu17DrZqKD6EyWhQH1ayI/5gVk00M1kH012NHCXJ3F
9dH4XrBSDxPQJHjSDYVEWReZjw+G6ugXDPxjsGMIywTejB1EAS2KGzJBn+HyqqZLhJ7Qp/DQyNuu
kleNOCzThqrUrUUGZSJV9gtxodCg1nsh3VTKhKRJhmZcTG+DZgLuYjJgSg6SEt8n9IX7fV+SzRW6
tjQLBVxxAgwHQIE/HupAtFEjioW5mSAUyPAPheyi0FvQ4vw0MroK9AFvOk7KtG6jT9UMt0EqHNW+
9wpheAhjf9Xn58wC8dVrbq3RMsbDJGk9SUcYGWx7wNacMKmp7jn9MnQxw//KJaplhknOChvB0oZn
hqUXwUgYA77pKZ8o4k6yU9KuVWTJhhviDhTh+jawpQIZT5TGQMIHCIaNXILqtHJ4DfTAmzQdbRAD
DIqgGcfjAWoURduaQ9KQwZb3jTzgO8ZfFOMN1VICyrzEyVqdlhPKl0BuT7GVbY3IWoYMCEVTI+9N
5tXFXlu1AlrqVLKLHCSQljFxoxnopmTmgaj0hb2C63UHHorXKrQyfUnzbu3gBpSMi3BScCPEqLql
DJtvC8htBm7oMxSllN6z4IFR3814AAT0KfiYOmMflXA5+tV2dpyge29Pr8x+pjA9P0a/t3sVj2h0
75qVMOL8lGu0QMEELBr9JRPxA1JX1XDX3Z6VodgpEM79bFMJewCgecf0jCBsa+aWQonC3oxzRzQY
Vi9j99E1KwF4b3FoS3ndgSczelxBhsdoLj2Mr0VnbDUKxIGCFnrqbLkXsCwQAJEKW2GuYoYxoonK
S2LqIUqLP8JbNZm7goBpLCgE44I7g9rk6pKApIuAdJvNS4F0vOfCu/XEdGm2JPHdWjh4j8L0CsYS
NFJwSMvBMcwd00ertNvd6Nh11rPgH8En7XrrQ4nQl6PjQCRGQZmusyUsqpgoLzho2pXRnrVR7oNh
VcOZi5KawelNU1Ho8LdFu8rkrUhpOBeoRKaFe4PHmykUkvp9PdaXGdrFyufktYbNbrUC6yud5bwI
EY4BscvHdnITKTC9mgaEWBbXYcBMuxLGuzAGqyZGyG5wksOkqi4Tt7A0nN3b5xiR0Jid1U47DL3O
BBzMbgFjLQ36ZhVhMzTX7GdXTW3Z4x+SdLt4RmlN5N6q/5yliCJMpxZR5Pv7Ur5o+VNmnnWosPFL
1nJfHDtMSSzBnuDmBayJGr11j88Xuvd4fK4EOr/0OeKDld01KECmcq0ZKC1XRgSRC9Zaaa7KgiC1
SfbhfD5a1c4Ln+/5UFFCzkUv5ObJQR+JAPV8GgPiEXBcGAOXn5RN43ebTt6HNdp/ac0cnVK/h/m9
SDtazZ7H/LFB2NY8pdwkkx7sB79jvOrcEpsLKlu+MBwDNEMNrBxFQvduMBrOIpweIrrRDVZxasvl
59/XqrTDjSnTkA3EOBWgdBowrK+lo9R6DXlJ/n6ja5iO1SVvboQN4VqggyHTJhbHNzS2WndbyoLg
+chbgdwiUcId67aeGKJIsQXD+iW10mGXzzxQOvHGoDsRs3bKNL36ofkWQ4h26wplZopv8qwNx68w
a9hR1B4kIWQqthGKGzV5QjLUaD8ina0o4xTLwznSQws9C+cEugyr0HgTbTiB4Sst7PQkNLm8F/z4
qTbGZhOVRsbNNEIqaj3gx6u6tEAKa8ISs8+vzPTR5iE6lYz0Q2hvzlDNliZaR/Vf3mjVK241q7BD
XTkyRDD41k6GewIdiXZ5PF6riGqpjJ3ZD6HEX/Xs/xyMzjsyobIkESobItCLn3dk+iotvCdCtkFv
l7eUgmSYOL64nRBVCsqbEYHiH5D2BNivztKRjJGfxINqdJjHA31aIbJRYfbYEcT8nZhA/XNh4NuB
MTQtQ5uEoTUb6/4UKjS3JDDiG6Q3M6alpV7g+4xLP86nRRchb+gjZj4Aip00gJnlLWAGIPCEVHBz
5Tgp6XlI44HJOhohU34YlRKclHWXKPK21NhFhNQLy8iJDUQ/ovQUtsVLHzN2mCX44jbXqRwhHE0r
Mcr2smA8RXruhnXzVfsfeOzuburkRUjRAPKMLwItKnmcXJjWf38KpL/8bnRM13Vdk7+hPX46BUEj
je0txaiokNsloPhS7VZDXp1CQoa239+kU40dQo9bUx1/3FJOFbDMCRx73XVua8mnCBYFTjj/xzXz
V4c10+tVWMzMon0r6fxQcJRTLRqlVOWSGdBPl6e5/xkxXtzkgR3JyTYvqb3+7bXAV/1jwjRfCsoM
c/1WZIXm+vOl4IdtUPjBmFNQ2ErAaSwS6b//hL9AZvERhKaGjmSIzjmB849XW06o2ieRnK+f9t7n
bfF2HBwL1aXz8UB6tECP8WKg9GewevFk8EC4uNIeWCxp4A02ktrFu2W/i97gml61uMPXLqJN1a6I
Bf6vc/9Xt8WPB/qn28JXb4AZQw40XeggVMIDKnoXdMmrvAF44vautbCQdjYOytTFy3X/dH56edpu
Ux4tF8fcXp8Qxs6Hjvy5obW3JLfbHXa7y3q340/mAkvA0y5buMHizt7pZH3AqrADnG0CAaF/6zGM
i//H3XksyY1kWfSLMAbhUNvQiYjUOjcwkpmE1hpfPwes6apMMDrCmr0ba7OuRbHoAcDhcH/v3nPf
T9/+3wwVv54woG2d/FqSrubK3Ug3o9AYgAhCfuR3D0vzr987LjbXF3cXi8vLzcXFpl20ix8328PV
+mq9PvAjD+vXtXO4umUDSwVn+t/p33X0DYRlpZB5bOJEMWfTIoG0VdWNnF2sePBv049YHJ6vdrv1
mcc66TV+n+LUAiyTfgEjzpZhzR1Tgo3y7AJBg3C8vbmp6PSF34yX/ifouHME7anEMH+jhAEh2cZ9
ypyfzSIAUWFUdwlsLLCs0AURYuzjjBqhtspVY2MXQB9jZjA+6jYihczNDy0J3FXL3MrtM0u9IY5d
/afz8GQk+vz2tYHlW8QFZKz13nVe4v/3yScF3gn/RwYqRNRQJb/4aABkrJF+j8SOM0Vco5kyEIxl
mX0d9AANgL1ohbd0c1rJaAt1I/7O7vAqya3XkT2rSTCpVyYXcdk9J5p9I+X+oQ3dZeDSP+2fVY8+
H7DiSjyrWMBbGWGA9iz6d4GtIgDK0gEIFT7cUu+7Dv00eZWTftnnZbWpwVH2KMxNSXcC1AV9+EEQ
Aym8Fyq6PdBoIgmXlek/aUN4JTX7ygCsPh5ScidyOV77aEmADRRCWpp4ODVh3WmRtFKK9NkqSKFJ
P0SFZLw3NdqILhrhBOR6aG40/OVZUjtKD/kmMkAW0/sc94WWfa80sjrKVzmy4cf97G0BIAyHkkbK
WUcbHq7cYuSD109+dytY9unIxh/dYmRthkJ/8Cp21KO/VUwgy5L0XDU/AsAZFaQ1FwFiMlagOt+S
+l0yaFtTlcoydRFHt2riZOFNAtkiqsbDwCkz9a0rr78vAYuQMJ+kQARrQi3sHnNKvVaFd0ml4Gdi
6O9DJ92N2kfuAi/bFny56woRagL5x+Tsp+/qVqw13QBbhMkklNbFeGhsql8lZ1jREoXu+J1TmqB7
dKT54k3iDDQgsuuan6qkgb/blUl13WmO3Tse6hwf9cZIRxfjfK9cNIqB+vilJ6swS4MbZZSwKqGz
98l8GtnRAiXorBsTfjQ34FHP3iRdWhYh3Qo2sQKwj+/tteq5EfSyzeRRV+Gs1uYh16ArayWM6E0c
+LuiQC/R0cvvEnT/8F7XbZWRhWEtSLJTY/e9z4rtWDMl8h5jlMFXpuaZJs+KfWmzChcvlkQ7P94F
sJI0jnJ7vag5Qr43RBEOSnBdSspyUIB8FNamES9+wZ9GIkAGHibYiaVBf5wc0gDCRrIb9J92uy8H
J4yvRzbmQPN2aaUtbaZ+CtYpP4wA/EnQAB/QLkLjpmy97wYXSt9uBYxwp9nImMzxrhk8RyIkslaU
q0Tz3vy+3/j1pRAuBQV745PCUsfVNUwZ18wPWUvhu91R+lSUm5S8xF5e5Sx8jQ+l3PWfBiFD08OM
i3K38UCpKGy6SVQlWmUtpOxplB5yjKW5jzYzuQVWhhILmVSCnKMh8csi1ixT9wZqI0x5UnHNazMo
0XXhcZKM3FtlRAHjW5e5yWtjK2LVNPQk2ALio6pZbcLtkN9QpQHp7nKGMwP5WsH5KZvSKhq9bVYW
m2g0N6V1F8a3DeFnkVv88G2iJ3V31Q1Okds4utoQV1jxHvYSrX6gEYGK8qZ5rpG1e809AFeSERSb
+ld+5clXrP6XsrLTpWzvJjl2puLHoB66xgKfYq10ILlaHay9Nt7GxY5S3hp06jUR7bH5ncMZzp77
3L9R3fGb5d93vTW9Li0uiLqqVon/Hg72jwLYHx4j0VwrQbaKJUzZHFuLqxQtge2Oh84fb9T6IdTw
SdvGXWsaB5s1R0Xvn2clfwTClAxe288hPyabynZaG8GSfaMFAM+TDiiJLFg70v0YRdscJV8h815Y
q8BrWejaF7NAk5LZV0lKHiQiXoO89/K2Mx4rfIowCvet+ioyNk6tvrLM9qmiwBZAoYml1jH7NzcR
Tp8TkhNyYIO0I3frTFQcqYbtKEO996C904FWKlBbyjfdfU0k7Ckpvjjvue3blQ6iUUbwllKZUwl3
TnUbfIH7NDTfS/MyDq57ddgbxUvfEp+WZ+tOA1DC6x1UwUZgAooqyamCbpF7AytRsy57gPWiXWVK
T/AOvwnRb2hFG0Vp1ixkghMnO/EwTJHcdwd/JAKVKazb+VLLkutUN9Z2pz2pWQRg9qnBHyOQfslA
9yzO9zeila7Npt378rdSkbZmASeY/JjUQ7yHD6mWUKRzchUe4EwFZoqm/qjbcKfWWL60amn7L3WD
zDlA7Qi1iAoBGUz9WmA9CmLet969CRGuayI/BBRhowGndPezIStPJep0AhhgD4jsN5e4hESoN7q7
H/QLn5N9J4crFyu/FNBBhaWcjjY2P3gB6IdT+qZSd6hpzIVlTrT3j8j9daxiL7ENUpxfso+SW0Tt
TRHAl6hp/lO1gfAm35cFRtX0rm+MuyB/HlI019zMsS+1lR5o/DGnaO9cEbMYwBJOim0ctLsYnnMq
kUITvXoxTAjfxFeJmVsO9INw26covWijD7JwHpNAApCGV9dDFZq+6Xb2pMsDwJoIi0tdN3s11w5Z
h96/7/hM/DBbbnYhpmy4uAjpLr+RqEhlFh9U78EViIylbUibMR2axdgFz0mD649vqY7mX9fuTZXu
H0aRSP9ZNdgQ4+8DTmByiV5yWwZZWFAo0fA21k+FG1109bOakItewgZX31qQrnCYVx6l4xw1JqkH
Lsz6trjKpPpSo/6mjiTETvXnvsNLy1QibuF7UVFLblnI6oGwwc67qN3o2s1w5jVUsYb4IdCNnY1f
FaYqlKLgxRztCrulNoDCsvmexDG1JX6F+RcL7t/aMY5tooWsYQfA8k2nb36SlwsTIroKm64WCYt8
hXI8aSgc5uvWui0MBHXpWx5D2JcRontILeNqyeXta2wukv9D8gCmVnABh2F9entvTbvq+TaYXFDY
bBRBZFWfbYOZfyNVf06y0eKJbeTikhPffn/7sn95f8J19/Jwt7m85KR3t32+Wdxtbh7u2n20/WgX
HIu2FyhDD4dvB49jyO7+fX9/v7vfD8vLl/39cn24cn7e3u4Oi8Ph/v3MaUmfK35+nZb++dnGbLsc
h1bQd2RkcVpiRnNeegL6unr7Pi4Q3UEYWZPkufiYBIfJ8sZexhz3nsflt3z5M6enfXt//7TfY2Ze
TqbOdw6rzcogCv6v6sX/RwSgOulgLOpMNn2uSa/Pcenv+sRv6psbmdPWp070sf/6//px6MOEPunD
ENT/FUz7dz/OguODK4BccYUYu18cn7870cb/aFNu4V/6mr/yc/7Vj9P/h04c6eb0jglQR/b1n3Si
iTD8+gLw0+n3TYBbGuao0bTZTJLtQiT0vNgI+z1W6LF/aFz2JImxgw29dWv1keIkVp7ASQYtWPSt
/VG1dI/pGS2E3XzTPReLf6sPq7E1G6eLdTCf3kou5F1BvoYNQDwGz4exbnxsCv2bOlaklBPU2Xo1
hs6w8rbDoLwVdvVDk1pM502M1xIO/Kqvynf+4scCEhh7p/5HG6QvRu0FayuQp2bRyNECzvWyFnWH
0QaJTxxToc6qZ0mX7/WsvenzlBCRjzrBtFh430KafNfJaGFLmZwrRT5ES68pD64n5yzs33yMcvVA
Z8ky4wv2l8jv43RVmh+dNCb7IdXZyqSpcdNU6ajeK0PHgubnd6UAN1gLVEpV6wko7wS59t6FH4ZO
JtO7VzvOXqIzOMKWBOXJyYWUDZidkvy7ETQxTGaJiqZGb0mpaUsZ+So0aXIoWbOuJGlbZzUeS+NV
EqmxrFPpZ80NgYLrb3oBYiGmwi35vvbo5sB3Pk3rm7/Wwc+pkb/sWp+Wx1+zg3KMSgvYBqshZiaO
HLwjlIq+wZ7/3EnPXuwdfFNalsa1xCbMlFr4ZeMG8+S6wKCmdhDxpJfTv2G+1k2/AcsKWSSTTo01
b/YbCg6HFrvHxlHxTuphlS9aIGZjTELLVUQRQPI39Ugz2b0UGSFG7nclzpa5YU+Ms3u98PcpwiVr
ynFK2QPTMxi0Tap8a5vnsHLqeB9jhjYIIIBbkwk04S4G07Hd5RUG0eguSmX8deJB2OMFpM8DvMuJ
GpeqWzD6S1/gyBYSTl73HhDb3iDMxO28XZzxRU6VVdbyRTtzP2afrF/3Q7Go2BuySR3Qmio7n4qv
oBX7wArq2pFqbGRDvex9zCzFN4GzqxwwyJawGpocbBwbeb57RCDVbzosOH6bL4a32IovE3D0Oahl
w/1QdbDA7sLWsejhiiFSgfTC7rZIMIyS99tBK8g5rZV1eGFwhf5wWXQRzpBi6WrKkuzBZdb1W6Hw
KWGhcBEsF4Q39/WqSHM2eskyp0pfDf2KHNBVGoKPDi0aQYGxYN1BAh1ug8Fmp3iudH5kYWN5JYRs
ku0i2ZkqTp9uUxsEnTwYae34lngiFwTgk2TT90n8+6wdD7IciS0BETYFpeY1bSg06Rzm+q7zV6Eo
/8rk/bc7oFm1jWdGmRx9k65Ru4ZsM/3Yzz/GqmvdVEJ88Uq9HuKL1AMHwLHh9NSYapFf39avo8xK
iC17OlpLUeOUrrs2YJ/lHYiykGYkhJnTQ02S4t+GEvKksZpeySlU7vMFeWpBX5myvGO393kmfa8L
goZiD9qZurAQwZ0e7ejtw86mUZlnNdJmt6/rTC1Qam6fq1m4Cp0K5SSw49ODTFu93y6JSGA+hgi8
DHm2zkR1btZG6zeOXxQDcZYQ2kjpiQzwMUoXrOvWrDHO05o/PezRa0MBR+2bDQIf46930nJJxNFJ
XQKQUP8MZYa0DOkJw9+ZcX5fNpgcn8aZvQ8BzRVPKDwxLVQ3MIou/IBdzt+boCNfi3MjzJ5SD3Mz
C+RpTuD1b1GISM3F6RGOTvBP1zCb4EjmUrsnh9gJ6YRXkjgYwaNR3OtUUk4PdO6hTP/+0/taAiUO
LYuHIldyu4mVTmC3HxcEJP/8k4EsU0VxCMHfnEn3m2aM4rTxGifJ3ksfSQwVbY/v/H83yuyU4yWR
XwQ6o1Q5SFL69UX0VkT/5SCzJcHwcZwSBdogpLhu0Eb32U0o9DMP5ugcY9UB0Umr2pg3AlullPrA
A4RnZYrYK2kUL0sdhNDp+zU/sP61Xk97nmnfjlpu9liK0hsIEFP4ePjlrZ7LS7NfuMkmvQReQG31
R4eDXOuxT5JtnKbhvr9ajbK+IEvjKkwMPH14p0//pCMLrkZvElmfQjOYL9rXGRmOY9zRIaodg9pK
LOFoZc/qE20oY4Uv8BedHu7IC6AxlqywJskcM2Y3QKnrKFCKrv7Fc/ICddWoKtXN4syNPj6MRkYn
OkiVDd7XqzIBBwtCbmpnpMFiGdC9XcpEu9PXcvTWoS7+1yCzFp5VjGEgarl2muJJ6+h8wME1wld6
wDBx7k+PdWSF4r79M9bsviXoFYy+73FyFggWLWtl4JVX7cdEO9uw5tbMPleMNJ3c2JjDkp+ttkld
6tHY8oRCHNTI9nzYOcI6s2+ZZtWpQWYLbtqprqgaBqm1u9bXF0N+5RtvjZViCwiWZsOmqns4fQeP
P61/rmv2tMhIBZmXMqRhX1GC0wEJVT/Vijy8p9MDHX1UfBF5zdnDiPk73k65Vm1ZMfdgqHXjCx6U
pRnfZ4XxJ+/Sp4Fmq28WJXJip2zY2XdyVCYw2X7W+jO37eib9GmQ2fogpLEGS9bUBFF+1C1ezKFf
tIF6Zo0/+nD+GUWdVQuqshhVFd2VE4lmjfDWa3BNqrd6fNO07//V41Fn+yKRRpIYVIay/beAtMbx
e0KBGNzh6WGO3TdDlhElg1SmUDNfgTLqt7FU1I5IVKy1ofKYheatyZnw9DjHZtvncWbTOpBgVqYN
4xTjGzcu6iG6J8+Gdw7BMr2R8zf28zizBQiRotGAfOTLlRHy1Eoy+TsQxk5fzNGbhlYG+QBVM/kX
fufT9khSW08r0mxaFggZpJkkQQgkGub0KEcv5dMos/cmSkLS3itGwam2bIN6LXPaPj3E0Qth503T
GBcKRO2v358C1WtpuS70w0H6aNL+AWXzpumb19PDHL0SPj+mouMhIbrj6zBp3w8was2KkIriFn30
bV69nR7h6IVAGZcR0CC6N2dfA81TK3xrRkWfLC83allstdgIN2C0/uTRfxpoutRPj16h7TO4CQON
qIKFUnIpxS7Hsnb6eo4tNOakL6M4ygSbny8rr7RqPwz4ZqNcV/uKuIrkNRfyNsrVTdk3Z6oFR4dT
8UZo7PgAPc0Wm2L0arVt7MrxgWnvJIo2WmRVS+qQC3/MbxEDbk9fnzU9kPl7amoKhUyIK9PIX+8j
ke26ETVK5QSB0ZBbSl87C15GO1pLfvejjWxyR7Ian6B339rj40jcUajBn/ahUfkIStU8uaYOtq3l
AU6FHTsNSeBx70PmMYcl9sCFMkjwwD0yltz+mSr0Tgu8Hzl5G6YnPxTFe16T49UnH3kv3YUtm8ia
/0jEgjhBCHXCs18GALAlMVsRBT4gWUGw9CWzWRoS5/wQGniXCFT2Pjgl1zqwkbwuu/yVPBOghzJZ
TcmUFdvWNeqQHqa78mEoOTEHqcLxDWCFgYYmGPKlmnqPZlqTFPMe6PUhNmE6dzXJTu1tl1J98uQI
OW+0mVx1Y06v0Yp/qgFpj21IbC4qIc/qXkTs30UdwhevBOc23idjcO6JHXtgCKZ0C0zOVJL8+sBM
oyzJom4qpxDZbTmQJl+nD3Rcydey/FvTijFoNGd0Ucr0l/42Sz4Nqn4dVFYaKQyCqnLc1L5Vw+8h
Gmq93hRT9hNG0IzEVeTBS1u9Pz09j74PbIooM1osW8bsfchNEdWpwlveBwe9vM3QgJgkrhE/NsJ5
Oj3WsS8j0KG/x5pdYxv4Zuu7jFUlxbWX299Su7zwiGskofXMUMdWSSIVKCIJlsrfqlZhYPi8Qzpk
wrC84ZU/SCkUC1tanb6i43fv72HmPZVci2tRyqKCghk81dpkZPHFLeRQ+ESJRvKLaZ3ZxRy7hxyv
p8AoAqzE/INMnHWFUEJj+Q9gD+b6RWZbl0UIUoyk9D/4AnxulU1X/+kLUJS0wY2EsQJlm1NR7atH
Uf1l3P9P6qVf2nGzT7+ozLj0bbVyuuYx8gMkOMImN+r/8ij/eJjZplnTyYJqBYswTj1wB4V4SKsG
0zWcwNMz4vjz+bu9aM4WjyK3htiup4FC/JGDhWQevhrl9FJ/+O9Gmr25jTQaNfnllWORaL4KGsyY
kmEtvbHZcUfPTDvl2Mbm01wwZ+9ujo/KNGtG80PaJQT+SsuQFERjVMtV3NmO1JIYXandtVp25kLT
4LyG7OKzBBhWav5wUdOcvvxjbzhbLPAJGmbG3yrFo51nZDoP/CCF3FuX6hD98aY6M8rRx/lplNkm
KBOZFBQuowwY1Hp8El0Grau56wkPOH09x0fSqPgAhtB+K0pncmjlPvFWjmlu+2EvW5edt8/P1dfP
jTJ7jJrSyo1s9Cz3OAkmy5AG25s49PiPXjiu41+XM+2KPq0daWUlnggZKA8PvXHZ5WRXnvl0HZ2S
n4aYPRtUs4PtElfldADZdHp0lXZm1h+9W2AxgOSpFOzn3Qgd9WCS9wWHBgRHInmKGnulVvdGeHv6
2f9C5M2//tangWaXUleV0llDycNH++K1m7H56KN7gy/wQBupcR+QC9W8cfq5w+qv4tGpkWdrvCZq
oRGzzC4fJKeOETR47t9H0FEVFsk1YFsMH3p3XfXfT1/ysdeX/hgnJJAk8Gxm86Pq0jgZJW5tpvcX
lgbHzYCs25vymUc4eZ1/21jZk1N6qqZSTZ7N+NrvIs/V4spRS+2p4RRuBQb6ZxX6dkSoclGnUEYx
mfiNu9Zqv9ylRaGutAH1V6MHt/LovWdG+5HK5NvS+2x2VZ0tIbCcmczTd27+HAAa0Y/CEsAWabaa
e3EPSkfmZ1qZtmmiaBX0aL4TiBPa98D65hebP7j/GNNJX5eJ35iX170kZOMQ0BdvYrRuveZelSJx
Qmyip8c59gpx2v7XOPPNtBwz7cn+5XuI6DeFNmK+IjNZ2OLMOMd2Yp/Hmd0/PSVAoPWjylEQzplp
9O7qzbYqqmXdlgcPJeDpy5peyN8eF1swer20c0n8/Lq80QCm0Jz6yApoGg5GuUjcc4aUo2/IpyGm
O/tpBQ3DKcO+YYiMBAvkITvMb46VjmeuRDs6ji5IOVFRLv0CFHweJ1M7Tm2dWTqGFj3XYKNbO/le
YhSvYjI13Kx90KXxWoPnP6ooHovyyYarIiGJrQ0C0AOwNm7FCTQy3KdK+ABR/GqfD8bGVXxz5Y24
DwpfuzZ6SHxWhLbXgtRi3BqZhB8CEgbK0mXU2U9RSFRISdU+kIdd71c3p5/YsU6PBiaE4p+qqzBT
pzfw0/3MYFL5icd1qujnF5hQ1oQDbkjMSD1zM5TYCGDMw4R+ZylBm1lts1wBtdvB9TVcZZH56kFP
QzIoNLjXiVv8wU7DpioJWoySwG+utCgu0rD00CN0UrRLI6NdaJ0OUN8rLgrTPje5rCPnTeYW6hLM
TlTT5suiHLVWGU3bDcVOCFIpqgrxtQs6JyWII+uHjQZILBJIJKgBqEN4bXfd1VjE+F7a8KrSkYeL
csqREVua6eswIBEyNzt32zdBtZC6mjyNxJAvDCkU6yhlYz+oPtZ6g0gYpSjCtQDrDzIdy4cSIZQO
Ney8WfiDHa2yqgvgJKE3kEoDJGGpiwqBTZCR1Cr0ZJXHBQFakhpf54NJMKksrnQvwsWUtEiex+7V
Lshvmvb5SHZvvErUsE1thT2OsvRN5qxaRQDUrFsFFTVf97VZ55tKWE8pMSadAiwpdL/FAV7j1qC4
Bi4FLoPihU9hCEG10ZeF1a/6sdy59uiwH7wslTJeWIlkr1UT9GjYuTcFQdSSlaBeGskOOD2Tj3zR
UBqyblICxCepzzYLdtbzObOwAg1FfpV0Fm5MzMipbh5o+q/9zlaWoem92P74cXrguXVvapYCCKEw
giZRs+kOfH2F5ESzUsu0SqdVlO+iVIylnqbPuhRdJ1W2xTtMGvp4KJgpzN9dJJJ9btoXgyw9Fkry
UFo+lnvvLm2Ue5dJ4vmvIdyG3HjsVBToDY5/3yJPxVspfr0lJHXlF4JCPX9BsMbwnhDg1qySXt3n
BrUxOXYVisUkxYZ6/7NR/W+924QrLyk/tF5ydAm3hprJjxSF16Iny0g3r4e8eqDTpm8NMoRP35wj
HzqEmrBOpna1rM+FP3pDvmMe16UTSk5JIavsx7VfhSAvPFDQp9QXvwyCs48PgieUpvyfIaN6+voY
3M4qEnMAShxl5pWI7fuMhPTw3TaekHauBgwLodfmm75LwEwq9uOgAYxPUHTBHs99ZRvJkAty9S4L
1W419jAT5HSbkrcT4JXoJGsg+tg685k58n3+8ptn+71StbAeKgW7LsxVspcfira4Dhtx8AGUi+5c
QMwvMc3sHlHipaU97W9AMs6+npVejVZHBJQjZ4RrjcrKi9N3f0x2hoyGM/II1RsFfriGXB6JE61a
qsZKGD4JdPY6NCPQwb60SMyU4ElL30uKsopU9ynxQPXnjQn1PMUTVkfwmSqDuKwxdaxwZImI2cPD
rIvrTaaOC9817yPFfKllGA46Sv8xoiiKb8zP0zudSBlofptagv1QyFqyOTNRjtx0bgKrO0J8/jkv
duuxr/ckupWO65aAWeNu+qZcZX2SrswWIL/ZWPq6HVRAzyJb1/B5WLe3fmvCcKMHLAGLyiXZXuWN
RrBfWV5FVDFUraTX7e4LdgRdWf9MFTLPEiVYebLY6Xb700zEucrhsfIojTs0CjpHBlOZt2+SQQ9q
TR1LGBDxq8VWnczlVeCLKUTA2/UUiV3Jd1SdX20T8HH6Ph69jZ8Gn+0cRBtl/Wh2pSP6Yp2OYpn3
12b5btp4Zc4ssUeOAV+uc1anyjMvGfuoL50is5zKK3YihH80BRGXiX1dRZgDXUJv/uT6Jl0aO0CN
HtnX9UQv3CotAwbtBJj0IVr5U6aX8WCUW0xVZwab25+njwgODMVG46dDv5zL4EqLhkKdtSVAwTc3
eK/51Jt+jp/qimCfmHSZQfuWkGTRURZ+/YML/TT0bOH0ZYyPg2BoO3hrKw7WthMVryXZrmF85jKP
7Kq/XOXsnrqqrmOXbUpq3e8pUZ4VWeLdmcnyb26lrk1UT8xTc6lQidzLCwfeijIE3tgIZRdHdIEL
dZejF2cTsYahsXGJxqIp85ZKsBiH8tzXaLqS31Za9e8f8evV/byv7hSpDGxmjwERX4P1b4/G0kr1
TV0YN25GMJRrbaKGAl1NVgWpZVWQLofoQy3ri9Eu1jW6LMxT/SHOSCqxSLEyqkNgusu8hr/T59WZ
VsuRDzVPhhM6lsupJze97Z9+ryJnueXnPBmSuw9JIW0NT9+AJt37VnV3er4dOSWCmlBVVi4s72iF
vg7lNoIvnMqt8aL0tbCob9jD/ekh1KOLE3p5gG6GDbhwtjj1SZireVCWzuj3++lF0gPzh9q09zSs
dmzGb7wSgHsc4jkgJyU1V0BGvpMz9OAikBdj/mJl4qeWZzepWR3sdFgZXXrlK7Au9bq/GCycbbEB
ubQkN60hOgpt2pmj+7HqF0GdHHumOBmQjLPbZHmAC/rCLhwJNA5WupsK4aLKF8kV2c8inPDFzbfe
1FfgSC4CK1+fvoVH1twJw0v4qEaCkDHH0vZB1mFiGXLH6y0bezjebp/iW0edR8OtmAakxtTFmVl4
5LF9HnTu6/KaQKkqT8udoh6jRZK5G2vQpMU0oJxWgNjSc+iF6S7O3tMvI8427yF9TVkkSu6ETQHG
Kl5nIwHfdqz85x32L+PMFtnU81s/NbmyQOXjoYloU2IPal0IlCLHLKH729PP7+it5D1Dn2JpMEZn
5yFfCYhotYDYcYkRiTg9JHkbLODYZSQS+yF0S8Ie/2RM9PAk0/Ji/3Z8rqK4issmd7IIaLxlhKDi
wwv6mBHvF9J1afR/nB7xl43ht+dnmmjjKRNYyNe/LiaScGsbQUPm+EiifdxMHKZLTr5AKtQAN32h
QZ/D31XiS1GqO1slZc2upX5ylI9rRa+3KO4WYTnSWB7rRzPKtr1pEWRBiXMR9aM05ZqJ3dDX7ZkX
7NjuDdQq7UqD46r6m/fSMj0tGPohc+rBuEf5ai7GxvzwzO7JdLXvPNibWNKvBcV2YM91cGZ9OTY/
BJJrfaqsmsDTv964oVdDRa6NlOomXpSoDeK1prrXQRA+xhqnkYAjxJkhj5XVWZBlYahsqVTWtK9j
Juh7OfKGiZNn8KtE4l3ICCxhpBMz4A/DRnHFpZEHr5LsXo5xKO3joCDEtxrajRnzoTg9d45UDCDQ
TngtvkMcTac79OmTV8ldE41VVVI+3HZhs4ykrV6+c4ZWmgeDMJvu6fR4x5YaHXIJmc7KBNqd/v2n
8VTbL5BXJWwos3I14dKGJifuLD1zWceHsejO2Lg5KUl8HcZTLbuTg6h0lNrAfDdYWyslNS1Wr//k
cv4ZZ7bA5A0BS2oVMo4MLKMMKgKwsAsK8JenB5r+ovkrju5kYl9NNuV5iTLKO8m14UE4Uh7poCOA
qHS5f2Zu/trOnxpldsZgE9H0bm0VDv7tKyvNLiuhIpeWLysfFGU2RQpkmCaDsn/0dX1vUjldDKj9
s1HcKoMbLO1Ieqb1hgq56KRFrBtOHEdEgMIlrJro0YiTVdQmP5I2PIRlH281/Ms7FEH7WMv30hD9
dMf9YD1J9nOA+eKisrvLMTQJZ20JUWyMK6UlfEXS771OeYsMwio9aSlbJnb3FhJq3dzqtl4us4qw
PTd2VzL6+D6jDGbE5t61SWLNB+vaxuJmD/q3zhiAsHNQX6ihSjmXYq8bRkTo9hQ4pVp8VCXB7mqB
Bon0qjQixtY39Ot6MG8yXSVQSUBLNORiwYS+UIvx3Or0SyPy2+MwVV5N7I0W0sSvszjNRsOIKOk4
tlX48BDVZT0ohyHXN5lRvHHsvE7y8XKsrHQ5msGqtUKioIBHGo3qZLVmr7I0IyLbUF7kBkhHVz5y
+Q+97DteXj3GlodH0pP1dRm2BqCB4iKs4d7bFGLBrfv73E3fQ7M788ocXwAtrM0KdiMWgdkSoGfe
IFXIy5xE15emRFSPNFAhibYGSrtIqDAbKRPX/UcPRqkb4V0Ebeb0WnrmeHJktw9NToboxcLPmjT7
HQaiuagyzYJ6YL8SlKFbO8e98Y0j7pnV6BfbYP4gTSzg1GSprGPc/vog4eT0TaaXhaOMAJ38KkkX
ft3vLNVbtkX5PQfGuaGO0a3NoH0qfBR9ev7clpAkgE4i4G1uM8lXyGVvloPe+JCGldtGka/rFhaV
V2gui0FjLMNaKgEf5veNR/je0BsYMFWf+AJ7X0JJVVtrnwbyDdDeh2nGt0Ijl9EgCCAenjoj3rGZ
PuMdOFZsA/OssAirGNx/4zcSjxqrhhcVTuT1CxLp1vh2QK529trzqk1o1yuFQMJiEKvR197KIvio
eCKF1typaEMGX/4Y3eTRHLktJewutYqfK6p3VN4qXnEVfqxOL3kdD8puCPWdIuJnOMQPXamjEzd8
OJa8y5h4FoEX/NRzQF2W59i2T8uKDFR3cG8i/AyG6FdKN3IOlu5Pr9vHPkR85lWFWUZ947eSRtZG
pKdw/W7WPISacpHL+V3q+2e0Ukc2MpZgM0GXGHaBmH8eApWeYyUqdtZ+v+6rbu9NeQcKt13Dgauk
tXnme6T82jvP5rQFCo9NDP+wOC5/ndOjqgFMUaXMKULrtWtawGzmxTC2G0kiQy11nxSRPJt6DtHD
T4mATd3HKCMNkh7IBeJhKFax9J6kSYQZrfihY7TvgoFqa5C9p0V9Var5OrMJiEu8TWpzBtLKva1U
F15vlKBQaUeV7QW4uFVc5CAZPWlVAGRdBqaZbniv112u37p5DXcb9C6oLMKUFWABfgs1tw3KF1oN
3UJGSurG9rbQ/P0InnlteCXecCkl5kqE92ipiXmlg5PF2osXgQErPeiHks3G2fvoinErjfFzGdU3
wi2XSUPSmU58qCyiF23o9kJvCPdQi3urJUCXeZovXDtfx2ED17uG+cRxtgV9Miw6mh1eGJJqH764
RrepEhBuo42oqPHBv/wvd+exG7mydel36XHzgt4A3T2gSW/kpdIkoDKi92TQPH1/ef+/L07VKZya
96SAgiBlJpOM2LH22t9a2HPHgcZBHyoXlpCNm7mBSHlNFQN+aHTqm0WYh4twLF1Cwis9Daxb4d9U
QzTPIKHw8UhW27VWfGXsntkTt66aHyz64v5I/Ls10LxSB5elpdM3TnsLza1PZtvdtTMxhwS52oUC
pg2nJCzWJB33tQEsHQblToIp14b1YoAmH4d+I+rqHntl75vSuST64PoimREq037TTPmdt6rFZkzl
Q1+RnL0ol4oRLEvLApZqn/CgQ9YvfKSyYS2O5U7zluMkdHLdeq+MBqvbpZn76IykgSjxtnPQjepu
9U3GTDkwbEzasbnSSN/Sa3iVLl9p5q3W13TVHtEeQXuZuKrboXs05BLVDH3AN2qPbjuekrI7/0+P
cSZV1FNzMB1tARaX0oMkrjxNZCR1jMj/vDr8l8fkb08RrEsOp/R22et/forMyUvUIYYvJODDE8Cq
zj493ctCcrNmLHqoZ6B3OVJunEWGxEsaQH6Uu0qST3IjTjh1enAt476ifRJn8yUpFHVne72BJ6gT
oVuugPIqY7ea7gbv6F6JXcNX9Qe1xc2rIDSEes3mC4Qkyj0ZWVYlSVlfNm1uk7YZ532wSqQAXKtb
zZu4Fv23hQqJxsBpEt1uysd7BQ9QbpGe1pkkXKtze0inbpPFDU4ODyV+eXJXoYa3rCl1rsPWtYDs
N9rjMuYfqpLurHz+4QiQklW8wGAzabJ39+mNKKKI8lviijoo4/VomooeNEv6iKh5cWqQgrOyAhAU
S7DA5BKStru2ms+x1p+HUgGeBrigMZXIqunsJFQ0DbD/QRQNhNp4m4j6vqhWxBQtmriLQGHfIaqf
VQjYqWCiSSbd05zZyIxA/aq8J/5lptUo90JtXrrG+TbH9amfR43QT8Lrb9j6BvlYqcpw0HgRxhnu
Ws8N7NrZr7O7awrz6GVA1Esb7958mJfsqRyqsJXORs8FmMX5eTBgm9uufu/2YOSYE8pdZTc0/a5R
kq007K/KQDR5Nm29OJ7oVPHwFnH/kfLkNCnNgJht1KvsW8yxPJjFbUkiScjMQyezLwBjj92gbq0M
Apo+3GdUBPVkkq4q561gm2akwD6YuXkqlmGvF9AOmcv4rPpeDWrd5oBoPSp1f149CIq8t8lRHKS4
5sHprUeGA8hicMztOFDAe0uYT+0DnsXQhcDp+lZpxWaU9a0CtLGLczCEo2W2m3bqym2uQ2JoS/VS
JlMtQw44GkzltTBUQM4MgVATghoslJPRyKPFXspheC4lN19pKoe5yHytwUzrTY8urMdQK5crL4B8
BQRdjxXoisZncpOT49p4m9pJhnHv5KEbEw8ANe+YawXQjMalYGhzOkYAIwLFpkFaLxiBnQHHvZpc
8/miKAoNkJFICr7kDiBz2yScLelX27LceYl7EGuxqwTpsEX/aM3QR0R2FyvUGNp6pwK32zSdfWnH
3th4tydt9eS7l1ubvBneMqsjlVOf+qhSG7wByDTjsvgtC4ExLE9JWtzyGWjTmeOHybKb1QqZbmZ+
hPb8lGSoS2nrhGa93jqLw7XIDB6H4ZsJ7GMmCd0XrCyFam2Ft/hxWYDsgzjvyHuvhn+ma72/uHPs
ixxmZ2eTf6q37wRPYAJ1omrBqENgg3pQbjR3UbGz9BkQviFzdL/KrSyARvPuCgN+omI9Z1P15Ih+
66xxEUw9sM3Kq3BpJFsPjCpWDDy/xMgtcwKaTofanZ34ITuE+iLSN7vyrk7fbPQpPdLndnwl0z8M
rTryZ69FpUKg7Pqdw726NlNkoNav0/ieSx0kvDlthnQJPWv5NK2eLd01/TJXvjeI+tG8zI9NUwBY
XRneyPov1AJtSOl6UdQqHJ3uxUqaF71v7xaFNS+nLrWdNirE8jk1w5NQ471Q2kgoztVJ44OVmBet
T09LUpyF693HYNd8TRveJOdCHyhJAaWCaITZkdDzJjxuIlPX0DOTRw+yJwF9V+eWutWYAxgl1+Jq
DAD6LHORhIlnn2bhBlMOvRFny67zYojOVE91o3xMoxK41hraTrwcR32ofWu0gCvhMsmZ5ckVhRBz
FuQ5d3ZNTGSmTUDPmjwmXXOyJgnizNCvZqJu4VFt+xzkU93lZ3EjmVu9DIYR1Q8C31tXgv+bb7NF
wwodpmYHSlaxqRZBWMKU0i8njqwds6+u0WzsyTlDizr1PQuxYSufyqySjSaghi764kW4WN1Iy8p7
11jvhlQ5Fy0YxpmWnz8uTtDIW5CmVMNc0T/NPjko3XyebBOzY/61W1JrYy/jQ6MSJFt2R6HJR02b
o6xOcAukD0Y27wycioFDrEyYNZq+W/Immlx4t7PZhVPbBvDtWQ/USfpKOQ++hJtuFspmGZzv/Vis
keQmYZV2f0zJazFQ7TBXnfp0JI9xOd7ZA2lyVt+dMld5kEOW83335GrEzL7Zu6EaN3rqYpTSqx9t
MpNspDxQBPmqMt8nU8uAZJxHrjtGudqeJqfa40ehpEui7rZHjIl2X5fswzwBq2FuVCgdoVuBtkj0
i9RqZrur+nWy52fHyMDzgeVJGnuPVdTYdHUfaFb7UMcqWWhaFWW6cY4Vwm6qnkpgIVJxYpqrZ2G7
ffZGK7/1YPyrxBlIXaufcr1ZA1fPFCImBkqiJD4t8bwErd68VjzggXTZSFLVA5aaIU5CQqrWk+wS
skZqEjBsVb/weISupUjsjor2mlkx9VePG8Im8KQzV+1o8eBgImTeAUjkspUdFFNnqpYLS9xbNRX7
Ni1wJjHrNhCa4OHRC8ECg5LsmDbSmplw+XbF++Vce1VlmM3AA7d0xUvauvpWFsajWKF4NQORBGkd
aU39bgNn8Oxp34KPjGPnsyhTzse6LTdTrlPv2dZeY/RCvVUjc8b93sw7q6s+PeZk+YphWI0VtnF9
jRRzOC9m4ysNCp+FZCLN4atUk0/EaX8orc0I5VGlyZpN8sVcYTF5ceZ76thss2JJ2Hv5YsyeU8Tc
G9Ewtzf4FJYLRwxh2XvuRsvTr7FVvAiPEGDX2MrG+zKMzmnQG4JF5vHZzllwyyp9n6bpOTdnXx+H
i2EuyX1aqvDPVhIpRoDSmnbnsOIO0CL7/lOx8/uxZZ65ScmuVb0nx71zWVt5Pjdlk77hFQvzjMXg
5q/Dwvhduu6XfuWR14cpsFOtjJR0Pdp6OobFoLVhLco8MIUg+UNX/HqV+46+oA3uJapa9V1pGBDs
WutoNcaDMsnHSi9HvyzXs/RIx57swMSYUbZEB/1zEf1vV9uvNbTFOfQ20WUxlKf/XEOri1bFoxM3
h3KmhkbqCmYd1bdMtD3DceesJgHdc5pN3JTUekkcVqWKlxUZTUxc4izNPkrhVGEPDphSRXwM7fzo
JvODQ6lkjTKq3HUXx9reHY1r7CW1v0gdGsaYfl3NcQ9Rj4PbFDIyHPTxsJ0H2Myr5LhoSuMu7fWP
buzeGztJNhPeV2NeXX+U8Mca7VAv1sXVS5igza42rAD+0UkME6lslFi+ZThP2cqJlL49BW2swvVq
mz9INL/T41xwqBgFbhhC+qw/Xz4DgRUIAhLbUtbfPI8FVBBx47eT9uAV7itdCp6t1MiC0tK+CIzn
l8QyKURELL9kDgfVf/46jVu38Zevk0fnP3NS9i9HIjgmTJjGzJYhZgbO1by3ruqB9PggPcw7eSwD
gmD22KXIMp+D18Z/zvzOf8ZktFn8LCqC5g9v6Hfaio2vSIPgiFT4q3inKkSIpGPTHABFvGpx94qi
MwX5kr7GMt/nau9u/vkK6L8RjW5SkY6fEoPafx0a/9IkWak+7Sx3m0MvHODj65iPocZkH2DfVP1Y
nCYmehSPUedy+/HEbqvRvh2Bh843OnP6Xnucglf7my6Sj7FU3c4vsgEXpu3kvt3mX5NmdXZdKr+t
hfygqYdU2JNdNGRG9M+f5DfdJXzjWIlvowuspb8I2AUUj77W8Ma6ikMPq0OugY9WhwuxYH4lbD1w
Gk9yIgMlQbEj/sRH+d3r06LDv0TDAk7eravylwtpKJUL+K+uD2oGQbgelB+aO50XS0+IjgKSq9Tr
QSrFyRqWj3/+5L99quhs3qBOzKKpvz5Vk1u1ZaG69aHWh+/dNBo7YZE85pbVlyHNt0yZhBJa5KQ5
20621qbtU06yWn4w5ur5n9/Lb68CBKObLZQO369z9C2NE6xdKl1Ob7nPJRa8yujfdaue2RGFESwM
6Y2SqFtquD94GX730jzLaJ8GIju51D9/AW6PRMieVh8gfub+UrRGVANG1ieiqEZvuSOaSd5mWfZi
FX+aUf2deYRgC6wjPEOwI3+l/61VC0fOYWHLYk4NXU6chTrVpEUUMEalMXvMUJPJpziLX4vxKkuP
PF+9+oM0+9u3cUtKvlF6TGb9b0/7X25C4unmbjDhS0zEPlXOh/DiqHabQBEEqbXlgjatlRxqJ2Rt
fMTnzvkTyOnfltZfllQPlyd9V8vUGXa6fU1/eQtdUvZtZzFKa5MZ43dwmIOuMF9iZQQRAI4/T3k8
l5gw79p6mcVyna2E8F1CwAKNWUMWvAK+lEckWEk411gOP4QuX1ZWIn8s2V1HV31Ggt2pavy56jKw
O+t5cso7aMunotE2OuzUA1DNBi46++Jc5BQFNcxQ+cKDwEhI8/bPt/zvOi4ezzuGQpwFqvPrJ84x
qntTfJvOVIoj1chD7wJbMSOnOaglO3kVQ0v3aOH9mGJCDzyQ048F4Xa9ZRE2sAH86ndNB8K92o0W
mrZ+52nFi5KxsBqkC6ZLZBLtoDQe84vrtdS0/QwA1fVy/mwRSvFISOQrVdfZXI2HBdkoy/8wtaL/
3ZzEJyPGlnubSQ0SmH7+UluCEUuv8apDleZLqGhq1Gfy3hq7KhS5qt58HSDu22Vn3L6CDNEjuGXu
MQx3aCvtRWkqvMiCuAjn7bazs0bUmy5bg0oTJzIRzV3r6W4ou/lOzuJ1ro29RlclKqVCZKH7p34C
vBbe78836W3PY2KK0MAbbuCXtYI4E7fhdFwd6na+JRh21cetWkGYtJZtTrv4MhODhdReyi1RoN4b
8w0Xo0o/0JMUhBKqKCsN05U2rcmJt9HSb/MC5h94I1m1qDp+7XbnTM9XCKVepMSV52vuGAeVNZyZ
RYExY8wcdVdiFmZjdC6KpAMlh9eZotNnHWP5wAM9K/M7s0KPmcdUvVaZm0kQIJEOiMNaLDZ2Yzon
yAPVUyHmszOTSef1NYFG6nBC0/pBVohPD+NpzvsHtylPgoEGqqg89Lpuh3p61fUuyMBr+FhEN5nm
fNVU7ygs47IWSTToMY6cThih0LspqDzlyV2qfZ0A6VenYT9ORG/3kjzSnCACey75yvP96jT3VKWE
8XXGhyvdLXOdYVes50Ymb/QdVX+hZRB5I+mXnSxFYFSJzrHJPjuDvF/n6kma3cWumoM9FNZrOzXL
bklJAk5Rz+g5Q7X3bZgGkky1rGl2lcfY7USEhwPfYx3SgyrMiNi6vdpaSFpFj4LseMTrrGdc8LtG
lhkldf6ItBqtt1TAWdxPYn1ErH0WVrUVc0dzg25/23/MfbqfFH0iuybdJXP+ETceXlJ36yjms9ZP
4ZKVW9v9kfWclJHt6eYPG90sT64jN7FgzU/XgyGh+ZFLrCZJFYyNR+j40uNrANHCccnZGrO9F7GC
dte821Ozw6JPhGIFXZqF/EzFRUWMFEteUxfZZhagsGx7GiYrF33sCTQZZxIKbp34Rd2IAi28a7X9
pFH5tMpmLPoqKMiKK2xmB8SiffUs5Tn13JdVFIjWs3rXClIO6yYUYrnLpfqg5yXXyOUFaQ3r6g8v
XndpbHzao8VxOB5mXx3wYtjuck0LMeydoei2dD6Ax6iFTXKjehoHcfYaxpNy52jn5BRM4sgEyguL
3+RbRH4ijrsjjX+HCJpGT/1Ypl8W2x6PHD+ToPQcFFGO8AmSz5SG6pKuAbKBQSOKOYAk8exQshUH
+do+kq/yViYr6ihnwKCv5ynsWmMI9W5QCL8o90Ja953SakGqE7UEsmajLkPJgYmE9cqczml+G99K
jCc5IjgUOu2a+VglWbspnPhTdJ1xiGPBfLqrnGqXU59y64oz1+Tbq0HgSw0Pv+jjsB8YYbVJfFjz
Vg0nTz1DQiDpPtaeKtAIa9x+nwaia83hW+HOp1FUPaJSFoe5UFgFPBl6pEMO+rKThUYfYr5LMKB2
szzHXR3wTAWMDH7QfPVLcKR+1qtGkMzeS21VJH0QKDV5LQdqbX2HoX3nGjFOlc66yM6NqOqvTJ+e
bVIEx7Jiei7zrKttEtmd5bDE3ey0tOPyYueEtDROfbEndWtYI+/SiqN1ZgIz5VU2Eu+G2UvuN5H5
sVl+JIqqbmplRidV6Ctmsqe2iTMW+PJHOk5ryJd4bUuLnsl0lrR/wEvffBjbNiW0SBqntSMMpxcz
is/gYDaC0bTRE/tLYVQ7qTJ5niXK6KsrB2EbCtjWrnXJgMB08jpxN1uVdROViq1WFMQLGKiR5E5Z
6L0o0PqcnNiYn6vYA7jt6nflUPIJkOfwhZ77wSOhTmu/CMfYWLIEyJ6YHBGQfGfO53o27kuPIA2v
R33M3JK4XjIHPRon0FK1UW56FQ18JdA41u3kXsGZEHYVU01tS2bfMmQkAavO1tPh+5bEsCQQpz1J
j8SMXc671TcO/ke1tjYwiLaxpB+n08HFQ3pmB8XeFTvPhdltmWnlpu6HK5aBW5BnB7rJeFNEDEje
hglqdM22V+Oz445TpCVQyKtGimOqv+s5VznPDmo3KWHJhByKnTsHy2pPLx50z4siSGLD6S6PkmAR
ckQGh3Sa0o50q/0W9/G7HNydMIAwgWr42jUVipqcX1MvvbkcHBerTGq/Cez/fixyfmsisLAVD7PR
P+ZNd5RYvFFnp21WGVpYms3ONJjc9SoSMCsmfgpZv2R1FSqVSiSWdTMWdc6+09W7sctIxs3DwtK/
OXFy76SG3/V10C8iEg2CraSBucPCg/stt+nOzUrkxPmhHdeDI7/2eU8LriaXt1NRGkmurBQ3XFvx
dU36/Iz39KCUy1vWxtxF6sHt1Mmv1fq7d/uVCXAmYKqdPS7pfjTdJNK0HvT4QgILw9UdhSUKG12w
hHpm9gadHSk/2Xn1UqiILfZSssk77Rby+N4Ez8pR1dy4yPTXacFB4gp5asuGEjdTua8Z8vUNPV2R
nocfhNtiIfCQdrBP3SOO0MWUw3Yo1m+05z9GYjdZW5LIyZxd3lu72ZweFy3T7xx7/nTa5ps9lZ4/
NvQ7AORMfYMmZUqBL4fM1C4et4In7NZKjZsu9w2HVYWKWgtXTrNBmbdAlBvvK4iize2cn8HWAkxz
XN3yPc64+Qamjo0xDfKu6f3afo4bMOyJ8VV0HpuS+TWpAItVA1Kd5+xiApprQ1xXfV1CV1Dzig7L
QlV/msI+5rgHCIE1AlpxL4uuf/MybHkOq5rtJN804T57VHOXnkTxNpEt8cTjU+P0oaVAARqrT1AI
J8tYXp0YZAKI6yfoYe1GYw1gCmIP65BOjkLgU6EaL0vfKxF2/UAZXehq+N9QvlixnLQ7drb4Ikpx
6qX8VACFBFnsbaqiJ4Zw2i49IXGshXQwtk7sHN2Z88xQ1QsY3Hg62XptXR0NzxQKr7bByn5E1fdl
737pUmfYYit47VKiUJc6V06qy4JYSTtYjPUxGUu8JWrL6NgUB6qRvS+ClUNn6VPSC6rtyXaUhm1s
+pGLYpPa1abJk9dW2KwWqhaNkhFpNoFoJbNhqyCuzvDcCt1No6Y2QwuyCm2WtY34TfR4Qhc7w9Ku
dVa9Gkn6QGucfpGyEs3iLj8mm+AgmnRqVv8YaoVGbsxj03PEOBkpTPd5LtsdJEkMiRWxPsPUHFN6
otu0nV+VMvYCd2y/lg4p28IcT4OwvqtcbECNm1ntga3hvlGU5ZWE925ddnasHcxl/lbpVSRlTrHi
Vk/KcEvPczaJAws1dgymV7WJZXoos5DkgIvgxt0WVkvrHEpAVMWGG3Wplm4goZ1qToxfyBIytqVh
EIkOXFVJ6baXU3It2/S5rLORHAKaOqkR8qlDWx2NYEyHmNHo5ZX2NaHtCTUIvenNUlhmSJP2ScmZ
4nZm79zWCkYneUXbuvlQX7Ffhb2XPriKvcOCtxvq5WQs4ike6fB25aZMmf5FcgA3k26YKyfVC5+1
qz7Yhbcph8/FaplzRA9q7fwVkX3TEXmxUdmVSDvAAlHUEdX5pbBT1qGGnh3lPbPq9vBasuKzOeOy
MKwyEl5Nd3EWD02ZU2vVFyBfVQBkgwHc8qiTOdkX8X4mmQnT6VEaImxMHkmZ0CfXM+qbWNBKZr/Q
K/nUCfPqYXkDL3QxKJC8at62pvpsUFUsPVkreCDsYFJqcuFdOkyeg5MWJyAJcQ/tPLShyIY1qFPt
ox2J5aPD4s9VdanMmoVYX/Eg9QrR04lOY5Qmb2ezMzhJz+RPlcY+XT/8hrOcItfu76c1O/be/KHG
mt/qFjAG8ZAbZG7qXfpc00d3G3ek+qSjJ4zkeTDTU22m9JXb8WqOynfw5tMxS4z7ZvZg1tCboerc
aUS0t5bgbpneq0S7jmt9FoLaxiF3TRdf6PBs87reOuAYBSzqwJ6siHyRKZyz+ZiV/XcPy/6h0aYr
T3kcOG722scVm6PmvWgFEcFllubRHDtnM6amm+LyvXeWhzU1z7lqvxNf/W1Ilim0q6UO8XGfCnP8
VMdk3Elj+ExkPZEMlh6qQu39brBiTi3Vm5HBRiK/7yVrGB83hmraa7UjA7whWlj07dZb8LGUykYv
8h9CDA910u7GbnwzE3sba/Zexwe2ZOLeVXieFMvYM4392N5mrjSlfdW9ZZfnynuaEB/CpABd0WrK
Iksf36x22XR5QjlB5p4PAvF5yJPj6JZP7jj+qM1pixZ9tPvuLff6M87LozfLJMSbQUB7l30WQOiA
G/yg2CSzui5ucWj0/ZsYiaN5KDK6Iww7sXRO5IbgNd13tkkOj6UTq9dETafv4wp9oE5UwiUYi1xU
ba8smGe13s4DY+TmML0OqqMUV8S9F2ZGFD82zDXIdeWkxY0WdaX7VTA/HWAlY6RJ7V6bkjjvrnju
leK9UIzcx0x5th0tpqPoPsYpXfCk4/YkfbeDLtnaWPo6tT/VSsuBu1XSUJkLko6d9GRL99OemJnC
+ECp2TCopkhEHpYKkiPT+TLa1Xs7oDevlNI9h7BlnA6Fh1l8TPOHoqBhuzbrSQO3wUSSFSYmc1dt
iyxUVpye4ZFEc2pH+UiTcHTrzCcbbo2qWV4mL796Q1NuFfoBEVA8BnKSLTUJodx2RgMxsb9Nlv2Y
g6tYFe0sGocDZa3vChWztZTTBsn/qPZoNCTXQNbUPziLbFLIZekNdVAm7QUe/VsW17uJozOGEgbv
KggkdJxJHPTweWMkO5U9M7PAOl6XRbJNWEoU2xxS0gZEQjvgbRYoVIwcWuwo3gmDyxwtqfG1qpwn
ZxbeQUxEoab9evO95EvUccDwxwmD5RrrU7CU5jsOg8+mUC7AMwjXwbZljSLIk+IErI/uZrNZERxi
t3klHOjcI0x1BYmaaRlv10wNqX2QDNduq1SQEZkKmChUdLt4r6flZrOKy72miR1O7DbMK3sHfPWG
e7jTteoLNpbtxHLQOvIO0lxU3gyVpjIvYdLFbtjb1hv0A/pALWdZz6CrGTdUz+UkgkJ/y5v8hgst
+qhp1QcKLcwsFnd32X5iY9gQzXCfWPhWbACoThmfY896UNzJQAXyXtCxmm03fRm6eYlkgn2gNCvs
SWN3NITmHUjgOa6G2MbTGs2lsa+s+mDq1EY6j0qq771VhFYNvVA3ImtpzwswDFYzEESx9IIW7x9L
pR0UdvdhkOvU5PkDB3IC5d3pMugM1yczYL3+Wac/e1H0OokwsgCwZCtcmwcGMZlxKbQ0WBbvqc2M
O5x7WMPS7nbeOcyasykW9hq3eXNqO9RwEPVKvUVsCpGk8ak0jTfvE4lDPOaoHM/zzraSdJMaJMlO
qVxeiERX3ttVuTJ+OYXThD2tbIuwwWJXptoN/+ztcrW6a+p8IwVOsmy8Lmk2RkNnnuSgRKo7PBRj
X/rVNMXgAFaQLroXdDBWgqFR3u2Z03+rzthwex4u217uKwdzy7iyDy8CBEjbRkmmBUUlxqgx1+/c
Aa5fEG+8CKXc1V77KvqV0OfSihbiSJelw7xRE5obex9snyfRsY0Z6cUdvUtvOsE6zj5wAISJ3L1P
HQyTZrFrEiUiRPMVFO0jty19c86nZHGQT0QwJLETO9xvQW7Vr4wRHiZVO1iadtMeroqm42ZJjffc
NS5NX3wnOdVfABP4U28BSNbKdZ+T6iWzUfG58e5Xh/eP5wSnm70QjWwc5viHhYkbcbK43XCBRuKC
axcpHr/0XPJ46DGlWDnY2DEB3g7xK3rdqz1+x2wdlWmzd7v5WEuMPw5Jp2gpFpffMCNJFIvfMShQ
aKuycUYnsuSU/WGq47dqNPh0DfAM8u3fuqSLRjmn9VN56C26jpaVcyOZifdGUGt/7DKt2NLVVMJq
UoYHbA9lyMG7e1nJ8YyAQuTXFJn9jNxuhyQJG/sF1NR+dLHU2G775BZ8tUO/XKda07drP+zwbqkP
oL3UcFAxV0uTVVBz8nM759//uZXw9xYWDVjYtKjSFoNe/x7S+WvvpIo5pbYNBDSLXay1xh9p1yPz
87ZSm0Wwk1l21pXhEcW6/oMq/vfX9hhLZEqGCUXUkF8l/jQbvFTYY3GQMU5Ui1t1U/Vzw9HCBVaD
M3aYCOHV8w4pX+T5n5wBtw7CT4q8w5AeEBmN9uCtiftLhwFwdT+mVl8fcp0FyBbdWx0bT8btfEWZ
fQtA41RSru0XtSrmoKJE/udL/8t0KJNu9OfoWtrMzmCR1v82KiRn5mwTrTwMrvFeWUjMg23M4aSJ
5zX2cMO5U7mtVoVFmhg/bEj/PZ/6/2N8JVO0tBWIq7FoqJJYcxvI+A876G/xlSeDdtNf4it/99v/
HV/peP8CyMH1JyCBgQ+SKP8TX8mPDJVxk39TFOlu3tpsVd0Nyf/+H6bxL7BGjLeCo+L86916//8v
vtL4F1RB+tH43h3uLOAU/+d//cTr7X/5/1/zCXkPP9+mv7x1OIk/N8JWK8kd9it1X7II6NmPRg2x
Pel1MD0v52vpYy/LHzkZuWfj6uFjqhgkORlX4zogbYVmdbdwkLm3Ht33gQE0MpGXS0HZs56ZCtsj
t/gENVqP/DORqPxcd5tqOrbawX0vgCclgcQKHi3Zjh/UZaRvF/KvkZfebXULrvPmiV0i/vBgopuF
TbezrslepPss9fl/TCcaZ/7WulZjoF/elkPpzyCJ8H72DxXgjFBuHdOP37pA+6ESRnnVGahQAoOG
0ReF0YBrd08dekhk6L6mXYSIJM/rD8M7sbsTtYwlDINB6M6Rt6ujl4KC/Kul0ynDjRFR3KUvbDDp
i3wzrhYZxoRA0y3wK3uPiaw9GCft5L2aXEkkEXnFcF910Xjp9vrB8YAdbdfNXF+Vx+o0oIjgCUKm
0TxmzZOAjydsEocDwpr5y5PlUwgHcxH8+wK1/QN0Vobyfafda4C/zAfKTYfZzHa/uh9cSuOaLJem
OavqvbKbNRzCh7R96MS9x3TgNJ/HpLxiCSq2cuRkeWLrxep5nua9aqHDFpF02At2wg44kxo28d+B
zeCPgtNtD04iT3ft/bhFhYjbDT+Y2lPqGUAdjIDSoy2/AWxaB3RVg0bkUx5RURvaA1Jm2m6gvNcH
fQWufMmLbdVvYeNvx+2ghn1QHypcgn35f7k7j+XWsaRbv8udowLeDO7gwhCgJ0VJlDRByB147/n0
/8dTXVGnq/rvGz3tKJbEQ8ERZu/MlWut/KTziqm59aoXXMotd785e9pb0oOGLDazom3ejNuqPArz
0WrBQYVdOlF305SRot3qpq4Iru/tVeKoDxrXaCDbWpsylXwZvt+QbOub311UweF30vn85JX9fFMq
K9JTKnx2+BEpXuphSkuv9jpIc6+UTTz8+U5qYJECJuIuo0ZDuzZ7KvcGBYsbuxcc2sCHV2PysvzY
vrFyfY6gCeQngNvrwPeZiEvfsnAl6pilvcvaez+86dzvk+CQbdAji5uLLY3NDo0jC8m6/1Sfpdkp
Oh+cMVyNc8A9XdMG1U09GlDWLgsKJ0jhWnwZs/8PP9D82cXnl3ns5wBh6ExjWDKIJt7v/zxAxBAP
afuo3tayL/vFcn+e4VgoR55ytXaeLT3IB6d34QHhYbmq1c/QcHjGDcaKbiefLfL08e7nyWW8017p
5kTf2U0vuenL5OTqg1G8hvMxTjonn7Zi7vaRZ0ED7SktOtvndF3QjEFDamJjs1WWbJoqlT0q8Odt
5WtWINM7JhmnaCProapLQlVjQdm7Eb01z92PbrEHjwpKvlb9aV+u5tJuL/S8nRkOHHPyhCt+Y0Oz
03noMXR5W25+/Lk8Z576LU0oDdaTT8+F+xOQuRNloQQRwYNV73vV0470TEDvY8ixfStGRjjjYlzG
l2ahRuZCI7uhOnhjiKgWL15WxI9YciIPYOQoy9fuPtyBkBYTQ82Pang390Ttdg3cxzm99X45XRko
OTeczZLooeMR2o/Sc/Q8QpbQ3eLHxC7jNd+oOdcrRGqXbNts6tdasW/3Hr8Ob6zt+hbo38K1PwpX
i3tZ2bLfb2068bUhZIzCY44B5bSqZYdBp3Ks6x0+3FLBgP6vBfJ3c2a15ozaFvjqXBSfvbDK22A+
dUGUYx3Ipdo2sz3s65XiKqsoUDe31ehmz6o/r+ZVsbWC1sUDmYrb5DY/lo1lY6bnvEir0Id1YUMK
8VJ3/BgDEVtkJYhXkUdL3/PjIj3Hz9lO8q23offjZyoL1uyNoBySfuToM8ubAR8yijju8oREHXsk
Bts91wq9ilG7054vxaeMcwPXDYClAVu3q02tBdNeuT96W76sZDIk4lNsF/ftid/LnuXQKiBj/4B3
JX7fv3d/ET6qzZiubmmgX3zzcYoeqMCX7SrpPEgriujr+GhGD4jCjjq9FSUqOSteBTadipMMDuNS
21LNhC69MfYWWMWDlKyr5aAka6V2uAVQ7FPgtO/Q3xG2Gzzy7iVbDi3eky7bY0cDEazPzYvR3WS+
AxSqdgmqS49yupY/JOCra6nccyv3WtDZlr2npE6pk0qhM9vFRgvg6Tr5it42Af3v+Nn4kRe61eCM
BKTUASZXxf3ThqJMu+RDuI4yO6U/ny1do3O0MdeWp3m3Q/ESBm0APGJzcrfj+kP0hKPuZKL3ljzB
aNa2w0FSnekgBTCJgX03kIFWguGY0q57CXcD3BKnXsFqj5zYiV8mX/XwSm9c1evOVF2nN/xwNxQD
S/ujwWDa04gjYH3D/A2mlDPuTyV1MIf5GtwHw3Uc80pUFd64b6ihS6BwnvQ98sxu1W13HxSFgRme
oZSgYKtvc/IpGrZv63N9RqChcRYfwo9h2FKfr/AJAOVRPMZyNejWrWNuO0+Hju6zA2IEL72tJR/y
rD9hxWvH77mNU75xjh5psj3aoeQK1NFwLt4Jb62X7VrPb8rj6PAt3uY0QLfKzTDe74jFfKfub7z1
hX8SxDPgU86pp/U3Yc9EDXUtE/l0wqpzpxRzGWoQ+BXwkxz1zUo3O/UyfHKfcGso5UEF0/S5hCwT
L14UbqitmXowSW78MJsXdW0divN40TKqEI7wwaCxfN8RZ92JDMpKO+GjXJWr6iHfMYhBhlic/qWh
XufL52VZ07KaB0pZ1reDuaunnYGflRvtAUd0fW2ll+4TkSxnjFmPqXIx9pzG8IPromkuNWruIsvT
t+O+o4TIHyzmdvNSFl79fPfWcVWdYIOWQTmOWk6HUGadllueltGZGfrfdDxCeLpm1AwOM/y4SQ+T
Su9B7WEsLgrFsK8o2qr5m7waNGpJdhM+qeoOPu+462Rnqd1IW6vdpZhW0je58G3yKtkTIe5Q1XNC
EBO0DCEfO+jWED/W8If22WHh0J4loNpOfWtTL5ysdXw7qfuU2yF3CWCRHy2HW72fpEfe5KZPZcau
RqrqzMtwWgR4RnxrZmaqIvq2qdfcWc1xsYNAfuguVb0m6uB0sVSbb7nliDu4L+XphOFEsYK7YXkE
Fvc4AOejARMQrEaxuAQxosaA3XPtGpv3d3NVKyvzKqG9sYkT2Ed1VDQX/6RMJuYOJm0N75C+BK1f
O5XggptuoGXsmbTobuKAK7T+3NgEIEa0vmluB/MkaP3mMn8viLyDFrMMKBMOmweRDa/hh/IdGw5x
dJ17t/3M02L4kJh48TD9zKv+W1NIRdOwYFRlxaDx6b9PIfXr31LIv679ZwqpkwFaICnQsHF7gog9
fXf9//0/Aikk2gMLiEOUKK1jwfhrConj292fCWcrkksTBuSfKaQOtAahmLjuvmnpP0khf/dH+EuE
+Ouhy38hqmdRQguGEVNq65ivRSeNXcpTaHv1c5ZRjgnk2EGZEckbalJOUW0beTO6YVt93p0rJGiy
YbbBPpoie3+rjtWsu3ACJ0wEvjsv8tK91J6H9LOpChuLcEErbDHdos9up84uhS3gsOTFFLFgSjC3
an7CXQxH4Pu2TSIH2bJytzFwhgqvG08TyVYgxtxfxRsUYguH2NnGwbo+WoSQ4CBQnAWUt1t5cIls
tNafvik8M5pCfcvp0W2cWuakOOibjVGtKb8myBHtxNOzU5s5j0pvD+ji38CQkw00hG4K0mOiwQlC
v4bpn1UR68zbcD0HshBM09l81SgqhtJ2RIaqT04Nayajl456VG8v4RjoykVTgqRybhqhqFRsxXFv
pBOcW+K1hBSXb82WOEMI/jgzRuUWe2AvP/vOKvp3ENc80U9cGU5y/tGOq56CI2zDj9ANX1EntVCa
uq2GW65EXzIIfCtFPeb5OXTx/9jUjePR5sxO6ZtWejJ+mxQYXZyG89XNoX7iyTv5pSDx+QyPS+uK
q7ZwRy89ZBoz3/ictOcRxtezwrwGleIdpx/EsxvD73asFOuEj6gYnWnewpx9X24H0Vw3sm20tnCO
H5ZV8thR+oBfiDHLjmO5Gzv8MD+jE3xVFgKg3tRQv9bVWlUcIXYqjqD3oIJHp2Ldlz6HLb+wwZvp
9NV2iF3hzDdgj3Rrg8Iha4QVnriC5fLJP2eZiaVa04gmt7UNHdcWuxvtYccJsw+2uBI59GrNfkfP
4fCXwed9egiPOab9avhufpbvfFONqKM6FjS72PBDX1bWjG78IKpHJfVxXcHkSnaNV3HAGpI26Vco
g3ro6BI3/LWDmcPhQ3O15k2WHlU+FR6qcWW9Wutpm/tTEB5YKF5wf6KnhYtLr5a6SrUqffq5m4hQ
VTffW+t8kz9Za86AVq3Ybvigd9soezSZ0rHXTV1e2OZIr911+KiqAOs4VudAf+7Zj1b8awrUrYHx
98Vas1H8lBvAFuitOJ/yDMrdlkP+gR97UGER+BRSLVp28NsglD5wpE/GiW0MODyv+FDhXvFRqLBK
DuXNDR9utxeavpgrIfVw3YhWSFnZT+oKbpesoETKq9y3TsNHJzmKELBTSfhOvzkENjhcOxy4v3/A
Y7WNVwNbDnbyQNEzdCYyaBsWwyJ+aOUD34btU5anBJ9rplPUG60/junzrdpR5l5UbKY/XGvNhbFO
uZ9A4ZTir0rlNkX55uTf/9WzmX5vmyCb8LlgloMb/htA9O7q/hdA9K9r/zGbmb/R8hSxIeWAO7B5
N9/9YzYzfzNlFf9YCcDcgOH+CxqKOw8NQeAcKqpy/9OfUxm+8qJqAVCwRfE/m8okKLV/h0N/PfCf
HvG/FCxMo1KktAAJm+EdkKrnlOZtgcjnDcIGJrxAERStAAETWtH9UIAnbfVNAJyw7NtdsOlTKBXA
LsoDoB1hYlF4LE+ll0Q5eoZqRbVRASyNGXk+aTxYv0AtgUf8JR37VbsSgsYbV2CNjbf4eD1thJUV
pLvGgzIWSGvRr7zKo6nQcdrw37lj4XmluQSlu3gd76CB8Hm+E/0bmwufalcybp4CezDcIFq7LFRC
BaciP2w2IhFbv23Vp0l4VradcWryZ3WAtxekBK54NUQ7uXQLgC2SqSvt7v0eVfBOznztyhLMnfd1
cUVTn3Da2SebG02V8DYwnri40MOMQCKc/0wBLmXSUKS4g/HET2OfTZe7c4XicMrun6jxU7Se6nMu
PfJBEm7K2akJc1P76fXmkNg4SJvtnYfUzdGc1H6v7Wvrde7NeYWx4xSn9iA5r+QD5Auvr2Rhj8Ua
INaHcEt1NfjcMb7bn7rNVTpM7qt9/Ya56Z6uEwP/6L16G+aNy8HxupXwdPL9B+3w8H3q7dP1ROr9
rto5e7d3V9v/9D3fy+3Tzb/6u2tp35yFze08b+PtaNti7wjz7Yh9v746mx+MR17oDbYbXJzDwaPy
6Pm6fT35p+/r1T54m6fYk+2njef5p9I++WvfPjyF9sHZxHaw3765wWYjqS9l+zEn13HAbmWBcfw5
yYru1OpKeesz536Y2LJ6qfs4+XgFAgoByXNzyclaM49yeQK9PoJ+TdccmqafhCde2nIy3wDl7nD9
jvuUm7SFSYgMYDnxcovwFLFU447CaoweaGIqcycjqDCh1/qLgKX0HQHX34Dsix+sSgi1NPjprKs3
aYLOBTHs3LUr3TwUi0eBAEiQjWDQwJGB7AGoj42r9I6kUAZ3RNGpNYexeGzTfVJu12P6GmNt4Qzc
rmT3M96eGzPecNP22v09L978/p6fMjY2fNRq699frJDNa36Gi9/59yUB/LUL8mPoCTMQDa4o5RY8
TSKtvmOZEZQjH1Sd87Ht63MonqPlyLPKF7pvl91iHdndj4Wj+H1P/OTVOGq05u8w1yYNOtjmfqyZ
N32r8aabbVV3WPP3FTgMjo7yI+eKx4xmEOqFdB02jwBNhSz+RTqr5NHKG1ROQjtSXahuc+1YGown
uuM1dw7quotPveXCloQPtyTwHCF17xZAZR2Phr25jHbO0GHtxIrGQXRIrFfmnu8L6xbBIC+ufh5u
lAtW/9qFYLN9KX5U0masz1x4LVuB0fF+AuOdV1RoCH9jY99BD/tQ9NxZq3mP3M+iGv7At1mawuYX
I8mYHYen/rZT8kfeyh5fEqesUfws9Ks6VCdIEbBX5wSZsVS890t0DntobGv1ojZu+WP6hBc4vChn
4YmsHzQjK48dKIg0PJn8nWhx2hbtS55dyu4hzS5q5DKC8Ob312SwIcnX9p0DjH9BSwiWOeSfahxw
nh/v3TzzQ9RG9xCeF9eM8jmwDYSv6Za74RRkxYfZjThVQ2PF8GgzfStb46N5q96Mj8RLPMwbAing
MoP0bfvS7nzwzsvvd8Z82+mXwYCa6MBV3jOuMWwM7xH+4IAW4IVGUa8GyAN4I22Mt2xnZFsl84wY
x2FUpTtdDXRjM3DyojWWnUocxMo2ntca95C2HqJdGzlFukJxY5jeXXyY2R1EZNloTkZebCorD7Bs
Q56fn7MbTHYeQLO3yzdWI6d3bv1bnJ94B3TQouMrM7j4zviUenc7Nr/19Y8Ez5Nv1TrfYYLa1T/w
uUfLtZ/Ez3gGCbjhpHD3C9mMgHtuqmzl7X1bfnUJjbfWh9RfU6h6pM3ApUMKwMSAP5o9f1POoHu2
et88OwVi4LDuy+as1D9lq8zlf8AhF0DmwhrLbSfUuznzI9ENjY2EW8STES/2COWVgtmIsBJrpFV6
VitUTK/GDXlQ5zTqU1UHnDW6GXssMX6zp+LIvrJ01e/N8qXfayaiBlhnABsiEgQeazW44EG0jAdx
PGQzOgUR4hAuOsCujT1nrth4mE1a3B0kftRptnfHomiHeQxXqTjW56R3eNUbxHARNqr4UoCl7bl+
nNya+VT3VTWId8uZ4mh8jxFiEEs7+sE/ot42RWcGva+9QcJZKVgMG/vMkWiWcHv6GK60J4735qH5
MJ3nl6072MTdr0LpYLjBqwJTNz3lBLseGzv9IKwYRZtgRsLSOeqD/FBs895NrkQv3aZ1sazyox/S
GhMCmyKNV35Ka/h5eywncDfRPeGx204YXW9r1RW+II3fQI0/bk/D4+inXPY+8zIVH0EssjCZu8c/
ceRF4nsLJHeS95jb1il2tc7d7wtx2mt0ZTiHKfoV7+CuX+UHLDpqTz3czWqhaTN3DB6qp6T2so8u
EB9MNJffRbEWOl8IgAeCKqDKU5DLoJR626a7/KX9DJ+wPCbs4nvwIKxLakOF/fYGndhGdGHTZQaL
M6YU1FYVc58CCOl0aH5az+j8ZFjxuZUwzkNSvFePwvfwSdM9KwSBD2I9MJOgHdbzUd5jdRVj7mJH
eKlAkFEwG0W34Zi48H1lV44KvxZjQIEUWIkniO5tIDYmdP4vxLxgJ5i4UMv4tCu0aIJi8m+zhJP1
/37NEv7l2v/IEiwFbgQWd/TWMbEl+Yle/SNL4E84YBuYbtypGkjyf0kUzN90NNoQb/ClpfH93TD0
j0TB/O1u0oFnlYaY/uef/kKT+Le0CYud/MLu+ePQiWRx/xB1+Bj/XBVVzT4WUj0adzeLe4uWniQL
xVjtlxy1C5ICMJlNZ2bXRkf4J1HSmWuTYGF5VXHuG6PFKwbDQalwj7qE4broCDxwHHzJgKZAoDK3
XnzYmMfL8lECJRXL7IkUNhK6AYvDSg9T/ybjr7lqbrppk4uklbiBk/hYpxPWRuopm8nHdYCpXALE
RxlqyZ+SxVhGYQ8ZuVO0B+W2Ve7MfwwsDWUzRWeBRavlqBYQQKAQow3zqgg4ORm62qObhA44XmAj
aP0wk02zmboFFQfxNx3o2wKDjw1E+pZybD007zdlb72nG9ldktqhvWrXrpXWnt/H7wnAjqf7Oh+n
2jEe633p5YFGsKWteLW3iLE/kE0fwGi40HBOeWwIdTifEAQyR8amSuMEs8stm8lMGwp/dxyOLVgU
Z3BalZsC3G/46vhe1NsoqYWekFOEa0/haliR+G+GYd6M2dU8Kn78g05NWEEyZ+NI6CaO4WV7mP1O
9jC8x1/5F9I1wwLAf6L3mbQi6SMWAD/rwdXEeRMmp1C+yLAWg8gX1/Jg5z+Y1A8jUJdq2dV62HES
1+JqeUHJtU92mLUnO+gPxxnobArPIfI8ZHs/qscep9TBj0ufqTZU3VlyEDmBo4XJQyIdYkLNAcjJ
lt6Ed9qf3bnnx/KHcS4R46PSu1KnMAkS72zrnfXefZY/hLO6m760JxFqsUhTvcyun/WLeISYP26E
veJ1p+4yP4HZM8Ej5MEyKtyWD9a5Uxw6B7J8+kFCV+2HvXClL93MjbqinyOsyz7I9kSXyUJt3DZr
zP/XCjnXsK45wZOdGlRGAvlRyH2N2yexaw4OcsiL+ImJCrUxLFnH0kdEiEqxf88ekaQUM1PsK6JV
Po06nB39MsocgQJsraS73gKP9QpsNR8K47kIqLtyl1OTp86WFm5TLy5GtV29OFb3rg5nJI0YNka2
jW9QhNSK2kSMDq4Kyw0KhQ0PjZ8I4TkRKN3n92L9nEOEweIVbZakfujLWOJt+0Vj+1az3u0yUCGU
D5x9di0H04mWdJ6+yKtZ0jbtnK2mVj4oGfleLfudcvPDzDziFrFRuGjmnYWPPgraVIPS9EX8Qod0
c0L8aKUaSilTff+VKd6te9Ii6UeP3wlYb/qu99FRaRH+DCntx+c73aZMXC3/WsrmFQKxhe69EVfJ
YMp+aUauTA8LdFK5RBELy47/1klJo3eswbBMV2J8gDDsuFta/e/Q1VaC2PkLdPWv1v4DutJ+uzcl
kdmDbOk/Eao/kCvtN/3euBFHBWwzuPMo0fwBXmm/qQZ+DSJH8jsD8M85iT/JuJrQQkOXtf+kBkPR
55/mo799Z+0+X/2CWxVUgLooWuhggnQTsAU3OZeHo4w8Hdl35JUv5lMDtajEfwznA/uODyn0H4C2
8CaKPi+IduYSdIWvQbQLN6TvorZNZVuMneYHLJfEcDVjneGdnAbKtMUsIMcxbllVJk4YcCwut+g9
Kv26IQje0qJAXaDHuN0POhEsqO663rBpVNVF+xu1oEORBfp5ZFJA5VwdxoYiwI3yz70QAomvBiSz
8EtBLW2uWb56No5191Lf0tVM9RVkTbM5NH4i/Evehx+swCssfI4mVb8SPAkgNlDDpupAADw4Lcpd
674OC+AE9vvKv//p/h3phfR5p7Nj6IqgxcqdqgCCdlVodRY5uqtO7t2HTbf72C3e2x1dWbEgVV6q
d35JKCZbcnZH/CEsq/yxXlelhy0uzCesPoqbh8BCQFdW3rzhXp3FqY6pIt+IOYKvxx49NXG2cJRk
OyR4aPGFLEMb35fiope+VtnVIYSoZsdfvJdiSCqeFvljF7Sw6iM/vNGOylE6j4Olv+ytI/nE49bD
M5Nr1HeeuOEqCQ+FT/nDi1eCp5BtPCDI4l8u47uD+Sz/STau0w6Biju7ooMruE317V2FhpnvMIF0
FDvjv9jHcZHfnHmvdZmiyTsakhG6Uazvnxs7YSt93Sk/dCBz87XuT57oLB7ZrVu6EiSU27Z5ar4b
IJDTQ7bXHoxDA4tJtJMn4RAfpW21MVZZQCSwVmB62NjLKi/6pjrMu+JhOMjP0i4/pady/cZGXdkr
3dSN3R5ALwxAUvRdHWgP2RNig22z7/aQXrZGMD1oK7xQHtJTu6veO5xZcRoAKlkvm3St7ymKaJcX
KKoeir3NuNYCmPhP2dts3wJ13Ouv4Je3ypVfw0ftEPnLiTp/em23+jpepS7umA6ixHXo6xtMKaOH
5GAdoZpgB7GLd7cT3sgfFBPE0M3Vi3UyH1JfWzfbZisfpK/lDLU0wNbC+Yn3/oBEcOjX7WOyhV+2
pS/YWfqIL/hhnjiG9sPs3VZy0PjOG0gKkLjF1E2xqnZrkKyDcai35TbfDivmXGFf7fCixizTAZdb
9x4SQBYsYPzEq84HufOs1e0x3ESBvinX6kbeSIrDrRS9h3vhglctr3StGGtrsLmUMnpFG1NPiZs+
fZxbNzmIG+tIQogcbKN8VVfSRv0hyvfxHmdQH17ii+6H53rdrrWVimbK5oVbMb5dCo4nrvylPia9
qyeu9S483/zR8Yk5mhftDSYMwDHxEGYTe6F2KLyiR3rsEjs+UHmsBa+A6Ork7xFlQD/Drvgsvgw8
HBtZ9crngtv1JYpdWhBjK6T4ebwd81eCUxkvmxqO14gDvoWx5DyN+7iSn1rrim/GyZSzi9aDs+Ye
HojBOALPKRXkOMGWlMGzouw56v1Q1FdF16Jkoiuy+pSve0xFuZXEjTK4F/WjOLYx2PW5f5Kv8vX+
s38SA0IE482kD/Ic4YaBjTgywRKGxur+meyB7xVHrEpDsLoWjK0xYWZU0W4kbkFdmroslgivVnbq
n3BACNp96/+ET9wYlmr/rYq2k77x02WjCWylM2yYf+w+f/vzUOSrehW3dw5RzIbF4F4ZaFxdzl9p
tlq06yJ6l5UejHto16Kiw0V+sAoQC3NdZXc+yqXJ50DVruFky5ONCAhXS6LRkvHzHKujjT9Vt1vW
I/XL7NNYK4/CDp9tuCf9IXvcpbgrWLYEqWcVmUHEyAkKR4JUQ8D0ikufIPgRHrAzoYNseCFhgv2T
Lx6tsqEn/xitXXMkTq2dliIMDEPqfW56zlZioPa2+MEpkuQVHhLz4C7VOsBQgZShtC8Unz9AMbgS
pFU/QbEa3fVq/DZvLiCc1+5vg1s74jY9N0A5/BIDmoy0oEBbfE7kKxdGH08SMIjLJkW2DIS159P6
d8nKf2Hqf484JJUqDoQXMnHrp3Dgf4+yTuLfoqy/rf1HlGX+pooy5mM/y3nERX+UB03pN5EeHYZK
Q85/yvqN3xD60AKAljj0a0Rj8WeEpf+G7odaI4aYdKW882P+g6xfvRc9f8n6//6d79XDX6IsAxVT
W9HTYJ31CVJZUYma5+iGuDZemiflViKaTfrSWiPxVi/4So0vXXGjSk9D6XKfpSmlErMZo306wN8V
Q0FeJyFyODwvznNJSUY33noDufrYVqI/l8waCB/nbTNIFNyFvPAR3qlesTS0ITWLiWlINNP+bSiM
bDeYfXoejSzdpgvL2qNs0Qg2G3okjq21FjP0xLQOehRo0XNI1JwRTMpHZ5zFdjeHRXs0caBCiYyO
HtS+nbFnpX2IXWuwj+xICzUKDMm4XcpW9XJhSJp7NtUfcARAbdfJqCgM9KkuJ8jSGeyLCmKvpDfY
kGvNds4pJtwSowy6VtKvHb6a22gSMX8TaumMiw9EVGxtSlroqaKXLAX0cWNs4o2k5TMElao5VxqI
SS6Lpqtpo+ITpedBp8/zl9hV5sOoC4zCKe6egdily6Xu6xucFTUGJxXSNJAEedyX+bS4Sog4Dh4/
FYtY4wzShSQ9IYcNj12EIdM4GlAO42RJnThaTPmg5VFKjhaJDTIETNJWbZIhi1Yz8TyERlvYYa/T
qrnr5uahsWBz38ZGxlZlAKxo5Ych769C3qu0aW2+l4o9WKEI2nKrvEUgbBxzvCLksbDkgBI4YYIU
I0LAXOSVc0xqLt3w508M+gCEmSx7XUjPYlPI6YE09M+tBXYaC/0Xl25cyaYwHBRTRnBsTtSPZhzu
VzQRCoPJQi5bTsPd4qaBmCVmjV+rsrUy4vldDpGt1AV6azpXDADBVl7opMVVH/QGHR6bRsvQTPOH
ITE9KkDo01M3mfrxo0ViZqtUJH2jj9GgqFF3Y8QtIwbwOhQQNBo4ZoF3V9qsmq6ZzzBlJTw0W/NW
HtACdAcjI67PagyY+yddwqnBWN7VOd5UIu5ekfGZ3SAQc/ftDNrtZpLlqmYO6Gr2H7clx2JNMM6Y
EYOMp8m2MIW9aHY1XTtg6Fat7lRi/JSJ8kpJlbWUQmgvtLdeuFGjpwEYbSY0Itj4Q5axlsIa3Zlv
WgHNV/2sOX2WmXuiKoL/tIu47XqAhbxMuJUxM0C5vMSXpO6l4TLTj/PmmW0yL3YUC3EetCmu9Pvx
ZjDHR9GIkUspD3sLWzs1TF7LrFyDK15nGff9XmKGbwbcaBVv1BNnXL7uLXcas/LwCH6eEgr14w2T
dezPu4kITJAxWu8zgKabOfp1W3tKbXze8MhHA6zOeNJXoH54nb2lnaycixHF0YglYGIVH7QUMQDu
8fppdaW5N4CBG9cloJdmHyVbQZEwyGsmekhFRk1iVmOts2hjsk0TUo+bZe4HbMSfh7TAHkakc4wZ
317TfF7f1EWh3N83+ybChS9LKB4u2J8bo9aCrehffdJSNUjIeHpNqNxbV66xWy9QG1MzaZVtioGY
F/byiz4u63ZQLqpSPKRluNLo23d3zbioPfBL1OBkrsQKBbmYpG7CF8U2K+kD+6pLlhKQVY2lBcKC
DBzrJdkztfBVVqzNkukY1YzZAzft4M+hpOHVLr71yuxFFm7S+SBE79OgkD9IkOZirdWGdas0NQx4
1aqJcQBU+qmhWBChpcVh0KlDha6f5QhBQcD7f04hOY/C3XYiSVfpaO6tcXxV6rb0qnQuuRrSIs/0
iNEEyJF4/wlHo2qy+iWUFtFrzAj/fVpNQoWqZ6Gl+I1vGxy7RMvvOrYIUf4tVivzglq9f8YLz9xz
D+QDLmZRf24XQVxparJg2tMj74jEJ8kSohXAhEG/YRULUxtd/7KZitnaVm08PprmvU2fNjefdVJL
TiPCS6T9xHSAh42+OxWszLnJUr+e4rw89GH/nS9W+mRW99Ymc1mFtmgVw7O6pM1ekmNC5Ha6tzls
zBaNe3YLcQfF9kZOmmybjvA+k7H9yodW2LU3DrG63X1cxmU8TiqeHYbQL4dUzMZVbFUJeMLSXueb
Wl86OimRwavKZ1xP8EOVtsNsRippETOHxuOicbBRm/IAzFD65jkaoZ8KIn2y9a98MjFT7TP6yo9T
DERmnWlvErqDpFIy10KvxXVH7tEVmOQqQ/I0ZtIxxpgbKOHFirVmr1U3ynZNnZQHq2igkmuTsZDj
LhbVxf9efA1WmEXQZ+E1Cs6mKf++6KOiW/4VX/sXa/8j8vsZ4LG9u+PzXb58r+z8A2DjT1gamDR6
ohk3E9OvWlmKPlSgcD6VWAK+2j8VfWiUaNAB2+JW/ym+/Q/CP2pafwn//nLo6l+KPnIZaqmskXuD
uaofUUxZh0Ys2DmkpH7ROH5lWQr+mw9uKiy0V7rnDUmEALPZ0jTgwPy8zRoasmfhVi1RHqG7PMUh
aqNJp19uuQjrsjJ6zDgo1GQydn4ZVVYhbT4FKXuZy3Bbye1abaz0RM+n/H+4O7MlR9Gsy75QK03M
cNnMoHkebjC5hzuzhJAAoafvRWRlZ1T+VdVWfZkWWVEe7q4BxPCdc/Ze26kK/CFQgq620UWYCaSR
7kVgsXqDMiwmGOL67Cn6nzzjuF2q6j57cgt8lWC6dObmxIDp1Q170KuNgP4lXvG6jTxQY6ecrfLv
kT7Mm6jucmWE57GORviLIBuPUkZNaUHQSLlJ68oe94DmdDMvWCWBB8Y4pikR1s4e2IvOYgxuCS5o
zCPtSJ00d80pS+Ykz9t49k7oBIDbuZNDci+I22PN2KlJbcqpOgMF6ghN+S0orI8IEsKW0REBWU3h
5ZzeCiDDZzzVFPa1LKMYr9NNKryZllxncS7YwjscG0Yo52LYKCJcDU+4N6FaPhj5Fnsh1li8YQ3M
7why7ioVPCtf8ZOe7kvypfcdvmrR55Ase3pztfzKMA52ox1hGP17UpHk1a6aezXIwpNPWWNRGLWJ
2xtc0HAxlujA39HdM5JooSWt/6pk/WUp757ICy3GUGSQArKCyVoxu/lf0JJexEgIfSgpV9goBYtJ
QRK5Ymfch6+9V0it/3gVZKREYfkuT5raBvee5hhxw1rEqLCr+bzzptYPSoS2XtfgbZD/pkhWHpPa
bbdlh8emeheG5mSwYdj/sECqF+zsKqNdkI0NsxSvGBQFt1Kv31mNujlNenXS3cqZnBA2XDz7D7Ht
iBu/46fUDKaVzFQghtSsyGIBEURfiYCPGgkgotqOIDSKV1Fh2t+O52qN7EsmDTZK4H28rpfb873V
hNdM1LVdJXJrBa08ecrxx0i+rioscAZXe48caCyUrLCtPm5CrdI/BFZG9G3sNK6x+CavjdKOt3Kp
Ofor5UAfPbCjPVRGlA0rWpHnu5avFblgIv1elnvUU/s+hQfcqh8ya5VEISv01Q7PBzpONhjuFSrI
krd8B0jL1j60zkqv+UIvEYo9hLFdFombtszirq+YPO34kS2LBPFDG7VYYLJH0On5p1T26+49bC7r
B6vE9Mz58KNv+98x3X/HZgEm4iHrUoC0TdAmQA4sIv++WTAdQPm/3DL+1aP/aBZggBku/mh2BxTC
r7cMvDFIlwVe9B8mF4r1P2YySAiEgcnAoyRFUoRfOgYIDwYSBHMeUna5mYj/TccAE85fWgZ/fe/q
X+4ZSU9t3NXCm1az9Nk5vROFZ/wwNr1rFEOKWU/Fzs7f1hs7LKDxH88pPdbBSPN2BXe0AMQz+iwi
6P8mGmJ7EPOcWxwSCNXdcUmjvgAnIDOZFq1yfQ2Gtv0ZFJ852HBRAJi6pdjneOxnW83c9juMhQ6P
KHl5wX3ggxiMNiywGWW8JYtZR3mFsWgOXXsujM4KwLO5x4BNQkbY0PDHcWYjP0SODM5hQbO4NI/H
xkq8H7Q+jOn+KJifn5g3zdt+1pNBgvXN/A7n35MqQBPg8tKYgoctG1v7vRTcxub+/B5+/RKRAbO/
71meZ9xiNvyV759uZefmPrKM0w/FHFv5/LHPL/qqnqbzmGZ+FUThbV0vsXFEhQlBaXub96XNBGaq
es3bqrYv2zDpyk9pz9LM3qKTDNP5aBGv1dXxvr8iwEUtPfSp4zUjnXg+2lQMm3Qmwa4OnwFniSME
KQprbdGHr+PrWKCzZvZjRx7XVbD/IWM084fq1VONzSAMwKQsseppa5NM59/n+Xrs1EGxRM7nPlR2
9u0CdXsuHNXV8FkqpuwZ5pl0ymk71UPa7LxVPpTWziwm39aktm/mdhjNkPbB00sMXmBcAI5gDxe8
uwZrahUQMLhi2nUN4nkFgdjmReaVvZfMYaYR++n6ti9LmwlZeqlww7D3eRX3vRQCGu5ONR0+eA4m
HJifsINdwW4cYpAc6fjYp/MrHe59Y8meGPL5cIDtgXwB7zPLi7E4ymG0ElzUp5Zky+y29GXTTpnr
3iydp3O5Z/dDHnPi+XWqlt7rE3v8z0NL9Xr6I2bOhIk8GJNbDG8+CyoO4ZyX5BOZG5v4kmw5QcKe
T0nY3JzIEjb9itJ4+15kwchnludFs8HbvYhmMufBlTZ8QrSgVdvSghwudsBgPp88eOMP83zcd2zH
8P23faRQuoAD5ONkg472IrhZi596spszOS4es8IWJqolTRXR1MMSMeo0CttpssxE21gMZygnMPeZ
ZMm5hjeeY4Ytvw2bn8/f7t3Rkex3DNRQQDvCVGCgFft1MHjfwY3M4nm0og9wc+Mw1p32aY7mcoz5
HRsWd9fXRIwJZUMgMatufoZxJyNn2R7A1Hi5+MdYnjMVwLyl4dyiM9/M3+Iuca8NE84MOAK4iWwe
914sugZAAY2GlC3NgdCXHvob3WUa6CpYU+3SGpUmQVuCg80Lrxm/AjuWJ+Y/3HXSNXiUwiRi1TbT
NIrQ0ys58YZxnP30q2VYzvbKHAaoXO2S8th+YFzjFWkvZLwI9+7MG625qE3zmR7wehKNgmuQfwk0
SJDn42sbM8mq6dr7iX2zosBY4/9fRAGu5hAf3Pg2zTmx0DTQi2zd8dVKXEGZNXilboQXOLxNngPK
ILuwnTDeZGDB7ovZUDbsucwb3Xu0p56HI33up+xf2qjdfiReeILudsE9eJWxFZ7ZsF4+jLThmbDB
YcV7yPOOh2Y/3Xomt37Vwl3H1I1ZHB8AG81+j2VtQneJuOG2nFAR3DBlMMjILvGSpBztm0FPz/Xp
0/B69/R0oL5lWXCn0RhCHUEVzDAZ9dB4qWhbcSkv0x2sQE3fdLtsE52SzTo6lUxGW1/WnEryR89l
Ootn4pLOzBLFCoiYbcEV2a18cUnmFLIghktP+1kxJsc4B6HHiuy3n+9glrxpVm5fjcuyhKTle+qN
N5JmYbkWBrP55v5p7LLarJgUas7T/KomyjxF7m8ShX5l/sRQJza/9FMUiNi5CIcwsgDTX71PCiwy
FkYtDHNTvoPtreEm1jssqVomr3SjjZUUjo/V3km3rUPOgKt/ah6N8/31MsLdF7zfC8FiJPfg3qZO
cNx9YsKTC1c+Vhe9dwn8Ae+K9e2A801pHRk3GvZP7aQioTVOeT9NweZIqWwzleo4W6xip2MLRSoq
w1zBX1Z4APPRtq5SSOfcVuzUZoizq2dMi5gDNWjWdTPDesLoLgktrDJf1BqGOOlqrzhr+pRV4zBZ
u/cPdEb0iSyVWV075ORazOQBzH0oL8JewZvYxerNgVvZYLUA50cf98Ubj6mMrfNj3GzawpPf++ru
1ncXoiueRfqZhoN07XkHeeQq5f5KC2ZWs8p0+teyqqf3evFQCeP1yMZLwRZOrvECeqk82omJx4L3
sdVC+WZ3EwGkyuxGObIedsxHMsCHzIFcYAI38DHeveU5Xry2gnu7LGbNJHKKGfYH3wiMpUaXG/d3
ZeK2M05RtsU+925nhAgYtkA+jTIboY7jSgPAH2mikE2ag7HEpAcH3ucT+f0XOr/ttlgQGZGzZ0ni
4HCmcpw1Bz6V5oAd9uvNyahpU56Tl+S9DW9vsPThyrvDGObOlC0VZdl88OOnwvSBTw9rYKZavAHe
1PgxoZBtPhgI4mJFxUxAiLnq/NjlM+aXd3iOJC6miMBm1xXP57M3XjiW8Ab+6MaGJRBj/wqxMPJu
7uACQAmzZLJ5AA+L1s3H70ZKNkvpLH6Dh7MNBhgEE/Mlf6N/wZMJJezvKfxVhmUtLj1ymcCW6YIq
/T8W9N7/WND/9dF/LuhpKyGgEg0GjKo8hF79IbIyfjMoI1RBMQhbQ4CFo/3PBT0LdlkmMwwUEX5A
VuF/CH+l33DBi7IGef7nmPK/GwH+RWf1l+2mtfTPE8C4uzIoqQlHTLoHQva77uvVN8D9r0ehihyV
JcPzqvgoiRbxU/x9hlCCZLgbhJZqV5aNVUtP/tnWgICNRd6rM1KkgSdglm7up/rVaBi/CWSzikYS
yQGNbuTM50ISUtIiE1VfH6owOqZZJ0/H15QVefNapq+7e80aq8hLoiwBGUvFrVukxNSghsxz4KIv
ulIK2TomsTCtTqupq3rqhcebPAlRJYbgnkG+uN+aBVpIGukROv2/7aEt6hJjbckQQHHqKAjH9BP/
fa261Jx/OrT/1aP/aG+CAiRySmZg+g/F3x9Htg4JUEboPsZsS3YT59WfR7b+m0RZq45VnbJZ5CD/
88jmR5wnlKqcjtJQrP43par2E+T1C8bhH+8c2SSuWMb6Q1v31+F2/X4o5YgZxASna5eHo9HTRPmT
PCBJRWaNUPYq7pu+MRtxZSA4k63rI7jPQbNoLKlYdL+IBSb1dUUQikI7sP0gCiOqGXhbaLge1URF
07WtRMoMB1nRoqLeihiOWK+RCTCHRiCkrOxpQzAu82OuaCbBANoS3wVhuwKDc9kd4UgEKEQ9kAWi
ZieGp2l++XBFxe2TmfqNRG8cgWbBMISauq4ZRuP3uyDsqyjIVE84ZoGg+a9uUxWu1h2u7RVqN9qR
jn6kMcO6ewU9R0AzYKuK3mqRlJaBMPwV2/1j2opfRXbOroOrUoIbIRcoBbHgkK2VNSQyn8Vs1Tcs
SprZTT4bEH9u21ZjZLR4uQ3No+sz1PMQmSC1vJCtIxw/oweXj/mrnlWy9TR8uG/5eCFAl78CyoWG
/AyNzZPB+Q8JEMGT+BugfpbqjydIKDuT8Yp5YS1lv3dYlexoIMOECLon3UFfIy9bM0/nSoJGT/So
stDjdSGTmEx2dM16Ib+qCOJkzmsSqzEZfMd9OPa0aTlJPHwtODRJF4ojS0btt+1WBkurYZ+bGlei
fgy8F1dTdIkPT2z4KJ2v0/FzCe70lTmaZEIbhSyrVw5ufgEEAVo0leQoh9gv7rL1l8gau5g/i3mN
yI65rDJ/7e4u0uoJRSuQHP2jXun64FQDRfGh5BOUUASrD6ocJ3lZ3/yvwGgpWLfI7h4TLl8dBuU4
vFY74eXRV8DTxxLPCMj3zR9WN1HXyKMZr20uKXsqdnUHgyUaqOvMuFrq2hDvJplpt4P2SXCUdT+M
tsnNzWbj0iw/aMaWH9AfHxRmrMCmTZhfpM8rGMzxShgKaZvFv088F5lOjn7CS0qJR5VZmg+/gfch
uNKVcCBHXsvrZKcnLpq6qeGzQKQaVeAzFS7KYtQLqPe7S51P30TQaCpN/Nh0yTcnaqBcg7u3gHtP
gHdNIpb/D7f7ZHTuR1tKD4IEPDXAwHxuQzXQnNus3FWLdkN25PFxeaxuK0opglCZ997PRK0/VlEo
8sTcNbYGyYnHZp0sikntX/HIsScEczx7bYuTNH1cBhHmMr2gQZ200/xCK2F+ha0WhXyXSRtasYt0
lNExXoPUJ/VkQZgb5lf9wrk6CH/397Xm37zaz1flimfW989ttiR3HH5SkF5oIqkrYzNeFVPuZxRL
31e6RCOfTj29G4rn7zf6T2PSoea8e82O5IqzHsp74vUehJDys6o1X8cxzebSeR9HCzrjfjNrYHxS
ER6e/uCOJgRbaNzRm/onO2AwR+sHZ8sZI4KsPms3soaDQrdueJrRLWfvOd0UTv58/VzWG+3wHtmw
KNmhdPAxNRLY1lnXyuZOCsN8ra2RAmANBb/ULl93R7mjrGSs4meb20rcwaO7r2Qw9A7Bc6FkK5Nu
B2tGNKZt/6W9p4U2a7pTVXuMYKld5dt0eCYfXKiducVHdXhS1koUKRaA0Fr/bOPJ25bpY0WIOFEG
BnKQPrEZwKtY5FEoeDjCH1Zmf920gGyYujYPJ/r9pow+V3w68gK1h8mF0cqnd9R4QA4AiuF99EjT
IGN1kwZ3O57GXj2Rl9ESz7j3XjVHfhTxuHiz49roRJv+s7OTy2ChUZzxIkMLGdBww2bpE9ySP8Bt
kESA+rJPJ/xfQ7/ykQWMbJx3VzrtNzgWnZMWBAxBaEtys58MVo0nyierpwS/RWdd/6qyo/LcS28z
wQsoeUbqC2946x6/FD23bzIqHvhL3kNSSxR0d18eYsfGSLatV40AfMEIXEHUXIdQM7UNZXKp0HNt
VaeQEcEKioUCEUtG8gBkh8u3Cwm4mIpjIHBMC2pxkUb+LfV4QZ60H/JoQLD3/r3x0/E3wxdc2IQq
qAg3n7iVroSmWa/xFlM3YixhqszAejO0qie8Hw36ev7geE52wsqAPkmSB6oYI7y1Ew3M3SVnzLS/
DQVgVHgZFxpM0OUVx7qAYdxNJCrLqsAtlkFv4PpZ9YHx4J6hbiOIb9Ty+FF6dD8kxGJSFpW7mzd+
zrWKXK4X2p9Wum1vkbBkD3mYtRyhMmxdb+wmkgd7GjYwehiWSHMoOyDiH0eORPQ7FzINbEuCpPe1
1ntcWy9XQqjwvidzbfQA/UiHrEDULQdyZKtIUosFUkwuzDft77yAVLFESnBM1LHOUkr8zwtI5X//
ZQH5Px/9xwJS/E2WmGILuBh/n2f/39pIF0GnGIy6RdyPw1yD1/yjNlJ/U1gdDqUayC/m6r+sIJFH
8vYUQ9FUqiN45f/NClL+S23EevmftlvihX5dQEq9VDW3IiPOrk4zzkdWMcxjSdZ1UgK/kVVw0PUF
SYxDFIaavjll7lFszJv3a6F1/XPLmR51CO/SUXbpskBPAhIM0khGy520cYojUbmehBKRb+4THJfg
JtlWIHbTRQLt9EbHj4XbLUrsPBG4Tr+k8qDIKNxI6RIIW+gj3JViHkk/lFKMuI6XDQkkz6wWBEe9
jt+Hvntok0rOyLBEYleQGlTLDDXzEmxmfpO/+vhOKOTftjIail8JYS7iDLQRmKyoEP59ZTTVZ/90
YP+rR/9S9BN/wG/8LN5/dfsOUzwFThAHKRUZI75fnFXSb0OigAz0RxqSwsf0IP4s+mHlUU4xaxyO
Sg7F/0r4MbinfimN/vLWf2ck/6L7ZTCfEIHXvIMxje8NN+Bzo+MJKsyu8N/Z+q7bV4wxeZA8gyRl
rUYT6ZuxgchYD5dJykiZtgArEYFqhZw2k8UTNvgolCNfmaOISL18Ji+bzhynrMHa/DjcEDMLsyVf
1JOnr9tRMKJxrZ9UO1tEpxfO/+Xt6wWW9d4FhRbmin3bpdz4u4CQ7phmpkMdFp+zDcjat002FLdG
fzS/eeLoi8b4gHcbzfMvFfehi47fhNcNIt2WCDfSnE62n6yc+IfIbOc0ZkVNE9x+cPMAv3zSJROl
QqGG8U4+YavUfxQf10Pt12DiQyPBQ3MjsJX2s9VlphxAbZ+jYfUI73hKwQgyG16arXeAoJNuq3ni
i4rD2a3QJQ5flwgogXVdF6/1XdgQxqlOSYQcB33jkGKJvzVRwuRmV9kKr6nGEi7F42+NxAWt7xuN
uRdL4gd0vMjM3uYjIJfspZraHXP28B/fNr4RHJTLjo8hfszUEn6yJcOAmD786/qZkuE6/Bb/8bhH
IOwfAe0c2ZbogSZuzRLtm4U5v6fh3sKnEhjf/MMI8X3DsUB5atUJ/g0RF5cSGCPZkcfvMKpGqMw0
bLUUay0HQRQUECuyiJd+TUcStuue0sKOqSSkw9/5AiPT4JNUJvB07ETjP15gZv8KOvaXR/95gaFt
Ntj+VU3kejJYBP7sKoIFkATd4GbNLwwNxz/unNJvXPEUhAsYC2i6DbEtf15gaDgaXAKJxxuakf9V
V5FHIEb4yxXm1y3n7fzzvZPUz0S8CUYfUJ23blbDmP8mAwFr8m3PoJ0aneVZh/ew+SZZL53jXsu4
tABRTBwVHa3gofx5K9Sx0+5bGTIGBgfjkhpLhUYO2nD4j3/Re1CO5cvO18lyjC0LusowbYabTqOA
5GsHG9wgI2BtLX63U+0YEfHZ2UO3pRzeAJNimip3YqVXvGDdeAIr+/sMP92jtGnF3BWXPosrh4PO
YEB8M33D49Nb6SUl+uCxHr6TbMcQQEFAT5XPbKsytxVDBr6ws94Wvw21aZK7DSg0O2KKTFwuZSFC
CObtwnEcxhdcQWzXuZiyp3ivb5cxelgw/BdQFqCTdlIFUqHDA9lNcuQw+38dxX5xLB9wWoy5Jk6v
sYcsqPuOwtS/bpPty6Xi/jlcp9ZnwN4BMU+2DaNb7AeuxvewbDNAH6NdBSZpvz+1BW5RjZpK8PgC
K6rx9OrehX7KxklWh8Z85CaiSetK7i2VYavgybjvNBsaHG6IaBZfcnzx+Lz4XIdnUgrGeSinp2is
+lD29JnMswqY8IhoQyrQWaCdwvaY7pl4swe0TRdqG32mroTPIjA2t2+2GEDnZx/O5BWVA968p92M
PfyNNLUAfeHxZWjFU0rsGqymsfNa3BwIcpTfA0kOsyjWdQx9+uxeDpRjXkwbnibLyGYawPX07Y7X
I9S7tHYFgfLJzqag7Xg3CW0RukvxPv4Wz/F3cVSdJhQW6jnaCRsqLA2My/icjAZSzPC1PKtQU6AR
G22w6yK5EI4NZt5xkNGUEe0kMu+X58N/QuC8Okbhtuo6XhO/wJcCk2IWbtxT0XpBN3g4N/JyHz6q
GFLR4heSPovhPEcsR1N7xAmLN6SGyzTsD+WTp+y+E+QDI+j0GooFK51tBx8n3RFhguhx0HfcqaHz
n+QnOvAHfjbZNp7iL1CyWao1tA5mNdKBdnru9hIdoAFkT/8SeP19dsNj6b79Gz2qzf0rPre+wS2e
5iVVOFE/pKuAJW1sviZ7wkfJ6OBo9OCtD/d15PE1vLuJzrdjfizNPlNgBpFrfuLetIw11j090O3W
/KS/YcVBax2W8fQFN/vOR2EKlhYS0me1DvQ0XpC7DttXf4zmJSNlwUdNgsrSo4Xzk9sn+ODd81A7
LBjMD6jacxwOr/P5KZsH1Xx931rQp9DSTXalFbmPU3OqJtEWkyKh3prs5btaQYeIKbUVLEbnCVZG
OkgRAQiEt+LptvXMSxY3L3XYJTvcuouSQR6rBjTjqTt8gcT0KyWnBTw/MSh0hHU370P1RNEcz57s
oNF+jFn0CcTPxrGj7Z4huQCr9+pJZa+ysviZGYC7uN/xuemXUeK1P/q5NnmcCZsN4/BlfmF8oI/R
huX0Ps238rHrNxoT+eY40C7OnZvSPRsHsfecpA7KD7NC06Luq6VBRwrdzmUQTI2ObXDFxvzw3jTi
hg+IDsmUIGHzK20DFgniUg3UAD+qZT7cOCB211ZC4LEXsIV+vUowGZq6LzlNkC7lo+YpK2PGrl2o
YDmUmbGTZm8PdXEQ80ZU+8mSi9xlu3RSCF8mUZCLu6nQCrrabJaJOd7m2KLV87DUHyXNjNpXA9mW
bWWWsoWjgb3LFD1apAF/pq+VNHvFZj6DvfglL4kwwPYEjURgN+iLZA7+BKCJW01iACgYfFbJggVl
9vPjbD/WRCSwUIwC4Cf6y4sAPfmpR2CJq51vEE0M2g5bYqCLDBsvJ8OawD/NlCscyub18PaMXYyN
ds6nGVDNuUBUIMg/3CVrJyu3cu/p40lfyxzNSJQtIRy7xXzsljiXs8tBWz0QXe3jJTaHUAkNmMCd
jekIR7Mwzz6qSfZBc3RaHQCxHH4uSImOJQb8gx6czVm5iQKORyv2OAbmPfsDd3TDk4tu+WOMAoaQ
zeMlZIAeCA5/LNHtpvC+pqzf+aMvasc4V84hcmNeU5vzATtPf2QNJyiskwcJcUhYyO4E40jvLEj2
DBMCffEEUvngfb7CitwA82F73c4t7Nu5xTUFHHfGXyhPcdiiAeCwr+xbvy3URX83mxkRTLfzmOk0
2iJlAihkQpxp6TcrRB/zfo6duSH1I/vUJo0HyP+2qjbpawYj+WBAdduU3gJ8Yh7SacTsfebO5fQF
zTJkfTxvJLJ2Zspjvz6ECX3SHt4nqDbys73bavRRht2sm2mT0QfPXC9+j9HgS3IyQOt+aYfrAmmu
mQhg+Y+ytB7BKLzHTnfbvmtuaZp3JWUTcAR6ZO6P7BsS+cZDPIaNR4cfK5QlPfTP0mwVs+EcgDMJ
gSenDamQjIiPB6wQMZqFnWl2303A0SBxVpTJm5zgDTwVLXK6h3NH+JUAUrPbztYXsuxIpXNn6vOp
rV6oIqKOZUR3iBf9x013ZazKYuIyDvGNH3dfOClBMtNOeLwtTIChYo08KRyeAwUMix+QPyiughyp
x/rpDio/acvsy7xahs2tOvgBiW0J3nOiLXGV86/VfpA7cgO0IVpOWHQF44/UzRcFkRN0E2GCAnY+
nSzHBlJMjs2sh4Y36300GHMa/wixrxafgskcwBSczAf6R2bFbTMCiRzbqxX0uKcrr67T63RY+Y2X
TLRY16DkjH1GwswAJueRSQEBv2G4z+0hl3laAEFwgkADzaaBdlO3BqBsZSt8BUmJqREKCe86SzCI
LRgc+SMbwrSTeZp9c5Kp7GHyt8RveBRvt+aV1XO8JwfClAI+AIzSmZO7mBS/ogPRG1jKwyuE6oeP
svAHM2SNCQxu6Um+QS/Beyi5Vu20U7Quvq6zK7uhmvWTJCxWV1zcubsRP/Caiz4KTgccjmN4+ZZL
GBGlvmiWbg1ycEBDo+1gqfZCMjlG3diy3NI2oEXZP3TkLVSlmg0fjl8dhjzCUgN5MgZUd2e7GiQi
lZU5dxcqY9hMS7o708q8qO7Ale0WrVdCJUzOwLRnGjsOLcmM0LID0YWTWzQZbTXEoLUHCd1+O7it
9qNzCSTTE6wLR9GKeKcA08N3+U1Ul+xBEO1DZcFMDW4djBUP2N4shuXDnfQz/X5vWHz5EddKyQTE
7RtLPMKb60pRLQG7BNeATes9Le2r3zzP90XtaUv+cL3CY2xWsDtH5nj+Wuo79Kts1BBAbXar/ON9
EjicbtYd7JQQFujNLg3nxH06dh9BfspPAlcLW/XVj9tifMhiC4hWLjo9xyx20a+bLTjQ/ubpEi3W
aHXl+sMFFyWSrboN54M5nhqhfrw9HeaX2Dk5iDwmHCdjn02c3XiKFOvHc+xXl2hxn0reCY45p24a
5DUOQZzQprwoeWedDeu2tDkzOM6zsCZQacCeUVjMmR3WOfSz3q+9LBxSzDg1kpA8OTU9MJZ9fg5R
VANQVrABPkYKtg+f5nqyL6eHcrgXrcZE7mzHruj2dr5MH3bf0mJf3ra4OdOl6F4opuxsMtfdPtD9
N+paNlp1jYFGbytAhluvcGT/RqzbgIVsIMDOBk4lnKzdaHc/5tPly5qedHPHMc8f3XCLVW0BkrEb
biEdd30hrL8b93Ek+jju563MAuO6F1iPEkBCipcmQFc3fI4W8AUEUAKCYHPZhiBdqEdUnIa4SkQv
BhdpdLuamxCsGKu9oyUBlfb8GLuwxUiyJYte8EpUkXfRhlHDteuSrMcu339FG5ZuwzOB7dgPfMwd
l3vQmJ0LsRN3MrkoUC/BfmrcBrvSNnrvfSMrZpqRFg6X9KF7KuOdMgAOZ4+C3L0tAJB+rwafnXVf
CO3i6TWiNXoFf9uGBZoJAYi4wP8ZdBtpJPynjuhyGHr84mv4V4/+o9WPVkTAXiejrdKJppTo5/9h
heNHQ04lqqYx3YefuIM/GhagExSiR3AujKXBD/FLq3/QkWj/v61+QZZorv7asPjrex8UV782+w2F
aPqnjFqEhYihh0ndBZyaXOlk9UQ4gQls9LUekyVz760cPIgWgOjka65T2ZQmB1nS4lknTwqTwrt2
Bpw6VWqJbL3nZp9RHjckLblXed3WPd6sH+rhu1Js8aPejSf1V6FwYjrcQhn5ceWSA+RYlvGGGT2o
Tgdi+2iwYpmGr+RXokJMcY6iPsOPPu8yaNqkqp/KAn6gpaj+dRwtgbaLDRzsTrWiV7oYUdkNvQSQ
yHIWvnO3PkobNM+0AiicH87xDPYHThBkXfWgHRpdwNtF7hrG4E0c0rI1RJZ+6bQ8vgpbbhiy2cpZ
Ob9XD/fh5hYeY6tbP6x1bsnJpHvOllMntsKTZpETP3tPBB8ewx49PXUl+XHWV2seQiBElBoarCfT
mzrdYgmmPLWSYWHLYuzG30+TnupyalALpNZo/wxvn81JI5h9zXnvNGNHEnGfOejj1as9qo5JgCMF
DwddjJ6MSlsIemt2Zk3hVtz7WZpZKrz5aDc+w5srjsP2Gz57lY8KX4ZmusaEyzHdi7PIJF22FrG5
JCri0dgdtTYaP5P5LFoTtmGATWWE1BkuI2r3aaNNGa8bLOwPEX7krPfGbKxafRgu00pTtoep7mu9
DD5I4tuLzof7leK0FrhvROaFxjFwRTLpr7SHFYffZMcYA9xqTjId6Cf8jHgmSH8wm/PbPqNwn2Zg
yp33bXYfZTbRuasOjQZ2GC+fRKkFNcICAUDZwwcIANoEtX2nvnuTcLb+oqgtA3L5hngXO7HW7zkR
h2aZqvOG+yIIwNFkcgYwxQ4gL9Nk056Mu0DtmuolzjbGpK8XhvWV2JV/vR2+vtBF2BRDfmq1MebM
nuzMc+l1GE7uNK/ORHINcWhuFdDPoWVEf4izpl/rLOEaaFFx8WT8Wlvyrjn1p+ukr5A13DxhUvr5
vAiSoEJur99NpAd8utg4EMgmZupm1hFRldUKL1ulyb3uvMJmr+rm6WmKQXcqrn6F1CB17nQE8ZjY
H4RPmeNl6mGu4z4N0T63Y+6OAlsPHZfqJ7Jjh2App7EL85OZAo2D3KKtgbag4oO4eygVaGo1Tmpu
XybVKXu1dZ6UWAlIYyUgGJ7XHwD7pUU9YS/fPDlCB/Nuf+W8ve3nQNkfEPzsP0hlzAGBnrKc4vc5
d7whHIDhszlIGnbxgpW3nQcdYniOQuBcCUX8lWN6gMkPbzdYssg4yMuW8r3cRUuder1YFBuJAyZ1
HpZhHilJbMNcsL8tGnEsL+/mdk2lStoAshYyyNi+Seygs3fo1G67ee7j/bCBe9kvCnA6LYeSc5JC
ZGgGrUbDwQ+kTPLZfA6oxIXaSi/vaR8/BiuGxvONLF6udfFKWcpC+xStwo69O/vjg86jwU/02WAu
gp9lfXxoJvEO4csVPU1Fh29HUNa/7vcGrAhn1Rm1E82J+EwXhj6R5Dfn7FPgzdsQOukZ0AhB7mki
KuBVH66xy7lEXsDDrtLA2FUYJgDNND5/j5eGtY7D3JEmBUoZgXPFcFssLIMDaEHo+uQ17Z1rMKzE
6ylcWA13m/Z5xbfGhXt6c37yqCXE4QJAUKQg5uMj23EosnpHycrW3HkjW2LsJzHLKropta/N8105
oxl3NzlSX/YZZzRINozMQUbYcEPJkuyKmdD62jKyVhN3Qe1OfqFWORUf3vp5ePn0RXzatw6PvfFC
P75HlKY+q0TncWAxv2JxCS2kq5yWKPl5engvxFWMqIlWOt3Ejt46l9TlAMDjsogxaXZefH225npN
VBvNvZuXe8yyaLsle32jb0ar7MIy2xr6Cc+w8ouDMmd1xxFM2BwJFFefRoEjLsWTNBD43KsN3S0Y
f0v/h7vzWm4czbL1q5yYe1bAmxMxNyRB0BvRiNINQpSB9x5Pfz4oJ6uyqnv6RN1WV0a2khRJEAR/
s/da37pjz0XotDawb2G7XbU37+jvq61yqtfSTl61+tT8iB+DboloIlHTmWN7KR8jgBDIRWCrzrf7
4RER6IiKaR8/UWezx2o1RRfb45r3p5/v5bwlPZAWlzXwDfZnHPenos7ca4g1qbN1Omhk71zd6aFk
w0S1j0gupmd6mTVax73KrshuHwH7s8r+YryH7kVRFI4f34pRnMX4amIdpDLG5/kUTbcvY4mGVEou
aqsbHlL46KYHrsv6K1rtdu6UfoUKh/BpcU9WOU+42XycLdqe7gvODHW60fbR7ObtMoO1wLdzK5x+
OFjcYMLzCiuyhFdONqX2GJQbupAcOFcJ6h2A3nzMO3jGbAmLFfMQAwfUXb63tCU3ZEZaNYPqJv8m
zx2RsgBOoSG7kcU3NUS8ieF3nrs0WzlS9dX/NFZaO1qOOkYqVvikhYUkQlK7tgdjoZEGOHevxcYU
ZozDzsW4eA+qQDy7h1nxTbmoO+8mSJ+us6NA0b+TrOLgoKdcpeGuCHeDYhfyqqSgzydrXBrapPJT
Ir5lz/7kQ2X1kK7rmG/isZXOdTVvlFcBB1T70mZowsd6kzkbnjJ9yuNoNhofAxmGOKCeqeY8X+Tn
S3tVnyfYNohBTVcyQQ3Vq04IEsh5hgD27xsj3E86piHm83QZg0sGlXMlJJr/okMvbQp9Pcrmhmnb
28EcczxQ2bC3O3xEk72xkib4gOTp54BZKp3r8kF6adsZnwJ/smcsR0NKdIn9/aPjb0J32XKl9HN/
p1G5rrptseFx7i57FJuJxS0bCVkIH2K9k1FqaEeep0wXGMauSUnbiajmOeYvTGo4yEbAiikxIzgz
odffKnBa8Vy6Bu9YR/m0IYDQoPkao1gI4vSRVM7b+rl7JTc2ZaO9q1fKZF3sm6dct6t2nW4AFzaW
s68fQX2YKHvP6GeO8MgZGQPyOGXsuCKKx04CNDKsGob7ikQqPnXdnZUVlFTtRR1hELQeAJzixJu3
zyZXyjW6tgJAIJSojrxMbIKthKOmL4UUyMjZIUGbtpSUZ1MJh4w6AYMnw9BmESuU+x5RH7mmrkJL
/ppEULAWwWBFg8Wuu0qsOmZzz65WoU1CLZgKsW95sq01tqlDMC2yZWZsfJlyZiCj5Zp6XHlA9ZAY
z94kttzhS/wyGawCAIS7kWKoMRe1zG4CdUesWvlR9+7c6kgUbObmulxJrMDKlUNgBjtqAYchXXQw
oDCkvZ2qsiRLEuslI1Vy2If+U9wTsrBoFKtgcy7wKY1GfflJ7b2Z02O2K7DzeQJJ8jeg+z5f9E1z
ihn8zv1KDMJZ1C972ar0GVLn1J1H5hOpz7SNpB3ZS+lSa15NJbAE9uKusS8n2z75cP1FgmWJ1ntg
CwF8K/+i+TQ55EPa3Bpx84/dnyJcYUMILZ8dqmyymfz/NNSRFvyyP/13j/6joY68Bo+OYv7I60IL
9kdDHTMDTfMfVgZgH7821A22tSpd899Var801A2Bu4gZN36EXP4NxY46brx/3Z7+9dC18f5fFDuO
GIltU2K7N5cb/Nhzb0Vg61YhzlZZBFvIpmmx8G8o4EFTqDRNaWDCPVaYTq3m3Xhl24fCF4BGP97j
3nyWqPPRhazYCQ12VmU9FVKKorQsaaBTkAUMLFCr/moprJ6cE3mWtKsdmrbfVGHtpJ3Ybnbv6sG/
0fU8BRCWLbKOCFMSFPqutGhjOpbAxsQp2Ty8Xhvbjb6iwyvS6PVW6hk5AJTYdfc+vGPTftfscTHv
nMK9/zTBtj25By+L/IlcXBKYi4/i2GChzaesg4jAvYG+ulVb9Y5iJeJh2JFO3SK9wXm1km13b9lv
R1tEe4D6p8ZOOkGR6QkgYulZ3GHxIfbn2L7PFUnkX+1YetN26PsIPBIIq1zmGMmpdJH/3Y1xQXQW
sNsRmEQuUb3jR7oLk3KMEyJ8LBg+6GvwsPaTDGIXMN0ifSVXjKyki/pshBY/hJa4ZMoSN/iwyZQh
1HOWXz1W0+KMjlSw6J7TTzTXsfUQlyrlUOKMSalBIm4iviEFiMhOQspYu2LNp4QmTJWQJMUZt9FJ
3nBUYzbUjhfiRbJzfeWA5cKOT/L4qqXNkSMgx7kSLOTldxMlXkcMoVMpefx4Gp6Vfy7Uh/pM8FK5
I9OJE8B75PG8XyFjtd1n5GDJm6y/ERxKz0dzV/5OISddsigXrMjUOpHTxGuo8HXo0zChuOMhxifS
pKJFyLaES2jP0/F2SCz1l+pDXtJHtcN2I2AMXXjAttwnwDD1e/SGQpmKs3ijxtq6FlgtaqIFGN/J
ApE3SUmiXS+4j5xo/ZWoZenQGXuJcDqu/zs3ejc7l+l9k4/wLkZfGr7LMZhctBsU6++atoyLJYte
2jrjD+C/KUS+Olv9lRfTchKtjlGrWiZrX6ZJnG+9TQBPn6MktsAjmRQZD+G85FLQ9oTxUImE+LOo
QSRROzVxdXyHBW2QeC0oTjZXwoikZWAlr92nQhuE8T551R7FjsfypNVOeaaMKWqz0sBcGp3oPhS4
3WfhohurtPyVngMikZLXYB3QYiApKLAaYm+mZwIpSIINMYA4XBfP3CNtjPGn9CxtOC5efghJqVwJ
ktV8ag+ei1cP1ryLPmLrduV3kLm7M25IXs/KMzlObrKT4OpCaCRpySFOdsbju9ZSnjkmcMBrHiNs
pSVZSLx4OCfCqGSuW59P5irU7PigPKrdPAgiDNNz0peU52BNFtOQzuKztKzwFL/yDEQKcbRgpSjP
8vogbb+jloqONAEgHTa3eRwyxwX+d/P9xvirlyydbkxvnvhAeFXCm4J1OOcs/mMnRpShiL0M6qoS
fjdJGLXM/7uU9aj9VaP9r4/+WbhVfhNEQGWUbZl5kaYi9PpZuFV+0wRBQuj6jSL7ZVrUfsOZSqAA
Omwd9ZvOY35Oi9pviiYj2kZ0KxLn/Pd0ZqMA+xcZ6483rSr4a5mVNV3+S81W8OBDqo0ir30VmWff
4DH7sTZ67/6v+5kefzzX/0nq+Jj6SVX+938xWf+71/jjxI6z/68Tb5nKThzWBMrkecpoHS0mGCEK
BCnRRwupu4usSvHnumpF5k41L2Lp0yW+siCcOamdDA+TwmGdUEDIJp9uj0CjHHZOKdpeBom0MQ5t
IF20KvjyVZDgA6GYAim5JawZGSt4CXhd6FZJ3V66Vv8oC1CYLbsyXUu3lQr3Ukr1vUpETeTSHzON
ueeRdYkCQBzeizC0mzxdGaFn1Q0Zas628xsbWlgemTO1RgpRv5CY6SSmnSjmLa7Nbhpl/cyo4nmK
ZTdBAtFnlOU88NYd1ARU7I0MTOZDzif6PJSRScX9rs3QjvbIQ3SwBMIq8iIrB56j58qul6RLodHQ
Wht8kxWlmScNhg8qD80Fimgjdc9mKlE/aVGBSOLNxZg5qc8hISw13SFX/pImT0FbU46owmc/Xqqg
whqD2pBXPCV1Oc10c5OXFZmPSrTMpIpQL51RCGFu6DunwRNuQmwA88dNrPrG0pSeigq8HcsY7C4u
Ii4Zt0ckiTt5QidKjA6dR0c2im+5INCTv/rmUSoR9Ax45YLMlsLctEsHN4nQaRs3kY5xVnwKQLQm
+Z4PmhOSM4GpuOikXeqiPDQms5CNWuY4lmg8GeZLKRz8IrgpEU3TIENK4HvuqoaFAIFckdN11YXz
ykUllRO2XKHGyHf4E2fy2Fb1kYnlsqWjKqzF3Eol+LfAee0i94CBdH2Ck4uyQrmF7CabORmSsCUR
GwbseLkelTCzMwHqRUgBj3x2kGfGNkcDFynom+hSeDU7PbHJeL9CS/43YQQtGsDuEfewjyFJaG2I
LLN7cmtaswGI3FnRKTS0M6Y818FhFX0GRoruIcYXGqT3usrY0KGI7LtVjjHJ4CnM1Jw5dWE3Ax+5
csuV8qvGxhA7UEbhyHuYJBMJByaqTqVZGVxOZDsqk1XRhqcgxOXqY2tzxafJEMu7ND7juABo+xGr
yTWRIEShYfZcZm8alBVdWXKxy2KnqdSUEzN6DQKWkzI5lAWtYfTupuodnDZ/08yGlXR3yivn1Hj+
uTTPABHk5o2OD1HbiG7ie0WXJWv5runHIJcsk/GgiYK3Qv1IEzLYZaL0dGNakuqA9lFrqdBUaFqM
ZYRtyvfnjN5z/Ln4jAjMI+8vmMeGOitIbGvGnR4FzsbB3mh8peBX/RysEZbY2j8hSTS6peGJ8yje
aOnLUKlcIdiLq0fjBdMcdHLGcwrAdk1DmgMMtAJhP4jnUDvrcFmA7fTMwRPvoKKWCsS9DzxUqx6x
0CxbuuEJ2j9wcE23lEWYSsq2QlxoiBfc01ONRaMXvetxsO/NmLzGliSRQArnaRx8KOA+qGHUwiZn
dZF0Jw1VYJacJUcgGtVESZkMK3V4j+tylKbXh0op0W0GOe62iTg3/YeOVWDwmnXOEaUylZmBGJZb
qEDU9zWkOaxSMvphAy5qz6fVBiVYnRhWUQbkRhazQc5fXIWSVbmspeZr0JOj3qdzmXArORX4Nnjd
PU1YWyveq5BNVgaLtSa9lQ065EIhQwFRoegsEhkTgYb412PhxMuEknqsxmxDANhtwKI6TBfFJLEE
oZ93LaLWNM+e3TrHWSdry9I36AoZydXV8EMP3Zs/qMtOhpZAG6Z20ARGlG28FN93KZcrGSzQYMD7
71lZSxLoGtpmBXRhLUpw0Tk706Dd4krDsHQq0c7i5gLzfCHKlMbcQXjRq+KdAdpqaqTK5EJUHWpH
Luohcsk2pj6jlyX1ApmqcpAP60r1116sgE/EuHghWgofacYwWaPjzwr6hQG9oVo1jlmHXqdMNhIr
/ip9LXVcg42+i0z16Jktg3u68Atp3qUpnB32LPiIfGIPfby3sRhdYLWvXMNQ9wAVcbeX7kvjss/M
bwMjuK7gAnXR9qSUaCf93VCefamjCJzuBDZiUS+DLnH8VUEkVmdAJweQOJFIVqcytlG6i6pmi4JR
XwvAMkqGpTkjhkUulGtgRtjp5Tp4cTJBO0dxRzq0VAwsUd3KePK0Tt3xVHg8cp96nqI9/MrBqK9G
4DW1QHMUghulgr1VUmGwRGSeFSDsUtGuGHwzX6/sBu8aHTAhmqvwEEVsXGmorhKjWVZqY/uDh3rg
tRH1G7Wu/cgEHprpIBhrIXUBh8pzZHSBhEnc2Ic6vQ72vHps98nLUDBmm+ydknOVPHoREXqNrt10
1ojzmW1e/GgRQ7yoEIUZMJcq4+CbfEVZ5ATnviZjJZIw8+9dJK6wC4oWvlv/Yno0bXi/JXMRM9dc
zsKl3O8NRjW8q5nlTa5RQx6NRgdRVpFEiCchGjUUWCPb7tXMIBcx2nhpcHOVbiun6cbPiALMJXYS
qrYodDLpQrZedT+vpaokP9NcmYm48MGDavE9Ngoa0HioA8buGMqMXJ9b4Vpk5HkppURZPkaw55Gy
J3Tt2hVQyg07X3gEefj0y4r236zcJBaZf14caiJUX2Ncg7Isxr7454XbpM20Tsk7ME2I9tIk2pda
u89VNFZqueHr3jZWYDiboqJJzHIqlXUML3l8iEt/M1SLPsgW3Rg/R9pB8lJXOzq0LW75/3yUIrqH
fz1KA2Y3li/N5HD/fJSh1zNNJQ3fAPMpZ3+cM+R1GweswCDXq6BPCFatoieV0TAxEkIpfl/1/5tz
NC7e/9Orm3+BOSpBpzt5watPjKukHNNStpzo3SCmqfKrbde992E5l0Jjz3Yw1AMwl7z8PxL4aWCY
EQ1yz0x9rOmN8pHfz/T8rXr7nzrj/i3+/O//2vw5GJSH/uujfxYejd+g++ga+yTyPkaOyu/7K934
DW8PmSTs59iDcRH/UXhkVwb/BxyohG2R9DZ2Pj93WPJvpsodyGUMkfBQ7vobhUdR+MslMh46mzld
UGBjyyOn6M8XaOD0ddQNUgNkU9HI9nW/UjPIpp3TvnmaSKcJEW6na0zqhbHxDPczmEinsitQqwjq
VdPae6urKBSwzTv+vGLK86CySZfcyy1BguFmUKKp1WmnMvpp7qJFRmAKELM+tfYcJYdUEzayTO2/
IkhzgPfXuScVyYvY0KUNh1VstvvJIH2aSfDk5QIR0O7kVFJqcDN5YZQQ3pjKtuTcbfu03MiduE8h
XAul8wTR2cpFdIlBUzFqKt60D85FXh6iGjC+U24TD4lMm+99f1i2hUkSRmp6/syJJ46th247FyFN
X6QkGtZ5CuRRrttlG/eERUY6tZs22EpysYsz0zYcT7CzQRbmWiyVC1139VefclfsyBqN7oBqWBz2
C1cDrpsMTbIRczdfuL77oQoEa7D3wwvkD0QkysMi7ZRLPWAEzIeeLUyS99R69HqwvSBmY9pjddIx
CE9l6R+sZOO61WQJGRsDv4nuTP2PnYKN/hdv77959M8vLPbz0birG8rvBt6fnQLqHjCPMN0pkJ7/
7O1VcKYzwnMg2lj2GFlfP7+w3MVXVcP4K8gmrKK/lZwofuvlfh3Uf7xzzOsC/GCJceUv1rtQCCcq
yKxsxX67h4InbnUweKAMB0u9V9TZ5pjaCNfL+yX5eu1t3Ecrs/Fb+RFAgHiIQWbFrDMoqaZ0OWVg
c9tJujTapepblWfHEoaIpWwsieyj4h8jyXGs5DJszNRy4yXL13A4yWi14BrhexAu5OI2emcl2nZC
ZDlTm2ss0nSZhRtKh/mGQ5N2NQK47mC85l/dmeEXtvVLe42/akQ06lu+b/VZiUk2eo8JBE8+PCFe
kAZUv1JrhpQbvpEo8shHv5keLaVqr74IoE/wIAezBheLuWH1Q9CQXixR6on5ckBn1c/ZWlB6bJfy
yr11BjDiRUkuKq78NyFEPIMWG/Yt+FUV8AYWrjEX0emn7Y2IRHSvzk7b4TIjyNtb1ZaEBI7NjC0d
TGuUtXgqUqVki24PFSGN0Qa5B62VbbVKYcmOVFjSW0E9zmvvQKajeBOPiHM4dTSxhRMioOkkXuLO
2STHdKPckuEYJ+eWSpdgqds0JE3PY1uZgeQh22uRItMtt/K60c6Z7VhkHZMPbBkbFuxjti0KJoJW
5mM30Z0KGNi6d5/MOx3cj6PvSdOsT+TSSoPt9rsALkuFyvGejJvxXYw9BrBsN83zhSAvypO50dBB
5Ys4e/C3jtEIiCrdomnFTuCVaBFVfGDF0B/q6OMYbVkyIpEFDILy5CWXTntjk6y5VA6O1SFdF+dy
JyMPDE/+OjgPG/eENsEcnmD7hO0KkYIQ+DN+0mAuPYIDgYoP/xSdORfX9ASi6prU0+Bd2PUD/6du
fcrZ2ipw5228H1b5mqVfv4/ew42EmG2MBixgC8ObBmMsrcFsqew1LCKRJ/fkGC6bDwecA3WboYRS
b+nZij+FseM8uJizalwr+YlvRr9LSYey8/Ww8mDyl5SU+h0P4zYde/qqf9XxtbA9udNVwky3Uuuz
OdxUjQQ28oMZoEN1mij6Mou3XrBoZHntydlDm8BjpT0f61dReSjX5uipM0wxL1jn2b4HxoI/pY4X
/qYHJ0VgRb6u/Y3Qrs1kjQjURI+nW9pFWuUTxBhr3ORQ8PtjjqYQ7vOTlyzblz5CERZP2wk8eisO
LLxN7YG5L35vTsYm6udcS+IU3goS0bV8Va+JsPb7u0uJwNUGW8hXhBTSotep5RhPXbxEPB1OUBnB
7LN7AYooASN2hvm7d02etbPrYux+15NTm1NGuivdMdTf6nwpQQXaDa9lehp2YcMkv4h0avuzKzXV
jJfWPxH2J7vqlONmIATJtcPZu7NwFu1RRjM1HzqrW3fYAVG8TOO7dKm1qyRbwuRUcRILtLTwd9CW
+ORrL/lOf3TSKjGxL6FRnNxUInWe0Kr2x8G51wCEdJ63wk2WLCc3tBKSPMdGdGSXRhUn2kxu/I4u
QzKjejNXLVIecfQLFHfT+sQtbWuLr8JKuXjegccYy/BuEIjMtXvXP6Ghqlf/PWDbj1hVnCYWQNTs
01jybutzdWJ1zw3dazVLF/xsbMQdJyd8R+tOU+SEMGPSgUmL81VC5bJ5prCAAhLKkbIZ9JkjsZla
oMsnXVBz5yKUxB3GN2yRsf3s6g9fHltR+Jne0MQRlTisohYlbxMsKdEgCEHEGxWIqcRXcrZfyMdo
hQ2ynkzAjonhscGA0s+Th6IcMzaQxgKlj74v/SNCHqAlbrPKuGTIvVz1yTbqtkm3HfU/DsLlBgey
MCNGQyX0+YW8o/6Dj8rAE0Nuwvfxxs46ZNtbOUeKiTTn+GPk81RGNWHl6BF5R3QWOW8nQizdyUJK
dxP5zvuuaDayTe4IqVhP2kVr840rZiXy1X2B32Uuz8ONFxFbEWMdObFM9J5VwebpR7uD/OowyFDh
2RZ8ab9oB7+K+mxCsHAJRpKr9q5tpYv5llOAA/hAsX9kQkgQkWaY8RqTfKlv0VaL0uuF91pjmCPf
AhlyhDYTwyTQbhI9vyUdfNcJMc5UmliT74pWsuQV+oNQKG/dhIVv7U4oyerNakLnWxk2FEOJfaw0
xCGHCf6FBNafQnt+TaWTQDMgzgPsl2Zf9+ZGiXcutY8uJcBxyLY1hYy1Abe4XeYkIw/e2uwju493
BhhOPlkm+Vm214nbnBo4kd/WOuZDCisvLx2h8XNhodvF5JnUdlN8USaLxHkenZbRV4O/VX7yttm9
39TFIim5fnGZWKGwKvi+szGsMA7iqKKWTId3DQhkhdWSsa5xpvUTTdhu3t6G7YD/PrtUR3cTHJWv
QpqWE6vCqoKJhXn+I9/ncMoIwpjxp5Km2QXuyFpCUVkSKxC+9dJJ+YLAWBPpiwr3rX+DIFW8GF/8
bnARjNEjPTlQeiHYbDoyR3F5wc558p+UdUqtb0t4K6ZS0InehRq6+ZHuacAzqaPHZCHtHXlucIYS
QS7Roscz10+7YR+EWyk6R84hQ5l+IGOgwyHlWtW3JT5GX6ku0FpOzkz2JAePiPpuPkpekWPOKDb0
JMNMW5gaSD8pS3FHfDKrT604SJDWK+q1jFhIu9inZBZyoTDDr3JwUzZHlyh5AWYXBBexsgbOTOKj
MRAObb7hrFXZi0uqANmJU0e/uw3TtW57dwBYkU7PlIvPRJtf34kKo8WxC6Jn16OzfgiE18K95LiG
Qlq1gAiMWZZUxJtMHaYOlQocTW2K55j69KPZWCa6QdJhqKuLH5G2jWI03OSeMTDPeGXUr9T1bbD9
pwCldsBSSCBDgBBgqwZmz5VxD7bEdyd39YzLH2fb/APLpDBdws1Pp4fsAHZxpiNyhZo9dV4RisCI
KBCwsC2kbPyGltUDkT68i8t6rZ3yL4mXIgQH5ibdaNs4jRkMfMm38nlkDKiH/MvZMWXduvfOnMog
Bch24J/BBT3KgNufkXMFqG01SsxGXuQItef0bG8Y/xfqobrfscpjyHNz8o7HxAYgbiIMfyiR9d57
ac4uoMU9VGnvJfpAnsbVTXrDHhGMLR7MpbKPPtmQwXYOupmp4EckPfzKp9Ggnn8QqkalEDsShJ19
dUpsc+U8tZvJnLXcNKKHhCpxu07grUwTjAaVdJXuef+eL9u1+t6RwExEwuSCyDIWUZuX8C0nIOEO
LKg10uuGqXlBVMsiL37uXmhcoeKjUxOZOAlbhOnIHwGxob3dZ9czq8aFtuw3MTZ+Z+WfaNGsxQ1s
++eBymSClhINPNFKxZKB0WT5rsLwnyuoKFhLU+FnJXnGsMyEW08nb2UyY4XgHQwM5MxQTbBmtgrF
rXk1UWa7Vmta8jLaiJaxFHfJHoI4gm+degDluZ2PXTWaI8FgvO+o8xuzYnIsWJsXZTjVujMpUWm1
9vVH76wNaasRhpBYmjB3o9k18lYi4oFZ5K8r9jvKzFBppp3z4kRLe6qRHk7HB/4N1jGai8iQPgbw
dbAc0TZMkR+qE4rYxOzM1XLR4DwZNkGxjzEcoiLRVnJ/StAAkZQzmbV4VQDiBBuAn2ws0gq5KpIi
uyGD4Sl/DjEd7GWkrBftaYKt0pxre3WMESEyOJ8ma3Cvdo/bIbvHG/EFWGpRk7gx41qRnJmmT3Vl
zoyLbZYSbqRMjb18NPo5TEHsuPqx2hmLDjen8WReEug9Cf7WyvY28DkZuUgp35qr4OSeMQNf3Gcd
v8hzvvR25bP+QrjBzvlMxPlEt2Fm4K1sk43KIaOrp2qfHsty6+pzHE3dZKEoqIGXfHPIWlf7PZCR
sNrm4ZJxbHLWxTlbGbpb3qq4iwi7EjjOl/RBBDhv5EE+ZcaoEzC9W1DPQvznXMLuHEOMWk8FTmix
qNMjlcWmAky/gbpCfZlh9Uc4PYNuipeIQYtxJZw6n2BiP9QPEf4/USFUa5Fhs0FCnyJt6gM2Rmip
/UZ9SZ/5lfAZMDzlWfkl2FWYJGhdh1AgrYo4mHFFw0dNot94TN2BHap8TtkQf8WEmiCKwo1LF5Ml
ORNVacXVU4dBmmL7pUcdRzdsVJCj0LeMPXVz+oynzuZKaqKVKq7UxMJub0bLEOUrHm1jVWVH5y5f
OQT8xOi+2FE8mDDArIxnAZ8AviBEpHbRTivcI/gQwzNOrWhFW4iOroSKliZUuE7Lp2w48skYuxJb
qQkUfqYmiwpTtLggWtCQl4D+uchzZyr3Uw17QDNjyZy9lg+84fSEW2eqvkXkTLA3xcEGtuMY7Ipr
0s1U3fJoakLB8QBxriraQSeRbzdmrIYi9Ez3bRHxuWKDex0vYRrqj6ZYGbvhPTdmgFScz7KaJu8U
7aQ3Nn8yppmPQJmZkECw3cZk37Q2kbt2RhB6+Bm/MnpWH0UzlYxZjB9Gmstcj2MeGQleLE/OvmM5
7WH4UKSV2JxoPYy9coMtB1NjvcWrWtQzHLIMXiyGEnT/xby/aEt5nOfQ/wjZP1f7gzYUxybVKOjt
FJD46T/Vprfm5a+i2H959M9SF6y6Ufuj/KBxi6Mo9WepC3Y9iYkm1a7/wX//UZsGUG9oCGmAjaPT
HQUzPytdxFSBAxcMVaXOjMJA/DulaeWvlenvt01MtkysLdg8ZVQH/SKJzcWsmFCzFla6puExods1
SdVt79Ol7wfp7hW01VvmCikuXh0obk2I1LyoApnQwjo+5TJSEMmTV5o5seoRqKu8KC6RyGGW2g1Q
/hGGbS6lpMxnagXZOCO0uu5JR4u+gfKZ6jz1RXmovmHzWZOwhJQajQVVa6qvjqCXiAJY+yGOEMRC
w5+sDzh+kmEW60jfmgmOysDt9cc/t6mCmhtxmMDlIJFlLozNr/+9qQK35a8X7r88+ueFa0APlQ2B
rgpNNRonXDo/L1zjN1MQuAQVQhR+XJ0/zcZj40SiEzde1bIi//nCNQCn0Wr5nWf/d3oq6neqwi/C
tVHN/csbR7P350u31YzakfqwXzXvlQ473gBDgYBbwnPnWiiD0GjXxrkr13GxwIxyUtMLpTgYHJAD
DsSddybFR8l2hJNByW0q5KQgQ6ZQzyiYsVYmyYFnCLYJpMJzpFjSiSIkt8gHmSqSjey5AnmFq01L
9nTb+ff3nc3Cb+faa3VPxYt/K+7IpdOvAuZzfEoOKIhR8rq3XN0UQ4X2NCPVx8IRkSfTljmmZdVs
Z6iWzK1vtJZ8oOOqPKP8RK4SvMZfiLDra7TVvat6Fg9BOYK7PCBto6mNVorHWcAgFM0heXHE/G28
FneOByQab+X7IEfd9lnbITXngSATTqzY37V+6d6MXbseLaW4J9iAA1Po18U86QlzBz5XACxniWHF
5ZZTCKmCReBaPnRAjoEkQRhIM/CIFvO/sUPQ8UO2rkIQC79EKqRMqAQKndtTe5IvfMe7IwtrcwsR
mPV0DFESCdosOyD6xqOEUq3/IM0ZqbX8HK7hplMiqcKZDw+revTBXsSbOAq6qfJQ/t5UB7OfLFAJ
vAx2TtucdffoMK7gp1111LDW5JPCh3mVRr4MAuUCkZd48m4d8iaU/eqmnCzC9lnRltIBuTYi7nBt
eGsE2Rmu0YOCeI+4TjZ3DwA8I7/d5obyjmoa1NRSWkXPSNCUFeQLO1/J0tp4bx1KE1Ta1zmAWypr
y1C1WKveJif3MqGu5GMUVHdGDsr2ijaa0bbwZgi2JULUdnCfgo+IErizHLBww8ZadHBpR+wYftLs
gB1KskLwVUinpu+wveyBZXFnZYcSjtihvRqALULvjOgeMXr6qsETYuD8ZIXRu+NJXsQopDDtcS/v
FW18qZ5VLNaoC71lvWvcLV8RMT7xLwTsWbbs2XXzYqwF01V7ncS79OR2K9Rz3BqfkDdVFWsryp8n
U19roYVsv8XPnBx4hQzMG577I2J1TqDvjpXNJx431quBnOezjqd9BjKUHWR/5WyPynk8BWxivN5y
nTW8srVOkwVbz7dwXamnI6X9yNnnd0gL55wV6oYtVa2vOIvjjeLaY2W59oaVvuOm/A78COdb/hoB
WirtFEk+6Whzf1gj28cDkL62V2rtj/YTOlKJX2pdGVPuyhEMLGUMA01FVbE5oMtH2VNiOwwtd1j7
FuZjrkPeQzbnkRgIYoBLvASnGaczKA1IAAjWXBb/U/lZpZyEgN+qJnRWZr1PxVwbfRHqMyen3o2q
fy63sX9htRTHG9TyCKDWsMN7toUlS7yuQGw5dykBwDyBuQ/bi0CGyuYy5rrmfUsHvTvAl3rHCOWP
J8pLNpyRWr964RmQnvJURg14vJluiye33oAyic8kTezAEh0y5lr3nF0TcEUfp4+RLWhAKKNGEyLS
v675n/Wy3xLRNYOcBmEOiFmX0OYg1otqLcCkJ+Eu3Rt8pUKNeg3IWHhpvblYbcn/wo3M4efz5Av6
DFYF3pbJHgCjmR3Y8QYQKgMVGKNVZSe2u2AntqMjNpvMz8oDH5zh1nOfHLA8muXBRqh2pW+PkKZg
ugdkj/d/VS80sEBwTbiVDhP/USOdrkkvtkiEWCGJnLIOfnW4kY0fQU0/CEj1sgdw5C88a8T8UNvE
Tq8D/keHys/juWCBf6WIyW+5Z39BbCZ8lmxWs3QnIQAizVSevW1H3EA5f8ZoQruos/DHzSmoTXm+
FZ17tZ3BTJ/pH8RbbtRzsSCm0BpJSzKeZdRhO3UVP0avIIwFfbojB3TmP5ETuKyXkQ3d6JrY7EZ4
6SkKMFAyyfT5WK2FbzBaZcWMPW/F9FrYUBJnH4AboDVKdrTq7qXVEj1Zr2VwDtHshJsIltQYp7YI
NlfqJd9Uquv1Gkzfsuk+mtqA/dr/x92ZbbdtZVv0i+CBvnklAfaNKIqkxBcMtej7Hl9/J5xy2Ymr
6o68ZpRTTiSKAkkAZ5+915pr9on+lz35/DZZ6A/a/BzZX8zEJKdZTW8MO0UWHI3/PbPFJI9l6mDB
WaJ3BbXW+SPhk8COKVFtmM05b8rp6adPYHL1K4B/k/nnI7/l9oDwkm8cCrziy85mH0IT/aEFZkgE
yOzpbSKKcW5BANxqj+ONCAs6IRYEgtLh4KT5Ky9iAGNwNt/OX93sWm2a2el0nvg707khLK3lC/QL
63I7HCZX4eb0leEK5xNFjjy9UdMrMY6tnc0wRcGV4LaAmz2ZXT/SedzP6RvQcZ998ZnbFK2rEhMH
hJ0pySxemqRDcKIvFKhK2LBYbufmgat1di7n7SFe0cuZnflIlvjp+YzHF3aBHoGKB22tP1ZvKb2/
LzpLDuUuZy4uSvuVfT9QBVpfp+zIBJJ0JjbLe28xnZ8+xxAtwo28nfhZoQP7as59ieM7x47IZ4kD
kjkmcRTgGDj16IVJghNz0kwHwqqNV+1irasVVm6HNXfvXcv3etFs2IwyQrY+JhJWYOvYauer8ITN
xNNWmrcON+KKydSyuxlcM7Rljr5PJou1hjy1bmnRPlYGbRv1ULlzIGqkckMEYnPOrxRXfBJUOVww
y+qjJawGsFN9Zwsxaz6KBxgXoB0wxmBzza9c4OvwCiNv9kLfmkuUGJYXd16tjCdaQh8fpM1YD93b
QIgL7X14mysesP7qhcfTybPJsYu5dfE7MfduNtNTu8+0AXh/c4ANi3DmYFadu5wV3DcwJ31/N+P7
hFJjzBUvCQO8VW/Cutvm+4DfIPKp0Er8UMCEzrgG4E6dhm16MTyGJcTPIaWBPdBwDgAw2MCIIPYW
CzeYDXfZ7jTQH5Co1nfaPXMGXN9PNBpxDi9nbR646UFZ4cZ1ad5Ilg4v7jzkmejHzDU8rJgTE6Ah
E9zgw+MeM53P8owRFqbmRQ9Zw1jG14jlgikGERtMK4Bc1PMLrWx4XdFRWHuL6aYyXfQppyzqgFlz
1HhQo84PrzCpeBMgApJiiEOJ2wb3tgUgFay1S95Lww4ZYtCFc+dfUOk4H4tzc0ZozSG8vOykDR8R
A5SJINDZBpgI7hNfE13U5Fr22qXInP8KdNy+iBzQxt8MNz47W3khJYNbZy9cETyFm+mtj5dKaDes
PuWyvtCimO6nvLu2SQm/D/l8Oe/5QN2tLAPgEjnwYeYdq9WHYXOEpWpX3CHB+pLAyXRgC7eOlxvZ
ExkOoLitQGUTSUNCDe20DsGsjA2x4i1fps+WM4aLZvZFVQhoIMTtrb2EdJNlWuF7Wo/8dQEQsYwv
7iM8bpnHz3mwj4ELQpqbcfgEj09nKLcJSwHLwqq7qOK9+whfcBtuvHqubi9TmU/g5pw0KkdYVFuf
VwXQi+t0wvnJtja/THgxrG2MjGG8L3V1xbdIzuCq8U/iqv2c1kGuXJbB6dCgAz56i3/ulpeNp4Y8
j0g/+FqiqNMd+e9b3q34myzpt5/+ueWV0LviNBYNkt7QEf3c8k45bSZNnu/xg1MT58eOV/umaBOW
i0CCPwRLP1s16jcUSbDFSXfTTKI2/lbggCpPTqy/bHg1SVJ4SkPB1jHJn37t1XRqJrppjpEyK+tL
3pWH1IOLUHfjKfVDxOJG+Oh1CZsIbZcGwaXVc0qUsNyKFb53CwNS0AdO0ZHa5UIg0FOLiLYm0sBQ
cy+08ieLMYek7AR3JYYtdospk4uN3KCNiR2gNeh1LKxVvJUlLJqgSZOu29nWdpTrFZYPPA7SrkvN
N18PLpYUdXYl9MchlR4Sdp6h6s8rDxI2cV89PjRswO5r5BergiFQrRa7RiE+NOImpnekeMJ1iBId
jt2EQAgq84j/AUqO7qk72fKGlRoGobsdNM9f9lFsvOlF6b+PfifkNIYSoqqeFUJXp5bXPJGs/qls
GnXlSZLESD5WxKeGQN6IXtbCdVNmPaR6WX4UeawqfbsbQTyQj0jCQNAE7Ni9WGhWviSMt6ARX/JS
fRibTJ/XelyiCKrMlSsH3np0lcBxSzAMkTZiPW2GcqfImgZW20qTVSJK7IdEpX2sWsNYlG5JUmpa
cNNsud+q5oDMW7KgcySfPtWzaU25XIguSrYOUUkya9EcerJ42hDllKrjdXDiuNRdQMQNMUxWEZ1N
RI9MyBrHV0XfESNZ5a5VJWwhgzonIElSelxFDA5ymna+12FrKVLuxjVqIVFsnzV/+CiVtnZMRcIA
nQiPQ5wKX5EoJO+qIiTzzPKsVaGUxdq1olUsIHER2FrKcYWzSEb8kCtAYit3oYo93I6BuWuTusyn
yDK816P4LsrY4/0qWQRRWbBKKmn5HAnBNh2RV4SNijHPUtg9tCVuF8tLKmUb9mbUvcqt2KMvy0KD
+jc0bmYbOYU+BPTdqychzByzxHEvDuOyIot30ZT+m+xfBlJK+aJ0cA1hVccF2Rcxk54h80tHl33v
o2hKAuIEGcG2sQ2TlFpcLipHGr+MVjfsXKYvgwGGAC8XZkhXqClyds1lQC9v0jJhaCTRjhd0JsuF
/ipIGZCa0Z15YQ96zZS2fgGaChcFb1F7DJIWg3G+ar0WeV0I7VeQyFzH5RyA900jhpFSQtCFqRCQ
HbBdKlR/L4SjPNND/1SWBMsZ8iFIJqFM0rCZ0XPY6k1n18AgfTAeuQCT2+/nTd/vXAAQszFgmZVw
M8oIfp+ZBY4bP6XR38nJsEy6CmbeiAgw7uJ1omTPYmUxz+kbQveKuNkZIKLyJDsqkbb1OvlW0I61
Y3UcHiMvZfdvPFVmbQee/CKIIn/ne6UzHdNl9B3GKCaz5tAmOsOrAHxTxznaJzCaQ9pTcctCzYQs
S/KXUfY/+mbKzs7blZ8MO78SpG1ufg/NvmVy7aIvrBHituNmwFTWaX5pV6V/CssRXVrpbfWxv2SF
pAVMetvCEXp0h0IwaZ5rO4zMjuZVcqo92PAdv/jZVSqsm5GYB/7Sl1Es9ZZUYBPxGwY4ptJFN2vg
zmikw/Ae+gZFRc/uuzNddCQNiuWZ1+AmTbrMP7ZG0H/12PcYdXVNs0ld3wteLFMhts3oHLPty03E
ydzPtEbUuK2OCqeLZkSomnV6Wl0R7Qax+fRGFaZ/XGOBDSGdK4xmmsJ8qkvX4mzPoNol7M2ztqoe
wgTdSCBSPpsIaFJUdkNl2VpKCoFiluNMGzRlF+uUJenoLrsIlLAgyaDqQlvN9ZLagUSmJfelbj6m
IaRsPXyxOkUABltEwikws27WmxYarwmmIw1pZAt6RHnnyzQRq0phYu17uHMKjFxmqNC0HFSQLbnV
7XPJcBGKl+baC7il6KP+JnRD/CK3hiLMBrMoAzonLRMPB5vY1CRpNaVbF3nub9tO0e1kSM+VG60a
FoVlpIdkO3oRm+fIcNzMhQJkgewK6rlCWmKbCceyKk+BTLsoZ9VqlZXoElqpIe/yiczLanRMlUL4
t5QfUk7dnhttwAA+6MQVNoKZRQgEUUEgPLJm0cXFNnRRhSbdk67UZx10UYFBsC76tdxIT10jbopG
vOlJvCtD33Li1IR3MGEpQpLpvEKhfAvD575gzVWzR8Fg8OrW0fmX0uU/mU0oNP5UA/y19PlL09vK
Gq+sXWFYq3WmgzNSC7ahSuPUXkk6jar03qoyclAICc1szhg0lg3Mj6Dk8tMr9q7+2O7U0cAKG45h
y7TgH2pGmWo1w0AubiiM0QhDwxjy34vIB/mvZv/ff/pHEWl9w7WPHYVq4o9q8d9FpCl+o3xTDVVn
yDiNRn7WkBjwkddPaAC+/GPUp32TDPispijhl8Gm8rdE7X/ExfxSP/72iqdZ4C+zviRuWjc1OxO7
RxWgxzPG/iVzz7hBbSlHvJWdWumGOXpp1gDmEASGNOVE31wPKiENgTzv1CZ4Bno1vI4RptgMQ/s8
JeCwybWl7k53jh5iY1OffCN+6kYgYuDLRqFfqRJRHkVgPQkD1VkSjWBj1N4n1jJASm4l26SjVkiL
5GoKk/YT12cVoV/v/Xkml+dGpGUCk6zMgG8KzQNbgmUQB1u1aalqHnUxsAWaU7qQIVFjPC5jXIE/
IubvbXzJhXglheQxEFKBsVatjWtelRur9BGCNos+SRHGJsPHaHD7E9tDISJRT1W2dnF0FUSop4IA
D8zXJu1qSUJX0pnxrWs8GFpuIJiHTFDbm9G5+JGz0o6DwQMee8SrJ6VB8THmNQRrF5v6vAdNsAv8
gJ12lTybYbxWSQFT0Q+rQfpkCKm58DQZuq1a2e1A8UshEEhILINQQv4jOClyIiklezgzl7pyDiO6
irX6HjaEYA01YVt9YRE3CktLKCnZ9dauzfeQBm6jJIvEMjt7YPw6SqCxYz560Q/fW8V8UiOrOfqh
eulDxb8lTUFnT0WPnrolqhlCT8OiFpE9ehC+et6FxtSY4BjVYawQ2+QJFZ7mPncp8pZEaZBGik0L
vAy8viRV3Xsf7V3t2ARwt0uwtwgQ0iHswN0lyiaSxF2J4sJXHKLPu7ChaQgdAsaMxyDGhQwqydfA
D/H71gsR9nWP9yny65U87DpKJFfUHHc89T5pIRoTDUZClsWYZ0mD2EWOj5k29EkS9r50EAneYK3K
KlmV3eCUzT1NHzXRO+LTx3elU6PJC3eCCT33AnZR0bN7qk13xNOQETDRPVUINHxhrYyXtCaMBQ1J
3D7GEViDTtjDjyu6a9/QiCrhbcYvxpAsKiwTAjx0JT0aMQnabXuuxNYOE+KHgW026xb/aZqAw7AN
KuBWfhyti14f+uag01/2IN+bJJR6MlA2+WREbyUXWG1d0pbqUTvpcnGIANOUESxSiZeOBpK+llSP
e7U9dzk210BbZpTVQ5RctaJcu0Kxs7pgNxTtzYJFFbbNNhKMeVkN9kRH06AoDiF6dNO3x8C1S8uy
exM1pJDMhLpeZK1PKhsji8hdxuVJNA5GNyEiuE081TJu/OHTH4FD6eaD2mzqciWrq7wIHa+g0dFL
s6zS30VkPwohL1bDINCjsAlQIHvYDUwsXJqSriwzvWZVf87T8CyEaDqlhjOMSyUQFCCNrpiR0yOg
guwE6ezCdjsGYg+uPR2lLy1E3iRIgkrCsm46mYanJArfTL3a9rrv9NxVPDY3v6wF/2FV1qdV9+ed
FRILDsHJesTGSGFvLk1c7F/urIrINZPmubsWU2SDrbqxeno57lFNXmverVH9rL3HNhW4rjaWdNaR
xo+YM8qqRam9SJRtZYBs+ohbGlRD+BALJzZP3M8Oguc7Xf7pMuZpS8cVFgWZ2IiG++jWIkX2PAoi
cxPmhxHJV+Niz9ZVTD7kgMkXpU9IBNh4zO3S4CGkqOwRSZdQReWzqlUzrX8Jif5VWhKxy7tkPldB
6FCzzBpkkAoSjaG7FiBa9eQQjtxo3WcRDSoV+f/z7k3mx9/ePFQBhonq5o+F+E9vXqzKo0BrY624
8dzoby2sD5U3BEsvB08abxNeLcX+B1cqkwkbeRJlA36472fX/6hUdN7+X3h9eNh+++l/VSompjmc
b5jwRLJeMbvyyfxL4cG3YANOjCGw8fL30uPfxQrePZpuf9Qj/y5V+CJkeZGr4F91zN9SJWm/AYP+
fNDmX0qVTgzgoZQZvnM8a1/qMlyHWMVQRxtwy4KLEt6fUfESXQeHoMk+OO+bV8p5HhS7e1SXcWlD
cfdpmb+iR7SamX5Caw68jrzt4SDUy4TANyqEcpGX6xYatmSPyDWzBx6tT8HjG77bl6v+2aV3G8xc
dUptQ+DIU3mvJLkNTGzCW78Yy1XDskcb/lrBa9EWkFhQKr8nJsfdL6wzIn+eIgupwZkcOOJwrKBS
5HPvFfQPskh+eWLYHBHHh46Qh3jTK8m//5g3MFOqHnkAP8Fr4jB5A9CGyzvr3FpH7Hi5wj0fXUQk
OiMZRYZjHLVb1kEHZ7q3oP+RDRPfzUeJJV10m2Cu+tnwnZAFE1JMMwESmEoxPTfbeSE26wZjlR+H
MEdmcfFG3FBz6os5CUTIR9krt7WdOkn65I7XYtptZRYSkXbDDQ3DU042V4DPLPbxBpjrJmBukCHS
7qN1DM2mMKH0NX16FlgJIvg/y2EJoDqZqDfmRyt7C2U0yJ+vsLVY1aPAhNgD9bFs8Q4V0DlCjgOl
hcZODemwDGNHam5NDkSQDBwSVgkiSTbi6FACsoBr6puhNkuTLpU8vsQ4HOti2JkdT16UMeXMkGO+
6g8l4WEV4J4EgE+hEZgy6Luohlcgox9OndgE7WDiIhgXmGpkAKbECJpLjWCOYZXgbMRwQAzYd9uB
9tYs9WsIj3cHf+pBOcRMSxHLGlMyqrfRVsaCfoJC5qI8Q7aychfhVUMCNM+QabtS46hwgcY2uFQs
/qXySi1JOmjyaNbQfCkXCCHrFhwWhQ3FM4yB16kFRWMqxZkHSPH7PATIFNJ2xoYMtYazuksfk6f8
EcrEeJeQUJ+8RUowTk6N3BzHGOA94Famr5r+nF84C5lAnWNxxVkj6LZhHkzzKDH/UR5GZmvEYKm2
x4cMKbuwS2LKQfIku0C5lxwFIxx/meuryenNSOVDoFwCzKTUA1EECZjBF8nQ92ocrsxIscX8aFkv
VrxmSfaVe8+sEto29/7RA7ePEXBI/FUN4LCv3oOXgXLAsA1DtFPCWLx0jskoJ1ySVBNjTn9aijZN
PuFviY6laMttN6V4bhyMFgpuk+scMcxUvTmSv044ca6ui/Z41mJKyuV1SMQU9tJccviAMe1or3jf
Y6OdzHQWmdMWCUr+KkIBHziSaRuvxrh21U9LfRi0z75fDUiBjG3l2kMy59n9mfbRv8jqkoFQj1do
Q5jTMDhdWi2UgIK19onIWjZvMH4rdNR9iR7JE+9R9FSG72O7dqM9Rt20dcT6IYCuwTzszbWmUf0j
nO/qILWz4Ka5C0vETb8f/XusofbO39IekglIdrKwilyZaRe0/aCR+tIZlrSBOO3mTbkr+Q68mnn9
8o9dUtEO4i83RF1UwEKgYfyfxvaDefvTkvqffvrHkiqjf5QmmSNP/Mdm/seKqsAAhL9GR4m//ryi
yt94qE5yi6L+sdz+bAHI32QiXVBhEuHyfYb0t9bVqZnwS62FCPnPr1v9C6skTPqykPQY3MyCG0Jg
N8qyxXTerxV0XrP0pXxoP5rHaJvh2HxgtLPOF83J2JJpgvysWeIkye7aDbBqs0e5dmaNTdGrxOtp
xL2X5wBnif9YsLhYi9Z8VJv3Tr43yWoyAzHW4WIeGrvKFz4u89FlVe7wcBTzaBpAEMnE5gOWC1tA
NIGoo+CaZqsg/OhYe5LeRCGJXHDSWbaHknxBCVlibF5UilKPSiD2XnUl3hoGNhfTtqCEJbq878M7
Jiy5gcRU8guVaj49Q5lilwSdMcLN9Bjk7I03pJeQWQ2Sc6N7ki9q2eE7aXRsPKDvrIYEtC74kemo
W4C1/TxbdvT8WEDnEqTyYVNdKo7b7V6q/eBqS4X0in6WN/iutPVobAbT6bI53Xd21EiWd2q31qOD
lOw1kTscAgO001szf1X4BX6x0djrJjJkO/nLzz5SNuJJHToVJrHwHrMEtDHvKCx56htkofJkTv1S
2qngtxXa9aSzJV9W+ZaCqcUUxDIxspec/k6MtRQR+spbXlv5OxobOPhIbLixrbAs7EnYG0mmPWun
ksQ9dnqM3OVF2B74F+1rRP+mQ7trdoGAoIRRDbcS2bdT5TQ2jxrL5zRqp/4CUmZdRuUlLK86CYvN
c5AsGt5jDc3SSIcbyUEuHuOlcMFalEXkySk7A5GTO8NQx4JDgHFpIzUnm0v70p/9apZAwLsJ2sIw
58GDiuAEOdW6Q7xlaLcyX0jkC4E23xhEzQGXDx3asuMJqK12L55JHx/RFYgIZ74LaOCoytv6UsNd
XD4330FxEisJ/qYo3AwYgmNyN/o3MyVaxFEPylojHK9/yBzoS9xQB1K99tx8ZfL1bmk3F54IYUA7
0rh2xG4cVusSJdknyrpTuwy38o5icacQX6c4KYGSyaLeyys+DxiyOKC5Wszx3Rw+Jl+xkc8CrsQW
zW1ERJ4KFc61lirP0C/LU37yCHXFOdVfNf9TIBHXyF8rwCdzqaObZQvVvZKdGNnisJG6VYYcA9ck
iFgRExdqIX0x2NqStNOpgKFR4J2j6Ci+8fZZxYUJqRlwjs8mgU1/0NGZyP22JVS2FWeNVtrsBQ1i
Jyp1ZsiV/eMfNTqJxW3sN438WgorTCTTYzWZJAviKRoaUXpKtpF6zMNty3R0ZEun9zsqOA8jIF+Q
UKhpd896ics7/yIA1OQNCNGFzERi04qlIi2Kt3/yWqXqmsXSwCLAuvH/OFMkJgq/bP++q+T/8tM/
GtWo+FHki6xHoNInasq/t3+G9Y1fhnxfwd8HLV75hZqkfGONUvgy+ovveWI/Fyu+JdGoFnXF0lUT
pOzfWaxAMf22WP36whX9L5tAzy1LVS/bgRsltHXzLpNz6b1iNBOxST6wlQMnAkNkfJZpLn9VDqr2
dbqL5KehJG6GGG0o6RYRt4igpl0d3jDyrMgYJ5LmyP6tfU5x15akWcxSNit48yRItHNL2pXpkUWC
/PA7Pyvvh6W0NnbVKiqWwk5ak3MtbPnLnXe9g2Si2wwbxrwGpmUOyyfohyhYWCfsPaYN6q7tb+ze
WnPpXZVz+ZxcQ+ZxT8lBOErkj8/Y1rXmhfldgMrpjr23XyjInhGCNnhufYy5rU2eNfQU7Xt0OBRU
hjnJlVeAOMMnfGIhHTtcu+F6igCatIs0lZf68n5v7Ybslymkk1Yff9gwLoTzlANqzBpHemczexfO
+qnCB9w/Y6xjU/kMDWDDOwG486iS/z3JRwcyxoPrdCiTyLMmZgjZPMng8hLOn22cSQVda/zWBrty
N0c7+Tzl8rQEV9HQQ9GWOfKSotNG5TwXtpPmkn9DKIp69EoazxUew3exmzK7IqVDBDfJ4BA6xVP8
G50xJJjX6cucB/JdvBPapTsuoaVTtOcH35nimTIHX/L7KC6EbXoWdUTZBjFVcKlQSN7JsABNi8ei
n4TZ/Bd/ntCc0y6mnFiQuLtuLlPoLt5R0Ub9rqz4Gj4KELIOQd/xVYufiKdI/HMwIe0XDD6A16PY
5j/YcyKO19bFXPXW+AYGzR4+0ZC3xWZSkmtr7YZgf/qCtn5CQc+RgLIfJ4sB9oXpUfW/0nYlYLHh
Qo2IrkM9sUylx2iXSk+EZKIEn2Tc7zEbfOmkDw+u9CnBBFjH5JHO1j3JcBIrA78rOqL3D82N3qBN
w3PFC4cnwx/yWkKBQBdEtBdvk7EUP44z2KPe3bv3JNigEV34PICaYu51tOMXfrIPs3V28RHDb90H
HoG1voic8Jyas/AcOEYw5YJ562gzqcC9OaXwkr0M4vruQngwf0cRydxvyP05HBTyCOpJ7yVOdlqq
0L0nJw0JIp4PEgMwDfCWAp3fVc8xMM8vNPzFcyWhK5rFX8je469J879BcyM3KIT28Vc4chVuDLgo
8WSg0NIDhHoc0xlT85V65pHGHpOHf8U6ALF+btyFS7RjRsJ/G/fqefrJ9wbzB9XjFyaQ6QfI4xpW
iOl3WUp1R94NKYBpSIvlhYoUieH0WJ4s/sIuUpvnhPkVroe5h7km/q65p6qVdtiwebh4VEnCpTcE
hGPgt/tXnpj8T3Kz3vkBY6+cOATcGx3uDjZk2rYw4ISsCC+jadFMLBI+YtDGlCY7NP4cNi+Po6TB
n6kdepu5fJSPdDS8dZIeOQxtiVFCh1pygg4pLaUlTvDuvXadESG/zwlqT6+bsoMkNg7M1Kf/t/TJ
Nt5VG2OffjXvQERg/S/55f4VXweHYvYkzeCl4DvCJdjJ0YKD4xXxEMjxRIaW+3KJHU+9eR2a1PwR
6bBfNbP6EnQPbv9pESHcrSa/3nenE1oYnHz+Z3wv8lUiT9z5BTom8iDFq49finZXOGIVGLFULOVx
b/FS2+4mavRI5kN0bON3BCbQ7zcpMQM7zf8axPc8vupvcO29oZsjccHQpb7Fd/QvpM5e8j3/JzIf
uuF0WOV7GPmUgFI2V28wtWMOFZtsJ6C62MChk9FW48mq91m3qKfQgJEBHsaWN5VvuAaAz91g6keE
OxE8qJ5rzqKDgEk5slcdFR1FaGLMVTLOORB5ZeI1oeor54iJVvwTOt2cXb9380Er0LzSnf5B3oOh
3Sjcduk5SvZAqwEDNuAreR98DSfvRn/FX+KZkjNHZSAINNp6BMAlnVsibdKNnqxS4m4b7mbJoyc5
Wo4Jftmwi3uJn//ZpZNkfo+5wR1pyVQQ/71zvlfnv5dOf/npH6UTalATXySESMX812b+X/t8SicG
QKoO5ZGKTf0Oqfsx5le+GSK6zSl/R9OYxFDw/Bj1K9/owzPp1/ne9+763ymdVO0/lU4SnX9JmoIM
6HH8eSDlyr2reElC0s05XistIZPWMbpKnqNDz1f17AAcxJJ1xkQzTbKpg7SzfOqVDyRQtB+96k2S
bP4kHQ40/I/GWrD2SUjM2tw6M0+2qs04HFRsglyT90muXjlC9gQiT+gX2jm4Rum2KDHV2dqZ724x
I8ag6NmfNuOe/zDDjQpIKNhhvsRLGbjF0iX3HfdgpmyTTTAt0TG8/FW1hFiyZy3pvDmLc3Fn8Bnb
rJkY01hUWTDoIvJ1IDmY5UCZqZPLy44c44YdbslAc0GWDBMw1iLXJJhmxZOW301vrEXVkkKPrPhH
+SklZ9kGjeUtH92n8mY81ukqfANcJK5zJ9tZp8nklM93BFfvjD1F5UnfNYv0yhXX2PrsRuMRaJi+
U5/awe6iRXrzHLY2BzJBifvrphYnlDkA19Zn96J2yxRWxcjVvvVaoGLWOBMov0h12SpctNGna4NG
Lm7v7Ux5FNfKfgI9wTPYFbZ6ls/1hgOTHvOb+9TOPsuVCC+Ef568i/XImk12pXfK9rP+ZnazZJ98
Cgdmw4/lG4Nu9SXakwoHcBkEyTw8i2tqScILy22+xff3qkAJgkW4iMkfWogP6ofwGawxkym3sCBG
a0ZY20ecbWLJER/kJ/kpe2ad696tvbLEDHBw5MU4LzAvIFrE1/OkkhNK76J+qwHdzcjmGVfBxjsV
F4vt30ZwNMdjXRnn/iF91Z+7nf4cozV77TdKsXgvnWQ3EJE9GZ2kgzV/p2MPbozVd8r+1I/jRjzm
W7rr4ou3H+g5OfSPENs7BchGnF7KKXvWnxoMDLd36dHHmzUu+5NwxeJEuPbB3U3vrgldBf/C0dib
u/Sm2+paB2yWrvQdhicklMkmXLFxXYYbLaJuVUcHkJO+H6e0F6wT0Sw+kQmEWlq0zXrGGscycVMy
7vvyqjNn2FR4DDY7eSXlC3krDMuMcbXN32a21t8IguGH01N2Tu9le8yO7Z4Ht58teamgOoQpaZzw
G9LeMGt6U0AO/HWZDXqmL/Vbeq/3yZHnkOo7md08E9/lMHxUtitiZyjAGE0s8jvPWWKeyOMDeDB9
PlDnYbG0E/ICnO+voajPrKw8zFRXFQd0/ycvGooyEUTJ05ZlaP/0UP/7orGzfusN//bTPxcNOBAi
Ad7Aj2VV/nXcKn5jt4w1Hr/9j4zuH4vGRClmO02zWsWBgIvg10WDsa3KHZ65B1kxovV3Fo3vLO+f
c/ipN/ynI1foif86h/ddT6s9tv7rvs0KW1SgoGnNgHQ/NgOdrYFnbgSlwcJlmdx9RkSrdqIAqRwK
W0K0FSbBmxtE/jrTq8eYxENV65F5IYRkQiuRVM9a40ouefWeOcy0rnvqPAQFi5qRjyLVEmouhmQu
iVB6T3qzQQyayoJR1y2xxaBsRtHfIBAFISdFOLzTYYRxgyo79tVFnGL4Hn3iS0KNLeNAcdsnTpSN
3SqWu88ChcGD4E4ZKyCItDww9/Q3FpmPoEKu+yWqcLlDnyI6eivQAEZu3BDrGCuM5Wq3QQ6laxtd
ddtXU4gmrGHdB+sc8Zgo+yQLx/62F7meC6sl+wnZ6soszHYzFF78VGsCSDSfVEI38t5ST/0I/TGw
ljlk0KDvmbWWxX5gFKz3kkRtGOrdyXBbWgJFs6pG4i+zqNRYZKQbX9IWvlGj3PWrYJ0mqZjP1L5O
115oYgsXh3r1T75qEUmaiqqTMsiJrP7Pq/ZgQFn/c5fst5/+OdGBJy5hN5KQqPzBI/4x0mE4Q9sM
oxD3C13lnvFT0Sl/A1I80Vlgj2syg52fVy3THovL31K0qd6bqsC/wcHAKfFbl+xPh6795bKNvVzq
GmMCtkq7sVi3+b6STpxQqnUOaK1jtyTd7REs4kHdKM+iEz4kDD69EePILPxIcTBj5a2WFSXIc/uB
6tv9YvoD/M8lHvu5fnLdM9dxR7Khy5LxnpBG8dmMqwhFA4lv4Q6mkj8+SMmL94W/XSudUMPrphu0
ptTNsEQw0BiTT28S680rTHH+Z4Dd8qLgiEVDHsAiJn6CoWm/zCBoBqhNkeHt1OHYsyf6kogSWoDK
E0FMfSiwmWzFfCzVOaNM4OO2sQhFhjXg2dbCUe9IKKfdNdlh7Gxw9PvIPrWZSYWt7wmrh+RGAkxH
K4GUEtp47Xv2xQjLvbt72uQAbQ89JKeNSEzQm/+SIJh6olYEv6im9hH/ywgw+Rm4YVbv/AAvs/da
DQSZMANT9PcyIVGJQKdTYWL6jufPHI1BwwaB51KTZpjbt+m7UW7cETPBIs8uLaHTD0r7NFAYMv9A
SIFjZcJCCQws5J1yDIDgIh0pcRTa2KeU91Bm2YfvsRKQYyVzD6OTuMhQYXh8cfqoJYQp+RVVC3Ti
o76nsxkg+1u3T+okAX2ux4zQ+OMwrqo2WMh0JyVmE+CrKerpVPY3AwUqGRXwDjBrQLwExGV6yrqU
xnmAyYZvC+58JIHxzT+U8B9aP98K41rFDywb7RVdRMdsyM61hZUdPPcobRRf3MX5R5wuNf8l42Np
1WNcmhtX3sWvTbwAEF/e8EE8eMNmCOKtMlB6S3PrWOU69ZrfPljau+qTL24RltTNg9LdTU4NZok2
CjpQWOLRDdxFLAsfyaXGeaGnqNeSis6JyCSKtozuk8Mos2kecDxpKe8RtDwLC742E9HcVOU8Kp5c
/DiMLCxp29y6bbxvbnCPEOPh/fSOWXjE7svCdPflRfz5f9ydx5bi6Lat3+W2j/aQN43bkQfhgjAE
0dFIwsghgyQE0tPfT1End1VWnbPvqG6NjHREAEKI36w15zeJ0tJqv8v8WwRvLnmU1IN43Rm5i8jQ
oFTURXGPwS3n+J0mwxp665d6uzBySh1ypL4TAqSrXnxf3UvqMcVSmUKxoP3HLsQgIjBueTg8phNz
bd2j9Zi4xqaFAlbmJuW0xoqVVgDFuDntbBtZTPki0xFHKtlaON5wlfr62ZOu1GNfysspRcpy0uei
AZSYwQiQbIraclJw6U9xqHe7q/SDumpsHC/l4h89fWACoAdCY0pj2/7/mT7+ZCmlrf7ne/8+fcyy
UPr79Et+rRSYTARzKgSLwu9w25kx/3PRJ/9LY12HInKWBXznT/y7UsC9RJaQpFzIGppJ629NHxQm
/jp9cOikJOFYUGeb6q+rPkJSRKMWBp3kyViOZEM+qiPrp8Ki+HTBRhpjzKqLBRcnLj4xNKrq8pZV
I9E1wnAQAetdtNdYVzv7eisVf8TMfaf+CVNdeo5TFYV60p6f1AmkqDj170pVwRo/57WrFhWOrUlk
sGKsSEXiKSVFGtZVOWpRbqEyLWTpvBEHvQ85gKjvu3zZjKsBgJ5cJys8Hbp7ji84zZUb/fes96V7
pwPIz1MPm4weVVpX7s7WdPWF7HpdxFWhnDJtwghfdr2jj1KM8MDIceJXKnqA4pIUi9SUIFyKbdJ7
1yx5uqASu9hXC8zfZchqHx0+rfrheitI+DGyH9NgyatY61FfnSXqcXf90ex0CrRFBhXSkrokuMRZ
oJtSFkjnlLMhCYawvXVadZDiotiJcoXbfKBRU1fRvbAoR1wPLUEV1ybX3xIhJXWpo1NclYkvN8ZS
0C9vV+x3aHyaT+IJfKOO3cpqWuznV/kg1DLW2jHr4tV/1ckkZ5nKwsDoi5M1yutpmI5Ku+jMqV1c
OyT7DctvA+kDXNFxZMucq3CS+rpBBHYZsBlaxQAKtKGkTyTINc20F/VCAvu1UJ7ya7eKb0wFZj+k
gT5eqdUkdPbvknkcpGYpCUIQK59jru7x1z3EaJgGRXutYikS2sm7Mt6l8uW1LDDrT1XQyhdoCALM
eCBZCvKPQTxmlTBHRZEMXAIk6rx/7ODEUhF59NyolYjOsdT/vCONpM0va9v/6d4/d6Tav3Rd0qHG
/WZH+lnC1OY6JZlP0k8Z0+8Dk/YvlZ0qUndZh0A4R4/+e2DiWxIqYsRPOrtmlWLr31nXWvPA84ft
6J8PG/P8L9vR8ipWQmrJl0WOEOS738hq7UrzBxvFe/wm5yEjFNNc/y70c6U8+SpSZ9rGwNK48YoY
lQBoxwq1p7NgGwg4V0pF0B4EBj7NIMeMFd9GC0ctnRbqmVVsbbeUmJwSOpLi1aovBlg2ujW92saf
bFpoaJGStxxxr0VpJVm2BPepkF66mQrVQmagzzUQ5RuqtEKy0KBCc2NYpeHloMy/INvQnPKtDS+Y
ISGJ0gJY5tvayX3z5YKO81V8aXeSe0pYIjs0rM87+bMx1lfUHGCGtSc6XRPsdjCdfhFRQfS7IEbA
1NcLKzIlH+TwqYXtcw+6fJe6Jb6PTY77Q9hf+61OxBvhbWJ+ylTXcvbxynKy4E6yh61ZkM0c8+qd
T5UaEIJg1Ngz/avmgDBWnwx5YT6V0iP1tfuDYTklTLizvboYIX/JzboZPaWKVGqnDCLDIkWVwyox
QTG9uSH0onTl0zhsQxMPFPQN+zYsytopPvVjK54acjcZu1p1rRe+src6FsuUNZPn87skE5bssIaK
iaQdC1g4jDWsYOMfN3HDLtBt9mfVzY16yfo5pTFfR0pj366zwuXL62ZHtlM/9T9kYFlfzabZb+pd
u0cszVuLQPd5eNCe44ikoKUD8ANZULPOiyB7HA8FtGp9x980TIPxwAZpy29/DKsARZS+hjO9rAKC
TLWg+WwLiEv8JK6TceIbqTb/aFStH/kx1lzJgkfYqmfUVMEIO6dZt58gi5qAQgRpLWa1rdDQIUTl
NAaj38E7Tp/Jgfgo7I8y+viYNMcs1sp1nVIgZc3tQxuJECex+HeV3jWRJu2g8spVqOFs4Up8W+l2
59YHfdOrbk/4CamT95UxPJSUarIdtASoyHkwKQeCmQYuluJBRl7X2zXyJWdAYxbN7JNqjQrI5xfE
IVaKOxM8Te9O0idbg354ukTCqpOeVQ5td5dgmuTrmWpDZt4JrevOWtwA6iQ+UU5hsoXJEtyiMZrP
YAZiBrTPNn3j7IiHKii2/9hxnYob8cIqqWAa5SYC9ti6/++Vxo3EDPdrzeIv9/656BSBlbDY/B6G
f+Nz/ixZ8B1rtqCCc/1Nh/r70A5yFqIm3kkWgt/0zt+Hdr6l0E2C6gmABEPq3xL2UJn8dWj/8+vW
/tSdKo0OMzhpiPDCkNQtpUW6krbVSnqdGIJTAgKa1iURIKFm0UIyZkHjkIexuO4ZQh1a92xx7ttL
xAflwCg/SbZBfgWLFN2tCGi8hOxnDIQ6DBWJXUexpyW0jFy07nxAAEc36/sOEIi8uXiYSmJP11Bt
/yBL07V8LVJClLGuvCwuTou4BaEq8evI/luXvNUhCcTioKKvxo+wIrBak13zq9yo5E7vLy9kI6zi
9d03vjH9d/8We8N7imIGHRGoLbeb84wW9Q8KKsOqfcJM2j8V+2FlXYMp9bTUJTyhe6l/FJNDEaN+
wXnCxvw3+8fE4RkLbikAubDBhhNwCUBD2j5OlTBepD7BBgXCkV1/amLXAE61i0EqFE893g8Dr62v
5gu1BYgBwt1Jn/hDuzzc+2X6xK3au9G9oqZqrwFePb5iVuUDE9noUf61TaRBJbqmdM/dvkssnJ88
3t70aBr93lys+c3deXDYK0bISvZJ6zy+wFTP0Q4k7xIbwaZ9fnHcfHnJEOO/ZpMTP8Rs14sWOQ7u
OfnG+KlHImlE+mv2dgf/okMcd5QaTiScuXYK6vSzt9w2hjOBHtmJ3WvyeR8+izGIWaresCE2crZm
Ctrh4F80kA/LFgg8GUjl88hcOKMQnmXmKM5WM8nPl2wMWhHPCVx/Nu6yEFZ1KMeCa9zA93eQqADY
ZPxu1AXnsj98t9Bi5cWi0qPUUWK8VzqaYi+GqOqPAKdkZAFYPNGAuEXmTsD2rNe2exGgnPV+i8YI
SoXLwoEoU2+gxCTIa+WHoPuakW+vtfXa9fu1uQTUGSTr6pDW7mT4pr7CdapTAqkd88iET2zJsg4E
mKu7cn2+D+gzw26UJCQKq3JtkZqbqkEqLmhejj61vhf2NG636r+MBwMsHrG5drcg/sezRq/3Rp/O
kf0jBmNI13Z5aDyUdY4y2kZQLHpaau8XdwaNFTsUvWc/25EL7c54PXZgAw/c2+/Fesc0cnXYHDn5
Jt2ne6r93eK2UByCVxbdYpxBXD9uCycN200elgrwq35/GZx2o72MK9wlznmDgNmRXc6Fgy7GbdHt
WjY8iDCejVrw2gHvNAl7sMElfMJXcsLLjvGxv9GYuFgP6eWFMs49RSODA4vuG9vJsMRfNCAqqSPJ
RICNOQSqI0w+JFYFNK+Z7VgDKJvRcaBaXOqPnApaYdsjMgr0Gri1vqGQcrUkd+n+Xg0QIutI3kgL
IWJeD8Tgthz8eM2HVSf+N3Usgw+686WCCcplX5gaiP7zWoJVQtQ8z4sFG5UuaeANiqgHo/HL3hHp
kZzat9K/POpYue0SKiX9bad6AKaPFM+lOAjTUQ8Gv3xxy5dmpcTraB2F+H6KCkcM7RN4lUSOOAko
kXNhEm32pGOhb4MMvdoDM25/dS+EMABkQYXMii64PZYoU4ipWiNblvNthXLHu3/WWzVSYQnObEI9
KrBw2UhbitjVJP8azScKBNwAdhM3Dktyt1o+nx9mOJvW++noJs584yVzFcA1rLiEJReBpzmyTVyE
z8sdo/RhXlxQoOSNENxueYvAbi408Jh1NBwZvj+qd/1Zf1bfWKi7LO9q98P0gE26MW8YwQisgTQ7
+pp5cZxM/o/20H6Ep/gBEBHJItrCm/01BMRx81YkrrIQfMM1FnnQhSjyCRyKuihxLZhu6j7nhMyg
O2FBBAfYOWNxnZc0x+6QQyeN4V5ewxJZFu845e3spHwIK93DvzySHTL/0haxVyOTDq+nG1jCEUjo
GUBjydFh91+gd394hBkn8LhEy/HKuy1OaiinBNpzcLwGaHnKc+lPcETCctsEnPI+qH0SlANeYwgo
MOrC+RcxJA8Ni3BkhK6GFFVdC3631D3Tux8ptTNcwSidCZFYeVtMBM4Mh6R2ErTr1KP1LB8oKFC8
PAB9ZoUGPYZ3gCMEg3hoVT4PI6s2GHYb+KgL2KPzajAQFkTEz6F4M8Zuxu3NT4H89C3zhd0Y8e4d
tCN+v+sp8Wd+Kk7eBdevm/AvjUepns+sIGfBpuXySaRDMAMPc0dzIy6sxH14gO/Ie1gu5M1VfL5n
AV0BsUWBh3fOJVGxscXsiTVun73TMuAtNmzhqc/dLjIxRc0viM+yUOxo2cknhP5R/nCGoSlHMzBw
JnBiX2NFK0do9wH/1YwwBPvxJv34ARPMPlb2ZoOtxT0cZ8jh5AnBjauVTsKy2rf7yy6P7pt+o/oz
oy9zvInwMpv4UE8c7GpvvFy318e5i19sm2fCfvjSc+cKMBNT6nP6STtEuznk2SQ+dNCMjxx9GeCd
kgelEo5iuRh90lnqgZP3j10Py+Zc2VQoRZoo0hXN/I9F2J3xq1zrf7r3z/Uwci2MVwo9d52nYJn7
b6W7iVyLoqgswlkhl/cXuZb5L9bmyLIUrGKzUZr23k+5lvkv2vW06nFPg/4DQ/93ah2qMi94/1jr
+H7hMAR0UyeoGIv3r7WObOqLyx3OQmTmUlCi6HvUiCd/7qi+6nhqG4apsY+yMrOlbSmszDXK9nP6
fEX/yWb6hpH2vhWVrcUgkIUZjKqSAUgPhdkFCqSTFEaY5ecgjZFybWeLYIkiXpSnFVQj+ezlOIDF
C0VI20LcUqhIlybDu0KJE1gEVSS43EQSGu0zuqZye4OBm7g8aA1Iux7D2WEIrUvEOCxg37V6krYc
nhBl4v0SqkqAjhunTCu+1PmrYX6q3Y8RPQA/VN1p4aNsQk6wG1wLXa6BGeoesfYd7pWX0gVp9GIB
gQSx/3RGF116zaiuNaWPBr++hqRKueMsmxQfWh+f5oP0fvMuX+VL72v2KX0kWGX2WMdvymMK39Xa
KTt2rr66ptq4LF74FiFzC7YOsyH4OxvFXJNraFvMIOrDzFUi4YY4JejA4Fixj5Huki8/5s8vrOF0
gcwtzZ5Bqtj7OsgeiiUlD2szHrX16IPBxs8Dnx8fwrOyv6yvDwWGupGwAFsDa39fiOt+1wXZsy75
CkWjz/sjMmpAG8XnTbXL8PqCXfigHK6f+G8GWI0sGLa+AZBci/DY3X3u5qdO7n6iPPeaHUFakK0/
TNbzLMQ5m7czmwnxixuONDfrzfBYUlkiVgCMfMcGpGEtMbn5u5w4+ifYiIAGUj4r2ikqPcZSsh0k
Wrn9eX4hrWjuEEZ3isNFWNRHvNi1/DJUGzNeFIipOga8onLJ5WM0Z6T7Sr+uYCroZ90QW03qglRS
6gizVM8rNbf7lKLuWTldNBdT0aGtPgwiMNtuzxIPJPnqzHEwhTiyuSYsMkMoe/beebcUr3xtSlbP
3rBEE6eDE6YSNC34If4tzcql+75wqBr5mn4Ej4ZEuTevC9NcIryDKze83JWtAenEyJ6kXLI7ZvcK
/7WfZv5FfRdBWN7hGEMvVIFhKAF8uAbkoa1jeLNrwgstVPe4mhzdciTdy+QwNSgMRmw8yiYQsFIn
aNMRbgVq8nLFMmCo5AJgnG4rVoXt3ioeC5wj1ai67YhHxUfmkexMXFO5Wi5r4nwlHcPvc62slCIc
k0AhX5WApcm/d/6N/abggbyRKigsHqlJE7vWu9tW7t1ylB+I7afAysLqGvtyBkS7Cy59YMFv7nr8
yu83Lq6W0cFskIszZ8qTe/4Ozzq/mQdkOAUNfqjRNKNxwq90ovfAPabR0FJxpnDxj8ysR6yL5goV
hzjPBdZc8P4PNRoNMfWvNZq/3PvnnCQBh0X/gVhF/hNr1pQo0ki4fmXEIZT9NeonPxuDuIgxZc0A
WENXZ5PV73PSbwZjiB0ok3/La/kb9XcmnV/nJIo0HLqmGbP6DK6N9CddySU1AfdwAIu79Ck+XKgQ
SJtEvroa85PQHsXyUcj2pvSkTXdbIO/YiClSX70O/66XEblKS9Qe00NTbq9eu6p1Ks3SBqRkdWTa
wJvTVqjdr3TEoDqzqkYAQqJKp4UmOa9MJ1byTOoQtQJl9GXqAtJI7eBlhAlhXC8YeegPLpsMtTGd
/Vg5pqOC4AwwPnES+RUHztIk/cLXzB+kw7zWX3IZpnIVGPJ7dT17+Jsuwu6cBDGhKjoaGHM69nfC
d3O35bKXJ8SWZydGaQzeNEd/gt7+XrtIdM+vDQPc8IEUP/4xGarT8jLv2KqIpSRZgalonvwqVCmi
p1JZ12MXwQd+lRnaM4f+rrL7203CtLIw8TfcsK0KRKzcVVd4pMai1cdeWamDAutnV5r1Oruuzurq
ppBmSLZqtu+KTS9cnqQ48SRrTIPEG9UbaUkJ1uYpnP8tmzXoBmU+xfNZjgmFaMlZUdmHqkh7b37M
Xig4C2YwXtSv8qa4t0u9LXLYu7c0W97ezww5es4QWGmvmllH2Ep0ss9vh2mEU2CJfjdntVW7u4WI
SMRZc24ugL/iXQoG9HZreP2OVYKgAvR2RyMrG29Vs88vP2iFumQvm3Z7d7DpxsOu0IPUgkfrZzkZ
cst8PaDsfZAP8gEOmpgg15B92VjmLKOH3VVw5FP/TEgr9HkMZAvyzNZNdWowHmHMJkGECQYqfL2Q
+wi/L8WreV+b5D4M4fMbcpIeU8ez8YhnpXwETKVhsaPWf5nvZeDjLoWjRHhJveg/u/KB2oHcOeOJ
Ddxjtf6KUV50ERRwg16TuZHAUs7FeOVG5qCEnywQSMeav72get8nIblZ8590fCY3qUOg4Ogl+T5f
xJc0MOnZi9nsannrsBCX7FuMmEsPU4qYnGlg7O7lHsaddt6zDWrTl3zs3ERdTxbxNPY/eTxmUJRU
uqA4Yomf+o/j8coM/jwe/+XeP3uhFk1P9BhEaf2Edf+EIWHpwNTKJPBTgcug+/t4LCtMDdAg/3tr
8cfxmFQuBd2HhVhjHpD/zh5B+zMSifF4PnSJWDiEyaY24yP/KM/ti/osqIY2Li6me6+qdWUtWHST
k5tIofCahKzmlvfV6GVkcq8E+yQwDtN1xEMqE8A4OpEeWNtsYwZ3AgnoNvnnXZ65iNvMC8I2BzbZ
vHrsn6pdmnkTPF+WGyjn+5zQNjt+knfVwUDETtX0HhSqm2G4uPrgU+SdXv64UUODo33kJv4ecgeX
QOO1sSNm0YzsGd0Bf+wRbuzVL1WXziIOAjp6+seUslSJ5jvTjY2ygPxr4tdZM6VbvkjF1jblPeDZ
+HMq1hxLShYOaaHCQiYnlOzsNTPLRtjvq8P5NFShsudxBzsQtzIj0vyEteRLVMcDxXI5sibimWqV
x50PCe/9R3XgL4GGHvUfsjcqR9ugOYk4+jp35d33w/Hso+bwUjh6vuInXpK64EUg7+BW3c0CGQfG
3DLFwR+AXjufUFfwHxwKV9984ik4n/GTAHp7HpYdQ3S+b21iyJg7jo1zoH/Ahr5R78CPYTXzAYOX
4r8f4pHD4q48Ho+CI2dzPvHOcLLknbzjofip84HD0eQww87BUY1Hfrg68b0xi3jdRGwna3VRrgWn
owHNqyTiA6a6YHN82oa/Oa75T9yb81vJqRWJ5I64icq76FRY2MKcF/zUG/NPFHN/uI3iKyFWftfP
pxbvxIIfE4/Kfj4syzM8bcMlwkNxsB0lsUNpvsxWE2XPy9Y2Wrng7HJkCowrDyLy+FrfHJkXyRsy
2bB/5R1/8w1hw5PXy/n8fnCilL35RL+YZ1QX/Hiyzk/yjhNwoLdueS1Phse5daQRMgUMeoduNjsU
Zc/jciRp4sPAhDWfOa3uW8vWdKGOF8nG+pItYqxnQ2WGDDy0vgj6gmYMt3sxrlTNSyF82FSFIVvA
04vFyqtlzo7gFZnXgYGmenix471p2B3IBQN1HjMAPVGHSSFhy3qaSJ1p6Jg7ypGsW2JNiANxyxNL
hb53aWBPx9Fys1N2knlPnas1KxWw/PHOd/a4r2E7Utg8n52b4aSrSg/v8ZsV0l3CE43PGsvmik6X
PLjquCY0VqvX0iNqQBpi1SvyiGvIFLlNpnXzXr1yo9iuztlKpFpFVx/X6mqwlqyDMLVrwkMnPvHA
5RkvygbtlapGc7QPMbiWV72O8kLAUJu5FcXDwUlOZbcxdE95atwy0r3koPXr842PApkBL9i3W4Fc
G34zwtmXEt0GGyLKf2bHhOi+zN3llGGBHOwbiBhfvMJlRRbLYHOSdgVYpr1ARXAjsQEjFpkOvtdI
Pn+2BvlftJ9euAfNcf7UXM5lJfkjrbEjmbaYIYnytsjWFp/pAEKuMg2fcgOR9EjYKgq3xX2VD14D
lNrweCruWBn4D7wGxk3qt+QjeAndEK5efJvsTL1pR3feIs4WV9cVIcmVJPtH/mT1mCJXvnpx83iz
XIT/N1K2RcpY/9zNk06k6DcXk82ONnMx//fN00r5i6ryL/f+fbIm7pJ5GjQyCslvPsVP8RL4ZRiE
1PNkMip/o1r8YbKmjgec4ncy88+CnvIvnJIYOk2KgdxV1//OZI2E6k/qpe/ZmhwRXjPVPpOj+XW2
jrnNQPV4X5zxVK4s9WUrtOtsOM1WDvTb6otihmcCz8+rvMMZTxAN8LMOhh27cKK1Y/qTj5rmwRRu
P2Ip86nTSGjTv7bnj86c79BYWF8+ZGo8afeki1CONCzjPNrg8FebnHQjuo8RmHKbpy3LA1/C6137
atWVuTS/FNw4pcvhWMiCJ/9yd4lhJ67uBX/ARkI0Q35hSWyH0yySzjYDyf/QjsKTvlH35ak8mXLI
h8a6LQnhMZ6knfGkPcl76bYk+IEPwUeubDI+uvJe3ct7fWN86JtCJAph2WbUm2yFgKqgSkIV8JA0
B+NsLpGymMPRBF/3yogOphzG6nJgRGRPOfuYcwHqwxygQ2ZIZJAPxGCQU780W8UbMY9qya6hyY/X
M4Zwz9q/JzmLfQuunww3nXXrHQzoFIkQSbGdos29uYDVnba9+G5SBslfz0CilOtj48MTJEDbZYD3
tRovdUDugz7PqPoi9t9pEJC9ZWNXp3SPe5OIwpvPgPXQE9F9DiraDDQkDoPhULe6sNj/yALLm1PL
xqPJgx42y2ek4Zt+dIk7NG1qYgIeboc1w8BMynQbcAU4SVBFLS98Sc6SM0edIa7kF+S9GebELAcW
gcbFnGl1cxHPBgZ3iv0xDuMVa6KwDogys+/EqdFXpO8m0tWdiKhj1PaqcAriELK0uTpH5krbq6xd
5v7u4AWaZzitYe/EHdNoslY20lt6qMJZNlbMDlCTiMYnPKl71gL1wJROIWwfE0uvPmkk2quBSKvm
aD5d2EtH50N6YmYnQKFIQpYfH9LVT4zVTN3D8vsxz8U90Zlo0BpECvtsHX9kn6Y73tiv2mxmG5ZK
pxgckL0fTlhieQzBYV72ssDwlPlNtxXkICd64pW6xWkKiLGlVLqO3fJiJ6pNl9/ARHag1S/nOF0R
xjllgANW57qd7zl/l/CmPa1NSrwsqXI3RlfVuxpcM3K1WKnCtw4JuIecaaeDL94DOed/PLW5sDbt
ATtrUPPA5nyG5sXyvP7to5Tr2kXTQG1WcUGnBd2anC+fTNPw7E686wcC6bB3EPe4nQkItW+GPX1T
Fj/E+5EWShtq9m/myzkTbm6iM6U85YH2oVCMRq8cpSiyWBZQjr49Dnsi9o7HMx2suY8PnMus7R9L
SDP8ogFGHzmU7efjarXro/MJ84hNMwFMG/QprCW++COzn/ZcWu91BjXcjbnbI21yKqmESqD3Ogdk
a5GR6Jbvxt2+PjV0reagR4vkLxy8XDYNa2Zt0xwg5/hxgL/ZJhRQgHMAnZNYNDznu9vm+nALSk+y
P+PKfyd1XXVgaB/N7SHYzReJs0cJwgWFJO9CQVtnDYlNmwes56hBGFzH2mOR4N5+UO32LcjG39d4
GxrOe+Hc7X1mn1rQNpmn87/d4ZgadsPaFT6di6WGj8JACNj8OUJ3Qm+ftfRGdIGFsIdA3HBzDb5V
L751DQvRvyMuAS3mKn6zGFaMipR4JFfnWStXcd+aVW2fCDTl3ejsE8iux453l0r3Q76dIhKR/AUR
cGzGtlwrrkB8LdsQ7+KkPgqSBVg0zpq+yk/QQfUF/uugCUlxCZWNsbE2VyFMXa4gSjxFgGuR93xP
p8VmqzZ/QkNe80Y8slpP1hLXcDhEDC5BT7bs1acx7OluTtChl6x3yobSh/1+IJnCVm3GPMShBZuE
c6Tx8WWP04effXg77hFZ+NN+PDbRfKRUrmZHfONljuqOWwGxgte5Z3vHyp+V20LwPtEW8DZb9ikg
x/G80e0jGA2y6VQ7mH3dlM+JCS1Wqv3OnoHkG4Yflc2NsdHRizAus35vGVniUHmDwtovC8ueO0lQ
4N0eTcrkHFSOWN1WNrmjO5IgPY6duzFl+oxTz42n4rtX3lS0qawaEYkiKKD6b3yzT1jGdz7Ukx6D
6GjrDJe74P0gvSlr4016kB46f5atHogxZU1/x6g/f34ZjnidwE097WE3927W6qO2nlEq6Wgrawzp
jOvOOYr9wVmtjqvjJ0NHwWiN+CwynxqksGw/HZjz3hk9cqA+1q8dHWPDGeiK3FDRGIzh+KCcd46d
ztY2gTAw8cbB0VFnDAzP9jDwvzs2fHFBCPCDPt8pY+fKovRQBLv3+azM/5ePWcCQw+v9LAJ1UUW6
27D/Y3dKEt1nGcTuPbwzWpIYxfWl0yZx1B12/yNK1yBe9UvVJVrlad6ozc5302XY4gQvsBlxhbLf
mz8OOu8GT4bI1PAYktsDuMP5eQPFeMBDkT0jObY2DLhBsRZYMJ+K5yG0WI9Hxl7fwa/jO+oRpms0
X7RZMF/A89Wl7jrJRxKNEvggMuAfk+cKAQ5D7XzlCZ55tPYmYjaGacZrPMcWZKug+ISVw4Uw6774
yQ/BMfZFQOWA+XW3w1hom9tsgTGQExZTSmj5WHx/8njMmA+I+pGstQ3k3QMO//D+vV+3NrfB60Mg
YEi/GAWS0GBi8ocoW5s7pgJOJFc7xwxoaYhSBHdMGSiwUEQs4sXnfDnM8zVz0kbwrE2yxEEXUbF4
LoJz5g/aWoudBmruZzMBuZ91ZtyAUKuVnzUolqF+FDb7SQGWz5BRPJto2Ocn1I/xAgGfD/7m+7Xy
Zg6hsKkm/lHS1nkaE2x3q7wOmTyNDT4Txov57HFcR3PwkiUDiD+/qcKmZDiMFz6vgY1xzBSoYBuG
ocFklPnc0GS8cfOIVfAidOYIa99Hn8L8VnEjMc9MZnebuTFHVkcJ45Eb/PlGgq74cz6+T/6BnP3O
N1MXuMR8LPyD7w+ne1SvIUs1fr2mDZj7U5g/QqmAOVm+QTV2O8eInlKH3aBNSX1hBq8aGh/NnTeG
0mIuZGFkhGpGVqs9+a+i84pS9El8gSlh73cHsobvfAwY5rh6gHJ9HxGJspvkGZoJtAtOAQc2XzV0
EVDw1KWvZjT/9oAqz3umyvNeo72YlvblqdncpJ21lIGHH1XfktZdycSQb2quD/eHQCVgCLLMs1h5
E/16DjU5uJ5XpgYYwr+pd4je89yrk/57+TJv+T7OUeApk+leJjRm1mL4gXQEjVtJ5Vm9iF5nmKua
JshF3CfnNBTJkRpOt55U+co1pMuWvybddhV9dabijLlRXyFzt/ITX222E5BHAU6jJuOtWcurlXe9
bLrLRj/boxwYIk2b9W+38OdF+O8v/g0mW6Q0mDOVdh3FoRCMNX1h/BBXOOGMmGa5mcx18gXrcnB6
xAGkfLW2nsJqEsHbkSOwVfM1CtyCpVL1fDP8hA3/USbdMg6omNS7+2UnnlmGnllv3wgt7wkUX1Z1
QKlFFTfnbJ3Ka/5dJpv+skE70D1J3ZZYjEZ+LBpPpCgCLEm/UhXpsd2WFdHOxoxcQpaXkJGnM6jy
5sigzQhrcSxaAtMjOOvbigT0cYwImksrN9FeJvM1Vl8qYaPMJL4ejmwqq5kjxLk3urzRLKMJppOD
Gxxsd6BiowYTkdYE9tLC2VMryGnXkp4E6ty5xndSWby63ylxKOkr4fp0E29wWZOoPMT0e1Q51EVH
uAXS7op/i3jYKXc5tnhi0Ei3KVaMwfqi5j8fe447u+NKTwybkIb4+lIa+ELuq3P9XNV0gbcy1HuG
bb7DWx8bfjHujfSluDzyj/PwMLZRQhAin7J+l5svaby/xx91Fcpk1WZPov7AqTxnu6459OqOosY/
uRZByYBSPO5OSyWd6T/WIjbyX2oRf7n3z0Yu7A5DwSxl0JUFmUld/nexPQ4pkfapiEV/Dkz4Y9+A
dgJiJLAev2EF/tg3UOmiabMhQJ3tVH+L6sGh/KWP+8uRf/cV3n/ssyrp/u//kf7rKpOK2LYdRhGU
O4hkzqOvqPsWK84k6ay4NrAZK5JKgnGZVZ+mijxznRku7CZDD8FRGpeFSvgA3LurFlXUowknYEvT
B1ftNTVCfvrOQCaXgYjY3R/UvdYH47Qe4BBM6/wWadRBKemiw6EPcPfNqXI1So83c0PDl6LF7frc
vsoPCaHwHN4t4v9a+pyvitLTpFXehrdl3we6+AC4/Utno5+89Enp4O2XP4jXubKiTeZtnjR8dcM5
0GDKU60DbckGsBWgIzJl4RTHVK4x3crPpsUYlgdIIUxh/qImM5ONAo2dtbplgTNdAr5GnOC1f70v
WTSs53XJJaAjbfp3kP4UMiTnk+1ntm6jm+Fd0PrQeFADA3UzRUSndMhyUncmfI6d0EbT5bHMAwmo
kPw4Uea40tF2FtVJPJ5P2l5U7ALCLftR747cUtlSAmeN7FEJEMhug58yHqVBInvhozFgXQtl2CHG
ZD53k8HCNtR8tehHLdt8bL5I1bsExfK8/e2XOC5vKRZOJx39HOlzCQTTmFwdReJ1C4i6HzGa1fvy
LY5fKusBrOWFg5/A+nnnR9VctfRZIQbnJrfuTYsNhBaci0Od/miLQ/N1WVVfd6oeb/KFDieEw2F5
1xF20v4nODVjH8rukuGS7QuTu9unaigKlGYH31pLGuL7sNZP5yqSQo6lfqOxX7xh/fDSoluraFaG
m+iXxFRjw3+Z4p3MTZ1rXtmT7oX/x915LbeNbt32hQ5cyOHykCAJRlGkqHSDEhWQc8bTnwH379+S
vXef8q3LarUtESQY8IW15hxzff82v4XzgnY1S/YTeWWuQvzcRkventnmZZPPdk8FwErirx6TXcdm
Tp+JSxcb4DZgQ50tqRwgw9HthyMAr7LaptDAc0I6ZjUgmUMZzOeubzOTWBvWBuOCSV2jvbFMrrCe
0QOjJ4M/ne4n7eyUHj5pc4WlSdk+o+lm7lFCAJdAOuDCpRU3+irfiR/1Tt2Yq3oXHZp7gdpyFT+G
5CQwQ8isuYkZCFge7XNvY+Wz4krhzMZAi1C7upETvIT63Df9hXtQjZl78DF7GLMGgStkJ33Ovr1C
kL2KINtI1/xCAjiLMDiIo43ZrCCqjVdgtKNzsAxvp7+7dozYuDrX7EDmIau7W/wUnbHhaxxI2lom
6aPinfPVSCgZmevPaYSG3TyIKIf922mp8kDTjAzz9wDVa0ClYSPymRSoey3JE0ejvEdOnr4P7ZJv
5q1AMeDMTyx6555jIgXAwkHPqMBnufpwkQSzjkDb8UD8JELZhDvhw4PZObjppHmjrg3WtPB2cdel
XPXHicnAbznqr57VZEXXKWnDlGFy+/9YyE6/tsPR2X49+uesJkGoggs9SZ/+KaP/nNZUMM/oYfHY
I6b9zC1Q8ACDiwbAg3nYJALh87SmMPPiLZOAHsh/6CEDo/P7tPb51PVfPGRK36SpXgZkd0hEg+gE
/7bdXhBIl+5KzLqGdldHJmGyxV4JydID1GjcK0GlrfWaVJfBLbZBXgebRjJWQgCF9HHMS1ahSkhZ
tck3jVGuRXlRoG9qhWg5eBZKlCCM1kQhph7glKJ0BA29XV8wecbCMubSyskjEyNJtoecMqQCvUrX
PrRYjrieUEkRHMvmL/TeSVGybr2hV98DL9UpoRSW3YV+tG1ofPfWc2DgiXHNuljHnUu4D+CT+nbM
T4FBDOAAMaBRbwj63bJ+HZbi8F6Nvk3sMQhVaCrZoa7YIJxdP94ElcoIhdYoyCNYtV3pOX1WPBTS
5D/t2alpdN98EaWM3LgmquGYCnoQzFOoiHXcOoSXVHIB2R1gjciMkoF8EWhjFs2qc6lcdJB7JWb/
Nq82PXzf0lTPVqc8WYLJ5kPf5om0btPCyTzmWbHk9UhU0pIyaACp6jq10T70vrgoTSyAWXNflfHj
oDbrXvRvEs3djEFxqc0Q/hcWbm8MNFrgvkShONFPhUn1ujUgBsnw9xCNlQXPtY6UdTeCB8vk9m0Y
TIYMcsPLHoAQwYsS4MeGfuH/iQxtNHpEeOsaX3hYiTSCgxyxpRWtNI/oBx1aZR+dLJf9nNwza2jV
URPKF9NlDmwLYSP5EhoKxbwBYnaxtGVXkWrXNiL270CnfTrw7a8dlcgcM8CfIn9hbJGJBftXkc5R
+b9fRqX/dPTPUQl6qgkShcTQ/+HS/xiVpG8ieS4AShD5T5LFTzQVwslA2QNLoS03DWafuKv6NzRE
uj6h/qal+p8h6xnOvo5K30/dZIsBbJbNAHFtX9t+GvmGcedl6QZVu3ISnB6ycXo/aQRT+a0eCI6f
8blFW6gmW3sEnPdIPzz3FkY9H2JUGy4GSsei7633ixC/0pvXATNYFjLeqXAjOC463bOX3WvttvQv
ggP6oFiYRBMjc4ZXEHz0yquOE7DcDauiPBHOYXKVT/vUdUBJC5GAvN4a4lls2H5HZD4KzUMEb8Mk
B8yywPUhkqCbz9r4RZp6++696hYYm+YMRPeJWT77AWu0btPE8sPYNSdZejBihWZ9c6nrAJys01DV
xJAfT4zVZYywZ6UHCyEB5+y96uXNqEAMsHt5HVgn4d6C5k+NUVNWEgloI+WLqQyMCVSxxwPqzKXs
U6pzl6JIQMWWn/oU0GubztnwZu2FexptytQwmDFe8WVdJizrwyvF7hVgVLAL6BGnujNy8OEGWnb1
Gpbk3saHKTwsSi+iINHYswXWEaRmZYua0w52TAFptmm9fZCh2FmmJv0C8aJpud3KwJ6BoeAaRhLe
URK+GuFjQUGmpz+ndgueOouwpc+Ll+crvMKIGJKG1eMhKtg4WHbWQdQ2IsIN59WT7m9lGn+tnGHg
V+akw8b5a+82NqXznH6gLeTDrMyHezGk4luaNC2S4DSSltrtyEGfNe2MwBSEKLqPbhUh5kwZiW0b
ZwdaXbgj0HFnGD+qldCj/i+W5pZBnk0Z/hKjmEn9TLpQtsJIPCuXE3i/XQ5zYwYW/aKH5xJpaT4f
dQdNa0Cti15iTNwLMXLEpU0r23RH3sCEzLIbY/JGi/hBEeNjZSaCL/3whQ35DCpgcQbGgA5yuibg
bGJSK3fiyb9L21WUbYPxJu63MqkClOOowBFs/kFJpPnAStlPwQ7Vh3Hj7tvHFhHvlEfAGSDDTT6q
ckaT/DZ/vFf36r6bp6+8IDFafO2C+fOsOhtHpHkV7W+d7voB6YD4k7BfOHPx6mCLIWLEuU0e3sSD
bWs3McYsSv8tb2r5lKcPXbrv4NjrEML4rMJae1CH7Yu4Ixhdpv/wJJRvCmEqarXX5nm2GO7Scj45
aslflTv2TatEq6a1LnbNakE38UJRR7/kJJogjMEO6QjO0Nqs+634pjiYz6iHhwFGMdhHY92SqTel
dRn+FjfPUM+rYz2PnZDyE4aSUwWYh2lS45IYBkSiRy2wK/aQyp3QPSJWfBl65QFhTyHjSyHHphh5
WU86XlwW2KTxtS3Q9eCEVtoYFh6SpgO+7mJt8emiGIZe1Y5AWLjmMuveiqvBSjzAZcssuKuKh+9W
Pu0Yz9/E6NY8VVu/VhztWGYkIlBPWJZoYVMBI+fAgy2G+NE89O30j7y+yQhITLrO8TrC18D2ppfq
oWAzF6/G1nHnNSLY6Ja6uOsUjtWtvls885Vm53aRI/P8SzU0CPOpKWmsnXEJiIhT/3Uu3Rr3X+fS
/3D0Dw0NUx/xZ3DMKTVN7rafhStD/2ZJOA8mnqb1z6z4v4JXbUr/JFuczYYlTxWvnyt87RuzLynm
EnfKRMyv/sSAAC/oqynul1PXfplLyeVuatNM2rWsQh8f/PzoWywKkerihFVJrfXNdCNa0amQGlIU
hlZFxq/gNB86dZPH4TA3La70Psoug4c9Su82hUrF10yEd98T41XoY7DytEtsvNeoFeTUX2kFc3KX
fL+gykG50SsqLEOlQpzJiHaJAPUl63aQWd66lrWMtJDcmFSwBvDcrcLImT8KXpkfSOiOb7siTRae
FD2N3rBqcwrXRfkWK643zyssuG1srrVAwoynFSQSYv8vXBmZd9/B5GEjUWivgef3Ky0V9UMg66jy
wgRFG2AvTBBquZAyZvDRa9Rd3KvienS9rQfpdub21INaxWR92t3JaGUJRXYilZKYWpB/2sZ4BrYD
tJvcMjEJxe81r0rbxrtumkRMc6FmRHGSXZmM6WYiwMWQp8FqNF69baTaCVVCKdpwnMdSdpLY2FRg
zoZXU+UncoH0saF/mLF2N3TyV1p1W4z5a2BNySEjzCQ4bB2EnYKssCoHDRBkZ78vHjyleIsTJJC9
nCQLYMTZsVHV59DLzkaSnOqklBaNT/aYEMK5VrMIcX+gkEJvSu26rPQbT4+xTYQIOooSj3rVPBYu
MYp108dLRSJH0fqeo60Jjtlo+1Ri2JqqhKV+McYCFreOIaWUUSpXrQZCWMyflKlYCbrMP7Ah81eJ
UnerWmQmlAqdkgQdhCYIie4psDmIjY4mSFBRvdDorJE5C2AbAjZUWh/hEK5S6p+R2ejzrCXLpyZM
fKEhQumHkWVdHNwFBbNHpbr+MseKaPboTismb0lDGCaZtx3CHq0b7E5GAyviAZpnoEt8eEhaJq3M
vtlHKBc9U77pIX7H0viYRPJVifjkYpaODXsI81Xu1VcdAl7RKPOoQjPeREuzL48CqR+DPB8B0rmh
uK4Yi+MhewhjuSVftBpeak/x75R24E2L2u6ta0bd1rSRGIEcxzg6fc5ceDOGSNs2NZ3mio9hodNr
LCfTyKjHLFMkV7iLLFfHPqMv/9rxnC0I3N8pWBlhoMHg+u8VG5mZ7auh7Lejf+6NGHvBi7NDUn7Z
G4nfNFoKMkLMaUuG0PFrIwK0MS0RNkiTlPLneE4xR2EcN4HPcabSn5mcFeM/VGw+PXH82F/3Rt0A
vDBKMurfZ4CTq+DQ7Ul4TaJtsWl3FQWHR9aV8G1UmuYzlsn6s3TWcNmcs6uIKRYyS6Fv3rIQbta8
b89jR519plgbn10DzVL6EPCAoRyzZq7yD3FTfXSZLR0HiMeeE1SMRHPkju4HPgcWScFcXkzWs5f0
zb2jLqMiiKc7/kaJvu13OTpgAUTbmqJ+CmZH37jpLg/o5tHh3AuWrR8R7XCTels+oDLRIajl/IPW
QO0YzTtaM1oEDINBfUOfAHkD/+TmfHEwt5rcZMUZb3fXr2r6FXga+k0/Qw6hctGgQSf/TlmrT2jf
kMlteTDUPCOGVe5Z7qCoLXzSZtv1JJML2TVtQfvGFRseWhX6EaWG9+7RXPAm3hq+V4Rz7/waEUe9
LVANsG9i2U8vfRqjbrh5F7yatrkmPKftX4XpzBUiMTp3hpIkWnXNU0LFFm+ovpERW6PrP03eCpox
4apDsZi+qFifUK6nLyJP4cgLaqh78Uk74ahIr57nJEgXtE0gbYcapwNbGIdXnDKZt6sdql78yFrQ
LBE5OMUawrOY4p2XpoCCfsMjl7wGpOjC/LFLNjrpg4COCYBdFE4YOzc49KnDq4heb1J8WAtOw9tn
rYM2ir8iVER2aET7Mp/e2Nady3RbC3vqCZQLaz+TqLIhCB/gsXW2V9ria1EsFHMXnSG8TXwRjMwC
7t9by72Pn7XsBHt+RgVda25IYqT2F9NZCeiw1CW06nlnzUYc5jf//PkO3yBnKJjhYCRDCfM+e+W1
0FgLCn+YQWhguYmT0d3p2jdx6vU86czjdH/KSfWqsROfB8oNonJ9gaQulJZI5dVTdB2fkquDEJai
1kCHTz6LvAqQZoqzS5TI0chnCjbC5cTeaNH4SC+yisPGydsF/4SgtWeT8EagM9rcDh+KuRTuqmIF
Ks6H+lH3m5qFPW8Z7TBiGPH40CBDrBSu1GLVXA1aVsKUNK2FK4Oumipf+KokZLk26uSPQthSzo+Y
ZE2EWtZTSXtObD/+5qEfVoSlKvR9YUpIk+X23+TwX5fyTBy/Hf1jKW99kxipJegZ/5iCGXr/pyyG
d40iPdsGHYI9tODPQ7/6jXKYRtVMFTmt7wPyDzm8+o0aFnEQjPzUsiBT/NFSXvldDf/11Kep4VMP
um1w5us9Q7/U+kSKiwZ9wdRLQqfvRHdpdOzYU2sksiwuC7ug8jytSvKVkYcHPjTIjYyswa7eWxTO
6hDOjlCiswRfirAvdIqgcIK8x7auZPXS7cft0IyrUXchj3VFfJvmaRuj5PWXoSmIt64pUODSLEbR
NLXljBHCpG4zFjJjszHF9qqzxh/PtWAJqwHGbkUFW7L6R7+YcA4g4nW1OlR9dAk1IbXDVBiPfSBT
hHItNGaa9wxmD1krWliKGG4Eg0MBfdYtS8tEsjqh5OgxChUCfPQmAsp7GUKoUhnqSpC6wjZdInkI
XzJGGfREIXY3fVxhUqrMbRhhCTbG/L4noV6pj2p6ThIX7lLdE5YbO5H87LOur1JCw8udRRs2GT8k
AHax6c+ykaQggouHATxT0i1bQVlZLRnu/eAEeFHHIVtVSb+pdInwMMKcLf4zDwUc/MYzBDBTPaww
kVp3LoGQGyjHd160zZWcaUapYP0YFMECIvas4Zhi5420ceHxZDKjRBHDsMBuI+ulq+gSTDjSSh6k
R1Mbj1oSWotxoFfvFWiAdXAOSvlomvmzl2nig6os695dBbUCxRyoayEve4LekxrOkWEsBNzLHYGH
rsaIieErEW7FBip6/Zwnpwh8XcmwKWPabflcdO7Sy1bLZRKPh1B/ydrasPuc3Y5F51S95tTYBIM9
iF53NvRqu+5Edi7yEo/HOeyTftGURkCtpGsdRaukQ5ajRq4V77UM9fQhMK6NToMgkuZ9nM4L0T2b
ZWyjANFvcrptr7pmFHMsUc2BVdyjKYRbrwLLKpsws8JSQ3uhbwtf0VdanL02I14+WTRIuO8OboVF
T4kkWyVtZJg+iOStCM+tlrDS9sSIEq4YJxt5ZO7uZEp08XOr5HcGQXJKby0Ky5cuiuuuMgBdphTe
lFF2U/U5MYQsZ/Cv7JIeDhF5D9P51/IqaAx6OFobZgezZ+epDFgWE13Yjnlb0K1/D3xp3I7SXZ0D
q5arYOG65arVRIzqbJe7Gj5dR4O60Hll/+YRXzZYWeNI0mDAg274txH/oH4lNzPi/3b0z8W+SUAv
TE7qMP+Yi3+M+NAj6GMo0neD1ETrZDD+YYBSCSxRyBDCsGRO2iL2Hj9HfDD1iJimBBXmAuaJPyje
GNNa/hPQ6PuZ63CcZF0BQzrZqb4M+GZgJsbomuY6EnoZ+kGjNCtpKMuJw1dM0gPUAi12/HYy0GnG
uLAoLyRlCTKiJbc6nny/UZVd+OgrF1GLzlXh+Sgixh4aS6djis2EeVnU8xymQMSeWaEo7LKoDjpW
jmCPqe3sxn6Cn5T4F8ShJE01uctZfGYtCdUFgVrGwzgOr1IYdvvYrfITqe3+bWoxxFR5JzqlGsAv
LrxZLu+Rd9GicK3qLa7Fyu4VuiqFBUstEoaF1QOyLxokSHkh3fgmDiR2y5sx1nd0Ok+V4d2xz2IU
jOdFBlFUuB8F5L0s82Zu7cbgGlN12UnvyuBTW48jLkRXskCh/s2XDewRJHCT9EBlTfOvNc+D/tse
+bejf1w2kFWmLbdEzqKi/CNd+Nk/5KHY67LwYW32yx6ZhqPGmywZ4pTA9anmKX+zLElHPACdHTAu
6r8/uGzAuv923Xw59Qnv8nmhlFkVteA80ta58dLm0tWgPJglb6OV7tzxCX+vwi6WqtYiS+gALvP2
XDTZfiJ1yYjMg2MtA1Tp9WNeKhRKLRAUL255bZdkTC+nP0iVpU3jwQ0pcM9tRjgnK01OSHYd13CJ
cN2zmGhtH6MFroHqSVZWnf7EXCa+w6ZKADAKDsQx9o8h7mVrGz4M3cZjS6ZtUi9f0f8L5iL58t0s
E2ZrK1knSOPcuQoRqn8L5GVBel86a9+Wys41t722c9nKqfhzDp5J62hjeZ099tt0jU7pFE+RhyqA
XMgag3AOrHk/PoREDIsYIPfRswZZA3S2gPopwnNGn0nvbFpN6OfQ9TOEsItEmoclDBk6GYbqTMSc
Ee/9zEFD72osaxzgT3wPg6W5nm7i+nDDV4ydk/lMmOvSEpqsdTBZPvBrCQAInrhZtvfP42y8KtVc
Bkea3DbvCtQRUODCE53UuajPkbK1ua3D6FSd9FyDyLptLnBppvXls8H+KlxW+3jZ4R0aWcltpWzN
UbC3CG3uyc1GxpdeuYVNFHixEKmTPDcX5dqiyAebYhypc+vyUgKRwv+UB4Uo5Q787z6GohKyQlsG
WJX1FTc2O6fq57U5i5xyGiyLlyw/KcazAlrEzqB7pdTx0JyMR9g85G+6R58gn+G2EeTbMPNPYx6u
lbC2fUozuVEQnJR3ZGGjzBrr/MVob+iUwd0i2JZwQjlbU2ectRR+C+EJRWAHy1LcIswrKQV7c+in
CNXOJnc1a1/yHrIyxZtZGb6hfNyAvGx98CYTd1x4EidCjL9RrwQxA/8FmopGbYKsT7pRsnxJkOjn
9PgopUOzAg2DAaCfS9E2k68s4SnIT3cto1FDoRJ2iwFziFOoTn2pxt10A27/Tshd/w6E1ZNO8oN7
qi+5cG+rV7gzOcGWkGkg/ErUPZ5hxMhb7lxP9n02ry/JTaFBPK8A2flOdtb5EM6lKWUx3MgWAM5Y
PY2WTpZ6MNxAqOmjVUF0aWo5/vuk0jvFmy6+w3rEk0euCGBnhJhzA1yt/SCeq2GT8Vp/AIUEfIpj
mOe5irddvfKO0qoh9lNF7LMSNoEI1Kv5y2cKVkkUVGX2qYzt/7rA0r8qTVimqGjRvhz9aaZg0UaB
dhqQ/4nx/TlT0OciMwM8FhludM5+LrAmBhfTFlo8TmbSfP9cYDFTIECZHgy1Hplxf4SDkcXfV1hf
Tt36pTtmlqqQUWjAtLU3n4f5theWyaxKFo3Hpiv5aNAUtGy78jmhunz58nuc4L6DvU8iGMyVKai9
YBUzT+k3gE4vZnV0I2Az75Y63SpqXdrZG26FU1yfM0RQ/qaqn0WuKTnaehYZ4AtLwuy688ZNEB+G
ZNWqrwXqjZiGd3dWMigU+Y7RrqmfXT6t7rBhEAwWDId89RB9NaShwlPGZVwAeGTwc7v1WK4YqBKw
2TGfajHGsRiDuGUyyLajMld8kilWqgrYjv8ifOH4KrGwBRpB86StW/H7qwgfyVdphlR25d9LgPri
UxJAjjzV9VGCrKRAWEojdU5A8mz8GEp7wn1kTCDso4UknuSy4XPd7wvcLtUqTh7wqBbjOTdtuiPl
Xa/0MLBpW63abOuHrS1xJcu2kR9GLKXY6dudPG7D7dx4YS80dUfkZdC/Kd2cLnjc0n1cO6kwy4lK
KHdTOhl06nxVaBshsPtuEzzI1jbAx9yR1zW3BCc2Fwxw4zvTCvE9PqTp+KntF4M5Y8hpqCj4vJFu
thGEN5a+7QXZspDYvjPidJEZOwiqFTP+68YVAxWK/q1SzDXKyoQvkdhng8VCOKlE9wU2osu4F7jt
TP67R5TvcY/QXVl6Khpbl/9epNtrd7/2Z9g/UWr7dPTPIh1FMINNF1CIr+12i048rXRREtHbUqL7
MqDoU6vIkDWyIqRfeH/kOACulZDaTUPUH/lEqI2xtPy6Zft85iyB+f2nGl1VqUofDfW4xpnRFDVz
/bq0sX/BY/fskqBUkQo5jJTL5NkYyIHhJ0/dho+se6S8Vj4S591WG36FWihG4dnQ8OTokIGIhUCx
5rheujcbXJwDIqN+2Vxi0Y6XZrTly7gmwy1ZL7PKOEbxkbBuL2ZQm5faOl5Sz1gRN6jQceein3eX
5mJhxjf2IusnFqKOcSUpwadpOasehYsPEGHZYBrB4K4+eiZm5AZCNqZbPISFzaKJ2xYWPn2nwMan
GXMxWhpE+tjS7coLgGjWmxQvtHhTSLa2ZwNrTJ5c1F3cE3cT7KjiVZItJFtcDzEVf2lX5fvmlWN5
CL5PgFJ1iW13T0GLmNhF1/KI4NtvQ3InGYG+hy435oyQZq7QmucU0WLgFqRCm/EdlHvNh50XLmrA
7OeMJR36pH17+Zv3hJYkaqoFAE0yuRSQq/z36/Jggsn+2jf97egfMz1RrdDdmKtVC8m7+BkOLcOS
4c8khpl+81npLlNyhyQDqVqRja8XpvTNwvQ1RUf/4wn7Ix2MOU3kX69Lzlyd6vesGwxxGo8+X5d5
UA1aOwzauhf2VlHJCyUzPNukw/7oZSz+a6NcRIoKAap+LF22YYBzldxYFgNWJVdRhFU84seg5EzZ
gX0dhWjYj2bGpdO4FJ+FPjEnKbu7Tgs2j016O6SGeEK6gK6w8Q5GKsiovtG9qRU+paqUEbN1KSsE
XWmio9wm4kEpk/CgpRYpLgQQWNKLlZYfVTVhZAYfOXyIXzhY8nIRKWfekMj5NIjW2euIqS0SJKz9
M4xKcmDFdcL8pTfKJZykISFqRvA/DB6w0gQdqeFhDIO1ZgT3MYCvQksPnYgPJO+WvpYWM6VOtJ1v
0YXTUc8sfB/D8dDXyUmX3dgxZL8AKWXgk291MJiFZ0xITX9WWmCK/9oLC4GZTNgkcFsKf2gETAb+
/35hbc2vS+j/dPSPCU//RmAy90uSuqLgBeGOf3SljKm/JJtwmEywht8rKj9qlNo3fgb+lt+KE+iQ
Ff2PGiVxdRAaKQr9b4nmD4otJB9+vbJ+O3Wm3c9XllxaeehJRKsaqaE0c8M3k6tRN2+N6kzW5ymF
e7xDwcM20JwPJp/BimCTBnVYANU/6dYZV1jh9suyEgIFi4mSOLEWqI5XCyM6yLhmtewGObWN+Dnx
LJq6ZjCwVR7JRclTS3F6E8SMkXt34Zi95JX+oUJUwjtDf8u8SZvOxAmHqKEIGW/mfS2xPezSlTlq
4N2tfK0pSKkbkB+BfhFMHNClpSJ4S0qnTsLCSazUepaI6OyxNYzdiOqh3JZDQmiXZs6wMhCSp+gV
As+Ieoc2XBVsVi3xKVmgItUqHIXnNpY4rtAvVNIxyNNFOQwSlCpS0DJDoRkP0s3L6Yob2tWIC/rX
pkxK2S4UWyyj4V3qowQT+xvka93CG5lmY0VtFl1mBauilZBTVZ2+VsUoXVSBksBlLCMGEDzdkVc5
BZxL3DFCZO0MMi3RptU1GxRx17kRcm5/ZURVgNGEBD6xwxpn7IdUfIeWFXnlpoe+RHD3rO7oTeD0
FzT1Vq4B2UwDzpDbgRoCaaTQMvQVUfGRnYfNlA8tPYQG7ZWIsOjcAkWjLiz8JC6nrtIiR7iSecia
o4c055VL6pemEespcOWi993bYHbEGanxyK/aYdYIIsGoefdmtmpv+4HZsB1ryHiSs7t0pKBiFRjb
0hIAkRTf62KHyd2DGNdO6q/AXEux6sgF3ZgKS16F2tET161hrabjfVPu7b4CYZdKGONHCnGjIse8
OWwvKlH7UM0s2SR99Nwn6XPrZtJdnNWsn+BRFB0GuiSPbzKRaSCNqaIhQr26eAvD9tg27TzJM+gl
jQFB1PBhV0XYY/PEekmklqK3RqGOeIuG7Ox+J9X3TZ1cgwgloFHFp8ZvCLKI2VA1w4vceQcrBayV
izo+4+Y2CdNmrpay/BHloNYHuYE6pT7rmkzZjokadHJhtgdxbPaWWrYkOxbSvYH0jmihSLsbx0wg
zkApwd0YXfOQl2GAlL8SrBX41nrhSoV3wu+hzNMuIxv1/6iFpUTBIJKvUg8GVSlqk/EwOEkOch/h
YltRvEnwOsbuQQRQIHcdxfhuWQsuWr/MtmIR2YYU7uKqm8KwO1sbHw2CIVkjz8luQgHio/VfK3RQ
VYDMZnU36vLBB6nqujLWh6EAdgXb66+dYKiyIC6mSQW0nIWRJv7rym2n8Up8Xbn9dvSPCQZtA5F0
VMQnF+In4z2iB95iFmW6jCXon5TSH9OL8o2IOw0AAJ3qSaP8qZZPyp3GItBUTOYKFnZ/tKECK/B1
evn1aau/LNxCq+tTv3DHtbgC5bSOPijf90dy3ozH70w931oPkEpUZJc72T2UpuOV98bwAPhzBNDb
VECvGvpUJLNDp4qXGsbil9q9EVyoa/qrEJEEjIZgWEjLbgEdbbK6r/st5XloZFO4qH8uLj1MF+zF
FZ7sJYb4DJsOZuI5nnhc8uadYMxKdd0JJ3eNscc9goRx16Bq2posj9k6KmYmBhqK5et2S8/q1F24
26WOSuw60Xguyap3ZmBrKBrDDWofBGg2ePcIPp15hPW9GZkdXaJ3oLMHSDc1sCqd2IRNLGwJ9iJR
Ap4LDO10DZXlIlOHj2+RxAoHHu4BSg6snOY7qS0ddqN6I2fLKQvuAniGS3M2ZLt/btWuOUml4EHJ
3ZrppII2BzHcDqi2cWvveTBffzakBSCtbEonndA3MtGkN8Ih1lYe8rEYb3Fmp6RUwJrSEH3sJG0P
v+Y0NkfT4GHMdg0wbSLZ8BNwN/2K+4mmR+zUhyl7jydckl6Wbyb0HK8erxznoilOS1GGF5MnKi1o
EbZXQuT4v3uM2OEuGMXoM/BPlHyeo8T7bqrmPFmkLNnRO+ektguy3CbwURzfcugA1ok/XueI6sP0
9qz9My8Kd8HDUTSm9bGd3p4HY6LMrjGMtw/0XdqtDFhKWlkZGW7yLbKfOanRCBwXOB0bjw0usdaJ
PbKdbcxrCs1/5ZX7qLz1hdgmQZAPmneUmSx7l4+SSP8E34s/Q3E58/OAlj85L/Rj5x0rp5kGr+ik
oVBs0FBAO7ewTlIXWwvhIr1VpUVPPm1jIyEz+o2sb6Rwy/e2fSpQz1DDZDIfT8G127oHLUMcNIsv
/EzrN/HeWiuCwz9IldqjMGN2ajCxb+JVIC/4mw8tT59Xoy3qmwZFIXFKOnxWYaZgDeA11FZaeKiA
rblIKbd1d9f4T2bxwE/AVxo7Tdp65i0/k8JVzEUieQ7I9/C9vXCuqkyOTPxohQuL9LenoTkGzYG0
c9ArdrxCwce98MQRc08JYBIeGD65V5wKdB32vKpbCiKOdTSejKfm2jzwW/fknoyn8N1ax/tmazcg
9ow15QSSsxrH35sH5aifpCfrzbozbOlpmm/f+1V+oEaC5/4QHK3VodqlL5m2b8ozr2sbX2vSfuVL
4yDC+2hmW4xdJCE0H3ipbHkuz2+K2bBId+PrsPFObcf7B0h4JtxE7gG+vXE0oSWuCe668/dIbqVj
lbDSwdaK4hBWwAKvNGNYuSw9G+2prVfEbPJGseTkgYQZVBy9JBytgLVn2R5XKJ8F14HHy2/g8AIx
UMn3GijYrgbjbnwCbCDswIMucvuvnh3hvFD0QyQiY5ll///ft1878/jb7Pjr0T9nxwkVz70iPGEO
nAyxP7Zf1jeLmdFUod3i1pcm68/P+VHWZdoeVDwobWgSs9aP7ZfyTaYlwpaNndN3qfkf9bq/z39f
Cxu6zAyssOu05EmX8nX7JXZ5rpmlNq619myY/QJXbDwQdvUoirepTN+7xJwxi+m7WudhQ1uBBkf9
mr+qzxkl8TmmOnkunRWA2BgvCIYDEyUu6xCC2N7f3eNR3eh7AF2YOmwAYrfdrXJWnxN/bTzU7tLa
Rs44W16X124kb4Qw1+vyZr0kFUnfDIvuXpFtNFXCY3xkIQf1MYQs9qgsyzs8qp7T6TOOyRGUU9wQ
bwD3AtniJlG2Sk6o5pbhmzz3HANgJA69uXgPBPLR/QgSmn5Oz48hc9HcoNkOOz7oN+mDdvL2urCO
WgdQvLWoiYa1wts6deriTMLcVT6WE8Sddjrf3Tuv36CFhgmPb0lDO8YMg876wVogsx6lF4TQBUPF
eBWCOyB7yKw56vsdI3a0RBopS2xBHZY9mLP0PrcabNE5vwhW2qkB8wcO1oI16O2thb6Wn8qtejQO
3N6CFgjX5k07WHPxCG0Qeix+XZdNrR3thEtIA6rGtLJLmFaWFE5Lupvb4tjc+Y7vDLv0lBzzAyl9
d80OQeBJXur/j7vzWm7c2rruE9GFHG6RmLMkSrxBiWoJkUSOT/8PtN2/2+3zucq3rtNHlkSRBCVi
Y+215hzztXcB034ZH8Eh3s2O+Yu/Vz6CJ7m0JCag5dds270a5/Sl+2he9S0za/JIKiIXhaNSQfgR
mXoTRe3wXNXrFDdF5ldqGzS6zlVj1+QhJNc4RtopHrPUm+QCW/+szu+bcTWu8Ekh92b4yjCbhY3Q
UNwqQB8NmtOsxf5BFeY8tkH/2ZEHO+CiXDr94A6vAAbngES/GqC5SOYa4tR4uXYXOjqLNTnXyotq
2CI8dGHRw+l95+J4R4862o/Czu+OOdjZJk95hzsgVNlREsliiQO9L6tfwVoyPuSvpIXX4okAO8NN
5oYzS+3bU8YvwF+K0g7cFFKQ+pvmq27QQzEmh4bi6zmc1xFPFHxLbtKMMZngZmscE//pBVbH2w8O
HLI3ewk0N/+wwMr8Jn7Zfvx67z8X2MnoKCInYln8fZfx5wI7PZ1uEuU32W3+usDSCUN8ZyjaD07B
jwWWETFaJ6SfhI1Mvst/1TgWBZll/JfWMaOhP1+5Nu1Qfhrp1KGUR3GvtMuK/pUNGWA+eq2jW69T
oF0GMLDcRKdp9xCd6JVQI2yv1+o9OV231/LOFsS0rhADXtqN/jq41D+mlS8zsrgdifQ3iw+9488p
3Tbb7eSyCQ9qZsUHfw4w/PG05ax4mR6UppmK/oh869J5DehZTN8JD8W76G39zinew8MUZFK2VnTS
Uw99tbJKdn1mRSi/JhvP+MFaRexBspNfqV/jp9GrXvQPhRhaWxvQ5znGPD5wf/119tG833cy/OHh
ZSrYvq6Pg/ASLFQPYuE3xsXpW/lNVWxIeVxtPmAXStrTyx5q8BNhxLZu3a19y5L4dNOt69PpwAQL
vC9TVGte82llp85+4jlXI+jka2ZN9zSnj+PTdltYTxWBg3zrivzFetpfr7fbPuNTplOFBSJ4z12I
G7KowzJreyvsKyktAEXseslpyu+XyZH1+np9ugpTuO3Lt3XLX4p7OCavFYowbCUo5r3zhFveftob
yBTRRz2WEVcdyRZcEYRj+Y1ieHfF8frW7IpTVTEic7PRihZEUoFeFq3bA+DmxNpkq8kfmcuoQ6b4
ghCvKOBY4S+85AcoOXeaZi5xM02+ziqinyCXrfg4msuJ0Yw1MHKv6TKzruxhaxp4NkP25f1krIZ0
QZ4gz4RGx55Z156/UNKSM2wAb8n2PQJ3zao3KVRS3g4ydHuBXypvt8FNnwLC7YRFZ+B4eQoHgGkv
rb9/yGT9gLeJTp1bCUTd1BuBDcgDNGflefFBM6adNG9OktiNFW9APeRxk8rSvqSvYsdDC7jF+INc
oRlMv/92c+0miqjCH50/0O3mr5Ba8X6e/nT1csv2dNW8w8isn9Jvj0O1E9zemXCjewIsLGoDdoRs
555asGZLiVT6/Sm0o5JXHaxFxVZsdl5LvoYhtKufhPdr5+7Lb5UluMG628kbRVyWh0p9k9tX4nq4
PtVuDx95h4cXAyuabqrqpfIyVk4eOcrLTHKkl9Bc5DVWhKVZLQc6pu/aFyHtb3A72qewcXEaaC/t
kj91tfNX5ZPxxSnweKreR4ajIIBrHAFcYzwS2QVOm2W94bsG+cyDp1vru/WKg8IeOQ1Gr9PWpr+9
v3fJwlTcQXckBktz7e7qkHXeBtigx3JD7Ply4JVLdvVeLieumQA3kLP9o/saXwuGPaITSpa5773g
PSTN7Ti1J30oG/ZU623kfYrYA/jYQtuo7gNOgeYI9VZpCSZPTzUQFSapZhG4Ifges0Ol8VGwkS56
rxUwwp4kt3wzulPJXYJ9SCOzbLicbxChwM2P2S9NIgcfMcZ9mdODWxTsudRNwGIi7cyX+wekVKJW
92pPGXQIpcVwfhDhmC4TAoxrr5/3u/H6wL2huclrFB5QXaimzVkBT/B1JW77eblqT7REsV898VzQ
PdJuA9gj7k8gVdSHk5N0F/iLql1zQyBuiHYF62Cb74W5Mqlt8ayvxjxYTiRSeO4RIeTai6yxjT6x
gg7iQW3OcgTSRNahtU5clbQ64Dl3VRf7Qk+AauBI4BOIJaA+6TVHM0avRJICKtHYysWpHY8+9khc
DzlFk1NQI3QiBnLijx9uV7o0rolnfiajZciuquka4zpplgVR9jGbPl97kdTFGC1U1/ciuTjIjKQt
BNMoT5GHhhxPsGc3jTNnA+zFB6rso/QZgWDgcqtpld5JxHlNhPnEsZgHEiuGuGngvYRWtco/9Gre
K+u+8JJX/hDEKqe2uMXW/UgdBXzMJ8+VugDckaTAATS7vaAxLPfoyQKH+xC37VHZiPJcQtT4Opzb
Iw/C/dTnmrleu+HRgsQrcjrIm1bezkiMKIu7Xa3WW93aXm/9t+FOYN768dFmRx65Q5H+SYY0OhjM
nLaOOfDDj5bKMXmZTOcLVJhzzXQJs2Uy0FKMyfDoyWt2J5CfkxgOmXywFD8L1RsyBwudxJF/05fV
evAa9AjQxoEUT1hzvnIwh1JtuoDN33ZICFck69mgUihEEcxCoA9PAwmyvfvYVctn+LOWvhK8ZtNy
j0mmCa3cQv75/S6DM+N3AMIjeyLnYZO8RW/NEmU8EksSBjCi8qvFUbmIrWeEXlbqtlcJhc90A215
m78ePxla/uXO2wJv7PfvCtbz+/P5jKHSfj7nduJAbuQu7ZZxqXW5tCu47hwDyb7zGW2GNbMObrEl
FEaMAUp7/BSsqLG0hbL2L48VkeacUI9VCYf/7vTbckt2uGWsjZt2uXvaurxme1N1UjYwuAX2jxVy
R3dKjMfzrznUvHZBIv245dx7nxIvBsdccWSP3dv0W0hP4Qm1xVJeVfyGyJSCJrpFMjpLoDPfHQ3z
uRIR7MPhayeaEo8xT/7TBTFFoYkbUKcCpUv+j5rJrfi3jsPf7v1TQUw7AZjIdzvhdx3TzwWxIpsM
mpFA/d52/7PjMKFxZbJGGRT/ygzUoXVxN/rxiKCwkfyLga8yDZx/qYd/PnRVnG7/qR7WzeZhmilx
wdJgxQWBcAAliz5zqzulHYa0R0oNmizAHNCrbBx4RNqDKkXCw8quCws2kWEGUqQU/bmdn4XOfXgM
h9zyXLNeXfL9gxusbku3MndSaPevXOQ+4o22DV46u/LdkiiJffmKJEq7th8SSNv6I0bXuNeuGOBl
bVGaqBGsiY+rXQfFS8SnMGmt2F/RU55P9xH3aKz4kdZTi2W84UMbnFLFVc9TjXz/KqacVnaVnnCs
XOC5MpSMVykCoc63Reaz/AwwXrRYPG/9qm27FUJxdF2v2Up8SlJHXyPQtsY1ROt5tir36iJZKRl1
L8Ela4RXW3SXekl+KIZDi5ftI926oNaSEXHR8V23Bip7yOiMw+1w9tRpF9M8KujXV13iVAkFVHG9
r4xgeT8OiSOvuWyDHkufRkSKoWSTGFrnCx4aTYdMqid4/1tObnW+H55NCubhhSvFsTz3XEI4Tpo7
e0Ol4W9xY2Ldp0OV0HUTquJ2zxxFdsz396N5a7YRiWPTDV0P47bZzujLOoByHRyB8+FAT3Unn+QT
YXon7WCepnHH/bO/BKtiK974gz9zsWI0/Yxm9n4kymUL0H4brODwLqKdbnVf0S7Yja8wgGlXRS/6
GXQy5JVz6QApWOf5IpDXZbFCip+s+LVlR3kdQOAnFSJCOIsVKkfnP3K9ET9z1HdpRXXsttxMVyKs
7zTNfauhW1R0yR49uAaV+Uy4dd7SGXhBdFbgsVBYbrVFEF9Vpvod7gdkbq2NJn4OL144pnQf0i+d
jLNO/Ar0AS3csjGY53rpCvl+Oq40ZVHqBz7JtLlSzuXGMdBCEIi6TUlogn7L+/Jm4vnULsatOvtr
Y/FcHBhsrB6jZTdPzaE9CSzr0PUXxVlZk47tCnudzk+xgrcf0SzXddEymEGhruczpPCK6QHnEgqX
RCneIzZbBNRv2uVR8W7FzUh/By7Wc5tAtZtjDODczdD7uHgOfH0V9osQRZ3Mw4X9lh+qt/1nvZXW
nWHpiXtOnMc1kuz2E2Ux382vsGMQ3PGQ9VZEk1+fY3f6Aqds7KEA5tACycbJmDiJtkfN73JI6VHO
bG5BtHf3HlyqVMMdO/feHfjZ792G/2Q0tsEYVYI4oiJ1m3xT/zzXFX9prPyPe/+4jhjofBC9/sxN
/3EdMX7DkW6aioFclh+Yhr4/riPKb8StKgDVCUmFAsnF4qfOtTGRKAVFF/+9uRFj1y/XkV8OXZb/
eh2JsrrONbPsl6UUapjGlU3g9/sxQzbSZcJnTtJlmcKY0zARjUx67pV8i/sBqF+Hhyrw1NzE+YO8
W0ntqkrXVdgfsXijom/2dSi/Glp1EJrB87veeUTPMdTDijJI95NzLZeXYhBlpwwqUo57UtpKsgsE
s2YnVmdzpUln270+iA3avzqGxvzA6N5r4iqlYRprxWY0epyUvgQau+tbdoM0OOWYyVklPtibNNMW
xj8merMxcuPTqEvmz90En5CYrclq1NpmZXDGiSh1FGTqcj18e8jVSw0ma2H202xVhjRViyXoCLxb
PTbmhIFujAyo4qoq9hHHQNicnMJCbyQRxl8/U5yikHBWiQ+geFFI4JDJ7NKQIL23tVTNW3PkMlE+
mJIJWIhagSwtMdkKZnCZ3bunVshwhas43iKZpogpZceHn807kxGeQLt0DKp1kjBBlsdFE9NM0sX1
iJKYXWXDHEtzsOjP85REpKJw8mFIPDnKT+i2vu4NjfEK7NHw3rLxbD5KSaZiosP4nzzngVBAJ6a+
m6ZEWJD/sZl6EDe/NlP/du8/z3mGSiCIMLTTH50apj9OeVQePCNKD6ZP37upf57y6m8iJhsVX7Wk
IIubVoMfvVTlN45Up8zF1vy9mfpvSkemXL+c8r+/7ikAmuNA2PuLVrCLtayXO7QS5Rj6u86v68Vd
Gzunku4EHgqNI+DfiOoHZhsUFmamqzbgk35jJFq5Cv3eNWAazCuhvtNGKVRUCUUbEGPVNc1qKHui
YzudHX7pvyYBA+00fCr7L6E89IppI34BH+ATZMcpG0tANF5qlSSkBD0r5+s2MHUvlM25YI7LXg3c
mIt2iPgeqZWlGc1gqUW2UPVsOQtnWwPedIgsv7mHp7CeMWkilL3ZhKn0LTOM9ajp1BQDJ3F2GR6Q
TNve6kv/OAOilhKeqvByoxlxQyFtoVzfKI/PSmFmogY3swnvlk8VZhjsu6XAVTuqo1FC9wdg8r7v
SZd7xNXioSGl8tIkxQUYiF3R8gSgMLtYxawofAKtO3T5RjWxiWfp1c9oRxYN6bz1UZpFPEaUCEPk
iDU8n1ptlnKqGYhZmvco11eGZizTcXIoKNVzhXikqunMGNFGRrHfpe1ZGMV5lImHWNb3yaAItDEx
1XbFjEH+ALMtxcJIVrI6errw7s8Uewhv4QweZl54BYAPSyPLhnWTHIghmJdx8lK3/IWKDI2gGt8z
L5dmwD5kRIe9yZtEFe+IAjhCTcsWehK+5vR9jP7RITxbjVm2E2UCHfdhM8Vx9kgIdPXbDCZDnIrX
FDF1XtbzXPe3QYXBsGW8GA6rvG+s2QNdN+cCCzbtgkL+HJTHXoy2jcDjm/FHG7WOQR5jNd50X6Ji
9xJhY7ZOXzs+fqcBY0HmJfKXid6miBgKAtZ/RCCt8n3dRJu+/lBjncK6al9l+Y73yejIOEiNceXn
uZyBM2ZM2JuFMJdmanEdH/23OtPPjwj4UZmRQJcHe7UxDklQUGSBlUIf57SJvovBRwRD+ZxrjS3N
DLdDYBDSSY2bD8molnpKjm7/HkqXrEKPEkOeSAjIbF+kNnGTfI5YE1oLbXBt3Ig055CqXoTcuATy
UdMOKcUZVtVWBFs0rhRYWGaNVTk5jBGXZoPWsWaX/I0boZyHhddI8Vad6VszzVKry8ntxLXWkdNZ
la7SP1xlSN+kGVz15KqjLckC6u/ZS6wfk5qci12r8e6jnqxylEvdepZtlAEDf/za+c9jRdOEeWhK
MdluHsmqMoHMUxPo7LuSKv5EhYagiFykiv0ds72oW2jZC/ojI+wscE5CeZSGS/HYQjBpanmXCZJT
YZIO+b21DZhyE1YjOxIDjJ/JpFAI8uc0YwEIhHmd5OeZ8aU22R5+5rppJVvJpOcxLFyTMjYtx2U0
YB+r8YdlubkwhGvfZU93VT89NHWrwwD0HjUI42o3Ji9GJzhivOu1kCt6Bo6ZqWI6yzEp90k5Fx5P
dVatZvmD1u9aVIdtwXs5A4Kg4AbPFfnbjN11qjOBikUswiOwGiArGGE7QzzMJC7bj/S1qSHiijdI
yBB+jH4pZmRf1XeFgalurmb+zInM63/5qkvjQsezBZEJvaP+jxqRrTL/9ar7t3v/uOqav8kTRAQJ
JeyP3w0uf152qZSQo+A/E3/hqcu/kZAMS0qlTP9Dvf/jsou8ksEnlATd+MMW8y86NuDT/3bZ/fnQ
tUmN8nPHRn1oRViE7bh8Rf2Y7AL5Las8o3MG1TPipV+fFCYOnNuFsDRlBjydW4xX9g0WJBHuwcfZ
HoWkinJNShb8cC8cjLmfnks42gLqy+HMRHFI8Wxh9od6cyK0m9BH5Bj3sx8vg1Nw2s6A3Q3nwj/T
tsGmwic5k8r4uckPPBI3qfGzpHpxs5qhekAZxzhudPCB2smpGd3mfXghajn054q8Kqa4UGaBu3qZ
Rk7L5IhTP11ypTAliyGaVpH+iqONUc4DkRoggzcdk6sj1Y6IIBIyEV+/+WjHkptfmpvoGZSBFrtF
vPai7gmcAemFGnwGY2zW5q7KNnW1VpMjnCxO9UnnF9qSjB8eOeZoiQv8BwGDE0al+85TxWOD60E/
+vK3Jpgt9efxiGfYYnXZ19cwnRMZMcvsBD0YEaxs3RfVPpDd4KMnCCha+LcSuchaBypxNLAHrcdn
jURT1UEJRhN630K+P7KAjM/1CDXQ8S9VuoeFrvY2H+XP4NW/9MTfuDrRvR8qXX+iazH3e93G1Ozx
uZ0r4Muf6ZJduQVj3LxZlCADntXZC865pljRIdCk2xDPYOu/J49tuqIpPc/2munRVkCJSXNjVaY7
P1uy1+9Z0s9FB+jaU2EUyoS6G26zVNa0BlQg83bzgQZ3wyco5l/bVa6uYcgXr5WJ3RjZDDNY06qx
VIsMLM7JBuWLnDp5aKPfUGhj1+/3mWP2+4K2iP9VrLPh9Ph6SMxvw9pCYDeHKpE+IyWFdXkyijOa
zmivAvaK6fbM1R7s4m6WeeFns46JK/vvbjkwpiqCysonTgI5Su//W7+x1VZ/X/x+ufefi58isI7p
Al2M777bn/cciPF4RoHn/UMl/qPNwAqHkwBhBduLCRTDTuGnxU822XPQFvkdqP1v1r7/ESH/8+sW
5V/UG+0dILWYs/aFlcu/bkV6Wqh80MetsThcpz4xg9UXUPikeQIBZeh3nzrMUzpaQO+a5nIONthO
MdKRlslbNSef1SIzjSYxfWFB4D3mBYNbsFeo9elpaBgjmRWOtIxJQuAnuTUk+532KtFaRGjDQClc
LXEF1blHVIyOuPZX+/wccjY7+6epP0x/VaLQUs8QiekKayE9STj3COeWpTZHM5IgOKbfZ8nYCpn/
HtkxSBnCWRanGz/R45QVJXcy/Wb6UjxG3/kXyLvSr7Q6leo66eg/kgvPcD8ub7RHqe63vjcFlKtu
Vb+ll4KuxA4c3ANNq43M7kJowwcEPEKCvOn/tFVX7Ad0WirE3tIEzbcFBmfmi4tgSZT1tnx8mx6+
vM+r/Jh+9bMNlmLOff59j97Vbvq2gN+P9CwgoZeMCN9GCLdSt6lFBLFi0Z7FX8y6wGqAkZf1Rwg2
dDNjuDWCI5ODuq/qs17T9mf9CnCSPLP2aBca6/1yVBHYuP3nMKPzSPOUB+hVZ+pFFmd+HoQDeQAr
uIZXiXC6PZUpKVqTIHpXXO7wUFhuUQrm7gMuT+wSXRnjd2ZbZs82vht4EhDYxGLjQAv0P7uqIGH9
7vMQgXig0tKns+//XlXW2l/txP/r3j9WFdCZeHVx/gq/g9lYrn6UVMpvk+SWpUMEAoq/hDP6x6pC
JwPgJiR+EGwSgICfmpd0MliHIIZIiqpN1pV/08mANPBLSTW9XtGkbmOBMwRQpH8tqRppjJo8kZPl
KLtGkUWoQ3vNSkL2wf6selNjE5mYKi0lJA/CPXn3MYvhrqg8senom5sf9zDfhdrIdFVhk6MBI3SC
IVvHyqEykebX8aYa4fXig0MWgS5nlrKvZKf8hN6XqbXQbruu2oWQg4JoOuPGuH31zXyhyt3ooWfe
162Ek2zsGcvL30qZNl16hwD1IMlQ6EUAmZkfglib7VshPemj8lE/SOcrqjn2vqnpmFH+6NLSD2UW
rwoE1eCIUvdNCfFB1wZq4ZkgL8MGBU2fA2kKBvC9fqbfvx6J7zXFwJUdhgoeyFGjmlNBmbRZv5gN
gUoAyMNfRH7wMlULcRBv+kqH5bzKiyY+zDJznxbDU2b2C0UCu5tU9WviG4hXJPkS303YIqLTcoqq
My9JZjc9mXDQJsvY8GTms2BpYF5mJ1zLnylaH7UK5GUPREgLmWybDY0mImweqJ2hURpm6zYNyfVV
ODfN4pLfmYKnxqoUggNyh1w3XTyU3wql3g4yTWqxrtyH0SyaAu6IwHQMGnuEoVFv9X0Ph7SCcFe1
EULnRDwEUTw7DAndWuyKhpXPTNQ0Q/QJC75ZiFHv1mQi0gmS1fIqifJApWawrNUAS8cwOpf9qzlW
wlYe0GOMY09ji5641cntw+7zcRdFvHCj4Fk1Nci4RBB4VMrxu3EvsZb0BB7/Z9elyTWGxVkxGIkD
v5P/eV3aSJdfq52/3fvHumSSzoELm47o75x36pYf6xI3seSIGK4n3vt3T9yPdUmmw6qhRyVV67vI
lX7vn9UOiwvafVOhF/ydHP8vyh3W3V/WpV9e+He7wF+G81UD5k7sltrnsGuOskpZ79AFMKz4Q7N1
YdPu7wu/sNRNA4YVvgbyEEb2mH48CoYn4xPJFBocr/+W0P6bNyh72jUpH9NXp/4cPV5Sxi/l7Bgl
09R6shekNYlZYr97vI57kt9TgjuDwSpoCDK21c9whyAf+camer5foWBndgc6aH9PEJAgyVpFbhZL
3jhlhJOYNyGOBEajwWYpr1NvkoqKVnvWNgRTpSHxt/TyLAmceEVeBpNd6oPiFVYD/+LQHvYounRa
q6TAcqpI3yDYmXZggrV9zvQ5e4E9G4VopY9zzLT1dXwWP8trwXyToKjP9KhclFu8qj/Lz5rtFzs6
xqZoEIJlqx3uJt1W586XKHOehUv7qdzaT+3WPhfnxzE/FvvmzJ7sGL2an8aCplrQWeYLqhlEcsSN
vBmK3agbyckFLNYUnVZGbIYI4N2CQsR4FJyJUU3/WmB4mk3YKIGvM2ZPOYN5Vmv8URjA7ohYa4ft
TTQ6gPmbzCGcY7ahu0edkvKv+++OUqkndN2Qtemc/+4F+sdR6lqk1fWTRv1/3fvHWa/+BpWSUQ0M
79+npT/OeW6g6IHPKtPGmTTqP9ciJPZNWRESB8SY9adzXv1NhkLCGgL0BBaDLv2bWkSdtm4/C3L+
OHAWHTpNkCK+t39+OufbR6gWfUsF3hnDKpvhxe/y97B6VZQW6hdFAOAFVd3L2tbI3zn/VDojl2iF
/KK3Y/z4ixK1SbcVDPepC7lyfFWEzSrW48ztdfo0YAZ8bk0PLjU/guYrpLRBOaINq/vjlhtISe0K
EU/IuMBqnpGm2JMyOvdYbxCMT1LY6X+/a+NRE6NsNnnPTi5OLVhk837dklfmza7GuefcFp3us4Bf
GDuEsCH1SBz/G5Ax6S2+xTcGF+Z711ji1Yc/wNz3gxRReEUsH0Pgpt1kMuFLjOehrZ1pH4TiW+Nc
ug++Ke0n8WC9qlesJpfw9t1386Tvgmf/qbxpb+Yp+QysE9ny++BabKtP+ZJcWboe54ZmExLsCaoQ
LIvpv1K3LFQHEmU5sxsEsylL2SULbHEBvDxy1eqsV/bQOBQsHpHXbnQdL8H1/pxso+0nYwPprZmh
yyC0Huc7nmRvCs64T7EU0Wd9A6optC7/zF15CZ6XkMHLm3ky3tqL/xYcx5t4Ey/y7XGeVcSdfWc3
XcR1vIcPw71hKCz1nfQ2Nl65GEOvIwlphx2g2psstU69KO6kObz54CetAV/yJdpioF3OdsbbfRsc
Q29cxF60Ss/3a7uo5vV5dqvPDw9lF9cGr7k+nC64DNv6rK7JHjk+CMlmjOygbjozgNj3l55BT/wR
BHawQtyD2/XSX3Abb8mXXmT2zPWJyJiMzrTZ2jW2f+shH3PcoqU6m89oDY5Gbpf+GLvhKThEKoPv
u0FOlTypuQXNyw/l7FkJj+1hdmGPXMzVm3wbWai9Eaxl7rTrZG5wOKjXPQbXGvWVmy/Db+jQn5gK
jBtQ7KIE9c32i+/vTINLy93W5U3VP88aOzhlL9pgI1f1t8NCATYVrlA0Lwse/Qi18owmstzGK03d
w9Ts9OuXzjQJiQz78UU7pUDD7+SL8nOR7BcDPLy3Yb2YLf2zEp58O7ox2O8wTXlCbSmiDYtIAW81
br5a9PSFJdy49qA8EhbyMC+f60/pxhOeS3oF066VD2c/8jQsfgkqgDuB1WOK4yLZnwV9VdQEVXIB
SwH5LcotedPckF6FRT4ng5rLFhLTgR+rLjQbXoSFQdRJb0H3BGMrLbgOKgtlcXfqebLs7y6xckQc
CeUiFucds5QFAUj+uRwXeLbsfP6Yh6v4KEpeoLHDd3qUWPlCVHfCWropt2hfb4GPEpO9+v5CiM4e
Ezfqv+JrfJSxzqZPTbbgkBbwpmluSuuaF1s/+4zPgJQumrNwEV+3LyTYm+zsCXt6rY19jpVmsGmy
jNmTcJT8DlzEgnZNf38z24uQOgLJlnLPDDIgCNuu56UNGzpHLnv3chyB8+C1Oj+m3igS2Wqf6nZa
eLWXuRqVy1yw/ssl83cIOrAHYHgK0Uf/uJU3X/5y8aTg/tu9f1w8jd9UXcSfyj6ZJIy/iBLQISnT
bp2rtvSHXuFHyaz8BjMMFKkocN/vGIn/XzIrE3/dZKBiYg2D2ffvtvLatFX/q4P2r4c+bfV/unyq
owKDPUjH5b3YqR1e/MeQiV4QP84CO1tLMO7NJYgJjo3aylVrwjrbjsHErNgERMsokZit1AEGnyC3
BVP6nBiDJhJeZnokf0LErDw1HBOiHgTurinlVhaTGfrSjvydTqWGk1VI7HKmvDL/ZqdcILOsBHZ2
HSIe5RHElhCnw0LS+nYzjkprP0YltpVkMBcjDlPgRWaNg5URIfOkymOMSA5SITwpVSzS34vThdH7
hednlKQPJvVFJ6+b+0hEEHPTMtadqARCyI1GJMxIxbmn0qEcS69T01tRGmRyq0GwhBSfWHqD50hi
9232uQ/SDAOwWAzjXDLu504RiebTAmL0GsKiw8pgampCw2jnKTGepgJut30LDBbkeNOWr37TIVjF
6cbUNRNddbYZmJOSBa4VJFKIpTNDJ1ySpaEcchUZUr/uk08RuoIgZgtfwUtQx15TTsZPQ4HAtC5w
yEuhiFTsIED2Hs+kbhjBpmo+41z02odpSwwMejjZfbuf3ZeF/NJzsTFbOMRtcxkSsjnIY6s6FL2s
I2qvr1NSpiqAGvWwq8VTSkSreR1q07lntDpw66z65Euol+VwUtim37+ZULm1npEYFutatxpy/Yq1
CjRfWs1YkdMYy9Fzo5d2h1ckyjKv8hfx/UPKx+PYNrdk4KT7784n0CcxRKCQZpWA7vlPy89O/dvy
87d7/7H8EOQwGfeh0fypbvqjeucmCcUTz/eHE5/N/I/lBwQxw1ymxZM5ddrN/7ljx1+KqhI11JQI
JE/r2b/YsTOM+Nvyw6FrOPhZQ2kCCOwTfl5+jF4pG3+AmnIvglX1OklwX8SjdqaejZazx8HAY9mq
+GUg30raQTA2qX5VlLMoMgjMlj2lprJcyr4jA8HqlqLvFOFnJXl5/yLyHTaug5tP6vhhVW7865hv
Y84yB2YrCgqd2stGk+TV3TryzW3lH2Y+U0SRTfuApts33QbBhwTrvqNKUY5Kji3c2N3FY6jiYJWD
ozgz7YqAlCCA73G/X1pU6OVcXCf5iV6iBPIk3hTD7iEeqc1Hde3X6kJSPrBNlZ6Sb4ECpMwIxk3k
0veckQWmLKJ7Y8+mHUa+yRoTq47QT4gfUoKbO0J19iZDA6uEVkEVqSu8M9I3Jh4cRxmlqyg8G+ou
VZ6hsG5Cf/aOfSysz2IWLUx8dDCid00IWATKvTa7zjSnbknaznY52dZGuujuEtNn6ogHi5jW4ENj
XJrXESEWo9PfTpCSZ6dAQJuNhKlvNkOyuTMjlYRDUEtcHhiyvgr9WT9mA/Hb2a6r+nk1sWTGpQI9
Nbr27H5SiF+lO+3OUGnzkk0nEQTXeHi4O5l8mCVDd5SohdfiaZ8Fij17rznI9hszmdkLAtlWeEyO
dxmCngHJIHAeIRAXWonMzuNH5KjEVKdvGmCtBsN/ji9VOJRskyCX5e1HJD3mUPa6j/BFv6bNO0b9
xOmxEBwRbMertnMTbS4h7mG3ZykXDGtElyZOt2wSG6VOosJ3vun5hH+PV0Phxisdid0Erw9dMVgi
C0o8WiPMhnNPBBagciGKtYuab4pgc9+Dsy/GDT+VXoPuQHnYOLRelEV6HBUrUp6ZyGSksHkRCzwD
cFobARA1597uSuTr2LXKObUvFSdFc0IueU6JSZA6QyeNMhYTAMcd2KErrUM3cXg1VNXkuI6YGi5d
Mb02uiw8Mi+KL2HKj0zX9BWf44Ut8Y4lcw4AeZzl+8492JTbfB5pe54wPSaeBvqep3yoZ5mXxlNK
yjtj8Ynok/JiaibxeOSGJ5RaCPzrbR59JnAyRdQ6lgZT4/9xd17bbWPZun6hjT2Qwy0CwRxESZR4
gyHJEoicE5/+fHC122VXnz6jzmUNu9kuUSRBkFhrzn/+AWeOU/IVbzECZiZHBq3dSEjirJ2IR3e1
avODuQuYG8adAw5fTYfwnq1vDTm8ZImr2BYhCOQr2SHQLBD6puObDgOYT60iTWqtvssX3ld6lTdo
Vnb8UN7grj9/HvwYi36c+dunZD6xnBhxKec4HM1CEdy85zdzU+Yy/Cn1URPMnDB3KpfmRWJJ4Owt
IfR6t/T51h9MpHfg2rjnJ3trPHH6+AKEgpte+XQ5e9lZXnI2+88QRJuZHDsvVh2Y9/PYZHG/rbvS
NcbTfFfjJAcyDG54Dz1GLmkFyA70xx7wUXSGU2x+1eJzpkXLlKjrnLSkmUpdaI4iLhJckid5DePV
g0KXqQsYYFaP7DBvDjpateH0T95P2WqAlHEIhbL//0jJ2/2VYvyXR/8o54G5GcsjM5tJw7+W8/Cg
GPWLjOfIT0UUxzTw5376uwbt3+U8VAAT91RDVrChY3z3t/waVHmWDfxWzv/pjcvqb4Y41b217uSl
3dF1RV/lC4N3E6ds8u5t2b8nwsmcli+yn31Fz+a1HM69/l5MB/U0x7w7FVGP6uT0YKl57WKoz75b
PFsHvnLF84CutHkZp4XKWpss5TVEw5eoWQQoAmYSFVLvW4Ck2zpETALTtWA9GS/yV3yM8DP4Ej5w
Hu7rnXjb3fnHtjWX+DwgdjvIOKB1rnZhfB8hvolfmV6Ri23LJa+0VJYB6LjgND7yMCb94D3ov2LZ
ydbdU0bZ6wTltlVnldb0yQ2UQX57FHCL8HkiiAMIwJr5FRDaGe/aOy/UAVGRb5Ifkv4g1f5QA6cs
7+JHXS6R5BFdTR4LL6XJYPTDoks/mv5wTw4WL+3DM1AR9QEaJP543w6f3S6NKSDgNUwss5uabRuO
6ZpnhIbAf1XpczSujPfVd+0a4rThSVlal/qcNn5zNdAJw5J0aogOCLru8ztTlpi7nBG68V61C+9J
YeVdKLOerbhygAqubXaIEz/IuOhOg4eMrhyOyRrFXem27E68svHOoyVIp+TEusZ7M5pbHUOXB4QS
dVW7YbvOqtNdadakcJMzZ4sd4c5KDX53rEjeu6+nF2KajcDzkJegIimj26O1K5cD2VdntkV2ym41
5wfgCDgsRgYBhsluQ86MzdIpsYUu5GVVLoszXFGcQ59YhWMP5sOlOMjL/AqstO42SKSe0tP4Camh
9icUv8iyzuy30Bh4AVZsBFI9gwn+Y94m+yd2mnbHNnkbVyX5Cqya6KjClda57M+s6Z8wsuan5nHo
v+bfHmeiA1szhwEHjP30fQAjQ75H9wdINfLr/FO/FEwx+s8/BhG8P+7LCGAh6B1wiheegKkgVvAE
wT6/Gmy2gJ/QIUiZ4VfZTpCITz4PR4zG0bAjk8Fnc2riNTdTvx+FZ4ag86Hjxq6/TyXk82ttHHmt
wLiyTeTXDHK43T5l5+yQntonwK8n4C61tdltjPBMpZEhJmMT473wm8KwRLjGqeI9U5mgPpM81Hoz
U+2CHs0tr8jeyiui6iUvwmOKA0ozvOI5k9Dc+ACp7K78vOcbMGvegMx8njRZ8CHqyPlyZfMP30Dg
YM3sLuaSBn3L/53asVNf/4IHQTf75dE/NxCFLo/cyz+IGCQu/GmEysaBRBnliGigRfllA2FOAs0W
w2vIrN9N5H+OUHW4sn+MUr7LV/5GPybNuu2/7h//PnJ2rV/7McysmeRaDQkO8RKo8d5INoCtvpP9
20pYig8dwfH+cCo85GPCZjrdECb3H/XLyPwBsTIzCXw1PxpaDfFU3ZxAfYEoFj7PsmMEI2iKyaVH
s6lVbl2ewvuq8sHWIXAVV+PCCsqaDatLWibzYq9s4nzHmqZsiivLWXlmPc3WkMemT1bgMl6w2hcn
mhWVlXkW4sLQFRijsip+6iHGqKhIPO0C96NyEv6RLrodSTXnBGJYdUVyPT+ddimuqGrCxiOnQT3D
tTIMbMeibfNSvUDCRF4LewxiCwSu7iP9kmi1ttA2I3N29SKggcRZ+dBTAIKyfFOThTUtceE66eMC
PpgvnbQrvE94MbAdrjcV8u2mQ/qCJ0+8gFZRzeV5cW6fijMNQOEE2U59p5qGt6VfuELb3XwXl7v6
ni3QnrInwdmal1GuUh6349KnLnf5fdax/FTMetO1vhl3hEpX9jyYLQ75P5r2rs0u8GAg1IPziPS/
Xch79a/Iyu+P/oGsiExFcRSY45gASP5sHWxylwaIA4l91qD9LAIllhNUb9Kc4YIF4k9QBYaECF+D
q15R/7Av+BsXMTDxXy5i3jOMVJgfJuvFLGn7M6iiBlFLFkJEX1Se7vgQ0CBgqVO+qFepv0ynnkHj
EK0iBOE0dNAhbqv5VsY7vY3imejZvhhn6cPErS73sS6ACBo/po/RA+aFmEzNzkT9SnfeB9T9OaL+
Cp4ConSwi5AoN7rDAy55/Dx3ceq1YVYwO1NwlSKwb20sxm16rCKnwOOdiBZM8zz6FhsW08xp57bb
a9uabN3oHtgpbjEgL6IJ+9BTqserTJ2CMZDK9G2NdcEZI/Yun9XYN1ilRByxo8NMFxIP9iPXxZkZ
0O16O5Wfvb4sRwKRs4OmvbdD5cRo280WPKN1DKxPEjgVRD7jwnfpyDy2MoDuxBljdRcQAGHEbnlI
vDjINvW5KSc/r8R11i4MUpRCty00bANdovB8XMDDxLAD0uPJnMBDBp9fFGyf3zmXOCpiIVN7SENT
pPjzEJdY0rbLoFoAtzQwQJx7pdideeCJ4y9si0g1Zh3Q/cjYgbPo7/lJS/y+PzT3xobTiUKdXZ77
RcK2BFc8lMTJfeSBh5timWE6NPkqlgrSw0SJy/xS9bCmWNWrbB8/qlhVYbtEprMfClc1O9wjfR1U
y/sprWHnSlsFivyTzGK966zErQDNHkbRt54w+OU0wwr15IOknkLjU34pn8F0Vx05YGiGvQ9j8CgC
zUxzpeFai68iMzY9O8Gdn27TbIqbOxMAx6AFNuePMJ1mMYJA8K6N6r0THlXdz7v2n0vhmlkNcKzA
bVXY47DB/ysgjAfCL/XHf3r0j/pj5mzg2srMyfrdcJDUDJ1iR0Li/OOuH2sXnA1IpfTRuN5rULYg
YfyoP7iLtev/UxdvGkDLfy5Afj/079TTP82jumksoSSa1UofIRY83srSHl/UZitLaFxpu86J6Ywv
9w/rPGQeQlVMsQ9z4lrmG8NZTc7hW2/61tlsHmhlKUNwkeK2R2k6VyOLDCPm7s0aEME7A+EJQrNW
JLcq9slzsNMORfFNILk8XRgG3NZv8eoeX5NwVy/SLeZjASF53H3/6BeJ4cYGE2GShF1y1vuXZiKS
Cn4T+p7mIWzha2a9c6tOPIxf5K9FPFT4IIyL6b7rFXQf9YKsiEFa04DH4Zskf3Y1RXr/lMiNZ7T+
TcHciEzsO45+1pnbsV42XzTM5AyMtigvZiLLuzz5UDHmW2BoHyJKQuXxCHnFV8cTmlP+Iiy+Ue9D
LPPSA7QVgRBXsFq8lWAPQG9J3dB+rByRObo6+USJAmCn4baAhSJ40rIuIaDbzRP8Dv4f4pq0gemi
hufKeWywHKHHBTTMXwa0NqrN7b2gqksXsulBYMnPxgKCDT8WCTRlJdXnZxlrP1rf559m12byoJUO
tS0Faz5I9hzclk6c04gyrdv9Udklp+yanpM1DBTlAlVOWsLkgYkytX7j6udwtS29EPL8dCwnV31M
FTvBIQ++Q3ssX2txYWK2iyk63em5OkHiaEEU6nNxpYlWljDsz+WBueCO/jwHBSgXPHV6aHxpmR+a
aRGp3/ToqZb8foCFSj5hBhFA/MgzFzdXoXSQ0KbFPiDdAxfYdRvAml3gYssyfINGgDi3JND2EAn4
7MDK0x/Vb/mlXkaQEmxj/9kvo6f2kvgJ9Bx8S+jmYG8k88lU+IRF+76MToVfPYXcYhZzHd8zHNKO
Ap6DbmtfdHzd+bOLKGg3Fo5axyM/9UeK2NpDHQ5DKHOjDrfadqYGjU7t6VvhqoEeroaXi5L5JpZ3
NsOAXbH17k620tZhYGvrMXPXGSkqtVs/S+tkBa3I4yyvmMnYKJUjyUUJYTjKLl9Ke/nYLj9H++HT
eiDgDFf6asf3E65jsv4ebMv33cH5b0Fxj0dji/ki24Pfp4vbY+fdF4A4xWH2wDEzD4A6w8jyBZMW
jAVx90xbz4IZiQ0hmJFyc6/J7B/aPZv+vIUFp3Jrnnq3+5ocVoiXfDvOF6MO5nX4/pMsXjUe90SU
Bpo/xxgsOJ27GbZh0mCdFYY/YEQzv+m2FEtGMQEprZQteFvySdDVbyod3s5w56se1mzit6/Qeuvl
6BDIAmOkAQ0a8wd1O9zUFzEo3Ba+j1helVS8hMLDqBAgKbUSpjD5Rhpd3P2mbzV0p5X5GGEblDiG
Z+wjH+PdM58wUxQ7P4D2zPxPxY02DF7c3n2x8BfFFnR6o7yxZ8vNwwq3Uk/ZZdjvebprunyRqPjf
xdfQF5Gg9GvlJFxlNHmAdjgCNy5LKJ9hsiK+biselF26MbBm1h/npOONsRecRwODGuzvNjkkS3tm
NinvWFdgGDodIv9z221fX6eFbiNcA6wCPLlEPtp+DhUvS/t4d7zRuTzMdqeiU9mHme4ERcfGdFRe
fUZO6ONU5Nx96w2BjNeuMbRzjx/Ho0GllDg+Tp4814jhYr60HMwm3Y+PbY+hY29/bgHk7WCxNfmq
9nZGtAHy/2bRcM49cYEyE/QocsNzjA8dfZDNUR481M3OPva/nWGUbScX17fZsq5cv0EfskPndXTe
lkQauIyVXnPn/ESD+qitBxc2g7t/nZYRBYoym/ITKQBVXngt0S5BS/pkrQeLPEYHA67tMaVPUwOH
MAHrlYThm5dOJ7qzBO3msFAvLTE51mJMjtG5/Zy5tuYGVsJCX7xNbvWYHTUHUSJ6QUbxirzR8sOU
bzLDTeF/vc3bEFsdpAPjPH6YV1FOPdOgRx1qpzT03Xg7ScB31vfxBWy2+Fs05tu8Lb/gVrXlFjZt
claYgt6DpVxiHw0+KTOxDBmxTLCaU/DEZE+RTPrNljnPoiECLZsWg+oF0J9eTGOFg1GxZxCnaHZU
ndrg0npRu2b2lgS7xjoMd9ItAMxMqt8VxmjruqGVkBWwA7n7smj6E2XYKsNuwtlF3oibeC0up03+
ZB1vO9JMnWpTbaJ3Y6t74gP83YI0OPvO5f34todS5vama5DuE6yxM9grguY3iUPu9qazBo+w8Pw9
oE0wo4WGSj4cFvL79/7vH+qrMgudaSMlelbEQf+11d3J/0Hk+Nujf9SMTDbg2lM3AlrhZDQDUz8o
wNxF0AfuIT9cV/7c7xrkjZIwrPw7n+1HzYj4WyeNCas+BERwo5S/QyLAcuLXmnGmX/35jfN0v/a7
Y1+Ot0q9r6aTdH6Wd9I5YBJcUkNWiyaNwFCfEiZjBFCIJNs0qSv3TPROfYXpvS+dpWqZsBM009K4
2dEXIRUJXHvxJBlvGGHgo2cUxJjY+Qu/eo7i5b32wi91N51ChtWyM4mPPTDqYIJCE7Sj2KXbOR3e
p6VrcZUZTgg0VGA2hmagKp3gcziJV/w/62o2pdSzfdtvBLxDYNvPrm400jkaR79l/kCQ8lQukjVi
ZH4W6nuGAyBfB+o7LjnCl2foqoR/6LNTsWVkJzix6aK4Evb+R+GEhQiHIbKjMNXgL6zZbKfMmBjd
LbfKkjkvU2yblZ/JSXadw8zIOYdOSgMNpsbEgdBlhhwmCb/MW+YoKvxYeB1l8/0muzIRGT7ZQsP5
wPkZ74BX5MgwvGNybm3ZUvgx8ACvQwY941Ty7OeQeobYAHC8pUFzE1xR7W6nvYMe6H6wenjMGCcj
nVphKGg46lmviFaFySw8CU/juvTkMzImk8rlGY3Yq4EkQnOgFCBST0g3UBU7+NZu4BS31FfROnB1
+LfWc/iJFr5EPoU3cgk3Eu633bMOATK85u9gAvIRjRo7a+3g2kGeWOirj+I36BX3GtddjGqHY0ox
wXYUOanNLml/UKldxYN6BuaTQ0T6R0z1wP+iYB2uUkon1culR1Se6Ewr8gcoELEJiLDio3SVDyAN
MXERH9H29hw10F767yoP/K9gc3/dJq9BVppseXLVJkGu+UBVVta2ekbP2q+5X5ol4zk0tpfeMa7+
GC9RmhpXUmxngigHGAPglDjgyoeaZXs768ylU/Vyu6+ItpUP41wK4sWqzHBFuAPuxKzSJvsSwVa+
SIY1XtnfhanWE/xeL0fchsUgxJR+zUEcyK6wBbzH8P+ZU+YrnvFCjK+DsLX7wIZkzkS4+8ZVOoGG
GrvasyF/rC8w6rBMWCF/n39BOglP6Ve0VW2mIU53rh/C17bbRkdqfUdcqC93Z64/0aXwvxQCLuEL
zt2hs9jKi2olLww/fqhWd69ZqQvNIWatt7vV6FVUs8IJgwIHi2DXwftvke+iQ3SOT6XTtbgM1tQO
s4vtYBPEuBShvPjWKsQckAkUTs3pDHPgbjLjHRQPg4ujbvzdJdaQfHZie/banc1kn0T7K1p0S30f
uhi5LOSTiRbIWFX8+xn/Ah/uhQ1bxcl9dmWBl8Dr2emc0oXFx8AQyxtbXluH77b15RZ+ieLcP8J9
voK4xIAW47CFhre8dBA2pjM/0Y05Tekhx1t2m8BjBVnOrGfemI+DA+8GPbGjrKxl4dWLwGk2Qonx
MhJexc6+bpFt7mh+OKKYKKSQsgS2NI7OiqNxQrCa8Ob6Z/bi7f1a9AyqN3iWnNrZA4FG4vsDU2ou
aiE3xQW6dd72c+21pfv4SBx6ShppQMC7zYXOJfmg2scLxUOxkpzAvnu5V7jYB3Gipw26ItzjJpwe
m0PN5I2DWUQuxgfuzS88YXHbdutmjZUQ70vg0PrdU3ki68yhhMKGylVgbLf5hsLUw5bOrjnE1KNC
4vCg/79a7slyC48FjXLRqVVPXOu+9SGvMV720BNhwoxRjS8y+/r6Wqb+HA01bUpI3hzeHBnlnkvo
QNH3Y0p902uWSEFcBn5rdpduLTIPoQl/0FaBl/Oa8xeFxXCvv8QwxDysbNx8na+zQ74b3oM9Fc9S
2DZLsqwCL2NhPBqUo/OXwWZVXyT26fR1PkOSdYIX1gYq2xshzjMJn2wlSKrVhbyppbbiGXLHcpXc
SX3Sr+ajttyYJvXUvZ9iH8+OY7NploHXbW7zZIHyFP47ZJfzeTZphkTiIOL3+OIWh97P3H5vvElP
Kq8lbyZqNEBPVdtNF2EFnYYJ6/xnJpQXC2yPzv/cOgvrxtmaQcUjUiKmXaUc+r/PBjfWb3XWf3j0
jzrL/F8JNzw8I9BNfSeL/6yzTAjhiK7hnJAy/etsEK64hLYSk4l/qcV/YnPq/0oasfAoxXnW7zm4
f2OuAI/ktzrrt0PXfiNrNsOkJV0FzTIqMi+EqZwr8mrE5VEEOJ+SS6oHX2lOUCHbcJGdC6kjieYe
PxQ3YV9I4PzipzHETtVv+4FvbitA1ursqc88qM+eWRw7E5GTOqjHqUHImDNgS7UWUwelEe7LJBSR
Vcb3mXdm6VDTRYwrNelbmr/es0RxcZtRd3osQp2Mp5uwikGxDYMkvYlMvkjHtiBR6yVs9AZFRx3i
ii/Rpk+xLxAafahl1Q9knMva4OsWptDPVNxm6twRu8EPK/QcETBPNgybsQnAmMoOO2T9TTXm7KOF
Jo4sO1mM5Y7Wx9sWMzrU50q4UYpocrNKjfb0RBuyV0l3UOuvMi+TtdThWBkj9+ixjesnnTcrV/4t
yfwpoCho8vwojMo+F2PmnHmOie6nCLmgCEG61DvD1GwrGngGSXjNtxEss49oYtcWfKklV0A8K4Bo
bcrKH+jbgB2s6EWmHazcBWSMTtoVsuyYkWfgqqtbmDtMmeUT2bvSaF7L/lhEw1ppjN090lJAieFL
l6gnyjp9UqjCUpmiuCI6HL3TYAkgQuWiIzWjrXYERds4CCBJj7+p2c4InwVpqZSSP6XdeuiqxTj5
Yg3zVsiXVZGedeXu5vSQRRY4YQDDNrp/aSbjToOY5HvqlcFDf1ulBazb8psunePxpDXRMpnAzZp2
WhniPPqdPL0H02QwZGyLcEMyMV5Exe4e4xVcEV7BR5BrI19VnJTjijA5BAaTXDwZpfoyTP3Bii0S
bKPwQ2wCTAhHNXlUh6lbhiKZrjt9wOFelSNfm/m6Uuu3lN9NDgux1iG0I0moDNGZJ20D+7igkNg0
+EEcd8vgpkWruheDyy0RcRGuEA2Hhr7WldJLW3E/TZc8wKNYeBWKOx5o01NyfxqRyOGWKFfQbKfk
lTm+PxbiqgtlMLP2kI/YESjyVituKylaBZr+UlGXF9TcQqS7SnVRxQ+T6MvyFjhaoz1Uo74AVLcH
g6ICV2bVfFAaVPPjh6yAvUkfQt6CGuXZ6jYaGRrJ4k2qteVgNUtFFI6BmjlCly21rl0Z6sR2bpCo
1ofuXV1ZleKM+kGSvGlY3W+wt6LHgAGUvsiBPDgJSOdS5kcyWfP46ilU5PLUAaKdxnGlZSqCaGBa
5VHS4C42ANVNlrvZIC97TPasqtoEKV6BYUzv0uSeVUX4TFVAPSH0W3VJ7vEqVMK1Uj/yXcDcAF5l
fonEGz5f+xEoQlNwJbRSEq8Rh8Xlxejf7jQj9+atUm9M0jrXiuDAFLedIOu7NBAokwhJKS/aUNE2
CXenVryMPFJsw8IJY3G4XyrpKCT3dunFvJ86410KFMdMrb1uEUTTX6MOCfdN3iihsRJB+g0RRcS4
MGVM/TAzvHb6i16t73XgThUJkffkqIXRoelKH+9hRxWkvR6Nj1NFXHd4ZXIggO5kGoTkRtTtRjSf
/ycPkkap7924uuHn2Y3a3VOLZrCHPry7SRE+5ogFs0ZcNNFVBUth1am5qIMkcGP1JSE4B4bKVhdj
jecDb0nlCOcwnSygt0C5v4kNs1RN/lbrpMfpmtOU+hb67S2mN8KNg+CxoyGQHpZMrafc9bXZY/QA
Oh5uhREFkSFcw/wjs4jOtJJocG5DtVCLVnPvcN+HLnBKpbb4duyHXtn3Sa+8lmM/nsobupeMEBCB
mcnQlG/SWE6YUeIRNIECS/C0zRAxTV2wprHhPSCP+jZmxVNiEqUTtNOLJb5qWHVmEf3OOGgUOSxt
OSbqFoENMd8iXElJyYZcgl7RJKwl3wtDTFTP+JKF97VYjidEMVC/yp6+zmQAIkOybadpjWnFRq2A
8rubjEmH8MWnsxuZmPTsFJgN7hFwypiaD3LgB4PsVBndifBlGi8xO504Ws5wj/dddzCj8c1Kd6JS
D05tKMeUyOiq+Jzq6nlsSKFuzGLZmOOjZO2qbKcnFo9QcbS/AUTEx4TsilD/iDp2x0YiDZTMkXG0
/EClZFcbt5ZzJPXXdNLtkBRAeXzNcFm7oU3KY8U1hPdwwF6VKyeAnPItLhm7t8+JxTKsVHSnZyHW
rwBrm0ZBBVVcbuULqgSJjg4x/k0coMbIgPNvJsS/NN4nTJYSEc5aUEEty8iWOYskPsU9Cun74ODe
KkrhsZAhhnoCqYekQ8Wmq2WQuclZkm+JdycWWDNNN9KVU9QRE6Bagt+xlcYFee9h9RrPgzJ0ufMU
sD9E2VWpQG/aijHAc63sEqK+ZM8ckXQxlpNKcmAtVwvuWzO3bNrbeTmp8bELVwkx3FIHpKPNaofb
7VJ1I8pjfPrGVtsIiKgKjXmDgmEnTHUz6B25/VCM5/uUr9ox4dcmLnqpfAxaJiplyNAMPLKsc/iq
20R7i9HDqoXuGVMJPi+om1k6Yw/ye2WG12EqvLEK/VGToUEMh65PJFvvSXFRR7tivpj37Qscg2UZ
P1fWBXsdOwrwOy3ySfhH2yshjdRnQebMjzYVYL3/UmdLsBH/Ymjw66N/1Nna/1Lbws5jcI2L0Xei
3Q88k7t0BE4UyzNn6Hvg6c8ZOFQabN50zOEVENZfZuCE8YnQ+vA9+e7b9nfwTKhCv9bZf1ga/Dx0
/bc6W5VydVIKqVqZNNb9Rc+fs3xfE8yQ0cjZ8okAEPp3FknHKh7leCnAJ2GUTarF4NaNxxcv2MmT
M34QePrSI5QJXY07a9pLfVd/iCfRv23bhboropXG5JWLLTD2aJsCwMWIiaNk59q7mH0zc1AwfWXS
91cUMhd92s0Q56C7KA7iLY3mU/cEXRnUcoe9yVJaIvznAqXw7o/8VLngjSRtcDHICSdaJidpg2WA
xgiNstptyNOI1gych0+ATlzd4LAh3sA2oHtK1rOq/bFkPWMFWq4YKmMowL8Zf8/z3/fZACBdJCcc
B1JWOJcLnswrrHkPg7W9j18CVOdSxWQIDpGbPTeMbcNFLzyUioynAVrVCj8Y+0bNN4BnAR9webp4
Qgn560vzXB6xmItI3tqpj+YqSD4YVUebZM9CILGgaOc7sBZo0OymbbMQ44+vzEDmtBzLRygdWJqs
Swb4SfvQoIWUCai1O63z5O6tA6bOvCktXtGyAHBKy4hdBWjYkTbaReFP9/THLavdv/6dXZNTrPuc
OP4m1wHKzydqcgBa1GsuTPIdJxdGfJAcY+GV89PoMfNzfg8rGSwbTChcxLs29Tzdyw+cVZZNfg2o
eOTwZXtgYj6OuABLzogoaiEt54P4cSDJqeEA84P2/gjWm6w0v4iA4DQ/Vp+GG4NZvI4FvAnMnloA
pLuyzH0+XIcq9bok8uVQfZBi40HXq2dd7vyUiWWdHUe6w7ygZntm1XPJLyTWTHWPR4XJZe9IvuRX
LiPxWT80wfqfJTqBdtD1HfiTGwDxJG6EtSe0aHe4by1skPnIIJntsmP+IKRr2VzGZWP3b4bglerj
tKUiBRQSocunvqDvy3VLJIA36mdhacLrRymX5HsuCfPpJoCR5fvnDGrprVmbT/WHij+0+Go+gf9X
3u06Z14xTBPkDabkGIsmXjXrjBAVx6dgfI5PyH/kdhOfMBj4g8KtmMCuARg2KOiMgxq7bsG3ySdX
18leKFE9aSQoBHPBaMXY2M43eXstS2L0+pW44bXkC04D8ep2UskgT567F/2M9G1KAUa5mRO9olUS
2eWXbtOlaupiWBAFY2dnREq1RhLRIyT7dhO63yCRIhWb4SxGEqiA6f1kgO9LissC53l0AvldOtfS
tpS2tKWcYbslWwZ6Pr8OPDdDUirIoLkxMCLdxXSuAHf8+2Y49ALukB2YEF6PDbBSScb3sOiVhfRU
n1rGvpgpHNuSiS9ND8QIkGYh2GJuZKTe1G9ydXE8Tta6zzZ669xe5Kfm2jjWk3mz8TqBdoBO8Xo8
PjysJn05FjUuFks0XNdWNm2zOMln6j+S+zIkX3DKOuXDlJ1gWWr4z0atzxdvOhhszgCu9geb+jpR
HqBmCNH6iTHsvnkM8S8SH6MFMN5BWEVcKMxzgNyW6RXJKKkR1jA7EyHF03CZ0n0lQmGCiW0nuFgY
VSblFeq6xkHqDs6xuIfr1JK96P4hvN7ib1hZ0DmXC+tU/3P3dcZ1mky8yrypo6NCgvzf9vW99Cu3
7T89+l/7OrxbiqqZp4YjIQDDnAb+r32du6DdEx3GBm6pf2z5P/b12YyVjF2DuHJd/JXbpvyvqugM
KPV/66D/Bn7Ge/x1X//Lof/mtQCHWB8yK5NXRXgPjrdUSnRAj5zQcRkcv5e4zE1UiNKNtCGj5ZvW
hVr8yuzz5plh4xQC+SVDN2lnU75F5F9tiJW8Z2xk95bs2kkWt12I7UeuEnxb6ph66cUmYwefMwzC
t0BLZ0PRuiN4N+GKhwxn7AvzqFgtbCpmMRLIRMA+QSzCCo0hgiAYMKOG9phUUuyib0Dm0rgBpnlT
teChnG7w6rv2o7a4AvAjE1oiaIWlPpF4mazMcRfE4VYeYZze3+8Q0aws3pCQ4CfxfR/E7F+RtlAk
eLD4lTbCTGpg9FeqqyB9nxSKg/BTCsoPcYgfiJP3aP0Wg2TO6QUDSIdO06pSbuzagnVforvzgyai
PyWLqpBJobrtkCy3mrgGN32NJR1QY3CLBIxq0A1Hkl/bwnpRjfhArdfYrZx7Vahe5Px+X6Wm+tQn
Ku7dHbwhvQHGp+i3ssAu9HaZs32LEqaOLA3pPX8ulT7YpYMiPn7fYM2uPEWSDNYSKh9jG9R8lDyL
Uob9e6PEjACFgVplbN+AlmFSQbGWC5RVJoyNQUsJdMjHF4FOnvq/YU1N4qsu1Jd8lJ8nZVCvCRzk
IaUfnMRiWRpZgC9D17zP1ht23qowr8aWJDIxrR+IRIl8sx+QZExZ5JKck16smhHTpOO/U6ID6vXG
TtUpJHE27G+b1hIGaCPYgVddfzH1lK0lfNWSOw45cdssdaWbSPxR3qXRrJlZ4G2McfjQr5JSP/5P
jVv/rcUzdFXWTN5zICG5x24yFGPoOsLwkBSffWzqXqsDAgWmL5fWy6DkxCqP0qpRB4kmTIjOihAP
yyCsmV9abGsdz1MnTPpuyXnqGPPeEf0rDHOyIt2o8qh6WZp2rjoYq1hoSSaxiDmBjaU0lasM1KMp
MKusk9NmxfA3NdCPujOuoyKlfLWxhNJfomRfNtISzJChpG7a3xesfyiHRKMzhe5Bl6MgbfivPdde
Zcrzp55rXuB+f/TPtRlFFGs9a630ryiAn2sz8TqKKc3p4/P6y7L5c20GFiceYLai+K6n+DnbwKNC
heTC5EP/l0XO31qb/8oh+fXQ57X7T7xjOWtiAq8kedXcmvuissp227S5tBwSkelu2gtEbZC3g22S
VWkbI6+b/VQCgU9ahd4PVoR7E5PhEodCurypdf1etK14HIfpqbWsEadpXHInFe1jUtz3WWwwyQ4r
SKx9pCZrIcNn177Rj0JKCDGxuqvZsosq9ESJe58yhpG5tootETA8r3bWQKSzFpbFQu+0CnOFofPr
AoObxCixiiYysOkcvbt5OnKOvv3IrckJ4tzJiHFXpZt/G8fPgOywgsDITlIgRv7PT83IvQHxiLPP
ok3AccFqtNQlGmt5w5rqDpKkVhoUEaQCISCJCGNmRsDFNlxGCBgKre/xAY4Q77a5W5DTLBuLbEq+
5AyTSyzzLHn0/g9359XcNrpm678yNdcbu5DDqZqLAwIEc5CoeIOiZBs5Z/z688DTfdrt3tO7+nK6
SpZlWSIBkPjC+671LCvKm22VTntVeI+M1s0S2rWt8dXoJC+Zgn1UNsQJQaD4R1mUqZblOFlkqfda
gsHUvrvluXqUGTpxtVJoQtPLA5N4hGhWfdCDk5IyaFrjLjaRmAit7nTDbaZCX7MiU8g76290huxA
eUzGb2SwQaJ8pRC5F4assbuy2Bll7VQ9++p3lNLDjDwTRuAE1dPYJsKZ0sAq66+pzusNpTxgRTrv
ygxdT/WUieesqveJ9aVa4A2kkRv6WRFRDHXBPqyIjIyYOjPS7inWZ/4FrXGUfw0L6VBB4TBaNKtS
8kzQ2Eoo74xRu0R/7lM6713hwT/goIVThGnXyrV1FtACK2AhSeG9ItjTj1YyScKqeNF5V0Wz12lH
qxmPTfI5EuJt+ataq0+F/tmQX6gfW3kTGXat7ToB4605XIPO1TXxQkYR2kYY8CnN81h0NWWThaFn
ldTCDTQzyRyhIddqeh8jJLZ+nSM/9CWF0DiYhv5MEa2rYxrZzcmYyI4bxxGbstJTCoNa9LceVy0W
kVg6KCL9O77YSXn7w7j682//Nq7C5sTaRs+YutVPNjTVknQJnZ0GEJSR9bdxFYoP38C8BnWA/AGR
//pVmyfja6OUxeCqEZmrq9JfqWVZ/4Lv87sj/2nJGwdG4AcRoWJTqkquLpvlEU+dQWtj8lPAKhWN
TsMSus8qQYfSTYLbq+PNEmP4NDE1ZTkA0V2y8JLMA+QvR+1g4BvIsopEXGm5SG1FEzKnMvTSq2eN
7WWaX0q6xaoCoN4gVbuJ+vtUHUa9f5t9asmx0GyCsZ83DXl9btoVO0EVhPUoNFu/r9exHOUOwSft
KSjH+mAa47PSRaYL4BvwYd04QtiSMhDmKSTJ5C6Vmn+zlCBZa8NrHiEp6waAL2AE/Hpr0THkKM1W
WoX88VUEg+GITqMue+LXU9NyWqVfzWKFAUIzotemFePnpJ+BhPdatgamU1ZG4yURCl2lKmZbzisM
cL1YXnuGU5T9PZNTwP2WiSCFpLhdzUWi70sytiw12UplQQpC6pvntOjDDbJZQ5nzjdwaKardmMoh
Q4cOXrtmydhaYv63vkPZGQKhFsmeZnMq/fnKR/R+vkP/8Nu/3aEEkRJLLf5mCf115SNhFGXZgSHL
AKlNTfm3OxRVB2bv70B/DdmHyOH8eocq/0QJIuo//NZfWfkYf7xFF64vSQI8j8baj2f6ceVTWFOR
d2mtb7NJS0mLnyR4PlnaXjrDJ6M+q4oWckFIy0ZPpOk5b+mgLfOqeGmQM6Cik6L6ovQ9Vp+w633A
rmrz2Be6fjI62PlOoSYSajOlywM7jMuT0AbipxgIYAAjOWlLO+lGEd6NYtTK49B280femFRdaktc
RbUu33xVeVCFsrxaEUDNTqmQkBjUj30/DjdFmZSXMs+jCPNqa5wZ26i3CLJraLG68uexITktoNql
SPAqmqjCwa50eDasQt3pppIi5IendY/N1FCdIsrKfRJYVr3O6iUHBdLgZPcENrKM6OIw2ZhmHXH6
tTh8q4tZj5yi6wMKyXXeumYp1sG6bgRrPvfqXI6nKMnzb0Zmprs+buutFueYgIr6RYrN9lXMU39r
dhERZV1b5IfS7/WvQpDn1qmMaf3hLtIwhE65YQdmM9xzRBMb3x+0e5Tq5Veo/gagwARMU1SmxdUg
WJVUjq5+LH3Z39VJ1vp2qJU0kGdR3UqjOL/prZoX6yyOfMC9MqlE+BDbM2PlqiqjqKNLWS94sYbB
uB56isgzQDOhN99COqd6nafCzczF9FhbCtVlmCqTLH+U4Ltgj6inMsqQEncbVRzd0Ayo53UK/Wye
LEUzrRJg5ZPYoNL069R8K9Yh0EZN9kQ//RrKgZeL+c5KuhdFHWjbwoWSUGvry96Tyl7YUVJUC7fk
eMWmvnQaxJjcbzDZKYaba8brVFlPedJcBqE7gW2D/FxoazlTeSmnaZtm7I9Tg6QuJUC0MLYwl3Os
zmo7fg0UcrUk/RXONUGPfl0QZR11gDUMZNZZsvyUUWlu5MssZhqflDB9bKcDewDxUYLOhvTHigc4
UYNwzupCeBXSQHzs+0q9qKYcP2aKpF4CYHuRrc1y/lhkqfZW5crgKMTxGmiHXkehMpBiVklyixOi
e9NJ6Cy7C2s69JDzDtUgP0ZR7vox4HQtVK95IZzzjEko7Kv9YEnjRYo7PViZU9Nf9ST8zLq53nd5
rH4UnVGe546iRhsMx8LMo4tupiUl3WxcBZqSzA/RKCvjvukFpXVkQekNekZG9Dm1gcW9b1bFxxSp
+SVVTHSFuowsqk9hVaVGNT6mcjtf+koWIRMMAbrmOjWVFUNHj9UpCulQMALmBCTSbK2NebqyO+nx
k5iaX6wDYYxT5x9mZGbG7JuAmCVrLrjoi56q7+hgmEWg3QKpl8g9bG+lgT4oV78N44QkQMG0xVnT
dTBHotkn/y1TE4As8iK0KSiei7EqbjIrie2qTKNr4jflgxqF0i01jXtqZptMym6phrjCjGsM0imL
dE3zvTqjki+XrUCOow4vp7RK6ssWmjZjUJ7aVsifMpVVTDXJ1BmkSeEdAFfHV6U6W0fEtyirv/Na
F1g8OYOLf1nFjPKn+kj4ID/PpH/47V9mUsP6J7EW1AN+jRrEO/zLTMp/0bAFsgunnq7u7/q2TJc/
zp1UgWWNCZk68QJu+CurW2ZjzuVHuzIVj+VoMWgvS3BiEJeywg9lAzGfhkDyDXgprnDu4LPKV8NM
toX/GKbvcT+SxVSBq/YaHJ2+/priLWgqVGPiVlG+FdUz4qrpmywBkRVXcoePGcZ0uIoxuDVboSFB
BvnRYV6rO3XH5ncnrupm00fYf3eU4446S73kQJxhrLnxrT0QkqLJtjGthfOQyDtDe/g++LavrBV5
wEl4kVBMsEUkAxWpouSZUL1qkhOQPKSPZbNRE5K29sN8bhBMMfesxRVsyQ5XhytYdh86nEMr7Lrh
aTIpXdgUsMlQTECWx5bH1bFFwzE+l7Pkp7gWsnydMUBrrmGXhJjzMFL8pMdbjozj4ana0OkSDpmS
KGiHfDvqnz11C30/tQfB2OQRdtLwMb51DVPdWe0Me17n2/gW34xPrhLBNxxXNr9zw4nfZtrH/biX
zC2vhE+PMi978JDHuVvxPXh6OE0H178O2lqX39SBCfYoVEhL9E+uGdd0IHI5JkD2M76Z3lE4Y0FN
cnc57VtPt+6jod92hg4s+vSPUnpKzWdL5gBeicoZV4an7CAB4gdYmqTW0Xjvac5G77LuQuzTv0TH
YBeva1qWsMtZMjz2e307G+QoHke7oXB+QU17lTz1LH7qi7lFqtYIRrCa3Kx7/A3RJVx//9xs782l
ugRv8UP4MIO1jLeUlOTP4XVYly5eDack4NyGh0nTdvzQoDhSqEjcbrSBBiOHnOXV2gAtc87X8dl/
k8iaXuCpG+ST8PO/xs2q9VcDSntqUDCUrwC2vPhk1fbon2Zxm57EteaFz2blINBVF5sgFfJv0szq
boUhGHGf+AWx7woza7K4bjUNDOR6CHb9R/zY6avovbpaC+2HbDHY5JqjvYhPPSJ1yWY8x9xODrsv
2PVLuQ88eascdeRFdgxPBHuBeQZMhht1ZZ3ML/mHcEc4ihdkJ024dbEwuam+7rYyXgaCSd7NF3Oj
r+mKPxARTUEsuyVf0LsNGdr3HAZJb0e36pDJyHvs+J4bDqDSBE8GRufpDIkjiF3xEh3HPZHvR/ST
xr48G7zLaatezXDD8kAOtpwiki5zIK9kBSA1O5pvxoN4UU7ydolzoycLRzpAsLw2X2NezdcgW5kx
ZlpitNV1+pAv15b+B67rrLebg3FFMIqxd/oi3NOXdsNl+28xAhIKYu+kzS25UmxK8Olmu4RgN2Z4
J3vSkF7SVHnPPCleTaqz9S/8A/zret4LJ3H0UBSpW/Mg3wBa28rRWnmStpveyJ7bBLi7KVXtRMJH
of2hfiat/hCjiKJDsRl3w2t2WNzC0bF9yZ6KYhXApzu1m/kBKeATob6Kh2nUSW4i8hMkFwxk+N9o
J4FZQ3r3Yh6QhBuu/CV75apiCB2yewhRF+C16qjWc4KVRbCTr8nRdMoPT+T7TqfYjDDc2BIFU/+R
YRGsoPKKsq5Ba4avIVwxZHA3uyLSc+h2ljdzlxuO6UG7aSNbgqNr2Qybkte5feflW9PDe22urO+j
WZd78S3HZqzv1Z1G8itBnTwnQy2VKh5Zm9bGZ9O21DOPtbBj5GTQSE4swmqZXzK/D1rL3wx1PIxI
wZhcan7RLCmpycjizovaWnkdxz2edo9zzKcDINHLuKHES33D03s3eVLUswyRVwJ94mnmepEexucp
fkY4UL9PwoMPAtwL10bh+G9LOe7oX/yLnj8M6os6v+rlU+iM1pvYE963Gvo3vh0qd2l+6F9S85o9
xeYVIfA8PMf1Cx98gRKXix06C3XZi5A/fsTlzkwqV49PHFH2pBJ9vVF7spG2UAUkm+cPuCVHb9wE
7vxdqSKf1dhTd+ZWv5iXWlpZrr+lABiRg9Gd/G0CVkLdonDNjuG64k1vvgJkTl8AElOt0Yy9gndL
dqSE84YJVrUHEdN8ICD3rJj7dNsKV1mde37orMOzgJsowSHur8OPOlz7nYvk3lecMrqVnLO/Ea0H
GfAAHKHGFjHUm4ckdvXOLfUrHwHwnnBdRPvhLVAvkXqZH5JhNeEUOpQlmdSQiMloiDR3jCAVSyPx
G5gYRcYbKA/VDZu52bhWfw8Je/vGgNtFNlHWqAeem5vkWrvozaB7+lbdzFfjW33qT+1VuxtfoZwX
b+kmMQH5JQcyl86zV+/Vi2TYukIoCahKr7XR0SzG/PhUP/NEpQ/ry5WXNfMNCGZ+j27RTXwNT+Fp
YtgrbKQ3W8ujMv+pmMgR7ORmeNVhWoMR2fLSbZsDVjmmZvfNEo+xcuP4B4tCmMfD5tAyaXkR+8H0
Rd1ogzBF3rSw/0BgvuiU9ylLgyJUX7RkLyODpC0Z48oc4APIFjkXZysK3Nqrqh1r7PSKYOSqY6Vf
XOXiRtyXx6JyqR+jT5n238qvOeX3twB+gECP0VaKNds8xPLWW8u71HqDAsT3pCWI940PbVhl08G6
GG2iMZUyHg4Mu8JLPq90bk6WKPqnuO7LS/1sLO3UL2Z1zLThRUleMlFx+DEenAcMO0dAwqIjd1Nx
2YfxRqfwyL8WuewHGnH+GUbNLrFSHFFdvRcY1lBzN8A5AiczzG+bKLlFBM4Zg516bWletR7dW4bG
STH2SXeC9D2rJwUrXWDrBWnqq2DtDBtrO8b7vn+r1RPnQrunAxxAsp/6wtn52numMhK5fXGvi7sv
36fhOfUaaZUsJz1y79T9W9yZ3njCqYVAaTvsFzXJQ7Du9jwSqydMXLS0cY3xAC14Yu0YkEvDJLb2
A7vBobiwVw4xnaWDtrK2yRnY1IO1/dtuRGSTriFrctqYImtPGojfT/Vz/D/B18K5t/dfepene/b1
v/7zIlHc/KGZ+a9++7eNiLxEfxJ9SXV96V3+uBFZCEpsRPDF/wSA0/8J4w21qYwlXtJ/V3TX/7lQ
4VC7KtL3/uhfCvVQxJ8FpOQRE9BJu4FoYvqjPxu1Rk3opE7NWHFF5fCS9Z0cr6Uq7xJora3xWKut
iHeLPr42xLih05FhoY/fc4VCeZUVGDu0mWXhRPSdr1CWyLwqQ/ZYG+aawvcukgverRb4JZJo4icj
xgetfc5+t8vzjxIFS6VEK2HgLZ0covCpUB81BHYUsxxNL1CwfA1JkRPMZ1z7bMBzJ1UrlJDkzXKP
TRJVOimxSz9DaVHtMxamcxXjCHlWJ/QoJni5+nVi6ZSxQqb0k6gwLlqCqiLKNm10Gpho5FMdIi4E
QhGaT538WffHuceKKnzp5rOu1Y4ZvTSgyizr2CmmE0fvZkFsZbaUsa4G9+IolMDxIAaVkRNx9/r3
NvwMTXQbzO15FsJbxOLNDiMQoM+zvsrHjRY919qbHr0IlKwSzGeTFOyskHJj+lbrXyfJoumRYtRw
pQjGTAJCBduIycLmTZdz9iucjoRtCA8VXiyx3FUyo0cguoP5QVloKiJHij5lGJsy+DyxupczW4T+
OQctZCiw6ai/5O22HI21aeFBRhlrjTTqWhRrieb0wIUW1a78kfMa2n0XCxD8GZMCeDOdcBGFCpVN
UqtgbuCAzZsg69TZTZUecYQip2QQzDSegbCn9ach1yhBBbUmnEsOZIHVTiELxsoKdcqRktYZboUb
8ILGoLX/EfRBLBY9tU8iP+SSTZSENn5ILk1/LLVmVRFrBRgqGh6ElnV8O/uukeKwlT/EnBLmxJWq
EQOCw2vQ4GRMB3HyWDMLVVcjt3ZiRn4Ch5Bon2Vz66bXlgVEgJIl08M1pTBwgFih54ZVRZ2x+ivb
xWaGCARCex3IK1GcxLUSOV2DPSYlR409aTbcYxYfvhSsDTwIcYBGKUxibV1L2IU0KX6wpP5Na4C9
yNrIMa1xJoWOUsNFyPL5pOigoZRyop21RXcDhslyzdRHgcxLF4xOHc3XbKHkqamrG+xE8wjQHqml
UW49kDmzCvRG2ZWBZU9t3a8E2ShtgW8rbBVM9JGa2dzGWkedZE1vmkXedRoFm0ZL8R73NXXGAeav
QVpdPJ7U+b3MN70keMpMDznt3FSFkVptR+08EELTMHclp7Bhb52bFMplb8r6c+/3HdG05U2L5HYX
dFZm04ZySRNfFS1wBTMAywIH0zMrQhQMuf06m9K3UlAeq6ZdmZkAm0ebti3r2T7P3v1wJsEsdyM9
fZULpDdlLm6tEDAkzkQ5HQw7LZp9Xr6k4utg6K7C4iULPgvoLqTWIvF5aMT6b92eEoHZm5gFFCpO
0gLm/Z/NECeL8uIPcxllqj/89q/tqUVHg/7GgDuMQIdu1P+fy0ywpJKiSxTdlqTp773lX4U5MkgY
XIfYIX5Jr/qtxCb/E+gLtTCZec6kFmf9lRIbk+kfKmzLoeuaiSnapGb3cwe50VSBfEdra4BkQJ/F
WGmblDC6iqx22bGa7UARahcyUFsr4bWpTgILf8OdL+zE8L3F6E28RHIbn2nCFr4k+AkQ9Oo7LEq6
vw+H65QUjEjuzA45uRrbUXX8bo1rflOThq7v5Bg5hSN20AJVqF3lB9YGCA4Gq6uCLeoloYL2PgcX
Lexc1Uxcdg5Uug6S9bXMHmqRMMaTDF584b09GA/yG5WVjoArtgys2uBm3Yg79cwt2STqCjiZw2pb
OOFRWzCd8B6MG8tUSMaX0nwoaMqxjg3W+8JtdoF8ll0xOCuNowZrBCDwbUCWiCtR3UmO+axZm6D0
htNw0u/mc9Z8bS/+cxbYBVMSpBDfk7AIdLNrlDhXi3cW/718QnjERwj/Ax9rxGicQ9VbEefk8oeQ
lOzKZ2k/2xTEsVsQiMnn7iu+BL5EjSm7iD4poiOBTk63CmNC5CbIs3kV1krzOGfH5J36V+RS5wFL
mAF5b9HG7CA7Ub1onnhYjB49HPNxlbzLwSM0Qsrw1DFwe7zfKHKkybmDhALyQ1pVR556QdHgL+EB
4QpicGCts4E+eFsohNJ+8ZE0TzEqIEzM5GyThr0mwJIwz8WvgnSI82mwseBDaZ4WPCE6epfnTa78
FIfE0fCZo18KUxTShi1ZnyWRBImnDm8DnI4RKwDUMjpuHLHywWEtx341k5Nx1WGoSTa/1B17gYzI
9LF5GhIXXRdJ6egTP3j2hZGhjM88BdxJFvjFBvyiFb1xzBVFq51c3jXxQUPNiuWcSTzxOEauE6hH
toZOdDQv6UuobfkQSsC22lYf1G/GlTacrUfWu6q1j6mqEkMmX7OEoHIzOehht0+a8KtUtZuRWV5E
W+Crx7QhqH0KU2JLw+ytKAuSIU18s1CwUbvqlsM0lI5eBuNOOQXmulu4Q1O/Uk99Ri6QTTyrIzXZ
KscTU+ypaaf9TT39bXcgy7irQs6iF2IitNGW+Ks/G7X/7x9G7Z9/+9dRGwEPYzWaSR2ZzsKK+HHU
ZlsiMl6qiz6Svv5vogJGbXr9gCAAb30nTPw4aqOaZ3hVv4eQLGP9XxEV0Ef5uS/y44nr4vL/P/RF
AiucBPL62BO/7nGlheEDtflY/CSGN+PG65boyXU5XyLGo2Te+MjpoDQWzyU7is/51T/mMitLL3nW
tX31rX/FwhYAMjqkh+pbvO1JBrKxvDFEFfNG9jpKndaJb2QIf7ycRvtZO2eg5Bi5HtvoqX+lRj6B
8rR5QPCsd+2MFiYkneuOa275tuTNn+NrEm8BgSkp4J3s2YTJTJty4Pmhr4rxi4g7jMO4GwDCnidp
19VrcK/aGftdRO8isrHlUSQkjHfXv3aZy7n47/1rFG85Mlok/Sshnv7OjDcGCqJHCyGfdeSjcUXf
5UeS50Dy4mnx8o3r0NgUg/Nsdbb/zvdY0IfbAVaPsGZQiFxuf1FiCtsjuHSnKXXw1Vmh4DBm9ASo
JqeZgIhhxYg7tvuq7hieKk/uNQI/dxKkU2WzcHEx28WO/j5lXty4XW1jlcazjdXr0Wqlxzbzajm4
pgNQiWdrqKGiLtWdOXhEKSCbNIUO/iPwIw8bDS9EMbWrdASVO8rkBpbe3BrwIDkatBlruH+EUiWO
pV8sOd2K/SVrZoRQCtxNr+xW2NwXuu5oLa9GSj7UJtC2UScsbqQxcXH8hrtSc4r8lShBSzgU7P9g
rXlt4qVYFlSsbagCQGwyT4TfGhM1CPoSfXzWlady9e2H2/Ly33E6/5F3GYiLvG3+6z8N6Y9vbyh7
GEXhM8syjd6lLfjD2zvt5DAXmtDaqioDXsRAW6u+x5Q6MPUCGOt1AAj2fKuHV58yNDNuJq7YYuj3
zlhL/mf+aUgvSM7sHFTTRHUHRaWqv7WShB0RB4b/Ocun+csonyRxDXZkP9Ur5TZewD4qBxGyODIb
0mLi5Yn0u1g8qimmEvvdSu6BALzM+Brpt8IYSRN+UPodqxD/efa3YwSfgGXCfOOHw3yVM22OPh45
yq2W9cmDNfNT3B5ZWeSBQZnM0+vLgH1zOYnlh43kLkfSiscrQOOxfoj21gSUhUyTu286CtOCrW37
DjulFNgqRbmxW1FAo+PiaoCTp1UivMQ0+zr2zj7Isp302jNpfrbOHGFL56EW9No2yz3DFtIV8Hk+
NAPj+lNoDCvJPwYivAu8fptunGlPTCtlWF2vMFAKig65tJbIdy7BUMTFWkVhpNFpbV5zHse/D9/G
taohm01emmQzSJ7ADrohHlzwtC/WJZkeMgS5O2rXrMnC5k1vIns4ca2xnxucpj8d49xc6QxV5Uf8
mQZOBcF3A9q1lmzWTTjRVxkNsKM4e7wZQW84z7x0ngYlVbGlL/OX8pPLNkMhy9xGAxVoPuWvAgm8
TM44McrBxs//1qH3wUFqwK6g/WFjkYQuKpC8Q6OOflxsjzSQ99bolRrbWhs5FI+uiiT+UjZ+8Sd8
jMbVaM45ui3lsry+aX3mLIoI1QjZQeEtMdaa8FF2bkH7JRIpLBhfJYaUXjtMwVmQLz21lZhwQROW
iTA7ETRFPECAPhJzJ3Ysgq21dNUMDG93udqSbRHTthre6fjIlSPqG+NYWUcY9BMdHp81Hpve8yx6
wlNjHXPwslC4aLHFNChNViza8DaBGw3Im6rL9Qjihp05eA/77vteUbyrwsc8POAogSy7XnEBXd92
34ho8kD/7xqQZdf2qT0i2VBf8nfE3dCzAbdhUdy312JtYlQcT8OXetddjDuUq2cqv4WTgriqH7LB
UywgW1BpkOXboM4KJ2OHvOHAgZ08tw+j15/odfIhgEQ7zMVzjYmRNQ/tq4OFXZlqmDmRwLNA9zHx
m/F7S8Re3ypuKnlpf6f1J2H7icJ9Pb2LlMEt1ECZuVWKC0KxeBENPEfVrVOJUFnaZRHNmXhT5xuI
MgPB73QqSpyc9c7KTgZ7bqh8Bzl2temDrURL3UAUmPm4Xff9SYCB9sDpmWvtadrGkGbnGb4eRMFV
/xBODkt9pSXHbvhCpzvfFbCN5FPFhilA+GRTolKCdStpazOqd40fv7BeN/PSxmwJzVqgDUtakbru
snWiHJrpkvnIyC+QQ8r5WL3m+IVGyLIhrMGYLrn01cr2MuJUZsnk0ygemsqVW5vB/HGePImOc7gT
eeEz6zoT+aQssYVRf+rLA6M+47z8geO1hrJh2vc72Bgn3vt9zALZCyLPyF96QT82w6tM3qPflht9
wElk5o/hSz9wo7ALQ3fgCqGXkvqSp2eNpKOIqNBsQzLMM8P3RoXq6OPy3OXFu9yuGVjRO8pbI7h0
1Z5vMJRmG8ZP/m6iK/ustD1W8ZGt1sDLoRDqIH2lR89fEOgiz6fH/GUgrN1gYeAGA94rOyvZka2H
CPmbx2cxcgvFkQ+R4Unjpl3AeRWdUuYHxk6oy/f2KmFD6LjWq+wtihb4rTXT+Tz4gZd8UaqVtaP2
KVzvvKPoeeLAA/2B+f9dyVxat/M3xlxaQzoGkNrp0xcj99SQd5ht7b43vtel6dwLqmoEneNXTlbi
C7KNOfHIaDRf8FNLx+QtMh6sbwlv8Wbb8mzeJ1joTYNLSnVKAxJANKIUFDYDvetNmRpbIdERFdoV
jfgshM1SuD5j72gqzrX60LFmmyf1oWaoUb2i3psjvdnWSayS1i/iE7QC1Oyotumouc11blxICxsJ
NkOrEZ3N6bC51igS2mJtkVm/wULjZe2LvIGLZytujakEBgk7061XDgfDIleytC0qZ3r0Iab3p6fQ
3uHEp60F+YV0HNAJgeA8zUw/uiU+sSB+CmU0pFTMpr51DHm+xiIG8LGjGprtZ5CvqyRj6fS/fxtz
/5Khbo+ato4+2x/3IsRQ6Kio/ue9C5PJvY6Kf/E7v/ZMVPYeVIRAblAb+l4W+lW8ZWlw72iaSMov
/RRWW7/UmTSdTAr2MZDnqHvhxGSf86sMGvE0XRgaLVShJN2w/lLP5GdvLngRcH5oqpFCAwVRFPn3
K7phTi3NV2pl3+AioMuHLL4HbuN2imKc5iIyT9+/AqNU7DW7LnH9ZJrYiA7sOf84Azp2dEGbV2ra
M8X/cCn/xXpTWmpcP6Q6cnBkctBtoqBGfwhD3O8Prp3QZaqp1u0rJaD5IBS++CHKMgOFb9XXYfnU
9pBgRRlT/RCTbt4PW0Mt1G9KLK2xQwDPGqzuPETidBagRv758ak/mefkBZiiyKAGdXgqlOl+Oj5K
hDrLYTneSz4rn3Gp4oZKQ2iNyrIsaQ+a37WRY/n14MyBoS45uv5Jjtv0GPt19iDH/XCC2bX5/q8C
yMbc5yPo4aSHtmd0+8IXPnG6CF6hfBFjPepdNNW7agq0gyDHM9U0GfFSNdEOUltrPM+5FNyQsnaq
PzxmciF6UW4CrhqCepGc9tYuB+u4w+f7y1dmR0rAv7koyx7gdy8ab1ze1xb9R77A7v77F81SBdNq
FYloMK6/U2goBliygiLxzYp8aJ3Svlq1TmSMFSln5pZAonndNQ24gyKZ9qZOjDUmDdwocnccGgKM
6iIkSmBpTWs4KTdjZenOKCSs8lNyPJuk9caoDQ/oifEVGo4Oxm0T4755NTX4FeyMJJN5ruhBMpRK
tmuK/Bp3tK+b0hdPacGOe5oYHRuly25SblKKqsl+VNVya8pjC8Kx2fKQ09ZKmkMWh+21eZmi0vg3
76YFpPPzhdMk9lck3wAKICnv9xdOltS61TCTA06mi50ExIN2RCtaIuBDaVQVLoiu20KEGlscakT8
JQnDvs47z8I/9Oev4tLK/elgKLOA48Rlyv1niD8LPFWLPWU0NztdTonakOL6qMnTvJ4X0llu4DfM
WqlxIroXbq5sRmOozkqhuH7r9wchKIaDtXwCHcZaODxMobyu287czlZzNKoCJnbtA0KpA/K66WHP
B0nMy0MouENQTO+giBDjJeDGlKdKUJO9UOQ9rm/fCzpN3X//1AGvC53f/l3XiF/+/CrIf3xJNES3
oBAYJml4/yxz7SqhbwrFqnYaW4S0Q0ZjAAeT4ntKHE/t41USwzLdjJSfNlljgKNO5ZlFkzGL7AAn
7ajLgAmkAvn9GBF6GufDc9etZQu10FQzlhphAS+vHv7NgUv/4uWzFAKA+cT7Rv1DHarpU2YesseN
ISH4tWOhMueYyIWp1Y8WdhRPUweRVZq0jpRZWJe1PDlhytbGWCKbw9j6mHtF2kcFG814IrEhaAQW
lDAI/vwSK8YfBtHFbEelDPAT719YEL9/24dWK/v+6Gc7cJUS1rWhd+NpbLeaT6io2RYAqCWtvn7/
Ksi7X74a1Li2WwxG+6Kjb5xIbfyljMtNKEX9tpsTfxNTK1HqZY+RNtrBKmWCvwXAmL6o7eV5mB/w
4OEdbmfloc5GwUlSVFwx0Afbioz66nhhJIB/bESSXsaAy6MX2ilWGqijJlbTMpVwgP4/ys5rR25k
27ZfRCDoguRrmkpfVqWS9EKoW+oIek8G+fVnMOtgt7AvcID7QqQrk5k0K9aac8ze8t8mqZGYDnX3
3RWovuiLbpJx6vdmIrxFqfmj6NzsbOaIKLelfs3KcTlUi1vslkhPBO328sGosmIiDZKpsif9Wtno
fO1iOvO50KEog+69KfxT69r/aHcJn0RdaxjueA5GJ1UHy8mIcNJVxEioOs8jiBbLIaO4mplNtLWb
PYRki4URjTkvmmNG4yZ5jIT7uxw9LtqaSy8MTI2SamRKlHZq/GLxum3fiOTQ4Jfb1jS8HwNTkXAj
Stpn0gdNWbeXyAmQQ4aTegpdk5y9XL16tfKPsYVUdHZBUVWW973ViX7wJrx2Xc13asrEu4zNX3Og
vLcVkLjvwwb6P2PUPK7Ma9+CnImjNRY51H97HYCGwnV+BEv+qsvpn3S0/XeRooecbY7/ZGb+n7PO
G0q73/oBC2OM+LuhHaNtONjePh0YUM+dQ9T6JB/aKX+zWx90UYrVZYndi6/Nt2gs3W8uTJ6kkV+H
zkqfQWGi/KLH4g9MmuToUnMEsKZqB9BOI+JdJTE7NbWNDJLYjtitq0MQsb8U6JVxAOuXCTHyMOvh
I/FZIJuYplWadzermr5nWak4ZQ6PAA6tY1GOb/Uea0p8qVlpTjPrrNFj1+hxWL0MsVhexplwPeWW
3RHzpHkUDbEr+WwjVUvG/IQl48nHAPkwT333syZHj1HLomqLsfvQXrPOdx9U6hRHMfk/lmRyz+VS
qrOMWW4C6USkbcXUBrFGVLAU5VMCMOJkEC6cR5+uRysI6Ik769ZnLmFJ663qMvpVcGvrBhaWGz2H
WJYuoVVSPC5B9aS1Pe+WoPTfugn25gyyFnCrV7UHJyt/WY0rX7IiulluOnEx8MgDa10cdf+7Ow4l
WGAF38KWZkJZ7CLsENVM13fcY6Fpt/R+/esUWCdZDL+sGHOS7uNvbTz7wEmmL7YeUui9877OZXBR
7KsIQepl746FQ3pMFJ26ORielSyOuMv5EB2BbLVVIJvsIckuLsgrt2Z8Pwr/5+yQ6GRV7vviFy5I
UuGSFcOR7zNwDepyOCs1Dedk3QwTnOGaVqUz+OnFm7yIlMny7Cbx3lNe9M96Y/Fr9HYBsKhokKuU
33bPFGv6arlxfsIvT5Np/elFNWBRZCG/BOUCa8ny+HfQwoWd8NDkm3JnXJ0c+zFHXZ0nyWsV84bz
2jooS7t0pubxPE96RJnUjOeggk4mJvZvRlvBs6IPP/ZT/mQp+tL3je9rGg3jvJzGsiSDbGEhn6kV
UVm34YVUJ3rqTa32buFd4kr6p5rmnu2uHfaoTZdrmzpVtbvfZKXLHtc82EtIzZ7GKOSn8MUrwxCz
fW7Re2vN7t/HkoJhm72U0cFZX3J/nRiK18GLntFjgKfPhuhpXje46LqzE9XvRZCjJr0/lnRJvpvn
GDhZmUZPnYXBI1IZOW4hOqayHfsbcpTh65QXj1apo2fVW8NXK6ZLaywMVqKIiAYx2/uLoqxOn93W
f73fi6MKaUmHEkPE9fiQyOEvJAX2JZgW+1LGyK9apiTT4Lu3tK3hCUgvzw5Bh66WLnQ0ec7Fq0bn
4mTMAP7vq6bj/j/lGRfNiL8GSsEX0Jr+66LZm97TvijOZiiBI7HuoYVU5+7RK5vr6FLXzhPQr7T3
yZyX/UM00e3om7Z7yhbVIZwanus5nM+Tsf9ywmR68RyZbHKOzLeAWekhyGF7hYl8qjqbAWhLf+3/
7x0wIlxBlJFgAesjVPT+q9pN56BxVED97+lBP3SRNjgkZX8I2lWp2yQoyuvlpQoX+32yWi7pc4Fn
YoZq6Mfgbe8rQHv85UfSfgzsil1EJxJhAZBEoCFXpSIirAZ9CsMqeCwpPXf/9xtAgfJflQtvIRKU
xh76jLV+uRf0f0xDWq8c4hZR5AnGsocHYxi+zFYaEkuVFMdFLgo2+Rg/jmGyKT2hbxqVGq7i1yQT
tFcja+sVbvwkSwc8dOKTwmXi6GnpsnkfLBVByOu7um/uT4gcLFzqECAYuROmUcgfKo78N9dZdqiu
1EvW5/6bV4h8Z0qPBuf6pD+FHdi39aprG/8t65idYLrumCIQIZOKbGFM7ltwGw2S8NwjZHWgk4Yp
WF3kurnfqkvwJOXSlyzzSX9NQgbxU5gpLpUOawBwBW3pvjsz7V8XudrZCpznOKErgIx0NyfUDrq2
e2tT07BvpnzedoE/bEdBkHvZzcVRtuI6ubjbNnbRlM9xVEjwIo21San9URzYwXfRFyfpT8l7gPrk
IsgqlJWGMtc6P2WZ6Nf7ZkL3+QDfut31Ua9fS0xsu1iFJcvLhAnH4pOA2QaQCSpW4AEysIQeDBG4
+kus3OWrllWHuh7V314HjvhrSs2zEUZ9HYMG1pdvS5JBxtLfNIvgf63G9DAIwr1KAX0Lf3jN+nKe
HyssP58nPwlQZi9RXV8jJKabNFPUOqOjr9O6Xm3XWzEu0pP9Fm6XZXy4n+ru57FF9DTiJYGKeT87
5/umKgPnXKybYbAkYun1mXQcfkxmdRy4w6t2yvnpvpnHeUbxKb2DpJuw+feJnXAtJsEFxNB4Us/3
e8YZx7O0aZ+Dfuhf3VziWYiKQxQLEN4pkre97uDsGGqy830z/ueWwGy4TjCIMKnmDjkqDc0NlJr8
kDsxTPypMvnBDftg3y+SSOXPF6XY+Vw9f3O10z05NbOUIG5/duv56b5BcTs/ArRrz9Xaq9Br6+J+
q1jvSnqw1uKQF2SP/xTJVRV1dxF90F3ut1pyhmkR9Oe6GiF+F6HYN7JBkhOqBvj/FAy7HtL30Vum
9/tjRTTUBhzbGBwHobqjlLXaRoFVfuAFP3ASebUz0b53k10d7a4fD6MYu62qKZvnyZ0fURQzK0uS
5Is9NVgFBUnwSxLDUGSYVWblcuoX+BUwfsKXdr3VY7F+yRD/7bJiXS0oOR1Nqc3NpEN4SXUIvbsW
EMSKeNyNrK0vsp2ny/1Wv96935qVLh+KzGfuU+AnTMvB0Plu8keQfyBbI/iX940qPLkfZ0x0/z7h
WsGIV92FCL/2+Bqjke4Us/ns+0m/Cx9Jh2Z6mE3yWI1u/+KlVMf9uLxE2Lm1oabbLJCL2I3Q96Zl
TQknsmteVzbZXQuzOyqrV79x9TVU6mPxVPWqwPFf8RBf0sJn3VFHpUQCZaNI+M/GblHk+H1R0xt3
QgajzJmtxYtpHI0Bksvii5CYECZZk5EjOCHl41BdPjeN2Kp+mE7/PlQYt7o0WfNbyBYGpz2nO6eC
qS6donosSKAYEka67egR0Nkm7nOhG/Ky0H3uuiYU73lg3J2xHXSxYfEDYZh17pOGEW1F76ksBqQN
ncZjudgA/2WJT2IB/tS34vtoJ+xulBYolBloVAvw/YKsTaQy4FNRE/P/jEdjOn1ilVtcctOTOypu
pifFSpRK3pQfpwcTSLFPwzF4BDzwXrUwUcK+0ZeIfyKyu/zUSePvo6kLL1OLWF0SGGwRttMCSCGM
MBp3Jrf5j/gOHWdgQAJ+8FnGQ/bcQsu/ZmChgmgxYM3XxyjkmZZFw/Rwf91943RnMZvlFswYpqhI
MNlZi8IaZbvIu1p4T/cjqPvP8ZXHy4cZVHa8P37f/Hvw3V+WeEBgaJBwKVh/aijKFca7HpufxyE6
QNnovxvZu8+Bw5wyxFh2SmWhbixJajLZitVHOM37JTEkG3mhdbCEeL7fE8l8bTUzeJ0sC7t1Y++y
MAH/F7g/mia3b0kDC5JLHjjdhthhX/VPJJXv8qkpPkjBuKVL370vXA5PIARoqy4iP8klISQqhUBA
+gIFUkLDcvTz5ALJYoJX7zCLxUZUyZF5di6tLW285Ox3cXVyAPtfI2epD3aWJE9O6877Ic99ioLl
wVWY8mQmDPOn/B+ZhOo6cxTvjWMjU05gjK3W6AYk9j8yNS+NV+7aUj2zMmsPSujyOZqd4jkddXrV
Zri0UUzWml9EDO1JM8m18+5ZU3nmFAwyOSSyT/kVEpjsh85i+cvpCMANPD95y4NOHEQNC99JGi55
CxVYGPZ02F2O8nEut7oavPcJ6uMjLWZ0E1JV35KpQbhIyoVbRYSMrcWHW876Fvnq+4yOfedltHkZ
eIxXFurjlfPi/966PyZr7e0ri/Xlv080uvIORbygPWxjZ406KfUtpxX5uRFZ7j4Y6Ehdy8etsqr+
sMrB6x7mpiGUCvfj/SSaVK25qXXzeU5dT6z0DBQdejokNqO1dKnL/WLb3nbwnFtLluOmXWQ9bOy6
na++iefr/dbnXX8gVboavgKbCM55rryjLtB1ro1O09t/iTrUIB0haL625LoXIWu1ULTkgqzBBsKu
wod/38L9HVXxom591+anKY2vPZgVYP8OY4y0gqfn1/2PXvrJzWHJk1eiflFth7RGa+aCXe7fQowB
ic9MIXGmDoswm9Kkyc4x84tW2r4u+ZLvoglzyL2WGPLCx2Pi+MzZCcSNLHWp6fTsm4pSZmGie71v
7nVKuBYr97ve7LSnRSXnIuviRx2OT7WHfSxIxuZQpNhBmrUnFA4un2lUfB290XkHBnpOgtXV61s3
jBsxU94cyc6YdK9NuoxfjIXHtFMFMhEs6xkgqiAtAppz7XDpu6UnJztEIZYbaHplaT4+y6hpMrjg
unnZp+81c5SnkZLGGmX9eK+Ox2WJnmw4H0daHtlGRFIEG9vJrp0OhwstLsJnYzjT4eiap/umrJOZ
xCO4c6wPU8bVPJFFqTw2tabsmaMBMZsGRNIGCeprYaarPYGYQSgmiVVIs+RhsQypqxbi4XloxrcK
2OfWKe30FJFPhDBlKo4OD5671UGSd273tbH8/Fg1iQ/kL1TvHoc2E75qu9j+9AXmKLFwjtR7cKDu
aSidC6RK6+xl9Bt739UfTu6jh5jD5TZMjf5Iqm7XDT4+ySlxXtPWPo7rq8p5gNSqbQZjPrSXsn8j
PbPjMNvFoE/e7DoInysptlrN9dv9IdfNyXoRRXr8fMUom5uovc8n7w8JGLfTaPXPPgifN28OSD1S
eGTTpHMvw0wftqAyug0WWpl6kuqQs+pAs45EcXJGfCa90wIzYi8SELIDi++NhaaYLzOVwSaZKuvW
2flljqDu1x2Wnr6hN7KzBm9A79ZiDakVa9CGg99OQBPcj+/7od3unDIYmEIuEqDDepynAgRkpEZ5
9WeDht1qi1PtBPtU9PLxvjH0Jrj0hMgP/LhEpexLl2VERmETBmaTDYl6nOlzg8pdKRGDLU9ZM+cP
br6i62ly5JXb8V9LqAoCi+ekUvVuD1y8hy79q7dH9e6Q7BWwttvlYd5/z4CkYziy3qduaY4JBqp7
CXev6DScoQvBfE5BnhNpPcXGG63sxY1wh7myjY6+gxd5Sdkj6GPt0sVpLrV0v4WW810shXhNhZPs
w47Ml/h9mc18KCQT3MCykVG31kub9+NrmtAWnz35KIoREZWX92eBDqWsJ3b9YsHTRRA9Rjd3N9Z9
saOhIA6uUuLoDGAYmJ1mEDT4QoJpSAgxCPMTP/lqtTbEo5lVZJxCVZB2IP+iX0nbvUC0aPR0HbIm
QOZDALo1YTSYg9+LSl+IOvG+m5zkqCl7z5dJ/+ysCfE8MGJcqfljVavpMS4jCsrIWD+r0LrEyVB+
lWVRIcapqsMS+GSOhsMhapNDGSbD3/WCqd6E7fjiWnjh8zk1D2lsW187q3rMpqi5OjktsyIuvW3S
jO2lmHT+TczgHgt7uxS4q9KqJ0JFjyCAnerQNaa85GF/K5hVPeUsmzdtv6I2GRLtbO0SHGij4QAS
nUWy3k2ddA9D4hGF5IhvERPenerbkL2slKeUYp/jzfkVsBQ7E8yQ5b33FnaI3LKKFmvaOBurForK
UNWnCk31xRNUW/FQi6O0irM30QvsJOKOJO93ESw8AnTxWgUyyc9kL51Sga0QdRG+zKTfmjD+GBpy
H/oiCt7SUyIE7TbhXJY22jDkL86shstzg1b6MKfzuzs05VtJIEbyMvayeKDnhqAsGJZXPVbgEbLW
2jAiCvct9dludp5ylp/n2F3FKgXFWlYXP4sC8XAapeE5Fe11oFhxJEoo+eK0KHIS+M5f0YWxsmpr
hpdZem2bcEYXrQFSeJyphrS73E/j2tCNzjhgzcSnJkZ7IGKoHR79zttbiY3HPJzNBrc8BQ1OlCUh
ACdIjTy17RA9Vnxmu3YCTjomEXWbh3sjNvvUJe5q1N1vzJ4FYUG52sY6wjg3g+eSKr4Zr1XPgZIN
NY79g/Vj8qgCi/TPWNiH4rc7oKSKVDidnQ7UYG9beDtqu1m/C8bcru4eFjmgj3PDL6n51Y4q+8nZ
YmeqZVeJ0LpaAgsl1QOg5gXfqYfsWfblocZFLof07yJMSmYs04iguu054TWh/5K6E/K+tg6QOAaE
4rXWg5ta8uW+mQo0geEwLefKbYIXkwf6yBhXHXQJbiEmxmpxm/iajmH32NcfRaDEq2MiUOYTjIcB
a2Rc+0wsVXOhoxPgZ/DfbQBv8B/wrsU+Lzd4bkpGSpY7/O1OYfsM10yI+uImckbk94+XpSAjYNRd
4hBh5tS5yx7Ym76wJ+pdqOCWdLQSSR8M/U2p+/464cATTUC8mrKCcxnMv0LctQ+0+YZruo6ETTud
oyAfzz0Rh03vIpkKfcSuWCY3VokGjA/ht3RG+OXf4uAouQZumMWMB98hvIuC4VnTMngwHU2dOexp
NVXBhU9k3sSjPT1Ygd2S2Ts3TLUz6+CpzLlmRVCQyRbjI1UmuZDoDeW2I4uqszdIAQAzWPRRF5+6
tCSveswz+2ly/qnaJLplxBeXYwowVjnQ3Ocso3NAs3IgCNGV9DfILlQW/O1Q/CjBoO3A3V/Bgop9
Hc0CivjyGk8iPDiTfc2CfLk4bjQ9m5FkmsXKnaPXdAgUba/ea9Hp53DQ10Jat2XJ0JuFJLgsbqYO
cb1ElyQ4iXvpauv5ypthMs41ShfYYQfBQi0MfyQ57JCitW8evs8ti6t0e80bLu1Os3AG4/Qh68na
DXbDJ9hk9H1Wn6YIsiddDIgPLUYTwALVhdk1X62USPAy+Rj6itTETLPXeGj3UBu5l3mIro6TDq+S
qZBsgwI7cL7n5AUzZ1iGr200bAUqIljAU/eti8AHL1TKI+XEXGj4/VbNkHWEo5D2Pb5Yv4lfQrAV
EF9fg04i5RUtJsoFWMtq5DuCJ33L50KdUiZOTuwC7NDwDRXYR8Z0fXjROSdV4VtXEfbT2Z3dk1Eu
0GE/+5rYhUN+eWkObuOf69H+IUDTX13TBw/BAARxRgYaOhahIFO1X1rXemjK3AbUIbmWeK6H1Vp/
0akbHRvraA//2FmVn1KfROvMMkAu2u6rqpMKm3QYnNOY6OTAoWNrpZBPTIleycBo3/gw7i/YFEky
iYLbhAd52wcxhizPHZE64xum/u1AJJAwXWF1011q2IPlWjrXkJ/yd3RIGo+S2WlGU4hDGJjRWkU6
HRAEKHXF5xd23UFCdLRrmuQ00V4bzwBt0r8tBIaM2jswchxlvcSi4mfRFkwlU49Z7/oaPe6IO7Ad
w/1ggv6o5USXHmqOwUPfuC1hSNDyyC08xFaNgWRkpTF49bdAJyDqO87efW4o1x8CySS9rbEG9yNw
5akMcR5a4e+iX/TOEcfGc9xjFrqP4TIV52aMyoeQNNBNxonLbsgy6XznIVWleC+9J4pKQROwsQ5d
nDdPc26xa+CTawOUA5ivoWJxddZhQ1+PtLdpBhY7vE/D0F/WE9GG6mqzNO8BfVkSYJxvshubqz+R
ZIOY3qmc38zrkYtmzMYWHWXP01w+uyyPT0R19tckD3+rhfVNawkObkC2WBndd3uyzCa0U/GXm41P
Vh67B9V6XO3lFCL+RWgUcEC9TslX2vKcZUwZ7GP42Vd4LYnyfsWN8Q8TxumNMFBVGjlelbP4IKjs
B84tfAnmd9OV3otXkIg9wgZx6wBrpvNjWZyWbLmYONNyqD9Gvz8OoEkazxKIYVd8eauqg2/QjU52
uuxni/ouDbqfXett0xYPQ7HGS/pyhWLVpD3abubRrHQukcL6UgaW/zIihmoY0ezjKTB7s4h2HdSM
21JO1RPjzsex9ObHIZ7fJq6DJ6+gu1QV3d7gjX8ftAlf8tA+VKEO3ul15i+azpcfX8ZBcwUShJe2
9MZ3C5hKp6skRUFZ7VRGibzoIHvzE/tnQ1BtHNaXRovlzc7CaVNaWu4LVHIOGvoutj56EjLVkD7G
0A23EXZePOjdl5K1gF9APokV4/xKJ6wnNMOhJj6OMggveTZ+JB1nll43eCoDMOUsmE/1WNrXNtTT
Mz38dU/DrNLm3vQ8Y/bLGwvbJ1OrTOsHYks5yvDWH7OasJ1KWCdjrG86aZyjSPgg8j4tXyOnr28y
Go69Y5ZzNkou4gkSbTkPjIBQHNjrutwt+3nPVRESGBhXzrwNX5XHwiLK/BeK6Zo+TrSFF+2dehdy
V9yIYxTFN81ucmiqFhB7YiHOjoHgIEA8VwVOxzxOL/2IeF3kFVaVNr9UKdkQiYSdH7vWfLDs+Ylq
srwpdApNuxda4nZ3G07xpTUegfkvj3aebY1QZLz7rHmHXo8Hp5Bvg3TLiw7nX3Japr0cXIkxA057
AwWBNKR4/Rx/eEVIWofuymPnpT/dbhy3aqzKfdj7vxoxj7vOLr+OTdnsLdrNJtVmR3ZIuc9SXR+j
ytSbRMDxiHJ1Nr568KmKIaICsXP6GacYXgfTIshhmbBHW4ODZhhBfCBx+JsL4zZKig+jg5omQj5u
6tH7XjV5utcTVDqiZSAMQeQAJasAtyYj0KcGwI6fT+7BtVfLLqfIBbtBuhSbIVKYGEJMeHlJgesp
faqZgcwuMVSEd0Rmys+dsoutVIkLg2CbhH794Hpt80X2ONksu/kdWJY5izFiPGMItO3qByrcx1kV
6TdEr+gVRHDT/tjudN2HXzxN8o0oWRE0YjMa/ZGJen7y/OW5dm3SXuoP05ZPVRkXDwY56t61uQQN
Nlcv3yIOhT7CxvLG/Og0k7WBZeoeIn/ATuABAqTT72NKS8ZdMZK0J1GWX92BVN0KGMSxSEYGYuWL
bgb/ae4icwuIj3HSEpxD4ZfPHf0x49ZcopZQfMky62uWgcuzquq3DfhLJQ+SbFvU52Zbw8oIk6S9
Gdfs2zqfEdaZ4Kpl8i650rM6QZDfdfOeayxakjAFFhcR5Fyidm/CiCjcD8QHDYLf0Oy8QCvyUhCE
UO5Aaax9eW5SF6VE0DoA4no+hCUAPpRjwUZReBp8jbVMVreg57yWeRghlr7lamM8lBTlVXm6eI0F
fpqqVAiHnNU5RptNLFx/rAgNKY0cph7AYKtG/tZ9GT4bangjJ9C4Dg4Ijm9DL7AlrWUe8gdVmAha
q7cF+q5OauFcF1GQoMdgg3AAHcn9/v0ZLg1PnDvJBsqET3/x/sLF+GIbsgA+p7JxgHck/L0s4Vzu
VF1BcLMKgM517AvnZt30uvAYd6037w+6Rg8VvL71qamtYaxUDpC49WbvhfX58+c/f9e/r/r8LfcX
fP4U428adOtP/fFX/v0t9wdTeiXL9o+bn7/788/c/437D/zxtz5v3h8V93dz/5dpZfN7Pv/7+7v7
4yf++Ov/vufP9/jvf1PZQvAe17f333/x8+f/8+6doSTnOVwOf3ws/77Esbvxz8/uj0/l/qI/P7v7
H/rjt9z/+v1Vcc+F7PMb+OP9fr70/oI/HpWGVF+ZFY+6Iq3dSq1wh0YZJ2kb4deHp4kQxfuWzgUm
EIKJ/vduQ45dl3jTUzPXwWvTD49DZUF9UE35OGmowizfypdW9Nk1G+N65zxozuEPufap85LUfbcW
963rsHPv87jIvi3Oy1B43j+NLd8gxwD/nfURlQFNuLAeGLL65igbuNeS8Xyw843zVPONoZfOX8En
zSx6mvQ4oQN/lT3siXh0/L/K+OL3OfjUuj+z2o2eJi1H+Ia/rC6vbkliw4MpNYTx9a7L4H4rg7J7
SLKg+OK0/nboXOclW+9llReRuDfDEF88sIIL4yTkYgYfoZqy6zD4vE/b7w6K5XoHY7Vz5K8+xshm
0y1p7eVoN1lwub8DX3bZ3p/IDXOiyj2UdJH3du8l1K3IeCOtg9uqNDBR+t7Z3oW2rvfcrB/Zeq+d
Wa/Sm/9uZjd5N1p9V9rVj6aM9TtNYXdjsdi73O9mY0eGg60OQ9osX0CUAnfOvmpl2ldOAkc3HaA3
BZzi/ZxugU8kY7447gfc/vrQNNDfZZJ5H71Gi+NTSFzvzxbTi+kccHoG4sHW9XX+7FqF3GWOoHfX
Zu1JqWpdgJNFilxLr7Epu6xuwdYpE9OVCdP3LG/ga7PkkGn6PsWjf+yjObiF6ABIQ+xtLqFuTQIP
BI7JkZz5HXuf0IZkFoz4DceXRvMWMaKYSvt7b6/WJXfEtNfn6gHSHDSR3NX71BB6fFfsULmrEzq8
aFvcTDgCg/LGiulc6r7E/pr6FQcX353o3IkpuTZpG2zoHqanPgj83SBDIHCUfSc99843pjFiLoYT
TiY06Ha3HCbqdkqxKN14Lk3PZB2GzA5r7QR6+R5ivripYhGIA92jSWb5wFGzbfqeULl5eINzhI53
4VtoPanfhGXq61gmP8hp00/KwkcRt+HzSEV+zDUZSEvXFVc36i5a1/HWSVLv2YBEeHZd1nJpGwOY
aJqflZnU0UsDYO2qtM6Wl4dU0sz20LCIp8hviVtrEhacWP2DorIuQb1enLIIivnkFa/G0DIqYcdX
+WJdhMmHl7X8fQ7b93m9k3aFt581XA8hMZvQqRGnbHHUR+nXv4YgjB97hHsfxv8xKmneWY8yy2+z
Rz5z/WF143xxGiBg9x+poUYdXCu29vdn1Qo0790Z2ur6C9vQ/gZcLd7MahCnYhiaWzzL+jaFJEMO
BZbQz7vITQlJKpFiTwF7avlR0AKvt14IhUmmVX1Jhqp+k10tT+DknU34T6x7DNU0u45qpm1aCGy1
Jln8Xdll+cr/x8XcC9YHpUDhlRJ0ikLwubNleBhm3H8Sfv1kFemvoVBfkiLvAKsaQfUzoEBsfNI4
rfwrIpHg5vYOh3TU6QfkVIRfy9rc0D9NJJPrZleSrILvmNyfYo2oo3B+4Pdnx87tv7uV3z11Zuie
gO91OFc68gcf5MhHaXFwPi6xDLcqgv4uwUU+iwwtBeqHt7RNiXZrsDS2umZfQiFg5ZiqwWvt8rJS
N0eE6SuKguRUU0wgRuXufWOXC+HdNb7VgjUxipjiqe1DFwlJsllni28LLLezoBWwU/uy9giXa1jr
20WKnbEcxj25EO1D6QNuzoPYZTVkh2erSjnA0nrfhrI+5xZ5RyGSyL+7ZiN8Zd+wnVIodzBZzVyR
KBGW1V6OYXBI8DntvBRtee8G0deAhQ/2yQgfAx9j7jdnOq7BfnS6+JsVduCe/fRvxYkeA/DYPWPz
0hfsTpuh4drsVbl61yXigqWDCSRsoHVpar0a5fePXIi+pEiJv2CRHt+68JvVG5KkaoVauuhexr5j
PgDK9n6vrXv/2eV7MKG85b11LKPcfglbKV5K4SWX3O5+znUtILFaIPEVl5GNYKp9DUR4i9jxbxz1
e5/a/c1vIv1WNo06VrpvAJGp7sXz1695LqoDkw5ECl79Hd6D2faMdd8WRbW7TPOPtrOu/bL4b0HG
cjxj6XDoS0jOZhn0LZmjvVqC5pcq64KFY+u8paIWWDm7ehfnIcqxKCaabzUf/Q9bZ7bcKLBt2y8i
gr55tfrGsuROtl+IaiFJ2qTn6+8A73tq3xP3hQAkV8kWJJlrzTnmRN/h1vJ4hLcnh71GUfAJyvpf
qHj2vqZOt/XS0j624yCfxiKwV1VCToGM3VcKS9JcqSkFDRCZV00+VoUW3Hphuc9yrMJtbeFOWQ4L
rfWe/ag76hqQtOWUq+ADmQKquRMRWLycU7H3Z5jS/uTBLawL52TF0d0PxvrlexOr31ESCGqIPVjV
Qv80ldJYXZL8CHgun3hu9Q8sHKnS4fItJv9d5EQFyD6Zw0pMZhTZQDxIQB2rwtczTZBJjHkjZjFQ
OYbh1pman+bouTPvgFJ+nLEurmdz3D+HXFbmz4WZ07H5f89TAcIAP7k/eZjH9E39qDjJsCxOA2Ws
dVVpjGKJnaO3YOMKVXzvmXQRtk5JYnIvHu0wrVHT0V5P5g0xQ8npf857RXwMpbQftToqbra4+rLL
n9HLFc9eaQm8Yham8bgnYtPrAGWTE3aOLTJx6dG0T66sNw5miBt6pezJBzO0mBlLKlTfp1ibcZEN
ZJWWTIpcG7H98mBuBCmcwZSFxAh34gaTkIgLG6g68pKbm7fQZnK7w7ce1U/+/I6x8wHKxwC/ZsGI
X4XaOsVutfYKp7+wznvAgRCfap2he7XsSiNMDo5y11agkx09ayG6QZb0Pbk4V1WmF9Qh0pYkNmEP
56sh0/I0zZtlrxZ+8b0Xjbq2UXbxxxk6SWYmFSkGgBkHUzUazc2GNTcdwt3yV/4eEv2Mpe1y8vt4
eenfyXyo7nmBlv3Jj93xwSnL8cPss4dJlCurU0+mqcLX1kGyBwmo2LcSnLZds16KvVai92Rja/I/
e2kcENCOJWU5L2N7OOCzeczdHJByNOnE1Mb3tijso+erPnxgqBabxE3s9fKWZRNXjTr6xdYzgGsQ
Pzf+DAZ7F6IPInIFpkBQtcXvWGM2N/uN3rsMdaAbgFQI9XE/IhR/TRoj3yRpM2z7+bBSvo4eGtTl
8iqtXODPRsP43duXWlPu69Sa02tw0Z3RQQmH6CNP2nqb1bG1Ty3iPpjK6k/LxlGT/pS3VJFS2kYs
TxN9O3FJkEjUoJbUtPq07DEsNce8/4UEMnk057/PsqfUKU9p2nTSSx59t2gZuud3LMcM+yjhvD+4
Kat9oo3iFTFjSl48xfvEVMlrzbh7o5SPjEkTr2bfVwjMccxlEH01DXa8SYHk5tDsuWWTBxQxLaki
/c85VNUJKYqQwWhUI6DTCaXdjIHw18uPeEmYboVBSOPyXKPSAGfFKhGpMYdcw8wDCUDKGWWBCZRy
aOwDRwOomZXNj8Jxmc1IVIAPkwssobAbnJ6NvuurqDhkUSuYeJQlOLl5N/Q9dpnOpVt+y/ShpCB0
dmIrYm5DISdK9XK9nMv0yjovezHVMS1Q41o0U7dBkEKrt8ubixZ1T0txComt85Ik4rVOKMc7rVU8
DP1U3EmCPHRDMD4PrJYMXYTH0dDGzTCY6fp7xl2i3jjSu9tYAklsaenvHgKlx8xvyoeslca7gq4J
4M2SXAZAD3xymw5KAoaVVKoIjHOg3EbJ8E7Gzgv5Ts6OBh0jj4zioyiMDJ8tNmlZJOOD3RpHzQ/H
r7EYDqPtTUh7mAsmufFDOG73giTkamNR/iwTrdrYrmwOMi7SY2ZW/soE1Uz8Xfezj0haSiLS5TFb
Nccqhd4nlL9rosxjwK7Fe51NF4Z142731g8p5DWLaDmqtusuKpcA/Fynu/Q2DwQqZEBAT2kxDWeK
tcM5H2lEAc/kOJk3odWLrSnIfa568gicsn2xnMZ6m4+4GZsXM4j+6yhCmU/EI7+UUozkPL6fslIB
PrcR1owuA1MbJNrLMDT+0Yms9oH4rfFSmS1fJ30q3eP6cvqy+mRmTjm52RjKlusx0lkozRuEKt4l
phnbZ7G7NV2jPJLOwuIZ68na7lvjs57HLteXMEBoCiF0H6/kSA7XJCHkWXMMZ+O4IyAeg7gg7C6F
pE3FqpbvSF/TLLmXUlWfdcM8MzXsT5539UUUxR21yOzjN8MbGFvn0lfaumtNn7u69h/HKQq+98C5
YoozFB7qXsfNUxWf3d9Q5NqHXqDgD3woGxnBU59RB+Eii0R8jSmbMqsqfyzn6fsVm35CDbIcDtEj
AVPZR10EaMkzr/7+aWEBbxd0D55SkTg31HP35f9CTYwQEifDPjWy8tNArqAzDby3PZEDdhaArp8/
EqzjlrKl7aFkDppnJOXPy//mwZ3b8MGqvZw/o45EcZSN9U7jrDs5BjCi5W3lNPFAsbISszI6xyRt
n5bzrONIA1My2C2H5mjhxUyid7vXUJu4SBOWT1VrkQdaP7YeywbJRuyX5+VTxQl0KplUPSQiPmSY
mYCM8vIND1t/nlShVsun6pCEs0YY08c+wRoyBO1h+WdTvoVdmhjJ949HqbZn7jW9AomOH7uRPKzv
T1X2aGAcfzp7nSffujHZLT+el2G9q5za2i5vE0o/MaIGL6VeTI+6tFg/zX8TegXDSmGp4naKmDKg
vtNT5zzpSf7VVxgEBQ2EQ5VlwXtQXGsSGwQOr68yhKK7/N2K+e+Tz98O6abrmqTcdzXa/kkpmEtI
lId9kSchQxyC0D6pgo2bIaaJ+xjokm4ODxZFhK/WGFwauETClRQ2Iy4BK26uyDz1WyLUx2DSGO5q
e2TWQthH41UjPoKCRvVBNUb1JZLc3Plhr22XQ2P8CkVlf5Q5ap64RhWZhvyEoorxYdubVk9/BQgd
r5LIOjJ4mJkbVYejPAKWWpAlmdSxIN44a56LJPtJcyP8mmrUxKWB+Ik0PnM1mYV3M6fwkwHB+3Q8
xOK0unXUCvnwnvYu0vHYR75E2oovgD6Uc6fcFAV9weqXS3Ppoyi0inLFzFIapfZZ88yMRZm9tpq9
Mh00MD46Bakj/CN0b7gL62w62RvBwulLGwMkTXSQcG2KVdcWCGkj64/niX6H7aVdTVaN/HCIKAuK
0gVPxRemd8VTlDrvWmf3j5ruGCc35/aJkM18GdxuidGazzLNrbPRxKS3z9+KSMXf3KeZ1BjRfOnX
7jVN/E/qamNRl79IQ9/odX8QiXCebbTNlAggddd5EHwlbvyY9WX81kqbmwMD7YoaY7lhIRTzbNBw
9dCAyzWTTkUdAlQKJ+uLNXwq4h9thy6rD3Uo3AVhB+j/5d3R1ZaiY/qjlojtTdHIEz7wgsRz4043
Kv3RhMA0jKwTlxHRmGEa1qPeIZnyhVH+iCb7r59k4lmAtWduT1rScp4IQMrwDAijJ6HojemzERBv
LQqn+cLF2zshhtsxlkd4G2obRTGNnHjQ7mVHM2f+xL7UaCnmICPECKXIyDvn3exgHkU5M8CmxtpX
zyo8C32A1J/MSLcfdWG2YEP19kdVJdcej85r3cPVbtHTuVNAZbGohx+kq1hu/aMFl7dNK7c9jJP/
hzBqnBhDxfcT9MxJ27z9SgJAp3ULhIlVA5D/EusOSKx6KvKtpWNl1exE/9EY4mQEqXwvzeTI02Bc
ywgfT41Vxcrj8imq1XsRe9c86Vcq7q27huV0pbduezQrvFtu0K+GEi6b3yqxxp7TfUmne6MhbT83
tCeaPj9VDP8oEYLiJitudkJlWy/+GdH73oypJU7EUQy3NOqrB9OqeOLbDESqNkhuyNPhBmu/PlsW
MoLN8t24tnu0Vc2iLCItuemSDhVBfC4Hm6aN0ZfPSg+A5MlK/DRaF+ZsULbPekh8zGSbW2n73cbP
OvVjMnaG3WY/S95FmJYznZRQ2rVD4PdgzS+Yvf6eG86T4bXuhXY2LbpEkediD9VrpupdhsV4YBXz
U2uJmBjiOnui89KegxGRWjrh8RaYP04MIHh2fhYk0q4hZmAt7DPzgs8F/9EAom/gmlEijr5q/uVN
56800U1Hv2tJUEqkQ8JRF/0C1rh3XESHdc+jZxytEBJGiqxFA6fR8g5cvDGgNhwKkdGyaBw968jl
XF1TOb7bhtvcneK3kWreLp919yO96A8V2+gHCKzkuV58uZXtXyTjeJlA/uMZ2h3ryhCYJmXzUYtQ
rRrm2if8Qs3HRsxjTw/DL2zcE4IgMPOm7D/KiVm6RRjIsdDM7qMPH8u6ae6Gmr9Cp3usO3FP9N68
ODp0+CbUCI9xGJ36os/AAuMDUEX4w6vM8Upfzr/FnXoZ6U9+OPYYbFFQsrpmuoefuW2gTNnP/Yi7
islufiVR4M/S3ogaiAB2HOV77v98g0LT3vd+cBzmHEJEdEznhijc5pr45Vie+vBtD8xji+64Eoy/
kbQ+KlO3+QBG+9x2zmU5XfRUSftYbr1xchAL8NtlRkHrzFXpU+IPED3RUAuM4R9Ji/m1q8J8Q7kr
u6m+efecvH0odKkuozT1V5snfhlb40cVKH9f5tw+7rwaDQOvnj0E3cU2YdBEc96oNTa7+SN+ZNUw
7k0bTZcg83Noi49Kir+eMsorkqz2NjbG3Z3H/HJp6Hg4pHpoxHt/FvMiE9w0mW68ObmJwmtK0Y0D
qLwYfBTSsxBzpXrUICuwpqsjbXzw6bNwPPcNZ9bBJCv1IZB3M8yJhKIoQP13OuLURyKU+aSRZb5J
cUuUR6zdxbEWJskW03yM5oLd7xPLa3rWiC2CsLc+Zg2IzeG/N//OkW+7RV1VQUgzCpRdgN2iaUpP
lbCPwD6qXaoZxTGfN6Zq/rNBCyRSTEX/99g3qZNtljdBnREbqzNwxPzPy+4Y/vdPLy8sb04bMznU
AjWS78GanTc9s8Pvvf/f4XJO69Bdm/i8l4/2b7P8N8thu3y+f/+tIW5lhXtzGAWKLDnB5MnmjT86
0TFP18sZNfeuk8JR1NB5bTmkiDJtymb60cmQMTZFfkMpmA+MpBpe6r9/ifHcXWm+BDk+63bzWbdb
zptlbzm3bKRWYfOZ3/K/3ve/DpcfIyB7XzLQ7BtXABSw9XJTux21YLcz9E3gt+nReBxSNz7p2RCf
DL37Agzjb7y4At6uWegzg3nTzlfAspfJ4uCZPZTBYQBlZ+MSZUDETpoU9zahLJ6UDXnJZgJvxbAt
YyZYmcdl79/GLVO10mQLz1OzI+xS2bMmU+0onQjIMCuIB8UQeeA/XCvZReQ4ka4syFw9CNOITz7e
oI0o0t9ClDBQPCs/mqYm8n1rmB/IiYwtsC64oc1krpwiqhE2K12tbOVWO7fzABKaE0sNBbFSm5CQ
Wb4rn9rJgqVg9NeoaqcTk9EJeZv4rULAVuhhtHVQlVBjgxYtofTIV0df9drX2G0annDfhyUu1D2F
BQuZKCIL10qPCJ8of1qWtnNDkW3HFEsTBVLr1paKVMZC2CQbclgm8o4yA1zsXPFv0/A6ja+IPr0n
1BHBNUu7eq0HmfcQ2wheOm3kH3RxrW9hipms8P/WeeigDCvdq9O0TBhS1ULhFSXgMBG81+lYrysE
tOhb5wgxMMpRhfalp6uGaCR69WUznhMFtzTFS09KsTQtoKiwXVaRcC7YqAI+6FoEQ7yZWugYkUq+
Svs+WbG+GzUgFyQDPxuo6/aa1j/ngCTzvLTubvzZKXWoG5MOgtwmngx3o9+H22pQf2ueJA1OjZPs
1F8UdKm2SoyxopcLrnXW53e+EWErSqr1RP6XNKcjHZN30c7OyZlJl9SD/qCSWbpuQyrtDJ5oQ2I/
5lTBYpQXlxzXSTmCZKKfiBPESZqdwYwGImNprWIV5Yd8Ml75PNYRSY19DELujrDZFmGHshxLLtsA
NBvTLCfQCBLl/4OZbDD6sgE0kayr2Z3szv/C8s94y7v95jdqtvwh6kX6FhQ/hhKd9hj03puoq3cH
CdNxxDD+1ABleLDjyb+4CA5XtnAIRHVkwSg25UcDuf60ylguoScGeNaiV/TaklY/CG/MKITC2QWA
I75Sq0XZG3kxrNbUz49Q4Wi7uhbq3xaITBobVJFpqeNHmpkyln41p7w8ISQ9aFmFJtkN5bqikMFz
EBsPrThShwZS6JQAG2XmJxcT9masdvRcHlIfL3ATyHaflbhMEjFI2FzSBeSp9gmByN/QsIUctmxa
CGzHIM8QcfHtVnZZHYkRpB5aP1LGMx5G7OMPnaZuYZInONcG6wiLyuBhuDIDB/Kl794Ccp5PoEPC
uW8s1gvhjvtQHlV7C6nXb7RZmp7lF+QZ9qxfYYMRBj9ecU0IsNlqtniHoTJjy9AvVX52kJ4cH4vI
A3peqpQphRZf/DJqbpOtmludqE3XNeNlObLywThnvXWgcoTmYN4gxJdnNV6ngr6CHQwrPYn+NLaV
35BtU2DzMNATyvHHoQrUwWQ8JGaHiUqzq30FbX0As7hCL44tOHXA81ZBsB19Lii/J73JDkuMHhVV
HUd1O9fL6oOaJe6jO3inZe/fpgzFa08pECWe90gNEEnq4PTXkCPc5/ZaeU6xG1v/tTCIlWu89BI4
FC4YY9XOoa+HSEInoG9AtIVZOzrGALSj0td+ySI4+jFSNzirjd6Ev4htk8Frq6rgAxS6vUuSZGcV
BdJrpyX4U4oXo0ByhvOhuwiIZEHlwbHvgwkJ5oAEGLtAu1OzeljLMSXoDRLUPIFwRDZ8REURYBVj
esJDSoP30NLgyKcvygHU5Kn+HeI+PBUVIClHla+5BUE5DqgGlnyNGZNCPBzILcq2/erCgpS5VH5p
ZKPo7lDRbOaZa+D44tcOzmiSf9iCtKlQhj6zlA7QgOsfXYGHZ0AtvOISLQ4yAz9ZpVgpsuZpbEck
tqadsQZ26/OYQ2vuMN1o5G8mmAYQPOuQdVtCQKeipWShMU6j7NRXDjynRqKGky6nBfVDpssPVfOn
QTNoCIiwQY6ZGPbCriGBfLZS4A1hsIY6keV7v5rJJx2j9oTQAgtNtWkkYsWS/m+QzAvWlpnocjF6
ikhSs6kgKJoAgKYqeqaKOdLibgDFF2b8ZOIRlzn6ijjiz2fk2Vs18PD2ZomPs24y2VBHGm44NweQ
8I9UgrJVVkOJ67RIYDN3hpVjR/6+zh49Osvvsdb8MuirnUKO7TfkK3xWuaUSCTg7ZDBTjdY+NNi+
jlbbk/9qRuEGWI9G2yTXbJYUlsLEOm9ahEHnbrwWrYnCRZIy1TG5DTIkLW3fFQc6swzZsoANrZUv
3KvgElKKA7ZuOFcjcu9zOsVRqyvnmg3G3w5hAQp0uz0CAKYnb+9VVuLAEr/7CiJ94mV3t+rV3hmv
GewdEJCYN1FPcpvSnnmI4ZccS5MZRKNf05I8LYZDxDit8VN0o9p5GJ/WFR7dTaEK8p4nwMi1QZkF
iA6ZyYZVng18nhQXyXvHDUOhboyOno78Qze0isx1FBJGN+DKtQ+Q40VqGs+jZhwhJarLUFTGMyQ6
dQxt+VcmNwOr1CA1sWtd7WJkPyq63lDs0/EQZwWdJkPrCQAi2tZpOhfNI5vcbm8KxnMRxuahVnFN
jjZhEYglfpY4a8l9MaxNmwfm1mJtpCtmzZVsmpNTY2p2tOShNpVAMUNyQWqRf2IVeUC9PQAt5rg/
YgccZxgRWBPkBIQaPiSBhLBctyxgdqGokBQKHpKxoQWGMvKQqXJXkx7TsGik5VDstXLszu04hXSR
xmvqDs25DGV7HiwjwB09O01rrzl73Im4Ldy3pquqmxtr5c0mfCEtZbfRep1cmca8S1+R+NKO0Xmy
MXJaipYr14E69nTV9lFubczYADc9Sy1T86UYOgw46YjUxBl0qhnJgwgL85wTikojmlS1VgNZkJZ9
fPTM32MRA75zEP+Hhd5tB6kPPAW6e+da1Qkn/zGaLSf/NolfTsQ0zCfHwCu3/DvrcZpec/Ee9iMF
i5r2XAaFBt9qZW/qkahmXz4i7giuU3crUUk9whS5+mUnH9QY1uuu4huaBqvdMqUAzEjAp08vydeq
Bhi5dhwzxzimXey/+MxdCw1ntKj7ZGtab2nXoWDuev9QMuMEpeppXMQkKVj6RVMeweiVhmzYs9/5
dqK9gGWpuO2mCX0RepSTo8fOJgrB7VZgcXRM0rvCit7auhiO42j87WFfbReXoAwBwRnCnyPQ52EW
CB3U8y/VJqvazpnqC2xRGY1Rcv0YEYdCHWZHaS/c3z6zIwTnibFKneLFqJNxnZEg4AXVz2T2XtqY
TckF6Kh5dmdlhcXZdqs7CW8bPCPpWc3tjl4K/9EPWIzGtZwe9DGihFOjzhmQvdgikJ+BS+mvtiJj
A265uFdavYeutMqamc9DlsvjOJvAvves+pbD2How0rEjxjv55dVt95RTin+fyqflLDqvPWY+3G0W
SUetLlFNhTX9dBah6xgYYTqN7uMCOcpNPdi1jUVgCXO987dWqWza6MYvFFJsrTHzRnb+5CpFzmTh
8VRt8Ix3Y0rCrenoj1x4Ov0CDn1S9M5V8T4MIA0ScnPWmR8jahfCSU+yqnAfiOFpUB/51JvXsU7B
MzmeCQpk/GkHTXZcTi0vOj6oOJkk7tqm3nJxku6xHAi2M4aQ0DFHjSc0Jo2Q2S+0mNEaiiQ3pdf1
69Yxk2e0aunjMNK4a6W18a22BGRLaJhu5QWstfS/93jyEWXgarhIWoQ+Y0SgFXS6Yc+w1J6gVzjy
ETiSU2+ZZwZb1SXF84SL5ckhH77Ou+K5t6wcvaumtnb1uze6GAPiWH2q0Pildbm/EyNpmLqHKaxS
iCJSrTePfR25LwOojI2fmAiXVHXKK9REzVi6cOc7AjlH4BxVes5YcREN4U2oEvO+2Qtupuso6HCk
CbOMMj3q8DEPIEDUrDFn5q+V1oa7AaoPbpuHrCE3Pq+4oJhyn1IvCy+RpZ8BsDqHYfBxJWZa1rMC
mpgCqfal0PMPyqfZ3THA7vkytri8STtRyJBJJ++NNUJ27t9BMjrnCCB4bltvuQYXDcN8dqP7Pf8h
EKB7WvEGEqO8IiWOKRjrtHDa2l4zdQgJp9a1j4rQnrK92zzX31gkglRMbXVNWeYeKIEOaysZtD32
L1hcfv7kT31+C9BsoZIJhvIzpt1hxI126ljobVgmeO9G7bwuVBG7BOcj9e6tEwWdV2ZD6UNfmfVJ
tSgOlr2aR+fJ5nrE90ZjGuu+X3QnvS9L5GCOve2tyD35FHNPTlZtIpcugcfEBNCi+KCdYh2ikQqo
sgf32TTzn21YWffYJD81rjtc5/NhPUfEJIbY9zpzHpaVoM9Iu8vsVt40kKQvY98na2vCt8SC17U0
A3VeoeNGJqo8mIT5CCJROYlx1VLXuHZu/D50SXBcTumkzF6Hnsj7UKUEHPT6h4eb74pc01nPyJ5j
33XizdbA5zpyxE1Zl/vlRVdP6Ks7QrylunXqU5oazaK7ztvkbi8K61YZf8BVt3tnnn7V/EHwA5BJ
PXSBpMHBhvJz+r23HE7MCWNpoagJyaSzreyaNX137GGQb+n7a+8RQeuIv7UtjfjgtGTYF0hSUHHn
T2NYmmALdf9sFrF/hkT8n00LAcOCx330YZqsM1oNdI6QErGOBveSnIHo+ucO8wYqaRR5695ro22g
T8Feum2ILrgTHwaFMao0ltp29vBcRNLHEm23+jk2cNHI0XJ3MVchM2Vd7CM5r/6Yc4WaLC7CFJ9M
tLiAMp9MCNsc6K5wZaUZQGknlfr7pA0vWvyAHAre6j/OS1IM6miX80ymDZ4Wnlo6puPJKaOr0DMy
T6r0WpZOdtIidHxw8h60YjanzHtUS/x1HifASmWQHUjzjV+gvv+NlY1LN36Cs+09OrMWK7bxt2EN
PizfUj7rTHxl7/7zFQpyFef7hEZmSfeJtVqZmsUl7Kp7UeXxccH2RDWWefSI/nZB+Qh/K7TRvYAB
rQmtoaxa+sOp4e0PFPjlYXnTCFzqaDC5ScbSx1fHxPdSdwHmjixmcgR7Y07sGYgPDuaN3ZWvFZr4
nS1togvr2Dw1KYAT2w1/OcPkMUNO49M05u+YGr3rcmpimpT1fnal6Vs+Tnr21obwaT0GdiYAoto2
qoL1UdbprjXIq9FtQxwVosRiTFjSlra2aT0beV1r+QWCREIFcn9Dc3K6IEbijs//WKgtXkB2Duto
5P5xR3Cveto8Lxurv7fG7ftLSJ01BHRxQJJW7kSDyVWPvA+T+fYvlZmvLJv8tzIXAfN0ioUTPAfk
t9ZL1yU/gE6qnwyXpMr4oXxOOtEj48BUpRLH/hrDT4glNeRLVtVuKYYzSk21FWGabN3YIrGKAI6q
qOubS0GQGSZNTrNIeBRzVAfdYSJP4lDXKXmEsxtACM07l6RqfR8i4PfPy6tgfcy35XB5tfDqF33o
CoQ78tkqKvGRBqNBUbASF3dI9WOZ8tvUbZ28BJ+tmnA2ZbV5bUpWV3Bkin3PA+Fm0K9cRYU+/DKD
z8oq87XmgT1ug7Q+jbUewInIcdF1kzoEDRHAkdTzdz2Nxh33CerB+dWoAhmfB9N1pJhK4YMiTdj0
j7ioKV9QxqPr3RB4OxsqmtlQMeoI3GsUmn4y0p3qwvig6dp+ef/yrmWTze+vy+mklx6iwrG2j44p
bn7Ymk/hvAkSaT5xw/EwZs4debnYwq7vwC9O9B1G2JkqhDpn+6NJ4UInWDulyLzs/ddmRgQ4wnTT
h38v/+9jvct58vx7fflxiWLAPGFNzIpVr0TOX5Eg+SYcnnrm8mvPSOJjbxrhfaJ9bat2eiE3w7jq
dL1gdYR3ZxccQrqBSFFr5l9jkByFIhavoPf2bLsBCWZtbH2oFjzV4KjgxESJWG/hNWvHycOznSfy
ko+8uowPKQLkDTW87rVPw36FnzLc07MV27qz5cHqMA4mkfXJvJ8gZQcuDT0USpeaZW+qMadvXVrT
62DOkapD0v4pgld3ql8q6dr00DN1nZpBXTXHecPWbB6Xo2WTyT7dFeGpDuxob1hptu0peH3GsTjF
Wey8qHGXKu67hKXoXjp+CQJgZt6UgIOIwe5WywDm49HpQst6lgHCw8TEDvwdAlJIbMB0xc9l1Hq/
Le0+2OMun/dLTibKTZDRmJQWLUVNupFUGsHsP0sCpDon3OpmBG9fdvLslGCyuww8LF5Ckjyi8qnP
upWOVu2CvpoCe1ESTpt2tMqqPr4X4WcNAOZP5Gq/9bor7428QPBfRXZx+0eKSsza3kOa1Q+mxcMf
eTockdE0tzlD1sFDJIN8thLb1uiRyzU3fFLJe6fIhCcVWNv7eG1UbLWncJz0c517z8t3OfpBvHOq
wDpYouCXQMPw1mnBqxMX451ci2ZTTfp0IsM6uFQ0mfACUoQXIHrQah1y6dQYC5mpxibhf7KJ/6hJ
c09p0PDE8VZ2zPqytdRNFlayhQJFDGLXnrRBEPfjld7aGpcnd3oPuVh2fdMOT/hY+cUUHHNzYEY5
dL55onRsnoxMWvuxw/ut8XnvPmv1tnPz19DsjKtdyHfTMoGQYFxb/2fILsiwLukd5hoi84bl/muO
MwlIKqukpm5xdDnqT53b6oaQBvwdhaathAxQoFxuTqnI0ana9vhBg3CjPM1/1SlGrEoz6nex4WRX
Oc80/Z+FN2pPywmE0ummD5JftNRjwsa8+OzNGxep+EPVZdYTmBz5UDFGv7Rl8jmW5FkqGK6HzAVI
F1RQIwOw77n09QuJ4HMlPlaauRpYe211jZQm28n4MtUqJ2yw6oxpZysR7L2XlgTLQPvK88x+MqlE
Id1GSIUzo3ivyeWAoEc0Ohm2D17aIh8xnj2fFBeIn6kTnukzQma0SUIsY/+Wd/wWdmAhdUB3t9fv
9PodwEoI7zzxojURqequuBbxbpyk+dzC314nFZZR5QXYUqbK2MjR8VfdhKAxhtvXQePc9iqhoI+c
iaQ65lFUyB76uqKVP8SYzkXx01LiT9+a+jEqvV9+LU9TEaDfmKZ+22NRvxMupvsm1RNFT4M57ipI
Kp0HhKdtmft4m7LN5FMjtN+eIcJtU4nHxAaaO8W/9FCZ70U4XO22erONbHwt6lQ7VHX1swRfeZCJ
NZyo2CYrXaEqNLxG30wlIho/a03wtzK55hN1gEnXwx8hvUIV70Shdde8jeto1eDfCIxePdKlUft2
oKYxxNl4Cdt+vID9UW64Ee02a9LitGwEHTzH3ZQfvpGaxyHtWb9JhE+PS15J1ZNLmBTSWJda0O4s
CuZQ46yXRGuGO2WWaINgD2LxUBuH0tDrbdyY+aoEzvKkd+Bzl43jFX/V/2HuvHZb17Y0/SqFfc9q
5tCoUxeMysGWLcs3hNMiJQYxp6fvj1qnap99CqjuBvqiIUOWRJGaJGcc4w/y2Pr5PQtXJgH5309W
dItdCbwS2alrvMWhxoPQgTmSoUbbZH56vPrz6fE1QSi8ENmh318rEUnquQbd378sAL0P7pbyJQux
sC7vXbhu1I7w/EMBVStKfO8fm36/ZCLhZlITLh+fPb7z2IfFiIDZlYG78pxsfaRYc3lvVEQP2rxc
aNJdjHcJnIxNpw/TJhMAFCTm2pix/gkxB5RyCHPkGTJ3go6FBKtbOx+JvDi3BEKl0ssApzrQ3ZYF
9zLU9ZSEpGZ5V9ZY6FkIniYyZZAbWkEWivsKOWCQQfcuaGYEeSV8kWgR1lPZBdeuS1eFgqa1aUrL
x+Z2Bpz/fkV2Z1sZrbgexN4W7+GiVTO9C0aj8eUgynNjnzViuL9WvUJ9MBZjnAO4YH5YuZFyuzoo
SwlAYSUffNcBIUJEPgAYbhNrGFZYvFXxoO5mnzerg5yHYE5k3IpdnK6MAbWZVMkg1ACZcItJjDco
+D0l8znrzNuZz9cstSNjVZRIL6fEDR05rm77W8fVK7tyrZTNK31BfuhuzKX151xipZTdK6Qxpmo1
tfT+qS5Pu+wei7vfr0xrwtsQ72g9RWYklLCzrQwwwcn9uZaQZkp0Un4dS72VatSAg+ZXimkc9VLa
h9F4W/ZDB+SEVFB3RaGAVfnKaJwoQi3IaptsY+Y9g4xVIxIHFRNJi+qGjKjZfWIksZ6VePbhVbkf
o7BeD7Pg4Xj7GRK0PxQEKJ5zi7kc8Fh0VUj0P2dotj+1Ck6lLMghcFW4rufZsC1zEyrdzTTXJqtA
owdpeStilKMrMJ2KIjauLCjGNkKuAthwMRwaIUwQkCosJxos600hSDqkCoG9VMvXcjJZr9VgAgTA
B+k+YOV3R28KeviiSEryeFnWJdurTNGj+ckikINeQ6n9VsZ8LKUeG0j0MAObNzw+aweA9AQrNzou
UdssToJWgNFosE7HoFAqNo9Xj6duUDBk1XAnCLtOPFWSsVZuN9M1O9iDeQic5fGU/uerSEMXsGjj
pTHTLKaZZlFO0QhcQBQIg6G9PVzx+Ixiy50Gspv5zcCISovlsyS2LgixAHan3Q6Q3LokW187cYRH
/B82DYOJIWAF3Mc3QKZjpKXEiyaJ0eMdhigozPt5avo7sut5suvqOvZgJQu2No29WyhdfrhnJ1Mw
K6wfCzw09Q6OEgr7GYQ51ho98jofQFXQj7iHP1qZHDSNlFtjIYquE+ndJqV53TJ5GWJJ2suhpKxZ
/cCKwW0H7ZnClvo0/pLVG9aNSljtFOsrqrD1mqoiAxb1eM7jnSw9PcoSjvd8bxRANxn8H0/Y8WJT
AcbVjafyGVXZ6tsq1aPSj/E5guDnJfHwjLzSeNAIcvfAUY6CpBlHtHvdeCQz7ZCgQsvPUPsUUPOk
IQJkgpCQjKdU7J4eC+DHUripZ2F4sU7dR2ioNqQgmgXfkZEAqZl1J4yZpKQ89YmBEGlddyhPA/S4
EuBZmarpxbVQbx8fhfPngzFc7pC7nERNWl9jtmHfYsnaYUsybIZ42smtUbg1cZ9PFc3dXLWFG8rR
SIMz//3zVWR9X43x9prepudEjMr3AfQiSfyygJfP7Pp6LZXFjVP0QfZjEnatkJUHSwYMo1urWks6
JAIUwQLibcB0VgQC+CzNSZs7AXsHJ7rmSc1ZyGl62aHJKL8/lrP3aRQOYr6sDPRiq7Qb35sr0lwW
EGscvqdhb1Ykj/9pQ6LmyvKK5CtKZQRjZ4Gu20w50Nu6haGwyXV4tVN1/UZZrd9mCaE687kcZ7nM
mwJHXJU9DUUWjE1kAyL0OAWwdwUXvBNshrwZThOYkTm4BwVQg8UUGsAszF/T0Hd0EKV5yhS69M64
7tWh6V+wbxIX9xsIaoQS7FaLco8EYOtKYlkemgpCWJM2jtK2t8XYC+a5IbmWZleGsxEv0rI+jGrR
nkRbLNRll8pI7YxGdUfpJjpEmUyNwlcVAOQ0GItChB5TS7K4aQwBXbOu3razrY+Rlx8jVk4BOch6
+/hc14m+CpBYPaWRzeNNkPApx/XMGyGs3JwrU9k6RYOuNkdaMMzaux2LtUDTbuL1kEAp6Vk42Elz
f8InghT83McVBGiIhTQT4wcjuAPnrfOllCBAYw4TGrcFTCfUrOUVOX1WAxBKxiaXt3iFwLNMoTZk
5NHIEJYol01luSuz5JRJNX1DghGewmxSTsziSAwig8mCY1jfG0dEZvMlqGkkQsPQle5S9SzfTcjS
bdqJC3Drw0Ex0M26abk9MoitIiVRgu5OyC68ptYyJry8xCaq2YQoxAdmpGT7Mo1bzxzv5dOU5QRh
M6LZaNComNnXjR/epcHHBkO73GV1Rd8VhFfwPjchnU7ACfPlVE6N07baeErkmM6yTp9rFAED6PAZ
pBZT3JgCcXoFQZyNhc6ZLYl3HeqRYYBRzVsSJ/Lgd5YJQtMaQuAs8rDoDWYxeQy/YlKH+zE0TC8t
xxIqptX4gE2vx1FrpQVDo0oyrVLWjWmkh6iomSGb+ltpyvghJdkEVKjV31D4PfWGgNK/VcMyEiQv
Y0Fx7lpzRoWMkH8xsWEJFZOb5QmDQuJnN5wAlHv83KiFhWqtsu3usy7XnD14PLWxlDF65Ndt0aJe
ZqWK9QLE8MASX4D7Vagejj9P47W+rRVS2Gs9gmuI2QdJhgn6ocZ8H6x+MayaHGAm84aDdMMQe7ij
ERXr2ZyTnZ1sJjSMEhlkhZLUyxg3sCCMM4CMTSci5SFcHRLfeGWbNxLVQ9GjNJF1viBopds1VxnZ
eTzVHySkSElNnwvzxJy+wXLq2v5Wv5FL4Wm6h1mQDsL9JFkzGsoMphLmnDVMKLJX8OxQErxPft23
72NvVGvsSohwza8eT6mG9IIhR4vH59Nt5rFqWKVXcN/0tLE2j6dYie+bqKTSGMmF7Ahi0Kwn4dG1
O3OwLp3eXr04SvTXVkpsxoTBz4yETqawrrvrdbrufr8a8tvuXsyyqdPC7M1oe8uAr+WyWe7zBPtl
0H+hOWJILWkKkNcrqBirPT7mQ3SMn/UYCRutzbLF3dJASyXAPLinGtO4YTxYmGG14SwbNw/OFXlD
NwGEvEwbqbgkFspIWJP0+/4OI1+hawW+wEQsEmldAOJUDf2Cu6wfo0HVyTaVJHlqJDGuXJo7iiCe
aKECV4Rh4jd5lKzBUFd+QzD2JN1BgBomJN0R647KxMlbsK8AzFbcLCTAJiXamimoyaLX1lpoYR7f
JCgQoxa5buSuXVDFWE4iF19KN+toacRAEhVhfGJQA4BxtF8jXUWvrTxUCBlh1iq9g4fEsgrxy2WW
qeGStOlrXV6zAAG1KeiuzQEygrKDTI4au1p2l7Ib/FpFIhceysVMiG7g4CD4BNWyl2zChB2vjpJl
0gUxzNYfqwb4Hj98uoLwR+b+jspkNy3JWZDxy+TicguLJyV7jjWmIo2FoYRVyCuAduTEhnKHoj86
0UZJmo/gAnaA1n2Hay5ysGLxLZrSvGxKnJbMwHq4at3x9y+UN0Q9dWNKNrpM1OHGpABoaGZBKWyy
7SQxocGfbc62b1QxvJGmmacpIYKkSxQuCIPnMT4GDCN2YuqDWxRAbpDrhI4sWhHYnFAl6FWmrwZZ
AFfMgG0m0Agd1WDmzuToU3qkScNKG0CODLQKJep9kr+X3+8K1A/mO3iVsAXodY7Tw0wz+0kGAyqY
9u025WdoNCpyjJp6RnN8jveg3ni3AOrcZ/0NZvHI8txyAXrzUmoRD0ROQ/dbjRiC2CIekSXVdXlP
7+EBXlyxG1vNlUGluiCykPnv6TUx7sD4x2K8UCojDSrIjecr9meN1JGFRnMM42GyqJihua0MD68M
P5CdQiF3RtYLqA8wct31jSKh7kpU/LYwBChjcCKbdzL/O4VGUjbNWWnSPBCuFhYQiIpU8yK6Gjph
mbIEKGbh/cdTqhbjOoxN3N9xvqhZX9ixdSWgLWjJIW7rHW5EKY70+CFOmggSBxDytSueb7hluHU8
KU+zbRV6X+IMCByrhXGPiB1kKtisadykQB4WcgfaaOwwo1CYQx2U4l4urXYkbIXl6mGMgVhqQ71V
UFI7JWihr/qBm/F4i2OofIRpCxMQ1Xc8Z+/+IKaycwfPAfGtTQMMaZhrwHC74WkdpcnDda4+WKQq
kRYRE0e7GQUXWXg18aFw6fsNPwLj7zaR3ixqDVPIFtocPgvMT2szKgI1n5DTnd/++dR1ZHIm0XoD
6YEJYCNQ90sJD/c2pQJHk8bvzJHarE9MPzE/McoD+4wb1j4Tomap6LERKBOa2YVVRZ6mqsNKupfj
ypKY4uZSHICdltC9hbLUKngE6YUVrktTmnxNCH8edwp1YUIUkjsppRLoOigBf6gAuigmtEE7kpR+
KSFinmjy11VvQoYzLTwUEWRdpB9c2dCvjNLRKVJCZWsVCCuFZbKvJQ3HLlO84V9fwW8NC0R5Wkgg
0SylPdQs95qQ2DqyRx1B+o9bgmrJPUVsWkmaxDFSodnok9Qgc1sZFM0YHIHQwr4Bcs5UojobOo0/
DMRGq2MHNHYDMCm87vK82VON1HfMsXIAQPO0rVMZNaKMAePPJePjFWsA+jO0EhPESp4yQBuxVX/2
hlwt5YlgG8bhK4SvMNfidjoopmPAN1vl1IoEwwbZ6VqQ4n2aIBQDmHYJ1ozpshlrLl0JonLxbEuF
JCA2yIXoplGtLQChvVStRR4eS99Eqxjh82zcqtn1LYfMt7rVWbsm9hEHbd9c7Ud2r4Hu5YZAXM9j
biFUlL799z5rMlbn/+hEPLusSYYka4apYaaFdttfre5kcZClLh20JaoAiwGKpIF35GtYNepq0vra
LTSJZUUjIMHajNZ6vBZkuceSljQtYtafJO2F0M3hJL0L0m2lqgQlxfJWMOIg4nRjGbpVsr+7w/2P
r+F/Rj/3A2vM6J7X//5vvP+6F2OFlFTzT2///cRq+p7927zPf37nr3v8+/b6ReTj/qv5b78V/Nx3
H9lP/c9f+suR+fW/l879aD7+8sbLWduNx/anGp9+6ByaRyk4j/mb/6cb/+XncZTTWPz87Y/iXjcf
qXP//vlH53vM6hFmk/G6N5AA0jRT5V7+j3/8sb8fZD6bv/2xMTf/271/Purmb38IhvWvBuB5S0Xw
G5IsQvZ//Ev/8x+bTEs0FEtV55W8peNHjoFME//tD1X5V6o6OCUJwURZ1UU21ff275tkVdZUxF91
WRVlRf3jP8r5l5v7583+lxxJKVK4Tf23P3Bd/K9egH85c3M2ZP4HL8BerkTtljLTSL9FgpORD/3H
zsGXHITYAxwyGXgWgoBTCc78mlihACe9CG98VHdPCFik37wcNiMSPO2q/8hrl/QmBhi9bqfRjm8b
4q4WdtlTdWoyX4UoKrtY0gFcAFgWsuoktokHIb9SV99oeSMVecoPGvGd+7zx/gSlDxWj3GO/Rt2o
zEG/KQaF7D/Sb82fXMlHxvfr0NkEKp3l6bQX7DsP0bnbGv8ne2/YJY89RgO25Aq27CCvb2+3J2yI
3e1jk2ET6LEF+33eT7Jjx1xZvCUlbQ+baFGdBPvzif7TOQz2SbI/UTBi8+jt2WGveviT8gPveDA8
dslPovP2joSQKzqv368ItdvvnyDJ+db758RXPt9OEb/4ezegt7bmz8UQvfl1ab/xfQ78yZnMP/Qu
vEEsHT2OuEeS0+u9d14KfBGIEA+BSzag2Fo6dwkJNXyRX3mtJ8t5k7kyVzIHoWy70fuc93mf33P8
u/26fj0eWaU9DkRMh+INXMYAWTVnst+5Npx3ZFeLp6fPx/cLN7PfNPvNepRY8eczuNqf/rvCjQiD
+ZrN5Rrct/f3ve5cufonfo7izo/5bhG7X/YfMG6dpOYMKcY7vlYOX5IdFXg2G7jHgp0fhs18EQR7
b/FZuOLqogJmcwbv990eLDuFns9/PhnJpWv0fv+I5EbzJZ7c9+tiviuD+8k+8D6cbjOXj3D5on2d
XKogkYTL5FKdH4cBgxowow4oERda/9gzdnM7kkVpA3NvlixheEuRoGhTWMlVOObgUnI8v32m23YR
2gy3w4a1iH0abHTGMkhhQLpMWcVQljgGyS8SqcuU5Up4ex9vuMoq8iIFNAAIRGmVJws/boZErLvr
7jPebVS78AoPJsQmWmJ/shdejC1S6qurA5bqKC4ZBd1yowRAguxzan99NR4Tu9iZVpudbpdu+4av
tBs8fX3l9g6kuI35hUMs8+v8kjqrAPD6dnDYD2ykZ23lvXRMNlA9VvFHxaLKrl28Nix7k22MLamk
X9q2dMnG+a3Ljw3O9SA5pq3y0Dw6BJcAapDvZB+96qB2yT7yU+Xm9hHu78v5P/A9EjR272uBdtSC
xss2lXd/QzbQaagqBG3suU7FTr6HZeF0HFbZaltxrwSXi+LsXtDGWt+8xJcXoi27WEYTJHRz7+MD
oJmjHc3n8YsVqW8hLOp//YDZdiFI26YrOFGgLvO1utS83h8c1aa/wMPHfjp/wQewU/tHdzv7i+bd
8KAxuUhx0Aqg23N2nYNatQ201D6btrEanM7TAn0vfo1viGPb558feh9nPi1Splxi8lVuvMPGl1f3
TWpfdhudAn4NvN91wY0vXcAk+g1H3xx+fk6fV4r6c3WUo862ikfkcIWJ1nARMif2u/VwzraZ86Xb
l4/IKewNjK7l6E/OxJ0v7N3mZ7L59ZcL5oB+6RZetNRtKThLzsfgSKu5FCjrcH4/P2eP6RG/+/Vz
oGihDRiKR2GP7ugqK+sobLVjt+oczUM50hW8LOAS2ofzV+FhxbU2uDhf59o9f/G55QTny4UiO/gb
ufKCODj3hJC6g7wwN5Wp8QlpKG6wbq8unNJcbb46Z/WNMbn9iqDowtpYm3LNvcw5NYo22rlzfF0f
XwqbY388z3UWQyOno556m8JGItebq1bQ2efV5ZK+1m7lfX0ddOrV/MjtFUsqdlrpNt/5webRjv0n
bnhwAWv5tMqd3cdl9TJQpK+vzAEGM3ch3N65Hlx2F5rdfArnM7sMNk2n4TZ4fLb5guhhn3eb2F6n
zkdwyLlRj3MKTpbNcDLY59DfDM7m63GongoTLRPH5PQ7bsvcJFrXtGnVZ3abaxZ+kxQbzN7GCDrv
tlNWBnfx8qGtRne3Ohb2YfeyGR4lB17udh62ULRV+/BzuXk7mDdULNGfK8Wq8WJ7s7m89Pbxl4Vh
wUXAjX4XuTtSYvbwq3rdHCJKGGROt4j34fKHurz7FduHYBPa59P58rIitO/09q/Yy9wPPIkp/txK
Tp+CfXqKfXY6ZNtwWQbR3Ha2bJk44OEQHObz358Ysb3gPN+J8S3GkKn2aFeAKu+Lk/ZVvr4Pi4zK
im3XXBLoQpI3Xya0V/hZa3l1Xwjfu8fIfW3812/jYixD70i9WLT22rBfQy93nleFnSyT1IeWmqU+
+WiGmMzTSDcc0V7eJMtqtK13vLRAY903xvFj/KQfpCde3/xpPazpEILIQ3/FZ+1i5z5ykfaZqAEl
pY/5lb/Eq+IlE5xiu9tcl9lyWqW2cVQlt/HOcwuXv/q3ZNn7l4/L5oteU3g3qSpzSz8fVA4RtSzM
6DTBBvPZ3LVe2atmGgIgAz+Z14pPOGuMCvfdr/SDJDkc5EAJ4l36Gu+MQDjePhhDnLP6aCooBHDb
c1tazbdfdCPaFSfqfmH/6zyR3qae5x/6m0C/25VOe6U2sJJ1Vh9aQFqOmtJRw3Q7QRA3pjeenNGl
s2R+Z28um7lJ0eoI9MfMqHZwiIcR3UtuKgYybvohviEi4bZ0+XNp5rPMljhPOHQ+l/Nc9ZpfRmBw
5bG54/EYghAhj12dORE2FcmK4zXJ4npi3jfa0i8Jv+CMNdtxHjkuoz/SWiVHcTaX+fDUVEak1kVj
bIOX83wqNIYPAKL+QGOeG/18P3o/tQ/KDk0bKujvgs09MrtEB0D+2grWjINOoitABXLBujqYFPh4
J3GtyuV8uW87LfgiGeqS+98KdPSxG7uTffWeiBsyZHSLn5+5yVJvGIYim8AbPV11ngcSbadE0Bpc
O2Tv+ZE4Vx4MxatDwndxYFioS3jWC8Zo+7rBA8lFke0ZppwjBYUn75kiEyb2sDSkT0OM4xeEtrlj
mHtutEGoDPp+HjmjE7ZVPqzzzUV4gt0wRIiyZG/d5zB4wNpqv5OXCfJHTPue1Wp/JTdGytROz4MM
pOCVd+XNlpc04pW67+hWTUdlgK8wchsX4jKiJ0iC2K2D2lE9OKV3KC7OPD8j4qJuIqbkiQrxgfVy
9oy0whbWJ8xNabAxFB0ARF0XMJPNTw1iGFOhBcA4RsC7Y0TL8jl7LhK3z7YW8IGu2ETTpm/WYbtT
TCyAILls0P4WawernJhpjHkUIX3QNZR2+4kKG5YIPyjpYdxixv7Q2xGuxdgilc95CJjhNeteNX0z
3FgrYJwifUAxLnSg3Z61mQ4mU8Fd3/pC09HSZtFfG5wSHgjeuCHyheNLh2MZit7urfuUnyRhuZ7p
gpBboevK19OtO3XqQVsWcKvW5aJeawftUINoc5qBXLxt/Ronv5/87Js3o7Vsyh0Ola1hj7EfEn8r
8C97usME6xYaClcb7Zuf4E8FDgR7IVyoT5xLiEvPd/KJLR8/jPZJqwZQw8iSBhwVIEvtR2HQDQRN
nUkmFOW0nEmGyrifxcHwwcYw9lCnvFS76XU6gCVqXHIlguLW42fVwyt2eFtdd2LNyWknstxp71yT
Lcz8syh+lAvdExH9apdttgT3jScee90X3fCWs2io7VDG9NWZrgFOvne4WrdjhKEJTkM3G+bn0Hr1
qiwCGaS1X0jPycD6TsVZx0m/h411RzbTRY25WaaH8hUpbB5r/aUm4JIta2XZCNwTw1V35UJZwro2
nY5G2izrZUGUcskNKhfZOfk0vuFdKRfhlOgrLIEMVMQvmJdUt8BCQHI9cbUuElN7WFmL+typrmJ4
vJlu1J/63NvUHF8D4/nDOOhb/LgtCT9k5Hb9Aq3tHPkZ9+qDaLvgIl2A9ibaAmp9GQ92/nKjToCT
6ZfCoT/nP9ahZ3S6XPeaa1zSIGTAMtx6Ua4hasP5rW8OL9rkrVxMBO56WzmgnxUUOPECjV88wg3/
D4I0/19GVkxJIhQmquTEdfO/j6zI3n+JrPzz3n9GVkQsldAwkw1TkUWFA/8ZWZEsUTQkwieWZjw2
/RlZIa5C2BEEGWAuU/tLZIUDohagKOjyybqm/19FViRL+y/xP91QSahblinLAJqUv0ZWqsEIozpS
uqXwDGPLROFy9BI4T62TvQ5v2WuPXRrhha/wvfY6P2F+/tW8VW8Yv6AiUNNJf+VvQwugwVa31gKU
PwHZ0pdhTuAl3aJmjWq7kyvvWgr2xA075DudoXLE1CMFRZblntlx6lQIL0UudlOT/DW/sLWN6rGV
+HhpnsMIEvanFeMNbjByYg9ouebHFY53H/BXT5eJ1HkFGX1JHP5eBPzJaVAbTnXpWs/yeZqWJgxa
ZyyxDVl+hsipRkhjfGQLlZy0+JpCWQtfQX6vkgZAlb6c8lMGv8nrDrc3Ckh5zWifrLVNfg1wkwJW
b2ekrnv9YsE6qz/06Yi3um4AGGHht6184LRb7RmDdWUgQ/sc3p5v/bOSXVrrnBsvjfR62wjoQlUL
JX4pp23cn/lWNLzrW30bL5XnuvSFmy9Z7zrg2SmQ6mB4npAzs3slCHMH4BR/Ld03Jhv5AiKzLZfv
0MZbAGOXat1geXhDHxGAA0Hwm426G3Q4Kz6Vw9t4QPhfQg+cmElacF/sawzcKd/0moMhCkrCdM23
t8HcIrCViq/0s+ZBRmf3xsThO3f3RYV91rYQjnDiDcplfpg/n+1TBT3GV4B92okybWTOQlto2gJQ
pDmgh7MECDCmAS/k0q5/7i/YcbxYT3ntkC8DC9Fkzu07/FWd5NcW0cPaVr3+SdsMz6lwTKqNbB5U
kgbVylhI8hOAcQrHHe0OIBh0OKho930oG9S9EdMbd9SczzKy26Os2+Frm3oInEK/J2JUehbaYyuS
RFm8Qk82670kwnIPdz1HqZ1GXVi4XZCHGJHGJdy1lVhA7Zu9sQb4yW/ef9XSCX9FWzSfhx737utL
lq/r+omkGXZt/HVgYtWn0Xy2dOzmv4XsUmYeH+rwGaFAF0B/4N0DRUn8e+X3wmaSvwXsoABMASDJ
AjOlCQazsOs++pVKm35AD+KkiL6QbUpWv0DBAvH2lhbvkvUNrMuesIK+tq+96PRMqmqWPZAQYZRK
6VMtfqh3L+0RSabVAWB2MhI/SKohok5+C/TgzfylzCQH6RLijmG86Cp+1rZ4tEA+O/oVX/ubgOYk
tgwiOlO3p56176+C5VDj3H2xcdB1RLaucT4c75JMRGPu1ZNsxyY/aUnPTO76A6kiIfKFaK9cF8YU
8Nzuh6Ddq8/DytqGEmEdJcMultl18VpuWF3s2k34VX30m+R73ESsXRBI7Bwk9XKmjhKypgucmBEn
iBZCWzvt+FT1mKpTiv65mpkgNhCieq/N6P6YuXjqJC2LlSuKtkECZQFq0R3bxbIiXojq+cp6LZUv
ekl8f/yx9oxxW43ICrHeKhjaoWHr3XIQ4cbhXeuqsoMV8aJaNOtuEbrhEoeVFU31M10xJcQnA269
LYWe5cCuS1gPZC4eZsXoTqHLNG/y9NKNAgxxoZrCzjIL5JFik3pwjDoABuS21+SP6avwhYTdp69D
0cVOT7nuLVUJTETpZNW+zX6skyPuo+A6+AIzceNZGWxcCulUUEKrA5RHUfPwkq/GoSshzBFuUt3l
ukzXRQHeDffK0NcJjKV7hBEU/VlBcBPEt+Kropu86uvZ0g5i6FuYb4XEJQnXNk5eOCN17e1K/++E
EGF8OB4e0UDckuR8BbJEO0HOtddjoAD29/sVHt5cV0VcTxelt8MBEhdT9X2FRQ50xMlm5kmAjBlI
5RBnWVubghmeYV/VAAR06MNlezIwtEWeZWMtOhFCJbcDHPCIkKgt3lZafmLUmd+PR9PY5fpCI3Q+
LmFxZRo8DsiTjh5uum7NnxHOAxQX1QhacaXmXybBIQzEbJphfJKVN4W5YeLHFpP8ZXOZ9veMTLkD
a2zFlvxNapwOm03drVd4jOTD7rU/wrqTS79wUy5JelFhVhyLwZ+4WZ+PD2vzfE9dChJ+0JDDH2sx
G8l7N8K8a3l7X2TrmFk1yqVeuzCWhF2DyEVwl2nh1b3u8yBejetxsRgXRWlf9+MChbjj9ZnPE7tw
LHc8i59jTSD9RA4/9lr7SJe0KrbVSxXcPLg4xyZI3PxIGvQTb9Tl9XoZhTUZe+FcsSHbIzZj/8qD
fgGYlHMV3/o6czt3SlhRJ/IvaWhXg8VkVUxoPgoSjKvE21e5LcYsPOVPGRPAbFawMi2IUmg1dZWA
cwJUyWRW2ssbut78gp/7SYrDVSt4ZWwdYFRVmM2x4Kn7aTeIKxLgdnyedrg0YtbbMxrXV1u/uqPo
j+LrHYUDi4Bebrkdo5WufN3yRVjN2rTxqktr00GvBKkjY6Gl9TNyLHb/FOOmrTpDHiSn/IPFPiZi
1rvhNWedG7kYD3GMeR6QYPxQItv6IGZ4W7WFLbxWDHLiindNjpLm6pb+DE/CNX6i4eX7BhsWH3WT
cdvdnLCEIbCxQJIRH1E6HElc5BVYgqGYX216aMaiuUVMIp1z5DhGyX6HMAaOaiiKOXc8I2y0HymM
1ROEiRCgNBx8jTt6ofRpyJatteLEQW6ooCuhzmvAppy0wtgao1eb3xQan4PJmFIjy507aNJIE36E
To4iKthI4qGyb970F6VSPKk2yF+x3qrQ3hCyn6H9ADAiEolnhoOgXwWXbCD3I29KGWZB75bEPG4/
pKlRvrDDcFoXUuGwuLpyzTzM32araWIPl36pbrqnUfESLL9jR2LVQbBHvoM7J946BMVq1e+1F0w7
jt3xxVyknvGzSiJ3CPQF/+i044KiWcRsEXTEPsRr8tdR+hafe9aa8bTMb+jgIXqyGt6LlbnOVxWM
F8FFGZKgBWPUc5T44c2/u6hI9fsrokP3uQdLZ1wOEgjTyVyXrW3CoiAGsey8EeyOna7hdn2BO5wv
4HO+EAFmlm76C4MZ5GIiF39Qk0v4M34zHZR22VfulffjSzNd8pXhyDaK2wQyRzt1TOflGVubklZE
nOCZYc4lbrEQEXqSoffYtMSfhgDCuxm61Uv6LsreAKfcIyfgx/bL3Not17rkAQpbbrv+1dvfhst9
cvRdvWb5RxOnX+AT6zJvX4Sedoh/5rhju4h8UDFOeiwcwe3pDV52L78U+/U2LogcE18mJNgBJfcF
wlzTe+5V4koX4T9xH6/D7sY4PYvduXdQUANkBs45cVL9dHdb0YdRJBh+M9GyT3OPL1NHsyvdMPp3
P8oP+8f1bYWkwiL7sn5WeGm4qMk6DZ2Ot3t5zp3p/faL+NdwkJm0mxru5GKQq/HJgEJmNwEaSCYQ
k07BK6sGaNSvqv/F3Xk0t42t6/q/3PGBCzkM7uASiVEkRUuyOEFJsoycM379feC9+/Ru9zld1dMu
l10yhUQAa60vvEGSnv/JKSgMDXFtseukd6ZKzve/N/cfpNOvKeif9v53CmqKX2RSuzVVlEn+/p19
8qmqiNBrddE0Td2Q/tDXN3Rckg3JgKEtsdt/9vV1w1J+YkU0mRz1b/X1DWAFv2BPFIXjYzAAWIAs
dM1N/6OrH8DBlrFLWRXe5MdFT/25kGxVXGhtjaRXytjfOlRMQPo2fofFctUq4kbLRJoPkaunIRGX
auYQ9an/CFuMRne98WR12kfQ/EAs+xKFmSMs1TYJvkI0IouIQxJW/TsSZ9sEiFaiSsoxSIxDj0G9
jKr+SUssmakfhNLYhXYWoEsLLIKEJkuXzuv0HkkuK39ppR483YBx3yQahj/KgmSXaqvCoh0Oo2l+
tRS81BbEg4FbP7ZBm25UXfFykPM5Ba9Mwu1Uz5enMExgOk7KBWITkiFFgzpatq2Vdhe3hOtBq9+R
SfoM8F6IC+3eDauEefqMPhCWurSGxyb9UCfj8Z88aiRMSRRR0nmTVOTG/nLUiH8aNX/a+/dRY1Ge
sajbUBoB26L+PnTkL6Ko6ZIGrEUxOOHvVRvOb1psrjBEfqJofsPDyF9MjaGELoL198eNLP154Pzx
utff/8fAAfoYRMaUgRWN7nEaMmrarkEDuaokZ0TAI7aFAjV9gLLVRs1LQJGiGMMANac98k3qYwrq
3VZVVDnbsspPnfQ9DgPrlA4DP9PADWuT+mmVfbQIjOyrajHtWGrUfTxG0Qtc6PZbZyxglqVg+qF2
bbdsx2T6Fot95QzAwbaRNiJ0qkQFjVa1hT+kWWW+MwdAYpo6RDvg/5TFFcHSvSAEs2snSz1v5ipB
LnmUpnT0k26OQC7Kk231lv6cIRwNNyDZ6nNBTgYqc6c3rLmDNMDsNxfzJEtFAUOI9TnKFG0HRrPy
p6BsNmk/QXMUaf5C2lXxY+9GLxh4wBtxnkr5XFk4y6M81X0PTSmmJFJVEc4n4ZR/VUKQnhJOIMNK
0JRvpo6FHeM0xTVb0rF98iYVEcWq6WeCMjhLYJRsSHO4G80mjR+8J7rtKCO6n5SySZGqMSS7CWc9
AnWPfZKGasQ9kCTIuawIOnbbbX3NFAWfFKyOzlMr6CfUmwgQoG/sGsDF51U8kphi1MUjhmKQ4YS4
2SE8oeJAStk9Ayi+OHoDN0kvQI77pZZiJKnKxfKGdGd7YxpeLvA0p5tRVeOl0+WGEELBLWNBCPEC
Jap8X7oQ37MkauMPRVAGKESJpXZOMsnwjyOwrctjDWm7TZ/UUG+uBvMWFA7E9jdmKW2RG7zMYInp
sKTzGffoGPFxq7hJugxBZ5F0nIdDvX/vNQToMLtS2jelk0yRxo+Yr5zD0WlD9WClNbbAZVNfCxXb
iM3cFNZuNoTzWMWG3eHmAcEGGTd5akEnN92zVIw8bVCmCa07ZUSBUQ7dNgxBTA9bWehU6j/J7KXV
TPW8mjoviXOylaJzkWz/DvwdvZs+GUWKJmELv32Yd4Js4n2kTphojBVBJnar+wpfTDkmtlVDcfQa
MwY1EFvFe1IqIF1lw2igzOtwolDXkWK5RIVmSNfxJU+BG3WZ8hBnMYJseD7SHGumb0qz4B8F4XIr
jhhIq0aWn6qlEM5SJb/qgnJE+7V5XOTqCT0ZjAFl1cdl7SuUuyvikeW9LhC404YAoBCqpAcx7SwK
q0ppvpiT0oLyGIvxaLRN8YzycVv5mMrGFiTKqnc0dG1e/8lrB+oA4B41RSQ80s2/jrjEw68R15/2
/n3tMEAHa6a+hjUm4Nrf1w7piyYCq18DL90Cb/vHsEtRgXXSD1B1c11Yfls9lC+yqBkSS4sqqeIa
xv0dNOXac/gl7PrDlVu/QH4TPc1mJGG0XSHU3weh1v0ZB9nD1BarmrxIxStJe+h9UEoUJZU2zFtf
ezx0bL0syNgzc1UVbWI0MDNVBzIQgA9PkFuQqrb7PmAI6oy6gZqpwryZS6Uhb1tsb3REMWoKXmsi
Vpn22FvMxaDOutR467J8KygQ9gIlP3ArKOZrxpuAfLFRCYJMjTuL7Dhblu+lXIbDDlZCdSK6VZyp
wHduCWFUB4usndM5nx2mvOZQwtKmhoIpgQnnZmzerKbVz2Votm+5IaQXeL3hh2VI2QW9i+o9lbKm
cFE0TDyUaybF68bBOsCHRHwdBlpgF9pUImhZGf2DnOjtJZ8lwF2DAqUyEmjyIuinYSVllckIm6YR
5muAadtmUiytOPUigu2eDL3eaVfX13IMyUGhEYrFNVun5TDV5rfi51xdR3NY+8Y6hWt5Zi6OEAHK
zyRJuYrrZD8n4uh2xige1Z9rgSAZ+tlcFwipGajprYuGGRXqOV0XErgq9VVeFxdZCBpILeuSg3rE
ama6rkPzzzUpXpcnVZbpb/xcs8Kf61fGSmasS9p/VUvPkmMpKv0VlQk6kbP6E1fq6jZ02uDqeGdr
I842c42dnKX1wSuy8p1D9o4WbJnrnlYo2eqwQuWNYq4SmAKtnfwVu5GjWcl+my3J6BitnrxrlU49
sKskyBr/5KkJ3QgLdwCLZdEgZPzLsNa8/Do1/Wnv36YmAlGL+YXmov5zmgFI/VtGKH+xiDJESeGc
8HfXtO+3yFb+oqgkMqJBzqdoANF/n5v4lQQm3SRZ1EWDd+TvzE3s8qe56Q+Xrv4C9E6pNubIvFg7
1vfen5XBbxIvL+YDCPWHJIU+iBpx4agzsr31G15iriAD3sHPPHV666jASfDoMxZ0xwD7KZsEhzIq
kVR5W1s20Bv8aoZPkg0xfnJT5TGmXxKbz7o2ntGnWSWIqXM3/mDDyXJFr6bx99rcdMHv80cso1F5
bUcaHEdl+I4pqQXmoNwM2bc+uTAbWA/FC3FRdFMvLcS/Hj3fD6LVVnWT8kGFor/BibQsbOTx0fZw
WxSwd8UtcXIQiC5mHn72gPzSbgV8qfUGX0IfjtEj8BOHn0GDAdAbvmbzI1S2TXB8tFwATk/70Is7
qNUvLbSX4IA/iXN4RtnfkQEqKcZNprqpTaBzZZBKKxAVWeUMoso9mD9HTITM7kb1UUud6QmNguKE
RYo9wfm79eqTmV9H3c9bXy+/yeCZ3A7W4G65SYVnHKOjihPitY5sGljcF/GIiHGZmDay+8SzgLlE
L4KB+znn6PQLNhoUJ/WiXzSE/UGvvugjIKQV5YdujLnDe/JBfC0O1ZZOwLY+G/NXTd3grocc4Ijn
2i29rZXv+Jaer+k54W9xVw+lV7h0uVztWbPfjOc+3Izh2uS8IOCzGcVqd+CjOpXvElxoTUFV19aB
GGkGGJAERejKF6dHNuGmNNSjLEpw7zQrLIUuRtOeZT9+x3sk3079LgGyHr+MiW5n1mdPixgzFcH7
J89QMD4UY50uiHH44a9mqJP85+Dp173/PUPBRVE0S1ctXTNXvMR/BE/rrywNCAOoCQV+yS/BE4k3
e6nab+n679GTQXFAMg1VgY7yN2tWkqgTiP0aPv3HtROR/TH5jiMDhV9MO3ed17qThFRNcTGkT402
lz9U17J5rxPLFqaHb4K1x/pBGl60G0KTWGxWoYuJVTQUdqPxou3l7gnW/2ZgjMoZYu+D02eORvMM
xXXsPTZYMvDjRL3LaZzePihUTumg0XFKOVi9U7r19wdFcZGOGa/LbbhZXuXlbmtnTBrrH+UQ7pcX
TTuRWi+HZascUlc7yE/D9+ZSOKOPtPLm3fAEqAiSQ4/c+fq1hlWxbIJXLDhoFw8HEFK0OvULpiH+
I76j4zX1US09RY4C4AnWi01fs7S7rb7rtsYD8lwhUQD/7ms/daVja6O+5vRvK6vlK5SSx8cPzf0g
NgTQyOSsX0AACG6Iluc2PDVbptmH6b08FedyX+4VLkqjSn+t35KLypGQ7Qf7KLj6TnkEWumI52Bb
/Qh3gWfYFoewQILTXXMSL3Zr/+t6ofE+A0LL1zqsF537TLErtlbaoicAPHMFeyMB6ABaxj8upUeP
ONpm2tNzBFn+GDj664rRr+3Wzl1ps1JzYG54sz2NB3Gf7Hq4LjO8DjS8d/X1fTwxWbsTyFfdEXfB
ttuHvspkzk3isrgSu/CAGZxjd9mmdOYqnkvsZjw3xVHdf9E11D0rHW3U59G+0g6jCzBTW48dcXP7
kdgpv1E233AxWEkgZI9cVwEydF1K4OyCJEePYf3jWAAMbIFZVncxOdwicOIt25iNadTAG0HOgFek
/gksXXcEvGbjsvGjB0xuMUVuwnrTHUCTutjygRflteYP0EqbJ3ttT9J22Yau4NJb3TKRV24MF4fj
WPA+tBPgcWS73JfgvOLFy6Nwt7AY2Ut7XJnaY/QAShcUoQVUeoCzBDCU9yjyIOrqNhhtDvNRO8hT
O5fQbw4m8HwuiXY3NQjHeBj4KhgxbN4x8V27lR44WigpfvrQHKVmB/jRXd+V1LXEDWxLN3fRfWdU
IEfgBbvUl0S72a7fBZsjqBysst7QHWo7vQLUOZenzMs8L+MG0kN0kq8QUve0q/ctKOwD5J2tuVc8
fV98LXaBr+8Dv3wQbRQmnOCEFhLAicHD+c9T/cEp3zDGcCYnfozU4/gGcPPGmwJt6H7C3HZ7uutw
ue7vrb2DUeJ53r3bqZCcGODn0e9P6R7wOJD0lePA2yi4JgDeGDD7ETF9kNM+CGvYVM57eJDd+HBe
EeOl/fnonb3dZ+kPDF3LDU/hqXipAPeurzoV6+PiImDl5ztIOft16Ji8nVDqPB2eUIsJwWP9sMAp
M/1i5/A9EG9wTRvFleIkPrYuK/++43MQ40fITa7RuWUBvQnF5ePiILIAOpf+u4vUxzYBxU+H9WFH
v9PKd6UETNPHGqg5hL5lP1YvlbItJWaZ92EXb4tLc+ku4FtOvb8C30ubIRw46ZPwKHSYIm3ST/21
T3xsNPzWZ67b5lvdTlbcLZBmE0jzSvFZB7Oy14Apg3gmBCAcE10TioJAeBaj//DJBOIE23C3QplV
R90FR+WxHzG/2Ewv00v33vAn/iRY0R61B6/Zqk63X7fUeUUH3kbCFAeINGBtiq+7etce8x0qlPR6
A097JMYsHebP8M5XL5+mFyZfgNs6M0Th8Dru+6f+1K8TxT7y8tOwNS/DQd9x6bBtBhe8D/EbN5vm
H3R7B3c6v6PruOLDLV/b5ztpr2iblQQ1MHDwQmcIr6NBcuJtsztX59TlVeZRI/7rVhvLt/b1zgT9
D8XIjd0dg3bw0Mh4KLYITT6vdKyVT0SU5q4DK2NhUBxQ2Lwv+xVW33sNfdP2CAHkmj0Ld7LX4gd2
IKkDuLq+dbweL8G7DInkhZIpWKTNbTjBmMw7e3lSoLydpU/sb2x+RK3j1t7wQ8kBFW+a+wygOnwZ
ToO/UKG+r83m987XD/zdplSyXtqbfphRDj6weY/dcooCFe0UNmk5iQr76aqvKIc7Hze29MknOI9h
7f4ifZae9NnSniWWnE761vx51IjNxM1MifvAodWtisjXprqGH9O048qHU3Wtoh3n4WqbO1dFdGy+
YKG8qehD03EGFNNvdMFWtzoImL20emRxzPrMDmzbKu9N+MIPwUvicsXcJ5RNzvhqddmB/3TyN1Wg
AHLQrCMXtnwG7/XZrBw+DJ3bTXpanjIX5ohTXQPZLa76C7g7HOG8KiM3cEFpbteQnRXmZdwPH4M3
fFDqMO8ZTpnstTzVZ5U2O4dWD1r2oDf+PF5qbroKKw0F2/M2/2cHroqiiZKqSyBsyXf/KnA9qvav
qbX6696/B64qpTt6uLgy/AnqizyxboqGqUuKTEXw99Ra+QIImESfzhDFYUC9v6fWyhdTJiU3tH83
m/5Ws9X8GZf+i0m/+/5//8/KHv/PS7fkX5pGKMWIgWKixCf7g4coMx2K/Ef+4xAuuyV6QuUQ1ie5
H/wZD9bbPkcCBEydjYYoTD/6GjpAgYOY/egYa5CTZjwndysGGGzrdA6Lwzel/KqAEjzibwccuP6x
9EiAQW51RT94Mu+5tB/aPRigfPXe2UQ4nHYwdEHHuhLaOQJyUSTN6PpsVkUUlO+lTXZMejvaJSw4
ycvYvAON/67t5M/6GhqkmL5xqGR7ZqWwkMUFJHdo7xjWaVuc1ab+0PP7khXFWeM2EZ1aQGyCjW76
/JTgOI8+fo/rjo3isPAED5Hs9VpfyfYB1yH5B/X3LX0bfYyE5M/5JH+KzL0v5XU8NefmXHgCOI6v
ImAkUHKsK+8cxjQuOIo1t3Ha8j/xU3xS4GghNsPEPHpLsemiTX0Xuk36jAE1qi5ufe1unGACwvmB
SId20E/Z0ST6R/zpPtvdt9C0S6zciYHxM4K8CPz5Nng6CJNkC6DkjfIGvD8wHdMmkOyAIoSMewdk
lsfhSX0p7tjYkUYzxV6TfQvhbOoWRzmrlS1fM9WNi4MC62c6ZyC6w0cT14gPpCjdwSKy4G8EFFI6
RoOyn8Ha9utOuBvrD7wk7b291w+tLT6BjRW5xZmTE3o/lXu+bU/746LyEEZP/ORjbjdeeqj0qdax
9xNgwATU0gaN5T6JN3wu0i+yXiSkGX027G7Shr4P/OXPfG/xemy4o+OJe6h+Ci+7eiEyWE/mEmpv
3tmLgPoufmpbr76Xe+E9ICDoN6F5EZ8G9FrWwuNBfFrfAj6WNoRqACO9+rpeO0+7R57Q1g7vLZKA
62X107bQtsJ7gQJauhkSj1fla37SDt0tluhVtqjIIh4Gie2TY6P7y4bWi/WSuuW+vuLBlEc7zsD3
b6odx+OkWoWttR1UAOjB4j5I6xMX3vkOnJlfsFGmbdd3S/z8Krx055Sl1bUUX3cqCFrRCzGMQIT/
qB+LbXYotjhlbnHqPleUxRVbKh4kalbhrvd0hpOAYRL1MHemiESMTKOMHKg8EbTjNLah2ahH268i
ZhrLsZ02Uu2qPYh7WO7EqptDtItwKcmcAWl1v9cu5q5ocid+kuFToaujOhpWgRe3vtQDSsPyIyA4
sqXGFcSrPl9SIPQf4q1/lR5GPJ58EsJHHfW6teaDtFrxXh0kgg6wVbCfuVLq/bGxizs/ooq3vkIb
+dZ+GACT7WrbJNtCot+6Xb0OsAN9QWYYeYMKNOyOJiBDlBYsx+lm+2MdwkRzRCw9aUNBurSczPnC
v9CX54uxYsUcnZf5WY6PBenHyltOcrcP3VVWFyQlOuA3NfWgnpHTQrSlIkeokbHY70DKAX6cgMJl
diIgKY0O22aIEdra6oOrIidgS1QcQ5D3wXG+9K/GE98wQekN1JroZ9qh/YBEJ0K8tONmiwohZDcg
cP1T5faZDZhksucP7PSWfd3AiEacMKJUbwv3aQ/p8hkxZe0uTedS28atb6BXMUxb6ZMgag1HmGsp
u6nbBHzyheAEG6qAgCoPPOIVwhTCsumUEVKAAb4DnyNgq+4tkRRvqlddpydCMtqexDlrAGWNTDeb
WnTQKpxO/KMfQu2JY9jBO/qpBFnrLuh+ec2dU++JmHKcDG31wD4NrMJ6L2o7K9qK3BR1I1fONBEa
CXjK4JElEUXV585fngjbrPlrdc2z8zDtSNJQf/h5CcRWHG6Gb+xQiEzR2uAU5jufGfu3aJNzPo/2
hasse+VT+lyWPTGVhK4YiDzDHuRv3AW+dSweicr0A/csA1wYb/d9D3hwONlCRVS4RlBgbuDj1+vp
ODvy3vz4iRzneg9ZBgG3bdLleTgt+gOyejjIrxfJXkW0YxOOXrL6MPwhOnyaB5lAUvAps0LMrc+E
jzlxe3wkAOT6g3c2J+TstzjnYkOw4wRcJN9Y+uTyCWF//oeTFwo3lifLQ+DrVNfmSp+5uvKgf8bK
tWxzJK6DB0GVl+9C8FqfZeYJaZPju+ljoyvrfrP4XDJOSifzXdE4QRRvg+Fhvbmpw4XMxM2QMtbA
lw94dDggMvWJa3wNIL2Jdv/o2qaJdI1haCp6OLpFu+MvoHja//tTiPjr3r91X8QvponKDoQv8V/F
zd+7L9IXeF2yAakLHSZj5XX9d/dF+aLCTSOwNNkCRB6/+r22qcgyYaUhqqayNoz+VvfF+B86w3+4
9F+6L3reBKoQFdouRJseyTYDEkocunOPbqgFdybCsgso9Ktl5ohSHaWlP+WWY6DUEesQX96mDvpN
rUAs1AHK0IlJjRUa0jllZWsBfBCyIAI+xBNDXlbSY6lxkui58XKR7LCAd7IyWNgWQWoETJEOP0Cn
WebmcXTp+d7L1rO6yEsoiLUQMjjIR53AJ+28nwxjYNC0V6CZWFSKFCeFKhO7CE7e8GCxXE1wZHgq
wrXVrtE361C3D81HzXhV8fJUBeYwCpwYmj0MUN9rE39YGVqrhU3uPOwNaMQokFcAOFinpBmA977u
jcie49oOpZGKKVyS3sguPawztgmaJ/hgS5JTYTKKW26h2R35bZUfkHZydMzEAhNZAGVSbH2iYIGd
1CCe4xwpFAWEoD4T6elZ4lyaYKLu13S05jmDQFdJrJsHurFww8pN+6rReOnqN2W1jwQzWAlvOhx2
s/XEyW/14KsKQDEGUz9VM3Qouq8iHLjWzPAD9nX6MXniJzGEXEkdN6uvVK5deiaennJbT4lABS7e
TyS42i6q1NeB4BT/DNmVlvdcIQLN5plkXLLTuhI3KXH42GV7fKivuWh5wdx8H+d8m8B8UYOnTJNQ
CYy7r4KQb+f+h6HUcIq7GUO99hDw8DfJqQq3FbXR8JuKWo3qpY2nAwQS7xCipH6DYC9EKQHOmfgZ
lh/yNd/MvrCt8A7QvDT0Wov3zEFmyIK7g/YNEkpzjSTzVpsejOE2TA/Kqtd+DXV4jv1DGT08d6/I
3BwOIlxsKBKy5Ti8OLZzUHpqky8ThRenIxjyDYXzc/vkFwgUBZ60FiRg4P7GcLWiEJ9F6l71hEyR
8NY997Hos/j0cNJQksBWYT/HG81CcaTgocDnxdu965D488Cl4TedAlHKYCMUwEiR0hSwRjM0mA/I
fAbPsw7b+h87GzPjAYaRdDTGQM4wef5lwn4R/6h69j/t/XvCDiTT5KCYxtG5XttJv/XC9S86ebom
6uTt/2LZ/jYba9oX8vc/NLz/ezY2v8AdttaulUmHaJ2o/wZOB8nLXzpNXIAGeEMyDFPmHjC9/7HT
VCdzDHasQxtpqSIdW6QMm+FlFhneE+bXZgT7UxDOAh3afMwbuI2g1gYbkxpPAx682o98DHVFgD8b
Ejg3OUs22JGuMqgQ4/SL2ONGZCmF17WfbSQp6SmPg0Q44tyOeWtWiwBYajn52fXGNI/yFW6UTZM+
MyPX92qejIdRlPFRWfK8FphEiybb1X2rt7cOA6gIxmu61YPaMLbYIS/DIU1ifYfaH7IgSAujo0XB
sCQHqcroQ8+Lxyob0WlEanGjSSjrhy0dkh6fNLioRXvR6KCVmrEzOpVZSgKDNMPWSuavY10exbw/
ll17NJvoQJnmNInhXoUZh4WQ9NYPnWA3rfwtFsK3ISWXroYqeJTDJoDgp5CozISnmPbO+vS+BME2
njVYNATpYG0kcXyVa3XYVGrkawq5PhoDYFUuvLMJttVQfQfQmXL+PuHElEXRU9hMxzqCeGmUe8TT
KauAbu0DgHu6yTKkHSbtQ42LbT5bNrYg50DFeXkYHsu4doVGQcSTta835bOpNOd6luxhyj0sgq45
K0ZYkgmZ5rARIvBZtKcF7BCkZvJCLfGShkaMibiMAsFxET6BBW1z7OPGJTnWDe2dqUJ7hioPboYZ
CiOZXQ1Yo++wWn/BVIPVDKvgGTkQqMmFylohwXGtQS4UCXGt2qLnHmwkHZ+sUApOQ2ZdYnXZDMKI
2AggzVXBNBzbAUvmaT43OF9aNexm+p1l813XIkBSJFo4d7WQ5QqrdzpJcozZuPdt5NX4hEqzigub
hcFN7mXI6wUFOudx+pw1AO/NWvSasRtw6NVUqqqx6eBH5MzQV7oQQvNsUq2wiHz1jaxbl7zFT9dE
YRoJHkms/ExVd4s6ep1EglX2xwQnaymaDiOtoE5FVEzs71Uz39Jo9sOxc0LgXH07P1VmiApSKFwB
Y52tCpOSBsfxoTE3Zl++Fpl0k+eCM013KUo6J83RFDGGxdeVRqZwEdhSx/o4mDj6KiYCNJWOpl4B
9SVoYHI1WumGkXQrMnRL1AlGUViiXqJ5oai/mRhMIPpZQG8juR/oj3bWN6mUd0aV4SO81Id07M+p
GdNnJjklmNigev1jFF+xyD4gzwwkGdnBphydpotfupxKdFbBkK/sZJzQ6Knag2Rk53xOXwuhoogd
WafFCu1RFJ/ynP5rgPgPLCoz0N5TzqtjTx8s7R7Hkde0mO0k7+1+0l254d6Bj6vF9pbMqbckhTcX
+m2MhuM4Sl4Rp3RSpvyeIv0ym6kfZ/UpNGsf+0YNPZAVp20M+7QRXxZLftSH4YIq9R63KqTp9MtY
RI48UP+CAeHIpL9pKTl5TujGqG/G2pNSnWFZu7JA6XKKSncuNbdZSkcfoye9zR+XHsU+QcPcRUD1
FSZu89BnJZwvqgmA1+IB5zRqUtiqT3gZJMjtynvpQqfen6zRlwyc6Dbp+LGiIKsZKAiMG9tQZqdD
9yWdRafOg09BgTvPOFG15iFlNMhA+LAoPQmhgocdthT4T2ywzIYFmwoPqkRjFz5LQ2VS4rLnKr1q
enUw28VOA5rVPd2H0HysERdBtfkuMrMvfek1VuqoRXTA61LbWBWlA+zmuPh43ynSW5IBY9ba5KWT
KfSU5ihttFp6U/G3tWo6z6Hiy0rxfWqnezDeO1xbJ4g1hKMbHBi/VzoMytk8WsFPj58rnsI8ZjSw
BAT2Vhq5CnCGbx3Vy6FJURSwKIuISua1VbKDYbAdaQcVMpaVeNToKeolOBq6Vla8BBrVChRgFDJk
hT43JAADS9I+L9zI1C8yFilen+tM/jMTWn9QKtPrq/7VnLrHuJYPQxg6Mt5xRYjmzoDAnl7vjZ43
Vcnld7OgXhOkMe7T6mc7Wt+SOv2exd96A5PFZShcRaOSI0hYKKFVKaAYaFmfQ4gQlzG9ixidkEGM
T2bR79RM1OBSREwYkbyRUwMGorUFd0IlPBiuwWyyWKVQLZlL1GR6jmNMnFPp3Knq6hAus65gth7P
tJ+ysd02tf5tjJTYM3ICRblEWiOglqUPwaXBQRwH2c50lWqhwJ7D25xKuNdC+U00cJBt4vyIT2Dp
NLHit1HhlTVA/qi+BXFz1TIDr6rxnFXJu6mY0ADIb4rcHwbtJAdo8lgywlbEwSDJvXxGt6BeWfCF
ny1ADjR8UW3MnDcWdhPWCBkpasJvRtr5KOq7SoK6OTbljTl7fSI5fRVtw2gmMlUfdcTCy4rGoqy6
i2ieu6E41a38WIiI8Si5cCXzpTmGp9kAl7Xl3UcrM5qNPSOaO0BtVIT1C4LubmBjvonHcatO7UNV
o4Pdt49Dkm6XBCHVGuiwMsbwvAwcBdLQH4AATq0mbPTZtC19uMVZ8qb3MzmXJu0GebXj1cVr247v
1dBNXiHXCIyYXGh7RMMA3dcFvz0KMZVBj8FIzQcMnvBXU97aGjBHijgY3IywyvwxJ8XCX85rjOQ1
ZONAojma4QZfGw9abrhKkdmyHpx1y3zUZSoxlQkmp55mO+5w7iphmA7ypeNl5WdUi1K7NeE5B7Id
I3YljDrln/ZVLAYnI0+decJBX6CPYj4EE2DrqMbAriiAXiT7kaW8I5XASXqbMTdOqJJXWMJJCw6b
MMX6sEFjAK2MgixsmWiBB6Pyg1zNWf3g9cn8GJeJqtuc+nqBFGecX3JFt1WY/c1Q+njAfSYdC1mb
TKeyxDSFlz7K54NV5Z48W+h7jx4uNbYQ8woP0ePQ0iSxpIe4Qzgew9G+jtvNoJr7BBEsraXkDEJz
Qt6/jWMn0ZebQK1/GeEGzx2Cc4nJbbbUUw8seOjvMSlrU4Q1DNxl6I/pKF/6llChGj+FQpudLKbl
gHa1m2bw21WLMnqJvlozuoPQUD/Ph/NoaXadtq9tUd5gmrw0crcXMiwkl8hVcL/ty/lRXp5wASvz
maozYkuI3HdjerLGaqWvh6e8r0HyxLrTsYZEHLdaNLund58Mc/nRKfVrIzR9z90cfvRtuZNDCTa/
wEqey1gKRLMCFzFkTZ+M8E1TkjuWE/ckZrwhmo5lqPXR9rxiSV1fY6bp7dLph6ajRyUY5IXWR9dE
zEeafMwwjgmq/pH6ybNYBZqtG52T1+iuxKudZauEn7pSgZvoRowpxmucIehiVGupJEyo42tYR9Hi
shIk8fFoxgYodDIx8mVkUEoIkw1JeKFlL1I1nFOw8pk42ljpYiRS7fACJUxoon0/0ukhDA/dul5e
lIneSBe+CIWu4PeBfXMPu6arFlAwKSY7mtC/jwzKLs1oGEjYqYWkvGNuMKtr7TWEjo5VxzbE+Br7
tzc1SWHLcCOyfj61gXCyBEPcoaysuIFcfO9lvkbaNx9c4V2OwYIJxnPRWW7fKcdFz78vad7YmDdi
3R5FVzWpn7tZd6EjVO40pUe6ryxjDehZk6WRWAsoeustHZIDTYKa4TCZQLaI+spMHe1QBM2uizd5
bCk6kJMvIQKkqbzth/5TT3EeL4PTYkS7ZgKqEZH896bg4w77zWqH50adD6PYXpMxOk9A4AnAd4Mg
nqhJfQ2mkbSkeJFRf18oxKjt8A3eEwpJQfBQjtlbZhTPqlCdquH/k3Rmy3Hjyhb9IkaQAMHhteZS
SaV5sF4YttXmAIITOH/9XXXu0+k4LbesEglk7ty5tv9lNKc1K3Ks7LR3o5t8hAVM1gxjyZT9s4M5
DR5bBVH9MiOju1H3Z26zpyCNnpu1PIwR2bAD5q4sYCE9Gk6ZH4JKaf7IyPuoq27ZsAHEMDWxQPWZ
M5Xha2xZ2J6R5vtgR4tx6KUlhXy9W+r4Ctx/Jxx1ULfF2clbz2nnvxYz+VyFC7RxeJ7H9FdTI1gM
nf5em46sbfch6QHHuyXomPaD4FXE/tjeGZLZigLbU89IslyBNKhrXLDCANeg7IeLFsvRrUDIKfOe
UqynM947A77IEjC5qafb/q/TepeGY+l7KG55HKNaynOYgkuMxVQOTE3HYXA2syqc6SJslDVfnmdQ
+D1h1K6D6A8mcWUJZ5OR6Y6clamItkzdugxCrN5FaL1/i2IZG/vSPAP8bpOA4CE88q8zLvB1T1QT
mSZbMWgnfi7CwWveq9DEd3lFkBPVlbcacmO9eHiJNMlYgQFW5FIt6nDBbD7rX67WZjsP4D9UxljY
7d6decCb1+e7rnY2g98+dBGhgMUrB9g9sSc7G2I5mnv/anL1z64QBbzM30ZV85V0495a55Qmw33b
O/fEBhy7TN81Q7UvJv/E5fiLF+Cd/tJu3KYiyMVQjHXeUQCgCYP6T0vx7kTjHVmbF2nXCxuuv9p0
pOMWmSV1OL/kAZrlwiUcFSintYds1XFNh7WjNv6IZYd2U+vb2WZnfUbV+0nbcr8oHNd2pEIe+naX
O/E11ZryYy2/fZKqNoWEh1H4yc5d5XtG3DoXUvYgve7vVGQP3iKrHaiBLcF9lHWk2vbABqWyu0QJ
JDKn7kFZwKRwUux6HXCMrP3RK8ygfDkGSu5Es9w3Uv8hMoj8ido/pUGKBVEW732CzX7paQfEmN5X
JTCRzKAhdzT+h6JePvK2+UxcspmX4quf0jeVDi+kETw0wXiN625HIOJb5KYXm4yPhgDJ2Hf+S6PO
cOHaeZc5zrIn4PkYLz2mHNJddq4IADd04tWLIsg0iNCN1VgP/Xr5Lyf07mEY/fDIaY86PepjWhdP
azuLfdp3WPNb9zGrIBtXrYZoEyuzk2P7n2G1YOzYlHKd5qsf1Z9k8iyftYywbJBRRp4mNVc9EVfX
1JxW8kWEDZ2su+ln9Ho2eKJHop4Blk0pqUt+muMxHYQkDionJRoMt3CIEO2pkF5qdjLZeO/PbUql
Ozv4g2sWu3qDf60J39IMJbwvFKisZtdnDRGAyEKrnL5Y98H/NxcTyexMSF0yZOs5BL0Vp6xJRT5o
rJTiQvX5tzv6CLrFDBCzfi8qCc6rsviDb12pywpD3FT3Yyr2Zag5tKvx01Opv63zBiAYeYjrTAHJ
lidmx9pmb5XtGIGa/tBySRMYCqtINnQCHgvOpP1NQXfQdgQqLdknLjkug7qu2QXu3tKifvbGGCMd
V7zMv6Im+I9jqz/5Y0HzNg5saS6E0E0LrtUICyEt+pblt0tW3rKsrHPxqqTBIu1viwq3ceS8iip7
yMaJVJ9Q7AYn/s5E+1VkA2xj3hyOkfqgs/gHUeSaENvStcljvKBdKYLRtItZMYanU9kz8RjvsQf4
P2dyPXmvcsL1QXo9Rerw0VOorR7FqGslI8Lh2osZuza7Ko0C89TdnBFJfkROBPyG4ufzPIEmQeXq
wKQRUQK1pW3OPW3rm62Dt4rlDJdLxvGdByMXjfItdg6bouQ/nbqyOuucFlU4iHV9mODn6Xp7zDxo
NokK6FWrbrjPKeBlksBVT5i0K88G8Kh+TIfS10bOPl+ak+9G424uqzftG7mfK5oT4XnPxmH9NXKD
Oz122b5WoOLVwnbdbLdN/TXctKfCZqdWhSUb6+rFsWjwmmCfqOSF9CTlz9KPx2SWd66g8smC5q5r
F58ilxlpFD06fkOBUuGhb5sXHQhi75j3OobEPVvurZpJtFrm8xxjyFnAofLR7td0RAoTNzQrEV4m
c346l2Vv8Yls+VQsUDoNXMQuQG4RXfDYDNHJwtMqcl6chUDJZqb4H7pHImieCIehnVKbPG4YL69N
zS0+ItIS77KxDaH2jJOoDnMN4ojLMjXxqcwhhFEWnpcOAXGIX5TfX01SB/sijw4rYD3uNkCAbvlm
VLZHB9oQRveWLRMTBSi0c+VTTwy8yT5DHa9uTmalLEpMBgKAJNswDPcTO9/35ar6FzPNM1TWFJ/E
uLJwQ8rzTCAXzxqcwBbPCXFJr3M8/En76m0OBStZZBmd8kLh44rDAxsZe0dFb2gqJzEwHV/bg7Td
zq9vNIBgl1pOyWo5U3n81CHP45QSWFxRfieD87EiWngrUzVVtYDna+jtBZ8ehqDj1Nn7qQAdpzTY
u+bMSXbqRfMgoPmFE+70oJz3I5g76tFTFkxH9NRLr83ZX+xbkIzvLFXSnQ2Ubo1J7wk964hsynei
v8GFU30uLfi+wM8PYMW+GxlDMcCUFt2UZv8+6OKfKB7NrmYHft2IvvqPQOl8V/NN48H/ybs1fCIQ
cvjrczBfJ2oImreMBLGxCLezq4efvHAHtmfFvPNde/IN5+FcG7w5BHltwsAAvZtgWGZHZ3DOUboA
Z8A6IGlHpPvH9pBx/A7TuVwI3GzWPdfWWx/a4UhGcgjwaYFFlbE2UsxZtIeacjCW7AoR2y+PQfNO
dOZr6TwSxLiUNh5L32j78iKN/acIEwYCAN7cLOy3+mYP4+EykF96N094RJdxhsKUgQdvFti1vit2
kRoA3jmCeMkQynLS9goJdgDNxo/7J2pB/HmSEWDWV2zIRdJumhhaSdUa4AmZus8JPo6c5l2gtW1V
I859lOznVYBRJp/31kMP10E3eq+j7OoaeeZRIqtisQMKhW5ffdmK6+y1xb4uqEZDqxBqcvvIsL39
yaq+RrzEnLnsQsrMXRzGNVhtwxAhd5KPOcR4lmrS+WY5NkdbjvH7NIfNJ38iBXDkL/FV2TX5nmzP
nysbDnhlvfgXYu0Xss1d62PysUZFZ1dFw26t2oM/6z0EAiAVdNi6waJT59kMhqDDAON7Lc7dRlMV
z1OOjcTMAyU92jjHsZ3ITfeDvVnFtfckWMMaCbsyEv9imQGbcpTg9gT1uUAt7DrzU/WVc5ckCPl5
Fx0nd9jaqv+PtecbBoxDL+iCm4jIzLPmF1/4uHUQejZyya+Nb3+Lxru0qXcJgdD1wS0Cr++nXR3U
AU+AUz8VjXr3I5FvPJ/etyP49cHTKqSbh24g1+W51NO4Sx05XH3bAxcOZgQVWLpPc+Tp+6bykNRW
DzSyqp3ocbKpx8oJttaNnwfZxZlqcNr5xAg4jwm8CbPmzkMOMVHybUJ3fizEZL7DBBvj7M9ffl8/
qcL8Um37M5n2s130G4mjN2YCcnCXutDpq2I3hJSWjWnVhi1R/Hxh/h027oMVADQFC2tnlC6xi0uS
zyk1u70M5htYTXEhdKfYqc5RVtx3EgnR02Biyy6Ev51VV78xoMRYJH8YU9LHVM3SQ5uk8K8phV8Y
lIS0Rqw6cpG+lAm989BYccjH9OxahhRdrb8s4Lsj2/CcGmtIeEmMoXVxl4d1YPK7jJdFiIvbBC/u
mFZ36eT9bsvqJVTNpyMMuML4PKzLn8ajjugjhL1gDOmuHWZpLf3Vf0PYkn/CS8NLKA9V7b3ZVL8r
7qB2BCS/pmzSDPS784QzNZgIIhjIMCiz8lpTVKs+O/UDDswcNB7RuP1egDbZ6KrtAAALecm0TS+a
bL7D4lsk9so04TVFY45kA1q7RkoPT9MshwPxjcCSeoSvpVvkdiqc+jfN0ymNzB1Gh/1U6QFrr/qs
2uDA9G36Kxmv0+5j32jE1zBzsZXpoy9hijlF8KeYIFnkQwDHVHW/S5X5v9lwn2jcU7CFOGCoaxp4
72nJ5ReNjLPmYdCHIHMkJay8+lo9WkNqdRAy91CPKppOgUMrm84r0NKoP/rl8i4Q3je8g/POaxxQ
vFX7YEZRY/mYZbNfvNo5hqq/8x3sU0l9m8dEFNQ8JStvi6OhEw9FNO0NaD6RGv/ehd4+dnMibgi/
gxkZPLTLAOmkOoo6e1P1AgIkE1ubFqhYCiFRl2OxU4Y0g2DNo804GVbi++g+6fmgdeR9hmgcgJbH
lUR1NvVNzUhC1y6OlICdaJHvR7Ou97nC7luUAHudqPpIKu/XOGVP+YJLIWtpnMqasGwevJr0QsYh
fAoauCJr5/uiybiGscauLjpX2bA2XPK3bGOa6qbnx2zYnM794iiEftH1+CVETph01pb32npPg9D5
Ly34ISaLWjnFK27WVOBemfQju9tsXOfHUlTlObC3n28A8FPmMvrFb+qSEVe9afsQZc+A2QvSw1jl
/zJP1LfyCftnaeqnJVKPblSOh1AkxKikxZX5xrEtsAtNapKHzFud/ayTZZuUY0ZNbS8uvrpZfLgD
UlPiN+R/NekIGJdpSwGGAA7X8lCNnOsy4rj2GKMtEh8pb4QJSVdZhnMY9M82eoFMSQf5Za1/19qP
el2/w8q/OvGabPrwv0bI95BPFiXvn083If21O5Rd/RMszX8VgAbEquKgDEbbclDveULt3awBdj4x
0zTnbxoqy7YNy4NvKI5TD3mrKIuHrhjMppsSROu/QW8+pGzx0Tu7dgwf64AFwYz6vUx8/9CHkmxw
sLKQfE6wiZ6LIP9ouuivV4FoVSnVixefnRun0U//WivvGLi/T5n715D/KS1r7q4o/4KwuR/IQNw0
AZLNMrFHZeYvLRvCDGIENsgUK+XpOVuxdobiUTZgkJ20wYA5Rlh7hyBD06v4KCybD9sx8Zf9LStu
E83df6Nincai9pTjt3YjyGku4kXd+90mayVe/Gra5U0Js7/S1x6jAD0EDMWbh8kPEn5X2bjPLRdb
JElGogUcRghUJepZK1Cy5esq8WjJARyPSLlWcBjN/hvvLu8KHVjv/gl8ffGzmso6HH/bAgG+niuS
WcWh6YiIbaNbsxnwmZqVAoCI1l8FZzVm+u9oai8pkAyVUWGuQ/lC/Do4ZJk+qqWK3pn3F4fZ6eXG
WfueQaLvvZe+md5X0w87Z6ZPHEbGZ1OivyLkmcLlqygtWDoii5lpH6Mojz9/cCfWzx2892Hg3FHG
H82NWs4AfxOIOTvkBm9xHV7xrYy4xB35mIxU9BzqbFFFwX2+ikM15bsBUssiilMH1Rd404PbOWhi
ZAl7WAAyalmNX5uGdh905jkeWXrr1pfY19+BAumZTDunj7C40Z1scSccQQLscWlxv+T/tXI4sjVy
DEXzEsfJdJymkC+nnCEb+i4IUREnsTAbma6pqTKaIs/8LrpHt2kP7UoJSWb0QxiODfoU1qeEu98L
mVEsNeVD2QRcmsM5yf3nwpAhwULLpZX1QfbgRT3porFDBJ3s95pQUDlO85YxXOgTvU+8JeS/xsc1
1GSzboy6bQ2gxTRhQrSSV873owZ3Wszpfara9GFOXP8FiRJUYIxo5HT1aaEGf9YrL50ncSZKXahr
6wX91ZGCFnR1OaTSovnXa2uOxRh0ZxcwIkNEuyumG4b2Bh5c1ih8C3TGEsbAgMx0/BPp3z33L9yn
YBr+ueUUvFYpeRGcSdFRlwlrsBNC+ioLeR3lUvxwqsX9NqzL8lpqA015TTQ4BSP0HcJjD9xree6W
/syTdgdnMAJZrls8gJm4dJhvqC64viFkdIzWQvXba0cApovf/4qn/mllWHWu2oroXW9JOHLjYruI
/luqBtuki3Bt9E0PMMh43bz+agwaZDc6JDEHI9MAJ2xogDLf3k1LuvxOl4iYLABcNHGsyJBvHWJD
CdTFLVxx6GhiL44a9k2p/7jdgkSHwd6bvV+VoHbRGH1yO4tnipL+w9FgZFXTEggS9ecMCXpnZGf/
ssfUP1bSy3/6efB3ng8EqIDk4CzD+xj49t3zAge0eGbaQ17M+P1C1xCmVwJvH5OdV9X1oZ09Jj0m
D8yypZ/+mk3zqYUE9OCmKv6pvSx8dVRWXL0IZLo2LM8HFa3dIFsEDWWY26xjur4G2ejcwcIZfkop
nFMche0zpgrW1cUqf3txV+87lJ6DMxLXGlTpM8/xm2FYd5Ryrrb4ENjJbjGop26Sv8WOfM9hCZFB
II6zXt7XYSEJsU9BKesyZJV2lNQF5BU/07M25zgZfobbyl/eYnxye/YEEbypu4mnzANKZ0XH6Znx
JcVMKtz43hjxUQSIqHGxbLtmWkig9wTEEgYm66Q61q+0xB+Jax1FTZ1GLezeNVF2J3uOuCpe66N0
WWiwk+Jsb3E3JW4FAtwYQo0bsWbbuJrED0Nmu08CzwE/XkYwLhuZrPuK1wqKBo9aU1r1usKlvx35
mP5tI//YbjX3QhbeqUrceGd78VAmLqEDDoNjv0/eYTD+1f3E01bpW50ObYXVuOp1Thsaepat0nV+
b+v+OUXuOPjpimroHJhj7V2L+0jdZh1d+4lT5KbapK+VNiRDLFyvo6r29BSXNPRZ+u1CtZ19EMJD
5QX7UJfXyeiXflhPfVHde03j0aE5/j7IrIBQ6B370UDAE/ScqK2fqcPJUJgWk8XMA57lREUpEIR6
pslj4yjDCQOfDZOJ1/8IGYuKBR15WmnB94yf965cufmLzYLiWrkzzteOiOWV/mbrJ5ZeZuZvZSfc
vlPHhlE5jwQ+s3iT8X65tT6olLiNnnI6Q7HrqzF+aLW6jwTGfV+Yv7WhT+3cyhB5xpSC7OZ0l0dt
BhBZfvhF5e3mTIJXwqc3NukO78/D3PVbIMmeQriL6koQLB79aDVCnGZo87dM4ulUNPD2eTLY4clS
Vh8Kn3+5dDNcVM9Rz62J/OdhCWrg9oxQPENeLmsGQ/x7UAHBNK3PjwATjBytpWHE12lzN3V9OF5y
ps/tHlGnuDdNNLPUAsYLMKIIs+IceNUg9n3vLj9j2UeYynWkGLO0pkDRG0YC5G3dhZQm/f9oWlbg
zp1IIn/UJluICsLbCGYnGFqWcaokNV82jkqFurd6cjMlS30p5r69+J1FQZ9iXNKXsk9X1IPCmLe5
jQTEHzprImOwaETO4HUkP2sqImchryMSeGLY6evFd1w67Z+piCoaar2M5QZjGl6T2p8itSloTn7p
JYnHTe+FuYMZomjcfSHJf79IgUD4Nx5lX//zbSCw0SiXrnMlYnJ0+rugxtA8YQWFepl/z2DnKG9Z
SukWB89gFmJ/A58c89i3OzeNs0939Lk0GkRiJ6wwijPQovhc6pdxnYmYHcrpUECBRDiYAbXNJKnT
HpfPVlQ3lTfS3EUWg2MjuVEGp14/BsWg2MeGyKpS/NV7bXeMOxS0cEwYFbrTBaOgPBEOQTimcthC
j5MSrVRd7araHV/aHYaVcyifGtwDDiFlGMi7R2Wq4VQqyqXE7S6zi6gHtoy1z3SoLsj3aJqNw9tV
hSx2pqU4tIlXMNzLYzpNWN3VPP8WS3arlJgCeAhsvNEp3gpTHkXiYf1gJAg8zXnKV2c8BuV072oC
wdKF38Okuxg9H3qHU9IbS7YMFkxXFIkr1XXvcmnKvjkvLgeuLdDYhpkwAXonuk9DvsaY2//8mOlA
Zlx/F2Xlh+d17tHNovkI8k5dmjADLmJq59y6tfPR4s07rGXDBl5Gk9MwothkLsx2zIL91ovn9m4K
02k/d94EHX6KL2423ycawMu4xmRDzOG7Z3PW21cuOZYSsOat6rtq7HiX+SBMN7Zvx9dhLexVTFG8
qyX8x9qt96EzBHTHcORaiXU+N32B5TxgUl4W+nvoFJ1i498Ase4/z6cga2pD1mVb2WM5z+3V9RBT
08Gddv3Adw0qlt+kteO9XFowFv7Ewl2P+bcL13bbOxS7HpsG7EphsWnbigUB4zPWdFe+zhvefEmo
III9iWKtRux0ahTwpsfUUxC17MeEss/MnzAh+sE1C72bSqxGABPeXP5NM9sTHlLkx2l1SFXsmv5e
e6t7SeP+T9q0w7GOlo4iugBQo/LusZncalu2XYL/v83PjvII2kkC57GKPRqLxKnf+rZeroVa4kc5
1GpbZk18X1trn2J/qB90jQjV2LSieStG+5E0an7vw2V9ZAraPo1h1D0zsc7JU5G3NcLAH99HNMZT
UUrnNy/SeMB2Vz7FFXqJ1WOG1YA1SCfISOwalHhv2jpihCKwH4xJ8VSIZbqzsg7vp2X1t2OWKii+
KKp169nt6tBp+VBExowDXmXIPW46iqPrZKy0LYF4EJTnV34TtDvjSqZL52HyjabynA0m20Vd1ZzG
ypJKswDZU86qT8bPfybdDwdOTu9O+/FMUwrbsaxVsXd0Ub56Pi6rqWz8B0oHTa3aeaWnDlPTdPZf
EDfRwDhYAfMmHPv//ydbYgFFEvJfq65jkKfhTutQvIAQVsmr5yw9a0FMHEIPv0k1UMX871+oRLgz
fO3MSS624PjRrSGxtxCs90Dn3g3LuuLni18rH69WXOinIDBAMVJs4FNGXtLC7+MclzHZKcEC53vW
Ge9PDnjVES108SxiiCQFg6G+Jewysyv7JFlI77tqf96mUcRKtKuLt0JEI06EjqWmEbK4kJNk3u7P
n60M1F9nabNj4+gpOlgxRv81RU8Ajs7X5KkJLcZPj+97zfw0PGNC0AxKRzSoIGfqodzqbNsOoLjM
mMZUc5s82UWX50G44HBSgBdxnmBzbxd6sFRGz0xES3aMi+jJKn4tJiWEpfb7dhvjajibsb3JsaYj
naMV900aO3eq7Kvy4Hqi26GqBe9lEM0HPvL0Kcehcq6mmDfQS7GL5hU1dzCiF/aq/LgBBH5B84R9
s3pkNEbcMDYb4mM+Gv8sqSKvLQTuA1ZsMCCWmA/swr7/3Je2f/T8GF45Az+iA1q5yyeZbxyOEvBE
KZrDjhuvAqfZpIcsSbxTNNYuKzUemV5gWwBYr/txMYG3j4tsEXvf5v5y56VLfi47IgPyAGnrxUgd
PLagMr0nJD4WExBEvFSd5Kpmf1faUtrvItHuCyrlLc86ReWG8oZIR+aCohadiCKMeO5IIOWJuyHq
hik7DUm4HioaKP+d8nUA2dd7f4Z2DdiSL8K0wQFS2zxhjygaVKIw0dZxlJ9DL2UTHVWICpVkvzZ7
t5P4YiUA13oo/zGljIvkBR88BSX44KO3eh+9b1dETEnzL9/Ksn1pY/WkwH4yNmzI7MCFTMp9dZjs
PP5Q/jBxBcJ58lp14ZOKd7czpymJ3V74I+PY31d6vWc3EAjhTL4Uo5Wrn7kvRR2fR+RTKs51C5ae
z2AAmdNP4BGL2ySzG9p8b50p/tXP7C1FGSpz3qf1I2O+3xMjZe6LdxNgwilEQl/UpL+pNd2T8Itz
SbW1X3x/y0HMo57b+qVugp907hMGUOSdOO7HUBFtNMZFs50m+UkX++DEETbIjt11vAQ4ajIm1I7t
KDHK8FfbuoRLoGL+Hkw8o4CLz5thjTWIT/ybggxPwXtRCUqx0Q4srnel+9lmzUiyxyomwcQ6y5dL
ZbPMxRs4jKR/VnIt7yL+n0PseZj/Z90evRH7f01cqLML1kTyzcceo1wIfnprfN5Cqmr/ARiqPsxL
nZ1jg3Vvu1QeRilapincjGHf7UU4ji0vGOr/ZhFW8TWacrl9lnGQiH/pUjfVC99Ez0/J2qTVqcvn
DpRLFZhjOEX1sQmSpD/VohjGY1jKAqpDsa7iQstQNXXC1nORC9Zzei9z/lVRnL0UTp6OT5lXyuCN
Uqe+ZZs4877uyL0cQqcjZh6r0hO2CJrJPnVYzvd+Yz1lNFQsDzoIWIkc06vmY79fdOf/qjkf7iuV
fjEToN6elbpmPCJh3xIyG2CNS2uNoFaeVdjCUuw9Jznw2aNKyzL+CEdya7J4MA/luDY75OLnuYu8
fdRkvPBU43vH4IgswAIztgqmQ5xmzPx1GV2GLHhvZxLV/VTf1RUTTdWix8XpJgzlfi06s41M+y/v
1WEo0ZWDwnscZPKmnP4POsxjwD2Yu3gG8DjcCD1jv5OZ7YgrZEK4ddDXIEvKtyJoxoc6d/CSQR4Y
V8vpuriwElLhYNPdFty70ORD7DRSirreZ6mXbZIxaSHmL61+HUas1Q1PBT6jGB+15dp2zRoHZwzT
5JkI+kg5N5hBwuVecX1s3FnAtB/0OWUj5xQMgf+d1Mr5DMoOqpkrxZcRueKkCb+rtHuj6eg3hcP4
eMVAL+XwJ6SJwKVdQwW+Xxj+5NDSwSTo38Gq7gcc2YlDDNO6AAUyav1rndvrUzCZWV3+MmUX/eBO
xK1VtAHB0r5zLpKyPk09aIXEtdGOQgjVOIGTr0oGX3fYELjY5fIRB+mvQWTMF6w4lqCdN9CTTxhJ
DkXPfzkd3YPn5Z9RXm1tqVnJyO0v2bKKEFh8ExihKih9+GA3Q8UCi1nGX5Rwd4sgL69yAHHl5qD9
4T9hq10sb7TSeMIe1qTktwku/KpfdoyybtZg1kFbRM16Yo4rSUACaTRXyaVd0mOSjnsndV9GEBw2
iJ4qh3V7koMKbV+05teySO+AN4P9Mu9svfmkUrDp8QC7aVy/Z5ZMw0E8TbefJ1UUBKxrLcOC2JVh
4qxZYRhQSVyMAXrPQULr4/9DqaPqvalDYKdxc+d3M2ZSI8JzUZBBZM+mbjE1+z/4uE6Bm32UmPpC
y6tR19c8tpes6j5mXGlZ6D7yzO5pfO5ihhFZybyptxl5jflj4cQXHcyvs6/fVKABsOngT236Tydh
cjQRvlujhrZsNvHqbfOU4zMNn9i4YKbVw/HrmgfJ6pSa+S2RhFI4hMixP9LY7FkPK3iVeD6qBbty
SEvdelv8TIBkDAshdnxYCtiPlfOzQr7IpujZoZVTqr2IAlZdtF5K9u4K49cs/VKyKRYOl5gcLMkE
rsN7sO9n/dZk7AmWAojjLK5t1l86M23xmt1lUSsf4jz7I3IO2ymJiI9jYl8vv7Ma5ZlLfsdMGx5t
+RAmvKrENz97oDUZEvCGsreRt8F9ZKLniqWJWJiPIEyvpEY890KcgyB77WT/VBnIvw0j3dY+hPCA
61uXNHYfecgNUmUM++2+duL7hdixWGh8B83FCNIZWkCvKcO7PmW9lj4ECPetzi1wYQ13aElPLQFm
m1zxOvjMXEDqf0RDeF2lfxzy5pwKdXCGwkfOYwuwk9eBlasCs9WmGvH6KobcvFNA71h8MFN8mPx/
Oh1OajDfzOzPRjK4qG74kuiz1AGcRrwnmQHCVNjpy+39wzRNW80uhuMNr3MzgjXHNWKx326dGqKa
6u8LaR571vY2SQnvNxJXYml2EhGxbLm5dfshI3F0uCdWrzmlgFJkOF1yLG9RP99Xvj5pL71mc35w
53GPleVBlXI3JjEhXvW+ioLnoFl/sT9KolY6/x093lrNVnlU1ndzQRRsz5qLYjASRP5nzMyzu/kd
R3UdmpsHy3BHlbQT6DX/3LD7qmRySKfpLhPBVcYGQgbrAJgO2Ua//S6ypAU45dUMC8ZDuZiPZPV/
16r5LbQR25o/bHT40dJtbBt8oT2VT+mxPGbJgBxdhJcoU5+Ov/6ey+lZdsU1ZOWqKKMHq+qd9f1P
yqvzkkwPfeI+M/OkH43jv7Jg2dBR9yFmJ73oXdCvZF6yCTe1zifKB3pOYOy+iPRnbZge5lLQwzOS
iRf7QqjKC+fg30Zil67DO80Ck86QKcv+qzbpV96o+0IM5//j7ryWG8eybfsrJ/r5IAPePPSNuABB
byVRFPWCkIX3AGG+/g5kdVa6Pn1uvVZUVqYMSYEQib32WnOOif3zSaKbR0SeZ3uEnXpogRylpLGv
3z6CUNxD3vdmhtosrBJO6s3D8Kd+jqm5N1HVBoj0Q81YaFo1Qym3C/nt1J6/kVoE/lTU0gj1VCF+
LGuYYZhuOWa7tNNWuQkusa69mTYYF+Rkz0NuPg2Q6KcpGWrkbl1q8iKoUPoOBetONq9kYzkOzWum
ET14U+ZFYa6aSXygWcvWzPZN2j0NRsBkkJxrkPS8PXQIXRlGfkg5t62fmSckmKvOzKD54VfsEnr1
Yldvq3pg3mOlC3RAO2z/RFbm9VsMqpvXyHoQ1DW1zUqLOt5OLNjlwORdoVQyQu89bSH68aJQp9ik
UpCmHcfVYx3KKeMpHYpZqln7so6XYa/UjgeVoc+kVaPRd40yYVF1FbgmC7UOE7FAWCdiuvV1eZ2a
3QP9lJwhLgF4oYboc1Svel/sWW+WsbWI2D7qPvxMuiyRxkBRht/tQ24R1GjeRN1B0RucjOGqkopR
WUidlUh3gn67KkONKKKVpqQ+lcZcV02xtHl0lyTia9drS0lEhIomk15pt48G2kppEt4YC7VsM3Sy
CWy4BfugHF48JCv6yqw1lLY0QIMGoVDRoNdihC/5rUob3PMX+LGN9Timz5SbrXOL42MewkfHSZ35
97XQi683o+02xq1VnbLTmDEaKUrO2OzWUW3Qs21NTBhhXAw6uS2KcIlapZ7C/DRD2jP+1Q1HDOIx
Rx/vV7DLfDy96MrNQngn1ZFUFhz8VKM0d6u6+SRoBaZ5nLLBKcYSspBEuAHbrOhRrpRbbQtDSF6g
kpFeVbZ+s05o0yivnhDK40PNJO8imgx5N8RFIHozYUJVfXXOyxvCOL/BAqaaF5pKz0JFqiJBW/vS
Qy6BJeic+C0whm5VmDqqM1OizB0OVqc/DObIXkrqxLlhCTOGt8owtVVvKkpDEwxWUh45IZB9EWjS
xewfGtPwZ6kYPuAmOloVmyT2ChuPMS2aip2RyBsjzHeKDJI8iuZdyUS8qM3TKElXNl4LVVOVme9j
6ygavK2pwBRQZX5WkBSUBgiXwD6fmLo9WgIKXUsjLzBDQSIOw6NmRIzSDB0hL90Z2VuhYLpH7rZV
exOnlpLuqc8HciAqZYwWXpO+DoiLwUKTgdRmQOQCVrFYOJSoEnaEIEb7bkTijGT9hrocNe1AL1n0
5X3WKa+BkhlOqoRcPfNIJ9A0v2vD6PUWRal9C5Qt3lFYSCowF3TWxZwrJW4KM/yQJba1URHW5EHK
yNPRUaxHC8BI4kfs3Et+IjbI0UCjgwVYR7ulGxELF3YMopyt2Jv/d1N5hJ0xUp/6eITRF4Kb50bq
Dp163xCvvS6j9rUQmCs3iFYm27stCBOZVhSat6Y0+vtOz9nDa4H0OnQwUwrmYehBFBP3+A0/T1qF
6zhTDtbkkotZM/itj3mxIhaDi5dusHa1DWX2rWtCeY0+hehOVb16gUj6I0ARMX2p44qTgr2PXDEI
QVOuvf+RH/+gLtZf4Q9veYFjwA+aXz79Pw95yp+v9/nzNn88xJ+fcpd/PeTspXn56RM3axiinNqP
arj7YN/VfCNNTLf8//3mf318fZQHpCn//EeR181L4uTvHz/hjGTi/uBPWMiiqBY0ceKx/88wpI10
/V/v/Q2/oX0xJEmRYLIzoda1KW+i+6ibf/5DMPiWZkqSKJKKZ+q0gb7DkLQvqoRa09JUxGgTpOM7
DEn7ooBXAg6v6SYMecX8K/iNPzjuP/Ayf33i5i+8zDLyGYSPYOBoPVqgZx7HN3lhwM+SZk++vtHR
BbIRrLvZkLrpY188KKRMP7ITndJs97TAq6Veb/t5r7r9HK8yeB7iy1gsea9vnupPvp8bs4RtU+0m
3o6rml1/8lgCWdG5bRmrZBVCVmMy4TTy1ifDdrAr+EsT/nFda4zleWv6K7WDWuHc1BcUb6RPaKId
niBpDmvNn3nDMquWUDfLXXjKz/CIXikde22RQlBndI+MAi3cHjecGG0kfa0jtBre1AjGMcDpFXo4
FFsG2GYoBBB8bqDynH7JN1GM1EwL57dlcEjPH0YOVd2bEepwZVaE7b4mTwxf6+wDcvMiXXQ3l68b
d9GczAo07h8orj7Cc3NBS8IlIkYjVax5Oj6z1fvovqTTPItm0lK6hM9Sw1TGieYGJHdk4n5P0wmB
6s2aY5V5YGbJ3aDAyQ9EcZRvynNAny5wt6k86wlbhL+47rqFuVUxd6/GO5ZKqjlGzuD8+OWxvXSq
cRcSNIHBV32S8ZLosHRLFB4jDYRW2TTU1/RV2UJxMo0Zwtm+jm13ymK1GC6A7CW0eea5QBqWyS7Z
+fPu0l0Q4eBEWfGPFb0R39hdwsNnTCpqOCsW8SE9JKfbToVg3CMzveCpfJ6gdrCQ03l9PyGSqwUP
9xzfB+twPhD0KhzZJF29PbGvm2CXX3q0/ljrHibNRmrXSxSxWLfrA7uK/RDvyuXQzqWrvgfbdK5f
kw//PjyIG/lC0wHZIIbA9F5+FS9kR78KR+vaXowrrIFX1beXwkN5MffjzeUP/tr6Fcs9wiyY85mj
tnP+VBF6VGgftnTtI/c92EW75CxchwuLMs8vnMuXvp3pNc3H+8CFEiUuM9/BPjFum6qlhiPAbVZo
M6lbsdMrHMSz/It73mmgot4zbYme5Uv1UeyEq3/wD6fP6MO8067lq/UgPOh74yHfIGh89S/yLiCJ
hNfvQj4Bo80/WQBJcn6mfAwfmeqpC77Krr6XQDTQG5xPN2Ky8DkUTjs4xZtP3fyGMiR8DV+lKzYz
672CD16ueYBZwWvyxvXyb3rtp+Mv0f2STUT0usbc/z+ilzjrP137/929v4Hw5C9cvUVWFunXa78p
fyFYRJTRe8iiJhKf9v3ar3zh61CZRFGXxK98pT/RS+QaIemFmKRjAlKm1JBvC+JPq/H31fm/sjal
CM6a+p//kCbqcvHDtf+3Q//l2h9XE4ANqeQq1bRTzcBvWUZh/YJVj3pBpy00iqW3ljLeHmKNqjG3
ys+6z5Jl05nRoydCRwb+Q/B7rhdO3W4HFSJoKmk7VMi2j/PDK1U36Mlc7oaWdsRdH6+1aPI+BQuW
HVdn/2+kuJlpPcNTuF2TJIwco9MxwA5nhg0hig4otzAI1qDvqhRGTDRaj1JizWm9GiidG67ZQ3tD
UBsh0g6hwQCEUnUC1zBeY2a/CM2wNWJv35fyISKfhFA4JxaGp7CSYlTpbGURW0wkgjAGph6fcYRF
CoP6YTb1x4gPQ+mtNTTHIvmCnM5NfaTlSYv5mQ74cWrko5rgMHnokCt4jlVRgmcgMwRt8hcJuhAC
ATeZlAqxd3uywuLg9f0x6IFHRzhKowgYlNKzTGItbM3P3NDKO1Wkyo/h3HoK+e5xthd02j6WJKOx
rnwMXDtPz05IwlqYcsyO0XtXd2q1R+A2a9LtLcpmebQr+SdOzc9sRHDQY/bd5HW+9iWTnUPhNn66
U/pu2Wv0pJgCPaVsqItp/w7dhJ37RsjDjZkL1OsFZilFE92COeFM9BKQTZUBRippPbLnqgB+LZoE
U1AVdqE0jpFDgHUwImOFjDlDQY9s8e+LduNtpuhg0S3dsKY3tv4fry9b9bf03t/u/a22tL5w+ZgC
Fg3L+Jph/b22tL4YRPPiv/2aBaQY1LPfYs7UL1zmTIpHwwDGhtLwe22pEqLNhQVJ8B93+0u1JSFC
v11fGBRLxJ9peBxNpFV8/+3lLsz86XL038MN/XHde8oKy4hq30rRmCNaaHGP9OO+8EZSEGX6jj6v
FhSEMQijcucjkb8JYCDJNINDySimO4u02I3cxxjez6uEHQ0ML1PBrIygAKcKfsMt062ZgnTJUcas
BiBuSZdbKIZLnb2iL9JJ08RbcWplrV+Wle8WYvLoeVq+wLGecfGYOLG51CHrJreQTaZyrlOfnrFf
hyehr1usf1ivoA2hvUyArtzQlHpVBFEimQ3SsGNUik62osATyIqccC44TyCx+IuwNdpDVdFOQSZR
bA2Gb07RmJtqHM3laAzWY9c3wCOypqVRWaWDGxQl9r066YpVHTV0R+mbFgHFrqi3M/AvKJeLN875
sO6CzJiPfX1Oa3wDSXVILADmvvGpjTjl6emsZJq96qg/FNqoLw3g3WV+lAYRylb+BDeO5gpnyolN
LgGain3D8tSl2jVvaVEAisyGM8wzhQkQMJmgof9CFZtR2sZSuNdCvydW4M9d1L9WqB9XJO33BenH
17ousVn68QWDN6zV6NoqKxFH0PyrkaHKAdIX/oQLAHeRCA9aS1w5zznqymtG3IUBKIUmrN8crZBA
Haikg67TX9NDZlU3oALQOTDsm4pH4Z84hvQpk6BnwmE49WjvG3Ld0HUvhOik0DHqC8kZaGr3GHWK
J3bT65v2UI4UhiZ8F/G9xunU3w5heLB6wvm84YBoj80zuuT+eJOQ7Pt7oX/ptHHdVu5/Pj2y8tv7
SZ3eRxplg2xZovRLpKluhjK2Yt5PoTlKH6Zenzkp8UNPlqbbyrpyh/7oqRZhi5LXlUpl4WS6+Wkx
59PRLCue+tKrplHb5siL06v9VXFDhNqyIN9grGHPpCJt08itYJT/nctBNt6KIrL3NgliE/9jK2Cv
/x6d8eu9v5WD0hdS3QhPNxTLoPqzePX/qxVgSl9kXdY0yj1VFBWu3N8v1wRWmhLWeENT6AnQRvh+
ueZbRGrIBiwx848Gwl8oB0l1//3l9eOhKzzxH9996Gv6VkTtCaFvrjVsNijNIP8fEOwCD8qzPUgo
8PfGvXcWlkblqjtxMR6qN+9MPFsGXwrwRmaPh8R35WoLU4tgtynwTaWBKfcu32P2zSNlT4iCOpwp
hhMIc/9Tq1wiXYcTbhGQHeKnWRI74YRsNp+6YamfxoNGaEAyM8/c3HrA3X+bqek75Ftuzy1y93Zj
JwYwhbbZQjEWVbnilhw9RwdQ8axWd+a5eUPURXK8dEg9xA2YNBZtgSNhl7sKyjWM/c8qWXXpO1ok
HDF2QivDj2eKLa83HCwnRJLspbaSDjyzYOudg23xBuA232ECzx7HlMxupxAbzPboPyHzICSnEehk
+NFaGhbIKTF23C48EE9kW6+JoTgQMkfGmbAMtu1aXASE7ZXIbkPG53jlGFYAGXBo9mcmsmunVm2z
Hma6Vdn0sjCXOrWx1TNpDTeyo6u3qP0lZJBtQA8BVJyR2hXWWEattEIUbAlVvkqg6C9MiVSTYM0I
M4MG2EaPOgvf8faK+TTulpAf62GdlKS4yUDcCD6CJTVY1l0yjw66kmJUR0aM5NVpIVnnc/8rNBv1
z4r+R0T5Dp6EnvvNRvTmjKA8JW0D8z8APce+04QfgPHUvEoeK2IMUNKucI9784h5KzoIEtjihzQ/
SDXIJeRmLSIuWw3eBPgtwbWhuBcyUrzigDxB0Gt3iFiSejuGqwv/V9a8/uCMEfO3VRoXBwFHTxKh
I1Fj2OIO6RPhHPFj1+0MNiiu6H8ihsw4eQmzTNQvrepq+Tti2mJtbmiY8FICE7DovLkIOsSxkg1e
KyKJEre75ybLch6Xy/htfMaGjHmyQW9/AAV+8jYQpmcBg8RyFr8BU9U+uinZiqCmHeKQQ/wmk2R4
Hz6hHUrzHco+SZn7/Zy/ASx4GxnJI/uJJ1G+E2Dxp48+n2IUak48zLhL9BkHMcGjly1iJpeb3xb8
FJxxHPY5naOT1/VFyLESTUBpo8xvO9GcPiQ1gS4QQH7Y+zD4hRVCz34JYh9LEo4nAloNlTiBr8T+
P74gzribV7r9meiBbN2TRwDhgQgGXkr39b11JACE0ATJ2iKZj6c0hSmVtdsy5WPIvzAvYPi5LUfC
g3JX/424LOwW5cF/m04y40ZYcS7vimX6Vh/7hSNvkedvIXLL2xgKBvL7dbuiBqrt9L2eooz+vo0K
7Y9VCbOwAV6f+uDP8mrqiP+r071/Sel077XLr42K3+79w8pEA4S+N+WXLP26MtGDoEOiUsSr5tRD
+LaRoFEBUZo1jbwnE9Ev+5o6b5vgn/9QWZl0UyI3Vde/hiz/pUbFb01qdlA/Hrou/oKIjrxM6Js+
V1ctreToPESrgegYeWnwNmYc7eD6EZ+N/qgCM1Hpe3aOhzcQWhq4pdBRnnJ0S23r5pNkFo+eT/85
YGafYrvGZ4RwfyWpPSr6fSKy1nnH/k2RXet1NXwo0AedekcDQLuQArUb89UQb5Bqt8E6p/LUd1KK
jKp/6I6Gyoi5PlgOQ/cQ7FVPZPFCYeAYDTIqJEclaZnLzcS3bzJCOrMzA+il1jzG5md3pBKjg9vr
D8pGuB3pPHoPoctikBwMGoyma/anGxE/ASGf4e1Ah3yg7uTp8y1GOd0HllVlmd0r+Qo/ePocCLNB
tTVj7fV4ifYjenEQExLn4xAmjwaxj8oSvQu6XesyFkupmGmXrnfSBZF955AgIdIpSdxwVJ65khWu
tOwmIKGTzNtzidIfpTj83I9k3hDTselQ5pMlqWzSZ76sXLRXf1zzxXg9xPJKG9qXvHZlxLIpTmmi
dHLl3STqphl6pwuT9ZAd9HgOP0umII+3mrk3wpVJOlJs7mICEkGo4Em3a/Jk6jfxYJ2bNfBm6ERL
Fof8Da8pBAxMetmAr8qhJYTYr71aEyBsmt+7/TCLikt0UfBSXht6p1e2n0vNPXrzbCmurJfuKD37
22Sj7LCibI2zeD8cmJlNP0J2xj02R62GhBtcBry0Rf4mmJciXIm3DQowexzosXO05AMVgCxTF27T
UfJc/d7aMX4OVxG43TV4mn7CBNnyhY6xmO6qc+AWC3/uk65irG+dm3EhVF/EipkC8163Dz6TE58Z
3RINbn6AG9Eu9ddqQasNm61zeic6xW52pM/QTZ8+6olZfUbxTzIWlYjTVHZJdGNMMbUhtpezi1DV
3NfEDUBCaRaSRIOYvyhbUNhQjFGuldaReF70zeyU6CXdMFGRPDG+dwVap2yd1PCKuEtp8lJpPGaj
rC9aTMwiBUt/5MA9Qrw8Y42meDkkD/VtP8aLJsuWsY6wYx/PC17RZJTdDfaS51HM4gOfRmtxGZ1a
LFJnVJj0xavdsFR5beMiXGbspXGu7rmnMiyWGizV1zxCK0/9uINxBKKOoUKczULpOqzVYdnUa4xY
SHubTkSV8ejf3yaatccOnXMloWMVxG3uek2Nk2FbZstOBhZfksPDtgfRhjuED924M/Rl3yxukQgj
BkSC69WAiu/LZjMoz6348rddhaCKMNCkkSVbCMJYEdiQ/M+r0NH4vz+tQv/u3t9WIfML+QRoBmhw
m6LJTun7/sj6ImvmlBQgy9POiaHnn6uQSRPMkEnnVhVRMvj3+ypkfiEL0KKJToPYUEQ6XX9hfzSN
Y3/slnPkoiExH0ahq+sqx/Pz9ghoqhr6ea9sIMpdYhSWdYY1w7ejZuFFTFAQNIzhizLWM9NLFm1m
OWkn7QVQ8kMQb2Q2G4B8nyvTWo7K/odz+m8aJxzFbwfHsm0p0GiYN0Cx+aU1EGl+GeLaVDfEDoKO
YBhaJIuiPKS6x7XrAn2a/DBlLamHWOJCQiTd4DCrvHTxBnMnmQPA6BQXLhCyGhHHARstZS/eKM/y
ZdUH29CCuB0M7ykkiyB50qwXvMg2G1O7CAtnrMU307yPLC7O0kc5AByw7iGtPeUkX1fZk2G+i9pG
8afraDrXx10GIKcpl/hs3bzkqgFAS/YMxyhF0MHRspuci/qTGbEKja5/w3mQ3jAUMojtrT32nzsz
BZQ1PNeafyrrIx4K6CRPYqSv6mwzEBeFqD7WL1ZtOorxchMozNOLZHp2GQJ0rcb3QMEq1iuE/xF9
QFmMd469iyeuBmQf5Zvaq+/tbdhUhljDLA+nqIZwXXfYPQgXK+gHeve0AMWxeBhraw6OfJ4rDPoQ
vebboiuJCdqGtP+DrYp2Uolec7gSEtNBwLxYYN0UXS7rhSAJXGfMZduJT2bPyBZRCUx+M96IqLhS
vzpY/mddMGMwRhDtKxVOm3ez85j6Pn+VEvg82JFLAcFPXC+UyUohhNqDhDK78Wn2jAuBXIUC8Cwy
yNwXEMmIqxz3ItYNwyKli/mEo6nRU4DnEwkry1dMTqaZXg0VlkOoPdbdAKvgZNC/HeEra/2pGfI5
oLsBkU0pvGG1UqXu2HmAGIMKfEX8ENfJnWgqi9ZPodgzna7WIypmfvuItnMb53VJv0Bg0nPDWosu
r68BEHWM+i1xXggGmrx3sQSqmIdsGVDTmvw6XOie7Lv14u4WbXNwok5561DCMf4BrNn4ll0mGkqA
OxnxTEoCbh24sbJSh31FGIXRbmWvsgV+fId60cNXVpafun8WMvx7yZtlYBmuaHCUPSk+PaRiNMFp
QVAewU0FUv37G35GPEuO0QNcM5kfCzXTdlOh/mEGRuDIsI69IxiwmWHdZvJtmKMKdtNu3qh3Y6gs
fF2c+e0jibtCu4M0YJftZwODYTSwmIb0jKdSNMVmE6xr4wFNEQQ2AhbKBYGVSbezbrdHuVbmrfCZ
SO86XBgzI8r4ZtgJAmBd3N0gCyi4syuCEEizgpIwh5R7lIKanl7fPaBtXDem+KB5tDvH2r1NL1AP
b1NpnVWd2R6BPoWgbhuR/TTSB4uHYXdO/yIGQebL8zbf8MpUmmVDzGHdUVsS3uNZa6tQ73T92jHF
UklqshAwZVq7JWrCprW2aNJjd0sx/UOa0DrcmUTAyfQvimvBxk7sgfMjNBsICbDOuogzJADcWi+Q
xzulZlKJfBj+PE1xwyrKrlLzORRIR8h6mK+0ccLkELN5cMUBPgYXn0wT3oAGUQzJ3c5P+muDElED
KYQ56lPNzdes7DZNEIPkibCGSdWCDkqAq7/swY1bcY3zlHlAXOjnXg1qsKIjong3VbxUdDH3ZYoj
BCQshgKlIbZcKNBAq32nsFxVybZAkIST3hpPwRjqTDjfVA13dB1uVLyzKJ6FO+bF1qlBLk5APJVH
k6RolYr4oObVkop4laTirBGjhUrxFnYwr4TxzJx43QH8OcFLLJdQiy8QXRwVysVZ8CfGeZPldlGh
VI4H6I6albkpg4s5ar1FkTXzxCMxXA3HPyZwP4m7fmrW/77iSCKEPZ0FUTPVX4VDuSAIsjcM6kZt
XoR8KVV3ZO/9fauirwIyU5VkRv1Itv6ziGAjcSb+kKV9TS3+Q4X1873/VRWhEtPJW6IukiRDIiPq
z6Jo0o+JSBYAGLOL/HHCh0TMomlMkB4Ivmn//b0k4ltfywNDtFA8/MXwJn7Lv7wIfn7WxhTa92PL
2G8UEa0x/dZBtbimjs8ab4x+St00v+4kC3+rckVbsJ0MXe0y7QwrchU+sMvlTnJP2uQydGNtFh2i
e1bGfuOvV/mHxyTF8d7J/7TfoFtt8gWuto128jGftbKDmqs4tB0isbyEi89bnzf76C8KZDhlhepH
X/onklMlO9+17P1KEJ1t/gpdY4TTVRD87s+CT524kqci+WDN9vAKstEIV8qzskvAdZO6htB+6giy
wQyipXXWEtcHe/3Q3u6DT03d8HURC5TdFBwBcDbgSsuBdCJhbqibmODohyA7Kuqm12f9iW5pdKDf
Wc7e/K2yq68Fy7Mtv+sP9ELlVTXM1AfpLrpMmam2eA131TK59JB3cFeSeu8fkHIbbjm7VU5IEgDG
cHaueEE3bWGbW6KuVwSqPCQXxAayYmcX7c58oAbryJbajfEuofqYK2tN3zTu1cSE57qEem6NxVZx
XvaFvXWv7tWzXwrbvZ6vwxwNwDAr7Jsb7PeutUYqzO1JeNsH+aLPXM3Zr8HC2vT91pHNhy8v+8zN
7tIAXT9RSE6wDJYWtJp3GTFB6hAiwXgxoA/TbEt/oT/d3Ot1Sz3hXBVj9rJ/4ZgKe/0S2XvP3o/O
zb0U9v6cLHlk094uLttrgajCKbgVxaCzPu+rl94t7Os2s/dS6YTvWFu8wO3dPQ6TI7Nk+xPRoN3a
7619AorhZM7nMrK317RdNC5s/3gV7LnzNYUPvDR27Vs93x4/Yufj7XhM7HZubvWZQNQH+9aFeCUR
EuGfsA9mHzc7do69M66NExv9JFqlW9F3VTskXNtyjpebYzzLNA52En2kGYL8T9J6FypU/TlbT8An
ln1pZ9crETBI5+ecAn6DtkGL49Jxyom05lSPPNVhZq3lWbe6Laa+MbGRDmiMhbhkxeG/UbDf3x9R
lq1i+3T6bC+fcHgo3T/SOVteG8/AMX7nBNVb1lxjcNvZJbElfgoRT/YVDeCa5F2Cyt3t5XLJ7K8H
Mjr7y/Zi3rezcqaczHvkkytkL9MdhtnoYLEl/phkyl2/bufGuZ4TQKzs/O3xjjf+jjQT+z4+BNx4
3q/7NY173kOFttF2hBz3a39FkPO9cYaYmj7RRn8SV5qr89KL7HsSdmwsmHbrgLPg2UH7sK+X492F
F8bb9jqd3cTeizbCUPsYO1A/bQ56+j1xsZEW6dY8iE/Cjv7WjmXW2E0nvXKnM+4yAbBv69va2vHp
oXGVRe8EL/wiuiflRMMp3nZziq/KltY9Z6mbB/ton6/yVb1VnyIiC4FO0aZJ7OyxcbEbWURhUuSc
wL0Wj2RsAkQn6/joH9ut+da7L41Dopjb77pVfWSsUOmE495KbHYOKse5uAzW4gbk9ByY/VJ7xObM
OIrJFYO1sd9nPnihORszyZ9xHZPSa7cmbWIgUJlNXeEI+iqOYETb6q63GBeJi3ato3FFTa7TuFgy
gqs1Xk+k6syKt2ZOZNu2mQ8nvpCFWxIROkfYVLPcZX6G0VXdlUBJJQZ8PCQPLy4YTQ0nhn+Mvqxl
8TYeSK+rYhKKHOn+kWOs19J9h/VlJeU7+bkcloFE6T1r0UDos+wpD1fwlXw3/LRA3TIrXPCoTMl8
l1HcE0+T6ZbbrsPPdu0l7nQ3Jna5Ky4YoO3oPwlLceGdGc3xZf5wKFMvaX/j3VM4RKmNh8in20he
eTJDicVIcYjWDcc3LEH+Tk+BJ2CJzAmhYHAI9frrs+QjpoF8l4PkgLkzY8F4Lj/P1Gemd+qOiSEH
lzzR/wIdyxMItgwHmVVWc/7qGXUlvuOd8WVz+tlpcnrUZ366zxzxmeMe0k3ePXNSpxkknkonWGCg
mEW8mE/vQCH5D1jwspt3c2VRms2scKo6WyLIKP/Wqii0R/RkUF1OxETtfxlm3P1UMFHU/3bvb20k
xuwyXRqdRghTcyT3f1ZM05hdUixFM7XfVJfyFwOdFuwLmf7OH+XU92EGX9HN6Ui/Npikv9JGUsxf
+ki/HTptrh9rJrmSgNnh/Fkl17aZ9w8FHhoZ/t8CoLN/jIJ4l3sK6IlZr8zGVX2b6R/yOXgSLtZr
e6ZjcxafizheCrJF/vBJ3Mfsk9rWfyyVlp4tKJCWffHdkLs5Xu6yvBM8W3fYWnUizv6RmaQ0hSbZ
zbv66G+S6zgvN9haDtmTuhsP4nMDRTIBPbcz8ucwMVa9iNldBqcTTLHHcrqMxQfLQkXFpnHSVErD
vqmPgFAa1qfkBVp/X+h2YRHGcbX0qx+5A61X4kf4SDc/KgsN0zYJDhpmFrm+jlj7aTGL3ttEi2Rk
iL4x7dZ9th7Jt2vd9sqS4etbz8TSsghoOvvBI+gaR2HPH0RTFLL8oLnUSQRWCKwp3TolfidaZPCE
vLsIw1Yz6xSbDF5VduJ67Rc760yzEG2nWzaLjsEDpeKwgid4n4iLbFgKPpbARYBqv0zuSLEvCtcL
XT18NTiJRCGAZ6Y2eyfMmH4Yl59riaf6Tt/6IuFdXHau3AjfXrJBxuV1T+XUaO8gbcMvdABiyw+T
lnXSrU4FHdrQ9J3pkOnJ9pvqPxoqUtc1z1naK/UHZSKEHltTFnr+nKGpbN45jY188IFy7pkZEfZB
SBoHwHno7/J2BcSdg2+ApjDUR3EBPZrK4VPn0jRNUHw2rxq73GlEQkihgXaC8x1ukgu7dP2dTpuk
HN6o5cXVuPApb6pPkT7Vs9pt/HInclEH+sYLD2mB3biAS9h1rtL7PLCHy4DnXVtgy4NJsiEePr4n
CwBGtLC6neGE74ZNgl71UrIOUQmtb09cUSeher0tvZbRRGrfA/kKH1nDsFl7yUlmNgy3HuIoDL3i
LBzRyd+3lxZj0w4AsbFG6VbPqR2L/QuDaeo+CqUTA2jOWHauVHKlFhZH2NGkEWkvts3Fr2j8n9I3
TTnRDDTuQLLE8XMlPyT97OafVH51iboQ1G62cGa6PEtQ0t4QwCHpWAuA8eJy18nw3pkHrprQGaK7
G70cMh2HTWTOdJAQLAkhK6yjhUy/wllvGPtkGY7wA1WTRORVsdZmt6vuTn7OkL87XXnQwtfEeKyj
p2io8eLbzVUG64BJgCabGu3CYN5VDq5M8N6uHO0M3sWaoM5LDXyaYMozYNa2N57/vrtvLuiSbiiy
CpgeHdUkbfoPMwmN9vqPu+9/c+9vi4n8RVFFS8NFLf0xyf6+mMhfmItPhjG0YpOCH7Hit8m49UXV
RDS/iqKi8P86rvi2mFhfFIRcognbTZ0WJ/mvLCbaJMn6QcHPDv7n5/3LTOK7uzCy8mEnei34/bR4
yXD2kUswY5x/JeSXmD1h6ACVdYoEkI+0z7iXwRvSmzRCzNqtwAUBPX3sqJNrsOJdsArbcDWGOVeR
vCof+rG4T7ngSrd20RrRum7rFjhkFWlXovzYVGsk2k3OxK4LNkMWnVT8iopnRehKNXGvSCffDOb1
5GcMlbZ98yaPI0QG3ugtwH50Tn2z9KwqcwBf3A236rXWgV8lmbb0W5NWoEEnO/qgY0dgfOK5SYWZ
8u/7cqftYiGuQBJITwhVxn8cwW2kxc8v939z7+/NJoQWUKxoRSk/j+CmPpSBEoQfyegPHjM/89vL
HbeijNTDYkI2yUj0n/pNiNOxPqqSKUvoKf9S7aT/OuX6+ciRq/xcOimdAT8wgBoL9rUM50DQaDP3
dHHlbYXhloAt3XxOfQktNimieglrIhyZvAz5pC3zb2tVblmE0r2aHQz/GmX3qGT3BRLDGDrpsCAQ
/dPoQEmSYXFKWyqh7P9xd15NiqNZGv5F6pA3t/J4SEyS3BDpkAU5kOHX76Oare3qmtmJ6NuOzMpK
I4EE+o6OeY18eBr9DcL3XESr3b3jbBpAhP7okv677CENtuYWaUckV+laPy34LMUmuZVBmZ7dQgIU
mdcBvW3x2UwwvIJXbJlPXGbxR5FSpBA7oQr6dAhQM+39Lu7aLROyLerVJEJPfv94GguEMybY+gAZ
k7v0tjAf+rapMRZqegXG2j92FZBIk6eLIrNdC0IUF9d/C/oL/a+D6P+0989VQPhmvj2GfUzu5V86
rvxhVAGQNJFqAJTuLyFf+YPVwZWugc36sd+fPVf+BDeCGZIxonXH5fE3xtAsqb/G/N8OXBkP4tf6
4ZqnSM2lkTippB1qKkBawWaQbsxFYQ4V9oq/Y+0ngycHxwWjKNWPJzFeGwsznZqnGEeCykWtVXHY
ijRii/K3eUpuM8QPcoQBia/ABrcGYnqqHx3aT3nDPgp9GQd8xhE3aWXFGE1ZXS9VKG54bJJ7ydYX
VL7qSdxYxQYALOhg0LbH7CJPtS36qMjAmOLGZCZDRzDgQe64ywIAOXvYjpm6iwoDv7xetK1pONkF
s2xIY0iv+K1vgujwOYzp4DQenjKNx8HwkPdjfVRWd988ceTKNkOF3FX0ELcT9zrLFYczbP2BNgtQ
IbamkGkw+qYV4fPEVeyk8/Q8FehIyLc1eFfVQyv1URxaMFsIEEucYftpJHNzYaD2T5E/vlbAaDbX
C5voyaSYNieFeesEaAqu20wK6ePgYOGhhNPPhFcE0otpe91V2JYjYivsHtWcoa78fQeaBfas2Y8S
6knYg2XBXbCf1CAtAU9lDo/CCPKsO4oeVBt+Yqoj6kt+17FfEmLWfneqjfUq7oWPvAmEj/FjIMZM
2eZBGw2+Lr4b3QP1AhExrPzuwkSJ3++XCEGmy/0ifiJnXBA5bb7Wxbr7NEownuCykAtF98LFZvRE
Ly2/evU1iHuEpZxM9VTUXc1ldp4isF162FW50gZ1LvxgBobhajWJzlO2l5O5YoGAKDcRV9tJ2qh2
c0ww4FZisDwRXpGq/zDf0UOeJ3UY32Z3LglcttQXsMw8OkKOneDHh/hwfi1W7eKKcUoHvzZxVAnM
0amtzr4u4Xg77+G3jmER8K6KtM5Rw6siHXa9HMDied33/9yM+EeUYBpF/FJ1tBF1otj/nxHP9Ze/
pAj/ae8/gyMxjMYN2xAj1ZGP8FPQYCSd4RIOaeLnqOpnhkAIRIBQBUYKY4HgSn7+MyHmT7KG5C1B
UyRj1qy/Ex1VHdDprxnxb0euib91V/L0+jRzsZEmT7+eo9/tPrw+9zNxcn6GkOq1aqEclWNuBfV5
NWi+ckSUt6qweJim9aZ4R5BxFCY9b6/gAhvvHrtPgtUV8Y9Iw+3URfKFfVWEmOJ6cd6oU3X68JAC
QvFuYtE2RVivY3JTMBx60am8TXExXJAbrwSvTF5KAYoEOUH8nnXvNcmAhqXvjD9rgx9rX/0jMIN6
jng3fKI+ftfzLcxNSYNCgfil3rkd1fZSdJpD8kKRWzvonmUJlFjf5Pl3C+OY79z7PF5HL0gGL2v+
tSijfYIvQNgN7AoJPBbPnXsdtfWZLdkcd0M5MDIYIls5NhDxru9owNN4HTxenjFjQQ6xgElvGSEP
wesjrPABQFfovTrwTXE4b8wNRkyI+knH68HcdJfrQXTQds8n5dyi4XpRIK91wwkuxrj13YW7cDxv
ru+d6ci4XBYc4tPXmSkhKopdUOemOw5JvPB82P9Wh5gXXXY5dIOWD3oLwID8WnLMtyuij056PZra
uizC9vWWruL6FZSAok8xMe1nD+ElTxFIxsHa1VPXGn3m/cjE0CAcGQW3CZoOmj61yONM2sztW8VT
dO1b+3GnL6I+j896mzGfwwlcQehOP+m3l4GOgljMedrr4rrAzDDRgfyGabY7vyHGhPcEX4sOkoT6
CtSG/c79NH8sz+s73Q3smjGnSNelOtFmJo2g1ufPEahG1TVy+iXXI0eDpJUhea34oQrhuAsHF6UG
6KF3Hptn6uEPukqOiqdzXZhv2aINjRcgOEM6w3g7Zor2pE/d7bX7S9XPhuLtjA1ityd5Bn20eDqN
koaqkU1Umhvlc1WcV2cVhx7Ibr41ePWhgbh4dbIBFdLqUNSLuD60XDNrtebujtF0AzR0KaSTW7kc
yZsRvZR5hfi55uFGloPQQOpUiBaSsGZcUijzazbXEclUQMudlzrzpucqzhB/iIJHjGouFmrFyuAa
R9+rA/B7h1J33lbiWuBy0F6u96NerEyWLgvqU5ka+qxouYsqjrnSgtshxqLB+IiXej151C4qFg8u
nIvoJ6/tWxHqHr2v+a1zoDtieoZlhYkXOwrub2UbNuF5cON0hjHxVWJkFWblVIlCpV10T3cop+Bo
hhD9Iz6RkZghCuyaXGSbovK0CCeIbD3M7v0OvwIZzUEsGu50QmUOCjvOuN8kENVHGwSsLH1LXT7U
ifl8SRk0gXPTQIy7Eb1ApZKmApfIt9Qu2vbqFAJaXFmo4MXxdufe3zxYhOjX4jAD55OyuPCBPjH+
VgGiYJmF2N9cmCTb0Y64qIP2sWrNOQ7BbYaTAYgxs36NI0d8ujc0K/6x5YJsUqDCmWQoQBmHLd9/
LRfWiveXO+J/2vtnj0j8wxRl0YBubegjAJVb0p+8PhgS9KQ0zBN+Y0/of6jgNVWgrgrlwV96RDps
QAuILXhT7rMANf7OLZG77F9vieOha+Nx6RL9JsvUf8OGtg0eJ40eX6eyLlVBYyUkezczG75uAizo
qnqvujqea+XRyrR4YlzP6RmLizz3JenhD0qUTmQrokp+0njuye3V+HqAsCHbNwmZMUHWJBxFWv0b
BdTPa2ze3MpscOhT8DorHoFyTZRJcSfQW1ESlNb99SbWF9Vy7ilNUEHYVPkQJEY9LhMEYYxmZjSo
dYFyUMtx3GdCjOAEacOm66ojla0BT90LY3J7SH7HgDYp5mZMuFEiD/QWjdHwKva4ozx8zDbgDcjc
iwrviYrRudzdOHcTG6BWpx8vnm/TB4yo/NqIoDOTEA74RJTxj32aLh2QnWHC2G4CbEAHX+7wiFZg
affieds85WmrZygkJU9fyfVQMpLA6MrT9YrcY58kc924y36q9KFgVunE6KWPrqDoEbJiemcpKub1
w0RDTJPag6TXO1OXMXvoQHOIxUev6et73w1elnRfESN8E6KXfHvp1fXz3u3gp6+jWyu7BfmuU48W
UUD8PEWWKhunYKS3Y8doIa2dAZAMw8wojDwcrtKrgllNYqx6kbcH1G1VToVO9+phg2xsil0tVWBa
vSDjisfyrrB25h0aY7IF5+Ylj/UAklkvMKHpDOWkM6YSy1shOXHPLbOlt/imP0b1vp6wjKcUSj3/
2FBDEvqDTYV7A9gsJpX/fbap0qn8pR39n/b+JdSQzysmCPRR92Fswv0SanRJ0sYGA11l0v2fubf6
B8qkrHoZwD67mPSIf+be6h9AxYG107MQwYwrf6s7J4tj5+GXbvT/HrhE9o/swygywd9/0XtIETgh
+ArglJ+dMas7SfAaS6k++wfCRFH80OZX5nEiJNnNzapNWCwqlHtZaLtZJhnTgqkKt34AKC1c4T7b
4AcQprQOyuf7TY6OuVL0Lo2WUcpX+U6FDHX3pENtsoPAbuGtNNfqOR35VVXl03u7ElvA7ZZ5UsCl
6rfB0+W793wo8DyMZQ17NspxSgIzawAB0+UwSt6FEQ0aTVuSyQhQb10krmgg1Y40tpgjji4IDthf
D3VFRxeREK96txAREM3wWsherg0g+2ZhRqlfdwysntao1uplQKYkAhETyLa1HDUPz4z1lMe2TjBS
QjalwKXmCQEWzQiGnm/SdQFAGnl9ZpkfVZ7MEmKjWbomPUxk7zHKTZBobvtABKEQoer4YZgQWCwh
uKsfSbfJq52aLIfrUgBQmj4u+hPEOGmF0fXuo4eBjXeuhPHzHsTC47EqhCWs6TPPWGdmCFcrrG74
Ig9oUqQXo72Gj2uJeg6w5FsYIxKHGMKkVl51hL2e4ZlmR9HtU8Sy2iQgx4ru5JyIxYBkPTNTe9WT
4Kl46I5Nin7XmH5+26jy+R0qtCHM2vSzib8fg7ZRcMLtG8staWDc4XehsXhvNhnKxo5a9j6+dT5m
G3HQN8/Eix7DOSjNeiv+oPAgGKKhhf5AQqfF/NN+pnIUmLdB8FFbHpsxxR3PH6uC0lyV53vwTJ/6
ShkkMOUpoJta/BaEFuFmhDfrWMf9LnpiAzOUOhKl1ReITLS1hR4NHnXEndwRh9Oz7BykGMtLXVKG
Jkjmd1PourC6i9XhMUbYoU28GLf2ICnL+p8rq0hEoEJH38rSKOxBCxMR/v8uxELb/h4I/23vP7sQ
iqmNjd+fDNP/C4QGTVqJrgddhf8TTPgZCpU/CJsI0aDvKIFqN2kO/AyF/Ikmsk4oNAwVBurfC4Vj
MvlbKPz10GkK/zUUVmcTjPq9fU6UVeXVgp+qHv1MWox8vV7o0cpBI8y13hehynWzK4pRG7qhyB5T
5U/vXKW+tqXJisPYSkd0acNwApUAIWT/mbal14nOeu2DFNNxd0zrkI5mixCcgdYWGRLgcZcn6aaQ
abTrG81LGe24AJGc+mie6G6yLaAv+sbxBOQIGY97TrdGNblzqLdVQxpVTbStjryKww/FqVzVq2qj
M+pbDQtjloHpLVfFph5xeOiGGQtwj5mfFDaCM7QFgaxB/M9diDdGi/y5He21ZTn7AeZA6ZYBYOXG
7wm2Np/iUQrr1RP2qjSTZl12KGHKhDe/CSYxjNvYGXuxEUwALzrUR7rNHE820HG0Wx9d58bj6OXb
0jyd1SPtYfQeAMP1Pt+DNQaHtn3sH4sWkOXrU3CEht8K1wUTx+tm/FO57Sr7CSxtAS4Y47hWtI1Z
opa2tEnmSMhyGuAXaXKC6qRHqff+4x5Uo8xf5qvbh5+YgbplC3klbUo6GGcvPkBVFYrP+DlpHRGk
ceei++c2vCeFHTXe47O8BnRSpQ0CBjbf8OD0UxtEM2APPScdKEDe9eAhsAmgUaBvFykQ9pUxaac3
acdL2hh7+frG5g3gEpfXHnvVFG1XByDrsf1WsOWu9z3wUHQsv+uAsWy+iftQhGy5yafR3cFHBCtj
53aCSIn3MiOBqw2/tFjJ/9yh6hirkFlRSIig9wEh+K8Ygrn67+Ok3/f+M1aNZR6mQT9IiPqYgP3Z
MQWgb8gkX2AJRkW/X9M2hkbEKpR+xjbrr2mb8ocF5P/XWdPfGChZY/n316ztr+f9W9bWNIJyxmGH
eVIv3l7OqYq6RY8ec66ZTCmMnRDNAaXNUuUxbyVQ7roshlJqpZuuBAiUyi+1liUvV62dDqOIBwSj
6voguOTZ+f1+RYMPxQyxCHIj+0qT4rGpUpEhiVQcqrNy8yyxhgeENUWoU21g63B6NPVHLasToZBL
/3z/ihG3yiLgAUUV1oD0m0qcYUXi9/moSIO6Ja2gQpO6/TkyUeXK4IR1AjQyS66E+S25Gat4iPeS
qSzSLsEO/A5TJlH6dFP1d/PVis0ntLhHWFjPldxAOb5HwOrSnO6sBIRLx32+Satqk8cw+W+vo6Rh
3lav6uPsmHK7GR7qqzq+ADEe7H7bViBz8eJ816I4YwydXqcMj5oCpW4dq2+nGXrPeKqzqEFspimU
VW0kDfZk2CheNeKkEdFtvA7Xf3TxpOqUOKAF0LpSuBf/t5xhLv0Vy/Mj4/ht75/r0EQ9k5IJJo01
ziB+nVyYf1ioJ4JUoJFDujK2cP7MGejDaDCcyCp+iGP8mjOglicz1QBsSrbx98ANYwry7yvx1zMf
j+LX+kmy4uHRobQ9OVZedpA+Y/rhi/OJexqTTAf1h9PzSz9lFyFkIgvO+MCgwQPB9zlsCq/i5uSl
jjIx3NptvNpNJylig9kFIDgqRoNzmB1AMNvjbT+eXC9ox3InrT/BWyPYBEgbkTT9aUev2hokXoNi
3ht20it1IW9U1J/EhdzMs8NA2tD6d3eYDvj3OrfaHQZP+YwaWzsytKCJb6BNt+ijoHfVaRQC8ykS
J0HJB9olSTY60kgL15MSmsnAxR+KV08D9E7CwTjG1pgzT8/7DNO4T8oTDZL/KRE3D90Fw46YJ610
27Q80OFYD4Aqp2kBO3K7ldB2F+2Nvriaa5xeAaQ3JxRy7GhOUImYTpzjk4VJrp14yqwkhYmd0ldI
CkKU31MX6zAGBPTPs8U9XN/svTXpwtw5PMLHjDs4OgtK5CD9Uzv7t9aZr8/hNWKs5IodGlOFF2C1
ticVSuwd/J0DrpH+6SNZQMOx8fLDgjAH5zTJ1iqUhZsdrL+1F44EyYwdMtXuIHjqtLA/0NULCA7e
KnWLgFEBzvOJJ9kgs5CRZtAM8aG1XyJ+MX5Uzu4D9LyN2KHNX0c2hLI0nNf1yJqK/RRl6cjLV933
I0i8xENbdAFZajHKY4+7pNt4yzY+k3tnN548mlFOz47VQpKcgtaV/7Ql+zsKgtWpg6BR2KuPmwsb
ygEWy9U0OCeoA24UtPa34aPhANo9dcxp7Ozw3LYLx4AowxN9GFxx+EPaKF0dLRtYv86Xj1OP/6St
+dHsI5t9PO1d5Wizx+KxyN1VY59OnWcoTrZEB5Jnwpl4HBQBsHct+wR21APJ7KI5/nCOh0vuPF67
GUbBuKwOtjB5dp6G8tBCnm1Fu1jVCznckwc6QFRtdJsX1huc+HRvdHa6P3uXzgEsgJItaeYBagcH
Z9jUwq6au2NO/cndQpwa9tU+bA5H6uzLuJpqVw5GPGbtF568gATvmo4wV5fotHhfmzxgKORCWLb3
sA7g7QyQXOzLLfj6uruHdNo7jXuzPbTS+KZy5W1xxADZNpzP9AL5CA0lNqFd6XIpAqh1Ps353YYM
0/lSoNOr2JI32p9sMv4/rxE+8y+QnW6odF8UlngH5eke5CdgBfZXHBguDdiZtvsqU/cgzBNaMJaL
QobzNZ0ul0xcbHGmvho3J+booVAIM3FpIbAdbREUGUsEVF9yF5Qx18rTP17t49eXAIp7Uevr8DIr
ZoUyoa3JfT/8sm4vFZgNg9capQSr9K++1q4IGsi+lRP6MI7ZeR8NTZG1uNR2uORpOwv8K17iNuTW
CZ5Myzj4KkKDAkfG/nOCrbex61fjFIdX17Hm56ddhPKyOKNrhjQkI1ZcO3zUZZznOvswdk1YSN6t
9ZoZt2hrTqEzGfB5gFbv5FzyDt9F2UZS1+xeAqYe/3DmA7+rhbaWGA/RT4VuCPlOCDquaRo7tJB9
czm8WIpr3Hw6C++y6EkTOsSljSsjyHploky03UN0cGOXttIqoSZAL4vXb6DL4qeId78o9FYMu5gx
dPK6Vy7XjaWhp35QWCJnzcaG5kHZxqJYXt/HlxsTEOfm48Sz5XhnEN34HYbBT0fxZa8L8OsNAB+j
R2k378aRiS7Su0xrb+cVY1OVa2XwTEDIhvs0wpyVWi1u2KOeX41kH93nNMTVoK4nVefiL3T1FMGX
WdfT1h8xNLVrbNFyod6CkES58JjWyNjJQUX/Dr4z5BruQ7TWj+M9RdoiGXM7QjSK5+OSQDdGPAm6
F6eucJ3nhscTTDuIz/ZBrnHiWBm7u7rOk3V+FKw6GLjk75N0e1sVp5zqZq2E3ZlRL0wfbZv0oU6+
CDb14eLC1wRI7tRlmHm5K/EqoNCHvNwkvTuQt5FlihCw4Hpl43IFyF+6brSP5yzy2nDAXPlbYDQH
00FfKx+oIeVbwDlPV3qVXofv+zazFPDthwoAO4exyZgQ0NHKoAI6KEghrYTNWjRH6qbdlujb9RPr
4x7b4ne3qLfolRofD2y/p/1wUCxfuuOOPL09v7i9WChquDk9zVRfnRFZsAwqwCRxh1yfCNjbMxCh
AO4C9Nm9yKbXZlw3j3Y1esbGTF3EaHKWfbOD+qm/JlfWwwf6S4wm1MyaDPeTcTtm1JWRp92Wxgmr
PUpT+vDwWEcpPlQ+QwrJyuV3SeMZC0papjiUrnADWg8SnBnv5RVMjmzLD0V9BOxThjoFOjZj3Yzy
NEfZwAWYIyLPhH+6BpmuMSZUtK0O3AHtUTeZZ/ME3emQ3+eXTMYEdmUsajQ/RAZOdon12wcbdhZy
Fy5HwYNiZk4FW82tIWynpbQDdVQdKYRV6m586JK5vEoeTnOk3mY7kdxZH9bYUmbY33m3649qmbMD
33CSaRFff3QcNiWcrJUU9FNhz/miX9JP7fL6nV901EqwtwBrQDrumnqob7tPJQDjBEMymfT1x212
60/a4ikGfenA371k2B7RzQDB8CnR+pjgMuSIK2UTqS8KzAck9bknTaUgm0cT0FHdPRjr7/G8MGt3
okl8RhsPA4IZauiV+knvoBmWkIT7O/eYRYsSb+FxWA/JtVkkA65N0AmVzgEsXS7akblyRH3ksbjC
yUHKCv8du7f8x3eCtVogIGOuMmOnAqODzvQLDwhOJvIlOSjaoymsMmGPBk2HnlX/Uhq7TF1LzfKe
3b2HMBnekutLdn15pBBH5mWykx87fryxmSPae3i/0G5ze77sPR7UXs+9zn2bevvahol6czaRG6Lf
NN2Gm4szpS5C1e++2F4G+MdISfCiNMzHnqWjA+aQyTi5Bb0lqrzrqsSJEcQUxG/sC0A5sNaaZJog
ApVoW2mGQWGGrS6+zLZGO+kwu3O7AaenmsvUy3En/i5IImn7Rnhi6eL7HVsh7Pk0x8UPNniWNhms
WXj3N+aEhrzs++PzMUmtb11eoWohJIDznN56iYiy0xg+Ugi3Nriubqr9pU3Q8nnMMFhFfEqfVb45
y9ztxfQfIUF+K2TuXqNVtOgXCXfFNECkjP8jN/LrAPfjoD5BgsF6EhDFAla3zUdIbrnBFGJTL8TX
h2g/PlJEvxI394D3eLqdH242xNoS4sqYoJTfN7B2TrRKYAjyq7CbA4ywxxShcg2n9v737k/6Ka5U
pL10G1iKU9t7rBxWYlhsZXuPuCb7ThM3xtthC9t0Iay5s/MEIk8j2ttycV0x2rDP9ut8ZNMuRk5z
5cJxAl/oG4EJzRoudrTqC3+Tfnc2j7ok9HKgb+/wa4IyuDl75x2isgLpV9/evflID3/Hz9V+l+2q
mXRAjTo3WZNXORqMWHGOFxRHQ8SzETxzO/vCg8LiZ7cnfFz5s730MHUxKlHtu63vKOFHfbZxpTY8
MxWD9/4uHWhEKnY667SwWYmjiYjIu1cHo3kI6Z2nvnLJuMNMDEfQBoR+3sjER37gKOwJOCx8FCxT
DyzXgrQQiumovaa+3ve3w8AM2EWrtJhHO2mavpeXh/qSEdTIq92Hi2rbUZoqwTMoOShAW07jo0GH
NNwLqB2PxH7Oi7atp1DWEfynOgv0VTb58bJwTfrvCLt4bxzxBA8yd2SAR84+986v59mYs5YB1ca+
m2Gf4l9XY6ZaOuosnUJdD/BXcSHajgppUzxHXJTQ39I9Biwu5nU+mnH3b3E2nq/AL24L2BRrJFG9
fR+YMyBI4RdF34FwT3iZDMFXzoPrYQslCSRa0B4oSvyzXXDBRb75gpOpcyNbhRvmSN7Tw7HUvi2x
9/HAXXIJyTMuygnImPvi6rfBaCXL2Q3zHnHKp7cfzwXrRT/11FmJB8zsYeNGRWPD/kKlMDg7F2IL
3oA8VurhKzC+e5we5PUxkx4CDCCcS8ax5EFnJ1yOIRn8nkcemf5vlCU79Xi2pzwP1zOKK2H2dAV6
JpMWWSTn0jU/luPwMdibs7OpaX3u9/vl+ygecB7XI1cMTnq+xmv/woxICMYDpk2TZjZrNx6TdNj2
7hI2PvKsLggzzl5xRpkADwL1m7JQbSjxq/MK4QGI61igspqFSfyNRo414WcCZGm/sWqxtF30MPyX
b2gkXM4e1z9GnHPi68fs8BX52/07EFX7jYvC2Cxh2LObyYIG+GTPX5dv5XIUPMDHzN5v8WjxKSMu
lw2Lcf+Ouh9SBkuO8m1kuWdzbp/AdNk1ccaWMtoCG2MT7RqqvPe76cRLa1NMWuQRzp/jGz7M4zDl
A8NZvHLGWKO+XrfEvcL52nx9za72CssbMhbkLAPlbgNas/GVsT8+TtAeHUTv7VPsA4xkow/LlnwD
MxqqcfsEVOnl6QI1JKGEZwqRP3IPmquskDj2cQ8iyR6CzqkBrFuh5n6By+LVE9z9JaWQO1I18jFM
wcfxXvHKvBFjON2xos3tN+JZTehhuTjjxxjUWG9cxJ7oT+8OV8WeC7Zzvdf556gYQDH8xu+Wny+E
lH8FtfGyGc2J9nvRRReeOLmFmLnDjeTDmJydkay9TwMKSg5sXGDnJdtuIyf62lNgQbIcy3VvrBDR
L+NfP/9It22Id+LyPmOizPSwt3e7sbBdnQPecOpJykz77X2638bEBsdySf4dZa2shS/9haWJHSN6
xYqruDdfR7IE+QzSV3DeTuU09sfJohidDc4Xb71JLXYcHNU59e6PtJvmC09BNe4xF+e73P1AONRe
r19fEXlYMZy2uX3OivGdkdzrS0UNT6IZ+9HpaZ8MDs2aRD75KCdL54jG0Fj6Dvb7fL9nwsJKo71B
dkd8f6833BPG67v3VP/pTW+e6KLCMRfdC2fG+hvfjOmYAnCJmjhHObI9BTJI68Ve7sfFN33X7deY
+DigbYFSBw9FnUxG7V6I4UQDwt7i5uBf2433YZ7/ESqMczUnQerqtZpJ6zEuGJPINVyBloPp4Qzo
mZg/jcVXvDAQyBTPTvFKhTU7413FJUfFiGQsF0uygjVA5c5bHIxhLvJJoOzc+eLUv1Med/OvYPWw
OYXxGYzd5bJNfC5S5KGpIUdCP30DXiaE0cd2ABXjmzABU+dyFtx4sMZ61V8MV1xSI3GZd87BcDGN
4prFrMreMypbEjXGQEPPgoOno5fC6qSP/IK1IdoXAJT9rPUNig7BSfyMzlPtqOF9Ic4INH60EhRb
56Foenn7d9kfFVFIwOkpwXGNXHkl7OXdC3ejzm/csx6+fmL/6pPwuaLfEirOfhaAu2If+hN+usC3
0/4ng3RG1pooIvKvQCKS/ztCXnn7t9n073v/7DND8RyFLJnZgIaXVPFPAQJm0xhzmNhBiTIzIfVX
HUv1DyAzIzr+Zw/6zz6ziiPUaNTCAJ2Z998k0f1Qhvp94IOgM+xBDg9tKWtsQ3/+acuC2x+G5HDH
JhIVkoX7iTuOVWsX7s8ZaieZUjXpGUeWDpSZttyYp1s3qzz+gAuutu0ceWNI80jaoI9K74yxdTPS
eFCeZHs1Qg+yziv3TNNAfN7pfCxjGM0lYBgkc0yKail6sYp+Kvc8fWk6Pf+6tlmejXV/Ixx36wqd
Jpk7WsqQ+bwpkHE+l1eE68XbkoWVJYgfzkVr0SFqHjdO/lBdNcsdxOPmCN2OfCYdLrfHuTzS8Ije
/0VF4tZa3DkEHPUWkIIgFXHKLOLj3dfI/FVUEXKgwWguviqo0qKBK7jivtp0C+pGei6VjXmKV0zr
Fd+qpAHoLMT2B+waWEc0Zn9wcx6BJoykH8TNN8OeDbWQ75uRzcNLUG2KTTGFK8SUDMlJPuXvagPN
574VI7x88TO1+Qo36F9f+QbJKmQfEK7EypS7AQ9Sw8y15d7hEOAL8cx6vuQEkiQc5Th7J8mDKA94
0CwJu4USQuDZ0rQF204Gsr9aXrcgwaD0+FFW1LQDpA11sVlNqLMpzJlnP/MLFfNZ+uZrn4aUuqb8
1d+++P2t/uiki5VOqYbN5MS0WrutLYhdPza27u8UvegI8CdkE1SYPo/PsXxEXilxZDBBGpU7/2IJ
Og/NjbR+z6LUVRgG1KfnAw6DfEy4XHDZclMLXQjeG5ef9NJtF9UDUeoVn6qxsB4IFGPH4poMSvJV
fVKraR+Bv/ZVwam22J/m8UTUg2s5GUpQQROk7tvF03xvb/JIH0OZr3VxkC2P6byj4QVSq7nQ6FUD
sK5BOpdwtSChYjYfobEkvsRBGjThWLjkwTDDOoE8guyVWvhHyYMmFXI9HkLTh/QlWWvc9xD+R6//
Sb0iqFdfAKOhfyCPXJWhwfv6hK403pmP3KCPp+PpdFIUL49egRUJ4mpUIpJoiqlOJx1yxPtp5ciK
91yac5huC2rBYXKDySZ9GgYy/IvY1GypFmaJjshg/W7gWi08XFisNeqKSCe7V/p02b8i/f8r/we0
kDj2exyR4ezoYHswSFZ/h/sVlTjgiy1JE8q2xbl1UzPI6KDQB4o8OHRWvAe+UkhTeIpZ7TPF0ezb
ccSxwLoLhTm2UCSBVUgL2JW+ZKr2yG3JvMLotaQAUdDxobbX96P54RFc8haTOd6jZrBVcKqYKRw0
OlAkk6iOUjsemsN9rtBhnsrTJxMqnHDOY1MfRItW7O4oVplbPjWaSNaIwokOfMmybSJtKq/sZv2n
OB2m4vR5rLIwP7+XgO6LD5rWBIeIfhMrXjgb4f3eIIAxDrWYdVWHXLCbfXaSQngq6Cchdjt++mMf
s4ILeJ2WK0JIGULbo/FdTG9NsGPVVhuG1hmLEVLgIyjLCXEixgSEZmrrstwJBcNeC0tmIRnThOdU
m5VnX9OD/OybSJegBntbYH48q7d59sayvk7HGNL5FrwE4QcbkVWveJYeoA0qEyVmeGj5CMrImKVb
4CZxcZim5pROqjKTAagYa+RdibeU/yv6lQBmADxiOm4M3xrcFDzmdjxD/Nj2Zbi7RSfAQJrbPU4c
ivUK+5F4A12xyb6aPuR7SQ8465tPJDJmzckoXeHDgAaphVkF1NEmDFbxRH5OM8vjfAn4eudFlveM
5sgV3xHs+x7yz0TxB9CLqN8yC5gKwzcR0/Ju0V6RXx5Ai0LeGx6Mr8O+mMKOlL+5H7hoFACi7tD1
DxQ6xcn4efMhWvL63njijckVZ457crAcJhsNtPa+by7IQOuVBWpZPl+JsGyWzcjKX5KXZNrenRr0
NOO556ydCY7chqJgm5Oro751NGQm6lsWqOv7DO8yhI9FMuaN9nLLdSdGiGTIwypHrxyxs3vvPYEg
SdnTB2oUkSK2ByXZnXdFH6TR2116r7nVzORkJqvrOhTfcsnTBhccBHalV+BPxyTQXrQlmPOl/IYs
mUPO4Sr/w9yZNTWSJFv4r4z1u7i5L2Yz/aB9BSGhguJFRhWgBa0pCS2//n6emWJJRE1XBdduZGMY
1QItnhEe7sePH7+ru4Vd79lHL7HPhITCuHFgYToMtSksvy8JuKP8rDMOb5Y0/TiX1qBhwApdtoN9
4wlAYvvUWaBKmDdI+ver2rBDw2a96VZWw84cZP9ANswDRYqujOowWTWLImIRw1K3ykHf8JibRRrQ
o4MVSecLsyAKfTPQjuDicKhFm36Rg8S+7VdR9kGOx7tipgpKMPQat6ZOCUQFn1eYXt05ZYO62fO5
RetXCayxxAh1PGuY6w4WvH4A5EWPj7yZ893dYH3pLhqcgyWLSbbMC+HbMGyEFGsZSjItA1URnlPY
qRBmzHr9uylKKtSYEU0iSRhTGaP9tritVh9BM60iOUuxP+dVDru7sM6H3V8zjx3ga4CNymu470gj
uo/PRrVP3mkiMIxFQRPmxblgehUkhy8286qggrMWPUONcWlaBsgpkZ2ei4ieT51n2zDKJogEqWvd
Am+Ye7XnW9c7XxIkkTPNv4toTIVuw13FKnpTcJg+n1mwCEGinIuIemhv1wE7njJMoua2xlEZIBpK
P5G+OW8L6AR4EMU2TMQDgamfwCgNXkDAwUHhLsqvg+Ke/8wCbLvC/kYiAsmaN2UfKt658d0QTaPc
XV8YbpDNNoiXhZWn+1zFQiMPTehLIHtvfpVjjjGH1fjRuZBbuCMX3zbR/x2x/Jtz7xE1kJpdWk8q
ZotPVlufR+er2qpG5edcIOXRlQtSJhD6ft+mHjEYlDzUl3tW97l+/dS0KyLrty2GFb++Z6gMha4r
q7kKOrS5dbzysJqL4cpt0SYpOl9StOUgBzreX/h0wTdpbp6Na95Fjo63bXFe8zFTc3Ie/Fwsv9H7
1q/v6P0cFsfLAgp/T5Tk1yV4Q4P24Gr7c3lDISLYna9BnhlCyOg5Kpr18HZJCLwv2Mg7EjpIE33R
j8obt+P8jJYwMPPny9ryatrePyPyUAgfjeam7eC5H6yigblXzdnd4RHR79ZzfduGBj6+Hs3LSJJb
99YVFPZbxCm9kLkdxdJmRStK/jvDnvblwVUz11oVvYsVAsRkrXTmh8gcLobITj7VvoPNlsYdqk2d
ZRscH2rIpuTeGc1cBdWuzrJJuJh3S/2yVaOAg/9xIUY4CAcUFus858EI0cnmcpvfdfzWqgkqyu4R
oNQCcgSPXswL9CFeP/cCQHGj2ceG1k8PNUC/OkNeHWwRnggNo0SRYX79bUPHKq2g0FyfCxGTmu5X
Vj53uX68drrELtv8vm13EOtCQLwwdlA5ai/6haVfYpqJmAHu+DT/gCcF6HELQ0Zzz4u5uyCsU5OZ
h+Xq3L0Yo0EObd2Vr8lTm+/UoZMf+NmB4vgU/3MtKgCrQ2sZdLfzb/b8araVAGATdOerzmr+jRwA
din/cycS2116//l5uupMmuQIzwt4LxAXfGYrdpAuMDY9/kSeh0IUwQRhBMrcSCTA7jIiOA6QVGl7
hwNBCzy0uNH13LzidYbIf5vfBg5HRL2/7qxYePbVNnc9sq/2j/T+DjYd36UwXJj2u1HYm9Ps2nbq
+9K6GdUsBBCaJo3Fs9rgfFK72d2MS1sJPYcT8JLFqL6+ndSZzMRcJcK7CTGKhH6EzBYp1IJJSwOW
DODrMM+YDMY3oZrKCBJn5+UHN5sLq7mtbWrb5rgz7OBOhaxisMURIeDmz+rT4v7QMpzyImYDk0vR
R0Gb08Vg1jCMism8eJg6EcmU8X3I1CyTAIFBL+19eE3ARQKGAEV0A4eCdIxnIfVCHj3RbuBBIi9I
fsEt+eJ2WjH9HsWgyOlASTpMUG2A8LTBsQ6KN88/t/XQzBvVXO0SpWxgVO4Kr41HmxSgVT//fAYI
AmlBavHysftUZqr87ay+CurPTFMBtJmc7ym7dqbthQE3uO7sAEWBQJ+ulvsmnR65LWIUVwERk1fh
azKqJt/Ho+p0VaEPDJZ2cYiKxlMhIh1jYI5XQZ6c3+MHftXsYUgQdawGOp6f4mOfqQ8JVL8GlwPd
eqTAQFySPHf10E4Rl0/j8MA5wd+EtM7cB8ExUAWSrpw36fx62V+vfWti1lh95OjcJdL19eKSezaP
fngTUPoxfWaisxYNMNcYwoMn9BYS/G3QZYmzuP2hfCdkJ1ifRTczp8MO2OEurE2PlcxjVOUI8Fes
ZMbEodBc5jfZS3znr4iw+YHvfDF+nJvPH/H/WQtbZDsYR4HGxWjZIfAiVpww1KgBrzK68Jd1g0R/
RgjgDxi5RKC3Gdsll3oRchpOiLous1eY0mA0yWzNfI4hdSX5HyGjyw/1PX+7nkLCKM6h80TmT3my
K9Mc52fkQvIsFulmjmfub0tjDqT6Uwl8YUDo2EBrguHQd1EEi5qiN3Vp6t6B2Ywsv7Q7hNX+DryD
yIX1Q4maL97jcu8VKGMH+7YLEEEmvEdepCYV7EVUmKC56jae599yvSYpNcRtp4v4B593ee5WRww1
XJaIPtEAIQz19pcSMS+qdAoUeON77xz998YOEnefEbTyf4fPOxEBmYk8yGx2PwXBXSEl+9PY2HUp
7vcmUZkXdLoI0g9a1xTBZ1EZAvo2d0upiy8ggmklKpHbU0inns/DfF+sOqYwyimkU7HO2RSJVvDK
6ytgxBHShA2eYkGfvt1xWA03fglgAGyE8XpWj08Agb4KnDDvzTpM2CGeruNc+tcABX4lpEiJOcO8
QfGfyvwTHTlBl5cdfzuAVPsFuLNzCPPWCiHUJ6t5PV2V5k4pN6QPIHdLS7oHBwB/HHSn2+7wSb5Q
EIHwLs9qfuMtrG7gFDy31stmdJCN+NQvdw+oGVeWu2kPAnHRyi2/LbbDcyYTRBHDep8GTGiIEKlB
rRrOAeX8QSdiQNficceyc9HOcoDNt2UGvDZwpf0fwAhsfiaIzOpWlUl1IzNP+jyrz9Edt0pOdTas
8SOvjhPmBu1nraVRHPVxPOTc5NrgEsAPPAuQg40PZiHsgCSAMAZGM57Cx8DaPlriLZmNt6D1sjUJ
EbIto6fmM8oJfhER2kisaI5qrEru8hPEA27MdtBZhnl4HrQUcMLSPwCrw+vyoRyvSoMtP8/Y40wM
ZNKYZeX9/jbPAlnduC0UVuR+lJnV9LwriCjwvrPvMLNhB8nTra0ayx/wHCkr9s8D8pNCaJbHPZN5
jpACqUagJ9xcU9RhHhaVb3ec96AxrfPzHwfOczhxRn76Y84zUIfMP0YFA1dIYT1PmHI/7iAYYIDe
XRNItWDcdQbdSW90IVVN40fUmlxOL+j72y3z8y7foErwFbWcH8v4pKN1bASOT4WizAvX4KcV59VV
3RBRIrxMbllDK3TbgKN6ua0P6baJv+eNy9EjOQtf3m2/F7Rwf4gWBbdANre73rQMiYTbu2h1o4dR
lwJ5i8rpD9RCe2MqqKvqsIVFGub3kYGafN46N2t+M9fYMokUoaE9vTHFmVPybjmD1jc4W8IAxqYE
g6b/nfHJ1XXFoHB4yW0d9MssAM6j7vLicMlCHS7LXbRswHS418jVP7Mde5zfHCiLS68xI5EnZAfV
y7H9i5tc0WsI5QrEEg/VjZotZ9aePvJ682mJ05QAh4fQdsKPE4igrHGJBaD3ChzLGQkO41U5Fvha
lxNpp0lUdYzv2IPOnkN7UbS575gNTz76RnsQmiaxuhP6T1sXTNgNLpYo+lxygPNKfGBecljb0OYi
6PF2L7JNYEzIO3n0La2umAg/b+/o7ysOoJ2ibznrmgh6MpJNouEnj1luPZ6C04cxLnyGbXf+PC/5
fmWwavoMudy28Pu5H2T5OPVNJbpY3R7oGC9yDmwq4KhgCIKrNsAcqTL6FebRtqACgz7x5qHOtJFt
Yitx5jB4VhA9wh+WIi2WVn5wbjAFlPodoOiyRZv3jpCq33Iu54/h/ApsO7h92pf42PBdH1F9ghRK
jAh2jEVYa1RlJkyhJq6nNSskCHk0KODx+U3ZV2IurGpdbsCf/QKt1IdBZ3Qud2/6yC8RXhK4tPpM
fV1X1jfYkxUsL0RnmHcb3Fqjawx6aDcG3whxKEohhvEEfFLk7DQfOIRmdcZyThobZm4WiAJXXfOh
TmviiD+iQPmT33CqywtcDklzHSUQr4ITw7nTjHp7oHvo0Mwx38UFF+fjz8YFY3lvHQpL6oYbkK1l
UcpfjFLgwy9QvClO+eeqFFa39GsQvjVJ9Q9u8SmoD/qXq217Y+1BNCObsdFg7TKRbrvuLg712a7W
ZSQIcq+Arrta8IOBJrsH/nIAFOvW+D5a1PxhdXYbMfB3f3l4vlh2V2CYq54Glaj/ScIymbUJ3jfi
/W0eon3nYbWZrFfHHhx5tD0fzdZX8z/7pV8/0b8e4le+2i8Y8rmYr9Z3BL73D9nqFCOh6RBP1JY+
1rbi9xe/+U+fbnLHB9zc8yKOIwIXlk2zA8/IRYfQBLJb+nCOqlZo0eUuEpDJ9fZW/cocv/6kiV1/
/Tufvv3ESvF0FelLp6gWouBKgycTSWnWfNeF+rvW4JPS9IFoVXzRJ/bWGoFxxtgVZDRDwHG5kub/
N0vns8Xx60/6ZdYImLCHgCFNZYYVgN9n656/Zw33zKRVJ5Q2tVPW8JnBZ1EgYCBNemm3NlgTtBJj
CkRPLTPb9fd71qAzj3Y+z/Fp3Xm7KDBDgMwCii/Md5crMbo+i0LkLHEWoWGjRkM1J6tY8btm8BE+
9s3weNvfWwMdfiTpSFrZlvFFZYkNqZE1QgZbMebRYeEyU9FXswaVfYcWMZMBAvHFs71dG1iDjYhA
0NFayRLUyRq0xYsDRVuDSVSu6hYRI/iWzJJ6awZOEcvDKdlu6jf1WxToIssgUY9WXuSM1fwmE7Jd
GgdNtMPjK+MwWBSsPBvDh8nj2jkMjnxEqlCDdh3T/Shx89sOw5bB48bHwxSJB9R20ZOKL8AtzTwF
O4OznkPORYrKBZxTCC3sM/wAhpBTKLM38M7ob5tpBJZEMDq5CLhO6Gcwgpf9G4oqp4IZrDMMKWKh
WU/JpqFVPuDwSIIJXIhuq8Gms9g1EWkKgkBkThXMgCRJ6Fk2QkovoVNmUfg4IwvBAu3M8LXZhxyc
gYU+bHxlPGWcfaAwQ3N2YqbE6DrtDUduIZMaUbf1WRWKiyKAXMgmOB1aySkKR/DdotFsi+An4UbC
g7QQIxM1CqUtYnoE7eR2L/f+7RaRXExCFyeNvISKqZk1HGaFeiFKBwxPwOMpWkPCKnTh0pgh4z5Z
GzxKbuKkSYh+fsND1oTFy5xTdOys5G69Yi6/G1OgvcfoVHZccn04U1mHRBbk8vGln9/wkOxjQppN
9IP+hNqZahNdmw5b5VMvCi6ApswxHtUt3gxcz8YSBlEiwTfUaqWd4pxZNkRsqqWnzxTEWUE1MEe6
NnSLtwJX8DYRc4y9n6VmDTAc6OjYF/n2+MrsFJGq5aWI8F6spZMXPaXNq3Cm8GlZaEjPpMbIxOKS
rgvGw+id5Bc02ynMhApwey7TeOgVICtRC0LB73yBkkn0kuv92pA8FVk/RvGk5tItJBe/YfHmYUeQ
uzOaRdVvkLVzfKZ+I3vCemegF+isojAUX4nP1iYW/TAvTM0aMifHQGRRYg65MohOYKHEyIQymewQ
XzSa6OQ3qAsA0lsB4TJRB6COKqITiOAkcEVijazfMM44Wz3GvqXW0C/6At8SKIOSBaPpHLUzxT4D
CiCAsbKLInYYMvpOXzOIZKnIsvMuSaSUHIbIijKrjXaw5ON+TF6RDROJ6GQnauMpHKJBn5Rb0ByC
ccpZimag4cwmYnkFbt7maZRHKMzxKsczVa94C/8W0N9CS58liKzFLVWyBp/WNEwiqtQxZhZFaJ+R
uHhG4KWLRrOsVSIM3Bza5iQTpFCGUmbiMpSZ4oLrUy6Kr6zDMOiZNEAKrNSv6mYNhhISAKEZyv2y
XD6K0tqQWYoUEGOH8G6LMH+RkYz457TIrpnDsIgQEZFnJCWxZ6xNr2QGn0DKY1Q3AFF8ZbYIUAZV
W0ELjlF6/Gr6uE+6ahmiyYBzdognEzCVrCGHaSAn5mn3SRCOsfAmx1NGs9ACxJ5kWraHj1Oj2Klm
De+MOoiEa6l7zAbhhKUuzdXM5n1ZOzqFnf8HCZrgm5+FnXEh0WH6ZBqka7Y2CMKpjOP6A9CWwPSk
5qOQvBNvCboJepMcJqy0d14UqpLNcUOtKlkbmlnDEiuQM6EEzeEPj0h1p3BMyymd3vtsSgIMxmAZ
UDBtveiv56j8HiDsnLnUiAgyXwtFb9cGxQLKuHRQMFI2vjQDdiRdxeU5VMNwb/DP1HaKdSZDzUM4
SS9e8p01TCF2kQI56drQzBrEG4RdNtUfdjtK6Yp0DPfMDgKG1iCyEV8EcW+twfRrn2MriA9h+QXN
rBF7UY4802eSGDVyRb9hA/jSzw8B5bQ1wjMQQaaTgZ8kl37RV1acReFMQX4FuJ2dkNZOPsaiSIqT
uR5rBfqtDTlPwEA9QZ8sRTabTbEAXjEAzsu9f7tT8KK+a8FTOVaadGTsfC2+QyYSi/y8NQMJCrkL
EAqS8vGlWdYqDoPsiboiE8qk8qOGaFBdFMqzAGfxxdGUsUZA7Q5vnTqUBDHQKV0DtPcIDFnWLjQr
taMVFjBj26m9ZKJPKZZgIJNCZmIm/cwgUFcI3gfaRRavuihsonqmyp0+U6WQRl2GADQJcnVaDb9W
BvvdsNMg4fAZH5E4zEwQLqwMgRbdMK0napaS4Clg0LB7BaYm4vJVGTu+F7K2KFLGVwbtE78pmc/R
UWgYaDHYC7/Oe2SWGEx51XQV1AZc7xXUy/hN5hFRlWFqYXwlG1KnnSJnvQ/mB/8VekkS+vw5Y4ei
OwcJ6Hh8ZYJwYXMxuwV4NE3Q9KsnslMolwQ0GcGyUoS5bAIpjGodYayMNdgpEFToykqXoE6LAgwG
EIb8wWSClfJhSqFExgEla0Lg9cwWgbcUEnO+dlfohPbhPkOThD10mb/M+CHlIjMdEhwWR/eZOUwo
ucsjUrVLLh0PE7BqChyejGhUjjB8eMGOaxNdZxYFxASAtGPHooZ+k/gQuMGglgbmkGQHf+43TdAL
igwp4J3ZIrHfdPUtHUmEQWRhAVHDIgK6Te7Wn1tDulUhMXwab3Hesv4Av5JLP/DiiwkINqVTEaOV
K+MwJPoEPMP2r4wmzdwniSXQBTdUmLqK7tMhAeM85VzNOIyAw5YT+wj9hrphOF9Ox6AkAFPtkyBc
6Bi0qsLe0jNPxRoy5JyUCh+qjHayKGBjmGBkp7dIcAYfCn+RprHSo6bbFvGYISqxIvPdubGKKQl9
nrTbfAbl0MlMIwu2SIEt/YJwoavSVgEEwwoO1aAcB/IJXVjshmQn8GyZQENOLECT17Wj09qgvEfC
RIWVxIQCsSqwBb2VwjrtR9z0t2YI2EK8DgeJbqtB/CboNxxmCEYuoaLq3gAVo/vqNR1/awZobIBd
tHAeSwH6gb6/Hq36e8AW3aoBJQWs+pnfhPQnhfbXSoFmewNkhe5+3h5hODdWaW3QNiAxlsHdj69M
oCXVZamasEUST6LZTpF6KmMJ4C+zhE1l8IJ6KmmoR59iYo0szAebjWCORDYFPfWzhgWsAHUL/wkP
I1CD+dwz+KPS9vi6E975Df+MY1sOcG2ZB7T4U1eG8kkBg9hLaafQFgDfU8QPTp6pYBhwld5bSye/
QbpKqYtDkCCDmJCR8YrWoOJCUTYmnmCQTIQh3D4OcPCt16ZOzazxtaUz6Wiz/Qygg/cEVPWJtRJ3
EmpYMno7ulu5WZNWJXAhiC3xhfd55y+IwcnkibhSbo6GcQYzIRCygDDvs27VTlbRQTA8n2aMkycr
EAa5O03NyBfFl265uxTQyKZwGzYyAHTLKfkLrCE0jpjmKIsj4y+kgMZWiU+teO0ABmrmL764ZIRl
TY6T+MNmrSHQJ5xjQywfX/rl7vAvEZmiB41SOQm84tpwkp6llIaRAYJlp1BcRXAgMVbaqqBT5Ugw
DE5XiK8ODSFqJyssNhukgszvs7WBmSRA1W2LkLQG1IqEEkBtVZ0SjWoX7cpH7aBMYkLSChDu0CT7
WoPWzGGwHuKeI/oJWRNqW8Q6k/ZcwL50D2S2SECrBcV9moa1hbeEsAUkxekvlKvEof15rYROdwT/
3KwZaFaloIo8RhqB6JafQcRFbgtcDhVLUVBRy0hcxNgoIKP/mHiKrDVM4i2KRi/CKprFW9Jf4zMB
AKFCGRQIzU7pFCF3py4Juv7KUnsbfXKmkhEjzgVcEF+Jl9bmFEEaiWIWxXYgSfyGpUhKEQFTxiXC
9XmJIN5ZQ2QL4cv5mpJSQICpeEHdwuFJr4eltjbovYo/7FF+KnOYkLvTCIl3fXPY6HSYgHLx/pmT
wVanSqzaX0OzJvvEFhXE+MqiXB6ZCwjBsdCsYdbKSUIHb8yusUEulfwGzPB4pujnZDZyH5o2yITi
S788DZBOGKuiJSckdiVrWNQCsASpSeIlMzk8O0Uavaiwpl5UP2vEWetX6iAQZMKJjq+M34izVnjH
7JXEWhpagzwB9T6a3qU3X22ncO8Z/uvzId8dJUB9Uq0iX0mMpFnQJcDn1zaggeehYZXCOpg0Yw1C
XLTDj6C4ZkGXsJZiWIc2OfiJhExK7kKEQmhNfWGsZY+SGNaRUnSyNERrR6eDVaxBwQdRNQHG2cXJ
Bv7TvETUkREqJO76sChk/7E/EjeRSk/oE3vGXYmkjoi6EGvBZ1NaFMQXVNuRlMqYgXZEenY4po7u
VD9PIRVVg3SE3U33gJoZxF0C8sGpTu46z/bOU3DUwnCAJZx6Ev2s8dWUFIoDkBrem4EzlL0nY+DS
Iol+ZvhigSlLtJaD9LDMOEypm+GHQrKfxGPq5zDJkUjYkTxI1CyUPAWSQRaaB/axKzMTX2ENMj88
yVH6NYlt9fGbgeg/0XWFjg4oCyG4kjXgKQHlSAH//RYREgaEazxTeopqFmYKCUPk6EgqIaki+a52
igLkyPgK8pDEb2ZgLU4Rhp6QjFFXjS/9tgiFAF9QLWo8ImaptChAdkn4oXSc8BRAXfBItT0+aPMh
W+DdeyIPonaY2qhgAJq6LxN73m8RqRGJ0eUoiS/NPEUcdjNKB+YWDg/sRRUAJ+nEqLid+Mr4TclL
BcyS8zu+9DtTwVxIPtDBgKNqKzoMEeyE9A0r67NAi7IUveIphU1HOXUMgRYIGqwEzYrMHBrwoBVQ
ZDieFh92isj1kJOlEYZmhwk7BVIEvUVQEklIVEdbEWTT0ueC/n62NoSSQtE2raEkXkqbCANrfHEZ
Ee4rHPPPy4jUbeHnHPP1+OjSyRpfydpiwpUIGwiAF1/ZBA0tIZmahMBncunnRb+YF01h1kQj/PSZ
EqAzZQup7zUs0wzKAcfBibJheJeqg64Qw4A/K+fne/cpZUTpGhdiaXxpiO/ZrGpaJxCwYFxiEgj9
KaIFWZ5OfxDk0xiGJO+MzKN2q5/fBKlmb8sMLhQclbuLpEYNdfa03xQzUCSAJJdiGJqlJInqGL00
BAZUMlQFD8D3KB3yX+oXPyZoEpmSByY7JNTPb7I0EPakIsLKVpVFds8kwaFgndYHM3maxOIcIygw
p49r5jCAOsmm6TrnE+DvYPMppav0EgWMbIlxdbn9mcwkEPkHeGJHzFPDggAUEVHXB9MBd1LsoBAI
GL9wbBc5MWqAFE0a3DTbIonDEGYRI3IhbimaQWQK0c859mZm6a5SFyBAj9szY5eiX/IujoLQCOhW
undVoQxEFDDI58J8jCsF2jnmqxoerV8rt0WcAufpdMuVYJ8O09LCI5SRACc6pSQo0omSJ2Mk0W9Q
HqWJyJRQkVJrZKJPDhPWjch8pUG6hmuD4h5HAGRPBE6U9fnIzZhqRMEkvj4erSCMUJWOLRb6QRk0
naFIAOXThaykLG+Kh4TJIXoPcmXDrhBhOpmfdDxtNNwpgajJMQqNKrPqmQJtC4xLKPeJNdgJb6ur
7BTp+0NlIQV+NAu7YkAYmE7GrCCWRc6qFHaJgDi6Wi9Qxce1gdOQroJkI4X6WYPkXeaokDeIzo1a
IU1ar6iwHrO17E7hTJERi9Qv0wxFv51C9h4TAyQCg06kujY4TSg5pAlIJiSXBEWGLIKFJYtDs1gU
5XBkw+nJ41BhngR4nJI1AP2Ag0W78qTfoOTMbGIR80vpr/rtFAet7IAgFFzGU50oSVkNdAd/fFoo
BGsQiQAnHQea6BdvSH2RZJ4xxQC1ymU1cD0gs0+iL/wGxD4aRI8NrprFG3ELAXRoVF1QDpFZIko7
hRYCeI7gnJ+sDUnlqd+Z6YbUKSQnKgDTEHU5yAiKfSXCiEbHyz9uAZLTt4GGtF6RoMDjSt2nZouC
rcGhikezga0ByBWRUKZRoCSDE/4kJGfiANgzoUaawGh2tKZoF4k8cTKqEIrkDEG7aOMSkkN8ZYJQ
QbtEnMQ6Hiaa4cJSXfzanSLt4gKexVcmCJWdQuBPHJKuHe0CDfT64N7RvIpoiPTzKrlPjlZqaXBg
0vJhxhqEXbQ2Ca8rDcn1O1oRCpEBDJJXEEurWoOYCz0E0OZTOwVrkOVTmz7uJM38Bjvlq/VwaZcO
qS7HVwbYkH40GR14rMJr2IFFbkUCRdJG/grvRnGn4CGF5pCeoBlrSIICj44iY1p90w8e/uKaAXQU
5mye7s5jbXC2kg/BpI8v3eINcngwcpQQrDgEVe7OAxyhRHf0opkTVvwGrLpXVVz90rWvXhvxlOO0
9MoJ+i4WFY0qyIVspcTL6rc2oHqDeQFDAVWpVl6Rb0Rug3g0PWE/rg1AaFClo36ZfvHGV8+Jo2R0
JEGeAL3g4BJtyFEWX7HP1ilrw8HTFkEdnRRWNWtz4IQCFnlHwYwTayMAGxZOcXwlEJtO1qDJltSN
jhmm+8BRUzxhSYNBiE0cwjuHYdByABkQD5qYQb+jVRju8HhoK0CbS7HyiooKXX5I13/SfEOCInoD
FCcSa+gXkn/1FpH9AeIVXye2CA+jwJAeNpqF5HAUQBkkYRPkBXRDDe2CxgP7muEO2ejTgU8tg7KP
+I9+ZyoZt8zqkOmr0sip6CnQ9OSIFvmRjKeAokFEdywxaWaGrx/WjM9ByTBNVzOgH2GnHC1ozr6S
ZXUjw0KY+Eo5cQNVmuP44Y9QhgOVDkehmcNMaEyyrYH0hZ+ZLNo/JcOKOjBN3Pjg93sjHrNKQwUN
esn1/7U37u6no1lxtFpHo5/rv/71MFuP1vva/X/+ojHvn+I3meeY3PEcm/uH//zlCvOZp4F/cvK8
COjLYxdSH3kFvP7pnvgHcdfq738n960wHE3uS/LRRg+ry81DtO88rDaT9X/9hc+f4IOl3v3q1X7x
kDx5YlD599+L+Wp9NynM7x/+LW/+zSPxvwcP8/h9pn+bfr6Pb/3vd7994lP911/gncmz/5w83EV/
/y8AAAD//w==</cx:binary>
              </cx:geoCache>
            </cx:geography>
          </cx:layoutPr>
        </cx:series>
        <cx:series layoutId="regionMap" hidden="1" uniqueId="{45F4474E-8493-2846-ADBB-1FC3D16287AF}" formatIdx="1">
          <cx:tx>
            <cx:txData>
              <cx:f>_xlchart.v5.4</cx:f>
              <cx:v>Fiscal</cx:v>
            </cx:txData>
          </cx:tx>
          <cx:dataId val="1"/>
          <cx:layoutPr>
            <cx:geography cultureLanguage="en-US" cultureRegion="CA" attribution="Powered by Bing">
              <cx:geoCache provider="{E9337A44-BEBE-4D9F-B70C-5C5E7DAFC167}">
                <cx:binary>7H1bcxs5suZfqfDDxm7EGbrulzntiZA0bmnNIpsj+VjtfitLZYlhivTyMm7/+/1QSAAFiOpGgeUI
TETXPPSE5KSy8mMmEnn96e73v9+t2mYb/P60Wu/+fvf7m1eP+/3Xv79+vbt7bJ+a3eRpebfd7Daf
95O7zdPrzefPy7v29f22+bZcP7yOwyh9fffYbPft76/+8RM+7aHd1Ju7Zr/crP91aLffr9vdYbXf
/cHvjv4q+LrZ7ZvVxea+ffNqEV4F0YfwVdCu98v99/ffv+KH6h+8Cl6bn/Hs7wUrsLQ/sE9L80mc
p2WRZK+C1Wb9QD/+W1FO8jKq4rgKq+4pxB+cN0+Ki/8KfpmLXzzjpOOjub/ftrtdQP+V/HPK5v5p
uf7ncrffLu/2b16xD9N+FL95NV9+Xe52kO+r4G5zWO+ZFB8g0DevLpp1c9+8Oi6dFeS+gnzevJo1
+33zDf9uudtc8E/gkrw464T1WgfqHz8ZP4D4jJ/0sDRl/We/0pmN6iC+iF8U4EAos0mYZmUVllHY
PYkBaTVJoiJLsoQjWpmQcm5cIO1Tavgdh3R22H3ZfAEiNoAKGSlAz7fNXftpu7x/aH0ENXwXLUZT
z2KSxXlSJYC1e6JnmOZFmScp/g1/xJdJqOm7ANy4YBr2KC0wfb98Wu6+NFBnW0XtPp+9jlDUefst
qPEhsMD3HgJbR/Mgn1ZCwM/M3UBtTSZlnpdlVWXHkS0nVVQlaRym/Pep+MMcWeLGAVmN0gLZfx62
j82TlbJKESlQbx+X+0/fPYRzEZ8FyZmU6qlwZpMkDcs4jZKjcJbhJIR/kCRVwX8P48wPcFJUzo0D
nPQenNICzkWz3X4PbnAQQslsDLCQk8JU+wjvTtVZdhlEv8KfGcdBSiZ5VqRJnGXcwOLU1BwlnKpl
VRRhRqeu/MMcWOLGAViN0gLY95vtZr3fWIEqZaRAleTeAVqnl0E8H9HwVlUJNS3oxCyfAZoWWRSH
GRneXHyTyPBybhwApfew1tSPm+0XKzSlgBSaZ4ftZuujz1tH1zC7UklONbsJTskkD9OC/B9TO3GK
ZkWcxSmBbYLJuXEBs09poZ2DTlESkYLT31M0fB9E70dzd6tJGsVpkuQxPyVxN+ob2yqCMc7iKk9i
wlPXzQXnxgFOjdICzmm77vTL5gAVIlJw/t+HNa4wHjpFs/g6iOYjamdRxEUVI5LAHx3OAnCnRZWm
OZlawykibhzg1Cgt4JSHnwWeUkYKz/lmu38MuL327vicJ1dBWkvDd7rFTao8i8qC/B1DReHoJmla
pUVJgSPpYfPjk7hxwFSjtMD0ttm329XGziGSQlKgXjRP3gYZ5uE8iN6NZnaTSRQmaVGk5VGzW8YT
/DwP44LMsqGnxI0Lpvw9OKUFpjUw2W/WVl6RlJGC9OcNYpF7D+3uojgL0nejRQJL2NU4QqCPLqNG
JLCsJrioxkX0LATI2XAAkl7AGsj3j7h/ttvgvEFswMLoSgEpMLWP8M7q1snHoHg/2qUlnYRZlRdJ
Qlb3eRwwzao0SbPjVpe4cQBWo7TQUPtLixCQQhQBwKdm+6X1UUOnYR1EF6NZ3BT3EgT3ctxdusc4
RZF+CeOsDOMcQPfjRMSGA5AapQWQV81uj2Duzko9pXQUmOfNGrmyzz5iuSguguTdaB5ROUmqKI7y
+IXTE9Y2KaISWEovuA8pceMAqUZpAalmMa2MLslJoap9hHdGdxohqfAOAZ1xQn/ZJI2RHc0yM6qQ
TfIkLJlF5oji931EiQ0HRDVKC0R/odSmBZhSNgpMQe0djnU1C8IP0ss89cqSToq8iMsyVrnsflQB
11CkWsoQUV5ujKVloIgf58YBTnoPTmkB583y6W6DuIAFnFJECs5Fu273zfrhsNw94v966ObO49+C
5EIeaafjGpWIzSO6x3Ez3VxEi+IyzfKIDK+BK3HjgKtGaYHr+fbAwj0WsEoJKViny/UdMqJLLxFd
RIsg+m1ETa2iKMdNlE5K0/Ai2YLfInRP8VwDUeLGAVGN0gLRYSUMJCOF6eW2+Xe7fjxs/byNpvOg
XIx5Gy2hg2GOZDd7DFDLCHUpSV6FEdU4yG8TN78Lzo0LqH1KC1AvNneP24bpmYWmElssoikKGFAD
gfqHnYeGd5oj2X2ZCTflVMObTbKqrGBZj4fpi3SSh2UCwMkjlhafI0rcOCCqUVogukC8526z3wf/
q3n6+t/B9WG3a1crK3ylyBS+V823L+3u02HrYz3DPESWtJa6cyrESKwBvDiPqTzFuKAizIu0WhFl
InRvhnk5Nw4Q03twyiMQW6imFIWCbsYK/wJv43/TYhaUv8nT7FTw0kmcVRG8ohcqAXNUlYVxlQqL
a+on58YBPHqPF8HT8ERx58+sZKFFMsxOJYWUFK5wjh52XUTYu0vMPL1F2YIU7amYJpMiiaOwCs3j
M0QoKQrLQhSSyXObEi6cDQcw6QWswVy0yIJZASlFo4BE4d9+862FbfYOyDr/EC1GCyqgnqjK4yTL
qZ4IIWLjMloUyH+XsTTldAvNPwRgwwFH8K8oNQ08Xp67aBkMFnaWPrjvAqE29+mrn/pYs9z2xWg2
Fjkz5DijXOBoqCWCCjg8UZtbUoxIpgIITs6NC5x9Sgs458vmoWG1QDaIChkpxbzZBxfNHl0NuID6
6NouugLx0cwsL6KHW0NX0OfVYUmUlaj1JL8IsPdDf8SNA6wapQWsw26grNEAMlKw+l1EP0s/BvF4
9xXY3CKMEbJV8VrD5iZlDH83obCCASpx4wCqRmkB6qA6FCEjBaok9+4MnUVwhq6lDRzBGaryNA0j
41oCq5vAJFd5ZELI/74LhH3KsSEUUlEQ3iDW9wmVvIcHuFLewbhIzoL4vbzrnQoj7iFdoW2KT+wr
JG6XVZmVmchmVzJywQ9PYsMBTY3SAs3LbcvKiIKbwz2/91scolJICtVnH+MdsqwivDsixkmdsar5
MmUFCTqyTEGrEMXViTpf++cnseGArEZpgay0lRaISuEoRCW5d0iyio14MZqpReVJHlZFKpIoz/1c
loBB9QkBal5bODcOgNJ7cEoLQAdVnnQCUmj6XHkyD8/HLLFGHAGhWxyddP80HFzWqITIbslaf0W0
vq+gxI0DnhqlBZ63iNQiumNf7kdiUqi+xZ3Fw0M0kKn4cWztX2UK/Ub7Z93aP65/e4qO0OxCepqn
ekPAMYkLRPIonW36tqg6qdKyVM0s+tWTuHHQTI3SQjNF3YjFySlFpLRSUHt3cE7DKZzbEUv80A+a
52FOByMiT30ft8gnZcYqABOqSjEOTuLGBU7+HtYH5wJm8q4N3t5/6xqvbVAVklKoLjDAgRVm+4dq
9S4oxgv7pZMkjKIoidTxqKGKYkC0D7IiBf5I68BvLlPOjQuqfUoLJV20uLfIm6QNqEJQPVC1z/AP
2vwqyG7k3fB0+4ucWJyiUszQVNSPodAI3fpUoCD/ImHK2XDBtE9pgenNfrN9QsYs+N//RPl8s6O0
9uWqXSPEu/3+f6yCvFMhNgX0xWa7/tawzLh3INfpLEh+HfE6g3ZtdJzFpjmuMPAGvYUJChu6xzDH
xIYDyBqlDcgDigCFbBSS5/geLFsPcVxEmFt0Jc3h6cqaJCVcJRR1dk8X3O7NL0L6JUQfWogDuHsM
nSVuHODUKC3gHBanJxkpPK8O6/3u38vVykdMg3mG1OKYYV2EhqCchWGBUSIWo2M/Q1ERV04ZgeQW
mNhwQFOjtEFzeX+/ancY8GWTTpPiUXjWm/W9p37SB9QPjWlnMUCB1QgZh2mJOga4vWVEdtZQzGnV
seEApUZ5BEorF4hk0MNrub7fsSY17w7GOWvWm0NTxokiIC6UosMMM4e4iuGb0HdsoYIFVDMpYjKo
MpFOKsi5ccCN3oNTHsFN+xFqhq4w2sKyA1RISMF5iRl6mDX36CGeCz5xayw8/5octv3uyZy/aYH0
+4fRXB9U97GAeyxGSZlxonySVkkWoUCBa7KhqcSNg6ZqlJpaHi8kGlrdR1JS2upxdd+0WATxR3l4
nerOAtMcU4cQ/eOYGQ4QgkWIKVRJgpKj7jEcIOLGCdPuPayt71BMSUr/EZiyjFNyM6ILhA5B+DmI
6XbP8ytKmqUILKTyL/KjlNhwAFOjtFDQQSmzTjIKR59TZjUaP/KZLIQ9XTnZcIysErXwCA30XSPk
tHNWBh8hCdo9hnISNy548vewVs4h/YNCRApRb0MH8+wsyMdrMksmCewsat+P21pWfJJGaNbuVYtp
GVDOjQOc9B7WcA4oqBYSUmje7LfN/vPGy1Gq04L1qox4eCYxyk3CUJXvafqZT1hzfoYZjVw/jdAe
ceMAqEZpYW/rtr3HKOz1fYCCoDVFdWzupUJeCt5LDL9eb/7fwcew0CxB+/a5lPKp5hc3U1w6s86j
ZQfpkXO0qMoE/0Ces319JW4c4NUoLeCVNUEWkEoZKUi9niLGxsxGH0Y7Utm43KrIq+z4XGtWhZJA
nVPRMyrDHNxFIm4cMNUoLTDVZt1a4CrlpHDVPsK7MBKb2ZyN5/RirHWGWbjQWG5rn4f/MKYItUU5
XWTkN4p8X86NA7D0HpzSAthBAzlJRApTbwdyznGHiW6kupxqe+MJDCvr5aVYgnEvhZ5iIlWRFDnZ
XsP1JW4c4NQoLeC8alb3yyccrX+DGf28WdlNzpXSUsgKH9o7RZ3FGG4zngXGqYqGwrgQFtaI97JC
Xdxew6qU3yWuocSGA6QapQWkg45TIRwFpNfH6Ty/DMLb0UKCyQSz5fM4NksX2GyFuEiLnLqVQumU
cTCJDQcwNUoLMGfDEmdCPApObxNnczYJ+lKeY6daXHY7xXBVlCLoUQZmajFhDLt6XjC1nA0XKPuU
FlAOG6wqpKOQ9Hmw6jQ+D/Lr0fQSbi4aRDH+jZJqxvFZZCjGRrdvFNHNVV6JuXoSNw6YapQWmIqi
TAsPV4pIISqovTsz2ZSs6Eo6JafqJgrB4LbKgO6Rm2gVYzgRog3S+e3fRIkbBzg1Sgs4hRNjAacU
kYLzP2CQWHETJGejqWnMhp0UEbLfPIJgBHgx/xg6itJrrG/pHvmFolOUc+OA67xPaYHroPnHQkYK
2Jtmu142Pua+o/MgG28ZT44iXex9eGkZD3zbNI9ybENTl9S+ni44Nw54apQWeA5cbiekpBDlTm43
Rdk74zuPzqIPMrd1qu2FjqKcCHOl1JQwLciLJAwavAtUdh7X0YjFryoHTPEaitICU8ebKP8rzOcT
48RQ4ytixN5hWycfguxXRGK53pwKLhsYhtE2cfbCOGQoLKZpIClj3F+IDQdUNUoLVIecqEI2Cspf
tqjg9NLysqq55Fze8U8HMsliaCGypfzRLzGYa10kKOLMMO6ve4yTlLhxwFOjPIKnhSckRaFwq72t
/lvE8yBZSPGdils5wbqAEG0rynPtW9cuHp8lGLRKsErXi3tAxI0DbhrlEdy0H6H6b/CeSSEnBep0
uf2yYkm4uvniY/qsRndVdDZiH1pSYY51jJFwR1WyQna0yvM4lUaAY0psOGCqUWoA8joxC12UMvDu
5JvlCMOOd6XEoIQ0RsW7CNAZUR/mqsaIv4sAQmUU8xE3DiBplEdA0n7EFG/IekEhI6V0ktw7QOfV
RZC+lXI91ZLGEzZYEQ2Cx12ZEqHaIsboVLH5QZpwuktybhwApffglBp6x6sz32IW6u92bQxCQgrO
W3YwbrYeXiVxiv/VxvAf1MYwja+C8hpmb5ybBCKucYJyIMybFg5m35FBxBXJTHQ6iGIRQ/2IGwf1
0ygt1E/ETC0OQykipX/z9mvb+NhuXcc3QXg22q0fUxZRH4uh8HQ+Pq/9wYzFMMEgRu7bGH4pceMA
p0ZpAeewKYskI4XnzX7i/ZjFaDrafb+bsohLoigrAGyaliL5jNluGAt/vNydzUoENw6wapQWsA7r
3uy46odwzrfY8+ntFsFpianw0xFNLzIj6O0THdRmsqvAlsEcHWRiIIY0EtzzIW4cQNUoLUC9btef
t+03K99Hykjp6qLFYsiNl1fHRfIWlZej+bLoJGLzbVHRJa1rX00RFUDHINbaY7Rm90j7QFEBzo0D
ovQenNIC0Wfz9SxOVSkrheyzj/HuslKn10iUSM059bKChGZaREWBKYzdYyS+cPuscLhmUFr+eyM/
Tdw4AKxRWgA8JPwqRKRwRfEJC/j4eFthawXrMWM9IbbzYjXZcTyLSZFlCL6mdDk1vV/OjQOe3QLA
OrRW2C5vdXj6hA29HTAW+kp/on+8opLk6yeMifO0zWGG8RzxudSZU5UVoSKE6SLMHH8pkJdkbB5G
r02pn9UkbhzA1SgtlFXGeixQlTJS2irJ/bO+rLh2vMWRGK2ZogQeV9GXAMUYKUyqKZ9lvTo2HJBk
DYJ4AWs1HdQg2ElGwehzg+CCGbrbscxuhvEk2I6d4RzlQBqeL/wk2FsMvBALCKWDRn4S58YBT3oP
azyHbbgSQlKYzjabXRv83GDWm5dLkBYFyvc+yFPtVIuLPdpxhHIutKl0j3FNZXu0EblHeS0psPzD
hCvnxgXXPqWNxR28TpvkpKD1e7PrHKt/svGm08STFPpaRS8XfEFbEwywVjmz/lFK3DgAq1FaAHvx
yHZvPP1tij9vdV+VglLI0md46P3OcjhI78Z0kMosytFUf9z7rSZZCBuNJepcnY1jlbhxQFWjtEBV
ejg2DpKQkQKUn8reeUdT7HyLPox1qKbsbhpiCQAGpHaPmRlFVy+mEaFe4fh2V+LGAU2N0gJN565e
IS+F7GKz3Xt6U52HWJ90ORq68QR31LSCMuqhX9TaojEfJUSimduoSiA2HGDVKC1gHZAfFaJRQF5h
DOMGEUbvlLROzoP0Vjqgp3pIXeV0zoYYv2RyYwxhDNG9zX8vbT33kIgbBzQ1Sgs0B+VnhIwUnmwY
vZ8RpFn0NkjPR4sIsvUA6BjLEnxF+rFehALjMKki7NOWvnDfJSI2HJDUKC2QHHR4CuEoJP1esFMn
F0Ex5hZX7HnIigq3GP48BxW7COOKHKZQ5oKEenbcOIBK78EpLUAdpp4kIwWqv+o5T65HXauDGugY
s8cJT/NCGk6guzmaBMkcSzvP8QQzbMmPA54apQWeSHzaXlg4T/2wbkfsaUx3ijHG5RRy58bv1PMT
5SolulBEeQPrz9WsLnY+IMCA+j8C1MiwETcOgGqUFoAOKVcRIlL6Kai9c4cW2RxerTR7p8KJak3U
UUdFRo1ipn4i7oDdV2KIXxga+kncOMCpUVrAOSwQKISkAJ02Xw+7L80OC3o8dHIRFv0rurvffr9u
H5ab9ZtXFxgWdd+8Cr5udvtmxaeiyhC4AtX36O4chiW7khfCU5U1meBWgtS3mEFk2F5E7dk2Hqyq
O+7xEjcOyqpRWijr0E1YQkwK2ctDu/r66KGmTkM0143X65BhTnxZobb6uH+EMaoIOGColGgSNOwv
ceMAqUZpAWkNjdzazaiRIlJwnq3YFpDWQzz5WLPRzlM2+i3FmMb4xaZP/BYVLNhn1z1mRLcbRBc7
4EnvwSkt8Bx0KeVc9T1er2fV1OU8SM+kqpxudhES6iZecMzMuG41weBNjOdkI1XZY2BK3DhgqlFa
YHrVPC1XtusHpZCUlip679zeKSAdtYwM3fSsnPeFzXUF5icgopSGVLkij3B+LSVuHCDVKK0g3e3h
su6sUmlSSArSc4QBW1+3scxjDDs5H9H2pmjVLRLMTRV62L+awj1CTDdmxllchinIwNlwQJNewNro
DhtEJKSj0Jwu93eP7brdeniQdrOCb0Y0ulhslYa4mnIwDaOLOWHooEiYX2SAyQYL31DB0Ashj3/8
dPf735v7+227w3Bb/t83r+gFrMEcOOyYiUYh6fOw4zmLQb+TpSGnH5+o4ES/C9aYHQvpslsLbixo
1aaYrpFxIW5ctJO/hzWgg28tJCaFqre3lhqjdcIzafdOhxTdonmaI1DfPUbUCKkXhncuJ79Jq0BR
es6NA6T0HtaQYrSJtT8kRKTgPD9s5UJn7zyiOn4fpBcjQoowfYhI/XMs4zSJsMyDBi0Y9pbYcMGS
v4A1loMyLkI4Csybvd/9arMM68BvpaN5uorCgWWT+o53wkBFk6LAjBoRyDesLnHjAKtGaeHhDrqI
ChkpWCW5fwpavQ+q8ToQEyxJwpp7tBgedYiYzcWMGhT0Hq8ArDk3DoBqlBaADrG5QkQKzxndYL2D
s0tY/EkF9mv4lQ/tpsZErD3i2P86tCykvTus9p3LOeBXWuR7Gs6im9EKmbJJVCIhKwbnVKbBZzXE
zCEjb60yDD6YwbxuapwZ5GBrlHZfpOWnw9b2AKeP73vZ+CrKT/DuC8UqDvIxm22YXWDRRyMjy2q+
MYYXY6644TCdMc6Gi2HoU1rgOegAF8JRlsHjkgnM8k5nMtN9+tGNmclhkZX4RDOAASgLDLjnuimd
BRHH6NhwQHLOX4BTWiA5MI5B0ulB2WDV+2qz8TCMMUuxAG7MaUmo2MfwnBL+VR9L5n9VFa5ILB7F
HgNLYsMBS43SAkvpQNmUdgvhKCgluX/2Nb8N4t+kXE/XSrhXeVHkxyslACjWISKvIybOGQ51zblx
AFSjtAB00bYrq3AxfXD/wEQh09PX7sD1Dk427DA7h7Pygs8RvDZ9rJ35g2AFt2x/uG/fvEKxPvYv
wZuOTMXEwEdU8GM/0/HjkthwwFGjPIKjhf5JGSj983fgIwvcZWNWhmKuTsjq77nBNNxWFkZE/xO2
U1IpoTyO6XDk3DjgRu/BKY/gpv0Ic+ccwoidmBSm/oYRU2zwvpaSPd2k4hYCwNIXr7QYz4K+Cgz6
7B4zscq5cYC07lNq+B2fPGffVSwEpMC82W8Onz/7moKb5WiSGfMSguMRTYoiBmEoKQ7JFJPMMpyS
wo5z7SQ2HKDUKC2glP6KhbmVwlFoSnL/zkfMRspvpVxP1U0s+mB9/Hi4uUUUQPNfC4wCyEqEEY5P
pGdTiMCNA6AapQWgQ2cjdTJSgHo+Gyn5KMMvpyKK2UiwpmhPJEAN3WQZVYQP2JIB/g8MB5ZNHwI3
DohqlBaIPhtqZKGq9Df6vuyzj/FOZTFTaNSalr9GI+EOYMRgn/0AtwLjn4wVpr3ChupoPpp3lE1Y
YT6WjpL3Y0SDCkzXKVAfEVaq3IVfjfiRStz8V/CvC3HWPrMgxwshNEpDX9mHaT+CwztDaee2bewu
nVJIygQrev80FL0+UT1iDKFErxPmXVG1Lz5YO1QRFIpSlPsC1e4xTHDNuXEwwRqlht+pDq8QUA9O
1AljAoSHsb0FaoNGHLWMpT3dLBWsh+ge80CNMf4KG30QYpC/7ysoceOApkZpgebZ6mHz1FjFhKSI
FJ5vsQhks/d19wBrTSjej+YkocUCaAI0coIMt5dFGVIkUrAD76iTRNw4YKpRWmA6OMpAYlK4ehtl
WLBz9EKmqZ6dWgMjfchnFqy/9IVKCLZxFFa3KtCH0T1GlIG4cYBUo7SAdFiLmxCSAhSbRp6W652H
hreuPgbpeynYUxFNUcgLxLpB2wwy0/BCSXE5DTOMLzsaN+LcOCBK78EpLRAdMgRUiEjhebGB5V0/
fNts7n3EFAHV5GI0TBO+LQ2tMYZPVKKWsEDUKKFSfdMn4my4gNmntABz0P51kk0fTFQyLO9aD5Fc
xGfJeKsM0SCeYh7OS6sMcYKGGMCMsNLxawuYCcCNA54apQWeC0y8+R7cbA5szq5NiIFz1g8xaB/h
3eVlxobO3452H0VrG/KbSIFSRaHhGiG2G5cY5ZCj9617DEUlbhyA1SgtgJUxWgtQpYyUpno+b6W8
DLK3o4V5k0kch6jjTl6Yv4ysNpwnXGM4puY2p5pz4wCqRmkBqupNs0CVPryvqoreOz2d52dBdibV
5VTviE24wvxzfF4/tgA3N0bDG2uO4lDKrxDlRzkTDkgS+5zSAknMNr9ftdarnIRwlILWm/X9xstV
MsUlxmePGC3KWZtwitZS/uiIwuBW2BuEvcE0G136YhzRmnPjgKhGaYHokIpfISIF52W72T60+803
LyEtFwEGIr0YQR14F4W5xQBtjMh+uXGGuU6ZyKoZSlpzblwg7VNaQTqolZiEpED12dwWdZDNRtNS
TMiJUHaSvtR1GqPcOi5wivK7qDlBZ865cYBUo7SA1GEyLwlKwervZN66rIP41zEVNY8wS5siCKF5
K0W3BaoY8opyM6E8vcn2cm4cUKX34JQWqCpFs/KLSEgKUUXvnV/U7ab/DcGdcSr+EK5nEaM0I03E
cdl3kFhtCgaXpRV2BnePvDhxSIkbB0g1SgtI58uvyx0fVGWBqZSSwpQP5zhvvvsYbEAJcTRe2yKC
uxUq5TPRnGiGAhHcTYsKR+4LORjOjQuofUoLUAcGd0lIClOPg7vlTZDcSG059foCFylPwoTthRFq
aKgp5iVhWaYoCpR/WFjejhsHRGv+Hj/K8pKQFKIeW94ae4Dy2WiHaQoXKcd6YVGa+9zy5vg1BuFT
2luafIKUc+MCaZ/SQkmHxOuFiBSg5wgoLlsPbe48ug6SKynV0zU0KaMki+D+dI9RxYAIL/YV5Ohh
ooPU8I2IGwc4NUoLOIe1KQkhKUCxrcvfVZj5h+zdaGlvZNQqRG9lU6gBKZYQF8i4Ya075Ujld4lr
6DRHb8Y7l9pAjdICUufVBZzDfkTwfLu5++JrXXYdfRi1LLvEkuk4igz3CD5viNV6BRxjGWLql6iA
iwBsOKiqRmmB66DkWsdUH8rF8u5Lu/VztOsUaaP0T9JrP6ggkUVm0w+jHePugWUw4fAdIvY5pcV3
aHhguROOsvfeBpbn8TWG7Euje/QA/1HfoQrfoYWMQx790/rUgz9su4vhG+RxWJQ0H9OIq5QJ2goi
+A4lGSTTd+DcuHyZ+pQWX6YBy1SEhNQX6Xa5vt9tth66gqyCJRpvmwo8e9YBgsVkL7mCbAdHhpXM
8vfa+cK5cYCT3sPaNgzx7IWIFJ6eV+JgNmYy3oR/XMCzrnD1+Lw2+Azw7DEVXmx1NdNOnBsXTPuU
FiqqLtAWYTI27rQTkkJV0fsX+qzA7e0fG/wBVhdZ/BzDnqoE5rQfTKlYJV3INnBQClH6ChTz5Gw4
YLnoU1pgiXWBm21jV4cjZKOQFNTe4VijSrP8dbRcU9e0jv041Ysh7LwsY8zEPB7CJm4c4NQoLeAc
Ym6FiBSc3gZS6vJDkN6MduuGpcWlDB15KoHf105maWGJ8xyAd4/0wkSos+PGBU7+HpzSAk5lKa0s
LQlJAarovdNQVqRd/sn1bIClZcXmmEpbiY2dRpEcKzaP0YMZirZaaRrI4HJuHCCl97CGdGA+goSk
IPU3H7GIz4P442jtA6zLJ8YAeNLREEpoKGmFqS8In1EqWP5hQpRz44Jon9JCSQemDYWUFKQ3+wMK
cTZrrMterXZeXl4weu4qDcbKCGNhK/pCUJ3BM01HkvzoICiwTpuyi9IfI/tbdew4QFv3KS2gHXKc
8o/WomOYGL5v1g+H5Y4ND/cR2IgVzo14rqLECriK2aZmvgktBRhtANRJp81zlXPjgmuf0gLXQVFP
EpHS1192j823xkc4q9sg/XVMONFxh0PVPEzRSlDEGC4uRhoYprfmbLjg2Ke0wvHzZxZ/trq/EFt9
Df0FywcfvF3TwLzeaMxOnzip4gI3FQoKPTtQsca+hNlN+e9Nq8u5cUG1T2mBqvJaLb3eTkhKPxW9
d15vnWHY9JiVyhkmh2AxK3URIIxg+EgwxxUmPRHiZsiIc+MCaZ/SAlL72XhCQArOGSvK2u2aw4OP
NneWvQ/iG3mdODVOj+ESWMkQVrlK+BqIohMojtERxH0nA1HixgFRjdIC0UHNPkJGClRJ7p2KTqPf
gmIqXZNTAWV7W8sMBZDk7JoqyuY9QUXLnFTYSLwQNw6AapQWgIrNqxY2V4pI4SmovYNznl+gRCL6
w6vLj0rhRbMgvpUaeuo3ifUBYspbLIaYPPfKsCEY+YGczu9cvDO/Nc05Nw7fJI3S4ps0eEQCiUl9
m35utw+HnYceNhuSFl2OZu2zSYm5M3C7RJ7OOL+LScT2imZihIJpHDg3DpDSe3BKC0iHDnvrZKTw
9HrY20c2Xk3oylEl/UH2YRrXQTrmlwnluwlWXIqabOPLlKHTnyUoKhqhIr/F3D4QNy5fJv4e1l8m
cVbYnDRCROq7NMVC1L2PnuA8vgzS6R9/kwZEtLF3hKWDEUzRcUSZJ+wBxllhpJUo1O7n9okNBxw1
SgujMKzMU0inh6THW/XqaB5UY65IxNFcYh4Oue3wRzS3HpExjFOJEMzmNzXj7CZuHDDVKC0wHRQZ
IxEpRG8fl/tP3z08t+dowwzH20zLqqkQF8NGcKmCfThLVOwhvRhhgAr/vXFuEzcOcGqUFnAOqKYS
Euqh6W81VXyLZeCj3dGSSVTAA4NFlZGvPpzIByN3WCBncXxCa825cYBTo7SAc9AmFyEjBajvq9jm
4RRFcqMtXMJMOURKUlRgcy3ETawPK8sJlyjNQYRM/l47SDk3DrDSe3BKC1ivDls2V8HCH5IS6oHa
Np832/2jj1a3YKsSZRz5qG89wCOCVS3QVYihKBwvIyMMq5ti3RIApQ420+pyblzw7FNa4Fmjf8V2
e9ZcyKiHaLNdL330cOvkY1B+GA3PdILuUATGELPoHtMpYo3BaJ2oKJ5RGXgSNw54apQWeNqvIRAC
UmDO229PGMza7j3Uz0VxhhmeEDs3e6fqJ2pw0MWdw+k5eoyWOEZD1mqIYVXdYxY9cm4c8KT3sLa3
7x8xe6zdBl2ntoXVlXJSsGof4V/QM7kJisUfA/uDghrz8DL+MNoRnk7Q8IiQRUGO9PMjHOuOWSc6
/0axIiH9CEfy/oPLzkS8hqK0MBHn2wObMWjxZaJPZr7IHdYk7r9jc02zQhuVp+ufomkQjmcjMtgI
LICSY1kMQNHwmCNEFcNvkzakD+iUc+NgIzRKC0CHBKmEiBSigto7yzCtroJ4vLYiFEajFCTGPmMO
l5GTKEqUXYYV2lcpnWnoJ3HjAid/D2uTv2ix+fDTZrs5PMBTtlBTKSgFqv4Z/kGLTot4vCJpmF6M
rUOtln5rKgq2wBpVmcC1e8wwMufCBdI+pYWGXjW7PVpPkSaygVMIR8F53q5W3tb+zGJchd/+8Qk+
4OqE3CHmg6IfjPQQoPWvwohw4BjFFvoXxioRNw6gapQWoMq6AAtMpYwUpnwCD/fXvVPQOn4b5GOO
ykIaAJ4PtvN1j3mUosc8ZyPz2SxD9pgxZc6NA6b0Hta2d1jUimTUw3TZPDTbxtvq6EVxHmSXo92K
cWSilUhde/HBfVVltyg2L0s0MpgLbIkbB1g1ShtVHXyLIjkpaP2+RdXY0Ze8Gw1Y2GDk+UNUQHN9
fK6viISU6DqicIj8w1T1zrlxAJbew1pf7Yv1hIAUoh4vssXWrzE76tHEgPAy2nFFeErXU9ZEVqI4
M3zJ/HJuXODsU1ro6ZAmBiEiBSiGO6waNqndu+N0Eb5DV8pooYZiApuao8BK9XD27S7wLPIQWT2R
ojX8XuLGAU+N0gJPdIAtd18arBx5sHJ9pZwUqG/XD6v2sdnuvYQVM/imo8GKqpcsw4glMVHUqL9E
Egg5IKSAYvKiDC9pEXbcOMHao7SAddasl1hZi80jlqiSmBSq9XK/X7XBxWG7RczEQ2jrCjxfyzD+
qfFm3FBxkmL54gvBhwrBwwgN+CI4YR6onBsHaOk9OKUFtEOKKoSIFKz/87u3w9DmJfLw9WglTyir
QFtghuVuRz0kVlaBIpmiELoMD6ofHCRuHADVKC0AHVJWQRJSePo7pGaWIeh9kQqpnqqfrJcBk/Ix
oltGiowTFQXL2Fsi1Nc4UYkbBzg1Sgs4BwUdhIwUoJLcOxepzlBaPd5mVBRUwJ8N0XN0PNoLFylE
nwNuMVx/ZfiKbjCcGwdA6T2sDa79DUYISKHpd7tRnc+CcMzFqCmOzwSBQY6Y4R11Ti8ajkSpaWik
bIkbF0T5e1gjOmTVhRCRwvSXxtuBk7P4HZbQyJPsdJtbYKok7inQPdPYIviA/k8K28tDm+smseGA
pEY5trEVwlFQeh3hnWOMyIibqOHgpnBgIzYtgT1GxAh3lzDGgNFCVPQbDi5x44CpRmmBKVa+o+rX
ImQvBaQAvWrWm3+3Wx+vK9ixnPw6omqWGLBeYYTzi+4QBidg/jrN9JN+GJ2enBsHNNkSaryHta0d
UO5EAlJozjxeQo306Ftp9k41tChOw4hFrKA5nlFjxYgsWCS204QGmous48YBTY3SQjeHDRzibLGz
QxSnTJuvB4Sb+F4M7zzcGZaJpudVMN6dpcBcmhSjwZ6dn2yiJts3xLXXsLXEhwOeGqUFnvK2YWFu
6bP7cPq9ZZF164ZnUranKikCBqgvjaLK8IZwcsYxZgxVFPRjE4i0SAJnwwFNegFrWzt0djKJR6ln
7etSvnmIKU3vR4vjJqgkwkK+RIy0xXek798C0QJbo7JYpFtMRDk3Loj2KY/op4UaSlEo2C4xeeY+
OG+9zKx0JYqLEaErI5SWFIZJRSNjiegsEi4UTZBnM3d4iAsnyBDHWlDZpytk3Uf0LeeiWT21252n
ZZrFPAjPZfLiVMOZwj7muESGL0R6coT2SlZPpHLZffs55dw4QKdRHoFO+1H85tXP6JzZt+vmzur6
QZ/eR/Xs6ZGB+u9l+83DK8i0wkzP8XYmsjm2WLOGyV269USdZoG9MrhmkirKHA1XRWLDBU/+ApxS
A+/Nq1/mdqAJGSjrWbPORC/XrNUpxvb/NuKdEaXvRcJmSHfP87q9uNvojrR19xi4ETcOuGmUR3DT
fgQ9tL8zCgEpNG+Q9vz82deNMIsQA54uRjsMkZRE0UiWsc2VmgODWSAJ1uXB4spgT9+kEhsOUGqU
Gm5cBbUfAUqtKMvCu5ECUohSLvtbc//QemhV59mvQTxeTwN2Z6AbHBF0cmQMJWWXjZxlusSCS2kd
yM/h3DggS+/xonE1kR142RBSUrh6e9novoPvRlRS7GzCnlkWtdGUtEQLW5LHGB3O7a28qXIoiQ0H
KDVKDbcRlZQJSIHJ5hY/+LnPPbpA2lJGzE51ZhMMvkGBD2LlHDRDP+H85Aihp4jXcctrXB1rzo0D
qBqlBahD6kSEiBSe5xt0mq59PUaZLKKF9E9GwDRirYEYEN49xzBlxfGoo+aPHuAhbhwxxXtY29yB
mHYi+k/BlPWu5x9HwxTROtwpUV5AkBmYIqSOCf8YXxVJy0AHKGfDAUx6AWswhzb2d8JRaN742tg/
T6fYOyvjL6cqJ7bbYO0NgOT2lFUNaKdoiPE4CVqRsCH6mHISNy548vewxnNA3pIEpMD85Vu7Dm42
6CT30MOty0VyLYs1TsUT+1KwcxZzZ1VTbh/PrtQ9TqNMFGIa+glmAnDjgKdGaXGAqsnPFvcW+vC+
S6TovUt0TaP3fzqW9ge19M+wjRRd/eIEPf3bhHAwKjxfXjSOPUoYgowu0+4xfGzixuHbpFFafJuG
ZdpIRspA+J1pWyRvWcA4YGmIRYKppn+y9ewHfbfmmJgS1SO6ECVy8ohlUiDTzBJhRTYaIaOECoxZ
RU0/yELcOHy3NEqL7xbq2e6XcNfv/4aCps+b1RerUKiUVu9btny62/gYZFlENfo45F3qVKuRYUEp
crlsGIiwCsYZlIRRnEQJXeKMM4i4cUBWo7RAdoZqic2XxgpPKSOFJxro7lpvC/4XIUCdjxhnySv4
DShiMzxElI5jF20RJ7gD9BWU/r4LjJxzTmkB47CyGSEWheNV2yCt5KNrGJ0FyY1Uj1P1EsGVDKMF
SnERNywumwCC+sUERzrXW5mi5He3mnPjAKhGaQFoVzh6ePrUbnk/o42HKESlYF1g1F5wtfnqo8Vl
c9rDK3mknY4sFgyXclrXkVscWyfDwqTSIvdVlbhxQFajtEDWYd58JyaFqrfz5lkNRDRmJQaa4WLU
RB0fdIqKDGxQRLZRLF6TVoICLZwbF0j7lD8AUiEmBek/t813P0s1gr/mgCBqst9+v24flpv1m1cX
mOh+D4fp62a3b1YXm/v2zSspI4UojRHxdg7ILLrF7ugRzW+JOWgo+qdycPNgxcgezHbJMA2Vm18Z
veO6Stw46KpGaaGrw67JJCMFq9/X5Fl6ESRvZQhihDMVSSiYWBXbMG8xqLtKER3loBoGmLhxAZW/
B6ccG1QhIwXqW8zmCjwdwzTProPs19EgjSeshBHrpCklDD3sQ4rsP8b6xxmaso46wMSNA6QapQWk
b1cPlrMFpIQUoBgd/v5x89TsPLzRdLnzm9EupdjFEIVZWZbHB4GUBco5EMDsd8H2/V7ixgFQjdIC
UKdCHSanHqx3j9t2iTuRj7DGiEq+Hy00iEVsKZs8jFw/fww9xVJTVkqXiM17xkV1wblxgbVPaQHr
otluv4vMksUtlTjrw6p9hHepjDpZFIsx/SQ2NwsxpKO4IjkVZ2XBWpzl7/vqCmYwKpma4/gvnh3y
//gJoxab+/ttu9sF9F+4qH1KC1ztSyT5B/cB9betjs/VHS05xOYDp2jjeLYTHIOBE7YSPDvuGREb
DuqpUVrAKEb7WmimlI0yuILaP6UsbsKz0WBEt06E5VW5qOV4fnkpQ0zuLgta5WAY27q4QRuYU8a4
T2mB5pC5Avyj+2p5fthiXtODn3GGOc6d+PaPEzA/KKu3yM+Bn4zdPzOowevOpD60mxp9pntEAXbm
D4IVfr4/sFhAmk8w8BJmocR1SPOt0c8A5xqFCcY9if6+gzXQKC2+P2erB3jFdskeIRRlDW6aw2of
3OzbSQALv/QxqMzGO6S3o0GJIZgYEIOZP8cjkDitkwSltyj04qe1ASxx4wCsRmkB7KCohpCRQtbz
MRU3SM1Km3uqemJ9FtpTMEdGeVialoZsUmaUYV0arweTpwxFldOOGwdM531KC0x/+R2bku6tlJU+
um/sbzebe3T/3SFV793pPY+uYHD/2NYPGheOAndccdm2FvYAMQNRtoUYLYIU0zC0lLhxQZS/B6e0
QHRw6ofEpBT18tCuvj56COkse5+MN1qPzWIrKlyUjgc1mN1FTSZGZcq4GIWRsbodbDhACf4VpQWU
gwwu/+y+dkpy73SzLuogW0ijd7q1TdB+0m367nQTSt/XTSBZ5GyQPwpwu0detDmgxI0DoBqlBaCD
XGsSkdJLr11rdvWPL6XVOx3SskRVO8YbPMMSgWPMvBQhKxNLzoYLln1KCywHxS46ySgk/Y1dLMLr
IDofLXCcozksggWN4Fn1VbJEg2AVodCppC5e6XlxlSQ2HGDUKC1gHHJbEbJRQJ7jrnsfXC/9nNY1
ZTUAY86NxsyKFDEnoXs6pkU+STENCMk8mpwofS+OKXHjgKlGaYFpjez51q58VIpIYSqovTs151hh
l8xHPDVRGVpi1Cydisc8WhQ7ZWIYreEGETcOcGqUFnCi/pPN7raILkoJKTQ7Yn7H8Q/Q/BIF51JN
Tj8z0fuHUqaSriCIUGg2F03XFe4o2KbBAwkygsH1c865cQG0T2kB6MCmayElBWrt64SnaXwVlIvR
vCAk6BD7Qb0LVXAbKorVgGVYwhoj3d49BqLEjQOiGqUFoiKGb6GjUkQKznn7tW0w498LBX3hFfp5
MO2fvBoWuc3jSQa40LV5fL5whTlCIbLtGJTILyvS3nMtFZVhL/NzPDUn6DTeVaGZF6LvV7tNo99Y
c1cgit1PNY5QpbLMUJpLHZjPValAM3zZDa1ggpdJdnJeODsuqtSnHFmV+EczMy9GUwpF9A/P4gPK
dqWbfzqcmAqLzeaiFNA46+CL5lUR4rQTj/geEZycGxc4+5QWcF63689bNkjrBcXTvvNCRgpPSe4h
oHWQjjcKGOPVEpQYFSHFV80YDi4XrEcS3iohagLaceMEaI/SAtCh49VISgrSKdvQ6Wl+NLsN4t9G
c0jZ9AL0QyDwxo8yxGpMhzSuMJLihflOc86NA6YapQWmAx1SISWFqbcOKetpzd6Nhii0kBWDhWhe
6h6jiAHdEl3WC9lnjrj0hLnZJW4cENUoLRDFGIMG642Dm8P9p8P2u5X5lbJSuD77GO/M8LxCNfZv
Us6nnqvxhO1bxFB2lAWyx3CTWNwuTxIsfBMbanQzTNw4AKxRWgA8YN+QkJCC1fN9Q2MWHeWYO4Ky
XSP+ypJbbNgIzC/HWTpmXFG7dUFO1UYapQWOMkll4R/RZ/f9XUnunWIuwg9BPBsrkp5hsUWEmV2R
qBgwztIqmSCUDt0UvS9GtI64cVBMjdIC0Gm73mwbO4MrRKQ087q9D+rmi49lPzXsSPhW5puOWtof
VDw2jT4G6XiLGnAXZpPesdpTd8gQTypQOoaUNzcKzy/BHRsOXyJ6AU5p8SUS11gLoyBlo75Egto7
m1BjGU5R//FXaEBNCmr90pLdmVT4r+9fw8ijsh/ZGjGFU/5hbuSJGwc4NUoLOAft2yURKTjPUf3v
ZSHgvEI7xtvRnGu267GoMPrheLSX+V4YAYT0Gznf0unjcBI3DnBqlBZwDvG9SEIKTX99ryngzG6l
J3TUwA/QToyBKOBJo3Tz6F0JYyAQnUrhS6u6z34XBnHjAKdGaQGnwxgIKSqF68Xm0+awffAkit8P
q81gdZOZDOiejivWarCp1ISrGXqEa12UBdblkGst7QO51pwbB1zpPTilBa7SN7Y4RaWMFKCS3Ltj
dJHBqvwqEyOnAprjLoQqQIzBkqHF/jGKIZuAkg32IMCNY5S4cQBUo7QAdEitihCRwvPtarXc7L31
rlHmmozXgozrEIKOWMdB2zighH1MYXxZ90RYYIF99xiY1pwbB0w1SgtMBw3DJREpTH/ZPTbfcNny
TkXrEquObuUAhlNVlI3bxBjcHNsABVwanBU2BcANxhg7/nvD5hI3LnDy97C2uWpcpoXRlUJSgCp6
/yBNZ0F6M9oxmmIbIHbH5ZHSQAPSHP3maE9W5Ul996jm3LhA2qe00NBBlxcSkQLU28vLNJoH2YWs
GDlVQ9Glilws/scV0AwcI7TAOpxCmb4zLi/EjQOcGqUFnCI4YKGfUkQKTkHtnXZO0YoZj5pfx6oH
tImrOL+mnfCZshjRB5EIkt8j7uQSNy5w8vewNrgyQW6Dp5CRwvNsu/66XW62Hh6h3bK327ECyCmu
o0mIPonMqKjHNBYsDUDrMfK03WOcncSGA5QapYVmXh2wucwqcCxFo4BEWOHhsXnyEcfyKkjHG9oR
Y+orxnZkGBZ/NAWL+jI2T0kUeVaGZzvn3LjA2ae0gHNAlEhISMFZt82Tt23kU9wOynq0QBELxyMY
j3kdHFEzoICjM60wA0JMDvj/7H1nc+S4ku1fmZjPj/fRgSZi70ZcgKZ8qeSlLwy5JkHv3a9/h1LJ
Ts/dkro3Qvti1T01raoCCCCRmSczgcy/qM7H0XyBovt5HCxrn5XfIaL2eYleSfrc+tupzqm4guz+
NltlKvWAg9ZIvfxzBsUZicnyhKx9+vwFUe/duE+j+QI59/M4mJyfKvXwuEBviPmtSz0oMD5/5/VC
3GpRcPrsb6CtiVwMqoljTHu//QeJu3oazRcI+q7lARJ3nw7yIBW67/ttLN0teVLd4qzMt+PQlQRw
u3iRe79qq8A5BBctyn7+PNCCuBkurZmG8ixwP8TS96P5CkGf5nEwh37KObRfolce/Vd4039DYm5U
1IX4128k5nRYXiQy5OhbEwVn0XQCpARX/BPf/kXOPg7jC1TcT+BgKn4qx8J+bV6p+K1zLEx5I9lv
IyXyRk65WyFMnyj2wWk75Y00JF3V1X28+yNFn0bzFYq+bXmAoP1k3shphV4J+p3zRm6MS1wx/G1Q
aDpNiNMkOH/2U2Q7RbTh/jPkv/HC70fzFYI+zeNgFv2MrbJfoVeCft+I9hpHlqR/vbDJr+tNOPA0
ZEB5oqb54fQv9CZyL08X1vYS94Pe3I/mC+R81/IA/nwJXR5gqbys0StB7Tq75XfZtzyFdjSdOZn9
ttgnCn1K8P3AFf9TDsWxwikJioEriE8i+eXBT8bKfjRfIOm7lgeQ9PiGp8PzTfsDyPqyTq9kdaZC
FQ4uE989VN8QF60lZNA4/43MqqOoPSprv8ZP3sIjMCtu06CajP7B37cfxhdI+q7lAST9FJc+L84r
Ob93lvQVwivy6mVtf1304moiwp/6a2WRd9Q0UD9SIgilvSYcexctexrNF4i6n8dTywOI+imTZb9E
rzS9CHj9PS1QJHRXr18s+99AThQ/l3Vc9H38QcfvyGki5ysu6ivayxOf5O3qaRhfoePblgfQ8fD0
Ns8r80rFY34XJLii/8eMx/E3lLSPNW5PXpb2V4mJa266LiGY/XMd+likF9ypIlnv48+LiN87/KZa
vSdfSbe8n8fBvPnpWr3TGr2S9dvW6p10vbJ+CUH+Kj2fMBF8fvtrix/M0EdMhDx/hrbXrC+BgFdM
hNF8gUf38ziYnl/BRI/r9ErTb46JNtryD4m92BG/SllwKnJu6s+nhD5m1J5CoSiXiELNewfER059
Gs0XKLufx8GU/eSF1OdVeqXr6rtmSDnSoUivfhtFUUvP0IzpDvFPFakBlIsr5Tiw+yqb3+Ki/Wi+
QNF3LQ/Qp5+uTPG8Tq80fdfFt/PRH2lTEcXf5jpCgmtJm4o9/U2YG/kCDFTfhu26d0a8v4i6H81X
CPs0j4NZ9TOHcp+X6JWm/wPSXS/F9R/y78wih/MLOD1vfFCr05FclO+C93evdl/cyk9qdT+ML1D0
XcsDWBVZOjkujT+maDjA0/CyPq9UXSMr4MN3SWj09irEasoIeP7bzhSp/4C2xCHqv7mxBB8DKifK
KHT6grX3ZszTML5Ay/0EDubOw82Y55V5peJjxS63gw3Dk6ckAt9P6OoUSVheAOiv4iMDZidBdgf9
54HRSZsiyo2DKC9P3EPep2F8gZ5Hb1sewJvvdOABzLnv/60Z866Lb0fRDXQE+X0H56cULDA8AWTf
+hcAdGUUDkeAe+/K/yBr94P4Aj3ftTyAnp8FuvvFeWXSbwt0997Q35bADGUi/tef++F+/X/+x4c3
UDPlwzu75mEqq1qhqsjHeir/1Ufvq6+aOFPkvuixX5W0KjI3yvC+Q9w+/nw882f+w8QZMhwiez1/
/dZuWT2N5gsM+q7lAQz6mdsPz0v0yp1HD+lDfZP6Da8C/PMb+gKPpNUfsv0i/36VrgSnczWU5Xku
qfdXuk4OBrgY9r7Aj4r0aTRfoOt+Hk8tD6DruqmiLLo56KzYyxq9EhZpde8ebkt+739Hoq6hROXf
dzEfoleBwWJOtRKnHwRB32pTwFxc44ZJ8xycefFEPqGj/Wi+QNR3LQ8g6qcias9r9ErUb12hZ19b
8NnM/1VGnS6I/m+NxPfpDP6iPP/71OmaoMIRfTlN8OvURHBUgeTdu+Qf4xapv6+WJkyGqKFrSKD0
86S6+9F8hUOf5nGw2P0Uhz6v0SuHvjT/dnbLSjn/Q6EvDvNfJaiKLMgocIcSIH+VtThnjbI8+0D4
i+beexaehvEFSu4ncDAlPwOMntfmlZDbcnIrQP1+O0KuEUyQj3+bgx5Vlqa7SPJzDiJ0/FfdiUO6
6ovn+FlpPg7jC4TcT+BgQr7w1AHuhJfFeaXkS/NvR8mlsZF/n0Mevj54DFAs+gMBdfj4dKQRREKx
Z0vmraWCQfyBUXyBju9aHgB+ZjdVPaXWPQjS7juf5vKcOps+xPFDC7b8joh2aeDY38lv40oUDkAp
lynd+RPRwHzvuFL/B6oOyCgu/Ho+5T1RH0fzJaK+aXkAUT91vfd5jV5pevSQ3Jbf8yDnUoSA+31h
FaRTEE1Z0hFDefz5iID0fxBQFGHQn19S2o/mKxR9msfB4vZzbPq8SK8kXd/cZ3ffUG9ulOM/ZIag
1hOj/CoAQgVRDeWWZKRUePz5oDdxuwXm5oSRnsg9ieW3HLofzRfo+a7lARz6meo8+xV6Jea3rs6D
W8nS5sWW/1WCTve2DaBW3OV9/PngGZqyTEnIlv4skM0PeGi6t43RfIWgb1seQNDP3IXYr9ArQb/3
vW0Ryue/KP/93iL+tzW4CVgQViVy/H3QnvjAUCUYo3tZ/MFGWT4N4wukfNfyAFIelQ/VXVbXf9xM
VeqaqgLEOQwePa/UK2VtaNLmW8a0YV3ppy/s8qt8OlmeSFWjI1vGTxUpXAmmirppz5ULXzDZqwGK
0XyBuJMB+tLyAOJ+0gB9XKJXcn5fA3QpuX+oi98md6fCP1Mim2fJ+kGRTomJkLVI0p9raIGZ3yrS
/Wi+QM93LQ+g53N+hAPM0JclekPPuv6emeA2MnJiLX8jLlJlzcDh3J9fhAAuIjBEcZ/pb3DR02i+
QM79PJ5aHkDOi6n+RJxlB8nbl0V6JeiS13dTzKz878K6fx8ofdF61k19Y6c1r4c3sdJ//+lzkPVD
079FxU+8Nr//558ozYXTuTLSH+vw5MIhpMKb+H/f9veOMTfK1TOn/m3rB7gE/vmngE0hGUDTmo7z
ZfvjEN3D80coWoqLNYi2qrgJR4Cjkb++Dv75p4qzE3gDOw1HDFXpsYZClTX7j3QYyKI45eEhGi4t
//k8zqMsHvwsfVmk/e9/pE1ylPG0rv75pwlmyJ++9vORYwz53c3x5Mz455/S/wl93fd8bo7zIVYl
W5ONfG1glTTWD148K/0iUZhuCs1dEYXMbwbBbtX+1BTDztJCObFkX9i2uUczyViNamipjb/q9Kxj
WSQykoo6lYmQWIWu5W45EmJLcXqUC+NMVeqI6kJpVby9GYpVr7VXo1cl61CoZn7fjrNqUFo7brKF
oAqC0wvV3GtLJ5R5ahljU2/8vC9Xht6fKw037EEbI1aWlSUEdUP1II1nRRLdSDnxTk3FjxzSXaa8
z+2mI1LODMMr52aObCmMGLXEAvznqf5Ag9634jJviT3GhmnVSstGsajsjuj8sqrF8DxqR7IyWpI4
pnaZF3rlRjyNLKXIRiqnhW4NrZjv2lEdaJy0Ehv8sKGJWNq1FNZszCJtmRvjwlSjuZRnMnKnesY2
ztpg5pGlrozpTK71+MjQw3AmFG2t0XEs65bWppjSx227Z693++Euy4eS+0H9tD1efv3P0yzB38ez
C69vvv8VTfZdTqz17pe/sOjzZvzAhO+PQXz48EAOxWEi5FRVUKYLvgQNqOvvORQ3az9y6F9a7zkU
ARqYRrhCI071K2SI9z//2HMoPpruWhiijhArMmq/5VA4l3GYH63Au1MzDOeZQ/ERriGbho7Evqh4
qqif4lAVkakPLDoNHddgEUcSDeT2ec+i6dBlamaARZuYksEJ6ktegQ2srAipLpY0MnOqKz7Fu+pC
XYjMPy5XyU11ji+34pGf2k1iJTdaZ+n6bDBY2tIxo6Xvor+SU+myOJcuvR3+Gd0YO3FRZzSUKVgu
DCy/YHFpNQP11s2uPanFVeXmAc16Wp3xBd8VbrEeZ1lBfTsMqH+dnJmZVdfU9GlU0C5zSI1vJj4L
yVwbFtrgGsOiTmmuuYHMvMFNjYSOhT1wTnk/N1GyFsF12TbrnooZI0JKO3LSaBcBOiIXkT0UVA18
qkWuoM6adeMzubNJtCXtppWOjcaKZVaMCy++03InbpaxVblKbqnFjVzQEp0UylKO7+p81hYLvfdp
q2XMVGejN1JdnaVOwSqX01Zgibkqh3OldMktuSjDqx5fjtUzTSM02UWL5iwpbspxJaWXXWcXPosd
bof1aJUBVWJijaXGynyWGuXUk684mj/vx5WcO/k2duBQs/X41Mzm+Ymy5AMrFsXOKM/Kk27d5vNq
Vyz4sq/n7YilnasnZm/nnu2VdhWzPj0a+byQrHFHriss/A/p2ghoXFLImE70qXjS7/pdcTfuxK16
IpxNr81dqybMDBddzKJVPNiVpbjmOlmtxoXiZngV1sEmpbWdrYpVMpcWyuOfalWtotN4A29Kfa4v
TNe7VI1ZobKhttubKF6ZC15Z0ZF3ye/TjeiYbmubrkF116/mzWUbU2FXF+fhpgmsVl7gNb0ZSktZ
NI1bBXaJ5Q5stWHpyPpsmfFjrz8JN3p8YtCRdeLRlUGOZWOul1QNz2LlFB12pYVvt91ZFK2GjHZW
a9cxxS9mOK9WXePiy4Vxm8hWW9/i+1p25ScMf8lCrRctcfzazqmmz6a5KQuy6KxwI/3IKyebq5fh
RtGWpLPGeoUZ6O7IilU+Xq/E4lTRLXQqBAwdGPqsEamPnezKNQ2xWy/UWXkW7vKddqHWVBRps+xo
UlNe02S5JHRZ52tv3S2MdbgyZ9lS2yghrW7jjHm24HhnxcDqZibMKjuep/Pe6uzGbq1uFzKQdDyS
FCpdRXikNdB0cZJtuWPOzdWY0/P+SHDOY4GO3sxgUjMXFCtb+iLVj5oLP6BBRIWratn5VNHsRrPG
4KggNAtYE7AA8kSmxo5vFIW1sWOUWJ1VE86zmNaXHQtXpVNa4rVyKh0lt8GZcqUr1LNDt5qFbgZu
JYxciSEbhZlSb+M138oowpu7w2xngg9oyDqasjCiRbKOBBZJtNoW+jXWK17X65LFdutmJ1xz2wd1
llmkoOmuCmibsVyFAJjJ2WyoaeaEWOd1Ok+x7Wi6HmgU0PxMnpWsX5cL5TyuaKAsBmJXc4VtNE67
0yik/l11kp3kTFwKoZW6wUKkMpVsuZqPdmqXbmBzJ18rbtFpVL3VZs1WWvOQhj6tPKpXDr9vNdoZ
M9PtVhIDPqAlk2eDOssfPJ/qV8VFsNate/lY46ce08rlyI9GhWojtigrC4vfGqzUbRBNDplsOKYl
0pkwD3JHCKnKsIhLs7ELjxn2WG2DzElDu9KpMg9cU6HKVXWrZVZ4VtwmIgQSbTvKL0hA6ztCY06n
faLcZQXjN8m5suVgAVreKaWtSNS4zhumYV/5Vn/JzwNO/XN+HsZOezksCrvxqeBg5xALjxOTubwW
ZrVVW9FNcEruwlPzTslo1AOaMeEyPBod1Q3ml9EPSGOlZkqySu/0ValQ32OBmyzlhKo69RJaupHT
r8lZuRvPIiu2RXqy6M/SRcmwBBfJNl2kdjgbsI7H4XK8TmOLMNXRFzmVGFhOWYwspZVVU53l2aJc
6rZmtayyelbbPROdnI42v1eYH9yGS8ICkdUMqs2SglkbWaEd2rEdUoWV1INYGJl4p231cFaXTms3
Vk5726M3Ic2svmc5Hu+qATUCl7DUzpxBuZVpSEVL5LRZiY6y6P11NTjeiUYNenUm03zayEm9Q/9N
ZXWnzdwc7eSqPs5A2MjhDt+C3dICezt2A3+hBY62CVlOWJ06fUP9cV47uZVb8eB6nqWKYAYto7q/
Lm96JqwHJ4XQa8VZe74Kw7mh2VR4aBz5MuAMe/rCdMlisDZMtpQzKaLj9eN46ZlIsSlcv8H/Sjdn
A+VWdzFLmXnU3cauflTclqElHSm0Y4SOChtYayV0eY+N1zgQQh29Txm3uAVWAf+1DwFdZJZHc6qW
WLWS3tRsIiHmxlJXuSJzj3nl8v68sMHkWm/L64jeSx0dPFblC8gnlzvDhXD0o5sJp8ltNUsuxo5C
TBDCCpFqEyuE6/+voayGkmowo4DqNHj7/i2UlY//AmU/tn6FsnA3EQn3XoCQn8zGVygLw1YmqoZL
i7qEzGSvxibOGOLqk/xYromgyg98xq9QVkeiDkSCJvMUac6e0f0708J/yPa/vzU1dfJXWxNRo+dp
IwfBB1szBb5u5TYU5/yHEdEosbWAYV9ApFS2ZsdWYks0vzTqm6ov7I6pWu1UttqZ88hrrxvPBjrk
Eyocc+tUv012oWCNAgMiBIyqoFEcctGdAVym24I16wnIhVbG/EXm9svQGmfcjhZAZ6f5CV7zbRux
fCtUDLizF1jeOWowQx+lq9/KkYsOs3gzEIsrSzxIVCmexenwUECdinSk+QnPqLx1AaJtlerXhRWc
499QqzGTH4yMdWvJoBJVIlbFS/lByWeJaePVb616W7FSZn7O4oZmC7wMa7xEduc2EzDWb7v4Tirs
1qC14CgwH0tH752+WsgufuOjSDHknsybnmEaXNtIFM06n5HcQg+KrWjuNordQnGgDVSambYKudRQ
8QwTO0Wz2CrTqQ3QfAJiRDQ7Sx6CbfLgQTd11H/wTocrWBjaStzmNhqJudOsAZGnMY3rTvIBTP15
5x9rhZX7GpXcVChon3CqngTpUoA2Kqkb/+Cr6lLcxondOJWTgDYmBdgPoK5UO66OdZ2lpdNIVky5
t8CSou2ITsxdJ53r6wIkXmmnjQk8Mq4bZ3pmmC75qQyBW9mVZAWDLTeUxFZ44c+lnSYz9I1e23DW
hzNZDal8afbbxlwTnfWqg0dgYFxh1SXG2KpLgJL2TAP280499UZV58GuqJdRSts8oVXECAyLIcxp
NA5zRbWCzbiIYK0AZEjWxUreSrtxZ8DqALCu3YpqLKPX19vE3vb0+IisJbdzRjY4/BSKRbTCmYcB
xdmywGZyRIXJMSMBkxYqVWl1pbNxUzka3eTUPR5hVnlWxIxV51y02PwFLTir6JbTY5/Ob7d9CJrA
ArAi17SJDWxENx6UZIyHSGxkMe2pZ/HrzM3clrbsbBLh3cVAz2pmLEOI9o3Ecqg7iXVWZ6k0pgVe
a7uGvizPNXp8O54mdkVjaw6Ljg1Hcch4aKvQ0cd3q4sAAE86im4TDxuPNuh8NgBjKdhN1llI4U2B
RoXmLAG7hpW+iI+D486qbeLGoH/Dzk7u7xvasGqRWwbb/RCBsIa5DxRgQIUDr6VsF7qRVbPu5ERE
f9AtrJv5lgBtJc5AI57SAV87a2amBYDq5tbgjveDS07NFb9oMD7Dxh+W2V0BOJoeK6d4Yof3l8vc
0ux7edlB0bP+uhqXhLOOdYTywc4GdKw6A3ZiKVm9f1x5dlY6tfsDgBq40ZzHD77V3eZrcRkvYlum
3Ty5V+zC6SN6klnZtnZhbC1Ny2MRsNq5sUtgrQODn8SXDStsedc6S9mt7Ibl1rnBGnbfsJj9AMhz
uBVZJcucEvgGr0BVKYvde8NuaG6VVjiPV9rOW/MN32Q33s7cNj/iFUBegamGro+2iWXM6l3hxAuA
5PWPAWSBMXIrXdXO9Khipg6WgjOVOfXw0IGKs7Nied6wbEmwKIELQ2GGPwC4DYV7YdCpPvedaf2n
MQEynAB3YVQ/PHvCA7ql0Ptz76YARGK+ZQJJTLRfbG5yWq1SeuXht4CKy2k/EMxpcRLaOfuBF1dd
lix6JOjUPW/o+BBZMj2DH4FFTrhIiTXM0nWzVIFap/He73SYOFRSLUBO8yp+SM/4ybAs17lbF5hJ
ZLVYsQFwjWOECoWu8X8QSM14giDo5X8+8HgXI3iLHlDoXod6/3vH2eah+4Mi2Fp1/C76Scs90tCA
GeDaghJH1goyYYcXp5mGFLZExslLyZSR4QtlN16RhvEPJJ/WZRwUwmFoySQIeD0jjSl1NXwnuJr0
9Mmn3Np4+luX2VQNRJ/OIxkAQrhsOLn03nq1PVHK9VAyqllRx2RLUi29VHNJlSxBrbyFPKj9Wa8L
2c2blfoJwpnwyxtfOp6KintwF+KJKkJ6Mib+9qmJ0ZatGoTpLGvkH0pSddfEULgjRWJwJideYH/u
cVgoA4kKcH4VeE6VlA9+wUTiBZzpZjSLSZ2UVOZqNBubKFwNvBAXXh039//+gR9XVYbvEQFLFad/
EC5BDuP385N56DVJ6UUz0uedPTRxdSIlnsjUCG/Sxo9NN5AK2f33T/24qshXLuO2KCJvCI4jC9mH
aeZhrNQFyQW3EzsDaIAnLG1a7ppdbJxWRU2cf/88XMV4T0ckrlPxHFPHbBFsV6cbx2/pmOdtOWKD
AT/4uXYVx31+7gdBvq0bj8y83IhyVmliu/CbKjxWxgZ+mjDOEQ3QhpkqNkdqbNZWn3nmJoqFMHSH
OAc8KLm6GExBOhWMLiK09byotAIpUBdxVMXntdcqR1VddYIlk96wMilMEhYEhbkK5DGztAJvhpEs
JNTQknxb+QqZKUYZn8dBQZZ+hfdSkuolI40grkklj7ZiJPKpWAi9XaqB6fJENntaIuZwinTc8BWL
QrBJfH84SjUMLjM9+BCTRiVLnFKQTkkhZFeyMGRWnPB8W/ZV7mhZmPROyCV9hzWUXb/0KqtsQXml
EpQ55xXQeIsxZzzrjzxScXeMVO/a1GJ4pkddWbQmJiOFfgKE4pXcHfoOU5LSGlvIrDtv7Um16vRe
oM51reNuGJjwMyUGDAfWmzF8yz2CYCej7gVwG0hm8mP0WzjRQk/unFSvDatIxTRhvThoJRv7yHTV
NsQUM+xfN1Xr+Lz0iTQsB1OSL2LOpexMlHN9tCNDxxj4qOflOm4LPlgCwZN8b/pw4B3IpZVtftXp
HsJailcbo932sQAPN++6XTJgY8GXHRu7Ua2MnSL6ce+omoY1j/tksIuCFKcTH+/KdMwTVgqadloS
vVUYMYP6TNfVkZpdLS1bQ02dSh/UXdqEvLaFvIO2q7IEzvJciOA8FToy0Eyp+M6LdO0HqVL9tCtV
YyuZQnbc+r0342HAT+pBlSWKOXYB5QU8Qkk3qps8DwnthhgaMc6rwhb0NDlX01ATmdDnLVS10lat
a1RZ/NBxDs95qiUAJCTMcksS1URc8tjUU5aLih+6Em/NE1H2WyjoLisvw0Lqj/RUzqxh6ASOccY1
84qW11Yb98Z5yoVAWkhd2C9GL4XF0jeNfxN2rXBfmVy2u8bUzpGfJdlUSJRxYug6FL1h6mFm82yM
4UgmBXeDsEbfSjsI96LUqpdiqfa2mXNjJ8c5yEZAeWwYRBnCMN96OoRHJMrSaT/G3EcURet82yg6
tXI6P8tOOkkTzFllxliaLMPuM5KkPyq6ArtTy0s/pIKKaVW8By9DNTZMEkJzJalasPGaLN8WSczh
uTSTFDtb6cisRsLaBWKY4B/CR6sXQxgDZirbrdiZW8i8LmSmkVT3BeKljue10UlCYC+VRr1S4z5b
qXriXY8k6jwnFxSybCYp04S6vlOqOpIWYjANI8ml0m2UCg5TfxCx2docvN5kZu/bnZ5rsMsmcYmw
Kd/ERt0fmYiXupIAKRBwfDMRwbi6p5FZ3oJkutoj4mMMA4INfU/Ae300YKeXoRf7c7QtdqoScgCx
kpAlSA1ulgqg216UTkOS+BJCDNXYUj+aRtf6RJn1JJZLu+GNrLA+iZMVCl42M6/NFJqGfr4NGtm7
9qI2PeFGKGRMzIkBLZaDBSUSw0quDVh5pQK54o/cXBmlmMIlKlf6rglN87oiAoRBqI3mdRmF2Ymm
6UMzI9VAloIhCKUtjVWoUbnXyCZJA3kel74297pCvB2rsryQa1mjNYJscBOSGlSUpWGQENvW1Yuu
jvSZV1SYsdqKd+YQSjF4UzdWYpQUV5CW8JwPYoa1MOrMMhUgAEgcsYIX0+sMyTVzM++tOh/6I1Wv
wsHqsCdC1qYDd3VOMLtEHvPIrgRsK5vEqdfbUmeSGYlkbE4jg91JhbqNVSvlA/aM13R6xPyMDDEi
VyMGFpQNyKr29VVZhPmJgAIDbqTGHHu/CpKNkgz+us8y0LpHrBORFAljVoKstYK2ErajP/Cz2C/B
TmWOPR3FmF3f9Og5lUrEpPMCHwXAPvAKkwT+eW2Q2uUYVAUzNPi6wRgsRTKTRcl7lUpDwFc5SfjC
iMqQSmG2LdM2X2pdBvCflNwWWkRQhhieneFRrDdVMDLoc9NRhbqxWqHI7r1AREwhHJszGZLBMfI0
dPhQwRlcdGThJRliTK3WUNwNqexwCLkdqGPoSLEPo7/3VSv0dGORcEM4kbu8OatIE85GxcxoLY+w
WnmnC7TLMSQ9riUaJpoO8VVK2X3jVZmbBg3mpeNjIKp6IfSJfCH4bTNvvSF0yjEeHd30wlUSlwhn
aEJkjwbRLFHnXcJwNkA8Jlo1MjnLMlclRqdaueLB49sRz7s2oiq68qNWogIXQyeRkutRFMfjqvGM
RTTI2kkuV8Eiw4EBZnRKwaRSN2FD45SlO8pqxqLWW8dZLGGntnq1FUvJF1xBiPxkHgxycmFmWdIt
PS8VOkhfs1bXqEqhcBvaHDyZVqnHWR7FZW+ZScJFnHxQxtz2kZ9lnudxujAHLZtpZoAdUBrh6GCv
qbozDmmwjUkkErgh0s7KSiNvbNnvmwezkKEONLkNFmMo9SttbA3L6AUVTihsJrPNUwEUD8uC8lKW
bRyXiSw9lCPLaLro2IuHMqZpXCCcLQuBudJbkq3awOfLOmw4JaFPxHnhDWnkiCA9XzRlXi79Mlbd
UVD5UQ/Ync6Eykx8tzAaCXazFAkrT9S8BbS9OdezMjyLoIPgxuhijQmFUi+9OA18nLrgwTqKxjkR
awRstACestpPg7XkCcNcVrzGDWuiLpUWHw988HM45VqyGmKcA2mCIp4cPwghFY2eMLXQNMQ3urJd
95I4skBS7wb8i6meMeOmeN5VWegYvY6jMmaTL3tSFU4QjD/aQbtIgn44UpVAbZYViRsVoX1fBeIM
dHuswxCM2EGREpUzfygGhC4M7E9tGNRl3QUxE1I4pVpN8aHn46BRK5uE3ESEIe0FgyPbUD4u4Qce
y23b91ple6IfNTptxi4HrIogRFrL99ujgOScxSiFAAO864v+pCmJ6EpdIK0ILBzECZG1yC4I6c9Q
pK+HEPKSmZgIxaZPjegiFYaHLOzyjVFreU8JgAAO5FRJ1VgKl4E5wrgOZo0sRksD2GoRpWomU72J
yM0YDgPzBE4ss8/IuislbKBEadGJ6AXUA9hO4flMMlsrEXtuu5bM4riDRzYzDTuJffXKF+yat+UC
EMNfVZIeL31V6RbIEgEXXqy0ONOA9jdRrmqL3jDrq04K5E0WGlpEoeeaq4TUmaNIdbjLTMGALi9j
ZVEPCnzHmaLakqaUk+DQ9AchSAKgsEBu1z4R9HmiFQ81AR5UyRhcjZlfSbTjsrnzslKU7UIV+gep
QEYrK9aEaqDq0JldDuorgQZsmUgI7qlJZzC5KoeIkgzjjrxYsv4fd1/WJCnOZPuLGAMBAh4vEBu5
RO5ZmS9YbsUukEAs+vX3kP1VdyYVHWHdMw9jY9ZW3V25eGhzuR8/ftSa/LKpWbaukxjVpglnSU1u
MoYI6dpVj2N7M9+2vQ82Rfw+9QT8prRJXstu0q6NzKk/anNSa6Zp5rmp41j7inR6NCg3W7mmrO4a
S9j+OCr3BUrQycqO9WxTJKA9+TWEvAFD5np9y01ur/PRKBWQWlFu4Ofjd2b2cqO6IXulrdkCQ+2c
tVdWQTfNO4sqAggyZrHwWT+wdZMWHCuTqaDC1oMzbN2wzc26Rmma32mivfVML0NQCpS/qxxrM6Jg
EBBF1rFAdlu6agxiffiYkhEkFbNOzybp1WeuYe4p097yllZvcRqzQHOMPCxLaZ4bOOgr4apsDEbN
dCPZ5FWYDMwKM2e0ENfbYm3yIan82B542GWWce4px/G55zzLqorPmknacOSFta6kDgqWprI6zERT
/nB1nrxmOCItMPTO2zZWL+5Yyio9mDw7vdQSDSB/mejX2tgyOFRN7fREWJsB4dXW7rl7RepkqxGp
fzi9pd1gUztIdoRhX8cxMSOHgqmhG8jIhg6plNewbNO4PXm0pEDKT02vSn3PHmnlm8pBZKwMpff+
0BLyyKmGsFlOCA1cPbN2fSqbvSnH5qnPkMlpIgd7IdZ7hDs8t+1tDbDhLhsnZJ2aKVEYGGo3pGnT
rCfmIbxqad2sVY1c0ywR7ZhF6l7nnVcGteTFbW06mfItWrHbHmjhILNLm5fObipGHh5P0BeAwJye
myhyeXi+Fyk6KFHf0/NKR6CmISLclkyNV43HGzCVEL4iL0eJ3KpK6wQiMP/CL7jObBDJLBI1UwdC
9RseQIWZu4lJs21cGDATT25Y8QZ3Iw5oszZcUEu4qIwpTJ3R+aOs+Uerx2lMabYN2dhZMYsCkLCX
mIuWu1zWs79kIzJ2lhgC2ZtZ7hEG1/uBjvWJyZ2b3JeDJRC2xOvk87v0KNh9n11uuqVmGGW+zetu
eOTDSB574SIa7R39tUGeOR+UPAurkqPiLFqIGfomNuclM+0iQit22vvSHcadmMr65vjKH0Jm5gdD
Ud/UqQnUa7H0Qo1523VFtu3iDH42rRLKwlgWyNGIl/90GqN9/5woE/f0Sp9yazeSDkmTxCYpzdFI
w0GO02XbYiGNxvSe89rCAfAIKx+KVCsDSqUZEeyhHWEeCAkd8BktSawoxTkGPco0zR1wqPFqcFtU
mmJS/fyM5D9tOT2+kap8TjwHHJksKSwWJu6IVCwfNQ/3VKYhAC8aau4+D1BdcrAR6GRv9UE54DQC
uf0fYHdi+/3F9bzI3kTd1j+776TPPwz9+W3/KzigaGJDIzggXQCCDh4kOMrSPjf+31cA255b4JY/
/atw7v4XAZPasoAiYMt7JjbWr8I5hAmpA8q/A7tI5mb65S+WtgU4G0m8C9lCF1jsjHT/grPx5C0e
7bN0AOCW9UkP/Qelcxe4+NdD+ccnn7UnZsaAA4PfD2XdVXWdNc2wq+P2qWT1DzqV13ZigvfBZISI
FJBNUmVBPnaan2M3CTa2K3CJ10We535H+auTMNfPNQJWFmNntTc90laEfWW0/lDREmVl/lQmxr3b
NI8o50rfUjSkSOdSV26GMdmVdAI8RZL9pPLIHvU75EA7l9WGH6PgmuWVQJ2IFPpG6q7yhZraxI89
XI3NaN1xxCy4PEDYoWVzSXVVr3RkEp0f5+6b0IxhE9tr2aKUF5OfRbHu28faRnjNrar1XZ3V100G
sbXWDYYuQ93OnDFLtjdrJxyqbE9zke9oz51Lre6b9aiM9rxvkBD5Uqh8Kw0WDr350/PEi2aYQR2L
NNQIPATuZoRo1RjMWJef9JZ1m6eTdVPFNo3aLEta/3/qTM7H+n/VaSMexDhdEEZAfcYtax8/bWcE
M/Glo+LQT/86bTaKRy640wbIJRRVIBBFfp02qANAe9nA/W5DrMyZadW/TtvcTYX2Nzwzgme7QJzB
Qfx12vAlHFtQVwDmQ5Dbcf8JUcVcHrc/PjoufHw+j+CegaWvBQCE71rdWDEHq2TvIAkC9USsVIGY
aQUihl2sSwB0oRRrXCXWFAgJdmko0Mrws3poBKJ7gApGaLqbqb+f2EcByull9aDNgXVkqyvgLauE
bSqwrMf8vJ1QpZab3n7ThrOWv1WefoVIzpr2GUv90Qyo2waucZ3xQKcN0MxH7NTsZf5CvJqmVVVs
8ZuLKixusxC/klQrIC6wb3so27cXoGgH+bAWqW9s+Wb4MGqU8s3tRAOnQywbTjL01vLeJWdTsgNB
Oun3Tn+V0w0tHV9ZLyXdFJssqp7bTVuExtbZl/yaIkDELwaB8KJhfvXcNWER5c3WOBOuT+kVfrsA
hfoZf7Bb+YF4c+3BFA0KdPtocTgkO91dGcCEdvi20bfIml8AKU4CfA/fgF1TBMpvL8xQgrbdhPUY
IF/Hr+g4GEHbOwmCzj2/mIpVeVvesj3bg6CDvF17ZYYvR6ngeuiVFECrZ3i70wKdZffOdcz6AIgj
MkEJbFJm666+UhMJJRhIDfLIx2IXt3LbpD+bROhA4xWYQhRNL8WZ2KgazD/i46/JWbpSDQCKLUfT
CYikip3Z11qDgvVMKf3kv7UBsTfp6PMalMbK2eLf1PcuMtBtpV8+qOj882/ImwoA20fx3gjqnb6u
7gxsOP/SAZUXqfKN7MHDa9iKgIZb+1Xvnz8V6Wpa4w/m83PbuzSimd3ogQ610tdDyHfpFtTO4MUE
G1IEgIjqXfeRR+DUWp3fXGiotZcb9+b9Gry/dmtc6ZfeVu37JNQ3Ew2RVqBg/jBE3RrVi40eNefm
j3jAOgR7Q4RgRWdBd06iPrxILp29enN8pLJOt6n85AXcfjNQb+SiX3chSKMEfQPc2OBMEAESRL8m
my48Q7LiPzwA2gr4WYoVBFuy3EzB/Nd8FTu+d1Va/vCqPWk7ttGumntwd6+nLQGJtANhxxeF39UB
/rfV/dzywaN9TEEAeaeXJPHTDQfd0Hy374x38FxTbfd/1oGjSguviKzBRNUfjwQ7x3mGFgqzXxz4
oZ/+5cDRiGyhqw2qsPCO38MlfAm6ELZO59cuPBRQ/3Lg4AygourpNvJSCoWtb+ES9XT02ngOXmQ0
8LV/4sAhebmIl74PHInidweOgj9Pedqr3Q9bBsVlYj7VQNKHcLLXbr4DhmI5YZGhTUBHRQMbDw0c
6tmiri+Ij5/An9o+nlY22jpIscU3j/qVu4nLW5HdoBsMtPnbGpwuRAxg5hqbTN6kVwNYZ/ZNUt3G
+S65SW4uNPsG38fjWxx8UQf4jya7cfJ72VzhN+FLdn5PgKjISDMDqYJmh18e9uckKG6kWsmX6SGu
wjTeoIyEMArcL7+97HZlFvY7Emjgs+y6buuh5titaDuEDIkYalUsALw9Jk+As92QdKHh+C7aHfD/
T3F8ExevsQA16p4pNPCteH62zoY7ICZDsqVk8IGAnXmXbX3etWd2cV1OoEs3gO/AayQm93PbWClc
JKURJHDMpR/vh7VtXMu4D+FdTRw5befcq+sWNLI+0Pfdc1puxhEAXQDAJ0dDA/OtbbtPzFXyNvJz
hqz6VXgreubgYF+7WkDP1D1ttp4NUvUEbAI8TXyhjtfqvlMblMfjx7bcO0VojwH+ND+SH/EjSFf5
ykGvzBtaCFDrxA9W6+Hco4G67zcWmknu6VY84yvoOtjIrUCZ7N7WHjjdSB5RsaHkdZr5pPylYBdl
NDOp6z311q4Of987V6htlJdxvYvnelgIMGxYo2hns9cEZDdgj3IHEPbCsMNuCuQbWknO8R/2Bf/R
R419hoZD/qP1QLNEXQzUfQ/Vpgb+PbRui3PZbcwybNKgqH0LbLjupdKAf+65vOrjn/ysnm7YT4Yi
7Jh2/oVebTQ0+9yPc5sLvXH57bDVs73dhWa+GvONPW4GiTB4nX7Is//DJGs4BRueiDoesjAT5JGj
ueKVfvXN+R366f84PwiYW0gkEYc6cIHm52MS/4le8aisbeBBaBfthJ9fQeD4K3ql//Uf7V28/v0H
l/pL9GqBDO19knkgcK+b/8T5oRf4u/PDRwdcBceLkg444Ajfvzs/3UPS1LVGH7Up0rdOjXcy9nZt
Rbd9xjdxR+5VSUJPIaabzMwfe++j7YWvGbT0UZN4sRNscqO3p1D1jkQ1137xSkQHXN9ywnZeDcYK
N1CUSdW95PYLUS2o/9xdoarHfC9vkw2qp8/ca99MrXcDU5ap34IXHo6teMcvvuceYPyMjG99xn7Q
LgEKnQFY7Qpl+KxFRaGzOrii3iZ+WfYodbaPmq3f2nV/NTYsKvQPJMQBAKiXfFTDvlIuyMjAK33e
TKiMSnEeJzqiJvSzWPoKUPQVuB3lrpFpvm5LFgrnY9BUdTYx2w0zxhAptkyRW2Ma2K5Lmxth1RWO
KPpfWkA6gWLONkcKnOZ5VOuAz8ngWYE10H7ViuGyRQuNVqNyAV7OK81kua4mTfm9mT70RkdAZG/C
3NHMlVFLlHm1TVd3PxpFnzSLUfSGaD87TEiYV+l6tKZ6VWbuq4aqwH3cePkfmNDf4onGod2B9+VR
FkUeBVxjJum//dXw3eiylGk/yqjpHwftEajWeepoKHvtQWdAQ3Yf1J5alyRZcaDKZOA+1X58hlB/
+xnseQd+AVTnHTo/0zunc9Agh6TC98/ATVAEGe1lRNCYZedtA9oEOibLZ7O/LAwg7Om6U8MZiy+s
Otkn8asBgk9DPXAOxK3N0zOG7kO3BE2UeW8ctavJXDPjpZePeRt15VmJpIzSs4Qi1bdAFY7VNVP9
tmlFwIubAtyBUlh3Flpqwdk6l+V9MqQBIxvP7YMUrUy6pT0SI75NeHyGDNGPcTmWNfVjZoR1r0/I
hP9kWB7AeO0F5vo5H4ZLINCkO+BTunBVX9ekc/Ixc7MOZebOA5+9C8YUmRt/sTqwhCYmfMEoChcE
zasEaR31U697tqdLhs+WWtNz6ZYXVY9EAY2+NP4g9r7yYtQFkDclJfLQfqPs4ZpXmi8Z+ieRsTV9
vhEdMBOMMJ0u+FDsx5QHsWmg6J0G9TBuLGMITDiKWN1zoKfu2IFZ1YDsVwVNiztsGsMG7ZAs138O
Oa5JmlE0R7V+Dv5DNnlrOz87Pk2Hti7cqwdn/qn4SBZpeZ9lA0hdrItS13rQxMRR0fFIwKr0tu7V
ua4X1sboMs/XHfnE5OShblxej8OQhrklouOfZl6T73sYug2mpUOXEt3jpjefsy/nqHe7zkaRSUae
MXMZdgwtELoxntgai0B2voa+WZl3zlcrbQuqXVXISMTxiqIrr0Ebp5v3OJjW6viAFuzOP0zNQn5Q
N8GRJAuMMSHcVX2cYUD9bVNrrx1CHF4maMZAxupqJwZ2cPpQ3Zh7i+CNzMX0DQPoCKixyig2XX9K
otbEVqYnnN1cDvhtjdDyNNM4CV57X/iZomucjqLuFaUc3bUyR38E4UFBUewzhmzV9UBAcmImJ8we
HNvMyUWDF5Shly7WjZ1J2BB9iFjT/cx1mHSp9gBE64Sd390GNscXO4vzkFFiJZaBFTNzsgYvdpdm
iHKOeaZTFharNBKtrDN93hPSDMGdWGvyj3T6b++Cgxv8yxgWG9xRgnljgQ2eK8BtmnVOs3vKb22k
9seHcmpR5q9/OUkiGYvcdbEoeqv369IYLH+EYEdZOT//jSGIP4DqDhEXZz5nXwxJqYqSyURGVf0u
0gmgC9IS3PP/PSvz1v9iJamKlIM8JqO26aCZgL6d4hlY1H/PyMIl0BQVCZXi/GjuXvbg1NZXuWWf
WJiDewxehwKrgF7GLMb8dSS9IbQxS9CZ79YGxJxYUQZgFp6sax70BXPMM8ftYLIvloWLZFL4a1we
qbi2Gz1w0BqFFpYLdMJMxvQ29G1gjgWa4rNbxvKz8TJUIDplRXIJbhjoMcCejs/uAYeLMtbc8oB8
gCIg+z7wXKlyUAyfiJZeUGpokEPMmpos1FsI5mTGCXMHDoAJW3jWBW+QIs1YTIAx100NPnQRB58m
yYB5EkAH9qnq/GEzpmUTVL7w/NrinDkoF1mEqS5S0vNdoBE03mRs+y+mzv3LyALfcbnKM6vTu0jy
B3NAO1KufJo/gdAPqOX2uK0DHgrz9petxbxVTpHQcRy7aODZaibvUNSBiXdfAWw5bunw1M2ZGwJz
aMssvG3VCbtQPVYoB7GP6WGqARBwT8Qt865a3IkYzl9GFg6XDSS2WgkjnXnTp7Y/NZcpfZYugx5J
FjiAecfh7vi4Dm70LyYXq6UmMKYsBpPUu+zRKZhsxvYnaTdj9nDc0MGlwo2IY44Yxlqe8b7INdaL
Fnsvh/CE+mGgMgMpkZrTf7NSXwwtvG9dVHrlMQTsiDuRKqe+8h7N8cS0HdwOX4ws/IOlqa5Vnewi
Zn504NbzCaAVOL3H5+zg4vxlhSzQglZwRYjCUApLQhvrKZESVaRru7yS/ftxUyeWhyzCMYsVmjUR
mPLS54yue/UKGg0K1yecw6F5w2s5FP1Y6GUH3PLdrzo1Q2uSxrvIqsjoF7lxX+fOtYOc8J8P56ud
xbbONNekTMIOsGNMXDHqK696pEmzOW5nPpHLE/vVzsIBDTSlcuwa3Fw1Svi9pkPEBBDvcSMHJw2t
fLYNeoGOiu/3SdNIn5ic1bNbSKAKVYdaArykPnFuDg7li5XFuSmqvM+sFlbAegrQD7LSkW3/i4Eg
8jbtufSBEvb3gXChXOHGcRvpE8Qz2HiXTtkaFcGn42YOjgR3HKor7izHt9hkbBwnh05OG+EGvR71
4rppn49bOLgi9jwKG9QV6ixuAzMh7QSmcguVqkasieBAiWm+tpNTHuCUoXmoX0JJsJyzKa5gSDUJ
qPwCQ+HbJhYnnPM88cttjNKOPiueYoMt88s2QV9Lim4mNC+ND2Rszy1SPTWWvikashajPIEWHDRH
QGODVKKNt3kWzoarpCO99NoojT0wwwHamAUK6cAh/VQ114pPm+Pr9RtrYAacQRICkOk5aGBZtg2i
Y9KmhTTaKMuoDDQBWYg6+6G8YqWlw1tfeL7p1p0vrOQWTXD3qimj3ERbStpDysbWNqSp9sDBNp0+
Vy+8MpJzeXtMIYHmoDo6SnRWQPRhSlD8jcdHoNBbM0vemq4NnUS/4/wdNO7XZqw+mlG7yXsEkR1+
yCqtys90vrMS78fEUxTmxa4AwOenWZYFqeZAKkhDnp9b9XqoLAgCpI99G7vnCCT3Ymie0NQJfSWd
Ad8xEmTNHUjo/bhCs8QHNZouSJiB9A3UBJq82tnUBIQl9w7rnj31ntndOTitOzV0a2X31wMD+pSA
/J9rxdpxR181XpC55U+STYCiQSxMTWiHucMPq0xvikGd8URsvFLdVio7tWKHdiTFsqBNGTyuT5jy
y8Z3qBAESGgbcau+FlMSph276/o8DQY3vXbc8rJN5fnxXWL8jn1il3wxSr6fNt2QWo42yTaKmXdN
8tfc1n27W3MbDWaEgZqEMmKRBh65PW744HmYy64E/2C4i/PQOFbRMQOnfMzA4r+uQbVyQG3UoN0F
Mavjtg5d9Kj9/mlrMUZQip0+jWGrrfg+abwX5oldIvjVkKgTpg45r/k9Q6AtcJW/oVZ5RlOcIbuN
7Fxc4cifa0ytbE8Lj4/o8Oz9aWZZUwHjtrOEbrWRl2QPnQlOc5Ja1yBqo2pXmdA4c9wTUcyhOUR6
bcJ3EQjHLi9kI6GgnzUm3H9WfYyNvUOHwwXPKw6Ut/0Xl//XUtk8+i8HgYscBOoKtjJwNYCoju29
1V4en8FDC/XVxuLqt1qnFKlH2miQ9wUaD7H7vFXn/oee8bd40ikzi6DZtOvB7S04YdMBI8jg1h1r
ZWDrVXZi4x1enz/LizO34tucNe6ENu/ZUA7xL1DCiTP4BHC6sO+Oz9wpS4uTKzVFO+iQtpFbyibM
ZLGmGnWDRKGMnXontt2S/z3DwF/Lpr+125MeV1sHa2mOckkPqn2Qs3SFTg4Q2wYv0voSykpk2BMx
oAva7DdGjii+rtKwYs5bnA0nJvrgihp4sRaMbwdqqos4SHlNDRWWCR/IEP4QAx3qQ13+h5f5t/vm
4CR/sbIIgqCwqmXoL2shItgEowMJvxqdRvJm1PsTh+2wJROIDyQy8IT9YjlrPXeb1B1wsJ3NOJ3p
7sWQnDWn8PVTVhYu2DR6XeoUglHjAH2oBKzfQgUaSPD/6sBhHL+Gs1ge1rpVYuUw1OTQcL4YmovR
uj1+AOa5X0aOwEP+NLFYG7PQJi8eYGLwIHCFGl1rntj1B2cLDSUE8hIA7Jd7zDZUUjVo44n0BvJV
1UMhvZC0tzS/Pj4SY17c34byxdBiKB0aDwZ3Elh8AlGhfq3kx1jcUtzAE8pIMoYwwwZkxdw+lawe
KJ7hXH+xvPDxptVZJpqDEeWj0c1ucK08ju9qHYcgaGcQdDJk5dvDvh1fjw/50PFFfQwZEgTWKSi6
3/1kO7CyUhqmtrbHnWvyfUXR0Dk6+oklnJnBv00t5NSdz1YdoMmLHd+lQ5HEZtlGRJgPElm4m1G1
1ghaAYt66/EOXWFlVfkplOTMLhVbxjmUFKciD6WdXesqea9p/8F0RXzUPuUW4gOB63gnNvN8zy13
gGdCHcZAFxNCpMXxhyYELYSOj+nW5loWRZiNztqsEp+Yr5n7kvL1v5h/5CXoloAUDwKJ7/OfVDkC
hwx1cVlCoXk040thVVFeJOFxO4eOELLtX3aWwbQOsXQqOeyYE5r91CNznkAz8T3rhJ1DkdhXO4v5
s9k0ij4t2sjQuguHFe+xDSVh3gZdL86T5JT6zHwgf1suhGCowqKcay/BJBSAATSzFLQCFA2hKOJX
sfwXF9ysv/jLxDyzX6KvHM1lypUwgabZAPSQrS3dyGVqc3yBzIMnESx+sCvAXAIR87udmgzI2gZH
RNQsHrt+CKBV8SpoCXnCAU0cdX9na2pvQg5PkRpiYuLBg0CtNjpo2kiDMkM7YNwiAy1o/NBaYDYP
aYvmSLqOjdQJE3SH+zxFI+bIVqlbPMeV61sFvaa1tmp0Y58mZEI/sfdQ5ByRM1D7TJ+2Y9qeqFka
B0/YrN+Dh7Gh227PX/8yn3WBxtQqwTiJHJG3QtRB2ck6yQOWOOtJxIHO6WXM8ne4ko0ADl03Rr7N
hn6l0diY+3nPbZbb6IxlO8g28RPLffCgAJUEEXYWUaKL5S5KznKRgI8waMWWFbT3IRai+XrCd9zx
Tm0u90C+ib0FdomHiqT1h9jRl9nQi94VxRxuQCrHDAreQsxPi6HvxkYBHfdpbcYQfrdAkQAGQKZ8
7w3DpeKlAXmF/LK1dchBCjBk0bWKYvoqz6Ad3zhDvBnRUg29l46vnYrqO6rl1qpgCOwnkoJZS/ti
ZXAOrUAZI3KEdk1gQKk+yM0qhKzCGyJaA2x+cB7zZEoDZ8ARti3oOUI5iIeTZVdhU3JIGGqk3DcT
FC8g4H9pJwW0AKseQnFqePI41GvnOF+x6SppZ3o76AaIcfCeg4M9S9piJ5h7bcxakHjDwUErYGtB
gGaC3qHhhlYev5SZt616CnAtOze6yTeS/CHPoT6Mpl/ujuGoxDb2VIR48EKgF9x3K81bESfmq3yI
rzgkmjW3AntJxc2JK+3AjQamIfwmIMC553URLHj1iOvMrbpo4s0l+sIhXeGwFbOdcxT9V+ngGUHu
JD+8VH0cdxWfl8LC69kGbmwXnES8QOIsnKxemS5zHVdEvWG8WsKgeMqDPdpasa+gjUFHc6V56pxj
p2D/bgurOmsciHno2j03qjvhpkHLkxsmjdsYmyRJn3K0qjX0fiA5ZB9BKU4h0wTAxUi7TZ+zMOXQ
OsjxC7IVk4Cr+lKG1UjOGgpsTC9jA2CxDu1Ae/wpSfoyxjIPk0p8mKMW2RpkTUmt3wMUXlkjOUcB
eD817R0qUvaGgrB8fHIOnF+orjkoVaNcjWakRUBjS8+mTdmJKNciASBLjGqVtrk/2smJ3t/P5t7f
lgHVQLCeIH4G1tN3Twb5GF45UyOionYuoSp2W5dRnL9DHQnUTjwzIld5Mre7DRAIzw3vfoKsS4uO
9RTPEDSpsYHwHGS+yU2dE8hhjx0U29mGOXydlW44aO60EYN74po5cD/PH/fPz7yYHkHcyW4Njqgr
d+HUmnPe830urfNUTjfW0N8dX41PMs1ijgDxoqQ9xzdoC1u409ZulTtkhoj0etwrZYRJyd5TVW2p
Dg4nRAzWjrIygCYl5F2Q0RJBaAjRpjss7Sp3io9GpJpfOZDtLlzoBRlGWJD4oUoY/BwUPeBbbC3o
ChHIFtIIUrEIiihwESVieAWGXLeuoZCQxs5tYTg/Ol2LfbuAbC0EmnJrDNKG3djpEKAzYg3ZEDxA
oZvV+vgkkAOTjkmAdzfRzAa+8+K82mUKDQCqiyiORR+45TDfKZf1WLHQ6U0UQaVrr/qJbOzGqldd
a4fw25u0d8JuRA1Ygxpuo+mQ7ZQmiRohLgugGMSEKEUSn3FEBIPofjJIKnRQHQwT3draXv/TqX6J
af5tGn4IHkXhbn4VaW5aMZblG4ioZZ0JiZIoNcsnF6F6w8wwS/FCRGsn2xEgcaylEbHxqdGL+s/3
7jfji8jB6ot6VM4gIgsC1ExZQYP+P/HueFd2fMLFHghSvplaBGNNnVTQphtFxGs3ahMIsuYVSslM
80Xl7duiejTi4hQue3CbfPLSEAHiNZnF2bR53DJINCH0sLp1PxVhWpdBT+/Q/2CwU5HHZ5fkbycT
D+OA42cTAk3F794LwkFW3dWQYumy5zh773DVOylkutxLo9hA0gCs3ZeKncsBsPDT8QNxcKBfTC8c
Z6pDFWuyYNrLnvsWibUXFfxJuFcghJ4I5w5E1RSPG/85ysWcxsS2NepIAaz7nXU/4taEusiJzfI3
U2mb8xtlUMFcUoUE6F5JPuFUiNwpfWmhAadAFZiTbQO+OIKIVVzU61jX5qLMM9Oqq3ESp26jeSS/
r+efH+Lz6H6JJOvB0ETmYfdA1efKhAKQp2jgMnvdcXoV19q+id11AfVz0ckA0pObNsN7HcUHEd1O
eXzVgZcF/bDxvKzxCIbbn6PmeJ45cdB0hvLHpj1RajlwUWNlkKFDK2Suyc2b5MvnNfS6gQoOVgbC
FOcV1zY0sde9p52lbntzfL8dyBKpaRICz4UeZHCFvpuKpYUbjmBqkoI9cRf4hjfdHjdx2MeDL++g
tw4d0J9pz5fhjFXekCYTIlLpeDYfJDtz3ojsb1Gw2iIYv4KAW4gkHz0HLOwZ3qpx61ch3bsYBHlL
QVi/tn6aTX3FnPbcY1NIB3aZGpCktrtxN7kt80vqoo0ZekPSPEPpjYXHh3AI/aIWar9zdyBuq2XR
3E0M3R25BwkgW7yoll21IC5Cz2wVW/VPnkPhjMqX0bFDUtm7zG1Wx+0f8LkOHBHaC6FvYqFB8fsq
jVk9oIllaqIEwk/BaCRnZgrwbQDOY2b6LcvMy6zjJ3bhAVf01ehSTyWRmdFCq7WJeKfwegj62NzJ
1PzZoM5a4TvMO2HxgEf6ZnHhd3PUNSHRaTRRLvkFs8tVrfDSl1ca/7zC/s3OwsmyJO1T5mBkGcHl
YVrFWqA9qI/RDW81aJaw083x9Ts4lThn4Ke4kIGZhay/HugUSlYpRJYxMIeiB1+hrTDxWmR/Qw1N
0BSNnUA5g39jE3x4POmGg71EFfW2KNtSyCaqi34EnzF/HWAIdcwC5wvUdU2lb8ctfrYxLPwsEBqo
DmCXIgGzFhGtBg0twEV6HaWgRKfoZkIyLZD5pi00nvH2GTetEv1UPV65GYz2xiM5ej06bQztPlcr
w+42YNz5uVAoLKvu3inw/oXjFgFUNyB+NyrNZx1k5aax608csEPR26wNDdEIpKsEL99+XyHXScxs
Gqcaemn0FsxXCAhI5yNxhgcnNl+xsFelZu8tgO2BSbrshH85tD+s+d3MGVl1TLrYkNNIckPvKAO6
iV6Uos/KlUnifZbNL4chG8mQQpwweQhWh0PWoYKGkAoyTYsyYIVSP1LevIqa2mOBVUHXAARLP9fT
HU2naW3E1gVtsidNjy9UmWtnZYa2f6i/9WunxEVxfO8cQAyc+fkXCGUDif2N/NTqgyxU2wrAh5sh
R+uztrHFO3JoQ97RJJDDw3F7h1yNjVZw6DEZkMtY3nvEQ5f1lFUIKGsROhOQCgkRmPg/z1T+bVZw
2IyL6oyHbk5AEt+3VUJcb9CzQkRGh3eQyORuXCa3EJXd/5vh/GVn4WAaCfEd0uawo+OtDpFBwSZH
u6ClnyLWz79oecTBO7EgsIJ2LfBxvw+oaAbt/xN2HktyK9mW/aGGGbSYBoDQkVoxJ25JMtOhNRzi
69+K+9ra6rLY5KhGt5IRAbg4Z5+1QONobIQNKHA5VhTYmuQvz+Y/x/k//ZVf9jsOEeMMpbo9+pZ1
A6nn0tsmcWn90icK7UwXXNyaocm0m58TWL4elVMGp8djvdr3xgIiNMi1V1pvpJDbSdsUIHGKIt93
mpNwRMif3QLoiCp/lCo7Z90MQ0ja9Z5E0KmwmpO25F9iPS3+ixa8pgxfHPpguqyZd55yNUXFiLRG
2fSynUc5Ge+5m8eWhNPhe/1mUEYMCfbeCRyw0z0cFFGISCcfP9eUwSCTnETg0Lla/NuAEbdgcT4m
d2GCnIv6xsxMyrkUe0WWW9Q4KXBqg/3ZdwEumJYMUpe+V7mfRInr3A6Ld1c75sDM6Xih5tNueKAP
Zrv+bXX6JyPyXz8HBARGQhANE038949e1avr5pR0joHfJgcNjvSwGOelcba1275z7bwtm/Wy9j4T
/B5D/j62sWnUt7BWQMFaQVRXtYws13jTx2lrTd0zH/9p1pOjbPrnwpfMSErdgdSs3Eg27SEbYBIE
FGLDLEhOjah+Zt70l1fm9wug7/JnGTdiEbi+u/9xLHVquWg98bJjidzL09It0FQqJPkOkwB1ZTO0
VsrEw/w5a5gW10SEqaqPs1X95Xrym9M+NCFcATSKTdakX/4dLqG5HCxzSz1wjq5MNxUAYGMCGFrO
n1eJKwzsv97eq+LhysczDQa3//2RcWXNY+107dFYcy1K+hKR0jDvfVOGqu2+N2mO/sxJp9hL1Uub
kOhzmlfVAbbswVYqbbyvoZOGPY6+xRkBsw8AFAxYCapmjrm1kNc1oxtmA7yh2moeR6nTe5pdBjBN
AHYqOHXWHJrKP1Wpfgdm+On6xCvbOg/StelyLi+TW+w5TP9lduB3xTaPkwmLsMmAOw3lf39yR7qF
6UoYnrmcN2jtY+Z2tmM3BbGUOGnRHhgLCtXFRjJpvXdt+tnzi7TW+GCSDVkS/XMV5bO38rV0ZbUz
++K1p3pH5Q2otDCLBBK+AbdmMfZLBqHPLl5baT5NnUNOHJ2elfIuM8QDWS/9chqQnr48BkFCyypb
jmIRdznzDK49R8aEX1DTHv/80/9uI2KbNw2eMpIy/1XSqFU+5gOfX9TjU2YZh0ZvHqok+UtW6jcH
GR/64j8OEZ1H+ZevGUiuPfR2z8k6meO5n04yzULP4Gu3mMDFlfB/SYH/3w3W+Ofs/Mvi5EO25BDD
/2Aq/2WvWE1rGEZTq49t5n+bRvWWOMA7V7XVNO/dqcSLYZevntOg1UmqBt6ReM7rhf1xEgfCwysw
C+1nWaESM8z2h8Og/ZQuVFvT+mfVDjed2cR14JznUm6rgDuQ1Z0Coz/I2e02WU47qlMHXxVR0TaQ
RKQWQZtNw9Tzqi3vdTw1EFGbQd9Yva4hD8u6rQEsIFHwf1TavdFqQDBIlFSgomit5LQ6QRG7smM2
XAOXO9vZI1nqjaro4NSF9SZRePmdRGyoBRyc5efUrjttLV67fLizBQal0QV7rRbMb/mbtUwn2xmR
PJnto4+64/qcgsAPmriA3eU3w6F3uM6q+9bFtESzQ2aoudrsTbjTti89yu8BoaIx0dmz2HPHgcYB
rvIblhCQNH4oQOrCqKrBeHT621WZDvH8QSF8qCszDUFUSyhQaDDn5M4kx6NYbdda22hj98yeuPP1
/OjQF9+MOvXngeYVMGuWls7celBuRIZOoO3u2lnb1mMRuYUWmzZJSdkwNToeagsRn1+ke+U6O2NY
byzkmuPQb0Vd3ROv7IHfezeJOfjQ/mYKlcim4WXdBatebMdUPfRVQy1Ku6kYwXLAlrNUb6q6P2b9
wkcqmysMU+2NYDlNgG3pzAVlPDgdlgr/0RuDUGpy13nUjeoOjCxjplwYtjbt2FxrwD+DkN6uPj9p
FqzO93Q1Hh0411TCSFW3Q/eIBiKuGfqAmN2eQKaek7K7/J+AcSZd1FNzRKGzhIDC6UF6W3YHFQNJ
/tsx9X8zJv/1FkG243JKb5e9/t/roz0FiT5IUTPVzO2r93TwX15ws6T23rDAjJlZNsVcKbfeggQw
kLh0fe0ONDKfhG6FV8PMd6z7ivaJzOabpNB0qMG9RSaoE5Ffrmj2Kmu/2j5gGuugSd/a6OaD3pLm
1Sg0RGbN5ut5QZwHKnYcVN9etmzb3J02q8z7cFVX6beR7Ixg4rvofyyckGgMnCfR7ad8vNfIAOUO
QrrO9gHOzXiop24LMo0kR0AlfnnyV6FHSBU2OvDZ1nemjWqMx2XMP3QtRVowf3pCBZtKLtE42jTZ
u/v0ShSBRvwj8UUN+vmKIYeM3CzpI0XNG692DKje6xkDzRIuvXYUira7sdrP0ugvQ6k1mxZwQWNr
sVPT2Uk40TQFHkJRwGKv5S4R9T00YIopRjzxFKWrdUdR/aIn4yUVTDSppHuaEUQA3KvDKu9RHM+0
GhU8n+ala7wfs6zP/TwamwH6RTXknC2vEPGqjAaDP8I4w10b+KFbe4d19vdNYZ+CTIZ+6ZLdm4/z
kj2VQxW1ytuauYgg1T4PVgWd3Tfv/X7FC8OElY9mt+n3jZbslOV+14bkyAOxC6Sc6FTx8hay/0h5
c5qUZoBkGw0qd8a7oo52cV2SxEbYV26+e7P4xakb9J2TDZFuDvcZJ4J6stFhq3kn2KYZKXCPdm7j
+h4OZrFiVDSMr6rv9bA2XS6IzqNW95cV93nHvw0bgkcprnnweueR4QAY3+C3x4EDfLBE+dQ+kFmM
/Hwh1eGUjrTjrG81T+GRz7OrNsNut+3UlbvchMTQlvpNmUwIJrjgGB0Z88LSt1rJEAhnQnliszhb
jTo57KVchudS8fCVtnaci2xjNIRpg+nR12a0teVyyx+gfNXgTZQg/WvrK7mWk2VtvU3tBLK+BwMF
hBnhoZtgc4Q+3jU+B4Y2p2MEMCLUXBqk9UIQ2BtI3OvJbT7faOBBo2R0Dys/cufXhxaKqrnQr3ZV
uQ8S/yjWYl8J67AiunJm6CMiu5MaZwxjvdO9AdJf5960Y29tg+ubtgbqPYD1mDfDW+bAECvNqY8r
vSEbQJlmXBa0CfbeGhbEK0gDREKbzh4/EHUAW9ZEmNn5KViqpySjupS2XmTX67WziFg7w3e3Dj9s
YB/zeCXhs7IUurMTwbKRZbG1Ao1Lg7oP6gUpqdGDsp/Br+aehOyCrsps3wsuA1buxdVCUKf2Zv2o
QRGHacLOAhsf50HmmZsqd7DSjNW7L6x+k2rOczZVT57od94qi3Dq+9upCipSGkiq7fknUQwyv+N1
OBEvOtOJrcyQPwGbTPUXkb65VXDrgX80p/REz9jbaJn5YRnVif/b26LSFYWqfg/9mumjKbao1q/T
+J4rcFepPW0HFDCBs3zZTs+W7ttw1rWfDUX9eF7mR1wVmMVXhjey/htngTbi6Hqj6VU0et2LkzQv
Zt/eLRprXs651PXauBDL19QMT7gPDkIDN6h5t14qj05i3xh9el6S4iL84F56qtoYxvCmuBciH7IK
KBWCxK6ngL1PZNxEpq9RYCePwUCJde5uPR+OfWNDuN34Dt/GMGD2tBe1X8vsyy5A12JT2JJs2XeB
DDYBp6e60T6mUQt9BxqbJ5fTaA41BDoHuBIpk5xZnlzTIrWwIM94aBqZHyx3eFZr8ph0zdlBgACF
3Ly1E30HqQpCJ8inussvqLzQLfcqHEaqfvPovnUlLDesWCDQVugwNTtQsopttSC98qaUfjk6zXbM
vvsWnq/Ju0CLOvc9C7Hlal/arJdMivgiWswliEmxgu/MynvfWu+GVLsU7ZhvZlp+m3HB3q14xgal
R7lmftmoTLRuvkwuzP05/97B3N+6y/jQ6OWWffokDPVoGDPY0oS0QPpgZfPeIqkYehn5yKwxzP2S
N/Hk2+Eyo6SeWgh8FX12U5/URitnqJDSQLumbZfB+9mPBWIuHhJWaf9zSl6LgdMOc9UptMj6JMvx
zh2wrzp9d8587UENWc7vDWd4lcy+uXuYylsz9QlKmdVnm8zbXNceOARtdG2+T6aWAUmZx74/onZv
z5NXHcijcKRL4u66R4yJcV+X7MO8Aatlb3UoHZFfgbZIzBtl1Mx2V/Xr5M7PnoWguADLkzTugaio
tQXUHRpO+1BLYJ+FgS7dtC5Saz6KqucksESimZjm6lnYrp+9McoffQkcPgFTa6/1U2424ETNTAPi
OXAkSuQZV8IStmbzWvGCh8pnI0n1YCs4ohtsy2ybZ9UlEPJqQ1IjNm94PSLf0RRxR814zRzJ+asn
DeEGOIPt1Tg5vDiECJl3SA172aluYDB+qpYblri3aioObVqQTGLWbXDGbUBGL1pQRMRVx7SR0cw9
9pUrydW77XWdYTaLDBz+l5e09c2dKqxHsULxaoZiW6V1bDT1uwucIYAV2/r5VkrvCyEd92PTVdsp
Nznvuc7BYPQCiPHEDs/z3sx7p6u+AuZk+YlhWI2AX69KPM0eLovdYBKlwofeLVT28F3pyRfF6c1Q
AqE2m51OkzWb1Iu9wmIKUH8F+tjssmJJ2Hv5YeyeW8TcW/Ewt1f4FJELTwxR2Qc+tsf0u3SKFxGM
ZyDIO9UE34bROw9mg993Hp/dnAW3rNL3aZqec3vemONwY9lLcp+WOvyzNQPJm90QRLnzWHEHdNF9
/6W5kHNb5pmbFKWKHjx5/p3P2sr7uS2b9I2sWJRnLAbXfB0Rxp/K97/1K6+8OUyhmxplrKXryTXT
McJ31Ea1KHOkNALUpalt6lUdOvqCLriXuGr1d61hQLBD9uA01oM2qcfKLNFQl+tFBcFGTm5oE8wo
W9//S3Xln1Tbr2doh3vodaLLYSjvlyq+vhiVHD3ZHMuZMzSlrnA2qfqWiQH9vLhk9Qpkzmu2sik5
6yUyQrdBlpUympj4irM0+yiFV0W94KF2SvExYLDxkxn05hA5o4orf91LaRz80bqVQVJvFmVCwxjT
76s9HiDqcXGDdzsTOZHDDqI61QXFddFW1l3amx/d2L03bpJsJ7KvFtKUzajgjzXGsV6cG98sw7po
9rXlhPCPzmKY9A2zb8PGsbynbOVGSt+eA63U4Xq1zV9KNL+rx/mOdw0KXDGE9Fn/fQWxKLACQaDE
tpT1jyBgARUFqbt2Mh6Cwn+lS8G7lVpZWDrGN0Hw/CZx8H1bQqpvmcdF9c8VkyvL+9diGa/O/5uT
+jXuCseECVPJbBnFzNC7te+dW/2I2S9Mj/NencpQ7swDcamjvJvD12aDNrrbPBMywuCbxQVy5D//
g35XW3HJFRkQHCkV/lq807Uyn9OxaY6AIl4N2b1S0ZnCfElfpcoPud772z//QfM3RaNrqcgkT0lA
7X8vjf9RIV05fbpZ7jfHXngK9c6YjxHuiX5PB0z/WLxG1puVjFHn8/jxxuLrc69X4KHbWJ09/awD
bsGr+8MUycdY6n63KbKBFKbr5Ru3zb8nzertu1T9WAv1QVOPUmG/m8ohs+I/f5LfdJfIjRMlvo4u
sJb+UsAuoHj0aEnro6959LDQftIagdSzNJDCK4F53WswfcFxJK415eJvfJTf/X1adHC1aFjAybt2
Vf7ji7S0ygf8V9dHPeusqB60T8OfLotjJqjLKqrM9XpUWnF2huXjz5/8t28Vnc0r1Ilxf/3Xt2ry
K/SOul8fa3P42U2jhTUMkKtfVt+GNN8xZRIpaJGT4e06hSYJXyA3WSM/WnP1/Od/y2+/BQhG14gl
Hb5f5+hbGidEu3S6nMFynysieJXVv5sOiPTMFLgIGdIbVT+T7/D+kiz43Z/mXab2aVFkx4bz7x/A
7ykRsqfVR4if2LKK1oprx3o0p6rajMFyJ1JfXWdZDmIVf5tR/V14JCCTrFM5goZB2Obff3ytWjhy
HgtbJrk1dHk7hPpUtxQDYYwqaw6YodafXM1DySXGW1VCi1dm9ZfS7G//GcBagyulx2bW//q2/8dD
6GUkoAYbvsTkIyL2PkQg49pvQk10HJ/Lhdq0UXKpnShrkyO+dN7fQE7/RFp/2SFREdF8IBxgXr1E
//4ndEnZt53DKK2bmvWm87h1IcJ7kdoIIkAbIFvzei6yf0xq52UWy+3sJKgG9FqFBrOGLHgFfKlA
Mek20BQuh09hqpeVlWgzluyuo68/U4Ld67r8WvFvuZ3zPHnlnamb56Ixtibs1CNQTdxHnHY2c5Fz
KKhhhqoXXgRGQpq3Pz/yv+u44NYmsgMkDKfKr584J6geTPI6nakVJ04jD70PbMWOveaol+zkldwg
DqOF9znJqxpp08vHws82vePgpd4CfkUi0MWTVu1Hh5q2eRcYxYuWsbBiUR5xBdmmxnhkwPzielsa
Btog7LAIe7j4RUogBclfOXVd7NV6WCgbZflfplbMa03/3z8qnwwGOs82kxpm8Mu+3UqnKVGFVscq
zTEPG3rcZ+reGTsER7muX3MdG7Nol711/Qkyih4hIC8uC+6xrYwXrUF1XyCEIIN83dlZI+ptl61h
ZYizNZLYbdG1R6qb79QML7u2DgZdlbhUuORsP/zzD2bAa/nN56FNAjnrCor/LwR7U5Z+w+24Otbt
TJ1s6aqP62mFwqSz7HLaxTezLH1K7aXa6XUavDHfcGNV6Qf1JI1CCacoJ43SlTatzY23MdIf86Kz
48ly2KxUdTa1310wSK4QSoNYk1WwMfxRhpUzXJhFgTFjzVx1V8Wt1xoxwyg6UGp4nTl0bljHWD7I
QM/a/M6s0GMWMFVvVPZ2EnNKR47isCHF1m1s7wx5oHoqxHzx5nI+Bz3a2lEfztS0PtsMuN/sPs15
/+A35Vkw0MApKo+CrttTPb01zS5EDyo3RES3meF9B6d/Eo51g8c4HkxJIqcTViTMbgqrQHvyl+pQ
J8E7lrvhME4D3jVVhH5uU0qc8YxZ+QFB9T2n0py5HOvDV/6Ouc6oK9YL5uY3+o5g02kZxMEIbLxT
pQgtlLdcm9yLN6j7da6elN3duFVzdIfCeW2nZtkvaBkZyj/l9JwXzd64MA2Us+6yptlXAWO3k0he
PPge65AedWHHq9ke9BYJdVv0VJC94NVU64UUPBbhMuNInT9SWo1X39r2s7ifxPpIsfZZONVOzPiF
Ed5abf8x9+lh0uDOT0u6T+b8QzYBWVJ/52n2swHUfsnKnet/Zj03Zcr2dPOHrWmXZ99TWylY89P1
aClofjDY9SSpwhEhXBgsPbkGEC1cl7ydNSP7lRq1u+bdnZo9Ef2Etgp0aRbyCycuTsSUYi2xdrFr
ZyEVll1Pw2TlSx/75cYY56g0rp34Rd9iQUaK2hqHCfPx0mrbseirsFjWuHCZHRCL8T1wtOc08F9W
UVC0nvW7VthhgTpbiOUuV/qDmZd8Rz5/kNawqX8Gct2n0vpyR4frsBzmjY7fmdoxDphCDAdvKLod
nQ/gMXrhblZXBxovLlevMFWhk5vbUTsJXKLyhcVv2jhLM1Ec90ca/95wazZmitYl/ba47nji+pmE
ZeBREeUKD2B/nNJIX3AyUjawaEQxB5AkgRsptuIwX9vHJhdvZYIJxeQOGPb1PEUdVsXI7LBNOUF5
EMq577TWCFMT5QbImq2+DCUXptkJK3u6pPl1fCuxntRIwaEwadfMpyrJ2m3hyS/RddZRSsF8uq+d
a59bn3btijPXtHFX61jVeKPKopdRPzDC6rqK4YpWj6ZAv0BCqDeBNJ4q0AirbH9Ogxm19vCj8Ofz
KCrUwHUmo1xorAKBitCL7wdz2SsEBqWc7xICqN2MvxNBA+9UyMjgB83XTQmOdJP1uhUmc/BSO1Ud
eiJ7mYKWC7WxvsPQvvMtSVKlc27w48Wc6m+ZPr249rodSyQ0HBScW9fOwybLYYn72Xlpx+XFzVHy
Nl594076znJG/pWOjNeZCcyUv7JVZDfsXvG8iWwj7fIj0XR9W2szdVKNvmKmes42MmOBLz/TcVoj
fkTc4yiR1XRRtH/AS19zGLsW42WnrPPa2dHYi5mKz+ARNoLRtDUT91thVXulM3meJdq40Vcuwi4U
sJ1bm4oBAeQJnbibncq5FpWwfRZFQKmDauQcsIDScaJyMSdnNubnSgYAt33zrhxKPgHlOXKhl34I
SpoO7TfhWVtHlQDZE5srAiXfmfu5mY2HMhjdKOipPmZ+GSd8URyvngdoqcaotr1ODXxN01iabnKv
kUyIuoqpprb1Nhy0kElXurcLTPi+JcqcBOJ0oOiR2NLnvlv94OJ/Qsy9hUG0k4p+nEkHlwzphR2U
eJf0ngu72zHTykPdD7dEBsrQ8DrQTdabJiQgeRcmqNU1u16XF88fp9hIoJBXjRKn1Hw3c77lPDvq
HVaKkgk5Knb+HC6rO70E0D1vNOE0O5Lu6qQCl1elHnD/0S2PTaf9IXv5jlF4LywgTKAavndNRUVN
za9pgMcXgqlPVCZ13wTx/40UOf/V5G1UKx5mq3/Mm+6kiHhTnZ12WWUZUWk3e9ticjeoPIEK1okL
Vb9kdRVplY431bkGizrv0Jk6ZqTs1NL/KBzzhyeTey+1cDnWYb+IWDQUbBUNzD0RHtJvuUt3btZi
T+bHdlyPnvreI7AOs9oJl06n0ljcjJXmI88Q35GC5xeyp0etXN6yVvIU6Ue/0/FQ6/XP4PqfTIAz
AVPt3XFJD6PtJ7Fh9KDHl0jmDFd3HCypsNEFSzjPzMFgsiPlZzevXgqdYou7lGzyXruDPH6wwbNy
VbW3PmX622khQeILdW7LhiNupvNcM+S7scx0pfQ8fCYdu6MVUNohPnVPcYQuphp2Q7H+oD3/MU5T
ztqSxF7m7fPe2c/29LgYmXnnufOX1zY/3KkMNiNClBZAztQ31KRsJcjlLG3UyXEneMOurVTZICmy
PFYVTtRGtHKbDcu8BaLcBN9BFG2v93wcyd8A05xWv3yXGQ/fwNSxNaZh3jWYd91n2YBhT6yrsYVN
yf6eVIDFqoFSXeDtpZbTthe3q7kukS8484qOyEJVf9nCPeWkB8akskJacS+Laf4IMmJ5Hqua6yU/
DOE/B5xOb3o/PSHKwZGlxqfG6yNHgwI0Vl+gEM6Otbx6EmQCiOsn6GEtdvWATcA6wDqkk6Phyyx0
6wUruxYT1w+10YeuRv6Nyhcrlpd2p84V30Qpzr1SXxqgEOxbwbYq+mjUpt3Sm18layEdjJ0nvZM/
c58ZqnoBgyuns2vWDiIzMlNUeI0tUfYTVf2N6v1vXephTSmb1y5tGTKpcX3rPgtipdxwsdbHZCzJ
lugto2OTDHUre18EK4fJ0qelN1Rtz66nNWxj0yeG5W3q4ibOk9dWuKwWuhGPihFpNoF4xdmw0yiu
zvDcChNhclPbkQNZhTbL2sb8l9Tjy/rQWY5xW2fVq5WkD7TG6RdpaxON/vI5uc1upUmnZ/XnUGs0
cq9usZ4rxtlKYbrPc9nuIUkSSKycaBmm5pTSE92l7fyqlTII/bH9XnoOul57PA/C+anzZQNq3M46
lrGK9I2mLa9l+dmty96VxtFe5h+VWcVK5VeDe/WkDYy9o3BPPFio0rOYXjUmlumhzCLMATeCB3dX
OC2tcygBcSUtP+5SI91CQjvX3Bi/pVNh7UrLuq1s4KpaSre9nJLbsk2fyzob8RDQ1EmtiE8dufqI
0SgdJKPRCyJHAKncQNNrb3q7FI4d0aR90nKmuL05uLS1RtBJ3VLbuuZQX4lfRX2QPviauyeCtx/q
5Wwt4kmOdHi7clumTP9ScgA3gxG79OPJImft6w9uEWzL4WtxWuYcqQe1bv5KkX3bobzY6uxK2A6I
QBQ1Or/upnBT1qGGnh3He2bV3eG1ZMVncyZlYTllLIKa7uIsHpoy56xV3wD5qkIgGwzgliezKw99
IQ/zYseETk/KElFj80qqhD65mXG+kYJWMvuFWamnTti3AZE38EI3FgekoJp3ra0/W5wqlh7XChkI
N5w0VOnEQ7nOeiRpSQJaQ/rQzkMbiWxYwzo1PtpRHjU6LJu5qm5Qp7MQmysZpF5L0DWbNEZp8nYu
O4OX9Ez+VKnc0PUjbzirKfbd/n5as1MfzB+6NDat6QBjEA+51Tsbs0ufa/rofuOPnD7p6AkreR7s
9Iwll75yO97ao/YTvPl0yhLrvpkDmDX0Zjh17g2927eO4GmZ3qvEuB3X+iIEZxuvjoEOf6PDs8vr
eueBYxSwqEN3cmJzotQ+Z/MpK/ufAZH9Y2NMt7zlMvT87LWXFZujEbwYRVtwKEvzeJbexZac6VB2
v/fe8rCm9iXX3feqLH4MyTJFbrXUETnuc2GPX/qYjHtlDV+JqqdNkqfHqtD7TTc4kltL9WZlsJEG
Mb1kDePj1lBNB6P2VEg2xIiKvt0FCzmWUtuaRf4prvb1pN2P3fhmJ+5OGu7BJAe2ZAJzFe+T5lgH
prGRfjFzZWjtqxks+zzX3tMEfQiTAnRFqymLHXN8c9pl2+UJxwnFkR0E4vOQJ6fRL5/8cfys7WlH
LfqEpPUtD/oLyctTMGOvJ5uBgK/LvgogdMANPjlsZqFdF89lqtH3byQljuahyOiOMOzE0jnhDSFr
euhcGw+PY+6EbOKmMw+yoj5QJzpyCcYiF904aAvhWaN389AaeTjsoIPqqMQtxb0XZka0jbTsNcxN
7WzIxoi70v8umJ8OiZIx0qR3r0257HDDP/da8V5oqLEIU15cz5B0FP1HmdIFTzoeT50FE7pk6xLp
6/T+XGstF+5WSyNtLpzN4KVnV/lf7sTMFMEHjpoNg2qaosjDUqGHfTrfjG713g7Um1eO0j2XsGWc
jkVAWHxM84eioGG7NuvZALfBRJITJTZzV21LWaisuD3DI4nn1I3zkSbh6NfZpmpJxFWzupmC/DYY
Gkxb9ANioHgM5CQ7ziR52LsZDcTE/TE57mMOrmLVjItoPC6UtbkvdMLWSk1bSv4nvadGg7kGsqb5
wV1km0IuS6+ogzJpb+DRv2Wy3k9cnQmUMHhXQSCh45xxBibnTZDsXPbMzALreF0WxTbhaLF0uaSk
DYiEdiDbLKhQMXLosKMEZwIuMz5763tVeU/eLIKjmNY5TPv1mnvJl7jjgrEZJwKWqzSncCntdxIG
X02h3QDPQK5DbMsZRZgnxRlYH91NhO8UHKTfvCIHuvQUprqikex3crdmesTZh5Lh2u20CjIiUwET
BxXTLd7rabnGrGR5MAyxJ4ndRnnl7oGvXnEPd6ZRfSPGsptYDtqrbLRHrHoNVNrajEW9k37Uu84b
9AP6QC132cCiqykbTs/lJMLCfMub/IoLLfq4afUHDlqEWRye7rL9IsawRc1wnzjkVlwAqF4pLzJw
HjR/sqgCBS/U5ZpdN30bunmJVUJ8oLQr4kljd7KEERwx8JxWS+zktMZzaR0qpz7aJmcjk1clNQ/B
KiKnhl5oWrGzYCEFhsFqBoJIqgDPn7WyVLph4XYfFl6nJs8fuJC3selPN4PJcH0yA9brn036szea
WScxQRYAlmyFa/PAICYzLoWRhssSPLWZhS82JxqGrpD7znE2vG2xsNf4zZtXu5FBgqjX6h3FpoiS
NDmVpgnmQ6JIiEuuynKe966TpNvUMtLbKVXLS2bW2nu7areMX07RNBFPK1sMdETsytS44p+Dfa5X
d02NiFmQJMvG2yXNxnjo7LMa0Iz6w0Mx9uWmmiYJDmAF6WIGYQdjJRwa7d2duf23+kwMt+flct3l
vvIIt4wr+/AiQIC0bZxkRlhUYowbe/3JE+BvCks+LUIr93XQvop+laEonXixgrtl6Qhv/A93Z9Zc
N5Jk6b/S1s+DNOyLWVc/3JWLuJMixReYqAVLYAssgQj8+v5AKrtEZU1q+nHaKq2qlCIvLoCIcPfj
5xxv553Kks+Ezw9pTxjzist4YlihH22XSW8wBwCYEPFNEUGY9KuTLrf2iec+YkV7x7Klb059yiwO
5hN13gfGTpzAftuKoH1ERng2285Z4Dgr9nBlOS5slsJ7FrF32Q3VVwWUZDAm2MxDgEGyUy+ngqle
qpysDQvvZon4/nBOYLqF5jLT3pnOvgWQuAEnq3XBbR0mLsRhVcDxKy5qtoebkYrVYwgdE8PbMXsE
r3sMp6+Qrfd10Z3GvT5vFcSfSGmgehXw+D1/rxjFsukRClTOYh2iKdoHai5/o+r4l2g09ukOxjPA
t3/pkhqHdM4Z5vpsCOg6BoFgIfl58tSVeEL1pVMd6Wpau2a2xltoD/WOwrv/uNSQ9zGFEFcFMPsF
cHu4s6LFOzVYTZ1OMZSaMJb3ccWrHQdzNbeOe1yG8QTuln2LtZe9G23I1crnFHQicSG1+Pr3yPRf
W1g0YPGmBZUOEHq9inR+at/0TUaVKjsc0AKimAymb0U/rBMc5X0Rcgj2qiwvXGu8A7Fuf4OK//Xa
CbJEVDIoFEFDfoX4i3JMijScqjOVwUQNWKqHZtAdpUWMWQ3M2HF2auijPVB+KsTvmAFrB+FdhyFC
pIeJjEN7cG3i/tJhwLh6mIpgaM+EywEUpv1Tm3n33lpfkWavA9CoSupFfrKbSm8bUuS/f/S/qENR
utGfo2vJgG4firT7F6mQ0uhsc6c+G2PvuQmAmMfQ07vZSR+WLIENF8/1sVksDmnG+EFD+qFPXSen
Z9/a67ebHf7zP/jzz5PUf/7jf963Nf/8x7tp6//5/o98wo+P3H0eP7/7w74Zi9Ewo7o3t98gko2v
F+Pi60/+v/7ljym796b79o9/79ph/Fxt26/f3g2gREXrv9IUEvpdNi8OXsV/T25aL/bjQy4/13zI
RXj729/+5+xeZIeJgxUknUNsCFml87dh/Me/W1HyBzN4bMgaLBH+6/3s3hA+O/pLFi79nPW3/hy+
7v2x7iYXc2Sa8jYN8v/J+Er3dUjHT8v0lxt/Ha/5c4N1aVMV4ku2nJrjeDDH/NQPd+kDWes22GUf
s4+hfcN/mmvvygGGWS52JWPT90O+nawPWJCVGIox1TLUV8xpDP2n+SwWR/RFu8E7r3atd568wIWN
LjIPn7Bd9DhVl4A+abxndmWeMvV6HM6YxfgUHabsJJMbdR5prOq+ZcwXh0hFCjzt8l26gxHo73pn
y2qlUqWE2BUztfeZmE9asafA84+62RbOXp4715O4WIpLr9swqTw8DhfN1fzQPgf9kYvS78K+ass/
MUo+/rD+D1qUhyI6HbnN/miunGdXYhEnDkG6czMGGp5dy53c6TP3asr2/l2/7/dIURDn7LG0q4/M
m8Vdq+oPA45FB7mb0Its+Ovo+VqXJ85xOvBD7hVzaAv/Ngp3rjgM1mF4WptK8RUktejZaS75ax1s
vGmHAXu8r68ceKH+SevcjtF17dw2Nx1pydl4Ie+cb+vAS/eEeUo31Vl7N150zzgFFtP57L7M2Ydg
2rUQTxM895oX3cm9DqiRCbE8XwdsYKOv5pv1P/q6Pv/oXiYf/Mv8OJwwG8TND3RkTl2zi5g1uFfF
5TAdwuFSf5o2OvwQ3ScfrIP1xtn533hQuKuToAvhi0YramJIZH93UFz7HNo/Dfn+V7/9zzm36+gJ
b6W7rGd3RIf3x0ERO0zyhvqwduLXIU9rP/7PObfxH+hAkax5Dj8Rv27fPw+KmBG4DkPRgsRHGhOg
z//z9Hx3dP/zKP+3Zqqv26IZh3/8u/tXGsT7G/d/iWdukwalG6QavDL2X7IchAIWOrlsyZLNlPoq
ROkeB6zkSsugLYF4GxYQZx15DmPy0o2tcyFxoxHpud8AUZHvXeepz/zoELOAxjB9vo1GKpFEYAlG
LwMzsc9WKb9YjnjSTXreuv2pL5PyGsFLtccTDqhHkvAnc9qdCs9iYjiYoEngSGSwYpvRAHqMfKKt
rsPwYznCltY1GCVzKSQaqLjDY4eqJqXjkR8r3VpHcNZPgrs6kWlMh6jCZ04Eln9Cb4Yzp4PWYRX2
mV1UsKzru6Lv6OSBsscbUUFJhhuht3EUpMdmMFS6sb22USGWBPjeKis8n2S0r2t3QkRjXyz57KGf
GuRq2VahNWzx/QrxcvSL8II+6N6Z6u9OkG5dVBSbzprRv3YfAAs+LQFdnDH7ELHPS5/zWvfFXeEs
+7RoLjLh7JzlzE4S5Cju2RS4FBVHR05nYT3sk7T66GQRA8QHsxGy20kZwokGgHC/sOS0d+ItkuZy
ZXCsFSZXx97XZYPnnfUAE9gs5x0yJgU3llNlFvkXPwrQIKv8YBJl1Laa615AXAfIydOrKFcnuvNp
0gSLge8bZf0WVVmz3NCQ7mCR/B+gIg2H1jG4BjFQva4wPYMPRTlTyrOsMcfKUyeDriCIp2f1Un+K
QnUqmT9b4LUQpbmgBuZ9i6mPH4NUuqixKDYQvwWYb2ZYluxUPQMbdEuVRPuSwpjnTyHUUYUWXak3
RWknKEeaA8DCoQub72Vfq02Rm/B8busLP8dpoRrNi6tmvFak2Uw4oUJntnzKpd5JdpkDHcJ0LqjP
tHaDQmXRnnIbl1lflrIvw57A6COFT3OKHd18bsflHpT9Aiulh86FWwWv5Hz0sxeGdt10sBCTvJuP
mGDAg436msgynUVdDJPBghjd7oqsBzzI9V2g7Hu/jvaxZq5IaA0h2EPItNhJhGSY2UtT6xtEUe4G
O0I8gsv2oykgQ6jwxR/lBdDvcdRq/Txwcz9hskIVUq8tvqQbz90O0bwtGnEV1yXouWPv6io/FIqx
tY3OMBPJhvK6yrtyo1IVHa1yOJ1j8cWrze28rLcru3RbF9iVBulXo8wbR+l/ZchI4FLhoxCQjwev
OeDfhgybQuPnkPEvfvvP3DL+w7ddaFrQEzn/3wUMJhuvpkv2WyD5M1pEf1ASIZbEPABnK2LCP9PK
8A8qJAIJ1GH8u9Y89X8QLd5mv/2UVmKu/P6ef6EPRtR7fYv681SMBaCi7WXyY7YAQ+ZGPnhLA7xY
jE1yChju38HAUU8Dc8XbHdabzYUoy55phlJlF+UUhzs7tdzTIgU4oDt4o5v4WYXR8xgB7Ku+tcn8
kBkCEelzOTlM0cZ4/AhE4e9rIzFsi+sZuNGOy/F5Yr7ghykeyxsVifK8NPzsRrn41qViGgGD+uSU
ucYIfYfi3sLM4LJACrhXTqW2Stv9B53W/VUMV4cjk47DlzrsNUR2hNabLqAU3WRBynyhplCMO+/9
fWVNhYQh2YyX9E7AJQa3OcsjkDz4HG0SAiXWHPzCCSWCrUCe66ryAPij5mTACPZxgIF8ns02NDmr
c27gO8hjBgGgwWyIYeuFqSOJ6aTMz5yg0jtvaOVNG0wRqJ0d74JAeUfsAquTgaGKX+2hjW9VaNEt
K+FBnxCfzF03MhudflIe7z2rJF1lONlFU81m56XACHniiaspD3iC6LXLa4DD9GrIoK4oRfc1ygtT
bvPMxO5lUDGFFxqFLWE1Qic79IUAQPaFTbzhKNukY8j5Pgxa3sqkRqStpEsDehKrTegt5d+jxeAX
DO3kN9NyhSS1z/B+avfGgoatKrpqLkRT9wQ3nnZrO7l3yGnDfuIZMxOQ8Mh4+QjFZCpcdz+kuDvG
VkWdMY0f+yTG99Yav/Lq1IFkZLr0YhdoNp7J3jVaQEZ9henJnAAsNvO0kgEknCBbyGNHTnaIcv3Z
TTlauxpkGo3vxGjopKrDfFO148kY4YUlZSBAl/mLqYj3fjWC5JcUKqN66SnGqWhc7xiNOeCwnw0L
Iy+abDVLTS2gnwhuUTby3LQf7+JK41XmwDbu46W5XLJmuIzE8ETYRKoyPoQOJU9kPvs6P2txdk6z
6ItY6B2z+j5EGBMKQpMfVzY3OL4spoKMZkU3yDaabVAW53VsXdjx0KFvdo667cNta+cPwnYPXglV
kUwJ1enzaC1mY0VED1RFE0qrF9eFhIOIbKuXoD5Gs/+l4/ElcbXHJrXYRL2xz4dxQGTZFCxl2j5g
vCa/KzAdnO40zmXLPu4LjYwyt/LqpC/R712oZZVCZpmi5d2400UCAdBPi0+NaE7Jwh+1i05xdHw0
phO8fW+vwmKrzNfVnEDG7R41xce5kGe2WpCjIRQbZrdHaIMkbRTTplpidez6bu+hPF5QE5Je+Br1
XttqlBjLczm43k2tpsteQZ4s8GlHfB3tMxtWRB96cpXKewTBgtEN8ZgV55bnQCWUM24bGSR82kCQ
EEygivOyCJAXMDtoGmX0cSprGuk2Gvs4Xz6VlT5dfOOdOBUBWGbwFUWhgZcRikUq6HeJDr+ORY/R
QmFXqLmsdrcMzSnCtBpcNrxIeu+8hGq1T0f3KVTmtJ+8O9+rb8smPQQ4HK39xTt/hJicSTRfXu4V
+zLHH3Kmg7yJW+cFos+dKHNI2zIJTixD/gxJxd3HQfoJh7QzI0Ja+krcsmino06dAFWb/Tx6ep8l
6G6qycrQUHpqFzqiRfXcB7S6PIL9aeYnHR0bMppxlqe4VYA6wsXcdqmHP1qjlq1voZLUpRK4sqwN
uqI8lCq+SJT65HV9s29L3fA2HONq1PSBRZcTlqR1FbVSdE+pY+y9jDOUiphyYdXQaatHAQvDrTos
RVA1WGVmtC+W3G/jO3D98SOswfiCNYBnNeObR8aOWfYh8AsDvWGs925mPziJlR2ooCKcGX3I3hs6
IOZsrnVy3va5uo/j1dAo0PJLV3TOVtoJORO6/cuUgYTbpbQSEl7XGU/nvGoux3T8VpmkfIjbVQSu
mzbd2Ek9ffRNKS8cN8fZqZ9XQygZ93QDxJLCo4Yg4BZSnJeqrzh4+q/V1Fsf+oWv2C5rx5vc+mr2
6W5G1mguS2zmD3nSFnCQTf+oF7+7G/CcAEX0vS+kj9HJ6PUDbXmnQUyv0+jeBHzZDD/TL4tmVJ1m
GsoWJpqNo2j4tWKIE6WSwIFXzfmxQZCLEDzdTY6ffDBBuu/hJ7gjuru4241T8aAEAwaQMMH3fEry
QF4E7WLBbeyK5jKp5eBu4U4ZhK4miX/Mcf7/OvP7/LUuml0xjH3xZfw5fXO9aJVg/d+hxMu2H/O1
zv+3+299X4xtj0nPv/iEHykfI5P+GxZATvWH7yUBU5+dGBLgqgX7kehF8R/YAeGOivPnChis0OIP
WCBI/kBNAYSI5TOAghP9j2CB97RzYHUsmbC+SGwPzCJZP+ydPEMKWbe9xaTDbumTkBgmm3ynpzJS
t63l1+nmp2fzA5X4GYVYcc+fQHWscgBe8OpxyWtdn4f7y/UcEkCUmr7z4OVTnJ4vDtu0pROGWPl0
pttAs9cuo/qc5gIU+E2ahQ2sKaJXp5/NnKXhWdenoX+aYQ4G39W4veLkrF0k46bUMXcQLJN71dQE
yZtiGXvjECLdTD/8/Y388twYCMKbwcwKB1afMTHBL/eR9nMqUeW6D4MavPYhaDQ8/Y1vrHzA75+c
6tvfXw/1269Pzl9RZsoEhJ74Drm/qLl6Czbo1ETZo1NPTAyEqFLzkkQheEl2oNJ+H4w+U8WcyLJD
OO4VWcU8eLDpME4SxU2bN4onWsxe98kriSfgIUPkn9ZWOKWHRWZ0Lz3L4+GJ3ONzGlnip1X7kH0O
YY+1+KHwl6q4WTgD66+JY8xwaTf4Lx8b1+TY4aRhLT8FUyVWR7wO6reeLK4igwxHdayD+IbSy/jk
Nu35N5qVjzl6FcAngGzst504zHO53kHsd5/SQGfhU9WFRhzyrIUbBDG3YuyGM7BuJrskTIV4eMFF
nTpusqABpZ/D0fXFRZ+0rIo2lpF/4k4VD8gYQK6t5aZRijmU5lbRBPIz2oDxXGbtwk86HKnpoZ81
X9ru4Q+exFXQu1dJY/OlCt34p2bujXikSs+HS9ekcvmad/iOHwqrzvXD21tY5o4nj6aJ7SS8iQ+r
0NjyfGrjo/Oz4ki6V8vr5+uw7q27ZigC/ySNSPDuhN+54qLIIUZsyrDTrF4rHLRAdVAn6gz14Jgv
W63cIWIaSRiuN2LjWnh4Wwel0/D/cTnjRgY3WLS/s5eggWnulblrYBQXVtLvUXuw3YahDNXtGExc
S85VKcy2cyceYtBFHcxKJ8P96O7tydU4LqjN3PiBujUuOt94Z+FIBoPKGN6rPUEpPPhTkiAqny1b
vmCxo8x4gEmLNaFr4ywQbevGsCnbqePF6ipmpTFkIGIXSyflrg3eD+tXTLs08MFeKoHFTFiVfPuh
Mry4PLLZx/WAz0kJzB7wKkzXvn7v1zNBT7knLiCLs1aZqMOLJWWexKPG+ggOXkQbbW0Px7ybCXKw
wglnW7T9CtEVVQDBy6Xizvc1VgrquWy1H5I8B2kiPwdu61gfTGNYesqFjfUItYZdhn6Gu49MM3MI
ve4ybBILprYwiXge75OoaOGCJVU2X1gi4MtFagnTcxBXVmOmM55mV2PTM5G9K97yGKaDe9UFdQ/B
NrPAPeNgtOYHq/ZqVhACB8Ot28ZjSasxZO/ljFX2T4M24vU4VsZCkj117EkwIVp/6RryP8SxA6k0
ijuHNd01qI9AF03FudpxxnHtvKl4+eTF3Mbcjka+aMHaQ3T9ul9//KLpWDRVW7CIcw4K+RI3Dm99
LN3uk7GZQdAA5w54NOITULP4bSuBm1uo2emfZxhnzQEvWtxAbFwN9cPyemSR86zHlADwOCKNZLcN
DD1XjEJZF8nfH6HrAflPRIPQE0JeplamGcckk/AVH/+plc3JUmO7o+0HeBXDygwvWr++8pj34/q/
CXN/OauBigDt10HXq/I0XMVrP10K7r6uEmm3H6cas88zCnRlzoBdWcSOiiBI/f2drTrSd3fG8Af8
2mNSCYjR7q+Xk0mhar9vu4/2NGbZXrVJ3Z9YWdHLA508qY6Jhz3Ob5gBzl+eJ7L5KLEx2Efa7ABV
vb9JjofCdsckeeh96axbqe5zklLS8dwwwCj2bQQMWVt+X2xp0Y8SIVwuNq6Y6tRDlFP0eb/FWrUs
v9dhYZx5bzlLzgCSMXM4J/7+Ef3STF8TD5S4GBHipx5G4V9eCTJoj/XrxQ9ZJaPqDL6i7z9Ys42w
6C1i9gvmStneLFg+c2KN6XQSvW4+16PNoH6zQl7lt+/eGd7Hq/MZDAMG47Dz3j+9qbWGLkC79FFn
OaLVjYgKC9dCDuBVx+NmJaEWMrQl5GZqZk7cTSvytIJ8SdHOYQmmDrkx99dt1xS+Gi5r/rb+6psI
bGRLAFO0T7IyhqrItQyUsaGMpvITpkMiiDhERL86VMyGpAkn7DVC/eaRvyZB7+4RYSbsEQ+0koY3
zr3v79Ef5kA0xk/vKciC2d3L2dax/92IBsj8THYmrb6O9sRBLZnUAn1lLBdkAg5YzEla9HMPDt4s
0zCdKYVawNr2r2dbW7XtfJIu3ph8lpXPceHjAmL8ba4cr8GcYC4FYl5v0oDf40Ak2pRkiLCLF1Uv
N/ikpe1t83oGT9PkFSDgeMsJ+yB9LF+OHkh8sVG2I68524DGM8sgjcxqL51PMM+TdFtUYK9ZhacW
Upg+dWeO5bJXRTMcceQhHXkLqx6hND2PyqZ1HsYcf7N9RxvJYJIWTlYbPPiKqrE+ZE1EhpEnFcdp
PIjQMlepnMiHyJ9nIgilmG9FZ52RZAnbqaVs3hd9SO4wKJ8Eg6/RlN9DcjKY4K//JuPbSoVzDYy1
GuozEC74ydaX0dRiPTAPU3PMkrgeUOTUgGUz0jEc4QtIYlDH8tOpGSEUGjuorf6LjHg97X4JBPEh
VAEZRJUIvnGHSO9T2WgRk8e5yRLb56auFJk6Pq0p3x6C13d/Rk6Kd57Nq3Urq6y/otzll99iXUqY
WeY95hsLdQArFJ4oYvCG5PItbffBhLgDgoZHvMWnIjxiN0Pu4LQJSQP86ppq2e+KhXiVm3ZFEqt+
SOeHCccVLlw5Heu8EFUKQzI1Fet8mBZCJ5GG4O0KJopdSang43N8KV6HVaMC3cT0bNJzE2VuwxR5
KLDVV52Vs3hcvGB93bBv2YGhmCw5cjOveQo+O+REP+JliRBJ7wjZXKUOCr7+2xU7NXD1yQo9jH+m
Mtk21jx8jluS8RPgYIL3W14LFMCesG0/yqB+WjjB3yDfsZpzYcTq7oZ40PCwYDBnPFM7JbHw1w4v
bPyhbs18EiTDurfRusT1pdd6Cg7920er0tgdUnjRdDI/WPYMNHlk4imvxejExlWwmTuUdxzmVaUn
RGVVDVX+N+fDLzJ1zmRqa+xT6VnYTNqkcf7+fJgd1+BNmPYfu9jBdGYuK3dEUo9vxWa2vab/Pr5W
DVZttyScCW5Z8mVwy/VN63Aa9TOTDApEBw7dybA84IlZN3oXSXvQz1FikTg1r8eblcxCP3Rtw7JR
6D3w4bYky+N0oHEZXkVWApDqhoy7O/ULjw3VkQrxHKPXJcBByrk60iCu/A2CRnJrzABE/RWpJK/W
IasUFy0ODOGRekQSQ6pe+tll7afKuZmm2ClR2yha5uEO/uYaKtXUFtI9VjD0vQ7TQtlPq1VaUM/Q
2+HWopaZ2BJkaLNn45P40HgtU/Muq6bLA/+gqzlNnQuV226CdVnqUaKlsPfTg5WOGd8yTiW5GnZV
nD5vGZuqKGaPyDZZJTzGtDRb2Ohkgm1aeAlWqlT+XK738EGbLkXgjjE9h1ZRtJAxM9HwwVaDot86
Tc5IdiH1UMfhZU6a1lakzOMIWRzEDocrxs45QOOAV0JZd/ng8JDCMSGxxYeQK46dYGMlC2qtZ91Z
YoDz2fbtmWMwxz1X5bgWlrnNGYf8NbM4DpAgFIe3gy2o88rfysZrlnxbphjJMI1wWL8lBnn8ypIn
ovz+VkChFq9pWgjsXVuoMQEYgT0j+t80rp6a68UPWpraE9GQfU7kKL8Pc0LY1bkgdXMKWtdi20Lt
zO9DeA75g4fHs9wHXsIdBb3vTKCHgtde4KAm7is0sM4pLpdBcs1TDOtyi8d44O5Sv/cLOKoVLfuw
C/kCVtGx1SA+c5wk1sRNjBFt30dEEWu1bVtoBZrU1OMRBuLE8efQLieqM40H/uFFUDgKD8GKA395
mC3scmlQ0Z5+sshVxK5VWuJvpkfpIpKLVI3pkzU6jWl+Q9B8dbD5KcDHkBBoiTEvaR2CjhnDLxu4
wAmAKr4aH2IFURUnjUquSYWl1bpXlgqL6vpHxa5z2n3POeNgxUVtj4TIxhZUCUWM4/qtN9ZUoYYJ
pwNWuisyFEVqhR/osKXnGE1YS8YMp5kDnZvSPJEyq9jlUxp3LNtKe66pdp7ok+pbX4WBau69tFmr
IbsW7BjGz1EOSYyK3auyc/lM+/XN1RbEnZ7qmKMSplw6Y31YO7khqXorlJSwWaZJRU9nY+QCz8Qp
8hVuCEXn7MCImuAE5g6FXE6RBu7STgTxrO/s4crD42c5fYsGRSUJmynzB627t0Uj7Aj0JctH7xaL
i0Gmv3k5TvJrgs7AAvC9JKYUCVcS0S9vxwxNyXTI0rvHARsPLNo5qpoY99hY/qSY+Ud9X1QEvaDs
7goXfyc8pOTCwRG6Vakf2snjC7rlELLy9CuShDSCmPf2Q05n1vewYElHw2SFBu7RWQTyJfVoHt+W
s6vFJf6uvISq7ikD5jLjvdqBR5oxLh67kQFYifWN2puWVVcg63mwy4Wf13aaFzf4r1Du94nhpede
J8KntxK7LDO2CobSZDtwGCwMPWKaew9v/ya1LHZkhSssIEwVSf08GEymTkZ8R0msm4whMHLjT3Pk
35pxXKLPDVXhTBIdzCo+SIscdN4zfJGTyvhzwO9wdqVm3rgpaTxqHYwiHmUPXfQ4LbgF+2jt6xaQ
YhxKl2xQOmIidgRZtp7EA4AKKcMrNDmRRfHjqSnQsb6Wv5NbE/SN8qneU6yti5u3kMMxSeRGK0jd
0WqHzKmDKvwnZAMSRL6+iTO5rlMrVYKwkXqARfhr8gaYDzViun1QeJuJcwTsjR/B/AzInbZ+WM0Y
BmRd5+Z3LVkCn7D6xU2Gbg6lojkyWXkgbxmccMWY8lw2eKgHGKVmYFFD3/abCYtthaqtipjlCtNm
POuGGTwAUfQiX8rF8mE9chIgjrREqfHoYxE559Hc4aS8kW29TgtmzATx2elb3hz+uxx7iciIEWGY
8hjSxlkLmzfUsH0FyAxE7RXCK3i9jmUN1t3YwfQCG8Jh4uENUGudmOidJ/O6MnORUShJ218RZLK5
NRFGJ8KVZBbzN29f2nGnNepmvBlxMdnumoKTTAAea4d09y27Eq+Rfm5dS/iQ5nBAw0abwJC5J/kM
heZ7j8Nhwehmu+4dXFmw9PjORgIhYiTmxDFFg5YVpEWxZmz9AKu8+FAryPXAgv3sEGurxuKV1YkA
kIEPp9CzBL01JQA2AwhPP7kpL7anppqSvY7onNaPM5prUMo8X484VZKr7+NWi77d12+FoWuydWXO
7hiW/guJJ62lTVMllV2jsTY4BIBUrZAmHd3IlHceRPTI3mJ3Z5OlRFkzcVo504rTEvvW1MGdO9xT
M6c3T7YMdHLKEFBe+vCKHS3+4kFNADJz4Q4gyOBDnEat+87oOUu8U1oRTPHyNtoZR9U9iFp0ibMn
OSlLSCJrutK5La+AxjUx1sTKrq8Grxjqa5Vi/HmhtZNL+zeFqu+RZ74PYzj4R44DgztYKTS/HJRO
ItO5z735wbPmeNEb4TZ5+IHHT2UaiZyTJBoRktHZa2NLfA8A/rGJAbjrnXGXykGk8zaohbGPBMlk
uu+Y0bBcWXJ2gmM7dt5yajfjwixT3TDsbteVTrnajvIuxWPaSd57UE/LLewM173uGtrGj1NU1fE3
l7l0XyZZLx72x9bYlbeMR+OCGz8aJzni+ND27s5rTJEeoraBeqHYvkyPsO1enpDksystPyTtrRYV
kqW+YvoBpg8JRC8Rleitq7W8KpkKC/rQIhRth9883vcOgtiw0l7C/Qv2KbQkGLK/oACmhiFjKNbu
c1FW6JIGwwA08ON8heEJG0SUaQXgTwGLmzD63dV/RX7wdgMXs316RFDxQ4j376sMLDtEMwM9XcME
Ih9DeKv7ULiokaep8sdzMdIVLeqblrVv3HJvD01tjCR5w60f9dU0jF6e3heCsbQQ3CEtWgzg7MlQ
O/caBkE2K6bmCJcK6b5MG9GHn0P8arz4tshc7vRThLEL/gew64kn0WZ+A72j0MKMMOqW2HrKEaUu
t54UGOWcOYyFIAQxWJ4jpYZOlH/QuVyY4y0a17sD/LfkhRaSCFHEDCy4orXBqVcYcJhjl3mQFnGX
G9jDGyMWggJA7EzJBC2R9TzBSs2xPFMEnslLqTB1lAHpMltvXY0wMuuvJqRFs8d9mgOMYb1rHCjw
6Q+fOrn4ebCd5lK3e91PerwoGtuv95oX55/KYeFMn4FLiOHQjdfD8rXYnVcVA/7RHrFw6EN+SC8z
/6bBgxo/qdwKScIA/0ZaAtYchmfOnK9n90IO8WiXITfh5YaDf3nNHpK8oPVVDeKVNlTbfIbCcMi9
knnEZvpx8pRZylnKGHdyux1D07lekpBfm21mFk6adlh4YEHHdmbkwjLhdXHgyF57G5XMiS9EcIKT
wnxrOfXymfnHDgTh/rEUZHzH3iDP7LdVLrN+ZKoNndS7ZPLZpCuTbbbvJtN0UwFPQ5LUFoz4KE8y
6Rgcf1J4UeHpWGRlcHw79VKXBsoDESPS6d6fi5nIwuJ0iIEOYyE4epbCdvynIRsQAJh4VmRAVj4N
uGRXy9LewrIjvwx1QTmxbbqMh5E5CJu3+GkU1Z3D4LWMh2Bn7vUbgiMiJM1XxoG31kEdyOeGIc2v
mXEbViNvfJjUGjE70XAtRmaw3DSGg+LUydqpZtjFTBpcxwOb2G/Eil2CsNjx/FygoGW5zZq3C9yL
f0D5nTl369uLImIII/pYdVaXrQdP3k7uUOzxn/KTRzuks/NdSPRM3SYaEnLlch41aFpB8XF8uy2I
uRQMtfQCFtwyktphzr6YlyTWtNg3vuiBhbKUjYjH7PocRA37ooPEkZOlY4hDYhdI5gkcs2nSbAgo
LsFT6CXgiDg0rPdsN6A6d9RrDbE2cAvWwhuAQ2rI2g3skg3D5xFvzWvPqX/tccZBhV/COJY6Rzw+
rgBhbXHNxQ5JbLxgiKrj2HaR/cEdB1ajbWVzejJlnU8r0xOsEjNqtigkmpIEI6mdurh5Kzdiv6A7
WFMjLi/92HQl7dau9/sX4adue07la3knOKBy028rQb52dkyYsB+ww1jRXept/mBaljYV0xjwHLq3
Wgrd9LqT4thKV+jYMesvtdRqG7szr1kgfkjAc4nlr7HcS3F4ONih4um9IZyYb+bxaQjcF9yIWOfh
02qMvCJRr7u21/jXPeNER70XuPRor/BI09f9awNykgnbYpvogDOnaDBjOQMO5fEYeC/zw1vGhjOf
K1/e+o8SLqp+AKFfv9Iwh7RTaUVkLLxUqJVv7eYOBsWeTVN6hhvf4gNWh1T29woj1GLbYaP8gs1w
fd7qrsOhsQ4P2dy48Srmc45KdtHd1PjLWa0c9xPjVKz2QDe9wUuvGIut9mIcomklOc+M6HpSysmj
U3JWRniNJdbKOz2H5mjCNceiCbUozEbmpt/+F3fntSNHtmTZXxnMuxdci4fpB5ehRUbqlwAzmRmu
tf76Wc4qdpHFvrdRQAMzKJCgyIhwFe7n2DGzvTbtcUteLRcr6AW01BNzCkil3FIe2k55jCxa8sUv
Jl3by80N9IvjuilIpOLCS4RJS1kiQJou1iyjlNQjuV04eFktuJlmySyItVFqdsZUOBziqDRip5Iw
yduOZRh6apPXPtT0StwrKf6LNhnUWoL8pamHcYhy5aiJkXSfJSzjfbhm4ksmidoun2/1PR261Q4U
/3ie2g52SoO9Jhm7Wzt8lVhVAf4gUaU6GtHiVhF7+QMT0JJ+QgYBxVEGhj8E8Fb8JBkVcs1WbEIS
VL2Atp4u1LZ22mwCZt9xuyt+L4/zroHYeqwmPTmhIhfujcjEu6S+kl1OCf+hlYsMRqsryIdLUndT
+NxZtEZwGWb9zpwhKu3CSBP2Ra/nxlkNZwjTdaFQRWgFtd7eiqsEW6pWS8udeZSRBxjFcMwaOUS3
RqWkd+VhQGumDmBcRD0rXhthUBKU4cqUvpZ6aQEy59m7HoairFTnppTR9JILs/YsKe2kBk1bZPKa
nOX15mSamG5EqQsrMP03UbQHS3mI6yS+GFhYmK5UDFR4ykQ2YFkAX0mcfG7Hi6CldW/T82tZXmON
1Re9vY1epZYt+UEBVG6HOhU8P/h6ehsU80jHgAjWlPE4tYUYs4qp04R1f5ONZpU1bXTFPKxLXqsk
gkaU9zf4mIvmvk80VgRmpOlwb1g83hEHlrRX6iXBv0tBuQwdqpnGwxiqudOmbYkwvhEkGjbm6Lob
xXGaHG2SIpUq2vW6VmtM2e4Wi67eu8UYvM2qHB6EJjdN0H3JWG7GAWTAAzcBuK7BysbjLVRHY52m
XT9xtcgz4P0iL6yEJnm+tkZiMBPk4TYV47Bx+rJnypaQLoZyc7WC2mpIsNWaCMw01TBM6iK9/JKI
QFGsWwiWXpnKZGXJg54/ajOtGnY/9OgNpVRHvCh0FbkApaDViqeWDI8Vq3MUGCOA+yNsN3BX8ERj
XJCKcvhMb1k1+rQ2QZ7kZoe3dZPal1I0pQ1xePp8nay3IqPzlmodepq4jq2bq3WV+IZXTbRNEW7g
VHcN08ZJ69HKzjIIiOeEG3Zfa0UOFaaYdEfTFJ3m6g5ivqlkI533WZZ/TZOwkrw0kwu4pHnzAnXG
cFDeIjQaYo3iFBSuyGOhi61Nb9BR6TBi3rZNqoT0eEIbAVPAoFLfMxVdA1FIgf5rVp7ffPGKT2+G
GsDLZLPGTrGJzySuW/x0IkkEyS9MBq09AiSo5kp36G2gPxlMC5SgHCjabE50EHajnvK1xNmHKHQZ
cQjOjdK7VEowBMYpdCQcORo7KaKo8wupkk/IrcrBaVTkzHHUJ4fMTGp3zCxQ/wUZwdLOMHSg0Sae
1jhADOY5DFs0/mRyNKD0DUhG79rRTxJif4T9m3eFqONdR5bQdh6m3I26BgrV03K1doa+zVd4BqnQ
8q4ZhThNa4KamYmMA9gVYv47c6jVEMFMRws01inCI+Sr8mGIdWkjgvIRTwntmIRihFJ5EBkYGNZ5
bz51RdZXm87kVoNhz0VBkmZQ1J6vSRO5+U0Xn7JSMDfzoojysLQo7m6iNJorOpOqi0UTKt1sYroN
x2u9E1EjfERCeJvJmA41Yx0FXB8NQbHkvSQHIfzITWSNI1bRLXTH6mbpl0aur+cuykc8uWtlwqfC
7KIXQj/ca0Slue5macqkTUZG+LDUfrgDhSTf9IUgfsKppB9WGaTwWIcsvle5YaTvkBTTT6HDuWan
RWqODZo0rklTwV3SBx6dPjPMIMq432y5afiWo4JcxRCr4nY06B+7l+uKDuiSlEgIwSrJOveqCdxP
bV33tZ8nkSnvNYs4+LkDokSgR4VYv8z0L1yqRLoh/iqt6RlzmeLNrDrGe7CgeXeqQmYFqGEL++s2
WqCb4Swa1HSxccJMhJ4Yt6YLGOREyurNbhLTOpgVD/iTTkBAkaXORre49cMqyQDjOkOhognMIPgA
nkaJ8pgh8SbFbt5ys8TmI6GZHUYR46nViSTV5VDAEsNQKk8Zzaj0DLPWtI+uqTqcGHtTp/QQm0vB
2ky6w1UCuOXS2yTviEtluAXYAblEEjyfrP3Dz17vGtmWWKpIq5ZY9V2VhyxzuHej0GnMGjsvGiUa
okM9Hz0ZiBhNAUQWoqO0Vbgin4vdHypFquqG0reyQ73I8hgaruOxaStT24xzgW2WbDX3HSoSfF80
CuoHTWcOLowk8bBe0VyDkJX9yaMEMrRV9DXY2wYLIQXT0d2gYRfpQDeJ25VFCR9kpALqZRJuU71R
Slrn9kkTzvG9PDTmDiPz4bZSyMLOKWPQiGd1SPYLI8BRoHvBusbZYUbA195ROWqt+xY5GlFGrdy1
kJZpPu7G22xuGws5oU2/cgmIpDc7xAmlOM9eU4UmPs2TAiDXlMmlCDJWRHFWttUKnK4pI0GhvQyY
Y4EGIk3MS690w6kiFBoDyASQgSgvVrQ6DMmFfJg0bkJ9uV1meuGphZJTpVFOdFm0UvX+mky4zdE3
ZrcKY8Es79VYxWH39nt24n+gF/onCMM+esfJpvhsfwYv/Exu+I/go1jwBs1f37QczY98hz+O7v8p
rIF0gIXFg2Hg6WEsva7/usN6p3BRfxDUkSv45dPfBXXWb4Sli9UBXVfYqi8V5z802MAaAMAjsl5a
ZxdZHS99V9Upv4m04YBisIhMDKR4/9lsrcq/WTJaOPjxbJeGrr+lqoPm/VOmEQ/cnw9d+ktjWKml
anVL+n4NyXRN3yB5+zAfngup827UWchyRMLFEk/FmK5uibkAp3IBETVmldQWgOTq1soCjWXE46Y3
ACs23RLnY8OX38fiADfDvAVly7NXlqqXYKgFEgvnSSO/o0V6Tw24O4s1IL/6VmW2qMLGkabmXMyj
EtRjBI5P7E+DghNmWgBUlBSkMfp08/Wm3BLwqw65aLQoqJJixVVwjuvJg0rZeii1oGZSssMa85Sr
BQOL+MV6rKMZAGW7bXMkNNo1oRdUB1Um0ASMZLjGNNcvZJaeV/BUhT4f1SaiFFLfZHEVE/PYNXFF
ko97lHZewYKrqFy1u7BgOElJe5jUyMC2F6X3nFwfBhE61HUAWhp6MWYTyMHuK/GOoiF0z2hgMT4d
2qZ7470l2KHiK153KNCj7CVOWBbWhvoOfsluzE/CUk8VATkab4aiU9KZ8YSbrnEgardNJXxCgHZq
fZ2NhyxRDpr25SYA0XCsWvVVfOlqvCQrpbJNFvEywOB2fLDiZ5XgUaf0Yt5iJ5ePA0XZOTy05lNf
iqAfDBFQmDEgWEqulu4NdSPRg7TJri30vZDvQ4snr9LjbavEeNqK7UlqOs8QInIHMew9o21xBhtm
gjWTMFevumldmJP00utLo1gReXooeRpExt6U9ko4xt4t0lb6jHHcPOMD21teVUTd6duj+j8wwP1/
NyrBduD+N9AliAvq6L8jQ2i/kCF++fR3MoTM0EMSmk5cSRdp+ZP/c1Qy5d9wJQFx9AcKRuKl76MS
dBncO6jgKqr1x4DVFLii/Z//rTKWYdnNMldSMCFeNvg3tL7az92qEKv+ct5/GZTa+npN0ik3cUgp
pr147XSMWsov+A5v8Gd1TVV9oW4FeUWYhkNVDawVYiUPxmREmk7X0J0RYZDX0b1JngVyOVEm5HV1
KNdRF63nqMjoT6ir+3EuL4D3bAlhWmfEm4bOPkinday9zCFkk0XbWGjt6AxDiPiWdUgovaFhjSG5
aeJBkc43M/SbyhgvkdJ171c0vo6ASJSl7dYQURCP7epqgYPqpevd1NdvjU5iKaVEf0MPWmmo3Kf4
o5VYWxH30KZTRtt/7O3OXKRyd4H2Qodjqt/Muf/NJCyt/joJ//Lp75Mw2qXFwEmjoQtvjm8i9e+T
sPkbjQhoWxCwAEEmm/7n7a7+JqrIW0SMvHGK+VHxpCq/0T5qLZJNnhPanKW/c7vTfPrLJPzjoVP1
/rkghMNyzg1bTWtDmJ0hesf22hXmnPv2Qgli3UyOjKivx9O1qkVXbfoAjgyckfd+QaeawmNUY6pY
ZzsDVIYVIVBVWuwrzX2Es0xHpi9+bvsBF1UaGd+NmRLiPTJISM5fhNtOt75O5i4RnnPpa25euvq9
K74ATjavY3DLLrNsrGQkh6wLcWVQ9wKOA2rzksLiF9HFVuQUC9dkMZ+CVb85o/ogDk9FZtGrFa+L
6SyP6csUQiLfiTP5Z5pYvTpFJVvosVvl01MplveKjow9H+4RLZtOWg1PrOxTV4oif5brpwg0oJ63
mhMrW82EIZyW04mOeo9+20teXl9Yo7L0EGlX5ciu2C7OOLXWmWGXUj0yZ9EaCRCbNru3q8YSKrPO
sjawuelglR3gkPIgdyrLfhKX2fQ+A45WJhZ5I7SpubDD7hAmuzF9HsJnq0z9RotdDdyUNsuQKV+q
G8aB+GUhV6AJJ07ybRmhH8OF3a5ZBaltS5NUCvllAf49k4h7XBD8mQTUvY+LVaneSVcMPiHVn0hH
SwEVEUIFqw9bnPC6J1OZkN+XHeJtSML35LSO2shijKXNB4hYGjomM0YZLs/arpfG/K4mFc55tLpD
BUn6Wo0yngNyAOC4FEadwkoj2AbFndUVKzMlPFMSyYMiuz4bHcjkH8Li0+8F65/Edd8aJv8sZC/h
pUpzOwQIEbyRQs315ztb15s0uZnauNYBXrPOXKOLdzWxPcjYGA7G9T4kLBPyAf0U/NkkJXQgq8Fb
Mrj4/X1GTpaElQ3GNyw+i3F364OkoeyN7yPKAlTNiwS+d6XJW8CFEL/F7sUE5XUdCgeNLm3R6dtk
SHdYxiFIB1bSzNZsi+ljBuaEqt0J253nq3pdqAMk1yba2unoGHx5xPNyNibTTnXKDMlt4ZTgDvaZ
I8EtRRRgHernLCWXNbFSMEA3fBZh+4nFpK/0UeJwXrtyPEC1XwhDlMdrV2HauJa6p4YGiczZKRX+
eo27NGjwXodlbyuK7Hfza9VhXq0Xvq7dieFLDSUNlXZakbAEplxkH1nuS+SKFSI6mWhWw3VhyNZV
knvmnDypyktuhb5qvXWcaofl/L//Un9dMSxf6eIjR7HAQL/w81cq5CogJrmZ1pRcsW6UduiSHSOn
YRXjaRUEkSMLAFD/ydMY6gLaNpg0UJayxPvh+v4C/tsZl79OY798+vs0Zv3GelBnNsL//Q8J7vdp
zPrNZBmJUowGfHCDPwh3mauYopDsMoXpqH+0n8B/ZHQ1kI605f6+wb8TtS0S4B+6Vr6tJX84ce2v
3dNqNGpV2YjzmtTEqiKVm02vJnNXkNjQ/wB5gWa1y133WTbP+e72RaPqV7t766KYFK9JST2n7Sa7
m1c3G6V/lXj8iezTfnnAgmkTHRNX9ye/8zXPehhebvso+NDuSHvD9DMH5xoDHg7m2a3rgGkwHHwF
T3JXs/yeTsn6AeiIWjgC0IXpXopfhBHfPVfFTkF3ZsGpzkOgetbbQLCHq0brlC25U/+K8fW8mehw
ze6HYHRxCt5UQeobw6mkgWELIckuHFKdb/URQyR3dmFxBvRH+J03u8YqBTR4gyZjlxd1dCqD4nhw
W5mBcBld0lzOsXFid8ZG2rHswp6c3oVe9ljZr0dWsra8Hu3ZppLlD4+G/fUyrG8OfCob9wv7EZyg
F62ugbq5rfAp9qG/B9jH8osFlP0hPN7dsXZ0Mq89dYeZI3vF3PpZDcDK23QisvtWI+F30xi7voij
7s5+Yd/e4Pp5zTbeX2MnuuQP2mk8iUHv4ko5D4+AChhcAcbc1awbj6xWFbCHcbkx6K3Fc9qxMhsV
Bt/B7N5BUAdUMxU7pBUYPL+N850ubVXV7Z/C9Jyq65aKhc+bRXj4d3yybZwp3jJ7qr0nNVtGcckX
BTLldl6shEMtvvVb84W98JZr7FFqB+6Il/lyA+Bi2T8hvSSbjE+sc3d9KbnyusPnx62krMjAr5e3
lR5/si8DjrDKx5s40OD7UGjroXrTZ+Fk1I2hUH5p1K91n3jzvJLNwCq+DpPftECybV3eic/ye//Z
SgFXIBVOi4SFOQqZLHn/k2rZZXoBSLLT413nZmv69s/Jms6K1FnJq2beTXR/VnY+Op2xUaqH3EmO
05Y6lp/VAbkHbMlFxOcYE0MXV9f4moHAg2T0WRMEVaCr8ZtmUpJ738BIrn8R5S/qFWf3rRQfsKlV
EBwVnPCavrRc+LgemjeamHgBb2VeGGibEDAf2aIAoTK0jbTAiD3wEgQhDeZSL9fFh9nXcfpYfkYr
t0ZhpHG62cXShwk3/1gckECnJHb5wBXnt/jUUmUCOD5lsPS3CTBOpB+Oucam9oOMjLkzMOVxyAd7
pyv33hqTHt2NnJNq73L7hJ1y0NuImOx4dgXnvXd2TzjtKAdxXb5htQsv3/DfP+5v9umdK6rbLJe8
Otm3K5w7+VTiSIRfXrRr/Mafg8q1ztkuPGjnxsd3xlYCy3knNnQBtDCcLP60SsBM6oy25XAT1HRh
OhKmtYcnHK/t6URy2Gl81T61m9s6WUdrxqDNl13Em1vb8Prlb48uRrf3dqeP0A8OeZA7Ow7NtF9M
+zTapyfdfhFd/gMMysGNwIYhZD94uyfO1fl4j9j+5WG3o3ZsB+805wYU+5v+jbrX3mzJMcudcqeJ
k5f8IXL5Z+Y/kOEw1aHqpGscxgDR479eEJ7kv+Y/fv309/yH+JsowcZkycdkS6fOD/kPXlpMq8Fg
LPyLZZff0x/mb+j8SU4oNA39jsn9X9/TH7xEbCaSmTW1JZ2i/a314F8JumgTfzrvbzKlH9S6YT9Q
FBU1PNppxBmKDyMVvEood2NnrnK9oUB8rAkKff1B9xbXPJ8FgBbwNOdLX/ESjFKztj7i8pX6wAg2
aY2KoL81HhKGk8i9P2Cr9mxkwz0wmdNArhHalxL7grm6hXvLWNM7Y9Gzq1AAH0ncgnZ4iK+eOPoV
Tx81YQlXGoFRVKCTdEoqppwZqm13uysUlGkfknQP3SfT31ilii05Q2FkaLBF32AZhmAUp2/6tQB1
3c3CZaN1ZmCyNoTi6FGh31hKse/pGB833S1ay0Xq5sZlnL9k1lqndteKR4wInURnbKLqops1wbYW
5AEDd118yT8G7OfyRwxe8wltTH7d1cy/qcTMKAt+OBT7Ol618SoUii9Zr28bIQviSXulMdm59drx
mp+GMPmCymxrdNPvwfM/8enjySNa1Oh/5pYn36fQpPyvn77Dr3HsL5/+/vSRfSS/Q9HjdxL1Ekf+
EceSfQRvs1ANkW+jwPtLTQTkOZqA359YHszvTx8lEUWDew03ZsHP/E3QoPJze/ASxv585MvrPzx9
NHQO0TjSST6zppFZfTWio0efcVZtzfaYC5GH6KAHehyvEu61rC+denq/RgamJtT1tVf5turf2hXO
Atpb4WQBYLX+41r5VoeDB8IV1zCOVAo86pqsOQWRmFSSdk0ZoJGiE+dIGH9RZEze1+Fa+QpSLopg
aQs8Zg1V9f5rTS/jQc7d/qvVuFEJ0ZRiJt4qy+8EO0CUv5iN4ovAUtqd6bmBEXt9rjtv1B95Y3/K
c9+UVjRqmY8VbnnXAL+ceY2c1iYLUbRfYh53HYb9PBzHu8T50EX/JvZn+V5Mvdza4DJGyQBjQm1n
Rk7KfHp7vEaOpS6/J8oq83bGIu927E9XnQNRPby2tPPc3merfAgUN1klJeY4NmGWcmqXw1k+7r8h
FrZNMjanZHWVVuymEj08KBoYr9Q3mNLDU0j0K9Kdaavpmn+zuWjDToTMQTEs13RAeWoLu8uV9MdO
O7NdndNxOE1l3maG35/QNHpGe4akAgfFzokcjpHlyq0fOvO9XDAXN24W3rcny+diqd07Dqh6907b
HN1RjIVGsw/p9gFrOK0lUg8eM/W0ptMtDp2rEfT4Ra6UmAP0ExyzTB/Y3hhvhNQbJLcXzzmv7q/1
xpjAm5FoWjXTSUu9RPUiBf2gJ8wvONvOoyekAQmD4jmebMVwTJYj+rp5LydAJFTbVrPqo7HQGy8h
v432tiNktpO10O/w8mRo3XMsBEMpbo83J1VF29hb+SkmZqlvXvVcSvdtiafpO613GQkErAxI09gx
qNukNIEDs/q4L0g0VFvsfOKtcTT5AisXfdAmkw8sOcmKeFq0rgmmeADiVVdC4CO4Sg0njLBxjSc3
3hauUn/2tyPtuzWNL+HBXE1rK12XmLA8mqt4a/qwzwZbDBd3KHv4yh+g3slUypGbdSgG3MK1QPOd
BYLAeB/Wd2r3FE6YgHkIClP7ynFGrt5je0ZZ72tP6BnCEtB2ZRRgvGPTHFR0Zy3eYykSWls5W6Fz
tfF9XPIVUXBdSYEWdG6341r63Ykz1hp7pIuahYWreVcoP6+4LvXn/k5JAxMJMxXNj+RZCNfDV+yR
mhqHV8f4oqgb3ssPZDtdkRjkUtotq7kXPvzgjLRwoeG1s9HHGWjqS9uR9uruAQ+koym69Atl73Hz
ihtrBwqYG118bukn4Tt3YufmKhiAvuXOA1Zuqr5A/SjYRbDhV3TskTYrZRRGdkhIrumaK1XpoQCG
7/MkDcyN8uRErHlKQnhISB77pqHwn5ydoaJu6pJK2n8BovzbmHIvPf41O/PLp//MzsiIkYgaSaeQ
iFkixz+zMygd0JPzQ1JC35Dq34NKKgmKDjlXVWXoONYiaP0+rSmke+gZWIBov4eVfyeopKz3S3bm
p0Nf/Ch+nNbkQTZSiODz+hpvNLt/h3+k6au4Y3C4U45X8WVwquZu2kjHxgvXGT2yxIy+ctT36U45
KrSzpjyprnxGETKpvlXc98/ia6p64/sVA4JzvWNb/Tt1c95YeXIQm4F2o0hwSCnbZS+TZpt75TiT
DNcuvY8pNjVsdoPfA3u6LqOGrRzHNpDPEQwSL8MH0GYbCtYGoXN7nMzDoBGJHvr3sHOy2lcWg4TV
jRHthjQEyPk6IxEri8HAYtCtavuGORRpkebqNR474r/ahU1plwX99Nn79bN8nuIVbx82bIaYWHH0
ff/ObpraNqcVMqDH1lhnn5y9XHJyzbznuMPpQMogdQfHfIUqPAk7+dwwzXP6ZJzbgM9zsHq8Ycsc
Jy9xDhn9dix5Jy/egZmXjr21Z5OcebmzppMCU8MZHDZa0asIkMwbNuqBos7m9qiTNdqEa/l8e1wu
0c3lkNgmp3bhE2eJbyjeLRvOjxw2l4QOWJ0rzdv6ZsP7Z4vq527YcA0qkk7ksdlcuF7KEr35hXQK
f79rlxuAUMnVXxNPHDz4l/akkYfAHdbLztl0pnlOkT0E6OWl24f5foBXLudvApmBffdgvK2rkenY
H759aPk3uS3F8pdsmls5qQuGLtx0LCcuKJteW9MuXmPBrfpjQxeDK9m0NrxFni/VAftINphoUCqi
b85nW2xkFPhhSDElfuGfYukL7bYKjLe6XOnhCjfgS7HRtrnLpETazza26TtmfeLeokLgqQ9JvcN8
mfrHB1FRkdlv/TG9uSrtoLmtPqje9IocCgTcWtsRlViiH85rxPvCjiUMZr409Ak+REsmwCPc+Hbe
W1YaRI0nTKvIRLiBjnXFPHjFQ3Cw9uJpaAOzYtlFbnEXdY4Vb+h3Vy8t5EswvK/8vyiARjigll/x
gFMvS5agIhnyNAiv5ujHyUWJ1qW06Yy18arTT2MHyoGesUy9g1vwqMtfASnZHAtvaAHnGs5IM39B
6SmUbQXf41bbDs1GOncw5ZzFQ4R9pohAD4l6FzGPrOol6OBvy3DEI5vgADnJQWnIWNTS/W3d+cYe
5sFmOf/El878HT6mn8brbZ1/4srb4KT7LgX4ltj6hQKfeqFgQecmaa017e/NM4eNl2btwVAkvMG6
7l0RA17ngLhW6We2Qw+F9oIrwzsf1QufKqgF8c2dgOUGnURlzVOU3uYtKaIu5n0CDZ7IesXZcF3x
RXG4yNdp5BLmsPTflyPq/OsxntehJ6/UNyx1Q5TyHv6ElnYgQqH7xu81Nz1HApa/gAAdU7RRCCex
PxdOek7ccCXa8J6V0g/3GtcBN4bBL6ZHeZuesdSDDF36bE5vbeQ1eKgsDiv7W75Xn9Q3Gsx5yujb
dweBoiYkbxsk3oZdxBt52QfGr4kLoLoO+DyOg2d5uePd9qG48IOm2tR7awok3cHpHY7fshkl8fg8
W030QN7yM06nDkqCQuK8ej+qNuBntbXF1UOKCTcZuuGJdGJuD5JzA5f7EN6cMkioSO7FLTuhl4n2
xd/tqf6hS1uV8hXtfmR5FAqTLPH+9dJ2r9Nz8XO73y+f/jMIoAkGoBs9ASydCQN+DALQrkhA0TRk
lUtq6c/MEgZMGv09hmIoS6PBYtTyZxBAWEBtxrKMb3Wdv9VYs9i6/KVC89ORf8Nn/LC0zZQGIVPd
zGsyuh6jgic6opeskAPvFZeFmjO60KN3coCw29XP+ll1ZC/F1tset+3sNj0ruXvrTjlcfVCVmyZo
uwc6ZogGgvxR2uRfsvtuF690n4SyxwPmD6swsFzpdP0yHsWg9RXb9NIgDOK9dhK+amvlZDo/fDf/
Rc2Zb/G/Ocm/FCglNUahlLTz+jn5xFJkU7+37/v7N7Ly69FXg3yHdpkpesgPSe0P+Qlv03PuXJ1H
2bB5tI+azbnvw7WwUiRKxW68Q1YXSZsCQwvWYnbovMqf7U50SG4hAdwrldv6w0a5EAO5pAsmR7jo
tS8TQkCzpxrTUeCBOH/z53vJJaYZnKNCAg1UgI4I7hX8vofu+aMJUvdeWdFaUB6TTQuYwJFKtzgz
Z+Icww/n205aDUy1vJaC2WTSJCRjF8Qtlcf0HVpHrLejvXW3XopSmCyj9zknm2STOWS6XerW/BZo
rVgZT8WrBNKeiRn3bLaTbJTV9KHQ3+34lZPwrc82jvXfKmblcSQ5jz+iZmMwxSjMfBdeT1Kg6gmV
l9QRepJ/OFcZ2P41gt+9qxe8q3h79ayJZ3yrrOKdH9zWDOL87vbXzvVxJ1ZaKkCYou7JtzNuMe+r
bhND7Xbz0sN4kuJezhj3dI0P2Z5SepS48RGf5uKVkGQTw8d3uBb1JfEajJldAgEzXGVn6nmcSuUR
V2TjugmMJy7q8ED0MEA9s832tW0v5VEtl4uYjHsCCgnzG8tnAxws01bv3PS3iLmHC0xDCdBsZlnK
cxp9MEC9PKae5exY0TtRvWJa5n9clBIbL2ufUQgodtG9lXkUiUymO7t87ElXelGgu71BYOUoBxUF
aHTok718qrex5AHDMdXghh7Bi0Fl3TbhsGquriHY17vrAUEittvXO+xhQOcsJSCFhh5uxg8kqnYH
kcZuaXb3oufM1eINczIiIGY8k4jNbdOD/pQIriD7ibEvX823nEnQXdjvLLaNJLito/o5/YzyY5+B
Jk8A5ngyKSk86V0h29pVuee8DQD/R/FYlWdm6gvOkEy/8oV2jMaXgqtfelf/FtyC6868n/TdbV+S
wjm0nT9EhyL2TCyLXHW9uFz4uDi1qyjQDtedcjjl2+k0fPs146qLqMXOjkzDRybMbR1wOxxjL3Hp
Q3XrIPXUJ5p6xJXgRv6Kx8eliMwSmfqXHTtf4Qf6GMyCme22Lu3I+tDY1uCoT53osOZ4n+6U+8Wt
7ETKzDXvSPGuJ9j7trVS9zXhROaVw3a6s+6v6BrWpiOtSzZNAevuzF6OygsVMfEQrp9rnibI8+Tz
yLbZLceAKyk/uTpTIAY8tnT2LFZ2rCcq9/Zp7MaTtra+ogfG25qvrkES/7RJD7XzsIyVov25nInG
YTM42Y+U7nBqIOJ2qKL5skt9krrvYF+dcJ86Xx9511dyLJyEwS927ky8Si+I/XW5Gi2eGCuCYDfc
G2v9gLezgTEDuZk92qnizdhp7nmyL5/94Cinni1Y7tjTz8x5qncNd3HsJsaZEWgLKHkEu6rSH2kb
uV8uxVNAT4zuWLmVrwV+sAdjJx6uFk5NtF8xJMpBS6FgPLbVmt9Ttk1DuIIuJqn89xHU/om2Sq6C
rgaZaGunz+n3ZhFEA/+1sxhg8n8/BXybB3+Y59q+GsekYZ6zVuGuGY/0HwOrb7x894YJtdPaw2km
YNZd3QjmoI7PTbQ1HHWNhM0xvA/MAb16KzjrPcZbmYMSxabPhsJF720np7DvxY/aZZ3puDxFODQn
ruv6x/V0c5TV0Y93lbfdupfqIguO46zcvb8+3t8PezqJ3rB22LquM/Khlu9s6zPY5v4y3HZBnzPi
+v6zyJru+ey6m5RfiuZeVmzevycKR0ZWOEcfbUr9vHVXDsPjuCrZhb/swr8vztDbctfdP2b28jN7
d3ryrTeGR2dt25uE5JDtHHAWPNnr6lUc6UCw7cPqQSaT5F483MGdYG0fKwf/hsj2bdtbXTbla9Ry
Hra21/a2zUFmm3vbcy7Iyip7A4+MQRAtGr36puEeQ+mzs3Nnc2iDNtAzu9kaCKh4QLwvrMRWPHve
7FXrS05mi2KxJzsG9+2w6VmMh2vxzFclbOdT4QnYAta+tm621Rb5clAzy8Zrsgz35lk7hmvz9fog
+ATCrkybk4MOcat8lS7YHdBqlnxpC1t6Rkx9b1h2vc5P/dpYVZvMAwrnZBtplfvFpjhrK/jLaB5e
+/dlx3x302b0w5PiJ6vcxYn8nrUzHo86ubWnzGvuWPXYd36eBf+Xu/NqbhtNvv4nwr+Qwy0A5qBM
Sb5BybKFnCPx6d8fPPOuKZor1uzebXlqxiORaDy5n+7T54iwij2BJrDfUHSb5/Nslq3ZxElOazN/
1c+1Bfs7G8Mwm/5o5JtVt5j189HZerbmjHyU7nch8JtRQoDA4+C8UvJqU67tvE+pcHPVLadTnGJI
R14BEHNMd0pYU5PlNrb6KnnO+/Mi3IW7EbwHiA9SEjMy4NKCmMJsrziV7Qh3xkKcv62haLYJgLis
dzYwcADZInaRa3NTV3bxIxzSatTVOlOCvKFN+7dhAS3MU3THzJi3q5I/x3m+9VfeFlqUmTDzcDxY
CAKJ/tghjuo2m8fHx8G+R7F5z6G4LWY/s+XgzCACJQfONc1TOIK5Huf2IbbZXjvAJ+zr5Pw895li
K9kOkYlxVt9/FvaDgRuzSh0O/8S1IX+CBeX5aGe63c6F6affBWcbuzXfcZ4h5Z+BgHOYZ9HM6103
tQ8i4M8FdbKNTeUcd3D7o7eHJ74Ct+ms2xQb5VuyR6qTc3mHqVuTB72bLoLxzrDxVihuu9yK2Q98
TmyYMZbWPT8lPvEINsewD8qrcota6cKbZbvQbe0f8g6hTTvfoEJFSe+cyjL86dFN99EtSMY5s44h
Khk6ivK5yyP6Y4NqgvfKgdiTuH26HTk41dt0US5q5zvBiI9qhTfufh/ZsCJCFyuVd3wdZrlbrnpU
4eyfBKrd/E12vpPrWT8a9g6ipDdcwEPNPPHtbhnggx2Xirj2zB1JheGumN1unx7kfbvxb/yH8Kba
FXc5x4s+1xx5rq3TFY7WylqQMZhVbGvFoljUG3UPaiRxxcIRljlyqOn3GJTJq2nY1muyQysa5Iq1
ShaGawJMinGfSyJu6IJvk5Vi6zPBWw6CHX8XNubsw3NylneHaFC/SHqnedX+p4PRv/KVFIah0A2e
8ssU69ZYnN9D//j273uoCdqWoLJFobT+C9b+OxiNBrCsS7Afg8v9BWv/HYw2FFVVjQl0McEXuRb/
vodqEBapMABKf4sO/wOooPrnPfT0zeFD4vw+OZ8ht0DyqgokUnh1bgslBcjFh1mJP+tEl6EDTZtZ
UiTf4bQgvBYHjoUqh9NQaL7yDMpYYSNDXamBThidt5uYonNKbheCGm+7tnytBnwVCWAmWPJWkcnn
eTnlarEUrKErSW1LH77rkvASRr26FTMyZ/AG3YZDOc+maHicusdWJU2ZQMIQKiXEpGBzrWU8AKOG
lgCpxPGhA3Rt98VRdtJ6DLYkumH+KGHbgE2uvUksH0kkTyr+cmz+R0MslFSYEgWrZPolpGFOrvEX
ULDbP6b2+bd/T23qJVVNh6yX6sdTVVsqKk3IDTD6Vyrlc4iFkiZpCskYVCppU4nF76lNkaVO9EU1
dYXkzD8KsQAjmvABnzHvn1qun5G3BUeplvuKRAsSpO8wSc+89TcYB0Bgykcq5QnFy70bj844R0V1
Hv1otg2A/5tkNc6luXBTcQF7h5L1SJ233bm4Pe43zkoD5qg5DC6ik6zktbqW5sy9+2yF924Tuy5t
f6muDXZfk1vEN58QHyfC4/Gptgnmr2To9VxpDjsTqH947fm88jIqk++TZrOQLP2in6HdOiMS0toH
8haINKxZGW7x63bgzYikOBbK0jhtLy9c/xc/OOqs7eFFst/fOdrs/LBDUmDy5eyP9f5jU6zKt3GO
6cUwn1omOoeDQjmnffhGHYudv3FUt4fyQO1VhAruA/+KD828cGObS4L1+oPwihPv60P8ZpJcCvf+
fXRbgL/N76tbLaQI385ui8d8D3t58lhsJ/ZLp3gcXMuG0pejR6zs6LGfyetwL9z49/rdS3nIiAmv
k23zAtnSPcUd/l54KLb5wST5PzcXIx5mPpNW4ZxK9BtcwZfhJdkGK/Cdrgf8twOji8K4Yv/QF9V2
iu1Q+4Hz2TvVtnM1nMZyH9+Ls2qV3A4rbV6TgJ7lb/Gbv5dedMJD3NxtdWHZ30DUbrutuW7chFdl
UDo3cgBUOpsKCPHj5GZOnjE8YNzpUnuYD+CXDglv184gVVvpa/NuYu9Z+ftiO/Kdt3hfuAeul04/
85fhfU6Jg1vgGL4VlJTT+1iZj7fSKrZLTuZp4JlMxLPelbk2l1wyw2TAlJf6EO6zVeMeSGks5DXj
wwQ7tLZhzBQ7xb14IdN9J811J3AUV6XbQigzbtO9udiF+3CvEj9ZQw8+8/fZVk8Xw3v3gsEpr7UA
C17Z8ZvKzWnyEhJePloVTOEYk4zI3nrw34JHFsj6yChJDxCHOtLD8Q5BvsfxJiIkZzriwttRVi/d
eDuVdZCtRLJZUIZRYHFzdAAc87fY3tS8eG1/ezlw+8dwaY/uC/Jsb/BZM5w06MW9IUp2Ayoa1PRs
83JT7wiMgehWtuCizXVa29LWW3fb4DaSXetmWqEs4Bhly1vWGjE55gwtz6fmx/uRq4g5E5Y9Du6R
RS9tpXm18peTFzfhus2dv/fuUB/M5/7aJywDYcBe9ZfBvKEk0CDACmxIGTw73RX5MoofzWiPQH0u
DDbq9PyPqJJSnIDVhglnEXxJe8SegjkU4vZEUMCP+JB/XPjy3IqmJ1aeq+yzYp3inWvmfMIhaRvK
blJHmFDahjRrcEQVSqjWXffBg/knEzYKLOSptPEADe0McN3B6xC88sKysOxGIPjwYkYHba+VCxhJ
gvSl+y6pN1hE1DDCCHRX0UK4Z1PbxjuTgkvqVJZStop/SsgyEgUDvA3PGJyjzrCk6trxVtY9DOU3
3gpOvTUMfWK+hYGI9vCpopuLmRPMJW3Xqs91/ubHM16TZ5iTSAIAbuKHE3Z82Pg0lIY1tzF4wrp7
hRXC9m6T45b+Rby1PwjyGw/o8zdNmiGdJGjfaNhRfRZQXuGeEE749Vrd93w1+nUHIDZJ1RCcsjjT
6IQwADSafvdVYwNBsDHaHbpgrMsaVXsqT9/8WzmYGR+9DHG07b1bi+P8tZllsFlGqxJ50/W4iAHv
VNtxXyzFW814lG9hgXySubyYD/1T9OC9Bg9g19MnYd8tVWNWKEuhuQ13/hQlXB5vwRgdHfUxsVzi
bUv5VrqHdemogLJ0Gy6jGiV6LrxIYPSX8RO3qRGJ1MehnaOc3B3dMlyALEOwAbgzMT/5oXy34H7i
ujiFPRr7Z7HR9uHiKJDacjPJAb5P03+ar95K7maJGMNHtDpWbnUAriNwpjnK0a63/CSVXZgFrSM1
VQRGQe1zeN0pa/GlOMzCx27Wu8e5+W4skOs9ZG/CcZavxvFGckQwbZxt+obQ0ztwHjWZqy/Fm3kk
fO4isQV4HbTPQutmKlTIBPOMV72Amus1Pm5DMtlKqBIXG3pWi5M8mdIMzVnCfoDW/XmyIGiqRs5d
2M1rjhUXTYhv1RP5MnDagNmR/zBJymVAde6CtfNwHH4ih27Jm54w4zfD3MKPZIf6ArZEm+9TuauT
X+8YTohEZiDx5O/aIDqk3khx35HnEwv3GCPn6HrfyxtYWwVSf+p3sX3okoU6Hopyjv7NAG+AK1Jc
Zs3Mft6U85H9Nz1kCD/uqNQcZsfhtqi2ZXVT6zMtX0S2FcI7ucl8ZNA2qvAkB4RVnPrRWKu522+k
3kl2OYrp91PHfKcwoKfScEEPtJt+SW3mqO6VjlgdwcLbZNduKDPegdVdWivr1kBb14WD11byufXq
RY8R+2QH6zCBRUlYitpOMGawx/Az3/VvpGjTPlu31m27sZie5vyvD/TLrn9Mdkh0R/TsVDLgELVu
dlQvRk773C+jnyOL0TC2PBOTvNv0es+1aI/5tgznOSdTdKtpt+13ft0A5phGjzrLSHd4AV5KpCSF
HPx3a0v9AwwGfF207/qlP2eM+fAT5QoKm6lOZ2R3PG9JbwxEpbzU/tGLFvH9tTWs5Zo+4XE8pFBx
mVy+wNe8+/Y7r0qAnWZR7cAn+DptsKjItQFO8e9+U3dz63+XjIA7IULfk8DjVPPH7ZC027/PmW7l
xz8c+vNv/3boIRywRPKx0i/3+xNwStZx1qHb+Zev//uuKgHhAmrFJyZFi09lbTzJolYOKUvuutwu
/8FdFXKOP/3501eXp7K3k8tqJfSwSEpVv4qtPS4QjsuGwOUUvCSiPPkWpEzRLsS3m/5M2CORGGLF
38R1PfPf1DvrgZygD28Bq982HmAhPK752bqbN24vrV8Qru45qkIe/mI8qBP+ic2eL8NlqGob4pmF
uTC/5R84EpMtX1qI6UJdJMWjZ+6F0qVM1if24s+MB4lkwBbdC8rcbkLDhTw0omaOFIu0NqNlIm/V
u8y6kSSQnAtYhrLW0aA2nEGdeowfwmjFp6m91m66uf9m7gqgK9Clg2MtnPKDz5cjgNUZT4XpbFId
MGGIgiTxJ9/pZ943c4eTFgI+mX6Tes88Htv8I0+pw47D/4cwgVgQK+cca99iiokku/yAPasBTAMi
x7uND160NG5oyJC9Wg+V/MFf6QtQae1and0gEzMPVg2bD6eTW4VPaavjunZ0mbQustdOvaeDOtAn
j0fUdpzuBYcT8Ihl05SXiQtqztv0FcfGRmZg8LWnX2o3Rmvr1XdvN7zTD9pNeKAveO6Lt+Mzmk11
craN7Zcf8l205SSItuRdtZL8MMkBVHH1N1DIUTbvgRJnc7QGAyd7NdslZXDhLbT59U3ynKk7r1+U
AqFPYQ4/B0iOdF6pO/JjmjGH94xj4F4E+9UvOuElDTeL+9DhfI/iF5hZBaA52jpX9ma70ipHA1lH
aBiaArcK5uJr8kz0EuwL8snLkdO+t5XJPfCyJ0V0fNzRZbVESllbK/fBd1gFRxLHN7px4KVEEZHj
BgLH4tk0QJwd1HYl5GBJXrz2zmtnU9F0YfPq/J3fSu2B39ZQ2BDfa5cZWa/gQKvQ6h7bgxgclPag
J3hlKVJfxKyPr6i49+Bjnf2MSnPTqVfhq9xC0w9AmlqzjEB5hW/kpg/iRnyGkBtuD5f8wbK9FUzX
d45bXbanCGWyHz6Mu2ZG9birv/RuQanV+xSsfa7iNds9ge798+07cdziA/o7iDWUNfqUzuur4iDl
SNgU8UZuLYOrHZ7eisqpnPImm40xb9Bw5lizbh+/qrLt11iQPuDVPSJJsZfWikdgvN7+vI/cqQ6t
mvkVlWEjRgdndADnNx/HebrqZuGt4vg/1LlIZN0joi92tBseL2cKyZvzYdEtUKCYiTacb+oSulGH
YtfbN9mVZtJMceBaqN7yVb0dPpK3qdjN2E3OWj/nko5Mp61wH4RLaNHMRgdeFLt/ITRGgoFV7sov
uFnTz9wRjS1K1NS55NCZ+Qq/gm6E/tQBms4AxNos2nd0IxraoNtqd6EslDvA8CGWUGYjDQDogZQA
K51nTL6b/l5v85Vp+7c8001rmqdgQHanslRzk4PknlKZpJj0zfgNEkwbLxBHhzZV9qvkZG/j0c63
ozO9e02aI7GfVVu+0WZULOFiveKEb3B5lybDyX9nqtuswVbwesI3oGDtS/8S7LsPY5HsvXf/h/5i
rIXFm7UONvI2f+3ymaXb+SuFoHftj+q+uGc+i261D5b9tjtYR9tYk8m4HWcgQ1/j23JlLKqM9EhT
OvKL+hI+VofjPNl59z3+U0IYpHW4Yi6Sbbk0QB44gKiS3XTF4yp7V2rzqL3JnORnKwGwKp5SMF/a
ysQRy5d6+Jpb7U20KBTTacj7qNBx/y3p+L8YDKSAiNNdgW1fhhgSfNSXwcBb8bPvcOnbf/sOJkRp
U5CRINwvMoKTUiJL/j8Zjn2AWOpf3gMwoL99B035P1WaVA4pbSLq9yuE+P+DgQa1SXgVYK0kKuZl
y/gnvoN05jrw5qJBeyl3grGNuqUz18Eo4IiEw0jZiEUVOyhOsHtK3ByaPnoUBA2xXu7QSs/FB62e
184Ul4lQjbMTz+sCIkqZAo4nAcmp/2Q0oERZJgAK9P0sIKlACJ9pciFtTIhEFmM3HGeiSo1DbVTf
ijapnzs4tZ22s4jpGM03lFiDOxW2eyTj61kBw+Gt59cQnpbQmEni3hyGXRFAfAQ1JNpaSU10T8mR
6mktLjx9ndqZBqYqMXUwCQE3Rc+EuLsJQ3amXHhtW8m40sIL/fx5fjHWpy4a2gNyHGaxtKnMHsTk
eMwXkIuMb7JVKNBgQvaCOBPVKNlo5U4pUOnXy4pgompp+Luve/sstTF1NnMRqL30q05UO3sVI7L6
UJYicJaeN670TB9+9KXafhcrX3wPKZjchDxhVmQZvYXmQL382v6UMzofbVYDawISJdkANvi5L4pS
hbeuEMYNqt/1oiOPcqgEC88IDWpH9Mp42yJR95yaWb+T4aLiZOeC9I7GnlE6RT0UDxUElHsFmron
2cwIEvp5/nPMa3/RpY21DLNee/LDolq1DVppCyoRqAazvD75JtZy7lORKRb3tTKOum2pUQAvgYYK
i915Y0U1zVgRvAsVNboTy/J45w9C+f51D/ziLPw835ETgcgRogySPKgQfO4BgavMEArtcdMejy0y
SceyPlRIQb0nkgrfApInBEmGdIrd5MaP3CrHtVD1JHbqITHwRumpGSzDwGp96ziQzg3Ncd35YXQL
aYQGGXetza+88p+DhvwTl5hpT1LZlc4GrcqHsQzl6Mi9Wg/RzlZq16p72Px1CCgQvJppSSveHzMt
m5dBATZcD0e3qwmCyXE33qTHWhuvoGimbMnZRJLRoSIVyBtBQmmeJeliufTiyvKPm1HpFNh00IIV
fKoCevPQ0hRiG7J1Ox6fxWTo7SaAdmgw6nVE2d7XncP978/30CVdVxWqtjX9rHCl7bz6KEjGsBmN
j9hSt1UMfttLnK+tTJPifNLAPgaZ9USwMm38n7YQsY2TQGjlYRMruMKAFtBku9IQ+c+NmB49sXF2
HKDAEllmoQ4bLVPvTS1diX0KeKMeHH9sMzcd/fvOAskfCPGuJo0F50JtJzLFI+xYwiBuJR8x9Yaw
4UCQQvDydRBnyiKh5uW/64yzoUf/cVAoKxs2VdC6Q9Q9VvFIBu9f8YDbv3r2lBvqLEvGPklfoNZH
3S7X/umS/qm/e9NHlauRBurshB3n6LItW4pAUniVjCGDCL9//drgpQFmUwSYbU0KPL/SdifX+FzK
xyrRxGGj1NV93AQ/wl6/smQmnrbzOQSEG0Q5QlUsnLOZ2kEQOuapwkwlFhaPSHHWc0HeN97fdEj/
HuF2xdC0dE/a0vUp5PAyE2kk4h1pN74eLixUBXprIfbGlZG63CpjAqhTv0ai9LOxRkkLKZpGyoTA
kxtb2GeO5Bl7M+2evx4i6dI2CPpAw5kDEcEp9tlUBkV8cKT4etN1wjxt3/TemrUEaIUkgXRjMG+s
NPrJTjwLxRBagFF06zx4FmXtx9cvol3a+wxI+ieoBClldZpMJx08SFLbDENHm/V2FTRAIJUMnFKC
Epw5GrM+k27Mrvxg33ZjpXlHlO12tGTCDPpHqydUaPkfZhMUGysuNuikzv0IHhc5IuAjicESRqZ7
Qxiefa/UXU5LdOrVEg5dOdgVlr6qDOMhF8B/ll7yikjsUpJ9ttuU6GpdlWslRJGnonY58cmcNRkC
ip7k5H1LhFcQFl2jrwIxnQeDdmvEEcx1lLHmmndjWNm9FGWEO2Lx3hyIjH7daRcXmEmwDncXMlD1
bPDQSUIPOqXPoibYWmL5yFK54tycSWdpv3YNHP5/2Tib+IoXm71Y98MmDKgKI6ydQs6bLUtxreur
VHgsqPXJDIhC/ulWZZimQXWmwhF0vnNU0K83SdkOm94i2WO2LrpdW0Qj0HttuN8e+2sA1gs+HLOO
aculgSbr2pk7EHviEGWcq5tQDfa1BEtAEIOmjqlkl9txXunewU/ziVPHesoQKZq3sPr5qljaA0jW
ktL2jqrvSh1gTuzqbJ1Zg4G+WSosQsoEcnOUOT4KV+3quXmsH1AAoJioj5O5NxRbKfAfR+SGlykw
BjsSzO9+mW/bkvLBr/v10sFOYBcZNEOcuDnPj4C+NnwkszllyAWT26nHvZC1V4xcOGckbj5MRwh0
8WXOZmUY9KoXejAMNqpABT/uXS7NKlgTAi9d12QPvm7Thc3yk7mzCRqGNUW9cYk5mXKRfiqpfANa
5A5/w9z+7RFwYbV9MjRtpSc7VCsncuF1GCrzeqNb5ZNmaKuv2zK5I2fH2ScTZ5sgFNVSiEIAOaY2
uw8Vf1GGykOSAlUtjjvkmLZK0VxxhP+cEhqcI4o2naAkA/Spe09apRV9kKeJ32+i8dYIb4z8tiwX
/7RVn02cHWfECKJgyOJ+k1Uvx2SjyRPhVj4PjuusAAdyvDIhrrXozOcTLE2oBx9zavSsB2D6pTs1
L69M8mtGzlZSEUt6m+V0WyED342p58nC5RBWV9ry5+T+1HXnt5QxE1PVhx5l4x2/HWNwrOrOJCfg
tx9fD9HF5ugETcAaTnmns+bUcIHXdS50m7xBmyGxW+1nlP9jr4a2/LbxR1sgq/e1yusAOoSb1s+3
Xak5BTwhUJRfmdSXum2q6jN1Q4No8Rfd08mk9kpBSHvkhDZVvfbLeTJsWwvM019Mz/92Q7hoxQIZ
x24qar+YBE6XTtSKdaAHWFEbirIgRTVJzK8HP3S/HpzLdqa4GqIHqnLu5CYKAkFyU0Cdl4k/jX6w
OVbmSKE8ow11pUl/bkAa9AeSOXE2g2H9VeZx0nFMaqVQW63dlAO4zR6NjvAormHAWmgGFGkVzlP7
8HXrLpoEDshxoSIlrp4tV1msIzClfbtRA8DlwkPdvyZUEQfgp4ZZWF2xpk7HwectFhXSiVSMaS6S
ejzbjAzUidqxjYGxqBaYBXwCG5GlmzBQXIg+5U0sW+/NgMSPLB36nPyPZUSLJBfgNw44XNQ4bCj8
09tFqSVrf2zmcT30rpiOTqpKS5zKwBZ0+PJMf47k02pAwEXyxWyVyY3bWlIxTyGjrWJjGYyaZ1uJ
1c7TJHnwcz+hZr3ZF0K7Uk1wthqA8bS/r71wGebiTDDaK3GzS9OKmllYOfAIcPDODs429TR4l7wW
jqW3oHqumi3VAW1wZfJeiBTS4eSNOVtgWZOtM3cgDawSuKrRbjqOHxuNpF1IEAUWy6WUw3pRAXMM
pSdLa5+7Jn8a5eSvKul/u0ovbW2n9s+aeazkrEgm++VAfeWUMstrcsPLr2fxNSvK52NU1I6CANyV
8jYpcCrowvVZLZZXToM/PavPXXnuHqRBrGuIj2+QS4J2I7n3NWWbWsVLVBa3aMu9fd2mCxMEFmnL
EhVSCZRsn61MhAjymjXUbiq4k0UjOyA/9VjHVKLpUXLlPJ1e/WxZfrJ1dgDpONl5VGJLKR6L8Cbv
r/ggF8YHZVJaYbFbS4Y6/f5kY0N83aqPGhtbIg8wiSA0HLC93X3dYdeMTB16YgRtxrhm72Gqg1UH
wMDynqF4OPvayoVZ8KkpZztYCPx7jCq6Sh68+zFtSjtvehjSBt0uU/mn5jdXxubSPDjtu7N5wMhX
ipqozO2mXx2HdK7Iw0Jqkse2l65MuelR59NAIpIOBQ/6G38c3AUa2NQIHAFSCVuj2VvBfa8BKajm
YfAtsT6+7shLc+7U2Fm7KrRI46bt2k2hHLzjYiyuPP/S1medGPgVnTyZD6rRN36TTkdbmb+rqfhB
zBYYRHSvZPW6akDHwWmRx9pa0uHCBTP1dfsuTsffnXnuN3RiZ1DhQfv06iOnBrdS5ogM/Xc2znZX
NVa8kIh1u0GCeaaXt0pWzE3h9WsjFyfgSUPONtcg8ijmGaCHhJlShiZeCG8i2JKba2GHix0GYzc5
SlgjEMb4vH6HXG9LuWs5ERWRoNtOBVpnVU9fN8aanvLHHIdiiuKjX/rZZ1Y04Zg06a85rmbqohCz
x2yQJyno2wx2OzUenxBcXqhyuOwCYScbBK1jLpw96pCWBFVzWXbwqkTbDpLC2AsXVQWPaB0+FaaR
2FVpbRAnfBrL/md6DGflSIgi1FGWH1FuCtOFrg/LUQMbcNRv9KpZcYWnMlKUtyVE/LporhJUEQNV
WEtc0cQ8pLQYujXRPygG/HZeXsNSWOSp24zmT72EM1FCWzcxtQ2SEIdjg6jk0RKDWZ14IN0jpSIc
UgErUrbC2HwYfWYi1ycpDiKYIKCIdjQaPDxIMTmdBEnh0FBaLyi1Q4b2ZkgBiBfZPJDzna6Nr56Z
PY9hSxVbbL4HhnpIjt4NgiHfCxkQdxysm25A5tWDEamaVV75oHrKe17pI9IU6eHYdc99YN0ZQTKQ
cdJewhoMtaf1WzkWO4itjgs17ySYbXoIqtTC0Spz/vXQX94Q4NukRozgLlPg8wTLsiEppJAJpmop
daFLWSUatBbr+7F6CH2wTGi5+mpI5PHla8uXtjr0hyR1iv3oJOk/G6apqI8bYbsZaouLN7Q6fXqt
cZf27un5hiEjoGTq0+o62e0CQz+WSDpS6ejBUFIH6b4Y9IeIIv8x58oqCrM2qR4EkOZCJm6M2Exd
5NUdFJ73WUdQsVZmtdAsDcjFmjK+8naXlvbpy531vOclSuO3MFjJQ76rq7eqEZ6O47Ud92I3E0dX
CKVDaXruZXAYoK5lxRxfpblphmA+pOLP/2AkKV/kgmYgBn/eywUSbZ2PRNKmlhZS+4HS59fPv9hR
J88/66ghCEQs8PwGzoQhuiGUBs/A7GsjF6fKiZGz6RgYXUi4XWU0wmDRHL2ZFFMuXZQ7BR7KWFLc
xoyumLzkNQExkSZ3lqLK85AywiJFeeQ+tzmaD3IC8Ek9eP5x3iH31oN8+7p9lzrx1NjZFl8WRaBK
ud9sRO85UiA3L99HSNu/NnLpHDkxYp6FrLXURKA1wogJQDUz3sVkH9Wrss/tAfhoh8JdFf782uSF
DDXMiUQggBWxh/2RoQ4VtFtD06g3Miba7tVqHj0qv473TbAQKgo6rIXhv8fxN2TtrzT34uZ5Yts6
a29qyaFudNhWE1+zPUHUnLjT13qYzQZTeGy6h9Ef14U/HAIRhn1LW3zd+IuD+rvt5xdZSKM604rN
ehPUhht31eYYiDMzFa6EyS7tIVRMatxTgG4Ba/m8jcY+d3Ur1msii+1Cqo37Dnjr1y2Z1vC5B3Jq
4szxjasqGONaw6mQHiNuk+ahK/YRXLL/nZmzVRD7ETkeTa03Gae+OL5YsAIIVAhcRSNd6TL9bGao
YkxmfmBm+MhG+77sDMf6ii99cbER6dN1AqTomZ1FMcwkltRBU+pNknmIaBy1vQyIQFDFu6FODkGs
pE5ctFslj++/7sRfic/zwfrlLxCsErlun/ViotV65KlMOx1RUBn5PUsWfogAsLO+WAyIQ86GMYYW
GqKNrt/loBp8CXhvaoKRHi19XnaoUbS94poe+GTy9OiieAi+e6jLe7m0y0r5SYwbkqXxNhKAGWsx
wF14t5MjzB6eBhJGLWERM/hx3EjQYfgNrJL9IhUAdTep8FCmsEQVYrrSVCFzKrLUrohg9FA0j2EA
eUZ4DclwaSWedMl5JNlPIqKRI3u5WJhA4ZtlD7uYSpHZ111/6ZQ6NXM25q3f+GyvHoUwbbtsRZGg
pLFMkwpWa5RN4xhJEeGf37VJf0+BRuS7EJM8d9REMUvMLj7WG600HYFkt0yB/PhYKVcyrH9uAVOa
HUcNMQYFfNhZ2zQvifqOFOBGoWwqzt6r9pbbBiC9K33451B9tiN/3s305mgImYfMiZlGP9TyuKus
YC8W4z/e0XSo6idGB5Yn4kvTa5z4nmVX4HmF5OX6QPoWtgi2dsa4TiLUIY8a1XJfT4w/fQmsgaHR
ZLBF098+W0NcPAPNlrEkS3MdG+RlBrGCis3btTL1oeYYXdlJL/XiJKaowjEhwgdxZrDxS6MUm6je
VFoz62t1Exga5NzD6ut2XTKDAKMxnTAWEfmzraYt9TGOOoTnB9hgOvlNh4QuQGrnP7DCJsrRBk+G
db6V+kmDtOBYVxtuQq6g7Yxed6/GrP5cu6DKToyc9Rj6o5VXZ+jhdsaT3sGZDo2oDlsuisfUo4jy
lePhYs9ZExcCoQMud2c9F+ex0OUgNCnGMFytiBdFnfpoZJkfX/fd9JzPh8HUrH/ZUc6WbRT6pA6k
fJIW3BUrv3BEyP8pT6Su/FkeD18b+/NYRVcFsVrwF0SxyHF9nubKEVUxwcJYqGiOTpVBWLx+beHS
Qjq1cLY7ZJ42FhHhRYqkEztp9PmgUzAi3DQ4y5F5LXx+aZBOrZ3NCTI3vsZ0rrgDzoJynWQbChS/
btA1E2eelT+O5ahFmBiMlYawU72M5P9gqztpxTm2vMsAOBsmU01u3vJ8UUIOF6qobF85IC7NtFMz
ZzOt7I9ZkeqYaYdvkvfDLxO4OBdyfksk0ZW0o3u8BuS4Mt1+3T1O9vA290otKJgMWSRCJCl/9+vw
/uvh+QVEPl8/p606H5+q9up4mtKGjN41xTzdHDEOX9pa/WHonqgx7/u9YByaeiUa94V++7X9i9PD
nOSOJNA3IOg/ryhuhG3oHX22CYRxSsTidOQ9yitG9At7hCGbZNq4YVvWHwqgbZsOXWSVJLzgO5Pz
+bEqUdVYFAhw/vPmnFqa3uRkxJpK0n1BMsuNrgw3pvlRlMK6z/+Dw/bUyNl9SMk8WW1CmhMMVIBx
qAtrcqJUForuVSzRpf3o1NbZ9FAq04t8iwZJPSloa1hEcW03kPOKj5ZxpV2X5sKprbMjwyt8imVi
oUS7zSMf+drjS/ra8usRutggwIFTFg9Q23lEuyqTyBsqpdwU3q6YeOjL1JZq2AlVp7WiKzfXixPv
t7HzC7oUpqandhjTjhJ6sLOifCh8b9bqd1836tJGYZzYOVtFZTVqud5gJ0yoeq2D96SoD1+buDg4
JybODiZv8DNDHzTYOJvvUrGSg/deuhbQuGbj7Djqj2nsD2D+YbDT7RE2dKp48/bKNn5hTAwCksg1
gaY0yKl9XqKKL9bD2FUwNQ5za0L81TdNcVvX/RUHaFoZZxvrJztnW0HFTpSVfsmYaJsUESWpsbNs
ESSbol+X/xwQAxAGRVwq0RAR//MyHqthaGFvU5v7Tp2UokthJ1lXpvOF8flk5WwONFIfKrGBFYGI
vBfuFMIXSTL7eqJdiGp9bsvZLDgqWp13XY7oT7fQ0RYvfo7qjao/5eXMU+91eQl/dPifzArUYtkX
YEZXpImN/XTjDoYxq4NKKDaDdSPH7xqSDJCuCd41j+vCSgXT/f9IO7PmWHUsC/8iIkDMr0DO6bTT
4zl+UfgMRiAJBAgx/Ppeebujr53OcEZ110tFxa1rJSBtbW3ttb5/xzmLp0NOuD/3ebOjGqpe4Doa
+vv/8P4+DnEWRhs1Bb5T4VEi4AmapdcB7eDuJj/OFLthvEjJ8Hsk2+5atnJpYX0Y1ztLjmUxymEY
MS5w7auyO+EFpHNXAdjkzO6f7x/y2lhnAa+1RjZbhiEa+X7qyOM0nUyit9oxV1bx5e91qjv6p+zh
vP1Ld51fRzxQULLJvTLzjmtyZUe6tKpgCve/Q5x+woecwRo6a4S8S6Eo6AIra9amsG98Mr19/8ou
bHyYef8Ocxb3omBUZrCp2nkKLaCkiHHBjtNs5U1vleBZpKYrWde15zoLgL0bSdeyQ+ipeZmyFn3g
jM2roY8ev3+wf8wvPkfaE28al8fOyWgDusfPL7BxDbJva4YS5bbNfnXwqG3Xat3u9EsE91SYZD8Q
oDwkMMlzEoJ28hb7aQif1wSu5SOMgV++/z0nH7+zyI/Ky4d277NY4kjWjW4IE28AQzawPxthqrGe
12pHl+ULdH5Ha0tepjW70r12SZjwcdzzc5AahV3GE3qlR3ipgb2Fh673zgKQymtd2RdODZ8e8Z8Y
/mHO5sZ3DNRZww5m9BkwBWADjHi3PcjYAfxk4a29uvJSTyv680f+1Pd7fssHJSs6lnK0F/u3zu8G
Pe0P9NEB5AhEl429JleShAvv8tRYBrEyOj7h7HIuoc3bNs9bg1ZA/6Hd+8t57T02+36jQaW48mBf
I8znkc6WiZiNnHKCFjadeVsYLkYTkIhymz/lK29p5iTC5ffPa6n2hQ/4qXHuPA22+JDnKkQP4HOL
Jse9/4OvgbW+hWojPsZb3HDa2fv3D/r1+PxpxPNcGFuiNckC/YBiA6/H5r56AQiw3pSvuOj8fiTn
a+TBUDDgxN/08Q3Pa0/UpUETUwzVZpiZ2+6vdZAN2s9g8gBz7JfBPkFput31gU8J0Pkk/TCwe5Yg
DbhSN/6MgTs4DZbgN2LeAMNQ7so1fDiubE0XNMZ4THQVwFwXjkiQPH2Oey4rnYnlDvo43+Ol/qV+
2T+LRQ0L5+YHDvJkHSzgOn+PPf8G2rErr/i0mZ896cfuxH8Miz4EgJ6asJ0N5k9xoNvpyVqwg7sg
WbUNrq2Pr3k0dl40Xoc+0lpcV59tj9xlcAtu0EI4/qhYFsPvp0vUXX0fbfPFvAKVFNeusEJDtezZ
B+Riey3WXZi3n8Y/W5+Q0buKEoxv7cwPtake4KUBOcC+WF55pafPdf5KP/TGASH7KQ+wNbwOlIWe
Lv9WvhkwHP8UC38BKleb+OCq7PKH8lpQvfhu4YzrQhMAG9v4bOcMSdfHVqjRnZHevMK1M/0BR0l4
9FTrIIGn+fu0BgD02rS9sEjQC/Jv38FZCowbc2fKGW7pYdV6PwHVB+NF614OYGEm9R8b2Kv8ymz9
p6/v86v9XPs+25Gxd0iua9S+pxXbBzcwFP1B4IMOo53daCfdkpwIoA9uGt+YLU3er53O/vl0341/
/sgz9bgUp/G3w5Yco5VcgT2yAXsELNfDuB0XVkYXbBvewbfyyrwiX+fV5wr5WV4eS2uwXPt0uwCm
6623gvjyCR0/MI6t0wD2NtbN8MM9nix76s1bnv1p1uRaZvJ1j/tYN/9yhyftqardGkXGEkaz/lIj
9VzYcL4Pk2EJF5wlO1ZP1pW08MIW93FQzLjP60miCNBaHPVaeG2d7H0ZQAbFDW5WNtYxXsECFb62
V5bw1yTl85Bn66kNFfq2XBRsm/dOJMhEy4SuMa39VQmbQHJ/ZbhLX/ZD7dY+m9ayzUU8EAzXLuNb
iCKO5k7/qsuE3YtXD56HzcuVAU9/8HwefxjwS4hCk56xPQxYg9rlAe5EN8Ed7Mo2kIHAgoos81s4
Mvs/y2sT6MrA533Ddi3b2jGYQDBCB8SALyDTX6JDEq5agLZj6oKWuypur4G8LqSBnz7oecMwnaaS
26c3PGwjLBxrMd/DQRUgu+lajLpU9vh4t3QuPplmJtpywlAgkKTzul4Fd/lND8uu8gkZ/Pcf8p8/
9uVD4hILDZCQMnwJ/KUcWF6PGMzezkv42+3ndfEEMuGU+Mdqx1dYK2/NjffYg+CXkkT+6vule2WB
ft1YoUX7cCA9m72EM1I5AgdSuzq44nUEVBP0xLoAavyW6K0fXckkThv12TND/+a6BPrpADT5s/2V
zpTSqvXUrnbjtW3ERrP3sQsynntXQu5pmX8z0nk3RhA0TgV1utoZJNLBMC1y8k6gdf7+I15YEx+f
JzyLb4q7JYePgdoJ90/T7KV76MFbk6iWuVe27EtfCn7yp4o5surw5KP/sUJBGXR9pTOqXVs3WUeO
vH5yzF1nIfNChbZHBkbU6vuHu/QKPw552lE+5JfWQCC6DCa1Y9KkUadgmbMqp+P3g5z+yPl3+jjI
WbgOa9G0KDWqXUFz3Bt393BIuyIfvPYcp0n54Tka16PeEOLVkfglyo9RHKejuCYVujSz4UCK7mnc
aIDwfDYTbO4JFfq92uVdCP72SjH45kX3bTxeiRuXphwwkTAlg6Ej2j3OltAQKUWprxU0gT9DjTvq
fFX3d34AO1H//zfUP4ZiH14cL8KgC02n0DS8Q1P0wkdT/RCtK9D5LMCCv58IF78SDlMw2QA780sL
sWsJ22ptpXZ9/9RQzwYKuriJ2HBlMlz6TrF/GgLGboi+Z+uoziGmKN0C38mK112M5rPBww2Ue4KQ
WX++f6RLc/vjWGcLqFazjCd4DOxGQAkHvzwWoCX+/4Y4m9vF0HsO7J8UlC5ehh6kXSWv1rQuZFTY
nf59ZWeZc5N3CD4GDiaVf89juCZaexlkI9wU4eno3tjNg+3cEe/1+ye7+KFCNEjhZhp9P+cBb2Bj
15do9NixCTSsGkUY89p00W0RDFcym68nMABwPox09pm8mVuaG1rvanUHF+ogyrR3y4Nf07Dsi9vv
n+rSLP841nm44xSWAyrHtuTuZ33QYj1Vm++HuNAOjeeBchZUWyhbv7jntDH3rAi3kbvaWlTyJg+O
gQtp+x8Jq9j62bCjD9xqvmudK0vr4rN9GJd8jrMF/BpCpwzqnUZVR8nHAodIK7oy4S+lg5+e7mwB
+5NXhW6DUdTvNgR5uX2168e431P+GDS7SsCq+8oLvRRxT51nLu4e0O56HnFxPKdxXrmAehUvvWsl
5UmvcSBoH+7MlZrnhUkf2TB8ceAWCXPt8wqrXfZigpl8veNDVubPoSuTQt+M7P/QuvdpnNMjf4js
FsxQZgK7i11QVQ+Rm6dOgITPn68kLRdmxKdhziKHIrBl4sFY7+BFuDdQLg0NuPGAdHw/468Nc7Yl
+jLkRBI8zdCESTCJDQ+BKI/iKzvUhXnw8WnOU8pQVH5TFA7WFWoy7WPk7rTcNEDQMOfH9w90ZRqc
p5VOXegm7/HeIlDnCCiy3oEG6Pko/MX3A118czBSsk/aqOhL1yOtLasfp77eQb+bObm5pQEgBoqv
vx/m0qI93Yv/7zhnoYEJbVVTpOtdWexr+5V6K69bmvG5sxbwlkx1DyQOSsLfj3rt4c4ihWd4lxfD
6S0Ww9axTFJW1dLAae8/HyaIT8InqBKRmJ1lfjNvbL8SRb3z9XH0IRVDS6edy5fvR7mwSUUfRzl7
gyGNFdzzWI3+VBwz6vsCnGQtgBl2jgNwmnXUXnmsSwOGUCX56O8NHVQmP4eIwFXR2GC72oXm3e4f
lVqfrDFLsSBzu+q6K2H90rf6ONrp13wISFHrxP0QRNUuVwcXHSF99DbF4ZU4cYoDZ2eNGF4yLgh2
PhKLc2eyMhBT0TpDtVMAizZ9ovrnudswGSwo26k4rfP28fuvduGxMCJaXHwCzzy0z39+LGKVgRqE
wXGeDekkNS7LUEgYT/LX7we6YJmHfpoTUZ5AvXKqJH8eqa2YO0FhUe10Xa2E8WBbLqIsrgywl/wt
APdj3ZTWwtPjI+9hrt57ey8s2YupeJx9/1tO+dKX1/zhp5zlU1UYl04eoJF1dumLO4Y5xBbhz+/H
uPhiwX7Df3A1AbPOz4/rVW7EZ8KrHbW3OiZpgPOIHanl96NcfpJ/Rzl7qePQyk4VZbUT0a09oBkF
Jm3VlUn5dVdBD/N/t5wTSHiCs3U2spy6gXTkjjhHaIlXDvsBn7kEBKGaP37/OJeGgjAggoEqGqi9
8wtHVVn49HKWOxXKu0Co/QRBNnSvMOifA3AT/3OFPIw2/x3v/LpxbOopLzyQn2v1xwZOhj3BSjRG
4Pr+sb5+pZPJMY6OHqB/X8WnhQw6dHYpuUMHfxLk7gONxitVigsbGMbwYePtnRycYvs0Hz/EpyCc
O7iRCLnj4IHV3g8mHwUIB/OS52EaCVzZdMvWffjPHwzRCgZLIawnvtR8+k7NPPZrsTMAXojiL2Hu
+/cjXCjQI6UBKtHB1SW66c97f5uZOvYwc7Eb3F0EBYe/kZQlpL6XYbGdvHWlD14bpI1sUtDlnB7g
8eA/7mjDT4C7kx9Av4nfcRYu8OWqFhfTHCfyFyUh1SIbUz5//5xfN7PPY5wSrg+fj1mi0pMd8x0s
chXcQvOfEiU0mAxWQ5/Y4lo0/rrQMBxsLdHdCNrkF8mKY1NIb2qH74YAlljDKjJbH6YaCMp2dCUQ
Xh4KBSFwXhFIzp2j5GD1edhNfAdISe1njfwj4clgAsAm+itDfY25eCoUb2FW42JOnp/IeUfkZJUY
SlRHGzyPvr4tZrr4/kvB6OkUuz/vHyfPS0A4bbSy4Vr0LCLKdhrGElZfO6G9RaTCVE74OetJ5/vJ
eNYqL4qB3xrGgrfQGDBQmiYS67G02KIfugGsG9rBoxr8ipnC09IBYl7Yr27fZbmZwNJ0tL8QXthm
nXZem4oD6800rj4ZxCQiHG+6kh0aL3+RubvIu9IkXeQ8Dcr8jXxe3sSjWFqiPOZ9FIHgAlP3hIeN
l3Hc7wHlVYJkZoe4WsutZe/xt6bp5WKOQ7TojACI65pv2g6gwu4JHxSe4tQ3iZg13GWxwmE4bXnL
tmhhDmHlDy6q8qYYraysBjurp9okY1RnUTSCvgZRKW1BZOERSmXauxO8Qp2k6dTKY3ofDQqcEpmL
Q9y4YIxSFAyl5cRqITVga0TWRRobIHig3J9S7D9PfYSucuM6AzQu9YNjYDoRTDpahaTu9mhUyepR
QNBZFWlQTsD0EOev3YRbB607Ses7d6YLjlbc/HUw/5oDszoKj2pS1ED49gHpMhIX8UKOIf850xbu
Y9PBh/07YNaCiOl3qbTTP7R+YA8PYen64Kz3lb2YfV7FOxlXQ4rYMSYV0rat42hmJ86QxzbgNdQF
uI57gZUR4w1L9NM1K+o4ahWxMF+WohVbrBGDf7nuYCOwmHsNL/N2JgOBrbUy0Q41bvslRMUkU7oK
eeIav4ft90QWzK5eBlUsTEhetIzBFDV99aYaGx9ShBDStG3S4xBVrMqmgPVL1Ar4TACuyvVNzZ2X
VtYq7a2GLPvGfSaC3tS2BLFPBX9Qbqjvy1rWaLL2Uql0sZBtscEvsNdG5W+QsRYZbXFN29rjU02g
sDXjW1C09W3MLNghj3LOtDXEP12XFwvN+EyXENSuYaZdrvzOA2G9mNOQVt6C1/EmF+Q+KMyh5A34
ir0DB1t4ec/C7EOnA+iTejdl09wxp0OPqhXsOmH4ugiAqzDdaP4YooZqWXjDfgqalY7xr7Sxf+dX
3b2tnMeKupjt3YzDgfPsG2iA9Tg5CS3pfd0lVui+T6YiiR7ID92wpylXZdrOM02qEnz3Oo6KTdj7
1G/SqoMWpUmLMFdEpbqZA5ie4N7e+QXGn/4tq6n1nmjlANHaD2xNlEROhhGiOW9Sr4PpFMTWOOiS
BVyA7BKEh7kqQHjnFG7HshNu9+rN/uhlkjoQNpR9qEkJ3lMZok/W5cFtEY0Tu1cASTySfCo2OZ19
EGCDciaLVirgMsveBDEsZuAa+8Icw91FbGo7WonSddaQAWPWFXm1K6ygLTLgn7G9BKONCxohXDCr
ZY55dsI2aaZvEZW8o4k8OMBZxgO9FrqSZcsq99CU1N10qCCvThYh6TiDnW56u76pfeP9JB0E3tIp
TZEyJwaqWlibeohx1YWn3swwnr7zORmXodTBk21GnK8DOKqC1WFbW25yshcOazMSWuyWskFu6l41
8JlXOoVBr8qsygvvOPNFxrs2Og74OyB/BIB9zXmfyLmTm8hEfBNWFsz/84KlHfcbhKTTZMopMH8K
4qwMrr48ixsv2CifdAcU2TDxcHtN77QMbDT+W1b41+G0j5b53LDVNLb+b1964wvBO9g7ZrLW2kEC
wklk0GjoFY8MvPOFNc/gBtVKohCDLSnxOfxHy55ADah5KNKQlHxV+g0ghxCppxOn/h+/LSIf/d5z
tAERo1mGObDdhUBXAi35Xe2FAPjM8YPMzZwKIsOsLAmMFHnuL3SJGjRlFt3p3HHRS6oYDekD7cIe
OmU9Rc6WtXQM2/S//wHHj79vZQFTRbgSNYBpTjFmKmyFaA+u8//8VxirCArDUam2e+8c4fjLAIjy
WGPlWu6NPwEz3JYufxiHuVzg6wJeCZldgq5ee1uPMODV2j2EQwsMgh5XXTuppG14sI7bSq2LXrIM
Ntliw1onXKFvGnf0c5MnvVcWBzIF5AZWXPWyIxVZCQdZ0cBQG/GZtzeCRCjTOV3aqgoXJAy0i3GC
VZN263DPIfff2oaWd6IioEkPZZSWc0eeytk3myZ38JzcsBtauYCQNY24q2Bxt+TCtd6G0TVrEnjm
qYOMAawspyzSAYZgx8ii6q4Pp/nWUv74pEvTPTddDtN3UTfNH+r1mPmKdXd+bUX72S391IQg2LE4
Hg9inOvH0AZRp6AQauaBM99AKFHg0Uu6jms41cvSa25JGZWr3GvbVV2W/apW7a9INzY62K1u7wVk
3oZlxFYexNMr4xTiN3EUWTi42kMlu+uDg4av1E0O8cDSVVhSs47SInAinfDeouCkNnWW96xJoS1/
bO3ZpKyeWaaaimYmD8KDDcvkFH5CwKqOpkllL7HuVWdSwEnQy4EAvS+akmUsZPW25gaA8Ep2j76s
mkPUVN2qrmW8tz3Tb2bbfrdqD1UgyK8TNrNXM2ArDGCopOCtBbMpB7cAmVs1J3atXS+8JnhxhijO
+tpvD11N+weBYzRIn1NpttXsv1ZNUW99S9HM7mAaPNT+0wyt/pK6k0671uxzb4h3cTgMePc5pFRK
QbCqOMhldgMYgA8gWcN0DGY5gkkhxnFZdCEFcdcC3dcN1Iq2lreLfHtcjXCfX8VMPBf/3FxZytq2
jfqbt3jVtR9gkYwSjPQSSREaMmAagb+JRK8TG0+07mbmFN2koxapG1o2QIRYEUDpJNaInvoobGKQ
Uob9SaCwKov4TvYuOwWjKJ1zi68IbJfW0rG7dZNbD6RCohDS/s2UpMl6p4hTRZ1ya9XUWaJ1A3wz
ZUUAILpNQnNADGH5D36etsXCUBuqZ7T7xAYmUR0hza2yTkV7OBMmSBhIMga8XeoZfEARugc7pmI5
+QiP3O51Ij2FDdsedrjo9Zc+uC5J5zTtSov4x+lmbyEVMKSSQ0RduwhBrgqBBxngiWZPBKy6UOXi
mOdOuebtaDDFkE+1vRiWwzyCZkym+n4sOjvLo6o9TPidaVQPeuPkMXthBe+bDIolfGiDQFUabcE6
ZH4WdggSdlm8mgaRtYgpzZiskXbB3HeJdY8/5xXuhhpX1+8emQj97ZqRGRQKS2UveicsrG0OF7YZ
sISJl2uLR5550GXsD4AA8im8MZ6Tjw9y1GQhor7aF76D11XMITjppFbjAiyE4LVzFSP7kdbwghOW
cexFwwWfM0/EK2q1wO35xenbdAwGuLLMs5l2iE+hW6LMl9iskF6YdgNe2naQufQAc3XCpWk7KGy9
6UfUc5Kapn2zi/JtgGFC2k4xJEe9Uy0Gy96UzSwX0mb3sol/N7kpM0b9nidCynw19d5Slg7QmjhR
FCKafom4lub3KTOaWRJ6tkW27eTivCCn26C20BbSFws7EgqoHlevtQIvK9ChSQKX4lASnxiQYhcq
/VyYwl1GIMeVq1larxBWqCeULfmqJ33+q3IDlqDgfOPyihyJUzX3RPZF2kGKs604fkRCBaNpV3eK
JBVv2oWA9n8xkUb/hcuC2VemRmtrOdThj9im5u9g+7D4jQviHvk48KSo5nmJesuwaE9eHx6bSwh7
isSa7e4nHTRSt6h7YpH1l4vmjvpqUZMY3lU1fy+YxxLQcxaoOx50bAMarJrMlPqIa9sNnQCar3P6
wkr+lzH1k0zA8eF/NInLxZE7sZ9h4h2DucFrjut7Ww8cZv0UjO+W/21E/lfn6MW3x5mmOOCwhYzF
e+6PVdJ0bDkBRJZ0rf2rFWhlmm0Y9zkvmJ8bUU+rAJytlABos5skTT1bwrAvRht8Pj0MtxxUJdDK
YJlRzvG952p01UxTgKOi92uygt/jyIdETdU7NHEwqeGjv7WCDlAFy8KNY8Uz7sEQdBT1wYvLHZxS
qow5vMxigH0Sm7B3n4F5CMNfunZtccsaK0/jQcYAf42IAhY7Cst5yq0uSlxQtBIBbUA2YqnCRNWp
N43iMK7qPMhnoJRlKIZt56DYnDbQCgk6Vn2EZncs7yWy5zJVXgjKsmE4CFvOWhTmIWL9XV/E3s8+
Gn6wxgFFun+OOngrcRs6SKpbmtbKwb7TV2smwhjvxlrkFmidcRfBv9EbYJ/lv7m13ySToyH0csvj
UIpfmFXw8BlBp4cuEULRqMN8DkBLDb29DXXqkwjgLq0iaqdVYC34jPxPVkQlw0zJomKBvdCjG6c2
5GQw/kF1FUKQFZeVl7IGDKAA98hjyH6rOfzja+cGhY3n2lFtAsNhwEHbVq1QiGkSPHiz8HmEdAwS
q7Tv++cG+0Ra5vVjZbVvDMyOBepMBpxu/wjBAniWPcheTg+aedOFINoyDyHTUhvoEMfEy+e/OHnU
aR/BmjeOh23lOHfoJ3tsDf9pnc5lMzbZZEK+swiKfD0PAU6O2JSzqcPv9sIJEI4JzOiA0/iNeDmA
wLgMhT1Z9OgKsXMqiDw89YsTLZO+tKGECJ6lRiIdthAQuxBCp1EwzFno6SCR2IuzchbPZTi+tZYu
1+2sDrD72gwFGLMeeS8qC1ww/qfz7B9TC6tDHcRwlW4NFEE2bxbcd35GtbMKokknjtK3jad/BE3x
agXTqmNTCNdxLMbIK5G+oc1CRwF++zw+BX40pvBLDHFgNDfGip/jMf9bOU0EN/LZ2vhIJjx7dFd+
X6yjqbCysfeLhRcUSN3g5A0zsmqpITvLqNQvosKkQ+0CbopeGSRjjraEHFwTbyyAqNfmvWlaTKgi
P2o996mc+x6xUVSJKKoDr/hdKfw1QI9dqvJeJX1OquXM81OS4IeLPC404LNy7Y7Rb7cFOaslcZWG
TrVx7fxOTeGq030JNG77A69HL6OqjJOc0HwlGHDlQQBoekPR5gR3q70Wtpspk/+y5/hWMv/OEfzB
imyR1tHw1IbOhk2Gp+hw7tNotn+IrrISL+JHSgHribya3ZUFP1hwG0rmHJT22Y7/5C17EZb31pY2
TjUFQvTAIyvlAYgTVt7Wi4HYB91iLcOhvABFft7WdV3duWquUwc4l4SJ+EZUXp94km+KLrLWXdfR
zIuh9pwa9TMqoAwWY/E4DjAaAk4NtV3/b9holpqpPFCwlCLdOUhZi72icbCunOjVAz3O0RU/cLAS
ljENBTYMHx1s4qZUlpVGY/RSOLRdOTV57aw4TkTvb1qn/ZPL/KWfzTYeUMdwctIcEH/Qk1xTyMIC
l2FKgVYLplmRzaX77LlNv0CCh2yZcpGqwn2afG+tZ2DWBjnF2cSRXHkFQGeKLosIOqWe5i8dSitg
TQd2EpX6DjSD372GNrmrh78aaz9pAc6G39oJO9uGCSo/UeZ48tiF6sYjA0C8nn73sex8WMuvlOP+
8pk2e83KAypaoEd3mGLoFqOIHJOdooBx28DzHlil8QBimIuKOKKD5fe3yF/gvj/Me4NMBXk+yGyo
ipgkZy04QJFCY1Q/631I5UvugK00t8M9ayRH6800r4doOlgy0itNQ+ygGn+YelPSneZy27dwLsux
KpCt64yGOawE7HJB6AwMilp10/TTp+HGLRFy5zmqbzWNoSu26+NEoGxvXb8C1VeDN16w+0rhD9HQ
bVO7tODORh/72NepsoZNO8MPl82wp/WH8e8JGZJMhTcnKLmOq0HNUUpEHuiVI/lLA2omDjADaPAL
3wqG8MFm5eQslNe6qPZYQvPnqvFldyx5S54IgGDbLjIaiAAOv8atRGIGP0KmKNSJstNWouI875YT
JVaPSq7TcC9tfC3NkeeGTi4uSLHHqEDfVlO5K5xpMUTVegTpQFEIgMmA6kpMdcaRGWd1Z2zIR6m/
4+D2ZUhFI4Q8D2RgogjygaADmlo51i11JgX7N1YlLfGXeRFnlsPdhLeiTlymbgapVlVZ3hct29RR
c5CTnUUgdavZu3F7963Gec6Ga5z2/ZvZD35HHp+WqshXc55XiQlls8HHxtnatlLNYXoXqLQY3U1p
oB5EJFyxfFiVkqR9oBcTM2kjUPaNzRKuwyiC1fZ+5pVex3a+9yIrXto5tjTL2YRiWjhjmTmmWrVU
weGxRRYTiJ+Um21k5B7IRrxF/L8qJz4MgfcH/dzAaUOy7+ep0b1cerb3uyxFgFoaziUMknfSsZ9l
26FN1e//FnH4kzgWoI1YPLFUD0PX6xSmUYlwUSm0axfsV63SaZIIhmPMlyFOELMab1pk64KjDKOq
dOjVNkCxF2VhHDxgt3GwZrohdbG2uyorG/8XbEH3NSx+wxNxuq9FKq38FVqzJJzEHwmnZYCSfga+
jyKX0+89STZz7YC8TKpUuZjwAbXDtPbaOikaxnCGnETqt+Ve0/zVMiCA2SSDHTMiYA8zwFmtjV9n
Kkf5wvF5vPRduqk95zfpAdIm8Waekf8pVDTacjVIGKDnnf+ca+2tG6GXcp4sXHQFm56SpY3SGot9
lNdGlriNfcNxRZtH7l4EOC6E1ZDBnEwkTuHDlrpv5Y6O9S3WhbepPGdVzNGiMTrTXbD2q/AdgWzr
xexGnsTfIhqw5CNwx9virbb07YTeSq6qhUCbcWL8cem67aMBSiESCxBD+4UMpggabiQ2U+4mlSxS
OCj/wv34IirxgToX4DMpJEI0NP+hgNs0yqKk8I5K9xYg7ENiBnMD9sVWePY2bL0VTuRL7nfd3mXI
dGTe3ZFWYmdTe0MQvR27xTglj5O6/6XNlMzjvJwCN0/QfXcXUGtN+u4GJJi14vzeDaA9saLSwxlx
XhqU7QevQrG8VH9RB9v44PBu4xbXpbJucb9d7Xob6uE6Qj0fYNZ7jphFKqRVoSQ7G6WhBpSZBK7q
dcJNeOtGZs1cWAdJlVgo3oX9EQjPVDvFGoZD+xinrAT3OTst6EqMNDUupClKYBqYtNIM6VBVSni1
F1vXwaFFmXVuB5D1SfbX7uIk0uLFyOp1KAtkEBq0hCHAO3VbF8R4e4xfJt7qZVxMS6uOU4KLF3yT
/k0wsej6DjYSxH3tUUpE1XhhT7Dbk3Q4dvWI/CN/tTmw6F6/UXL+2UQ/SjYdmW6WtCzfTQD0ehPv
SQAA6Gg9jRPPWM3uA9Q9PeTzuLwQ1iFQxZTkbq4WmLtP9dTvxxn15vhU3BZA3pl67rL/oug8lhvH
tTD8RKwCwbwVKSrYcs4bVo8DwQDm/PTzaXf7Vs+MLZHAOX9sHPtjtAK04Kz1ctH5uaqRtzQepoFg
YUUenJLHkXd/0+XGzdotF3v0EjBFHBh1X+sDpTJP5cjfbzYS4xY783YwRpTiTsvO2eRrOnjW3tDm
cHHV5B0ss1RhJrYbazSWyG+JUc2KVe3a1E95btZ5T2v3uAPDa0OnXZvY3Npfpwn+K4Z02evEuykD
skszC3jbz3peYG38qlL9Gq17Zs566uRABPzKBTB7/ED5eAWZOvnBva1jOahfshtVuHaki06F3l6z
rnNvbQXO5C5Dx2PbyAl43HHPyYaSnR4zTvwAPC4Rv4vw02jy/QvhlwDCCz+onKp7IcqZ3k6NDbJI
gJ09Nq/NGsuoN5NvNzchNtyJYFHf+XIGB9ho/NdY6i7TQ3EwjfRDicIJA22JWFxLamuhZnA543O2
jfas8pKBn74s64grSNN57zbnQWfwO1a8VUD01vamhkF20SSVQwtspl6aJcvj2aq/io0bj2SU2Kqy
88TnD75/kXP1rFV3UH0RGq36XazmUuReDLbzZekyUqvNtFW+2H5yA1wc1U1yNMnrC90EvL82+3v0
tJxgwnirrPTiJtv9mpSayEBBvVLtnmlKX3Yrn2PLUOfKX092j9N2jdhPt8gJklvhtTs5qgdw1JtU
WR8TeoEiNV8EQylvkXFnLIyWi4yskhBMrR5SKa7UmXnMVivkIrwl/JFhMNkbPctAb3waHoft1pxl
LSOj9Lf90AOVspj411+SA8Yfir0Q9NDZLOz6rDM7dvTwmQVbmGfbWfuflbaPbskOYPEA8Mk3MxL2
ZWp22sRe0Dc9p4rMIzwHLA2QIYMGjSy2c9LWD0OXnvxlpChFR9uQnWZVhiAvYUBxlzH5R1PxnwMA
DOz+ea66s9PIvyLpqen1bX5hMJfRYF0nZMbfuGYmld4mYniEpHopeLBnb3ZiCqgPFLFcTHRBu1aW
h4Kxr2vqh15OvynT76yC5wl9+DTbZ4dzvNPDX9NN8Vo4oDLOY7ZqyOD6l2zPSK60IftjG7YDi5KL
z55W1AFNrG92B9cuwjzoXxK//G7sCXBHPZgcTFs/nwxP39Mr/Ji023WGC/XkvjPUwB/Y5c7LkgM0
yLmn1XlV1YNccudNbtsarh5YqslBYvfto1xkwCTLMpQZ+nvKgbJhtwAvOhdKA2wRya/rF5xkuNtk
5v0km3WT2mME8X6E4bhZSmDCZTsNuXHh3j0aYj3bfDSl0RxTuVwI/f2tbBu+EX97VZL6l4Auds5x
lcZl4cnQecIIXj1oEofnNmfxmsISgOecifQn63ooPivjidLOW9HTTL/0596y7jqv/Q+wKWZTiscG
IGig2nOo7celEPt5myNfkik4eIeBTN+aIXstgJfN+RlBeKjYWwKV/1elgMlAN7U3v4OsHXIf9oQL
cXDHqCRGzbeMx7lC2LIBV5M9tGsWP5osP8Qndy2XuCVf8lhVQ6S6LgYzvNfTvC+C4sgU+BQoe08I
hoCa7z77oQgLM6PurDyXzvZs5VnM4xv3XX27sUkbPFVw6PhaqApJHXOXe+uNYTDYDda+4/uc/eJ+
K4q3TuffjAnHMa1Ofo+KbvxeTDXvp9Fdoba5KaegpfCBBQb++0RbxX25GRFA+SWTfNezP7+MIo9t
mT9q3b2OdfXPsEcNj3GtJb22GEx7PhfG2iySAx//PJtn7iPI9fFSrPS+NMHySnfp/lpJWgvzxkyW
B92JB2MKjmQEs4Gvj2yFXyXg/+DRiaHaeFQb+gV/nyvrMhOWU7fF25aIveyo2chbnL5g2MLVEWkN
oeBI5N6mBQ+VCPYRae9hwo5bZ13yov5sM38I80m8Me7AzaZWqKEwd5X1XrjytRigSe3/EjjoBda2
XvtLMq3HpmdsodgzzMvr8z+pD/JvG0AyY58hOShLl/Ry4xeHwkMyZwe5ON+99u7aScaZNiPDJgPD
9suHcYETRiOxa+3t1BbOPfBzv6ND6Y4apZ0tnQPp1efEMqZIj+3FcYqoE8xrDroe5COgZ8X76uFA
6Jr85G+2jsT0RvNpBaAHl5HNYA0DIFad7xNIW2lPHxj5dprPLXfZLaTpnoppOLCW3SfeyFlN+DZM
zk3QNi3vbXbjZdaeSAgIrH6/5MlFz+KjEENcTma8Cus2VS2QpKH33UxSNzx7kZaHYVDx6DGdDlg7
8wX8xp3AZucm7D3/YdquzLgK/YHFHaSvdFi3SZLY/OUO/v03KAh6Xqv5ew2mvWw4P3jsAUf+02UV
jy73b2JhRDTU2Snt/aya00yP3eZn90Qwv9sdkEYOstjIjHQ/YzfndAALMC076WPT6gAS+iZel+I/
0x9Z3NrXfshCXF97uIEwN4uP3Jiehu0PZOFlsM1PeKHHKnhajfTGqv5bHDQ2wopzW1+CQX2bNvoL
1hUjMd7danjrGWSnwrg3vek4L0HYDWRjpMERnHfn1+mfdH8Ydt+ZAQ7ppBeorfqzrobHIqBqZrFP
rQe4QfbEgUzqatfMZmxAHzmqvzjjxiDYpgfl/5r1/NJYRahZCPrFPfStF20sOa1VvxrtFs2UIYIE
nVHWvK79dmPPbZTPXCGpF804qfeFNWHXar5nY/lYmvwHLQDx900s5/JInHzO6TccKaQLvRwYNSj2
c+qEyrce5tx5HkaoCr0QwzxncaIbBoJxjLaAYKUtec0Ghgj2/Zt2dp+rILPDtayjTivy2vksGGhm
czhs1NostHg0XMRtsD3bcK1oUo5Vmd4EPkWvWjJ7Ta+ZyWxkpPp5EYQEJvMJUAS1krpUloi8lg97
CJ6TUkZr3QtecZidFi+61b7L2bnPnSZ2gMHVuN44FT+j7x7aQN45oxk3V6TPMzEN+WcHEEcGy6lr
+2fByLO65S33CbSrs5uD5SEFAqaU8j+F3sBzkG7TLLVzgvKaB6J/Ai1vqwYs2Ada6UV2s6JpEFl3
WKb+xynTM52Yu6DyEZ6xkcOYJkSrOt4UK80TYGdYKlOMPoaxhLCRH2Vg73u53rhakFxQiovI+tNU
dC8L34FbuKcl2Lj2wO7yTN5uPN/s8xFW6sviVzCHnHLCnI75Jg5dBSGegcZv+XbbW8F4nGGrsAv/
+JV76FID+Zdd3y4BIBdS7d9Nj/upcc5M7OdprRlWkLU1XGrsPRwqpjy0cn3ivD4W+GvqtF7REVQX
y8kvmZdBCmT2u2YH8/LuDd3Jru/XU1pz9JTE39W9f9sGXbyVwS2yp72/dYwTwXjgD2W4NGY4VeoB
+1W0NtOuCqxjg1TKz/L9TMdnaa5wtSocUzrybH/v5NXd0I9H5g2Aeag4Ie5XWe6XglvCrYx94juR
X/ETLnB+g+LWdlT7h4HxlGUsjVpzskzX2vj16LbOzbTVoHO+PhpNdygNFeX0UAduy0OV9Xur9R6l
o17Q2vxmut33fXZ05/kwVC534wyRXY53Enojyf2zFyQPimtCmw51D24az4DgPWue5W/nsSle/UHc
uLnOcPUYJnqW5GXiCIMheBTJP6PtblUeHAAjUfAANjjlcDE80vZt45iqkWJscY/A8XZNpts1F0+1
Kl+ztXwk1ndnAgc09RpOo3XTi+5M23AZ5kl1Z6zZSxPo3zIHY0y89msbFdgG+i17/JpTa9iNDO9J
Jp8X7y/Z3LPVL1Bx0PD8mjet3towIK53a+anpO44YnmrVsv7yN0Zyzl0jrf0P1XvNjt6Dx4S27z0
EyON1bwNWXvIbOMtM5qnvprvQOP+8kHHRgrZhrTTMoLI6wPNw+L+gILvVNrz8PUXrxlB9nMeZudz
dEEmbbU+Geyx1Zo9Dn2zz5gsqiGLA1uey9I5+IxwQWE+pa71M6zlfuOJ7DNoBbe1ICG4RCn39Yal
D4icQ4uFIKJnN5DueGLOodN1Lb5tCtSBLkibLBNLnVb8QmNW8+y7xjkzVUCEHJf32C2fsqzp6hr9
mk7Vgp/UWTm4y4wdb0YaZGjv2w6M49r7T00XkHTgfk1T+TMMQNmZy7926VJqs7dbn/NbIXy8Lr+P
NB/s5049qMr8TtPkeZXWBQ3uukuS6YMS+GyX5dNN307XYvv603EmxrLVe5/6+bl0rfZAkyRgkNwe
OySi7ZyC/iTfnaRNVk43Rb7If1PvPLmkFu9AqkRIvTu8ztU0PhMkW1y/wMlvklAomSIItbydlwIm
ZZb/N5iMHOtgPwcrJ2gV/HPKHOrMNThHre7NlCCAASHZVxgGQZRtV+xSW3qzDjNtbZvx7o8W9+Ja
7IupDSJXl0U4W/hCbAa6U1I126PXyDWsA6/f2TV/f1sJrO8MeZBml4YzX7mceUtFPkFGEpVfJ87d
6tuRp+xDeyUvE/1atu3ecIZXshAeZIHUW1b3VmMfqtWIjXW7owQXpL2eDsprnnRunZlqZYgGytgv
gzh6Wers0o2dzudkEr5+dtcgdlf7UKzdky78h5rTe0dGSDwOJq9SWe1tawU2T9rPQbpvjhY33doe
VCHuHL2AWYibHHWyUs5T4iZH+sVupaWDSGXDozeBMrbZR83XrlPb5cJPI98aGbH9B8iwN6NyiRKo
hwMisZ3nj49SD/tacWpUgNypHm6VRG3FRFNIBG9iqH5T6RId56EGsisn0sDeYMpxFfDyVt6XZwGQ
dJNEwfeyCGsM87qI0rk44x9/lg7csVffdY31Na3zC1wgpMDML+IVNGL3goWuWKj74yXNbCfars8h
3o/beRFTaAPSEq1ZRGLc/lJdnxo1RxzNkVNo5wRnzrDj4EZu+FviIS0XQNk0AYii6kyhC9wztKbp
yZncPxMR6K4t5tM2Np+gDf2+DIplgtHZKMxo6+VYb6O1x0vK8exCrpwLp7pMdTKU0DMqbnSxt8DH
tNmEJYVulaqBRRKmZ3j7DZgWBdcuQMJQbOO5KbcDyX9vPjO3GKwIKn8HEX2fWfnOHpfbgVIDBIW0
DzbbT9MIpgqAymS2GfgZq1p/bxIMli3rF3p/ZgDnnvpGCgSrkJg9iESzuhHOFMk5f0mXLk46BvfC
wYMAP0dp4k6v5h1u7R2MwiujzyWfEh/lpTuGixhDI3OHnT8m/9LOPXoup585PG128N0UbiQtsPnc
QVSUn/JkQhSOXKFexsjMIM0n/Sb86gUX1rHaBOQYgndjO/Wu7Jgr0gj9wWFCB6VWRDM6gDdt4y5w
z9LI4oErKxibe5WszGt1WBTrJzT73qsqbqwBm4uiUSSxb6T9i5nyZPjjvof1bcz5dWjHnvnEirrU
fHXz/gMgD4kNUFy6RqVonpzE3eWGewja9S2V6R9SI0w0y39+t510A2Dv+bBzbTjY61PP6U+R58FZ
3IeeYdvMDUiJjL1g0uMTh3kIKPYs3SPx3rdpXz2hgojgm9q4X3uYQ+/Q2TJuvT42bOenSXLUvtvX
TBp08jBS/wgseVsnoJ7E1HywdrmM3UXvbWPsi9WogGYTCo2zpUPe5rk3ZbYdKAMAP+5pi6ra/FCJ
eo76poqqbP7oVH9HmMmjY1onOy+ag9wahWAYlZazZRQopsZ87tdcPiG/4TGrr42QRZmHG0dtODo+
X/okL2vSt7uciNVQBFyTWREAgMzND7ddedyChgk3pfB7KZiDy5TcJVKGWZXLU5XbL6mFbk737rNA
0CY3+3UohxPCsI+AFkuXP3AhiZSBeW+nj/N6Rr564auFMfDKS0mBTHM0uSyhoifkXbbe+yuveeo7
BzVvLyqfPxJtDXFas/m0LA2fQQszVPjppzWiI2yMtNzlaHYilDDdoXKLx9SyaLUwuj+zz4LdqIt4
lNybiO0+BXuSWLop1Gp4qzdUJmrF05B3sjklefVSr0VNpGByW1U0sugUsUbdgk70hrXFUvF+z2OD
2gSDx85uUF+i8E5Oa+X+tUL3obbK28mepnDLcoDuLJmgwo29uXV/A2dWlHbXubDKYWD9QUdjVvZ7
VUr7Q9gqjd2rCmd21xN+6N8FJo9faQw+TGv2TqXQzJmtMlHiSUDtZeCnrof7CaIYjRSCrWbLT1mt
/HNCcEBMbI88IM94QB+X71Ztn6cUprauW8kvM/VYxyYR4u6xoTjzex10z0mwbge85lduwnkki5i3
JoEJ8Fs6jpFS/CP3dTk3Oe9AS+/GfhDiqUsdVJLL8tWYlRc3HVQPKH1/CZjoZebfLunG4DuMnh+p
ID0XxdX8gUfQi9U8cH9rLm0O451fAa2JcT7mNB7Ocvmp9PWCJBu1zh+cYXyunZfCSJdonEpUVes3
VeqXzUIpPhnIMGbvv37ewnGpnmXrP+oqeLAcqPNx/kmH6d4px51hsXPanSKwjC5VLzHYWHW8LcnJ
r5qbufbPlnI4VptoruYfJMghO/JxdKcHTwePPqM1DVc0QerTXJgX0bfX9IKoblGWZML6ZwXy0hOJ
HqTl2drSvVGiry2D5l/nbbdOPu3HpjrQQxa3Bol/7MalS2haZV5a3dwKs6NvDNGGXNmf5LHKcuwB
Ts2QWECySHt9HrvhyTHpFa78P1+0MPWl6YbpFJjxVIwBaqLpW8wJp6vLn8aRzzmbcu84lwlIZPqa
5NNfPSnxiNIB6FUNDw1VH6YsWm4p7mdR0ZBBieLNNWao2fVLXsbaajM0itP8mCdNdrBS2KXW8QPG
LjLm8zKlSKgO9m6Ro6m31082BhktrSSSzWq6J/7BH8MHPFtaziNJnsQrgvn1VJROftS6PMBXv62V
vCs0DP1QttyhK1YG9Z568rO25xvjKioZTetSdZ2NbaBfbqa0++gwEN4vRT1eyBrnorW/zcEYIox+
/3hFiSD2mxPyEW+XCHELEsV2XA/FM4ac2TiMqyKQOrFrZP91bAyLxP3NyZUa6GNFTZYDAf48mbL8
chxPH5VRASG7iLnTEgkFnrg7Za9no0uXg11xgEwmmxVVN3ASnvu68C6ky5o9YQH4SFKsW5lacAvT
nraEpAC573mzjD0YIAv5AL0VIR9N/5VLfVzwmu2U46wHCP1nnPCf9tCW5+2q9LZGV7CgeiQ+XYDx
3M/SgimczC27RclGLTjVBrtqW065W8SWmmOjmEykyuJ2na+/f5IPB2+yt2yXqyD/V6C7k/ux5zJ5
MGzzrF2uUJwEQJIjr8k6mv6BD/9bN6Dq1TQf5rR7C4YJgWRagcDlNaL3JbMjtPNns22J9e3V49iU
VUToghdCz/2ALImN23J5sBX0ysIyFgZ1+xFYgH2ZEdyJLX0RDnJY9nHB/juuYVAibO3zRNLP3NyX
CG9DMfuCg29G9qIDMyTK6WmwoQKUX/1zcWCwyXeMvKWfnjz3ipVAkB2JLONOmtCsjpnT7/LJwAzl
kn7Oh1nQl2Jx4jj4AfdFVmf1t+wEKgtr/CuXyrvfWvNfO0wqttPhfUitsyPEQCfrZr9IDcXPNAB9
rkzEew7VyMY60zDIyFHVg0uvL9EcTjawpIzzFi/l+mKvPNO7IgDFCTNZohuaEL70d/nS5e5euhth
mDRb92gdd205/0qnu5dN8tia4nULSD/ySwMEYCO9IjitNatrXltgATL1TtMGtLsQa+FgpD4pAf6g
S3Wemup9lCnbdOe9IunV4cTbsiQodj0UM6HXEH/eux0UcDPD+mRPczckh2xak3ixbJafhEXQcoKw
6oTP1mbq2zRLKhCEBXbDL363Nfn0tThxYb+ZbnGeaK+KtJsl3KWIL+zOvtMbfiOx8amXCdVPhNz7
O1sa59yeoLMSHkAr4P+3OgTdlYbcSYDdSt4INtD/XCLtOKC/nPJaytcV772JPWTs54OLdQH1k/1c
FcAvdMfsAruI7LS7mkxIbALn70KjT7vd1LOENXb74M4dxtEOKAR98vqVu4n1OhjyP9xVBzID/Oc5
F8jzTaRkZXdYrfGTdKbs4CqXpbQb38ycmUxY0wWOtUIgqcrvmQ8N9yX6/vYKBdhd81vxb5gOcMZG
bM3ZBSE5EuW7xBHxGqQ4lbzpozUdbmsKK7FpAcOnkhCwDTX2osbXslvrsO/ysPKq36Jdh4OeA0BK
zFbSa35WbhdeUX5dGqzPnlpBxCnQ3u5WbIeAo4M5gEqi9l9S+YFv5p9h2sxT6X+bn997WIy49D9U
mtehB1Fp9+6nNDgqAqgi5TN9a7R9pfJfiT6/BvJmWWh1/mWmL0JnZCWykIy7XPM5boa9ME4frpox
4b72vvVoF+MaiTQRNybF63E+lx+Wa4Mzzv775o20XOMrQ0JsA3/1D30jnuTCUeRn08Ew3PHK9gTm
2+yhz9rVWKt2ee69OnwGQI1lEqtUSfEf+rlb1koEbKyCTo/Y1Fs6f2cOaZSk1l8hLbATJ8CzWSwf
TuefjYG/E5gU8AzOGKFGrtn1XVjZrspD25+TQzAhjpp747k20mJXKVPeQKq0Jzub79arUatYgoes
lO+a2m6m7lLd2OhSZ8M3nlLJQ4ven2nJdyn1luLHxedAtK3xbvmd/9zmPeeyumpzl+qN12CPAiKc
iz5m68Md6duXtrN5THj/S1ogwmRp5MfooLqYrjFPgbXJGzoXB2ycxdldp73OxwvKX6RbjqGYgCsv
8pCLfvii9r7cDPeL6S5baAatuaeOA+Cmd6+6rCTEShObQzT76LRBD8tUfRrUNIo2OORIJiPHCL4y
8I6tRhc45uve5QliL1FvsqpvcZ895W35syptAUG5Jwrvi10fGJie/G451zh+j4NTVxd8hWgcZlvh
Luy+tVO1V5PXvdkE1dmXPAP2mh26uTulkpgzyOAdBrQmXgoT6x6lq3AwEJbBx5ipVwT4PDhiO26T
G4oGfZLY2FQdfzsFKb6JRja/Yz5BPBW4JJYeV7K6YmVuJ3Z1YL21q/xPJ+3ZLTuNpUwUkRGoT52U
MAE46MPZlQ9ImdIwZc/Egsx1aSMFsNgqM9HjvCnaJ7gFD7kwHmv46CxMDX1aVnG2M3/fMIlxNYrY
FcZ9XYPNl94UxExU2ZMQYrwTCnfNunY0B+BNCNmwW4gA6XxYc0nG9+rCeq/YZErYynfs0nRT1NLp
bymqFXHtNo8Zp0cPGnDsSBBKbD49H0vhIzk8FvhElZyR1WyhTKuSCZTJbxsKtKNywZvQf3aORChh
WsGnqdsutttFhTwcqCp05jz5k2nc+BaxjkzD/rxjzxhq/IxS36foD1SPbS8dRvPRSsz/vGB643/n
R/QiBSphtIPLqIILlXjei+PxGAfjsB/ttg8LRQalBgUAPGprHY72VIUCj9QeaWfwWGGh3RFmtHB/
MhIMVu9fVu1digzMK8if3Y0ZbBnzb4auS1aq8VmPhnuusvXHdPIutNOF1y2x30CMemqvmz85Yv/0
nXGJVYkMv0rUmx6T49QPz1fRuL24tx3/rq5UEplQcXJTtD2NeVrsqT+uS39Vk79YxuCGJeYbX6vb
ziqRsaIjWLcqmgPG8CIXO1FVHrx2A9wN/2TZ9XwcO+53AUIUNV01/Upce6dpKVOSOvwlv5E+F70d
uCrGn6cPlghiozURaabrT25sc5iZLK76aiNZsia9nWpD7bY6/RiWKg23ZZ1zInH75QldNyDpYiO4
UsOHqJvfzLHcc550c4yG1XkDg/0bK1SJpevfB4ZPUD4smM9XMdU6OQd28AUNMdD2aXz5E7cItSzm
g21Z+amX9Xggodu9qws7PwdXB7uT2Nbt6I1zvMLN7Nekpl0Op9IODvxqxrRsIDT8C+PcYomcXKjk
wFAosco6LgERz51BclzemwQTGBVmEruEEDIaG5G1kUPLDEFMsD7Wn+y4bghu+s5HjNvcCdFCinKL
NZ1SV7DtNlmXazABO3UuUTmCQwxJhy3Ha58bVX4haX6YqnSfYM+XavpBWwE/10V5lsWNNd1vnrzr
wIQjQ2GDrTSEx9LOMxtFG1xGbbGh50ukq/pmu67TxtBdSiljf2yi3MnehR7QP6Dda3213yofhqDB
guj7oFLiYU6y5nqunrJ5tWLVZ39se0f4dq7RXAGurN4xQMgrnfnDBGe0jHYO8eHAgEMZ42rDRXON
mMRQrb4Slb1qHcSepy+myO88L4PEUL9phpbYTwtwxsEPDphD1Y9Yi+LgLxrmObA8Zz8tTJwdNsE/
Jmj0045g+956FANynybeS1XjwKvb4L0kDwg9HhbGbUIztKjlBsdLfRLFps49bvJH2+jXnVVeDXFT
+c8hdaEHt3V7pqi+3A8Ys8LG7J5I7dwbY+chTA6e062pdpkH+wZOWpIOwWfkT8anZYw1WOwWfEmc
J7txGtyb1cSSm2FrPMgxKKPRARpNihE0pr+KLxBv+7u8qP4227u1tyo4MehyfbbmGnpqWeO8Hq2d
wBZ9yoX5iAmeN8bSzXvrIYrc8A8Z6R9Vlm9kfIwPEm1v+m/N0fBHlcV4BO1TeYeqyxQHfIspu/Yf
DEdgquwZZIPgS+T1HJrCvmvpmwlNBOV8UlNIWJ0bOSOmaTtpxdPqz99EIGRnyimm+9n7M0RaA5no
MEGepwlb2leDuf4ldpPvPFTHGEYsTF5FU1Bj7WpQwrYMoqlNMI+lLdxN4Pd3aV0bkedrvVfV7O7W
Xn1Zef2UIKSKjFZrsCigokEvsHtgpzXaDNlZmDbdQaCp9solRKhaPKUQYzn2K8t5mXiqkWNPeb2+
1ib00QWPGQBuUPSYGB3jNLQ2Dtz61MPWRSMu/zBpXUoCSvGf4D9O2TamQu0Y32Ug7gMJrO/SMZR3
22US24OTByh5iqNVpRKbQIkw0ECzqisxnxZf8NX0Jo7lvkvKnSXr/DxKdDQ+BClZP5VJgVy3FDuX
8I48LcuTNTVRevWVFJvVH0yrwGaH2qVcdDhzw6Zdcj9Z3b/O6//LEwPKpnGsf3gO/+ptO5Ovi+0N
b+6EU9XMv4jT5GytUMubmWTsWW97RmM+w0JexqscpspH+9zN9r+68oMjJ3QSl8ra903ykTMtXslG
sEWjHmJc7XpnFILbeVv2TsDzXdkgrcNs3ossifwUuMSq++a8Zs1+HvlS/b5EkgYloMsMP8b46Q3j
R4GELhH1W5qb9lGsCKoT0V5M3z+tyv7O5jIy12q/+FlEkITPFrOeDIy2CB3HPEzVJCKzZRREMgtz
yQatKhle7z0Lhaxft1m4zLziqxWNer3GGvwhvftDpwlTkx4Td/mEh5BRj70tHHPzsfG/jBXZdN20
j8Hqs3qvK2Y5N8fM3KIUTB9MfEHR3JpytxrWuy4gCKwGxdc6Hxx0+Yi1zDRyjfy/iW0KSZN96Rrn
tRnnl8K24qJFyuVt5h7D5+3mzW0sjCoSKn3ANc2vzCTqBXaMB9A4/M/ZmS1HbmTZ9lfK9I5qd8xo
a9VDBGIODsEhk+QLjFNiHhwz8PV3QdK9LbFl0u0yK7NSJpMEIwJwP77P3uvMfcmhvFZrp49zQkle
tFZO+pQT41zJtD1UNlYup25/RMyBcUkEJqlNMauScB33JJuT6d6ayqU7sTUATSjbIxQ4ht1a1P3e
bIa96cYV6QZ3a7WsWiyBO1uo56Rxrtjga1om4WEOC+IxKCmWmb4VAy5N0ZirUCEAZ1px6HQO/bB3
MIAwTL1W5jVpPnRavJAxtlSwCDTBgnifZMTC8wwzk3NNJYjEjp13yjEkhNchWT3PSHcGZP0Y1w8L
GzF9wwgxHjQ4EzhdD9MV09RXkBFvF8OAFjwhjUUru/IOpp09jAUHRmgIPuDFQ4+JxE3GC/FWf8Qd
Rv9EbDljoQvr3VNv9Qjlwq8SeUVwCm9az/nFfmWzh7XDwz8ze5dp9ybnwvRqOTw7Af71aXzNRwtd
GM84Fm/b7veaniCwV/MZLB3D4niu+hKZM/Fbg0SLTAYH+w2HOFtGeGTbgE6QgC6iFXcU5sIvevsD
UCV5LxGvKwBVK6XI4XnF1jFJ/CbT0qEQhCn7sP0xTy4rfXtCftxXVn4nnOQTf+m+GXLaqXV+BtFN
VTmWn4x99uepuK0rnpMggoGR0YvJVbgme7ybyuK+THhRRRtAGS3exZQ9pGG9xotxdLJw52pAX3DF
bwln3ugyXLuyZ5B4emzKNCN3Bak7a7tHG5lkYovYuna6Sbg/KP+8FVG9R8gJmymP321yfP5EDDS0
WjaJKVt5Scvml2grGRHRc3hU1nB8n0XRbhSWMqMSiN9Zh1w4WcNzPXURrIiJvvd0NhL7LCjJNo4+
J8eJ+p4OYXKT5QT77NLcI2hZa5UYYAfy6YUQgyAAVH62GMtTO7kFUET/w7uuGsHaZLnRzdibl4J2
2NHsy22ZdH7Dh3focy/eDJZ2kVX9YqcNtr0GVFLMbCz2m622hPxTp6U9kb9ncia90eSoOLRGeP1j
+0xV0t60OB3YkKfHkJz5Jo7c7jYbNXFn4NBc7h3m6fTluc3pPtQDojW4l+TBbs3+lEWcDEwbPaHX
ShDvUY5URAjajU9WNdB0rSY/MtUPNU57jocnzZ32mq38vMzSTZY1zTGc6mOqwfko6ZFMYLFsg8aM
G78ng9hNqUO4bzpHS+jTTWXnV/rwbex0feVZ3sqrhp1JM78ZLE4OtnopnIG15E3VHO5j6zBUxWus
1bsuihAgUeSWtWAK28Oks6d5848mSv04GJ7MFK8aIZzrYTHZQyV3NM49E0teAwsJT6APOe8qnot9
YTGKUBMPCp+6BgslmuLvcRicDa06dkOHGF0Q8EBNccNNHXYfHTLdUFQ7DCWYSLJPmYUbW7ZIhcVB
ZxMVJpuA8PKL0Rf3GvMZdiZ5i1WYMUrJIleyVil2mXhAtUFhiYhczAZ5qKhczx7m95BlHN+WwAqm
XeqEvqISihffpPgApvcJVsFqmLB89tGdW6h8z6SZI4JkjUmqXAVedwiXFTE0rqqUkiHAIJ1ad3VK
VsKj06pCmunJqLaWKp60qN02y76jcc0yz4+THRK5jYxtEeNtHvArxxKUQdKsjcHYhkoercl98nST
cfEuXUmm1dXYvs2LF5AYBCZGSnaYIj80alz4ug6oXTsEkX3Qh9w5jka2kREwI9wNB0p/Tm8zOf62
mKgxEYY5649+TUfA72R/YzrjYz3zpuVyeMqb+U1A4YD5Ya50EnYrIvYE1HAXyZruld1zmm2YidIy
Ki+1rU1QEAAulJjWaUbAm4oaqwu0qTh5RO2679M0X2WkCn+J46NQpStZmzdWHO3TrD3WYTU/I0vv
I5qdmmFvpvjFEuZdJDvsrw354UyrH7LG/u6OxNKtunnXTAhibeq33ghvK4SYlSePzHy+bbzsAH0u
WblNdxAEovtweIv1xYuYPNJ2uTG79FAMw4O5hNRj/OBoE8EmQV2v837ngOOlDhCXALrdKiiKV2k7
HksnPaQy0GHXsAPu7HR4aSTdnsY7F/2YX8OtCDcNhrpVH6XfB2nthaXjXedRMUjfbmyN4+IoqhuO
ZGgAHU1UFhCc/uwQcYy2E436R1tDixpjdKzuhPn8pg65E9DZbkvd+XCU2pk577JXLhnS/KI6gaRq
fcZ2ee8OLZ4E5ZeBCzxg/O5JzR+0d6QEjzSPkOvSEpuiEY8QjcgR0ldQaKs6TrchHO/asL3hSAfR
pcfhyoVJY/uL4D4YwzEftSvFGcAfYzp/kb7jOHZfSzH6FCqfuqf2NFXWSdvAoGPrSAcxrGsMievY
aJ6aCU2mdn6EDaZjIzOuTWK4Ld2Zyclocns+ff7dwAJkt0SN8uFaJsE33IclzQmNgZqGe4Chu06L
mckkVPkAN9JVgsXeUcn3cZyePNqOMxO/x6m4CVEf6JQQ+MUXCt0O3QBJGrTBrQX3rlPmwcqcY2wg
hFKF4CJJ1Ibm66ZMylvarvusRU0Ew/zSTunZC7RtFHRriznCq0B/L6vUDyAdrY3OUDcKIVM5nCmN
QL/0EXVAS+rN72nFBGa0j2uS1I3NtOvgdsxSNM6eZmGPBkLGkdokTvYNvlIHmovJIdhq+SQ75NvG
q4+2KrFCthe3NNcEtfdBjz104iSUqMeptI4DzStjjnZJHR8lWYl1F4lzGlSbKKyvZC4/vDxyKJL0
fGUuznuMJQF5SzRUGmByG+b4PATj9cK41dkwQZonrLpabK3B7hDwm5Kb2uVmlzpFPhGLsnNuSE81
K1zfd5mYHnqH6IDSEaYb7HBdVWJHWfIbpqNfBQBYx6SawOCJxYnmIGQmKR0hRpUKNV1lSiPk1wy4
LwIYRxWuZs6HDhQiSt2Ge8xLz4oxN5FbXWkBRWEYkwKXTy4JyNCGFWSFOJi64hg6Eeb/VNsG1KRj
3l7rIvneufeWnlzlWGlUiSjZx34+A+mIPGg2HFGpz1epUX5vJ6JEU50fe5bBddG4NKSq/N6DiJc5
vIFFcZ2nEa4RU/pdloktQK1NzEa2omR7dLP+yomG1yQqfM9oT7Xi2Bp6rMW6o5+CilJ1xCSIdBfi
BR9po9vJaUIsxWP4GTvFTc8xEycRfeJCJJclU+hOSbjxsJiH4+DTWwAa2LKeJItoXs3qfgzdZCMi
98y7TncHM/+QTd/Am2JYbVChBtgyvUW2otgYdoay32D87wcbFXOxlhjma54bH55hctpZNBRvvkT0
mFqJaO+ayb00kjvNDtTBwN2ZRnP36JbiewWlUqLScWIPbth2/aljRXOxMsZTcVTSOzg9Ud6AtbWI
KLdVJN7LOLutPfnQzlBSlMSi1bEwGEAiVind2poSCVTHuAma6h1bNZVXaz/FTXwbNZT2ELz3nRTv
U86ozpqwINCGIFqDOBywU+h+bDfST4z4bFUtDXINhEjv1NcWKa40GHzaiXiU62EvdFo3I97Iuk5u
Qxy/BCvaQ7lgNwKPwI+OQW+2smeocXdlqqwNTpf3FEYBYg1LAOczK9LZiSf3G/zpg5B1DqaE1o2D
s2NlSZKQuMDCzYSff0VnaBNG7nbM010AXkkDe5p02MeLGteAUEQVrfpkdjZ3f4QnWfTR2hwN0Ay0
F2pHI39XcCuD9p1szgwhgi3zTxomeoshXFeKH6+Z9H8T83NycYJ2qvvMe1wKoWQ4WA3n7VASLP3u
GDhsTWlfsJSsq4oyUaZ3OXZaUKPx5BtjeodAzP4fTRstlcc+CGfabrFzYHNbVw1d4WLO3jqb+lp2
d66qvldJT0pRvfchMh0tCL/N4iMV7pNISSGmw3CYGh0TlmutDIeqldbudnCcJSjfHdwJhztoihst
tdHRxoOBLo+jJ92MA/KRXgI7tIZbkdE4j9PHcc584jRr+vLrKHK2+jRvQF74NH22NhYPNdASz22N
wWhLz7lyw4+h9J5IY8fnTMcrTyYt5FZR1XWWek+WBE5jdW20T3RnG6Rptu0sEsYyDvZR2v9Acnv1
tOxG1RqijTatjWBsiaXYwWFWdQG6An2jqkERiL2ie9rHGW5GQslZ+5kwSfNQBtWlyQc/LiLtxjSc
ix12e1mgwURefVPL5A7mx8tQGyztIRkT7Q2J+JvJy4OfgdW/sMWNIXrWughCQG8e2yZGXYiTDyfg
HUkxexj5azUOW9t1/VRUz7im6b8sWcJiMT7jr5lIjTAPUKw9jWUBIlPg0NmgJkO/tXCSFSDDuEvo
K1nH2IrOhdm8qda8RuPfSoJeUaOw2TaXoP6hwvhWJsmpFOklylpIEfUx8uwNN+VziaqCTQ+XVEEC
E/Negr3SDrYO3XAt6n0zCLBahvU98JA3MzeejMkm5t9v5qxZzLnRA5F5v3N7qqNlColjbysARl1i
bSqrvtPqNNk0OTuYlWzUIJjGPhMDwbi70gGckif4NF3EM13ft8I8xHN8atLuVtq01/G+qDzaSQAR
U1XRWCA7YFtvY0xkoAO2FJf7Ut7DBHrWlbnTTcg1Ijj0CafzwCDwCG6knkAvxIn9JgpxNZrNQz3Y
D3qkyo1K0jfE/qukYJGtReHjhH9ztQ+PL9D6YxeLwVpprSeBEgS8o/iEBxWRN6iKF02y5bYk+10t
wZEybQS83ylP2k278CGIwVWa8M3cPo1pwEMJisabxXqqiNvnnGKI5x+rKnm1umgHNuHTrRZrMpQv
Xw8C4hpxsmswWMpiuXPcpUkJUSwaXbV3BiCkuSzOZHZpdFj2jRaSjjNqafl9SnlGTupJYZbH+rGB
0pQY/bfM4iCCJRVAKaXhAmsU7qHqG4pWRdkew8Bit4IaIGNxozX5p82RjlICeyxptCW+gK/iAGRl
y1Ad3hux9fCnj61zzDUs7GRsVkUx7seyWNtNvLF1ZylALjaY3S7v/ZIs7+jZb8w3R8BLFWwmhjQk
IGQY+0wLxD2lKWGHvNPvSqERRkdI7/vTtDSqTffFKsK9mSOsD0Xo4498C2ERB9jvmsrZdHrO+XY5
B8Yh/vqBgxbSfJkYm6qTq0qR+BfeAQD0sTHTbcCtC2uPAR/ONh1M39AtxHwWfJX3m7GkGdUG+9QL
5XouxCOH2f1Mwl3mOomWEGB1IUnxIaERfwRfV97YM8n+nEgASdYA2+eMDDIU89quxh8CX7PQ0xtc
iWs1mBupjw80UXAlu5XL5sJ4JUOjVxMljMuQbxNSHX0l4JFyx3wNBIP+UbPNZOOkgBt4SK/T0jq3
GFcLF5m5asJbq4YTk4Z+Wbp7MtW40Kk6bHv4yKn52SSiju2ru6vI/ijLuXAuWU+xZ+DrVtk3onXw
WXSk3zIHl52nkkua6Gu1dYWksyult7eccZ+yxWRDtUl5KkrHeJAOhD00MfzYeXhFhwB8LqQbr9UJ
D024/GnRuPmwhgR3xZgQfwYIRDaYss8hkR92zrXJhulgbsUTtAkkXgM7++7oNuZ2QeM2E2t0qWw1
c1KxEEzAoYG9UQwTTvrbpHd3dYWwaRAAONu9catqSHsrPMgRoD990eeY5swnICmNXBQSPr6QzJOj
3TkcFicIGXye7ABpJveTCbTFMx8wqZXUeMwhzbo9KJej5DJawUm3LbCJpROeUTxQDS3jNizJl+Ug
U9IXWwcvROrnKtR6zMVmvRllCH3QhPm1ED4ciHMoAJPnPtSV82qn4xX+phGeVTqAhyANIbT+fTae
aJOdNcMCsilXmc1xxXZ3yhmuS43BItX86IUobEn/MlXejSuSXaVVbJ7ZAw2+p3KosAOTwxqnkp20
o6Qlxge674ChcJsuAPO8ec26iUhjaWKglCdrZOdmepnCPTCoHPQUTtaANmpLSDJPyH9btG45r/RU
t6XcAGLetflrgBY3ZcF3N/1RufU25yhVRh5zk+hV4in9zMfhvXGZ8BzmR6QzNpOsEQcnp7hAJwxX
uciBEzrqEHrL/qq+p+BssSql92pWJMdNAvuF3OrQWecx9/EIXamWuOfkYXmPzD1TYLK1lpdHs5vO
A214KwOfgqXkvnFVsAcmh48nEdej6mmFht5VO+Q9Z0GT25gcLIMP3JxOBEdVztDuOm+dj2mEsBN2
N1DtDzlkTos+9cZEt6Gql+8sxHtLsX00PWFaPS92hQf7aenxLt6lvigPZTbuacJz58nFnMrx1eDI
7LQS7KbFvSa2c1vSU5ncc9XRHy6SU8ggiEaisWEeBKQqcgSjBnftSKtKRm9D1u1qObKXcsRNExRJ
eJ7y3CTWjP+n3uF0g81n6Ru7J57XZ9YWvMU5yc1TH9ffsk5fUTh/5IGAuhxxSRlqa1P2ASkegWFO
d18SHsh1VxRQ2sxXo8FBxuNNiYrpwwBo+u6S1Mb+uInjBvGV/IrmiOUI6R0MlGmryfZJtJQIxMJD
0FVNRLxW717KxLvOwX7Z2tms3X0NKK7tA9+wc9zm5I+iGMNID1pDP+dluMdzxFAg0tYO6aI4pqDu
k9nvKnGV6ByZOFFYGuYJDrSXqpd3Wlr4DUwD8gx76UR+UAbfgya+yzFdNGYy89nGh8QY37sgB+zY
7ycs9rR8V/jUXq1GfApi27JbRomYD42s7hsnfaMXRA823abw0HGm3wTKOEV24rt1fIWcfJJTvZVF
cF133m5WwNLpV2QxLWMzNbdEcBDiSfm44YOHzubnZrAvOemGMT1Sy6luGLHwWOiQKPm4ERQB22ID
8x4kVmXMQ6ehSO7CZYSfgxE7SLpzPeT3xZDqK9OZLqZlot7YH62uPRB7e0lE91K3EE7jtLqvVIyJ
Gt7gmBympH4ZBcJPb4V+AXOk86otiFq5qovgxcZL5JQ4VebuYDjGrsnrw3Ker5v8PFnZHubmNpzG
Myz3NRrjZWhxrUzOVoMlu3IyRj9ozU0f8V6z1k3tO922u75jkxuLY13H10gHx8HokAGLsyPYNSzt
KVEy8TvPO3Uge2sQKITYFqey8U3q1Tkd4rskY3ihVffc0URVRL8LzPyoq/jQsdHUw8DUS+72ZMZ+
jG3T0G/alPy7sr5jwkYvjqN7VmvgBvgmE3WwG3hGYvyeturK60ycDGN4rEFGlh0PQCOq606QSB68
bOtShxo2jtiyOKSUXKuwVAdOHEfH0W61bMR1GDyEUq6LSG2mZtzqdXVjRRG+RKt7NwPUNDasmXER
Pur3dmjzS9cCfI7tnU0SS+QO/ZDyENcTnNsqvU4GdztrzW7U2Rmb9EiEiTRmGPn2SMB5kKemxwe4
VJZmMXzWlX09tzbhHsU4YPwkQ+Ft2pHjaV00R8tA+cOs5s/2dG1Z+BsMAkHF+NwV4V3RqX0yGh+y
gGyRwRNR0bpy2RW0/rYgEmmgEBj446GWXnl0bpqGalB8DAkmNJhAXtWScCIrbEh688rA1aIK/Mba
eJpd7V1pdYDQcJu1nLFCk2xoxn2rhqdwDh4yPcGzYE0PMOTAmPX9gRGS8dodzO3sWAvKp9xrcwcg
JxEHjmx4gg3m++XyWLvTiUi88i1hXbwkWoQPc03P6jaL5I2rwebsmgSZhZKCouEcO92dBUl01rIQ
uR5DZK/vdSt90/E7XzOl4dkLdYQdehBFuZh/uv4htyGqVYb7gIMqHjkwYoj+DvSK+eqyvzgAtw+0
TK9g4C5Gebq8lQWGuOl4CqKbEvfT3qh6bRV3LyGyOW6Dsd4gVuwSmKqlTt+Q8TpbkH7cr0W4zS1x
nwunPli5brLHo57N1T7inhGdRp02b4O+hWOJ44AQzWslmEMCPns7E6PNA4y7lv4014RH6nnnFPzz
uTTuAuFSp+C1AC26weJXrFDOySESibPosomhPbaQHwxp3bVe/AxJh4kqclzLDj5HVyXbPIi3dhp+
lnG0FVJD9IsOvYG5PXKypXWA86DeVoO7m1T2aCJ+2S07v0o/ao7Es5652zzrt/qvDIVHGCXK18P5
WQ7ld1ryKdVGRhfNMlsaG8PGHCJWzejc9D3ymxzvx1YeeRhiLFN3la0fXKYtuI0rEI7Gc0WDo8uM
YO82ySsqPya/KEIsyddarcWHYnT3pZJ3ZmtshW6L9WgFJ05Gq7yGFKGDeV9atm6r7zBR1agz+Bkg
gB5nfIeNZHxpGeKVM8z0SWXJN3JjvqzRfuaUVuRMY7KJzOfKlLxF5a3lFJnvDVijU6KcVag9ZCZs
s87Y//UEnmUW0h/G75gm/RdpOPhrGEH6dUqewbo80f/KTg0zybCPjt7aNNjqOG799YX+xzyhLxf6
MsNNsxmGE9BqOOmAQIpwuYFGyNvl7t+4jGOZuu4C1NLll3FCRTAGQykGJiQ53SWamgNr1ymBhfa/
v8wSV2CQlUPEyP4yISwtnGqwpjY9NfawNFG2PVNiKv3vZnJL488+H08yZpw9loldxpd5Wd04YUrW
m+VCZvEQQUkIBPAz1q+j0SUvIlefVOC7skeBzQx5jrmlrlQXvs5Atv2slHepPW8s1T6nVQKdxyOg
gSqCzdkWuy63zl0CZdZyKRMog5FooG26NFgTQehLcOdXOiGuSPShH07OmXmDW3NkN0iYjISiOtIo
rHcBPUrXYIKEGb1FoU4YnUE4E47w/AOsACcZ+x5FGjeiHnxLauuBDXOdiVTzw3FpN3ebrK4gOTnT
KyPAISlTemLx8Fvb6TfCGzgds/klwynTsI0HGS0Yk1dbVuga6ZPTYadhjgGNMeyXloSIDhed+RYD
Ekux1WxmsxeYXIbZvoonhMW2dDEqt7TtaiPbkjWuT+FEpQOaqn6cDKFv5ySY/Xno9G1gN0itNHc3
BVUGEYAF8GjVFsWVAdHaREnudfWaFZXwmZeVHcyOAFNYlO6Ng3HAtebks7DEC+3/J+kWPkZctPhZ
6ecmwOk9llSCWaTtggaSQli/zTiOluam3zpGCBYK1pVr4CKQh8bNHzBfPrmJdoEJ6M8NMllDHneb
dnSjxr62fSysB5kScov04hB4CBwpxOSYIPiehBUYbnZiylnE9wiWWhB8Y6T0218/GP9jPB+P+e/v
1y8PhhaFHeMwVHqiqvwA0/o+Vq//xhV05tLQ1pS2EF8msNpxwwGeOPtp1uZ1nf5o6r+ZEP5nK5X3
uwt8Wan6vsW0BibkBODorJSxz1S4nbv+31gQPSYZ6kyMs0zD/jItNJd9i2kcgCWpJKasHyz9WbP+
Ztzkn78U27N10/Z0ZPk/TsLLjSId046XEiDb3pBGw9ygQPO4uvY3s6z/9HM3BLkV08SzL7587qJL
K0dBDj0lIj3QyI1IIMnob96yP1kMHUJILngBRqwK88tbVkWh7WDyxq+SvUTOjtzhrD958d9MNv9l
j/iyJ7ICMslFCt4yaX0ZBFq6c5+BhYjJ82O/9srAwAZklteijcVdaDgHC0sxY2J2/cQhDLdIfWSI
p4JkgLRYT4/o0b7uJtuoHN7aSdW/vtX/8T7+J2XP7a+/SfOv/+LP9HonDgdR++WP/3ooc/73X8v3
/L9/868//pFv+e1H+q/t6x/+QKMzbqdL91lPd59Nl7W/XIyLL//y//eL//j85ac8TNXnzz+9fuRx
4eM/quP39qffvnT4+PknUxceH+N//P4Kv335+jXnO6+ZodZ3f/Y9n69N+/NPmi3/abABSuaxA721
XYdba/j85UtSF/+0XSGZ026xE7ND/vQPTpVt9PNPrvFPibffsx1hAha2bJ7ipqSi//knS/4TrQ/T
NUQznVito//0f3+7P7z5//1h/KPo8tsyLtrm5590Y1kP/vt2McmsOEztFKbOrULd4Sx37e/GTSK9
ytoKU4OhJ+xl9XboXbJhJ6l5nWZtIOiWzfNQ9VP3KZTF6FfZ0S+lDV8MDtzW1CYuZ9/QfMNTaNoR
4wW3gZe5GmjVgrl02MZwFaXpfsjrtND2tFoNe1e4aTpeiOX1JFZJAI0XJxOi0QlDNoz/yKIoAAZg
T/yjMcI1ghU4Bg71jTyGlV61ZmAjV7WkU/BK2gAI0E60QV/auFoc5zPJu3LWfzAsdoKr45hVa4hF
IzfUm0xJrUUMo/OWl9IGGRCssmf6VrIVYhBcKRJ4bz9l7SV8yW0HDPWMvTJy5EjPUl1Nk3NilBmO
sNJyTqqMYF6vlKGi9K6IvGXVgDfiZsEGJjuvYq4nroRDH7TeUCiy8namG7h6o86eyyd8L3KYtkUt
kcCLSQ7aPcNolldMSKkob1LDtRpOHFAxr+oWjnjkI/jDikzJkGivxZhpvBUVHaL0SptUPl4q9BKG
XUoIoFQZUwAgaIX1K4P2YscWvBm7YqTdB6sHv1ekqzZ+yluAOSDnUJULBnKNQ7Ie6on3EWO5YCIu
ckGzrSqbIV1Rk2jqOQ4En6WbK+JjK1mGDug4AjPlTWQFSPR5BZ6PATg2/z0ldjc8Bn2RqB/gkk1e
bEXWENjmNDmWuhdpnHnv8LNhDm00xTwXMB5Ftnyn7Jd2ZjgM3AYQlXhrYngyC/nml7/qGPDR4Cpk
yUZTwDiFwMextNPua0vF3DlFInkfW3fmXfEaTCUj/moa2KCHcp2/C5SwuYUx6S6fe4itQGv2EoQt
N0hWNz3/vnUG3vjfPpESPwZ/Z07J8n9pZBicazvRN3DSaUlFQCjiaCLoiArBSxUbAQeBKTT1uHye
o0U7qlgZbYt0Q/uyKGHCzmSHIAeEvEKUCmlb3MdBrd1rPJJwBUgUdtFbQVxmIfjSH3rx6tCljGxD
rODZreig2dOwq0Jeu0o8k48ceHE6f2uqiQdS0qhpnt2QgYvfjFZ0y69R2jYFf0Ma0c0ZMFKY1cFs
sWkzPmVK2u5o56VeHQo8z8FzlPeVPIUlwc4n2dFn3LQVMcFTOxtTTSfGtYu3mly7+RzA9sI4GI00
WxGV+KHwHxnENPSBY5FdLaZi57VjAx5fJZxKaAU4xF2z7VCLqGoFZFsmjW3MOii32Ocmke/MxoI3
Izrd2CVCqF+wIUSzaSAKQLi9g9+hbOgU0+SWa9G0gClE2gL6kBawGWygDCsptV4RXpTN91hryu8k
4dzbWdbdTdG62ToyOrfa2UEP1Lq0S64WaUZwzTBA87UbXTqBmWO9YDVVVwA4aeS7YN6xB4uA4u1i
iplERnuSdGO7M0ZdXhZQPadpnzxkW2Kn5MfaeqO6yG6vg9kVsby0OiVZR3fRpGGFN7gA3rYlKBzz
aQM10lmH4pGhCQJ9uecdpDG3fJDWsjZ/prqYiodhzhtca0nYRcXfHKe/1A6myw1vEjWRHNWkJwgl
/XEzQAdnEFiP0QXSjlfs67IVkkzrmLMWxiGBlCvSWOjC6yIPW9ZrllNh73TI4NyAeuXU/OI1DW7t
fm7J0dwEVgYTSyuzLhe3xCFYTeKh7ruNNRdTMG1+t/X+trn9fjP7Y71osmQJJh8Kj7iwbnieKf74
28dG5WEPSbLH0VO1E+zz2kOvX3dCt0L9Xl+i0t7flKh/rOmWS3JRrmk4nuCC+pdLmpVl11NTx4+c
YjQM0JPt4vBctWOfBFsrTVvstChJ3vztr1+q1L/s266UOmE7XiyvlhnH3vL13+3bUPezrrebFlJ2
0k1bFbCwPZF3gT2yst2kKZ6jQXNIJkz1XDMFJu559hhMMAAZVSYPJUYiQiIANcMxOCsXW/nDELRB
3K1bGBfBs60PfAupFOZERDPTbK+NnES+n2ojwhfrsVNemFc2GUzsmEvmxmiEkJlRYTamJA/QtY67
oqpmucgtZ85vkyhq4evL3Bj4FQst59eiOmIFJENnsLaMemUEZ1syTOU5GnP+hkYU60xHrlJtCaTP
zp2V6Hn0w05cxewWGuUMegw9S6QuBslwrs1jLzSrvOSYCctvqWbyQ1x8NuW3Eem+vGRurGtrXbm8
vixEsd8x4YRL/Prb1OiTEa+j7mLyLn3JHJsfsZKM6CI3UzBuisGDvAGNrvUCM4fpVYvVfp4qB1pc
WtfyNPcs49uO41+3CYs+Ki5jVtv9JipRj1meKGn8YDTa4BkjdMu1fr2wyOUSRkyRyre5buDTXOtD
y181sbIWmxzeseRK0IGWV4XeJqm5oknNNdh1hmLvWKUmYBN1oXUZeL7Li6sRIV4z5BWSTRN67msE
x1m7R25U9g5ootWeVdEH2X2T44rc9aqbdWTcKLXFScdsB9LDSDwnZO7xiKRROu3UwUUfeyIHWL8z
3s9wdLoNxA6uxsYwFrvU6qruaBCBqmFsKuZ0LCYrfo2EBdLMaKbg9t9gntPhJHFKXQApGhqEtiau
yNtqdm5b7FvF/JB90oNaviuzuZDZFgYfnzkWnGm8RGmpmu741w/Tco78XQns6oK63KHU5gDIWFfr
y6NENTf2vRd66IfOghpqsVOBPSMLgVJSgVx+jIsO/yvDYFz7f39tllwOg3IpwB33ywJCNY2DnsEb
F9trBu8YwzZqmNftmY8DGpbxVEGDZwlWwvs7dc5YpIY/vmxH0NwQmPw8jzHVXy5N1acM9jPn0vSe
Q4S6CGoIyMwDAC3fTBLsotbynzbQbAKyrngT/4ewM2uOG1ey8C9CBFeQfNUuS7IsqaWW+4VhXbdJ
ghvAnfj186FKEdOWI+yHGV275SouQCLz5Mlz5iYnr5fbCocHnZT0TPVyra+O/ztAoHG/6fpA0RVI
YZohSYE3y+2E19FwviKjnn/t9hmr5g37HMnUUA6Js1rFDOIfB1qWn4JWBM2nvqYc+RcFDi0vc/wc
aK2PNNtA6Bf+fzDucXr2+wXwMYoHEO8SYAzm5kBFw/hDDVQm/TaOWsqHpggC2vX1vNO6PSmDMsOm
I0wzeO5nEUqK/d+//2LfPeP/vgNGCn0/ijzIRUT0OHDAxH+iuGHhEcilecIpmXYEtpiTzXZ0ILEW
Y6isGlME5+fBeBr0PLYLCSKjkgZqXGxdtlfnHmONfzhHQwcRfLiqmH6SjGScydDzP2yIKKj2yi7+
+mS6okMXoRxqo1EuF1H/APJH+PIE49ro5TVrqK8VfqckjmFusy9d5K2wh7dDGKrwKzKfI2SU41tP
o6NoGHTAQWE+HwBCxuKiX9Cd+eEtw2A+u3Qn/6qy5sChDvcEfhejTZu+Y2LbGsb0zYx9BUOg8PRf
IEnHw5vvwdOh0Wym/hnHDWgECQyy5KuJ13G69tRG5M9LNMD3P6yYX0IGGFECxgIPhiwp9T68t2na
UB2J8umhSGJIfyixoNFU1jA5bylIUNRsRSLrG05JWKe/XzO/LFZqfi8kxUG0CG75x4gBcX8SHgnB
Qzs1DXXDMe0v+6QZHY2P4i0NMicv9PuvdanfT2uCjDBFeD5jrwR+9BEnqFGwE/CzxOOGoTVLFB2+
qAiuhrYuUtyO0ENdLJ3cyP2IXK09Ucv0itro99fhf7x/P4xSXKMjgiVtBSk/5KibbzpOyLV/atdS
cxJWU4mTNSuOF/1FYHYBT0nk0NcfbNrx/rUCZoaRzpLGNnuGCIMzUNw2SXvrobEyXCDVt8FWXiF4
939N8xrz216Rdazv31/6x0Xjc9IAL5KcRkEYchs/b/Z0ZlpaLrp43GuNp81JWnoOwTCow2ZAKY0t
yaKZKSgBURbskv+UNDqA8adXyKIBMwKI8sCiMEL5+fv3SVVobTf7gw3UBPICYwXUwFrb3kC/BYuJ
ROpKVYkkVX0Xp/AdUWmH2D1+/cOD+PVKMpyrXE+NmMcZ9OFJ7BqeJOP+Oe49Vb6Vf23ZELQM+rdU
9IhBuuIZIUoLYUjMZSg8LOAkYAriGgALZYlswVvSwVe8kfu4sMSOwND7v5wNVlqw95qKGglBEoRu
oazWAAOCLD3GgMdAga7euij30auIC3zWX8y+ood1BF1m3/mRJzCgwU4Y45+Se+wlKto5iBujfX8e
FoEdoWGVBe+MwodP5TeDw/NkpCqQiKqbTTzhoF3wLoc4dIBV1DXURudeF/AL2TB341dcNqV5o+Ej
gDWsLEHCVkaJV2yp/Za6j/lptyayLIX2ZCfkONE1XcMsSU5buL8ALqXZwVIYD+HBzClWw/JiSDWg
RdnZNFgQ58CcL7jKx2KibKvalLvkjhr27B76OxMfqKHVKxyScskvag/oAlOwJeV6+yLqm+p7Vs3o
KSAyu498Qt8yVUs+PMOygj8yRQmQ1GxrBwZuaeHQqDnZFgKE65lTIoq+dcWhmRM7/ws70OcX6Yz0
HHZr1Lgfv19bh57vT6vcHVkhIQI8MyZifVzlak/zaEqHR1QGXTCaKvAL8TYGoVj/yUNIAsXpNkQs
/VUPBWLoDeX2eXaMmRh9ulcVVg14XLr37jkUGG5w1JaWtouBe6c7nKAcfMEM85KOvtvC/Qpn0aJE
rvHGRE22hEtJqbWiQ1xFxhl/ZeBQN+zOUfMKjQqYD6sXDNTx7844105LMQn9paVXaZ6rkir2r32s
LaPr2OayEiKpahxWIU74rK6OuhKeMZW2wX4jJmdJTjXjYowak206UBMGiUFte7T6T1HE/3gSBETg
JKMhQzcjlAkA9E85y5owXTxm2ntIZ5Ka73MENARXoTJej8YvKiFIDJBMMfjmI5cNo6hIQLsgFEzZ
MMGlHiUiNkgGTu1c31ZV583/ity6PR+xo0Z5sTSRwxgYyF8WLA/qyuQzzH8U7uzV7xeL787p/y4W
+jC0ikG/HXjgkr+f74W4UTWgQNVDN/uiE6dxmEULI+j5JGDwpJsHSsM8ZI3VNLpqE0o+O3QEBSu1
z613jnhAUTMxGY4ODSmqra+/pWbW/KEMhp7P+MP1Bh8xDjp7ZOtRTFOBDsEvq5tkj5YCQe9xyaYC
nBXhhkQxWictufGGEC+xw2DraF92eghchxxKOV6MKJGDonolgV1tqU0GLjCcnQldturtX0AxG7WI
zOrQh9K6o6D05AUz/0YGOyfDXrR8CsJ7yWxOfC09WFt51fnoCKoYZK23tWpxBAh7RraqMHSIezu2
IfpaEHZrGFQCodiVld+5oBohJ1jfIZDoYhw6r8nN1lfDIi5QuiMGVmHnEKegrwkUJ61mqprBGcAQ
F13azS2OufLq5Qoh5DwztwmWMN23eqTPISGUljQrYHS5ayBb8EH9j9A+YAVo1TwXyGKee7xU95oO
eVPLXDkfuuNm5KBdJnJGcTXMONW/eINSPasPOl6HTKl0d5FXwnJh75FxjQqeUzB1OaEQK92EWN6h
DMC5tCHNPf8br63boAmtfn7gnOUCokbRkgs8nnnH8w86mLttVYKzoO5aQBq4jv29UOWlDKkCvmy1
bBjubJbgcETModvpJkIbpz3PkT6tr+YsEDDh80MrIEjRk/1K2QKg69ucjOZkkla24iqhnzFfDxhq
zvvnsNMC+8g17xCjyxlOM1/CdmABVPuQMnNo633Tzy2ubPOF8GK2a15OWJ9C8NEA11Xap4RZZMTd
y/IDRqvHq4LxUvty/AWOY4dP52mAXvcpgTfkCGhNi6jrXvhl/830iOtWl8iRjJwbzFcJkkdmP5PB
/6wS370ZvOpzHvysFPDDmQpKbixvIiTXTla/1vxoZOtyKoSGaVbseiNdyPxtEZd7VW/6Dzn4L3Vb
QMsuRuaYEwbU75dtyNygQWE/57UfnpQ3j3xrmyab/9b5scnvdlhqIyPZPnpyJQiGf7UOUTJfMIsb
pH/AEA712E9RjGyYA4+o7EmSqfRDNRKRrpSqUMVj1WaKhGMM5oSqkNO5p/V2TGeszpi/X3y9h48p
2GuDLEe8uwXki0jx+IUyLUsWv6CI5fT7uPUx3wsgNAGOSi6SHnv2sWYJWtmMLfH+QaHnsb4U9RKb
txHdQd5YVTQqfy3jLJjv8kNXihEnWljo5dDj+EN2kHwsbYMglDKBUEBl60L/h0cF76kaDSTaB5HV
k/2y005Ysb2d8aN9TSvUgS/9qV12HwMmWA/IIeO8gD9XlqvietuYCLnCLcKRr7VUKG8dGnMk2z5a
KWqQ5yZYRMpR0ZR0BfGRbpIz5qiC9p8wUuF+iVVBYZC58xuzoDGtncp2SRjA8mRnfzmIsMo85zgf
Bt75hsH4xqAHfnr7GbtokJ/bksGriwpcZ3kEL1vqf5IgATWcgQaYHFtqF+VLgeTWIFKboxVgAV9o
ZmY04QAyhnOALkaDUWbzvNNo0Q3N0MgX2/+GJt8RvUiHIT4dRZ7LiwaVEJiF5VjUn7Tm3KGD7mCh
wqv4lgpuc3TFHBl/sykY5+R4XsOYz6LBmq7SoUN3Is+8HTuePuGi63gjLaWVBTKEyGtGOo/BXHQl
51ioT1uUtPnJgmg9jHRTsnoHWlPDbWsX/oaBwmF5Sqe57/Y/1LX+LzBYwIktqaQjn/P/l1Le29BU
LIdofFCzzxeOswbeipIG0aZTr/R40KgmcrVl5R6rBwiKoscI/oKyFpan6oyp9mp8/v2G+VjkBmEi
I1r/LNGMkvFjgbTVEf6HxWIfZsZJcETk3GlwOAqapWD0yEM1cXgIkjaeXn//vb736zen1KYenEqu
gZ7Gh9LMCLWCMHnzg7cJNaN8dixB5lIQ4aJycsHhva3cVgcZY+B8Unu76ZYEdZYDypRIDJX18BSB
BiEmtBZi/ps2WTBgCeiNpXWG01Htv2RxGnRfzaq66T7mTCEtbKdsytBHRpW6wEOnFymizv0aQz6r
8aukIYj4EmuN5kUqydpLqOheNBTheWtz0Z5lthsRTcoNkjRliEzNVwmELzGeDg/ZQxptyPEbb5uq
z+Dorl451obHRn2ADJN9ATJ1recRaydOtj6sXO3Ed9AxX2zg+r09Ryen/TSuodqvOSjcNfl9T1sZ
B0dWLNbr7nCi4G74LyqZiGierUvSs+3wvMAwXNuZyNu6UqjuMW07DzSea+OXZEFoMjjNewqO4syz
SWtvRIwsX8IwnVTe36LCxq64xZLG5RwQEstw+cTJZ+TVuOtBjRfHl9IIoxGu8zJbVd/ZhZIEvI38
kUlDe3yOYtrdsbkyvcRpe2yW4yAkaUsKpvkZ6MzIj7fxuusQlXrliAgQFseBYq7/meBvkEwcoYpj
gcMkxqHpfqRo4JJQk/GAmlPxJgwXsKXWPQsROMhhWfbJ9YypjL4owEdReovkUt3tclVAWHmASLtu
k4wB94TWgniaGKAkIDN2J+3nhLFb5FD7RfPx8Oz00+/3gfzlnIhR2QQnoaFIkZMemK3/AWZJZmKR
o278JQnheNuzjlND3PQHfsoedgTAI32l9ROXSaU9V6hJmjzklAPdYI0nmJS0p97OZNoXYA4giyO6
EAw7/4JDwUbfZFyvtOIyuiY8mjH3qRFZBy67szSU3eKE5yUvEQrnwAxrg+pwVw0GKxcEjICTTzIl
hvUOGZO8+BrTukmIzyryUhQBMFiCtCM3McHLn5nFvdA1ByNiZFbHrOsCjjhrM4VCgR7YOru6XiAb
U99tZHH2JTpwbkxeU/kgxp3Q/TWIRfEBidI71/teLJdMhTPRjR4c/rNMWPXVSTnEzkYv9nCIW45r
4X0nHJk3QYet4IPkMLYvKIK6i4q9IjJv2No0jEhhekln6GSVIkZic4qorqZz6oPF+H+gS37E5IIE
KDMFj0tTGj/ex/c8YcG1Bxblq6TfdcyoJjovz/g6u/N1I4f4VHpTIV97ekL9n5h6v5w8kUcNRh2X
AIKBDLpQ/J81Rt7aw/Odxwe4Mzp/izSC0v+EIQPK5yhvVvZC9krhdmqE/Z6X0di94DNFRNPx7Jk3
Ibwe5Z3fr/tfHkcUx5DVGKdL0iwGKPz5kmaUdYbYTtsDUnobQa/pAhr43oBgUH+GLwxrcSlENj7J
0k/0n6rbj92QIHJoepTQcYgxUf7Ykeo9G40aOstD1wa+sxBfffCqU4sKKuGrn5B5OWXN7umTrTrX
mmkW9KRp2PkDY4MX6wop6+/fPxAI8R8gAqCOVNIT4v8cQ/TjRWHRVS5VYe3nLmQyt7iuraC+/UQm
OwsF0DdHnHdN27gf74XRtgVuZ80mDNl1Elo/h2ZVQ4jjWrfAgQohsrj8A0IbQx64ZweuGK0WuVFX
VWGfxahNzLkkJvc50livCyPmmTkLTTthhmyqISCGr9PqPhIG08o/o8+fqZpxIKbH2nONHw8fonIf
HBmfJscwwZpoNOAUsWL8X5JqEmAMymfmrRXI/CXXFOSGkyTpoC6Zv5mwd9c42a0apjMvsgN1cyjS
iS/rppZ8ALxvZ4gGfT0GvC9aaSHeX81t20/Vk6y6Wvvn3RyWNWrFk1+a6nL1yolJnxHx7+VpXxsN
uy5MaX49Io7WojTb+Gpvh6sqiieBEYzuez7Yw8FOlxcMTfaYecZ9jJfmZWg25j9OIr/byKKrNJPL
Y7rJpgaAm/pqe9Y+WlLbY+bYsp8sbPT1ee74N+WjxdEKBMTqfRW3I6wuTMctFpvb+vdWty2+XB2o
Cm8wi5jn6U6mPfDNX2lZ5Snl1AYd7yqBGtZ881vOTQ5xUFPzlvNt8gWnoyI6g4/mgAIz2nntb9pF
bflFUBBQwF1gGslPK1SJqrwG0Ha3Oy30OZETRBcrGU6UGWWLCm6/IIST4zOyPNJXKbPw2kujnEm1
9DDN6h8/j06/A1+57DWWJwA4XMoOjx6HUJNYy+X3hXA/xnz0+OF3XMgzCrM+2tgobFj5hruEt1Hy
dJ0sf8TAtuZ5KMN0YlaMB7E84gXFPcN/TNAHOd1qvfPEd7kfHhHDA3zv8YTLwg3uKpZPI4m9iYOZ
P/gVkzuffMMLQi8YJeYf6Lyq2WXP5RLc22laeBCI1XBVGYP5uFynuujF6UYjo73Y7CwweZSjW2g2
jMkOTkzKbrmvUcN0N1kkuUQZrevVD8/v3DWp3JBMIkVH1gqMRw6PUOuS8+hoUNkJYUZ8annee4ZC
4FtY0QFC9cuvRn7bK3vivZlinSC1x0BHd7lVwRqnVxphoWFkIpGe1PpPMmLmx4hdHVsGEXujWMNF
WAdcpW4mSohZBXxhPc3MyJ+kfsIf5nCqWWqRDFf+TsFGk59IeN0f4NzsXFgB4hi/jlqLZbkd8NBb
n1MyIe7p+GJbHop5w2MynJ4XP228Z+iFafNVUr/uD/Ey9fK5YJiLux8rNQf3Zm9HvMNwa0Iflffv
3kgS1IKO/OIfegvjVLb+7QK3MvZPk9E3rLNhof3+Noht5oM4oVr1g6FC6r3isNInr6i4pKCe2HO8
fbdoW0xDlsegiFvucLSofKnXWia81GMR1YVwoF+P9zdjkcU9DwAm8hNC++7+ttJGSNyuKwsAL1nm
oM5LWyqkv+N1R+m1gj9AuIpNZAwiiTXI3jeDCNzyvzT0iu7bsWFyzOJDkq/xa9RM5PJLDFqGFZAj
2JJlZ8NjaeNq+N5sESkIGqTSPmyhCcqJrnsQlkyqca5GTmxhH3Btjfs0JbDrutXo2RzWFfKuLqkf
+4aV8r4yGU9yYQgBxn7o0a1vtuLvRcZOCGMFyFM/gnYpiW8Si1huXfodAzVXZqcvUyOFt0+sQF8h
YPkGd7lacYmrrcOPRR906odBiAWIJpuqfBoxjQWn7G/8VZAG6NJroFVpHatiRDYtIPLtEIn54naI
W36dFrI7FwSWRPS5RHQg6U11Q1ans4p0b4XAB0E0V5Rk8UT7+l5ElvZVUPvge6vIyFftouD3HmnY
eCg6zm2WClcKNfXkofASbjBHEX+fM+BPr4VVSYY5wtw5S23n9hdnI3rd3woF9sMgZVdVa3rbpwzk
/NWvyPF8bvMp7l4WjqDyckUjOnRSwFFuv9Zsyf4ulF3VvFWq9f3/ecTdZf2UDPE2MOvPZJG8E2XE
ert+L9q6GaVBUtRDVqmiuunvYdKRvkyZjTEPHxMdDd7t3GT9/mZLIIDPWS3z+S1MWhNv5ym0uuxM
eXRgypt53dC6PDVLl1GIIiTtqkPaphxIV1s4twjHTQ0oxilhIMNOYc4hoxH916kf6Zz5CESDTDZR
ou/iUizZM7YimfwBkLBzegA1uMJmSbCL/DdqjIOW8UmnQ6vog1DzFWI69BdrzAIZITuWWHEuHD8U
mjfvRRUtmHdw5LMv2P/xsXuUuk+iyzQMt7apdn1TqXVH3MhUsrijg9HP9wXsvunaP4CYe2gV1RoM
V7fRYPPxwfnicZwgmCXS7yauCvltxOmHfoLt6D5m6wqgTt/KIWW046B3esQ58fTOrAfpdZzj/tC0
yobS00jE9JyMqAIhNBbwe3PmN7fvPSudraz/ZgxcazE59C1MmjuUPCkG98j9OR3JPZAv4dL4LxF/
FyF7SbFagIyJp2NFYWcazBvnB4PBWMFlPljjAVJcU9oGiCZvW+d+cLvgTIuCxXYWq5S1nm6Fa/8J
lJnF0wwVnNKcST13vkKNo4S38Ahpp773ZYcgcTTtJgtWcmXYwq5iYwCc4KMhodNiF7nDq3W3MUXh
UkwY9BKNxrN51ODo768IORP3pmKMG7jXPF6H4IVBvnFqrswBzh6ot9ZXNRt7btsUdm3dZg3yOxFD
d5hte4S51AMkeAF7mFkiqJxNCAqpusBrmkTFlXTjAHrx3jnw/LVCV5mWjZcu111Ydpo+41zWwukz
Erse1nrmoez7yHXzVQu+TMhGRffLYWYDrA5OAFl5D0wbI2GH5EQPkemylxWRBDNTdwr7Fezf7qyH
pkJOKY0yefIwp4Z4eJUF1GTyNl58DpdrmBxsiEuPlM/lvWKu1APzoQ0p7nt3Y8x6t0cGmWGpzmG5
aDyberWHvflnsaB0F92cYt52PpIHhPI2gj9KAKICLXjTdhtXOu/vCHe7dkLsNyIZkrS+1plk60T+
kFTnA0MVzjAl3Nzwxzg0CYn0Gq4IdFLDISN71tEa27w7bpBWG9Leyc5CO5auIsBHy2CEQQKLnrPg
JH2zvXXLF089t7NwA3ed9C4zbp2kDOHyi2VetcnMLAr7FN2rPGdYizujAr4MF5dQnDAxNLTnYyQ6
joCkklV4gmMWMOXZezN+ZZKYh+OVcc9lw2SQ1f1ml2l/A4ulaleidozsAx7Q+D2rk9zAdZo6Rn9u
QG1rVMy9qkBe6jDHQ6dCj/96S5CNb2xQAsSxFZgsO1sgqXcH9x0+7Ti60C7UMnfD8TNtM7ORMMJi
K2NexhfPeIbYl3YCAmGqrAG74pySzDl/tpALuyd73IdEcdfiSfXSczLFPgyv/lpCGssDVJ0QFEnu
EbVV0fRW5Bmv95Lzjzbh+RFRqL3ZBSE9SGI8nX+6lTU25+45x72bSoIo5hqC79yGYMIt+A5pnUMr
EOtLkM58TPtyw8MzlVmGdzwd+evp2IxCX4l+kkbs3C2qcHS0BROriknRtIrJL8qBWXu0M+g5UM7V
E7P81anyrcfyENqgOo/CYT+xCNNWtExMJUiI85f5spcFmRC1Nm4vcOJ1NJ4k+5ggin0KLKUaJv+X
xBTrAh8RSvLiBCsDPQgZntWlEt6en9iRSSeEV4Z+RoUSkxU1YbUSTfhAMfEwj04hJsvm7E/N8wMv
8v/7TsAlksYOPCYZhjF8uOwDgAFNaMnroki/yCxtU58wXRcCikRFTXznLb5rb0hUXpZH4DxXMxAa
G/VDhQnmvABUsJ7vRLqiooGs4jjLV8ghu3SZf1egdNGGHv9m6/dg/4Iue109Ly1o+BUQ6cR/MEk5
jxl2mV1gfDS6/AABdrvX1KLf6Mi6oJ3lnaBWt5ARTHZPN4hRu5MwWJlUcKxGV1JNlV5JvHVZNySu
MtlwqL1iTDeDTNhAiSNBzXGgwUdvHica2antK8cdQYmCPK4+VBXvlVg14YdUUG+MBWUws2UkxKXo
XZUaNkL4yHoiE9Ewv41DFPpoy7jlp1YOah9Pe78qKIN0VGVDjI468uDuRpH1eUwYWKnU16od02a9
VtiB05KwgyeST6rtpuBe7QY4lLNCevw4Jup7LiEy6JUNyFdtyzpn58nCCfvcNx3XH+l29u5Il6Ps
3me9YxSYmxWa83lXWiKXES0w4hmJ/k6NVdUNGETokN67Y7GLctqhSxsN0TC8xAJNiB/11OLZe2Vg
dnRnmIuMCUXTbFYtr2iF7VP3LKPKbbgQ8jBHN/aWWv2owAR48ujfIhx0B6+IQqoMp4IK0acBQcUl
ZTHE/l+lEa74w1VZyVeav3OOQp1HoRlWg0MJNGA8vLAKqQFxGvpdbcIW25CFWqwYMhpVrMxmp0ps
qfS5KbGSvi4XzDe7q+4C3xKwD/XHe908hRvDbegZtcSyMYsq+YodkD7UVkXN0znegMxWV80sYVNM
6dmRcTBke8ElrelCQ54MsG7QwcB2ydXhSTrsrkheI8sPszfEjwBVNN4n42u6Gy+Pt8W8UBuruwFG
nyDB5IBL1MVKibI94+Xu2CpbvboXn/SmrOr7Li8YvbrGnGzhWzD1cJhMCAzNS03Ltt64EKyAEdkZ
TN9Nn1U1oz3CNqx5QseuXTu0pX8Lszh9ZwduQIxuGfSLqziKPYI/gsS4CdBxU9SDy0LTZbzEMVli
yfp76I0h75+gN+ILtHRiSwRXEDgyij40azPMaqkR+/Je6bQZkrM6aZYOYbtxCdyc5TCtGfDR5iSa
6BKtEew4jIw6zXwd9Uo4QaqqOnmHmJ8DchlQZC/AG1nZ/VjdggIxL1r7RJ/jRtdR4hCA3RhXGAt8
x8Zn6ddxfrIquiQ/eojs24sSVm9/dVHAZzabcq/Sz6Qj3KJGt7G6073jgaazOSRBWCv4ikrFE1t0
iqoBDxCUk9+/D5dyA98zuOaAWcGv0bzLMceCHXCFqSPU1nDV6OPnyiN7sfdrwcxYdjpvNrTM+KwT
rp8xU7rLk6fb2JlAk8Lyb/t6JGdvkszdxb5JMoD3i6mrhU/Nx8WBZMRqdjPruTLtBXKqE1tiB6xj
bwVMdeMq6efNZq+1s4AheUHQtBZ4qmJGcteWKQDMcQl0Fdw+JgSU6hDFNwkTQY8MU7i7RrzQYTse
xvFE2mhTSa/PM4Xlxz8zdYf5N0Oqgiv2cVpRP8Y9dFEhR1YT2G6k58MTK+Z2JF8Mp2Dl0aL26h40
lqSgJEcgK0RaK7hPizWs9sut0e1+qw3XsF/OG/z5N2aPEK65qZhHKhnhPYCBgE0Z28eHBONhBN0y
yMejoqGy94w7Yl9LooVihjuxSgc/INcerzrGOIqHwWsXjuMTXQR1H5T1PdIa7qAzgormPlZ9Q6Ab
930LHxiXEsHXFLcGPndvjVt4+PguBBUfliY7nV3vgl+TSvRMEcAN9wVCBkRlDVh2gEfef1GR3g6k
f5Jhpup2sEsFQpYXKAUCDZE+ZPdI+YwIl66gFrxJhhpd/IY2U/CuMwY1xvTsCDBURet+4x0rTQsd
BC6BZ/IkP2kIVUThNUd1nyDahR0bosZ3nYv0QCUJnse4cjzWyzRVPAgGGMCxL4Ty3FlHcwk9sFNk
eaa4/pyX5d7Yy4EmZXEJ3b8JXnvm6mpxLcGPhh+oelAfnHnKxwnjdl78cRxe3qFKovEBx8s0xTHS
hf1aNEx0o1onaBxt0xKX9qs/qh2a1cnYpWXXnlFUi0Je4b+i2+4avHHOP/sMDLsbyBNSL3x9lzLf
rhfElLlovCqoAM7Yi3n3VCzE3OEKJ2b3+2kfuRc7+cohnJXu3DpXkGX09gSaBWfkJKSRpX4Awa7B
PYnrwC/kmotD8W0jpWBbh8i4iNPJhJvdvgxQCeLXDSsUlZ1iidVwNsP79K/XA/0BPlPHUQTrDSH+
rzANyP9PVFdHKFLANgPRbz+vJgxQcV3N2OSvGEiSoJ832wSB+7pz5NrhLsFNSWM4pSCFcFZVjNpW
cwiAhilv8FcdEmJwTmYeNgZMPE/W1AUcdJgzrsyaCuVZP91XXn/tJ2YJPrXg9BRwEVRtfNWKpnC9
ykozmuJfgKkyR/TiJ4NLokR+aAcEDMO5HRRFMiL3XJMawWkAGYd+1wUjMQM5Usds/XWOBqNffe0h
sLXVl2ntRm2f2Ndud2br6FDiPSiFUq+jJRIMV2XSuhgR5r0rwwPSZzabcPoW8XNjIBdglrBvSfro
IcHJZ73f3VYbEjmypNBtjRFjBMzS8t5nzzFJMI7facAhQEeSZOfmTOENxSNBsyjysRcjCEfIvuXp
UmawhauIf7WqljSFwWt3T+95n5TYzzenwQFuBkEg0gNuENiO5w/dBkOQi1ZEJ9C9WzIWSQUHnV4A
9Qo3nI41AWTU8Z7/z09h8oznc9EsBzdionlxN0m45fd+17m9D5gCOBz7wUSDrslEUqx/H1cRs0wb
6RIYKBzD635QFAefuiDW7b/H/LmUewmFKVyt6m+WTDiQt4jpWWHAuNh8VogWFnFAU9pJ/LgDTs6T
VUB5aL7w2vFKXJfWbVNCnWBmzPrCJUq0KmhVIhRKt5WXpJpm8va/16ZIEn3VCAY4HwsIilN0c6TZ
hhTkrN4Ne5UZwzAY6ORZfhqSnna7dv/puITaQ0/DQ4NSyv6yCfGQaz9DuXLdDHb7wqbr6Ojw7DHG
c+kZ0qiCrPQ90fIiLDsn9PTcPIj/ts61QORcRzE+5t/nZE+XRwkpcn0+rhKb962OL6LBP7jcsRNX
/wVui+R9MPY0oRx9vq6kTsycYC4Esnvg/UfLxNYOSFXZwYgV4Hp6TweMdJM+7WHlJ0og73dMz/kw
F56P2SnYvQvSrmVD1HlHkhk7BQmH8lc7qLee4fQ2pyhVupj1nnG6Go931s46djrGoqb87M7xddIQ
dbC3hKQLOjPx0k9I/gKWGP29ZnvLDKzG/XTkofME31Paoo8H9lJkNS0R/Mgz3mC3oqqFQVWPGUuH
UjEK40zNN8iolNeAhT6bKRZUozVKryVvDYboxMvYs82FPgaJ8JM/qTDT6Xvk6THzxCOn2QvvUjcj
BzhCXxym6XsDSWdu0VRgWgtKv9EO7HFq+AUuG9oXmPdnXxun6RvtYpq/91ke93c6WoXsLpbjESy7
MiIMLb0gmUSHxIT8CeKPe0rkmm7KBsqV+8T9kBIqptC5hx7RB3YUnBLyJhX0onsYOtpbNPZEz3gi
CcK0biiErGurxWVGLY0VApxGMNRrFgTdDBqzumqe+sqj1VQJk+uA/MPxB4YQQPPeBJM7gEeovXRe
BuQO75jicmnYvkTofpzQHnCBLaPFGL9iB3vIffrGRVyeI4PVGB4giv4jK6OZS27Ydzni8ClRKPdi
V87MVWr5oOObCAE4m2vbNxidVYc+U0THEtJAoWjARdlM2XQMVHXvd7xOHJndMYApmjvyemlintJ7
VdIcW4tRU7oGcAQoqH6ECqj7fko6OXXnLSoFWB+xNsNufJw7SErpxbF1eIx9W5w6fn8xLG7VN8OM
rA+GGNaO6FIUe3E9b9iaI0VYrhoZZbFHY4hKG8BJqC4yHSGBisJCp4sbu6Ad8pIduiJKtNT3p+8J
6LFosof2HdsLXtaJLMKeWfPZlJRVn3I/cKGixhyK0IukoVsdXWww6/h94fJL2SJjnyCOrAASPyEz
KD+TKNomDdYtM9GXLFah/StkGj/1zghbIspgWk1r+lYxK8l6aIm9QIwD1Co0p/yWKfrfXwrR8WMN
lUDrCmGZuAXO5OAHRke6+kmbTSa/pzWpBLuY5AIij2ny4vPc2AF32onVwgLKGfLm+QS25BhCZ8Wd
SePqO/Tm0IPOarpL98xhU91guh7z9I6t1Txb+KUVj5cAJ+GaBRxMXsszFuMacC5kxDxaqkifsD4X
/N6o6TMKchMg3p860E/PlevBH1u5IAcuXgJiu77gms3syr7p6Z+2VKY9mWWANaQ9L5vCFdwVMzjk
CUg+uLKhBgBDz2+Fk/6dKR6GCTpb7jg+dZHvSo2oK9gA4BhumQ9VuhC8muOKAFuTaLEOTAv4w8Uc
l+58UduWLY/7IdDD4gu59H6Dj0hriZZ8evueK7SVX8J5eM/xJR2WNqZEq/Ik+1+t9pnRFtOlIqRf
HFTtdOOteaquo6mcoH/lRe+iOiRVwK2tUu7uy4S8p0GAJqH9p+cZ3OJk3rs2+gRfC929qyNTSXQx
7+SYhQaoKrHJGhGTyfkbusOvXFZYh2cZ1nVZcZocoLiw6N2z1iLiXDCQpQGDjk98KsyCm2iJVtX8
2rORsitd+7zU/Bj5K9DGIERkG31m9M+TgBCUQHlv+hvS4RBvCzv5TVNeGvKA4RwwKsvLK52Ee/Da
WqYfL3Xaw65FJybiW+ex7sbpYhpDHFYuQsikHq8ER25OyS5Hxaw984vR9el9BMkplhK0D3gl7ZQb
Hk0/ZztcDni9dFfbBYWK6lbMeuHZgKi51DG1g8PjlCtI6vP3yP/eaz0+uBjJAXvnjRmaFeiiudL2
CIfEZejyngWODy8jP26G/2PuPJrjRra0/V9mjw54s5jFB5Rj0YoURUobhCip4U3CA79+nizU9EjV
91LfjbgRM5tWy5BEAYnMc97zGqGhn3k97x8xP0G2wGOvynzDfMAI3akb/ozuTcKMJZsPy7NwI9k9
5EMuJHxf2HQrQTpU1IUr5tLDOOHfwTXgJZp1QRURjiOrfa0eBqeVbyVzL1l/NYJ/BLYl+/zzFN08
0WeQQKTOveirNtsy9ZGNyLrLK0xFmcv3E18OoRxLYD8tGFg1W1ufZFuXrtSKIaTBvV07RPh8C98g
ajN5qMeOBBLWs2bdzhlYKDohTFInhcIo08cftmKPfXgcJlO+ZX2jjXIriXt5IdJDgZNuZdJN2sI9
csqa5YkERxbTK4wWVh7IljUvnfH4m03wV16ZpWs6VGbTMVWLTuDvclPKcmsp0iK8W7czOAxJC0IG
TxPxpV5L+KXMXMGF5ydUq4tgO7+eqRuwcHkF378i/XJXhnHuSNKfgycqwupLUhk9Wbuk0ZjdOYQz
1/GHrsLXItmnWS83Mewz5W4SToVgx3TtxqAWpi6RwMGZfXNuNtsllLSZwWN+9BE5K/PL4xjrgOo7
Te3gyn6O1o6JA9HiwJmYF9jHYhpOzXbjyIYFV0J5IEbmLIuhugtrftr7n/dCtM0T4DA0PdjmuMq7
HvLtX4/Enjc8CpfEuKuAStWjanWJstE4g9MvXtrJvXhVI5eoy/mQBlI/Fs6ow6q7ja2kN8mohJOQ
HwYYS9EOlclUfREeJtU7odkt/xYQlE/2/mVfHuQaow16VA5QZI6QlC8O8sm1ubF1Ot7WkuruHBUe
JowLzDhgZCkcUKm/bj+dKE44oFHGOtD6FNof37+SC9ElN9BC2mOocPMlQdK5pOVrnHy9W6XDrWvH
8tUyQimCRoMqgYozjFad2BzAZlTwgz54JIa4Go3A+SJbtW1AKbTIgSgXl/y/RptnHojpAPAvT/wd
b8Eh8Lj2Hu9/gl+Fi/IDcHrpGBpiLoXl4KWnhNcTNhIaXX1bn5heRadCowm83KOorWN88H5n6vEr
ldXSWXMeT87jCeLqgvTv1yVXYGJd951b306RJXEQkt2jcQ4akU9jAv29YhvKXdyDXknxk5XJ+5/3
b0tex5jJhNtLHcmjcy6lpbQqUizp9DfsBLKQiUKo+XKz09hUYW7xFKjJZce3PgD2A7lZzr0ONzAY
iKinUC9sWuJVLbm2LDDcpkpaGleh99SaFt/lN9etXxSM8l2FMkU3hFJKtZ2LoR6C8tQqdTO/Hcuh
bn6MI1HAia+d+HuZO3EC6qc5UBYrveUEEO4yCKlCYXxHjc9FpygQ6YpxP/ztTXUvV5GtGzjOqjZu
W5Zu/81vKzS9Vi3UYbwlzolp0+HMAbRsnOW5acVAG482kbUdDaOsEhKQFG6+N3TyTF6PN3MGO6G2
EiGvkHqiJ+a5OKEJp6ppLUMTAmpknxsnyDEDgxMe1v25H0/VUJYbI5AOyNg6C/AUjWkGwhRVXYwr
ckpqzdiMdKb915mhJpsvmJnkPoQwP+3XLmnkqgytk0DkjAOjzKG3iltG+bLLb2uqmHxJHF3cnktW
69R9ObgZ0C3SFMuzq146gLau1pW62K1VTAplgMHwabQzrWMBjWvmsZw4e/W6zc6GdZqolbYc5aw9
dHM6UdYCRbEYEDFDGAFLwDrX03wpozp7yggy7H+sNKBwlZxDcDKWba3boxh3iQ1VXRw4zuGjMaam
soohH7PA7T6UexZUAk6ukCBg+15FShkC3ZUxXOF7plO4LW2wsggtSJ4i1b5bFlwzwiNLSjrIc1Ml
O13crCSVDmG4RytyLmOyMqSAwpRRCrhJDoCN8TuWutz1f5562wYOA4bDwzRdLFMvXxBIWLauEAF3
q7Dn8UYTXyInPfZMZqVMiLEAau/XN6VaWYF9DHwAoOjNstxpMtwf2/1/w4UrL7BfsDB0fBDNokQJ
sp5pi5bNePIbGtJzYkdPFdpv3vbLXZL3mx2KvhAZBNvl5baMNMKq4jxrb+oQoEQS5toJYzYTa7m0
9c8XDjWTLI0wmaaFlIVWlUe0OEEZFmuPRzEuVcejjUUvuzmij4EliqHnv1jyy4fUmsgNXkerZnm/
/wnkdvTL0yA9VnXQ8Ts0rion5K/bvKKYYERund3Ak20tsfEGjRobhryDesz39NRjBRSnad37P/hv
W5HUSCCUY2/XbReB668/GIWpggWRqV8LFx38G2MEPpse9pIAjS0sG9H7P+/C8Y/tTm7IrDjqWIB6
HLF//YGZ1eBjUznWjZl2ckgyiFi+/axxzwQ8mCohuoApkQFr1QzpL87M4aZpYuCtKkzkIXt+YvE8
r5O0tvzh1Y6zkB5qDvKPutSSMwVlVB1ALKClrth19shxQQJSpI4/arU0iz20U4fX7v3PePkwWYYU
ObanUStyDF2+WpMJhckumvYGroUcyaHBagwmGcxaySLLVblbCWORQoH3f/DlO40TmoMwWUVsSZHC
m/3rvVVQ+Ts0NfmN0XEEAD6gNpMzXF3eMuTSEuxYGn1irRsCNi60lJX+/v5lXBacDpWC5bCgOLj/
gezTAwFWoi4RN2ufxf+rPAqUGRKLgWpW6OkxPs1tJzuUlzZC167ewiIa27f3L+VyY3A4rUwqGKmN
wqL6UihtsGUl2Muq15kgjBj4kQZSlppdzDJP2poGacXlzdqRPIb3f/rfngd1m4uxJVYjtEnepSNb
FNrE2zZVe5yzGIn9oV96Kh0vZhaEvEPqs17P+wsqZxbtimu+fw2ndIqftxZXozOTUliwPNbkpTlb
BJqZTlU1XFfN0Fo3s+6oZbLFPtFTvtVxa5QwEkQmw1KMJh+yb0nqhfwGWCNLYmLlILCxT7ZTan0t
IoS1xKWtnXlUT6yuzu4lMtCSCZH+uX4mYhihtRAJA5h333gOrdGmxeVleOlqoRf1bhoMtf7We+BF
L2npyUOuPokhvFNBWZHUMH+uYUuOznYZSjqiJSH1jYWS9IO+qdy5c8YNAyfO3vfv1uXSZQfkLAH5
hB2Hguvy1Q0HZoAiK9LrgYztROqoE1UIiMz2RJr2yPCuIHXcbC1FBjImIpqBjQusnm5sveia/DcL
6HIncSkUUU+70qkMteoldWSspggrTDO+Xnu2lRdPdvhpXnfqQMYplGyP9+/C5aHgsli5EdpJLIYe
5mKPrmF9Kgrb+BG4J0E0JaKe+ufkqZ0iZ6O8+V05wlHH3vTTMkWkx5uCF6XBvuW6xuUyxQG0QQwn
yuPcEnnSHKoc187nJZrgRdQMdZx8YvAwRtWw1YHhqUDKfpF9x+CVsih2pt4WA5HaEOTLLTnIi5RI
YRbGBtxElVQcWKJxqcxQoqDo3sxtLHF3Ra/bBp9UUYMPM81uS/0eEaWc2621ZrZwt5pA8XDwfkZz
JuGLFeWBky3Hdc6KPKwDCmYtkj3QtiLki1Z0cSgwn5F5wlpPeeGqClCwt8LUQ6iyEa1CFeSB8oPE
sEn4RY0jeTKd9y29TLI08vHCVWIybCNJVXVNpARa0LV2k3xeIc61u9KViXP77AW1tKm8IDWHgMK8
ICa1nGM2R3MICc2DrXZ0BD1m/OFchp97CNuo5JghOelGNXKPyJvBgBAzG/xllsh+7U8kxpKXYCFr
3gzL7Ot5ZTAGdIBgSEDMM0xcIgJwCR8dFMV6iWaL0XGQzlgcz34IFyy8CtXMi/NtXEDG6baEzM/F
h2VcIvM79lPUP9ilSAmS287ouPelYOyS7M9cxb4El0WO4tWnDmYuAQlxW0Vvf2MnWAI/9ybzijyw
8gxU7gwOSGShIxNQw1zHTxwFVqmfWxBlNL+ceZehB60Ev1yPlOlg03QNA2lnVTI+jQvqDuXMOlq5
kevcAAabfFwTlBnu9jq/mU88pNmb5Q6KlFjP0cOIRSaltebEM8aIVw4QT1jGUBoFmbcQ80xdHJCm
I3/xqwleF2yQdbqtA4LxVUbbLyx/SABRixMtTbu6OZfoKUb6VfWw1CW0iP8m8ZkLswICjLgdq76N
uRRw+EoCKkLBgJZX0uhe3C5t7IcFAhjvTBcr8kg6MzDbBS5J0NmFnLLDNpJUwcRY5C+p3kvUKFN0
zjbmrwASQ8V4mz9aSWp4JXDzF4sRJ2Q/FNGA6qvCbbA1as7WMiSZYlhlZWceUjjrFtbLi+GMJBuv
Q+e1Jbdro8U/o1GbjN2379kinlcgtj0NKQsdc957D4FMvyNPYm43Yzj07Qa+hB1eZ7AxLTwVYEMc
GIpLXmnmGhJ6I98NSKOkS+Ey1y5lHaWfGZumO/bDvQ4DzkINFduReo9lJy1rVQIW/6lXpgSY13Ek
lLiW6qqxGrn95HMMZwIKiHz9HTOGxJEOHa8F1I8ZvyXsRNHpgVTrvPi6D5phkbQaNbgro6rStMU7
nIs3HMYYxkLQtV2I3GMzOveEIcumZYSGk/45htC92m1V2VkP/toZUX4FZ1UQeJS2gJv1xjanTOmo
NHqTcnuOXEIGbqNqoRn1m5W1B9daLjMlVya+sYLOnl/Oar+usdlaksaTQ9/U9MbEIeOOwCQRQLQg
SLwgjGE2IX/Zk8d35N7UH4DUiBdHr+t0cG0KQuWKzUo04BhnI1N7Tz6AVX2IwXKGXMATdmUakNNg
Z5PUeyINWatWFj9HIABbUa2wJgY+ak3s71aGmFI18vuZyFbeqg7mzid82TopBRxtOahb9bMrD7jk
NGExL6ZiWe33FaNqB5a4thkqvaN351wW0BbSjAEbbmrw2rztQKDcCOUBZETWcFHB84j1apIdsXmS
KQyx3Owz25U0g/UldfGZMy1Jcajz/CFe9ZXrbOs8/ljVhclJVNsRqqAex7nvRkbZJaXtcFwfPEYf
LYBNZMlhSJGiuoUOlqeEaDboqCbCVXmqoXno4fBN8/mCTBxW4816ZJzhXmdV6K6k//WUSxSkR88Q
ROTHiowTz32dkS+kc2WHwcrn7Ov6iEDM5NagJYYkGAF9TtDZiE2Jq7dVJsvGVHFrOedlG2nnC2/J
yos5D1GGVbU5r7slkr2h/FiB2Tvfam02h32uCnaEloagw6L1RAFdOQVKLyQGcb6Flj3SIIYD9CJ+
mmdLhkR/ws1EX+rLd4Z1Vb1XjDz3vI0ibGf5GEvHIzSkJ5pj4Q2yCYrcjj0EdbHUuHbGHC6vs4MZ
UOtbXs8+MUUkttg+ulRAmbQzsha9jeElIgCqlmhoNuNKyvc5yV4R5sneQpXmRhqeJjyjcZ1+Md2a
sztTr1SNuEaRttO8G1QdoeQ9rf9o3ht6Wqn362yJYGh5Kq/WR06GrG16WHIAHWbwNmk3qHEdS97/
Bms7fkHjzVJsT+9nZRkn7PB0r/R2ALZaRyzrszYwg7KPvJPyyFtXXn1i21Lt8qTqBu3I0WTUQcUd
I0yzXmsNl40/5zrFuszH9FgCaWeuRdwOfNwVaVsJMYURMxcFuCi4/hlOldXD/8NxkGtePSnY2bjW
la58ntpWuiULq/WsCNehOYw9h5O616FVyplj2eGcE5tmw2VX1SyVC32KJuEvsnMvkpMAfSXssjnJ
ls/Dk2p8biNT7r5qPMrp8joTPBPP7XWaWa0MYOLKobVomDiA9VV0pm92Y6el/ppUKawXHG46kzzo
tYpbMSLRK/JBTKe6KJt7XABvYNCEcIdhTvFFxTSjA0U1aVbsRfVE90GYTOp6JFcBApJwHxWK2+jB
Srtv60E2O2hh88bF/34cSEBeddZzSfePo1MdSq+5c/eO5JrHnbWaiVai6vp8S9XoxdYdB0QB5dpc
CC1ghutBlIC4zxgO0H6dvqYjcgjtOikbim1VJc30WR9sdgKEmyhed3YbaXN3A9ujg9q4As/nIxIs
QuIJmrd4YRIMTWFw3f6Z4Qj+IUHQDmoLOpaVAMdvYAZ0JwzNgrsP/abGHfnVWHjQjOxOy64sJm7Y
mWVx3tWzWc7bzoPcKCQ5wGf4Aa09MjuLBRIxjYetoU/U1Uqdnp6POA/PT2xEMFw80Q8JTsXynEGl
wpwRNYAEns4fgyggSVqN5lxKO8rVa0AxTSpdz2k8hjy2qcsV3NapRJPJzJDYtX0CEsaTtpzDWy6x
lXtmDUwLd2dNy3rLu6rOqwq7izwdDp6bMhMRZU97c95nEe0N9YsaUvNdmSRW1cPoG0gFmaGOi+Zx
CqCG4PQ9g+2Gnshtzz0NnIXwJCpd52OqTg9Qu2QZay1EJvM9iHKanrMTer1EFdOCFcdci8Fulhix
X1RpSczxlHQDfsXn02uIbYOFWMKc46YMI0jya4qh52kF2rJF8hZD/hVdghQqVbbitMnTxBbOzCFB
uSGFNiQai1ttVCW5cnA0HhVMek7UMzF5FaB7XSX1HueXcJ3+nSlRzJ351FLQXKhBR9XX7c6fjJNP
PsL1ow0hqUkQV9eJTTvmev5pKXpHvdaTTlIE7RMzgr24Tf88U/BhDMk9cHFzOS+kEeBY62tez6MV
R/JvzgsxPVkAZAhMmWgwGeFz1csgK311PQSZx7n6FKjoPOY3S00l23+uACefSy8Om+cz2aG1XMko
UuOirKKdwIom/4qDlHyOxWnqxPCR5X9eY2e4WV/kZCAvEtlGnPUfREbTOVh9x/60JLzkPOZ+1rmp
p3XlqhXrit2cNwLjVHmhKz3BsgTPf04IPOYyTj4cK0GDjppTwomW2H2qm7FEgo4/EvczjBOpwqew
lLBqutp+9jWw20FxmaFFATuean9o8JonMmOhGqzeXK02Faz3FP7VjKMvr7eS5FYXkTA8LNb3lVS4
yrKp4rvuqE1x/dUGI2jF5rztqqkke2pI4bj8xh6kUmqt2c7MQrfSMt5Z3io5skBul7EnKqbQmyt4
o8PwCa1BxeqkXBSMoLRTLXkmviAAYFGt56FqGR1fef4+tNVSjnRmfdDwsrcWSiZnHmfg68zF1ISa
htVhjhHkZ/AXKVLZTk7zqTaPM+g8qSM5pmvRVPPW84aeZXuDcvJ/E+tmAo+OguJqmKqC66wWJg8k
EJkCS19/ajzhPRY4w7AISmxFnY7Cm9L3Pkl1yty4J1FGjvQmSibGX7qoeFVxS+BEOqvIbAy++V0T
JXDeQsvD4C1w8Zl1G1rErkSqeSIOw/YA8klPzLizYkpDbo2u5tzioRZLp49CSbzJJudm6QeyM8p+
Yh9IlBra+dZeafh1pkpu+rq7WQ1IRBN0uYbR6jZrXeDKAEaT2t42MHiVa4puJfy+ahAXTA44KQuF
+RpKjJmNC9RSvuQrQDg5nGHXWMokZb1fDWlmsUjx1mqdkpGIZbZ7Hjy+CKBApwVqetgYc37AJWua
T1hY5eNyzBcGtNO2AesqnHsM2svI2lZhWw3tppHW4o+OrfAQ30fWLnwaGQsAztsWPs0GE32iFy7m
+T1yfSs0o/iIXQtGlsGCXB1wI6zkm9SUutwK5pZniPRyxYMIS5PV9vnzr1ZC3vpSnq7t35Bp+UvC
5W3yDci6+rP7NeryfzP5sq7a7itcue8/fo69ZMbEMATU/YR+W0xXsC57JwRTffztV5/jMF39D9NV
oYIwzoICpUlu7DkOk8xLhpBQtNjuzkGZ5zRMU/+DyFQXJMVxGIBxdX+lYZoaEZosCZxvIS3AttX+
lTTMi6mD/NSSn2To2PEQBmNcLLGm7ewm9EbnSleywzQOuwaxrkcKkL10110nDmUcXv10px5WmPbn
zDK0D7/Ct/xQD6owM1hCAHiDL/MsQAM7O4/wPQCu2BRVeewTMfC2N09zh77DIe8WS6+A8JvnBa/c
IKnqF4twPkiUb6mBKXeG48joRB+bZNwOdbpNw29FNaAQsRVaHpMguW2UWTBkvTRJSYzJmys3XlS/
LnQviMMUnwe2pzsMeo8GqOwVpJXlqcV6C4DKhLqOIotEs6qLD0zn+h0vYbXHSrXcIHFIg6SMctBR
e1bsYKpQZ8ZIr7aYau16xAa7MU7FhyrSxAGN4q2aiPuqDpzI06/hz1xxfn+dlvTJNiJY0HE4ohdO
qFG1oSNg0RqCSTrMFNF8hw3jnTdWbwZDhtuhDjcqyW5Zk9nPhUUAgdLusLz5lmZtm23q2MArpBV4
Q6HeI/WRuSHXtkUtBQS89OpdMqW3EfRgf1qUPZ0ZQTbDdR5qr33mDf6MBW6Sq9eIDYgzW/Br8HFT
O3oiDEK+ep/Ai9lQQNxUTvIAsWlnjPWnQa2YU84f9cj5ZnY9TY+6GcZIPcYoHvxKfzFpEe7GZCg2
Dt8sMbSFm+Nax3lx2jgYjbK8spIsMDEHUdRn3ervK7V3A6xPBWEP+XNjpQ8DWGEQjvbVqDvjTYqT
z21uGHPthwauEIo2FfdWJtQrLbLIuYC2Md61VXljqI0vRPvcI8RWmgIOds3caIyTpyhEpmMCNITb
Xu2sDYZs5Ikjj8nsKWE3D/fAxO7T5CTWVaROXxwyIQIMXks/TpxB+GWbkz9WEN3IC5p+KUUBn3AS
QUWQ1rbQXmoFbyI9jgNzeQPg9Kt8ustLL8BAgUXjhrc0owaiMPulaetNnJRPsKCd6zS045vaXDDC
UfT0kKnXDACjWzOx2n00uNpby9t53+Rd0ECO4Nl6eUFRZpsk0Q7XvSlVfu6Q3UW1dYtRYfOSad4A
X2OPV5eJc+Iktr3V+a1R3xJPe7BZFjlIGi2Kgy5BTPmmBSN8DGdJ8KtL4t7L7GbRDUo2z6v3s0ge
Jny3kNo60RZB515pB3SPMZ75CeQskW9o1PcQxP0e3Tetxc4o3+r6m2YoN1MxH0dH+c2868KRXO7Y
nkYYLDFWyA5gukqzyZ/MJAsrtNGu6/YV1JiNM1sb4mmRfZsBci5f7Z1d3qTSWg6Oa5X+ZvZ3MSs+
/WwEDzj8cGw4zmmQ+tPPtvuItFRT2FezKrZqpm2xHN/gmBlQUe5IjfzNZ3X+0c9zmOgwnybrxHDl
ROynn4dRI2TFpLOuKmYwUfwnkrirvNMftNKBHi9u8IfAuaN47irhj4Tc+FhY4dxbfCgHDYFmozzi
YAYBbOjZs7xpY7XuFe6J+E2ZakjWH7GJxNfV7JVICSDD3ZlZdAPi+jbnyH+QQfhVH32Iapka1M47
vY8UxN/21hbqhwKxsAEApg3ivvayZ3WyX+qK/msy2g6vdbzxdS0oJvGZeu4ptbS93mvPZhIdk1hs
NWM+FtYDYOAhrrvN3CUP0YJvgZ7u3K7akeh3kzDz9EmIwkDDs5N95JbHap4OkAy39fRWqk9URFsy
O7H4JUcZkEvJdrVo35bQAuNLuqtRaDOzsllFcffw/ml24US/rkL5TFRAOpu5/QWPAq/wJTNMYeFv
qz0u1jdh6ZuxesTIEtr+8Dl04x9R+4GD6WMCWkrg3Mrj+DdUYr+Ejf/fSBfXTlPyf15X/b/87UfT
ff25tlq/5FxMQZH5q3pCafRXerit/kGqn7QuNhzT0gic+p96yf3D442BOal7ZIbK+utfSA/nRf+l
eDExzXVgPZA/KrUpf5c6xb2rhwx09PvJnC19uBJhno/qp3boVSV3Lb8aet05RuFk4iHvlH30qba7
Jr1OWKTtc1EykD5YmkHYXW0MOntpFNkdr8mSm/G+S101V4nbJbX+oYV1vWzA8EZUqfNshd+sSCoO
UC7Z7RHhuRbvGLsshG0aYxbvsCBwja+1x7Z3NJK4C5lYRomTf8ZHQBmumTFgoXQcmzV+GDoB6u3u
yXJU3MbjQOZuEuLzIpJCYbcW5dYj1+IOc/6OzA4vyYmwrNtbco5iEj2j4kUvQuY5ZEinPt6S7i0B
HCpSlXjmZVX1ethTPmIE1VjVFXuwNQcEbu6Yj/UdkdCN92LNRvLYNlln7o3CYEqHyUR6jylTe8SH
Dcf0GjdOvY1bmbEzW1eWEbVP7rx8LYtieiLdk0jVGXuhUZvMI/N/Xn8jRACPQbg5oe6tqi8jQAEk
RKS8m3wh1DUSboYsm51an+ZHxRH9zhCybrCNxn2k9272dviahrNzNJVK1bed7cQP8RgaaEwx3dnA
3VbYhVD/30y4Q+5UFMXf8kS3GGzRZgV9aw7uTlQaPgehlWEjrPRb4J7GROtaepu+cF8KL26ui1lN
XyQ/2vE7BL2f8IjKclxTHK/HB7tfbipFI3MWZ1L69bzQW4yoFcSS7uB+KGot2zRJM251YPNd65JU
6xdO5dwAqChbXdjjHWPtKGiHUtG3OcfUcxGiVcqnpEIRU7RfzDjl7LeEnhznUJ0+arDqsYEYFEC6
jkl+ON5ZedJ9iRe3+OjhyPZUED21nxG1JHIMnjDyLaZr4uiMa43ZuQ/cl94npDJ9G2NiTphmOto9
2e3jUWUpQR2LrJu+VK1XZRHtwSAl4agXPTwuTdgTQ+JM3Yi2ju/1Mtev4tzKeUwdHUiUkBFv4ORl
dQSPJ+4PQ9jo0eKhCa+wlUNdG8Xdq217y/cZ8OMpGYgPj2bCD6gghX1TLnN7J1mtuwH6Af4RVLlH
K69jiS71LiFUblReJbjIfBorOyVoZsqvEqOGOQRTPlWRx1TlZw2eyI5Sc94o+jg8YPHh7LvCNZF/
CU3xcSfIDs4MzcjOK7MAclHLoHXs2a/RGd5iRVnsGW2MWCgZ7aZMixp6RNHs8OxXd2LgxO3N6JW3
K7zvDRxvcIvMjzjo4f9DJUOkY3/fAaMcdC1i1KrbNQhOaOs4youRThfh3TZBNkc1nJYbIJDqw6wl
8ZNOYlbmw8PNfNzBsi14WWEETAfVHWJj/RPysHSLCY3uL0sERymtZk7JOPmeMpV8pQVhbE+i77UX
l6bB+VqnVw1zrSu9CvEwRhpXbTHsMHxjUbRPoRVp7WHEnuwaUCP3tbYLe8ZOxX2WRPAKi4zgL+YM
1haAXYUm7Sz4eER9hlZDc8SmKsLBOuQhMz3fxSzdRRBNc9R1RAzn5t4UaX8/wbtAHemOt7heu1ul
asNvWej0gQnjdltakwqdGAchpAQ87G2iuqXua1bobSCp8l7PharDVu9SnpA5YViILWFla+ONorcG
aTCTDcmzX+JHZNfpDpuv5EBfxh6mFM13YA4WKp4et0B32ceMLvO1YybxfcqyugtK5IbkpKvafNN5
qbul6s6PphbXe8RF2qOSD164nVwS1zvNJLvIInU39PRp62ADS7jCYj92pqV+dZS+GnbU4hRVAllx
0HZ9fAeQ1eg7BB7FfsJTiUyJRj06mt7jqVGWJXEtpd1uHWyxdyiSIC4vREJDiyi+ZKM2HmJ1nB9Q
WMMXiJz4YGp97XHHU+WK9n6+sdp+ZnJWi48pduhfGqwhZP5gNF1L48wrzS4GNKegVUFjm+NuAdjm
bzKdsFSVMtKpf9Ra7DxjS5A8jGiqIrZ6N4r3U1zYhd9BrLqOTDPxQ06LndaX4wM+zrC7mUAQO1Ib
d1Sj1j7zRPwR3XyJ7TTDTUgbDkY1qjddYY/IkUKSRHlQ8L4TAALam3Aqk0GuIcwbaFTTfeaQR6dH
RNsR+VRJFxGXnSaeumKDQVweNKg38FHMK+Ooz4r3VNYjnDVS7h+zyQoNBIpm/Jl4Znf2u1HBijDX
dWcLv6XYMb1IfrCUBwshbt98JfTUuoNMwqkZtolxDTdg2Avd+dBpgMyBibPTtWCcAiWlG7SNGBoP
yxqSUmO/a9AUwNqoHlis99hwqlsUDxVgN+EjrbllnpbfYHFlb3i1GVoxIhgCG+T+kJJGGCBUaUAm
ikK5nTDri/xM6OrVImPPfbtuvCWwem181qfBqrfFTAzJgdBtw/Xp4odnOYF+GChX79M8E9oGbyVi
LgYt8mZO7Mj7woVA+Jpcy96ghV7+VEKYHmg79AZLxro9MkioNnE20eG1gER7JEXLSwU1dVMpMbsa
oxzg4t5JhmDoZ5PusuiJYCSKe7NkmXJT4bK+qZNW24kpcr/oiTlOvpebBQ5bA+o/dJUfCfboPyd5
WG6ilNrERzI6JDukA801lOxBC7I+qq9iopu5dST2sZeJ4WOaF9pn7Jab59Sr7A3dS30XqQQhbhaF
uUmXjomxxY3TeMJAeetEanUjkJUlvijKaNgOTN3ISDFLAt4ju94a7ti12RPyj8qu92ohm+k1C+Hf
ULf//yGov/yr/Y/q7mvxo/0/D7PqLrWzpyMm0eFae5oFNvjP24EHnT75B0PLbr76/p//Yf2jrz53
Bo73ByxyC7WlTnqBigLur0bBlc2BB55KACxcUvhIf/UNpv2HScCBgdTRluo5A3y0rfou/s//4K8g
QoOI6h7QKN/R+Vf6BsYfv/QNf7/0iz4xExh0aVEfH7N2Z48fkprAefMhJJ4mVz1f4510DiF+nl5i
EDDHdFMFbgydIM0/OkQsd9eNkfhedTTC49TrlHFHRdwOOsIVTGuy4jvp9bTmOzX5xrIHvvGCEdyr
c4j6mrSALczHR1NtX5gUBXmx+Dhc7MNU28bRDWt/61RHvb6bUyegEk5j92soawelxhnYhsQ9+YYT
72rbYWP4VIQ5RtcPWYskNN7o5uKL/i0vwca47iXVdwjIngxxpcbbugSl0vaiv6/Tm5y+3hCHyTvM
KkmG2qGMfpgiD1zrk4jqrdZafr+AP9mPiq1caUIX30OvWoIcL+jPFhkcUJc+485Dzpg4qilWaZr2
aRIYrlSPYsLb3npFF9Jus2ixPmAyT54OTBLUoLhTY4Q2mJtECbf0dxiE2C+F4infMRCIHvuqOtr1
VRel+zya9/W0tbynvl30z1MtZl8HkE4TSYSbx8+WZ2Bz2hmfas27Vaex9ieoDFtE5ssRYTwpFLGy
S8igc/reL8p+A0dkQ+rDLjLvMXPYdOYmVq1tZt6hvsbQIQus+VscdtsS6riXQGOEL4mZ3+sAhKiW
ry3uaMhAts1yneXZxqB4cYZxWzs4KnnVbRw+lN3nWTU5Ez9YXnHM0uaGM31f5t1hscis7IHsH8vm
mzUoz3oLjlMIzjpcyvprBVll6ahbklcoDMRGZJ/LZt6EfReITn1pMaUdx+IQmsynteFTAlmEAMKg
Go7GdDdrb2505+Viayq3IwHTnL1bNeFxzxtV3BG8szNTzG3bG2atyJGqrStIXaodf8bY1ag/T33y
olsfTHcIUu85Lo8thW1ZXxGN4afJkzGauPHAPI3xgTnge+/b+NF492OBxwNttnKfeY8E1x065zox
eQWiWyOzdk6i4+kGTksadpY/UHraw3XSAfimy1YsfaCUnu+mw8bVyoNBeaJC7+4MIPcRqi2PhGlo
QCSJny713iX/iTFyYLn3hkIACOLFEkfk0g1gFgUGWHVS5bcDHlxA207hEiP6JyM6PyE1K49uG7Kk
+kXfmOadVX6vqRK92fMdK1gcyC98CE5bmrAvbldvynjcZEl6Y85PeMhz6B4zxo9Cfe0m7rLNt7aj
bbJAYR/osjvA34rpuR9n33N14pQcC25QUwWxeMWJaduV2S62r0VDaYlDTh+IbEEwGOO7+7AM/SbE
kqJM/LnSt0a2t4sfSQ8oLRKMJ46is/0x3qUPbfHSTK/xSK5A4BafEX3uamOvEhk+HaqlwNvuOGg4
gCg3eZRIt559gqd3BiIXWAo7VS6fBMlW+QHR7wYb2J1VPsLdpzTblFoOP/bo8Bly561r4k1hbzH9
ZpgSKMsUlCx5hBKTsSudLNBDVFyh7/C/zXzsyOGZB22dS/0bDuT/PSDtnw8rgZ8s1WUMiNoDzs17
p+it9fGXUxRM629f/T+nqAHA5WA+Stqn/V/cncl229bapu+lxj+80DeDGhQAAuxFSVQ7wZJsCX3f
4+rrQXJckZNzzlqpYWIldmRSokhi72+/7drF+y+ukv1VFQG6xTXXQKF1E4TtJ1mpfAP4xKOPtwHX
O/6pPzZR/orPi5aEn/b3XflvgG+/TQdfjR9/euSq+ifIv21VZUrnbtmN5rmvO7sydpCFp3B0ldBt
BE8W/UTdNMbDqNk43zljy+LLuB/3cXAZOAM8K/FxaNHLwnbZWYOAh3AQ7p1QRoA5o95xv0l6NPvc
zmf72Zi8/oHkwMwzib1OD8Z7PnOs4uI1LiwugbkJs8MkOI22yzz6R3yp3iiWl5LJ7tB98mB1oAwn
KrT5g7I13mPCXpxstttn4YHrvYcw9HUJ7+JzaPpEQrVkxrvIudXaDRWH29YWKaPb2spsfOdi6hkb
MXSlW7r97MXv9sU28EToSlc7yb1tnKTbYVPlfCW+THxM1U27DvmHFj9J44nSsa1O/XfuuyrGY3b2
zaB6tcsjtFMPtGsc+I66n90mNFFJpVOldnZLGJgsb9i5O36m1GFKppyt3JnZVdHBp7byIdl0qDPu
S6J6U6c7Db9TLf/Q65J8cLxX/FdVRVVlCP3P0+3RvP/zdfmXe/9xXTIsmyoHHkX69apEs4AXnLPo
X69KmZoTHa8UQhJ8hV8gceWbDJQIlv2bXQwD6t8abbW/klO4w9mDiJKF0dfUle//Qk7Fcj/GJD+J
O0sP8A7MTrnsAnV0pRtRa52s84mZv6SS3b2qt0rnq7dUWRm7hdTv4LVvCKZ4WqCm5A892WZHPiHO
ziR43XP42HLwpCK7t9OUMejIWDrNl86Di95HilNvKgvAmd8DzF+uoKz/v751JZS/m6mmuOzU77Xp
rM+7zNjVyTYPNoDkvjxvm2cCRqPduOfSl2+VG75TdmTYqxSHvX+HAl+MHHLSutIOz5OCltBleNAU
RzZQzjvWd4kuNsK+0wcpcuvsSev9IdqMgA2LY/pkvemRM7j9BgybqJ1du4nfJK7HkXBNF+yfYEWN
mBtARn+qSM3di2TKEuYPKqT09mDZyEUzd+HyxWh0LI7BKdvlj8ZNAz3fgMDcCYps1/PrpG5MRI2P
DJ4BHbcRsKljvrJ28bXNE+A2gxJCu/CuzX0tdNc+tZvgtfycntPH8M24YQbgINKjybbLx/EzuJWe
k6twE96JnwMg75GT+lvgF9fJJYf1Mb3LLvldc63PsI07+bG+k47Nj2k37bpLcxnPytHw+nPHn/q7
+DDtmIK9abdc6RrbNZf+TjlOu/igHNfbpdtl197plK3pm5z0r9HPEKGxx4eXCtG9HnpDs8HVYU5b
kq9lxVMXnw/rMFmv5bQJmRQQOq0To63RY/42VwcKnvvJ7aizWBwmpfrO8gYew3CZfliH9BA9JzDV
rJNP2hNYbdV6E3YpGjfoHSRL+zEvx5shnjbtMb6Wx/yomedJLu3IxALXnuhQlRZAyTS0teVFN0+1
FWzph73PSBIGfRHb2h7K8zBvhFvU5PQTE8LLXPdozJsW4I3SVk9XHHO658MAee7m155X0/R//2jC
dtebfgN2zqth2Km2KYIzSggtPA2z6ja5Gz0SEKlVzrRv3SG2/BbxW/ki7Y+KdjBDl9pgukLLY6AH
T0pVbCMTjgkJs4RcGumLH6/7wWOznIa9FCH22ejvM2IIotLf5e2kchRnLfuHLtvQ+KKGOHjlEPX/
vmyfdf/Py/Zf7v2vZduUvhHZYhlgrpaicDT8ov2SvvGtTMOgEZQ5Bv3g13mKrQOdEx+AJebq5P0J
SsiQmZKug6JAchK3o/2tlfvfyAp+eejr5PZ15S5RgGh0Q2m7yngbKundwPxV5j8WixVneSk1W0kG
ME6ERPlwaLxquCdv7QSfZssnLYgvZJQTw6BfqkbZg3o6XfgWNO+oyFwySflFJKi074GCw7pwkj18
TeNrcn7qomWXxoEtRJCdgxtREoJdqn2RFX/UX7LCET+KyM7NTSBs89LBjJowQVmH5Gke92HiNtqe
TBY/QaePjvpYjyxz9s6iV2fYLIGz2kanHzFJWbjL6Cn44SnHwKRn9khobKFyuDiHeCb6vcXstwBz
7xaXtW1iJVWvKab7zSzcx5YzLU8JalGRZeWUvmrUexWEzqIjQykhjqzxI9ehXSLHCe2qpDvLRscm
VRsKilXSxThbul2GM2RbLG4A4I1Os1j/m8SeuVtvEkRMVr4JkE3cF15SyZMT1zqb7E38tdQeaNhC
SnWK7mkteFdahww6Upv7D6XcybiahRczpsBPd3oWHwx71VFRt8V9lzrKbf/Qa65B+/ErKGqUeO0J
bRqj6AKIcJDKHfeqKZcuHaRB9Uo2vHMLF3QJQUu0zV/7B+UdTR1dvqlxUYy9LnsSUym/KU/KU347
qjbNCPWewjoKjWPrmOk+NzbHbTs5nWmn2yaIiQt4K6s7xXhVDlq2NiPB0yxn6zVeLlBhdqkEl+iR
0pZb8vVukxIbNjSTknRutG5NRt2Suz1eIzGaqA+p3ozhZgR8pgoBUhHqqNzNSWUTJGvXwgsT/LjN
b8SD2tlIWxLqDg+V7sT3SKO50Vs1OQNNQwjEkx80ne2LiR66iNmXX8KLuA2GS7RX34vQwblMg2cy
AcTgaooB1oDOHB6DyPPJGxOF1zuYQjc5Unoo5XdWz4ljAV9afqr8ju89bmaQvW2NieWhXY7rDbj9
Bw0B0wedYKF0Jz8Fd91DJTy66rvGyTpmLq+8ih6Pys5eF92RCUE+6PlpKp3uIb9BYmKeaURn7S7v
dd6EDpKjxk/2suWJ20y9Qxzjzft4vqnWzDy/Nm10Z9vog+C/4i7bj9n1ybT54e2ImFjK3E4gUnzP
zyEj9cbVv3efs1ceEQD2vKU6PztgqAsvkt8HV562ufGFfSx+H4X+n7tTAEBLCM7WdVk0+V3kgPyf
B/yLuP1lp/h39/454JvfMC5zeobhpwdYln6Br1VFRiurcc5nX1A49P48eRvf1jIiDuvrzvX7ofzn
TqF9I1qG2EGRgXz9y78lE9aMdSf4ErmwPnRJ4jDBmVyjK/nPJ29Z0CecdUuwE6tC36UKoVONU2UK
NqB+id1lzIr+gjt7EG7xgsSpm/ddfDv3lXAh01GmeGtRbvSwGJ1Mb7PqZMnMTj1qgLtBbgNm6m5C
7kiwNqGtKwZblslTN5tWgZI30xfHKpLUOjSYt+CozaB7UUOcOj86iK+INoNTEmixeCrTfkanHxd3
ZRzDevXRiLWEZ4lpeKm0H0QyGe6EPI7jEUrLxNrVCtCVpIT1I1V9tPRRSEvbuz4a/DnIa6rlGpJY
zwRMrOeFdKhP1vAcB+FgjykKhzx8sMzKDfIR1IoAEi3YDET9HOV8Ha0CRsFOifw4rVQHu+zAj6H/
WIlIZ57CwREntLERQTzfF2028M0ExlVHY1fZPbG7PiufscWlrHzvgqQkzV2t7tVsbp5iq4zhgFNq
XYVuPk/w39t+mAfQ0pkhb+nyTd43wlHPerwSDdbimN6uXlWa/ZSyPxLgMrrtGA09Z3ueIvzsCbYr
K+8f56IMoBmIYAMBsZIHHFIfU5QVZwTd3U5MBCt1BJ0HSxrBeG5Eq3RJoJeAJ6f6u2UGrLRNNFyn
fOLVqsZ5r6tNlANfyEZoy5YQen0lP5QaD5HkhNlrZ0H0Ei3sbnsK+CAppNI8IagkJnucc/PeqHDs
4Zyim3Ffq6GUcUzKcD+izjJzuzFDBYkyMSCbIrai6lmmwVC44cQsWFuY/UDb16ZmuXVHvdssNSD7
lTTAT89qWL/EooxQmWb7AUpkzk7LErwaI1n3fCmnHSSr9ZYJRfdE9SqNOIUJ99rKyBbGAP2PWSUV
g3S4x7RE6SShvGwbUU6+QiEXB6KqJI9I91DwQFOmO2URVfleiWRAzKrdDIXmVWGuvua1Lrv4jCyO
uIVp62r+fca1InV0q0VESmC+MSBWJ0ml4mdCjitbtE5wDHmRxIzzA5FFNr0/t9Cc/lKZ84dcD4oz
TXrFCUSpDkQME0ihy9ZTEYiXRUIlhLXRam1VgaiJkfEQHKEgK4E74BqmXrOIJVchTcsRki7xIDZa
T25Efjq5rSYi1I3YL4Vu2dNXW9xGmhDx9jJ7JEhwLSFtjfBbFnKLbdv0kTfQsKsnXXhWNeFKrh1H
tjkL3FkwSDIQK4RtS/6hFN2pWGRwsWx5k6z5U0DNrNSmbEfjIsBCjZxn5/i+0gavy8mxMClxQoH+
xIPZ6gKiDn3WBOxS2lHJKEupsiuJGYjU9Kdkjp1KVi9yxmmxD4fQJspoJystUvPpNCKqstHO8410
eBaj63JclBw3iVVg4GqTahPnET9ZOh+LdFQ8JeT1Q25DJ2/htqL61kzjKxVbbq2bqJgCuK3ho45J
8BCS3I46pbmYBbqwWmgRJ2TmQJZS2QHyk6mDW25EvjNQ8uvkAtJeSm1c+vKcsqpuoO6JfBVO4ozU
xtDxJCtEuhBU6+ZdCqWnyPKxzWWm0ai4N1ZcXK/RXrfItAmoh9ZeAupbCCQJ8I+GkQJUqvAtBWk+
9+2A84Dmm2ZKb/DuX+aMt3TZ5bA9S+1mqS4xHJhk7YfdES0XvI15HwqULXXxIYysnWBYG0wDFJsK
eumMs+XqQXkYyxz+z6J4IfiU8uAzkvAxrG4rLHrGvTTCJlaqP5bKBhvCRm96T9CxlnXIxow1dd18
CjDo+iGpqYk9qK2FKlgfNlPCPGrGAkWlcfLcLcxzco++aCiR/xsDDRUlOQYo9Xsuy3KSdwGm/jNl
ufvWWMyaJvBZ9/Oh3s9jkJxzrIbztlRyXmMyKXF5GFJeXAaa6l255mRAAaS5R5hyIRP0KBq83ClG
fsrsovCgkVtFkrSc3+ssWAA8lgfoVdjwJRu89lQbCsv3jgiZ+znqtI8CFyT0klaHKhoLlvNFDekz
+p9JE3qpV/NwT/ChLNt5zNv+TLdcqLAaUwEKCK0Z435Q69h8Shoc2VCQIUNlp2kBFpW+mDeS2q2E
WPyeJrruCCoViOiPHnIx3uHjjDdDYHpIwjZhre5jLXprMnXDe4ZciaaDk0JWFMVeJbC01LV0jcXF
Uxv5aZC/69JC5zEAUoWCRE7YNRYwnEA6FP24RX67Q2ItE9k6T5wp6rMYlnvqx3zLGMeNMmZ3WqkG
TqxmecVSUNVHDXGK6uZFZNxTMK9q3/9nlhKSsFOYcESPuHNX60S0yRCUD0bltla6m+fYU4TwolQr
OG9wIbUWpdjNPjEDfB9ask1g1kroKBPKECHsy1wisEze60bZ0Ly5bcMJbrgbHZ2ftFTmYsvMRc9V
rRlo3ZsWxEe5FFimmw79HLxcADGK4QEYav4kyr7DvWJuzUg6RGhPSIyI3aLuz6ImX2Qow7ChhHyl
ES3pPHQ4Jwa66ymX6u1wFta9irgpFTUWvpzGpPDejFyrQeWnQ4SCKN2mYk4mgHHIFf2qEJpuzzX4
WwOMcBSXiu8rfkSsIblePkqkezKtzwea4WAFJ+2U1/EDVdEb1QpIShvifQbr2WTYVnTMVGMC+4Eg
PoXghICO6+xtWllp/FYLaVkw1dLKWdeQ1wAW0O5F6zUKKBMpVoBYRpu8imb1uqTFiUadzKSe1XzK
MrS13cqh55gEijOmdu3WXJl2qNxnTlUy5iVBlB5T0FMM0bKtrmR9ZVXRi7US+FNY1D/QK4tY4Ysr
9Svo9jlVDZboCXnqKUlxlPvYR1z1GkfFm062HYt17dFAKNth2XkZdnokSuitFskz5e/I3fZdRzB/
NG9CobjUJSt7wlAkDzLozT8Vx2KUgSIjuFslr5VKMYD6/3w6OYj/55fTCSLYv9z75+lEBXZiJAau
kiyyP1e+8ScvqH/Tdel38Qxo1P87mWjfyGdj45FN2VgpwS8YFl+MhyhDF/x/CPLllfL7ejABWOMc
xkMgIYaTiQXN8RXCUopKIWY96Vk1KPC2RyYVFAzG5AYp7R/EZi1OKpXRLUrdLScRLnsD/UjbNXsM
5Js2Dhsvmfpr1A0MlUycfp8r4Lkx5Ty3WTJnQFCCdJa7Wnv68mwjqpjDsvjqg1T/7O/91xOOMxT6
lKIijmi/PHRy0KjZ7EYkD7jFgqIhhKcHbhM0p+xYOGg8hcRcQ1um+F0jdumuY+7jCMHy0XVWAUYu
oyxWVLxjhKWk42JX5A77ltSbD1Hfj0d5lu9kKmou9BQiNO9n6vFICgIcRxIYKoqARGPIHdSnC0SD
ImjrONG4WbLUzT6tp5SgkjTSHxRlwdU/polvFYPfk4VxkPUOnYpMogEuTAQQGkntn/QwNdcR4cyp
qar6ezcXyqkUNT/KRzAHldMgpKuZ2kZCivVmJmFvEwky0wCRTs8ozIMr7AxAT/k6JLF8h/8gIzqR
0XpTodhxStolSNyWK5fwf5kaB0E/1zTmPjQ0nHBsHHhAFYp4hJnKXdQhWsYg3m5TqzTYABCTBDLd
c06GBNNXIhIi0F3PVAp1ImgkVsJnEiMDBkt1J88W8NZsFGcal4fme1QH3do2/JiD/vW1RtPOjDXe
zklNuXZjJu1IctLflBFPNpvL1BLDi8nUjH9Q/Fr7gjDGLzqdJUy4uun2dX2XEHZuEzCk+n0USFsx
RD1s6pBXVAT1t9TkCWS/mOZLK2sF+kS5C9+loKi3pow301xG8zWCE7SzZRGPSZtO2zwhxY33zvwU
x5QB1thCcChENxEtWs9iaRkvCkr8d6XMroMwX8NlGeEjCk+FXB5NtdWpE6xNhxir9E4eIY7IIRQ3
USrVe2ISNSYJy3CMBMKpQDi+7WTiPTfFoBcfKJLhD8iwOeO1H2JnFCRqTaSyo4BFjAmxqlcnRFBH
OwG99EPf9LwDgbhxqRIWlZM4tA+6aLDDqGeobDDUJUQ+vdP9uaRuavUDYNxI2YwtIT+2mHMWkVZa
efANo9acUIxcQQPxHNTyoxkHGHUONHvCHGdXyrPwoGi14luJ5ReK4jWzuZCdAEYbxstqZuOfFvNE
wFw56YR9tH1dKHY7teJtZ6I77TRhvay0+Fr0RG3ZcxRLwNME7XyuMVguumv5RDM6SUyxxZtiPqEU
Y7eUGLnHLDqNk9keZlx4iIhMmPK5GXeT1hd2kFWVawBc9qWJA7ktTiK1gS6RQxPtBka+qfMouA0I
uhrsOrKAI4Dqc/g9xdhmeuQXiyGQ66fKl37BemAT6ZMkW6VdlfwVl8wLcezxOz1w78FkaD7tO7tM
qK0fSFuL/aBP1R6XYUFLWNI7eRJeqwL1PAXffKalShbfHlMNZlRtJjCCwz8gqJWBY4uWOJ7R4PW3
Mg3IGxN58RUJ/L4ygVx1HAoRDCWqCh0ur8s0pFJJMVwlBRke/WLA7z1i/0DeDLgG0JJl2jzjmeJ1
XbKGoc4iYiI0kEwMRqTfJOC+QOEyYqNFSJfnBaER4lyZhb61hHgLdiTsOL4MT1GZmyJu1iYlSKcs
73sL/H4MG8EVq+7IXPNM2I/ptfWsgaSQxfFjshAm4nQgUw81dPdIJ0QEEVj2uldgJPogUEzdTUE2
fw6gYpdQ4tVJhLHeKrOhOmBM2oYu4Pw7EMSNSVOy03axT+79G+6ZpyS3nmhj9AaWSZcGgac6SlXX
UJMHIsdNRH51x6lgDDhcdlLBIq8PKtwLL2TvE0EhMk5VnGiF3CECEV9zoCi2XqKNKgKj2mRGlA0e
e+K864a6qE6cJ+S9aS3idsjK8NUg+tONKGu7EmMKv21ECbmXtbRH3w91yAnfj2IF9UodNRuqMIad
YE7r9Bh2u1wUEkhDdVwUtzLTR9I/E0jW8WRWi9vp2gorpx3H4FhR3cDQXuYiPtbadK0DgLhtNQfC
Ux+XzZumhiZQAdFlx4YcUVTvQqV8zw2scXautVXo5+QnHeigLY9j06R+1I7dTRQpu2hCJkdhKsCG
SHyeKXCOmY2Qkmje4UTcIn4R9NtFVww/a7OXKW6Hm56CAvR0SuuLdE7ROPE0E0e1EUQYm6IxvpPD
M9uAPy/EqHQHclP3lml6hKx/YJ9t7ElId1Sm6YZfqwtOrERf4l1fhulbJMXTFgMb7nxllyjqJhgi
le4i6Tu1kQ9CaX5XYt3Tg8n0MY6tGj2M5tLUk5jah5r0IFeGTxAsT1simD1udGW4tJEItK9QhfkP
xtJXMRfjmsHYJsvWypN+mZ/ct+7tX8rvVdj+v//XWf/TtPpv7v2FdcWZyUS1kpsEa/zCupJZi9Ab
d4Lym8Ltj4mVMA6JCdiS+SA10/giBYd1ZaZeHyrBgAyufwtLxyX+68j65x/c+lPoBm5AHCsM8Dvz
ZL7ODgoyL7fbfNOHyybMP3tEB0Oz1RE5sgsDA8ofGTCKWjnxo1ZHkKoE1NTAL07hVStWxRqS3ggL
HaWePvtwdrl2H863wl3W3WNakqN9272K8FMyJj+w6XRjSY5aHTkSxtl5Rsipfq9pW8vaTTfeK2Xt
khIJc9h3rwHMT4DiMnVYd+mdJ+CwYrstHajHEkqsDogx0pkNkfP4kH55HLsZDJGYdQCrzJMQq+Vh
URwlIu3CV1UEwfy7KuTYXFgRUcGmsJA3VvbxXaTbPFJPKTGsbfQoNY6eEWZEjfRd110k5MUKojS6
gZ1AwXn3OTduS/5YCRkbiLZAo7PKc/DaTadadOPWz/KnGhXIcl+ZbnoRm+ukTE56oZHOH0qWgMGV
YMVk16jOy4IzEIX4UV4OycEx3oB1KpVn3ounH8rIKZg0ko2Z77YFgCE5Ds2xdyJ9m0NC19peiN0J
jeGTbCE1tgE5s9KxhG1mEnFqLx9QtMPyEon+mL0M02YG5mWKtEwv4oUMyr0g/BiR8D40iGjhA7YL
4KvMdInoTgRXFcfFh/TTt8lBQQ4SVHbsLOGnQKAcul9Uz4915SoPywmlj2ivlop/6vmXYgz0sKQl
kYegYBz/r+aSs3r+9fz7b+79c0URv5k6fhVIBU2UrN8ouJ8ZPtI3bCOYSwjLX43nK3H3k51TYecU
BBwcj6HwOZj/oeNQvyHLMyhKQolL9wPqj7+hizX+uqDIhi6rVGSseToIEFlwvgjwzNjMjSUwTU4x
E0LQvld6X5qbxjcHA2OEHuA8G8g6GQgAc3BeUh25JZ6+AcgbRtLT0S5oaVs+VMaoPIhaek8CP9Xx
9TJV23rUt31Hm0ZD1waVKW4aRJ6i9XYwlW7M+xYw1OekcVymjjG7WWxNhCsupPxazZ1bDtWmr7O9
ZDwty/ydGXU8ZUFb3dEwEd0WFkdMzI7itlHjCnc4Ogr5hDJG8aXAan9kHUfLSTFZ7KxYdFNh3liT
FjukaHLLWrqJyDwhgjba48kGrG7uWmKByHiiEDlz6rJxDeFxEYIdLAji/S7gOG8UqjdKH8ocWRKj
zASkSC5l+c+9bGSLMCkERTyrvH8Ba/7rRnyQANC+erL+zb1/wkaAQKIG3cm7n5oaNtc/YCPtm05W
JGyyZJlkKn29bLRvKnumTliBCCT927v5D1JbNqzfWntMWfq7G7G+6lJ/hY6+/tya+CfdqjIahEhF
UrWDp6xjj2Y24Map8Vv52KQNChFBR0sZErK29K4KLkwE0HponAl9ApQd9qrcH7KeZu7ixghfkuI+
l3C+MJqmO97sviWan8bYiq4Zjrd5b8I1yo+LMaHBaI/odjO0imbpj/X4PsarLMRgCzLvA5GmSviC
erEwlZS3a3xdlQSUNv92SPJH60Fc2t3qwIX7Nhd/VvPUkShX3IxC7U/JjGSpmMhaGod7rc3vgwY1
SbPwecD8EwTPrqorGa3KmBQns9fv22bKnXZSpOSfexUwlekgJvgU1urDtZTnv42jR/Mvm8df7v3z
KrC+mVxTxLiR9IYGcEVJf4Kn/BVbAECtJqLGJoTtj80DjbZGboFJjqXCBfTVmbjKt9dLFm+irDI3
q39n8yAx8dfL4E8/OHvcr7uH1lmCkkZgYDIWm/FtIq/J0XBr7/PWFmCYc+Ywm0/UpSsyfVpuprrp
u7mPXsw9Yts2dvjACMgNm2u3zaajdp4Lx8h3oXwqqY7I76As+QLcTF7Wj2JwuOMy2OYe7nX9dL9N
SgSsO7Hf4cc3Ns1WEt+Sp+wpSU9oK6Ae9KtOwtm5jc9kxWcBjKHdze+h6vK/hOvijLg0B+2s3ZnC
zsLEdh0IC5ALBk96uY/GOUpvK2mzAlMhlchOVjMEulLvEZc4GxtZOVfdGV0GadTY/mjTGnyLCz4M
/NnaoYh8tPbtFWNldRY+KVpHTbZsAju/pJE/ZNuwPUUF8rsbTvv4061PFhLVA6Uo7pbN8sgttNoB
GmPSfBSheia3vEIa74y962z3zoOwtz7HbvPgPDhQ3Z55aPGtPWXRbql3RecP0lFv7kqOqZD9xKN0
vll7NFtnkptij9uGnz3kvTvfqhOpCCelwYX4YOjUejjI45UXYqNEAB2kbpIjQ6eh4UhjlOkGuh0M
m//oix4Hlc7Bbt2FNGwM/+2iv0iXX7Y+rpy/3PuPix6LlIpiioYgnYPlF8bE+saeKCP1+m3wW90c
PwdG7Rv6YyRIHIkN9sT14Ppz51O/IeUCjmAl+X0E/TvXPIfrv1zzvz5yvtPXiVGN6TKDrVMwOqBH
AGzHBK+z6ZBX2BDsJsx0YW8VOf/UmlJ5bANz9sSKK7uaZM2ZdRhUMdF4S8VuLK5xOrli9yN2ibDM
u+0QKdY5sV5DQcAOYVh7unBVVy6x9PfjDtlB5izSu6yHu7nInkNF9iZTuoQl1RWl5QBd854k5Ngw
nYSDXq0qPzSUvhWTXtPLxNPNp9aEzC1cup/3RnetO6v2oyStN3TjsTsH3qxHWL9IeES/KaaPZXtG
VeCaQSJ6pa6dCs24m8fyKuavRWVtJ/ZCyueQVJrTTqsor4nqTRiKDzkp1+kahDnnN6H1GYVIaxXE
adq0E9X8QWswgrSECtO+l5U6c3fqh3q/Vu64oyS5+Syd1RatxSkPn1PlVuk9CxnKrN7oBv6vrVID
WfFsR+hGzci0WzH86LTxUmrZtLe0AR3mQp3QTd3CgMgGt8wQUWUscZATZE06PNt2Ao2dKYPb4b1u
yv08Wc+F0vjpKJP5iM5M171u+BjhtoMpdAjaB4geCGPE7pkduhrdmvyQG7sC4QwNX6izFKfnuyvv
o1G9TpCwkPYE/5ROY62tBeiUOxFRXP7YqcKmnDIv4XWy6KivsmGXFBlwdHg2wvomVz8WGN9Ohqc1
C2MzatO2InoxpCYkNqjnmvOTluAVJfyDcEVkaVYTu3I2HYzImP2kLp+SLjhH0XzoI9PP84SUbHNT
lGsqB0D9fNOb1VlspPdyFuNNRy+Wu8BZeUYifnZNd0NJ4FmtjQOYydUSm9pJP5FUeBmJ/KOU74Nc
vU/VkzQXV8ny4br9IIxukR05FuExJPMfA6XCLWLKsNWQBFk4Tl5MIef9bCoa9GL0nCbt7BpNeinS
UoU7W1MvCdQXm+McqrNjhSUa7meLeJuqNcGHW7uJq3QBLMiVo1qQF1lnpPQhCB+E1knM9gPtD98y
on1VEI7jWL9JZXlG8OLQ5vFuoGdhXF3VFgMadu2uz8BJeyCWqbxP02ZbIYexlDAgGo/Qv2SicjXb
GvmTgkJ0WwIXpEPXb+QG7lPQG/j32VvadkNfywPlvXu14CkGdMhSLEkhsuHQxDxI51sixu//ZFRB
UTnd67KicfpA//Xf9oijeveXPeLP9/5jj6DcGk8fdlyYcmXlyP8YDFnmDeBLAAK6Dtc0i5+bhPoN
oIIgPJW6RElD//t1kyDGAjZ8zaaT2Ub+Fk7JfvRvdomvj91Y//4LrpD2Ktk9c6Lv6OG2oaCcod1E
BlhA3cMR1Bz4jRvqendkUa6/jpr6yoJNGGPwI7iqFwMGLn0u69dOekuFfk9832lQIGEKQtFkgirr
zK+NTXAtnoqndXQzzipDnHHuDvrOuOsO5m44WHfDIT2lD+YuPwnn6Ea4i27IBX6KbpL78Da5l56S
G+VJ2qa3xU1xTwp/itVWO3DZbytv9Ov96CPmtBmDjuqGfACvvsteQrRq8QaqEd/wuQ29Kr0Lm3PD
cu1UFxxeqm4D1V3rO1xrZy8+WF6+NbYQk1flZrXCTWQO2YZMKZpjfrZvkGN43efaGWtcCs9t68UZ
ARW7xfQXy56eBxXizyPeYhQd6d5oNknp9Qb1M65seF3xoLKHxlFCS/1thY7WZpNtCADaJelx6LBJ
zvHoF9Fdx8wbMAKaJAFlwLASbkGZy7TTwxc6sl+XsIIROy5GjL3ZLG3qTG3InEd5utJTfa0iHBsg
K3HxQclPjM1AGOjNsYeXBFNehvPCtnTkQ+Cs1+TEg2N3D97WT8FrEXPc9Dt5sdWZQOY7KM58H29Y
/d3Eje7NlwmvCnEEbunjU9Ff27B0+p4kLqb9Wpce9fUhT8FOrhElTbUfK6Kvxvkmua8/wJ2CHSUU
dig6wy7cNrtq1xxNvzoSGJEC/fjxJt5gjeDFi7fB3lAfOT1EyZvU75MftdM6i0si8hidtOfokp7j
8/p+DM/aTXZkAl7vZniKF98JN/mbdVM+Jst5eY7f0ke5f8NlUn7+X+7Oa0lu9My2LzRQwJvLA5fe
VVaWu0GUhfceT39Wtg5H3ZSOInSrYYvTTbKKaZA/PrP32tzzsFzq1nP+E9yqT4SU7KhGcdu9Sl/x
83JOGViXu3nV+frhqY+4c+Kne5H0Q3GNNwqsDYoOO3tvX+RHiTtyx5b4KTaAsrlmR56cN4irJXP7
z/pFRigGmaHYLe2+lvd55lfLycpX9eznKBgtAfjptc72Xsj4rUoID7Tj7DZxzQkfc7SfVrx+Quqq
bJMMZ7jgwPpJY1s/1Rs4batyr+nlxWof8I0vx2IXHlJUwYehXgdOdJteFclWNK4VVH2F9oikXALi
hfOViYWbuXV4zcMDzhUlxX7Ybet5xZq1tm5Z6um97FCmrGTJiS6jXwrDafFmuxdtxR6dkcQYTLhI
6dx30TeXyW5J1142luTrcbUrzA+92OhZ65g22RPDplRAHRducOVCXVmBMzg4WbzYIYPXU+3WzZDR
ZVQHYO5RIS6xjAsYtGT2BP7CvSsF7KXnPerc5aH1Z5fAxfo2hnvYkiyvHfWj9o1tcBUu2QMjyhN6
n+YtWYPMQk/zMm2llfJWfmYwghG0jU70DGlFemh2AXwYDzfxqsHSlH6jnfaWh1qwe8Hm8WiBI6t4
B1bR9KQmSAToeJGeIiHc5ReEow52WcDiwxrq5qZaxwcMX9nwoxSI5ncBQiQReaytPYvYgFKnvTXl
JmfLDdNrdBSOow9zEyH5tePv+padykvGLuQ6EO3AkuVb+rACl0W1/Prdbbut5bSCHatHYXZzA6+a
nVw5d7Wjvg/WpGdXnu5Gfrg13fAwn4y3AJ/VS/TMSnJZ9e4Rr7WC/39Tr0MfhcMudzEVKQcucpSh
Ng4i4xVXn/3QrEfjiVraJz51E7L0cHFRvMbqdVkzDbZ6ly1tvInelQxAp92ssbStILS9SWNuy5/9
gm4AMkFqz6fFgSx8XbzBE1/Sx8ajRXjW+eBEC0WPM7/EObJBrg3tOyLpxe7zjSBtiqP6CYl0k6zl
NXicHVpL22g5Y6AeoB1kXcW5LPqD5RytO1OE6ZpA0/BKfB9v7Di9hKsRi4U7efl+4QJTbSDCvNvg
5o7y2fxSX62HEmMXYZXjueOlsQ6jD/4IzJiTf2f+7KE0XwF2XyWn7NRc9Sdzq73MGfuw+/0BlQg2
5A7qw6XcgkrngbEZb1aN7CW+ei7WEBZgPNQv4aF7HtYTDfji1o5g10/T/f878ka6qNdkuIXcGNiB
9XwY7D7dwRf1ay837MD5UXF4OKWXsPJmhG/o+KnvXxru9Q3DEzdVMWms0m3tINn2wwaNdeR0fuBZ
r6220pV1gN51pa7uf2HobZLILnHnpR67PWWHXUbcvp0ew8vnMwfYVMBhwoGdXpufDvZO35/09Kox
OZRGbA+Y0/Nw042FFzyYdeMUSkTpaTi9DVbDThnISF6t3KonAEuarZmXlnPZijWnCfA4O8LL8jgf
h8fuK+St+szXFqqWwu2u8i14Kl5bwzHhlRJWVbgxmXKTZ37HBhwMzh97WeuMd/JVdmqRBMiOyRKQ
DDMdzI4tvms+TnT04ExV6KTQS5CN+N59MixJNtpp+IyfWAxC9k9HF67AHDn8J6qyGQPMTCnsT5at
UTV4wm6U1wujkuoWX8XKAXLPbaHmZy62z8bXvdITt8tnPXtIV9W35ZT1Dnr5tnLUbGXegtReJHb8
NprsD/ghXKCEd0aHdicei33/g7UieLOuOEx6G6Dpab7gd9zDJvlRTvKlATElQ8shTYkLxDyQ/vlQ
dV6fuzRqPOIIBxXBfIhw+LxgPJVWmebJJOV8ctkgC2oXu3/vhvu1uYQrvok8eyIdXeMqkEXKXdrt
i+TWar4ceKTbxrnLbhZMQrKHr9DDmzfs+Dn9EI/K1bypl/zpEL+DqTRR/5tOSgfRVnA+iSwFKX9c
dA/9/ERgAcSnZYX2vKT4Gm8abhoYUf1K+KA+kFV7kaHgb7l5atDKUmcR3eiT99D4yNo9JgRD9XUk
VSVlzagLPlmZlyDQ/ZjKh1hfDpck3ua8JhO9/HxUpG3XKD72qNTHQgCrTIM9tskxSPJ571XdEw5s
whCu4ymW+4PJXqppPwTtpew8bapPMdGyWtbaUPtHnwA2x9BehvIr3RjUjAKP5TRt4414ivfqaQo8
DtK6fGj0w2x6fMs8BZqOw2fXfkq6y4ueRhSwLpZQibkkwrVR+SrKo95ih7ARkjDLX4QbebQvVjQc
1PRRbp7vIrPJ8jqQDQSbuw0KnCZ+TC1fLtcieqDyoaN8uTapN8Vf6CsJjgpb8I8q0Jo37mxL42Pc
khj5qX5xf2o7BKEri2pAnY94OQNWFZ9orKw3EzRm7YrcDxGlA2UaXAtpXXj/J9v1ig0ajn+weHIL
1A8Np1MqeyKUdgwmGBAWdSWE4bY0w3defJSrsx925LGTDTIBk0qibcCrX80t3layBNBnas8qvzKp
V1ldm9LjNDLPFQ56k58boiztLMt25vQljzHVa/TSEeZjK1L6kEInkGR0gpITa3eQHHc6YJo81//i
ftOE6a2io4OSiNtU+rczyaPxf37rN//5q/9fvwmNgO/GEht5yy+uwD+22IxBaUOxdip/D5X5U78p
wnYWTShOsgwWiknmr6Hkne4k3+2gLPIwqEJd/w+22CjJfx9K/vWh/xH7/ad2U88ms2ZgY5HINYRc
i2oA06neBrFhfTZ3c2DVUSrUJ7wz7T5KVloUUSczxx70dkVogkcGFvuKkaiPpMNppr+PYGBm8zAu
GDujQicmqZu+8Tm+SGYf+ssQlu4MHpg2/As+xK7DxBOFZWunlcXRn3ygleSKLx7VOPDUjoQm7jNE
L0nwexnX60VurUECCKdCV8YGLxEmyt5To8kVh9x6UOmSW2S13AeECvYHmD53EA5xHO803BCgnEPN
1405Pgs1AGIr17ai/tQNgSsrn5IU7vNReWecc7YEDo3opJUBHhOzKhonHLL2Imd4IxHpFfFZa4Nd
SUvJIFq9mumx6o3qJNei8gFMvNmh1/wcmIxV6EWYn67Eoad403HWkb4SR5h179NUXbsKCbocMc1x
0c3SNqysx7mBWcBMdZtZSW1rGOOcQg2FnZ6y8ZlB1ipKcle83ScEqhZ6JFFxe0Sqb8M4VnD7z1/L
Ump2k9V7to5+YFDl6Mqhs4BWAZ2apcmXQsANCv6/IPRZbWJ9Ea3dIHW+0bYbRcp98re/lcrapCyg
upqCV5fKl0CVyEnXfK1PnkKQs2MAGdxadpahnkC9QrOdnSxViUDjDWnE2J2V5qZxssZq7SP+f0h7
8yAhs0qLxyVM9qaKrl5tn4vS1evQR2n5UUVbcYYgZhpulMMwMCx/KmTHgNuvs9ASinBjyZCv6h3e
yUNtRn6xbGX03MCa9tHE3Yvgll7YaOHi6KniklK2JswL13HmoZK99ijknVrNV6ViHOKAXRhetkBr
VhS6jyboYWF6TEUz5xZMa6HnxNNNDtkzO1LWN2GLHQkiwzKCSGYmm8mIFJWR9f1/qf7nLmSA5Ars
VVKQ+TFc+3eTup0Esfc3IcPvX/1rUodaQeI7IhxRf3PnG/wWW1oVBpfEOfmH2PDXpA4hA/d5dspE
k98TtuR/nJz8FhABBA5M/f5uqPkPTk7N/O3k/P2J6/ff/9PJSUArFNhSqsGyeR29VfGUF8dGX6v5
LrrzraA+UbQ27sik/pF4IQJSMi5f6t7RbVpP5sN6kClKPlEAvjAKgaZ3L4op7G2qg0/xIq6ifeer
hzLeaJx05XQKjCPnLHOSKhbvlW+hfYj5l8nZJDAvrH2NoUP0rM8H3DeUd24Nmm8/3qkkt9pBttge
8jdpLa0NBkMukkRjOPOryjMYE2lHpBUpSvehnrRriEEQETsyI2sPTIK2EEzGb7SONZQwB79s5irP
/S3dKh+LjYydJtGR1psFNEjv8u+y7CN3lD44Cq+kPF3opDM3AuNp8U1HhBGn0UK89CNQV1UM6iyb
6Vj+RK6mDYNKeKhYURfXAUiKYwBSudslZjtMwcXSVwXUYsXrS/tUnSc0kqlNZNOjuQnST1Ar8S49
MiqS4Axq16UHO2KPKDVIw2bSwyBEe66nGUHlIyw5cALbip4q7R7aDoz9sgGGqzGs79/7ZTPn3pyV
rzk8MpQe69jr4ZbQ9e00UCz3Z//3n/O3X/8O+P2S6CteOP5J3+77ou+UKRqtuo9hcQXPap1ue7qW
cyK88vq0hB/EHn+uYo4CIICOD+AtsyHelOLEqzrJd9Vo5iMolUYZbwPe7Slc82uT8Qb9cH1/EL8e
SHppeYDFSft4VHs33WirknRKB6GYehuj2S6wQwui7puDvjXLCAKteSzGNwbCXp/GKzlUH6TEeND1
+kmXe5ScNJn5ecLRWJQwFZ+SJziJTkc/r7rns7IatoMjreAM0+V33+nocy8h6QOEg3bS9QO2DTew
eSFoLnndvNwdl71FIjRvGWb3Q34uIPRv8XwmVctqH2dFpT7Oe5wAHj2p4FbZCq9RtWUVb3mTfhXW
uJhUCMm4IflIYLcSFKgwx6ec8U7Ubs1b86maz6H4at5iAI5e9FY5jEwj7vm7/ARSeUk9JOGpz+ov
uQTTU3IBRCZ3u+QClUbtkL/jqr+m+6B2eWIX6WIcjEPvczWtKm9w8he46Z40eWPqL6t484x9ttgV
3VvF0FsfNuKOv0t+DvVVsokubPC09Kl/0a9B6DK/5fXJnDt+J4bCZFc/8F7HHWm1ox9vGClchfTY
aG6bPTaruduF7ldq3/FNsY/6D4QslNnUlpGaPmeaywXNPSmQP6RrI+0raT/zWfe4k7oYQ4Fz2I1D
KCg/qyhYzZ3BdPuQAL7z2hP/HhkOvht3zE9E8b2d29OwqgZXH/1B8aVbc+lWmietmM8QoYczzhm4
W1u2EOyzyGFQPQ871Hzn88yOOd/pnRO9yLf2jcnDzcQ3QsuNWuskvZ3PDw+bWV9PJWtQgvk85a2T
TfKQL/KV7oSuCBsqw3C/Vz5NnPnrSrMHJyZQnrzwk6HuFHGr2p+k521T5UHMT0K8vTHdPraP4Yv1
LT7GfuHEJ4EcY3tSbKwb9Tp7UzSHjs8anZh5Ge3juNH1lRKz97XVdS+4qJlrM7cDKMF0eWqD6MRf
QgotGRfBp/AaJV+AiGYberR1aQ7/tfd1qkUVzylyCtoMOpF/z2fbWdu/3Nf/1Vf/uq+bf5N00CNg
NVFX/J2R+WsDZ3Lzxk76v2KMv2zgiMpEi6HJ8HD+rgb+1RGpfwMzz+IOfRaNEXKv/6Qjosb4rSP6
7Ylrv93X23HGKF8jmiBXAbcORakibyaj34v3SW36nOnBT1YI6wiTWplfS4kTknTJhzISjiWmPUH8
NkiCrIf9MBaO1QnPTdgj+qWQ1PBulWcicD4GdVTPc0vUTAEvluRlxuhKKyzrNBTxASYL+w3YUgPp
Jo1badJXVryC+VBcQuDUg56IWLRI3xU2CYMLwwhccIWbJdZhbaZqs46WtF0npARdlVjyc3FOVoK6
iKdGVleBjGSqAxYRMkyj9zuR682NflyFdXwivQFrGifT1AYz9oe+9jT9XYWdHUq+JiLcbXIoG7o2
JPuuwQlgLAp2vxLjX16r8VGWlZ0Yio3Tqs1PVVTpFpuUS9g7RLhw9gcOqkyTUY5gop0DonHaojgL
k3IsxCR1yqJAjvItar1bhmTh4S3ImxwmhOYnOADNDttq9xnPGhbWldRNaC6vLGwBvqFNC5jE0yyW
g+gKdKJJyb6mlw6lzPSS+AnGubrFGcqQa4XXdsN0yq6GcxmPW6U1Dgu0G0/rxh9dYuZfNdlNARqc
yeWBuA+/m2J/tASONhAv5hYwxEFV8VRolp0ANiNMwwifBGmtVNKKhPrt2Nf+RMvXKE4mFOu6zK66
srhgtblkAicMgHvHy49m5r5s5G67ZF4VPAzRJiulS1R96WT2TRetjdeEP926lqwGQ2TmHM6ezn4i
1najsS/DXWCRlCqVh7t2x0Q6h6L7SCYPl6qyq5Ja8kLwB7Nc3oxKfSEx5YQnM7OVOPwU2yDK4aOl
j+o49+tQPIrpQafIqFQ5Xt1Hdo3UrTrMEi2D37LRKdsSh0kBNjnFq0csbuS+QrQk0CDpKTu1eNMM
YvAcpbRFAzJwLIX6VldwznXicZ5h4RAWLrwK5bIVqvmWLrdJfu0Rs+Bp5I6REiViraZS3PShjL6v
OwHzcKnx91oZbaSYFk1/qWvQOShthFh3lfpZFT8xeFIuBY7Wag/1pPsk0NijQYOmNivVfAD9stOn
T1mp9p30KRQUkGKR43Yz0OR05bvUaOvRIh1LFM4BMVJCn69Jbd8YKrAN4m0QB4NtUzdWDeBHP0mS
N2O7wRc7x49B4DE5LdIzm+JgQRlopa68vISA9O5ZOvLcYyK9TMibctUZS0Q8yqOkDQ4R6tu0zYma
YPo9CIwO63oXZArU20R3ipYUuDpm5VHHbhiqdgJdsOk2oRJuFbSeLbUYJtapeI7F6Bgqx4lxPTlt
EcVJAT1/spPq2UAqibplad9rEu4G4PMWJhm4qwdB1vECCDuheoqs6lkba3ZkwkLCKb6ZU668Am9Z
d9Dy7hETLfaDPns2l0tvYIWGpJpZR50oS2V4i1mbVJG8U0JjIxKTYdwd8hOgiJcxYJ3/1usver1d
GsBDAAWlJT1rBIu1fUVgKU4oRtp6PD3ONePZ8C0x1gKVY04XHrUitmjRfPqfIkhbpVn6aRNR8PST
tnjqH3PrIbw7nMLHAklB3oqAZN/Uye05dRo+1EEKBUx9SXMdTIm11++iuVaUEXLJLDUX/WSK74Gy
vIutxAsnfzX6pSt0zWkrfd+EXpTg7u1xjFvz2RDkown73FMWaubhPKfSagj3wnTPZBfewuIzt0iO
slJwQ9FY+2qJ4WPR1jKRgUQNNhZXx3EclOOQDsprNQ1oDSKpcXOr84WI1rCt3qWpmg/ErMGRDZgz
m7yEocanr+RM44b3gK3ua8rLG6vChfXr/GKJrxr10x1hw9xNKxnIx3aRYKWa2YNzFVXDbFtS6g00
dKa8noujMDJG6ibyxZYtyLXL1LDlzasBWqJJzyAT397N8zZK2p1amwqdjpycBeGHd+cwsWccuFOo
5nSUkpVspSxtglUwyk7NPH8RfkzjJeFOJ06Yf5eEkKaTGU/vVnaAEjM6jaGcsyw41uX33LCHa+PK
hk29bk0i8KxDnR/01OIrgMlMEWvx5Jzi0g/1z7jn7tjStvUiafaTtSITw85V0t+RDhrqWwawKhzW
szy95vjKIom0iETBfPIRsgxF/WgHfi18Ab6xhe4ptTiGyUdpGuZt+ltvjbtWkc9N+QzBzOICRSdA
yUhql8N4YWXm7yxH9Sw5pvTAjMBgsdSnkO1PlV/JOMMur6+w8ztMpUQpPJcysSAe5l8rXpuJ6Wr5
7NxjceUo9RZMvBjR3VgnZabX1qlqEQfNrTShpY9hoiV8fNr8EFYEmwynmI6SaF/oF7YSPTXKgZxk
GkFz2vW5RNcPAC2xXC1Y9ibtNFDX+3FCu2uGjOru8uoL0nf0jaj4nut+YlQHNXXqtJ3A/L8E5Wcq
BfkhyB+DwZG7T8V4WuZi0yERBajJh16qHoMOzFkVEjmTZMeqKV6tbp9q74mundRS9wzINTa6z90d
nG6P8kdthm/jXHpTTYOOfsqVxhMMARYiAws1FT0JUSHF0L3MRoIg8am2nnt0LXHAIr4kpeu/uM4m
ShnGJFM0JMsMrQzKzf8/P+Yo2n+ts//FV//aPIgkMEl83z/FLP3aPIh/w2dPeCsEFEr8P4mhFTx3
+INQ3DEkg2NPAf6rylb+houBhYTKDzR5SOD+g+mZ/M/+B0Ki2XBY1h2vyYLkr8OzRZICKldTISZY
zDdVKCMlGKaKJXmvBOFDtEysGaO4Zggs1WUeb5Hd+n2jGe8LNMkmUPJdoARkXKbs1o13OYZeVC6I
l1mPT2Z2mu+kPW5JpI6bvYgp3Zw64XWW5f7lT6//vyLKiP/iqfz5DUQA+Jc5YGSGstiyrdnMsvmK
Clv2yfEGlqdjFlrLcj33Tpi04KiUMN3K1jTZhEeieSjHfKX3aGqWhA67ZScFmb5+RnC6G6zC8rLC
YONb5RMiFZW8VDqBk1wypGrTtmMWosuwPYR6PS6DgTpmhte5lIdcIoKW3NTFToLea+YR524v934C
Q4PpEFGb5DFrtM4LUetRMX0S1OlZ492WKAum01N1QOWaOjuAXsO7sCspjMeVIkrvmkXeUQVwDRZw
WUF8NNT8Ad/jWwP6DS2d+tGlCluMArswYyLIvRg1d2Y6eiZlnFtOFnnoIfMTQmqEVV2gbYC7i0uy
l/dBhGTJwNg7g0bPunM/DG6itZu5A7ZTLMQ7sYcdKlmyjaL7sOTkJ9eJbQ3k/BEIjyuLzYOQgNTq
8uUjCDsETXPzaPTdc2dk226G9xinZAP2RngjtpsU2K+s5rgqqnNEsOqiJIBLp3ZldbLoULfegHJ8
6CL67IyuCHGuRZSIouVgJYxNJYwSed0MTOpmJDpW0tI9WXgEZrJg3hpVL+DE5HrUIlncd0Xe+21T
YHXTA27igUiu1bBapGbdW9E8rVjaluusAlvDpRFem1EQGrRPI8IbkKdeLiRBbtdGHrhpokVenAjq
G16qp16Vfqw+EoXVoJF6Od6HgnXzaoE2dHmElt32yD7kKhw+dAgoKHf0xhlC5XNukRsnsyA8DIga
ueV04dmaYjqvammgiWvJ6yjXzaMiDIinBUtFrs5FjtOzFVkQlYjKExQoTUXkUQti5kGt5nMhMAkT
w8hJKtNPkWFpCA+NlupPKGKmzdh99JxRaz821aaeCMsSKrO7TISZ5qs8lgkua3JwjikMjUhHyBGB
YdYW6RuFe8i7GmnfViCI6ySXqH8ptdoiQK7T90bmU/C9ocbHk1TW8eij4A7l577D4Q4b1VUD65vY
i4odngIxzSLUqk3C7qpJrWU3S2H42GXpn6eGNReO1uoBGBv5snfQSrH0zOWXrGydPEiCNWJtsKNa
JwKu0MR+L8Sm8p1wIh0scICrodLMVRlExkpOjLKyjbHpv5c6ouLBPE3HjY8WhWghFsWKrK578Fyu
R2srLWitjNrMpoNpCOJVRIGAOErRmnNi1V1AQk0x8PkJta+urrLnRmuix3aZkau1VQoCBuNDsSnz
Ak3GEKbxJjYATjGA6VZzjxEaAUvdr+tcqx7jJabIgnuofiz1HCCpU1NgMAGoOzCAiklAbmghXTEz
A1BAGsbvhqlkfDhKdZsvSXekfLV4BxQJXUKzKPfNwNTulQQAiIbmPpPThnq8I2ezGCPMV2Dbz4tq
5Wcln9ExxQGN9ByUF0FVHpJGlx8thPJO3qLCA+Q3fyTCFJ3LprA+imVgEleqRkzznzWFt3Rl9QEz
OTtPiBU/CkNIzyXXKPj7Vj/pwJFJKhlRhBGZSe8uRUG9I392xq0ma6c5nMb9WPQpzF1dcUWtqw7h
PbwZeGY91Tt4P/WbopbHsCQhLNCWa5+O9DStkc3fCZMnduMlVlU+1N2O1K7wSR2oroZaK566XFc8
PhXAiEhFDUSZ1nCKLeFZgZd85AiqbqnG8DEXobt2Bm4CpX4XpuHJMuEHRLUWrmV1YMUxNSAdOSOF
HfzDj9xKZq5JWAjY3TX/f7RwWIZ0ZA3ZEeB5E0uIET2nQ6Pry9qA2fcJegYWdFM8gFCiIzB1nnIO
QVNXrXVu/kxjOm1mSU4ea+l+2mmB3LrliKbTahGF5vO0l6o79UjO/UARoReTBZNWr7zoztCZNHp6
bxyTWAwe0iR8/Z+gbxY5E2VloxTcm5GgkQISFdpbuAjsUwzlTY+BDk+dFa0qVbyWKuGGRr5gxAEz
GTdkLCYBaQL3bY3SlcG6gQ3n4xdNr2kbzg+t3qPogxLQ+lnUTnytEaoXNbHkbZKXcNZUkxw6SdlX
pXYoIwp1eD5ZsMBZbB9S87vJkZNVo3UPbFyWDzUTjRUHE2K2jPNVyCKsfZMKxjVqqbv+Sze4JGJA
V8G8QPo84ZvqXSLybypQ+e23CvSfv/pXBYr2RYIyw/pW/eckDoOLwWKrqnJ5/OG0/bXBvRMc2Psa
ImYM9rdUp79KUAAOPDoV1QyYdQm7+n9SgkoKxeyfrej/9Lx/8+NpkSGGxNYLm+hOyk0LkYgNwKSk
kRmpF1jLW6SzBVCH5FDQPuO1t+NUvGQi4KuWT10YTeHZ6AnblIdgv0QWPoO0+QSNLMcoOc5MUMkD
s8RN3AvvpsLmpW5AiopMeeD/gRQDXpuF4rXPZeFFTEfhVFvJ+FwJBfLNsmnF61wtlku/FTqS1YQo
NnBNxJVoerVIPLcurJNAnlyOXc0LAho6zn79OiqdgZvKuCkdQNmlXgtagsMLPX7/3rBdzpmnTh96
8xzmCUAw2bGIziaCvN1M1G4wtQYnM4n4EQ2bAGACx4aXudKQ/uCu7Y6ibjlURFtRaSm+kLBGBZwU
cu7H+mIZz1GHIg465Veqjc/iXDMslIZdLcu8vhoj6/IOgshE/SBNpOuMjTNVWf1R1Jbu5BpeDoMk
8dNERqaT0mNSQ6qrbrqnOoHKoBsXvZLh86KHWx1McVu52K4k9Svh8QbNtQ13Zlx5iZYeVZl4Yp2a
aSGOjikE1ZBJRGZaRMelamEUZojikilf0xO7pf4QJ7tW18ELI8NU0p7qEeBL91YgZIHUivoDrdyQ
i57KX90XMi6OIEIZCbkLRpg2ESZP/cWcIRzaM9j39PG/+DTBWYV2TbmnpmHe+vd6kL308Ntp8s9f
/Y+9EZo3+tk/2tC/0yv+sTe6x6AR0CPTXrE9+oul/74XIjxBwfP1x5nxv8cJza4lK7qpwDEFRPGf
EaYg3fy+OLp7yv70zNXfGsGpN0GDmvO8Ud8gVnvhctCu7QRZUJLvcufg4Aa6C1tKLL1lOSsn6w8d
km+ax1n15+KLukrZoZdwu+pCRlrvyBfGwNAwfqgt28Abt+Yh2iR7g+6DPqjehOnVuIqXMAidGO3C
Nf8hhp6PeAuPlM/ak0W9a6yk0yK85btO/xDqzYQ7AJF2+RM/mTEJaYhO0BuAnuZxoVaxpG832y/W
oSQS6yXbRxv5IqU+aKvM7rqVnLnDJ/96F6bPuOK9QiVHjMwhoh7v0yR+kTRI+Fozjx2nDjVw2e6h
TupvauZa0S3BLLOOj/w5npmCLWn2htBTWejnXlp9ljuCXxOTfe3+LtAWOUx4UGayTUBzHcyDfug9
/qTBxJs/yK/LPDuegkklnBa72iPXje86ajvQ2/Ho0lgpTqiRQeYU41VG/S32N/4DsT/DU3mF7oRn
o5x4GDxhcolIVFyPW16h0u4En18rGz//GT4zpL48Qv6Y1NLaTMy32JQAkoL0U2ibHCJXHRLjpOzG
yTE+ou65kR7m6iGvJ0zPXt/crAQ7hhd6hNrgX2F5J7pBQ9LAvFrCfZ+aEAIPSXcpBGfMH2amtcmr
oL5DHEP9RNySssktViBF47NzS5uXuDjNXC9hOiBOaI2bfl8C9ATIVJ/J9GbqqR23Xm/csp+x3cbj
bt9DydtLFx2qwYzyhNan+KJIVs1w3XKWk3MJ+TJUdmwNjPaZ6IuVJDjIP6MX9QYhKGHLQnNh2NXH
sP4O8AUuu+I0YXei+VUCT96J9va2vQe5mfb77G5NX3GQf8BbOHpeAzP/4B2P7yW+ofXlMtqX69o5
rl73r5G9vQqby4W4QXt3eHt7w+Nnt16yyW3+2Gg/HU4QIexhR6a9fToccv5c7zxprmLvSvtUO7Xz
ENrfCNbt1j4cXp5IJbZF7kdYOS53KcQN+oS3vV3dyxf/3TjXdehmTkGo5h+/ezve9q/kZfmv+2Nz
LOzn1ef5QQoce7WyC/v19YijaM2w3L3iDeKHeP+Gyk20r+srP93et4H92lOk2ijfvXTDXdhjzjDY
c+YX9vHI30zxMK7XlyemKzy2r/U68ljpeBiseH0UR9wn9vV6CR5CnyGuU+7yHe5f5/Ij29sfnOv8
2L7vyY7yj+/vaOJddoY8D9F9LexPzVPt8/GG7sI1j8KekvghcMZ1saLZQAESOtyqVgaOHt1vN/Gj
auFbCzfyIxuGYqcccc5px3hFn+a1rrLNjtlR2aabT+zeHqKnBxGyvcMeS/jOdoH/rR3NTXxg0Yz6
Bck7K2qHgGc/8wQ3vNvMCueGeMmeHqQVt/e1fK52+KLsV2E7b5pjvoGD6TAIIG/Fxl7i8PnhFWDd
9SQT1ucK9+QjfnHwenf0hcPsNz/4lmzCTxy6Bd5fDi9fxSaFrsn+Nl2kmGdWcaxqHHXTrD9jTG2c
U398geAN9qfKQ8Q1xA+koPzvbkYixMUx3dyJ3MRHOYunx+KLntHN+Anvv24/83+M0Hig/5e789qR
XkmP7RNxQCb9bXnfttrdEG1pk0y6pHl6rZIwOjIHAnQrDAazsec33dVk5mciVpCj7DQvOAF4I1/C
JR6oHYpRzLfTmkSM0ToUpNiys3nIT0N4JskMYhyJUbeHhFHbOjsix78yx9+L4M4RPyOpClpMuFfO
vkTwwpAs0tZTkTwxM7xFPM1glNn3je7vjJ53CN6rMF32RM2Sachme8Ljmq/M6JnwqaD44/YgI5vL
gKObyyDJmCFYHGZcMk66vx3pfMzsPdWBc0z+mUdjhZRoJZAEMeZZZkexEsHZYWmp1gxLGAK8Yls8
X30sir/yDo9r6+6fWKOGyV91F6DE9ZaBs6ufbn+Ct9Nb4DHbgvDzjTgWTAO6c3cef31xnPk7r7pa
8v2pLdYE55VvTG7Y2sI9U7uBLQsVVLNFg8NvTqyH8CPiqbm5xfyP+g2k4O3Nu1yv6qPE7zjxwv7h
pdz+Xa/m6vaW+ctv/oxVxMj3LLfMbtj03H7yvBC3QydeXp/+OFBux8cfRw5vzMpdXq8H5EI8S3uU
VQ05qe7ihfSY9fHNXN59PUoesZp/4GZbvKBhWybr6991OJZIB9X27+f2InKYXIZVwUO0JXR3cX/i
u1hk//qGFksB4+Ucrf840C58ITGgRIwqqLxQwcVLgDwrnollvOK/G46mn59smS1/dj+7v9sfnC2u
h8tleblwqMD34FeRH7yNV//61645e2gblvbycN397Z4OCLz4Dy8R/2Eftn7l3Lq8Xw+HaXE7XINl
tP7pFz8/Pw/8zO8avGm4Z27HE91we3LQo/3r42roFe11/91/594XVP/e3zveDpjdiTewXfGrX9m7
v/bfelou2FkufBzR0HCpvP8vt8sonW1cGZgTPJcJA2Xe/9Au+5T6/0HwDL7mv/3uf7bL4h+oY0zk
1Lg0xG0x8+9ogkAgjAJFw0YGBdStLf5/aAL7H/x7OFcmPH5yx2iK/73AFf8AauPiH/m3CDPxvwqu
tJz/vuj4z1/6f9nZ5E0BTLpNQTO57kNLCtiuzlIUBiNPjPZgIc1mHR2sMnSXJvKfRRXWf+1YkkQ/
BNlLZCJecfwqeK0qj31Hf5oc/xpIy8XsRSWD0D6qnXWCxS1GkXKU4nHMDy5ZmK1LlmUDK6dzYLMx
04a1v4h7/V4UKWfeALcgnq4tc9YN0EcQ9WFwyMkZkQoB5Ry+WEVI5AWYYafoMKxOXM6iyCA6pcfI
SzeV42VsdzFOjfqVaK+Tn0eXsRZ3GcS5AgppbuCWbaz8EA8ebeyEIgYVZ54vo/zaEohpH0dzWpUt
Ktd4Mnex23GNZOJ18oq1jLtkV/TjsIyn6l4infBZZDgmf3RajdD1Z1y4VM06Od/UKA678dldA4fE
VhDptzBVd9E43idjiGY1TO5BORKXNM7NrsM8EvxVvssA3kzwi/cAke2bR459v9eeeRDFMk6QWU7Z
OfLKB7Zh/Upi5o2mq2geHS5k1sydPOmsXFXZueZ/6F/+yhlm/jj647Fqq0NsBXsVcEPE8myPw250
WU94jnqTc3lWJrey4S0d6R+NKj0GFSB0U6V6ZbsmBBftcV0V4i5ofLFHFwXqbGqSXWlZ8S5gAryl
Mx8kQS11dvAzH5k7cPwsqYzp/+75wusakELL0YLS0XEC8388X+7N0386X/5/v/ufDfSNgeWiuSRt
17yhrpiH/XMh7P2D9CoOEexo/3b2/Pv54rr/YAgHNdHiTLr9Nk6lf87jgn/gs4DRZLO//bej53+x
EqbxZrT3HwdyfAGk795W4MDkYfSF/2Ugh0owRTNAzFk7q8RbJ7IARzxPuLiDMaRXSvTONYw78q22
cpAN5taQAD7yaYg08tlpVjfHVa3qtTP5Fv5T3nIg43AVAu/s+t692btPTcgj1rW/bWLZYO7SKDNO
qH0Sa13Ut3jZWmR0WO0QMIPq2P9BbM3RRzT1h5pG/zKYAlXdLCWMgsIpm2Jf963XPnVDkyZP2ZCT
/lX7/k52zQxDJUu9fZMiRckTHy4c+vigarFvVMm3J8tHVfA2+yFOaddCTB5j7Mx7hZrvDYXRPbq3
ZeX6e79zCOog7q+ZMBxl0/NQVyde5lPV0W01yRGTDH7c+OCkI3sx3/rsNcbRphVvqRF/alYPaILQ
F4qYyaKSNpj0KQcNzTvpjV9zFO2QVAI30gfHHNaWObyL2tEoAZOta49MtaqV33r3PLMUxKrZJNra
N0J+jQ60iiS5xs14qhPzk9MdnArkhrgGUxHhgfew8eKYHd1vhwUj4YZLf4zuIqddaq3Ji8QCToqx
VdG/Mz25C2zAW7SnepSbWJUPkgFAXBkrsPGM6xPzwa6YKPbIAZtxw6JykzV6xxZzwQ+V9b/x60lr
R97YAR3SqW4oWEawJhPRrFG+LGDCY5rTu3rel6P1aiNum8hDdqb05BNRUnL4Mh9/GmuLHTYzUbRG
O5SlC8ubycSyorMuwvsUWZw2cOd3EMM7DNbx0Oo1P9SJOqtZhnVyrTUBWM2PBx/FCRSErfDYFrSc
0Bs6xKr+5H/0bbKpw3ZtTc5uwPfI8nODLhZ9Kb6KlACAhsIsqM1NM3SY7CfXAcGR0rZ45Wqq4lUX
YzvEI00psW1mnOdeeC/bFPlYehkBnFim2hbY2mZn2HSWt+iq/pTVgp3YeBwsc9k54s4y+w/VTE95
Mm1jdkBxBCCnna4qYCbixZA8AjApCrFhw8pfY08hcfC9LKwnMZU3odqHlSB1zKXKV76eQR8gIhhG
oASdx4+QTTf7fypUBbkuxCvFiBb5a+NWa/ivT2UBXMgZkdjG1d4a3U1sep/BCM6r5Nruh3jPQ7yL
u/DNqsTeVwUROXN9zIf+Lg/YOjJz9Wxk/zJy/wbzvWoqLvPqHLhK36QVq6ZLXzupVyUjfABfy2wY
rSWz36PlF3cStWnJAppBTHieiUwZTMBzsjpUUcHCk+80cr9y/l6vCg/R3B4QzL3n5bTMZI8Q0YNh
wGdXWevabJ+yCTtIVjLBY/ieaAhi1qZMczrrEUeQi2Y8yLdpUZ/joEZQq4EA2Khjc18j2zJf51A8
elrft6RJJJaL4cK7H+AOCE0L12n+AWbnzbIt2Y87vPUN228L2oAR12uBBaYfk2o9Ve66mTFRDgmz
IPk4w45xDBf8k7GB2T5HzaVnaidq4t68tZvqU9agFHXK41jQC7KzFwfrPtHldgyHreUfUr7C4VvQ
MLEQnJnp48C0p1U3knpCpFEto1/0v0vFe+K4zSXnbRAyfErd/GzE9rryYLOlPsfABMUkyo2LY2XL
wYatArrA4sueVP7geuoYtIRFRTCc+hpPSPBY00hFQ3Jj5/Pvqk1Dg+qUybGqS3cRKtBOQ7Hli08P
nW19ZgWETbfNXjuBhbUKBmajtfXpDBZMUGD9sb0VdvkztuNHNHx0ebUaGUp6EVVklf2ADNi5U3AK
o2YV29lDbBb8mAGjGDaA32pdOPVS8F0n9Xxs8mwpUXoiKi02LYHZZhrTyyLYFemBeBHMucD6LPJm
0OG+Ru6v7873nm3w99srB2m3DxKol+U6Cbx7ETTzpkeh6ocTB1p/tJFN9Kp/R6b0mNbiqOOYpY27
KOPk19IVoXv1we95Um0pvoLSYZycpyu4/r/tEL5ldf5TpG89iLpq1uXahgDjG9Y6zY2Fw6oCQdCv
xr+d++OXic4AQeRwDcp+z0YU4WuXcGAkAh0ovK0k3BHYwMo50g/RFHBZ5XBlOUucbHxJU3lxyeDt
HJp7L2AGqomuTW8RWcXQ7praexsSO6VMR6IpyLHMb8tWT0f3zSTdDVzHYG0jM6E494l6r+wNsQxv
po+rq0nlqWgGJoSpvW2TclPVTASS+ilKmwcXEaowhrtC4Q/HdD5jznZLQhQ0huYowiGGDpH3banm
ciMngwh0LIPooYs5xwTUQwLU5EeFUbSi4AQR0sRvft4hQuLrwdaY+g1kiAkqh7XqVUJ654TywHn0
1PRWKcTHwlnPZnDXMaWtW/FYmkG7sKXxgE+fViQ9Z9pfFi3PPvzeZPIPvNF8AsNIMqFJw1B9+FS6
i3QYds7YXhQQyrlvHwn12s2MWp0ajoo9pFuVEHhDHvNWlxMWDMQJ3gQb0dNPaZF9ej3Iqx6lmRZO
uck986Fthy9kvOOmFPW66ZkwivbkpdwI7ixWJTm1yod94ucBLF77uWrtT+BSiznHUM5OP1bFdpAw
ilQSbBo/e4/5xZHF0I3p3lz7FxfUkV0y3PCiO9qqR3h9uCYCHKi4KPFq5QcNeW7S4p7YIfTlGtMM
oCWo220EnUkaCwOUfZm07yYKliKENMpPOOrLD7cILtGInjWpV9OtoYrpAQau8i41t05T7grOxrHx
topULmsm8zQvdiialkHfEguMZmUea8Teg/3HZnbVgmTxxuB7mEdG31O+9criOKbynrzHJRb5ZaMr
NLcoObqbzzIbz4RdL1Me+kROx1AxUyVTVfjMHflsjJRHWCePmtyMisDJtCNRtxd3fZ1iVXSCA9q6
jQvUZ8rHzVinwJjTFfE1SIujzTzYbAq6HLoMaogydM793B80MYvkuTYlyTfgmHV/ygdx37eUCmr4
NbDsr4o06RnhiXUOtQvFRr9wAZwiCVlr8ogI29C4Zt1lnbfvbVk9wTB4bUR3MIoR0HiCqi5d99X0
KJBXmCxUJkItGYFV3qkb8nN4U1zMIj6DHcB0jH+i4w5J+HPV7C57UlMzPVXfnV2/N0bT93ya+q9v
q72IrWJlGtzkRN/eHm5SRbyYO33040/Xzj5IDvrICL2kNRbP3hx+E+eFLaauH1KO6d3cecemc3cR
iUJpH353DYpzUtlPRdbsI9U/1nZHDjiSMc/vMBEJfn7EGixaO/71bAU2pRuOkR7Yhclh4ashZ9WS
YYglmHgM8lWY3eDSCqQhc63CTLaCdUWliD6Zo1XpFq+W0nc5AqACabcLzJQKe+8qcNhNkxx63F4L
yvB4Xdfzqz3227iLXw3YEgR5B6uyzyTruHlm0zIT42D0XwMvZZcXbMLY8UfAdfEX+5zqbvsQWzdJ
s9zFMc9Y7H86GflTOR9E0YPPZcIQGr65lz4heZEof3rBt5H3zTdf4QcK1nNj+C9lF677zj7NHgBs
mBBLP6TKCRMMpVn9gpJxHQyJQg+fn1D+co01xMkFXI3UWsvQJT27M9ZgNLA76DFYjgNVX1Wg4YuB
3dSe+SSG9qxickvn2DpUuSDEvP/18hRvRXSe/QRWcH/uE4tIi8DYGraDOl6/NM50HMz2IRuSu9El
0bQZ92TVncfYeo6YbhRZ+YqEaTkHRMy3+m22vHLh3OLphuKz8MsXlD9npZ03mXNat9h4Irs+4Bd6
8bPkUibegm+LIDi5661qEwbV48jm1Ayar7FO7r04eFBzsdEB0RW9pjX0+ruCZKfE8ZGbqi8iOl6q
spnw0AWMZJks+0VJ6qD/FLbTjp7kVpQyL8HJZeMUbshlrULsDNCMDGAWWOGAB8/7uAEONuptkJnL
Pu0fRh2/q6qBZNbkH7NqDuFknqOOUEuzOBl+/VLMfJUU8gdptMcsG1djZ+LDmQ+6cC9hZj+Yo9wX
XX/MBW4wtA+GK68xxXo8qs9JYvdurYxJ2YAcSRq1dVQcSx99ZrDS1e5UMNm6+YPEUNxMhrrvjcXo
ZsZwFG2Ab8EiSPmgLSHdVSMLXu5gJv0JfSS6Z9atbkBb5t66jN6Nr8Jvrb+JRbgJi2wcxaquybBM
W2yaT0x7mnkt8kAKYnD63AgfMr+31LX0ZXhIS1yEVFfWLMd9b4X9Y5CH003GfBpNqkW0Gkvhj/m7
medyOfZVARuyeRrM5mqMmCatLl01FVA/pz43+H/j7IkD7GQDQWl9Fxda50BScv/auWT3gGsiKNVb
xMSvbeGsR/2p7oyTI5lgJxj2ezYrg7PjcnznBbjSX7K+VCXCS0kx1lhbMUpC/qqvmuLdgLtcVvJo
t/PRcsV7HWs6bpHgVp7SY+qZlOdcwgEWDHa7/WFquKahrboLR+Ozpt3M89vZ1o75Ppujnxi3PEHi
yT0pwKg+OnTPRniJ85zyYy4+nNi+JaippZ0B0jFnG6Wbvl1Iydm2mu8hS2Af2yUpFyyitENZR2pR
l1tUbO0qcgVzUAOzPYky4GtiYzk2JhaS+iefLS7Gaeu5NjlR00nZ+VdGKjmbeGcXezEJpXZ27aIw
XE8d7YDApVQWk7lJUO1uGhr/TVZNL2mtXiPTfE8mYr2H+NmN+8epSc/K05eQ4BZRAVIwY0j4+k6G
RNY4xm8cNJILtx1XiUEUjGUX23DqBO9r6a5M4QVLrxFPoAQPbonxQ7W5XDtONcGSs/Jzrx0fnSH/
R64BdVfZPbhotBEdXIaqNu+SMnwwEMpvUhjtgNd0/SstiD/gIBdk17112v2KBguNQm8Hd1HOvNQf
2YXF1XAKbVVxWtmPAmq2asBejyhVfTcLYCfEhl4McZheYO3YG9ELeztjqKttnSyF4eDnoUJ6rDxu
GjPs9nVMpTsaw1ZVCK06ma1m5T/HiYZ1nrlLdOqrLsGgfhsLIch8i33mr+aYDae2zYx7s6iO1eh7
CGljPPqBk+3GmOLC7dIPUzs2iY/jZ15V16wkStIq2xmOOl2pmUYUH+VJx4KAQZb5RalfLTd2yIeF
iuBk6XpmuLwYowx/etUmz1AcLG6cDu153x9UXZ4NW9EJWDYax+xl8JpN3gLmC+zkKAqOS68i1arp
m+c4qx4sHR5slyveTt8C5f1ybHU7FG40b5qEUHMiFGFAvWEFNQGERFEXwXBMCmIBo9Y4WmWELIrY
76zMNmlgPIkyOScaDXzli1VvhOSj1m9Z0p+siTeHY6Ta5En4w1DkEpFc2NTRXTgxuwJvBbHb2kK/
+hJluyfW9xoC9NUpnrvBerIH90mrIqVI7V86CrXZohg1Wxt2QX/pxIgTrmaW4xqUPjJcyyjdMk5c
dZqJH9amGmQFU67GA5/C1JDaUu072tbntvKey8BAcVptDMc4S3siE7AXK4NBvkQs1xQleAZaVGEw
rOt8WLDMkdptYsVglFyPXrVs+lNKAW9HEfmmke8vkZJ7y8T/kQ2Tvjow1umkdo4Z6NVYlM+5I22c
BjQnEKYfpAHdMTC9Q66bZF1hB23d6R7lbbtU1RvLXq6v9rZGJksJ58yj0cYIR2AAYr2cefsof6ZO
b6PRPhAQSifjqUNTTw5Fbr1gdHFnOIoCpfS35M08YhLZ+LM1knFW7ocWAIQ7lvtyGvdjCOhxyvSO
j3Y9x5pRGBbJVJNFKhPjpzEjTGevjC3vsynehITu8nEybhGNd6f6YIdQFyMDL85UKyb9FP99czfN
6n4SEe0UWslQ1eA3VcUtrhnSNjM2TMUSsStANtZgW4yQyzIG54U1oV5RFu4nYPqyDx9dlIYywmiW
pcFmFtiiBYaawSyeJRYI5kDoVqznZBoW8Q3WN5ZQpKKeN9lxAL2wY5YzZVFEDkcXZPvB9yHhE7Rz
Kma3e5QD+p1gjmGJ6dlYVWwrRtJPedam+6aeH8FcVU9j2H/FXfk8+mTeNuXc7tLMles09DcOD6/h
Bs/MVNiVsque643dNgg11Uq73iqGcUm86J7K46eCg+sMeHNFSfkd9QRjMbSwZkAubom4p6gUunE+
PZMucCChaMjSlYGkpp7UnpOMyF91FvAd/QFHMbC2tY7Einp0l3jDlnnqscvl3pnaZy/SaMwRDqme
0k3J+ARyHjKql+IkbNxFBz2naLFpek660ab4UHa4429bdMFt0uwQdhL+BKGWq4q0zBksSvkrPL6a
ir807J2ftJn9+0Cr/tvhYL4M1BA0b0kCdg0s8mjm/U+amYgYbDSpjtnCQeI8HCusu1xy0cJnwWdT
wXdDsjXAcwXxdNAhMCGbdsQ2v9rOjpBbWAjPMQqYal5zbT13fttvW7vwl3U5FaB/QChlYxLAwOw2
ErbmLML2zRK4FUQj36YGgNntUlqQDLxmtm8fbdn+uXI8S5++QMqp2sdANpWaUbeX02EcsnU7kRDY
lZBjAzW57zgmxCpwe3Zshqi2gS9YoNU4exPd+6eGb/cLZh7DVlsh9OjKAXEpEip1i5Ata6mhhrqn
NGqPgaGuglkbQGWx7wI8AbPI1jH7zFsP3V/6XOXrPEguJvouHqVwAd0Rq/aQ10+OXYvLaNUZkleq
Ub91GdSkLeZlt/5Jyg66QePa7B19yswVse9VsTAlS4TUiF5G3wlPcR7nx9HWatsWOrwOo4/d2zbj
m+djCi9uO0cfQ9vx+wrFAe+2VvjOsPaNsc2hdhwDS6ob7E036Fdzibd5zNfJTOVp02Hnqo7XVQqW
2Sqb+oBauxZraA9UxeOQ1otcjj0lPbNxjuN2WGYsWddyxgth2ZqMOEbYpbR95uKJdZGGi83sZj2d
coI8GvlTdqVxiCIG+WkTbAezBxPR/c7xiF6/4dDzGgRulhGvi4offOYIxk/gBu0pvSin/RTKOtax
dfRNIjo8b1yprkMM6KGkpsqu7jPlXrE6otJ26H0b7adnK3eBOucpKbPz9FDkA9IIw+6JEunSO9cb
GagQAXBPZkp+UqXFSG22CO51KyO4Gwi9lZTrrneTTydHY6hOc4D80IlSROGVn2DZZRwig+hD+uZ4
l4lBfvgR4XqjM745XXXvZvLdreufQdav9ZQ/z9y7SzNnHNzE5guXUrbqfUpLJWvI9DaWqNJPP3xl
nlsh5RYsm79n0iVWYRFYuOqaZm17JJEwQuRCaHahUe6DG3jWZoSISv1dF42/nTAAXhwlK2YBkzzr
uPHJlAdiVEc4JjtK4UcWJT6tEREvXKSPRUTv3KuWiE4d782WJUVT5W+s3vOtpeDhitkvOddNHGzm
dJ6JyUjBBWG7PJrKezR1XLJEtz4BPjz6rno18FMPsCdJ0/5SFnVEFzDY87RPd22wS6vpr357v0Zh
xUvDS2hvysp6buP86nIH1aA+hjlOl4ywWFkPMckrQ77PezANRVJcKopql/1710PUTkfoCFPSrcXk
C9SidfOU3WglCU6TY55CZ5sc3GiLUir/EjNjDmz05W7FKN3fDSM5MlmC76ToGHxNzWQvh8yoPmme
dnEgD62S66HM+zUP0mtZexu2b8O3TXAX7T7COCXe+pGLrYjvHNuJNnjQvzKAHIu0914G020+Czdx
Puec9gPHm9qnJr5MGSmfDVjB5Rdo1lnAuPKNB/eKEta+OLl718riwfB89h7unRsMO8+4mbZHIqYQ
VSB4YNXP4H3BO4hmVRmvpV/WZ6lFBQp6hM0xWRX6QLc7OAa6rwilWMEMXvg8Jcjswd6X8arPgmEt
YU2KWDonUxPE1YwRVqi42kjN4gGL6wpizVZUybNbgbmi9F22mF6XnssgMSfNeuXi/mOZCytYDxJd
Whecoo4POg+sV58Zx40mPaPqJCxMVqwk8soMkXL020mkay3n+ZS6JM5mhcsGMChfotJ610Nyn6JO
jJOaxqmoNi7N/1QRu8M6hE8hz1alY4frTCVcw5p31mTOVajoOBd8lXVIU606vk01wYB3gBuIHDqu
fsPBATEqIRMgb637XuTpey74JoaWaeWA4w29pQBaPOR3E2gsQt+3hSiLvdfevr/eJLmWqO93flJH
0BUMSzufyZ6MOYPA25XpX2KJ6lY+hShRZHU/Be4d0YR644uoW49xdmG/sa0B+KwGNBFo5GZjPeao
jKNCJ9TUAK7LgxjFi9kzaoocBYYbp+dijti2ZMncL+Q8YbjnXLcDjmuLNdoEG8HljZCgT+Kp3/te
99AGj2PW0EGSn+Ec6valmucPPBoXI5zJSfJ/lbCvPp8sk7w/h27CdpCvFE31403qtzQNRo5Y2lzZ
gD/p3WsaUXur2XNXvUCQOwJaDkZom7g0Acg6bFEZb2VFdm6yHt/aEDG0/vY6+WLb9WmSxqrW/l3l
zcc0oX4vIsfBLmfvUydHVu3MO9yOIPbSF9UE31bpQ7eLqV6scG/E6cpz4u+2tQ8s3AHemd+AQM82
eiXI1MV3GgXIrBEGK4+RzTTInZQjAVFqEyQhAzazfJgpT/c4z5eOL+4g+XCSxdiTpQ4Gpk5ewkyv
5KNoiR1c6shBzYSvahGMza921UPcMu0p9EduBt2mMxleVB0iqKS21/hOhlWqbvYVeCAdQgF6CEhF
NgNhxyPRbk70Om252AK7oprVr70OiBNhelYLJtmgy+2UBUHfHRRhFg4jRmxrz7y7vCt0YJ355Tn5
0UkqKmvQL23GAL4ayxeqxo1qImBUwa3Z9PhM5UwBkGXze8ZZvQi6j2Coj3E8feBWJqugLx7dGnOT
acd37lTCJVdNthmNziZWusMoCAD2WjhyuM6y61fGSJ/Ya9ZnQ5S/BYxnMpNfRWmBRLFACtCYrKIs
fv/GHCa1NaLxzveMA2X8VlaoQ1ngLzwxJptUxjuvIoxGWHod+wY6Vk1Fz6He3NbIp3QWm3JIV31P
BgI0zWZOd5Zbnc3GYCYW5jsLCUBCLUvayoGGljRP+RAiQKLxeAyd/AM38VFBWDE6CEGa7gSeD7WF
la1dq+N+IQOCBF/Piba+UFBXomE7DD6/nHKmcNuD5zNFHEC8d8VwiWWZ0BRZ8jNr7kxVb+qZEjIz
krPvE76bDSGOpJshDNMXJxLlQ6GArOt+H6XOQyY1HYjlHGu72thdQqKBbTJjL47Z0H7MEQWVYajn
hOVCF2FFsyafP42Pq6/i4kbJ6bcRGqm18iPszhYRcTpvferi+BS7dXweI9N5ZEQJKylkaGQ01Q4t
WvWQz7x0mHboXfGSX2rLI37RFrSgs8khFWfqrwNMtIVt0uwBrtksEVsUzmW4YukhiWQN/GcYxCZK
ABZksuGf8ll13L9VsfSG/s8sBu+pjAn/5kwKtkQUVCdjYJCOw96+gBsmOyaz8KX4VYHYPIeFVc8R
QQytFMAR+rzbj+X00EzdniftIAwrOBR5jvuuBjXUIL6huuD6liWOdpM289OqdXoyJ6d7D4fufmZZ
RUgrdLbCQrnH8DIDf9V92K6aF4bJ4Frmt3kAyrd1M87vSjKDbDQwotzTbAMMX9EAJU57GKZ4+oyn
wNw76paKwGJZVWnmI0Px3KOZmWLT0MQeDXihqoDi30yM6DIJH9J6LwW1S47QJ21H8UBR0r0YuZes
XUVqZhB0+4QR9EraTfvtOj6kK9u6sed7Z2U5Jbp9U+2Nqb9qz2mvluUZhJAkst6kGYgdbN1yFc8F
rEqg1VZZVZt6tNj0yNQDOkM//TZK9ZoLu4cqHbvhT2Ul/pPhJtnFCghDyiVWQQ9g0Kq3awYarmRv
A5Z7fvISbRziYup/ClsYuzDw6wdEFSU819n+xINYrRsmPRvAABgeyviB5/hZsqzb2jZRFugQoE7U
83yIzSh9JuH0msaKsBUOsTGfrnM/Wfu8i0vcJoVP1Lq2qQtEVj7Qs6p9GPU/vSpQ+tcInzBj/nIC
sAOjSF8CtvuQLh2nJfVjHJFNYIYnKcVL5jFExSa9bMgTXpiRBc6ZYm0xD25z0C0SZjeqBNeE4+50
Ltq1KYPkYHcccSW4jK1t3oyEg8vZXqNuisxy4sSXXrdTYk6WYTmIH5bMLaQvC0qWWQQNenA7mtcl
r9WSytzYqaJ1n2YdJrcjv+FZVvZX28zyJOzM2pWRGa7aTkDdMsGGGSyOnS66IvX9zjvEj1wJtzo9
bI626ZdPY6xo6I2bfWy81lX3EDPu2DjxzNTQ2LDHWpst6iP3tuto6leUIrepTfxU5nLYthPXq3bB
+3TVMfYdg1PQd5ej0+hVX1qAe/LiAg73sevnXZeVuL2VRYdmOGsvacXCNqxtp+EqmIKek2kriFNO
hkzWiCxGHvAkDZazCyIpB7SVx8F9ghJmO2pEJlb3c3PnobG37d1MC75m/bw2CbBw4DlNTFxLc/Th
+dkA1Ohvlk7U0suMfFXt0IErhha+KEYIs12PEZP3y6xwnsXl29hRTidM7LpSA4zK3VMgenPlCPld
SfrUBqLbvIBgYe8taqw0qBMUtjZMlNIC2GGrxb9wdx67lTNpmr6VRq2bDTKCtoHaHO90ZFNK5YZQ
pjLpTZDBoLn6eU6qBphuzAww21lU1g+5QxPmi/d7jYanZ9pkA/eHQCISKRaM2ADuwqZGBOGGyFUN
cY40bX6VcTTiSIu1LiNDQ5hKRtj5Lt+cOwTopWN5j6oK3cdhxr+BBEWfMZkhtXWKIfoYPN96GJXL
LYyYzO/quaXF1xXVaex0YM4Z3We1BdTJLxXBl9PBiYEEcCEjfvDoO/Ugtlrb8yf2d+G48osQtrGv
KhJO9ICiIu+bLqA00Td5iOpRUdAZyvQ9TuV4+HVwG6Nt7w94oq/qOKm+91FIZMmSLA6JUfHcnPNJ
q7Pb9SDoY5TV+RlG9AJ6kFfVy6RCcWaZomQUARSN0BowKaF8pCIim3R8CwWcmJVOtfgRlZb6OeZh
fTNxnU1JoEUN16RxR1TSOYeT9wKPf7PSTpBZkCHy1t7mMrIguggAwl+RQe7/x+3xsLEzD1VHs8hd
ZCx98hsv3oxQQVdtnv2YfIlNtru8mm7GiNakAfQ3/EQihj1RG0mUvtnGZdO4EaatoO6uIw0tis+5
eTIL2d5qKMdd7gXIarrJbMYpzA8cj8vHXtQ3lDcs2IsITtu0kh1lwJzwdfBoFLvQELdEPX7XjkIB
04GgBSamVWgjCXFbeShtqpPFI3/NieKbQZd37RdPwWXuut2wsA5lYwt7wCJnqtBpd+9V9XAoSfsZ
yBqHMQ6oRzwC6qNkqM/A92CaLQY8GJLYmyApxU7FTk5zj7i7MRdqU0/Th5jTW6VEF8ABYGNGJ3Ar
qnKP+z3UD1qCGyu1HrLFMnu/HC92QfBJMvMeiCKNwPPtU26VnI3lhMUupCuKxIXqWttsmlK3x9lm
we1zMLZhqmiByYjT540ybrL+txvRHUgxW96EafnqOJ29t9Nw2ldO453bIFV7PBmso7Ib61XBzdst
ZYurdcohp6VFsUpthZK65YE70UREYEB2+tQ5OOdhXnO2U7I/CxxazBKFO8Cqb06fdZxC2eSWSEHN
WzyCY3tzSt02Qv+plXkelry/ijGMNo0M38IGZW1gDT6n45DcJ2mRb1bpHJUOMburMi9+DJ3HSbF1
kQja9h8HB49j21TRJVJ1vy8RaF1tBzA1GWxcvwc+1a+bdCP73lzkrFxcJYm3ouvHohMsuA1ZFLs3
A781tJPwqlSNz3nl0ta0F37OGV5cWaobYN/AAygAO60GBLzVkHryut+4kZ3sJvpPkBBd/5oGzg0l
9ozYBs5U/krSXqOFzbP9uFjLqepaXNicxT4nkf6ZtGrYN+HcUUTnxT72su6+He1bynYXHzxYKUfL
cxZs6XyyMiJ8j6fYal60auZr7s3RvRwatI1pG12avu8fInfA67QBhGr7BD/sPjf9a9x60zeUHss9
XVD1YIKwe6Rjna0haRGE6Piu+WbAGElAk9YHEwkzRKXKh6gGL+kLVA0t2NjK8tPxaA2e+Naqhmyj
WkA/MHH+kIt5PPWyCS7jvBA0lybeRrUgqo1CaLtYnLTclCSelAXeS4F77MSIvW2l7c7B1OlOUJ5f
eRO3AMylRHTlQPINx/KYDoQ3hF1NOGPd+wd7dtqVZy3FoXKzz7HQw46V0zkVLhE9iZNhXNNgzmsV
efnsuLCsxrJ17ygdCmrVzikdbze2bdf/8aM2HGgHe1ifoH34+r90jkRLsd2Azl2NnyXBpiiwbnQ6
14ufHWvWAbylJQnQmeJAQxXz9xu4r9gTmuvUis99zvJTYNGDwZPQ7PNVsBnwLIHPFz3XLlytKC8e
fL8SUHOhgY9pr3Yz7+MYlVEId2bW/udUpMyfjBwlS6hiP6chTSQpaAxp1bNZ9UuB1izg7LsU7rRO
whCVtF3kL7kIDUwETF6RbFgHIUeCO2Hnvinpe7+sWWHfYhUjKaLChL/bXGOzUmRL/NAGPcRPh8+9
pi5GoJAQChqlBgzKz+h6eHaNPWHXAfikdGPqScUP/VyUx0Fg+1YnxbCKMvz8GzVzBktk+EhHFCER
W8tD7/FaqmTQMPE0+e6wGkgswaPY86sOLweiHNsksk5eqetyZzuiI+rD97+VPh6aPPLkIYOhcqxH
wuFnJ4EummG5ip8FeKH2ylekWu47/qTNXbk4ZA2G7DB9OkT7zFTuUVJFXpUbuTuo2OoS9KZj0qeu
+6jLXt87LqYyMQ2/zWAruclGLBwtlhLF6wFz2LDj1eeRmgNZNdEkoWnscB84UQo+MiW1Qy7fXPnO
NsrTWWzdPnPnk5PMyGo7N33JfKCtJ5woCJlMCs95AOJDmAAg4iTeQS4e7hllX8r+Rx4X9hMopUW/
PAHlzgmdq+hfbD1q0bElTZhxp1iKOlciXhrG9DDEwbKrOUC53yhfh191qZ2fg1oQ9azzIGlhgDQ9
zowKqp0Xe5BomwivgIDAGGp7PPcSMjKBfL/1o/iOJADWeiD/0KWM8vgJHjwFpRnbvbM4SGf7BRBT
cviXL2WpnlTkPXgolGgbtnuOG5c8L029G/vJ4HmMV7EuDUd55Z15UtHmtua0pbyrZ37FGPLUiuWC
N0yzMpNBDJyZq5vaT3kTHQ3wKRUnGt8e0m4yDPlej/KQ5rdOZjeobNtjivaup2ph/wJlznTS3NPm
+xhpKbNffKt8SDi5iDkXtaTZ1cbGlCk/llRb29l11yzEDPWsb56a1v9MJh3TgArvcCV7HepCEIqY
t+txlG+cYu+siOzpsCuJB6hyGDUpHWqr7ygxyuBdKRvLelDMj+GmCBsD8XYjrCGDeIO/KbZdhqIu
qgWlmOkHEr660n5TaWvCs1rEiOfukGbzGcVZasMNHIwzEY24lKeQrxC84UD+nwq1d3AZ3zWF61sb
f4klH240RLlAUy1ULrOQqtq9yxpRYFaNyXJUQd1bzzX6utuRCQNAE+huKwJjCO9xQP9Xs+g9fqag
XFaPEks78QdhW1s/8SHF9BAvbVIfumzqHmG4+dU+QEizb/Hm0odG5IPZB6XM8X7Il0WcOTLUbXOL
SM8zgTxHO6n1pw6j9Cm3ssQ8pE4p/RdKnabN1qE1bbGhtlGpWlieRVCVHqBFcJjUifWgjPMB9ZTW
UD7fFb5/H0UmuRY89stcdO57w/pwqb3kOz0B6u3J864pQyTQKt2kPtS4pCkA1MqjFyjiIbRjISnu
WemNLKPXwDjdOo2G6q40S0sGm3ycuhBTyTZlwlONb9EX9qu8yDVtK4wBoySl51+UITHq/jc1VZfO
xf2xqeloego8jujKIJDbJe+qdVipP5n2dkMJruznzj0WmC+epX+Cw9z77IOZDWcAjgOVuTKYS6d9
h0k7HcK1Bb725jO5cr81BMWgzcPBaGWWntWVhHbcL4QFTXdNsjuVrx9Ap5FSNM02TbCDjE2s2pU7
q+J5MFCrW0YFPKMIHnXPtm1XWNAfIUzjQiI4R8qphQwSzBeP7WNlT+Lm4VEcExQ5B3/w3R9x41lv
fomTXmJL8b0SmcdKE/yok+6FQ4de5Rbt4wUCvZTDz4BDBCztRtj1Zab5k+WwnKKi+PAX7zLAyMZq
Eh7OHItt5S2/eus2fXI6M4vNxZRd+Ak7EbZWjod0Jly88OMS+w6dIjWx+3BDIQRqHNc1CYQ0vjBw
NmzsEik/2c2DSOkv9GJfEge4arLlAJFkl2v+cmLsneNkb2FWr/uyQJKR9e9SIUXwe3gTEKFqubnx
YFcDFuU4oZh3SrjTLAIciK3qKLNqV7jDb2KiMf3MbgSjEXpYm0iE72z4tSYZBT9xqMGYGytAzWak
jyurI3lrwL/xWc3JPk7M1krsJ4MZRe+HOCy6B6sF5SuwNit4LbN0dnAz0Jc5x96ZDl7SPS3RUGxC
s/yY5mATDOJhvN1PQijBTa41ky/dmRQSZ4OEgUTCxYYYUGxv0tXBcv+A1FH13tChhl3dNNlpgkxa
ieCYY7Ac9seqUZCa3U94XAffTl9LSH0BCaJp01yzqD+ndfc6wUrDWeueMbvl4IM/ICYiJf0m3ac/
0Nze51Z0Lvzp+eY97/mFD//N/9lU+s3CFT8Zm4ZiHoEJyiam3hpjVzyWgwcUF/S0NKnBXXsnkU55
E2+J3JrcMocI/Ujbp4/FsGBEHk17D2/oKuBIrZw1fCbsZioEIb25m/NgZ9XW5+JieDKGjxZHOc9T
Z5G7lzFcziW6uxyjv3WhKdk8BIdzRM6SpAPXwT3Y6qkg0xudYCn6NTS9q0r1uSPRGK7ZKQ2VvIuy
9KfIWGzHOFxzYLkPm/kjbUCe2eQ39LRJ8Czvgpipmon80RFQWFPFDEW3kSn/ElbhY41oIhLVqx8k
VwkXUwtBjEn63En9UBOKObS0dFV/F5AV2txOSaZ7zQJ2kDql2d9vGyu6zGn0EIkC3kGLltrf+Jhx
RQnNOxw+EYA00XNCBT+WOSys4QSW9KAKYJ7MYzq49Fxi2byGuP0t0t0PWXtMhLezhtwFzrvZYsjr
gOQqh2y1qg1cX48mN3PqKAOED9UY7Ub3T5EMB2+oftCzxyiLxkUd45UevpWFv2s6uCdpRYJr3o/f
baTd4zjiBwEB3xmep9aQYgxrpId+u7YatVKevuSyutfI9lZxiY9FKK7OEG2IwmOms3MX6lWGYm+x
T2CSfUgilstgPGdQ3nDFv9RucSic5JoS5WBPmLSY9s4r5cbE0dopm20d+o9+u7yjH21WTTL9Mg6z
trCnfVg2pynHHVsjc/FojPih+xbR8+xufEfjXYf2xsGq2KNKjhPgNX/soPtey3iXjOMpFf5VRtW9
KZADQDrEu/T2LnCnPAQjdqr5aHblXL3Gi/vReO2HKDAHafjlqgheFaeNdQsvVFP5lA7isT5NDgaD
YcIVvTdCPT6mcnyUXX4NkFzlZXjXYwnfu+4b5dURS/k7HduP9Dw5j0bRL5kjNrS8SwDZqZiLja9x
RslQwo3KegP5AM/x8TbJw+KtqegeZlJwhqclE839k21nT6yDv1oJXboJTjeL/SIFpiz196ZKvmf4
xOViOCL//O7cpOFhFK/iLMPqpArWUgHs++Z3mhHO6zTxJnD1PlLDh2NiBH/un6UKryGs2hSSfubh
1Oh1G5hydxlvh5TCszNA8KeidhZ9iCSBVrWmh4Eb3lLfVaN3bEKyIPo+3nhz8Aad7MfchN/nLAWd
alLYyONJeWKfdjB9sXcbm3rXieCwzPpn7eG5QfpR24ZH3Do3xosOQ1hfdTXiWJ7SGaywynfYMTP/
5iUVgNYEpbkkdfgIBfM4hjU2TugVxxKs3h77S9fP9HsImYcHdCfVOO2spv9V2BKvqug0W+6J2ubo
5SPTiQ1bzXTeJaUSnr+fFRFZHYPCBc1cKcu5nTjeY/ahhjKe0oG4WC+6qr44ZJPs13GQsmk4R+2B
u+a1hai+2+Z2BFuHjlhqnUq7uiS+OFXh+AKe0tDEzY99hhWtWNx3f2qv7DeHglgUjo9+os8slCdc
9M6uGNZNQhyn5WJbmo/30tcoGbNj57SL3DsjrrFPlm/e5dxDihgc9J2DCzA3dmSGILB7Kkv75zh5
B8eGhAonE6x0vOYzsFJVZoa20MAxw9cEXAWzuqZq/sBU0CPLrvdg2gKAphqiEKHM7a2F7ySDCwwe
J3v02MFpWaoflJvD2hQYwWax+kBJXSfPvTXZP00wjOfADO5ajR49xqCCyVmE+Kr1AZjtECLCyIp2
9tdBIq23fJA4ijmlFzhX2r9+sLbTYmngxydk9bkJml545WFrfeJ2GFj3KPipRgF3u17/kWlesYtV
HHAwXNw4iTN/1Byz8lfRSYOH8pzNEh1VV/xSQ6KxDbJr+TO2MrG89HTy3uyQJu/ZKAHpLazw5pq6
b43CdWVKNBIwUs0AlX5YHXndMsyvKoYugSToW5kMj5yLj21IUlAdOpS58300+i9zuHCWckZ7F0TW
huatnG+wqnFhGobLpS/VAw8El2MImqCY0wvmrgn2tNkLaqKHqOOQxFnhHNOmhVNxF5TiHGTNnRTE
keX5blR0xNs+fFwc552D1971XElYCbKOVqNtrSy6gC79s3agPkohLnmxfKTr9hpZMHQjzz7YNQwS
e55fvQCn9i4gE7ACnRHxEQbTM3S3izuFKLVkdaU+nzu4oXLJ97Gufs6Qi3HrDiFGYr45ELY4Fphn
wkq4K9ssv44LFGco6wZ2OWzaGSzZTgRZd/JnKutgXcmM1bPJcYaamqchI40px1bSpPKCdpSEaddj
U+u7dsdKiZoizH4Lh2Nt3mY9hjkCejo8itMSEb1dJjknd8UnIoNcAjg6SIAJs7f9IGfjQo7xCPRa
xLt/110cFyUt9RuOl511a22bJiBjcHSf9WyZk8qHn5h/4kINaeUmeydhoc/Wyrb0L62C6Xn0G87w
Xur8nEe5rFr6YfBBJPZwnUHPU3XZqajlfXRTyRXsGbz1pWmPUuIIX+Kpu/YGTZltRp2JE/wUYnZd
9z1O7U0TxafQrj76ouOhIO/7/yCP4eOzAu/Jet1lv/T/6qEhJCEH/1dPn9/jn2bAHu+j/vy32/8u
Hz+7j8+m+9/8lX95b3jiP4hSw4bSiXBJsCVek//Te8MP/iO8fY0ZIhwRRja2Ov+ywvXt/yDhxQ+o
JyKANiG5rL4ZdPrPf7g4dtgRjhxQ5W8x0dL5f/HCvUWaNSWs+vr4+c9/QPp0vMjDyCOULoiW6/83
442bJU48ALAfZ8PZn+xeTG7BAyWhnDGrHSw/7TkvIwDG/JUR/mv6z+R38/D1Gf9WDxXrb637f/7j
v3nwSlt4cFMJdOPpcBvhzXPo18dTVif8sPPv6WLExNzqKG899jAeR9dAWnaw8p/R0a5C1wumFaiU
Bf2Vk+ufkUyi8ssd5v94ETSHSan9L08ABxOXGw+whCeOAgrBf72OslFhF7Weg4vBgu1bkRv+beIO
KLfm1x4buE6gXliXXIQxmPszdav4pp+s45UlCw9InGA7sEpUnAd7cvP7FmVpsa4W7WTTKg4ndOW6
VjSGqrIIxpOZZfgEr4ffTyGfkreSKlRINPa0VcZP0AjgD1pO+y7wnIy3oVAZ7b4p059wESXnfzrk
DgTFlH9bm/QkYi0Th9eW6BinL4zOkTSDZyNDTdA6XR0rq95uQrCSYLiwkAh8dHiULaRhmvlW7LyU
Q2ZzhisqOqZWDrthF5VZ4bHQpcPwShuBa+9oIvXnxQqnhr7RwCf1uiT2tcCvvPpUVU3fyspc8+CO
ykc0iy+Dsx5c2EkRy95Ad+Lvh5hGcjf2GLn6g8Ok/qzKxBRvsF3i3ymhJSnOonn6U5bjgBDO7cOf
ru6hw8ws4jAvXav/RJlJf6f3ckXcNxoYWmd2EF6rZFxWRejGsC0Wtxebwi1BwR3ftO8AbAJGuYq6
rd0kTnvCVdatdpVjTEYPtnS/57Mb2MSudmm/8SfaXEW0YMWvQQzIPmiLxd/0QKLepo0AaENpeyMc
XsG+Z2f0HI+OX3JfMKMSSEOc1Ak/i2jObuJxbN8HXBwEKU3uiEZnQTV+TpWK5GUOYVLDQKuKC001
SippNcLfjwiZytUAwL71QT0uaFHsaj2CibjnFgH029eb5sCmzMZyFYeEIS5otJm/nxMCkPmgCDg7
PyQOwu1Tk7mgz3UL8wiiF1f0VIwqhr2eNbhLLXFEeWFXt3HKOhbE5yzSLAB9TMf+HjNp0lMj7boD
AguPbuLgUpLCQzDcnmeVEhLP2DYououE7uzLXGUUMsR4qDc4f+hrwVynvwciMx9IKcfiSXi4ewy4
6ASkqYmq2H6tOLqwGFYWqkKYc1M6TRc5eOQuDuhXaHAuAV77g5FcZpgEDL0mc1itmmCmWpVNyHRA
QytIFhycJeIg74UMmQRQpDkSv9DXz3PQqx5vmsjEO+IWWN4avJ3bkzKlb27uCy2sU0zofwnHL5YN
jF/EzFSQaYXLBz3hosG23k+DS5LbxlprpBCwElWQxG9RbJLp263vBKSKOWt7yLuMEUE1CzMZaN5p
IXA3AJQCv50Wz0cqHqzGBimt+uT3JU2wYgTZ2Ws7lwyWKoQEEbr9WLzNUSvxDbW9lBDlvL057bst
jxRtDNKtAmrHS5onrAyJiCrS7WZQN1gqcgCd1HZAiGshkn4TxkVYv/BKkPWVYZRkj7qFAXQg+yIS
Z23HtoJtBRy6q8KOR8qk5VGX+SgiAqfa2v2YNaP2RbVWbz3/nbzlohMFFYwzOq5phceIAA0c1Wqw
p45zgj8h/C+M3V8weqELOrOgEYwYDOpDZkESbQU23fWW1kEmf8QlPN/NHAOYbhfpj9bG66FTrpDH
FdVLnCfwSaFdiAmTiMbXH6GPL+amoGss7G2G9VWzCmuoVHelK7SLMcPcht9baRUwi90FwzUSaVKw
uyAfMxjPRRW5xzkMGRHVTW+9QW3DQuOqquSwzYznG9E868+CdXykNK8qz32sYbIzTbDPaE9ZPrAf
VH3t4XSudYRNLptef5bGcNld3rHCawjT8ZtpujA+210R0fD7O8q9IuF346zlQSsCIeKdrcl4WPH1
7qFAUAK8/fdd+MJu3xfHY8/Juy5FElam+jP+ugBcavxTCd6AHkW7EPjvF1npz9DyGPk5oj162wxb
XCKKRn96kBz6a+QLls+8S9gg0t5Fh51MEaGDZoA1nbhG9pDUsBxYL9BCInCilBsWbc24KIKQ3WbI
dRS/OcBW+KVUYmwPX1NQGc51E870co0/lTV+K2ulPxPoUfi5dxXjM5j76DLauv8knqGnIO1jmuSe
R9tqlTmKawb8HqL7sXf42wOQZreZkwGFoxkkr1RlwJ5bM1jM3ClmBfuWSc1PViRXTjuY/TwYNZfk
UzPwum0M+pusQ0owKLA0BEitDt32PRzgkW2bPmzf27rkKcRwtge6H7cdJoo6/njdLvpzoLGc0qMZ
EDfjppFX31trrvUj+ACj3RkM1jJB0ELFGJd0Ss5tVuPeM6fVba2PdUIC1dTTaT3W7NTqp1PLntBz
+D7sP17di5fYiWdgOWmnuFw0BWcd7FhR5OwwJuEiFCG66c73ZnwHxn7mydNG4hIbHS3taR78W5Hm
z7P6WQapTYoL3vYKMIlewNaDw9biD+vwL1sS/lR52bYenDSFJGKJKYqAdqeufvYGR0CuTMNcvNxW
Oh/bLx9y3eHv29OE33Rbh2SD9tTTakGL6nh+srES9Bo7H1wv3t2qMxZgOyknlr6GB4qjE4MgFiHX
2egS8iog7cxqGMyzJXDZADf6dIOUffNrrizu7dHB81PenoC+Bg/Hol/6czNmTEykW9x2HROgCqH9
NkyaaWI+FV5UwvorSF0BUByZc5JsEA6X4cyQcWzNWlznCX9ZewPfJVeGh/h3EEZVwTV7DcSRIyOJ
GWYPkjhe4SNwpsJjaVDgoagpiqrOu42RykrvHVPcwEzZmfbUzoI/lo8aY/UJSGdYR03YfyYhh/3f
tG7586NfxLjn0PaCE/y3iPIzwXBNR9m+w7iM2nuVObUP123gfWfCmqno6MwVd6WgaiP00VjyRVCj
sZ7fhmRpKH0eCnn78dqHlnb4O4y7imHt/60TO9gZ1Xp2HXbPYQzZk2SH/SItLdpBq9CL2JkiK02A
0f2p5GVrQtOwKwvY8vYdrC25/Vri+gk62WsQOFy8l0wBMpsuDkc83WteQDnPgXtETc8yWMa3RdfJ
fHxSlBcb9QoY1r4nKmEF7ZqZoQAscLsGT7POtSKtskfPqVxn2w+1q05pGlImFGTRk9X09wrTSvCu
fUKWeNd+Yqxn328YLbEDS/+C61BcftZJZrUHRLmFeDd4TQ0fpWWQZcNFkahiQXRlfG7bkLXla4FN
Iytfdi3gmnOIbNghezoYJWA0+vPKurlzpP53TJN4CV9FA9Fe0r7TpHbo7ddb9BYp/aMB7nwAzsAr
Bs8sZlg5+eBAk8nJdKOdwt0Vbgo1o8xY0YOsrMOVcpAroRDNWMDyANxrw4Z7m8C2GNTGQiLxLR4H
rLhEUcoPhNkzZ6zAj/E2s1K1LmNTRJQUVfCta1KQyM6GL7zvkjq6GGpeBjr+MagCLAYHffugzw+l
jrxvODs5SC+T0NsGEijBw3ukxcsvpuNGEm0xbZJ6vq1+oWv7+54YpAL4McNDx3dupqmu1/NWbLgr
BWodv+v3dl10048lsXX9HElDwSHSgdnYBglzTC8L9/y1X8Ul5xm0HhMjb6G6JNzEgDSeQ4QA3b6n
KxdT4SyeeyO1KmwbtQvheowQjqyE2yAZIK/KHSE4VH7OdSXLOPfXCQsa5/1rJqEF159zsOiCkDDJ
fCx8jtV7u0fxcEpNlgA0Ygg5rtye13hjuYY+xZYAnWbgUYT9awt30zRGkms5yc9CtNONJzJyq6Iv
4nonYf291LiWeGsdkSIGBcKhId8WEwa3turSdZrF3DT1FTc6tGCX68HrCqzEq2Riv7Lb22D27BtH
RKdZcG6caiE7WPNkje0z9jVUg55g6ASfElVBldF5TvcptDP32ChKKiJayABft04IeIvVFY5uqDYw
SOvdwHu1spbKy5KsxGtrrPizX+VwVTcje6qcKSi/Pi6wO3Y9sBFxP8mC5++ys8c3CSjz0/MsKux6
MBlZSRlrjmhD4T5yQubLogKU2NuQ0DhpiprljZUhDOCZyCk6GMJ62wMmSNwMzTN2QA3KyD4EmYYC
h9Qclj07cuMf0eAK4ayoCtJl33YD39A0fKydrJJe4bGVJ1gsIt6rHpJeBkgZSjeiad62ZsRh0Au5
dDe93SnLaurtszqjevEM2TErDCIgrSk725sRxBjz24bl1h3acb7yPtREgAQssiRPvOx+8RrVHHwI
gBS5XU9d4C9Mfe1DeV3hDYeoyh1unTK08twPgjZKcZlPHDMWoRt1aDRbJ3VLra3nYui653QgEes7
SI9Z1rhvybse4qR3QoLAmSpXkuXQxrzlPRNK2vdWyNrxKfyeFSHyyGbYBHbKqytmgmEd/3Z+n3yq
NgZLk13EVEzBWRtD2l+f4rN11y+oAnYmF+1783dz9Qxgzo4mC1ugmiKDD59jMN90osR/ga+1pLul
Tp1xMxeWrbdEA/Jys9SbHr4qF+o5QaytzhsiA+aYExENubDZeEtUtuS2a0axRwxZtxk4EHG2tCsQ
ga+DTzxajAu6IQSJWWPKkv+15Tpcd7dpOptKgJwfFrzC7/i3ngrtPod5mZpvZOMx1nCDpMbo3L8z
6W+F9vXfdEmol5IiGugd2NbMyh9g+WFWQ2SMexdFJbVKXvhhR/AaeDuojY1lRmnDbd9nXeKJjV4U
w9L/u8mmQ8aD5U+yA9ZdzSSv8tuuVBATT/E/aCYsRJXSfJvj2UfqAm3nlpES8vUo86z4ra0noJl6
LppfobUweCClsWK0jcDp8u9OHDj5wLl+wdLvsw2JLH3RbORw3BvFGjv4WXT5qiFhJ8N1apdqDHBo
93AZwbE6/WUHiQ5PTaez/RBElCKEIzLSIGAE5mn6W19ObQ5hg+4CjYjx76lf0LNpDzVKGZ59DCUH
LjLWa9u4c8IZrw7pmqfWzTnc+6UDs4Sgtt/I5Dk/CF3xONsJ+AZYC6HdpmeaScj5M2NdjoJbb+lI
4dBTyAxrraB0gWJg4ASX1lsajNEyI3Z9SRUEEJHkx7qrSnunFNDLIYCqNDF8c6k3bh/53Ua7sKDg
kVZqXyEzus6xGs9VDOueXMGxrrelrm5aidmiao3B7HaTLulwZVX7WgnjkG0jtH2p8He5yqAmOIWt
Zf5Ak4P3YAgWj4AhjufPATL2etId6RM0CvtNySDF8VIH+pKSWlavgBadc+KW3ruSAcwtJzybGjh2
gyvk9DFil5ocYxv3ociG+ZRlKI4By8NlX1ROfap7fE59PDjrDQV0egWlqT6MI9UfdqhoHTuBOEnb
DtddkbDPC7WsIEcvNE7bmODVNGeRwKkbiW4D/Qpr8T4G1J/EuXDS7G5idaHtVYXPEYjpNxdV0Ln1
8g7Rok2YhB0oaq0CV030X/PF7YPow63oX8NL9rAOy7QoYXfg6L1qxi4l0SsIWFvC/ualZCo6XuAz
BXqxpD4LlUMIl7XKlhdHTs3ZnoXqjkrELnovfFU3sD7dQ2A5PnVsFlvMPY41d6GJ8EBlKTophntB
UVHnF8v0TxZyLsJ+fA6lIsZXCl1POH4siF+OXQFZoa9nRxyHxCCtCuVirUUVTLTPkWR93oCkaVOW
VrP3xiG7WlMDxc0e0ouMOugHaWZm3IoayerW58HZ6hZvjwUF3AAblhAC+YbefVP1D8JE0xn4RVOt
/g/Kzms5ciTLtr/SNu/oARwOZdbTDyEZFEGdSfIFRgmt3KG/fhaCNWOV2fdW32vWD1WdrGQIh/vx
c/Zeu06grKN1RezphtG5Z/MMEAys6VMp/4k4SeOZdq1WO7YlgXemtux9lUHzpQCNHnn6O2bWDDk5
f5rcvkRAL+5o4JbXQzyQzVvoEVA9XnyO/B4kJjanBP83XQW2uyk7OsJBJZqgv73AYxM8Zb0V/Yh0
ZD4J0NPpeZCl5rWgL4AGKwvNe99fcITgOmH3+l7g7jJ2ymHHVZ4xEDnt9QVpvQ0+bGu8z6cxA9RG
rbznvcFCakY1HTkaJxQmRp1BTlXpzWAmTHPjYmT9ORn+AjqndfeV9IrE89iB8j6ZeYC2XnWPTTeC
HvYGr/xIEHjcT9gx7NYmD4nMRgAWUyteE2ZmV2EVzLQDaum+DrRdmWiHOAr2mAMbhtzV8CMWpv50
Qte9qCIRns/t9Ki63qdPGvWSMOekhWdAD6p01nFtxBe4dbqXri+jaQPewbqls2xGG0fmZQLFjqKt
E4G8D925OOubglGoNdtGsrD0M9BgtLRejdTvDgSOpoBT6J5vqyipiJth0vsQJyNygj71q1uN7wME
Ax2Tl1oE7HH2qEl8mgSEJTkw1Qaq8ZlHg7dU2EF+7pGK/qRVXBwht5ZXaDDsDzek77amyTM8DEi5
LqwZ3iESELtCHpRKL1wzuI7HW/gX7wD8huOsCjBG5L4mYmdzVzqkZdWCQGvKWu05R5o7ZGPyogi8
/DZIiwjjYGRxG27Hu8DI4ivOBH2zSGOOubLaG8M3Vb6K+1j8kI4N+SWx4Pjs/XIYzpC6pV+padX3
KQB+ZIadw5qtBiJ57MUsGyXjRTjAXUAezm9BeoiRYKXp2L8yJeI+23RPsYEyYV0Z+fBSw11BVBDa
M/EBIwRdAxoFgHUmJ2jfC1p8cWnoS783EVjYCsVQqwlqaLiSFGehR12yLSi9LVqeVnBjQ7u6T5IM
jrNHl3DPFzTvC9TuT13W6Fuw4uaDMEj/6uIgfykaLOA0oTDKQ2Qn/BSVFz/GhHTy7kn0BNNUMnXA
KEgYBhhxmMKTUTiYSFG6TSN3gm3H23vw48R4crvsfDbd4jzPfVA1WjH8naXjPFgh2dtuDih1lpN/
VQM+v1RebXfbxPeSO8yMwQM3e+dTjW6yLwNzpJcYpm8dxooVQug7FiDQTHsxCPQeauYUyMqFHMvy
IR1l/JoYsiUwp5DsoAHPSrpKDbc44n/wV/VgN7uxcosrPh2B5Mb1u1Uz2KrbajwtSJkM+S4UgbQm
eo71WIQK0wJisyu8qMWXQx2Ei22snm1jAXhxqXf1JrF6ARd1zkg7Q4KEQ5LrfHXt9bHsDnlVTeMd
ZIpm3bdd/sD9Ru1TPFVIjGJ44EEdt/dWUwe3ZgRTBvLdwKBItPMeUk+BbCOuGTdFbmGy4P3RiZBg
mfjGJgecZagJQQRvgwpIhSYz+cpXP2B/2cOZ58WE3trD+CPszRG1X8xADRfEnNor1/JnwXUhx0+M
bULTCRWq5aetKr61Ur859pPOrv2mREMTTnJvVp6fbGYtnDejxlkMQcGyrDO5fKTM+3LAeJ5ZQrxl
VX6goyFMmPHnVG+Jj7a+ItOKPzMU3vEO9Aw6MN8BIjIg/NwkSlg3SOwVkUWhdT52cX7X4eZ5jWmO
3sA7768IGMkvBI/mhZkLJIBFM5VfflvoXauG5Aoxn3Ug2MO4VkM4PtFZca7ixovBMcA+eSJlA9cp
Q0N1kYgMe0pFo+SRhkEIecKPniSWAUR4TqMxPEw13bIZmklaq2PYq9Kkfx2mP2ZvyJ1zMhNqTHzY
+ZBl2ySKMC9+0rbrdduW7vjdMAYIkeXi108VJdrMqj2T+ODHOx0AnnUqzI2rzHX8LeMloS9cbuZI
rDHbKA6Szrv2If/QI/LAJ9vRQl7X9jLNAFbUVh1t9EooHPLgjRecoJjW2ZS8GqikdnZgpsFKeqmZ
gQeZ50cEXtY1APSdQly40bNLgF6BiZ6uAZ1NR7Rneo6KY839gIU7MkdDKemAjC/rnWNw9qxAEwC8
x0t89HLcjFlfcTa1eKGKEZZChq/QTbP4oUtkfplUeLPyoA4/vCTVgLGXhNQ2whOFs2xqfxZla13V
DjKMlG7ylRG2xl0gKpNnvSHePUUK18UQhO2odHY1Q7YLO0xKzFbkSEXtmJw1BqybiOHPGn+hccBZ
1OzakfrxCjD5GFFPzd673aGHLIe6gcHS2RNXT1naN2A2OG4i3CZIS0aG7escoFe/4YvpEaMobyDQ
vQWi1ldp/+BV0Ck2joMdEDOz2mcCOMhElsDKHWx0c5RC2VnqgY5jK1ZQyLiKf2aW733NRkCdDuzq
jWFHD09ThyBjOKXiYAh3ZZEAnHRU3pI1Lv1Djl4bMzS3k2c6U54BYN+S5xVi1sUMG3JnaKI6ezLq
mTCFIDKQKjqmzGmkROosFjP4Xgc5zIE0bUQ0SjQwQQRFR+TRsNqkrEkkjDgJ1naKwyqQ/XgAqg9b
vYrC8mcNV36Jssh3OcC/kQkmgiV83j89O0ekZDEj3bkTbOf1nM4DN3azG+wVh111yRAu39h18dQY
njzrKjxrvfD1c6Pd6cDdgltlEE67mi8Laa6Zv0yoKL+G0h43SYeGNqos90JaZGfWxpDAjFEYCYc2
ImkhjQz9mFFX5ytl5/b1yOzrR2PK7jKnW3/04b/wnIhyTNH4Rm1zNU5x+VyJyHxvUg07mn3fBTXT
lAqMOTcw1cr4TkaU5Os+stS+pgnW38WjczMPeDhwrYLb9+HkPKo+e/N4DNJHk9kDDJ7EtcIdWleX
n4JxgCJxoHjZOL2O7lPlxfd9GQBP0C6KhCARJPPmimvnMeNF3kEMUZ+etrBlyOqMnsXEWLa1s32X
t/OxyBxmk4Cr4LBZgclrs0zjTC96OYzxoXPX9zVBglmN2xkbr7c3qX0e8RN6S7dqrveyN9jJzdYB
d1EMSAArDz3T2laLqDF363GdGbBOpyIGWZbq2vypekUHR0njHYur2z6DqTDPy0L2eLT5nptNN1Ot
l67w7rw5Fz8GI89eyZEhuTKwOrUzYeFiC4nSq9ht9HrgKB8PlA2HEc91dIOb0XivGzf1iIdvFuFx
ax3zYDCqo6NqKTet8NjYBpDdh8rCqh5xZNDf62zFXFc5sB2g88U3nCHJC4jxYu3R1TmYdYPPlfsz
8fMdusLMmtN3hoRY1FORlAehwjjbMDJLAdokoXfMQmP4aTdR+Aoll6xjo6FVczR6aF9VMHqww0NB
4VyPxXVs2elrM08cpA1i9U+/w5aGYqQ98A/ZFw46PCm1xZ1sSqr5vvSWPqPQPmeL0Lm5zqO633dO
Wm4ZyifLAFgxX7c8s/WgUTbTPk3S7CHtLBf6e8owLc5SrHaLZ0Lk7jVDdkgizhA++b7hPwfokAFS
RVMvqLrr7i3Hd0ecNHXcBzuQXPmIYt8rKZmahFCn97Pw4zfUKLgyaawyw8JRBNaNQqGNkprtzo2r
jTkhG9j0QV2+zqmjnl30kOvC89Doida9zVh9O+BLGaDglnG2o6xuZ/HIrCHkAtaMwvGc+1DAMBid
AmwbM48YGIvwwSC17djFFJ7ccb3wBll1fzAryWV21vpA706uAvrXP2Q/YTzma0ioAYLuKe/r6zzP
cInVEog9i3V+mvtmeAuZnt5BovMuU6MlejbpHRtIc2kNO05dfa+4LsYrH5/Us0NC6yc6p+YrxOHB
dHjsSeucYvWBP7Vd2xDn3mJpm3d+2kt+W1zBdK8tnMn0KnOwy4MToWjHwafmlO4mfIl7dxj6x8YJ
/FuGfsk9++9jS8sM+WJiwLIee3GszFAN3OPjHjK1A4SmHZ4MjCSoZwcLC52Vk/xIFf9olWmFLTMX
0PIrnbubUZuhjc0fRcpKWHEFc8Jxz9GX+y5aZEImE2obOO+c4NVmUL3/hjH0EfVc/C5thwgKK1m8
F9Jgk5ZyGM+dLJ53ydRSTiGGjS9c1U87R8R7jxr+jM4G4Km4gqvqqQCzjev204Ur+lbsGaXUdFFC
RRy5l90MCBWIEXDj9ikog+LBMoOx4ngEV75RZJtDOs+n17yKdXzpCppMXeSFkgPNcGFl9LyLlPnO
lTQNWClNBCMtzZvWWnlyQW5LBMJUXqgz7kPbA32B9fNZj3I6K9BP4CLtsOlQMXrtEe/qdEDxPDwa
XttyyLdT+l5a8avX5UVyNrY+mIbE86Jbs3HmYyPw2ndT4O1RmGvaDGijkKwnjyIi46khXe3MK9GP
Fk4N6j+GcuHTkonoK0RDANpgrruLtkmD9zAxxtucHualj9i3vKD/gQnLm6exwtonXdwt+ajfHHjf
YH8bpkSUVJpiopbHONT2lwuvFo37FITvis/1JjaK6hrhdfeiXao4g435POgXFguXBmTmgNnsNwm+
8JnRADLutDmZXaopu+XCStNvjFO9B84kHqMaqPm26bkhlkNXEGkvQu4oLipTIt67H1yC9KVojbOk
o47LG9isMwPzS7y63Tofev1eRLO/73TuXyKgGe/RfohHf+7s2ynz33xMwxsnoozTXXdkUgRlpVSh
XjkO8Xe0MoB3VjnpsCizOa3C+NA74YfwMGvJsIM1ZtfRA7P24mVWw/zpRTK4s6IqQEjbxhgiuEUT
LcIe5wc/Rg6NJ6wvXXsE70/bTMzVTZkNmPLH4SErg+kcBFi7l5RC6WoQCv90AZfrpgtScqBMx/XP
s5Z6ku3Gnt4KT0UwJqQdFWCnFFkdQ+89LVy7l9lXoB/CHrB0ZTchVsS0eWykmOi6KyQSuZDQa43s
ln5ZdNk7sf0xVcsVkNoUr3zXhXfd4DoHc4ARId3S/ZkJsz8XfplaK2o2fZ3oRl5mQVHfOEP8YDlh
8ETVw5gKMMo26Cx5yf7NbLs2U3Qg5TGiGWoj2q/pbuCeoPqcAjc5Q/lBLtFsow1JJv2CQiM812Zp
1QTnAFZHuzP6L3bkDDsRZhE2PJpk3JMYkazRpCW7KcnzHTifVqx7V2SkLngerskup5zQmd7OqtJX
zpw0Dw1WjS2NNeyaHPfEfLTETgfPlhbxEeA/U0fE6Vx3e9Fxkx1rBqdFaIzlDrlKQu4DH8JD2eE7
tujQrnF0+iiICNdAc53e2tEwbUMPwebOCKz8Zx14vMXaCM0rm27nQTTDkEOhUpCbPSYxRwFSHTNi
gzwrrCN16UeBhxAK8zI+4mk4lDKkvR/qat/TF4PWbxVBvBp5hp/HOTQ+ctH1PyvaStzuyMm6GsHs
rGHm4tL3adWtmqa1PwGVUh+LGcrBUPTdedcmkvFBDvkNc5mzLWM1vKRNJ/dBj0kMSqELoDcIy34v
GXPv+hHjkw0fgUdvah4ZDTN6i7ETnfljQ0Zv32IdgtaJvtFNQskoqUELbpTctQsLGidDAjHSZfMx
G3haI44fqvgxaQv3aqAevxAoMxa+nrzv45qLJOSD7D5P+cEiouFygZS9uYnyBW/VuU53nJtYPFrS
NnipZQLUxKiwTLY4AAtQ2UTQZ3X6k3YFu3SRhtfszyaLlV5Uls/lRe0OxrM2yX0xkQvUxBYM3oFF
me17vfAKTC8Aw6TN7iyMyHCT/miyaheSTK0/gBE6ROk6Ma6rzh3I3EBYsxp9NdEESm2LnkGPKAjR
vjlva6MOHwpLWV8pDcNN5/Oo1HSGN1I19pkM6uGGnJ4RVkTBdSLAy0aXXZ23jWqudO10ekdDMc+3
GYl1gLbMIfxQGsUucrL64Kr2CUynvUHNmrTr1ragpIuwl2e4nq14Cw0RwAFEO5A6Og6hC7mtdev3
Yv6qjFp8FihUXzpDyK+qisM12zX219pUMxIjDNaL73i6nvN8vhfT6NGrLpc7TxwwIGa+2FTRj3E2
sVQL2IBbPygnlygEw92qRiX5FlFTDRtZ98YefR1ZBJOd+Ze+7AxzTRebtJ6IKv45bDmHV0xUJ95A
Z57Ncx3Suy4pfDdpz4K+cIRo74H0p1uTBo+74sTaz8ogrJvp1TZHWk7TtPOvaF403GnBigliTqtj
0Rf5FUwmNuo6zMvC3BQZRPL9nxT4/wcduTB/E3ALiSLTtqk32bhpcPwmJE/LPMyjTLX73CCmFNkd
uOK5mY1nE4kUSUh+dOA2O+9pFZM/oy1r+jGx7920pPJsaV/gkasWiXdfl5DJnXa6SFFNv099Vl8V
qQND0Yqn+SLLR2s+++vX/rsGfnnp1Mro4B0bxbH9W66ubw9s/2lJB2NK7Tsa9V69JejEOgJ0HeS6
FVoRw2qxvAeota+No4uXv34FFvaDX+TvgtxPhP+AnQSyC/P3lwAglU6MU437PPSGdyMPqp/tFNg3
jlsaUAAI/CWpXmQjePtJ1M+hO4IgR/oCQWYYCS3+N4J8a5Hb/9mQIBDSOxa2AM8zLUnKKH/+J1uA
YaD8qUah9zjqmaHaJNjYOxI/g0tuNsGtRKp7k8+B/cmxAISfodKVN1UhsaCN74M8arp689cf0b98
SR7OAOwKgW/ajAV/NwggptZchSyuyhj/BYxVBXeSAdm4O2mvKq9H5CJCjeU8GGfC00+S779+DWLx
Yfz6sQTIWH3PDmwfS4j8zacxRD5iNA1sWSde0e9MDRK1moV7j7Y6O7ftbHR3TO4HzHfc8JkpljWT
YU2DeN5M7eA+Z6ryXh0nvWbcDWspGYfugDvDBm7ozt0GLTcjV6fsfrp1gLYjN+WS6xRGjFe8vIvf
MdwzbmgTiHe7yOuJZhWJCI4cJf71X7/XJY321/ca4G2Rti1dqkrW5G8PNBN7ph+y83bfEgJftotm
DUECMsxyNK2HypBIERIinJnYQ696dpfZBtRCyyEdpsROQ8VRWvpCER+KLCDI0F/YLWaNK0vR6zpE
bpffx2Zha+Sai4Lp37wDprj/8h4sF6eXZ0umfj7pC78uY5obedyETMVb4MUvjDDa+eDPJczTpOvp
zsbEvD50hQ6+uC/V98wHy/B8xOeG2tGF87WxQaoOjBu5Q5ldlV4imq2eLeHGsALCiASHWDEbe7fH
iTaEpiL5tIaKMT7D5QE1VxMJJEMx4LMInSgXthFs0Aozoj9x+yhDf+Opyr7hhuF/JZAizjJVWtyV
Y3hzKGq4ssigvcTXguFXd9qZVlk6v8mmas5HRpp6lYvYFiRveeOn3YjPjNs+lLqTfagJsXWMxD3j
CaVsIaNH0qe5xU+ECFYVzF2i8QIFYnBN1uocMd3pfZX91BgB0k2WTmZ542CW/Ei7DqGFjwUdE6HL
ozfVjo2cqcl4nz5DvuowK2sRQDcTIjzVdwj963jx1Qhj5udtWizhrupzFkdPoIU8OHGMWgRpE3It
DTHNPYcVEKfo9RBjwm9ehMW2T9bTvgFhlm9kWsxXNYSpy5GsBkLBbUi1G2yToCUCCpZi00nvvPGG
CNihYgiZFV25B0Yjia71WtTWnHht84OB2mLWKROWZtPoZRsZQrBbxHqaIrsyq0W7NiUGS5GAIF7c
t7bIB56II8fq40+fKS4ZbDYXP2yKSM/ApS2SK/4y/jandtECOVZWPzvhSBWI8k5/mJWLPGWSi0uC
BYfAMxoYC2yQ+C8IBTPikwpisufPuzlnzQEw4eeXojHamnQ9nykCXXmLAiCt3osE682IIwhgWJlZ
+nhSDCf56FVgvhxUfIwdF3tSRkYbEQEn1aY6WZKMgJ7AxtMTspGusa0HYjvw+JpxXpBnwkMRQUZL
8sG4L4cJgR46Hg4WLhm8bijOaGbmoUbgXA7oc/d2zChzFxWjFeBmsSrrgxkWcpVywNt0QBBvhldF
0niHka10wC/ewgYKldtGG9O1uveiM0mXjsLZPKvD4mGKcc5n3URaZAPGXN/gq+wgu9qOW+2QBGJX
4ds0boCa5+N+jKYYMFvLpa0BHnrtki887uzOBWpO3vnDoKUPOQ8hWbQtTw8ycxo+5gQzkLmPGfWd
87bmW0dJhZHTm22xhj2GtnFgTCiwc4LgmzsMxRu4eGjCbMwlS5ZsYO0J/2B5Fs2AMJqJk8O6CVO+
/N43h3grhgmDN984OkcOQcCbxTTgJoFH4xyM0oyZdDQKqgkYpyhqN00uBAtcqOC2sJezUzmEoayC
xtPieoKkW+DLRVb87SfTeEcX0L6bAWHG24NYsZ9Rp9YFGidGLbJbakChmEMlw77qbV4XA0OusXm0
MBoGjRh7o4vlYSals3LvxpK2XYgy5/z7NfNCWPcmf8jkV8CQX1FdsmyCiSd6XbqtkZwrM5p+4Mpp
q72YeswN7slW4NeW/qgdzZVoGAo85840b3EFt+8VvguI/756pXELzXL2Tc/emLVqoH+7kh3hW8LV
9aQZ7A0/y6p9AH3szissO9ym5Ty/kkTTJXs3c1xmA53Z6e1gqdA971mBWPoyWTwB44Pw4Rd0zVd5
Y3m7Mk8gBRaL5GDVzQqG2WwU+QatqKm2yjLGj0L6pG8abWqfeyiH4BuU4DTXBY9N8wNZWRPw30zu
sZjs5tbSDXlXRVwfDRZvszJxm914IrKYqyBiUojtYv1RhX382LQ9EB88xqQEjTDGzuVJyYnzi1Uz
+Tb7ybe2POl4riFAIM89M8WUXCGaHj47jgF3g5oxNNZJN9Tgb+0sJGBkREx+CGYFgtnoQvugJpcv
qjXtkV57zbdqYvSX0KZLXV8bqjaKbRGJznyQahrZxbnpX9iWAcArJWqFV0ylhCujLfiiT39L3BmI
9j2aAEi+o4waxJx98pfmSup+YyVhSIeTY/JSxDjlNyXKDvRM36eAcNlx2jheJJNCs2uUpwU4nbwo
3wYU1yVk1R+8jG2hto9DbFbxdWSn9AZSIfN4e1LGqkoljEgUepPBiNxbtCrdlWMpFGPZHF5Ms6k/
TsebqIEv0BrlGobOIWbHbftEcKK7pBJh5jLWrjXR2m0Hhj4iIDZ+3eWpyTA+E/ltHsj6JqH8Ibpw
cW4GHCB6zSzWJSIFN0O4nXNZDIcCnRlTRYY5aHGx5vcwvBGJ3PcZN9x7RvlUd+wASGng/VWb7/Nr
QuK4Bybnk6rX+uiF6Jdd0E42zoDM0m8QcQphMI/0lxKlc6aXh7wpWjapqC3nfGskOVnHNUJbFGSx
JSYoBpYkCVTQCqCZTYOI2tv84bRD9RnOgYMpbcqGtzExGRqK0ERbCm112fE95b4AoHQrtL9R8cry
B/JLJMAjjTFScjq8DwFajKjYxkgjb071tOA8JlZ7Go1irU1p7ZEU2z/RQqU3tJsXlPaQBpdgyBC7
ca/vX6S3xAdkTdSB+ndDDnBXjvOuoT2MZcotUMP2XpGBYi5suGqCEW5yWwwD5QNodvvA10I16Z/2
PfhofMgns9QAc+MB7aP36hd0S7cxWHHcaScjlp8r1ifLuH+ZEu740jCR1RRB54H072VpvRPvnlVn
SF1KrLCo/kDk5LJHfiM4nJST3WkxL1BrX/W3sFKQF7YkoPMoMMQRazvrxidlRHRsDDHKZ/8kDG4a
j2cDcTUvF8Q71qYUGjNktiq2tpI2wktHu/RhTkiFc5ITYauogkvXHQl/qrPKtR+0bZ5i7bHEYpmC
mzGhDn10Yzef1wPa6PEKpKjEHpthDUHVM9Tphms3WBKjw09Ii5U4pK1Vd6E4INtBk187U3gbOKra
2KNbApW3xsvCIAuP21GOWbRxfT3tUDTqfTfzC1Z6HNMr0Dtk0+N+kgPz7MX28n1YRqZaqpmljmnT
bPpJ26z4KrEsJVBKYVdtsnZCLj0yaK42SFwQBU2kydIIlROx0g7672yDWwnctKD7YO84cNvhAW9k
7u0ZS5HZLJom12curWN/Z+G0vWwrnHerto5BK6nCijYjfRZswZ6TWfnRVYkHj3XsrL1SMz5ZjwvU
57cXyZC1eTNpkM2sKlTrg6H4gvBt8knhfeI0jaoku0E3SEU+LOF0oz0V/gaRXWZs5nTyD/OAPmqT
EUor3jS+z26d0jBm8j/EHRDyFosWWcAjaxhFYbM1Y4+5jEF86edIidytfWtUl1EVOzeO1/Z3XZOl
43bsR//4vRmUbY1GO4rRJ0r4Kft6ubj7kaHe8HbG7tFDCbA3HXIc/tCg9wkwDlcuWraBCdi6R2TU
rwxGhFBV5Wh/lCqozjhpAoJ//KUB4NsOxi+P5Ft7+4dtiZxE6m45jTff9S1hwWzW4cnSamvkoevc
hghwGEwTmGOdYvbaBoMH9FTZWr9ir+MTbK3UaLZylH2+7rwYV2MdzybfLkIbWJszV4GqSdl5o17z
67gqgdUZMJxffTueOh6J555FSoi1MerwvJZBVm/Q9HM7QeEVvTWIKAKAlJl4YBaP80nKbinQYaOg
/Xc6xnRJSVdmb3W0Bph8D1m0iS2/nbhOo7BGoba8L0Li+Bhs2o18UCeTcnNyzhrZAgpo1MDynuXi
XKwFX8/OXH4eK8jivE/MYfrkUQYaWHgMOle4EMs37m1D9+h4yiF+Kbc4rKgVY4ydhj1Y8h2hHpaD
usa7FnaInjfuycscyuX+MFaLC0WRL/fsw1dw9+6pABhOZsZcd1g5JMPUZ9iuvFfg6hTuxcnUOgcI
291GcBPIFj8E7RmWxdA2fPXSj/i8u2TRmPtcqNGIn+xLXb1ctNLIW64f2tYf32Jy9uGqvK8sn5fi
kYKJOe7bC9SE5OH4BXjUra6T5a88GRvhao44U6k3ClyhIcXiGZohLiapMqgy3dguyevDAWAwn2qU
ce9oDul7ZjX83pihs3zIQOMgEJ1q/h8xSwoCh0GdkaOmyFmflpW55TpulANANRYGMxkuYsa5Ek5s
HZQb8/zG+FTUFgYjjQJuLPzz95ZbwCZFyN7GwaViVetj0XhLc2oyrSQhamRElkXHe3GVo72z0h1m
kJaECUrj77XkG4XK91Ff1+lT4USsE0el3BuaEqj80xwDOLzRI9eqncOuigz+tKJCH7roDq0qV8fI
pUO9dsXirvxeUd8G4m9rJCM/vnnXN3iZ3HzNa+nis8Q9RUXRvlqphXiGS08Avc5P3Ch4L4ucXyyU
g7WCnQl3xIgxhHfBxaMEudvoGf+uPkErTE2P8ObbqRwwn0a2MSZUzin5BWrDelkIFsKVMSBEWrD2
Hi8h/mBxMuRXg0azCDJVI3NbNgSf+o5nG4kY/kgbfct2dIHPbGpBcbo1w8UtGJHogtWkoEe9qyHP
MsnHd5BdIPMzmp89enqMpjaBEdsQ7Q5DxjLTRJF4Q7wz5kiAkFBx1P9E90FEtTHhL/Mz1UWXvh+S
FuxQFQ4rF+/SNXUvcjgaTDl383x87BmrPEvEZFeYaPlET45OZvi8DlsygNxFJ6PXWFT9LgtKk1zD
rAQaRjfwc3bt/HzgTp6u3aBCE1m6cbnF92RRQPppwiA6aBEYuF7Plb5Ep3veY2OwNorLcHw9dHhh
IGDblOnCeYn04JLDNxXRJ34FcR8qRK6baux5ZKYENvw2MGb9ZE42W0xVIfze2pbPZzp3pdO8ocsK
b2eP+RSzlNH5AijDFqkri+WDbJ5/NoOSratOZz77ruolhTm2neETEDyM0BFZhz6SP+FvurDmpukw
pOJgpucDZeLUJimlwwtmxsrzPyWgp3e9EHrRhvDMpy0j+mtsHk18nauUxZIx7r/jAk9LpEWVhBVV
yTL9skJVp189BmUwSzGGNCoo159pAphFSgfP6/zlDeICRPvEPLU+XxSo48swpGxTbb2YNU204NwT
lxH1CmjkPOGhgswOmuRU2X2ba4nr0x/IojEDM0XjHcUzJpD1qWoXMO/jPz7cYjZBBIg+ae8haVOR
KYfqYc3WXCa3IeEDJLhZC2VhrpPROEZyLuttiEWcRLWRJwL0eKg/Bm3z0KZmHMuH2qJbcOsrlzdC
hEsAn7TovBqFq05wg8E9TSLjZzXL0HgIHZbhU5S0mNdknTbTFUqrqL6d+FKzz6Lkc9pi/16eEQx0
9Ur3bT8eGWeY96ZTlU8YS5ePiwKAZp+Luf4eQyhgUM8pvTufoL52p1zlpoSapLDc7bgp7LWNqQaY
XG2ZdN27MrxEFtvubB8+dpQBndiZRDp42+9ubMt5CmDZUnG3T90UCgrzDQqgTE392ywDoS+SqWI/
s8aMTyzIbDaXb4bA9z3pu5VTUQilX9AYl2/L1CNLic4Z35nTtkPzw+a+L6++n7mw1DBfTg2qQRWs
HG1jWftGQwwnUEBZgtjYku1M/Zqf3FxY6/hyM5oupJSe1r556h0GhUfx0Zy+UlIH+az6cLlHpp7C
2VXl7BMbm2sQoY7CWJ56ZmYYqfLFqZ6eXNenQ/Kbj0FbjpXx/c/YXtiyIOQsi78Mx+mBwU5kYnFA
o36WtK0d3ZUx+LN1OpV1fO3pFj8LnKEJb3MHVxReCA9weBHZkiX9vcSCamZ/SCuD1/m9VqJoKU30
0HQY/en98qep1B9hwfO+klQUQA+WNlQsQTvyPLX8lwP0MQ4NPGnyahjc/iEaF4fo91Nonva5OTY5
Odg0E0HWUQwZ7tQQ/89fOEv6n//g399p9qgkitvf/vWfD1XB//6x/Df/+zO//hf/vEre0QBUX+1f
/tT+szq+Fp/69x/65W/mt//x6jav7esv/7ItW1JZbrtPNd19avSNp1cBtGr5yf/XP/zb5+lveSDr
7r/+4/8OFAMrxfTiP//8G/74L5e38F//caOS8v3zb9uP4VV9/O2gF7DYLyyx77/gD5aYa/098CxP
UlEL0zE9/08sMfl3CXgB7ZttuRK8gvO/LDHp/d10PMthA0S7xYiKP/oflpjz90B6nmOageU4gmnF
/w9L7F/mNqheeGGwxNBOmf7vcxtJ/y6OAL7s6dV7P2dhcG5j4/+cMm0dSweB1FgYlPs+UUXoHOW/
GR3yNn4dGy2/njkwk0yX9/r75LBjpGS4sx3speSpn0RHKzoYBjqaUbD705d086/ssmUC9cs0jg+U
6SS2Z4Y8DgasX6c7swWer40rfhUiSvi4XgimUoj7/2bvPLrjRtY0/V9mjz6BQATMYjbp6EWmKFGl
2uBIVVfw3uPX9xPMrGmRvE2eu5/asCiSCSAQ5jOvef8q/+aBuApwu0AzmLzWl1cpLOVPbVMGF1oV
P1uYkJsmHq5B//QfjNxrETgmkyektpkk0heBMB3233qubgw9I16QAU2m+QH6+1eoXz+iQD82iH5t
gmD+YPhsMz5vxs+I7TnK02/73oOTZLIpeLLV7RYKSxKBBMLipDxWOMhiqO7L+IAPW/tX0SNrxQ5e
7LNZ+sdl7KwrquMdCvJlcjGD4b0eSN+v5Aqi8D8dfg9AgQ88yLcdCjOvht9FeLNHlQ4vuyTzd2pC
zlvN3S/qyMkH/cK3L9p3WdMuDs6Oa7uvRfgA9OkGFJ++yIfGu2hJpe9RE4TvYPfLB2iJtzPX94Tw
ECSUvGrx+lLsE0mLz6u6wAwPrtCgQbFgOPPBC1b+270ALEaANLyvfR/izasVAjqrqxY3kPDn3BC6
6hhfIacicC/BXmirIghYh6CF3BLKSsc7uEnpBH7Oljttz0i3OYX12bPS7w74Pb0prWW6neA50BuJ
kNWPtL1c9OjqjvtJDpQq/KaILoDd4sKr8ZdIihltvmCBKItuxbWFpAYqOGiL0+aZv6APAFfSuN42
U7AEO8BJOQblFo4CTTZa6I3mFVSxyL5svST+XtHX2DnBijoclcVbd/JJaILQR4sZ7E2JsdC9djpY
417a74ZGxNe1HxZ3RFn2Ef33nEpCqh5yu4y+ufhB3gs/AVQLF36z9lXWbbEqAEuIzecDObu6oiv5
LzLQcTt1IV6guds33zsMWu40Ln9Qddbxhv1U3YRpi5VYawTZcOmgoO5MPk0ddOTJdPsvavasQ1K6
cPxmv6l2ueidz1DZs7vAok9S4/fxEPVu8/ccdfpzMTrQt5oMG9FpELgUNNgKjh2Y4W2ypNlVSnNI
IfhQlAckf6Bl1ZiCg9SO7UsvtPvLrFjy+8UbMlSr4AfQc4H7jU6KHHDlXNs/Efv9JtoKxH0E0DLa
FhR3fgEIH3A4YCBgwf69zkgvJ3Za/SBWKir0mTK5d9kkPoWVh2A9zavvckDwS8A79g+9GzxWAYLk
lO1AW3PNYrxOmkw9mLpfuuvRFUT22cYerCHztNDS9+YAfdYl7ez8EMM8D6/DVg2INJW0XLTAUXyT
gmP7Dj8I72IsetLrlqPT9Liiz4AIfXSNurLCqwg5paxPuyvETADv2GAlviOuNz5kNtYvobhEFuym
EMg158a/BluLfTgG7mcad/6GaiPawjLyrmU8Vt53NOmAxU2qeRqm6A6uq3vACwnW2IrP59Al2Tc/
tuc7SIVfyKSwtyf92kVMkiBhkgxC9t+Hhqq3aiLxmdo9WLO0/tYVCNK6lZiymwWE6brtPD9qdsop
cUxEmCC4rFoJCKCz3Ue8a75Yk1yuCrDK8Ht77DHQY1JHUcYUzIAejvGT1WYYk6Pf/CCENV3jMJjv
LFGFW2CdiHjHft9uRgUlqs4WJDvkmv7ZBH2ynb3GuxHA+m69ekZFksHYhJDkv+u+TLsvhZsh2O8F
OfrHoq7VZvKm8E/jJXJIcF3ZVZYEVyNQw0MYXVVfs9UI/xdL/RckiBo6TBZdCiqw9PpddQ0yEfwe
kHA4jCEohG3R+vkB4HVB3UHIXdjTjyOFoKi2TCTqtlXNny0KIl+zHlc8jHe1u1Xp2tzSV4q+dXaA
x/MMguyTqKRzhBDeHMJUlo+ow1F/pjf7aYkUbhyjPw9/qgknet2wua4ibAQyEg1LXji5fWWXI8wZ
e4ysI03NEk6Dpb+EfQ0lymYho3jcphD7ZlbHvoD/fBm1SPltCwDs3MCigWWQZMF3brtuuqhVrR7s
0VOHWfQ+SAPctQFW0g91PGSt/TxB4sD16T3sGgTY6+1KIxICfV8p8GXxmuOyhuD3knksmbwL0B/q
cbT+xhyoD16PwnBYYCuFZtViiy0+gfYhixefTIpiIINUL1SsB7nNY/HkzQPOgzVvBaXC9hbkH5xB
gbEdpfRqF3fRYgDj4x8YmCefGu7gh92DEUb+oaMfR5NnP3Z8HqJGy26AYPlHlsxkd/Uqr5c59PFt
Ql0TGQIbUZQVWv0nRK9QByLP3cPMzPaCismFWqT1yVoi5wq9EXvvBMOvoq1odaEAetFjg7ONOkV6
V690M1zn69yXC4zWuFaXs9IzwKfcGe/bePX2Ccf+te13T7wG9xJCnXywKwmuk72l2Ur2h2/Ct8R9
bwOEopJAAjhU5QixQTuPFMz1QUoYkj68mt00L9YlwY6+7sb2GOtiOo4j+FRX6PKPprDgr8EKvFrc
MLhAUbAFbQ7Xrlmj/ivZebi12L3/pLGHI4LliKso5VWiO9JeI9KA1IhTgBZNQ5wISpg5lJuKbNMu
PqdnNza3WLk13z3XVg/e4KlrMu2/i7lxUMxAEHJtqHZFnkClll7+gdwhp9Hr4wKRhlbzC6RGd5Nl
tGiK1nJ+UKlVG9okw9+QVHPAvaGFsdyM+Tyo7Ky/FFNlozblOY9ZGlj4UCi334skwgQRk/O9B9Fw
B5kDQx8tQK+v0V/LqnPIW/Z8H1o5TjE5ENQoy6PrtdR3dEDCTwq/na1n+cNeAV371sWB/QVjYHG7
+t0AG6sp8X6h5FEe6k5avxApHBCgCNn1cjtoblU1C2ypqNNJ1yp3Q1q79za8/Us4YB4arr2/w4M3
PUhq1F8tEXUXhNqzv9VLxE4k2/IQDKVzhCfBltQioYhjjGquIKMgfRWPWPaYgx5eANXsZZD3Xcxa
H+y+EHRO3SeKogl9udC+rewm/TUE6GHMZQ2EF+4QzVqsFEcaDtSje5cyyhSAoIY7l3hlfOmkTnG9
hA7c6kiOj5lreReZwE5Nsm/fAEWN7gTSsPdDMbkIcznfAxhAKJ4oyOp18lMho3/Xd+20ixq/+iPo
URq+0BX+F+DQw1+qHjPrhhQT+RNpHBK6tq/+XnElYefnve/HxtH3ierHCyY7vO9WQPcMwdb8sCNk
1gAc+GeR8BfVgd+loN/mH6SfUns+RCjHAY76Mv8I0M1AhaWUAKeMRyL/I7z2Wk9M1ik56PAj6em3
kGGT7/52QROQ/5bwhEO49mKt5EVXek8xnLNyWn8UxD2B1e+R0brKdX1EuqKGOeSI6XJ21x9e/TdI
6ds5WLYt+DBEg3eDsbzrowc8uPfv5x5vE6SXN/gqfG472yojnxuEb71PFFbWjsAUx74osJx7/1L2
G/y0GQzcVE32od8igAMJIRLMtLzgLWzZOr8qDYCf+O3WjWi4RikNK2enCthLXW3dPl/9/1eGTpWh
v1CL702dCZmR8vfCjkPC9L+XhbY/yh9//3j9+78pylPmEGSl0P9ITMGWTv/q+v/7fyxbURE6S8j7
zn/BBUWHxywo/s8Faf1P2cf+L5es22FLOdeK/ilQnWsfp9rdv9dxd18iyBWrlkCHDE+BYXdtz+E6
vy+mgnIg2sB+9M12IywXUafrRszahISiUuL42UDQADM0hc1Pa9YreUQSy7xEr7Wuh+RpTFyMwDaT
hinQE7bbYQmqspdhWe2jhgbfcoU7cBS0HHirLujl9INP6TTzQyeSl26RdUQSypXgSjY17GOnxvfK
q8QM9GxoGuQWcW3iviKhUdXfR4S6cXABwAwsJ8WhIpTjNfkiAIm970nhHZ2piHyYKpAmvL/BhdnV
V2UEQjAksYT5QLetsJW4BLBBrrGhxZbz61oXUS8vLSQDvUegxrBsdl4T0uG5WZ21HNjEEQtR+uAD
fq+Lu6is0/rvViDdMh1WsDRgFlKFdwi81tAf+fymgWU53vpzTtCOfXof8p2CCs7VGq1KHhttNMEt
tE0zKwt+YEKDDDalMPefEHHx2HEqaQj9Nhv/Tf3rZXZvXrln42oALp6io6II8vKVI6WnXXSh26fV
aQENXsEJDanECAyNUM9qYtSZASRGmI5OVxX2AvX6aPXZ1KeXYFdw/rp8/3Zegq25HY3pik9/n2qD
S83m1e2AwOllMM/h104ELlNjRstkjne2Oy3El7SWzVCBqCjq+GhJQD9s48mAfugHdRz75UFmboRl
SUjlKtdhdJ5R/L+dK6s/oSdZd95Xr8oqXXwa264cU4AjGWCvY8ALwYAmGpiP+bqRKEzjmGI1hIT9
LkGAc1oO4TqYLyP8zcm0RLD6sO+9FMsA6x7BI5i4ldNDuUMfzHSp/YIg7fj+aL48e3gIlwOBCEQ7
gk3C819VA9FbU02v6+XrjDBYrDfuuDoMoxqmKlguYqdr4AkGVtlVc7V5/9K2cJg5/1MZ5OKezXHv
Qrag1iPeFN2K1lZDvKK55RbusIRfhhEvLCBwMN14h6GTm4t7CSpO3lZVbZHKrbC6MWjuylV3pfOp
luvMioiR8WClEm4b/ZKBzqeZF5EVt/0O70svDe6rAWiYvnAHfCfb7TRiPuVt3bZZgDiCAPFoAwL8
HoPvIbj0uf5cl0HKKlYx3qkFVDGEXoODkzOv0c0hDoeAvFDMMgu3Qz5mJH8BXtJuA6ce2HeWES/S
aI9xqFmVVgLeOUDhBCJqT2LFdGq37Ug0jTSf56MBsq2bwaxtmDsLP/NPnzI2rvlo0acJzzWrzmws
M9gQ/tEv0X3n8WY4sNMmTQLW/Vx1DRdXlW2rGHJxPkzLTefMqD8ZrLBofrKJloxw2YE5RXdddLGs
UcSWrr2z60TES7mBs53i5AM4zquTK6R2bdc74omT8UrK2sNa7ljTOHStH9Vpg8y9qOHlzRh2ACkZ
7T7no52lZLy/iczvU/s2T2WVoVtC/c9gnFaL1cAGu449vzpBHuau0bWtea4gNQLAKEOYXa043Sda
hQYuXhOU97tKe1GMWSD6XYV9WPJJdDY8CwQdAqTjwqET+7oDCfbTTfsTT/z5oyLTJ3Lv9WlHnfuI
YkCBpOW0x3q3G6MLDbq9B9RZNeblJtq10/xbP06+b5R8JjsNrzNsfc0N90PgDjdSLIAljhgcRQzp
+2tDv9l0saRg7XEEcdS+5bnFLtaWK5DYp2pQCSZP4Yo7OqTL055nQUhiyNwxW5k0SHDYfKnKZuLu
zr+CxUjXNDsnLXrrGEAgZgI6Rr8ngejqtdPjiGBT0YENbTNmFcwAs8rqlpL1hYYgD4FkzhwANI8p
av4J5iE0s+tKP/YV6j3rZzGnXYTkUKpn97bxVuAxeHfLuvEGoL/PB6h0OlrvFQKXXOD0je0IM79R
uTWz3UaeobU/pX5q9myNrsgybXRCfXK8bhcNYuehxsxD1LgVdWPVx9/Opx1V44W/h7SdIufUWIGY
MEmtTbP1yPGY8qxUc6Ow30aKxqxAGDweJE4Og992fwkNBkZe2r2WnLEOjNna2lmIDHUu2gboTgR7
gBxriee9RscdQT47NIta16gmpR/ugi83QZztAg5Vwf7nOKYB+CofwovVYU/S2aPnrqoShyIclyzZ
Ih1O4oe0mGeGKKTNRQu/n4McLTbfTmNb39CvntiVV9C0ifoPTzc6QwGHGnRBuHAQs14HeuBKpU4W
SOu6lxMPj6Gc+ZJ3TdgFd3096vozm69fsV/39PSnv3Ao9+rlgs7NFFt/LQJri+IusOfBcS/kVI0N
PplhPhqs+FyCdQQsFyKdd2f5CNBftVGKHfUHXZ1XR7Rpf7oBrVPHdHZc8bpJOevJGhA+k482TnIR
IPdxRpg73SDOQqZ+KMNUN86VtKYeJ2sSPankl/cX8qtohTtgHduuZmILs5jNz38PEtrW1tPaTI+Y
NKEH9m0S86wXQ1YvmPJ4n+Cos4nhFvOu8Sswb9fzCmeZP8gx394HqR0Jn+srrdSbkcgaqQq3aerH
094o8Q1nQ2blc+wfsI40tTkIN6js3jqsesIRNJlN3Pv+cLwKN8hihBFAUbSOYf3J15M9zYa+jUlz
eSGdVRUoO9gBUOPNTGol/V9ujxRXht3ojNbGyZzsf607vBkBLkykQ7OaqcAovIob16Vqsypb68fY
QnyhfGCz8DhOACdbfDlvPg4dHtAfDlp1yxOO7hqn4fdHgND51YKnOU/pSwZI1NGGJap+OSWm3Kfb
UQT1YxUPM2vbOS2wOC15e1TWKJXbF35WtSy3cxBTFCBFx1vsZdMJEdgSZfoUV9zYbNkZcPTsDm0r
jry41+ZAULV+fqbTBzsEknF3hapi2KF6h/wUNJm4qa1+/pJYVjWk931Y9JW1B35EF+/KV7HK3BtZ
jibQgLrmNj81Nuacci30W6vFOQE53vZzhDs3sxgS+5Au12RIOUhqxBcIOg9pDBwg3ySndKwPIGET
CMFM4B/P2386Mvt+du1qgpwumBDRQhJjBv13kcFX49CwZRJRGgvYRHVwALi0Vl/LGV7KcGPDBuaM
P52AlWiX3oM52GQ9PwOmV3CzqtKkWjf4R5ImHoQdgsH9ZmmdZ5+AdPf0WTChkRxHfRrxjAftwKkd
b9u6WDHH7ZcwFMkh9EPaORtYeDWOlwrPmRQ+Yj5QMkeczLXqr4wLAlS7NTEv+0A+mXELq9Yxt1Cd
YhagTBJfj2TtvXjZsuEn/MzoijN6U6XMeVWPq+BWkmHFzeEu9zWI8St0rmM+TCM0xq/IU6pqsbr4
zfMf2CxrJkrJmUsyScxmBjh0loiPJvpPiBGL2CakGnsFT3Un0lHNxSUHvYkASxCbfFZbg+Rot/I0
o7rSNYFWP7s552lec8ILWq0oUUbwxp5TUXu2LC6n5li27WFNGKsYTfdyiTS0XWM6TxPAk6ib3wxD
BcJtK/PUC5t9MoBmPgrMChCT7cayn36BEn6O3ul/M0ZWWtEdpq2FNC7At3LsSaYsVB+yO9dJUr/b
eqelAWgd+Cd+RplT9xhFxsXoW7fFis83xI+oWxox7mD9+/GvgnxAjhu4jzhKHxUiaLN3jSSjidvS
Uq1edFn4qOx3RtE3Ye94shT47uYaHcXoWXhFIEO3aWcYFcMh7BC2uXGhLSX1J7SoKRI+smLWCk/Q
IlRhAIk3R6GX8FWqZk12VkgqW5i2kFlPAoUhxpP2W6FHRBeciuckTHMwb14SJ+NCYAJMonDObs7v
23YRaZ0IcZ/DKQUDgE85n8rwNczOHXiLxZCcQuj3t603uye2SlLY6Dga8EjwGh/RQHSbVFnFn0/n
BxUDQjuHJ5qPeppHTi/lTiYTQdwmJo+EKM/afv8e3hwevmeOjYDIBEUM5zXNukk8FBKRojgKzJvm
I6QuN7tbSpKJJ6t0yHUOZRDnHGvvX1a9rJlyanA1BX4C00C0G5D2erlh+/VKIwjS1iOE/XVdfqKb
WsbU9En3m/5r4evBjTYe1asMQiBEIg6XNEIYsd/lacR4HUYo8GRWVJTTtMMqsOgmnGIii57MBbMY
JTgSS7MXrPg21NV9MKqW9+iI2g7YuIEVEkk5kXH02vqrZ+Xy6NIfSB4FXC1zeGGzRtUlLAfVHcJ2
QNn4E3sK/L/NOX6MxngmqDzfVrfQBkwPKrXNjpBbVtC2jz4gcpmhRQm3O9/ZJXICtJ3KoINKQhM3
9FNvT7NmRQ3OSkrRhh+cz8/D+Fs1gEqYC1HUo/3kgCbB6erlMEPempC97NvPcWI86i5Q3kmClMoS
ICVrP6l5irs7u4m7QGyRo2u8CuUfL1v0DcarOJF8DWDmDdHlVK8sqn3RgO+uD3Y0kR9cdpDuGSnU
ZzGT33J4hH26tWzYqp+jRbe8wAYAbzpdyBpqt32IYq8eyDLJqO38IuGEqJ1dDlQjFh+keuolIIho
iInlUobxOcXA0r2OB2wXjSKwF8PnoFxdu/2BhnBLOJ0gPcOyciqbi25sfwIeQM9kkeY9VmpFFzRh
W/O/YGIAVgYhRW0KAuB6WQ81qS2/UNXz5KUI8UHkQqbIG0xtJz19sLLiNEX8ZrBnNQEwb5lsODEL
trEbrDzRZ9/HPcCe7IqOJWbwh4K+PoPdl5Y59G2s1hL1r8az3Fmjh51wJ1FdzzFkkYRK1nQ919OS
5XthZdATN/bEYW9ksqU9I/fUhOjxJUfau9RHLymkBKNF734agXU3HTpWfgQVisACkMm8LOYt130I
HoBn73ECPLBFos79QTL2Ol8ApOYSnbLkMVvVb5KeFBEtxEOH4OioBBXMPyicZPMR7HjElmZCQw7J
OB01ozFLQDEf1RRf73AUnAVTgJTfZCtvovSq4UhbkI87stjy9UmfttTFyT0DU4/zkSuSJ7H1vr/F
/ZvrgjK18bPxAqVB2L1cerqeEPVVqzqiTcZ1Vd2ZcvkkK3MMdbPDtuLlGmrnB+Ntv6oAAhajmxCY
J0bqhGqqOXZ+S49y2N4z8m3rcbSZ+jxjD0YdjfdTVsA5EMvqukIz0rP2iH7NtX6Ayo6YLco/8VJA
o20UcO6rKp4bG6vJjnDzDyo5KOoMH2RQttnmf9+fpIRLyGshpRPc7Ov9KZgFhHblxEeQCgPJOP6C
ZiKo1u38Pwm18F/dIWYStl9TgIui2aJsPyMYqhB2qq7OGV9YT/i54SHU52m5c5zaaqYdxGIz0O+/
01cVJF9K0k0tkBoCugo38tU77RqR+tgw6Qe9LDMbiZvEZhZB9lj4rn4+n5OpCdId7mWyWC4ESG8O
8EwigBN/cDNvJpiUru+7JOPmP+91D8FEY31FS+NYurhHIPY7KBPDOrqDx7Pr/JU4oiunZH16fxBe
ycuwucKHRs8HnAOoV+dNdSXAkmltW0y6gCZZPV4lKA2ylNFXDTPcb7Sp0iLvhU+BCfHjKjueQ9uo
c8yB0QddSNQ1+YvJX7SdrNz2ufBZIDm7DFRjZlNvlvTLQb3YUbz2686DNkR8pqop08mv9x9Kv5mJ
jk8h2LxbAMOmPvNy1QRqiVc9puPxXPgOaoQw7ge7WfwYb8zVrZFAoWa8lrsycyG2XCalhGa3dbF9
4KHgGwGG3PSttIm4R9LDvGIeUxX8vNaYGVhbit+uY8HY76gQbBw1BzI7NO4scmvjFbHOhisIjG4G
/wuphrb/Ojo2ULH9KSaTEzBqchks1vjSUjt7/kLNofseQ/fRlIDxLItwaFpEnTsXqAsojTRt6eLU
ts+zGFul66EZIT6uWAqq/uf5dazLaAp/67CYF9cB0HPIEpVdRTxchCdNexhP5X8KmQWz+Vyyz+eY
I3AHArYwIvxWzZlymwMj48aawNXLdEE67WMLAqTNV6V1FWEVi6cxnGuSjq0HCStuP9j93pw29Gkd
mmouYa18OzfRi4tW5WX9ER1xs0LXigL3T6iIgQnc6sSMoWfnYX8FMBCBkv/48mZRoPCsTUWCksjL
WUSslaR0U+rjuWKsZAnkapsNvsv1k+dOosJ1hrvIQSOxbN6fxvLN82t2fRdIPR3GANzkqxuIe5Wm
9tqMD5EbmeQ1zYnfKEU70YDnnZ7CdQ5QpyDiHW4aKju8QLiezJG9FTQVuds5BbbkZMqzAxsy/xjW
lumWlKfWyzlrWqqAuRR2uhXepi+j0chx6OernmcWpBrTSmqjoUdUZPFgYCLVIIBHurveXjwLSrOP
Cymo5DwpY0QI3h+NN9s1gPAAGSza0rTpUXZ4+TYwcshkR4/84bxFkfUpXvk5cHeoCjQ/swUZ7yvX
RQJRbhcYh/NxKtoP86zXAalyIZuwXVOOlr6SrxubIRBxHS0IsSObb0UapGLBNaYMZtSuC3zm4/uP
/gqUAuXSMxGAp5VpRgZUSl8++2RpN6rCIYLJFBqasC1ogjobe6FISMhYxcH4Y1Ie9Ka+68OGXj97
XY7MOD4UXruJa/piHy3ON1kf7UmGwMSDtGDeHlmw1PqlwmT3SxREZieBHOZw3Ge0Kgl/TwHaRC9u
PuLvzJgUiJXxwtbnc4ZjDWo6sMDJnLyUghhGd9UUMboEyJFEIsMkr0XkFOuTl3YyrS9Wj3fxuZlC
uvyoiuAmiEjTcwDaEDuzCjvchWZQ5s/tw8TpzDR3MbPsr0DBEXkgETouoBzQFIsAbXsi9G6boOzF
so0sr0YPGkYCS7vxkoH0shxg/2eX49Q8l5NatOXIjFSBKAtam3Dc5BYUm1l177/u17EAi57ePbgH
m4gAEtyrmG/AYFlgNS/RZHtO4IvW68dDlQjYllQAFhwgdc3y/ui6Zjv5n/hNm26aomuHUBuG7Uy5
VytM1kvih141PywWOtM1sg40ufInelBFBjzn/wF4/g1kgrL2y4sxZySkJA9+FjGuKbu/nNJokki/
4kh9iOHrwv/PKDDj3xXrum7LnY5hL1aXhexNWTDTgvkTRTVKD2ifD+ZLnYcVvxjSPuaNOQLXicdT
XWe0Ibbye899UvS/Jr7RaBExQSI2DfdPVw4o3WxTdhmyPaq+Jn8cehWE8Y0iGEWEqJ+cGYT0MAbm
ozgaV27DpwthPdod/a92C4FwGJ8mO0nXGRultTb4aosKIupWpxu14sE8mDdL88dhJLz8E+q2IQXk
YgJKL7G6W2m1bVALn8BnzrPTBVzz1F/FFaVuMaHEcSnIv6IHbwZiIiual28FPiae2kq7H4RzT4N8
TJZrPAhddzj0+Adiz+HOHb3hY0RVmQfA3bPpEPhus5gxSzpkpRCZCUiYyo3djGsyXy74rPNYqBPE
bnEJCrhWiMsgpEZJXBG6IIMN0XTkrmOc2ofsNqKZygtbTQ1VXMWEAStC8zAt7RSRORiY67YnbKWg
F+cTtddjSNPZxdbcN7eSOKWmTZZRjeJIOr8D4OwUEDeEWE0Zfj6v40BkLrVn1Ki7uN43jrM6zidY
Tj42CkEhIwpADsYDgDEsVKe5v5ViKHAnO8inIiSg7c0rtwAfk9n73QQBAk0keM3AsTOLN89WbwKJ
Slf00E9TyCJSYrhlaQeDtQ/7RS3FDupN1saIbiuIYDsFfZgZCqMSrsxlFkLPKnfnPtHcCluE14kg
7J4vwUvQOEN50MKL9w4ZZ4AJmAFFlNYv8IcZB+9TLZp5jr/EoSy69kmirsXVa6rhjEaNU8iE+Dqz
bkivkrox8z2Hpc/PRmcJEEZNQGbenoMUgBWETHdznzYaB9IASYFIKgzR7lPYedzjkOiaP/1gPT8f
Qb9tHiTmbFmsagfjNxbR65Cbq4MGwlLsYSQSUC2qgJgjOJsWgQcMUJqymgkdnd6liYFVqQFjnFEb
/gmfhU4TYkKUhCtpcCUS+e/Gg2eBwEj0xxQydRA4clwrIBs8FaYBh9CKb2DMFKgFBxTkcFRw8Fzw
0L+JwXZczUY02fs00vczbaQOSz+QIKeGC74enC94bXIMJWzI7PfrCbGn+Qh+Lx4731UQEpLZbvax
Que0ACSMRxO6gdiEWVsaOQGpD3mDQyvCD5ecPyuw/jAzukcuItqfG/gNsrw02zdVS12PknpSIpi1
p0k91f1NbttOEfzzh4vMG6TNMeBByxLm0egtzc7vMeJqdtpRvY/Ag+1N5bdzGBc59VjUCEDoAjmh
ymLWA6Q5hXixzEzCeuoEnYE30g8NuAYaUtjerzU+m2AIw6wGoFKmQRNzl86py1F1cVIVN63ZiWOi
qcUEj+cYEm+i0ELk2SoGU1Nj7yyq6N51+6JldtYo6tOjOcePZ1BIqlFpbR5StWq7ucwWeD5ARJrF
NOJIcpw23OmRipYhtKBjMN+dsS3IU5jgtSlnh5d4buCdEUayJlzi3Be0SGr4+9gYYLUrMDqBJEZF
stzLTq95dVVmBDDe9tw3CJhyiwM00wK3cP3+SqAW9vpko1LDhuh4NDCpXL4O1uBJusRefXRfokTU
1HtOJr+sDpxKjAAGAaDNwVINqdl0Vryy80/n1RxUcV34m6VjMyuupN9kyLLUYhiG2z7UVnkIXZ3y
t4wc4m+rM8blxonhaTx1oDEIvSjIUvka8sTgDqelNVcw3cP5iJ2rGUQXxj//hvGw6UTAtTFdm5p6
YaG2CIDi1ghFkIojAKsB8UUNExGyQ4yrZmw3YOl7grFCFZl5H+wjVCZK3zOZGVpuFlV9QIUGvQcy
yiFUaqbUFC+sSVAIIot+Bp+RaHGPqWC137NS6LNjmQTt6VZ6AYDYG9+yWvbyfMyfIW5z5CzDFonU
MBnQsTD6+YdBgtpPtkJ3ZheZYpL9o0MzNnusJ8CxV6cwcMbTnjHB3MdsHSV+0e2KFA1kumJ/7h9k
PRCzZLsMVkfXeOY11DenuLVWwjy+ni0Dg/CL1k2q63Fi66t27ViQV1RW5sfTvBFQMNfhJloLE9x2
KQJw7dbNXLYVJeqFf8PKhzCChvVzNexcq2ybMSO2hHwXud5V6jYmmO1nSAYwRDBBjBE6UHlwWQah
jftCarfPpafTDXuN7XNbfesbGG4HVpJrCpFhsHyRyy701KYoc1TZLsu4WkK11XGGsPqmSp0oGu41
TLYIb8QJLoM8YNaqKB5PGYRxfF1gXXFfy2nwhhIVH+8I5XeOhq0HBjGxDjLJF1NprxDJr676gZ/J
yzQapiA6JuOEacCVxDQ5vsIHPeCMr9dh4AJMypkhFZZK+Ws2/4bQYDFOJT9H/HRdUcF+RIqrfWrd
2lTgzgea78Azg7fnhSU3Zlfsr/LyPJgAU9Ta7n1aSmv/LLrFWm9Xy0QD5z+XYkAgCtvAiCLXtqDh
Wt2HXktrH78O0+pwPLfmvmZ07ZjW/WxqzPjkul79GcPN2XV3pyTGQ8eCAWK/ZIqdv6kQcOFvSXfN
W+8Rl5yBuz1DeM6NlMy2/Ehc2gigIXCHWVtdx4fRp3z6WFNMw8cl1rI1vSlXGgRDZVVN6dzoyC7h
pGGVa8pR58UoktIbIas2kW3Vu2oRZr1Epxc2u8pMslMmGtT0hbLLFvcb6pab7jTXhnFFYwzCZ+Hf
wIF0R+MrmkXPB9P5wMhHSHvkOD3o0cOYIwqJMKiQiW5w2U6d8JEGhj2Jazy+isXdWzgXTJCZTk+s
p7Yu+808zKAfP1VVabYkksEMC4zKHYbyZ/68jUwsS/YDjoEabhtnsoeJzIbteg39m7zmAJsxyolo
t20SLBOy6xotkwb2KDDzMfjUk48wJ/tRm/eV+m5DD97YlzFlrKUx8KlAMxdJy31ajkCJUMpbn0S/
wgSOt+dezTgKU3Q+d//kumg2VkqJpsyMm9hKm6kMGrNTL/SVeMdnDHLWDmbvsTL6nWCqeUZu4jx6
a291PHJUN2K4WuvOfwCJoaPtOJXmduxUmcru9BxyFCG1Ueo03jTASY69spFijyARGE/wueHoRAQE
yGXgQ4qmdlo/4t+y8geZLUGO7rMBWudw/U/lmuog9x36llmRGSJCZkGfmhP4DZiNySkxSTskhTvj
jJy1qCwjJhgod9O7qGOPm7TDJ8qjthuP7ggV9LTMJmsKLUdvkglf4SnczGmLj9JDza+Rkm4QMDVr
eURFi/5rUmVmBjtU+7V3lcCz5n6BzwpAr60kihf/QC89TKlppcIzjFv+tR6DxEz9VHASHbyEdDeC
xi2SeLhq9AAq189mUyHNFvzVspuIp+Wyp8y+TfDPylD0tLKmfAhR3eAxGrsOuaOZ3ImfnSOzc9PG
ckWGLUM1yjT3nxYE+PurmFCON3S+n+J0psnnRuEcWqp2Pp/f15CDsQGINqTKECV9IzVHJkVH0tAm
UuDq/WEqYupCd2ewWB45jdkmTwiysY7NBJ0wJudDq6BpLH1IGsCr/4omQREpRJEQNaYRoZ3j/Fy6
ipHDM9PmVIXoKG4wp9menweZrZ/v/DSqxum2KIa1TS/rmZRH7EfPpRi01R3UhOkCOqRZdDUkdGZD
ZNriP3NSw+bnEvw3Z+e1ZLeRrOsnQgS8uV2mm20pupaGNwi2hgPvPZ5+f4kq7hg2I6h9zpVCErkW
FlCoyvzzN3sT4mmrXhP9A8eQeROrBgNiVjv6FNkWBmgP3aveYgCweQGcKBcATB+XcbnIN0MZcrn7
eseuyOvhJytKQqFA2w55uHwuztZc/ozlPsUDTqFkzF3mppLXzlLDlrJ05HvatZb+bVIHZF838hQg
O0n9oifXGcnyvAQJ7j38P908dkUrPb5XzzKkSJAP8G+NT+HAa55XcvpP4SDHgB4lFmoH3A/ssD/w
pE1NN3d3OlZdEGwwtLvJAai/sY1wZHPwpkX4iXoAmttJyvosVhfsy1bkj2pd5VvyDsdOnFbLtOXY
D/xy5k2tXE/+ts90f3/BOmyIvbuBXdNc721YPvBW9O/Wi0jfDP1me24jE+9BjcjCNahZWfrn6004
CngNndNIIebnRGyB41PGWJCWg3NqQyQjnpWMvPhmUcVfPXk7B/cm0QPNw4p9clA+en1VLBNM/y5e
voPGslmSIR+P1LT20AX+V5f/SC2r4JRujh3EegXimDg41aMnQAcxBtIJexwegBIhEJhsutiV89fi
SR6NnQC6fh1kvNOddvwc+MccBgtfwqru6VvdhlS56GnJulygjNohq+LSo1jmH+TOQGIDAyWj6Jsz
Q2L9KtRSfphDZg4f33shl8ikissdnYle6wJdpuxsMp/tov1STplANk4fCmQz7KusXIUgUEAM/IvG
DBKFCLV9Kwf/lGWCzoxuLOjh7/uJt90EI1WmAODNpu3Yv0ZdYOLc1/XYOM9LxjHTnMoyWHHWcApu
zSsqFFk5g73sTQbbbs6d/EGtu99fxc+TCCbfkK/tkO4JLnbAESOQ5X+NoXvBu4sk2p8T0pIpw9R0
1Cwp/hjFczJRYavpf5Ca/zz2/xn75+ttqAY04YEF24FMlDfI5DxL7hu5R8927UpBNHVuwJ3WIwBA
KuquJCOAGXC3xqZI6v3g2Bv+DyNTW77tv6EOYAY4yzCWXUx7bKxZf74ZEExwoUu9nGaUBV09lSOt
99JdMjAO0ziTY+Hky3VumwYEAJMAHlSatdKXM74R6pHuweEPxkH+B1Nnyt9Tyt+jso1iEti2u/wg
rSbBQQedDJrtb1MTJtX8sShqadA0bzQDVvSrawIctf3T2OGXuw7NA2Mc5i1MnxhEvRk/BSaJEK4x
2E/4irNH6P2ywLeNKketgHydpeys1S5dqck45C95K36/An8GxVkCDOmZNZi+aSHC+mXmksNH7QYv
np9SD999iL8zpTXHytEE7tgRyf5bLyLC+f0X//ICeqbvWw6tHbC4Bcb189O2xxCJWuRifK6qrKAH
Tise9Ah3cjEh/KILwJmgyNT9nqhm7feX8fb3C7eCIz1ATgc6/wtbYVosDGiqpXxCfaRQy9TnMQBh
Y8XwwAuCqOCiV/3vv9n6WdLK6FUIHVD7GcUyFQjeAhrdnCVwemPjMa0GwQ3KgMxw/xrmXYvBwNhx
7r7C9ZSxCDknAjBMYSeHMC+tHOVuTGrDZ6vNc/jsv7+2t0sU4QX3wuOVjiyGJm83Bn/YoQEEsfmo
YRVPkSvHCen6nVqiS52wSelpUOX7Ujl4/5dN6m1YE/cpMiGr4O/EsBau3ttNUlTlcPp77NgLd4eb
q+4JlMvZ/LglY+dOl8kaA/MbQSJSzlgO+QLfOhwziuQcdQhhgKETDNbyd95cpiTK/P5uvV3KPub3
XmiTEsxScn8h6HDMzBD2o+DphyhOLdTWoHQCkgpz+qQQZ1M0SWDww421V0SN/8NFeD9Tmhjf2g43
Kgx4lWFE/UJpohSYBc3dnvIe/16MUsm4C/unaI7K+CVZV4NI59HYkPF9INlKoA0tbs58uOPEMDEB
dJ/HAGurghSQzmz+08ZjUnxLDQs1k3PyB2uGahFOlOhooTdDJuJNEsLxXiw7YR8G2mSS40LZ4tN1
9U4gnqjDkIEK0VSjpU2yziO8eYzDWeTwICCI/eBr6D29Q5TER04LSs3lZISzt2B4EjZomC9d2Eme
cWEiyN5ZD2FIFao3C78Ed/qUoGzK0jPCvqCfr2DMzhDiO1yQq4X0othEembOnYFDdJOk01TdFlij
ccAl4SArmeChNDWvgUct217wNBjG8b7vUthqV1CQ1Hz5/RKyfllDSIV45yDkgmRZ9J4/b4cBjkXu
wqTwSaPErfr5lH40xHC3yZsJ0YEuZcQUr2cohGBNUbH1wdUpSWqRT3KMmXshzH2Cy4Q6qDRw+mdX
jKWaL+ZKfPhy6brQj/9pCPl2BonsH3oHuwcKJEhCbwlrDpJzAGCzf6QZbL36b7T5WGvfIASiO9Ia
TK2W22tDRAhIOWlH1ZaXzoEwmP7h/r6ttPzI4UqQG/uwDbnVbzYRk0T22WBNPS5VGO7pn47Xj21x
B6/CNT6F1NkUmgHE6Oovm02MBbvOeUTzOSbrYkTPa0BSxnKtqRSC6aQvfikbaXig+4bhV3poLD12
NlRWEcrK2Bhvfv8bfqZHUJ/BVPGRdfmIxAJKpTd1Ay7bXh8wansMdmPsIQYQeOwkF2MF90pP/1/V
QYBno4PdJaM6kWu/NdhjZtLRk3vVox4o6gq+U/U5PgIZzULnQ3S2/4Gb8fZ5sY15PLLQ8mCcOb9E
0RVzJ8SNpX3M0jxgs8RpjHnjj+8vA4iifwQRnt7Mqq0Zkfi739/sX74fSjhuiUc56hI3/Wa91OWW
jltopQ9aGrGwqUlP/ZNqq7I8iA93nY0y+J9YSr9cAI8ZwhPKEJRcJkfMzxuCD3zsY2kw3MOkO3ZA
92iy9eGXGKMga6y/qkPBis9V8Ofvb4D8wP+uxkm6hBMOc4GDJfr1UCvWxUWKmpBTyQa5fw7DaQiJ
xvXJGD5z0b0x3PjEsPyTJ439tiqiEuQsiGAiiX+k9bb0KDxndvaq6R9QFqXd9By4bbO9RFWf73d6
mE4wWOP8OWJTRuPKeyPtLnx5aV2y2M4F/+7yicZ1CCDqEcsFspDVN72NWx5DBDWtpxOQU4rZJPnQ
F4RYJgX37HA8ElvriuCLqaowIn5/W99WVhBDWdiQTOHeUf2/bXJiL27XxrbyhzGanePUtbOCkF2O
6qK7YsU/e/kP7Ze3MSZ5nRDRzab02BAa/+Ehv91ScEKi7ncxz7TZsn9pRZZyjBKHzPGH4KDzYKbF
UEtVdgoG/P2P//Xr2LmY3iGEhBRLSffzms4zz2OGuXv32JIEAGW5LWgvJlwUsKPb/XOD670xy+Ae
AzTCvOFNDj1sbt9+JRnQaxdRI95rAnB+6BXXpGr3l4lsNb5fdPRziecVKYoWYeD+4LbP9jTubXmD
SDo2+weX1FagVI1WakGVl8BaB1uJcCm/IxYClEkzi5oYy0+cI1B2/eHt04htts+nysGAHR5HBpNY
GWG1yyA9B5WKrN3Sr2Q4lhKuyx/ReqeDj18qipc3zTLOCjDI5Pgf06Tnj4eKMdXUi3QIOYxBoNkm
LsHIMlWH1kXXMMucK5FxVbNNNYpBq5SmLCh5I9J+znbzXMYdIz6cQhlW32Vq8DbXhgj09qCWC0XZ
IrBkjzaOL9FNQZMQNl49ze0kP0lcIn5IpIbcF4BeI2kx6X18VBOHOwVWH5cCHaqOopQW8HVLKn+4
CXvDTcbT0hs9ScNDhSInusu7HcG5AmdME39x74Kf2bI7N16CxP4PdbN0s6K341xpjDVwpocFzerU
+4tGW8A1pbuzD8xHYcOAa4ITHxxUs/bMLb+NUQduFi6JQpnTnSB2ynIzg24WqbKehTbuIh4f2QEy
/zfPTrcFbu1m7gfc35cZjQMIp0tlBozZ/ocKOSQDYMcB5NvoLjm6Mi8psQJGquUhLKpSfiXYaHYs
19qyuYHGZIt5AfwAbORaXityTCq7XaKHbAqG6XOORwRSQOYL3h5dVGmFHKimEDPjaqiYh2IPkJCz
0bsuQGGH0v8bxKcsOI8MXHxcbc1WEHKc6/nh0zamTKyZehgJZHqImfPJt3DCdK5NWSDJOfGfQDBH
4hC82z6pZa5aAylEmL9ZSHX+2tVUo/SN0XmfFD664IsG4TXUZavBuYah4wla4mtFoJWUZkAQ7nNv
dkuRnrt9KvYvS79xXU5nWMv3ChYndhlpvqfey8rn7C/M1qfpb8AMy31hKD5P77HHqVr7xjBaY3sJ
3H01xveo98RvxttdGRsXSOYH6Iz5bg0kkqo5sJ4Q4C4g/EskRce0Kcyk0wzAq1ms9MpkPp5wOGuY
5gTMHfcbTQZgN2QvuN2ryO/nD0FYjAazJ4Wws/MK1tKrXUAXcNHmu9mfVeha+Qe1rCd/5ZUtjhd3
NsHYk8s+h/bQXOfRlGWoyApYKsb7u9awjbk4z4rZo1r1AlEoC1NxOnPbzj0TLia+Fvul7WKPGQGq
OplfaEWXnxdLQsZ7V3kTEG6ZJilC0T6en4OC4HuIXprPWa8ph63+pWqJhZuPDMwsmWUjzSRrFu8X
haaqV73ADNv4c/b62blGauvSsz/H82rZ/g5y5njwWM1Db6lvk/YM6PNSZCIFRxXfraYmQL3gEhq4
L0OTnVhTV13Yw6D42Nkk5ss6Ul0wO9OuB0nSjZ/ayg7Sa+N4cwWEr4YcakLlh6tAndOylzxA0Bq5
Q/uKzgJ2AncmSi5qirbbZsO4wVWiqaqbhK8UMcDgzwtNsHvVRj/jwmTXu/TwnNjgt2OZBkDtsC1S
zGpJy7RSL33yssbf8ZtRGyVBsyGbaLXiYO2diiY1i/xcRwbWG6fIcGGpdOplW9TnHdOO3tm28Ase
YTzdU5xvceOdkExb2J7rNlk9mh9r+9j1Bu4Cm3wAN55bpnZKhBpcHgFyQkfikJVTIB9TmXmp8b0m
FSiKjFv30v0kq0yG58k/DjcFHelZu3P0gHp7UCDjlFvyCrpYRfBcfUUN6cF+WZc1WUkk953bNuOZ
Rp0R5Agma5r46VwbvWhiLAgf3G+1iaOFdqnScTqQFpKwaenlf2gvj+n7/y62QwC0bPvAez+Txcef
dxRwocdytaook9JkbekHZJqrgB72XqZ79jEfthyukD7m3GCkplnCXc41jf0UzXjA5QpX33ZHlsbs
JgyAnhzKDIZVhbIoGtW+0lolTL6bSSbQxhVOomc2sBxGmXVSpzPQ+6uNJ8HqSxsGG2WC+jdLAfir
+nZVu8EnksZBA/gFpRLriCBoEW3GU80eiSZVCEWBUufQcRIjlBvhZj52/jFqa8c2/Nqjrkr/TBgu
1ziLOo3xvcz9UCuty3KWU10PJVtmFhyIGtJecGBnUneItescs3Zm2vbMitXyq4gJnYEMDCEeQF2c
EE3l3Bg+HMDm7CoK++BiAQbY1JJ9TLUQ8taHZ6Q4cUIeGQAgOamTaWLGcx0VcV0t20j5EOhKQB/3
GCaxA9xlnT3BBMQnbq+jc9I1qMsZmVaOsd+UfSPPlyfEhesNWReOeqEDBghmX2xCgtLz2brn4P6g
O8TSqzaZHStaUmRgaoAcC7tRVqKucSdVVGmOFxIdoRtFSyJbJppDWTFMzHjvvNr2KLTw8JN91snH
iQUDNSZdP43Mn8fmkinRTq/smWKbbo7sU4vBJ/YYOJynF809gQQmVaWrP5H6kE/kRBdstEpHoftp
bljbzXQdoWLxmBwFXNXAjJo3X51HkR1B1DLgBDOAUbuTKp56VR7CDpHdQk9+EzVnx7oJ7oua/Orl
uWcHx7FbxGJBFaQKqBpUZQvv2Mc9b06tyoZVByOJO8kmD+51l1f8LogXRiiuQGo146Uv3Tg6XbmD
uRCcOzK9ZwduZz/AHQvuwrHumuwmM2PffcW8+UAwfbjmL2OOKwJOBikcww+Oj306+8GcJMP8OU7m
2mvQJIjgHxNGoYPRAgjhQDF6jPwA6T01kgahIWvhmnNPSVvsXarps57Bb4NXznDnYvRf6XkaXJn4
aLFLrjhoFuUFV98Npdc1f5hL5qB7rzJGCTDeSGfkKaibpN8xaPN7P13CMNtL/06DFUayjIVFelNo
pP6py+cDyeKULGqyqNiM8Fg3GeQypVekRqf0WK/yPRhBnIKN5ISRfeogDujqtVgNWYsWRzIrR99k
LUHkhEYPexa6Wbo+D4pChCC1HsMrTcjaEIiYkQWb/+v3/eRbjALzQ7z8mKRgiYifzVugcff8tcmS
urwn3R5yNkRsVc/vMi/e1CRLy0z+n74YpRAtPPAMsL/H8OotFFcWzojt8Z7eE6fWha8EZ5kBJP8W
BxacKDpjreprzVHBNv/7L347DAHip6ENXeZmTD3cX1iwhhFihllh4EyIeUu4JcDq6Cf3ER4zULih
OExBeLvbbm/Bo9mndCjrs5ttjhg9c6b29mNxbC2jifNI8R5G4LS0f/z+It9OchnfhgRz0D7AXDF/
tTzaYLsEQTs7t5osqOiIq7aL63OBfM1wbUvjBtuZNg3yU7yGQfhpHee2bW+bEpO37GRXPVB+32QG
YQ6Q5uAanyqWgYNPpPLp69KqJEWBxWWQITN5fbliMUSl6qTXCjsXcFz1tnjHVOD3P9P6NWEGbA7l
vGXiT4qc8e0kF0dy4s3D2b4hGXs3QkqnpHbxzIsiq8PGbsTSoMNpKqP2P+9LtMbERUZh2ry3lY+c
71Bx0z8GvWW8WhObCsZUx0BF2+JpPjb4JhTcUxXAAydqDB8QYzyn6d70Tz2z7M0klpAQuBzdrCm6
DxLwJlKSQXc8OrtlIlPyVNO5kJmgoWvoUzI4d+d2RmAYoWCwOdzljHjVvkD42NedcYZjt1vzLZmi
kFOZ6Qxe+9RQBhbVLaDvYH/DYBTuwnXzKid4Ib7aQ2QbuMY0FMRR7DCCHzo7pq6+3Sc8Dp5hYxE3
eKGAaltyTUhJbvLbcovq+MmSrhverRcZS3+BoNNGG6lzQ+i0yKEzQQ08g8BbaLQzhqfbnTmgfVsv
xMBmRnHVtZY3DBj+/7lt2Ac158HpcWY9NQiNjc/uYpoetoUNmTDlTYH/jR3cZqFXstcvG2IAhNb7
uJH4mM3DwFjg4BhUaqISo3QK/sZuJ81vE1qQDtCuqBHnXfpuJIma1uAw4tTTtAWOc47S29h4hy/z
OgRdQnrKRid/ZmeE9XlXYVs09Z/hDe1Io8wuwsziA51hnnW4JTWBOWD3O7XFtyldF/OV6tcO76a2
t6zkXKxxSXRvC+WByZl271RNE3F/Eq7YFzE5NI9ki4t9ktIqaEtTXQsYPFLKBNW3zXsjAuexIHSC
EhUh0DRQxS7eVJ1sKrz53+pFSvKaeV8a+AsyA3/D9ay/LE4zY2OXh0b+8g+vGDYQP+PQYMCAwGzt
2FC7UAbeDsaQ7NXwCFrvbm7SzJlPMFmTJv9sQavEF5OdMH4X4I/jMd0sm7qM+hbfDjsO3i0lVqiX
1Voz8LARdeOlxR7pcVnGFmxuspLPxNhgixO5VbI82UE1DOd0dcmE5B5MvMycl0lxD9kVHK84k6s5
EO3T8//S28oujOZ9XmCrc2+0uF7dTsgiskvaZPO3eCi2/MbxsgUVnG31H7FByJpr145mee730NvQ
Bvj2cufD4SxvGicmw6WLk2A8Z+MKIfVijcVqPURR3T4bpAfPJxO1T3CaqpT4IrrB/VSnYXsBnWmi
+8RDUYOnTh08YhpQR9cFNnHIjy2CT2U9WU9T784LyhTH/mr5UXZPENRACsAU5M89aeKXfsysl7Va
k1Mx9t/8NO1eDMsunkvXWK3TPrqQQE5MC+Nqxu4rxZj0EbiKWfhl9dw9i86501eD+YgGx/h3NCfO
Lf6G1WVDDHGF10yYtTeE7/it1tU0UvagBvzjs4+pymmAAIJRV7Q/jsQuJMSPBNsXs3T3G6b6LiE4
Vjm8n7Ou/SN22p6gyGS/KbbR+0ggiXMbRyYJPnkrToaABw8M8+pbk87hYoHdirVM8ITzUPKuxdD0
s9l63r82O0y/xMPYf9iYzj8m2I/dlUM/FidYiO6lycgmwsZzv/prTlgpSbQrsbDj9NDAhXrf2IN1
3Zc+vxa5a2NbRsLwCWLX9u82XIpP3eQuf1SuOd5jUpY+L4FJVobR592VHPX9AUVV9AnXrfLeSmLv
jxB2tHvKcXM9wRYPH0zIr19Kb+q/RNja3cK4Mc7gJPE7r59aThNAN6Jk0EICmobuO3f2SYgZF6KC
hINPiORsfEvsrHmMmhbEg6bxE8xsG5p979wuQWM/2U5iXJZ93r8Xfdy8Jn6GN88Wk3k8Fz2gVGy9
WjiovQuarXhHoMj2nni98clPhvbWSuf5Ll1yZEzxvsEnz8L8nPWN+wdOxeF6xee45lus+GrQuz60
rbud8jDsg5uwLOL/wDR+ifxmerU43m7hKUaETDlwAUeP/TArzM8uG/CVoI/wvZcEwTtnzxrsyQZ+
ALCw9zmkmEc6v6CzvTRhU3+bqtzLTiijm0eWJm1C1C68J3aNuAtTMuqLwnpMMJj5tmaucd/ZPeov
2p07j+3kQ9NkSEjx03rBY2Y/Nfucf0vrIivPi13DnvcIs4/b2ELUjBUcLOHZQYe6lPUrG2pFNAz/
yAm95A5iAGw7J7Jhur82I5huPDSrd8XUEmcPSlB8wKJw/LBw2DCNH+rbCZurUwgM/cmHbGkTgtNY
RXE2sjmlQwY/X+ebMqmGf1nBWD+nFGtXY2HqfInnwMzILyHpFP3ny5LjB7hOzZ/pbo93ONr/PQ/O
iw/uj/c3caLGFBTnPbK7Gxqf1rizxq6IHsHqqnf8sJJY83xpn6ko0uiG0WY8wwWwOZJTA3wH6VrL
9kpmsLhU5+Y3GBTreYk8IgLc1viXkYw27SBxwfWJqyr/7ROp8i5PDfeh2bfuK7I1476gpeHlcten
xHVI0MuGHMaH71UXnC26fy2cHQ/W5vlfsKnrPlSEGbkXsqDGG39b/BfbIl3qEsdGfx+MXoBbPwXx
dyOt0g1OZDvi72FjJHZNvSF76lZnwtQmHtpLW3hBfYoCVMfhXwztw7M99BvmgNzh+2mu7IvZLFDT
CQX82GDidp3sPM1uQDHMjwmTgPlUEwbMD2rYSyDzfkSOb3yw8ID73jgb20+UOY8oM3JS4uzRJIw5
zK6hM1WfkWeCsq17+C12muRLAaVhIBQMisqJu9B+sqLcu8lXC1f2LJak7ibMvrr+NLwLjC19dQf4
A248BjiiLHSH/m6XpzWuY15NJLc3GPx195md1RdMtkDB3CK+EAyfSWJ9d6bwDT/0IGnYw7kE0IT7
SkM/jAhr7OSh2uf2ocu2Zy7873zwq7+73aoZfuIS2BQOe3fnjFfouRl/ixndfeGO0TOiJfe6ZV5/
43RLUp28JWsvuWd4j267kqfVml/x1nEf1mJFA1g64+0SWUJ55929ZH1b/rW7dor3t9cMcG/G6F3r
zv1nHw8inNQKYpaMxLDPHMLNx7pf53c+cdN3JrvZ7bJJZjbfnV9Idjc+puE8Y+4H7lnerHmR1bdF
Eqb5d8WuByUURvGehThFFLslniHZ3gkQpyRj7U6hRvIWDuNUkXaUZOi1dLuonCUU6qFtRzSrbViE
n/RRM9kLNhT6OQV7hmORAhyiy8Mg9Tri/ldG57VMlj17CRDOUsfmZEDwRzzlaUVxJU1pcMzzdvxi
JkLs2gnh1AkQgfncmo1J92fsRdU6/wBa9hpqB2U/qrS7qPZq92+NvTK6wAr0PFS42l62aZ73J9g1
Sf+ujxlv4E6VtCQe89b59XNeTeM8nZLIG/PrhJlfejWG3iGi26gBNIy43sLvJhaR8T2W9VaFiKmg
xDPIN1huOsbv9Qd36eL8r9FLmpFUcex0so+YecaWBTBblLb5wNB39fxb7A+SLjtNWMpidrxgoL9d
RxiOIZY3xP6dMH5I0GnFS87BdcJ8Q+RQw8rETU84c2LLUsh8VDoXhRhFyohi39stgvGSVeN3DIeL
CYIkggTv3z9M6Ow2LJ4W5svJ/Wb6vGJh0LS3cREzZAd3K3b/GwVZkF2nfJmMW3gtRf2HduWvdkbj
DY8jYTaopiQRBLiQHiTlNgbpbA3/oWcVmo25LdIurF4lUAy6C7THz6o0zkwClZmmqvECrH7koCdU
at3wQVvIaUVXFJO/5xOFxeHXP1NLgZYvWsykBifOZO9VToSeMWzJLQ5fLd+pBovGjoXgncIHZQiC
f9UxK9FcYWhIwl9lnQtFDO44MzI9kkjVf9PjGC28ahZbPMlTc5GBsGKeqz5CyyGU0HVWQrAuI2Ku
uaMLEujaXFCrYBWkNDB6hqSupnBCnm2tiMsaPdSTndmSyRmC0ZhQezafcLXu0mD2yMRk1kdCJZs3
t6a5hT+x9fb7eG560pwjP+jzB/pipGinmQmw2d7vCREc89lGCNqiYsGHnpdcZVbUWLUPMAxTpZcK
G8biyBxNV0YXcQADBdA6tgzswHt7hpGB43mBJPRWq0aaLhQ1JgmVwL16BKrwOt8MuelaQjjaVcpI
PrHpDsZrmGHh+B0D96RhZEmunBewenyBFw/mrDAR0vCOZh2rUQLUyRwn3WTZMV65tZp+2jDaV0hr
59rrCukjMGYbW7wDPZ6V0ne27R02NMHhwLen2qEmQq+nBDAaRHbUHKZuWplB/eDwqsf0A5ZlWA2A
WsXNzkhqTiN5oDEFS+k95oXbgv9p1DE4WOpaSktnIbChv6bWmt9WC3prah+ivzeqQWwhuRTXRu+F
LK9mFMicezAYgKEtleXYCfvhdVMOhtPOwKRBUbSkSSWGM537BStA8Y0c4c+Y6TnL6RxQm3lrOGHc
eAju9Bxai/78bp7pUVY3Ss2WPMjRW19WfMGGVy3jbKIMxbBmVgygUhlXsQzdRhS94iNE2RZtF5wf
t/VrzrZgfjZx8G3ZnaM0r26Qls7zV7q27FstLsML8/LIKj6aaTlhObw6PTj90He5+5LuSV4+Zj7m
7jc9/Zj/Qe0lo89kn4HagauPCcmQ3wwP0Wh6Yn77v0i6eun0mFELMWYli6vmTO6oTTbj/qKFzlpj
PR8scRKaWJJ1O8m8HhsHNG2QJUhXpNI8eMc9b633dQlWK/q7SSmlXwtvlEa/V9Q1/dIe4giFAg2x
KawOJPcyCBpb1x4/VmTNVd9aG4uyiWzLad2IRCXHix+n9iNtRaQ4NlgYy+UgYJ/3260KYcTEQe22
9IOHr1MbEUf6qm5RXxRtJWB9uMWsBdrH9S81GbWGJuFOucobfj9sItX8QJ3YBUQrNq56deW0t8ND
Ie8AqPAfCUmVqZHiM6k9Wh/zW8DApo2Kzfk+ePA2KmTeJAN80NpllEHCc1FjIJJmJVCgxJnVXi8J
5Grvs9rKMCYWZZ2ehqu586AAFBN7ROgFi+LtV+Mgf3A6Rh0xoT2wupTYHtxLLtFaN3lT2xl3uem9
Nt/pKwQzDcjowe8E+BHNoFomwGZy/DRdKz9eWRGTeCDHj9ZsNLW9NgxDZrtaSTxRG7EPXYC3HYmw
0H7g24syJpux4kgvEaxmHpdaL6Mau+XZIuQFh/Ct/cWfN7zs79aNcRduoAUAcEU93xS5H1z11Ktb
c8QWd7Nfyk4ANCg1j5qgbm0kOqIaMkDTnayyydjptW5A+TD+8FndYpnrzqhoOcgWRbRQz02LoPTD
VsK+BrN7PrfrE9lu/CWW4zlTioqgCY6BwDGBxD1hYserMfkzsKNH0BpR/B7WDv1h5uDuxTz17+Ks
HpzpimlMU5b3wJ9h199aA2lXzKMjf11xrPQrFv8t7l2FiWo1AM2Z74uKsGvvYcZaFIr9BCMBO6FT
4ZSoeN/pmZimBztuL/MceNFSlSLRd9L2XNZlO/49lFYz2Z+c3q3c7OKZ8xYsN5a1iQWYiTUkd0bN
0Js5Ei3IDw4dBbxMz0vKxw/+ceQY5SAHLZQudBoJDahIIg+etdY0UhLLp+JGKDcQcwSpANpjGhZD
Q+RemcotUx1eTMl85NOO6GkZJCrTvrnZ6wDFGMYdTfsOPgdmcvcNzr5c2n5Q4lwyEEXrXDF4Li+z
QUt5gXZABtMzmRi0ppfESdeguOhcBK3likJ8K+wvOV5HZQTt9niT9TJWL3SdzkRNPiWZse5wgrDk
bLqvgwWX6toQBjNvF8bnLr9CVzqOev5ZZQTO+EriybG8DrpakjQNS7uIoBpVVz8YMu6V6fay62oN
szYCUJq4TDEgsEcRQpa+gUWfC1XOW0ohCDVTL29oHqcyWMvWQI7Ztj9cQAemJ9zC3sixysGJcsjh
B+KBxHJJD5PdyY0W5NaaJqHn0JomxOBTBu5asafdH7ThmzHgO4pcSXmdal5Oi3KAx+y4Jq3Lh6LA
ssp5bij6CMerc5QRiII5gvl7SVPt2G0VeTkB0a9kEkhpYMYJA78RwiS3qPYxZCLAZKQ6wq1tRWps
nPcCUheIM6zEipipo4zW1EJEnqQJ3c2GkwXD5YejHWFYPBdLxUt1FC1cmJLJqBNxjhBeeQ8Gsguu
QIumvaGSYfVGFhBzyHxzC7v/VhTe4TegSltAmJ4HqBiZTb8NLDK9ZvrWlmEvZB6xuxnjHvf82zCK
mTHcZsizDnF4TTlGVSavjSKRhaUpL5m+r1h/y5sCuUBewzUe5e01F7YT7xQN2HiYl7Vvl6o6q7MN
KF24Fhtg5HINHHOvG2iLTo4vql4zuvPA7P9oQAZcIO/0tp8pO0xNsiRXQoS2uk3asPEdrEuNuJj5
h+pIk2YQftpIWjj3TB3y+p0mD079dnri/KZThnubFRA/wxkX4/pyo1wB9IZtKL05P178A3R6WKVI
CJqtEyh6Q7g5suvqGau7EevTI5vlEzEAOawj0djKkaO3bJhIsrdPJh5uUDiVKLzMsTXxLspXEkKD
295CunIW6649qm/NDjRah+SkhzSz2PmuE45l/Bh1o9WSi2Aoco/Uf7IVLUh5vthKb//jaSrmZNIP
8vBNdwVvOkEAp4TaB5wjkN9PIkTFhJ6jegPFmwz/tO0RzM2TiY9b3Z4SJlvA+EBOJqZjikarnoMz
hvLQFbepDxPR8Cp2daJKbn2QR/ROfFWkLBj0vwEfyCPSHC3Is3JAW4OXhkQuhG7iYW2hXopuQDmV
3/ywCFcMDox8ZLnWShSfKvpvj5s6FRS8TYPv+8GiU5c8tisQgCZcKhphijEOj0hzvRSFh5QDWerq
HPAVoAFGeWR67bsQlgank3tvbqvYRcjNFMKKUofDI5StNkLmwP1O7EY6MR1iN1uB4Cj4fYm3xt5j
qoC9KvAGFsLztMrD2Nii+bAGBJtP0Wbk2ktCN73kPAuTQjsWTEptPxE0wmdKuybXctQwulqcowWy
3kVMfSHGjfGSDFBuFMma/gteC4EysvmPR8WmQJvECUEwzx7oYEDsAscNz4ZmVPwHtL1BZbBscVU4
fDmX1RYeiip29dFNNidVpqv0W11KfhRlmCKWwiWnuu9ANVgw/gGNKB6iNlFRVdRwsIMrVeknbitU
yFztFEU+zS3YKOVNbNxbKsYL4zv6H82M0ecCo7YDLVNrXd87I3VW2dsOuEW/carWXKGE8Du0XYNm
g8D4EOqqKp9itNXdKzRzWv6AjUwer4K7zKw9YDLlA6JzAMyWiHsKvGIw9gHD0XQqnrGqMffl3Jlr
ZFH1SDvT5L0Q1lSpzUxBaDda+ebsYbuJLZeJBRHUXzlNkXRLGWtBb5eTSeFznpNLTVzEFstccRQ5
yDfxdU7IZHrRPhva1gHgRvZ31QqEapfXtxodhRznKSgWTz3wDzJ/sMapvT6FwIm+e/ZVgiXZ8LLh
aZMczYjUFFG9ARF1IHWJwr9UA2SsEAeeyLixPDDiyVmaUB8i1WCLEvmHK8V/hy1AWjteOkVKhGck
t2hwCgSYNfM9aKv1FRtxkXD/0OkqIhG9mNT6usEXVTR/5AfPR/EReU3pEtVy0BAmcY4bNlLEBKBh
rQ7Om4Zc2iQfA5togtW8SX1DzkPN31MLWZlJE+Q2cvMwYJJnotSA1IkelHnHGAZtstSjuB6eKrbv
5gOCiGp7X3Y4u4cnxVjd+17Is1ruo09HlQejAxK0aVvW0aZYV3iMez/fW21FrXKD2q2fScQxEqF9
6n0vWBrhGGqnqk5ZlP3gtR41WoLekrdc4ykNTZ2Ulf0sr6pulRx/kbKhUUEwerPSdlZa60D+vFRu
jReKI1gKuYWCyjZH8b8gl8sJBw5S9GXtLZQFuSKM1kReYHlhOq44qcQFGJO+2iHK0GK/13RZJsvy
gxJ/W83+Fm//0NouYHTiq11CJeK9VKxeX5p/bp8y2CJ2i1UHNsajdnDt41fxEkvmhiLXK1hAszXV
SxTkQP80pZ0rZUZv+mLwg8ZePjWoasY7F01z7jq2Mg7q4RDZaN0aeOnOz/X2XpaCLkxmZRWzq0oK
Eq6QiMUeRD7TDCf+wqDKGi2/MEgODZiIjTmexWclC4l3nLfsd4s3BpSOupfUnHJVH1hHiz9N0AmT
a9pZ7lh8YruTwhzPZbnhoenKI7U2BiOAoYSIhjEsjwCVrN7H0xJxDn9wRLoHKqGsC7S223WliG4L
UuiaE3Q32dw1DV2/FEGCj99rBKbL26cJz7Ey1hiU/Kmv0y3gzSycAbxcAxDKRUvzy6N1SKZrFY5o
/pg7HaWohpw1617EuTzCVFV9oXKuWRR4WCvSpXYQWFAvuOa5Wephm1+MFJCXjjKsLWu93y1iXQib
8Kty2p9aaP+r94xcDOs5wUr3uP0f7s5rN45sS9Ov0qjrCU14A/RpYMKlz2Qy6cSbAEmR4b2Pp58v
Ram7pD6mDzAXg4OqEkpkmojMiL3X+tdvsuh9akRqKN9ICzm57VLYNfoqkvVBM5E4SWFPzJCBpbKt
gSL3vZPo3Vy/h3JVDpOLgnFJj7TaUubqFRHD/WOLXYlqujKCF+xktWVRDK8KAIdWy2BUuntFo6RD
m2DrtRtqSFHRysroxG/maOiVTTEXZfZQcBl9aAJj3YdM763Bx2t3Ya6Z5LMOHA91aluOdf8kVnVT
HlHFBfkqGDg+WFQKjO6S+w7HL83DBEFdgflF/c3UcG35uRzM4qoqxXHZybjCuGmZyDDqS9mgLghZ
fqGbqFY52x0q794Vxwn+l9JG47bRBr0EqaG/k/bFgqMGAq8q0X3MbSzcf+RlLHdmnC1i46ut1XUM
S0zyz2JfzUaBLKa4FPqDQCpANjtwc2H02zEjwEmwtSIYUwUzKbFQDKa1Ah6BTr804wzVyUzagVAy
iGXq5JQxST+JHZMrBX87Yn3QXZHbQEFQr4raPoBmLJe2EKWDYW1xioo73VYGSZwWd2BmNZ6yUs+b
l1IrYLVYQ6SNO1Skfelj5CsXJNFl4jrGjgJnZ9Qup4oo3WpTg3iqBytrS2GnlfhgvpksytVbJep6
AgYqoFF/zhf4TqkX9dOgDnYLzbwCGcbt4FXPRmZOYBiPyFAYX9naD8ut7+xmLpErpV5j4446sEZ9
ie2xN5TyWVsor64Stwm07UdozidwaEhhKOxhxsj6DSQZPhm7Ua25VMinSJlFYfXPECqec01dh1e3
09nOUZPi3vC5LAuQWFhXf5C/fxTKnyX+pwohRroxPJog7TQHnyVSGV4lgatP+xn5M1rp05f9k009
oV5PD5904s8XST7nl6x+Vw3D56tI0mJwTmQqMdX5MctIcmU0ucO4D4LZ/SQp/9hwPiHPzxFpgPPT
97UZfy0uVgMmvej0JVA2/H+sTwiKkZdFuw+GuhHN06QuhWB6aScxvIhj49oiLRJMv/eWlKgSGvH3
QvQ/e7ZrcTRJNatbi/aivOsqMyhe4y7Vg28jCfEIJMVBzM9d1qn4SrTXnOTPs51/4E7ff/TJro/n
MQZh1jKxkxkGtdmDwU42eyXoYm9i8yiEk+JiS3vFJ9JPj5z4e1UScpIyHA6yqeNir/VJZa7mqYOa
GYgyiXunWurDDJ0v02jScHqNdqIlnlgaW0oK1LcnXSmC5amn8CCTTIdIOTgow8ALPKVLUYa8yJmc
SMKqbLMYd7hbo+XljXoN1Ueyhl3U9Cx/AlrKOSotzLDjOCS00qmrAXfqKRe1yuubuqltSFOygJSN
ONJjNVk15Kd5DBNKAM1MfYyvGl/rxihbWd0MPQk/AMOCuB7Jl1QUavHYorByB62eGBll2dcU8eoD
5t3pupTN/o3Np6tcYxFnL7C0AO3OHPGmmRF1O0BEHO+boRrfhxgMbk1fV95GoJjHPBmUrZkMg9eP
FjdiB76sfqtILy7clmDKZhUN2fTWqFDKbHORx9gZ2756rcMKf5YZDpCLqtu4NIiVd/igqntMPJTC
XsYkmn1Zy+ujrk3JK3Tx+sTqlvEtJ2qEgWKu3EdVI6yNgHUexeg8rOVMGtFi02SLz9CiWdWyquwe
qeXDbcuXnzV2UPaK4YZwPTcy6Pc3lBfTFjPWCNZHY6FXYQTBh5dWrfzKCCLVDjJtXoH595hITsRA
u7abJgYhl/RBX4UGlZ4dM9bSN5q2xCkiFzNMIIPJ7etS5DCQQllXcEtjfgePIsOEZJYRYsmJWB+I
TmBaXBiZnLoJDRJzu7rcGHmsuImkjPskCKUnUyyNZ1yH4rc4SvstzEflNE4SV5mlB75VySL8pUzd
ymObmk4Hbj/Zshg0W6w2yq/sbewMA6Klr4KkFn4Uct/R6t33MO+fAvoh0qjH5KYQrdzv5M5aaZo4
+Qqu+89yLkcPQazpjmalsT8KS3AbJXB3jFHOmMT28uRg6VIfC1VhSY2FaHBh2OX1SsmN+NtUCtKl
Ndto8tJBbN7gvk6GC7MRAFCNhKGyqzRkZQlwsXTqBh0k2Ut4Z2VCWh3NbmpaT+zlPHcHq1Agmorx
sEImPr4kFr2YW4St6MhqMEAMmdRdgjHzQWOP3y1hD28wmrWLVNSZ3ycBwfE49W+wuwvhRHbjGGzg
bvahx7pUXsx+DveYvbamV1HBnccwHr/JVRfSvQ0mE3klqdrG5USUi3JNPb0RJ2KJmEQnpuhUOCIf
eFtEq2Gw+PXQ5W+ZgMX0XWIOJH7zDN+8zgc+YvbMl0IQi2AtCoPe31szZCbtYI6TgaKQ9nux9DvN
5BuaUuf6kDhcYaAOoRfCOgNURE5CH8k9eE0ZSIq3zEDB6Cy7fDqhh0q7gzwiIdlAz6mkDThaKr3O
MzkEiWNao6k9hOgskt42JO421hYZyLhzJ+Kz85MoyjluSTBGsezP3XQWdGtRkAASoZecYgIBYBJ1
dDTUg1vMf9jfs2Ye3bwIeuMwiYnIJLoURXE/ziGj3WJAx7qS53i5KbEeMWwx1dqbOLHQuBNjIEdW
A0ERSpqdiAzY1zNyupIsCWZFLlknHYKZPqzFDZdBptwkfaYt/zDO8FeeMI4quHQowAsGJBUir39z
R8GEZJY0mFxr5btk8UeD2LHD/YgD/d+/JDq3//Hv/P2trMCFwqj77a//cVfm/Pvv1+f852N+fcZ/
HOK3pmxhJvzdR63ey+NL/t7+/qBfXpl3/3F07kv38stfvKKLu/ncvzfz7TupCN33owjfy+sj/6e/
/Lf3769yN1fvf/mjKtvuJXPKb+9//Pj55ttf/tBU6hWJnEhZk3DKwpcDZ4v/jCa5vtmPB1/P5i9/
7EQS0z9f9W8++/2l7f7yh2DoXzDPkuAGKTiimUwB//g3aITff2V+YWILz1rBAcbCi4AvtSibLvrL
H6r6xbSIcsGhxiKh9rtPSFuiZOBXyheMng2o5CozQl5R+uPnh/IjQuXz2+RD+iuRKr/5sHDa2hVe
0GEXXi1wzN8zgqIxmC0IbJugHkpbFXuH2+PUyf0L4w6f4PZ/YBDyuxPU9Q0/r2AFv3udSuxXkwwo
AZpSaWm90UITMrqRfO0zYqG1etl0Q3tXlSFJ3LP8Tmr0A7xHFrTOyhwzD00b1fq6wTYwDo5TX53z
ft6UQbj/0xf5P/tA+LRxaFFkgDj1+/H/ybMy7NRcKOKq3dBcaXulDQt7yIYTLUu/wriS0Qmc6b//
lr+Zpny/9JBm8I7Qe5EC/PYdLDhX1HHaVZtRkR+iTG3XMNtm6IvJDaLA3oELkzqz2T/IcyL8c1Z4
n+9tIjxQcSzRpe/pjH863bJCctUnRbWpdGuLMk70kfLfdbp1U/WW4WEmJTpaF9V2t+j/QN5mmr8Z
pnx/8z/dc+pvhilEAoR601T1xprV+0Gso7UxSFReoICOVQw3SKKgSdKMuw2eD3Zq9ruhGXvU6izA
tq6VlS2W/eCAAyXHFrzS1nO2WIwGj8jTk00jEeVi5UO7GQyyJOVwXWCh5Zh1pJyHINWd0hDuJ3Oe
bPSsAxE1YuZjo7UTjehjkZWECrq4gsbqnl4Xd4hcukfFRPE1jd8MPlI3GmoJu41+ctkenwYInN4M
ScsWo1bxdW00SQDpT2pvPS2h5OaK9NotEPaUVN8u6BN0oC/AA6zbZuA7FxrfWQoKp6LidUIs7/kj
AuwVkOTP+TDYc5M8w+2oiBESXGiYzDGq8X4Wlt6OW+lG6PszbWyyh+xUO3BwdnmK/IkyzrCHqtnV
wnMwGiYAdH6NV/YC0bihZ/SUCQ3GGJWNJyzjQdWih6kpKVfAJpyxGQeoT6MnF7N/dbvAxn/NRHq2
iQhUtjgDbrSy2UZh6uQm6e6WfKYahP4uhW5XsD9KKj5zmHckstwekBvODknD0hq9Q28vSv7CAWmv
uD1EDk36Rqn5RPKISpTElNhDgtaHtlynEBu0Ut+TDzSR8SW8YXtjOrmWr3p1Kp5zqSsoJNoVhAOo
uNjJDwpk8iBPtmSlDKC1yjqpoicup4p1Z3GXXrdWhmAM6xx5ttMY0tasJDz2SryCTKSFKgXXjuV4
XhdVtYkiEjVo/6gLxGkzFCawvEKtlROWk/Vd6MKtf5E0vV/BdmsugarDpqc1dxkDZuQDq5aTSum2
0QlCHruohb2rOMMUvIRR6fShMkE7qDzVNC6SUjyGYu/GdbdmCG1Qkulrpc4Ed8bgHmxDvpUgwt42
Yj0f1KZZjQrLdpIp635saAPH4KUMlP0yct8Ey8vCFWNz7ftxbU2OoSK2zUJ88qH9u4gyDLeSZcuW
rAVfTjna5fLACHBWXRozp9KzN4CSXRcnX8OBqA+URQhx+prrhbkF3gO4rygOCRNkvhuKJ/Uat6NA
qC6Dc2JLoAosKyPSwOohVjutNDAe7ibzrukG7AFIwPZGq/8YzPrWCAuOYmlBuqw6X4gYkQ9sWLtF
6r1aovgkCcWtsQMiOTondWbP/xeb0miduQnX6GB0Wx1RjmSBkW1wvr8y0uOvYpnnNzBRX0as1naR
HHhtp16yMaLXpwnw29EkmWZJdswEtS3KKpI+rLxghFyGm1bCkAfPzq/WEmPzrcHFxJ+0IvEq7eUV
lIB3WhsF1QKgcga28KpU2AY4XSWJW7IM8q8MvRvZNWBQ4rNbVFjX2BryOOtOksX4sMSRsB/bPPRF
RBw1TTj6S7ut0uBlUsem9vRimYy7FGKO8FWfGNo59C791d4lazdWLKEMGlUYsAnj5IErZXbyvF3h
ZZPbppg29abLstSfcOJntDvQstf1JPvt1KoqvuaS8a6mavDSd9rXXFEjdYURJOp50kPdOKjnW6sS
FxdiYmgHynRlV5MOWJqQo2xW3tXUlrnLchq66mQecZm4S0b8aeRc3Wdj8aYFTeJEVhaucaRRyZvm
GmhDtBaFibarWWLCiBhK2nUUwYZrLeQh82Q6EvIMvWFVDAgJILB0L+ajl5OU7UwWchZYCjU+IQgz
dE07MpKJHKskTBIUzXpQJcs8NRbGstRO+eLMZJYQMioVaMQm45YMWdVX6/oh0dvMa6f0pjXk6Ahu
Wz+QvNO/dFU/AweRKBEnhBEsc33bN3p+iyUB+KWSiskTFL1T1kUbSo9Hgx7qyWrM7htRIkd8kT7C
LqRfT+aPJqrepwCdDpdCdhxx5Id5PZqzjbBcsdWKVDlcJOx+FhjaKjD4hWUv0Xq/mFmmriv8QDM7
aKdoF6MGhphoZ014HJoZThogtmFa+6WsBb/U9bec9gwhRXgSl1i4Tcf5Ru9gGrV9I3tK1fl4UTiy
xHJTlpYfXpkw5sRXAQf1ZCzybBtG9oz45CIohZsbs5u1V3aoCKVWRxxSI/5Cb+gqgvWGuKSmOER8
xD1S9R9wAu1QUU/LODtY7OKbna+UTGrdXpUD9LbWQSizcxAUe/gXGzEXkeJ3SLWvnvl23Fgwh/Sr
PrYJz5rExSJV4ntRija8lRVpYHZCioc2588QFK6jvuUe/R4mB90hSxev6DHnmvoHPK+vUsMEyVP4
QjCSi6flAAlXuclMlJRMBp1cmGQglrxySSJeR9a0Yw5S+YWkXqJavViDsQH0wnh10vWVCOaya2CY
4EuVJbtGNnWcwbCQYsFfnLrlOzTNIvQJCbvMIKm+WIe138RzWXgme/a7lsutD0khuZ+scIu1yQYC
yVNomSUygBDlYh11K0XoGcoXfTbi7JgLKyJUI+RdDfJ21n946qJLwxxfuA7JImlYU62yUG4WyxLc
fukfCj6n04idA6/UkuxBopONC6m1KWqIG4iKfKxrtyp6crcXSh8wZCEAeDZ25IzejKo1OEhrdTdj
k4baF6joe43cVwRz8kGEkZzJZeShs79tEUiva0YWIGHCY6OErwLoxzFquQyssvuYFY7eBJdyENqd
xaY7QD3rXaOYbG2I3NN8xMSzNj1LHWX4LLG8m0N90y/dWjbjTRnqW11RKPwnYScTRbaQIFvKXGYE
ZNn9xAQE6MGsrZi23vSztNibofCsd424MWpra04Z7HcTEWOITRqX5kaDrrlMKndE2pibRhsPZoR6
OSi4zLjoa1DmkSQb1vWq65zSHP2yiB1LG3w56PdFtTzleXSjN6wypR48DGhnDT1msVw2fZJ6iy7e
4oDAoiJvWpMValzkQ9RTv0ktCGCHOWMWHGqVVQBagG1NwjsDytskLUdPIhtoRnqZl+W6bMX3TGs3
YLenVPqYOLY0ofCtRb/JB1+pVAd1ql+EPQQ/k4jRbAC4GlQPpeweAsY6Uq5Vj+7NiuQZMqtWqHgi
0V7MNc4AJ9swLLgGpuQx6oqvKJv4zNVsi8/oZQljP1LljSWH56YY9I2UW52Dx0Hkl8bDOFEBhZTU
yqJ/I2Kj8Ix6ztbaXHDra5M3saxmuebrA+N3orFnOytwSYMfq9jxPEBLW46Q6bjdBDZrheq5aqNV
L/LpzFq3xsLlLC2hFxTq3Wy0mgMvpWXQGpFDHz1V+PIgtYtSxxKFcj0nfKT50Pnm3GwDs2XhF43V
gGUcY2/TQ8+4J47GSQsRrp5CroZax24q8yUw9zhZYVtRswr7uI4uakKUIR2jmkOKxwFN2o5o7pI+
HXxDX4Zbsu/AUS3hm14rmdMyTXOYTM3OEOvxdTO5G/t+8DQrqR010dYknGyYOb2MeCoTk5j7bWpQ
Kg/F45IlHybhK0CC7MYxSZBOncoTyT0I3onTCrk5K+EyBwVbHwxb3WVO1/pKM+YbYgyM0FnUIXlN
rTbBec/az1wKCKok2LVZD3ZqMWHE8ggKdCTHKy2tLLuiMGBdzMRjM4cXsRv7NXK43J/UyC0nxssZ
pzSbRFKOfeYnwfQER6pYCbEo25HcotyONmW8MO/mMVZXPysjE6j/xfQ6bgHYCKwK9NkzSL28j8wZ
fD0VjD0YO40Wiu34Bt+seN93peRGcRA5S0xbsiATQEScGy5ApI8pkiMqZYlpgqwFvlBpR1Os7/Mg
k9ad2j4zOxE8lNgLknUxvSQMJh5yPIIAoqtNyZBRMomF4u7Np516ReFxb2mkczWKOa1goniyXKbb
sZGTPU4lVORVheC4wyKQOVmku/k4R1600FSRZl4xd1haFhdctauqtN4WpY42Zr0YuzyZ25tBhsKb
hbANKD/SS484Ub/qwdgIqWeZ8RUrEA0mjEp36a5ckHjYiIm8RqFdeXKls/gNqaul0y0rz50cG6+a
NIxHuS2yG6MNnxMB9Wdr5RWtUvlUidY+hOK7KSyZ2Vs97Mug+aoNlnUvRlAXGwbALht/9mLSt3va
xEy0nk1cBePFrgXSnIqku2uYYHsiEyuhWtJNRZhjyrVjFf1dbkXv9P3rMCi8rq57NywkOy2seysj
0awMVhomvKTOGuHRbIJns0xfxEDdU0ZQlOCssZLmtuSBNb2qICtH1p7QrhZwF1RodnJtJM2q2SqY
AzH/qV1dHE1/5M5DS9tv1TE4ihPgiRQsSGXlkMhXnMb+AXrxe8jAFUEAucChy8IrDADvNwRhbHqk
k1JRbkQie710JOYTFeQKFP1c1vQsvcjMAKCINSDP3mGASOsR/5rV3wdwfjPquR4F8Ys6ljCqYsrK
7zhGo2LMMzY5HmZIQ23mPo+iOIQuq4GLrM7//mb/D/DZ//9AVUBKHGRUUwT55NNRQB//Nqh6kAnN
/DOo+lee/RNUtb5gFQQIyrevMYOXgNR+gqr8ChgT2BRoFfcaBQfmn6Cq8sWwNJnplWJafGNXX6P/
AlXxHNdkZu7gfri7K/8MqIr37q9wPcPKX06cl/sl+UbF9nSiwsTT+SxdHuSDdCERzQHpIseV0aqt
dvfQ8Z1EcsUcG5fMlQdXKc9DTYu8ki7XqNMGAey8Rn0Qf2DZgi9oKZ4l4wUvYR0Pq/KAp0HxxEOp
FNekGYYf6mE+hzNkC9yv7gYTk1mzd/GStikQ3d7pUclWLqU3qALdEH4jXpsyba+c4H08i8+4YDbM
iWCrgJ4NOwHIQbXTLXtqO9F8rupVR/haMvpz5adbVnp+FupHBfGHXZ2KS53CKLbZQ2Bo4Wy7YkLS
kUlwFloHF5BnMVq3q8xlMuOxrlmiXZxk3eHf4iIABzwSGI2xJ38qa5CbLbuN0dmL4OTPOMvMo8e7
LjhN8AL95HSYDxCwOR6UXe2gCUWrjurXUXbf/8if1d4d32OPV+Mg+RlnwDtyZP09P8MooELUgf+M
uuZ98uc+dZV1ceGIObR0qz1ySiOz9yRz7P6gvRYniD/B5vYu3/LOGklcLrY06kWvXemczbZwD4y4
ZQ+4FI0Nmic8yHf9V/YgyhxhsefExjXpTlXs4Fu3kxO7W8f38TZw9WFdWg/hO4TbqrO1HHsEjyQ/
EYeawMlEW/xavCaiLd/0/IRmAKa+XY5OuFLvxG+C5SyEsuJoYo83DItjR+U/Ro92Zr+ptvIsntQL
PYQMPBXcANnoE9Zs25BUe/TvXiHd7cNNQ+30ZBy6wJNWMdJmydUv8inHNnf2xrd4Hz1Aw4o3g1M1
ttzbqmRnH9Hstb58wnwHlheQmN++xarHA9QLD8F2b+bFlMylDJWfQGOfV1OyxtrFeG6fhAADMQ6Q
4TL2O7Utn5rAS/fqJd1L5/opWjaW+iSfqL+ubwrvRxjckIxA205xLyIyz+kLPx234kbfd1vtYN2H
m8qDwhJuODYYA1sO4iSeUOmfs3ZPL91nTs0rPsb7wbHTff92PQ9OG2zqWTqvpLNxaDy78YbtI9a1
GS/UWvb1AdJZuM8+4j1F2HPo9JfmNvza9fv4RnIkR/TVp8UZ/c5Tee71jCYn3y/O4pj2uJf9eiP7
xiq5rTeLh+2BrznjxhxseCIek48tjgtO6OBd4TqpT7F/iE/xBUNcuuRd7iN/sRnn2oR+OFAvRCdZ
WRv6To92xim8zEs8skxFO/EYSNqjOzCT2ChbkhMkADfHHryFQ5zde9H+iP1+rR9Dd9wRwXo2ndIz
NjX//0Cm6qr2uKGdwClWg+4IvIXlZk7vVG7jiluV9aC05a11So+4U1f7aj8pzvIWHotNsw/OXK3+
4EPms6WTsDOd6wsxJ9BhgKz5Z4dVijuvxXVz4MRWhXM9m8AxHWVjrVHT+IHT7kCnpcTmZ3b+EVFu
HypX4YgSB3jSrZzUzd3CUxyNDyR3I29ex7681tfDqgFUBhEBkOCj5UaxZz6t6xOBW10ITW7mdU7n
vBxhLNj7zn58S53QvpPsxK0dDFEc6iTnVrVvHh87r9xITmADLHilW/J18EY7IIME0daaRfJEBeFz
MH7sCq7lRqvSE/xo32/bLSIPzkvg0IbDfXU216HzMruji1vHKt10xU7ny8Ci1m44xMxrHPoSFyDw
q+WeLRfTJC/bY4bRqJ641VfWm7ztvd7DXNImHtatVuI69T8+1phpuNkB2xmnWnF4W+Kc3Eu1ijy8
HjmmbGV67RpCgDuvxi27S78Vz6WnufKttgm8gve8Xigshkf9KQnPkkeor1tsi21+Kg7ja3Csd/Va
2LdrIfECIDdHuzEQgVwvBptV3U/t8/njcmlszQmeWBtsbAB2iVethA0IoSDY9WP92K7JH1wLgAOu
UjjZSta316O23GQ1jOf+9Zys2p120+7adeD1O5DvILetrzNfXeVcLqUr8/LgybbiceGWJ3x0XCyZ
X6R7+BIe6MF63iGeVrXD/Chs5F3qfv6Ds6dX+iC5l3/ZOgskyqLGEg3NooAh2Ipy6G/XWTeK90ud
9dee/aPOMsUvpKZRRTGB1rH5NimmftRZpvSFyk68OkTKhvRZTP2ss/QvqoVxp2mKZO+hHGDG+7PO
0r/IZNVQZ/ELBth4K/4Tw2vYpb/WWddD167HRenPWZv6b6PToa01/F6ifMtotV7BGifQvTDT+Vsh
ZA9BXb+Q4xjtterJSrUIslKAFhETgMyXpN6flTDZ4JZyrPTF62S2SEON8gdLE4GqJfA2gVJxL1WD
/q7E+VsemaTBmC0eUwqjDObBCuSnTdkBpaKRWFVW91iIzQfTni7RPSar5xoyHvaHCTry9sIMc2e0
hnONNEEnbtrEOTs4yCNnG5KbmrQKF+39tiuNDSgGgbCyjd2ViQWzoGBxt3D7CetcZAo09H5embaQ
4rmLFx4jRUZXdwXnbtaZN+iko4tBse1H5K9Yl0GhitdVKW1EOXK6BQayZN0ZZrU32lWAs4Ivj2Xo
K12/nsTgAi94O+jpE/5ZC5FM+loy4pUxVs95Dgw6xfFeZ6qBBce0Fq7OLajuMVXssmu68RY1rAsA
/2qq85bm90HSmztTl2u3GM09ItrXSdNvumkEtoK3hN+Aa2prBGu3k3qzdOMdPpk30HlllzzbxGnw
+lol0+gxiYFpPKZeDsxgICPwA7hoGHEhgc5Q40iPisVqaJwmka+nLmlItxhHeM18ngEiIEfFxS6p
YQHCgdLuSuvO7PAQiC9zNHpxfzNfIyzK0NZGQ3lGRHDAIaGEQTcZlj3U9fhV782yx3mPeLakKhL3
X3ip0WCcYG+iEZuk6JBU/u5So978ttT892f/XGokyDDcWtBRroEt5tUa9r+WGrJbiFWBVi7/ttSY
XzQ6Ot24kheQ5Iu05j+XGvO6Csm0YtjnErVEt/fPLDXfWRi/JAb9cujWfyOGFBORs6E4by0Ib9qU
3w/F/GImlQ89pawa7GjVuaYzCb52+geWIbaS7ckIcKb2jMN08417VWp6G7aNUwk4LZSrTk0OQLHl
caZsXBbbeiqPNeIKIkDhOgygko6V7lPdDwc2OcaroDH9a2q6JdNBJ7SM/gTY1J/Icbo0Wat7C5nc
rmVkd6k8Tk5VOnAJnNivonUFLhWH22tt1KgULDEuRI5AkRVerqWWMqzxzPAtbEZ7b1KZ57iR6IQM
wsiw8EBlhRz3R282200t06IgA3FHwcVublHOwGIKTNEAI6Krb7pwQGkDh3G0Tc1adWD+mv4q0Rom
96FP8xV799fi9vwBpTpeT1cH7IOFTVS2XmZqoNZX4VzUxq3SHMfJWkeyHw/NKkxKDiVyI9weBrpm
44gN2nU8ZvV3M+CSqHwSlf5FYRbyVjX4YyAYisWt+ffuyaP6G3fNYBf+7dk/70m2f24uBWxLR9vM
tvDne5KiQNIMWWbnlWH2/Nz81S+6SeqqCHPgmmpp/mnzV79gU0D8FTiZaEJ0+qeYa4Tm/rr5c2df
D1wC/9E12BXab1Sya8g1BZFgbdRlNHbNKAkeQef1G/N3yUVNoe1zHPTESuzOBcNa1BKqNtgEiIy7
VDK2sGhJaOyYswxCYU9waRNzzdzYrZaXQg6fELFPLtijLxSC8g54C6AQj7dZNjrtAIyqE269h9h3
gtG87YYTmPEutsxnxQIDLGZPlztv6RV36oxjIwVMcgSo1uAa5GFfcVl8cow9rjpbMn/XIZg3VtBc
2CjeLQxbsqsdsAApJoQ+I+CiwbVfTy5Gi36VQsdKb3NsTjs4NWHiN+DF1WLZZqQBC3uaRHFQgxnA
6VWzddDha0EDG99E9I2kQSdMcYGe5ni7lF+l/FDPBqZRnj6+1lm8i6lXsF81C25T8bbJv8Xxdhqm
lahga7Vvs1cDQUZqCaxfr/F4zuo7NSYd+4g5wSbpPxiq2CUpasYI/2VSvFqFH77Xm3t1cPv+VArH
WiR1yLCZ5DBd6td1MXndnCNG+TCGfN3n1XGqt61R4D9nuPUCj0t51IeDuqyDAQLCeJ/0PplOqwIo
pLvXrskdG9hQd9n0qMerBUdJN9uU0x2+sRnubnLwMky+IeyG5K2N3vtZOytJ/nVCzwRIB2XpvmMF
6dozdIHIUavJT7E4smTkV1O7xF7Yz8GqMhsGLK0NBF262qjcIUFaD1Oa2Avg9srEVcHHzJHjm0pc
qm2rzmo8cYNutWAsclJmiQlaMh2LRnwXBIywx2F2mojZmYFDjtvNle7oXf0NP/jUNdHLHgW1B4vr
0tLR0zRYJYB6EkSaNSKI6sUUxnFdd2L90F+rnnmIcXSZFAgg+Mj+6xYn7PcaccO6QTFA33JtV/52
H7Qz/8+vxclfefZPvFn/YtLk0ALBC1W+r1w/ixPD+EI/QL3CSvcTVP65FGpf+JkFi93EIIZOieXz
Z3GifSH8kOBBUZRVaFfULf9EcYLlz69LISnnv574b3MQ1CBVEkpwaI3CUHo866jBja7/1qtrMz8u
2J8Oy12c1fAATSaComO2i5P0udvGgZfkI7cLWFMw+U0rxIrDnpCvMy1GIdYJi2QXGQNvOYirY2hm
z3loTV91nItAj/8vd+e1HMe1LulXmQeYYpQ3t2XbN9DwuKkAAaK89/X052tJ3CIpnT2hiXMxs0OU
AiIJ16iqtVb+mV+uIbJ2aSmb2cwlx6ij+3St3upO5xg07VgeIASbZ7BIWCGzsnOblEGwM/dSQZKt
DMxVWzaphStPId019Lsk0R8EmLrs/VUUpqLd9EXabAqrtF6lCI+HRVpyWsW3pd23S5FdfWLgXDHp
1IreOVGSSUyrl6/wNZxRBgOLNEnWbEPQxF9bNDXEVaySSV1yOFjwZA46XhVDcbtUkO2otm7Zhn41
8mZAPpd5bh9ScXTyLL0vER8rcT5TlDR50YrumSvq4IFbh6M3SlPQd8zaVZHnb5cohVOpbQZTtoCj
HHWI5Bg3bENAezaSLrQls4ehOZFACLOzxKPGgIgMZhdXnTjpTmwcl1L8JiV+FrW7ObHAsoh2PyVe
2KUXQVNvKc3Z50XvNEvtJmpa2PlVJ587QPGZW6fQ02NJekqNvoW/DErdwu6hehZ2iJAvnfEc0mpA
2p+g7lMJUzMq+rdhEHseqcmDjsF1MafwFpQjO80CGMggiIxO6+nDhI3JDNIcnAWas93J1T2Jz4Qn
noQ42/a2JeWPDAMZMkbEfWDDAxg0txLuJrmRA6o8d2tX7sRIxJVrBdf3j7GRkLURSpw5Ze+sy7QD
553zwylhKIvap2pWxQ6L2ivdEK9jWEn3edVnXjdqx2YqaRCp8zN5joYLlaIEihu+hmbspePNiDu4
qDGXrgOtII0RC2ypCanVhfVWSERcBZx/5HqGAXzyfJD6x6EvvpIgmW2CeZchHnbViNME2PwbJMmT
VYpApEQ9UMrhtkjLwYF1JX9m9TSfFnlYnVF9ZZOGSM9QrPTTxhxP4jocLbUdHSHGLWwUSt/bVabd
r2slKIBz2nFvsid4qlt4tzbYCGJNutp7odREF11nZ1tOVRW6/1ttLDgli4jtvWf9bK5LfL4sm6LW
NmoXBWNX3ekFQd6c2WuGz2aa/ElCpBbCoBcr14J4gzE3PeQdanSkTK62PmPFAA5Ohwuba20g4F1v
lYQI2BIHZne/6vIpXgsnDOXEw6Ze4Dko7P//F5i3jwLScNIRM3/vf1wlMDWr7DP/+1XlZciq8n/d
fyNX18Ng+pv3/WNNIdHzRWQ1MY3fR5jXjfIfB168CP/aT+vWF11VUd9Y09g7q1dt749FBLXrHywa
v8zOVZ1DtswMldP2dZaKgPjzjBLDr7q0sai89DQqUS9Dr1B3ElsQ9x4pb7yVgLPIfx2stglf415r
ukCl06gOSGWO7A0XQA//h/4X/bdP+ucpW6X2hajjNX9BxztT2t8KT3/II4C4ViM5U6antNHIhCmp
l/DXZe45JpmwkdXyQR+B0cPlbXb4NcEI8HiCutsIsfQ17ubwySrrq2hl6XfMOPvOzYq6bzbhEKKp
Sel4WRtDfKzl3oR/E5vtblisWMc6Fo4P5mgONXttOJpuJMsQr4Qw6rA+F4XFFKqmPRJdsF4do1HU
+Vsyz8jbYTe4ONgoEVYEgeXK7K37Iolh3rWN1rxjSm5zJzMyorh9YxF7hCNKtBwPC7vFGoPPLWsu
Lk6hpUn1GQziGG1kNTEPqX7Ne0ekgq2zWrNqH5MYn8EuUZZ+H9bTQggxsdJ+M1+dus4cE1I5RKrR
Lm4RYe9qqDfltMEknKN4jnLWIpW4caRwkAFQxDx1HtpTr9EMRQPl3N3nUsxdX3PM3IVlF85nqsgs
T1zb5ELC6lp1II2j7NVG0iTA15N4o1CBSaqvVFNKG1ZTBpvdGuW9XkPC9ogUysfevAZzBZW6eg3y
QQFYTM7erUENmWVinDnlEL0YmgEKl20J0fhprszmSIEihRXrIiwRjppW9suulg8oCyW3raQOp9VY
4tDNW9wsxC1Skyi/UoSd007ddEIXJnqLmrs4HZJo5MCWShcUmhiDGjHNZo9xOakBTFiNV8vkO6mM
EzMXzHuLBZhVek+hXAr7jRagDDlXMOOPkmze4OjGHD+y2ydJO1dqSA1NsYgZycqRDXncUe0i4An2
2jbVyofFmFm1KYU8ATZg1Nyp12t57PFOkl7Gj0ixn1xjfIxmdjCUpurdJhaa5GxlpFBtIRzHByq9
BvrTqEclCUHTxtcUJsVzS8BCAf8rPBUExQ7mooZc7wr9NXZNRAZbLld1sRewNHWAP7qFqVDbjq0v
aNCn7EVq8hT8+iS8N23Hvkhpm1ayqe9pnpTK0l/NWsSrbaWFXjqGMWRHqhckqGddJ73joorYvQHu
DnqS7JknE0Jwa9S4zbRa81aHm3/g/0Y+gDYqD2VBkRBj16H4rPAcv2edOczM9vsIZkYWJecmI1br
TJUgfs5CVu50k8sDt1lceaFJ2tRaIyMkoUaEU1K68GDQBoKjt28uhJeSF7VVFiCKSUkjDuzveq+F
6oxbte8YfXNoRjGnwGJPSYzk9EDknw29nz1N77BGg9gxb0ZVa/epEJMMybQx5L4OWzIGYr6neocN
QmM0dyZOfG8VaM1iS5bVFxq+5cIra8Hc4WUVn5pQ3DdSW9HqEDf4IqMh6Y8NzVnY1EmHspuMY0YT
rUG/uMBPi513X1IRAgP9qREA8sZzQ8dEjp3x+jb2g6IEiePFhJho7ii00p9bmB+yWj9oWic8ZhMl
mViV6Ti0e0MxUzCo6iXMhPy1U4ijEzl+bjWVmVqiiw+tJuYPSa+awTz25UYvaec1tGTFTBnnRLyj
tWkFNtIZlQON1XuTWgH3qPXRKGxeaTl01loR36Na6NMjWfEc7wbpBGeiHNdr9NIAwsSDo0d36ROS
bFI1mbfWMAoumHZxP0WlcDEJOdQu45nWjZpovn69gCjWBNiQfOWTpIWhHpZOJD1Ty2r0kuWiDmpy
jWZHXrLqmj8qxNRT9aXAEghZ4MXCBzja8MZGhgixcIorzcgDokPpM+2rdRroY5HcAnVR/amxdJ+0
+vJchFrD+DFXv8kDmZps6NO9Khn0ZOhjo36r4QNslkQg7rekhkeR1BC6CZ0b7zUJgp1FYexjFV6d
yvC4OfOEBVvnbZYLUeWYyFSpVwm5Qkic6DarZKekt23Vyu/6GJv7eiEfpabJc1oIckq5SqU6Rca+
EOVKLj5aaewdfVizh6WIsEjomqJfqF/VHbMtut2UWhSEdr0VH5EB42dTEoQnHtpTuofVlTO3BRHP
jRPFyV5qNPHrFdoJ6rKLxtiHC6/YQ6h/zVd4MSqK+QlfMvMmIRleWjbeInlqANB8Ow1ecE53hZ3F
MOtQhyPkbCPvOH/1RlRTfqPRLWLHFpM0vDmsLxKe/4emuTKBDEFhIw46Cb9tReL+HNKy8t4qeNlZ
qpXuhk8aUmYsFGr5qC4gHTR2s7mdi9J0liRhYjFIKkuxM0GpLZ8w9bgp8Xs50jTJbm+1meHSemRZ
QU51woF8lx5wWcT4drsy3mtFZq3kv9b4HWr55NM3QPQGyg96iwjjDgsAlmyTTAlBdKmLDc7DtCdZ
D60J+thFkqnxM8cKlZ00MUi7xhyaO1ElLaJkb9bVTS9RIDx7nLaVXczuijRRZCHoiGNFdbGkwsom
cJEz4cbk7/b5uN4uaxIedFj0uDUI8COqQ0NwlxizupHKxoNkpMhxzaIKp3SW0e/kLtuucxFFDke9
4VslhAM+pFEPj1QKFRe46sznaZzkACBrQEGg67JrSxiVbLkcs9e2JjnoClNZvBplIop4i9ICg5AR
N/jGi3yfMonZwYSp99jzhy1kG0i/tEiY5zFqG/ylfXVdn1UBI07GeUVaJfMg8dg8D1pTUXekdMqx
Wvv57tqWmeGzFObTSM9aG4zZsJ4XqaNjx6QbwS27Kb2bLeXBkAvKucVZPolK12+4SCEP6zRvYKXi
XLUJjVrK7II7n9WTJIEukvx1i9xov8rwJtSA9Vx/jpU6WV7mCp46x3K1Tux81PJ6I3RR91jUvDL2
wvkNZwUBHvgqaa2JDrsbmkWt2nhRVin1Jb2oXqfezF6UadLagKzFPPKFytecX2VF3KbFiUlVSnxR
VikdUaVSEogbjC3d882Ah2rqG6cl95Y7xazF4Q4sG7uoJIHr0MABn72kFHu6alpBv4wWKVDCQeRV
gSZVSbGNs6ogJ8PTVd/MYcHKToRM3AM1z5mgJJFwj6M+uzGXUTmnMMUOo1VICobjSUQrjQTqYbIB
ADYhGWF8F6MipuGrkQrM+U32ZCwslXYX943iAHJnJCyW+rppBni8elRizdE1vLH52ncgC65UDYXt
Ia0PoRZ2bqcSbuIYONbHjif8nl67BQoLms9t1tTxKa0K6XY1CbhOEvGHvonMlzzTydLlxSjdr1ms
7+tZ7/DGTf3ApitNW0TpXDlrWIUl1whz2t5jGB4tPbCxIvlrvkh3+trOft7Q7MnpNvK7cY22K1Tb
D277HMP8MhrZxlSv7Pdq1Do+rt61Tzpo5mtXipJ7xkz3Gf5/vjmePnLu1yzRtEOSblZ9gmeSvjWY
InkwPxIFJdks5bukwCRPRe7op9bQ1OJbrkIoVx5jwZhTN1XN2aKVReQ2U9ouftAWlSskneuKx5yC
0O0gvEqFa9FTHUCCZO61drICwiTFAYDEK8UGzUTmc6iW8it3Vz85RgKYAss+a/+aEP7zZ0bqr/oQ
VkERxRTuNLVxF5KgDOKplE17TnsdZGhdH4R+KvaNpqlfQc/ALtPrasCdEwnJfJgqY+1JaFGuytcg
x5IsczDJxrZgvLZyvDHlVhKPhMHolYDHXWV+XwzIDUsY8d9WEdPZb4o+x9MVzRBC5V6VB4LVSpN9
Y8aB4mEaJe/bLaKubigPB+4XKdJVoBMyDNbXmLFCrUlGaqjDOi6SfRvE9K5blmQGoNXGo38liDMK
JUDwwfFgLm9aInIMGxMpfJckqiOCrGxIAyvd0FSePOedabfyXJf3KkUO0UZKEHsgplX0P6V06VQk
MVQhYZdCmpChR1a/zKSjbvtqSswPawYf+lD/dqoNjcJU7o1IF/KPulRz44Es7hDuh7aIQoYp1u/c
txBQD3Wzd3ImsrWHV6izcKtul0FX2hWyXuinnylw4hKLBDQ40qYvP0Hg/qcUkp8AHf9pSI5rN6JI
9aiGvQeEhsqQ8b/XXU7m5ketRWM6+Jf3/j7WlJlD4pMyaJiVZAxK+MC/Ww1k1Bb+sSQGOX9Yl76r
+fIXCXYUssR3x9O/hBhV+kICQUdNkSXDQCH6R1aDXzSQP75yphgaw0UdAshV7P9BA6mTbtHGZdG2
s3C0mo4wZ2WQJujk9TmCxe/3Bg9UhXI9q39uw10ZNSAFasNvFkT8UFGEIF+ZWuIqXpEvPLOdfMEM
zIpt2RAyQ6S/19wIWkr0pJkcaShvl9IQL/DteKgMEZN1QfZGQS4clRXA72jRKBHrCRHroKNv5LEQ
T3Qipidih9K5xNppSW9W2X5yOEwI6MSyS3P8XYFZUzJAQJvnWI9fFtG6iyYCSTxmnGZ+lVtq0Fdx
W1wfZYPykIJ8dlJsEBjI0FcYUQg6R6fTmiZbzUge845HtVZSsWrdkJn2SZY3ttIX2iG2WGl1scEf
HPNAhYhWXHQ5pOlPxpAqRoa6Je02+WETGQ6nawbBFl6p/6l79P+5WAbTIlOC5Y7YxmzfwI33726s
vf6XMdlf3vv7mOw64CeTAa3o9+jFnx4eQ/1iiMh73HgyloKfWDfXWRgjaYsrnfsLK+GfN5b2hftf
RCswjP+LMdlfp2Q/feW/glYsjdaoOa7LbY/iFrQCa9c1gl0lik/s9xmg67arDE8lL+1Yee1Lc32q
WvOgiAOuHDkC/KE6YsMkd67pvp0J0Dac80zYB8xGyGA2rXnRZOxjpOwyMeSJ9a8H2t+gadS/fv08
rxBuiacwiTR++/MfHgzpMFWFENfFFhgMW8mlJvmZpZadQk2Lico4MnrnuRETHxbststImarGy2xK
GB00NqwDUHxH6ZmuZcu1ODuqVkdvisEBBR/EUhYeZQTRDcBg7rwkNj2j6I81AUaW2F5mFM/AsMxS
5oOmcWNmuWsuz+LAOi7HJNpn4y6tYG/QqcvUsaNgMGRwPnbCTmg/2tK4T5QpJa2hY+xPc+ZHDb0O
sLTV39NY/6HOHe4FhH2cLKiH0tW+9q8r4i/UqaN6+XWJ+8t7f78TSUFR2KZAOjUZHuDQ+dcSZ1hf
VEnTRFXVcArjq+Nzfl/iCEhdnUAc9nQcfj/OGqBOcf9Ck0eSlxVdoaj4H8wecOH9PLBmdeaD4ai7
WoR/G4H/vMb1jPeqlBq4bQcDUfXAr43SYyu5kwPR9jiw48+nvdZslbOpu3hyotzW5I+YLWntTDvk
+QmOzPXd8IDwR7MPiUA6x9sJNMn6OATd63JEmCRh8k3Tz8O8qZkrwhJY7+Vv8H54s6XaZsLG6nFf
C81uOda49RQQlyhi24Rg//kqXjWgeezyuqOFdWpRuuvwS/5GpbHOHx1LFwdJNHvGPsJ47GqbwpvY
2DNkrSBT2/wamSHUrvDER+TvDa/TkQ+rpbtxl39KPEUI1dyV0n1jkawhq3LNFV1DNsaR38nKyCmm
u6jzDPG2q49xuc/a52Rwxp0UkKwhnvCIX+5Ov0vMQCVYc/3d/PP6b3ied0RrsBnhI6r9PPfq2x63
746WZ9IMpwg360MfNHdg9Oh0m1GpcfVzEvx2/U0agLH7JW7kcxMbtrW1XvALEq0nXPSt0wKMyHhq
TWUTkUM4qk/1q/m0PkizDSBJJm+Jxs7fdbLGlcmKN3ATbH0Dt4j/u5r1W6cPOsiOOj8BD0fUIhCr
9wyToy3fr5+vOzLvZGPkzZ26L1ymkXvzKdXvcsujkHw8jsfUgxLmisQzrl7GyM+DprdvKcOyh415
wWfo3xKJdUtSG8Rm/EXGEs+N9x/5jDG5kfHhgxLHN8Kvf2+KsX7ZRv/Ne39/xoCvs2TIKgQ7iVsa
bM//2EUb5hcFpg7OQKwxlmxdZ5bfHzHqF/bPRBVUDauizB78z8Ve5eNpPF80Nt4Q6f7ZI4b45i+P
mJ+/ctKdPz9iWIP7xIjHeUtu/nZBOxRbE0fasucpArX5uXxoHdFtfPyDp2tihtEL7MZdfW/GR4L9
y2kilR6MrkZjirueux2Fr8SxRrcdGNjYUGyoMvC+jtv+ZrjUL/nLcAp36yHtaH5pd3p8FGxCdFj2
dJ/Edhjf6hB+EA7MXW9t2esaDNxDnAC6rZuc0j0V6wJzkdG040P/LkHdIdc2J6IXLhv5NsrwO+To
pu68yQLLUU5JoG+p9jVOxknwwm3qmtmN0j3NmBnl9IOZjgx752kwtnpPz1H1uCqoCaq/Lg56Mvkt
h5TgV3O39k90y9Kc3fjTagOj8dutDC3djfiiDQi/DlPhjG9FfeDRVmzGQ3mfKzZGyGjdThf5rb/v
3tA8+hV7SXOsq/MQHaX0od4uRIlsyW15Y0a8D8ZDv10P66E9VNVeTbcJM4wHLfexQusyfhfXzBF9
TxQS2Qw27JueUB0Hj3k/xZ5ubocoCPudUgaHw9PlvrFfrfitGC6pfqGKHND2Gy+rxjoSegrsk2yL
kNrcqltR8xaZkF52VMllDe5I9kt1zKA8hMfwNr+HI15hQh7t/GYEgRT0W4X4x017T9Vvd+LnWtvz
VjkA7SI29m20359OxJ/A39jXpNfBtAnrXfpH4bZ9zC9zbh+Kbeu1myiovegwubX90HrhhnilEx6K
Y09gdXUtvr2RaFhPZJGO7gCDtYcNMxiCYqfsgZVNp+UcBSRC2yfzvt9ldOidSI4EmZf6417eRtvR
K1zzjMpUNiwHoFLcdVNvKKc/jZ/DIfsAG+Ezyzlpt+VG8wpyi+On+k6BeV8ExlHzsJZuG14O1TfI
gB7CxhW+rbvoEBFcM4KWxNobDqrFBtjTuKrbuECHQwAco4xcEvCiFSf5M7lMHkbUC8yu9j7+kGJv
le38Y3mrb6aTeLT2w7G+q3iov2p7XGTudOLG6T/Sl/jF/BQbJuFcdg7W0XN7EM7iTtzJi9N8Gnc1
DQmJXTxCqmV0qLEUAh+RgUtwKT4V1d6y7FKGXuZS9Ku1jN/dHlF6W+j0rtsCbikLjgxTb9BvTOwZ
EDNBcppy36uXPDFxgO1KnFJSQKIRCTfC097ZLY716Jak7m48r/v+SbypP/NHsFV0/uLgGp7Tt5E7
NLHTR46h64UO89fhXeJzWEfuqGom7uuWd9Im2zVBfpf6xYPgma7lJcdBRe33yrdct9tH+VnZpavz
wot+bg5lGWBTA5/ybALuexSz1/qREGeJ/DkhJGYkwB0mLv2KE0r5bA4rDn5Sykq6FZmbZZsM1Xlw
oq3GNWfx6QSvfxoehuNwlGS8z3526FrL1eUP+Mh2Wb9H8rdQxeArHabcGRXCCDi8iD71dbPRh/FF
tI6zk1iqI4gvV95flZ2U5VyKKZS3E9XvSvrU82XWXBrC0RBif2ByTZ86ZDIbtAgTjuFkQuOz/Fq/
EQBIi5CTT4Qrk4067ZPYbaSebKroSh4pnk246c0Dewv2EuDT1A3awAIAaoaBV87tAW+XMN3q1osR
xPWbImAaRt/n2U22QbiRja/47Rxtp6rf4gv/SeFcZUHLNC11x/umG7y1c1KinADVup55Gd1XuCNN
LVjJKEHzKUhStXtR3siLm5ngSpyZ8+DX0JHpGkiBUDqZum24YVX3c0HPqDZqvZvZ+3TP0u3IrCHC
Cy1CUr5Xn7T6kCr7iZ/N4M7kKWdnBAlMvpeRU77JD6BGGCQmHhjkDOtkDT9DtCP9nBTunAUdP8DZ
GSj4Wm7T9fo226PMx6POy5FUpp/FNETL5365o8C8jh9iHNk8li854nwD6pjMk4Orj4EINIACDdzX
L7ECscvuffwA9KFHF/4Krz5uhxwb23RrPlCiw/0GfpSb4ySL0I6c8Z1VLoHvuKewbyCyqXgDd8c1
0ruS+y6cN7JSm+amSrz2Ui7b7NweC14EGzDbO8nnA2Sl4i4XTl13245uustcKyi2s6O6tRiIXHrk
8RF2w0NTPf3n7so4AKnYuRD4EGBUok//7uR3EDkD/4LG+PW9v+/KrC/oL0RBEUyudODr8e77tsz6
YhHhVC31ajj+ObMhy8hAnEB/y1Bd/+i7URnaMJR2NBgd8jsW5n8kbZIB+WVTxretiAoaEDgQ0yLB
8fOmrBeWtqoKXdrmmdL6eF1K6EmWNOIyYkffXxDS0U/S7rYGItp0CWQqETcsLQ7lqcpuUg2wj1W5
AktjLGv+IvTScRyGA95I2FKZclLi01zcp2H71k7mR6tOTkYUqZ9KJ2W2nseL7o2wn2S1O4jGeDv0
CgbQFgg9i/56JgYDU5H2LmweBo/iQbXn6YnD9GEcWMDnyU0KgeeduQsl6u5Z5Iw3JhwYrPQ2hleb
MwaI52PC0ClQZPFphKg2X0fJmJtSqIIAGpbmoc5BHzSRVARLb/DkfR7yOwZzXmickuJpaRFTOgB7
xnzbqoITsYzJy4NYfJQVS6hG/0il0YUqInweDfaOuPX2Y//cIJDOUMYUpE5a6Z1kbX0DpCDW5BLK
5zxzaFp6OxJ3WBzOYiJfGnZMyap501J+ZdyPObTmK5Sb8K1NC4loftN7okqbWK/4WhGfJS3yR+VV
UFDOIoOx6FoDkmvcHErscVGn+b61BK/lG3WbITODVWz3yqjcjV1x0MXxYo43U4c/ogAsDmTtihqs
GJ7yo5xjhWxMleE5BOvrjZVR+pIYDsQyaNPNmn0pg6ZGf8LqO37mHSENK+w5YvaltNyojfqZg8m1
86SeXAYK8nkR4sTl8HJUAdm7PX66oFQWaoOGlA8KNFC2Pg1aBCYWsbm9FlLYvUp+VphbT8JRo9Sl
5Mtm8wHnip+S1thKmCFDzHV/TPPsMZfwneljl/mYuLNLXzT55loo9whhCooCmFol7A56IT4Oavu0
9POuDM1gLOccO5TZBQNxJGi0DM8GKCk5lqFNOVhcr50UmHFyqdSML/Y6bpTT5TEbrILCgRVmZg1y
otXuomzsbog3YW+25kuWp1/lSJ49dZhxnifCxEqcz4chYcwoDpH1bE29+k1t0+W2p1DWMWs2pD19
vDQgBhRwa7s2UwyHBhjDFpa3YezO5FhIDQ1840z4XTU2PNDHFoylK8ax2cWV+CpY4maVp8T+4dn2
Nzqn8TcPiR+fbtYvztSmFuK8woq0Ba2X++o4JRf4gU+GPN4qQ0gdYfMU9po3ik8F1002S82tAb7N
z6uSVlXZntecdnKVhWbSJRJHI/gRZhZyqA6OOT5Ea/1IUmo85JLOg4WUIv2ghQfCP3boTXiXmP4G
Qp7HJ0p2aqrJWjVyx0xjaBIW1GssQ5o8riVoQVdTBAOcMNnzclU+Ql28DzVvngA1oFM1ouHmeeLV
MH1ktdmbE5HMtJGn3DZG2lGM3IBXmptcF+mC60UxBT8ayEm3jR8Wi1NzbusINSgs8VSOulV9Wwpg
ViglaJUKYUVb3tvBcMQU2F4uEwdTGOY68mRtu5Qbocf0fyyWTysRlNu16nsvoi/aLlqtu9CvYYJj
+k/VRK7yo6SpVyA/SV6CPT9coX/VXTUu4F9W31/f+8/VF4e4rBhMOH6TMBBb/lx9CVJew4q/gRR+
XH6VL7rOHgAxFJoBsUgWxT+XX+ICqkwoWrFUhJN/xEsw/051/fPb1uRfVl9Fa0cCn8SExndDOqCs
trSZR4wtECbsxjNBNx+XdFNJO2gsi0kLT2SXoht3GQeSj+q1PoNwC00vmTlWY825gQ6l7Ov1I3fV
2u+ClJ5FPVA49slXyupFwYbDBvsZLVM8ix0GU2w3+OrsjAWk89bbtSZlLJ4DEaCOO910uA9s6YJz
GjyO0r+OD4MJ5oZYw9fibtTc8JTu8td43nTpS34L0E/KgjJGFzz0x8Skede01xo2bgB67veH0n+k
4ne9umXyZarGZUWVxb+/uiW0z1+v7l/e+8+rW2JXyR4Rz715zdz+eHXLMtcnG06YHL8H8b9Lflfs
GlcxlA5Catds/4+XNyNBi5k5G0Kdv2X9k6kC73G9gP+MD1xH5z9+53w5P28vVQCZciVZC4MvD1MP
R2LpE2A1Jsjq0WJJA+TI89Et3obPpnGSUzzaKcrPaMdITIW3SEEj71btYsmH6VNDCINO6sY3yFs6
kA9aaK6/+D/0D+25mN3sEt+Imq8u9pjYI0OJAQIRdRXe8+KU29Ftclv+HA/GM+57c3Jlw40JhMHC
smyZOw51/ZZP2A4BznKpOSqK0xVu0fkNnNVA8tXd5OVbyQ8DM7jaQXHjvSWndttdrr8T34u70WWd
OGjv6b2+o1YJilCkY+YFKWdTlrrPwD81nhsekxPb1hYdjC+TV+FZ3EVv2vVoqb/mB14pvtbVR8rY
5ffVSfIlf/AAf2m+CcZpoFrIVkNPpAXnWV7Oz0XXwzE4GfKhjNhb2tNnuEs25X18j3HUpq0NKNT1
H6Yyu9WP7wcPBdBVfIjWTGCuR1SRLlH6n9z13ThDmTLgDEkBb+DdsvqgXfw0BkE1Ks6EzABtiWiA
RSbJ0bV9IgVqQZeVOzIyUZzwGL1ROWTW4H1dPvm1WM1ZHLxkB0xwy04NTCoNCKXZgKLtK1qJHJi3
7Mbn5DHFPMgnv5t2xp15hE/7nm+tu+qT75iH0/uyO6q3RMkJ7vUuZY88JjGuMmFKFo/nJR9S4aVh
ehp587nyZl+7E29Hf/bpggr4myKfuik8PXf5ZMb1w6TpK/kP3lDO9XP5zCk7aUHR2Oyh08PIlcMc
F7AUeZHoMfqUX6PP/Fn3hp101l/DB+muo5n5kD+LrzG5A825vq0e62dAE5ot3CWNYyJ3cZqwE3Gb
IjjJoN/s5q3vNuQ3B+py6bfQL9HFUphv+xKUWMA3vZdT6R57fYdz2TO6jTE4aN7R7HKLwLbhiuVq
Gp+X1kaOa0E0XV8P7Z0POX3GW2Ej+MXe8BNko+P9la9FUlFC7ksQ/DBXQd31EmTL37h6jrK/HwJt
cwaB6OiO6Inesd2icx1ep0fFX10EY94x9VmUjlUQef66qWYnv6NX83VE4CJriYJ7xa2hcoMnex5c
3l6DeqOjtKGiBsIpfCF1AYSYLGK/vwpwaLEb5fjO4Wsf+vY77Z2OdYkZYG1NF0EXURMBbXSebqID
Yorb8KOwCbPu8NiizLH54hMajsX3134VTsVDisgHS0yyOVm50wPHtaO0KQE574yns7KRNpRQvUa7
6+d5R2R/0u35s4JU72NqBRVH2MTvXoaXek9mnYkan0oNMiz6gYF/52VEd+0xSFIvgUriWpIHH6Bf
XTMN4nMVJB4vyUPqxucCaBu4f0SxxL++AWbw29XKD68Zw2LqzIhGy05/oQsuOva8QMKj+KHe9/Y7
7GEgww8Iy2D31tt+F/q6mwQxL3vuSvbywM/NfBPiYPxYTsa+e839ZBftZvubwYu53o674tAcsnv1
eVrujGDxh+eOS+p18pNt54vbKOj3yW8fqvbJtT/WN5Zs0086va2u5AvP47Z0qdwL1g3ZR35A6g3a
uNPb3yDqknaQb/Stvh1ty7FBCG/ByrvazrRPb5qTbtpbklWibf4Xd+e13DibZdkXanTAm1tYgp4i
JZK6QcikCEN4QwJPPwvZpv6qnKmJuq1QpjJl6EDgM+fsvfaCulSY7NWLEWgHa8Oh3elHcTczAZXN
FDyXCVXyW6C7eKVc1udu7iUL4kHUydmRvuorPANeFpX41OXcok7YOvo3ekm7WeDjpeatbRJeoXDg
bKCuH+2SkI/186BsWF1kG6rxv9Q9gOh9btnJWuIwoHTarlv3yfGsVrcN4eVucoh3ydMGaM3bOXy+
PO3Yf9pRiG7cfAaRYg+LJGBR5Rvv5XpaWsQonCowxKkDC4W10ONKiUAFCpnaMKYDgIcCvQDezRAg
hA8E09Xd1t9DMneQdQTdwnrRXlTOZioXjrQU/fuWTJ+wDNOPs3Fg31283fairy3xtQQgDCHVse9z
pW36Wa3ST4EuRXVWtvzljPo2qQeuhs/nghdip0dMOK4Ff5JzgAZFElICpoAK6zD/FnNQl052+ViW
7iOUPD4c2X+sy5CaNVxE9py7xrPeK+8c+Tce09jyBnvdgo4651RqUN5GzGo38EgLe1+7tzB+szZZ
aO46D1Uyz3NGbMJqbN3g8eoT6fdOq0zVnX7DJyoRFvJTUeS0r9xyPN313YjebSOXDvBRyi0Oq89V
5Rv4gOhi9YfYGbfjlmDK/lD56Zex6gPktOWhOibPTe0YZ6sJmmMeIB5wsiX40DbI35m5vJEuHA9X
c78RlEfRfmTu81NaWUyKtM1RERDqEpQH4TNfPjaPjbESPmeh7g6BQcTTZQp52spi/GWci51kT3Ys
LfX6oir4uivKQljKT9gubNMICuuc0bvQuBzxewEIuSM/crHExeP8Yy09zq42qiIDJl6uAcEfHDpd
RsYk6FZzRg8VbvaZbmq442NlQTGEuK+tptyLjneTpCTv0Xr0N6SYwrc7gOPaERCi5GwJXPnLODx1
vL/gUvzH+bYbPylDE9qEzMgHDbiwvuuFdNXCeGOA8WvgAgpLgKeBQj3eUxqbhAfWBo+troYZeomX
zu98xQadYff2jAlkqg6/oSHuZx6gsc87m68Ob+T62UyANO/FFYuuUPzEBb+7L/XV3JW6Xqk3XK+O
50JeLJxiQ0mr2YwzcHILQyVFrYF0gHhrO7UlL4XISJ/sXB6huQE6OhzIKel89VCsi/W88hNp+ums
a9zJJUnmQqM2Wb0LNnt6l84t89wbLrvACLWwX/Ury408yzVc0xF8a1G5Gv+LHDSOgA6LoNjENyfZ
javHgnYqlMM0MIA8xms1SLaUOX8KKJM+TY21/n57m1GXCnjGxyo9oLfwY3v6FZ2HDVDueFkEj0W7
mPbSt1TZNGGROoir7PhYtTwHAI3pq3GNXu6/is0M1qxgQ0KFPBSHmSZ6lD9zmr+LGYJJ7qJnBdmJ
IQxw+AKMJuILDA+QPlMH9ggvvFtDofMGllvGEYobx4d+ifOmhIYLiI5fvfkI3PZIQAXRfe5x0nr9
4gYQM/VqP10Yy34Nqa5eV/aHDoyTBtCMbgRtGr8XAacGBw59xiZ+Lc/CusY/sRJORpj4TVB4dPQ8
nGpvwjvIWS2QnA/OooPAA+te9pP/PIlfDEgaACa3E4PZY0YHIchtfXMzZ93P8JX8TEcWXws6FOSQ
SNd2Ye2LTXYsDiSBSpqrMAYch6BzjF/jsXuvd01g7PlgvLLpZlYPYFy2uH3uzdfuovOiWA/OrZHs
c7qCJk1ByYWiLy3vMGs/8Pl+1WvRb8Psml0xq5SuvtA/y514TiFbmXYmgw5ld+trJBhKnuoX22RP
6Vc40KWVGHCf3ujqfs/1YItrUiwuZeeR/4y7ipMoAAl7td7SFQDM9bhOvjtxUX3MTUIluD6X86Wb
hOycSRTH9qzucp7Zw32NwJ1yZXCe06PbdCqR7i4biy3KxiYLQH4tmiBdVhtsQIUTL9UEg+a5s+zu
Sw7kgJpXJ7lP9tbaRJ8a+G38lq/PwGyX1gH2QHISfdmnO7ZPWncc7I9sX54wHiZ72f9gM+Wmq63p
j6G5AK0v86J1gGj2k5QxsK1DcPfURbkD5F9xWePY3kDIn1R7gJhcX7L1/umsr6b9mwjGeszy74eZ
fiu6PVMIfIKltGx+eh9wMDHf43ZQWWAUbwQBYrpyMiZNaaGurAVniy8uCoLVSIxYNLyGMNnplx7/
j3yI5eCmxcS4vTYznhdgyQCnjc2B0X2Kfhn2sYejW5BwkdFEk2nq40ypPuIX0ef7z+jI0m2+Jxpp
b0q8GF4Z7qFGP3wVnjTBfPA3RIrOB4Np8IEZZAym8uWJfZvs6dRat2YA/4cOmLJ8uEKY+eUOpdPP
ga4fJsGdRLZggFxK+O9UwX/TgoUuGxAFESObqogc8p+V49Y6VIG/L1j8ceu/FSyA7KBXNICizSjS
vyn9kUFC5cFbQFVixirM+IW/FSz+rgGGl1LG+ayhoZrF/f9SiQL90x8livnZ8lQkJJ/qH8hSsSAH
W4oMtDOesENQK8oHw8T0FB3j+ztGtOD+rH1dCto2syP9cof93ZKHVxKOp/yU9Zso7McfWQpkKD4y
Wz3VcCkuzKn0bSi0ZJ1QHF5PlA7UZRGqS9Fp2gXFCVFesg3c6JizsnXZ+qnmpaduPbgVBXNj9IXd
I5OXhvYiJLDHuwslDe5wFM7S3X+Ke52gccZdmhMP99mwPC2oXB+rdqFmC1VfPdBHQfOBs+KLjh48
e6jrHjoMgoB4DZ2w7B+vIyonWkx4kdIwY7+eWgFHx6ZIbnzNr5Lf4ljI8mFqXJ6dQYw1K4rWQ0tE
liPPjOfDQ3WzuIen/KCEwqY6fOpfiKd4XWO3FoxFkbzkQXxMTz0xyALZiwZzbhGmp/RkfHGUUIbw
vPLp3cAc9wMxEULNSkJdRBRZyZa1Ynd220yUY8xwnhgn/+FFhwf1GPmqQoVA1lWjCNK/OGYc04fB
lNeG3PXJDDbCjv0yAKD5ZZ+gtN4/saCPOxpxYrScKeGD0351y5J0K692SeRjrWQsn/C6IfWHdPPe
hzvG8HdZ90qN3UiyuS2hu8FZylyJDvtxWOnhZNiptkFtIiz0vRw+DxREduKXPsPnpdqXSWV31JP1
kf5QaCUlLdq14Ue7r/e3a/oSvyAgAalWTlv563F5+JUHS92tVuDm2YywKX5+apGbY7nOPNRoXQop
Dry+4xvwMnYgbXbRVZohP07/WMAo6D6TX+ycush5QMJmYc2m+XALtSDdMmI+oy0Wj3kLogXxm1m7
GABV1n+X9pL+SCx9UyK2nLG3xe9ZksSOP7PZLRE0XZHhDRrvMz32upO81wfrzHo+dZvKzTVXO4uv
AxZbiSkOBybJUdDXEEux6wrkUNnoO8hGRPYgfLfNXU3BbscOaWt+F5/CB8vjeXqTRpsG5ET+zDwj
y7DG62OBkNVcYPHfw25n2I+9/JR9y1Q6ctjU5EUxFySnel7xPEdWBHAIhinMYKZ7lTfuarq2dFn3
yea5mhb9xqxtY1Xt2COIQIoOZrwgJUG+hbxE606WtiOkEP7cfGNejRdxr2zlcKbaM9PPraC5YmBe
Ut7Nyy13kAf1mIht1b+/FPOxFWKHtB7874DfDwmiM2Uzfgsf93O34LBlGHfZ20qL/uZQrcgO9WvO
tmCVL7N48fwsezcHnceOxUve80BCmK+6YbTnCzSG/rQSiG8JRjhGobmWT7eQZuDGcgKSEsfrLNtB
nuQzry1ZImCOKJFUAi1dsx2hsRktnsvHJV/fVwbiJ/SFr2Xp3DJXYN86vYx74zVufIX98sPNTiIy
bip5DGQwvKiwoczO7fRsEnZlGx66pQtHlXz5R/4RowRObZ29ufWWgZoXKHhkG9OtPmddie727KYx
ICmONG3z6MiwmN2XyoXgKqqqjFV8gyGDqxnbxBk52Z0dMFc56/kAfVnHNoiwXZRlZAkEvTf0QRGa
gQgvzSGskh/0RQAHjFqovlKXZF9SqC15TIZacsi4Z230ja8Wu3QWbxphycjJoJFtE1hjcLZ0Eq4Y
tOZ/Geq4G7Fbt0O94IYmezV+pYvor1C6uTyfKwyXAa+xGNelI++fC+oGrj4DDbzsleQ9WVgY5H/V
gWb6VIvu6W5M3xA2Nu+j8BLtKy433yjd6Kopi3wT7aO9Xrw81LM6scp9RURqXcVhY4GvH658O1Y+
pOllON/NA+Ut80AtaXq8pc2ZP/wH5xkHO3YLNcyDBMMkEJKlmaGqIq4RJeKrCptnoZKTVYRJ5kk2
j3/jkiTNb3HzsJM70kreqWmgLs1Q35v7RmLXH4UCMlqE8ghnw0x37mpIvSvfAPPhpDcvzzfpfo6E
DyF3NWOlsHhjfYkgTkI4UrNt6ahXUYAQa+Y+3bZiMldZ98auH+9QTQD4R8vnx59N7Ec9fn0/Utwq
OVW8ZkLtrRfZesmJvYKVvScBcJ2lnt57lX7gzy11QQqVyepxvan7BDb1S4aUDQ7YuoJOqQ8guSF7
0+pNMCxIT6eBPNMiaCyio1if7q1vtp41fMSF9/xhwJ1FgyBg7Odbe5I8a5lcDZImrvXJvBg/zXbY
dgftw/ilQ7e83hcZe5HXbD0F4m4KmpW6lwxbV2xtm1Ho7GzqOq0rLdMtgtPWr6JjHXvYne/KKeLc
/UhOLNkv8Tbejgx7WMSDMpy3gNGXYhLqamcnI6jXI3uachaRhu2aKAumZu9qiZtUOfH8H1Sh+CUK
yPWM9Y0pAzN9ESmxUDs2ll3mduA8zzoBLRDBbqx+z1q2khEel9UiJTXlQYFMRoun76wEN39Q18vm
5twP8vl+0CWgxGxQ5x1ttSnh78z5csG4+qnIgHSE6232WNgYg5XSv/+KdeyF146z1LpKtwXfk5r3
R3zlj/Zw8nFt7Y0uoxYeMB6iFSarEDiyzsXJEkX/Ev2h2jdvBjjm6huuEISLs4KEVKT8N3HaONxh
3LtC8cQJRW/d9PU4XehsY/gKN4H4Sa+DL+OkXWbWncSCvlkJDGsg01qalTeSM82fRZKdEhACBkC2
gJjcA/7NTZYTqKwYBC9u1TqY1K2C9g0nOyBj3bn5VAis8JmuhuHaqFteS0lWB4VA9uTqmVcXae+5
ykiEGOajKT8i+WN8vN2DVkI9yIt+cu00wzXtIbpskdDcCWN4rMzcjrA/UKvoyI6zCVlAvEiqA3fQ
qWdR29z8qWAS8+EgtZRIansq1wArmrXmWEj5BNd8scJ/Z10A1GJ6pyKeKc2AcP7PNiLbP1V5f9z6
vzciBCngx4IeShrtrMmbu///rQswpf+cdyfoAkxQ5TP5/G8bEfyUs1ROlBUN9jnSgL92TuewB0in
/3urf8WPZfAg/9A4xaYxy/t4HOybCo/0V89xaZFi2t8bPcxH7f4kUYflZpTfsTYY0SBQuy47eutx
TNcmk8a3orMkROudLu7bm0jNtpeSZq8MQ3E04n6IYFmReDCQUrs1iGhrXfRMeINNpS9uLPqqLfAn
EXCFQOkjkbMO7mH/FB9BDyZGOcKNmD6L1iS4qrFEJ2l0+RRRH1WFqjpYScSFotSpA8etd6OI9MwS
Ju6+KgrMCl3SGTtJVGQvwcVsELbrRNOzXRfZLYWcJiG0aRMQHvTu2sfZKlVoUwrUDWHsk4/UvBvA
lpK8WmU3y2rQLjSS26nZSIO3gaPg9n0aw6Ewm4SX34iPn6acdKQ5/XBjfd4UnQc5q7nNHFVr2g0o
5J7bJCuKHwgE9yVciCbU0kIIh7I5S6nZXcTiTjOgT2h7kKRYrKuIuAnhVhSz2lrPLHYcGtsqHNpo
jdvHBwkT0Cuih/aR3HWihhGYss/JIqTF1b084PklhT3rm2MVMWg3Wd6ReKFVxkKYRDWUnuJ01TsQ
636estHrG7mDFaYY3U5VsGVXCWJyMsxVRE7tnMDwGPTUnYb7SRjMK/wGW2+Ku3AyC/G+aSzFe6gi
2Vyy/Fll1JemSt1WSU56V79QQZXE5s0bhx7D6O9dJcJkNWKfZQzw7CbCgotQbOJvZKcy6buM9ZCU
C7GgCdKfFZU6b4EaTiIgTUcnkprlIe4xgKglBLoOOUmz70FtMue2gxMrhldoxmWsrdcia/cPod/2
JoV2o9QQLau8leMIJXoONTawvSo3NbSeXQ/cm5Kf2j1/3ZQoUCX9gqmyQtDelMu6SHovEg3W7Hk2
/5aBxTyJYJWmbUQLVX9247poWvEoic+akB8rfZwluFy7vCmFi3C/icdhqNU9VPT0mCuSur/hnKaM
N8nFsczv2rUuoHCiLDwa4jO6PIXaIMSozrJTmunt/j4KPavOGHJSC+5gXT9AlrCajAgfsbWYKnYp
7GBxAZ4b6hUu/OdeSgmEdsyxHQ56Fn/lYKpXfZGqLPiNajf1pvra3R6b0iySvW7eq86t2OvdNCWb
XpKnrDxX7SAonSsLymCgJzOSr7G7WVz7Zl1+jpDd9ndYY0Gryw29oXs07O9G/Tze5W7aD7UsFgfy
TYkSawhhdhg6BrcTk3henkhGQYYm4rfGmMaD1vZYSQiaiEpWcc/07v6HmZi5MUWmGQpE0pccdIJG
m6F/qLZZ3rTTTRokWzC6U4VnwyzUn8fzNxGOLSCvWl+a5tNrijG65oTDYtYWZWcoq8oXU1WEIAyr
u67uySEDMvkCjxCIrGl83M18kUv56a4BAjIho8OQpe8NRysg0ZEmc9UJztjqMMsqi9AV08qPpfFQ
XrtOKF5zzLcgeOW10koj/SuLvkmkSk3uJ6hX/r0zCTAZK8xQ+PzQR+tMeP9vZ/PW+KOk98et/2cm
laGm4mymSPh7svzrTCr/J0xtROXmfwV+zLlD/1PSkwEJqKLBTQgLRWqHJOp/JHbcillZEyWqfPPs
/C+lEiCF+mMmnZ86gibVQIKPxfnvZ9Kob0UDySkogSySV7JB2WgcqwXAfMo4zFARefBlFkryCRmh
uDCKon5PirEfXWE4A6sAcnGJdBXHxSNX/FFJ3acuras6l16jWGUbcmvuJ3XS8PlP3ZdSFAXtMtIx
1KzQoHKKYuNb5RauK+G5ijRsCmZ0eF8yu1KZRHpx0DvCgLJV17V0Bcb10ISmXN6QkGjEgkc1Uhvl
sZLHpIN/QKhIoaMkscpeXxVam+/v1sSgmfR9GBWZ8pkwlsGNa8HWjWQcZDFsxgDiUmERRHvLwtiU
el5xc+s8AJanOrbmrqwVoxMZkpLaEsBGm0sc3plpJB8TyNB1pKFxbu/Sy1Q8dcCLegPDOiGryZKg
HNcRxkdTSgLpHnM0EOtSumy14gxVLtuLchHK+TC4PVrgZ2bt4rg/N0a57ZlN329CTLhty+6jyG8+
5M2loNfEP94Q096rX/eS/jCk5cKiEGEpvXwWSgy1AMWATv5HeZvkJFE7OFJd9mmN8mYapquCGsuc
mrBvtehSPXvfMD4fD8sbx9HC2W4QRFdWmKvr4QbFMxuwHlZNwd7f6eNEe1PrtvT7TDmlfbuOHkCc
yBaPA33Esg62j/6DZKIIqZag/lAL/BpT9eVpSYcItxrurUsRSSuhmbw+a51Yri95Ro93KoJGRuQk
ATBtix0wPMpE4jVh3SE90nU65WuLssu/8zIfl7GpoAGGNKwo/x+ykLH+x37DH7f+2+CEKFLSSB4w
CAz4a7/BlP8Tw7OI4Bgogz77b/46OKHUZLBEmiuik6TF8NfBCY81xBYAKfPt/qXBCRnyn4PTX1+4
NguE/0IQud9wg/QGpzCRHFMdzow36QCTR7WOiW6jdYQkkrxQstqqFM5EL93ntI5xAiPeSb+LBPuL
rbUBrExEPN8yqpgfHJ0q/2LmvHSnKDoCxn3Q9o7Q637lb5P8q58WWRpKzSJO13Nrjq52fr39UC3Q
Gi8lUtDRDRp26nIMBnR2ht2wFHYikXzIdBn/okt7f1X28UYcAXaDDLJhH2J+K9k5JOGoUvhdq+OO
psTjR6L36M/x3bVz/1YGB7+f+dLARXH6F8IHDD8V/Q6HqhUKO51Ghk87fibXIxjx9PeJ9NJ+1uLp
m/rOutuJ4VEgxQEtiVJv+Cp/EO9F79Hm8cOdkIoZu+YSKr70GV+hK+J+iQlutdXC3Qm5M+W+daEb
U3brOMHicftoR6ekRLRW9C+4bBawNOVQ0wgR7s6FZ0MXhCphHmgo4B7uqvgymmU02aRqV+XrMOsk
lOE05rY4O6bcIn5FDnl3hfoSs/zYJWQNo4FsiBfGrOEoXykharot3xdw/oljueElptsphbxfvG+8
1UhhR5ycJHG+Pnf6BqVl8gZxYzgRm63kl26aQ+5247RoB5yPiF4leY0y82EdEQBWz7Nh+jd59cR6
ZD9zStgRcrqbEjbS5CRw9vixADUWduRnTI5CTVOkWglTqMboEIzhDdsDBlcaw2StlNtbtJOWSiyu
79U3gVJafC15WwZ1d2/wWsnr+wcJ9uzimvOjzva3cTkm95UyGi8dlcRdC5+G3emwt7QvNaYOw9AL
7z/BZMiWQbUrjjVCQVpmuyiJ/LssfOevnQJ+sphsBZc6yHsAxD0FoXij9uQcJ+MDRULBMRKjDRtB
QbOpdMf497P6FKW4vtG7Sav+/FjdN/15VmHEY3B/ve3KdDfzJ3L9neiq+y+8rVrpY2R7rNha3o4S
ZZh+T5Cl3hJnyWS0ijpSQlOeP8JYNDCPbqk3IVxQJ5VX6peFgFT1yCYAB+oa2VKZFiJjPcuHOe9P
jxruDnbABIGo7DDoT5xjU8iuQgd27ohxttayYcnBaGYVbEjrJ9GRPijJRrg+aN/4+h18EcLct7z+
JF0r+9Q9lSBcNJlGQMyWqJHF4HG/0YIdSS99kD4dGdc6/7euElEjkixFRu5OS9j6p1WijfrH2vaP
W/+tXa1IlkHSnWGQQ44T5H+rRLSrFQpA4LOYtf5LKf+/a1vsIwZLWIg+/0Xi+Dt9/TzF/SWd5l9q
Xs/q+T/U9RItc81iLlPlf5g94K/WraaAfVBsmKr2iICbJF9X/A1siObMWwWBBd4NN3L+sh34v1jC
cObNd/7Hg8u0zueZlbzPuYL1l6lrlB+VXFrCCBJI+qLNykYSrxtuSLl2qggew/LWsk9koYd4Wlxm
L8WeSYu0PFAAytoQ91r6qik/XfxBM9dowu7upyRsouyVkMJY2LrwjxiYv7WTcjR2RXhbsVR9BNEy
f0MsgsZcHGlVINOnCeFDlIYEoiC+81rMzYWjw86JFvdnMF2ZxcrnOv4Vv6PEorJ0jV+zz3YZbdgQ
atTqKU+/ia+K4LSv+euTXPX7RjAOJGODf1j0xCvXbyYtYPemrRC4x2thFb0iv6q+zNbOVwoRutGL
BEmUSN8j0p6Vuo7wIlItSZxxXb1Mr82hPrbQbzyUR0sym3EMugkdzcdaWD7oIg4efTvVo+c2HcTj
s3IUNO0nla6n6aeH+6v6YlAL8iQK+SzOv0ArTRyjq7xFJeQQKDxsEslZxRvTU1+AFiR2/A3Clkxx
F5CtJz4ci8K4DdDilSe1m+z28BhcpsQYpWt3eCauhLwub7a8PzrhNsjQYJI4SMk754JSJ4sp1jgg
hrbxfgqLXboTtrTDadwkdLLKzAaoBIGkmVZmfCh503/GH+lL1Ox0fRGpEWFiQnPj5MvnStnSZO6R
zn6iY6Q1xUxgU9hpEMofjHbzsJzoBy8HeiJlpxyxxwOCCcZlt5ZRrEehsrWFD5q/BfHtSMlTO1m2
7wIYlcQrrhktpmZbmitmcgl9EDueO+YChe5XSUFdwQ81nemqqnuktNX4UiFK97IgmgXJV8GLdyB5
0cPXDjbFmfzh5QuI2Tfb8lubRiWYkPnvcy2+TS5FBhsqCoeV4zwDRBI7W0BEJWESaIrh08f2gZDa
QFY4uOM7K5H4tgZw8MkW8qPdSm60RPLsa35rujVfzgLHIZRR4JdbwQaF5ZLaDvnFuhAXtZ5/Q+Yp
NGvsGtGB1mS5VZ3PWSw9zXJp/r15ufNiul+CM5NEfn8HQTzhSx6/eL+m11Rx8XJ7wKRlT/MnrlCe
rvgheujtPJoSF959irb76Oe2qF/MpWWXtom2r8PRknwYO9F5urhbPNm5LSp/4gHpWv5Wld99ZQEM
B96Wgqg7ejPfgHIzJZ7llqvEn0h7fXrtFGT3QHxlR3cuUAuj3V3mN9Jfd3DtcWRT8i0qcP+u9Fm/
NvlGGeD6O9xNwXNG3gV9uEW2vVMBTlTkTy7rX3m28rkZfzQcM+60qtC2xUst8e876ZwfgPi3G2XR
blgB/+I0Ld/xd0LNzK21fgvLYZeStp253G0bKAskxHxhotuElBHoaD5Tvzp2Wsh/Tdl/1uC2qhcg
HiaX2S3Uwewz86apTSEeNYE6t1n5UbjhYRnKXJGrNaZu24QZZJS7HX+oTOJjfaA9j5EaPS5C7GmB
zLd5SyOah/EL67JyhXwGt4PhqpfsVEcUeJ8+6sL+a1gCC2rBnOGYsTZKEvbVxmTybyVMJXvhVe4p
Z8jojVBC/PZHGF61yw83UGvSi7YagIJv8HysjNqHqewm66rx728AVUq8gLI2/2k2QveOIlVZTTQq
iWovvmpPWCB0cJpZuclKDsJ0T1txd4O5JLgZELcbwtMZVhZUh+ev4iCv0ODVvCvvNQ3fY7wkbqR6
zY7JTriOn7A+i9fHJwR/YU/LKzWR2xppYGqbNNuyKDNuS3429tTonZjRgcc80HmsXkW8I9xR0KAl
jb14OaIuXDDpnK0r2FF+lV9odIcbIAPJ3MQf7R+kn2e+0S/iZZqBJ5tpTagUY3tcVJuOjDV1wWfy
mtQFxdClLqz0wb+HsUJLZNoKxwwUjr4aeqf8/TntASg6fNlFmwFZ7m9QzTKjGU7kpOnk99nwY0x7
SyLiBq3yp1ItkcZwhhvprnROzGUT1hnztR1eRelweRvBuq+KbN9PX4Xz/Y39az1GnFVH4/YC0xs2
TlTspWpz+R5tdSBafkaoiT62BhSKF06puudREU23nyOOedxAA0Oer+RB6wIPeHKGEejxZj6Oj+qU
z6dX8YYGp+S9HF4b2q1S9RZjUbs74GbpNZBXJquLTA2swlesHeHU5Vt19/kXda+AcGquDDH84IKj
aXCQLiZQpOycdGv2Kk+/6JYouAdwUve1tcDD/0NVK3U3mq0fNMbDS04Dt+DAL57qcaTXLGvB4Y1N
X4piu688fauTimAn3/RJaZ9Gowvkx8Fk1rgw8RS79NRNucLCHdBbdQmiBvzi3C7wsxE/Y0Y9doid
PxoYP5fuDdw+jWYuoy3gpO012q0x/RyKVbTumQ5HV8pnUw7RJF5C150WMBLvQ/m5oprzcDQD6+18
OmXM57kvbZrleCr39Sn5JmjgZO62sr1wkLZj3nabZb0XltkeOQEXOgcTaaz0rnkIlO0f+VNEI28V
gRGAGELPpvByGrtYqPbHD533zrGW3ZaFw4zg8Y2gXHc8oedSnB0sSLcGZ338SVj7+InP691Mmy6g
e/ya/rJca48k0P6xUKMnLvxwfsBxeG0Xwqpaww03Fuj/7ifmEvQez5XwkvrlO8CqPfoYfYWpDC9a
szax8DuZHERYH6vBHkmBGxj3dUCO83HXwtv9olRwm3wlJGiVSckMZpn6jnXSKpY/bul2x/b+pjME
YpV86XQ23ekLiyqgSW7pxK7qjXRXMCH2joK0f1BsgkLpdWVnAdvCz88Pp/eRXsB3/R2tFO9ah9Qg
Vry1s+eY4yIEzXZeNCFrNv3SNf06rF76kFgG54lmXUUM/TiRw9Fzu1kA/Qhpd7p5KBx692M7v0Hi
unHQ/DjqqnTnJdiEG4bL3+0cgK3cuD9pb6J7c5qX7HvyUntb+x16YBE9OdXXDcArR/XzffSlLYVg
8mCrv5ShaZ9Bm+CqQaZt52G0G34YuLs3ySlP12xfh+nW3FVwyGreU9QMbK1Hrt3exd9nEzSEAA6B
YPyG8sORnJbl3s1puevF/KCxPdsB6sXsu2CcFMLkKH6mECObp43oCuMAWiJbCGS/QvmtIR0pthrm
ojIE3fQV8bj3388Nx4WNGeBYeIWXXdD/eUQwcsJPy3LdeD3GH2mbpRi8aOaG1FUsD6eXi4hmdu+h
PZ05aLyFsw0Nkbv32drvk2tcjIt2EX+US/sjL1Un9dm8vnWRZx4NpIZAPOkpIbLxrY1+lPiOckBP
Cz4MkNmsrDQChqb+C+0VvzV+0ZxCgRfKu+g4ywCZHnv3TEcwAFEE60xDyTcBW+MZOaju3N8yonVn
X9c0wdjePDn8wrI9jRwQk0nrOkPl8vWe4HkOdxlGAHTRkLPe+X0+wS2rHfXr3Lw9EbRTqA3rcOSI
U0hwKf2EDDzzcGS/KezBW49469n5Oht5n3hwjR27hmPNJkuxTWc2m/CqXzS2CovU0cLZQ8JZbs9m
XYpHD66WXbL4nL1OiVceWnxMdxfgnL3b4SzdT755QNfmtnijB79xaw8PBWHefOAytQ1AmvMkGRCw
ElqLx7LHXvxOGLd94fr7ZPn3Ce5t+4TopzqgDfH0zttAxi/u5PflBnQq+ngcSvy1GjU8/Z3/BTw9
W97OnzF+nIRTjbNFfZk/YyHClbPAzodZBb/mNl7le06oi7bMgEyxkLdJynTil9mA8Hwj7iwc16jC
+H7nIBXkQ/spEdbf9oD23gAvvoE89FAY8xMkeUZgHWglANqj1sffdFtimRhddFyMko39enMYLoH5
5e6rzI1aV7W5SuzEPybunfqjhT8nDX5+box4mF5cppERE8Vq1WFjLKmBis58BDB+s6pVHc7VKLif
cNNQPWHrE+KpQQPNMlYN8BT3vI3zQY+ZrqQwDtL5w4E1w5qXxSAboPEwnwHvn4U/O2ZThjM+XqcV
dgv7M+axomW1H/8Pd2e23LiVbdsfushA3zxeAmDfiqIo6QWhLtH3Pb7+DmRWVqVdPueGXx3OsNOS
KJIggL32WnOOiZt6wiNB5T7fHMmIvCinip1PtcRstApuCe4dnpXu5vO0lO1XPMELBKecy/1L6WS7
FGtafdTxk3tXQf/A6034Cs7fZ+tD4MNGEwftUecO3TDaeZJQdHdOeCw28z/ScsAYVe0lfvUsjlZ4
BaKNZyvmvMF8s8+xA88vZD5bOQcWakHlaw+T2ynbcl9/Gm+I+LDjnfRl+lLX7EtfgCo9kjj1rFx0
krHbRf8R1i6+NQZY9ttsWpkFTRZmK75k93PTYfHKjcFYPM9+e0Rg3Our5cgKorGSWB8TJnQscUvE
nDtpU+LTQvSJbwv3C592xuo7Hcbr7E/hLNrON31ugLv5ljWfFJqdO/UndtXHcYMYf52/lKwC3ao9
12emXJw+wVriJGnclxm5ixQMjR4KaPnFOooCjuNqF66SOybM80h64cE/CDRsMbOdLUCNyeL8MnLr
R50MX5fBmgOc7yG/K2f0YVxGuats8rV0LpyBJWoXrLRNvcvfY3ERfBnnS3TL3/O7MdvGFqzH7+Id
4wsXQ7eaz+i3ypYOUC+XqMB5DtGpzyLrl/FW+adEdP0Xbj/z5p96rV4ado0WjOYevfynHvRGyWZk
UVAOzN+Dzbc0y/UkPkboKsPXPNw3ot2+EAqHjJI97HpaxBdodWAdWWCbjV7aQWeHFipOu8FbYL33
37N9sKdN3y35vBenR07CxccKdina5EOOWbXbGWRMHZbBFe34IsJJeaaYGc/JXbqMGG+trXYJyRfG
IdthJpXc8tSe+n2JADvei+fxRUWZxD0bbt4X+MX4QubQMj7OOIBLtFHrxXRt2Y5Wp2RpLP2HYm9u
u+v0jmpd7GnT28G7zM2YCuoLvaK3aXO7B5UMjY9t+bBhVHEmcnEbHsyNvFEf2eYQhqWem3pnvtAP
2AqH3knW4lpH7N67prrp1zGaQ7J02bh/0fmp2LDRbX+vDnBKGnr4bshG7AvfDxsZmbqlXhiUSjR+
/YtG9Zwv3qjhduZBf62W31mrdlgK2WAccbjb28pmjyEuboOdbnTOPJ271UzwNBdbCpq3vbp4iFit
2AJzn+TJXTjrK8rv+XCzkk3gS2nFsCAILhwpe9qnR64WLvf6IEuLFnUleo8Fsl0FcmlM40ZlOUkw
Lxb0YLSjfEJgzOVxMV4NaAMXJJXDRLTvQt3Q17erdwhbd5mFNd7MF66+2JPaaV9NCU+dXb4L++BA
IDRGvmpJ/5oZj4e26drdJvo55/GOj4KmEjs3RrF402m1XAdscMpc5JhX9SpVUBThx6DzRL7KC2HH
odCv+Rgu+qO5x2/+Gn4Jd22H5n7pwdFcjGzyrxgapvfQnaGr9FO24RFxtVMs/Yt/UDfevqLfYCzU
R+GW7ke42uyEt+0HbxS6auDioXtJ78KnkNmjZyOTZGtIhjbpc7HgtCef0PXwoI5LpMf+uSQodaHD
CAGNikHkEGDGpJhy/SVbxbqErWCDp/HoLnA8Qec3azhzgeiS5VQSUhottKcS9yax0ocA20C0SN/7
lE3IcP4nz2khzaDmYDBjqkS10BP+n0Uk+78C2fzp0b8a7eY3nGYm6gxZk0hTkBjG/sI0md9AIFma
JBkSqpD/DGmVbxb5Fb9MYD9w178UJDASSbKF5SjTHP/Rtv8bWkyg/39FsfnthcvMg39vdZtGrkiE
sg8bMKK0szPiXSie8PS+1jRqaRRqJKXCw7cJVY2/E1fHfv2VeWpi0Y9epIAJoKYgMCAshc0wva/U
5ec7SpEZLJJTwnDtXM3XIKS7G8OXfaYN7j9Nn9KpYfEWQMZ0LOFPSAhWwEO3s9k52pfu3JyRNuIq
d3O33k6nfss/lCwz80Rz1EME4zTYS6eWrycwLSd+nXcrHMmYXKWeybrGurqOADWw+lj7pqQLzQvd
VeqtF56UXW2cy+RJpVkEcEBwPDzE6FIgN+QEwrjSPX5lE8imYS/HK+3OTyCkmB9b3Qr1B4Uj3M7R
pkibydQzjT2yn9ksywWtR7aMdWRob61x49/GIe6vFQdKsTlk81fU4MZWorgkRJi1t5BYnQGdOvui
xe0FDjh1IR2hxZ7NWEPhwMa/WNwrwASAfL0FavNzdZTsFxra7KFfXqghH+e79LTK1qjEq/UHuwcd
8MaCT+nYOy+L+1exVp3zvV+a1Kcv7pay43q03Xop3M6r1YN2fPg6N4vz/Vy5tPLwjqH8398Xq4+V
u2JHd55W99X+nrEnGfl1e9fdunuDF7nHl8MGR59N8lsqV9PFsL1w1lf7eKQ0rtyVvrifV+ev+31x
dLc3BhKL29Z1V2ewC6vNanHEUXy0t8Fifdi9OuvtVlKfs+p9CO9dy/B9PHT5R4/n0i7UpfLaxPb8
Mom6cyPnsV/F68pJvyMT5OSSSe4xT3J2dszhRLupvwPlwUCCzcg7a+PZBLtBpX+O9pynnKSzOoDd
Pgah8eyk3tnnpxgCQzUAXUtLnDO5WkaAj8zVKOzpbgoVY/ucC+I7Dy0Hup3oPTf5q9TDwrOW6aWG
gmseU0pmjamlPZud8TMw8m9sxIJd6SiNLWELoTwT6Q2T5k4QenQIs92mg1It24SmcLqygg4/+rLB
lpP2Z4+WNi1/+fl3/i3Tq+NLlbb5+YcHxANGr40Hh2k1/yTRBdpVOfkD0Qv+A7KnONvl9YNE3cMI
SvGdNl2V9QPHY9cUF0+8+OOJa5U3NP9enrbcCvX8WugZ/3wm/s0ftpf+hu/TcSY1li/MrzV2+y81
2NJrVnWbR/58AC+DVwcgg2PFZWaOK8InsB4FMIFBE/+gGqvX+kN5FfhA8UMV2MJcBkSWRlQcasjS
WPvCpg7ODSgE3a2IoglhKW9ocY+9K+t2kB1ILWSVdEdrL1J76D0SyqV54P12zcoaz/zh00+8rXJt
PVe74sCvnkkGlrZdceGD1+Il8gf+ztjJAOPEzKxaBcah9m3jXaHftVGB5uR4XVCI8W7mUHr+w52k
i0/trZn2SvLIX1loBzKPb534kep3tc0xUZH/Zg+hvxyl9K0Z/YtHPzncqFeVbdH3/oPWdMsuRLhV
2EWyY5ydagV5R3vDuJjV+7TfwbJLgAvUD1F8BQrJHYS//PzTG/wiaaUdcAKtiqtpmna4aBP0CGuO
82OhbfLk6FdsJactf/jMurai3qhN3LOJ41E8pu9m3W39YUMTnQ+s/1J2xnv5yhyBEmbeEUqwhfiY
iWTdQQ2FIgpe/eeZMUx7/QrrnyJ1QaOe+xq3jfaN/Ek6+M4EpyEtlvBBjAO3NuM13hsxcZOuEWyD
aYtLfQ71A+XAwfM3Vn/A5x6QhTJsNM4h2Bf+HkFtGi0tMoHA/zEZYhCgeCfZKM9Gkm5zC9tS7Rap
m1xiQstFLkCTNMZXHtYLNjKQ1yBBlG03eKVM0QVLyne6W+T67MFWCDHeQ8HpvrDRkwECQ1t/l9cF
9tNDL37A+6vwzzB5GFyCU27Y7QFty7v5d63yq2e8Viu8+IWtJo8U2tfaZDLBgAC89vCFMIRyXJ1/
PU86wDWicc/PJjwIlxWcirnmmqkEvXvlEeO0F2hnxitsTZ6xlXJepREg/7mlubUouhOohJiW00XN
N73wYkziEu9Xqd6wPs10gCh0+Ynui2dKTzwXGNfmYGbPzUEzXV4JNaC8FquVx2Wtrq9mvhk7RJnH
eGAYLc6YBIkLkUcP5JuULoUmKbsOEwbtTd7x06W/bwlx8jfpqbiEjc2fYjuB0BFs6swRy/iBz4+D
W7Ce6itVXQf78SJfmKtSI8BYwBX6nf/xURoyYus52G4ruX6+Hgl6oQPcz32gKzOTu0Zj/GAey3fT
fnresZf3bOWFWpj2E3/gg69NVzmHGEUqWz8KS+6i5ZptKxR19UF+SHdJ44R3qpd6WzmNI67879Im
+rFdL93sQ9oQRn+QicbGWO4KjzUp0Wx5C9URPlV8wZBE3qdb+9jRaI62TezG8DQsMBALAGrUM4Hv
+uJbhY/6LMOAXhTRzETTp8VA9+PFv3M7Hx+mz2CvbOK7/BC++4WrHtlccysTWDtaV6SXXbjM5tfi
gwms7Culi1uvhHW+K9f5OiM3mC4b8JXXXQRqrfrwbpVjUHbxPrgQNnSCntLFKy0ybfGEQYCZvSDD
rbTRjuWsfYo7sssWV0rlGvUqpP1JGDidpBSjxNyX9t68m6a7lrfJifLR12a4rtrNcJIPdOaCWerm
09QUnQZjduPw5kwGnZ+41yLYsI4B3Z4OWujCZUGG8E/dJaiESEmkyajqzHlQCZ35X3cJZ+v//q7m
/MtH/2uXYCkowy1w6aL0Iw1rRkT8a5fAtzBtoEXR5jzIn+E3v6Tm5jddQxsjSob8g6eOUOXXRsH8
hnIGlTkkV5Tqkvr31JwWu5HfJDG/XjqVLGwKUbfkP3GSVbMJhEj3u/1kcW4VoctmIe3yw5gMTA17
vC7ytjbje6kzWpBCYhUKaOE+fZM2fut88llaw+71Yq66hPY+osPEAJg+M7KcJ6E0qDG5Ov7pOr5n
MSaYccA4TWuZjrbYLnUvWk1yPbd3JjzN7EWinAiPoXwson5DzN85Hgx4D3RmEnbvIm11S/6QLO5l
Imgy/GNIQJRppzg1nq4Fdrxt718EfjQfT2oqkyblO5E1uLnPvDds68I1fYl4jwJc4Wh9N8Ntue3r
cVmw2qWFLVfpluAdiF5VzQXSlm8TlvW3aEscJVhkbbTrasMYfHjrvnrP4RaW3ocTrGbjsaBrlqw1
ii2kQdqymti4G2vZXMm0HK/4NpVHBG8jxxOFBvwrWvY0D3uecsevAfyTQ4ykN1UlrswR7JfZllBn
u/2seV/A5YHtwNFMSO2szt6yXeZ72gztsO3iuwkbJvgOzBp2JWt2Dj4OJjVpNdi97fihfQs+k885
VtMCpXUbcJUv2fRRC5gQM0zACcDmwrMnX2WgbaTOiBsG88l3FvVj95ZuVGQVm3bPQZw738/TlgJg
j8c+ZPJhngYXzql38aCg4mz9nj82KEPbFemFLLWe6gx4fktEEq4XPoTSESMwJn1oDdKr8FbPcA64
CljbLhmuvkxa3enQmBSJ9C6yvfVWf2TfhYu67z+1mwhfki4zxuLiacb05cjXaaApbn2uafSQh8EC
31GqQtvYZQ/WpUZfSd1JW/mdDV1Ongkoknd14ERdVsRcRHazJs6a+e24KljLcBB2G4U9V7spOMA9
AlBEN2v5UUhWGqcPGYa8OExbz+IHAAgaSHO8CjGNDNPY073Fj7mwTQeW2JdAeeSrPiDIbpX5+PyQ
VRZKtG+sndy6pAlMD6nxlK6zaslZjiGSZlQEPaJgpko3rcBQV7+p7YUUxWRX+QuoGnC9HwsBNBNS
oNzLtm3QbrloVqHgXfApMn8GUWsNBLPj9cs7NrvqO5HX6I6ST4t9rma9zUNcL1u2HH2eWl73Z71I
XH1EKgKUoRpgtFWMWWL2e4W8qpUJBKl5CuUcxxyJBdDegnTjS3ul7Jz0WfzcK7O2p3YEMMpGy1Lf
fMbgwuqb5kvfmwox7KRFb3rjnxRm94ioTNsfgOf7qMA1Mn6y8gWVtGXETikuw9aUV5npO7KYb4ea
Cx6xk9gt/qmLkiYjUsT/I4ooM3HOKLNc8X9uXZ3lPyxKf/noX60r6xuWX7xFkiSZ0mwk+PeihMlY
AvpMLqj4xxVpTlHF5PADLc4a8ms10r5JBpkfJisVokpJ1v6OOPQnW/k3geZ/veO5q/WbQDNN8P1m
Zm+yGaxDKDDGNLxgA9AE05GKTe3nl06656WyMhvDlQRqaHjjYmCi4Ydoyp6iV9vwORvk8W2KS+bG
/iDYuBuRQWkr3eOSHhB8Tm1zCQyGbFO+TjPpbRIAT0goD8rQehRGBgrpvAEJ1IGCNw/pYVvpLu0t
xnFl+kRIRHCqPDLNYqYWA2WaXF1bUT9qVr6uCHichPYsknZOFvJObVHOSw+6GDqCBxFAyLf51C1k
uXB8AsfFAuXUrRCSNc06u4HoWmRXtTGeirraWlWwybR2OaSZBn1k/JwM4RJS55eiBINTRVhDioRA
dFAhCPkuD7QW0F9FXZr2ZnLvW19kvBkK5jEX1O5u9F5DHhTgpXD09XV24lKTsrD8nIqGddqLCske
/EnYhwHbW6FOSZNKNipuDTWNXDXMHg0hQ6+vyctMVWunGyGeKSktd+6wIS4s2xfcTEE8mLEG5egx
FLa1PSAo9SNqjcwZm+xeDXDcpa5iRFilTqhj7TQ/IoDA2AWWqQUZin31YpIQKCR89GIQfXSK+ajG
VnsKIvU2REpwT1sEZZqKSC/zKiAFtE2IGSHjxQJmYw0chdbU/MVg1MepZkdTpAybsFb1GaKfVGmP
hii2na0JsCglqe4/hvjgaac2ZEY8j2do8WRj1B8mNVW2sYQUI53dwW5gnXruXjhAlwIKAQYclUe0
kyQ/hQAfgqlZioG8GmSZoKVmLY/7vpxNKCx902UIQOtqtS3STrEsmJsrsTl4rAqmdozQ3Gn+d10G
/TMiQ6rTddWPbtW+ZtmDJvqniVmTh7ZHTgCiCPi5sPnihBd9Z2CE4k3kCebQWPvHWkGDJmyU6ZaB
kMFeCpf8IYlZUQgpUYVt2T8NrQ+tkilP8mKM6RIAhTs76JXsZCS0hrvuWotELqVOTCSU0G66ROYK
wrzgGArjJvlhsm56cxzaow4gwscHZyZMYWRmw/LFiN8rLrAGA3VnguS46HJ5jFHXVTGIWYm3LtDe
ZGlqpoPaXfuC+VIIXUSl7xanWEeqjScwBenD/Vh2d4sheNS1u1igrqnBHoa0rOncjFG6HszAmULP
qSzLGUyam+CLhaZZ5pC8fAonLWaOXl2wHxj9ZQqYsgePjRw56fgVTNUzUISz2m6bao1+rChpIpSp
Iw/SIq8hfgiIeSEiWy20bJ86NqyHpR/RCCUFTFOytWVmT3k9XIssugroeAwJjYzGpUJMxshnJZL/
KgjAMHtBunpiJJ2oV2EbZpP0XYuYTwmSoDIR1k03pwefx9G7iY1j0AN34K7iQ8f6bS34C/G7/kfX
1qy2xxTAWmICpDCwvv4JzkD8NMHnReFtROqstFO3Fs2C0qNIfms4WpP61fgPXQZVjG9JVz2mRMHv
UuGLN8tlOjfWnd7/TDodk0p0ToSLN6K8EY6CH7h98eXRIupIKRTgzh+HqeZ93DtqaN9H8G1uwTVM
cb1sPWQ6umrXMLAi+abAgyv6rU9DEi95hPgc+zr43g0mdZWYJm14ieTGVboQnuKrZD7XYeQqXrNo
2aIrbNbBmZQ6PJT0GE3caL1nkc5oLv//jt4feXv/Onj4KfD+Mtb5sRD/viwpiSpPQi4i5gZlYwz3
jnQflQPSABrw0Z5JbfRkKc4/tlJRyUklp9VkgIU7kbWNCuF/rlR24p/cLH/x6F+VivmN/S9GEVM0
JHyPv1UquFlkciL+VcBQePzby6Jhc5ElbP888oeD8j/livpNgssis3meXdWm+rdAjD/NKr+VKypR
EQz5FH4ll5RMLsUfy5Ve5ZzICD/c5FVzK/rqmPkSQ5Z+umRB5L90RvTg9+lWbrU9ru1bp7PLyCLC
AmtuZFagAbxnrtz3F8sjD1DPLAnWMiAiXaNrZxWPFhxZSdkLsKaiDkk60J8qZaavTaydLY0yaE9i
nexk3CQt2Oq07/eOtZvkZl02nhMkJDRm5nughzdYK71TC8NpzCRCnxDZ4vCrfVISFPD09ChofXtv
cVACgmAvo5b7lnGCH9M50oEntAXa9lRnxRdoBIS1eUrbOljWuq/uZcsf12oURt5u1PxgNcSJ8Q77
KPiYgl6gnUBBVUnPc9wQ8R+inUoWPse2Vdc+BWrBpkoRH9ucMM0uZtjn0TMTg5yJeIw9QtIHehNR
Mq7joSpogKGyjvxEQCEtCdM9bMWXogKu1eZs/PSErrtQm2tPDhHfe0roelWb2rE2JZeyHXFUUGiD
bbEyiA2ilJ1EUeke6s4w2BBWEZiLElx/h0tONUcXuI+FszP9CggOM63WUUS27BUa+rhq+UZ7HOSU
4KUfOLeEVLgE+o2Hz7VFOWghijanLlt0ZesGKptXMZbVB0GpSTqNwqYoKAyVwYWusu+KZqIXiV0w
KrPCHhokB6LYYWQZPyulAwijsCIUqfAwJpnwPRaF9ENVcMPklm+tS6UqN2yL14mAbFaYaC4k9abq
5RC1tAJAvPaWkFToFY6UsG1GMTSnD702E/gcAhCmoIY1EVelt+qUrHqOhXBHFBVzy5Z1ubegpold
VfOW/LRWdtFgxv2b3JGP8zTk0azhiIy72WEu0MfQMaf6UcC7aVbI18RxWtXlyI2/QiiD3ZQ+HF+U
jp4hrJsE1Y2fwLMacyLTdTnwP8u2Yj4LdcdLjF2UZp6tySUK3um70ekGaa105f1g6M6DF9LcLdUM
l4Pmkdomb7MqRQUvVZDV9MadSv1NkPJDYc6+kWhAu2JKuwDMCUca6UzSkZoJbS4umK52a7nBkKkK
kmgnFjxD0O9ZjO1SShHmmlS5I8AfWvSgOyOEc/AMLlWlnLjXELeHK79PsRjoekHuRktqFqDgoLHs
QiCvIUBaNAx7zzDlxRQi6JcCwZHTwX+ucgYnREwPdi+n4yrta3FXTWK6hHCySZX8WaytcVEP7XAr
y6TdG1INaiU/KbG283v5XgKWcRJ1Gh+gD2yk0nisTdrlvvwiiCL/LQ5Kb7qYap06Ss6GlLfHLtUZ
8IbpIew5R4cUemHETDTp+h2QhnWeFi+THHwOLZNuAlrXAXS0oBakXWHS+8vrO4urt8iDhmljN23H
ILz2WlA5dRVcAJ9gZaj8nT4Nt7yUQEk0Mn0IYcBpI4SnXBcbJ4rNHt1oyoyG3JCeJ372lDpB0CUW
IcpDuTKWwAnKZJnOtlvO/D6+WyN3RiMbx48oMHDGDLPOy/SE/KE1uEf4rThs0j4PTp0RDt+HalCH
ZdO3LYF5gR++WKZSrSwDfVU3VNuYkxk8aCtq3FYnhdNFM2KQBrpR2RiD96PYfvmTitM1aULHiEjB
UKhM2pIU5YqR4RAxxOFAlYu8q+tzlNYE04qog83QNTN8biPpfdRa6CNMUDDaqCn7RBdzYHHeqo/H
dStIiAXTyFELCvFDq4zKivtSb09ZpDuSHr1YvSIACi9j9nvmvGk1rU1mYbm2pDGDgalDwC0CGQdR
XaO3EgO/A6OHud2MFOK2RpUpQMEIp5AMb2GIFeaqkFuKPunvQj8mL3JnKCSLm2WFHSwmqNJwq6Bm
Olp0mtJvyqIIdl2v6BTL2bX24nXLorCK9ahgyUB7rcWG6+Xegfsj1R3jI8UMlh0goaquLqFsHPSC
VatT1qKHWVzLtEVg0bRqQJfXCiFdUnHMOHUHbrRhRhxPL64turKW6rmqJOHeyttln5S7yNP2edo/
6kpz1XtCd3x0ruVAe1J67FtxW7biXU+TfRUFlptkJhl9sduUtO1yv1RQSEbR81Cy5qr5g2BMn5SO
8fW30uUvCmvpjw10wqj+VPrMhfdvLQuoJn7VeHhK1SYnNVNXy2QFo8xt/IrOraoM/ro2ipLMbKaB
nDH5FrjZBtQZl59eIw8Jpm6vTgb0+WiKutU/toicazVqKH2eewBtptr77ZP4r0C9s8QO6DeC9189
+lcRSaVIbB7VKVgNWVFnps8vpRadMJAZ2JGVfzP1fs1g9G8q8xlqSMtS/tUk+9X10r/N9SVhZIqk
WXMD7G91vcQ/2ZJ56SIRgvIMFjLln8On30+hQRNaqVVTUMVkj97TrpUZ05dZGwODb4xrpTbiMlMG
5V3r2WsWCZEGQRe9EkZaooXJuYq0ifpgFDECcLeK0ICksF0q8AlBlmzp34LAwhsxx+WR+kCHvdE+
Jo/bY/ZeTPhClZAGNTOPmN7PLVevGhNekHGOpufLvv0KkmEhmE/FEIC5IvEGqUMD2C1NK/gwSN4l
etseDeWx3KUQnaeSXXb/pI64NE0y/CpsmvSkcI4AWIvRksTNgHwMD20THnu0+PKxCojzwGcUmLdW
/qg6sDjILYXPljhdrXLM8F4XzD2JJ1FMJwpfzRwufjrD4i4GEMtBKNhvZguvwFcE9tJ7a4KPwETP
UzDpJdNlFBCxseD5WMIywMTZsNbCp0p7IcZAmMDdVDFvxd9aAQLW5KXSv0bJsoeR6IHcZZhOLDC2
VZzpJkTgFx09mYcoWZGwQm7nydIoFttSNhDliG5vvgNfG3MsyuGHTA6XTCCuWL4VE2zt7ilLT6Gh
uJEH5QzNczEYS5PGfW8Ri8NEoWYkFGIp7RpxUYqkIb5nfIaY2CIB6RkwT4buWSucRaE0ZTeu5i6Y
pejT2k9bdXITpYuPhSIzXgsmq8e2nSbVhyFXSHUEQl8ZP/myACY4l+mpWIEO9E/SWsMtE907Swpw
1v/jd34k5vQCNrW3lgtMdBL+zT4+192hoIVV6suCsPqwfyA5GTz45LlGYroFxjHSSQJGXFPVQHz1
sbUzGYGjiroFiUlFxGpmbcV02jOvoBv2UdSP7fjcQN71iXlP8dIBnFtAImRKXbMeVCnY5IJZuIc7
BxtnV6F+EMVRXCqMwGvPiRI36YG5p/1bBLXXk/yloYQLNgjDJogjxnAS7BdNih7Ih55zlbG4aAOv
aWmV5MgrFcmoaTYdFd3n/4rR7VRyT3Hj0MY1E2/ZCXx0pJhV4XRJKSAklXGJ0TsMMOhERRnLl/WQ
aNh09FrZFj6uh6bqbEGGLyPwZQU9rzmiQTfrx6HSZ3Hv+KJZHSa3kHVBS4gH6VgJtLkRaNC7i4aj
Or0WKP4kQnDQNftJ6yaq6IzlZtBOPYK1GuhrfAxqYzFlJjhKeTWm3anzOkZ0dfGohXKz9eewX4J7
XYkOW87s3zMJ9Ovg+qxMKsk3Q26+JlP6Xgg41muEbKlQI6AbN02H3ThLX70A4UCauaGePMs5Lv4i
EzdWAOUEfYuc9AZ0j3qXFfdEfO4N3VUi5TH1P3JqbatV3DR5qCmJ/rFrGVUBa4OINJhAStoX85Lz
vzREDPTXv61lf/XoX2uZPs9hGNaLBEpIjAZ/S6PQmeqw0JnsQumh/YEOpX5jCeMxMmRwWUdV8HtL
BMocxDvZ5GVqxF/+nbWMlHjKnd9bIn9649qf0HVBYmRlGYz4fD5am2accq0+FLalLkGa+oEkRM1g
uGqTKde+UWOPyIj98gP7DfnGs5tYOxUMWBO2UATnLEBkyIbNApeF+ySxG0xrtmjeI4iW4wYd4Wib
jMgvno9zM/lgyzoerZ0+4ODX7fE1x4GHfu+CYQM3xab84guqW0kM090Y1MMHGn+u86/qJSLwaXSq
lwmxGvvLk/JYbxnN9ERQOFlLmgRg+uEBGQ/KZoT2XMfKKqwWybOwo0PMY4YzyUEKGlW+htD5oCz6
i+Yt+ZkheRnOebobH5AZ8QAcZky3nF7eTJ/ZBwY2WtvzHGlZjvDxmdLX1YNnuW32pN/kV5gi2Ufj
O8leYf4Ac+HUX8bVuGKmTX6UiLLQsZbtJT/I3EC+1Fu5Zc165+2mvFXSrDuacVF7Md9GUu0XRbtO
jDdtOFcvQwljInnQMRRVUCOGz4mbVznM4QgrA9eLaOc4y8ASQK7EAd6u9fwqTosCDG8JG3STR9Kq
V7AUjc8oNrwn9RbvqmxpLQtI+86g0IbqH4bPLFp05xRH4g4eOtFw8kYscJ2Yj9JDULiJZ+fw+RWI
nMsUo5SExtaue/B2QLBs7cH3VadjYta+9ONzCzSi0uxpYEYvvUVJZlfSTSs6bsqr3sK6E5HouSeD
YjUw2383SCtdGg8K3HOgoliZHZw+cm+TUEGNpNqqvErJySLKT2EHyEjuaaidAPkZFQBIiO7aXZkq
qHD+iXYrYSY5EViRlZSvGRPFqFK/5lssPn/aYdFT6ZNYWC78/jGGd2YKm8Z8JHHd7VjWWXTZpCnB
UsrWITWGhZmMqZSknGKGVr449Awuzn536KNj1p4TCURJnjmmgiVeoSzzWNm68YMmESMh8F7+Vi0I
YuWFEBJGwl71GtKoJ+wJW+4q3OfT5HBylhvDDpo3y3LTZ6afC0WmD5bYaYnNCkU7/n8uhKASQN3q
D77AHEtsL81UX6oOlUBeLgdiRJ6Ncd1/WOjfYXJA+Y0kGoYZ/BPWIUMoV5Za7GVfuZSY9aV5Utlz
jEVWjosIzCZV3zCcmxUd/AjZt2q0tyo+Z8G6YUbUheEpq3AQVe2qKvYtK8dUWh2zj/pVjNDtiuOh
RvGrQypRkV5Plfo2XlKqwHXE26kSn/LF/KrHTd8w+cm5nstNZW3TaMtEpSjJTseYg4yPGIIXFIkx
g0IGg2jdZEjntpTZxueYMkVYNBFDCC4zrreD/MozDCSJTcNy8J0GmIRFRYL68xDAwGDi96G/Vs/0
TxNzlQQEfYT5ZYSd7hOoTmwhEo7gFfP94BaQtdZ46nD0pjtkh/PvRQIc7g323+PBT2dJn3YtKBl4
N/zbcwuVdHWbPu3cnuXumdhacQEBSu28+3k/bHEnxnjzF96Xh7L1BXkfr17FVYfwsh3dtkc3M+xj
UF/ZHr04PsfcYYjHh8HfK3i9x1LZ+HjSC1dRzykCEadVwHLk65xTEoV2RwuK1s9r9vGPXbwZD7Ap
NGdLD8uojCnnf1u8z/qfdRf//eh/Ld6m+k2UIMtKOgOIH0qKf29E+ZYuiuw2DfZ/P9Du/9mGwqOd
Ce2aYeioE39butmh6ow5oK0TQ6XxtH9n6Z4NQb8t3D/fNLUFonK6/YYyb1J/62OIqB0krVOVbahx
exwZzE67347LX7RKdHGeh/zXc/znwBpzL+W356hzxUvjFpFeWeZMsRmja4exQueRfPZxx1LpNiot
N0AU1uH/cXdmy21b2xb9IqTQN68kCPaNSIqS+IJSi77v8fV3wIlPbOec3MpryooqskwSEgHsvdaa
c0zNukpVQG7lY83w1s2W6fhmsQ5Dot5lufDpDYPTVOPehe/tUyMUrcl0Xr7qdfgVaImNkmElicB3
qmETKa7tVtZRp0+YNt2174yPqkRU2BUEGOoQLDTuWnJmHDRGlrGH2dAybZ8+rUsmqTS+lxFO0wKA
QuQvGkagprvrAy7u+FbQutQIOQqbF1xIbmotU5JlkoYFKUbFZda40pHxp2gkhhycA0MfNCnkzoSv
rXIz/Q+lEAwojgQ3J8O+yxHu0S73jI5MjHXsx4tCZLxcqPtBlq+lTsTexkSZraqtnbbhPKuWYXtt
C6eVe0j0LKVJB6RJlm4eekihuUSMnBry6jzlSwan0cESFGoAKMlK09t1azbcRctzCvovN6wttQBl
gBqvcrlGKE1FEjck5ATuNEG/iQmwoJg7kxaYK0s+l0wtElfDybj02AYpsTSLZWmvCGTjSfGx95mg
x5DP8MUY7mNgneSK5WpEjRDmSzkqrGXlimSC9/rWS+VTkpefYuw7QkE0ETGlcQEEQRMfJHmfsdNL
TWEeMXjNXXchmWfTeqnEY1Di149BEKBeIQjG99aNvtBcrLlKtqnRv9cemvpik8iwRoxib0SEME1B
j1R/6IgWBmVRA1gykxtzTtNhWRa0ANx+YMyg0lmmKhIeFavAl7PUplU3DIF5inM1ype5GICBAuMF
lhVFqbkrEJXTHAERQVuvgfMjtWDgEW8sdFId025CYbwlg4Rrp5/pHc5auT97DUO+0CBki7Y1EZu5
7sSe6y3L+BNcPUmsSbTxwuy5qXO2J+FVH/p1gf6OraZuZcDHmnLZYqKX1VuhVl8NBXTiYvyHbuab
5iyVOyw9z4nark1OJ/wyqsBsKHoII8foAhOJlHQWxkTZZ8mlwGpslB+Jlj6mdDMiF+KDh6ebyERa
UBNBpyr3ukaITWoRNBfqQCDx9pSEVYLSszT/6HbFq261S1ntHxhBPrQMCCrrUrWO0r6KFd6pjBhg
yKBQefKOa804hYW8sLgftHH4WmofGWykHLAdRdCsSmjw4+fvkCXX0FLMVSwxBqWzYtIhSRcG6lEP
UZNAw8nU5iUq+NZiX0jwdetmm9H8ykqIbwWDF4/SIXgAvGf2MGYkO062evYy1hpniMLm4K1FoFPE
OJ95TlEn6YukIBdQfigeRukS6RcDPVlIY6fVbME/aj2UC+kQdP5Sr98SsV11JN2kpJEzm2j7lSIR
F6XuauLOTelaafgTGryI8buRhIcBIqdhdjF7bDmysyT8UNlvtWgoxW0RQRTFkExOOVow2RWxm4Ex
DVNqkxEYP3M4r2qONdZ0NyJ8xXUFaoDgzSiMBfhSJD7+MiNZKBy3VXeLVERdAVWQgjY2F9gLhbXt
B+zkIvD/grlA54wXp5yPSkFOERhGKhK5/RqNFAddZisIhpVM/DZ0e87Ai/WqfxdzYW3CSWuzW9WK
S6tUt21Me0FyaVNmS1mXN4wT5jIvE8naqZ78In1x7sJqX0eZUwrpgiaO3Xcav4Eif/KaYieLir6q
Anp2mpk+enq9Mcf+NRi1Va8MK/I65s2UzhYL7sLP8DDgqlorPaIrEyPrUM2BqZNj1OGJc5jEUhz0
FtBVk62SJ4Msc2tpmSft1Y0aBzY5BpNRfDHq8p0bNCldzVKC/Vv3uLI5qceYSJ6MbaxRVUARlXgv
hcW4QeCz8RMVr6wyYM0Mk33D3dVJp71xjg2Lh0Ia08xT3tPfrFLSjAi1y+6VIdK6MvaxpZ18q+Pm
nlEYynbP3qzAsB6q2HawkgQMixMpvpp1yBYNXVjrkhAEr/yl9TKq5NvIHdxQ0eN5lJVZvzSE4dlU
nwLSJKQu24tQf+NB2ciVS5QbMuPe9LhZD54gS4tYC6A89ldNy52Su74ewheXzYVOZwi4JRbY0Iqx
ZipN+OLmon6JE4AbilxSSzIvNc++3mt7ngr4eTHBdlTsVrULplCLy+Cih7qrYoaRSyr9FESUJ2+y
vGRnm0kwQOplHhj1sqWfwe5VjG2NwEM44uss0tap2a5qrV0Go0+e6b2VjFtbZoe2/IiRSo4igOSM
PApDoTYFaAuk3DxEBh0ocdkYyXJIX0YU0q6VO0p6qdO3Afl/0TCos9yNhZu+Cl8CxonUFDUx1WZH
9xNRs8UlyiYnvAwNvBFEblZ58MIjNzQSS8zlOLxYfj8r+Xkr1iJWLvqD0UoZDiZ3NW8B4MAXHuPW
cCI9QZOtEdIqPYiTtb+j/971dyvPANJzimbhzVP7nZJl2yDHXlHIII813SkNdP5RdJHg9jdyXeFJ
stZWKjkBhZWePCdmOcc7wtrGvTvJkSM0l058LHOEm2olk5aZ4ML0cS5QQm48cd8I4z6AuVRE57/f
uclsMn/euOnMQZiQsAdlW0yY6c8bN6HL9V4temUjEiOepfGh0rtDoRFuqVVbLveuXYSmuy1raU2v
f5cpRmOT63VMqmCLLHIIc8b0lCaZHaUvTb0PcCLg8vr7o5TQQ//1KGmBoVyWdYvD/fkoI5/AATEF
EkMsW6Fsg4JbXr8lTYG7W7MOhxSzWh2faQArqZlu/p9X/6+/oz9f3frVSRP2hluUvLpgPsrqKasU
RAzvpp4uyRPa9f37EFW2HJkHj3BpIwQYT8fwXxrVq2oUQrosihiY0FD98Jv+y6Bva91+bo5Ooqtf
Hv29OYo3yiCQgkReRPPmpEb/z6APJAO5VP+BIv+oFyMhi6GjLkoij52sWD81RxXOdou6zEKD9s+a
o0jNfj5Bv+nFfjz0X2bF2gjVWfXQiyUFaW0pV/yQSQhL04vY54Q5mknz5IUyIVNttdDqnpjpDsYq
iliPmbEaSNlGG2LRRrSEu2/MvfeyCcSbYAQKsNC8cjR/nLgNIg/X1ZL5fIS0V+sQpXVax2qu6atG
ydRnrciakSLnramwm5hdGs3V1KPun4RW8jfJ1ai283TERElylbUa1ZOrDLZV0yBTFeKWrMqpkWzF
YiFe1SpExoVIa2X2buHQvEpmXGtS0SnbJqGVqCL9KkPDDsrSkfmmGYiCgF8olk8lwbbsA96K0gSt
p3mkhGYAfIymx/s/srPpc/dgpK6DJgQxkWwml06VsLNMyrN40qD5iNHMxGInRFQ4olFUBFcC8Txz
Jeoh0STPbtNRh6AkjpiFSAtN2A0Iw3Gm6gVgFRZ+IRQRUC8rlczLh9TtCf34lFpgejT7XBhgAgm2
TVnaIopC9qbbQrVs2SfS1jiJcCzGi2IeTG9XNZ9UIU6bWoB5ANqn6rxvwfivC+XWl9kcNfOcfe/T
EAkrbUQPjd6rntbC3tjGgmVXsreqh0MtnWPJbqz7gEE+yeCBVa/lpo++xHpdDmdV3CvJhyUhN+rP
IxH0dW3MmuwsFVtM7qm8EZAYxQSdVI/NpGhBIhhk0OPdVZi8y/n4MLbNWzRw0f1Lbz8EYaDjRbQ5
3SawrUydjr+Zzcg/337+26O/336038wp809XLJ3JzDe8y3edgfYbwxWaKrwqqoGfAvqQq35r3hCZ
Z0FE11Bmf9cZaL/RgeIGpKoGvSGe8x81eORfdQa//+AIK+gaIWC0frn9mFrPTSAT6AybSwk7Y9hv
Oav1EdZvdFejTaY/Uzn51BZrY3j3pdTRYCDR5h3pXkwhHrEJcHEtdIbNCHMhsw2M24FeBHZFgFVb
RX70Mrb5uOOHHZ1pI96LECCQkdetQ6Jl60Kji7iErGudrSJk9d06Br6xFIVzySVxzvb9SsjIqN0y
0AesmsFCC+AOwD/lAf1WFb5SCmUybHPCatucGfSaLxLcJNKif+N/PdAHMzIjQHrxo5hI8V/qNxx5
L4CtzZO7tg50nlcWBOxwVj6l7PHDkyg57PJcSvW1cWY8AGS1fkKzSnOfFr+3oHdUH93woGl7yYsX
ClGi0hwAGNEdql0HjjT1Y09kfs6STyJoiavdcLQtjRaXufCpFbZsAosFR5k6yT6bMpvdl2hY9iue
xwwXbOoBwu5dCLkqFkOd0YsPqQADjaXOBZPiWV5GFWW8uwHQrFTn3qwdE5Jy94TDUZXIGrogs/UT
BPPDURg5GljdqCLCW7uvmFtM2yC29ihk+5s2LGpzXiI9ptCLncxbJt6Srpb1gESCQjm4VrsKZt+u
fJVR2u2E5bBj77Sa/phOvyRXfqWvVP7Em3iDMXYr8ic65nva+Xtv+u9C9+BxYCwCI6HZ9y/SSbuC
FNrWL+Mlfh4v+bO+j7585aN/96Dr4z+YSIfVLXuVv4gIUb/KdXwqDiKRwfPyyqjAJxzx0O4M+M5r
JHS3iGQZ71zclGf/6l+D1+jVOmrh9COryso6kY7aPBFA/ymPZ0215/GjwflDXybUIQLcjPSseJuK
khFBWesIuHhBl6wN5dIBa8zyDdBskjSqZ+m57i8p0wn1Ax9Ux6zgfeggJ2MsWvE5ItIWH2sTkJBC
9A01stQwARqP8VoKCQgZEN5CIYbf8ZA+hu6toBxOH/kq3JtmOgs/tfVWPTTNASXNG7GrmW29DI4n
nsJXXyDOPZQfCrSe4LYBapuPKWIGfaugOkFGwpsoLeVyLeGBMDDt1GdpXHXyWM2KgaFWKuANgwjc
YX+ZNY2xBwE8Z/y3bGZfxcqEeBiu40cYabwoaof42wdNlIAWE00KPh6mNhKoDX3uUjd95Xtxe4mO
0bFUJ6sySGo+hHYBETvkX0wfJuO8A7KPDT/KQl+A1+clRP8lVZV5kTJtyR/NABWOsvrXrjzs/3Su
WXwCEltfHAN/O1jYyU+/bnz/8ujvKw8KN4OwDxYXVqAJRvbnxpdvMXHAJiEqIv9oEgx8Hy0omDd1
xHbEw6q/j/7/s/LwLY2UO4uEDqJsecZ/svIw4/jLxvenQ1d/WXkMq2pGKlvu1p/DoXlQtEcNlopN
iy981+eGuGuPyYrSUts1/YKPViEGfJZyKuJUl66M+fiC9lL/wdyepAN1mzLZjpfTV+f+EqS3mBFe
iVyW85YpHeKsuF7C2OgP6fN4FFYQRLKFN8wwDqJIsI2LMBKwgSxmR4DGXdoOcBuJAT2SXJ8CsDE2
sG9D2RlV9p1zBp7usBGjbe7t1sqWECEIiMDQLvrOR3eAAxR9TDmTL2VUzSoPaCImx+K5iOd84MYe
juMBTWogQPrE8i5/0Du05p61cbXHDLLwsjvSzAk2BnHd/qy+j4/SZ3kvLhPdt/+MH9Qn9Q16yWf5
WROzTH+Zi5DrC/qPfkosJ45sGgFo9MpH8Qn+zVv7qb+1j8UlfcgfwF1exsf6IXi2Ps0Ve28aodYN
lwJDCvjkL5jPcaewA8A+acwojcEQJNLMIAXAnHXRHHiNWU0fk7GeQAxhHkBYZhSfT3cO7h9Y4yFo
MqStbQ3x+WhTZzTgT5k77pi5pvTL+ejm/+arXlFMhnhAQEhhQxP0d/vNnfWLOWoKl/vl0X9e9SaX
lU7NSPozc8A/tUDfbNwS351sWX9Uwt+vehXSIM5vtsCaqlqMHP/cb6q/GXALuT/9oSH6R2wRcuf+
ctX/dOjKLx0RN1ZzN6oSY12WjM3MRcK0GQeiDmBTOxVCbVettROqk5425P12KluwYJLBdm4c4PFk
Yi028WPqMwyMXvuyFReWOcz8vGLsYkm4Yv27NaaUw2nNRRfKz4Hrq2xvXN2OWogdob6pPWZAklCe
i6S5jnKz90JI5AY6VKOD5R37zbpEzf7ipVzAA2Ai3Uc014BuivJNxd1AbeJlIQEF1CRG+tIUiTXP
smQGPIRAZEOtyImXac7ijgwNzKz3rDMHeKxoPLLOEcRXV6/3VVB9pGoyj6V6VfXhygVJN5j9AXcs
gjp5m/jma6ooF8xTJe4R/aR266Z7VykIschiGBEBiTEcpXArUTJQlDdoVNSTYi06Mn6qpV8aBDN8
6ky3VCVekQCnpNW6N1inpeKoaP7eHXZVca3D9zpCBuUzPLy6+sSBc2QP+lK9kaWn2v+s1F1bC3fP
JEwP5l/6FrrJvEQc6VeIJ7p3tMh23Ri4qINN7y8Dq1h5dMxLoqMTKmyh2uvDldToHaSdQ8T8lrxp
aG7SNtYWorS1sklS+Kzj0Ezx9xPrp7EvS+KbNfErGO75Sr+R8w8dTEgM7dGU7mbAEfiFezK0L11r
0YZRFBBxHLvNLMgPHWooBmujVIJDrh9wygsk/qoaoS60PuK6gsLCVIMhqsYGXVLXqf+qjGicjOGQ
lSikkIBm2UcQH7KpTW91DX6qYSvFyBflHP2T37DRrvaQu9Aq0dxW3hSpB1bRgCPob8LQbb3qi/Eh
HY4G51oQykiWKG1i4qEEdYMiuR2zR1rm76bbOEUT7zpqBzXtTqMQMM2kPtf9xu7d9CXv4vPQKsQG
Imgx2wLuZrBU6/Bs+mg5zG6hjf26qkKmt+YsTxVH8pJTJ+OPZiqpJwIztH6VKOEqZgCaWu1qpAc5
dsKy5v6MTW3WIvBgEJxbwSpJZMhd45pTkhwYrqwsveDlcgbSXONoJY/GGpknYubksUnNfSw+mH2x
tgZ9KaXdZkw5wwg9GlXjqqpHUdsVI+fFbpQMDIkAVpRryqi4IvPbM6DCpY4aGku3lS5SXi38ulkz
1niSIQaOKVtYrcMc3Q7ta5ZGByxBqwq+W82wvy/XnUEEeOMQ/1yNjCN9bObu3M+vpghGBrLD0L0O
2Gwk3hQGvJ+CVtP3ISvVB8Us6rtI3/jhCmOgvhTj8KwUyIrz0EQtk64S4v/Qddd1+Jao/YICHc0N
6RlaZtcI7eMuO5Hjzp3InHdlsAlRUHlWN29Be08GcU+Cs/IpTrWtxszPfzbCgUs5PI8azskeMU9H
/qOX2IZ8q61dD5G+/Qqw4OVwu0IPN35DpYkEuHO3erWWB/T2+VHCgx115lyXXxvjGEalM4r5SgOS
ZGLyMhPHEIO1Ao5GE9GQMfRWwovYrQxKxtAjBcsksVrdGQVhggx/MuuNKR5p3HMvKrHRbWQRtW+0
L6D0JPzSTS6bQl8atUZbH17xoB7bxJhhUZkl1gMpgB6h5C3dRarDCVBeB/umH8iAfxCs4ZC64hFj
3G0IJbtKwhEdk2YrbHXcsoQqFz26UnjBi3CUVWXvVeO/d+sv41TGSaJLgFXIdP3mv//fTaeTzujj
B0Hwf3v0H5sAhEOTYsgwWX4NlL3Tcv5H04lv0TuaBEK/t5x+7HkjI/6zR/693cRfwioT4QT8QXr5
J5t+DNU/L/+/HrQ5DUx+UPt0YoCYocwYGkGw+1KX4Tp09zpUdUNwpOBRCe/PDACp+BkiNtkHM0Uk
wYQluPvY3Vdw0QlzgTjE6vqKSthCB/BQE64yH5IFYzihXibWwYChUjp5uabjrSCPZdqXnfjX+oN1
ITnBQ5yw6p9dAMjBzFUdnixBqACBCPXNfGDJD5/IOChXDWAQrohbhdhCc5BRABV/x31QffWOdUmN
FU+RkUAbPE6vOBw5l/kb7xXdDhN+XjwxbI6I4/N9m3/iTT8JG4TpHw2gkypwTzZf8DNxmPwCxE0t
76xLax25UeQKVIxkWXMfHqW5bJDZoT1lHUJAinbHlKCZTYFavogB8JHNzWNZPxv+giCvCJlHM003
WeAAsJuUHmKzbgqyu+gBQ9qPizfyH5qHvpgP19hg6URogB53kaRXd7wVk0EvI9dgaDcgHxpEwaGE
AYXGnO9fPXPNfAGovGmnfbSOkaIUJutI06cXoUfHgngHMbLlOskkWTE/WtlzlNGIMWHTxLeqswAa
1mNOv4RgHHPvHUOOg5uWhrmPbYyMQEZqnppcRpXkoP1KmnWUbMRxweQXxImmvhlqszQFNNvjS4wN
pC6Gndnx5AXOGpLAUROzkSqzcFahuknYTRQa2tSBOz9BpKmsQhNbxCZzWfMap6SXFLaMBlxzTHOp
DatyWCXdBiky+mCJz9Fce2uW+i3MqUURj52UAyLlOAO0QkLBzNtoK8PBgsqejw9tW69cJ7xpAODY
RVAmSoQFIOoZ2+CxootUKq/QdvCwJGezNj+wzzcBjhWHw8LxAV6IAeHr5FpmESAIjd0kxRRcexRi
Ei1J1h5sXRd1l56Ta35mRDzeCb5IHzySq6g5oQg1x5Hiqs3cWUGSpf6cP3IWQvG9xOKKs0bQKbIP
pnmU5uJMOY1Q6CUE0zZrF9hK4MUlAQroaZJdoNwRfnZHQLnLXF8F9JOGWfwhYEpBVaWAup2NSeNE
L/QU9mpMNzBSbDE/WtaLFa+BlvjKvT9IAuBe9nEjLNEc0daQoPYlMLGv3oOXAWCKYRuGaKcmquh0
XiHUJYBJdHKDrGMyMTdNvg4wOR98sDa57abghcClYSMw6V3O+7048W0Wkr8GuCbdXNYmrr4Rioi8
Ji8NTl6bSwveYFVwtFcYsLFBPBpGp3BtWuD7/RVq2ipAP2Ybr8a4dtVPi4wNjTyFFfFxtbHFVDQk
oABn/kz76F9kdYngos8PxoYx1EBiTVphPgLpUwNOLpbNG13EigZwD0dc8sQ71q8yfB/btRvtqYHT
diHWwIq37Nu9N9eaixgBuhkDKKmdBU9YBGBzjtl+9O+xBnk1f0t7ZAhMsYCtFWjptUeUxeiaerx2
S5zDnHbzptxhGcB1AKHx5V9dV7NUURvTosKL+f8wO6W/JLArvz76e11tMqxBCGvILIWIgH+YIlus
kLhzLIw03z2h38vqiYQGyxNYG1nrv2P/v6+rKs/HWc0Ambx4ixHQP1lXSW3/eV2lizgdOSNr2nMy
DtVf19UQHKbSleq6HH33ANWrXkHmgO4h09EBVWGLAjbIGtf1AATKyuBMgs/qd2aklxvf7UmDxA9f
iTWdf73Qkn1ctJAKm8kwP3zzzndGa+el+xx5NPlj/1r2X2J56lWkrpZyzGVM5Uk0R227ltpbrcHA
BxzCstrtPctwfMVaitaIXw2euwk8GEt6wqqhm6yyTJ5XGjxywReIgpz0hR32PYL+amFRc9xms/Nj
+QPN7HaEJZq3w9qTs6chTR2/7bnM3Aehj52Yuxd0LnpqkM8p+ofc2Kkp5SvzK817sxpKKBdQh2lG
TiF7Cw0fRT8SNcm6gi4F5zmdqWqV6nHV0UCLTVR1UlegQS6543Wh1p5M8VNRulOX7zSLLLQsvrsZ
9kkwEJFXP8hCwHMEkQjyQqqNHTvoZq3EOpVF3rwGubExdXMdj1DpO7ViMWCBqiGTmcFOidQF4APs
NNg1MukUKsYxGtDeSS3dya4Q7AEuS0KJIWchChtiWWkjCORl+W++EDhuTjqPD4kAmRsyGpIT3AG9
aBjd6pZ3qAAOiTcxIWKQAoslCPVkb3GSALOAMcAR6nq2MiL/OU9wJ/Zpt2xJYsiIglIWrXf08Zi4
SY8bwNA+WK/2YSzdYzr4eYmMy3DZyIu8L9ky8YdNjsVLSIVlzLUwt9AUIKr9HNT0iImlEXl+C4Bb
gFoVrVA1vhlkl1BkRuLOIlyqtl0WchKO6syJlC9LJzqKesuChZNi2xzyY90Eu75+10JDs8OqfVaU
hDQ1lJPLODbHjZvnbB9TGf9qb+GWlQWtuI9p/1FnxgUoA54MSAKkRB61xjxFXrEs6oF4XSDZbWQc
wpbuxUDyAzFhMlrITp3SNtF1Nu+yWa0NrJdh/+rLTxnqr5G9mEJDs2hvMqwT9L/DVD/lNET1cSfR
WYUU+CTm5hN+GF0/xek9Q2vZSpnTg2pn1GhhXwuj04gprKOYr4D58B43gLz9wsHzvdcEY49QAbFG
voo6NipkCw9VuVB7IgMnbAPS1CG6GwxoUO0SsXcLjYeo3vT6oYVZqjD5qXJvFXZbIdup6Izj8Llz
H0coA5HwGKJxK9tdGm0qa5VgghFgW8yjKvzEO49GgG1dBZXLFxjL4va6jerR9LuZ3Dhi+SAPT0VK
Tg06XOWQibJdeQjk+b219Mo0S59JJB6ZlYc1tcUxmz/GGTcAT2Qvkl8E80trMkQa7bZpsdJk8uPI
QNQy61lcjutgAClUA87PcnDg4r3vsmuiGedU1/aGG+J9h8ORI9mIbmYn2lJ4gJNWOn1GwBQ81FiA
rlD0UbkUU+bK1UbIUxvzgqQN+4JzOYMupoag4NGtCOy1YsOcU7DCRx9JYCUlNLVWnSmdBBSkfRoj
tBZWg/TWynT1VbNfS3ixjDpR7Xg0rI3gCnZg3f/Nqy6EbPAMsLgsA6fK36ondgp9/R8K2WkC9uuj
v6+6DKpgh6G0+n0YhZvleyE7ob54OSRYvy+6Pxayym8s0apE/fst0n5CcH1fduXf0GFMEzERahur
7j9STzAu+2s7+6dj1ycHzQ/1bO3TDwx7hPQVJ9BcedeXo9PaRMj1pMllJCcSdX2WiLQLzmCjyBvd
3+/Va3S+7+8lAKGFNbsje7wxyH4mkpoylHE2HIMe0Msc8DspXkT/6Zt2t98Pi/DknyhkwpOLt2KW
XvdYXm/Tk1bjHCIC8gs+P2NN//Y3/ql4lRx4knbx6p9IR+ZKnwVnI3Z6wkw3BC5ms+BAC2xTfY3v
APvnMKzIscoYM19Hp7oZ7+rAo/SBnbRtLsMTjzeehffmNTkojrscbhyw+3VPT+LNW2kO8Qsf3ClB
JXxo6ty8+dg13unkyfr1diRo8KoQ/k2beHYkXnd2fTNm9+v5hKFiVvCrGmdLaqnZNEYjIQx490hi
OQj86ZHW9Hm87vfF7AoxkQCMt/uU/XY93u9vb2RQFrO3gE/V7O3IQwqe7Dg95/6tmN+n7MG0nddr
kg35/QYkkz0/3693kVi/7e1j2/JO8Qjb4mc9cgOdB3NSEuwr8oP59WiKq/IandN1cJ6Sy8WFZEt2
+SEvmsM9P8UvzaE4owi3ajRfs2AlLiDDUnW/pTZ5HbwUNjze5CkIHXnFyhzn0HXe+E++5Seq0OQs
aIvCtJuczJaZZK2VZsPn0VpHFmv/zA8W93hNMCHp7PWC3jnJtGsKRyy9K5CJvBLS57kwu/e8Q1FL
+idefCs7opRL9Fm9ixPOoN5WnNEW+aVyug2L+OqlRBxwg5sHytUfLqNya91jquzMZQmU7sw6JK6Z
kxC0wqqbzLvKccKTTt9FJX9gria2ueEEZGJALB5q+C/5C3vOjN/olFrwdgflPv3+2929mz8j3uBN
5w16e3M37mY6n6e3rl7vR56meWXzVV/jj/RUHUSSP+mSz454w2fROGvXnE44mSq7JlKek+Dsz4OS
n9rbSph15/q8XfM1iSyH+iq+3rvFsfzAqbHwtt1B2anSujxV2ovSPhO+QWBuvejbeXXwtl4y40bP
536t3kZqy8BWb4JsyzffWuX1infAqtZDuqhe9a/s4L/QoG2vfoPxZqbf2jVvdXVwN+XV/OISSK/V
K2hgrg613lmgbAcnlm2Ry2Zd7/hbE33G4BizbTJ7JrKRyDj+czp9ixshee2ilcVe1bCBlbH3xgQC
rPJlGGbmQ7kz3tM1rQLOH/R+a3VDKCbGMK729+5rfGbAREg3/SsaRo73CnJLfpjCjNwFjQBaIRjE
j6TKkzmfr/SdtkhHsjltGLMqLZYqPtfpJkKLZUHl8EXuPbQfsvcCkVZB7DJmjO4sL8oXs8PUtVfZ
BIqMmWGydDs6K6jrQ0ZOTOfm7giVbZ1TcK/Qc4Nn8riZyAeGye8pGSD0Dxghj8nJl1fDJc2XAq2B
ZmXUKIf6w3hnlwQmL3oO/FNLw90iSTOhifW8kfb9sty0Z+s1SefyldcCKht3U2Bk2J8VMFqpnRNb
47mrqt3yDSjky0RiUD23XgtrY7HVHOlhoYldA7NxZ9E2yJ4s/aboxRxXCEpbZEhw+IMHnfH+AWQu
P0RcnSItXGiE9YZ9PU9hj8fLUV+DNFd63dbN0SnhGdNtMPdKcW7HBxcXcOdO/QrQ7iJxuRKoKXJn
00VXLmiyY9l9ZKIzZHcNssC4jcjqLTERtSSf6DdZW43BiuaBEyjFiagXoprDcFtCgFn4HI93rBkG
zWgMThxEJ3RV4L7IiwZ8Uwr50ASWP0fiErrXsPRk7hjSrjHmNAIqaAXEg/TqticA8Jk3onACTM77
KHIIClQZbH3yWvGCGb9QzDrRsbqjqAPJI5fU8pzkXdq3YPYlZSkTzP08XNoHnoTHaY+1gdJnx7N5
lFLEDfu7VtnjXFiUdJyqzXZvzPb3tx4z9WpAl/HeZpi/Fx2Wl0/ScoqczFRzbhCx8o4tRX2Ibrjk
png4EX3bIuRpfbLcZhoNDZu81UVzE6a+L2oPuK7ZZ6E5DDBA/eBHEz4MkkyxfdqNUznqrJ/Xi3rB
VzZx1CVpquns5eVgkr9IL2aOedAmdwslVbb2z4MD5nKRHqr1I8yVmbGBzEeOKQlINs0bEi/JBv32
kIHwbpkFZp1dXd6J6CV4adYE5BCJeSA/kr5QQYoocrjZI5DGWbxo7/KM2SPfoFmLyorISv7PfZri
iInY/fa3RG6+Pl4utODmjxd247a6EnlISzRnOXt6ajc4UTgGfCZLYavMtsOs4TtzGandiK6DKFDk
dDTAV+rWfUo38irhgkqJ85wc5/2+3DMWn5lb801/Shx9W96zI5OYGO8/ArVjuqmX6BYJH5cWjW5n
sT0vjup23HPtvU7pyAi7NxxZeniZfgvx2T+rJJYrm4rfULIOH7x4T2SFEJFvkdhoR1I1WBC30O71
Mxb6dMyjf7W8g+2wBQ3MYAeKSJd96/+e7Oyl068b4r88+ocNMWpgFMW0uKTfeS7f5cTThljFmKCS
bQl79mdR16T3YOqjaRbSLvEHObFCYqU1uXdwDZkqh/tP+lA0vP7Sh/rx0NGY/bwfNhihWlacj0wu
Z2ERLBWjpQ4j1pEiqxqRb8XsQaNVC7pIQCtUsSCl7FIgPwGUsOoZqvsaj+cSugQ5iQwxF2RWz6JF
eam5X/0fd+exHLeWdtlX6eg5KuBNx989SCC9T1pxgiApEt57PH0v6P51RaXYVFT1rEJlJJo8sMd9
e6/9kB9TvjHrCEPT2MgtV+Sm7ZRXQI17755NVxeSizOlVsOJ0Z/aV/nsr+tXlrTKUX/CaYqfsETi
gaGQcrD+NKiLSLr1sZmH7ga81nL6HenI1gc/0i60Yh3u+J/Wu8QqXIZpjpy8F7gnpBmJgeK5mgg2
SrQoH4kkhALOzK+ZTT8j5+zRzGi3Rtfabawdv18+ZhvpNoodYwsoazZu0awts0151FbRRs2Y9xbk
A3d3aAsIUCuXseAQxsZpu9HWeHDJxNryDb/ZtuZMRMpc22DTfOG20x8s60wcHFTXyKng7s+Kp2Rj
EuV1HiIi3Ri2Y8wOt2NG+I5sR2iM8xUfnXcLpSCZwDZe8ptkkx+HO4sJ83DPSHEub6hEVBynNCuP
OGth3PNNJN/ToVKq4PfJAoRoamfn/JicsY3sgzkb3nyj66d8w73AUt6JNmTQLbzlcEKzclAuykU+
GRf9ZF3arbtO3voHb1PspRdu+B2DFftsd+TrkbC4L5BFZ3vE27N+FRzIg38PDt5hfFSXcC1ugnvj
JkSMbGtI95DhbnNSapQtSLGKGOQNly07K1tv7bEdYQfqa4GrN+85XcYb6S0vOLaK2TG6vNYGEOxj
+exDl2IXq5GOwL/Y1guC93oy6Fviz+/ZhivUjku+4j9e+KTpFVuCxLwzUtnEDi2nRK1zjOU1fjci
ad5J755BfmqxpgBHFly8gVIbjxtdXZXGib9khKiVSwW9nLoif63ex3A4MD7yXL5YyAr1B/OlunG3
5uquOElzYUNYit3cNqf2ItKtJwt1VdyoW3kFRPho+Kuh2KAUJ8ZhZhjSlEbXB6T7sD5IZ6q1aHtw
c3N5FfKM2CwRFN3WH9KKp1WwJaSDbH7dEVanl0ti63h30Sn584pnz9j4KNVJglX4OL/f80P1vn+r
9/K2M2dGNEeRmD6RstG+EXzHV/MntpxG5u+8yVM+dVHfhPPpH94U9Ody7D+S8zCoE5GnU1oK5xxS
fFYQFdYzcuqSBbtkR1LtSM5LuhN0tx+d63+kKw6QqCFTcNDQCGKzFL+WCUpXGyuf/PY/xxHCxACo
Q/6a3C7T4PBzYwVXHKJhFH+GQkUB8MdPcTCsEk3Bd6JLkoZ5msHi742VKat4igpTkRH+GJn+lXGE
UOSrceTq0BVGrI/7KkFW17lulT2eZZ9oLkvdeW5/HLN6ylcS33Ic6mXMdqWudliucFlUykvYD3sl
72aJ6S203Fp0AAQslZhAaOiV35/jyjoMCTZ5X3kkWeEkNsPC7Xr4O3chUUoV0yDDjW5qpXwoBsBd
pVfVW7Mvp7IH2ycWrCOrzpao/4T90RgkcjyUGtUrm4Ud3FZpgyBKDfVih8PXz4nkLujN+pbVYMWg
FEbsVkspa5NmWsK458hodmZuvpmTqCnvAuXYybgRFC1oCXpC1KhIJbuU1HwptH5Pleq+Hip1ZfUp
1Q+lYbEpseEpRReLIgY1TJJlxf44kQqlnhgu0p6hb4yAfGQJqnsvqE5B1WOWSRj7rMBXncGKdJRT
Hu6XWq6WLYGQC6tMm20s5iytRQBZUrQXLe9BgLfbihl7oRD02TRgU8SSM2xxGZQtbyWSgiCNXrWN
iEfNcCc0IZtJhrQdwQezqmwcvdKdQWmXeRxvtaIgAG6IKJnmF8+M3xOCJ60Kmtrw3LLwbF5LWWHG
9J9qRUOYw3ukTEJ7Isr/4IQ9iZdf5o4IbH777f9+5035H6QfkMhAVsV1whMZCKiQDGIOsbX+pf/9
Zw1T/4chTehAOiKVqHQKlX+/8/o/6Am0SYms/8hhkP+Vd16+euV/HLmErUATJ+3yj87l4yuvCtQF
M6MTeY26aq23+UYz8q2sUqJQx9IRq2o1DthPGg0AwOjPEfjylNUlwaFANWLR3AoA5I0m2wvusCXb
ZB2M9Tv8igQwIIIgZSDEe4A23qEBHQ38XckiF4fnD1P3T4BG0u8Kp19uwDXscOziqNXdEqGRIZ+p
LB3HkGzWRCnOwkBhqqXSo3nsL1g5RE4J8pfuWDHEMdDYGLwUdyGweaD1+qsKYXzGsBDMvj7Cz64z
90wE/jjVrI3p+x+2rPtOKIRSUMaNFJKpJhM5WlIUsYhL8euLlpV/IDxd7ZD/uK0fm5uu14fmBFel
RkhWykZnQ8OCATEzAaiOeX/79WlNdpFfOFI8+Mr0ulB+UHjIr4TlZUrhT4s5rQS+YNAiWGnZB+ux
4oX98eumpOmzrttC2wYzExCYyXj36zlpSlaVUZ6OG80r2TIsL6HZgVQq+yMW0HNZ5MkqEsMT947Z
XCx8/7r5z24gwyyMas6Wd/Oq9bwPvbxPiAkYTPfg6wZTJs/4Ngp4ftuo65Gng5b7ukn5RyHj+pRB
jZl4f0zcB/KVW6fVhr4vg2bc5BH2QDVx7RIcjIJyt+uso9EQ7xXF3SzLVDhWMtROmPGuH923ibhK
UyVYSRkhoeQlbcwYEZcuwJEy6orh3OJ+eRFzwEILWAC0r0qPEbM3KWRHXl5ilgHyIse6b2spXNu4
tuaqOMQOqgUEV6YHDli2to1lQZZw2UyWoCWHQfoi5hJSc58kBS1Lv1XAddE6l4ewVJ4SACTdWPRY
fHAomrkjBwiCTMbg2ahphW2o4PxFDVWup7D75RZ4hZBjKQluBN/EU+mmxUpX05tAlVOUdMIhIWpj
HJRnAW6H2Cp3sQCKVx0XvqDtuiq98ZOSAOFcRb1G+GMIm79tg3XflKd2MNYZ/KUwiLB0muIlmYik
gvvW5Xm3SwvlqUV8PKub6h0b+ilC3J+YIJlzE3x0EPrzviLPNPYBSityPzlvWHZ0fYetIpBPqooh
08Drb+iuo9PXuHKIwtEKyGFXKhm8dwh2EHcUhlUYXokA3jTUF/WQHFHrY/LJUyR9hv8qCt16NJ5H
TFF+V+aXMmYHvaEfX6qQxbDwqUBapPcyIa/VkoIQfVL63ZJRJQzeYVCs71Tw78NatVsrtl0zfVOV
AKsA6TGgSTD2GuMNjKFFVbjwXsB251kNlhrxnzQetRavQIrMS/VDuKtg1Aovm1vUBYaqW7eyuCoy
8Vs2ZsaMachZUl003d2qqLNt0qZrprKLuif3lQQ2NggNQnFMzVUcRM0XoRJNp0XAkobiTeOR8B4H
7z0kaQnHvOdlz4krsq3YNQQ+hFT7Pa8hSzNYNVJzl0q1P3fdaClAdZGD9luZVIjBAkUjb4B70MqS
XRRUzCoqzlpALHphYbQI6psR/Eujs42cRzAws55Eg7w89p5xX7bshvTKa2RoJ1MZv5lRczOElj8X
smCRmFU21+XusfeleGtibkkt954hEPFltiw8Aeo1+Zk2QjuqWHHDFr1Iplqhs9WNQ2swmmOvsHcs
VGwNar6J3KVDRieYk6NT33kxOwsDRAE10TSkL9a+HXXWiZJG2hAYnrTf5gK6Hm14RdlExL1bfw9N
SHtqsrEEtPCkBxm9snLH/Hs5WOtuhKmkeunWner/onZbBeqCTB4iJaTujgSgy+gKS1PNt/ikdn6e
Pbm6der9dish7wEbZxwSL3PUKBAxMUBQaDQM12l493Xf9ll3igpLV8H3sxCRrkq4sAOVJi6jaeDI
XmOvM041IIclCVSsL1qxstO0ev26yc/mCKZsMVLJTKos+UqtJZhRHQiaMWyEpglmvZuNjIzFQQ7Z
ru01ti10nI5iW/wJRzONDL924sjQWMBZwKCRGulXqyohUrKIaIlhUxfG905nu1cNDm3sFQt+eq9a
UbTyVOFYR+bZKKNm6U4D2Nen/vvVVmWShCbWwF/5Cr8OnaNVIicTk2HTGMV7GdbmoqzLYcYU4eR1
FpipWnC+bvGT0ZquCk0cadYU/ZVro2mopGonZl2/CTxeLre/KcbykbS+R02C7NiikdIk93vYSmg8
M/Uv8eRr/7+8N6we8eBl6f/Ai4brI62r//0/mR5fX3Kg34S2YpnFWmdN3/8w/UlrPWp6cH8bzx++
FanBuCnzPvZqfUIWQ7lsaA5SQ3dMTJXA+v7vbeRP2v6x23p1vwmJYf+ZKbyG7+9qTpRmWc1Wsdtu
qlih6ilBQnGJ6U5yWIOGJ9A9VUN/kRoqVkI+iOhvrYMQB29fHwa7zJ9cBOLJweiQjAaL52rygKG4
VBjV2w3BOaAuvXslTp+Jf7z1RcM2RO/N8MpT4Bf3VqqtC7S2qNdOaeiHjKXBCkgTx2ei5I6i7xks
slIabC3ODmpsnZuBc0rMDamlu8j3n/z+kqckhfnGfQzPd5h4y2PtKCnMP2na0k2Xee0eXbRR5jjO
c7x1EhI1xettt6TCL5RANyn91ySOkrkdGvqClIolNp5NkkiLXG0YPkcN1gv7XjrZz0qlLBrBP/lB
TWBWfVdiFhx91PPZYC3jOofGkASPAyziypDDdaSThBqUBLsEInsOon7M8vjSjHCXxdRuFUAZXaPo
5HILD72aPeY0MsNvz6g6GjeGEcE3o8riVqylq6M8oHXyStw8Vf1UE0PRTzrvKnCURD9EQfaa0OVq
nQRHWSTXadJ/tQNmspGYazesFoMi0l7qtRe90Re9nD9Uo3TMI/nQ1/1SlJl+SaR1Klp1CxgOXiVq
HLvohI2Z4UsUULmhS8PBn/rJi+eRDu/qlOW6QU9tSSu9lUDWG2FCfoLtyt+KYiHZauXFTjdKLfmg
2qPUhiVjm/KueMLOjXN3JlLD1ELxaAmAxxWruwkU1wfF7SqF+JjoZq7Mdd8nbCMtYeSpphDHC0Vw
3Wl30u/aZzWRXc6pG4kOMcMCWLiZZCQ1FbrdBamYkSibstzqBjelftmr6K97wwiZk0ZSglLVjVwl
WqWSIRpsYmeh9eJGaXTTgN0+V1XhHboIlOw2xg+xKPuGfDvLYAul7Ji2eRwq4750YJNmOV322uFz
AkwHXNpFiRuqA/+jsDldpECdGxUQeY3xkLEWK4FkYmps4uiUqekuFgRoCvXoFBFxKoUp3BsFXL3x
Diiuk7cJu8+jhZ6ltxwT+WxdxbvGzQ+m4GG9CI95mH6XVTOys9J46hBQKjKKeKlTeYnIgSvUo5tX
T9JYAXn2gttREytoLvAaE/exjqNjnJtzFSkuc2iYn1IFQjI4mFk/Twbc8CGhxmZ6boKp23wftEhf
RQ0QxpGYo8G4FcLqTq2FF78g+LiJpimGsU8REeqSgrMz7Qe7U8bnSmSn34/jh8hvVm2rbfC6rOG2
nl3Q54WfQQxUjblHytiTYRYvyuhvgEHdFKJGWGG1jmRlH8v5PJdab5ni/oPfKtiyCPEJ/TBRKMwk
w+Fcl/5RSigVBLW3aiasXodjY0i7cwyeoiqts54U4GCHpaFE26GH0JZPoEn4nqP3Ghrigud34bGw
5EgwBMHe8DQiiWMwGqGJrbHv97LRkt41Bm+dYl6iKDkVyngTmDImHynfxZK86y1vLQlEzAn1JeoR
ryQG1hZOOU4ozscEyom854qSYmMaj1lWrqwJOB4ES8x2RGZ1j1nvUpIeDEyRsXbpOtZatU6ySXLv
TeaRclwGnrerLCyQqpQEji9Oe6YaAXWDckkH0LutejY0JoVij2iCnlojysu/S2KdlWu+b4p8Gef+
RWvRq4xW9d7F1sYX5LuyD16qlgsYYvfvI2mRJQiJ8vgwEs6GuLRbhhFBP7pEwT4DGTDmyrIvxE3G
vR5afBUwjJHHH3gkl4NVzjJDuNczLZ5xDZYMPVsxpAZWdrdkGS4rq2FVQK9TlEh28FTrgF6sMtob
HgBhndQUClySmlFQQ6Lkl8cYgU2gd46F20XEOGL2ynZsoA73Xbk12Lfs4TvGBqsJrTSPulB9y4Op
OIQUOq3RhmrSsUhITVRYvHc9iFSlXvaJCPNATldCw90v0Bu5ExKW7pa0Njcav2m9v0jHiYuk1QTB
1QvNMLadSpxdZCyr0EfiELrn2EsHPOW5Nge2hk3HGDWI74BlGvOFg2CwCfKToKQoswONmbekLayw
n4dJyJ40dhuju/HE8eAG2irxXdtNGLa8bJUq+muFoxVyyhak6ollK0oBqNDp4M1NbTjnhMzwQSeX
2k6jG7cNZF+MR07XtPN44mEIOJkUS7DDFlC81JhM5+OFyCAbCpZtDKYNrPShI2VcK2P4nZSRLB1v
NQrvsNq0Kjx+EoJ0yb0UBsHBvm+wms2jRV95iz7PnkHW7ccyfcNDxtI82fqy/q3wi11hCXSM+OAI
BkpZ749+/c2gPte49VwM1Hc5q0BkmIxokexkIOK6vti5BV5+vDZ6F84Ln1FyGFYuKdQdqU3EG9li
NzJBTw+dVK0iZTgSnYxnXyVaobNlBv4081eYrI/GZHct+mMjQCuu3bWWqDMPxACuHJU6QJYHTwVJ
RaWP5jFB+S8bKgsw7UUX3JvIRe2WxyA/JD891Glyo6BeItr9hvnL7VB4K7+BF4wGyMtf6jA79STA
Q9S+aLW5L+KKWqOAJynVkX7L+ib3onkWGCuFDnwtuPhkkX9TbwzlU5nxbIbRwG0gNQvKW/Qj4DHz
MJgNzVoEnzT1AHEgnmUdTxos2K/nap9OGRX2BRV2fImLMa6marqKUjpSUqaMrVrRpxU7kmLPg+g6
iuifx1FaW25/KSZ6cNvxZtGvfX0EUwO/zlk1WqW4xBVGrXB9AJ5axq5CcQW2iqRTrSB4E68Z+ys8
TEn1hxWR/PuKiNYgsIlscePq0a5myD0I5SZs6mYTyeJSTXGTMGU45LhaCnnixfPaheamz4ynkNSG
LPBefSXZNVFpD2rx3YhEjDLxtuvcZZ9i928691GtBtcWWc9/fV1+XzNypBPYg2GbODztapkq9WXS
hL3ebGLWbm2tUmm3pJOU1dW8Mq37PqC6b1TGsPi62U9WTxo5ABQMsBZJJqaqXxcwucqlF3RsQBHJ
2zz7qFYTLB8oh4xoHTbl4kdepCLswzZ//7rtzx6Fj01frZ0CD9otgWXNRi3hN1Q9VvyamWVpKNPU
8w/LxN/XKL+cp3n1JFiE2bqCNhCAl5AezjDC6I7COTL+cEGn+3T9fBNcCe8JxY2mX1c2fZ0TKrS+
2XSko8w0zSMEpZb/sMr+7MpNRSSKu6pMwvvVFjF4ayliGG02mS+jx0hzp3a1Jxlpn5g1y6/v0mcP
Jv0F0EQ2o2Vl0uh/XOFqvjd0ST+1lR1M+UGMTkP3IILaJ0Mss5Tbr1v7ff+AWvjP1oyr2zQGbuip
8fTCkho9mndu4/J4PKrxWUDn8nVbn1/Fv8/MuLqKgZyKvUlY9GZyZFuO3jsBrKgRgdLX7Xz6SHw4
J/nXK6iT4xhoCu0w+X82tOG7jOD16yY+e7o/XrarnZ9RS82YaTxN4Evu+lUvYwBE4fN1K3+6YNOJ
ftjsyNsuTS2haDYsJWBHOCOqYpfFn8v/f93Snx6D6Xw/tFSItTIGDZesEICPi0f8bUseTzxQ86h1
/63GDInqkgVEWJkO5kNjJCyMXUHW88awyGNaqujYMiIFfOY3IeX5r8/sx37jbx2E/LO1qw7XCoPS
Mtus2WjjUCACkM+BhzFuFF9ZqJ/iXGBKhkopjRNi+Vrmym5Qbs2kP1gGVvUw+vcu9c/juXq/BaMe
vTLI6RiJKsoQhpqOF5wsaZ8Exh+6ks9fhL+bUq9ebuZ3UhwSZMXmYAhaJWfCUxy+vryfvwg/m7h6
pwud/YfKo4lOFrh8xsXw/UuawAn4N9qBDsOuMqaoH2yPj8/MoAmqqhDUuKlbde/163D090zuv27k
0+v1oZGr900vBTFRRxrpBPeQAncIxLevW/j0cgG7Bt7MlrFoXT36SSV6bCeINSvvlyY/uQH5bxOo
5Kttyj+1cfXAl2Mfe0pLG7m0E/tV5D0nxR8u1J+auHqGYw8GthDRRNTeud3ZSt9l/w/j+idNKFNN
nekZyl/wvb92EkOiu7FrCjUAv+B7VLQrccAHSxj3/ddX65M+dmIDQ3bUZEb4CQ388cGKcymS49Cs
2Y4k2jDYD/kdWfWOyVbc1w19ekIfGrp6uGJLjSR2cNgLsUBRaepCtJqTTtDR/18zV9etySpZHjVg
Yyp+iBIYl4yY3Buy1dfNfPKqcNnQ0GH/07DxX733Ri6MWpyqNQEw6n1hEjBFKofzdRufX7Gfbci/
3ho1LrygcDWiVkuMXmEAxHbojecGaPLXDf3pZK6egVByh6JvyUNh6cp2sbmL/w3ZhkbHRTy2ipGS
6snVS1lIYSsGqTI9ZuH3qOzRk3alA7Xt7etTmT7narT7pZ2rN7Oh3p6PI/G0foVtQttZ+tmPnsnH
mA0AMz3j5evmPr1FP0/rN5XIIIk9Rl/6s94CmhEo332FxCayH85fN/Tpa2pIGkxXYrwljKa/vKZK
2pmpWw31xmq3wYBlX/luoISoxX/j9aGyguoebqMlTjbYj93BKPmjys5gvckMgmXY+BC1y+D+yxoe
JvcfGplO9sMEKFc6P2haTkYsLXC/IcvbYJm1f3iqP7s3+BoYaSbfLmqeX1sZoqLLLQrgMNBIC9NT
47vWKYcGJvjXt0b67N4gfiL7hqB2JlBXfUE3DGKR9t3UF7BfWQug9lozP5t+tmlNwykzc8M26h1B
CZAJxvzQd+aD3OAmLKuC/TIPjiDc1t5HTPb1kX16YAh+6aHIGYSb8esV6IcOj0TI9nNPgDvMH4E6
DuX8GpOlZwX21419drl1dlpYJFL8tvSrJ6cRsjiUO1ABQx3MLbbOxBHnXdP9YYtlEgX/9oZ/bGf6
/oeHJ0oyBt+adiKy37pmfGVtjedAbZ/Ylb6zcuFOnuB7Y5F/K9z+hf2YfWQpe6UEdK3V7BriMewN
ks1CMnVU9zW0vvdK4VRSvAtIC0oTeVU14DUrYA1V9BTGDTQfoZqbw8vQIj33ITdZbI60hAV7dZms
OfFbXx/sPDc3ka6cmfnsXJgNoQIOuAdTMZZUfmrhMo7gM60SGDGIxlndtUu1HPx17nXHNAHR05or
w0QN3w/PZlM/xXrzJJMsP9NCz1HG7DHp8KsFeroOYfGa8rCxFG9dqcWZqqP3h4danubG1x3px8t8
1ZGWZaz0A+qojWuyJywkKz/JdgiZNhOuEP3KtnUbThV5GPnegwuQF0WFpwT3iarPkxE1iC5F7Opp
eENa0wnR+GKGWHz9zH2ybCOu8u9n7nr13mhFi/KcZyGBNdjlxFAYsTP0uFFH3U5hE/5o7j9S6k+E
DQpcYIBkYbJg+DoAZ2edfpH9Iun47bf/KfW3CBilN53ycYCA/0oumpYnCPZxGcAD13gz/6n6hSBI
94O4UZb/O+Tmb9Wv8g9EpzLuAWxoEIf+tQAKaTqvj8/t9ZFP7IiP3YNf61XcKdq41o2CwgVikHie
yy1hmtZrlGZvlY8tKwZW23RnmSpDFwR23pGd2zoi7J4YwIAV3rVhSyFGOKI5eiyoMus9adiW8J0F
2q7VpHXjEWwhIiCYS/lw0uXyIVORKyljiE1LPGiCHNpSJxPIm+vjeciQMkYQdrSygjbmd8VeiMIF
GYg9/jEi2kwjhwOcFBBsBW/EeT9IO9mXk1WOfZr1uYC3XBnIFH3Xi8a71dsyX6Wy+GplJqSD+Jby
vQjcXFx2HdTV9RCtFRV0aZ1hVugcNVu2MdXVc560M8ITxTq3R+kC3sWO+37p1TAgWiDj7ZLCtV3n
BEIqLhKpZasezSp6qJpnr4A4CmYWXxLQYhn/TpLjfpZtzxARHFXr0BMXJZF4o3jJVHMmK1sZ4sI4
kjfXafi1PbW9HaVxcCq/YqtIC7xVUnrRvgWb8ihSaj00HkGe+NMA/82GrtvpCQWsQNXj204sCdFW
UquGEJ72jpb41mz08+hAr8qkOI5TEjr9XCKgrU4gtyOmEyQTfoMnrKo8k0BneJ75kLFmO6Mkwyeo
KNVTXJstfLXgWXNJ1kMJ4Q4jdt+2WeViPE+ALMLHAnYUy7BZM99aZIP7rY0ikj7bsXuPjOi72ovZ
X3sW/6l9jC4qBplWpLbx/jKG/L1Q/y1kC6/Wb33M9W//7GPQ9vyYREzu0qtOhsYm3wEbZxMFjXHp
n50M3lMEUUw9KPT8BWP50MkYugKQ3IC5xvf/xU5G/DGZ+TA6Tr3Mh2NXr0V+gW9UMVr4cV0vqnkv
Iekky1J600gmX7b5OStfitACE314FAAHwCxsH7SbKdScDsEDtjT3WwoP2ossbuT6DvUoodhAPGCS
y63TkNeEP9ug2uqAUIBwaKApWeZO6TQ21m2F8NgZhtOID8NCXU/f3yrKXOBdO4+EyluLfJHMJ/TJ
X39QAG7GB7JlzNAZt+NK2UZzbSvftd/LU+p0S4jAsxdjIUAtgf9gK87tLdNEqCfuN+gNAcznLeS0
Vb3VT/U2Wl7al6478744yR5mh75JKHXZrkOmcb3S1/XKgJmKtJWERmiWxZJOcjfRS0aneZYcYXZ7
680ul1dt/goB2CbiBsDmKa1sYU4ls155e3y4W+HQv2T79MiEY6NwUNqiLc/Fc3iaMCXInYj5Eeb6
WrnojuqIR3eVv3trd4Efio/AlL4EDOeEi2BeLG+nAw028QI2lz1up4NOlusJFBMvpBW2JEd3Ygz6
k8sf8MQzINQ1pfYOFM6m4NNd50J9+hu1PCy1lZ3MkY+B0KAPWjBP7LbiJlw3824+zAvgJOO6OL90
mFcBw84iG0DG2l2xhl+qTsAlmw6LI7FTEh7qYzAfVxHKr5z7ArWT+6Y40GoWlKZg6vSLBLwNRuQz
C74Z6jPM/4Ejzm7eQ+A6DAmzR7yrM9g1yGo5LnbIOcYEn39kg8jAa8sfh46rtJEktBATlpSJV+Fi
XBEpzEWlVExzKY9JwX3wnekXybC3o1383rwC9rNlxPTQVbaCrc1VJ12pax5r/iBosLmz+Gql1bjy
5sK83bardmXkc9a/pCjblo03a/8Qz4BWzB/co7IxltlOeLIGW9pIKFVm1c4/JOsU5QZJN+sWvik8
Gp4j5DGbTrez5fQxr0zNF7pzgj63NdeqwyEdvWW/BYF7aDmViUn7MkB6gfO9cISYGOxldCh3UrkG
ijKfnpVobuFQXUXzBJrO9FYEBD+562gpwTBaTeeCmmeGqY2b0tbbwia5+CY8ZnsYgIsFPvIFKWtO
eFvv9I20cDcMbBBjHG9lbpSFvklvUyKD9I27zA4oizkQd09QBV7idoE+a6EuQQI9m8sJnBNcfHXX
PQOhueFJ2T09PYGt8Vb7J92WZk8vlb32OYjF4gnVNBgeXvAjtu59tMHgvZqujUBU1EWYQ5qzg+Vp
ucN7NKtny8i+jIRFvXhbeR5soRthzLPfLovjYv3G6M+ra829vbdPHyCy4i9uHGPZ7ca5wU1J1ghs
NtOrw078fCRBihiONWyg4lIcxh2nuUzXDucRzdy5abMgSffipZqjDNzUfJ0ZyK6YsbSFWZSCBQoO
9W50ynW5htPIU1ktx1V4dHnhrMNa4YFN1iQSZuHSVGblFn2ZfckfcmWVSfQyLyB4VumpPNWnbinu
m2XKW5vZvMKuE90JF6E+mNBc3vRvDaFcd8US4eIiWSUr3UbqWEBaWplr3Qlgp0wvs7LRltJSxHKP
hGZmiHNzR3aX7d8EuIXf6EAcd4WSip9RHXXt7pQLOWAWIJ+H/qF+KfkTvJGrrF20w6JcEcW1mX5S
5xFteRoNXonKIap9JtnVulhXu2Rdzwsn3roL7eLdSQgpIa48cerZXf9A5zsL5gRErVOHx3HT4M2f
XO7exie0q12Zp3arg5Yh9nA+kUQG2B5cbBvx5xLp6Bzqri3P9AUd61LbJGtpoxCMvushewS8bhav
8PQ2SE6wKtfH/IhBgBeocSYuST6zltamWJuzh5Nge/NgvualbReJbRzSFYaJ+3rOi0p/jHlyPr1Y
qCqXinOUzjwvmw4USrOAD7uodsXOOMf3whMG7vTdx4zuCLpd3KAUdR/cFxk/OEVbG6ju7KbdE/KS
IO2/Q7xVHImcsUubv7pY0asbgIuJEwEEeCIKPfYe2n27HJmyP8GPdF+Ypm/5L0pAPre60bdDCHaE
H28EyIozPljV+ZGKRtTIzs/6Kj/XT3wZtdcbXylJlbTdB+ktW0hvFVwUDbPGXl+ZPz51Qp+IkOxn
+paPnrLGOP787L32/Zojb/f5OffXtMPRlk8clRY55gPplbMcSBUQIrwbwFIEW13pW7PYgL0XTT6z
OPIL/Cz+4dJ74C/uQzjniLlO6YYrwOnFW/5Ry4+qYHfNVrN2HNj45r4UR5xDfNFzbm6ku/EOnIpN
wPcZnmV61h9IC2g3zSKHdJrOcb0RBj5l6UQP3aZ9bRftawLj6SluOHFIknfQV1bxnI9Wt1p8wIg/
dKeCi65uw3l1UxzBu/wnL44xEEnokYg+pOoxyXT+3xPXnfnb4vi33/45ccW9yiY3qnSKKqgyfvrg
rX+goMDwZkoqyJUfc9qfE9dJnjRZKGUKMNSVf3pilX+AAdZI0iG4UdUMUCv/579+MQtUV//+aB74
y5vw67wVwY8xaebJyZaJzvl1dSxiAtPMktWx1t4YZo/p3Y4Hyc4fRfGcytUUagXlKvaIJbwZNtW8
ZgZSv+av6lPGisg27wzQczdMOaMS6isuMoTgizoUZure3913m2aj7+uFwjvtFPPu3J2VG/Up8dfG
Qw2GeoupbbZ4Wbx04xw33Lh7WRzXC8Bu+obp1r0iwyKbCY/xaSTHpqVDXwmPyqK8RZhMSo2OrhF6
hq0RuyMe4wrB954fiaDEXmRbWYTfWY6u8LfGpx6B+H2/Ex7d9wCMSbzq+fIgo5+fAPdUu4N+kz7Q
Re91YR21q4FF/7wW0D+H5zpd1cVNO0tf0M9tW5LzWoJ/bPfW6zcGbjzSaUNHGxyGG8T96QNzTVJQ
pOcYiH2/zMcXgXxDlP0MtCEQUD5Ygjcr2gryfIgvTLKTGZJHiTffoa8VGce1C3RZ0m9v/y9357Xc
uLWt6xc6cBEZvCVAAMxJFCneoFpqCTlnPv350F4uu9t77V2+dTVNUwzImHOEP8yXONXv5sS10lu1
UY76nu/Pl94L4MHv6h5p76NmFRtj2/gAIRalFW8RXU1RTHUUcQvCt7UBCU/6I5vy2L4ELjoek7D7
sdgDA39ptzjBnyVbuyOMtn5+GR/+MdoLp+LVOygf/otcLaSP5qv6Enb93bgkr/1He9d3KiEQYmSC
LSBIUDMeiih8bBEhYF31XQcAgqJcYhrARS81euHjMqRuGqGQJ57yBHGwhbDzLqqTbp/r5xp2TtZb
mo9w1hPvdjS1GP2DBIiU3eqrxDuqM4dlG0iNWGDu8QWKK2sYl+O9JmjRFsMXvt8mnutQnWbsrtkT
CuqWmDmh8qoapii/FDN3SBbFN+quqYSmqgmJDSwvkWe+hWKRwv6mFwTb00lQ1zO1lkAf7wPjQ/6C
WqY9bXEO03OLTgsY5KE7o2aFPLoo7SmzdyY0Nc1TKe0empm0GDo3uAb4b7Mi/3v8LtEzwVkmx43o
X119RLaVLJ2hhpHm/xIaUSlO/6Lg+uuv/xxgye3n+g8vsp/cb+e/aQygSLUzyE5D7091AQCZ1CR1
WjT/sSf8Q79V/o0lUZakIwl8jqLDPxle0Wn/W/Hxp91WGMj/WnyM5v2Q4SP1XM0cwQ1W8Rc0neGI
uIB+L1Y++Nf5aiTTIvSPt5K3rwzXr1718Yaq5xP11rYmmG6TNQWrAtZKYgO3z79BLxI8oNbahxA/
2hjl7HE5ScB2792GYWA1bCCk5A7wcQLJS3kdyKBAQ9dmNLfTksgThfahBniKbPjSeIFJXCmrXjh7
KzI17+i3lrcqcJtlPNMXK9pjWNoWWEKvJkUl4dxfp/hUI5t5JzBOrymmsguJrPhIGm12NzI/Nzik
jtYvfM1Uvus5gXr8me6EPX5mNCh5V9TWibCpUOg8sgxIa3K24r6+Yj4WJSdNWAh7VneDtUJwj4w5
72TjFnVoKbdDzYyvBMgOixrz7e/f6lZspFyyUpMfaYoVtftZtBmVvQIjZ8fKAu2hi+TgcW7qhs36
fMkOooOwT1THH/D2woAYTUVlxVoy1WHJokphgC5NC9Ge1RjIhf6ofdBCYlc97BMNO57W2Cs3bzUd
EkZCMynW6c6zOHocObZFlV28t6aDyY6is0TU9l4oK/7vHWODDSJx6BfTnyDFfVdOdj0qV97bHMcp
UhK2SUEQbzcdagTIT/x09D9T/vm9O1Nu0+lZkb5oJotgdRQpyTE30+m5kXuzn4iwdLdQIkFhbFQh
niLAC+hLN2akxsUiypYa8wTBq46TBZFinZgQCLKnqTt+tYurUyAgs/XScKH5R6n0Ic9xKdFrfpoF
+q0DlvJBgSZY7SqyyQjbuwYJEn7DUD2QE7MCgPDW/IjJyLxDlI3YVcE4Ga3h1lJKR8d7jSw62vDc
dXToLBxI6tqcPc8hDrXeXs1tvV8kV95Th3WyQ8KWIi4utxavSeF68P0WlgFOiGbudKVbiNzgQDzT
1i25G11kLTJ1YSHjGM0xVB1IviDmNQ9f3k3Tv7TBm1HeeEd/UfWtKm5848R7YuQk3CQi6jP1Jvrs
rmyrMukRJ/d5BDfc1d/G9hi2ezlCOn+BJSW9OJbCjj8Ft33vXRGxEK7c93bD28mOo7rB7AavYP1N
f2vf2xufemfvrL9Fn/NVsms3FtI4DlOemZj6qnWDnbGXj9pZfIPd/sKM9oYgavtJTLEfETszsz0w
OWdfb7NvubprqwvHtUveaSy20rV1a9H8aheUBysLNuwXxmbowkomwrnjMts+P0b8jDuEhTKzR+by
EHt7HHX1o4HA10pfCS/BDmUT8VineLUtOqBGIhPaUqRowyxtV75ljR3COwt9y4kiQ2ZFyLiLSw0b
rvcSHcq55XOHci14rjK3+MTnvNcHJUW8z9JDmAYvz7chWghb6axh3vtvTj8UGnMI4MyQpWGSBDDw
39OP3UQR/nl2/Nuv/5wdZcRKEIxR1D8mwT/lHGU8NxWdZGKGLs/PdXONBhw4M7gAGsZhJAV/zo/M
qqD0keoA46ir/2R6BN/6t+nxr1tOE/Hn6bGIfA0Lk/q56iO3H5mixAXCU9pOcoKV4M7OE5nM6U/5
ErUsYTOeAnQYu4/qDsln0mZEeotZ4KNGoXh2KgPTU+5ltfBfJ5VFKHpIKAatiUQdzpcVqTyFWKpH
T8T/8od+Gxmdm8UMwAWFQIQJ5E2U7bDQlDf5QyCrv9BjStdiuRw/6wFmko2kf35KLKQRJ/lIXKng
T3ITzqzxU/OZxvH9WKo3FKkosvAisdtdZheXmCpu+UBhclocDlsPfFD8elmKlnIpEDSgqm+H2/pe
3ok4YSuFaPgQJAjb9iP5Eh1e+FQjjSkE7pCTlCl3dutBsbvsuxLb89ElZD1pg10KtiOe1Ed55+ce
RLZHoFBH37SYlVBvjOxmN5ZLDB7zS3PNL8npmUP52invjObIHmk3VISa3fQR+nrKe2ojtQcV85Q9
lBt63z9+t2snJb3Y4vuoDWanfJLXW2ubYdce1JJySXnID9m/16hAmoB/1A/QTp1RT/iB/PnvN/JR
dH+6kf+nX/9xIyOapxmMDzL4wh/Vgr/WEagDyPPJ4gCTHtrff1QR1N9UmR46Whn/ac3/eRtjHIQ6
g8QAgLEPKj//qIpAfeTn+/hvGy79fB+HTSW3ZdCoqzYJ7lrSwKbRhCzYNbqX2mmPwBYMOY6XA7n4
PSAWmVMJhccKRZ5WrJds9Vw79Tm3LDFuGwvI/IApob4QokYzm98xC8W0kkqmdKC36ySzy5D0hxZT
25lqy/2+SNCDifHQg6D79DRz9Ld5m258XKpBfNuNJ/qfWSnmtzrwvseU4p5l5fZJufYq9IxSIcS4
I4pw6MJwtha538qw3utMYEHafRfriXC8xC/ULknm9fcncqVVB5tRUy29LxG7E2As3spoF+WG2zJ4
9EawrJBNCYHJaC2C2nOc+oxHp6Ed3V1IaEDXv8sUCw2lXQYiPRYFYi6aLlFQrKJ5c4j77BrKfUJd
AtfNLmytEIn3FF/dotM2Yl9qCwUPcNHwIJDl91mbWmGC3ziuQU6DpcVCTRHBlXELGGb4gcrjJcly
7ImNiA6Zl2vohaF7nRWHAa5trRafOa6mei1qpoSETR8G6y6q7yHl0C5+Pgy1RiIpLIFVqUGTu6B/
8tcmG4N9zbxhlclzRCJGiWheQVy8StXkvkR6xW6q927M41MLBFM0jSeNGKNgDJWbGWUXow0zM0HN
aQV7MsiWY6X7WNoi5mDWBkI79SwVjqA3g3trrFN4/RByWvEIlSU2/XrIKJRoapkuMTQSDq0RX8QA
RdFE20iUHnDE08OhcNsuO+sZmt+tF/SWD9rKw9a4BKsN6w6e6iwPna48Sym2C3IEz35mP7ORDKnR
sY96PkM8+GbQQBG7gQIsNqAFnrN5f5Sm0hgZAFJHsh2UyNdqpVWqz3WogDSA/G8pY6qaTeM7gii9
G3X5aQQhbnjdiJJR9K6ltRVQ+5DlLnXUeK7iCatGhPRlDBdTB0uGpqEUA9fAKKrdgbBSAiuq0Irq
1bkjJQjay1n7r67Zkm+jkgDseobei8Gg9N/H2r36+tNYS8P+b7/+z1hriL9NtVoqAD/wBD8ESv9w
NxXxi1Ek1vef4iuB2h+jLaYwCGejxDI5ykxVhT9HW0xhkEKdIJB/oBd+qdH+bzVbIqSfR9vfNx0A
6yS0g7TJ7BdEkzEoVeuNZKpp6a+5S2lVvhICXKBnhyshOxoYo3QqFxA8UUk7zoBv6w9FuYhivKjy
1UCjRVkxDOAKarb9SvSsEhNuyS6GV5F3tGM6LpEVkQ/jutp6j2exi9RoYWkyOJ0aHQnZnPqgTb8J
vfmu9o6Chwq0+LSAw9i+N1+2GE1JyHf0Cp7TJ6WgEmjsU/EUqGQgsn8SYYHXeCL6PjlVmt46pKMr
R9zExbl2JIk0M9qWGP2KJ2p+T3XjNaorKR90oypbKXbUgWG7V88tqFIwAp6lKm4IU1uAbqYVDPz4
sULpnsoqqlm0KerSnbIYW/JDjxI2oggI3kvfNUKruVmFyToMLoa6T5Tr2Dy3iMF9Q74gaC5iHrpz
QktpJu7bgGQOFQBNeOBu2XQgRfN9MR5EI3F7XK3bJ4NaFtiB1mIeAd6paEIGhac1vJ8NhSKCP0NQ
GcW5od2O8TaNs500O/qNtASBOtfus+Gin3KUU575vsfLup7y9+dKqdda+BjWc2yhPNwY8Sd9Iq3M
Ls+teEbzkv40AnbjAiqmWY3mvLQ7ypiCT6/4GwozQfe9pLbwylTUzWjFzhcyXrcGxWvfygJGRLAj
gmxGDFYqGk3Jm1Yh8UWNtwBpNTsyOoENXhbdB1RFR07d/iN41WkpfaM2G1vEhMkJleVo3fXLWHMk
TMWWxIzKDZeJysdxAEd5ZPeCRTypMbzrxXbAMHpNGBqtdaz9UClZBEvRX2FHFtvdJ5ZcQ2GL1IdV
kcKEdlOLbelv04OO2Npzy7eSh98fo7XcWslJoZ91eiqLULlmDylfqZIdRkjlmBpG7775pN3b7Ss0
p/FYqJyCFlxBO2EbF25X2NFauj39FajQaI1yN9uNbf1S2gTL2GJvCJNlBKJRIr/15bRvRm2yZHaK
P4fYwdRT0de8pgBSYfgQO2wAtnwLhAtSf1vtCifUDqyQaNnW3ObKKjP1IrNrrFJSviGRPVVREnam
iS3EqKvxBYe4Qrs1uyL8RPvFE3EJIxcKtjRjTvFXtJ05qM5DyNCJUfCxmO9mKsYaqyY7GDsvgdeP
FkeFHt7Bf6bQHZCnqYAWUSoiruKSRGsG7NAySYZvGrK9nDVwGeNaeZdu7FfykDYIze94U9rUxmI6
H7xdkPpw/Vzj6cByYGaulFFVmtTdTaTE2ZlA3jTX5po4SIAreNFZY+EaN5EhgaPnosK7DJLXoDsY
+GXQeq4cIUal4cTh4wLwBSt5cHY5eulFcjma3ac/szj2nMSB7kxpcBEfYhttlraw9OE0fVSb8aEY
OF+t9xJaXndEK1x76QBGoOlwioyvavaaqqGbZNc6A9806R/nqikjtjGa4SitabERASAziX4iVSm8
QrL6oGEw0Z9+TDL/WvAerABmNwjQZAyQA/77fLr7u7UpE9XPv/4jd8E4AnUwVLvE36XAmaj/UoRA
BmJGE5RiBBWFn4r0JDUTkJBA8XfjiL8WIdAIlSaQ8BxKClPtP5lPJXbsV4TwXzYdft3P2Uv5bOZP
3wufmDGEX8U9MByD1rnKP8mB1ncyRvcuOelX+Go8iv7Sae/5eFBOCHglZkkIqYxml0VWVlnepBtm
5q+QWMhrXjHTHur7MNoggdvYldYYHN7D2vaQ8V55zRl/psDDh2l+gPMYJ2thftXv0ld0DDEh+xI+
BmHXVbtZsHvyYtsYLjqdOFQcJKrOraXepNwMUcyP3ihkjB49t4I1gefyJPspmLWDpwOFDfIRNG0i
yUwBmKQycCav2DbKFWuF8ZMn6hp8eyC2rxwWpLGEEowOa8AdQ39X31kR+QfO33Z2iLuDWDl9dWVF
MIaBHeOjQeFDoshsLFSJikFvt8lH3R2e8QGYVe1g6qCAsB0WbPbw3Paf7S4BTWJTSKFogqUC0zbe
lmuWWGkOf5XJazis9PcVndoY+yksG2R3fqsuSe3UDx1zH6R1zOrS7hAzAeBGr9eln3fhy+yremOf
ZEZeW55MKPIHGygTVi/8pyMWFgYgY7/E+6Lojz9QVEgXMDuxZv2dX4uYXVrJzNLf68HYavTwzqib
V2Vl+c06LU9PuV6HK2rgyWLW6miOI6TkHcv5eEQu946Clu4tl2jCI/mCetHLfFe4fWPlF6ZFZsp2
NQFM6ML09vCpvesGs82aaZShU2QKtSW3LNz8gk9B9uiujMLRsmBQzQ+Smz2SU7RuN/gaXJPT8In2
DhAOACZ4KVyYb+ec6xhJeRNXg+7zx7w8TZPdlZmm2TFNBsOqeCBWGywxP/BXagtOh4V0n+juTIvm
d5g2TN8ezLCZ6jtsRmrzFe0dU2s2kbdYfoWU4ImX2i2/ZKfuE6EdMTfZPz5L7ZkbLVkGk+h1lJbK
jWtFMOEOP3QmW9Jm3HFtphl/mk3xdRqpCJg4SLA1zMgbQgUOTbTmaez2g/BKTWra9GWz097HAtPb
R6UfWZenP5gmskeKKe2iuaaX9JCc0MZjIgKOhnots43uX4g0UkpUTGLsC98Uehe3CQ4V+0xkgmWE
uMRiw8kPwGk4F8VDVBbFAyckl5Xwm/yAPYQkLTmSbbnmBBLZPXi/4wqYjCow73NYKNpEQC7x4Mjk
35lx/8oJxEDehqISOn1wOyg4/69V7I0Bsf6vVez/4dd/TCD6bxScRUwhKEVjIaTSRf1jAtHRnNeZ
XgCwUB77qYqtgJThF38aFv2ZkOEzwVSk6fwW4rmh/KMJhPLeLxPIL5uu/1L+mpdpG+f0wVaoN7ZW
JUHINwRvNfdhmoRc6kV1r9OqMOWhamwMax9pMybHGWT31DC6TSrP3zs0vXBs8QDCSNir1dFoSwMm
gdue6kV792anVJZxuxYrrAxqK6HtV8uF06m7qVrSJueE3OaJd5tcEhE1lLOfFCv6fqWF65mCA+Hc
baL+UAgvUHVWJeCzckDhOnEkedx5al3Qf0S/MgXEY5ayjLxiF1+kEfXgfgykeySS4GTRWB8LY0wn
YUqYJL6/iyJE10s4PutCbT6MKLl01Ob1/NMYXqKZn5qR9ETaKif8HYzWfEqYzPTx6ATFvCU8tbo2
AL8SoQTVFEm4RPqXsvIclcawTSVHVZpPY4wQ+Oqxx/Xks+hNrJg+OhW1vyq1wTBRX3MjSRpfRi+p
XqQuA7wS6miCCcwtYwzl1xAZyfIW1Ny1aIHiqbRifbViZkKLuhc4adRqUA/PKOWXTMxUz4WIjldT
M2urpNA6CnxmIWRLDDoWxWiMFoRYpBKHnsQ7aXNS0bba5Wk6mmU+FPgfPplF+worZClWN5lXvfVz
9VQ986//18pRUUJSqVfCPK+vhY9jTiKJd8zJE9ydFIRTz0n4KuQtLZFC38RRb1wqKpVAY1Cva1pj
MP8ffOdSqSoViULVe+kkqvEtfLtkJqEzWoIwKsoAJ/I23Yrh7BpwAupicDBM247T6FoE3qWuFKTC
46Vf9vJGl/x9IDWfFOlwFA3BFKsppwJxrKeKtuI8vkkV7KcYa+uAWq4ho5BnvLWE+foqLkSU63bC
bCPWmJHq/rJOMELypbOIapuvczmXq7naMH3iux4AQmfwbXOrT44q8qlzbe1DVlBDEPSdbGcAlPCT
1cso4vi/xvJZV+KbJzyXIa0KtVKwCiUFwxedAkf/724YEqITOEO5Qw1iIt3991h9K/+9Yfjrr/8Y
aue/yTQD4foZlJYmA7g/h1oANTN4w3N9JgGroT72Z+0Lew9Vm6Pohkfzj2rcT0MtsmfU6ZAUo0iH
lcE/iNV/tDN+jdUhVZNIsHlAJOcT4OYvZF/hqQXSMMjiCm2rbkKZWfcgpMMd0pmP1sj96yUW4Eup
gK+7hnhjPLJ+QziLiyLgBxzWAD6IGHmeBuwJKTN7y3o5jmaKO1e9VvywwNe0tDz4bLNnY0f9PmgZ
mubEAunSgCYt+ud5DmRhYPX4DQz813d4tVLOyHqa/8fyCdmtShHmcArvlGM45hUYnuITvqeVGYeW
lm9nyPx0xPVQD1pg5nFiNt+z7QYF39QxNKvzl+wL3Y27eEi/FOaN+a5hE3bdfDdGLukIu5wuXu9o
BKorDeydmKCejkvDjbgX+dZKsGbX8tTvxIUEA4VG5w1FQJzgeMl9T/DcBYv32QDzQY6n1zRBWoT9
TfjphN+nEbDDQnV5XZsU1TgE5Sk/5etCQo9oQbuCh/RZnui0NJcZoRA8oxggAWoU/3nmBdx24Ta/
iZjJ+TB0WEhVrKAzUSUAkk2ODxUm2bMDIYk6G0rUmTg+MArgPaHb72Q3xZUPQUbcJOPFeE3ny36X
LbYaBAd8UK1qqe/EE4hDAwu0xgnrJU3SZ/JVpJ8eBmw4v0WuHK4M6fuQfef9rHrHM21OuxLQe/gI
gLxmRyzVjB9fnjff/FXA/MdHABsVpi76r6zqo7ZDkw5FooKa4L+AQN1oof5U32IfAeFitIGDt6qd
SfeQywWioBVRA404NxZ/aYTOWMJvEGLmoeg7+gdRMhmWGRSWkkP1UMr1wKAGop6u6iUvVkmwmmlO
WqyopHTDKpPtbvc0vnXZFIcuqg+ls3CELe7RFqS3/aTc+YUok+JEK8mJtuKh+gCjO0wIDXE1OwdO
5NSub4GhccZNsOZ8TjEvqHCMOKm1mutqIS5BZrxG5/AICtSMS2gzm2cuLwQltYUWkdR3SmGkJjrn
FX0T854uNhgvY3N9h7EC0wywfuw5wuwwLLGHcka+04uvCdB4OtWSjNetsdVNeVda+rjKvGUqogl6
7LNdYKgLsRI2oZZMh1RHc0ogWZxZ1QP8vRxbFFd58Zfh7/g7vPmvsGcIyL+GbIwc0iTKCLoauAVe
Kz+PI3k5G7WoFSHumsrO66CjO/HwUMMtNx+Gi3N0a0msxHWJo+LkxNiiQX0fnbkr2KUrbOVV7apW
6UamaonfpXzZ+MQyi7nr3+ALq7JlXOcwO64S5bs7aOeLhgEr1y2GfdkGIGz+qmIAWVm9YZL616/1
a7PFvEdbS+unjYrnnYGJeKARbDV/aXRSwQsPdTziG+knQBx4iuNLKJ7KZdFvho/ZelzP1s97GbuJ
962QqPa9Z8U0OPgZPLCGOrnuNg2K3HMTi22tWpSvibCor/FDdCcinNosgJ3xsPPHxP6CHIVjI0NI
4ab4iveMH1ntvHDXlqdOsPBmRNF32zpFsWKcCAI0KxHitrjdGQrGq+oWB4hWiTPDxGZTQH/RnMSz
DWq+T6QsdwdULUno4zdu63Q9jSG9PcfhEv4EBWXuenk5xzp+10mMEhtdsODBPeGe1XNMytdyuUY1
k+IDrGICQf04xhPvh+RsKjlQiMDTaU65cPxUXUYbb3xhDUF7oR34kvmP8kTntm8fbMr8xvoYb2TN
qePvNepQxIIahQI3sxmJ9M2PgoPwrpMp46NZ2mwbw2AZrHAcioFyk6CS0vdLHylqf6vWt6aw2s8x
+Qhle8R7XJ9CoOdaGD8ZMefLzL/K0rntLN3l3LAwnsdrvmYElj4nKlrrcOY4GO3TkYtpa3hk9kBh
m9IKKz7RfGal/JKNZTP50uibs0+oftphfuMGnc9tnhlh+Vq8wWvzHJ7DdUfF5DDMrNx5bmBvmhIC
UgLQwdRU3noYTCvlLXYU6JwRDorFYgbN76Ses4QCb+nMcYMvE4oU2Fc3w/I5y5kCnjRjaNU4Wfcq
hy/eSz44kf/WiN8qppqNFGKtdazc2VsiLkHHh06MLXKKCdudti30qdDR99JbB6WQmMOSv61Vc7h2
Oj4j3mqkx7N5cmEqayk1y7fShl2wyM7R/F52ZqGcJB+yvamXR2PcxG+MnvGZDAYYkOUtxhrrZRq7
663q1ME5NyhTmxCIFqMFOMg0XJGrpiBJYiC8uEz0GzoEtN4XV9+UlzmcHHOAHoXYqmUcns8VzTaL
iUR+eO6QrXt5ob149ow2LMCiXaoslxN7TjTTl29IWFkYLO8lKoNLqADYH8uMrHPh4qOx/4MV1lZg
1Y3FfvjmNye12DAPLiULNUNpy1Mw38x9/JVh7NiFA4Dd0lfQ4phgr963NLB74vHZPr7lm8jRLRcB
+951v9zClCyf/8hKEOIfvs3X7Ox4yzlWT9PnGNlNDpIqXKhf3cz1FoIjwujniKrmNccxmo2lc4Mp
KeLP4CqzXQj4J1rSseK5Ma/7kY3WQRVBbbUp45vVQlhLC+Q3tVWHU+me7vfERMvfxtBCP4Az6UiW
llJdmZyeafxzLEF7HmhR6VcMIeCOqOZspe6iys5GpvMehpuYHw2O0X5a/HQMpyVO5S2aKzEc18Zs
mLF88xsEAcMa+Qf4iqWP9yki+AiJpWyd7th+9jbDZuksfMPx3HCk9K21GVuc+Dse23awH235VIgv
Wg6q41IyWUVfymE6hcNyZvdbtd2GXP7bXPsKNuNKxureEXfs2arZVzh516vwmOyXvfUWvqiOdhAd
0qrxiEmW7y81PISv0qVb3+ItGrK7FjvwuaOvR0zbu0X9Im1r4wzq9KzZgYs1zQKfADgNi2BPgRHS
KyaF6njQxXW+pZSYRSvtIOyeWITnK53DtE32xkdRvsYrxVuT/JYAAih8MhWgUd4sBd3yj/5L/1He
lXBrDPvG2EfJhCZLRggN80dJCDxiAAn1cdvLSPdbemW36pneamkiIL0vV+VLehw7Z1TM+dds2x4V
Ru5PyaJoak040ydMEH3XrfsjhJPoFuY2Tg/Sd+llfp0/Iny6cT7WLXDrK5gQb3OsLGz/ZSvsaotu
mGwK8SJRbH++i76AvgnXePX2NJ/L6Kyvs/NEUOGqbNul+m22FRyssM7llnBxMZnXSytYOow/KjRt
anRQlPBvmozYYHDS4wTssau3ElTI6XKOfjjRBqTtuTl7V25UQTdI024R+d1KHxq4Qd3FIIEj0Spn
tLQ9osj5onltgdUCp4MRgmmvYTEh0Ew9NV835ULs0i/Go3ymZ+yOGU3eXR4eC48OwJI+1XQYcAFJ
F5+MpBCzVTOAQwnd85sxXw8FQrW2m6uHaDg1LRri02MyYlAPlXb8/QWvEZnl9fRns5mSk+euNC59
/irnL1k/BQCtccnrc52/kgPgNs2bA9bR/aXNX3md1udkS47QFTvppC46/co7xuw0a6/8ZFoOHCqC
CcIIHKfxpjZ0c1aBUBcx390SWmJSTXyhhbdcfGE9gXJ+iq++whSxpltRc+HJL71wC+WX8WsYNn57
1tWz3Jqpd6nm17x8DY4KxK1mW61ASjdb0c5W4Oz3yeo+3LHhnULPIHGCRRGukTNae9glw3/koiBG
mUI/QmaJFKoouZm4ZFJ1gST6wLxAaDjQLlQGbeHf24O0pbO86rfROTgznKpnkgxu8ZlFvX6ZrVNr
fO5mil1kBxI/cinjgTG3eMAqajZzxHIFuIw93Y2ztwDfbWRCxhUHZZzfCLhIwMJxOSn+WqRjLIXU
K/aOIMA4QnxI5FVX78aDfLFPHVG/JtGjUs45vXKqEjY+Bu3kwGjduw+MucXFzBVWJ5pCy3jBWWHd
jGiJWQn2RNKEMm2+tovT6esS241TPLJ1baxhmWrqCpYm1bBoImuBKQjXyoBFQkyo81JChfDXlK+S
/MUgYsLpmegqdH9/jkI3rR2zeTr1D5opBFxq9gLdWM3Jga6GLi/4qnjlQNJ74agFTJ0pY2y3C6nD
F05D7Ywa/pdya4hLfl+2+zy2/0ccbvwQXP2ZfqgoFBxAKFPHQDfkl8ppU3pNo0uJuOLYcqo4S6Tr
DRTXaI1kBrI809njBOX1tvI5XFGDEKXFqSHBpzLGJc7FrQfTMyE7wXpW3TPlzB0wMFxI7ZUrmc/C
fgrwa65kHD29Y2fzTe4lnvkVETYveObRCTYnnx/xPtdCb9ZLzNopI4blmcCLWDFJDvqmhIR40Evk
6tJFRgig+9JyTqDXRsiWUx7DzFyZb4k5vTyBYLgls6XA9U4UPb0xL9cj3SJ+26QvtLMwJV1U4se0
sBdRjNDxBwDBUiTSTYEle/0yYkJagyrujz6h4yYT1zeh+VZVi/qeV3ddgw9HGLWtJH05POcuWJFF
ROTC9QNAmAfbWI4Y1MDIGyc+3ZQJj64arnjuMOFJio9G3XT5q3DdklKLdJ0uJZdcbJV71Q1LWyiX
RJ8IExOGauNpipgLt/QMkw0ftb1BCjeEMsZ7lI95N+iGBeFzhvXIMsu+g61L4Qm2H7NWnrDLwjWp
bFaoXEA1+7ubRNABpcBb9sIDQDQPSgSpUy3J7cPWBFjHxzwX9VmcQNESMk2NI8ggLes1B6O2Ufp6
ifsNiyjyVyrFClfDXZ94kNRG8GSXruwBDBKcFCBAZefnlWEnWzO4eDcKBboDoXE6nNgyHvQdCNC4
cjvjwmqj1yfAGt0slWVuQAGpbdmJpe0trZe5shQACAEKkiMXAmPJeGxc0v4SxNMDMLdAMYaliq9s
Qn2vOMS7ptzipcKNGHv25YlLqlMO6VUDhCIJ5WvRB3vA21XlWWLs241RrQKkCVgIuPDSP1ce8e/X
wGWnblAeWEDKtzHB2zCUeu+UEbj5BaAma8mFZU9VlfQ5WyPLBGdccbNgxUvWziDMCRqzXTmzQo+B
h5ybXJu6BOUHlkLJAdY6lCCOT0nuCpFjS8EKP3auYH877BrHuBWnUd8l8yU0/DaY6PepBc5ywbHj
KIrhiquSsxwDxeHE9P65hKHpL8FgToD1zlRKS7uwU9jdN/BBtEvGPS6UDOT0E2ij9gsukPqu7lBw
ms6HTbmaJmRjj6fxPJ4nxsmbclZX9aZ8963gmuy8PQSfBHdIO7qK3TJK6dLak732dlLfoGloRpB/
FpqOs80if38yn+M9NFuk7zlLCO1x8TVpAID4WlQLwpTv0blWl5BgyhuB1C66emf/klzDg2CN7uy9
2iWn9EAndChpwfJEX5BHBaSeViMz3VKw8Jbhn2+z4hXsACt36/XsBCuBUQboTr9GLUY6Kad+Hazw
556eoTKEX+QsPLSHdzV2DH/gfowHJZvHcE1pn9IqdYvdpfoML8Ix22W79t07R9cIClENa4gjshHf
wglhtJD24krfCht0gA7yJQbWwL2kLGFIUHS8M9gSBsTPleFv9bcfogcOZzk7cVp9wHwtt8ikDfDE
mGMdlPZF6EEG2pzr+oJmQVFfmb+ZUBBb2GQk8oTsVPWQ00CzSLDA4TrQJyKXEepSbXdIIqVfrC9P
l8ymBDh81D53jOMEIo0lnTgCZrCayrHMkdRhNJdpgQfGZxMkDAs7V5m98ULTzefx/3N3XsuNm9u2
fpdzDxdyOFXnBiAIZlKi8g1KETlnPP350Lb3asvey+Vbl9sttSiSAAj8mHPMEZBq8Llz2FjJo4dW
Wh39Gw6UcjZGGiUwYc0kescjJNmyeSd2mLcMt0uO1IIeozdJyQS3eRFuKcOuuet8u7iMZITjP+5G
kVvmV+lBo69slmqYYDXbv+cluPvEh2UfhmvRF66BTK45GCIo6pF1X3ijy2dR77z63LzM7SO0O0aA
HjgqGMKCq+7BHPuVZnjijX6EpQX6xMYPjnRRzpCysZ1xsX1aED3KH05FzNiA6U5ibYuTKwOKVkc5
dEZKKv+o3hRfVnEHtm2+JJPLbg9O9mVIGByz0m/AjjkinGuDQ9kC5M3R164WRciXeEvZVQDmcl0t
h4ujKt904M+Y7uT7ObiNTsunl33xS5SXFC5HfzzzEu0Tx5MzeHmjeDmTzBc5euSAzpd98ECJE6yW
TyEBPllx75Q+l5EeGpE53XfYTaDO5uSRPndYYeCrwfkTvPMb6uaHUQZN8w7NmE7k6ZrFPV6w1fvK
mA+CoB40cHF2n6Q9sfpg1lWJZN2DbFUrzhI+Sao6Cn67XS1GSI1rbYabCtmLdaDVh3uQmLvAv2mG
SydPIJo1plcYh4BN88m113Le5eMWNwwVdw1A13FrvuHBOX7yzAAoVtvyd1RujRAqRk3s13Qz92cM
NMAwm/sf+OS/cOivmpZB6CVTH7hakq5Rxv0Exf7J8u1i/WHo/5fP/m0SZam/oKBZBGiGiDPHDwT3
t6E/DzFKshRC46UfMrSfJlGLqQYZNiKEMhwkfwypfpeuWb8whCJkBp0dFAJGZv9kEKX8EUD+05br
y+M/DaII5srFCKU7dF5GNR+dcNU6jH/U4GbMyg3YZV0HW6troKdCpdQ4x2pkAsG7gt67Fz5Fgd5V
QGxq3abzewrzBnZU6jebamD2qbMAqPo64bZsJfmK1J/1aHlTqds5o/IqZ4IdG18T0LGOGLUhjhKB
BtxhwUmbuxAa6shJ7YvKuWQlRb67DpV6tvX6KvvgoMZ7BjNbHFs3AubT/HCtACGGiD9SuXofSlLf
RunUim7Z+bTTPlRqP1Swy+gOBlncSqK5VYd/ZVjamaTYlQiE14HBCcBNJD03hQXFG5OOMt3JIqO5
/hREuOIOyUZosYTFvxFIZwoDr619qE/TMSTuiCBpRsVeTusRKlRSd4XfPRJUhIqi9XKRi9B/CsxD
zhtNqeAVXYly5G6ANkFFNpiV14VQhxOA2DzApEFWQeMVEoSqgcYMqbEuhvdKV7WMw/Zjrd6linqA
BMnEIXwuonibtr5nBuueMtXCz6MQDXCGwVGlpS7T1wp0hGiGC//kQ66esmuY3lnUV23+VA7A/TPy
aek9T8iFI8Y47yTcTDoV4Ka0tkU8HkpDXRmW7I0Fxk1afOmFuD9FjCjsCm3sOI17oSCALJpj2GaZ
D+4A3fIKd2E50IoCcU+mAYhK3a1xBn0WR0FdpQYllZDOScwpIfYbXa4hQZGf8BWohaMpuyG36u2Y
mCtdX2IXJRjwRIbPwjR+WktnKhv4c2qMFZQ7Y5ALLxjE/JY0kogBvraNRcUl536lIE+H6wC939iM
Zo+05cNK3sLZxQN1hbFHHTD4lICb5ZckfZLSHWSdO+IouPU8G3GzGmuR2MMGD3QMT+hhFTk8Tn7o
BBHdrTDBcr6HgG7L1qeovufWwdC4/YS2qG5Erhxj6UYgmygrrW8cuVioXK7kk+uOULTFuq0bH60Z
k7KwgNocAdtwOJlw1DMfIkT+Qb4pwq8Ovh6DLMeEwz9ZhLUf4mGG9HeKuPfHBI+KBbB3hdwAKzcw
skFCSCbkJLzJOxG3j9GvwZ/AiieCq1tp25hscH+Z2q8Jbn0tkIvSGCieYYnntdOU2i6KVKfjpp/K
tWvN+5zYuNSCgZjg/8UFOtSREwKSVBWmg2KMmF50LWnbSqJbQfseK3Ax7cZK5yeTtwrU2YtLJAG9
SCvMbCN96UkFTExScPRtk9a7ju6ZsTjn7qsQ4BhGMaAxlcisfQfomlGdKGpxtNB0wgWd8Kds4VWG
/WFYoiHb86jB/AgMRybpEWSPCaTGBcQ0dsC3WQgrpygkp4V+OvoJIjPRDS0AQX1npeOmIhJ0LA5t
Q45fLvwKEfwLb4Uaxso6auuFHsEdC7kmZOb/nZSxNw7f+W9/evbvpAz9F0knrA4ChUiw9h9IGfov
xKMvAXPc86BF/Eyg5gZqyEgzDQjdhCyo0PF+vxXCf8MzVYR6LZsEfSj/iJSBpQr3up9RnGXHJY1K
ADdVVJHiNxl3U/rTECdJuQ2Hfc5wyd82GgVu9qqluP9VIEvqUydfs+yz1rdzjdgieu+wFygi1/DJ
BW81Vwl8J8+ww6OvG+SPbniuwSv6cpPqF6EA1U23YaPaRrPxUVzPFn4C5WsqPxbl/Ryd6hGibIs5
XsoEoZbteHov/RK28YDuBSQSXbmsi2SdhmNNMO17WvtfjSF4qbXMBZc8zS6Q7mN/PNR1s+otFEu+
DKQu7/ta3rTi6GUtxWrQifRl6dbwS/wjZ/FOH4RsVyszSwBzyBqvp1EzkUUNG2NOT5KS3KfoM4bj
UHE/LnXNW9KF0wEqHVSy2p9OTYi0sFiJpbkj0RKGNAYh+a2CY4uWFJcpa9bJKCGf4aDM2y7+VM1o
H2bCWYUuUArjQ5T4m6G4yS3V7gfNbajiIzoXRiESKLcf7od8b3LApLa+5/DLfbkz/K9CKiHKmBAV
uKotYvdg4BN8GQVrvZmfihlbzFleVYshksyQBfrViIHfQGsilalxjDNGedYIr66VK+bEVkFHbYxu
u1DgVOYSIYyXUSudfgkRhDQTRRrxntV9K4/VKuCBcmKBJ4ppNcFElFjcZib+odxdEivfG7HlEWDt
xHMrHwGWtuKgoart36IM1L9Q8L/HJjvT6AEzeQsLEXn8gAefzKxY5blKR+eLVXTQ4arLZKSMZsXT
hc6Vus7Lin2pca8em1VSMQTnnh0+YFm4m06A1p+CvxB0LPgM6GrrfRacc1Wynfk1duLs1p8+Jn/A
7iVCUENHaqWrNnwqFlMehflOq7/kYuPO6qYer33wrIzlQVFwisl3tXBUOImhCEyCsG9IcozomCxK
vRjpcoThYf/Rtxuhd5Py1FXytvfjvTEwXB4fY3okc3ote2OvMQemlLPNuWepFnZixwhfEfYC7Bcp
SvbmXK/TJFj5SufO8Vs9mxQelTOVw1ogGV1QDU+ub9MMrkXJi7YvJfY6i91MMERcfmi8TH1v+YY3
CfOrJCRbucORFaaoYR7mHFfN/hD0ndNbz4J/1mPtMFgfStxdFC23K4WUWDTJoyXYddJjCwq5525M
cf2sjrCuG+abCPcOtb9ra6QH/r7s8Czfi2BGhaAA15RuoIUrwuocfaAxbm5na1Wz8q0KHMInsd4k
oQbjhyjVQxlTFRbQU91UCs11IzPJqMq7cdTXXS1MuHliCCnGO8Es9pVgOk0FFdfS4A11zwkd3YQJ
Ta8RvMHELsWaXZBmahjI7WjpNBgD5BEfMQEaMnOb9oekCtc4l9uy6j8v+QuBCUNF2Mj+sZJvteKJ
cBe9crvkJe+4Ls69iCst9UMMm5E1UXsi5Zf3F/r3ZHquhSdicUF3TlZ+baNDNVdbRmZFilmMaguC
j+QJFUBnJ216jJbj0alOASO2UU51/5oV4jri4inUJVEXRCJfjeJZy3dREm050Xet3+96+Rg1OJJK
27A7Ks17VNyLRQ/15HkqHlvtmrRPGRcJXLrjCJ4YkHKvMuhSgQ+F8RxSmrSUJlRxbW7YQ8oinJ2W
Eq0NFikHp59/32AvF9MyayLiDdwsIM6NprJupLPUrdvyrBXvgR7Y2VTfFtDshwBlKgQxmUZInN5y
Cb/BwJMFYe0TVp0OcQXj16NjmltEB+BgirXJrGw8FJWGOhBkcaROY4ahzPOrH5lvSdfS+NQYZWS1
EwhQoxWQzpY7ijpE8iZQLG4jlDBNhLPT2OD4G+vcinIOsTzexHqEBJUQFEI/YlahKRCpMHF+j6M0
uwhtIR8RtT41BpE0MSHEXEwMMgksTst001QUVbNGDxJnX7npey1LqSMZ2YfQYWKHglJPtZ5pkLzT
6tdMNTZRL8FpaHNv9K2DTHnXGQlyvWS6q2P4GHKl/OoM9z7+3+Cz+CuC00Jf+n5HllVacliX9M8o
pP7QnQ5a0oW5oCP2JcU3yIBzo3Tli3syom1BeTPigepdIS16QyTprolzO6FLzLP0JANZk/60ko3a
aYeeIuZ/apy/2DD1u9ZqKRUWdQAkehTb2ne/yaYN0tBIgFIsEwEpo5pRjycyr4vZ7mMyD4eYMjI1
GFJ0zLeDEHfUcC1kglso51nJaK6TcSVAhRdQyk6A1IiJr6ki71Hee7OQrSOat8TwbeIqnqKufBkS
07ZyBqtiezfjsBD580bE6UUWjKdYL9yoab8a/wNa34Eqex2ndeyo5vQi5JUrT7Or1n+TdST95Wej
yxwJwtxww/uOHLTSRMSPWWxLufMGZlFqvxmL+hJRMnTDMcByScDdchHGJB8BNEBryjezIq6avnc7
S77EVgNx++8SPP9qs3AEgfMraUSgissn9xOgIWdaPEmZyikzJoeouvTw/uIMOA2L+lhO90X1+Dfn
wl+co9iToLWEFkwt+q1q9CM6dj+cEO6Oe6liLJZlfzNf1L4r5ZezDW9TpB6STErWd5CmoFQdCCEq
tk/H9Wdgv53HlQVMuPp4ABW13yr7xbCZp/EjfNMXz++70c5tz0N7CrdEtd8t511cj64J/+ga2s+x
G606SH/x31yv5l9dFj9v6PLh/HTwfTWYzDRaVLC27s3r6NSvBrc+ZK/yrl81WMlb2LrjEAFMnNkv
d8enG6iX+z0+onZlnwtne0ltwCHbe1zM1Q/PHqOhw+lwuN0eDnxn2rvn58sht93Qvjo/KLQQctb4
wDk+xBrK18X72P74mw94+QS/r0LYSGHOSMbLYoD7x71KNCOJ9UkqGGpAErAh//y6vXi+nre3W/t4
XG+3a8Ld7Xecy0/uyXUPbOTBfXZ3hxNDc9+B/Mt//327/vIKVDTEQpDZ4bIb367AjKDrpu3EYgtS
/PSybIR9eDxtNu7ffKzSMr7+0wGASW8a+Pzyjt+WYcWfc0mRy2KLP4q6C/bGGk6kE7/it/qlMcL4
m/1ajuf3t1N1CK3YD/GWP/b7p7MoyqM4aYeM0Het9Catwftqn6L2S5VVKevwK1tnSDmDBUhBSeto
6ED7uaIy49wqrb9Z6sk++YvN+akftjBV/vmk7iMzNPuUvbfM4FzWc+mFigHNdiJHQawPJtydRnwK
tQTdSOyEIwQyeop0QQD1RsMDCF3sqJwSJYDwySy9BOSfYADp6RvV4SkrzeeZmtWAbxMQu5XWwyNS
qotQhoc+9h2SnB+0kdkyFgAYiTXqo9wvsRrMVpRHdfxQO8uONCh0cOPUsMEz4E3LnqrsWcygnJQ1
GAkToTGTGNyA58hAe/FnGiF/ZJzMHDGZv9QshkoUPigTrrkM33DDm+dDjs3PkhgT1js5SgD4SCOD
UMWVcqswcpCq/NGsGrvLP9XGp4IxlLNAJmWZZb5dx8ZagbpQZDjLA5YNiW7LxgBDENJB8dYowV1d
P4uJ5UzV12gBRbJBEbT/acBOcGCSMnPDGy2Mkc0I3uBM4R/t08RcT5V2FzRU1HMIawUfZ0F4bLr3
yJychkQPP6zsbG5WZoM67UNgwubDoy0KYKvkRs52RXzJDEa5zXyY6DLz0DwF47X2t3qOq2KOwKGV
DoXFVHluXVkNjiAFX5mufUwDFprKZ+l71uAhLaMbR72fmU6OLZmkEQZGvoWm25LRw0sTXIweOgsL
/5oeFudLNd2FkHUMskI0Yu/VF4EeaGpib+i+ZLwrBLqtrDkPCqkqu4B5WdiTx8BYP0a7AL0bp9Hc
fxorHFHz6CLNwjXrI9sMfbfH2qeN4SubF8PClz2soIK8CFCQK1h1EkWsGhdOGOyV5rFTR2Lhs3tN
RlfdGodSgbauMN2O1mkUbqpKsdMB6d+AXT7zpgLWSLEP+CSE9iyn/sdYVN7cckqU45pKlLtMy2ea
PUrW0WIVrp5MAc5zuoGoUkAZjfZa1dJCfnQj8hQpOtc4zU3SdOdX5rpTn0KQypAp+xxj5C80oHMM
/qBZwKk1ss2kfREKWU+7OD3PFOa5PG5y2HcWp34uHPPyME/I30wfglOPzcal7oM3nR1lDLNSzWSD
5MsRjPm2m2AZdda6laRTpgQv4Tiuw/aoqpATWmsdSua2TZuz0K58vD2KPvZiggKmkyRdch+aN34W
izFUGAAbhg+TCtkVwrvKTKILlFVG2sZiA1OktasKSOOFu7ILV2WogYDfZJm0k+PEzTMoqMwlU7O5
yQt5r/u7HBBYqM5cNpOUnKuATjLxb6Q5WPuheSwNLhtLUlddhzMpJWBgdy2rTcz85AJKMzcXnx7O
iMSzpMSuCLc8mQOvqCsG4ca6hqBJNhYhf4lfvYcWqTeavxqmXVVaKzXAwjvwq494hMoYg3ZGcrYK
OszMMbvtrlbSIECXLPCv8hSIWNgoR1HaaEKx97PSroTqfYK71pmY75sA2rGtkI0Y9KmXVhugPHfu
i7OlblNMxuhMwwGHwIvsz69meB1Gc7lcemzIWhSgWfgRT9Z7JT7hwuOo3VmKYD4SVt7StlannFm8
5aO2D+eL3N7FirwSLP22N/SDxZojI3EvSYGxfHUVMgSiFFvJUrZuLLLohzWrqBKZPp0YrgVQ4KaK
kXCSeGVnniqR68JcRUHPQtc/GT/8t6xTli8OKamj46NY3wz6fSOQZ95G+15+VhltRL1Gqln/0ACw
RTBsU6HfGeOLn5FqA9+vjGnYurcEy4FCbWipJm8WWzxVUX8XyK4aA8r7q+Y/Z4KCtXfnicRDjIzR
kRaKCzUeZE5OzVWuQTpN/Iepe6thp0TnUZ72evU09gLDm8IdcCURubyjJlqr4NlJI2AJhL9xMLES
dW49Go6OwKaQCLSR2SYViMZM1pJEoI9wq9JxUonHMQTQaTiEyGIMTmHNQqRVZPgG6641KA9ykUCO
esBgzVaDrYFJnUyUI1FFvXA2un4fiq+1JHhGNbpBCPAZ5Ou2RvIoMI2mc1VhUKuSvvS0720fb+Q2
fUiVxrHCp7bD+TYKncVfCYTACf3RVSfampTrbYSmqLS3iloeIkDYZIqP0/DVCedIRmSiCpAcuW1Z
L77Q2JkqXzR/z1w7pLMfxBgflbUvMLUI5Okrny3YQzjm1oObL7b7w6FNSaOvy7UWvyf+j7aKWsKL
cj91xRBCgpr0lyoSNkoLhQ3UZhdH4rWuSlvOb8dOv43KxykvIGVg5jLWjHMimPTirupvfRgVDBK3
VlbBTuw3KUzqXIAsA7M/xVk4NDC7MCCMR9pB9fuHJCeH43PM0IRFMBx1gvoC2WvyF82CqCBOCE0T
TCfatoPnrxyKwXCCceA28W70HOxKhZa3S6v41BFFEMcgs0m8GgPM4bBKtnRh8X+DmTBEjxnyvIp7
qVbwv3I15BKkkl5Z+2o6Ml/St0kAnEnHp5KRSN5XACWKDWjwUPnJdmgf5QyaYh15tfzSw9kSUVYF
QMclJD51evRlWCnVqRDaowL+Js/xS7jgz+NAUAunku2bb1UDltyzkLUTUUVDsG395OwXGt4OoFhT
ehdp+sbK2m3UTNumiZ6M2WpWBY5/K6OwuJ+kKdgSW2H86mzzjyAGeJuyRv1sSUzbv7UsYmWQoSCr
+bZVSYjoUP+WWQdwSMyBeVPp+lrOX0qI56UIc52RlJ42Dru3bxfbofBdCOB6NDKjz8n972WwuVTV
38tgxdJNEuMYbsjftV2cfzOoP51sYj9QRtpHOr79/uZp//Tx8EDFf3e7Ph7p9G69x4t9u77c3faE
mH32tp3a3na79Q6H10NAG7K5fuyv1811PznHp/3VcQ+n3dfNzeZgHw7Xj7/plpaMkf+22fq3cpnM
9WgcmNzSLXFG0y894Kmxenmb7VtuoKQ+INW0P5cwr8y5EKZFu/c4O6+l8wXbyL65Xh/2e5hOEHMU
+4NmlZm3/br7F/tRLJl8BGTjU8z5Sbo0B/R/sKo/UVOOGrmMn3kbtdP24//9HxTLf3727/O4RSSN
pTJGzcBrvyI4v/tR8BCIDnmohvi74fJ/DAJ1TJ5FY/EsZOS2aLZ/n8cpv+iaaErM6SR8uxYXi3/A
TbG+Izm/bjkaaUnXSTe0vrXdaaw1qTHXZBG+my+UY6P0gE5aOofbmJkaFDC4dbEK+3yh+eORHEHz
DBhPeWK5puaPzdrpjpl1KMIrpBRMhbIbMX8zsK15SVB2zTIxUjhwllf8jLFNfxswT7k02B4z3vYW
M2PYqgs3F/5rgKwSqEVxooN0AyeUf/TmCQYwgipYurBLudtdFyIrVFbI/vqbvIFDOUM+NY58g3Ha
fQ0s7coWkitkSljLrIE14csMwQEjFxzUcISx8ENPpxscdZI9f5I18tr2/sfp8K+cRHMGQH7ScNZC
km9YS/bF/37mn7SnP53535/925m/WGMu4faQr/A5BrUDOfntzOchIDYLb3Cdk/hXvtZ/znxcOiUD
x8rfE31/OvPhcAEIY0SM8TlXxT8584lA+raG/thxABAMOknvYCD+R8ihCs2ywn5R3Y7Sp3jDgE+T
TgHuVRpdvEDfnF2F6NaE7T/TQpiI2vw14zu3mezKjZDesYH2FD6W2ZlSEA0YoRvSSWpW+TNUEmOR
yEpY4cPV7D1R2sZIlOghG22DC4oGl9kK7ms8W7HhmLj9oVeaiHB4mJC4GViPDCOZELsyGteLT5av
PIcYPqr4WOS4BMTL/XxnLrIVDa33e/tUfJH3G2K8aMjvecf8CCmncEkDz3/JvnQsG835GZl3zgCj
1lXKBzjzQGYpWAEvx3gIJtFIwdXZKRwlO+g/GlxBXmdDhbRPTs24FqCAIAmCNiK1jpGvYywlYSPJ
GEz68wK8zWSZooQnCH18GaSdYWDYPEKOmTxhOhUjxpZX07pqxXOrHNRecX3hArB9jLpDSqqhwlAQ
dmZ02ySnVqjuJJ/4AGsKvcCdVCQPWOoqzbxZvpfNYi3o1E6sJxxln96vZqpMFvBahb+CGyKJ514q
0DhV6lcG42qoinMSc50PYbQbYNBp5DzgZ4njsMbQD8I+hPxmeJyBRDht140wO1Z+Ga1gtkX46SlN
R6aQWSLyEkPJ/hPzNx9hsSfjRt7Lxkte3sbVa8VEmAEjUW6jg1EhZoO4QYbWAUcb3CbJ/o2JLLbT
G/lRfsSBUgwU8qjWsrGLjQu/3KG0fcMd8QXHyIEZ4RYu/7HM3xi/8k/aB3ymMFEEi5RbxrcriqPF
hTEg2g5brhedJVBjKTOuDbf9q6xusMTECBGMjGcZUepkwrOUuCDH7WeT3SwGzti5v012cM2PXwQ6
iM2e6ZghhLZ5ksipIq/SUQbo+jidVZ5gwVLnYUwY1m2wYQCz/K05GSGUcNVTjMOYtrCa2wEkBbfs
oQwCCq346HKgaPwaDZ9TDwMwEbOjpiVoC/8aAuZuRejq4QOOQatAPc4WHqC/orj/0vWYRVFSGXsB
8qmW/F/X44P5p0rkT8/+TyVCKaGDYouq9quR1e/rsQHd1cRYEb94+TePq5+simWFW4MBX0hXROrk
nysRDFwU2cJYBvYjC/I/WY+1H6X2z6U4yzA7LmlLCJ5m0qT9cT1ukyKFdKBN28pk2odUATakLRKe
GkhEuQUbHAp244F8MOTrB8F+E1iHB4f/8ejND5Oz1z1A4NOSlSqSh6SsMUwldRwtNdUGWBtETzv/
aO/yS4j5OKAEVHYi2FpmeCiu7+RL/mjIG/DUZPQS8nYJZmPskdnyRc9eB+JYBlt85kd8BdnRP9LS
rUEZ8YPHwHxa9YY9IVHnFzJ1NcOLk9wYb6ePOVyjb1+eTGjzniST/GDg9EFfc+ZPyaJ7ykaPd+Pv
OTmyLSGAG2xSYSszqmZifeTOchJub/PH9K3PN8otr9vbnniWWZGWNyQRVQrXkadYK7YMoXjuFCqv
u2xSbJsf+SNfhNKTc4fUOR7VTu2mRADlFPGKGeHycrw7QlR2ha3nj3/HLgEuocqOPH6K0NGTCZlj
x9jCyKNDTd/GbpH1l3u+mne8BcfTv8N1OFyWZccQnR8/XXSv0YVt4xjoH0G/mBzqq3pvlcsG15uO
f36Iz2wWT+X1eJV6g8fyG58MB0u+yBdeit9KHxd7AHkTeSauO970zC9Ta/JhgxwRcoye6IjR9RHY
VUCw5GjxDQef79k+7cRXtmv5G7HA8lFyaBF/13t+lCwbC+BQb2J2GBON5Tewugx42O+2HOIGow1O
lK2+5dfEZ+V22SzEG6524hThpdjYJnbTx8x8qPflXrllt7WTlm05umyZcpsZLmPy6anAV4id5AOZ
bbAE+cJXHhBOvHmxW44vjDZ+37xb9MPqVt3y67inkSjIAXisMKF1mTuzQTxLmuDAnNnXTnOa5Vm8
LlsSBmtpdqlr4bYyy9mhT1bwaglO1pds5dsGQBLZSkLW9Ve4abZ8ryXb6aBqbkhut/1c2rPynEeO
L+ZuIXN0BDeJ3EalgnCgX/i3Jr7CsDmY0WHY5TRvTFCiNaJLlFKC3S1RUo7ynLQY1tvNxlhlb5QK
LZpnXvh5go/3Fr3JfKZOZ60YixRwyGzI6tMt6S3EQ9ppCgjhhICGm9F/sTYjemPwNQfomnkNhIMF
Eznio6IVR+mq45wDqvdEpHm34RaJp/GxfM+f+CGjozTCQ4kKYpVLB55s7aiDDHhhApEBd7xwln72
46mJd6q6/yG8PWJLjn+LvIWjbkQrrJr4JnjLSHnQXeWuXGV73Q0etfaYDlwKSH1Q5T7UAvIb/meF
syuykKgJOVaOCVdWWT2YfBuyLNCuoyTr1mK3Hhlhiyw2b9IFJp98K0SeesLmLHvsY6R1bknMMSuM
gccf0r4HnlFLy/NQlpLpK62ncD0+Q6knKCk1XKtzdfE+HZyImDZjLV3Ai9VpJeRrbZuMhwX7N5YX
4614Ym64/Cm7Yxeua81hd0o35ewlEO3A1/nykdjWIfQUxDvkPHWuWV75m+oxlNa8lV9eB2slhJdB
v+Fz/Nc2TzBiGZ5iY4mEBH4Gd63/1jxdDI7ET7DBXz379+YJH2RYuIoq/3bXBbf6vXkCNpDwMxMt
7shL60JL/3vzZP6y+KoZ4Be/CVf+c7M2fwHWEDFJwzkZZp7xj5onVfkGQP266bLFrJoej95qYVP8
PD7G670aR1Pdm7Hk0TANV+064R0QkeYSQ70kxW1q91EGXnDOhIN5RGeWhvcd9iMEDg6iN41nNCeW
7prRJkoW9tcm1jcCgW4TpjGKazSeivzf32jGOYjBoJG5YFp46MSdjGkDV44IHxReZI8HmBq42bwo
eGEsCShL7yZvEHesKGkCUek81MsG8aILyb9A5EzuIR2YCJFEMCCTtHdLT9N4PWPbaqMqHgkgMpR/
8aGInwyT0evrhEEOv5SP62bCviy2ucJWFi4cBj70476OEKfkJNjBV9aTLd7OU+bOabLnSzmpR01p
96yO3aZd97RudFHiDXLhrXkjvQ9u9ZU94M9mv4VXbOoAiW3/RbmGXuoxW7lUezzGjogjd8kDD4kI
P6GF0b4hrCPIyiQvnnsCYJ56Y8LlxFyAOfGqgKiyKCKDlRrvPiJsYgb7gVTJfB9G99hR27eFF90k
u6FcW6fpWTtOBH3PpYNEIUxt4165rY7dTbKft9MJqaL2mOzGrXhsL40X3evSWsEt6XO85uGSVZh8
DjRDm+7BWBuPymP32eMPgM0Ns8vz2tgA4O+tdTyueRqp7vHqs3JUt7ykH8ZSkpm78K7hY2CFxy/h
QfziB88wtItTD2wUOpgNrzBYIOqXEtCbV/G7HDj6p4prdXQUYgf8vsFcjuCecy9RgjA7ZUdqkbxI
rC/IwWaKXzwzyCnkhz4/mUw7HOXE7VJHL5VvMvrdwYm/UH7Qwi6JtJQiM9mODGXJNLAX2rK2aj6l
fXOvvFWoi2zjsc4/DKw+6+a2b9akB7BsOhWxOI5sHk0Yu6QnpC6mcOhisqcyc4XR7XfcdvXWQeBe
oqLFFbl1JLje2HhiL2wvtlfP+eSMUHfMbmuaO+tzkPZl/zAqZwP5kBHdSYuVU+z51HcFWBx0sHdR
OgzcvuhmfTV2FcWrjTVqe+YlzHVsnEoz61aBx1GTeutI8BrlDaQ6J9rD5M1Kb+GQMvQs4fR5avDQ
hdhZU1YJk8T9K3Ss+tZKrknEKGRSV/WEC9266jb4BNHhxSqj/hLbKH1fD/eFclAS/KU8umtNYz66
HhFbadh0uaLmSrm7VBmwI8eVNK5qqKiWo7wiR8JXC9eqDteWqLdNLMBbD+M9sWm3vvoOZx6CcIDL
1DYj/8GW51VaOEyk0xfzEduD5NprzAdFR7Yr7QCyIVqbKoSJj7YQlOvf2kDKcPJUcGUM8U2Vpfl/
B/QO5jdpCXeU78/+qYG08NdSTVOT/wRlA/AZpIOpoiXxEnSJv9+TFG5XeIBCM9IWheYi+PgPlL0E
5AA/8p7IS2Ce/gMoezEX5abzrYP8eduXO+PPN6VBrkUtTslCST9E2QuC9RIJnvdOfhFI0ZUus4Hh
CiWx6kjaFy0hNO3wWXjiR01/S4B3+sG3tJi6rXW74TXHVgZldXcYcI0KTvy2IdJGnLLb+q7F8GoG
vVkh0oYpQTwTloZk2hqqvbxLU39g8o1VPN0mbWdRLA8Wt+aO74jv4nmtekAWkH6wGWzk8Jp+aOt5
RfR377xfFppb5mzv7s5cwvwnOpg98XW2zwYkPmh8KA9tiXWfOBnXgBx3xw1odfzxEKW5DYJpvyzP
g/vhsJLwz4UVOB6CTX1H78yKYziX0b6T7P/P3Zltt4pk6/qJVEP0cEuPQH1n6YZhyTKop5GQ4On3
F86Tlasy964z8jaHvbxkWUDQRMSMOf9mpzoU2fD5HLPBWAU9iHiEve04M7HJbdF3PrakkFhUr74o
ifE3lt6iXaLcZNm7jwWAKV6Izd7ieviiGX1PvC7tDz7PjneciTjQtvdBjbT12OMYQBJoxS0vWcqz
A/Fx+AALDNh1Bmsp4sLk2orXTKniT+bAHCBrR1vKUevtxDZb8Tv7v9ureDWdKsx6Ykeyw/nv3mKZ
fKQI1tlbrg3nzYIunM12P58nkLc/NPsDQBstVnxxBgA9/a3CjQCBxOdFu94uupVj3YGkaS84HM0V
X+JudUkTvT7F0c41Z0gztpQoHD4Eu8S5oqiAAAA7IZWYiIvQs8difk8HXF1zQHNE00djWLo0+rdm
A1J2+x7Evp+DIHgiLnHnbo/hb5d3xzaSLztNItpX2xmTbkd9nMPmm87lcWZDQggbNbMBGj62uND6
51hyxQ0FaQCKxHtEqIPyK01KA9FYyVXY59ul5Y9I8+8jy4ZF0O/oDMBWBNI1w3neSXuQUJBWd09p
ANIdcqCFGS22KOlp2wLHuityeJFZiJB9ebJ6fRDu3SxleKtx8hsBLmVVgxLrOaE0PeiPe0tjiIjm
ADm2+D3tR40D5wItNIGnXSPTtn942BjlTgfAU8ev/vnRDWo3mO33N3vE4goBOCwKRvJ+vbw4g+CG
UzwytTaz7sOzhvJYmp6T9+A9yD8rL0VJgKwwcMLkmhjDp3/71lAYfSH39nQ5GIqyE6E9J4pLmseA
gIqdFdxGsn+NkAZ0QflxqDI5fabjeyT+L4HNXWz75WuBNtWCh3dNKu/+obpiMu+4NdgI80yhvDWG
eUk5FuLaUBv2x0qw2SjOaHn3TSTzhJEDOiLuJyZGNp7S3ucnlE5Hm5rzdm/RUIvoxt8fUJF17w6M
VrfnZIEa3WI10jy8IZC/YbzAbdqerfcik3NBV8wVMNm3TUaYcUR3DcrAFOE8nABt1FQi8lKuaq9N
G2Mdp/GENl1/336ghWmvDxS3G7LoWkBqh0t8QY8vH6HLwKt7crE3IzDBb2cPttEeNQEK4vbmnrSI
8ul2MjkcFjukp9zD0VGmOn8DL2xnDlcY8yUuwtWBaxK/19fh1dnr9uYT2yAbHO81aoEYd9z5wh4l
h87m6MsN7AcfJR8vi8D8BWvJ+URXEsE7MKm2yfkdDmsPrUeOuz+Aat6khAiw1dmH0PwD5jftDbUp
JBdH88gZuT0PA3LOabLeF57mIRbKxdmva3e9533LCdYbch9CSPDoEid5fe5JYQtVQsRkbNJ2i34k
brAORppTEo/NvnEGX2CW7ZVi30MrsZIy5l7eODWa1to3Z7qKp8sCuPXmcy6eWYxenIbn1EvIhjgP
JCHfTtDYa2DXl1WNVvF+P9F5rsTXzR5AymejgW7zmYPFE5D7M254sIGGNxvcnNHnZrCEBkV/uTqZ
h/Yuo794AMSt2tDtxCms12wCioE+xW3weC/Zk5a316Mkt+OL8xlMWFKIXgesYWHZTCdve536SOol
+59dvXhgMgJnlO64jSTEOAtEL2169ZrNxJMFX55mX+kdRoCkzkgZGNzFzac2aN3RYFrYk9Eyef+0
HBFoF6fyiB70sCcHwPIj0y55sPq+eCgGD8DnSbJZvuzpNxo9xqZHXD/K3FEitfb7u1olE4FzCK6O
8I9PowPP8ug7t4GGp/Z6sd4s0S6GIWJ/52gsf4Joovmilyx2PXsxw3xtnE6wXsflNxN9Z8hfOnY4
mQQTcf7jBTO2F6zFnWg/8qvL0oB+hWX4PVxo+3K1hVXIw3rpHNESKD3YaXPtJEcc1oqO7rJvW+40
c1nYrb5w8Y5Sb8pzEeKybdir1Ls58wFRd0RA/WSJcvG7AesU6JQaqLFp59TJGU0u29rWCAARQSTG
9LPdMQ4yEscnv4vfMQMC5TEyzT6sb/vmlzzDazjptJQx5vu2zAfF8op3ynCUHKNr1A1Y2E1VRPi9
tejh8v71AfTI33xukj2jZm8rRCZFT19PMIcIsmdwrhg0X9xmMSbhMMpW6E7CYcWC8raqeIezLh1z
3HxfPo3KRnsyUIJ8hIvXyAh609Mnc4izFgX7t9P34Y+7lNgG4vb3kSGV6PG1u0eV3JkJjArHAe/e
Y9xtSufJgt/HFNMZfGqBAKiIwU3lSTvLtpYzGndO6zJYEt/ZySYRXYpe13hKTkQ1kuC4U6kVz7HQ
1rx89j8alDhR2fRFa8RZXiMQ0A6Dz2YtHr3HtxEYXHkWZnz9TEFYAsHQIiZC84b1bwtDNTwuiPta
W/qWTMoK2JxPxcyxaf2W3io5ipNsxO55UpmR8EJa1IlQceVU6AyfaBH4bzqz6PTifrz8iz1RRjoZ
8d9wDeJCNx6bZJMO2ugAzU94F2TyWEvikac5LH1RrhQKsWUkLvdppAV70zVdy2M1zECfu7kLOdqb
ZUOTKaMJDwfRZXlumIYye6YQIjnVWkwk2kjJIO24dsrW4ouFIV9MxYMJtqlcu3dIzptFMnO0fUSW
G0Bmks4fXuNIQeHJY0LkjCFLFa3mq/gmfyAGBjFyS0A8YNMimJqPssXTbX00spNNb3bPKRVfvMv1
o9m9356C6YTfyNH5xQN2l+ZqNT5Sq7S1zr6s33LY5it+K0+2HNGJB+q4YVgFG8wED8Tygb5WlDES
nIPcxfSJzILmE8xfLUfEZ4afqUlGSH5WKZ0i/3+dH+XTUEfNuI4kgJtPEPBehRQahkY77e5cCIVC
tOyYAQFsohg9v+LI5L6uQ+vNzFgkGUjZB2WBkQLR1UyqIoET3q+pH8BLmPbNab9vHxka0LDb9U4e
ulMHiqkpNRIytuQaAGWSVCjnt3R2blbXZqXpyRvt1QpnYOnzjHS+nqQoPCQdq2yvP3o9/d4D0VYq
WW1m5wE/TK9NgD9XyMPoZMaWrXtqdvJM6kWxOkK9SAKI6cnHxalZNOpEgz02h9sa1rE20SZ1DDrz
8XZxsrK+285/df71i19aK3qUI1nznpSNcj+tR6TrH9fZHS20JtT6cS/RvjgE3+oopXcqaajOOJeU
rM/XeUeplwM/KJSpQRmid/4O2CsCfjVOnwFKWagwd3JAIQKqREtBroZTGCBunAYpaTM721SjbtVN
dOj54BVE3rxudxWFmBQ3YLs6jvo1J6ctOlb8JLrPw/P6uO73P8tQ9/qvpHtGz2sEsll6hmx1Rw//
A9Q1GfhUHsuV0x0Dve/dKZedptkdbvkA+XWdRASYDhDbgTzs+n4hzc9v1ndqSVh8+XonFkbrNzft
ETRfJuVK8L+udgxkGbGba1Qr0YOKEgLL6qgMlYisu+k0dNIH4r8F1N+IG1SG1/V5Z3zJZOQ2vcVZ
HyBfauC7vJGoS5wC0vkoWHO1NhKhPaWdsF43qquQ+j/BDOb5qdcvmycHPK19OjAP+hYHt6Xe4Rak
o1dooQM5bClp+oi8bYSUrYme3K0ENhHlbxvNFJ4JY1C8ot7ktb4drMmL2WlzHONJvcFFgQnLcJET
islrlil1LIcXz/NHGXbHmBuqTE7DPKCAoI645//kzIqKBQBwJmrzBjTE/16a1+E4/pLtFyDBP2/9
R2ZFAJqof8tQEMFT/ZHtF6V54V8iwacADijgfr9kVkCDqxZaHpTocWEh3fFHZkXXJAlzHziTP1ip
v5NZAR7wl8TKfzT9xxXxl2z/OTtautTo/cgaXyIEZnPXCqUnYeb0fA75BtItyUkmI1QKyoShRlAR
0+q+L8kaSvfGSc8DnWwitgLdfXyHny3oSt5bPcBO9U5DqZo+T/vyTge5QUijMHaiOg1FBqZVL0bg
QvIolaNH0TAnacERZgZGxIcuPiIpiH8VChswCgCWoJtIdReKAEBt/OG2FaKmDLbEANQkfvT+0aaA
M9ZzzXMM1st6xDgZvg4dMAIEipiRX35pTKpyIOfhoxzgtdSjX3mwSLBoOE+qs7NQHjYArfMW2QDc
BSTqruFpfNQIEZ/eueaAd5dpLabGEMo9uLlTc6PdsXaRYsBWLma9xVNmNrIldax2H2kT6spcU0J4
VZ32CgrpGvebIaxrgYTGaAtPEM6aPXGFdNXlyhh39zrUn5fgfDij3WRSw1yarDafE/myqxooOA4y
TM0OZNYGN/iqcxVGflO8r4O8PvqKOr5cpgSzvjIoSofx9gG1x8ZVXf5IEaUwCPj6RKQEIghtJfIH
1B99n47byu37EOxFcI+w1zlpVsdq2jB1rZQWBV3n9nlFzZm9GkGdsFGuo19so/LxescEVp9tN+rj
KIZkJ6jPaT5rfcKjLGCpjZCuktAW4+V23+Y+mxyR7CdYchuiZONEpKPC38qRGOuz0nwR8E6uuNkG
NFv+YIed6TzuMXNib8oZcMTm6qYkW8iMNGi1Y7uw59e3PDiN7oR9SDxpg7fXA27OYiYRK/8RIVqf
phNToSnvOTS/fQa8Po3S8QWqh5p+mvvbJ2eq6bF6H19lVpj80FvfYvA+jfrqWCE5L6OYcZEZWfvP
yc1onefaeIz11NHxTVHXde2kNP9Eyuc9OJ/GKu8SETW+tbGiV4yKUpiO+FDeBnAZTeAhWQjxULn7
tyAnRMFFBDWvIXmXwWVpRVwB7Y5xyjqd6TUFi4VZEpxP2IJvGGfSBkIaUzP+W9wNh4b+HDnIsJ92
XqGKgoqbzS0knFzd9MvGN4F83f2UPijXmB143/rdDe/FAEVTA0plkmbsPp3R0qUxYR/PuAdMDHQe
z0rApMQml4Bt0lnXfYAPNH1iIBMhK/+kghagVT0XPo2FhIsv6lvPXU3QDBXk7jOfnQ40gR0+1zVr
78O3mPZYPJGJ4yCzzKV1L5ujqErY9ncaLg+k9RB3IONyii+a6VwLcMbjBiHeeyJZ8MjAJ+9cK+LG
WJNLcDSfjpR/3QFVXIYw9i6Hf/RspqHCiEwUxWvD/O8SVIky+cts9uet/5jNZEWGSd/XcZ3XkU/8
d+2a2YwatKpZQqPKZM76j9nMAn+GAMXvcLJfZzMBhOuboHQN05CYd/9GnYA2/HU2+6XpQOj/s0zQ
afnZ0PJjn5ISa4rToei7MtLllKWX7XAMsCkqz3OFFdaQAnXp3m+xJSXKWBk/jKhy1dsEYTe0S+fm
9mH9yL23IyF82g1d9Rj1WcWjSks1XLArkAYHNS9sxSSE5RGERYm/2WM6hsgsf0AZVhY6q3ybW70f
4NDEYggNVnb8UPdG5hZAoQDjp8cIsXh+zxjZfLMfaOPb05FHH+0A+STSxAyx9QzpVGYLSM4I34MN
OvRPfj2WsTPp4cjnIsTz8upxNSVaHKC6a66PlVfhNTvsDoqVILcEPUuaoFFbueYbSdS7t7qwJtlp
5JMxOqy8GwnyFXX446r5UMaAhTtKqTrrypseQVMqB0oiJdYaQcEXNjPNuAe/ufKeQi1pYJBSfiJX
8L6Pe/NbgkyvTmB5qV3JouhLUZi5ToelJCRz2fMLgzOdOJRCvLhAZT1DQ98A0YNnm5TNEANBtc4w
uT8RdldcSmWct6OiGPb70174hl58HKDDXqVTC6PC1xuky3VcC9uw5hmf8kQIkLfv4YuatoasLN6P
xrB8hykDGjK/0BtYZrPY7EGPitBgR8O8nD4DCuFZ6fOHV5kcLcVR2AsK5+V1f2Ll8liL98x2cfZS
fa1Is2dHG3zzMroPsPXhfzyObnVAzid4Bg9EOjBRQxnUrq/7lrQkXoj+A/hCzAFQT38NLWmmvUCn
WVl8KZv4fhsjuWMB5up6aBJeAZgpTMxvv1N91U7P6tPLs0eIbxZGl7o1uAHNkKFfP49xgcD/HG45
/x8xP+rE9/nnBfLduOIGCqiuXYayklcLDW+5wGsSFXeTBSfnpIaWhPRUPzl3uX2kxbhxGayOKYmh
4Ax1NF2j9v3jUMbGxRQxaAnTUttcI+3MX2QUh/HB0QNd+5S1z8dzq/O8v8hk6ywfsW7osaemTB7v
kA9hIrAspsiJY02gx2zYvEOe6WKE8BdOMy6H4IO9CSprWj5v/n+OX6b0vw0QBM4IxmJQCCmGUerX
OmKu3pQenJ4OjzS8vFvRn4GvKGN6OSrJK0sPL08HPGKCO0rlF+o+NfDXiA3GCjxDptaLdXk9eGTc
RiQRuwwWYCcNEG4+fbycizozrhv0kfMjHk645CAMluEX6vBNvSRenbB9cLgmBjmEl33DaxSkApI3
sOHBEX69gdSBKwMXCsaC9eOL5bQD2LrDN1MCA1J/w1B4eghCXyI1wAbPR0sJNVcyTgwHRIZY7Wm4
gJLyotP33Oe2ReR9367OnnqQcL/RIqLQByBtym4uXlP0TEWdWcXwQWZlfMln6BsZck6ukiSiY8yN
efNRkqkE8oMmJqyCLUPEHfc7Mvo9X24dnSoQDjW3TS2GO1nF0pqh5vv+/DSHBEjweU9QKcMO7dbX
moGSa8PVxJ0BXxFG1QZfkRU0JFN3r98oqqHLzRmV08KHgjQ/x+Wg2BS4+ByBEjm8sOKoC/VDb/0Y
YyrIs6zEHPeAHwKnDYCi6S0ur1H38guZol56d6x1Ax4wxuPQpPgT4r01ZbMS4yjKpyXs8j32DuiJ
vyd441F6QDb+EbOmeA4LnMYUPwtVnNgQhlupwdt/+9fYCiv3DB0EsTm3/G6pv77d1vkghgn6nqjO
nr0TiwRstVgeKWHuk7OFObVopVW+OpM5tLa4EeQrgPcWwBGADpI+pvVny0MmlBHqCIpoacQMVyaD
7ZB7ZZVCSfw15KR4l3HuyX3DJfbHxZGckiZsEkXXizlZiSoEhQQWDmJ//UM75HOYHhzt3g5Ltv5B
nPdj3tth8kiuGcOCeWAu0OVvuiE2ByjIKdhB9gO9dNtsVrvyGKNE7BmQL+YbA4kzLC4sfFUfepcM
fPg9wMzQcKQZvK57OxIWWWjyft+jmonux69AHrPawZmi/jgjryek/9kfB6JSVwc8vOrbeZmfeBXh
SQlFhjznjFwmjJoikm5DHuWHFooq9BAS9gsJx8mVUgmks/DGMCtM64RH5JOfZPy91L0/HSqL7IkD
qeOC1UvP1je9URoB+jnNUUuT1tmUADyCrYMl4fUjDauwR7adixs30a7v9cYgz/re9rg89j0tfo4k
jAxHUojfJm4dg4riXM8QThv1R5o895xb4ZcDHRFJJ/94BQCgfOxDYepOldx+bY92Oagd5UZVGEKL
pxFHNCxLnuClT1zx4EV6HHcWIEQxAovggXiDobVBV85BShiHSOmAQjlLk7gWgyJ60OaaoVToqevx
5SJ8G/S4mBbTlqedqzhLd89n/EIfjqovgGDFYyxXgQNXjhnXng4KLuAAxAge/iASZdl1ALkGRMEn
hQ5EIafZAqQTIr8AEVIPG5Fr0ttWLAsrLyhvY2yRPG2LYYZ2Y6gmOcyP1vy0KEdu8WmY9PpTKH6w
fuXM7RP24NKRwWwBU9ejuvTCW04DjtYNBSgtd4wtqKBEnT/3PCc8GsptREXRDLiFfCZv8SAYsIQ3
dbzW3HyGt4YaoTQwbebaGbE3p7dj0GgP9B26R2Y4F2yjdjf/5t8xQmIQI5nROo8PVk99bADaNkKB
nw6ltJHwoyxeiYHvhJsNJcPX9cg6zes9uvNcMWY9pkrsLbiM6Y77omnu1ecG4Oyp4+FRRyqL/x0y
JQ88QoADroh36Co6wUZLBOQ+sZhysRg93WJ6SyMAYMZWP1UDehflzsJhhm9Yt75U6hLarLnOlZ53
/MqyWL1sZTy5vCdqKOlSVRNccZqklhFxJL0ZqTX+Ir50QBOyQyoB4WKEm8KMCRv6Qhr3U95G7hdm
gF30Mnt4HrUCfyeRi67VbXXCTMaK0IRQh1gw6BeXABYr0XbUFcOXtODFxUQjk6p1g/oX8/JDmAhh
HqLHzMyIjupxWUQ8WeW4tcNQntVzHEOIOrhcfKq6xDxyxB08lzJC+1QOfXBdYOrvZKfDvin+UD/j
/EH9gOwvgE/K8xg1Dj4/Tb9QfHMtHXh6iRM4xn2saG7zpjZEzB2+tEgICdJdAuy0etRykRcPH0Mm
LXJD1BbcKnhDsuMWk0oC3AeyLKyCcv4+oNtchNWWB1+w13ifm7dOd8ohR+WGAAps4fBNb6G6hT4g
hoz5P5qrpMEmYsnGGtKC3kwg9X9DzUaS9+cl5F+2/h3+3P+X3EdfDrdqUp6Igv17BWnyF6Hmj4yx
ToKTz/yaD0UsUO+T9DTIigo42S/5UOQDdYlQjrQoJG/z76wgLevPIsYA63497x96/i/50KtRt2aJ
9UyESQ7FA7QzsdK9JdJHh8M7yVEUrNwjqrKjI2sfiUSSgJU10XOmgwuybAOXkve4jPPlUVjAdmA7
rQGY3j6VNqxMqGewzkmkKP2EO4ccjIdPRlO6FD0oHpWdi2PVREIsY4SRz1BPPV27OtdPgJWu5Wux
wjzYufLgDPO6co2LI7zGVI/XPQkPi6B/XqvoJbJuQz5dQNHM7+tIRZpmVq7SaZGkQwgSc6IHA28U
pI/2eURzhZnwA3m51rlF90/St00CkgzJv8V5BhiJpV3uaejX4mC0un9Ca60IAlfIhVSU4gw3LZyO
5hkR75w1n4tjnRylDCiJ2UQ/rLwiGEwUglnITB67InUNVHVhRYb5efGgWgHB8+6rp0gV1iYo2Tv5
gh9aiTk38GHe1fZG/VGTi3wGqEjznd5HeUP4g7vJEbcFa96Q0rPyGZt1Pq3j+pzS8Qu3EcArZjTk
H5uzc+lDMUJrnC+02uObXN6lIQElfnJzz+LkeLtcHXseupGdk05TsF7nCuV5eLzyC3cg5uj+sNU/
jts3xUDiBNRIyQFzTpgrBPf88ID5hKbSiZHLSd1ndng3hzPiliSsX/IJCTYBSUgnZaZEBfZQ16qF
KENVdNmSSzy5arGUGbK5WkUnL8tjG1SI2nCRlAcJ0V54u6M4K5ZejXupTS/D9OXIvwLoD+6Y6/NQ
P0EqXlmm0KKJM2N/0+Ereyk5Bb+V3b7sVm/3LNR3SCLiFuvjplrVqx754gf6hiein7fLIgforddU
YMDlofKJ9YFmnHAGtT7qx2xoDm4+dkzD2xpvQ9SSTD15ADyicnd3zI0p+ddhNhAwi1YDinFBoEfP
wroFSZEaCdXWlMKaGuT9KLGmLbCQ0+qBYXSdUKef4sGFQWdh19HbI1VBwsQT5XfT/kSFDQ9MbbCG
0UJ1n2wtMnLRwyvdfQmmS3JI4q90IBMTHDzdHvshe4xWpvuw9+fhBLOnp3OOOuc0ymf5LCVjE70i
xTEGBLjRj5Po5yty8rAancKrgongY1YS6Yy0VZtgje1cRqJiT1YY6ILKEci+Azor8yLEFgCsuIkc
waPI7AZf36NHBv508tNNunlQ63iU1jQvV7KCk7pwLnVqScffSAuvWWA2BhLcsWQ+3jaGtFivvvBr
CwDh5R4l1/C+tlzmLhQascEAaCFsVM0xaCZKhl7Bx5/wsOTb4D05v/e3hl/usTB86sVt0Aa4vGEP
ng7prPotppxjkbi+Od/qXUfQ0+9RcrUQxVpT127jYnnmP/tCZZG2gAObGug+sGIk07Srtle/nOvr
iugbTyvZYfE3vT5m6pQli4M9IBD+xr+u3OsKxet0GA9jNK/sM+tcsrh4u5HgRaPvcXQRorOLckHd
6F4FR4yiptTZH0+37DkU45HV9k/2O8DKEm6D4EFXuG+cxqIK770P9zHuPOHVp35BwHyGNm+HopIs
SM3PWFyogfmDHLmZLksU9zZYXqYCOqY9/LwFmiLeLI+ukk8JqrzegIfA0xzZBorjc7ptnE+RjuCS
H7kRpLQHr5grHGnRPb7HzYbh++u215f6Ut0iAef2EsrjX6aXeoyF3LATLLeXo9nx95F9cDH5HZ8k
ew6I6Qvlb6fljRX4pSa4ulxCbqAS9Xzjx+QXP/Goo0Ibk/F3LffiqLMTF4RMgdOLAEYOT0MjIs01
NMj+I7QWpN4zfGLsR+EeJQLNOe6Ur16ie3VmQ8/3xZcGQAlfCz63e4VUk0PoYPgSY49J6p69Bvl0
fsrY/5P5KOPM63HO/1ZkzkwaxzlEd1fBcoxoE0O5MZbE4A+Du3CqxJu4DW9L2huKL5ap08K9YSpW
uqR+YnVIwD+ACeS9N2APGK78fshXjBdTFeBKh2qULawmq2EOp9yV12iyHf3XmmDWp/rtatwBWojV
2rpCA8xrw1coLN6eMfRE9zSkwB70IooUtJyukw9TyuPiECz/tke/N2lj7t5aEz5oz13mi64ClyMS
nmwZrzT2cgNjCrfWJVXh0hORGwUWwZfmxjxYmTudfn1NuYcUwEbP/vINmw/xAKoPILMguHrM131c
gEniHPckfrjFht1bPE5uHZuzFxi/o09f7uHnSsy568f9+DS9TO9jRM8FijAQvaINQYvGFU+hcGJG
NQkf4guAUQHU3AA5AqUJmHUjAJed1wtePK1HmzzgrMIw9xRj8jtSfZgSPhBALFmO4NZtr9+wFDRW
z/Fzfpve5+gtLqFL8k36ldLVJPVOy/ygY/0KSYalk9/ac0EnIt4HmyV5Ap70BsrX+vfHgDrW858L
ECAyxeEKQRMID6JoL/9XOmAs/YfBFTrKf93695KK9i/CXTKSfT7zRzBsaMKmCmkhSVN+rDmotPxO
u9D+hVsqblt9GXEr7afS8js4gD9JyA5ZlGZ+Auy/RQVUfrKhv7Au/txslbD712wp6vC3Xm7JZXSq
3EftNf57f/9+Mn5iK7xPtwiXISiBg8Fj32MZjiL+N0TdbpwyPPDmk/SfXYCZDLUF1QZjcbklys03
nl7Pz0+CHczwCXNesVGya87+BUg1Qfa+ZRlHVgBOH07qARKw9TBfXAu/Q6GNWOcr2566/dVi0ZsN
qIkbFAKbGswRpj+UNoHF9VwYbISHx9AgL/2KajwtWRqjKECQjqrFtsKtxm4VpBvtbHBCOPnkmyvI
UvlHf1VNJHeXnSCnHaF5TORDAab8bStXJGIW6cDofA7RL/xz/Apufh2kHQw1xG1jwp7HuttVQL7f
QX2aQBkJ7uropAX33uxJbHcRvibIDu6OGAM4szRBXC94nwDwaVRTb7hneZfdTQ2sG+AEr8pZ/wue
urow5MhcXKU5PPz31LCcK4zni52UuFdfbLkYFoDyAY0D38WGs4mQEjSozTImqiM4gPnJp+Dfhx4B
TvoEFAAT8gim5vmgb6r+riiDCh+QSh3qZx9kf22r11mxzpaXvSQ7OteGPH7bOC2GErw0Px4di5f+
CNEtt5hdYAwY9wF6vHnARBiDKwPU1rraN5Vbr4PrsXh8MlQZ38WomI3uk2qm6My698LWls1UW6Y4
ct8GwJRA5vnF8HQOjvN2faYOoE/4HwkbEZu4xzH/fKaaoMXraIje3+DG7CODvDxUyIM6fFKELvAk
BrkmPhrfhnM+BuM8i9iDcNWuiIfiXlQMq8MSFEkAgPaiueZtDOSQK9lwGYOWBJU+Yvl29L/O9tc1
/vrqNMc8D5XnMAfCOoKqDY4qJg3iZFdXAc+mRBpW3QgchswBLON6WyCnqO+t9dFDdR9NdDuN2ndi
NFMyMsZx8sbUESfRoFPWuTJveFiQ1gV9JtxISfjDEa+Z4JmXmKoJRJiQ+YevomCaP9yOXCDg/2YB
eTSppaVK0yZvyRfbIMwzAlyyS0eIYUUv+wIY4MWMiX9JwDwTt7G4gtD5iTuO43wr0I3rW3Ae/5NL
5RqZBsBWigScimH6v+Y51NVf8xx/2vqPPAckbtPEmw7FK8Tt/xjbSXTg4STU7nUxjfw+rCv/kqDK
6RStBYlbJDJ+yXHgJUVVHWMlFWmtvvJ3chyy/lcyHefcNyjli0lCF037dVhXUyyNqvtRQblqiu8I
rislC9/iQ91KzbqdNuR7X9iIUEFAZS0FUxWJn7JydR74aJzIDHwYc2mPZHR2Cy6yzdr6tECDcoYf
doR2FJmQJtKd3SugCOqWSMLB8YX4ooZZM2ZEuo0xmeD9m6v/sNhgvtrIubpKwvjqvxPQmKCF6WkT
PKQ7zRMMt98YW4J68xxpSXXpRscuhXceck1JH6IyRHYFEpfhtt/dh6rFr8Ep0easXXDZITXIPAW7
7MDaReQlkUoqvcv0PL+dXbrBtDg0elhQbTeuY03bPSjznchSm/RfZjaDAewMDwyjGUiG6ycKYdZV
Ycqi7qYOU5YMQG2KMZWf9BpX87pg8Vb2gYLioOi1mfu4ax8knJHgJOT1s7PxGygbnp5w2UB0730g
TVk4uACCXqu8lrnwlNrpwym18xzZY0ZnQD3gkJldSxgpJua23um7BGBHJnr91IMj3CtqJbvbVDsH
TTOuKY1rZEtNsGg2f+8DHycwHhfmqN7fUkGaKq66R15CPXu5NGvzkFq/T3knbKIqwuhlgSKvKzu1
fe+CrLdVr4hI64MU4Oj0wogLOVnZvvIlVWht+EQ4Gx9nlPz6gbWs8bWntkjBGaKWOs2Mg/xRrKgn
RE+/yJ1U8fbkYKUX2CHNlV7bCoWYNblwMvrGpM1bR8pCImJ0tV6aAEa7iGnV4Kspg709o9w9ewt8
62/Ixvxjhy0RmaGVp9B9VQrZlkoX/r/Ts7FMYP4LXvV/2/qPcJT8q6kiNGEBaf0JLv+fOgUhqanr
uoWM07//9PvYpSGFSfKV9G1f0TBpJVr9IyQFwYr4lGpIOC0I17q/gfAxDRFy/ikk/fXEtT+ZNjzb
d/F8njCE18lbXhZ5UdjvD5XavARClZT+/GxiitztrfkLwg3iEbYxxuhKvVLwmqu4sX82ZmDNzXqm
tlgvkuQXP0mi8iKlft0s1een9Zo/FOdFQrNXgwN1y/vovEqH2vh+/+rhw33x0cDrlK8Ta/XtORti
t5XklZtusbGkUI6m5pmFpBFeDIxcXYnc7AeV+yvpN4yJ9RpkvfA5aZy8nLIZH+TbOvtGNuu9/Za6
uEIhrBIm0Mjt3dvxKfuU5MOzIkJolme59gxKyArksRq5KwtJgjk/31VYf9/GMrzGN3oavoZGz05u
A2QNxE9E1oMaJMdUfy9u8zJQ39MeC+QjwjNuDgxm0D97l7HeDnoNjA0Btj16ZYBS6AVVhEXp9C/k
advAghtbBZcMWVByg54UVqBCYGAucecTuFzq2fELvks2L50F/n+8V76d5vYBNpf3+dlBsgwuSGF7
l3JwmwutdfF2H3wOI6ku9vImKzSAOo0237YmA4j1SWVL6YAbyZwDTGTKNcXfzn8O6+CCbdt5et1e
5kheZJGytmD1he2dgqqDPRjh3DyLEpiGyWPQTgq0r3B9tQnfRzky6ZOCIJgEJm5yNpNcMwcMtKWo
WAfV/L6VKBOGF7eYF2MlJgDEXKoIaSa7vozrQApv4xqkq/qlH5eVFDQvt2DNcyFDPe/vbyTeQa1S
pnriMT5KqaBjDIU1lydj3n71GIbzq2cqXsPQfx0fe5FAA3/pCxVZrwotLBg8xujQhMcleV2Ey2wy
vAp5DLLRpJjgcXGHUQkLj9N7UC4zfmaDbPveXUWmvQednMznGhZJwNfwePYQ5oIrOiETuqbk+/Qr
r3af1Gmv2KcG1+TR/g93Z7LcOpKl6Vdp63UjDfOw6A0HkZQoiZKoceOm6WKGY3A4HHj6/piDdVZY
1aK2ZWF2I/ImKYGgw/2c//zDRcHEaDdk2Ev6aX6Y3l49ssDJf0dBZt3K43ZZI5olQPvCsa0313W9
dvtN/+JcX9Rm5F2g5zzFhA6z2zub4WqJ1miE986de1L7X1SKv8kjwDHM8O6W9TnRhVyPv548sN7X
9TZCrc0oYaXwg+N42Gkii89k2F21RyUxgANBqple84dcvbkzIY8rMW0qNMG0KOjZcXInaO+jZCaz
GV/i3eUIu8w9YhDK8Q/IW796a47m8jCG6L7u//43dXFg9gFTgdIgwNibZpDbeXvpmvpxnTx5002+
ZTlAL8/2Np7qjDhvGJWjQ7f5JnYTPJXQYqIKgapLaf+67E+afGo3vxfkRJS4T3IijgIrzMx/s4Uk
LfCqttsPr7JfU+vReBh4OIqwdre5wUBD4Xr209PJ0vTluxm1FvZid/mOecnTRRXIfWvuFQyiKzgF
m/xm2ZiN3qB1/0La+TUjWqdG4o7cH3A1QJhcg3JtQ1RkLCRGpF/2O4Oiw7LT196D9eHeT8jbEHmh
v2YL5TtEkL9Jj4iZbxHRbsNDeL7YAt9Ed9b6HKkL+T64aTZcRXUP9eLLWtPGruf7fPd7HI/vqOVg
hv9dkgZ8/EqDu+Lf9O56dVrWKGJfIXfwtKNlpe9GtUubfc+yPyArTncwCbAPTj6XXbBV1xcp6un7
dIqolMo1OrDLz4Kuv272CV2zv/n+PkJT26CeRc3Kor86XuSMf5ciIwashquBe761EdXh4LUG8UOl
+w8ZJFd5j6rZWdOH/TxhKn9EcCiAgHnB9SeKAoC2d7P+3I/AgGCQ74g6n6dNfb7I9mz+uXuf9wCV
dHxg29CWE7213luo/8xrmDTXzLhP+X0E7HGqRqbbKHEKhDn0qNkWj2JG1MyzSxSLrwp/neTKlKf8
Sf2WdGbxTbWPr8Krz3nTnetTsNY7/0bdagZN7k3Q4Al3w9gNtlb6eTmGOOqYv0VPBptnGwOlOAI8
ufgiReGtySDbcdaAPy6QMtviJzfNsVHtH58gX3J/mF89eeGpXsTebTtwl1XoJuuBeLbVXMIzM9BL
7yiSCUg4AvZeDUiP6vlq8hkorca3ODqE973EXJdnZ5XDLBKv5Imra09sS3E7JPcTfWuEg3lM9XtI
qva6H2glXG9GMDb+SdJpU3rT0ZtuZ5iIIKI3GMTsad6fkxNg7rpadzfdTf4VAWnbj4xJ5cnFiZHH
+/x5BxN1o+NNhJpBXN8W1Z1nIegv1xsBZyeZtu2uaL4EbUKcXwWVu04Rxn79j60ZUSmFiJCiy3w7
pLBzcE3+r2vGY3D7H2rG/+zd/6oZk7/RQ+I+9k9B0qWp/VfNiMYpdHGRheH9r6b2XzWj9zeyggmp
ghtO+/0XjROQKZ4zSLHimPb8vwVj4q/6H2vGv156/JeaMZnKIqqr3j5E0X7EXzwgHX4gqbJCm1DN
d8Jv9paNSUCymtWRY4XXhJCgyOpqjy45Ita2OaTL/WWqnMLJZr9druZ2O3+m9n2GDKW8gzxzkLkL
bWfF+20T3jIS+zPB5Wvjz6W8ipPTPCC4lve2BT64tfo9Xi4v1n396WnMPKATPAbe71vtXnsxhdEh
Wk5EXhATzj4hf3i+22MSPXuok2rr5Du7/hh1QGjRl4d5SLnHT4vzUSFsna+s7y6pbqzgR6HSuR3u
NAYrF8sWpmPy5uLVm3tn722anutpm14jtdoP7hWHn/PloKdyr6jrgAmZ55a/EXrUUwAE+S5+ar3X
6gQEGYt9/IOFafDo9TeXf3DJjLKr9pUXrPLfnGM+gb/HD2jaa/0VdTum2hA1d/qLGqQqz2Yvb61H
sr78YkfwbH2L++jBehTv8XuN8CnzPgvkw6+IqOodIicETyJpEPQjeQrXhggtpuCuPDJ+TWDjOevH
sf27Tmoio+c2u+JH8ve4UDxHWJJQvBTJOQxO+hV7ivnbIaZ2uPGDk+9vYoW/QPyuse3ipZfZu7xC
itXSvVbjnTjF77yVmovflwjw0iJG8AW5AZVWnzREgewFYOAh5dNwkbywZdB6AHc9+JCIaxQyBw+r
7uy2uNsiukIflWRrH1OiVYqfyXJvPVx0SQiuzmidtsH18qe6i7+zR04YTi445WcG2IGDwdA6/F7+
DLQjD3obrwKyVxFAveVndmIGmp6zQ+DVcpi6G2veOuUezRQKYn5Fc5HuI9QqzxN1MO/SqKu/2enz
ZCfu3TeQyeWOQXwwb60wwFeVQhgwWOHm/+2bp8V9d9/Sst3HQOWXi2G7Jg52xwv4FP1Ld8QI4K75
zIOtPCx/uNblj9n2L6o9jemOK+pf/Pkqs/fykPLoLOQ/P9HD7+LgkWuNv6vqehD38RRdpFb8RF+B
mrwJCt/Qw1QAyRj/Dr+D6klvMZ3uH1zvD8qzpnsJv7mXqMcc6+Rd81dIwDTkkzO/Lj+745q/kof3
OT7wq8pz0DrbLtvyIt5y+aXJM/dHRugllo/4uyyPEA3QhPHG5vOda6mWD+wN8NkpOI+7Wxl/cSHc
yiFDIsd/cgf5edZDyX1BmqZd1HYv8cq7Bq3YjF/oxZbpIUleRofVcpWJF0Ef8Tt9ieEmkZCns830
Gknk5Xdu9l6WZzu4Rf+12OAnbnVMMCgGv1fFN+k5h6X6ikIYjNVXK5uNo/cifceKOxnfU9ihhPvI
TZy+j3uxrTgvL3/Gd+Pe+om6ZuUxlSEzp/c3/AkbMCbf3NZrG7uoBWh63zg3BI9bzbGGREs7AQ29
2Ga/HT7Fr8XvRVDG01T8D+DBfRKL1sA6Vn3+rf795HOJ8ACK/a9Pyofx9+v3+z95yz+PxyD6m42X
pxPZBHFcEhEAR/79eCSexvb/f5DCP4/H0P0bbm2YeaMOju0wvHi9/QtS8f/GBNIndgRMOOLN0X8H
UnH/cjp6uK0xTIwIbIgvyI7zl9OxlVbStlmb7vOg9O27MGzN8NbMuf/S11nErhgtvoWNYlRWsviD
CNHG/TlJy/CnTcuatOc6bWbdbX1fh2P7pmO3n6HctnUlvXU3J91Q7O1ELhmNSaWVdSvitGAlWm4+
eAAVhvCkpdWz3EZN3i0LAV6eN6TnYV5k+o9y7b+OK/rrhyVw2E84Ql2YfxcmId/sv0PftUDclqJg
2+m4XcxjXKZJfChrXcybdhZhDiwqJLR024M3S4s4Fo4E2jCO95hFfdN1uC1P0voYGefKk9dMetlL
dwLP/LcldPoHoPW/mrE+ybxRw//9367t/OVSfabNIF2X+A73ElzrXlD878/HvEl5vfN//FoonXmy
OOCx5UFEihrb7a9LnYxpcnR6M9uYqQf+Qoa1orxu7aNG/LaNyya+SXTq7RpRwPFopwc5V+3GVHpk
eJRhhGAbZ2tbGUM7OSzyHIoFI6rEH2/GMVmOzPd8RJ+j6d5FW9lXmZHsdi5pDPexb5nT4vSQq5cO
jGhavK+kyeuNzEO160eFqsWykvw4W0QXOH16rjOgAGe5cGtFVN6qrDb7donVeY6J2JuWmNNM1fpO
8GA+zFYvjqm5OI8NPczfsRt8frREslBMy1YXsfNu0gV9g+tHdO9OV15bWYTERkPHCNKYmE3XmeJX
WcvkKZSefOjbKjxYVpTdTZENOGX1BXkLE5Fookb0AGUL/XBjYFvqJr4SnmXeZzXMLA9mdaYywY1q
++S5Csb+OenHAmkVfCUd9GJv9bH3NNu1t12akN60jRMQmjH29zwIzVM2pa2E4B0NV6KPgq9edPmt
yLBP7atAPvmydTZT2+PBE5Ez3jUz09lk8H57Kfsvou0QZc3w/GILhHMYLfklUFvsSTpC12Y1EmdP
h4zMMB3aXWpMcwjENK14fPAAaXPOkrhN0wftuaXBGIN8VMdChCcs6R4zP4T6FcfYidr1GP+WS/DY
W8b7msdGnwIfQ8++d0Fj1FCcVTl0W+4nEXrZJLD4yHmqvSF0Nymxnmc3K6rvsAxhEqrJT8C5Ugyu
kjq7UyOz4DBRmP3WCsWDNdbUXThbrpJ8htYiuMFe0OTbqc3LrzaJ4NO37vDOVxdcd24fk0UaoiqG
PfEgJciFWmpxqJVv753KTj6UY0NjqZcmuQ+dDCiBxbLKR5NpCOraw4x1qpqvoV0YtwRiDqnp/dis
hMkKb2VUJN/QsyJ6mA0utmlVfMRDkpzCzqZ19hKHgsSFVz5E9WqYw/GlHrocf++6swGCiFsKp+hp
Uk6UyqtEVoTWR3OLJM5p7+w2duEydRIIeDK0B32ZZegs2leZ5kzu6b43RWnNYNIpo7Ta+RaZ87I4
lOBVCWFVdgh9lqSKrusonFCEqzHzAadVPFBTj2ncwKRKK6unQYicWcvrpJdpRNzdoiGvelOk3Qwn
lJJAACfPohi0IDXVqY0XZ08CKrXAMPX6tkoXAWNIegtqjMpbGIdbkdxlk9ZXrSDRcitxgFZ3iynb
b2uxvH6XipHJmBgSWItuM7v1bWY54fgbR26HNKoIYEkE2WyzvTh9y/c7s7t9uSUJNy9TwKVswkhr
iLCtbyWNTQaoBjoZ5KL0dScKY2jyfcfiy5x0wG5ROPzZ9U1MPIQfkYtrclFCKugkX47Lvcgq91Xm
A+y2Oikif699UDgS0/0xVxAx2ckRkSxBObj3xdiP7n3VpbHznTiLsj1caKehCO9EXWZ0YZwLHqed
I+PSzj69ePK8X7ctrUEQKFHP46bUvg+k6ZTLSJpJHmMeYxdOm5BBW9XlvVfyxZvdGBXpgAY/tQuI
CHE0ZsvRjRczvo69FQ/YsPgLqjgIPLb8iJzSwCbQstNPdrBk8K4ya/Q4kYSH7MdOYzPiB5PHxDQn
NXvPzq00F8EMpO7whbQdg5dGEAo87qes68mjcbkZvfF4UermGtFcG2sreOt0ULN8/vE/prhDre+S
4/iZ1SLkQ+UORJQka6z4MJZ9TYzyUmMXe3SL1lgntVgaLa9bZJB4oZW0aaO3qnGV2bpOVevd6KUD
4apDFXak4UR+Zt8So+NIekMvLa+bQPABTVdU9D21XxKJWvUpnNF0zAnIsKtAn8dQTOJqaGvFrzAc
xrleuzySCxrruXQhaOYG54dEhK5+aJeWD5i0Zejvp2US0ZbSwoL1li/c9RVp75cP2+hLJmE6T6bc
C+k2xZ8i0tVL1xneJoKhzjZuJjEzWkzEvRsGxeaVxv0i37WUs7fuBeXER9R7DXDxnEpQkK3p/JEl
NkW1Ti30nRmfYKxcjTZHuRMftsTOKYGQUjgE+RRlPeHQH5UyJbViHAn8sVik+Cxli+i30awdG8JS
yJLqulB2e2tU+Cl1SoWQaPxRuxjBZlVh3bqD16HMwwiXb4d1lBMICvVmpGnt8VL321IyM44dTngE
pGOCJ8M4t/B3lqbkURStG+a7Sc7Zch9lVsPDObXkulpBynM1Yq87QGzKrWhrHAtBeKVk9VKLUuHP
ZCcZfwN9jMpP5TOv8RLFMkvLZGAE7fg4RNRJZwRcct0Wf+a0c7tuRanldV+Tmi+3X8Q8g/1oTUii
TFXaG+nW/LggGUt0E6phiyzdjFc2SZjqV3/WBBgsXsvinLywAoWRzRwALdczi4jqo3PvMzvh2qvU
Z/kXecC9N+yUwbU9O1F17bcaLsXGKmbFlEpqHbN91Fl5nQdRzdCrZ7/7bQMhP5uwn8Nlv+Aw7L5a
vZdlm1TBO/DzWtod3vHKCmNM8Mzcgi67wXXiGonuYGTE2Jhs1j+mzJ1wZ/HrIVd2C0EPjKfrW5aK
Kq89y0mT7ZCkDsleTd2gK9JyktswhJoQ9y5C2GwJ7fu0JYv8SkfSd29KipBDa9LsZ+zq+qOxWvc3
LSyE4UWyyHg1BKKh3SwyRIduNbqg3G04uleN7eTvgcODEhGH3Y2Nt49TspMbexI/FccoIDDYW3V2
rWI5DiaR27iACV51tY87Xm1XJ2k56rZJfftl7rzsrvV0sBFeZP/pPbvvELiRuRIqCX2PbHm+GKmK
CGbyMmY/OFForGmaBiVF3sf7IhcYuZsBPWPrjcsNBx7RFxSweNUsUcfcxkotWFF1dlQFcWWOthbo
fjpGO1E6PpiVzk4d+fE/eemrD6ts3HLvZxkajE5ZiGQjvMt6J7Pm/RKp6YErKT49ubTPTVXAADRl
R1HsGjh/dgVDJNUG8rsT5uQdSz+AaVH5iGyQqYMpeFqN6ygt4GDkXbaP6nGoD1pnkGkLXpXezHaR
3LhlPJAfngYbE7rczaoJonFTJLl+av0psa+lP9f8HAyObqOYp20TNHY43/Td0M/rru3DI/sG3uxN
U4hD3nKYIpaZeCx8kTaHzhL2banttFy7/lS/UdcvuNb1Pq4KXMppmjvs/vEG32ZDLMnqCSco5MIy
lOQE/2YbYu+Iyy51ae558GccHSJXk15de7B4lrw7270cbp0s6kiSS6FjGO7J7eKV9W1s83iu5Tzn
V7Gu2ONackhP3lhxErV22L9Pdm2gqRvD/8dOhgywVT2eOZrTk+8gwOx99n0ge5XXuyLxfPJ0Y8Ug
LY7lOfXVdBgjpNjGHsSbq4Ofcrxk4jk8oXd92dvE/Zb2cLbHEcebiOyxOAvQy6eT0rtQpSnni82g
t6lcbB5D+TynFhigpetiY8c9Bmo0Y8GHnnT0FuQCWU0T9XhX1JMdfhVtB47Z1YEg2bqAv93klTgZ
ty+5fltUxSpvZ3Nne6a47h0pT7GiOHM5GNQ6HKKBKsUbJxg4CkDRKcwM05qt9uCmkV1sca+oP2SZ
V0h4e3asYEQHn2tCVSK3Frd0FfLL7a12P/PZ7xKvODW1EJCe2gw3wDCWf+LCsjdN6HTIV5tMPE9p
kx6jQsdbO2ygt8u+xIIxnSy58QUums5QHd3Iqkh4GQFfgz4pbljBlURcb7FlUdIwLmLYOF87RgX1
aooQdpUmZBbTZMonEWpMwPM6W1zMjq0UJmxsYR4y24QDNYYjgN3FgAmHruQMFYP3x8pa/y4vlgRF
VpwuJzJOyB3wQqLxyM4Og82i8XpBri5Mc6OHhjGeR7+wSrqofycTBzULqAACz0ZQnkuQ8DvXGTns
JoOwJVt6HMLtBIt3NoC7xWvIoA5CTO6ypukxF80i97wU1ofHCfcdir7E27gKzxbZZzjCCy32pT/N
e18pnLW7UrdPfj4y6Q3YYbEt1JW9bJXS/q1bKv+30rFt0MwRXLfqh0QHt6KaP3N3rNM7104M2q0m
qc8qzNRb72cVcRhF/lpli0KDOxP0zWOl3F3dTenOCOFMR0AWdx9mSbWnZWmui8U3h3wyHGNJ2ODF
OAXmmgaaSkJF1UUFm08+1zkhrC6tHN31kjIbDudO4S4OgHHVZym8BLu41EWGKM4DAipUX6N0mJu3
loJd0cfYuC6EIOL3PDnIFzx/ZC6nqlcv0mQvpYHcR6ImNsN0oH95TTm6tgU1y8q2Zjhp2SyXhwH6
Tktzb4anoqxiOGFuWP5wjgWIDJXjPIZ1kv8mOlLvgxrQhFWOGp6GuGnlwyCq8bPg2/jO3GXgYDJB
OtPsCyL/fA63iUisyVtQRBS2EyE+SkDjQ0H9MQWhIUPRH2OmJF6mGMy22nf2LeUac+DF18gJgw6R
SxH4Cq5MZ1/SKGwbcJ8IbRh3BaX41p0WWV2hsRoiDpXKN0fJ6Cs7JkPoibMfWSExKN2U1/u8l2V0
V/eDrx7ryZ9Ev5vdrFxu6Hir7qZsnFEjiRdWpgj/GjpR75Ylrxl9R0G3YK7N07qcurLzyBWhiOPS
rAFQYBfUYVmNK5+DKoDH4log5e3YuiNmEdRLDX6O8dSnL1WYujFVrS89a1cHc9+8mEwkkNWbrLXe
ddQPEmWnlgFZHbGZVLSzWW/et84ie2BcMTIOqU04fHmq9jvSwf3ZZv7Te0p+Ufb1pGQkc9og/UuG
oYeSsViuuE7tTOAxywJp2nNUlg1MEaaw3kfjgXAQyVi0BHgFZCGX50gkPa67TMxqD3pGXRXNJsmJ
HjwUvHH5zCeR4s/nt9IcR/rK6E42llmY48RJ/daMMsBDQ3uitJ+clhsdwLlwjL8L5qFVdCexrl/z
LK6weynH2n+tbL/B07WaiE6IYtYOna1ZMNHt6X33kauWnZ84uKr50ie/vB2VelJZRs5caacJjStd
KcFI1bmyre4qsO1SPjTZFIwHNQUoxZJ6Qia4lFBUO7/2ICpUYcjKtCacX6rAkFkaDtOPU9j1HxZ5
djvXou8Yd/u47Y5u0ILuJ5TGHVxfHIIGd/kBrKXauqz1nElrjBtSF+FKrlpdXZfGzz4DIg7PZTAs
N2VReIy5VAALXdjWnwpzI8HtXiWlKL5kYpubQbn1VdSTOov7jpOcg77HSGMpEgupb5Q6VLx9HZ6n
KC5Y91WM16od1teTzEaoUkPeJxtZWsuuA7U7JASpguwE4b3Mfc20xeHAWBWtFT1Zgd3Alilzr97X
DGvRmIVz8sF8AFOLLLPPuuyGB5Fn4q2QEZ5CeYXbwWil4jT6XoVxgD/klNDc8PYA3pZv2RiGI2hC
sk6CDr6KaOuLke/CClrlwlueu8JkCWOpavqouoD8m7kb39B541LdS+czpzoBkDOhifdkBkNoEXJq
t2UTJK/W1LZPXRrAXSmc3OX8d3sHhk9izY+5xQ1eUUm6jHimRp2EVWa3OlHmMa1SZxfkS/pCJds5
YE5h+zh3TdvvykYqzOWokQ9t15jx0DiyevbzUr1URVmYh8VZsKDrsqkd1qZpRzpBe5luPOn7T+EE
+IQVh/Z+6qKUt6Xd13eNE41v3lzV12VKN7grhZ18N06RYt/RD/izeIbTBzSzDa/ZB+VDkk0luo7W
ds9tmksMRKQzbP16xjWh53w/lMDqn1NpVyTqDMA9uyRc6n0iVfY0p1CtVBBzOBej3wNVOhViRjak
8aPiZDHbJiiw5qr1GESbxs8StlPXfm5TNoBQhBg3uPbw61ZyegnaEoU5VO7pENFN4a7ddv3XwMXN
V2XQyWuH8+yzdWaJKnmOxHtalSlUDR8ZjCu9ud9lund3pvKgiGOfSKiKR3XUbFpnJMe2aDMyuIUz
M0oQ0KGSaVzsI1rXQaw8nz58E4P1TFdlDGHhKgW6Ho/UQOOwKsaRdQRMixktOFxxnXo+FuR91oq3
0vWIv8rT3P6T1pW1niWHWmAXPFrkM/twcMxCprDOJiymndSBnBV0lXeM87FSa90bTkjPS5+bUtOI
t463UyA8eP9GVYssNhAMLnqXhNJRDunajGN5GzU1ZjeeTsxN2ZsB4kmKWVprclDudFiQnlhV42zw
m9O4NGcT1Hjaz6OdzstbJklg6qSBz6WNK3+csEROO9gYdelU42IzjBknuhcSnZTMsw/2GcXPdRO4
7arWpCVfp7i+yRgsHb8QuoEmXtJrm8t4Ej4vF7qz8NVyixAolbnNfvDtdhOWnQ/6I4tBHK00qes/
icWnizobGE3XeLFRyeaYrI7sQYWVEDilA0WcVeD3C/IePwKynrsAVqHKev0xtealTcQCNjiFHp7r
rtPcp3MKpmwbHIs6rWxc9KMMVl+eYNw6AlFB/uL8Upsu7s1rqCaDXLLs80uH0K0TTPSgSTp2Sncb
ms9ldCOsijtxk+KthWtjU7g3FbgFjMPJGe6DKE9Y+N1CDk/kV82zRWXxU2ZwSrAhKEmO8ryi9/Ab
UfZRLNJVEMfr9gXsK5sPHhOFdalqjKItbWSzZRcOuW1zwnZTWzpcWPBUiXgyoMeoKRW7jvNwqkLn
I+HHjJuxXvibeknKP7oXODt7o+pvXOkotTadcOI9XQFWsq6JI4iTHqOi1Shk96hjcNuVk1sZ25AM
5+BKixTpUwCQxv02bXdvZuWlV2T6pfNrtviJPtemq9/dggJj56QLurYJMHlM1uMSJtNRVSFTDbYA
D85uE3uM0CKwGCZZhUdoW5+B06HQv6OKMiUeTj3DOGDR30nM/pkl1ZIzRO8EvN2nvHtuYk46ayo8
Cq2+oJHr6r6lzMhTXsMuqp17y43EcGXbbVNtS4xrMToqexzBqmhc0CHnEYmulV/gcyOSmuczKSuO
+TIAYNyzmjTNtg7ktBkLc8lBr1RbZCuDrnB4Dpe2e6QSaOdbKZPef6h9bTwwX3hhNyINlHjncWIs
Obf4K2x5KPwYlt1Mzl9v55Z7CjXV7WYSOmpwnaVyt+79vAMON37lQMhxxFjfCC2dHKsxN9ProvGU
0DuHj7a1ujme7gYnVRdzDjk07pUpFIQUltSQ3M69MtN3GjiF2pVJ46RXQk8Rth62qj8mup3nLtKR
tffjZZGwtFsLHuoIHoQPqU8UO+FyIfS6VDitfJmXvI3WJol76wwioQEiysqJNEGGsU3vZHc95t7R
lAToXRLl3gWy6ppdLTrRnmZRMv9qg8Zz9l4yYRxbSx8myTRFcNMZPzmG4it3gyfOGywJ3SVsMBTL
m45TeHBK+7bJAwcpD4aGeDCPtoAvmixQEgvRTu2zdAKmF3p0rO/ZFTgBsE3XlEmCQLpdX0vdMgag
vV1HZKv3N0o7F4NxlTePyi0xrusiSzUbKUVMVp/vGnHQccZvyvtIwlOP5sHQCS+WTf5sJybYxl7B
xrSqp8Q4xaon7Wy+7cdlsU8JcytvO0Wj8s6SUrouVrad+3KFmQx0jnrok45Hqmyn5zHRNRFyDBLV
Kut0CshvrPnVskNLbHSYiE/LHUP0bW0NQyIeQ43038pweRoMPiZpbYcfqZj5z6KLnOnaJHb7U+hJ
yf3UpN7D5NEI7YEf1MgF9fEF9zOdd5ziwTumWTDVa66/qLBcEkG2K8JlOmehoANa0TTbj3Mfpxhf
NilkqtQ1OVKDBfRmaZvp2cQmJQeTuz0e+D4vMGesS3w0ehHgNj17Ep+DXIUlAkHASLIES5s1ZhgC
ALa56UIIstfYOW8LeVHIWMi6b4WBwlNV7On3dCYIhQbsD8VjU6peebR5ccumXrtTm75OC8hQtB4j
Igrxk1JEn+WD3xPl2Ubed8ep1Zxit9CP3dQzq2IEMSDibcr4TvoDm1c/t2KviljW+zkuAwtSNA07
oOuE2mrqGI39AdQlNQ0ewAUm9Zhcr6dp7HgqHQYnl1K8iz9kbKUz6IylCkW7ZdvVS+GARh3A4bt0
M4QRgWmhzC77A3zWXcdY9Ww7VZrfOSoAWl1z1jOpzpYS4zFPjjhwAS9T1+dxhzcO+esTAYWtn4bZ
yvdlDqu6ykEeeDalvQWzN/qoLNFgCDuU5cckPPCzoI4DzBZVwhgH/8cklJj62XMBpiCFGMV1IMIe
YUjK5Ost9pvGO4xNdTkq7LYw9ilsmNCuvTqy27XvDc5OAuETsogpCDyTdeWy+ImP6EtvlvQohQzM
hqoozN7yomgn7Lb6se2fe1VF4teVsQtQ19EqdmZTBHaPw2Tn/R0tGHPcbsbWzHpPMdJ50BCCvMDg
IwuireyaDmjWuF5bfld9UWYHRkFLctshKUKtF+sLD7IYB4XXZG0/inRBDKG7VBZrl66bs8BoSYQ2
oxV2qGpmgCv9gmwWiz3zvRMRtXLIs40XZJmMxcUFs+xPcZCglO1treAuFmSkuqGhC/EqvTGZg3yl
B11YsXC6m0Y3qCGiuYM+TQFcFXt/pv90XWEGviG3+aZFLfBDTaX4f9ydWY/kRpal/0u/U6BxJzDV
wLiTvoZ7eOzLCxEZC/fduP76/lgllTJTPaoR0A8zBaWgVGR4hi+k2bV7z/mOPLpOXSYfdsyJ4rqX
ZudEWzIEXRJEYrUYlLt6Kks0DvnYX3d9G7tgypooOqPVYABUUGIXK2Nmc/P1rs/RO6E4Q+lszuOV
qpTUZKgb+ClllSv7sQ8sJtd6ETF6ypXaNm+t2B6Z0og04gTaR7XDKttgAGwba8Cs0HEs8Yc8j+s9
z0Z5UPsYXWYFCiii3+6uVc2cM0+dXKj0duv0eMZ79o1THiLSPaBFsFiYQzQjq7pSIHmkRV6ep7oy
vqEAKivPHBvzwmlF2lc654QblQlC5c11M31ldCIxI2JrvSRTopE8nmUa89xpoG6mgYHHaWxaZFxV
Gy2tVkM60pN5Ia/NSAigDmNdbRzu82FDP4tmjcjoAl5lVfeSayl0x54jJ/zOhgUDI+AybunQIWR7
R8gZ+noZzGCE48L5LMcsvg2tsdrbbWkFW1sa4b2puGR6tgaunno0dD/MR0lsRhWvnXhSMbgjI4J2
aI1iXjGzicrLaIU1B+sg02/MlnbvSRXS4aSUkXStFTlTbjNAwVVnsbVA3kr7PRS2fCjRNhGNJPPq
NiwVk9lKOFXbtmi4CTqzD+EjKZRQXmvaIfF9jI+e2zKLn/Sxnz90uwqYpUQKgPIGWfI64rV7OccB
AJxRbJ20Iee8HGh536/kyMGGE1iKhrQjC2USyYHhVgL4s1U6zRNc5hX5AlF9X5eqjRtbURX7wM6k
F56hoUbYBKiGOAe2amitZ9FX9y7zvX1aMVddM/LRgVRnaXrK29JALJFm7SMTq2X8Qy8BUROHptys
XFrYjh1Qswe4hrqQCfIqUKP+2LDctet0Cs34XkVJtatEO1eeqrfAikzbuOWQUK6RFGS73O2acxPr
zpui65e8lA0XUAH/4pG3SfmW9zUkhsAA/z6HWGQiJs5GpcbbqhB6c6DiExTOZUT3o7AjnAdT31j9
lTmhlVg1Iu/fhaWnVod0oWViYJZq13CJm3QRQ2o/OBbKe+S6yzHeLUcTULMaDuifNdSdgWkPn25n
N41fB7JMoYeOkx1uypI+X8meMoTuxjIjqEZzhjhmCqYIylLT6wbVad1bWNg48biZ9CJXNZtr1yyn
6sT5sQ6KfTfG0kUFMmM9ZPVJrARKgpFJxJu2HuMe4DzL6WRXV5MJx2WqNCf5RnXCIZIOd1+2O47M
BTZda6gzcvy6lO3arwLEKkAjxiB2ueMiWr9+qPTOcTY6+67R256RYteHd+kArqyaFs8PjUMbhnaV
oPTJWiKQUzsatxXd2k2gpVgY0oF0GivoPnQ5ctDue2Hc6nn8bFTC/pJG6c8hL49QnV7XaaaM+uuM
HXPN9KLeCka1j6WZk3tM4YzwN8TPJrjO7plxwiXTowmEklAI7XHNtNnUU9ETgDS2H8YUk9mQSStm
SgQVLpXBlzo7JKGxfj5ZvfkcyCIL6Ak1T/kkorVUpXWMBrV+HJwZE3ZNpX1b0r19tpol9aOcY67u
HG3ZJZh5M/sGneCK23z4oMHZXUvdNuSO+x6o94TGJMsMdG3oMr5xJDIXXkSmXreWZd/SNgJrM4xM
XWY1vO9Vuk5eFE1hte6SgrfIaadsO04K+qKB8zSeSbtsrL2ZsYWglGs09M4cCykVx606jc+NVOAr
17Qkgyx0ripa9A9Lo9bZRbEwuGbopN5aDlIodolvY4M8cjU3tvKmhXCO+0W+tKpY+XZO7ZDulGCM
ofeMeabT64LjpxEBkaN+bTOFuthwbNBzltuj9EBTwzWIb0koCKDNND1E6aQpXurEtr7XNJNyt5Jj
8TRWCiJJrUt75nlCj5+ntA8fnIECtJTIpBgSTIw4KoFmYrR15dZM3de4ZBdWhw45TGdkd0EZSY5v
+QgwNBU2uK8kkMPr5NLoY11oANrWkz1gO7dC0o1iRxz60q5ejNJGwW8pWIhKdB0ETchQu0y64thb
kQzYHYE9ompJTU54gcZQNy5a3EWuYgMVUBvTQD2uRTa0JqsVOAIbOHwgdpyYpzHJfj3r8FH0YEwP
QgvDnUQ2dyfqoNN8+pBQc01a1HSdwusBseZzRfdvGzLap/nh4Ea0moW70vaErMk6IdksKovsUJNY
LL1C6WB5zqN6YG8kliqMGDAuK7T6QCG8GOxF9G71c/XBtFZgZG+afI9Wd+lgKyZ1UqCnWrXNsiAM
X6aWMxgjObVI9iadcRVRvZJk9UnyLnWXQa+ydKvNVVBvXJEXTr2yNcU2n3PIP8O32CnMY94TvkXS
cpjh3WRANq5bUwlIT7OTAAxcVFjldm704Smn4UBiHaMV6B3st1wXhgyv5zTN6tQzOzqVj00tG5fY
UEHH/aSkc18ES5jWMIUuhT5jDSAMztz5RdiDZCxt+PIDxwbI9yJxR4YJvPi7WK/xAdtyavtHVYt4
F1ZZXC6ROEk6PyqT1KwHYpc7ooHmwlxHRVZ9NSxMiS9heB5D1BNIMKWk4a0mJa5lpQ3Hr7YeAFMa
vDvMnMoi7cpDVyrTJ6KOwf7IXDWO4M7J3rmKaRLUm6Gzc2szcUOQxZc68Gxn7JyyliqbWh00g7gF
wZg9WVog83UWosmwy6B/aYYcRWIUxm9qJ+JpEftl8VvRJ2AV0mkCJtRntsjhNpiRjuksSoEgCn0p
hCr6BduU8nr2uknW7+EYIadzknZ+NFRZkb7rlLAwunq8b1N9sVIM8Z6pl/rYWcb0VZeieOMKAaZj
RiVZak1u+43Qeb3JnMsCC6JMI3FlB73rXiec5g6oKc3XWBMpnYZUr05OV0fjpR7lfC5nihNfzKAg
9kpOzFlaIshBQ8BoyLRFbFPhB9GbxeTgtqKsbliqZDExExWT/mIySk42bmiG6nasKqYwiLR0SItt
/hDGiiLPvVZ0gJBS6nIfMUqPB1tWEIopcRV8461dvbV20hEkbLm4NjI74ryfoUvFOenabXLbpBZK
AkyC9JT4gwYkBGuRG/rKnLKJzdKIGVr+TznrUHu/l9UEFziS/3mK3xEslF/y74nvv3/9f/3wXdvP
8vyWf7Y/f9OSEv/Px7T/TI333uTbD//jFzKWE0r/Zrr9bOkY/8YwWL7z//YPf0Uw3E/V59/+oypb
+Zaty4/P750DzNjA2JLCTlKYrtpEqv85j0bb/stH/86jwTGgIn23XZYYU8dP8KsLAR6NKdDCq7Sb
qFAWRMN3UBrDxLrgIsx17CVu7HcXgv4LT1EjtcWGJUOx9pdMemznfzDpff/CxeJ3+F7uPkyKVad5
qe/1u1Lpt/F5OOXRLl9CAABfU2E8M03h4G1sySAAB2C9ijsiA8Vd+Y2JMAXYqrYOH2zxaCLG/m4G
Ec2xyj2wCpTFOalOIy3k+GxU06qtvtRD+zWQJ3iZ/OSC9YG+DUnCZAZ8mdpKfYPqq/mi36pvxUfA
0rYyGBoQnPhhaQCbrnATTQr0sL1uQHohvOkQFFcV+mCHGftJcT3rUnCsVVby2DyRgGkB92KROGb0
1Xd298lBLQJSgMRbXlMTqEACxZpv5xcP5rtGwqHqu0SQrrWV4E6x4xB3vQJeZkivKfY07nV9jy2v
WgUf8sgPSzg1cwjhb9ZIVur9KPBAgUHM51dJBmEJLRYcLXN366LZfvgZZt+YtoICG8RR7sJP/riC
K3Wswx1/A0cNlNo8ao6v+fYhfnc8Zz8N6358V5ZnrhckMYIB4K1H//qShzteYWYdNOdRZXp+GwEm
IBoq2Q4LAfTN0AEhe3HxpvISLryhtnFSX8xbCrHiG7s+7kLFPMTiOEmvIwdCZya+rv4Obdgx4uBL
rm9cFCTDl0L4oHn4oiB3U9mjFucnN7wHZzjubeI1gpDWJ2WNOwIUZ7IQ1oL4PBY73kWMZc3RIRGV
pxGeyn7H7sBvy94P7Sv8CQ2uTmXVB4hNL8HCaIed67unlUDPZICIBRWG4a7xVNpkPiGh6R0onAXx
SYkNYce9cYPH7NUsb1vWSwskacdB+9OaEXFDRJBw8ZqNmlGOr+bpkF7/459k4V+Sdoc+5xEKCQQR
fpvslc71XbznDfIfJch3pQ1zrP9Qe7EZX0gNCTpIPUQb+KZXQN7VrweuO8atq4QqS18Ro/Ntfsm/
7URB5biZoJRpdyrvAkC1+i5ojvqFgxvHPmez4C97rP7iTUMYVOwqzHa2T7f7pOWrD7phKaU0s1Gg
cvdtvaWwjsCTSVAW5JPxkYEJgQSwpINeG5U/J1uj3nbfbLzv5MczVUm2NjNhQ3vgF5FgCeF8yeqr
Voi+IQGn467xDfel6bOt2n/9T+0i/y8u/RoJkQvly7QcurN/uvRfqcefl/4/PPp3fzZLOz5rVndh
avqCcfx96ccq48KStAjT+keg12/+bFxmizPNZo03F1rZDwY0HSyljdLBMlUdjtlfMaAJXtf3SB9+
/o/P/CdPVjcNbZ4oo7PHJoK+1aZ60tBLr5LUZSFSSS1JK/0ujcm/7QHVzLWz6630ZlEXrexa9Ijs
0ttpRjMTIMahNfD8514sewkF+odFa//xt/9Y9mQNg56j6RjW2T31n5xYpjKLFgOEvV+8V6vOjU5D
6xwFOYb6mNI/sGsOUOp+KgJ12yy6U2uaA1/UylPKUaq3TPIlmoqURr0ptpqW4MjVdBAQUoUf6H5q
jbsOHHszQOOSrcZUv0/vynoymf+PN82cnmXdHnWLyZcBCAx2frPKtHz0q2RGQj5Y1wZZR3gmsEEn
RjkRAlEejYFmCfE8SVNuZUYQja4dkj5HuUufJRZ3epu/Kia4wUBo27nGBCxKtBckVHQ0Jwp38cgS
+FHE26iF6D7VzG+qyCskzz5vmQkCwsE88V45xsKMYEdog1HbGpgXVMnELSGAQsu0s7TmGvpk/h4m
4lylGGskWiCEJRioh5o+hqJs/vzj0vFT/vRx6bohgKdSzywf3PLn3xnntGquzZrj5z5z6f5W8PSw
gLeMnGyByr5owpUZN/HGTsONzlvfpjndx4TnnbBoZ6T/ZKp6iAx2xzipoG1Aw1YD9yuLZ1Y/y6Ed
j7pIGZ8mkiLbISa1nB5XxepYm3m4RpN1kqZ+1dXQPuR03/J8/lEa/59djH+8Y3iFJguFZQrD4kb8
8RVWtHP0vNVtegTtjVE0r+nkgGxr6TxOqc72lMuDkhISnc+0PFxRv1oBF9fUj3cVDX1AHWq3xqJz
qPr4JetDaLb/9L9e/nFn/Ghe/OMnYFiaSbQf9ST3zU+fQBDHeuEU0RKmMj3XufqqddCaNDYyc+LQ
YFOo4Bv6RIO3U8R8X1pvGW6DYtBX0aJwsejF127uSxPMeqwvOadEbUdQ+P78eVrqf/NGcj8vtFwk
bCqV7I9vpNppRRMnQuwnp9gx0K0ixHzl3jQz4pcYAZ+zhqM9j/MyxIN3csg+i6XSonuWWQpu6cxM
5HQRNalWrkneeU/3ZRWOU/ZSl+63MGDcrceMa0thB7Q5h9NoOPGuzYqcTV2wMLR9QgLB6FCZSOH0
m9BOFwu+lqdeiRV8JVtlXzctC2GdKqwZAkUzh7yX3igtD0ccGWGxpW/n2CbotgvykV5eFXt5RWuv
T2F9408aaVl6/OX6VVKXJK/XSwCRkrueiyirpxEzGxTUad76ZRu1lzJgX56SkqOhtLDV1869sYiC
Qy6mIAPfjliBeDSn+Rzr9Mq2m3WWaOq+KaJvVgNPqmWauJ9MIOEoIJ+d2LylIaBsVIty0hkKsDAz
KFzGFxcOs8OBTt8mzhn2IuNCGFHsZNR9FDTcdp0qCCKUn5rUjlMurK+mxDmT4pjLEbdQlejDjSKG
6iBKxTp3Cn1ITfRPeqX2B7TtfXpkYtH7DFyfzByljlEXFJf1boSfTCMXEK+rfqHcv0al7mlV+NyG
yVsRFJqfjmGziZR24YIcyo4lLjQJlZq76klHdzeDh5h562Vc3uFX3eDFYgXg54AUaD9EwM+c270p
rE0RFpuKpVCGApnxcGFL00hNYm3J1Xnfd+EVrRs/HLu7xPkwx+5WYvecGRqZKWL/2n5KBxWqmZbt
tHCC9x9F6KVzfppws3rHPWGvNCuj1cO821My6zKWDBjaovRRAu9nF4NjDdqkw6O4GjTldTQDZnEB
2qHAKr6aReiBLXMmJzPJkC0YiQpyI9tO4/SI3cMPM+1U6JG/zKdppmGiQ2M2avVZONUpK8ujVTqH
JMLdy/GhpAHm5AWVe31busVnmgbbPKp8xUx3IkhOTRLfMAwFtdv7iJi2dvw1KMG7kpYbp4DMEOPl
GjCCmerGjJQDFhcOELN1xWf4WDWOXxnzwiGiTRMTYE+725jcrRkFK5yQ20YtNjWHgtlpznJy73te
sJhpx4fJmENDR+E/q6hecD1zBXPTtlhWx3qrivyjakYUW21OEG/SgIiu6RONCXBpVo6rlJi2Ookq
zpxoKfGabIfMPE9qkPvI09cxZkuKY3EJu2prqmIbptqFtp9lRL4MM/KIB5Ieqijb4RdYTWaGaw2N
f5mQqOAWjefOHEHc1n6hf1duGz0F35Fuxsm9mlVmPnl2N7sOApCJvIoyckkeddW7PpQEUNtr3GNX
utlfutTZjwMokXk+Z2q/ElZ1r8jB61sIhagJRxI2rd7Z052+K+duF4XmfWHfBXqNMGoknNGeLr10
rvOh2DqBezGj7JIsh0o3f0NM/jBV3TmeIMGpLFMoxr9Eat2PeYhOJLSfxii7md2QAGDbRztK76vB
fBkJGl+IxbkQW1+W4r2ytS22epJZeENY0ladlb4ayWm8N4IULbOCYJHX2Xp1FN2KolgIVPqqJ6iJ
bf6Qz0xsB+6ZyOn2fTyA5y6dna5+ytFeZXhL1igVVw0j/TwTTxryTa3sdhNcRARWa2khRNY69EbN
nr0ASgqRE6N4HMFGD9rsN0QW4Hq/YtDHAJgkuSC+FIb7OtfqM0GPNzbreDBNR7f5NPO54zw2HrEV
0VPMGe8mr03kRGudM54ouRniLs43qN/emF2uHNAy9DYuyIMflCq7GDBiQ1nc4iC7wfJD1zmyoMnl
+jXf9SLhIwwxXkGtUh6d0L5p8aLg62muo6B6iPTwhsnDPoPoErUTIaVync0WUSgYT5J5q6jZHjcs
ThG35kjH+DDOEb6jqHlP8nY3VD1xodwJqGcEoIDqVIfJCivtwg2aVlY8kV2nhnfCUA9JqL5lyXRX
R/ZN2lIm1sNBWvRfYoJIGUMFCGMEWW7C2BR6u4/N4n5KDG92qkORqXxUGkpkkdyZbshOl+LWLfuu
eQhSO/MiQVtYRNFlsmO0bXNHjqVOxFofEFeR6OMNDpLDYDNFjBoeiIb7Jis08zqp2vkSR/H1hEh8
letkpdLbHpA5jNoKS+pjgEyDxrGDYq7KvCEcvgph+eyjRB8VAXkqUZASl45CxFYXdVHZmNB9Zj2f
12UFx9udx+Z+BgRQF9IkP0h3jlPaZO6aWZ7xPsoC57viKWqN4qFo+sggndfSr8OsLLpVzc2JIwyt
M61beuhPYTq151nG7cuciZYExGRcWZGScpWxC7cYB8lZTak0tDY7Nc084EFylqzcBuoyREVHOcSB
ummmec+kyO9UWlR1jEldCUoB/q7I4kNiFd25TsNmjcikIG47YnWr+eoTKqrw3QgAs8VVS0JFh1t6
5ThQNFMA+WALPAmHEG2XtjO6eh8k01qdiGgpjI0dqU9dXdIiAfaxjirzzVYU50utq+dUx96UVobl
uyE2t0iTwaqyi6+ySr9aR73kmfnZDmiEiS6Op31s2LhjwyTcI6o41XGwSmqG0aldcM5w1DeEwCzQ
xbq2MgTmqXtItG4nJNTGWMO+N0I6j1OnJPmxDc4DmuBrqnFAq2KoPa0F47EI3hEEvDoo4fDiMQ9E
ZFTTjJ7B2SFJhxkVuIHnpgy/00KZL9SdhddY9Ntci0a4wh24NgetYv103rk0hsOsGXAkY4cQw4aC
LGns0PK1KRxwutbhEUO0uq5iqogi3unOREhoq+90mWCIDRozQ/FoSNCoDtMMu7GcQyWzflNqdeGS
0Er4j6p10RvFqJIgRJ1Ibq0NVkZ4dQQ+G9IauVFClXLKDNqbv9e7Sycj/Cx/LczpYv/U1P7+f//z
vsz59f9DH5y0cHogtmmYGvX5nzZDzub//rkZ8odH/94Hx4UKS514dE5+UN9/b4aIX1RDg1ZnYBt1
l27ID31w8MU6fRS+w6Fy+74PzhFTpQ+O2UOngWP8lWaIZi997h+bDT8+9Z+OJFbeBIYSFeY+FNwu
EXNADuGkinexsXJFuo4y0JJx9OI6UGbllZi7E5U8gBNtoaNlb6xSTGN1iREZpC3txpQCXbrSK6s1
OG3Nra9RqG1aP2bvQYgZCgjE0WOzyfGNNwz5csR6Gt9LA70GA+n2R6K656m5hdltytcS3z0LR0Jq
TdvvR/6S9zqZV4rcpCxgyI3WJVlF4bXrrjWdMZynx/4mt++Y5JG3SmAjMg3lpjVvomf3WLfn5r3W
kFWQN2YoHl7FI5kE9rlHRl6zjidssDNqin7qD3a8A99yzf1E1E4m2P6aQ437EcV3vQ7FgMsVOUhn
Z5fOXiOclEHzoPLFJGeeaRd3ORkdXbQFMcBZzfQwJ2wCh6OQPsIYG+lJFBuct9dx3j3PQDEya8pW
WIsS79IEY+ypjSxXKj9BYfVHs3seLHcjXM47LyaJo7J+07ml2xnypvLGdE04dEnGbWstLjR7Gxdk
nlfTotVhNcY/2jrZoWe0fgG/ickt1onFxT5u9/Fzbl46Qik7ckK6TY5uA7fOeFAdc48F86VHEJXK
iAHF/C3XncBD84izhTZtjdE/dQnRktmhKCqc1S6Ak+ZjmPJdgjzfCCDZCOlVsbxXFOSb3ZetY2Lu
5GR7nAMCPnyAYoiuK3kdh2D0N2SwoAyxoM6rrymy9G6FYxYagGJvR/UzLN+1GwasW2VXBQfH3NBT
wdBsBt6Yr5kPZkD9OygHNbyLnTme7Z7xyVnPSRW8Ca29OnXnMjo/ypdIWR2PardRKO811/O4cNbe
UcdU5z6Ncotozeudra3z83n7tKf4BVsdtTBKBYew3B5zTah5eIYRSupI+9/kYxerW+A+HVOZVTZT
lB1o75j4YkTBhzLDPD64yIdD6MKrBiVB2u+0LPSY1aB0JEYqEdTxmwlUmh48Thb6sn/n1ViwKqqW
qjMldLWlhfvPhtAyAv11tLnMWP/2H2fn6efV+A+P/m011n5h3slx+9eQo9/JoY7+iyqgohkkLi1Z
oAtU9LfOtPYLyzZ8FNyslFf84e+LsfaLBtYLYBpgUWhmf20x/nuq00+L8Q/P3Pip0cbK0dTCysga
21BSxF6nb/v7+TjudZowq+KlufQf3W16pFstL+5x3leb7sY+Euvnx0RSg+kuX80n1OPdqXtwFzZ9
ccVxZa+uy9VJW+sbZbVxNxy84T44t0b3PmivXb6DsrDCHAxqGexMW20iyooZXZE1vLiwuOAJrVR4
wRmMzmhRjc6rPObaBga6Ix9pgNSeI1Vb/utg78v6c2O/loi3cOI/GCO3ENTQLHyzdAjP9r6UTMT6
ws8t7TQmr+wcWkcF3/ADdVLl+RsajucSHA1wbDDv0jrZ32CzTxWVIl6GV7KZJGodep/pdRfuSVwy
Z693NzxkedZ9sy3pjGwRu9OsokCSR206tA/INcB3v7SnKTC3uuQ545oFx08Cnn2YHB+Xc8HIbBE5
hlfGsLfSs8hPVOxjiwO9XYujU73p/ADw9WaEF1ujY6t9ReVHgdQ4l+ToOGSlvy68gD7jHeU8Hb4V
+RdyJFT5XzrhxhWRjuaR/+HLbvOtSA8u5xOaczMo5OW/ub0XaLli3nLpVu/z6p7IbvDWMej7em2f
KIJnQDZ35g0GGt4Cnh7s/aQ/8xvzayaVyirYlK5igE84MlWTDDja6PrN3N2a1JmTx5CX2SzdgIdZ
f0lIsAy3YffMCZJWFWyCPY/SyejzK/WapO8H1F5lqrK3XtmLR4T1fi/WauRbRHQVvspl8GXRzFjl
9xaGCHNjO+v4wklQIxVqP+ymnW0+NdUGTrU+7JODPezaGKOqnzDuvdnar+Zr/Rz5oGvg2B5VAoiS
g/bEv0f5IE9DtX0mbxR/s4Aj12IcSg6TcaQfRur8N6dgdOEbZ0aNHnyMCwG62rUb7Cdy7U4u6X4E
YD0xq1TuIZU9tYQdeZy/G0ICtnCvP/O75qbfImG/albTle4v/xSHkjRIeSJ3EOMQgC9vaVM5M+Ez
H5jwpc3AnTuxz2lRHdM7WjfbwN0ucdnjtiEQHWrESEdnfGQMqxSat0hdoFmsxbAvTE9pX1sNCyOg
qoMYdiWn9eFLkhzGfJk4sTWiJM+EjF87GJhJYUe6mV6r33j73PqhM3ZwpfluUpq88WxtgCGNR3jU
PeK0Dk2mBb5fegIsma3hXvv1XwMBd/00j4dOe2sW74S/fC9jOzAerocBkh0oZQu6rpJj31H9IDq2
xisjQb72snxBDABAXkP3JWte+Y3SvaA66hEEUJUIf2ASKzb1t3/bvUpz9GXHINloEa0YzCD+bK+6
2D+eHP67R/+2Vzm/2AZnP84jDGmR6Hw3RnV/YdrBucDUNAPRjk7R/ttm5fzC2EEzYWzqqoB3zR/9
xvF0UNCAklN1wvr+MsdT/DSl5JmrNtslWn8dEQ/P58dZRtRERhyWo36c6/gJEiSRxReLaxAL2zKG
6Al7neM3fcbhF2RbTAsQ8sRZQcU7RTg1OvSzU/naOO5u1v/FQIhn8eOpZnlbVRe4KJHiSH84eP34
5BIzrONQUY1jnvuDvunbQ5Vtq/o6twISl58ix1rJST/AfE6FipPu2NHpXNtPhCvEDtLxCGqO7reS
dD/ECBmNIlc/q/18EuWuGaOr2AV0G00febjpo+zZhD2SoYahSVzF5FO36rvj3CWueu2Kz5pGeu7e
KYbyXC7SkeLZdj5URN8hSQktI9L5hGGplPWuGNjWUMsj7Pa0gBiCWsWWmuwGARzBenYSa13Sve8Z
fuY9HVYiGkb3rCny1sn3tjm9tmZ4U8MLwqDWN89qYu3b4jgp1QY1Y2o9ua2z1u23Hr1ilz8JJ1jV
AMzWzfwR6bNHJUubj1MXPUoUUUDjAobM8adWvxuj8dH1UIXgQrAPx9giRHxgGMk57BXzuq8Edyb+
jLm6n1t3kyl0ekjYGtgry6sKffWYXcXlm4hYV4y1DotA0LsswvUAC8oI/Dz/NiJSUYRysq3F46o+
O2PrJ9OhBr3gpEfkoKs8RFYffrXV6NkQA0Z3b8TYJPplf/Ks8ptA5mo05bpWIDmnLesSC5sSm/ei
i5D5vo0GHcuJrAXEigYM81A5D7O6LyEf2/qX7XbQiRGNm0byHIlmB52B3l5KM8zJX2yDBKvYfGyH
aaPLG2YHKGrSrTneyKkEzr6boB3UyjtTakMMF1gfiFZgSsbpPSyIWyYBtKUgdM8+Po/DrBg7Pn3g
0MTz9D46aJ4nDdSRqyP2EUh65mAyj2PPQ6kdI8KpIU6X8WoOqegcPg6fNJQEaGR12ydAERxedT/s
YpIzCnwfMnRXNVGDwXSrtZjqnSOOCD9FwQX5yPEhSF1peBEVfvyQ8zczkK7rLyt8UArnXGfvri28
sSnORT1yjkMP7c5HPGfkGXF0B1Cd3/XShavJFj8SEOTgilNa54p+xUY6vgHmekRuROZ4jljC7T2t
n3D96H5OZotxO8f6NrRUL+weqwjZ0SniNF53X1JDnG2bDGYIlEeKIag2xujQ2vfxTMZ0lnoow/uQ
VIaT2/ePAOo2HYwL8WHNiu8wPsh7al2b0kQ99ZCa9BFbCJ4++hkE5lKLdhcRtSSFjcN9b7oH6aj3
ZqBApiZqdLlAiQlvaveBNAM0B8pbpRhXUiXWg/gU9PNp6gmaDLjV1qG2sO25MnW5w0mwaimeTY5v
gXtwKxwv1suAs87grO6WjBnM7koaSwljbmV+GSgD535c1cDNa/3GUkD+o3tfIAnq+CrT5mRPCUfN
B0uVHwW5k2W7hSdDNhv50uEnppQ8d9eDrp8a+PEahjeloOaA8OTH2XWKusRX6c/nLD6Fqbzn80wp
qQ0netgvMlO/0Yta54ZKILfzraiHo4xI2iwZP0nRbFv7Kpp9PndlL9yUmhcrFnIY6wHQCAQSe7ZK
zc91YKp+SldVJ4W1JRoJ7f1Km7D0DfMoCWZCPKcXV3CAlRurs58joty2YfNumMqqpPyDXIMpsFVu
CeZwb6R+wpfGTHsnMwActHavYQzusC/vs1z1pIrACytqPIh7ZDEPaIsOQ9c4N1iy6p0ZhU/WAj2x
c/cBhDJx25ICuGoIvUwntDGmy0lDCUGqDAlOIrnJAqwTRvyvRBKcD78/uv19I0e6tMgj0C9xUPxx
xykVBfYNZIWjId+Uciea2yje/dtWRVxlyL8MgOIGQi+an38a/nE2/3CC/8Ojf6uKxC9UW3hRqGKQ
+RBF930/FckUoW9oVTjIO4vu7LeqiNM98hXBGd0SjrC+p5vTEviBlm7+lX6q8QeM9o8vHKb2j9dB
EsAnkmNp7Dsyc5KHKdlPuAO0nU2WUZpba7M5qK/2eDH+i7sz605U3fb+J3IN+uaWXuw1xpgbhpUG
FBCRnk///qi966zunP2OfbtGpVKVKAaJPs+c89+RKwPMYHVYGaRB3xM13F5t+Q0xBNgJInis1hge
xUPuJibo07QgKqPXjHMRo8JZAvAKKQJPuQ9Zcs0f8+FLDprYrlagguoJw48VwWdDukCY1iRh0bmt
thLz9ND0L91WV65wLzbwwHC+Ir6p9661L6OYvA1SaLS2IngTHjNNH+s7Por34x23PbV+TY3vbttO
8mq/117kxazd3pw2eiG7rSeiTK9sxXCNfteiAEzCDBPBzdOwBiYHPH1ugjTXfTFnkANk0MXc6IL8
PSFtnfVTD6N+F2fr8enDLTBFrsfmmr3q5GLBzi3QCTvmaXwEaMrUU9fbud8cm+NVXqARgqpWQlXG
neP+oFHueLZk7XrNsZy9QrDCYaX7wrQL1eWCJrda8ZALot6IsjipP+Ix5JtpiOvrXB2aCz4CEtIS
XHBJaHMK+ZOVyMFV1O6uWQgld8otfsD8iK10qRpr/ToHMC9TY5U2PqFuoLXYm3ttWH1Q/h3r8ArT
14oCbGaLD+xjYhizunUfHObW4NY49DZnUpAF6Myi6PZYuzxON0glfnPGQag5j+tHoLrbyLsHwty8
dFvxPV5mC3lVh9pSPwqHYUOdNf0IbJzXxVRTSraenAYatEfxMTNOj+tcaBeCWVOzkM7E2VJrwUuv
c9fqo60YudrBXOWAUPPbfQEB5RHQ+qKLlU60pUK+eh4ZB5DtG+NFp4dth3GipSkX4emPuP4Zbp98
Zzu+orkX4znJMJTUgfbj6T9sgkaf9u6TYtmqVyLRUx7fqVcYhtzfRbS6OHVCZmZ5J8/TSr0ZiVMW
aAAfnbGuGAbn7qP2oTKk33zCfFLON4JuwzosTRxy2BFhkgAcOC2Ed3CB8RObWVDFMKsgmHNICUsm
BzW8PRRLUlN31t4hSWw58YjhT6SHMASCIXup2vWY+iiLglTzVXVNOjSv6NQy9oMV8DxAETd8OcVF
3XZN6SICvltwjp6kJmMHpFQ2WccpUwwCrDhSHvxA7QLlR4FBsWQL+krsbRHDJO+WkgshnodQGYK6
CnFtMcZjjcuF0L3Ghxap9ROPxIFrJTalPROWhYugFY7Fkh2yg4CTlrnT13jzlp07XF+6kZo5YGjd
3gRMku2I+1fWMz6U9WKQ3xvh8o/dhf4VKG9M5EydUoJl/j/15guR/fgvsaWknv7p6H/vQmSTEjOl
0Z2LIlY9+u9zZG7RhV/E558pzL+2IDJLURmKAHp4igvihPb9asynONOpScVC4N9o3y+9z59A1t9B
1z+yIak1/lKKTPr7389b/2vCRlzLQpLMnuV8UJBtl+O7yurQwyQA0pjWzAfjTepqn4Xz6qqnaQ3E
ZJ5cxBNRj9kBC+cAsaTq3DbQdwD5FnE4L76ibSva0Sd2RtYHkWgLQgt9caHu4nInN7ApWG02TQdY
iKdgmVKAUnKOyLuqA0bhVlRpQby76jarIPn2RM3hNNAUP2aSOxpW+8C1Fc7lt4b09u1Bck1jRRFU
hOB+ncvv8ipTvBnoD/Nly2ARgsByC8wjGm7mbcJL0x6Sb1VZ8H1hzvpaPzgDDxuOG2/t3otnnq4s
UmIgX5L7VlYWveb0OyD924a0iNL5iJfyqjojoycY8FN7uRWONMfPVXkR9zeSMSvMvc7X1TPITnC7
Buz08KCLN0K+RLXgtCT9qRAl/I41Gvv8RUPYyFKYY/y2MF6ykwJ+JFv3k7o3oKxYHXzN1ZiuMnpg
Tw5VbVG7Z9xxRtc1rGKp+0vZvqwf1tI9u+fIujws93wk5ZBJK5khFkqb9do1Q5hn3B+kaZ1gy3t3
VXsdEqRkpc4zvFn893JZ3937Pse5Ahus0k6CJDBJCP2E1lrlcF43WK4mVBz1sox97a11z+clXa19
lnXnsr5wTg8rvNysdWStSbxzTw9rfcwCHtmwlv5peX6M9hRcOJ1JbIfH9fMCRdw6L+/WWiTw6RME
K0rc3mVUWWzhElrf0HSsxvpsrF1i3e27/R3crOU5b/zaJToknSdrDj7n8zoN9FXzUXnL7Vdqf31s
t5mF+GYJkQoTW1ZoXziDTDu5P1snzhdjYXvb22Oo79jSsts8xxTNZXhrz46mvT2RZQIj2GIJpmJy
niRZx3MR6jiPySKL07ppnRrnfNYs3JoHj0vAb9DS2cxPBKxOCY9cagLL+QWYoeR089avfyY8Pu3B
evhCQN/DH6wpPj9fiZiep9Zu992cvu82vq7tV+6xuFvIfrbpJxeoWtL56YPbOCc4g/wUoiKsc2aN
IYRSVNDu8nQ63a2fJzLa69PyZBwgkjvyzjgwHZ7jmz0dMDijPZJCSaqqZ66Y73r6sfI+uN8qXm73
vPFXha9Yh3STcGcPPVcIz5D30ENdqKsnDj8h6bUr4aAfZcb3b9mieCOYy9V46d2sA1kXAEfQZmzD
ZtpuEXRunU/b/YkXxsfyPF3dzFoL1sCLjsxQAmotTnr6PbHYiAyxjY3wNltRya1o9vTVdNGf7nTF
CXXFWCBsQ3PFlxs0oqTDJhd+Ed2bvKO0grHkMQIggjfsuUqdl6xv62JezKul8nYDOpUQHLsPZFev
Na4LFslcA632bnI5eAXrl7BKB4SIt83S+OjdCykHNqTEVTevtjECJ825uXBxGkrE99QTgiQUFg8/
9+7uLVBfyy2mBRtQKzh6Y7++YxM98xgPirHDOibm5y4Uh+0g+DGjxYc90+bpLSgh+K56MxR8wW9C
LS9Ilx1wCWKmZ2KezusJGzHn8VF78HyXtTfs+Mb9uqyGAHxi8XQwz22dGQvIquw3THbGDQ/Jwwu+
isUcZmVexsQlABHa6JL9TD3mp+LhlXOsQvHQ7R7lXCxW0ns5BAmah9hpMocTuL8V1zl81Ni9fpuE
DWU8II+aLB+xi1jhjadZexC5w+t3E0aZOx2Gp3LhoixxkMwxmAoEPzpKWOlitczSu8unqmnd8u5B
m8slIi2auprc+8zRMiAJd7iFNecHFxy/AX4YTwAwxjiWV/LorCr8+Sz5XzLzuJWT5IQ5eNzwrKR3
R3k3IWCtZAB/ErffqPSE1uEJJEsRjbrsPj0+9aVjZrEdHTXUOreAeSeXR3nnp8fEHb9z3kO+KLp3
LiqPwg+DO+ZDtnduvJh3n1PQJ7I4C46i13myX0LIftjP6h5ogV7+o4F3fHcRYcFXghZEYMJ/KpjW
6v5PBdPU9P/16D+07UjdURhTE/2b6/RLEyb+xi1EvBuqJCAymYq0XzWT9NskgKKWkUAZlJ/l1K+a
iZtkUjynM/0Jc4j/TdtOYM6fa6a/nTqzgz+JeJ7ijNPGXSs7N7XXvzxkJ5beR/T+jhlvb0m6KiIg
0MrpZWecV62jfUnH5G12Mn80R3CDo/D+SNNgJpnwoHbCOmVaBwXytZQbuhMcQRums3tCxwoUoGW5
x5FfsxnwdYIOTqtaqYgOpbfqT+U1XmTn0SsXVUie4puyGjfCe23EFjag0kov3q+ZPu8FVF8SrprJ
RL+S8iAVXkwzKGHY45rJAjKs62r7IK+S/Sm7VBh/PDTrAXFLO5vaOb65BJ4gdnP5n2Z84eqbasss
2agQkQhFGvEro5kSYMvXHmlzNiKmHNu6ezgWUMPc5syWEWvLyJjLsp/QXsXJK1Y5tszkOblNlCzp
RXWpkzBYnbGndHANHcSxcF27aH8T3aJ2kN/ABVKIJa7C+LEyj6gDrZKo7trvaLEpFSF0LoVDJvj3
IZhhj/bwcbhisr2vZnzhRldXu/7QuYigsoQOUpt9QqoClWH5OUMhGvfaMhYWPS1ndeZOKe6RC7Kj
ou6tnFrKDljfyu829FLpha94lvTlFHSqm+WfzEEM+KwfSvyqK2GKVRBd2FquvigTSS8jj9PXivc7
mHb9yWWspU1cO+Oa6cjA1FiHFIcS3O73BQTy0eLk63yOk/fEH8LBhcrhW2NpmmYFMSNUlVnrNAxQ
oXEWLh5L+XWRnZgVa5/gPaK8+aCWn3K0Y8qb57cAWvKudIu4XCHwFWYeRQziYZp690ripJXO8wPZ
q8NpqFEc+y0FeVwvcvLBDxBVk9Qn/f0ouffVsMgw+T6V7ENUQmH7xoqqUqRXSzxRaMJz63Ct7Csu
vrww0OPssJSwkNDUONCR73OcbWfn+EDaEAHdq0J19VD/VkkMssLH+hL2I3UfPL9dz3SEzPsjaVB5
6eNJanVABQIgV1Of4ict7i7/UOUdkJS+F0emy+9P6SWbLPN3Cr+6TPFnSuf4tkMUWIYDZIsY0ipm
4ayA+FyuOsm+kz+pzmtEArd9C6LQhumwwNJtMhViS7iywyK5Z85zdXpdX6OQGEknUQyYWfNHqDrt
GTmzk6tXPsPFflGvPzL9tbq93RAJ0KbXZ2lFogkvGMTFtxWmIt3TbtgrZV4+t5XOu1idKajyZM+c
kQSTVhjUjMefK+w/lFMroXOTZcauiqiq/5/NRPnbDPhvR//aTITfDPYZZBiCwGP/hVPL+JdNwTBk
NMSCJv2+mci/GUQDyYZGMsJPKu7vDbj8G5Qw4oRQNzI3nvaZ/6IB/8nS+jOllnkD8+mfaMBEDfvz
XhJF+F5KaqEhUetQcRX901xpxAtI6t3ppgCuW8TimzW90PmDIdVQBOMpAEPUyv3tznvhfj03QlYv
a7Nc66VCsai3+DYBShZYf/kzvH4jEgHQAOSYD5TmXfewq6XR7pthnieSfFba9n4AOYJpqMtrjYgt
z2iuHSZMQiZuczSaGKThh4QBQKLY94cqdqQoF8jlBVxSjaGeOdFDb/6Fy/9DX7xI1DUdQMHQGR5J
jGv+bwri0nj9ayX0t6N/jY7M3wwk8RKly6+w8V/qeJ2bptchjnc/x0DTiOhXJSRDNATb0HlPiJAt
/kjr4CZRgJ9oSjrRqhNX/L948crCX6gTVEJ/OnV1qpT+IGeuWxP9OQ658/vn8yUK+VPaosPU3CbT
UIH5DIHLrqEtQLKViEkhLtpR4IxJKFvsco1xvYZ12gzTwjMHPBU8RRyyKC2+yLA/qedI/V5wPXm8
lGsByoCb7+v584U7xkG5viX+s8UCa9llwQy5HVOPLrPeb3WAse8NARASjV79zhK/X/Ljh9c44Cx3
2PI5LeQlR/XyavpRcfAjDyQ7v65kj7EocZXHes7xErs7bwbhNd8/2WvWV6baOk20Yj9feArdpQBl
fREg6F7L73H5zp2i5yt8GtKMZ7DtxjCaKS5vbSm9W1VSW9Ldxk8lJzePTGTkX0nsmYxf7qREB+fx
tSVbgrBt+MBn/vsofHWtfcIRjh4b5iN1uc5vl0qxZ7nzNBxFckwhMAqa2cobZptb2lt4lnORTvfC
z8lRrl0d30ma2Yv5PdTuY614zVwV3mfybhhPWhOy/Y1u9aKe8XjhzzpmdVnSt39Ey6iaqz262r3i
xVfsNBxpkQTV/Lm+UwThhImxprOWbWU8Dctiy8MyN/oW3fgcFVRpnAgnkH/eIMmbNnftL9xBTefc
mm95bvyLcql8wfhsmjWln8VWT+emvsi31Uv0pjShXjJDUVJk7ra+1NzGWnxqa6b8C/iu86sXeymi
6M6aLcfzNHOAv2BjHgKqTAClsjds3YEN/qNYzJaklRKyJT0XWNogaJK35tXHT1gKMsURGOLt9fq8
KCObjCFrPOvkcHaNFz2QLS/SHwL1mybYgfr5RI+gO5/8SMdA0UT3CTHe/idv2KrMAjLtrUDY8K//
05q3lg9/XfP+dvTvGzbzbkwSIKz96uN+dX/Cb9NSqGFGLP4yC/l9zROhqQmCLCPI4RMr0a/uDzwX
GFfErJOF72cF8F+seSJ4wN/bP5hxeAcoskaElPmXRY+8naJVR2RQ13GjlB8pr1QshT8Q9aav7Vv0
3n+ojfUkqsR6vEUk84bUJvawL8KhAJDRsCxmCKsyAnRa4nW+1OBGaX+a1fCjrG41fF1HWGREFB8G
nzauMRdxQXv4Kifb+Ed7Fqqt/DK7/hDWJlVqhT2+ZRxHtndqgh5JgB/17iy49diHkyZhCGHP2Cpz
0ETIyBwO/DYtk7RByZYgnVFZiM7DQMkGo/bWKUgp51Hv1RHJfdfCa2vN0eTcke+finExWdcgg4E+
a+LX7An/Kz0ozEC0DB74CvOEa2NPsXU2QkZp9qqkPmhztSr9q3tzbg4jdf7c7/fXdHkFlBQ42I28
qUm5fachYMMXZPTs/jZn8exwHjRcswgejAt7ayC2CYpX4sJ/WXXaom/8IXcUVEbfqv4ZsSijLpW+
JiJVvOTpyZG1G/Ey5j5ofsuZ2wyENG57c2Xisf05pUvDlhMWg/Y+SeMEoDPQwU8Kd5mkhB28Q3Oj
3UhlYgA3DYQwN2/2+eBsxPsKRF3QF4h48biOXyWfg67iDotlS41dBkilqzvmsr8CoyjbolrEVy9a
QyV8YJdiRT+yY37CbIL2YGBht0nXoA9rrQYjitJu2Zs+wOoZjgnDarz6wm1X6XQRc0FgHOvcpQM2
jQaIZReqnV/cX9l7zee8dQQG573DVhcbbzDH1ATM/iOOPWjcyZA4wrdevsSTTgCpoaOn+04g8Qxh
yZZ8Ugkjqh+msM+FN4hLpuGN7ZfMwpf1H9rdq1p0ha4J67Cwn5MgwMuc6xhWKA0B/wu/LTfs4zrk
8aLdK+X2ycbCRn5dVXmguHDm8Vd2CP/OcIOSHEN/i7OT+lZWGY6Q5Km9STf6dcjF1kyCnUR5W9lV
PVpI6KMlI0tgz1Z0MvYBfkdFGVsN0VcMJFUr+opg5b9ppSeg8RH8yU2NZLj2VLrIgsh6qj/K/l3a
UQ0P8ZLMUK7z5tHPZ1XlsqvfLaLFk4Hh4elOEp8nMi3gLZkcimaRXAnkO2ily4eBvkJftbFdzJx7
KC3DwTrE3gRJUAY70z7D25cZqTdCsxbnkUQ00csz9nr26NbHDG62Sa+87p0u8dMSo4bh7QHhKLmt
yZDfIi6uCEOwJczNYSYRvjvD6pHgCgt36iSePphd1gq7EFpzaywtzvOK3CK1o9mLOYYkMNwmKURb
o+xtbDpnVOlPJgVAEV/foM0STT2jdyJRQYDge295NTJwqK1PbIaZKCEnWlZB8XCvP/qztJbWw15+
GT/HA1Oq8o1ha3J91zkHFhhZJeaGafAN/V2UnJBiP0CIiJPC2O7HjQUPkQaLifiYl+HkyJMyd1aP
AgSAPhjKfS3t27q0O5yZU1sHx9L920dbTLGky8ru8nUCsE+EeIKj58ujBXJ6i6/LJIO22cQOjX1z
Tn6MMSsVo3XM5XTImBArviBlxqmFAAQcoyusGBuIBe6XVwbrdgF/IuevYM7m+Vf/Qzyh5oBOhzVz
4mQbFfe6jqCd99ES9VBFIEiFWW/bYZ+UBMTk9m24ezPsHUQXG6GOpfsqCMHoPKqWErQfFpDthks7
R204T4PnR7KceeiPqUbQYjtDIARt6g8KNIDE3QXfRJ/biP88bcVYP+SNnqdh9N4hqC62MsqPB6KL
EPbpG27LXrrWQkzrWHjWt61RLIi+SHmL42z8fWNcB/MY7ZinPneFvKsu1aW5CK/lvlu3rFL8mn5o
GD1jLt88ds3HFQWcmC6JscVjFXIDL1nlrdHnLM5hHCaH2TpH7Ycf351oYjnIn/MxNI0DLi/2QGAw
nn/Gp7bMlxUGK/bzO7lNPJbqo98r8zowXSYd2rkNIkfDPQ/bvXb1YMObBVXh8VkTF/kArSjoVZ/8
epX0ToFoQA2nwjU7zUNGZw11kTcT6iTe+cH9cH0fT8km/bp+tYEu7E3lwstPT44j4rohJF5Wn4Ql
ocjLimbjcUiPc2g+6okACv7FZRYCS5y5TW/JD4I+gZvZpPxp9iqmm4J3zTveeBzaA7a4lV/s5EXm
YXc7Q2NovLfK8aFtRsKxS0u6LuWAR+iVY/lOjsikn1YCoT3cZ0t9WM3aR0gc7R0m9rO9QLWGCX1o
h3dwJ2SihuI+DQpZA+GN1budI1Lt03Q8H9o7dg5CY8LeJQCTua9B4JU7Wb+zqA4iLn/CFsQ1SgQE
gThLxj6qGxr45+hqY+YasV9kSyjAl2YJQiukx6oJG6AZNshJzXMx6AtyZ1iaJIC5M82udB9JE/aE
gE9QZ6tjHB8H8oQaK6dQnpCd504xwtZXfWkJMdLC/8teV6kHWHu5nM/wV/jDEmo9QP0mFLITMTbQ
FbuEOQvllXcoP0knn3MDmD77akRwbZq/8PGaXJj2lpUNKDafne8+bUkPu+WA2yVhabGD1GuYkZiB
cNOtqC5AeusVbCKmuBTjwYDuFvhtR3ilaDvZyjFc5uAOHHrBz1iGsWPZOM9mo+2vsFhO3IlhJulL
N5bOozmH7M3I9zC67R7c5263fk4Dt7/lp1HelWYggwqxHnqF0/rj1810JeU4aL6ibdIn2R+kq2ab
20JIFkblxNcfzbb6TBbXh8WzMMjkgMDwQsYCE/CUNIqt+Ro9guf4kmNQBonZEazD9wAk+j3ehUuf
zrFN9qRsUj7dOlRNpW2kqyQOSNS+6+4IZn/uzxi5AXfpHjHGV/y1LfmzY4X7wSe+3DIpfDi1N/1l
z5u3XutJPsaM4kcTr2TjOBOd2eGx1PzG7b3euy/vS3Uj+dkymd/mki8B1l1fk3kXaqtkPgF6EwqJ
3jQYfBAHtwyI5eQSV0HMKkaJ42SsZfFmdhawR+zcqzNtfWyFq/tqWuOIEYiiRYPmOmEUrBS4+Qci
AZjFUr5fiIBg3cSS0XBZ+lx6NBZA2OoBvDxn5sWnhucNdbd5EYiFIfKsqKcPlGX1Ba0ZIi5shzL4
zLWLjAxlWvl8aV8N9TMfPURqSNe2cY50JLFbFmLC2rrHxrz7OELxftO/SXVDMyGD2j5iYlbe2QMY
TV+nKxlduI4m7K7GAq8E5rIiyNDxtcaeaq6xbtziuPlHg3sYCAmqDg8Jx4Gfc8n/MNJSGO79gQ3F
XOhvR/8+0tJEQVcZW/0Ptenf7R0jLewlZQA8shfoQya67q/2TvlNEXUs9MH3aL0E5lb/094pv0n4
RwIXwtc1sX/5r0ZaojINXP88kP3TqWt/UQMlolBoZa6hfyD83L2msrDLCOSlWq6fK7QuOiMVcX3N
qYQoLOt7tbzP1lC/XGlckJDgEoj0QRij0zZ4/j6lExbdC0z0F9d+DDLDfNLmPe+wgMKmr0/Sk3LP
VOqJaImtVDxs8vbcTFHZorwiJs7OeuPFwDRPLDwcoYLuWrpD+ngdzWFLoAKiANEuVbczQHKKKRTb
xN2rtlNMjCIVe7Qn/HvkfQIZVPEPDJLWnXhAqvrEFAcjWay87tpsr3UbheLpKgaSsr5dN6PmViNr
p/CZasSNPuCgPjdSN5BBg9jl3CePsHuIcOeJGrwyhxGDqpuRABdjYbusxG9lXM6yb5NcGVm+zsuS
oN77yDqvIlghb5YwlSmM0GowmolZPZJ621HaaGiCin51T4qzpN4uV/01evZmUIlIL5vcarUcuEzi
Pflsa90j3QVE8K5j1HjDN1a8rrM7/sEDDbGR1D6+8PgYYEVW4bXy2uDi1enlhxEpQY3NI8kppfPI
ICTUkh7mpIzZxgwybJWlh/5hgvVQfAGOSlp8SIT4ugOz2A4SSwVBYodcM77jPHGI06MMTwpPkaog
zes3DOnlfUxFvJaAlFTwOblTvX/shGgS/SEdNEUJFMXQFOE/Eiq3uvunJeR/O/rXhAhFo0D2GkDR
RI2UfidUGuZvDI4MVZD+Zfs96RB/rSAGlMqJU/CH2dGvARE3MWRnrcNOVZ5E+//NUJxQ6D+vIP8+
c3SOIEr65EXL7X8Yij/HSs1nqqgsKlg5RBAw1jERt1WugWnKkwr8Lr02A22jtDMbWwZSqeYMs58h
NW2ezOGgE8NpV7srBa1BLf2juOMey2vPznK4xQtN9Z4vD4nUJvc2lzf0DPBYMBfvcTQmS89KJ4vm
2hEjHMrfUpXeR3T1rQFWXNuiSU3qzWAiQlqXyJ6YSzopNL6uB3nlSXhKJCvt2zSB8zPHaI/Ec1vP
p0NV2ccXXP0fS9gMvvh2m4t60HeHB6VMR/98R9xLnwkVszZXuHDch55AX0pwQkJMK0tw3Hjy9o6d
oVq20ld2e7/dNxIES+p0ZXJyuQoYpK1vzSor36XbbmgqS29WBXt2az+LlxYrgGHTew0KzHsdGmkY
03hBibvtI5QPuCEaj3X/XD2Il0EkCstP2IgY7hLUjodhX4fmoZaZ/MiUFBCk6/XjQZ0poOeOgfJD
ybp0DiS548yZejca6LA/0tydjH25kPbUCQalEAkNvuLTLjpd+MSYWnEZ9ffSpwINDVIRDnzzYlFi
ZUBr5+vLfAHeITht6VDQxZHNNFt96XaTb/Z0zWmCWQyFcKqa3qNLfGI97YoQLZRQbyuiIkmRIdNz
Kq9waHerq8cm0BfLQQvl1m0qO4Fqgf8kRK11na2fvcV+BBm9P5K0GJAODN2u3Bg/njvDgK1AAR39
UNF4KLDoqbsxB096+5u/WYpdml1ETlct8FhBpV3H4f1xJL2R4ViHgvzqmMQ+A1Lb3ULbC0U4If0X
uBGU6AaK9cGiOFvRJ2p7k5bpeb8UJ/3jwe3lafbCEnlbYYGV/5CmT9nMYqTV4yuxbML0In/cl/JG
2IlUsqMzWi38OMzKbq5xzn0mYg7sfWrwoKE+hwR7p81ylb2yT45G4ulzc2lSTA42Md7Jvs88ihrm
Cohou8szXY4xQ3vapzi2PIAe0Kd8D0/ejoJ2gRh9EW1h7HrdR/X2CKIXHQ+AY+EjhPVm72hm54TV
rfLjY9MeinB8o8feFbtUoV1yCCws31tQnV0USjxwY2cvJhPAN3z8NtniGdCiTleCHgUTwewsL6vL
FR+h7fUS+ddFu0wvxSs5zU63ikK+KxAjZjUX+U3ZmcF9fg0w5N8wDp0a1AvvVUwxKpp7PcCHMUh3
+Y5HNl7rl9v2uue2x/x66Rtb25kHypVl42I/PXzfKffpwaHWWNrgDt/jmxaai241zWSbI3F070ao
vEr41GC1yG0Pyu03hhLIiMa32Ub2rgHeIEwEMdU74cPPGJcAPKztZwwyX26nKJzCGGMHZM5FevGB
Z5E9vSgMeA7auzJsbuM6Il4SO9R9vX0edNpzB7SYC0rYAA06U60OQNnBcBLP972+J/WFOPLEEttt
X7pq6eJiZKErPRQ76Sgwg9opyEJc2YlC2VEX3ZFOXzKX7fClj8sMHnB3fjx9s3BMJJUFJCVLDMbl
3WFm+eNxqhdE3BBHZWcVCNpHGy9GRwmva6xAeWrGXJlfGeaij0UaGYWiv0UNZN+cr0Kf67g2Pa3T
WYS6qtAwS7WrbMDoLBZGOKilydDLpoX5yWdN58hvjQO1jxMvY/+5ULbRNvev/rhr4FhaEcfFhyNr
oxsdho/OSS7GRvZVV9jcKCvn0IfdWAqebpZWi0yVVlrsysN1wT8N7qoYZ5Jz5JIf6LbfdbEwJtN7
OLC2tIUzXg8pww8P6HKYkYsXvRvG1+P2hh4LuhZ0K5hI5jWAPwTJiDtF9ctYZtBOGaDhyRVF864M
iMexesHVzckyC/Y6fCrITwq5al6rHzIT4gvD61ZzMwWupaja2HqWrZPQUkGguXbocIelhE9LgXfv
U9pco6Agmu2BLZM78LRYB2BpldDchO905keaC2dJyzdFjZzrbiPshKhPFE66ZIqgrgjxsh6z54Lz
0cmdSCtez8lR3Jm93ZtuQ4qWGRbtQpfv1iVl5PqKPt4bMRK4sdDI93VOMHQPLN17icwY+5FBhYN3
NlHVHsPcBFKttZfIqkeUBo8pKs4ZkRagEyPlykubIGWt6u4ffVcRvlS8FDiqcoV86Zm7IjQ5wyCL
OVIs0nydylzcZFvKsTU4xXdfiFw59WIWMj3zoyRbJf0eHz8gYE+WI5v85jVRueSBiguNeQYBiwoz
NBLhsw2TWxZmEKN/bgH5U5uCSzcCWcozTYCf83/3oAsx/HMB+b8c/asHVX+j2OMhJXJWARR/LyAn
rc7U8bJL/Ive84cWVP0Nr0OF2nJCJ7nHH1pQbvrVzVKN/hfoIvzWvxSPfzlrlXP7Y/GYC4pWxfFQ
zpMl5Do6DDjPQHxwmsE5MvCzN8jRKlGIE1wCX3zc1J6Mea/ga+8CjHI8kgfXGIIq99XYwfiswmZP
XdxIjgGI+b4N3hXHAH2O3VN0C+RuUeHwk3n3AbtNW86AyA9jfOGl+yhXZrfAMYB1nFF59X0jY2Xa
hmrdqmmsEKZQPK3zNNB27XMum5jvrvHjtrsxqEfwATHEwoidC641XkUczf2LV33zYLMdbx6WDRpA
l2pxanwGnblemm8O4CPKfc7mpnxeoRXELnsIPxFDYj6jMuUROYY7CGCcPw/+103TcwQE/aBM5V4d
Jr0mCvHcSSRHGVjMrCfkk85hN4xx9KAUuDyXY2ER6YCSlmguDHItgwBmhkffs8HLXh5zYtl1iI3o
RQ2SOV0SE2bXfXkfWXSwz2qWGtKdLCRuLZJf6iZMcMKYbZiLRmzGT0gf98gSPSk/aHefaX3BTkMR
kHzyfxG1S+Kqsd9WwVNePmM/GgOOkiuXk+0RdFRu0vg8e/xK+R3VlSuE/JZm+9xPnJmbgErIumXu
sevmKye2kGJZWOBazOUtxS6s3gGopH7CcsCNL4qPw9by6XTgDww8rcSfaBNUpBZxn05DbUtgaGC4
mS/Pp+/ry9lC/DSDp4N80cnmGnUvKLY7LmXn7rBUheOiPJZfZeMY2326Uvf6uiQcR6CEQmizERdF
qHtpQK8yp5Cg9CGRghqjWPfLfN+spVdxiZHz9j5/50Ed2KVAxIlTB4oTBcDM2hIl6z499gE/h4ol
D9WFHnR7FYZOur9tn8viUkFvIRG1RXsyhLe5tgIjUA9vuLO4ncsse47XWVgd03dK4//H3XktuY1l
2/aHLirgzeMlAHomySSZ7gWRFt57fP0ZULeuSlJ3naj7WCGFTCbJpN17r7XmHHOtdgf9mQEHoHf5
2btqd/5qPOVYjR6rnb4BGunge7JV5D/eSt82xGPeh3dMgVdZa0f7YD+dlFP9FuW2CNRQvVgn855A
8k25o0C4kz5Gzm35GvOHPa6aZftlrtK7WaoEwMAF37KLz9IbY5b7b0OW6g0PQYVD7hmYMNMra55p
OZHnmE4hLow7467YZTvcYUvQacKBM/+SuTzyUXwtdHpsnQumK7beZc3RJeWUNKG+oou8zTbqVt5K
is1byX/1DsKFwSq/KRQ5K1OdOQnaq2oxhyDzpo+uEGvDO3FrHQEhMGrYKh/54xQt9HufzeqAVHhF
o5lxlHcuNtVGW5JQ60NXWUx7MQQssdAVhwLoSt8UrbT1KjxMq85eoVQun7SXGLrYe5QsZpHSQYB1
s01wlV3rcBHciQnAEjeFmGInrz4D5FWMO+csPrV8OLay6mYPKW/XJz9wSkzWnIBWSbDrCC9geJ5S
9YAa6WJmbSJv9b47BLl8q6zHTO05k8YXjRGykbiDrK+7Dt+Rkt9N2OkkkI8E+z74gIcYmZPb7nag
W0L1lmzAkCI724hbUh0u6lt6JKZ5EZ2bm/woP85/NreZOdYbL+YcfuWvO2CfYi/Pzt54OX8NIg/o
mSPjB6/m4IOTvWT0BJduT9UVuJXOKROvuvBsxafmNtuDqwObvRMvYydwkYV/quLCjl740+FGQ30V
nZOX7z8+eflxV+RH9REjEkGdKLdccc3YBP+5LifPHBKZ3qX+q6w0LjVFtUF9ivrs3oJS5pP2EKMu
sS5lMqxV7dHDJwCkejGkRHHO4OiFdA5UymeMf/txg/PJit+NDYqTfRDTzbCbu/i6j/QnjxMvuqql
b659Vs6KiZDIQ8XsnF6aEHGccB8sRZW1/FKYXHCR0K0QfHscvjprXx47wPPg1TjpOzHQJyc6z+4q
Dj3iG0+RJC+Z/6CTI4icGSr/5ollXiS/4RfilQDJhk1f4CbCftl9QoQLtjy/h6l1sEHtonMpfPtL
XDMHqmJHxGjpyI+8MHp3kmI3drhJkVtOXqoDXy3+0UIuFZkorX5IPcCCtb88ZR30n09ZdPp/u/b3
U5b1h4rUFPawMbfB5iSmP4lXVYWGG008fh5HsT8ds2Z5tY6YFmU1tGOgYT86/XxLQSwNO03mMn/v
pCX/BxnXn+85SvCfT1pdKmeBVHRQ+9lpaxdBDfWB+k47pvHv9ZfKWvAF/yH94iilsHEEG/hg1eyX
I62VrYfhWXHuRyLkbZQPXLwpDoC+OkwpKCV4N2PH4wZGt6Qz3hjzj4mqdbfUxXP1JFOackm+G5gz
uJYSmxEUMEgJzUnsipqThjQKHWnnbY/FBeyF5xyv/a09MN6We7fWLu0hdpWdHqxVcm/pPuSbSqdh
gjwLtIdYLhBfdeYiPTOzJix8EjC1vnGJAZW5BFiQwpq6VjrD52oTUtgWyVdS31faLu53hY5RNyZ3
sHqj6mUAfpjdyrBzoZw9J48liS93eE+gBht2swgeKR7fcVtPqxo5FzgLGzuF6ho6DiJHLTctMH8E
k0cRWzemFAyl2cd881UK8PicfA0sLozGEYugh1rgFtXfjEPpgMaI99DZ1+AsaCrsm612AAUETxjB
yGYuuROnCMg+XAM7FglIEOwI6wiDaxhmx7q5GM0Lbp7u5mOpulmmqz9Wq2TYTJojl+7wycw5ORsB
WCCECU61itzywuVZU0gu2Cbn7EX2nPAYxA6ZMcnBiu7KRzYeqm2YS2nhZuT5waZU8QlWLI6kXO09
11/SkeNwaFut0xz+ybWbSRo6KnTmeNQ086fvL2o3/Teawm/X/r6qqH9oc3VmQE74xc9hqH/AN5BY
OiRIQkhA/7SqaH8ge+dLhiEZvzDSyZJjHYI+RHGnY2U0/k4B9w3N8NP8cH68sL30eYGD9av8Mj9s
5Slsi1iJN5PimmUeYj5DLh0HHYI1ARx3ZKHt0eQN072TmMavhFeAoinrpYTSOxatd2Jp7gIdUles
1jSpx5IE8DHfReqpttBENNG+RidQeWdPvrY677okbBZVFF+LggaOLHaHvq/vAqM7+uH8iZsiRKkW
p2mlnwg6Uo9NJw/QuYb8LCoflQLZJsEiPWbkloiDVDpm7gW2rwh06ZJ7Y1LfwfrwUOqV3JQVErec
E4Mhb7xAYfGqNyRHO5Lcf6jBBFbXpFgVRGUTtCPK8wK2jz8CtPZyI/3KYm/ZliMVFqVUqLqT3k6o
mBhG5MNaGH1tb1qZR9K6/+Cjyoj8aA/fbjHk24JUi5OQW8ekHK+5xdFFJhsyrpun2KNxSojfY5RS
aE4Syv5moQnLOBbejHjOLKVarMarVQj+xgxYZyPSJz6TwFprta9syFsC/qCQKNcSwDN3xjm4iebF
tOixt9FarYEiWOVjkSb34O23leifOuVQIBaQY/+jVJvDyPlKkCjQMrNdt2Vd7UU66qjzQoIpjc44
Dj1zG/puNdCmqInJ4wkj4TTGhE2OWssJUbCwGkNPDKKaiIlwcBtrq6U0/7XqRZYU9COBOefxyaiG
g/BSDU/WVIsHZST8aZqGOXWLw1uvIPgdiukuDHngZslP1TWfHCRmmByAo1czrcR1NkSZ849dlziv
6JaKYIBPJ+gVVqi/WpfupP/7U0/pP137+7rEaWcecnJkgWP2k89stuqIjCoNkohlfKn6n6aSM0mc
/EUWH0KhQIKzZH2fSsp4f3SVG+UO/2s1+xuNJUnntPXTuvTLA58xsH9uLJVTW5hVbPQbRUhPZpy/
m1W0iYtpJ6S09eV2z9iSdkmnI8PqGG8II0dnlc2vNHOyGy1swzWWVYK9DHFbpXhh8jJ6TjUgUSRW
lfYkI1Yon6s4jd4CPwd6IeLbJc3nvqmK6UKM41IGKWC0ycjYaBRSY8HZEvktQd/2SHab3Wh1bheE
k5H8TguV+DdDXI8j7n3ibUk/WIwUZjLJ9LEyOH00PjXEtZgT2obkY0gmuymBcqTZvtUi1w/8zdB8
oak85Epvk2DwVefl0vAth7Cig4KgaM6TKMbukSgi0oXhQkWZW6vRXcPkczRxN9OL6OWV1hGcwLxM
7ad9pUkOHyJqIrvsmQNhAC7pqjfw6fOFUQYofztVcD2FoNqxNbOvlpQWcOj1KZrBhIW4E3Kkv2kj
vySC9SmIINCSGbRBlLRmVch+i4g+2swAxzyqHsmITC5+u+JVccOo4giCaSaAX1W/pL12lVM0aEaf
Q2RtN8lAv0MDw0OqWYvu0PPriuEkbS9TFA5SUyEi9NAXk+pzVWJ/WlStSWhUofUbj7Cwc5DHGtkS
dcaMFZyGUegqfASlWo9asyWaj1CvmozmDj1wqccrPWj2Yi0tfdG8ak27Thj6xfoQ2EWmPEUl2Qlh
y9A7rd8ET93nUXGLRvM+i8yDOTVnqR5fNYuhWqPDDCoyR2UM2yMtT9ViSQ+2pbyXH8tQnNP9aEc1
BX5ZpHiDUjC8laV/blN8LrjInkFYoasWa83/soDpvyXx/nbtfy9gJmgFU1Ik1htV+zda4bvvRkI7
QcqBiHILjyOl1w9ZBUTE2Yc4R88qqgVf+s8LGHIsFBdkHXAmmr/1Nxawb4aiXxawn+668ktn3Etk
Me5qS91YA/0KRmspLT/e0OO5nYmri0hyoqjDEH9WFLc3bFK7GNgTnyrakM74fuSkns2QXb7H5rHj
LCUQtBQMSy9PGX6JAGRjWuO+tRzi4yS+a9VKSs/FRdlFJMMEawVmXTPjAZk5UqvxD8qruVZT6Uhz
LHJmMcasqKz4hQ5g3RvXjlHPo+6a6Cp1dJbTMaZeYXY2IkMEWhIUB3QEyERaZoUIc4l2zRmXX5Pg
5olEeq9mtVax1IrhIGcPc3L8ERQMtJIA5fZo1+I5zvUVE4JKuTfhqYjbZgnOhXlTD/s+2qLAQD6a
rxEbeBZOdXLBgaxCl1kiP1/5XxksOP2m6Zted/j5uYbrAlLLeGbQIL8oDO+4Sd18nKQFKobp2CHu
51uet4crM55jHnqQKnYRLyHGoJH4dsmWH53uIHvXiQPYpWPUBoSFu8ddT8IX8CuCOC2579wqWivP
Fat7wTxwuxYriZ1mp6ThmZrFKkflUh2LJVoSgz3i0E4r/nPrAqCVy/SFDAblsVZn7X9OINeuaxaL
9BZ/qhxP0ciKs5ZdoVkIUOutj0C/OHgHVmCPWWh1ctaLXSC5G/kUruRnLifSHeT98di9xYfubZne
gst1eJwewxfYZW9E9JzzF1IVHklBXLQxFT5h4fOwuF/1vB9pMx3pUilLg36Yw91tLhbpg6APF+UZ
cJm0yLfCW7tqh7U82OKNK3J+Zhiux05zyZb9gUeKKWuw+TO33NhVywXf1taSvhLeuBkIQgPJhUgO
F5nEVNVG5Z85n7QJ+dUfYh3NkAx/YK7s2Y6ZBwTOvx7+nKrLZHaGhUSLcqvbxq5fTf1y3n3uyrOe
2+2KexyHsxMt4Pe78Ni/WDvxANCaXwj07ppTeU/+TQ6l4zrLa+7zu+Aj+GDAgSEhNB32XjiY1pPK
LORr/lXfqZMrnRmcRzCa69q6y+VTxdx5sviQrmSROULIA8KqaV7SUFsFSePE84cCAIZS684cWq3Z
70M6OICRdWxY2GjxvEpgnM6lQazmFB0n4Qn93sLydnWbLq07PSXKAaS3JTuBeBsmFELBtVBJ75SW
KrLLuD+rwzXc9h4dRmCPAt1nWkAeadQ9uvziWpWiW/VLLXruacznPvYWP9l57PZiyCsg+wgCcjo1
wronDaLfBi32sGdxA4XEPDIQVprXStpG0YYINmwWhqPikiUzUn4umT6NZAYvDMhiii2aR8KeqhHP
08dorvxhx9dH76DE69F4m0OSs88g/2TRoznDFOyAG2AUDgmomGu0zqiJGIk0+1w6DV/DwlL2w55B
FtGTqY1IoK5J1+UUMXCcCBy52aYVcLJsJQknUXWjbEWw5uh24EBrhARsv25cXPPqCbIYPDw+MYwc
v2aRJPQsyrOTwlDvAWYp9oNyA0lDTVCKuZh8w2tIU4abNa2j76+0aqkw0qveeu9QuTN9DEjbTCfb
n3QnWTxT8TxNW30BEGQp2RDjbhzriBmBXmcunu+28OiAxm2fEVrA/odaNl8UJAnWiZ6rgDhDLXHf
PRjbGZBmbfUltnI3XyYuK8dyuEF9AZ8234i4uKE2QwP1TZyEVwuHI98giMmpbNjkZ3GXvPgXEfX8
zjqNIeK3Te85JHCAQBMXarMT8IdoKxFnAiovlaPbyiRYz+kbVyLMBBtOuyIZQ9F3EiNUE5sz1nBi
Wv115gkXI2jtJldPjSA9NJBlFaYMPDHTljh5R3ybAiya62bFu8euDr65pdm0k+KTzpIVu+nRY+lI
zgIHYCX6kNfgtGlRgUpNzvlFnENC5DUOv0utbTra58yMXL+5xEwnQ/YjbKQ2w19Z2HPYNKoe9ANt
rTa7z2MyWTgpt+mnWq3oi9cMF43sI62sbRYHh6xN8fHSx/mHUhwUHMQShRLkKfF/Cee4k2je/SJ5
//Xa309W2JbNmQrxs1ZVJGEDHBJqdhN5rCH9VBUaOhyJf/eqvp23vleF9MA5a4FuEC1NnsHVf+tQ
9XtRqCic5zBbo4agb/brmaqtJjmhcbZJC/l+4lg/ktOpihNdzp6sXKVvLw1KNrVNqlWTw2+sqQy1
RMRMBDo/9qW3REULmMfhShfWQS9Bsr5ZjfbuVV+hJpwCH+fxVKwj7+plDoT3EBV4o39k2bSO6JFH
pHXsvQg7beWfKGfqA/0xeZtEtbXqgcMnHuGloiWxeCXxxOFGb1mRrfSxllrk7d1I65bo9BXx0SgY
VZQ8UFR2vWleIYVFLmwKDmDTfe3VcIh0ZZn6AN5RwiYSI0wU5bigonJhDMqpQ4ymFAgJvDhZl3Nq
bD2hjqr1l9CDZ9qTA55pL00X4BWOHwINRLYBcKKvYhIWjPt/8qdmVlTT8xTpeBK48Zcq773s/vqp
+e3aPxoqdGUBtwPKN4l2U7jhH0YRCQCPIZGCYNE9mb/1Xeat/MGHgoYKBDjsKzRjf9Qj9FqQ6QAx
Yd70bYL0dz46PMT5w/GzU2RuNSNFJ89HVqjIfu6oVINBje0r3Ua4ID3BzIwgO05nkUr6MDylDxyf
YXwM794LmRFLluLuvXmqnjAmM2Pi0N+8ZzNTkYOzekBoscTuISLdNe5o+ybtplFOA3Y65QVyLYcl
6OvCNz2emLgVxFv8yOkiSOwK9qjv1CINmPf5HwttPxf/NtC40sRpvlTUNyvAdEevAFxVjF4Nc8Wi
6Vf8rqfnCatK5RrepjSWebHit5ysauSOBDohLOCPaWO+BmRUlwjZNm9eQr9gGRmvuLstNxMfEstz
vQfVLbcxDPJB30zZNV3jLwf3/sQd5P6a/pEGxz4LV2W1Hwl4T0tUNfqzJe7H+lWfzuK00A1/FQF1
PMyee/2gQQdwlGFZmhcvukT9RUmfW8b7xq2RHiIiLe2gWivBrZwOQf/IpfzhRT/MljblUpdENRN/
+aJPK3JcpHo1XKbNONEhXXnkJCMKNBZtR9b9GkDs/Sgg1X1hWN/O7N5q10R2Qc2CoY9oR7o/CdMe
rN7BtRyexlNlLKT7uYhYJwWvyyIMmsWY7XsN4Itd7PDBxdHTAOCdkbf4QHaaeZKZwEX+YvjInGPB
oFA8FMKZlD6olRfz1fx8a+9Z4AwkgfwVK9hOeRTaWtPWGZIcjgn6ZvCWY7LiH4iK68/8lt/im3Wf
4doJGUZCZ7ejD++ruuIsICYAAZCLVGY/XFhy42ovmyd1QuqxNdaSfC8mK+4cr2h3ktWt3iyhppiv
yn6GA2bOeMc752322Z9lQC0PbYKHX0FIGyNXdMkrDrciqaAA+2OeFjcmRgCoCunONS71tTVwZ2Ki
1+cJpHigRKmOzdHYGYLDz8y/aolwd05i5mXoMzsIb2m2q+t7GAAEufIbq3+h3o84j1HnZx9C+lyi
ciW8JtxknFWK7ChI+w5Gc7zMqyW2o0n+IPETwAX1cEoKfMJHkFTau+noE/ey70GMkj0gLgWS0sh7
XUg9TIWnpHiRrI+OmmLyGjtsH/o5WHY9ImANhafSkx0JcKD4qubuTFJkJxCV2U5eeLifQ8jvI7Hq
KaK2L4Xxgy89Ew0jGDc6K5BwxbMFfd7WQ0BHyMHodKwTsYWeeD8fQr8gqi4aO1+KDSZFW+L5sl9t
9zkmeqXOq3uZkogfaUmXkpb+SQ0d1Ldk1irhmiAj/myPw6o9qpcBJq5HOegqjKXh2y6Kh3IvnKO7
du+9V6/9Pv4Y9/586ncwq5e1gwkrkfBKrdtmjWzKXwuYCNrxvuptHAKN3V8qb6/OI6R9fdQOmkGe
L0GNIAXsR4QcSY5Cx/aTDOEbYikkdvQL6q0FtvKdVdKWyTaqyVM9QOJOiVddQJRULIzheONFV2NR
KYEW2dFbs66Qt89ucW+TH8gJX3KM2Po4y1f9KdGpwl3iqFs3Rt6bOhAeCwoBD4UbaTMY0vxVA4FS
Xo7kBKHWbQIwkcLZ79YWRX25C22TtSpyBBAQ+s4TQU9QmR7psa+wrEuM2CNKUV5H8YinelgK8ISN
C3xAmq4sKuNarlfWg0VgpBu/NzZLyWA33j4hZUvcT+G6GEgndnpvqXMuSo4wJBT9otCZgASpLFXR
iR/0nYbQBbXNk4dHliiiAXAhOnd75L32RMqkZns7s0QtD023QO7M526LN0a7AgRY7Eg/vLTtst/i
e+B5VcTd9DzbQIZZGlkhS4qXibT0poX2gbM5Mly1QtSX7yzSs5jpI2ZCs2VBVrmM98a+4ln3MEl0
IlJJXg5fBShMW0yMtlp2ZdeZ/z9T4+7oBmn0zMaNH9jgNSDp0kXTvX3X7fhtePMGxZNqrFpxq2bv
gJK4VToRyz64ysoT/bYkXtJqSspN8zwd83SmKgHP2PKd7EmauaaLFvzN1kDZMNw99HMrSi5xMuPE
05JnNXH7czEsJ16st29frM3HPHG4I94rH2TvE4/yOcCGAM9yB0BlPTtsyjXeH7ddI2/bJCsfd/Js
tw4Z3BNMuR1345pcyQJmxnFch8vgHF74OkxN23LGR/FtBFUWX2fQhtsuzixJW3pyt1kMoK6Lc4M4
KzvT93gTXTwWwAeEHXZlASFB7KRHpqaLr2xFTCX+ds8Wn/o6dVCPYxDpY/lLGtrtYGGcEZFTJQpy
jG3sHqsMKS4COvlNjipefGVRm0hSB3Idu0pgDFGwCZTcxaxh6c2eBSKopMDbtoJbBtbJHyIkGSJh
zXU/3Q3itmQVCx6nOz9yEGT07Mbo6xDjARYdxQcUjhwbgDtbTsdupSvv+CW9anSrONh2SY0KtO9Q
9xtrLakvTHgXPWFEBJvZQ7aKrzh5AqdXbOvFcJtHnRdyPZ4ClMS+g8s/ZbBovYJ2ibYtJqwHmKjc
If7XZFvcAlHyOdA0Cu754GVHUii8ZWwr42FmJJROKu0tC0nMIp/tTIyds4VlN4R2VPs+b9eiefBq
CPmN6dsxIVpdxhNY2YHq2XnN/v0oVdwZdPk40/IPPKUJBiFWoeR+SDcthoA5SI8y3lY6p9Hog9oJ
tW68aBlmMaL+5pCQGxuDQ5nZBrRW9IL4YdFRQy/AdSMvzUi/KZXiSsygJwMFSkXWtQBEpH0lVlV8
b+YTTrSpK+NDwXuXy/tSpu+IKReKTfQZa7BfiIXxpl2BsCUHHsBz5jaTSyid2C38536j7rv7UXHj
J3FElYNFwMQcmO/4i9nNqthu+6N2G1bNuTvfzHXiGp/gHJxhpa/5i0U7KLhrlpvsIqyFIv3E7GGU
PsQLHo4ygMoXbS1lGVvb4aXYmrtsW3WOCb9sXRh2zR518eOlF0E+aM5TfwyRAuFmpclQsIia0GWv
5q6kx5kcMdTnm85FPM4beRdai/d/WUzkC0EzZBmWTvKFaBcCL/FgTJxmAMT4wXFQukvfM7fMz7dm
es62hi0v2iNvazZCTLf27SLSu+VTlOU2UJ1/EVPEaqXJS96JfBI/SVUMXtAHVrfkRZRheSN3jLib
weI2f9otxwIoEToAhHZf/eLD+GY/0uHEIWbkI866wFes5/n7a8/VTsGn8Wxs2vVM8OEtcQbKjh+v
sG93ty9l8RCN6+ftbTsuzqrUHWVvKVjM3F8yt6IRDiOKNBknxKfIPm0cswQTsBMPje3zmKHa61dI
XeJSXkSCsWwmPtnXecWXeY+mIcvwMhQ/lU+uH9TRVgG/nr5bn1t1iUadu4Bt2XXvbpfMnl6iL0ic
w0meIRPaWq/AGqvBFbuzsmhWSYqJE8gHDhLIQbGEG1GSHv7JJahMlThzAdANUjBS8/13rdHeev61
BP3t2j8aNwgjTRWpoTxLEcUfCkZT/GMmv3Gg+zbZmimw/68ERaFENUjbYe6toDXA//u9ewPGQKFr
wxRNxKiM4vLvlKBkx/5Wgf5016VfKtBaVlOthpuwMRvBvBiqBRiphfyYB8JaavXpTY38yTbGKlqE
WRRvhqBcJ6ipm067z9USNJgxfkZ6uB2FCRRdRWR1BenJSj3IBgysP4tC2hvDJfbkTYS1PoqfFX0v
KphGjK0vRGfV80Bs0jMq8aCUio4TkY2pjCPbQk9uVY9G/6rg9orr6UlVdiZtTy/m0DOkdomFsx9w
ztF5BCTQFks9bK5D9ihRTA/1XROJKznTVq2UnXU9OHoc0cX+0nnLGqSzomIfm6FwIHODJ1kW3YkD
FGIA149vGlSk9iMpdqIsL8MWGT6ZVdkpld7llM43fpCm3E+V8lXIkHRF5auN7ytZPfKUUPO9NY25
klWOm6jYR+NcdWibO9Inchra0tUoBlxoBYQ1Sm36sGLvKHqxZJYPHJ2iFISovEUjYWetv89LZRWx
jWeh21fICReVNm4peWVlTT/WxftdhLJtygzp9JQ0B7ZIoJyGYDmJMrkexJXJfBZ8xY45F+cJQ/ja
6YhBb4qFlpsbEBOOkNAc16n4wh32V5HTRqnswvAuB9LuKXBYyzefc4FMMOognCr1Uc5MeCryXZDc
t/WTEF4TqKQJnobb5M3HQ9jD2RsZsC0hnMyzJPJrUIHo8U66DoPuduQV4qLRi1tNprauAtsSyZQe
RzKgSdLIE2BJ7EVDZpdlt6wYJJRdtZvybBtGCEK7zMnQXiuhwPgV803lHbsMyhKxdXWyFrG8gsUw
9Y3e7LP8XcTMzPCEWDNpWw+YF4ntiNuXlqlmU3wm+oNR7UIdbtDZE3EOqcca042krgz1LJSh3VYv
AtV8OTfIYSUHFRMmxoB5JNtV+RYjx69G9U6QXvgMQC+clkMHobtcCQhM5tFPxLvA8BCRefh4Bn8j
N9KtRgwnthA6At0dZnPQxD3Hx59ax77Ypm26LngDK/HB9LFlY6w1xlsynDntjChDrWw4R9mXCUy0
CnnvhdFVq6adKmh73bPs+eVrk+YKeQLTp7BrKnWvZ424lUwOdUksuWnc4Z/Wm82UNGADC4W+a1Mf
JBH7uTkbYvJxq/jMKefzqIkjMuvEM4TrhZYx32ymT78nws6ggdFZiRtJzPqKJwHpoUGKgTQC/q81
8Wv02VimLIKXkeX5Uulgk+A+r8NEPZY5whI1KCSGPRkPRYXlITQKStwi0m6qtbOi/K6Z1FuVjrPu
8587TpDQmxKsrc/bAJqwv9qV7sTfxgm/XfvHroTAFACGjBR+llWgGfsu1JCJrtT0b2zUn7Yk5Q9+
vmlxcYXZwTcp/vctCZmZhqYDys//x0ABUs9vW9LP93v+/p/gF3IXeYExkDohBS9h7LM11E0lPqXs
JE6vJXHIvHNWGxQsYWqaY1YWxRDAoTlsOytT7+O8YWCqMjit8yI9NNJH6HsgJbqOf6eH1MdRo2dF
8l6PkrItCuxDoVTh4u4DYgwrs35qgOvvNMkbvtQGkCRz2uEpFPF/dJrgrQMNUWavBBmuGbUuUwcZ
UroxO3l80dQu2KhDjmFJEZCFer4qQqyaUKyORWRGTi8Ncc96PgY7WWFSb7WW/pAY7ZPWShEIr4ye
R1SFG73iTNtJHSHh5mQeZClDf6Jy/g0SRdsoYowR2gNVGbfDoTJExLwt9lK7DZp+6XW8wAtxHHL5
WFilQKhZQWSEKTHBr4qC6XziD+lV8ZkLS0VcdTipDfli6hniX6WIs9xBIR14y0HN/G1RtSNFT30w
NZIP0y4+BcloAnX1E6EhILCJd1EumzSBK+AjFVJdLGU9fEUt8ccXT5Lm2EvR1C9SXJfnBM/yRbQG
9TjUgn4YWqpAS0+lTaX1+lGbYtoLRa+L+zBGRTgJYcUUPFDPlSjUtCwia8LbTLq5nulBucq1OGvp
CGXTa2zU9YX51HRKjXK4GEXRnxpdhpNUKFIEiVnNTpmk5W8TadVwI4M6fFcEpQNtEllq40SDrIB8
1JR4ui/Twa7jm+rr1dlgoAMPpCQ7w8zBG/neaUyx8Bl+PB41YwxPvmBlF0mXBSea0FTiydDbt1bT
B25UVepXpZHYPDJTTJdp2vVO7as7K2ZAHudVec7USYbYWGXWZjQE1n8y6xoNPUWAOd+Wh7q8U6rm
Qcp6Xu128AguS5R+ZaXY2XD5nqKyQ1YHLVUJMObGBUTCqhiaZRRiMmDdd7W4+ahZ4tEYRL1IU9Kv
HcHqxo0gA/jr1SFxux75jdfEgPYGYyuH1I6qL/bLygxJUQmtDM+iktLaNYzq0ha6vtJ6MkJCGeCR
38Xz50sePDdoEuUuTMIeluAk14sakbFSTTrdkRLcYd8la9VI0kMxZThcC/lZF5Q9MdnVPYSlm+QT
vlrKKu4S75qIHdlqMWqZbOwWWkd+gVp44U6MG4vBhZKbj+agMNJO+qwnJqfKHvIQrftKUI3QAoJX
MPJPg4hz/D9371At5MBkKnFE1fU5gei/VzR34n8Q+f1y7R97x0w4gpQ2z3tNNH0/9g7pDxTRWCeY
SFPZyL/Mo8lJ1kzmbXOMElf6vnuQJ4BzDMkzWsSZd/S33O+oDX/bPX563NYv5olIj1EH+5O2yYTy
oxNKxG1DwMG1zjgriiId5ShuW0fSRER+sbRg3bq2cggzMs8oPBITD4NfhTghE3VOhfMmgoQafykV
dfPRlRotTR1DgaqwbqZSbqCs8KpQX49dSUN5bnQUGNhbi7U4AqURG6/EjK8FcNK1p6Q7ngqGZZrx
KmTp0ihI8WaGlKC5SabpI5dzv9tIGjYwxv6KM2RtfJj8od97k6wd4xF+NEtetcvDCXpcPyLqh+Tb
V69WVevH3Dfr19QQcIbGgf+OWS85dalSvMUS2lq3j8NoCT9tUJZN30Fx6ao43/hF7dmZNuSSKxRE
cMiRXp/SUYKK0inx4AbCECWOampevrTyCK+qUAnj2Ut6EJyKpWWHVgyDBIu63sElNxU77316PH0p
i9k5mZdlP9bG1+zbWl0Go1+ujHkJ19IE06UQkN5DErFyFufFfozEmaXbi3v1214gUJoezXmDkKqO
nvm8aZhBph7jeSMJOKae5XlzkQUPPpE6bznVvPmU3/ah8dueFM7bkyrLzA+/7Vn+t/0rYScz5i3t
/xRTy5ZjKSrzS5UFOpKT8rOQpuLSNRDlQMK7Wl+8W2OpUNhqrfes+Ubj0B1rt3me6kstUxICqBU6
2wxLFM+kMPHS51g192YhI2KcIhIYaz160wqdfntTSIL5z9UfE5NraUSwzTN5lgJdorvx35em9S9g
yP907X8vTf/D3Xk1N45kbfqvfLH3mIA3G7E3BEBvRVLuBqGSgXeEx6/fBzWuJfVURe/dTjRbJYEg
kQASmSfPeY0BskXVIIqJP4HNf0y2TG8BMgZcQPaEI/5xaELKQwGwY4k49uqarPyBQMFbiHVIAAWw
//npFfcX8MdY0X8em/7RdH3yW0H4H0LH58jWyrS2i3yMCbMtlUh1YZ7G+aMx8++kuQ73fkQGSUdB
oFtM4gjpSULACbywtLxQdnOS+eXyfDigZjOX8B0ZnegNmTUiYAda9BEnEFTOUuQVvAXCbsEbegnW
o2na1mPbzqYdpw03R18jp4qyk6tAdl71jgUOc5Snd/gJcWJShCZiIxyJy2MqPluIDxFEIHSdzsv+
Kgkv4ARZNXbxCuCml3909yhKsyFGyggVYUqZwllM1rLxyPsqyFgW/y4Az0D7yLR3izyCpZOdGdG2
gZVxHxwxBGJh+zJHoN7m//t6hVY75FHC0guxvjIfbBzg3HFOnpqdMIxfSHNpXtB41uCr0nQwghHv
qVPs8RfiZ3bR1+GddnN4idmiXtIoWXkiMMLBZBUd8z2XQoQfkqyNm3MrAFEScrlcSEFY38R9L09a
eeFCdZQ7cL5yuFDQxReP6ltjvVcxGABhgXkvpUm0q0mkDsKrsh+I5+Qz0t9Be6/opzGH0A8nZenh
Ihsr+8ownCbcwLJb1uhu2JGyIqVxAzmExcK8hKz+QocI+a4eY/LJadeCR2+nF/+YXppt8tOPFIPY
3m7tB3077m/Ld3XlXeQjMuaiQnLDDYxT3roclArDMFOFF015UpXZTZ+FCHwowa4S96Mrz3kT6kpU
zbI9arlqvB2cqnbJu2VRP+0dH3+a9g6Osa5g6/48dnGfr1CYFh893xVf9WIXGE7xAQ249o49csPK
G5nqYJFvss5W9RNOKX2Nv7uKhBaKyjNQ2YATLlW2RLWKwotA/ixCHzSXEru4oQqi7vBfWY1P3mTe
Xk7icKsqdwJMBZ6yfkGIWvco2c0zclXdnblsztQkRmg5s7jfa92hx4N8QwJd8+dlMauOxvCiIxdI
meROuZ9iR+Mubtd7zdbnwrrNF0p2hmozk172Q7CQepxL39c39SRj6TJT7sWtRYdCE5G/qHxT6vZv
T5a8AGlyAj1/hb2jYfFw25pXaQLTTy4bwRbljs3S2OYbDeVjJD2W6QP1VMdw9DsqCQtofKggG87k
+BItDAf/iPEp3/RPLFg2wtxaJo+UMNHpcvOlMotsBVkQBO/+q+NXnUwETDuc3EycOn81SWyn2sRn
KKX69dP/nCSsv0FCAb6FORv2oeiK/it+hWUnIRgAp//PQGHQV7A5h8VCMALN5Y8BrImFqTypGPwM
e+W/kpGXv9N/Jz2Ef585qLHPs0RjBjfs26xhFWcfUnCnqO5gD9YeA5N8eI71jQHMBYmf/KimbhC4
KBQ17gDyXIEMKjUlK388ROyg38Ty04iB8b5Q37JmkWrzRtx1ZBYTfwG9zJZq+LkMai5wJMUORwHz
iiOWC0320VbBPNOMxQ3JpXkn7nzBtW5LvgGLlHVNoRfdPuNHhCkI9XwTOob8nkoMk76tRc/Edi26
Thq0tds8vddaYMcDVItj5Rbs21au4lNQI+2fIw1qHDSsqVBFQy24n8wXFkOl4NBOenrYB6gb6Kws
kStCxortkodFTjGhjMLZaC6ybaGCXsme+vEojivDd/lQtu3n4QvKU0YNi0+B3aHNW8SCrFle3CNM
KN2WYwVeSQP3DzAEIBBpjamm3mkOy2e/X3rdUujfo+7YXMMK9GhulwWlhmSuPbBDtah20AbBKN0O
KugmHZvHOXG/gcakPM4pgfKqm6sM/tVivlVfy2FP7l29y/UfyQnnTRssto0/tbTOUtdwMfq6a6t1
OlzkYK09tC0SyjASWUHYykGZTRKZk2d01j2EwSoBB9Iom8hKFsk6nvfgAJL24KFpZ6I+Zffvybhm
bBtPPiIwy/bV75Bmut9MjuETkB3A7LjW/FWBftPsPIHl15P7+1ZaxLBwbnMW6jMZFAvM632LPZc3
w6e9co6v0p28ihfICj0Ye6Y0+4jnsTRTnhF2gLk381fCVUkcqDwQfNJzdLJWZJXvuicvmArnhpsA
Zuxcr0NuR1tI3bsobSK8UPPoPmv3YkqXWokIiXrORaQb9/dob7UkI+SNhtT6zZxkLKvn/txfepRu
8zvRVQV02GtE+mbN3pqrbjGHGrMon8HpCgDJxi3CYUvuKlWLulzn+kNoLtrBtiJ8OvfGs4rjduo2
whzyabYxEXIC4iUN6S7soxTVWVy3MS9aayhfMRsM0MGc0nCMGa67YGgE3+0QSdMeTfyf6ZeFsWwV
sJvdcRCeQddHrmydyE8I/fRTphwdrOUl5ZxJEwIBG6D5w8lH8JQ1Y+Fkz2b1oOIlC0NfQeAJ24lY
T2dNB8qFgjYeoHc3oF7v3TUDvwy08ljBJsmfC33B6yeb5y4e17xuwz18smyubAYUPnYspgLshsKV
fJIwAKbahdR/svXvQZGConSt10nvKUKwKFjpmgNjoFvo43qcOoPezy3cvYGFQX/Yx0dJ2okpaNJD
s1M2KBsiM2KarkzvxyOgXife+kYgizoWPtdXJFTJBkpIyVUu3u/ygS6zSBwQgNzkbqdtUle1EQNb
+/dg70oI84+4a1wr9gGkhjDpM8WIQZuZu0yx+VcD5Coh5zvZmwAbu1EmwvfgNAmUo/UESW+Y5SOK
ZSzx7RtoHipq+M7MtNfgoryqgE1IBncOtNyQU+f7g4nuNWcUPcJv6kLya8sxW3ZYsxHekTMErynM
oMAD6cBnq4O8ZsMtXddJtjKLdt2ZSIY1KZWe2IfoUeA9F9H3EsNN1SvZPvRuo3kXH+J5qi/iaE6y
GbEEGHAzFfW9dDdMeE6EuK4JbiAEptgoYR2D2veTvlfv5H26AdIb6agZhTgTYn8I6vVRIy0s0W+w
u8fgY1Y9Aj/D4x5gntO8cpNKJ7hHIgLFLHDCUAGhKNb+qosQ4PXCHUh3p7C2prrMu2OWe/ObIF+g
lgBVsF/E+dMeGg18EJAH6ycqOI54SIrXfsBryBau0qJynoAHzvbwbfC7IZkIMyhGEwXEXYO/FtIC
YBujuci4COZ+7cNDa/eMR/yVn/Nze80wrJ5lz9N/6AwrcHa1aVdebDoBytAfpt2K6d16BzJTObCi
L9oD0wcInfi13xXBeaKqROUm6FVUdNN3yywoPL8Yxd58TCacB/ZU6BPME7TYPCTudOfVW0bjipI0
Ul48dDfPYaQLEu4k1VlqkP08V19RqAmQ0bkPh318g4PgiIg8cB2N5whfDwR6FArD6Q7DpDZ4iaA5
drUK2Oix0B+8Er0c+O7dkrOvJmGc2nBh2VjDogPyyyQnkAaSirksu8VNmGXKhmVJc4J/V/50jkn7
JzFJPrTbspDaJ0Y55p8YfdNspbRgZhXzqmLzlYs79TaHmzRssquwLSnEkqoHsYcLBoA/7aAccJLb
SavwAU9xjF121H9tkDFzMIjHyYgFZcPZOpxbq3IpL8xdAEj0YhwiyKbV0tsPm+pBWxmOshqPEDvX
4EHmxLD31iWxieINoMkAALAiuSp25wCoXnpLfRsuXmEpMpe1rmTj9zZrF/V7R7x/HGunKTACUVZY
Z0Ma7dHwG0GV+xtjxiL0qqwY37KdD4ARkhMHVA7DybhoK3Pvg2UB6txss5dw1QGRwovNNufqplgk
O28vrGInd1QkpbOF4AQ77dhskJq0J/oWIcYqTuf1fWguwSoOW1yXJ6RQfi5wcZH3GF2zckwu1Utw
lNfAzLZ0M1R3JuPHZhPP61323C0tFFZYsnB5PTr2rPpRoazk43V1yeyIL01eevdJ3PLVSx3+Fb1q
jcyaNCwQF6vs7Brt9Dt1L+8GlJOz1W1727Zzc9esBU42WZA8hHm7xIvlxNqB1+0VeUQAASZ6QqgQ
hfDKonXwfEYT/eoHsxCUEXbkR55o3POMZ+SVkg9IkeEDunQphJpQsem/5WPabRrhmQ6thA/Gs3xA
kql5Rd+IsRchpGv1yF4yYwKT8W4SU/tgM5vIGhBgoWkpnvzVIN2zdWyuCNSlT+w9TZGgrIajsZMP
jCjSgh88K92rfGBgQkEJ7SUNfaeuXtCQRpr+mtpyRtSZ8jeoNV3aYvGH0R9JQRUp5sFmx0pybgxq
Emtjm41AI85ME8J1mit8h/gpRrQXBSf/jj/ZWCI3SozKdsXWnjkvuD0LbNlpnPHcR8vmtVXnWKwh
CaWWzmQyyIc4jiEyCM4ut9i2KntOMoX5KsPBrjjwvVwUh1o/M70L+tI/+Fz8wGW45lFm6Cq429f1
fksPxOIIQOSZsRdeYoZI9bK179rZ3ThLT+FkSihvkoyJ5Mfy7842gVvYDGmMClyDODsk0iWaTNk9
1H6ns+Bm1uaen1xiVdo2FVUXdKpUHhPFxKnM9bsHtcsdpsafGlXGMzJ8r5gjyvFcuAq9Kx+4dkhY
yQdunTEsG4tsLGQ9xNWrEjzfQ8cGhLjW2QFzKgQniaHiU20+heheNvs4hgAibCe9T40u168m6S9t
hWLfT0o6G/7+0oM1v2gPqH3xa62tGojHqGv1K37nJxtvCByKwCOnLWrjWMY6RKMDBVkdJX8VvcQG
8K38A0O82WCdiDyNeCNgS7mOkNA7n5aU/5Q3Y/b4eA8MesZo1s/T2f392/20Zj7b6/1k6L4MnY/M
Xr6dlrAwYfHCwryewe+tt+5iu0CNe7Zw+Wf7unXt/Zp9Evu03IC9AUv/9vaW2G/n5XVd23zTpnLf
PuTNcm+vl8t45pzA336c0M1gV2e3m0IIehlEy/v7bsbx3MXM3bvbZEYofD0v7zdvp9PGweNndr/h
beLn22y95kRse433kvtUzOztwnWJrPf7J3f9spwaer2ul2+AbImsz6czwYzztrnP+QrOerlcz9b2
iboWjV7auGU97fecNpeHiJ1Hv3tI7GBxz67x7J6T2Qy242yW2FrNlh/X/Xq6FN2Mrne2lwlv8R5R
/NlZnt5Oj87ukb/PnKEyW74t7bNra4un1t1O0uNPyHjSzxE8nF2D2fJ0whHF3QEgvz+zDHAQocPe
l8wULl9QXnPwGdJkJDMLfFJ9JyeEJY4ZGv0DR2adAEfDZrLEiUUjvmGJNG3KT/DqsmjuUdpudsSy
eXAWaip5jsqySkFL/nYYrtaPAW80qXDSNbN3syGmjfSDHC9QJz3RxdTgo0teNajeP8JZc1XSE9oK
RIyYe13Tk8hwBim6WvfdBiPIAg3cbuPr4Ho2rJd55bzw1mM8uq0afZNhfXY/sC3nUkbWQpUWA2vb
lrLwzF/3mxEXgQdpGaEPDwxmU8zHVfHUYPgwQ0z+MqnXprDrrR8wwA2GloQBRUeggVWZsUtQikfe
1DadYzvz5nhTnBXxyRBPAYwqjPQiPbIb/y4edISicElz0ZralY8Qf92MIUIStoxMPfCDvucsYK3n
F11+q8cdv0Q8WSLqfAP/J3hpKsGa+FJvj7Hw1BbzDtouOi5OfsiINFiF6GDMkQfwLujVZf1qeuKY
Ha8GwjaU2QlBYfDin1xxe2o0Lop+JqYnn/Aw2YtLIhiz3vC0aiH2zdP9Vx/0Wj5xxFA/1LceBPfW
M9aChKF8sGQbkRsfqhnnzYh8X7whpDOfKUyNaJPqJCph3LAaDJZ8Py2bK9xllTbnrXRuppzoHOfO
mTrch3MiPkJJUNCgo2zlPHHblKMBVje7Fu8siaaVrDOtaVFo35l3DApIEjw1G/68TtZiPNQTFpgQ
YWUR1BMLYZmK5XIFSWQaZ1iVOIUzHoW5sspdHncgvtHCehoemHKzyfTNoeBv87D5Z0VAat+7C3Yx
uXhidIKDFXg3zqa43naI7APoVVwSt+3i7HMk09WYQqHv3A+92x9NF30CpzuFH4TwDS55uQv56MIm
0nyTTjKSGtixQRdzTMw0ZusXZT3AVmLQ+PjwbBKC7niY/Cmwr4Zg8LNZ08eQIyF2Evg6XJEIsZBx
m79Fu+kiceIMdUj2/lzyEz06AJsnUwXQ+6iICBsi2NmJbVTU2AVb0KXkvkyI6hPbJ4O1et7hwOCx
87DQJ7UP8rqLaTS9B3jP9f2YGpvwX++yBuQb4Bhx0GngXZJvEJGKlhfTiRlsRfuEMby2FVdjvPyp
8TrDgA9xElS5sU/IQzs4ArF3JhVpojGOy43mX6IVTlOZPTrdwLwwVSum1D/AEDznprhRWvVH601E
jMOztQ4fK+43UEDYGjRl+h7UWJz+cOK0Iv7q5wWaz+VHh8eEfxTRRDgVszVZ3mfSUotoxnj7cZ2Y
/9aCFSkD4JSrsRZZ5loLtFQYD4G1cCLjc/PfrR9EOhYJxElBCIa58mtogYXw7efU7LdP/xNaMNFr
od0aeCiRodUUkqz/hKVBypXwyv6HkNknZJr8N2DNpoVE7L9Yvv/EFsh/k1XLUCHXwrD9KZv2F+p3
8H8/1+8QTpqajksc1UBTMowvyLSo0lShb1VrZRAmIuCiA8s3US1rSoRNZceqUMGZmesA6pBlC49g
d4TGLTBlZOgyeSAjF+N4EJhU3BlLhLcYKxSyrvp6hOvnbYLuNMS5M0ggkRdDfDJWPVLmOMnDTboh
HYqTK3aOVAkbsp+syuTiR3sskEGGGmlSDGEeQIv7efSPWtC46mRLKsIAFLaS9V6QQhLndbCX83O2
pKSFVYr8RMIDxurEP4QLhHHOhUTEwlzFuNXak28JGE9hH7stut347lDCSWfQFMxjYd7l9ZExbubP
N7nLqCofZFeEYlghBDL3Qps4oWLVSrS4RvDsXrOWfrHo9t1efzHv0+q9Pnr3EOhzKlOtbXgLCXgz
ZnlGATke2A9ubfJehR+cLqGDaaR8QgmKR70ebHi3ZKzJcyfpiZ/ShrjanHWIQccQgu3mndwTv1a7
WnYjf1va2sTP2l/KnbSEvPzMZiucK9V5THcxdqxO6KaIyJTr1LdH/F3KtaBx9d3qytcODWiNRY5g
3LPsn0ckDAQcr2fJPH6+aJO9xqFB1oUwAPz6jkMDS95kCHj3s/6GwMGMhcRSNt1LuUBTZ6P8GMmN
gc/tXD7c50hHzuVuJZqutJSW6rDmfKprcwXlVl0JEIAyh+iWn+MTe9EkWsNPWs/30yY2kiUtBMBq
C7V76optTwaP98I1UUn8rPygWVPbWWnujZN+QIUIre5Vs2vRrT0n5+raIRIUx8iKlo7yg6NPqj9K
f88hcOUCnZEvE9zQwyfaXJLzWcvFiybeaSPwd5frXMYL2sh1ik+6+Bg44c48Jg+BtuIlFKUdaSu9
Uz+Mk0puXw+tZ1Wrz4kKD8AikIhR9TTjrR6w9q6Cd6msl/3oJjC5ZU/dJRVBwBAkKPsH6VNe5Ai8
QxiM/MbumccoraHo0C9SqEfK3jcpbpBtGsiM7REMJCtHsd+RMLbNJCiNG1NEpecyYQ3+iwFhGJaA
vJCnohfj5S8Lavr3gtrXT/+7oIanJiAJsFimoqGK8a9Re7LjRJdEM0HXsMdPFZJ/qywYMphm8E4i
hnp87o8FNZ3JxUKc1/iH6vdfGbVNpOW+iCyAxPjXiYMy+1xPk7K8FKIUCBExvmw4cNmJvcZDEm9v
8sx4FT+6+kdREXechAMWHrq0kIfZHKxBO1PXVHkX5sJ5Fu3eSfeUr4BJSPN6yyLI4G3hUAtrtG6H
D+y3MNxuGG/5c8RoJHA8gBmXJnV6hMWoYB2EQ/oiIOeA6M/av5vwU3NzoThRanemzXfdVgjNbjvW
ATOyiv6d+IFtVwaRHHnHYDcJhjgV5JN7fZFcogt7oYoVk3zy9sZr66j6hmPiRoJcLScQ76fcU4oj
39p4TeGcU9p+5N1BPhmP5q4SXOFANeDmmAudzPhp+OBD6Uuzx7lrjqJ+NQeOEWCc4qYvVuXS7tpv
ZjvaQkbLc9QILvQm7RBEMk+KvpZQLbgBPTCF8RiCyW1Bt+GhJZFDXgZzSSPl1C1Kdq/IiCTWpQ0p
pt/OQmSjymkZ+BaRomxIiYfzfNerwNLmuS0/6t4uur1mMwqFPTYxr+LcAh9DnMgE+OgdUmvhH6ut
aK6UdbmFZSNxf+/DamUtzFf5sRBXgbiE44iy2Dojy41wUTbbjkSFAGBIUURbrCKo6yUAIaiEOj1Q
8NR+CoVdVjGmL9SWEhdZ0XW+0rFzSdbFS7QX5x5pLwViq5WcW7eS8TlAXwsYOfvEWHABsQA30but
O/l157LT8yfFpQ8VhjO2f+uI+fFDMu0MgCFU4juJUp9bJGsPmSttriMKI5ur3r0JLufZNQsILvJJ
h8ID7Qhkub/WcweDOp/6UK4tJoyaObfqA2sgxV9SZnrolkFue3vvrlsmC5N1QvBUjk7zAyU9ZmwL
UzsYHku9cA0BXTwE22A/encCEJGZEe0VlW60Ta6lRz7YUJ1WfeA7wKoolAeUZWie+N00ZtE7MTdY
6GTBSoylF98XIT/vL40OI8E9PzXVkXUKGw4va2UdjfpA8ERofkceup1b/cI/cCIcKMF4kFCF3Ll1
MYwtJ8RnOSF1yoO7abP3ujda2K78OenY5EqT+SDNwvcq2XFy/Jq8C9Ic9R4eYTdOTv//D/Uvb2mY
OSH0h/C1/mOUDQQW7Nl/BtXBDKrDKvgfO0+a9Ef48v2z/xjcJUn9G/4KSFrJABE+8ReJ+6dwnTUA
kDuCYp1x9x+Duy5CIoGeyNoAO2aJD/97cMcpVZIQddeZEuCf0M6/MLhPAfe/9XOQrsJqFYKMAlHS
MEF0fAHUdZHai741WBdTSY0eyxSrRv1M78tsMdYFQ7U1wrBc/OFSHf/+9f+DTtkxD7O6+j//6/tB
DV3HfNVARouron1ZBSjlmJuUZsaLL6SkmENoBsg20hCdUL7DlVK/DeX1Lx8Tl1iTs9RYBSEZ9HkO
K/PMSvK47y+dnvdUP+Os1O4gmuQ8eS0ygyexldL27dcHJSL4cnVN4NgS6zydE1XUL3rPZn+rlL7x
u0vUqaxwCkkZyb4LgpAu6z5WfpiJL0gPippk0cOvj/yTdvr5xprcU4CSiPiTAJYnJOUfOEB+KleV
qVbtpS+VKQuYGdpD2vowFvS0GJZ9bal76yaM466VfMFfqoWFnqBceML7LcwpQUu62Wu2HEidPv91
277ffkuRFGxHWKQqE7f3c9MGsexlMcyrS6R3QMGMNo/Qi29MC3af6Yk59J5YEnRh9tcPSxil4lyA
GC7SvZ8PWwehf7OU5DbVbKNXDWYJYqRxFz0PclfNs771/x+OiHYaz6gGmN/6+RD/8R4UsqijkeYX
F78pzW3me8ySRi7dhGVp1RYetEGDdMmvz1KeOvLnG484MXwgoLoit1768nDFejwmppAWF6NFlp9l
RhGHTtpGNSRMreqVa1do3rCMNc3oMUHrvPQOUmin2n5jNuMLzC3UePJ+yKdVWBcZCHTUnazsx5uY
CLZkxFKM+QFPk5ubQqBugO2L5Gghk5HWK+sQeaNAG43f9JmfyN5Pp4W4MTaEEnQJyUA4/svzOxh1
Z+WGKZ9TQfetQwTDLsGbMzMxIWqiOBQ+8luaDnM17kyho0hWWg95apXhvdL6xAG/vsp/0oXpIKgx
g8EGJa1+6UtZWptephX5RbkJyjmXOvnCRKEKsy7NsKIN1Vj7XWeC4PH1vmoacwQzhiqTrflyATRF
DVohFNEmHrtb4EqNAnEuCW/Sj0ZHwO/X5/f9cutISsuSaMGSB5b3beSKrUCgTpFcpMQybrYvDaO4
HlNB6ZZROSQDwq2owi8QUSFR00Zimd4rWR5n76UwYrjxm079UwPx093/6UPESkhHN25aC31+drXq
lsJM1AIS+HonXvOhQhKi4uEt0HcTzREFLD0RWrRyNK8OkOfR24qyWzMWlh3UFUWTvi0HFIFuVSTh
GZMqifkwwLEisArMumF+/1cs8CcT3AQw/NJcpjZdMZBttFTz6wgHaVfoYzia5y6GW2KnUh/iqaPF
ij6geSZViH/UiXi7x8yiRSenHsxilYk5GbBft+Pb/GMwB9BhEFbSmeS/3kUFshDuqoNxFswM6Mcw
+mRo4qygIN6rLQzxCJl7JzGiXPrNkScC7JdLwBJ5cnSZwhc0Nr92V1VVBp+J5ZIPg2LAfBP6xxIx
wWydK2XQu3nVmqCvMYRJ4dsLuPXINxPUpRR76Uciq1Rbxjy/3c51ScJiZnaZVjqyWmAYpEe+Zuyi
XjPIm6hen/qLNPSK/GO0hlxnKRjHZKjkqkQGOpRL4E+Sjv4O83DrOXkRo4HV93Fj3FVGJhqXurLk
66TCM7yUjJbZuotSBTm2rqr7aHGTKxSVksIfK3LnaqqMc/CvVf1QlAFWMn1dkNxRBcjCeEb6aWMb
WSl1u6gQjfbYdKLigafWBaXU7VBvxDolth6n8m9UqKDopS6tyd53vhymx7iCtQtwHWqlcChLMSZx
l/p1fWBEzVq7COooOdRFG6inutbquENzbsiBQtxSs1walk915BaJOvIMXVbEG7MvtOicdqGIF5zS
ysrLIJlG4GSDJpA37FSRVOxMVqMU0npoNolPZUz288rhno3WhruFHkATlmn0LMlxhGSWMOFH2yT2
2/VNLoJ4LpmyKi5q7yZCx0cgJN2GFjlY1t9NJqlzvfOsIAfzYFFF8mTioGKW5r3S79IsSzTkfspc
ORmVj8ZNVoUl+Bst7eXNkA1C8fcFyGv/v/33/E+eyi9SHYyb1sS7szSiIhWFfeXL1NgImi8KbTae
K1m+1WfYSJ4CrCiKImmWZ+VQOaMYlDC2WiUj19f0GUbE4NIA1DAaItOHHGZw/vUj+j1Qs2RNgarM
zGbKPDFfInBDAGLN4+nhMZGa+sJqYpX1VyT36BX4cY3VzmBkLOBCaKN4dkhVvgiTNlQwGkUp6rUZ
5AhXTk8Xx4dONxCj+3X7ppH101BG8+jQMIII1SD5fBl5y9CD/FC31jmX9bZ+GTMJofFsbG/Y3oce
aIbWkqht+kIAekzMPMn/u+HWf7xr3+Y9GsAFAsBOvhGR3i8NSINQTIu4887tqEahG3VCg5lAX4fU
Vy0Qir8+3e8TnyXr6KiiF4DYKIPUlz5SCoFVFIianhtIxO3BTMqkWigJipAoW4WCfLzlnTmF8k3j
uWYYIY8u9QoqlqZXYqf569Z8G7+nxmB4zNJscj3Wv/QNRfYGQqrGPN+UgvKHnugjohh6mWD8pvq9
6ZMkG1rqKB2Ye+/y64N/m8SQOCb1iK8Ei1MJBsHnOVcJe3jhejGcEzG8NXeePnjNtqolvd0UsOLz
VVHmFFmFLhfQTgr9pFkE+YgGza+b8f3+w21FYIFFtIqgz8Q2+GMQPer1aA4avgsZcgLyslSb8SlL
NUnft4YuZNTOfjVzy98iO8RsDQJnmUvO0uRrnBm2eWYS2jTnPvfFwc5aXR8cT0yk1m4Q+wjARoit
dfQ8OLK7Phuq5NIKhtC6Rmk22bXuJTl1s2Qc4nXjjUm37IVbW7hW5/vjOkwN0NxlHii4sQaJIIbH
ooISi/qhZ8rvTCCZBPBV6GpEPNO+u/dNFfiuh97ScPYKQQl+M01/D6wscstQdUkTU5nTvwZWwy1H
/kHvqnNjprW4lzpLf6cx3WMR+h1MraguKXXEY9yazxHOL1S6pR4E+E1NDGPf1Jna2zomFaqt6UNf
rqKgs6hRD5k4/qap37sjuhkaxt+4T5o8mVPA8ccFbVINgG6FgoCgaR/8QgFHVyHQcY4846nVROVY
wlp0w1x4JLOirH7dL37mBz6PgzoyUybPIzG4SSn08+HropSsQuyK8xBIMCkyNTwSsT33g5BgbM8K
qM/yYinfMDRIcLRcqaUur7ArwKvg5gW/C8+/PxQ/zTnh9kB0UZEU+dwaVbv1gzrcqrNVmuqNNF6Q
teRNerVGBq6SqBxBZDT0On4nuh1DV5dK4iw1VmtxgSiFAl+6rD1WoYQ03WAcbknWGrNCG0dt16h0
+t8MZN9nEa4bFY4p7SNS5vjS3i6sCcJvcXGOhkh6DwlRfMAglgY+JQ56PXnU9S7A8dG69dG772Wp
+Zt8yPfH2mBIoNtQEIEd9LWfszTrMvILpJslH0UkpfBUwA7Y3olJUe2rNFB+M69/v0Pwcrkx1G5g
zEKP/XyH2iQsWrEtOGCGCsksCbroPQr8Ir8LWctWv5kk/+T0WBlO+S3mSXTpv4zVuldqGA9aQEQJ
SN0ohbxXEWfO0yIclx5Ul+WvH4c/OzuNvsei3ILS9TWDJxvMwkExROcWws5Dk+mxdRr13BLXhcX6
7/0vH80g3cQZMkQp3/IoXYanW2j14dlTE0gvelDEB/0WjBTYmR1/Nyb+ybVk6JeBOyA4Rx3ty8ql
rqoRlnsYnsOog6WZSIZXH0alT1HFLThzJFSHKMei91fzzp+EgSg7yCSJf5o8fYs7lI7rrHmpdVf5
Wgo01Euzt0IPTW3uDcENokJi6t01ycbgvmxuIpgufyTZX5ZBnmxjHECLfWRKqbholKYU/16l/Y8x
2J+2bqJ9T2tZXl+viS6klsk0Z8Cs6QPgTE2WUOMoUg0VsqbMlOFQCmmLo1AeSIQEqloo2yHV/W4p
Z015bLy0jre5RriUzE1PFn7TQb7fMlyz6ImWDPtQIrr//LCVMXNDf/PNO49MqoIU6hikqzbNNf8x
VEprcs0M6x+/vmNfHwE8kydxwanOKk3x6ZdjJnqjCKFeBedUClGyqES5ZYFothAWvAEFib96NM6Q
pD/oHlFVfnoU/nH2y/3REIJONu9uaR4iuRuoAAM7nKdAfMhxSsru18f7Gnlqkw8ZGUS8OGTq3V9X
JUKQ1YPUcLxCL5v7BnnAucBABn+rkdIcYLjkVeBHcllxfn3gr7dyOvBUuuY0SZniPfD5VlZSQqpy
lAwgEmPxUMWh2mxSqR0Xli/pP8SmFPLfHPFbyD8dkhQeVXRQSVN1//Mhi7pLDXEMjTsxL4xwo7dm
i+NNbJiZreZB/DSkTVvu06H078UmpWIaBIn2MQQpeIlfn/zXaZKWoDSjUtRXkEz4dtU1cwjkioL/
HRQpaT4KFgwrskyQ+gbppBbYcUXIxiHfO6qLXx/5zy4CWhL/l7Mza64TWdP1f+l74kAyR5zuC9as
WUuT7RvCtmxIZpIhgV9/Hqp3ny5LPtapjqqI2t6yhBYkmd/0Pu96RLOa3weCaRqM5TxP/hln137f
9kLdllayJarwIseOsYCeM1SRLIeDg5nJtpgm/UGk/5tPTwF3TYZZdLxUbx69X/vF0orcPXeZ230F
fiJoS+affPiW+7aEeMQGwsrL/2mWxZhcyIbvAZRYpynsNxu+vWhj9urGO1fFHCKA1zF8cVeN6YgK
1DWa67hvgR1CfDP+5dr6/95Y14P572Hleu21A+f5luCjv63QEUCTazQ28lWq3kgF3Wronouum0v0
MAO+c7xvmDD4S2J/oRMDszZaeqtZ/fYYAPyoefBuT8Pjg7ol22hIk4SCya9vQlkkoQNGzTr73hgD
Y2y6R1WnycXYOer1zwvuN5ei++Ox3tm5gei9uelJVqp6pvh8hhHW0eAvEl/sC2f2wi+prtr2+c+X
e7etrCUW+j7r5kJV8u1+lvl4KDd9aZ6X2sW+2G21Hvb9tMA2qFK9GDb4xDGNP3if3+2i9N3WOgKP
iDeLAsqv97OlIEOQWIKAtzyR3Jd8Ur2htl/XD0bZTtcTYbzezdqMhw/ylXfvElfm81LyIl1i6nL9
+t+ypaoXuAj55XQOE5J3tHhBAF129Fujv86NijJCZ+h2Ae5fVNUxX1y7/Whb/c0tX/cSWjZ8uJVp
9euvEC/NqGVYDGcXIOmVVcjhdi7Son3RZeIvN4ap5Y/OGCZ5rRvLeYYoIJs7arup3Oc9DKXIqPLl
51QZKTjVtA86cKIA6C4V8Rkwrj9FX79ZjB6JgUt3kE3wXXIXD32hk6o1z148o6QO84wZ6MRWXgNT
Lii83T+9nG2vURTXW3mPb+9M0Eos0m1/OBPxpdjQiIThDZVbyIDMKhXOB6vw/afjPbJY9hj58Mq9
PVKpzcrUzIfx3HrzuBrqkiRsO6cxHQQdrZ1/cDPXTeLXLY3LuaFH5cjx17LNr8/dcsJ2Mgx3OHfg
Thl/F9y/firFRy3B90ucgIgAzGJ988/b+hSdb+iFs8P66oK0O2RDgHDLNytmturE+zIVlp0d/cRp
0iNlJb26Iv1pzfy1Zbz9nA7zF6bjroawb1NK1VdJLfOlOwfE4zYDmAOi527IEUAXfe4FWxVOMTY3
YWdZm9k0M3/vp9KFTcLrjhNAoQ3JdE6LyXm65C1E2XlW023dhlX7Mrth1R9o3mDvS2MxFRfVlDeQ
zcnj3Q+qCb9bH9xJsbaLbbKsN3vFbHoYcMUC1kAZuF/cTPivVTMmP5Uf4Lzz57v2Ps5Y27hrhirI
U+mPvbnYsHjSkyLpz+Ar5XLtp5ZLSScBz3i0lIgpiwUx9qltqAAd1VbWUO5OVR5f9MHcNB/sUe/3
Z34ZfHwdz1m5em/T5mHpSmYore6c1UO+T2xLfXIqC8DCsg5UaaVg+k/WB6/j+30R9h/v41rKYoN8
eyhQUIy9sGq6M4A2UA9LEANrkouf3Bpy8q+t3A7jD+76717J1d4Ol7aQEOdthOOUYrLqdFIE1QYM
J+TbVXCAPT6LDy70m6UElSugbQfQZS1a//ruJ7NkDtSqeSeWcnqWFKo3WdBS7CzN4aNM4f21mOIh
XCdPX0tKbwvDnmwqp+zC5hxWsUelktOCwUgbujUBa+8+/Hnh/uZqhKUkJRwP62jFm0+WAbLroP5W
56aqZ9xWlQ3fQC8TtjRhUOTu/n9wOR88JMEwTLW3R8Q8WUvW04Y6WypZGHRtaiUQrFtpKdDok/59
1GJ//yqQ1Vse7WpzDZPethrmjjZ5GsIjF6WgEDykonYOagz6tSGZCBSB+UinYG84bll+cGK8a8xx
UoDDBOpG4vObrZzKA4cGNn5nEDBlvoudTtaHQTRN0kZxNmU9zcE5gUsy6nnYSdXbD70T286BjqcD
gdDIKAeNH7ynv3ni9AoDkhmblsC70FzFGEbVU52fHdGQ68yWEWbYo+QG/ZbZ0DamVH9+5u83BrqS
nCYUMezfvKW915nSdbLsLCofsQPgYyRtpdftLWtIoaElfiU/WGa/eeoBJD2Hm09TlDHyX9/XjCa6
nRrxcG5k0+zZhY+eEef7wUcKkUxxu9e0uT8qJv3mcxL8sK7XYIQ3eP3632JTWcW+Bg3anxPfVxd5
VrY7Z5bWIUn7/JiOOH8bhiogPQCcACNUQ6WupwJIz/Q57pbx0h4m+3r0OkV22rV4gSkcBP7xo+DB
s1dSMF6nON7cl7qxbIpaY38Oe6gfzA2AhTcWcaG9RmMgsngflHf+2hh/DSaYJforR2DS3nsXNIGu
IUHwdXeOdTV8MrP2yNExBWh9R+/e1QIFYZLjbGO3zLM2Tpsc0kHkX9ygBzJVL7l6LuMMuYxnFjYi
W7NZLpjoRHcaSgbQ+f45KvzceYFKPY2bsU5hLCQqvxPaDJEoxeP8j4OKFQTJCBr9SzKft/vJ4uiK
jINy96AGhyF9NXQa5WfuBttJG8b5z8/r/btKZ4iEl5Ktjf7tbTbJaE0/L7VfwfryqIU12cL4oD0F
uWY4zDQ/SK5+c7W/MldCGcI+is+/LmCGGcrJaLyKZDLNmXpL8voqNfln26kcgsk//mxU4hhbpe0U
rLzgX6+WiAyBXsmYXlqOMSWYOKyGgSpA6lVRApQXVPqfL/guWgjXs5sinE8diOz1zftZ0stvZtc0
7otOTOGWYVp/YIAHatgHn+zdRsCFKNZSZFy3H+ttkjrB11VOXBr349KDjwKyS6KQZLdl2TjM9gX6
o+jztxd0Awo9q6DlXS85yQy1OMqL72Xta2sz9h1G0vEicWw22F5XKbvo5Aef8t1qoWhrQcSjpcwU
xbsg03JVGi5jgysgb8k+6OPlwXUG43Xh1PI/eHTv9nOuxSPD6QD1J8/wzaNb0kpn0JCN+3AWIRyS
pm2t4xwMIOByNZv5biDmqw4MRPbeB5f+zb1d51eYOON3YFzvzZYpYrP32JTjeyYEUNnFLb5NEqmG
apL0NFra3P95la4/75cdk2EUjsv/NKelrvPmtbBNxVBOMBv3fhuGCgViaqht0nhufoDg7D+UIkix
jbKdLL2v+6r9x0/V4/VYB4kotLnv4sFmpBMxLHF4n2Vu6z8m2iBK84xx3NM2aotvf/6w79cQ0Tvt
S9ch3+VYenNzgb73SidmeJ8SYVt7I0/xsfHMcnroC6coPjqh13v35t4SvPPq0yjn5Xx7b70xk2Fs
t/59a/UmLBK8oOGc+Bwxu8y0Ow9YFt+/k4yE5Qxwa6cSp3iqO0TzgnrhtkkEuiRTMZz7Qaj4mxux
pmukj9TUwndBv5Kh4cs6gA/rKWxFoWMffDdJDzhA+Lt/fM9Jl4THXggT+V0MIAYjkXOO+RBtkBzS
GkWF2Ysy3zT0niq9ZNbvn1+QEJyKAiMG75eUbenRiTMFhVa0FvymusJhN/Tn8YLxl/Dpzxd7/7oC
5KbZgAqbuvO76R4nNud1Yt27Lx0xHPpgDLFgnexjqXv7OCee+cGDe78zcT1amKSGdOFpbvx6ilmV
NGo5lh7MvszYpHmKYFeY2SseNvVRjn24UWld/g8+JK1UokyOzt8ITfxC0KutvHuda2u8SeYy/6Zs
o35KU9O4CarJ9z5oxP/uYzKwR5GZcgLllDe7Elj4OucxuvdlGq/wMUY/c5R7XTlvqJEqWJ1m6iD5
M3qz/mC9/u6Jkqgwy0OR26F3/esdrlTV5pZs3HsrYSB3m4RazkeLAWSoY820XNVpA3P6z6vIfb9R
oEMiTPYZyqaL8eaadqZH15GEqMWYINfTetmzfU039SLt/8EC4ioc3Mxvuu+2wCLzxVIo1713AykP
pTXT/FYGg3CDY1VbDG3oxHrZ8sEp87sP6INb9x1eTOtdka8Ah96NrnLvlenKB7dJZv8UFLWLc42C
iPnnu/m7J0g6RuCFQIYBnzftgmpMxNx7uXs/jKmF+jM198vkTi9NX8UbUU4ffTge1LvnxwdbN3ia
MDRI3uZ/QagXKpK9ey9cVaCFtXWHwtLsxQV9gSbblZ0wUqj/GSSGrjcqeZ/Efj7DHfchmueDya0P
TL/U+6wqEW0mGNCkuMcxHHIs8zZI7mWXm85lliXZsPeY8h2iWjYhbFpl0mUViY4Ztc6KzlmORj+s
7lyd58MPaRaMmYMgBc6bhR2vklTKy26kpBW9y4o0QCaatZU4zP6g0k/4pSgnGgQDzumm84awBZke
Byo4JPOchaDygoHhhCiznEncC38CimgvFUjA0i8z97WyFqOaGLcO4hzAUd2Ivdd1jvHqt6je7cRr
PUxS/SG1X2ib6SrF0IHU8FvZVlMS7OLU8Zfl2E4MizOnXdEVYdpKSx2VhaZqkmkmW6KiGmLnFmqw
OYD2LFXZPZrKQ2kTpWPgnal2QFAa8F9rDpxxNil/tg7yBHX12MVehx5nYIIdeEV1aynX2uPl0CP0
7IbPHJXzTkgF/kgubHc43PxUyg3vKs28QNS5dVNtx9nAABiBXy+eZG/qbsswR/ugZBb8aNSE77Bu
rWo5420UoMvy4kocs1zlUCpEUeu9axmzcVRuvmZZWMwPVSk/lcQ804s5Dkv/zEh6+aVy6h6Jdu8X
sEabQDvojhsr4WVtMApMcMTYZ5myvlRiku5GORIwXDZI/H3byXWxFg2kfc2IpCXPSM4ZOJXCvxNl
OB1HTytiWqGbhkVqY1/bL47Eyo3STOSrxNwMgyxH3KEpwG7K2JiOagzVfK1inUybyqhp85WqwY7J
mDxAXEzSZgQubmkoIMPCy7dTVtVoEJIBD7qQCwf8b6+IcQiGy9XQbJO3rd8uNtAKyXtpJX56Ja0S
1D62RzGYShPT5sTv6ktti/ZxsGRuHuvYn83XkWFz+c0ZGpi4og7dcqeVFcIOSmgOX3ZDHLsXtLsR
Whn+6AKozpbi0WcR2wftZMuMKV8oneZqxmoBnFdduhCB0mzIr/rBrWNQWUE7ymNNUBjvdZlZKqoS
08l2raz77ipjPodnJ7LHidTuJcydxI7CYimwQs+zOMrDpIfq4+isRQNQQRpWaYUZPHk7WPXCdQcg
SWmDbGAdsHM2Ms1ESV9axR7olDR+8H0sYHTsQfErFuvMPj7ITZXkA8SMMSu/d4sGx9xP07jsMi9A
cj9bQDaLEfB2YgZjzVSvBdGzX3JU+TKp4RIv4Zi+jHNZP47eUMorWldLuy8NPy8ipZZhga8yZtYh
br1yvp8UdS4MtNqxvmd8ijPYa/0r2uVOtQlExt6Cr1j8oDPq/KeiC2GAxU0jdvFoz/Fl0VpYvHgK
ekGZpkN3wCQpNHa5E7vLJpex+eL0Tlvt+RFztTfCOAZczKbXbry215frfolaoG3Kq4JZfdj4I//d
Z5hZncZwQJqdj46xH8exv+/MUFaXzkIWFiViGbBIcJpqOIauvESHOJ3iUmrQUfOcfCn6sujRSIZB
fV8N/ObHtk3Ugz91zY+m60LnnjyojLdDZzK0bDcUizFfyB1G1JW3NHeLTkbWfiKS7mw5CbhEt/JQ
jiHTqrqNnw+eOIYdXY8fYVFCR9Pe5KiN2dcLgb2/GOYurb2hfpq0oEsVqT4e+2hME2tEvJKkUFAZ
Z0n1wfRyGK+1JEkwcYNzTKajadqiKZZJGgRH4UvUFJk99bM4uGa9TK8xsxglzNtaFtf4egwaaNmU
Bgd3sWIBBWeqXv/p+bp2ekKTIR8G4t5pgCtT0x3QiXMfNKK5UiFaRnBxlblPXBsN0VRXH4RHTEK+
OWAJ5FESMLUIvgPB4NveKyqcMplCK7tbAgOca7HU9w1+RHiWLhhanuLB++mTLF03DNObp1FPxdfU
7GWNS1HS3FQddp38ZPWElLEyURrIYJ/modE+2IL6zBxY6SHNyF44QmN2+NQePhteLjBTDxiXLBzc
+kRF8djKGaxoJd1EhoesV2bXmis9zA7ciD4eNu4oocM0Rlqu/hI5LhGxtbyYTQ6WNcb5DZx33my7
vukurMUWiO4mMkLaCcvPsDe8bV/3gnM3G8Mv2kJPHiVM23an0UWfyMjYaN82dQYsbhnGJ6dPQXRW
s06MY+lQUd15g6Wf/EbhGtG1tHo2c2r0JED0PVmivdUe88ku5k3exvJxYhBz69cKCPfQqhDTeCUA
lgUcaBATR8l8vbADzea3Aj5NtHWRmXsCL3nlFxdGR2A6dbPZ7BoGT77mhtkYB6b+IRONRgWepHLM
ZTnVGBpd4LJHu7bLEf9EQozpTYGIv9jEqdfakdT4AYIfNZ0r5dcgWBHRfUsGI1yJjoywHGsDstGg
rOnUmb5E1WUL/LCHouDGJZZ78NU8345ppe6SUKk7RjnMK07R7JKc28WTRATktZPDJrBZxjJjvD31
n8al+xEmRgdVo5XuZZ1M436kFhRuhFeO27qV3imsgvCmWUIbA0TRtI8MiPgRKrP+rikz40TIosT1
gJvUFxyH6/uOVOJsYQi7y6uq8jf5VA4OgoXZ3ZTDMibXqlqqTd/wYDeBMdTjfkCr8pVxReT6FFnO
I+bDB/KDJFpiXLFoTg1w9krPOrtW2gBHwRWnWIhucc8N4WSFtaoxffdU8Jrr7mtGDeLJ0N1Tjh/U
de/QvzM5DV+tdIVp+BmYythbPYSX9Jzi8mhArjX01eQWBf5+uqihHblB/Knp8xgJWlAhduNq4Fkm
fK42RtmBScaj6zsSQRDBYaCvZz3NkSMHbNDN9pundXJs7RgoSRk3ULII0Cf8g4e8BZuSaNYVcyHt
cfJndxcS1lLaKKC+mkZ+2wTuHEaDp41L1GVWd3QWw3ruSTpPwusdMsC56k/Qf9zjHCPj25E68iKL
pAkw2QuybtNga7VrY0M8ZzQG9nlbofhwMPPbTVMGuw9eAShQS6YP3djV96KdxlNtJi6Guy0A4UU4
i3Xdu7U6DOGEJz2WZ7eyzfyoMGeseEdxQTUh21dVKwF2I1LaW3apYKQMHSTJutrGVg1PnkmdA6NM
y3XX2DNXheHuF7VTQmVxrCeDkY4IGcpKhWjxVrBnL3mKvQFfTSvYl2FdfS6DBFA6v9hqlIZgF+BY
kFSnEa0m6B5ZmBeah2JsqBy6+3qZuxsdTLW8XFTYPsBPWF7NsrNf5tKJoyYdVXzKJtmf3MzwUcAs
2VOXF5d55mQvdlWIUzDJ/M6tK5yDW2+i1p+mHkLS0v0UZrZzZflIC7SfhlSsRBJ8Z++PPyftbF82
KCXAjBJvLmU+M/5F1e0w+bn7IJegfPQK2X/JYn0zmYG+EloD4RzS+ZEpcHlR+07HRIdobJYKCo+n
fqwMsRO1gcxjmtdhMqYYr2xHawwsyJhx6yWSErXOt3EwBvdz4fVbPNLcr0nrmcZmrgag3k2NJ2Np
SKKawUyN5zTuZh8Uhs1EsTC6T4ixw60qAlQ2XefSAI1drDNqqzuMnTMGe4TReEaWUmBsZevlex9X
/t4svPaqDEujixBfAkFqJIihyzye/Qu95NhsuIZ/dlrXJSoP2mE/iGk+eynea+XCr9YPPeHVlOIV
UhR+CExHjtXJkyshLV/bn1EuVPjYJdPXpEJ5H/VOgrdzWdULhGYGLk5VbcG4hiXSXTmzLc+Z4YBV
tvAWjHiH3Bk2vcoeMzdIn3w76aDdDji1+rjLvg5FbByNpHwx3Nqpd56M43Ebp7NxM/Fg+VVK46Jg
fKNP1UvVkYoZxckZmzRjNnKT4ggq9XSxzHEO8M3oSUpvOnsA5e01ZW4NL51vk4Zvhcbhso2YNLb9
XUPUlB+W0W+wZm2L1LruMrS8l2NbT016YJBtmu/mdBzsU4USqXiutDB+uobTLc8Mg4fj3qNKWkRp
huUyK1jp9Mhb0Hw2nHE6m02r6puksnHWNVpruvYmLx+wHnf4sbT3TTIsWP5dkZXNpmMQFk0wMjV7
r6bEOdD8Toe7CQM/sS8RBZqHpjb1cimWDNAUVtpqE9fCB/CQoGbeTsxggbzvqaMMW1NPLVkVYiBI
s1KkNT5dxrQ8UuI1BJpGE7Q+iRsbb8wqDMWiYb1hpoj1jLPSYGrIHO7kyb3DwBJ8RgRWwzUR+MSB
HBRiZmRHtk7O/uBWsV7p4g2D93Tf/LkQbI2L0nxAzVY35oQFo0IxVsuwWsDhk+R7wKUWpK1QkZ3e
3iJnMt2rOOOwrHG5ykc/vLCUBBET1barYeWNBj4Fl3NoFGY0Llahbwt829XX2q0sdSZhcPUlE4az
xsfLyCEWZuDB0thT422TBH5zapPScEg8uhqMaz0OzXeXcad836pWthfh6Kcm8YRBhHpj2kXVfqVc
0YBadvugra7L0O3aYltlqJUjZS6hA5Q8b+FQjnEmb5Yh9XHiGYe6zF6pt2BH39fuiFfCgnHhoHAx
jpMRjZ/wx1M3lmV/oSqFgwnhEepdoFBCFRuUBQ2ekqSGNH4JhpRAewxM5HGx3NSPjKaWd+lAq+dr
way8pO0oqpaEzRbDlqnbnswYEZe7a+qxsCOTYSOArr2lU8Ds/mQ++50W5dHWQkDK5BXrWnx2Qt/Y
9eG4JktjbuoDLr2BQd1rEfE1B+LQPAcij8neldM81lqEt1PVmMM1m7i2zrVklsrEh5eUcsfMFXZp
Joag1e1cm7IbN3lSwNvJe4LLiEiPeh1wZncJLwYWJZTGvHPgtFEkKI/F4E/Twck6M33GRyKxqPd0
ktGLNiyAKSxhBrgQWXb9OVyG3EYGSDamry2/65pL1+4643kKGwG3kjcGjls6cti6anDDnZYS7goJ
bAPT1yl9/2nO2xCzQMPCqq2YKJlglpsNc4q/W+q32U47nSGiNuscGiGEMku9671UZpf2bKbFTrSl
U22ZPVTLjZ3VtfEqfLUUl20XmOpmZNht+NoPWgdXmVP1zT6LVz1xYScZax2JLdrKoNbtZzPuqvia
Pn7i3jVKuP4utHCCP3UkMt2VzTBtThWnD5LHsZg671vu6ja9SsMuaC+HXOMFUeTa0d8xsq+TCybK
i2o/DcbifKrbzH6mCuTLTdmYOW8wxAvvoNp8zM95LuV0RWEI786AF7DceTbUhqj3gqoqI63niQuH
QetAApmW4BltnbPsRZhg9+2EPDva30yQWF8DrbsXpLGl2gDqb+g0WimHNQAzVzqbqdF2fceQn93s
+jSYl69FkhTVgzfyvn2Og3yZnos2biFrG4Nm2qdO8NEKvLjIMURWSDSiVi1VsCX3cYZPMjQH77NG
uZ9fxIy2Dqc4tcP00KPvL1c7ompxdn6Yh3rrcu/avY1sw3quhyFP20i03kDT3G1JZO44/8ww2zJy
r78jiCzRd5lB5oWfrXEQ2d0wu92IFQH1L8YCZeL1x0ylEBzAgNqNvWv8KkhP0qxgEqrFTpNPZTor
Z9flVrLsjIJwcEQV1PrGNw8FpLfpfT2Sszik6N+rSgrwdCZ1yCPii6F/JODO5iNskGL8IZRq5KEg
6rNZgF5OBKogsHQPQjPQd1piXt/rxfSrH2qRhE6RVs1EBp+XZctuFTbrYAd8Lk6ZxVDgwWNaEuJg
NchX8FSJrdbdU4Za5AtlIRletE03VLvKNIblk8eAfPa9dDo3OWIy1eOhVUOieOiENVtf47qF15F7
fQYqNaHmJvct4uhnNny2ADE7mEjQO1PlaV5N2+HSEbViPuQ24luc12Z6TIwR28lx8BiiYqIjaG6z
QcjPNC5YmWyTMcUmd+4Jn6dmGbB4grCR7HU6wV+MxyHQlwJhl/VpKfzR3zlOYRd3RlmPDdu9gWen
oHlZ7k2vMqfTlMWuPCR2XTHT2Wuzx2Ar6d29jpOAQmVlN0KecEsPr4KqruqLbpwW1j427zDYeftH
PqSTzpq0LQMjdhX3Aq1Z1Izu2NwWmfaGi2qm8b6abAUd4ccyc1UbNpJzsuegMu7CQfbGyShJIp5p
HPb9kWEP3e3SoOp/iFCGC6x29urtkhlmubHDGt4OvSOn1k+DP+sCS62wMXa2VwKk14lHFW7VjSC/
HAtczXuz0Rh2ZXGTHeZGx2SbtTH3ZECq77yTKN1UHOsgD0qSO2Xo7TSCU7nFtBd+YBbnqv9KP3f2
bqaY2tt1LBbX36DY67qfJGdS4AlXp8OpyGQxbLxwnh/HvsqdfcuOUOxrPIPLbTAHqzVQbjj5A1uL
bd4KsfKI29BPrCsEixlgz0C2TfidF93M79mL+v5GjeWILaUEQHEsezyXF2pqMIjTpAURahdyimYb
lduT6/e+ubEnuiYJ8VlKNcXsG4fgdab9/7mCEmM9M1ftkOoMcb4cMr8mim8rM02PuZxBxZSjG9tH
c1Gtv+vdRDseWTGbFIfJUDZ3w+CRtmzIltY/+zBM3JpEc8uIZyMOFfW+csPqtbrdiHQa65gCTMw5
o+9mkEOJzjkYCdER4YA/U0GTSYDuQtCTwy12qgkQI1FPbX/tNe2z79HEmBenu5fDzBh71BT0eU8Z
BJn+Ucgkw8+pddNzHlvkVlGJpDv+4pUZZrI0MvD0m0IqaQezNFssD9K2zqg9SlmHB8AYbb8v61nC
aQmzOLxhLCpud3Wvi3QLcCwFzIwSZpoiI7fXUo6ZOwxftz67+E72QFl+YskcdvmZ8ljYfCLonr1y
2xtY1lOitigvJ/5Gm7Io5EOV+8RboGQsjvx/NRf/1y/qqO4veOH3upkVhcD+zR//4/Cjvvla/uj+
9/pd//dv/fo9//FYl/z7x79yLb+ruqt/9m//1i8/l6v/67fbfu2//vKHXYVEFFnVDzWff3RD0f8X
dHH9m/+/X/wXxv1xbn78+781ddd/LTb164+/wyNXLYHH9A5TuBQOV0We/bci53qxf/2Q9bb8+79d
2TSof4XDv/vu/8YMr+JG9OjI6xi4sq2/Y4Y9CvLQzGgRMrJn0pn8b8ywgE2JgJ1MHpnk+qX/gsOD
lOfP9NbXWQxmBbx/QqJEFBT+Uiz9z0++6smZ5GM6lN+Gr/9tMDTm//OdxZ1OxWvvXIXO862hruX4
DZzrUBwN59kOoGnfFMVV1m2HCZNjhPXdtmQgNw9hoD8J48F1d/1Jq9fYkqvDs0UU8fO2eO2C9Rua
kGT2lZpRlHaPnvml16uBED9t3PAflXyjEzPNOBEFEZctyxf+NT5N7k/lXAUXwU8O4rjc8uuEOBBh
oTBRiIyKO/2c3ZU3VANxQ8YKOSOtOyVdFGCz/Op+Nh5XS7ryW/ktoJ82Ulm7wFzEf7Tu/Ef3UZwt
fQGOm4bva2bfyG/WnTg7Z3H2bvxX7wb7LPR30EvX2U+G6Q8VqMYElvsmvfZu2kv7hP0G9rferrz0
r0pxjJ2LEe/nYdclUf85w/5k9avYt8f2EoT+zsKBazAvAmXDQsf2LLlr2i1O7pt4tg9tlMOnqpJt
1yC0pG0Q6n7TRmO/sRQ2UHiJHNobOJbBctub32mDb7JPBc0oe3ho9gY+aPtuKzfx3sVRozk41d6T
h/mzd4r33/HJyXarJYSFCxBmZxeYGO6H/XTfNxu3IME9QrOi1+NvZIj3/NZ8xfd6Z2zCzfw54Ie+
YNKDVuKmB8ZydRdEPVarq8/gBOd+oBEa5QdWwIbt8ZKzub+AdrxBr79B4cY/zY7i4wJ6f8cYcYQt
GV9BuL61DhiC8Qv/ZTOdXI/HerVPjOhZbAL+ErYcW/eCovQWwv4Og8NDjDYsCq6Ky+CKbOYufqQf
iXfbwd35G+VHd+adyjbJtX1jfUlfqqOzDTf5weTgu7pzHs2Tfc6sHR7TxUu4sc7Yfl46jy40I+dg
NpH5OXhss626hP/+rfSZtGLk+5hcO6/WsE9oZBGTtIf4FY5jCnDx5IbbBvLzWV7Hr/JHsJ0JpbLI
0VGDSfY3sGPYa43fxiPuy9eUc47hTh78nb0+dJLzqP8m603l3CoYIM1OYZV9HW9LZG8O3pwRVqz9
S+5ElKzLQ7qlTXPw4LKybtfvXL9Kp/4cbylU2xmZNqW3bdBvXcqOFmiCCBvS/mjs5BM/Ph335nSg
Ai+fuHRwCm/US3LfHmp+cLDeoQ1HcDRmG7wDWNfbGucEZ2dvB7yLuuv2kO3bjX0stgtP/eVGRc2G
IzG/xYZ0X++DI6ZUPFKNEVnD+kpWX5lthnkUZeCTvQm3xmN2cF/p/OK8kF/SgtxCz3+VW/0wnlX0
9fNnqm58M1ajVH7r6Ct2JqvPFJ0AbJ2OInr6fHV1118W38oNL15kYWGUZRHOsnvzq4wezyyt7zUG
P8EWj/boAbNZCACMyz22EJ1x1kt3/4e7M1tuHMnS9AsN0rAvt9i5b6Io8QYWUkjYCBA7QTz9fIiq
7MrM6iqzMuuLnrFQKiVSJEHA6cf9P/9SuMUnjbD+pbJHzyMM1bKrb2MzMWyqkC0rkbCpjdFDQLKd
TZQNcTmXzkd+sb5vm/1j2x8eAam79ldU+p+mXas48R/fzd0l2M+DxDm28/wnEdBX728/9b3lEfXK
E97ttzmYZ3wnZtMe3MeP20/Dt3IHR2TGeBMazmfujPYxtT+a3iNAgkxJe395B2IgRQKY+u7Ka6ID
+cDqfJ5GPk2RPQe4NFvRzUJ8yuZ4F+LTuOu+EAIrqBeiPzqRW/mSq/jVYlgzK94GwixIjSP1SXGv
BMjYH60N4sAxfhTecCLyIZxW8SHbTavITXzi68e1YO8YKyRQMvz81KudxM83+iIOYs6avs4+ys7W
F9UqDqqQXmeobI2tte2FkEWOew9iLw9IBeaaH6PFaBcOzqtOE/Ket+J7ItrxRmIMh8OKySXolumi
92uXJ3ZB5C0v3uyVbcdw+7x0NnIimznPLYI8MN3bCpzgcs8Y3l9d+Hg/VmHkT8fne7WajzQiNTN3
PisPaZ/73AmjXXmte7P3uTMRC7QQvK+ElFWDd/8R7Ev7ttXtd8I3XCNQ7YBst40SzImk+Vq1Pzuu
Azl5JIK4tLwIDe6YmHjiRcPMEoXK9Z4x1eESyKpT7G1QH69jeF3wmrTVXWm/b9f7yY49jp2HUTJ9
5qlz5eHc4SlXiBmH3mc1nT15WnrMjhRIgQDO4Dd8SlSfsD44K/Y++LxIpBQbV+kgHVpf5Q1eLvP8
+E5jmZOf82BQMI80RE877NldGhv1pG3mp0vYx2zWRERzALdV5A/Oev2+fv9i6siZrXWX5OCXaqXy
1uZIVs4t3v+Berq/tX7K3Dw42ffjs2aIzc8/OJ8cO2He5LZW3sSFixe5ilDd4dUOA7+NDrb7iyic
DsQwzi9arYB2L3mw/5zPyvy7/E6EDK9lOF+kfizKle6ybQyiF0ZL/FUEkTuGI7Ml4QWML30x20Ds
CXV5zwP+at0tVdfwoheL3GndBTZxmbY4wQspcxih7vyxmmtPTdWq2ACwPcXY/9L97XUDxThIkZOe
5TGwtky4Qb4REr/5yM9DaPV+szKO+j7nIIpAfRc43HnQwndjAM+jS93TwlU1R39vLjQ81ff4XIoM
ZMGbR57gme/W0dwzQxt4COLubkN94jW+Yi9lIGBpz99EP+nCHPOgWaXU1/0eN3jb3KWL9tcJi9aG
1/Cx+PXJ4zkjPiDqz3ijbSM/u+jrKiTThgnb2j4GrwvNBZ+5klkA03oKkz+sUiJMKAWcSEY7x7yA
ubNK/NijZJiSH9u0vRdf83CY6zU1aUuM8nZOjRtWQ1iciTlO/UHbaBEue076Vc3W9LZl2NwgSV4j
nzXJG0L9XdgeJyWUcbn387MZ4V7OC+rv0WIgMEF9/O29cjGHUNiW9DLCIrCyl2cMF2Gd3UOKp7FN
GYK0pzh7HNe7OXjxkgnEny+qsC2YDqOFz3ugaQMJKFDKRQzCSjFKfW6oUi7cPGPNsd46NcI6dqsv
Yb5U3EicL8WMvBUXYlDEBxGCIidovnGySdr9db2++GFH6Dh3Ji7urPOx8AP3Dx/j6r65f805DpuY
rDJ/CjMiZ2Kibopr6pHdR7LeC113W7BVp1mYwZtGopnmmk7mSIvag87zSopxUDDdTP6b6LyR+/wi
vtZUseP+MidC8DFgmmP0kCT464iIiNnG5/RMq3A+BRzYPGqg+mH+eS98ZIdtdrxh/XKkVN6O2s0W
k8KuX6rtQ9pbS1m243fVt2iekMnhZts748P9IeSL5xCgsrBYeXe+cgs1Oehva0h8WI091NEeWC5j
TU4uZf2N7uMYZWvroEymW0+W+7QWww+sBgm4KAh7VmvRaw1zfR8CsRaPMSoxEQxm+Hh05TYrXUOq
d/xv0m1X0dc3yaca8wOGD1b2wVeT7oV15Sr2q2E/vA1rebX0egiO9Va/Ee8RGOI2pkP+6xa+18Lf
v/gZppcIGJBRSlu8OOJwciW3tdPE6QnoZsY0iy1NrPhb3lgDPTTbEt0ULl0S2U/RK/vFgxTYbENT
LWepVJ4fhh+j/n2XLSyfAi1f3PdjvSfP2E1vrLdRreco9nl39yCPt6q4vaUkD2/4uYi3Xb01bnb7
IrU7oV9U8ikHFLHcDtRaRyH03sVgviWmMcRbNTiYzMk/yISdgYsjQ1QU+c/qF/l0ukf2Y/0c7Ccx
xoWflG6svU7mW6S+lsIWC1ukMjfDTmQ1dQREAE+XC80y+k6YCynNjDkYawAgE5Dj9M4hyEeU45nq
NuBhJZFCfTRCCgKE2CtRKOlroX950GLos3hFrKDOvCaHOsFVj0Da9xBCCdqbCLwA152YNJIdIUag
Gd80DeZjz2hKtXOzy7DLdB/1r4UBQ2Vc3+7n8n6+Kzto7RnTNvdw6SPDz59HI3nN6xM/3IbDs1nF
0erJp6zbZybt1uMY/byXoZwdnumLqB84lbd031aXTt2Xf9cV/B042P9NR/EXHOMvv/4LxOJ/IxYB
ZIAMBBNwKL3Gv8ciSGT+KxbxT4/+PahO/A1hpWYQAYey9lcY3e85deJv8OdxmgWlMNA/z9qTf0AR
KG10BYLjLMpAzf5HKAKHEVwn8LFEjkaz6j+BIjiUf0Ii/nTk2l/0Nr0sPqeG8IaFtns0frbA8FxR
jzAiYWLorLi2MrVgpxbBc5mWXybJydUmNdycdZwewo8w6oVKojYYYq+tyibEKxZJm9IFvfaWGCF/
PTKRyUUgRiRqD+pR64InUQzVpp02dOk1m4+pzEaHxqFGyNFUuhq2aw9zm9AwIHyyPzdv8iGmCc/h
0fDsz1pyztZ54WnSOmvCx7LrAp3M1EXxDXXSjl+7uHD06yRDRPUgJs3NgdiWhu92uAWa9W5V3m1m
IdR2I6yohUxQvdtJjka5lc+mxRyWBUJBPNH8BSaD+Tv7KnbW6o4FzlQHfD2lVX/3+3HJomEzr0vq
ID43pj+S2w2QITlfbD/TTbN6QN4fvKkMFTUwpB/8mjsEjZm+ujcB3fdCs5rqU5EFsyJZPk3AHL0v
l86i/BDfbx/aUSTXUvLBAAygUDdTdncCAFmXgQQI/bAwJvtJB0fyx+FnhXqRoJGwjWJ2PRT6wfKU
oPpuyEAli+9UfZPZXAf58rb72z+R9PbEMUHyn37WsXkgZZUoNz350vudwcYW1oh+PxbXKHotrQM9
vJqDJ5iO1PmTaq4bojVdLcjgIDtHWgylrQW3/HJPfjT5pfqu1+U3BEDtKtdhO6dvD8uR9E2wXQcG
bco+lN0l0yXbF4o7Dr9qKAo+zAPf2kiaXU3hXf+4lSsp5FjuV2Ll8mtDBl+Stxu17SARin4x59IG
t9cp2svc1LoEcEfTUVi8/nQOIXxAYXEvNgP7Xkclm53kdi4PwanLyl6/17mDaXr/VqwfbOZ0m7im
tVKuUjbUdx/k4DlvRy573b407QoS6b2ibQdTKqy2TerQZnKpJNaStcHkUdQ1iCB+8VFf2rAnTMla
PMJyQ8pocONfG7ah4JvksN69x5JULfq1piMmDrFVC3GpB9Va/O7W6tIMunW+7V+Fhkpze6O1z4bK
Jc4xJ2o4ZXm0qeIlugLoXFvDVY+zG2q7k4tFm+tOYpLDtYXsGG0TlYIAzYZyjJkZMaYdvPoyyC0f
+l51jv2ERVhuq5NbcF0Fp+QMTC7Gmn52mH+mhxQ7cotlyYJ4c1Z3B0haDyg1BnyTYISfUb4p8akK
JtkvSe29lnnwvJhb8fIMk8O8VLlUgUyg81e6q86wFZOlyJgUwL2I240rt9yU4DJfz8Hnm3kQ5uxc
bqFHSS/ONP02wrtngQ1bqwXfUeTwbm61/bjMkboYlfMkDJ6YjvoOhWuvLgzWtKRbr3hePvX72Odf
OZ+DX7Dz/6dVTUUo9ctR24SYazG7/5fzz3+DsB//WtX+6dH/QNhnN5I5bgePGwUawR8RdqoctGNy
Z+je/6WsmShnMTGRERrBKAWX/wfCjkmCOCseMUmb5cP/SVnjkX+mI88I+3zsIvoHDTUpiq0/I+y5
lBfJZFrTonmLwEMel7axi+/B2mR3wtDcAlGCIwfZuoQolp+UXUom8gmjyeVAXnCyUG9u/GrU7mMp
H2beReJY9UI73Z5bzdYku3vjEa/aqXqscC58VXYT8cbGQkMQOuleHu1TwtxAfD6t9fA5/71Ewl9o
Mml0b/ygpwsYcLx0sshIrV4+ibKXvovvLFqmIB2r7u2Zhea1gVREXHm5kw8cyvDJjbwLOUgW5eOU
9E7PPu3XsWl6yKtxn55eeLXB1z6Lb4j32NPwyhzhtG+1lYAr2iI6zI8veDFDolZG0Nmovo2LvOiJ
FINcOVx0lxTym4L9imeMftM87JaAZKjSgO/ac198P+Djwnx+7d6o0PwJAZ0AZhsqNm+HBw5Imcyg
+K4bm/UAS1mfw+BNmlcextNzv3hQj/HrU1jPO7fOnw+Jk8zTsabgInzyXN0bnT3tdG98/p+tB5/l
bvBYCsm5cR81OUpFwGvPzcEDJ15lWz8vMfi/vuGSQsjhOXhHtSdDQ+Fi81TS8km93NJFhe1sZ28E
TtgfD+ZUyS79B0mpB+MjXbbn+znNPfPhsB0fRPt+nlbpMl8qq/vButRTADGwkj6LJUZtF9ixm4a6
m5Fcb/cH4QNY7fKYlvEtqG+r9qqqZOYxZo71wWR/KdmPs/Zx2xVXYw5ctWteycbfl443Eale3e/u
gDfJMo9xOHbSQ34gtM4vDrCXr3R/It2RiJqNnfvSuuQ3TyXvBZai6g1LRQxmTlq5nyyIo9tSWjaN
nZJenvCQLXZLQUPsmLyraSZUjU3jG/xKWdZujxZic1/i+K489velnrPR0V1tNQrXh3nqmqdjpVfG
NCf7ph65HBYLtKi7B10DeAUQrQxLWTwIjceC1XuIuc+STjtxXOLomA+vvUpVyGn/ak5toIRwHUS2
7iBYsEIJsQ3oKtcOTDR6XxslLJZKWM23tAGylT52Rg3OS3hDswU7QXOrHadBBqNNbPmLq6H4eUgY
rT2stcrl3LTpjF2n3ciedAUBjZv6MeTUFxbAcukPD5+3yR2cukTx2tsKXitnErJSVS26k3JcLCa7
mV+lqRZ0yVD89bYx/1UngNSXLjm47O57BSRbDKxyG1cvirDmB85n+6bHbll4JOGW+yIxF23mdepV
hoWTv7CaatdezWo0rm0WjXgbg5AZ0QoJeSI4UyhRqclGfhCP7MhfJUK09kQ87lS5new0GlDxI93U
zWvEhxYkJ4jFawxw950V/vQ86bfTvYczt9O5pp8FhRDN32Nl6O5IFPKVVJeyPV64RZfWw/1VYLzK
DFyZyyC9mum1NxYP1u3CtSMM3XDU3GcpBAALXsmvVRHErSe+gXdeZcmemCCjpTC4PDFnglfgSzo0
XvrcyjvGn3RgQGZgjoTZoKuLvYLK3f1oBf/RLjttlUyL5Ak7gQl016D5Usr9w9pwq8Zjg4sBG6vy
GLioCBzhzMFLjO81oC3HEu36TwvMc80xivv+s3/Di0TdTUsl0A7Jj86D9H5fp3gVs0FhD6GA5ye1
Y22K9dDY+TrFufnQfwIScMn4Hq2HacPnpEIMVzzIX1hy4H3M0zh33lyuHluJJCWHc5eaoDs2hyPH
riAi+vSy/JSN1wmgxUteuY+Pk4LqJfeFcxN5jSecuQL8WnmcP85i5WkshJ/v4NjDssvCGoy68QBy
ARAiDylHTC7rYT6/rcdU0OAYz4DHtK13VEYnH+rbN9stPvO3b2AY9iVLjkI6jP35RrpN8sqZUXu7
Sxwd8QRHbWxYZtNFdDWV5O6Ho93BshQI9xErr+KT+RORiuK35nKKnVv2NTHPaeE4LlRQsQ0gyeDy
VZ/0yoV80Uqf0P+cWxrq9TKzvPqEeNYdNhqQK2bl0/qW/7R6ty+ZyZe5q666zfRVHu479hcaBFxi
i56vWb0eq2N9UmVvoj+Se01udxt1xb+Lfnnkzk3f3gnEfnh8t0xPqVjvJVOgPDz+2EjITf/u9IvJ
hsHGWS6WnRYHW+kNRxAY+wCPE1vCzH5k7/CCixNO1ZLOLtRiCl7AAr7Rs7YQWhBji9+y8IRL5Kai
+5S9EYSyd+8A/RDYTE9sWSIHkEYElzxaXKp6NgEqSPxiKAF+tuMYCPJJls7m8PNwr4NGdbXS+T83
wULApsTiYsj86F3+6k78IDHtUHeYiqTcuR+Ygp5n09hLNjzh6qU7FR7Muh1Tm2it0+YHf4TZolG5
THIH5n1t9TyXsmPF80THD0yHzFJ0DsdLCdvSJwVuqQmOeH6e22vhCW/CB5NjszNWMTT1eZ/b7CDv
VmGdLpnRRjqLnvXWnazK1UKFwLscRpA9payB1HGnXxSQ0synjVxDBLMF6mDD5kLrNATBzvfh8PMn
18xv3m75QMVGEkeBrz2FpCtmK7daZHtWWgQT58fnq+jUWw1uX2tP627RLZqX/DjKrogCk4+l3f/I
fpJjvoW/546LDzQ5PuF6dn2QbOEywu33WKawNjA3Y+xVfCIp7q6Rrm/6h7lhl19LqBlcKFscAis3
lhCsJVhqiNr8NbH3rZz66bE9nj4z1jpFcGd99g0ddvw0N/zhba3sgDF41CC5+TeegRQ7VAn2DXYl
Sy+/MxaK7pAGEphs9s/DOZKcbCM8NskAo4mo4qf3pELqoZKuB3PX1AuwUEiND/a+9mNTzi090yOF
fnPzO9NWD/drRbr5cawOvxY5LE2rjZL7LFkMc2c+Q0Rfr1XzpqVrlpLzIu2gUYV+gS28+eKbo2U1
Zzz32kk5Fd+8B/MKSEKiGMsvWIT+IPjF9xQfTcOhRpNpspYPj6czbMyLeUF9HL+VdI6WfKibK597
5gZ19WCDmC6F6lj4PQ5b9VJdSV/c0wWZZ1U+/AeEw+eIeinR63ZTVpBvCJzY+tYv1tJati90SrvW
Lt7B0N+t185hBqqWzWE6N059ij7uO4ghnrzC33zVBOKKNFT5kl3zE3zRdnWj5H4NbFX9/NQKFDy3
21ARczwVXbVyRbvwa9FlNlmaH93GIMN9tPlufoxnJJX33XjmiNRVc4iOTGn6SjhL8C1s7YhUov2M
F3PH77OSlqyRzHoRkwsNam0AFLML5uReZxDLH5cFKBZj8uaYo8/0OSx/Teu6HiJ9owFHjeQ7tfUG
BXVkeOG9uonSK8+XvBobKp1Ft4yR0ATl7uYroQHn9dCOc99B3wn0/Xua1sHllp8e8bGtDn114IiM
cv+riPX+pYNCYrh6F0CI7ogRZ7HW+FK+xAeu+5YVp4HZ8Sr2DvnW1tNraueR2oXmKWi4B7ph0c6a
dnfNo3F58yNzUeF24FCKZtJr/9m+mdJaCsznXr+/dOZJOVB2KSoYj/Jn1Gxqm7GhukTPPYV7rnTz
uYE+gWLqzbjqLPd7ShCll/MhSq/GtWaHcPueKyVVSLNz1pyRR3TO//v77n+Zqixb+On8u8326Ueb
/+g+k6/Hj/KPu+6/P/D3TGVR+o3dNcxsIoShhMlgxH+Hj9Ha/hde/LcQZUkXZclAJPvLUP73jbX5
G2EpBttxNsO6BAjwn2ys/7yrRlSO4RamTPDmEKdgbPgX345UmsSbJY36XslMuC9xmoGIKuipT1Zq
ZsrfkJY/sSL/mJ4sGX+1viLQV53jnzEkkTgJMyr/R54ccaeqGMdWvI3yuLekl6hrlOxFeTxj3OFJ
G3oyw4Cpb7MxUqba6UQpfsdqAD65g0pc3U9lPhS1g6lU9ZFGcXLC2SEC9+oQ+Z5g4MHuZxKJlGWO
3qSVFqgx63MCq7wtHKvISI1/KI1ROtZo0m41zLrAJyCd5OOoZYilnFRM82/cnyuJclB22reYT0g6
kUY9sYJt4hb6sJOI0e21vhmSjIhRz5jMENylVKVUGYxPQSY8h8l86hACWzV5fAVqIzU24V0XY+1b
jdmNi76QkxRwO9cHAUAMUv1NhplRoQ4StlM1qQX+DnpeqaUWYg901wfHNB73PsIrQHs8TVbAd0nv
mYsRIktuX5f3uc2p3BcYIt9ZCLSYMrqzgi1ey6gF1VAWRpqWfYn20pWtyDRtFHfdORbjyKQFRRqz
17Wjlm/q25NBkHUiThrqTMjE2Rgu8Da5a+Oxm5Kswng+S5+oAXm5/qEOSWiVeYwr3aPs0K5gjMD0
E488i9QK4v2c5dN9oaRaX0FlbLSIPSBmFaw+86lO2OdGaeaWWNmJNAQs6/k5FemAsFusyYqTsgyQ
gicTnCyJ7lDpdT1L/fEpStsmL3vDv3M+I6RpE+zBeJQyLRRTyzgQAscxjiMfMhqfUfV+z56o0uQS
hIuNXsV3k8/o6GhSJVVLOcq68yTfIXPhHGKZtlEqlrwdoGqXK016jhD4SrB7Nbf0Jyc/fWQIgcXq
Xe0N3qieD5ghPLi258qoJjy1sTmYT1+Lgr1CXRdODVL1r9wc9R8Yc5joMEzJrM5VLfQlZhBRlXzm
cla+FnXUpishvpftmrir6r2o9PvBRNFTuRF6LvQpmMnLthF3EqKtZxvtpWrk6iU3LudIuhsIOvkq
tT91Qg74+ygENkVV0Z3xkmOUcHW06UWUs044JU88yheJhmUsMhUjzoJ7hXDHzrXaii6pfpc4P48q
kX5a3Qh1QMIeXb+2CNoUb7qNDDFxHkT5/T4ZC1lLHp841swdi6oq1Iswjk+Sjqr6ln3y4b49fyLc
7JRCgLv6jDrVYD0Ox3z0lGeftGjoydkaemMl1dUzJuncrEaObPofw3v/RNT+l7zrP/3Vv2J5/69r
iILQGgYYLtZk4mycJFMK/jV0vJKufyxieJ/986N/h4613wwJ73X8MGl9Gjzt3wuawR2wskknmW3h
/sa//r0fqv0GZRuiuChzQPjQg+b+Xt+03xTcxUUKnGzg+G/I/1F90yiofzAE/P3AFRF4W4Tsbc7O
VX9gZg9loqE7V+vFw3wuZ7Xz81H9SNo3lZWtMLHerExH03aKvjGrH89ZK2krFyDDTT06GVycsMGF
4bERTe8FWWw5frc0OFS7PHF/d3t5ss49D2xvJMRXXpWzJAwmoCz9uSzKjwrKI7yuh1fSx8BS4YxV
EGxCpPO+7iB09iZXduZ/Fqy6Ed5hfjSX1t0FURo+9BhSL9QiMFdfuJqnEahYch9fdYIZFEScW71s
EWf/pG7L79lH9gGd0/qBBE26YiRb3+YlMkwX1puq/4y928M1pfnXhz9DCSdWyIn03ruXxyc3yjvo
cVDyuqW+Ti7JB8wy6G0zoyZ6aT50uFkwsewjfIZdfK037Zdyya/AneWJLh4LYT66EKkWeBqz63ws
as3tNbcRHDx0MdVZKxc0wlJo0V31wMCM1kHerFzgx8J3TK/TJb5Cn9qkm68n24n3HmCMVAEaRxD/
eh9hJww3CL3pV/cRaY44eHz9IuOewejt5gPq2PtwQSd/mD6kD+mifJQnoXVwvyAoULkQvbaDw8Sj
07O+MLby+wRhLZwSH4sEbYslVruzgCagRtYFBhbv0UtCnw1C8iXdwLRcYLn3XmziQzJTmfx0eTsV
1yFsg+4kfHSn0p9K4OfS76+l+4gvz0130laPTXFgw7CDBgwxGPqTne3Gy5j6UfYJXypeQo6iEl7G
C9SqDT3N8A7/KnLNxUzKi0oH7plLrVUOlUSasyYEQnPH1AB0H1MBLznG+1STw7wwUzdR7Jjj1v1q
3whnNTkMe+EiP7w60D6UD1TrlT9NblK5w2qmgsJTtqHvhDh7KTB5F8nP/sf0AntlWhepQ3HpLSeq
f41MTMkwqzCUdTuehd6Jj/dX6l+JmG3zDNXbIUuWVSAsap79ANhyAmppNtlS13ZljBD8+m08l1Xu
8osYDnPnUb4v+KX5CvNdSCdTeH+uQmERndTkCLvwgwbIY9k8fRFmpuS0sofnYD6tvwcQ4doWPzrV
1lueS3kGzRkN2gcveGJnWQDhO3w7RamvSw4vKY1wR110dnaR706isazZXibL7ottqRg2G3qc3HG7
imEV0PdszuKKvjp/1l5OWBmI5OK6GKvJF7qlSzk8gX2F7PzcLsgXY+HRl+4VnEJDXJwePv+/GW50
aqZwJhxXAezpZXaQZD/WAwwCxngRV6Gkbdkjf6gf6Y6dcMihZstfb4R27ZR76fidXbOD8qTZ8NLf
Qw4pvLuYINryiur91Z0BboBWs7A/iRfpbfMKa8LqHBCT7q0zd5VlgwjQ5ZnuL+JBjmBZPkNsbMbi
3Rou4s1FwecqbIKZBmmikdLh3LyocmF5+5XldUH81p5KABLs2ux2dyO+q/Y7HxeDsLwF4v9YHf5f
Vzzn7iNVySCo0iA3hfiPf1c8NwoGkX9WNv3To38vntZvc2Ya6Tb4VZNJ+cfyyV2mZuG/rOAhQm+V
yvZ7+VR+MzQyeAz2Ur+6q3/quxqyTN4rzVx8okTpP+q7YgD45/L51zdu/mXD1gqJSTR8Ji6KRrF7
oWbZCYsty+bxo0kYLJwS+UsU1oy/twekINXPy9Xc9sxPjEN6eTfaE0j422ZdNB8dch6Vx0e5W+sV
IBbg9Wn4ZNBGIgh5GRTtemAYlqt4Ir/o4YGAPTd9oNPacUq/O9E2qQ/iiFTDxompgFKLKIhdFkxl
aKW0oWgxYU2mhCDQp2rXBs9hl5E7gRw9px1H5wiZiddviqXxgVvP4yzhDTXafp2caMrg0XC/tpt2
I63KHXWtB9mFYswHzmVF0Ls3AR3FzVgm+mZmBUfM63QWi2eApHOATYvcIPWTU55vBzK3+60KhMTt
hekN4M4nENfiPK46OPyzCAVadk3b0Wku3cU6IoDR39Ov+IuwjO5yax1zT82zjs0FARPlbd8ww/pz
q+kwXrTnWqHdhNr0PDfYimUfaKG24lT0V6LfniDzq5rzuJ555CViHXmhbKuVcpT3xtY4xpTamSUM
T3gzrsbwfvanwR/vYXzNoITj3X8+3jfjB5KFAyWqQCo/Ukx/catgFofmu/5ggWJtIc/MKh59j2Yn
3cTnpzBX6QeEptKR34s4FBCxwNqe9VDNCobUi7yPN3HQhPtqVfIvDsSF/CIagbIRzjQxAfZgnyMC
pkSUq3E2WMxP4GksTz6Fs3JQlsMSgcHO2jzebq/6zjjELzV8W/3TCLJt90rC4bHcsjVdzgDm+AOK
7uK5QIFnaTaaWna6NxDlxDbDdHfHsch97BJ7DDAfojft3MJolYXJKlk1237xXNcv5dZ869fJ8bZt
18IBc/JDO/fGWJ3gTfQCRQfLiBmgnLzxDLMmAGWl5VGFeRuwc4o+6K+Axda7O/A+LZtdveNmoZ+R
Vm6PLs+Hr4b1rlyiSpeh9q9akbkYH71phj7jZG1e2lPROYU/T/ueeSl8MN3CBTG9KFTEDa4SdFIG
kPvclr4eGd6rjr7iRWA8rwSaDFRGd27oNFf+vt51wemc2JiubMF7pa/xPMYOd6griiEeM250UfP5
BlYZ+Wv+Gv+INikZ6bJ9OxsHOL4zfnl7VXedl/F9TBayPVx57QriUzazczTUBFy/Bq3BrHgR9+oC
wRcSl5llDmi+T8/IDWZdQxPq3DWPUBWZSOtPQUrLDQmHV3nyqTkIlPCzjNbXnc6c1y5gMvHEGQ92
/t8HIv+1xBZrOoINILWSdAMD6N8Voq2IffqfC9E/PfrvhciUfptZOmQ1oIn9MwHIlClE7BqRt/43
hUjGyRw80pjTIEE2/7GPk38ziHUmEpA8BoBFoMDfdcd/IhrHX/e///4n5PAXb/Ufxu4z/4dDVyiR
UF7Fufr9eR+HBzcbPNCrRSmnAcZZMAH7O52qXOz2sSA+P26iBOVlWE6EbjotVntB+lRhdXbq6Mby
A0e5eGSQZw8osbgwaHKBQBA3lNvw2HRyA/9OeH5IPUGZMj6zTmroAuwLHFWcQhubEo2dWn7XcXkX
nCGheSi2Ud26GSEx7kPrM1QhFcasTdeIb2jhC8kZp3cdl6Z3DBJ6d6rVxPKiJqNLqMtFuxXwuXkt
HuWDhXVHB0kRYuiBDdCP+IgjvIZrKV11fUKXDxo6ysjn/VqIMMCH6MWsZXSX8e31KQMgSXpzNARl
LVfyez2Vwk4VjNvmif+Dh5VEvwJzpffZjG95XYGtPOVhd9OQ2EwPogUsIZqc6ab6cV6z4E/1wY71
WXJK6JvNCfRUrEKEmo4Be7bEoG2U4hKYKkEr/yQDZ4vPvFMwIRYmkd0Zy4O2B24rmWLxsl0klUVD
2Yxp+QiPGLJPZJEXOFhV842x0HDk/gpSpv6j1/stPgVoB+pKXEbGfYJfkt+k2r7nTbIjp6D24rFz
ok7z7ho2PUOPxXBD5Hv8/FHe9cpRjLt5EdIC4VIzlrdQze7fEriqnTwQHYliHS0brbmhJqDb0WQp
Bori9AxlRTn0bWOpALZsvKxnthTv+jP2xUHpj9hBnfXmVh/FqYs3/QBJI0ujZIXfCxbHdaKvYJ7X
iJxlJIc3LS3CLlbk1866yev+ftP/L3fnsdw4m6Xpe5n1oALeLGYDS0/RiSI3CDkCBEAS3l39PMjq
v7uqa6YjetshZaakpGhA4PvOec9rFvitozLTJVILC63a4ZPUuKEMZxJXDGRNTw1CDC5hSfISVtrI
FFtK8AMbRYXOGhJc5WVlX6GrkEXjf/Sip0KeB5dladIUVaXc/f9DVyvpXxa9f/ntv6pv82/wFwkd
gd5IZvHEvf938Goas0iAWiyyaAigPf5j9W1NKxBR1lM+6H8i85MPJavkD/B7mmJJ/51FT8Y94F/L
73985dOz+Ef0SrLioelwoJh/FF76Ln2zEYfr8MoOy0zYYYR6HX/0a3oTZo1Dfe68P+yX9/KgFu5e
XuHpvZc4ytxwS5cZnpvMk5W6Tm9M+dEQDc778h3/ARtCjTPx9Zg5Vwjdv2X6PsbyNJWFSzxddNbe
zIdd1bZ2YcC9VdfyToVII67lapW+D47Gk6ndYTHs8mmO6g6Dp3xzLmsfJgxGzHi/dZFBf9C76iKa
VXdM1Jw7wl/dDkuKReTfbl/Oc3r+YVsaMxElgOBjOKZtGf8zJe8W4Sml/v9WWxerb/F6F3cNmiX7
2Z6FJeo50/IsGCODw9wBxnDWrQ8HCdqYaO/09YPSuXYyd6iuSMLsaFXjc51gOh1fWZxa++7hrLgd
1rCFfHoKeAoTvFZQ6ccupTeV8gy162kif2fOezODhOZOKmsFzp5EJXW6oAx9C2cP6EW0IB0Osy8v
KCjN2TRQWQu2+N6uFP/6dV9re9MeRwcP+cyWq3n6BiboP+3g7ZcYZW5crY/w/9xB8NQFWmMoZUGP
WHNLoxHUrL+YO3hUjoiCo18aHfSrKOVZrP98FM7xS0ahi6bL5n9htPlIi53zW2u3duwnbuKCAm67
3ya4e3fv6TbrwinWkCH//EpyiA/cxpds3TlOL57GxQEw8Ys1w7CX7CPjs1FyR0GwpW/jRLO3X08X
4oAz0fWQtjpXyR2p+lr7F+ESgr6GP+Yido4jQr8Xmtg3/AnsL/SQnDGWvUvtD6bRDqaDsvN17Vev
SfodLb/SJZDVkUnSsllDsHC3lX29dh5umukGvTCPZPD3RPZxe9eyr5oNF2T6BuMw5+P9ljnNuVtK
Lx/vahzT52PnQVOq1/LyAPlzW67lGUUwKonpf918bV0mFcPJYOp1Cr1bN1Fecaqhv32HusWTm9Tt
pQsTpYBQ8g3VV1yAKtnvu/cPw05v09U0MW4nKUAJXCKvkcIjZhRW6sb0TO9nN6En96kSt0+5A8cr
GOxDYt+ewc9P7b4neEpUCPk9RDp8AcEOFTEaPIS+38mt8cFte26SIQHhVNQCxMTmqv6jvvalAMGc
fshsVNfcZPp3RQiB7N8a+wdevXtDb2JjKgzck13x2rF/4sBwFbw3tONPnrjvUHalSXzXoF37WSw2
G9obhBXqmTlpzLPXakdYihvLVTcRINjTYbVwMj9zMfrkXBn9j4f98fMjuKm+LvW32W35Wr6Uefpa
CKti9mM990Xrm4gv7F5Zwjp5+Fq7ZdEARcznKCcnSunXZOH7Jm604wN13NE64nulKHYx0+bFUt7E
wc9rxjjTk3EnmOM5YhxhNHk8Y890rBUjotdM3rxC6BsOFYUposPwZeXujG/pl3GsZi/Je7ZetWxC
bp452nzAfQPfB+hxboJE0I3g5apv/DrREfX0H8gTHGOerDW83xhEBYm01JAOY+HLOb1/YFqFg8Nm
2FuKa2Cq7oefsuhJc+uIw1+vuiJ2CBicaMdGdEhQkQ7SFqWlnHlPjt/gNg1zOUfcKw32RfZrWc2g
VZ85XXcWJcHsXeESwUksR4MKW4iLYvP4nA43pijgIKDsh4lHXEADm649dcTSQfa6ALJiMBkU9DAl
P42Pu253D+jA9jOE0A69I9AHz0wXg+GOBn40QVusyYMww7OBbrZeYUCHdUM5Z0Ks2dXDUwRf5rqG
Qp+sSvYQ49DEDoymZnDug90sSreBhl14Yu7kll0t2IdkCPHTniIdSnizH2Zqx6vpkmhxCbmSqUwi
toDPvOHxAItuVyNlxQL0oWyNI4pFpIvZh2CVAfbgdj1PDs/t64pc2HhTZtSOKHCdBrfbfqanHs4v
KnU1+E0Axl/Sc4MASRyF1FWWejRP6AKAsj0Yx9yUV99ANRZVW3rstC9MGxBiD7Jf/Apa8Hx+qFAg
viwJmP6+sFDGnqXzAMsvtYB4hXeQo4inscMdDo5vlLrMFhh+TOPv1I1WT7w9Dzj6NP3c+pro0L/d
ujwITIW+AJzSRT+8K5Yv1cvcWDzHH7YXS7Thtwn09PoW1gOsJUTzZB7isjsXgKmfYrkd7S6A+uyh
/SoWBlSzdvvk7mJ9hE48D2Xf7DSn0M/3B9fDFwWpmcOfteZDfTWeH5B2ILzCvTWuzffE7YEhqBK/
hWIeFH4m7dTC5WcwTY01MBU0n8a/G+SUws108LWVt/IW7IVvXuUHvNkceqgLwffVLSfGavhWuDCM
4GdM/F3qcL8ysHy0W2A9GFMgHCtouasWhYMxh98qw+7eGutSW/6dkZQvU/2LG8JVgk3Ls+BOwX2o
zYFzhlm7yKWjSpjyBxwm9b5K8FS9r+QtRK3qo6kDbofRoKMPb6UHlTYZPDja/HCi/8K4u0LmnfjN
E4EpJ+xgKwX9grkIDN1x3S/s/PGb3XTiHegisLSAUeea+kw/dN9KAEESLeR93pdfIFT9VcOpMIAa
Eh3jWwpVDG4cfItvCbLdfIKpxK2yi9S9cqevxNsODrAEr/mPu8PEvoafNb2uLQcymsfhGy3oQV7C
cS3Ub6hX1bAZJs0De8y6xWcSrB1UVXJtLpLBnkIKTAVW+S7K18RFeK8PEVPk9eNKxyjmfselbvnN
7/2K17gQOtjegNLR2wEiCso8kXgxkS/Jwav9MIVtKpyeFjkJK6Pf58YxVd+kalOntdcI8+Fyf+zT
x75JAN9W+f0oN0e+fXIzfGlOm40XnFeZvdr03uRE9LbyOvey8E6l7ZTO09lF7myWO4vDbHdzFoqH
wPy7Xh9ugy0rCHU4KJW8wF3T0XXoJ1ScbEGXuyofu+IOJZdVQfzNkiv6DK616r64M6S5a4dJK8GQ
E8pkhhwv9e/vaGkeNgCzam4SL1upj19sBDs4ipFUOrr4WWO4cIeG7rjiPgnG3KaCNXE+vWQ4IcgQ
fD/GZp5YvzqQInjq3WufNGP7iFV2ESdMOmS7DB5bFGc/2lzHyn85IEBD4rMsfBOU7HAz/QYZrH0A
mDrBu+SEWt/ZFZMAUQb/Rm7kl0HKmKi8EttTsikv2jV+NDYfM2rLnTh77sq1iOeo3Xwlp9i7uxkO
Uz1WNXgz23DbEbxTYbKq/jJGQhO3vbsMoex41q10NvipRJg8Qkrv33Z/yk9xi7bRnoyj4Abap9RN
twyPDpgAvVx09PaCIeGCqkNc5mvhjZ2dByB7gT+HfP3YAjNgi3Je4faSrkFVgGFzsoEYFhuBiWD+
kzd027/8XfLb2dzrhqWXJ3r5LJ0yYNrlnJxPCIpKwHjuUHsr0zbtT6zF7c+JJYz3MgCAe3+jrnI0
p3bEFXx1ng0rno2qz+3sG3ea8EAUyE78KX+3NySLdgVHHp8H/YhzRz6bvKoqt+KR6Ri8z0/pnWQj
UumXnTartiLAqA+pOSgZvd19yjtPPXPKuMNSnN39YTag3hz4Kl5UH3D5p5QQB4A2AVTkDdqWDlUT
zHP1XJ+e74OfMRYDyVxFR+QDn/mtUfcpi9rkudS4pi1/SMgTRuj/rH8eBZyPGY8zbvaTyQqF/YqD
digX+DTl08tQAn2bzv8cFs5J/zPk/b7wjOc693du3EvknBjGnUGgOTB5QLdxQh19vvuP7VSp5oDD
ySJG8IkE1UWRuRBnCaPXuyu4xiU5ZeuISeEd5aZd/4rL6fUK/OC5bpbGW+pn3qkPzKVod7Mfmr53
lnuWl/kQ/GTcuT5rN9nMWghB+05T4of2ixMu8s29wBn9pFqdvJNwXMY/IbSfgOG9N/kpsagvOSnn
3QizFxg6iPE45dUNqx47wNE7Ta8FjYVPhsUSdp27bHCJwtBKs39MLw5C58baEnLm4bngARxN7x4v
7/b8U0kPQXvJnFvKc8mCDhUVz54K/sQ9X1aYBNGWHNWP0F7wOJzPnsrcZ3QFXDHh6dvcOd6i0+U4
fA32LnR25W8ZnE6nzeeI+dNkkiZzxkBk9jWO/V6OAiGYnjAiWpSxXLtMk7EpcmR387TPTItcyTF5
9Ypzecxr776qLsoaKojNHo5n0SaxDyUnHe/IPP7VqETnfM8CmdsXrlrct9a9M/ibCw5fN1JN0fFS
jLK+fi3ffyL/cPokLcC+cFIYu81lYPR/gfTM2f+0V+fNJd8w1eYqpYU4YHvk00bcbjsuxtPn5B+2
umx4lpfSa/x0xfbplbhE4RrU0jbo3OM0KWF2kXzWphNvrN1r3nq8id/TGz6s4lnCR7gstpw6HG71
/Diw7r2cH2QBy4e9FWj9QOe8V6DUdkXdKbmF/fV1fVDGJ3PNvsb+ZA6D+g5hj49M2aMbt6/Iwfaj
i+UgBSVEYttwI/ddc5WtYgu+5U5F9hB0yBU7x5pp7g+zPI6e4J5uCY3cB10jH8MCnzbeK47MhTWG
lzt1tJl9YT2Dkz31U870MS1qXG+cxJ7oL2qHs+LECdu53nn1DT5LO3W+8LPN954l5e+L2nTaPDkx
TyfRfY4c3MUBRsgxDqIvtJXOD/L/UxLQUPLEpgss3HDbA+yNnxMNlsKzo133pg4RzzH+9Kuv5IBz
3dLa1EvEYLqCcv94nBrbbRjwhtNP0mbal8/F6RCzNmDzRvHvKG/Km/Cj77k0XzScmNDjOIYNoSP9
Yddk/uQEhobO/rpC57aXg/PDW2/Si30Mjupce/dP2Q34wkPQjXu9Oz1Y5n4lbmu/vZ3Pl8ze9rwV
bJ/L1/TOoIDaF/TwFJpMM6+jfcVUxrbmXC9/XizIEcDQ1PoO9ufqdIIcwZUGvEF1x/r+We7YE6bz
u/dUf/QWT090P3tvJbo3XhnX3/RmLKYSgFPUtD0kcDaWhKi4QnvDYIfvPlHix6yPxPItNrrPXdEn
U1G7N9ZwVgOWvTVk3Term/ZhHr+ZKQDXmnOv7ce5WEpv07pgzCPXcAUgB9NLgtAzNxqtF+jz2nCb
mRg6rzMd1jL0IpdTjo7RcDNOlvsWGSedO29xMC1zkU8BZWfOD75ivwn3u/v7YtXYvITpEYzj7Yaa
npMUejw9pEbrCG7AYRJxKgIOoGO8TPYAE2Nj2nie4BD6Ho7khh6J07xz3g03XmOF6ah02afJRI1V
Y1powCx48iB6CYYCIR3mCyEUnSBbbtr6Bk0HOnsfVT6IkzqDPLJkofGjraDYOncF6OWdPmU/56ym
AAdTIrggcuWtcJKPe3ajDoPLUJ+dv3G08Sn4XNFvWSpCDKAsgAa6M5aUZM2E/H80y0PDMZaka9jp
ALjif4kzb5TZfx6u/ctv/zVcE/82USDJxpTBsKF7QOX4D9MYVYICYkD9UCcx/T/hzMzdDFPEOmZS
vE/o9F8kSQWSJLe1dIOpGFO7/5ZpjMQc719wZp67ZkxGOcj/Yav8M858V4WwsyoRb/b49O+fRXMK
rbfK3JBxQYhJY2745Futxyhqm+c7aXjDlUUtMWHjdrCSmK0n6LntPAIX2QvtoZd/whM/lgBVcygO
fe9HKCZfx0Hc8cntEtVDBt+pvvwHXQOHjp3UOteTB0e7yQ/wBOm0hZAJmqfAuEPcDdmupEm6Cujk
WvUEFpAOuxROPfpqOUcFV24fqLuBqLBl7JG6YZcUIMb9gqRJv95joLWEGUKQiZ19143XNh6U9Pat
6tGp5b6xVH8rxT+2W/RS3gRp9q7ka762GmVmOW40zLurDlcTwym7q95eXrWIAWa0XZ8AdC4r4+EV
+UHCT/KtsFxDccWSNaKKt0a2H/KD2O+bwQXkMiP7kez4oU5ko+K2F3ydjCOjP5ylfh79CnBOzs/a
fQPwVJNW8XTwdeITcygwKesoHF9nFY5IbrNY6K8FLiHP5z6FiVpvjPB3aG6K8MNnHP+ELIz4i9AR
sbZ4GjAVkocLBlHpWd2QClVjjIPXX4cjilfQMAAAAjv46fmx7LcRc4EJwrqfxQA2WYmqV/X0qzAb
dt2OG7xpOAI/zvgaACBZR31P2UhWIyYNdv+mbiy8B7GJfyCiCGQMXKE01m6sumaFR70NMFTh5iP6
KlARyRqTyG5svJyBh7lWDhqEChFZql0OKKqY+Tkd/p4QTEqnYtcEIgSO4yWVLz9eKzwTImA86aJP
tUUWsGLmLmLPeXaaKuYaGtGOpZLJQT+xCCeHU+zltykL60t0X4fMy3f0bYGe46QqBM/4DbfHh3O8
413jYgIBAAfjBb5tiyNsujb2Cvt+68lwd96MPWyYeHQV4xgXQfZVAxljgIglZ1CxGfrfAx0asszn
9nkAgksDHVMY1A9fD+CemCxg5qI4y5HMYssgrNgzvtHIN/mpeq0eZE6+tvq6RXzWf0PHpMlntvKE
JST83OMfySR5DOd/rTDJXqS/IEIKw6DCx6THbex36qfg5aU3MznUwHQUTJJbRxO7Kp/iugenofh7
LPkplzdvVHeAOFjR/UAWDHvvFXrKtiWygOnOPCM8xgwYc2DAgCrZssPT61Zadm7ZOqLEkKvDSRCe
teM+02ZbkX6CzCBlOfSOIX8V6Y9S6sziKZx6WkPp4RMy44zFYkLK0NkjufewQp3fHxOsGM/FAMKp
ASXFDVETCq4JCr4mMgUvPTv+5p9TvdVWwyZd4qa5RA3C66EFK2fpbE2ih/hptIHxcNRPxCQkKhwx
wAVCMXz05ZaTX9Jl/VbbKSog8Di8VPVTp5NcAIfbk5FU3Oea8iHXiOVJ27IfH8K7hnqRsPgcfiwP
ThOO+7NS+DH3J2Pbdq5QTbZL+bW2emAmWzzIx37P//JtCasbKTfjkoy3qHcbzP2QFsmCm5k/iHHm
pQVgK810Vi8JKXvjmdzDS+two9IdrMfIXXPkQ3ILW8h1+2fsiGgYX0elOYnG6QWfhnkdyMo8UCGB
7wZqp5v5lfWw1mcxRzSfC9F84OKnd/99bdF6R7h9a7NY/hDSSbedZcu7NktlB7E3v8PX/AKf2E1O
1HcsrxjKO/wGJKOq8/XCKzo/H8FiHngfLRRjgxu2jocg4zvQX0Z2jEsQ+yeYhMQT0lZwHUMV//Op
c/iopJBc4mcxOCX2SXcidB2FCjZ3BAZ2FtpfB47tK/N1JJwD+ZHnSFjo1rZMQGm47EXJzQoHBr9Z
zoTQG/EfMNyixCiL7M6gRxPM0DOdydZE1ZXA34dNbB1GaUH2rgs3BPAcA8zWf3VeuitOD1CTa/Vb
wX+Frf4l5ivMKpl6gXivYQnCJn/tht/uhJ3F3GxcKIVRzK5j9zh4/LKC0p9GOEL7Rrot8zXsxsFh
YCTTvU62Zq30rvEGIQUuP5THpTc/W/PTrD/vgyc1trpuFi0V2zXiTGLCx1qOOaa1/AEeB8Vi5qGx
TVV2/pbfXU4bZTXO6229hXTOsLFLE1sAdSpWyizhfaY8LiAU/MdnZ01f//3v/MkFVJtXnr/BOLR7
KzEtqBbZDTCDRDXU2o+ldpXEnZWwi2H7sDPbs7bBuo3Ek30BdhJyaQDJVStcwPCIYFR7BVluiT5B
mVy46GUrdY/UVj4Ol5rWbFvCh2/Wo8CyQEowLuCOrNqPXXeS8Yf6iqG63RcctQEfkTRQsMcgC8O3
vszc59hKgoNbSG6sG2h47fZOiAe87Xvh51AvohWpU5QcLBASBnaqx97EksXfUuqb7E4IrqVjygwi
nNYxvhhTH+uZwuU7fo+3pGQyBnXt0XP4Kx7I4trdtMVUtax0600tsKDmO6JhbTFZNM+NlWRME7MF
VT5bdjkuHjWepG9cYI0ewP/DEl5aRNKxooAa5qxe/evItzwPKT7xQ/5+GicL3IXS6clUVwGEbDvO
5KH0+B8WZOP8WOCSUh62SN/sCr0fB0n8VXBx3xpcbsrwPvzGuIyTcXTusBnAK2BVLOo3A1kLVjsh
e64n67b5PMTjkkBiq/aE0dcejihdBeCsAqIPeygb8M8jsrEOYZx/Sr4N4Sjo2yc+E+ORMma4COb1
3nvga8EIY7S76YEeEL/DoFVjzUegELtZ7A3i2tXThcwsmExj3nFwO43OkbyDgZ095As1sNAlV95j
nKnaki8GPH0mGUFmbcdvbTtKLp5NInZJoblpy1lEbE0r/6aGKwmTSeEDzNVKW+5UT2YWbXFyzvNj
ZG3aYcNP+CV+eH8nho+FRQzAi+vv6D1Z6Wtpm96YV7X6zDwJZDTeQ69uz9Sh0a3WviAVFIw3pJWl
ePAHODGms+lQLcTNGF1qXfxRE5wKh36l1a1XNu0ZVw+h+OJUT95LD+znIKzTOWj+t7DTFjnDbL9b
8YqlWTgsJWyQ8eKfjPtFH4NrnFH9uDkl5mbst4kCndGC0spcgBGCJe6Mv38mXIyiuc2qPUMGRjVb
ofWrdXWSCLyt24crGQszcptyVteNIz5apw/fnsk5srZqtAfVzNhI77Z10tbiodBonHMaewlY17IV
RsCMQyBwsSb5htA6rQYqfxheKOOnrypIS1/F8yJ25ya5onrtMIAR/Fra4V0/ooRaZsnPi3N2yDBe
YDKNwOLJriqN1Sx54QGhryvIdiytjP/uF0IknWb4QQUhdfNG/ezTJboKESD4eD+ycjo9yULKqouC
WFqnApWCc8ezP/ZW2Wd0HBB6Ikx0eRrqd2Y6sE8jMmk4zZjLWWuETNHzMlQLlP13+bcs/ZZEluc2
YToDOMxF2OAVgbt4/s3wSMOSsmWXGAHtZEYzqjeSwYPtyvtr1SBtacH83AfKSnoFHDGVlcRJg7n9
Nss3kzR/J1ibqgni0Xk+XAjFQEh02T6PgrN2d36+3pQdO5KRIE4hR++zxZMMsCaZyQzixskBUVe/
x4VB7o/N/iaagQ6MEEjML/z7/NzgzYFdsSMtXyjPyhe07OJEnoelzjHOW9vJuLovOjjf2J/rnOUU
IS6Cs2yribZ2fm6nwcm1OjXJjzSTcEbpdwJmKPmV7b5gc0aHum7vjgwXZIb9LenfVetEF9S9DS8c
C0uY4nuch4mj/YzBDXmJjAS2WlB78cNVJ7T1MW9wCvYTDT3auICkKJAEEPpEVK24Gjilos8CBhDW
SMaXAsvmGG5Nm12Yg5u/pyjwgjDC5V32IUd6FyvAchkgVptePybnECDuRxImoJjYb+cVI+ubthhW
zHOCCXv9g6NqnZseRZ9C2RXW2HAyCJhQ2WTPC5A/RIrK22QOzcy8CazdWf6u3AtpHZRFE2/itWpv
HIyVtEjnz3cGMyCkuGhPLuK1h9HzR07QyPaxeq2MnfrNO/y0481jrqDvaW9aMC0+wQBuMn1gQPle
rBoXHVqAJyKn50N2n5/4b63ydwMI8jGfhhkAup07weX4jK9wnb7JPhliDqOR6aW376J/ZguwWS+g
SvEaXOjYXrwcrzIQ/ASIT/6Wsg00PLjhciKC/2GAp2B0pJIE/S+lBsMmBEpL5EvLbBeTt2i/cHHs
lmxDvkAWrRMdsKsk9WIebZtZ8tucw321xICSzpGxgY+l1HxqEI0L8y7jwkJ6eUkOwZAx/pNYnBWT
UY52MffYOZ6e6xBOqMcWlP3GvxFh0EjRXuSwMrMIgUkndK05RxN6vKa74QD9FtuyJ/HEDs8lJTw6
jIkGvx4OyRLm/XICAjNmCAw3Xeu93/TBcOBCLffNvN4M7TQqek+P+kd6zD8TLD2/h4+BqKp39ZsT
Z7pgEVIz16VqYub7Z4gsbplTU8nAoiFBgC1+HSEZUA9Tagn+97imFw4u5SSYFLCVxo2EXfpEdzIx
B52GN/kMucR63Mg0DdHqQZj09nllYqvjif+lAn4fppmIAE0IK340iqr7Glb4WVaEfzznTc3EQ+IU
QsOIuvQkteuGtzBb64lD2r1KBDPKcYQS1MwA9MgMHyjxbQYWQuOJg6tXGwKbLzW7eKWuVQR+56ey
4RN36AwVh7KJkAbwDzd8MKapXbg7CTmAdJc/6Vn5GS+D5eIJ3XmxoGDqtYS9Yq0aewn4DqiIWq85
qnjK+imzczvXlkzB7zFCOyyyZWSR1uo5LuRxxfo+6jNsoO4sU+jpJovUHHZ06ACpCj9F6dU7XXCV
3MeVPEj2GlcVKOZmLIELfEFaULTXyZxLnp4tbQJTvpXycVykr+04zkqCIrt1ipsJdnuRuOL2EY4P
ehuvqjL2hzElg2DPDdP0Gn8WrDqf4scDS7viW+rgYbk9gCxZGIYrD34HE4XsjJ7Vtl7pHwb9xnf4
rWLyzbRu1ck2QY4JwpCS9kh2u5XkyHuVVQjp/aEr74s+ncsp7BG06iFICvQ7pETFK14KpnPRf2XZ
7lo83MkWUmW3Cm11X8wUPfPuE/Z0F/yypPrHIa8Y4aZCXf0f6U1q4n5too2TrOlDl/5LjdxSXP0z
evr/+O2/WLoGYnFDI4bN1CZOrQg4+ZfE3PybjqUIn8ChyMgniPQvjdwkMZdF0vcg4/6bMP0v9FT9
G2YnE9apQu8mtkv977B0NX0ySflHacKfp45WnWxipPW6MZF4vz/392dU/Z//Jf3vOBV7I5bLbv5E
BqHbYwpRwbLuh2qII7+sTJZqPYKSZkQkKJOyizdglizb/BHblaBmSzGMDYrmP8rp5yLv68Oo64fS
fHFlWf2yMa3ZPX/gnSFJtL2oG6DDowgYlLfaejAKS3AN1qNPS0rneQeJV+2b99K4I58SvaKq1zVA
Z9KMp7QGJsqS/KpMYmxQ1FAcAgOmfX5XfjOkDlB9ol2qU9UUL+rHUqIjr+vs6UgP8e5oYT6X6YnL
/LkLY7z3FD3E6VJHBNE8A9xgbUFG3CQjDtIYjDW3shx9tWJvSKgGDSn6Sa3SFTPgvnKKYx/YrtNK
PIYmYWTiC38k7fCsXtchy+i1+xbDPFOP7Vcb+sIAOqFhr6zmNSzhXiYCDEJW1g1v1dgIexI4MUzG
qe3VWd9C1uPLbFqrl9m/T+GcTt+H64c0KQ/0ZYxur9Tj5atrIAuZuYU7pWrcP7GcWD3DnLJ1TDZq
Qguu5JoTmgzwiH+2OKpPcGgiBbPNEOLn3Wrlr5AMt0hOJsfMCHFcp25ipWx+TIK3PzK9PKd1PC9z
YyunYvLR6zUVU13qj/2IdGRfaN0qbXvwrryBMB3XzadVhPm7niXjUp2W/2LQ55msYrhdFO9j+VRx
aO6NPZYGr0OfwD+2FBOf1soqa/s1vqwtwL/1HhtM2IgTn1oxAJlejqdjT9RmhkN601XQeV6UI+1z
hacmw/os28i844lW4fpNoCPwDPWeGHYR5oJY1CQ5pMs6esm2lcjMuhuOo1TV0SybLFBQsHwrD5VY
BICxfhiPWm9ulDGLXFLY0anpYoCFC+dabMFQe2QgHXoP8B3L2ojBnDzstaeB0P+JNuepqDGZH5Zx
UfWH8CmFqfmbdq3GhACmkH9/lR3WlkIX4uWVcYmJKbZsSY5gX4YSlqTyOBAlqsJGIU/YJjj75UXR
o5obUd/KvtFrkMRF0ZSFSxlJZrHlFBJGOgGxOffVGO7jMba0Uyjo2nWooN1kcoGqI3npF1Ov1YVM
iuhcyEAButaCsdSO8VrOq5+x0nBLSElEG5WFCKwjmlaxS9lbduR9v3qHYZP8lkoJI4PcODyKXlua
Lf1B3yUQT4ccnnYU1hiW3ovZUJJjd49fhHWEGWCySU9MvjYFkaw9KDaG5z2n7cryXSrnx9yopAUe
QZ2n5+0reKRKuRWL7PXWoWRxrTvgmKip5MWW3WGUJMFVib4jQbD7vMOOlkKdXU4aP4TcvN0fKn7g
BHmUfejLd8YsZtwumz7/LDSC3QbComnHY894QYIMczHJEbHqSn+3257oUlzvhBHZf2Oi9Xlmxb37
1Ma+UJZji6bJjjqTyW+jAoLKxO5VVbxslGf5MYRRHgZDXMHcAR+sRvG7ktFDX2sibxtxSk4Rgb5a
qpVYabCSxcEeSLCY6zqkTrKvwSmSWalwIjytyJpFPVgvnpiPbz1TwluGrtdS0PAqklR7ejz8pM/6
g3ReeDT4GDl1USpOl9cYJHQlUa997xHYnlPJKtWDHz4LuvK4jb2uIJawxW/dLNKD/gqfmIhmJeuf
ZVaoGbS7yKItoSro8CLMu2qTlJARS8g4VBIkiKMdrltcLJPfp06VIsgyPm9lzJKOG2qFLGyZsnf4
qV62ezkscIhurOdjxswOD0brVa4Sbcx2claQsfsc7l4o68IsiYxZnwN2df2gHkNRz/0CWRtAlTCe
75V2yaK8nI9Wj8wiih/VzIpYsexnmlf+wxANQs2q+I7PRlRS03RxQ/ZRRCI66Eb9VdyHXdtIUfwh
V0xLpCqMWQsa60tQnolr5uoH3kSfRVJIHgk7yzzBLaxqHkxmRAivkjQwyBNFZvXPmy6wnkfRJkq5
a5Pi/d6SRU27St5B56pPImVE+nFpItfHjx8DYKlL4JHpREY96rku8p5ng/WLbowkYSMku7zCoY94
4pjt1DYzltlHWQtLJSqoPRsMxe7wu9QnEok8MhdtbQmLLhr8MkFFW5RmsarV8iZFzOXwQlpy9igk
ChBbICtZPTGfE+D+mHTAhMLyeY9HL1OT0X12GHx3cLn0saUfG4EqpFH9apsGeEcdxW0mDnRRSCWg
MDeYL2gC8x/xMcxGsYFoXQhzLRF7OFLMfDGHpHS3utcjuI+0zOYQ5iBmg0JIQqVrJg85/gyv/jeP
MQKtyMtsDLxhYjDlvCtgqLe0rEl9NrMywtUbY+1HEjFBSQ5jZOIeHh3FXry2TEwUrXSiDrqukBBQ
lSo72Rz8Ivy/3L3HcuPYFqb7Kh09Rwa8GfSg6T1FUSQlThASJQEgvDdPf7+tOnnTVJ3qqJ51VUal
IQESgIC991q/6zfINx+UHkphm2N4KUHK7hP7IcmcF9UCxHKjuWI1DNqKYY4kONadXNfYT6Q05Omo
a42Mb0peHXEOW5ArPkx4dV579lly4fL00snXdYDdFIlbO8mQyEeOQ350KpFGX6Wv9IxuedXfmf+M
du76VExNiU96AySssNCon7vIGeeZg5hTOclaRQMkfKkMfy0z60FvdZAT1s8R0ETg9cM4SuD7Wyl8
8IaSMS4/2hxmaGX3LP9NQH8sYFM/fOSCL9KEFl9mDxKShJhcpChgLMjVMC4pU2mnWxKcfYeIsQzl
QNZhe6pDtdYHhTYp4/gyJ0m56u4q9rk+0V6d5OJGx9P+GpRheA5aF2xDDVEiWXL7ksWwRYju1n18
eGxNq66ajCGIYjefQ1xkO4tJ9qDqPoIpV4UOXsfh+7+3iMBow8RmwxAhNqrCTPn3Ur/5r0XEX+z9
vYhA6qdqNvE75h8Jwj8oGBZSP5l534CGgZpZWHB8ryG0bw68CE1YJKqwIsRb32sI7RtVhyFcsVjT
K5byzxgYhsyJ/VJE/HrouOr9WkS0pl27ah/2y4bwxKW2x/31jDU7rAgsckFFmbcx28D+Pi6Eb/7B
SJ/sLT6yKAkQSUS7ztmaW3WOj4Z9ZQqW0cviS7hgSa1PiUjAY5ZPIB6h4CVMcNUDyC2vwMTbY+2P
qAN3/n5Ku5wgMrDH4I83mxnUa2bj5xT44sx8rc8Ae4/pQVgbMQPfCf4457TzBzjG02xs2dOONQX9
OlYssNPxYM9XsbMJ0Pho+yTa6ZesG2E5fL/Gn/ZWxeJ6Y/kniN77eykCD3zyBlK4VAwZPleBpV00
0bCQIoKI3tK1eOZ4kKNwKl8HiZevcTS38MHZUZ2rB2IFbkBsHjhAu2IzAgnIQeAd8o4Yy/udSHFA
/tgoIs8BuxEuYXPDshfH4z12JSqpA3QaU1gJ7rQ3cCjWzAXbcEGMo3wIP5U9v9P4HSvHFvqD9kQ5
0zFPjag3rJENcncfqw7SnGwv/N4v+MNK/XswFZJCPLNW+bix8KgkLmcaz6u3/r4jw3aA5AfAaIdr
Y13tnV6aaZPiZZjndE5cOpcAdSwLrZN1UvEf/7CiqXMCCO6FnZfwWlcO/hl1BzKKxljjyB62Fwxr
iQag3wbwurLpxKnTDLB2rzMQsWqYqMlbvVVzdJ1zXiifWX1VK5fOV3SBEkB+JDzKfKmpK/vWunuZ
eOhoBWaUvRrhIsQzalScJSilEnKKYOmfjS0OvEN9Ei7utUB4A3dFX8namkf5/h7hroUh+giCJSYm
UHIw/eKKRML8f8uRsWIQuYGjWzRS5gyTUjfFvIWMzn17sntwC//odVtZx57FRHEWjtHmIN7zxEWe
xauBlIAx73KuTFOlcTScWQkS6y9q3KQ3PCKIfviXkABli76dgjpy81rpsj1J8Rbr7m6pECtBpsAB
glCFXy8fFR8ci/AE9CXz9gOLaiEeyo58btQ+QEbiAgaM2Xn2yH4amUaRhZ4S/xnrwpyX7RGEkPes
H8UlABmlJYm/fof7sNUvqJFKoHD8NWvhOy8/cPXZ5g8NCysSyMKY93MVxYvKikIVjGhYop+hqntG
HwUUnV+FBq+cp6yjhJooGFYEMOjhNL22J+vNeGs/IEQhjrJWFV14IoE6fHGgla4b7A3SZi9jN1ay
AauGqTes4PaSBIUidMzdwZ6qydXA03rCGXPVeDEgL5y8PG/DbaVdDNRL0SwkROGFT+oRuUggP9D7
L1ycestrEbcbJjshfT7SKLA2XnBToJDpif4twcc7MAOKfPQ6waVKz9g0i6ADJDbI3lmmKisUQ90e
wv9NF6oeLpSfrLkitXXyw2NEU++xRAREp9eao5Cp10aNuKbYZlsZgy1K+cw7ZiehyIDFjOSE9A9K
BbDyPcqNFf9NiZm15un4wyK39mKPdh1EnBzgjPxe2rGP8rP6LEAGGdSNB3EfYgE4UapNX0zAOTj8
fJJ8IrkMiWZgJD5083iWzO/zeG3zGLSTZHNfVjiBeTMHJaEL0ViaHPU3GvQ2FQGpVBYuffl9LVfb
MpgXqCXuox04C0AIqb4mtFgWMLwqBJkUtDTKYegLKCFFSEApPpKugsUOlXXmPNRrQW6tUTnA+58R
3QypCR4FDFh8ycaY2/B3cS1goJ6g07IViSQzRARTogzGdK0FDVroMbTxK+R6oUi9oFKakMwxLZcq
YATyjLFYwk4MWt80+633LxXpsZhJC3tqQa7VHtyx8eBvjWX8BnOrmmUba7QdJuo4eIRb9keK1uR+
wuiJNsRCiE6oXgB+Lg/VCnN9Ifb4Ak5ekbBAAeaKvSPRgl9L5Muyey6ngkRbr5C6w8A9CN6rQEcs
c3Zffyl6hYUbDH9kJ9loF43mlNHtlxhaRzR7EZzvnTFGxPpJiadwscSFEfpYqFP8gkJNUgbnIOS7
9yUTEGp6QYlt+RHk2STk6oy5b740HeInIAAkbWdDEft4RHJ9QZ0rQJ8dZZo1p7Th7WD80JAc3jH2
Pb0J7Tb3FoyhtfE4XNIt4bgE2SJfnHJwyviVkxDc/qP9dvxsR+dyVY8OB9jUgk/NHUlONST4B+d0
2ZEm7q5Xh8+UeBp+ooPEYQrhJdPEvoHmfYWeLxSRwaKZQE1+T8YRpkCE7PAFn/zMkSJHiwLWvD9F
AM0/5rBo4B6TcUoUNlJmAeUgcGVzVAxCHiLo2Ed+JDCjHX7GwwsUQQ9UBLa1+Vi+CR7+p+Ah06Pk
zlVnsMFFlDkcLDRP6R5WNQFmFFYgTuL+9DkGlHsCuFrIa8AsdGSMSxwfNDxc4llPyAsh6KHfyTMA
VLVTpGnETSMOhFm7X0Wo8suFPxfMaXXrnYtbNatX9tic5mvnvV7wRRgY8BQs7oeBPiQeWehCEc4g
k5m3F4tnRloGex8Jy9pZWg/IRuDcPJbWSN3pO/iF7zkIBqzyTxdpAfEDyLe4XGMemHn53pQcGnaA
12SKRed7jriJgpBfGSk82ZkHfHkH9bRHL6AsPKIJOnNAooX1BG3x/f3gTJyH9g2QDlK3YvI4sMHy
s5MeD4jpzHQSMXTxnbg9rVbio91nOHdc3wzCwuw+QoAjRCw8Q1wpqFjiakZXCTlQD6BJQF1+Kd+k
ZYveC+kXn8OkNoJ9B8NwxDNQzIkMXSfk362k9kuDJcQYeO5y87erZ8Fnf0YMvKk27pwoHrxK8RFc
ovAXOgcat7wfjswpp7O0dwx67bRn4DrVbzp+lydBi7dh07djYGAbfQeMlZEgtkOuF0cjxjJvLMXc
Jh1QqkXgH8Aybch4KbQ5gPuI1k4q1xxu5l5CkyAGFfHQi2h7IQap97i6TGp9vENhxskhQysQuKvr
jGGDsQ0ACl1ZNOdaWhPsMyWYqSiCQO64H/NjfYSfyiG8vIAG8yMCKOq+4GSMo5eME5/DuEFrgjM2
Ub3qSDm3y3RyAqwbrZDRXfjZoV+suZEyyr8zjFJ4z1z6aK7dJzWzTzEnVALhIiMGV3dis4Tf3vn5
ct/zA3XXqjrmgzlwCA37cvGORYc0KrDBImcQesnEYcJjVkEpwO2GJVghEu0n2hR+xaQHqOqAoM2R
n2AZUCTzF/Gz5Y4RIkHECgyNxn1Xvxkvd0ILVfo2W2dCHtX9VF64M07uI7IBle3HbCxUcne8yHCd
ndCFF3cow4SD0zWr8GBWRlv30dv3iM88itj1SSzzCagd+1tzKs3Ktc9ZBXvmtAqnOI4RLZXBEyvU
HuI2JcsTvQKGn3Px1PiIH5sPMQ/y5DINikOr13zB7N9c8pqKLSxjMLfCgUv/+5LXefq95P3T3t9L
XucbCgHKWksj1g/3nJ+smZ1v2HL9MIk0qDZ/1LyGTT/EtslT/qMa/lHyElpATU5x/s/NbXQK7t8K
Xg5cRhPhAOrJuv4bapYrWSFhWC0vLdOsV2oZT6QUIi/VQ9YP6rNfODglmCLcpbi6jj9twoqBtrpr
6zCv40Ou0bVVfW1pOtK0xp5Q0V90WHxpmKXzRrcxTQxkZ6EmJT4iFRqpTIlhOtNrjO6ugkrGcB/7
otxXOQb+o6xJqOPUxmS+ah3j6soWLNCsgmhgzmSloHvUWwMDWDKMY6vDeU9yaP94vfX2b75xCY/A
kw1xiu1wT3B//Xdbpp2JQdVHUgVVv3z/X/9TGLr9ae/vchnlm+IQQWlYmkN+pPxTGCU2dSrW5Yas
GbosYit+unHVb45NqAQ39vcg5f+/WcNbQMiqBdz7dVv/o2YNfZ8/3bq/HLrGif8M+Jpx0dWy2uvL
WJ/hjoL6i5bBZNiXNOsxRiKrT+QhmtbRPUkLixi9rTwf9sXNPfXWOHFGA0pbuHR7XJZUWvu0ImhR
wKvXbUbNbsp7lgb3cpxAeACeADkGMp55n0YBcX7SH8BA47Umf9r5DMMN6IzJcwvx+jDsjfTQRhP7
xObOUzWD26jH7xGTdrxmC2w4mkuHlBEXVXmuWXNgE7bk6Dk6aDQnvXi0T9UNS+FMmSj7GOsEa6xY
85rOTrpNp9qDQ7Cbe0WSocbvcgD+y5yM9QeWGMwoqzUHywVRlBHGLbR0lIm/cU/+JrvVKyfdYqGT
nId4z1aZXE25XKlkjDRYeIPjjBMwNVilrCqbbgZBkw/iRDblqtt3+5amCwDzwt/UK5nAy2qWgzWz
qOJ4INzg286qAUWHTfDEuNRHdgmTBgKbZasrZJilRWNLWdErZ/GqQ1RbRKm+8RF3UGpbMU2UYBea
2MfMNfowRbrE9DUH06ZoJ5usInkPu8H72WxH9kPzRpBk2C58Ws2sQXMaGXQA6EvkqbnpHecRrsre
1BjPIObRd3fwLAFZnXmE2CoAQs2ybXB8G2O2AdAOqaxukzGRFyPFwLcEYvXJRiYDv/OOEMd+UWgA
YYGg2KOCuCt3JqItYQ5Dlwuf4nSvlG+tgZkWWVnwXv0bQdeW/1IFs1TCt2YS4gyOBLh8xCUDvvYA
z5D/C/ojH1wxCcNvrZriH8PRQ5pGbQpSLG/1E9xCPTy37dYSzRrZ+yQ4IuHiRSYYGAIBfWqk7770
kK3s9UCA+LzAfomG/Ax0rxo70RpvLAN91bQ9sskix2t1Ed6G6yA453BYJzV6++rgroNn7EWRBoNP
3OAoGh8t3PAR4OTWXtf78Abk3B6DZxr0cbrt1bGizbxuxu+BJ5ZR9Dj9UfAsq494Exvx2eOfUrSu
DnzMsI2IvcT061k3FvW+c6Zs3sz5Fqsbc9gnUrHkiYlRJMcKJRTGkTZrsPoXf8VKNZcmmLRaBsA0
PLruVKGAQChEgcR55UsLiGrNBsrHHy/IE3Zzc5xgMRVIVh3phYhs6ZlwKx3Lo4P1B76rb4qzaenJ
QZzdhhTV7aaaO5hTze1LbwuWHEfCh7Krd8P4tReusd5NXGTuHXy4pzwVi/hWPnTzsbqhLN8QnaNu
QnRvlEireokHPIFd76X+rzYM1EzTlpFHEkpBYPDfCjmxvPt9ZvrT3j+WVPj6mWRBWY71n1ym71Qk
55vFdCTcUE1stL+wgu9LKv0bCk4bcpRlmayedOaT72sq/ZuKY6AmY+r6tds/c0kV099viyoN9Soa
VkNV8Eq0xMz1ExWpb+wsK8k/WpZeAN0lB1O+30MML9Nu2GXuEK9llZHeK3L6CXl4Mst861EJNBLi
ddpyWUU7q2nRE+EqAXuyLMkLjkIYKNx2WrOPVdSQigXZe2NVCnK2mmF3SLCcI0bq0hCftDDRoXng
uSNDbshCU41ukQNRZnJ0dl0jnRsAZXT1ERJlqcJ4SnTN2OW3Uxl71kzyyuAgdWU9lQxI5pVKaLgC
EYPGdiPsU5dGhjJI6beOHYx6qIZZJkG58i16M0EHWOsR5mYxuBQ8SqXX0IAqfEryygajGOzFYPXO
ue2qeOElVY1Oo4j7qZ/lZjApozYj3rVicA95iPzGwWEbwjO6K0PJblzzftX6iTUbuvIU07DLo2If
wRL2PevTGKBUml4FjxCq+mA+ZQbkSYtM3xxXn15e1k36rAcdPHmu1Di0Japw3Sf5wyVVoK1ucZbN
JCnpTxilUu0zS1t+NYcOAgsBH8BQQQYaeN0fD/V/TeQyxCr7Z+4a6++fnhTCWH69YWLNqg3yk7Sl
bONXlTQMMgXsMCfz4lFXoXmLpCejTjCPKk/3Nn9J0PLhy94QE+FVD06QEkqBlSSzX881JCCYnCp8
FIIqn9iauzJRyljKp+psNPu1jw8d2ELVShsvhkBL0oHRjDos0Hs/W3Xm2z1Da4fFt/EECYvVkDYN
5ffSohmJ6ifYO52yct1+30Q0K23mqe6hUY6D5u2k7rU1hlVdTH9aoj78cR1+th1WtT9dHjw+eWRR
XxPkJiu/5aOZdqCGeszzFNiD8mGb5YmLEj51PoEqtWpqGMM2z6XsLTIFToWSUxqb9qcjSCJBuNZc
9A66bZXgQtycbonzVoNxYd3Avc/XUIRgRtzrmOZXFU3+1YUEGfGaoZo20QW2KBX/eyEBjPn7cM1o
++veP4ZrnfgERdF0WdNUWWMe+DFcG4Tnka8nCgPV/LUCtghIcqzv7zHIfh+uNfimimVZf2QrGOY/
Cyeyf43D+6qBiPEDd3Z0KBXgzL8+fZZSmn5i2ANqV8RIobSpMSg2Fwrwz6q4sXxmNd5BeFxSKbDS
ltKtD1yKpd5Xcjt+iDDwaO90eFVUWGg9vTsT9YBOtprZW0SGIYmhmFgizCYhpARuBPIFZAEmxooZ
rpxDzzsXUawgwNpepK1706doZrzF5i7HkJ7lC+tplKOjWXefpcUrQFvdbZNqXO0LVk7AuEgCc8Bm
0CjrLUOETMsbD1Xk6AQnkf4TzslQaMN1b0+DFVjQ4IAYAbGBijZs98ZXIGm+kF2rowfUZr4705TH
1tyF8Y2/tx2rrJP8ES8Ucw65VEB3Ksuc5HD3rkE0req1TzlzidpddSyOFX6S0TTtX9CtxdNk9hYw
oY3BuMalX44iSpVPFKiqgCV14W9FwrKI0aSx2WOdJoLVQekMNL9XXiBenfXwvGfEwqwV7zqROhBv
pv0N8otxGBD3PKvKRCQzZZ/Egdc3a8tuJGse6d2NRvJDMw43gLHEPlN68LpCUjUpmkqBszZcN8jq
WPOB+RHfXd9EKqnQVOJxMiMCAfyniOccmnTiyMASQQXJyO4XIo2amwShw8Y/Y0OHaT7+fliChSR7
f2Un0EGxrk0PLxRSD6HVTEhfxwWKSMD0Jx9QThSIOlP+Bspo3UVOKCZ8IMZzHOs4CP3IydMsbtd8
VbMS2920R5DVW35jxMKBic4lRFHCZ2NWtfYlQRU5si/NFh+za3eKcYGcdyd0HvZK447ADlKEIXQn
2EQi/ICbBjShXdtvfMoAzLvijQQ5JeHSJNOuohWLbpMEY7iT7QMFxZw1OREKBCuc9HWzVT6CaF9o
M14yYQOJL9DiUfZWLQig4G9uvZXw7BzJ1pS1SkRfuhxr6cRjma2Mq2FiS6PuItmzhuzWYxcsMzid
cVgDscLSGj9g7JQ++T1QlOhFG6/9kX2R5ShExpX7GCcK7FFFZk518G4iUBuUAvnEWl2Ihj1J5bPy
qAnXyZH2kb+k2GKVe0QyX11pdwdCh23MVLjRJHORPXQ/SISFtbNXBfhydszGCjIIE/8b0ToWjXTR
9Fbp1wORBF9QXkJL2FyLCyYQKYpgvhbsrhqzzpJo7dpXnvrhQT7IB40ehL7tD+WKcSO5VS/OIl4X
+ArgLHmxxxRlF+Mdu4c7fyXAMKXL/IhDA7JW4314oFTBo2ItzYwJTqcLXMyesGlIEehnEz5PO/YH
odAvJih/n6tZJc1a6HMoma6CYjKHVoH4VYxA2riG27FsnjEQhaCISOgoYS3Aba6senfa3ZyjjL5+
lPPYCsMnKBnn5obpwA01J3sn7bqZ+UvvHJyN43M71vbuFVCBF+NPNJ9X3peTBwiEuF7yLKdnxZto
xyg73ZNHyX1MasGbfE2rkbtD6aSRP2iNoJ08CHA0L9cDyC0caqxC3tG2JNoxjbbVfTco6yCANbhu
SxJ//q26Dhp1TFLEPzDrmaLV9/ez8//+i9n5171/mp2pzmTHsJiZf+1O65ZK99mQbRFKwSz7U3fa
ImWCPCRdoz/4NaP/mJt/n7b/QeCEJv/F0u+n00Zf8uvcHEd3rQzuRL7nyhN+6zTEBPZMfjdpR26/
iJUV9CwoU+r8edtMVJ3bEzOAYWvfV/YVNpKgJo0wwmArsOUj0y9K6mTNA8GzwZPBY2EcSSWHUuVx
r6sH9oHj1I7zafX8xcyCvgQD6jNfyDxlEJA0rLm3qMb1K9L89ED7jN4ivbrn8FNdQXrJJxpIEwSw
rXDRiL8k0JGwHxBUpp5Y7Al56IJd9WkcISiEn8ZIqsZsWyGIJ6KcP27qiokDlB02FgfDR1bPLCT2
LCiuHLl2DD+JEYMSdccQOF7zZHKGWNHfF1wYzhjqGhQ1lPWw1PhiHsj7BnIWsU/wZR7oljHLYsaQ
nkl5YnnCNfh6xoPNl2ybg4JyxZmM1AMB6kBHwTJdlVcNIu8y3GXMAODWNf4xY/x/KQvW0oUJHnJJ
/JTj20syh/RU5xvkBupHBRAKebU8sUUcLFjAhEifuyULF5XRPBzzKYKLa441FO0H/iVWMuaO11r2
Cxa92DM/OBf5JL1F5Vx6E7/6kwzRBr8WoNJo7Gk0aGtlBK13bOEwSvnpv1afHqnpn9WnfDMOObMv
RBHCg2Hl3yzhGzJBat2hovQm4ca6immZIKsYo0+x7GC217vZYO/+yO/OpuEGZwPhscCqoqcIJsoS
IhHbq8GGpGZ6s1BfmPGRiY/wmoW5pvlMC8R0wQir7ddKxcaiWECdqbgl4imsGZYjfDqa6Vaaseo4
u5d0z1SOzqad2i4iNwVc+drk7sxUHlECdj2+I1xT5nh97LvPBm4T9/6pU+eU7pdTd/pXD45EeGjg
SXR4FPX/AN4pxz8Njr/v/X1whJRKJ0mmdvmT6M35xpcxJmt4dYGSiKrme6cJViopObxs27LGcMhY
/WN4BB2Brfp/1WmydL7kt8aB/tOh/2l49Nyi0FErYG+BCwozsHpINt5rBBY/vssPPfO4Oirx8HpW
oax9llNImstkE+IIUszqKRb6TOxOsKHPAfBhHqKl3Y/lVTPB5n/fF6PmOcHZAGU4RDB7iVcpUo8u
GjvKpkj2gozJKMi+6rafK0trUy7CfC5tlCU+D9KaP9xx201ZorSrfuUL0whsKuUHH6FvA71rCsvb
1gD3Nk13wa6isefeWTsWz/H5jvPTU7yT9sqzCpIOU9Q+EdVCCNZX7EY3o6vRwWuqp+2K9Kt5M8lY
2SHw51EinMOd0l6Lz5yBII0um3Cm7NuVPr8vZXYTVJwYj3Vzfr3SAsekcZgVmwbyHzkD+24mHWFh
TizcM5WbU4+u0tE8lNM7zCeslpxj88x0seJK4F+y1w/NTMxIeMxMg7M4FMFZqmbqHBborONPFmVY
tqdTfymWVvW0ZmuoQM/Ctr1hRM6nghRHXMEcc5kJpD18/gWFiL+xxoMMRZrI+1nYdgruBk7twg9S
bCA+hsZOCLwygUo2OouXuQ/Uq3zFqsucog+eCSvDd97BaH+STod9dhvkmbROjsTW5WNgBarGO4P3
tad6HFe0+YnNhJ2JeWU+eoJCWYqwCHzbzfGyPuHzDrXzLgvndG3Ba8xCC40zuOTR2YiIayUB9Ihm
LqRWxWAGpVc65h8xcT6wKAmm1b0lNFgcZvoPKJFNvhLESEwcL/BPxQvG8glCKEeSEx4vGLOwccVW
WHkSugkAo04TAoGpZaEx9fNEwQ04UZ4ou4RfOazEW6RSbxzwJHeVD+XLEJyskNGyWxR7xdt0fFe4
p1F2t5FJQbUQUcPQhOmDYuIgqNRjojgu6YlgWKCMR+yqGmw5vSug1ADlaeazwQdxfB7Cbmfmx9t7
ukxPuMd0a/eBLe6YNodTPPPt0f0YTK1gFkxzfMhXgtTojWmMzOm8whVtT5wOf4YM45TgYFc4GneC
HxpNIHS3hrC3Ny745MOogcIcdHQ151xSppdN+RwVs+iTWSt/pjz9KiqpErF45y5eMU1RXtfZNvq8
09VwV5iRUD5SSeNEj+V6TizEqLsv9CNbUi+zajpTpyqw86wrpeqG+vyrMC6fxZ63Gi4zGcafFLJi
B3PCtaZE3gjjdSrYu/sgockw4xfop8yPYls+LPqklq3sY4wJECTeMfMjx8n7HBvFNhUum2OYHc54
mY0olpmHz1+1N+dEbjIT6lY7cAiQkXGpp6SujHVOsUzm7ZJCng/qQC6DpUehnpUbKKscNqfHUVbD
NtXbMVGGwkMfXyRvGSd7DsOYw/s1FdjaFNzKHE/6ftzeKhxJ4KV++RdY1/JZp7LPFhwYjvT8jpcS
x9tSv+HmVd+QdYqiny/3z9CUORSmcS61JbxQpBMe+eGMg+OM2AStZ59Nii0+EflIv3gtFKvsESac
X6JEPQXtg9t9OPjjtQtBafgi7kfNHrKD/xFd82xBIU93ADtoxjNFPvusVWPYVLTdc8p22kjD1uFU
m/Yik1dBHzekOXu7RzQFolVybb2N4X/28i0jq/HNxYy5b8cVjzko6BthJCKHlwCzLb/JELgvEHcX
2bY6qRe6JCkmxAVkaw61BBijmZSvogG64F1IDKpt2s6qE95IAxnY8LTfdN5wrauTbXrb3DsI86VJ
0fHMwb0NQ9ygJgsspHHKsGJM2GSYSZzBAp5ItEoB5tAsLPj/ztoXjNu7+Cic8OE1p92DCnCNPIBh
t1h0yqTHzqgyheeUug0++4N3oZ725yVahXRKeUzOR+E8DslMOTYKiN7KjBeJuyhrRrP40VOmBvbu
HQ2YEab0z//upRNwGQJ8HbGPo/5911fAlb/RRwTY9vPe35dODpgaMh8atZowVP21stQ0UuBNRPpo
7EzRkP2xdLJklWY8KypDxNWz4PmxdDIJAGPpxHukDP6zKEPd+Kulk2KbiqIIhwKSFX+tLF0VgM6L
42HpHKOl1uCh5exDOhZYN2KWZaY7zLEc1RyxFDGUCesg46geOu29YqQip6V8UyBn4N6MQdaAnMda
SjQmMdrAS/oIv90pV0O/I6FL5Zm8CvYljorpk+VNaLmQnnImoTcv0IggneHdNTUZdZzXsEQAMden
FLA67JBgg5aIxnDg5nO3xucbtoa2jlcURuDfgPBYgikILJhLcL1jjsyvtHTpF+KaWk+YVJkwsr14
HWc4tB/5Fcs3RAuTcGpdRDQv9S82gUKIwVzk0iDukO8yEAoNB3NROWeh54+7R/UpWRQOxkg3b/5I
Gv3FeqySxf2thgm8zKYp8a+Cs5+NNx3ZsNaWReXB3JCrdeaJE9Y/l5Jer/lkbvSnBjvwcJZcvGk8
VgjHShb4pGgjX8OpMTl5zkf7orfzxMIDiqd97TVT5dFBbMjyy9gVaDARS3y4Ewy+c6yUR+A/OMUw
xIvCjTpNP6rHasWBKY/YtD4RhFUs5Ad3w/9P3sl5ZM7eR0fvkG5pQNrtiNj3D2nXEaJbvMkIRl8I
SGUsmcBZIDvhKNN5p20wKdbZGhnLq1ZCVCFogLjGciY/6O/SR7BEG6Fd7vmcES3Ymu9RuoqIc3pQ
n9SnVESPtDdnq81pZe6mKg5kmGlhcUVKi/2kPyA6qEbVG2rffBRgrLsIVh4+iM6ddHppakw95hXi
GHbJq/mMThRTAwRAHbyG2a2Yxpse2yrB21d2zviG7ejwiDXAXGcONvfDSt5n6w5/1Bdvi8qTeHHc
W4l2zSfC/uqqHdJn86mGj3u5KY/+pRoNcxyrzjD2k7G2czfi6tob5wQdl+a7vUkutKiX5kQ6Jwtz
A39fHQ3xCtv6dTO/r4yQdas+TBtzbG5p0KoLmMAQbA4kTUMQkSf49zDHMU1ctJRxX120GAuaYioy
6om6ULKZupZwSd2zLX/a6dJ8IwyCnZNDekyuRbMXRTIbNx9Nx7pgxPzC3vl9Fq3oHzNV8fkoxDHs
maS45F2SK5kIez5Dqa469yiydwroCu7z4KPshuPOojKbZVc+s4ALnEU7YiwBUlnnoRgiqpTYhK9z
QGTLzMpmNiAzB3T9N08aEA5hADowHGgeirH9v0OFG+fy+6Txp71/TBoQRWQN+aelqbqKnvM7VGjL
33RNcDeQj37V1GDo3ycNnGQwl9EtmcYoYlWcZH6aNCDL6ozwlsjBhcX4T0xmHEEp/A2n//m8vyiJ
PxE7fNczKo/Sf9k1aT6RNZqMRt3X5JfYgUlpgMxd0moUCQ7KJWXwBn0Sa/i29jSPfH9/j4M3NwDK
S83yMYrqiW50ARbHDHN1CsjnMte4iksvz8Ouxmjbp9aTO5ziNYo/pVLWeg0PjMyp2OwMLCoTqiAm
jKpqNnYO4DjI/ipGPf6uKiF8taQfSDYK4Nr6+ixK0C8OfrTI7gYlY8/itounYTq0i0htP3JdHR5Q
UCPejqWxkQX2lv7GLPVd0seqbu5FttpO1E4m9FVCNFIBjhbDMtII6MBRhX6haaxM3W1ebSnEjJd9
QHSMGkzGx3Mu8tcdNjd27jRYtpn3bGHndrPqcy96qgzJf3B9z965ofeWePr73R8CZ54l2ijoOuz4
inzba+jVMTRgbXg324OFE3pj5/WiHGzkQWFhMMlAfbExxfStqh0PfhkskziRM4x4qmTp3W1UjnJf
YSf//zqE8PoeBwlpXVUR3KqfHz2k12JB9d8f1V3avP6P4y2tgte/2O8/D6nhfGNdhseUbNH9+sPu
6T94vmli9wRrmKbUf0CDHw+p9Q0Nt3hO8SD6Yln9/JDivm9BvmfRx7oO+ss/wAx+Q/MhGNCxg3ul
E4XNgaji/Z+e0Sx1hqLvSdmLlA4Onuzg1cI9oKTrMLLsTd46MZqd5q69iYOa/3S5/oKqIphdPw0Q
UBlUB/Iz5C+xmuZkf/3yqJXkopO6bl4VrfJUeImz8TLV3kS4qWx1yYmXcmtaq7//Un6Kf/pamGb8
KFSdMybt+7dzNqS0d/2SdpqeNnBi7l6FG2Shp2uGKe+5C/rsSbN992zXAeb4wXDnbcN3NpKvZC+S
WiBud2M9hSFj4QtOJM7deNUznE39uErXUtApu8yRrG4aw9pHR1UZ9sb28Lp2iM17JMYZi8sCH+gn
eUjStZlHwdyqantiO53x2nieslMD/vn1dWXjdo+R5Ngvte4b2gazFHrhLT8apYTf20QKAdTR3Qxw
xGqqhqWGm6IX8DAOOptxSMHX6HVLzBGeWAOG4XLo0ZZ04hh3kjDErqbHL9EuwRTd5A447lQ0Opza
W0YZ2lZFvUNoysuCW8NSogbkqAnVs22l7nlIdetJUUtLO/Q6CgfDSuVmhMmacy4Hj7vILrp0jZNL
9lJhMke6Y+6U76laZi92IEW0p9R4c7ftdN3H3G5Z1LFjpXSPdxejD3y+5LJ8yNyaM7NlLm7ayuna
525Fg438YV+opUP1oTX61kqUFM/J2HIpV7OGU1SyLPNXWp3mN89u9DFfmGOwycNQ0GF1Maoa/DqY
h3JJjX4PlJ2eS5G/ansIt40CJ3/se1n34GjyHR9RyTa6qa0npT2OGjd7yZrA2diRLe8yCaYV5vxJ
91jkAVdJsu4A0FKs7O69k2vzQi+wYIxDn6/0jaR6L9KeT++s8C56ya26L+qMlbjv2tg4954iEjdl
wzmoNKuf+sGT8Pp0k7CYVMnd0pdWxY3YSKa2rCRLoyc6WJVxq+51udMqcYB5OPTbkskdKiE/tl2o
9+m8duuK4E1f5qatFJsfRq1G3JpWUYZYjWWu8lSKy9kHMpRkt8+CZi51IdaFRWrcu1max6U/sRrd
c0dh4dFhVu2Wz4rNnBOFIU5ahW3ibp46TveAV1f//zF3JstxK9u5fhfPcQJdoom4vgNWx2IVe4qN
JghKpNAkkOiBTDz9/cCzj72PbO+wIzy4E4UalqoKSGSu9a+/CXax3QRrWrJ07AudzNntMKSOjwPW
DEXf6MYNgUT5D65VaRyypoTVBMwp3dUHOLCbHtuX9aJhXGTfzNPUvOF0xEe2kzbeFVXLP1WL0A/K
r92n3GOpIW9R9VZZjcIqRw8JFgQ9H8y4fSkPU53iaTJ7pXjny7AW+oW4AvLXgbxiNRGv52b1qcNy
aPPHos8cxUPi9Tw2Sx3ydolxxjt+IGeI2uHZWrTTS4/hl7evNM991mR9gLcmxDst+PwXjczdp8iU
zk3P+xCQzGO8mwqLqx81lr4rROY+jU0SnX2sLJ/SsF0AatZnIQ86bhesIT6+jiXutmOlipvG5pEs
LDcMrtR64XuZ8X95i4m21DNLu/eM1g9JNrNruZPgSzaW0Q8zzlUNlf80qUd3aqyNPc3sONassFqF
LdhctKbinQKv5oaXymTJLZ7iTr9lhMQri5ASbhEC44AlmXR+iVWZRGrou/za2Sz1xfL0XShb96mp
B+eG74gpqo9d1zEERHnOGyPei0lPL3OkJSmYvavLk0ly81zWWt2nC5GbYzADjvpWm7DfSM/Dqnux
N56dJPi7CpWjeJYVf42VUnzuA7j3cx8wbe45pzB5mKLt1+UJLGm/tI7uKpBNG2JoMhS3RTv4ByUS
ZokREMLsBNmLUe20qcegeGizFjx7iBkleGmzq5qKKrGKQCHRXFGeyrgHsSjq5GdpcjKyXZzsc2/G
39i4DryRJWkvyylGgF+LxdyrsssQR0va78aexE2so2beQjAtrjVuQ/u69GeAaA4m1PCOeyfapWf2
PjZvueP0H0Ib1lrbJ2zRk9XZ7f7r6BiCKgm2TuwiVxAQjJF+KlzfmOG3ZbbFvNB/T5slSk6mxS4l
ESMHU9l2/FweFjT0gxrF1qlGOG+o6M6d1fMu9lTzRLFN1KfZNjzPOXk3mAJ6Clupfoh3lT9jxtR5
frcKQtrBetRTr+/yPnDno8Bv6HmySz7o2HrRua++toT1WYj9nm0xzxQrXg+x6+2Ns7Czq4Z9cl0x
uZp4QrJE4PSC4Zx4juuo/xidiac/k30Rnoqinoio8GHlbgqX8M9W+imw/zCx6/VJ5Nzg71afCifu
+kM4C77OWHOcxnnY4mkbMWUuPJdbHkcJn2WOGHrMWcQFkb5M88sljXl4cEsbPlS7NG/uXNYnFXPL
qKCr8rvjaNivWiSYl+RjjC9ty2uLtSj663rkty4JRidGPrj4kJsUC0qi35C1xZqs0Y5n9xB4g/M9
dVR0JYQFcluvz9Jfv9faEf654iIkKkKeBn8alFHY4ncYby4yvteYy0PdNgve9JOurY1e9ZMXPkU/
riyhSML7sOjD7pRYLoacLc5QhzKTHgqXoibT18G+8NJvstZ+8mnLDnWeFeFxTG3cCaxUIjPPxbjs
8IWc9n/98X9TClAnCnd1LmIoHGF8aK+F3Z+KVS+Q+B5lOoGg2Uy/rHkmVVa31mahJ8OEG8/+579+
w9+q41WVACi7klxxS6Ip/o1Pk7tzn4el6x1S1WP9vTTYelsURrh/uICXQXi0dWGfl8B0x//xO0cO
LPe1TUce4f9Wo/qytLIJfjDHMJ4b7VD5xzpK1AGHte5U6xYYcPCAfuRSb//6ndHF/lYg87XpfCBO
0Zc4rgfD+Z+vc6Ablbae8g+2U9DfepTBh2haKLecRv7MxuradzCNhBC+RHrjdHbzVtveWqNMuSHj
LZHhfoiycC8WK/7lTZG7bYNeX4525p+LESWV18+cE1K5266HD2zW7jqoejaG3GM/0cnQXebeiE1C
Z3d3eSrUQ9bZUNDTMb8cOgcgDHkIYeMDPbpmeNqF7f3UaniSrfvdydnBF6fJTxWi2MPYufmvesBC
8KLpA/WpXEXq3JLUV1FurGOST9iba9HuOseCOpQkHtaBTvWtd+rs2g8jfdcIanonLPCOIbNKR8k6
T12sFkJiHTtPavT7j6zM/Y/MM/421ql/xGVy+PBbyX7i5y0nwDSHzp1Pm/XNqOHNr+Z4P2VzCzml
RdhY5UVPLoxFHREE7fuAyCHc4HOKzi8s2u6yKclGHhyxnFC0MT2rEC7IxDDiH7M2fRmjJSKfZx6w
+26y5FoFNU61Zq1xG00khA6s5F0oSjmtbJqCwoBZjyaZ9whMQEwHgz9u1b5YcTFvehnhmy97fbaG
gA9U982poCreaDfkWJkgr6MBk8Z5ruPM2QNNXEZh2l86ia8Y79XQZ7XpUftZrGDCeqhYuxoRaLDo
7mEcIS5m5Sh/RFZonWyZZfQsOtjJPvH3XunD3vadDNpZay7sLA93nW0Nh7bXw2Ut8+CcxtVqwOr9
DGudf8+LsrlbtBNwwqrqnC+sHjnWCHDCHrPuTPpHN5LFlVEJ3hxTP1DHWVbxs4gcLEwTZKaho8Xe
GTGk3RWtjq6+7uiUcfpFOGgepSiSW4fH/1yqethklSmei2GoF9xnPSLHMDd9Y7smJq51ANQ9WpAq
FNlrladVt+1Ckn/mqE1PsyqzS89KIQ6wAyOe0HvVMHFoGxeD2L49h2OgGSnUhqSDjNglGmF/YzAI
RLJdYx4Y1CbeLQkefReq94MHnQZb46ryOExjfVQFmUkDGFAfCgvy07x+7zQ8lWiSPazIyKfgcKMw
Yd2Jt2AYtsJxkrfUVYwv7Zl+L0qD8zyU7nW8GGoRJeOzy5b+NGViLUPtmUJR2q7zFCWZ2HZ2kTz1
Kl27n46WLvG8/iMtq7WxU5hM38WhYZgfIJZpPEMsnVbW5ZyE7XkmhOp7UnjV3qdevbW9tP40rau2
OmnJtnJI3ZiXapN0GThaJIZPv/F9ulWvYdvFJLQIJmo/xmEP9Rydwkaurmi9OQ6UXXA0AsvHaoO2
6Vn6fvQ0GJF+uDpliuH3TFeyGIqNmzcPE8SjXYKl8K5vs+quTpPg0PeWR1UUNQDyeZXciwHKWScy
s8n94a2hLXqwVUb8QAo/QAbE60XKOs9lOL5nkj5BzaV745UFMdYBNHLcGfUJp1CE/Jxca5LUoq6b
JnGvafn9TYhj7rFI/XFvLcY/peiXvkXlSIS1xJN4ajP11o+D2GbJkgLrTzb5B0HJXchtaqXZ9st8
4xS6uRK9G01bR1PXAVtQCH1VjOyc+kFEsbltFrM8tvVYvs7tnMpNXNGkTclXj+6uVRAH33fgluHZ
yMLc5Wu9nwSTflhEgw0erqoP1Tjlh9nvGdUN6WdKq/UY26W8Lj3h7YYlIC95/bFJS+cm0TN5vWXT
x892XxcHO2F4LdJqOjlDoO9mq614RpLcv29wgEYKvgK2gcznR2Ty4MKOUx/UwrYaFkH36LW434cx
Pt6mjyips3J+CIxjn9jnuBZLYfnvjQhYop2kSbQGjwuQSuFiyjfGJaFTTZrcu4vPHFBQZKfJyM8u
A7jJhTun3LUyGsLvwnThVpiq3I7lGJCZt7jRwQ8s73u56IU2tNADfSnPcOAtCTQWlxCjakq/6UZz
TWRjAz0kefKclmyM2znDm/Qij+NyY3BwfSjsZrAuhlE+tCk0iBY7UGx5e7H3grz7SedjIx0RbJbL
xJcCJNd3VjfyTah/cYgWKhPZNnCBGC7U+i4DzhAZxBe8s1Uv9J2fs1EPU1ifdLaerHbD27u6AUXK
Pfy1q9CFZRUF6QjlBs/hbAy9N3/K0huglfqmwXzizmRLelPFLdGHlm1trcA1P0SP+MNuuglNdc/5
aRnRvPXDML8NPDokv8yVh/tWU9P/rXCPasVQbuY6x5W3jqPzyBXEWK6P9KMYWvemSmQc7+yhQgCc
lBa3p/ENkZORy0ay2F20Fc3IEiomQJK/77prgRdYAZ1+1SHJS9d3WXv+ChtYSg1M1ZmJBdzGTqnn
oitRAiRxT7hPK2OYae0CJa5OZfWCi0nzVlrMsOt6ct4wTw/Oma5pMpGcHiTADNzifF0yX+u0WXvK
JPCDkyy86DGfO1XwkXIw8qnD89vHhp3ekUjCyYB5qSZAEjK05ins4/wTy+55m3a9v6VtgmXEgrsp
LKvZ6igrn3TvqA+HgdH3POwn8hHNeBTxKj6afX1pr87aFdrTfuA/Zm14RwYXqDICXAemwR6OYVx0
SDZnsKahJHwyyWOWc23Ys8c6a99kT0d/UU0hRBBRNkix8op5tU3YnJ95Yh+mbvqZeC5z15HKprd5
Vsel4Fj3x3ak7TH60XPn4ViHYUeM3Bgf6sjOT2XQeB8jFfpNXBfZ99ry0I/4iTwuIRqbZXFJwm5z
F5EEzkCWXE+DMOqTn6OXhHdRIlnQX6jIsjappe3M9Nj94iOQd+LX0cNCMcnbhzolSo1iQh4TL1o+
Kp80QSuZjt0sFUEipVPQG1V0io0ohuMShUAEUG5iZvKBfTV42r6fXSPgj6fQjSnuV6vjonkPc5Se
rUzyZT/0vfv8td7csqc4i9PIO8a+xpdQE227mRNLbsPWgjMJt+KBrTrBVzO3pkuwquQceRp3QQrF
X0PIJnLhFZHU+7jtI8oxk7yjRMWDqxUz8e/J4DifFsELO3o7+TKYpDs22IxvGxFZ50q5BB7IEfP3
xcFvwK0KsrybAoWZKVGKyRHOOGrlA+7o+HT55fLRCvZinI65b/mKz3z1idUkDFwxfODvx4hO2/T1
t1yoCVhH4auEM7DeBK28H8Jk2YeFQiqdkkvat2woclY7mVLof+3ylRExvPsopOKOWohcHoCtnfvH
ArjgNBRutLX7Vt+NIa2wdsB0mT8lz4AD/Uegy/abJ3v+ocu6G+HHC3yPyY+fvQbVKVFctfpcRjJe
XsxUGVJj1odsidnuvi5e77GXlTF9gOuyaw7sGw9ZLtetVCQruGmtGFti89orP4mAf8rG7b5F/QCs
h913x9bSEhk3xgWGcL6dfZ/EqB/03Dk3YyNrZwf2x+eYs5rzweRz/xEZtt0lL2KY6EOo8MGU8fPc
eCDSQGr9gVo/2g4rdD3ogZPDnnne4rkLCFVxUEyZuAQODYdYP/gZH8OfFudpCb1K4xkpUgfj2JEe
QINLOdsx9PkWwqQc3VkxU6vaav19YctRvhiyBSC1FPSZV7UbZ+GZnVf3N1+Yb6AHyhtgXH6NXTm3
z8ZlaDKvp0sUjlyixbWyk2dG78lyNAcF5j8w++JK4s/QLAvAYMZgwgXW7r0qP6j1SM/LjC6l4e7G
a62+UH70bOesHKaqEsN+ByNcJ+TydWah3xpMqdqzDEyqv8Wx4skp87qqdmEg1vJvZgeRbFjp0Qu4
6XiEi9c8bTHrW2HQsUGvvVvCjknJ6PlnZ0TNXnUTd1tKvlbitXQbep1cOAMIYrlOV+RY+kfhTLN/
oawuhpubuv2H8RRZi4MiFq1ry/u6C9dtu1qhs6+6Z9A+NUzk6wdQV4At1+YASRcBL5KJF+B93nPZ
ezFkJCzWIMGZ71nYZRcz5hV0E127MV9v3/oDL+eVVA5Lzo38GlB9zWdG9lyeqbB583ovvrGNX92M
ccqylXx3O6Mg9jWfIMtkXWEfMgCttevkwDWUMvAOZ379OjobBkcfVmoGLN0y/JBDUpRbCuOCsLUy
xE5tkqWNn0vkE9k8kArgiUTdh1947ddG4NZgkMZL4/PfGwSPComMwbi4TanyfIQQxDE80bjLX4vX
ysvSt0r1zelWHJHGYVgO01xTfAcY6l+wVVk/vLhYcTZ/akmr/4LNwlLw5FRlQIdjNOOxuTT9R6yX
BiUeUHRyCBVXiQYy8HZj72KTsAwg0TMDCEY8M4OGVKXDdREn7XF21mEJQ0HsUMQgHiZvhXwlkypE
b4Qw3HlalaSRIWW/VusK6Va4fhLrnMvyKpB50Xg8jQVGTI8CnGTYK4vD/2C0zSioMhmFXQZoe4q1
xR4ZfX34fIjTZJfbrL5nf0qc+dhQLsa7r2FcaHesDhFXvMWsdKHxgS/c4DC2mS1Oin2A2FWcuu6s
ZpmaR1wD2neOPbBNIUb+qzRP4uevOqwagU2gXCqWb5/HGFus5yswIKszNGv5GVNgoQcINF93VmN9
SoY8vQ7MYB0YJNu3IHJg65aigur7Idp+Fddfa1qOYJERZzohmBbjgEQEbLYG7V+S2eVtn2XqNi2F
eY1t6qignTPnweKIuulalwOD2BbGBGAxd0lbMTFQ4cLlWqbUpht2R0FkLtATWQmj4DYTGSHeXUUl
cGwsTkckYEWV3aXCYh6GdEjf1ZmysSsWnbnLAgkC5NnsnIDSlnjNOG7hZE/MHK+KyBq7w5i5mHAo
3/GO47ovC1IE5D7W4OvgkWttu97qAc7FO6U2O70qEwvS1jrsIH0k8o+txXjYTC27t+3lKiGhnCCi
syhrVjKHcrRVIeeV70/xc6eonvx1MYWtm7ArChVts4a78/a1o6qEKoxNf46ewtHGndEpxPSQ2bTZ
jicn8cuKEu+HNUUTp/goKqSmSo4Jlh5eZu5AvWBPJ27VtseKMSITxQY//N1XOW71CzcIcT8rP2In
KsaOsVhWANgvZl1gjg11bkhqmeFHwb95fkXv0icNsli/QsWmpoGKWHscgM7ahc9LjMmO1TsyvJnW
JyoRS30KwVuBA/KRB4Kmi4U+Z0UA9pU7M3qIPCImtS/JKbgYGR4j3o76mdBsNsAarACSZh2up+EQ
cOeWYcqeg3yCESZxOz5axWAe+j5EdVL0zbPTl8jwArPGAq+oytc2TguTPNluWxCryRscJ1POm7DJ
5msvnuGgjZk8tLltnqgome5+NS0G8unTVNbxrgRNrGBmszfjPJxkiLtNdWM7LfTsMCH01MlCfVon
pTejzYTpCxXEIAHUhe3kwzIgpxfCwxhqri3zSsXBkvEdYf3KRtG/VYXUh6mMItyVoIBw1i6lYOiQ
lfZmgubwaLFlf0udhZzSeK2cJxXgE5CNJ1UxN/B8kz13XTecG1JD3sLJ+K/GKYt9PNvi6Qtz/V+I
TMMV5WdNhG6eZsP/Ravd1X39a/gKY/v3v/8///RTh8/65p3I0N9/aP00//aa/t8C3bbvw/s//WH3
ZXh3P3525uGzH8vhH/SS9Sf/u//4B+/5yTSf//ovTd0P7+Wm/vj8M09G+BHcDwFkFEFiYa93mVb8
12ybkw275PNPZnz/yav/QYwjRw0jIRdsiyCPf/bQCNb0NS8A3fly0HAZx/yDGCf+5pCKIPDycL98
kkD7/8Gm9v8G3wZHjsAj6OFLwvuPi/IHzYXr+V8b2Hjr3OBPxBc+nGCu4AtGtYx+sNL4Z4A9BISt
CORqjhk8tzrAJJxAKDlaPXytXxY5AiGZPLcIRraGdJZ6RIkZ3jJlPkzFPnHsrVjcK+CXrYv37+TY
oKMpVmMUhj0VMY57WupL3+/kB/wJLBCW/i4ow4dRyo2fhzDx3qIEyYYQ4GgoFezmaQFee8Vc6W1J
08cMl2DkQNgxkclFum4W3wOMIEG760aY2VG+xf1tO/YtLJZTiguRTYo8c8IZRZhbYdbfP0/NFefl
juM9Tx7bjDhraoJlOCTdHXmK6XRtcsyLmuYTwVKGW4W2gjsa/UuGjpsQgwXhoXAQfBn8Pvz0Ns0+
/ABvKCEuSMvYJEROJmY4pDGsD0teBjgWT2iPMrMdbHIS424T4QXkOHtJcFEPHRsKXZFd1vVNYugf
mHOFZYo51L0LelB5JK+7lxb0poqHAhUSEIEJrprueZ6AJtCNZmDxOBzUlbONce8bPIiu97NHshXi
CutCLerSNy8BGWE5g5kOu+Jk2FfzIc9wJ0kZng5m6+mT3TzKAmFTfNVG/kUW33oQ02qGmtxKb34r
Yrldwhc13i+u+mVGfD7fYMlsass/9pirdYrZZHDZG2wLw6M7XxK0lxQnx7ka3PdpuoriKxmenP6F
8TfwcXGhbLWX+XWKEfxQ3maA3VEEzELCVu4eyLXKs+cGi/LwPvJvqvxTWD8yjJC/YoklVe8a7WAe
B1mD1L6Z5l0iaAv78cZUt5VC42zIgtK/qBnPA41zuPz0R6qgK6GuiCbfuu1ei3M5x+SXwaRHLOD/
0CQMTeZhkWe7Plvw58XyGNf4vHtvIheX4CUIrVaiyWvWwLr2n+yQRPPmZoniXd3eBn6OPxZxDBPI
ei0PqetinEe2Mib5mO1sKkWQtTOdNN7ArXMSw4s2Pz1lb5LizrISqFBqT2jd2anKO2uqd22ckPSA
PYZoDg3rq83Hx67OO/JM6Vtn2CI7Z5bJLi6qn/XUm8vZQ3pt4G5Ke3x2J70dUu9cKPWz94gSpLdi
wjQSF+4m2HHEaAVRWNZzt09s+W1JcLCQJBIsSMLxRGyK6NrJiKYty1+zi5I7Nt8J5oMkVh+B5Y9e
+FrN94XV/Cz8bJvl031VLzHf+7s3ufe2sUmI0BYzNtITm0o9lhFCa29cG8gP2ZfpZRCPWKo1V8rr
oHqvQanMD4UXfnQUIIkb71xn3MQFD3vUvVt67VT9azfgyXWaO1EwnrLdRzrHo60grVdubDHKYinF
VT2d4wkSW1TFhMNWwfjpRBmaPbrDfQDD47qp4ps2FAcXwKNq/UshETPEEPhBxMm7dm19Lvt535q1
QCy2TJHuyRH02Z7S+W1R6R7SM/1ehLl+m+2X2Zzq+CMtxq1hZdTmm4mINiBWZOwx77Gy8q6YkLBK
y321QQ/AmavXdipe51RsJmZJ7aAvgCOcbrleUDL2IRqCEJXBdF+M4aZGGzJrn+f2Y5xegmreJSx+
5b60scvuiqEZm9Aw6G2x5v0N6EojcaRKx+QjDRcWuf+TO58BeM7itu4w9IntND6OTPVvrSr5pJHE
+3JofxbuZdl0t4trv/aAklLzxnkDOKgL1LzhKTNmPjD/2E+NIQ7Yah6zOWj39ORYlNTsLfEPBD+f
taM2ujopL3wOy2gfFOKbY3VHd0RVEk9Xi+tvl2C6cAsWxhIvn/SUFKel+p4mybMO8920oIAGIHWl
dyDq7drMTBm94tWWXBeqOQhhvTxORdo8BTXO57ja0JedqVY9tBzNQefWkYA8+MlYtJfqMR7mlzLq
90XqIl72TpFzXLhUcxag+s/2aRk3gGnGrvrNZKzuygUaJicTAJ3y0OTiMAbx3k2CvbGtTV+KBwc3
e6Z5W43jXxNgaALOMAbyvNTivkq7t6hKNtA3diYcaJ/KxyJExLMgRhpI62LJtCgQdX1Je0W2DU6L
SGRtq/xhqVEfZCiPVfjNytJgB+FClbuUVC5l3srQdHewNv1jnsseHPpmMQQc134wXbt1r+Hw9LVU
G8iGusJCoh3Plq5vRzltreWMpd8uadJ9gt1/OSYXQCO3GkbrRdpnqBeLjdWZ16AKb7yke3Bdzqsg
RFW6QEI/+OVeJ58qxVnX/CrWI3wZt32kkF3kpCmQGmM1e99xloc/1U9/1CV/dopznN8IuGsdQu3l
eSFUYpcy5Dd+g5roi8JBdcc2cIpDk4VM71ZHiZm0Uj3T5KVkm226mbjDUctDX3PI2zGuHjm7hvFr
FpZtGD9dqDqXey0Hn6Mvlv3TMPrVtu+79i4gaXbbCwKlx6j90CstMWZu3jXOsRNYL/GKSDdbrz46
8bfQB48EcRqWZZNKssM5qpQTXoYz+5otW/x4lAX1rLAT2E3ZdKu86SqZiSEI+MnZDBWhb/59Jfzv
XfujmQvIrDWidUN3mFcApIOsop1VBGiyHRyeRmyxcvy440LitgG0d8F0fdkMXfRKk1+fx1AGp7SQ
yEVxLXd3g9c+5ZGL9ZdjNd7Ptgytpxx62D4VoqOxzf23edYoLycvmmAoSPdXX0JLAECamQoZ/zLx
G05y5Qz5ZTc6yJg8WTzgtbgvchkSiCAqwJF04VnAzQPE6KZwvf4SAuhwlziFf1K2C4MpcxcMgxpx
Cclm02EcoDQXKsLatccvpGju6p7umFgnebDCu6b4qbHYJY5x6zr4TQ26ftCwC3eqKu1do6TYLAoI
s7ZRWjfWZ1Kb5UpMbJrg+X+95Nz/ICRcq/Z1pa2JaSFW3L/RnbJaaqc3aX2kfYtfKsuajsG0iPfQ
SaNtHE32JTPaK65SenBGtPapu+yGoN8bvq+P+B4TFN1INp7av5IFfsEleNJFGyImkwgMgVbtixwP
wyFNintNIfURZ/Y3svTO8zxjqFYmDE6mOnoYnWy4DQba3ovUIUEREPUxUx5m0KG/6YaAkZ95UcNT
kLPsOG3f80IzTezmZ+H0twkcapgQ9pXXdztI0tPbFEYTCmsYG3td9cybvfCCnmDbVxORfey3l4vE
00So5DUrg+gzyIaHIef9mnBxIPkt0VZ77c+5HIv9NEbkgfSapCxVBG/0/Jp0+9J2EcPbidVc5pn5
IWuv/+FO91LWWIHFP8vO3apW7ntGWlPQnQi23IoK7bEj33VS3yxIYLZ0ypeeY97oC7BRUPVdZSYG
wC07Liaw6sZl6xkn+2FI+/vWGstL34FiopZjUiPdHjphDsw6cWrAMHM2oBWtRflcco77kcSJPgAm
qQ6iBECmCcE2axyvrKH44SxlfVmLTm0gf+Y/NOq6JsMqw8qjY1WKjeXXD5LyrLQg2+c5puE5bUMd
n7x0H05he4G25s6nXsHn2tfRLuTsqaLn3EJUV2E4aF0xsGlX89ET5iSs813G9K/jMRMkRcnl1+gq
rAKTY1Xhab4UTLmHKyiYq7VneAHDsd920+rsV3IgqxnHDXzyH1I7f8kCcGEqqCRNH2YOOFXNv0we
/oDHby6iCeNzCAA8lwUGIG0B7D4bFPsiR7tX+z9jN8dM0BuZy6JAjMZXIkCpLfS5y27ymacgvSvZ
JVt4QAR5nqvwp99jlWdNh1mZV5gwBMgEZ+EP32a3/7T0Wz4K9JxxeTNAjQEsfHLm1fKZA7G+rDzr
PooHdH/MfQHqvHtpn3MpBrqL6QSaiZUSVEf23ffWLjbeXEZA7X1Lm0fH1B+5xt1G1RUxOi65PdIi
lHJp3be64ZiU2VReuhpPwYn+CQZAQFPKqAuq1p6AyAzSy0WV5uqS8edd69akiKKajc+BXzFpyX75
JF/Cx83VOj5xCTkroTpehEMe3OXax5DOFN621PxdrnmiQvs1lynT1brGmd4pfi1Q7TYTeDT110dn
/Z1v97+AwPz/BpvA4IzYQdH7AVYQ/kjF/qc9eMVo/kBJVhDoX//lzobz+O+wyX/66j9gkyj4G8Y8
sFCxfPYCgjTg/f0hVYrBRkBTAhvmKJSlP/v3iAD/HofAC1iZq+3sn52iV9cfGN4xUIzn82nD/4lU
6e/yqz/hJl+fHYIsskU+BjZrv7MiPdMWxpV+ewarxxMdXgZc8ocafKNcMPZsAITtcGxRFCYvVC3p
Ts7lq2hzcsVq5Zw424kno+231fPMll+q3WIOxlpb4YqJNb9brX16RLuWfdWZNRsuwbwioW2VWfQt
gbyeRvl6LkbkDoXF3uuDt8m2r9K0qDcJWbDBEj+aqLitiuJH4vjHsnTf59R9bVP3pncGl6AjNbCv
m2aWy80kfGdf9PGVw2jkIu+wWPPC5sMmxBwyUXwoW1COOlSfds6xt2B7Ejfzt5o59EWeBxiVWQHy
6jHcmjAi3yisZ2pMcnEWQuxTsv9wMJvz6zymDV3G1JsOsd81n0lCnIBcclI6G8CbwMif5ZBi0GgN
127hE5LWjc9IEtKNgjh2WLzxLRv7wzgGK7aDWHoW4aPX4MdpuT9kkHjfpAnM96lr5LcQwjihAPXa
kVn7QtIER5WDh3xZkk6fwmuL8ENzCr5uhbdZYGgxrRUrLyZMsDmLAz1eFp18KR38NZnGfA9cau5Q
/CjDRkMjlY++CyGrM+WvEFfqPa0OJjeqafc1ZK2lxe6V7hPkRyS/EsU7i86/mWqltlWUxAyMSGyw
A3kVjvI5rPC47q37IMArIESUcJXlCchF5lTnurMJ5TJJDBnVQ1DpI26fzBozLuNbhjr1NoL5w1GB
34jtc8T7khx2Dr9NkPObMP5VJPIF0t+Vk2PSMswzuVaYhP8/is5rOXIcC6JfxAjQk6/lrVRV8nph
qGXoQG+Br+9TLxuxO7Mz3WqSwM2beXKTJZS01I7Hp3+atl6OXB+H/r7v9FYG0liL0L2lkfVi19HV
dtvHVvKOhlCtZ7/YF8boL2wx5B62SGV2D1EnG72LAzKjCyUxnwyT3ngph/soSXlmo/bWA8Y/9o/o
5l4DciCZJfC3TuKKmJud1s4ztSU99YaxfbDj/i1N62SjGvMrGZT/ONjDH7sO1HPkqeo7mAygQswU
jMaCjGxkRH/3bPJmsE3yQIpRNxEFvRCBcHcYjPFG5KyD+zQVRx8ZYJkG5VdSwnoRnr5ZJA+XBFUq
8OUQz/McplCb1jy5KRmpjNv5GEABbANDr7SLFKZ1/JwY4UMS9+SUquY99FsAh0kH6yXRF1ZYpl7O
Y/TtanTCvpblqumMyzwVyH71fEDLpKU0Q3MjD5Gt+iS+ElS5Zg5sE6PEk+d43w0BiW1UgxNldc8S
LFeE3xqbZlaGpBVXhs55ssc2/yJYxhfIjLJ+63k5yarKOsUSfoqTTJsxolIjRTzpZs35GoDrSWGH
1ZoDbhCO9xEamLppk+Wbi6mEjL3dN/Kg3eijF8YTde8a3nHPWc8kOxiu8ZmkzYwrS9BvW89Dt8RP
5b11pBfZnlSVOBR4gs9J473HfkF14Tx/stV4UUakV5lo05Vdopq0upy3Zi3IGFgP5C/7baG7chl6
kJiAVxa7uqw+jYweI101/iL22X3RT5Fson62jvNcbaKp3PYYtmecvu5sbLta50+FlJjDhDj1nNwL
vMj7ouYKaNXR12zmAwqP/437bRtmipO/iqJHv+/fbb+bj4SpnNVo2mfHgYkbwS+dWvGRyOQNtyfo
4GYt5MzeO3UeIq9+jSACZtKFoVBXam/OSfbSt5jx4pDK87zQP/VktrfemOlJbzBp5PX0AfuPlmyy
rmuRyfgaJMa5iewQxNOESBqShoKtM10H3pivgMd8k2NzqRex2xz5ccH6rVG4hUXmqIrhHqftRY2G
fKwiU18R0P4UXth48H/U7Hu7cYDoZJLdhkVs59u2G7+zkv9W2Za5MeS9Na+Huqh69w+Hwbpv+5vp
qCeM9s+hyWpKE4cDD4UiTXfDc+myEbvvoIr6FMf2ufBwV6EQ1gZ1ZHrYDHO1NeW0Rr871WP3pcUE
lkonjO/ZgWKEtW8550TYX1WB8iwQ67nvLafQOmMC2ad6PIauBWjYuPbeeMHptWvYQU4R9b8Uq7HU
g2HsHYQoj2qO9pUrN0GECDA0Z7eF9MRCEYcRlOqkHx8zp/+xXEhwpX8xm+Ba9PKpZ5xOZfSPiz7X
XjicYV6f3VJ99yOtbkY8r5zu2euHp7pJLgo2Nl6i9WjNP6Vlrcxh2gm+E4h3GEuiolyFXEUZdjE+
biRzD/uB9FAnSYh1PgMZZqfBKcpoTa7a7ty0lAT2HgUNxOI+DdJ7C5KWN7Ia/rrJaN9qR0URcKK/
WPnO2zLB3zelgk7L0r9SAoDSGSq9tZz6qYqyR2EaUEIMQmnczrtFFfW0i1a8KHPhkDQtQJmUyTXo
A2sbRmHMwIoFeG79DFdN+jVVJgd0xcQ593x4pcKq3CSwyOY0W9ZN5e9RRcJ3U7c273j+O3tqT7CY
7vasijd9lLnvkdF0aytSxcorM/gvrcmIgcF6JXT753o0iml35KqN52JwRgp0mCdSJPXlXHp/WKSi
vSNzvJQx7M/x7vPBdIZ6YNh6UznokVHZM0eyTGYMp+2gb2AmZ+WzQeJ1HytMdKXmA4Jh6DXPSioT
xmHnRcNHgTa56AvAqJy7i9ho/yoHk7X2Cmqdqnabin5amXpoEeZ6dxk0PUdQcc+7JZVmTLH7jTmp
d+5mzwaScWdBCwlHp1ir2hsJgNPR04W63pW+PNslf7H1EZjpqSo27oqrmqspQVLl3N8iM98RJXjv
JJUWgfdi+vHGmoOnyUSyKjLnWc3FnqnY26k8OSvQYuTd63GZ+V6+S6b6x3PujT9zftdBMMEhBQP2
G63z6Ab4DYhkMNPKDIlyjDYVd4pFPo7WbbLL+cBJoNEs+RBZ9Ug9YdHWWyndfVmXV0DuD/7IgrpG
ZUEsXVVNRmcTs3yNC2NVt2LLTIXzqe2XRsbiexkKZZSbZKyR4nkm+/Ddod4jmKdThDwbXiBZHsfk
K/RaF0XJ/VHxsOk4hNMi3Ap+oDIvsHkEHS8q7LSQd2Rcp/TWGs7LcH/w6+k2Y7CnPoVKj4CGIamc
S5fEu1wGH52jbmFQUx8cbcuae44n9lrP/7TvvnIp/KuhqqWGt40023ervaUGgKLGOYY+pcZZ997F
5ovV2SuX55Www/TSp7gN8U1oe94P1V9U20fDM8667zaENsxF09brQIwfUAeWfaBX0VA/1hbNz/eu
rNY9GHSGlVmwDntWQ3a2TR3IepIK6gmoW2Ho/f2SU2ladWNvF6TNs3KrVxJFi3LmWWbhZycmTZFz
vsfhsRr4sDS5R0N7/JM548223bXR8H/0/a+W/PvC7HkkrGhYpmOEYcRsznYavpQdpbq9/YA5BcQx
bu8YpdvyYwTeZmNZ8lnY00pV9dHvay49YUFIMVx3gU0FCIpUan6KEQB+w85rhAuJnc2Wkca3ij8/
tn5YWu/nhH80vphTRpxE1MlFaxBPWIgFz5Y/iddK6m2XTwcyrfifYPHg+2F9Sz0Y29cqqbaJVkdc
FeyXppemQPjwkk2rxgGXl1ueDSn7icIR+HEVqZB1I9QulLOmJ713ZoIa7D3Wihcz1fOe4QoJbPT+
uoBb0j60gm7dam7DpUNBluBfii/oEpfUK9ve8b76lfPAXiSMV32GJC6rvaisv5How8qhUMFJOZi6
3j6VBIwXpgpdKpkDfL39fJyaTiz7IjvpSTwkASw7JpBnN7Y+tdk8RBzItYpYhuQHjHArJXCuCA0v
glMZ/xyBE/+zCqtNVrJ01cnFLd0Vhz3wF94TrP7lLwFSjPglfWbWuI+n9tQK9sqtby7sol8bfndN
hL8w2ooNdekdKz9/zfzoQsB+JQm+Q1nx0PLmddmk78HYb0K2cVbOsaMj82R4EXqceyOpsE9L6+gV
81IamK1UszWVOg6WhzuWyFdjYV5j5iwKhUxkp8xo6NIyDy6B6G++craeG/Ee50/4W7Zx58m17Wfu
QvVi10mKhEc5Wku+/QdCrzciVVvl5BRhYPTC+Qi72tnaVvmIjnQcVXpp0+kFd9K6KuqXuo2WYwuU
M3DA6PgPjabtj/b1KLUNvq/12jaBQTmtweGlFYRUM3lHKmQ1WFtqWdihuroDbe6zTROaX3BNR9am
uMNnyd917iNegXfWZdVmKHR8jAPIs8EwL7CdVulOWBzaXsLG1DNgTIYFJWRl+BUp66GprKeRfcsi
Cdo/YisJxXbopl3qwcoMapoEOraGKBU/dW2z9k5oE/JaNrq+Q5Jr6twbSpX1VaXD8e44NPz4575E
QpVbIUhdU4fTNYmgwbWzeuqU/8Z5me4J1H0EPUdJko1HgxjZYpj7d4/fKiZa+5zE0RMz+vfUG49U
KsHen6+9TYFPXrlYAPVJiuiUeQzhs8YWnrnpT1w4n1UbHpsputmhsctm59tTTA+9FcHVdhVtv8Pd
W3k3NQxmPiOlzh8m2vIiMcE2ijI6SHpVOHioRgmKca/vOA521zhgmc/D2J9e7C53doYXl/xy6iHb
x5Wzwu5/zDkjPS5InUsRHhH1hTvna8O1f6LcvPkowrNvbwPHOrQAxdM2Onb8gWcqJvHnrYEQ3UbP
0fjEgo+eWEZQ0zXSDOc07g6TR1FF5/3YE5ssEkKrtrHXUcyXpy82qYYWfrcDBOWNI+q19qotZvHX
jlUI+MSzrgP2EHdq29z9YOfm/kMXoSejdwZxKCRVy9s33CKeGjXZ3Iemid8K90m/19eiCCgd+Ssq
56lH/XU6KBqdM3zKrtgrChlIrXwW2VBjbABup9JnEE4o3IRPOP0PGUvD6l5QGfPMwJ/IlLxObvri
FRYH33jC/X1qtXisxLAwHfouQwpEZH82pgHiWSf3so+2mVmfuv6fjMLrNHS7dIpfmiTguGKfuoLt
cLSS9MUKNEaIdgNkZTF58aaITWspfb0D2XKxZu9g5WIZNt3DhHLuknpb9MG4DajvTgqYxWH8a7vJ
c1a7VyzJ6whmAVzlblUYoDdUt/WCYteO+HYayz62zEPlCES44SqfpEzDqtn3fvfXJVwFMbsus76m
BjmAF9xyaawMGjLsYj3jKK2BzGC1XrhxvzOhthU4KgJM44J0cZ1QcOx12zDNcOwYZ5/FUhqyQQ7x
5svsMtXmki2XXDZ8ljCVk9ZCTGfTfmqcZjNl0SlPkV8K5OWeIF5OcJMitFcMCSdMp2+NNoBIpOm5
d8qzM7d8sZTcD767ay11E5G9NWc++WxXKTE0uNiSJo/N8aThXIhiwDhQ/8pCjqvIqU5j6KXLPEK/
quOfMTMf89gadiKjE9J22NonxXOuxZaHeCfSjh0FWnVph9D8upXgxza24pQ5WCcaSJRu7u1D6VD5
0z53gp+lFGc0Ic7UdD4WobMe0OBTw5iXfPBXdgpUt8DX7/njJuTjnCNUV5V3jvCVpgUjqowPOBp+
eOahHwNTSpJjcOed+TWH68RwPGY/TihZe9xjogTTFqzCMJpb/+KZOYJUHtwx/rdoNXuSekS5apru
CfVx7yD9kes9uL75HCbT0hnMTR1avHseImGPC18c+YLj6ao5Au1H3qc3Cl+5pPsbT7DYC6W1Gvrw
yXA4XNmTGVV21vdukWjah8O0gWvy1BDZXgqfgDJmkNlvLoWMj0God3ZOANeZnyQrFRkxY4hxFffd
VlkthaGQyUPaUGW1ykpobMT3n2SRHb0BH1SjIwp01K4e6Ikh1bXSItuU6J/z5IV4fUB7Bval8vFp
QL9lFF+SgV4mYgC44WQLNhTsfrFAkGMJDflT9eLdpNeuU/1T7HfZeoh9+vOKfTxgYO300R8RzsLh
UHXuKmr0qhkL4tZY0XEGi9K9K2zrkNciSYfnvvu1m3gryzuZ2+vP0QzhYGIVl/Kxa4x5m5bQ6AYM
AQFL8Klor6VqPoyBJ6Aa7gyCCW/Lb1jFfzO7Viwfu7Fn7p7vd6R5p4vwseWb54XNa2wYbwnA0drD
t9Yn32Q+zrMHZc71Lk75r1Ep/pbbUIfXwTE/hjJ77vRfGfS33MzfJzKXUhjrjtdLxc1LgmaDveKf
xXXGuick4nxAafLUYrw/3x7yq5WtA587BsIzXDz9Zjv548gnbNIlM6CDKp4dQntcWr7GuBsXm2BK
v4uu2jBsY2OqAT02mf9rJ9OD7n/IGGaxPHSFiefG3WSi5kthXmuGR8sED3kHqQyjZLNGR++MByIo
i62ZsZB2nZfeKNaEjyN+DuYpH1G7Rb8ZUvUuQ+Occt8EbLsMUnvNxxO6E7uoGuhEPiW0LvnUamdi
m3c95rJylYWavtu4WRSVeXb57RVt/x7NKW3DfLiUoAkHL4YU8QbPKRv68TW3QhptrXzv2S1lTFX6
BtcLkzkbS5vLj+MCwCq6uwbHx2VOD7blbqe7O9uxHgIinITV3MfawQ1o0YcXseFzA7xGc4azCyug
otE1aNwHe3a/Bwefpm9fwPf+5tI7NmGzJeq7noOKvGCQvRuNFSwnB49TxcY4Il4Qwz6apL2yoop6
lX+QfA92VO4kg20hK0jddCqyTeVDkatXNcL3Nnj+7Nw998Tu2MRQsYVNLRQTTOoRSqHv+MsOS6HR
w/RICaDZbXIQkaC1I32da3UpPQeDc7AuCNoZSbNxKbQs2mFhV8G7GU1kGuwF8Yydhw3byIqnUphH
UE4rWfnrUIqXTLHja+2OX0BG4ybNhh0OGWxDq9ZMTlqPaztLX21AirGN4jX3vLbD0L/YVna1IJdX
mX72NC9+5cdnAAyrMpwfYzvbSwzXrI7J3Q6Sft8Y/hfwQoxYxr88ro9jXO6LCe6tL7+pRXp1nOKx
wTjiTs46jvlujOJogBUXsy/Yz9I16xJyFPFPnjSn4O5fzNINs/RTZxSQZtNV31OWa7cfBqXyiyDh
jYjKW0cjjByR0oT5mLbtxke3VF69y33mhdbE/Bcswylc8SewsB2KHeaStmI3ubk2wU149JXV7/Ig
WDqOva1K/SZhgOsmoWdR/otdXHAOQqtJM7DDccCJXYOA0L2/Fc68GvU9SqXXQ+VcMb1ySSzU41Ql
G8H9zS6rf3lACCYdDhnM7iywXj28/4sGlxv/kf3MtoRynOKXq+RFpvS8GdUlIqCgOmNBCITsqc2T
pRdk9Qktwd3wbe+iW/nrAFAucBSAcDvHpjqE/Pi6zDhnmQJEme1ouD42VruD1Mll0z0WXvhjxWw0
3AAI8kwjQORTka08Ni44lZAv6P0uvgsWLXwV+LN2u+YKqsXnRAmWhYTxDFXIfU3j+tISUjWEffDS
aOu1plwYRrGz/OCNJMkSGsi1rJorYL5HAyujVVFXY2eXxhk30Vx952H33Ez3eg2CJWQhRgw20jPX
qsS5RbZlOWCk8EO1CvLiN0M1q2L7qnN3FUqyLl3zJ12E0Mk56JzzI/CejCra9Nb429XVRTTwly25
TUKA1MYMHb8JtpPJUyUb72AU3TPSOTbd5IQ05SyzuMHGnJVLggcnGXXdIszcP/Lyh8DpngjArCGf
0Grr74KYWmmGWNPIbx7ijw8LwnUS1L/qopAju0K+zkm76ky+epmVrZCYOHShcmPh5JtnZu1RQdZv
7HHVxCwslLsrgw9bi0NqE2Ue0re6UMvZiB6cMH8K4ueuz9gCRktWldSfBo8svBZMZWJtVtZK5+1B
IwTZnfERsUQJWUDVabgswvGkqGMmJLVzDJspOs8uAAdWHT/lWOUPAEUezJCFfl7az0PRwOJ23x0D
RMFkPOr7jT2MTjOrB21YPRJTi4X8r8V7oy2+tUKg7lQebHynZr8mi1UamI+VHZ8tYbymATeHGP+z
agf6juK+pWQj2pUDRDIIV6mTPccKj05DjV/YfnK2b5g7zq2OfmLqA7BYbYdOPkXaOQ+jz/4y5lOP
E7pEIgLD+GkSXt6EnLID+jZbIqex21Vu61dVUjZAK1Yd5w9kJwE4WCXoAvsuxqZ2Hhy9mdBzJsnq
tnm+CaDVbmRbu8u5y97J8OVbOWcPUzZ8YWb6kkPwGXojKjtbXrB70fdocaXTPoaIyMShKTWhbCHT
aWGP5WMw+6DRGm47UxCclbiXqdv2r5Pgsa0n/p2Gro8kWDCm1/wMPYu9MaXIvJJJ23oQvZR+mVv8
dWyemI8YixqzKjZta73bLW0wjj/lW1cZlNNkqsctNt0inuW+j35UH/yG3JaXyoZSQCiIgoHIPwZ9
Ma97vsFCN79Oo+oN81KzHFNjQE4lfe+M859RMLGGjemvWdApNk36iKcxWXqi9LcsNSg9UHxgzYC7
ABvdAd8WzsGUikMNhqquM4LQhrrFbVKAKXRJ0w1+RII/obNTJOA3RYU1ycnXAa7uVW/x9+u7d9OK
o/QQti7MSjt8alwHvUIzOLFGcVHyYS0Y5q5Ww0mghTm+V61T/16WUQMieYg9quxbrn1NdpuAwTtl
+FIkMySA8OTTixISw5BVvcFmdVXDO/iVD7uY9maOjCizT9BDvCHY9NW98ndO1n2WX1TpfebBNCzz
RK6zcv4y80Cs2zxaArrbNPbc8+ObwzerhVBQ1Qikfs0usLKgaYH3+xRp9hak1DQM0c9khRILKQh6
Ua1NNz00dYXsb4F3KRj0q3jECEDxyczHdI5wkAXbxpPHOcUFEDF2JXG+w5SxDIZr28PMw+DgmZvU
rja6mndBxwY7IjztAeCAoIHXwLePAwCKhcAVUTnFzSG1txhwzjKqwFuo2nWNiApHRtmHGovi7Le/
uOmZJRBk4khsCGM72JZmzqQ8vylOwsFiRxQZu8bvL6khADHOAJZZlE/GF8ZEDoZ2tBfaFcj9ZXtC
5du73C0xUYkP0VjdKe+cjdc627nQB97KQ1bP56lF7CTivTDBhxBZpc+seeo88NKRyD5zny24UKxQ
HA+zZu/8q+h8xphnLeLEJhcycCCbiionxoChfm/n+tnX06awIFXKGjdIDM4l7R7v69YhIBUfTLhE
7rNwVcRnlt4bbbE3HzqPqbwnusZdCnZu4nYOfu/mcR5FcUxSgrutQnQ16pEqbmbbSloEAow3qxGk
MfgdY8nYCzM+9OCpzTrYWyN3iFryiNQm3dqW/1qRjVskmlc2c5dKY3cpjL09cN0fnG/HjshEE3yr
YoYbHZQrfF27RqLP+i5QRm2vonGkKzb7lIk8+a7i0K+a5Aj9pFqkKIBLWZBf4b9Bb+eZjS17DxPw
lHrEWfgsfgCQwpOe/iQk2Isx+jCqXC6D3F3Xyjr6E39n4/5jc8xUF+8iHe0nQUoPexh/zFjinLA8
5Kh+Rc5LBYHfmMbzmHb7Bpzlpkl4+O9roKCZO7JKk4l1B3CUQXcdo9STAtU0CPzh7Is+pJp/x4Lr
Q+FnH97ATDs0KPstxaixYX7jAC025Owxtllnk5K4KrN+NArnlLVqbQsWShjHw5xG2Lr6EBM15V0O
6YURxZqzlZ3hNZvEvkNJqmI33AQiPpUEseDhmidhgnrkKNx43Nh0Mi6LgGcHw0dYzVtoElsj4QLu
Jda+vd838mJdTPFqdhnsdTw2ezsA8yJ9NN0sooQrc74H1z13brF0xPDsDPaX9KyzkMOjpfXKsbqH
rE32WZLc5qLe+m5zli2hS7+rUEVS2BqBt9FkRngzbYIkVRxfeLv6idDJZPGLNPytggXOWoqPAxqD
e6xizrxcR9MKzviwcmeiwFwnv6e52CWmWmO6oxARPFOGUSeLx4hskQKbO16dCt3J4TNuxOO2CeMY
C27RcTyIvjbStTVXuVhn6WBbBxStfrrZJpU2XNysl6pxi+5qzeOYv/b5QMOBmWTKXENxmfynfsC0
zSgcu93GKsiHOJXfbyfLJFqGZXSrU8RIy6Oct3eG314oTLdOzHfFmPZj6PbLyIqegzJ8CH27ZYdr
8NWKjStToloa0d24YHG3rkRxHfimLIQOqkcna/AWjt4+z6YPo6m2dqSPbJu5GQ0p3s2qX80F/6DS
RH9pYx4G8CMKrxdpjy7yX3SXDVusKA+o3vqe0IGPJo1LYjK2jDp/M4O6P5UtWyUH3+XSqzEyGYMm
zlcpfGGTPrkj9pjIHcgLYJCoug4oVz8/eDFzwzTVjOdKLMuYj3nTSeSHhmLILsn4F2bjqTHtf2Zg
DVtwAEdnnv4m0BPL3q/PtZNTq+n7pK1aZHNQH+txCi61HJGeq+m3KKNhCwblO5ftZU6YdoTHzgj4
01tq4YmJ6Ut0gZoqq+Abp7uQw1hEeG2cnWxdCCKxxPJFQBEluqGBzn3FJYVnLOVKONgecn3Fna5x
/IgNkZscMgg4m4IxJUY16AKoY12YYMqrrE9+WO22k95bjndhmQXyrDTFLZEv1100BRurL/MHd9SP
YJ8+w9iir3NIATVMcJInsBFO8jDWGJmcyPp1PeeImxslcE6f8X2Tb4Ed5nIfRYFEPksB/8In5URx
UXhTGZ7JYtypd8CIJiw4l5ZCTPwjUDiMJNvMlngQHC8L8Eavecv9uUqSmHmstvDjIQ8lyv9K2uRN
iPBHxA7VylijFnmaP/iEIC5Wm1DJEqTXosPdmxfqnTrYgQ6NFuHWN/fctV506vIBjU4paWYrsS80
AT3KIPwapCBHCDGlURMirgdNJk/8aWmYUUzCxggwbbmwm5L6nf1Ihqrr4VaJ6RArOA7w2PimsJdY
or9ZGe+mik7gZjR85nuUAwur7qa5P8/DZHcYMdxdVuaXpJIPdAAQELhP/12vqQ5L46vyUSPCfvyz
5xQCLm69Rd+Ed2kDjkFYx+u6RbcPi/4NzIBeddgqkxIdGSoDsJPBTdehYtXbY85xDGZgz22JL2hj
X+EGIWAX/mjhv5b5eE7xLBJ9cihwa8cXzO7dcuiCxxwtCm2NW1/LTxxSldj6TfrpSVrLa6wT00gD
n6G3mYtK5kQ1hB9AmHggjEU63tfZjXqHKPDD1+ymHeuP9doGH+IevuuDPZnZzobon2oJUwkabqln
eM3eRCoCXgztqnG/KroIn5/wXi3bPHbuBKXLqf/NtXEFdXoEQfDMd+++45dAufIo/JpU1y3JeTSL
ueOTpUFXr9REr6Byom1TeoIaI0ZIH58Bfy75Bwt3yFXmJQing9Vq7mWYJJZ2rH/7mArXMskOOqq9
Rd0RDxIDBOPGwpZhCiUXjqSApiUUl05htUbr/zJoEWTCoAJjGF4FRrqllwfIk13a0CJO0CQGWLEd
DcJxcQe2tJ3611BQgOY7P8pPvv26eE6bew/6CJCOkNDWqLwSoqcxL2ZLhcss0mIdj46FFMP0mfco
mhVWkyaIBCvosca7YUYvOrdPCAqU8LrsDGfMe2A3+L2VPFBzhvrhZFdt9t2KiBiFM7P1BVP3G6IP
vymDJrIiNKDIoQJAMtjVtUmwtGZkDdSYrgJIU4u2mV5TIp1jMOGDGZyPMBkuRTo+FXFp7Qwdr/gG
kSoaC1YeFoN/AvyPICYvoK8QZynlTYVlHxLuDoKaWY/HPILl0hM7whqzcE1jZNzCJ5IYqDaFYb6U
RnIlCMVfux+paWOwH4WwYeYIZOYdKhaM+R/iIBsdAa+lLVHeSpuqRVk9SMelu1OmVJ430ZFv08w+
v3IPoNO5vzr5n+LWs1BmyJ+AT8mcdecYsNDMdXir3LwnpjKwCLqkUjwVody74h4mTkGxlg1EhDJ0
iHurbZQQDA7tN6XvC2L52bfiH2Yj8NFTukncGW02lH/g3ZO1yaqS9sEgXeCc+G2z8jcissluEZmm
CKtbIzDf1Vl6DSgTWGUSKneWY7EEMY4bp/0IveIXkN6boYS6oyj30PauuR6a1RAy5dTlA6YtcGwc
CU2V/0E0Z0Yk0CRlc0Fxw0XQvRgTvoVMp2BuwCxOicP9qx7mleUG0xpDgMbhovlVmAl3+1LI/iEQ
0fhbNpb/3rbhSHnSEFPpVHv9bz2P+bogEbbuMNRaiyIhE5gpn2OsHZPmUNR83GGNNjf+qKyraRRn
dv7QuLow/kdYN99Cja1fSif54oI4ZdtkTG1AjOPr3MjjEHpsVBnGVMD61mW03jCV9ghjNQMK1wY1
E4xPcvGI5J+fPQdu/aELu1InZDOqYvxWcav/qXAIF5IlVWpStJL3RJpiblULROyMMgLvm7X9NW10
sQ46lx5un8yzYlwYCSkuYVJ9DU37hVEZ82FhsggAb5HKwN/EvckOXUDE5MZF9Andd8SYjcNHRV3l
n+y8YFYmiYon2KUbyhrLeen43A7HTILIxefh0Z82tHBI7TqxuOia3udoVfW8thxI/lzioY3kwVCe
oANZa9YS8fwU5Mo/13QoTMYC5po/PlklxMida3XyrXYmINKlV+bkW3I1SmIxHaFVKH8k8ToIkyFu
XyI5Mc2L7RDRxQjeDmGRYQcbT1ZwV1NwAI+Jwaz77EI6WzmOWWXMLDEFqoa2muMUgCo3gC/aOLeM
wmWLPRTvvTewulp0bWiHjGydhipFHrF/jKEhsXr0Ql6JEX0GN/MwErd3g4zfQR645Kv4h1MHyzXz
xzfLwVp7lp9QXuvnSNxRWel5l+SaQnAygXcrRRKOx1ZUxYHHmO7RajD+yDUHz2VQ49GR+QuRRXMX
DoZewICD9CjrTRZ2Fwuu/rr30nsxJBZJz6FUsvSdmxiATzq9Uh+h07yZTu/9VXyPDTtOz6ImWalm
0HBeGXB5782/OvKNBzeMT0k9AaPVNmuXepxxTObT2gz95mgqrPDUAlIUaUowuJBsXritTGfLBoG8
wj70n7szWW5cy7Lsv9Q44Ia+GdSEAEiAPUU1lCYwSnKh73t8fS1G5Kt4ERmZZmFWk0ozf8/d5WrY
APeee87ea5uNbWXmvFHg0jLUSCx/EUX5GGohGs1m6Vnn42bM/GAOtVNQBQEzgIpY4r5JItCnNDQs
g+KDPSKuVtEgWet5SZ+NpqS/0aSkchLElAy+gdAHeY8iOopFOyIA6HOal8x600sD7WqJ1FXozJ8i
xVIeAWYBKhG2ds1ZEkVPm5VvPboBW8adgGB2sY7TnHsLzDEOcjMNUUU7DHBTX4i1YYBUNWu9BxCP
aa+Mn0Nd+TSwHaybhGanDAbd0yaRyNxW7s8EMtFcNvUGbVmj0emScBnZYqO117GIIlfjDOHITZqA
+i7TXReo0dYaEBMoYwJ+UNfVs9A24U7MBBv861Fuu+wccnV8Jm0tvIVLAhvDANrUqYvoF2V762Up
kLbAj3y5ZWcyso8x7jkac32EINJYMqAmcDLJOLEY8iEUIv21H/EMF9K4tUb0AZkc0ysxmBm+xshC
llqQ7Egx5rM8BChYx3DDzfCYphBrEbyUgFKdQtJHu54NCYsB/FyzHy8D8zb6LE1wHQoiSvBR5ZlH
MMa0HzJBX3eqRB2nJpaECKdLv/plso5NoY67UScCuJGzaC0pEwdlnR25faQrxMbc0/Ib3rqcdNF8
UBV2Rfl3hG49c6GsDPiytb7f4VqBzDCwThFAUXGEZHZQPayejM85Pxv7QRTJt1d4WajXOP0Xsrnt
laR325RAQbli1Nji68kNskw1ho0b1qorfczYNjgUr8qpX2y5jOSDMBRs8UbPfN1cQqN8Dk16T2iS
c8Usj8Yj9oSAv2BhBKjOGFT3Sz4bKOiXqKD1FebfQXzte+ySh0Yb+bYOUQZ6gi1lYGiCwrBqH9PV
SSnSzGubnjjrvHoUEJaAHJrJYaKxz0MiyGWCD6VZmYIvUVHKBu9vlFueWglp8NwMvY3uTc+OZpK1
DJn/9pe4WKRHe0aoi+l7jsk+8+vGnNEZtwo7wruQC0QRzVELBGBOmfiI7CSR0Lk4nERC+fQmZKaA
nsjJZF05Cl1GGu+idoZTdqBfV4qssF6QSRS2G0mJBGmfEZ7BHZKKjdW6ahGThhOo0khTnsq1DyAf
1RXthVZn3gW3cYSRkcujobG44B3SNqI4y5we0Wkzfs6NVgPGwUQrF3+yMTF1v5atFIcrauOHkBWY
1CgdhMbUAC+rihvlbUXeSJfu84TMwFyZSN+1gBKa+BCCpP7pNM7RnARpFifzrStReMvJeLeK7IOs
F3mt1v1ChJCA04Qal561xLE41bv2WiNwAwtbJcVqagpry4ySxPCWmkHr0R0ZLEmrpBI/5h7zQwny
YVbMNVS1fTIKjEeSLnTiObwKY+7LAhzuMRxfUKRzZQko7nI5+xwxGRP5qTgLGslIEbbTImVuR3aF
Ey6y5i7TgOwAiAK6Q+OY12zbrLWl0/U1KuBoviaaRpFNlJBdwCan8o+p4x5jJwmQQamrYBgG/Qp0
EVNtEd9osZgwUBLlLhjYiGs5nD9GVqSLlcsy6zZV0rQJTKHR3VCmfxWmbYE5RViitdFX3aYb4sJv
JfNVeryMojGMNgU+vF1BtaAM0U6rRIbcmjrLr3FWW7umYj7DOruKKsYNagHAGtsy4/MMcggm+76N
SMZZ4k0rljiQZBypEMspULoKoF7iDTnT307KtvlUfvMMKefzDuFuq3yOYX9dDOJCWzgrW6kOXuQS
VSlQ1w8dipmDxa722jzyxzF41KGbOlRC4iigd5lBQJaeFXw2TSVvYot1pi+XjVDJzsO1slnmwl/k
VKZ1+phGitXvoYx3S8XNrcbxBvHhN7Q83sa+cgqkYKzAZQFeAzlNhM8nMZI35I30VCOazPM8uLkG
nwaC9S5IJ6i3qr0YVoEmqc1WbLxPy6Tu9AFxUd3GL0OJbbzFKqTHnI2bLD8BY/byCgeDvoiNLaOO
hXdiXWHwnmhWM+5WEWQuwxTZbSNfzUJ7ZbkkT6WJ711nMo/rqnOownKrgvbIOIoYeoNBcvLQ3ZaR
ZKi3uFaf9Ux6Bk567jlioyLhhMXMxZn6gdDSbFn27Zw/lVl3LUqydXMqoGm0xmWrQGo3nysNl4RM
DpqRVCgUKkFiqkQ0b4vkzh0XkDNTVL92IqfJvHyowtqSmUuGPloteGAM7lJISstz1adghlLxZ5KC
t8UIWOsF/YexNXsFPRIpxFs5POJ3TOTUcIzKbWAwCUmqOYGfLd1goI12CJRq08fBsxwinctic5NV
xj1EBrFW6uLViKFeS20s0VFHnmFG1DXGBPCkNmvc0FSg67AnWLcypPZmjdlw7o36i+Ri5Y0G+Z0j
MBOVntZVKX4FgXrMLDBTNBcdGj/HcFI+EdRc6Tb7pQKVGLzL21+fY1gMlBJW4kkdzXh9bhHKK+iW
BfHhHxKGxNpScdEqrHTSusKOuHWNQY/WloeRgeOmMmJ8PWbyVpmauRvaB9NwnDGsZszfdBqGWZfP
q0iF+0f5+CJNus9YLldBXgP7duGTQgTTygJmDR1TerxYeppBdYdchx4T8CIKEdo5Io0e0ql6teji
86KVXicXvEgZnKIyoTIkdb1Ea+u1VFgDBboV1aTfMZ9nAyl+EHZJDk2aY4UQz60EMj/00uSdivKS
8w71ZbC0rMtC9wYxtbTp/HJ9ismeVg+WJGPGWTLww0OpRbMs5QF1Xdgo/LnOw+EEahhuTaJk00+O
3/L0t09bAtJlHJP+AN0lSVQ7J4UQEdI0maLllNdM+uzYDHzQ1eOJ7qw7TvOnFPTSoU8Fyw8LMAS9
0MmbBTAWaG2vbdPSRQybuy22i1WgB7Q+c41bq8T/DydrFMm47RELEZZEm8IYLtTWN7nXfVMSartT
CEALF3aT0UKS3xg0SakFKU4aWJ3qKA3+JLSXGAWJX1ixH2ZERU917fUhDKxRKyuHE1fiRo8Fdozz
l2VAkqeQILcaaCaTf/WVBhQrQxz6vA+hN3Uha6G+bRoBen98IjRg3dHil8TI3CUZm8wI7nyDZJhA
jyhQqW76GiQQBRHG4BUt8xI/ggm4Egm7vYQkfyoi+lklBKCUxz/CI8O97lGwtVhiGIgm0IBpQSvU
7LFBD5Ce/2+glw9Tc1PaZZD/iAXq+DwoDKerm0PZIVRVMdStojT8aGLxmsRZZaNcJOGptJSV1hqI
xmbL06QUQNmUMnzVkZpWj2FhrqUHE/OXn8XKYckDIuIQfkojMyGJXLu1KZVbhvcUtfmElbmo6/5D
UXFIJQa7URUsv8dWAOsVLAbNz0FiGJ2B8bAeWOw4NN7RIvT+vNDAkJPNwrq7As9F1dAy5nHZsckX
MEsylBWwlgmIeDAnTXT6K4Vei8itno3wQ404JQ6d+Q03ivVN1u4ocxASx5VDu+1dloPJjbQKoP6c
YOErsc8OjzUg6KdxM+Rm5osEKe3R4fVeVY4TcgD5AjjyNSbxZJVPfboeZur6CIuHUAPnGCmiQyOF
OwGTlKsnP7cVcmLwzWXVXauqHoHGcUQFi/CCbVsDZ4FhFqZCaCN0lB6wvWil6rOXtB1zQM56HYRX
/YE+GdL2myMCDE+Ty6E3GUXlA2uj3mfrUpMRCM3jVyuax64Me3tcao03McbAFSgQqZrs8MjooKvf
1J5VQ+dE51Tb7dTgW7ZaXxKRrARTmperis48+url0yqEjZ7jOidK7kPsWq4TFM5qRrhBoRXkP0tg
UxKmd1fKs1XRIekgyfCtz4wNJmGfyQrXubI8iUZ+VJchPYsagdIGp4rNUuJ3UBUk32FMnUQAn8lU
UJMMRq2BKjbMcPLMyPyiEydUmUVOxWmp8T6lRU/txVsem+qw0XtRZxxWbeYk23c52sBlUqjyVQxu
4dgdEA9A+ml9ccDVr9Ji4rSATHbQ4db9pVND2WwmY9xPGRQQ8g4+C25XTRs40SzZpy7kF2PsnKAK
L7Bo7zXgmq4i9sTSy7OmRXZlWSQ+COJ1oHIEJkxnx8DWly77xlhssLLPuRW5eijAW3O0MLpFtfLO
TPGZecoBCxiT5oK5Sr1Z+uw4WsGmEsazPlVMcIV7PC4oUzqHLJ1H/kRKn6QOHRI0XucOQWgQcE/p
mv9XuYmiIHoPRroGhp/o1UvcCZc8WXxNB7pESfU2LryWNUg7wEjjDr76XUf8W5UFpMbxOcZerxYw
vNSuvpLCd+zaKnwIhApba+9kUxFUU8rCypJEgYbl5E0MNHfQhQjWUJOg5ecOD2IbohJYJfDcJBid
jjkJwwT5+1H/U/+hTdHQWEQEOjPkQAA3biYJjReVXyl8YW5fGbX4JU2tTxMwW3eiSslqhE5llT4A
mv2URwd0JQ6u8fuwVNzzS4VqrLhM2nyPQQBqAxMTlCw0fz7LaM5XdVV7+HjdoFPQ45Z0F8VDVAQu
ytYHELD5AFWgoiVOSFYS0/1fcDokqZRFw74j4sPO577zzKpiP9Ryc2THY+avqpGAwnS+Isvsz8JY
HcrA8suqRDWJumLVWRNHK/lMROhe6h5qdXRy9UypOFq+LqpItftqa7TkFtezilEKnDHRGs2e46+f
lfh/qm6bDjhSAqbokqVS7mrWNenyx6jCHsoII9Dkk0aorug4kzCVv+rtSwzHkqlxJGxlzoSSvuRe
+Jj2KSnYl1oNlFPEy0f8NRoQsk2cqi7ACLS6hXSGWr5dDHdiNtlkVn7B+S2+C0FTOzltfVYPT7TS
TV8VqIxl6bWW5qMVzyd4CKAqNLrySmheU6F477JijVkroxMwbkFuEYYJVBTBiKNIBBxgLi5rIWXs
wvmnUY7KIoj4x9qnREUdWWqGuDV1ud0kTdlfehE1tf1XOsr/QBCMBr5N58xOcrOlWSYMt/8WBLMz
Dn8GwfzLr/6DnwsIRpIlEcKK9fjdIiDuP0AwBvxc5NMWKfGyafztn/7g56q/ZMPgNE5Ahkiy8gMf
83d+riyaEpeuKCoWTBjt3wHBSLr2T0mAf3vmeHgZuCpAdJV/SqhLxRR/EwotglGc2Tob0p5FoJ25
Rl3t1u0b5kHaWp1pp3vTvB5fe2oJhKnWS/Kd6K70SYahm0sD2hSnZMlSPL3aC6Vnjh5TzC7a5Pjg
Wk8xvQHjT7FjItwGbvG87Bi8hblHjz5dLkpHTMN2lrDHPyOGJ23FLfS9gMgIOkNorsvSq0Comm69
46HJB/gCznQyP+qf6apwXCiSdxx6Pz3+du1eH0fU26VTZSjxOVp9g9HAZ/iB5QnmL8y3+/LdftYM
kRnTenJ31N7RhunpQYWKpDqyhUranVTXICIWuR1gj2KN3UCAYAiU0SNa6HUiJapZt54aoKW/I0pt
7dGlFTVuI187Cfg45BWKL8TX4yuoWU64wUE/iJfhK3iJ/N6FRGsj89vIJ5JB7c/PiIgVuyAWmwVt
JYK/aghPWrEw+uWRea8/OExz8TiRiXLqaWa+SufapW5LkbSLl9gG3Zl7g1/sinO5U1+L5QzGdFS2
aFO1Pa1X1aWXtaqoeEUvX5cOONO9sqUpAvPLRR3ppopr7mSH8scDj2M3K7JKyZsipOMjeJm+4nvy
bJzES2Acs9DtL+jk5WUTzofEhPHHoOpGXlpkHh7rdo6iBdXFWlTW7cVC6Onxl7z65P/GuEZfwJPk
FyPzjwo8sfSJRtL41Hb9pt9AVVPWhbNOjA1G0uJ50u8AKXEwNtO5O5Xb5toelJ3kpZd4m1yXHYUC
mrflCUFOOvrYdEUkePxJL9fTZ3KKTtJnfMmuvBYv5aX+kF8KUpu+RPQS/KbtY2I4dILDnDE/Ln69
BX+HMOUr3cmuagfb0Gt8fcuwLH0S5S2GDY2kExeJhHArzqk3fAcZ+eCzvZCwrLhG5fOrMQ+8DuFy
AcBQresLd8Z8KLeRsam3i//g8WGlyucDX8bH4B5hifgwvP6iviQ3ydEVPqD1V2t51bD7PhrDYLqQ
yReq4VX5HonFoDB8VSrKJWo7Jp0gOOEBqy/DOdLs/kJGOIjM6JSYa36R3Febr0ZyUcXdpG2R6Ig0
wqmC3gYEKh7V7LNMFIDfjltDdOViPZ9rIGlIJZ8eQoz3OUOWkyM03GgiIez0/VfjSQVP9jVczB1M
Pq4lfHwIsdfNVnnRXgrU0yAIEvTB+rLBCcaIGHSMwQjbRItFwiRwJDvGjp5s0Ono+NohBqMfm0NO
Sl/TpgfkQbktXMZaWqU3dTqnBtM7D14cRsiPtrwsh3TYKdQYBpud/TJlbsWPNn6DoSwO3QUzht1y
Ktik9lewDtbjWTlI2KUmd9pOhm3dYe3kN/Ki9RdZcUVwHbyIzUzjuVujJYo17gHu6e9J5ljqEFja
OcKrVjjLkxrt5vMS3BCBNAbfFxvrofCEVwbQsuJ0q/mMbwzOTLYTXvmch1UUain5gC6wkGx6Ekma
Yq/lI+CKpA/RV5+Blj9ATl56AzEgcO3ejN+kg6IX+noc/S2XF6FwkU7D9/Z4tv21o2BY8YHpo7PL
NX82d9KBFyf9kuGK290FWzE2O91DW4oEKx3emN6O9B7Qru4WiN+MQKc1dQEZNKiRSFpE0gOomD7D
5i00PmO4Q5id6vAe+yCOusXPRifekytdO8m8Uj6WC7Y78vI+rHv73iarUdzhTK3oAwxV6Q2Kb8xO
8amqZ7jTkblu+ADxSue+c4wGbbsPB4E/6/78mIjuC0YmtH6CfnYH1MkiGfLIBFb9e9+v5m/eKvqk
soQf6fF482CbMgfugjPFCt1wfpGrVOLqYn+iicMzerCXV9IFKRTHALk8CMqN591lDkSNdlrP1lYY
13gvPSga7eTOxyb6KBzFAZ6e2QsitIQLzM+jN03c8O2Fl/qmfAQsMnBx9g037U/taB8keAp46ciZ
59vmN30vP1v3mtMOImaS9NC6fMPaIoCFu8eKXbNCogYFeyW+81x72L9UyzXnDny1uj+I2yiHC0GF
iYojrf2o0n4rPXUvHyo8fsJ8Ehv1Pgm9tupDuiqpMfhCekTet4PfKcnrTqfQPAnASItqPyALJ8g7
CNekcbcq7ft8OPaztVPzQ5i84/jwso+l2ve1m2xNiWmcVyM0XRjOzcS+5Ad6GhLvLJu8XR0N0QNs
0XrdfWtsta3Z2+/vTElzR1wbm0Z4K/uNJb3DkSiCN6QhfvYz6IAMnqJ9dcOxz2yQJA/DW1qX+VPD
/W4ke8b3ybLmbsiAQm05DPmMy1jrEJL0TwgaJmd8XfbL3rhVz9053GGY+GmY3SBtAWUTrzCWRd/1
EaABrJXI5heTneqZPsJWtpsdJ7V9ekeroP5ALUAWMRH/eZ/v6I1xq//wuckzSDKEJ8LJ3Ip3/E94
jYg9Wojhe4qf1G1JW2kfXFAaNfvBiZ7Dxba+yyNmMDZ1n+5/uIrOfO8QFLh4WLI1miK+3bQck3Qv
Z9cswO7uWCdiicg0xNeJdHycV5g7YnwvKBqvbPZe7SERtVFt2JkjrFRbfHxOh1D85+HIp0ignenk
F6v7rTcnOTqzcAQxKxYiYKzdGM9TO2XOkp7C0hXl56x4R3WTJM/EGi28MkXMIVs8jfWOV62r3onD
QhfAK2bcQmagbD/RjaZYZrjDb640q123/S3V0W/LhyR7CyPgaadE/GjC5/osr1PLZxjQmHZVdA4n
/4CtQ8OV57TFGkoaa9LZGlwkAMLA9BVw03em77O85/iJAv/Q2fxkW1kNjrnBiXxJfPS5lELEzK0t
j+LGFjdcGbdkP5HZctPoja2QuDrfyIPElXdDMrA6VSeQYDYwLW/mr8EHlD8oGU3rciExownv4b2M
bDjnX5LXb/VL/YMM4SJvezfxMVlszEvmyxtu8r1ynbfqRjvVP8GBLet1+pqslXIdt7U78tfkmTby
cqpurJy+yH+xi+ydtgPRqzYvz/412Q9r7dTdbswIVjwistX33bpyOlprTnpEct4fo/fhGlb2fIwY
779n3wjRuLrjY3jM9vJGOjHFPGa/IRokup1gjVYduka74YV3Y6DT9onAxXilXZMQxnPsLsXG8oOn
cSc41HKr7Gg1qI72WzSuYKNX2G/kF/lWz1+1N261L/TdiU9fBqzpKocN57dbcSOstfZEQc0cxUSO
9LywJtHXepveW+B57BHRKrNWlTNCMcXyTXNzXAXH6uVK1biG9rPLncEO/PgyUS5JO+Gpe1tQphCs
h190VTvM01gYgRYV2k4OHdw6sLgnkCRUkleiH9hw+5VwZ1RIhRCdzDOO9+FtSLbsVqm0t16IHrRD
F5UqJrud5JqedCiONaT3DdLcjqyO4BALWy0jTc9hvce2kaB2Fs4NtXkDWEafrnLjl902Nj7nYGvK
e50oJcZMooMA9yWLfIkMZTuLt2RnY31igqqRq9FcJAANyO4ihEFkIQ0ryOOY+sfvhxHgzntAQELJ
fFhwsQbGQM3b9WDZ4bJLmiPAKjbrVveV+VIo61AEOmAjQTVGptikUBOGZmMQf6Rzqxua2epT/YYy
jYBbhbdAfxL8eG05+lFDEbsS9hFU6626Fjazx7Hnlu+kd4uVq3cYN3GtyIHNGNeAZYOtjRYh2hl1
ZR7Rwc4ooVZIIYxzdzDX0wY38pP1XKg8fzs+dZtoh5uZlcvYC3vLTy7htfes5/ANkH34VnvRoX0z
3k1XPoBQx9dubLBs6FCTip3GQ2Yy+QBlnNt2j1VcMujArlV8JYnHndMCSJ6P8nxKuz2paKxjwtWQ
HI4yBkQzv8FrDsxsW/XP5af5BF9h/sQ0BIbaAp6P0zABwu1wbGNaLMONxr7FC9qs+/Icd/uh2xbT
ri42JVGCERnFToTfji5su05ZtFhXoN39Xr6Vb+2bKSv8mQ7UCKorDkhX9U3e9SeaYqNkzzvtvXzj
U9I3xMETtt735IDcokAwhbwxdTs8q4+KhrcahefjMU0nTqjKteRA/JNr67S2GcznwN0pydmoEEZ2
T9P6sYQpz/Om2CMJT/bRxjgHrnnU6cK90DHbcCVh69YkXytcqOtW5qUkOGBeM33GksFNeeEhJJck
dQHWhZ9sGCXhhrwKiPUXRw/saINdp6udAetveu1zN/OZg9DuYXIEViZN8ek/VcuZd8Y8tMhTLfxh
hN2usRnAxE6Htal4AKG4yGtcAA/hIVWBTclcfbSfeWpH4Wqkp3fPiMvmbIp7efCsc3JoXhC8ke8c
JQ55NySMm4vfqa56kbi7DVsZiCtG8owKwmlVnPzO4xJGB/GJWNg8LF+1SSaLE/xG2FF8adZKvnP4
gzzeQIzC/PHYNemN9690Jz+XTfW6bNLf+QerZ/fN4AOjd04erUxHyxFCJ53dpKI8uTLKC8bT8q3K
voTBYtqb1jti05DNS+j3Q+o0vV1TIpKRQglFXB6qkWfdUx77HBIVsXL/57a6DAvAsKUbmmjICv9J
/x3zeC+ThPB35rGm/ouv/qPVZf2iP2oqFvJHEtBoTf291WX9UjRTQeCPMlhVjD8lRSm/ZFmh5aYZ
lkLbTVT+3ulSfj1aUgxXLD6F9pz573S6kET9U1LUPz1yheddfd2fyGBs//f/kv5iDuTVJuI4+j3i
vbqVT/RwXTzIdsm0AGD5MYkYvcwCaqNJMijc64Lgo8VgzinR0xZv7cg2G7V2Lm8NlEnEHmK4LSCW
TZjcy/NUntXxOVGkWxPCjRPvLcDAFrB7Fl8zLduRF5ejMN3XjyRj7YdOMRJOhupuAzIibtI3kbAC
T2Y22feYdBp1OXU9E9OY9m/7cAnRwf1plvg7yOt5HT6WEfHKRI7WB4PkRGyeUcUgq5nnC+m9n8Ni
Ildfj5WytpTFLmtlPbfo2LT2I0Mq1hgSpujnMm9AIj7uiH6vj7/VsXTbfvHi4ExWNyevUCZpRIV8
Yla7B/iEniQnhbLayr3gB8iQj/Wsv+Yi6r9k4ABhaltL0281ZjUBSVKHtNIINWSIzN1DsEC5fpuE
0lEEGu1KJ/+OBxnz5YBjQuwupii8WEaHhqL7ghq7B8yTrYhyfGmt5ponZueFxnxAHH9tGMPakkHm
D168daKYW8Rba6RizLjC3y1+mvU8USeLTA21mmiGVCwICK71dc4ZUlkOQog1lfwjkqpfGtVc09d/
ighD8bLZ8EZrIqTHREihdIehQmGXt9uS/PW4e2KeRe7QfJhq673E/I8JVBYvYxI7RR85s7ILCApU
6PGLUB6CSn5VAvawoeFQmg34kspHDFjSbFW9I8Jl3kztyzwCnDmHofQGeD+q642uGiuTisIkeCoK
JRvinEvCtC0X4O/k9GSge1KxOUQT9YiBdaNygULZCkrUXtmPNIwkZPKlJnGYNuHEh36FK+MRzjNb
dwAlG4mwB6F5DZT7nDzpDz9nGG6AEq4WRIh5sy0eqCkG2oHB0BdygsV5t8KsMZqxl3d4T5WR2Zlo
p9pT0eUcE5DHmFzcKJqUNdK3iySpvLTZthfwOgHHS3C/Md9uxEl3lYLJ7yg9CZnIgQKQMDmnx///
l+P7N8mI2KW6Jv7q/rymyqIkEd3xX8f1He5F3JWf93/xRX/g5s1fFuMFDdK8YvK/P+HmJVH+heZY
VjSVT7AMnf7/f0wZdJF/4Z+AMEtkelmP1v8fU4bHN2QoYT7I+BKr87+19D4W8X+EzRtw7sHSKBaX
rmwqj/CcPy29yqgSQFAp+t5IxjA8xHGYyRARMugXx6JdJumiGZBb7TYduNyjsAxazwhNLbhgXB/S
zaDLi0Jl1kkEuFSWYB1yMW2vSkLWh11prKJYCExZ6SonGQurv3UYjtJ3uCiWGu1JShKNdJXNBfoN
xrzD1OI6E8wwFji2ySKZMxaukM7TAmRZpL6UYftpyhDjQ7cWukq3NZAaQU5g3TAaxR30uF7AuQfO
COOkbsBRVXKQRBlKYWVkUjfLtSU7ABQS8ZwmCfxWqphQKuONlopK5C6WKDBhhW4w5O1eT5uO9jPq
WGvfMq9l/LCUS/+DeI6OZJWFZkUAp2YMEQfhScfjoxF3quFQaAex2+VVGOu7Wa8FdQP4kC0ky9Ra
e83VNBY/cEOALAYZBBhI26VCqMhP6QwhYKX3S7C85AORtpc4zhbzpCALLI6xjldoEzCU0jYKDO7w
nsRlPxwiSUrSiyIKgbFOhURT6HN2MaRTCJ90iUGIEl9B3Szjw64bUQccmWUmdrJELjCuFPB7yUed
2iZYK1NvMpiVh3bxUROlwEVY0B+20Dqnx6ThE97WqikiUBtTK3zCQ9f87lvcS5sqrAANqr05Tr6k
G+l4aPC3qswr9DQGBZvqPc09IUR/mgYK5zRF6Oh0p0naPyzUbantG0UKSTe0MObTtzAabd/KZRnu
ZgI8USIWPYAQAcv4Z1SZKkb2XDE3SmaFArBsvo0nx9hRHTauVlpTLiWMUTW1cjGililnliADhDWG
IhA4oxQ18GBNk5PXLA9gqPn5iaMbuXmHjF8AKzLTpbGI9pNb2uUu726dsUFA9xPDLwwnZRETu9Qb
dG87vEOkBk6iMAvCUee9H5PvytAHddcXsTw6bfDgkuQzqVJ2FyxW+k7RhQ6LGNRyORRyRI+GF0su
nnSzhKXGa91D0F6qBiRBuUgVXoliKqAS5nIerQfk2KTd5hM8PtEfM7kU6o08LAHXjtmY3eR3UwRi
w8jUkKAAeUy4zPul46QfyCLadGT1g/HVwi2b6WDqSS5yRRiSnNmhGGSvg8Z1XxCxN6O6amVx5MAd
oxz/EeWF+CHkd3H6M4LiQ59Rk/T3FKhKnmP8nEz9PTcHIniQwSbBKczrsiUVHDblS7JIWiv5LUED
W0iMVtjQsRsrximCzpWqEyd3xSxQfc54J+nGmYalnkVrRgJrt1AE3kEmLBjQG5bQ49DDketseZxD
mraErCTP0yRajYez4zLXTdfj8mjN0Wpzy44kgDFxawcVroj/d5P0rz8F0f6PC7XlSGDqlkrtLyoY
lCy2lf96l9wr/5DO8jip/Kev/tNJRSEsVzQNXdXRBf9pKG/90jSTYBRG88SicIr5v9ulqv4yLApZ
EQ8aD0tSOUD8sV2qv5jkK5ymTDZU0nf/rXQWzj//sF/+54fO4/vzfjn0UhsRu6dwuI1MrHsGTYki
zOm0jGLAFJW4p8LCKWoTeAT+IeN0PzVgDqrk2Ax4JyID6+9KnpDeqV0Cs1BoFI9bg5kZZK46rj1y
D0RiksoOABTar35B8RfITkbxeAG0PSB9DCMGiAIzX1MI85VGY3ck+kMuJe7/KscmTmLoo1pnhSAT
e7l2gkXLCtRLW9SeZE2or9gQoilydLU9tlP6QoYn7Dli585TTCBFFMDjCbTww3pgAwftWHEiCjj6
z1hKmnHdWObaSlW3afCjChi4gjFn7EK/PMG+2RrqRpDGGg8eM1A4jAZeARSAImmBGTkwTYsYLjXL
g7FUr+TpOUp3Vosr9T/O/Y680YImDF56NPFtEewaSKuMz/Llh3wt1uUID3/jieBpUPTbTU4MhaBs
yOrcGUAYyeCgVi43bQ5niplTMsFPhtmnmMcaTgosRcHThGlyuaA4gkm0w2YGi2OY7iqlekR5tLET
GhLWROElteDJpfU21RYXFA9It8bTCd9NzP/D3XksuYqtaftW/ui5KvBm0BO8QDaVMlsTIi1CEt5K
V98Pu7q6XPeJqOF/InObVApYIFjrM69BSGAU3wVU7dRnbqkP8WSozw0YIEj8j1mUJGic3jQWUbk+
GUZ5TgpVOIIhbkf4v63sKgBIy0ryRhbCrMULVIfNXhVrGCUhrudYE1MynG2FDuJaey4zfMMepKOo
EYNE6LkvhthLCt9DRY/OhvZW9KCdJl3CKQvMlfeSbsBMB3quIcV+wY2mHYSP1JQ8WTB2V4CEboc7
6Nw0hj6QmZhXRUkDoJWTj/qq5UdKtODs4TiKNmgouxLiHXpVrI+Gti4lKL2aqtMx0fJuZRj6yZjB
YGwmrCRodedaq4qnIw94kTVc0gpIVlKQSoLulfqAmYu6guojokVL03a6Ea9ZOjv3uLhBJxRulL8F
dN6g1NsiKCsQGudeRsLmRnFsNLGzvYh7OY79AsEAQ7yu61uxbsbyI+nS5cwQzAViQdZoQphk/ICm
0w72FJC4K3iNkSK6/EAmOtNm8CX6CgWUr/QiIuckvrZlgbhLk7pxXPu9KlC8b5TV0IpeBo3XqiaN
m///k6Hy/7Ax/znBMoeaKukgepX/csZfGac/pkTTtMn0/Oetf0uQJPIZSRVVYF7kIH+c8Q3KTCwu
hqmoMhnS79O99AvkZWWa0zXkiAyRctZv0730i6RNODH2Jf0saf2T9EiZ1pQ/pEf/PW4yM9UUIZaS
q/15ukflt7+hbkdJnttCi5CXCtoN8mYBHAAz9Xq8Lqt9g0DA+/22lhJU8GqXsnu8vM8fbho0to73
LyJTvHv4Lg0LP2vlAVmIQoqbtOcC1PMwB5Bf0Yh+S9Cq0y5f6nh4oMaRLKpts82CmTWsunugVgiv
7YZbREut0ksyDVREsQp8fJpPhAjpc9AzoQhmyUG3xAHaKULdm76qFWJHK4oP4HbyXfWF3q6PcCzq
5n3stO/1EePOfTHY16OMucPD0RZPnKzieSutFeexgSPuKHN1ldJAzJ1xBJreAVSP4CtU9GIkTD1Z
blJ7MSJIt+z2cnQL5eMtvHtiIEY0sp5O6mrn9qP/iOTdxaQL6tZpBAjtFirDXHrgreMZ6vEZoNk1
l2Mq2lb6ImOCkMCIOnUHcO7VG51lWpVl66awP3N3dAQoV6k9A5l0AXeK+rRp1acMs5U11uadTwX7
TkduIos3pAInLfdz5SDfz3F1qJaKgUA/7G5HvSF/db6dk7uM4LbDrA8qvYGK5dfE8xImLXlkUGAy
LOTPoEwAXEGmwr8Ydk8H5DTWFqRYZKmC1i2/eUlpfWNXfjeKSxvqueS75Gps+5pgFIxveDlcD8Ld
Lr9TPbgeSIZBZMFOOdCdf3hi7OrL+hvtwSdu3Esynvjmaagr7iApDCeaaTAWGspWiOV/PPOopT7/
8OLd7Py82DNSEz24H2ZngzFQnATfduId0hCZy+GUXl6MHS8P+Vr2rwdVfJW3GfRcc20uTWQw54PX
1UH5/Xissuem84Y6yLne3xp7cmX/8TGGfZjQ9tXt6+HxQV3M2CHIS0EtW+QclBNBhNHBLU10mprJ
HmW5DRwPgEBCAEtWW6bCB0jqVtziPO7fD7WfoTiun0vaZuXgavIeOffecI0iuCbz+uHjmozbwSyB
mb4a3i8sXFdUwlY6HjbDVu7nMSYTJizuXDHsDuVUeGa61DgwBlEiR1YJ3N4dZ/Hl435KSmWhkFKU
5oFua1yEEj3kxs7NgwIKaBQjs7s7Qo9XzBFyNd0pOnFG8kNlpYVQiuUk9HRbMEDnTH/4/w37jvED
lUbptp3Moi5g34fXLrouERJPQMjJBcIQylqJIwF9h5WRQem0UTGqk/DfeQVRJCCzOror6uTq+C9X
kIXi/3UF+dvWv+cMBHCTYSSuu7QppuXgNyCv+Qs2vKoG0FdRReplhPO/A3kFmd+YLE2/wnV/X0Tk
X9gRRoxIn00lu39WY9OFqX2B6W1S5PPP//yP6YynocNGVliXFMX4S3tDN7rCANMqzmlVivMBNIW6
u8xBsmpn7ApOUHXR7KBtIfhdGN/9GnyA5dzhqZnWDG9gcI3IySF2bSc4hKvRTPxSBP8yr1y9clrR
kddd/ilrAW8cQg0cU0gmkQ8R3drsGxjGpQPmgrwxdKOQEVDV7zIfuOu4voLOkG36pSOi7w9X2mJD
x2sTj9vjZxOYWr5GoG+ODjAH4lcqR2SmZfp12A9acO3HLLh9V1R5AkXDnsWuTwx71AIQe9eAtw0T
tAG/ct2uHbamop19M1I00Q9AeC9zdpd9wwlkIK2npHPtrO4UNnvYpE4PyPOHgS17j27INQ45fdXi
d/rosTP+vg9R9o3qtv7YDLTOHxvcurWlCpzMWPXMndewFh0UARCCVHfQEsgZkGOiL++mA1o4NjF7
8SptO6R+yXpCcT0oXnuqT+xM3fWtz1sSMEg6+B9QJFnzMjLgogShZuzAofCL6wLs9HVBWzfLXF38
ug87Lk0mhu0HOxH8KnbvdSBt2Q3XtBcP2De0J06nKQ6jOH0zGGwkb7XHW691wAG42FDpPtIDF0ZQ
PGM5PJcI9E3tY14ZOS8NX0s3rwP6SFwtkTWg9WUwL+ByTnxayyHsPT5sGrwDmG40i5jx9b10hfDk
ZAAHQaB0trSFqcrmnIiy5WZir4yli13k7lD+ntS5seFaPZuQw3BH8fH0s3ORAdlhJBfgdqyHT2pL
tM7CqwYmw2wcU1/eP5otP10+RiNE4s3UfBFGRVT4j+WFnh5yiFrn6VE74FjKFV/qqOfJqi916/YB
C22dshQLNwc1ZZCLA1bdb3d5Pyi7to1a5NVKDzfM27Yi1W2sRMY13tgOqL7ePf1cu5XT+JKfQBPM
0RVBM8vRwa0ACXweJg3y2Hss8eQ0S0cClmpjQM5JzI6P5bz0huWV2AalKhQdQKeOQa0y9yMAYaO5
Ps4cPeIFUEPSfkTdUqePjdmSBzNNqyyiIqSIWjUgYR+ePvtvzv2MzrzNUOpyjt0Eu0JbgIuVNvs2
X9YwZ6hIb5vH1rz7+l7o0Tu3jcX4Avg7Ppp8dCrcvY+LObj1PV7UCCwArTESsHbmeKj5BITydVQ8
4p+leFd2iGHABRCR+eiCzsO4bhInQeNbvALwPBtiAhP743KoxdDcFzloMbf6WPQg82HD2ISbzs1O
loAkCfzaag7mzn7ag5NbHyjvWF8fH4s32Y6t2PoxDv2uvu2q5EWcLRTuV2oRMJLBEchEF83i+Zij
azEBj+IauH5pdw2wPyqWHH7AeE3wsBC4b/pnaBx1DUrtAtCPWFl7owoFA361ZcuVJQzeOKLV4sfv
Jmzu0dpV+babORi2upknkdOB75o54le5vbp3V4lQumfrMg3vbn0uJAjX066UQFcdnfxt11+/jOMl
O9T2jOYZ/tVR4eGF9A7TWsWparSvbiK7FchRYQHP1b6JcOh+HmWXh9UaBS+vQJnxvdlpkXHMWhsr
+i+OA2+79TWQOBYOEmuOJk6vjvsLBhInYukKWRQrc7CwVqIxsasdx67PbJ/ULv9tpRPbsAV8f7s9
/9wReJxtbrp5ip0NkurwjS2B4M0qGWOvrfhftZuVXn2Zx8eeqoKMUYar5UuSVtqW6ccFvA6y4zg7
hRLo9tEWH680AJ+PbbUD9XJfFRutCtn88c7xEvtiPZ8+3gemHCV1yLXGTLjhZPJmX27BeH0NnIHH
iCAUrKs1nw7jFb84h+c+fo8rwIXu8+sBphqhfbjZsBXYB70cyzgq8Boy7+ffzo0B9UvjWG5//XBo
C6OXjOgQckBcGu6BBiGVzU7Bwg8seuOjq8JB+IQei1FbsVGBjxsfhjSzkQgobEP6t8aLENjQIlRE
TSY5nVLk/7sKu5KILf+MF/nb1r/l5MIviqYTNf0W/vwWTxnCLz/JWIhHTUUARftDPCXjq01dFjoV
sZ02BU3/k5TLvygy/C2T+EuSDRL2f5KUEz/9LZ6aBi5KGocxcQmfarR/6Fk2CNUi4I+YbwxJ5MQq
h9hB7/UnIG23g8CKw2SM1IRlsGbqFkQ/FM9nGfzKJbDb/nj7alsr/TJfMv+2T7FCtOOATpN9c1O3
h8GJftpgITw3xhgWYLhiA+ltjygvTtvA/bz5zHvehA0GwLUQLjvz9ICqEzcO0mXIQwz49eFh1JGB
rsHl3Q5ULfsTfCggVmBT1EhoFgbQCn16T53uwf3qTVg2EBAhtTpX6fBoFuIxdeUjysXYBj+Dq1fY
SQjAca/NQWT7iCzNY++5Ff0+bE7lY61RWHaO2QKdVUcOBc84PXrrtlmpoXQCMO3qWzo9JHPlN4LB
HVYQWJzucDDG09F6+pVzjz5wXghS/yvbPBzRzi3NeobkrePFGxQHMcwv3CTmaw+E+/MEA9kvYDBB
lLo4mGpZdJHsCr2cYiO2lCZ3SoGAEhegcxL0Sbr1nWbwwwrD0F6tfizigNKsQ2N4SpwzQl8+LQfG
ht3z46lYZuDnt8i6WBjuzMd5Ek1FZ/wH4HXjifISv2IJBmJ/fLrPpy3ArQiHheI93UuAp8GiWzzm
aHMujMAINL4KLw9Rhvn1a8nCEZGjQlJgfSQD7m87ZKNFMCCojJfwf7FNdDEkIAksFjPobazseu3E
fNRWar2vqxcK5qs0uH7efAhZy9kKc7WXPhqP2TLbX3bj+xjFmz5qo9syXbZRutdXKYMWfqgvykbb
GJv+XYJmi3NKsb99SRPxoO887VOaJ4sBqAmHsqEPiSN3oWcEsqt5HWQrqtRWkRE8MVBKzzstX2Nq
pS6FHXWC+7pDs0iTgVfrwwFdBehW+DHeipcMm3j57Ua9Rx5dwYAIM66KdIGV6QngiHrdzK7ObBMD
QRGxAn1OhGSmWPludY8FuTefHupPfDcmfmk4e6JpQF9g2efxqqmP3NgFSUe8GT9QSAC1uBexQ8fX
wUWgAfAngiKOGdD5B1wOA89Gb9USbOjXlBYWyHVmByD1+UIA7i35oMgDICg/kejAQK3G7YBSYmlI
4kLEZlEz0qwMPbXM5impSE9A9fCspfGRQ01QgTeWsxBQK9LXt0PyZu7IE8B/n9hHPT+1JBGN254Q
hITi5OfLggCRjufavDpAXeFhR4lHwObwYCwQ9PazhcZzhXin1dsgn0Bxl1Fm+y+b1J5e5AGxRbu0
3kYXXom9OI72Aq0p0EhEEx7iJwturB6Jjrmyxl354ebom5CScc9RDoLDeJ9+bHG/aBhIjr898NUL
2hI94osTeNTU/eLlIn0DIs0BHH9j2MRQr9y/RQBbqFHfu0X8Yqy6BulV5eEg+YurrxhJaJJgVh5R
gOhS7w9LxubXpPX/4S6zKWjoTuA7yr3/6+z726IDduTPs2/W9CIyFA8ZtpClr+OatgGoci+BRA/g
6Tu/uHrjTqZbyK+jyt9Z0dJYqvhIDB4keiZIw3vW8y6aQLIr2leE8gda89Z9YY6lq3R7EhKcKrb3
NfZkGndNh/qacyMdAO/sDTydLfxP565+3A6XNnwgFDv5zfmxc/ES9+JdsiVpQ3JG09DT0DgiKnWQ
G14WPoJuyc0plsnk6I7wLprV9tVjrQC/qlXX92KJbkGvIEtjieRg2ISGUBjGdw18lXjMpEif7juL
7/6UxcfbAaaIyGOxvC8E7lL1BsEL8RO/hXpa+09jW0z2EQjLXMUXFLKL8qUGCHswYb4i27FT9fDa
7iZFX4zaywDZo+4rnUrF+bpZlsTjkD2NqaI7aKidTL+Al56jmN2hA4scNYI4dorFXulcmDJ0C8ev
5OGjN1ojKnnFjNaugaGX4Qxy5rHTFyL5VLpOkzATI9qOtiivhXwhmo5Z+jhMQBZA1hbxLhHzZ/xo
e0oF3bYRoiuQccouUKDwMzGjLg7iBoYAAOyLV15/ssJQfQIGz0i/evp/kc5kjvcrIoqg/jKHT0ub
KqZLCMcADiH9UOcOZyx+GUnaUkFnx7TeX7Fjw4h4vjl26kasnojAwxosg+yMPAQ+iFvOcqi9R8in
0lnmztgaW/UDOk510NBwXpSjHyEnOFGkG0L6OdZbfKO/EqUpPu/Wsh53TfvCbRc/1uDTTeXToLSC
SF2yfJSfxmViHQ3lRkGkKLPV4RoNgz2e6tZt3oanS6k570J9FqYvJF2Lsceqm2rMiWkqj+IzWmCx
savpn6JVSLkWM5l8PcOVkn2NXIN+oMWEK2lUfQOtYb2/S9/Xn98piRgMLN1JqKYCFIKGUiNxQWDQ
YDefgdKZg7jnzI3nkgF5vZejB8FNqOA/vUnIbeF4xMK71K2u6gpKg0AZ2yiDHn7MEgs2ipGRju0z
zpSN0x+KOcpg5eHqzvzcWmyIhD4K0dK83i2GDWhCa8zm+lIOqX+G9AdNe4CRXDna7uEdUasrPmli
d/d9KSvOJVhdR4pAsGO8+/ni3s9A5bP1fVvsxq/6jIVifMQuYvlcGhG0ydGD3WXtq4k7CsMjvdvD
mnY50f0IQ7XvHZq8eGSArhx26Qmo3rlZVzvq/J7IbPuerZV3CG/LxLApINxth+KEKWzU0w2Bi+LM
3ace+51eOtV2WD72VByg5cJYnsII1lMLBb8gdW/u3aF+sNMjbH26cxYMfu6VHgo1poexdmpRurfo
WEMVsfUAThPC2W+6R83H6mg7EMJB/Xo/wxKHLjVCmMqsg2pFJ8kuF+KJu1HgYeFTw+ZyKa8h2FPp
43YdPQEOGaUI1j9m650Uaj5n7QhbXHBQOaut082i0oXlsfV5+P7kh8P2wl+z4DAthofB2i/8jTCv
HMUpozx4+q11RB3I4SLAT4GRGbFysXwqyxps3HPJR8VARupIcITtCLosv5LOD5/G5xpDxgHLJ5pF
O14M4yUr8mxHJK3vRkJm+vzhFWY7HCMv9qEC+4NrWut3Slx8TXutF9QkFknQHXri4CSgzgMtbpoF
Sf48KPalxPXhX8DaDok/D2n3DRYMiQ5/CsqnPfUOc7sbZRbfT++MXqx/MtfMsSXFYX3HsEPJN84T
d+u5e7yUnMHNkq0IcRy2nv6L90Y/86UVdNKV5o4/Sid510kk1+hTOV2w7Yg6WGX4ky8ILN5KZ3qF
Kcs68G24naU63AWsMbRUIPnzGdBMYOfQVDga/d7SmUWd7hXRuFFxmtl3gq8tC7flo5vKkoAvGIi2
V3njNDqEnwKDn56fnFXvRJQ82VsXEh050FqmI7HawC1EfC89mgErV2cXbuk8Nw1ZN35NFgVS7XyZ
o4vOxcHtwD0gYM0nSOzOzghgiG16T9lC0VsQFcVnjcIxbERUDT6Kw9N7cJ9hlfmK73v+ap6at8sn
0flBpSNIsSyY9kr1lTge2oYlHJqVdqAMa2OmRvsu5vHwsrMc5bv7uvoqlgYicBq0/SDbI7X1lYSs
Hn71leAicLWRpDPmGP8S5JoXr7sCNLQAUKT72Yv2o3zHJdytXW7XwLQx2yrguVg1/cYHouCAZo6p
L6/aAA0hFBdmrvRDmT9+0G5hFZheTX2Km4GxSfblkZ0aV5IfbBGNzTMiH4vn5HEVQlCvhNzMrHa2
n61y78kQf+5hnMJ1t4IPRwjBek+Sl4aFulLpyD6dfH0L0+0zIHCNaNBi0EYTzrniG8zssJ5Yg4n1
ggp6hI57v2sI/HFB5jUUDiurXqPj78PHC4Rl6cVCkH9qelT2NvAY8RWnd8D5FAO7kY6sHMhBvVYl
V6yPjLpOPUIOvfJvS8QwM1qgexnEPdHJF7adePzJ5g+zQL3G1l9mro5dgzVztY36cnXuznjUNnWg
292JvE36ABJ+f7uuqkUG9QFuMmNkngPv8q2ei1McyCso8nmg72lxAZl5cP9AGXuVX4RP5MuLwVoh
9U5U+4L/yjvICTfjgmf+dNg2AkqzSv3SNafUeKk50iaPYLXtcHV4lV7Rs3Ig7L/IqzJIl/qL/mI4
9PnWyZzjq77ymkcNpFky1Wkr0W/D7oewuUcw9aFVQ7jHZUdeEjFor+ITYXma5JZMWme6Z+GcHJh9
gxJOnmqbeMUo/j1Gx8KTPjEb9+7fjJmVGrWkdD6Gcmj6Q4u/Cdnc/HGbOZ2xlSBQJvo5S6IBiYGL
pwqLuD6bpqvWK7F5gfRuwGLUvlTpx/UOe2QjtOi8nfV7eGtcXfdUPVJoaJt+Um9nPUbVMMq0ZqK5
a1PL4botn7TNhZlV3J6RrNiIRpSfVYP4pQ3KHMtoA+IbKcL7s9xddM3pYg1rIwBhCSYF8FU65iol
ibB2sLRFPAj7Esugq4Dti7FBGslSsHjRZhIfccYDSSuyNapA6IK47RycNcg4iURy72KLK0yz3BFz
RHV06P+np2sWaB4yqleVlB1aYJRecgcuJAIOCww3ix/URLzHPHeVxfVIad3yL8cmDgrVrpuVQBFy
+JFAqRgKzAQ6jCgtJQecZkYAe5qXNEpRnuZE0ypKTVzqCfrQ/g6x7MIApQ+l2OobS7KgqZmYtPeW
oJqUv2/w5LJibuhd+GSoF6LSZoXLUzpNFi0ySf3t/DEOi+cMw5rmW3dvFAELlUQM3VUMnWSHTUTd
m12XGKBeBRed5+xH8znhPsOrRIBZgUJw2me5wVoqHOsb10LGOQh6aYVPgrBTIQDfCXeT12fyqvUn
EFJO1VH6VVIvJWJPbIk3PtBryKrGxmoSTsdVCS9VpNoFSKvKefS7HOEFdUTzAdtPcModvRCyafKx
bIaEG3pbmPrSeBfCJ13yavzUDA97iqBTfY1nGu1O+a2itoGqngiH8bc/DUxeKHkDTH9VtOTibcqz
LxU1VEoEd8O9kxOUIdmpeCnDe/JSa+fnd6rM3Mnehqc4zO9r+hXSICBKN8699lZisGXwwDPaC4Kh
OxU9Kub6il4Of+LhbMCQphn1duFdIOGqFiyUPR57um0J7TLnsos3oPuYXI3rCq4R0LnEcHVmJYKo
+xIdCbnBjO/YR8YPXqpj6tovs+Gzux4mrdd4yj74brEcHeyU6ZJcjJfpKnCLouUMlOT+DhTfoDfB
El8hPEGWek/FxqJ1utEu5ZekJjCRK4fEl7CXNDPJILXCG40VeJNrrAWdh8BcogdItwuvhwKbqy0n
epgi7O39ipXQjz7dnygL4D/cEUVLj4dHtE2ozVuKwcmKTQH85DFF3jPoWjxxyAsRrvOO68MDs5eU
B0Js4nT2oK6bPVrkYMhN0jDk5X3+5Q7T4MomtokJ2+6x7M5jOc+gXWL9TDcTcVPaUE9f+ZoZoczE
dL7YpYdcDt2gfg3t3Jbe4luQKFON5b68+3d/ptrAD0hfIqjf8oYvqJ62/qp+Sqvn5onjaaS+dt1n
ehTnmkvHIKi9wdoWgfACWjs9wplDZJbHGTn3gEyoswpyN3s2+DMSJMNG58yAMxQSpMhzyKeAiIp3
aMnpkxCyi3ALrLij54AVkh02GvRI+akpgji2+WAfup2aq7T4VMqP6apSt9Mv3DSUMZ5AY7iopPri
sBvUE+XLOv8BDEp74rbqk+9A4f94hGiF2hLxUxeKOzOYeTOP0My5+MPbw5UpqLaLpzdbJyvFn75g
NJurW7FSy+XEYhZ/5NIixrjGNNGFJWfd5iicPGc7DZc9dEqli1vN+6dt1E7xaiR+p2wwxjFZfaQQ
gzEa0BZkLPCMID/UH2oLyWEhnODpG7f6o7qfE1YSWGL1UrTbg16x8sKblkLg6yr6AdypjSM//GyH
KocQ7DRmzy8ExIGlsrbeXpmuwAiRFCo0Si6uchzeg/yrSL2kcpkH+GULHhO73cEMuk3lKdoclIsL
u88bFpeI7uTDoYUifzWCo0X0tjCLphf13A8C8jhTD4rmzNRkgn4e0AWhIZbTlsdqEupJ1PpK0C+T
jydShVS3wEzOJQ34jN369zSYukyihSDNfcMhaKuoytS9oZXVLymc4ibly180ZUA87RMvc2wMx+xq
3ex4B0cbiIK3echGdMg4NCfI48kOtIguE0NNPqSbze/uKIP7/Dv79SA3h5eZXkSaT4hg78pt8sG2
MARtQKZTjZMjtmf2S39pP/Xv4uN04p313AsUU3BPoBsmfvE/Y0Z1gnZT/C4/Q8bTxVtOnV5fjTq4
R5vNeJdBuN6wWHDr6fTEG50mWkqTrQIOvZTu6QvzEHLPQvmvXH758yxopi0ZCAPN4i2dJ3YxLrn+
QUYdsPYJVHkeqbGxhv3K7r/aeK81R3jxF7cLxnYtFcx2J3X0TdUWZ1Z7jZ5Xpzrqc22VvX8iJXBZ
9lNbMaA7+rMU92+p4QcCRtYmZD7Sz7IA2+znqcKQSL4K5619++++1Oot+/rP/1jKf9Hw+1+2/h36
o+iGDK2Zv6W/Qn9A/KgCrSINituf8KPyL1CsIRHosiHIOvp+f2xV6aI+gYI0UZFU/Z+1qgzj7/jR
P5y4CJ3wz8XStjSHNhkzYS74dXoWabAmAoIXr5IOWwYnTgcXa6AxOhJw+MfGSNe1E1qmM1Y1Ypmo
2BxaD6oPkB6qxagYPaVPbVxX3b4LyfFHE9fhM7ZPlweu7VhoNxQ7xIt9I/6MBzrLSBVLlNaZ8SIc
Ll3Qkj5hg7BPEOkAxcA/zTbeo4viCX4LvmQWCH7hToov5LNzdV4FGL4fBfSG9iqKA02kbrSVspLn
8vy5mSZwctcaOF1qzdR5302inwkWkVY5bhRwDaBK4BrgS7oSQv30WKvb9OJki+EEFnEHDlKpGDXg
C4o2LOeOGvGColjNWfrq/Az16wlSMV69Bh0oKqYOzDWWTzWC2T3aemSACrh6vJdJiVKhl3to/S3Z
h3kkMnLYNvfM482dyute3trtzjxeLouryBWApIYCA1q0EYoH7IAa6VoNsEmdQfa2eUtCYYMC7Lpe
g/Uo0S5a8zrAkdk7L98bXy0DNeJidj6r/15GUA8SnwCeM8zk16GISMjRFry8Xvm6rS6b+2u2at6u
m8cBbaQw34gLcdHP1cU4B19f/9CDLCCF29wrylPX9XOOu2+qW9Kn/vJEzt3KaY/QRhpU5vc7zbNH
MOEQ+qUSjM+QOZP5T2AiZQJrfaa85idigc45U9vU+lICeu6r555JtnLHZbUGNVFP6l3NR+f1oXAS
t8StQDSak35Wz8hrNRDUwfFSI8pmKzl6nc/9OXpl2g7G+883ixCtnBSNenc404U0rWTeeeli6uOh
D08rUZuny/w9YUFlyfRur82iAitqrLOFSG+l+yA3ypsX/maNZqMNOTu1ObcNBw9pt7l+7t+yzdXa
IabmIAPgPt2rKwTgXL2U4k6KVmJPfaHxcH2yHuju2KU9qRhR2jGphB0Ot7eOetjMqZf3EeAEKkeO
rYbJhmWDNAVwgocPZUTbxU680q6XyntpQ0CxeED4PTcBUBeZBo9oI7fCsRY/QCkxhiGIbQQvHCJn
hzWFakvvyVSj7vZ3shsiYKA+9hTsNgX2UHiVpzFUXARDBIKsYAjMOdLIhhu7qVP6lNttMCscrvZT
rwt0J/q1+dUSHDXB3UcCElG5ZRcN0SNQjqV/AzxD+YStzQ1rLFs+Xd1f/OicqR8FYZyi4MDlwYrC
vlmfwEYYu2G9rXq3tcbg6hjoBPWubAtOzio2dbyuLss0gj6APnblPtw/7R/VAozIa3wyQ8ylPVwY
0VIMn6HuC55sIy3DF2TSue4nr8VC9qtFT6NL99M5ypnzq87NcFu07vHGPQEYivrO1aPswd+ZzR35
s3n2tDWL6AFEyw0NJUQOFogsWaqLEJ7T2K/vspN7qII6my/dptRJAOCu4M07tTtVY7hhDGt03d7V
1souXXAD6meQzVt9+wyV9QRZSsKprkXN11ccVH2DqRL8cAW39O7sFqkHtw18Y371rg6BmxMDmlKc
SfWzjShnePBmgtFHISbEhGWX+OzSNpyZO9WWRouTetpM4a5qu7RCbNOlQHSh01T5V+815kzoEab2
ywtlo+hJL4pSGZ+05CX2ilCBDYn+NIfil1/4aBWtr57Bbmr3iPe3H3s1nbEJdu9SLueQJNX2NIDb
fGpMtq7ou7rLM8ZJxDzAU0v9xvXngwr7g44TLlX06ZkJebgmALenrM1zMhepVy7QFgRZLq0hl7rg
bLghWov3ION9WdFre4NdDCQgDyrnw9wTaBFpahEwHSKxCfhUbgnp4ndiOcBYzQ7QT+vrgws4CDSU
N4Vxj8G7kwjbRrtDpqBfxu+tX98jotBqTbgVS7wz4677iQK6XuYoMzF/gdV3ptATvQqL+A0k3pHp
rNnF7889wZsCP8tD7W+Tb8ttfSY67pdMcA86HUviP5aNizXuqzWtE3bx7xxrYStkGgphFjZuqkTI
8S9AQcbmr6Cgv239GyhI+gVENIrKuvA/ysf/DbM24PDAGwMuzTEFUdVAYP8Gs4aro0Bem9RslAky
BJjnd64OYZmJZDJ6yoKuSNI/gQWxyd8a038auvJXuWRx7DAcQQuPvBw/YLn3a6ab/BGhi4P43+hl
hW4jz4GWcVy9aTT/ZnT8WhIZ0gFzIQeXGmVch7KXXNtYRFOtMHADHZHfsyV9M7uTVu5ZDMqXEVHe
l3SA1GYcNHVY1ymUyXJ09BHimA2hzRW86m4LP+qdNvO77MWsI+qHDSZTTJb9p5JuTLfoaCHdT911
IwqWucqPSMZfdsqGrFZHrLL5oKoLTADaGvkMkSCNgtzGgsKhlAmJUpvnO6pPzKXkvTP/vuptYZ4Q
6BD/3J3U10v/BY4DYRUSYpbh3PrX++NFudIyWLyY7iK39mECyx7PzmOjnFMcPDeqEx2+eRIla7WQ
aVIhGEXNCwkTgyURjeWWAGitGGfMNAbUsHi8ScaYFcZ9jRTZUkkT+ye+sVP2RrYdND9rsFc5SUwH
bkt1YP7cibmnLy5kndawRQYKhDTXRcBexSoguFD6w4QEFBUIUaAbX49MDkn+UHNbTuAZNYMCBBZL
G5iAM+BCOoTXOfZOK+FHHk2auUoAAPOBsSJO2k6hLwfDynZAfFgP091tvb2tr/zJzwrQz9xFsdJV
D6r9ph86RLYSbEsvG5nq5yCU84iXKmioYucaKtk42m60xFVoj9IVL+nSF8YX3sJFwQMJMhi9Jwke
kuyor3VD5y99LwQbVd1ufoXTmB5h4YMI+yJIHgHlz34FZvybZoNQITTI3OokHkXu9q9mqIXxt2zw
b1v/ng0asPTgW0hIUCg/tdl/J4IYKmAWUZ3UWP6s6I7OlSoj2g6nUIeEOkmk/DZD8Suo4zh6iaKh
MVrlH81QMhDIvxBB/jh05r0/Z4Oyml9yHTu3/+LuvHobR9st+4cOG8wBGAwwoiiJSlayZeuGcGQO
YiZ//SxWnequ6v6mD3ouG3YVnCRREvmG59l7bRees3Bu/c2tMecqnbouWY3R6Q5LMliasRvUbhDO
0xPU1C+NTgBC7BYgK23S2klALZGhANgynO08xB1gWlW6NHvyT0IaS+oBpLAYbuiexc/02UBO43fl
i3JDhsPccwU7XZovxN8+eC+IxLxD/tlf/eO9cxOCVikr0qlnqHJRvtFINnHc2f4tOoPDHtHO0Lfq
V8I+X8rCp5BS7g0Wwj7+JGQmWJD0xsUZfoo0vrA7GU43KQfrFd/I0kJ/EfslSacs7qIlujf9hX5g
RplbX/uP6osykXmTt+wKxMGb0U8OHHOdY5ehDWSD5lXdkidpMrI1lFkUV0jdOp/Ll+WVtWF4KfbB
CuapH841wKPr/tUjxcTOTrCd79JZFBf6Fhu+iMvPMSj/c7jaGglLQTsHK4LoiHQjKUpBfZ9COKCh
PBerabwm1QWBo0vEFBo8rn3IfHzyY+tLbGfpoeNt8Kudnrp9Zqv7uN9Wq+xUh3ZkTX/FJ7erXOmp
cpM3AFWKNZcC+Lpz60sPZ/ydwYCMtsC1IMva1johjZHyL3kjZVDPyEligEXKojoqYe5eQRqnCSib
WWBsOQk8N1GCVeTx0P1WUFCtDuyXyeabj8r1X7sEIjJBk1kDEQokkpPxP3D0Dtr/+WUJ9J9u/ccS
iHIO5jUNmzKLFo1yzx9LIJPACANokyHC76Nw9PsSiKAJxjmoTarEKkmbgiZ+DDA6aRIyg5IG7mJa
Oun/ZIBRJ+ndT0azPx85w9UvwmhlUIomT6J23ZWohrq7mVFTCkVVccJ4CAmrKkhBBIxvDqlK2WgE
vAOL2toTgvpgdEN9wQHsdSDBQiF67SLXDNyRPb2n+sE8aLm2IkvLXqRUXujxyihRwlT+pSjmRfgQ
mCERk0vwPrPcg9UcSKjoeiW9amrQv+ZZLiG3HUjansnQfz4w+3s0htIG508dlZKEeUEc2ThUtNLV
yUFpCgnl+6ykF0tEE+k8ca5+Dv4dPd+/+MRWAJLpIMEki1npfxD8HwxeiZ8E/9C9/nLrHye29ZsM
nwzPo4SkfrLb/3Fi8yuW/To6e9bw38/5H2t78ze4kCzgJwrMVEb96cQ2f1OQ+/9/ntis4yej/S+n
9q/H/s0T8P4HItLSVBLwVEnd3NkJwxQsu8k5aND+1V9IeaZRlkLxZwt4B7lazmDgyjpiTRvfH7nW
qpPAabyZiAAQ04w0RCiSlij49sUc+VUc2d4OEDXKJfXUlvD6KLNevwrc+W/lo7gpPwk1KWJnqJG9
oLQaVLerEC2CIwKOj3mTKpnQ2oh6LNxk2bwkdWAPNzdaG/2+I9ChsWP5BTRtDDpWX2Wid6DIK8OK
LdF2eqgyBRJFpEXjUMRVo/UYL8pn5SysJqkU9s3Keb6Reqit0uTQ6VdyxUy6QZBgYWQUZ3/N1A7V
DPLVNsX8N1dpz2AgpI43HtEiLGIENiy12Q6c8OsFm67eHbaOb69f6N+4/m4ktqN8MJ+I/UQjREnP
/mxn1zXdNXYXdDSr2XLrdA+H0yfS54CSxaSEwZCAeoS597C1qLXgxX8iKea9eUHMMZ7oVzmNCBrR
5jUHp69nc6F4JuuUMBU0TxjXbbGdS+5g7279fFxMkq9JqaVTfPYexds9mSfP0/O3VryqvFVI4IzZ
wtrQ60N1dZMd6ub2gz87qHMdQWwHn0aVLTYjHHDPcxBwJkQI+6wFps5FDSBuJp4aMtsqbLHybkDV
BnK3eLOoGU/Fn3HKqDsd3LfYUZ9k523xSXSLIFEE8mavLDAQAPb7hrSZrebwl7wweKFY+pRgC9BZ
sMVCkzmDtHAb5zcss9uI+r0z5rs7CntYqscO9R8JHct44wG9RYdVUS1CfG8XK51elICyjwLKTLdP
nzSNUjfi/LEvqB/s07hn3zpLQ2R+xCJIaHM3m9sCJYT9MKngeGo1gzsRlDP91Y/O1mYoHyz7M0B5
leXXT0TFClov1I92C6e+GhRbuaXLbjniKq6cGwKpbyWxwhUgwqdLWrlcNcMJfz111nwFHHRvoBdW
H5uXgX0WpnssGEtpk67ifQIrvtjWW/M+kx9F3l20/zOUp2jsI/t5kju2Uj/XWQydumUy51U1Zy8A
tt3uJclWxSZAc4XIat7T/32j4TcTD2QjUxksqaZSZCVKlqomLb+F5fhovH0HQLGDr232ztqT/e+U
iTPa8bbgjSA+bk6eABK3cHbBbIkCCS6zQ7UMgxtkCbdYAk9H0g8ayYbFND9MJVMoxuDRP8FrzC/v
IFQpJ7OEtD8x3jDroW6X7ZC/59pZThU9dE2UL4vZo/+QUUONQScUK85CF+n5AmA157Rs36kH+kv3
oM6Cq3poV+0mffQwf+hu8pCcFU6YkGAia/Y8ySCRVvJ628mW4KD5fXY56VzLI08amdX0/DY+mtTB
IUXj0u3jqYw5p744xxuJ/Kq8plyTKS9itPCPxCCgeyM1Y8XT54QKFhUPgE1q/vyW8vLhZIXizsPh
6kBUqD0Y71PEAagNXo83ZWFY/MbcGZxLoB2IPyKVGn8G0t2lobsyhs7HVvwkv9K2PK6qG8L8JfTx
G54TfFPKqrlF7xIHP29dcKPsB3gVJz3tnUdFcv1IHov1WjjjEWnxI/7dmipng+uHt92yT/4aCdwG
FoMDRQJBbuv6q0mFil7C3/RbLBTud/FpkdrGe+cY7+QgM2pG29y5ryZo+KHZSN0s2sFtqN6iR05F
OgLsznk2JDzOLhYZFD6Gjo05R0u3jx9TXDqXOx4RRK23OxrWDtNJRvwBMU+0E4LHhISaFcxw+7hZ
PAC5cngRC6fgzTvV156eDemmi87htpPM9eNLKGb3lTb3nOqa7IKjgsoJcVDhtCji9uF1fJjEN/kT
SRNJancwlBhSD5M0eJKCxrPd7eHzvZ2dTqS/YWfIl/GSPY/tu8HT1DQTjtGruJBsYdcs6nWxSq7a
HuwYZ3C3kJbZKlvVK7SUB/lFwd4WIH+u3dIVv5RnTeHUlNdTZBUx0C42oUO4r7dEXK/lneKSJ2B9
pG+k30k1Lp+ZZ03bkPsm+dYET9aBc356fnijYWiTNrRPTyPa5wFFNCIxWAS4MHAIV/NuAc7KpSzO
FRzaHPenqtn+Y0w2Q7802GkhLnn0Zw9Vtgz1Wf+OxmZispvNZxLtNc2Olt1bdMyO9fKL8R6GH648
JNxcFdjXBsZXkiCegdTyfp6S2fbFP4iLLU4D3pd+fJPjt372wHnZfCXubuejcAu0ZTA/LZ4z984d
bjYfZ4ftsf8S2Udk2/o+sZ+CXWGyFkDOOyltPzxH50WfZKRu7BDK+y0gJqo27FY5cM4SVHCIiXmb
d0hqCRcrXeYhBg5xMXDdsn3dTELShkF1c4fvqcwPKF5LGlsrnGzSK1mxCQQeVAKwC0uOVLuFn6ZL
TQuFaM9IRSuYpluMUmOWaNhI4Phz0vmP5cbC/YSf+GJegrdKmXHvaOOsV/Wi7YInUf70vR3d3+E9
eaIiYJWU9vWCzuBuVJfIHisQ07yz5qVlO62cMum1uIbCh8bqIV83KVfioZPPDe0sFTUZfaOXDsxQ
NeOR6HWcCoOYhBmbUvNjBBpMyuO1f5OuF+V66R61q0AREyJF7iqaO9Q3g+zhHgEY4e9zZWPGe6Fn
GmI+z1egvKFbUmZYTx/JwyBvSmM9KXCJtRiWaF1jm5JojAMTgaywN0mnn33y8n+OBtGScwNd/Qve
DN4FPourmmHvWEvq8tuXXriJ/VXHmTLMwx2Bx/O635YbbufvijfqsA4/2SBG4w69ZqewL9EP3E+F
PtkNHzNqvZ2NxLNg7SVhzybpOFpYMjOCZ4uD8Vr7uyidy4/RO5Qh3u3Wpm5Zf3ULLHq09JD1zrvm
2t+UyUdHLlbjqsIaYuXpbizrbp1v8uvYOt6+ecMXKah7UkBtT3y7MzJGyQB5G+Njus96ZHfl6LYM
97WtTO864VEQjBei/qKpb+SBaMGMmioWy+46OV4fE7RC5ITMaE8qq2xJa0Y86IiU84fAO3t3ciRp
e97R4RmM+4KOgg0JJ4tYsdoPpovvz/ZVSjePWbKWtEU0OglRlLVTZ06T2ncXTp0qz9GTEhmWTpEr
S72dOKo4U4pVYW5CZd65kbIUvVnAmbcQVbio9qtMWyd+SV+E0Skt2/Q3MjZy7aJVxZM4sGBi6j0Y
wTM/hXGYQo9Yo11iBVbBH5Aqeowi4R5UW9DlCzsl2GkaS7Isc14KnO3jPg5P6bDC/EdQeNlrc5F3
KejPmnLSBtKHBglGBhbIQJzntJ7DFUAob9MeUwa/8wC8ISboaTUoU65ZgQ2Drq11yjI7EEgyTLUZ
jsQWBiL1/BEPvrmvhO2Qffj4B3P2pvaUw4dUQA8vOr2tTnnI26dW2vxr96cT6QbNjAwzR6Gp8q3A
+f/uPe0kSlA/7U//063/qOxShpUta6L5/DfH54/KrgI/G7yn8QOI/XvhRfnNZFurkdf5e03mR+EF
CRDaH81QKBFN3bJ/VNnV5L9Wdn954vr0+5+2p56USF1bSaNrrTaTMSRwzVuyBdMjq4toiz89Lxfh
EyQM8DSTiwMaD0welenUad/NG9u+zs6mFKPpN/4TDYJ6Pqy5B3JLui9WZYOBjYa1DrpfgqQwXQRz
0ZgPX51pe0fvqAcE4s7ww3fdnK2QftSPbDf7d+0hfCLQ6Ag6B385a3eINCo2WKRFQF84GIPwF4Yt
1g8wgQyXrEEcjXiWtLMOjsge1v37+K7woS+nxbx3xJt9Et6VhfAcvSzuJ5V5XnTKj/LQutM0zTpI
toen+NQ91Vvtmcpmws0yF8XeIn8Szo2Tbfvnjv12sqVE9d2mLx+lh2EggoelZ/lswJVhjRtOnxpU
t/yrm+hD+o5qVti7Iu2w1T2mKjSxX/x+V/l2R/eYLOuYzDa72fFlgDkf1VO5zK1tNH6IdzA6uBOH
z8ZHB7vIbzL27fv6ol1NomUAfDrSiilL2lQ75NP3JZ2s+yOGQ+bjKGNl3V/zzxBzm/MmrbQa4xGx
CbNqV+1QYLGwXI4EtglMdIm+xIiGPBiHZy/Y/CxZtBuOyoNzt+OBeJDi3DxywAoItKMyPWq15Mgb
nOc2KagKXDxunwLQ45Dl7O373XCvfLvQ3rQr0QrVTsUECuADOwtxOKw9ClbbJD5zj5tieEpgoprA
y1DgqMVCwX8yq90psAyrKY+hqSsegteNTw6RVh08wEXMtoRTaM/d8XQKtnAr7Q3hImGocbcRD0W5
gN7S+YQKrJv35LV0mK8G6QnVUOfDYlshwSgJdRMWEpiS+AwMDr4P6eRL40YErfzQm3sURy3n/zM/
DJ6Wd7yOmcSdScmXjuTKRXcE0kDbdO86KYnlikUv3qbpiw7rCAIPb2vceDAdVtFwSDrNsVj7Mk0G
gBCX0MqHu6Owh2jmkE7TB6TanAr63ofGQld0HS+QfeqL5GjFDntuikcbWgGLJrbbxxobwCpyslv/
qV7zM+N9dtPfsBtyOt+deqde1XIp6XCfZvUuoXc5K5f8Docn24lH/svPUGiO2S1aR+vkSBQ44lLU
zbMzoUkmhR0HeRLnxZXfyBty06ZHkTccFw8/xvRJXVEm7k1/47549GjNsxgStm6P/I28KmmMNvPs
dlavwbj2s528oZAhO51ge9jQbW7f4za+ckwgF9bcRtzSoBbmPHg8V3O3Yq5bn49ExdGXxUtZ73A8
4VCnstVzMNG6w4aW2+lZRmA8T27cgwresrKJ74oI5gLe9yiXWBxmJfIPXFOc6oBjOGSOK7nJm29P
jP8GGQxWQaDFkTeER60B66zjOa/iv3liBI6iqjrKCVmGaPq3qRJ75fTnifEvt/5RuBV/Q3ShmtSC
oWb/Sk8F4iKDYvlZr/GjcEtfUwSPimgWTS7UU/Qaf0yMIrdRaaEqEjhtfvW//9d3oe7hez22+tP3
P+MC1D+3JJjTtak0rGuGhp6Wp/HrxBjLRpCqXUai+2QIFZHpEJdDjaKodkLIurJl+M1Z8rulwIKR
r6Z/OZJuL6nnJu6PBCMD396tDoQxE4DgqKnDUnZ8b5/Rvt7IATz2D+NBOhBshakhPdVByDlIfiOI
pDG/1DW1nnoe+Lh796X+ZVluCzXLjl4Ugl4yb3lnESs0675mbUyFbA9HuCrpzQVLHx7A3aI8SGcQ
3VvjijhcVxVmAPhvXM6Qi9gyDjOEDExahAv2Eo6nORlhlIU1/AXVm0EUq7+r+3PKdIhbOJ3nybmE
1BRXG1Ab6mMQ3AYyItnwSBcYlfcvHZ5FfSoz+Zzy4tyPafXaYJUdj9CjLbYiel3NFvRnm9J/zs/m
FUs14kE0jd91lq0DeQ74BHowzMwU9Py5ctTRRO5qJ3YnaMWwmJSYJquNcqek8bxownnYIQX1sS0T
iV0ql1Z0QzQnWveY4SBpTRBv8ZbwPazkLMMHa9lT+UZgR0hnteoAtF7Gp+w0PgkxFpgPEg6YF4I5
C43qMgr7u7esatJpXDI0cKunDGMq+rT+SKbBjC3YKh+OFDcvI4hQbdxwGm6s7FkUnqKGkYkdGEp8
hjBSzaHV+fPaQ/3GMwuZPL4IAklJeqsc3Xis8XLGUQ4bHSnbmC611Fyr0gja03gVqafmCoKWRm2W
YneuGmvyTBoelZJj2wuzgfBcnz5AJOMWpp4v3W9KzdB9EIgBee7UJVkQz0QwgTNUHvp3/kofbDAR
pMEpJlZz9h8HjzifTMcyROY6eINA8qbVyhDTv5c+FUxiuefkvT8f7+L6rvCyJV9izhAMsy2ULhWr
g+gjuG/ldi+2e6kgv8qRxmoh9O1pCLR8fi/gBLUQ/5jFkbcE58TYWUDGVGcARWsMqGSFbQH8hj2P
cV80d1ciwPaLUODJNq455tYYEcZMKbjDi+UAsJlqhNpJo+LIxj65yi48AMo2h+11ElHS9quMlT67
MtWjZpyaAcmmcIxHfE3sShF12wim3iFCKKRNoE5M0mUEHTB1AhCD1akaazvgDzcp4UshslRMWgkO
YrCQJZkad/IP78DvZKrYMtOeBSeOqqTQP9cCscb5FHuB9Ahr2CLBVej17ZNWIorysKWyaiL8D/8Z
VdBlUfrzpiqWAv6rrhlPBqdGfqe7X1uvJY4aGUVYzrmUIaSuaJvk40dupsvaOJg8tm8yLiRPCUfT
PiJdEoApB90L969e4w4kgAY4RGZfG4nmUhjIjGe50QhgC4mcDY0db5SEOeY+nyCOICSoOOK2m5oc
fHjYzY9POahY1KGcVp62VqY4SBV6rr9CRCVSYfUoeJjBvFaux6ePzRM02ibGKOglTtK20I7by7eZ
85dh+udh+ZsI8Od22rdh+ff5SBbFP+1XiNtSsiwPSD1keUMFZC0K8HRs6qoliThsaTVXhFgZru6Y
2fHS29lzFm67+CuiMts/iggh9sI7ZtVmawKnQffeas4UJgZtOVvGJWWQUlpS4fSEQ9eQkigG4H9e
Fa7TeA0Mqg6pbjceFqE1xpFbRJmJUnvnSIuKaDAK4xk9ZIH8rGlPY/iv6ZNZUHUSeD/DwvbDqwGm
TsDL+C1zkG05WVaO8vA08Qkm7sG0V7k93N6IfZqZ4FO8i5LuApQU4mz4xMTNpbYKN2/9pb1MYfLm
2ly323SvPUtsnhhKaZFYszBFLGizN2JbRZFmcBU2XuUzk4M9Vnc8RQvdOvhc/cTM5Rqe563Yw/xA
Yc3olhWUD7NFSvmSgomjUMT8/mGuybM7xES92GWztvxlb65K4aFQwYmJDtYASnakXhsLmMPOyI0Y
9gPHspYt7cl2KSHT1hfIftITnvOKwjiJPbthIF9YDyzQBUSSzSxZvCRltM+xSzReuR7u+j6XNuYo
XiopXhpp/Bp2Zw1vbtczxX6FPlHwd98xBremhfPu1fb9jgSYMSojuUlbF7MXb3YHZJCex3s4s8qB
RGjNrjrZqSRymUbco/WXV+GVqMpoJ7D+Y3EoduElH55ajwqRfvUhvN69ueXx8hO7rC6AQ45H3+XB
ki/GMFM5jUcsAG14VYaVAa/qTp7lwmyv7Br6bB/lT0Fpwvy4lNZVlWYFI/wuIiSPTSKudZpgrrbr
QjiWQep8Hxabd8aiuzS30k0JoGXy8ktUlQHKRCK0Ni7f7D0UPod+PUqO7FiwQetzfqy7g7JKDVoq
iENhkV7ZP9bIC98M2oMAzvknl4/DJz9jE8YOkt/zBT3LhWc6mTDn/2mMFsHznoruIKgrXXouxg85
JBpu2rayvRPmXW9X6BirtYYnm4a09FQSTNpQVWZV0pjjSeofUg9LI4VFS1wnX0kQz6VjHVEai9YZ
LYZ6qeFL7idenbDgRdV2yC84caFqsUI6cqd8WSXIr2YF/lO4Uyg+NZyG7O+ca8A2Me8jsg/vO09d
JYyOak8ABtS2yTUhbiZPyTczIIPRJ0xuK9kTDLY8Y/XWgnUUnNlrsdEahBdJm98hmmjncngZSdbm
ropwwxCarGlR+LpzT19J+nBGcr6yGuABM+KsWqWfPQ15GAEn9nc5hXKTgB9AICsydgEyOMFWuNDK
CT6jT58mLJT9z+otWYLJXeonHHbXo3ToD8PJ/xqOjXQoG4SqpWAPJDp/AjWjAN3eZ32+nToLvJu7
lDq66gqXxE6xa6IYm0q8KrBkd4w8RnHRybFjT7yztsMIvK6iB/9sIp4DRa7uvCqw+xd4c0/qNnMy
J8fdAdryIX4oHrNHbLICdoEIaNVNasmnH58b/M76+r76qrRlAl7wbHbUlXEHrQ1FmtGOydZKuEHo
Tli4M4Z4fK1tDRKNkTgvlyC9FLdQoiPD+wzGjbhvpfPfTwTWpDj8SVbxfR4gKkEUUWIbqvSneSBv
vED2QkV0YUNr6Qs1IYMRX4QwUZXpBDZOvzzxmLCNHxjnKMhUJbtC2lX+ycOhZI4TX2BXgIOHc9tq
GGIpKoT+rUx3AzK6NouXg/qlq6duMa4VlrUp+rwv1XAj7ypVlHbDTSJGDwSwMa2/WsCuNDTXvs+6
FfwW2p++psT/pKwl3OJkrtA129fiqjfa2eBBqPX2oWqrGdgZXZ7pz1GLEo/5ejZ1rrWXABO7U60w
q53jLxFgRumSDMzgPtF55J3x0eHcoI5Lohzl30u2RZqZcuXX+O9n2oETbe+fBTdYF8u/f90l66/G
wG9BrFMoBg5FSJu/7ov6RBmsriC+i8neGoOOLcW29it8dznLSoWkZ1F0KPFHTD9tt/QVQtgFfFxe
tEQ7oU/UmopJBjkEV/cE+vZuoAPYdshUAiFrwaah5wqFL533mP6E9dRkHCnQUbJ7LYtZ76q2xI7r
w3viLTxXx/x4SW/VJ6CUXLvm/ZHw0vEKDtN3BDqJ+kHlQ9mH9I8RH7YDStVFHKHaIuLTZUl572wR
jEQ+10gs7g2qQNOPNNFGVdlXoLj3nbcaU3fQt4EEwhb67kdxLd5UvB6fMe9T6wjVBuSmoT0nVv7Y
+pQsU91iLC9eFBSj1oDbQ4PzwBObBchR70tp9vD2Bm9oLi0yCjUz94TX5zhiWY6X0oq2tMPBYyYy
aMXXa+VmLpJVxEf4Qp5yXWygVo0NjqlAFFdtlVDLt3OVQFlY6NlCY9vo36/NcKrqQ5ae2AOKxnpg
/XgrqbPQn3oYEiQWGlofVAsYvpPP0RLcBPNTxr/EBmvGoEUmvEDCARcQiyMb+ZBHxMAngxqf1oeI
phdFEd3Gt/qlLf690jYVXSThx0jPjEmNjQrtpyvqLxbhjf70a4XkP9z6R+tA+w1zCeI0kSRFmYoI
d/yjdaD9RiQnfuTvqQGMfT/qI+SJEXMzmYNB1iL05Or9UR+Z8sQIS4Z/KItkDvyzxgF69z8NwH86
cItKzM+NAwIolEa16sw1ial0SuW+1xSvpVTQr706fkvD8lxZzMhyoMIVKceIFqsizozc32WJvxMy
wa3HzCTyiv3OHePvLM/pRenBVevhvKhY2DNC3LWPGm9c7XTj6KR0/NL8MR0qxGXKQWRRESmlU9Kl
Dqc5h/W+gZa4QtBVLTQGpO4at+uhoxbii0tDPqrSOcCE11jEhLAOzJ8Ki9G5/lShucFTj2SACdqq
YmRSE5ycJsqMzJEqKqqsbX1xdAog+zKhoobyKIYA2DJ1ow4P9+w9FXAt+meCJBcl8uiY+oAI6irO
117vykDKSquf5xo7gHw3lhFYqsrSuf7oA2SsT0JL38ZmVlwHBiVfsVYmAwqxorNRxxqHXkceDim6
9GHQuXCtiyyy9AAh7mUwMhKcJGbujnJNX7CZN+I6S2k9N7Tzy+rsFeSRNCz6BxQfadkgW0HXnXqb
CccuteEh0honqKHxhVPyvCIJDM4N4QHGgOwq8calkRRgj3ozfFQUV2rQwldqdDbhYhEeHB4EYy1E
wrW0aIkWqL79tqVFjTBWrO+bPtKjWyCPkI6i2tYKxcfHba1JoRRR1xvG/G7E2mvQDt0n2vCO7UIu
C/O6rHxAseVwKAW2lCaZOF7VPBh6TTmMcdU2UvQzcjQ+NJ7RHPyWtfFY3RrVvCSp4ag1Mh+jb77Q
K9K0FZmNfD1+yXIv/Bi7JP64FyT7dGW3SgSr3eCof+PxirY8Bro0zzrxw6Td2nufUnFpNOD9HREV
QDUEFMhKBURLLytWEMFzkGBD0NOFT6xL0lsPuUGg3KBtxxw9slFKC20Mhs1dLQMMo60WbhOjoYGf
GhEBdol6DAtzl4aWYwTWzm8GW6jRFEhbQWuJmsZIMbSed1aanX/nMstE+ky6M0ZttkgU3sdUvkS0
RaQh2Jdp/WighNHla5KPTheKkzzUs5hXO2jFmlg/3otE3/R0whOJjbJQuFFGcXsU12JjHCu9fdKZ
ob4Nbf9Saw+LUbqqqNo1bSIo/N0ovpdWv47iFIv/fOuf6tzgGEhw0b9J6Kc68n+P4jDJFQOxPxAI
mf7wtwH+xziu/EbAi4IqX6Ly/t2X+GMcn5jkEM5Z+8qmKJPL8k/q3Bzln8bxPx/6NM7/1ABWDE3v
UiuV3dwfvUOQSLEOrxkS0CgXTtNK4iY1RwhKQSjTsrM6u/G16EXVRWwuLPtyYUwWXTNoZ1MOwjU6
iYFzlCWcMdbRoRxkuNY+RN1MpeZU6IXd6/kmpSw9OQX9V08Dqkz3rSFTFlgtTefU2OfmQbHq1QAr
ioRjhA8JDc7agNurkYZOsaHX7EBli+h5p8B6l6V+k6feq6p5p2II7nbc1O+lRReoYhlV164orPTh
lqWxa/b4gPyt3MerdnwbhXBhpdFmgD4bR+Pei9jqhAAHJcIikv5b1dcgeCopVNdL3gal2oX+p+QV
7+TknmhtOL5WLTqJ6njAHJQr+owMahJ5d3VOb0yKlHzpVeGhoQwe55Az1WB3hzCliWtNFl8imnIa
IYd53JjrTjdsSX6pc+tZNaIHwuMqHJ6Zc/fVq5yNVCVN9bGN1fTsNTAz9Oo58vFhWqk3y/V6lQ30
FqTR1nrs/GP2VCgtjepOES8CG5/CbIpjKMnIBH3lva+9kreSe1EKv0WPFVFmFQC43fv6VTRVan1+
tpTzYtVhDIG3iSU6z/pnoWv9zs4rygtxdNOF8orY52kgifsWe+mmS5hFBzGHpsxutbGa6s0fC4yd
tYodqycNTRKT8iSqZrg0SQJe1kMaYqlqkqtVWg/xoA8LsWD+avVqlqiDD8zQbwMU4gJt9CJjD9C0
V1Nn7z/AeI1HerVRXa10hZGz65U3qTfZH/gE8831qGvduNAP/1WqkRzUqiK7RanfFxnzktwGzMMi
Y3AndKc4/2wjU3dqnZHZM5dyYT13SiY6WU/or0p7AaZbeFYEJm3PL58Fj6iYrOF+ytiEKYRHs0Fq
NlZnQ7k7SZonUPh61UkTFE5qx4ZRYGMcWB4le3WrQKRVugrkEBVkmZJiYkWM+1qKbrgxbj2qLk5t
mkn6cxjvi0paeRaQj0Q3/8UrbIYo/NZYR3RSE1WGvL8dm1VKCb+Kc/5y6z/GZmA5jPWMtfQbf7Zd
MjZD51FMfCcA7PCF/7TGpgfJchijpkGYA6vzX3uQKhYQmpq6gpRIs/7Z2PxXY/ivhz6N3T+NzXJa
RYPUSLJbBRWad6uot1WdSWwTRYnqd0s8aJjc22ZWWXdtY2Qlirgi38WDxiY4Gu7pPBDj7hr5QrIK
1LJ8y+taPPTd8FhbFjSIGM4XtYpVFufjPo0MldrnfQB8EKrxWkhljcoJblWkkHBTg1FNV014/1BB
mo9DOmyKTHMjS0ycIrvvrI4Ec80v8oXeAB5rx65ZlnlKEiv4c40iulbhkmgCRw8ju63fM4vKdESA
utq6qhQsg77/9Fha59SqGknByvlfqhfWcpmHlEGqzK2j9DOv44vnDbapUW1lqAlop4wSiIU7UTBD
qK99Dze5AWCwBCdd+6tQZ4rSWJHGQViQcpjN6WTVsrFIh/gL7d44hVpacu9YYVaB9x82qnALDfqQ
kKyT2vg0Gom6hb+h7zs3G2oH/1XkRaKlGUclS+2y7jNXbZsLW4GdzNBZ9eaStO9Zyx3HPmWMWD3p
/l4BRBdb/ToyWbEJNXDN7jICrisBlin1xmwvUTnJgs5x/1UXzMDNc9cqG6HDL9sUlN2Kcn5vL3J0
E9pFN8a20a0IxPAHw42FB7JGMXceE5phYm/LbN6HcV2wTibjMxUf0nu5ia2PSTAiKMRc6Q+KGK3G
xt8Ed9qhIVNnqq/bOz0I7wC4PMw+g1za3luK8rVOwkT8JAHFEIpXxqh1rD+1CQLpJl+aJYRaX9iH
SrW2Mm2R+jqlLjVitfB6b+slhhEZvb6KnpOzKhyXjbazKoRPMQFbXzKSxxK2aa6/V8Xtru9qZB/G
DIR7Iwyz0uyOfuOQqX3wClw5Jp6jpLBDQJoala4gIKkKupCBtT4ewwd90CgSZ/3ZC+GMgz71JIVe
K8pkb9SmoJWItla1N4Y6IgsU7KhIi6CT1fxfPa4yVmmipKI/FE0oGH83rm5V+8/j6l9u/aNyQXih
JFIMoXahfKOb/b7mNfjVlH6DgoOx/HsC7h9rXgINwX9AMZMhnFGg+L12MekhAXUYZO1Kk5v9H615
qXj8Zc37f7k7s+W2ra7bPhFS6JvLQ4JgT4qUKEq6QUmyhL7v8fT/gBJXZDmxK5fnq3LsmBaJjtjY
e605x/y865b8Zc6rq67oKmYjrmWY3sQJEh+XvCfvW29cj/5FOroRla35B4aLduiGkHSkx+bcX7Is
hMiYEE6XbcWYO/VUU6vjPhzXGm0B85YP89Ltg5LdkWsY7yh+Y3Iq3qnWhZSii4W4dC/mExl7RPyR
2kfwHmVSqtM1nkCy/4opMbEWnNaaGSgfGpoCk2bSkjCzhPTl1yQZRuG1K19cLBvaWn4rTnTKFDSO
25yG6L5ZElsHHczYwiIbN9rKBXLRbBv+PQtWmFHhCqHeMAmlwJENBvTCfcHbfYjiwpzBQ7gAQ0YT
dipOMEBQc9GAQSz2HD3jgmLR+Tbs5TeAYpDKoNVPlLHUEeRFfyciamcMhq/9wseYxo1lOeVt16/4
m/gmXhQMY/TLJoysA9eMblLxJIDPuq8W6mS6K0717RRF5yOQwVGibXWElhTnG0CXTwPBg+DzyWxp
0I8DOh948M3IOXR0RNThynTtZ6AnaABEm8Y6ujIUazR46OO0+bm9qNf0iYcWcA0aO6dwU/Es6lnv
KkeUrfJpClVMt0qw4/LF5QM9ArNHKmFBMWktFK3854NYlnZ+q2xIF8TZyJsAUekHviTVU/VUHLCX
XMojp57JnZ0AY7pkG462WWrdjcpF6BzxjZc53XBv4cap1g4dPqF+4LbRFnKNgNHxuhgibb9KJu/k
B+tbaVacUnkuvyUbbAqItftVt+ccwme9rouREIBpY4tuT8gP7wIl9yS+aSuneMo2wourE5eIUOBG
vIB8mz5e2YqX6VvAy0xtD1zK1ClO075ztZspflDbvlRPHBe71fSrVFsJLzDomIW2iDz15V2y17b1
bSChEKiQqYI2Jjzgjc8GQscPWtcJXZdtilNHj9BfswWOnyBBPo+NUpfjh9zcAUkXdwcapFhQXzgG
tsw/8EOxtpq+W+LbnXCtjwQY0qtDtI8pEMfRtSXtI7XHs75LV/FHngAijr14pE0YKHMpPaDDxHVE
MhG3k+D0QN3wvyKidECeTIazfbbPsLkhFkVEqvurO1Gz+3FHQ1MqFoh2KsKSnib2/9bHIhgh+UCR
Sp6bdmOuU9pAwUXOaALcDAhTlE12syhuinY+ivLZLWxWUeWCUEF9uInURfEq3jaPEk5aqPD1yjjr
N4oxkWAk5kUv+VY6pCsT1S2aYMFRkm1grIN66Q/0RvgKzeTb6pWiPf3PFU3gVGK9tuKeLQXbujZL
hUlATtdhHWABQDvpOnwOTfDX6RYGmHVq580rrfBhlpNjMdzwe71gvwxjXrFC4st8Lwe7tNr5k0SG
djPGH8YoJLBIU9VbNXKkU5ks6VfrcHqwp8aU0dYjLmW8MaxAYxS4N5lvtxBlA7roOA4WqjATYF4T
vzkTH93dcIOr9sIRhgCNYVuIyxi1wSsUN3EJFigoV8D62g3SqL65UG2I54ibenxAugcArChRfWGB
9KnGzoUnoOlIb6de8RPt5UxbEbJnjNgc4aO9gQBHeNIx1mJqUZHDwoyF89WBYbtC23IdEFy6MEEF
e/KpF8Be66d0w+TrNn+ijgojLHHyU08kIKobqK8aU+E50Flkt4VoU5fu91NxeutpFz4DiJhP8KUK
XxZJCW8F55rOJpohvGeoflveQ/yhSigkyg1/JXJS0A/Cqe3h0woRS0d6wqCJ4B4ux8s8P1nDXY7w
/dgiE0eRM2O6xS7QTeTjgJLRC4PhSDIpmzBZ6M6NzTNWK7bngP1eAJdV3qS3cdwgOJT0A3h4H1WT
/MBZ4KgDcSciqt5yzmJrgTZmQzhhumn3TOkc6Y1dZ1ucEg3eNvlRFE62/Ca9QVCbziEQyg1/j8b7
dj/qhw1kNMi+vMK7IKzxI3x6xtOH299fK28mGFp1RbyFOUsEjhey78RMC3ZQ19h/94UfHxjfVumG
pQcfQGbbX5xcdj8//fmXCd+mcGK5slwEDgd22olkzfzEhS6fBi41mdbmtB9cCNhPHAvUNQIWGSdg
ht6E8TKF6YfYlxI2d/7sg7aGaPjkBygqDtPJRdzLvtAZ7Cc2cX7iBS5d4vABDZo0XoLL668/5k3/
k2VRU0NKCxaEvhY9rt9MEbcG3eTPS+9/ePf3KaL+x4RmQACsAmH4cx74vbml/4G3RZepb05MI3rM
n9tbSJH/2Rej/iEzj1VBN4Ak+QjM/iL3/ZX892tRdErknrp5GhheVM/apD74tPCWpCpTtLqF/k9j
P5K2wmQGMZxP8+e/NMefxWxfZ6EfG9EVRUfAgJxZZ/r9eSNdEJVl3GXZWqLWF9D799Liz9XIv+rl
/mkTlJ1FRWQ7nJcvE90oBervegHeRnLKvIgVj/mbg/inM/VpC8aXgzB1txRE3c/WEWiI9l3CNZui
+vjvZ+rzRiZ8zKfLYUlpleQGhyFr9JbAvFH8/fUWJjX3ZznJdC3+3sLH9/zzFnRR1oPc4DCmSDuh
ecvyY17vK/OYJ5uMOcmvtyZ/Va/8uDnjq+uqU8UiF5sww3UVruO19DAsnmpSmfI15Ltdte83b9HO
2Hsk8I2bEEIUKQbOhH3V7F/viTZdn38/cHCHP57a2u81ozU5cALKWAwh1plUoAQfTt7zpwl8v+5x
I9+RI4IM/uXIwzv/UNTevOazV9O+qjP0R0uV13an28eJdnrBhL2YhKTxby6SOn1df7Wz8o876/mp
3icjO4sj2kasZYPGJ1hsmD9sj/u/oq3Ya2P2tHdmy+V6nS/AHtgIhFGPt3MWA1BXD89UtWZAa2Hg
/vpkysbP9xv3GRAnhVaSwej35W6Iu7AvfJAea63o9zn519TBKlY3Y7eLh/Go+e5yCMFLj+jU+rFw
RLRjEjZ5Nz4IYvJs9R5BPwLLPqTykQgvuDHeVVFYhgURIk2ddzZy1IPC9KqeZKEusnAvUkoSFOE4
pjGzs28COfbazJz0GWlIfIhwCqxbZQSQ7Ru7puhmXk0ccrm2xh0QzmUati86M6m8wqamPFndW5mD
0JfGo6/d1YTVBcZi7BMK2wYrURJv4k0FZ9AD/ZGHW1JGSnddahAUtwaKtVbSZ1opz8YKluW5M98Y
FfroOUZTWBhEy5Jto4/5otNpNlj7UN0l7TGAVtYbCHUBV1vikyAAgMDs76FlFtOVIK0abOQiT/Uh
3jThVkMVqPTkGo5zwcWJyNjpWyQiZplNi3QRi9V8bGj/1slMcfdDu9cMRlaMiArtdDUYbjXmjEHz
IMj5pjDOiauSw/jQB8FiKEl5YE5DTRD1L4YDZJYCHavIM2cCQj8L5GMe2oNf3vtGsMpkxS4h/weg
mpObkvZ2oxkE7y7N4aUONmMiLYp8kxq3iuiyhNeUtSnqewlZZD3cNgr9m8XgIdyy1hKtefBREaIj
SVsI/UBqykFFMJ67634AyNgvdGqFGaa5spPInGEyBstECqYlLwup7BCVhzBAsA+thtpAl9W27t8K
6b2Cu7jVoAbVHuTtnYlwokkeclDgA5OyTt3UxPcN3dnrEIlSaZPL+qFUngL06RqOdoqe1CFYkcug
JKuTom0t3HWu/G0AMpzfGPW92C7zCFRcqtyl5SsNnnlgjo5EFG3asAiMDHFTa6eRlo+V0z/RyrfR
V+cFUJ3yAFSLoaWTbdXHdALFOwEXghakDDbG4K07E4WVcMqQj7TDSZvm1cljZJA1osROb+x7PF8x
kQ1hRtYwgWJDjL4qbpq7LNskUY7gz2NeRx6LpNJKa5O3gjOqZMhdJS2mgOHfp8Oudnm+u0/FRKuj
Y6Tjy4CYk6BkDaU999pCDQJKmSyyZX/ZexhpBiLCfUo+RVZhwx8hrZI/SQttT+/q0Q1vC/wbvx5W
fn7ETnMwRhRkO6oOv+3HUc9SM6FXOkY9qRa3I7LB3puyE38zeH0I934cXH/czBfDk+mJSpSmPGSF
nJrAeBYx9FeoQVx6waI/gR/nOJ2Bf6wU6jQtLNfu268PVPra7/g6X/wyXRlNdNij72XroNGXCvTV
tj4b4iVszyr5fpUzpDcR9d5fbxUo5k+PlR8nuV9OcDYKUldoRrrOG8BHkXn13RR3ssv96CYjikVK
UL52MvPKpKmAirAzPMIBlC6zbiNIS7lM6f+bLgeAHS3iWVXWynhdNGjY5kMvYdsoCzSHz531Vo0U
S9rmmEu0nKPDGBLuWFfQF9WZJAM/FBPDiZKrrpekHroGEuEmYPks5NtgipfqB+hd8qjcDtnAIyKN
23Kjl6MokfLlschNi3Ih5t011xJKLZ0noF8dnNHAw2Ymuuhkmo5IMI1qtEh4wEx/6cbmvulzcC6F
uEUaAmpD0cO1LCZXQdBIPMOpBz/S1BZ+qAZLtYCskIUD4OyqIqo6yFRCa2muV8z78la3B8suh+qs
YTLBeuClOLSSfGHSaM/VsxhtzHJgpb6W5G9Jvsn0s09sVwSYg2HXuCi9v8gpiJmELhK5NeJgHlxW
2bIyDyr6CNcskZaisJUQ/ITeY9ecSYmNoUz5r4UGK7xCnCgcg/wKuUkIGLX15RBcKwg7wrILiTo3
8l0J0qYoCUFHCSmZ4xwfQ6AVdxGWAk29RBmEGfNcRi+aLztBqBOSirfYWAgKJSMG3CCnx0QAXLfT
om3enGHsmNkhSQ6GzIOoeRjw+zTFOK+A5avmOrFODc8fy333PIxOeJUqLZ73OOlov5shXpoU8/QY
vWblThQhthjn3hRJLoIs7B+sHMvVR63FXYx+vEH+kzU7AQhLV+BeC5eVCUE9x97WvUoKHfX+RfBT
p2QfwvEcQeyt6mIlJSUkachxmFqJBfa9W1kAvtE+yuZRjm4rBWwWEDOqp+WIRa62NeteynkWMR0M
ab0Ldx5QD1cnaxQ+KiESSQBfFP1rT6Rt5t9M4jhhKB2FiWqpLFDXqda+jO/8lEjF6LEKCOS+K/HX
SsMlyNJNoJUI3akOZxdPGAncRUda8ZK7LbQ3N7hGLh74gUIiLbhEZc7LlFylQqMIy2ro5jm1ZVdp
nEG5Syp8k4TI9uFZqhHdpyTAe+ObEDJGMvpL6f20cMvlp0x78JBgi/FbWeJ+6mdicS5CXZqpsbwo
6xeVaruX4WKWHwsdMIBwasDiYTiJKHpZPtmZiLQ8JyS4OyTO0DjVfpPc/3ocmlCFv5rdWtNz4NMq
R/ebMslrFgUKLiCCR2cv0Umbkg96YHEzfXaYb27F7bs/+zbM5u8b0o2W29P9+6/3Qp7WUj8+Bj6v
hOiK/7gXrqLUStSzF8AE8Q/dr9fOlBj7dOwpn65vBgd6EYHhixUJXuzQbzYv/e4kfBmLx0BqwOHx
FLpPZtSaz1NtEjv57Hcn+9cLPozDPx5m07ix64tsZ0pCHeYsKB7uNSBWd0fHgRe0UDfJZaKYLR7L
2Q5Ub70wZ7ObxXM5uwCb+N0j6OdH/I8n/csCt+otX0MRla33tr3dO/vtfGXvH148+IXt/HpYrFar
31zmaan075fZFL+s+5KaCY3afhx/bd8zhYXjYZ7KnTynTv5G9POmfYfj3s/nq1X0m8P9h6nG58NF
xfbjyRfi1NeDksOd/G7Hu/NNOlsciBj5zUF+FB9+dZDKj9spdRCgVsRB0oTGOvGAz2Bm4lSgCzHb
T9iyaX3b2gMputOXwKAjcj6v90/VHCD9Giw0eCxcDPMduSLdbLNYvz5u+vkN+GTcBDeTJXl3XR5u
D3xBDsAVD5fb31yln++GqW7DIxYxyWSW/zIk9JpetgYiz/V28gb+6Q+cfILr5evrtWdBm86oA59+
d3P8w2Z/mHF+2awMsZsoQ2acsBoxBKyLxXF5LGAkkoEOctK0E/JEfNJHuuVyxIfgzqZYGkKyF/kS
/MNvvi5T4/fLd/WHman25TLWMepwNWJaOA1IrO/BVI4MSngoJthZNudc5PPH5TmYna/x7HpeL2eL
+ebgLxJ7c92Ap8LKav5Zi/hfLOLSOacYIQNGgJQra+JUUP13uNFWevyhiPtP7/5exNX+MCQJoZOl
T16Dj/SM70Vc/kmb1FPQ7CmIYEb4u4iroQ4wJh4SwRnKVPz9u8+v/aGYSKpo9OuTegqx7H8o4gLR
/fGL83XXzS/PsiL0ylYYaV8lhk0znZzNV3CQ1P0l+8HTt3pCDwVbdmejnkzu+/xOiefRfYljaVNY
h2E+liu92kH4VBeki9ObqkaUpPMUOBlN/uqdf88MG5L5BEZy92jGZtU7n4XfifBPy6C0hxUXSR/9
a3kHPZHWXsm0dGpbbyqI9T7tFYp8He6ieas+a9qRLA2NWeaphUSwgbTkDqsUVlu1KfbBKbvgCHiB
b99rywQdkTHjF2B74aDiYgq3Ehb+8FAOrygIfQKLXLg0C1/YGjASEWISHdTS4pv3hPqwVsYjZWZO
u/KPyeWNnNQJs1lfod13YOkm1j2/u/abCykT6Gq74HXjHDokcIBr4xHhvQWX+hp8JKVGBYzuDYeD
UAzk/m2x11wgsdJKupIeV8OgnYeO4dpJDIwQJbBkBPvWohB1ujPmNAg9ulfyHYLW4lV5QsJr+gvy
oe1+gZMhlDZdtzR3KkS69Xj2mOcvQkJXaUNy8Wjkz5m3BsRmUOVTHyg+dwAXzcKiFtPus0bZ1gXs
ImIytYGTaUDjsPsqmpF01YBrmJOiZRtrC/BlOm9WJJruPae7dix/ZuleWPOHFb52Aa8Fx/folsBS
0q+iY3KMT6SYbavbft9614REyKkZR18qcXBdkHFWLvm4p+jW36CyW3mOcBPvjUf3YKybrb/Prj21
OFQKd+NjDsMQ+j7+64VSHSlqHYZoX6yGxpEe9YO29i+YR9+82+AobuUrE3XUDRPI5lZ+Ea/iy/Ai
3FiPzdV4NM/FC1GsK+GuuJoHcH38It+xevHfcOyrlMQA7hMW1Tgl0VHEEUDXfezDxTd/H+7ji/A4
XP0ngeMLHPkK0B/1nFrdovR2beLCAQ1do3FXYyIpUJnQStMgbq4L+mf4Kqc/5RlxZdQ7b1O+Bk/y
tXzL98Kjd/SOp/fwzTxrj8WLdYc19mDcZVtC8V68q7z3yVXh+7uUqfLMsncezIs4fMrQeNz3WHGW
vCpC3YDShVtfcKYfgs33Dv8a5W/+6g2z9JVAk+AleJEe5cmdRpZyVOB541LxnWzfPgbE/9GxX6X7
Q6oA/SUZqjnPzl+M/QYTlE8NPAbQn979fewnAECUTKIrDUX7kMj+rfEiNkDDHcpTQeaBY0pM775r
vBj7eVoYZCZZkvWn5eG7r4Gxf5LiGghoTZWWyH9KFJCmjXyeNPy0618WEl48gKZp9XqtZb6y0Wt0
AUE5UpEArS0edBGC19DkNWkbRhxs0ii25tg42kOguQ0V7RHhYuICzFVrSjGBKc67uiY3FbJyGZ48
NxhmfQdOnBsqTMF9hvVOBPyDuu2getq30NWo5kigYVtVqmZ5r+LF7jrXx4gFDmntlz08LkEcl2Hb
29Egq7iEuStqahedtzPH9t6TJQhx33qiYa0sXbDc38F42VjKpFvXlmaiOWVBOrt2z5N0GVr1KW2M
leUpRxcjRiVkxlJy4f1YRfFuJZW6wVIAeTOQ0gXIA3Eji005b2J+dhC5z7WWOm4Q4/YOTf6hHupn
nXyPWhtXTRE7ags7p/aWpHmABc+SB6Gss/NgUIdW6kK7llip5pkZLgbTAMYedeu+TJgR5pZ5ahOl
RQCS5eMiLSJ1p1lub7eo5buG14OECpkv66h21RRFla5qHWeluBty6xD2SIh7mZqQZxG9RFvFqZV+
S3DqRm46xiFgqI2qCy9CgW8skwvv3goGaNCj+Odi4n/xpv/gUU6zJ6ZXnC1mf7+66Xfq//vhpv+n
d3+/6a0/QHXB2CJLjeChz4L5SdgpicQQMcMkroi2/d83vfoHHC2a6GAwv6cbfb/plT8YI1CEaqoC
h5Ju/3+Z8E0wss/3/E97zszycwWlqgTFTfG0rYteTM9uqBLxSUypGWtIUSrjTvB2oR9tQ6XZtVK4
GsALQLKxwlOXQ2kO5XOpTVxWDdMoPd/Uhc6SNDBU4sh9rhOdlGytF7NlbETfwiBrTkUoRotWyu4L
V0khXWA/EbssXumQPUKhfWqq8qWU4TZkcu649Te/IujIq1duVqzKNFhX1Fy1SHX6OD2kMc+ylu+w
JnUX18NWTnsEzIkgMHeVC2GXBqlx9Af0qaayD7sAPV9N2yNQ+vCEvca8Wr45HroR8r0FrLtSq3nt
6doppPjrS/FW1wvCXsOiOMU+aaDp1S1Il2iLq9rgXZXb00CBVZ1OgE8YitO2hbURWy19ZiWIHnYM
k42JdCxD4q2bMQSXoV8Yo7r1KlWkJ6gcSyOoVokaCbNEo0QK6GawkyGx/2cfvtP3Eb2yOPlXNAuv
Ht/Hf3/47rUfH77/9O6/70OFQGo+92974PeF13QfSrI6mdFZZvEM/vs+xFSIlZzbjFuURtLUB/n7
PuSBq/LwZbDAIKX+p/tQnjby9Ub8dODc3D/eiIVrpr1et+NaoWwAXYocE/J1Smj2hOm8I38m2lnY
IXgWMXF1W+S88qmCX74P4HRuakRxjnarHHldOuq6LZ5AuKxgqhDpMNtqJDDb+iIqHcmzdYrcYbkC
ZNcyVYTlAUbWmvExbKTbdOEKOAiKXZnZ5bKW7BL0HvNHfpbbmuKPv/bueW9t07kzoPawq+kRx5xW
TCDZPaY8/pI95eici5POmuk47OnUbmiYH7MTGtIYetnK2BtwWR2QNZPI25ZQN0LriG2BDACAgJjS
Ltoh3zbwIGboOptXlKL+cwD445UAYyJMRhIIpK207aJ72GHSChXvcu2jKEftjOzTs0tk5vflw58c
E1hdHBLxDktUyey9nB6INlQfIL9M0Chb6R3+X3sBvZqDbG32CFiNK5ErE1n2RUj2eFCS0/RP+W2H
1rBYNPs8xBuHp2ZmbAOV3vIp2CHa5DCQn8JGlQF2JwsktU29LKaFAHEvtyQsmUv1lp+Qj9IpRxvv
LnxQejMhe4WjhhOHbkNnszKwK64JfOBq0bxCP1J7tKVA16D2OHx4BNfEwyGOxWgNIxXFKgRWYKwn
mmK4l9+lpXApjHW7SaU7TmllXOTkkR+vHiAkce7JgAo3iH+b1+oBqCcMjfICUltipftW0hSZxycf
HXrEii3eeJDdmLx58jx9yhA0w84wcL4gHM+O8v80AVtUQW4iXzGhVX9IV/59rDpYP80Zfnr3X2OV
ScQqcxBqQUxF/soX+2usMpU/yIQSWSuoTPoZIhmQvi8USF+VLZ2kRSjX1IOmVLLvY5X8B15qiXGK
IRWPnqH9lzkD7/hprPq867o4/funtotn+YMwjqq17h+2BdHJ/rkALiy+Kvo+Aa7cxLADnXy8CRLo
T+PKxWS1rhawI6rF+Do+uPuUJae8jAhU3Rbv7QN3K6NUuCMV5T2k8lwMJCDOygx430peNu5NYB14
IRlXMLLLtXak6JPdyJSfb+vg0j6E62w4ohHiA6uz96wdXW1Lt9l7FhgPeFlajq/9Q0TQBwiYeI5b
4t5UnY9+NNtHCCSGV9jDArvxbCDpvic2toFHCrgb6bED5pOOpnL0Y0dXnWHTPpDmxLG4T+0D2Wvs
mclq/qF+qN2NifGlgaptYe+y9vyqFqKLgJh986RlSC+IGozjGyuSd+4psLlPvDa1GOFjw7yD40im
Sw7aStqM3RYbHgALCIrkovoC1aGmpa1FE3wmEIqgUEipt0UJHnNTLGWQTHGxkbYTZZN45ynrJbT1
pwFOI4MIrhja6ODlZumtVUu3dbIsZe8Uw1X2762udMooR8Y8UjLBqgH8sNq5t0TmLIGLciFons/j
vnTinvApOV+OtTEHVoicOQgccRtCB45sS78hPWEttjdJNdpxqSzLaJlj5DFWLoaUnmogVzbciSsP
DX4jzNN+3k9M7pm/oTCSpQ9xNEMzlEG8y2bKsianByO7ygNF5D9Pxtbrv1fEz9UCcvr+Xlcu+fw3
/TTjaw2UWQRqRh77E0KGacHHo/rT1ztuZD8VKt9ao6y1kQyBnVTdpeEuUf9IBkkj+sKlk3FXdg+u
BL6L9BwkgIGtPzeGI7mv6ashXXsBsQFpMAMkTQ2Qlv5YS9TZ+Cs/McqH8VsvHySRLktChtNcuetv
WHkqO5Hsb1bY4wwyJRvSn8XsVo1BDcyerOjZE9qZYbwF+l1mkIVknpV2U4qOez+iewpshQ6sPd7x
w346T1PavC6ZQBbEbOuVD6vGS1hDuT6mnrHwSRQvb7oqsqeDmH7YiJ7lQJrzeVkCF5Hcoq3FU5O3
6M+uCacQPpe2bpt17UkeK08y0Rs6YEwLkgXoyFd8DsI1xM/RgPhyS0feSA9t9KS81jYanInuiDHL
KNdJuqQMG8+ZZfNLM1687uJjF5PcvQedjGywaNX06IR8Gqrd/HQiITNTgnkqORJlvxxJAORXtUQB
LK6V6iHlc9zn7r1HQIKZMrpW0arjCThibzTnmrDUvlk30XBOsGluCOa90+d+9ajDz+kOnOuciTeH
6Q77EA2LzlCVv4SvsWcTP2esaqTzaONhvpq08Q0MY1Qg+DJOwtJ7Lt1SC5YQBKRv47f8ldNGnluU
LOB1KTPzkj4ITu0gpsKfn3czfdE/NsZUwuyMmUbPGp0LX29gcqhLSBnLJ0AU0UbZ1uqXuTY3IbhC
tkPXgqzGAGFydRGhRcbJqI5pjZD/Zrq+cXnkKLLglGb4H/y7yHA04QVhTqardiAGtmS8SQwprbYb
vKMg37QpgwHVABOxnjDaTAP+dAL1kQnaBNOFxURCM+aF+SwXa9fahNXO6J6YrciFLerM3VAiogIb
EDS4JLwEc/E4isw4KmufaltIhFPafEgZ0UQlo3WPg4tWABFHmTtUSGGMM26Es2fXXWbZkyq8jN0Z
zgCxTc6cE7hwZ4tHc4bQcjZuKmWunepLvUdBOVnSsIFg91nECzCL2/pEkMvK3BK8963cNDfGc3sw
7klozux4NWzLc9ItFWuO38PpMWvPSph/dkKpdMWO12vjvj73y/ZgQpgvbIHgaDA09yXE4XaOOjfc
WTHijYwITcDmCw7YwDYXPtUmMXK1soiBnrbPHpAGYBCBvy2HJzFzYku98SjBK9kNa0riY0T5Piju
GhaOzPaYNQkzP2QpuzKojz2GL1SD8mCtlhsLQcy8xb2X7mTMOMNL102lp5kIlRZCj79tDygs2zOH
ZzraZViHW5KEx1lZAnuct2d/sFGgKLWjLLpvMBDTTQZLTj4UzQKkhAlH0pornlMT+AKrZ1O54XVM
9hCU0ECuAEwKHiQe40l1moR4gF0FPsnFXHwz6kd8UMVDCkWiR9vhCwXLB0eU3iBtMqVkpNaiVyM7
V8UCOhqD+e04LKVu1fobkQuPnmc0F63CE2IRtIc23zHqM87LLx5Gk9iYmbPn53Am28QFt4TkZawE
lkZ6bQV9X3UPslZQByA4r4MvYaa32Nk6bhRSfbUFGiN/GaeIuOKj1vJFVGiXrADM3TN8r2AMMypy
y6dEQNQOAyvLbHlteDdNseUFhlKEee2GP6vgpFR2XO+LcI8Du+NyKFT+pLfCkflDWUbBEkVq860L
bN9gYrDwaK/w/nyWoesMFjwf+F0MFpliy7uAOiL2GILQ50VDH2VSR+Kj157rE5XNpuFcz5NHIMkG
YioC7eKd6y2jb+ilyHrnpjyhmSjADsFloUtMwOGTgteMTJB3xlyFMQosQGm38dVIlyrhIGAqNzJO
BQxZpv1MhI6/SuzIyaK5eNVFhqQl9k7zOnAo++gxMM7We8RXvFrXbG35SqtnVcHOUO3cKFYuIdAd
4ucuPhPaFxsY2XRUTbMi2Y2JP1cMUhsZe3tTsU/Fi45Z1zyo55KhRl1m5dbsWcfVdmRNfk07DlHn
DkyMoDcZM9l0UuOGKi7pBXFHXO3RHHarU1m74OAdYLEoJ6BIJvWVDIS5P1MWJagBijaspNbLvNsZ
FiEjOZ05ak/Bixg/Xy7+bIMe1VavEh6xZchyD6H4ZeTxg5ThwoT44sv5Td5Rj2lr25DHUyhCPOsb
VsPJdrwFrRAlTJ3+/y+5PH9LAhjIBEcFr/Xn+qXMPOaXDW4eJrCWs394z/fqisrag1qlOLWpp4Il
1Y2/ViyWxtrDkjTikL8b0b+vWDQdJh/rGBOe00dX+9OKRfrDoBNiouEwZEk3gJn+h7b2V2LTRxou
fZLJRq9KFgb7Hxcs3RhbmquUyrYaNW0L7IiBNALH1CiKcRizwDx8/F/ZF7TYyG+DBZFoIr7GMYnc
/Wgqsq0LGmmRccsj/lPJ6uZPbc1nT5M0tdQ/SW7YOQ24IMhCyyREF0zKjztXD4JSq7HWbAvFS3wG
QFd8QTbMQOFa5ambfqtb9N6i7Aqko4tzte1QSmbquxIS70e3npgbqzmCMBuOgpD++VX+d0PUlxIx
4l+yHFDxc/2mavSHFvjTdHgKlmA6LNMrh2xX9SD3qIZWy8AgjC2LiDpwmzoA9Vx29ugZKuhA3z3I
YR3vQ7dMznLYdodAnKLL+VtG/XVs037T9FG77Suj2Wau8CrpkrDMlG9iqAftwgDmXwyethMA1gkz
Kq34PgdlwtRZ5D+kknenEPynut1tImfiMkix4pFWU2YOE2Rrk1KP30B/+uv/zCYJ17++aF+zLojf
pubHJdNV7h7J+PqNslTBtGpFajc9558KNH11pqzJfeWaxRaMEloEtahJiOiL/ZjTkQ9FEp0qUHhW
Fg1bU69kxzTC1DblZt9Vrb4qM58staBv8Uhr0qovLN3uBRitY6y/ZFVUL/ug9sGO43FvDVvX6mwV
eoH1YGqvKtkUsWTynMvaliBAJZksJyfEl4TY5K54iDNW3MMwFcOUJrmTUnPET9AMjqrma1Pua5Dh
1ZqPHNZWVO2S0K9P1XXA4PWbb9NPTUZOnCaxvlJxCsJvk7982+nklbUGYmwTUT9AQkzkQwNu0hI9
byf1qsIJQU4qBHJvix1SbTPvHNfV+eZZg7D49VX8SCT54dbDdwTFA6sao5NlfJX0UeVgTQkHcaPL
sT5LJDwJmgzgfOxTVm+G7h2SmojTIM6qRUrOqtEVRyVTFm4Nt1Pwsm5nTb+ZCvzi0N8NCKDLujHX
o1XtjSJTV0PpNg2IoHrcYZgbd5KY5jtfWHReNjzpkjSvXbryhXIpBDXaClnawgJzcXprdAmm35oW
xYv999/LEhLvr8+C/LXvi/tqwoRwWSZmFBy6HwegphBamhFWsdFYIsSNp94Yfv4ghc8xGdalqyWO
6Ofxqqf8BITTiO00lnEEVcYosgIctL0ug6uTsowFYfB/lJ3ZkpxKtm2/CDPAwYHXzOi77JRKSS+Y
dklyp+9x4OvvIFRnb506ZmV2X7DosgkigOVrzTkmrIK0NJ+HYedG+XCbW86luATPQoHS/e//uLMO
p/7j48OCyFmJwDioVP+nD9WNOVcerzsFJhswSlOoLCVoMaTQ8hrptN77nkERXTu7BD/Xrm7deaNz
ljbBRF9Bp9FfyyiccwKHWaTzzIqvsygoIdP99/9U3E2B//tflZwvuDKuXzaJWOt/72Md9W4cTzED
oYaaPgAMt03niVF7DHAjJAhnmzp++3K/pcrh37eMl7YPvQxBkQy4rTMk2z/qtD5oJxmPw5LFB6w8
D6Jd1xh551+i2lWPxgKYGtv+2V3M8toUAnJCvwh43JO1yfKkekxBAT5ESdC+bPY6sUi67WxxLSfF
7pGVf0tFByg7BEBU52Rmxr3lvxmpp4d+qLuvwtaAtcLgIRlNv51MTGtYzR9FJ7LTNJNfIJb6NSux
dVWLKDZLpA1Zdr3cTaqsjp4yM5HlRr9WTvopwD4B7zWmQ1EG3XtT+MdWOL+0WMInu671Nq7J9xjd
VO0tN/OfKl1FRyOr0zz65mi5eByquSYmuhbZLhysT2FEY86L5hgd/5TcoO38LEePi7bm0ru3SxSa
45gR2NWp8ZPF6xDf2Am5QGTG1INd3Qj6YHBgww/JJSEXqiaK1Q2sWx8a9RSKKTl5uXr1agUoxrIx
kAlgE5XlfW11onee6Tkwaj7TqUy889j8NQcKMkTV+9s+bNCfhs6vPK6mVzQS/mMcJUihQv0vj5wR
klPcb8GSv+rS/EpHx3+304IIH9J1FJTqlzJnnTeUZIT6AQtjJlmboR0J2hwcDzZJojdzB0rcN3LX
mvzNaX35uKQJBp1YnH09fYnGUnwRGXOFRn4eOit91lG9U5Ieiz+oJyFHlAFxkJ2G2iXTobHjTSWX
p7GpiZSzlmkTi7raBxHfl2KNg+tT/WLguQ6zHj4QgWjaTTSt0ry7WpX5mmUlecnBgFVHW4eiHN/q
LWPQ+Fyz0jQz66zR46vRj8p+GWJ7eRnnjOaIKLtDHkbTzW4IvM1np6S3MeZHYL5PPl6j3Wz67nv9
MIQm2y6qBodhDe0l63zIwKlbHGzjf1sSI07lUqqTjFluBnZR+ZgfqQ1iXUY4DcunBIzgcapGqA4+
XY/W1m9V3FnXPhPW9X6rOo9+FVxxd+5TT0TPoVNU59AqKR6XgKhV7cybJSj9t85k8WbO5gQzhQfN
383KHxamoJesiK6WSHH2NB4Ynla09eO/v45DOe9GhUzSkUQXhDTtd4DOZrq+47YbxhZ1CWdjE1hH
WQw/LOQfXJPjLy2wXJCV5pOjh/S6JPMWSG1wZmoNLSxDLiLGwn2sA5KvunkF/criAHOMnejarcuV
qAZ3MSTZWYQfStSASEbb/z67qA+tSrwvPkx8q7QZe5cc+X7X3IK6HE5KmeGUrJvB2HAjaFW6g5+e
PeNFO3Yx2Qbx1lNe9Gu9sfg1zJlgInFokAG5HI44UawxjcRUf4SiRpNp/elFNcAyZSE/BeWSHIRF
vB7i7Yews71P4zCVm0lAnujH3N6FeZK8giMmNbO29srSgs7UvLKqNVOushmBbFQaxSXf76qugmdF
H37sTf5kKfrS943vaxoN48ygrWR0lyws5LGq4iau2/BcYAMD5VGrrSi8c1yRi1PT3HPE2mGP2nS5
tKmLZ/Z+k5Uu37hm5ywhNXsa/3IWE754ZRiCYMstem8Ypv55LCmq4tFZymjvri+5v84eitfBi57n
Yqz3djZET/O6iQOkq25UvxdB7uDWXh9LuiTfzHPcYNhJo6fOmvCaq0xdqhAbZtmO/VXU8/DZ5ET1
lJqkmt4aPmP2ZVxo+Z+UXURvFjrZ+4siLLnPovVf7/fiqFKHrlviBzsmBzmRw1/wRp1zYBbnXAJD
ylphzmbwUVC0tYUoyctJlelGajT5KTKee/aq0T27GTOA/37VdMX/ub5z0UQ5A5cdaB0M3/+4aPZT
72nfLk7TUILMZd1DC6nOxcErm8soqGtng1I47f1LH8p+Fxm6HX3Tdk/ZorqnhO9/PYfzyUzOX26Y
mBcPZsFDzpH5RiwOBLDcOwxhIp+qDkGVbOmv/f+9A0YJrgd0Hj1D4BNMe9fp/7F2SuegcbHQkbms
B42XTE/gsyRWwBbFrtskpJLUy0sVLs67sVou6Yg/Cn8NG/Bj1Lr3FaAz/kA46NwCp+IrohNY5Av5
b6AkL0pFwNsHEmjDKriVlJ6b//4GUEj8x/KPtxDZlMaeHd7rl3tB/8dbaL2SVCEQIsewX9MqLezC
s5WGUNqS4rDIhYTOfoxvY0jai2frq+6PNZbH1ySzaa/CVvMKET/J0u03IvFRGUxx9LR0xN8GS2U9
yvVd3Tf3J+ycgOjUxQweCWjxNjxIFUcoG7B6SqXVS9bn/pu3xopNpUeDc33SN2F3FvZ61XUmcsc6
ZicopzqmCCFQLjtbvrHGtR5MNtW3Kfey/TjQSQvzAHP9urnfqkugleXSo/fNi55BPboCE2aKS6XL
GgC3RluKd3em/St0o05W4D7HCV0B+HubOaF20LWDPLimYd8YtEld4A9wmxikl91cHGRrXwwJWCEs
q6Z8jqNCohFqLHRPLJq7zAm+2n1xlL5J3oOwgjo21DtZaXXKW/e7LBP9et+YES5n4+l200e9fi3B
Xm9QP5UsLwm9Lhf/O+O84NEPK1bgwUQsMD2YhyzTn2Ills9aVp3Y1DVJsRpx2l8AGJ4ne1Kfx6CJ
IBQ5EiXzWPoPzQIBkRiWdD/YkXsubZjMZU9fT9bzfKuMOv0++SEUReegk+4SiZnecKaodUYXgfK6
Xm3XW7HbL0fnLXxclnF3P9Xdz2OL3dOIlygj8n52T/dNVQbuqVg3w2DJAqIoz6Tj8M1MLd1dMbxq
t5yf7pt5nOenVaWzl3QTUET+zxMbW1hMggsy42Kjnu/3JnccT9KhfV5Pbf8qcvnZyaNiH8U25Ic0
DtVWd6t0kprsdN+Mf9+ygS+uEwyN234Ge1auJniQKvk+d+Pm6plqyvci7INtv0iXfPn7i8gSOAg9
fxHa7WAsMUsJ4vZ7t56f7ps2COcbmPP2VK29Cr22Lu63ivWupAdroal9rJ3xV5FcVFF3Z7sPuvP9
VjtnVOGyP9XVSIxaEdrbRhLu5ISquVauCYZN3znNwVsM8jceK6KhhvOXj8FhsFV3kBLTehRY5YcZ
5Z6TyKuT2e17Z5zq4HT9uB9t7A6qpmyejZhvYhLMypIk+eSYZhNLu/9Xt5ATidGeFBS4OYRTNAHC
XIUpbr3Vx3bwkuWGx4p1taCkOUylnq5TOoTnVEPeS2vUTKqIR3BigTlLcinO91v9evd+awZhsisy
n7lPQRB2Wg4IYfMmvwGCz25ZZP17owqsvuPcE8/59xPCCsatDgV8i7XH10x6otmLCO/e7ZN+F94C
F01Rnhl5qEbRv3gp1TEqLIIKyaSeqOkwWQ/MRMkhJNmipoSzs0teV85urhdmd1RWr34j9CVU6mPx
VPWqmkleeqs8p4XPuqOOSgk01kGR8PfGae3lgdCZmt64GzIYZc5sLV5M42gM9mFTfLLl4t2MrMnE
sTkh5eNQnX9vGvtR9YM5/vNQMRHV2WTNT1u2Pcr/Od24VWw20i2wWeOuGBJGuu3oBTtAEeK50CSz
yYTzcdeE9nseTIIwU1eTGlF889vKOvVJw4i2ovdUFgPShg56o7M4z4mRJbZugqCqvrW/jk7C143S
IgmY7hTV8n2xim7fIpWBYmiWLf/PeJimTh9Z5RbnfOpPU2Hjfp9S7EBKXpVPxtEUSBsF9Rjc2ki8
V23Q7cO+0eeIfyJyuvzYyYnwZ9OFZwNdr5Fed7HKq2nzYnygKz1uptzhP+IzdN2BAQlQ+mcZD9lz
m1XqkgELRtw8gXNbH6OQZ1oWDWZ3f91945L0OU/LNZix5lCRFHvHWhQYT5xcD24LBfh+BHV/H19k
fOD1UNnh/vh988/Bd39Z4hGSSIOES8H6U0NRVhPm+b+PQ3SqssGDL3vxHLjMKcOwZqQnC3VlSYKE
Ky1wDKZmJitsyi/GC629ZdvP93t2Ml9azQxeJ8vC1xpNVxYmQOED8a1pcgdrT0NeIz2fq42Rp/JV
/xSTRZqbpvgQibqmS9+9L1wOj2VKRoq32PlRLkm2KVJAjUp5FEgJDcvRz5OzzeTv2hQus1jJL5Mj
8+wc4hxtvOTkdzGMqSLqL5G71HsnS5IntxVQR/PcpyhYdkLNTKwye2L+RPR3EqrLzFG8nVyHnOgE
DbuL47wRlfNLpmRReSX57uqZlRmh27Yun6PZBU036vSi4bK2EcmrrY8mMJhRHObaffcsU544BSdb
1o3uo/IrJDDZN53F8ofbhchxPD8hP7Wz93YtmqObNFzyltUzFfZ02AVH+TiXhDiRCGrIArjRYkY3
IVX1JTGAWVbClagiiBRr8SHKWV8jX32dgzzceBltXiRa44WF+njhvPjvW/fHZK09cuZYX/7zRKMr
b0/W3zwAw3GTQzaX+prTivy9sbNc7Ca32HQtu1uBV/iwysED5dE0M+G4NNnWk2hStdNVrZvf59T1
MXoGig49HRKH0Vq61OV2cUj+wh9+bbEXQiuQNV6+up1Rksbz5X7r911/aPZeNXyOnCk4EcHqHXRB
SuLa6Jx65y+7hnzBNQzKSevHsKVZq4V2S9xQlyDhdioCt/5+C/d3VMULYchdmx/hSFz6sV0eusJl
jJFWUNb9uv/WSz+5uixv8squX1QLi2LUAGTiLvfBb2JP8pkpJK7B4LVuyilNNu40v2ilncuSkx8Z
mR7M+romGvLCfyww4TJn97iIW+pc0+kBOkMpszDRvdw39zolXIuV+11vdtsjxDfwN1180+FINmdC
PzEZm32R1sQ9rz2hcBDs06j4PHqj+05ExCkJovbB8slHrpI1QDNHsjMmHYSEZfw0WTCySVhGJqIe
x0ww0EiLgOZcO5x7cnJ3Mx29tyhHHA8+Zvr4XUYZA0BWdvOyTd9r5ihAIFljjbK+3avjcVmiJ4dg
nwMtj+zBjkjCAoCSXTodDmdaXIQ7x1G+DUcBnXndlHUyP/Xs5AfWhynjah7LolQemlpT9szRgJhN
Y9FEha63HKDm4pg+GxCKSQNpI0t2iwWE17UQe85DM75VREAgnXXSY1SQHcuVvzi4PHjqXGbVeSe6
z43l54eqSXzQ76F69zi0mfCBv3R884kkigrHidRbQiLEcShdJPaOdfIy+o29L/SHm/voIeZwuQ6m
0R9J1W26wU8+JSZxX9PWOYzrq8p5IL9DOwzGgIVOZf+m5K3jMCOMM6/fnDoInytpr9Ch+u3+kBD5
grAJLPXvV4yygT7k/X7y/pCNntaMVv/sj1X75s0BGB/ll8c06cR5mOnDFlRG18FawzWNVHBZTbjN
BiSKxh3havZu+yn2+BbZpngKoGDdWGja83mmMkBdXVlX0lPPc1Si1+gCgeqN3sjGGrwBvVu7Scpa
sQZtOPidxJ3R/v7Pod1u3DIYmEIuEhvmepynNh7OSI3y4s+TPLlWWxxrNwAr3EMyXTcTvQkuPSHy
Az8uic/zpWAZkVHYhMH0kA2Jus30uR/Ja+CXDo48Zs2c70SeV18Lmhx5hfCa673ZLnbEykml6t0Z
uHgPXfpX74zq3R2LbcDaboNZpP+aLdl2Gjzr3XRLc0gs/+Fewt0rOr2M+bn1tm7RM17KywI2iZW9
CCCFGyHb6OC75TFZyPEa6GNt0sVtzrUUX0LL/Wovhf2a2m4CTYtU7Ph9mad5X0gmuIHlJF9TaG1t
3o+vaUJbfPbkzS7g4Exe3p9sdChlbfjqF8tmtnqU30UrNmPdFxsaCoR7K2Uf3AEqGbPT7DhbfCCB
GRL8xGF+5CdfrdYZDt7MKjJOAyoIyD5/0a+k7Y4bWE/aXIasCZD5YC21MEU7c/BzUemLF9ERnsiz
90z2ni9Gf+9W7pYCvRYNbX6ramVucRlRUEaT9b0KLUKzh/KzLIsKMU5V7ZfA997GEDp5m+zLMEEF
vmgb2UU7vghrCY/5nE67NHaszxjXbpmJCBPPaZkVcQmfrRnbc2F0/sWeCQEoHDLSyb1Jqz7a+Hok
GMat9l0zlec87K/E31ZPIANQSPVrAANDoo2jRfU0Omg4iA7KIllvTCfFfki86CZd+0vEhHej+jbk
W1ZKMj7tgOPN/RGwFDuBZs/y3nsLO0RuGQCbMW3cB6u2FZWhqo8VmuqzZ1NtxUNtH6RVnDxDL7CT
iDsSTIGRWzabKi8BFckkP8loOqb29GChLiJeJOkfpzD+GJo6ZVUQBW/pMbGBEEOUPi94GRjyFydW
w+WpQSsNP3B+F0NTvpVH1tYvY0/+GD03BGUBAeJ6rMxOZq31wIgo3Laskzaz+wQWzTrFYhWrFBRr
WV18LwrEw3ifwlNqt5eBYsWVKKHki9uiyEmMn39GF8bKqq0ZXmbppW3CGV20Lh6Fx5lqSLvz/TSu
J7rRGQfsZNhr9ugMN0aPw82Hnm4lOCr7EPveYBOOEwYW4klSuoN0kse2HaJbxT7btEbBZkwi6jZv
2AbxtE3FOGxG3f3UI6qz1gXYFuvIhXu3tFup4uvkteo5ULKhxnG+sX5MbiqwwFXEtrMvfooBJVWk
QnNyO8h8vWORsFk7zfpZMOYWutstckAfJ8JP6fSjHRWUQs7nU7VsKju0LhbkkAeqB+J74LvVHrJn
2Zf7WjoIltJ/FWECXbE2I4LqtueE14Q4rYRB3tfWARJHjCMlxheRWvLlvjEFmsBwMMupEk3wMuUB
XGgJfUqXmOdj4F6LaOJLOobdDRdoESj71Z2iVyCSFUVlb2Cm+0wsVXOmoxPsBtt/d9oE6VlACnPs
8/Kpfx5KRkqWGP4lTNg+Qxi07fosEqAFY//Ly1KP1rVHpn2IMNN0YtmOaa/PfBP1JlTAyDpaiVuV
hSS06r6/mHzY2k3gH0CJBbAM5x9h0Zodbb7hkq4j4ak1pyjIx1NvE1DSCyRToY/Y1SBRsko0YOyE
n9IdSbX6EgcHyTXwgVnMuPfd5btNwfCsaRnspo6mzoyxvTFVcGaPEJ8+Arm3Aqd9Au3XMNXOrL2n
MveSFQFwJB3jYVNTcsZuTPZJV9H2JVugDC2uavRRF5+6tOzH85hnzpNxf1VtEl2zdN6WY0qMiCIK
Gv1pRueAZuWQXnoCG4Quy4OySGUK7W+lctwNIWgXFSt7S1Ik1ANveY2NHe5d41yyIF/OrojM8zQa
lJ5WDva66RAoOh7UBbvTz+GgL4W0rsuSoTcLiRFYRKb2MbjOlfVu30tXR88X3gyTca5RulAbM8Bz
c8PwW5LXGOpa5wqshejcXqSPl7xZrTLNwhmM04esjbUZnIY92GT0fYrAbO0ge9LFgPjQYjSRhrk6
M7vmo8UA+Jhl8hb6ClpDpvnWeGj3BIiP8zxEF9dNh1fJVEi2AWED+I45eYHMGZbhc0uys42KiIQY
033pIkJlFirlkXJiLojTmqyaIetYMo7te/j1fhPDy6MZ4EavQSeR8tqtDXO0Af3gsKfbtnvL50KR
QuiTyi2mPT7nkK6Uz+JX9uFZ55xUbZ9k+rA3JzGL46SE/+D42efEgQyROeW0Fw0B76PzzSaw7CKm
PgDSMTPLQwYaupZzIb12u7SChPGSKIZIS64lGFEfdag/6ZSYzcY6OMMvJ6vyY+onZGtYENq7tvus
6qQ6+EkYnNI4oAvj0rG1UkK3pxK90kRy14NP8tnZ8/xjlkTB1ahieOyDONnSQx+ROjv+Wv92t5hu
11hV1G9dOvENlmvpDPo/BLfQocfMCaPRjKYQhzAwo7WKdBq8IEGoFfsv7Lq91Aj3a5rkNNFeG29a
Hgf901rT6MO++1p4HGW9xKLiZ9FjstrQ5Kw3sGK/pmMM6GEMt8MU9ActDV16XFITUIVGtA0kNT6O
qNnHVo2BZGSlMXj1l0AnBJdB99v2+US5vgskk/S2Jlq0H4ncMWUYHCcr/Fn0i97goG08VxyyUNzC
xRSnZozKXQixErAbH3ZDoEHnu7tUlfZ76T1RVNo0ARtYbnHekERs8dXIM8yjKAfITn4cJ67OOmzo
60Xlwcztth/ezTD05/VE9EB19bA07wF92U2RuV9kNzYX37zEE2J6t3J/Mq9HLpoxG1vgwj4bmJGC
5fExTJb+kuThT7WwvgFazcHtB9hTPPHuGKCzoZPaf4lsfLLymPDX1uNqL02I+BehUcAB9WqSz7Tl
OctMZbCNSVW6qHSTKO9H3ABkMQPwR3tqb2Mjx4tyF/8GmHHHuYUPYfrZdKX34hUWWU/2bhR18FyP
7rdlcdvtwlpnTxeh/hj9/jBUzbbxLBsx7Bpq1apq78MHezBOumxni/ouDbrvXes9pi0ehoIGx4Mv
ByTKtbcg7yWVvo/dc6SwvpSB5b+MiKEaRjTb2ATTloT7dh3UgEOWpnpi3HkbS2++DfH8ZrgOHr2C
7lJVdNvJH4L3QU/hSx46+yrUwTu9ztVL15/8+DwOmiuQHfHu6I1vlh6RDO5gioKy2qiMEnnRQfbm
J873Jv6l47A+N9pe3pwsNA+lpeW2QCXnoqHvYoI+UtaCQ3qLwxRkQRgF2zDvYMoWR78gyTZWjPMr
nbCe0AyHmvgwyiA859n4kXScWXrdTA9TQHgVC+ZjPZbOpQ21eaaHv37TMKu0uWeeZ8cwMcMG3jC1
yrQmzDfnKBtbdchqUg8q2zpOk4XPsnEPdsKOyPu0fI3cvr7KaDj07rScslFyEU+QaMt5YASE4sBZ
1+Wi7OctV0XFyFylnHkbPiqPhUWU+S8U0zV9nAhMj/GOvRge67ixD1EUXzVfk31TtcRzJRbibNKH
AgSIp6pYHtw8Ts/Aa+MDqGisKm1+rlISAxNJolosrHlvOfMT1WR5JVO5WvGfWsK6Fg2n+NIaD0S8
LTcnJ/fCVtUWxm/6OPR63LuFfBukKM86nH9Is5itHKD+xgHpXY0a1b4e43U/fvOKEHSQ7soDyMfv
ohtJVxnhUYS9/6OxZ+yYYBbHpmy2Fu3mKdXThkTJkpgiXR+iaqqxVgZvbZSr0+SrnU9V/Awoed65
/bzaQ3+0U4sgh2XCFm0NDpoBc65G4vAvLoyPUVJ8TDqoaSLk40M9el+rJof0aBzYxy76lyj3Gnzw
Kn7ME5JAVGOLjZ8bsRdOc8KxF/YLdoN0ASoTKUwMISa8vKTA9ZQ+1sxAZlH/kkQ6RpMBba0Ix5Uq
EYfRgWTs1zvhtc0n2eNks5zmZwCdGlN8xHhmqlZvzY4K9zarIv2C6BW9gh1ctT+2G1334SdPk4cK
w1pajU1Mif7I7Hp+ggv7XAuHDND6Y2rLp6okpHhCjroVDpegweHq5VsQk+kjPFjemB/cxlgPnXTF
PvIH7AReUz/Q6fcxpSXjphh19SBRll/EINp9lcYI5pORgVj5opvBf5q7aLoGhIq6kEo2beGXzx39
sUnUXKKW0IZ9an3OMvuYW1X105kvlUp2siPiDlTTY20BaEqS9jqJadvWOVQqRhkXLZN3yZWe1QmC
/K4DiFyiOhxhml5k9NjFJWr3Jowey+4D8QHJV244bbxAK1I0EYRQ7kRkM/ny1KQCpUTQuqdM9+yE
JSAPME+IGnKc4+BrrGWyugY957XMwwix9C1Xm8lDSVFelKeL19jGT1OVCuGQuzrHaLPZC9cfK0JD
SiOHqUeY7qtG/tR9GT5P1PCTNOJRujggOL4neoEtGZ7zQEhQMUUbhxphjnNidBbOdREFCXoMNggH
0JHc79+f4dLwxLmTxNgMBA+YlvWFywQ3OGQBfEpl4+J6T/h7WcK53K06cGNCBTncKr4Lp2bd9Lrw
GHetN+8PAsEdqsPvp0wLbravXJjh683eC+vT75///bv+edXv33J/wf2lCvkeDbr1p/74K//8lvuD
Kb2S5fGPm79/9+8/c/837j/wx9/6ffP+qH1/N/d/mVY2v+f3f39/d3/8xB9//Z/3/Ps9/vPfVIDk
eI/r2/vPv/j75/9+9+5QHoQdLvs/dss/L3Gdbvxz3/2xV+4v+nPf3f/QH7/l/tfvr4p7LmS/P4E/
3u/vl95f8MejcqreM5kVN11l3YEg9HCDRhknaRvNp8GVGGZr70s6F5hAiKv9990GogZMQ/PUzHXw
2vTDbahIkM8I+r4ZvaCCNGH50tp9dsnGuN64OwgeDJa1T52XpOLdggHdddi54c4V2ZfFfRkKz/vV
OPItaovirZr1AZUBTbiwHhiy+tNBNrV3k4zng40/uRCocQB4df66OD10MqtJDwYd+KvsM/hio+v/
VcZnv8/f57DuT6x2oyej5Xgr4h9Wl1fXJHHyrSx1ht6Su4LB/aMMym6XZEHxyW39x6ET7ku23ssq
j3yCYI6P4UIUAHpbf4tcbMJHqEx2GQaf9+n43V6xXO/ch6Bz5Y8+xsjm0C1pneUAUT4439+BL7ts
6xsYcm5UiX1JF3nr9F5C3YqMN9I6uK5KgylK3zvHO9PW9Z5JTxD3e1CXzYne/NdpFsn7pNVXpYUm
xC3W7zSFwaCy2Dvf72Zjl248R+2HtFk+xVQfirWHVlP7ykmA8Pph+ox/RJ/8nG6BX6FZX1zx4Un8
xE0TcwZNMu+j12hxfAqJy/3ZwrxMHQFSy+QRiyd8nT8Lq5CbzLXp3bVZe1SqWhfgNRW/n+g1THOT
1S2gQjXFdGXC9D3Lm7dkXXLINH038egf+mgOriE6gEekCQ6XUEHYWlT1z8aVnPldZ5vQhmQWjPgN
x5dG8xYxojCl87V3VuuSGDHt9bnaZVEeM+wSeptOOtveFTtU7uqIDi96LK5TOMLJ9saK6VwqXmI/
IIogDs6+MHTubJNcmrQFXmyZ9NgHa3STBAnVUvYd9dy7X5jG2HMxHHEyoUF3umVvqNspxSLodIKm
Z7IOQ2aXtXbSxdG2zmr7qorFRhwoDlMyyx1HzWPTE7AQzsObzlJ0vAufQuuReGBbU30Zy+Qb6d36
SVn4KOI2fB6pyA+5Jhl36briIqLurHUdP7pJ6j1PIBGehWAtl7bxgVCO5nsF2evgpUGwLVVpnSwv
D6mkme2hYbGfIr8lhLtJWHBi9Q+KCr5ivV6csqg9D8YrXqeJllFZ00nKF+tsT/nwspa/z2H7Pq93
0q7wtrO2w60tMZvQqbGP2eKqj9KvfwxBGN96hHsfk/9tVHJ6Zz3KLL/Nbuxz/WF143x2myp5vP9I
LTO9F1Zsbe/PqjwUj72Yi9P92TZ0vniFiomzJO2yGIbmGs+yvpowsR6HAkvo77vITcGal0ixTcA3
tfwoaIHXj14I/V6mFfT5oarfZFfLI7R3YPK/Yt1jqKbZdVAzbdPCxlY7JYu/Kbss/17aLS7m3mZ9
ACyygx30jOKmeO4cGe6HGfefBHZurCL9MRTqU1Lk3ecMaBPVz4ACsfGJlbDyz4hEgqvoXQ7pqNOk
pWiSKWU9XdE/ERCIcGlT+vyBqicNtliDyymcd/z+7NCJ/quo/O6pm4buCWBOh3OlI5V+J0d2pcXB
eVtiGT6qCKSIjBL1bGdoKVA/vKVtSuB3g6Wx1TXfJRQCVo6pOsAWn5eVukLBSjH/TMmxpphAjMrd
+8YpYWY6Nb7VgjUxipjiqe1DgYQkgXGe1G9LV2MkpRWwgXNSe0SON6z1nSLFzlj+P7bObLlVZYuy
X0QEffOqvrMtuZPtF8K7OZAkbdLz9TVgn7r71o16IQSSbVmCJHOtOcdsO4I6PLXLnQk2gRdarIYM
/6QVpJ5YSblVvgvuXiMFF4Cb9rOuVroTGaDWPSbKtceUboRhLvy82Lqd7+0FPqeNnaAtbywvePdY
+GCfDPAx8DGmTnWi4urBPK/DD82vdyp2kp8RAz0G4K6+YvOKz9idVm3Fvdku0ugtzhEXTHWr0SNt
Ebwk2vMQOc0jN6LXBCnxKxbp7qX2P7RmIF+4jFBLZ/Wta2r6AwHllXlPlY1ztfgeBp+Iz0Y75EFq
3Hzl6rdcJ0cmNervsSx1saYtC1yB28iKaIrx4un+Q8CJ/8BVv3WYu784VRC/5FUVHYq4qdaRG9U3
25m/5jEr9nQ6ECnY5Se8B/L+aOu+TBGz3akfvxT4oWaanBdPshyXLB32Dbyv1TC18YMYSaOcvOoX
sMCMhaMyXxK91LFy1uWGwASUY0FIYPtsPiLeZ7i13B5XVSmHg0ZR8MkIvX9GGnKHmjrdzktL+9SO
g3wai4DskyTwSaN2XyksSRN0aQoaIDKvGsTPQgtuPeErz3Kswl1t4U5Zdgut9Z79qDvpWoI9fH6F
qwakCkKStxMlHqUJjqnY+z1MaX/22t+ov5yzFUd3Pxjrlz+bWP2KkkBQQ+zDk13on6ZSGqvLJqT9
i+aJ+1a/YuFIlQ6XbzH574JAiQ2Afu/J0E1mFNmQnrqAOlaFr2eaIJMY80bMYqByDMOdMzU/zNFz
Z94Bpfw4Y11cz+a4vw65rMyfCzOnY/P/HqcChAF+cn9wM4/pm/pRcZZhWZwHylibqtIYxRI7R2/B
Bnx48eeRSRdh55TuLu/Fgx2mNWo62uvJvGmMJDn/57hXxKdQSvtBq6PiZourL7v8Gb1c8eyVlsAr
ZmEaj3vSYjziBgLSoy+xFZiM0qJ9cmW9dTBD3NArZU8+8ZWLmbGkQvXnEGszTrLB3mUlkyLXRmy/
3JgbARE4mLKQUKFOEPKoyqfJ1mGySXFz8xbaTG53+Naj+smfXzF2/kXz4vAcz4IRvwoh22K32niF
0z+yziMxVYvPtc7QvV4eSiNMjo4C/BTo48WdtRDdIEv6npyc6yrTC+oQaUs+t7CHy9WQaXme5s3y
qBZ+8edRNOraVtnFb2foCNDBuVMyAMw4mKrRaG42rLnpEO6XT/nPkOhnLG2Xg3/2l6f+HsyH6p4X
aNmf/NgdV05Zjh9mD75blGurU0+mqcLX1kGyBwmoOLRSZx5Qs16KvVai92Rja/LfR2kcGGe0fKvl
uIzt4YjP5iF3c/0qo0m/xml8b4vCPnm+6sMVQ7XYJm5ib5aXLJu4atQJ6jExgmDsxmL8EQz2PkQf
FOE5DIBltsWvWGM2N/uN3rsMdaAbgFQI9fEwIhR/TRoAmknaDLt+3q2Ur6OHJhV6eZZWLllURsP4
3duPtabc16k1p9fgUXdGByUcoo88aetdVsfWIbUkbZih0J+WjUOSy1PeUkVKaRuxPE303cQpsfKt
BrWkptXn5RHDUnPK+59IIJMHc/58lkdKnfOUpk0nveTBd4uWoXt+xbLPsI8SzvuNm7I6JNooXhEz
psdQUrxPTJW81oy7N0r5yJg08Wr2fYXAHMdc1jaANczoaFIguTk0e27Z5KWYqUqqSP85hqo62RRY
gHY0qhHQ6dLOtmMgfNJE+BEvCVNSNcNxvdzXqDRg8LdKRGrMITedHYAEqEeLssA0nKfQOASOlqPM
KZtvMmuYzUhUgCRyAUso7AanZ6Pv+wokfBa1golHWdZM0HkY+h4Pmc6lO/5Lwj8oCF2c2IqY21DI
iVK93CzHMr2yLsujmOqYFqhxIxpwyQhSaPV2efOoRd3TUpxCYuu8JIl4rRPK8U5rgcHvp+KeNt6x
G4LxeWC1ZOgiPI2GNm6HwUw3f2bcJeqNE727rSWQxJaW/u4hUHrIiO0ivVUa70qJ6UhbV3IaAD3w
wVMeleyHd0mlamU6TnWpomR4H7X2RY6js6dBx8gjI6DShZHhs8UmLQnkWdmtcdL8cPwai+E42t6E
tIe5YJIb38JxuxckIVcbi/JnmWjkHLuyOcq4SE+ZWflrU0vINwm7H33U0OSNJKqxRDSnKi22tVD+
vokyjwG7Fu91Nj0yrBt3u7e+pZDXLKLlqNque1S57B9d1+kee5sbAhWytRWc02IaLhRrh0s+0oha
LfvJfDC0wGqbIiOGt4fQ75TtC6mb1tu8x8XYvJjQbP/uRSjzDxkKWIB0jOTcvp+yUoUvuo2wZnQZ
mNog0V4GWJiQ0y1yzatkfKzMlq+TPpXucX45fVl9MjOnnEyysCKYeox0FkrzBqGK9xjTjO2z2N2Z
rlGenAAtfrTkzPWt8VnPY5frSxggNIUQuo/XcHKGa5JYuHwdwtsclyy33ghBpxhoTmlTsarlO9I3
NEvupVTVZ90wz0wN+5P7Xf0oiuKOWmT28ZvhrbXpGvSgzLvWJJeprP2HcYqCP48MquxjbSg81L2O
m6cqPrt/QpFrH3qBgj/woWxkll18Rh2EiywS8TWmbMqsqvxejtP3K7b9hBpk2R2iByuys4+6CNCS
Z17956eFNRbom7nlpSJxbqjn7svfQk2MEBInw4GYqPLTQK6gMw28t71C9JQFCThw3lKWYzDSbNtD
zhw0z0jKn5e/5sGd2/LGqoOc36OORHGUjfVO46w7OwYwouVl5TRxQ7GyErMyOsckbZ+W46zjil2m
ZLBfds3RwouZRO82gNQz83gGlvld1VoE656x9aFskGzEfnlZ3lWcQKeSSdVDIuJNhpkJyCgv3/Cw
9ZdJFWq9vKsOSThrhDF96BOsIUPQHpdfS3gjGqnESP78eJRqB+Ze06uDo+GhGz3iMud/yix7NDCO
P128zpNv3Zjslx/Py7DeV05t7ZaXCaWfGVGDl1IvpgddWqyf5h+nVzCQS+77XE4RUwbUd3rqXCY9
yb/6CoOgoIFwrLIseA+Ka930wF+r8qsMlSDjm8+tmD+ffP4cJmfc1HYo3tVo+2elYC4hUR4ORT7H
YJUIQvukCrZuhpgm7mOgS7pJwhJFhK/WGIjddsrhsaSwGXEKWHFzReap3xKhPgaTxnBX28Qg2Ako
Ia8a8REUNKqPqjGqL5Hk5t4Pe2237BrjVygq+6PMUfPENarINOQnFFWMD9vetnr6M0DoeJUt/kvT
ZGZuVB2O8qg+9kUuN0kdi0uNWv65SLIfNDfCr6lGTVwaiJ/aQTfXk1l4N3MKPxkQvE/HQyxOq1tH
rZAP72nvIh2PfeRLqQsqCOhDOXfKTYKorlb106W59FEUGuhPBtZtOkrts+aeGYsye201m0BINDA+
OgWpI/wrRDbchXUxnextFG760sb6Wkt0kHBtilXXFghpI+u354l+j+2lXU9WjfxwiCgLitIFT8UX
pnfFUwS3W+vs/kHTHePs5lw+EbKZL4PLLTFa81mmuXUxmnjC+8K3IlLxT+7TTGqMaD71a/eaJv4n
dbWxqMufAYIsve6PIhHOs422mRKBmW/qPAi+Ejd+yPoyfmulzcWBgXZNjbHcshACQupouHpowOWa
SaeiDgEqhZP1xRo+FfE3MWxMdEKdFJxCOmv0//Lu6GpH0TH9riVie1M08owPvHgZW+NONyr9bkJg
GkbWiccR0ZhhGtaD3iGZ8oVRfkeT/Y+fZOJZmDjBh65Wm+V41oSU4RkQRk9C0RvTZyOoJ5iqTvOF
i7cHKbylsS1P8DbULopiGjnxoN3LjmbO/I59qdFSzEFGiBFKkZF3zrvZwTyKcmaATY21r55VeBb6
AKk/mZFuP+jCJCrU19vvqkquPR6d17pPt2mLns6dAiqLRT18wxO33Pq7BZe3Syu3PY6T/9uwBE6M
gag3J+iZk7Z5+5UE8ubWLRAmVg0m7m2sOyCx6qnId5aOlVWzE/27McTZCFL5XprJibsBgXgRPp4a
q4qVx+VTVKv3IvauOeFrKu6tu4bldK23bnsyK7xbLrGyQwmXDU672GDP6b6k073RkLafG9oTTZ+f
K4Z/lAhBcZMVF3t1GVov/hHR+96OqSXOGRXUWxpBfzWtiju+zUCkajIiSJEdbk5PNceykBFsl+8G
cvDJVjWLskiiTuqSDhVBfCkHm6aN0ZfPSg+A5MlK/DDaORk2IBlPD0106ba5kzYwaz/r1Pdk7A27
zX6UvGrTSof0WKG0a4fAb2XNT5i9/p4bzpPhte4j7WxadIkyd6E9VK+ZqvcZFuOBVcwPrY2hu8Z1
9kTnpb0EIyK1dMLjLTB/nBlA8OwQlMI9DWIG1sI+Mx/xueA/GkD0DZwzSsTRV81v3nb+WhPddPK7
Vr+KRDorLe6in8AaD46L6LDuufWMoxVCwkiRtWjgNFpegYs3BtSGQyEyWhaNo2edOJ2rayrHd9tw
m7tT/DJSzdvns+5+pBf9oWIb/YDqO+7rxZdb2f6jZBwvE8h/3EO7U10ZAtOkbD5qEYLhZ65NMCy7
WzGPPT0Mv7BxzwiC4Niasv8oJ2bpVub5p0Izu48+fCjrprkbav4Kne6h7sQ90Xvz0dGJPGhCzaGx
z+jUF322txFaksMXfnuVOV7py/m3uFMvI/3JD8cegx0KSlbXTPfwM7cNlCn7uR9xVzHZza+RFv1e
2htRAxHAjqM5rnfMyQo27EPvB6fBD7IXRHRM5wbiKXNN/HQsDwaz7YF5bNEdV4Lxlwjjj8rUbd6A
0T63nfO4HC56qqR9LHfeODmIBfjvMqOgdeaq9CnxB4ieaKgFxvCPpMX82lVhvqXcld1U37x7Drml
hU4y7ihN/dXmjl/G1vhRBco/lDmXjzuvRsPAq2cPQfdomzBookSEa4t4y/ktfmTVMB5MG02XiPb5
0BYflRT/eMoor0iy2tvYGHd3HvPLpaHj4ZDqzRiP+izmddtk22S68ebkJgqvKUU3DqDy0eCtEPaA
mCvVowZZgTVdgcDjg0+fheO5bzizjqYMw1Ug72aYw0KmKED9dzrh1EcilPkJXVzfpLhFGiXW7uJU
CzNBXDbvo7ng4Z8Dy3N61ogdgrC3PmYNiM3hvzd/j5my2aGuqiCkGQXKLsBu0TSl50rYJ2Af1T7V
jOKUzxtSgv/doAUSKaai/7tPXkgJ2W5+EdQZsbU6A0fMf552x/C/f3p5Ynlx2pjJsYYQjaAb1uy8
6Zkd/nn0/9tdjmkdumsTn/fy1v5ulj+z7LbL+/v7Zw1xKyvcm8MoUGTJCSYP2dxUBEYnOuXpZjmi
5t51UjiKGjrPLbsUUaZt2UzfpGQwxqbIbygF84aRVMNL/fubGM/dteZLf9XPut181u2W82Z5tBxb
NlKrsPnML/mf1/3P7vJjRF8cSgaaQ+MKgAK2Xm5rt6MW7HaGvg38Nj0ZD0Pqxmc9G+KzoXdfgGH8
rRdXfrrSLPSZwbxp5zNgeZRJwvfMHsrgMICys3GJMiBiJ02Ke5tQFk/KhngdM4G3YtiWMROszNPy
6O/GLVO11mQLz1OzI+xS2bMmU+0knQjIMCuIlWKIPPIHN0p2kQH9Q6yESv0jGSjx2ccbtBVF+kuI
EgaKZ+Un09REfmgN8wM5kbED1gU3tJnMtVNENcJmpau1rdxq73YeQEJzYqmhIFZqExIycsjkUztZ
sBSM/hpV7XRmMkoIryZ+qRCwFXoYbRNUJdTYoEVLKL36EKGveu1r7DYNd7g/uyUu1AOFBVJnUZml
rpWeED5R/rQsbe+GItuNKZYmCqTWrS0JfRgKYR+X3TKRd5QZ4GLnin+bhtdpfEX06T2hjgiuWdrV
Gz0gSz22Ebx02sgvdHGt72CKmazw/6nz0EEZVrpXp2mZMKSKEKhQlIDDRPBep2O9qRDQom8ll6oG
oxxVaF96umqIRqJXXzbjJVFwSwnaqvX8JE0LKCpsl3UknEdsVAFvdCMCknanFjpGpJKv0r5PFiGn
owbkQvbas4G67qBp/XMOSJJ4V+vuxp+dUse6Idtdyl3iSZLs/T7cVYP6p+ZO0uDUOMtO/YOCLtXW
iTFW9HLBtc76/M43ImxFSbWZxp0hzelEx+RdtLNzcmbSJfWgr8iD5Bu2IZV2Bne0IbEfcqpgMcqL
xxzXSTmCZKKfiBPESZq9wYwGImNprWMV5cd8Ml55P9YJSY19CkKujrDZFWGHshxLLtsANBvTLCfQ
NoPi78FMNhh92QCaSDbV7E5259+w/BpvebXf/ELNRtx9L9K3oPgeSnTaY9B7b6Ku3h0kTKcRw/hT
A5RhZceT/+giOFzbwqm3tIsLRrEpPxnI9ad1xnIJPTHAsxa9oteWtPpBeGNGOehkfAM44iu1WpS9
kRfDak39/AQVjrara6H+bYHIpLFBFZmWOn6kmSljkdg+5eUZIelRyyo0yW4oNxWFDO6D2HhoxXk0
XcJ2qwTYKDM/u5iwt2O1p+eySn28wE0g20NW4jJJxCBhc0kXkKc6JA1B1Qs07O+mhcB2CvIMERff
bmWX1amrDtRD6wfKeMZqxD6+6jR1C5M8wbk2WCdYVAY3w7UZOJAvffcWtDmoFPonc99YbBbCHdeh
PKn2FlKv32qzND3LH5Fn2LN+hQ1GGPx4xZUkE2en2eIdhsqMLUO/VPnZUXpyfCgiD+h5qVKmFCQn
+2XU3CbobLc6Uduua8bHZc/KB+OS9daRyhGag3mDEF9e1HidCvoKdjCg0It+N7aV35BtU2DzMNBL
Y/vbCaNNB5PxmJgdJirNrg4VtPUBzOIavTi24NQBz1sFwW70OaH83lEbOywxelRUdRzV7V0vq49q
lriP7uCdl0d/N2UoXntKgSjxvAdqgEhSB6e/huzhPrc3ynOK/dj6r4XhAdLy0sfAoXDBGKv2Dn09
RBJ6vTEGRFuYtaNTDEA7Kn3tpyyCkx8jdYOz2uhN+DPMVjJ4bVUVfIBCt/dJkuytokB67bT+B165
F6NAcobzgTwsiGRB5cGx74MJCeaABBi7QLtXs3pYyzEl6A0S1DyBcNSgwqKiCLCKMT3hJqXBe2hp
cOTTF+UAavJU/45xH56LCpCUo8rX3IKgHAdUA0u+xoxJIR4O5BZl2351YeHvh1R+aSqhCzNUNJu5
5xo4vvi3gwua5G9bFGITytBnltIBGnD9kyvw8AyohdecosVRZuAnqxQrRdY8je2IxNa0M9bAZDuO
ObTmDtONppHcjmkAwbMOWbclmHoqWkoWGuM0yk597cBzaiRqOOlyWFA/ZLq8qprfDZpBQ0CEDXLM
xLAX9o1gAUylFm8IgzXUiSw/+NVMPiFzL5gQWmChqbaNRKxY0v8NknnB2jITXU5GT9kwhZoKgqIJ
AGiqomeqmESgZA2g+MKMn0w84jJHXxFHfHxGnr1VAzdvb5b4OJsmkw11pOGGc3MACf9AJShbZzWU
uE4j0sM0HVIm7cg/1NmDR2f5PdaanwZ9tXPIvv2GfIX3KndUIgFnhwxmqtHaVYPt62S1fbyOzCjc
AuvRaJvkms2SwlKYWOdNizDo0o3XoiUp3JIKvDST2yBD0tL2HbHSWcGQLQvY0Fr5wrUKLiGlOGDr
hnM1Ivc+p1OctLpyrtlg/NMhLECBbrcnAMD05O2DIji+S8SvvoJIn3jZ3a16dXDGawZ7BwQk5k3U
k1ymtGdWMfySU2kyg2j0a1qWzZrhEDFOa/wQ3aj2HsanTYVHd1uoInlzJ8DItUGZBYgOEUeGVV4M
fJ4UF/0jthIA0NYYnTwd+YduaNV6rFFIGN2AK9c+Qo4XqWk8j5pxgpSoHoeiMp4h0alTaMt/ZHIz
sEoNUhP71tUejey7ousNxT4dj3FW0GkytH4vDZ06ddO5aB7Z5HZ7UzCeizA2j7WK63MpCYtALPGj
xFl7HKVhbds8MHcWayNdMWuuZNOcnRpTs6Mlq9pUAsUMyQWpNXZrq8gD6u0BaDHH/Y4dcJwhcU8y
yI1tYPiQBJLmgLO6gNmFokJSKFglY0MLDGXkMVPlvlaU/Vg00nIoDlo5dpd2nEK6SOM1dYfmUoay
vQyWEeCOnp2mtddcPK5E3BbuW9MRQOXGWnmzCV9IS9lttV6v1lNDtqSvJu5sY3SZbIyclqLlynmg
Tj1dtUOUW1szNsBNz1LL1Hwphg4DTjoiNXEGnWpGshJhYV5ysuZpRGs9ZxjIgrTs45Nn/iKqHvCd
g/g/LPRuN0h94C7Q3TvXqs44+U/RbDn5u0n8ciKmYT44Bl654/dsxml6zcV72I8ULGracxkUGnyr
lb0lmh7GgXxA3BFcp+5WopJ6gCly9ctOrtQY1puu4huaBrLrmVIAZmzoJdBL8rWqAUauncbMMU5p
F/svPnPXQsMZLeo+2ZnWW9p1KJi73j+WzDhBqXoaJzFJCpb+qClPgdfWkA179jvfTnQQsCwVl900
oS9Cj3J29NjZRiG43Qosjo5Jel9Y0VtbF8NpHI1/ethXu8UlKENAcIbwSZWt52EWCB3U8y/VJuua
fL51KLBFZTRG1zqaPKa+6jg7Snvh/vKZHSE4TwxCCYsXo07I/yJBwAuqH8nsvbQxm5IL0FHz7C7K
CouL7Vb3FPUrnpH0ouZ2Ry+F/0Bod7OLazmt9DGihFOjzhmQvdgikJ+BS+mvtiJjC265uFdafYCu
tM6amc9DlsvDOJvA/jyy6lsOY4ssprG7j1Xy06vb7imnFP8+lU/LUXReB8x8uNssKbEpyujO+UM/
nUXoJgZGmE6j+7BAjnJTD/ZtYxFYwlzv8kerVDZtdOMfCim21ph5Izt/cpVKV03hcVdt8Ix3Y6o/
JKajP3Di6fQL2PVzhsmqeB8GkAYJuTmbzI8RtQvhpGdZVbgPxPA0qI986s3rWKfgmUjYAwUy/rCD
Jjsth5YnHR9UnEwSd0P2ZvboJN1DOdTN2hhCc4NabTyjMWmEzH6ixYw2UCS5KL2u37SOmTyjVUsf
hpHGXSutrW+1JSDbzl3rVl7AWkv/+xF3PqIMXA0XSYvQZ4ycGlykNxwYltoz9ApHPgBHcuod88xg
p7qkeJ5wsTw5RgWDryuee8vK0btqamdXv3qjizEgjtWnCo2fWpf7ezHG7Ur3MIVVClFEqvXmqa8j
92UAlbH1ExPhkqrOeYWaqBlLF+58t6GECpyjSi8ZKy6iIbwJVWLeNwfBxXQdBR2ONGGWUaYnHT7m
EQSImjXmzPy10tpyNUD1wW2zypohfMwrTiim3OfUy8LHyNIvAFid4zD4uBIzLetZAU1MgVT7Uuj5
B+XT7O4YYPd8GVuc3qSdKGTI67bojQ1Cdq7fQTI65wgguG9bb7kGFw3DfHaj+z1/EAjQPa14A4lR
XpESkyY96bRw2treMHUIjyrUtY+K0J6yvdvc199YJIJUTG11TVnmHimBDhsrGbQD9i9YXH7+5E99
fgvQbKGSCYbyM6bdYcSNdu5Y6G1ZJnjvRu28LlQRuwTnI/XurRMFnVdmQ+mqr8z6rFoUB8ujmlvn
2eZ8xPdGYxrrvl90Z70vS+Rgjr3rLeK0fYq5ZyertpFLl8BjYgJoUXzQTrGO0UgFVNmD+2ya+Y82
rKx7bBr+Kq47XOfzbj1HxCSGOPQ6cx6WlaDPJAEXditvGkjSl7Hvk4014VtiwetaGmFucaHjRs7H
SzAJ8wFEonIS46qlrnHt3Ph96JLgtBzStda4Dr1vowdNCTjo9Q8PN98VuaazmZE9p77rxJutgc91
5Iibsi4Py5OuTvy05gjxlurWuU9pajSL7jpvk7u9KKxbZfwGV90enHn6VfOB4AfQwLd1gaTBwYby
c/rn0bI7MSeMpYWiJpTr3raya9b03amHQb6j76+9R5b9hPhb29GID85FsQacgiQFFXf+NIYluXG2
7l/MIvYvkIj/3bQQMCx43Ccfpskmo9VA5wgpEetocC+Ex+qOf+kwb6CSRpG36b02Igp3Cg7SbUN0
wZ34MCiMUaWx1K6zh+cikj6WaLvVL7GBi0aOlruPOQuZKeviEMl59cecK9Rk8ShM8clEixMo88mE
sM2B7gpnVpoBlHZSqb9P2vCixSvkUPBW/3JekmJQJ7ucZzJt8LTw1NIxHc9OGV2FnpF5UqXXsnSy
sxah44OTt9KK2ZwyP6Ja4m/yOAFWKoPsWFkifoH6/k+sbFy68ROcbe/BmbVYsY2/DWvwcfmW8lln
4it7/+9XKIrNcp3QyCzpPrFWK1OzeAy76l5UeXxasD1RjWUePaK/W1A+wt8JbXQfwYDWhNZQVi39
4dzw8hUFfnlcXjQClzoZTG6SsfTx1THxfay7ALNHFjM5gr0xJ/YMY0VKDhu7K18rNPF7W9rGeapj
89ykAE5sN/zpDJPHDDmNz9OYv2Nq9K7LoYlpUtb72ZWmb/kw6dlbG8Kn9RjYmQCIateoCtZHWaf7
1iCvRrcNcVKIEosxYUlb2tq29Wzkda3lFwgSCRXI/S3NyekRMRJXfP7bQm3xArJz2EQj1487gnsl
7vh52Vj9vTVuf76E1NlAQBdHJGmEiDeYXPXI+zCZb/9UmfnKssl/K3MRME+nWDjBc0B+a710XfIN
dFL9YLgkVcYP5XPSiR4ZB6YqlTj21xh+QiypIV+yqnZLMVxQaqqdCNNk58YWiVUEcFRFXd9cCoLM
MGlymkXCrZi9OuiOE3kSx7pOc7BvuAGE0LxLWYh/dxHw+5flWbA+5tuyuzxbePWLPnQFwh35bBWV
+EiD0aAoWIlHd0j1U5ny39RtnbwQwa4mnE1ZbV6bktUVHJni0HNDuBn0K9dRoQ8/zeCzssp8o3lg
j9sgrc9jrQdwInJcdN2kjkEjQ653PX/X02jcc52gHpyfjSqQ8XkwXUeKqRQ+KNKETf+Ai5ryBWU8
ut5NR34XhopmNlSMOgL3GoWmn4x0p7owPmq6dlhev7xq2WTz6+tyOuulh6hwJCfaMcXND1vzKZw3
QSLNJy44bsbMuSMvFzvY9R34xYm+wwg7U4VQ52x/NClc6C1ldIrMy6P/2syIAEeYbrr6+/T/7utd
zp3n7/PLj0sUA+YZa2JWrHslcj7FCbxOODz1zOU3npHEp940wvtE+9pW7fRCboZx1el6weoI784+
OIZ0A5Gi1sy/xoCkSEUsXkHv7dl2AxLM2tj6UC14qsFRwZmJkk/7xGs2jpOHFztP5GM+8uwyPqQI
kLfU8LrXPg37NX7KEHZPKXZ1Z8uj1WEcTCLrk3l/y/QKLg09FEqXmmVvqzGnb11a0+tgUpWPhqT9
XQSv7lS/VNK16aFn6jo1g7pqjvOGrdk8LXvLJpN9ui/Ccx3Y0cGw0mzXU/D6jGNxjrPYeVHjPlVc
d6SJOwfp+CUIgJl5UwIOsqk6r5cBzMej04WW9SwDhIeJiR34TwhIIbEB0xW/lFHr/bK0O3nl+3x+
XHIwUW6CjMaktGgpatKNpNIIZv9ZEiDVOeFONyN4+7KTF6cEk91l4GHxEpLkEZVPfUYQKFq1R/TV
FNiLUqz+/NGqj+9F+FkDgPkdudovve7KeyMfIfivI7u4/SVFJWZtHyDN6kfT4uaPPB2OyGiau5wh
6+ghkkE+W4lda/TI5RoCjp3kvVN6uvdMTzv4eG1UbLXncJz0S517z8t3OfpBvHeqwDpaouCfQMPw
1mnBqxMX451ci2ZbTfp09scgeKxoMuEFpAgvQPSg1Trm0qkxFjJTjU3C/2QT/1aT5p7ToOGO463t
mPVla6mbLKxkBwWKGMSuPWuDIO7HK72NNS537vQecrLs+6YdnvCx8o8pOObmwIxy6HzzTOnYPBuZ
tA5jh/db4/3efdbqbefmr6HZGVe7kO+mZQIhwbi2+XfILiZo7/QOcw2RecNy/zXHmQQklVVSU7c4
uhz1u85tdUNIA/6OQtNOQgYoUC4351Tk6FRte/ygQbhVnua/6hQj1qUZ9fvYcLKrnGea/o/CG7Wn
5QBCadK2g+QnLfWYsDEvvnjzxkUqvqq6zHoCkyNXFWP0S1smn2NJnqWC4XrMXIB0QQU1MgD7nktf
f5QQRKjEx0oz1wNrr52ukdJkOxlfplrnhA1WnTHtbSWCg/fSkmAZaF/5/+HuvJYbR7Ns/SoddT3I
gTcTpyZiANBbUT5vEEpJCe89nv58YFZNuu6aqdPnoqIV1WymKIokBPxm77W+laXqSaYShXQbIRXO
jPyhJpcDgp6/NDySvoykRT4iXQyTFBeIn4nm7ekzQmZUSUIsAvMm6/gUqqUgdUB3txYf6fVrgJUQ
3hnhrdD4ywqk7DkPVuMUy5cW/rYblVhGK8PCljKV0iIeNdPpJgSNAdy+Dhrnsq8iCvrImUiqYx1F
hczu65JW/hBgOg/zT0oVvvetLG79wng163g35Rb6jWnqlz0W9UfCxQhep3pS0dNgjetYUSkyQRjC
krWPsSjaND41ofBmSKG3bMrwEJGFrE3Bq+hV8kPuDWe1Le9VKR3v8joRNmVdfirAV27iSBl2VGwj
R6xQFUpGIy6mAhGNmbYy+Ns4OmcTdYBJFL0Xj15hFazCXOjOWRvUvtPg37CkvjrQpanW7UBNYwjS
8ei1/XgE+1Pp3iJsl2mT5LvrTUgHT9MXxZMpJfJ2SMgxRyQZoYmdb8qeXMIojyW3EKx2pVAwhxqn
3EZCMzxSZvEXCPYgFg+1tCkksV4GjZw5BXCWk9iBz73eaEb+uZLHdpnlqbc1Kch/ubH8KHAl9Ep0
p8LgQELNAkMH4UiG6h/i+eZ67+vN9ccEoSCJfc5Qmn+iBJLUcwy6335YQHq/yi3lVRYCYVfmnbdr
1I7y/JWAqhWlXtnXh77cZSFBMHXjba7fu/7M9TlsRgTCrgxyoOdm67XFmskno6J60GblWpNyMTjG
eDL2nT5M+1RAUBCbO2PW+sfUHCDlUObIUjB3gk6EBLtbOxupvDhRjKFS6WWEUx3qbsvCe+npekJD
UrMWIXsseBbCQhNZMsgNV0HqiacKHDDKoLxbNbOCvBJeabQIu6nsVmHXJdtCgWltmtLm+nA7C86/
3KO7c6iMVtwNYm+Lubdu1VTvVqPRkFbtZyTYp43oncKqVzgfjPUYZAguWB9Wrq9EoQNZSkAKKy3R
d50BEQL5QGB4iK1h2BLxVgWDepxz3qwOcx7AHN+IimOQbI3BLOxESTHUIJlwi0kM9hD8LvH8mXXW
7azna7bavrEtStDLCXVDRw6q6BR1HL2yK3dK2TwwFmTnLmItrd9mEjulNK9AY0zVdmoZ/RNdno5p
HojHL/dMayLb0BQdPQEz4knE2VYGmuA4v60l0EyxTsuvY6u3VY0acdB8TzGNG72UTp4/Rpt+6JCc
0ArqQggF7Mq3RuP4PrQgq23SvZn1TDJWDSQOKyZIiyoCI2p2nwiS2M0knpMXKvmN79W7YQYejtH7
EMP+UABQ3GYWaznksXBVaPTfpjDbL61CUikbcgxclfmgZelwKDMTK11kmjuTXaDRo7SMigBydIWm
U1HExpUFxTj44CqQDRfDuRG8GIBUYTn+YFlPCkXSIVEo7CVatpPjyXqoBhMhADlI+UCUXw5vCnv4
uohL+nhp2sWHUOat+/ONRSEHXkOpfSFjXrdS1wdo9LACmx+4fq8dENJTrNzrpEQd0iBetQKORoN9
OgGFUrG/3rvedINCIKtGOoHXdeJdJRk7JYpM1+xwD2YecpbrTfLf93wNLmDRBhtjtllMs82inPwR
uYAoUAaDvT2EZHz6geVOA93NLDIIotIC+VESWxeF2Ap3p90OmNy6ON2FnTjiI/49pmEwCQSskPss
DZTpBGkpwbqJyXYvhsFfFWb+ODV9DnY9i49dXQcLXMmCrU1j7xZKl53z9M4UzIrox4IMTb3DowRh
P8Uwx16jB6/zglQFfkTuvWtlfNY0Wm6NBRRdp9J7iEszPLB4GQJJOsmepOzY/eCKIW0H9gw5730S
vMpqRHSj4lVHxXr1K2K9pqpIkUVdb7PgKEuX63vxxjw7GQXSTSb/6w1xvMRUoHF1g6m8hSpbvVml
eqP0Y/DoY/BbxMFwC15pPGsUuXvkKDeCpBk3sHvdYKQz7dCgguVnqH2CqHnSgACZKCQk45KI3eW6
Ab5uhZt6BsOLdeJeS0O1Ia38GfgORgKlZtrdEcwkxeVdHxuASOu6gzyN0COkwLM1VXMR1EJ9uH7L
m78/GMNzjrnLidW4XWqsNuwokKwjsSTDfgimo9wahVtT9/mkwtzNVFuIIEeDBmf9+/Web72Fxhg9
JNF0G4t++XFAvUgTvyzw5bO6DsNSWUd8xCXKfkLCwgqsPFoyZBjdTtVa2iE+ogg2EE8DobMiEsBb
aW7a5BTsHZLomouasZHT9LKDySh/vG5n82kUzmK2qQx4sVXSjR+bEDSXhcSahO9pOJkVzeMfHojV
TNmEIF8hlVGMnQFd0Ww50Nu6xaGwz3R8tVMVvkFW6w9pTKnOvC3HGZcZKXjEVXmhQWQh2EQ2MEKP
0wr3ruCid8LNkDXD3YRmZC7uYQHUcDF5BjIL8/M09B0DRGnepQpDemeEJ3Vo+nvim8R1HqGgBpRg
t5qfLWgAtq4kluW5qTCENUnjKG0brcdeMB8bmmtJGjKdjWSRlvV5VIv2TrTFQt10iQxqZzSqHNKN
f/ZTmTOKXFUEkNNgrAsRe0wtyeK+MQS4Zl19aOdYHyMrX0ainFb0IOvD9fu6TvVVwMS6UBrZvIkE
iZxyUs8WI4aVyAlZytYJDLraHLmCcdbmdiDWApd2E+yGGEtJz8bBjpv8Qk4ELfh5jCso0FALaSbm
D2ZwB89bt5QSigCNOUwwbgucTtCs5S09fXYDGErGJpMPGsWv0kiwNqT00egQlpDLprI8lml8l0o1
Y0NMEJ7CalKOzeKGGkSKk4XEsL43boDMZhtU0yBCPc+Vcqm6lXMTs3SbdOIa3fpwVgy4WZGW2SOT
2NZXYmXV5ZTsvDCxNgHl5Q0xUc3egxC/Mn0lPZVJ0C7MMS8vU5pRhE2pZsOgUQmzr5ull0vDkhgM
7TmX1S1j18oL0ftEQjLdISfMNlM5NU7bauNdLAcMlnVyW0MEXGGHTzG1mOLeFKjTKwBx9hacM1sS
cx3rkWGgUc1aGifysOwsE4WmNXjIWeRh3RusYrIAf8WkDvmNZ5iLpBxLrJhWs0Rsip1Sa6U1U6NK
M61Sdo1pJGe/qFkhm/pTacrkIcXphFSo1Z8g/N71hgDp36pxGQnSImVD8di15qwKGTH/EmLDFiqg
N8sNAYXUzyKSAJQ8uG3UwoJaqxy6fOZyzd2D600bSCmzRxYeihZ6mZUo1j0SwzNbfAHvV6EuSPy5
jGEd7RRa2Dvdx2tI2AdNhgn7ocZ6H61+MWybDGEm64azFBGIPeQwogI9nXuyc5LNBMMollFWKHG9
CUgDW3lBipCx6URQHkLo0PgmK9uMaFQPRQ9pIu2WgqCVbteEMth5MtWvJiRfScwlB+bCmr4hcips
v9Bv5FK4TLmXrpJByO8ka1ZDmaupxDlnDRNE9gqfHSTBfFrWfftx7I1qR1wJFa753vUm0UAvGLK/
vn5/imYfq0ZUeoX3TU8aa3+9CZQg3/slJ40RP9MdAQbNfhIfXXs0B+u509twEfix/tBKsc2cMCxT
I2aQKazwGIZTePxyb8iiY17M2NRpbfamf4hS5GuZbJanLCZ+GfWfZ44EUkuaguQ1RBVjtTfX9RAD
46d69IW91qbpOrc01FIxMg/+phrLuGE8W4Rhtd6MjZsn54q+oRsjQt4kjVQ8xxZkJKJJ+lOf48hX
GFqRL7AQ80WuLgRxqga/IJf1G39QdbpNJU2eGiRGyKHJIYIsRAsKXOF58bLJ/HiHhrpaNhRj76Qc
BahhYtIdie6oTJK8BTtEYLbljwUCbFL8g5mgmix6bad5FuHxTQyBGFrkrpG7ds0pxnYSXHwpRdaN
pVEDiVXA+NSgBgTjsF99XYXXVp4rQEaEtUof0UMSWQX8cpOmqrehbfpQl2G6AqA2rbqwOWNGUI6Y
yaGxq2X3XHbDslZB5OJDeTZjqhskOAhLimrpfToRwk5WR8k26RkYZrscqwb5Hi98F6LwB3OfQ5ns
pg09Czp+qVw8R15xUdLbQGMp0lgESliFvEVoR09sKI8Q/eFEGyVtPooLxAFa+ZHUXHCwYvEmmtK8
bYqdls7Abgi17ubLK5QRUE/dmOK9LlN1iFgUIA1NLSyFTXqYJBY05LPN3fa9KnoRbZp5meIBJN1A
uKAMngXkGDCN2LGpD25RILkB14kdWbR8tDmeStGrTB4MugCumCLbjLEROqrByp3F0Sfp2ib1Km1A
OTJwVSh+v6T5+/zlXwX0g/kvGErEAvQ6v6fHmWb2k4wGVDDtKJqyR2w0KjhGTX2EOT7Xe6A35hZC
nXzmb7CKB8sTZQL25o3UAg8Ep6EvW40agtgCj0jjKtzkSe6d8cUVx7HVXBlVqosiC8x/z6hJcAfB
PxbzhVIZyarC3PgYEn/WSB1daJhjBA/TRSUMzW1lfHil9wJ2CkLurKwXoA8wc+X6XpGgu1IVj9aG
gGUMT2Tzkc7/UeEiKZvmUWmSbCWEFhEQQEWqeRNdDZ2wSdgCFDN4/3qTqMW48wKT9HeSL2r2F3Zg
hRS0BS0+B219JI0oIZGePMRJE1HiIEIOu+I2Ii3DrYNJucyxVfC+xFkQOFZrI/epHaQq2qxp3CdI
HtZyh9po7AijUFhDnZUiLzdWO1K2InL1PAZILLWhPiiQ1O5iWOjbfuCPcf0niaHyDU5bnIBQ38mc
zZeDmMhOjp4D41ubrAikYa2Bwy0i09pP4mvqXH22aFWCFhFjR4uMgoMsPJjkULiM/cbSR+PvNr7e
rGuNUMgW2xw5C6xPa9MvVmo2gdOd//n1puvo5Eyi9YTSgxDARuDcLyUy3NuEE9ifNF5nrtSmfWwu
Y/MTQXlon0nDOqWC32wUPTBWygQzu7Aqf6Gp6rCV8nLcWhJL3EwKVminJbi3WJZahYwgvbC8XWlK
01ITvPfrXwq6MCUKyZ2UUlnpOiqB5VAhdFFMbIO2Lyn9RgJiHmvya6g3HtOZ5p0LH7Mu6AdXNvSQ
Wdq/8xVPOVgFYCWvjE+1pJHYZYoR+fUV/lavAMrTYgLxZ5T2ULPdazxq62CPOor0L1EMtSRPgE0r
cRM7RiI0e32SGjC3lcFbMwZHoLRwapCcs5SoHg2di99biY1WBw5q7AZhkhces6w5cRqpHwnHyhAA
zcu2TmXW8FMmjK9bxus99gCMZ7ASY2AllxTRRmDVn3pDrjbyRLGN4PAt4CvCtfhzOhDTCeCbo3Jq
RcJhA3a6FqTglMSAYhDTbtCasVw2A81lKAEqF8yxVCABiUEuRDfxa22NCO2+ai368ET6xlrFDJ+l
40FNw6cMM982qtN2R+0jWLV9E9rX7l6D3cv1kLg+jpkFqCh5+uOcNZmo82+jbOeUNcmQZM0wNcK0
YLd9H3Uni4MsdcmgbaACrAcskgbZkQ9e1ajbSetrt9AkthWNAIK1Ga3dGBZ0uceSK2laB+w/adoL
npvhSfooSNFWVSlKimVUMOMAcYrYhh6U9Ld0uH9/Hf7Df89/yy6vr8Hrr3kxVqCkmh/++Z937Kbz
9P/Mz/nvn/n+Gf95CF+pfOSfmz/8qdV7fnxJ3+sff+i738yr//bu3Jfm5bt/LDL2duNN+16Nl3cG
h+b3wPj5J/+3D/7t/fpb7sbi/ddfirxuXhInf3v/Nvke/jKp8ESiMyzLpiiLczb4v3/7Yr/9kvnT
/PrLznj4H5/9/lI3v/4iGPoHVVRkTJwAHogtk7Vf/ta///6QJUk6egNFJdnDmpOsCZBpgl9/UbUP
mikqYHnmM8dAbPrL3+q8/e0h2ZBVjRNrfqfzQ7+/z+/+uF//2H/LQErRwm3qX3+RfwqK/uGDaz+c
pJBp2sbElriRVcE6jEHBtap5W8MU212tdiEQ4mwrWvGlRJnrTGOnuibDBk6YXqXrC4TVtBgBhhjl
jl8gfeyRxHsRSxbhPUA4tYoCeNS+RibVe1MSY5XN3abSlXrScNAlVqNy0pECEDqjHlU9PwdpvBbj
dMM2x7RHDx15rEXtiMCWHfIwdsqTYRRPODaKY55TSEEAmy58KX6mWLXqCsFFbPyWsO10ipptbIfP
BvhubacoHmxJ0JelJz+Q09zbmiXdiqX2yiUyrABo6ag3dPhmc7YpGI1ppB5T4X3Fmjr5rbpPBlXc
TJDxfOQStjdURAwp5gLKxp1ck7cbxetYtVpbLVMsX1hM1d0YxavCMkFaJO8NR4Wq8b6vdDxr5kLN
EUAnnpPijQgJXUtIllEAPvsNhcJmHanhxu8oSSVSfpGmgfSZVTm+mirfkUvDrlspwold3hs6AX2d
SrWueA0tBEbRVHXLLFZ6t9ERp4817hAjzG+DoSQftnxLKGDapBGlC9JQ8nOrqh8jP7810vTSwFlf
tAE7LCEqA5ueWrysQgUiiSl1LM71k6/PpgMExzbSL7r27RO64dylb0fSCG0XiMsw8kyNFlWrHagD
nYGm22ml36NHyze6DjmatoTb1R3tygKFl2Iyo3hVHxyNsgsAGzT9qhGhTUulfuolNXTakPicsBzW
Mvbfyq4Q9UDi3lWwllOBJULIckAb4gzGepaQ62C2OgsOwaexgY8ApR7nzSSsvYTQmZJAUITgATbI
1jGHeuMDM4HTQWNfMm+IMF5r/ej2SJps0TQNJ6d1E0zei5ZLK3NoD/EYLH1TPg0SWlhpeoK+DS6b
M7e1x8RwR4ZnTBef9Em2S6xTNO7xrJFjPTe021eocc4Un1lKixvIBU4y5o/4OVBoR/X40iBjv1O6
kT9a3PVvfYtbS9NY1tSFagcmLvdapbk1xtqubYqdXnMalrrXuBVSGLAwiHozyRPu4pnLRZTM8jrI
/X+YGv5647mpG7qhyoi3dUu2VPEPx/Oz8l/fj+d/59m/jeem+ME0AG+LqiqZSPAVJv3fxnNT+iCK
OkOyLEu6gQXmm/Fc/0CRhZ6GyaJAFEnB+TqeM0FYMiQGTZbVL7PAnxjPVcv4ftEhz2/dFDVRtizm
BlH6YTzX8lpPep94ltgelIuwHuKllz1U0rzlf2vw97Q2/WdATWq6cyfG4Seo4OQj03EZ4SAyDlF2
sTA06MSPUNJ783ssD8tS1hx8+lxE5qNy6+cPWrergnviLEnKWpjitiQdaCmuws+D8qqDEqz246qs
LvidTNK8vDVpRGHkQDvu5c3OEG/FlvYRI6sutI8xWmIctEsL+3zQ27NhJ7XNFyzgWe89qEQkY1NN
uJua1Ueg5HbcYziXH6e+vcjSozGHq+HsBYeJmoNemwuvLkgwlDTLBBblSg8XAqbk0n/Vq9MEFGV0
B3kTWhfhwXohr4IesUI8YLOarNzOyZ9BbANd4khGxVIOjt4SWYS4tErW+y60dPZjzeiOb9YBYDRv
l80vXNfA4T/rfrjR94+vjf266ux3wfFc2hXFurO95XiSCqd+Re4GOOoodwXq3HtRkECkuoK/pN0h
5YQNIA3cY13OcpbIJMIRKL/MaAcP4r2mFW4nb4jNFDFMYw7SUSGMn4zoqdT3/UAekNov+OhNnS0D
Dl5RrMigTm0xpX86HWOcSYnl5qR0qEbs4uWpn/HKyn3mdDIc2UxxJuT0xSv9CBfgJHEWqYuxwa6K
8UGkcKhWhL06MCsmJ1D6fc/ftqU3yKATOnrgztMaXOeJAu9kH3GvtevGoU3D8FqvBFb7UChMWmb2
dAD3dQszVRps6d7UFpHDOmCp2L3TLUfHsJnh7/Xolo3XWDiTvlYkG381MwKRDaJmWxKQakZ5J9uL
20FxLMnFBIkSVuzn26JdTd6hzj4HwjZDktW7PeLz0DZX2aZdqKuWbe2deAnusm4V57twOiXDDuM1
Z089W0fs9nOTc1NhG3qSA6f+bJy8Q/fUPeWf1RuybolfYEb7XFe2dy/fFE8P6kE99E72ygFJDDaW
90Fl36rrLZYwcBCHm3X/6fNth/rGiYbF2hE/rVkxYVRY36SPb+LRdbUTAnMfPwl4f716LshvzQ49
xiKC3kTO1VWXPqrj7oXSsEUyoxM+C9Ub5G7oPQdwJPliJCPAsVYybW9b7m9Rfaa0TOl+rojaXDSu
eU+whH5fKJHtP2rKgusWIY3LrthKTuXR/IjCZBwd0tYgZm663HJbdClI4cxwPTZOfaassyYwhhTL
5lL7jZs8jRqXxDieh/Sswd9gKafcCf2TrIgvI8Vi0pRKPBMTZqES4b140S+egm0zN92uK0CzX7Te
NUb8oYvgiKyOCgNn12J0SfxzYzdceuYy79/KTwZiNzDohLwP+7p81DYWtNNz4ryJ8Y15oWTUKGsW
GdQZBHuSlhVkiUxYo6PlxaB8PJnHoZv/UTREgsfbtO/Xfv/geTtyEu7rx5K+VrKaujW2PewT8Y1H
IXZdrq1+FTnwyIqV5hZuWaz+ZedS1dTIHdQkycCsZEFuZgvzR3uj43dz6d979te9kQ7+haBzDaAD
W2Um6a97I4gPqq5Lpq7JqD2+mUvVDzLzJM+SNZlZWP1mLuUhSWF2nvfcbLz/zM5IkeYkelqwzI2b
t19/0X584z/lvLdZpaWpVmxGNh/zzGKrN+M22g9n+VCug714Yx6iECcGnmG7ecVKr350Y+Kl6HI4
JbhIiei/JbpAtJv8VzAPRC7N5u6VOdOQ7JKAoKfwhf9jRFZOzWtEX2NE6IWHwkkNd/4uBkhQWolj
EPQ6swIXZYLXyLaIlU+ZuhOZtTSFN9tSHMYuubJHXhpfy0i+kO296ySePntwWnB8s/ViUr+QidY9
B/tJshmtoGhKt979uK32BOmt+UnxI4277qmlcNqyG3HBUhPnTEnvIaR76LPoZ0c1vwSjoML4HDgD
RG0Ag0+8P57VeahigG0ucH4/GHfRSl/Iq5y+zEflVl3hgDvNewtM0vPHl2xxS8dtXW36z4iSKNnO
YQsv1RMvJJ19fiuOxpN+4J5nONmm2DRLZPw+m8fHviL5eNnjjIcwsB23RgU5ZhXEH3tpJdRP2Yae
TOVKSyZ0jCQOPMj9KXiDL4673FwnZ2uugTrys2XYUwoOOlmJwbZCJqL2SLkcdEKENRT79CMz1zqI
nrWUxpu1ywhyUxnPMP9Vnr+cjG1PZFdW7P3iUpxaxmv0mMzhkTphojsmRrfpoMrbRncfWLMz+L1K
XbF19PJmn9lxK6CvOEMAywM3j1InbzS7s3oq0AtVcvePYAj3Z53Bb5WId37zbCwsZwSlzopGPJMc
3Lzrb9ljGSBIW2dR7iLll8OVnN1VsfakoKWOtismD9um521v2BrFRDOHTKKlLcYP5gok71Mu+0TD
pcNJJ1Fx1yv3vbW0+kN4MvWPqfrSB+kLGP9D0WmUTF9poYD8xDlN070QekBmfGZSuAG5PtHQVQaW
DfFuNLaI9SZzoddOdFOXi5QRtCdYQosB0YAWwu47DtauzyqCHZ3UtP+Vh1famSYlHaT9BqVP5Q+H
V+v7rQqj1E/P/n14NT+IqsE2SGe/oSMbYID7fXg1P+AQwB1DqUuUrOsu5vfSk/pBNFSJjpCsGAZ7
JzYYv5eelA+WxgPG/Kimzg/9ia2KJMo/DbAoyy1DVNkXKTpbJh5/fbmEmU+lSvo3CphtMsCbYEVD
zruf+59pdlGZ8PqXQJcOBMKzh5mrG1APCejx3yNBvqmHqgMZpN3rev9E2ztyrXBHd9ZtuPAC6z6S
70pCnkQ5cgABQRPXELTDJ9D9ZQ8myYIlG73r/W1C5Iwu7oCZECHnu96EFWXwZ+bXo9RV+yKmzWf1
R0AR71YWXYJSxEzuCzd1D5miUJZmTaPGQF+niaD683qnDNIxp1sv1t4FC+SilJS5LjNrU1ARjixn
y5oEynKTe/U+C5RboS/nPu26r7jgUboGoeOlgkcMgN/DL+i8OzlLpm2Zo7zHbr7u09Gwi8RA+9ZH
e1lBLFpYMAYDcVVMiujqGPyXhuEbH8OiwpJLjpHlRfRPU6xcvo4DJpu6bCeVfrn0Q/9NE6ectEoD
uUg4uewm6f4P6l07IfYtp5ExOCtJIFAJ1FwFEe11AggTG1wnvQR52PzrXrCGxZKEuoIuWVy1osYV
8o/XQ0fp8v166O88+2ttAQogixeFS5Migfj1gqXsQA3KoH4sazCgv6sVKzxEIWIu5EoaaCnGj68X
LBVty+B65kLDSGj+qQtWo+r83Yroh7eu/1BbUIY2y/QqlDeRNNwW+rTCtngQhI6ziCTwwtDumtjc
B3VJw3UElq+bxoOC+WajN2a2GL1yFxZEVkAQpM+5TsEbFRUhDwrb3aQttq1RbUSZC+dOI0t4Ofq4
+QmniDfqtM78OUWvWgsaiXZDmZ3URFgmzFjo52/FGDP2WBANoDDX6dpnLUHoO40UTQl8iABL+O8M
Q9YNzjn1PfQzpLNGabk9nOFdqzPkWB9Dio+OZzblhkKDnq4iowedgsjPEBza3Bu5VU+kwO0ELxqX
4vhek/pX4igaK5z2OW7Ifd/eemhww5oVBDkZm7CIzdu0J1QNAMJjKRWrlFxFO9AEqgiQIG25ZTOc
jhQvE7raGeWDJunWQ3Gs5XLbyuayEBNy1MtFJ3TLvMQd4Y0nv9doPjcQZop6O7RsKk311uqVZ4sW
7CjruyKVNh1i6ZyCQidWHI+UdiMKXmyCqrcG6k6UmLggE2MTkA1PmPvTqLabQQxOKYV/nHL3jRnt
MRKTSTiFmiNMsyPbSvVLSeXInGXdiB7dEpBtVfJZm1jZ9JNH9pTcvY0jThQkgkvYQrShgxDymdXK
7fLfYkObjEG2UEsn2T6qSTYAx+OvFCteab6MFUlBShtfLJwT7PUg42n1WROqF9OjO4dIaCsF0ki1
3Tz1vnhvacu+FtjYt6LgagTBkUTJzb/yqKQqdK8UiTIiJ7P+h7u0vf7TqPTTs39fRlgfqGiqFDzp
Z5r84m92aTzEjtCy5s2hRIvrawNL4REJmgHbMZ76wyrCkDWibTSDcqmpaNafGZRUne3eD4PSt+9c
E+dB65tVRBKloJxFnBDTstojRHPRhAHyEDfexIVnawxGTwp2xVXlneaMsqfRdMrSwVEfVTf5SxGg
HXJy7xYXyOymD5iKbYCFdudT8TRcFuU8VyW1OKgO3g1a8m27mCWFy2xj4VikqdQPKYjFjX/RKZaZ
4mH8nMluKSyK8IJ/YwtSZwpe4v6FrVoAI2bY8bA2LgPtbWhX5qraJ9rCRLgVvIDSzTqEWHjDgNbg
L6dyFR8p1D2El0PcwrwO7Rj157Q0ef27g/GU3LnNPjj7l2YfHyv+R6HLQE/Arod7vLTEXoN0xsnh
e7xf3nedrQaQTHwi5akuqdO9gLMIHG9ccHjKWEYaabNGcSxjza/g+Ah4amx5C6flgTv5A/DPm4iK
DUCJp/SBpsnn9EFka2OTr76fi3GflY5XQuLx5afRzm/ZHNykLz2MdZp4jL6vJJ/QyZmTJub3F93x
lsTPvN6ULMsH0rUT2eWtGxRWXc/t1gwokmM+pwe4glH6ZGrnIl93j1l0CqpHNV8qoFmF9wEg1SWJ
TkVf8zydtSFbopB+zaKC0YJOIdsYuauB7wJTROGnRaXFS/Tdc/cJDbKtTk9TdRsj5WskR6G2pH/U
s8tIUJ2Y73nZ9JAeiH8ISYjs1lF85z1rytrCYa6s855MWPWRbBme5w3wno7euak57LiUnDE6o9DV
diaumW7Jw36/VlXXSLDAp0+8G0AjxOqiUVTBF/AU3pwfGU6fv/C7eaVhBxRGSSgIkz9lPseHbm1c
KpF15Q4OanCcaM2inr3Xmks57EbY3tGefxKh66jegVQ6JVpT9d2oOfDX6ZR7RNCS37DtNIp4i+qB
5mKYOpi23KF8yKtDUD10nDNnnHG1tigrsC3FUYg2WXGsOGd8zGzU9+xQW8TwayYqh1Qr/YMknEd2
3MoeNy6qSU/xIUEd9XEJpT6IK2qvK8RHXaTTWjwZnOOIn/qWhOoGT8JtKZ4FTgftkjZPOmEZXLpc
UK/K1tB39PNcyPXmSVtlD+CgReNTcNSpg2CZAUfCifNZXIaP3XO+1hetbe0z8MCc3Dj3iWRGZERJ
4bno1qgdRzcgDyVHm4ONlsRTsgTXSnfo2f4WWzFcjmt5BvIvxUdx54cgfzjJbpiGNR9feHwed8i8
/exJlpye/W9DxV3mTRWCHQw3uKDRrY8oIOWlpR5blay3C5nBnB2CdjZUImHpGBDoJnCKvEvdoevY
9Qs7q45hy66t50Ytae1yEcIAKhbRuO2xueXLfh2a8FZgGDowKxuiUTYhZAgN2Pmqa08ADogh72J8
vDMas3pEdCZObrYK/wo9wG/kHz+JOr5oU1AzzJKPq4zhLv9/+6Hf96p//xf9L1UihmHqIsYL5P2y
+dNW/fr+rnKVf/jr4H6HTfuGigSRh6oqlD4NVvvzFwv3BDLcbw8LhvZB5xEkG0yy89eXfcY3B+sf
HY4//qQ/K2l+/j3/8O1/0dJ8KZDS4zSY4WXRoDosG+KPK44/dzTkD6wudMofXw7GT0fD+iCzaBBF
TfvyA19e7S91NChYG4rGQogFk8zm7btd4Z87GsoHWWHDpimcbfPXj+eG9YGqPF+a9uXcYNXDq/2V
jgYSJVNmVaiwAqRm9E8eDc41lW42JaTvLhHrA3X7eSf+F7s20JPxmbX5dNBp+ysyi+Z/4mxADkZX
Q2X7/+Vs+PEwqB900UR7C8X9+sUa+a92NshIEUSaPYpomT91kP7ctUGFksNByZQNxPzFp/3hpFA1
1BnsMf56h0GhGguQVhIlyZp3Uv/ESaHwR7fokIlfRoB5evjhMGi6qigSYpDr11/tEjG5dNkeWsxv
KB25+aeOhkUVTObj/oNLxJI+MFbKEMsQxly//nrnhjoX6/4vd/e6G9l1XAH4VQZ6AKLvFyAyEDsG
YiBRElt/8pOaYayBxzMGh2NBb59vnX0Ou/uQlC3uFlzwsZVAw3Gzu3rvuqxatWqH7bnaaIt2WWNz
sxQ5JCujQ5g7DH4TOwoxqhm9UtxY7Te6IBKjHN3OQ8EMm2Vay6MZZlE0jC1ZnPzKMcxT7IpAXLYr
sG+Sze12uen0m2skNJT09XLMJx2xc4cBYwZnrxbCVbNGtQxLxrPcrZnCB/CddsbUDWI2TFzrqbnH
2dnY72+2iNvc9OnsVIupO92CZIkQfke4y2EIJjsvt0ijYHguz8aew9BoXC3Icw5PPb+xFUgQcpOD
b6RKXdZY3cAlk1GNsRX7ZHZTBt/EszRrFMu+kUCdWt5TcbA4bLediQaGqkLjmCmW4ZklGvyGqCW/
Q+0anmLZp1wc3rxxLjTsNLwP7f21gZhHMOBnVO2HFWD7wMbtuTwb/AZlaiFlOZ6NejdlnZY7WvRu
Bcx40r38ebn4FsdgJ13RvR+e2U2J35CJUCgaf96q4kr5hn0o0qBk5chknV40ddjCGUOYG56nadeG
1ZP2lss+r30otjjyh9MVOHefw6HY63KPeUbBtAsTf7/hQlcHIlPrlha+1mFohaUfp1RrV2TmPmON
9dJw/eRQigUTSehulek4U3E23Mkfu0KrJNTws+bfqQ6bnQ3G8l/DbRWDCWtsYG7rQxggWBf73rNx
hCNvD0q/FxyGupg1wCbDU89vBMGWg26wxaCzfVWrJBTpBWXtVI7Nz4ZOs1A+JiLVCpTQ5fCj+Y4w
mgW+zpuS0kO8GFPuWTCRdimFUH7SJMhTz29IG8GgfCgcW3DttMbB0poDrkH7tHPQ73BzFL1NfJW1
xg49Y+F0bIwDw+Q6rYHl4a6ctYZmN+WAUQo6GGNOtbOhlPc9+Sp3hx3dsUC4HUjo5ma92hmYBp8N
zzzC7m6WBg3wTcZmST0vKgUVD9UpjNILj2ukLfackARseHza2dmQ7B72HFWzVrWzIcLuFrvlSj2/
26uiehtp6Mo6JwfBYmYGUYYYCqh1eFQu1fAdreEQTJGkvMn2/l6fhOpbQ5e3RnjyPFen4VHt4BrD
Uy+0Xjsl54VNyjZrzJDQAe0SfBX5pQ6FxTUg/Q0MA6N/CZLZ9mUY6HsZkj6uZ3fjuIF9GmQWv9tp
kHpUuhveMTus+QguPzG1ndbX3o3tzfpw2JpoGPuJs0QLD0OOHsBnTD3q3Q1jcogYexoiiu4n2iU/
D9FBJ1fiaM69WJIoVBeG9cZg2lL+SojOFn1+o+UDsD6qq7tSi5UrAhbaDNQTl2GWduogLTX6N/tN
zZ4J3Rld0QOEjtISbYLOtuLuRvt+a5zghPTOYip+rhgypZ2tOK50NqA5BnK8S/boTTvXpCDQs4ya
Ni/5NNFybHYoPO0I1jEDaoQ+WkwAqfTf7uxbvqln/QIgfpCdC6V8bAu2JfNNbT77rTASjuveykzS
Bgg4jInW09QiRHrdiLFOLXY2tMOTcqNtpVdyMG7U5T4PKI5bq/SmBvwstB6Q+rYrKlf7en2BeDIJ
BvbaGoetF+bbrZFPgBPtCswLVOQVpA81Wb1gel1ES11qxzXoYnhmZoBouX6IKXUr00zYeHu+TA33
br8pb1juBeiXwoeLw1XDf4enWNqZJDz9djgTON9u9j5PIQkP4QcTrH3amaeQhFtYp4k4kVNqVWYR
ELx2kxmVYYX1OTzzcj1NZkCi8q39vJjf0A+26CgjrJAGncDOs7G7wS6AqEei4zzfPKxvUPGPuJ4j
lFUsiqSzgxpPwSSFai/MuV1G+ATkr/Z67lDEfSpQqJ+M7ZFi1kgjcY/76tByoqzRUIXXVu3rG8PS
i5XBg8tDAbzBA01b5NRhrAReMENCHN+JCA2Y7Bwi2eh7LHd0HkZH8NQayJT7hZSz/YV6h0KihWsl
R9xo/EWkoqMToIO43R9hWmN2PSvXA+xlJJUvqYVopSRY7/SCF/4RUztZOSgHXAXK6IhYPTWDX4ji
th0r11YAlilQU4RclRqOxokBlg7pRfiggrJAGNedbHej2KG4bvjYHGXXWoKMOzODS7ORya0islXJ
UzaYl3KNnj+wsZf+bNwOLy+dr5cyTPYBBBsza08xa4Dy+LagNkmEjXV0eUo5lW/dfNLlYdgfbnag
C6MBJ7JnpTPBb+Wjb47bA5AC76TPCiv0RdQEmiqPHuDCQ6zocOsSSu/bUw6tQWr9KZnbnwf9U6lV
jIYre3kowvCVypq8HM3QjF4mXiR6IlZIdMCZG8yy5shfn1lmchHnSi5yfhqSWabzBq96PC3F7gaO
ocwa58bEaO/QoQQ7BPJQhYfnaWYJ+taHk1sOT71Dgbt51C6lfrZCX+xDuVeIzCxBVbJFj1lKdcC6
QHOCXhRFawwz8PZgemkf/Cp0iI48G6bPFGHVPBtLg+tqMNjFe0LBi90UkJX3jk3Gu2MwdlljRU1P
TZGjNjwztCYwBQE+PmVspxeLItwnMiu6AzQJ4tTfDyI3Nuy1aGdjlm7yooZWEVGm4ZliWTdrLEkx
mtHVyJRodGYYa90vCdUaW2N4Zl5UA3kPw4iS7aNfKXZTaM6hOvu/qaC6yQXCtEkLk2TDM/OizsbB
aJ8E79RgLmaNa6MVBxogOWKzRAN0KhPDqZ4cSiUzXLk+P9zooG8PB/7zuUNx2CtVIIbnIwOVrJHs
U5oRzUYTEkDOBsa/PvuE4YZqNJah82ASFJikxGKCuIoFk+szTpoTHs/G02DC8ChPkzWKIVkJrcY3
JI5Xm7ZDU3M4ng0mgTczhrlcj2lZPaoFYZz0CiPqLmNqZ/e1NwVLMd1kn/hZa6RqNQ+QfLz9vF6B
ct20a63Rljr4STBBfo69R4yjmMOI+7zunIhBEUjZC1SLzIloDuHZt0NRrHMah3FdjoHmo+7pCdOc
JRoBfjHDR/darDsEAVdkRhBlGIuQD3XVaWg2ABxqyc931dXwkQ3SYW15SMGJKvgch0fk9Kjj1z1f
FmYTBHj8uLPQyn2KMwrbY+vT1kL7lsNcXChVvTPbemX6C8YOJ3DziftEUDOQojQennpRREkC9DQW
AP1Dkui6InpBUktY0YugH8KP0QgrK4enWvEeaiuqqTGX/GfShXt9hmHEArF1UuGbk5JsWFiZO1Oe
DEavdEUCedLC1kuObF5vSYKzmt78iH3OzZA5EjcoypjDU9BhyBKNscsERcJORMe0IbhGd31etR9u
kH3wWiZHUs9TXFlNamsMZIXeOzxPw0earTCME/BVqWrXXOYnaEkBPHX4etWk6KAIRtzwrFzfb4SX
SHVO05jFDoVyHfy4Et5wLzdLmH5X+AiLU0b5E/geDrRZmmmwrJg1bNORWA1DdpQCu2VLtzfpkBHW
mt0NZFY5BdbWJPtQsE7HNMzWoKgmkZnsOhSU1uy+Ni/2Im8xbVXRpaUU46RrpWAa7RMojiliO5o6
ixACKC4AFtqJdHRekkm7EXFSh4wYTr3U4uqIVtQATkj3uTWCaFlqY5HtmHpUyzcpNNq4YVgG5iBT
7NSrDKdVx518yHgVLmsRZyN9bBdpbJ8US7TEVDpBejcQjKwW62wWIWxhyGYsoFljHlp3CG00HaYW
87EYlMMaFqOsjyaVVzYd9dYiNKANVvKkp9bYxU0ZKjcTFEwy5WOV8q0B5rsy0Refb9I/n7VV4zcy
LO90NGtUSzT4DXeEutigaNo7ZmdmW0dov4204fmhCIaTs5ctO8PjChU7FBrjxMDEQl2NXjFClZkg
zRJjaJ07DMyDJHeWtzdrVEPCxcF1Ygm/YRxVw7Mz7VKbQbYivJ5nnoRi+9FzRQkeC7h6iQZqY9JQ
xcnemHKfNcLBQfun+Nu+e8Hi/KZwGBBFlLnRWONwSqUk1KkF5wxj1HiOfXUaNhvaHi74mGTOEJ0w
lnClqWyMoOc/e4ESTQC0nxOoeX42kpKTENIxGtOuYn4jPHnkCcSaRDwIaAt2rwU91fDkfvH3XvCi
5FCcQyyd0Vr1Quu1m8wmBqYmSfzC7Gwo5TLiOBYwxZLQMe1KQo4475D0elF6FvnyXyYgWGcEDx/L
tWJnIzdlHzRukETRBW4F1Otvih0KSOcJTeeHIpubtFA4jFMXpVDapf0p8QzlkIhpvq3O0GpkJPtM
4H4t0ZgloUcUSPQXLaWaTWZXJPDsTgJqBso/faE1tHnKMlFMH5752RgSDcLbU4etmsMQP4wgLjLz
gt0v6nUloVaGL/lHbLVmjXlK7uyYYBF+y7rPK7fclWNuyouJRkZswPDtIo3Sh5WS0Gz10m6WCtGu
6D4bBlX4hJfJwKoT4sLTbHMLXWWsoXVCYzPS2JQf+pXGaGtFRek4NVFnM1gKFMVcDD/iP8WoOrwo
SDsrOBaQfGMmfV7UOA2Ci6DyPPaHqgPfkYJODOliiUasoWe+ICmVprM1M11eNOWaxH4/cIyflvIZ
PjrOpGQK5RsCim3PqESgGePWeEst5r027cq4TZpqrDs885Rc8UpVAeFxzL5qRdhkXwrN6KUJetD8
vn4SVRDUBqsWpp7ADOaRfSHsMAicZ8pHKp2NVrwi2JjolQV0WsNOVeMlRs/OxD9mmbnem5gzbfwq
BoiGPT/sg4Xyw7Z7JaZYYyO8vqTXCNjQpUknsm7P4MrEnQibLgWLi0MR4o5DQ4+lOZRioZW3sx0E
QxFwTa/Cv3UFk+0N5n34B6cm4rk1TKQdiCDKbEZcuJg1BBNQho6xUYcUKd1I6ECndQkuD0Viqqsj
xztVLpX8JjNcuXUSuRj0l3YFZtaQfVq+EPG+8ectuyuTi7OGVgHAhUhI7kr3egU92yz/e1q8Z3jF
ao9Tg77SoRBMNXxojimabH2TXXR5CisQcV8R5U4donNPkUOhGoxqfEstaiVaijIK6fJO9TZeG3pe
X9q5jeBYhHNPUMWFNazJg7DGN7UrVOyKiCJXXgqoP/QonTTfPpzVqtlC8bhstF6BloNraF+nI99p
X4FmXXsaRI+491P3adJC7D4Tzq7kN0JtA+tj/tuVYfq0UyZ8g8JmYGc/dZ7dhPlNCfJDq6Sk30ih
euRAo1nthPeWJDSQQWb0OrmGPLOY4qZkReIxVdzwODulzgZ4HCKJNr/CrlC49nlRNwXbGONj9JJP
b4r6R6tgatMXyz6vP5EGAEjZ+/zZMJFGBmBSz7YuqdzZCJwBqtN0JiTfLbw06PWwR7sJc2BngDrs
SRyPYJ3s8+o9k5Rfw+xdjsVzPRNTohx1yURDLq4qQwW1IoTeIP/ZlYSaz5OJ26o695vGu7H7SOGN
nqT1csscCiIZUVzC1RVP0/vsy8UpLkVOKVoTwzO3hrZilBAmVnk5Er0rsos6G/QlLNBOajCmX2Qh
Ua+ftQYVwzWZhAjftqdld4XOxtVhvpS/EKL2XOZbgfmC8YGO2o/rRZErt47MdYmaozFm7nNoHYGb
Vcr/oGD69tOXjw/3P/7+7o/vP3386s3dx4f3Dz/+7t3XX/29fZHZC3y49QJf3t19/dWOXiWXYxDz
5BPPM+8jyny2Mit6HiNstVxTVSY5XOIeoHG1k/raRpFcE/PElrfx3Mtcz60Bv6C+FC3Vk08tZg3s
8ECdEWFMOtAZSDPil+z68bs/t4Z74c/9GiLUw1OvDiFlYRDfjK0FU8MqLt/W68+G/mCO2ci1mOea
CxEkKgtk8YbnH+Us/vLp88Pth998end37imCbWXTFuqBlEBa0FmVJZ4yR4DT6bs/Pxv7vQ7JVn6f
KJOnnjVMD4R9YJICZ6SzJ7CJ8qmOO+8zs0LAP1dkPBPFmocDisO5o8pnZTvctstfQHEws6I33W7A
LI7uzQ/wTPpmoz+pdiZiBLvZhtVkSTt7yxCqEvAg9fjwzDGtaCCswHuTung173n1yWaLRuhinEgF
FzfFxuW1QJ5SfXjqZZxXxi3ckrAwnr0p8m+cPqaaKJ/FqpGhebZEmtDcUzB5p11+wyCiqpdYfTPG
HO+UdQmsdnRGZbxYuoVdh8Bm8RJadK9MyOrG2LI48gJV3qFIhDE03PxJxrOKWePKsmwST3tSx3Rr
7j5pgIbCht1Y1WEQMgFqRQ3BqHd3u2gfrT4TaS85jOxTgwGe4I1iZ8McWth1VBHQxDuXRG6sdltF
9OB5a3AYAEWNXMs521Pwpoj76GuUns2rN/f++sJkj19AA3Z+RYw009pRz47ZZ6sGy2BaiSJXJmth
30DxHr/0iwwDZ4uAj+J47JrVCybX3ZyJkiUB3c4gjDQPlWyC98gKb6G70qFIf32nRMV4DSjXmVqs
D0hfWBjtUMxKksRUShxZpNqCajXSgSTcqJGZBnU7+nInoEP/1p5hihBjlJhZI3vrjbUudLGbtYql
nWOD5IorKTJURSClfffyqXOHkZUUzGG66zRRUC6mLoy5o8oL+70x1dzVyoZz92RmBr0Ahy9duXYo
qlVm+kRCvSkSepaAhW6uqzhqH9B4Q57UIrgZbuJkCxYpmFpcVzQlu9inPhCHcH5FUpk5gQY0xiS9
Xkly7d1fmcQAYg3PzH3Cw20YM7jaflrybEQzDeuMvEvWiXaG1gNqvLGtmcNwKNwQtdnUTit2KHTX
F2Ec7JnArnYOtMsMhxtAodXKk8eYXZGhlYpdO236GQkvlfItED3sZR19DzZZdFkje0RNeRpFefaK
OBvQX1D5JOdYL/vEP7FKJXIWRLM7gwkyViwB2no+w1jd8BfK2KmOLRhMAFumdwHZoIxOmRBNEmbI
0t7RQT4JJugZZrsnB1os++Qzroth5KMakRiL85nfCIYB/2WusU6rlnZdv3iHJQ+aTRcZRqp2g49G
4NuhKVagmZ8wy22JhluSBUydQ8xbi41o7J87hAtr7F0hLddHiLiYNVyRK/NyfPmUwkf3CbE5t4Z8
C5q4jlZEzeLdFTEsaQ6b5Oeiu0Db3JhWMhn9cj9xszV/NNH9jvXOxpXdp2LPhsT21YcreX424j5t
8skiz+Y36gUTnKrtwtCuJNTQf0uSXwsBGz0UKiw+eTHR0Hi15nUie9bDPtMdsNA+q/4w+fusscFZ
0zoa+HqzQ7EBEcCAxwLulzXD/3y5u/9xJOt9++NfsO3OqTknDt7GzcbU1SYaK6Y5i2R3o+o0GcWJ
DE+xggrlaRiRPw5z9PaJ9H17Sgglts7eiDfNyksAtglbMh6YXcNTLzG6MoCtYFKUPEM3c5Yh16fg
WAmdbMJpviIZAYIgz9NVV1J2Jj4GqZ37+Qinxc1Psr6/7JX+9tNvB+7tT1/tEz83QibKa7pYUfUn
MtGNuYRVZ/3C2K6YHYpALwANpKNidbXvH/c+IDWC5DAU1nUagLDGysAWz9dOQe4RJbJcs7mIYoMe
SZNJLyONLFcpKjvr6iwhM9pDaKt9WjftPOpJk+3VNq868UbqOcxozcCRKTQY9euexDdWpmSYeliz
8OGKaPYlLx9RiHLBNAk8GiLGvQF0vqPrpiQxFCvVAhdHwkpYffIscmsZRT2vie4FpVXrcpm9TMwV
DEEptpRpt+eJNfSaYdYT8araBbn6rDUhTzooo7uYx5CoEuiYIwk0Y1WzRiKqd5c9GnoZbkrXBcE9
DKXOZp1nnSd3IZo2bGf4C8VCyTB5ztcBrTMTDiTrsobAqgfA9YwXZQZKhjwieGHQjPB+rao6DN3r
y9RmyVUzx6zfN8jUZnMyx1HxbAy5p9mcJIyEXcBQXWcDQcCwz4H+3PM3BSFTX5FTKTrxwW9ECovi
itQrZUmnNSzQdN0mzatZ0sVv+CnF0zO/Uqk8czbSpbuiwGJEaNf2f0034SLfILDIXCRDap6NX0BE
r+0va9aY1axDS5hImGmHR79S7GwIh+JhijabwLtvCo0jLLwRpJ/r4bspGiiiTsg7eQom5NdG8c2r
TjFjdjbiN8yjKQnLZubqzNxlZMS1AdPe7IsaGHiEwOvwzCJssi/hxlKvMQIXq1N+AVgj8q6Yu9NN
uPCiQXcgBsuKHBIbUSk4gdcjsdFaTx3NDLiZpGt2N2SfKYldjGaeUR+jEpUGF47kJl0s0wf0Mjsz
DOodqtbJb86s4W7oCuA1j4dlNHolawj412Sb6XyS13y+hmcNe7XJAExLFFquW8kawOtrrgR1wLD4
xwzCp73wFPYPhaTKXbSrUq8XDJpVK/D7YeH1k852R6if+aeXogg1nczaVrWG+TARzrIdoVCfr9Nv
DGBGiJntuTwbbgrOClzRMpvh+afPt3xWU4SjNWaIBmsMe222x7H3WtAaSMVp3Av9ys2GP702tEK7
3BEDZ+OnfWoNR0MzYdr+WC7furbO4qBtMuG+M2sE7cIhMGQ6+pVqZ+O6arX2zttahuk5usmnuLCh
MfnNtJS7IC4c9EmvNQI4/do3EdQH4TyPaMRvYP6Bn0+zAKVq+JCLrqpvokdn69ILfee9DYAowoZB
HiNwKWs4EiZt1Sf03zKT3XDr13vRCGKZupq31bJtW+2O4F410TAtb1LKptjdAR7cZwYSQLpqWZ34
UqKhx7qj4Ncwgkq5eGaWsit2pyuOm9mZb9nBNOy2bF/63G+q05LWmRqqmm9RqVFIkoBb6ZEee61B
DSTa6c/nW7BPLjP0vGaMcvq0154mRFAOzj4v3jVLsjEjG5+Gp1iipT2whUTRUc3oJxSiD9FZ20Sf
ae5wcvLMrkgOxTYteJn68NSzhikx4rRgW0xHnr/TYWyRF9G0xigxs4bUQpvNyqeptq+WdqaRphgR
So09dM9Ihe4JJYImt7Ph055DGawR3Cf7hdvPW8yqFExs2c6e7YguIlr1nQ18nWFebIIqZn6jlSTZ
wTpioO23lbKGcR0YsLNxMGHal2EoV6NLdw7qzc9G9sMdVvWuiAlHQpAY3UiP/eqC4Avg0NRdfXpF
2FoEP8vOq2XfIAzbEcyy0eHsPhQCiQJvvpRLFNF6SGoxlmwNfq90N6495OB24I++5Ddl524gyu3w
FPSb122rAk9Pg3EzQDzlut2a5giLeYp0EPHPAuzRcELTbe/vtZXp0cahEH6SoZx7yoPBQqmLTLTu
yhBklJQFziyJ5XZ3X2sG+8Ot0za9/SLMmd7J7nF2ohyU5d6qKBPYyHpBILvyTXPXNsEG5n7WU8gp
hNAk52PJVs4aGNFgi8gsKBEA2F3WUIu4a8C75/1mMiwz+QRlat4UqbAvUttMMkAstXf3fHZIa7bz
i49R4sJvkDQJl54Y7uPPK6UWVx+/VpjptUxjkvMosr9ZEFnEnB5hznoxNeB99L11V7tXZiT71mSe
EPBnqvZo5S/D3qqaYWADgGOpeWR7WK/f0KfGjJ6Qq6dVe8Q5I6xT0xqALSIKQJiIvBi07Us0kIEN
tF34hXO/YZ2KYBInW/amEA0jvRKpwajr9UXYWIMGJ6CiffdPaWwrLkUCOnrZelX7daUn3Ta9QnnE
+ZlQn5mkyCROM1JB6TR5cxqH4K29CYe+G5LJK+5RxftS1qWXGvHBmnlGVgMsaFEvlSVucq9KltUA
iAVacOMNmUdWa2YEVkDPKSsrlWfYx5gdZXRECXrYBNR3NixCoE/gqAG6L66Ilprfo1CthoCLHuYF
l6iN2L8pJjpz8MjwKm9OmcO5GbKMa4kWxik1V1GsIpGDX3kxblg5C593eMSic2vwmy6gaDvVb9XO
hn4AzEHLyLHIvrm+uyGWhg9uvq89T2Opk4gUaz50eOqdjSvXZ4eNem8axpz5zUhOSvUjZtis1Wxf
BvOMCoS8J8txMBy75Q+2GAeW2GMBP382iEFowhhuHQ9PwZuC7qpmGvh8Ns10etGo4BuYeb7VDvNM
DYgLNf681T9lzkZ6zAZX1Y/INBY9jFSA12N+2NA2zNgwMDyz+mzoMWddlb8xPMVqd7nAMJoYghKu
svGwrrMhwyB95XCMN2UeU+RjQY9CwG7P8NvKnI2mHmOCIkrMarROPJjfUHrQEWhHIyNm5xGW7rlE
3CrUMVUvOFii0+6SGJGLTbr9htW4TllEYi7MgJSCGgZsHa9QsTL1+sFEaGXUk0O4sIZDYQTJ4pbx
ihQMrdk8JIlG2832ly6H4YrAKNRoI0VnVpm4IggaaAdarMNTMLSC59Zb+C0+oi+2yxrhyXOgtlG3
Tzt3GGZWF3tCZ1PoLXY2hFbNr+BakgM26Qf7dMsy1/YYOi9uygFpBU9squaOxVJy1sBOtknE28fM
1RXsOhtqdDtRLdJ4QQcBfStUT0IUzVr1bkqYr+kE72C4g+IuqOX1aVduSLQQZsHEQB4GDPbjyNuq
dyhkFTLjpfeYjb+9HWfUk/DjT2jexRU53kRSXPSuWbUODsPmF4XTfmAQdLtPRWvs0Z5ZLh42BltY
QTQmn8XORss+IX0qVpe4l/1Ku1Cc8J8XrCHRSMNuAruOxRwGa2x0E+PeMbtJELdg91qHESVHO+C2
MLT2zPyGjrSAJRk/9VJKIcFZA7/ICgOYi4+w6vMbe2mVFpSmSDsc85Q8S2JRQFikGavgKAXsMjd9
j1DRy0ZY26UB8sU2eMka5L5sNVucEI9KZ4MXFQDk5AEiJOSda1FXYTERsZ6YKLOzcSCqY0ksvtSY
aBQr1xJTwOTUTEBUUXHvQzR82lWYxdN69Vm+gbcT2rGV5GX9xh70ZwoCTJXBwe5yLUoYXMfMfVrh
pn+U5ZftqXcorktRIXoO/vbFPxdMgH5tAfe0salYojGkXbtoI6FmbKN83lWZrCmCLOxffwnRUKfJ
dbUxx+GrluSVAf1Y45o0BLTHTNhgZrSbMKvhOQxFbYSnxptSLe2K+hYVY/+PyuXBlGXX2cjeOiko
z9AuyhwQTrk2MAFrjmANOpfpclESg4RCNnqtATkzCfyC30AClWlYz1A27TKvKe8ya2N2U4enyxr8
hjuCfTGSL2aJhnZ8yAoAr7KKIQrv/QLXRhqa49FpjbRfArhfhtZkGPrSmMHjoSjmMK6fb/GPpruf
msHdkM9NfrMi9qmAUCfkXRoe6zwNu62jQNng8jSkuxqBT9G0xY+KqQUz6DULIbTme8e6Q6XNmMBj
HTrDt/hleedU1P+MOvXvyD8+T/jkb75//+HdsILh/d3nYQnD7+8+f/nw8Df/wssvMC5o+d27r79a
H7+6+HtZ2tJeuW10yL//6vbdn99//Lf3nx/u3799+Je8+bMfDv/+x7tPw/sc/+fj53v61i9+1/Sh
pj/89/d397f3b7//cfjBtEbmm9s/WyPzrx++u7t/uP3q7K0vDdZN/952zVy8z7Mr8FMv/Ov79w/v
P3//5jefPnz583fvL35D2oL9v+E/bz++f/j03cUrGwNbOp0nM3791Wve/Dd3P7z59f2Xj59/eP/2
T9PL5WsNMHGFt+71/+/Tl4/vPtx+fPcm//zH7Xf3t+8+3V/+LrFj+oPXfxHffLp/+P6Hu88Pb769
u/elfLp33qeXbZ8JIWz6g57f89fbN394++nh8rtOUiEJ6P1G/uvjw+39+0/TCw3vW2AVnntf+b/v
3398e/fmt+9+uL1/9+Z3n/OdTK86/JoMpk9/8Hrz8DDf3b2dXmd4YU6Ob+t9/3+4/fyn24e339/9
cPtxerXh5QGKV/ha//fLnz59fDw6P57/BqB7WjW9H+CbLx9v//rlYXqhvHcZYjp/P/3KzznDX114
zd9mwc6ld/+bf4GTzgu//XB3e/+r/wcAAP//</cx:binary>
              </cx:geoCache>
            </cx:geography>
          </cx:layoutPr>
        </cx:series>
      </cx:plotAreaRegion>
    </cx:plotArea>
    <cx:legend pos="r" align="min" overlay="0"/>
  </cx:chart>
  <cx:spPr>
    <a:effectLst>
      <a:outerShdw blurRad="50800" dist="38100" dir="2700000" algn="tl" rotWithShape="0">
        <a:prstClr val="black">
          <a:alpha val="40000"/>
        </a:prstClr>
      </a:outerShdw>
    </a:effectLst>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olorStr">
        <cx:f>_xlchart.v5.9</cx:f>
        <cx:nf>_xlchart.v5.8</cx:nf>
      </cx:strDim>
      <cx:strDim type="cat">
        <cx:f>_xlchart.v5.7</cx:f>
        <cx:nf>_xlchart.v5.6</cx:nf>
      </cx:strDim>
    </cx:data>
    <cx:data id="1">
      <cx:strDim type="cat">
        <cx:f>_xlchart.v5.7</cx:f>
        <cx:nf>_xlchart.v5.6</cx:nf>
      </cx:strDim>
      <cx:numDim type="colorVal">
        <cx:f>_xlchart.v5.11</cx:f>
        <cx:nf>_xlchart.v5.10</cx:nf>
      </cx:numDim>
    </cx:data>
  </cx:chartData>
  <cx:chart>
    <cx:title pos="t" align="ctr" overlay="0">
      <cx:tx>
        <cx:txData>
          <cx:v>Specialized and Focused Geriatric and Seniors' Mental Health Services Map</cx:v>
        </cx:txData>
      </cx:tx>
      <cx:txPr>
        <a:bodyPr spcFirstLastPara="1" vertOverflow="ellipsis" horzOverflow="overflow" wrap="square" lIns="0" tIns="0" rIns="0" bIns="0" anchor="ctr" anchorCtr="1"/>
        <a:lstStyle/>
        <a:p>
          <a:pPr algn="ctr" rtl="0">
            <a:defRPr/>
          </a:pPr>
          <a:r>
            <a:rPr lang="en-US" sz="1400" b="0" i="0" u="none" strike="noStrike" baseline="0">
              <a:solidFill>
                <a:srgbClr val="000000">
                  <a:lumMod val="65000"/>
                  <a:lumOff val="35000"/>
                </a:srgbClr>
              </a:solidFill>
              <a:latin typeface="Calibri" panose="020F0502020204030204"/>
            </a:rPr>
            <a:t>Specialized and Focused Geriatric and Seniors' Mental Health Services Map</a:t>
          </a:r>
        </a:p>
      </cx:txPr>
    </cx:title>
    <cx:plotArea>
      <cx:plotAreaRegion>
        <cx:series layoutId="regionMap" uniqueId="{8BD5F262-1FE8-2443-8B85-ADCA1BD070E6}" formatIdx="0">
          <cx:tx>
            <cx:txData>
              <cx:f>_xlchart.v5.8</cx:f>
              <cx:v>SGS Type Name</cx:v>
            </cx:txData>
          </cx:tx>
          <cx:dataId val="0"/>
          <cx:layoutPr>
            <cx:geography cultureLanguage="en-US" cultureRegion="CA" attribution="Powered by Bing">
              <cx:geoCache provider="{E9337A44-BEBE-4D9F-B70C-5C5E7DAFC167}">
                <cx:binary>7H1pb9tKtu1fIfzh4T3gyofz0K/TQEjJsq3Biu3ESb4Iiq1I1EBKJDX++rtKLBaH2N0ligfgBa76
NLpPnE1v7qU91J7qn6/7f7wuxqNA2C8XXviP1/2nq2kUrf7x11/h63S8HIXXS/c18EP/d3T96i//
8n//dl/Hf70Fo53rTf6SRUn963U6CqLx/upf/8TTJmO/67+OItf3vmzGweFxHG4WUfhvfvbuj4SV
H0ajheO/jT9d9cW2/E28EsZe5EaH58MKf5b+/Er4q/iIP36dsABH0YY8TFWvJUUTRcswxNNHuRIW
vjehP26YEn6uq5aBv3P6qMkv7o+WMTMCuPkv4aGf/OAPjk78jN7egnEYCvR/T6+RUo7elq7XdMMo
cF+jT1fkYbk/kj9d2cHmdXwlvPobLyKCnECmn66ckTd6G10VBUSeTF7kdbSAjD5dvYwW83EQ+d6V
4Ia+Ez8jFqfz+SSyv/Jo/eufhT+AEAt/kgG0KPH/9KM8u8qToPTlD8V3JqAKADNNS7fUGDA8OAeo
eC1rmilq+Bunj5H8YgpozE0ZQLOUOfQ+AnTkRXyAJhJKAbUDEP/2g7caAtoRe9JTZQqqXUumJFuG
HMNlAa8snoZ5rcqaoin0x5aVxxPMCOCmBJ45Sg48b6FrvzaxknFoKX18VkuzT6idmnalz4LyxMzf
H1bubDW1NN2STVllaliAVZEMU5Et+nM9DyvlpgSsOUoOWPt+EE03y1/jYDHyoG4c0DJRpfo6wFOE
W38FC15DZL9JtpbI93JggZoiS1JRUa1r0VJ1Q5E0qqrJb4wNb1f6JoCNUohmKDkQbW6C6WjJieTp
0VklHbivcKUId2qJZEtQHIQw1cRGyrUlGrKuGtIfNtcUDVW1FOpj2ZcngfLERikoM5RVQ0llkyol
4qAgQgBbSyQdQRowuV6ulJZE4tzE2pp/AKobOmJcyfhAN0/clAI0Q1k1oFREKaC2v1uOvK27WNQR
076BQPczizcvxVS+tqCFkm5IcaBbPLnI14ouqaap0NCIuW4a6MbclMCUvkdMyYFpd7T8dTp6cLhO
JqMU1KdR4Lk44tTOb/bln7C2sI3VWFucRE3NUDWZGtUintK1LpuqpktSrKOFiIhyUwbP+D248Tzj
JJpIKEWz43qvo+DN9eqooV3FEfQqQyGimYasFs2tdS3rpqgqmhyrbgFKykYJKHOUHKrZd0eTUQDl
4lBNJpwUzJfxIg6K66eb2mdBf2JyvdTWKteKZaoijiQxYMWkgnQtSpZi6nLh9NmP2SiBZI6SA8kB
0jtTLhzpk7Mx7VMUjOqaTejrHUFyqvSamiUZkhIDKRZCW+T7FAUZP0O14r/AQjDqNWNuygCapeQA
tOe+vS3GITKpPMrJpJQqZ9f33mqZ8OuqfUHvVZbwU68V1TA0S6Yp2oLfNKxrXYdLlVR67izEQZSb
EojmKDkQfXKXrz7cHo+tTUSUwmmPgsCto9MU+hoOyY/M8l1ua0VZVJEpKHhNqKYMtdVE84OANmaj
BJD0BWJKDiDPVM1EPCmWtVXNvvoiyP3KQlrl2kAmSEQWIX/eNMVrS5NE07CozjJjQK1szEYZKLOU
HFCe4TYT0WRgRMHG340XNTybdPRv2n1lKqlew7yaqILRJHxBMw3t2oB9hWKaLJkbn4liOMGMAG5K
wJmj5ICzOx6/ocbmvQntYJwkAjjsLf092ZjIDvzXeW1TCfAPUnV6iqOnKhk6Eu5x0FNwobC8ooys
rmFRy8uisURdT9yUwLcfvwe35QWqBy4HSh+cBfR25PnbcVBDZe2Lj4LUrqxiJl/DSaqWpBRhRMZI
NGXTwA9PH6hxVk0pG2VgjF+AG8ZWyB3XJqJJre4tAiF/V0MYO2JbkDqVwYjCpyypumKkOdlchUy/
BsaodCc+lHltanRjbkqgSd+DG80uehCCOZdaMhGlcCbUNUwhIBb6yaR6aVhL0rWWbCjih40msmwh
By/TgyeUN6ec2ombEnD2s5QcPvTc6JZKKYNoXQ+efeVRri5fi0YTHRoqWzQf+2eMKxuqLqrUp4os
GUWdpvIogJsygGYpOQA99YpwqScERHjKes06N5p0FfR2DNjZ4VINBaColqDZhKaG8OCcwbWuNdQ8
oaFplJTVUMpNCUBzlByAnpe1pTJK9bMduMvwF+KoWpjcD6LznBikuIMqlnYMc+7nZzb9aeI1ytc6
ii0flFq0axImoano/ePpgxeNAtdPDPR7DL3f88cIc9zHL/eBHGqBUdpe+elqoLQE0dZPh6yB8lmQ
Xthp4F0F/Ju6BjtGV1C/Myf57q/OtzT+hzZQGaklhMa0mHqygWkbqIFgC4ZBRVdhHDqzozUNtmJu
Sug+fY+Y8p2vRe6P0AZ6E/heNPZGr1wGnUkp1X4U4CZIW9SxE3QgDqoNoC0NxlpNDHrBnuNUa1qK
iKCMRlwFB025KYFpjjIH4PudoL2R50b+ZuEClA/MQE4DEzGloHbdKFqMBWcTIO0R1cSy53hGIUzu
Mq25VF31a8XQVENPUsHF2EsmOX9JkZJeM2aiYnUdxNyUgTZLyQHt58XEX474YE1ElMLaWixcPxK6
o3kdE/8DJG/Mz6yccimmaOQ1UEK1FBpP48uSDb9IZU42TE1M+lkK2QvKTRlM4/fgNsGO/zpF+zVf
JYcJKUX12V2i2z+soZZ25RdBqg5RBNSoy1kqQD19ClqKyhwANZB0pBkOLYmoYi2l3JRANEfJoaVn
BdSJjFJAnyLBGUWYe0FXSy1hRXSiVXlOUkxNMQ2VHpSKsZJ1beikUmek0XXunBRzUwbWLCUHrOin
5+076yYiSlG1NwE88qSeoVLXwrGuXWH4a4qyrKC9LNbUYoHHukaUpKE/lGoyc+RUU2NuykCapeSA
9JwaeiKiFNLB2BtHI2+yccMp/m8dLbDZF5QOC1cu9akKhp1OkRAtzBV8Kiww1Bh6nODKvlAU15ib
MrhmKTlwvR0tXX5lTYSUIpvS1+7A3FV7gvrEfNulkKrXqiSZqi7p79bqSLuLaaJ9QqTWl6XHKKQx
N2UgzVJyQHqOqiYiSgGtbbtLR/opGJ3Kol7tGtOKmoTDTAxn4ZBKSuuyaZmmTlNR7HsUw0m5KQFn
jpIDzocoGu34TjJMRCmcCXXttHOg9QW5xfzZpdppYRpRVFT03b/rSE0Z2mtqskbRFtn3KIaTclMC
zhwlB5znHWISIaWAdkarTTgfhfUchOorPwSpy3TlUlTlaxOYGmhZevcgg3YmtJPqUjIOJRbcKOWm
BKo5Sg5UEfG+uRiBeWtgbPG3v+CryjJppfAmxrt2+trTnpXq8kjKNaoAFk4y1Fn+eZRR0EeByJdF
ZLGeggsBbJRANEfJgeizTxK+qDVwJAbps7PlO0ZeOyC7OikcsyTOpSoKJC1RNww9bVHKZo8QFkF9
JRUVn1iFmW2gYVHMTQlA6XvElByADsakYZADTSagVCtRjF2u6nkgJWUh5UdlfhT1FkNBto+iWZz6
Jx1pZDQVAxnvwkm5KQFnjpIDTnSkjaJxIDxt3n5tggMXskxWKbJ/PKZ2+jqQugiUWLxyqb5q16Kq
q7KpUwD/zDiQMQwMYtCfF4szMTdlAM5ScgDcQ5jjz/kCXyajFFio7Ov4V+C+TcY1TDd0jJ5g/mSy
vRRUFekGC43ASRUVcVDOCOvXmHjDSgeJVtzgbrOZQcpNCVBzlBygnltFpVJKYa1xFbWvfxa0l8os
MelbU1Fty0MJAyyrBhokDOpPmWGI/SllogSUOUoOKM9sV0uEk0LZrWu72gC8Kk+VAQnlk3QZOfu0
ST+rnCaUFwOM6IBIfG5eOSk3JRDNUXIgek7NNBFRCufTCBvGhKdofC30UJGpo9XtS7eCdlth6IvM
vCHB9L6bEcTpFKhi45VCk/uFswzlpgSwOUoOYMm4cFJR4QiAmZhScNub8WI1raEj7SLhYH5jkr3c
kWJBGXKCH5fYVJxmDNaNVDzNxNyUgJS+R0zJAekPn7PzmwkoBbM/xraOYD6Oaohn33gW9B9MrJfi
SZwo5lORa4g/hWgXaUF0PohofSi60ZiNEkDSF+AG8rwlHVQ4KZa1XdLRkW8Fc8DEeimQSNdjPhyL
AGgP8J/pepOMNVoGdaLMyMdhEeWmBJ45Sg7FfDgjXZ+IKIWzP16NR3VsEaSlBSGJTSrA83/LL8XN
nn+s+vz7ln92TfQxVHdYQb1bhZnVpQ93AZiKIWIvEl3/UDiAUm5KqGeOkkM903o1RyDEhJQqaEpf
u0RR37wV1OcKXScW5agqdrbGrhMxVu7YIl+Tn2CVDnWtxdpLzE0JSOl7cHvQM4YaEwmleHbHaICo
a7NRB+cVs1tZlgg+FIDpGLF4NxhCyRsLl5GpT6Il5rypD425KYEofQ9uRM/xoYmIUkgT6vopKCZD
5ZfK5lSxJVIR0RGoIVOR00w07MIMSwpmHk+fgrHFHm/CRgkcc5Q8xnaDGhpXZp4+mbwIW50NtZyS
daG1w3FgIT/UYxHmpaGQea1LIlqLMASTwJWF0yI7sGRdNMkyHfJh9iBWS8pNCThzlBxwPo5c7yA8
uqdhfg73yeSUgnpD1vHeoIn7tZYNuz0NquEwu3cpsqTKbSlkeeD7BtfC6dMQ9WQjusW+UjGylJsS
yOYoOZBl1WoOVJmMUlQZee1UtScNsJJfq+zYgsU6mqZJctK3UDyGorNe1dHPSzb3ZisslI8yUMZv
EFNWDWX87KzVfcKSyF9ofdhMpjW0vH3dEcRKN7ki14e9nkAra3JJkUW2ZFRYYotLltVl0aRslEAz
R8mB5rlFFiqeVDW7dS2ydKx7wXCYL7vU1GIZHXwoJs/ocaRwWsFtBVhWp2GlNkWUZYxpbBtzUwJR
+h7c+jkYo2uBaRiHvWWCSkHNP6N+Rlf9Icjtyg6i8KKGiCnhj6eZFFPGSmYlvdEgq6y9mJsS0OYo
OZSVuUEOVOmzs6aXkdcO0D65y+O5woMLYiKsbUVwdPoUdBXW18B6D+xjTpsDs4BSbkoAmqN8B1AO
3JgoUm1sI5x9E+wxuaSidtD1pJag2laVAZCJ9SqaAsuddZlkplBEzyaLdQsGlvJRArQc5Tug5f4I
g/pMjTjQpM/OamG9A6BT8P2ZjZZc6jXJAQX7PlVypiygiZWCKtYO0mEX5qczJ5PPchk0yQkrocxB
9/6I/lloxs/OosnIa6eYHeuboFaXRED8QxbY43BSQNIk/bdkF1Jsay3mlpPA58RGCSTpC8SU7yDJ
oX5MBqkx7breWzhCO2f9ACOZxuomBMn8kaFbScGEjC7kNBDJWGxaIFWT+FM4gpxSqh2jDG7xe3yI
Ww5K2NMkncqDZyKiFM+EunZw9rDDSrQrtKTkugGL7TQpwon5JGJQ0Qgfw1mollBuSsCZo8xhV4FB
TWSU4nm6lUuIu09qh+lA7EqV5dc1JAF0ERNjBt2LgexcVkPR3gXnKGGNDTWtBR8JZlBhLZNmz1Fy
QHreSFnMVtZJ9nw/HAs3o9fIJ430tYO1hz0hSo85rsuDHhwvsKkVfXunTwFXRLIYgECLrU5jn4Ll
pdyUUdX4PbgtLwteOEwvk1Gqqoy8doB2UEDRXpi+XA6oZegYScksHcoqKnI/0GAVl+Ol61Cy50nK
TQlAc5QcilriSkMmqhRXx/+F+9MmNVTU03KMW7Wyw6Z6TRZj47yZxkA5YMl2DOywQXd1rMmFMydl
pwSwOUoOYJOpTQ5FpY/O2t//AdsxJJza7Mo64sn9hihoyknwWwyWzGsTG8aAOrXArCAXn1m6MTdl
cM1ScuB61o2VVESpoj6E09Pkfu3sb9cgvLJq4+X2VydhLRY10jNmPlCCQ0URFF22GoWzEPtSbsrA
Gb9HTMkB51l7iaiIUjjbYz+YjHHxRB37M/uWIyg/maJcCqlMZlLgUxMNLNQ5TeVa1BV4VFa6LhTI
Ym5KQErfgxvSM5q/EgmliL6QZIMf1NCTkklV7Z5FnpfCialeHYdTEdc6nz7FjDuuhcHhVNeTsjb7
HsUGl3JTAs4cJYeG/jGOy+FRmaxSYP94TP1MsImp3u8Vph9k3DmKqsmHkZKJHdrY8Uh/zg5T1KPG
3JQAuJul5AA47Z/lQJY+PBsrpfS1g7RPVtlVl9ElG2uwswbdmCxjlA1+MboiITI2kmV/xbYwyk0J
SHOUHJA6U7KDcdno4FDF1+yXCCpVWPqMGlrirtkWtOrG79EoL4vYfZJsOC+GvliXYWBvJya14w87
JCeKeuKmBKr0PWJKDlRTReNSVCqkFNGUvnaKOpA/K9UtW0UiHzdwydh6HOspnHZOT7HzHnv+sDw3
1eNs9gHMCOCmBKI5Sg5EB7i/5yA8+RtSqOYAlT4/a31zj6gfrpItaNUBi13XOLMYHwGLYw1ZBohN
KO+nlQYxN2WAzVJyANt3V24YLwTjgTWRUqqrcVLfrmXZjawlUL/Jyfni0ki4/FYFMFECS8o+t9k9
t+GPCifFslvXhj8yiCwPKsshqTiBitggltzKXjjSEO0kHUSaRUd/i0mHmJsSiNL34Eb0rEntk4BS
MOs8qS10pHtBuq8si6Rhg6OsY96siCQq4Wj+w1z++3aWslECyRwlh51NatkcRpbJJsUyoa6d2+wj
ApFf/n2u4W+6TGag2+jnruwrhE0rKlbwYuCiEIOhO0ZCqQD5jcSP0MRG/PtLfHco59xW4KzdKlQo
6Xfnf8JuFQOuqF8ZlBi0UHErH7pE6UGogCh6RHFXtYJVdHHUXTgn9WNuSgCbo+QwCrf8M26JhFJc
2/7bOHBfpzU89w5EWPdBZT2/BjaQYUUkugrfPSXBXaMPUVdw7SbDO3dKirkpgSd9D25FxSUhLvbr
kqFgvlNSIqcUVXhtoYuHjEcBTlq1s/dCV24JepW5RwkLQMnNt+8mqgAtEh6yCMP8rqpSbkpAm6Pk
UNXzbhuhMsrA6o4mo2CERpnFIqwhrj3pRVBeWJx76UlJuSZXU4hYuRJrZDEsQ5sMMMVITZKqyrtW
yk0JWHOUHLCyPheOuIzJKIW13g3fXa0nyNVdOK5cowiLNuHkQnkcx7LJKugq3Cr+Sa7aZFEhTT/G
3JQAlb4Htxnm39abCChFtEeyIWE42kxGNVTTvom7nqrbpI0NVmiR0dAr/K71RZkAS5EkNDHS0hCz
DzGilJsSiOYoOdT0jEptIqEU0vpWarvWC+7DrCytgdYYuEoy6pbXTHSbYu8y2vuTzcyFgJeyUQLH
HCUHjs3N798IWvn2OjDppFA+YFxqMt66i8W4jtqpt9EWzsze5U5UlFXc4GTSHmGcj7L2lgwaW5pk
IT6KnSw7P1HtjLkpgWo/S8mB6rl5RyqlFNba5h0HBqoCbUQv8XniUkQxSGyi1s5WQBbCIpNsACBz
G8k5poAo5aYEojlKDkSfpyj0YEH6Ka3PERoxOaWY5h5Ru3NMHzu0tSodqUpawiWD3kQMR5lTVVJv
x/mVpJTjT/KNoqoac1MCWPoeMSUHsCXq7VRQKbI1rreryCP9ZFHKpeoKf4oeCQULXZmBzaKKgFc+
lWaTvEOxMSbmpgSq3SwlB6r8ZYJEQCmaT7jE+Pfv2rpUsm+qukwSzqUSbrk0EABlkUSAhHk6rP9M
LgpnIRnVz5iLEkiedlMN6CDPO0hy2Fb6CMJxst5qMFosx0FNLwTvWj+wSrAyJVSvcYOlilnHdEND
ATpZJOsjEfqePuwXx9BRbkpAl6N8B7rcH2HW8aw+fiqiFFLHP63Z3vl+HdN+p4jwpbI4CB3AuCdE
luU/Q1pcF41mUroJ9I87uUhg+lJmcJW+ALefLBHSEvGkeHbrWkrvS5hdvWVacrmP1MkJBVdXxh80
WxTUEwvoDGhvqr7Z3DzlpoR65ihzuvj+7OrZe+ypmFJIb8bBZBPW8NzZ1b9JA3ZWqAJRrCHTkg0r
hWQCSfMZUF5TZt8hamn1byj6mCWgBP8pJQeU/Pm9+MFZvazxbVx9sm7lnlWZL8cRCR8ThpZubC3g
SG6YwO0SCpoPY80tRK+UmxJw5ig54DxbM6mYUs2s8Q0T3wTjmUWTl0KqYmocGx+NpBUfGpg1tlBN
hLAmbp5NRzWyxrarnLgpAWmOkgPSc2KhmKmsjj4ESPC5tcy/y1hmVeXiB1XBrCK5kOn0KeAJFUUg
RDYusxZGeh6J2SgBZD9LyQHkC7knb+HzXWVJH56FsuNGr+TW9qCGbpMkrfRvldlbEz1o2AaJcCjO
FryT3CNbWQx0Hp4+7BfHmFJuSmCao+TANJeZ4ziAMjmlBjf3iNol9zrS83+87ftvakrrGCSUYfWV
Sw0++hoxHUBuL3k/A6XjAlVDRBEg+eTzipSbEt+pHCXHd+px7P0Oxjuurhcmo/T7xMhr910iS9Ok
7yw2uhRQsjTNwDoJLF4/fQpGgnhwE0lHQPpuUEa5KQFojpID0LMaIxIZpYAy8toB2tFxj9tTZYDi
SlRs+8W2u0Iqw8D+CVwar2N09l0kKRslkMxRciCJBG+wxHXUwv9toqgzCoX/g/uI/7/QXow9tCQF
h//Hp7SJ2FKMHT/wduhnqqFr76tPgtSpzAwr12Q1MMlLUTubj7sRpxkaFlJYSZ9EMVyLuSmBNX2P
mJID64f9b5/0DXJ4dSaiFNAXJB+RVH7FBfS1U9u+9l2Qn6usrUsmSTPStFRBe0ltXSf79ZOh9kKu
g3JTBtH4PbgRPTMRmUgpBbW2iciu5KA7jUXBl3tWC5ek4qZimu4oIIpFTuTcrGIqOrbH7KtEs1cx
NyUQpe/BjehZe2GoiFI4bR/3L3p1Ldd1pb5gVXk+NjHQjBs1aTQEzHL5Duz6IQ1qFnaJnD7M4CeY
nrgphWmGksPunoUpFVGK6cvUjX4d6mh0xQ5ZQ5gcKi5XUU1GeQerX2IVLKY7cPcQuiQ0qDH7eTZ9
1Y+5KQFnjpIDzjPmMhIJpWg+jUdwwtG0jnjKbUHtVJaOVDAmqevIeiCazuolyVuhrR9LnWhVqGBr
+zEbZYDMUnIAeWb6ikonxbLO6au+OcD8GzN5lyoneoERESGEpbXXgq0lvcA4z8B70lwlO0HRlGTM
TRlMs5QcmJ7TC0wllAJa317gnoolXC3kA6ppNUSiAb5RUQw6wvxOooFs/ZGS+8VZHBbDSbkpAWeO
kgNOlingOLMwGaWAtkZhVNeVwj2sH5BbzPhdqqEYa1RIeJvU2gulduSOSGJJhIeNoyFEwFn3Sbkp
A2n8HjFl1ZAmMkohrfWaaFIJ075Xhimp6IkWekepp3wHU1mXJdx9mweTslECzBwlB5hnlvJOskmx
rG8pb6BAOZ+Z2btUOTE+juwP2lzwxEIsZJkaLtr84A4FykYJIHOUHED+sdeOw+AyIaWI/vGY2qWK
umpP0HssB3cpsip2qWFXj4heitOncGqB2dXxYw1/J/45c+H0EBpzUwJg+h7cZvccTU1ElOJqIxfs
jmt4aOnJ94L6wpzZpXDCi2JGEV0U6UaQrL6SCgzZBq4kN4YxC0EDo5ibEnDS9+CG86zAKJFRimet
vWhPIvcbVOZFgakk4SIiIzGyeRsMTLHWg7TO0L6YwtmFclMG0/g9/h5MExmlmNZ83FgZGAMWp1yu
p8j9ocvQTIah/sRUM9E6k6nJZKPdrjIQwE0JTHOUHH6Vf/giZom8R9LI3xsFc6y/rKHVJbuU1VaF
2QXZwrotBX709CnEuWQnNO7A0XSF/rxgdSk3JdDMUXKgeUZ2IZFQCmd9swt93JqhDphUL1VOkizS
cX1CkqktJosAJ4ImtCLSgmnB4FJuSsF5eg9ug3sOnFRC/yPgVL8h91cZnKhvYw2AqMnAKRsMnQrb
qqLiRptYbYs4xmyUwTFLyaGWZxW2qWwyQNa5sC09Ckq7stOKcrqASNK0ooUVr3FxKlLyyYgq+/LQ
/G3MRhkos5QcUJ6Xk0+kk4LpjJa/AvdtMq6h1yTJFcVmWnKpmSXZIdQ/FQlgZfWSpPoApmIlQ3EF
MCkbJcDMUXKAec6ZM5FNCmWNs0MGwp8f7Ch/KZBk8F830f6bDilm8SSD/4Yo4WqxtM8zG8wOYm5K
4Jmj5MAz19jLkyBK5JSCmntE7ZJDfVwzKX6u8OSJnSokcKXJnz+trozuXOwmfb/pm3JTAtgcJQew
Zw/ZUDGluNZ3yEbHqF63wgSRik4/crB896gC22voyDUktW2RuW6a74u5KQFpN0vJAek5NxIlIkrh
fBjN69pFRI4HUnV1M7LlyrA02aQJ3KKO4rCCqWNUSml2qOBMKTclAM1RcgB63mHlJKEUzxqfPbVH
QXOYVC/1pTLRP8nCQHGsn8Wzp4RdKxKGyFWaOGLRGA10Y27KwJml5IFzMeHcdNVPJJTC+RQJz1N/
OQprGOX21Q4KLJW1EWHDg46baJIhOGJQc8ERLphCmwK5AZl1X2eDI8pNGUDj94gpOQBF6QtdehxR
ERNQiufDbuwl92fULijqmDC47co8qIYtKxhszG47ygJqGCTdgOvmJRoUFTSUclMC0BwlB6Bs7IgD
UyajFNPBGCdRf17Hg2hPwwBElY24qHFiwXKyhvfPGii5kF5CIwOLmbIqSrkpgWiOkgPRs4pmiYxS
RBl5/VRU6gjiM4s1L3WiGCzErnscRwve0yAXJpBbcZMBNea2Y+/ZidkogWSOkgPJ5MoDHtVMZJMC
mVDXDsf/3Z+NO6Si4PA4nri+9+nKGXmjt9GVsPLDaLRwsNP+0xWTUYonXb9d2/3ZA7Kf/74y9cQs
OWmrxs772J4W7O1pUaSEtToWy1DF6knZKKGeOUoO9cxleTh0lAkoxTT3iNopKonh5HalQS7WtYpk
kJB8Cv24qLRYKgpqgDv+eSEmotyUADZHyQHsWUHuSUAporUOcrvSkyBXuV4HmztMXBP1flYBaSIR
E6EmdnvEgBY0lXJTAtAcJQegZ80mURGlkH6ejfY1PIKSQTO5W2EaF2uzdQmj+Qys3InFxBFUIj26
6QBwNr6l3JQC8/QeMWXVYFIRpWDWdtCsi+GHShe3ktFd2TBpVr7gPkn5DBcEaYqOH+RwjNkog2OW
kgNH/qahRDIpio+49AcD/W/CLdYk1VA3ezpu/7llB4dLjyqYZFFllVwSw86WOd0ktVCRbFGKVddi
PUtxSES5KYFpjpIDU3Z45AiHmIxSWBl57UKhgdoXJIfJ9VJAEdxiqlcUk/RPMRTCGCgq3pjrpZPc
BSWl3JQANEfJAajjv05x4QDyOxyIMiFlEHWXuAoqrKGK9o1nQX9igr0UUcwG4pIQCXn3WAeRScyq
KGYHMdiLDl1kFk6fYnAbc1MCUfoeMSUHol30jkQ+3/UTTEYpoE+jwKvnXjpSQPjOQszL8SS7sGXp
g95bbMcgNW1NSTSYmYZMieV7qTW98Xtw49k6r8RCJJRBs84lFvNWkKq7EVFGP6aJZiE9HQ0sKKgO
ayvTkQjoaD4u6sfclFHQLCWHgp5RAk0klALaHZ+u3jspeO2caNd6FqxOhScW1VI1U0luji8UzRDi
YoBFRIbogxNLzE0JROl7cKvoOV0KiYhSSHvuoqZw6mjbvK/M4pIrSzULXSXvJ/xI0wk6/nRyF+Lp
w35xbHG7MTdl4MxScijoGbuXqYBSMO0Am8fqCWdf+yzoVd4cohgioiGsMjl9igERyfZhYNBKhswK
cFJuSsCZo+SC87SphCO+ZRJK8XyKglEULxyrnbntac+C/FRZSZvsbVRk0SJLFcjnFEh4EzfakIJF
g2QUcEM0MvJpxiGbWKDclAA0R8kBKDtFckDKZJRCysjrB6iMXUTVNYXB4GIcEE1+72soAFXQ5Ye7
YmjWoXBk6cXclAE0S1k1oImMUkBrPQZKjliqw4zf5ccWy1DQu5msC0MKqhDlqiKW6WJFRgxqAVPK
TQlMc5QcmJ57DD3JKMW0vsdQLPPQPjOxVoAnhh8MPC8HI3YzqgauLkimfVmmkZ4+YybKwJil5IDx
zN2MiXBSILt1vSRmIOHew5+VKaaOcUGcPnG3Yax4SDxlESXeE9ceqmikj3/OTkkxopSbEojmKDkQ
7bsrcv8v7/XtiZRSRGNze7o2sXYetG9+F5Q+O9pfrp3YRYQbRlRasS7GuOSSJ100ZSy8P31YtpGq
acxNCVDpe8SUHKCek1OgEkoBrW9bdUfCJWKtyuDUcHcIAlxFRzIvp5zatSFjdQI22MQfZt5jHCkb
JXDMUXLg+BBFox1ahTgiWyabFMiEunZqSYrH2lNlOOKKQ0zyYpbsg/0mKGVjTZiMk0wMJ+tZiuGk
3JSAM0fJAedZfQlURCmctS1ldwicTmUHTzRq4vIH/IdqXzHPh35NrLIR2c2VhWCIclMCzhwlB5yJ
fnFpJxVRCmdCXT/tNHGhh8N816VOU8GVsbgPT8clTfGnYGyRtlUxo22h/nn6sBCMamfMTQk4u1lK
DjhvkUqPU68cgNKHk3dJNpuk9PWDVLPRG1+ZhirXGowtuTGPGdSc/8R+MKQBsQOOIs6+SxTSmJsy
kGYpOSDlT90mAkrh7JGwOAxHmwkc8N+D6Mc38oT/+ufr/h+Tsd8cRaOWF7nR4ctmTHqIw80i+vc/
/YD0wy2rcdbu7u3TFa5qQkUMt3sgikX7CTGyV8Jf2efle4esH0nR7EPqMZaVIluIZk9sq8JGKjTg
YyE9ModXwm6c/EiB49bJReH4hafDr0e2SX+6UjEnRa4kwO2L5DQlkxxk6G/oj+DT8SB8BxUV98sb
VwmfA39xmPgeExL9d8HbLAe+60XhpyusOyP916e/9y7rZPnk6nX0iHMR/rr0X6GsLrVQMvQ7M2qY
T2iam9nSZuuI/rRxK2304y91Njk6xiGY2a43m9/tp+vbxTpsRVvt0VfXvj01DuOZ7t4fGkftVg1W
IyVYTBxrOVTtaNZWx6uV1DX2T/OhfDdTQ3s2/6HoXVHphDvjftKYfVGHw8jee5KzViR7rei+vTpM
7PV85lieb1vBi7EbKfLSnofH76rSMY/T2+F83drsl85afZzu9t21de/Nd/Zks7rR3eh5771IM9ne
h/1oJrZlT2tvJO+Lrk8fhjvREXdP2+FNuPCainq73hxax3Dq+NPvsiy2jvtJ0zweWpP5V+14o23e
FqsOes9u3E10F+hPljdYSq/y0muvp3IzWnePgfJ7JTcCW1R+b+aPgaw+QCT2PPoVRWZbVif21Jrb
B+NLsF3Y+nZzo/pBy5OejdXeMWarljYNbW3lyOKuqeirm4YYtnTTmQbKjSjfTw3R8TaTrr9W2rNo
0fLc1i74KQ/tQDvcH8KRrNyuNl5LUZ2VKzumvLJ9fdlb7xfNYeQ6RsNqLpRjayhKztH80Zgoznyh
2/7ieCuHze3sZxStbM037zZrvdlYbFs7PbRVt7Nf3IjHWXOtdFy378/17lBx9MX618SbObI57+wb
g0B9kT3TWUdyf7p43ITfG+7zwnPERXOhfj0O1/ZE3dqy98tfvGzWSstXbiTLsabzpj7HbV77vd7a
+reSumvqq6+h6TV1deLsRdHeHA7OZLpxXH9xuzeHtrj3nPV6exN4gb3eBp2j7927M71pbL2mp4eO
4jachuTbXjB82HprW7b2dri4FVeevY9eTP1Oj7qe/yruv66nj9Kxv5Luw/3M0ZZbe775udmv7Gg1
XujfjKDj6q2G8WUouvZKfQjnni2pbUP90li7zib42YhmztoUbcMLWtMgas7ns6Y/k51g/Wuuz5rB
Qe03pJ/QgZa7Od7st35LWbcbyr7pT1x7hm+BMWzYjeHQlvaTOzmSvobesSVups3ZVG/tjY2zO4Jz
a+MsrYfd6n65Wd6u8AVW5j1z0o8Wod0wDl8X+y9LqXuQI9vy9l9m3m9zubQDF989d/asBceO2tC6
+tByCHwwpc+yPunpk0YnCtSu7kXivWSGrr2YS63lfNuwQz26Oy6iaGuvFL1xG4U9SVz4thkubMU/
3CuTtWOshw668Tzb24pfTFm0Na9hS9FxPNkd73fGfmJvrUVrJk1fG6vvjc3ONlZKUzqsdDvUxN+H
iRs6R2+m3kae798o28b9RPJvQnehPqz9MHDU6Upqa4GHV1Gnqt2IlNXUWc20r6rVsWZ+PzqqX4Pl
Qb89mWrqUnI28NVfHQJ3MqV+g/3rv579Jf75J6FJ/zD/r7Ci9JHEE+X+5Q+3lBjgd33WBz/k9Epw
Axo8AFY24W4M4jw+9kp95anolf6gznglLGBTye4gpNFPrif1SrKOAT/Up9EGLeMWlSsh8UrYHYW1
1KKIvLqOfeManGTilZABMkmVExuMkT9QJPkcryRhUuIPt4SJGEknN+JhGhFuMu+WtPXR32pHUbxz
jw/q+nW+hpWzpVd/Yc+/bb8Pf+5ftY0dfJ/BW3wffrWCexQCnMOjf3/wDXuuN8NFe+9p9rHR3MIr
jbXb2ca2XhoRvmb2rncYu0fRXsxupKdDe7GzN1Zn4jc3m2/KdDD5tf0hhgPlueH+EvuW24LTmge2
+fW4sdcBdPjmILaH+1bjdrYP7NnWc0zxfj+/gf1rGG1Fv9WegKZtmfZehsl8mkHppObKjGz3YIuz
neoM13fD/U00nDiy699sI72pK8um4r2p5sgynMa2udnPHV0aN4KFPZ0/qfqtoS+a4ap3mMDEOEHr
sHCG847c+KbO24rcCnvrttuaNWfNSYv8x/O8b/Ou2110RBC3hjfH9uRu9nt+v/m6GcM8Lrzvd6uG
s9s0D2bL8m9Xc2e+tw/EF7Zm05Yc2L2d3tlv2odlU102h781421oqLa4uJPHgWhPJ128njK0vxzD
9hB/x9ja60Zrc7Dn/mBv9azIOb4dlrYv2g2xc9B/4v8MRachNoPJW7SxlaClf1kMbetBn926wc20
a03tTWD7m8flofkgeT113xSNzka3Gwtn8k1ug8iVvqAF09YmrT2AaBlNq7t35/ZeHfhhZ+LeDPv6
0Fl9CY728Nfi6/JlOLHlnn+whytH7YUHG5ZuI/6U187Wt4+vombri5Z46B3dtjj7Ehr20rsTRQdf
A09+OkxvTO9+sbvXdm3f+7Y53lnB3bYp6jf+vrmYtifmd/kI993yw9fJ5EZDFHSYNsXfxvp5EtpH
1557TWP+uBPhVp3lfDA0WvKsvf9liY9L8ft83rTMm+N2rEQTe7F/1b2bcNtBPGCJju87gXUzm90s
mu7xPhSd1dZR/fZ2/XBcOoY2tf3to7oeBJv7SHV2bi9c3qqtqTN11vumobUWekuTm6bxfbJ40b6v
w4VjHu8W4Xd5dtuYIEtjN2SnAfc2CZ0wOtqKrQ673sKJwvut1Fy4M4KRv57Ym2X7OGktNXs4Hu6h
Yvr6Rmw3bsX21Lf9wFa2L+vWPLjZgvR1vf8pfzmq9mHSjaCf0fZhtb9rhGFreSN69nEO2fQU48Xb
Npc30hpflOZ2+uRvOlMXYd6Tvm7hH9O6CY3eduL4jaZ3L3fvD/bT5MZzPGdnW02jubGhvt3V5Oao
3+ylu6GsNTfPweRmbzbVbTuw9cbD3MX3vrmbtufrqXM8fF/NoTyz/tGfDDxFDm14IxkxzMxREQM0
bHPmLFR74TvTCfkHIWuk2rpow88f1zb4dDe2PneGjWfreO9L9kwJHXMbOYa/ceYbeze1g7kdevZ2
/FuNbLhlRDAH0Z6YNh5rDPBtNOx1ZL9Zii0a9rDV6Ia3/qrl/tr/kPty//CoPB/fjk/iz9X6+2bR
nLo/DfAAA6NoB9tdTVqzHX779EUV71cyvlBa6Cy0XzMYPLm3hzGRVnfr++Nq2pyvHEn7Ks5tfX97
WD9G8uM2Wju7uW3MHcO0Z0Z79rr1d7a+7obObtmfrpv6/k6c3onH59U2sKffJ253uhhCPSbN3cre
/Jj+Ok5gqWxpaQ/fDIQvE3s+bkzsydw+wqXb651vTxCzdaae7frO0vFnUB/8V7Qad8vx/pf0okT2
WtvZx8W0uXjQRDvctSLj59GWjHstcPzlYxQNtofH6fpFj5bO7ODdNForFT0BM2cH0+2K4u2xuQq3
zuR2f+jsXOcw2t5t7/Z389vgddpt3Ogtq/nf3H3XcuvIluwX4Qa8ebxlYGlFI5EvCJkteO/x9ZPY
c3q6d/eZM9GvHaIoEYQpAFXLZOYqhFRgAltc0R0zZ1Hd9Bzzs/udUpMqpLf1fW8vPgZ6kfnhc5J8
GCdFjkldkcWP3uc33Vnt7KD7ui/D8BzSk1kFRQJTyGCb1O/0VBcUQztHKtCeK+XcvSNpfhfvzct0
GGGlcJs+9AbpSkmG+jx8JqFvStkuwzFGSSUyuqz6NhgejLMf+fFFOBSOflJTUvakVNyi9VbfMi+W
nNPFKulcMfNL3xW7jsUrbb/j1DMl0n3OL6rXuxZPGqI/RjdkekoM5EPjvobDE9yusvGuS0Gx+NXk
zprTLY6W0Vps2apLfDnA09QKiVK/rDCYAs3FyHfLS/JcX+Nj9iP5MbqG+GKp7+h+Rnxbk8ey+KVJ
DImKsS+hW5GO1pfs5k0z1V5XuI6ZWiKxehLlyMSIUrPZJPURTsoxXqeblB0rjJpnxrdNZ2JmvHOq
sxLkdjgwQSSp+RzVW60f13UnI3RPdgpifhjzW/NsMtLHRFBdcbyUws5Y9sJY+6p4LxsYx/G9K8aU
hpdxeRYySUZiqrw1aU1MIiLr4xOTWlIWHWlr/VmYnjhYTJsKMg0I4j2j4PJbV8GoLlKIzOsUJxhl
otPpCVEjJ4GJykm7cn3NuRk5Vb6rIXUbdl1BxezWDf4w+AkcpLCQ8d1EflqwZWf5WcQFnXaGU6OP
81Qj6kjX7hZFtyVGtkGKYXvv7fasmv7oaI68iyhid6bQQ5fZ/u3w/v54INLGD0woqbmOvzqZJJlE
hoo8iLTWSDFCcSSDlvNRxyX6MUg7REi09+t7/N51tOloxBpPeJSOkZM5osVl2YxUFDElDxaBxhMS
Hd4hunBT0u+RRUV2PZPJXfogE2h+ztGRKMv3zOQGGVkuEdHJYYYFvzuydjjqL0kfLK9YqYrhMkkK
03mzvOpDqklyWfn4klukpKNTqLR9SYvXVTk3lqtkJIM9tCs2OuuP1OKyelt0R9WPWcu1rkDidkwD
MQ7MjkXJx3DqvuIgqQnOwoyZ1tDmagk8XUmWsO5k3cPabddr0fJM4QUTyeV7IRP5Xkvxfc68fJhs
ObcNk6aTAXNOzWwfR66+sNLga03Gx/wYIiLYk2EXKU1ekQsqXxMs3Afe8PHURaRmvb39wud5oz3a
siNIiECHaK+YN0FiwqXe6c7AZ3u2y125046yk+9iL/VkR3Zaltxjb/L1fez1dsNFB13Ht9zFqXjF
G7dyDVzizo1gxRDisBy2LDoKD6Tr6cQTtrk+uMJ9ud9snDGRMAyGdCKxJhG1YqLiSimrq51Svqfz
ArtJ4r3JYfp4SDcDqDGEdUxjgh29DjhvARflKpYxVQRe9dtLE73+XY+cbiTz8JInSOi5GPMS96u9
jndT+ypWex1ehl1yigp7TWI6whDnw26qj1bplAnFeDO+u5B0ha2IblxHRFWf8AEa+sJ2JcN3XEcL
6fhAZINCsENCw+JQ2rGi9nTYjTSKBvJPTu8UzDynbeVsKHnD06L/U3q3Uw9/Tu/+svW/0juILDBJ
oYF5PWTMzYza5N9BR3wF9TEm7MGDZhTkIdYf0rvt6RfAPg0FjAWAUAlb/Zbeqf8Pteyagqfibs8N
21DM39LaXxJu4Lb/BnSUVJzYn0DHX5qu47GDfwQdY0ms9KbQFU+Vh5UnmSKe83w0ES337X4SRoMo
pXRICkRCCCz7stuVwkGTJC6vwZoZPBOrT2lU2Aj0ym/l1y5TglASgmRe3dy0WqR5bUkTzR+ABMkt
wj1L7WFKpBggxHIsxscQAn6RlL2Mbp3P5tVsmQh0Yp0bd0oavmT1fbWWkzDPE2uATWp8MnueVHCr
k8XntaeZTptQs8jY8kLpmCEuZI0+RCU6TNJFzw5t5yVjSCeLlrrwok9HFcFTIrmyekiT46rzboXt
FL8yvUEMJ5C0PcrTElT1Wyw95rj2p1qibQ9cM7GzUnK7Sdj1eUSUaNdJ3+q6E/Jva82ZoiRe07TM
KFfYeQ2YUFmQRTJoClBlqLAQ1iPuTxNCG10beTXvy7h6yFr6nhj3sJ0tt5OKSzsUZNSL9TDKGJPt
2Bu2WIUKaUqjJFNaurmUHPKyRJSLhNiMeyfNRyIu6kC7Va7vQ1bBnDafZgjAJ7MkOiHQrPMcGYJs
+IWkIRURqpx2eXaZa8tNVgRfaksAU11iMUrOmAD3tMgwFWaTXQrd/I6KGAgaFuhxZaty52ZF/9bj
Wb4vESLigzwCPO1Sokya/c81Iaj0gT4OIwwaOQM17VBs/O8I0U76/7+akH+z9W8mxMRTkcFXqHhE
PR6nYSng0P6FEOHxuuBIIOEycFzYEmA9/4MQqZjbX8d8YJaomP+yLr+ZEAV19TBHqFMRUZEtS9bf
MSHmRkv8kbb42fJtXmQgVagHNv+ED1V9UVVJXU9eFXaPvKze9CU/a5ESw1oM/hLVMVAK9Ph07jG0
Fs1ty7njhoJOl6YIffTmw4gQ4qYConWlLIPKQlTTtWwspI5MhZ47ytA88ki6mXX9Wkf6QNQVSM2s
ktgcnAlQbq4vK7Hk6Lisqa/N4nXNV88skSyGcU6StGhrssgZXL9orggqF3jD0Go6Us/qtVlKwV4r
kfZ6Xh90ca24mGtZT8LU/GwFaXJCzR46pJSh/J1l9ti9Vtqq7RoVoa0pltW5TsCbdSad+qQGgrSc
Sr08KpXBMNIBrLSpp4+NcRCqsbbnVep2Yy0IGXCWNXXBiLBpVL4tq30XJIVWYRszQV7QhkgkU1LM
1OyQzEejql7SeFFfilDT/S5JgG/8c0eb8fOBfHCasgYfKmrwW/9ptN1/HW3/ZuvfRhtmEMETGlUD
dbOapkIy8PtoswC6YgIvOHTNgg5WAYH3Ox6LIWWYKN1EQS6mfMdXv482TACPWU6x3fb0I/lv4bGY
jgi+/5fx9mvbMXf1rx57MONWV0dr8bLyW4pfFJUvSFoPwAyr5ZnpgZFTjC+1OqkFj2Nu5XTgC3qq
kg5MGho4CsB2NJ6DTH6sbynYGPWrHJwCfVzcT2A78shRlpJKvXAc1a8B2Qe6ZbIKwItOQDmG8nvs
YrvUDKc1vdWexH0kcKt1sQegkn5vuFrol8ZHChwupq25AOr6UUiOUkVUS5+FdRmRc2lwWa1d3LVR
Y8nynKpTx2usO3ZciUJqgYqsECgYR+0IhzUqcNDzhnc4S6eQsQZlthziaOF6iLNkwkC25VIIVLpO
wXklZDWdclerPVfKx7yexNUzIo6Nyt1sJ+/WFBh9yiNFJZFmj/JdskhV35eCS627dhMxtTe0uV5s
gDfFeGzhejWGHDqa3XByhflHOp2GW9INRKxoU4P+zG3tdUuynW6/Il3JaHtUw/ugUy2x82MJoKCT
VzupgNSQfrjJ00gs3V/Uz2Y5gA9UXyr9A5aTShTpN428VvLLghtcoNrL2PnFcpVjX3sdR0QtwHPo
gBTiqJAQiWPsi0E5vSYxcoueDkqQWrmT+5k9x8A1x2Mo0cwkUkXnH/nqNzFZz1H6VN3xM5rYQO/B
hJxtwU9mp6uvRV4NrJBcfD8l/qEmu53kZAqtWxtQAJFJT0s+H8aDQkPyeAAlOX1KL7KXOcahfjUO
OssopkhfJKI8lX3o5i2JPOGm5KxQKACz4pKeLQ9M18v0CGMy19Tg+X1qJx5OQJM0R5p+iFKQFiXw
rHs5HsQCXcoTZ5qH7CqiG8/3EsiO4ctyoCG7ac0N2uie82W+zl5zqF5ErgpIfXp7DclwsGyV1/bg
DE7z7DIidLRfdwmQF9xVMKl941f6a2I640Kt1M+Wg/FUByAXfBDsnKRlYC6nShFtaSn2yZwWwFp8
aQFf4GsdByePITUZrDEYCI/MBT0iRHxaOLqQGXIZ/bI23FFZeDadFuEpNjzlsnXuTCLM27vcOlrs
yy4o5vxcPpf5Oyb5co7KvSXbS83Kp9m9qkNpp+pJQQALpCfTCzIA+SyBujWkeGl7Kv6YbqXd605n
nLpJJdWz1h28eiAZ0ku2+ni1y13PeGkrwTKBqxAnHgPhTzz5LBGdgnVAdp3vonv/1u4WDOpP3S+R
Rot+7Okam2MyOfrqr1tn0GfbWlx413Ih8SE7SdJeLICHHIe9ElQZcFtumlxG70da3vt56LfRC5Lj
dSLdDTgkEC1JdJKOtzGVj+gyTs6kjOImT3stKLhKwSL50V1oObCw9g2A1q3DOolrQGb0BEG6aMTc
lwrFXzBQlkSMYUMUW7xAXQNqOG85QQURBZUXUq0UgDkRadu5Jlh+QL1E+4yvyqcKyN5g3cRC7B2n
jv3HVUNmG1b0pETwwXepdNfSnSYirGQqQY3SQiAZKNiVgNqaJDLSKU39Pi89sx79yYyB4RZgnzP4
cLWuTkaKvpcbvFBvgLUzlqT2lB0zu9CdLLXr/HOdKzI2RC3fzGKPUIXIldffcgBwwJvAXACtRYD9
0A/qi3woAqTyqS66arKbENYXTtO+aYmnS+g3RHKAqZHuTTzChvCRNmz4xE1qWHwfNfBCgLPwFx0c
pIc3pQgywmQ/jgurrZ2putV0KqvQbgX52guSf/Ppu2g/DjeQTbyyZeI/wCoz8ZjXn/MCeJ8KN8np
GCCzmhzeUwKIGRQS6JGMjrd4dQZQWkDXgE6ntgi7iFTLj8DHjQfYI3yqLtVlvJVPmJzyuf20QDF1
Omvbqnhh0XkG4Pq6rVZv3/b7qrWVYwssdTzCfUwlyT7nfR1fxoyZaRPEs3rO1OKHZdYQw7wbNcTt
kN1RiDxW0S3t3E5ZyASus8/QTVcPMhngWxh0bchg6eIcdxKKEegiZrtSP1tA8wuP78lyyFoXi0XA
rbiOxjMFlDYtVIFYpdiDoxjj97RBh+hVZpZvtf4aNg2dgfRNLs6+G2N4VYMnIrMWZyoAJSE9Rgws
1bYs87oVAEYHWsuGcwkBzk+wtpgfYp5/a61bS+MDVg7+J+O5XHrKiBAbAJgKZq0S92pr32pnCcqb
sGsgDgESTKoAwBMpiHZUjiBv95KXvCpeDix1D00KFUlllzw7bdinjPvmJ7blNa7smPtYJvHVOKZA
zDo3PCxB96p5BlO89bRB+ZPf2kHj3q1rTtWCGBocO0mA/t0UOjHzErqhq+8S51OgUBTRkUsUFCsZ
nf7HBNnEae3ZUAN7UzwByF4D5A4I/E7lUWCQluk3xYN9K/eRHdKBbgdUjsvZuGqeeYjsgqWgxXbl
e+JNnz03CZyKrQa1k+/Dg+BlrGKqm7HSEVi8105DUDo1zXlPEWJ4WWH398R0AZgtu0Pu5hw99VID
OJUPFR9tyc6v3Xt8kn3Rz3foZsSkwPGcIcjsfl8+J9d64FytKy5viI5Nuo8OjFMEeula0hQ7zd9n
/hB32LWru72DXuUnuiMtzkLkjpa3dK+/qAd5v4DFK7121+5G29wPvoCTzR1wVaApXMCfZzODcyLt
Z8N7iJRMPv/QLTth6Tn14+dlei1vUUwSUHOLK5wwokFYG89WC/Jv6Wwkr7LuFhV8oELRf5u3YgoG
4YkOrSSvxlM+DgggPqWcwfY2TLh1b1gLPIkCZ7yfNZJ/YzEWjbRFgDUxSzxH3iLdsXQdbsbTLB5Y
e3ORQBOWk7GXj7AokoM3jJXpUz7CMDUW9oOdwUr1DhoySNunrS0XOQK6jI4Pcn0HVh3cegLYXyIw
KVixk1gLoyYxOBoshFzrAjch3DZfETHET9lO2xv7JnrBRyxsDA9rbssVqj1xXg4O2Ak2Gmc8ZyRZ
n6Nqg9XMoKxq2MbrYyMcxxBhBMm1zajVUdsAe6jTEqRxfcR+cVEYCFp4etS60OgY4eLHHOYaQxmm
q8bdvvmHHXogWIWE6BfY3rT9KFs7dEf6MpKXlRTnZNMByEFewpF8uP8NJse8pjBpsAq4Bll5zKVr
Oq6kDjkuCM4CN7M3D3jHJVal3dD5oGUiT8UwUUyQgzyaXtWpYnCNFsE9NJ45AekFP5fZwk2YuXzE
tdMbTz7i1hmLO1jgIIRdNgV615DVep2wQAsyvzyCD6IiGPo2O/fmI0lBaB+yjLeDsKvAMGrocrNn
VV6reQnpIjqaBAv++6XHPv7RXiWZ499e84aZAlrGMvyPdyxsY5KKDB/xUgdmGX5S5zRB3D7h3CYB
SoCRyR/goMliATbwjCwQoATxU56xy9lllq58GeTt7Z6BI4c1m+2C3O9f99QJ6YX6h5S01E3Yd0nd
r7MLkjpGgIo7c4lxd3bc2TkrzYnD8Wf3ueP04GOdnJ7dAHpAWpCvr6+cfl3cm99T7Cno+Ne3HLgH
6rtuRth5Id/fZzDUWJXt91sIgV5GNLRhIjgedwg/8F1OEArfLu49+DqfAwZYndwDfI34uSW+jxOh
1AfdwR81oTuHc0TWh8OD++/u1tDbzXe/gJMgsr6cLwhm2Fdwr7ALnLXr+sSn5wHm5uy6FATV43DA
aePyIGLH0J9ecxo7d6yakTtOJlgoY4ELJom437eDv12KiaDrXaib4yt8hyj+wtzz1/mN7d/w+YIz
VIj75dILp5rzGPlOhzt/tGhQjR8Y9pi45zNASL4vSHC/IA1gYMjpyt/hHdEYcMnQjEkbdrvhPVQ8
s4Q0FPwj+oe6Il6siAZlRwMoSEN8gxRpW1SdBYmWqR2W6MJ7xLIV2Nk+EDOmIq1SgmnfHpeb9bGA
jpRqVvjw3kOAmDbVj3LmdE5xRhdT4+8p/9Rik34kZLgpxVlrESvCXU634izCnCXE6Px5CqC9qAeq
TEGkQ2sYIF/Gq8ILdDbsUesNelCCbbwvWFbhUqaWo0rOgtx2JGlMIn8O1pWtr5KbMi2ANC+o7dWr
H8MBOallS1eFlazgGbc+Qtk2YFpyGBTdhPoySI19zlI7IgU12Wkkod0T9aKID0M8x6CGwV2negpu
8SVbwGGWICZ5T7R986YSyFVhIiRhB8s0a4E2zzgLgejVVZe/+nWPf1KMLBF6pQW/OeQrSuwjvtTH
UyY8gDxNUEfEysCqY4lIA1mI3jqZwPTwumqsnL1txME73ozIg3FCOIa8pF0KtCO1+wX6l5mIxTlC
eJgfRBcRjNkHGK1akiDZxf1XoSCQzzhioh/7dqZNtAsNXwAdKcUuliFyw0Y97LyZgk/MAoR05rMD
85yxWIfEIbPBZM6xi/2jZbaCu6yizdUoXQaBplCvAvJSl3tiI+JDKNmA7acTVS6WC0d9gg6Jlbf6
B1KiLZNlW06bO+nefIFR0KnxGAJ8vG1sHgZ1ZIPUcwTPQlCPWAgqJSrYnQ9aF3YGWQmr2XoSbMWr
OIY7uMHUsR7LK1xuufGsDOg4xWCLLopAokv4Eu+BGCK/URAceNDg4mzqW7uXXQwMpnBhBt962dhF
k2twoWSi92Xm88nkJgVQeE6+EcJvxHTFBdu4YhFBT8CQbjjyR5ZiJZMiMfTfFX9h4Mhvt+/vkOrg
MNdjzRYafOl8E+egWdtm2bY5TqniICIQYpn4/yvdbxcJJw5TB8Xcz5Qf0SP7Rij6U6uhc+hvA0Sw
5IxlUKFgFShxXIm/w0CTM5ZvnGZvT7TiIVZeHB0xCj6qzmZN79AD4Pp+b43N8TNz5IDYQ/LzoJvh
dYE3iM5G4m4nZqApApNhw3uqcA32UiQ1ThucN0PERHum+lVC49MIm4rAGMcOcVzcaPxFtILTVMgb
mxb4hZnBGSKAm5DGQpWORkrefLK+xJTqIdUmUEe435AnL24NH7DtxwAvOx/POK0Un2a73lXvzfdE
ExadxIFa55r4MtISwFJOSmBvv2/wN8SCzgnREtuwGsspS245C1tgD1Oi4UTW5yD9o6FZ8A0oiRC3
p0iDEwBh8L9DswfjL1LZv2z9L2h2m9Bwo0sBysq6hIkqf4dmt6/w9DDZ0CQ8LgPTF+Cr36FZTCgC
aldC4TRmiwEt8xsyiwkUIZ8V0U5QJdjh3+JBINX9CzD7a8u37/9Qv6Ep6ZTM82x5a1cTWRoININ6
8p0WTWD2x1JIeNdWI9Hi1M0mkRRjTdvlM0wMitp419KecuSOH707CET7QLrsxLY1/ggb2xp4qwHU
ZYZxXFTsZmGQwQoi1DuStOtqx+hp2mZH0MwXRaZR4sWe8iWPLEk8ZBmoDOnmio5fIEGmg1yy8cvq
WIJ8SSFWSIRxe2URQSKKl04zDVEvW70xAl4RvrUQVuh3rDieytI2JRdqd/PetFQIHQPaGm/VoHjr
TlX/niK70UuqrNNxfsnoD120I3E8y1cRRROWb0BRgjhjB+7EhHwBIym6hwm11O0FAkcDpaxzsDjj
KdTREJV3pNLOa38t3HJyFJa5We2I8AE8VU791pxtc/tDYiBiZjQwc0PJxWEakc9xAGU7jtMWuzg+
xZAWi3zBtrmH/7G7xMdBhAKSfzi6w1RxFWhhwiT9Pmhn7FfH6UAFiLMJCsMeT1oxcaM/51oLuTIg
tYUeE4vJvQ2N41WudFCgrIiv/cmycbHU4dNUbH34XEcamgyxgdHtY2GHmy8tnjQyiQ/Ky+LVGqIK
GhrAbOrUVVI00M6gMoQqtTzMqS/kfJIYVP8lvt2HrW8sXqRyZXG75aQBCFQ58pgUqsb1ocP0QA0N
JwcB71u6EMUA3EpRf9F91vCJ8Cupu6q2ptp6x7OMqiG0lVyCqtoTxt2onWGI92hLZ4PNni0gNSqA
uj2qbdKJjW3Em7dauvbIpqvPIoWaDz7btE0N8hGo2rIawjN0JflalZCXBjlOLTCOJm5gw2QgWIV8
UNAkK+PAqpBbItdskZvVBE41JblB46SkQ7qwNIDLbL/H6GjA0LYgsDFX4uJZuVfLnnU33TQwIWBK
JiICgERLpi+8QbAk6BCwsWJwsZOKWQkdzwJEWek+bl/U4TUGXrUBAXNOILLEmvpIsZOx/xozk8eQ
TWq7OnEEdIxJ21XDWYPDVJzYCuTCTRoZmicHY7tLnNBFwYQzsGGHa2kPJ5yx1pG5pXlQQuTGUWKy
PlVg1OfxRckd09UsWpk/sjcBUqQvaLC69pggOX1XVB/rYgF4FxciHlxK6HZZ88DGNzo7WAAxTwEc
KmLLiORB2qu723wYjqbI5IQXn2n3BLE6GOjLu1h865GF455DegSlmcqGj5LezBg5dsss1NyUEHlD
/iqgDkapAfJYJK5VghmbmNTkQEB6DHFEzS2NZWTiukBq5L55NnAcexnZP5hwhPewMOsG/JmBKeul
/8Or/Yne357Z/qetf/NqEipZJVOXZB2T11koRP4fwhEzvoLx3ybh3o4q/0I4gt7XVA0TfYhgFFGY
8geF0M+pu6E4wnwEGgo2jL9FOP58uMmvfOOvTQd/+Ytb06HJadTGsLywGSOJFmrIWqHx4besz3bI
gbn3b0nRHNUi6mDeQGXEPKr7BBoWSFAVkw8mII15QnKS9hOp9fdJ5fNi7icI0s241N2w6ecfklW8
SeYAXfkI5f8SWgySgy8wv0GvpHYcVbBStQWDnH6YCP+tubyqSQijLQFQH6FXbyUealPP9bKw3KjM
hWOpKxNktFKzlwauxjMTx8KCHUjbDlJMGbLDWgd9IKpsFPZJkgSa0kogK0EI6saSnISmUxyr0HxR
v/djyGTlU5KiXTEp76AoT5Zg8T4+alUIRYJZly2Nxrw7y3lUT6gyKZOT1oVBhZEJkle9mNmhHgwg
S42ofJTD2gaLBj14Zhv1OO1lbXHEcVgsok8CoukoiWHHmpINunYRoM4jYlag5mWR/Ki2rksbAver
Qj+30gbD11hpqaLETM9iNi8dHISS5kjHK2QjKgo1wmaD1xC2kVCDULPUlq91rZAZ5M2uqWU7NJA3
68q+t7S9LMp8QXGNFHkFWCvShREqEQH9FKIVjFJvG13nKVJhV5LyQ6ktLxNju28WJKNS9RaqEs1L
zdaG9B4l4EXCzqusNYC45diExrOrFtgTFRELbkgrJmxR2ps2J1+JisoG03zJBnMv6TXNyusapWAk
CtKr3WtZAdBCIUJofNSgOxfxMZkGiwvjifmv7bmUqSFHXNdAvpWRZ8mXCkTAlJf7xgRZvfoyIgMU
Ou3i2S9y6aMbII4EdadnChPSxU2qxmuUnKttfhkWsEpQdziVYuyTUCadqnohEAWji64mEGRhvmai
WdAMuigotfhazrTo+0DKVS/q5JOMGs91mr1SlGmOOodMmZx/suX8OQ25bMqKKG1ipf+YD8jPP0k1
NgmkhGlYf9/6D5YT5Wry9ljSrQTuD8KozXJq2FAz8YhLVM79MR+AgBKJAp78rYl4VMUf8wHYVLQO
0+TDEm9izb8nrVT+Ujj3p5YjJ/klH0DZcDSps+DFEmpAslJEmU9V94AwjYyH1vqMoTey1THdlxjD
yC1IkkF9KY6vcReCY47n6GQMkBDKY7hbY5QkSVn7KaAMGkDVcpq7MNllFlTng/BuKkcD0sPAylH4
ko4FNAAGQDVIiC5DIQtvYjYJx8ZKp9daQJUuKoc68bLUqwWYTY+oZKGCB+gKIO5aNHkj5qqDUtQ0
lGemGZBchiFqlcYo0y+T0iOEG42b0i+kXhtX0FIm54ZtDO8tmNqi2Inzh96+RkXKx1WmlpWaJI47
b4b9UhOEXLlZk1I0iK6XV0Uf35Zag+OQidofMCUSjZrEF5UOaqucLHHpSIDGyNScLeM17gG0Y/Kr
r0ybXsWlQSWbNAaNLOP6aqCnK6NU7VzU99KsshZRzFyjYrpsLDCo2gKwTiq04yxshUPGgpA8Vp1+
1iGn1sAM6LnIK5D7qx75uj7yrmYR4jz1K0V7w/bSRYGZ1CgpyA6qPF5TvQjZWgB5aieLdObCxKyM
D2vdKVzNJ9Qbz4UrmCqroNRPg05HShOr50JB+UGHgyf9s4QZbJUStgNi87GAaAGHHkq5Ro0y8PS2
9wpFIRqKG4cJs9VAVjB2p+S/uDuv5TiuZIt+UU2UN6/dZdobNPxLBeHKe19ff1dRoxHJ0eiGXhWg
GBCB9t3nZO7ce50qSe7/wasJ0B3KJANQKDRfc/n8/oW6oO9/WU3++9J/rCbYthQqMV1FvWBp+LEO
w9cl4wuXYD2wWf9gs0RDMIHUGoRwFUjvC63iB3kBN6guwiD5jSvxd2yW3xPGP9dhP991hQf+43Li
p7KY9I2lbq1xXI2Vzedrq5Ogg9pBHgW5T7LjuF8ZhHsU7ChrlAAGQjNRuHWbLz+P7cxfU4HJdwhn
ewZeKO9WOLp+kSHHi/5qTNDDAjbT5DyL7+x3UnYtb8jWKHThRmH/a5cJEHEjhjy/jYJwk/C9wmW4
9a1yXiIWNV8F0+HBuO+HVfakowEWSIWiN5+TcK2Rqps0Yh6GF5bHGh+ytuowTmNJwGdScD7zfRo+
+CKKmrfYt0tXK8ejnD+O/W0+MxGdsn3IjHRaN+I1KXRv0u1auTNTRxZ3rdsyWMy8Id5N8c4nlMoU
fEOX41vOMmhWhOt3vZKZshd8UXuO+oOmbwfd5vaphxTyYzyjaeDIr0vxyFXq5tOMwYO557nHvMSP
fP9gyPxWwkMPsTSViRt94cgwv/9mx01n+5j5Y2p306YPkW4Vh7vHXU+j1wA7nDi73HeuFfO174j1
nWAeuV7rXmvXWX5JW54pNB3prNzqc+lO48oQ1tOxmz3+56EPV9qTm2GZWytPDf61ZLXYVfZ9u1pl
D8mnSvyf0Iy4hNuwr8jKKn8bmBfFNmFCD1ZAjSBq83zsQ8nZypfIk1/4PRE7C++Pp/4tOfZvbvYQ
3u7Hp/kpeq086S2/ZdfilRX0KXEYyCK7JuuYsrdYDzhwoYas6nOzhjBhbILe5u62N+uJFVlXV9VV
kLlMsRPesGCNG5kh4QMXDBWnZfyQ2O0td5c5T4krZFzzd2ExPwHfwY+1jaR7whtXkzncTijhKkZ8
WdXymthfbn+Oq4iv4ZiwsTQyqkfq4p1gcskN2L89fGpbAq76Y7BHuKl2jAL2gzcPbrNW01N11Yt1
53GPk2iJpof8eReehldrLx4Rt/jCsX9qL9WdEK0Ka13fz8hld8Up/Ag/cn9FQjEy7UpfKdHKelaR
Fr6Wr+akzg6DeNz/EYaZxjoV8qXGMDRbfEg9uj07j3hAqP/mLYs0L0zhWSwfCsY8SqPb4nbKtfX7
mEGvoLQmly2TZbZEyan6a2VEHu7h8yzgUmT07++bLnOtk56hCogujB07FB/GOWX2cl+q6maQXJUc
RjJc1fE+2g3MpnSKVgGZvp+3PvX2gEe0vK+RzurB1eKXgZzpgs1IgnTv4ycTI14BOVhD3CBRKWyG
eC8PuxCnT/cibofENc915ijtN3yLcbwdsWDKnWGrTPCBfsgvVWirk8u+aGABUMBZnMtsX2Mfyj8m
0wvGPf8++Ucl2UzGW9buhPwzLD5Z9NYySnxwJB44CcfUJG4cb/JiV2Y7rT0U0mX8YrCkHMZDv1KY
6lP7EIRoNjHG82K0KCEQ6XaLAzynlhAuIuoh3JhDOzn9dB4aZx5sNXCSEkr3c8pckrEjJJNV/rWk
JlZLiU9add60j0nHc+5U20LYqak7hU6GfHQfHXmShYtpnYMAiIarIHvVb4N/ZGK30kkRvkwus+eL
bqerF3L+z/NOX3U2bsI1bilsVZMtrV/8lbl6OS2Gy3r1bffyIjFPnmz6E35V84DC2NiOuJ7TYId3
/aOxKy7Jh7XTXdnOsWUtqlbmjjiAQiYoy5UwskUx+j7hIUrGvGMZ5OCMtTNGdQkuEnGfvgY3kUnM
3rpMkStr28G3mwpDzAumtXYv4GXVPJGoorEe1b1QIGONmNVbR8odtgu182Rlreh7abBTE9mZISWG
omCT+8LNAB/TFuoFC9ljWwngHCaG5phLM3YT8Q10UDzijuHds66PgbnLX+W9lFx0lqzEyc4+S0d6
FQwRSfRD3mCSxA+Gbyq9Fjcml5B6NrjRbo22XSxfiJRO0N4SW4gi9iO4EmstsGUMDxiI62FVZWSN
u/yuSPxVks7rLvtUmW0mdjOhD+QfWb1wi8Ij+CamFZQb/0jECRE0XTeJkRiypgAdoZT535XVXv/F
Uv8nl/53ZbWcbr1kTZi+WFBElrzJfwIsHFqvAzL5zU6/1HK/T21UGjjRWlIlzGUMSG9/1FXqvyjP
4LDQFP5bMPsbCThZ+dVP/8sdt37Rt1QzVzrVanFu+hA3aqU6aYrfHzRz3Plt8pZFVP4WY3M5VDE0
sOg6Bl5g6qzgmKfBUSDQ2c7kV+apKuwqgexDHgY7bfikjbmjshtPOdFv7aONH7XWGebZycTmlBUP
2QTsIlQuIkSmGBJHPQ2rSJ1shXm8ITCFFh7bhurHLoanpN9NYAiqQPQM+apKtxBrZ2e5Q81ssngs
rWmVtZ9qSAPGNiZX61jbNC3uvFSBkbEZ4xydX2UJRG0XZ6ccVFcmxG0oD2I0MMJU9+p0rvL3TGAQ
HNzKGNoTQ+aEjV1Ur2FS7PxxK1cksi32I60Ez3Gc6xhfY2MhureKG+T15EWWfkjMvHyaYmUbKNbG
HH10enY93fCy4JzL0yVTDWeiaCs1656Yki01gu0zkBFSc2uaxXaW261EWKET8b+bW7mr9yh2N79M
PKuDBjFFqyCrCbICJWkyf28SP5D66BJrnRO2AgsR+YdMkXBTWp2yDpDy1n3qzwSx0SCV0YweFGUr
daNXNGp8MzNcrbmI3IdZIRaeaktIcT8Q1e5JtINxc8QWQyXGjNcQ1Ijcxe1aK5XA60Nrp0XFskQZ
i/s70b6F/TR8WuU0kLsoZMFu6ya46Twxl1qgGjRVHOxNdzb0trXDMMNrhyNmluP53PlGdwl6iZhl
89qp5n2aGYibVbc2xu4rF/3MzUUN/4mevGDPjT7mIU0+qjLCSFUPm1Sw+r2lo2vx2vX1FT+FnQ/i
hwmWavQ/pfK+025ti+FsGmxNoA5S0PU7HSUUjNtziGzg65kbKP02Ha1zYcgrf9IOc6HMrKCSq83h
tK/UOtRXZq/BszE6mQGQQcZDT9VrVJrHLLIcI7SOQcee3p4nWToIWk/xGqLx9b5/U7pjUPExyzF2
w8KZAfa4qcLrmMn3MSEKaQpPdYb/hKS4Lj+lxewMETaPqfQtkGQDYydNbB+qMoWIo8ok4jMKmHIb
53j2Z3Endsa10ftHvZ3/yXMKdH/R5EBrlk8STNpfzynM51/74/+69O/9MZ0uR3dImqYz1WfG/sOc
AuSUSi+OkkwE8YdFnKm8hPhGMw05iu6apfWP5ljWOajZ4LrgzyPR/Z3meEk9/xqKWuQ8naskEGXI
Mo/6x+Y4qSYmeGpjbePI8alI3GjTXlJ73rBgWJHbqwwZHprSld7SBG/nLRUBH8Ub/5huJyfaNGuj
WRNKWH57+GKOKQ8bddpleM1lKovXQrPlYVutW3w05begkG09/NRGTGIQaw7Vtbki9TBc79KNVpFk
uA3Jvm6cyiCm1OKlooCdPqyZoSkzdntiHca6vemOJDHsYod2xld1Yop3Ug6D11zzW/WZ2pXXaHaK
q9y327f6Ce/3QzGs4yc+kzkWIKCHa9/ftjhv7YnyUrfVrXaKesfK7XF8ExnN+PPe9LcVYAGagpgB
ZrQ+jKXXHfHI4f5UnpId7dJG2pOenG3Wktf2vX/fKzc65jh26mhvDptkpw5beWLyyaj3ad6MG3Or
YKgxVtGdEtpG4FXBc8eEZFV9kyLQVEyEnGi0G0JCtpjuMPwJNH7hsYA8ZVlkOTKP6UzkGJ0XsyIy
WWKVmhpXNZ51aAbqo5K++tVjdVTNQ57D7LO1BJ/6a/IapMp26myyIxX5lcSrvBreiew7PRmdZlcg
NDo834HHbBszMs1VX7vdMwLaJahtiIutU37xT2rrmbfyizlJY2vzkT8lz8YVBk9jeqO0Cx/jR5H5
yVdkbOLH7rmFVQIH6DHaRpMr4Rs61l8THgmcSMeUji9hoL4zb7lhD8+xuRbRA+VHGoHpfc736KTJ
5Po34XXGw8xgw9ikj8KryX0g3g0t45nfkIe9dRyeo/DOvPHPA/lRj3oBO+E1+44jhOV1pK0a3I4o
wNc0nbL50rH945ZblV9MoGpH8ab3cdfvaNqWtvNxep+GvXnr3DhjhHzIuVEeSHDfEHLo8EzUm0j+
Smkk3Jbhu4gXXtaPkfhekruQrlFte+lj7WXWdTBeS+Kv5eDoysOYOPABzGITEy+ZvJBduXCFAAv3
aXgLZVdhBBifjNHLhyvbiV8BNkPuzFVz3eXbLK1WBtxLOSBrhYGvDUFlDdf4OKXPQake1Ay+nPWY
0f8UOzm+z7DMW48UaatR2lvgmUTC5t0TKMdYXZkBf140AZkBYkixmUZSQ6b82398n8y2P5KD38vJ
dSxcP9QIddx3+/iYxpcAHpNSYN1WientxfZknky0dqhUybUOdv/cPsBAX7WYSDKtUTSQ9Qih/7sP
OIl3v+4g/3XpP3YQlXmtpGqQAfSf/VvLDsJEhqPDl8ztcvjM743AsoeAuuCoaUNnPrkALH7fQ6R/
QUakQ7AWp9n38fjfaASWacyPMXYeNZwOrsck5MsZrL+AMOqm1WvfGoytLCSbcaD8TU3QgdpGn9t9
21abPPS3PzxTl9+u/Efk72/b0s83amE/w3rGoegcXKf/MiLqMp/MeaAZW0mabU4f33VR1TtJU9+m
9oHjBmrbpA5EoslAQQX45ovySav9lyhU38CguVaSdPZgBPd1NODQiJ3Yf8+KnpZdFxQRYqDcg9Al
pMgQJkIC9NN6a4YzH+VMttYhDY89JWp8atBblEJIYdAa860ZidHFdHKkCJomWLVFG25CrehczYeA
J0kKDucILDDoYpCNjT5BXBoLkDbhpImEJVik2jh1hzCurkUgVZsy045iVJ0LKt7Akvccgrst+unb
OMc3XQkyQoCEastuoQhKoN2SUOsxvOmtkwWkMZXiZA3Fm1JXSJOlj8ccwbtO9IdMI48sNK40FO9x
0jSJXYZKS0dRZXZVaMO4jsQh5r45RcpNrOdOPBHgPAZKRCBiFrwujukN+n3qS89dgjI34bSLUrQR
vSjADOQWu3eU7CwArD6X9qK+xIbaSofCiC5Wh9wzlI891Wssk88NjHe17Z5pCux+CJCzwT+vCvlJ
TaPxNER9ZhtcWaRIxKZDU9tNswHzeIB6sNUi9izAgIL4IGvduRA7eAJaXiEIpw+1Fl/6BGIgAdnt
IBvDIa4V8ZgqCiurr0TKSpDG7KwllbiVAk3jOkt1ODVFflBE0j9V89Dpm1moIYssTVA5hNEt8O0Y
Qp6e4qQVWyqNUq33QZK6iT5Gdq37Xol94zYakbYNxPHVCLDkz0mUr8LIIKuYg27eGMy9oSXK8Wte
ZSku/2pdGORHMmmZNOYrOQzX6vxW4I4q0hFsCT6oOudNY/ogIQdYyIH+VDNqw/t1A0Bq7GNfDw+l
OkPAFYAlJuK+m0E9qZHWeEFv0uLw6TzX6TI6kwZeWyvNmJ7q6rms+n2nTjpMsz45BaV2DPkIPSWS
1R8FyZu1TH0ThBFvsMYgQymPiQGKirdFatGINyWIK2OhNjflUN/5E2KZVmL2FvPkMMtKsE4si4Rd
FV3GGkJawaVJ0veeQHlVauFNlAEVhlVq113gqQa6KMDedIhdJX8ry3dJEQ4jYLjBEFZ/vY5Iy9r0
yzIiQac1LI0CXWWJ/bn6zTRfHwZW3e1MUWJMEKc0wzFDFTMdnrbOcNMaS2BcYbIr4oe/vvHF1frr
bSPEQMZl24CSTlvwY+Wtd0HTY93QtxO6nAjTuJM6uzXHtVrJboex7f+5uT+7PQxYdCD0Drz/6Cl+
vD1FU/TaiEgTFfLOCMIvic9O2soXKTd2ZlAdhKbdtkL20DITGRqsqYIV7Ps5u+a9VDPGFe5akZW0
7Qnmj2gZWmNu67mmKlHRNMPcmNaSkJSslX690nL5pCbQNI3hbUoFz0pIIBRdcA1Kpg9DM7lyF4A0
qvHNVyJY6GC9WDglIKGllTyIo/5UFpm4HhVCgpIAZEzGQTVWL40p3WJN8uROelCjYBeFlSMpdBza
RYpUAF6tPbXQvmbC3XLsmi0Sb6wcIkSxlbEMx2dLjxB28l0xjRtDS5xyfMvFm1/0zhQgns5hCJ+c
vcwtq+Zt9sksdlG7HSqJuHZMMaeFl79+ZZZu7r/eCctrIor0iBAyfnknhE0wJ4paaVvRl+5m7b2C
fzoUd76OJtX2L74ZfgbNlY3pPoqntV//k92EiI4MmdnmaIoXD8tfa62i93ON9SeX/kNrxcWFgEtP
/e+a6D9aq065ZLGE8mN67+9O+N+LLO1fEKOpftTvXsLvA+7fiyxQZBZNvKgjC4u8taS/06hzeusv
bxJKOIOOH9g15zsw0eaB//jxNcZczHw5L7dhGJ6xnuDgwkTMHk6/+SUEpBUHOTsXObOLKfaKjjC/
cc7G1uuxs0gi3RrJ3DSx5V4A7Sl61eJLKyrym+TatdoZk3GjqnXyUfodi/zcXPTUuOsWs3NkAOt7
gYq1ijRC49pi0C/v50kpn+MqeZkD8Fc0F7702dBBhTHZ1NC6Tlm6sgJSkSYok8juBix5DX2nSYKM
xDNbci0A8AEGC2dRbR4BZPoT6S9/H/m3KjxEkuJ0c+v59aWW74P+OJGXasryE/BEKAXEMvXLWMEO
bS3iqMlaU9JdsbBOWwsM5jkIP7CIkgjVVqJurJexuD+1XmCBuaZQ1ZOtybxwDCd78ZDIFpb3ICMW
4CaMvprxTo7LTRxuiuLkszH69FEL3NZUrixcq0zpV5G8EVS0WY7+oCPP5u2k78r6cegvlYlYwexH
l9jTM8m22M5bxc7i66DYU74ZF4UVLIIKrolOjBxDXqMP+62b4a4Pe2KqtbVu0bPHvQizlPRcZe0q
k6G5daaEjIio6byUyvASW4k9G095d53l/Gvqzm31MiUMggV12ygQEPKeCBeWdwV84RZxxhr3fryX
pF0rf+v7nQn309hLzZNEq1+iTOZi7ibRMYAg06bnEOy3yTkGc1qtI9lTmRmHj2W6HY2rqZ6y6FMT
3sLKiwHDyJ8JTlNeG226tYDUVOVlKr8lpBWNpjtN2Tlj9NgwU+zGL30ID+0I3nd+V7ttEO00SNVB
bsuVO2qHFN6cKMLoTR4l9W0Eyg9md04OYnEQfEJg880CwpYqL1qkbQKE2JFq3Oifw5JkvHpPs0I8
+jSbllNUZ53ZQxPEdtjXdl0kXiDLALmBrJrxxlQ0ikREeKxQIxTQStpr7dM4vSsorX58EQSyGypS
U9gepCy9CByLUFn+TYybc6aVMEKY0UfdrS5o+fVmBnEx4ISUhgR5I87ei76ZNoPiAwjRtV0ido9y
PwJnUA5xnr83SIA85SXD4w7ZXfYPTUHRHGtEzwai0LBaZ5/NJynBaMvUgr5bxjg8AY/4gA0GuV2r
1vQaUOpZfrENFrKBQUL8Ggvle6yGFIb9NStwqtXFq9LLV6yf5F5GwQD2jQMty2+pCUxPWaT++CNp
Umo6q9s2QbnLlZqZpBqtZT/3mHt91BFMchnmKUwQK+bDbgLdGvEUaOpR1vnkSuVFiy23F+WbVs5b
MZ8zYgsWqYaFWmjRWx2svp89M7N82iu9+5TMkBh1i+1AH5PuWGbWqTKgyubJU1apGy0BIGvpBIKS
EUq3LI6HlP4IvRLBMbatULrSW6hL7T+8zDlOWyJQq9wE4VGF7rxgCK2PgGnIxDujmB4mE7lJrp2u
wXwihOkl7mvGNIL8LFLF7qU2e676+HkItHUvha84q1dhfZLq+TjH5q5ZbAMGdon+GnfGuiBvO6CT
5PVH1z/pBFx83vy5/FRZwBqk1ptYhNp2tOMRnkKLOcYEwSCKYEYCg/M1NPWdVz60g2LQzpynU24t
MbC2XSdaZyHzP6cURIXeVu+xvEnL+jzL4nMjI4eN3HBEk9mTSOhNYx9O0+BJge725XQOJ6G8hQOg
85RzZAatYG2x3rB5fxYSbOZsnyvGo5Gars4JFZJQMyEqDpbV72ZZBbOM1hnzxpit+RPo9UJKyl8D
33+kj8GPOG11NFg5UTzq6OM0QGVSYuyRPC8iU7OxbJJtHwflvV6Q9tfhK2No9ItEQakrvTEStjXx
DxOEkpjmN6slfG02bhzIZKyVvSltZ56qIdS3gR+6QWqVCQW5iIrVT0K9kwOwzwFGIA5h8SZMHx1I
B9nXOchAgMeo3Uk0Inme2SO1eglIOsJK3un0H+SgsqB+MbFwBdbsTNiDhjy9xYYJFVsKnNYC9a8C
J7ZIVW/0MYNzp+HH3laikL4JOdOuxEi2mfEghIGOTUPKU+hXpBenl5QzhZh+jeo2ihIEUVadqY9X
har3R7mg3bIh0CX52shpMsnhVt1BGItzl/S2MB/KUnB8ePC+4KRp56/ykvRXHTA/a8K7uQBkX0/P
emacFL++k2X2K90gDzDPYuhho2A6lQfYraaveNnC587mJBqCylGz4xQmLPquijhy9//UqtKvbQR1
CLUXWQ7MfjJlyC9tRN7LvmK0eb2tdCn2ypDeb1KrlTiMsjMO2ugEUwz7YvC9iSMgvAYa/iBaMKMi
Vo1JLXhjiZPWEA4tIjBbSYvxp7aS5r7tOKehaerqoiciIrjWH7vOrD5GPedkGYD+dSkBU0idmkuY
YwkZZytZD4ZalavMOrTzvA4Sf9+yVeWSsTEG1jUxqQjZ58K87mOalLQK+3Ou9DtOUdrknAm0HqY2
o9HBXaqpr3X1VkIj2qgFx1dMENGgt0arNslMRwAaZFsSdKZOttgEla0VY3saxQGBlrNk1m1tPpdz
Xxw6I9H3QZwMLCNM9Z1Wqe4jU2YcLAml8g7LSLiPrKZ2URvqQ65G6sswjDWVkGL2+EAS+atJexg2
AWuYxMhj46slO3kutdGm7iQOZlKS+E6amEtEicEZBlpWbYeAUwUmJthtHJxiWYE9kyftxZdidY+Z
HrgbI9h1UpTapuI0iTryAXDzRJn6fm5SZ4pLjqBQUCiyOPEE41LG76OQsRnNtiy1oLXH4m6U5dLJ
M8y+ZZ5onItjG+334zFK4dMvJvBnPYumbP02Q/ztiLQ/E/u+d+E/dspL1b6800jkiIZl/aowhkUy
Sg3Hhm2FSbeeMkHot3o/a98MKTA5hqIXNx0TZZ6lwJOWIXPAtLnVG3fi8aqrmOeL5Slh4SnUXRIL
KBOWzyEORuXRdvMUBwxxI1/91gZ+fB0ppD4sPGAcL3MYhqFZpamPotUX5l0nhe2ZKSkTm0DCj24a
3S3MSeNBNYVzi085np7y9l6PeNux236L4pGMWj0wj2hgyVmoSIq4U5raiU2lf+kNs+9WY2rgQMqa
7BgrBmLPZIOHJ5fNertBNao3Wu4zaNbNTz1s79qI2yuNWXLNYDbtUaneh7SL3b4zdadqxomaL9Zf
EuM0FgRKRBlUm+gL5SYKp7ekUJo3ub8mCVa0zHpPa1xQVeI2QDx7vd53GUPuTN7HUvJt9IvTDDmX
VlTYKNL0Ql9AeD0vLtnEgN+oWHGRnfOTzNLT9eJdS5NaCUzyVCkDdog5rmjhYHDWl5eU4ohXgAIJ
PuJUCZTPKfu4aia6vNKzLs48LdXYo5IxI1kJ06eN36Q5LTYFpythTxyjtxFdqcSmMQiRyTREWwtq
cZdQnqUCDX0UYeuIaBsKa68ErtEbFUQM/wLb16oLCDAE49l7MvMxEkoOfHloR2EnJHbFXl3vkfN5
nzuhRdfExwxVIEjmr07OnT7wt1lWv/tzfImMdmdJ8GhaBu21ojZ23UP+V1I25HyAXBZMxl0gRk+h
rq1VKig/CO4GNrg8G76mCLBj1EzYAEgEDKnB5xJtqa9AOkzDBCJYi0A+Qc2yZE6kGJRuP4ZK5Zrd
s8+ZVbk8HurwFA18CoJLyipZVepaVtJDhnSKY7YWem/Ip+dElU6SoB80tX0Y5OZTGF+iTuP4Cys9
tZHhwAS9lwYBSysbYrHJMPaaVvta96YtZOFFwZx7iBKtpbvo92osh2A4yhfW3W8VPABlSM1HHZmY
No+OiYRS6NfrvOBwAFNeZB5BPChzJb8UJdtkEvZkM0fjqPb0T71g6TSl/rfSb5F/29dwOQwmC8hw
N1Z0qeRiY4mJY1gHXc3WUxR+qYOPYRYadORZg9wd+1RajnRoI/0SjWrmZphl7HTk36KRT5QhPkdJ
0AZOUXAgjBR/zeJSJvWYbzrzoxZ+m0L8Iy1qsE8VzmDUpAUCQLyGXf1/j6YOv1rU/uTSv8smsNiX
472YeDH6+SlKtGDa8aj9pI38LpsoHNLNkg5cQMQvx+X+mE0RwlwOHxVxI0CFxvr2d2ST31TNH/eO
n+86wYefZRMpLyohzjJpC4hGNuz6wF/DfE6TQ01o+F38Gtq3sgGOcSX22BPE8yiz3dnle3VXH0zP
9OxXdEg7O5nUxjKgDJpBEHb8WDi3ws4P19OXuDY5iKWj9uR/59puQ8QGJ77vKEjxl4NZPQvn7Jtg
rTiRSt6xKjBFcU2S+TE5enPNddVbnAOHAVgNU4d1cCd+9RGfesiznCh4ZNjb4wvwqkfdS+/je34r
0rFk7iL/ZLz3tqrvuU2kf2wCS59wWgBpWeMi9b5nnMQir5RnfjrJV+PZPDaCI5xBVjIl83Twjdfp
iwtl37oTkTy3t5PG5eDG0OExZN+sxuF+t0G3Ig26BrtG/xZ7Jme1wGKIzaui7yROdahZnk1hvkQd
xxllrkGKXAJ0uAldSYOLNngVv77oQ6l130fTda5JZ657TmAxmCTD0evgNkZucaSaDkq3WMvPun+M
63e0E54sFJt30bWYzzBFIpH57J8zywsuzUHEVLGrDhxPKfH6PkbN1vLMd/m5FLehuMHYgMF8l4Ni
xL+arw6zYWuTA1NUjw+IZMBnUwGz4Udnj+bigX6JhGPeuAZENkxlCui+XbHVJzdNd+W3+CS6eKpS
5T7/ZqU3ok5kHA/YrGdzze8kmiO6AtSzw+j0znKOC4aXkf/Fs/ylPivyrobPFa2lL8lcIzzMuYfD
Gx6tU6aIX+5MfpYcpmxuR6cWHB7n0HmcDClfidsmnNfJwYZErArbiFfBgEtb82jgddO12jOgHiXY
wEJ9GjZhsfZP/h3uNs8EZhO+VLPdvRGoWAWudZgDjkbc6KXDPIU/YWdzgsedcGzwZsYnou9zcUgf
Kh9ooUHCV33iOmK2Odx+yiYyr3xvGqv4EzBMXEDeAxcEH4jrw1ggBRTeq1k98bem2rIOfdNe2vWt
dTHas7Xl3/07YIm9a40emAJyBT6Hbq6Q2TnVJbLuDePAA+KyPCB1gTU6WXfyhw/uYb8NXMYB6QN3
mQtytyxpnx55cHybfgqSm4MG1iUnSa/f179/6FIP7AVeNql5Vvz/J+d1sI4/K+RLHuuXS/+x1BPx
wuksg+vXqMl/8LGJ//opAPajlU1djMoSer2i/ZuZ/x8bAlZlOkiV/UgRNdJjf0shR2X4RSH/5a7/
2ib4qVr6SZMZEDJCpzOdjMNySn+ra3tTu1RCaze9xZTrouNWxxOs+kQJyd4T6QByNsU4S8Uufchx
YmpUv3UvOhZLflhS7HAYBMmu8NXidB5bzCkx+lh+jvxQdVrTh8Hby/YU67s2QMRAWbmrsu5+pmIJ
ODtUNjjtwyDqWKdhRwebGC9BXtIg0InoIamgDlkyKXcNaTK1S6E3RrtZkxxOHbb1gVOKCg7DsL5K
elq1WQPzWQUVm1hsELx5LQZzWo+LyloMnL77zdfbI0djf+SUUCmdWwPE0dcqTkkcT/pSrJryPgvN
b7mi3ILQqwe71S/Y1LrhXQWjM5Q9wRfxlFC9td1bQgYAmwOhWDtTL4rlkPcKGi+sl4PhPvUkW6sK
9X7mKTkxVYNj6KTqrGjh0Z8OTXXfxu9t8lkYoZ339z6YVxLlcoBjtt3J0lMbfjbqoW+F18AMtyrD
9Pwt9rN1HaBdQgvhLtVqa7cdG4QS7cYQkzSAz5giEmt0htNCaI76/3F3HstyW1u2/Zfq4wa8aVQn
YdLbk8d2EMcmvPdf/wYo6ZIU9VShroJGVDINiAT2XmauMcerT+lUlZUDCnIi0n5vjqwKrMTInvLM
DfUnXW4WWcgbTiuNUkWaPFgE5Qkt1kAZNnLxoQelneAoZUovZsgRBKV/MrQvrEaoswuLxmB58bFv
LA49bC0ImZPEjho1Z+aMBDI8VUtdXwBv09SOb8wukbeZVrSQ1HUWvCoToCFjPOSYIicVs175Rwgx
xBADNJPtqlRG5t9FRuYKcOdBuzf7ep8yL5WT3EfKmwJRgJSIuuzwIKBLu9VfudwyNtaiBggjmSkb
aoLoUxpB3RSh0035fRn2qLdar2yTXc8eq2b9aRIQiRQUU3SWz8HPnos+uYyd4twCSiAmugQ9CZdq
E13MAOqk2VNpH9Z1HT2GKXyabKbIpSfC8G3MRKSeCpCRBvKHaJX4cIGsDvq7wkyQsGzSyekiAn4N
zTz20lYI+kgG54uPowS4L+bOyjNKcJU3jmzc8UqeaE4kPQY16X2bMdMnns2hXFv4a0lZv5kyrrCR
ESPVuKrqEdgMa37T7iaJLn09LOmMZqab1MlVuBkr3cg8FY2aD/5OKmqk7e1aqm+PMvTSKQNyr/VD
TU+he82z+JB0PVMyottU1NaqdW+4eGN4QeLVxEtoMEzZt4PiaoqA8tFpjP3riD+nxJcSGeWnoDUr
kcHIMmhzm4JBrG8AFelJpS/FJLoopb6wqNovrDZbpclWgRbVkNqm6uASq8PTQSao5Q5VGwQPGBOF
3OroIPsq3ERySsWSMlL9ISOsV0CITPmn2HRegeC2C56MaORWjugYM7k5wADu0RHdUMrIDw3GonQc
uq+QylvRKbhUCZuSTkqDgL33gZmiS3U0vcACEB43Eaguv7ZgizHEnMRipclU+G9IzgnkxHCtoAbQ
RBrxtN2U6E7sVwyA857GYkQ02Kk7o4QUGLXMH76NuSMo1GAwRZOAR4ggdeJ9SeSSctJNbptSZxyW
mVGKtZhyHLuUUY62oxpxLqf1raTlonzmAiNPmF024b4doD4NZ8HCgMAXj2NYPoxM7NYpTmqVpTkK
Sg2/quywie8pd92VKSZEqrK/1dPq3xwE6DI1Wo0xEDg49KH/Nt/TfgkCfnn19yCAlA4syh8eyWzC
f3jqkO/pMhJAWCPzlj9T5r7nexr2YNTuNP2bTpG/+qNNrvwHqSTqB9SIpvlN6v4PtIhED78EAT8d
ujnr3X9gyVl9HBlpUolrw1gBqidvumU10OCEGlaCjaSarQT8MEiTxmZH0sNzkFnM2Vyxkyv6QW62
vjFuzRwQ7eDBGZwJJwF3fL2Jx4DYPD5g17zOQ3lLFZrXo1TZd874hUYNdM3rxDQnQ4GY8Cj5cebM
ya5QrdBIPcz5H5VnfXk7hBdN+XxK5Q0uZm6yNqbTbAwdp8QZ+cckOcXOMu4VJPWpcAKhWnF7IYc3
3pScnugqP3T5MWwYNR094b20kq3AiBRt3n196NblAoKbI3ktPqBAQUPlqjz1/T0dqtum/JxWtewx
PCu9sQ4jMwoCvHpYkTBHZfLZPFEnUp/9j7Rbdc1pTuj8lfmhAny5KNV2/jHBLA+84pEnLEJcNzmT
t8WFN8iKTfdGRRUzeWWbLru3ENh6fB1W+V64sH/OKSNzL3v55K+Fi/9sPqfL+DNQXqP0qYNze0yX
ZI4m2YFFf3ONUhOV0UiFS1jJ+a6aHGqnjWRf2gLh8T3PmxCpebwlj6f79N4gnUH+HVlXXTt1j4HX
je9Se1LqraqdVKjyzdFfm88d7XieylGquddG7wVs1YT84mTSSr82fF8C3VQ7/iSxNZ8tJtCBRTOh
rikA8jx/zdjahQ/niUU3/+/CX1NhbFKHnE0RTkmwjw4YEMHjWZOrqk+kcDdhP0xH4Sx6VOwPMfiL
hattpq/kYL4Hl3k4td4lPM6QAbomIbD19+mLYTjh3LnmAmieSUr/FF4ZAXZQSSHOz1w6R6nskGlK
8YrUs6L/Nh2zV4N6IqX+K/z9O17VUVh4L+jcWySR8lN0GKdDIK5JfwUKlBoHwrtXzVuvv6vD3SQ/
y0/EoSuTrXs+mN6Jr0225An8K6oHFGLn6AA8XnMZNfviWKcv0tSHpjgh2+OIqgfGlEm56UVz6wCP
9u8G11ia2oVjNd9JoGv/aPaGQ6bMO6rMFjdPPpPmJLdMXnPQmGO8a3Na3blhdZaVL3L3jJLHO+fS
iNYMCysbHiID7zQvvPJx4ZXkm4fy9fPIEJx2ia9awaA3tQuLbHY9f6h1z/nJSRiz6cV8j+OdNboj
ZZjWzl6f58x+epnsQd7oCFfMcp+bbxwIp7JmgBndvs0Z5P2Ec8x5aXlM3hTlA/B8kLfITt9E9Tj1
Z8t6aCWuFi/wH3xllXz2b35NAOpNQuD0j0a+Q+YvB88gSERtT746ieIS21y64shLiQqi9ygU11Py
ZujQW5O3Is8cCavc2zMDjVb7fIsxcN6zuyLcb1e+O0Ni59/NQ7sSPgwmAhTk/BgKVKrD75i4mNJ9
JHaAjXc3oqVulUlbkc0526UY9zIuPCN33eCzpCzzGH2S1VvcTdHi37xp4oilqjp7lCwzlfW31lgH
hdbpZ9aEzbj++N//QV+PueSfXv37pmnO6fGc58oQwKSfJ8DE/6jI2JnnEv+7M37fNHm6ygyY8ptf
JZ3W75smjTCIUAQyko7E7B+R6kjDf9k00XBIoq4Z2m+2YD9vmrFsBKnaZ9IaYUyH1gtMwZCj9Snq
vUBJrOxit8kjJ1lXgspweuTMv/Kgw/ilcczKK5K5ygR80SKdBFIXUlFLwXNgUt89mS/6S/HUn4fj
dJJO8Rv6MyO9NDOVAMLGWN4JU35tmtTG2wKHWyE8VDqmbuvuisAielaAc2b+sqT1LbSboUEQYne3
Qxvua/QbDUb2AdO9CNBVwKqip7RrEQv6VY1bcmWz8+P9jmwgxsaFNaR08IiHuIKiDbZbO+I0vxPr
N8N6rW/7ZrhLG8aXl2nq5MldpWf7uAaovlDvg+BlxNxOQj9zZc6m/NL9x7q5VJl8l3JyynOKrXZH
YfmsKp4VeZbe1AuvJq2ubk/5nfkYARWwZ/Yx5j0sdvh6bJDo74ZNzEIIzx/k5JlRJGvfuPGawqA9
siuUO5OyX7VXUuT5bcg4sEQFFTcsqr+Vcu0gWElIbXEvikgTwKq18S6k35hjWLEfrSUNXgLrm3A0
6xWFsfI6PWSX6UGY1Qwf/kQIJIGW8Or6OgmH0l/WDevCumYLuvlp62QqUfhwzmhdY020ysdzqB+u
E2NO8GapweOl8yQKD1E78E9woN70sOejD4in/HMaLBlmT4uQIvbXeHNTJE61qxv3DQODcZR7kYnY
fqLvl5oblSEOsTNeRYYKGBHHpAREgtjf1a0FOZQ5Njgr524QFuMEYQZSdiRrODgFC6l8UaCqaidh
p8dPvbq0dslT7tYbcakch3eexWIK/yk3bfwfjBU22ycfk65M3+jYWysCm4eEQZa6GOPJnqRPpcM6
y8dg9OZMpbgpaVSWyZeI3qwbJaxPr3W5MaKPoNxhwyN2B+mbAY001aDtusvIrIdTFvWm6AQPzX8i
cJfcJYBgOwf27IjGDk0L0MQdyFq1Qjpd0jRYS8w7fOH1VToqBFRzZ6B9ExaEWuOz5S6blQ5zRrto
F90JqH4+yuuGccTQPu0ep42K0NGpSXoXj5WbLHCaXTD2siUaup9I5m3azUyoKc5766/oJho2FLF0
GaUuPwPy8fpST40d8MRtigEtEsteu4uT2yYV6SnqUDsy1SnHswUpTJHfBtWy25oxO2F4aoRw19Hn
A/xIA06qKZETDw3dg4aasfYtG5MejLuxJCLIqpZFxW5ZF0uBuZy+nS4Gl0bO5H/RWK9A1agV53bO
tZQxZVMbCr5TH7mZLhvjZPLZN5N1IXlIOJruvlXvBcRIQf/M+6uPINpCCshwXtB4RKK5FMZuMXsG
tUK/N/BKCI09XxQKcAVrFsFjMQB+v/gGLVrMwPfZb/r8kDPudlsEXFa+tlFOcMlUJgBvuFQvYK4l
fmwjWXMa5fH8gMkEE3UtWzLGeW7SdUxsdtcfcrC/0D1o8tyb+rl39cOOIqMO/3lZzkqd+ZY8kNYa
0CTylI2Is1hrF5TIGOCGlIBi/HxLwlWpEQ47xDNPGY4x8decHw/3IiMwB+EdNWy7M7MlYiq301wU
svPEaLaMK+LxSlomqe3jhdGCeheD3iZL4T6NNyAeG/QgdQu+kxFP3XyJGEUJukXvSl6t4weGSXrg
kDCNIycMctJr+mAWE7Ilvs8QzkH4aNyqDYSmqNibxl2NvZILSOr4QMSOFwh+PbzJy/HlDUXrwqR9
4V+VlE4XWrjF+Kmj0NgYq3D7NlwpHm5uK3OD7/wuPWhP9N9I2iQYKmhxUug4TB7xdfaI48e1ErE6
PrE52BOVW6i9unW6cffLwzHXthyFOBwFmE4mqxty6tnVLXWzb94TiiP9/sPclIfoFF90gms8z2/L
wVxVwrFQbQwgXFwawXA5imN4zE26Ey9i2QddYC27uXW4lMxVqntCvkgvBXSlw23bmhgXjVRjkEaT
Q0WgwnG+vjJfcshvht0CqB5L/ZBLW3MSr7WEJWAav4b9nUbJqB/YYr9CzEGS8uYCsm5geL37jV2W
pYOeCWAVflUbfEf8RdlulPRuKmEqVRAufM2ue9mtJUQ+E5KR5suvmXKoq4jJngKQuC324TUfHzr8
6Av9EQBnQ0fmm0AGcZzq+ZWL5+GaD0u+WMNM5TKdgVx3GGKNK2NwxXLNs8zuUcaDKDtE+UNQocoR
r5X1qErITJcaXTyPik/lGodFE661fR/uMFVL3d+WxfadtQjbHQuqEcXq7o45EMhUHfpr0al1bt/s
PRQ+x2EzSa7sWt64b+7yc9OfiGOReUSyrdMQehThXhUr4814i12GtPklV/fjJ4+VsyEUR0r6vEic
xENFjP8fv89rNCY70qXoT4K60iU0XB9y+Il+7qZ46YYFnFE43FDSeqONFHPtWHqozINOQbwmKmnN
6SINx9SfcIZG9Iv11VcClEQ6N5GPqcUm8926WWo3BMcUSXPB4/vT4B7lXLiIRoiQzrwpf6wTmxNY
4ARD4uExpuNYPbge9zFIei+niJ+W5R5f6oTVUQVFBlflJjjVXtzGjrjAlAL18kL6ZK4YnUci35Z3
sk8NehMFd3CBZjtE4VnSoG0tB+2uGp/JGod5nDHcsoQmm+RRQ9xYpq8I8tyJ7IwexyJmR1zUq/Rz
wP0O3AjJapI7p9EsbRoA+kr1hMghhdgJV8aIg8/oE/FiCCngs35Llr4bLfWLfkgfz9JpOI2X2xfE
PWkeCFiIFVi24Dn59JkxJHaBwpbvNFws+Db30CFv6lq44i1C9zagfyK5jPZk/XqKfFZxYJMCE/8d
tnB0IMdNHR1vdybVCrItde8zFzg8ywtmn3eZOyOecg+lyDE+FvfZvY/JxrAcom2qv0j4CAjTUysu
dH1Trr5gNiWxG96ZQIi7aw9eQJEW2VrONkq4nV2EUCRP4Wk6ITZs6LRT7qyWM3VmXSjRmeWdAvFC
PHTSbyik/68AbhZn/LoPgHtAH0ypTJX+tA/kGL3LfqiIaz/aaOlzOhI3MNUA0bOu0l2YbdMvH/4p
xnoj6xwCyxpeqIqi63bxM4o4KPU6a18w0m5AWtZsZKM4J9xeKgwTIaR1GZJa9UtXL703bRTC2tTR
ki/VWEf+o0SHOw+3iRgdpZx39l8tEAyaSWUfRYBau6PKtY3CuXhQMPxapB22MwukRuJqMJgKnXnu
/iFkwiOjejWrvZ6ibo9J3ewF57Qr7TmgnezWONpNd/GXiONQtYaAxuJeu/5e3hsffe4MVkYhnvHL
4prt2gm65+8ZrHbiQjvc7mDFbgqGgf4revmLDZgx4r848ShQZiwI1XiY4D9vwEOijFZf9OKazd6a
Ahrd1Q6Vmw1YiLBSceW9KLpomCK2n65f3hQcWoRmqfrRMh4hJC/gqbHJoJ7g7i5svqYXC6eZ0UVV
1aGlqBySCQGQIzKRdtkJm+Ak2pPDOnVRX+GuDWvVlsi4PvwHvsK7+pyfr+lL/RkPdq495sO5bDFU
Qkh3c4VLuqSRxw/lENqxXYwOxpRZgFc4YG8PqBAhZdnbIgWCHI0fkkhj0X57SBNtBeAr1cP60Pur
KWWSZQfhsCMh0T8wDn9TmYD+jPmeOleot4CJDO0psfL77hb5OCVZrOXFs1Jj9DPuU5YuODIUM4O7
yIOAuDi+vWGdRk0yA1i2WF9CNz5PgPXipbSaVgy7uILNW7q3JbPUL6aXrCJ+hM+9z3q+BUs74Ttl
B6K46upkiQgtVyGWu+GIdQBp4618bMdLjatFeiEHFI3NSPz4gimuipfQcUwCp9CAd2I2+NizNk2W
sE4i1OL8wv8rt1m0sLcC2N9zAxEc2QIyHjAJnyxq/LQ+RKpZWP5ASnhr8IP6V1dIVCI9yhFItICP
/X1bYa/80lb45dXf2woqdQ7VMPh9BhJQ6/jeVtAkSZtvQJ0Ky0+YHGRkmiiaDM/OvDNAaT9WSAzm
8iwDCgMljRlK+w/aCvQvflkJfjh01G5/kpE1hdXT20/FtbiswhdJouwturp4lTEKGdwJa8XUVbGR
lIIFmgC/c6pmKWAobR4qC/bZAmdgL0BttBkxHaRZNskf+nAs2/t2U077AVtUyiTYz4DV0zDwqnHS
lQg26Gj7Pd5WMbMZS3nJ5MtWWqQuUBggWgvx/pY4GDvO/6nP/n2DCbG4bDx9L6zEJaP7LskC25OG
LyYjgY/cOsG9dor29VY7YYh7UNazL6ngzWZXBUMW2GMLgAFbSu14mCC9LIaTekazqp6HpwDdwYFs
8mk8aucZsr/rn0Cu3IF7oamuxbbwaGC57CS4u/GACun2Rf7EH33PG1FDGPBxfckc4m0H0wxiXm2b
eWBLjS1IU/6S58YLeN+Zl3k1Xsa8h/WYb0DygCv1LPCp0/yHrPlGSA2CXSRxBmZYvNcw3khvdT7i
fFMdtRWMUuFRvNk8BagqH1IdqyNhbyHzJx6PE1d44+GkXmp0O1HoLdplczfeK159xt6RVEnepApB
wJaSWE0fCc1ddI0PwSm5pof6NTqND+WBPOAk7aRdt9Z2wzrBHOzZWGF4suhOCQxMD8zomg04NBby
h3GZVgRcWenme+3SazE9e4yJxpX/Vt91e3U1TBvG4JU5nCuPDf7FqNPt+i7blMe0waDSbpZsLSvz
kSmTe3XrY/66L4/SJwEjoUf93nrdRnySzkjsiATqJ+NFe0EqXgteD66IrDYVDsr2ul4v14+Y9Nzh
IP3tydJ5LEnAcvxyXjqq5ViOt164oycE7LZZhUt9He6zt9v+t9JVfJ0LU9mDeUwxN0937buhO1l9
4XdpOb/oNDA55BRus+k9EHpr46V7TU+YgOEj61D8cCdcvEWcxID/EgAg+eOxyq09Jt8hd8K1pGhH
ev4wuzmaLvaMry2GZ3Owm+DpYjf26Nja5nYyKafJi9SZzW7LreHgKecx2rBX32bfRVyX+cU1izUa
NTG7oPRmLHHjcXfPk6twDP0KBbQDRddOMVmji+N0uNYqbApftztMX7fEr+5sPBcSQOZeiV9Njs9f
sEFZt8AlEjEbwdW8EznFModFikqCj6uWodeuDGc7e6zVbuMRBCDEuzELtsj27bbfjiv1scCnL3Dp
SfBq68RYLq+c6JbsIJ1O1AhnY2FqMZye2V8uXnzgNs2xm4vXQ4e14YCJoul0GATTOwFkSn/CweEW
mKnkknt68V1xv7mf7OeS3lJ+9Z+sTYsKMV0rOPlspo2xpFRqq/yTAKF65dpY3q75ToHu2rk1/xeu
p6W8Zoe8rWOMWh9jrolpadmCO+/pMb9j4mA3i7lUObNWzfk8Y4OYHdqdvlMd0nGXoVuntq9v8Ho9
ZpCd06dhPzLdxCEeED1iwtothvmCgVHq0vLRj+pduOMCxB76QTsb57m6RcEK68jATl3ChiWtDXdY
sThiuc4YCn7UiFGpmTWrpbmOMKemDOz4K2xvKZmlNjaLFFsBv66I+ZfCRvbUu9tyroEhdne5Tvl8
/lF0f7goNdsl0LQtd0Eu49wWjLV6V7SJC4pqoX253Ba4bCFnNde8fCF7N/uAjR0vdIeZCm3ny3w5
baMj0AHepnIfAV8vsQMHjTTTxQA5x3wk8YQ9H0C8Vrh5IMIuXWSPS322PuIG9leUhDn/fFGb7oGe
GEWK+XufNtxcM6fKU4/Wy20tkZHtGAIHoCUfK/JEgWMwnWbBc6irBofWiV61JV+ok61K5926h32e
BWt92w2s1Y6+ZR05S4Ptv6EjbQWnvhsR2i4NBMiWO32SSW39x7H3ks3E1HNzZ6D22ftvzbJKtkA6
yyPkGl/mmZhKu8WZ9SoK1miEWL9QtkHKJRKDmhs7QPv9R/4aDuXbdF8KjrotFA/p0yk7F+fq5aa4
HUGjPRarbm++0Xuog8VwXx7nrFb8V8daIKRQY0oMPwEP1P5WwnFQH//cjfrl1d+7USaUA1Oc88lv
EdV/Yy3cPyAWGCYKDmU2XtIJw753o0BkzNpQk9f+Zqn0vRsFyN/i3dCaYCFoaP8k1lJ/ZbKQ5IrK
LCXRoelqczb8g4LD91O5l7VcX0O7oYabD5W1p1gPU4ZRpHigVuv7qMhbZu+WyI9oCEk3AfGdpJeX
KKtcPwufWzFpdo1VHoxSHc+m0U1Ik6tV3saEZWbSzHPd7aJMpYTJ+gyTOkGt74KhHddpICvPKgXd
u4yJ3moylIMeVyljOGGPd66YSKe0YRDQ1mJpfBiDgCHgQpN6AsL8viZyZEsYwa/7hdEe/s2tVF3B
DQbTB6JzGWzGD6m389q8/t45Pbymn//7Pzvz4c8X7y+v/p4okCaoMqizP+RCPyQKs6EELM3fjL00
PvP7xQs5Y+Zb/pEO/JgoYHJJamHJhmV88wP7B4mCIs4lgZ9r9j8d+jzZ8uPV23SWgDiUEkX2UVG1
5gdWzg5AcJSkC5XBjhUxfZN6emkzc5YFCD4cTJ4VecF8ZnmYUlsXj7VwaNVnXlCpdj84eFChzVwk
p9Ft1uNDddVkgPPlQXQBEtNKXVdXnnhbUbJG0dstE0SfyUqwlhq6ZiZNXqJZB+xENUOmhA4aJcrl
sOPjx4fbiqM856TnWN9MjubBsuejbqu3dCXbabhXPKSRa43kYs3r5Y6FPfXEh/SCF055CG/ezZhJ
AcD9+Sf0r7npVFexmuyw/Jp2LzzJrx7ofqNHEOCEThtfUF1ubYj8rPPYxmP42yMNpJr53NKRDBhQ
2ICQR+exep4eOp0xyAV7bPjMH4t8qR30D2SMfnHUAFSUhzR6ranJg2Y3Hci2FgMf4McsZj8FxIzD
YnidOEl4YC1BzouNy7SyQq/m1foaIVoeVK9da+KLoJzH6VFvNw1NA7e+as890WOwONxYXXbPj6d3
f4cblzaEdnZRvRu+zYMjb4NVva4OWb1ITxwljx4IqabHcZefeFvQKl+Se3ueh0cpkb1yAOlHZOGL
TWvEGV55ghYzI8mr+bfx3wSTtiu20cEqWMUf+Ympc8vYpqea8E1tNwZ8R7SzSH5tRiTcdrH90EEv
IjJZW+vQu3lxtsI2RNhNzwAjf3deHilaoZ9WL7glOLgbv+VbYddSdNVsudoCokvou5yscCnsTFAD
qkPzVb4YzfMWbtvNpAv5bJjYGraeXyyncBu/iRSGddFeaR8VABrD+ZhtoE167578Ei0j+9+85qkw
gkSUj4zCsUr9rXxkr1GN/Fk+8surv695iCOZlIA/9PtI3A9r3jwiJxnK7/oRlpvva55O7QPgu/GN
PjTPZPy4YYOBR10izQsfXPl/sOZZM2vx5yVvPnKqLZIOjBGN589LXhJpdWJMFXYf7zQJx8MgPciJ
I2FpE4H5HVUPoE2kvnfY3uEU4VGflmhgFCikC68zGSGr7HbPBD+tcjleyoWH8XyGJsNLX+INkkPZ
pd9ARfNu9q1YGMjVHqNTbWNVsgTHSqpa4emriIsbk3LmktwXX9dwJ52lcM3/dOZhUD0lXPvKBWt1
uqF3CBOI6UnqF/qbvDKbxQT51tjzh+a+u6/mTEa2PKhs1XJ2I9fzNT3s/razTDdKTpVxsugvJ+NZ
f8OLnZ+xF9NEuv/3XvmmBuSKS5CdFAIosKy/2+23xu7nK/8vXv3Hla+D1wI0wRDptwEhkS39j7Ig
UC6AXMCw6ItIgEB/uPJVPK1lmcADUBh4bZVi3R9Xvvof+N6SKH6nfP2DK1/9pSw4H7pEldEwCHtl
ay5A/rjb14U/9lEcA+Xqt1m3Ffw14GnNSF81KAkhLE0RCSgaofSzgjHIWFIRvsNzFnOIUb65VxvN
xRDTztJpEfYolmQ2t+eKu4bmZ6KfhPxm59gu17DrZqKD6EyWhQH1ayI/5gVk00M1kH012NHCXJ3F
9dH4XrBSDxPQJHjSDYVEWReZjw+G6ugXDPxjsGMIywTejB1EAS2KGzJBn+HyqqZLhJ7Qp/DQyNuu
kleNOCzThqrUrUUGZSJV9gtxodCg1nsh3VTKhKRJhmZcTG+DZgLuYjJgSg6SEt8n9IX7fV+SzRW6
tjQLBVxxAgwHQIE/HupAtFEjioW5mSAUyPAPheyi0FvQ4vw0MroK9AFvOk7KtG6jT9UMt0EqHNW+
9wpheAhjf9Xn58wC8dVrbq3RMsbDJGk9SUcYGWx7wNacMKmp7jn9MnQxw//KJaplhknOChvB0oZn
hqUXwUgYA77pKZ8o4k6yU9KuVWTJhhviDhTh+jawpQIZT5TGQMIHCIaNXILqtHJ4DfTAmzQdbRAD
DIqgGcfjAWoURduaQ9KQwZb3jTzgO8ZfFOMN1VICyrzEyVqdlhPKl0BuT7GVbY3IWoYMCEVTI+9N
5tXFXlu1AlrqVLKLHCSQljFxoxnopmTmgaj0hb2C63UHHorXKrQyfUnzbu3gBpSMi3BScCPEqLql
DJtvC8htBm7oMxSllN6z4IFR3814AAT0KfiYOmMflXA5+tV2dpyge29Pr8x+pjA9P0a/t3sVj2h0
75qVMOL8lGu0QMEELBr9JRPxA1JX1XDX3Z6VodgpEM79bFMJewCgecf0jCBsa+aWQonC3oxzRzQY
Vi9j99E1KwF4b3FoS3ndgSczelxBhsdoLj2Mr0VnbDUKxIGCFnrqbLkXsCwQAJEKW2GuYoYxoonK
S2LqIUqLP8JbNZm7goBpLCgE44I7g9rk6pKApIuAdJvNS4F0vOfCu/XEdGm2JPHdWjh4j8L0CsYS
NFJwSMvBMcwd00ertNvd6Nh11rPgH8En7XrrQ4nQl6PjQCRGQZmusyUsqpgoLzho2pXRnrVR7oNh
VcOZi5KawelNU1Ho8LdFu8rkrUhpOBeoRKaFe4PHmykUkvp9PdaXGdrFyufktYbNbrUC6yud5bwI
EY4BscvHdnITKTC9mgaEWBbXYcBMuxLGuzAGqyZGyG5wksOkqi4Tt7A0nN3b5xiR0Jid1U47DL3O
BBzMbgFjLQ36ZhVhMzTX7GdXTW3Z4x+SdLt4RmlN5N6q/5yliCJMpxZR5Pv7Ur5o+VNmnnWosPFL
1nJfHDtMSSzBnuDmBayJGr11j88Xuvd4fK4EOr/0OeKDld01KECmcq0ZKC1XRgSRC9Zaaa7KgiC1
SfbhfD5a1c4Ln+/5UFFCzkUv5ObJQR+JAPV8GgPiEXBcGAOXn5RN43ebTt6HNdp/ac0cnVK/h/m9
SDtazZ7H/LFB2NY8pdwkkx7sB79jvOrcEpsLKlu+MBwDNEMNrBxFQvduMBrOIpweIrrRDVZxasvl
59/XqrTDjSnTkA3EOBWgdBowrK+lo9R6DXlJ/n6ja5iO1SVvboQN4VqggyHTJhbHNzS2WndbyoLg
+chbgdwiUcId67aeGKJIsQXD+iW10mGXzzxQOvHGoDsRs3bKNL36ofkWQ4h26wplZopv8qwNx68w
a9hR1B4kIWQqthGKGzV5QjLUaD8ina0o4xTLwznSQws9C+cEugyr0HgTbTiB4Sst7PQkNLm8F/z4
qTbGZhOVRsbNNEIqaj3gx6u6tEAKa8ISs8+vzPTR5iE6lYz0Q2hvzlDNliZaR/Vf3mjVK241q7BD
XTkyRDD41k6GewIdiXZ5PF6riGqpjJ3ZD6HEX/Xs/xyMzjsyobIkESobItCLn3dk+iotvCdCtkFv
l7eUgmSYOL64nRBVCsqbEYHiH5D2BNivztKRjJGfxINqdJjHA31aIbJRYfbYEcT8nZhA/XNh4NuB
MTQtQ5uEoTUb6/4UKjS3JDDiG6Q3M6alpV7g+4xLP86nRRchb+gjZj4Aip00gJnlLWAGIPCEVHBz
5Tgp6XlI44HJOhohU34YlRKclHWXKPK21NhFhNQLy8iJDUQ/ovQUtsVLHzN2mCX44jbXqRwhHE0r
Mcr2smA8RXruhnXzVfsfeOzuburkRUjRAPKMLwItKnmcXJjWf38KpL/8bnRM13Vdk7+hPX46BUEj
je0txaiokNsloPhS7VZDXp1CQoa239+kU40dQo9bUx1/3FJOFbDMCRx73XVua8mnCBYFTjj/xzXz
V4c10+tVWMzMon0r6fxQcJRTLRqlVOWSGdBPl6e5/xkxXtzkgR3JyTYvqb3+7bXAV/1jwjRfCsoM
c/1WZIXm+vOl4IdtUPjBmFNQ2ErAaSwS6b//hL9AZvERhKaGjmSIzjmB849XW06o2ieRnK+f9t7n
bfF2HBwL1aXz8UB6tECP8WKg9GewevFk8EC4uNIeWCxp4A02ktrFu2W/i97gml61uMPXLqJN1a6I
Bf6vc/9Xt8WPB/qn28JXb4AZQw40XeggVMIDKnoXdMmrvAF44vautbCQdjYOytTFy3X/dH56edpu
Ux4tF8fcXp8Qxs6Hjvy5obW3JLfbHXa7y3q340/mAkvA0y5buMHizt7pZH3AqrADnG0CAaF/6zGM
i//H3XksyY1kWfSLMAbhUNvQiYjUOjcwkpmE1hpfPwes6apMMDrCmr0ba7OuRbHoAcDhcH/v3nPf
T9/+3wwVv54woG2d/FqSrubK3Ug3o9AYgAhCfuR3D0vzr987LjbXF3cXi8vLzcXFpl20ix8328PV
+mq9PvAjD+vXtXO4umUDSwVn+t/p33X0DYRlpZB5bOJEMWfTIoG0VdWNnF2sePBv049YHJ6vdrv1
mcc66TV+n+LUAiyTfgEjzpZhzR1Tgo3y7AJBg3C8vbmp6PSF34yX/ifouHME7anEMH+jhAEh2cZ9
ypyfzSIAUWFUdwlsLLCs0AURYuzjjBqhtspVY2MXQB9jZjA+6jYihczNDy0J3FXL3MrtM0u9IY5d
/afz8GQk+vz2tYHlW8QFZKz13nVe4v/3yScF3gn/RwYqRNRQJb/4aABkrJF+j8SOM0Vco5kyEIxl
mX0d9AANgL1ohbd0c1rJaAt1I/7O7vAqya3XkT2rSTCpVyYXcdk9J5p9I+X+oQ3dZeDSP+2fVY8+
H7DiSjyrWMBbGWGA9iz6d4GtIgDK0gEIFT7cUu+7Dv00eZWTftnnZbWpwVH2KMxNSXcC1AV9+EEQ
Aym8Fyq6PdBoIgmXlek/aUN4JTX7ygCsPh5ScidyOV77aEmADRRCWpp4ODVh3WmRtFKK9NkqSKFJ
P0SFZLw3NdqILhrhBOR6aG40/OVZUjtKD/kmMkAW0/sc94WWfa80sjrKVzmy4cf97G0BIAyHkkbK
WUcbHq7cYuSD109+dytY9unIxh/dYmRthkJ/8Cp21KO/VUwgy5L0XDU/AsAZFaQ1FwFiMlagOt+S
+l0yaFtTlcoydRFHt2riZOFNAtkiqsbDwCkz9a0rr78vAYuQMJ+kQARrQi3sHnNKvVaFd0ml4Gdi
6O9DJ92N2kfuAi/bFny56woRagL5x+Tsp+/qVqw13QBbhMkklNbFeGhsql8lZ1jREoXu+J1TmqB7
dKT54k3iDDQgsuuan6qkgb/blUl13WmO3Tse6hwf9cZIRxfjfK9cNIqB+vilJ6swS4MbZZSwKqGz
98l8GtnRAiXorBsTfjQ34FHP3iRdWhYh3Qo2sQKwj+/tteq5EfSyzeRRV+Gs1uYh16ArayWM6E0c
+LuiQC/R0cvvEnT/8F7XbZWRhWEtSLJTY/e9z4rtWDMl8h5jlMFXpuaZJs+KfWmzChcvlkQ7P94F
sJI0jnJ7vag5Qr43RBEOSnBdSspyUIB8FNamES9+wZ9GIkAGHibYiaVBf5wc0gDCRrIb9J92uy8H
J4yvRzbmQPN2aaUtbaZ+CtYpP4wA/EnQAB/QLkLjpmy97wYXSt9uBYxwp9nImMzxrhk8RyIkslaU
q0Tz3vy+3/j1pRAuBQV745PCUsfVNUwZ18wPWUvhu91R+lSUm5S8xF5e5Sx8jQ+l3PWfBiFD08OM
i3K38UCpKGy6SVQlWmUtpOxplB5yjKW5jzYzuQVWhhILmVSCnKMh8csi1ixT9wZqI0x5UnHNazMo
0XXhcZKM3FtlRAHjW5e5yWtjK2LVNPQk2ALio6pZbcLtkN9QpQHp7nKGMwP5WsH5KZvSKhq9bVYW
m2g0N6V1F8a3DeFnkVv88G2iJ3V31Q1Okds4utoQV1jxHvYSrX6gEYGK8qZ5rpG1e809AFeSERSb
+ld+5clXrP6XsrLTpWzvJjl2puLHoB66xgKfYq10ILlaHay9Nt7GxY5S3hp06jUR7bH5ncMZzp77
3L9R3fGb5d93vTW9Li0uiLqqVon/Hg72jwLYHx4j0VwrQbaKJUzZHFuLqxQtge2Oh84fb9T6IdTw
SdvGXWsaB5s1R0Xvn2clfwTClAxe288hPyabynZaG8GSfaMFAM+TDiiJLFg70v0YRdscJV8h815Y
q8BrWejaF7NAk5LZV0lKHiQiXoO89/K2Mx4rfIowCvet+ioyNk6tvrLM9qmiwBZAoYml1jH7NzcR
Tp8TkhNyYIO0I3frTFQcqYbtKEO996C904FWKlBbyjfdfU0k7Ckpvjjvue3blQ6iUUbwllKZUwl3
TnUbfIH7NDTfS/MyDq57ddgbxUvfEp+WZ+tOA1DC6x1UwUZgAooqyamCbpF7AytRsy57gPWiXWVK
T/AOvwnRb2hFG0Vp1ixkghMnO/EwTJHcdwd/JAKVKazb+VLLkutUN9Z2pz2pWQRg9qnBHyOQfslA
9yzO9zeila7Npt378rdSkbZmASeY/JjUQ7yHD6mWUKRzchUe4EwFZoqm/qjbcKfWWL60amn7L3WD
zDlA7Qi1iAoBGUz9WmA9CmLet969CRGuayI/BBRhowGndPezIStPJep0AhhgD4jsN5e4hESoN7q7
H/QLn5N9J4crFyu/FNBBhaWcjjY2P3gB6IdT+qZSd6hpzIVlTrT3j8j9daxiL7ENUpxfso+SW0Tt
TRHAl6hp/lO1gfAm35cFRtX0rm+MuyB/HlI019zMsS+1lR5o/DGnaO9cEbMYwBJOim0ctLsYnnMq
kUITvXoxTAjfxFeJmVsO9INw26covWijD7JwHpNAApCGV9dDFZq+6Xb2pMsDwJoIi0tdN3s11w5Z
h96/7/hM/DBbbnYhpmy4uAjpLr+RqEhlFh9U78EViIylbUibMR2axdgFz0mD649vqY7mX9fuTZXu
H0aRSP9ZNdgQ4+8DTmByiV5yWwZZWFAo0fA21k+FG1109bOakItewgZX31qQrnCYVx6l4xw1JqkH
Lsz6trjKpPpSo/6mjiTETvXnvsNLy1QibuF7UVFLblnI6oGwwc67qN3o2s1w5jVUsYb4IdCNnY1f
FaYqlKLgxRztCrulNoDCsvmexDG1JX6F+RcL7t/aMY5tooWsYQfA8k2nb36SlwsTIroKm64WCYt8
hXI8aSgc5uvWui0MBHXpWx5D2JcRontILeNqyeXta2wukv9D8gCmVnABh2F9entvTbvq+TaYXFDY
bBRBZFWfbYOZfyNVf06y0eKJbeTikhPffn/7sn95f8J19/Jwt7m85KR3t32+Wdxtbh7u2n20/WgX
HIu2FyhDD4dvB49jyO7+fX9/v7vfD8vLl/39cn24cn7e3u4Oi8Ph/v3MaUmfK35+nZb++dnGbLsc
h1bQd2RkcVpiRnNeegL6unr7Pi4Q3UEYWZPkufiYBIfJ8sZexhz3nsflt3z5M6enfXt//7TfY2Ze
TqbOdw6rzcogCv6v6sX/RwSgOulgLOpMNn2uSa/Pcenv+sRv6psbmdPWp070sf/6//px6MOEPunD
ENT/FUz7dz/OguODK4BccYUYu18cn7870cb/aFNu4V/6mr/yc/7Vj9P/h04c6eb0jglQR/b1n3Si
iTD8+gLw0+n3TYBbGuao0bTZTJLtQiT0vNgI+z1W6LF/aFz2JImxgw29dWv1keIkVp7ASQYtWPSt
/VG1dI/pGS2E3XzTPReLf6sPq7E1G6eLdTCf3kou5F1BvoYNQDwGz4exbnxsCv2bOlaklBPU2Xo1
hs6w8rbDoLwVdvVDk1pM502M1xIO/Kqvynf+4scCEhh7p/5HG6QvRu0FayuQp2bRyNECzvWyFnWH
0QaJTxxToc6qZ0mX7/WsvenzlBCRjzrBtFh430KafNfJaGFLmZwrRT5ES68pD64n5yzs33yMcvVA
Z8ky4wv2l8jv43RVmh+dNCb7IdXZyqSpcdNU6ajeK0PHgubnd6UAN1gLVEpV6wko7wS59t6FH4ZO
JtO7VzvOXqIzOMKWBOXJyYWUDZidkvy7ETQxTGaJiqZGb0mpaUsZ+So0aXIoWbOuJGlbZzUeS+NV
EqmxrFPpZ80NgYLrb3oBYiGmwi35vvbo5sB3Pk3rm7/Wwc+pkb/sWp+Wx1+zg3KMSgvYBqshZiaO
HLwjlIq+wZ7/3EnPXuwdfFNalsa1xCbMlFr4ZeMG8+S6wKCmdhDxpJfTv2G+1k2/AcsKWSSTTo01
b/YbCg6HFrvHxlHxTuphlS9aIGZjTELLVUQRQPI39Ugz2b0UGSFG7nclzpa5YU+Ms3u98PcpwiVr
ynFK2QPTMxi0Tap8a5vnsHLqeB9jhjYIIIBbkwk04S4G07Hd5RUG0eguSmX8deJB2OMFpM8DvMuJ
GpeqWzD6S1/gyBYSTl73HhDb3iDMxO28XZzxRU6VVdbyRTtzP2afrF/3Q7Go2BuySR3Qmio7n4qv
oBX7wArq2pFqbGRDvex9zCzFN4GzqxwwyJawGpocbBwbeb57RCDVbzosOH6bL4a32IovE3D0Oahl
w/1QdbDA7sLWsejhiiFSgfTC7rZIMIyS99tBK8g5rZV1eGFwhf5wWXQRzpBi6WrKkuzBZdb1W6Hw
KWGhcBEsF4Q39/WqSHM2eskyp0pfDf2KHNBVGoKPDi0aQYGxYN1BAh1ug8Fmp3iudH5kYWN5JYRs
ku0i2ZkqTp9uUxsEnTwYae34lngiFwTgk2TT90n8+6wdD7IciS0BETYFpeY1bSg06Rzm+q7zV6Eo
/8rk/bc7oFm1jWdGmRx9k65Ru4ZsM/3Yzz/GqmvdVEJ88Uq9HuKL1AMHwLHh9NSYapFf39avo8xK
iC17OlpLUeOUrrs2YJ/lHYiykGYkhJnTQ02S4t+GEvKksZpeySlU7vMFeWpBX5myvGO393kmfa8L
goZiD9qZurAQwZ0e7ejtw86mUZlnNdJmt6/rTC1Qam6fq1m4Cp0K5SSw49ODTFu93y6JSGA+hgi8
DHm2zkR1btZG6zeOXxQDcZYQ2kjpiQzwMUoXrOvWrDHO05o/PezRa0MBR+2bDQIf46930nJJxNFJ
XQKQUP8MZYa0DOkJw9+ZcX5fNpgcn8aZvQ8BzRVPKDwxLVQ3MIou/IBdzt+boCNfi3MjzJ5SD3Mz
C+RpTuD1b1GISM3F6RGOTvBP1zCb4EjmUrsnh9gJ6YRXkjgYwaNR3OtUUk4PdO6hTP/+0/taAiUO
LYuHIldyu4mVTmC3HxcEJP/8k4EsU0VxCMHfnEn3m2aM4rTxGifJ3ksfSQwVbY/v/H83yuyU4yWR
XwQ6o1Q5SFL69UX0VkT/5SCzJcHwcZwSBdogpLhu0Eb32U0o9DMP5ugcY9UB0Umr2pg3AlullPrA
A4RnZYrYK2kUL0sdhNDp+zU/sP61Xk97nmnfjlpu9liK0hsIEFP4ePjlrZ7LS7NfuMkmvQReQG31
R4eDXOuxT5JtnKbhvr9ajbK+IEvjKkwMPH14p0//pCMLrkZvElmfQjOYL9rXGRmOY9zRIaodg9pK
LOFoZc/qE20oY4Uv8BedHu7IC6AxlqywJskcM2Y3QKnrKFCKrv7Fc/ICddWoKtXN4syNPj6MRkYn
OkiVDd7XqzIBBwtCbmpnpMFiGdC9XcpEu9PXcvTWoS7+1yCzFp5VjGEgarl2muJJ6+h8wME1wld6
wDBx7k+PdWSF4r79M9bsviXoFYy+73FyFggWLWtl4JVX7cdEO9uw5tbMPleMNJ3c2JjDkp+ttkld
6tHY8oRCHNTI9nzYOcI6s2+ZZtWpQWYLbtqprqgaBqm1u9bXF0N+5RtvjZViCwiWZsOmqns4fQeP
P61/rmv2tMhIBZmXMqRhX1GC0wEJVT/Vijy8p9MDHX1UfBF5zdnDiPk73k65Vm1ZMfdgqHXjCx6U
pRnfZ4XxJ+/Sp4Fmq28WJXJip2zY2XdyVCYw2X7W+jO37eib9GmQ2fogpLEGS9bUBFF+1C1ezKFf
tIF6Zo0/+nD+GUWdVQuqshhVFd2VE4lmjfDWa3BNqrd6fNO07//V41Fn+yKRRpIYVIay/beAtMbx
e0KBGNzh6WGO3TdDlhElg1SmUDNfgTLqt7FU1I5IVKy1ofKYheatyZnw9DjHZtvncWbTOpBgVqYN
4xTjGzcu6iG6J8+Gdw7BMr2R8zf28zizBQiRotGAfOTLlRHy1Eoy+TsQxk5fzNGbhlYG+QBVM/kX
fufT9khSW08r0mxaFggZpJkkQQgkGub0KEcv5dMos/cmSkLS3itGwam2bIN6LXPaPj3E0Qth503T
GBcKRO2v358C1WtpuS70w0H6aNL+AWXzpumb19PDHL0SPj+mouMhIbrj6zBp3w8was2KkIriFn30
bV69nR7h6IVAGZcR0CC6N2dfA81TK3xrRkWfLC83allstdgIN2C0/uTRfxpoutRPj16h7TO4CQON
qIKFUnIpxS7Hsnb6eo4tNOakL6M4ygSbny8rr7RqPwz4ZqNcV/uKuIrkNRfyNsrVTdk3Z6oFR4dT
8UZo7PgAPc0Wm2L0arVt7MrxgWnvJIo2WmRVS+qQC3/MbxEDbk9fnzU9kPl7amoKhUyIK9PIX+8j
ke26ETVK5QSB0ZBbSl87C15GO1pLfvejjWxyR7Ian6B339rj40jcUajBn/ahUfkIStU8uaYOtq3l
AU6FHTsNSeBx70PmMYcl9sCFMkjwwD0yltz+mSr0Tgu8Hzl5G6YnPxTFe16T49UnH3kv3YUtm8ia
/0jEgjhBCHXCs18GALAlMVsRBT4gWUGw9CWzWRoS5/wQGniXCFT2Pjgl1zqwkbwuu/yVPBOghzJZ
TcmUFdvWNeqQHqa78mEoOTEHqcLxDWCFgYYmGPKlmnqPZlqTFPMe6PUhNmE6dzXJTu1tl1J98uQI
OW+0mVx1Y06v0Yp/qgFpj21IbC4qIc/qXkTs30UdwhevBOc23idjcO6JHXtgCKZ0C0zOVJL8+sBM
oyzJom4qpxDZbTmQJl+nD3Rcydey/FvTijFoNGd0Ucr0l/42Sz4Nqn4dVFYaKQyCqnLc1L5Vw+8h
Gmq93hRT9hNG0IzEVeTBS1u9Pz09j74PbIooM1osW8bsfchNEdWpwlveBwe9vM3QgJgkrhE/NsJ5
Oj3WsS8j0KG/x5pdYxv4Zuu7jFUlxbWX299Su7zwiGskofXMUMdWSSIVKCIJlsrfqlZhYPi8Qzpk
wrC84ZU/SCkUC1tanb6i43fv72HmPZVci2tRyqKCghk81dpkZPHFLeRQ+ESJRvKLaZ3ZxRy7hxyv
p8AoAqzE/INMnHWFUEJj+Q9gD+b6RWZbl0UIUoyk9D/4AnxulU1X/+kLUJS0wY2EsQJlm1NR7atH
Uf1l3P9P6qVf2nGzT7+ozLj0bbVyuuYx8gMkOMImN+r/8ij/eJjZplnTyYJqBYswTj1wB4V4SKsG
0zWcwNMz4vjz+bu9aM4WjyK3htiup4FC/JGDhWQevhrl9FJ/+O9Gmr25jTQaNfnllWORaL4KGsyY
kmEtvbHZcUfPTDvl2Mbm01wwZ+9ujo/KNGtG80PaJQT+SsuQFERjVMtV3NmO1JIYXandtVp25kLT
4LyG7OKzBBhWav5wUdOcvvxjbzhbLPAJGmbG3yrFo51nZDoP/CCF3FuX6hD98aY6M8rRx/lplNkm
KBOZFBQuowwY1Hp8El0Grau56wkPOH09x0fSqPgAhtB+K0pncmjlPvFWjmlu+2EvW5edt8/P1dfP
jTJ7jJrSyo1s9Cz3OAkmy5AG25s49PiPXjiu41+XM+2KPq0daWUlnggZKA8PvXHZ5WRXnvl0HZ2S
n4aYPRtUs4PtElfldADZdHp0lXZm1h+9W2AxgOSpFOzn3Qgd9WCS9wWHBgRHInmKGnulVvdGeHv6
2f9C5M2//tangWaXUleV0llDycNH++K1m7H56KN7gy/wQBupcR+QC9W8cfq5w+qv4tGpkWdrvCZq
oRGzzC4fJKeOETR47t9H0FEVFsk1YFsMH3p3XfXfT1/ysdeX/hgnJJAk8Gxm86Pq0jgZJW5tpvcX
lgbHzYCs25vymUc4eZ1/21jZk1N6qqZSTZ7N+NrvIs/V4spRS+2p4RRuBQb6ZxX6dkSoclGnUEYx
mfiNu9Zqv9ylRaGutAH1V6MHt/LovWdG+5HK5NvS+2x2VZ0tIbCcmczTd27+HAAa0Y/CEsAWabaa
e3EPSkfmZ1qZtmmiaBX0aL4TiBPa98D65hebP7j/GNNJX5eJ35iX170kZOMQ0BdvYrRuveZelSJx
Qmyip8c59gpx2v7XOPPNtBwz7cn+5XuI6DeFNmK+IjNZ2OLMOMd2Yp/Hmd0/PSVAoPWjylEQzplp
9O7qzbYqqmXdlgcPJeDpy5peyN8eF1swer20c0n8/Lq80QCm0Jz6yApoGg5GuUjcc4aUo2/IpyGm
O/tpBQ3DKcO+YYiMBAvkITvMb46VjmeuRDs6ji5IOVFRLv0CFHweJ1M7Tm2dWTqGFj3XYKNbO/le
YhSvYjI13Kx90KXxWoPnP6ooHovyyYarIiGJrQ0C0AOwNm7FCTQy3KdK+ABR/GqfD8bGVXxz5Y24
DwpfuzZ6SHxWhLbXgtRi3BqZhB8CEgbK0mXU2U9RSFRISdU+kIdd71c3p5/YsU6PBiaE4p+qqzBT
pzfw0/3MYFL5icd1qujnF5hQ1oQDbkjMSD1zM5TYCGDMw4R+ZylBm1lts1wBtdvB9TVcZZH56kFP
QzIoNLjXiVv8wU7DpioJWoySwG+utCgu0rD00CN0UrRLI6NdaJ0OUN8rLgrTPje5rCPnTeYW6hLM
TlTT5suiHLVWGU3bDcVOCFIpqgrxtQs6JyWII+uHjQZILBJIJKgBqEN4bXfd1VjE+F7a8KrSkYeL
csqREVua6eswIBEyNzt32zdBtZC6mjyNxJAvDCkU6yhlYz+oPtZ6g0gYpSjCtQDrDzIdy4cSIZQO
Ney8WfiDHa2yqgvgJKE3kEoDJGGpiwqBTZCR1Cr0ZJXHBQFakhpf54NJMKksrnQvwsWUtEiex+7V
Lshvmvb5SHZvvErUsE1thT2OsvRN5qxaRQDUrFsFFTVf97VZ55tKWE8pMSadAiwpdL/FAV7j1qC4
Bi4FLoPihU9hCEG10ZeF1a/6sdy59uiwH7wslTJeWIlkr1UT9GjYuTcFQdSSlaBeGskOOD2Tj3zR
UBqyblICxCepzzYLdtbzObOwAg1FfpV0Fm5MzMipbh5o+q/9zlaWoem92P74cXrguXVvapYCCKEw
giZRs+kOfH2F5ESzUsu0SqdVlO+iVIylnqbPuhRdJ1W2xTtMGvp4KJgpzN9dJJJ9btoXgyw9Fkry
UFo+lnvvLm2Ue5dJ4vmvIdyG3HjsVBToDY5/3yJPxVspfr0lJHXlF4JCPX9BsMbwnhDg1qySXt3n
BrUxOXYVisUkxYZ6/7NR/W+924QrLyk/tF5ydAm3hprJjxSF16Iny0g3r4e8eqDTpm8NMoRP35wj
HzqEmrBOpna1rM+FP3pDvmMe16UTSk5JIavsx7VfhSAvPFDQp9QXvwyCs48PgieUpvyfIaN6+voY
3M4qEnMAShxl5pWI7fuMhPTw3TaekHauBgwLodfmm75LwEwq9uOgAYxPUHTBHs99ZRvJkAty9S4L
1W419jAT5HSbkrcT4JXoJGsg+tg685k58n3+8ptn+71StbAeKgW7LsxVspcfira4Dhtx8AGUi+5c
QMwvMc3sHlHipaU97W9AMs6+npVejVZHBJQjZ4RrjcrKi9N3f0x2hoyGM/II1RsFfriGXB6JE61a
qsZKGD4JdPY6NCPQwb60SMyU4ElL30uKsopU9ynxQPXnjQn1PMUTVkfwmSqDuKwxdaxwZImI2cPD
rIvrTaaOC9817yPFfKllGA46Sv8xoiiKb8zP0zudSBlofptagv1QyFqyOTNRjtx0bgKrO0J8/jkv
duuxr/ckupWO65aAWeNu+qZcZX2SrswWIL/ZWPq6HVRAzyJb1/B5WLe3fmvCcKMHLAGLyiXZXuWN
RrBfWV5FVDFUraTX7e4LdgRdWf9MFTLPEiVYebLY6Xb700zEucrhsfIojTs0CjpHBlOZt2+SQQ9q
TR1LGBDxq8VWnczlVeCLKUTA2/UUiV3Jd1SdX20T8HH6Ph69jZ8Gn+0cRBtl/Wh2pSP6Yp2OYpn3
12b5btp4Zc4ssUeOAV+uc1anyjMvGfuoL50is5zKK3YihH80BRGXiX1dRZgDXUJv/uT6Jl0aO0CN
HtnX9UQv3CotAwbtBJj0IVr5U6aX8WCUW0xVZwab25+njwgODMVG46dDv5zL4EqLhkKdtSVAwTc3
eK/51Jt+jp/qimCfmHSZQfuWkGTRURZ+/YML/TT0bOH0ZYyPg2BoO3hrKw7WthMVryXZrmF85jKP
7Kq/XOXsnrqqrmOXbUpq3e8pUZ4VWeLdmcnyb26lrk1UT8xTc6lQidzLCwfeijIE3tgIZRdHdIEL
dZejF2cTsYahsXGJxqIp85ZKsBiH8tzXaLqS31Za9e8f8evV/byv7hSpDGxmjwERX4P1b4/G0kr1
TV0YN25GMJRrbaKGAl1NVgWpZVWQLofoQy3ri9Eu1jW6LMxT/SHOSCqxSLEyqkNgusu8hr/T59WZ
VsuRDzVPhhM6lsupJze97Z9+ryJnueXnPBmSuw9JIW0NT9+AJt37VnV3er4dOSWCmlBVVi4s72iF
vg7lNoIvnMqt8aL0tbCob9jD/ekh1KOLE3p5gG6GDbhwtjj1SZireVCWzuj3++lF0gPzh9q09zSs
dmzGb7wSgHsc4jkgJyU1V0BGvpMz9OAikBdj/mJl4qeWZzepWR3sdFgZXXrlK7Au9bq/GCycbbEB
ubQkN60hOgpt2pmj+7HqF0GdHHumOBmQjLPbZHmAC/rCLhwJNA5WupsK4aLKF8kV2c8inPDFzbfe
1FfgSC4CK1+fvoVH1twJw0v4qEaCkDHH0vZB1mFiGXLH6y0bezjebp/iW0edR8OtmAakxtTFmVl4
5LF9HnTu6/KaQKkqT8udoh6jRZK5G2vQpMU0oJxWgNjSc+iF6S7O3tMvI8427yF9TVkkSu6ETQHG
Kl5nIwHfdqz85x32L+PMFtnU81s/NbmyQOXjoYloU2IPal0IlCLHLKH729PP7+it5D1Dn2JpMEZn
5yFfCYhotYDYcYkRiTg9JHkbLODYZSQS+yF0S8Ie/2RM9PAk0/Ji/3Z8rqK4issmd7IIaLxlhKDi
wwv6mBHvF9J1afR/nB7xl43ht+dnmmjjKRNYyNe/LiaScGsbQUPm+EiifdxMHKZLTr5AKtQAN32h
QZ/D31XiS1GqO1slZc2upX5ylI9rRa+3KO4WYTnSWB7rRzPKtr1pEWRBiXMR9aM05ZqJ3dDX7ZkX
7NjuDdQq7UqD46r6m/fSMj0tGPohc+rBuEf5ai7GxvzwzO7JdLXvPNibWNKvBcV2YM91cGZ9OTY/
BJJrfaqsmsDTv964oVdDRa6NlOomXpSoDeK1prrXQRA+xhqnkYAjxJkhj5XVWZBlYahsqVTWtK9j
Juh7OfKGiZNn8KtE4l3ICCxhpBMz4A/DRnHFpZEHr5LsXo5xKO3joCDEtxrajRnzoTg9d45UDCDQ
TngtvkMcTac79OmTV8ldE41VVVI+3HZhs4ykrV6+c4ZWmgeDMJvu6fR4x5YaHXIJmc7KBNqd/v2n
8VTbL5BXJWwos3I14dKGJifuLD1zWceHsejO2Lg5KUl8HcZTLbuTg6h0lNrAfDdYWyslNS1Wr//k
cv4ZZ7bA5A0BS2oVMo4MLKMMKgKwsAsK8JenB5r+ovkrju5kYl9NNuV5iTLKO8m14UE4Uh7poCOA
qHS5f2Zu/trOnxpldsZgE9H0bm0VDv7tKyvNLiuhIpeWLysfFGU2RQpkmCaDsn/0dX1vUjldDKj9
s1HcKoMbLO1Ieqb1hgq56KRFrBtOHEdEgMIlrJro0YiTVdQmP5I2PIRlH281/Ms7FEH7WMv30hD9
dMf9YD1J9nOA+eKisrvLMTQJZ20JUWyMK6UlfEXS771OeYsMwio9aSlbJnb3FhJq3dzqtl4us4qw
PTd2VzL6+D6jDGbE5t61SWLNB+vaxuJmD/q3zhiAsHNQX6ihSjmXYq8bRkTo9hQ4pVp8VCXB7mqB
Bon0qjQixtY39Ot6MG8yXSVQSUBLNORiwYS+UIvx3Or0SyPy2+MwVV5N7I0W0sSvszjNRsOIKOk4
tlX48BDVZT0ohyHXN5lRvHHsvE7y8XKsrHQ5msGqtUKioIBHGo3qZLVmr7I0IyLbUF7kBkhHVz5y
+Q+97DteXj3GlodH0pP1dRm2BqCB4iKs4d7bFGLBrfv73E3fQ7M788ocXwAtrM0KdiMWgdkSoGfe
IFXIy5xE15emRFSPNFAhibYGSrtIqDAbKRPX/UcPRqkb4V0Ebeb0WnrmeHJktw9NToboxcLPmjT7
HQaiuagyzYJ6YL8SlKFbO8e98Y0j7pnV6BfbYP4gTSzg1GSprGPc/vog4eT0TaaXhaOMAJ38KkkX
ft3vLNVbtkX5PQfGuaGO0a3NoH0qfBR9ev7clpAkgE4i4G1uM8lXyGVvloPe+JCGldtGka/rFhaV
V2gui0FjLMNaKgEf5veNR/je0BsYMFWf+AJ7X0JJVVtrnwbyDdDeh2nGt0Ijl9EgCCAenjoj3rGZ
PuMdOFZsA/OssAirGNx/4zcSjxqrhhcVTuT1CxLp1vh2QK529trzqk1o1yuFQMJiEKvR197KIvio
eCKF1typaEMGX/4Y3eTRHLktJewutYqfK6p3VN4qXnEVfqxOL3kdD8puCPWdIuJnOMQPXamjEzd8
OJa8y5h4FoEX/NRzQF2W59i2T8uKDFR3cG8i/AyG6FdKN3IOlu5Pr9vHPkR85lWFWUZ947eSRtZG
pKdw/W7WPISacpHL+V3q+2e0Ukc2MpZgM0GXGHaBmH8eApWeYyUqdtZ+v+6rbu9NeQcKt13Dgauk
tXnme6T82jvP5rQFCo9NDP+wOC5/ndOjqgFMUaXMKULrtWtawGzmxTC2G0kiQy11nxSRPJt6DtHD
T4mATd3HKCMNkh7IBeJhKFax9J6kSYQZrfihY7TvgoFqa5C9p0V9Var5OrMJiEu8TWpzBtLKva1U
F15vlKBQaUeV7QW4uFVc5CAZPWlVAGRdBqaZbniv112u37p5DXcb9C6oLMKUFWABfgs1tw3KF1oN
3UJGSurG9rbQ/P0InnlteCXecCkl5kqE92ipiXmlg5PF2osXgQErPeiHks3G2fvoinErjfFzGdU3
wi2XSUPSmU58qCyiF23o9kJvCPdQi3urJUCXeZovXDtfx2ED17uG+cRxtgV9Miw6mh1eGJJqH764
RrepEhBuo42oqPHBv/wvd+exG7mydel36XHzgt4A3T2gSW/kpdIkoDKi92TQPH1/ef+/L07VKZya
96SAgiBlJpOM2LH22t9a2HPHgcZBHyoXlpCNm7mBSHlNFQN+aHTqm0WYh4twLF1Cwis9Daxb4d9U
QzTPIKHw8UhW27VWfGXsntkTt66aHyz64v5I/Ls10LxSB5elpdM3TnsLza1PZtvdtTMxhwS52oUC
pg2nJCzWJB33tQEsHQblToIp14b1YoAmH4d+I+rqHntl75vSuST64PoimREq037TTPmdt6rFZkzl
Q1+RnL0ol4oRLEvLApZqn/CgQ9YvfKSyYS2O5U7zluMkdHLdeq+MBqvbpZn76IykgSjxtnPQjepu
9U3GTDkwbEzasbnSSN/Sa3iVLl9p5q3W13TVHtEeQXuZuKrboXs05BLVDH3AN2qPbjuekrI7/0+P
cSZV1FNzMB1tARaX0oMkrjxNZCR1jMj/vDr8l8fkb08RrEsOp/R22et/forMyUvUIYYvJODDE8Cq
zj493ctCcrNmLHqoZ6B3OVJunEWGxEsaQH6Uu0qST3IjTjh1enAt476ifRJn8yUpFHVne72BJ6gT
oVuugPIqY7ea7gbv6F6JXcNX9Qe1xc2rIDSEes3mC4Qkyj0ZWVYlSVlfNm1uk7YZ532wSqQAXKtb
zZu4Fv23hQqJxsBpEt1uysd7BQ9QbpGe1pkkXKtze0inbpPFDU4ODyV+eXJXoYa3rCl1rsPWtYDs
N9rjMuYfqpLurHz+4QiQklW8wGAzabJ39+mNKKKI8lviijoo4/VomooeNEv6iKh5cWqQgrOyAhAU
S7DA5BKStru2ms+x1p+HUgGeBrigMZXIqunsJFQ0DbD/QRQNhNp4m4j6vqhWxBQtmriLQGHfIaqf
VQjYqWCiSSbd05zZyIxA/aq8J/5lptUo90JtXrrG+TbH9amfR43QT8Lrb9j6BvlYqcpw0HgRxhnu
Ws8N7NrZr7O7awrz6GVA1Esb7958mJfsqRyqsJXORs8FmMX5eTBgm9uufu/2YOSYE8pdZTc0/a5R
kq007K/KQDR5Nm29OJ7oVPHwFnH/kfLkNCnNgJht1KvsW8yxPJjFbUkiScjMQyezLwBjj92gbq0M
Apo+3GdUBPVkkq4q561gm2akwD6YuXkqlmGvF9AOmcv4rPpeDWrd5oBoPSp1f149CIq8t8lRHKS4
5sHprUeGA8hicMztOFDAe0uYT+0DnsXQhcDp+lZpxWaU9a0CtLGLczCEo2W2m3bqym2uQ2JoS/VS
JlMtQw44GkzltTBUQM4MgVATghoslJPRyKPFXspheC4lN19pKoe5yHytwUzrTY8urMdQK5crL4B8
BQRdjxXoisZncpOT49p4m9pJhnHv5KEbEw8ANe+YawXQjMalYGhzOkYAIwLFpkFaLxiBnQHHvZpc
8/miKAoNkJFICr7kDiBz2yScLelX27LceYl7EGuxqwTpsEX/aM3QR0R2FyvUGNp6pwK32zSdfWnH
3th4tydt9eS7l1ubvBneMqsjlVOf+qhSG7wByDTjsvgtC4ExLE9JWtzyGWjTmeOHybKb1QqZbmZ+
hPb8lGSoS2nrhGa93jqLw7XIDB6H4ZsJ7GMmCd0XrCyFam2Ft/hxWYDsgzjvyHuvhn+ma72/uHPs
ixxmZ2eTf6q37wRPYAJ1omrBqENgg3pQbjR3UbGz9BkQviFzdL/KrSyARvPuCgN+omI9Z1P15Ih+
66xxEUw9sM3Kq3BpJFsPjCpWDDy/xMgtcwKaTofanZ34ITuE+iLSN7vyrk7fbPQpPdLndnwl0z8M
rTryZ69FpUKg7Pqdw726NlNkoNav0/ieSx0kvDlthnQJPWv5NK2eLd01/TJXvjeI+tG8zI9NUwBY
XRneyPov1AJtSOl6UdQqHJ3uxUqaF71v7xaFNS+nLrWdNirE8jk1w5NQ471Q2kgoztVJ44OVmBet
T09LUpyF693HYNd8TRveJOdCHyhJAaWCaITZkdDzJjxuIlPX0DOTRw+yJwF9V+eWutWYAxgl1+Jq
DAD6LHORhIlnn2bhBlMOvRFny67zYojOVE91o3xMoxK41hraTrwcR32ofWu0gCvhMsmZ5ckVhRBz
FuQ5d3ZNTGSmTUDPmjwmXXOyJgnizNCvZqJu4VFt+xzkU93lZ3EjmVu9DIYR1Q8C31tXgv+bb7NF
wwodpmYHSlaxqRZBWMKU0i8njqwds6+u0WzsyTlDizr1PQuxYSufyqySjSaghi764kW4WN1Iy8p7
11jvhlQ5Fy0YxpmWnz8uTtDIW5CmVMNc0T/NPjko3XyebBOzY/61W1JrYy/jQ6MSJFt2R6HJR02b
o6xOcAukD0Y27wycioFDrEyYNZq+W/Immlx4t7PZhVPbBvDtWQ/USfpKOQ++hJtuFspmGZzv/Vis
keQmYZV2f0zJazFQ7TBXnfp0JI9xOd7ZA2lyVt+dMld5kEOW83335GrEzL7Zu6EaN3rqYpTSqx9t
MpNspDxQBPmqMt8nU8uAZJxHrjtGudqeJqfa40ehpEui7rZHjIl2X5fswzwBq2FuVCgdoVuBtkj0
i9RqZrur+nWy52fHyMDzgeVJGnuPVdTYdHUfaFb7UMcqWWhaFWW6cY4Vwm6qnkpgIVJxYpqrZ2G7
ffZGK7/1YPyrxBlIXaufcr1ZA1fPFCImBkqiJD4t8bwErd68VjzggXTZSFLVA5aaIU5CQqrWk+wS
skZqEjBsVb/weISupUjsjor2mlkx9VePG8Im8KQzV+1o8eBgImTeAUjkspUdFFNnqpYLS9xbNRX7
Ni1wJjHrNhCa4OHRC8ECg5LsmDbSmplw+XbF++Vce1VlmM3AA7d0xUvauvpWFsajWKF4NQORBGkd
aU39bgNn8Oxp34KPjGPnsyhTzse6LTdTrlPv2dZeY/RCvVUjc8b93sw7q6s+PeZk+YphWI0VtnF9
jRRzOC9m4ysNCp+FZCLN4atUk0/EaX8orc0I5VGlyZpN8sVcYTF5ceZ76thss2JJ2Hv5YsyeU8Tc
G9Ewtzf4FJYLRwxh2XvuRsvTr7FVvAiPEGDX2MrG+zKMzmnQG4JF5vHZzllwyyp9n6bpOTdnXx+H
i2EuyX1aqvDPVhIpRoDSmnbnsOIO0CL7/lOx8/uxZZ65ScmuVb0nx71zWVt5Pjdlk77hFQvzjMXg
5q/Dwvhduu6XfuWR14cpsFOtjJR0Pdp6OobFoLVhLco8MIUg+UNX/HqV+46+oA3uJapa9V1pGBDs
WutoNcaDMsnHSi9HvyzXs/RIx57swMSYUbZEB/1zEf1vV9uvNbTFOfQ20WUxlKf/XEOri1bFoxM3
h3KmhkbqCmYd1bdMtD3DceesJgHdc5pN3JTUekkcVqWKlxUZTUxc4izNPkrhVGEPDphSRXwM7fzo
JvODQ6lkjTKq3HUXx9reHY1r7CW1v0gdGsaYfl3NcQ9Rj4PbFDIyHPTxsJ0H2Myr5LhoSuMu7fWP
buzeGztJNhPeV2NeXX+U8Mca7VAv1sXVS5igza42rAD+0UkME6lslFi+ZThP2cqJlL49BW2swvVq
mz9INL/T41xwqBgFbhhC+qw/Xz4DgRUIAhLbUtbfPI8FVBBx47eT9uAV7itdCp6t1MiC0tK+CIzn
l8QyKURELL9kDgfVf/46jVu38Zevk0fnP3NS9i9HIjgmTJjGzJYhZgbO1by3ruqB9PggPcw7eSwD
gmD22KXIMp+D18Z/zvzOf8ZktFn8LCqC5g9v6Hfaio2vSIPgiFT4q3inKkSIpGPTHABFvGpx94qi
MwX5kr7GMt/nau9u/vkK6L8RjW5SkY6fEoPafx0a/9IkWak+7Sx3m0MvHODj65iPocZkH2DfVP1Y
nCYmehSPUedy+/HEbqvRvh2Bh843OnP6Xnucglf7my6Sj7FU3c4vsgEXpu3kvt3mX5NmdXZdKr+t
hfygqYdU2JNdNGRG9M+f5DfdJXzjWIlvowuspb8I2AUUj77W8Ma6ikMPq0OugY9WhwuxYH4lbD1w
Gk9yIgMlQbEj/sRH+d3r06LDv0TDAk7eravylwtpKJUL+K+uD2oGQbgelB+aO50XS0+IjgKSq9Tr
QSrFyRqWj3/+5L99quhs3qBOzKKpvz5Vk1u1ZaG69aHWh+/dNBo7YZE85pbVlyHNt0yZhBJa5KQ5
20621qbtU06yWn4w5ur5n9/Lb68CBKObLZQO369z9C2NE6xdKl1Ob7nPJRa8yujfdaue2RGFESwM
6Y2SqFtquD94GX730jzLaJ8GIju51D9/AW6PRMieVh8gfub+UrRGVANG1ieiqEZvuSOaSd5mWfZi
FX+aUf2deYRgC6wjPEOwI3+l/61VC0fOYWHLYk4NXU6chTrVpEUUMEalMXvMUJPJpziLX4vxKkuP
PF+9+oM0+9u3cUtKvlF6TGb9b0/7X25C4unmbjDhS0zEPlXOh/DiqHabQBEEqbXlgjatlRxqJ2Rt
fMTnzvkTyOnfltZfllQPlyd9V8vUGXa6fU1/eQtdUvZtZzFKa5MZ43dwmIOuMF9iZQQRAI4/T3k8
l5gw79p6mcVyna2E8F1CwAKNWUMWvAK+lEckWEk411gOP4QuX1ZWIn8s2V1HV31Ggt2pavy56jKw
O+t5cso7aMunotE2OuzUA1DNBi46++Jc5BQFNcxQ+cKDwEhI8/bPt/zvOi4ezzuGQpwFqvPrJ84x
qntTfJvOVIoj1chD7wJbMSOnOaglO3kVQ0v3aOH9mGJCDzyQ048F4Xa9ZRE2sAH86ndNB8K92o0W
mrZ+52nFi5KxsBqkC6ZLZBLtoDQe84vrtdS0/QwA1fVy/mwRSvFISOQrVdfZXI2HBdkoy/8wtaL/
3ZzEJyPGlnubSQ0SmH7+UluCEUuv8apDleZLqGhq1Gfy3hq7KhS5qt58HSDu22Vn3L6CDNEjuGXu
MQx3aCvtRWkqvMiCuAjn7bazs0bUmy5bg0oTJzIRzV3r6W4ou/lOzuJ1ro29RlclKqVCZKH7p34C
vBbe78836W3PY2KK0MAbbuCXtYI4E7fhdFwd6na+JRh21cetWkGYtJZtTrv4MhODhdReyi1RoN4b
8w0Xo0o/0JMUhBKqKCsN05U2rcmJt9HSb/MC5h94I1m1qDp+7XbnTM9XCKVepMSV52vuGAeVNZyZ
RYExY8wcdVdiFmZjdC6KpAMlh9eZotNnHWP5wAM9K/M7s0KPmcdUvVaZm0kQIJEOiMNaLDZ2Yzon
yAPVUyHmszOTSef1NYFG6nBC0/pBVohPD+NpzvsHtylPgoEGqqg89Lpuh3p61fUuyMBr+FhEN5nm
fNVU7ygs47IWSTToMY6cThih0LspqDzlyV2qfZ0A6VenYT9ORG/3kjzSnCACey75yvP96jT3VKWE
8XXGhyvdLXOdYVes50Ymb/QdVX+hZRB5I+mXnSxFYFSJzrHJPjuDvF/n6kma3cWumoM9FNZrOzXL
bklJAk5Rz+g5Q7X3bZgGkky1rGl2lcfY7USEhwPfYx3SgyrMiNi6vdpaSFpFj4LseMTrrGdc8LtG
lhkldf6ItBqtt1TAWdxPYn1ErH0WVrUVc0dzg25/23/MfbqfFH0iuybdJXP+ETceXlJ36yjms9ZP
4ZKVW9v9kfWclJHt6eYPG90sT64jN7FgzU/XgyGh+ZFLrCZJFYyNR+j40uNrANHCccnZGrO9F7GC
dte821Ozw6JPhGIFXZqF/EzFRUWMFEteUxfZZhagsGx7GiYrF33sCTQZZxIKbp34Rd2IAi28a7X9
pFH5tMpmLPoqKMiKK2xmB8SiffUs5Tn13JdVFIjWs3rXClIO6yYUYrnLpfqg5yXXyOUFaQ3r6g8v
XndpbHzao8VxOB5mXx3wYtjuck0LMeydoei2dD6Ax6iFTXKjehoHcfYaxpNy52jn5BRM4sgEyguL
3+RbRH4ijrsjjX+HCJpGT/1Ypl8W2x6PHD+ToPQcFFGO8AmSz5SG6pKuAbKBQSOKOYAk8exQshUH
+do+kq/yViYr6ihnwKCv5ynsWmMI9W5QCL8o90Ja953SakGqE7UEsmajLkPJgYmE9cqczml+G99K
jCc5IjgUOu2a+VglWbspnPhTdJ1xiGPBfLqrnGqXU59y64oz1+Tbq0HgSw0Pv+jjsB8YYbVJfFjz
Vg0nTz1DQiDpPtaeKtAIa9x+nwaia83hW+HOp1FUPaJSFoe5UFgFPBl6pEMO+rKThUYfYr5LMKB2
szzHXR3wTAWMDH7QfPVLcKR+1qtGkMzeS21VJH0QKDV5LQdqbX2HoX3nGjFOlc66yM6NqOqvTJ+e
bVIEx7Jiei7zrKttEtmd5bDE3ey0tOPyYueEtDROfbEndWtYI+/SiqN1ZgIz5VU2Eu+G2UvuN5H5
sVl+JIqqbmplRidV6Ctmsqe2iTMW+PJHOk5ryJd4bUuLnsl0lrR/wEvffBjbNiW0SBqntSMMpxcz
is/gYDaC0bTRE/tLYVQ7qTJ5niXK6KsrB2EbCtjWrnXJgMB08jpxN1uVdROViq1WFMQLGKiR5E5Z
6L0o0PqcnNiYn6vYA7jt6nflUPIJkOfwhZ77wSOhTmu/CMfYWLIEyJ6YHBGQfGfO53o27kuPIA2v
R33M3JK4XjIHPRon0FK1UW56FQ18JdA41u3kXsGZEHYVU01tS2bfMmQkAavO1tPh+5bEsCQQpz1J
j8SMXc671TcO/ke1tjYwiLaxpB+n08HFQ3pmB8XeFTvPhdltmWnlpu6HK5aBW5BnB7rJeFNEDEje
hglqdM22V+Oz445TpCVQyKtGimOqv+s5VznPDmo3KWHJhByKnTsHy2pPLx50z4siSGLD6S6PkmAR
ckQGh3Sa0o50q/0W9/G7HNydMIAwgWr42jUVipqcX1MvvbkcHBerTGq/Cez/fixyfmsisLAVD7PR
P+ZNd5RYvFFnp21WGVpYms3ONJjc9SoSMCsmfgpZv2R1FSqVSiSWdTMWdc6+09W7sctIxs3DwtK/
OXFy76SG3/V10C8iEg2CraSBucPCg/stt+nOzUrkxPmhHdeDI7/2eU8LriaXt1NRGkmurBQ3XFvx
dU36/Iz39KCUy1vWxtxF6sHt1Mmv1fq7d/uVCXAmYKqdPS7pfjTdJNK0HvT4QgILw9UdhSUKG12w
hHpm9gadHSk/2Xn1UqiILfZSssk77Rby+N4Ez8pR1dy4yPTXacFB4gp5asuGEjdTua8Z8vUNPV2R
nocfhNtiIfCQdrBP3SOO0MWUw3Yo1m+05z9GYjdZW5LIyZxd3lu72ZweFy3T7xx7/nTa5ps9lZ4/
NvQ7AORMfYMmZUqBL4fM1C4et4In7NZKjZsu9w2HVYWKWgtXTrNBmbdAlBvvK4iize2cn8HWAkxz
XN3yPc64+Qamjo0xDfKu6f3afo4bMOyJ8VV0HpuS+TWpAItVA1Kd5+xiApprQ1xXfV1CV1Dzig7L
QlV/msI+5rgHCIE1AlpxL4uuf/MybHkOq5rtJN804T57VHOXnkTxNpEt8cTjU+P0oaVAARqrT1AI
J8tYXp0YZAKI6yfoYe1GYw1gCmIP65BOjkLgU6EaL0vfKxF2/UAZXehq+N9QvlixnLQ7drb4Ikpx
6qX8VACFBFnsbaqiJ4Zw2i49IXGshXQwtk7sHN2Z88xQ1QsY3Hg62XptXR0NzxQKr7bByn5E1fdl
737pUmfYYit47VKiUJc6V06qy4JYSTtYjPUxGUu8JWrL6NgUB6qRvS+ClUNn6VPSC6rtyXaUhm1s
+pGLYpPa1abJk9dW2KwWqhaNkhFpNoFoJbNhqyCuzvDcCt1No6Y2QwuyCm2WtY34TfR4Qhc7w9Ku
dVa9Gkn6QGucfpGyEs3iLj8mm+AgmnRqVv8YaoVGbsxj03PEOBkpTPd5LtsdJEkMiRWxPsPUHFN6
otu0nV+VMvYCd2y/lg4p28IcT4OwvqtcbECNm1ntga3hvlGU5ZWE925ddnasHcxl/lbpVSRlTrHi
Vk/KcEvPczaJAws1dgymV7WJZXoos5DkgIvgxt0WVkvrHEpAVMWGG3Wplm4goZ1qToxfyBIytqVh
EIkOXFVJ6baXU3It2/S5rLORHAKaOqkR8qlDWx2NYEyHmNHo5ZX2NaHtCTUIvenNUlhmSJP2ScmZ
4nZm79zWCkYneUXbuvlQX7Ffhb2XPriKvcOCtxvq5WQs4ike6fB25aZMmf5FcgA3k26YKyfVC5+1
qz7Yhbcph8/FaplzRA9q7fwVkX3TEXmxUdmVSDvAAlHUEdX5pbBT1qGGnh3lPbPq9vBasuKzOeOy
MKwyEl5Nd3EWD02ZU2vVFyBfVQBkgwHc8qiTOdkX8X4mmQnT6VEaImxMHkmZ0CfXM+qbWNBKZr/Q
K/nUCfPqYXkDL3QxKJC8at62pvpsUFUsPVkreCDsYFJqcuFdOkyeg5MWJyAJcQ/tPLShyIY1qFPt
ox2J5aPD4s9VdanMmoVYX/Eg9QrR04lOY5Qmb2ezMzhJz+RPlcY+XT/8hrOcItfu76c1O/be/KHG
mt/qFjAG8ZAbZG7qXfpc00d3G3ek+qSjJ4zkeTDTU22m9JXb8WqOynfw5tMxS4z7ZvZg1tCboerc
aUS0t5bgbpneq0S7jmt9FoLaxiF3TRdf6PBs87reOuAYBSzqwJ6siHyRKZyz+ZiV/XcPy/6h0aYr
T3kcOG722scVm6PmvWgFEcFllubRHDtnM6amm+LyvXeWhzU1z7lqvxNf/W1Ilim0q6UO8XGfCnP8
VMdk3Elj+ExkPZEMlh6qQu39brBiTi3Vm5HBRiK/7yVrGB83hmraa7UjA7whWlj07dZb8LGUykYv
8h9CDA910u7GbnwzE3sba/Zexwe2ZOLeVXieFMvYM4392N5mrjSlfdW9ZZfnynuaEB/CpABd0WrK
Iksf36x22XR5QjlB5p4PAvF5yJPj6JZP7jj+qM1pixZ9tPvuLff6M87LozfLJMSbQUB7l30WQOiA
G/yg2CSzui5ucWj0/ZsYiaN5KDK6Iww7sXRO5IbgNd13tkkOj6UTq9dETafv4wp9oE5UwiUYi1xU
ba8smGe13s4DY+TmML0OqqMUV8S9F2ZGFD82zDXIdeWkxY0WdaX7VTA/HWAlY6RJ7V6bkjjvrnju
leK9UIzcx0x5th0tpqPoPsYpXfCk4/YkfbeDLtnaWPo6tT/VSsuBu1XSUJkLko6d9GRL99OemJnC
+ECp2TCopkhEHpYKkiPT+TLa1Xs7oDevlNI9h7BlnA6Fh1l8TPOHoqBhuzbrSQO3wUSSFSYmc1dt
iyxUVpye4ZFEc2pH+UiTcHTrzCcbbo2qWV4mL796Q1NuFfoBEVA8BnKSLTUJodx2RgMxsb9Nlv2Y
g6tYFe0sGocDZa3vChWztZTTBsn/qPZoNCTXQNbUPziLbFLIZekNdVAm7QUe/VsW17uJozOGEgbv
KggkdJxJHPTweWMkO5U9M7PAOl6XRbJNWEoU2xxS0gZEQjvgbRYoVIwcWuwo3gmDyxwtqfG1qpwn
ZxbeQUxEoab9evO95EvUccDwxwmD5RrrU7CU5jsOg8+mUC7AMwjXwbZljSLIk+IErI/uZrNZERxi
t3klHOjcI0x1BYmaaRlv10wNqX2QDNduq1SQEZkKmChUdLt4r6flZrOKy72miR1O7DbMK3sHfPWG
e7jTteoLNpbtxHLQOvIO0lxU3gyVpjIvYdLFbtjb1hv0A/pALWdZz6CrGTdUz+UkgkJ/y5v8hgst
+qhp1QcKLcwsFnd32X5iY9gQzXCfWPhWbACoThmfY896UNzJQAXyXtCxmm03fRm6eYlkgn2gNCvs
SWN3NITmHUjgOa6G2MbTGs2lsa+s+mDq1EY6j0qq771VhFYNvVA3ImtpzwswDFYzEESx9IIW7x9L
pR0UdvdhkOvU5PkDB3IC5d3pMugM1yczYL3+Wac/e1H0OokwsgCwZCtcmwcGMZlxKbQ0WBbvqc2M
O5x7WMPS7nbeOcyasykW9hq3eXNqO9RwEPVKvUVsCpGk8ak0jTfvE4lDPOaoHM/zzraSdJMaJMlO
qVxeiERX3ttVuTJ+OYXThD2tbIuwwWJXptoN/+ztcrW6a+p8IwVOsmy8Lmk2RkNnnuSgRKo7PBRj
X/rVNMXgAFaQLroXdDBWgqFR3u2Z03+rzthwex4u217uKwdzy7iyDy8CBEjbRkmmBUUlxqgx1+/c
Aa5fEG+8CKXc1V77KvqV0OfSihbiSJelw7xRE5obex9snyfRsY0Z6cUdvUtvOsE6zj5wAISJ3L1P
HQyTZrFrEiUiRPMVFO0jty19c86nZHGQT0QwJLETO9xvQW7Vr4wRHiZVO1iadtMeroqm42ZJjffc
NS5NX3wnOdVfABP4U28BSNbKdZ+T6iWzUfG58e5Xh/eP5wSnm70QjWwc5viHhYkbcbK43XCBRuKC
axcpHr/0XPJ46DGlWDnY2DEB3g7xK3rdqz1+x2wdlWmzd7v5WEuMPw5Jp2gpFpffMCNJFIvfMShQ
aKuycUYnsuSU/WGq47dqNPh0DfAM8u3fuqSLRjmn9VN56C26jpaVcyOZifdGUGt/7DKt2NLVVMJq
UoYHbA9lyMG7e1nJ8YyAQuTXFJn9jNxuhyQJG/sF1NR+dLHU2G775BZ8tUO/XKda07drP+zwbqkP
oL3UcFAxV0uTVVBz8nM759//uZXw9xYWDVjYtKjSFoNe/x7S+WvvpIo5pbYNBDSLXay1xh9p1yPz
87ZSm0Wwk1l21pXhEcW6/oMq/vfX9hhLZEqGCUXUkF8l/jQbvFTYY3GQMU5Ui1t1U/Vzw9HCBVaD
M3aYCOHV8w4pX+T5n5wBtw7CT4q8w5AeEBmN9uCtiftLhwFwdT+mVl8fcp0FyBbdWx0bT8btfEWZ
fQtA41RSru0XtSrmoKJE/udL/8t0KJNu9OfoWtrMzmCR1v82KiRn5mwTrTwMrvFeWUjMg23M4aSJ
5zX2cMO5U7mtVoVFmhg/bEj/PZ/6/2N8JVO0tBWIq7FoqJJYcxvI+A876G/xlSeDdtNf4it/99v/
HV/peP8CyMH1JyCBgQ+SKP8TX8mPDJVxk39TFOlu3tpsVd0Nyf/+H6bxL7BGjLeCo+L86916//8v
vtL4F1RB+tH43h3uLOAU/+d//cTr7X/5/1/zCXkPP9+mv7x1OIk/N8JWK8kd9it1X7II6NmPRg2x
Pel1MD0v52vpYy/LHzkZuWfj6uFjqhgkORlX4zogbYVmdbdwkLm3Ht33gQE0MpGXS0HZs56ZCtsj
t/gENVqP/DORqPxcd5tqOrbawX0vgCclgcQKHi3Zjh/UZaRvF/KvkZfebXULrvPmiV0i/vBgopuF
TbezrslepPss9fl/TCcaZ/7WulZjoF/elkPpzyCJ8H72DxXgjFBuHdOP37pA+6ESRnnVGahQAoOG
0ReF0YBrd08dekhk6L6mXYSIJM/rD8M7sbsTtYwlDINB6M6Rt6ujl4KC/Kul0ynDjRFR3KUvbDDp
i3wzrhYZxoRA0y3wK3uPiaw9GCft5L2aXEkkEXnFcF910Xjp9vrB8YAdbdfNXF+Vx+o0oIjgCUKm
0TxmzZOAjydsEocDwpr5y5PlUwgHcxH8+wK1/QN0Vobyfafda4C/zAfKTYfZzHa/uh9cSuOaLJem
OavqvbKbNRzCh7R96MS9x3TgNJ/HpLxiCSq2cuRkeWLrxep5nua9aqHDFpF02At2wg44kxo28d+B
zeCPgtNtD04iT3ft/bhFhYjbDT+Y2lPqGUAdjIDSoy2/AWxaB3RVg0bkUx5RURvaA1Jm2m6gvNcH
fQWufMmLbdVvYeNvx+2ghn1QHypcgn35f7k7j+XWsaRbv8udowLeDO7gwhCgJ0VJlDRByB147/n0
/8dTXVGnq/rvGz3tKJbEQ8ERZu/MlWut/KTziqm59aoXXMotd785e9pb0oOGLDazom3ejNuqPArz
0WrBQYVdOlF305SRot3qpq4Iru/tVeKoDxrXaCDbWpsylXwZvt+QbOub311UweF30vn85JX9fFMq
K9JTKnx2+BEpXuphSkuv9jpIc6+UTTz8+U5qYJECJuIuo0ZDuzZ7KvcGBYsbuxcc2sCHV2PysvzY
vrFyfY6gCeQngNvrwPeZiEvfsnAl6pilvcvaez+86dzvk+CQbdAji5uLLY3NDo0jC8m6/1Sfpdkp
Oh+cMVyNc8A9XdMG1U09GlDWLgsKJ0jhWnwZs/8PP9D82cXnl3ns5wBh6ExjWDKIJt7v/zxAxBAP
afuo3tayL/vFcn+e4VgoR55ytXaeLT3IB6d34QHhYbmq1c/QcHjGDcaKbiefLfL08e7nyWW8017p
5kTf2U0vuenL5OTqg1G8hvMxTjonn7Zi7vaRZ0ED7SktOtvndF3QjEFDamJjs1WWbJoqlT0q8Odt
5WtWINM7JhmnaCProapLQlVjQdm7Eb01z92PbrEHjwpKvlb9aV+u5tJuL/S8nRkOHHPyhCt+Y0Oz
03noMXR5W25+/Lk8Z576LU0oDdaTT8+F+xOQuRNloQQRwYNV73vV0470TEDvY8ixfStGRjjjYlzG
l2ahRuZCI7uhOnhjiKgWL15WxI9YciIPYOQoy9fuPtyBkBYTQ82Pang390Ttdg3cxzm99X45XRko
OTeczZLooeMR2o/Sc/Q8QpbQ3eLHxC7jNd+oOdcrRGqXbNts6tdasW/3Hr8Ob6zt+hbo38K1PwpX
i3tZ2bLfb2068bUhZIzCY44B5bSqZYdBp3Ks6x0+3FLBgP6vBfJ3c2a15ozaFvjqXBSfvbDK22A+
dUGUYx3Ipdo2sz3s65XiKqsoUDe31ehmz6o/r+ZVsbWC1sUDmYrb5DY/lo1lY6bnvEir0Id1YUMK
8VJ3/BgDEVtkJYhXkUdL3/PjIj3Hz9lO8q23offjZyoL1uyNoBySfuToM8ubAR8yijju8oREHXsk
Bts91wq9ilG7054vxaeMcwPXDYClAVu3q02tBdNeuT96W76sZDIk4lNsF/ftid/LnuXQKiBj/4B3
JX7fv3d/ET6qzZiubmmgX3zzcYoeqMCX7SrpPEgriujr+GhGD4jCjjq9FSUqOSteBTadipMMDuNS
21LNhC69MfYWWMWDlKyr5aAka6V2uAVQ7FPgtO/Q3xG2Gzzy7iVbDi3eky7bY0cDEazPzYvR3WS+
AxSqdgmqS49yupY/JOCra6nccyv3WtDZlr2npE6pk0qhM9vFRgvg6Tr5it42Af3v+Nn4kRe61eCM
BKTUASZXxf3ThqJMu+RDuI4yO6U/ny1do3O0MdeWp3m3Q/ESBm0APGJzcrfj+kP0hKPuZKL3ljzB
aNa2w0FSnekgBTCJgX03kIFWguGY0q57CXcD3BKnXsFqj5zYiV8mX/XwSm9c1evOVF2nN/xwNxQD
S/ujwWDa04gjYH3D/A2mlDPuTyV1MIf5GtwHw3Uc80pUFd64b6ihS6BwnvQ98sxu1W13HxSFgRme
oZSgYKtvc/IpGrZv63N9RqChcRYfwo9h2FKfr/AJAOVRPMZyNejWrWNuO0+Hju6zA2IEL72tJR/y
rD9hxWvH77mNU75xjh5psj3aoeQK1NFwLt4Jb62X7VrPb8rj6PAt3uY0QLfKzTDe74jFfKfub7z1
hX8SxDPgU86pp/U3Yc9EDXUtE/l0wqpzpxRzGWoQ+BXwkxz1zUo3O/UyfHKfcGso5UEF0/S5hCwT
L14UbqitmXowSW78MJsXdW0divN40TKqEI7wwaCxfN8RZ92JDMpKO+GjXJWr6iHfMYhBhlic/qWh
XufL52VZ07KaB0pZ1reDuaunnYGflRvtAUd0fW2ll+4TkSxnjFmPqXIx9pzG8IPromkuNWruIsvT
t+O+o4TIHyzmdvNSFl79fPfWcVWdYIOWQTmOWk6HUGadllueltGZGfrfdDxCeLpm1AwOM/y4SQ+T
Su9B7WEsLgrFsK8o2qr5m7waNGpJdhM+qeoOPu+462Rnqd1IW6vdpZhW0je58G3yKtkTIe5Q1XNC
EBO0DCEfO+jWED/W8If22WHh0J4loNpOfWtTL5ysdXw7qfuU2yF3CWCRHy2HW72fpEfe5KZPZcau
RqrqzMtwWgR4RnxrZmaqIvq2qdfcWc1xsYNAfuguVb0m6uB0sVSbb7nliDu4L+XphOFEsYK7YXkE
Fvc4AOejARMQrEaxuAQxosaA3XPtGpv3d3NVKyvzKqG9sYkT2Ed1VDQX/6RMJuYOJm0N75C+BK1f
O5XggptuoGXsmbTobuKAK7T+3NgEIEa0vmluB/MkaP3mMn8viLyDFrMMKBMOmweRDa/hh/IdGw5x
dJ17t/3M02L4kJh48TD9zKv+W1NIRdOwYFRlxaDx6b9PIfXr31LIv679ZwqpkwFaICnQsHF7gog9
fXf9//0/Aikk2gMLiEOUKK1jwfhrConj292fCWcrkksTBuSfKaQOtAahmLjuvmnpP0khf/dH+EuE
+Ouhy38hqmdRQguGEVNq65ivRSeNXcpTaHv1c5ZRjgnk2EGZEckbalJOUW0beTO6YVt93p0rJGiy
YbbBPpoie3+rjtWsu3ACJ0wEvjsv8tK91J6H9LOpChuLcEErbDHdos9up84uhS3gsOTFFLFgSjC3
an7CXQxH4Pu2TSIH2bJytzFwhgqvG08TyVYgxtxfxRsUYguH2NnGwbo+WoSQ4CBQnAWUt1t5cIls
tNafvik8M5pCfcvp0W2cWuakOOibjVGtKb8myBHtxNOzU5s5j0pvD+ji38CQkw00hG4K0mOiwQlC
v4bpn1UR68zbcD0HshBM09l81SgqhtJ2RIaqT04Nayajl456VG8v4RjoykVTgqRybhqhqFRsxXFv
pBOcW+K1hBSXb82WOEMI/jgzRuUWe2AvP/vOKvp3ENc80U9cGU5y/tGOq56CI2zDj9ANX1EntVCa
uq2GW65EXzIIfCtFPeb5OXTx/9jUjePR5sxO6ZtWejJ+mxQYXZyG89XNoX7iyTv5pSDx+QyPS+uK
q7ZwRy89ZBoz3/ictOcRxtezwrwGleIdpx/EsxvD73asFOuEj6gYnWnewpx9X24H0Vw3sm20tnCO
H5ZV8thR+oBfiDHLjmO5Gzv8MD+jE3xVFgKg3tRQv9bVWlUcIXYqjqD3oIJHp2Ldlz6HLb+wwZvp
9NV2iF3hzDdgj3Rrg8Iha4QVnriC5fLJP2eZiaVa04gmt7UNHdcWuxvtYccJsw+2uBI59GrNfkfP
4fCXwed9egiPOab9avhufpbvfFONqKM6FjS72PBDX1bWjG78IKpHJfVxXcHkSnaNV3HAGpI26Vco
g3ro6BI3/LWDmcPhQ3O15k2WHlU+FR6qcWW9Wutpm/tTEB5YKF5wf6KnhYtLr5a6SrUqffq5m4hQ
VTffW+t8kz9Za86AVq3Ybvigd9soezSZ0rHXTV1e2OZIr911+KiqAOs4VudAf+7Zj1b8awrUrYHx
98Vas1H8lBvAFuitOJ/yDMrdlkP+gR97UGER+BRSLVp28NsglD5wpE/GiW0MODyv+FDhXvFRqLBK
DuXNDR9utxeavpgrIfVw3YhWSFnZT+oKbpesoETKq9y3TsNHJzmKELBTSfhOvzkENjhcOxy4v3/A
Y7WNVwNbDnbyQNEzdCYyaBsWwyJ+aOUD34btU5anBJ9rplPUG60/junzrdpR5l5UbKY/XGvNhbFO
uZ9A4ZTir0rlNkX55uTf/9WzmX5vmyCb8LlgloMb/htA9O7q/hdA9K9r/zGbmb/R8hSxIeWAO7B5
N9/9YzYzfzNlFf9YCcDcgOH+CxqKOw8NQeAcKqpy/9OfUxm+8qJqAVCwRfE/m8okKLV/h0N/PfCf
HvG/FCxMo1KktAAJm+EdkKrnlOZtgcjnDcIGJrxAERStAAETWtH9UIAnbfVNAJyw7NtdsOlTKBXA
LsoDoB1hYlF4LE+ll0Q5eoZqRbVRASyNGXk+aTxYv0AtgUf8JR37VbsSgsYbV2CNjbf4eD1thJUV
pLvGgzIWSGvRr7zKo6nQcdrw37lj4XmluQSlu3gd76CB8Hm+E/0bmwufalcybp4CezDcIFq7LFRC
BaciP2w2IhFbv23Vp0l4VradcWryZ3WAtxekBK54NUQ7uXQLgC2SqSvt7v0eVfBOznztyhLMnfd1
cUVTn3Da2SebG02V8DYwnri40MOMQCKc/0wBLmXSUKS4g/HET2OfTZe7c4XicMrun6jxU7Se6nMu
PfJBEm7K2akJc1P76fXmkNg4SJvtnYfUzdGc1H6v7Wvrde7NeYWx4xSn9iA5r+QD5Auvr2Rhj8Ua
INaHcEt1NfjcMb7bn7rNVTpM7qt9/Ya56Z6uEwP/6L16G+aNy8HxupXwdPL9B+3w8H3q7dP1ROr9
rto5e7d3V9v/9D3fy+3Tzb/6u2tp35yFze08b+PtaNti7wjz7Yh9v746mx+MR17oDbYbXJzDwaPy
6Pm6fT35p+/r1T54m6fYk+2njef5p9I++WvfPjyF9sHZxHaw3765wWYjqS9l+zEn13HAbmWBcfw5
yYru1OpKeesz536Y2LJ6qfs4+XgFAgoByXNzyclaM49yeQK9PoJ+TdccmqafhCde2nIy3wDl7nD9
jvuUm7SFSYgMYDnxcovwFLFU447CaoweaGIqcycjqDCh1/qLgKX0HQHX34Dsix+sSgi1NPjprKs3
aYLOBTHs3LUr3TwUi0eBAEiQjWDQwJGB7AGoj42r9I6kUAZ3RNGpNYexeGzTfVJu12P6GmNt4Qzc
rmT3M96eGzPecNP22v09L978/p6fMjY2fNRq699frJDNa36Gi9/59yUB/LUL8mPoCTMQDa4o5RY8
TSKtvmOZEZQjH1Sd87Ht63MonqPlyLPKF7pvl91iHdndj4Wj+H1P/OTVOGq05u8w1yYNOtjmfqyZ
N32r8aabbVV3WPP3FTgMjo7yI+eKx4xmEOqFdB02jwBNhSz+RTqr5NHKG1ROQjtSXahuc+1YGown
uuM1dw7quotPveXCloQPtyTwHCF17xZAZR2Phr25jHbO0GHtxIrGQXRIrFfmnu8L6xbBIC+ufh5u
lAtW/9qFYLN9KX5U0masz1x4LVuB0fF+AuOdV1RoCH9jY99BD/tQ9NxZq3mP3M+iGv7At1mawuYX
I8mYHYen/rZT8kfeyh5fEqesUfws9Ks6VCdIEbBX5wSZsVS890t0DntobGv1ojZu+WP6hBc4vChn
4YmsHzQjK48dKIg0PJn8nWhx2hbtS55dyu4hzS5q5DKC8Ob312SwIcnX9p0DjH9BSwiWOeSfahxw
nh/v3TzzQ9RG9xCeF9eM8jmwDYSv6Za74RRkxYfZjThVQ2PF8GgzfStb46N5q96Mj8RLPMwbAing
MoP0bfvS7nzwzsvvd8Z82+mXwYCa6MBV3jOuMWwM7xH+4IAW4IVGUa8GyAN4I22Mt2xnZFsl84wY
x2FUpTtdDXRjM3DyojWWnUocxMo2ntca95C2HqJdGzlFukJxY5jeXXyY2R1EZNloTkZebCorD7Bs
Q56fn7MbTHYeQLO3yzdWI6d3bv1bnJ94B3TQouMrM7j4zviUenc7Nr/19Y8Ez5Nv1TrfYYLa1T/w
uUfLtZ/Ez3gGCbjhpHD3C9mMgHtuqmzl7X1bfnUJjbfWh9RfU6h6pM3ApUMKwMSAP5o9f1POoHu2
et88OwVi4LDuy+as1D9lq8zlf8AhF0DmwhrLbSfUuznzI9ENjY2EW8STES/2COWVgtmIsBJrpFV6
VitUTK/GDXlQ5zTqU1UHnDW6GXssMX6zp+LIvrJ01e/N8qXfayaiBlhnABsiEgQeazW44EG0jAdx
PGQzOgUR4hAuOsCujT1nrth4mE1a3B0kftRptnfHomiHeQxXqTjW56R3eNUbxHARNqr4UoCl7bl+
nNya+VT3VTWId8uZ4mh8jxFiEEs7+sE/ot42RWcGva+9QcJZKVgMG/vMkWiWcHv6GK60J4735qH5
MJ3nl6072MTdr0LpYLjBqwJTNz3lBLseGzv9IKwYRZtgRsLSOeqD/FBs895NrkQv3aZ1sazyox/S
GhMCmyKNV35Ka/h5eywncDfRPeGx204YXW9r1RW+II3fQI0/bk/D4+inXPY+8zIVH0EssjCZu8c/
ceRF4nsLJHeS95jb1il2tc7d7wtx2mt0ZTiHKfoV7+CuX+UHLDpqTz3czWqhaTN3DB6qp6T2so8u
EB9MNJffRbEWOl8IgAeCKqDKU5DLoJR626a7/KX9DJ+wPCbs4nvwIKxLakOF/fYGndhGdGHTZQaL
M6YU1FYVc58CCOl0aH5az+j8ZFjxuZUwzkNSvFePwvfwSdM9KwSBD2I9MJOgHdbzUd5jdRVj7mJH
eKlAkFEwG0W34Zi48H1lV44KvxZjQIEUWIkniO5tIDYmdP4vxLxgJ5i4UMv4tCu0aIJi8m+zhJP1
/37NEv7l2v/IEiwFbgQWd/TWMbEl+Yle/SNL4E84YBuYbtypGkjyf0kUzN90NNoQb/ClpfH93TD0
j0TB/O1u0oFnlYaY/uef/kKT+Le0CYud/MLu+ePQiWRx/xB1+Bj/XBVVzT4WUj0adzeLe4uWniQL
xVjtlxy1C5ICMJlNZ2bXRkf4J1HSmWuTYGF5VXHuG6PFKwbDQalwj7qE4broCDxwHHzJgKZAoDK3
XnzYmMfL8lECJRXL7IkUNhK6AYvDSg9T/ybjr7lqbrppk4uklbiBk/hYpxPWRuopm8nHdYCpXALE
RxlqyZ+SxVhGYQ8ZuVO0B+W2Ve7MfwwsDWUzRWeBRavlqBYQQKAQow3zqgg4ORm62qObhA44XmAj
aP0wk02zmboFFQfxNx3o2wKDjw1E+pZybD007zdlb72nG9ldktqhvWrXrpXWnt/H7wnAjqf7Oh+n
2jEe633p5YFGsKWteLW3iLE/kE0fwGi40HBOeWwIdTifEAQyR8amSuMEs8stm8lMGwp/dxyOLVgU
Z3BalZsC3G/46vhe1NsoqYWekFOEa0/haliR+G+GYd6M2dU8Kn78g05NWEEyZ+NI6CaO4WV7mP1O
9jC8x1/5F9I1wwLAf6L3mbQi6SMWAD/rwdXEeRMmp1C+yLAWg8gX1/Jg5z+Y1A8jUJdq2dV62HES
1+JqeUHJtU92mLUnO+gPxxnobArPIfI8ZHs/qscep9TBj0ufqTZU3VlyEDmBo4XJQyIdYkLNAcjJ
lt6Ed9qf3bnnx/KHcS4R46PSu1KnMAkS72zrnfXefZY/hLO6m760JxFqsUhTvcyun/WLeISYP26E
veJ1p+4yP4HZM8Ej5MEyKtyWD9a5Uxw6B7J8+kFCV+2HvXClL93MjbqinyOsyz7I9kSXyUJt3DZr
zP/XCjnXsK45wZOdGlRGAvlRyH2N2yexaw4OcsiL+ImJCrUxLFnH0kdEiEqxf88ekaQUM1PsK6JV
Po06nB39MsocgQJsraS73gKP9QpsNR8K47kIqLtyl1OTp86WFm5TLy5GtV29OFb3rg5nJI0YNka2
jW9QhNSK2kSMDq4Kyw0KhQ0PjZ8I4TkRKN3n92L9nEOEweIVbZakfujLWOJt+0Vj+1az3u0yUCGU
D5x9di0H04mWdJ6+yKtZ0jbtnK2mVj4oGfleLfudcvPDzDziFrFRuGjmnYWPPgraVIPS9EX8Qod0
c0L8aKUaSilTff+VKd6te9Ii6UeP3wlYb/qu99FRaRH+DCntx+c73aZMXC3/WsrmFQKxhe69EVfJ
YMp+aUauTA8LdFK5RBELy47/1klJo3eswbBMV2J8gDDsuFta/e/Q1VaC2PkLdPWv1v4DutJ+uzcl
kdmDbOk/Eao/kCvtN/3euBFHBWwzuPMo0fwBXmm/qQZ+DSJH8jsD8M85iT/JuJrQQkOXtf+kBkPR
55/mo799Z+0+X/2CWxVUgLooWuhggnQTsAU3OZeHo4w8Hdl35JUv5lMDtajEfwznA/uODyn0H4C2
8CaKPi+IduYSdIWvQbQLN6TvorZNZVuMneYHLJfEcDVjneGdnAbKtMUsIMcxbllVJk4YcCwut+g9
Kv26IQje0qJAXaDHuN0POhEsqO663rBpVNVF+xu1oEORBfp5ZFJA5VwdxoYiwI3yz70QAomvBiSz
8EtBLW2uWb56No5191Lf0tVM9RVkTbM5NH4i/Evehx+swCssfI4mVb8SPAkgNlDDpupAADw4Lcpd
674OC+AE9vvKv//p/h3phfR5p7Nj6IqgxcqdqgCCdlVodRY5uqtO7t2HTbf72C3e2x1dWbEgVV6q
d35JKCZbcnZH/CEsq/yxXlelhy0uzCesPoqbh8BCQFdW3rzhXp3FqY6pIt+IOYKvxx49NXG2cJRk
OyR4aPGFLEMb35fiope+VtnVIYSoZsdfvJdiSCqeFvljF7Sw6iM/vNGOylE6j4Olv+ytI/nE49bD
M5Nr1HeeuOEqCQ+FT/nDi1eCp5BtPCDI4l8u47uD+Sz/STau0w6Biju7ooMruE317V2FhpnvMIF0
FDvjv9jHcZHfnHmvdZmiyTsakhG6Uazvnxs7YSt93Sk/dCBz87XuT57oLB7ZrVu6EiSU27Z5ar4b
IJDTQ7bXHoxDA4tJtJMn4RAfpW21MVZZQCSwVmB62NjLKi/6pjrMu+JhOMjP0i4/pady/cZGXdkr
3dSN3R5ALwxAUvRdHWgP2RNig22z7/aQXrZGMD1oK7xQHtJTu6veO5xZcRoAKlkvm3St7ymKaJcX
KKoeir3NuNYCmPhP2dts3wJ13Ouv4Je3ypVfw0ftEPnLiTp/em23+jpepS7umA6ixHXo6xtMKaOH
5GAdoZpgB7GLd7cT3sgfFBPE0M3Vi3UyH1JfWzfbZisfpK/lDLU0wNbC+Yn3/oBEcOjX7WOyhV+2
pS/YWfqIL/hhnjiG9sPs3VZy0PjOG0gKkLjF1E2xqnZrkKyDcai35TbfDivmXGFf7fCixizTAZdb
9x4SQBYsYPzEq84HufOs1e0x3ESBvinX6kbeSIrDrRS9h3vhglctr3StGGtrsLmUMnpFG1NPiZs+
fZxbNzmIG+tIQogcbKN8VVfSRv0hyvfxHmdQH17ii+6H53rdrrWVimbK5oVbMb5dCo4nrvylPia9
qyeu9S483/zR8Yk5mhftDSYMwDHxEGYTe6F2KLyiR3rsEjs+UHmsBa+A6Ork7xFlQD/Drvgsvgw8
HBtZ9crngtv1JYpdWhBjK6T4ebwd81eCUxkvmxqO14gDvoWx5DyN+7iSn1rrim/GyZSzi9aDs+Ye
HojBOALPKRXkOMGWlMGzouw56v1Q1FdF16Jkoiuy+pSve0xFuZXEjTK4F/WjOLYx2PW5f5Kv8vX+
s38SA0IE482kD/Ic4YaBjTgywRKGxur+meyB7xVHrEpDsLoWjK0xYWZU0W4kbkFdmroslgivVnbq
n3BACNp96/+ET9wYlmr/rYq2k77x02WjCWylM2yYf+w+f/vzUOSrehW3dw5RzIbF4F4ZaFxdzl9p
tlq06yJ6l5UejHto16Kiw0V+sAoQC3NdZXc+yqXJ50DVruFky5ONCAhXS6LRkvHzHKujjT9Vt1vW
I/XL7NNYK4/CDp9tuCf9IXvcpbgrWLYEqWcVmUHEyAkKR4JUQ8D0ikufIPgRHrAzoYNseCFhgv2T
Lx6tsqEn/xitXXMkTq2dliIMDEPqfW56zlZioPa2+MEpkuQVHhLz4C7VOsBQgZShtC8Unz9AMbgS
pFU/QbEa3fVq/DZvLiCc1+5vg1s74jY9N0A5/BIDmoy0oEBbfE7kKxdGH08SMIjLJkW2DIS159P6
d8nKf2Hqf484JJUqDoQXMnHrp3Dgf4+yTuLfoqy/rf1HlGX+pooy5mM/y3nERX+UB03pN5EeHYZK
Q85/yvqN3xD60AKAljj0a0Rj8WeEpf+G7odaI4aYdKW882P+g6xfvRc9f8n6//6d79XDX6IsAxVT
W9HTYJ31CVJZUYma5+iGuDZemiflViKaTfrSWiPxVi/4So0vXXGjSk9D6XKfpSmlErMZo306wN8V
Q0FeJyFyODwvznNJSUY33noDufrYVqI/l8waCB/nbTNIFNyFvPAR3qlesTS0ITWLiWlINNP+bSiM
bDeYfXoejSzdpgvL2qNs0Qg2G3okjq21FjP0xLQOehRo0XNI1JwRTMpHZ5zFdjeHRXs0caBCiYyO
HtS+nbFnpX2IXWuwj+xICzUKDMm4XcpW9XJhSJp7NtUfcARAbdfJqCgM9KkuJ8jSGeyLCmKvpDfY
kGvNds4pJtwSowy6VtKvHb6a22gSMX8TaumMiw9EVGxtSlroqaKXLAX0cWNs4o2k5TMElao5VxqI
SS6Lpqtpo+ITpedBp8/zl9hV5sOoC4zCKe6egdily6Xu6xucFTUGJxXSNJAEedyX+bS4Sog4Dh4/
FYtY4wzShSQ9IYcNj12EIdM4GlAO42RJnThaTPmg5VFKjhaJDTIETNJWbZIhi1Yz8TyERlvYYa/T
qrnr5uahsWBz38ZGxlZlAKxo5Ych769C3qu0aW2+l4o9WKEI2nKrvEUgbBxzvCLksbDkgBI4YYIU
I0LAXOSVc0xqLt3w508M+gCEmSx7XUjPYlPI6YE09M+tBXYaC/0Xl25cyaYwHBRTRnBsTtSPZhzu
VzQRCoPJQi5bTsPd4qaBmCVmjV+rsrUy4vldDpGt1AV6azpXDADBVl7opMVVH/QGHR6bRsvQTPOH
ITE9KkDo01M3mfrxo0ViZqtUJH2jj9GgqFF3Y8QtIwbwOhQQNBo4ZoF3V9qsmq6ZzzBlJTw0W/NW
HtACdAcjI67PagyY+yddwqnBWN7VOd5UIu5ekfGZ3SAQc/ftDNrtZpLlqmYO6Gr2H7clx2JNMM6Y
EYOMp8m2MIW9aHY1XTtg6Fat7lRi/JSJ8kpJlbWUQmgvtLdeuFGjpwEYbSY0Itj4Q5axlsIa3Zlv
WgHNV/2sOX2WmXuiKoL/tIu47XqAhbxMuJUxM0C5vMSXpO6l4TLTj/PmmW0yL3YUC3EetCmu9Pvx
ZjDHR9GIkUspD3sLWzs1TF7LrFyDK15nGff9XmKGbwbcaBVv1BNnXL7uLXcas/LwCH6eEgr14w2T
dezPu4kITJAxWu8zgKabOfp1W3tKbXze8MhHA6zOeNJXoH54nb2lnaycixHF0YglYGIVH7QUMQDu
8fppdaW5N4CBG9cloJdmHyVbQZEwyGsmekhFRk1iVmOts2hjsk0TUo+bZe4HbMSfh7TAHkakc4wZ
317TfF7f1EWh3N83+ybChS9LKB4u2J8bo9aCrehffdJSNUjIeHpNqNxbV66xWy9QG1MzaZVtioGY
F/byiz4u63ZQLqpSPKRluNLo23d3zbioPfBL1OBkrsQKBbmYpG7CF8U2K+kD+6pLlhKQVY2lBcKC
DBzrJdkztfBVVqzNkukY1YzZAzft4M+hpOHVLr71yuxFFm7S+SBE79OgkD9IkOZirdWGdas0NQx4
1aqJcQBU+qmhWBChpcVh0KlDha6f5QhBQcD7f04hOY/C3XYiSVfpaO6tcXxV6rb0qnQuuRrSIs/0
iNEEyJF4/wlHo2qy+iWUFtFrzAj/fVpNQoWqZ6Gl+I1vGxy7RMvvOrYIUf4tVivzglq9f8YLz9xz
D+QDLmZRf24XQVxparJg2tMj74jEJ8kSohXAhEG/YRULUxtd/7KZitnaVm08PprmvU2fNjefdVJL
TiPCS6T9xHSAh42+OxWszLnJUr+e4rw89GH/nS9W+mRW99Ymc1mFtmgVw7O6pM1ekmNC5Ha6tzls
zBaNe3YLcQfF9kZOmmybjvA+k7H9yodW2LU3DrG63X1cxmU8TiqeHYbQL4dUzMZVbFUJeMLSXueb
Wl86OimRwavKZ1xP8EOVtsNsRippETOHxuOicbBRm/IAzFD65jkaoZ8KIn2y9a98MjFT7TP6yo9T
DERmnWlvErqDpFIy10KvxXVH7tEVmOQqQ/I0ZtIxxpgbKOHFirVmr1U3ynZNnZQHq2igkmuTsZDj
LhbVxf9efA1WmEXQZ+E1Cs6mKf++6KOiW/4VX/sXa/8j8vsZ4LG9u+PzXb58r+z8A2DjT1gamDR6
ohk3E9OvWlmKPlSgcD6VWAK+2j8VfWiUaNAB2+JW/ym+/Q/CP2pafwn//nLo6l+KPnIZaqmskXuD
uaofUUxZh0Ys2DmkpH7ROH5lWQr+mw9uKiy0V7rnDUmEALPZ0jTgwPy8zRoasmfhVi1RHqG7PMUh
aqNJp19uuQjrsjJ6zDgo1GQydn4ZVVYhbT4FKXuZy3Bbye1abaz0RM+n/H+4O7MlR9Gsy75QK03M
cNnMoHkebjC5hzuzhJAAoafvRWRlZ1T+VdVWfZkWWVEe7q4BxPCdc/Ze26kK/CFQgq620UWYCaSR
7kVgsXqDMiwmGOL67Cn6nzzjuF2q6j57cgt8lWC6dObmxIDp1Q170KuNgP4lXvG6jTxQY6ecrfLv
kT7Mm6jucmWE57GORviLIBuPUkZNaUHQSLlJ68oe94DmdDMvWCWBB8Y4pikR1s4e2IvOYgxuCS5o
zCPtSJ00d80pS+Ykz9t49k7oBIDbuZNDci+I22PN2KlJbcqpOgMF6ghN+S0orI8IEsKW0REBWU3h
5ZzeCiDDZzzVFPa1LKMYr9NNKryZllxncS7YwjscG0Yo52LYKCJcDU+4N6FaPhj5Fnsh1li8YQ3M
7why7ioVPCtf8ZOe7kvypfcdvmrR55Ase3pztfzKMA52ox1hGP17UpHk1a6aezXIwpNPWWNRGLWJ
2xtc0HAxlujA39HdM5JooSWt/6pk/WUp757ICy3GUGSQArKCyVoxu/lf0JJexEgIfSgpV9goBYtJ
QRK5Ymfch6+9V0it/3gVZKREYfkuT5raBvee5hhxw1rEqLCr+bzzptYPSoS2XtfgbZD/pkhWHpPa
bbdlh8emeheG5mSwYdj/sECqF+zsKqNdkI0NsxSvGBQFt1Kv31mNujlNenXS3cqZnBA2XDz7D7Ht
iBu/46fUDKaVzFQghtSsyGIBEURfiYCPGgkgotqOIDSKV1Fh2t+O52qN7EsmDTZK4H28rpfb873V
hNdM1LVdJXJrBa08ecrxx0i+rioscAZXe48caCyUrLCtPm5CrdI/BFZG9G3sNK6x+CavjdKOt3Kp
Ofor5UAfPbCjPVRGlA0rWpHnu5avFblgIv1elnvUU/s+hQfcqh8ya5VEISv01Q7PBzpONhjuFSrI
krd8B0jL1j60zkqv+UIvEYo9hLFdFombtszirq+YPO34kS2LBPFDG7VYYLJH0On5p1T26+49bC7r
B6vE9Mz58KNv+98x3X/HZgEm4iHrUoC0TdAmQA4sIv++WTAdQPm/3DL+1aP/aBZggBku/mh2BxTC
r7cMvDFIlwVe9B8mF4r1P2YySAiEgcnAoyRFUoRfOgYIDwYSBHMeUna5mYj/TccAE85fWgZ/fe/q
X+4ZSU9t3NXCm1az9Nk5vROFZ/wwNr1rFEOKWU/Fzs7f1hs7LKDxH88pPdbBSPN2BXe0AMQz+iwi
6P8mGmJ7EPOcWxwSCNXdcUmjvgAnIDOZFq1yfQ2Gtv0ZFJ852HBRAJi6pdjneOxnW83c9juMhQ6P
KHl5wX3ggxiMNiywGWW8JYtZR3mFsWgOXXsujM4KwLO5x4BNQkbY0PDHcWYjP0SODM5hQbO4NI/H
xkq8H7Q+jOn+KJifn5g3zdt+1pNBgvXN/A7n35MqQBPg8tKYgoctG1v7vRTcxub+/B5+/RKRAbO/
71meZ9xiNvyV759uZefmPrKM0w/FHFv5/LHPL/qqnqbzmGZ+FUThbV0vsXFEhQlBaXub96XNBGaq
es3bqrYv2zDpyk9pz9LM3qKTDNP5aBGv1dXxvr8iwEUtPfSp4zUjnXg+2lQMm3Qmwa4OnwFniSME
KQprbdGHr+PrWKCzZvZjRx7XVbD/IWM084fq1VONzSAMwKQsseppa5NM59/n+Xrs1EGxRM7nPlR2
9u0CdXsuHNXV8FkqpuwZ5pl0ymk71UPa7LxVPpTWziwm39aktm/mdhjNkPbB00sMXmBcAI5gDxe8
uwZrahUQMLhi2nUN4nkFgdjmReaVvZfMYaYR++n6ti9LmwlZeqlww7D3eRX3vRQCGu5ONR0+eA4m
HJifsINdwW4cYpAc6fjYp/MrHe59Y8meGPL5cIDtgXwB7zPLi7E4ymG0ElzUp5Zky+y29GXTTpnr
3iydp3O5Z/dDHnPi+XWqlt7rE3v8z0NL9Xr6I2bOhIk8GJNbDG8+CyoO4ZyX5BOZG5v4kmw5QcKe
T0nY3JzIEjb9itJ4+15kwchnludFs8HbvYhmMufBlTZ8QrSgVdvSghwudsBgPp88eOMP83zcd2zH
8P23faRQuoAD5ONkg472IrhZi596spszOS4es8IWJqolTRXR1MMSMeo0CttpssxE21gMZygnMPeZ
ZMm5hjeeY4Ytvw2bn8/f7t3Rkex3DNRQQDvCVGCgFft1MHjfwY3M4nm0og9wc+Mw1p32aY7mcoz5
HRsWd9fXRIwJZUMgMatufoZxJyNn2R7A1Hi5+MdYnjMVwLyl4dyiM9/M3+Iuca8NE84MOAK4iWwe
914sugZAAY2GlC3NgdCXHvob3WUa6CpYU+3SGpUmQVuCg80Lrxm/AjuWJ+Y/3HXSNXiUwiRi1TbT
NIrQ0ys58YZxnP30q2VYzvbKHAaoXO2S8th+YFzjFWkvZLwI9+7MG625qE3zmR7wehKNgmuQfwk0
SJDn42sbM8mq6dr7iX2zosBY4/9fRAGu5hAf3Pg2zTmx0DTQi2zd8dVKXEGZNXilboQXOLxNngPK
ILuwnTDeZGDB7ovZUDbsucwb3Xu0p56HI33up+xf2qjdfiReeILudsE9eJWxFZ7ZsF4+jLThmbDB
YcV7yPOOh2Y/3Xomt37Vwl3H1I1ZHB8AG81+j2VtQneJuOG2nFAR3DBlMMjILvGSpBztm0FPz/Xp
0/B69/R0oL5lWXCn0RhCHUEVzDAZ9dB4qWhbcSkv0x2sQE3fdLtsE52SzTo6lUxGW1/WnEryR89l
Ootn4pLOzBLFCoiYbcEV2a18cUnmFLIghktP+1kxJsc4B6HHiuy3n+9glrxpVm5fjcuyhKTle+qN
N5JmYbkWBrP55v5p7LLarJgUas7T/KomyjxF7m8ShX5l/sRQJza/9FMUiNi5CIcwsgDTX71PCiwy
FkYtDHNTvoPtreEm1jssqVomr3SjjZUUjo/V3km3rUPOgKt/ah6N8/31MsLdF7zfC8FiJPfg3qZO
cNx9YsKTC1c+Vhe9dwn8Ae+K9e2A801pHRk3GvZP7aQioTVOeT9NweZIqWwzleo4W6xip2MLRSoq
w1zBX1Z4APPRtq5SSOfcVuzUZoizq2dMi5gDNWjWdTPDesLoLgktrDJf1BqGOOlqrzhr+pRV4zBZ
u/cPdEb0iSyVWV075ORazOQBzH0oL8JewZvYxerNgVvZYLUA50cf98Ubj6mMrfNj3GzawpPf++ru
1ncXoiueRfqZhoN07XkHeeQq5f5KC2ZWs8p0+teyqqf3evFQCeP1yMZLwRZOrvECeqk82omJx4L3
sdVC+WZ3EwGkyuxGObIedsxHMsCHzIFcYAI38DHeveU5Xry2gnu7LGbNJHKKGfYH3wiMpUaXG/d3
ZeK2M05RtsU+925nhAgYtkA+jTIboY7jSgPAH2mikE2ag7HEpAcH3ucT+f0XOr/ttlgQGZGzZ0ni
4HCmcpw1Bz6V5oAd9uvNyahpU56Tl+S9DW9vsPThyrvDGObOlC0VZdl88OOnwvSBTw9rYKZavAHe
1PgxoZBtPhgI4mJFxUxAiLnq/NjlM+aXd3iOJC6miMBm1xXP57M3XjiW8Ab+6MaGJRBj/wqxMPJu
7uACQAmzZLJ5AA+L1s3H70ZKNkvpLH6Dh7MNBhgEE/Mlf6N/wZMJJezvKfxVhmUtLj1ymcCW6YIq
/T8W9N7/WND/9dF/LuhpKyGgEg0GjKo8hF79IbIyfjMoI1RBMQhbQ4CFo/3PBT0LdlkmMwwUEX5A
VuF/CH+l33DBi7IGef7nmPK/GwH+RWf1l+2mtfTPE8C4uzIoqQlHTLoHQva77uvVN8D9r0ehihyV
JcPzqvgoiRbxU/x9hlCCZLgbhJZqV5aNVUtP/tnWgICNRd6rM1KkgSdglm7up/rVaBi/CWSzikYS
yQGNbuTM50ISUtIiE1VfH6owOqZZJ0/H15QVefNapq+7e80aq8hLoiwBGUvFrVukxNSghsxz4KIv
ulIK2TomsTCtTqupq3rqhcebPAlRJYbgnkG+uN+aBVpIGukROv2/7aEt6hJjbckQQHHqKAjH9BP/
fa261Jx/OrT/1aP/aG+CAiRySmZg+g/F3x9Htg4JUEboPsZsS3YT59WfR7b+m0RZq45VnbJZ5CD/
88jmR5wnlKqcjtJQrP43par2E+T1C8bhH+8c2SSuWMb6Q1v31+F2/X4o5YgZxASna5eHo9HTRPmT
PCBJRWaNUPYq7pu+MRtxZSA4k63rI7jPQbNoLKlYdL+IBSb1dUUQikI7sP0gCiOqGXhbaLge1URF
07WtRMoMB1nRoqLeihiOWK+RCTCHRiCkrOxpQzAu82OuaCbBANoS3wVhuwKDc9kd4UgEKEQ9kAWi
ZieGp2l++XBFxe2TmfqNRG8cgWbBMISauq4ZRuP3uyDsqyjIVE84ZoGg+a9uUxWu1h2u7RVqN9qR
jn6kMcO6ewU9R0AzYKuK3mqRlJaBMPwV2/1j2opfRXbOroOrUoIbIRcoBbHgkK2VNSQyn8Vs1Tcs
SprZTT4bEH9u21ZjZLR4uQ3No+sz1PMQmSC1vJCtIxw/oweXj/mrnlWy9TR8uG/5eCFAl78CyoWG
/AyNzZPB+Q8JEMGT+BugfpbqjydIKDuT8Yp5YS1lv3dYlexoIMOECLon3UFfIy9bM0/nSoJGT/So
stDjdSGTmEx2dM16Ib+qCOJkzmsSqzEZfMd9OPa0aTlJPHwtODRJF4ojS0btt+1WBkurYZ+bGlei
fgy8F1dTdIkPT2z4KJ2v0/FzCe70lTmaZEIbhSyrVw5ufgEEAVo0leQoh9gv7rL1l8gau5g/i3mN
yI65rDJ/7e4u0uoJRSuQHP2jXun64FQDRfGh5BOUUASrD6ocJ3lZ3/yvwGgpWLfI7h4TLl8dBuU4
vFY74eXRV8DTxxLPCMj3zR9WN1HXyKMZr20uKXsqdnUHgyUaqOvMuFrq2hDvJplpt4P2SXCUdT+M
tsnNzWbj0iw/aMaWH9AfHxRmrMCmTZhfpM8rGMzxShgKaZvFv088F5lOjn7CS0qJR5VZmg+/gfch
uNKVcCBHXsvrZKcnLpq6qeGzQKQaVeAzFS7KYtQLqPe7S51P30TQaCpN/Nh0yTcnaqBcg7u3gHtP
gHdNIpb/D7f7ZHTuR1tKD4IEPDXAwHxuQzXQnNus3FWLdkN25PFxeaxuK0opglCZ997PRK0/VlEo
8sTcNbYGyYnHZp0sikntX/HIsScEczx7bYuTNH1cBhHmMr2gQZ200/xCK2F+ha0WhXyXSRtasYt0
lNExXoPUJ/VkQZgb5lf9wrk6CH/397Xm37zaz1flimfW989ttiR3HH5SkF5oIqkrYzNeFVPuZxRL
31e6RCOfTj29G4rn7zf6T2PSoea8e82O5IqzHsp74vUehJDys6o1X8cxzebSeR9HCzrjfjNrYHxS
ER6e/uCOJgRbaNzRm/onO2AwR+sHZ8sZI4KsPms3soaDQrdueJrRLWfvOd0UTv58/VzWG+3wHtmw
KNmhdPAxNRLY1lnXyuZOCsN8ra2RAmANBb/ULl93R7mjrGSs4meb20rcwaO7r2Qw9A7Bc6FkK5Nu
B2tGNKZt/6W9p4U2a7pTVXuMYKld5dt0eCYfXKiducVHdXhS1koUKRaA0Fr/bOPJ25bpY0WIOFEG
BnKQPrEZwKtY5FEoeDjCH1Zmf920gGyYujYPJ/r9pow+V3w68gK1h8mF0cqnd9R4QA4AiuF99EjT
IGN1kwZ3O57GXj2Rl9ESz7j3XjVHfhTxuHiz49roRJv+s7OTy2ChUZzxIkMLGdBww2bpE9ySP8Bt
kESA+rJPJ/xfQ7/ykQWMbJx3VzrtNzgWnZMWBAxBaEtys58MVo0nyierpwS/RWdd/6qyo/LcS28z
wQsoeUbqC2946x6/FD23bzIqHvhL3kNSSxR0d18eYsfGSLatV40AfMEIXEHUXIdQM7UNZXKp0HNt
VaeQEcEKioUCEUtG8gBkh8u3Cwm4mIpjIHBMC2pxkUb+LfV4QZ60H/JoQLD3/r3x0/E3wxdc2IQq
qAg3n7iVroSmWa/xFlM3YixhqszAejO0qie8Hw36ev7geE52wsqAPkmSB6oYI7y1Ew3M3SVnzLS/
DQVgVHgZFxpM0OUVx7qAYdxNJCrLqsAtlkFv4PpZ9YHx4J6hbiOIb9Ty+FF6dD8kxGJSFpW7mzd+
zrWKXK4X2p9Wum1vkbBkD3mYtRyhMmxdb+wmkgd7GjYwehiWSHMoOyDiH0eORPQ7FzINbEuCpPe1
1ntcWy9XQqjwvidzbfQA/UiHrEDULQdyZKtIUosFUkwuzDft77yAVLFESnBM1LHOUkr8zwtI5X//
ZQH5Px/9xwJS/E2WmGILuBh/n2f/39pIF0GnGIy6RdyPw1yD1/yjNlJ/U1gdDqUayC/m6r+sIJFH
8vYUQ9FUqiN45f/NClL+S23EevmftlvihX5dQEq9VDW3IiPOrk4zzkdWMcxjSdZ1UgK/kVVw0PUF
SYxDFIaavjll7lFszJv3a6F1/XPLmR51CO/SUXbpskBPAhIM0khGy520cYojUbmehBKRb+4THJfg
JtlWIHbTRQLt9EbHj4XbLUrsPBG4Tr+k8qDIKNxI6RIIW+gj3JViHkk/lFKMuI6XDQkkz6wWBEe9
jt+Hvntok0rOyLBEYleQGlTLDDXzEmxmfpO/+vhOKOTftjIail8JYS7iDLQRmKyoEP59ZTTVZ/90
YP+rR/9S9BN/wG/8LN5/dfsOUzwFThAHKRUZI75fnFXSb0OigAz0RxqSwsf0IP4s+mHlUU4xaxyO
Sg7F/0r4MbinfimN/vLWf2ck/6L7ZTCfEIHXvIMxje8NN+Bzo+MJKsyu8N/Z+q7bV4wxeZA8gyRl
rUYT6ZuxgchYD5dJykiZtgArEYFqhZw2k8UTNvgolCNfmaOISL18Ji+bzhynrMHa/DjcEDMLsyVf
1JOnr9tRMKJxrZ9UO1tEpxfO/+Xt6wWW9d4FhRbmin3bpdz4u4CQ7phmpkMdFp+zDcjat002FLdG
fzS/eeLoi8b4gHcbzfMvFfehi47fhNcNIt2WCDfSnE62n6yc+IfIbOc0ZkVNE9x+cPMAv3zSJROl
QqGG8U4+YavUfxQf10Pt12DiQyPBQ3MjsJX2s9VlphxAbZ+jYfUI73hKwQgyG16arXeAoJNuq3ni
i4rD2a3QJQ5flwgogXVdF6/1XdgQxqlOSYQcB33jkGKJvzVRwuRmV9kKr6nGEi7F42+NxAWt7xuN
uRdL4gd0vMjM3uYjIJfspZraHXP28B/fNr4RHJTLjo8hfszUEn6yJcOAmD786/qZkuE6/Bb/8bhH
IOwfAe0c2ZbogSZuzRLtm4U5v6fh3sKnEhjf/MMI8X3DsUB5atUJ/g0RF5cSGCPZkcfvMKpGqMw0
bLUUay0HQRQUECuyiJd+TUcStuue0sKOqSSkw9/5AiPT4JNUJvB07ETjP15gZv8KOvaXR/95gaFt
Ntj+VU3kejJYBP7sKoIFkATd4GbNLwwNxz/unNJvXPEUhAsYC2i6DbEtf15gaDgaXAKJxxuakf9V
V5FHIEb4yxXm1y3n7fzzvZPUz0S8CUYfUJ23blbDmP8mAwFr8m3PoJ0aneVZh/ew+SZZL53jXsu4
tABRTBwVHa3gofx5K9Sx0+5bGTIGBgfjkhpLhUYO2nD4j3/Re1CO5cvO18lyjC0LusowbYabTqOA
5GsHG9wgI2BtLX63U+0YEfHZ2UO3pRzeAJNimip3YqVXvGDdeAIr+/sMP92jtGnF3BWXPosrh4PO
YEB8M33D49Nb6SUl+uCxHr6TbMcQQEFAT5XPbKsytxVDBr6ws94Wvw21aZK7DSg0O2KKTFwuZSFC
CObtwnEcxhdcQWzXuZiyp3ivb5cxelgw/BdQFqCTdlIFUqHDA9lNcuQw+38dxX5xLB9wWoy5Jk6v
sYcsqPuOwtS/bpPty6Xi/jlcp9ZnwN4BMU+2DaNb7AeuxvewbDNAH6NdBSZpvz+1BW5RjZpK8PgC
K6rx9OrehX7KxklWh8Z85CaiSetK7i2VYavgybjvNBsaHG6IaBZfcnzx+Lz4XIdnUgrGeSinp2is
+lD29JnMswqY8IhoQyrQWaCdwvaY7pl4swe0TRdqG32mroTPIjA2t2+2GEDnZx/O5BWVA968p92M
PfyNNLUAfeHxZWjFU0rsGqymsfNa3BwIcpTfA0kOsyjWdQx9+uxeDpRjXkwbnibLyGYawPX07Y7X
I9S7tHYFgfLJzqag7Xg3CW0RukvxPv4Wz/F3cVSdJhQW6jnaCRsqLA2My/icjAZSzPC1PKtQU6AR
G22w6yK5EI4NZt5xkNGUEe0kMu+X58N/QuC8Okbhtuo6XhO/wJcCk2IWbtxT0XpBN3g4N/JyHz6q
GFLR4heSPovhPEcsR1N7xAmLN6SGyzTsD+WTp+y+E+QDI+j0GooFK51tBx8n3RFhguhx0HfcqaHz
n+QnOvAHfjbZNp7iL1CyWao1tA5mNdKBdnru9hIdoAFkT/8SeP19dsNj6b79Gz2qzf0rPre+wS2e
5iVVOFE/pKuAJW1sviZ7wkfJ6OBo9OCtD/d15PE1vLuJzrdjfizNPlNgBpFrfuLetIw11j090O3W
/KS/YcVBax2W8fQFN/vOR2EKlhYS0me1DvQ0XpC7DttXf4zmJSNlwUdNgsrSo4Xzk9sn+ODd81A7
LBjMD6jacxwOr/P5KZsH1Xx931rQp9DSTXalFbmPU3OqJtEWkyKh3prs5btaQYeIKbUVLEbnCVZG
OkgRAQiEt+LptvXMSxY3L3XYJTvcuouSQR6rBjTjqTt8gcT0KyWnBTw/MSh0hHU370P1RNEcz57s
oNF+jFn0CcTPxrGj7Z4huQCr9+pJZa+ysviZGYC7uN/xuemXUeK1P/q5NnmcCZsN4/BlfmF8oI/R
huX0Ps238rHrNxoT+eY40C7OnZvSPRsHsfecpA7KD7NC06Luq6VBRwrdzmUQTI2ObXDFxvzw3jTi
hg+IDsmUIGHzK20DFgniUg3UAD+qZT7cOCB211ZC4LEXsIV+vUowGZq6LzlNkC7lo+YpK2PGrl2o
YDmUmbGTZm8PdXEQ80ZU+8mSi9xlu3RSCF8mUZCLu6nQCrrabJaJOd7m2KLV87DUHyXNjNpXA9mW
bWWWsoWjgb3LFD1apAF/pq+VNHvFZj6DvfglL4kwwPYEjURgN+iLZA7+BKCJW01iACgYfFbJggVl
9vPjbD/WRCSwUIwC4Cf6y4sAPfmpR2CJq51vEE0M2g5bYqCLDBsvJ8OawD/NlCscyub18PaMXYyN
ds6nGVDNuUBUIMg/3CVrJyu3cu/p40lfyxzNSJQtIRy7xXzsljiXs8tBWz0QXe3jJTaHUAkNmMCd
jekIR7Mwzz6qSfZBc3RaHQCxHH4uSImOJQb8gx6czVm5iQKORyv2OAbmPfsDd3TDk4tu+WOMAoaQ
zeMlZIAeCA5/LNHtpvC+pqzf+aMvasc4V84hcmNeU5vzATtPf2QNJyiskwcJcUhYyO4E40jvLEj2
DBMCffEEUvngfb7CitwA82F73c4t7Nu5xTUFHHfGXyhPcdiiAeCwr+xbvy3URX83mxkRTLfzmOk0
2iJlAihkQpxp6TcrRB/zfo6duSH1I/vUJo0HyP+2qjbpawYj+WBAdduU3gJ8Yh7SacTsfebO5fQF
zTJkfTxvJLJ2Zspjvz6ECX3SHt4nqDbys73bavRRht2sm2mT0QfPXC9+j9HgS3IyQOt+aYfrAmmu
mQhg+Y+ytB7BKLzHTnfbvmtuaZp3JWUTcAR6ZO6P7BsS+cZDPIaNR4cfK5QlPfTP0mwVs+EcgDMJ
gSenDamQjIiPB6wQMZqFnWl2303A0SBxVpTJm5zgDTwVLXK6h3NH+JUAUrPbztYXsuxIpXNn6vOp
rV6oIqKOZUR3iBf9x013ZazKYuIyDvGNH3dfOClBMtNOeLwtTIChYo08KRyeAwUMix+QPyiughyp
x/rpDio/acvsy7xahs2tOvgBiW0J3nOiLXGV86/VfpA7cgO0IVpOWHQF44/UzRcFkRN0E2GCAnY+
nSzHBlJMjs2sh4Y36300GHMa/wixrxafgskcwBSczAf6R2bFbTMCiRzbqxX0uKcrr67T63RY+Y2X
TLRY16DkjH1GwswAJueRSQEBv2G4z+0hl3laAEFwgkADzaaBdlO3BqBsZSt8BUmJqREKCe86SzCI
LRgc+SMbwrSTeZp9c5Kp7GHyt8RveBRvt+aV1XO8JwfClAI+AIzSmZO7mBS/ogPRG1jKwyuE6oeP
svAHM2SNCQxu6Um+QS/Beyi5Vu20U7Quvq6zK7uhmvWTJCxWV1zcubsRP/Caiz4KTgccjmN4+ZZL
GBGlvmiWbg1ycEBDo+1gqfZCMjlG3diy3NI2oEXZP3TkLVSlmg0fjl8dhjzCUgN5MgZUd2e7GiQi
lZU5dxcqY9hMS7o708q8qO7Ale0WrVdCJUzOwLRnGjsOLcmM0LID0YWTWzQZbTXEoLUHCd1+O7it
9qNzCSTTE6wLR9GKeKcA08N3+U1Ul+xBEO1DZcFMDW4djBUP2N4shuXDnfQz/X5vWHz5EddKyQTE
7RtLPMKb60pRLQG7BNeATes9Le2r3zzP90XtaUv+cL3CY2xWsDtH5nj+Wuo79Kts1BBAbXar/ON9
EjicbtYd7JQQFujNLg3nxH06dh9BfspPAlcLW/XVj9tifMhiC4hWLjo9xyx20a+bLTjQ/ubpEi3W
aHXl+sMFFyWSrboN54M5nhqhfrw9HeaX2Dk5iDwmHCdjn02c3XiKFOvHc+xXl2hxn0reCY45p24a
5DUOQZzQprwoeWedDeu2tDkzOM6zsCZQacCeUVjMmR3WOfSz3q+9LBxSzDg1kpA8OTU9MJZ9fg5R
VANQVrABPkYKtg+f5nqyL6eHcrgXrcZE7mzHruj2dr5MH3bf0mJf3ra4OdOl6F4opuxsMtfdPtD9
N+paNlp1jYFGbytAhluvcGT/RqzbgIVsIMDOBk4lnKzdaHc/5tPly5qedHPHMc8f3XCLVW0BkrEb
biEdd30hrL8b93Ek+jju563MAuO6F1iPEkBCipcmQFc3fI4W8AUEUAKCYHPZhiBdqEdUnIa4SkQv
BhdpdLuamxCsGKu9oyUBlfb8GLuwxUiyJYte8EpUkXfRhlHDteuSrMcu339FG5ZuwzOB7dgPfMwd
l3vQmJ0LsRN3MrkoUC/BfmrcBrvSNnrvfSMrZpqRFg6X9KF7KuOdMgAOZ4+C3L0tAJB+rwafnXVf
CO3i6TWiNXoFf9uGBZoJAYi4wP8ZdBtpJPynjuhyGHr84mv4V4/+o9WPVkTAXiejrdKJppTo5/9h
heNHQ04lqqYx3YefuIM/GhagExSiR3AujKXBD/FLq3/QkWj/v61+QZZorv7asPjrex8UV782+w2F
aPqnjFqEhYihh0ndBZyaXOlk9UQ4gQls9LUekyVz760cPIgWgOjka65T2ZQmB1nS4lknTwqTwrt2
Bpw6VWqJbL3nZp9RHjckLblXed3WPd6sH+rhu1Js8aPejSf1V6FwYjrcQhn5ceWSA+RYlvGGGT2o
Tgdi+2iwYpmGr+RXokJMcY6iPsOPPu8yaNqkqp/KAn6gpaj+dRwtgbaLDRzsTrWiV7oYUdkNvQSQ
yHIWvnO3PkobNM+0AiicH87xDPYHThBkXfWgHRpdwNtF7hrG4E0c0rI1RJZ+6bQ8vgpbbhiy2cpZ
Ob9XD/fh5hYeY6tbP6x1bsnJpHvOllMntsKTZpETP3tPBB8ewx49PXUl+XHWV2seQiBElBoarCfT
mzrdYgmmPLWSYWHLYuzG30+TnupyalALpNZo/wxvn81JI5h9zXnvNGNHEnGfOejj1as9qo5JgCMF
DwddjJ6MSlsIemt2Zk3hVtz7WZpZKrz5aDc+w5srjsP2Gz57lY8KX4ZmusaEyzHdi7PIJF22FrG5
JCri0dgdtTYaP5P5LFoTtmGATWWE1BkuI2r3aaNNGa8bLOwPEX7krPfGbKxafRgu00pTtoep7mu9
DD5I4tuLzof7leK0FrhvROaFxjFwRTLpr7SHFYffZMcYA9xqTjId6Cf8jHgmSH8wm/PbPqNwn2Zg
yp33bXYfZTbRuasOjQZ2GC+fRKkFNcICAUDZwwcIANoEtX2nvnuTcLb+oqgtA3L5hngXO7HW7zkR
h2aZqvOG+yIIwNFkcgYwxQ4gL9Nk056Mu0DtmuolzjbGpK8XhvWV2JV/vR2+vtBF2BRDfmq1MebM
nuzMc+l1GE7uNK/ORHINcWhuFdDPoWVEf4izpl/rLOEaaFFx8WT8Wlvyrjn1p+ukr5A13DxhUvr5
vAiSoEJur99NpAd8utg4EMgmZupm1hFRldUKL1ulyb3uvMJmr+rm6WmKQXcqrn6F1CB17nQE8ZjY
H4RPmeNl6mGu4z4N0T63Y+6OAlsPHZfqJ7Jjh2App7EL85OZAo2D3KKtgbag4oO4eygVaGo1Tmpu
XybVKXu1dZ6UWAlIYyUgGJ7XHwD7pUU9YS/fPDlCB/Nuf+W8ve3nQNkfEPzsP0hlzAGBnrKc4vc5
d7whHIDhszlIGnbxgpW3nQcdYniOQuBcCUX8lWN6gMkPbzdYssg4yMuW8r3cRUuder1YFBuJAyZ1
HpZhHilJbMNcsL8tGnEsL+/mdk2lStoAshYyyNi+Seygs3fo1G67ee7j/bCBe9kvCnA6LYeSc5JC
ZGgGrUbDwQ+kTPLZfA6oxIXaSi/vaR8/BiuGxvONLF6udfFKWcpC+xStwo69O/vjg86jwU/02WAu
gp9lfXxoJvEO4csVPU1Fh29HUNa/7vcGrAhn1Rm1E82J+EwXhj6R5Dfn7FPgzdsQOukZ0AhB7mki
KuBVH66xy7lEXsDDrtLA2FUYJgDNND5/j5eGtY7D3JEmBUoZgXPFcFssLIMDaEHo+uQ17Z1rMKzE
6ylcWA13m/Z5xbfGhXt6c37yqCXE4QJAUKQg5uMj23EosnpHycrW3HkjW2LsJzHLKropta/N8105
oxl3NzlSX/YZZzRINozMQUbYcEPJkuyKmdD62jKyVhN3Qe1OfqFWORUf3vp5ePn0RXzatw6PvfFC
P75HlKY+q0TncWAxv2JxCS2kq5yWKPl5engvxFWMqIlWOt3Ejt46l9TlAMDjsogxaXZefH225npN
VBvNvZuXe8yyaLsle32jb0ar7MIy2xr6Cc+w8ouDMmd1xxFM2BwJFFefRoEjLsWTNBD43KsN3S0Y
f0v/h7vzWm4czbL1q5yYe1bAmxMxNyRB0BvRiNINQpSB9x5Pfz4oJ6uyqnv6RN1WV0a2khRJEAR/
s/da37pjz0XotDawb2G7XbU37+jvq61yqtfSTl61+tT8iB+DboloIlHTmWN7KR8jgBDIRWCrzrf7
4RER6IiKaR8/UWezx2o1RRfb45r3p5/v5bwlPZAWlzXwDfZnHPenos7ca4g1qbN1Omhk71zd6aFk
w0S1j0gupmd6mTVax73KrshuHwH7s8r+YryH7kVRFI4f34pRnMX4amIdpDLG5/kUTbcvY4mGVEou
aqsbHlL46KYHrsv6K1rtdu6UfoUKh/BpcU9WOU+42XycLdqe7gvODHW60fbR7ObtMoO1wLdzK5x+
OFjcYMLzCiuyhFdONqX2GJQbupAcOFcJ6h2A3nzMO3jGbAmLFfMQAwfUXb63tCU3ZEZaNYPqJv8m
zx2RsgBOoSG7kcU3NUS8ieF3nrs0WzlS9dX/NFZaO1qOOkYqVvikhYUkQlK7tgdjoZEGOHevxcYU
ZozDzsW4eA+qQDy7h1nxTbmoO+8mSJ+us6NA0b+TrOLgoKdcpeGuCHeDYhfyqqSgzydrXBrapPJT
Ir5lz/7kQ2X1kK7rmG/isZXOdTVvlFcBB1T70mZowsd6kzkbnjJ9yuNoNhofAxmGOKCeqeY8X+Tn
S3tVnyfYNohBTVcyQQ3Vq04IEsh5hgD27xsj3E86piHm83QZg0sGlXMlJJr/okMvbQp9Pcrmhmnb
28EcczxQ2bC3O3xEk72xkib4gOTp54BZKp3r8kF6adsZnwJ/smcsR0NKdIn9/aPjb0J32XKl9HN/
p1G5rrptseFx7i57FJuJxS0bCVkIH2K9k1FqaEeep0wXGMauSUnbiajmOeYvTGo4yEbAiikxIzgz
odffKnBa8Vy6Bu9YR/m0IYDQoPkao1gI4vSRVM7b+rl7JTc2ZaO9q1fKZF3sm6dct6t2nW4AFzaW
s68fQX2YKHvP6GeO8MgZGQPyOGXsuCKKx04CNDKsGob7ikQqPnXdnZUVlFTtRR1hELQeAJzixJu3
zyZXyjW6tgJAIJSojrxMbIKthKOmL4UUyMjZIUGbtpSUZ1MJh4w6AYMnw9BmESuU+x5RH7mmrkJL
/ppEULAWwWBFg8Wuu0qsOmZzz65WoU1CLZgKsW95sq01tqlDMC2yZWZsfJlyZiCj5Zp6XHlA9ZAY
z94kttzhS/wyGawCAIS7kWKoMRe1zG4CdUesWvlR9+7c6kgUbObmulxJrMDKlUNgBjtqAYchXXQw
oDCkvZ2qsiRLEuslI1Vy2If+U9wTsrBoFKtgcy7wKY1GfflJ7b2Z02O2K7DzeQJJ8jeg+z5f9E1z
ihn8zv1KDMJZ1C972ar0GVLn1J1H5hOpz7SNpB3ZS+lSa15NJbAE9uKusS8n2z75cP1FgmWJ1ntg
CwF8K/+i+TQ55EPa3Bpx84/dnyJcYUMILZ8dqmyymfz/NNSRFvyyP/13j/6joY68Bo+OYv7I60IL
9kdDHTMDTfMfVgZgH7821A22tSpd899Var801A2Bu4gZN36EXP4NxY46brx/3Z7+9dC18f5fFDuO
GIltU2K7N5cb/Nhzb0Vg61YhzlZZBFvIpmmx8G8o4EFTqDRNaWDCPVaYTq3m3Xhl24fCF4BGP97j
3nyWqPPRhazYCQ12VmU9FVKKorQsaaBTkAUMLFCr/moprJ6cE3mWtKsdmrbfVGHtpJ3Ybnbv6sG/
0fU8BRCWLbKOCFMSFPqutGhjOpbAxsQp2Ty8Xhvbjb6iwyvS6PVW6hk5AJTYdfc+vGPTftfscTHv
nMK9/zTBtj25By+L/IlcXBKYi4/i2GChzaesg4jAvYG+ulVb9Y5iJeJh2JFO3SK9wXm1km13b9lv
R1tEe4D6p8ZOOkGR6QkgYulZ3GHxIfbn2L7PFUnkX+1YetN26PsIPBIIq1zmGMmpdJH/3Y1xQXQW
sNsRmEQuUb3jR7oLk3KMEyJ8LBg+6GvwsPaTDGIXMN0ifSVXjKyki/pshBY/hJa4ZMoSN/iwyZQh
1HOWXz1W0+KMjlSw6J7TTzTXsfUQlyrlUOKMSalBIm4iviEFiMhOQspYu2LNp4QmTJWQJMUZt9FJ
3nBUYzbUjhfiRbJzfeWA5cKOT/L4qqXNkSMgx7kSLOTldxMlXkcMoVMpefx4Gp6Vfy7Uh/pM8FK5
I9OJE8B75PG8XyFjtd1n5GDJm6y/ERxKz0dzV/5OISddsigXrMjUOpHTxGuo8HXo0zChuOMhxifS
pKJFyLaES2jP0/F2SCz1l+pDXtJHtcN2I2AMXXjAttwnwDD1e/SGQpmKs3ijxtq6FlgtaqIFGN/J
ApE3SUmiXS+4j5xo/ZWoZenQGXuJcDqu/zs3ejc7l+l9k4/wLkZfGr7LMZhctBsU6++atoyLJYte
2jrjD+C/KUS+Olv9lRfTchKtjlGrWiZrX6ZJnG+9TQBPn6MktsAjmRQZD+G85FLQ9oTxUImE+LOo
QSRROzVxdXyHBW2QeC0oTjZXwoikZWAlr92nQhuE8T551R7FjsfypNVOeaaMKWqz0sBcGp3oPhS4
3WfhohurtPyVngMikZLXYB3QYiApKLAaYm+mZwIpSIINMYA4XBfP3CNtjPGn9CxtOC5efghJqVwJ
ktV8ag+ei1cP1ryLPmLrduV3kLm7M25IXs/KMzlObrKT4OpCaCRpySFOdsbju9ZSnjkmcMBrHiNs
pSVZSLx4OCfCqGSuW59P5irU7PigPKrdPAgiDNNz0peU52BNFtOQzuKztKzwFL/yDEQKcbRgpSjP
8vogbb+jloqONAEgHTa3eRwyxwX+d/P9xvirlyydbkxvnvhAeFXCm4J1OOcs/mMnRpShiL0M6qoS
fjdJGLXM/7uU9aj9VaP9r4/+WbhVfhNEQGWUbZl5kaYi9PpZuFV+0wRBQuj6jSL7ZVrUfsOZSqAA
Omwd9ZvOY35Oi9pviiYj2kZ0KxLn/Pd0ZqMA+xcZ6483rSr4a5mVNV3+S81W8OBDqo0ir30VmWff
4DH7sTZ67/6v+5kefzzX/0nq+Jj6SVX+938xWf+71/jjxI6z/68Tb5nKThzWBMrkecpoHS0mGCEK
BCnRRwupu4usSvHnumpF5k41L2Lp0yW+siCcOamdDA+TwmGdUEDIJp9uj0CjHHZOKdpeBom0MQ5t
IF20KvjyVZDgA6GYAim5JawZGSt4CXhd6FZJ3V66Vv8oC1CYLbsyXUu3lQr3Ukr1vUpETeTSHzON
ueeRdYkCQBzeizC0mzxdGaFn1Q0Zas628xsbWlgemTO1RgpRv5CY6SSmnSjmLa7Nbhpl/cyo4nmK
ZTdBAtFnlOU88NYd1ARU7I0MTOZDzif6PJSRScX9rs3QjvbIQ3SwBMIq8iIrB56j58qul6RLodHQ
Wht8kxWlmScNhg8qD80Fimgjdc9mKlE/aVGBSOLNxZg5qc8hISw13SFX/pImT0FbU46owmc/Xqqg
whqD2pBXPCV1Oc10c5OXFZmPSrTMpIpQL51RCGFu6DunwRNuQmwA88dNrPrG0pSeigq8HcsY7C4u
Ii4Zt0ckiTt5QidKjA6dR0c2im+5INCTv/rmUSoR9Ax45YLMlsLctEsHN4nQaRs3kY5xVnwKQLQm
+Z4PmhOSM4GpuOikXeqiPDQms5CNWuY4lmg8GeZLKRz8IrgpEU3TIENK4HvuqoaFAIFckdN11YXz
ykUllRO2XKHGyHf4E2fy2Fb1kYnlsqWjKqzF3Eol+LfAee0i94CBdH2Ck4uyQrmF7CabORmSsCUR
GwbseLkelTCzMwHqRUgBj3x2kGfGNkcDFynom+hSeDU7PbHJeL9CS/43YQQtGsDuEfewjyFJaG2I
LLN7cmtaswGI3FnRKTS0M6Y818FhFX0GRoruIcYXGqT3usrY0KGI7LtVjjHJ4CnM1Jw5dWE3Ax+5
csuV8qvGxhA7UEbhyHuYJBMJByaqTqVZGVxOZDsqk1XRhqcgxOXqY2tzxafJEMu7ND7juABo+xGr
yTWRIEShYfZcZm8alBVdWXKxy2KnqdSUEzN6DQKWkzI5lAWtYfTupuodnDZ/08yGlXR3yivn1Hj+
uTTPABHk5o2OD1HbiG7ie0WXJWv5runHIJcsk/GgiYK3Qv1IEzLYZaL0dGNakuqA9lFrqdBUaFqM
ZYRtyvfnjN5z/Ln4jAjMI+8vmMeGOitIbGvGnR4FzsbB3mh8peBX/RysEZbY2j8hSTS6peGJ8yje
aOnLUKlcIdiLq0fjBdMcdHLGcwrAdk1DmgMMtAJhP4jnUDvrcFmA7fTMwRPvoKKWCsS9DzxUqx6x
0CxbuuEJ2j9wcE23lEWYSsq2QlxoiBfc01ONRaMXvetxsO/NmLzGliSRQArnaRx8KOA+qGHUwiZn
dZF0Jw1VYJacJUcgGtVESZkMK3V4j+tylKbXh0op0W0GOe62iTg3/YeOVWDwmnXOEaUylZmBGJZb
qEDU9zWkOaxSMvphAy5qz6fVBiVYnRhWUQbkRhazQc5fXIWSVbmspeZr0JOj3qdzmXArORX4Nnjd
PU1YWyveq5BNVgaLtSa9lQ065EIhQwFRoegsEhkTgYb412PhxMuEknqsxmxDANhtwKI6TBfFJLEE
oZ93LaLWNM+e3TrHWSdry9I36AoZydXV8EMP3Zs/qMtOhpZAG6Z20ARGlG28FN93KZcrGSzQYMD7
71lZSxLoGtpmBXRhLUpw0Tk706Dd4krDsHQq0c7i5gLzfCHKlMbcQXjRq+KdAdpqaqTK5EJUHWpH
Luohcsk2pj6jlyX1ApmqcpAP60r1116sgE/EuHghWgofacYwWaPjzwr6hQG9oVo1jlmHXqdMNhIr
/ip9LXVcg42+i0z16Jktg3u68Atp3qUpnB32LPiIfGIPfby3sRhdYLWvXMNQ9wAVcbeX7kvjss/M
bwMjuK7gAnXR9qSUaCf93VCefamjCJzuBDZiUS+DLnH8VUEkVmdAJweQOJFIVqcytlG6i6pmi4JR
XwvAMkqGpTkjhkUulGtgRtjp5Tp4cTJBO0dxRzq0VAwsUd3KePK0Tt3xVHg8cp96nqI9/MrBqK9G
4DW1QHMUghulgr1VUmGwRGSeFSDsUtGuGHwzX6/sBu8aHTAhmqvwEEVsXGmorhKjWVZqY/uDh3rg
tRH1G7Wu/cgEHprpIBhrIXUBh8pzZHSBhEnc2Ic6vQ72vHps98nLUDBmm+ydknOVPHoREXqNrt10
1ojzmW1e/GgRQ7yoEIUZMJcq4+CbfEVZ5ATnviZjJZIw8+9dJK6wC4oWvlv/Yno0bXi/JXMRM9dc
zsKl3O8NRjW8q5nlTa5RQx6NRgdRVpFEiCchGjUUWCPb7tXMIBcx2nhpcHOVbiun6cbPiALMJXYS
qrYodDLpQrZedT+vpaokP9NcmYm48MGDavE9Ngoa0HioA8buGMqMXJ9b4Vpk5HkppURZPkaw55Gy
J3Tt2hVQyg07X3gEefj0y4r236zcJBaZf14caiJUX2Ncg7Isxr7454XbpM20Tsk7ME2I9tIk2pda
u89VNFZqueHr3jZWYDiboqJJzHIqlXUML3l8iEt/M1SLPsgW3Rg/R9pB8lJXOzq0LW75/3yUIrqH
fz1KA2Y3li/N5HD/fJSh1zNNJQ3fAPMpZ3+cM+R1GweswCDXq6BPCFatoieV0TAxEkIpfl/1/5tz
NC7e/9Orm3+BOSpBpzt5watPjKukHNNStpzo3SCmqfKrbde992E5l0Jjz3Yw1AMwl7z8PxL4aWCY
EQ1yz0x9rOmN8pHfz/T8rXr7nzrj/i3+/O//2vw5GJSH/uujfxYejd+g++ga+yTyPkaOyu/7K934
DW8PmSTs59iDcRH/UXhkVwb/BxyohG2R9DZ2Pj93WPJvpsodyGUMkfBQ7vobhUdR+MslMh46mzld
UGBjyyOn6M8XaOD0ddQNUgNkU9HI9nW/UjPIpp3TvnmaSKcJEW6na0zqhbHxDPczmEinsitQqwjq
VdPae6urKBSwzTv+vGLK86CySZfcyy1BguFmUKKp1WmnMvpp7qJFRmAKELM+tfYcJYdUEzayTO2/
IkhzgPfXuScVyYvY0KUNh1VstvvJIH2aSfDk5QIR0O7kVFJqcDN5YZQQ3pjKtuTcbfu03MiduE8h
XAul8wTR2cpFdIlBUzFqKt60D85FXh6iGjC+U24TD4lMm+99f1i2hUkSRmp6/syJJ46th247FyFN
X6QkGtZ5CuRRrttlG/eERUY6tZs22EpysYsz0zYcT7CzQRbmWiyVC1139VefclfsyBqN7oBqWBz2
C1cDrpsMTbIRczdfuL77oQoEa7D3wwvkD0QkysMi7ZRLPWAEzIeeLUyS99R69HqwvSBmY9pjddIx
CE9l6R+sZOO61WQJGRsDv4nuTP2PnYKN/hdv77959M8vLPbz0birG8rvBt6fnQLqHjCPMN0pkJ7/
7O1VcKYzwnMg2lj2GFlfP7+w3MVXVcP4K8gmrKK/lZwofuvlfh3Uf7xzzOsC/GCJceUv1rtQCCcq
yKxsxX67h4InbnUweKAMB0u9V9TZ5pjaCNfL+yX5eu1t3Ecrs/Fb+RFAgHiIQWbFrDMoqaZ0OWVg
c9tJujTapepblWfHEoaIpWwsieyj4h8jyXGs5DJszNRy4yXL13A4yWi14BrhexAu5OI2emcl2nZC
ZDlTm2ss0nSZhRtKh/mGQ5N2NQK47mC85l/dmeEXtvVLe42/akQ06lu+b/VZiUk2eo8JBE8+PCFe
kAZUv1JrhpQbvpEo8shHv5keLaVqr74IoE/wIAezBheLuWH1Q9CQXixR6on5ckBn1c/ZWlB6bJfy
yr11BjDiRUkuKq78NyFEPIMWG/Yt+FUV8AYWrjEX0emn7Y2IRHSvzk7b4TIjyNtb1ZaEBI7NjC0d
TGuUtXgqUqVki24PFSGN0Qa5B62VbbVKYcmOVFjSW0E9zmvvQKajeBOPiHM4dTSxhRMioOkkXuLO
2STHdKPckuEYJ+eWSpdgqds0JE3PY1uZgeQh22uRItMtt/K60c6Z7VhkHZMPbBkbFuxjti0KJoJW
5mM30Z0KGNi6d5/MOx3cj6PvSdOsT+TSSoPt9rsALkuFyvGejJvxXYw9BrBsN83zhSAvypO50dBB
5Ys4e/C3jtEIiCrdomnFTuCVaBFVfGDF0B/q6OMYbVkyIpEFDILy5CWXTntjk6y5VA6O1SFdF+dy
JyMPDE/+OjgPG/eENsEcnmD7hO0KkYIQ+DN+0mAuPYIDgYoP/xSdORfX9ASi6prU0+Bd2PUD/6du
fcrZ2ipw5228H1b5mqVfv4/ew42EmG2MBixgC8ObBmMsrcFsqew1LCKRJ/fkGC6bDwecA3WboYRS
b+nZij+FseM8uJizalwr+YlvRr9LSYey8/Ww8mDyl5SU+h0P4zYde/qqf9XxtbA9udNVwky3Uuuz
OdxUjQQ28oMZoEN1mij6Mou3XrBoZHntydlDm8BjpT0f61dReSjX5uipM0wxL1jn2b4HxoI/pY4X
/qYHJ0VgRb6u/Y3Qrs1kjQjURI+nW9pFWuUTxBhr3ORQ8PtjjqYQ7vOTlyzblz5CERZP2wk8eisO
LLxN7YG5L35vTsYm6udcS+IU3goS0bV8Va+JsPb7u0uJwNUGW8hXhBTSotep5RhPXbxEPB1OUBnB
7LN7AYooASN2hvm7d02etbPrYux+15NTm1NGuivdMdTf6nwpQQXaDa9lehp2YcMkv4h0avuzKzXV
jJfWPxH2J7vqlONmIATJtcPZu7NwFu1RRjM1HzqrW3fYAVG8TOO7dKm1qyRbwuRUcRILtLTwd9CW
+ORrL/lOf3TSKjGxL6FRnNxUInWe0Kr2x8G51wCEdJ63wk2WLCc3tBKSPMdGdGSXRhUn2kxu/I4u
QzKjejNXLVIecfQLFHfT+sQtbWuLr8JKuXjegccYy/BuEIjMtXvXP6Ghqlf/PWDbj1hVnCYWQNTs
01jybutzdWJ1zw3dazVLF/xsbMQdJyd8R+tOU+SEMGPSgUmL81VC5bJ5prCAAhLKkbIZ9JkjsZla
oMsnXVBz5yKUxB3GN2yRsf3s6g9fHltR+Jne0MQRlTisohYlbxMsKdEgCEHEGxWIqcRXcrZfyMdo
hQ2ynkzAjonhscGA0s+Th6IcMzaQxgKlj74v/SNCHqAlbrPKuGTIvVz1yTbqtkm3HfU/DsLlBgey
MCNGQyX0+YW8o/6Dj8rAE0Nuwvfxxs46ZNtbOUeKiTTn+GPk81RGNWHl6BF5R3QWOW8nQizdyUJK
dxP5zvuuaDayTe4IqVhP2kVr840rZiXy1X2B32Uuz8ONFxFbEWMdObFM9J5VwebpR7uD/OowyFDh
2RZ8ab9oB7+K+mxCsHAJRpKr9q5tpYv5llOAA/hAsX9kQkgQkWaY8RqTfKlv0VaL0uuF91pjmCPf
AhlyhDYTwyTQbhI9vyUdfNcJMc5UmliT74pWsuQV+oNQKG/dhIVv7U4oyerNakLnWxk2FEOJfaw0
xCGHCf6FBNafQnt+TaWTQDMgzgPsl2Zf9+ZGiXcutY8uJcBxyLY1hYy1Abe4XeYkIw/e2uwju493
BhhOPlkm+Vm214nbnBo4kd/WOuZDCisvLx2h8XNhodvF5JnUdlN8USaLxHkenZbRV4O/VX7yttm9
39TFIim5fnGZWKGwKvi+szGsMA7iqKKWTId3DQhkhdWSsa5xpvUTTdhu3t6G7YD/PrtUR3cTHJWv
QpqWE6vCqoKJhXn+I9/ncMoIwpjxp5Km2QXuyFpCUVkSKxC+9dJJ+YLAWBPpiwr3rX+DIFW8GF/8
bnARjNEjPTlQeiHYbDoyR3F5wc558p+UdUqtb0t4K6ZS0InehRq6+ZHuacAzqaPHZCHtHXlucIYS
QS7Roscz10+7YR+EWyk6R84hQ5l+IGOgwyHlWtW3JT5GX6ku0FpOzkz2JAePiPpuPkpekWPOKDb0
JMNMW5gaSD8pS3FHfDKrT604SJDWK+q1jFhIu9inZBZyoTDDr3JwUzZHlyh5AWYXBBexsgbOTOKj
MRAObb7hrFXZi0uqANmJU0e/uw3TtW57dwBYkU7PlIvPRJtf34kKo8WxC6Jn16OzfgiE18K95LiG
Qlq1gAiMWZZUxJtMHaYOlQocTW2K55j69KPZWCa6QdJhqKuLH5G2jWI03OSeMTDPeGXUr9T1bbD9
pwCldsBSSCBDgBBgqwZmz5VxD7bEdyd39YzLH2fb/APLpDBdws1Pp4fsAHZxpiNyhZo9dV4RisCI
KBCwsC2kbPyGltUDkT68i8t6rZ3yL4mXIgQH5ibdaNs4jRkMfMm38nlkDKiH/MvZMWXduvfOnMog
Bch24J/BBT3KgNufkXMFqG01SsxGXuQItef0bG8Y/xfqobrfscpjyHNz8o7HxAYgbiIMfyiR9d57
ac4uoMU9VGnvJfpAnsbVTXrDHhGMLR7MpbKPPtmQwXYOupmp4EckPfzKp9Ggnn8QqkalEDsShJ19
dUpsc+U8tZvJnLXcNKKHhCpxu07grUwTjAaVdJXuef+eL9u1+t6RwExEwuSCyDIWUZuX8C0nIOEO
LKg10uuGqXlBVMsiL37uXmhcoeKjUxOZOAlbhOnIHwGxob3dZ9czq8aFtuw3MTZ+Z+WfaNGsxQ1s
++eBymSClhINPNFKxZKB0WT5rsLwnyuoKFhLU+FnJXnGsMyEW08nb2UyY4XgHQwM5MxQTbBmtgrF
rXk1UWa7Vmta8jLaiJaxFHfJHoI4gm+degDluZ2PXTWaI8FgvO+o8xuzYnIsWJsXZTjVujMpUWm1
9vVH76wNaasRhpBYmjB3o9k18lYi4oFZ5K8r9jvKzFBppp3z4kRLe6qRHk7HB/4N1jGai8iQPgbw
dbAc0TZMkR+qE4rYxOzM1XLR4DwZNkGxjzEcoiLRVnJ/StAAkZQzmbV4VQDiBBuAn2ws0gq5KpIi
uyGD4Sl/DjEd7GWkrBftaYKt0pxre3WMESEyOJ8ma3Cvdo/bIbvHG/EFWGpRk7gx41qRnJmmT3Vl
zoyLbZYSbqRMjb18NPo5TEHsuPqx2hmLDjen8WReEug9Cf7WyvY28DkZuUgp35qr4OSeMQNf3Gcd
v8hzvvR25bP+QrjBzvlMxPlEt2Fm4K1sk43KIaOrp2qfHsty6+pzHE3dZKEoqIGXfHPIWlf7PZCR
sNrm4ZJxbHLWxTlbGbpb3qq4iwi7EjjOl/RBBDhv5EE+ZcaoEzC9W1DPQvznXMLuHEOMWk8FTmix
qNMjlcWmAky/gbpCfZlh9Uc4PYNuipeIQYtxJZw6n2BiP9QPEf4/USFUa5Fhs0FCnyJt6gM2Rmip
/UZ9SZ/5lfAZMDzlWfkl2FWYJGhdh1AgrYo4mHFFw0dNot94TN2BHap8TtkQf8WEmiCKwo1LF5Ml
ORNVacXVU4dBmmL7pUcdRzdsVJCj0LeMPXVz+oynzuZKaqKVKq7UxMJub0bLEOUrHm1jVWVH5y5f
OQT8xOi+2FE8mDDArIxnAZ8AviBEpHbRTivcI/gQwzNOrWhFW4iOroSKliZUuE7Lp2w48skYuxJb
qQkUfqYmiwpTtLggWtCQl4D+uchzZyr3Uw17QDNjyZy9lg+84fSEW2eqvkXkTLA3xcEGtuMY7Ipr
0s1U3fJoakLB8QBxriraQSeRbzdmrIYi9Ez3bRHxuWKDex0vYRrqj6ZYGbvhPTdmgFScz7KaJu8U
7aQ3Nn8yppmPQJmZkECw3cZk37Q2kbt2RhB6+Bm/MnpWH0UzlYxZjB9Gmstcj2MeGQleLE/OvmM5
7WH4UKSV2JxoPYy9coMtB1NjvcWrWtQzHLIMXiyGEnT/xby/aEt5nOfQ/wjZP1f7gzYUxybVKOjt
FJD46T/Vprfm5a+i2H959M9SF6y6Ufuj/KBxi6Mo9WepC3Y9iYkm1a7/wX//UZsGUG9oCGmAjaPT
HQUzPytdxFSBAxcMVaXOjMJA/DulaeWvlenvt01MtkysLdg8ZVQH/SKJzcWsmFCzFla6puExods1
SdVt79Ol7wfp7hW01VvmCikuXh0obk2I1LyoApnQwjo+5TJSEMmTV5o5seoRqKu8KC6RyGGW2g1Q
/hGGbS6lpMxnagXZOCO0uu5JR4u+gfKZ6jz1RXmovmHzWZOwhJQajQVVa6qvjqCXiAJY+yGOEMRC
w5+sDzh+kmEW60jfmgmOysDt9cc/t6mCmhtxmMDlIJFlLozNr/+9qQK35a8X7r88+ueFa0APlQ2B
rgpNNRonXDo/L1zjN1MQuAQVQhR+XJ0/zcZj40SiEzde1bIi//nCNQCn0Wr5nWf/d3oq6neqwi/C
tVHN/csbR7P350u31YzakfqwXzXvlQ473gBDgYBbwnPnWiiD0GjXxrkr13GxwIxyUtMLpTgYHJAD
DsSddybFR8l2hJNByW0q5KQgQ6ZQzyiYsVYmyYFnCLYJpMJzpFjSiSIkt8gHmSqSjey5AnmFq01L
9nTb+ff3nc3Cb+faa3VPxYt/K+7IpdOvAuZzfEoOKIhR8rq3XN0UQ4X2NCPVx8IRkSfTljmmZdVs
Z6iWzK1vtJZ8oOOqPKP8RK4SvMZfiLDra7TVvat6Fg9BOYK7PCBto6mNVorHWcAgFM0heXHE/G28
FneOByQab+X7IEfd9lnbITXngSATTqzY37V+6d6MXbseLaW4J9iAA1Po18U86QlzBz5XACxniWHF
5ZZTCKmCReBaPnRAjoEkQRhIM/CIFvO/sUPQ8UO2rkIQC79EKqRMqAQKndtTe5IvfMe7IwtrcwsR
mPV0DFESCdosOyD6xqOEUq3/IM0ZqbX8HK7hplMiqcKZDw+revTBXsSbOAq6qfJQ/t5UB7OfLFAJ
vAx2TtucdffoMK7gp1111LDW5JPCh3mVRr4MAuUCkZd48m4d8iaU/eqmnCzC9lnRltIBuTYi7nBt
eGsE2Rmu0YOCeI+4TjZ3DwA8I7/d5obyjmoa1NRSWkXPSNCUFeQLO1/J0tp4bx1KE1Ta1zmAWypr
y1C1WKveJif3MqGu5GMUVHdGDsr2ijaa0bbwZgi2JULUdnCfgo+IErizHLBww8ZadHBpR+wYftLs
gB1KskLwVUinpu+wveyBZXFnZYcSjtihvRqALULvjOgeMXr6qsETYuD8ZIXRu+NJXsQopDDtcS/v
FW18qZ5VLNaoC71lvWvcLV8RMT7xLwTsWbbs2XXzYqwF01V7ncS79OR2K9Rz3BqfkDdVFWsryp8n
U19roYVsv8XPnBx4hQzMG577I2J1TqDvjpXNJx431quBnOezjqd9BjKUHWR/5WyPynk8BWxivN5y
nTW8srVOkwVbz7dwXamnI6X9yNnnd0gL55wV6oYtVa2vOIvjjeLaY2W59oaVvuOm/A78COdb/hoB
WirtFEk+6Whzf1gj28cDkL62V2rtj/YTOlKJX2pdGVPuyhEMLGUMA01FVbE5oMtH2VNiOwwtd1j7
FuZjrkPeQzbnkRgIYoBLvASnGaczKA1IAAjWXBb/U/lZpZyEgN+qJnRWZr1PxVwbfRHqMyen3o2q
fy63sX9htRTHG9TyCKDWsMN7toUlS7yuQGw5dykBwDyBuQ/bi0CGyuYy5rrmfUsHvTvAl3rHCOWP
J8pLNpyRWr964RmQnvJURg14vJluiye33oAyic8kTezAEh0y5lr3nF0TcEUfp4+RLWhAKKNGEyLS
v675n/Wy3xLRNYOcBmEOiFmX0OYg1otqLcCkJ+Eu3Rt8pUKNeg3IWHhpvblYbcn/wo3M4efz5Av6
DFYF3pbJHgCjmR3Y8QYQKgMVGKNVZSe2u2AntqMjNpvMz8oDH5zh1nOfHLA8muXBRqh2pW+PkKZg
ugdkj/d/VS80sEBwTbiVDhP/USOdrkkvtkiEWCGJnLIOfnW4kY0fQU0/CEj1sgdw5C88a8T8UNvE
Tq8D/keHys/juWCBf6WIyW+5Z39BbCZ8lmxWs3QnIQAizVSevW1H3EA5f8ZoQruos/DHzSmoTXm+
FZ17tZ3BTJ/pH8RbbtRzsSCm0BpJSzKeZdRhO3UVP0avIIwFfbojB3TmP5ETuKyXkQ3d6JrY7EZ4
6SkKMFAyyfT5WK2FbzBaZcWMPW/F9FrYUBJnH4AboDVKdrTq7qXVEj1Zr2VwDtHshJsIltQYp7YI
NlfqJd9Uquv1Gkzfsuk+mtqA/dr/x92ZbbdtZVv0i+CBvnklAfaNKIqkxBcMtej7Hl9/J5xy2Ymr
6o68ZpRTTiSKAkkAZ5+915pr9on+lz35/DZZ6A/a/BzZX8zEJKdZTW8MO0UWHI3/PbPFJI9l6mDB
WaJ3BbXW+SPhk8COKVFtmM05b8rp6adPYHL1K4B/k/nnI7/l9oDwkm8cCrziy85mH0IT/aEFZkgE
yOzpbSKKcW5BANxqj+ONCAs6IRYEgtLh4KT5Ky9iAGNwNt/OX93sWm2a2el0nvg707khLK3lC/QL
63I7HCZX4eb0leEK5xNFjjy9UdMrMY6tnc0wRcGV4LaAmz2ZXT/SedzP6RvQcZ998ZnbFK2rEhMH
hJ0pySxemqRDcKIvFKhK2LBYbufmgat1di7n7SFe0cuZnflIlvjp+YzHF3aBHoGKB22tP1ZvKb2/
LzpLDuUuZy4uSvuVfT9QBVpfp+zIBJJ0JjbLe28xnZ8+xxAtwo28nfhZoQP7as59ieM7x47IZ4kD
kjkmcRTgGDj16IVJghNz0kwHwqqNV+1irasVVm6HNXfvXcv3etFs2IwyQrY+JhJWYOvYauer8ITN
xNNWmrcON+KKydSyuxlcM7Rljr5PJou1hjy1bmnRPlYGbRv1ULlzIGqkckMEYnPOrxRXfBJUOVww
y+qjJawGsFN9Zwsxaz6KBxgXoB0wxmBzza9c4OvwCiNv9kLfmkuUGJYXd16tjCdaQh8fpM1YD93b
QIgL7X14mysesP7qhcfTybPJsYu5dfE7MfduNtNTu8+0AXh/c4ANi3DmYFadu5wV3DcwJ31/N+P7
hFJjzBUvCQO8VW/Cutvm+4DfIPKp0Er8UMCEzrgG4E6dhm16MTyGJcTPIaWBPdBwDgAw2MCIIPYW
CzeYDXfZ7jTQH5Co1nfaPXMGXN9PNBpxDi9nbR646UFZ4cZ1ad5Ilg4v7jzkmejHzDU8rJgTE6Ah
E9zgw+MeM53P8owRFqbmRQ9Zw1jG14jlgikGERtMK4Bc1PMLrWx4XdFRWHuL6aYyXfQppyzqgFlz
1HhQo84PrzCpeBMgApJiiEOJ2wb3tgUgFay1S95Lww4ZYtCFc+dfUOk4H4tzc0ZozSG8vOykDR8R
A5SJINDZBpgI7hNfE13U5Fr22qXInP8KdNy+iBzQxt8MNz47W3khJYNbZy9cETyFm+mtj5dKaDes
PuWyvtCimO6nvLu2SQm/D/l8Oe/5QN2tLAPgEjnwYeYdq9WHYXOEpWpX3CHB+pLAyXRgC7eOlxvZ
ExkOoLitQGUTSUNCDe20DsGsjA2x4i1fps+WM4aLZvZFVQhoIMTtrb2EdJNlWuF7Wo/8dQEQsYwv
7iM8bpnHz3mwj4ELQpqbcfgEj09nKLcJSwHLwqq7qOK9+whfcBtuvHqubi9TmU/g5pw0KkdYVFuf
VwXQi+t0wvnJtja/THgxrG2MjGG8L3V1xbdIzuCq8U/iqv2c1kGuXJbB6dCgAz56i3/ulpeNp4Y8
j0g/+FqiqNMd+e9b3q34myzpt5/+ueWV0LviNBYNkt7QEf3c8k45bSZNnu/xg1MT58eOV/umaBOW
i0CCPwRLP1s16jcUSbDFSXfTTKI2/lbggCpPTqy/bHg1SVJ4SkPB1jHJn37t1XRqJrppjpEyK+tL
3pWH1IOLUHfjKfVDxOJG+Oh1CZsIbZcGwaXVc0qUsNyKFb53CwNS0AdO0ZHa5UIg0FOLiLYm0sBQ
cy+08ieLMYek7AR3JYYtdospk4uN3KCNiR2gNeh1LKxVvJUlLJqgSZOu29nWdpTrFZYPPA7SrkvN
N18PLpYUdXYl9MchlR4Sdp6h6s8rDxI2cV89PjRswO5r5BergiFQrRa7RiE+NOImpnekeMJ1iBId
jt2EQAgq84j/AUqO7qk72fKGlRoGobsdNM9f9lFsvOlF6b+PfifkNIYSoqqeFUJXp5bXPJGs/qls
GnXlSZLESD5WxKeGQN6IXtbCdVNmPaR6WX4UeawqfbsbQTyQj0jCQNAE7Ni9WGhWviSMt6ARX/JS
fRibTJ/XelyiCKrMlSsH3np0lcBxSzAMkTZiPW2GcqfImgZW20qTVSJK7IdEpX2sWsNYlG5JUmpa
cNNsud+q5oDMW7KgcySfPtWzaU25XIguSrYOUUkya9EcerJ42hDllKrjdXDiuNRdQMQNMUxWEZ1N
RI9MyBrHV0XfESNZ5a5VJWwhgzonIElSelxFDA5ymna+12FrKVLuxjVqIVFsnzV/+CiVtnZMRcIA
nQiPQ5wKX5EoJO+qIiTzzPKsVaGUxdq1olUsIHER2FrKcYWzSEb8kCtAYit3oYo93I6BuWuTusyn
yDK816P4LsrY4/0qWQRRWbBKKmn5HAnBNh2RV4SNijHPUtg9tCVuF8tLKmUb9mbUvcqt2KMvy0KD
+jc0bmYbOYU+BPTdqychzByzxHEvDuOyIot30ZT+m+xfBlJK+aJ0cA1hVccF2Rcxk54h80tHl33v
o2hKAuIEGcG2sQ2TlFpcLipHGr+MVjfsXKYvgwGGAC8XZkhXqClyds1lQC9v0jJhaCTRjhd0JsuF
/ipIGZCa0Z15YQ96zZS2fgGaChcFb1F7DJIWg3G+ar0WeV0I7VeQyFzH5RyA900jhpFSQtCFqRCQ
HbBdKlR/L4SjPNND/1SWBMsZ8iFIJqFM0rCZ0XPY6k1n18AgfTAeuQCT2+/nTd/vXAAQszFgmZVw
M8oIfp+ZBY4bP6XR38nJsEy6CmbeiAgw7uJ1omTPYmUxz+kbQveKuNkZIKLyJDsqkbb1OvlW0I61
Y3UcHiMvZfdvPFVmbQee/CKIIn/ne6UzHdNl9B3GKCaz5tAmOsOrAHxTxznaJzCaQ9pTcctCzYQs
S/KXUfY/+mbKzs7blZ8MO78SpG1ufg/NvmVy7aIvrBHituNmwFTWaX5pV6V/CssRXVrpbfWxv2SF
pAVMetvCEXp0h0IwaZ5rO4zMjuZVcqo92PAdv/jZVSqsm5GYB/7Sl1Es9ZZUYBPxGwY4ptJFN2vg
zmikw/Ae+gZFRc/uuzNddCQNiuWZ1+AmTbrMP7ZG0H/12PcYdXVNs0ld3wteLFMhts3oHLPty03E
ydzPtEbUuK2OCqeLZkSomnV6Wl0R7Qax+fRGFaZ/XGOBDSGdK4xmmsJ8qkvX4mzPoNol7M2ztqoe
wgTdSCBSPpsIaFJUdkNl2VpKCoFiluNMGzRlF+uUJenoLrsIlLAgyaDqQlvN9ZLagUSmJfelbj6m
IaRsPXyxOkUABltEwikws27WmxYarwmmIw1pZAt6RHnnyzQRq0phYu17uHMKjFxmqNC0HFSQLbnV
7XPJcBGKl+baC7il6KP+JnRD/CK3hiLMBrMoAzonLRMPB5vY1CRpNaVbF3nub9tO0e1kSM+VG60a
FoVlpIdkO3oRm+fIcNzMhQJkgewK6rlCWmKbCceyKk+BTLsoZ9VqlZXoElqpIe/yiczLanRMlUL4
t5QfUk7dnhttwAA+6MQVNoKZRQgEUUEgPLJm0cXFNnRRhSbdk67UZx10UYFBsC76tdxIT10jbopG
vOlJvCtD33Li1IR3MGEpQpLpvEKhfAvD575gzVWzR8Fg8OrW0fmX0uU/mU0oNP5UA/y19PlL09vK
Gq+sXWFYq3WmgzNSC7ahSuPUXkk6jar03qoyclAICc1szhg0lg3Mj6Dk8tMr9q7+2O7U0cAKG45h
y7TgH2pGmWo1w0AubiiM0QhDwxjy34vIB/mvZv/ff/pHEWl9w7WPHYVq4o9q8d9FpCl+o3xTDVVn
yDiNRn7WkBjwkddPaAC+/GPUp32TDPispijhl8Gm8rdE7X/ExfxSP/72iqdZ4C+zviRuWjc1OxO7
RxWgxzPG/iVzz7hBbSlHvJWdWumGOXpp1gDmEASGNOVE31wPKiENgTzv1CZ4Bno1vI4RptgMQ/s8
JeCwybWl7k53jh5iY1OffCN+6kYgYuDLRqFfqRJRHkVgPQkD1VkSjWBj1N4n1jJASm4l26SjVkiL
5GoKk/YT12cVoV/v/Xkml+dGpGUCk6zMgG8KzQNbgmUQB1u1aalqHnUxsAWaU7qQIVFjPC5jXIE/
IubvbXzJhXglheQxEFKBsVatjWtelRur9BGCNos+SRHGJsPHaHD7E9tDISJRT1W2dnF0FUSop4IA
D8zXJu1qSUJX0pnxrWs8GFpuIJiHTFDbm9G5+JGz0o6DwQMee8SrJ6VB8THmNQRrF5v6vAdNsAv8
gJ12lTybYbxWSQFT0Q+rQfpkCKm58DQZuq1a2e1A8UshEEhILINQQv4jOClyIiklezgzl7pyDiO6
irX6HjaEYA01YVt9YRE3CktLKCnZ9dauzfeQBm6jJIvEMjt7YPw6SqCxYz560Q/fW8V8UiOrOfqh
eulDxb8lTUFnT0WPnrolqhlCT8OiFpE9ehC+et6FxtSY4BjVYawQ2+QJFZ7mPncp8pZEaZBGik0L
vAy8viRV3Xsf7V3t2ARwt0uwtwgQ0iHswN0lyiaSxF2J4sJXHKLPu7ChaQgdAsaMxyDGhQwqydfA
D/H71gsR9nWP9yny65U87DpKJFfUHHc89T5pIRoTDUZClsWYZ0mD2EWOj5k29EkS9r50EAneYK3K
KlmV3eCUzT1NHzXRO+LTx3elU6PJC3eCCT33AnZR0bN7qk13xNOQETDRPVUINHxhrYyXtCaMBQ1J
3D7GEViDTtjDjyu6a9/QiCrhbcYvxpAsKiwTAjx0JT0aMQnabXuuxNYOE+KHgW026xb/aZqAw7AN
KuBWfhyti14f+uag01/2IN+bJJR6MlA2+WREbyUXWG1d0pbqUTvpcnGIANOUESxSiZeOBpK+llSP
e7U9dzk210BbZpTVQ5RctaJcu0Kxs7pgNxTtzYJFFbbNNhKMeVkN9kRH06AoDiF6dNO3x8C1S8uy
exM1pJDMhLpeZK1PKhsji8hdxuVJNA5GNyEiuE081TJu/OHTH4FD6eaD2mzqciWrq7wIHa+g0dFL
s6zS30VkPwohL1bDINCjsAlQIHvYDUwsXJqSriwzvWZVf87T8CyEaDqlhjOMSyUQFCCNrpiR0yOg
guwE6ezCdjsGYg+uPR2lLy1E3iRIgkrCsm46mYanJArfTL3a9rrv9NxVPDY3v6wF/2FV1qdV9+ed
FRILDsHJesTGSGFvLk1c7F/urIrINZPmubsWU2SDrbqxeno57lFNXmverVH9rL3HNhW4rjaWdNaR
xo+YM8qqRam9SJRtZYBs+ohbGlRD+BALJzZP3M8Oguc7Xf7pMuZpS8cVFgWZ2IiG++jWIkX2PAoi
cxPmhxHJV+Niz9ZVTD7kgMkXpU9IBNh4zO3S4CGkqOwRSZdQReWzqlUzrX8Jif5VWhKxy7tkPldB
6FCzzBpkkAoSjaG7FiBa9eQQjtxo3WcRDSoV+f/z7k3mx9/ePFQBhonq5o+F+E9vXqzKo0BrY624
8dzoby2sD5U3BEsvB08abxNeLcX+B1cqkwkbeRJlA36472fX/6hUdN7+X3h9eNh+++l/VSompjmc
b5jwRLJeMbvyyfxL4cG3YANOjCGw8fL30uPfxQrePZpuf9Qj/y5V+CJkeZGr4F91zN9SJWm/AYP+
fNDmX0qVTgzgoZQZvnM8a1/qMlyHWMVQRxtwy4KLEt6fUfESXQeHoMk+OO+bV8p5HhS7e1SXcWlD
cfdpmb+iR7SamX5Caw68jrzt4SDUy4TANyqEcpGX6xYatmSPyDWzBx6tT8HjG77bl6v+2aV3G8xc
dUptQ+DIU3mvJLkNTGzCW78Yy1XDskcb/lrBa9EWkFhQKr8nJsfdL6wzIn+eIgupwZkcOOJwrKBS
5HPvFfQPskh+eWLYHBHHh46Qh3jTK8m//5g3MFOqHnkAP8Fr4jB5A9CGyzvr3FpH7Hi5wj0fXUQk
OiMZRYZjHLVb1kEHZ7q3oP+RDRPfzUeJJV10m2Cu+tnwnZAFE1JMMwESmEoxPTfbeSE26wZjlR+H
MEdmcfFG3FBz6os5CUTIR9krt7WdOkn65I7XYtptZRYSkXbDDQ3DU042V4DPLPbxBpjrJmBukCHS
7qN1DM2mMKH0NX16FlgJIvg/y2EJoDqZqDfmRyt7C2U0yJ+vsLVY1aPAhNgD9bFs8Q4V0DlCjgOl
hcZODemwDGNHam5NDkSQDBwSVgkiSTbi6FACsoBr6puhNkuTLpU8vsQ4HOti2JkdT16UMeXMkGO+
6g8l4WEV4J4EgE+hEZgy6Luohlcgox9OndgE7WDiIhgXmGpkAKbECJpLjWCOYZXgbMRwQAzYd9uB
9tYs9WsIj3cHf+pBOcRMSxHLGlMyqrfRVsaCfoJC5qI8Q7aychfhVUMCNM+QabtS46hwgcY2uFQs
/qXySi1JOmjyaNbQfCkXCCHrFhwWhQ3FM4yB16kFRWMqxZkHSPH7PATIFNJ2xoYMtYazuksfk6f8
EcrEeJeQUJ+8RUowTk6N3BzHGOA94Famr5r+nF84C5lAnWNxxVkj6LZhHkzzKDH/UR5GZmvEYKm2
x4cMKbuwS2LKQfIku0C5lxwFIxx/meuryenNSOVDoFwCzKTUA1EECZjBF8nQ92ocrsxIscX8aFkv
VrxmSfaVe8+sEto29/7RA7ePEXBI/FUN4LCv3oOXgXLAsA1DtFPCWLx0jskoJ1ySVBNjTn9aijZN
PuFviY6laMttN6V4bhyMFgpuk+scMcxUvTmSv044ca6ui/Z41mJKyuV1SMQU9tJccviAMe1or3jf
Y6OdzHQWmdMWCUr+KkIBHziSaRuvxrh21U9LfRi0z75fDUiBjG3l2kMy59n9mfbRv8jqkoFQj1do
Q5jTMDhdWi2UgIK19onIWjZvMH4rdNR9iR7JE+9R9FSG72O7dqM9Rt20dcT6IYCuwTzszbWmUf0j
nO/qILWz4Ka5C0vETb8f/XusofbO39IekglIdrKwilyZaRe0/aCR+tIZlrSBOO3mTbkr+Q68mnn9
8o9dUtEO4i83RF1UwEKgYfyfxvaDefvTkvqffvrHkiqjf5QmmSNP/Mdm/seKqsAAhL9GR4m//ryi
yt94qE5yi6L+sdz+bAHI32QiXVBhEuHyfYb0t9bVqZnwS62FCPnPr1v9C6skTPqykPQY3MyCG0Jg
N8qyxXTerxV0XrP0pXxoP5rHaJvh2HxgtLPOF83J2JJpgvysWeIkye7aDbBqs0e5dmaNTdGrxOtp
xL2X5wBnif9YsLhYi9Z8VJv3Tr43yWoyAzHW4WIeGrvKFz4u89FlVe7wcBTzaBpAEMnE5gOWC1tA
NIGoo+CaZqsg/OhYe5LeRCGJXHDSWbaHknxBCVlibF5UilKPSiD2XnUl3hoGNhfTtqCEJbq878M7
Jiy5gcRU8guVaj49Q5lilwSdMcLN9Bjk7I03pJeQWQ2Sc6N7ki9q2eE7aXRsPKDvrIYEtC74kemo
W4C1/TxbdvT8WEDnEqTyYVNdKo7b7V6q/eBqS4X0in6WN/iutPVobAbT6bI53Xd21EiWd2q31qOD
lOw1kTscAgO001szf1X4BX6x0djrJjJkO/nLzz5SNuJJHToVJrHwHrMEtDHvKCx56htkofJkTv1S
2qngtxXa9aSzJV9W+ZaCqcUUxDIxspec/k6MtRQR+spbXlv5OxobOPhIbLixrbAs7EnYG0mmPWun
ksQ9dnqM3OVF2B74F+1rRP+mQ7trdoGAoIRRDbcS2bdT5TQ2jxrL5zRqp/4CUmZdRuUlLK86CYvN
c5AsGt5jDc3SSIcbyUEuHuOlcMFalEXkySk7A5GTO8NQx4JDgHFpIzUnm0v70p/9apZAwLsJ2sIw
58GDiuAEOdW6Q7xlaLcyX0jkC4E23xhEzQGXDx3asuMJqK12L55JHx/RFYgIZ74LaOCoytv6UsNd
XD4330FxEisJ/qYo3AwYgmNyN/o3MyVaxFEPylojHK9/yBzoS9xQB1K99tx8ZfL1bmk3F54IYUA7
0rh2xG4cVusSJdknyrpTuwy38o5icacQX6c4KYGSyaLeyys+DxiyOKC5Wszx3Rw+Jl+xkc8CrsQW
zW1ERJ4KFc61lirP0C/LU37yCHXFOdVfNf9TIBHXyF8rwCdzqaObZQvVvZKdGNnisJG6VYYcA9ck
iFgRExdqIX0x2NqStNOpgKFR4J2j6Ci+8fZZxYUJqRlwjs8mgU1/0NGZyP22JVS2FWeNVtrsBQ1i
Jyp1ZsiV/eMfNTqJxW3sN438WgorTCTTYzWZJAviKRoaUXpKtpF6zMNty3R0ZEun9zsqOA8jIF+Q
UKhpd896ics7/yIA1OQNCNGFzERi04qlIi2Kt3/yWqXqmsXSwCLAuvH/OFMkJgq/bP++q+T/8tM/
GtWo+FHki6xHoNInasq/t3+G9Y1fhnxfwd8HLV75hZqkfGONUvgy+ovveWI/Fyu+JdGoFnXF0lUT
pOzfWaxAMf22WP36whX9L5tAzy1LVS/bgRsltHXzLpNz6b1iNBOxST6wlQMnAkNkfJZpLn9VDqr2
dbqL5KehJG6GGG0o6RYRt4igpl0d3jDyrMgYJ5LmyP6tfU5x15akWcxSNit48yRItHNL2pXpkUWC
/PA7Pyvvh6W0NnbVKiqWwk5ak3MtbPnLnXe9g2Si2wwbxrwGpmUOyyfohyhYWCfsPaYN6q7tb+ze
WnPpXZVz+ZxcQ+ZxT8lBOErkj8/Y1rXmhfldgMrpjr23XyjInhGCNnhufYy5rU2eNfQU7Xt0OBRU
hjnJlVeAOMMnfGIhHTtcu+F6igCatIs0lZf68n5v7Ybslymkk1Yff9gwLoTzlANqzBpHemczexfO
+qnCB9w/Y6xjU/kMDWDDOwG486iS/z3JRwcyxoPrdCiTyLMmZgjZPMng8hLOn22cSQVda/zWBrty
N0c7+Tzl8rQEV9HQQ9GWOfKSotNG5TwXtpPmkn9DKIp69EoazxUew3exmzK7IqVDBDfJ4BA6xVP8
G50xJJjX6cucB/JdvBPapTsuoaVTtOcH35nimTIHX/L7KC6EbXoWdUTZBjFVcKlQSN7JsABNi8ei
n4TZ/Bd/ntCc0y6mnFiQuLtuLlPoLt5R0Ub9rqz4Gj4KELIOQd/xVYufiKdI/HMwIe0XDD6A16PY
5j/YcyKO19bFXPXW+AYGzR4+0ZC3xWZSkmtr7YZgf/qCtn5CQc+RgLIfJ4sB9oXpUfW/0nYlYLHh
Qo2IrkM9sUylx2iXSk+EZKIEn2Tc7zEbfOmkDw+u9CnBBFjH5JHO1j3JcBIrA78rOqL3D82N3qBN
w3PFC4cnwx/yWkKBQBdEtBdvk7EUP44z2KPe3bv3JNigEV34PICaYu51tOMXfrIPs3V28RHDb90H
HoG1voic8Jyas/AcOEYw5YJ562gzqcC9OaXwkr0M4vruQngwf0cRydxvyP05HBTyCOpJ7yVOdlqq
0L0nJw0JIp4PEgMwDfCWAp3fVc8xMM8vNPzFcyWhK5rFX8je469J879BcyM3KIT28Vc4chVuDLgo
8WSg0NIDhHoc0xlT85V65pHGHpOHf8U6ALF+btyFS7RjRsJ/G/fqefrJ9wbzB9XjFyaQ6QfI4xpW
iOl3WUp1R94NKYBpSIvlhYoUieH0WJ4s/sIuUpvnhPkVroe5h7km/q65p6qVdtiwebh4VEnCpTcE
hGPgt/tXnpj8T3Kz3vkBY6+cOATcGx3uDjZk2rYw4ISsCC+jadFMLBI+YtDGlCY7NP4cNi+Po6TB
n6kdepu5fJSPdDS8dZIeOQxtiVFCh1pygg4pLaUlTvDuvXadESG/zwlqT6+bsoMkNg7M1Kf/t/TJ
Nt5VG2OffjXvQERg/S/55f4VXweHYvYkzeCl4DvCJdjJ0YKD4xXxEMjxRIaW+3KJHU+9eR2a1PwR
6bBfNbP6EnQPbv9pESHcrSa/3nenE1oYnHz+Z3wv8lUiT9z5BTom8iDFq49finZXOGIVGLFULOVx
b/FS2+4mavRI5kN0bON3BCbQ7zcpMQM7zf8axPc8vupvcO29oZsjccHQpb7Fd/QvpM5e8j3/JzIf
uuF0WOV7GPmUgFI2V28wtWMOFZtsJ6C62MChk9FW48mq91m3qKfQgJEBHsaWN5VvuAaAz91g6keE
OxE8qJ5rzqKDgEk5slcdFR1FaGLMVTLOORB5ZeI1oeor54iJVvwTOt2cXb9380Er0LzSnf5B3oOh
3Sjcduk5SvZAqwEDNuAreR98DSfvRn/FX+KZkjNHZSAINNp6BMAlnVsibdKNnqxS4m4b7mbJoyc5
Wo4Jftmwi3uJn//ZpZNkfo+5wR1pyVQQ/71zvlfnv5dOf/npH6UTalATXySESMX812b+X/t8SicG
QKoO5ZGKTf0Oqfsx5le+GSK6zSl/R9OYxFDw/Bj1K9/owzPp1/ne9+763ymdVO0/lU4SnX9JmoIM
6HH8eSDlyr2reElC0s05XistIZPWMbpKnqNDz1f17AAcxJJ1xkQzTbKpg7SzfOqVDyRQtB+96k2S
bP4kHQ40/I/GWrD2SUjM2tw6M0+2qs04HFRsglyT90muXjlC9gQiT+gX2jm4Rum2KDHV2dqZ724x
I8ag6NmfNuOe/zDDjQpIKNhhvsRLGbjF0iX3HfdgpmyTTTAt0TG8/FW1hFiyZy3pvDmLc3Fn8Bnb
rJkY01hUWTDoIvJ1IDmY5UCZqZPLy44c44YdbslAc0GWDBMw1iLXJJhmxZOW301vrEXVkkKPrPhH
+SklZ9kGjeUtH92n8mY81ukqfANcJK5zJ9tZp8nklM93BFfvjD1F5UnfNYv0yhXX2PrsRuMRaJi+
U5/awe6iRXrzHLY2BzJBifvrphYnlDkA19Zn96J2yxRWxcjVvvVaoGLWOBMov0h12SpctNGna4NG
Lm7v7Ux5FNfKfgI9wTPYFbZ6ls/1hgOTHvOb+9TOPsuVCC+Ef568i/XImk12pXfK9rP+ZnazZJ98
Cgdmw4/lG4Nu9SXakwoHcBkEyTw8i2tqScILy22+xff3qkAJgkW4iMkfWogP6ofwGawxkym3sCBG
a0ZY20ecbWLJER/kJ/kpe2ad696tvbLEDHBw5MU4LzAvIFrE1/OkkhNK76J+qwHdzcjmGVfBxjsV
F4vt30ZwNMdjXRnn/iF91Z+7nf4cozV77TdKsXgvnWQ3EJE9GZ2kgzV/p2MPbozVd8r+1I/jRjzm
W7rr4ou3H+g5OfSPENs7BchGnF7KKXvWnxoMDLd36dHHmzUu+5NwxeJEuPbB3U3vrgldBf/C0dib
u/Sm2+paB2yWrvQdhicklMkmXLFxXYYbLaJuVUcHkJO+H6e0F6wT0Sw+kQmEWlq0zXrGGscycVMy
7vvyqjNn2FR4DDY7eSXlC3krDMuMcbXN32a21t8IguGH01N2Tu9le8yO7Z4Ht58teamgOoQpaZzw
G9LeMGt6U0AO/HWZDXqmL/Vbeq/3yZHnkOo7md08E9/lMHxUtitiZyjAGE0s8jvPWWKeyOMDeDB9
PlDnYbG0E/ICnO+voajPrKw8zFRXFQd0/ycvGooyEUTJ05ZlaP/0UP/7orGzfusN//bTPxcNOBAi
Ad7Aj2VV/nXcKn5jt4w1Hr/9j4zuH4vGRClmO02zWsWBgIvg10WDsa3KHZ65B1kxovV3Fo3vLO+f
c/ipN/ynI1foif86h/ddT6s9tv7rvs0KW1SgoGnNgHQ/NgOdrYFnbgSlwcJlmdx9RkSrdqIAqRwK
W0K0FSbBmxtE/jrTq8eYxENV65F5IYRkQiuRVM9a40ouefWeOcy0rnvqPAQFi5qRjyLVEmouhmQu
iVB6T3qzQQyayoJR1y2xxaBsRtHfIBAFISdFOLzTYYRxgyo79tVFnGL4Hn3iS0KNLeNAcdsnTpSN
3SqWu88ChcGD4E4ZKyCItDww9/Q3FpmPoEKu+yWqcLlDnyI6eivQAEZu3BDrGCuM5Wq3QQ6laxtd
ddtXU4gmrGHdB+sc8Zgo+yQLx/62F7meC6sl+wnZ6soszHYzFF78VGsCSDSfVEI38t5ST/0I/TGw
ljlk0KDvmbWWxX5gFKz3kkRtGOrdyXBbWgJFs6pG4i+zqNRYZKQbX9IWvlGj3PWrYJ0mqZjP1L5O
115oYgsXh3r1T75qEUmaiqqTMsiJrP7Pq/ZgQFn/c5fst5/+OdGBJy5hN5KQqPzBI/4x0mE4Q9sM
oxD3C13lnvFT0Sl/A1I80Vlgj2syg52fVy3THovL31K0qd6bqsC/wcHAKfFbl+xPh6795bKNvVzq
GmMCtkq7sVi3+b6STpxQqnUOaK1jtyTd7REs4kHdKM+iEz4kDD69EePILPxIcTBj5a2WFSXIc/uB
6tv9YvoD/M8lHvu5fnLdM9dxR7Khy5LxnpBG8dmMqwhFA4lv4Q6mkj8+SMmL94W/XSudUMPrphu0
ptTNsEQw0BiTT28S680rTHH+Z4Dd8qLgiEVDHsAiJn6CoWm/zCBoBqhNkeHt1OHYsyf6kogSWoDK
E0FMfSiwmWzFfCzVOaNM4OO2sQhFhjXg2dbCUe9IKKfdNdlh7Gxw9PvIPrWZSYWt7wmrh+RGAkxH
K4GUEtp47Xv2xQjLvbt72uQAbQ89JKeNSEzQm/+SIJh6olYEv6im9hH/ywgw+Rm4YVbv/AAvs/da
DQSZMANT9PcyIVGJQKdTYWL6jufPHI1BwwaB51KTZpjbt+m7UW7cETPBIs8uLaHTD0r7NFAYMv9A
SIFjZcJCCQws5J1yDIDgIh0pcRTa2KeU91Bm2YfvsRKQYyVzD6OTuMhQYXh8cfqoJYQp+RVVC3Ti
o76nsxkg+1u3T+okAX2ux4zQ+OMwrqo2WMh0JyVmE+CrKerpVPY3AwUqGRXwDjBrQLwExGV6yrqU
xnmAyYZvC+58JIHxzT+U8B9aP98K41rFDywb7RVdRMdsyM61hZUdPPcobRRf3MX5R5wuNf8l42Np
1WNcmhtX3sWvTbwAEF/e8EE8eMNmCOKtMlB6S3PrWOU69ZrfPljau+qTL24RltTNg9LdTU4NZok2
CjpQWOLRDdxFLAsfyaXGeaGnqNeSis6JyCSKtozuk8Mos2kecDxpKe8RtDwLC742E9HcVOU8Kp5c
/DiMLCxp29y6bbxvbnCPEOPh/fSOWXjE7svCdPflRfz5f9ydx5bi6Lat3+W2j/aQN43bkQfhgjAE
0dFIwsghgyQE0tPfT1End1VWnbPvqG6NjHREAEKI36w15zeJ0tJqv8v8WwRvLnmU1IN43Rm5i8jQ
oFTURXGPwS3n+J0mwxp665d6uzBySh1ypL4TAqSrXnxf3UvqMcVSmUKxoP3HLsQgIjBueTg8phNz
bd2j9Zi4xqaFAlbmJuW0xoqVVgDFuDntbBtZTPki0xFHKtlaON5wlfr62ZOu1GNfysspRcpy0uei
AZSYwQiQbIraclJw6U9xqHe7q/SDumpsHC/l4h89fWACoAdCY0pj2/7/mT7+ZCmlrf7ne/8+fcyy
UPr79Et+rRSYTARzKgSLwu9w25kx/3PRJ/9LY12HInKWBXznT/y7UsC9RJaQpFzIGppJ629NHxQm
/jp9cOikJOFYUGeb6q+rPkJSRKMWBp3kyViOZEM+qiPrp8Ki+HTBRhpjzKqLBRcnLj4xNKrq8pZV
I9E1wnAQAetdtNdYVzv7eisVf8TMfaf+CVNdeo5TFYV60p6f1AmkqDj170pVwRo/57WrFhWOrUlk
sGKsSEXiKSVFGtZVOWpRbqEyLWTpvBEHvQ85gKjvu3zZjKsBgJ5cJys8Hbp7ji84zZUb/fes96V7
pwPIz1MPm4weVVpX7s7WdPWF7HpdxFWhnDJtwghfdr2jj1KM8MDIceJXKnqA4pIUi9SUIFyKbdJ7
1yx5uqASu9hXC8zfZchqHx0+rfrheitI+DGyH9NgyatY61FfnSXqcXf90ex0CrRFBhXSkrokuMRZ
oJtSFkjnlLMhCYawvXVadZDiotiJcoXbfKBRU1fRvbAoR1wPLUEV1ybX3xIhJXWpo1NclYkvN8ZS
0C9vV+x3aHyaT+IJfKOO3cpqWuznV/kg1DLW2jHr4tV/1ckkZ5nKwsDoi5M1yutpmI5Ku+jMqV1c
OyT7DctvA+kDXNFxZMucq3CS+rpBBHYZsBlaxQAKtKGkTyTINc20F/VCAvu1UJ7ya7eKb0wFZj+k
gT5eqdUkdPbvknkcpGYpCUIQK59jru7x1z3EaJgGRXutYikS2sm7Mt6l8uW1LDDrT1XQyhdoCALM
eCBZCvKPQTxmlTBHRZEMXAIk6rx/7ODEUhF59NyolYjOsdT/vCONpM0va9v/6d4/d6Tav3Rd0qHG
/WZH+lnC1OY6JZlP0k8Z0+8Dk/YvlZ0qUndZh0A4R4/+e2DiWxIqYsRPOrtmlWLr31nXWvPA84ft
6J8PG/P8L9vR8ipWQmrJl0WOEOS738hq7UrzBxvFe/wm5yEjFNNc/y70c6U8+SpSZ9rGwNK48YoY
lQBoxwq1p7NgGwg4V0pF0B4EBj7NIMeMFd9GC0ctnRbqmVVsbbeUmJwSOpLi1aovBlg2ujW92saf
bFpoaJGStxxxr0VpJVm2BPepkF66mQrVQmagzzUQ5RuqtEKy0KBCc2NYpeHloMy/INvQnPKtDS+Y
ISGJ0gJY5tvayX3z5YKO81V8aXeSe0pYIjs0rM87+bMx1lfUHGCGtSc6XRPsdjCdfhFRQfS7IEbA
1NcLKzIlH+TwqYXtcw+6fJe6Jb6PTY77Q9hf+61OxBvhbWJ+ylTXcvbxynKy4E6yh61ZkM0c8+qd
T5UaEIJg1Ngz/avmgDBWnwx5YT6V0iP1tfuDYTklTLizvboYIX/JzboZPaWKVGqnDCLDIkWVwyox
QTG9uSH0onTl0zhsQxMPFPQN+zYsytopPvVjK54acjcZu1p1rRe+src6FsuUNZPn87skE5bssIaK
iaQdC1g4jDWsYOMfN3HDLtBt9mfVzY16yfo5pTFfR0pj366zwuXL62ZHtlM/9T9kYFlfzabZb+pd
u0cszVuLQPd5eNCe44ikoKUD8ANZULPOiyB7HA8FtGp9x980TIPxwAZpy29/DKsARZS+hjO9rAKC
TLWg+WwLiEv8JK6TceIbqTb/aFStH/kx1lzJgkfYqmfUVMEIO6dZt58gi5qAQgRpLWa1rdDQIUTl
NAaj38E7Tp/Jgfgo7I8y+viYNMcs1sp1nVIgZc3tQxuJECex+HeV3jWRJu2g8spVqOFs4Up8W+l2
59YHfdOrbk/4CamT95UxPJSUarIdtASoyHkwKQeCmQYuluJBRl7X2zXyJWdAYxbN7JNqjQrI5xfE
IVaKOxM8Te9O0idbg354ukTCqpOeVQ5td5dgmuTrmWpDZt4JrevOWtwA6iQ+UU5hsoXJEtyiMZrP
YAZiBrTPNn3j7IiHKii2/9hxnYob8cIqqWAa5SYC9ti6/++Vxo3EDPdrzeIv9/656BSBlbDY/B6G
f+Nz/ixZ8B1rtqCCc/1Nh/r70A5yFqIm3kkWgt/0zt+Hdr6l0E2C6gmABEPq3xL2UJn8dWj/8+vW
/tSdKo0OMzhpiPDCkNQtpUW6krbVSnqdGIJTAgKa1iURIKFm0UIyZkHjkIexuO4ZQh1a92xx7ttL
xAflwCg/SbZBfgWLFN2tCGi8hOxnDIQ6DBWJXUexpyW0jFy07nxAAEc36/sOEIi8uXiYSmJP11Bt
/yBL07V8LVJClLGuvCwuTou4BaEq8evI/luXvNUhCcTioKKvxo+wIrBak13zq9yo5E7vLy9kI6zi
9d03vjH9d/8We8N7imIGHRGoLbeb84wW9Q8KKsOqfcJM2j8V+2FlXYMp9bTUJTyhe6l/FJNDEaN+
wXnCxvw3+8fE4RkLbikAubDBhhNwCUBD2j5OlTBepD7BBgXCkV1/amLXAE61i0EqFE893g8Dr62v
5gu1BYgBwt1Jn/hDuzzc+2X6xK3au9G9oqZqrwFePb5iVuUDE9noUf61TaRBJbqmdM/dvkssnJ88
3t70aBr93lys+c3deXDYK0bISvZJ6zy+wFTP0Q4k7xIbwaZ9fnHcfHnJEOO/ZpMTP8Rs14sWOQ7u
OfnG+KlHImlE+mv2dgf/okMcd5QaTiScuXYK6vSzt9w2hjOBHtmJ3WvyeR8+izGIWaresCE2crZm
Ctrh4F80kA/LFgg8GUjl88hcOKMQnmXmKM5WM8nPl2wMWhHPCVx/Nu6yEFZ1KMeCa9zA93eQqADY
ZPxu1AXnsj98t9Bi5cWi0qPUUWK8VzqaYi+GqOqPAKdkZAFYPNGAuEXmTsD2rNe2exGgnPV+i8YI
SoXLwoEoU2+gxCTIa+WHoPuakW+vtfXa9fu1uQTUGSTr6pDW7mT4pr7CdapTAqkd88iET2zJsg4E
mKu7cn2+D+gzw26UJCQKq3JtkZqbqkEqLmhejj61vhf2NG636r+MBwMsHrG5drcg/sezRq/3Rp/O
kf0jBmNI13Z5aDyUdY4y2kZQLHpaau8XdwaNFTsUvWc/25EL7c54PXZgAw/c2+/Fesc0cnXYHDn5
Jt2ne6r93eK2UByCVxbdYpxBXD9uCycN200elgrwq35/GZx2o72MK9wlznmDgNmRXc6Fgy7GbdHt
WjY8iDCejVrw2gHvNAl7sMElfMJXcsLLjvGxv9GYuFgP6eWFMs49RSODA4vuG9vJsMRfNCAqqSPJ
RICNOQSqI0w+JFYFNK+Z7VgDKJvRcaBaXOqPnApaYdsjMgr0Gri1vqGQcrUkd+n+Xg0QIutI3kgL
IWJeD8Tgthz8eM2HVSf+N3Usgw+686WCCcplX5gaiP7zWoJVQtQ8z4sFG5UuaeANiqgHo/HL3hHp
kZzat9K/POpYue0SKiX9bad6AKaPFM+lOAjTUQ8Gv3xxy5dmpcTraB2F+H6KCkcM7RN4lUSOOAko
kXNhEm32pGOhb4MMvdoDM25/dS+EMABkQYXMii64PZYoU4ipWiNblvNthXLHu3/WWzVSYQnObEI9
KrBw2UhbitjVJP8azScKBNwAdhM3Dktyt1o+nx9mOJvW++noJs584yVzFcA1rLiEJReBpzmyTVyE
z8sdo/RhXlxQoOSNENxueYvAbi408Jh1NBwZvj+qd/1Zf1bfWKi7LO9q98P0gE26MW8YwQisgTQ7
+pp5cZxM/o/20H6Ep/gBEBHJItrCm/01BMRx81YkrrIQfMM1FnnQhSjyCRyKuihxLZhu6j7nhMyg
O2FBBAfYOWNxnZc0x+6QQyeN4V5ewxJZFu845e3spHwIK93DvzySHTL/0haxVyOTDq+nG1jCEUjo
GUBjydFh91+gd394hBkn8LhEy/HKuy1OaiinBNpzcLwGaHnKc+lPcETCctsEnPI+qH0SlANeYwgo
MOrC+RcxJA8Ni3BkhK6GFFVdC3631D3Tux8ptTNcwSidCZFYeVtMBM4Mh6R2ErTr1KP1LB8oKFC8
PAB9ZoUGPYZ3gCMEg3hoVT4PI6s2GHYb+KgL2KPzajAQFkTEz6F4M8Zuxu3NT4H89C3zhd0Y8e4d
tCN+v+sp8Wd+Kk7eBdevm/AvjUepns+sIGfBpuXySaRDMAMPc0dzIy6sxH14gO/Ie1gu5M1VfL5n
AV0BsUWBh3fOJVGxscXsiTVun73TMuAtNmzhqc/dLjIxRc0viM+yUOxo2cknhP5R/nCGoSlHMzBw
JnBiX2NFK0do9wH/1YwwBPvxJv34ARPMPlb2ZoOtxT0cZ8jh5AnBjauVTsKy2rf7yy6P7pt+o/oz
oy9zvInwMpv4UE8c7GpvvFy318e5i19sm2fCfvjSc+cKMBNT6nP6STtEuznk2SQ+dNCMjxx9GeCd
kgelEo5iuRh90lnqgZP3j10Py+Zc2VQoRZoo0hXN/I9F2J3xq1zrf7r3z/Uwci2MVwo9d52nYJn7
b6W7iVyLoqgswlkhl/cXuZb5L9bmyLIUrGKzUZr23k+5lvkv2vW06nFPg/4DQ/93ah2qMi94/1jr
+H7hMAR0UyeoGIv3r7WObOqLyx3OQmTmUlCi6HvUiCd/7qi+6nhqG4apsY+yMrOlbSmszDXK9nP6
fEX/yWb6hpH2vhWVrcUgkIUZjKqSAUgPhdkFCqSTFEaY5ecgjZFybWeLYIkiXpSnFVQj+ezlOIDF
C0VI20LcUqhIlybDu0KJE1gEVSS43EQSGu0zuqZye4OBm7g8aA1Iux7D2WEIrUvEOCxg37V6krYc
nhBl4v0SqkqAjhunTCu+1PmrYX6q3Y8RPQA/VN1p4aNsQk6wG1wLXa6BGeoesfYd7pWX0gVp9GIB
gQSx/3RGF116zaiuNaWPBr++hqRKueMsmxQfWh+f5oP0fvMuX+VL72v2KX0kWGX2WMdvymMK39Xa
KTt2rr66ptq4LF74FiFzC7YOsyH4OxvFXJNraFvMIOrDzFUi4YY4JejA4Fixj5Huki8/5s8vrOF0
gcwtzZ5Bqtj7OsgeiiUlD2szHrX16IPBxs8Dnx8fwrOyv6yvDwWGupGwAFsDa39fiOt+1wXZsy75
CkWjz/sjMmpAG8XnTbXL8PqCXfigHK6f+G8GWI0sGLa+AZBci/DY3X3u5qdO7n6iPPeaHUFakK0/
TNbzLMQ5m7czmwnxixuONDfrzfBYUlkiVgCMfMcGpGEtMbn5u5w4+ifYiIAGUj4r2ikqPcZSsh0k
Wrn9eX4hrWjuEEZ3isNFWNRHvNi1/DJUGzNeFIipOga8onLJ5WM0Z6T7Sr+uYCroZ90QW03qglRS
6gizVM8rNbf7lKLuWTldNBdT0aGtPgwiMNtuzxIPJPnqzHEwhTiyuSYsMkMoe/beebcUr3xtSlbP
3rBEE6eDE6YSNC34If4tzcql+75wqBr5mn4Ej4ZEuTevC9NcIryDKze83JWtAenEyJ6kXLI7ZvcK
/7WfZv5FfRdBWN7hGEMvVIFhKAF8uAbkoa1jeLNrwgstVPe4mhzdciTdy+QwNSgMRmw8yiYQsFIn
aNMRbgVq8nLFMmCo5AJgnG4rVoXt3ioeC5wj1ai67YhHxUfmkexMXFO5Wi5r4nwlHcPvc62slCIc
k0AhX5WApcm/d/6N/abggbyRKigsHqlJE7vWu9tW7t1ylB+I7afAysLqGvtyBkS7Cy59YMFv7nr8
yu83Lq6W0cFskIszZ8qTe/4Ozzq/mQdkOAUNfqjRNKNxwq90ovfAPabR0FJxpnDxj8ysR6yL5goV
hzjPBdZc8P4PNRoNMfWvNZq/3PvnnCQBh0X/gVhF/hNr1pQo0ki4fmXEIZT9NeonPxuDuIgxZc0A
WENXZ5PV73PSbwZjiB0ok3/La/kb9XcmnV/nJIo0HLqmGbP6DK6N9CddySU1AfdwAIu79Ck+XKgQ
SJtEvroa85PQHsXyUcj2pvSkTXdbIO/YiClSX70O/66XEblKS9Qe00NTbq9eu6p1Ks3SBqRkdWTa
wJvTVqjdr3TEoDqzqkYAQqJKp4UmOa9MJ1byTOoQtQJl9GXqAtJI7eBlhAlhXC8YeegPLpsMtTGd
/Vg5pqOC4AwwPnES+RUHztIk/cLXzB+kw7zWX3IZpnIVGPJ7dT17+Jsuwu6cBDGhKjoaGHM69nfC
d3O35bKXJ8SWZydGaQzeNEd/gt7+XrtIdM+vDQPc8IEUP/4xGarT8jLv2KqIpSRZgalonvwqVCmi
p1JZ12MXwQd+lRnaM4f+rrL7203CtLIw8TfcsK0KRKzcVVd4pMai1cdeWamDAutnV5r1Oruuzurq
ppBmSLZqtu+KTS9cnqQ48SRrTIPEG9UbaUkJ1uYpnP8tmzXoBmU+xfNZjgmFaMlZUdmHqkh7b37M
Xig4C2YwXtSv8qa4t0u9LXLYu7c0W97ezww5es4QWGmvmllH2Ep0ss9vh2mEU2CJfjdntVW7u4WI
SMRZc24ugL/iXQoG9HZreP2OVYKgAvR2RyMrG29Vs88vP2iFumQvm3Z7d7DpxsOu0IPUgkfrZzkZ
cst8PaDsfZAP8gEOmpgg15B92VjmLKOH3VVw5FP/TEgr9HkMZAvyzNZNdWowHmHMJkGECQYqfL2Q
+wi/L8WreV+b5D4M4fMbcpIeU8ez8YhnpXwETKVhsaPWf5nvZeDjLoWjRHhJveg/u/KB2oHcOeOJ
Ddxjtf6KUV50ERRwg16TuZHAUs7FeOVG5qCEnywQSMeav72get8nIblZ8590fCY3qUOg4Ogl+T5f
xJc0MOnZi9nsannrsBCX7FuMmEsPU4qYnGlg7O7lHsaddt6zDWrTl3zs3ERdTxbxNPY/eTxmUJRU
uqA4Yomf+o/j8coM/jwe/+XeP3uhFk1P9BhEaf2Edf+EIWHpwNTKJPBTgcug+/t4LCtMDdAg/3tr
8cfxmFQuBd2HhVhjHpD/zh5B+zMSifF4PnSJWDiEyaY24yP/KM/ti/osqIY2Li6me6+qdWUtWHST
k5tIofCahKzmlvfV6GVkcq8E+yQwDtN1xEMqE8A4OpEeWNtsYwZ3AgnoNvnnXZ65iNvMC8I2BzbZ
vHrsn6pdmnkTPF+WGyjn+5zQNjt+knfVwUDETtX0HhSqm2G4uPrgU+SdXv64UUODo33kJv4ecgeX
QOO1sSNm0YzsGd0Bf+wRbuzVL1WXziIOAjp6+seUslSJ5jvTjY2ygPxr4tdZM6VbvkjF1jblPeDZ
+HMq1hxLShYOaaHCQiYnlOzsNTPLRtjvq8P5NFShsudxBzsQtzIj0vyEteRLVMcDxXI5sibimWqV
x50PCe/9R3XgL4GGHvUfsjcqR9ugOYk4+jp35d33w/Hso+bwUjh6vuInXpK64EUg7+BW3c0CGQfG
3DLFwR+AXjufUFfwHxwKV9984ik4n/GTAHp7HpYdQ3S+b21iyJg7jo1zoH/Ahr5R78CPYTXzAYOX
4r8f4pHD4q48Ho+CI2dzPvHOcLLknbzjofip84HD0eQww87BUY1Hfrg68b0xi3jdRGwna3VRrgWn
owHNqyTiA6a6YHN82oa/Oa75T9yb81vJqRWJ5I64icq76FRY2MKcF/zUG/NPFHN/uI3iKyFWftfP
pxbvxIIfE4/Kfj4syzM8bcMlwkNxsB0lsUNpvsxWE2XPy9Y2Wrng7HJkCowrDyLy+FrfHJkXyRsy
2bB/5R1/8w1hw5PXy/n8fnCilL35RL+YZ1QX/Hiyzk/yjhNwoLdueS1Phse5daQRMgUMeoduNjsU
Zc/jciRp4sPAhDWfOa3uW8vWdKGOF8nG+pItYqxnQ2WGDDy0vgj6gmYMt3sxrlTNSyF82FSFIVvA
04vFyqtlzo7gFZnXgYGmenix471p2B3IBQN1HjMAPVGHSSFhy3qaSJ1p6Jg7ypGsW2JNiANxyxNL
hb53aWBPx9Fys1N2knlPnas1KxWw/PHOd/a4r2E7Utg8n52b4aSrSg/v8ZsV0l3CE43PGsvmik6X
PLjquCY0VqvX0iNqQBpi1SvyiGvIFLlNpnXzXr1yo9iuztlKpFpFVx/X6mqwlqyDMLVrwkMnPvHA
5RkvygbtlapGc7QPMbiWV72O8kLAUJu5FcXDwUlOZbcxdE95atwy0r3koPXr842PApkBL9i3W4Fc
G34zwtmXEt0GGyLKf2bHhOi+zN3llGGBHOwbiBhfvMJlRRbLYHOSdgVYpr1ARXAjsQEjFpkOvtdI
Pn+2BvlftJ9euAfNcf7UXM5lJfkjrbEjmbaYIYnytsjWFp/pAEKuMg2fcgOR9EjYKgq3xX2VD14D
lNrweCruWBn4D7wGxk3qt+QjeAndEK5efJvsTL1pR3feIs4WV9cVIcmVJPtH/mT1mCJXvnpx83iz
XIT/N1K2RcpY/9zNk06k6DcXk82ONnMx//fN00r5i6ryL/f+fbIm7pJ5GjQyCslvPsVP8RL4ZRiE
1PNkMip/o1r8YbKmjgec4ncy88+CnvIvnJIYOk2KgdxV1//OZI2E6k/qpe/ZmhwRXjPVPpOj+XW2
jrnNQPV4X5zxVK4s9WUrtOtsOM1WDvTb6otihmcCz8+rvMMZTxAN8LMOhh27cKK1Y/qTj5rmwRRu
P2Ip86nTSGjTv7bnj86c79BYWF8+ZGo8afeki1CONCzjPNrg8FebnHQjuo8RmHKbpy3LA1/C6137
atWVuTS/FNw4pcvhWMiCJ/9yd4lhJ67uBX/ARkI0Q35hSWyH0yySzjYDyf/QjsKTvlH35ak8mXLI
h8a6LQnhMZ6knfGkPcl76bYk+IEPwUeubDI+uvJe3ct7fWN86JtCJAph2WbUm2yFgKqgSkIV8JA0
B+NsLpGymMPRBF/3yogOphzG6nJgRGRPOfuYcwHqwxygQ2ZIZJAPxGCQU780W8UbMY9qya6hyY/X
M4Zwz9q/JzmLfQuunww3nXXrHQzoFIkQSbGdos29uYDVnba9+G5SBslfz0CilOtj48MTJEDbZYD3
tRovdUDugz7PqPoi9t9pEJC9ZWNXp3SPe5OIwpvPgPXQE9F9DiraDDQkDoPhULe6sNj/yALLm1PL
xqPJgx42y2ek4Zt+dIk7NG1qYgIeboc1w8BMynQbcAU4SVBFLS98Sc6SM0edIa7kF+S9GebELAcW
gcbFnGl1cxHPBgZ3iv0xDuMVa6KwDogys+/EqdFXpO8m0tWdiKhj1PaqcAriELK0uTpH5krbq6xd
5v7u4AWaZzitYe/EHdNoslY20lt6qMJZNlbMDlCTiMYnPKl71gL1wJROIWwfE0uvPmkk2quBSKvm
aD5d2EtH50N6YmYnQKFIQpYfH9LVT4zVTN3D8vsxz8U90Zlo0BpECvtsHX9kn6Y73tiv2mxmG5ZK
pxgckL0fTlhieQzBYV72ssDwlPlNtxXkICd64pW6xWkKiLGlVLqO3fJiJ6pNl9/ARHag1S/nOF0R
xjllgANW57qd7zl/l/CmPa1NSrwsqXI3RlfVuxpcM3K1WKnCtw4JuIecaaeDL94DOed/PLW5sDbt
ATtrUPPA5nyG5sXyvP7to5Tr2kXTQG1WcUGnBd2anC+fTNPw7E686wcC6bB3EPe4nQkItW+GPX1T
Fj/E+5EWShtq9m/myzkTbm6iM6U85YH2oVCMRq8cpSiyWBZQjr49Dnsi9o7HMx2suY8PnMus7R9L
SDP8ogFGHzmU7efjarXro/MJ84hNMwFMG/QprCW++COzn/ZcWu91BjXcjbnbI21yKqmESqD3Ogdk
a5GR6Jbvxt2+PjV0reagR4vkLxy8XDYNa2Zt0xwg5/hxgL/ZJhRQgHMAnZNYNDznu9vm+nALSk+y
P+PKfyd1XXVgaB/N7SHYzReJs0cJwgWFJO9CQVtnDYlNmwes56hBGFzH2mOR4N5+UO32LcjG39d4
GxrOe+Hc7X1mn1rQNpmn87/d4ZgadsPaFT6di6WGj8JACNj8OUJ3Qm+ftfRGdIGFsIdA3HBzDb5V
L751DQvRvyMuAS3mKn6zGFaMipR4JFfnWStXcd+aVW2fCDTl3ejsE8iux453l0r3Q76dIhKR/AUR
cGzGtlwrrkB8LdsQ7+KkPgqSBVg0zpq+yk/QQfUF/uugCUlxCZWNsbE2VyFMXa4gSjxFgGuR93xP
p8VmqzZ/QkNe80Y8slpP1hLXcDhEDC5BT7bs1acx7OluTtChl6x3yobSh/1+IJnCVm3GPMShBZuE
c6Tx8WWP04effXg77hFZ+NN+PDbRfKRUrmZHfONljuqOWwGxgte5Z3vHyp+V20LwPtEW8DZb9ikg
x/G80e0jGA2y6VQ7mH3dlM+JCS1Wqv3OnoHkG4Yflc2NsdHRizAus35vGVniUHmDwtovC8ueO0lQ
4N0eTcrkHFSOWN1WNrmjO5IgPY6duzFl+oxTz42n4rtX3lS0qawaEYkiKKD6b3yzT1jGdz7Ukx6D
6GjrDJe74P0gvSlr4016kB46f5atHogxZU1/x6g/f34ZjnidwE097WE3927W6qO2nlEq6Wgrawzp
jOvOOYr9wVmtjqvjJ0NHwWiN+CwynxqksGw/HZjz3hk9cqA+1q8dHWPDGeiK3FDRGIzh+KCcd46d
ztY2gTAw8cbB0VFnDAzP9jDwvzs2fHFBCPCDPt8pY+fKovRQBLv3+azM/5ePWcCQw+v9LAJ1UUW6
27D/Y3dKEt1nGcTuPbwzWpIYxfWl0yZx1B12/yNK1yBe9UvVJVrlad6ozc5302XY4gQvsBlxhbLf
mz8OOu8GT4bI1PAYktsDuMP5eQPFeMBDkT0jObY2DLhBsRZYMJ+K5yG0WI9Hxl7fwa/jO+oRpms0
X7RZMF/A89Wl7jrJRxKNEvggMuAfk+cKAQ5D7XzlCZ55tPYmYjaGacZrPMcWZKug+ISVw4Uw6774
yQ/BMfZFQOWA+XW3w1hom9tsgTGQExZTSmj5WHx/8njMmA+I+pGstQ3k3QMO//D+vV+3NrfB60Mg
YEi/GAWS0GBi8ocoW5s7pgJOJFc7xwxoaYhSBHdMGSiwUEQs4sXnfDnM8zVz0kbwrE2yxEEXUbF4
LoJz5g/aWoudBmruZzMBuZ91ZtyAUKuVnzUolqF+FDb7SQGWz5BRPJto2Ocn1I/xAgGfD/7m+7Xy
Zg6hsKkm/lHS1nkaE2x3q7wOmTyNDT4Txov57HFcR3PwkiUDiD+/qcKmZDiMFz6vgY1xzBSoYBuG
ocFklPnc0GS8cfOIVfAidOYIa99Hn8L8VnEjMc9MZnebuTFHVkcJ45Eb/PlGgq74cz6+T/6BnP3O
N1MXuMR8LPyD7w+ne1SvIUs1fr2mDZj7U5g/QqmAOVm+QTV2O8eInlKH3aBNSX1hBq8aGh/NnTeG
0mIuZGFkhGpGVqs9+a+i84pS9El8gSlh73cHsobvfAwY5rh6gHJ9HxGJspvkGZoJtAtOAQc2XzV0
EVDw1KWvZjT/9oAqz3umyvNeo72YlvblqdncpJ21lIGHH1XfktZdycSQb2quD/eHQCVgCLLMs1h5
E/16DjU5uJ5XpgYYwr+pd4je89yrk/57+TJv+T7OUeApk+leJjRm1mL4gXQEjVtJ5Vm9iF5nmKua
JshF3CfnNBTJkRpOt55U+co1pMuWvybddhV9dabijLlRXyFzt/ITX222E5BHAU6jJuOtWcurlXe9
bLrLRj/boxwYIk2b9W+38OdF+O8v/g0mW6Q0mDOVdh3FoRCMNX1h/BBXOOGMmGa5mcx18gXrcnB6
xAGkfLW2nsJqEsHbkSOwVfM1CtyCpVL1fDP8hA3/USbdMg6omNS7+2UnnlmGnllv3wgt7wkUX1Z1
QKlFFTfnbJ3Ka/5dJpv+skE70D1J3ZZYjEZ+LBpPpCgCLEm/UhXpsd2WFdHOxoxcQpaXkJGnM6jy
5sigzQhrcSxaAtMjOOvbigT0cYwImksrN9FeJvM1Vl8qYaPMJL4ejmwqq5kjxLk3urzRLKMJppOD
Gxxsd6BiowYTkdYE9tLC2VMryGnXkp4E6ty5xndSWby63ylxKOkr4fp0E29wWZOoPMT0e1Q51EVH
uAXS7op/i3jYKXc5tnhi0Ei3KVaMwfqi5j8fe447u+NKTwybkIb4+lIa+ELuq3P9XNV0gbcy1HuG
bb7DWx8bfjHujfSluDzyj/PwMLZRQhAin7J+l5svaby/xx91Fcpk1WZPov7AqTxnu6459OqOosY/
uRZByYBSPO5OSyWd6T/WIjbyX2oRf7n3z0Yu7A5DwSxl0JUFmUld/nexPQ4pkfapiEV/Dkz4Y9+A
dgJiJLAev2EF/tg3UOmiabMhQJ3tVH+L6sGh/KWP+8uRf/cV3n/ssyrp/u//kf7rKpOK2LYdRhGU
O4hkzqOvqPsWK84k6ay4NrAZK5JKgnGZVZ+mijxznRku7CZDD8FRGpeFSvgA3LurFlXUowknYEvT
B1ftNTVCfvrOQCaXgYjY3R/UvdYH47Qe4BBM6/wWadRBKemiw6EPcPfNqXI1So83c0PDl6LF7frc
vsoPCaHwHN4t4v9a+pyvitLTpFXehrdl3we6+AC4/Utno5+89Enp4O2XP4jXubKiTeZtnjR8dcM5
0GDKU60DbckGsBWgIzJl4RTHVK4x3crPpsUYlgdIIUxh/qImM5ONAo2dtbplgTNdAr5GnOC1f70v
WTSs53XJJaAjbfp3kP4UMiTnk+1ntm6jm+Fd0PrQeFADA3UzRUSndMhyUncmfI6d0EbT5bHMAwmo
kPw4Uea40tF2FtVJPJ5P2l5U7ALCLftR747cUtlSAmeN7FEJEMhug58yHqVBInvhozFgXQtl2CHG
ZD53k8HCNtR8tehHLdt8bL5I1bsExfK8/e2XOC5vKRZOJx39HOlzCQTTmFwdReJ1C4i6HzGa1fvy
LY5fKusBrOWFg5/A+nnnR9VctfRZIQbnJrfuTYsNhBaci0Od/miLQ/N1WVVfd6oeb/KFDieEw2F5
1xF20v4nODVjH8rukuGS7QuTu9unaigKlGYH31pLGuL7sNZP5yqSQo6lfqOxX7xh/fDSoluraFaG
m+iXxFRjw3+Z4p3MTZ1rXtmT7oX/x915LbeNbt32hQ5cyOHykCAJRlGkqHSDEhWQc8bTnwH379+S
vXef8q3LarUtESQY8IW15hxzff82v4XzgnY1S/YTeWWuQvzcRkventnmZZPPdk8FwErirx6TXcdm
Tp+JSxcb4DZgQ50tqRwgw9HthyMAr7LaptDAc0I6ZjUgmUMZzOeubzOTWBvWBuOCSV2jvbFMrrCe
0QOjJ4M/ne4n7eyUHj5pc4WlSdk+o+lm7lFCAJdAOuDCpRU3+irfiR/1Tt2Yq3oXHZp7gdpyFT+G
5CQwQ8isuYkZCFge7XNvY+Wz4krhzMZAi1C7upETvIT63Df9hXtQjZl78DF7GLMGgStkJ33Ovr1C
kL2KINtI1/xCAjiLMDiIo43ZrCCqjVdgtKNzsAxvp7+7dozYuDrX7EDmIau7W/wUnbHhaxxI2lom
6aPinfPVSCgZmevPaYSG3TyIKIf922mp8kDTjAzz9wDVa0ClYSPymRSoey3JE0ejvEdOnr4P7ZJv
5q1AMeDMTyx6555jIgXAwkHPqMBnufpwkQSzjkDb8UD8JELZhDvhw4PZObjppHmjrg3WtPB2cdel
XPXHicnAbznqr57VZEXXKWnDlGFy+/9YyE6/tsPR2X49+uesJkGoggs9SZ/+KaP/nNZUMM/oYfHY
I6b9zC1Q8ACDiwbAg3nYJALh87SmMPPiLZOAHsh/6CEDo/P7tPb51PVfPGRK36SpXgZkd0hEg+gE
/7bdXhBIl+5KzLqGdldHJmGyxV4JydID1GjcK0GlrfWaVJfBLbZBXgebRjJWQgCF9HHMS1ahSkhZ
tck3jVGuRXlRoG9qhWg5eBZKlCCM1kQhph7glKJ0BA29XV8wecbCMubSyskjEyNJtoecMqQCvUrX
PrRYjrieUEkRHMvmL/TeSVGybr2hV98DL9UpoRSW3YV+tG1ofPfWc2DgiXHNuljHnUu4D+CT+nbM
T4FBDOAAMaBRbwj63bJ+HZbi8F6Nvk3sMQhVaCrZoa7YIJxdP94ElcoIhdYoyCNYtV3pOX1WPBTS
5D/t2alpdN98EaWM3LgmquGYCnoQzFOoiHXcOoSXVHIB2R1gjciMkoF8EWhjFs2qc6lcdJB7JWb/
Nq82PXzf0lTPVqc8WYLJ5kPf5om0btPCyTzmWbHk9UhU0pIyaACp6jq10T70vrgoTSyAWXNflfHj
oDbrXvRvEs3djEFxqc0Q/hcWbm8MNFrgvkShONFPhUn1ujUgBsnw9xCNlQXPtY6UdTeCB8vk9m0Y
TIYMcsPLHoAQwYsS4MeGfuH/iQxtNHpEeOsaX3hYiTSCgxyxpRWtNI/oBx1aZR+dLJf9nNwza2jV
URPKF9NlDmwLYSP5EhoKxbwBYnaxtGVXkWrXNiL270CnfTrw7a8dlcgcM8CfIn9hbJGJBftXkc5R
+b9fRqX/dPTPUQl6qgkShcTQ/+HS/xiVpG8ieS4AShD5T5LFTzQVwslA2QNLoS03DWafuKv6NzRE
uj6h/qal+p8h6xnOvo5K30/dZIsBbJbNAHFtX9t+GvmGcedl6QZVu3ISnB6ycXo/aQRT+a0eCI6f
8blFW6gmW3sEnPdIPzz3FkY9H2JUGy4GSsei7633ixC/0pvXATNYFjLeqXAjOC463bOX3WvttvQv
ggP6oFiYRBMjc4ZXEHz0yquOE7DcDauiPBHOYXKVT/vUdUBJC5GAvN4a4lls2H5HZD4KzUMEb8Mk
B8yywPUhkqCbz9r4RZp6++696hYYm+YMRPeJWT77AWu0btPE8sPYNSdZejBihWZ9c6nrAJys01DV
xJAfT4zVZYywZ6UHCyEB5+y96uXNqEAMsHt5HVgn4d6C5k+NUVNWEgloI+WLqQyMCVSxxwPqzKXs
U6pzl6JIQMWWn/oU0GubztnwZu2FexptytQwmDFe8WVdJizrwyvF7hVgVLAL6BGnujNy8OEGWnb1
Gpbk3saHKTwsSi+iINHYswXWEaRmZYua0w52TAFptmm9fZCh2FmmJv0C8aJpud3KwJ6BoeAaRhLe
URK+GuFjQUGmpz+ndgueOouwpc+Ll+crvMKIGJKG1eMhKtg4WHbWQdQ2IsIN59WT7m9lGn+tnGHg
V+akw8b5a+82NqXznH6gLeTDrMyHezGk4luaNC2S4DSSltrtyEGfNe2MwBSEKLqPbhUh5kwZiW0b
ZwdaXbgj0HFnGD+qldCj/i+W5pZBnk0Z/hKjmEn9TLpQtsJIPCuXE3i/XQ5zYwYW/aKH5xJpaT4f
dQdNa0Cti15iTNwLMXLEpU0r23RH3sCEzLIbY/JGi/hBEeNjZSaCL/3whQ35DCpgcQbGgA5yuibg
bGJSK3fiyb9L21WUbYPxJu63MqkClOOowBFs/kFJpPnAStlPwQ7Vh3Hj7tvHFhHvlEfAGSDDTT6q
ckaT/DZ/vFf36r6bp6+8IDFafO2C+fOsOhtHpHkV7W+d7voB6YD4k7BfOHPx6mCLIWLEuU0e3sSD
bWs3McYsSv8tb2r5lKcPXbrv4NjrEML4rMJae1CH7Yu4Ixhdpv/wJJRvCmEqarXX5nm2GO7Scj45
aslflTv2TatEq6a1LnbNakE38UJRR7/kJJogjMEO6QjO0Nqs+634pjiYz6iHhwFGMdhHY92SqTel
dRn+FjfPUM+rYz2PnZDyE4aSUwWYh2lS45IYBkSiRy2wK/aQyp3QPSJWfBl65QFhTyHjSyHHphh5
WU86XlwW2KTxtS3Q9eCEVtoYFh6SpgO+7mJt8emiGIZe1Y5AWLjmMuveiqvBSjzAZcssuKuKh+9W
Pu0Yz9/E6NY8VVu/VhztWGYkIlBPWJZoYVMBI+fAgy2G+NE89O30j7y+yQhITLrO8TrC18D2ppfq
oWAzF6/G1nHnNSLY6Ja6uOsUjtWtvls885Vm53aRI/P8SzU0CPOpKWmsnXEJiIhT/3Uu3Rr3X+fS
/3D0Dw0NUx/xZ3DMKTVN7rafhStD/2ZJOA8mnqb1z6z4v4JXbUr/JFuczYYlTxWvnyt87RuzLynm
EnfKRMyv/sSAAC/oqynul1PXfplLyeVuatNM2rWsQh8f/PzoWywKkerihFVJrfXNdCNa0amQGlIU
hlZFxq/gNB86dZPH4TA3La70Psoug4c9Su82hUrF10yEd98T41XoY7DytEtsvNeoFeTUX2kFc3KX
fL+gykG50SsqLEOlQpzJiHaJAPUl63aQWd66lrWMtJDcmFSwBvDcrcLImT8KXpkfSOiOb7siTRae
FD2N3rBqcwrXRfkWK643zyssuG1srrVAwoynFSQSYv8vXBmZd9/B5GEjUWivgef3Ky0V9UMg66jy
wgRFG2AvTBBquZAyZvDRa9Rd3KvienS9rQfpdub21INaxWR92t3JaGUJRXYilZKYWpB/2sZ4BrYD
tJvcMjEJxe81r0rbxrtumkRMc6FmRHGSXZmM6WYiwMWQp8FqNF69baTaCVVCKdpwnMdSdpLY2FRg
zoZXU+UncoH0saF/mLF2N3TyV1p1W4z5a2BNySEjzCQ4bB2EnYKssCoHDRBkZ78vHjyleIsTJJC9
nCQLYMTZsVHV59DLzkaSnOqklBaNT/aYEMK5VrMIcX+gkEJvSu26rPQbT4+xTYQIOooSj3rVPBYu
MYp108dLRSJH0fqeo60Jjtlo+1Ri2JqqhKV+McYCFreOIaWUUSpXrQZCWMyflKlYCbrMP7Ah81eJ
UnerWmQmlAqdkgQdhCYIie4psDmIjY4mSFBRvdDorJE5C2AbAjZUWh/hEK5S6p+R2ejzrCXLpyZM
fKEhQumHkWVdHNwFBbNHpbr+MseKaPboTismb0lDGCaZtx3CHq0b7E5GAyviAZpnoEt8eEhaJq3M
vtlHKBc9U77pIX7H0viYRPJVifjkYpaODXsI81Xu1VcdAl7RKPOoQjPeREuzL48CqR+DPB8B0rmh
uK4Yi+MhewhjuSVftBpeak/x75R24E2L2u6ta0bd1rSRGIEcxzg6fc5ceDOGSNs2NZ3mio9hodNr
LCfTyKjHLFMkV7iLLFfHPqMv/9rxnC0I3N8pWBlhoMHg+u8VG5mZ7auh7Lejf+6NGHvBi7NDUn7Z
G4nfNFoKMkLMaUuG0PFrIwK0MS0RNkiTlPLneE4xR2EcN4HPcabSn5mcFeM/VGw+PXH82F/3Rt0A
vDBKMurfZ4CTq+DQ7Ul4TaJtsWl3FQWHR9aV8G1UmuYzlsn6s3TWcNmcs6uIKRYyS6Fv3rIQbta8
b89jR519plgbn10DzVL6EPCAoRyzZq7yD3FTfXSZLR0HiMeeE1SMRHPkju4HPgcWScFcXkzWs5f0
zb2jLqMiiKc7/kaJvu13OTpgAUTbmqJ+CmZH37jpLg/o5tHh3AuWrR8R7XCTels+oDLRIajl/IPW
QO0YzTtaM1oEDINBfUOfAHkD/+TmfHEwt5rcZMUZb3fXr2r6FXga+k0/Qw6hctGgQSf/TlmrT2jf
kMlteTDUPCOGVe5Z7qCoLXzSZtv1JJML2TVtQfvGFRseWhX6EaWG9+7RXPAm3hq+V4Rz7/waEUe9
LVANsG9i2U8vfRqjbrh5F7yatrkmPKftX4XpzBUiMTp3hpIkWnXNU0LFFm+ovpERW6PrP03eCpox
4apDsZi+qFifUK6nLyJP4cgLaqh78Uk74ahIr57nJEgXtE0gbYcapwNbGIdXnDKZt6sdql78yFrQ
LBE5OMUawrOY4p2XpoCCfsMjl7wGpOjC/LFLNjrpg4COCYBdFE4YOzc49KnDq4heb1J8WAtOw9tn
rYM2ir8iVER2aET7Mp/e2Nady3RbC3vqCZQLaz+TqLIhCB/gsXW2V9ria1EsFHMXnSG8TXwRjMwC
7t9by72Pn7XsBHt+RgVda25IYqT2F9NZCeiw1CW06nlnzUYc5jf//PkO3yBnKJjhYCRDCfM+e+W1
0FgLCn+YQWhguYmT0d3p2jdx6vU86czjdH/KSfWqsROfB8oNonJ9gaQulJZI5dVTdB2fkquDEJai
1kCHTz6LvAqQZoqzS5TI0chnCjbC5cTeaNH4SC+yisPGydsF/4SgtWeT8EagM9rcDh+KuRTuqmIF
Ks6H+lH3m5qFPW8Z7TBiGPH40CBDrBSu1GLVXA1aVsKUNK2FK4Oumipf+KokZLk26uSPQthSzo+Y
ZE2EWtZTSXtObD/+5qEfVoSlKvR9YUpIk+X23+TwX5fyTBy/Hf1jKW99kxipJegZ/5iCGXr/pyyG
d40iPdsGHYI9tODPQ7/6jXKYRtVMFTmt7wPyDzm8+o0aFnEQjPzUsiBT/NFSXvldDf/11Kep4VMP
um1w5us9Q7/U+kSKiwZ9wdRLQqfvRHdpdOzYU2sksiwuC7ug8jytSvKVkYcHPjTIjYyswa7eWxTO
6hDOjlCiswRfirAvdIqgcIK8x7auZPXS7cft0IyrUXchj3VFfJvmaRuj5PWXoSmIt64pUODSLEbR
NLXljBHCpG4zFjJjszHF9qqzxh/PtWAJqwHGbkUFW7L6R7+YcA4g4nW1OlR9dAk1IbXDVBiPfSBT
hHItNGaa9wxmD1krWliKGG4Eg0MBfdYtS8tEsjqh5OgxChUCfPQmAsp7GUKoUhnqSpC6wjZdInkI
XzJGGfREIXY3fVxhUqrMbRhhCTbG/L4noV6pj2p6ThIX7lLdE5YbO5H87LOur1JCw8udRRs2GT8k
AHax6c+ykaQggouHATxT0i1bQVlZLRnu/eAEeFHHIVtVSb+pdInwMMKcLf4zDwUc/MYzBDBTPaww
kVp3LoGQGyjHd160zZWcaUapYP0YFMECIvas4Zhi5420ceHxZDKjRBHDsMBuI+ulq+gSTDjSSh6k
R1Mbj1oSWotxoFfvFWiAdXAOSvlomvmzl2nig6os695dBbUCxRyoayEve4LekxrOkWEsBNzLHYGH
rsaIieErEW7FBip6/Zwnpwh8XcmwKWPabflcdO7Sy1bLZRKPh1B/ydrasPuc3Y5F51S95tTYBIM9
iF53NvRqu+5Edi7yEo/HOeyTftGURkCtpGsdRaukQ5ajRq4V77UM9fQhMK6NToMgkuZ9nM4L0T2b
ZWyjANFvcrptr7pmFHMsUc2BVdyjKYRbrwLLKpsws8JSQ3uhbwtf0VdanL02I14+WTRIuO8OboVF
T4kkWyVtZJg+iOStCM+tlrDS9sSIEq4YJxt5ZO7uZEp08XOr5HcGQXJKby0Ky5cuiuuuMgBdphTe
lFF2U/U5MYQsZ/Cv7JIeDhF5D9P51/IqaAx6OFobZgezZ+epDFgWE13Yjnlb0K1/D3xp3I7SXZ0D
q5arYOG65arVRIzqbJe7Gj5dR4O60Hll/+YRXzZYWeNI0mDAg274txH/oH4lNzPi/3b0z8W+SUAv
TE7qMP+Yi3+M+NAj6GMo0neD1ETrZDD+YYBSCSxRyBDCsGRO2iL2Hj9HfDD1iJimBBXmAuaJPyje
GNNa/hPQ6PuZ63CcZF0BQzrZqb4M+GZgJsbomuY6EnoZ+kGjNCtpKMuJw1dM0gPUAi12/HYy0GnG
uLAoLyRlCTKiJbc6nny/UZVd+OgrF1GLzlXh+Sgixh4aS6djis2EeVnU8xymQMSeWaEo7LKoDjpW
jmCPqe3sxn6Cn5T4F8ShJE01uctZfGYtCdUFgVrGwzgOr1IYdvvYrfITqe3+bWoxxFR5JzqlGsAv
LrxZLu+Rd9GicK3qLa7Fyu4VuiqFBUstEoaF1QOyLxokSHkh3fgmDiR2y5sx1nd0Ok+V4d2xz2IU
jOdFBlFUuB8F5L0s82Zu7cbgGlN12UnvyuBTW48jLkRXskCh/s2XDewRJHCT9EBlTfOvNc+D/tse
+bejf1w2kFWmLbdEzqKi/CNd+Nk/5KHY67LwYW32yx6ZhqPGmywZ4pTA9anmKX+zLElHPACdHTAu
6r8/uGzAuv923Xw59Qnv8nmhlFkVteA80ta58dLm0tWgPJglb6OV7tzxCX+vwi6WqtYiS+gALvP2
XDTZfiJ1yYjMg2MtA1Tp9WNeKhRKLRAUL255bZdkTC+nP0iVpU3jwQ0pcM9tRjgnK01OSHYd13CJ
cN2zmGhtH6MFroHqSVZWnf7EXCa+w6ZKADAKDsQx9o8h7mVrGz4M3cZjS6ZtUi9f0f8L5iL58t0s
E2ZrK1knSOPcuQoRqn8L5GVBel86a9+Wys41t722c9nKqfhzDp5J62hjeZ099tt0jU7pFE+RhyqA
XMgag3AOrHk/PoREDIsYIPfRswZZA3S2gPopwnNGn0nvbFpN6OfQ9TOEsItEmoclDBk6GYbqTMSc
Ee/9zEFD72osaxzgT3wPg6W5nm7i+nDDV4ydk/lMmOvSEpqsdTBZPvBrCQAInrhZtvfP42y8KtVc
Bkea3DbvCtQRUODCE53UuajPkbK1ua3D6FSd9FyDyLptLnBppvXls8H+KlxW+3jZ4R0aWcltpWzN
UbC3CG3uyc1GxpdeuYVNFHixEKmTPDcX5dqiyAebYhypc+vyUgKRwv+UB4Uo5Q787z6GohKyQlsG
WJX1FTc2O6fq57U5i5xyGiyLlyw/KcazAlrEzqB7pdTx0JyMR9g85G+6R58gn+G2EeTbMPNPYx6u
lbC2fUozuVEQnJR3ZGGjzBrr/MVob+iUwd0i2JZwQjlbU2ectRR+C+EJRWAHy1LcIswrKQV7c+in
CNXOJnc1a1/yHrIyxZtZGb6hfNyAvGx98CYTd1x4EidCjL9RrwQxA/8FmopGbYKsT7pRsnxJkOjn
9PgopUOzAg2DAaCfS9E2k68s4SnIT3cto1FDoRJ2iwFziFOoTn2pxt10A27/Tshd/w6E1ZNO8oN7
qi+5cG+rV7gzOcGWkGkg/ErUPZ5hxMhb7lxP9n02ry/JTaFBPK8A2flOdtb5EM6lKWUx3MgWAM5Y
PY2WTpZ6MNxAqOmjVUF0aWo5/vuk0jvFmy6+w3rEk0euCGBnhJhzA1yt/SCeq2GT8Vp/AIUEfIpj
mOe5irddvfKO0qoh9lNF7LMSNoEI1Kv5y2cKVkkUVGX2qYzt/7rA0r8qTVimqGjRvhz9aaZg0UaB
dhqQ/4nx/TlT0OciMwM8FhludM5+LrAmBhfTFlo8TmbSfP9cYDFTIECZHgy1Hplxf4SDkcXfV1hf
Tt36pTtmlqqQUWjAtLU3n4f5theWyaxKFo3Hpiv5aNAUtGy78jmhunz58nuc4L6DvU8iGMyVKai9
YBUzT+k3gE4vZnV0I2Az75Y63SpqXdrZG26FU1yfM0RQ/qaqn0WuKTnaehYZ4AtLwuy688ZNEB+G
ZNWqrwXqjZiGd3dWMigU+Y7RrqmfXT6t7rBhEAwWDId89RB9NaShwlPGZVwAeGTwc7v1WK4YqBKw
2TGfajHGsRiDuGUyyLajMld8kilWqgrYjv8ifOH4KrGwBRpB86StW/H7qwgfyVdphlR25d9LgPri
UxJAjjzV9VGCrKRAWEojdU5A8mz8GEp7wn1kTCDso4UknuSy4XPd7wvcLtUqTh7wqBbjOTdtuiPl
Xa/0MLBpW63abOuHrS1xJcu2kR9GLKXY6dudPG7D7dx4YS80dUfkZdC/Kd2cLnjc0n1cO6kwy4lK
KHdTOhl06nxVaBshsPtuEzzI1jbAx9yR1zW3BCc2Fwxw4zvTCvE9PqTp+KntF4M5Y8hpqCj4vJFu
thGEN5a+7QXZspDYvjPidJEZOwiqFTP+68YVAxWK/q1SzDXKyoQvkdhng8VCOKlE9wU2osu4F7jt
TP67R5TvcY/QXVl6Khpbl/9epNtrd7/2Z9g/UWr7dPTPIh1FMINNF1CIr+12i048rXRREtHbUqL7
MqDoU6vIkDWyIqRfeH/kOACulZDaTUPUH/lEqI2xtPy6Zft85iyB+f2nGl1VqUofDfW4xpnRFDVz
/bq0sX/BY/fskqBUkQo5jJTL5NkYyIHhJ0/dho+se6S8Vj4S591WG36FWihG4dnQ8OTokIGIhUCx
5rheujcbXJwDIqN+2Vxi0Y6XZrTly7gmwy1ZL7PKOEbxkbBuL2ZQm5faOl5Sz1gRN6jQceein3eX
5mJhxjf2IusnFqKOcSUpwadpOasehYsPEGHZYBrB4K4+eiZm5AZCNqZbPISFzaKJ2xYWPn2nwMan
GXMxWhpE+tjS7coLgGjWmxQvtHhTSLa2ZwNrTJ5c1F3cE3cT7KjiVZItJFtcDzEVf2lX5fvmlWN5
CL5PgFJ1iW13T0GLmNhF1/KI4NtvQ3InGYG+hy435oyQZq7QmucU0WLgFqRCm/EdlHvNh50XLmrA
7OeMJR36pH17+Zv3hJYkaqoFAE0yuRSQq/z36/Jggsn+2jf97egfMz1RrdDdmKtVC8m7+BkOLcOS
4c8khpl+81npLlNyhyQDqVqRja8XpvTNwvQ1RUf/4wn7Ix2MOU3kX69Lzlyd6vesGwxxGo8+X5d5
UA1aOwzauhf2VlHJCyUzPNukw/7oZSz+a6NcRIoKAap+LF22YYBzldxYFgNWJVdRhFU84seg5EzZ
gX0dhWjYj2bGpdO4FJ+FPjEnKbu7Tgs2j016O6SGeEK6gK6w8Q5GKsiovtG9qRU+paqUEbN1KSsE
XWmio9wm4kEpk/CgpRYpLgQQWNKLlZYfVTVhZAYfOXyIXzhY8nIRKWfekMj5NIjW2euIqS0SJKz9
M4xKcmDFdcL8pTfKJZykISFqRvA/DB6w0gQdqeFhDIO1ZgT3MYCvQksPnYgPJO+WvpYWM6VOtJ1v
0YXTUc8sfB/D8dDXyUmX3dgxZL8AKWXgk291MJiFZ0xITX9WWmCK/9oLC4GZTNgkcFsKf2gETAb+
/35hbc2vS+j/dPSPCU//RmAy90uSuqLgBeGOf3SljKm/JJtwmEywht8rKj9qlNo3fgb+lt+KE+iQ
Ff2PGiVxdRAaKQr9b4nmD4otJB9+vbJ+O3Wm3c9XllxaeehJRKsaqaE0c8M3k6tRN2+N6kzW5ymF
e7xDwcM20JwPJp/BimCTBnVYANU/6dYZV1jh9suyEgIFi4mSOLEWqI5XCyM6yLhmtewGObWN+Dnx
LJq6ZjCwVR7JRclTS3F6E8SMkXt34Zi95JX+oUJUwjtDf8u8SZvOxAmHqKEIGW/mfS2xPezSlTlq
4N2tfK0pSKkbkB+BfhFMHNClpSJ4S0qnTsLCSazUepaI6OyxNYzdiOqh3JZDQmiXZs6wMhCSp+gV
As+Ieoc2XBVsVi3xKVmgItUqHIXnNpY4rtAvVNIxyNNFOQwSlCpS0DJDoRkP0s3L6Yob2tWIC/rX
pkxK2S4UWyyj4V3qowQT+xvka93CG5lmY0VtFl1mBauilZBTVZ2+VsUoXVSBksBlLCMGEDzdkVc5
BZxL3DFCZO0MMi3RptU1GxRx17kRcm5/ZURVgNGEBD6xwxpn7IdUfIeWFXnlpoe+RHD3rO7oTeD0
FzT1Vq4B2UwDzpDbgRoCaaTQMvQVUfGRnYfNlA8tPYQG7ZWIsOjcAkWjLiz8JC6nrtIiR7iSecia
o4c055VL6pemEespcOWi993bYHbEGanxyK/aYdYIIsGoefdmtmpv+4HZsB1ryHiSs7t0pKBiFRjb
0hIAkRTf62KHyd2DGNdO6q/AXEux6sgF3ZgKS16F2tET161hrabjfVPu7b4CYZdKGONHCnGjIse8
OWwvKlH7UM0s2SR99Nwn6XPrZtJdnNWsn+BRFB0GuiSPbzKRaSCNqaIhQr26eAvD9tg27TzJM+gl
jQFB1PBhV0XYY/PEekmklqK3RqGOeIuG7Ox+J9X3TZ1cgwgloFHFp8ZvCLKI2VA1w4vceQcrBayV
izo+4+Y2CdNmrpay/BHloNYHuYE6pT7rmkzZjokadHJhtgdxbPaWWrYkOxbSvYH0jmihSLsbx0wg
zkApwd0YXfOQl2GAlL8SrBX41nrhSoV3wu+hzNMuIxv1/6iFpUTBIJKvUg8GVSlqk/EwOEkOch/h
YltRvEnwOsbuQQRQIHcdxfhuWQsuWr/MtmIR2YYU7uKqm8KwO1sbHw2CIVkjz8luQgHio/VfK3RQ
VYDMZnU36vLBB6nqujLWh6EAdgXb66+dYKiyIC6mSQW0nIWRJv7rym2n8Up8Xbn9dvSPCQZtA5F0
VMQnF+In4z2iB95iFmW6jCXon5TSH9OL8o2IOw0AAJ3qSaP8qZZPyp3GItBUTOYKFnZ/tKECK/B1
evn1aau/LNxCq+tTv3DHtbgC5bSOPijf90dy3ozH70w931oPkEpUZJc72T2UpuOV98bwAPhzBNDb
VECvGvpUJLNDp4qXGsbil9q9EVyoa/qrEJEEjIZgWEjLbgEdbbK6r/st5XloZFO4qH8uLj1MF+zF
FZ7sJYb4DJsOZuI5nnhc8uadYMxKdd0JJ3eNscc9goRx16Bq2posj9k6KmYmBhqK5et2S8/q1F24
26WOSuw60Xguyap3ZmBrKBrDDWofBGg2ePcIPp15hPW9GZkdXaJ3oLMHSDc1sCqd2IRNLGwJ9iJR
Ap4LDO10DZXlIlOHj2+RxAoHHu4BSg6snOY7qS0ddqN6I2fLKQvuAniGS3M2ZLt/btWuOUml4EHJ
3ZrppII2BzHcDqi2cWvveTBffzakBSCtbEonndA3MtGkN8Ih1lYe8rEYb3Fmp6RUwJrSEH3sJG0P
v+Y0NkfT4GHMdg0wbSLZ8BNwN/2K+4mmR+zUhyl7jydckl6Wbyb0HK8erxznoilOS1GGF5MnKi1o
EbZXQuT4v3uM2OEuGMXoM/BPlHyeo8T7bqrmPFmkLNnRO+ektguy3CbwURzfcugA1ok/XueI6sP0
9qz9My8Kd8HDUTSm9bGd3p4HY6LMrjGMtw/0XdqtDFhKWlkZGW7yLbKfOanRCBwXOB0bjw0usdaJ
PbKdbcxrCs1/5ZX7qLz1hdgmQZAPmneUmSx7l4+SSP8E34s/Q3E58/OAlj85L/Rj5x0rp5kGr+ik
oVBs0FBAO7ewTlIXWwvhIr1VpUVPPm1jIyEz+o2sb6Rwy/e2fSpQz1DDZDIfT8G127oHLUMcNIsv
/EzrN/HeWiuCwz9IldqjMGN2ajCxb+JVIC/4mw8tT59Xoy3qmwZFIXFKOnxWYaZgDeA11FZaeKiA
rblIKbd1d9f4T2bxwE/AVxo7Tdp65i0/k8JVzEUieQ7I9/C9vXCuqkyOTPxohQuL9LenoTkGzYG0
c9ArdrxCwce98MQRc08JYBIeGD65V5wKdB32vKpbCiKOdTSejKfm2jzwW/fknoyn8N1ax/tmazcg
9ow15QSSsxrH35sH5aifpCfrzbozbOlpmm/f+1V+oEaC5/4QHK3VodqlL5m2b8ozr2sbX2vSfuVL
4yDC+2hmW4xdJCE0H3ipbHkuz2+K2bBId+PrsPFObcf7B0h4JtxE7gG+vXE0oSWuCe668/dIbqVj
lbDSwdaK4hBWwAKvNGNYuSw9G+2prVfEbPJGseTkgYQZVBy9JBytgLVn2R5XKJ8F14HHy2/g8AIx
UMn3GijYrgbjbnwCbCDswIMucvuvnh3hvFD0QyQiY5ll///ft1878/jb7Pjr0T9nxwkVz70iPGEO
nAyxP7Zf1jeLmdFUod3i1pcm68/P+VHWZdoeVDwobWgSs9aP7ZfyTaYlwpaNndN3qfkf9bq/z39f
Cxu6zAyssOu05EmX8nX7JXZ5rpmlNq619myY/QJXbDwQdvUoirepTN+7xJwxi+m7WudhQ1uBBkf9
mr+qzxkl8TmmOnkunRWA2BgvCIYDEyUu6xCC2N7f3eNR3eh7AF2YOmwAYrfdrXJWnxN/bTzU7tLa
Rs44W16X124kb4Qw1+vyZr0kFUnfDIvuXpFtNFXCY3xkIQf1MYQs9qgsyzs8qp7T6TOOyRGUU9wQ
bwD3AtniJlG2Sk6o5pbhmzz3HANgJA69uXgPBPLR/QgSmn5Oz48hc9HcoNkOOz7oN+mDdvL2urCO
WgdQvLWoiYa1wts6deriTMLcVT6WE8Sddjrf3Tuv36CFhgmPb0lDO8YMg876wVogsx6lF4TQBUPF
eBWCOyB7yKw56vsdI3a0RBopS2xBHZY9mLP0PrcabNE5vwhW2qkB8wcO1oI16O2thb6Wn8qtejQO
3N6CFgjX5k07WHPxCG0Qeix+XZdNrR3thEtIA6rGtLJLmFaWFE5Lupvb4tjc+Y7vDLv0lBzzAyl9
d80OQeBJXur/j7vzWm7c2rruE9GFHG6RmLMkSrxBiWoJkUSOT/8PtN2/2+3zucq3rtNHlkSRBCVi
Y+215hzztXcB034ZH8Eh3s2O+Yu/Vz6CJ7m0JCag5dds270a5/Sl+2he9S0za/JIKiIXhaNSQfgR
mXoTRe3wXNXrFDdF5ldqGzS6zlVj1+QhJNc4RtopHrPUm+QCW/+szu+bcTWu8Ekh92b4yjCbhY3Q
UNwqQB8NmtOsxf5BFeY8tkH/2ZEHO+CiXDr94A6vAAbngES/GqC5SOYa4tR4uXYXOjqLNTnXyotq
2CI8dGHRw+l95+J4R4862o/Czu+OOdjZJk95hzsgVNlREsliiQO9L6tfwVoyPuSvpIXX4okAO8NN
5oYzS+3bU8YvwF+K0g7cFFKQ+pvmq27QQzEmh4bi6zmc1xFPFHxLbtKMMZngZmscE//pBVbH2w8O
HLI3ewk0N/+wwMr8Jn7Zfvx67z8X2MnoKCInYln8fZfx5wI7PZ1uEuU32W3+usDSCUN8ZyjaD07B
jwWWETFaJ6SfhI1Mvst/1TgWBZll/JfWMaOhP1+5Nu1Qfhrp1KGUR3GvtMuK/pUNGWA+eq2jW69T
oF0GMLDcRKdp9xCd6JVQI2yv1+o9OV231/LOFsS0rhADXtqN/jq41D+mlS8zsrgdifQ3iw+9488p
3Tbb7eSyCQ9qZsUHfw4w/PG05ax4mR6UppmK/oh869J5DehZTN8JD8W76G39zinew8MUZFK2VnTS
Uw99tbJKdn1mRSi/JhvP+MFaRexBspNfqV/jp9GrXvQPhRhaWxvQ5znGPD5wf/119tG833cy/OHh
ZSrYvq6Pg/ASLFQPYuE3xsXpW/lNVWxIeVxtPmAXStrTyx5q8BNhxLZu3a19y5L4dNOt69PpwAQL
vC9TVGte82llp85+4jlXI+jka2ZN9zSnj+PTdltYTxWBg3zrivzFetpfr7fbPuNTplOFBSJ4z12I
G7KowzJreyvsKyktAEXseslpyu+XyZH1+np9ugpTuO3Lt3XLX4p7OCavFYowbCUo5r3zhFveftob
yBTRRz2WEVcdyRZcEYRj+Y1ieHfF8frW7IpTVTEic7PRihZEUoFeFq3bA+DmxNpkq8kfmcuoQ6b4
ghCvKOBY4S+85AcoOXeaZi5xM02+ziqinyCXrfg4msuJ0Yw1MHKv6TKzruxhaxp4NkP25f1krIZ0
QZ4gz4RGx55Z156/UNKSM2wAb8n2PQJ3zao3KVRS3g4ydHuBXypvt8FNnwLC7YRFZ+B4eQoHgGkv
rb9/yGT9gLeJTp1bCUTd1BuBDcgDNGflefFBM6adNG9OktiNFW9APeRxk8rSvqSvYsdDC7jF+INc
oRlMv/92c+0miqjCH50/0O3mr5Ba8X6e/nT1csv2dNW8w8isn9Jvj0O1E9zemXCjewIsLGoDdoRs
555asGZLiVT6/Sm0o5JXHaxFxVZsdl5LvoYhtKufhPdr5+7Lb5UluMG628kbRVyWh0p9k9tX4nq4
PtVuDx95h4cXAyuabqrqpfIyVk4eOcrLTHKkl9Bc5DVWhKVZLQc6pu/aFyHtb3A72qewcXEaaC/t
kj91tfNX5ZPxxSnweKreR4ajIIBrHAFcYzwS2QVOm2W94bsG+cyDp1vru/WKg8IeOQ1Gr9PWpr+9
v3fJwlTcQXckBktz7e7qkHXeBtigx3JD7Ply4JVLdvVeLieumQA3kLP9o/saXwuGPaITSpa5773g
PSTN7Ti1J30oG/ZU623kfYrYA/jYQtuo7gNOgeYI9VZpCSZPTzUQFSapZhG4Ifges0Ol8VGwkS56
rxUwwp4kt3wzulPJXYJ9SCOzbLicbxChwM2P2S9NIgcfMcZ9mdODWxTsudRNwGIi7cyX+wekVKJW
92pPGXQIpcVwfhDhmC4TAoxrr5/3u/H6wL2huclrFB5QXaimzVkBT/B1JW77eblqT7REsV898VzQ
PdJuA9gj7k8gVdSHk5N0F/iLql1zQyBuiHYF62Cb74W5Mqlt8ayvxjxYTiRSeO4RIeTai6yxjT6x
gg7iQW3OcgTSRNahtU5clbQ64Dl3VRf7Qk+AauBI4BOIJaA+6TVHM0avRJICKtHYysWpHY8+9khc
DzlFk1NQI3QiBnLijx9uV7o0rolnfiajZciuquka4zpplgVR9jGbPl97kdTFGC1U1/ciuTjIjKQt
BNMoT5GHhhxPsGc3jTNnA+zFB6rso/QZgWDgcqtpld5JxHlNhPnEsZgHEiuGuGngvYRWtco/9Gre
K+u+8JJX/hDEKqe2uMXW/UgdBXzMJ8+VugDckaTAATS7vaAxLPfoyQKH+xC37VHZiPJcQtT4Opzb
Iw/C/dTnmrleu+HRgsQrcjrIm1bezkiMKIu7Xa3WW93aXm/9t+FOYN768dFmRx65Q5H+SYY0OhjM
nLaOOfDDj5bKMXmZTOcLVJhzzXQJs2Uy0FKMyfDoyWt2J5CfkxgOmXywFD8L1RsyBwudxJF/05fV
evAa9AjQxoEUT1hzvnIwh1JtuoDN33ZICFck69mgUihEEcxCoA9PAwmyvfvYVctn+LOWvhK8ZtNy
j0mmCa3cQv75/S6DM+N3AMIjeyLnYZO8RW/NEmU8EksSBjCi8qvFUbmIrWeEXlbqtlcJhc90A215
m78ePxla/uXO2wJv7PfvCtbz+/P5jKHSfj7nduJAbuQu7ZZxqXW5tCu47hwDyb7zGW2GNbMObrEl
FEaMAUp7/BSsqLG0hbL2L48VkeacUI9VCYf/7vTbckt2uGWsjZt2uXvaurxme1N1UjYwuAX2jxVy
R3dKjMfzrznUvHZBIv245dx7nxIvBsdccWSP3dv0W0hP4Qm1xVJeVfyGyJSCJrpFMjpLoDPfHQ3z
uRIR7MPhayeaEo8xT/7TBTFFoYkbUKcCpUv+j5rJrfi3jsPf7v1TQUw7AZjIdzvhdx3TzwWxIpsM
mpFA/d52/7PjMKFxZbJGGRT/ygzUoXVxN/rxiKCwkfyLga8yDZx/qYd/PnRVnG7/qR7WzeZhmilx
wdJgxQWBcAAliz5zqzulHYa0R0oNmizAHNCrbBx4RNqDKkXCw8quCws2kWEGUqQU/bmdn4XOfXgM
h9zyXLNeXfL9gxusbku3MndSaPevXOQ+4o22DV46u/LdkiiJffmKJEq7th8SSNv6I0bXuNeuGOBl
bVGaqBGsiY+rXQfFS8SnMGmt2F/RU55P9xH3aKz4kdZTi2W84UMbnFLFVc9TjXz/KqacVnaVnnCs
XOC5MpSMVykCoc63Reaz/AwwXrRYPG/9qm27FUJxdF2v2Up8SlJHXyPQtsY1ROt5tir36iJZKRl1
L8Ela4RXW3SXekl+KIZDi5ftI926oNaSEXHR8V23Bip7yOiMw+1w9tRpF9M8KujXV13iVAkFVHG9
r4xgeT8OiSOvuWyDHkufRkSKoWSTGFrnCx4aTYdMqid4/1tObnW+H55NCubhhSvFsTz3XEI4Tpo7
e0Ol4W9xY2Ldp0OV0HUTquJ2zxxFdsz396N5a7YRiWPTDV0P47bZzujLOoByHRyB8+FAT3Unn+QT
YXon7WCepnHH/bO/BKtiK974gz9zsWI0/Yxm9n4kymUL0H4brODwLqKdbnVf0S7Yja8wgGlXRS/6
GXQy5JVz6QApWOf5IpDXZbFCip+s+LVlR3kdQOAnFSJCOIsVKkfnP3K9ET9z1HdpRXXsttxMVyKs
7zTNfauhW1R0yR49uAaV+Uy4dd7SGXhBdFbgsVBYbrVFEF9Vpvod7gdkbq2NJn4OL144pnQf0i+d
jLNO/Ar0AS3csjGY53rpCvl+Oq40ZVHqBz7JtLlSzuXGMdBCEIi6TUlogn7L+/Jm4vnULsatOvtr
Y/FcHBhsrB6jZTdPzaE9CSzr0PUXxVlZk47tCnudzk+xgrcf0SzXddEymEGhruczpPCK6QHnEgqX
RCneIzZbBNRv2uVR8W7FzUh/By7Wc5tAtZtjDODczdD7uHgOfH0V9osQRZ3Mw4X9lh+qt/1nvZXW
nWHpiXtOnMc1kuz2E2Ux382vsGMQ3PGQ9VZEk1+fY3f6Aqds7KEA5tACycbJmDiJtkfN73JI6VHO
bG5BtHf3HlyqVMMdO/feHfjZ792G/2Q0tsEYVYI4oiJ1m3xT/zzXFX9prPyPe/+4jhjofBC9/sxN
/3EdMX7DkW6aioFclh+Yhr4/riPKb8StKgDVCUmFAsnF4qfOtTGRKAVFF/+9uRFj1y/XkV8OXZb/
eh2JsrrONbPsl6UUapjGlU3g9/sxQzbSZcJnTtJlmcKY0zARjUx67pV8i/sBqF+Hhyrw1NzE+YO8
W0ntqkrXVdgfsXijom/2dSi/Glp1EJrB87veeUTPMdTDijJI95NzLZeXYhBlpwwqUo57UtpKsgsE
s2YnVmdzpUln270+iA3avzqGxvzA6N5r4iqlYRprxWY0epyUvgQau+tbdoM0OOWYyVklPtibNNMW
xj8merMxcuPTqEvmz90En5CYrclq1NpmZXDGiSh1FGTqcj18e8jVSw0ma2H202xVhjRViyXoCLxb
PTbmhIFujAyo4qoq9hHHQNicnMJCbyQRxl8/U5yikHBWiQ+geFFI4JDJ7NKQIL23tVTNW3PkMlE+
mJIJWIhagSwtMdkKZnCZ3bunVshwhas43iKZpogpZceHn807kxGeQLt0DKp1kjBBlsdFE9NM0sX1
iJKYXWXDHEtzsOjP85REpKJw8mFIPDnKT+i2vu4NjfEK7NHw3rLxbD5KSaZiosP4nzzngVBAJ6a+
m6ZEWJD/sZl6EDe/NlP/du8/z3mGSiCIMLTTH50apj9OeVQePCNKD6ZP37upf57y6m8iJhsVX7Wk
IIubVoMfvVTlN45Up8zF1vy9mfpvSkemXL+c8r+/7ikAmuNA2PuLVrCLtayXO7QS5Rj6u86v68Vd
Gzunku4EHgqNI+DfiOoHZhsUFmamqzbgk35jJFq5Cv3eNWAazCuhvtNGKVRUCUUbEGPVNc1qKHui
YzudHX7pvyYBA+00fCr7L6E89IppI34BH+ATZMcpG0tANF5qlSSkBD0r5+s2MHUvlM25YI7LXg3c
mIt2iPgeqZWlGc1gqUW2UPVsOQtnWwPedIgsv7mHp7CeMWkilL3ZhKn0LTOM9ajp1BQDJ3F2GR6Q
TNve6kv/OAOilhKeqvByoxlxQyFtoVzfKI/PSmFmogY3swnvlk8VZhjsu6XAVTuqo1FC9wdg8r7v
SZd7xNXioSGl8tIkxQUYiF3R8gSgMLtYxawofAKtO3T5RjWxiWfp1c9oRxYN6bz1UZpFPEaUCEPk
iDU8n1ptlnKqGYhZmvco11eGZizTcXIoKNVzhXikqunMGNFGRrHfpe1ZGMV5lImHWNb3yaAItDEx
1XbFjEH+ALMtxcJIVrI6errw7s8Uewhv4QweZl54BYAPSyPLhnWTHIghmJdx8lK3/IWKDI2gGt8z
L5dmwD5kRIe9yZtEFe+IAjhCTcsWehK+5vR9jP7RITxbjVm2E2UCHfdhM8Vx9kgIdPXbDCZDnIrX
FDF1XtbzXPe3QYXBsGW8GA6rvG+s2QNdN+cCCzbtgkL+HJTHXoy2jcDjm/FHG7WOQR5jNd50X6Ji
9xJhY7ZOXzs+fqcBY0HmJfKXid6miBgKAtZ/RCCt8n3dRJu+/lBjncK6al9l+Y73yejIOEiNceXn
uZyBM2ZM2JuFMJdmanEdH/23OtPPjwj4UZmRQJcHe7UxDklQUGSBlUIf57SJvovBRwRD+ZxrjS3N
DLdDYBDSSY2bD8molnpKjm7/HkqXrEKPEkOeSAjIbF+kNnGTfI5YE1oLbXBt3Ig055CqXoTcuATy
UdMOKcUZVtVWBFs0rhRYWGaNVTk5jBGXZoPWsWaX/I0boZyHhddI8Vad6VszzVKry8ntxLXWkdNZ
la7SP1xlSN+kGVz15KqjLckC6u/ZS6wfk5qci12r8e6jnqxylEvdepZtlAEDf/za+c9jRdOEeWhK
MdluHsmqMoHMUxPo7LuSKv5EhYagiFykiv0ds72oW2jZC/ojI+wscE5CeZSGS/HYQjBpanmXCZJT
YZIO+b21DZhyE1YjOxIDjJ/JpFAI8uc0YwEIhHmd5OeZ8aU22R5+5rppJVvJpOcxLFyTMjYtx2U0
YB+r8YdlubkwhGvfZU93VT89NHWrwwD0HjUI42o3Ji9GJzhivOu1kCt6Bo6ZqWI6yzEp90k5Fx5P
dVatZvmD1u9aVIdtwXs5A4Kg4AbPFfnbjN11qjOBikUswiOwGiArGGE7QzzMJC7bj/S1qSHiijdI
yBB+jH4pZmRf1XeFgalurmb+zInM63/5qkvjQsezBZEJvaP+jxqRrTL/9ar7t3v/uOqav8kTRAQJ
JeyP3w0uf152qZSQo+A/E3/hqcu/kZAMS0qlTP9Dvf/jsou8ksEnlATd+MMW8y86NuDT/3bZ/fnQ
tUmN8nPHRn1oRViE7bh8Rf2Y7AL5Las8o3MG1TPipV+fFCYOnNuFsDRlBjydW4xX9g0WJBHuwcfZ
HoWkinJNShb8cC8cjLmfnks42gLqy+HMRHFI8Wxh9od6cyK0m9BH5Bj3sx8vg1Nw2s6A3Q3nwj/T
tsGmwic5k8r4uckPPBI3qfGzpHpxs5qhekAZxzhudPCB2smpGd3mfXghajn054q8Kqa4UGaBu3qZ
Rk7L5IhTP11ypTAliyGaVpH+iqONUc4DkRoggzcdk6sj1Y6IIBIyEV+/+WjHkptfmpvoGZSBFrtF
vPai7gmcAemFGnwGY2zW5q7KNnW1VpMjnCxO9UnnF9qSjB8eOeZoiQv8BwGDE0al+85TxWOD60E/
+vK3Jpgt9efxiGfYYnXZ19cwnRMZMcvsBD0YEaxs3RfVPpDd4KMnCCha+LcSuchaBypxNLAHrcdn
jURT1UEJRhN630K+P7KAjM/1CDXQ8S9VuoeFrvY2H+XP4NW/9MTfuDrRvR8qXX+iazH3e93G1Ozx
uZ0r4Muf6ZJduQVj3LxZlCADntXZC865pljRIdCk2xDPYOu/J49tuqIpPc/2munRVkCJSXNjVaY7
P1uy1+9Z0s9FB+jaU2EUyoS6G26zVNa0BlQg83bzgQZ3wyco5l/bVa6uYcgXr5WJ3RjZDDNY06qx
VIsMLM7JBuWLnDp5aKPfUGhj1+/3mWP2+4K2iP9VrLPh9Ph6SMxvw9pCYDeHKpE+IyWFdXkyijOa
zmivAvaK6fbM1R7s4m6WeeFns46JK/vvbjkwpiqCysonTgI5Su//W7+x1VZ/X/x+ufefi58isI7p
Al2M777bn/cciPF4RoHn/UMl/qPNwAqHkwBhBduLCRTDTuGnxU822XPQFvkdqP1v1r7/ESH/8+sW
5V/UG+0dILWYs/aFlcu/bkV6Wqh80MetsThcpz4xg9UXUPikeQIBZeh3nzrMUzpaQO+a5nIONthO
MdKRlslbNSef1SIzjSYxfWFB4D3mBYNbsFeo9elpaBgjmRWOtIxJQuAnuTUk+532KtFaRGjDQClc
LXEF1blHVIyOuPZX+/wccjY7+6epP0x/VaLQUs8QiekKayE9STj3COeWpTZHM5IgOKbfZ8nYCpn/
HtkxSBnCWRanGz/R45QVJXcy/Wb6UjxG3/kXyLvSr7Q6leo66eg/kgvPcD8ub7RHqe63vjcFlKtu
Vb+ll4KuxA4c3ANNq43M7kJowwcEPEKCvOn/tFVX7Ad0WirE3tIEzbcFBmfmi4tgSZT1tnx8mx6+
vM+r/Jh+9bMNlmLOff59j97Vbvq2gN+P9CwgoZeMCN9GCLdSt6lFBLFi0Z7FX8y6wGqAkZf1Rwg2
dDNjuDWCI5ODuq/qs17T9mf9CnCSPLP2aBca6/1yVBHYuP3nMKPzSPOUB+hVZ+pFFmd+HoQDeQAr
uIZXiXC6PZUpKVqTIHpXXO7wUFhuUQrm7gMuT+wSXRnjd2ZbZs82vht4EhDYxGLjQAv0P7uqIGH9
7vMQgXig0tKns+//XlXW2l/txP/r3j9WFdCZeHVx/gq/g9lYrn6UVMpvk+SWpUMEAoq/hDP6x6pC
JwPgJiR+EGwSgICfmpd0MliHIIZIiqpN1pV/08mANPBLSTW9XtGkbmOBMwRQpH8tqRppjJo8kZPl
KLtGkUWoQ3vNSkL2wf6selNjE5mYKi0lJA/CPXn3MYvhrqg8senom5sf9zDfhdrIdFVhk6MBI3SC
IVvHyqEykebX8aYa4fXig0MWgS5nlrKvZKf8hN6XqbXQbruu2oWQg4JoOuPGuH31zXyhyt3ooWfe
162Ek2zsGcvL30qZNl16hwD1IMlQ6EUAmZkfglib7VshPemj8lE/SOcrqjn2vqnpmFH+6NLSD2UW
rwoE1eCIUvdNCfFB1wZq4ZkgL8MGBU2fA2kKBvC9fqbfvx6J7zXFwJUdhgoeyFGjmlNBmbRZv5gN
gUoAyMNfRH7wMlULcRBv+kqH5bzKiyY+zDJznxbDU2b2C0UCu5tU9WviG4hXJPkS303YIqLTcoqq
My9JZjc9mXDQJsvY8GTms2BpYF5mJ1zLnylaH7UK5GUPREgLmWybDY0mImweqJ2hURpm6zYNyfVV
ODfN4pLfmYKnxqoUggNyh1w3XTyU3wql3g4yTWqxrtyH0SyaAu6IwHQMGnuEoVFv9X0Ph7SCcFe1
EULnRDwEUTw7DAndWuyKhpXPTNQ0Q/QJC75ZiFHv1mQi0gmS1fIqifJApWawrNUAS8cwOpf9qzlW
wlYe0GOMY09ji5641cntw+7zcRdFvHCj4Fk1Nci4RBB4VMrxu3EvsZb0BB7/Z9elyTWGxVkxGIkD
v5P/eV3aSJdfq52/3fvHumSSzoELm47o75x36pYf6xI3seSIGK4n3vt3T9yPdUmmw6qhRyVV67vI
lX7vn9UOiwvafVOhF/ydHP8vyh3W3V/WpV9e+He7wF+G81UD5k7sltrnsGuOskpZ79AFMKz4Q7N1
YdPu7wu/sNRNA4YVvgbyEEb2mH48CoYn4xPJFBocr/+W0P6bNyh72jUpH9NXp/4cPV5Sxi/l7Bgl
09R6shekNYlZYr97vI57kt9TgjuDwSpoCDK21c9whyAf+camer5foWBndgc6aH9PEJAgyVpFbhZL
3jhlhJOYNyGOBEajwWYpr1NvkoqKVnvWNgRTpSHxt/TyLAmceEVeBpNd6oPiFVYD/+LQHvYounRa
q6TAcqpI3yDYmXZggrV9zvQ5e4E9G4VopY9zzLT1dXwWP8trwXyToKjP9KhclFu8qj/Lz5rtFzs6
xqZoEIJlqx3uJt1W586XKHOehUv7qdzaT+3WPhfnxzE/FvvmzJ7sGL2an8aCplrQWeYLqhlEcsSN
vBmK3agbyckFLNYUnVZGbIYI4N2CQsR4FJyJUU3/WmB4mk3YKIGvM2ZPOYN5Vmv8URjA7ohYa4ft
TTQ6gPmbzCGcY7ahu0edkvKv+++OUqkndN2Qtemc/+4F+sdR6lqk1fWTRv1/3fvHWa/+BpWSUQ0M
79+npT/OeW6g6IHPKtPGmTTqP9ciJPZNWRESB8SY9adzXv1NhkLCGgL0BBaDLv2bWkSdtm4/C3L+
OHAWHTpNkCK+t39+OufbR6gWfUsF3hnDKpvhxe/y97B6VZQW6hdFAOAFVd3L2tbI3zn/VDojl2iF
/KK3Y/z4ixK1SbcVDPepC7lyfFWEzSrW48ztdfo0YAZ8bk0PLjU/guYrpLRBOaINq/vjlhtISe0K
EU/IuMBqnpGm2JMyOvdYbxCMT1LY6X+/a+NRE6NsNnnPTi5OLVhk837dklfmza7GuefcFp3us4Bf
GDuEsCH1SBz/G5Ax6S2+xTcGF+Z711ji1Yc/wNz3gxRReEUsH0Pgpt1kMuFLjOehrZ1pH4TiW+Nc
ug++Ke0n8WC9qlesJpfw9t1386Tvgmf/qbxpb+Yp+QysE9ny++BabKtP+ZJcWboe54ZmExLsCaoQ
LIvpv1K3LFQHEmU5sxsEsylL2SULbHEBvDxy1eqsV/bQOBQsHpHXbnQdL8H1/pxso+0nYwPprZmh
yyC0Huc7nmRvCs64T7EU0Wd9A6optC7/zF15CZ6XkMHLm3ky3tqL/xYcx5t4Ey/y7XGeVcSdfWc3
XcR1vIcPw71hKCz1nfQ2Nl65GEOvIwlphx2g2psstU69KO6kObz54CetAV/yJdpioF3OdsbbfRsc
Q29cxF60Ss/3a7uo5vV5dqvPDw9lF9cGr7k+nC64DNv6rK7JHjk+CMlmjOygbjozgNj3l55BT/wR
BHawQtyD2/XSX3Abb8mXXmT2zPWJyJiMzrTZ2jW2f+shH3PcoqU6m89oDY5Gbpf+GLvhKThEKoPv
u0FOlTypuQXNyw/l7FkJj+1hdmGPXMzVm3wbWai9Eaxl7rTrZG5wOKjXPQbXGvWVmy/Db+jQn5gK
jBtQ7KIE9c32i+/vTINLy93W5U3VP88aOzhlL9pgI1f1t8NCATYVrlA0Lwse/Qi18owmstzGK03d
w9Ts9OuXzjQJiQz78UU7pUDD7+SL8nOR7BcDPLy3Yb2YLf2zEp58O7ox2O8wTXlCbSmiDYtIAW81
br5a9PSFJdy49qA8EhbyMC+f60/pxhOeS3oF066VD2c/8jQsfgkqgDuB1WOK4yLZnwV9VdQEVXIB
SwH5LcotedPckF6FRT4ng5rLFhLTgR+rLjQbXoSFQdRJb0H3BGMrLbgOKgtlcXfqebLs7y6xckQc
CeUiFucds5QFAUj+uRwXeLbsfP6Yh6v4KEpeoLHDd3qUWPlCVHfCWropt2hfb4GPEpO9+v5CiM4e
Ezfqv+JrfJSxzqZPTbbgkBbwpmluSuuaF1s/+4zPgJQumrNwEV+3LyTYm+zsCXt6rY19jpVmsGmy
jNmTcJT8DlzEgnZNf38z24uQOgLJlnLPDDIgCNuu56UNGzpHLnv3chyB8+C1Oj+m3igS2Wqf6nZa
eLWXuRqVy1yw/ssl83cIOrAHYHgK0Uf/uJU3X/5y8aTg/tu9f1w8jd9UXcSfyj6ZJIy/iBLQISnT
bp2rtvSHXuFHyaz8BjMMFKkocN/vGIn/XzIrE3/dZKBiYg2D2ffvtvLatFX/q4P2r4c+bfV/unyq
owKDPUjH5b3YqR1e/MeQiV4QP84CO1tLMO7NJYgJjo3aylVrwjrbjsHErNgERMsokZit1AEGnyC3
BVP6nBiDJhJeZnokf0LErDw1HBOiHgTurinlVhaTGfrSjvydTqWGk1VI7HKmvDL/ZqdcILOsBHZ2
HSIe5RHElhCnw0LS+nYzjkprP0YltpVkMBcjDlPgRWaNg5URIfOkymOMSA5SITwpVSzS34vThdH7
hednlKQPJvVFJ6+b+0hEEHPTMtadqARCyI1GJMxIxbmn0qEcS69T01tRGmRyq0GwhBSfWHqD50hi
9232uQ/SDAOwWAzjXDLu504RiebTAmL0GsKiw8pgampCw2jnKTGepgJut30LDBbkeNOWr37TIVjF
6cbUNRNddbYZmJOSBa4VJFKIpTNDJ1ySpaEcchUZUr/uk08RuoIgZgtfwUtQx15TTsZPQ4HAtC5w
yEuhiFTsIED2Hs+kbhjBpmo+41z02odpSwwMejjZfbuf3ZeF/NJzsTFbOMRtcxkSsjnIY6s6FL2s
I2qvr1NSpiqAGvWwq8VTSkSreR1q07lntDpw66z65Euol+VwUtim37+ZULm1npEYFutatxpy/Yq1
CjRfWs1YkdMYy9Fzo5d2h1ckyjKv8hfx/UPKx+PYNrdk4KT7784n0CcxRKCQZpWA7vlPy89O/dvy
87d7/7H8EOQwGfeh0fypbvqjeucmCcUTz/eHE5/N/I/lBwQxw1ymxZM5ddrN/7ljx1+KqhI11JQI
JE/r2b/YsTOM+Nvyw6FrOPhZQ2kCCOwTfl5+jF4pG3+AmnIvglX1OklwX8SjdqaejZazx8HAY9mq
+GUg30raQTA2qX5VlLMoMgjMlj2lprJcyr4jA8HqlqLvFOFnJXl5/yLyHTaug5tP6vhhVW7865hv
Y84yB2YrCgqd2stGk+TV3TryzW3lH2Y+U0SRTfuApts33QbBhwTrvqNKUY5Kji3c2N3FY6jiYJWD
ozgz7YqAlCCA73G/X1pU6OVcXCf5iV6iBPIk3hTD7iEeqc1Hde3X6kJSPrBNlZ6Sb4ECpMwIxk3k
0veckQWmLKJ7Y8+mHUa+yRoTq47QT4gfUoKbO0J19iZDA6uEVkEVqSu8M9I3Jh4cRxmlqyg8G+ou
VZ6hsG5Cf/aOfSysz2IWLUx8dDCid00IWATKvTa7zjSnbknaznY52dZGuujuEtNn6ogHi5jW4ENj
XJrXESEWo9PfTpCSZ6dAQJuNhKlvNkOyuTMjlYRDUEtcHhiyvgr9WT9mA/Hb2a6r+nk1sWTGpQI9
Nbr27H5SiF+lO+3OUGnzkk0nEQTXeHi4O5l8mCVDd5SohdfiaZ8Fij17rznI9hszmdkLAtlWeEyO
dxmCngHJIHAeIRAXWonMzuNH5KjEVKdvGmCtBsN/ji9VOJRskyCX5e1HJD3mUPa6j/BFv6bNO0b9
xOmxEBwRbMertnMTbS4h7mG3ZykXDGtElyZOt2wSG6VOosJ3vun5hH+PV0Phxisdid0Erw9dMVgi
C0o8WiPMhnNPBBagciGKtYuab4pgc9+Dsy/GDT+VXoPuQHnYOLRelEV6HBUrUp6ZyGSksHkRCzwD
cFobARA1597uSuTr2LXKObUvFSdFc0IueU6JSZA6QyeNMhYTAMcd2KErrUM3cXg1VNXkuI6YGi5d
Mb02uiw8Mi+KL2HKj0zX9BWf44Ut8Y4lcw4AeZzl+8492JTbfB5pe54wPSaeBvqep3yoZ5mXxlNK
yjtj8Ynok/JiaibxeOSGJ5RaCPzrbR59JnAyRdQ6lgZT4/9xd17bbWPZun6hjT2Qwy0CwRxESZR4
gyHJEoicE5/+fHC122VXnz6jzmUNu9kuUSRBkFhrzn/+AWeOU/IVbzECZiZHBq3dSEjirJ2IR3e1
avODuQuYG8adAw5fTYfwnq1vDTm8ZImr2BYhCOQr2SHQLBD6puObDgOYT60iTWqtvssX3ld6lTdo
Vnb8UN7grj9/HvwYi36c+dunZD6xnBhxKec4HM1CEdy85zdzU+Yy/Cn1URPMnDB3KpfmRWJJ4Owt
IfR6t/T51h9MpHfg2rjnJ3trPHH6+AKEgpte+XQ5e9lZXnI2+88QRJuZHDsvVh2Y9/PYZHG/rbvS
NcbTfFfjJAcyDG54Dz1GLmkFyA70xx7wUXSGU2x+1eJzpkXLlKjrnLSkmUpdaI4iLhJckid5DePV
g0KXqQsYYFaP7DBvDjpateH0T95P2WqAlHEIhbL//0jJ2/2VYvyXR/8o54G5GcsjM5tJw7+W8/Cg
GPWLjOfIT0UUxzTw5376uwbt3+U8VAAT91RDVrChY3z3t/waVHmWDfxWzv/pjcvqb4Y41b217uSl
3dF1RV/lC4N3E6ds8u5t2b8nwsmcli+yn31Fz+a1HM69/l5MB/U0x7w7FVGP6uT0YKl57WKoz75b
PFsHvnLF84CutHkZp4XKWpss5TVEw5eoWQQoAmYSFVLvW4Ck2zpETALTtWA9GS/yV3yM8DP4Ej5w
Hu7rnXjb3fnHtjWX+DwgdjvIOKB1rnZhfB8hvolfmV6Ri23LJa+0VJYB6LjgND7yMCb94D3ov2LZ
ydbdU0bZ6wTltlVnldb0yQ2UQX57FHCL8HkiiAMIwJr5FRDaGe/aOy/UAVGRb5Ifkv4g1f5QA6cs
7+JHXS6R5BFdTR4LL6XJYPTDoks/mv5wTw4WL+3DM1AR9QEaJP543w6f3S6NKSDgNUwss5uabRuO
6ZpnhIbAf1XpczSujPfVd+0a4rThSVlal/qcNn5zNdAJw5J0aogOCLru8ztTlpi7nBG68V61C+9J
YeVdKLOerbhygAqubXaIEz/IuOhOg4eMrhyOyRrFXem27E68svHOoyVIp+TEusZ7M5pbHUOXB4QS
dVW7YbvOqtNdadakcJMzZ4sd4c5KDX53rEjeu6+nF2KajcDzkJegIimj26O1K5cD2VdntkV2ym41
5wfgCDgsRgYBhsluQ86MzdIpsYUu5GVVLoszXFGcQ59YhWMP5sOlOMjL/AqstO42SKSe0tP4Camh
9icUv8iyzuy30Bh4AVZsBFI9gwn+Y94m+yd2mnbHNnkbVyX5Cqya6KjClda57M+s6Z8wsuan5nHo
v+bfHmeiA1szhwEHjP30fQAjQ75H9wdINfLr/FO/FEwx+s8/BhG8P+7LCGAh6B1wiheegKkgVvAE
wT6/Gmy2gJ/QIUiZ4VfZTpCITz4PR4zG0bAjk8Fnc2riNTdTvx+FZ4ag86Hjxq6/TyXk82ttHHmt
wLiyTeTXDHK43T5l5+yQntonwK8n4C61tdltjPBMpZEhJmMT473wm8KwRLjGqeI9U5mgPpM81Hoz
U+2CHs0tr8jeyiui6iUvwmOKA0ozvOI5k9Dc+ACp7K78vOcbMGvegMx8njRZ8CHqyPlyZfMP30Dg
YM3sLuaSBn3L/53asVNf/4IHQTf75dE/NxCFLo/cyz+IGCQu/GmEysaBRBnliGigRfllA2FOAs0W
w2vIrN9N5H+OUHW4sn+MUr7LV/5GPybNuu2/7h//PnJ2rV/7McysmeRaDQkO8RKo8d5INoCtvpP9
20pYig8dwfH+cCo85GPCZjrdECb3H/XLyPwBsTIzCXw1PxpaDfFU3ZxAfYEoFj7PsmMEI2iKyaVH
s6lVbl2ewvuq8sHWIXAVV+PCCsqaDatLWibzYq9s4nzHmqZsiivLWXlmPc3WkMemT1bgMl6w2hcn
mhWVlXkW4sLQFRijsip+6iHGqKhIPO0C96NyEv6RLrodSTXnBGJYdUVyPT+ddimuqGrCxiOnQT3D
tTIMbMeibfNSvUDCRF4LewxiCwSu7iP9kmi1ttA2I3N29SKggcRZ+dBTAIKyfFOThTUtceE66eMC
PpgvnbQrvE94MbAdrjcV8u2mQ/qCJ0+8gFZRzeV5cW6fijMNQOEE2U59p5qGt6VfuELb3XwXl7v6
ni3QnrInwdmal1GuUh6349KnLnf5fdax/FTMetO1vhl3hEpX9jyYLQ75P5r2rs0u8GAg1IPziPS/
Xch79a/Iyu+P/oGsiExFcRSY45gASP5sHWxylwaIA4l91qD9LAIllhNUb9Kc4YIF4k9QBYaECF+D
q15R/7Av+BsXMTDxXy5i3jOMVJgfJuvFLGn7M6iiBlFLFkJEX1Se7vgQ0CBgqVO+qFepv0ynnkHj
EK0iBOE0dNAhbqv5VsY7vY3imejZvhhn6cPErS73sS6ACBo/po/RA+aFmEzNzkT9SnfeB9T9OaL+
Cp4ConSwi5AoN7rDAy55/Dx3ceq1YVYwO1NwlSKwb20sxm16rCKnwOOdiBZM8zz6FhsW08xp57bb
a9uabN3oHtgpbjEgL6IJ+9BTqserTJ2CMZDK9G2NdcEZI/Yun9XYN1ilRByxo8NMFxIP9iPXxZkZ
0O16O5Wfvb4sRwKRs4OmvbdD5cRo280WPKN1DKxPEjgVRD7jwnfpyDy2MoDuxBljdRcQAGHEbnlI
vDjINvW5KSc/r8R11i4MUpRCty00bANdovB8XMDDxLAD0uPJnMBDBp9fFGyf3zmXOCpiIVN7SENT
pPjzEJdY0rbLoFoAtzQwQJx7pdideeCJ4y9si0g1Zh3Q/cjYgbPo7/lJS/y+PzT3xobTiUKdXZ77
RcK2BFc8lMTJfeSBh5timWE6NPkqlgrSw0SJy/xS9bCmWNWrbB8/qlhVYbtEprMfClc1O9wjfR1U
y/sprWHnSlsFivyTzGK966zErQDNHkbRt54w+OU0wwr15IOknkLjU34pn8F0Vx05YGiGvQ9j8CgC
zUxzpeFai68iMzY9O8Gdn27TbIqbOxMAx6AFNuePMJ1mMYJA8K6N6r0THlXdz7v2n0vhmlkNcKzA
bVXY47DB/ysgjAfCL/XHf3r0j/pj5mzg2srMyfrdcJDUDJ1iR0Li/OOuH2sXnA1IpfTRuN5rULYg
YfyoP7iLtev/UxdvGkDLfy5Afj/079TTP82jumksoSSa1UofIRY83srSHl/UZitLaFxpu86J6Ywv
9w/rPGQeQlVMsQ9z4lrmG8NZTc7hW2/61tlsHmhlKUNwkeK2R2k6VyOLDCPm7s0aEME7A+EJQrNW
JLcq9slzsNMORfFNILk8XRgG3NZv8eoeX5NwVy/SLeZjASF53H3/6BeJ4cYGE2GShF1y1vuXZiKS
Cn4T+p7mIWzha2a9c6tOPIxf5K9FPFT4IIyL6b7rFXQf9YKsiEFa04DH4Zskf3Y1RXr/lMiNZ7T+
TcHciEzsO45+1pnbsV42XzTM5AyMtigvZiLLuzz5UDHmW2BoHyJKQuXxCHnFV8cTmlP+Iiy+Ue9D
LPPSA7QVgRBXsFq8lWAPQG9J3dB+rByRObo6+USJAmCn4baAhSJ40rIuIaDbzRP8Dv4f4pq0gemi
hufKeWywHKHHBTTMXwa0NqrN7b2gqksXsulBYMnPxgKCDT8WCTRlJdXnZxlrP1rf559m12byoJUO
tS0Faz5I9hzclk6c04gyrdv9Udklp+yanpM1DBTlAlVOWsLkgYkytX7j6udwtS29EPL8dCwnV31M
FTvBIQ++Q3ssX2txYWK2iyk63em5OkHiaEEU6nNxpYlWljDsz+WBueCO/jwHBSgXPHV6aHxpmR+a
aRGp3/ToqZb8foCFSj5hBhFA/MgzFzdXoXSQ0KbFPiDdAxfYdRvAml3gYssyfINGgDi3JND2EAn4
7MDK0x/Vb/mlXkaQEmxj/9kvo6f2kvgJ9Bx8S+jmYG8k88lU+IRF+76MToVfPYXcYhZzHd8zHNKO
Ap6DbmtfdHzd+bOLKGg3Fo5axyM/9UeK2NpDHQ5DKHOjDrfadqYGjU7t6VvhqoEeroaXi5L5JpZ3
NsOAXbH17k620tZhYGvrMXPXGSkqtVs/S+tkBa3I4yyvmMnYKJUjyUUJYTjKLl9Ke/nYLj9H++HT
eiDgDFf6asf3E65jsv4ebMv33cH5b0Fxj0dji/ki24Pfp4vbY+fdF4A4xWH2wDEzD4A6w8jyBZMW
jAVx90xbz4IZiQ0hmJFyc6/J7B/aPZv+vIUFp3Jrnnq3+5ocVoiXfDvOF6MO5nX4/pMsXjUe90SU
Bpo/xxgsOJ27GbZh0mCdFYY/YEQzv+m2FEtGMQEprZQteFvySdDVbyod3s5w56se1mzit6/Qeuvl
6BDIAmOkAQ0a8wd1O9zUFzEo3Ba+j1helVS8hMLDqBAgKbUSpjD5Rhpd3P2mbzV0p5X5GGEblDiG
Z+wjH+PdM58wUxQ7P4D2zPxPxY02DF7c3n2x8BfFFnR6o7yxZ8vNwwq3Uk/ZZdjvebprunyRqPjf
xdfQF5Gg9GvlJFxlNHmAdjgCNy5LKJ9hsiK+biselF26MbBm1h/npOONsRecRwODGuzvNjkkS3tm
NinvWFdgGDodIv9z221fX6eFbiNcA6wCPLlEPtp+DhUvS/t4d7zRuTzMdqeiU9mHme4ERcfGdFRe
fUZO6ONU5Nx96w2BjNeuMbRzjx/Ho0GllDg+Tp4814jhYr60HMwm3Y+PbY+hY29/bgHk7WCxNfmq
9nZGtAHy/2bRcM49cYEyE/QocsNzjA8dfZDNUR481M3OPva/nWGUbScX17fZsq5cv0EfskPndXTe
lkQauIyVXnPn/ESD+qitBxc2g7t/nZYRBYoym/ITKQBVXngt0S5BS/pkrQeLPEYHA67tMaVPUwOH
MAHrlYThm5dOJ7qzBO3msFAvLTE51mJMjtG5/Zy5tuYGVsJCX7xNbvWYHTUHUSJ6QUbxirzR8sOU
bzLDTeF/vc3bEFsdpAPjPH6YV1FOPdOgRx1qpzT03Xg7ScB31vfxBWy2+Fs05tu8Lb/gVrXlFjZt
claYgt6DpVxiHw0+KTOxDBmxTLCaU/DEZE+RTPrNljnPoiECLZsWg+oF0J9eTGOFg1GxZxCnaHZU
ndrg0npRu2b2lgS7xjoMd9ItAMxMqt8VxmjruqGVkBWwA7n7smj6E2XYKsNuwtlF3oibeC0up03+
ZB1vO9JMnWpTbaJ3Y6t74gP83YI0OPvO5f34todS5vama5DuE6yxM9grguY3iUPu9qazBo+w8Pw9
oE0wo4WGSj4cFvL79/7vH+qrMgudaSMlelbEQf+11d3J/0Hk+Nujf9SMTDbg2lM3AlrhZDQDUz8o
wNxF0AfuIT9cV/7c7xrkjZIwrPw7n+1HzYj4WyeNCas+BERwo5S/QyLAcuLXmnGmX/35jfN0v/a7
Y1+Ot0q9r6aTdH6Wd9I5YBJcUkNWiyaNwFCfEiZjBFCIJNs0qSv3TPROfYXpvS+dpWqZsBM009K4
2dEXIRUJXHvxJBlvGGHgo2cUxJjY+Qu/eo7i5b32wi91N51ChtWyM4mPPTDqYIJCE7Sj2KXbOR3e
p6VrcZUZTgg0VGA2hmagKp3gcziJV/w/62o2pdSzfdtvBLxDYNvPrm400jkaR79l/kCQ8lQukjVi
ZH4W6nuGAyBfB+o7LjnCl2foqoR/6LNTsWVkJzix6aK4Evb+R+GEhQiHIbKjMNXgL6zZbKfMmBjd
LbfKkjkvU2yblZ/JSXadw8zIOYdOSgMNpsbEgdBlhhwmCb/MW+YoKvxYeB1l8/0muzIRGT7ZQsP5
wPkZ74BX5MgwvGNybm3ZUvgx8ACvQwY941Ty7OeQeobYAHC8pUFzE1xR7W6nvYMe6H6wenjMGCcj
nVphKGg46lmviFaFySw8CU/juvTkMzImk8rlGY3Yq4EkQnOgFCBST0g3UBU7+NZu4BS31FfROnB1
+LfWc/iJFr5EPoU3cgk3Eu633bMOATK85u9gAvIRjRo7a+3g2kGeWOirj+I36BX3GtddjGqHY0ox
wXYUOanNLml/UKldxYN6BuaTQ0T6R0z1wP+iYB2uUkon1culR1Se6Ewr8gcoELEJiLDio3SVDyAN
MXERH9H29hw10F767yoP/K9gc3/dJq9BVppseXLVJkGu+UBVVta2ekbP2q+5X5ol4zk0tpfeMa7+
GC9RmhpXUmxngigHGAPglDjgyoeaZXs768ylU/Vyu6+ItpUP41wK4sWqzHBFuAPuxKzSJvsSwVa+
SIY1XtnfhanWE/xeL0fchsUgxJR+zUEcyK6wBbzH8P+ZU+YrnvFCjK+DsLX7wIZkzkS4+8ZVOoGG
GrvasyF/rC8w6rBMWCF/n39BOglP6Ve0VW2mIU53rh/C17bbRkdqfUdcqC93Z64/0aXwvxQCLuEL
zt2hs9jKi2olLww/fqhWd69ZqQvNIWatt7vV6FVUs8IJgwIHi2DXwftvke+iQ3SOT6XTtbgM1tQO
s4vtYBPEuBShvPjWKsQckAkUTs3pDHPgbjLjHRQPg4ujbvzdJdaQfHZie/banc1kn0T7K1p0S30f
uhi5LOSTiRbIWFX8+xn/Ah/uhQ1bxcl9dmWBl8Dr2emc0oXFx8AQyxtbXluH77b15RZ+ieLcP8J9
voK4xIAW47CFhre8dBA2pjM/0Y05Tekhx1t2m8BjBVnOrGfemI+DA+8GPbGjrKxl4dWLwGk2Qonx
MhJexc6+bpFt7mh+OKKYKKSQsgS2NI7OiqNxQrCa8Ob6Z/bi7f1a9AyqN3iWnNrZA4FG4vsDU2ou
aiE3xQW6dd72c+21pfv4SBx6ShppQMC7zYXOJfmg2scLxUOxkpzAvnu5V7jYB3Gipw26ItzjJpwe
m0PN5I2DWUQuxgfuzS88YXHbdutmjZUQ70vg0PrdU3ki68yhhMKGylVgbLf5hsLUw5bOrjnE1KNC
4vCg/79a7slyC48FjXLRqVVPXOu+9SGvMV720BNhwoxRjS8y+/r6Wqb+HA01bUpI3hzeHBnlnkvo
QNH3Y0p902uWSEFcBn5rdpduLTIPoQl/0FaBl/Oa8xeFxXCvv8QwxDysbNx8na+zQ74b3oM9Fc9S
2DZLsqwCL2NhPBqUo/OXwWZVXyT26fR1PkOSdYIX1gYq2xshzjMJn2wlSKrVhbyppbbiGXLHcpXc
SX3Sr+ajttyYJvXUvZ9iH8+OY7NploHXbW7zZIHyFP47ZJfzeTZphkTiIOL3+OIWh97P3H5vvElP
Kq8lbyZqNEBPVdtNF2EFnYYJ6/xnJpQXC2yPzv/cOgvrxtmaQcUjUiKmXaUc+r/PBjfWb3XWf3j0
jzrL/F8JNzw8I9BNfSeL/6yzTAjhiK7hnJAy/etsEK64hLYSk4l/qcV/YnPq/0oasfAoxXnW7zm4
f2OuAI/ktzrrt0PXfiNrNsOkJV0FzTIqMi+EqZwr8mrE5VEEOJ+SS6oHX2lOUCHbcJGdC6kjieYe
PxQ3YV9I4PzipzHETtVv+4FvbitA1ursqc88qM+eWRw7E5GTOqjHqUHImDNgS7UWUwelEe7LJBSR
Vcb3mXdm6VDTRYwrNelbmr/es0RxcZtRd3osQp2Mp5uwikGxDYMkvYlMvkjHtiBR6yVs9AZFRx3i
ii/Rpk+xLxAafahl1Q9knMva4OsWptDPVNxm6twRu8EPK/QcETBPNgybsQnAmMoOO2T9TTXm7KOF
Jo4sO1mM5Y7Wx9sWMzrU50q4UYpocrNKjfb0RBuyV0l3UOuvMi+TtdThWBkj9+ixjesnnTcrV/4t
yfwpoCho8vwojMo+F2PmnHmOie6nCLmgCEG61DvD1GwrGngGSXjNtxEss49oYtcWfKklV0A8K4Bo
bcrKH+jbgB2s6EWmHazcBWSMTtoVsuyYkWfgqqtbmDtMmeUT2bvSaF7L/lhEw1ppjN090lJAieFL
l6gnyjp9UqjCUpmiuCI6HL3TYAkgQuWiIzWjrXYERds4CCBJj7+p2c4InwVpqZSSP6XdeuiqxTj5
Yg3zVsiXVZGedeXu5vSQRRY4YQDDNrp/aSbjToOY5HvqlcFDf1ulBazb8psunePxpDXRMpnAzZp2
WhniPPqdPL0H02QwZGyLcEMyMV5Exe4e4xVcEV7BR5BrI19VnJTjijA5BAaTXDwZpfoyTP3Bii0S
bKPwQ2wCTAhHNXlUh6lbhiKZrjt9wOFelSNfm/m6Uuu3lN9NDgux1iG0I0moDNGZJ20D+7igkNg0
+EEcd8vgpkWruheDyy0RcRGuEA2Hhr7WldJLW3E/TZc8wKNYeBWKOx5o01NyfxqRyOGWKFfQbKfk
lTm+PxbiqgtlMLP2kI/YESjyVituKylaBZr+UlGXF9TcQqS7SnVRxQ+T6MvyFjhaoz1Uo74AVLcH
g6ICV2bVfFAaVPPjh6yAvUkfQt6CGuXZ6jYaGRrJ4k2qteVgNUtFFI6BmjlCly21rl0Z6sR2bpCo
1ofuXV1ZleKM+kGSvGlY3W+wt6LHgAGUvsiBPDgJSOdS5kcyWfP46ilU5PLUAaKdxnGlZSqCaGBa
5VHS4C42ANVNlrvZIC97TPasqtoEKV6BYUzv0uSeVUX4TFVAPSH0W3VJ7vEqVMK1Uj/yXcDcAF5l
fonEGz5f+xEoQlNwJbRSEq8Rh8Xlxejf7jQj9+atUm9M0jrXiuDAFLedIOu7NBAokwhJKS/aUNE2
CXenVryMPFJsw8IJY3G4XyrpKCT3dunFvJ86410KFMdMrb1uEUTTX6MOCfdN3iihsRJB+g0RRcS4
MGVM/TAzvHb6i16t73XgThUJkffkqIXRoelKH+9hRxWkvR6Nj1NFXHd4ZXIggO5kGoTkRtTtRjSf
/ycPkkap7924uuHn2Y3a3VOLZrCHPry7SRE+5ogFs0ZcNNFVBUth1am5qIMkcGP1JSE4B4bKVhdj
jecDb0nlCOcwnSygt0C5v4kNs1RN/lbrpMfpmtOU+hb67S2mN8KNg+CxoyGQHpZMrafc9bXZY/QA
Oh5uhREFkSFcw/wjs4jOtJJocG5DtVCLVnPvcN+HLnBKpbb4duyHXtn3Sa+8lmM/nsobupeMEBCB
mcnQlG/SWE6YUeIRNIECS/C0zRAxTV2wprHhPSCP+jZmxVNiEqUTtNOLJb5qWHVmEf3OOGgUOSxt
OSbqFoENMd8iXElJyYZcgl7RJKwl3wtDTFTP+JKF97VYjidEMVC/yp6+zmQAIkOybadpjWnFRq2A
8rubjEmH8MWnsxuZmPTsFJgN7hFwypiaD3LgB4PsVBndifBlGi8xO504Ws5wj/dddzCj8c1Kd6JS
D05tKMeUyOiq+Jzq6nlsSKFuzGLZmOOjZO2qbKcnFo9QcbS/AUTEx4TsilD/iDp2x0YiDZTMkXG0
/EClZFcbt5ZzJPXXdNLtkBRAeXzNcFm7oU3KY8U1hPdwwF6VKyeAnPItLhm7t8+JxTKsVHSnZyHW
rwBrm0ZBBVVcbuULqgSJjg4x/k0coMbIgPNvJsS/NN4nTJYSEc5aUEEty8iWOYskPsU9Cun74ODe
KkrhsZAhhnoCqYekQ8Wmq2WQuclZkm+JdycWWDNNN9KVU9QRE6Bagt+xlcYFee9h9RrPgzJ0ufMU
sD9E2VWpQG/aijHAc63sEqK+ZM8ckXQxlpNKcmAtVwvuWzO3bNrbeTmp8bELVwkx3FIHpKPNaofb
7VJ1I8pjfPrGVtsIiKgKjXmDgmEnTHUz6B25/VCM5/uUr9ox4dcmLnqpfAxaJiplyNAMPLKsc/iq
20R7i9HDqoXuGVMJPi+om1k6Yw/ye2WG12EqvLEK/VGToUEMh65PJFvvSXFRR7tivpj37Qscg2UZ
P1fWBXsdOwrwOy3ySfhH2yshjdRnQebMjzYVYL3/UmdLsBH/Ymjw66N/1Nna/1Lbws5jcI2L0Xei
3Q88k7t0BE4UyzNn6Hvg6c8ZOFQabN50zOEVENZfZuCE8YnQ+vA9+e7b9nfwTKhCv9bZf1ga/Dx0
/bc6W5VydVIKqVqZNNb9Rc+fs3xfE8yQ0cjZ8okAEPp3FknHKh7leCnAJ2GUTarF4NaNxxcv2MmT
M34QePrSI5QJXY07a9pLfVd/iCfRv23bhboropXG5JWLLTD2aJsCwMWIiaNk59q7mH0zc1AwfWXS
91cUMhd92s0Q56C7KA7iLY3mU/cEXRnUcoe9yVJaIvznAqXw7o/8VLngjSRtcDHICSdaJidpg2WA
xgiNstptyNOI1gych0+ATlzd4LAh3sA2oHtK1rOq/bFkPWMFWq4YKmMowL8Zf8/z3/fZACBdJCcc
B1JWOJcLnswrrHkPg7W9j18CVOdSxWQIDpGbPTeMbcNFLzyUioynAVrVCj8Y+0bNN4BnAR9webp4
Qgn560vzXB6xmItI3tqpj+YqSD4YVUebZM9CILGgaOc7sBZo0OymbbMQ44+vzEDmtBzLRygdWJqs
Swb4SfvQoIWUCai1O63z5O6tA6bOvCktXtGyAHBKy4hdBWjYkTbaReFP9/THLavdv/6dXZNTrPuc
OP4m1wHKzydqcgBa1GsuTPIdJxdGfJAcY+GV89PoMfNzfg8rGSwbTChcxLs29Tzdyw+cVZZNfg2o
eOTwZXtgYj6OuABLzogoaiEt54P4cSDJqeEA84P2/gjWm6w0v4iA4DQ/Vp+GG4NZvI4FvAnMnloA
pLuyzH0+XIcq9bok8uVQfZBi40HXq2dd7vyUiWWdHUe6w7ygZntm1XPJLyTWTHWPR4XJZe9IvuRX
LiPxWT80wfqfJTqBdtD1HfiTGwDxJG6EtSe0aHe4by1skPnIIJntsmP+IKRr2VzGZWP3b4bglerj
tKUiBRQSocunvqDvy3VLJIA36mdhacLrRymX5HsuCfPpJoCR5fvnDGrprVmbT/WHij+0+Go+gf9X
3u06Z14xTBPkDabkGIsmXjXrjBAVx6dgfI5PyH/kdhOfMBj4g8KtmMCuARg2KOiMgxq7bsG3ySdX
18leKFE9aSQoBHPBaMXY2M43eXstS2L0+pW44bXkC04D8ep2UskgT567F/2M9G1KAUa5mRO9olUS
2eWXbtOlaupiWBAFY2dnREq1RhLRIyT7dhO63yCRIhWb4SxGEqiA6f1kgO9LissC53l0AvldOtfS
tpS2tKWcYbslWwZ6Pr8OPDdDUirIoLkxMCLdxXSuAHf8+2Y49ALukB2YEF6PDbBSScb3sOiVhfRU
n1rGvpgpHNuSiS9ND8QIkGYh2GJuZKTe1G9ydXE8Tta6zzZ669xe5Kfm2jjWk3mz8TqBdoBO8Xo8
PjysJn05FjUuFks0XNdWNm2zOMln6j+S+zIkX3DKOuXDlJ1gWWr4z0atzxdvOhhszgCu9geb+jpR
HqBmCNH6iTHsvnkM8S8SH6MFMN5BWEVcKMxzgNyW6RXJKKkR1jA7EyHF03CZ0n0lQmGCiW0nuFgY
VSblFeq6xkHqDs6xuIfr1JK96P4hvN7ib1hZ0DmXC+tU/3P3dcZ1mky8yrypo6NCgvzf9vW99Cu3
7T89+l/7OrxbiqqZp4YjIQDDnAb+r32du6DdEx3GBm6pf2z5P/b12YyVjF2DuHJd/JXbpvyvqugM
KPV/66D/Bn7Ge/x1X//Lof/mtQCHWB8yK5NXRXgPjrdUSnRAj5zQcRkcv5e4zE1UiNKNtCGj5ZvW
hVr8yuzz5plh4xQC+SVDN2lnU75F5F9tiJW8Z2xk95bs2kkWt12I7UeuEnxb6ph66cUmYwefMwzC
t0BLZ0PRuiN4N+GKhwxn7AvzqFgtbCpmMRLIRMA+QSzCCo0hgiAYMKOG9phUUuyib0Dm0rgBpnlT
teChnG7w6rv2o7a4AvAjE1oiaIWlPpF4mazMcRfE4VYeYZze3+8Q0aws3pCQ4CfxfR/E7F+RtlAk
eLD4lTbCTGpg9FeqqyB9nxSKg/BTCsoPcYgfiJP3aP0Wg2TO6QUDSIdO06pSbuzagnVforvzgyai
PyWLqpBJobrtkCy3mrgGN32NJR1QY3CLBIxq0A1Hkl/bwnpRjfhArdfYrZx7Vahe5Px+X6Wm+tQn
Ku7dHbwhvQHGp+i3ssAu9HaZs32LEqaOLA3pPX8ulT7YpYMiPn7fYM2uPEWSDNYSKh9jG9R8lDyL
Uob9e6PEjACFgVplbN+AlmFSQbGWC5RVJoyNQUsJdMjHF4FOnvq/YU1N4qsu1Jd8lJ8nZVCvCRzk
IaUfnMRiWRpZgC9D17zP1ht23qowr8aWJDIxrR+IRIl8sx+QZExZ5JKck16smhHTpOO/U6ID6vXG
TtUpJHE27G+b1hIGaCPYgVddfzH1lK0lfNWSOw45cdssdaWbSPxR3qXRrJlZ4G2McfjQr5JSP/5P
jVv/rcUzdFXWTN5zICG5x24yFGPoOsLwkBSffWzqXqsDAgWmL5fWy6DkxCqP0qpRB4kmTIjOihAP
yyCsmV9abGsdz1MnTPpuyXnqGPPeEf0rDHOyIt2o8qh6WZp2rjoYq1hoSSaxiDmBjaU0lasM1KMp
MKusk9NmxfA3NdCPujOuoyKlfLWxhNJfomRfNtISzJChpG7a3xesfyiHRKMzhe5Bl6MgbfivPdde
Zcrzp55rXuB+f/TPtRlFFGs9a630ryiAn2sz8TqKKc3p4/P6y7L5c20GFiceYLai+K6n+DnbwKNC
heTC5EP/l0XO31qb/8oh+fXQ57X7T7xjOWtiAq8kedXcmvuissp227S5tBwSkelu2gtEbZC3g22S
VWkbI6+b/VQCgU9ahd4PVoR7E5PhEodCurypdf1etK14HIfpqbWsEadpXHInFe1jUtz3WWwwyQ4r
SKx9pCZrIcNn177Rj0JKCDGxuqvZsosq9ESJe58yhpG5tootETA8r3bWQKSzFpbFQu+0CnOFofPr
AoObxCixiiYysOkcvbt5OnKOvv3IrckJ4tzJiHFXpZt/G8fPgOywgsDITlIgRv7PT83IvQHxiLPP
ok3AccFqtNQlGmt5w5rqDpKkVhoUEaQCISCJCGNmRsDFNlxGCBgKre/xAY4Q77a5W5DTLBuLbEq+
5AyTSyzzLHn0/g9359XcNrpm678yNdcbu5DDqZqLAwIEc5CoeIOiZBs5Z/z688DTfdrt3tO7+nK6
SpZlWSIBkPjC+671LCvKm22VTntVeI+M1s0S2rWt8dXoJC+Zgn1UNsQJQaD4R1mUqZblOFlkqfda
gsHUvrvluXqUGTpxtVJoQtPLA5N4hGhWfdCDk5IyaFrjLjaRmAit7nTDbaZCX7MiU8g76290huxA
eUzGb2SwQaJ8pRC5F4assbuy2Bll7VQ9++p3lNLDjDwTRuAE1dPYJsKZ0sAq66+pzusNpTxgRTrv
ygxdT/WUieesqveJ9aVa4A2kkRv6WRFRDHXBPqyIjIyYOjPS7inWZ/4FrXGUfw0L6VBB4TBaNKtS
8kzQ2Eoo74xRu0R/7lM6713hwT/goIVThGnXyrV1FtACK2AhSeG9ItjTj1YyScKqeNF5V0Wz12lH
qxmPTfI5EuJt+ataq0+F/tmQX6gfW3kTGXat7ToB4605XIPO1TXxQkYR2kYY8CnN81h0NWWThaFn
ldTCDTQzyRyhIddqeh8jJLZ+nSM/9CWF0DiYhv5MEa2rYxrZzcmYyI4bxxGbstJTCoNa9LceVy0W
kVg6KCL9O77YSXn7w7j682//Nq7C5sTaRs+YutVPNjTVknQJnZ0GEJSR9bdxFYoP38C8BnWA/AGR
//pVmyfja6OUxeCqEZmrq9JfqWVZ/4Lv87sj/2nJGwdG4AcRoWJTqkquLpvlEU+dQWtj8lPAKhWN
TsMSus8qQYfSTYLbq+PNEmP4NDE1ZTkA0V2y8JLMA+QvR+1g4BvIsopEXGm5SG1FEzKnMvTSq2eN
7WWaX0q6xaoCoN4gVbuJ+vtUHUa9f5t9asmx0GyCsZ83DXl9btoVO0EVhPUoNFu/r9exHOUOwSft
KSjH+mAa47PSRaYL4BvwYd04QtiSMhDmKSTJ5C6Vmn+zlCBZa8NrHiEp6waAL2AE/Hpr0THkKM1W
WoX88VUEg+GITqMue+LXU9NyWqVfzWKFAUIzotemFePnpJ+BhPdatgamU1ZG4yURCl2lKmZbzisM
cL1YXnuGU5T9PZNTwP2WiSCFpLhdzUWi70sytiw12UplQQpC6pvntOjDDbJZQ5nzjdwaKardmMoh
Q4cOXrtmydhaYv63vkPZGQKhFsmeZnMq/fnKR/R+vkP/8Nu/3aEEkRJLLf5mCf115SNhFGXZgSHL
AKlNTfm3OxRVB2bv70B/DdmHyOH8eocq/0QJIuo//NZfWfkYf7xFF64vSQI8j8baj2f6ceVTWFOR
d2mtb7NJS0mLnyR4PlnaXjrDJ6M+q4oWckFIy0ZPpOk5b+mgLfOqeGmQM6Cik6L6ovQ9Vp+w633A
rmrz2Be6fjI62PlOoSYSajOlywM7jMuT0AbipxgIYAAjOWlLO+lGEd6NYtTK49B280femFRdaktc
RbUu33xVeVCFsrxaEUDNTqmQkBjUj30/DjdFmZSXMs+jCPNqa5wZ26i3CLJraLG68uexITktoNql
SPAqmqjCwa50eDasQt3pppIi5IendY/N1FCdIsrKfRJYVr3O6iUHBdLgZPcENrKM6OIw2ZhmHXH6
tTh8q4tZj5yi6wMKyXXeumYp1sG6bgRrPvfqXI6nKMnzb0Zmprs+buutFueYgIr6RYrN9lXMU39r
dhERZV1b5IfS7/WvQpDn1qmMaf3hLtIwhE65YQdmM9xzRBMb3x+0e5Tq5Veo/gagwARMU1SmxdUg
WJVUjq5+LH3Z39VJ1vp2qJU0kGdR3UqjOL/prZoX6yyOfMC9MqlE+BDbM2PlqiqjqKNLWS94sYbB
uB56isgzQDOhN99COqd6nafCzczF9FhbCtVlmCqTLH+U4Ltgj6inMsqQEncbVRzd0Ayo53UK/Wye
LEUzrRJg5ZPYoNL069R8K9Yh0EZN9kQ//RrKgZeL+c5KuhdFHWjbwoWSUGvry96Tyl7YUVJUC7fk
eMWmvnQaxJjcbzDZKYaba8brVFlPedJcBqE7gW2D/FxoazlTeSmnaZtm7I9Tg6QuJUC0MLYwl3Os
zmo7fg0UcrUk/RXONUGPfl0QZR11gDUMZNZZsvyUUWlu5MssZhqflDB9bKcDewDxUYLOhvTHigc4
UYNwzupCeBXSQHzs+0q9qKYcP2aKpF4CYHuRrc1y/lhkqfZW5crgKMTxGmiHXkehMpBiVklyixOi
e9NJ6Cy7C2s69JDzDtUgP0ZR7vox4HQtVK95IZzzjEko7Kv9YEnjRYo7PViZU9Nf9ST8zLq53nd5
rH4UnVGe546iRhsMx8LMo4tupiUl3WxcBZqSzA/RKCvjvukFpXVkQekNekZG9Dm1gcW9b1bFxxSp
+SVVTHSFuowsqk9hVaVGNT6mcjtf+koWIRMMAbrmOjWVFUNHj9UpCulQMALmBCTSbK2NebqyO+nx
k5iaX6wDYYxT5x9mZGbG7JuAmCVrLrjoi56q7+hgmEWg3QKpl8g9bG+lgT4oV78N44QkQMG0xVnT
dTBHotkn/y1TE4As8iK0KSiei7EqbjIrie2qTKNr4jflgxqF0i01jXtqZptMym6phrjCjGsM0imL
dE3zvTqjki+XrUCOow4vp7RK6ssWmjZjUJ7aVsifMpVVTDXJ1BmkSeEdAFfHV6U6W0fEtyirv/Na
F1g8OYOLf1nFjPKn+kj4ID/PpH/47V9mUsP6J7EW1AN+jRrEO/zLTMp/0bAFsgunnq7u7/q2TJc/
zp1UgWWNCZk68QJu+CurW2ZjzuVHuzIVj+VoMWgvS3BiEJeywg9lAzGfhkDyDXgprnDu4LPKV8NM
toX/GKbvcT+SxVSBq/YaHJ2+/priLWgqVGPiVlG+FdUz4qrpmywBkRVXcoePGcZ0uIoxuDVboSFB
BvnRYV6rO3XH5ncnrupm00fYf3eU4446S73kQJxhrLnxrT0QkqLJtjGthfOQyDtDe/g++LavrBV5
wEl4kVBMsEUkAxWpouSZUL1qkhOQPKSPZbNRE5K29sN8bhBMMfesxRVsyQ5XhytYdh86nEMr7Lrh
aTIpXdgUsMlQTECWx5bH1bFFwzE+l7Pkp7gWsnydMUBrrmGXhJjzMFL8pMdbjozj4ana0OkSDpmS
KGiHfDvqnz11C30/tQfB2OQRdtLwMb51DVPdWe0Me17n2/gW34xPrhLBNxxXNr9zw4nfZtrH/biX
zC2vhE+PMi978JDHuVvxPXh6OE0H178O2lqX39SBCfYoVEhL9E+uGdd0IHI5JkD2M76Z3lE4Y0FN
cnc57VtPt+6jod92hg4s+vSPUnpKzWdL5gBeicoZV4an7CAB4gdYmqTW0Xjvac5G77LuQuzTv0TH
YBeva1qWsMtZMjz2e307G+QoHke7oXB+QU17lTz1LH7qi7lFqtYIRrCa3Kx7/A3RJVx//9xs782l
ugRv8UP4MIO1jLeUlOTP4XVYly5eDack4NyGh0nTdvzQoDhSqEjcbrSBBiOHnOXV2gAtc87X8dl/
k8iaXuCpG+ST8PO/xs2q9VcDSntqUDCUrwC2vPhk1fbon2Zxm57EteaFz2blINBVF5sgFfJv0szq
boUhGHGf+AWx7woza7K4bjUNDOR6CHb9R/zY6avovbpaC+2HbDHY5JqjvYhPPSJ1yWY8x9xODrsv
2PVLuQ88eascdeRFdgxPBHuBeQZMhht1ZZ3ML/mHcEc4ihdkJ024dbEwuam+7rYyXgaCSd7NF3Oj
r+mKPxARTUEsuyVf0LsNGdr3HAZJb0e36pDJyHvs+J4bDqDSBE8GRufpDIkjiF3xEh3HPZHvR/ST
xr48G7zLaatezXDD8kAOtpwiki5zIK9kBSA1O5pvxoN4UU7ydolzoycLRzpAsLw2X2NezdcgW5kx
ZlpitNV1+pAv15b+B67rrLebg3FFMIqxd/oi3NOXdsNl+28xAhIKYu+kzS25UmxK8Olmu4RgN2Z4
J3vSkF7SVHnPPCleTaqz9S/8A/zret4LJ3H0UBSpW/Mg3wBa28rRWnmStpveyJ7bBLi7KVXtRMJH
of2hfiat/hCjiKJDsRl3w2t2WNzC0bF9yZ6KYhXApzu1m/kBKeATob6Kh2nUSW4i8hMkFwxk+N9o
J4FZQ3r3Yh6QhBuu/CV75apiCB2yewhRF+C16qjWc4KVRbCTr8nRdMoPT+T7TqfYjDDc2BIFU/+R
YRGsoPKKsq5Ba4avIVwxZHA3uyLSc+h2ljdzlxuO6UG7aSNbgqNr2Qybkte5feflW9PDe22urO+j
WZd78S3HZqzv1Z1G8itBnTwnQy2VKh5Zm9bGZ9O21DOPtbBj5GTQSE4swmqZXzK/D1rL3wx1PIxI
wZhcan7RLCmpycjizovaWnkdxz2edo9zzKcDINHLuKHES33D03s3eVLUswyRVwJ94mnmepEexucp
fkY4UL9PwoMPAtwL10bh+G9LOe7oX/yLnj8M6os6v+rlU+iM1pvYE963Gvo3vh0qd2l+6F9S85o9
xeYVIfA8PMf1Cx98gRKXix06C3XZi5A/fsTlzkwqV49PHFH2pBJ9vVF7spG2UAUkm+cPuCVHb9wE
7vxdqSKf1dhTd+ZWv5iXWlpZrr+lABiRg9Gd/G0CVkLdonDNjuG64k1vvgJkTl8AElOt0Yy9gndL
dqSE84YJVrUHEdN8ICD3rJj7dNsKV1mde37orMOzgJsowSHur8OPOlz7nYvk3lecMrqVnLO/Ea0H
GfAAHKHGFjHUm4ckdvXOLfUrHwHwnnBdRPvhLVAvkXqZH5JhNeEUOpQlmdSQiMloiDR3jCAVSyPx
G5gYRcYbKA/VDZu52bhWfw8Je/vGgNtFNlHWqAeem5vkWrvozaB7+lbdzFfjW33qT+1VuxtfoZwX
b+kmMQH5JQcyl86zV+/Vi2TYukIoCahKr7XR0SzG/PhUP/NEpQ/ry5WXNfMNCGZ+j27RTXwNT+Fp
YtgrbKQ3W8ujMv+pmMgR7ORmeNVhWoMR2fLSbZsDVjmmZvfNEo+xcuP4B4tCmMfD5tAyaXkR+8H0
Rd1ogzBF3rSw/0BgvuiU9ylLgyJUX7RkLyODpC0Z48oc4APIFjkXZysK3Nqrqh1r7PSKYOSqY6Vf
XOXiRtyXx6JyqR+jT5n238qvOeX3twB+gECP0VaKNds8xPLWW8u71HqDAsT3pCWI940PbVhl08G6
GG2iMZUyHg4Mu8JLPq90bk6WKPqnuO7LS/1sLO3UL2Z1zLThRUleMlFx+DEenAcMO0dAwqIjd1Nx
2YfxRqfwyL8WuewHGnH+GUbNLrFSHFFdvRcY1lBzN8A5AiczzG+bKLlFBM4Zg516bWletR7dW4bG
STH2SXeC9D2rJwUrXWDrBWnqq2DtDBtrO8b7vn+r1RPnQrunAxxAsp/6wtn52numMhK5fXGvi7sv
36fhOfUaaZUsJz1y79T9W9yZ3njCqYVAaTvsFzXJQ7Du9jwSqydMXLS0cY3xAC14Yu0YkEvDJLb2
A7vBobiwVw4xnaWDtrK2yRnY1IO1/dtuRGSTriFrctqYImtPGojfT/Vz/D/B18K5t/dfepene/b1
v/7zIlHc/KGZ+a9++7eNiLxEfxJ9SXV96V3+uBFZCEpsRPDF/wSA0/8J4w21qYwlXtJ/V3TX/7lQ
4VC7KtL3/uhfCvVQxJ8FpOQRE9BJu4FoYvqjPxu1Rk3opE7NWHFF5fCS9Z0cr6Uq7xJora3xWKut
iHeLPr42xLih05FhoY/fc4VCeZUVGDu0mWXhRPSdr1CWyLwqQ/ZYG+aawvcukgverRb4JZJo4icj
xgetfc5+t8vzjxIFS6VEK2HgLZ0covCpUB81BHYUsxxNL1CwfA1JkRPMZ1z7bMBzJ1UrlJDkzXKP
TRJVOimxSz9DaVHtMxamcxXjCHlWJ/QoJni5+nVi6ZSxQqb0k6gwLlqCqiLKNm10Gpho5FMdIi4E
QhGaT538WffHuceKKnzp5rOu1Y4ZvTSgyizr2CmmE0fvZkFsZbaUsa4G9+IolMDxIAaVkRNx9/r3
NvwMTXQbzO15FsJbxOLNDiMQoM+zvsrHjRY919qbHr0IlKwSzGeTFOyskHJj+lbrXyfJoumRYtRw
pQjGTAJCBduIycLmTZdz9iucjoRtCA8VXiyx3FUyo0cguoP5QVloKiJHij5lGJsy+DyxupczW4T+
OQctZCiw6ai/5O22HI21aeFBRhlrjTTqWhRrieb0wIUW1a78kfMa2n0XCxD8GZMCeDOdcBGFCpVN
UqtgbuCAzZsg69TZTZUecYQip2QQzDSegbCn9ach1yhBBbUmnEsOZIHVTiELxsoKdcqRktYZboUb
8ILGoLX/EfRBLBY9tU8iP+SSTZSENn5ILk1/LLVmVRFrBRgqGh6ElnV8O/uukeKwlT/EnBLmxJWq
EQOCw2vQ4GRMB3HyWDMLVVcjt3ZiRn4Ch5Bon2Vz66bXlgVEgJIl08M1pTBwgFih54ZVRZ2x+ivb
xWaGCARCex3IK1GcxLUSOV2DPSYlR409aTbcYxYfvhSsDTwIcYBGKUxibV1L2IU0KX6wpP5Na4C9
yNrIMa1xJoWOUsNFyPL5pOigoZRyop21RXcDhslyzdRHgcxLF4xOHc3XbKHkqamrG+xE8wjQHqml
UW49kDmzCvRG2ZWBZU9t3a8E2ShtgW8rbBVM9JGa2dzGWkedZE1vmkXedRoFm0ZL8R73NXXGAeav
QVpdPJ7U+b3MN70keMpMDznt3FSFkVptR+08EELTMHclp7Bhb52bFMplb8r6c+/3HdG05U2L5HYX
dFZm04ZySRNfFS1wBTMAywIH0zMrQhQMuf06m9K3UlAeq6ZdmZkAm0ebti3r2T7P3v1wJsEsdyM9
fZULpDdlLm6tEDAkzkQ5HQw7LZp9Xr6k4utg6K7C4iULPgvoLqTWIvF5aMT6b92eEoHZm5gFFCpO
0gLm/Z/NECeL8uIPcxllqj/89q/tqUVHg/7GgDuMQIdu1P+fy0ywpJKiSxTdlqTp773lX4U5MkgY
XIfYIX5Jr/qtxCb/E+gLtTCZec6kFmf9lRIbk+kfKmzLoeuaiSnapGb3cwe50VSBfEdra4BkQJ/F
WGmblDC6iqx22bGa7UARahcyUFsr4bWpTgILf8OdL+zE8L3F6E28RHIbn2nCFr4k+AkQ9Oo7LEq6
vw+H65QUjEjuzA45uRrbUXX8bo1rflOThq7v5Bg5hSN20AJVqF3lB9YGCA4Gq6uCLeoloYL2PgcX
Lexc1Uxcdg5Uug6S9bXMHmqRMMaTDF584b09GA/yG5WVjoArtgys2uBm3Yg79cwt2STqCjiZw2pb
OOFRWzCd8B6MG8tUSMaX0nwoaMqxjg3W+8JtdoF8ll0xOCuNowZrBCDwbUCWiCtR3UmO+axZm6D0
htNw0u/mc9Z8bS/+cxbYBVMSpBDfk7AIdLNrlDhXi3cW/718QnjERwj/Ax9rxGicQ9VbEefk8oeQ
lOzKZ2k/2xTEsVsQiMnn7iu+BL5EjSm7iD4poiOBTk63CmNC5CbIs3kV1krzOGfH5J36V+RS5wFL
mAF5b9HG7CA7Ub1onnhYjB49HPNxlbzLwSM0Qsrw1DFwe7zfKHKkybmDhALyQ1pVR556QdHgL+EB
4QpicGCts4E+eFsohNJ+8ZE0TzEqIEzM5GyThr0mwJIwz8WvgnSI82mwseBDaZ4WPCE6epfnTa78
FIfE0fCZo18KUxTShi1ZnyWRBImnDm8DnI4RKwDUMjpuHLHywWEtx341k5Nx1WGoSTa/1B17gYzI
9LF5GhIXXRdJ6egTP3j2hZGhjM88BdxJFvjFBvyiFb1xzBVFq51c3jXxQUPNiuWcSTzxOEauE6hH
toZOdDQv6UuobfkQSsC22lYf1G/GlTacrUfWu6q1j6mqEkMmX7OEoHIzOehht0+a8KtUtZuRWV5E
W+Crx7QhqH0KU2JLw+ytKAuSIU18s1CwUbvqlsM0lI5eBuNOOQXmulu4Q1O/Uk99Ri6QTTyrIzXZ
KscTU+ypaaf9TT39bXcgy7irQs6iF2IitNGW+Ks/G7X/7x9G7Z9/+9dRGwEPYzWaSR2ZzsKK+HHU
ZlsiMl6qiz6Svv5vogJGbXr9gCAAb30nTPw4aqOaZ3hVv4eQLGP9XxEV0Ef5uS/y44nr4vL/P/RF
AiucBPL62BO/7nGlheEDtflY/CSGN+PG65boyXU5XyLGo2Te+MjpoDQWzyU7is/51T/mMitLL3nW
tX31rX/FwhYAMjqkh+pbvO1JBrKxvDFEFfNG9jpKndaJb2QIf7ycRvtZO2eg5Bi5HtvoqX+lRj6B
8rR5QPCsd+2MFiYkneuOa275tuTNn+NrEm8BgSkp4J3s2YTJTJty4Pmhr4rxi4g7jMO4GwDCnidp
19VrcK/aGftdRO8isrHlUSQkjHfXv3aZy7n47/1rFG85Mlok/Sshnv7OjDcGCqJHCyGfdeSjcUXf
5UeS50Dy4mnx8o3r0NgUg/Nsdbb/zvdY0IfbAVaPsGZQiFxuf1FiCtsjuHSnKXXw1Vmh4DBm9ASo
JqeZgIhhxYg7tvuq7hieKk/uNQI/dxKkU2WzcHEx28WO/j5lXty4XW1jlcazjdXr0Wqlxzbzajm4
pgNQiWdrqKGiLtWdOXhEKSCbNIUO/iPwIw8bDS9EMbWrdASVO8rkBpbe3BrwIDkatBlruH+EUiWO
pV8sOd2K/SVrZoRQCtxNr+xW2NwXuu5oLa9GSj7UJtC2UScsbqQxcXH8hrtSc4r8lShBSzgU7P9g
rXlt4qVYFlSsbagCQGwyT4TfGhM1CPoSfXzWlady9e2H2/Ly33E6/5F3GYiLvG3+6z8N6Y9vbyh7
GEXhM8syjd6lLfjD2zvt5DAXmtDaqioDXsRAW6u+x5Q6MPUCGOt1AAj2fKuHV58yNDNuJq7YYuj3
zlhL/mf+aUgvSM7sHFTTRHUHRaWqv7WShB0RB4b/Ocun+csonyRxDXZkP9Ur5TZewD4qBxGyODIb
0mLi5Yn0u1g8qimmEvvdSu6BALzM+Brpt8IYSRN+UPodqxD/efa3YwSfgGXCfOOHw3yVM22OPh45
yq2W9cmDNfNT3B5ZWeSBQZnM0+vLgH1zOYnlh43kLkfSiscrQOOxfoj21gSUhUyTu286CtOCrW37
DjulFNgqRbmxW1FAo+PiaoCTp1UivMQ0+zr2zj7Isp302jNpfrbOHGFL56EW9No2yz3DFtIV8Hk+
NAPj+lNoDCvJPwYivAu8fptunGlPTCtlWF2vMFAKig65tJbIdy7BUMTFWkVhpNFpbV5zHse/D9/G
taohm01emmQzSJ7ADrohHlzwtC/WJZkeMgS5O2rXrMnC5k1vIns4ca2xnxucpj8d49xc6QxV5Uf8
mQZOBcF3A9q1lmzWTTjRVxkNsKM4e7wZQW84z7x0ngYlVbGlL/OX8pPLNkMhy9xGAxVoPuWvAgm8
TM44McrBxs//1qH3wUFqwK6g/WFjkYQuKpC8Q6OOflxsjzSQ99bolRrbWhs5FI+uiiT+UjZ+8Sd8
jMbVaM45ui3lsry+aX3mLIoI1QjZQeEtMdaa8FF2bkH7JRIpLBhfJYaUXjtMwVmQLz21lZhwQROW
iTA7ETRFPECAPhJzJ3Ysgq21dNUMDG93udqSbRHTthre6fjIlSPqG+NYWUcY9BMdHp81Hpve8yx6
wlNjHXPwslC4aLHFNChNViza8DaBGw3Im6rL9Qjihp05eA/77vteUbyrwsc8POAogSy7XnEBXd92
34ho8kD/7xqQZdf2qT0i2VBf8nfE3dCzAbdhUdy312JtYlQcT8OXetddjDuUq2cqv4WTgriqH7LB
UywgW1BpkOXboM4KJ2OHvOHAgZ08tw+j15/odfIhgEQ7zMVzjYmRNQ/tq4OFXZlqmDmRwLNA9zHx
m/F7S8Re3ypuKnlpf6f1J2H7icJ9Pb2LlMEt1ECZuVWKC0KxeBENPEfVrVOJUFnaZRHNmXhT5xuI
MgPB73QqSpyc9c7KTgZ7bqh8Bzl2temDrURL3UAUmPm4Xff9SYCB9sDpmWvtadrGkGbnGb4eRMFV
/xBODkt9pSXHbvhCpzvfFbCN5FPFhilA+GRTolKCdStpazOqd40fv7BeN/PSxmwJzVqgDUtakbru
snWiHJrpkvnIyC+QQ8r5WL3m+IVGyLIhrMGYLrn01cr2MuJUZsnk0ygemsqVW5vB/HGePImOc7gT
eeEz6zoT+aQssYVRf+rLA6M+47z8geO1hrJh2vc72Bgn3vt9zALZCyLPyF96QT82w6tM3qPflht9
wElk5o/hSz9wo7ALQ3fgCqGXkvqSp2eNpKOIqNBsQzLMM8P3RoXq6OPy3OXFu9yuGVjRO8pbI7h0
1Z5vMJRmG8ZP/m6iK/ustD1W8ZGt1sDLoRDqIH2lR89fEOgiz6fH/GUgrN1gYeAGA94rOyvZka2H
CPmbx2cxcgvFkQ+R4Unjpl3AeRWdUuYHxk6oy/f2KmFD6LjWq+wtihb4rTXT+Tz4gZd8UaqVtaP2
KVzvvKPoeeLAA/2B+f9dyVxat/M3xlxaQzoGkNrp0xcj99SQd5ht7b43vtel6dwLqmoEneNXTlbi
C7KNOfHIaDRf8FNLx+QtMh6sbwlv8Wbb8mzeJ1joTYNLSnVKAxJANKIUFDYDvetNmRpbIdERFdoV
jfgshM1SuD5j72gqzrX60LFmmyf1oWaoUb2i3psjvdnWSayS1i/iE7QC1Oyotumouc11blxICxsJ
NkOrEZ3N6bC51igS2mJtkVm/wULjZe2LvIGLZytujakEBgk7061XDgfDIleytC0qZ3r0Iab3p6fQ
3uHEp60F+YV0HNAJgeA8zUw/uiU+sSB+CmU0pFTMpr51DHm+xiIG8LGjGprtZ5CvqyRj6fS/fxtz
/5Khbo+ato4+2x/3IsRQ6Kio/ue9C5PJvY6Kf/E7v/ZMVPYeVIRAblAb+l4W+lW8ZWlw72iaSMov
/RRWW7/UmTSdTAr2MZDnqHvhxGSf86sMGvE0XRgaLVShJN2w/lLP5GdvLngRcH5oqpFCAwVRFPn3
K7phTi3NV2pl3+AioMuHLL4HbuN2imKc5iIyT9+/AqNU7DW7LnH9ZJrYiA7sOf84Azp2dEGbV2ra
M8X/cCn/xXpTWmpcP6Q6cnBkctBtoqBGfwhD3O8Prp3QZaqp1u0rJaD5IBS++CHKMgOFb9XXYfnU
9pBgRRlT/RCTbt4PW0Mt1G9KLK2xQwDPGqzuPETidBagRv758ak/mefkBZiiyKAGdXgqlOl+Oj5K
hDrLYTneSz4rn3Gp4oZKQ2iNyrIsaQ+a37WRY/n14MyBoS45uv5Jjtv0GPt19iDH/XCC2bX5/q8C
yMbc5yPo4aSHtmd0+8IXPnG6CF6hfBFjPepdNNW7agq0gyDHM9U0GfFSNdEOUltrPM+5FNyQsnaq
PzxmciF6UW4CrhqCepGc9tYuB+u4w+f7y1dmR0rAv7koyx7gdy8ab1ze1xb9R77A7v77F81SBdNq
FYloMK6/U2goBliygiLxzYp8aJ3Svlq1TmSMFSln5pZAonndNQ24gyKZ9qZOjDUmDdwocnccGgKM
6iIkSmBpTWs4KTdjZenOKCSs8lNyPJuk9caoDQ/oifEVGo4Oxm0T4755NTX4FeyMJJN5ruhBMpRK
tmuK/Bp3tK+b0hdPacGOe5oYHRuly25SblKKqsl+VNVya8pjC8Kx2fKQ09ZKmkMWh+21eZmi0vg3
76YFpPPzhdMk9lck3wAKICnv9xdOltS61TCTA06mi50ExIN2RCtaIuBDaVQVLoiu20KEGlscakT8
JQnDvs47z8I/9Oev4tLK/elgKLOA48Rlyv1niD8LPFWLPWU0NztdTonakOL6qMnTvJ4X0llu4DfM
WqlxIroXbq5sRmOozkqhuH7r9wchKIaDtXwCHcZaODxMobyu287czlZzNKoCJnbtA0KpA/K66WHP
B0nMy0MouENQTO+giBDjJeDGlKdKUJO9UOQ9rm/fCzpN3X//1AGvC53f/l3XiF/+/CrIf3xJNES3
oBAYJml4/yxz7SqhbwrFqnYaW4S0Q0ZjAAeT4ntKHE/t41USwzLdjJSfNlljgKNO5ZlFkzGL7AAn
7ajLgAmkAvn9GBF6GufDc9etZQu10FQzlhphAS+vHv7NgUv/4uWzFAKA+cT7Rv1DHarpU2YesseN
ISH4tWOhMueYyIWp1Y8WdhRPUweRVZq0jpRZWJe1PDlhytbGWCKbw9j6mHtF2kcFG814IrEhaAQW
lDAI/vwSK8YfBtHFbEelDPAT719YEL9/24dWK/v+6Gc7cJUS1rWhd+NpbLeaT6io2RYAqCWtvn7/
Ksi7X74a1Li2WwxG+6Kjb5xIbfyljMtNKEX9tpsTfxNTK1HqZY+RNtrBKmWCvwXAmL6o7eV5mB/w
4OEdbmfloc5GwUlSVFwx0Afbioz66nhhJIB/bESSXsaAy6MX2ilWGqijJlbTMpVwgP4/ys5rR25k
27ZfRCDoguRrmkpfVqWS9EKoW+oIek8G+fVnMOtgt7AvcID7QqQrk5k0K9aac8ze8t8mqZGYDnX3
3RWovuiLbpJx6vdmIrxFqfmj6NzsbOaIKLelfs3KcTlUi1vslkhPBO328sGosmIiDZKpsif9Wtno
fO1iOvO50KEog+69KfxT69r/aHcJn0RdaxjueA5GJ1UHy8mIcNJVxEioOs8jiBbLIaO4mplNtLWb
PYRki4URjTkvmmNG4yZ5jIT7uxw9LtqaSy8MTI2SamRKlHZq/GLxum3fiOTQ4Jfb1jS8HwNTkXAj
Stpn0gdNWbeXyAmQQ4aTegpdk5y9XL16tfKPsYVUdHZBUVWW973ViX7wJrx2Xc13asrEu4zNX3Og
vLcVkLjvwwb6P2PUPK7Ma9+CnImjNRY51H97HYCGwnV+BEv+qsvpn3S0/XeRooecbY7/ZGb+n7PO
G0q73/oBC2OM+LuhHaNtONjePh0YUM+dQ9T6JB/aKX+zWx90UYrVZYndi6/Nt2gs3W8uTJ6kkV+H
zkqfQWGi/KLH4g9MmuToUnMEsKZqB9BOI+JdJTE7NbWNDJLYjtitq0MQsb8U6JVxAOuXCTHyMOvh
I/FZIJuYplWadzermr5nWak4ZQ6PAA6tY1GOb/Uea0p8qVlpTjPrrNFj1+hxWL0MsVhexplwPeWW
3RHzpHkUDbEr+WwjVUvG/IQl48nHAPkwT333syZHj1HLomqLsfvQXrPOdx9U6hRHMfk/lmRyz+VS
qrOMWW4C6USkbcXUBrFGVLAU5VMCMOJkEC6cR5+uRysI6Ik769ZnLmFJ663qMvpVcGvrBhaWGz2H
WJYuoVVSPC5B9aS1Pe+WoPTfugn25gyyFnCrV7UHJyt/WY0rX7IiulluOnEx8MgDa10cdf+7Ow4l
WGAF38KWZkJZ7CLsENVM13fcY6Fpt/R+/esUWCdZDL+sGHOS7uNvbTz7wEmmL7YeUui9877OZXBR
7KsIQepl746FQ3pMFJ26ORielSyOuMv5EB2BbLVVIJvsIckuLsgrt2Z8Pwr/5+yQ6GRV7vviFy5I
UuGSFcOR7zNwDepyOCs1Dedk3QwTnOGaVqUz+OnFm7yIlMny7Cbx3lNe9M96Y/Fr9HYBsKhokKuU
33bPFGv6arlxfsIvT5Np/elFNWBRZCG/BOUCa8ny+HfQwoWd8NDkm3JnXJ0c+zFHXZ0nyWsV84bz
2jooS7t0pubxPE96RJnUjOeggk4mJvZvRlvBs6IPP/ZT/mQp+tL3je9rGg3jvJzGsiSDbGEhn6kV
UVm34YVUJ3rqTa32buFd4kr6p5rmnu2uHfaoTZdrmzpVtbvfZKXLHtc82EtIzZ7GKOSn8MUrwxCz
fW7Re2vN7t/HkoJhm72U0cFZX3J/nRiK18GLntFjgKfPhuhpXje46LqzE9XvRZCjJr0/lnRJvpvn
GDhZmUZPnYXBI1IZOW4hOqayHfsbcpTh65QXj1apo2fVW8NXK6ZLaywMVqKIiAYx2/uLoqxOn93W
f73fi6MKaUmHEkPE9fiQyOEvJAX2JZgW+1LGyK9apiTT4Lu3tK3hCUgvzw5Bh66WLnQ0ec7Fq0bn
4mTMAP7vq6bj/j/lGRfNiL8GSsEX0Jr+66LZm97TvijOZiiBI7HuoYVU5+7RK5vr6FLXzhPQr7T3
yZyX/UM00e3om7Z7yhbVIZwanus5nM+Tsf9ywmR68RyZbHKOzLeAWekhyGF7hYl8qjqbAWhLf+3/
7x0wIlxBlJFgAesjVPT+q9pN56BxVED97+lBP3SRNjgkZX8I2lWp2yQoyuvlpQoX+32yWi7pc4Fn
YoZq6Mfgbe8rQHv85UfSfgzsil1EJxJhAZBEoCFXpSIirAZ9CsMqeCwpPXf/9xtAgfJflQtvIRKU
xh76jLV+uRf0f0xDWq8c4hZR5AnGsocHYxi+zFYaEkuVFMdFLgo2+Rg/jmGyKT2hbxqVGq7i1yQT
tFcja+sVbvwkSwc8dOKTwmXi6GnpsnkfLBVByOu7um/uT4gcLFzqECAYuROmUcgfKo78N9dZdqiu
1EvW5/6bV4h8Z0qPBuf6pD+FHdi39aprG/8t65idYLrumCIQIZOKbGFM7ltwGw2S8NwjZHWgk4Yp
WF3kurnfqkvwJOXSlyzzSX9NQgbxU5gpLpUOawBwBW3pvjsz7V8XudrZCpznOKErgIx0NyfUDrq2
e2tT07BvpnzedoE/bEdBkHvZzcVRtuI6ubjbNnbRlM9xVEjwIo21San9URzYwXfRFyfpT8l7gPrk
IsgqlJWGMtc6P2WZ6Nf7ZkL3+QDfut31Ua9fS0xsu1iFJcvLhAnH4pOA2QaQCSpW4AEysIQeDBG4
+kus3OWrllWHuh7V314HjvhrSs2zEUZ9HYMG1pdvS5JBxtLfNIvgf63G9DAIwr1KAX0Lf3jN+nKe
HyssP58nPwlQZi9RXV8jJKabNFPUOqOjr9O6Xm3XWzEu0pP9Fm6XZXy4n+ru57FF9DTiJYGKeT87
5/umKgPnXKybYbAkYun1mXQcfkxmdRy4w6t2yvnpvpnHeUbxKb2DpJuw+feJnXAtJsEFxNB4Us/3
e8YZx7O0aZ+Dfuhf3VziWYiKQxQLEN4pkre97uDsGGqy830z/ueWwGy4TjCIMKnmDjkqDc0NlJr8
kDsxTPypMvnBDftg3y+SSOXPF6XY+Vw9f3O10z05NbOUIG5/duv56b5BcTs/ArRrz9Xaq9Br6+J+
q1jvSnqw1uKQF2SP/xTJVRV1dxF90F3ut1pyhmkR9Oe6GiF+F6HYN7JBkhOqBvj/FAy7HtL30Vum
9/tjRTTUBhzbGBwHobqjlLXaRoFVfuAFP3ASebUz0b53k10d7a4fD6MYu62qKZvnyZ0fURQzK0uS
5Is9NVgFBUnwSxLDUGSYVWblcuoX+BUwfsKXdr3VY7F+yRD/7bJiXS0oOR1Nqc3NpEN4SXUIvbsW
EMSKeNyNrK0vsp2ny/1Wv96935qVLh+KzGfuU+AnTMvB0Plu8keQfyBbI/iX940qPLkfZ0x0/z7h
WsGIV92FCL/2+Bqjke4Us/ns+0m/Cx9Jh2Z6mE3yWI1u/+KlVMf9uLxE2Lm1oabbLJCL2I3Q96Zl
TQknsmteVzbZXQuzOyqrV79x9TVU6mPxVPWqwPFf8RBf0sJn3VFHpUQCZaNI+M/GblHk+H1R0xt3
QgajzJmtxYtpHI0Bksvii5CYECZZk5EjOCHl41BdPjeN2Kp+mE7/PlQYt7o0WfNbyBYGpz2nO6eC
qS6donosSKAYEka67egR0Nkm7nOhG/Ky0H3uuiYU73lg3J2xHXSxYfEDYZh17pOGEW1F76ksBqQN
ncZjudgA/2WJT2IB/tS34vtoJ+xulBYolBloVAvw/YKsTaQy4FNRE/P/jEdjOn1ilVtcctOTOypu
pifFSpRK3pQfpwcTSLFPwzF4BDzwXrUwUcK+0ZeIfyKyu/zUSePvo6kLL1OLWF0SGGwRttMCSCGM
MBp3Jrf5j/gOHWdgQAJ+8FnGQ/bcQsu/ZmChgmgxYM3XxyjkmZZFw/Rwf91943RnMZvlFswYpqhI
MNlZi8IaZbvIu1p4T/cjqPvP8ZXHy4cZVHa8P37f/Hvw3V+WeEBgaJBwKVh/aijKFca7HpufxyE6
QNnovxvZu8+Bw5wyxFh2SmWhbixJajLZitVHOM37JTEkG3mhdbCEeL7fE8l8bTUzeJ0sC7t1Y++y
MAH/F7g/mia3b0kDC5JLHjjdhthhX/VPJJXv8qkpPkjBuKVL370vXA5PIARoqy4iP8klISQqhUBA
+gIFUkLDcvTz5ALJYoJX7zCLxUZUyZF5di6tLW285Ox3cXVyAPtfI2epD3aWJE9O6877Ic99ioLl
wVWY8mQmDPOn/B+ZhOo6cxTvjWMjU05gjK3W6AYk9j8yNS+NV+7aUj2zMmsPSujyOZqd4jkddXrV
Zri0UUzWml9EDO1JM8m18+5ZU3nmFAwyOSSyT/kVEpjsh85i+cvpCMANPD95y4NOHEQNC99JGi55
CxVYGPZ02F2O8nEut7oavPcJ6uMjLWZ0E1JV35KpQbhIyoVbRYSMrcWHW876Fvnq+4yOfedltHkZ
eIxXFurjlfPi/966PyZr7e0ri/Xlv080uvIORbygPWxjZ406KfUtpxX5uRFZ7j4Y6Ehdy8etsqr+
sMrB6x7mpiGUCvfj/SSaVK25qXXzeU5dT6z0DBQdejokNqO1dKnL/WLb3nbwnFtLluOmXWQ9bOy6
na++iefr/dbnXX8gVboavgKbCM55rryjLtB1ro1O09t/iTrUIB0haL625LoXIWu1ULTkgqzBBsKu
wod/38L9HVXxom591+anKY2vPZgVYP8OY4y0gqfn1/2PXvrJzWHJk1eiflFth7RGa+aCXe7fQowB
ic9MIXGmDoswm9Kkyc4x84tW2r4u+ZLvoglzyL2WGPLCx2Pi+MzZCcSNLHWp6fTsm4pSZmGie71v
7nVKuBYr97ve7LSnRSXnIuviRx2OT7WHfSxIxuZQpNhBmrUnFA4un2lUfB290XkHBnpOgtXV61s3
jBsxU94cyc6YdK9NuoxfjIXHtFMFMhEs6xkgqiAtAppz7XDpu6UnJztEIZYbaHplaT4+y6hpMrjg
unnZp+81c5SnkZLGGmX9eK+Ox2WJnmw4H0daHtlGRFIEG9vJrp0OhwstLsJnYzjT4eiap/umrJOZ
xCO4c6wPU8bVPJFFqTw2tabsmaMBMZsGRNIGCeprYaarPYGYQSgmiVVIs+RhsQypqxbi4XloxrcK
2OfWKe30FJFPhDBlKo4OD5671UGSd273tbH8/Fg1iQ/kL1TvHoc2E75qu9j+9AXmKLFwjtR7cKDu
aSidC6RK6+xl9Bt739UfTu6jh5jD5TZMjf5Iqm7XDT4+ySlxXtPWPo7rq8p5gNSqbQZjPrSXsn8j
PbPjMNvFoE/e7DoInysptlrN9dv9IdfNyXoRRXr8fMUom5uovc8n7w8JGLfTaPXPPgifN28OSD1S
eGTTpHMvw0wftqAyug0WWpl6kuqQs+pAs45EcXJGfCa90wIzYi8SELIDi++NhaaYLzOVwSaZKuvW
2flljqDu1x2Wnr6hN7KzBm9A79ZiDakVa9CGg99OQBPcj+/7od3unDIYmEIuEqDDepynAgRkpEZ5
9WeDht1qi1PtBPtU9PLxvjH0Jrj0hMgP/LhEpexLl2VERmETBmaTDYl6nOlzg8pdKRGDLU9ZM+cP
br6i62ly5JXb8V9LqAoCi+ekUvVuD1y8hy79q7dH9e6Q7BWwttvlYd5/z4CkYziy3qduaY4JBqp7
CXev6DScoQvBfE5BnhNpPcXGG63sxY1wh7myjY6+gxd5Sdkj6GPt0sVpLrV0v4WW810shXhNhZPs
w47Ml/h9mc18KCQT3MCykVG31kub9+NrmtAWnz35KIoREZWX92eBDqWsJ3b9YsHTRRA9Rjd3N9Z9
saOhIA6uUuLoDGAYmJ1mEDT4QoJpSAgxCPMTP/lqtTbEo5lVZJxCVZB2IP+iX0nbvUC0aPR0HbIm
QOZDALo1YTSYg9+LSl+IOvG+m5zkqCl7z5dJ/+ysCfE8MGJcqfljVavpMS4jCsrIWD+r0LrEyVB+
lWVRIcapqsMS+GSOhsMhapNDGSbD3/WCqd6E7fjiWnjh8zk1D2lsW187q3rMpqi5OjktsyIuvW3S
jO2lmHT+TczgHgt7uxS4q9KqJ0JFjyCAnerQNaa85GF/K5hVPeUsmzdtv6I2GRLtbO0SHGij4QAS
nUWy3k2ddA9D4hGF5IhvERPenerbkL2slKeUYp/jzfkVsBQ7E8yQ5b33FnaI3LKKFmvaOBurForK
UNWnCk31xRNUW/FQi6O0irM30QvsJOKOJO93ESw8AnTxWgUyyc9kL51Sga0QdRG+zKTfmjD+GBpy
H/oiCt7SUyIE7TbhXJY22jDkL86shstzg1b6MKfzuzs05VtJIEbyMvayeKDnhqAsGJZXPVbgEbLW
2jAiCvct9dludp5ylp/n2F3FKgXFWlYXP4sC8XAapeE5Fe11oFhxJEoo+eK0KHIS+M5f0YWxsmpr
hpdZem2bcEYXrQFSeJyphrS73E/j2tCNzjhgzcSnJkZ7IGKoHR79zttbiY3HPJzNBrc8BQ1OlCUh
ACdIjTy17RA9Vnxmu3YCTjomEXWbh3sjNvvUJe5q1N1vzJ4FYUG52sY6wjg3g+eSKr4Zr1XPgZIN
NY79g/Vj8qgCi/TPWNiH4rc7oKSKVDidnQ7UYG9beDtqu1m/C8bcru4eFjmgj3PDL6n51Y4q+8nZ
YmeqZVeJ0LpaAgsl1QOg5gXfqYfsWfblocZFLof07yJMSmYs04iguu054TWh/5K6E/K+tg6QOAaE
4rXWg5ta8uW+mQo0geEwLefKbYIXkwf6yBhXHXQJbiEmxmpxm/iajmH32NcfRaDEq2MiUOYTjIcB
a2Rc+0wsVXOhoxPgZ/DfbQBv8B/wrsU+Lzd4bkpGSpY7/O1OYfsM10yI+uImckbk94+XpSAjYNRd
4hBh5tS5yx7Ym76wJ+pdqOCWdLQSSR8M/U2p+/464cATTUC8mrKCcxnMv0LctQ+0+YZruo6ETTud
oyAfzz0Rh03vIpkKfcSuWCY3VokGjA/ht3RG+OXf4uAouQZumMWMB98hvIuC4VnTMngwHU2dOexp
NVXBhU9k3sSjPT1Ygd2S2Ts3TLUz6+CpzLlmRVCQyRbjI1UmuZDoDeW2I4uqszdIAQAzWPRRF5+6
tCSveswz+2ly/qnaJLplxBeXYwowVjnQ3Ocso3NAs3IgCNGV9DfILlQW/O1Q/CjBoO3A3V/Bgop9
Hc0CivjyGk8iPDiTfc2CfLk4bjQ9m5FkmsXKnaPXdAgUba/ea9Hp53DQ10Jat2XJ0JuFJLgsbqYO
cb1ElyQ4iXvpauv5ypthMs41ShfYYQfBQi0MfyQ57JCitW8evs8ti6t0e80bLu1Os3AG4/Qh68na
DXbDJ9hk9H1Wn6YIsiddDIgPLUYTwALVhdk1X62USPAy+Rj6itTETLPXeGj3UBu5l3mIro6TDq+S
qZBsgwI7cL7n5AUzZ1iGr200bAUqIljAU/eti8AHL1TKI+XEXGj4/VbNkHWEo5D2Pb5Yv4lfQrAV
EF9fg04i5RUtJsoFWMtq5DuCJ33L50KdUiZOTuwC7NDwDRXYR8Z0fXjROSdV4VtXEfbT2Z3dk1Eu
0GE/+5rYhUN+eWkObuOf69H+IUDTX13TBw/BAARxRgYaOhahIFO1X1rXemjK3AbUIbmWeK6H1Vp/
0akbHRvraA//2FmVn1KfROvMMkAu2u6rqpMKm3QYnNOY6OTAoWNrpZBPTIleycBo3/gw7i/YFEky
iYLbhAd52wcxhizPHZE64xum/u1AJJAwXWF1011q2IPlWjrXkJ/yd3RIGo+S2WlGU4hDGJjRWkU6
HRAEKHXF5xd23UFCdLRrmuQ00V4bzwBt0r8tBIaM2jswchxlvcSi4mfRFkwlU49Z7/oaPe6IO7Ad
w/1ggv6o5USXHmqOwUPfuC1hSNDyyC08xFaNgWRkpTF49bdAJyDqO87efW4o1x8CySS9rbEG9yNw
5akMcR5a4e+iX/TOEcfGc9xjFrqP4TIV52aMyoeQNNBNxonLbsgy6XznIVWleC+9J4pKQROwsQ5d
nDdPc26xa+CTawOUA5ivoWJxddZhQ1+PtLdpBhY7vE/D0F/WE9GG6mqzNO8BfVkSYJxvshubqz+R
ZIOY3qmc38zrkYtmzMYWHWXP01w+uyyPT0R19tckD3+rhfVNawkObkC2WBndd3uyzCa0U/GXm41P
Vh67B9V6XO3lFCL+RWgUcEC9TslX2vKcZUwZ7GP42Vd4LYnyfsWN8Q8TxumNMFBVGjlelbP4IKjs
B84tfAnmd9OV3otXkIg9wgZx6wBrpvNjWZyWbLmYONNyqD9Gvz8OoEkazxKIYVd8eauqg2/QjU52
uuxni/ouDbqfXett0xYPQ7HGS/pyhWLVpD3abubRrHQukcL6UgaW/zIihmoY0ezjKTB7s4h2HdSM
21JO1RPjzsex9ObHIZ7fJq6DJ6+gu1QV3d7gjX8ftAlf8tA+VKEO3ul15i+azpcfX8ZBcwUShJe2
9MZ3C5hKp6skRUFZ7VRGibzoIHvzE/tnQ1BtHNaXRovlzc7CaVNaWu4LVHIOGvoutj56EjLVkD7G
0A23EXZePOjdl5K1gF9APokV4/xKJ6wnNMOhJj6OMggveTZ+JB1nll43eCoDMOUsmE/1WNrXNtTT
Mz38dU/DrNLm3vQ8Y/bLGwvbJ1OrTOsHYks5yvDWH7OasJ1KWCdjrG86aZyjSPgg8j4tXyOnr28y
Go69Y5ZzNkou4gkSbTkPjIBQHNjrutwt+3nPVRESGBhXzrwNX5XHwiLK/BeK6Zo+TrSFF+2dehdy
V9yIYxTFN81ucmiqFhB7YiHOjoHgIEA8VwVOxzxOL/2IeF3kFVaVNr9UKdkQiYSdH7vWfLDs+Ylq
srwpdApNuxda4nZ3G07xpTUegfkvj3aebY1QZLz7rHmHXo8Hp5Bvg3TLiw7nX3Japr0cXIkxA057
AwWBNKR4/Rx/eEVIWofuymPnpT/dbhy3aqzKfdj7vxoxj7vOLr+OTdnsLdrNJtVmR3ZIuc9SXR+j
ytSbRMDxiHJ1Nr568KmKIaICsXP6GacYXgfTIshhmbBHW4ODZhhBfCBx+JsL4zZKig+jg5omQj5u
6tH7XjV5utcTVDqiZSAMQeQAJasAtyYj0KcGwI6fT+7BtVfLLqfIBbtBuhSbIVKYGEJMeHlJgesp
faqZgcwuMVSEd0Rmys+dsoutVIkLg2CbhH794Hpt80X2ONksu/kdWJY5izFiPGMItO3qByrcx1kV
6TdEr+gVRHDT/tjudN2HXzxN8o0oWRE0YjMa/ZGJen7y/OW5dm3SXuoP05ZPVRkXDwY56t61uQQN
Nlcv3yIOhT7CxvLG/Og0k7WBZeoeIn/ATuABAqTT72NKS8ZdMZK0J1GWX92BVN0KGMSxSEYGYuWL
bgb/ae4icwuIj3HSEpxD4ZfPHf0x49ZcopZQfMky62uWgcuzquq3DfhLJQ+SbFvU52Zbw8oIk6S9
Gdfs2zqfEdaZ4Kpl8i650rM6QZDfdfOeayxakjAFFhcR5Fyidm/CiCjcD8QHDYLf0Oy8QCvyUhCE
UO5Aaax9eW5SF6VE0DoA4no+hCUAPpRjwUZReBp8jbVMVreg57yWeRghlr7lamM8lBTlVXm6eI0F
fpqqVAiHnNU5RptNLFx/rAgNKY0cph7AYKtG/tZ9GT4bangjJ9C4Dg4Ijm9DL7AlrWUe8gdVmAha
q7cF+q5OauFcF1GQoMdgg3AAHcn9/v0ZLg1PnDvJBsqET3/x/sLF+GIbsgA+p7JxgHck/L0s4Vzu
VF1BcLMKgM517AvnZt30uvAYd6037w+6Rg8VvL71qamtYaxUDpC49WbvhfX58+c/f9e/r/r8LfcX
fP4U428adOtP/fFX/v0t9wdTeiXL9o+bn7/788/c/437D/zxtz5v3h8V93dz/5dpZfN7Pv/7+7v7
4yf++Ov/vufP9/jvf1PZQvAe17f333/x8+f/8+6doSTnOVwOf3ws/77Esbvxz8/uj0/l/qI/P7v7
H/rjt9z/+v1Vcc+F7PMb+OP9fr70/oI/HpWGVF+ZFY+6Iq3dSq1wh0YZJ2kb4deHp4kQxfuWzgUm
EIKJ/vduQ45dl3jTUzPXwWvTD49DZUF9UE35OGmowizfypdW9Nk1G+N65zxozuEPufap85LUfbcW
963rsHPv87jIvi3Oy1B43j+NLd8gxwD/nfURlQFNuLAeGLL65igbuNeS8Xyw843zVPONoZfOX8En
zSx6mvQ4oQN/lT3siXh0/L/K+OL3OfjUuj+z2o2eJi1H+Ia/rC6vbkliw4MpNYTx9a7L4H4rg7J7
SLKg+OK0/nboXOclW+9llReRuDfDEF88sIIL4yTkYgYfoZqy6zD4vE/b7w6K5XoHY7Vz5K8+xshm
0y1p7eVoN1lwub8DX3bZ3p/IDXOiyj2UdJH3du8l1K3IeCOtg9uqNDBR+t7Z3oW2rvfcrB/Zeq+d
Wa/Sm/9uZjd5N1p9V9rVj6aM9TtNYXdjsdi73O9mY0eGg60OQ9osX0CUAnfOvmpl2ldOAkc3HaA3
BZzi/ZxugU8kY7447gfc/vrQNNDfZZJ5H71Gi+NTSFzvzxbTi+kccHoG4sHW9XX+7FqF3GWOoHfX
Zu1JqWpdgJNFilxLr7Epu6xuwdYpE9OVCdP3LG/ga7PkkGn6PsWjf+yjObiF6ABIQ+xtLqFuTQIP
BI7JkZz5HXuf0IZkFoz4DceXRvMWMaKYSvt7b6/WJXfEtNfn6gHSHDSR3NX71BB6fFfsULmrEzq8
aFvcTDgCg/LGiulc6r7E/pr6FQcX353o3IkpuTZpG2zoHqanPgj83SBDIHCUfSc99843pjFiLoYT
TiY06Ha3HCbqdkqxKN14Lk3PZB2GzA5r7QR6+R5ivripYhGIA92jSWb5wFGzbfqeULl5eINzhI53
4VtoPanfhGXq61gmP8hp00/KwkcRt+HzSEV+zDUZSEvXFVc36i5a1/HWSVLv2YBEeHZd1nJpGwOY
aJqflZnU0UsDYO2qtM6Wl4dU0sz20LCIp8hviVtrEhacWP2DorIuQb1enLIIivnkFa/G0DIqYcdX
+WJdhMmHl7X8fQ7b93m9k3aFt581XA8hMZvQqRGnbHHUR+nXv4YgjB97hHsfxv8xKmneWY8yy2+z
Rz5z/WF143xxGiBg9x+poUYdXCu29vdn1Qo0790Z2ur6C9vQ/gZcLd7MahCnYhiaWzzL+jaFJEMO
BZbQz7vITQlJKpFiTwF7avlR0AKvt14IhUmmVX1Jhqp+k10tT+DknU34T6x7DNU0u45qpm1aCGy1
Jln8Xdll+cr/x8XcC9YHpUDhlRJ0ikLwubNleBhm3H8Sfv1kFemvoVBfkiLvAKsaQfUzoEBsfNI4
rfwrIpHg5vYOh3TU6QfkVIRfy9rc0D9NJJPrZleSrILvmNyfYo2oo3B+4Pdnx87tv7uV3z11Zuie
gO91OFc68gcf5MhHaXFwPi6xDLcqgv4uwUU+iwwtBeqHt7RNiXZrsDS2umZfQiFg5ZiqwWvt8rJS
N0eE6SuKguRUU0wgRuXufWOXC+HdNb7VgjUxipjiqe1DFwlJsllni28LLLezoBWwU/uy9giXa1jr
20WKnbEcxj25EO1D6QNuzoPYZTVkh2erSjnA0nrfhrI+5xZ5RyGSyL+7ZiN8Zd+wnVIodzBZzVyR
KBGW1V6OYXBI8DntvBRtee8G0deAhQ/2yQgfAx9j7jdnOq7BfnS6+JsVduCe/fRvxYkeA/DYPWPz
0hfsTpuh4drsVbl61yXigqWDCSRsoHVpar0a5fePXIi+pEiJv2CRHt+68JvVG5KkaoVauuhexr5j
PgDK9n6vrXv/2eV7MKG85b11LKPcfglbKV5K4SWX3O5+znUtILFaIPEVl5GNYKp9DUR4i9jxbxz1
e5/a/c1vIv1WNo06VrpvAJGp7sXz1695LqoDkw5ECl79Hd6D2faMdd8WRbW7TPOPtrOu/bL4b0HG
cjxj6XDoS0jOZhn0LZmjvVqC5pcq64KFY+u8paIWWDm7ehfnIcqxKCaabzUf/Q9bZ7bcKLBt2y8i
gr55tfrGsuROtl+IaiFJ2qTn6+8A73tq3xP3hQAkV8kWJJlrzTnmRN/h1vJ4hLcnh71GUfAJyvpf
qHj2vqZOt/XS0j624yCfxiKwV1VCToGM3VcKS9JcqSkFDRCZV00+VoUW3Hphuc9yrMJtbeFOWQ4L
rfWe/ag76hqQtOWUq+ADmQKquRMRWLycU7H3Z5jS/uTBLawL52TF0d0PxvrlexOr31ESCGqIPVjV
Qv80ldJYXZL8CHgun3hu9Q8sHKnS4fItJv9d5EQFyD6Zw0pMZhTZQDxIQB2rwtczTZBJjHkjZjFQ
OYbh1pman+bouTPvgFJ+nLEurmdz3D+HXFbmz4WZ07H5f89TAcIAP7k/eZjH9E39qDjJsCxOA2Ws
dVVpjGKJnaO3YOMKVXzvmXQRtk5JYnIvHu0wrVHT0V5P5g0xQ8npf857RXwMpbQftToqbra4+rLL
n9HLFc9eaQm8Yham8bgnYtPrAGWTE3aOLTJx6dG0T66sNw5miBt6pezJBzO0mBlLKlTfp1ibcZEN
ZJWWTIpcG7H98mBuBCmcwZSFxAh34gaTkIgLG6g68pKbm7fQZnK7w7ce1U/+/I6x8wHKxwC/ZsGI
X4XaOsVutfYKp7+wznvAgRCfap2he7XsSiNMDo5y11agkx09ayG6QZb0Pbk4V1WmF9Qh0pYkNmEP
56sh0/I0zZtlrxZ+8b0Xjbq2UXbxxxk6SWYmFSkGgBkHUzUazc2GNTcdwt3yV/4eEv2Mpe1y8vt4
eenfyXyo7nmBlv3Jj93xwSnL8cPss4dJlCurU0+mqcLX1kGyBwmo2LcSnLZds16KvVai92Rja/I/
e2kcENCOJWU5L2N7OOCzeczdHJByNOnE1Mb3tijso+erPnxgqBabxE3s9fKWZRNXjTr6xdYzgGsQ
Pzf+DAZ7F6IPInIFpkBQtcXvWGM2N/uN3rsMdaAbgFQI9XE/IhR/TRoj3yRpM2z7+bBSvo4eGtTl
8iqtXODPRsP43duXWlPu69Sa02tw0Z3RQQmH6CNP2nqb1bG1Ty3iPpjK6k/LxlGT/pS3VJFS2kYs
TxN9O3FJkEjUoJbUtPq07DEsNce8/4UEMnk057/PsqfUKU9p2nTSSx59t2gZuud3LMcM+yjhvD+4
Kat9oo3iFTFjSl48xfvEVMlrzbh7o5SPjEkTr2bfVwjMccxlEH01DXa8SYHk5tDsuWWTBxQxLaki
/c85VNUJKYqQwWhUI6DTCaXdjIHw18uPeEmYboVBSOPyXKPSAGfFKhGpMYdcw8wDCUDKGWWBCZRy
aOwDRwOomZXNj8Jxmc1IVIAPkwssobAbnJ6NvuurqDhkUSuYeJQlOLl5N/Q9dpnOpVt+y/ShpCB0
dmIrYm5DISdK9XK9nMv0yjovezHVMS1Q41o0U7dBkEKrt8ubixZ1T0txComt85Ik4rVOKMc7rVU8
DP1U3EmCPHRDMD4PrJYMXYTH0dDGzTCY6fp7xl2i3jjSu9tYAklsaenvHgKlx8xvyoeslca7gq4J
4M2SXAZAD3xymw5KAoaVVKoIjHOg3EbJ8E7Gzgv5Ts6OBh0jj4zioyiMDJ8tNmlZJOOD3RpHzQ/H
r7EYDqPtTUh7mAsmufFDOG73giTkamNR/iwTrdrYrmwOMi7SY2ZW/soE1Uz8Xfezj0haSiLS5TFb
Nccqhd4nlL9rosxjwK7Fe51NF4Z142731g8p5DWLaDmqtusuKpcA/Fynu/Q2DwQqZEBAT2kxDWeK
tcM5H2lEAc/kOJk3odWLrSnIfa568gicsn2xnMZ6m4+4GZsXM4j+6yhCmU/EI7+UUozkPL6fslIB
PrcR1owuA1MbJNrLMDT+0Yms9oH4rfFSmS1fJ30q3eP6cvqy+mRmTjm52RjKlusx0lkozRuEKt4l
phnbZ7G7NV2jPJLOwuIZ68na7lvjs57HLteXMEBoCiF0H6/kSA7XJCHkWXMMZ+O4IyAeg7gg7C6F
pE3FqpbvSF/TLLmXUlWfdcM8MzXsT5539UUUxR21yOzjN8MbGFvn0lfaumtNn7u69h/HKQq+98C5
YoozFB7qXsfNUxWf3d9Q5NqHXqDgD3woGxnBU59RB+Eii0R8jSmbMqsqfyzn6fsVm35CDbIcDtEj
AVPZR10EaMkzr/7+aWEBbxd0D55SkTg31HP35f9CTYwQEifDPjWy8tNArqAzDby3PZEDdhaArp8/
EqzjlrKl7aFkDppnJOXPy//mwZ3b8MGqvZw/o45EcZSN9U7jrDs5BjCi5W3lNPFAsbISszI6xyRt
n5bzrONIA1My2C2H5mjhxUyid7vXUJu4SBOWT1VrkQdaP7YeywbJRuyX5+VTxQl0KplUPSQiPmSY
mYCM8vIND1t/nlShVsun6pCEs0YY08c+wRoyBO1h+WdTvoVdmhjJ949HqbZn7jW9AomOH7uRPKzv
T1X2aGAcfzp7nSffujHZLT+el2G9q5za2i5vE0o/MaIGL6VeTI+6tFg/zX8TegXDSmGp4naKmDKg
vtNT5zzpSf7VVxgEBQ2EQ5VlwXtQXGsSGwQOr68yhKK7/N2K+e+Tz98O6abrmqTcdzXa/kkpmEtI
lId9kSchQxyC0D6pgo2bIaaJ+xjokm4ODxZFhK/WGFwauETClRQ2Iy4BK26uyDz1WyLUx2DSGO5q
e2TWQthH41UjPoKCRvVBNUb1JZLc3Plhr22XQ2P8CkVlf5Q5ap64RhWZhvyEoorxYdubVk9/BQgd
r5LIOjJ4mJkbVYejPAKWWpAlmdSxIN44a56LJPtJcyP8mmrUxKWB+Ik0PnM1mYV3M6fwkwHB+3Q8
xOK0unXUCvnwnvYu0vHYR75E2oovgD6Uc6fcFAV9weqXS3Ppoyi0inLFzFIapfZZ88yMRZm9tpq9
Mh00MD46Bakj/CN0b7gL62w62RvBwulLGwMkTXSQcG2KVdcWCGkj64/niX6H7aVdTVaN/HCIKAuK
0gVPxRemd8VTlDrvWmf3j5ruGCc35/aJkM18GdxuidGazzLNrbPRxKS3z9+KSMXf3KeZ1BjRfOnX
7jVN/E/qamNRl79IQ9/odX8QiXCebbTNlAggddd5EHwlbvyY9WX81kqbmwMD7YoaY7lhIRTzbNBw
9dCAyzWTTkUdAlQKJ+uLNXwq4h9thy6rD3Uo3AVhB+j/5d3R1ZaiY/qjlojtTdHIEz7wgsRz4043
Kv3RhMA0jKwTlxHRmGEa1qPeIZnyhVH+iCb7r59k4lmAtWduT1rScp4IQMrwDAijJ6HojemzERBv
LQqn+cLF2zshhtsxlkd4G2obRTGNnHjQ7mVHM2f+xL7UaCnmICPECKXIyDvn3exgHkU5M8CmxtpX
zyo8C32A1J/MSLcfdWG2YEP19kdVJdcej85r3cPVbtHTuVNAZbGohx+kq1hu/aMFl7dNK7c9jJP/
hzBqnBhDxfcT9MxJ27z9SgJAp3ULhIlVA5D/EusOSKx6KvKtpWNl1exE/9EY4mQEqXwvzeTI02Bc
ywgfT41Vxcrj8imq1XsRe9c86Vcq7q27huV0pbduezQrvFtu0K+GEi6b3yqxxp7TfUmne6MhbT83
tCeaPj9VDP8oEYLiJitudkJlWy/+GdH73oypJU7EUQy3NOqrB9OqeOLbDESqNkhuyNPhBmu/PlsW
MoLN8t24tnu0Vc2iLCItuemSDhVBfC4Hm6aN0ZfPSg+A5MlK/DRaF+ZsULbPekh8zGSbW2n73cbP
OvVjMnaG3WY/S95FmJYznZRQ2rVD4PdgzS+Yvf6eG86T4bXuhXY2LbpEkediD9VrpupdhsV4YBXz
U2uJmBjiOnui89KegxGRWjrh8RaYP04MIHh2fhYk0q4hZmAt7DPzgs8F/9EAom/gmlEijr5q/uVN
56800U1Hv2tJUEqkQ8JRF/0C1rh3XESHdc+jZxytEBJGiqxFA6fR8g5cvDGgNhwKkdGyaBw968jl
XF1TOb7bhtvcneK3kWreLp919yO96A8V2+gHCKzkuV58uZXtXyTjeJlA/uMZ2h3ryhCYJmXzUYtQ
rRrm2if8Qs3HRsxjTw/DL2zcE4IgMPOm7D/KiVm6RRjIsdDM7qMPH8u6ae6Gmr9Cp3usO3FP9N68
ODp0+CbUCI9xGJ36os/AAuMDUEX4w6vM8Upfzr/FnXoZ6U9+OPYYbFFQsrpmuoefuW2gTNnP/Yi7
islufiVR4M/S3ogaiAB2HOV77v98g0LT3vd+cBzmHEJEdEznhijc5pr45Vie+vBtD8xji+64Eoy/
kbQ+KlO3+QBG+9x2zmU5XfRUSftYbr1xchAL8NtlRkHrzFXpU+IPED3RUAuM4R9Ji/m1q8J8Q7kr
u6m+efecvH0odKkuozT1V5snfhlb40cVKH9f5tw+7rwaDQOvnj0E3cU2YdBEc96oNTa7+SN+ZNUw
7k0bTZcg83Noi49Kir+eMsorkqz2NjbG3Z3H/HJp6Hg4pHpoxHt/FvMiE9w0mW68ObmJwmtK0Y0D
qLwYfBTSsxBzpXrUICuwpqsjbXzw6bNwPPcNZ9bBJCv1IZB3M8yJhKIoQP13OuLURyKU+aSRZb5J
cUuUR6zdxbEWJskW03yM5oLd7xPLa3rWiC2CsLc+Zg2IzeG/N//OkW+7RV1VQUgzCpRdgN2iaUpP
lbCPwD6qXaoZxTGfN6Zq/rNBCyRSTEX/99g3qZNtljdBnREbqzNwxPzPy+4Y/vdPLy8sb04bMznU
AjWS78GanTc9s8Pvvf/f4XJO69Bdm/i8l4/2b7P8N8thu3y+f/+tIW5lhXtzGAWKLDnB5MnmjT86
0TFP18sZNfeuk8JR1NB5bTmkiDJtymb60cmQMTZFfkMpmA+MpBpe6r9/ifHcXWm+BDk+63bzWbdb
zptlbzm3bKRWYfOZ3/K/3ve/DpcfIyB7XzLQ7BtXABSw9XJTux21YLcz9E3gt+nReBxSNz7p2RCf
DL37Agzjb7y4At6uWegzg3nTzlfAspfJ4uCZPZTBYQBlZ+MSZUDETpoU9zahLJ6UDXnJZgJvxbAt
YyZYmcdl79/GLVO10mQLz1OzI+xS2bMmU+0onQjIMCuIB8UQeeA/XCvZReQ4ka4syFw9CNOITz7e
oI0o0t9ClDBQPCs/mqYm8n1rmB/IiYwtsC64oc1krpwiqhE2K12tbOVWO7fzABKaE0sNBbFSm5CQ
Wb4rn9rJgqVg9NeoaqcTk9EJeZv4rULAVuhhtHVQlVBjgxYtofTIV0df9drX2G0annDfhyUu1D2F
BQuZKCIL10qPCJ8of1qWtnNDkW3HFEsTBVLr1paKVMZC2CQbclgm8o4yA1zsXPFv0/A6ja+IPr0n
1BHBNUu7eq0HmfcQ2wheOm3kH3RxrW9hipms8P/WeeigDCvdq9O0TBhS1ULhFSXgMBG81+lYrysE
tOhb5wgxMMpRhfalp6uGaCR69WUznhMFtzTFS09KsTQtoKiwXVaRcC7YqAI+6FoEQ7yZWugYkUq+
Svs+WbG+GzUgFyQDPxuo6/aa1j/ngCTzvLTubvzZKXWoG5MOgtwmngx3o9+H22pQf2ueJA1OjZPs
1F8UdKm2SoyxopcLrnXW53e+EWErSqr1RP6XNKcjHZN30c7OyZlJl9SD/qCSWbpuQyrtDJ5oQ2I/
5lTBYpQXlxzXSTmCZKKfiBPESZqdwYwGImNprWIV5Yd8Ml75PNYRSY19DELujrDZFmGHshxLLtsA
NBvTLCfQCBLl/4OZbDD6sgE0kayr2Z3szv/C8s94y7v95jdqtvwh6kX6FhQ/hhKd9hj03puoq3cH
CdNxxDD+1ABleLDjyb+4CA5XtnAIRHVkwSg25UcDuf60ylguoScGeNaiV/TaklY/CG/MKITC2QWA
I75Sq0XZG3kxrNbUz49Q4Wi7uhbq3xaITBobVJFpqeNHmpkyln41p7w8ISQ9aFmFJtkN5bqikMFz
EBsPrThShwZS6JQAG2XmJxcT9masdvRcHlIfL3ATyHaflbhMEjFI2FzSBeSp9gmByN/QsIUctmxa
CGzHIM8QcfHtVnZZHYkRpB5aP1LGMx5G7OMPnaZuYZInONcG6wiLyuBhuDIDB/Kl794Ccp5PoEPC
uW8s1gvhjvtQHlV7C6nXb7RZmp7lF+QZ9qxfYYMRBj9ecU0IsNlqtniHoTJjy9AvVX52kJ4cH4vI
A3peqpQphRZf/DJqbpOtmludqE3XNeNlObLywThnvXWgcoTmYN4gxJdnNV6ngr6CHQwrPYn+NLaV
35BtU2DzMNATyvHHoQrUwWQ8JGaHiUqzq30FbX0As7hCL44tOHXA81ZBsB19Lii/J73JDkuMHhVV
HUd1O9fL6oOaJe6jO3inZe/fpgzFa08pECWe90gNEEnq4PTXkCPc5/ZaeU6xG1v/tTCIlWu89BI4
FC4YY9XOoa+HSEInoG9AtIVZOzrGALSj0td+ySI4+jFSNzirjd6Ev4htk8Frq6rgAxS6vUuSZGcV
BdJrpyX4U4oXo0ByhvOhuwiIZEHlwbHvgwkJ5oAEGLtAu1OzeljLMSXoDRLUPIFwRDZ8REURYBVj
esJDSoP30NLgyKcvygHU5Kn+HeI+PBUVIClHla+5BUE5DqgGlnyNGZNCPBzILcq2/erCgpS5VH5p
ZKPo7lDRbOaZa+D44tcOzmiSf9iCtKlQhj6zlA7QgOsfXYGHZ0AtvOISLQ4yAz9ZpVgpsuZpbEck
tqadsQZ26/OYQ2vuMN1o5G8mmAYQPOuQdVtCQKeipWShMU6j7NRXDjynRqKGky6nBfVDpssPVfOn
QTNoCIiwQY6ZGPbCriGBfLZS4A1hsIY6keV7v5rJJx2j9oTQAgtNtWkkYsWS/m+QzAvWlpnocjF6
ikhSs6kgKJoAgKYqeqaKOdLibgDFF2b8ZOIRlzn6ijjiz2fk2Vs18PD2ZomPs24y2VBHGm44NweQ
8I9UgrJVVkOJ67RIYDN3hpVjR/6+zh49Osvvsdb8MuirnUKO7TfkK3xWuaUSCTg7ZDBTjdY+NNi+
jlbbk/9qRuEGWI9G2yTXbJYUlsLEOm9ahEHnbrwWrYnCRZIy1TG5DTIkLW3fFQc6swzZsoANrZUv
3KvgElKKA7ZuOFcjcu9zOsVRqyvnmg3G3w5hAQp0uz0CAKYnb+9VVuLAEr/7CiJ94mV3t+rV3hmv
GewdEJCYN1FPcpvSnnmI4ZccS5MZRKNf05I8LYZDxDit8VN0o9p5GJ/WFR7dTaEK8p4nwMi1QZkF
iA6ZyYZVng18nhQXyXvHDUOhboyOno78Qze0isx1FBJGN+DKtQ+Q40VqGs+jZhwhJarLUFTGMyQ6
dQxt+VcmNwOr1CA1sWtd7WJkPyq63lDs0/EQZwWdJkPrCQAi2tZpOhfNI5vcbm8KxnMRxuahVnFN
jjZhEYglfpY4a8l9MaxNmwfm1mJtpCtmzZVsmpNTY2p2tOShNpVAMUNyQWqRf2IVeUC9PQAt5rg/
YgccZxgRWBPkBIQaPiSBhLBctyxgdqGokBQKHpKxoQWGMvKQqXJXkx7TsGik5VDstXLszu04hXSR
xmvqDs25DGV7HiwjwB09O01rrzl73Im4Ldy3pquqmxtr5c0mfCEtZbfRep1cmca8S1+R+NKO0Xmy
MXJaipYr14E69nTV9lFubczYADc9Sy1T86UYOgw46YjUxBl0qhnJgwgL85wTikojmlS1VgNZkJZ9
fPTM32MRA75zEP+Hhd5tB6kPPAW6e+da1Qkn/zGaLSf/NolfTsQ0zCfHwCu3/DvrcZpec/Ee9iMF
i5r2XAaFBt9qZW/qkahmXz4i7giuU3crUUk9whS5+mUnH9QY1uuu4huaBqvdMqUAzEjAp08vydeq
Bhi5dhwzxzimXey/+MxdCw1ntKj7ZGtab2nXoWDuev9QMuMEpeppXMQkKVj6RVMeweiVhmzYs9/5
dqK9gGWpuO2mCX0RepSTo8fOJgrB7VZgcXRM0rvCit7auhiO42j87WFfbReXoAwBwRnCnyPQ52EW
CB3U8y/VJqvazpnqC2xRGY1Rcv0YEYdCHWZHaS/c3z6zIwTnibFKneLFqJNxnZEg4AXVz2T2XtqY
TckF6Kh5dmdlhcXZdqs7CW8bPCPpWc3tjl4K/9EPWIzGtZwe9DGihFOjzhmQvdgikJ+BS+mvtiJj
A265uFdavYeutMqamc9DlsvjOJvAvves+pbD2How0rEjxjv55dVt95RTin+fyqflLDqvPWY+3G0W
SUetLlFNhTX9dBah6xgYYTqN7uMCOcpNPdi1jUVgCXO987dWqWza6MYvFFJsrTHzRnb+5CpFzmTh
8VRt8Ix3Y0rCrenoj1x4Ov0CDn1S9M5V8T4MIA0ScnPWmR8jahfCSU+yqnAfiOFpUB/51JvXsU7B
MzmeCQpk/GkHTXZcTi0vOj6oOJkk7tqm3nJxku6xHAi2M4aQ0DFHjSc0Jo2Q2S+0mNEaiiQ3pdf1
69Yxk2e0aunjMNK4a6W18a22BGRLaJhu5QWstfS/93jyEWXgarhIWoQ+Y0SgFXS6Yc+w1J6gVzjy
ETiSU2+ZZwZb1SXF84SL5ckhH77Ou+K5t6wcvaumtnb1uze6GAPiWH2q0Pildbm/EyNpmLqHKaxS
iCJSrTePfR25LwOojI2fmAiXVHXKK9REzVi6cOc7AjlH4BxVes5YcREN4U2oEvO+2Qtupuso6HCk
CbOMMj3q8DEPIEDUrDFn5q+V1oa7AaoPbpuHrCE3Pq+4oJhyn1IvCy+RpZ8BsDqHYfBxJWZa1rMC
mpgCqfal0PMPyqfZ3THA7vkytri8STtRyJBJJ++NNUJ27t9BMjrnCCB4bltvuQYXDcN8dqP7Pf8h
EKB7WvEGEqO8IiWOKRjrtHDa2l4zdQgJp9a1j4rQnrK92zzX31gkglRMbXVNWeYeKIEOaysZtD32
L1hcfv7kT31+C9BsoZIJhvIzpt1hxI126ljobVgmeO9G7bwuVBG7BOcj9e6tEwWdV2ZD6UNfmfVJ
tSgOlr2aR+fJ5nrE90ZjGuu+X3QnvS9L5GCOve2tyD35FHNPTlZtIpcugcfEBNCi+KCdYh2ikQqo
sgf32TTzn21YWffYJD81rjtc5/NhPUfEJIbY9zpzHpaVoM9Iu8vsVt40kKQvY98na2vCt8SC17U0
A3VeoeNGJqo8mIT5CCJROYlx1VLXuHZu/D50SXBcTumkzF6Hnsj7UKUEHPT6h4eb74pc01nPyJ5j
33XizdbA5zpyxE1Zl/vlRVdP6Ks7QrylunXqU5oazaK7ztvkbi8K61YZf8BVt3tnnn7V/EHwA5BJ
PXSBpMHBhvJz+r23HE7MCWNpoagJyaSzreyaNX137GGQb+n7a+8RQeuIv7UtjfjgtGTYF0hSUHHn
T2NYmmALdf9sFrF/hkT8n00LAcOCx330YZqsM1oNdI6QErGOBveSnIHo+ucO8wYqaRR5695ro22g
T8Feum2ILrgTHwaFMao0ltp29vBcRNLHEm23+jk2cNHI0XJ3MVchM2Vd7CM5r/6Yc4WaLC7CFJ9M
tLiAMp9MCNsc6K5wZaUZQGknlfr7pA0vWvyAHAre6j/OS1IM6miX80ymDZ4Wnlo6puPJKaOr0DMy
T6r0WpZOdtIidHxw8h60YjanzHtUS/x1HifASmWQHUjzjV+gvv+NlY1LN36Cs+09OrMWK7bxt2EN
PizfUj7rTHxl7/7zFQpyFef7hEZmSfeJtVqZmsUl7Kp7UeXxccH2RDWWefSI/nZB+Qh/K7TRvYAB
rQmtoaxa+sOp4e0PFPjlYXnTCFzqaDC5ScbSx1fHxPdSdwHmjixmcgR7Y07sGYgPDuaN3ZWvFZr4
nS1togvr2Dw1KYAT2w1/OcPkMUNO49M05u+YGr3rcmpimpT1fnal6Vs+Tnr21obwaT0GdiYAoto2
qoL1UdbprjXIq9FtQxwVosRiTFjSlra2aT0beV1r+QWCREIFcn9Dc3K6IEbijs//WKgtXkB2Duto
5P5xR3Cveto8Lxurv7fG7ftLSJ01BHRxQJJW7kSDyVWPvA+T+fYvlZmvLJv8tzIXAfN0ioUTPAfk
t9ZL1yU/gE6qnwyXpMr4oXxOOtEj48BUpRLH/hrDT4glNeRLVtVuKYYzSk21FWGabN3YIrGKAI6q
qOubS0GQGSZNTrNIeBRzVAfdYSJP4lDXKXmEsxtACM07l6RqfR8i4PfPy6tgfcy35XB5tfDqF33o
CoQ78tkqKvGRBqNBUbASF3dI9WOZ8tvUbZ28BJ+tmnA2ZbV5bUpWV3Bkin3PA+Fm0K9cRYU+/DKD
z8oq87XmgT1ug7Q+jbUewInIcdF1kzoEDRHAkdTzdz2Nxh33CerB+dWoAhmfB9N1pJhK4YMiTdj0
j7ioKV9QxqPr3RB4OxsqmtlQMeoI3GsUmn4y0p3qwvig6dp+ef/yrmWTze+vy+mklx6iwrG2j44p
bn7Ymk/hvAkSaT5xw/EwZs4debnYwq7vwC9O9B1G2JkqhDpn+6NJ4UInWDulyLzs/ddmRgQ4wnTT
h38v/+9jvct58vx7fflxiWLAPGFNzIpVr0TOX5Eg+SYcnnrm8mvPSOJjbxrhfaJ9bat2eiE3w7jq
dL1gdYR3ZxccQrqBSFFr5l9jkByFIhavoPf2bLsBCWZtbH2oFjzV4KjgxESJWG/hNWvHycOznSfy
ko+8uowPKQLkDTW87rVPw36FnzLc07MV27qz5cHqMA4mkfXJvJ8gZQcuDT0USpeaZW+qMadvXVrT
62DOkapD0v4pgld3ql8q6dr00DN1nZpBXTXHecPWbB6Xo2WTyT7dFeGpDuxob1hptu0peH3GsTjF
Wey8qHGXKu67hKXoXjp+CQJgZt6UgIOIwe5WywDm49HpQst6lgHCw8TEDvwdAlJIbMB0xc9l1Hq/
Le0+2OMun/dLTibKTZDRmJQWLUVNupFUGsHsP0sCpDon3OpmBG9fdvLslGCyuww8LF5Ckjyi8qnP
upWOVu2CvpoCe1ESTpt2tMqqPr4X4WcNAOZP5Gq/9bor7428QPBfRXZx+0eKSsza3kOa1Q+mxcMf
eTockdE0tzlD1sFDJIN8thLb1uiRyzU3fFLJe6fIhCcVWNv7eG1UbLWncJz0c517z8t3OfpBvHOq
wDpYouCXQMPw1mnBqxMX451ci2ZTTfp0IsM6uFQ0mfACUoQXIHrQah1y6dQYC5mpxibhf7KJ/6hJ
c09p0PDE8VZ2zPqytdRNFlayhQJFDGLXnrRBEPfjld7aGpcnd3oPuVh2fdMOT/hY+cUUHHNzYEY5
dL55onRsnoxMWvuxw/ut8XnvPmv1tnPz19DsjKtdyHfTMoGQYFxb/2fILsiwLukd5hoi84bl/muO
MwlIKqukpm5xdDnqT53b6oaQBvwdhaathAxQoFxuTqnI0ana9vhBg3CjPM1/1SlGrEoz6nex4WRX
Oc80/Z+FN2pPywmE0ummD5JftNRjwsa8+OzNGxep+EPVZdYTmBz5UDFGv7Rl8jmW5FkqGK6HzAVI
F1RQIwOw77n09QuJ4HMlPlaauRpYe211jZQm28n4MtUqJ2yw6oxpZysR7L2XlgTLQPvK88x+MqlE
Id1GSIUzo3ivyeWAoEc0Ohm2D17aIh8xnj2fFBeIn6kTnukzQma0SUIsY/+Wd/wWdmAhdUB3t9fv
9PodwEoI7zzxojURqequuBbxbpyk+dzC314nFZZR5QXYUqbK2MjR8VfdhKAxhtvXQePc9iqhoI+c
iaQ65lFUyB76uqKVP8SYzkXx01LiT9+a+jEqvV9+LU9TEaDfmKZ+22NRvxMupvsm1RNFT4M57ipI
Kp0HhKdtmft4m7LN5FMjtN+eIcJtU4nHxAaaO8W/9FCZ70U4XO22erONbHwt6lQ7VHX1swRfeZCJ
NZyo2CYrXaEqNLxG30wlIho/a03wtzK55hN1gEnXwx8hvUIV70Shdde8jeto1eDfCIxePdKlUft2
oKYxxNl4Cdt+vID9UW64Ee02a9LitGwEHTzH3ZQfvpGaxyHtWb9JhE+PS15J1ZNLmBTSWJda0O4s
CuZQ46yXRGuGO2WWaINgD2LxUBuH0tDrbdyY+aoEzvKkd+Bzl43jFX/V/2HuvHZb17Y0/SqFfc9q
5tCoUxeMysGWLcs3hNMiJQYxp6fvj1qnap99CqjuBvqiIUOWRJGaJGcc4w/y2Pr5PQtXJgH5309W
dItdCbwS2alrvMWhxoPQgTmSoUbbZH56vPrz6fE1QSi8ENmh318rEUnquQbd378sAL0P7pbyJQux
sC7vXbhu1I7w/EMBVStKfO8fm36/ZCLhZlITLh+fPb7z2IfFiIDZlYG78pxsfaRYc3lvVEQP2rxc
aNJdjHcJnIxNpw/TJhMAFCTm2pix/gkxB5RyCHPkGTJ3go6FBKtbOx+JvDi3BEKl0ssApzrQ3ZYF
9zLU9ZSEpGZ5V9ZY6FkIniYyZZAbWkEWivsKOWCQQfcuaGYEeSV8kWgR1lPZBdeuS1eFgqa1aUrL
x+Z2Bpz/fkV2Z1sZrbgexN4W7+GiVTO9C0aj8eUgynNjnzViuL9WvUJ9MBZjnAO4YH5YuZFyuzoo
SwlAYSUffNcBIUJEPgAYbhNrGFZYvFXxoO5mnzerg5yHYE5k3IpdnK6MAbWZVMkg1ACZcItJjDco
+D0l8znrzNuZz9cstSNjVZRIL6fEDR05rm77W8fVK7tyrZTNK31BfuhuzKX151xipZTdK6Qxpmo1
tfT+qS5Pu+wei7vfr0xrwtsQ72g9RWYklLCzrQwwwcn9uZaQZkp0Un4dS72VatSAg+ZXimkc9VLa
h9F4W/ZDB+SEVFB3RaGAVfnKaJwoQi3IaptsY+Y9g4xVIxIHFRNJi+qGjKjZfWIksZ6VePbhVbkf
o7BeD7Pg4Xj7GRK0PxQEKJ5zi7kc8Fh0VUj0P2dotj+1Ck6lLMghcFW4rufZsC1zEyrdzTTXJqtA
owdpeStilKMrMJ2KIjauLCjGNkKuAthwMRwaIUwQkCosJxos600hSDqkCoG9VMvXcjJZr9VgAgTA
B+k+YOV3R28KeviiSEryeFnWJdurTNGj+ckikINeQ6n9VsZ8LKUeG0j0MAObNzw+aweA9AQrNzou
UdssToJWgNFosE7HoFAqNo9Xj6duUDBk1XAnCLtOPFWSsVZuN9M1O9iDeQic5fGU/uerSEMXsGjj
pTHTLKaZZlFO0QhcQBQIg6G9PVzx+Ixiy50Gspv5zcCISovlsyS2LgixAHan3Q6Q3LokW187cYRH
/B82DYOJIWAF3Mc3QKZjpKXEiyaJ0eMdhigozPt5avo7sut5suvqOvZgJQu2No29WyhdfrhnJ1Mw
K6wfCzw09Q6OEgr7GYQ51ho98jofQFXQj7iHP1qZHDSNlFtjIYquE+ndJqV53TJ5GWJJ2suhpKxZ
/cCKwW0H7ZnClvo0/pLVG9aNSljtFOsrqrD1mqoiAxb1eM7jnSw9PcoSjvd8bxRANxn8H0/Y8WJT
AcbVjafyGVXZ6tsq1aPSj/E5guDnJfHwjLzSeNAIcvfAUY6CpBlHtHvdeCQz7ZCgQsvPUPsUUPOk
IQJkgpCQjKdU7J4eC+DHUripZ2F4sU7dR2ioNqQgmgXfkZEAqZl1J4yZpKQ89YmBEGlddyhPA/S4
EuBZmarpxbVQbx8fhfPngzFc7pC7nERNWl9jtmHfYsnaYUsybIZ42smtUbg1cZ9PFc3dXLWFG8rR
SIMz//3zVWR9X43x9prepudEjMr3AfQiSfyygJfP7Pp6LZXFjVP0QfZjEnatkJUHSwYMo1urWks6
JAIUwQLibcB0VgQC+CzNSZs7AXsHJ7rmSc1ZyGl62aHJKL8/lrP3aRQOYr6sDPRiq7Qb35sr0lwW
EGscvqdhb1Ykj/9pQ6LmyvKK5CtKZQRjZ4Gu20w50Nu6haGwyXV4tVN1/UZZrd9mCaE687kcZ7nM
mwJHXJU9DUUWjE1kAyL0OAWwdwUXvBNshrwZThOYkTm4BwVQg8UUGsAszF/T0Hd0EKV5yhS69M64
7tWh6V+wbxIX9xsIaoQS7FaLco8EYOtKYlkemgpCWJM2jtK2t8XYC+a5IbmWZleGsxEv0rI+jGrR
nkRbLNRll8pI7YxGdUfpJjpEmUyNwlcVAOQ0GItChB5TS7K4aQwBXbOu3razrY+Rlx8jVk4BOch6
+/hc14m+CpBYPaWRzeNNkPApx/XMGyGs3JwrU9k6RYOuNkdaMMzaux2LtUDTbuL1kEAp6Vk42Elz
f8InghT83McVBGiIhTQT4wcjuAPnrfOllCBAYw4TGrcFTCfUrOUVOX1WAxBKxiaXt3iFwLNMoTZk
5NHIEJYol01luSuz5JRJNX1DghGewmxSTsziSAwig8mCY1jfG0dEZvMlqGkkQsPQle5S9SzfTcjS
bdqJC3Drw0Ex0M26abk9MoitIiVRgu5OyC68ptYyJry8xCaq2YQoxAdmpGT7Mo1bzxzv5dOU5QRh
M6LZaNComNnXjR/epcHHBkO73GV1Rd8VhFfwPjchnU7ACfPlVE6N07baeErkmM6yTp9rFAED6PAZ
pBZT3JgCcXoFQZyNhc6ZLYl3HeqRYYBRzVsSJ/Lgd5YJQtMaQuAs8rDoDWYxeQy/YlKH+zE0TC8t
xxIqptX4gE2vx1FrpQVDo0oyrVLWjWmkh6iomSGb+ltpyvghJdkEVKjV31D4PfWGgNK/VcMyEiQv
Y0Fx7lpzRoWMkH8xsWEJFZOb5QmDQuJnN5wAlHv83KiFhWqtsu3usy7XnD14PLWxlDF65Ndt0aJe
ZqWK9QLE8MASX4D7Vagejj9P47W+rRVS2Gs9gmuI2QdJhgn6ocZ8H6x+MayaHGAm84aDdMMQe7ij
ERXr2ZyTnZ1sJjSMEhlkhZLUyxg3sCCMM4CMTSci5SFcHRLfeGWbNxLVQ9GjNJF1viBopds1VxnZ
eTzVHySkSElNnwvzxJy+wXLq2v5Wv5FL4Wm6h1mQDsL9JFkzGsoMphLmnDVMKLJX8OxQErxPft23
72NvVGvsSohwza8eT6mG9IIhR4vH59Nt5rFqWKVXcN/0tLE2j6dYie+bqKTSGMmF7Ahi0Kwn4dG1
O3OwLp3eXr04SvTXVkpsxoTBz4yETqawrrvrdbrufr8a8tvuXsyyqdPC7M1oe8uAr+WyWe7zBPtl
0H+hOWJILWkKkNcrqBirPT7mQ3SMn/UYCRutzbLF3dJASyXAPLinGtO4YTxYmGG14SwbNw/OFXlD
NwGEvEwbqbgkFspIWJP0+/4OI1+hawW+wEQsEmldAOJUDf2Cu6wfo0HVyTaVJHlqJDGuXJo7iiCe
aKECV4Rh4jd5lKzBUFd+QzD2JN1BgBomJN0R647KxMlbsK8AzFbcLCTAJiXamimoyaLX1lpoYR7f
JCgQoxa5buSuXVDFWE4iF19KN+toacRAEhVhfGJQA4BxtF8jXUWvrTxUCBlh1iq9g4fEsgrxy2WW
qeGStOlrXV6zAAG1KeiuzQEygrKDTI4au1p2l7Ib/FpFIhceysVMiG7g4CD4BNWyl2zChB2vjpJl
0gUxzNYfqwb4Hj98uoLwR+b+jspkNy3JWZDxy+TicguLJyV7jjWmIo2FoYRVyCuAduTEhnKHoj86
0UZJmo/gAnaA1n2Hay5ysGLxLZrSvGxKnJbMwHq4at3x9y+UN0Q9dWNKNrpM1OHGpABoaGZBKWyy
7SQxocGfbc62b1QxvJGmmacpIYKkSxQuCIPnMT4GDCN2YuqDWxRAbpDrhI4sWhHYnFAl6FWmrwZZ
AFfMgG0m0Agd1WDmzuToU3qkScNKG0CODLQKJep9kr+X3+8K1A/mO3iVsAXodY7Tw0wz+0kGAyqY
9u025WdoNCpyjJp6RnN8jveg3ni3AOrcZ/0NZvHI8txyAXrzUmoRD0ROQ/dbjRiC2CIekSXVdXlP
7+EBXlyxG1vNlUGluiCykPnv6TUx7sD4x2K8UCojDSrIjecr9meN1JGFRnMM42GyqJihua0MD68M
P5CdQiF3RtYLqA8wct31jSKh7kpU/LYwBChjcCKbdzL/O4VGUjbNWWnSPBCuFhYQiIpU8yK6Gjph
mbIEKGbh/cdTqhbjOoxN3N9xvqhZX9ixdSWgLWjJIW7rHW5EKY70+CFOmggSBxDytSueb7hluHU8
KU+zbRV6X+IMCByrhXGPiB1kKtisadykQB4WcgfaaOwwo1CYQx2U4l4urXYkbIXl6mGMgVhqQ71V
UFI7JWihr/qBm/F4i2OofIRpCxMQ1Xc8Z+/+IKaycwfPAfGtTQMMaZhrwHC74WkdpcnDda4+WKQq
kRYRE0e7GQUXWXg18aFw6fsNPwLj7zaR3ixqDVPIFtocPgvMT2szKgI1n5DTnd/++dR1ZHIm0XoD
6YEJYCNQ90sJD/c2pQJHk8bvzJHarE9MPzE/McoD+4wb1j4Tomap6LERKBOa2YVVRZ6mqsNKupfj
ypKY4uZSHICdltC9hbLUKngE6YUVrktTmnxNCH8edwp1YUIUkjsppRLoOigBf6gAuigmtEE7kpR+
KSFinmjy11VvQoYzLTwUEWRdpB9c2dCvjNLRKVJCZWsVCCuFZbKvJQ3HLlO84V9fwW8NC0R5Wkgg
0SylPdQs95qQ2DqyRx1B+o9bgmrJPUVsWkmaxDFSodnok9Qgc1sZFM0YHIHQwr4Bcs5UojobOo0/
DMRGq2MHNHYDMCm87vK82VON1HfMsXIAQPO0rVMZNaKMAePPJePjFWsA+jO0EhPESp4yQBuxVX/2
hlwt5YlgG8bhK4SvMNfidjoopmPAN1vl1IoEwwbZ6VqQ4n2aIBQDmHYJ1ozpshlrLl0JonLxbEuF
JCA2yIXoplGtLQChvVStRR4eS99Eqxjh82zcqtn1LYfMt7rVWbsm9hEHbd9c7Ud2r4Hu5YZAXM9j
biFUlL799z5rMlbn/+hEPLusSYYka4apYaaFdttfre5kcZClLh20JaoAiwGKpIF35GtYNepq0vra
LTSJZUUjIMHajNZ6vBZkuceSljQtYtafJO2F0M3hJL0L0m2lqgQlxfJWMOIg4nRjGbpVsr+7w/2P
r+F/Rj/3A2vM6J7X//5vvP+6F2OFlFTzT2///cRq+p7927zPf37nr3v8+/b6ReTj/qv5b78V/Nx3
H9lP/c9f+suR+fW/l879aD7+8sbLWduNx/anGp9+6ByaRyk4j/mb/6cb/+XncZTTWPz87Y/iXjcf
qXP//vlH53vM6hFmk/G6N5AA0jRT5V7+j3/8sb8fZD6bv/2xMTf/271/Purmb38IhvWvBuB5S0Xw
G5IsQvZ//Ev/8x+bTEs0FEtV55W8peNHjoFME//tD1X5V6o6OCUJwURZ1UU21ff275tkVdZUxF91
WRVlRf3jP8r5l5v7583+lxxJKVK4Tf23P3Bd/K9egH85c3M2ZP4HL8BerkTtljLTSL9FgpORD/3H
zsGXHITYAxwyGXgWgoBTCc78mlihACe9CG98VHdPCFik37wcNiMSPO2q/8hrl/QmBhi9bqfRjm8b
4q4WdtlTdWoyX4UoKrtY0gFcAFgWsuoktokHIb9SV99oeSMVecoPGvGd+7zx/gSlDxWj3GO/Rt2o
zEG/KQaF7D/Sb82fXMlHxvfr0NkEKp3l6bQX7DsP0bnbGv8ne2/YJY89RgO25Aq27CCvb2+3J2yI
3e1jk2ET6LEF+33eT7Jjx1xZvCUlbQ+baFGdBPvzif7TOQz2SbI/UTBi8+jt2WGveviT8gPveDA8
dslPovP2joSQKzqv368ItdvvnyDJ+db758RXPt9OEb/4ezegt7bmz8UQvfl1ab/xfQ78yZnMP/Qu
vEEsHT2OuEeS0+u9d14KfBGIEA+BSzag2Fo6dwkJNXyRX3mtJ8t5k7kyVzIHoWy70fuc93mf33P8
u/26fj0eWaU9DkRMh+INXMYAWTVnst+5Npx3ZFeLp6fPx/cLN7PfNPvNepRY8eczuNqf/rvCjQiD
+ZrN5Rrct/f3ve5cufonfo7izo/5bhG7X/YfMG6dpOYMKcY7vlYOX5IdFXg2G7jHgp0fhs18EQR7
b/FZuOLqogJmcwbv990eLDuFns9/PhnJpWv0fv+I5EbzJZ7c9+tiviuD+8k+8D6cbjOXj3D5on2d
XKogkYTL5FKdH4cBgxowow4oERda/9gzdnM7kkVpA3NvlixheEuRoGhTWMlVOObgUnI8v32m23YR
2gy3w4a1iH0abHTGMkhhQLpMWcVQljgGyS8SqcuU5Up4ex9vuMoq8iIFNAAIRGmVJws/boZErLvr
7jPebVS78AoPJsQmWmJ/shdejC1S6qurA5bqKC4ZBd1yowRAguxzan99NR4Tu9iZVpudbpdu+4av
tBs8fX3l9g6kuI35hUMs8+v8kjqrAPD6dnDYD2ykZ23lvXRMNlA9VvFHxaLKrl28Nix7k22MLamk
X9q2dMnG+a3Ljw3O9SA5pq3y0Dw6BJcAapDvZB+96qB2yT7yU+Xm9hHu78v5P/A9EjR272uBdtSC
xss2lXd/QzbQaagqBG3suU7FTr6HZeF0HFbZaltxrwSXi+LsXtDGWt+8xJcXoi27WEYTJHRz7+MD
oJmjHc3n8YsVqW8hLOp//YDZdiFI26YrOFGgLvO1utS83h8c1aa/wMPHfjp/wQewU/tHdzv7i+bd
8KAxuUhx0Aqg23N2nYNatQ201D6btrEanM7TAn0vfo1viGPb558feh9nPi1Splxi8lVuvMPGl1f3
TWpfdhudAn4NvN91wY0vXcAk+g1H3xx+fk6fV4r6c3WUo862ikfkcIWJ1nARMif2u/VwzraZ86Xb
l4/IKewNjK7l6E/OxJ0v7N3mZ7L59ZcL5oB+6RZetNRtKThLzsfgSKu5FCjrcH4/P2eP6RG/+/Vz
oGihDRiKR2GP7ugqK+sobLVjt+oczUM50hW8LOAS2ofzV+FhxbU2uDhf59o9f/G55QTny4UiO/gb
ufKCODj3hJC6g7wwN5Wp8QlpKG6wbq8unNJcbb46Z/WNMbn9iqDowtpYm3LNvcw5NYo22rlzfF0f
XwqbY388z3UWQyOno556m8JGItebq1bQ2efV5ZK+1m7lfX0ddOrV/MjtFUsqdlrpNt/5webRjv0n
bnhwAWv5tMqd3cdl9TJQpK+vzAEGM3ch3N65Hlx2F5rdfArnM7sMNk2n4TZ4fLb5guhhn3eb2F6n
zkdwyLlRj3MKTpbNcDLY59DfDM7m63GongoTLRPH5PQ7bsvcJFrXtGnVZ3abaxZ+kxQbzN7GCDrv
tlNWBnfx8qGtRne3Ohb2YfeyGR4lB17udh62ULRV+/BzuXk7mDdULNGfK8Wq8WJ7s7m89Pbxl4Vh
wUXAjX4XuTtSYvbwq3rdHCJKGGROt4j34fKHurz7FduHYBPa59P58rIitO/09q/Yy9wPPIkp/txK
Tp+CfXqKfXY6ZNtwWQbR3Ha2bJk44OEQHObz358Ysb3gPN+J8S3GkKn2aFeAKu+Lk/ZVvr4Pi4zK
im3XXBLoQpI3Xya0V/hZa3l1Xwjfu8fIfW3812/jYixD70i9WLT22rBfQy93nleFnSyT1IeWmqU+
+WiGmMzTSDcc0V7eJMtqtK13vLRAY903xvFj/KQfpCde3/xpPazpEILIQ3/FZ+1i5z5ykfaZqAEl
pY/5lb/Eq+IlE5xiu9tcl9lyWqW2cVQlt/HOcwuXv/q3ZNn7l4/L5oteU3g3qSpzSz8fVA4RtSzM
6DTBBvPZ3LVe2atmGgIgAz+Z14pPOGuMCvfdr/SDJDkc5EAJ4l36Gu+MQDjePhhDnLP6aCooBHDb
c1tazbdfdCPaFSfqfmH/6zyR3qae5x/6m0C/25VOe6U2sJJ1Vh9aQFqOmtJRw3Q7QRA3pjeenNGl
s2R+Z28um7lJ0eoI9MfMqHZwiIcR3UtuKgYybvohviEi4bZ0+XNp5rPMljhPOHQ+l/Nc9ZpfRmBw
5bG54/EYghAhj12dORE2FcmK4zXJ4npi3jfa0i8Jv+CMNdtxHjkuoz/SWiVHcTaX+fDUVEak1kVj
bIOX83wqNIYPAKL+QGOeG/18P3o/tQ/KDk0bKujvgs09MrtEB0D+2grWjINOoitABXLBujqYFPh4
J3GtyuV8uW87LfgiGeqS+98KdPSxG7uTffWeiBsyZHSLn5+5yVJvGIYim8AbPV11ngcSbadE0Bpc
O2Tv+ZE4Vx4MxatDwndxYFioS3jWC8Zo+7rBA8lFke0ZppwjBYUn75kiEyb2sDSkT0OM4xeEtrlj
mHtutEGoDPp+HjmjE7ZVPqzzzUV4gt0wRIiyZG/d5zB4wNpqv5OXCfJHTPue1Wp/JTdGytROz4MM
pOCVd+XNlpc04pW67+hWTUdlgK8wchsX4jKiJ0iC2K2D2lE9OKV3KC7OPD8j4qJuIqbkiQrxgfVy
9oy0whbWJ8xNabAxFB0ARF0XMJPNTw1iGFOhBcA4RsC7Y0TL8jl7LhK3z7YW8IGu2ETTpm/WYbtT
TCyAILls0P4WawernJhpjHkUIX3QNZR2+4kKG5YIPyjpYdxixv7Q2xGuxdgilc95CJjhNeteNX0z
3FgrYJwifUAxLnSg3Z61mQ4mU8Fd3/pC09HSZtFfG5wSHgjeuCHyheNLh2MZit7urfuUnyRhuZ7p
gpBboevK19OtO3XqQVsWcKvW5aJeawftUINoc5qBXLxt/Ronv5/87Js3o7Vsyh0Ola1hj7EfEn8r
8C97usME6xYaClcb7Zuf4E8FDgR7IVyoT5xLiEvPd/KJLR8/jPZJqwZQw8iSBhwVIEvtR2HQDQRN
nUkmFOW0nEmGyrifxcHwwcYw9lCnvFS76XU6gCVqXHIlguLW42fVwyt2eFtdd2LNyWknstxp71yT
Lcz8syh+lAvdExH9apdttgT3jScee90X3fCWs2io7VDG9NWZrgFOvne4WrdjhKEJTkM3G+bn0Hr1
qiwCGaS1X0jPycD6TsVZx0m/h411RzbTRY25WaaH8hUpbB5r/aUm4JIta2XZCNwTw1V35UJZwro2
nY5G2izrZUGUcskNKhfZOfk0vuFdKRfhlOgrLIEMVMQvmJdUt8BCQHI9cbUuElN7WFmL+typrmJ4
vJlu1J/63NvUHF8D4/nDOOhb/LgtCT9k5Hb9Aq3tHPkZ9+qDaLvgIl2A9ibaAmp9GQ92/nKjToCT
6ZfCoT/nP9ahZ3S6XPeaa1zSIGTAMtx6Ua4hasP5rW8OL9rkrVxMBO56WzmgnxUUOPECjV88wg3/
D4I0/19GVkxJIhQmquTEdfO/j6zI3n+JrPzz3n9GVkQsldAwkw1TkUWFA/8ZWZEsUTQkwieWZjw2
/RlZIa5C2BEEGWAuU/tLZIUDohagKOjyybqm/19FViRL+y/xP91QSahblinLAJqUv0ZWqsEIozpS
uqXwDGPLROFy9BI4T62TvQ5v2WuPXRrhha/wvfY6P2F+/tW8VW8Yv6AiUNNJf+VvQwugwVa31gKU
PwHZ0pdhTuAl3aJmjWq7kyvvWgr2xA075DudoXLE1CMFRZblntlx6lQIL0UudlOT/DW/sLWN6rGV
+HhpnsMIEvanFeMNbjByYg9ouebHFY53H/BXT5eJ1HkFGX1JHP5eBPzJaVAbTnXpWs/yeZqWJgxa
ZyyxDVl+hsipRkhjfGQLlZy0+JpCWQtfQX6vkgZAlb6c8lMGv8nrDrc3Ckh5zWifrLVNfg1wkwJW
b2ekrnv9YsE6qz/06Yi3um4AGGHht6184LRb7RmDdWUgQ/sc3p5v/bOSXVrrnBsvjfR62wjoQlUL
JX4pp23cn/lWNLzrW30bL5XnuvSFmy9Z7zrg2SmQ6mB4npAzs3slCHMH4BR/Ld03Jhv5AiKzLZfv
0MZbAGOXat1geXhDHxGAA0Hwm426G3Q4Kz6Vw9t4QPhfQg+cmElacF/sawzcKd/0moMhCkrCdM23
t8HcIrCViq/0s+ZBRmf3xsThO3f3RYV91rYQjnDiDcplfpg/n+1TBT3GV4B92okybWTOQlto2gJQ
pDmgh7MECDCmAS/k0q5/7i/YcbxYT3ntkC8DC9Fkzu07/FWd5NcW0cPaVr3+SdsMz6lwTKqNbB5U
kgbVylhI8hOAcQrHHe0OIBh0OKho930oG9S9EdMbd9SczzKy26Os2+Frm3oInEK/J2JUehbaYyuS
RFm8Qk82670kwnIPdz1HqZ1GXVi4XZCHGJHGJdy1lVhA7Zu9sQb4yW/ef9XSCX9FWzSfhx737utL
lq/r+omkGXZt/HVgYtWn0Xy2dOzmv4XsUmYeH+rwGaFAF0B/4N0DRUn8e+X3wmaSvwXsoABMASDJ
AjOlCQazsOs++pVKm35AD+KkiL6QbUpWv0DBAvH2lhbvkvUNrMuesIK+tq+96PRMqmqWPZAQYZRK
6VMtfqh3L+0RSabVAWB2MhI/SKohok5+C/TgzfylzCQH6RLijmG86Cp+1rZ4tEA+O/oVX/ubgOYk
tgwiOlO3p56176+C5VDj3H2xcdB1RLaucT4c75JMRGPu1ZNsxyY/aUnPTO76A6kiIfKFaK9cF8YU
8Nzuh6Ddq8/DytqGEmEdJcMultl18VpuWF3s2k34VX30m+R73ESsXRBI7Bwk9XKmjhKypgucmBEn
iBZCWzvt+FT1mKpTiv65mpkgNhCieq/N6P6YuXjqJC2LlSuKtkECZQFq0R3bxbIiXojq+cp6LZUv
ekl8f/yx9oxxW43ICrHeKhjaoWHr3XIQ4cbhXeuqsoMV8aJaNOtuEbrhEoeVFU31M10xJcQnA269
LYWe5cCuS1gPZC4eZsXoTqHLNG/y9NKNAgxxoZrCzjIL5JFik3pwjDoABuS21+SP6avwhYTdp69D
0cVOT7nuLVUJTETpZNW+zX6skyPuo+A6+AIzceNZGWxcCulUUEKrA5RHUfPwkq/GoSshzBFuUt3l
ukzXRQHeDffK0NcJjKV7hBEU/VlBcBPEt+Kropu86uvZ0g5i6FuYb4XEJQnXNk5eOCN17e1K/++E
EGF8OB4e0UDckuR8BbJEO0HOtddjoAD29/sVHt5cV0VcTxelt8MBEhdT9X2FRQ50xMlm5kmAjBlI
5RBnWVubghmeYV/VAAR06MNlezIwtEWeZWMtOhFCJbcDHPCIkKgt3lZafmLUmd+PR9PY5fpCI3Q+
LmFxZRo8DsiTjh5uum7NnxHOAxQX1QhacaXmXybBIQzEbJphfJKVN4W5YeLHFpP8ZXOZ9veMTLkD
a2zFlvxNapwOm03drVd4jOTD7rU/wrqTS79wUy5JelFhVhyLwZ+4WZ+PD2vzfE9dChJ+0JDDH2sx
G8l7N8K8a3l7X2TrmFk1yqVeuzCWhF2DyEVwl2nh1b3u8yBejetxsRgXRWlf9+MChbjj9ZnPE7tw
LHc8i59jTSD9RA4/9lr7SJe0KrbVSxXcPLg4xyZI3PxIGvQTb9Tl9XoZhTUZe+FcsSHbIzZj/8qD
fgGYlHMV3/o6czt3SlhRJ/IvaWhXg8VkVUxoPgoSjKvE21e5LcYsPOVPGRPAbFawMi2IUmg1dZWA
cwJUyWRW2ssbut78gp/7SYrDVSt4ZWwdYFRVmM2x4Kn7aTeIKxLgdnyedrg0YtbbMxrXV1u/uqPo
j+LrHYUDi4Bebrkdo5WufN3yRVjN2rTxqktr00GvBKkjY6Gl9TNyLHb/FOOmrTpDHiSn/IPFPiZi
1rvhNWedG7kYD3GMeR6QYPxQItv6IGZ4W7WFLbxWDHLiindNjpLm6pb+DE/CNX6i4eX7BhsWH3WT
cdvdnLCEIbCxQJIRH1E6HElc5BVYgqGYX216aMaiuUVMIp1z5DhGyX6HMAaOaiiKOXc8I2y0HymM
1ROEiRCgNBx8jTt6ofRpyJatteLEQW6ooCuhzmvAppy0wtgao1eb3xQan4PJmFIjy507aNJIE36E
To4iKthI4qGyb970F6VSPKk2yF+x3qrQ3hCyn6H9ADAiEolnhoOgXwWXbCD3I29KGWZB75bEPG4/
pKlRvrDDcFoXUuGwuLpyzTzM32araWIPl36pbrqnUfESLL9jR2LVQbBHvoM7J946BMVq1e+1F0w7
jt3xxVyknvGzSiJ3CPQF/+i044KiWcRsEXTEPsRr8tdR+hafe9aa8bTMb+jgIXqyGt6LlbnOVxWM
F8FFGZKgBWPUc5T44c2/u6hI9fsrokP3uQdLZ1wOEgjTyVyXrW3CoiAGsey8EeyOna7hdn2BO5wv
4HO+EAFmlm76C4MZ5GIiF39Qk0v4M34zHZR22VfulffjSzNd8pXhyDaK2wQyRzt1TOflGVubklZE
nOCZYc4lbrEQEXqSoffYtMSfhgDCuxm61Uv6LsreAKfcIyfgx/bL3Not17rkAQpbbrv+1dvfhst9
cvRdvWb5RxOnX+AT6zJvX4Sedoh/5rhju4h8UDFOeiwcwe3pDV52L78U+/U2LogcE18mJNgBJfcF
wlzTe+5V4koX4T9xH6/D7sY4PYvduXdQUANkBs45cVL9dHdb0YdRJBh+M9GyT3OPL1NHsyvdMPp3
P8oP+8f1bYWkwiL7sn5WeGm4qMk6DZ2Ot3t5zp3p/faL+NdwkJm0mxru5GKQq/HJgEJmNwEaSCYQ
k07BK6sGaNSvqv/F3Xk0t42t6/q/3PGBCzkM7uASiVEkRUuyOEFJsoycM379feC9+/Ru9zld1dMu
l10yhUQAa60vvEGSnv/JKSgMDXFtseukd6ZKzve/N/cfpNOvKeif9v53CmqKX2RSuzVVlEn+/p19
8qmqiNBrddE0Td2Q/tDXN3Rckg3JgKEtsdt/9vV1w1J+YkU0mRz1b/X1DWAFv2BPFIXjYzAAWIAs
dM1N/6OrH8DBlrFLWRXe5MdFT/25kGxVXGhtjaRXytjfOlRMQPo2fofFctUq4kbLRJoPkaunIRGX
auYQ9an/CFuMRne98WR12kfQ/EAs+xKFmSMs1TYJvkI0IouIQxJW/TsSZ9sEiFaiSsoxSIxDj0G9
jKr+SUssmakfhNLYhXYWoEsLLIKEJkuXzuv0HkkuK39ppR483YBx3yQahj/KgmSXaqvCoh0Oo2l+
tRS81BbEg4FbP7ZBm25UXfFykPM5Ba9Mwu1Uz5enMExgOk7KBWITkiFFgzpatq2Vdhe3hOtBq9+R
SfoM8F6IC+3eDauEefqMPhCWurSGxyb9UCfj8Z88aiRMSRRR0nmTVOTG/nLUiH8aNX/a+/dRY1Ge
sajbUBoB26L+PnTkL6Ko6ZIGrEUxOOHvVRvOb1psrjBEfqJofsPDyF9MjaGELoL198eNLP154Pzx
utff/8fAAfoYRMaUgRWN7nEaMmrarkEDuaokZ0TAI7aFAjV9gLLVRs1LQJGiGMMANac98k3qYwrq
3VZVVDnbsspPnfQ9DgPrlA4DP9PADWuT+mmVfbQIjOyrajHtWGrUfTxG0Qtc6PZbZyxglqVg+qF2
bbdsx2T6Fot95QzAwbaRNiJ0qkQFjVa1hT+kWWW+MwdAYpo6RDvg/5TFFcHSvSAEs2snSz1v5ipB
LnmUpnT0k26OQC7Kk231lv6cIRwNNyDZ6nNBTgYqc6c3rLmDNMDsNxfzJEtFAUOI9TnKFG0HRrPy
p6BsNmk/QXMUaf5C2lXxY+9GLxh4wBtxnkr5XFk4y6M81X0PTSmmJFJVEc4n4ZR/VUKQnhJOIMNK
0JRvpo6FHeM0xTVb0rF98iYVEcWq6WeCMjhLYJRsSHO4G80mjR+8J7rtKCO6n5SySZGqMSS7CWc9
AnWPfZKGasQ9kCTIuawIOnbbbX3NFAWfFKyOzlMr6CfUmwgQoG/sGsDF51U8kphi1MUjhmKQ4YS4
2SE8oeJAStk9Ayi+OHoDN0kvQI77pZZiJKnKxfKGdGd7YxpeLvA0p5tRVeOl0+WGEELBLWNBCPEC
Jap8X7oQ37MkauMPRVAGKESJpXZOMsnwjyOwrctjDWm7TZ/UUG+uBvMWFA7E9jdmKW2RG7zMYInp
sKTzGffoGPFxq7hJugxBZ5F0nIdDvX/vNQToMLtS2jelk0yRxo+Yr5zD0WlD9WClNbbAZVNfCxXb
iM3cFNZuNoTzWMWG3eHmAcEGGTd5akEnN92zVIw8bVCmCa07ZUSBUQ7dNgxBTA9bWehU6j/J7KXV
TPW8mjoviXOylaJzkWz/DvwdvZs+GUWKJmELv32Yd4Js4n2kTphojBVBJnar+wpfTDkmtlVDcfQa
MwY1EFvFe1IqIF1lw2igzOtwolDXkWK5RIVmSNfxJU+BG3WZ8hBnMYJseD7SHGumb0qz4B8F4XIr
jhhIq0aWn6qlEM5SJb/qgnJE+7V5XOTqCT0ZjAFl1cdl7SuUuyvikeW9LhC404YAoBCqpAcx7SwK
q0ppvpiT0oLyGIvxaLRN8YzycVv5mMrGFiTKqnc0dG1e/8lrB+oA4B41RSQ80s2/jrjEw68R15/2
/n3tMEAHa6a+hjUm4Nrf1w7piyYCq18DL90Cb/vHsEtRgXXSD1B1c11Yfls9lC+yqBkSS4sqqeIa
xv0dNOXac/gl7PrDlVu/QH4TPc1mJGG0XSHU3weh1v0ZB9nD1BarmrxIxStJe+h9UEoUJZU2zFtf
ezx0bL0syNgzc1UVbWI0MDNVBzIQgA9PkFuQqrb7PmAI6oy6gZqpwryZS6Uhb1tsb3REMWoKXmsi
Vpn22FvMxaDOutR467J8KygQ9gIlP3ArKOZrxpuAfLFRCYJMjTuL7Dhblu+lXIbDDlZCdSK6VZyp
wHduCWFUB4usndM5nx2mvOZQwtKmhoIpgQnnZmzerKbVz2Votm+5IaQXeL3hh2VI2QW9i+o9lbKm
cFE0TDyUaybF68bBOsCHRHwdBlpgF9pUImhZGf2DnOjtJZ8lwF2DAqUyEmjyIuinYSVllckIm6YR
5muAadtmUiytOPUigu2eDL3eaVfX13IMyUGhEYrFNVun5TDV5rfi51xdR3NY+8Y6hWt5Zi6OEAHK
zyRJuYrrZD8n4uh2xige1Z9rgSAZ+tlcFwipGajprYuGGRXqOV0XErgq9VVeFxdZCBpILeuSg3rE
ama6rkPzzzUpXpcnVZbpb/xcs8Kf61fGSmasS9p/VUvPkmMpKv0VlQk6kbP6E1fq6jZ02uDqeGdr
I842c42dnKX1wSuy8p1D9o4WbJnrnlYo2eqwQuWNYq4SmAKtnfwVu5GjWcl+my3J6BitnrxrlU49
sKskyBr/5KkJ3QgLdwCLZdEgZPzLsNa8/Do1/Wnv36YmAlGL+YXmov5zmgFI/VtGKH+xiDJESeGc
8HfXtO+3yFb+oqgkMqJBzqdoANF/n5v4lQQm3SRZ1EWDd+TvzE3s8qe56Q+Xrv4C9E6pNubIvFg7
1vfen5XBbxIvL+YDCPWHJIU+iBpx4agzsr31G15iriAD3sHPPHV666jASfDoMxZ0xwD7KZsEhzIq
kVR5W1s20Bv8aoZPkg0xfnJT5TGmXxKbz7o2ntGnWSWIqXM3/mDDyXJFr6bx99rcdMHv80cso1F5
bUcaHEdl+I4pqQXmoNwM2bc+uTAbWA/FC3FRdFMvLcS/Hj3fD6LVVnWT8kGFor/BibQsbOTx0fZw
WxSwd8UtcXIQiC5mHn72gPzSbgV8qfUGX0IfjtEj8BOHn0GDAdAbvmbzI1S2TXB8tFwATk/70Is7
qNUvLbSX4IA/iXN4RtnfkQEqKcZNprqpTaBzZZBKKxAVWeUMoso9mD9HTITM7kb1UUud6QmNguKE
RYo9wfm79eqTmV9H3c9bXy+/yeCZ3A7W4G65SYVnHKOjihPitY5sGljcF/GIiHGZmDay+8SzgLlE
L4KB+znn6PQLNhoUJ/WiXzSE/UGvvugjIKQV5YdujLnDe/JBfC0O1ZZOwLY+G/NXTd3grocc4Ijn
2i29rZXv+Jaer+k54W9xVw+lV7h0uVztWbPfjOc+3Izh2uS8IOCzGcVqd+CjOpXvElxoTUFV19aB
GGkGGJAERejKF6dHNuGmNNSjLEpw7zQrLIUuRtOeZT9+x3sk3079LgGyHr+MiW5n1mdPixgzFcH7
J89QMD4UY50uiHH44a9mqJP85+Dp173/PUPBRVE0S1ctXTNXvMR/BE/rrywNCAOoCQV+yS/BE4k3
e6nab+n679GTQXFAMg1VgY7yN2tWkqgTiP0aPv3HtROR/TH5jiMDhV9MO3ed17qThFRNcTGkT402
lz9U17J5rxPLFqaHb4K1x/pBGl60G0KTWGxWoYuJVTQUdqPxou3l7gnW/2ZgjMoZYu+D02eORvMM
xXXsPTZYMvDjRL3LaZzePihUTumg0XFKOVi9U7r19wdFcZGOGa/LbbhZXuXlbmtnTBrrH+UQ7pcX
TTuRWi+HZascUlc7yE/D9+ZSOKOPtPLm3fAEqAiSQ4/c+fq1hlWxbIJXLDhoFw8HEFK0OvULpiH+
I76j4zX1US09RY4C4AnWi01fs7S7rb7rtsYD8lwhUQD/7ms/daVja6O+5vRvK6vlK5SSx8cPzf0g
NgTQyOSsX0AACG6Iluc2PDVbptmH6b08FedyX+4VLkqjSn+t35KLypGQ7Qf7KLj6TnkEWumI52Bb
/Qh3gWfYFoewQILTXXMSL3Zr/+t6ofE+A0LL1zqsF537TLErtlbaoicAPHMFeyMB6ABaxj8upUeP
ONpm2tNzBFn+GDj664rRr+3Wzl1ps1JzYG54sz2NB3Gf7Hq4LjO8DjS8d/X1fTwxWbsTyFfdEXfB
ttuHvspkzk3isrgSu/CAGZxjd9mmdOYqnkvsZjw3xVHdf9E11D0rHW3U59G+0g6jCzBTW48dcXP7
kdgpv1E233AxWEkgZI9cVwEydF1K4OyCJEePYf3jWAAMbIFZVncxOdwicOIt25iNadTAG0HOgFek
/gksXXcEvGbjsvGjB0xuMUVuwnrTHUCTutjygRflteYP0EqbJ3ttT9J22Yau4NJb3TKRV24MF4fj
WPA+tBPgcWS73JfgvOLFy6Nwt7AY2Ut7XJnaY/QAShcUoQVUeoCzBDCU9yjyIOrqNhhtDvNRO8hT
O5fQbw4m8HwuiXY3NQjHeBj4KhgxbN4x8V27lR44WigpfvrQHKVmB/jRXd+V1LXEDWxLN3fRfWdU
IEfgBbvUl0S72a7fBZsjqBysst7QHWo7vQLUOZenzMs8L+MG0kN0kq8QUve0q/ctKOwD5J2tuVc8
fV98LXaBr+8Dv3wQbRQmnOCEFhLAicHD+c9T/cEp3zDGcCYnfozU4/gGcPPGmwJt6H7C3HZ7uutw
ue7vrb2DUeJ53r3bqZCcGODn0e9P6R7wOJD0lePA2yi4JgDeGDD7ETF9kNM+CGvYVM57eJDd+HBe
EeOl/fnonb3dZ+kPDF3LDU/hqXipAPeurzoV6+PiImDl5ztIOft16Ji8nVDqPB2eUIsJwWP9sMAp
M/1i5/A9EG9wTRvFleIkPrYuK/++43MQ40fITa7RuWUBvQnF5ePiILIAOpf+u4vUxzYBxU+H9WFH
v9PKd6UETNPHGqg5hL5lP1YvlbItJWaZ92EXb4tLc+ku4FtOvb8C30ubIRw46ZPwKHSYIm3ST/21
T3xsNPzWZ67b5lvdTlbcLZBmE0jzSvFZB7Oy14Apg3gmBCAcE10TioJAeBaj//DJBOIE23C3QplV
R90FR+WxHzG/2Ewv00v33vAn/iRY0R61B6/Zqk63X7fUeUUH3kbCFAeINGBtiq+7etce8x0qlPR6
A097JMYsHebP8M5XL5+mFyZfgNs6M0Th8Dru+6f+1K8TxT7y8tOwNS/DQd9x6bBtBhe8D/EbN5vm
H3R7B3c6v6PruOLDLV/b5ztpr2iblQQ1MHDwQmcIr6NBcuJtsztX59TlVeZRI/7rVhvLt/b1zgT9
D8XIjd0dg3bw0Mh4KLYITT6vdKyVT0SU5q4DK2NhUBxQ2Lwv+xVW33sNfdP2CAHkmj0Ld7LX4gd2
IKkDuLq+dbweL8G7DInkhZIpWKTNbTjBmMw7e3lSoLydpU/sb2x+RK3j1t7wQ8kBFW+a+wygOnwZ
ToO/UKG+r83m987XD/zdplSyXtqbfphRDj6weY/dcooCFe0UNmk5iQr76aqvKIc7Hze29MknOI9h
7f4ifZae9NnSniWWnE761vx51IjNxM1MifvAodWtisjXprqGH9O048qHU3Wtoh3n4WqbO1dFdGy+
YKG8qehD03EGFNNvdMFWtzoImL20emRxzPrMDmzbKu9N+MIPwUvicsXcJ5RNzvhqddmB/3TyN1Wg
AHLQrCMXtnwG7/XZrBw+DJ3bTXpanjIX5ohTXQPZLa76C7g7HOG8KiM3cEFpbteQnRXmZdwPH4M3
fFDqMO8ZTpnstTzVZ5U2O4dWD1r2oDf+PF5qbroKKw0F2/M2/2cHroqiiZKqSyBsyXf/KnA9qvav
qbX6696/B64qpTt6uLgy/AnqizyxboqGqUuKTEXw99Ra+QIImESfzhDFYUC9v6fWyhdTJiU3tH83
m/5Ws9X8GZf+i0m/+/5//8/KHv/PS7fkX5pGKMWIgWKixCf7g4coMx2K/Ef+4xAuuyV6QuUQ1ie5
H/wZD9bbPkcCBEydjYYoTD/6GjpAgYOY/egYa5CTZjwndysGGGzrdA6Lwzel/KqAEjzibwccuP6x
9EiAQW51RT94Mu+5tB/aPRigfPXe2UQ4nHYwdEHHuhLaOQJyUSTN6PpsVkUUlO+lTXZMejvaJSw4
ycvYvAON/67t5M/6GhqkmL5xqGR7ZqWwkMUFJHdo7xjWaVuc1ab+0PP7khXFWeM2EZ1aQGyCjW76
/JTgOI8+fo/rjo3isPAED5Hs9VpfyfYB1yH5B/X3LX0bfYyE5M/5JH+KzL0v5XU8NefmXHgCOI6v
ImAkUHKsK+8cxjQuOIo1t3Ha8j/xU3xS4GghNsPEPHpLsemiTX0Xuk36jAE1qi5ufe1unGACwvmB
SId20E/Z0ST6R/zpPtvdt9C0S6zciYHxM4K8CPz5Nng6CJNkC6DkjfIGvD8wHdMmkOyAIoSMewdk
lsfhSX0p7tjYkUYzxV6TfQvhbOoWRzmrlS1fM9WNi4MC62c6ZyC6w0cT14gPpCjdwSKy4G8EFFI6
RoOyn8Ha9utOuBvrD7wk7b291w+tLT6BjRW5xZmTE3o/lXu+bU/746LyEEZP/ORjbjdeeqj0qdax
9xNgwATU0gaN5T6JN3wu0i+yXiSkGX027G7Shr4P/OXPfG/xemy4o+OJe6h+Ci+7eiEyWE/mEmpv
3tmLgPoufmpbr76Xe+E9ICDoN6F5EZ8G9FrWwuNBfFrfAj6WNoRqACO9+rpeO0+7R57Q1g7vLZKA
62X107bQtsJ7gQJauhkSj1fla37SDt0tluhVtqjIIh4Gie2TY6P7y4bWi/WSuuW+vuLBlEc7zsD3
b6odx+OkWoWttR1UAOjB4j5I6xMX3vkOnJlfsFGmbdd3S/z8Krx055Sl1bUUX3cqCFrRCzGMQIT/
qB+LbXYotjhlbnHqPleUxRVbKh4kalbhrvd0hpOAYRL1MHemiESMTKOMHKg8EbTjNLah2ahH268i
ZhrLsZ02Uu2qPYh7WO7EqptDtItwKcmcAWl1v9cu5q5ocid+kuFToaujOhpWgRe3vtQDSsPyIyA4
sqXGFcSrPl9SIPQf4q1/lR5GPJ58EsJHHfW6teaDtFrxXh0kgg6wVbCfuVLq/bGxizs/ooq3vkIb
+dZ+GACT7WrbJNtCot+6Xb0OsAN9QWYYeYMKNOyOJiBDlBYsx+lm+2MdwkRzRCw9aUNBurSczPnC
v9CX54uxYsUcnZf5WY6PBenHyltOcrcP3VVWFyQlOuA3NfWgnpHTQrSlIkeokbHY70DKAX6cgMJl
diIgKY0O22aIEdra6oOrIidgS1QcQ5D3wXG+9K/GE98wQekN1JroZ9qh/YBEJ0K8tONmiwohZDcg
cP1T5faZDZhksucP7PSWfd3AiEacMKJUbwv3aQ/p8hkxZe0uTedS28atb6BXMUxb6ZMgag1HmGsp
u6nbBHzyheAEG6qAgCoPPOIVwhTCsumUEVKAAb4DnyNgq+4tkRRvqlddpydCMtqexDlrAGWNTDeb
WnTQKpxO/KMfQu2JY9jBO/qpBFnrLuh+ec2dU++JmHKcDG31wD4NrMJ6L2o7K9qK3BR1I1fONBEa
CXjK4JElEUXV585fngjbrPlrdc2z8zDtSNJQf/h5CcRWHG6Gb+xQiEzR2uAU5jufGfu3aJNzPo/2
hasse+VT+lyWPTGVhK4YiDzDHuRv3AW+dSweicr0A/csA1wYb/d9D3hwONlCRVS4RlBgbuDj1+vp
ODvy3vz4iRzneg9ZBgG3bdLleTgt+gOyejjIrxfJXkW0YxOOXrL6MPwhOnyaB5lAUvAps0LMrc+E
jzlxe3wkAOT6g3c2J+TstzjnYkOw4wRcJN9Y+uTyCWF//oeTFwo3lifLQ+DrVNfmSp+5uvKgf8bK
tWxzJK6DB0GVl+9C8FqfZeYJaZPju+ljoyvrfrP4XDJOSifzXdE4QRRvg+Fhvbmpw4XMxM2QMtbA
lw94dDggMvWJa3wNIL2Jdv/o2qaJdI1haCp6OLpFu+MvoHja//tTiPjr3r91X8QvponKDoQv8V/F
zd+7L9IXeF2yAakLHSZj5XX9d/dF+aLCTSOwNNkCRB6/+r22qcgyYaUhqqayNoz+VvfF+B86w3+4
9F+6L3reBKoQFdouRJseyTYDEkocunOPbqgFdybCsgso9Ktl5ohSHaWlP+WWY6DUEesQX96mDvpN
rUAs1AHK0IlJjRUa0jllZWsBfBCyIAI+xBNDXlbSY6lxkui58XKR7LCAd7IyWNgWQWoETJEOP0Cn
WebmcXTp+d7L1rO6yEsoiLUQMjjIR53AJ+28nwxjYNC0V6CZWFSKFCeFKhO7CE7e8GCxXE1wZHgq
wrXVrtE361C3D81HzXhV8fJUBeYwCpwYmj0MUN9rE39YGVqrhU3uPOwNaMQokFcAOFinpBmA977u
jcie49oOpZGKKVyS3sguPawztgmaJ/hgS5JTYTKKW26h2R35bZUfkHZydMzEAhNZAGVSbH2iYIGd
1CCe4xwpFAWEoD4T6elZ4lyaYKLu13S05jmDQFdJrJsHurFww8pN+6rReOnqN2W1jwQzWAlvOhx2
s/XEyW/14KsKQDEGUz9VM3Qouq8iHLjWzPAD9nX6MXniJzGEXEkdN6uvVK5deiaennJbT4lABS7e
TyS42i6q1NeB4BT/DNmVlvdcIQLN5plkXLLTuhI3KXH42GV7fKivuWh5wdx8H+d8m8B8UYOnTJNQ
CYy7r4KQb+f+h6HUcIq7GUO99hDw8DfJqQq3FbXR8JuKWo3qpY2nAwQS7xCipH6DYC9EKQHOmfgZ
lh/yNd/MvrCt8A7QvDT0Wov3zEFmyIK7g/YNEkpzjSTzVpsejOE2TA/Kqtd+DXV4jv1DGT08d6/I
3BwOIlxsKBKy5Ti8OLZzUHpqky8ThRenIxjyDYXzc/vkFwgUBZ60FiRg4P7GcLWiEJ9F6l71hEyR
8NY997Hos/j0cNJQksBWYT/HG81CcaTgocDnxdu965D488Cl4TedAlHKYCMUwEiR0hSwRjM0mA/I
fAbPsw7b+h87GzPjAYaRdDTGQM4wef5lwn4R/6h69j/t/XvCDiTT5KCYxtG5XttJv/XC9S86ebom
6uTt/2LZ/jYba9oX8vc/NLz/ezY2v8AdttaulUmHaJ2o/wZOB8nLXzpNXIAGeEMyDFPmHjC9/7HT
VCdzDHasQxtpqSIdW6QMm+FlFhneE+bXZgT7UxDOAh3afMwbuI2g1gYbkxpPAx682o98DHVFgD8b
Ejg3OUs22JGuMqgQ4/SL2ONGZCmF17WfbSQp6SmPg0Q44tyOeWtWiwBYajn52fXGNI/yFW6UTZM+
MyPX92qejIdRlPFRWfK8FphEiybb1X2rt7cOA6gIxmu61YPaMLbYIS/DIU1ifYfaH7IgSAujo0XB
sCQHqcroQ8+Lxyob0WlEanGjSSjrhy0dkh6fNLioRXvR6KCVmrEzOpVZSgKDNMPWSuavY10exbw/
ll17NJvoQJnmNInhXoUZh4WQ9NYPnWA3rfwtFsK3ISWXroYqeJTDJoDgp5CozISnmPbO+vS+BME2
njVYNATpYG0kcXyVa3XYVGrkawq5PhoDYFUuvLMJttVQfQfQmXL+PuHElEXRU9hMxzqCeGmUe8TT
KauAbu0DgHu6yTKkHSbtQ42LbT5bNrYg50DFeXkYHsu4doVGQcSTta835bOpNOd6luxhyj0sgq45
K0ZYkgmZ5rARIvBZtKcF7BCkZvJCLfGShkaMibiMAsFxET6BBW1z7OPGJTnWDe2dqUJ7hioPboYZ
CiOZXQ1Yo++wWn/BVIPVDKvgGTkQqMmFylohwXGtQS4UCXGt2qLnHmwkHZ+sUApOQ2ZdYnXZDMKI
2AggzVXBNBzbAUvmaT43OF9aNexm+p1l813XIkBSJFo4d7WQ5QqrdzpJcozZuPdt5NX4hEqzigub
hcFN7mXI6wUFOudx+pw1AO/NWvSasRtw6NVUqqqx6eBH5MzQV7oQQvNsUq2wiHz1jaxbl7zFT9dE
YRoJHkms/ExVd4s6ep1EglX2xwQnaymaDiOtoE5FVEzs71Uz39Jo9sOxc0LgXH07P1VmiApSKFwB
Y52tCpOSBsfxoTE3Zl++Fpl0k+eCM013KUo6J83RFDGGxdeVRqZwEdhSx/o4mDj6KiYCNJWOpl4B
9SVoYHI1WumGkXQrMnRL1AlGUViiXqJ5oai/mRhMIPpZQG8juR/oj3bWN6mUd0aV4SO81Id07M+p
GdNnJjklmNigev1jFF+xyD4gzwwkGdnBphydpotfupxKdFbBkK/sZJzQ6Knag2Rk53xOXwuhoogd
WafFCu1RFJ/ynP5rgPgPLCoz0N5TzqtjTx8s7R7Hkde0mO0k7+1+0l254d6Bj6vF9pbMqbckhTcX
+m2MhuM4Sl4Rp3RSpvyeIv0ym6kfZ/UpNGsf+0YNPZAVp20M+7QRXxZLftSH4YIq9R63KqTp9MtY
RI48UP+CAeHIpL9pKTl5TujGqG/G2pNSnWFZu7JA6XKKSncuNbdZSkcfoye9zR+XHsU+QcPcRUD1
FSZu89BnJZwvqgmA1+IB5zRqUtiqT3gZJMjtynvpQqfen6zRlwyc6Dbp+LGiIKsZKAiMG9tQZqdD
9yWdRafOg09BgTvPOFG15iFlNMhA+LAoPQmhgocdthT4T2ywzIYFmwoPqkRjFz5LQ2VS4rLnKr1q
enUw28VOA5rVPd2H0HysERdBtfkuMrMvfek1VuqoRXTA61LbWBWlA+zmuPh43ynSW5IBY9ba5KWT
KfSU5ihttFp6U/G3tWo6z6Hiy0rxfWqnezDeO1xbJ4g1hKMbHBi/VzoMytk8WsFPj58rnsI8ZjSw
BAT2Vhq5CnCGbx3Vy6FJURSwKIuISua1VbKDYbAdaQcVMpaVeNToKeolOBq6Vla8BBrVChRgFDJk
hT43JAADS9I+L9zI1C8yFilen+tM/jMTWn9QKtPrq/7VnLrHuJYPQxg6Mt5xRYjmzoDAnl7vjZ43
Vcnld7OgXhOkMe7T6mc7Wt+SOv2exd96A5PFZShcRaOSI0hYKKFVKaAYaFmfQ4gQlzG9ixidkEGM
T2bR79RM1OBSREwYkbyRUwMGorUFd0IlPBiuwWyyWKVQLZlL1GR6jmNMnFPp3Knq6hAus65gth7P
tJ+ysd02tf5tjJTYM3ICRblEWiOglqUPwaXBQRwH2c50lWqhwJ7D25xKuNdC+U00cJBt4vyIT2Dp
NLHit1HhlTVA/qi+BXFz1TIDr6rxnFXJu6mY0ADIb4rcHwbtJAdo8lgywlbEwSDJvXxGt6BeWfCF
ny1ADjR8UW3MnDcWdhPWCBkpasJvRtr5KOq7SoK6OTbljTl7fSI5fRVtw2gmMlUfdcTCy4rGoqy6
i2ieu6E41a38WIiI8Si5cCXzpTmGp9kAl7Xl3UcrM5qNPSOaO0BtVIT1C4LubmBjvonHcatO7UNV
o4Pdt49Dkm6XBCHVGuiwMsbwvAwcBdLQH4AATq0mbPTZtC19uMVZ8qb3MzmXJu0GebXj1cVr247v
1dBNXiHXCIyYXGh7RMMA3dcFvz0KMZVBj8FIzQcMnvBXU97aGjBHijgY3IywyvwxJ8XCX85rjOQ1
ZONAojma4QZfGw9abrhKkdmyHpx1y3zUZSoxlQkmp55mO+5w7iphmA7ypeNl5WdUi1K7NeE5B7Id
I3YljDrln/ZVLAYnI0+decJBX6CPYj4EE2DrqMbAriiAXiT7kaW8I5XASXqbMTdOqJJXWMJJCw6b
MMX6sEFjAK2MgixsmWiBB6Pyg1zNWf3g9cn8GJeJqtuc+nqBFGecX3JFt1WY/c1Q+njAfSYdC1mb
TKeyxDSFlz7K54NV5Z48W+h7jx4uNbYQ8woP0ePQ0iSxpIe4Qzgew9G+jtvNoJr7BBEsraXkDEJz
Qt6/jWMn0ZebQK1/GeEGzx2Cc4nJbbbUUw8seOjvMSlrU4Q1DNxl6I/pKF/6llChGj+FQpudLKbl
gHa1m2bw21WLMnqJvlozuoPQUD/Ph/NoaXadtq9tUd5gmrw0crcXMiwkl8hVcL/ty/lRXp5wASvz
maozYkuI3HdjerLGaqWvh6e8r0HyxLrTsYZEHLdaNLund58Mc/nRKfVrIzR9z90cfvRtuZNDCTa/
wEqey1gKRLMCFzFkTZ+M8E1TkjuWE/ckZrwhmo5lqPXR9rxiSV1fY6bp7dLph6ajRyUY5IXWR9dE
zEeafMwwjgmq/pH6ybNYBZqtG52T1+iuxKudZauEn7pSgZvoRowpxmucIehiVGupJEyo42tYR9Hi
shIk8fFoxgYodDIx8mVkUEoIkw1JeKFlL1I1nFOw8pk42ljpYiRS7fACJUxoon0/0ukhDA/dul5e
lIneSBe+CIWu4PeBfXMPu6arFlAwKSY7mtC/jwzKLs1oGEjYqYWkvGNuMKtr7TWEjo5VxzbE+Br7
tzc1SWHLcCOyfj61gXCyBEPcoaysuIFcfO9lvkbaNx9c4V2OwYIJxnPRWW7fKcdFz78vad7YmDdi
3R5FVzWpn7tZd6EjVO40pUe6ryxjDehZk6WRWAsoeustHZIDTYKa4TCZQLaI+spMHe1QBM2uizd5
bCk6kJMvIQKkqbzth/5TT3EeL4PTYkS7ZgKqEZH896bg4w77zWqH50adD6PYXpMxOk9A4AnAd4Mg
nqhJfQ2mkbSkeJFRf18oxKjt8A3eEwpJQfBQjtlbZhTPqlCdquH/k3Rmy3Hjyhb9IkaQAMHhteZS
SaV5sF4YttXmAIITOH/9XXXu0+k4LbesEglk7ty5tv9lNKc1K3Ks7LR3o5t8hAVM1gxjyZT9s4M5
DR5bBVH9MiOju1H3Z26zpyCNnpu1PIwR2bAD5q4sYCE9Gk6ZH4JKaf7IyPuoq27ZsAHEMDWxQPWZ
M5Xha2xZ2J6R5vtgR4tx6KUlhXy9W+r4Ctx/Jxx1ULfF2clbz2nnvxYz+VyFC7RxeJ7H9FdTI1gM
nf5em46sbfch6QHHuyXomPaD4FXE/tjeGZLZigLbU89IslyBNKhrXLDCANeg7IeLFsvRrUDIKfOe
UqynM947A77IEjC5qafb/q/TepeGY+l7KG55HKNaynOYgkuMxVQOTE3HYXA2syqc6SJslDVfnmdQ
+D1h1K6D6A8mcWUJZ5OR6Y6clamItkzdugxCrN5FaL1/i2IZG/vSPAP8bpOA4CE88q8zLvB1T1QT
mSZbMWgnfi7CwWveq9DEd3lFkBPVlbcacmO9eHiJNMlYgQFW5FIt6nDBbD7rX67WZjsP4D9UxljY
7d6decCb1+e7rnY2g98+dBGhgMUrB9g9sSc7G2I5mnv/anL1z64QBbzM30ZV85V0495a55Qmw33b
O/fEBhy7TN81Q7UvJv/E5fiLF+Cd/tJu3KYiyMVQjHXeUQCgCYP6T0vx7kTjHVmbF2nXCxuuv9p0
pOMWmSV1OL/kAZrlwiUcFSintYds1XFNh7WjNv6IZYd2U+vb2WZnfUbV+0nbcr8oHNd2pEIe+naX
O/E11ZryYy2/fZKqNoWEh1H4yc5d5XtG3DoXUvYgve7vVGQP3iKrHaiBLcF9lHWk2vbABqWyu0QJ
JDKn7kFZwKRwUux6HXCMrP3RK8ygfDkGSu5Es9w3Uv8hMoj8ido/pUGKBVEW732CzX7paQfEmN5X
JTCRzKAhdzT+h6JePvK2+UxcspmX4quf0jeVDi+kETw0wXiN625HIOJb5KYXm4yPhgDJ2Hf+S6PO
cOHaeZc5zrIn4PkYLz2mHNJddq4IADd04tWLIsg0iNCN1VgP/Xr5Lyf07mEY/fDIaY86PepjWhdP
azuLfdp3WPNb9zGrIBtXrYZoEyuzk2P7n2G1YOzYlHKd5qsf1Z9k8iyftYywbJBRRp4mNVc9EVfX
1JxW8kWEDZ2su+ln9Ho2eKJHop4Blk0pqUt+muMxHYQkDionJRoMt3CIEO2pkF5qdjLZeO/PbUql
Ozv4g2sWu3qDf60J39IMJbwvFKisZtdnDRGAyEKrnL5Y98H/NxcTyexMSF0yZOs5BL0Vp6xJRT5o
rJTiQvX5tzv6CLrFDBCzfi8qCc6rsviDb12pywpD3FT3Yyr2Zag5tKvx01Opv63zBiAYeYjrTAHJ
lidmx9pmb5XtGIGa/tBySRMYCqtINnQCHgvOpP1NQXfQdgQqLdknLjkug7qu2QXu3tKifvbGGCMd
V7zMv6Im+I9jqz/5Y0HzNg5saS6E0E0LrtUICyEt+pblt0tW3rKsrHPxqqTBIu1viwq3ceS8iip7
yMaJVJ9Q7AYn/s5E+1VkA2xj3hyOkfqgs/gHUeSaENvStcljvKBdKYLRtItZMYanU9kz8RjvsQf4
P2dyPXmvcsL1QXo9Rerw0VOorR7FqGslI8Lh2osZuza7Ko0C89TdnBFJfkROBPyG4ufzPIEmQeXq
wKQRUQK1pW3OPW3rm62Dt4rlDJdLxvGdByMXjfItdg6bouQ/nbqyOuucFlU4iHV9mODn6Xp7zDxo
NokK6FWrbrjPKeBlksBVT5i0K88G8Kh+TIfS10bOPl+ak+9G424uqzftG7mfK5oT4XnPxmH9NXKD
Oz122b5WoOLVwnbdbLdN/TXctKfCZqdWhSUb6+rFsWjwmmCfqOSF9CTlz9KPx2SWd66g8smC5q5r
F58ilxlpFD06fkOBUuGhb5sXHQhi75j3OobEPVvurZpJtFrm8xxjyFnAofLR7td0RAoTNzQrEV4m
c346l2Vv8Yls+VQsUDoNXMQuQG4RXfDYDNHJwtMqcl6chUDJZqb4H7pHImieCIehnVKbPG4YL69N
zS0+ItIS77KxDaH2jJOoDnMN4ojLMjXxqcwhhFEWnpcOAXGIX5TfX01SB/sijw4rYD3uNkCAbvlm
VLZHB9oQRveWLRMTBSi0c+VTTwy8yT5DHa9uTmalLEpMBgKAJNswDPcTO9/35ar6FzPNM1TWFJ/E
uLJwQ8rzTCAXzxqcwBbPCXFJr3M8/En76m0OBStZZBmd8kLh44rDAxsZe0dFb2gqJzEwHV/bg7Td
zq9vNIBgl1pOyWo5U3n81CHP45QSWFxRfieD87EiWngrUzVVtYDna+jtBZ8ehqDj1Nn7qQAdpzTY
u+bMSXbqRfMgoPmFE+70oJz3I5g76tFTFkxH9NRLr83ZX+xbkIzvLFXSnQ2Ubo1J7wk964hsynei
v8GFU30uLfi+wM8PYMW+GxlDMcCUFt2UZv8+6OKfKB7NrmYHft2IvvqPQOl8V/NN48H/ybs1fCIQ
cvjrczBfJ2oImreMBLGxCLezq4efvHAHtmfFvPNde/IN5+FcG7w5BHltwsAAvZtgWGZHZ3DOUboA
Z8A6IGlHpPvH9pBx/A7TuVwI3GzWPdfWWx/a4UhGcgjwaYFFlbE2UsxZtIeacjCW7AoR2y+PQfNO
dOZr6TwSxLiUNh5L32j78iKN/acIEwYCAN7cLOy3+mYP4+EykF96N094RJdxhsKUgQdvFti1vit2
kRoA3jmCeMkQynLS9goJdgDNxo/7J2pB/HmSEWDWV2zIRdJumhhaSdUa4AmZus8JPo6c5l2gtW1V
I859lOznVYBRJp/31kMP10E3eq+j7OoaeeZRIqtisQMKhW5ffdmK6+y1xb4uqEZDqxBqcvvIsL39
yaq+RrzEnLnsQsrMXRzGNVhtwxAhd5KPOcR4lmrS+WY5NkdbjvH7NIfNJ38iBXDkL/FV2TX5nmzP
nysbDnhlvfgXYu0Xss1d62PysUZFZ1dFw26t2oM/6z0EAiAVdNi6waJT59kMhqDDAON7Lc7dRlMV
z1OOjcTMAyU92jjHsZ3ITfeDvVnFtfckWMMaCbsyEv9imQGbcpTg9gT1uUAt7DrzU/WVc5ckCPl5
Fx0nd9jaqv+PtecbBoxDL+iCm4jIzLPmF1/4uHUQejZyya+Nb3+Lxru0qXcJgdD1wS0Cr++nXR3U
AU+AUz8VjXr3I5FvPJ/etyP49cHTKqSbh24g1+W51NO4Sx05XH3bAxcOZgQVWLpPc+Tp+6bykNRW
DzSyqp3ocbKpx8oJttaNnwfZxZlqcNr5xAg4jwm8CbPmzkMOMVHybUJ3fizEZL7DBBvj7M9ffl8/
qcL8Um37M5n2s130G4mjN2YCcnCXutDpq2I3hJSWjWnVhi1R/Hxh/h027oMVADQFC2tnlC6xi0uS
zyk1u70M5htYTXEhdKfYqc5RVtx3EgnR02Biyy6Ev51VV78xoMRYJH8YU9LHVM3SQ5uk8K8phV8Y
lIS0Rqw6cpG+lAm989BYccjH9OxahhRdrb8s4Lsj2/CcGmtIeEmMoXVxl4d1YPK7jJdFiIvbBC/u
mFZ36eT9bsvqJVTNpyMMuML4PKzLn8ajjugjhL1gDOmuHWZpLf3Vf0PYkn/CS8NLKA9V7b3ZVL8r
7qB2BCS/pmzSDPS784QzNZgIIhjIMCiz8lpTVKs+O/UDDswcNB7RuP1egDbZ6KrtAAALecm0TS+a
bL7D4lsk9so04TVFY45kA1q7RkoPT9MshwPxjcCSeoSvpVvkdiqc+jfN0ymNzB1Gh/1U6QFrr/qs
2uDA9G36Kxmv0+5j32jE1zBzsZXpoy9hijlF8KeYIFnkQwDHVHW/S5X5v9lwn2jcU7CFOGCoaxp4
72nJ5ReNjLPmYdCHIHMkJay8+lo9WkNqdRAy91CPKppOgUMrm84r0NKoP/rl8i4Q3je8g/POaxxQ
vFX7YEZRY/mYZbNfvNo5hqq/8x3sU0l9m8dEFNQ8JStvi6OhEw9FNO0NaD6RGv/ehd4+dnMibgi/
gxkZPLTLAOmkOoo6e1P1AgIkE1ubFqhYCiFRl2OxU4Y0g2DNo804GVbi++g+6fmgdeR9hmgcgJbH
lUR1NvVNzUhC1y6OlICdaJHvR7Ou97nC7luUAHudqPpIKu/XOGVP+YJLIWtpnMqasGwevJr0QsYh
fAoauCJr5/uiybiGscauLjpX2bA2XPK3bGOa6qbnx2zYnM794iiEftH1+CVETph01pb32npPg9D5
Ly34ISaLWjnFK27WVOBemfQju9tsXOfHUlTlObC3n28A8FPmMvrFb+qSEVe9afsQZc+A2QvSw1jl
/zJP1LfyCftnaeqnJVKPblSOh1AkxKikxZX5xrEtsAtNapKHzFud/ayTZZuUY0ZNbS8uvrpZfLgD
UlPiN+R/NekIGJdpSwGGAA7X8lCNnOsy4rj2GKMtEh8pb4QJSVdZhnMY9M82eoFMSQf5Za1/19qP
el2/w8q/OvGabPrwv0bI95BPFiXvn083If21O5Rd/RMszX8VgAbEquKgDEbbclDveULt3awBdj4x
0zTnbxoqy7YNy4NvKI5TD3mrKIuHrhjMppsSROu/QW8+pGzx0Tu7dgwf64AFwYz6vUx8/9CHkmxw
sLKQfE6wiZ6LIP9ouuivV4FoVSnVixefnRun0U//WivvGLi/T5n715D/KS1r7q4o/4KwuR/IQNw0
AZLNMrFHZeYvLRvCDGIENsgUK+XpOVuxdobiUTZgkJ20wYA5Rlh7hyBD06v4KCybD9sx8Zf9LStu
E83df6Nincai9pTjt3YjyGku4kXd+90mayVe/Gra5U0Js7/S1x6jAD0EDMWbh8kPEn5X2bjPLRdb
JElGogUcRghUJepZK1Cy5esq8WjJARyPSLlWcBjN/hvvLu8KHVjv/gl8ffGzmso6HH/bAgG+niuS
WcWh6YiIbaNbsxnwmZqVAoCI1l8FZzVm+u9oai8pkAyVUWGuQ/lC/Do4ZJk+qqWK3pn3F4fZ6eXG
WfueQaLvvZe+md5X0w87Z6ZPHEbGZ1OivyLkmcLlqygtWDoii5lpH6Mojz9/cCfWzx2892Hg3FHG
H82NWs4AfxOIOTvkBm9xHV7xrYy4xB35mIxU9BzqbFFFwX2+ikM15bsBUssiilMH1Rd404PbOWhi
ZAl7WAAyalmNX5uGdh905jkeWXrr1pfY19+BAumZTDunj7C40Z1scSccQQLscWlxv+T/tXI4sjVy
DEXzEsfJdJymkC+nnCEb+i4IUREnsTAbma6pqTKaIs/8LrpHt2kP7UoJSWb0QxiODfoU1qeEu98L
mVEsNeVD2QRcmsM5yf3nwpAhwULLpZX1QfbgRT3porFDBJ3s95pQUDlO85YxXOgTvU+8JeS/xsc1
1GSzboy6bQ2gxTRhQrSSV873owZ3Wszpfara9GFOXP8FiRJUYIxo5HT1aaEGf9YrL50ncSZKXahr
6wX91ZGCFnR1OaTSovnXa2uOxRh0ZxcwIkNEuyumG4b2Bh5c1ih8C3TGEsbAgMx0/BPp3z33L9yn
YBr+ueUUvFYpeRGcSdFRlwlrsBNC+ioLeR3lUvxwqsX9NqzL8lpqA015TTQ4BSP0HcJjD9xree6W
/syTdgdnMAJZrls8gJm4dJhvqC64viFkdIzWQvXba0cApovf/4qn/mllWHWu2oroXW9JOHLjYruI
/luqBtuki3Bt9E0PMMh43bz+agwaZDc6JDEHI9MAJ2xogDLf3k1LuvxOl4iYLABcNHGsyJBvHWJD
CdTFLVxx6GhiL44a9k2p/7jdgkSHwd6bvV+VoHbRGH1yO4tnipL+w9FgZFXTEggS9ecMCXpnZGf/
ssfUP1bSy3/6efB3ng8EqIDk4CzD+xj49t3zAge0eGbaQ17M+P1C1xCmVwJvH5OdV9X1oZ09Jj0m
D8yypZ/+mk3zqYUE9OCmKv6pvSx8dVRWXL0IZLo2LM8HFa3dIFsEDWWY26xjur4G2ejcwcIZfkop
nFMche0zpgrW1cUqf3txV+87lJ6DMxLXGlTpM8/xm2FYd5Ryrrb4ENjJbjGop26Sv8WOfM9hCZFB
II6zXt7XYSEJsU9BKesyZJV2lNQF5BU/07M25zgZfobbyl/eYnxye/YEEbypu4mnzANKZ0XH6Znx
JcVMKtz43hjxUQSIqHGxbLtmWkig9wTEEgYm66Q61q+0xB+Jax1FTZ1GLezeNVF2J3uOuCpe66N0
WWiwk+Jsb3E3JW4FAtwYQo0bsWbbuJrED0Nmu08CzwE/XkYwLhuZrPuK1wqKBo9aU1r1usKlvx35
mP5tI//YbjX3QhbeqUrceGd78VAmLqEDDoNjv0/eYTD+1f3E01bpW50ObYXVuOp1Thsaepat0nV+
b+v+OUXuOPjpimroHJhj7V2L+0jdZh1d+4lT5KbapK+VNiRDLFyvo6r29BSXNPRZ+u1CtZ19EMJD
5QX7UJfXyeiXflhPfVHde03j0aE5/j7IrIBQ6B370UDAE/ScqK2fqcPJUJgWk8XMA57lREUpEIR6
pslj4yjDCQOfDZOJ1/8IGYuKBR15WmnB94yf965cufmLzYLiWrkzzteOiOWV/mbrJ5ZeZuZvZSfc
vlPHhlE5jwQ+s3iT8X65tT6olLiNnnI6Q7HrqzF+aLW6jwTGfV+Yv7WhT+3cyhB5xpSC7OZ0l0dt
BhBZfvhF5e3mTIJXwqc3NukO78/D3PVbIMmeQriL6koQLB79aDVCnGZo87dM4ulUNPD2eTLY4clS
Vh8Kn3+5dDNcVM9Rz62J/OdhCWrg9oxQPENeLmsGQ/x7UAHBNK3PjwATjBytpWHE12lzN3V9OF5y
ps/tHlGnuDdNNLPUAsYLMKIIs+IceNUg9n3vLj9j2UeYynWkGLO0pkDRG0YC5G3dhZQm/f9oWlbg
zp1IIn/UJluICsLbCGYnGFqWcaokNV82jkqFurd6cjMlS30p5r69+J1FQZ9iXNKXsk9X1IPCmLe5
jQTEHzprImOwaETO4HUkP2sqImchryMSeGLY6evFd1w67Z+piCoaar2M5QZjGl6T2p8itSloTn7p
JYnHTe+FuYMZomjcfSHJf79IgUD4Nx5lX//zbSCw0SiXrnMlYnJ0+rugxtA8YQWFepl/z2DnKG9Z
SukWB89gFmJ/A58c89i3OzeNs0939Lk0GkRiJ6wwijPQovhc6pdxnYmYHcrpUECBRDiYAbXNJKnT
HpfPVlQ3lTfS3EUWg2MjuVEGp14/BsWg2MeGyKpS/NV7bXeMOxS0cEwYFbrTBaOgPBEOQTimcthC
j5MSrVRd7araHV/aHYaVcyifGtwDDiFlGMi7R2Wq4VQqyqXE7S6zi6gHtoy1z3SoLsj3aJqNw9tV
hSx2pqU4tIlXMNzLYzpNWN3VPP8WS3arlJgCeAhsvNEp3gpTHkXiYf1gJAg8zXnKV2c8BuV072oC
wdKF38Okuxg9H3qHU9IbS7YMFkxXFIkr1XXvcmnKvjkvLgeuLdDYhpkwAXonuk9DvsaY2//8mOlA
Zlx/F2Xlh+d17tHNovkI8k5dmjADLmJq59y6tfPR4s07rGXDBl5Gk9MwothkLsx2zIL91ovn9m4K
02k/d94EHX6KL2423ycawMu4xmRDzOG7Z3PW21cuOZYSsOat6rtq7HiX+SBMN7Zvx9dhLexVTFG8
qyX8x9qt96EzBHTHcORaiXU+N32B5TxgUl4W+nvoFJ1i498Ase4/z6cga2pD1mVb2WM5z+3V9RBT
08Gddv3Adw0qlt+kteO9XFowFv7Ewl2P+bcL13bbOxS7HpsG7EphsWnbigUB4zPWdFe+zhvefEmo
III9iWKtRux0ahTwpsfUUxC17MeEss/MnzAh+sE1C72bSqxGABPeXP5NM9sTHlLkx2l1SFXsmv5e
e6t7SeP+T9q0w7GOlo4iugBQo/LusZncalu2XYL/v83PjvII2kkC57GKPRqLxKnf+rZeroVa4kc5
1GpbZk18X1trn2J/qB90jQjV2LSieStG+5E0an7vw2V9ZAraPo1h1D0zsc7JU5G3NcLAH99HNMZT
UUrnNy/SeMB2Vz7FFXqJ1WOG1YA1SCfISOwalHhv2jpihCKwH4xJ8VSIZbqzsg7vp2X1t2OWKii+
KKp169nt6tBp+VBExowDXmXIPW46iqPrZKy0LYF4EJTnV34TtDvjSqZL52HyjabynA0m20Vd1ZzG
ypJKswDZU86qT8bPfybdDwdOTu9O+/FMUwrbsaxVsXd0Ub56Pi6rqWz8B0oHTa3aeaWnDlPTdPZf
EDfRwDhYAfMmHPv//ydbYgFFEvJfq65jkKfhTutQvIAQVsmr5yw9a0FMHEIPv0k1UMX871+oRLgz
fO3MSS624PjRrSGxtxCs90Dn3g3LuuLni18rH69WXOinIDBAMVJs4FNGXtLC7+MclzHZKcEC53vW
Ge9PDnjVES108SxiiCQFg6G+Jewysyv7JFlI77tqf96mUcRKtKuLt0JEI06EjqWmEbK4kJNk3u7P
n60M1F9nabNj4+gpOlgxRv81RU8Ajs7X5KkJLcZPj+97zfw0PGNC0AxKRzSoIGfqodzqbNsOoLjM
mMZUc5s82UWX50G44HBSgBdxnmBzbxd6sFRGz0xES3aMi+jJKn4tJiWEpfb7dhvjajibsb3JsaYj
naMV900aO3eq7Kvy4Hqi26GqBe9lEM0HPvL0Kcehcq6mmDfQS7GL5hU1dzCiF/aq/LgBBH5B84R9
s3pkNEbcMDYb4mM+Gv8sqSKvLQTuA1ZsMCCWmA/swr7/3Je2f/T8GF45Az+iA1q5yyeZbxyOEvBE
KZrDjhuvAqfZpIcsSbxTNNYuKzUemV5gWwBYr/txMYG3j4tsEXvf5v5y56VLfi47IgPyAGnrxUgd
PLagMr0nJD4WExBEvFSd5Kpmf1faUtrvItHuCyrlLc86ReWG8oZIR+aCohadiCKMeO5IIOWJuyHq
hik7DUm4HioaKP+d8nUA2dd7f4Z2DdiSL8K0wQFS2zxhjygaVKIw0dZxlJ9DL2UTHVWICpVkvzZ7
t5P4YiUA13oo/zGljIvkBR88BSX44KO3eh+9b1dETEnzL9/Ksn1pY/WkwH4yNmzI7MCFTMp9dZjs
PP5Q/jBxBcJ58lp14ZOKd7czpymJ3V74I+PY31d6vWc3EAjhTL4Uo5Wrn7kvRR2fR+RTKs51C5ae
z2AAmdNP4BGL2ySzG9p8b50p/tXP7C1FGSpz3qf1I2O+3xMjZe6LdxNgwilEQl/UpL+pNd2T8Itz
SbW1X3x/y0HMo57b+qVugp907hMGUOSdOO7HUBFtNMZFs50m+UkX++DEETbIjt11vAQ4ajIm1I7t
KDHK8FfbuoRLoGL+Hkw8o4CLz5thjTWIT/ybggxPwXtRCUqx0Q4srnel+9lmzUiyxyomwcQ6y5dL
ZbPMxRs4jKR/VnIt7yL+n0PseZj/Z90evRH7f01cqLML1kTyzcceo1wIfnprfN5Cqmr/ARiqPsxL
nZ1jg3Vvu1QeRilapincjGHf7UU4ji0vGOr/ZhFW8TWacrl9lnGQiH/pUjfVC99Ez0/J2qTVqcvn
DpRLFZhjOEX1sQmSpD/VohjGY1jKAqpDsa7iQstQNXXC1nORC9Zzei9z/lVRnL0UTp6OT5lXyuCN
Uqe+ZZs4877uyL0cQqcjZh6r0hO2CJrJPnVYzvd+Yz1lNFQsDzoIWIkc06vmY79fdOf/qjkf7iuV
fjEToN6elbpmPCJh3xIyG2CNS2uNoFaeVdjCUuw9Jznw2aNKyzL+CEdya7J4MA/luDY75OLnuYu8
fdRkvPBU43vH4IgswAIztgqmQ5xmzPx1GV2GLHhvZxLV/VTf1RUTTdWix8XpJgzlfi06s41M+y/v
1WEo0ZWDwnscZPKmnP4POsxjwD2Yu3gG8DjcCD1jv5OZ7YgrZEK4ddDXIEvKtyJoxoc6d/CSQR4Y
V8vpuriwElLhYNPdFty70ORD7DRSirreZ6mXbZIxaSHmL61+HUas1Q1PBT6jGB+15dp2zRoHZwzT
5JkI+kg5N5hBwuVecX1s3FnAtB/0OWUj5xQMgf+d1Mr5DMoOqpkrxZcRueKkCb+rtHuj6eg3hcP4
eMVAL+XwJ6SJwKVdQwW+Xxj+5NDSwSTo38Gq7gcc2YlDDNO6AAUyav1rndvrUzCZWV3+MmUX/eBO
xK1VtAHB0r5zLpKyPk09aIXEtdGOQgjVOIGTr0oGX3fYELjY5fIRB+mvQWTMF6w4lqCdN9CTTxhJ
DkXPfzkd3YPn5Z9RXm1tqVnJyO0v2bKKEFh8ExihKih9+GA3Q8UCi1nGX5Rwd4sgL69yAHHl5qD9
4T9hq10sb7TSeMIe1qTktwku/KpfdoyybtZg1kFbRM16Yo4rSUACaTRXyaVd0mOSjnsndV9GEBw2
iJ4qh3V7koMKbV+05teySO+AN4P9Mu9svfmkUrDp8QC7aVy/Z5ZMw0E8TbefJ1UUBKxrLcOC2JVh
4qxZYRhQSVyMAXrPQULr4/9DqaPqvalDYKdxc+d3M2ZSI8JzUZBBZM+mbjE1+z/4uE6Bm32UmPpC
y6tR19c8tpes6j5mXGlZ6D7yzO5pfO5ihhFZybyptxl5jflj4cQXHcyvs6/fVKABsOngT236Tydh
cjQRvlujhrZsNvHqbfOU4zMNn9i4YKbVw/HrmgfJ6pSa+S2RhFI4hMixP9LY7FkPK3iVeD6qBbty
SEvdelv8TIBkDAshdnxYCtiPlfOzQr7IpujZoZVTqr2IAlZdtF5K9u4K49cs/VKyKRYOl5gcLMkE
rsN7sO9n/dZk7AmWAojjLK5t1l86M23xmt1lUSsf4jz7I3IO2ymJiI9jYl8vv7Ma5ZlLfsdMGx5t
+RAmvKrENz97oDUZEvCGsreRt8F9ZKLniqWJWJiPIEyvpEY890KcgyB77WT/VBnIvw0j3dY+hPCA
61uXNHYfecgNUmUM++2+duL7hdixWGh8B83FCNIZWkCvKcO7PmW9lj4ECPetzi1wYQ13aElPLQFm
m1zxOvjMXEDqf0RDeF2lfxzy5pwKdXCGwkfOYwuwk9eBlasCs9WmGvH6KobcvFNA71h8MFN8mPx/
Oh1OajDfzOzPRjK4qG74kuiz1AGcRrwnmQHCVNjpy+39wzRNW80uhuMNr3MzgjXHNWKx326dGqKa
6u8LaR571vY2SQnvNxJXYml2EhGxbLm5dfshI3F0uCdWrzmlgFJkOF1yLG9RP99Xvj5pL71mc35w
53GPleVBlXI3JjEhXvW+ioLnoFl/sT9KolY6/x093lrNVnlU1ndzQRRsz5qLYjASRP5nzMyzu/kd
R3UdmpsHy3BHlbQT6DX/3LD7qmRySKfpLhPBVcYGQgbrAJgO2Ua//S6ypAU45dUMC8ZDuZiPZPV/
16r5LbQR25o/bHT40dJtbBt8oT2VT+mxPGbJgBxdhJcoU5+Ov/6ey+lZdsU1ZOWqKKMHq+qd9f1P
yqvzkkwPfeI+M/OkH43jv7Jg2dBR9yFmJ73oXdCvZF6yCTe1zifKB3pOYOy+iPRnbZge5lLQwzOS
iRf7QqjKC+fg30Zil67DO80Ck86QKcv+qzbpV96o+0IM5//j7ryWG8eybfsrJ/r5IAPePPSNuABB
byVRFPWCkIX3AGG+/g5kdVa6Pn1uvVZUVqYMSYEQib32WnOOif3zSaKbR0SeZ3uEnXpogRylpLGv
3z6CUNxD3vdmhtosrBJO6s3D8Kd+jqm5N1HVBoj0Q81YaFo1Qym3C/nt1J6/kVoE/lTU0gj1VCF+
LGuYYZhuOWa7tNNWuQkusa69mTYYF+Rkz0NuPg2Q6KcpGWrkbl1q8iKoUPoOBetONq9kYzkOzWum
ET14U+ZFYa6aSXygWcvWzPZN2j0NRsBkkJxrkPS8PXQIXRlGfkg5t62fmSckmKvOzKD54VfsEnr1
Yldvq3pg3mOlC3RAO2z/RFbm9VsMqpvXyHoQ1DW1zUqLOt5OLNjlwORdoVQyQu89bSH68aJQp9ik
UpCmHcfVYx3KKeMpHYpZqln7so6XYa/UjgeVoc+kVaPRd40yYVF1FbgmC7UOE7FAWCdiuvV1eZ2a
3QP9lJwhLgF4oYboc1Svel/sWW+WsbWI2D7qPvxMuiyRxkBRht/tQ24R1GjeRN1B0RucjOGqkopR
WUidlUh3gn67KkONKKKVpqQ+lcZcV02xtHl0lyTia9drS0lEhIomk15pt48G2kppEt4YC7VsM3Sy
CWy4BfugHF48JCv6yqw1lLY0QIMGoVDRoNdihC/5rUob3PMX+LGN9Timz5SbrXOL42MewkfHSZ35
97XQi683o+02xq1VnbLTmDEaKUrO2OzWUW3Qs21NTBhhXAw6uS2KcIlapZ7C/DRD2jP+1Q1HDOIx
Rx/vV7DLfDy96MrNQngn1ZFUFhz8VKM0d6u6+SRoBaZ5nLLBKcYSspBEuAHbrOhRrpRbbQtDSF6g
kpFeVbZ+s05o0yivnhDK40PNJO8imgx5N8RFIHozYUJVfXXOyxvCOL/BAqaaF5pKz0JFqiJBW/vS
Qy6BJeic+C0whm5VmDqqM1OizB0OVqc/DObIXkrqxLlhCTOGt8owtVVvKkpDEwxWUh45IZB9EWjS
xewfGtPwZ6kYPuAmOloVmyT2ChuPMS2aip2RyBsjzHeKDJI8iuZdyUS8qM3TKElXNl4LVVOVme9j
6ygavK2pwBRQZX5WkBSUBgiXwD6fmLo9WgIKXUsjLzBDQSIOw6NmRIzSDB0hL90Z2VuhYLpH7rZV
exOnlpLuqc8HciAqZYwWXpO+DoiLwUKTgdRmQOQCVrFYOJSoEnaEIEb7bkTijGT9hrocNe1AL1n0
5X3WKa+BkhlOqoRcPfNIJ9A0v2vD6PUWRal9C5Qt3lFYSCowF3TWxZwrJW4KM/yQJba1URHW5EHK
yNPRUaxHC8BI4kfs3Et+IjbI0UCjgwVYR7ulGxELF3YMopyt2Jv/d1N5hJ0xUp/6eITRF4Kb50bq
Dp163xCvvS6j9rUQmCs3iFYm27stCBOZVhSat6Y0+vtOz9nDa4H0OnQwUwrmYehBFBP3+A0/T1qF
6zhTDtbkkotZM/itj3mxIhaDi5dusHa1DWX2rWtCeY0+hehOVb16gUj6I0ARMX2p44qTgr2PXDEI
QVOuvf+RH/+gLtZf4Q9veYFjwA+aXz79Pw95yp+v9/nzNn88xJ+fcpd/PeTspXn56RM3axiinNqP
arj7YN/VfCNNTLf8//3mf318fZQHpCn//EeR181L4uTvHz/hjGTi/uBPWMiiqBY0ceKx/88wpI10
/V/v/Q2/oX0xJEmRYLIzoda1KW+i+6ibf/5DMPiWZkqSKJKKZ+q0gb7DkLQvqoRa09JUxGgTpOM7
DEn7ooBXAg6v6SYMecX8K/iNPzjuP/Ayf33i5i+8zDLyGYSPYOBoPVqgZx7HN3lhwM+SZk++vtHR
BbIRrLvZkLrpY188KKRMP7ITndJs97TAq6Veb/t5r7r9HK8yeB7iy1gsea9vnupPvp8bs4RtU+0m
3o6rml1/8lgCWdG5bRmrZBVCVmMy4TTy1ifDdrAr+EsT/nFda4zleWv6K7WDWuHc1BcUb6RPaKId
niBpDmvNn3nDMquWUDfLXXjKz/CIXikde22RQlBndI+MAi3cHjecGG0kfa0jtBre1AjGMcDpFXo4
FFsG2GYoBBB8bqDynH7JN1GM1EwL57dlcEjPH0YOVd2bEepwZVaE7b4mTwxf6+wDcvMiXXQ3l68b
d9GczAo07h8orj7Cc3NBS8IlIkYjVax5Oj6z1fvovqTTPItm0lK6hM9Sw1TGieYGJHdk4n5P0wmB
6s2aY5V5YGbJ3aDAyQ9EcZRvynNAny5wt6k86wlbhL+47rqFuVUxd6/GO5ZKqjlGzuD8+OWxvXSq
cRcSNIHBV32S8ZLosHRLFB4jDYRW2TTU1/RV2UJxMo0Zwtm+jm13ymK1GC6A7CW0eea5QBqWyS7Z
+fPu0l0Q4eBEWfGPFb0R39hdwsNnTCpqOCsW8SE9JKfbToVg3CMzveCpfJ6gdrCQ03l9PyGSqwUP
9xzfB+twPhD0KhzZJF29PbGvm2CXX3q0/ljrHibNRmrXSxSxWLfrA7uK/RDvyuXQzqWrvgfbdK5f
kw//PjyIG/lC0wHZIIbA9F5+FS9kR78KR+vaXowrrIFX1beXwkN5MffjzeUP/tr6Fcs9wiyY85mj
tnP+VBF6VGgftnTtI/c92EW75CxchwuLMs8vnMuXvp3pNc3H+8CFEiUuM9/BPjFum6qlhiPAbVZo
M6lbsdMrHMSz/It73mmgot4zbYme5Uv1UeyEq3/wD6fP6MO8067lq/UgPOh74yHfIGh89S/yLiCJ
hNfvQj4Bo80/WQBJcn6mfAwfmeqpC77Krr6XQDTQG5xPN2Ky8DkUTjs4xZtP3fyGMiR8DV+lKzYz
672CD16ueYBZwWvyxvXyb3rtp+Mv0f2STUT0usbc/z+ilzjrP137/929v4Hw5C9cvUVWFunXa78p
fyFYRJTRe8iiJhKf9v3ar3zh61CZRFGXxK98pT/RS+QaIemFmKRjAlKm1JBvC+JPq/H31fm/sjal
CM6a+p//kCbqcvHDtf+3Q//l2h9XE4ANqeQq1bRTzcBvWUZh/YJVj3pBpy00iqW3ljLeHmKNqjG3
ys+6z5Jl05nRoydCRwb+Q/B7rhdO3W4HFSJoKmk7VMi2j/PDK1U36Mlc7oaWdsRdH6+1aPI+BQuW
HVdn/2+kuJlpPcNTuF2TJIwco9MxwA5nhg0hig4otzAI1qDvqhRGTDRaj1JizWm9GiidG67ZQ3tD
UBsh0g6hwQCEUnUC1zBeY2a/CM2wNWJv35fyISKfhFA4JxaGp7CSYlTpbGURW0wkgjAGph6fcYRF
CoP6YTb1x4gPQ+mtNTTHIvmCnM5NfaTlSYv5mQ74cWrko5rgMHnokCt4jlVRgmcgMwRt8hcJuhAC
ATeZlAqxd3uywuLg9f0x6IFHRzhKowgYlNKzTGItbM3P3NDKO1Wkyo/h3HoK+e5xthd02j6WJKOx
rnwMXDtPz05IwlqYcsyO0XtXd2q1R+A2a9LtLcpmebQr+SdOzc9sRHDQY/bd5HW+9iWTnUPhNn66
U/pu2Wv0pJgCPaVsqItp/w7dhJ37RsjDjZkL1OsFZilFE92COeFM9BKQTZUBRippPbLnqgB+LZoE
U1AVdqE0jpFDgHUwImOFjDlDQY9s8e+LduNtpuhg0S3dsKY3tv4fry9b9bf03t/u/a22tL5w+ZgC
Fg3L+Jph/b22tL4YRPPiv/2aBaQY1LPfYs7UL1zmTIpHwwDGhtLwe22pEqLNhQVJ8B93+0u1JSFC
v11fGBRLxJ9peBxNpFV8/+3lLsz86XL038MN/XHde8oKy4hq30rRmCNaaHGP9OO+8EZSEGX6jj6v
FhSEMQijcucjkb8JYCDJNINDySimO4u02I3cxxjez6uEHQ0ML1PBrIygAKcKfsMt062ZgnTJUcas
BiBuSZdbKIZLnb2iL9JJ08RbcWplrV+Wle8WYvLoeVq+wLGecfGYOLG51CHrJreQTaZyrlOfnrFf
hyehr1usf1ivoA2hvUyArtzQlHpVBFEimQ3SsGNUik62osATyIqccC44TyCx+IuwNdpDVdFOQSZR
bA2Gb07RmJtqHM3laAzWY9c3wCOypqVRWaWDGxQl9r066YpVHTV0R+mbFgHFrqi3M/AvKJeLN875
sO6CzJiPfX1Oa3wDSXVILADmvvGpjTjl6emsZJq96qg/FNqoLw3g3WV+lAYRylb+BDeO5gpnyolN
LgGain3D8tSl2jVvaVEAisyGM8wzhQkQMJmgof9CFZtR2sZSuNdCvydW4M9d1L9WqB9XJO33BenH
17ousVn68QWDN6zV6NoqKxFH0PyrkaHKAdIX/oQLAHeRCA9aS1w5zznqymtG3IUBKIUmrN8crZBA
Haikg67TX9NDZlU3oALQOTDsm4pH4Z84hvQpk6BnwmE49WjvG3Ld0HUvhOik0DHqC8kZaGr3GHWK
J3bT65v2UI4UhiZ8F/G9xunU3w5heLB6wvm84YBoj80zuuT+eJOQ7Pt7oX/ptHHdVu5/Pj2y8tv7
SZ3eRxplg2xZovRLpKluhjK2Yt5PoTlKH6Zenzkp8UNPlqbbyrpyh/7oqRZhi5LXlUpl4WS6+Wkx
59PRLCue+tKrplHb5siL06v9VXFDhNqyIN9grGHPpCJt08itYJT/nctBNt6KIrL3NgliE/9jK2Cv
/x6d8eu9v5WD0hdS3QhPNxTLoPqzePX/qxVgSl9kXdY0yj1VFBWu3N8v1wRWmhLWeENT6AnQRvh+
ueZbRGrIBiwx848Gwl8oB0l1//3l9eOhKzzxH9996Gv6VkTtCaFvrjVsNijNIP8fEOwCD8qzPUgo
8PfGvXcWlkblqjtxMR6qN+9MPFsGXwrwRmaPh8R35WoLU4tgtynwTaWBKfcu32P2zSNlT4iCOpwp
hhMIc/9Tq1wiXYcTbhGQHeKnWRI74YRsNp+6YamfxoNGaEAyM8/c3HrA3X+bqek75Ftuzy1y93Zj
JwYwhbbZQjEWVbnilhw9RwdQ8axWd+a5eUPURXK8dEg9xA2YNBZtgSNhl7sKyjWM/c8qWXXpO1ok
HDF2QivDj2eKLa83HCwnRJLspbaSDjyzYOudg23xBuA232ECzx7HlMxupxAbzPboPyHzICSnEehk
+NFaGhbIKTF23C48EE9kW6+JoTgQMkfGmbAMtu1aXASE7ZXIbkPG53jlGFYAGXBo9mcmsmunVm2z
Hma6Vdn0sjCXOrWx1TNpDTeyo6u3qP0lZJBtQA8BVJyR2hXWWEattEIUbAlVvkqg6C9MiVSTYM0I
M4MG2EaPOgvf8faK+TTulpAf62GdlKS4yUDcCD6CJTVY1l0yjw66kmJUR0aM5NVpIVnnc/8rNBv1
z4r+R0T5Dp6EnvvNRvTmjKA8JW0D8z8APce+04QfgPHUvEoeK2IMUNKucI9784h5KzoIEtjihzQ/
SDXIJeRmLSIuWw3eBPgtwbWhuBcyUrzigDxB0Gt3iFiSejuGqwv/V9a8/uCMEfO3VRoXBwFHTxKh
I1Fj2OIO6RPhHPFj1+0MNiiu6H8ihsw4eQmzTNQvrepq+Tti2mJtbmiY8FICE7DovLkIOsSxkg1e
KyKJEre75ybLch6Xy/htfMaGjHmyQW9/AAV+8jYQpmcBg8RyFr8BU9U+uinZiqCmHeKQQ/wmk2R4
Hz6hHUrzHco+SZn7/Zy/ASx4GxnJI/uJJ1G+E2Dxp48+n2IUak48zLhL9BkHMcGjly1iJpeb3xb8
FJxxHPY5naOT1/VFyLESTUBpo8xvO9GcPiQ1gS4QQH7Y+zD4hRVCz34JYh9LEo4nAloNlTiBr8T+
P74gzribV7r9meiBbN2TRwDhgQgGXkr39b11JACE0ATJ2iKZj6c0hSmVtdsy5WPIvzAvYPi5LUfC
g3JX/424LOwW5cF/m04y40ZYcS7vimX6Vh/7hSNvkedvIXLL2xgKBvL7dbuiBqrt9L2eooz+vo0K
7Y9VCbOwAV6f+uDP8mrqiP+r071/Sel077XLr42K3+79w8pEA4S+N+WXLP26MtGDoEOiUsSr5tRD
+LaRoFEBUZo1jbwnE9Ev+5o6b5vgn/9QWZl0UyI3Vde/hiz/pUbFb01qdlA/Hrou/oKIjrxM6Js+
V1ctreToPESrgegYeWnwNmYc7eD6EZ+N/qgCM1Hpe3aOhzcQWhq4pdBRnnJ0S23r5pNkFo+eT/85
YGafYrvGZ4RwfyWpPSr6fSKy1nnH/k2RXet1NXwo0AedekcDQLuQArUb89UQb5Bqt8E6p/LUd1KK
jKp/6I6Gyoi5PlgOQ/cQ7FVPZPFCYeAYDTIqJEclaZnLzcS3bzJCOrMzA+il1jzG5md3pBKjg9vr
D8pGuB3pPHoPoctikBwMGoyma/anGxE/ASGf4e1Ah3yg7uTp8y1GOd0HllVlmd0r+Qo/ePocCLNB
tTVj7fV4ifYjenEQExLn4xAmjwaxj8oSvQu6XesyFkupmGmXrnfSBZF955AgIdIpSdxwVJ65khWu
tOwmIKGTzNtzidIfpTj83I9k3hDTselQ5pMlqWzSZ76sXLRXf1zzxXg9xPJKG9qXvHZlxLIpTmmi
dHLl3STqphl6pwuT9ZAd9HgOP0umII+3mrk3wpVJOlJs7mICEkGo4Em3a/Jk6jfxYJ2bNfBm6ERL
Fof8Da8pBAxMetmAr8qhJYTYr71aEyBsmt+7/TCLikt0UfBSXht6p1e2n0vNPXrzbCmurJfuKD37
22Sj7LCibI2zeD8cmJlNP0J2xj02R62GhBtcBry0Rf4mmJciXIm3DQowexzosXO05AMVgCxTF27T
UfJc/d7aMX4OVxG43TV4mn7CBNnyhY6xmO6qc+AWC3/uk65irG+dm3EhVF/EipkC8163Dz6TE58Z
3RINbn6AG9Eu9ddqQasNm61zeic6xW52pM/QTZ8+6olZfUbxTzIWlYjTVHZJdGNMMbUhtpezi1DV
3NfEDUBCaRaSRIOYvyhbUNhQjFGuldaReF70zeyU6CXdMFGRPDG+dwVap2yd1PCKuEtp8lJpPGaj
rC9aTMwiBUt/5MA9Qrw8Y42meDkkD/VtP8aLJsuWsY6wYx/PC17RZJTdDfaS51HM4gOfRmtxGZ1a
LFJnVJj0xavdsFR5beMiXGbspXGu7rmnMiyWGizV1zxCK0/9uINxBKKOoUKczULpOqzVYdnUa4xY
SHubTkSV8ejf3yaatccOnXMloWMVxG3uek2Nk2FbZstOBhZfksPDtgfRhjuED924M/Rl3yxukQgj
BkSC69WAiu/LZjMoz6348rddhaCKMNCkkSVbCMJYEdiQ/M+r0NH4vz+tQv/u3t9WIfML+QRoBmhw
m6LJTun7/sj6ImvmlBQgy9POiaHnn6uQSRPMkEnnVhVRMvj3+ypkfiEL0KKJToPYUEQ6XX9hfzSN
Y3/slnPkoiExH0ahq+sqx/Pz9ghoqhr6ea9sIMpdYhSWdYY1w7ejZuFFTFAQNIzhizLWM9NLFm1m
OWkn7QVQ8kMQb2Q2G4B8nyvTWo7K/odz+m8aJxzFbwfHsm0p0GiYN0Cx+aU1EGl+GeLaVDfEDoKO
YBhaJIuiPKS6x7XrAn2a/DBlLamHWOJCQiTd4DCrvHTxBnMnmQPA6BQXLhCyGhHHARstZS/eKM/y
ZdUH29CCuB0M7ykkiyB50qwXvMg2G1O7CAtnrMU307yPLC7O0kc5AByw7iGtPeUkX1fZk2G+i9pG
8afraDrXx10GIKcpl/hs3bzkqgFAS/YMxyhF0MHRspuci/qTGbEKja5/w3mQ3jAUMojtrT32nzsz
BZQ1PNeafyrrIx4K6CRPYqSv6mwzEBeFqD7WL1ZtOorxchMozNOLZHp2GQJ0rcb3QMEq1iuE/xF9
QFmMd469iyeuBmQf5Zvaq+/tbdhUhljDLA+nqIZwXXfYPQgXK+gHeve0AMWxeBhraw6OfJ4rDPoQ
vebboiuJCdqGtP+DrYp2Uolec7gSEtNBwLxYYN0UXS7rhSAJXGfMZduJT2bPyBZRCUx+M96IqLhS
vzpY/mddMGMwRhDtKxVOm3ez85j6Pn+VEvg82JFLAcFPXC+UyUohhNqDhDK78Wn2jAuBXIUC8Cwy
yNwXEMmIqxz3ItYNwyKli/mEo6nRU4DnEwkry1dMTqaZXg0VlkOoPdbdAKvgZNC/HeEra/2pGfI5
oLsBkU0pvGG1UqXu2HmAGIMKfEX8ENfJnWgqi9ZPodgzna7WIypmfvuItnMb53VJv0Bg0nPDWosu
r68BEHWM+i1xXggGmrx3sQSqmIdsGVDTmvw6XOie7Lv14u4WbXNwok5561DCMf4BrNn4ll0mGkqA
OxnxTEoCbh24sbJSh31FGIXRbmWvsgV+fId60cNXVpafun8WMvx7yZtlYBmuaHCUPSk+PaRiNMFp
QVAewU0FUv37G35GPEuO0QNcM5kfCzXTdlOh/mEGRuDIsI69IxiwmWHdZvJtmKMKdtNu3qh3Y6gs
fF2c+e0jibtCu4M0YJftZwODYTSwmIb0jKdSNMVmE6xr4wFNEQQ2AhbKBYGVSbezbrdHuVbmrfCZ
SO86XBgzI8r4ZtgJAmBd3N0gCyi4syuCEEizgpIwh5R7lIKanl7fPaBtXDem+KB5tDvH2r1NL1AP
b1NpnVWd2R6BPoWgbhuR/TTSB4uHYXdO/yIGQebL8zbf8MpUmmVDzGHdUVsS3uNZa6tQ73T92jHF
UklqshAwZVq7JWrCprW2aNJjd0sx/UOa0DrcmUTAyfQvimvBxk7sgfMjNBsICbDOuogzJADcWi+Q
xzulZlKJfBj+PE1xwyrKrlLzORRIR8h6mK+0ccLkELN5cMUBPgYXn0wT3oAGUQzJ3c5P+muDElED
KYQ56lPNzdes7DZNEIPkibCGSdWCDkqAq7/swY1bcY3zlHlAXOjnXg1qsKIjong3VbxUdDH3ZYoj
BCQshgKlIbZcKNBAq32nsFxVybZAkIST3hpPwRjqTDjfVA13dB1uVLyzKJ6FO+bF1qlBLk5APJVH
k6RolYr4oObVkop4laTirBGjhUrxFnYwr4TxzJx43QH8OcFLLJdQiy8QXRwVysVZ8CfGeZPldlGh
VI4H6I6albkpg4s5ar1FkTXzxCMxXA3HPyZwP4m7fmrW/77iSCKEPZ0FUTPVX4VDuSAIsjcM6kZt
XoR8KVV3ZO/9fauirwIyU5VkRv1Itv6ziGAjcSb+kKV9TS3+Q4X1873/VRWhEtPJW6IukiRDIiPq
z6Jo0o+JSBYAGLOL/HHCh0TMomlMkB4Ivmn//b0k4ltfywNDtFA8/MXwJn7Lv7wIfn7WxhTa92PL
2G8UEa0x/dZBtbimjs8ab4x+St00v+4kC3+rckVbsJ0MXe0y7QwrchU+sMvlTnJP2uQydGNtFh2i
e1bGfuOvV/mHxyTF8d7J/7TfoFtt8gWuto128jGftbKDmqs4tB0isbyEi89bnzf76C8KZDhlhepH
X/onklMlO9+17P1KEJ1t/gpdY4TTVRD87s+CT524kqci+WDN9vAKstEIV8qzskvAdZO6htB+6giy
wQyipXXWEtcHe/3Q3u6DT03d8HURC5TdFBwBcDbgSsuBdCJhbqibmODohyA7Kuqm12f9iW5pdKDf
Wc7e/K2yq68Fy7Mtv+sP9ELlVTXM1AfpLrpMmam2eA131TK59JB3cFeSeu8fkHIbbjm7VU5IEgDG
cHaueEE3bWGbW6KuVwSqPCQXxAayYmcX7c58oAbryJbajfEuofqYK2tN3zTu1cSE57qEem6NxVZx
XvaFvXWv7tWzXwrbvZ6vwxwNwDAr7Jsb7PeutUYqzO1JeNsH+aLPXM3Zr8HC2vT91pHNhy8v+8zN
7tIAXT9RSE6wDJYWtJp3GTFB6hAiwXgxoA/TbEt/oT/d3Ot1Sz3hXBVj9rJ/4ZgKe/0S2XvP3o/O
zb0U9v6cLHlk094uLttrgajCKbgVxaCzPu+rl94t7Os2s/dS6YTvWFu8wO3dPQ6TI7Nk+xPRoN3a
7619AorhZM7nMrK317RdNC5s/3gV7LnzNYUPvDR27Vs93x4/Yufj7XhM7HZubvWZQNQH+9aFeCUR
EuGfsA9mHzc7do69M66NExv9JFqlW9F3VTskXNtyjpebYzzLNA52En2kGYL8T9J6FypU/TlbT8An
ln1pZ9crETBI5+ecAn6DtkGL49Jxyom05lSPPNVhZq3lWbe6Laa+MbGRDmiMhbhkxeG/UbDf3x9R
lq1i+3T6bC+fcHgo3T/SOVteG8/AMX7nBNVb1lxjcNvZJbElfgoRT/YVDeCa5F2Cyt3t5XLJ7K8H
Mjr7y/Zi3rezcqaczHvkkytkL9MdhtnoYLEl/phkyl2/bufGuZ4TQKzs/O3xjjf+jjQT+z4+BNx4
3q/7NY173kOFttF2hBz3a39FkPO9cYaYmj7RRn8SV5qr89KL7HsSdmwsmHbrgLPg2UH7sK+X492F
F8bb9jqd3cTeizbCUPsYO1A/bQ56+j1xsZEW6dY8iE/Cjv7WjmXW2E0nvXKnM+4yAbBv69va2vHp
oXGVRe8EL/wiuiflRMMp3nZziq/KltY9Z6mbB/ton6/yVb1VnyIiC4FO0aZJ7OyxcbEbWURhUuSc
wL0Wj2RsAkQn6/joH9ut+da7L41Dopjb77pVfWSsUOmE495KbHYOKse5uAzW4gbk9ByY/VJ7xObM
OIrJFYO1sd9nPnihORszyZ9xHZPSa7cmbWIgUJlNXeEI+iqOYETb6q63GBeJi3ato3FFTa7TuFgy
gqs1Xk+k6syKt2ZOZNu2mQ8nvpCFWxIROkfYVLPcZX6G0VXdlUBJJQZ8PCQPLy4YTQ0nhn+Mvqxl
8TYeSK+rYhKKHOn+kWOs19J9h/VlJeU7+bkcloFE6T1r0UDos+wpD1fwlXw3/LRA3TIrXPCoTMl8
l1HcE0+T6ZbbrsPPdu0l7nQ3Jna5Ky4YoO3oPwlLceGdGc3xZf5wKFMvaX/j3VM4RKmNh8in20he
eTJDicVIcYjWDcc3LEH+Tk+BJ2CJzAmhYHAI9frrs+QjpoF8l4PkgLkzY8F4Lj/P1Gemd+qOiSEH
lzzR/wIdyxMItgwHmVVWc/7qGXUlvuOd8WVz+tlpcnrUZ366zxzxmeMe0k3ePXNSpxkknkonWGCg
mEW8mE/vQCH5D1jwspt3c2VRms2scKo6WyLIKP/Wqii0R/RkUF1OxETtfxlm3P1UMFHU/3bvb20k
xuwyXRqdRghTcyT3f1ZM05hdUixFM7XfVJfyFwOdFuwLmf7OH+XU92EGX9HN6Ui/Npikv9JGUsxf
+ki/HTptrh9rJrmSgNnh/Fkl17aZ9w8FHhoZ/t8CoLN/jIJ4l3sK6IlZr8zGVX2b6R/yOXgSLtZr
e6ZjcxafizheCrJF/vBJ3Mfsk9rWfyyVlp4tKJCWffHdkLs5Xu6yvBM8W3fYWnUizv6RmaQ0hSbZ
zbv66G+S6zgvN9haDtmTuhsP4nMDRTIBPbcz8ucwMVa9iNldBqcTTLHHcrqMxQfLQkXFpnHSVErD
vqmPgFAa1qfkBVp/X+h2YRHGcbX0qx+5A61X4kf4SDc/KgsN0zYJDhpmFrm+jlj7aTGL3ttEi2Rk
iL4x7dZ9th7Jt2vd9sqS4etbz8TSsghoOvvBI+gaR2HPH0RTFLL8oLnUSQRWCKwp3TolfidaZPCE
vLsIw1Yz6xSbDF5VduJ67Rc760yzEG2nWzaLjsEDpeKwgid4n4iLbFgKPpbARYBqv0zuSLEvCtcL
XT18NTiJRCGAZ6Y2eyfMmH4Yl59riaf6Tt/6IuFdXHau3AjfXrJBxuV1T+XUaO8gbcMvdABiyw+T
lnXSrU4FHdrQ9J3pkOnJ9pvqPxoqUtc1z1naK/UHZSKEHltTFnr+nKGpbN45jY188IFy7pkZEfZB
SBoHwHno7/J2BcSdg2+ApjDUR3EBPZrK4VPn0jRNUHw2rxq73GlEQkihgXaC8x1ukgu7dP2dTpuk
HN6o5cXVuPApb6pPkT7Vs9pt/HInclEH+sYLD2mB3biAS9h1rtL7PLCHy4DnXVtgy4NJsiEePr4n
CwBGtLC6neGE74ZNgl71UrIOUQmtb09cUSeher0tvZbRRGrfA/kKH1nDsFl7yUlmNgy3HuIoDL3i
LBzRyd+3lxZj0w4AsbFG6VbPqR2L/QuDaeo+CqUTA2jOWHauVHKlFhZH2NGkEWkvts3Fr2j8n9I3
TTnRDDTuQLLE8XMlPyT97OafVH51iboQ1G62cGa6PEtQ0t4QwCHpWAuA8eJy18nw3pkHrprQGaK7
G70cMh2HTWTOdJAQLAkhK6yjhUy/wllvGPtkGY7wA1WTRORVsdZmt6vuTn7OkL87XXnQwtfEeKyj
p2io8eLbzVUG64BJgCabGu3CYN5VDq5M8N6uHO0M3sWaoM5LDXyaYMozYNa2N57/vrtvLuiSbiiy
CpgeHdUkbfoPMwmN9vqPu+9/c+9vi4n8RVFFS8NFLf0xyf6+mMhfmItPhjG0YpOCH7Hit8m49UXV
RDS/iqKi8P86rvi2mFhfFIRcognbTZ0WJ/mvLCbaJMn6QcHPDv7n5/3LTOK7uzCy8mEnei34/bR4
yXD2kUswY5x/JeSXmD1h6ACVdYoEkI+0z7iXwRvSmzRCzNqtwAUBPX3sqJNrsOJdsArbcDWGOVeR
vCof+rG4T7ngSrd20RrRum7rFjhkFWlXovzYVGsk2k3OxK4LNkMWnVT8iopnRehKNXGvSCffDOb1
5GcMlbZ98yaPI0QG3ugtwH50Tn2z9KwqcwBf3A236rXWgV8lmbb0W5NWoEEnO/qgY0dgfOK5SYWZ
8u/7cqftYiGuQBJITwhVxn8cwW2kxc8v939z7+/NJoQWUKxoRSk/j+CmPpSBEoQfyegPHjM/89vL
HbeijNTDYkI2yUj0n/pNiNOxPqqSKUvoKf9S7aT/OuX6+ciRq/xcOimdAT8wgBoL9rUM50DQaDP3
dHHlbYXhloAt3XxOfQktNimieglrIhyZvAz5pC3zb2tVblmE0r2aHQz/GmX3qGT3BRLDGDrpsCAQ
/dPoQEmSYXFKWyqh7P9xd15NiqNZGv5F6pA3t/J4SEyS3BDpkAU5kOHX76Oare3qmtmJ6NuOzMpK
I4EE+o6OeY18eBr9DcL3XESr3b3jbBpAhP7okv677CENtuYWaUckV+laPy34LMUmuZVBmZ7dQgIU
mdcBvW3x2UwwvIJXbJlPXGbxR5FSpBA7oQr6dAhQM+39Lu7aLROyLerVJEJPfv94GguEMybY+gAZ
k7v0tjAf+rapMRZqegXG2j92FZBIk6eLIrNdC0IUF9d/C/oL/a+D6P+0989VQPhmvj2GfUzu5V86
rvxhVAGQNJFqAJTuLyFf+YPVwZWugc36sd+fPVf+BDeCGZIxonXH5fE3xtAsqb/G/N8OXBkP4tf6
4ZqnSM2lkTippB1qKkBawWaQbsxFYQ4V9oq/Y+0ngycHxwWjKNWPJzFeGwsznZqnGEeCykWtVXHY
ijRii/K3eUpuM8QPcoQBia/ABrcGYnqqHx3aT3nDPgp9GQd8xhE3aWXFGE1ZXS9VKG54bJJ7ydYX
VL7qSdxYxQYALOhg0LbH7CJPtS36qMjAmOLGZCZDRzDgQe64ywIAOXvYjpm6iwoDv7xetK1pONkF
s2xIY0iv+K1vgujwOYzp4DQenjKNx8HwkPdjfVRWd988ceTKNkOF3FX0ELcT9zrLFYczbP2BNgtQ
IbamkGkw+qYV4fPEVeyk8/Q8FehIyLc1eFfVQyv1URxaMFsIEEucYftpJHNzYaD2T5E/vlbAaDbX
C5voyaSYNieFeesEaAqu20wK6ePgYOGhhNPPhFcE0otpe91V2JYjYivsHtWcoa78fQeaBfas2Y8S
6knYg2XBXbCf1CAtAU9lDo/CCPKsO4oeVBt+Yqoj6kt+17FfEmLWfneqjfUq7oWPvAmEj/FjIMZM
2eZBGw2+Lr4b3QP1AhExrPzuwkSJ3++XCEGmy/0ifiJnXBA5bb7Wxbr7NEownuCykAtF98LFZvRE
Ly2/evU1iHuEpZxM9VTUXc1ldp4isF162FW50gZ1LvxgBobhajWJzlO2l5O5YoGAKDcRV9tJ2qh2
c0ww4FZisDwRXpGq/zDf0UOeJ3UY32Z3LglcttQXsMw8OkKOneDHh/hwfi1W7eKKcUoHvzZxVAnM
0amtzr4u4Xg77+G3jmER8K6KtM5Rw6siHXa9HMDied33/9yM+EeUYBpF/FJ1tBF1otj/nxHP9Ze/
pAj/ae8/gyMxjMYN2xAj1ZGP8FPQYCSd4RIOaeLnqOpnhkAIRIBQBUYKY4HgSn7+MyHmT7KG5C1B
UyRj1qy/Ex1VHdDprxnxb0euib91V/L0+jRzsZEmT7+eo9/tPrw+9zNxcn6GkOq1aqEclWNuBfV5
NWi+ckSUt6qweJim9aZ4R5BxFCY9b6/gAhvvHrtPgtUV8Y9Iw+3URfKFfVWEmOJ6cd6oU3X68JAC
QvFuYtE2RVivY3JTMBx60am8TXExXJAbrwSvTF5KAYoEOUH8nnXvNcmAhqXvjD9rgx9rX/0jMIN6
jng3fKI+ftfzLcxNSYNCgfil3rkd1fZSdJpD8kKRWzvonmUJlFjf5Pl3C+OY79z7PF5HL0gGL2v+
tSijfYIvQNgN7AoJPBbPnXsdtfWZLdkcd0M5MDIYIls5NhDxru9owNN4HTxenjFjQQ6xgElvGSEP
wesjrPABQFfovTrwTXE4b8wNRkyI+knH68HcdJfrQXTQds8n5dyi4XpRIK91wwkuxrj13YW7cDxv
ru+d6ci4XBYc4tPXmSkhKopdUOemOw5JvPB82P9Wh5gXXXY5dIOWD3oLwID8WnLMtyuij056PZra
uizC9vWWruL6FZSAok8xMe1nD+ElTxFIxsHa1VPXGn3m/cjE0CAcGQW3CZoOmj61yONM2sztW8VT
dO1b+3GnL6I+j896mzGfwwlcQehOP+m3l4GOgljMedrr4rrAzDDRgfyGabY7vyHGhPcEX4sOkoT6
CtSG/c79NH8sz+s73Q3smjGnSNelOtFmJo2g1ufPEahG1TVy+iXXI0eDpJUhea34oQrhuAsHF6UG
6KF3Hptn6uEPukqOiqdzXZhv2aINjRcgOEM6w3g7Zor2pE/d7bX7S9XPhuLtjA1ityd5Bn20eDqN
koaqkU1Umhvlc1WcV2cVhx7Ibr41ePWhgbh4dbIBFdLqUNSLuD60XDNrtebujtF0AzR0KaSTW7kc
yZsRvZR5hfi55uFGloPQQOpUiBaSsGZcUijzazbXEclUQMudlzrzpucqzhB/iIJHjGouFmrFyuAa
R9+rA/B7h1J33lbiWuBy0F6u96NerEyWLgvqU5ka+qxouYsqjrnSgtshxqLB+IiXej151C4qFg8u
nIvoJ6/tWxHqHr2v+a1zoDtieoZlhYkXOwrub2UbNuF5cON0hjHxVWJkFWblVIlCpV10T3cop+Bo
hhD9Iz6RkZghCuyaXGSbovK0CCeIbD3M7v0OvwIZzUEsGu50QmUOCjvOuN8kENVHGwSsLH1LXT7U
ifl8SRk0gXPTQIy7Eb1ApZKmApfIt9Qu2vbqFAJaXFmo4MXxdufe3zxYhOjX4jAD55OyuPCBPjH+
VgGiYJmF2N9cmCTb0Y64qIP2sWrNOQ7BbYaTAYgxs36NI0d8ujc0K/6x5YJsUqDCmWQoQBmHLd9/
LRfWiveXO+J/2vtnj0j8wxRl0YBubegjAJVb0p+8PhgS9KQ0zBN+Y0/of6jgNVWgrgrlwV96RDps
QAuILXhT7rMANf7OLZG77F9vieOha+Nx6RL9JsvUf8OGtg0eJ40eX6eyLlVBYyUkezczG75uAizo
qnqvujqea+XRyrR4YlzP6RmLizz3JenhD0qUTmQrokp+0njuye3V+HqAsCHbNwmZMUHWJBxFWv0b
BdTPa2ze3MpscOhT8DorHoFyTZRJcSfQW1ESlNb99SbWF9Vy7ilNUEHYVPkQJEY9LhMEYYxmZjSo
dYFyUMtx3GdCjOAEacOm66ojla0BT90LY3J7SH7HgDYp5mZMuFEiD/QWjdHwKva4ozx8zDbgDcjc
iwrviYrRudzdOHcTG6BWpx8vnm/TB4yo/NqIoDOTEA74RJTxj32aLh2QnWHC2G4CbEAHX+7wiFZg
affieds85WmrZygkJU9fyfVQMpLA6MrT9YrcY58kc924y36q9KFgVunE6KWPrqDoEbJiemcpKub1
w0RDTJPag6TXO1OXMXvoQHOIxUev6et73w1elnRfESN8E6KXfHvp1fXz3u3gp6+jWyu7BfmuU48W
UUD8PEWWKhunYKS3Y8doIa2dAZAMw8wojDwcrtKrgllNYqx6kbcH1G1VToVO9+phg2xsil0tVWBa
vSDjisfyrrB25h0aY7IF5+Ylj/UAklkvMKHpDOWkM6YSy1shOXHPLbOlt/imP0b1vp6wjKcUSj3/
2FBDEvqDTYV7A9gsJpX/fbap0qn8pR39n/b+JdSQzysmCPRR92Fswv0SanRJ0sYGA11l0v2fubf6
B8qkrHoZwD67mPSIf+be6h9AxYG107MQwYwrf6s7J4tj5+GXbvT/HrhE9o/swygywd9/0XtIETgh
+ArglJ+dMas7SfAaS6k++wfCRFH80OZX5nEiJNnNzapNWCwqlHtZaLtZJhnTgqkKt34AKC1c4T7b
4AcQprQOyuf7TY6OuVL0Lo2WUcpX+U6FDHX3pENtsoPAbuGtNNfqOR35VVXl03u7ElvA7ZZ5UsCl
6rfB0+W793wo8DyMZQ17NspxSgIzawAB0+UwSt6FEQ0aTVuSyQhQb10krmgg1Y40tpgjji4IDthf
D3VFRxeREK96txAREM3wWsherg0g+2ZhRqlfdwysntao1uplQKYkAhETyLa1HDUPz4z1lMe2TjBS
QjalwKXmCQEWzQiGnm/SdQFAGnl9ZpkfVZ7MEmKjWbomPUxk7zHKTZBobvtABKEQoer4YZgQWCwh
uKsfSbfJq52aLIfrUgBQmj4u+hPEOGmF0fXuo4eBjXeuhPHzHsTC47EqhCWs6TPPWGdmCFcrrG74
Ig9oUqQXo72Gj2uJeg6w5FsYIxKHGMKkVl51hL2e4ZlmR9HtU8Sy2iQgx4ru5JyIxYBkPTNTe9WT
4Kl46I5Nin7XmH5+26jy+R0qtCHM2vSzib8fg7ZRcMLtG8staWDc4XehsXhvNhnKxo5a9j6+dT5m
G3HQN8/Eix7DOSjNeiv+oPAgGKKhhf5AQqfF/NN+pnIUmLdB8FFbHpsxxR3PH6uC0lyV53vwTJ/6
ShkkMOUpoJta/BaEFuFmhDfrWMf9LnpiAzOUOhKl1ReITLS1hR4NHnXEndwRh9Oz7BykGMtLXVKG
Jkjmd1PourC6i9XhMUbYoU28GLf2ICnL+p8rq0hEoEJH38rSKOxBCxMR/v8uxELb/h4I/23vP7sQ
iqmNjd+fDNP/C4QGTVqJrgddhf8TTPgZCpU/CJsI0aDvKIFqN2kO/AyF/Ikmsk4oNAwVBurfC4Vj
MvlbKPz10GkK/zUUVmcTjPq9fU6UVeXVgp+qHv1MWox8vV7o0cpBI8y13hehynWzK4pRG7qhyB5T
5U/vXKW+tqXJisPYSkd0acNwApUAIWT/mbal14nOeu2DFNNxd0zrkI5mixCcgdYWGRLgcZcn6aaQ
abTrG81LGe24AJGc+mie6G6yLaAv+sbxBOQIGY97TrdGNblzqLdVQxpVTbStjryKww/FqVzVq2qj
M+pbDQtjloHpLVfFph5xeOiGGQtwj5mfFDaCM7QFgaxB/M9diDdGi/y5He21ZTn7AeZA6ZYBYOXG
7wm2Np/iUQrr1RP2qjSTZl12KGHKhDe/CSYxjNvYGXuxEUwALzrUR7rNHE820HG0Wx9d58bj6OXb
0jyd1SPtYfQeAMP1Pt+DNQaHtn3sH4sWkOXrU3CEht8K1wUTx+tm/FO57Sr7CSxtAS4Y47hWtI1Z
opa2tEnmSMhyGuAXaXKC6qRHqff+4x5Uo8xf5qvbh5+YgbplC3klbUo6GGcvPkBVFYrP+DlpHRGk
ceei++c2vCeFHTXe47O8BnRSpQ0CBjbf8OD0UxtEM2APPScdKEDe9eAhsAmgUaBvFykQ9pUxaac3
acdL2hh7+frG5g3gEpfXHnvVFG1XByDrsf1WsOWu9z3wUHQsv+uAsWy+iftQhGy5yafR3cFHBCtj
53aCSIn3MiOBqw2/tFjJ/9yh6hirkFlRSIig9wEh+K8Ygrn67+Ok3/f+M1aNZR6mQT9IiPqYgP3Z
MQWgb8gkX2AJRkW/X9M2hkbEKpR+xjbrr2mb8ocF5P/XWdPfGChZY/n316ztr+f9W9bWNIJyxmGH
eVIv3l7OqYq6RY8ec66ZTCmMnRDNAaXNUuUxbyVQ7roshlJqpZuuBAiUyi+1liUvV62dDqOIBwSj
6voguOTZ+f1+RYMPxQyxCHIj+0qT4rGpUpEhiVQcqrNy8yyxhgeENUWoU21g63B6NPVHLasToZBL
/3z/ihG3yiLgAUUV1oD0m0qcYUXi9/moSIO6Ja2gQpO6/TkyUeXK4IR1AjQyS66E+S25Gat4iPeS
qSzSLsEO/A5TJlH6dFP1d/PVis0ntLhHWFjPldxAOb5HwOrSnO6sBIRLx32+Satqk8cw+W+vo6Rh
3lav6uPsmHK7GR7qqzq+ADEe7H7bViBz8eJ816I4YwydXqcMj5oCpW4dq2+nGXrPeKqzqEFspimU
VW0kDfZk2CheNeKkEdFtvA7Xf3TxpOqUOKAF0LpSuBf/t5xhLv0Vy/Mj4/ht75/r0EQ9k5IJJo01
ziB+nVyYf1ioJ4JUoJFDujK2cP7MGejDaDCcyCp+iGP8mjOglicz1QBsSrbx98ANYwry7yvx1zMf
j+LX+kmy4uHRobQ9OVZedpA+Y/rhi/OJexqTTAf1h9PzSz9lFyFkIgvO+MCgwQPB9zlsCq/i5uSl
jjIx3NptvNpNJylig9kFIDgqRoNzmB1AMNvjbT+eXC9ox3InrT/BWyPYBEgbkTT9aUev2hokXoNi
3ht20it1IW9U1J/EhdzMs8NA2tD6d3eYDvj3OrfaHQZP+YwaWzsytKCJb6BNt+ijoHfVaRQC8ykS
J0HJB9olSTY60kgL15MSmsnAxR+KV08D9E7CwTjG1pgzT8/7DNO4T8oTDZL/KRE3D90Fw46YJ610
27Q80OFYD4Aqp2kBO3K7ldB2F+2Nvriaa5xeAaQ3JxRy7GhOUImYTpzjk4VJrp14yqwkhYmd0ldI
CkKU31MX6zAGBPTPs8U9XN/svTXpwtw5PMLHjDs4OgtK5CD9Uzv7t9aZr8/hNWKs5IodGlOFF2C1
ticVSuwd/J0DrpH+6SNZQMOx8fLDgjAH5zTJ1iqUhZsdrL+1F44EyYwdMtXuIHjqtLA/0NULCA7e
KnWLgFEBzvOJJ9kgs5CRZtAM8aG1XyJ+MX5Uzu4D9LyN2KHNX0c2hLI0nNf1yJqK/RRl6cjLV933
I0i8xENbdAFZajHKY4+7pNt4yzY+k3tnN548mlFOz47VQpKcgtaV/7Ql+zsKgtWpg6BR2KuPmwsb
ygEWy9U0OCeoA24UtPa34aPhANo9dcxp7Ozw3LYLx4AowxN9GFxx+EPaKF0dLRtYv86Xj1OP/6St
+dHsI5t9PO1d5Wizx+KxyN1VY59OnWcoTrZEB5Jnwpl4HBQBsHct+wR21APJ7KI5/nCOh0vuPF67
GUbBuKwOtjB5dp6G8tBCnm1Fu1jVCznckwc6QFRtdJsX1huc+HRvdHa6P3uXzgEsgJItaeYBagcH
Z9jUwq6au2NO/cndQpwa9tU+bA5H6uzLuJpqVw5GPGbtF568gATvmo4wV5fotHhfmzxgKORCWLb3
sA7g7QyQXOzLLfj6uruHdNo7jXuzPbTS+KZy5W1xxADZNpzP9AL5CA0lNqFd6XIpAqh1Ps353YYM
0/lSoNOr2JI32p9sMv4/rxE+8y+QnW6odF8UlngH5eke5CdgBfZXHBguDdiZtvsqU/cgzBNaMJaL
QobzNZ0ul0xcbHGmvho3J+booVAIM3FpIbAdbREUGUsEVF9yF5Qx18rTP17t49eXAIp7Uevr8DIr
ZoUyoa3JfT/8sm4vFZgNg9capQSr9K++1q4IGsi+lRP6MI7ZeR8NTZG1uNR2uORpOwv8K17iNuTW
CZ5Myzj4KkKDAkfG/nOCrbex61fjFIdX17Hm56ddhPKyOKNrhjQkI1ZcO3zUZZznOvswdk1YSN6t
9ZoZt2hrTqEzGfB5gFbv5FzyDt9F2UZS1+xeAqYe/3DmA7+rhbaWGA/RT4VuCPlOCDquaRo7tJB9
czm8WIpr3Hw6C++y6EkTOsSljSsjyHploky03UN0cGOXttIqoSZAL4vXb6DL4qeId78o9FYMu5gx
dPK6Vy7XjaWhp35QWCJnzcaG5kHZxqJYXt/HlxsTEOfm48Sz5XhnEN34HYbBT0fxZa8L8OsNAB+j
R2k378aRiS7Su0xrb+cVY1OVa2XwTEDIhvs0wpyVWi1u2KOeX41kH93nNMTVoK4nVefiL3T1FMGX
WdfT1h8xNLVrbNFyod6CkES58JjWyNjJQUX/Dr4z5BruQ7TWj+M9RdoiGXM7QjSK5+OSQDdGPAm6
F6eucJ3nhscTTDuIz/ZBrnHiWBm7u7rOk3V+FKw6GLjk75N0e1sVp5zqZq2E3ZlRL0wfbZv0oU6+
CDb14eLC1wRI7tRlmHm5K/EqoNCHvNwkvTuQt5FlihCw4Hpl43IFyF+6brSP5yzy2nDAXPlbYDQH
00FfKx+oIeVbwDlPV3qVXofv+zazFPDthwoAO4exyZgQ0NHKoAI6KEghrYTNWjRH6qbdlujb9RPr
4x7b4ne3qLfolRofD2y/p/1wUCxfuuOOPL09v7i9WChquDk9zVRfnRFZsAwqwCRxh1yfCNjbMxCh
AO4C9Nm9yKbXZlw3j3Y1esbGTF3EaHKWfbOD+qm/JlfWwwf6S4wm1MyaDPeTcTtm1JWRp92Wxgmr
PUpT+vDwWEcpPlQ+QwrJyuV3SeMZC0papjiUrnADWg8SnBnv5RVMjmzLD0V9BOxThjoFOjZj3Yzy
NEfZwAWYIyLPhH+6BpmuMSZUtK0O3AHtUTeZZ/ME3emQ3+eXTMYEdmUsajQ/RAZOdon12wcbdhZy
Fy5HwYNiZk4FW82tIWynpbQDdVQdKYRV6m586JK5vEoeTnOk3mY7kdxZH9bYUmbY33m3649qmbMD
33CSaRFff3QcNiWcrJUU9FNhz/miX9JP7fL6nV901EqwtwBrQDrumnqob7tPJQDjBEMymfT1x212
60/a4ikGfenA371k2B7RzQDB8CnR+pjgMuSIK2UTqS8KzAck9bknTaUgm0cT0FHdPRjr7/G8MGt3
okl8RhsPA4IZauiV+knvoBmWkIT7O/eYRYsSb+FxWA/JtVkkA65N0AmVzgEsXS7akblyRH3ksbjC
yUHKCv8du7f8x3eCtVogIGOuMmOnAqODzvQLDwhOJvIlOSjaoymsMmGPBk2HnlX/Uhq7TF1LzfKe
3b2HMBnekutLdn15pBBH5mWykx87fryxmSPae3i/0G5ze77sPR7UXs+9zn2bevvahol6czaRG6Lf
NN2Gm4szpS5C1e++2F4G+MdISfCiNMzHnqWjA+aQyTi5Bb0lqrzrqsSJEcQUxG/sC0A5sNaaZJog
ApVoW2mGQWGGrS6+zLZGO+kwu3O7AaenmsvUy3En/i5IImn7Rnhi6eL7HVsh7Pk0x8UPNniWNhms
WXj3N+aEhrzs++PzMUmtb11eoWohJIDznN56iYiy0xg+Ugi3Nriubqr9pU3Q8nnMMFhFfEqfVb45
y9ztxfQfIUF+K2TuXqNVtOgXCXfFNECkjP8jN/LrAPfjoD5BgsF6EhDFAla3zUdIbrnBFGJTL8TX
h2g/PlJEvxI394D3eLqdH242xNoS4sqYoJTfN7B2TrRKYAjyq7CbA4ywxxShcg2n9v737k/6Ka5U
pL10G1iKU9t7rBxWYlhsZXuPuCb7ThM3xtthC9t0Iay5s/MEIk8j2ttycV0x2rDP9ut8ZNMuRk5z
5cJxAl/oG4EJzRoudrTqC3+Tfnc2j7ok9HKgb+/wa4IyuDl75x2isgLpV9/evflID3/Hz9V+l+2q
mXRAjTo3WZNXORqMWHGOFxRHQ8SzETxzO/vCg8LiZ7cnfFz5s730MHUxKlHtu63vKOFHfbZxpTY8
MxWD9/4uHWhEKnY667SwWYmjiYjIu1cHo3kI6Z2nvnLJuMNMDEfQBoR+3sjER37gKOwJOCx8FCxT
DyzXgrQQiumovaa+3ve3w8AM2EWrtJhHO2mavpeXh/qSEdTIq92Hi2rbUZoqwTMoOShAW07jo0GH
NNwLqB2PxH7Oi7atp1DWEfynOgv0VTb58bJwTfrvCLt4bxzxBA8yd2SAR84+986v59mYs5YB1ca+
m2Gf4l9XY6ZaOuosnUJdD/BXcSHajgppUzxHXJTQ39I9Biwu5nU+mnH3b3E2nq/AL24L2BRrJFG9
fR+YMyBI4RdF34FwT3iZDMFXzoPrYQslCSRa0B4oSvyzXXDBRb75gpOpcyNbhRvmSN7Tw7HUvi2x
9/HAXXIJyTMuygnImPvi6rfBaCXL2Q3zHnHKp7cfzwXrRT/11FmJB8zsYeNGRWPD/kKlMDg7F2IL
3oA8VurhKzC+e5we5PUxkx4CDCCcS8ax5EFnJ1yOIRn8nkcemf5vlCU79Xi2pzwP1zOKK2H2dAV6
JpMWWSTn0jU/luPwMdibs7OpaX3u9/vl+ygecB7XI1cMTnq+xmv/woxICMYDpk2TZjZrNx6TdNj2
7hI2PvKsLggzzl5xRpkADwL1m7JQbSjxq/MK4QGI61igspqFSfyNRo414WcCZGm/sWqxtF30MPyX
b2gkXM4e1z9GnHPi68fs8BX52/07EFX7jYvC2Cxh2LObyYIG+GTPX5dv5XIUPMDHzN5v8WjxKSMu
lw2Lcf+Ouh9SBkuO8m1kuWdzbp/AdNk1ccaWMtoCG2MT7RqqvPe76cRLa1NMWuQRzp/jGz7M4zDl
A8NZvHLGWKO+XrfEvcL52nx9za72CssbMhbkLAPlbgNas/GVsT8+TtAeHUTv7VPsA4xkow/LlnwD
MxqqcfsEVOnl6QI1JKGEZwqRP3IPmquskDj2cQ8iyR6CzqkBrFuh5n6By+LVE9z9JaWQO1I18jFM
wcfxXvHKvBFjON2xos3tN+JZTehhuTjjxxjUWG9cxJ7oT+8OV8WeC7Zzvdf556gYQDH8xu+Wny+E
lH8FtfGyGc2J9nvRRReeOLmFmLnDjeTDmJydkay9TwMKSg5sXGDnJdtuIyf62lNgQbIcy3VvrBDR
L+NfP/9It22Id+LyPmOizPSwt3e7sbBdnQPecOpJykz77X2638bEBsdySf4dZa2shS/9haWJHSN6
xYqruDdfR7IE+QzSV3DeTuU09sfJohidDc4Xb71JLXYcHNU59e6PtJvmC09BNe4xF+e73P1AONRe
r19fEXlYMZy2uX3OivGdkdzrS0UNT6IZ+9HpaZ8MDs2aRD75KCdL54jG0Fj6Dvb7fL9nwsJKo71B
dkd8f6833BPG67v3VP/pTW+e6KLCMRfdC2fG+hvfjOmYAnCJmjhHObI9BTJI68Ve7sfFN33X7deY
+DigbYFSBw9FnUxG7V6I4UQDwt7i5uBf2433YZ7/ESqMczUnQerqtZpJ6zEuGJPINVyBloPp4Qzo
mZg/jcVXvDAQyBTPTvFKhTU7413FJUfFiGQsF0uygjVA5c5bHIxhLvJJoOzc+eLUv1Med/OvYPWw
OYXxGYzd5bJNfC5S5KGpIUdCP30DXiaE0cd2ABXjmzABU+dyFtx4sMZ61V8MV1xSI3GZd87BcDGN
4prFrMreMypbEjXGQEPPgoOno5fC6qSP/IK1IdoXAJT9rPUNig7BSfyMzlPtqOF9Ic4INH60EhRb
56Foenn7d9kfFVFIwOkpwXGNXHkl7OXdC3ejzm/csx6+fmL/6pPwuaLfEirOfhaAu2If+hN+usC3
0/4ng3RG1pooIvKvQCKS/ztCXnn7t9n073v/7DND8RyFLJnZgIaXVPFPAQJm0xhzmNhBiTIzIfVX
HUv1DyAzIzr+Zw/6zz6ziiPUaNTCAJ2Z998k0f1Qhvp94IOgM+xBDg9tKWtsQ3/+acuC2x+G5HDH
JhIVkoX7iTuOVWsX7s8ZaieZUjXpGUeWDpSZttyYp1s3qzz+gAuutu0ceWNI80jaoI9K74yxdTPS
eFCeZHs1Qg+yziv3TNNAfN7pfCxjGM0lYBgkc0yKail6sYp+Kvc8fWk6Pf+6tlmejXV/Ixx36wqd
Jpk7WsqQ+bwpkHE+l1eE68XbkoWVJYgfzkVr0SFqHjdO/lBdNcsdxOPmCN2OfCYdLrfHuTzS8Ije
/0VF4tZa3DkEHPUWkIIgFXHKLOLj3dfI/FVUEXKgwWguviqo0qKBK7jivtp0C+pGei6VjXmKV0zr
Fd+qpAHoLMT2B+waWEc0Zn9wcx6BJoykH8TNN8OeDbWQ75uRzcNLUG2KTTGFK8SUDMlJPuXvagPN
574VI7x88TO1+Qo36F9f+QbJKmQfEK7EypS7AQ9Sw8y15d7hEOAL8cx6vuQEkiQc5Th7J8mDKA94
0CwJu4USQuDZ0rQF204Gsr9aXrcgwaD0+FFW1LQDpA11sVlNqLMpzJlnP/MLFfNZ+uZrn4aUuqb8
1d+++P2t/uiki5VOqYbN5MS0WrutLYhdPza27u8UvegI8CdkE1SYPo/PsXxEXilxZDBBGpU7/2IJ
Og/NjbR+z6LUVRgG1KfnAw6DfEy4XHDZclMLXQjeG5ef9NJtF9UDUeoVn6qxsB4IFGPH4poMSvJV
fVKraR+Bv/ZVwam22J/m8UTUg2s5GUpQQROk7tvF03xvb/JIH0OZr3VxkC2P6byj4QVSq7nQ6FUD
sK5BOpdwtSChYjYfobEkvsRBGjThWLjkwTDDOoE8guyVWvhHyYMmFXI9HkLTh/QlWWvc9xD+R6//
Sb0iqFdfAKOhfyCPXJWhwfv6hK403pmP3KCPp+PpdFIUL49egRUJ4mpUIpJoiqlOJx1yxPtp5ciK
91yac5huC2rBYXKDySZ9GgYy/IvY1GypFmaJjshg/W7gWi08XFisNeqKSCe7V/p02b8i/f8r/we0
kDj2exyR4ezoYHswSFZ/h/sVlTjgiy1JE8q2xbl1UzPI6KDQB4o8OHRWvAe+UkhTeIpZ7TPF0ezb
ccSxwLoLhTm2UCSBVUgL2JW+ZKr2yG3JvMLotaQAUdDxobbX96P54RFc8haTOd6jZrBVcKqYKRw0
OlAkk6iOUjsemsN9rtBhnsrTJxMqnHDOY1MfRItW7O4oVplbPjWaSNaIwokOfMmybSJtKq/sZv2n
OB2m4vR5rLIwP7+XgO6LD5rWBIeIfhMrXjgb4f3eIIAxDrWYdVWHXLCbfXaSQngq6Cchdjt++mMf
s4ILeJ2WK0JIGULbo/FdTG9NsGPVVhuG1hmLEVLgIyjLCXEixgSEZmrrstwJBcNeC0tmIRnThOdU
m5VnX9OD/OybSJegBntbYH48q7d59sayvk7HGNL5FrwE4QcbkVWveJYeoA0qEyVmeGj5CMrImKVb
4CZxcZim5pROqjKTAagYa+RdibeU/yv6lQBmADxiOm4M3xrcFDzmdjxD/Nj2Zbi7RSfAQJrbPU4c
ivUK+5F4A12xyb6aPuR7SQ8465tPJDJmzckoXeHDgAaphVkF1NEmDFbxRH5OM8vjfAn4eudFlveM
5sgV3xHs+x7yz0TxB9CLqN8yC5gKwzcR0/Ju0V6RXx5Ai0LeGx6Mr8O+mMKOlL+5H7hoFACi7tD1
DxQ6xcn4efMhWvL63njijckVZ457crAcJhsNtPa+by7IQOuVBWpZPl+JsGyWzcjKX5KXZNrenRr0
NOO556ydCY7chqJgm5Oro751NGQm6lsWqOv7DO8yhI9FMuaN9nLLdSdGiGTIwypHrxyxs3vvPYEg
SdnTB2oUkSK2ByXZnXdFH6TR2116r7nVzORkJqvrOhTfcsnTBhccBHalV+BPxyTQXrQlmPOl/IYs
mUPO4Sr/w9yZNTWSJFv4r4z1u7i5L2Yz/aB9BSGhguJFRhWgBa0pCS2//n6emWJJRE1XBdduZGMY
1QItnhEe7sePH7+ru4Vd79lHL7HPhITCuHFgYToMtSksvy8JuKP8rDMOb5Y0/TiX1qBhwApdtoN9
4wlAYvvUWaBKmDdI+ver2rBDw2a96VZWw84cZP9ANswDRYqujOowWTWLImIRw1K3ykHf8JibRRrQ
o4MVSecLsyAKfTPQjuDicKhFm36Rg8S+7VdR9kGOx7tipgpKMPQat6ZOCUQFn1eYXt05ZYO62fO5
RetXCayxxAh1PGuY6w4WvH4A5EWPj7yZ893dYH3pLhqcgyWLSbbMC+HbMGyEFGsZSjItA1URnlPY
qRBmzHr9uylKKtSYEU0iSRhTGaP9tritVh9BM60iOUuxP+dVDru7sM6H3V8zjx3ga4CNymu470gj
uo/PRrVP3mkiMIxFQRPmxblgehUkhy8286qggrMWPUONcWlaBsgpkZ2ei4ieT51n2zDKJogEqWvd
Am+Ye7XnW9c7XxIkkTPNv4toTIVuw13FKnpTcJg+n1mwCEGinIuIemhv1wE7njJMoua2xlEZIBpK
P5G+OW8L6AR4EMU2TMQDgamfwCgNXkDAwUHhLsqvg+Ke/8wCbLvC/kYiAsmaN2UfKt658d0QTaPc
XV8YbpDNNoiXhZWn+1zFQiMPTehLIHtvfpVjjjGH1fjRuZBbuCMX3zbR/x2x/Jtz7xE1kJpdWk8q
ZotPVlufR+er2qpG5edcIOXRlQtSJhD6ft+mHjEYlDzUl3tW97l+/dS0KyLrty2GFb++Z6gMha4r
q7kKOrS5dbzysJqL4cpt0SYpOl9StOUgBzreX/h0wTdpbp6Na95Fjo63bXFe8zFTc3Ie/Fwsv9H7
1q/v6P0cFsfLAgp/T5Tk1yV4Q4P24Gr7c3lDISLYna9BnhlCyOg5Kpr18HZJCLwv2Mg7EjpIE33R
j8obt+P8jJYwMPPny9ryatrePyPyUAgfjeam7eC5H6yigblXzdnd4RHR79ZzfduGBj6+Hs3LSJJb
99YVFPZbxCm9kLkdxdJmRStK/jvDnvblwVUz11oVvYsVAsRkrXTmh8gcLobITj7VvoPNlsYdqk2d
ZRscH2rIpuTeGc1cBdWuzrJJuJh3S/2yVaOAg/9xIUY4CAcUFus858EI0cnmcpvfdfzWqgkqyu4R
oNQCcgSPXswL9CFeP/cCQHGj2ceG1k8PNUC/OkNeHWwRnggNo0SRYX79bUPHKq2g0FyfCxGTmu5X
Vj53uX68drrELtv8vm13EOtCQLwwdlA5ai/6haVfYpqJmAHu+DT/gCcF6HELQ0Zzz4u5uyCsU5OZ
h+Xq3L0Yo0EObd2Vr8lTm+/UoZMf+NmB4vgU/3MtKgCrQ2sZdLfzb/b8araVAGATdOerzmr+jRwA
din/cycS2116//l5uupMmuQIzwt4LxAXfGYrdpAuMDY9/kSeh0IUwQRhBMrcSCTA7jIiOA6QVGl7
hwNBCzy0uNH13LzidYbIf5vfBg5HRL2/7qxYePbVNnc9sq/2j/T+DjYd36UwXJj2u1HYm9Ps2nbq
+9K6GdUsBBCaJo3Fs9rgfFK72d2MS1sJPYcT8JLFqL6+ndSZzMRcJcK7CTGKhH6EzBYp1IJJSwOW
DODrMM+YDMY3oZrKCBJn5+UHN5sLq7mtbWrb5rgz7OBOhaxisMURIeDmz+rT4v7QMpzyImYDk0vR
R0Gb08Vg1jCMism8eJg6EcmU8X3I1CyTAIFBL+19eE3ARQKGAEV0A4eCdIxnIfVCHj3RbuBBIi9I
fsEt+eJ2WjH9HsWgyOlASTpMUG2A8LTBsQ6KN88/t/XQzBvVXO0SpWxgVO4Kr41HmxSgVT//fAYI
AmlBavHysftUZqr87ay+CurPTFMBtJmc7ym7dqbthQE3uO7sAEWBQJ+ulvsmnR65LWIUVwERk1fh
azKqJt/Ho+p0VaEPDJZ2cYiKxlMhIh1jYI5XQZ6c3+MHftXsYUgQdawGOp6f4mOfqQ8JVL8GlwPd
eqTAQFySPHf10E4Rl0/j8MA5wd+EtM7cB8ExUAWSrpw36fx62V+vfWti1lh95OjcJdL19eKSezaP
fngTUPoxfWaisxYNMNcYwoMn9BYS/G3QZYmzuP2hfCdkJ1ifRTczp8MO2OEurE2PlcxjVOUI8Fes
ZMbEodBc5jfZS3znr4iw+YHvfDF+nJvPH/H/WQtbZDsYR4HGxWjZIfAiVpww1KgBrzK68Jd1g0R/
RgjgDxi5RKC3Gdsll3oRchpOiLous1eY0mA0yWzNfI4hdSX5HyGjyw/1PX+7nkLCKM6h80TmT3my
K9Mc52fkQvIsFulmjmfub0tjDqT6Uwl8YUDo2EBrguHQd1EEi5qiN3Vp6t6B2Ywsv7Q7hNX+DryD
yIX1Q4maL97jcu8VKGMH+7YLEEEmvEdepCYV7EVUmKC56jae599yvSYpNcRtp4v4B593ee5WRww1
XJaIPtEAIQz19pcSMS+qdAoUeON77xz998YOEnefEbTyf4fPOxEBmYk8yGx2PwXBXSEl+9PY2HUp
7vcmUZkXdLoI0g9a1xTBZ1EZAvo2d0upiy8ggmklKpHbU0inns/DfF+sOqYwyimkU7HO2RSJVvDK
6ytgxBHShA2eYkGfvt1xWA03fglgAGyE8XpWj08Agb4KnDDvzTpM2CGeruNc+tcABX4lpEiJOcO8
QfGfyvwTHTlBl5cdfzuAVPsFuLNzCPPWCiHUJ6t5PV2V5k4pN6QPIHdLS7oHBwB/HHSn2+7wSb5Q
EIHwLs9qfuMtrG7gFDy31stmdJCN+NQvdw+oGVeWu2kPAnHRyi2/LbbDcyYTRBHDep8GTGiIEKlB
rRrOAeX8QSdiQNficceyc9HOcoDNt2UGvDZwpf0fwAhsfiaIzOpWlUl1IzNP+jyrz9Edt0pOdTas
8SOvjhPmBu1nraVRHPVxPOTc5NrgEsAPPAuQg40PZiHsgCSAMAZGM57Cx8DaPlriLZmNt6D1sjUJ
EbIto6fmM8oJfhER2kisaI5qrEru8hPEA27MdtBZhnl4HrQUcMLSPwCrw+vyoRyvSoMtP8/Y40wM
ZNKYZeX9/jbPAlnduC0UVuR+lJnV9LwriCjwvrPvMLNhB8nTra0ayx/wHCkr9s8D8pNCaJbHPZN5
jpACqUagJ9xcU9RhHhaVb3ec96AxrfPzHwfOczhxRn76Y84zUIfMP0YFA1dIYT1PmHI/7iAYYIDe
XRNItWDcdQbdSW90IVVN40fUmlxOL+j72y3z8y7foErwFbWcH8v4pKN1bASOT4WizAvX4KcV59VV
3RBRIrxMbllDK3TbgKN6ua0P6baJv+eNy9EjOQtf3m2/F7Rwf4gWBbdANre73rQMiYTbu2h1o4dR
lwJ5i8rpD9RCe2MqqKvqsIVFGub3kYGafN46N2t+M9fYMokUoaE9vTHFmVPybjmD1jc4W8IAxqYE
g6b/nfHJ1XXFoHB4yW0d9MssAM6j7vLicMlCHS7LXbRswHS418jVP7Mde5zfHCiLS68xI5EnZAfV
y7H9i5tc0WsI5QrEEg/VjZotZ9aePvJ682mJ05QAh4fQdsKPE4igrHGJBaD3ChzLGQkO41U5Fvha
lxNpp0lUdYzv2IPOnkN7UbS575gNTz76RnsQmiaxuhP6T1sXTNgNLpYo+lxygPNKfGBecljb0OYi
6PF2L7JNYEzIO3n0La2umAg/b+/o7ysOoJ2ibznrmgh6MpJNouEnj1luPZ6C04cxLnyGbXf+PC/5
fmWwavoMudy28Pu5H2T5OPVNJbpY3R7oGC9yDmwq4KhgCIKrNsAcqTL6FebRtqACgz7x5qHOtJFt
Yitx5jB4VhA9wh+WIi2WVn5wbjAFlPodoOiyRZv3jpCq33Iu54/h/ApsO7h92pf42PBdH1F9ghRK
jAh2jEVYa1RlJkyhJq6nNSskCHk0KODx+U3ZV2IurGpdbsCf/QKt1IdBZ3Qud2/6yC8RXhK4tPpM
fV1X1jfYkxUsL0RnmHcb3Fqjawx6aDcG3whxKEohhvEEfFLk7DQfOIRmdcZyThobZm4WiAJXXfOh
TmviiD+iQPmT33CqywtcDklzHSUQr4ITw7nTjHp7oHvo0Mwx38UFF+fjz8YFY3lvHQpL6oYbkK1l
UcpfjFLgwy9QvClO+eeqFFa39GsQvjVJ9Q9u8SmoD/qXq217Y+1BNCObsdFg7TKRbrvuLg712a7W
ZSQIcq+Arrta8IOBJrsH/nIAFOvW+D5a1PxhdXYbMfB3f3l4vlh2V2CYq54Glaj/ScIymbUJ3jfi
/W0eon3nYbWZrFfHHhx5tD0fzdZX8z/7pV8/0b8e4le+2i8Y8rmYr9Z3BL73D9nqFCOh6RBP1JY+
1rbi9xe/+U+fbnLHB9zc8yKOIwIXlk2zA8/IRYfQBLJb+nCOqlZo0eUuEpDJ9fZW/cocv/6kiV1/
/Tufvv3ESvF0FelLp6gWouBKgycTSWnWfNeF+rvW4JPS9IFoVXzRJ/bWGoFxxtgVZDRDwHG5kub/
N0vns8Xx60/6ZdYImLCHgCFNZYYVgN9n656/Zw33zKRVJ5Q2tVPW8JnBZ1EgYCBNemm3NlgTtBJj
CkRPLTPb9fd71qAzj3Y+z/Fp3Xm7KDBDgMwCii/Md5crMbo+i0LkLHEWoWGjRkM1J6tY8btm8BE+
9s3weNvfWwMdfiTpSFrZlvFFZYkNqZE1QgZbMebRYeEyU9FXswaVfYcWMZMBAvHFs71dG1iDjYhA
0NFayRLUyRq0xYsDRVuDSVSu6hYRI/iWzJJ6awZOEcvDKdlu6jf1WxToIssgUY9WXuSM1fwmE7Jd
GgdNtMPjK+MwWBSsPBvDh8nj2jkMjnxEqlCDdh3T/Shx89sOw5bB48bHwxSJB9R20ZOKL8AtzTwF
O4OznkPORYrKBZxTCC3sM/wAhpBTKLM38M7ob5tpBJZEMDq5CLhO6Gcwgpf9G4oqp4IZrDMMKWKh
WU/JpqFVPuDwSIIJXIhuq8Gms9g1EWkKgkBkThXMgCRJ6Fk2QkovoVNmUfg4IwvBAu3M8LXZhxyc
gYU+bHxlPGWcfaAwQ3N2YqbE6DrtDUduIZMaUbf1WRWKiyKAXMgmOB1aySkKR/DdotFsi+An4UbC
g7QQIxM1CqUtYnoE7eR2L/f+7RaRXExCFyeNvISKqZk1HGaFeiFKBwxPwOMpWkPCKnTh0pgh4z5Z
GzxKbuKkSYh+fsND1oTFy5xTdOys5G69Yi6/G1OgvcfoVHZccn04U1mHRBbk8vGln9/wkOxjQppN
9IP+hNqZahNdmw5b5VMvCi6ApswxHtUt3gxcz8YSBlEiwTfUaqWd4pxZNkRsqqWnzxTEWUE1MEe6
NnSLtwJX8DYRc4y9n6VmDTAc6OjYF/n2+MrsFJGq5aWI8F6spZMXPaXNq3Cm8GlZaEjPpMbIxOKS
rgvGw+id5Bc02ynMhApwey7TeOgVICtRC0LB73yBkkn0kuv92pA8FVk/RvGk5tItJBe/YfHmYUeQ
uzOaRdVvkLVzfKZ+I3vCemegF+isojAUX4nP1iYW/TAvTM0aMifHQGRRYg65MohOYKHEyIQymewQ
XzSa6OQ3qAsA0lsB4TJRB6COKqITiOAkcEVijazfMM44Wz3GvqXW0C/6At8SKIOSBaPpHLUzxT4D
CiCAsbKLInYYMvpOXzOIZKnIsvMuSaSUHIbIijKrjXaw5ON+TF6RDROJ6GQnauMpHKJBn5Rb0ByC
ccpZimag4cwmYnkFbt7maZRHKMzxKsczVa94C/8W0N9CS58liKzFLVWyBp/WNEwiqtQxZhZFaJ+R
uHhG4KWLRrOsVSIM3Bza5iQTpFCGUmbiMpSZ4oLrUy6Kr6zDMOiZNEAKrNSv6mYNhhISAKEZyv2y
XD6K0tqQWYoUEGOH8G6LMH+RkYz457TIrpnDsIgQEZFnJCWxZ6xNr2QGn0DKY1Q3AFF8ZbYIUAZV
W0ELjlF6/Gr6uE+6ahmiyYBzdognEzCVrCGHaSAn5mn3SRCOsfAmx1NGs9ACxJ5kWraHj1Oj2Klm
De+MOoiEa6l7zAbhhKUuzdXM5n1ZOzqFnf8HCZrgm5+FnXEh0WH6ZBqka7Y2CMKpjOP6A9CWwPSk
5qOQvBNvCboJepMcJqy0d14UqpLNcUOtKlkbmlnDEiuQM6EEzeEPj0h1p3BMyymd3vtsSgIMxmAZ
UDBtveiv56j8HiDsnLnUiAgyXwtFb9cGxQLKuHRQMFI2vjQDdiRdxeU5VMNwb/DP1HaKdSZDzUM4
SS9e8p01TCF2kQI56drQzBrEG4RdNtUfdjtK6Yp0DPfMDgKG1iCyEV8EcW+twfRrn2MriA9h+QXN
rBF7UY4802eSGDVyRb9hA/jSzw8B5bQ1wjMQQaaTgZ8kl37RV1acReFMQX4FuJ2dkNZOPsaiSIqT
uR5rBfqtDTlPwEA9QZ8sRTabTbEAXjEAzsu9f7tT8KK+a8FTOVaadGTsfC2+QyYSi/y8NQMJCrkL
EAqS8vGlWdYqDoPsiboiE8qk8qOGaFBdFMqzAGfxxdGUsUZA7Q5vnTqUBDHQKV0DtPcIDFnWLjQr
taMVFjBj26m9ZKJPKZZgIJNCZmIm/cwgUFcI3gfaRRavuihsonqmyp0+U6WQRl2GADQJcnVaDb9W
BvvdsNMg4fAZH5E4zEwQLqwMgRbdMK0napaS4Clg0LB7BaYm4vJVGTu+F7K2KFLGVwbtE78pmc/R
UWgYaDHYC7/Oe2SWGEx51XQV1AZc7xXUy/hN5hFRlWFqYXwlG1KnnSJnvQ/mB/8VekkS+vw5Y4ei
OwcJ6Hh8ZYJwYXMxuwV4NE3Q9KsnslMolwQ0GcGyUoS5bAIpjGodYayMNdgpEFToykqXoE6LAgwG
EIb8wWSClfJhSqFExgEla0Lg9cwWgbcUEnO+dlfohPbhPkOThD10mb/M+CHlIjMdEhwWR/eZOUwo
ucsjUrVLLh0PE7BqChyejGhUjjB8eMGOaxNdZxYFxASAtGPHooZ+k/gQuMGglgbmkGQHf+43TdAL
igwp4J3ZIrHfdPUtHUmEQWRhAVHDIgK6Te7Wn1tDulUhMXwab3Hesv4Av5JLP/DiiwkINqVTEaOV
K+MwJPoEPMP2r4wmzdwniSXQBTdUmLqK7tMhAeM85VzNOIyAw5YT+wj9hrphOF9Ox6AkAFPtkyBc
6Bi0qsLe0jNPxRoy5JyUCh+qjHayKGBjmGBkp7dIcAYfCn+RprHSo6bbFvGYISqxIvPdubGKKQl9
nrTbfAbl0MlMIwu2SIEt/YJwoavSVgEEwwoO1aAcB/IJXVjshmQn8GyZQENOLECT17Wj09qgvEfC
RIWVxIQCsSqwBb2VwjrtR9z0t2YI2EK8DgeJbqtB/CboNxxmCEYuoaLq3gAVo/vqNR1/awZobIBd
tHAeSwH6gb6/Hq36e8AW3aoBJQWs+pnfhPQnhfbXSoFmewNkhe5+3h5hODdWaW3QNiAxlsHdj69M
oCXVZamasEUST6LZTpF6KmMJ4C+zhE1l8IJ6KmmoR59iYo0szAebjWCORDYFPfWzhgWsAHUL/wkP
I1CD+dwz+KPS9vi6E975Df+MY1sOcG2ZB7T4U1eG8kkBg9hLaafQFgDfU8QPTp6pYBhwld5bSye/
QbpKqYtDkCCDmJCR8YrWoOJCUTYmnmCQTIQh3D4OcPCt16ZOzazxtaUz6Wiz/Qygg/cEVPWJtRJ3
EmpYMno7ulu5WZNWJXAhiC3xhfd55y+IwcnkibhSbo6GcQYzIRCygDDvs27VTlbRQTA8n2aMkycr
EAa5O03NyBfFl265uxTQyKZwGzYyAHTLKfkLrCE0jpjmKIsj4y+kgMZWiU+teO0ABmrmL764ZIRl
TY6T+MNmrSHQJ5xjQywfX/rl7vAvEZmiB41SOQm84tpwkp6llIaRAYJlp1BcRXAgMVbaqqBT5Ugw
DE5XiK8ODSFqJyssNhukgszvs7WBmSRA1W2LkLQG1IqEEkBtVZ0SjWoX7cpH7aBMYkLSChDu0CT7
WoPWzGGwHuKeI/oJWRNqW8Q6k/ZcwL50D2S2SECrBcV9moa1hbeEsAUkxekvlKvEof15rYROdwT/
3KwZaFaloIo8RhqB6JafQcRFbgtcDhVLUVBRy0hcxNgoIKP/mHiKrDVM4i2KRi/CKprFW9Jf4zMB
AKFCGRQIzU7pFCF3py4Juv7KUnsbfXKmkhEjzgVcEF+Jl9bmFEEaiWIWxXYgSfyGpUhKEQFTxiXC
9XmJIN5ZQ2QL4cv5mpJSQICpeEHdwuFJr4eltjbovYo/7FF+KnOYkLvTCIl3fXPY6HSYgHLx/pmT
wVanSqzaX0OzJvvEFhXE+MqiXB6ZCwjBsdCsYdbKSUIHb8yusUEulfwGzPB4pujnZDZyH5o2yITi
S788DZBOGKuiJSckdiVrWNQCsASpSeIlMzk8O0Uavaiwpl5UP2vEWetX6iAQZMKJjq+M34izVnjH
7JXEWhpagzwB9T6a3qU3X22ncO8Z/uvzId8dJUB9Uq0iX0mMpFnQJcDn1zaggeehYZXCOpg0Yw1C
XLTDj6C4ZkGXsJZiWIc2OfiJhExK7kKEQmhNfWGsZY+SGNaRUnSyNERrR6eDVaxBwQdRNQHG2cXJ
Bv7TvETUkREqJO76sChk/7E/EjeRSk/oE3vGXYmkjoi6EGvBZ1NaFMQXVNuRlMqYgXZEenY4po7u
VD9PIRVVg3SE3U33gJoZxF0C8sGpTu46z/bOU3DUwnCAJZx6Ev2s8dWUFIoDkBrem4EzlL0nY+DS
Iol+ZvhigSlLtJaD9LDMOEypm+GHQrKfxGPq5zDJkUjYkTxI1CyUPAWSQRaaB/axKzMTX2ENMj88
yVH6NYlt9fGbgeg/0XWFjg4oCyG4kjXgKQHlSAH//RYREgaEazxTeopqFmYKCUPk6EgqIaki+a52
igLkyPgK8pDEb2ZgLU4Rhp6QjFFXjS/9tgiFAF9QLWo8ImaptChAdkn4oXSc8BRAXfBItT0+aPMh
W+DdeyIPonaY2qhgAJq6LxN73m8RqRGJ0eUoiS/NPEUcdjNKB+YWDg/sRRUAJ+nEqLid+Mr4TclL
BcyS8zu+9DtTwVxIPtDBgKNqKzoMEeyE9A0r67NAi7IUveIphU1HOXUMgRYIGqwEzYrMHBrwoBVQ
ZDieFh92isj1kJOlEYZmhwk7BVIEvUVQEklIVEdbEWTT0ueC/n62NoSSQtE2raEkXkqbCANrfHEZ
Ee4rHPPPy4jUbeHnHPP1+OjSyRpfydpiwpUIGwiAF1/ZBA0tIZmahMBncunnRb+YF01h1kQj/PSZ
EqAzZQup7zUs0wzKAcfBibJheJeqg64Qw4A/K+fne/cpZUTpGhdiaXxpiO/ZrGpaJxCwYFxiEgj9
KaIFWZ5OfxDk0xiGJO+MzKN2q5/fBKlmb8sMLhQclbuLpEYNdfa03xQzUCSAJJdiGJqlJInqGL00
BAZUMlQFD8D3KB3yX+oXPyZoEpmSByY7JNTPb7I0EPakIsLKVpVFds8kwaFgndYHM3maxOIcIygw
p49r5jCAOsmm6TrnE+DvYPMppav0EgWMbIlxdbn9mcwkEPkHeGJHzFPDggAUEVHXB9MBd1LsoBAI
GL9wbBc5MWqAFE0a3DTbIonDEGYRI3IhbimaQWQK0c859mZm6a5SFyBAj9szY5eiX/IujoLQCOhW
undVoQxEFDDI58J8jCsF2jnmqxoerV8rt0WcAufpdMuVYJ8O09LCI5SRACc6pSQo0omSJ2Mk0W9Q
HqWJyJRQkVJrZKJPDhPWjch8pUG6hmuD4h5HAGRPBE6U9fnIzZhqRMEkvj4erSCMUJWOLRb6QRk0
naFIAOXThaykLG+Kh4TJIXoPcmXDrhBhOpmfdDxtNNwpgajJMQqNKrPqmQJtC4xLKPeJNdgJb6ur
7BTp+0NlIQV+NAu7YkAYmE7GrCCWRc6qFHaJgDi6Wi9Qxce1gdOQroJkI4X6WYPkXeaokDeIzo1a
IU1ar6iwHrO17E7hTJERi9Qv0wxFv51C9h4TAyQCg06kujY4TSg5pAlIJiSXBEWGLIKFJYtDs1gU
5XBkw+nJ41BhngR4nJI1AP2Ag0W78qTfoOTMbGIR80vpr/rtFAet7IAgFFzGU50oSVkNdAd/fFoo
BGsQiQAnHQea6BdvSH2RZJ4xxQC1ymU1cD0gs0+iL/wGxD4aRI8NrprFG3ELAXRoVF1QDpFZIko7
hRYCeI7gnJ+sDUnlqd+Z6YbUKSQnKgDTEHU5yAiKfSXCiEbHyz9uAZLTt4GGtF6RoMDjSt2nZouC
rcGhikezga0ByBWRUKZRoCSDE/4kJGfiANgzoUaawGh2tKZoF4k8cTKqEIrkDEG7aOMSkkN8ZYJQ
QbtEnMQ6Hiaa4cJSXfzanSLt4gKexVcmCJWdQuBPHJKuHe0CDfT64N7RvIpoiPTzKrlPjlZqaXBg
0vJhxhqEXbQ2Ca8rDcn1O1oRCpEBDJJXEEurWoOYCz0E0OZTOwVrkOVTmz7uJM38Bjvlq/VwaZcO
qS7HVwbYkH40GR14rMJr2IFFbkUCRdJG/grvRnGn4CGF5pCeoBlrSIICj44iY1p90w8e/uKaAXQU
5mye7s5jbXC2kg/BpI8v3eINcngwcpQQrDgEVe7OAxyhRHf0opkTVvwGrLpXVVz90rWvXhvxlOO0
9MoJ+i4WFY0qyIVspcTL6rc2oHqDeQFDAVWpVl6Rb0Rug3g0PWE/rg1AaFClo36ZfvHGV8+Jo2R0
JEGeAL3g4BJtyFEWX7HP1ilrw8HTFkEdnRRWNWtz4IQCFnlHwYwTayMAGxZOcXwlEJtO1qDJltSN
jhmm+8BRUzxhSYNBiE0cwjuHYdByABkQD5qYQb+jVRju8HhoK0CbS7HyiooKXX5I13/SfEOCInoD
FCcSa+gXkn/1FpH9AeIVXye2CA+jwJAeNpqF5HAUQBkkYRPkBXRDDe2CxgP7muEO2ejTgU8tg7KP
+I9+ZyoZt8zqkOmr0sip6CnQ9OSIFvmRjKeAokFEdywxaWaGrx/WjM9ByTBNVzOgH2GnHC1ozr6S
ZXUjw0KY+Eo5cQNVmuP44Y9QhgOVDkehmcNMaEyyrYH0hZ+ZLNo/JcOKOjBN3Pjg93sjHrNKQwUN
esn1/7U37u6no1lxtFpHo5/rv/71MFuP1vva/X/+ojHvn+I3meeY3PEcm/uH//zlCvOZp4F/cvK8
COjLYxdSH3kFvP7pnvgHcdfq738n960wHE3uS/LRRg+ry81DtO88rDaT9X/9hc+f4IOl3v3q1X7x
kDx5YlD599+L+Wp9NynM7x/+LW/+zSPxvwcP8/h9pn+bfr6Pb/3vd7994lP911/gncmz/5w83EV/
/y8AAAD//w==</cx:binary>
              </cx:geoCache>
            </cx:geography>
          </cx:layoutPr>
        </cx:series>
        <cx:series layoutId="regionMap" hidden="1" uniqueId="{45F4474E-8493-2846-ADBB-1FC3D16287AF}" formatIdx="1">
          <cx:tx>
            <cx:txData>
              <cx:f>_xlchart.v5.10</cx:f>
              <cx:v>Fiscal</cx:v>
            </cx:txData>
          </cx:tx>
          <cx:dataId val="1"/>
          <cx:layoutPr>
            <cx:geography cultureLanguage="en-US" cultureRegion="CA" attribution="Powered by Bing">
              <cx:geoCache provider="{E9337A44-BEBE-4D9F-B70C-5C5E7DAFC167}">
                <cx:binary>7H1bcxs5suZfqfDDxm7EGbrulzntiZA0bmnNIpsj+VjtfitLZYlhivTyMm7/+/1QSAAFiOpGgeUI
TETXPPSE5KSy8mMmEnn96e73v9+t2mYb/P60Wu/+fvf7m1eP+/3Xv79+vbt7bJ+a3eRpebfd7Daf
95O7zdPrzefPy7v29f22+bZcP7yOwyh9fffYbPft76/+8RM+7aHd1Ju7Zr/crP91aLffr9vdYbXf
/cHvjv4q+LrZ7ZvVxea+ffNqEV4F0YfwVdCu98v99/ffv+KH6h+8Cl6bn/Hs7wUrsLQ/sE9L80mc
p2WRZK+C1Wb9QD/+W1FO8jKq4rgKq+4pxB+cN0+Ki/8KfpmLXzzjpOOjub/ftrtdQP+V/HPK5v5p
uf7ncrffLu/2b16xD9N+FL95NV9+Xe52kO+r4G5zWO+ZFB8g0DevLpp1c9+8Oi6dFeS+gnzevJo1
+33zDf9uudtc8E/gkrw464T1WgfqHz8ZP4D4jJ/0sDRl/We/0pmN6iC+iF8U4EAos0mYZmUVllHY
PYkBaTVJoiJLsoQjWpmQcm5cIO1Tavgdh3R22H3ZfAEiNoAKGSlAz7fNXftpu7x/aH0ENXwXLUZT
z2KSxXlSJYC1e6JnmOZFmScp/g1/xJdJqOm7ANy4YBr2KC0wfb98Wu6+NFBnW0XtPp+9jlDUefst
qPEhsMD3HgJbR/Mgn1ZCwM/M3UBtTSZlnpdlVWXHkS0nVVQlaRym/Pep+MMcWeLGAVmN0gLZfx62
j82TlbJKESlQbx+X+0/fPYRzEZ8FyZmU6qlwZpMkDcs4jZKjcJbhJIR/kCRVwX8P48wPcFJUzo0D
nPQenNICzkWz3X4PbnAQQslsDLCQk8JU+wjvTtVZdhlEv8KfGcdBSiZ5VqRJnGXcwOLU1BwlnKpl
VRRhRqeu/MMcWOLGAViN0gLY95vtZr3fWIEqZaRAleTeAVqnl0E8H9HwVlUJNS3oxCyfAZoWWRSH
GRneXHyTyPBybhwApfew1tSPm+0XKzSlgBSaZ4ftZuujz1tH1zC7UklONbsJTskkD9OC/B9TO3GK
ZkWcxSmBbYLJuXEBs09poZ2DTlESkYLT31M0WgTRb/IwOxXOFHBGeVoI3TThhLHFb6G6hKcB54Jz
4wCnRmkB57ArDMlI4Xm5bf7drh8P293eR9conQflYrR7aTlJyzyKwhzOLnsMUMsI99Ikr8KI7jjy
20SuEefGBdQ+pQWoF5u7x22zxq3Sxi8SQlKo4g6E+8/OQ0TnyVWQ1lJbTlXTZJJUeRaVBfk8+Kr0
fSI4u0maVmlRUvBIetkcUeLGAVGN0gLR22bfblcbO6dICkkhetE8eRxoeB9E70eLNFSTNIrTJMlj
fkExMK0i+MFZXOVJzLVY+mOkpWHHjQOmiz6lBabTdt25NjY6yj+6H2T4vw9rRI88VNFZfB1E8xEd
o6KIiypGEJc/uooWgDvFMZrm5OUaRpe4cYBTo7SAU947LPCUMlIaOt9s948Bd5W9u7lMIwS53uGC
Mc5VNJukMaL1WWacoEU2yZOwDLMq51jj9/3gArHhAKZGaQHmLxRqt8BSykZhKai9w3FRXATJu9GO
zxLHZxRHeVweNbVlNYmTIirjXOluH07ixgFOjdICzvePiBK12+C8QQTPAlMpJ4Wp9hHeATsP51DQ
0c7QZBKFCW4v6QvAxhMAnodxQWesYXSJGwdgNUoLYGv4NfvN2gpUKSMF6s8b5PS8vLkUZ0H6bsyb
SxpHSJhRUBd4aX4uFBVOUxE9S6VxNhyAXPQpLYDU1MtKQ0lACkztI7zT0Dr5GBTvpbN56s0lnbBT
skgSurk8z6elWZUmaXb85kLcOACrUVoAax/8EwJSiCKR9tRsv7Q+aug8/i1ILiD2cVyidBKVCM8j
wCfTKpqG4tYSl2mG8AP3jOQZTjdRzo0DnvQenNICz/PtgV07LFRUSkgBOl2u75AUXbLQhH8aWs2C
8IM8yk7X0CIv4rKMVeFJH1FcXJAXLUOkZDjiBqI158YBUY3SAtGb5dPdxg5S+uj+PXTRrtt9s344
LHeP+L8e4joN6yC6GM03Qmg3Qzo7R7S+e4z4AgqOwjgrQzi9wjZwFSU2HADVKC0AvWp2e5Qv7Ky0
VEpHael5s0Z12GcfrW7NggsXUlVO1VH4uYjtRXn+Yk40zmPUpZR0H5XHN4eUuHGAVKO0gHS+bB4a
lgezsLtSRgrRm31w0exR0QfLi6+Ff6Y3/xAtRgsvINNd5XGSCVSBmmF5iwLhwTKWtp7gzD+gyKh0
gbNPaQHnom1XdljyD+4bXFSNPX3t7jzewTgtZkH522jamU7irIrgEL1QB5ijpiyMq1TkW0yDy7lx
gJPeg1NawPkzK1hoEY+1wlRKSekn/KKHnZ+YztNbFC1I0Z5ucYskjsIqNEJ/SLVUqDwpC1FGJu++
5OByNhzApBewBnPRIhBrBaQUjQISZX/7zTem3N4p5zxE9UktTd7pQMJ5hZcTU9mf4QYBT5QrFFEm
4vJm6oxz44Jnn/KIclqckFIUCrgZK6gOvI0HTXMU+V1mwqM8FbxsklVlhevk8RxZkU7ysEyQ6Kb4
n1R/cmU5Nw7g0XvYKyPic3eb/T74Xzj0/ju4Pux27cru6JQiUyBfNd++tLtPhy2iwN7p56IrEJeS
Ph1iVkQP9aMSlOfVYUmUlaj1JP01Ui3EjQPEGuUR/dR+hL6IYRUorNEAMlKY+l1EP0s/BvF4egvP
tghjpMhUfszwbJMyhl1OqKzIAJW4cQBVo9QQPN4ZMSgZKmSkQJXk3mnpLII7dC3vgadqaTIpqjxN
w8g4PhEdSnAtrfLIhJD/fRcI+5RjQyikoiC8QaDvEyp5Dw9wpryDcZGcBfF76ZOcCiNuIl2hbYpP
7Csk82pLWGERha/kCc4PUmLDAU2N0gLNy23LSoiCm8M9P/8s3CQpJIXqs4/xDllWEd4dEePE5VnV
fJmyRIqOLFPQCp0QWaLO135um9hwQFajtEBW2koLRKVwFKKS3DskWaYpXoxmapExy8OqSEUGxbiA
skIiZF+QNSNA5U2JgkOcGwdA6T04pQWggzJmnYAUml5nzMLzMev8cHTiCoOjk2K3hoML0xvihlOy
1t/uMQ7SOefGAU+N0gLPW9xYEN+xL1MgMSlU3yJu6+EhGsjSp3Fs7V9lYf1G+2fd2j+uf3uKjtDs
QirIqd4QcEziArE8ymWbvi2q/Kq0LFUziwhrUHSBc+OgmfQe1pZW1OlZnJxSREorBbV3B+c0nMK5
HTHhiX7QPA9zOhgR3+/7uEU+KTOWD00o0W0cnMSNC5z8PazhXMBM3rXB2/tvXeO1DapCUgrVBQY4
sIIy/1Ct3gXFeKnPdJKEURQlkToeNVRR24n2QdakxB9pHUhJOTcuqPYpLY7PRYt7i7xJ2oAqBNUD
VfsM/6DNr4LsRt4NT7e/yIrFKYpPDE1NJ6jGzdCtTw1K8i8SppwNF0z7lBaY3uw32yfkzIL//U8U
5jY7Cu9erto10tzb7//HKv8yFWJTQF9stutvDYsQewdync6C5NcRrzNo10bbQ2ya4woDb9DgkiDA
3z2GOSY2HEDWKG1AHlBXJGSjkDzH92DZeojjIsLcoitpDk9X1iQp4SqhTqx7uuB2b34RSnND9KCF
OIC7x9BZ4sYBTo3SAs5hcXqSkcLzCvm13b+Xq5WPmAbzDKUfY4Z1ERqCchaGBUaLaIyO/QzJNa6c
MgLJLTCx4YCmRmmD5vL+ftXuMODLpqRIikfhWW/W9576SR+Q5x7TzmKAAstlG4dpOSlYGWAZkZ01
FHNadWw4QKlRHoHSygUiGfTwWq7vd6z9xbuDcc5aBebQlHGiCIgLpaiMx8whrmL4JvQdW6hgAdVM
ipgMqixXIhXk3DjgRu/BKY/gpv0Iic8rjLaw7FwRElJwXmKGHmbNPXqI54JP3BoLz78mh22/ezLn
b1og/f5hNNcH9X0s4B6LUVJmnCifpFWSRShQ4JpsaCpx46CpGqWmlsez2UPr+0hKSls9ru+bFosg
/igPr1PdWWCaY+oQon8cM8MBQrAIMYUqSVB23T2GA0TcOGHavYe19R2KKUnpPwJTlnFKbkZ0gdBr
Bj8HMd3ueX5FSbMUgYVU/kV+lBIbDmBqlBYKOihl1klG4ehzyqzGbJZ8Brs4jmuEmB+aerNK1Gwi
NNB3jZACzVm5ZoQkaPcYykncuODJ38NaOYe0JAkRKUS9DR3Ms7MgH2/IFKbXwM6i+v24rWXFJ2mE
3vtetRj/HonLZseNA5z0HtZwDiipFhJSaN7st83+88bLUarTgtVUj3h4JjHKTcJQle9p+plP2KyF
DDMauX4aoT3ixgFQjdLC3tZte49R2Ov7AAVBa4rq2NxLhbwUvJcYfr3e/L+Dj2GhWYKO0HMp5VN9
I9xMcenMOo+WHaRHztGiKhP8A3nO9vWVuHGAV6O0gFfWBFlAKmWkIPV6lA0bMxt9GO1IZeNyqyKv
suNzrVkVSgJ1TsXMOBnm4DaYuHHAVKO0wFSbdWuBq5STwlX7CO/CSGxmczae04ux1hlm4UJjua19
Hv7DeAXUFuV0kZHfKPJ9OTcOwNJ7cEoLYAcN5CQRKUy9Hcg5xx0mupHqcqrtjScwrKynhWIJxr0U
eopJGkVS5GR7DdeXuHGAU6O0gPOqWd0vn3C0/g1m9PNmZTc5V0pLISt8aO8UdRZjmNh4FhinKloK
40JYWCPeywp1cXsNq1J+l7iGEhsOkGqUFpAOOk6FcBSQXh+n8/wyCG9HCwkmE8yWz+PYLF1gs1Xj
Ii1y6lYKpVNGdxnOhgOY9ALW5nY2LHEmxKPg9DZxNmeToC/lOXaqxWW3UwxWRSmCHmVgphYD47Cr
5wVTy9lwgbJPaaGXw4aqCukoJH0eqjqNz4P8ejS9hJuLIRmY5kdJNeP4xOBGYJ1gOhHdXOWVmKsn
ceOAqUZpgakoyrTwcKWIFKKC2rszkw3eia6kU3KqbqIQDG6rDOgeuYlWMYaTI9ognd/+TZS4cYBT
o7SAUzgxFnBKESk4/Z9NNC9uguRsNDWN0W4WFhGy3zyCYAR4yxhqHKH0Gutbukd+oegU5dw44Erv
wSktcB00t1HISAF702zXy8bH3Hd0HmTjLePJUaSLvQ8vLeNhPUt5lGMbmrqk9vV0wblxwFOjtMBz
4HI7ISWFKHdyu/ms3hnfeXQWfZC5rVNtL3QU5USYr6C2BGhBXiRh0OBdoLLzuI5GLH5VOWCK11CU
Fpg63kT5X2E+n9iHhhpfESP2Dts6+RBkvyISy/XmVHDZ4AwMt4mzF4bDQWExMgVJGeP+Qmw4oKpR
WqA65EQVslFQ/rJFBaeXlpdVzSXn8o5/OpBJFkMLkS3lj36JwZS/IkERZ4Z1H91jnKTEjQOeGuUR
PC08ISkKhVvtbfXfIp4HyUKK71TcygnGHIdoW1Gea9+6dvH4LMGUVYJVul7cAyJuHHDTKI/gpv0I
1X+D90wKOSlQp8vtlxVLwtXNFx/TZzW6q6KzEfvQkgp7A2IMhTuqkhWyo1Wex6k0AhxTYsMBU41S
A5DXiVnoopSBdyffLEcYdrwrJQYlpDEq3kWAzoj6MFc1RvxdBBAqo5iPuHEASaM8ApL2I6Z4Q9YL
ChkppZPk3gE6ry6C9K2U66mWNJ6w0YpoEDzuypQI1RYxRoiJObjShNNdknPjACi9B6fU0DtenfkW
M8F+t2tjEBJScN6yg3Gz9fAqiVP8rzaG/6A2hml8FZTXMHvj3CQQcY0TlANh35xwMPuODCKuSGai
00EUixjqR9w4qJ9GaaF+ImZqcRhKESn9m7df28bHdus6vgnCs9Fu/Zg0jfpYLIWk8/F57Q/mTIcJ
hlFz38bwS4kbBzg1Sgs4h02aJhkpPG/2E79HTWM8YTQd7b6fTTBlEZdEUVYA2DQtRfIZs92wFvJ4
uTublQhuHGDVKC1gHda92XHVD+Gcb7FsztsNgtMS01GnI5peZEbQ2yc6qM1kV4HtSDk6yMRADGkk
uOdD3DiAqlFagHrdrj9v229Wvo+UkdLVRYulkBsvr46L5C0qL0fzZdFJxGb8o6JLWte+miIqgI5B
rLXHaM3ukfaBogKcGwdE6T04pQWiz+brWZyqUlYK2Wcf491lpU6vkSiRmnPqZQUJzbSIigJTGLvH
SHzh9lnhcM2gtPz3Rn6auHEAWKO0AHhI+FWISOGK4hMW8PHxtsKWrNRjxnpCbObFKsjjeBaTIssQ
fE3pcmp6v5wbBzy7dSh1aK2wXd7q8PQJ23k7YCz0lf5E/3hFJcnXTxgT52mbwwzjOeJzqTOnKitC
RQjTRdi78lIgL8nYPIxem1I/q0ncOICrUVooq4z1WKAqZaS0VZL7Z31Zce14e0AxWjNFCTyuoi8B
ijFSmFRTPst6dWw4IMkaBPEC1mo6qEGwk4yC0ecGwQUzdLdjmd0M40mw1TPDOcqBNDxf+Emwtxh4
IXaaSQeN/CTOjQOe9B7WeA7bcC+EpDCdbTa7Nvi5waw3P5cBFCjf+yBPtVMtbonge4RyLrSpdI9x
TWWLehG5R3ktKbD8w4Qr58YF1z6ljcUdvKiX5KSg9XsN6BxLibLxptPEkxT6WkUvF3xBWxMMsFY5
s/5RStw4AKtRWgB78cj2jz39DUvv91b3VSkohSx9hofe7yyHg/RuTAepzKIcTfXHvd9qkoWw0Vj+
ytXZOFaJGwdUNUoLVKWHY+MgCRkpQPmp7J13NMWGoejDWIdqyu6mIZYAYEBq95iZUXT1YhoR6hWO
r3YlbhzQ1Cgt0HTu6hXyUsguNtu9pzfVeYgVkpejoYtV6BkaPKGMeugXtbZozEcJkWjmNqoSiA0H
WDVKC1gH5EeFaBSQVxjDuEGE0TslrZPzIL2VDuipHlJXOZ2zIcYvmdwYQxhDdG/z30tbzz0k4sYB
TY3SAs1B+RkhI4UnG0bvZwRpFr0N0vPRIoJsPQA6xrIEX5F+rBehwDhMqgjLtKUv3HeJiA0HJDVK
CyQHHZ5COApJvxfs1MlFUIy5bRB7HrKiwi2GP89BxcbXuCKHKZS5IKGeHTcOoNJ7cEoLUIepJ8lI
geqves6T61HX6qAGOsbsccLTvJCGE+hujiZBMsfSznM8wQxb8uOAp0ZpgScSn7YXFs5TP6zbEXsa
051ijHE5hdy58Tv1/ES5SokuFFHewPpzNauLnQ8IMKD+jwA1MmzEjQOgGqUFoEPKVYSIlH4Kau/c
oUU2h1crzd6pcKJaE3XUUZFRo5ipn4g7YPeVGOIXhoZ+EjcOcGqUFnAOCwQKISlAp83Xw+5Ls8OC
Hg+dXIRF/4ru7rffr9uH5Wb95tUFhkXdN6+Cr5vdvlnxqagyBK5A9T26O4dhya7khfBUZU0muJUg
9S1mEBm2F1F7to0Hq+qOe7zEjYOyapQWyjp0E5YQk0L28tCuvj56qKnTEM114/U6ZJgTX1aorT7u
H2GMKgIOGColmgQN+0vcOECqUVpAWkMjt3YzaqSIFJxnK7YFpPUQTz7WbLTzlI1+SzGmMX6x6RO/
RQUL9tl1jxnR7QbRxQ540ntwSgs8B11KOVd9j9frWTV1OQ/SM6kqp5tdhIS6iRccMzOuW00weBPj
OdlIVfYYmBI3DphqlBaYXjVPy5Xt+kEpJKWlit47t3cKSEctI0M3PSvnfWFzXYH5CYgopSFVrsgj
nF9LiRsHSDVKK0h3e7isO6tUmhSSgvQcYcDW120s8xjDTs5HtL0pWnWLBHNThR72r6ZwjxDTjZlx
FpdhCjJwNhzQpBewNrrDBhEJ6Sg0p8v93WO7brceHqTdrOCbEY0uFlulIa6mHEzD6GJOGDooEuYX
GWCywcI3VDD0QsjjHz/d/f735v5+2+4w3Jb/980regFrMAcOO2aiUUj6POx4zmLQ72RpyOnHJyo4
0e+CNWbHQrrs1oIbC1q1KaZrZFyIGxft5O9hDejgWwuJSaHq7a2lxmid8EzavdMhRbdonuYI1HeP
ETVC6oXhncvJb9IqUJSec+MAKb2HNaQYbWLtDwkRKTjPD1u50Nk7j6iO3wfpxYiQIkwfIlL/HMs4
TSIs86BBC4a9JTZcsOQvYI3loIyLEI4C82bvd7/aLMM68FvpaJ6uonBg2aS+450wUNGkKDCjRgTy
DatL3DjAqlFaeLiDLqJCRgpWSe6fglbvg2q8DsQES5Kw5h4thkcdImZzMaMGBb3HKwBrzo0DoBql
BaBDbK4QkcJzRjdY7+DsEhZ/UoH9Gn7lQ7upMRFrjzj2vw4tC2nvDqt953IO+JUW+Z6Gs+hmtEKm
bBKVSMiKwTmVafBZDTFzyMhbqwyDD2Ywr5saZwY52Bql3Rdp+emwtT3A6eP7Xja+ivITvPtCsYqD
fMxmG2YXWPTRyMiymm+M4cWYK244TGeMs+FiGPqUFngOOsCFcJRl8LhkArO805nMdJ9+dGNmclhk
JT7RDGAAygID7rluSmdBxDE6NhyQnPMX4JQWSA6MY5B0elA2WPW+2mw8DGPMUiyAG3NaEir2MTyn
hH/Vx5L5X1WFKxKLR7HHwJLYcMBSo7TAUjpQNqXdQjgKSknun33Nb4P4NynX07US7lVeFPnxSgkA
inWIyOuIiXOGQ11zbhwA1SgtAF207coqXEwf3D8wUcj09LU7cL2Dkw07zM7hrLzgcwSvTR9rZ/4g
WMEt2x/u2zevUKyP/UvwpiNTMTHwERX82M90/LgkNhxw1CiP4Gihf1IGSv/8HfjIAnfZmJWhmKsT
svp7bjANt5WFEdH/hO2UVEooj2M6HDk3DrjRe3DKI7hpP8LcOYcwYicmham/YcQUG7yvpWRPN6m4
hQCw9MUrLcazoK8Cgz67x0yscm4cIK37lBp+xyfP2XcVCwEpMG/2m8Pnz76m4GY5mmTGvITgeEST
oohBGEqKQzLFJLMMp6Sw41w7iQ0HKDVKCyilv2JhbqVwFJqS3L/zEbOR8lsp11N1E4s+WB8/Hm5u
EQXQ/NeCDcQqEUY4PpGeTSECNw6AapQWgA6djdTJSAHq+Wyk5KMMv5yKKGYjwZqiPZEANXSTZVQR
PmBLBvg/MBxYNn0I3DggqlFaIPpsqJGFqtLf6Puyzz7GO5XFTKFRa1r+Go2EO4ARg332A9wKjH8y
Vpj2Chuqo/lo3lE2YYX5WDpK3o8RDSowXadAfURYqXIXfjXiRypx81/Bvy7EWfvMghwvhNAoDX1l
H6b9CA7vDKWd27axu3RKISkTrOj901D0+kT1iDGEEr1OmHdF1b74YO1QRVAoSlHuC1S7xzDBNefG
wQRrlBp+pzq8QkA9OFEnjAkQHsb2FqgNGnHUMpb2dLNUsB6ie8wDNcb4K2z0QYhB/r6voMSNA5oa
pQWaZ6uHzVNjFROSIlJ4vsUikM3e190DrDWheD+ak4QWC6AJ0MgJMtxeFmVIkUjBDryjThJx44Cp
RmmB6eAoA4lJ4eptlGHBztELmaZ6dmoNjPQhn1mw/tIXKiHYxlFY3apAH0b3GFEG4sYBUo3SAtJh
LW5CSApQbBp5Wq53HhreuvoYpO+lYE9FNEUhLxDrBm0zyEzDCyXF5TTMML7saNyIc+OAKL0Hp7RA
dMgQUCEihefFBpZ3/fBts7n3EVMEVJOL0TBN+LY0tMYYPlGJWsICUaOESvVNn4iz4QJmn9ICzEH7
10k2fTBRybC8az1EchGfJeOtMkSDeIp5OC+tMsQJGmIAM8JKx68tYCYANw54apQWeC4w8eZ7cLM5
sDm7NiEGzlk/xKB9hHeXlxkbOn872n0UrW3IbyIFShWFhmuE2G5cYpRDjt637jEUlbhxAFajtABW
xmgtQJUyUprq+byV8jLI3o4W5k0mcRyijjt5Yf4ystpwnnCN4Zia25xqzo0DqBqlBaiqN80CVfrw
vqoqeu/0dJ6fBdmZVJdTvSM24Qrzz/F5/dgC3NwYDW+sOYpDKb9ClB/lTDggSexzSgskMdv8ftVa
r3ISwlEKWm/W9xsvV8kUlxifPWK0KGdtwilaS/mjIwqDW2FvEPYG02x06YtxRGvOjQOiGqUFokMq
foWIFJyX7Wb70O4337yEtFwEGIj0YgR14F0U5hYDtDEi++XGGeY6ZSKrZihpzblxgbRPaQXpoFZi
EpIC1WdzW9RBNhtNSzEhJ0LZSfpS12mMcuu4wCnK76LmBJ0558YBUo3SAlKHybwkKAWrv5N567IO
4l/HVNQ8wixtiiCE5q0U3RaoYsgrys2E8vQm28u5cUCV3oNTWqCqFM3KLyIhKUQVvXd+Ubeb/jcE
d8ap+EO4nkWMsMZLRoX6DhKrTcHgsrTCzuDukRcnDilx4wCpRmkB6Xz5dbnjg6osMJVSUpjy4Rzn
zXcfgw0oIY7Ga1tEcLdCpXwmmhPNUCCCu2lR4ch9IQfDuXEBtU9pAerA4C4JSWHqcXC3vAmSG6kt
p15f4CLlSZiwvTBCDQ01xbwkLMsURYHyDwvL23HjgGjN3+NHWV4SkkLUY8tbYw9QPhvtME3hIuVY
LyxKc3FRMSDN8WsMwqe0tzT5BCnnxgXSPqWFkg6J1wsRKUDPEVBcth7a3Hl0HSRXUqqna2hSRkkW
wf3pHqOKARFe7CvI0cNEB6nhGxE3DnBqlBZwDmtTEkJSgGJbl7+rMPMP2bvR0t7IqFWI3sqmUANS
LCEukHHDWnfKkcrvEtfQaY7ejHcutYEapQWkzqsLOIf9iOD5dnP3xde67Dr6MGpZdokl03EUGe4R
fN4Qq/UKOMYyxNQvUQEXAdhwUFWN0gLXQcm1jqk+lIvl3Zd26+do1ynSRumfpNd+UEEii8ymH0Y7
xt0Dy2DC4TtE7HNKi+/Q8MByJxxl770NLM/jawzZl0b36AH+o75DFb5DCxmHPPqn9akHf9h2F8M3
yOOwKGk+phFXKRO0FUTwHUoySKbvwLlx+TL1KS2+TAOWqQgJqS/S7XJ9v9tsPXQFWQVLNN42FXj2
rAMEi8lecgXZDo4MK5nl77XzhXPjACe9h7VtGOLZCxEpPD2vxMFszGS8Cf+4gGdd4erxeW3wGeDZ
Yyq82Opqpp04Ny6Y9iktVFRdoC3CZGzcaSckhaqi9y/0WYHb2z82+AOsLrL4OYY9VQnMaf/mXbFK
upBt4KAUovQVKObJ2XDActGntMAS6wI328auDkfIRiEpqL3DsUaVZvnraLmmrmkd+3GqF0PYeVnG
mIl5PIRN3DjAqVFawDnE3AoRKTi9DaTU5YcgvRnt1g1Li0sZOvJUAr+vnczSwhLnOQDvHumFiVBn
x40LnPw9OKUFnMpSWllaEpICVNF7p6GsSLv8k+vZAEvLis0xlbYSGzuNIjlWbB6jBzMUbbXSNJDB
5dw4QErvYQ3pwHwECUlB6m8+YhGfB/HH0doHWJdPjAHwpKMhlNBQ0gpTXxA+o1Sw/MOEKOfGBdE+
pYWSDkwbCikpSG/2BxTibNZYl71a7by8vGD03FUajJURxsJW9IWgOoNnmo4k+dFBUGCdNmUXpT9G
9rfq2HGAtu5TWkA75DjlH61FxzAxfN+sHw7LHRse7iOwESucG/FcRYkVcBWzTc18E1oKMNoAqJNO
m+cq58YF1z6lBa6Dop4kIqWvv+wem2+Nj3BWt0H665hwouMOh6p5mKKVoIgxXFyMNDBMb83ZcMGx
T2mF4+fPLP5sdX8htvoa+guWDz54u6aBeb3RmJ0+cVLFBW4qFBR6dqBijX0Js5vy35tWl3Pjgmqf
0gJV5bVaer2dkJR+KnrvvN46w7DpMSuVM0wOwWJW6iJAGMHwkWCOK0x6IsTNkBHnxgXSPqUFpPaz
8YSAFJwzVpS12zWHBx9t7ix7H8Q38jpxapwewyWwkiGscpXwNRBFJ1AcoyOI+04GosSNA6IapQWi
g5p9hIwUqJLcOxWdRr8FxVS6JqcCyva2lhkKIMnZNVWUzXuCipY5qbCReCFuHADVKC0AFZtXLWyu
FJHCU1B7B+c8v0CJRPSHV5cflcKLZkF8KzX01G8S6wPElLdYDDF57pVhQzDyAzmd37l4Z35rmnNu
HL5JGqXFN2nwiAQSk/o2/dxuHw47Dz1sNiQtuhzN2meTEnNn4HaJPJ1xfheTiO0VzcQIBdM4cG4c
IKX34JQWkA4d9tbJSOHp9bC3j2y8mtCVo0r6g+zDNK6DdMwvE8p3E6y4FDXZxpcpQ6c/S1BUNEJF
fou5fSBuXL5M/D2sv0zirLA5aYSI1HdpioWoex89wXl8GaTTP/4mDYhoY+8ISwcjmKLjiDJP2AOM
s8JIK1Go3c/tExsOOGqUFkZhWJmnkE4PSY+36tXRPKjGXJGIo7nEPBxy2+GPaG49ImMYpxIhmM1v
asbZTdw4YKpRWmA6KDJGIlKI3j4u95++e3huz9GGGY63mZZVUyEuho3gUgX7cJao2EN6McIAFf57
49wmbhzg1Cgt4BxQTSUk1EPT32qq+BbLwEe7oyWTqIAHBosqI199OJEPRu6wQM7i+ITWmnPjAKdG
aQHnoE0uQkYKUN9Xsc3DKYrkRlu4hJlyiJSkqMDmWoibWB9WlhMuUZqDCJn8vXaQcm4cYKX34JQW
sF4dtmyugoU/JCXUA7VtPm+2+0cfrW7BViXKOPJR33qARwSrWqCrEENROF5GRhhWN8W6JQBKHWym
1eXcuODZp7TAs0b/iu32rLmQUQ/RZrte+ujh1snHoPwwGp7pBN2hCIwhZtE9plPEGoPROlFRPKMy
8CRuHPDUKC3wtF9DIASkwJy3354wmLXde6ifi+IMMzwhdm72TtVP1OCgizuH03P0GC1xjIas1RDD
qrrHLHrk3DjgSe9hbW/fP2L2WLsNuk5tC6sr5aRg1T7Cv6BnchMUiz8G9gcFNebhZfxhtCM8naDh
ESGLghzp50c41h2zTnT+jWJFQvoRjuT9B5ediXgNRWlhIs63BzZj0OLLRJ/MfJE7rEncf8fmmmaF
NipP1z9F0yAcz0ZksBFYACXHshiAouExR4gqht8mbUgf0CnnxsFGaJQWgA4JUgkRKUQFtXeWYVpd
BfF4bUUojEYpSIx9xhwuIydRlCi7DCu0r1I609BP4sYFTv4e1iZ/0WLz4afNdnN4gKdsoaZSUApU
/TP8gxadFvF4RdIwvRhbh1ot/dZUFGyBNaoygWv3mGFkzoULpH1KCw29anZ7tJ4iTWQDpxCOgvO8
Xa28rf2ZxbgKv/3jE3zA1Qm5Q8wHRT8Y6SFA61+FEeHAMYot9C+MVSJuHEDVKC1AlXUBFphKGSlM
+QQe7q97p6B1/DbIxxyVhTQAPB9s5+se8yhFj3nORuazWYbsMWPKnBsHTOk9rG3vsKgVyaiH6bJ5
aLaNt9XRi+I8yC5HuxXjyEQrkbr24oP7qspuUWxelmhkMBfYEjcOsGqUNqo6+BZFclLQ+n2LqrGj
L3k3GrCwwcjzh6iA5vr4XF8RCSnRdUThEPmHqeqdc+MALL2Htb7aF+sJASlEPV5ki61fY3bUo4kB
4WW044rwlK6nrImsRHFm+JL55dy4wNmntNDTIU0MQkQKUAx3WDVsUrt3x+kifIeulNFCDcUENjVH
gZXq4ezbXeBZ5CGyeiJFa/i9xI0DnhqlBZ7oAFvuvjRYOfJg5fpKOSlQ364fVu1js917CStm8E1H
gxVVL1mGEUtioqhRf4kkEHJASAHF5EUZXtIi7LhxgrVHaQHrrFkvsbIWm0csUSUxKVTr5X6/aoOL
w3aLmImH0NYVeL6WYfxT4824oeIkxfLFF4IPFYKHERrwRXDCPFA5Nw7Q0ntwSgtohxRVCBEpWP/n
d2+Hoc1L5OHr0UqeUFaBtsAMy92OekisrAJFMkUhdBkeVD84SNw4AKpRWgA6pKyCJKTw9HdIzSxD
0PsiFVI9VT9ZLwMm5WNEt4wUGScqCpaxt0Sor3GiEjcOcGqUFnAOCjoIGSlAJbl3LlKdobR6vM2o
KKiAPxui5+h4tBcuUog+B9xiuP7K8BXdYDg3DoDSe1gbXPsbjBCQQtPvdqM6nwXhmItRUxyfCQKD
HDHDO+qcXjQciVLT0EjZEjcuiPL3sEZ0yKoLISKF6S+NtwMnZ/E7LKGRJ9npNrfAVEncU6B7prFF
8AH9nxS2l4c2101iwwFJjXJsYyuEo6D0OsI7xxiRETdRw8FN4cBGbFoCe4yIEe4uYYwBo4Wo6Dcc
XOLGAVON0gJTrHxH1a9FyF4KSAF61aw3/263Pl5XsGM5+XVE1SwxYL3CCOcX3SEMTsD8dZrpJ/0w
Oj05Nw5osiXUeA9rWzug3IkEpNCcebyEGunRt9LsnWpoUZyGEYtYQXM8o8aKEVmwSGynCQ00F1nH
jQOaGqWFbg4bOMTZYmeHKE6ZNl8PCDfxvRjeebgzLBNNz6tgvDtLgbk0KUaDPTs/2URNtm+Ia69h
a4kPBzw1Sgs85W3DwtzSZ/fh9HvLIuvWDc+kbE9VUgQMUF8aRZXhDeHkjGPMGKoo6McmEGmRBM6G
A5r0Ata2dujsZBKPUs/a16V88xBTmt6PFsdNUEmEhXyJGGmL70jfvwWiBbZGZbFIt5iIcm5cEO1T
HtFPCzWUolCwXWLyzH1w3nqZWelKFBcjQldGKC0pDJOKRsYS0VkkXCiaIM9m7vAQF06QIY61oLJP
V8i6j+hbzkWzemq3O0/LNIt5EJ7L5MWphjOFfcxxiQxfiPTkCO2VrJ5I5bL79nPKuXGATqM8Ap32
o/jNq5/RObNv182d1fWDPr2P6tnTIwP138v2m4dXkGmFmZ7j7Uxkc2yxZg2Tu3TriTrNAntlcM0k
VZQ5Gq6KxIYLnvwFOKUG3ptXv8ztQBMyUNazZp2JXq5Zq1OM7f9txDsjSt+LhM2Q7p7ndXtxt9Ed
aevuMXAjbhxw0yiP4Kb9CHpof2cUAlJo3iDt+fmzrxthFiEGPF2MdhgiKYmikSxjmys1BwazQBKs
y4PFlcGevkklNhyg1Cg13LgKaj8ClFpRloV3IwWkEKVc9rfm/qH10KrOs1+DeLyeBuzOQDc4Iujk
yBhKyi4bOct0iQWX0jqQn8O5cUCW3uNF42oiO/CyIaSkcPX2stF9B9+NqKTY2YQ9syxqoylpiRa2
JI8xOpzbW3lT5VASGw5QapQabiMqKROQApPNLX7wc597dIG0pYyYnerMJhh8gwIfxMo5aIZ+wvnJ
EUJPEa/jlte4OtacGwdQNUoLUIfUiQgRKTzPN+g0Xft6jDJZRAvpn4yAacRaAzEgvHuOYcqK41FH
zR89wEPcOGKK97C2uQMx7UT0n4Ip613PP46GKaJ1uFOivIAgMzBFSB0T/jG+KpKWgQ5QzoYDmPQC
1mAObezvhKPQvPG1sX+eTrF3VsZfTlVObLfB2hsAye0pqxrQTtEQ43EStCJhQ/Qx5SRuXPDk72GN
54C8JQlIgfnLt3Yd3GzQSe6hh1uXi+RaFmuciif2pWDnLObOqqbcPp5dqXucRpkoxDT0E8wE4MYB
T43S4gBVk58t7i304X2XSNF7l+iaRu//dCztD2rpn2EbKbr6xQl6+rcJ4WBUeL68aBx7lDAEGV2m
3WP42MSNw7dJo7T4Ng3LtJGMlIHwO9O2SN6ygHHA0hCLBFNN/2Tr2Q/6bs0xMSWqR3QhSuTkEcuk
QKaZJcKKbDRCRgkVGLOKmn6Qhbhx+G5plBbfLdSz3S/hrt//DQVNnzerL1ahUCmt3rds+XS38THI
sohq9HHIu9SpViPDglLkctkwEGEVjDMoCaM4iRK6xBlnEHHjgKxGaYHsDNUSmy+NFZ5SRgpPNNDd
td4W/C9CgDofMc6SV/AbUMRmeIgoHccu2iJOcAfoKyj9fRcYOeec0gLGYWUzQiwKx6u2QVrJR9cw
OguSG6kep+olgisZRguU4iJuWFw2AQT1iwmOdK63MkXJ724158YBUI3SAtCucPTw9Knd8n5GGw9R
iErBusCoveBq89VHi8vmtIdX8kg7HVksGC7ltK4jtzi2ToaFSaVF7qsqceOArEZpgazDvPlOTApV
b+fNsxqIaMxKDDTDxaiJOj7oFBUZ2KCIbKNYvCatBAVaODcukPYpfwCkQkwK0n9um+9+lmoEf80B
QdRkv/1+3T4sN+s3ry4w0f0eDtPXzW7frC429+2bV1JGClEaI+LtHJBZdIvd0SOa3xJz0FD0T+Xg
5sGKkT2Y7ZJhGio3vzJ6x3WVuHHQVY3SQleHXZNJRgpWv6/Js/QiSN7KEMQIZyqSUDCxKrZh3mJQ
d5UiOspBNQwwceMCKn8PTjk2qEJGCtS3mM0VeDqGaZ5dB9mvo0EaT1gJI9ZJU0oYetiHFNl/jPWP
MzRlHXWAiRsHSDVKC0jfrh4sZwtICSlAMTr8/ePmqdl5eKPpcuc3o11KsYshCrOyLI8PAikLlHMg
gNnvgu37vcSNA6AapQWgToU6TE49WO8et+0SdyIfYY0RlXw/WmgQi9hSNnkYuX7+GHqKpaaslC4R
m/eMi+qCc+MCa5/SAtZFs91+F5kli1sqcdaHVfsI71IZdbIoFmP6SWxuFmJIR3FFcirOyoK1OMvf
99UVzGBUMjXH8V88O+T/8RNGLTb399t2twvov3BR+5QWuNqXSPIP7gPqb1sdn6s7WnKIzQdO0cbx
bCc4BgMnbCV4dtwzIjYc1FOjtIBRjPa10EwpG2VwBbV/SlnchGejwYhunQjLq3JRy/H88lKGmNxd
FrTKwTC2dXGDNjCnjHGf0gLNIXMF+Ef31fL8sMW8pgc/4wxznDvx7R8nYH5QVm+RnwM/Gbt/ZlCD
151JfWg3NfpM94gC7MwfBCv8fH9gsYA0n2DgJcxCieuQ5lujnwHONQoTjHsS/X0Ha6BRWnx/zlYP
8Irtkj1CKMoa3DSH1T642beTABZ+6WNQmY13SG9HgxJDMDEgBjN/jkcgcVonCUpvUejFT2sDWOLG
AViN0gLYQVENISOFrOdjKm6QmpU291T1xPostKdgjozysDQtDdmkzCjDujReDyZPGYoqpx03DpjO
+5QWmP7yOzYl3VspK31039jfbjb36P67Q6reu9N7Hl3B4P6xrR80LhwF7rjism0t7AFiBqJsCzFa
BCmmYWgpceOCKH8PTmmB6ODUD4lJKerloV19ffQQ0ln2PhlvtB6bxVZUuCgdD2owu4uaTIzKlHEx
CiNjdTvYcIAS/CtKCygHGVz+2X3tlOTe6WZd1EG2kEbvdGuboP2k2/Td6SaUvq+bQLLI2SB/FOB2
j7xoc0CJGwdANUoLQAe51iQipZdeu9bs6h9fSqt3OqRliap2jDd4hiUCx5h5KUJWJpacDRcs+5QW
WA6KXXSSUUj6G7tYhNdBdD5a4DhHc1gECxrBs+qrZIkGwSpCoVNJXbzS8+IqSWw4wKhRWsA45LYi
ZKOAPMdd9z64Xvo5rWvKagDGnBuNmRUpYk5C93RMi3ySYhoQknk0OVH6XhxT4sYBU43SAtMa2fOt
XfmoFJHCVFB7d2rOscIumY94aqIytMSoWToVj3m0KHbKxDBaww0ibhzg1Cgt4ET9J5vdbRFdlBJS
aHbE/I7jH6D5JQrOpZqcfmai9w+lTCVdQRCh0Gwumq4r3FGwTYMHEmQEg+vnnHPjAmif0gLQgU3X
QkoK1NrXCU/T+CooF6N5QUjQIfaDeheq4DZUFKsBy7CENUa6vXsMRIkbB0Q1SgtERQzfQkeliBSc
8/Zr22DGvxcK+sIr9PNg2j95NSxym8eTDHCha/P4fOEKc4RCZNsxKJFfVqS951oqKsNe5ud4ak7Q
abyrQjMvRN+vdptGv7HmrkAUu59qHKFKZZmhNJc6MJ+rUoFm+LIbWsEEL5Ps5LxwdlxUqU85sirx
j2ZmXoymFIroH57FB5TtSjf/dDgxFRabzUUpoHHWwRfNqyLEaSce8T0iODk3LnD2KS3gvG7Xn7ds
kNYLiqd954WMFJ6S3ENA6yAdbxQwxqslKDEqQoqvmjEcXC5YjyS8VULUBLTjxgnQHqUFoEPHq5GU
FKRTtqHT0/xodhvEv43mkLLpBeiHQOCNH2WI1ZgOaVxhJMUL853mnBsHTDVKC0wHOqRCSgpTbx1S
1tOavRsNUWghKwYL0bzUPUYRA7oluqwXss8ccekJc7NL3DggqlFaIIoxBg3WGwc3h/tPh+13K/Mr
ZaVwffYx3pnheYVq7N+knE89V+MJ27eIoewoC2SP4SaxuF2eJFj4JjbU6GaYuHEAWKO0AHjAviEh
IQWr5/uGxiw6yjF3BGW7RvyVJbfYsBGYX46zdMy4onbrgpyqjTRKCxxlksrCP6LP7vu7ktw7xVyE
H4J4NlYkPcNiiwgzuyJRMWCcpVUyQSgduil6X4xoHXHjoJgapQWg03a92TZ2BleISGnmdXsf1M0X
H8t+atiR8K3MNx21tD+oeGwafQzS8RY14C7MJr1jtafukCGeVKB0DClvbhSeX4I7Nhy+RPQCnNLi
SySusRZGQcpGfYkEtXc2ocYynKL+46/QgJoU1PqlJbszqfBf37+GkUdlP7I1Ygqn/MPcyBM3DnBq
lBZwDtq3SyJScJ6j+t/LQsB5hXaMt6M512zXY1Fh9MPxaC/zvTACCOk3cr6l08fhJG4c4NQoLeAc
4nuRhBSa/vpeU8CZ3UpP6KiBH6CdGANRwJNG6ebRuxLGQCA6lcKXVnWf/S4M4sYBTo3SAk6HMRBS
VArXi82nzWH74EkUvx9Wm8HqJjMZ0D0dV6zVYFOpCVcz9AjXuigLrMsh11raB3KtOTcOuNJ7cEoL
XKVvbHGKShkpQCW5d8foIoNV+VUmRk4FNMddCFWAGIMlQ4v9YxRDNgElG+xBgBvHKHHjAKhGaQHo
kFoVISKF59vVarnZe+tdo8w1Ga8FGdchBB2xjoO2cUAJ+5jC+LLuibDAAvvuMTCtOTcOmGqUFpgO
GoZLIlKY/rJ7bL7hsuWditYlVh3dygEMp6ooG7eJMbg5tgEKuDQ4K2wKgBuMMXb894bNJW5c4OTv
YW1z1bhMC6MrhaQAVfT+QZrOgvRmtGM0xTZA7I7LI6WBBqQ5+s3RnqzKk/ruUc25cYG0T2mhoYMu
LyQiBai3l5dpNA+yC1kxcqqGoksVuVj8jyugGThGaIF1OIUyfWdcXogbBzg1Sgs4RXDAQj+liBSc
gto77ZyiFTMeNb+OVQ9oE1dxfk074TNlMaIPIhEkv0fcySVuXODk72FtcGWC3AZPISOF59l2/XW7
3Gw9PELZzO/4crQjlE0gR/0fJoIevY6y1B1ziKC+/PfS0FN0gXPjgCi9hzWigyaQdwJScPo9gTyB
TzRm1wuKrRMURbxgcSu0CKcVsusUTjJdXM6NA6B1n9LC4tKUMquUAH12P8VzuV0+7T4hheudze3W
Md6OleJJETBKQnQyZdD5vrHFvCSs9cBwAFRSdI/h3RIbDkhqlBZIXh2wW9AKRykapZsI/P1/9r60
KXJc2/avVPTn5/s8yFPE6xtxZDvnJEnGgi8OCihbtmx5nn79W4aEBLq6T0JxI7g3Ln0OUZDIlrS0
Z+29g/Am+Yo4WrNv5PPK6qioy4zCOjraOTx8vb0kgRugY8Wzp2vY9hvCPHqczUfgfDnyADjf4cd9
2qE9nKv7m+TLFnpYwn63Vp/myh0DZgiXoaLOI6JvXX5QbomNKi1PtT3+otw+zOYDiO7W8TjyAESf
1NNDlKGnLdpD+jT66zFaglYC/3re1d+1VZCdj/vVMlrRv2G0Y1o+SBfe20dG+xcd6GEaH8Dx6HEB
h+P4nrT83d7scfzSafljqUHn06BEqcGx3CcUnWfR+EZ0omWvSUyyC5G+RfRxNh9B9OXIAyjznaUG
xx3aA/qVSw0eWd+RlfZpZsp4AQ0XEHBl6ZesdgyCwmNkqX/juN3N5iOAPq7jYBJ9j/Dc7dAe0K8b
BF3jlovyr2cy+X1WC5+PgaIZj2jab3QhXFFAud4xx2nHcd9cW9rN5gNwvhp5AH0+R7sOEJ3Pe7QH
1KvED3YrvubFJQWuocWnsVyEVhDgRNPsX19TAKRI+bYt7UkZegPp6nE2H4D01cgDIH1XaGW3RXtE
/xXddF/QVjke75zMPi32iUafCixLuOJ/yW5xrXAsgmIhBfFRvj6/+NErtJvNB8B8NfIAME9uWNo/
ZdofQKPP+7RHdDI2qpggmfj2vvyCyK4VVNC4+ETOa6KpPTpr7+MnLzUjkCmyadBNxnzjTdhN4wOQ
vhp5AKTvYrlPm7OH82tXSV8hvKKunvf29+UoUhMR/jT3nUVeoWmhf6SiI5S2Lzj2Klr2OJsPgLpb
x+PIA0B9F9PdbdEe08uQVV/S1bdCQXdy/eyp+QQ40fxcNZHo+/CFB7+C00bNVyTqa8bzGx/57W4a
H8HxcQEH43h4eZunndmjeMJuwwQp+t9mjPMvyGkfetyePm/t74KJNDfTVBDM/rUMfWjSC+okKNb7
8PXM4neRlbFX7+lHyi3v1nEwpu/u1Tvu0R7WL9urd5T12vo5BPm7eD7qRAiu7NIWwcRfEueDToQ6
f5axk6zPbsa9ToTZfIBGd+s4GM+P6EQP+7TH9IvrREfG8pviPFsQv4ssKBU1N82nW0JvK2qPgRa0
S0Sj5p036S2lPs7mA8ju1nEwsu9MSH3apT2uq69aIWVlIwg6/TTeS1ABRYUWS/72Mq6NoDei3vt7
DK/0osfZfADR3ToORvQ9t4ietmgP5/F9el/dpEHNyhD//IIydezbqXqf5mQYe5saKG/91JribcQF
l6xBqCDVnUx9y4MfZ/MBXHfrOBjX9/Y2fdijPbBfvLepCa336tPYLxpfWgYgfSpt86BdpMGuprlk
wSRF/Qfcrt8rUi+J9fhxNh8B9eXIA4yYd7eRedqnPbCvHvHlAmrHxtjx9NOc9qhGrxhjZ7a/iXij
uIdljNjuojDPL95pTI+z+QiwL0ceAOx7btA/bdEe0/8GtemPMGv98+5djxU8YLdAD3qpAUNPUtF3
Gh7enVv/me3vLJrHSXwAz930D+e+7O6O35f38NQe4BN83pw9pF9WT1rK62/qZ9buxJ0U5CxZb4yZ
MRECTRMRQN0ZO2+g3E3jA1C+GnkAaaI2MkOpjofCOAdg+bw/eyzXqMV6/1XKyL1MQFuNdVgvPu2e
GPkPqD5IXfmbPFF4dtGvVkV76Wct+5Esd9P4AJavRh6A5eHOo6ed2aP40Cdx2sJzxJLH0i1fT3qa
FKWvnlXO37VKLTj7dNTUMX8dUBvVIlzixOWi5zfuxObjND6A5/HLkQfg+UqZOYA4d89/6Tx69Ygv
h+gudPFp1QbR0+V/gy9vimH85/978ws0OHrzm219P/ZALtEC6G3zo3/30atWyWsd/VPoc6zydwkU
nSKQWQZ7dOfwe2O3jAzXMg2UZ/l1yc7dbD5Ap69GHkKnAvdzK3GQMvS8R3vW+xyQ+3L0udIuvmn0
2R33u4AS1FhF+yw0GHit2AJJ+ByQ66vvwmz4/KUFupvGB5B8NfIAJN/jLnramz2Qm2IUnzdf0E20
hmmgfl7JDPBZDUqtPXYxHb9A8i8NlRFPTYXa+xQ2fY4RPErQ3Ww+gOerkQfg+UxaB0jP5z3aA/ql
e2ftun4+kcrvEueYuv2/3UtfFxr5i6T8r5OdS+tI/TzPEGwVOArQYvgNYZqwUUwUn0MZqoevN4SJ
SXzDLD5AmK9GHkCYM7RlHwuyHiQzdw9/qdfSe87vG7Dbr+iUX1q4LHb6af5blJtHA5CxSPYjaG/y
lEwT9+pRoQix7kdu/Mb+3M3mQ6A+rONx5AGgvisp9GmP9tz2+D75UXzNu5xrhPrUk09DFJrtmIek
PlUIw4P/Kj+RD0HeeGx30/gAlK9GHgDl+wTnbnP2UD4P/3Iq7ZGKWgHLT7wgRlTDwqWFX18QQ3qv
DlaLe56PpDky5Jea7W42HwD01cgDAL0c6/JycZiR8rxJe0SXrLodY6DFF9Rul8r0G1k8y7Lf1YTG
ngVjDr66rxD2ijqRdoaCC4r51P7jLb99nM0HMN2t42B++5Q4doBy+7xFe0SfRn85El3K4Cef54NH
xRPZVhUTDveHr7duBBMkqo3Bz18nbO9m8xE4H9dxMJzv04meNmkP6PrmTtx+QfI80k6+qc4nslzF
QEc0FVVPHr7eCE+wXNido6Phb1ju42w+gOduHQfj+Z4GWrsd2oP5pRtoIS1ZOfo0fjsmbltw/SCZ
9+ELD37Jb8dCcAoaGjxpv/YbpWhM3MZsPgLoy5EHyND35J7tdmgP6NdO3Jah6V9+GonqIEG4ZlGG
8zWUKEeEiIoCj+6OF79x9C0fp/EBKF+NPADK4+K+vBVV9e1mbCRZlyXsycNs0aed2iPrwWypv2QA
FC5K8+yZXH5XLxrdt6gmZaJcxi8FKfzxNkFrw6fmos/m0i4O+jibD4A7enGxjoMZ7zu9uA9btIfz
v9iL+/exFziXHt1P7k1146UVq/oX4Zd//vRvhu6Mjb8i/2iEzO/+/AOtuXA7V0X5YxOxFpicBP7+
//vyea8tFu3qyYT529H3cO78+YcESaxYENWGiZsOu/ss7f3TR2haisQa3BIlyITTYRehfn0V/vkH
weUX/AIWFW4tEeWhh0Ip6t1HJlwdsjxW+dANZKD/8TTPY8H7QKTPm7T7+VtaJ8eCpVX55x822Fv2
+Ge/njnmkN3enIxuqT//UP5PFJiBHzB7mPecKJ6hWtnawi4ZTtf7fFYEeaI5pi3Vt3kcOUHdS15D
ujNbjlrXiNTEVQNp02Q+FYq1GkjkkjpYtaZoHRHLjp7KJlV1KXFz08imxaDrnsLT40waZkSrYmpK
hVuy5qbPV53RXA1+mawjqZwFXTPMyl5rPF6LhUQkadJJ5dxvikmkstS1hro6CrKuWFlmd6HVzPJ6
Y4idoihdKaxqaoYpn+VJfKNkun9ma0E80dvvKesyr251JXMsyy/mdoayVI5uVYoT4v8+CXoadoHL
i6zRvYFbtltpjTPIeem1usm+l5UcXcTNoK+sRk8mtvE9y81yGrM0drVcDFRNc9PtGznbNgPpKU8a
xemDqKaJXHiVElXOIGJjmVnDwibxXMmEitqpvrXhoglnvr40tSGdqZXJjy0zimZS3lQGHYaiamhl
yyl9OLY78np1Hm5F1hcsCKvH4/H843+eiQT/ewiH7n/5+kcM2T1ypMpXP/yFRJ8O4y/p928+PIhC
oR3BnasQE3e/TCSj/SOFrpR/vabQX4zeUSiuIamgIkIse1SZbQ2q145C8RG4AdwaJt5L8HLEeJ4o
lPyHjPIP6GSCskmo6GFDij9RKIopoTIWkUGnSKVS0Uf8ad2vEAnuxS8o1IK68IpCH2Y+RgZRdgBl
mCyIspcUKqpECJZl7Vz45RVPxXej51s90EJapfWiD7KQhkHCnKirJBr1+qxIu9LDOZrEURTRysh/
mEFq0UhSQ6ql6VLY/aVRFm6TKCVtE4NPtTq/4oFybmXZZRYYNSWD4RodoaFVT9sumHOjH6itBpt+
iBZ6J58NfJhbqVCoH3LKoqTIaK/G8rSWrYEWQ18G1LfzkmYdOcv7VJoMQnYqg2dHhjwIT+Z6XFE/
sm4LSWmnvj6py16mvvozjidNeSl0kFhOkpJaciq2GUPsvrSctmKZa2j9cWqkG02YbpuwjREV0dxo
cvNIEk026QalXDWZJMXoaT9Es1pJ3bbRftp2cSMpmiP8InQltcccApm2LOkcqxScBg0hp1HYk5PE
141FyVhQ/g+gtldq4kuSQUs8E2f6H4TgffuNQucrW3aLhtd7YbobuSMvA3FStP1FyiHyW3T0CIZG
tCMvA+n6ugovsGKryAVGgc49eVkgLxltMRFiRfkxWwdVPJHXWE3QMNBqePfJuwQg3v6Susa6oebo
FrFUhBdMSNzX1OXLSmZGilXO8orrGx0H6zvJFKK4Ein9hdqT7rwzJXHzYqd+QdSjVH0hdfFW1ObH
fXS8EfzMVrHwlzSdWE3RkDBKZ6JWf2pJ2V7rlsYmSiyH52rih977XjfejsYtafjSTZS9VTSwsVev
U1gOsWvHM65XSUFVRuLZUMfRqme5vPArXt/98wvf7qqKUo/wDxI4IaBYoV7D6xeqLPLrpPDjmd5l
rdfXvDxVEl92SIxf0jrg9jRUcnX6z299u6soIalCOMAXDR0d+cpvlplFXKtyPZOmrdxa7iCxxEnr
hk3tlltnZV7pk39+H0LDr3FEijvBe2wTq4XOT8Zbci83NsuaYsABi2ZdkBlXnHfZRRCG2aaqfX3m
Z1acOaUhN4ugLqMTbahrr4l4Br3B6GdEro8Jtyu3E759FHMpiqY9z1QnLxhZ9LaknElWG+u08f24
cEMlJAsel/yi8hvtuKzKVnJVvbNcoURJ4oRhbq9CdRCukeOXUaxKCbWMJNuUgabPNKvgFzzM9WVQ
4nepnpqFo9eSvNZLdfA0K1HP5FzqvIKE9pQlqt3RAtrJGSokkgWRpfAoCYKR82JywvZ5QZOa6EsY
S8qZnkviSpV64fKEZZuiK7OJIaKkm0RMMbfYQ3UaFH7pFg2Q10pJmzNW5tRuMGfBRHfs6yWbDjHx
r22Dk4U8mNqisbEYJQoSnyp+waZ912JJSlrhCNlV6699pSKTzg/J3DRaNo1CW8g0sdQmcjqbVxXt
oC6fDqYfZhSuz+TnEDRcOJGvtpPUrCw3T+U0cTq5Nwpn6GJ7SpoISxQ4v9OUVPyiCHSlX/YQ95ec
MUWcy2pmDl5smZgDG8ysWPMmZ70r6XhT4I8f9qwFXEbRZFet6UMB1vzKGrym41JFS9a226THwaJD
zq3tQEprq8kB7ybEMLDnvEt6L8/1/Gyk422RDlniFJJhnBW62WiObofVuWkSiOO2UpaNRdJJafZk
m9YRqzwpaxXiliKxEppJsbaopVbvqdBKtvVj0/ipl6l51hbE2ii2JE6aoPNnLArZadUTVaFYYxtS
lhu+l7QDOcqySKdtzxmnPCtzTzLT5IKkkSE7Upc1UD20pmymowS9bxlTc5oaSeEIPRKZC/UokZeM
22bqZLIWRFOFNfaprAZNQKVWFN+jXOmOzVQVbt+3EsM8eeX4ecMqt+GddZEyKVQWSht1i8FP9czt
6jq4idpGuittpnptbRsXSA5Jjsaup6eWafo49LYZCY+JgYduo+dsGkYVnq01vXQnKw35Lhek8+yM
WVuVZ4BNB/I4MKrjR1G28U0wj1hWlbNu4CyYhJXRBp6Vt6SctIEQp61iSPastDm2RgicPitJuuO8
zXE6jawIIioRLKtkHWgZorF2FCmyVwoxwiO/FtkmTzgLaWMnKU621uqzCormAtYO6Edng9vJkb5W
7FT1Grm1N+B5beTYVlLe5bCsJr7fxKeJzn+ywqpWhHdiRczEvx70uPUnmaTpy3rkMnVkmlutrGJl
IYfjNJJMKaa1VmaEBr2Mw9ZkoPVa2F3gtWZmKNMHdgkDix1xq+qObVhWU0UCFwgZ/jKRQbimb+iz
rAFkJul44Vp97xde1+mgvS7ucdKLyOfBHGPzLdEillG/0PUloAY1K7m1TTpZOYv0JFAWLS+Hhgbx
OLsm0LVZp3O18GpWq5rTJTxZoTVGPfMbodE0CrJNWKv+tR836SmzIkk4cqZbkGIZSFDReZA5lRX2
XqGBrwQDs1dWIacybdTS3NaRbV+XugRmEBmDfV3EkTg1DLOvZ3rZ60vJkqTCU4YyMqjaGfpRkobq
nBeBMffbXP4xlEVxqVaqQSsirMar9QooqkrfK7CCTXLZVrE58/MSKyaNfGv3kcJBm6a1kuMkvwK3
1DSnlwX2wqqEa2vQAMBx5LKipt9aytTO7Kxzq6zvjolZRr3b4kxETpP2bGoyHatL1CGLvVLCsfJ0
nvqdp7S2PtNjFYfTEvHQU6lqOHFT1uPM+HVrxk4g9J47NhkwsbCoASvpqqsij7JTCcWUpjHhDGe/
DJMjLemDdScEsO4ssC4SKZizForGDZtS2gxBz855UICcigxnOuZYXVd3eHKqFLBesxwfhdB9BI31
pAyp0SvNcgjL3LGMtnBAGE6KC/iLgsG8UPqQrTI9YQsrLiKqRGJTpE22NFoRUT0pmCc1QeX1vLXn
/QNbr8twcCDP7QmRqtptpFzc+aEszbRoqM9VcIaJlaXRhPVl6XZ5qy/8RFjUbGDU4D5Q6UV9xLyQ
DNFE4UE0U7uAuJFvWouEWdKp2mb1eanX0WzQbEErdYgchbWmRNsMUzJ5pdAoMUywr0IRd7Vfimka
1liXiY+hUVULqUvUSylo6nnj99GkgKU0MW0/WiW8MK8jQ4q9wdINVzZZmzjwIsgnulEOjiqEmBLd
aombaT6BaaL7/rUVl/FVEDcKlZgcTRIluR5keTgpa99axL1qnGZqGS4EXAuO1Wq5oxSmXVAFzt7p
oBLhxI2/5oIrOKmNWW7kQgmkKYyjIJmHvZpc2kIk7dL3U6kF97UrskYFLo15kOagybRMfeZkMS86
104SJsNHog2ZFyCnYJ5lPF3YvSFmhh3iBBRWNExw1og5Gfo03MDGk3Was7R1RWFltacGXX1v5yrE
gaE24WKIlG5lDI3lWp1ENg+HyW6yVALiUZFTVqiqB8da7JqRGrtW3cYnPu8LTlOey9BjpdBemY0u
Vk0YsGUV1YzqUaDL89zv03giA3q2qIusWAYFJ9NBIuy4g9qdzqTSToJpbtVK5Qgllla+bPgLSHt7
booiOo8hgwIat9xwpFyrlj5PwwD+GRau43iY63JlOYURkpxWQRquFV/q56rm19Oo0slSa/Bxz2Cb
00pq9FXPYc7WYc65E1etQfPaTBySG4ZPi7Zo1p0iD06okNse/3KIb82YLV+0pYgmVmfCqWbX2bLT
y3wShsPPpjcuk7Drj4kWknpZ6rwmNLYDAo0zNL2hiiIQYgtBqhPmBH3eUyu0cD6NvifLqg25I6WM
0cbQAsh5Htak9PSI2YagaSdZDBky2bBED5uh2DRdZ5SeLwdxbdJ6aDOoVTGYSOMGQXMc6hlzOCpg
Vk7cdnl3Whe6PFXaUFnpsHCcZsy08XJd785Rzr8DE/KTmZxI+VGXWvFlKvX3ImqzI6syso7qUATg
uiuTsnY1pkLniHgVzmpVjpcWdKtFnBKhUrOO9Zsh6nvHl5ju2p3Q122h4AAlWoOHyH5IfSjbKe2k
RHhGEfNV0zb6jPM2ppKwLS/hAbkKJK9iTbGAihGsSsXky4Bo7QJ58FFGudaEboDxN3FGjEVn2dVV
q4TqkYgsI6aQc/VVoldioilVtBW2ZEGWF1xbVL0WLwqhEU8xtGJkHIZ5L4VJCC0sVJt1oEvmPDHy
+0qHPkj0IbwaRFAqcEWo9tYXhax6OZG6eyVHFpbLDansKelbu82AvhYa0C0TRQ8pSVrLUcuij6ku
MO/Y54pbavlRJlI2EYFfnQh4Xryht4LOhUpXeg3I9mSUtg1NrcS/6xsVntAwC37wqpe2CjPFvdD6
YZJKkrbSZJA1HdRKXrSDxTxLq5OzjBQ67brBukHNqMDTfZlN4wAOUipQ8mugQSSL01zL9UnUKXyg
zC/4FHzev0u1pp4OVct+GKVWzolfmRObJ07VjyfLGFROOz/1C5o2bTrJwjgHMmxwEhw9MMPScstI
E4JqRn4mFeWprdkMSqksnCoxybRr1MZRB3XiF7BuuTV0ji+3933QCYpx4bKvbbG0FG1jpNJtVBrJ
rR/6qSOZSuRyXmsrBYTuFdbAOqeTNGtRZ1HiBm1KXGZ2BHq9Xky0vA0S6utt7laMKCt7ME2a2+Z1
nST+MutrHYw8JpOkluGslQYmXFZk/Lsl58EPBhIpaRJX9iwjTXGWhmkiO72th0dSIKlOAI/UVurK
FAxVGuZyUJBpC/Vqpje5dayKYCaptXxvNkQ6waE2YewUir71fVVbmAaHS0uBRdZWMKXsLGXTzGrU
S1IXMPkNzU5CauudkVBtMKEZD8ogN7QtVfUyNySozXUP1cCSGZk3YZ1ttLrLrhoGS04qoiClvtxA
3ckjXZ8JOBvOWNfD6pS0WnWyVliuEWbZpE9tqFelITI4/GBrahzajhaH1jaqbO6IOo9PhWaygRIj
SU+b3qRtzY70nJvzPu5y958N9DcOgdE811CHzkajH5joiMC8Ns8TGYqaBI1wxtOhO87sPJtEIdRX
2OVNCwLi5N94BMYHvvDrjC+EMQtDDU3MDbh23vgDjEKLrEAz2MyPFbzG7y03yTPIRhBoNlGsIIF1
nyi9G5qduX73YlFgZkyONuCQ0N/6XKTIymsx8su0g8WeBkoB603jG6jBYtManfg3mzsmrLxdrIqs
evQxGzvYwXX+endzzeKSovBoFomqvczbTr1sCgvaaGPKPzLYmSOhRMxNeB7UtCiRgEs1HM6jVNPj
Ba6Fhg2trbabFz0XJ/+8Gb/yzIyNC5CLisbU8Hq9gb4YuqisqpjNKp+Bz4ZJYKSuX8ew0VQ7+mlm
Snn3sFEa5LQn9xGZd2oFo6nGIeFap4RuW3f9UVkCSCXT7OtIEBCArab8Ig4l7hhGrS1UnKG5mtra
Yqjgn5GCgCxC0HFKK03T5vBDdcetVapO6KvJzwdN/uFdZoM/NIZoNDxbkAwLYpK6gdXBFIs6yYac
YhIU8DgztPkDAQmeC7cz4N+X28F0HrbrE+JACMbuo0JrdluIUvysXoeHHgNCz3/2JaJF5piXg+ts
Y9AEBXg0HM6/d2WvVRyvvQN7jAb/ZfRTtGhM0wJPwcGCy+gxMvsULcJHhqnqxECpERy5sXTBU7QI
TnDkucP5jY7IcIZroKUnd/boH1fRy+ghAoyy8O+IFZn6X8O5LyYOn/sbBpQaugE5GMlz9tOKaZx4
RugMLcjOKT3D427iKTT7blU3ZZd7rUOMalJ6BOZV7DfXte/ZMmUUInXI3DPzR7KNJPhRnR6uOjEv
4Z2a6JfteZXSdJM79Tp3ymnkCidYiGm3jNxhxjwoPyE9y07xPds0sZNtpNJh3byTICcmBLx4ohdT
84caT/FAwY963WXaEi+SCcW7GO3vcxx/mQ40O2WCqpspp4VHqHmdu+EF/h06NXfUe0s47VqxqEK1
2Cn5Ur3Xsllie/geNG61KZ0CMjVzeE3FAt/6Nb7FXjutp6HqmD9afqvkXmNBR59oiNAWE7ObdOVC
RTwMzj24MySn0+d152AZzDhSKIa1gQM3FJ6geZoxhc0yzbWJQi1Che3BHMAr5HMs7AzDuFuk4xhE
6BKAEVNxntyHm+TejyhpaXDvn/VXOfTylbzJPAySwX/WJpmNcxrWrRLQYB7M2+DEyF3E5SgcNFJO
u4RRchqmS4S4ioJO4Qhald/lDU+8elJOEmBjU+j3iMzFxOPliWk6aTGpFRehOn+BLcXYAQ+xt61y
Ya5zQLwyzmqbj2+tJ+M7o3TJztR4wkqvVFy4VNSa6tyNLoO5sjXAzjjFUxs4vmFDk4iq3+1uU9tr
3XQ6MsErMDGmOeV3zLEhy1ihzbkhoPSd+eSGkHm4zatlnMIDldAydvRGOemhdcOBMdeIGx4Ni5iN
a2gV93KlbpTtsLXgTRvtp2lJDUfQ6+tN4m06enIMX9m0nQxOP2FnMk6vG818TIiLZY7DNJE1R+WO
HjrKglBCyyvTGY7KiUGPMjo9gcbq+W7sWKt2ctng8OewWJ2Sbhg9Cej8x6aLgAmYshtPbU/3KprS
I58OHsdLFGdwoLVS32XXYiqmDW2c85CmTnvZ0/PKsZYRLeiR4mS0XilO67YuoZzm+F55lVe7xYVB
T34MZ4lXUu7OYXE6/TGPHBZ5xK3oye3qMqRwQRzHPxIfB4/WePispyqOPBXueURxYYFG9FzFexSv
X5kLfhKetG7l6VMO/Gvn/PTurqa1Uy4y13K2P2VaOP08cFJqUZ8uZDxwG01jt3La01MZz+vH+c8C
V3KZK8+AEUspYrPpeT2z3eRHOM3cfjrc9VP9zF6xyxrzszz85wivzTUapSfaGd7Y4vfLJcK13p26
bBdd4HTX5bDUmdM6rU4hdGGd0J5MepzEQnG74KT0PVFMqulPuJU9NrHn/D5w2x/ZWl7yBfdU2s6T
O83LJ11MT4UrNtU0WrRL2/WdmJbeBVyL1JQDqp3y77WTe+q2mSzVaenVTuZeWE7t3NUOd362lE2Y
G7vwU08KBw6ASTGNJ6nDp3eWV9PMLdxozlfG1l+zI3Ykbvytval/8hXMoRxLjaYBxiauNau2+YQv
1Fmx/tkDlpYmP5SrajK+Kp+R3tWQWAz/J17aU3l2ni8vakcsdWxKODW8eob/LsN1TW2Ez01qzoPJ
uP/jnCLaniZugln99D3tSp+brkbvLvybPHNwEce13QzPDOni6AYK9yqlVz5+Cqm8HM+DjjUtTiMv
c37i25QsCyd+AHR8PKvpcB+7Kj0XQD2eRItUd/tZuq6XBI6tcb53W3MuaRShBBgG9hW/T8/Zab8s
1tm0yrGS2G2wYz3NHIYZahSyJvipg2tyKkcOnvJZ6smo4Xw5xQM3NdBMS4ZAh+mB6xr/oHjYUNTe
KB5vR+8VD1wPhudURs8RXCoZNdq94jGWBIVDFvnGaPz+8iIZsqxMRcMoXDEbh2E6e8XDkPH3lgnt
HWEI6CTvUD0Q231tDow608MVFZRsh6WFAPBrcyDtWwFzCzfJak71HmGT76zEbS1XQMKZ8NbFOOSm
FlD8FgHFhewEJ8UquSkv8MeNfBykXo0Df2O0rmnOestJGzpAjgRTPK9gVPmeXyjf/S3+Gd9YW3lR
wa5XKW6GRXDU5A5CEXVP/XW9bU4reVVOIXVFR8tztmDbfJqvh5nIweyjkAbXybmNs19RGxw3p62Y
6AjNnSeBE+lzo18Y/dTqF1BzMmNUFfx+CncJAnbwAUAqdXNoSQoyzVXPriC0haNLKTwUp7VxGeJB
+mXsQWMiYUCNeCqRWb2uA0dtPT3e6M0RRJ1Vu4g25cPC57cGzI16yd1yqmUuyW8QQivwkFxbqvy2
ymZNvjC7AM46Ae/ZbPAHCgUhnYyqF1x4kpPYq6K/0Iqp/kO/LKIrWBCUk3OYpzTZxov6PMlvimGl
pN/b1ssDh0+YF1WDW+AyENfdoTCcIpulFhgaYibaxAjm3bBSs0m24RMklXgmP4Pyl51qS9Y7+SLf
WsV5cdqum2xebvMFW3bVvBmwtXNyande5nuIB5Xc6dLjgc1zxR22+nWJjf+pXFshReAYV+FasGn5
tNt22/x22Mobciqdj9/r24Ykjg22DlG/gkujdLWpvU5Wq2GhTQW+/3/urmvJUWTbfhE3IIEEXrES
kkoqo3IvRLkGEki8/fq76HEqWiPFzLkPN06ciT4zXd3aSrdzm7VWCrvoBtmVk2/LbbaWfPnn/+pt
vU0e0hswCppHzTe84FnRV6VijY3TvaEAaPhxbSeH4Dn+5Deia3idY3hoDHhhvW6fu9QUbpvykd20
6BkSH7/yt7Gy0T9tvTpyKkx35CgoiE/WkG/y+C4Y7tmNlt7r5mT14uFFV++IvtYqtEyOqfyAD+wr
G3+6649Jsh1zs7c7p8GNnGwNtq63fevhD5f6e0bsrnnHn6f5C8oD+Ef1lcbvVBedj8Kk2moem+yr
fm+zG+lHUbuIo57ZjUw3am9PzRYj0LzJKrfF9LoVywdZs/GhQmThA3Rt1Yom0tHCI43JsFuflFV1
ZLfFLX1SGlMUzXaDa6sx48bMNhvV3DTFLtj1vr5jW2OVb+iNzMz6HX3zwBHc4FiOVtOuhFXtpGu+
HuzeAajB7m+ZhSWdDhJujZcEJm3EEf59vp/vcWM7FebjcBDcx1Qwp2ClW1KLC8bON6Foaof2KcTd
haD/pd70uL9xNVJ7ig4lGqwI9iMrgj8hpn4b36Ad1aWuXmF2ti1bA7jVPPcW21ZuZYuv8oN0QIhy
lF802QxwUdcr5qExKamW+oKbaUKjqNmnu3hPNmRVeOPq1sA5QKjSI+phiVlmu0SwEK7W+xLdGmQ8
u2ZXWanTefl9TL3uS1nltoo29y2aW11uoZcq5iuSr8bGzF2Ged7xNce2M/luNBMkQUeEB9awq3z5
Ma3RL/dH1anXsnVDEd4+JMwMP+r7/L6wxI3AbO5FiMkIgjlSryeHO5U3x0LFTvZKdA6Ud7pq99Iu
ZiYLzTpAtdyNPztq9vrK8HoEmYCxIoAgq1FZFV9BaGovJUIMzf4kdzR+CCxabab4MMkmnbBFraq0
43f0MjQHi0aYRXTXsEVzJawjVP6Qp1iYxI3ROmWAMG+q91HucubUgDWsI8+QTfmlfqe5zY7le4ZO
q2CishY/oT7dfKhmGiMuS9fyR15a8Vv2KO8RISBr+ZArR0bW9Fq0FloQQmgPz/EjwqvwMX5kqds9
j37ptIhGXOwc1YY5MVuTnbBq7MZO3qIH9YM9GB8y2owDEMSW8MwOk6t40fo5+QFvLDeWnG35h7at
ZDMMrMjLNiQzFc1EQDNHe8NOPVa30zGxU0c07/3hyP3KwhQ8ZXvuc4etRszjHdtMrzy18aqYq/lA
kVg4cqj1IHquEZ9rVpH71UZzqN1Z6DdajTNYolsgPYg/ZSuM3tlGtSIgHxEtZrYUrbrEZg5zUoeZ
slUhAMcJtsQPugeGqKlcdJXtwhycwHxjiO+HwSpg3lMidHA81eJO7o7yO0GEJ9pIddqt6MoIrXf1
6Ab3FBH9CzIBBIgJTvQtPr+t7f6hXRuTk72gHYCFRUrnxnscN45cdZd6UejTyKU3zCpUq+Hu0Jrh
tG7cwi7sdPSCwEYrst6jNaSFu+ptsITd6HI4vU5cdY9bxtY6dUzhq3XJcxRb2NNPhqf6o31jEVs+
Sok5vf78vuZRRHjaeCgFRliBOXqN7f5pxS3j0L+nnnYo3ytmSwfZ7C3VnNAqtzo7Mzef2HitCyfU
m5/cipGV4Kjg/HVfiH5zOzDRbq8wa5X51ljzEs4JGPfmmDmwgmrz+Vg6OOR0cMguMT+l3hwDqy58
+Ccvdscn4fCjXwkP2Xu9yp5QK4GbUFWrFE06HwX2W5X2/6DS9v8ulCUGZOF0VLMQUyKiUy8jrjcE
Qf1JKHvub/8RyqooeekISiVUviiwnahi/RHKQucBcq4SKmwqlAa1OV79o4Y2U5LBrcEzI3iDDVU9
BJh/hLL4EepeqKsBogeNX03/J6GsrC8g1799dZTx8f0MgurxIpRFU07ICyUoUfLaa0iRUBernClB
J8RBlUhN3BSwG7utXBSIldGqWlzbdgUqw4/ssajQs0PEK9my7o3dceRfCe7ym+xRmNtlvjodgKJw
Qu5lCF8Htq1HpNCt16kfQr+py4/MEA/ozyjjPuaROcgW1WtLl27j0hJpAYzSEy69+G3+QeCMo5Ml
K3xyktnJfWzjI0nmAEcB+6qBmkK9Q+xrsd5FvCetSq//knLUGeTVSC2tQYfKHlvbcNujTjZjuEbk
GXZ7rTsw6tFUMyflLaVe4sV+9lp7dWJLK22flrcUbR98MDzzruBm9toUduKzYiVtKt2k9IBPrxCb
vuIXft9+oYvkGjBFrQRsHyGw+3At6o4EpMcaf2wwFeKWO+C/Qgt/pvRQ+kusyax3st0iHi7sfLDQ
hcdHNCXKlauHFtXDY7kbEye9T+/5nu9RPUT5TXjnktkO7QT4OT20FTBoM2itESyRx0ftNuCdBRwR
+rstEEdt7Db5YRqJ3aI8WqA7/JSsg7pdFdGPIqxEYOwm3OAUpJdkU3lTDpdKTPw22UTOVAB2sCpB
OsENPfGNeisUyKbnu/qnY6ktonrRYJY57opMW+H/qWnsYsQxrZk+Tv725++Qj8kCGM8P9pKVr0U3
e5Cw4cwbDTESGuB3bQcHV3CHIL7Jzawzty9J5IwufuFmuVWNG8mfrw0DtVpHdHu7XEcr3JnWm4xr
prIA/MjXzRfzEawg4Ct2AgoBqafffd7CodYr6SDeGKtp34W26I3URrMQ2fxj7zcuMIme6Bdb+Tno
sQ7WXqpshJux1WyJ39m78EbbTx+aWY+m1niZGb4haZKt6YPsOrexcRsTJGSl5OFMkAqRQOcSr7E3
aEGaj48oG1nlJsIK4hpKvdGaf7t0As00Dqli9u/Ci7DmnnAojgiKbscVwe3coJpoVonZ5Bb+sxZN
ppgIUJ4iVKc+6Q0Jzcgr4cflT/VB+kQAEQnr/+paBMRaJeDKRICUIZl8sRahAG594sB/a4J8/9t/
OHCwHBWw2iA0Ce/4nTKDH4F0rop0fu3CACz6LweOTgdw0miAoNtMoYH3rQlCDRFFDEPD85oSfvZP
HDgEvn+tRZwMHO3f77UIwPjLqIy6af2stlZyE8ovOfBxvT2qrs7WQEYomp3EyL9E4BSx8ZAZT68K
1c2KmPgb+FXYB6OjIl8myQp/eBAPuhek91V8BzYY8pH7HAVnsEYQ8khe3N5Fhx4lcfUuzO4Dtg7v
wrudoN7hz5XBPQ5+lVv4lyK+09ixLQ74JPxIZUcCnETrC7LVTlaxxofb3ZZYyV07Oe3b+BhkdhR4
AIcCN4DCtFnfNOs0trs1sQQU29ZNszKAJG4cWvc2R3sVCFRuAbQ2hC8Aqek2aWxJM3XkkfjvlyC4
C5L3oELd9sgnEPickm3cuH8ADqIPV5T0JnAtG+OmzrdNvVGT23REHFoAlIOmC5FLk6mSM+EiSSUr
hGNOzWDfu6p02wadDe8q48gJa+043daocXeWuG9eo9QbBsBuLMA4GDJFbiqreh/KTvgxlFuOXvl7
ZTh0o+Fg3+qCRTfTkRYrQ0W0OgJxgCYSfpAH7nRsJg+g9+CpTvdaYquDhV/lr/A5eEJFmDkaihAf
yM36aP6LmdtvDWpNx85TkKUf6ap6xU+QznntqgL49agKjyX12tKnlUfJ+zg3u8q3hO9Sfw5R8z01
XF2Ev++0AxCL6U2Qr4MZ5WoD4tK7gOKq/D1EJR6IonYNaNVOUu1mtNoP5Ohb/Iu6K587v1A3IByW
z7WB7B9oV+REBjCkBfy7rdwn27bx5NQuIivJTQWl+uYtE4Bq2pftoQt+lJt8vOM/OOpCQ9SYOzHz
BFRRjsNcP6B3ennfr8R4rza2zJyBeerg9S2oUG701W7+m6NXHW+Y6SJFw1UR8X46vcgXPIiHb84P
LuWXv/2784MCvYIOMeJQDS5Q/ilr/nv0iheCVQmve+uo0/78CQLHP6JX+j+/vxmC90sBEUGj9yR6
VdCpNX5SdCC1LMr/xPmBC/zd+eGrA4QCxwugJhrUCN+/Oz/RKJWsqaXOryNgbJtpeGgDY11ndNXF
pRc05DilxDYmxHSjHJtDZ3zVXWUKEk1NIA3f1BCbXOrU0Z46rUUlTn0zUkQHpbgqCV8bOXgopQSo
ZTQd21J9I1ONnKrUHWB1uWmwOvSAiX4tjfpDFjrdkts0Mmv06u2hrj7xwcfSADgvJsNHF/Nn2oTA
lsWASzXJJJm8Bk6wURq4ok4lZpp2ADDXT4Iq3qt5dxgK7ifiF0iRFmAlb2yY+n026eiUAoVklsUI
vHNbbYNQRNSEQoEiOgCYHcDYSNdFGzG3TrldaV+9MGWbkau6HXOOSLHmE7mXxp6vm6i4q5Q8wxFF
YaEGUMOauLZioEFGjPm5iDIF6Q3FUnraOXXV39SoTQg58Ihg27zTuE3dbBQms5Ojx05qCLrshc00
QXakvAV4W/CavHkuJvoiKJwi6RZ+NJgQm2WROyhj7qSx/i4A63cMCoP9hvT4jTN/hnkmndsdeCEX
YGfkUeC2zgiCj78I34XYpm3UDa1fdE+98ASsyjbSBIBZ9yApgJDdWbkxuSkJnRJYMdKXJhWeT+KK
M99BnXfgCUxq3qHzm8tzOoe3kyAd9v07lDKIf5x2rU9Q8VJZXYAMgVJ0+ip3N4kE3FzkNlO/4cFO
ycN9GLxLKD8W1ACToLpXy2jDUdbVU/SwuPFRNo05yi6X3rr2idV+k25SJGWUbkIKuqeCPmYw3fKp
WxV1ZZXJXQJGQFopDwp6FWBibdv0GPaRxYln6J0VoUYkKsITkYL7sAw2yBDNAJdjmlMz4JKdd+KI
TPjPns+5+VggqX7Oh6QTqL+IGliSOnzD6Zo0GhtiPW4AHm8MNNsba4iQuZVvSgPuz8grs+IUcESC
rgBBWkfNyGhe1fGG47tFyvia6uku65AooINCgy+i7jMjANoPeVOYIg/tvEntb8tMMFuOwjQytqJj
XtWAN4sRRuOu7JP9EJVWIEuAskdW3g+eIvWWDEcRTMcSmCh9aMCXKkDhy6yixh02DnaBOjNn4o+e
4ZqkMUXVqTYZWA3xaLgq21yepnNbF+7VgDP/qd1JFml5F8c9qFq88SNdeRSqsQRO0yAWz6L7vJu2
opgontTEhilq7QtvRwNo8PR26PvIZkrlX/4285p838PQbZAVEQqjaMvJxnzOTs5RpzeNCuho6xvS
zFBYc+AzRGm4sjUWgex8DX2zMu+cUyt1DQJdlrR+FQQORbmzQH1cZx0OpuJcHtCCs/mbqVklDApE
OJIElZdTUyEp9akLYgyouy9y4b1BiFOmIZAiyFh14crAzk4f8JIz8AneSF5MX9+DZADkdOsHsm6O
oV/L2Mr0irObQX6/rBHwWDM5k0jAg30fUtIUWkOBZvWjEm2LlqEoT0oroYDwSn3sNB0qIIzI4RWz
Z8cGABjEK2ft9qWL1QNtrFSIPvi8aH4wESZ1KjyionXFzq9uA5vjxM7iPMSUKKEiYcVkRlywXddR
jCjnkme6ZmGxSgMR0jwW5z3RyjYYEa7Q/pZO/+19dHaDn4xhscG1qeLGkGCDswnlNkHZ0vhIy3sV
qf3loVxblPnnJyepCoeE6ToWRazFzk2lXjEHCHakmfbj3xhCVx0Edoi4aPM5OzHUtlOS8jZs/Sz/
rKIRRRekJbjn/zMr89Y/sRJmSVSCEtb6ddGgGQ1QUfKKWtR/ZmThEmgEVYopwvkR9H3bgSmbH5ii
XlmYs3sMXoeiggsgwiz3ejqSTqqEIQ7R8tRzCaKlPEkt8AWvopXP+oI55pnjdvDTF8tSVuE44bdx
eUTVrVqIlgbcFvA1O8B0Rmn86LvakocE3cb4nnO2GW7sCfSlOAlvwPgC6QW1p8uze8bhgq0+Cxkg
H6AIyL4PnE1T2k8c34imhpUKQO8hZo1kbos1BHNi6Yq5MwdAhi08R4k3SJFmLCZAmtHQUtk3fgmW
TBij5klQOlCvYe7Pm5EVlYDei4eAFudMg2SIQvjU+FNrmDqqETTwYr76F1On/2VkUd/Ry4nFSiM2
fls+yj1aQ2wyKXsBTR+llvvLts54KMzbX7YW85ZpSUiHYWj8voydmZJD0U4nxjFDseWypfNTN2du
CMwB2ll426yp1GTqsEIMdD0u2pGAgoB+JW6Zd9XiTsRw/jKycLi8J4FStzDSyHddpJpjcRPR11bn
AHrEloYy79A/XB7X2Y1+YnKxWtMIHpTCYZIaNx1gjKE31D9I7Q3x42VDZ5cKNyKOOWIYZXnGu4QJ
vKtq7D2Gjv70LKEzA4xGXtJ/s1InhhbeN08yMTM4AnbEnUiVI3MynuThyrSd3Q4nRhb+QRGmpp6a
tvG5/NWAMV+OKFrF5IqPP7s4f1khi2pBXZUTIROGkigttLFewrZFF+lWTQ9t9/kfLQ9ZhGMKTwRl
JDBlRK8xdbvpHeQYiBddcQ7n5g1vclCorABoj3LLd7+q5RyCI0LZ+EpGBjNh0jFn2q2GnPCfD+fU
zmJbx4IuU97CDmrHmLhkEB0je6Jh4V22M5/I5Yk9tbNwQD2NaDs0BW6uHDJOnSACHYIS72UjZycN
Aj2qCokpER3f75MmkC6US57PbiEE3C63hRD1kvzKuTk7lBMri3OTZKyLlRpWiKJaUHlwRGTb/2Ig
iLxlde4AoIX9fSBlNemVHgS1L45AJfDhIRpjFx3Bl8tmzo4Edxz6I/osx7fYZHwYRo2OWu3jBr0d
xOS2qF8vWzi7Iuo8ClVFs0Vb3AZySOoR/OMa8L+icklVokpMmauG1zzANUPzUE9CSXCX4zHIYGgq
QhD0KwylXBVBdcU5zxO/3MZo7YCUI0EIHk9jfzdTh1CriKBRAkmS4ZEM9VYh2UuhiF5SELca2ivV
grPmCMhpkEpU8XrWwtmUU9iQrjVqPwoM8L1RtJETNNJRhzSjqbidytG7vF6/oAbmkrEGXScDXSzI
UizJf9BBUmnSSrUfx7S1hAqclTx+nozEEaL+o0sMU9bzxqyU8B7SNsepSH0mQ2wi6oARUgWPFNke
dTCvEefuhZH67dzeHiJgSzV0R4HMkUYwUsYQzd9geEIVeiXH4UfR1LYWig9l+Qly9nsxZF/FINyx
DkFkg7+kpEpmxmK5VkLjeSwjNOardYICnxnFcWxFggYMloA8nym522cK2ArRU1cH+haB5L7qixdI
NQG4JnLUd6QQWXMDank3OJBA+KJS0Vghl5C+AZpAw3c1HguL8PCo8ebVmD5jtdmCqbqe+sad1O62
56g+haD0MyFxNX0wp8KwYj39QeIRpWjQBSMZoEy9f1bS6C7pp00ZVp6RTvfZFF9bsXM7kmJZID4G
EuPPMuXJxtdoVRFUQmu/VPLbagztqOEPTcciq9ejW01Pb+qo3V7eJdKvtU/skhOj5PsxEKVWYBA/
qv2AG7eEvTNVNNXGLVXIxhAOeTq0EZPIMsj9ZcNnz8PcdiX4B8NdnIdCU5KGSzjlQwxu/m0OSocG
wqIAUCRQgpdtnYvD0Pv909ZijCAKa10UwFadlfuwMN64Ua3Dqjz04XTF1DnnNb/DjmoLXOUvVSsW
0whnSK19lVUHHPmtwCdHNQT78ojOz96fZpY9FfBoG6USldo3wvixkcFUDiPlFvRrdO0yGeBRTb8S
xZybQ6TXMnwXgXDs8kKWQgoJwkKG+4+zr6FQ19At2JUsK1Hlrf/F5X/aKptHf3IQyoqBFp3BVgys
BiqqQ31U6pvLM3huoU5tLK5+pdbSKjJI7fftMYGcEHaf4TT67/CMv60nXTOzuGVkNe/1ToETljUg
gqRSeeB1a6kiSEaXx3N+ff5sL87Yim9zVugjxNtmQwyoShC9idabBOX0Sn34zywtTm4rTLQBwaP2
9bQt7LhNXCpQ3QontLEj48q2k84FNifrpC3ObkE6XG0NrEUM7ZIOBHqL8ciBPgOAbb3hC10KMDzp
96TqAQKWO09iiOLzLLIzrn0EcX9los+uqCQSAh63BprKIg6ajCIHRWzEF5Iqsw9QHepssf1dm/Nv
983Z5TyxsgiCQF0RYqjG1EBnF9agARudQz+kvRvE7sphO29JRsUHwpd4THmxnLnI9CLSexxszRvG
jajv+nBTXKuvX7OyWEZZ6sRWpGCzDj3Iq8D7yslkCeCa/KsDh3H8MZzF8vBaz0KFwVDBoOG864vd
oNxfPgBnt+SJicXayIkwGkEPE70B9i16dLV8ZdefnS3IRBCIRqJgv9xjqjSFWQFxDl8swK3NHpPW
sEl9T9nt5ZFI8+Iug2D9xNBiKE1dS70+Vlh8AsZj507t15DcU9zAI9pIbQC5RQ9gRaZeS1bPNM8A
aDixvPDxstIoMiS/EOVDvkYtcK08DZ+TG9gQ6Y3BNpXazFT7fT28Xx7yueOL/hgyJAisU0B0v/vJ
uudpNgmY2lwd1rpc7jMKmaZBE68s4YwM/mVqIaeu/RTgQDV5seObqE/CQE7B367kxxZZuB7TyRUI
BH6SfGWUDbRe0iwzI9Dc5SaqVrwsAVEfE2a3anwrTuFnTrsvLk7ERO+zXUFS0NI148pmnu+55Q4w
ZGi+StAmQYi0OP5QeqRJJeJr6rnstklix4PmylloEvk91t+i0v0X84+8BIrZItDTy/J6mDEEDjH6
4m0K6tsgBzeVkvksCe3Lds4dIWTbf9hZBtMixNJpW8KOPELCZ3ri2gtgJqahXLFzLhI7tbOYP5WP
Q9VFSe1LQrPTePIZqKBolbXVdNU2DK9pys4H8pflQgiGLizaueqymIQGMArNPAKsAE1D6ISaWdD+
iwtuFof4w8Q8syfRF2N6OOktTEAKywI8ZKW2uq/zybu8QPLZkwgUP9AVQC4BiPndTk56ZG29VvlU
Tp6arregQPle0RTaCT2EvPPuQRWmvQzy00RyMJ2rRwPMH2HQINwdWWkMkZ+gRgaa0OCxVoBs7qMa
kkfUDaRIs0NovpllBHmlgTuRnrwGmW4qCb2lueAUorSPQjJCJcx4TFiJyBlV+1gcV0NUX+lZSmdP
2KzKi+d3QYhV55+fzGeeQG4qCzFO0g7IWyHVOKmhGzKLh5o7VoEllvQm4OwTrsSrUIfOC4mt4r5z
BBpIs0rXVuVMhd4VX0OMubyy3GcPCqqSAMLO0sh0sdxJWnJWhcAj9EKy4gntTEiACqYYlutSM65t
Lv1Mvom9BXSJgY6k8puE8clsiEmnV8kcbkAAV7aSsobSgBCAYceHCgTZ0ZUDMGoVQCRQAyAj2xt9
fzOVqQTRRHZTqyI4YBUQstCiQjPdYTFIuYXWB94AoTSouDalq2VUXFOBKU7CEdiPJAKylnaJI5Ul
hAzaAJEjFGktCRRgi8mZDbHED0S0EtD8wDyycIwsrccRVhWITUAPuLRHRc3sIi2hryCQdF+M0LEE
M/pGDRMIFWQdyENT/2KUoAXNcf7Ex0NYz/B2wA0Q4+A9Bw17ltTJuuL6rTQLVeANBw0CP7UCWdkR
YgySbisseEtjY5V1FMW1eCs1oymF7JEx0Log5VXqgz1M1SowJh/x4K6CwpupZ4LhEC0oHdYHhxLc
N0HPgF6aguLKlXbmRgPSEH4TJcBZyWoRLBj5gOtMzxp/LIsbqL1BkFLjDle1LZr+TtQbksW08NmI
pq/LruLnpbDweqqEG1sHJhEvkGgLJytmss51Ta/8TpLelUqieMqDP6lCss+geEkH2RGMaVtip2D/
rhIl2xQaJDpF4VhK2UOlR1Zdhne8le4DbJIwemHyzKM49oRBkwKQ4gjiyyi4SFHjdYzbUQkFQ4YP
iB3eolzVpa2dDWRTUNTGxDSQUCwWIWygDj9aEr0NQcvsMKu+5EHwVQGaKyQXjygKO8pAtmgA78ei
fkBHSvUoAMuXJ+fM+YWWOjQN53Y1yEiLgEZtDZUWaVP5TPArFLKqYXKimpmDGl5R9Pop2fXLMqAb
CNQTJM2BevruySAKW2baWFR+kms30Aq/z1M/YJ/QPAa0E8+MtA4L5ycPejAvmWQcR7Bja+jQReB3
F5HkQU4e/ElylzMCnuHQgArLPa6Vbpzqdi/oo1f1+pVr5sz9PH/dP7/zYnoqoo9qLZWIupgOp1Zs
y67cs1bZRu14p/Tdw+XV+AmmWcwRSrxoac/xDWhhC3daq/Wk97FU+WI+7KdJssOUf0ZTtqIiMJyQ
JnS1SYlRNEnBJkVGSypCbYVGD1hah2nJV1FFgplp4EMmOlSAJclOSPCYhRx+Djqd8C2qYDVJZbU1
BA/bifvQOYWLSBHDT0DINW4O3cMo0O4TSXtuRCEw1QSaOpBdZspgRQW/U6PeAjPChRgomP2inLmX
J4GcmXRMAry7DDIb8M6L86qmEZT9qFj5QVB1lp72851ykw8Zt7VORhO01VWnG4mnFkruNLVqw297
UafZzYAesACpnkIQoSnSysQvquomQRWDyJCaDINNiYigr5ofHEKJTSbFdigqK9XofmjZH0off5uG
nyuPonE3v4o0k1akZfsG0uhxI0N41I/k9EVHqF5w2Y4jUO9rNVwNKBIHQuQTFd8a75H88737zfgi
clC6JB8mra98BepYfFKsAvy/6lMzDmpwxcWeCVK+mVoEY0UeZlCcHyq/zHW/DqEWwzK0krlgVpmx
r5PsSQqSa3XZs9vkJy4NESBkOhZnUy2DmkN4GaGH0rjdmNhRnlodfQD/QeLXIo+fLMlfTiYUR4Dx
UwnBSwnfvRfkgJW8ySGw2sSvQfzZ4KrXIohv6zdS4kGoEKjdt4xv2x5l4ZfLB+LsQE9MLxxnJELr
elRg2ohfuxqJteEn5UulHwAIvRLOnYmqKV5O/XOUizkNIBYnUK2tUOv+5M1zUMvQDL2yWf5mKlV5
fqOMgie12C0V4F4hG3EqKqalZquAgJOgC1xCwwB4cQQRTpDkbiAKc1PmlQvZYRira7fRPJJf1/PP
L/Hz6J5EknkvCVVsYPdAq/cgQ9fXmKilc9VtSnoIcmFfBLqbQJqtaloLD0p4dQwhhOSLVM16Mkqn
AS7LTNRhm+ZQF9C7LXqO21gLrKKRJnMo6iutljMXNVYGGToUQOee3LxJTr6vJOYFtG2xMpCb3Gal
4NFQdTtD2ER6fXd5v53JEqksEwLPBQ4ysELfTQWtghuOYGrChL+UOuobxnh/2cR5Hw+8vAZuHRjQ
P9Oek+EMGStIEVeVP0XDZj5Iaqx9kLa7R8NqhWD8AFl2G0k+OAfc7jhEQPT8vWr1hwAAeWWC6l+u
/JCL/MC1emvw0aY9v4kkqHaozbAe9ZqbKdVBY4aKcCtv0Hrj9uUhnKt+UQW935kdiNtq2TTXQ0nU
h9KAsK9avU01P9QALkKl3AmU/EfJIGFG27dBU22SqetYL5zL9s/4XA2OCPRCqJYqICh+X6UhznuQ
WMbCDyHnbA1SuJEjFN961HnkWLznsXwTN+WVXXjGFZ0aXaqkhm0s1XiBpfDLZoIsA3hs+igL5mxQ
5HVlaty4YvGMR/pmceF3GfqaopJJhc/acsfV1MknSCgZqfTPO+zf7CycLA+jLuIaRhYTXB6ykrgV
6EFdADa8UoAsoUbe5fU7O5U4Z8Cn6BB3nZ+nOj3QEfSpIzydhIFpFBz8CbTC0KiR/fU5VHsiEDtR
5bT+jU3g4aGVhYO9rCqKdZLWadUWfp50A/CM7L2HIfQxE5wvQNeFKfq4bPEnjWHhZ1GhgeoAdikS
MGUR0QpQxka5SMz9CJDoCGwmJNMVMt+oxstNEJUqZSUFn6qDfEgv1XcGYeB6NMJgqx2bHEltPCDu
TFZNaCxPeCwmgTinpicWXl6D3NUwCSZvQmU1Dk135YCdi97mF58gGoF0leD5+O8rpGuhHI/DmPvN
SO+BfIWAQKt9hVr/qAXyOxb2kArqXkGx3ZJJE1/xL+f2hzK/mzlXVjWZLjbkOBAmiQ3lqG6Ci5J0
cerIJNjH8SzJhGwkRgpxxeS5sjocsghtc4RUEF9etAEztPqR8rLML3KDW0oGXQMALE0mRmsajaMr
BcqOFvGLIAa7KWXCJo1B+4eme+dqKS6Ky3tn9mDLrTNr0+L5K1RifwE/1WLfJlNdVygfej0D9Vnw
1OoTObTUPtDQavvHy/bOuRoVVHCoLEuQy1jee8QAy3qMMwSUeWVrIyoVLZQMg9+fqfzbrOC8GR3d
GQNsTpQkvm+rkOhGL8ZJ5UsNBGbIqHs6b1d4Kmb/b4bzl52FgylaPMBIagY7ItR1qhivGDLQBRXx
GrB+/qBf1gmwLgisgK4FPO73ASVFL+B5RAEXYZGoZthyFNiK6Mre/BnOX7KyuO8QRLQD3p4qff1/
CTuPJcmRpE2+0EIEnFwDwVlyUnlxySLp4BzuAJ5+NWZXVv6uqe06zaknKyIAJ2afqTrOFVvjpXdt
4tLmpU8UTNwuuvg1Q5NpN70kGHoCKqcMTo/HenEfrBnxR5Qbb7TeSCG32lgVaBGLIt93hpdwRMhf
/ALoiCp/lCo7Z92ER1K69Z5E0KlwmpMx519iOc3hqxG9pQxfHPpIX5YsOOtc6XUxQtRVLr1s70lq
6yP3840j4XSEQb8alLXB7/LgRR6Qzh4OiijE2iQfP9WUwSCTnETk0bmaw7uIEbdo9j61PzNBzkUd
jJVNOZdir8hyhxonBU5jcH/1XQSotiWD1KUfVR4m68T37oY5uK89e2DmdLxQ82lXPNAHu13+tjr9
JyPyXz8HBARGQhANE038549e1Yvv55R0jlHYJgdjsuNhts5z421rv/3g2nlXNstl6UMm+AOG/EMw
Tno0t7BWELw40bquarl2fOvdHPXW0d0LH/95MpOjbPqXIpTMSErTw7+k/LVs2kM2wCSIKMTGWZSc
GlH9zAL9l1fmzwtg6PNnGTdiEbi9u//jWOrVcjZ64mXHEmpSYKRbVChUSPIdfkDqynbsLJSJh+nX
ZICwWxIRp6o+Tk71l+vJH0770IRAYNIotlmTfvt3+ITmcmRLLfXAaX0jtSt4kykTwNBy/n2VuAlh
/+vtvYkbb9R722Jw+58fGe7nNNZe1x6tJTfWSV9CeR6mfWjLWLXd9ybN4Up5qd4EqXptExJ9XvOm
uoihSWQUyhgfapwjMKjGePZGdGsDAAULVoKqmWNuHahgzejH2QBvqHaap1Ga9J4mnwFMGyy9ik6d
M8W2Ck9Vat4jD3q+PfHKdc6D9F26nPOr9os9h+m/zA78qdgWcDJhEYZ+7tBQ/ucn96Rf2L7EzJHL
aRUEMBwoJIydjjZSAvtEZmjNsClnF3qf89G16a+eX6R1xkebbMicmL8WUb4EC19LV1Y7uy/eeqp3
VN6g6Qm7SPDbWXBrZms/Z3D33eKtlfaz7jxy4nDKnJR3mSEeePnpl9cg6gjlMYoSWlbZfBSzuM+Z
Z/DdaW1pwG2G8fTvP/2fNiK2edviKWNg8r9KGrXKx3zg84t6fM4c69CYzWOVJH/JSv3hIBPiVPiP
GdTkUf7ta0Z94w69C6MsTabN1OuTTLM4sPjaHSZwMSD+X/7//3eDtf5zdv5tcQrxVXCI4X8wlf+2
Vyy2MwyjbdTHNgu/6VG9Jx5KjkVtDSP48CrxarnlW+A1MH+TqoF3JF7yemZ/1OJAeHgBZmH8LCs4
55bd/vAYtNfpTLU1rX9W7XDt7GZTR955KuW2irgDOd0psvqDnPxuleW0ozp1CFWxLtoGkog01jhk
0jgNgmrLe73RDZ6TZjBXTm8akM2zbmsBC0gU/B+Vdu+0GiC3ESUVCCZbJzktXlRsfNkxG24gwZnc
7Iks9UpVdHDqwnmX8MXDTkKMMyIOzvKXbpedsRRvXT7cuwIa6ugjs1IzWPr83Zn1yfVGCNR2+xQi
5Lw9p4CSo2ZTwO4Km+HQe1xn1UPrg4Gm2SEzuOFt9i58ve3LgPJ7RKhoTEz2LPbccaBxgKv8yhIC
kiaMBaIcGFU1GI/OfL8p0/GYPSqws3VlpzHiKQkFCr7glNzb5HgUq+1SGytj7F7YE3ehmR89+uKr
0aT+PNC8QlHF0tLZ2wDKjciQBLbdfTsZ23os1n5hbGyXpKRsmBodD7UD+S4s0r3yvZ01LFcHauE4
9FtRVw/EK3uUdsE1sQeg4clEoRKKL7ys+2gxi+2Yqse+aqhFGdeKESwPGRlL9aqq+2PWz3yksrkp
LtTeiuaTRldDZy4qN4PX4Z4Mn4IxiqUhd11A3ajukMMwZsqFYevSjs2NBqkTYqjtEvKTZtHifU8X
68nDXkUljFR1O3RPyB03NUMfUIbbEyKUc1J2l/8VMc5kilo3Rzew5hj9Fz3IYMvuoDaoj/52TP0/
GZP/eosg23E5pbfLXv/P9dHVUWIOUtRMNXP76gMT/FcQXefU3VsOmDE7y/SGK+U2mDEURBJIaWjc
Izzik9CtCGpMeJ7zUNE+kdl0TQrD3PtR75AJ6sQ6LBccAJWzX9wQMI1zMGTorEz70WxJ8xoUGtZ2
zeaLhGKTR2rjeTCUg2zetrmvV4vM+3hRN5qyleysSPNd9D9mTkg0Bs5adHudjw8GGaDcg5bfuSHA
uQnAr+62INNIckRU4ufncBHmGlXiykQp04aeXqnGeprH/NM0UlSE069AqGhVyXk9ji5N9u4hvRFF
cAz9SEJRI3S6ycXwHTVz+kRR8xrUnoVsYTnjlZ3juTeOQtF2txb3RVr9ZSiNZtUCLmhcY+PVdHYS
TjRNgSRBFBjWarlLRP2A44diirXRPEXp4txTVL+YyXhJBRNNKumeJ7SPAPfquMp72LETrUYFz6d5
7ZrgxyTrcz+N1mqAflENOWfLmxqsKteDxR9hnOG+jcLYr4PDMoX7pnBPUSbjsPTJ7k3Hac6ey6Fa
tyrY2rlY4595GZwKt0NoP4T9AjyaCasQfmnT7xsj2SnH/24MyZEHYhdJqelU8fIWsv9MeXOalGaA
ZBuNKn/CpqqObnFbksRKuDcbnn+dw+LUDebOy4a1aQ8PGSeCWrtwhtW0E2zTjBT4Rzd3gSgPB7tY
0D1Y1lfV92Zc2z4XRO/JqPvLAlS649+G4zCgFNc8Br33xHAA5q7A3Y0DB/hoXue6fSSzuA7zmVSH
V3rS3WR9awQKQHeewZ/z3Hbb6q7c5TYkhrY0r2Wi0UZywbE6MuaFY26NkiEQzoTyxGZxdhp18thL
uQxPpeLhK13jOBXZymoI00b6KTQmeKDlfMcfoHzVIHWQiPpq5yu5lZNl7bzrViOi68FAoVbCxuAn
qCZwinVNyIGhzekYAYyIDZ8GaT0TBA4GEvdmcpdPVwML4joZ/cPCj9yF9aGFGG7P9Kt9Ve6jJDyK
pdhXwjks6Ku9CfqIyO6lwRnDWu7NYID01/nXduydbXR705ZIfUSwHvNmeM88GGKlrftNZTZkAyjT
jPOMWsIFQDyjU0UFKBLadO74iX4ThZIh4szNT9FcPScZ1aW0DdZuvdw6ixCLM7DKy/DDBfYxjTe/
HStLYXo7Ec0rWRZbJzK4NKiHqAY1bVs9grpJrjD+SsguSKjt9qPgMuDkwaaaCerUwWQeDZfakkBs
uOqzBpNhFtirKvdwzY7VRyicfpUa3kumq+dA9LtgkUWs+/5OV1FFSgP6rzv9JIpB5ne8DScCnGY6
sZUZSmdgk6n5KtJ3v4ruAvCPtk5P9IyDlZHZn45Vnfi/vSsqU1Go6vc4rZg+0huHav2ix49cgbtK
Xb0dELtG3vzlej1bOpaVMjd+NhT1N9M8PWGgBNm8MLyR9d84C7Rrjq5Xw6zWY9C9eknzavft/Wyw
5uWcS/2g3RRi/tLN8IzR8CAMcINGcBek8ugl7tXq0/OcFBcRRg8yUNXKsoZ3xb0QpbBTQKkQJHYD
hcJNk3ETmbmsIzd5igZKrFN3F4TY6Rp3AKMUenwbw4B2xJ3VfimzL7cIY40jcUuyZd9FMlpFnJ7q
xvjUoxGHHjS2QM6n0QZr740ecCVSJjmzPLlhrNXMgjxhl21kfnD84UUtyVPSNWdPKxDZjn3nJuYO
UhWETpBPdZdfEHTDse0VsG6qftPov3clLDdc1yDQFugwNTtQsohtNaOyDnRKvxzXRztm30MHe7cO
LtCizn3PQuz4xpcxmSWTIqFYz/YcbUixgu/MyofQWe6H1LgU7ZivJlp+q3EGi6x4xgZlrnPD/nIR
lBrddNE+Jr0p/95h0tv68/jYmOWWffokLPVkWRPY0oS0QProZNPeIakYBxn5yKyx7P2cNxsdgnOf
YP3qFgJfRZ/dNrVaGeUEFVJayNSN7TwEP/uxQLfNQ8IqHf7SyVsxcNphrjqFFglxvBzv/QE1jNd3
5yw0HtWQ5fzePew7yeybvx8qaMZpSFDKrn61ybTNTeORQ9DKNKaHRLcMSMp8E4YjzOz2rIPqQB6F
I92NE88eMSbWQ12yD/MGLI67NaF0rMMKtEViQ/+vme2u6jftTy+Bgz2pAMuTNP6BqKizRb8VW177
WEtgn4UFh9p2LtJoPouq5yQwr0WjmebqWdhun72xyh99ifItAVPrLvVzbjfgRO3MAOI5cCRK5BkD
Itx+u3mreMFjFbKRpGa0FRzRLbZlts2z6hIIebUlqRHbV16PdegZirijYb1lnuT81ZOG8COERu5i
nTxeHEKEzDukljvvVDcwGK+r+coS917p4tCmBckkZt0Gb9xGZPTW8zLoTdUxbWQ1U49T9UZyDe56
02SYzSEDh9X1NW1De6cK50ksULyaodhWab2xmvrDB84QwYptw3wrZfCFZp77se2rrc5tznu+d7AY
vQBirNnhed6bae911VfEnCw/MQyrEfBrj+jecIfL7DZoTqjwIW2PlQt930y+KE6vhtLbjnazM2my
Zlq9ugsspgihd2SOzS4r5oS9lx/G7blFTL2zGab2Bp8ichGIYV32Ubi18vS79IpXEY1nIMg71UTf
hjE4D3aDfGgaX/ycBbes0g+tcQO408oeh6vjzslDWprwz5YMJG92JYhyH7DiDris+v7L8CHntswz
NymiVDN6DsL7kLWV93NbNuk7WbF1nrEY3PJ1RBh/qjD81i+88vagwXJb5cZIl5Nvp7gnBqtd16LM
Uc0KUJe2saoXdejoC/rgXjZVa34YDQOCHQpHr3EeDa2eKrvEkVUuFxVFK6n92CWYUbZh+Jfqyn9S
bb+foVGk0eB0qZB6v4eezNmq5BjI5lhOnKEpdcWTTdW3TKwDw3GXrF6AzAXNVjYlZ71ErpFokmWl
jCY0X3GWZp+lCKp1L3iovVJ8Dnhpw2QCvTmsvVFtqnDZS2kdwtG5k1FSr2ZlQ8MY0++LOx4g6nFx
g3c7ETmRw24aDKoLiuuiq5z7tLc/u7H7aPwk2Wqyrw4q1NWo4I811rGevWtol3FdNPvawTlg2Wcx
aGwIHLFWnhM8Zws3Uvr2HGilCderbf5SovlTPS70gltQ4IYhpM/6zyuIQ4EVCAIltrmsf0QRC6go
SN212nqMivCNLgXvVupkcelZ3wTB82viISNzhFTfsoCL6r9XTG4s79+LZbw6/29O6ve4KxwTJkwl
s2UUM+Pgzn3w7sxjecUJd5z26oTxYmcfiEsd5f0UvzWrl5sy64WQEXohQPmYm/79H/Sn2opPrsiC
4Eip8PfinWmU+ZSOTXMEFPFmye6Nio6O8zl9kyo/5GYfbv/9D9p/KBrdSkU2eUoCav/n0vg/KqQL
p08/y8Pm2ItAIdQd83GNUbLf0wEzP+egkfVqIWPUhTx+vLG7akT0YIxDt3I6V/+sI27Bi//DFsnn
WJphtyqygRSmH+Qrv82/J80S7LtU/VgK9UlTj1Jhv9PlkDmbf/8kf+gukRsnSnwbXWAt/a2AXUDx
6Gsk7cfQCOhhdZRr4KPV67mBFF4JtHBBg78bjiNxLZ2Lv/FR/vT3adHB1aJhASfv1lX5H1+kY1Qh
4L+6PppZhztkMH5Zob7Mnp0gJK+oMtfLURnF2Rvmz3//5H98q+hs3qBOjPubv79VOqzasjDD+ljb
w89Ojw4ucECuYVl9G1IkPwzHKWiR2gp2nUJ+3PbIcmYrPzpT9fLv/5Y/fgsQjG4RSzp8v8/RtzRO
iHaZdDmj+SFXRPAqp/+wPRDpmS3QJjCkN6p+It8R/CVZ8Kc/zbtM7dOhyO6Yv5U3wp4SIXtafYT4
iQO7aJ1N7TlPtq6q1RjN9yIN1W2W5SAW8bcZ1T+FR3BkEh3hHYId+Tv9b6laOHIBC1smuTV0eTvE
pq5bioEwRpUzRcxQm8++ESDaFuOdKqHFK7v6S2n2j/8MYK3RjdKDUuv3gZAgIwE1uPAldFjGVfAp
IrmpwyY2BLLHtkT8wl7LpVZT1iZHfOmCv4Gc/hNp/W2HjEh50nf1cJFiG/7ne9AlZd92HqO0fmpj
yAq4dXWF+yqNEUSAgR8Fjze3lf4pqb3XScx3k5egGjBrFVvMGrLgFfClIsWk20BTuBx+CVu9LqxE
q7Fkdx1D84US7N405ddiq9jvvBcdlPe2aZ+LxtrasFOPQDUxGnPaWU1FzqGghhmqXnkRGAlp3v/9
kf9TxyXifcdsRrLAxMrwz0+cE1SPtLxNZxrFidPIYx8CW3E3QXM0S3bySq7QgdPC+6XlTXi86uVT
EeIt8rzVKLeAX5EIYJ0yqv3oUdO27yOreDUyFlbH24/ICF3bYDwyYn5xuSstCxmw3IRoeLn4rZV4
ypL8jVPXxV2cx5myUZb/ZWrFvtX0//mj8slgoPNsM6lhR7/t2630mjJqItwzaT6vDcvc9Jl68MYO
bXFumrdcx8ou2nnv3H6CjKJHDMiLy4J/bCvr1Wjw8BUIIcgg33Z21gi0hhmmGkucnZHEbhvZ4Vp1
072a4GXXzsGiq7IpFYZ4N4z//Qez4LX84fPQJoGcdQPF/xeCvSnLsOF2XB3rFvcjM4/V5+20QmHS
m3c57eLrJMuQUnupdmadRu/MN1ydKv2knmRQKOEU5SF7WWjTYql9aaz0xzSb7HgSWdVCVWdVh90l
s/MFQmmEQqiKVlaIaK3yhguzKDBmnImr7qK49TpjcDUUHSg1vE0cOlesYywfZKAnY/pgVugpi5iq
typ3q8WE422gOGxJsfUbNzhDHqieCzFdgqmczlFfO1TZhzM1rV9tBtxv8p+nvH8Mm/IsGGjgFJWv
o67bUz29s+0uzsBrrIiIbjMr+A5O/yQ857oUyWawJYmcTjhrYXc6riLjOZyrQ51EH7jrh8OoB+SO
qojDHMeqP2EPd/LDEjQPnEpz5nKcz1CFO+Y6112xXBqVvNN3BJtOy2ATjcDGO4U31KkSm2uTfwkG
9bBM1bNyu6tfNUd/KLy3Vje4K/EyMZR/yuk5z4a78mEaKG/ZZQ1uuIixWy2S1wC+xzKkR1O4m8Vu
D2brUdIqeirIQfRmq+VCCn7fqBItqcqfKK1ultDZ9pN40GJ5olj7IrxqJ6aO5gbd/rb/nPr0oA24
83pO98mUf8omIksa7gLDfbGA2s9ZufPDX1nPTZmyPd38YWu75TkM1FYK1vwUMZyC5geD3UySKh7R
vMfR3JNrANHCdSnYOZN/ENKgdtd8+LrZE9HHDVhBl2Yhv3Di4kRMKdYRS7fx3SymwrLraZgsfOlj
P1+tcVqX1q0TP5tbUVAL71rroC1OPq2xHYsedeiMEdZndkDM1vfIM17SKHxdBArWZjLvW+HGRd2s
hZjvc2U+2nnJdxTyB2kN2+avSGJOls6XP+JCzOVNKjiQxfBDHDCFGA7BUHQ7Oh/AY8zCXy2+CTRe
XKKG8aQ8OPm5u261ODGB8srip9EvNprieDjS+A+GO7uxMWup9Nvs++OJ62eC6y+gIsoVHsD+qNO1
OadLTNnAoRHFHECSRCit2IrjfGmfmly8lwkmFJs7YNzXk153rTOs7W4wVl5UHoTyHjqjteLURrkB
smZrzgO2LTXhrHL1Jc1v41sJWryRgkNh066ZTlWSIU8N5JfoOucopWA+PTTOdcitz7h1xZlrQlLm
HKu6NuOy6OW6Hxhh9X3FcEVrrnVkXiAh1FgcrecKNMIi2596sNetO/wowuk8iqqnqJTJdS5QmU2R
WkepvR/sea8QGJRyuk8IoHaTukgEDbxTMSODnzRfVyU40lXW4w5Opui19qo6DkT2qiNklra1fMDQ
vg8dSVKl865Y7zec6u+YPr347rIdSyQ0HBS8O99FgJ3lsMTD7Dy34/zq54ZeNUF99bW5c7yRf6Un
N8vEBGbKX9kqshtuj/jKQhIt3fIzMUxzWxsTdVKDvmKmes42MmOBL3+lo17W/Ih3benRM8HJSPsH
vPQth7Fr0wlUgnNeOnc99mKi4jMEhI1gNG3txP9WONVemUyeZ4mBtHrhIuxDAdv5ta0YEECe0In7
yau8W1Gp2FlFEVHqoBo5RSygdJyoXEzJmY35pZIRwO3Qvi+Hkk9AeY5c6KUfIuSxVvtNBM7WUyVA
9sTlikDJd+J+bmfjoYwQ/UU91ccsLDcJXxTHK/ziPoE1te1NauBLmm6k7ScPBskEhNpMNbVtsOKg
hea2MoNdZMP3LVHmJBCnI0WPxJUh993qBxf/k1l7WxhEO6nox9l0cMmQXthBiXfJ4KVwux0zrTzU
/XBHZKCMraAD3eS8G0ICkvdhgjpds+tNeQnCUW+sBAp51ShxSu0PO+dbzrOj2WGlKJmQo2IXTvG8
+Po1gu55NYTX7Ei6q5OKfF6VeghWXIv8je21P2QvP9QQ7oUDhAlUw/euqaioqektjdCMQjANicqk
/rsg/o/DLue/0sFKteJxcvqnvOlOiog31Vm9yyrHWpdus3cdJnejKhCriomfQtWvWV2tjcqcYuHd
gkVdcOhsEzNSdmrpfxSe/SOQyUOQOquur+N+Rt/ZULBVNDD3RHhIv+U+3bnJ2AQyP7bjcgzU9z5H
2p3VXjx3JpXG4jpWRog8Q3xfkj6/kD09GuX8nrWSp8g8hp2pV7VZ/4xu/4kGnAmYau+Pc3oY3TDZ
WFYPenxey5zh6o6DJRU2umAJ55kpGmx2pPzs59VrYVJs8Wc8rQyx7SCPH1zwrFxV3W1Imf5OzyRI
QqHObdlwxM1MnmuGfFeOnS6UnodfScfu6ESUdohPPVAcoYupht1QLD9oz3+OWuesLckmyIJ93nv7
ydVPs5XZ94E/fQVt88PXZbQaEaK0AHJ031CTcpUglzO3606OO8EbdmulygZJkROwqnCiRoHKbTYu
8xaIchN9B1G0vd3zM9hagGlOS1h+yIyHb2Dq2BnTOO+aflX7L7IBw544N2MLm5L7PakAi1UDpboo
2Esjp20v7hZ7mdeh4MwrOiILVf3lCv+Ukx4Yk8qJacW9zrb9I8qI5QWsan6Q/LBEiAG3mK99mJ4Q
5eDIUuNzE/Rrz4ACNFZfoBDOnjO/BRJkAojrZ+hh7dZiDWAK4gDrkE6OYRRxYTqvc98bG+L6sTGG
0NXIv1H5YsUK0u7U+eKbKMW5V+rLABSCfSvaVkW/Hg29m3v7q2QtpIOxC2RwCifuM0NVI7Z2pD77
du0hMiMzRYXX2hJlP1HVX6k+/NalAdaUsnnr0pYhkzo3zmbIglgpP56d5SkZS7IlJnLLRMvYdLKP
WbBy2Cx9Rnqlanv2AwPRd6t/5QIlrl9tmzx5a4XPamFam1ExIs0msFlwNuwMiqsTPLfCDtNNU7tr
D7IKbRaMwPyX1OPL+tA5nnVXZ9Wbk6SPtMbpFxlLsx7D+Zf2m91Ck87M6l9DbdDIvbnFeq4YZyeF
6T5NZbuHJEkg8WbiHnRzSumJ7tJ2ejNKGeE/RK4ZeBXd3/E8CO+nyZcNqHE7mVjGKtI3hjG/leWv
bpn3vkR0P08/KrvaKJVzWAmrZ2Ng7N0NtkkAC1UGDtOrlmaZHspsjTngKnhwd4XX0jqHErCppBNu
utRKt5DQzjU3xm+pLpxd6Th3lQtc1Ujptpc6uSvb9KWsM6SOLk2d1Fnzqde+OWI0Sgck8uH8Rvs6
oZ/FGYTe9HYuPHdNk/bZyJniDqbo0tYGQSd1R23rlkN9I3617qP0MTT8PRG8/VDPZ2cWz3Kkw9uV
2zJl+peSA7iZdMtc+UY75KxD89Evom05fM1ey5wj9aDWz98osm87lBdbk10J2wERiKJG59ddCz9l
HWro2XG8Z1bdH95KVnw2Z1IWjlduRFTTXZzEY1PmnLXqK5CvKgaywQAuNtGuPPQFsuTZ3RA6PSlH
rBuXV1Il9MntjPONFLSS2S/sSj13wr2LiLyBF7o6HJCiatq1rvnicKqYe1wrZCD8WBs1MviQDlMU
kKQlCegM6WM7De1aIG2O69T6bEd5NOiwrKaqulZuzUJsL2SQeiNZ02GiMUqTt/PZGYKkZ/KnSuWK
rh95w0npTej3D3rJTn00fZrSWrW2B4xBPOZO763sLn2p6aOHTThy+qSjJ5zkZXDTc+2m9JXb8c4d
jZ/gzfUpS5yHZopg1tCb4dS5t8xu33qCp0V/VIl1Ny71RQjONkG9ATr8jQ7PLq/rXQCOUcCijn3t
bWxNqX3KplNW9j8jIvvHxtJ3vOUyDsLsrZcVm6MVvVpFW3AoS/PNJIOLKznTaYmSMJgfl9S95Kb/
UZX4spNZr/1qrtfkuM+FO36ZYzLulTN8JarWOIbTY1WY/aobPJzaQfXuZLCRBqFfs4bxcWeo9MGq
AxWTDbHWRd/uopkcS2ls7SL/JTCH1Um7H7vx3U38nbT8g00ObM4E5ireJ8NzDkxjI/1i5soy2jc7
mvd5bnykCfoQJgXoilY623j2+O6187bLE44TiiM7CMSXIU9OY1g+h+P4q3b1jlr0ye+79zzqLyQv
T9GkEsThNwFfl30VQOiAG/zisJnFbl28lKlB37+RlDiaxyKjO8KwE0unxhtC1vTQ+Xhke8/eCdls
ms4+yIr6QJ2YyCUYi5xN62DMhGet3s9jZ+ThcKMOqqMSdxT3XpkZMVbScZc4t42zJRtr05Xhd8H8
dEyUjJEms3trSpyxXfHSG8VHYaDGIkx58QNL0lEMn2RKFzzBNdyZLJjQJVufSF9n9ufaaLlwt0a6
NqbCWw1BevZV+OVrZqYIPnDUbBhUMxRFHpYKM+7T6Tr61Uc7UG9eOEr3XMLmUR+LiLD4mOaPRUHD
dmlu5vOsYyLJWycuc1dtS1morLg9wyPZTKm/yUeahGNYZyhxScRVk7rqKL+LhgbTFv2ADVA8BnKS
HWeSPO79jAZi4v/Qnv+Ug6tYDOsimoALZW3vC5OwtVJ6S8n/ZPbUaDDXQNa0P7mLbFPIZekNdVAm
7RUe/Xsm673m6kyghMG7CgIJHWfMzhE5b4Jk57JnZhZYx9s8K7YJz9hIn0tK2oBIaAeyzYIKFSOH
HjtKdCbgMmGod75XVfAcTCI6Cr1Mcdovt9xLPm86LhirUROwXKSt47l0P0gYfDWFcQWegVyH2JY3
ijhPijOwPrqbzXah4CDD5g050KWnMNUVjWS/k7slM9ecfSgZLt3OqCAjMhWgOajYfvFR6/kWs5II
2i2xJ4ndrvPK3wNfveEe7m2r+kaMZadZDtqbbLRHrHoLVLrGNK+TTobr3vfeoR/QB2q5y0YOXU3Z
cHoutYgL+z1v8hsutOg3TWs+ctAizOLxdJftFzGGLWqGh8Qjt+IDQA1KeZGR92iE2qEKFL1Sl2t2
nf42dNO8UQnxgdKtiCeN3ckRVnTEwHNaHLGTetlMpXOovPro2pyNbF6V1EanLNZeDb3QdjbejIUU
GAarGQgiqSI8f87CUunHhd99Onidmjx/5ELebuxQXweb4fpkAqzXv9j0Z6+GXScbgiwALNkKl+aR
QUxmXAorjec5em4zB19sTjQMXSH3neNkBdtiZq8Jm/eg9tcWCaLeqHcUm9aUpMmpNE00HRJFQlxy
VZbTtPe9BOuzY6V3OlXza2bXxke7GHeMX+q11sTTyhYDHRG7MrVu+Odon5vVfVPnWyVIkmXj3Zxm
42bo3LMa0IyGw2Mx9uWq0lqCA1hAuthR3MFYiYfG+PAnbv+tORHD7Xm5fH9+qALCLePCPoxXOx/b
dpNkVlxUYtw07vKTJyBcFY58noVR7uuofRP9ImNRepvZie7nuSO8Ueu1ktEn2+dZdGxjTnoNR2SF
bhAv47QCDvC/uTuz5rqRZEn/lWv9PCjDvphNz8NZeUhxJ0WJLzBRC5bEllgSmfj184FU3ZZUPSXr
x7lWbd1dEnlwAGRmRHi4ewBMCKbERxAm/eqsy6194rlPWNHes2zpm1OfMouD+USd946xE2ew37Yi
aJ+QEZ7PtnMeOM6KPVxbjgubpfCeRexddUP1RQElGYwJNvMQYJDs1MtJMNVLlZO1YeHdLhHfH84J
TLfQXGXaYyr31wASN+BktS64rcPEhThkIHqVFZc128PNSMXqMYSOieHtmD2B1z2F0xfI1vu66E5x
ry9aBfEnUhqoXgU8fs/fK0axbHqEApWzWIdoivaBmsvfqDr+LRqNfbqD8Qzw7V+6pMYhnXOGuT4f
ArqOQSBYSH6efOhKPKH60qmOdDWtXTNb4x20h3pH4d2/X2rI+5hCiOsCmP0SuD3cWdHinQxWU6cp
hlITxvIhrni142Cu59Zxj8swnsHdsu+w9rJ3ow25Wvmcgk4kLqUWX/4emf5rC4sGLN60oNIBQq9X
kc4PPcS+yahSZYcDWkAUk8H0teiHdYKjfChCDsFeleWla433INbtb1Dxv147QZaISgaFImjIrxB/
UY5JkYZTda4ymKgBS/XQDLqjtIgxq4EZO85ODX20B8pPhfgdM2DtIPzUYYgQ6WEi49AeXJu4v3QY
MK4epiIY2nPhcgCFaf+hzbwHb62vSLPXAWhUJfUiP9pNpbcNKfLfP/pf1KEo3ejP0bVkQLcPRdr9
i1RIaXS2uVOfj7H33ARAzGPo6d3spI9LlsCGi+f62CwWhzRj/KAhfden/k8cvo6K1n+lKST0u2xe
HLyK/57ctPs0fvo+qvfqU/31n/+4DO9+Gl/57377X7N7kR0mDlaQdA6xIWSVzl+H8Z//sKLkD2bw
2JA1WCL818+ze0P47OgvWbj0c9bf+nP4uvfHuptczJFpyts0yP+T8ZXu65COH5bpL1/9dbzmj13+
pU1ViC/ZcjLH8WCO+ckPd+kjWes22GXvs/ehfcs/zY137QDDLJe7krHp+yHfTtY7LMhKDMWYahnq
a+Y0hv6H+TwWR/RFu8G7qHatd5G8wIWNLjMPn7Bd9DRVV4A+abxndmWeMvV6HM6ZxfghOkzZWSY3
6iLSWNV9zZgvDpGKFHja5bt0ByPQ3/XOltVKpUoJsStmau9zMZ+1Yk+B5x91sy2cvbxwbiZxuRRX
XrdhUnl4HC6b6/mxfQ76Ixel34V91Zb/xCj5+Jf1f9CiPBbRaeQ2+6O5dp5diUWcOATpzs0YaHh+
I3dyp8/d6ynb+/f9vt8jRUGcs8fSrj4ybxZ3rao/DDgWHeRuQi+y4a+j5xtdnjnH6cAPudfMoS38
uyjcueIwWIfhw9pUiq8hqUXPTnPFX+tg4007DNjjfX3twAv1z1rnboxuaueuue1IS87HS3nvfF0H
XrpnzFO6rc7b+/Gye8YpsJguZvdlzt4F066FeJrgude86E7udUCNTIjl+TpgAxt9Pd+u/+ib+uK9
e5W886/y43DGbBA3P9CROblmFzFrcK+Kq2E6hMOV/jhtdPguekjeWQfrjbPzP/GgcFcnQRfCF41W
1MSQyP7uoLjxObR/GPL97377X3Nu19ET3kp3Wc/uiA7v94MidpjkDfVh7cSvQ57Wfvyfc27jP9CB
IlnzHH4ift2+fx4UMSNwHYaiBYmPNIYZuP/RQfFXGsTPN+7/Es/cJg1KN0g1eGXsv2Q5CAUsdHLZ
kiWbKfVFiNI9DljJlZZBWwLxNiwgzjryAsbklRtbF0LiRiPSC78BoiLfu8lTn/nRIWYBjWH6fBuN
VCKJwBKMXgZmYp+sUn62HPFBN+lF6/YnXyblDYKXao8nHFCPJOFP5rQ7Cc9iYjiYoEngSGSwYpvR
AHqMfKKtbsLwfTnCltY1GCVzKSQaqLjDY4eqJqXjkR8r3VpHcNaPgrs6k2lMh6jCZ04Eln9Gb4Yz
p4PWYRX2uV1UsKzr+6Lv6OSBsscbUUFJhhuht3EUpMdmMFS6sb22USGWBPjeKiu8mGS0r2t3QkRj
Xy757KGfGuRq2VahNWzx/QrxcvSL8JI+6N6Z6m9OkG5dVBSbzprRv3bvAAs+LgFdnDF7F7HPS5/z
WvfFfeEs+7RoLjPh7Jzl3E4S5Cju+RS4FBVHR07nYT3sk7R672QRA8QHsxGy20kZwokGgHA/s+S0
d+YtkuZyZXCsFSZXx97XZYPnnfUIE9gsFx0yJgU3llNlFvlnPwrQIKv8YBJl1Laa615AXAfIydPr
KFdnuvNp0gSLge8bZf0WVVmz3NKQ7mCR/C+gIg2H1jG4BjFQva4wPYMPRTlTyvOsMcfKU2eDriCI
p+f1Un+MQnWSzJ8t8FqI0lxQA/O+xdTHT0EqXdRYFBuI3wLMNzMsS3aqnoENuqVKon1JYczzpxDq
qEKLrtSborQTlCPNAWDh0IXNt7Kv1abITXgxt/Wln+O0UI3mxVUzXivSbCacUKEzWz7lUu8ku8yB
DmE6F9RnWrtBobJoT7mNy6wvS9lXYU9g9JHCpznFjm4+tePyAMp+iZXSY+fCrYJXcjH62QtDu247
WIhJ3s1HTDDgwUZ9TWSZzqMuhslgQYxud0XWAx7k+j5Q9oNfR/tYM1cktIYQ7CFkWuwkQjLM7KWp
9S2iKHeDHSEewWX73hSQIVT44o/yEuj3OGq1fh64uZ8wWaEKqdcWX9KN526HaN4WjbiO6xL03LF3
dZUfCsXY2kZnmIlkQ3lT5V25UamKjlY5nOZYfPZqczcv6+3KLt3WBXalQfrFKPPGUfofGTISuFT4
KATk48FrDvi3IcOm0PgxZPyb3/4zt4z/8G0Xmhb0RM7/nwIGk41X0yX7LZD8GS2iPyiJEEtiHoCz
FTHhX2ll+AcVEoEE6jD+XWue+n/+90+C5uGXf/+vZqpv2qIZh3/+42322w9pJebKP9+z+zOFLKLe
61vUnycxFoCKtpfJ99kCDJkb+egtDfBiMTbJCTDcv4eBoz4MzBVvd1hvNpeiLHumGUqVXZZTHO7s
1HJPRQpwQHfwVjfxswqj5zEC2Fd9a5P5ITMEItIXcnKYoo3x+BGIwt/XRmLYFtczcKMdl+PzxHzB
d1M8lrcqEuVFafjZjXLxrUvFNAIG9cmJucYIfYfiwcLM4KpACrhXTqW2Stv9O53W/XUMV4cjk47D
5zrsNUR2hNabLqAU3WRBynyhplCMO+/9fWVNhYQh2YxX9E7AJQa3Oc8jkDz4HG0SAiXWHPzCCSWC
rUBe6KryAPij5mzACPZpgIF8kc02NDmrc27hO8hjBgGgwWyIYeuFqSOJ6aTMz52g0jtvaOVtG0wR
qJ0d74JAeUfsAquzgaGKX+yhje9UaNEtK+FBnxGfzH03MhudflIe7z2rJF1lONllU81m56XACHni
iespD3iC6LXLG4DD9HrIoK4oRfc1ygtTbvPMxO5VUDGFFxqFLWE1Qic79IUAQPaFTbzhKNukY8j5
Pgxa3smkRqStpEsDehKrTejdVI1PFoNfMLSTX03LFZLUPsf7qd0bCxq2quiquRBN3TPceNqt7eTe
IacN+5FnzExAwiPj5SMUk6lw3f2Q4u4YWxV1xjS+75MY31tr/MKrUweSkenKi12g2Xgme9doARn1
FaZncwKw2MzTSgaQcIJsIY8dOdkhyvUnN+Vo7WqQaTS+E6Ohk6oO803VjmdjhBeWlIEAXeYvpiLe
+9UIkl9SqIzqpacYp6JxvWM05oDDfjYsjLxostUsNbWAfiK4RdnIc9N+vIsrjVeZA9u4j5fmasma
4SoSwwfCJlKV8TF0KHki88nX+XmLs3OaRZ/FQu+Y1fcuwphQEJr8uLK5wfFlMRVkNCu6RbbRbIOy
uKhj69KOhw59s3PUbR9uWzt/FLZ78EqoimRKqE6fR2sxGysieqAqmlBavbguJBxEZFu9BPUxmv3P
HY8vias9NqnFJuqNfTGMAyLLpmAp0/YB4zX5fdGNznSvcS5b9nFfaGSUuZVXZ32Jfu9SLasUMssU
Le/GnS4TCIB+WnxsRHMiC3/SLjrF0fHRmE7w9r29CoutMl9WcwIZt3vUFO/nQp7bakGOhlBsmN0e
oQ2StFFMm2qJ1bHru72H8nhBTUh64WvUe22rUWIsz+Xgere1mq56BXmywKcd8XW0z2xYEX3oyVUq
7xEEC0Y3xGNWXFieA5VQzrhtZJDwaQNBQjCBKi7KIkBewOygaZTR+6msaaTbaOzjfPlYVvq0+MY7
cyoCsMzgK4pCAy8jFItU0O8SHX4Zix6jhcKuUHNZ7W4ZmhPCtBpcNrxMeu+ihGq1T0f3Q6jMqZ+8
e9+r78omPQQ4HK39xXt/hJicSTRfXu4V+zLHH3Kmg7yJW+cFos+9KHNI2zIJzixD/gxJxd3HQfoR
h7RzI0Ja+krcsWino06dAFWb/Tx6ep8l6G6qycrQUHpqFzqiRfXcB7S6PIL9KfOTjo4NGc04yxNu
FaCOcDG3Xerhj9aoZetbqCR1qQSuLGuDrigPpYovE6U+el3f7NtSN7wNx7gaNX1g0eWEJWldR60U
3YfUMfZexhlKRUy5sGrotNWjgIXhVh2WIqgarDIz2hdL7rfxPbj++B7WYHzJGsCzmvHNI2PHLPsQ
+IWB3jDWezezH53Eyg5UUBHOjD5k7w0dEHM+1zq5aPtcPcTxamgUaPm5KzpnK+2EnAnd/lXKQMLt
UloJCa/rjKc5r5qrMR2/ViYpH+N2FYHrpk03dlJP731TykvHzXF26ufVEErGPd0AsaTwqCEIuIUU
F6XqKw6e/ks19da7fuErtsva8Sa3vp59upuRNZqrEpv5Q560BRxk0z/pxe/uBzwnQBF97zPpY3Q2
ev1AW95pENPrNHowAV82w8/086IZVaeZhrKFiWbjKBp+qRjiRKkkcOBVc35sEOQiBE93k+Mn70yQ
7nv4Ce6I7i7uduNUPCrBgAEkTPA9PyR5IC+DdrHgNnZFc5XUcnC3cKcMQleTxN/nOP9/nfl9+lIX
za4Yxr74PP6YvrletEqw/t9Q4lXbj/la5//Xw9e+L8a2x6Tn33zC95SPkUn/DQsgp/rD95KAqc9O
DAlw1YJ9T/Si+A/sgHBHxflzBQxWaPE7LBAkf6CmAELE8hlAwYn+I1jgZ9o5sDqWTFhfJLYHZpGs
H/aTRkgKWbe9xaTDbumTkBgmm3ynpzJSd63l1+nmh2dz85Y//phXrrjnD6A6VjkAL3j1uOS1rs/D
/eV6DgkgSk3fefTyKU4vFodt2tIJQ6x8muk20Oy1y6i+oLkABX6TZmEDa4ro1elnM2dpeN71aeif
MszB4Lsat1ecnLWLZNyUOuYOgmVyr5uaIHlbLGNvHEKkm+nHv7+RX54bA0F4M5hZ4cDqMyYm+OU+
0n5OJapc93FQg9c+Bo2Gp7/xjZUP+P2TU339++uhfvv1yfkrykyZgNAT3yH3FzVXb8EGnZooe3Lq
iYmBEFVqXpIoBC/JDlTa74PRZ6qYE1l2CMe9IquYBw82HcZJorht80bxRIvZ6z56JfEEPGSI/FNt
hVN6WGRG99KzPB6eyD0+p5Elflq1D9nnEPZYix8Kf6mK24UzsP6SOMYMV3aD//KxcU2OHU4a1vJj
MFVidcTroH7ryeIqMshwVMc6iG8ovYxPbtOeP9GsfMzRqwA+AWRjv+3EYZ7L9Q5iv/uYBjoLP1Rd
aMQhz1q4QRBzK8ZuOAPrZrJLwlSIhxdc1KnjJgsaUPo5HF1fXPZJy6poYxn5Z+5U8YCMAeTaWm4a
pZhDaW4VTSA/ow0Yz1XWLvykw5GaHvpZ86XtHv7gWVwFvXudNDZfqtCNfzJzb8QTVXo+XLkmlcuX
vMN3/FBYda4f397CMnc8eTRNbCfhTXxYhcaW51MbH52fFUfSvV5eP1+HdW/dN0MR+GdpRIJ3L/zO
FZdFDjFiU4adZvVa4aAFqoM6UeeoB8d82WrlDhHTSMJwvREb18LD2zoonYb/j8sZNzK4waL9nb0E
DUxzr8xdA6O4sJJ+j9qD7TYMZajuxmDiWnKuSmG2nTvxEIMu6mBWOhnuR/dvT67GcUFt5sYP1J1x
0fnGOwtHMhhUxvBe7QlK4cGfkgRR+WzZ8gWLHWXGA0xarAldG2eBaFs3hk3ZTh0vVlcxK40hAxG7
WDopd23wfli/YtqlgQ/2UgksZsKq5NsPleHF5ZHNPq4HfE5KYPaAV2G69vV7v54Jeso9cQlZnLXK
RB1eLCnzJJ401kdw8CLaaGt7OObdTJCDFU4426LtV4iuqAIIXi4Vd76vsVJQz2Wr/ZDkOUgT+Slw
W8d6ZxrD0lMubKwnqDXsMvQz3H1kmplD6HWXYZNYMLWFScTz+JBERQsXLKmy+dISAV8uUkuYXoC4
shoznfE0uxqbnonsXfGWxzAd3OsuqHsItpkF7hkHozU/WrVXs4IQOBhu3TYeS1qNIXsvZ6yyfwra
iNfjWBkLSfbUsWfBhGj9pWvI/xDHDqTSKO4c1nTXoD4CXTQV52rHGce186bi5ZMXcxtzOxr5ogVr
D9H16379/oumY9FUbcEizjko5EvcOLz1sXS7j8ZmBkEDnDvg0YhPQM3it60Ebm6hZqd/nmGcNQe8
aHEDsXE11I/L65FFzrMeUwLA44g0kt02MPRcMQplXSR/f4SuB+S/EA1CTwh5mVqZZhyTTMJXfPyH
VjYnS43tjrYf4VUMKzO8aP362mPej+v/Jsz95awGKgK0Xwddr8rTcBWv/XApuPu6SqTdvp9qzD7P
KdCVOQd2ZRE7KoIg9fd3tupIf7ozhj/g1x6TSkCMdn+9nEwKVft92723pzHL9qpN6v7MyopeHujk
SXVMPOxxfsMMcP7yPJHNR4mNwT7SZgeo6ueb5HgobHdMksfel866leo+JyklHc8NA4xi30bAkLXl
t8WWFv0oEcLlYuOKqU49RDlFn/dbrFXL8lsdFsaZ95az5AwgGTOHc+LvH9EvzfQ18UCJixEhfuph
FP7llSCD9li/XvyYVTKqzuEr+v6jNdsIi94iZr9grpTtzYLlMyfWmE5n0evmcz3aDOo3K+RVfvvT
O8P7eHU+g2HAYBx23s9Pb2qtoQvQLr3XWY5odSOiwsK1kAN41fG4WUmohQxtCbmZmpkTd9OKPK0g
X1K0c1iCqUNuzP112zWFr4armr+tv/gmAhvZEsAU7ZOsjKEqci0DZWwoo6n8iOmQCCIOEdGvDhWz
IWnCCXuNUL955K9J0E/3iDAT9ogHWknDG+fen+/RH+ZANMZPHyjIgtndy9nWsf/NiAbI/Fx2Jq2+
jPbEQS2Z1AJ9ZSwXZAIOWMxZWvRzDw7eLNMwnSuFWsDa9q9nW1u17XyWLt6YfJKVz3Hh4wJi/G2u
HK/BnGAuBWJeb9KA3+NAJNqUZIiwixdVL7f4pKXtXfN6Bk/T5BUg4HjLCfsgfSxfjh5IfLFRtiNv
ONuAxjPLII3Mai+dzzDPk3RbVGCvWYWnFlKYPnVnjuWyV0UzHHHkIR15C6seoTS9iMqmdR7HHH+z
fUcbyWCSFk5WGzz6iqqxPmRNRIaRJxXHaTyI0DLXqZzIh8ifZyIIpZhvReedkWQJ26mlbN4XfUju
MCifBIOv0ZTfQnIymOCvf5LxbaXCuQbGWg31GQgX/GTry2hqsR6Yh6k5ZklcDyhyasCyGekYjvAF
JDGoY/lpakYIhcYOaqv/LCNeT7tfAkF8CFVABlElgm/cIdL7WDZaxORxbrLE9oWpK0Wmjk9ryreH
4PXNn5GT4p1n82rdyirrLyh3+eW3WJcSZpZ5j/nGQh3ACoUnihi8Ibl8S9t9MCHugKDhEW/xqQiP
2M2QOzhtQtIAv7qmWva7YiFe5aZdkcSqH9L5ccJxhQtXTsc6L0SVwpBMTcU6H6aF0EmkIXi7goli
11Iq+PgcX4rXYdWoQDcxPZv0wkSZ2zBFHgps9UVn5SyeFi9YXzfsW3ZgKCZLjtzMa56Czw450fd4
WSJE0jtCNlepg4Kv/3bFTg1cfbJCD+OfqUy2jTUPn+KWZPwMOJjg/ZbXAgWwJ2zbjzKonxZO8LfI
d6zmQhixurshHjQ8LBjMGc/UTkks/LXDCxt/qFsznwXJsO5ttC5xfeW1noJD//bRqjR2hxReNJ3M
D5Y9A00emXjKazE6sXEVbOYO5R2HeVXpCVFZVUOV/8358ItMnTOZ2hr7VHoWNpM2aZz/fD7Mjmvw
Jkz7913sYDozl5U7IqnHt2Iz217TfxtfqwartlsSzgS3LPkyuOX6pnU4jfqZSQYFogOH7mRYHvDE
rBu9i6Q96OcosUicmtfjzUpmoR+7tmHZKPQe+HBbkuVxGmhchteRlQCkuiHj7k5+4bGhOlIhnmP0
ugQ4SDlXRxrElb9B0EhujRmAqL8gleTVOmSV4rLFgSE8Uo9IYkjVSz+7qv1UObfTFDslahtFyzzc
wd9cQ6Wa2kK6xwqGvtdhWij7abVKC+oZejvcWtQyE1uCDG32bHwSHxuvZWreVdV0eeAfdDWnqXOp
cttNsC5LPUq0FPZ+erDSMeNbxqkkV8OuitPnLWNTFcXsEdkmq4THmJZmCxudTLBNCy/BSpXKn8v1
Hj5o05UI3DGm59AqihYyZiYaPtpqUPRbp8kZyS6kHuo4vMpJ09qKlHkcIYuD2OFwxdg5B2gc8Eoo
6z4fHB5SOCYktvgQcsWxE2ysZEGt9aw7SwxwPtu+PXcM5rgXqhzXwjK3OeOQv2YWxwEShOLwdrAF
dV75W9l4zZJvyxQjGaYRDuu3xCCPX1nyRJTf3goo1OI1TQuBvWsLNSYAI7BnRP+bxtVTc7P4QUtT
eyIass+JHOW3YU4IuzoXpG5OQetabFuonflDCM8hf/TweJb7wEu4o6D3nQn0UPDaCxzUxEOFBtY5
4XIZJDc8xbAut3iMB+4u9Xu/gKNa0bIPu5AvYBUdWw3iM8dJYk3cxBjR9n1CFLFW27aFVqBJTT0e
YSBOHH8O7XKiOtN44B9eBoWj8BCsOPCXx9nCLpcGFe3pDxa5iti1Skv8zfQoXURykaoxfbJGpzHN
bwiarw42PwT4GBICLTHmJYXrsGQSmZ83cIETAFV8NT7GCqIqThqVXJMKS6t1rywVFtX194pd57T7
nnPGwYrL2h4JkY0tqBKKGMf1O2+sqUINE04HrHRXZCiK1Ao/0GFLLzCasJaMGU4zBzo3pXkiZVax
y6c07li2lfZcU+080SfV174KA9U8eGmzVkN2LdgxjJ+jHJIYFbvXZefymfbrm6stiDs91TFHJUy5
dMb6sHZyQ1L1VigpYbNMk4qezsbIBZ6JU+Qr3BCKztmBETXBGcwdCrmcIg3cpZ0I4lnf2cO1h8fP
cnqLBkUlCZsp8wet+7dFI+wI9CXLR+8Oi4tBpr95OU7ya4LOwALwvSSmFAlXEtEvb8cMTcl0yNJ7
wAEbDyzaOaqaGPfYWP6kmPlHfV9UBL2g7O4LF38nPKTkwsERulWpH9vJ4wu65RCy8vQrkoQ0gpj3
9kNOZ9b3sGBJR8NkhQYe0FkE8iX1aB7flbOrxRX+rryEqu4pA+Yy473agUeaMS4eu5EBWIn1ldqb
llVXIOt5tMuFn9d2mhe3+K9Q7veJ4aXnXifCD28ldllmbBUMpcl24DBYGHrENPce3/4ktSx2ZIUr
LCBMFUn9PBhMps5GfEdJrJuMITBy409z5N+ZcVyiTw1V4UwSHcwqPkiLHHTeM3yRk8r4c8DvcHal
Zt64KWk8ah2MIp5kD130OC24Bfto7esWkGIcSpdsUDpiInYEWbaexAOACinDKzQ5kUXx46kp0LG+
lr+TWxP0jfKp3lOsrYvbt5DDMUnkRitI3dFqh8ypgyr8J2QDEkS+vokzua5TK1WCsJF6gEX4a/IG
mA81Yrp9UHibiQsE7I0fwfwMyJ22fljNGAZkXefm9y1ZAp+w+sVNhm4OpaI5Mll5IG8ZnHDFmPJc
NnioBxilZmBRQ9/2mwmLbYWqrYqY5QrTZjzvhhk8AFH0Il/KxfJhPXISII60RKnx6GMRORfR3OGk
vJFtvU4LZswE8dnpW94c/rsce4nIiBFhmPIY0sZZC5s31LB9BcgMRO0Vwit4vY5lDdb92MH0AhvC
YeLxDVBrnZjonSfzujJzkVEoSdtfEWSyuTURRifClWQW8zdvX9pxpzXqZrwZcTnZ7pqCk0wAHmuH
dPctuxKvkX5uXUv4kOZwQMNGm8CQuWf5DIXmW4/DYcHoZrvuHVxZsPT4xkYCIWIk5sQxRYOWFaRF
sWZs/QCrvHhXK8j1wIL97BBrq8bildWJAJCBD6fQswS9NSUANgMITz+5KS+2p6aakr2O6JzWTzOa
a1DKPF+POFWSq+/jVou+3ddvhaFrsnVlzu4Ylv4LiSetpU1TJZVdo7E2OASAVK2QJh3dyJT3HkT0
yN5id2eTpURZM3FaOdOK0xL71tTBnTvcUzOnNx9sGejkxBBQXvrwih0t/uJBTQAyc+EOIMjgQ5xG
rfvO6DlLvBOtCKZ4eRvtjKPqHkUtusTZk5yUJSSRNV3p3JZXQOOaGGtiZdfXg1cM9Y1KMf681NrJ
pf2bQtX3CFM/hzEc/CPHgcEdrBSaXw5KJ5Hp3Ofe/OhZc7zojXCbPHzH46cyjUTOSRKNCMno7LWx
Jb4FAP/YxADc9c64S+Ug0nkb1MLYR4JkMj10zGhYri05O8GxHTtvOdnNuDDLVDcMu9t1pVOutqO8
S/GUdpL3HtTTcgc7w3Vvuoa28dMUVXX81WUu3edJ1ouH/bE1duUd49G44MaPxkmOOD60vbvzGlOk
h6htoF4oti/TI2y7l2ck+exKyw9Je6tFhWSpr5h+gOlDAtFLRCV662otr0qmwoI+tAhF2+E3j/dn
B0FsWGkv4f4F+xRaEgzZX1AAU8OQMRRrD7koK3RJg2EAGvhxvsLwhA0iyrQC8CfA4iaMfnf1X5Ef
vN3AxWyfHhFU/BDi/c9JCpYdopmBnm5gApGPIbzVfShc1MjTVPnjhRjpihb1bcvaN265t4emNkaS
vOHWj/pqGkYvTx8KwVhaCO6QFi0GcPZkqJ17A4MgmxVTc4RLhfRQpo3ow08hfjVefFdkLnf6McLY
Bf8D2PXEk2gzv4HeUWhhRhh1S2x9yBGlLneeFBjlnDuMhSAEMVieI6WGTpS/07lcmOMtGte7B/y3
5KUWkghRxAwsuKa1walXGHCYY5d5kBZxlxvYwxsjFoICQOxMyQQtkfU8wUrNsTxTBJ7JS6kwdZQB
6TJbb12NMDLrLyakRbPHfZoDjGG9axwo8OkPP3Ry8fNgO82lbve6n/R4WTS2X+81L84/yWHhTJ+B
S4jh0I3Xw/K12J1XFQP+0R6xcOhDfkgvM3/S4EGNn1RuhSRhgH8jLQFrDsNzZ87Xs3shh3iyy5Cb
8HLDwb+8Zg9JXtD6qgbxShuqbT5DYTjkXss8YjN9P3nKLOUsZYw7ud2OoelcL0nIr802MwsnTTss
PLCgYzszcmGZ8Lo4cGSvvY1K5sQXIjjBSWG+tZy8fGb+sQNBuH8qBRnfsTfIM/ttlcusH5lqQyf1
Ppl8NunKZJvt+8k03VTA05AktQUjPsqzTDoGx58UXlR4GousDI5vp17q0kB5JGJEOt37czETWVic
DjHQYSwER89S2I7/YcgGBAAmnhUZkJVPAy7Z1bK0d7DsyC9DXVBObJsu42FkDsLmLX4aRXXvMHgt
4yHYmXvzhuCICEnztXHgrXVQB/K5YUjza2bchtXIGx8mtUbMTjRci5EZLDeN4aA4OVk71Qy7mEmD
63hgE/uNWLFLEBY7np8LFLQst1nzdoF78Q8ovzHnbn17UUQMYUQfq87qsvXgydvJHYo9/lN+8mSH
dHa+CYmeqdtEQ0KuXM6jBk0rKD6Ob7cFMZeCoZZewIJbRlI7zNkX85LEmhb7xhc9sFCWshHxmF2f
g6hhX3SQOHKydAxxSOwCyTyBYzZNmg0BxSX4EHoJOCIODes92w2ozj31WkOsDdyCtfAG4JAasnYD
u2TD8HnEW/Pac+pfe5xxUOGXMI6lzhGPjytAWFtcc7FDEhsvGKLqOLZdZL9zx4HVaFvZnJ5NWefT
yvQEq8SMmi0KiaYkwUhqpy5u38qN2C/oDtbUiMtLPzZdSbu16/3+Rfip215Q+VreGQ6o3PTbSpCv
nR0TJuwH7DBWdJd6m38xLUubimkMeA7dWy2FbnrdSXFspSt07Jj1l1pqtY3dmdcsED8k4LnE8tdY
7qU4PBzsUPH03hBOzDfz+BQC9wW3ItZ5+GE1Rl6RqNdd22v8655xoqPeC1x6tNd4pOmb/rUBOcmE
bbFNdMCZUzSYsZwDh/J4DLyX+fEtY8OZz5Uvb/1HCRdVP4LQr19pmEPaqbQiMhZeKtTKt3ZzB4Ni
z6YpPcONb/EBq0Mq+weFEWqx7bBRfsFmuL5oddfh0FiHh2xu3HgV8zlHJbvofmr85bxWjvuRcSpW
e6Cb3uClV4zFVnsxDtG0kpxnRnR9UMrJoxM5KyO8xhJr5Z2eQ3M04Zpj0YRaFGYjc9NvocetuFpj
S9wLoNSTc1pIpXadO4+T975IoOTbn2JY2+vixvSL75V5SKTKdi8sE1SUCDhNtyfKKK/aA263W2ZZ
rXYzw4os2H3UBZuaUDhflUUXlVvpMCTvQnd5vv+/3J1Xb+P23uffy94rYC/A7l6wiuqy3G8E22OL
vfdXvx9OkmdmEjznbIC9WBzMIBPLIkVS5P/XvkVp8tpDNb0S9nKK/6JFB7UWUf5SlcM4RLl8VIVI
vM8SyngPXTPhJRMFdZfPt/oehG61Q4p/PE9th3ZKg70mHbtbO3wTqaoQ/qBRpdgq2eJWFnrpExPQ
Ejwhi4BsywPLHwR4M34S9Qq6Zis0IQ2qfgW3HhRqW9ttNiFm33G7y14vjfOuQbH1WE1acoJFvrrX
IwPvkvpKdzkl/UetXGAxWl+RfLgkdTeFz50JNILLMGt3xoyi0i6M1NW+6LVcPyvhjMJ0XchMEdqV
Um9vxVVEW6pWStOZeZShB+jFcMwaKYS3xqSkd6RhgGumDMi4CFpWvDarQU5ghstT+lpqpYmQOc/e
9TAUZaXYN7mMppd8NavPotxOit+0RSYF9CyvNztThXQjiF1YIdN/EwRrMOWHuE7ii46FheGIxcCE
p0wkHS0LxFcSO5/b8bJS07q3wPyaptuYY/WmtbfRrZSypT+4Qiq3g52KPD/y9WAbZOMIYkBA1pT1
OLVWMWYVU6eugv4m6c06a9roinlYl7xWSYQaUd7f0MdcOPd9olIRGJGqoXtD8XhHHlgCr9RKkn+H
gXIZ2kwz9YcxVHK7TdsSYnyzEgFszNF1NwrjNNnqJEYKU7TrNVBqTNnuFouu3r3FGLzNihQeVk1u
GEj3JWO5GQckAx64CZDrGsxsPN5CZdSDNO36iatFnwHvF2nRSmiS52urJzqRIA+3qRCHjd2XPSFb
hLoYSs3V9GuzocFWqwJipqmKYVIXaeVbIiCKYt5CZOnlqUzWpjRo+aM6A9Ww+qGHbyimGuTFVVfR
C5ALoFY8tXR4zFiZI18fEbg/ou2G3BV6ojEuSEU5fKW3rBo9oE0oT3Kzo7d1E9uXUjDEDXl4+nyd
zPciA3nLtA4+TVzH5s1Ru0p4x6sm2qYQN3Cqu4ZpY6f1aGZnCQmI54Qbdl+rRY4qTDFptqrKGuDq
DsV8Q85GkPdZln9Lk7AS3TSTCnRJ8+YF1RndjnCN3ZOLqQynUOGKXApdbG16HUSlzYp52zapHILx
RG0EmQIWlfqeUHT1hVWK6L9q5vnNE6749GawAdxMMmrsFJv4TOO6xU8nEgUk+VeTDrRnhRJUcwUd
ehvAJyPTgkpQjijabEwgCLtRS/la4uxTWHUZeQjOjeKHWIpoCIxTaIs4cjRWUkRR5xViJZ2gW5WD
3SjQmeOoTw6ZkdTOmJlI/Rd0BEsrw9ABoE08BThADMY5DFs4/nRyVETpGyQZ3WsHniTE/gj7N/eK
oo57HSmhrTxMuRs1FSlUV82V2h76Nl/jGaSglnfNGMSpauPXRCY6DsiukPPfGUOthBBmOiDQWKes
HlG+Kh+GWBM3AlI+wikBjkkqRiqV+5GOgWGd98ZTV2R9tekMbjU07LkoUNJ0htrzNWkiJ79pwlNW
rozNvDCiXCwtirubII7GGmRSdTEBoYJmE9JtOF7rnQAb4TNahbeZjulQs9YxwPXgEBRL30u0IcKP
3ETmOGIV3aLuWN1M7dJI9fXcRfmIJ3ctT/hUGF30QuqHe40gN9fdLE6ZuMnoCB+W2Q934CrJN32x
Er7QqQQPKw9ieKxDiu91ruvpB0qK6deqw7lmp0ZKjg2aOAa0qdBd0gYenT7TDT/KuN8sqWn4lqOC
XsUQK8J21MGP3Ut1BQK6pCUSomCVZJ1zVVfcT21d97WXJ5Eh7VWTPPi5Q0SJRI8JsXaZwS9cqkS8
Qf4qzekZc5ni3ag61ntkQfPuVIVEBVTDFu2v22gi3YzOos5MFxsnzETAxDg1KGAkJ1KqN6tJDPNg
VDzgTxoJAUOWOhud4tYP6yRDGNceCgVOYIaCD8LTMFEeMyjetNiNW26U2HwkgNnRKGI9NTuBproU
rrDE0OXKlUcjKl3dqFX1s2uqDifG3tAYPcTGMrA2ku5wFRHccsA2STvyUgndAuyAHDIJnk9q//Cr
17pGskRKFXHdkqt+KNKQZTb3bhTajVFj5wVQoiE71PLRlRARAxRAZiHYcluFa/q52P3BUmSqrst9
K9nMi0yXpeE6Hpu2MtTNOBfYZklmc9/BIsH3RWWgflA1YnChJ4mL9Yrq6KSsfJ40ikiGtrIWIHvb
YCEkYzq6G1TsIm3UTeJ2bTLCRzJSRuplWt2meiOXQOf2SRPO8b00NMYOI/Phtpbpws4pa9CIZ3VI
9wsjwHEFesG8xtlhhsDX3jE5as37FjoaWUYt37UoLQM+7sbbbGwbEzqhBV65RIikNzrICaUwz25T
hQY+zZOMQK4h0UtZSVgRxVnZVmvkdA0JCgrwMsQcCzgQaWJcerkbThWp0OhjcYMyEOPFCqjDkFzo
h4njJtSW22UGC88slJ4qQDnBoWhl6v0tmXCbAzdmtTJrwSztlVjBYff2e3fi/wEWGurWR1EybGcC
8L/30QdONsVX+z+XPf94fSF4/fjJ/ywWeYPmr2/6ZRtYYH8c3aKK8MsPbt4SMs7dZz3dfXJJ2j8J
Y8s7/29/+Qf17X4q0Vkoi6Z9S+3iG2jXz+97D779r/+BFSwsNsXE4kHX8fTQF6zrf4+w3slc1H+z
9Z+EOvM30tLF6gDUFbbqy8T5Dw42Yg0IwEOyXqCzC62OX/3JqpN/E4DhIMVgkpnoUPH+C2ytSL+Z
Elw49OPZL4Cuf8SqQ837l07j305c/AswrFRTpbolfR+gZBqAG6RvH+bDcyF27o05C12OaHUxhVMx
putbYiyCU/kKEjVmlcwWEMnVzLWJNJYejxs6OITCbsnzseHL72Nh4Kswbn7Z8uyVpeImGGohiYXz
pJ7fAZHeMwPuzkKNkF99qzJLUNDGEafmXMyj7NdjhByf0J8GGSfMtEBQUZShxmjTzdOackvCr9j0
ouGiwEqKZUfGOa6nDypmwVCqfk1QssIa85SriQYW+Yv5WEczApTtts2h0KjXBCyohlTZChAwlOEa
01yvkCg9r8hTFdp8VJqIUUh9k4R1TM5j1eQVST7uYdq5BQVXUTlKd6FgOIlJe5iUSMe2F6b3nFwf
BgF1qOuAaGnoxphNQAe7r4Q7hoaoe0YDxfh0aJvunfeWyA4V3/C6g4EeZS9xQllY68oH8ktWY3yR
lrqKgJCj/q7LGiOdGU+46Rr7gnrbVKsvFKDtWguy8ZAl8kFV324rRDRss1Y8BV+6Gi/JSq4sgyJe
QjC4HR/M+FkhedQYvRi32M6l48BQdg4PrfHUlwLSD7qAUJg+QFhKrqbmDnUjgkHaZNcW9b2Q70ON
J7fS4m0rx3jaCu1JbDpXX0X0DmK09/S2xRlsmEnWDNJcreqmoDAm8aXXFqBYEblaKLoqioy9Ie7l
cIzdW6SutRnjuHnGB7Y33aqIutP3R/X/wQL3/92qhLYD978OL0FYpI7+nTKE+jdliL9t/acyhMTS
QxMaJK6oCUD+pP9alQzpN1xJJKD9v0vBiPzqz1UJdRncO5jgyor5x4LVFLiiwdZlLcOymzJXlDEh
Xnb451J9+n2u8a+4vuqvaFUUq/5y3n9ZlNr6ek3SKTdwSCmmvXDtNIxayjd8hzf4szqGorwwt0J5
ZTUNh6oaqBViOffHZISaDmroTo8wyOtAb9JnQbmcLBPldWUog6iLgjkqMvAJdXU/zuUF4T1LhJjW
6fGm6Rp0y9U6Vl/mEGWThdtYqO1oD0MI+ZY6JBTf4bDGKLmpwkEWzzcj9JpKHy+R3HUfVzi+9gqS
KKXtVhdgEI/t+moiB9WL17upr98bjcZSyoj+Bh+0UmG5T/FnK1JbkfcA0ymj7X/s7b603Lm7kPaC
h2Mo3825/0UQFtd/DcJ/2/rPIAx3aTFwUgF04c3xnaT+ZxA2fgOIALcFAgsiyHTTf9zuym+CAr1F
wMgbp5ifGU+K/BvwUXOhbPKcAHMW/8ntDvj0b0H450Nn6v3rQAiH5ZwbtpoCfTXbQ/SB7bWzmnPu
2wsjiKCZbAlSX4+na1ULjtL0Pjoy6Ix89It0qrF6jGpMFetspyOVYUYQVOUW+0pjH+Es09Hpi5/b
fsBFFSDjhz4zQryHBomS89vqttPMb5OxS1bPufgtNy5d/dEVbwgnG9fRv2WXWdLXEpRD6kJcGZT9
CscBpXlJ0eIX4MVW9BQLx6CYT5FVv9mj8iAMT0VmgtWKg2I6S2P6MoUoke+Emf4zIFa3TmHJFlrs
VPn0VArlvaxBY8+He0jLhp1WwxOVfeqIUeTNUv0UIQ2o5a1qx/JWNdAQTsvpBKLeBW97ycvrCzUq
pYcAXJUju2K7OOPUWme6VYr1SMwCGokgNjC796tKCZWZZ0kd2N10MMsO4ZDyIHUKZT+Ny2z6mBGO
lieKvBG1qbmwwu4QJrsxfR7CZ7NMvUaNHRW5KXWWUKZ8qW4YB+KXBV0BEE6c5Nsygj+GC7tVUwUp
bQtIKkX5ZRH8e6YR97hI8Gciou59XKxL5U68YvCJUv2JdrToMxEhVTD7sMUJr3sy5An6fdlB3kZJ
+J6e1lEdKcYobT6RiAXQMRkxzHBpVne9OOZ3Na1wzqPVbCZI4rdqlPAckHwEjsvVqDFYaVaWznBn
fcXKTA7PjERyv8iuz3qHZPJPafEfC/sv5LrvgMkfg+wlvVQAt6MAISBvJDNz/fXO1rQmTW6GOgYa
gtfUmQG8eEcV2oOEjeGgX+9D0rJVPsCfQn82SUkd6Grwlgxd/P4+oydLw8pCxjcsvopxd+v9pGHs
je8jzAJYzQsFvnfEyV2EC1H8FroXAymv61DYcHSBRafvky7eYRkHIR2xkmY2Z0tIHzNkTpjanbDd
eb4q10V1gObaBKwdRMfgSSOel7M+GVaqMWZIbotOCe5gXzkU3FKAAdbBfs5SelkTlYKOdMNXEbZf
WEx6ch8lNue1K8cDqvaLwhDj8dqRCRvXUnOVUKeROdulzD+vcZf6Dd7raNlbsix53fxadZhXa4Wn
qXdC+FKjkgZLO61oWCKmXGSfWe6J9IplMjqJbFbFdWHIgirJXWNOnhT5JTdDTzHfO061w3L+X3+p
f68Ylq908ZFjWKDDX/j1K13lCkJMUjMFjFyxbhR38JJtPQewivG0ggSRLa0QQP1PDmOwC4BtEDRg
llLi/XR9/yb8t9Mvfw1jf9v6zzBm/kY9qBGN8H//g4L7ZxgzfzMoI2GKAcBHbvAn4i6xihAFZZcQ
psH+UX8R/qOjqyLpCCz39x3+k6xtoQD/hFr5Xkv+dOLqX9HTSjSqVdkIc0BrYl3Rys2mV4PY5ScW
6n8IeSHNapW77qtsnvPd7U1l6lc7e/MiGwyvaUk9p+0mu5vXNwumf5W4/Bfap/XygAXTJjomjuZN
XueprvkwvNz2kf+p3tH2RtPPGOxrjPCwP89OXfuEwXDwZDzJHdX0epCS9QOiI0phrxBdmO7F+GU1
4rvnKNgpaPa8sqvz4Cuu+T6Q7OGq0dplS+/Uu2J8PW8mEK7Z/eCPDk7Bm8pPPX04lQAYtigkWYVN
q/O9PmKI5MwOWpw++Aivc2dHX6cIDd5Qk7HKizLalc5w3L+tDX91GR3aXPaxsWNnxkbaNq3Cmuze
Qb3ssbJej1SylhSM1mwxyfKGR936dhmCm40+lYX7hfWInKAbra++srmt8Sn2UH/3sY/lDwWU9bl6
vLujdrQztz11h5kje8Xc+lnxkZW3QCLy8a1Kw++msna9CaPmzF5h3d7R9XObbby/xnZ0yR/U03gS
/N7BlXIeHhEqYHFFMOaupm48Uq3KyB7G5UYHW4vntG1mFiwMvoPZuUNBHaGaqdhBrcDg+X2c7zRx
qyhO/xSm51QJWiYWHm8W0MO/Y8u2sad4S/RUeldstqzioies6JRbebFeHWrhvd8aL3wKb7nGLqN2
xB3xMl9uAFws+yeol3ST8Ym1764vJVdes9l+3Irymg58sLytdPkvn6WjI6yweRP7Kvo+DNp6VL3B
WdgZc2NUKN8a5VvdJ+48ryXDN4tvw+Q1LSLZlibthGfpo/9qRZ8rkK5OC4WFGAVNlr7/STGtMr0g
SLLT4l3nZAG4/XMSgKxI7bW0bubdBPqzsvLR7vSNXD3kdnKctsyxvKz26T1gSy5APseYGHVxJcDX
DAk8lIy+apKgCulq/KYJSlLv6RjJ9S+C9KZccXbfivEBm1oZwlHBCQfg0vLV5/XQvANi4hd4K/OL
AdjECvORLQwQJkPbSPX12EVegiSkwVzq5br4MHsaTh/La0C5VQYjjd3NDpY+BNz8c3FAQjolscoH
rjh/haeWKROC41OGlv42QYwT6odtBNjUftKRMXY6pjw2/WD3dOXeCzDp0ZzIPinWLrdO2Cn7vQWJ
yYpnZ2V/9PbuCacd+SAE5TtWu+jl697H5/3NOn1wRTWLcsmtk327xrmTrRJbJP1yo13jNd7sV455
znbhQT03Hr4zluyb9ge5oYNAC8vJ4k8r+0RSe7RMm5ugBoVpi5jWHp5wvLamE81hu/EU69RubkES
RAFr0OZtF/Hm1tLdfvnXBcXo9O7u9Bl6/iH3c3vHoRnWi2GdRuv0pFkvgsMPiEHZuBFYaAhZD+7u
iXO1Pz8i9n952O2YHVv+B+Bcn2F/078z99obLT1mqZPvVGFykz9ILv+J/Y8leyQ6aaJCibaQV8ke
//uCcC8+/jWS/m3rH5FUAjjK3gl9BE2JHf+IpKDS4P7wIuH7u/zln/0Pqj5ZQ+VMUSSYzOZCPviz
/yETmunvLuIVhEA6Kv+kIKQF87dI+suhL9rBP9N1pUHSU9Qb5+Aab1Sr/4CrrmrruLNT5U4+XoWX
wa6au2kjHhs3DDLwDNxmnnzU9ulOPspAD1JEohzpDHpvUjyzuO+fhddUccePK2Kx53rHvvoPepy8
sXIlPzZ89UZBd0hpsWQvk2oZe/k4U7iol97DwJB+Ix+DNi+fdNVtZm3ycWx96RzBF3UzPFss9iEj
Qxvat8fJOAwqghCH/iPs7Kz25EXMdn1b9N+B8SFIGWQkzZLgDzy4TlVbN4T8CWHN1W1cPogf1Qu7
Ui8LTf+r9+pn6TzFa94+bNgNtnCyre37Dz6mqS1jWgPZfGz1IPvi7KWSk2twOk9Jzw8s76kz2MYr
CnDTaiedm8znqPglzlFsz8Fq8YY9c5z8inPImI2yPE1uvEMSVDz25p5dcublDpNcGf6jPdjstGKu
jHiEO2yUAwX45vaoEeE3YSCdb4/LJbo5HBL75NQubHEW+Ybi3bLj/Mhhc0lAK2hcad7WNxveP5t0
qnbDhmtQkSBQc7C7MFhKyN54I/Tx74d6uSHmJDraa+IKg4tWkTWpxAycvNzsnE1nBp2y5EIWKi/d
Psz3A9qSUv6+YhXfdw/6e1CNSP97w/eNlv8nD5FNb8l8nMpOHSRDwk03sjko1NfWsIrXeOVU/bGh
4+yIFm3o98j1xNrnM5INgseU9cw4PfbFTsYVL4YUvvEL/yuU3qrdVr7+XpdrLVzj3HYpNuo2dxJX
JUWz9G36gbGKsDep5lzlIal3GOVRq37S4ysy670/pjdHYXSfW8qD4k6vQFeR6wjUHYHaFLxwDiBa
rXY0RTBeY/i68lAfqhzpiMZnO+9NM/Wjxl1N68gAZAfnYC3ji4Lfy2DuhdPQ+kYVUC2yi6izzXgD
Nkm5tKgUIZn2ys9FAcHPRhbvFb8O5bKs6BWB62lYvRqjFycXOQqwj+/0QH/VmH1Yvnxgvpcpd3DM
HjXpG6R3i2PhDS0iZ7o9ArwqaBOEkiXjUdeq26HZwM1D/8Ne9J75zBTA/iFR7qIdh1u7CVdGW5u6
LRzZBQfISQ5yQ3Spxftb0Hn6Hn7aZjn/xBPP/Bs+pl/66y3Iv3BQa3A9+xB9NKYt7UIzRrlQXDJl
JwUJgCo1zxw2vke1i96N4qLE233Igs/vOSCuVfqV7cCugpPjyvDOR+XCVgV1O9/cCWEzvxPpgriy
3Fu8JQWAO8FFW7N3uHmcDdcVDWubi3ydRi5hju7px3JEnXc9xnMQutJaecf+LITV5OIlY6oHGhdM
SrxeddJztMKeDdEW2xAs2BxJ7M2FnZ4TJ1wLFtp8cumFe5XrgHLu4BXTo7RNz9ifoOJXeuxOay2g
kOhdL2rY+1u+V56Ud8BAPGVgrJxhRQMK1UUL+ZINHxFvpOUzMOlKHMQEa5/tcYc5S8sd77QPxYUX
mmpT783JFzUbV040V5bdyInL9uw10Xxpy2ucTu2XtsFzva/3o4JxqaW0lrB+SDFMJJsankj9cmsQ
7RvSZg/hzS79hO7RXtjyIcydGDX/biXwn5oE0GpgNAvgVaaJ9C/lsfca/fFfR7PKX7f+kQQwsEB8
g/4t3XrSgJ+TAHCGIgIWKhB4tCR+GoIglq8yi9FlHQdvzVhEtX8kAaQF1NEm3qtLDf6PhiCLBPdf
qulfjvw71fEnyY5MbgCd1s0ckH27rAquYGO+vIa6sZcdeFM23rFeupN8SDiOdtbOii25KRaM1rht
Z6fp3ca6N+/kw9VDVmjT+G33wHSDbMDPH8VN/pbdd7t4rXkk/y4PmDesQ990xNP1bTwKSPfLluGm
fujHe/W0+qYG8unfuUzzLf6bk/xLM0lUYtCkSTsHz8kX8s+b+qP92N+/U0EFo6f4+Q6eCSF6yA9J
7Q35CR+qc25f7UdJt3i0j6rFue/DYLWWRdp6TrwDAh2JmwLx4cmSrdB+lb7anWCrlgBcey9XTusN
G/lCDuTQWJvs1UWrPbQdDZRHqZw7inHUQW/efC865DSDfZSx4IPWpQFYfkUq1YWj8tn4qXMvr2kD
l8dk00Iis8XSKc7ETFS+eXG+7cT1QKjldymSSARNUjI+grylcgnfoXnEJjHam3fB0kDAEA9s5jnZ
JJvMpipx6DHyd0UbfK0/Fa8i8qMEZpwO2U+ykdfTJ/jqm+1VdsK3Plu4i37vbpTHkUIKLxvVwgyA
VZh4F15Poq9oCVVyaq96B8sB0dexaGlwP/5QLvgM8PbqWRXOeAyYxQcv3AIWcf52+2vneDjJyS3V
OgZWe2oj1i3ivuI0MQqLTo5NNCNkqk3WuKdrfMj2tD2jxImPeOoVr6QkmxgtU5trUV8St8FEzyER
MMJ1dqb3wqlULnlFNgaNrz9xUYcHsocBhQrLaF/b9lIelXK5iMm4J6EQESo3PXbAwRK2evumvUfE
Hi4wzX8EDomytFJUZhYIMLiEnuXsRKe3o3pNWOYnLkqJ5YK5zyjail10b2YuBb1BuLPKx56y1418
HJR1EitbPiig9aNDn+ylU72NRRfisqH4N7BjboyswW0TDuvm6ugr63p3PQAexyLxeoeUNzTnpVyX
Gb5wM35CJ7A62MNWCzDJjZ4zR403xGQAm0Q8g4zNadOD9pSsnJXkJfq+fDXec4Kgs+h04oGhJ/4t
iOrn9CvKj32GjGQCudmVxB0BvnFW2RbJxD3nrSPGehSOVXkmUl9w8SH8Shda540n+levdK/ezb/5
151xP2m7275c66hTdd4QHYrYNZCXd5RgUST2UNxv15GvHrChP5zy7XQavv+ZcUADgGhlR8LwkYC5
xeLaLY6xmzhgBpzaT13liQGMsF45kbfm8XFo+Nk3h16FFdvf0HrBrJ2JkdNtHaAj2tBY5mArT51g
U3N8THfy/eIscZIt0zHumKgGEzqplrlW9jXpROaWw3a6M++vYNACwxYDDLpZG4y7M59ylF/oXgiH
MHjGP1lAJbRm5EPx33IMOEjxytWefMHnsWUKs9iOUE9Uzu1L340nNTC/wd3Ah5CvroG+9LRJD7X9
sKyVgvW1nInKYbM4WY+0WVDVJeO26Xh4kkMviR7dYF1tjIrtb4+86xu25pyEzh8+3J74LX1769ty
NVr0i9ckwU641wPtgA+fjogugPg9ONfiXd+pznmyLl/9YMunnj2YztiDPeE8lbuGuzh2Ev3MCrRF
1G5EIkthlm3p+KEujS5I+azu2G6UrwXeXQd9JxyuJqr6jMpYEiW/HUnaj20V8HfKtmmIBoyDoRU/
PiKLemIEzlXQFD8TLPX0Nf3e2P9F5/vnEREikv86BHyPgz/FubavxjFpiHPmOtw14xGsCMKijZvv
3jEMtFtrOM0kzJqj6f7s1/G5iba6rQTAjW3d/cTIxa23KzvYY5KQ2aAGAdDxbeA9tJ3swroXPmuH
OtN2eIpw00scx/GOwXSz5fXRi3eVu906l+oirWzbXjt7Lzje3w97pj7vyPBuHcce2ajlO9t6LLa5
tyy3nd/nrLie9yxQ0z2fHWeT8kdWncua3Xv3ZOFAfgv76IEjrJ+3ztpmeRzXJR/hLR/h3RdnlDZy
x9k/ZtbymrU7PXnmO8ujHVjWJnFAgtsHXGBOVlC94v/c2JZ1WD9I62LlXFycHG0/sI6VjdZuZHmW
5a4vm/I1ajkPS92re8viILPNveXaFyDAlbVBO4JFENwwuCpDd46h+NVZub05tH7ra5nVbHXArjwg
7huV2Jpnz53dKrjkdsxlnVzJ1rlvh01PMR4GwpmvarWdT4W7wsKl9tSg2VZbqCZ+TZSNA7oM98ZZ
PYaB8Xp9WHkkwo7ESMoGM76Vv4kXpGkZCyZvbWGJzxBf7nXTqoP81Af6utpkLgIedrYR17lXbIqz
ukYrD3zaa/+xfDDf3bQZvfAke8k6d3CNvKd2xo9HQ2r6KXObO6oe687LM19AAeKBzq/1hvuGV3i5
m29YxGkkqu4tGDzVZ31nYRjd5Y9Kb1BxSnfwZnt3tVR75q1cfgexFRe4F2Y8o/0CPcGCWmN/LG1L
I+jXSxQHuG5LAcM823CW5iL4WQcH1xfxan88+dE+2s/05unO93wy3UrRp6fgHmS7tuzVWfcF722D
nJ5FA8TheWcBo2eb+4mDtYaTOZJDHmF3DsN9ZM1oZrac0+Ft9KHwPsRn7gyvCyr+TF6xuwXXHRRW
d+XibMRU4H5FUzaxI//qtNv7+/vRusNd70BQ3JXuZ74ebRfRJvqVlGlXmRBMeVxYj1jIshwzKGBd
n9346jwBjMWFHUlvO3j/LK2LThoTZFgRk5lYEPVhrD5NVq5ZnbdaXn1f2bvEadjGfkJA1WVaaXOf
xe51cJzMehQY1PtwGloLlDM1uPUFMf2BTdChcvttuZVf0wO2SsTlPR91MtjRh+Fg7mmP22uAO6JD
Vcx6cCNiw2Jcm3e8Sn/injmKbj3KL/IJZyn/6ub7yOmsb9IeUySr2OIYAP3CAwVMPj072SE+MXX2
uOv4iiq+OghU1PIItFtMoNAosBFhspIg280ETuWU+ZXf2O80I77qgGzceZ9ZsGJaF4HCMb6MbuFU
wYCDh/XZWGC93yT7XaM1cq9be0jtb6SAjw33CU6265AcbFrLwuZq7DVuxXPpnnYPF+nQbW/H2yU6
1vvyXBBeNE+1JU/dZAGJVmD6Nx7XmmWt9LG53yoHOvypI+DlvS6wrsreEyYCL4ZumS/pHl8/pgxm
kPq6YzBESkifKzpueDju0kC2NHd1XY8rK3lfbQ3362rjfXrqEXgf/HSw2xfV+Y8e6y62aYB4cVNk
9k0c+++b0TsdxcRf61Dtr1v/qENxfmJQjAEbrefvEKQfzWj82iRNRKkODMV3CNKPZrQuK4qi0yT/
jk+iLP5Rh6qQyxXUWsQ/DOL+wVhX+Xsd+vORw10nfv8UnyEiYk9Qh2IQDg1mthVkkfLLqIXPJtUk
pJuy1k3L9B3+Ie21JLRNFJTtFlJQcNWhHKAcgRJ+i/QbnhzHBIIQ9Ah/pSS7vqte6pFcRWSIDu6n
kyVLBb8DtDgRww3U0swytfFdE1fPUTwoOyGPOheO9ykaKy9fuuFJ5kydMvhyCmEukitEpMBRYH46
AnmBQoatzXzpAchYQzlJdtbM4Q5OPizNCmYkyh/dMTVvyNdfxfI/HLFA/wNyAVg3ERnvf31r7/52
ay/Ig5+3/nFrg21XVA1hNZDqPzuQgX43IKKx2e+jlF9bLMBPxaUlo4MqVRc43I9bG0C8RvdFMTSZ
4cw/arGIoPv/lnwC/Ptx7NpfhDbCCfeUoWbQgl3UB6p/7nXzCjuMabk0wWqiFS8NTjLbs4fjlRd/
a3ct4KxjGsye6K2ONQXYB/JZE5wcq3dIe5xXYqUOy9+DbSvYaSBtlI3oce/d5QHZu0XvurJua4WR
OebaVBGvN1p8RIT76aGxaOYHElIojujBpAehhQYp75efZ3nJfbLcjTRL8wcXny2XTkhnPTK3QFB3
w5PhlN+rg6tLJ8U2cQEkaXt+pvz3vxHqzN3js2h9fBDarOJxj/zrkstZX5vD17YMqrfZ46P90VvO
TLAfH2Wg99bjK5hDq3gjVHeP1SM42RjHsgv/SR5br3QSiyLBfPlGe8VODs1j8mYwXIoOt7v4VIKV
KO7qkxpBmLJwI74vDihNpvflblEqssv70TEt5NcIPUJtxfeDK22iw+p4u9POz9VjTk94k+7aZ4jx
dwDxbofVpdwVj0bI12H4Mxlm4YpB5MEaOpIKPo/P6S4MmMU7V6AaGG5PuEHK1jfNr3dLbwecHsnn
YNe73lFJGqtDcie4dZCexkD1Go2LXbwlb7eD+KzRHqJytxTftF5BP+z6nbFpHWy1A76U3oltht/2
tgbucb+kmUtmjGYDNV1mjR6GrMVjytF1LgIYgbYxzgvTOrgdyt3/4e68liRHjm37RTgGLV5T6ywt
+gVWXd0FrTW+/i40eTmZqGSmzZy3Q9LIYXcVHBHwiPBw3753z+98BId09sL1ctrMnZX3kABHm6UE
hh8p7T/MPlYW/Z20DiYZJ/Pw4XEm8lmfykJbSLNqXlMBU96KF+8Qr8vZCyWNpbzh++BgLwhmG3Nl
EhFevKkb+15a6FN3qsxUps2jvfEuOpjLvXfwDir5kw1UjnPnEO/0aNl+1m8YHOpaS3A7+ST4ULk5
DVFCyMv76xQXDjDJFzlYj86H+8QC2XR8JekRkqep9NjdI57y1B99UnLmVFzae1qgpKO9V1kH8Vqk
mgW9A2C4YzcFHMI/BZNtwYsXkx9vL9z+MZxN+tkbUhofcA/yORnQ2+xIluwIggWEy3z7diz2JMZA
3yg7MCzmJiom0s7e1Dv3zpdn1nFYoSzgABWiO9YaOTl8hpEnw/CDQ89VxJwLq4YAt2PRSztpka+d
1RDFDRgcc+8c7HuUYpKFs3FIy9DcdVCdlbsogW8bJFhl8jetPYn2abLygyfTPyAmmgjtBCVR/o+o
UlIcQDCGSX85ve0HiPndBXSPk6GZjD/ih5xu6cgLyx+emNsz5RCnm4joXDMXFCgX2haIZDQVBkSN
Ic1LAlEFuOumrr94MP+Jha0CY2QkbW1jHu0NMDjue+u+88KysKp74FJwGPkv2kHLlnSPutFb/VNS
j1hEgMbHCNQE/lJ4YFPbBXsTcDyYwpUUr4PfEhI6ZMEA2sAJAT/UtF3RITO119YDbJJHew3/yQY2
FTHZ0S3OePiptF6I8dRdSNq+Ul+L5MMJ5rwmzzAHQlvANuQPB5xPu3UYKAMr74LKXBb1Ox18E/su
7HbML0JbzYsgf/CAJvnQpDk094L2g4F16qsASzb3BG/AGhXqoeFX/T93AHKTIDzh/yKYhtOZD8Cg
mXdHNbaQuRn9pEbDgXVZoEBKl8CHcye7c+OrkSH5m9if1rJbvJdzFNR9f50hRbXplwHy3PmuP6Qr
8U4znuQ7GHueZS4v5mPz7D/a7+4jOKPoWTjUK9WYp8pKKO+8vTNkCVfdnU8v8FR9Cq0Z+baVfCc9
0CHfKRMRdlYuoxpw6hk97OCpVsEzt6keOauntlqgcld3s8xbio8K5LpAU8j5yY/Zp0WfPtfFIe1R
Tn6nW+3gLTuB0tYslqZArRj6b/PdXsv1PBSRxPbXXT7LX1xwd5xpU6WbFDv+JJJnsMBYHfhXEqMg
rDi87pWN+Ja+zL2net7MuoX5aSyRVnuJP4Runqz7/ihNRfgRONv0LamnzxY8TbhQ39IPsyN9PkMO
AaDRq9sttXquQltHMs9411NoFN6DbudRyVY8lbxY27BapuGzKc3RByPtB8DIWYRLkqaqP7336kXB
sTKDv/dH/ky9DEwNwCOomk2KcnE78e/dzfSxa38jXWnJ24Y04w/D3NHLPvH0Jcw2E36fLgud+nrN
56Tpc04vsvxTa8UppTdK3PfU+cR0hkQ17ZX2z+wIw5ZA6U/9KVaPdbhU+5c0W8BV3tLjNRMBAltz
s1mU2aJn/41eYkR69qDq23nX3qX5LsuPhT7XkqU/sTw4graxg2TFVhWeZZe0yrR4MjZqMmu2UjMN
9wnqlg/DxPwExNWACkf0iqRwswJH36sHpSZXR7LwLtxXW1pC9s6sWllr685AB20GX9pESRbWu+0/
+eyTNQxxJBYlYSVqe8GY0+nLnzkz5yj52+rVurPuqq2Fe5qLf/1As6qbp3CPnKLPzA7wrilZ63IP
0tyfVq/Nyv/dsxgNY8czMcm7Da/3WoiTPtll3iLhZPLvNO2u+slfl4A5hq8HJt7Xp7wALyUCH6QG
/9PagVWj24xfFyf3zcpZ8I354WegZQqbqc5kxPc8b8VstGSl7GjyqxEt8vsbC2XkgjnhcTwkVQmZ
ZvwCv2Y/VD95VRLsDAtkGj/BrzMGi+6JCTg1/hs96Xph/d9tHONOiCjjIMYz4LMBIlN2u3JXlZ++
BfTj3/4roKc5zBrUzKU/4fcZcErWCdZpjf5PrP/XXVUCwgXUip8Y2IfPIMg8yQLXjOwQd11ul3/j
rkoj5fd4/vTV5VHnWC40MP5IebMOrAMhEIHLlsTlkLwkozzEFpRM0Zkhthv+PWCPRHKIOf8kboq5
86HeW4/UBB16zFj9E+MRxphuw59t6kU5a6TNGyKDDUeVx8PfjEd1wD+x2fPL8M6o2pZ8ZmouzR/J
F4HEYMuRlmK0VJdh+mSbByGb0dLgkHtx5sajRDFgB0cxkOSjZ8wgevLBN1NikTamvwrlnXofW0dJ
msnRko7wuJpq0NDMobnqgkfPX/PT9Mlox3rhfJj7FOgK1JbehHfIvvj5rF8h+stTYaUYGGJNuvkh
tPnN7zRz+4e5J0jzAJ8MfxPZrzwe2/xHHkqHSNYmv4QBxIKwJOdY9REA/JQm2RdMByVgGhA59l3w
Yvsr48hA2vjdeszlL/6RuQCVVm3U+RFK74W7Ltl8OJ1mufccVTqha82USZs0fq/VByaoBn3y1MGM
Pq0BKDeAR6wJQ3kb+vYXvE2Tc2xsZT4Msfbwl9rRqCZ6/tPet5/Mg3b0XpgLnvtm7/kZDfXkSbwL
Jm+/5Ht/x0ng76i7ahn1YYoDKJjpH0I0RYW4KRduvEAXxp3G72a1ArLs3UFxWhzD11jd280yE0h9
Cgt6KUFyRItc3VMf04wFHBUcAw8i2K9mWQtvkbddPnhTznc/eINFSwCao20S5WBWay2faiDrSA3T
UjbL3YX4Hr6SvQT7gtTdque0bybKEB7Y8bMiTh3C0VW+QvZO2ygP7k8YYHoKx0fdeOGlRBFBuhKy
nfTVNECcvajVWkjAkrzZ1b1dzYcGl3TCq/PP/K1UvfC3Be3G5PeqVUzVy31hVOgq9tWL6L4o1Yse
EpVFyDKQs+7eUdxsbMpZhzldQea0WHvvcgWl6sRcgAuOSZTnxEaz6FHciq+QJ9KHOaN+sKruBHPm
TLudLk+GDGV4aL+M+3JOp89Mf2tmKbDYzyFZ+5oHG7Z7Et2H17tP8rjpF1QlNEEqG7SEpu/vyhTZ
HdKmCO1wa2ln2svzR5pP82l2jOd9wBuUnDnWvD4E76o8cQosSF9woHXQBx+kjWKTGC92vx/82YAZ
zudODoq3x2g77adZMim/ukW0rufenTJ1fqkLkcy6TUZfrBk3nAvTISVvLtplvYQteC5O4OdQV1BD
TWlMuPuQZ9JcmitT+uLyj2Rd7Nqv8GMAJhv7IVhrFlzSkVSaKNwH6ftelvN+Sg/rpHkjNUaBgVU+
k98Is4Y/m/XoIQAnVhfSlMlM1sQVTCNUVVOfIMqcBtrcP9RMI3qHoNuK2VJZKvdAnj0soaJBGQDQ
AyUBVjrPGGI3/bPYJWtz4tzxzFlUMDwFA/JsaCEwt8kimQ2lTEpM+rb/AWHRhCiQQIcx5ZN3aRp/
9N0k2fXT4d0Lyhzh5FWdyEdtTqsTIdY7QfiWkHdl8jn537k6KzdgK3g94QdQsOqteXMP9ZexDA/2
p/NLfzM2wvLD2rhbeZe818nc0ifJO6D9++pX/pA+4M/iLD+4q2ZXv1jdxNhQybjr5yBD34O7bG0s
85jySJlN5Tf1zXvKX7pFuLcfGuKnkDRINeWKuQx32coAeTAFRBXuhyseV9n7TFv41TGehr8rCYBV
+hyB+dLWJoFYstK998Sqjv4yVcxpSd1HhTrx3/I7/xfxVrJJEpojGZYJSHzAR11NBt6J57HDpd/+
d+xgQmoxpNpIwv1pHBvah/6d57bk/5HhQwWIpf4regAG9O/YQVP+R5UGRRpF5FXUPynE/58MNOhs
IqoAayXR3SRbxt+JHaRR6MCbiwbjpUsRdg0ZMPd5nttI4fOh31zZiintQ7ADs3tK3BzKxn8SBA1h
Ne7QSsPFB17199oUV6GQ9/OTyOtCx6QyJBxPGiaH+ZPh6xdlmQQo0PdRQlKBvDPW5FTamjR9Lvu6
7eai2iJLZOQ/0iosXmv4D6dVjc6za5Q/UM1y71WYSZH3LOYpbDR3tlNATpVBOSGJB7Nt96lLkzo0
PugghAXZPSWBVr2yuPA0RTSJNTBVoamDSXC5KdomJIul57EzJcJ7VUnGjRFemOdz/+Jbn9YT4ImV
A1TgpW1uImvf9F2ypBG0/5CtVIGyiMZciPT9bRL3VjLNhASQrqwIJgpEhrO/Ptuj0sYw2fgiUHtJ
YbLh5zx/FcO3Gk+WfHCWtt2v9VhvfzWZWv0Uc0f89ASl33o8YZ7GMbMFP2yxum5/qBmNvzargTVB
w7tsABs8f4E0U+EYSYV+i0Jjsaypo7zkgkVkhF7gVLQzlMWRE3mNzLjZy/AGcLJzQfpED8XIpmnR
po85ZEEHBUqRZ9mMSRI6SfK7TwpnWUeltfLiRnt2vDRfVyW6Fks6ESD7sOwm/CEWcuIg4CamDzDp
o9dtqb5LD5kGY/aktvscfcM+J3nnKap/L2ZZd++0QvZ5fQb+8Muc+zvUz5Du0NRIkQfG2PMZELjK
tJ5Qdduq6yoo7buseMmh7f8MJZXeOOipSZK00ZC7SYxfiZX1GyFvKOwUbWgQjTJTcxjhgNU6VtdS
zvXMflM7nn9Hg58GcWKhLW688vePBlU/l5hhT1LZlUYfLU/aPvNkv+NerXvoHCrFzCoamFd1mgUR
J5hrYSU+dLEWLzI3BRuue/2sLkiCyUGN6npXaP0NFM1QLRk5koxmAKVA3gjCIHNUpAvkzA5yy+m2
vVIrdD6j2yU4dAU05kvFUMhtyNZd372KYdtMSpcWcRjbN75RzK5PDve/7++hS7quKiL9OvqocaWq
7aITJKPd9sZXYKm7PAC/bYfT61YGpxg7DUwREA8OzbDDxn+2hYhVELpCJbfbQCEUBrSAfsaNgcjf
N2Jm9MTG6DiALdu3zFRtt1qsPphatBabCPBG0U6dHonrqHceagskvysE+4IyFv1xxSSUaR5hxxJa
cSc5CF+WpA1bkhSCnWzcIFaWIT0v/7vJGH16tHpaRUmZjNytZkhhP+VBTwXvP/mAu3/N7BlI69J8
o6yiizg+8nojE43poKBQSi3NlsKec3RVZRVNIBE98EaL3LfWvF83eOkDsykCzIYGH8qO0QdOpKTP
Q01st0qRPwSl+8tr9BtLZuDUGPsQEG4Q5YgKsHBGnlpD5tQnkYKnkgsLemSTioUgo7b979b1/45w
u2FoWLon9fO6iSDylHGknoy3rx0d3VtaMMA21lJsjBtf6vKojAGgTv8ahdJzY6USpZI/fCkTsiVu
bF4TTyXbOJhR/Xr9E0mXtkHQBxrBHIgITrFzUzF0nm7nte22roVFVH3ojTWvSNAKYUiDZGsercj/
zU4890QvnMW9OCsS91WUtV/XX0S7tPcZEKoOUAlKyurgTCcT3EpSVbZtzZj1au2WQCCVGJxSiGqH
2RvzJpaOZp19sW/PAqX8REDjrrdk0gz6V6WHdGg5X2bpplsrSLdoWi0cn55b2SfhI4nuiu75B0No
Xx0702eclmiKqhl8Z7K7Ty19nRvGI7rU8J/Y4TuCXitJdthuI7KrRZ5tFA/29DwEVuVQOStjxG5s
aZo0FRleQVgimbp2xWjhttqdEfiwjGiQF2v20bDiB8mPSXcE4oPZkhm9PmkXF5hJso5wF+ImdfTx
4LRHuy9izvzS3Vli9sRSuRHcjGQOYHFSoCI4sTFyfMUOzEYsmnbruXSFkdaOIFKLV5m40aEqE55S
en1iA1Krv7tVGaZp0J0JgRUtHOfOkEOVWYZZ1W4bi2KPWc3QWNhB8Is2V8n9tmtuAVgvxHB4HW7L
pYEh69ooHAhssfVjztWtp7qHQoJFxA1AUwd+TBNvv8h1+8WJkqH/2XqOIZRfVDCwOKqYTVqQrJlG
mcKis0mFRlWvi3gTW62BFkUkLD3aBBKzlzk+0plaFwuzKx5ha6WZqAnChd2mO8l1nnqk4VYRMIaJ
L5g/nSzZVRntg9fn9dLBTmIXyQpDHHiUxkdAUxgO8oacMtSCqe0U/UGIqxtGho8z2pMlbj64I2Rn
xDIjr/TcRrU9GzaYUhWmtkl4l0jz3EuXrh1tCqoH18d0YbM8MzdyUM8raOoNMszJtIs0Q0vlB9Ci
WftvmNt/PQIurLYzQ8NWerJDVXIop3aNoSwptrqVPWuGtr4+liEcuTZ1o00QOkHJg82VGlMVP3iK
s8w85TGMgKqm3R7q/J2SljcC4e8uoUEzpWjDCUoxQB+m92RUWtq4SYSS9Nbv7wzvaCR3Wbb8u6M6
NzFazeQIfLeNg2Yb529duNXkgRwhWbjdJk7BgXQ3HOLWiEYxn2BpQtE6mFP9V90F0y/dq0l2w8lv
GRmtpDSQ9CpOmLZUBr4b0M8Te6vWy2+M5btzn03d+JbSoxGvOorfbO3uRxeAY1X3JjUBp/q6/oku
DkcnaQLWcKg7jYZTwNtYFIlQb5MSHt1wUmm//eRvRzWM5S8b38YCsaij5XYN0MHbVk6yqzNtmmb5
FDrJG059adqGrj5TNzRIcaSRx9mZgHwr1O/bvNg42SJsd5UF5ulfrHz/dUO4aMUCGcduKmp/mARO
l45fiYWru1hRS5qyILAyKcxvWsebXf84l+0MeTXobVVlHOSGCmTucplCcxKLv42mnXCsLKCtfoXH
/8aQvm9AGvQHkjnw64Fh/dPmcbIb4NRKqlZatc3agY8KPmWvEzexXiw1AzqLnOCperw+uosmgQNy
XKjIPqqj5SqLhQ+mtKm2qgu4HO3h5j2ki9gFP9UiR3zDmjocB+dbLIpRKnENbi5Sehy5hgGTfNVX
ATAW1QKzQEwwgRD/6LnKDFImeRvI1mfZQscuSy8NCtcTy/CXYSLARedyuKiBV9L4p1fLTAs3Tl8u
gqJtZmLUTyNVWhFUuhNBh9vEdBbQ869byLYlR4zXsVzOKktKFxHEYXlgrNxesydWaFWLKAwfncQJ
6VkvD6lQrVUTnK0GYDxqHgrbW3mJOBeM6kbe7JJb0TMLKwcRAUHk6OBELl3zG8+utmb54eavebmj
O6BybzjvhUwhE07dmLMFQV4ZlsWzAyZyrQy4qlFta46fCXz2e48kCoxDKymB9SIH5uhJz5ZWvdZl
8tzL4b+6pP/rKr20tZ3aHw2zy+U4DQf7WUt/5VAySwpqw6vrXnzLinI+SlHrBAG4K+1tkjvNoXbU
54WY3TgNBt/85rsnUzkODyI30DWEIrdQ20O7ET44mrKLrPTNz9I7dEA+ro/pgoPA+GdZokIpYWDI
PB8TpLFJwRqqtjk8d6IRvyAV8FQEdKLpqL9ftzW8+mhoZ7ZGB5BOkJ34GbaU9Cn1jkmzvP78C98H
FSlGYbFbS4Y6/P3JxoZQplV0GhtbKLcwiSAK57K93f/vjAwTemIEHZ0AASaM1GDVATCwvOeo08yv
W7ngBWdDGe1gHvDv3s+ZKrm1H/qozCZJ2cyLvNUnWST/1pzyxre55AenczfyA758rqjoQG+Nslmj
zrpQ5HYpleFT1Ug3XG541NgNJDLpUPDAlfzt4EZSvadHoANIJeyM8mC5D40GpCBfeO6P0Pq6PpGX
fO7U2GhcObpRQVnV1TZVXuxu2ac3nn9p67NODPzJTp74g2o0KI1Hw9GWJZ9qJH6RswUG4T8ocbHJ
S9BxcFokgbaRdHjLwExdH99Fn/9rMsdxQy3WBh0ejE/PvxJ6cHNlASH8/87GaHdVA8X2yFhXW+Ty
5np2p8TpwhTerxu56IAnAxltrq5v08zTttU2CWcylJ6Cd/RhtitvpR0uThjsitQoYY2AxPh8/baJ
XmVyXXEiKiJJt70KtM7Kn68Pxhqe8s3HoZii+eiP1uHIiiZ0YRn98XE1VpepGD/FrTzI9t3FUj1T
g/4ZcbylKnur2hX2skHSOuDC2aDkY0nQ6mVZDa+Kv6s9bx3Y3jLP/QWU1c+paYSTPLO2CMk891nz
O+q8edaTovB0VEB7WPa9aKnr7arXwAagUK/n5ZorPJ2RorzLIE3VRXMdomDjqsIGsfWFmHi0Fnvh
VHReFMM2lnZSxDDJJNGs7M3faKSBckEHLTS1LfS9L12JAFBnie68CG2Q7r6Skw7JgRUpO6Evv4wm
NpFWkRS0aF0QUGQ7Sg0eHmjzp7UU0PFT0lovKMWUCu2xjQCIp/HClZO9rvXvthm/9l5FF1tgfrqG
+hJ29hFy55+pDIg7cDdl3SLJZcOIlM9zO3tUbeUzyfUeGuHopavr18a17g03bKk4aW9eAYba1pqd
HIg1xFbdUk1qCWabBoIqFXHi3Fxc//SXNwTFoJ9LIbmLC5w7WBy3YSp5OJiqRfSFrmSVbNBGLB76
/NFzwDKhu+WoHpnHt+uWL211cMVL6pD70SnSnxtmqChFGl61bQuLize0Ok10a3CX9u7h+YYhQ3Zv
6sPqOtntXEPv0DB26HS0YSgp3OiQtvqjT5N/n3BlFYV5FeaPAkhzFFm3RmBGM6Qwp6jxHeKapGKh
zAuhXBmQi5VZcOPtLi3t05cbzbxth0rpVDBYyW2yL/KPvBSeu/7WjntxmsmjK6TSIWkdRxkcBigh
WAHHV2Zuy9ZdtJH4+x98SdoXuaAhzS2OZzlFTqNGbrbcFtJSqr5QZbr+/IsTdfL80US1ritigeeX
cCa0/pFUGjwD8+tGLrrKiZGROyKn6pFuRyQXkY5l2dlzKaBdOs32CuzmgaTMStO/YfJS1ATEhNZP
EXED/nXunZBAI+vNfW7bmY9yCPBJfbGdblEjzdGAfLs+vkuTeGpstMVnaeqqUuKUW9F+9RWIKLPP
HoLN60YunSMnRsxRylqLTMS0fIyYAFQRdBbDg1+ssyZBD5ruJtRIcu/3dZMXKtQwJ5KBAFbEHvat
Qu0p6Gx5plFsZUxU9btVPtl0fnUPpbsUcho6rKXhfAbBDyRIbwz34uZ5YtsajTeyZE83amyjt6xN
bEHUpkGtb3Qvnrem8FTWj73Tb1KnfXFF2FAtbXl98Bc/6l9jH19kIY2qTSswi61bGLOgzredK87N
SLiRJru0h9AxqXFPAboFrOXcUQOHu7oV6AWZxWopFcZDDbz1+kiGNTyOQE5NjALfIM/dHo13ggrp
yec2ab7U6cF33Btf7JaZ0SoIHJ8aj6YW25hTX+zfLFgBBDoEbqKRbkyZPvIMVQyozLd4hoPEn+PI
07YrbsTSFxcbmT5dJ0GK9sQoi2GGgaS2mlJsw9iG8LjTDjIgAkEV79sifHEDJZoGabVTkuDh+rf6
U/gcf6w/8QLJKpHr9mgWQ63QfVvF7XQEnGSkUixZ+CUCwI6bdNki5DNv+2BnehBt1M0+AdXgSMB7
IxOMdG/pi6yGObhqlJlpg0+mTg+HtY04p40SqJ1I+ziTn8WgpFga7HwBmLEWANw1y2PYwexhayBh
1AwWMYM/DkoJOgynhFWyWUYCoO4yEh6zCJaoVIzWmirE05wq9UxE3K9NyyfPhTzDu4VkuLQST6Zk
nEl2Qp9sZM9eLqYmUPhy1cAuptJkdn3qL51Sp2ZG37xySnTrS5tGmKpaVaJIUtJYRWG+jQi0zSCA
/ln4+3dtyt9DohGpBYR/xoGaKMahWaPZvNUycypQ7JZpkO+fcuVGhfX72hzK7ARq5pDeAbJ1vsto
dug3NSXArULbVBB/5tUdtw1Aejfm8PunOrcjn9vRy84QYhtKajPyf6lZt88t9yCm/d/e0XSZ1QGj
A8sTovzhNU5iz6xOibw86nKNK/3wKsS1aqPfhD5KPp1Gt9x1x/geS2ANDA2i0jpf6Q+o4sQaQpAx
aLaYJZmZm8CgLtOKOVRs9r6S6Q81e//GTnppFgfhGxWOCRE+iNEFuHQyIxNLv9jmWjlvCnXrGtoU
QfD19XFdMoNYjjGcMBYZ+dFWU2V6H/g1IqEtbDC1/KFDQudCi/4PrLCJcrTBk2GNt1InLJGB6Yt8
y01oJmh7o9FnN3NW39cuqLITI6MZQysqt4sY7bLaeNbrdZ5DI6rDlos6Hf0oaBr/kzENXAikDrjc
jWYuSAKhTkBo0oxhzLQ0WKZF5KBnYH5dtzM85/wwGIb1HzvKaNn6nkPpQEoGGZh9unbSqYj+He2J
9JW/yv3LdWPfj1WdbAp+ZxhksahxnS8qpUMBQrAw5inaVKfLwEvfr1u4tJBOLYx2h9jW+tQnvUiT
dDgJS33R6jSMCMeSYNk3b6XPL7n3qbWRT1C5cTTcOecOOHezTRhvaVC8PqBbJkaRldP3Wa/5mEB7
WoOEv1j58j/Y6k5GMcaW1zEAZ8PE1eTyI0mWGeRwnooi4o0D4pKnnZoZeVrWdDFK8Zip2h+S/cvJ
Qrg4l3JyRyZxJmndrLsF5Ljhbn/uHie7apXYmeamOEPsixBJyj+dwnu4/nn+AJHH6+d0VOPvkxd2
EQwubchoE9LMUy8Ee+lIO6t5aetnesyb5iAYL2WxFo2HVL+7bv+ie5giiQEJ9A0I+vMVxY2w8uzO
YZuQIVJD2EMP53F2w4h+YY8wZJNKGzdsmI6GlziZR72qorb2rYyCF3xncrLo8myiVssUsaS/P5xT
S8ObnFgqc0l3BMnMtrrSHk3zK82ETZP8g8P21MjoPqTEtqyWHsNxWzrAONSFDTVROgvF2U0s0aX9
6NTWyD2U3LR9x2JAUkMJ2mqXflBMSsh5xSfLuDGuS75wamt0ZNipQ7NMIGTobNjUI98bYklHW13/
QhcHBDhwqOIBahtntPMs9O02V7Jtau/TgYceeVapgJ1QnVaWf+PmetHx/jI2vqBLXmTaao0xrZPQ
7pqn2WPq2PNKv78+qEsbhXFiZ7SKsrzXEr3EjhfS9Vq4n2FavFw3cfHjnJgYHUx268SG3mqwcZY/
pXQtu5+NdCuhccvG6DhquihwWjD/MNjpkx42dLp4k+rGNn7hmxgkJC0AXnSmUFM7X6KKIxZtX+cw
NbYLa0D8FccyvSuK5kYANKyM0cZ6Zme0FeTsRHHmZHwTbRu5a0UqJ3G8dMNt2myyvw+IAQiDehnA
VAQfv1/GA9XzLOxtC/NQq4OqXybsJeuGO1/4PmdWRj5QSo2nBAZWBDLytrdXSF+E4fy6o13Iap2P
ZeQFnaIVSV0n2Taslzo6kOnvXj2q+nOSzW31QZdX8Ed7/8QrUPZiX4AZXZEGNvbTjdtt+7hwcyHd
ttZRDj41JBkgXRPsWxHXhZUKpvsvO6P9tHHkQOsrJ9vaJV29yHVk9uc/mL9TE6NtNEs7XZNihmIi
T5At1AJpB2XbadYsdfdu4E3l5rOVN8WtaOXSwjqxq46C48hro6ZpsYu05tIvBnmBSLqLy2wm9cqv
64O8ZWu04eVC6/ZC7bIbadpUiu67biCJ3pRSfWMVX/5eQ95RG6KHMfyrLAotMQM9pZMt2qV1vw1K
+caJdGlVQQr3HxPDK5zEDEJTCC3tXSlJQQUJsHpVe+Jek7uP61N24eDD8/4yM9r3TL1N60a0062a
AgGVPYsCO7fZWO0+4jCYmWl3I+q6Na7RBlgpZqQIokE/deBP3RwcuOv2y6Yyn64P7A/5xflOO2gD
UjyW/sg3f0t1KDXRt9DTiXLMZz8LOGrzVbrKt+Ur0u8D5fyjjJRHhKRdPzFQO/mwtKkBz+sE1vIW
YuDX6+8z8PiNdn4yLydw79FeIkVu0SoGJN4IhqyhP2sh1Vj1q3RrL/xX+vzuhY382q3cG+i1S40J
p3bH96C0DUXf6sBKt3CpxQuTQSc7aa7Dtru+McTvy+JsiH/28BOfdWpNqunOaraQ0c+QKUAboGVu
K1QMdfhk4dZe3rA4rOjzj3yG+x1X+ehkBbHkAC/WjtInorzlo/0kIXKEostaXMk3goQLczlg9GhW
BvFJB+24hdbJc8fJa6CA2mO+0xb9Sn3KdtW6RJXixsC+T+W5pdEyCfs66hwZCFs5UzcQLprdxHyJ
Ns6zs1QXdT8xKX6/3wq1L1z7zjCI4zBYCBrHSQ0wgC85IMed9haskCA80rVh3VsbKpzi7Ov6QL9f
n88sjmNhjkShizzwgOEarsfsIX71m1my9n9Q6LxuSfq+82AKAk6eqfENx7knW7H1zLIxhdz0xNsU
v4VDlAE/g+QBcuzXRhxEadAEvGl4CIDGTnpiWBkFSA0l9VrrMVzANOg/lXf4DTIM/tZfwcNx42i6
0GPMMEEVQK4LIxItT+cHh+L6Uuc6EjjOL2tR/kx/iu/ePIHCOXvjIi+v9Dms8w+c+Xt6x25M8XCY
j0Z6ik78Q1h0sgFUdm3kfY3/eAd70z0Lc/egzOVZvNFvrY/vcTQnL8BrQyOspVw9Oh4DxYUtOANC
2L7F7syC7wcV4bvkwdw4837praEWqaBCI1v2oiFysbm1113w2zP7o/VJG72S2jL2hW39lq7jR7g0
aAfYeYsbUzp8rvGUnmDjpFHcJpZwHaQCmC7tGH3U8iT85c21Oapc+URDV2XrPPq3NtWLcwszrkJP
ADS21rCQTr6iIReVJRgl6Izp/gesndM3GCXh6IlX+gRO869uFS79W257YZGABfkLdzAKgamYS53j
UqWHqvUBRXMV4kXhIWomBSQxv0Rkr5wb3voH13c+tee579GJzNkRBWVC7rtDw1bfQyj6JsODDtHO
tkU4dyHDG+M9KlNrX2/sydet29mfT3fN/njIva0GUTjY3zQb+d5cRku0R9Zoj6QT49Bu2rkws+fu
xriDt/KGX8nf/eo8Qz6Ky61IaARFHKoL5bQ/qkuaL59B/EAcmyBWWm6EffOm3A+UPcn6w5n9ylby
rcjk+xl3mjf/VsOLxC5OlIQkow/RrLYoCT3nyNenxqRZwIKzcO/jZ+Hpxnq6bhSPO3fuiCRALgTk
a+HaGuh9XYQMvD2VlbVwby2hQIXX9obJ70HK6TjpKDw3mRspuC2FhG32hSo0kag/sVe4tbb0oQmU
H26Yu/RlT3K34sito9wJrUbGXL6wjjRF3Nd35c/En7gP4Q8VzsPs9YbB4YFjPz4x+G2LAqRXiyoG
E1S7VMSd7LV+B13ZmjYQKKjkhXOEkVl792850A3DY9ywmER5ItU4EEToiBgEc9r0FyAkYdWykXZA
VW6KFOLxlpDXhTDw7IOOAcN21/mBOMxwszFZOMK8f4BBFSG77tYedSntcVpbGjefdL0b5n6HKRRI
pv0qWep3zr6Csst/JoK//iH/POzbh6SIBQCSVoZvG78fNa6TtBgTN/0Cfrtdv/KeUSbsJtp9vA2W
rJWPbK8+VSj4TeVJ9LOqFsqNBfr9YKUX7eRCOvJeOXDlWAq5kIrxQQl/tIhqop6YeDPPO8rlRjNv
RBLDQT0aM/1viiLTP60r3zr67N627ThX0+3/I+3MmiTVkSz8izADIUC8ArFH7ltVvchqyUIgCQQI
sfz6OdEzNl03Ky3TeqZf2tr63lQIhORy93O+Nkz3vlMHK37PQ1zIkn6y5V4+8w9GetuNEcdd0ECd
bk4OgXQ8LZuS/CbQOn/8Et/5Jv6cT/JmfzMyrCVNInNS4a+uO+vwegRvTSNbFn5yZL/3puAnf8mY
I6pOLj76f4YJXEDXVwezOfVtVwzkTrZPgbsdPEReyNCOiMCI2X08ufce4Z9DXjb3PyITbyIQXcaL
OQntcjYYWObs6uXu40HeOSEu8/nfeb3ZrpNWdT1SjeZU8RJ14+EeDmmfyAc/m8dlUf4xjy6knE4J
Hh1JX1h5x9I0n9VnUqH3VjYcSNE9jYoGCM9vVoIvqTJJNJpTOSRZBGt2Ad88dt+n8yf7xntLDphI
mJLB0BHtHm9C1IkZw3lkDTSBXxOLGnW5a8fbKIadaPT/G+pfhmJ/PDhZJfGQuMGgafiEpuhNhKb6
ie0b0Pk8wII/XgjvviVcpmCyAXbmXy3Eoad8r/eNOY3jU8epDxR0dcXE9MlieO89pdFlCBi7Yfd9
8x21JcQUdVjhPXnpfkjRfDZRVKDCC4TM+/XxlN5b23+O9eYDas2q0wUeA6cZUMIpqu8q0BL/f0O8
WdvVNNIA9k8GShdaoAfp1OhPc1rvRFQ4nf79yN5Ezl05YPNxcDBponuZwjXRO+u4mOGmCE/H8Mrv
HvzgltBvH8/s3ReVoEEKlWn0/bzd8CYxD2ONRo+TWEDDapGEcd+6gd1U8fRJZPP3DQwAnD9GevOa
6Co9Kx1vT625hQt1zApLb2T8Y5m2Y3Xz8azeW+V/jvV2u5MclgOmxLEUnld7bdV+aQ4fD/FOOzTm
A+UsqLZQtv7lntOnknoM1chT620afVXGd3EIafsvDavY9tmJuwi41fLUB598Wu/O7Y9xyT/32Qp+
DUlQx+3JIqtj9GOFS6THPlnw74WD/5jdmw84WmiThB1GMT/7BOTl/pvfPqbjmcvHuDs1ClbdnzzQ
93bcS+dZiNoD2l3f7ri4nvO0bEJAvaqXMfSy+qLXuCZoHx7cJznPdxY982H4EsAtEubabzOsfj2q
BWby7UlORV0+J6HOKns1i/9D694/xrlM+Y+d3YMZykpgd3GKm+aBhWUexAj4ovWToOWdFfGPYd7s
HIbAlknGc3uCF+HZQbk0deDGA9Lx8Yr/bJg3R2KkE0k0wWymLsniRR1kAkQ5Sz85od5ZB3/O5m1I
magm6qoqwHeFnEz/yMKT1YcOCBoRfPl4Qp8sg7dhZdBWtitHPDcG6hwBRZZe8xg9H1W0+Xigd58c
jJT8izaK/dX1yFvPG+dlbE/Q7xZB6W54DIiBkfuPh3nvo73Uxf93nDdbg1DWaxZm21NdnVv/G6c7
Omzd/Dx4G3hL5nYEEgcp4Y9H/Wxyb3YK6uRQVtPlKVbTMfBcVjfN1sFp7z8fJk4vwieoEhGYvYn8
Vtn5UaOq9hTZuzmCVAwtnX6pXz4e5Z1Div05ypsnmPDUwD1PtOhPxTWjva/ASbYKmOHgbgJOs2X9
J9N6b8AEqqQI/b1g072txsehYXOH4+qUuN/++GjM/mKNWasNWfvdMHyyrb/3rv4c7fJr/tiQWB+k
4xSz5lSa6xAdISP7vqTJJ/vEZR94cydM4SUTgmAXIbB460xWx2qp+mBqTgZg0W7MzPi8Dgeh4w0X
J5Pmbdk/fvzW3pkWRkSLS0TgmYf2+X9Oi3h1bCblcJ0XU75oi2IZEgnzRf768UDvWOahn+ZClCdQ
r1wyyf8cqW9EuEBh0Zxs2+yUo7AtV6xIGwfspfweg/ux72pvQ+38KEeYq4/0TJNavLhGpsXHv+US
L/31mP/4KW/iqSZJ66CM0ci6hvwlnJMSYovk68djvPtgwX7Df1CagFnnP6dLm5DJlcjmxP2jTUke
4z7iM7P9eJT3Z/LvUd481Hnq9WCqujkpduNPaEaBSVvzyaL8+1RBD/N/t5wTSHjiN0fxLEoexjrQ
JxLcQUu8C8QX+MxlIAi18vHj6bw3FIQBDAaqaKCmbwuOpvHw6vWqTybRt7Ey5wWCbOheYdC/xuAm
/ucKeRht/nu8t+XGuWuXsqIgP7fmlw+cjHiClWiKjevjaf39li4mx7g6UkD//hafVjoe0Nll9Akd
/Flchg+czZ9kKd45wDBGBBtvenFwSt9mleNkHeBGovRJggfW0i9CPyoQDtatLJOcKZRshm0fPvzn
E8NuBYOlBNYTf+V8xsGsMo1adXIAXqjqlYjw98cjvFODRkgDVGKA0iW66d/2/nYrD/xpleo0hScG
BUd00FxkpL3XSXVc6L6x17SP8053OehywQjwePwfd7ThJ8DdKYqh38TveLNd4M01PQrTEjfyF6Mh
1SIHVz9/PM+/D7N/jnEJuP44XoSnGrv4qTzBItfALbT8qpFCg8lgM42Zrz7bjf/+0DAcbC3R3Qja
5F+SlcDnkN60gTxNMSyxph1zxwimGtiUffbJRvj+UEgIgfOKjeStc5SevLFMhkWeAClpo6LTvzQ8
GVwM2MT4yVB/77mYFZK3MKsJsSbf3sjlQPTi1RhKNXc+eB5je1OtfPPxm4LR02Xv/uf5cfG8BITT
RysbyqJvdkTdL9Ncw+rrpCzdMJPkesHP2S+2PC+OeruyqiZ544SIvyfOgYHSdUzt59oTm3EaJrBu
+ACPavArVg5PywCIeeV/C8ehKN0ClmZgo42iSV8MNvjWNRJYb2FR+hQQk6hkvhpqcd3R8kWX4aYc
apcNLHiajHtlkayv0lltPVXflSNjILjA1D2TSUcLifoeUF41SGZ+gtJa6W1HKr933ag3a5qgRWcG
QNy28tAPABUOT3ih8BTnkcvUauEuiy8chtMe3fZVD3MIr3wIkZV31ewVdTP5Rbu0LptZWzA2g74G
USnvQWSRDKkyS2+VbJAn6Qazo8Ke2WTAKdGluk67EIxRjoSh9oLUbLQFbI3otspTBwQPlPtLjvPn
aWToKndhMEHj0j4EDqYT8WLZLiHtcEajStHOCoLOpsrjegGmhwSvfpccA7TuZH0U3LohvvPS7jXA
+uuuhTdweFSTqgXCd4zJUJC0Sjd6TuTXlfdwH1uuI9i/A2atiFp+1sYG40Mfxf70kNSw08+isfE3
aySb9KTTZsqxd8xZg7DtGARW+FkwlakPeA0PAa6TNPYK4ui0RT9dt+NBYHZMJOW2Vr064htx+Jfb
ATYCm3W08DLvVzIR2Fobx07IcfsvCTImhbFNIrPQRSNsvxeyEX7zMplq4xLyYnUKpqgbm++m8/Ei
VQIhTd9nIy5R1a7uKli/sF7BZwJwVWmvWhm89Lo1+eh1ZDt24TNR/Kr1NYh9Jv6FdEN7X7e6RZM1
zbWx1Ub31QG/wN87U36HjLUqeI8ybe/PTy2BwtbN3+Oqb29S4cEOedZrYb0p/RqGstpYIVe+haB2
DzPtehcNFIT1as0T3tCNbNNDqch9XLnrWnbgK44BHGzh5b0qd06CAaBPTq/qrrsVwYAeVS8+DcrJ
fRUDV+GG2f1yxEzNtqLTeYm7nU3xr/RpdBs1w71vgseGh1jtw4rLQfAcOWiA7bwEGa/5fTtkXhL+
XlxDMjuRL7YTT0tp6rxfV541NfjubcqqQzJGPOryZoAWpcurpDTE5LZbY5ieoG4f/ADjz/7UzdLT
J94EQLSOk9gToxGTYQS2ll1OB5hOQWyNiy7ZwAXIr0F4WJsKhHfJ4XasBxUO3+gazbTQPICwoR4T
S2rwnuoEfbKhjG8qNi/i3gAk8UjKpTqUfI1AgI3rlWx6bYDLrEcXp7CYgWvsiwicDDepa322U3UY
7CEDxqqryuZUeXFfFcA/43iJZx8FGqVCMKt1iXV2wTZZYW+wK9E7xygc4DxHQa+FrmTbiya87moe
HgZkkHcXi5B8XsFOd6PfXrWRo1/JAIG3DmpX5SJIgapW3qGdUpS6MOvDCuPp20iSeZtoGz/5bsb9
OoajKlgdvneUriRnFYi+IIknbriY9KEdTQefeWNzGPSawmtocitFpAo59Oxuwt8B+SMG7Gstx0yv
gz4wx+QhaTyY/5eVyAcZddiSLoup5MD8GYizCrj6yiLtaHwwERmukWTDwkP1mt9aHfto/Pe85DWQ
fGTbcu3Ebpn76Gek6fxC8AzOgVu8vQ0QgEjCHBoNafUowDvfeOsKblBrNBIxOJKySMJ/tB4J1IBW
JipPSC13ddQBcgiRer5IHv2K+opF6Pde2QFEjG6blMB2VwpdCbyWty1NAPBZ0wddujVXRCdFXRMY
Kcoy2tgaOWguPH6yZRCil9QInvAHPiQjdMp2YcFR9HxO+vy//w+JH3/f6wqminAl6gDTXFKsVNgK
8RFc5//5ryQ1DArD2Zh++D0EKoi2MRDlqcWX64VX0QLMcF+H8mGe1nqDtwt4JWR2Gbp6/WM7w4DX
2vA6mXpgEOy8G/rFZH0n433aN2ZfjVoUsMlWB9EHyQ5906jRr12ZjbSurskSkytYcbXbgTRkpwJE
RZNAbiQS9OwUYUjTBUPemwYFEgHaxbzAqsmGbXKWkPsffcfrW9UQ0KSnmuX1OpCneo3coSsDzFM6
ccWbEBCyrlO3DSzutlKF3vdpDt2exNQ9DZAxgJUV1FU+wRDsjnnc3I7Jst54JpqfbO2G524oYfqu
2q77xemIlW/EcBu1HjuvYR3lLgHBTqTpfK3mtX1MfBB1Kg6hZhkH6xWEEhWmXvN92sKpXte0uyE1
q3cl7ftdW9fjrjX9D2Y7Hx3s3nCmMVmPSc3EjkI8vXNBpX6SwJBNgNIeMtnDGF9b+EpdlRAPbEOD
T2q1LK/igNlMjh4HJ7Vri3IUXQ5t+WPvry4X7SoK0zW8cGWcXPuwTM7hJwSs6uy6XI8a370ZXA44
CXo5sEGfq64WhUhEe2ylAyC80cNjpJvumnXNsGtbnZ596sbD6vu/vZYiCwT5dSZW8c1NOApjGCoZ
eGvBbCpAFaAIm+7CrvXbDe3il2BiaTG2UX89tHx8ULhGg/S51O7YrNG3pqvaY+QZXvgDTIOnNnpa
odXf8nCx+dC7c0mn9JQm04RnX0JKZQwEq0aCXOZ3gAFEAJJ1wqZglmMzqdQ8b6sh4SDueqD7hrHZ
8d6jJxb5826G+/wuFeq5+lflyjPese/Ma9njUbdRjI9k1mCk1wiK0JAB0wj8TQR6gzpQ1YeHVXJ0
k85W5WHi+QAR4osASifzZvTUs6RLQUqZzheBwq6u0ls9huKyGbF8LT25I7Bd2uvAH/Zd6T2QBoFC
wsfvriZdMQZVmhse1Eev5cEWrRvgmxmPAYAYdhkvATGE5T/4edZXG8d9qJ7R7pM6mEQNhHQ3xrsk
7eFMmCFgINkcy35rV/ABVRJe+ylX2yXC9ij90WaaGhzY/nRCoTfaRuC6ZEPQ9Tur0i+Xyt5GG2BI
tYSIug2xBYUmAR5kgieavxCw6hJTqruyDOq97GeHJYZ4qh/VtJ3WGTRjsrT3czX4Rcma/nrB78xZ
O9lDUKbiRVRy7AoolvCiHTaq2lkP1iHrs/ITkLDr6pvrsLNWKeeF0C3CLpj7bvHd48/RKjxwF9r2
NyUL4T9DNwuHRGFt/M0YJJV3LOHCtgKWsMh670lG3YOt02gCBFAuyZWjQTk/6NmSjWJjc66iAI+r
WhNw0klr5g1YCPG3ITSCnGfewgtOeS7wN51Uci2oSnfc64Hbi6rLuxkEDHB1XRYrH7A/JWGNNF/m
i0rTJB8mPLTjpEtNAXMNkq3rByhs6fKFjZLkruu/+1X9fYJhQt4vKSRHY9BsJs8/1N2qN9oX97pL
f3alqwvBo1FmSutyt4x0q+sAaE3cKCrFlh8qbbX7eYmMVpEl1PfIsV9C3Bf0chO3HtpCxmrjM2WA
6gnt3hrwsmKbuCwOOS4l6YUBqU6Jsc+Vq8ItAzmu3q3a+wZhhXlC2lLuRjKWP5owFhkSzlehbMgd
CZrunuixygdIcY6NxI/IuBI8H9rBkKyRXb9R0P5vFtLZV7gsuHPjWrS21lObfEl97l4nP4LFb1qR
8E7Ok8yqZl23yLdMm/7i9UHFWkPYU2Xe6g9f+WQRurHhSTDvVarulkdm05IU3lWt/F0JKjLQczbI
O17b1Ac02HSFq+0dyrYHvgA035b8RdTyVQjzlSzA8eF/dFko1Z0M0qjAwruL1w6POW3vfTtJmPVz
ML57+dqp8tWW6MX355XnuOCIjU7V7zKam6wbxHYBiCwbev9Hr9DKtPow7gtesD4Pql12MThbOQHQ
5rRonlNfw7AvRRt8uTxMNxJUJdDKYJlRr+k9DS26apYlxlWR/li8+Oc8yykzS/MbmjiY1Mg5Onrx
AKiC56Hi2MhCUhiCzqq9pml9glNKU4hA1kUKsE/mE/E7EmAewvCX70Nf3YjOK/N00inAXzN2AU/c
KS94Kr2BZSEoWpmCNqCY8anCRDVoD52RMK4aKOQzUMoKJMOOa1wdLgdogwAdXz1Dszs+7y2i5zo3
NAFl2QlchL1gryr3wMR4O1Yp/Tqy6YvoAlCkx2c2wFtJ+tBBctvzvDUBzp2x2QuVpHg23qb0QOtM
Bwb/RjrBPiv6HrZRly2BhdArrO+mWv3AqoKHzww6PXSJEIqyAes5Bi01oWcf6tQnFcNd2jDu503s
beSK+E83xGTTysmmEbG/sXOY5j7kZDD+QXYVQpCd1A3NRQcGUIw68pyIn2ZNfkU2uEJi47kNTJ/B
cBhw0L43OyRiugwT7zaRZAjHILHKx3F87nBO5HXZPjZe/12A2bFBnsmB0x3dQbAAnuUIslcwgmbe
DQmItoJiy/TMATrEOaPl+oqbR5uPDNa8aTodmyC4RT/ZY+/kV+9yL1txyGYL4p1NXJX7dYpxc8Sh
XCwDfjdNFkA4FjCjY8nT74SWAAKjGAp7MvYYKnUKGog8qPkhidXZWPtQQsTP2iKQTnoIiEMIoXMW
T2uRUBtnGmdxUa/quU7m771n632/mmvYfR2mCoxZSn5XjQcumPw1UP/L0sPq0MYpXKV7B0WQL7uN
jIKvrA12MVtsFhh701H7Je6qb1687AaxJHAdx8fIaI3wDW0WlsX47ev8FEdszuGXmODC6K6clz6n
c/naBB2DG/nqHSIEE9Sfw100Vnu2VF4xj1G1oXGF0A1O3jAja7YWsrOCa/uiGiw65C7gpkjrOJtL
tCWU4JrQuQKi3rrfXddjQVXlnbXrmOt1HLE3qiZTVXMtG3lbq2gP0OOQm3I02ViSZrvK8hIkRMmm
TCsL+KzehzP7GfYgZ/UkbfIkaA6hX96aJdkNdqyBxu2/4PHYLWvqNCsJL3dKAFcex4CmdxxtTnC3
Olvlh4Vx5Q9/TW+0iG4DJR885qu8ZdNTnwQHsTiZo8N5zNnqf1FD42WUyTvOAethtBW3dSWvPbgN
ZWsJSvvqp7/KXrwoj37vax+3mgpb9CSZl8sYxAmv7NvNRPxr2+NbhkN5BYr8emzbtrkNzdrmAXAu
mVDplWromFEtD9XAvP0wDLygKdSeS2e+sgrKYDVXj/MEoyHg1JDbjV6TzorcLfU1B0uJ2SFAyFqd
DU/jfROwbxT0uMA28lqClbBNeaJwYEToYFNXtfG8nM3spQp4vwta8m3w0jRTY3Tog/5XqcuXcXXH
dEIeIyhJd439Bz3JLYcsLA4FlhRotWCaVcVah8807MYNAjxEy1yq3FTh0xLRvV2BWZv0khaLRHBF
K4DODN9WDDqlkZcvA1IrYE3HfsZqewuawc/RQps8tNOrxbef9QBnw2/tgp3tkwyZH1YEVN8Nibmi
ZAKIl9rfET67CNbyOxOEPyJh3dmK+hoZLdCjBywxdItx7ByLnyOBcdPB8x5YpfkaxLAQGXHsDl40
3iB+gfv+tJ4dIhXE+SCzISvislL04AAxg8aocbXnhOuXMgBbae2ne9FpidabZd1PbLn2NLM7yxOc
oBZ/mNMlGy5ruR97OJeV+CoQrduCJyWsBPx6Q/gKDIrZDcvyNeLJIayx5a4ra28sT6Er9tu7hUDZ
3odRA6qvBW+8EveNwR/iSdjnfu3BnY0/jmlkc+NNh36FH65YYU8bTfPrBRmSLRVdM6Rc591kVpYT
VcZ2F2j50oGaiQvMBBr8JvLiKXnwRb0EG0P7ENkeT1n53HSRHu5q2ZMnAiDYcWDOAhEg4dd41AjM
4EcoDIc6UQ/Wy0xalsN24cQbkckNOknzLrLa3cnS8SVEgRRnjIntTbPUpypYNhNr9jNIB4ZDAEwm
ZFdSbguJyLhoB+dDPsqjkwS3r0AoyrDlUZCBiSGIB+IBaGoTeDc8WAzs30ST9STallVaeIEMM9mr
NguFuZq02TV1fV/14tCy7lovfsFA6jYrvQrH8HuL+5wP1zgbRVdrFP9kVC5bU5W7tSybzCW6O+Bl
427te7mVML2LTV7N4aF2UA9iJ9yJctrVmuRjbDeLcHmnkPZN3Rauw0iCtf55lY3dp355psxLt36J
I80LDolaNsFcF4Frdj03cHjsEcXE6iuX7sicPgPZiKeIf6oJ0usppr/Qzw2cNiT7UZk7O+ot9enP
ulYxcmm4lwhI3skgvtb9gDbVaHyt0uQrCTxAG/HxpNo8TMNoc5hGZSpEptBvQ7BfrcmXRWMznFO5
TXCDWM181SNaVxJpGNPk02iOMZK9SAvj4gG7jWtv5QfSVnt/aIq6i37AFvTcwuI3uRCnx1bl2iu/
QWuWJYv6peG0DFDS1ziKkOQKxjPV5LC2AcjLpMlNiAUfcz/JW9q3WdUJgTvkovKor8+Wl988BwKY
TwrYMWMHHGEGuJq9i9rClEhfBJFMt1HIDy0NfpIRIG2SHtYV8Z9BRqOvd5OGAXo5RM+ltXTfKbvV
6+Kh0BUfRk62PlJrIo2QXptFFnb+lUSJtmThWcW4LiTNVMCcTGVBFcGWeuz1ic/tDb4LemhosKtW
tumcLewQ76Mm+Y2N7EhTcaUv4m/FJnzyDNzxvvreevZmQW+lNM1Goc04c9G8DcP+0QGlwNQGxNBx
o+OFQcONwGYpw6zRVQ4H5R+oj29YjRc0hACfaaWxRUPznyi4TSMtSip6Z+zoAcI+ZW5yV2BfHBX1
j0lPd7iRb2U0DOdQINLR5XBLeo2TzZwdwe4d+D3GqWWateMP65ZsndftEodlhu6725h7ezIOVyDB
7I2U92EM7YnHaoo74rp1SNtPtEGyvDavyIMdInB4j2mPcqlue9S3m9PoQz3cMuTzAWa9l9izSIOw
KtHk5CM11IEyk8FVvc2kS25C5vYihHWQNpmH5F0y3gHhmdug2sNw6JzilpWhnnOyiu/UzHMXQppi
FJaByxsrEA41tYZXe3UMA1xajNuXfgxZnxav/pBmzKoXp5tvU10hgrCgJUwxnmnYhyDG+3P6ssje
btNq2XptmhMUXvBOxu9KqM0wDrCRIOG3EalEZI03/gK7Pc2nu6GdEX+U33wJLDodD0avXzv2pRbL
nbDdltf1bxcDvd6lZxIDADp7T/MiC9GK+xh5T4p4HsUL5V3HplqyMizNBmv3qV3G87wi35xektsK
yDvXrkNhIvplDFP0guNaT2ZdH5sW7S0mgWggnXFFtpHCcsS3v2q14mTt5ys6Jhw5RSgw2qHVO0Bl
7tWIf96scIybaZVkqBgBiuvmLFrJU2mTcOPpwF7FwiW7MFAir/z1FI7eXLAONqqVXETWlazEulmm
DajdY4YcXpdH3WK2wdq9Rib9IW05bzRPTiqFd2kVIr3NqgEfsPZehRKvXhcfEWfd98TCAn7BATAl
+EH1eEky9eQLzm29JVa8wrtR5EsPd1En9fpU9X18pgJ5pni2PZatIQ7p8Sg+8hWd7OCYYcdPkY/j
/uvss7JwjF3B/BIJ4Rk/lLjmxvfVBG6nhgxScqSdE9y81nBUxRDwn3EdoLAROxiLsuhbZCOkjcbv
JhTXlbZyF3jlF+HLKE916G/9C6S29cWEvJz3daJedxS1QsAPXla4hypIg3kfm6PVFeo74XZtkKIP
12dhLekLR0QECmwlHs1c1dspbL/JFScenFG2YVMdHZ4/8vtXZGoetOh3YpC514nXOTRXsk62yO18
C7UqxEIRbalHyvgJ6eKiNXwfwK8vjzny/W0w3KCfFjuY7z03YXkV8/Vm4UrDMtAHXqmNjyClz9mC
59ghqIvJa0L6O7deLPbLtYhSfvaTLiOjuEUe9VSK8ItDv4Asg0cfQSm+Iu/amxFazqQIFUwwtbgt
iX8pnQX7aglzHIRnmD8iGOQbb8BlYPC+egk229UcSUsKT7F1YwekSnExYZdJYoNhVm58Hxw6igu7
PuqKbiNtv1bpmtfVetTsa6PpPla4A4RYAHjyZkIL++xMpgPICwYzYFchdQHNAS4NKIZYjWykXI+8
a29tXx7YPAKUoovVVodJqByZlzwFuMtzbB8IDIcEYEqHh6npj5EhvyUfgOllFBNGzmX0cF2HyQxb
ccw4UZ65b+9QpHqUWNhTMkVbAKh3ALFcBegLyjqidhJhX2/a24G41xLR7yTSB4f+cDfRY4R9vNf2
t+nddpERsjLRXbVoFIPbV3h7FmQBDZmNXd5ZXJRi6OxBRbXoiWVBv4upzOt0eORM/TTUIbkjbgNs
TOswHbxE34ArfMe79RLD5drFLwhqUD+gKksqvkMZ5DiA6ryI5pbMdfRM1nXJlwS51AAbCR26OzKT
FJEsLkOVp3+6GqlsVLeQvOhjlDSQW0TLb8wkdjKo20iV/OJreCrpWKDwvkeF4zQrpAnn9WBr7wrn
7t7zlyPFo1Ge2ZdkvoLp72tDKeqN0Lc3Cq5/HNnFPtovxLuasTJ0zRGCN7cajsNTV+Pi5XKFBM+x
8stfVT+gxBdWWFE6epYDyPTzcBzC8LpPuh9INm1xU9qOBokgC7SnbendLP3NtE4FI/AUtMnOwtO3
RZC9SKSXg+kBDeG5wL0lFfWPpkQyGambNplekFnb1QzVExyINh4LBRs1Fnp3U4PGlhXpangPZWZm
hQtZDp3cBS5xhr/kvmlsIfp+i5zhjXbTRqZyjyjwPhV0AxMMH6X5/utgZS6DCrgzdVTR+hDW1RbL
dzv07XnFTdrDqkINHboWoELKKMjqZDl5HgI7G256vM+JyZtVyude1z8RJuzHsjmwAV104885ENPG
jfGC0jZOSpd2AD7gAoP69wG0ihu1egUS5VcVwbue2PQ4+vWWkvpO6/5pbJvvHh016hgXLOmFYvBf
HJ3JcpzIFoafiIhkhi1Qo6o0S5a0IdySlZDMM8nT36/urt3hdrtKkHnOP847vhfG2jyxRr7+ZTHP
3EeQ69O10PS+tOH6Rnfp7lZJ2gjzzkzXx6oXj8YcHskIZgPXT2yFXyXg/+jTiZF1+ynb0C8EO5XZ
14WwnKYr3rdU7Kyemg3V4fQFwxZelZDWEAuORO5tWvBQiWAfsZwdTNhx6+2rKprPLg/GWM3inXEH
blbacQWFGdX2n8Kz3ooRmtT5L4WDXmFtGz1c01kf24GxhWLPWJW353/OPsi/bQHJjF2O5KAsPdLL
jX84FB7TJT9Yq/s9VP59N1v7vDITwyEDwwnKx2mFE0YjEXXOduoK9wH4eYjoULqnRilyLPdAevU5
tY05qabu6rpF0gvmNRddD/IR0LPij/ZxIPStOgWbUyVifqf5tAbQg8vIF7CGERCrUbsU0tZy5g+M
fFHF96Y8dgvL9E7FPB5Yyx5Sf+KsJnwbJucu7NqO9za/83N7RyQEBNawW1V6rRbxUYhxX87mXgv7
IrMOSNKodv1CUjc8eyHLwzhm+8lnOh2xdqoV/MabwWaXNh784HHebsx4FgcjiztIX+mybpMksQXr
Pfz7v7Ag6FnXy7cO553Vcn7w2AOO/FeV9X7yuH9TGyOikZ3d0tktWXta6LHbgvyBCOY/Tg+koUAW
Wysn3c+IFkUHsADTctJhb9o9QMLQ7vVa/GcGE4tb9zaMeYzrawc3ECuz+FDG/DxuvyALr6NjfsIL
PdXhszbknV3/t7pobIS9V051Dcfs23TQX7CuGKnxx6vH94FBdi6MB9Ofj8saxv1INoYMj+C8UdDI
X8v7Ydj9wwxwkHO1Qm01n009PhUhVTOrc+p8wA2yJw5kUtdRu5h7A/rIzYarO20Mgp08ZME/s1le
W7uIKxaCYfUOQ+cnG0tOZzdvRrclC2WIIEFnlDVvetjunKVL1MIVIv1kwUm9K+wZu1b7vRjrx9qq
H7QAxN+3e2spj8TJK06/8UghXewrYNSw2C3SjbPAflyU+zJOUBXVSgzzku/TqmUgmKZkCwlW2tK3
fGSIYN+/6xbvpQ5zJ9Zlk/RVRl473wUDzWKOh41am5UWj5aLuAu3FweuFU3KsS7lXRhQ9FpZzF7z
W24yGxmyelkFIYHpcgIUQa2UXWtbJH7Hlz2GL2lpJboZBK84zE6HF93u/liL+6Dcdu8Cg2eTvnNr
/o6Bd+hC696dzH17Q/p8E9NQcHYBcaxwPfXd8CIYebRXXrhPoF3daAnXRwkETCnlfxl6A99Fuk2z
VOSG5S0PpPoJK+tSt2DBAdDKIPI7jaZB5P1hnYcft5RnOjGjsA4QnrGRw5imRKu6/rzPKp4AJ8dS
KTH6GMYaw0Z+lKGzGyx951WC5IJSXEU+nOaif135GXiFd1rDjWsP7E7l1mXj+WafT7BSX9eghjnk
lBPmfFSbOPQ1hHgOGr+p7TLY4XRcYKuwC/8EtXfopYH8y2kuawjIhVT731ZNu7l1z0zs51k3DCvI
2louNfYeDhXTOnSWfua8Phb4axrZaHQE9dV21TX3c0iB3PlTsYP5qn9HdxINgz7JhqOnJP6uGYJL
F/b7rQwvyJ52wdYzToTTgV+U8dqa8Vxnj9ivEt3OUR3axxapVJCr3ULHZ2lquNosniQdeU6wc1V9
Pw7TkXkDYB4qTogHbZW7teCW8GpjlwZuEtT8DVc4vzHj1naz7hcD4ynPWRqripNlvtXG66PXuXfz
1oDOBdXRaPtDaWSJooc69DoeqnzY2Z3/ZLnZK1qbf3nV7YYhP3rLchhrj7txgcgup3sLeiNVwdkP
08eMa6IyXeoePLlfAMEH1jw72M5TW7wFo7jzVJXj6jFM9Czp68wRBkPwJNK/RtdfMhUeACNR8AA2
uOV4NXzS9h3jKLOJYmzxgMDxotP5opV4brLyLdflE7G+kQkc0DY6nif7bhD9mbbhMlZpfW/o/LUN
q3+lAmNM/e5rmzKwDfRbzvS1SHuMJob3NLdeVv833byzPaxQcdDwfMy7rtq6OCSud2uX57TpOWJ5
q7TtfyhvwXIOneOvw089eG1E78Fj6pjXYWaksdv3Me8OuWO850b7PNTLPWjcrxqrvSEh25B22kaY
+ENY8bB4P6DgUSYHHr7h6rcTyL7iYXY/Jw9k0sn0s8EeW+v8aRzaXc5kUY/5PnSsc1m6h4ARLizM
Z+nZP6MudxtP5JBDK3idDQnBJUq5rz+uQ0jkHFosBBEDu4HlTSfmHDpddfHtUKAOdEHaZJna2Unj
F5ryhmffM865mYVEyHF5T/36aZUNXV1T0NCpWvA3dTUHd5mz4y1Ig4zK/3ZC46iH4LntQ5IOvK95
Ln/GESg79/hj115Sm71dAs7vDOHjbfl9ovlgt/TZY1ab31KmL9qyr2hwdZSm8wcl8HmUq/lu6OZb
sX3z6bozY5n2/8zD8lJ6dnegSRIwyNqeeiSi3SJBf9Lv3qJN1prvCrVaf+fBffZILY5AqkRMvTu8
zs00vhAkW9x+gHPQprHILIkg1PYjXwIm5XbwO5qMHHp0XkLNCVqHf91SQZ15Bueo3b+bFghgSEj2
DYZBEOU4NbvUJu/0uNDWthl/gsnmXtTFrpi7MPGqsogXG1+Iw0B3Sut2e/JbS8dN6A+R0/D7N01g
fW9YB8vsZbzwI7cW3lKhZshIovKb1L3XgZP4mXPobuRlWr2VXbcz3PGNLIRHq0DqbdUPduscam3s
Db3dU4IL0t7Mh8xvnytln5lqrRgNlLFbR3H0c+lGcmOnCziZRFC9eDrce9o5FLp/rorgseH0jsgI
2U+jyatU1jvH1sDmafc5Wt67W4m7XneHrBD3brWCWYg7hTo5y9zn1EuP9ItdLLsKkywfn/wZlLHL
Pxp+7JV0PC58mQT2xIgdPEKGvRu1R5RAMx4QiUV+MD1Z1bhrMk6NGpBbVuMls1BbMdEUFoI3Mdb/
pOURHeejBnJqN6mAvcGU93XIy1v7X74NQNLPFgq+11XYU6yaIpFLccY//mK5cMd+c9+39tesl1e4
QEiBhQ/iFzRiD4KFrlip++MlzR032W7PId6Py7KKOXYAaYnWLBIxbb+yak5ttiQczYlbVO4Jzpxh
x8WN3PK7xKMsV0BZmQJEUXWWoQvcMbRKeXJn79dEBBp1xXLapvYTtGHYlWGxzjA6G4UZXbMem22y
d3hJOZ49yJVz4dbXuUnHEnom27dVsbPBxyqzjUsK3eqsARZJmZ7h7TdgWhRcUYiEodimc1tuB5L/
3gNmbjHaCVR+BBH9kNsqcqb1MlJqgKCQ9sF2+2lbwVQBUJkuDgM/Y1UX7EyCwfJVf6H3ZwZwH6hv
pECwjonZg0g06zvhzom1qFe59vu0Z3AvXDwI8HOUJkaVNu9xa0cwCm+MPlc1pwHKS2+KVzHFRu6N
UTClf2XvHX2P088cnzcn/G4LL7FssHnlIipSJ5XOiMKRKzTrlJg5pPlcvYugfsWFdaw3ATmG4N3Y
ToNn9cwVMkF/cJjRQWUa0UwVwpt2+z70zpaR70eurHBqH7JUM681cVHoT2j2nV/X3FgjNpeMRpHU
ubOcf5gpT0Yw7QZY39Zc3sZuGphP7KSX5punhg+APCQ2QHFSJ6Von93Ui5ThHcJOv0tL/iI1wkSz
/hf026lqAez9AHaui0dHPw+c/hR5HtzVexwYtk1lQErk7AVzNT1zmMeAYi+WdyTe+yKH+hkVRALf
1O0HPcAc+ofesfadP+wNx/1pU4Xad/taSINOHyfqH4ElL00K6klMzQdrl8fYXQz+Nu0DoY0aaDal
0Dhfe+RtvndX5tuBMgDw44G2qLpTh1o0SzK0dVLny0efDfeEmTy5pn1yVNEerK3NEAyj0nK3nAJF
aSznQSvrGfkNj1lza4QsShVvHLXx5Ab80GfrqtOhi5RH66oIuSbzIgQAWdofbrvyuIUtE66k8Hst
mINLSe4SKcOsyuWpVs6rtNHNVYP3IhC0WZvzNpbjCWHYR0iLpccvuJCEZGDeOfJp0Wfkq1d+tDAG
fnktKZBpjyaXJVT0jLzLqXaB5jWXgXvIlu01U8tHWtnjXjZsPh1Lw2fYwQwVgfy0J3SErSHLSKHZ
SVDC9IfaK56kbdNqYfS/5pCH0VQV+8ni3kRs9ynYk8Taz3GVje/Nhsok03gaVG+1p1TVr40uGiIF
00td08hSScQaTQc6MRj2trcy3u9lalGbYPCInBb1JQrv9KRr77cT1RBXdnmZnXmOt1wBdOfpDBVu
7Myt/x05sxLZ3+bCWsHABmOVTHk57LLScj6Ek8m9d1PhLJ4+4Yf+t8Lk8ZGm8MO0F/9Uioo5s8tM
lHgWoPY68rduxocZohiNFIKtdlOnvMmCc0pwwJ7YHuuAPOMRfZyKdOWcZwlT2zSdxYeZB6xjs4hx
9zhQnOqhCvuXNNTbAa/5jZtwn8gi5q1JYQKCjo5jpBR/yX1dz63iHejo3diNQjz30kUlua5frVn7
+7aH6gGlH64hE72VB5dVbgy+4+QHSRbKc1HczB94BP19tozc3xWXNodxFNRAa2JajorGw8Vaf+rq
dkGSjdqoR3ecXhr3tTDkmkxziapKf1Olft1slOKzgQxj8f8bli2e1vrF6oKnqg4fbRfqfFp+5Dg/
uOUUGTY7p9NnBJbRpeqnBhtrtd/W9BTU7d3SBGc7czlW22Splx8kyDE78nHy5ke/Cp8CRmsarmiC
rE5LYV7F0N3SC5KmQ1mSC/uvHVrXgUj0UJZne5M7o0RfW4bt397fLq6ad1NbH+gh23cGiX/sxqVH
aFptXruqvQizp28M0Yal2Z+sY50r7AFuw5BYQLJYjn6Z+vHZNekVroPfQHQw9aXpxXIOzf1cTCFq
ovlbLCmnq8evponvOZ+Vf1zKFCRSvqVq/m3mTDyhdAB6zcbHlqoP0yo6binuZ1HTkEGJ4t0tZqiN
hlWV+8rucjSK8/Kk0jY/2BJ2qXODkLGLjHlVSoqEmnDnFQpNvaM/2RisZO0sItnstn/mP/wxAsCz
teM8ssiTeEMwr09F6apjVZUH+Op3XVv3RQVDP5Ydd6jGypD9kb712TjLnXETlUymfa373sE2MKx3
s+w/egyED2vRTFeyxrlonW9zNMYEo99fXlEiiIP2hHzEj1IhLiBRbMfNWLxgyFmMw6QzAqlTp0H2
3+yNcbVwf3NySQN9rGjIciDAnyfTKr9c16+OmVEDIXuIuWWJhAJP3H3m6LPRy/Xg1Bwgs8lmRdUN
nITvva28C3LV+TMWgI9UYt3KsxW3MO1pa0wKkPdHtes0gAGykI/QWwnyUfm3XJvjitcsylxXHyD0
X3DCfzpjV563m9LbnjzBguqT+HQFxvM+SxumcDa3/IKSjVpwqg2ieltPyiv2drbsjWI2kSqLi15u
nz9V48GfnS2PVBaqvwW6O2s3DVwmj4ZjniuPKxQnAZDkxGuiJzM48OV/Vy2oej0vh0X27+E4I5CU
NQicahC9r7mToJ0/m11HrO+QPU1tWSeELvgx9NwPyJLYuC3XRyeDXllZxuKw6T5CG7AvN8J7sclX
4SKHZR8X7L+TjsMSYeugUot+5vahRHgbiyUQHHwLspcqNGOinJ5HByogC+q/Hg4MNvmekbcM5Mn3
blgJBNmRyDLupBnN6pS7Q6RmAzOUR/o5X2ZBX4rNiePiB9wVeZM331YvUFnY02+51v7D1pl/u3HO
9o4c/4zSPrtCjHSybs6rVUHxMw1An2cm4j2XamRDLzQMMnLUzejR60s0h5uPLCnTsu3XUr86mmc6
KkJQnDi3SnRDM8KX4V6tvfJ2lrcRhkmz9YDWMerK5Z/l9g9Wmz51pnjbQtKPgtIAAdhIrwhPumF1
VY0NFmBJ/zRvQLsrsRYuRupTJsAfqjI7z239Z7Ik23TvvyHpreKZt2VNUez6KGZivyX+fPB6KOB2
gfXJn5d+TA/5rNP9ajssPymLoO2Gcd2LgK3NrC4yT2sQhBV2Iyj+bTr9DCpx4sJ+N73iPNNelVRe
nnKXIr5weue+2vAbiY1vvUypfiLkPogcyzgrZ4bOSnkA7ZB/b/cIuusKcicFdit5I9hA//OItOOA
/nLLWylfX/wZTOwh07AcPKwLqJ+cl7oAfqE7JgqdInFkfzOZkNgEzt/HxiD7aB5Ywlqne/SWHuNo
DxSCPll/KS+130bD+g931YHMgOBlUQJ5vomUrOwP2p4+SWfKD17msZT207upmMmEPV/hWGsEkln5
vfCl4b5E39/doACnb//V/AnzAc7Y2NtLfkVIjkT5PnXFXocSp5I/f3Smy21NYSU2LWB4aRECtqHG
XrPprex1Ew+9imu//ld0ejxUSwhIidnK8tsfze3CK8rHpcH67GcaRJwC7e1eYzsEHB3NEVQStf8q
rQ98M38N02Gekv9tgXrwsRhx6X9kUjWxD1HpDN6nZXBUhFBFWcD0XaHtK7PgjejzWyBvnsd2H1wX
+iKqnKxEFpIpUhXf42Y4K+P04aYZE97bENhPTjHpRMhU3JkUr+/VUn7YngPOuAR/Nn+i5RpfGRJi
B/hreBxa8WytHEVBPh8Mw5tubE9ovi8++qyowVoVKeW/uXwHQI1lus9kZon/0M9dWCsRsLEKugNi
U3/tg8gcZZJK+7ewbLATN8SzWawfbh+cjZHfE5oU8IzulKBGbtj1PVjZvlaxEyzpIZwRRy2D8dIY
sojqzLTuIFW6k5Mv9/pm1CrW8DEvrT8Vtd1M3WV256BLXYzAeJYWDy16f6alwKPU2xI/Hj4Hom2N
P3bQBy+dGjiXs5s2d63feQ12KCDipRj2bH24IwPn2vUOjwnvf0kLRJyurfUxuagu5lvMU2hv1h2d
iyM2zuLs6XlXqemK8hfplmtkTMC1n/jIRT8C0fhfXo77xfTWLTbDztxRxwFwM3g3XVYaY6XZm2Oy
BOi0QQ9LmX0a1DSKLjwoJJOJa4RfOXjH1qALnJTeeTxB7CXZu1U3F9xnz6orf3RW2UBQ3onC+yIa
QgPTU9Cv5wbH73F0m/qKrxCNw+JkuAv778qtu5vJ68Fsw/ocWDwDjs4P/dKfpEXMGWRwhAGt3a+F
iXWP0lU4GAjL8GPKszcE+Dw4YjtusxeLFn2S2NhU3WA7hRLfRGu1/yY1QzwVuCTWAVdydsPKvF5E
TWi/d9r6r0q7s1f2FZYyUSRGmH1WaQkTgIM+XjzrESmTjCV7JhZkrksHKYDNVpmLAedN0T3DLfjI
hfFYw0fnsTSq06rF2cmDXcskxtUo9p4wHpoGbL7053DPRJU/CyGme5HhrtG6pzkAb0LMht1BBFju
h72UZHxrD9ZbY5MpYSv/YJemm6Kx3OFCUa3YN177lHN6DKABx54EodTh2wuwFD6Rw2ODT9TpGVnN
FluyLplAmfy2sUA7aq14E4bP3rUQSph2+GlWXb93ujWLeThQVVS5+xzMpnEX2MQ6Mg0HS8SeMTb4
Ga3qQaI/yAZse3KczCc7Nf/zw/mdf1ZH9CIFKmG0g+uUhVcq8fxX1+cxDqdxNzndEBcZGZQVKADg
UddU8eTMdSzwSO2QdoZPNRbaiDCjlfuTkWC0h+CqK/9a5GBeoXrxNmawdVLfDF3XvMyml2oyvHOd
6x/TVX3syJXXLXXeQYwGaq/bX2vC/hm407rPSmT4dZq9V1N6nIfx5SYad1bv0vNn9WVmIRMqTp5E
29Oap9WZh6Neh5ua/NU2Ri8uMd8EVXbp7RIZKzoCvdXJEjKGF0pEoq59eO0WuBv+yXaa5Tj13O8C
hChp+3r+Z+HaO81rKUnqCFZ1ZwVc9E7oZXv8edXBFuHe6ExEmlL/KGNb4txkca1uNpI1b+Vlbows
2hr5Ma61jLdVL4pI3GF9RtcNSLo6CK6y8UM07b/ctb2zSvtlj4bVfQeD/Z1qVImlFzyERkBQPixY
wI9ibqr0HDrhFzTESNun8RXM3CLUspiPjm2r02A104GEbu++KRx1Dm8Odjd17MvkT8tew83sdNrQ
LodTKYIDv5kxbQcIDf/CtHRYImcPKjk0MpRYZbMvARHPvUFynBpMggmMGjOJU0IIGa2DyNpQ0DJj
uCdYH+tPftQbgpuhDxDjtvdCdJCi3GJtn2U3sO2S6vUWTMBOrSxUjuAQY9pjy/G7lzYrv5A0P861
3KXY861s/kFbAT/XJyrP9609P2y+dd+DCSdGhg22riA81m5Z2Ci68DpVNhu6WpOqbu622zptjP21
tKx9MLWJcvM/ohrRP6Dd64Jst9UBDEGLBTEIQKXE45Lm7e1cPeWLtvfZkP+y7R3h27lGVQa4ov1j
iJDXcpcPE5zRNrolxocDAw5ljKsNF80tYhJDdfaVZvlbVYV736+uplD3vp9DYmT/ZI6WOJAFOOMY
hAfModmP0EVxCNYK5jm0fXc3r0ycPTbBXyZo9NOuYPveBhQD1k6m/mvd4MBruvBPSR4QejwsjNuM
ZmjN1jscL81JFFt2HnCTPznGoCO7vBni5vKvS+rCAG7rDUxRQ7kbMWbFrdk/k9q5M6beR5gcvsit
raPch30DJy1Jh+A7Cmbj0zamBix2C78snCfRNI/enTax5ObYGg/WFJbJ5AKNpsUEGjPcxBeIt4NI
FfXv5vgXZ6vDE4Mu12dn6tjPVr1XzWRHAlv0SQnzCRM8b4xdtX86H1Hkhn/IkL9UWb6T8TE9Wmh7
5V+t0PAntc14BO1T+4e6zzMO+A5TdhM8Gq7AVDkwyIbhl1DNEpvCue/om4lNBOV8U3NMWJ2XuBOm
aSftxLMOlm8iEPIz5RTzw+L/GkI2QCZVnCLPqwhb2tWjqX9Tp1WRj+oYw4iNyatoC2qsvQqUsCvD
ZO5SzGOyg7sJg+FeNo2R+EFV7bJ68SI9ZF+2ap5ThFSJ0VUVWBRQ0VitsHtgpw3aDKu3MW16o0BT
7ZdrjFC1eJYQYwr7le2+zjzVyLFn1ei3xoQ+uuIxA8ANiwETo2ucxs7BgducBti6ZMLlH6edR0lA
Kf4T/M8p28ZUWLnGdxmKh9AC1vfoGFL9dp3F9uiqECVPcbRraWETKBEGGmhWq1ospzUQ/GgGE8fy
0KdlZFuNOk8WOpoAgpSsn9qkQK5fi8gjvEPJsjzZc5vIm6+k2OzhYNoFNjvULuVaxQs3rOzTh9nu
//b+8J9KDSib1rX/4jn8bbbtTL4utje8uTNOVVN9EafJ2Vqjljdzi7FHXwZGY77DwrpONzlMrSbn
3C/O36YOwiMndLovM3s3tOmHYlq8kY1gi0Yz7nG1V5FRCG7nbd25Ic937YC0jov5IPI0CSRwid0M
7Vnn7W6Z+KEGQ4kkDUqgKnP8GNOnP04fBRK6VDTvUpnOUWgE1anormYQnHTmfOdLmZi63q1BnhAk
EbDF6JOB0Rah46Rimc0iMTtGQSSzMJds0Fltxbd7z0YhGzRdHq8Lr7i2k6nSt1iDX6R3v+g0YWrk
MfXWT3gIKxmwt8WTMp/a4MvQyKabtnsKdcDqrTVmOU9hZu5QCspHE19QsnSmFWnD/lMVEAR2i+JL
LwcXXT5iLVMmnqH+m9mmkDQ5175139ppeS0ce190SLn8zdxh+Lxs/tLthVEnIpOPuKb5yEyifujs
8QAah21uWMr7LvbnvMKUFGZx5xcfFTbOyCzGU+sh5fL78TejBybAEagKj2G2UzLOZ5zNSr+4urmx
E3uboInOCzEFrnKKRT8fnWE5OkHe4m4I9u7IqcURePBE96kG/8oF30OZyNMma+wxICmuU/xXL6g0
xeBEsgMALo36NFks/WTvIAChTL3vnHvcfOC0aCFzZKnEIkCCpflRldjCqxIxk3/PJAjEjpxXVwgS
5L3EqxfaxcEmWT9H9cPBhk3ftiXCgwFlAtv1oq+0qUckIz7eBANG+gE0lkVeG54cr3xdaxZG0hAS
ghdPMyKSQK1P2FuTFXUY/InYs2OBC1vTx+zOAOUiaZV5xTiFNm1mf/H+ctmTtcPLv9G9S9u9w15Y
XG/Ls5+iX9fr32p1wYXRjCPx9rz5aFgKgL3dLsTSURbHezU3wJwqGW0cLaZafOQ3LHGemaGRHVOY
IEG6iFE/M5iLpJ69H4Iq8XuJPG4JqIq6Dh9eWO99B8ev0jeGQmCmnOX4u+mAk368A348tm71LHz1
D33pcVgq6NS+uhDRzVS5Nv+ofU42XT/2Le9JmpGBUcLFVJ2M8R4fdFO/NIoPVY8pKaP1t9DlayH7
GC3G2S/lITAIfUEVv8ec+WCZMg7MmSLx4jw0RYnviqTucpzePGASzRWxD7xip3g+GP/CCKveG8kJ
O13l3x4+vkRjA5XuyCWhyyhUI5efMiIzw6Ln86rE5Ph+inrcdUjK7FYAfpcTcKF2l89eTxlZERre
W19s5V0EI9nOtzZ11sz3MITqoaww9nmNcwTQcuNO2cQOVPoLE4PAANT8GxGWF556JKAI/iO8bwfB
2eQG2cM6O081dNjZmZt9o6Zk4Id3mqsw3y2u8WS2/ZdXDMj2BqKScrqxuG/2xs3kX/gj9ET1XZob
7o2hAsWBGuHzr+MnU8n4MKJ04ELWbxKf+S7PgumxXA3xbKPQvD079OnMzWWsYB/6BdCauBf16o3O
fFdmbAaOB54wGw0R71kFVIQJOsjv3HaBdG11kjndb7fqI+vhnRHoo+F1SdWUxa4sh+EsdX8uDHI+
GjgSTSyWZ0PMBPm3WsRBFz7mPn3JbqbPoDCnpLWW93WyrCh0wyhsl4MDmT8sLpuD133V/sJZ8l/X
s9zn7mlp67+50R+mLAOABJG7nQVajidtcaeF2++QFUmeLh9OgVYNE879chPZk0ruG+w9miNvIAsJ
TWBCct413+pj7VJFaIjXDp26QRZKpvM/uUwvttGep2UCjK4xeICmBHLXy+lnAqZb6vaAoAQRSfnP
LOXOM0egwvpkcYkKh0tAhNWTPdcvBv0MBwe/RSRLqpRcfCVxVyCXyRdQGxCWDMvFZuOHypp4CxG/
S45xdFsCKZjx1Ct4xU50fPihQAegvzVZBdGikXzO2XNQd9WRppkzgGSPSKqJ0nA6yduJKO1rWzAy
pAikC/e5L/BKhDCtnYRMV2u3d7v6w8jG/XC7dwz+n01VnbUnsdxm9r7O0TYv6JVzkygDNcT2Yu9l
Z55dHXyElkNdfAArSVtdj+zbeQpTHIOEieGSXXSWSLtHhW9ZBLUbpzTzTtZS+efVLndmRpgR6oYT
oz/b24aPf6w1MybAMLv+mvQwAslkzg+Ov771G19aZS4f1bD9J0jhIPPDiSwcdhEWewxqqIvMHvbK
m9lmBzpRRqryCs/dpTUG4LoTOi5KDN5M1EhdSJvK1Rto18tcFFVU4ir8vx0fhKqIzN55cPPsWJTj
uZft9gksfcwgOw3b2+n8yxXOc/Y/zs6rOW4kS9t/ZaLvMZsJj43tuWB5Fl3RiKRuEKRIwZsEkHC/
/nug7m9XYndIuxMxMS2JBlWoROY573mN1NBfW/TDudHc56376I/I0p2m/WLYOIh12boLRvy2Ihyz
ivSBzOebNsgPuM+lZ36rDwJBdB8Nr4m5cBHTB8Yu17bODuUw3NuLSD2BDw42EW5S0PWm6HcedrzU
AeIU4m53Fpbli3S9gK2TGVIVmnjXcALu3Gz43EqmPW1wUfZjcYVvRbRpIdSd9XH2OEhnLxwT7jqP
ioX6duMatIujqK9pycAANENUNhCY/pwQSQK2E4/mW9fgFjUm4Fj6CPn8uolYCeBsN5XpvXlK7eyC
uxxUi4a0OCktgFSd98St7vyhg5Og1lXoYx4wPgbSWA/GF6CEADWPkKvKEZuyFQ84GqEjZK6gwFZN
mG5DNN52UXdNS4ejSw/DlQujxl4vgPtgDefFaFwqeoD1mDD5i80d7dhdI8W4plB5NwO1Z6iySrsW
DzqOjmwQw6qBkLhKrPapncBkGu9r1EI6tnLrykaG2zGdmbycIXewZs6/G9iA3A6pUTFcyTT8BPuw
YjhhEKhp+Qc8dFdZOZNMQpWP4UZ2lkKx91T6OI7TU8DYcSbxe5zK6wj0gUkJgl94objbgRsASWNt
cOPge6eVfXBy7zyxAEKpQmCRpGrD8HVTpdUNY9d93oEmYsP8uZuyiyA0tnGoVw45wmeh+aWqs3WI
09HK0pa6VgCZyqOntELz1MfUAR2qt3XPKCa0433SoKRuXdKuw5sxz8A4e4aFPRgIGkdqkyTdt/BK
PdxcbJpgp+OT1MC3bdCcu6qCCtmd/MpeIdTehz300IlOKFUPU+WcDwyvrDnepU1yLtFKrHQsLrKw
3sRRcykL+RYUsUeRZBZn9sK8h1gSorcEQ2UAJrdRAc9DEK8XJZ3JgYmlecquayTOCtsdBH5Tet34
LHZpUuQjsai0d416qj2D9X2bi+m+95AOKBNguoUOp+sKOsqi37A98zLEgHVM6wkbPLEw0TyAzDRj
IkRUqVDTZa4MRH7tAPsixOOohtVMf+jhQkSp27LGguxCEXMT+/WlEVIURgkqcPnko4CMXLyCnAgG
ky7PIy+G/J8Z25CadCy6K1Okj9q/c8z0soBKoypAyT5ZFzMmHXGAmw0tKvX5WWZVj92ElGhqivOe
bXBVtj4Dqbq4C3DEyz1uYFleFVkMa8SWa53nYouh1ibhIDujZHvw8/7Si4eXNC7XgdUdG0XbGgXs
xaZnHsOaUnWEJAh0F8EFHxmju+lxAiyFY/ieeOV1T5sJk4g5cSnS06Ip9Kc02gRQzKNxWDNbwDSw
Yz9JF9C8ntXdGPnpRsT+BXed6Q5k/iGfPmFvCmG1BYUa8JbpHbQV5cZyc5D9FuJ/P7igmAu1xLJf
isJ6CyybbmfBUIL5FDNj6iSgvW+nd9JKbw03VAcLdmcWz/rBr8RjjUulBKWjYw+vOXbXk2ZH86Ey
JlN5rmRw8HqkvCF7axlTbqtYfKmS/KYJ5H0345KiJBQtzcZgYRJxljGtbSiRsOoYN2Fbf4FWTeXV
uU9Jm9zELaU9Dt57LcWXqSCqs0EsiGlDGK+wOBygU5jrxG3lOrWSC6fuGJAbWIj0XnPloOLKwmHN
OBGOcjPshcnoZoQb2TTpTQTjF2FFd6gW240wQPBjQtCbnfwZ17jbKlPOBqbLlwyPAsAatgD6Myc2
OYkn/xP+0wchmwKbEkY3HsyOM0eihIQFFm0m+PxnTIY2UexvxyLbhdgrGdiephr6eNnAGhAKqaLT
HG3tsvpjOMmij1f2aGHNwHih8Qz0dyVLGWvfyaVniABsyT9pSfQWQ7SqFb/esJn/pvb75MME1Uq/
Fz0shUgSDtbg83aoEJY+ehYMW1u6Jyglq7qmTJTZbQGdFqvRZFpbY3YLQMz5H08bI5PnfRjNjN0S
78DhtqpbpsLlnL9ql/pa6ltf1Y912qNSVF/6CJiOEcS6y5NzKtwnkaFCzIbhMLUmJCzfObM8qlZG
u9vB8xahvD74Ewx3rCmujcwFRxsPFrg8jJ5sMw7AR2aF2aEz3IicwXmSPYxzvkZOs2Iuv4pjb2tO
8wbLizVDn60LxUMNjMQL1yAYbZk51370NlTBE2rs5CI34cqjSYtYKqq+yrPgyZGY0zi6i/ep6W3D
LMu32kFhLJNwH2f9VyC3l8DIr1VjANoY08oKxw5ZihseZtWUWFeAb9QNVgRir5ie9kkOmxFRct69
pyRpHqqwPrXFsE7K2Li2Le/kRnovSzCYOGiuG5ne4vnxeWgstvYIjYnxCkT8yebt4Z8B1b90xbUl
eva6GIeA3j7v2gR0IUnfvJA7kkH2sIqXehy2ru+vM1E/w5pm/rJoCcuF+Ay/ZkI1Qh6gWAUG2wKO
TKHHZIOaDPzWgUlWYhnGKmGu5JwnTnxR2u2r6uwrMP6tROgVtwqabXsKm68qSm5kmh4rkZ3ivMMp
ojmPA3fDonyuQFWg6cGSKlFgQt5LoVe64dZjGm7E/doOQ6iWUXOHecirXVhP1uQi8+83c94u5Nz4
Hsn8Wvs91dGSQuK52xoDI506m9ppbo0mSzdtwQnmpBs1CNLYZ2QgEHfPTAxO0RO82z7gmWnuO2Ef
kjk5tpm+kS7jdbgvqoh3EoOIqa4ZLKAdcJ3XMUEyoDFbSqp9Je/wBHo2lb0zbZxrRHjoU7rz0ELw
iN1IM2G9kKTuqyjF5Wi3983g3puxqjYqzV4B+y/Tkk22EeUaJvyrb7wFfIHRH6dYgq2V0QUSU4KQ
OwpPeFAxeoO6/GxIjtwOZb9vpDBSpo3A73cq0m7TLf4QyOBqQ6ztwj2OWchDiRVNMIvVVCO3L+hi
kOef13X64uh4h23Cu18v1GRcvtZmGCLXSNJdC8FSlsvK8ZchJY5i8eirvTdgQlrI8gLNLoMOx702
ItRxViOddZ9RnqGTelKQ5aF+bHBpSq3+U+7QiEBJxaCU0nAxaxT+oe5bilZF2Z7ggcVphWuATMS1
0RbvLi0dpQT0WNRoi3wBXsUBk5UtoTrcG7EN4KePnXdeGFDY0dicleW4H6ty5bbJxjW9pQA5udjs
6qJfV2h5x8B9Jd8cAC9TeDMR0pBiIUPsMyMQ/5hliB0Kbd5WwkCMDpDe98dpGVTb/menjPZ2AbA+
lNEafuRrhBdxCP2urb2NNgv626UPTCL49QONFtB8lVqbWsuzWqH4F8EBA+jz1s62IUsXrz0CPrxt
Nthry3QA89nwVdFvxophVBfusyCSq7kUDzSz+xmFuyxMFC0RhtWlRMUHhIb8Efu66tqdUfYXSAJQ
sobQPmdgkKGcV249fhXwmoWZXcNKXKnB3khzvGeIAivZr30OF+KVLINZTZwSlyFfJ6A65kqYR8od
+RoABv2D4drpxsswbuAhvcoq56KDuFr6wMx1G904DT4xWbSuKn+PphoWOlWH6w5vBTU/h0SsOb70
bY32Rzneib5kNSWBBa9b5Z+Q1uHPYgL9VgV22UUmuaQNvtY4l0A6u0oGe8cb9xlHTD7Um4ynovKs
e+nhsAcmBh+7iC6ZEGCfi9NN0JmIhyZY/oxo/GJY4QR3SUzIesYQCG0wZZ+HIj/S3pXNgelBboUT
tAklXAM3f/RMF3K7YHCbixW4VH4206k4ACbYoWF7owgTTvubtPd3TQ2waSEAuHB760Y1OO2dwUGO
MfozF3yONGc+AUlp5IOQ8PFFaJ4849ajWZxwyODz5ATIcrmfbExbAvseklpFjUcOaa73WLmcSy5j
lHS6XQlNLJvgjMKBahkZd1GFvqzAMiX77JrYC6H6uYyMHnKx3WxGGeE+aOP5tTh8eDjOgQBMgX/f
1N6Lm42X8JtG/KyyAXsI1BDC6L/M1hNjsgvDcjDZlGe5S7vi+jvlDVeVQbBIPT8EEQhb2n+e6uDa
F+muNmoOz/yeAd9TNdTQgdFhjVPFSaopaZHxYd13gFC4zRYD86J9yfWEpLGyIVDKozNycpNepmAP
DKrAegoma8gYtUMkWaTovx1Gt/QrPdVtJTcYMe+64iUEi5vy8NHPvtZ+sy1opao4IDeJWSWc0vdi
HL60PgnPUXEOdMZhkrfi4BUUF+CE0VkhCswJPXWIguV8VY8ZdrZQlbI7NSuU4zaC/VJuTdxZ57FY
wxG6VB1yzymA8h7be1Jg8pVRVOe2ni4GxvBOjn0KlJK71lfhHjM5eDypuBpVzyg0Ci67oejpBW2W
MTpYgg/8gkkErSo9tL8qOu9tGnHYifQ1rvaHAmdOhzn1xga3oaqXX9iI947i+Gh7xLRmUe7KAO+n
Zca7cJf6sjpU+bhnCM/Kkws5lfbVomX2OontpsNaE9u5q5ipTP5FrZkPl+kxIgiilWBskAcxUhUF
gFELu3ZkVCXj1yHXu0aOnKW0uFkKIomfp7xoU2eG/9PsYLrhzeeYG7dHntfnzhZ7i4u0sI990nzK
tXlG4fxWhALX5ZhLyshY2bIPUfEICHOm/znlgVzpssSlzX6xWhhkPN6UqJA+LAxNv/gotaE/bpKk
BXxFv2J4Ymkhg4MFMu20+T6NlxIBWXiEdVUbI6819ecqDa4KbL9c48Ju/H2DUVzXh2vLLWCboz+K
EwgjPdYa5kVRRXs4R4QCobb2UBclCQV1n85rXYvL1KRloqNwDMgTNLSnupe3RlauWzwN0DPspRev
wyp8DNvktoB00drpzGebHFJr/KLDAmPHfj9BsWfkewZP7cVpxbtAti31EiVi37eyvmu97JVZEDPY
bJvhhw4z/TpU1jF207XfJJfAyUc5NVtZhleNDnazwiydeUWeMDK2M3uLBAcgHpWPH90H4Gzrwg73
FZ1ulDAjdbz6moiFh9LEiZKPG0ARY1toYMG9hKoMeeg4lOlttET4eRCxw1RfNENxVw6ZeWZ708l2
bNAb960zjXtkb59ToT83HQ6nSVbf1SqBRI3f4JgeprT5PAqAn96J1iWeIzqot1jUyrOmDD+7cIm8
CqbKrA+WZ+3aojks/XzTFheTk+/x3NxG03iBl/sKjPE0dLBWJm9r4CV75uVEPxjtdR9zr9nrpu4L
07bbXnPIjeV50yRXQAfng6WBAcsLT3BqOMZTqmS61kFw1Fj2NligIGJbmMrWJ2nWF9mQ3KY54YVO
07OikaqIfhfaxbmpkoPmoGmGgdRLVns6Qz+GtmmZ112G/l05j5CwwYuT+I7dGnMDeJOpOrgtfkZi
fMw6dRloGybDGJ03WEZWmgegFfWVFiiShyDf+tShlgsjtioPGSXXWVSpAx3HuecZN0Y+wjoM7yMp
V2WsNlM7bs2mvnbiGF6io7/YIWgaB9ZMXMQa9Hs7dMVJdxg+J+7ORYklCo95SHVImgmf2zq7Sgd/
OxvtbjQ5GdvsHAkTaswoXrsjAudBHtseHuBSWdrl8N7U7tXcuYh7FHHA8EmGMth0I+1pU7bnjgXy
B1ltPbvTlePAb7AQBJXjsy6j21KrfTpab7LE2SLHT0TFq9rnVDD6mxJJpAVCYMGPx7X0MmBy07ZU
g+JtSCGh4QkU1B0KJ7TClmQ2ryxYLaqEb2yMx9k3viijCQEabvKOHiuy0YbmrFs1PEVzeJ+bKZwF
Z7rHQw4bs74/ECGZrPzB3s6es1j5VHtj1hjkpOJAywYn2CLfr5DnjT8dkcSrtSOcU5DGC/Bhr5hZ
3eSxvPYNvDl1mwKzUFJQNFwknr51cBKdjTwCrocQ2Zt708leTfjOV6Q0PAeRCbDDDKKsFvKP7u8L
F0e12vLvYVAlIw0jhOhHTK/IV5f9ycNw+8DI9BIP3IUoz5S3drAhbjVPQXxdwX7aW3VvnCX6cwRs
DttgbDaAFbsUT9XKZG5IvM4WSz/WaxltC0fcFcJrDk5h2pzxoGdzvY9ZM0Ib1GnzNuw7fCxhHCCi
eakFOSTYZ29nZLRFCHHXMZ/mBvFIM++8km+fK+s2FD51ClwLrEU3UPzKM5BzdIhI4hymbGLozjuc
Hyzp3HZB8oyTDokqclxJjT+HrtNtESZbN4veqyTeCmkA+sWH3oLcHnv5MjqAedBs68HfTSp/sAG/
3I6TX2VvDS3xbOb+tsj7rfmHh8IDHiVqbUbzsxyqR0byGdVGzhTNsTsGG8PGHmJ2zfii7XvgNzne
jZ0852FIoEzd1q558Elb8FtfAByNFzUDDp1b4d5v0xdQfkh+cQxYUqyMxkgO5ejvKyVv7c7aCtMV
q9EJj3RGZ0WDU4SJzfsysvU7cweJqgGdgc+AA+j5DO+wlcSXVhFcOcvOnlSefkI3tpYN2M+cMYqc
GUy2sf1c25JbVN04XpmvgwFqdIaUs46M+9zG20xb+58n8CxZSD/E79g28xdpefBriCD9mJJnsS9P
zL/yY0smGfTRMVjZFkcd7dbPL/SXPKEPF/qQ4Wa4hOGEjBqOJkYgZbQsoBHn7Wr3b1zGc2zT9DHU
MuWHOKEyHMOhEgMJSZ4+xVN7YO86pnih/d8vs8gVCLLykBi5y7v9LmIqK716cKYuO7busAxRtj0p
MbX5q0xuaf3d5xNIYsY5Y0nssj7kZelxgpRstsuF7PI+xiUhFJifsX+dWzr9LAr1TgW+q3oQ2NyS
FwlL6lLp6GXGZHudV/I2c+eNo7rnrE5x5wkQaICKQHN2xU4XzoVOcZl1fMoEymAgGtw2fQasqUD0
JVj5tYmIKxZ9tI4m74K8wa09chqkJCOBqI4MCptdyIzSt0iQsOPXODIRoxOEM8EIL96wFaCTce9A
pGEjmuGntHHuOTBXuciMdTQu42a9yZsaJydveiECHCdlSk8oHuvO9fqNCAa6Yw6/dDjmBrTxMGcE
Y/NuqxpcI3vyNHQacgwYjEG/dCSO6Piik28xALGUW8Mlm72E5DLM7mUyASx2lQ9RuWNs11j5Fq1x
c4wmKh2sqZqHyRLmdk7DeT0P2tyGbgvUynB3U1JlIAFYDB6dxqG4snC0tkGSe1O95GUt1uRl5Qdb
I2CKysq/9iAO+M6cvpeO+Mz4/0n65RoiLlj8rMyLNoTpPVZUgnls7MIWJ4WoeZ1hHC3DzXXnWRG2
UHhd+RYsAnlo/eIe8uWTnxonPAHXcwtM1qLH3WaaadTYN+4aCutBZojcYrM8hAEAR4ZjcoIQfI/C
ChtuTmLKWcD3GC+1MPxEpPTrzx+Mv8Tz8Zh/v14/PBhGHGniMFR2pKp8w6b1y1i//BtXMMmlYawp
XSE+JLC6SUsDj5z9OBvzqsm+ts0vEsL/bqcKvrvAh52q7ztIa9iEHDE4ulDK2ucq2s66/zc2xIAk
Q5PEOMe23A9poYXsO0jjGFiiSiJl/eCYz4bzi7jJv38rbuCathuYwPI/blOFVWZjpnkrIbDtNWo0
yA0Kax7fNH6RZf23n7sl0K3YNpx98eFzFzqrPYVz6DEV2YFBbowCSca/uGV/sxl6iJB87AWIWBX2
h1tWx5HrQfKGr5J/jr0dusPZfAqSXySbfzsjPpyJ7IAkuUjBLZPOhyDQyp/7HFuIBD0/9OugCi1o
QHZ1JbpE3EaWd3CgFBMTs+snmjDYIs05IZ4KJwOgxWZ6AI9em366javhtZtU88et/o8v439S9tz8
8Uraf/0Xf2fWO9EcxN2Hv/7rvir4338tP/Pf3/OvH//Kj/z5K9cv3csPf2HQmXTTSb830+17q/Pu
28W4+PKd/9sv/uP922+5n+r33397eSuScg3/qEm+dL/9+aXD2++/2aYI+Bj/4/sr/Pnlq5eCn7wi
Q63Xf/cz7y9t9/tvhiv/aXEASvLYMb11fY+lNbx/+5I0xT9dX0hy2h1OYk7I3/5BV9nFv//mW/+U
cPsD1xM2xsKOy1PcVlT0v//myH+C9UG6xtHMRFbrmb/9/1f3w83/nw/jH6Uubqqk7NrffzOtZT/4
n+Vio1nxSO0UtslSoe7wllX7XS0A9CobJ8osQk84y5rt0Ptow47SCLThbHDQrdrnoe4n/S6UQ/Sr
1MxLGcOXg4dva+Yil3OvGb7BKbTdmHjBbRjkvoG1akkuHbQxWEVZth+KJiuNPaNWy92VfpaNJ2R5
PYpVFEDjycuFaE3EkC3xH3kch5gBuBPfNMawRqACJ5hDfUKP4WSXnR26wFUd6hS4ki4GBGAnxmAu
Y1wjSYoZ5V01m18Ji53w1fHsurPEgpFb6lVmqNZiwuiC5a10YY4JVtWTvpVuhRgEV4oF3Nt32QQp
X/K7AUI9sVdWARwZOEo3DDknosxghFWOd1RVjOf1mbJUnN2WcbDsGviN+Hm4wZOddzE3E1eCoY+1
3lAqtPJublqwemPtztUTvBc5TNuykUDg5SQH444wmuUdI1Iqq+vM8p2WjgNXzMumw0c8XgP44xWZ
oSExXsoxN7gVNROi7NKYVDGeavASwi4lDqBUGVOIQdAZ1K8ctxc3cfCbcWsi7d7YPXhdsam65Kno
MMzBcg5UuSSQaxzS1dBM3EeI5YJEXOCCdlvXLiFdcZsa6jkJBZ+lXyjkY2eyijys4xDMVNexEwLR
FzX2fATguPx5Sl09PIR9maqv2CXbvNkarSFmm9PkOepOZEkefME/G8+hjaHIc8HGo8yXn5T9Ms6M
hoFlgKMStybBT2Zxvvn2T5qAjxZWIVs2mALEKQA+2lJt3DWOSlg5ZSq5j50/c1eCFlLJCL+aATbW
Q4XJv4VKuCxhSLrL5x5BKzDavcTClgWSN23P93fewI3/8xOp4GPwb/aULv/JYsuir9Wib/FJZyQV
Y0KRxBNCR1AI3qrYCHwQSKFpxuXzHB3GUeWZ1XVAN4wvywpP2BntEM4BEe8QpEK6Dus4bIw7g0cS
XwEUhTp+LZHLLA6+zIc+B03kU0Z2EVTw/EZo3OwZ2NUR712lgc1HjnlxNn9q64kHUjKoaZ/9iMDF
T1Yn9PIyKtel4G9RI/oFASOlXR/sDpo28SlT2ulzt6jM+lDCeQ6f46Kv5TGqEHY+Sc2ccdPVyASP
3WxNDZMY3y1fG3Tt9nOItxfEwXhk2AqoxC/F/5EgpqEPPQftajmVu6AbW+zxVUpXwijAQ+6ab4dG
xHUncLYlaWxjN2G1hT43iWJntw5+M0Kb1i4VQn2zDUGazQBRYITbe/AdqpZJMUNuuRJthzGFyDqM
PqSD2Qw0UMJKKqNXiBdl+5gYbfWIEs6/mWWjr8vOz1expf1654Y9ptaVW3G12LDCK8IA7Rc9+kwC
c8/5DNVUXWLAySDfx+YderAIKd5OtphRZHRHyTRWX0DU5W1hque13VMAbIvsFP1Y12yUjt3uKpx9
kchTZ1KSaaaLNgMruMEl5m1bhMIJnzamRib7UDISmiDAl3vuIIO55YN0lr35PTPFVN4Pc9HCWksj
HZe/aKc/1A62z4K3kZpIWjUZCERJPx4G4OAEgfUQXXDaCcp9U3VComkdC/bCJEKQcokaC1x4VRZR
x37NdircnYkzOAvQrL2GF94w4Dbu5g4dzXXo5HhiGVWuC3GDHILdJBmaXm+cuZzCafPd0fvn4fb9
YfZjvWizZQmSD0WAXNi0gsAWP776xKoD6CFp/jAGqvHCfdEE4PUrLUwnMu/MRSod/KJE/bGmWy7J
Rbmm5QWCC5ofLmnXjttMbZM80MUYEKAn14fhedaNfRpunSzroNOCJAXzp5+/VWl+OLd9KU3EdrxZ
3i0Zx8Hy9e/ObVz3c927bYdTdqqnrQrZ2J7Qu+A9cub6aVs+x4PhoUyYmrkhBSbpefYIJhgwGVU2
DyVEIkQiGGpGY3ihfGjl90PYhYledXhchM+uOfAjqFLIiYhn0myvrAJF/jozRoAv9mOvOpFXNlkk
dswVuTEGImQyKuzWlugBdOf5Z1TVbBeF483FTRrHHf76srAGXmJpFLwsqiN2QDR0FnvLaNZWeOFK
wlSe47HgXxhEsc9odJVqiyB99m6d1Czir27qK7JbGJQT9BgFjsh8CJLR3NjnvTCc6lRAJqw+ZYbN
L/Hh2VSfRqD76pT7iWmsTOXz/vIIxH5HwgmX+OPVNOCTMe+j0Ql6l74ix+ZroiQRXehmSuKmCB7k
BrSm0QvIHHZQL1T7eao93OKyppHHuWcb32raP72Jyj4uT2PeuP0mrkCP2Z4oadbhaHXhM0Tojmv9
cWFRyEWMmAGVbwvTgqe5MoeOf2oT5Sw0Obhj6aVgAi0vS7NLM/uMITXX4NQZyr3nVIbAm0hHzmng
+a5OvoGEeEXIK042bRT4LzE+zsYdcKNyd5gmOt2FKvswv2sLWJG7XunZBMaNM1ccTch2WHpYaeBF
5B6PQBqV100aX/SxR3IA9Tvnfkajpzc4dnA1Doax3GWOrvW5hQSqwWNTkdOxkKx4GSkbpJ0zTIHt
v4E8Z+KTRJe6GKQYYBDGCrkit9XWflfuO0V+yD7tsVq+rfK5lPkWDz4+cyg403iKs0q1+vznD9PS
R35XAvumoC73KLVpAIl1dT48SlRzY98HUQB+6C1WQx10KmzP0EKAlNRYLj8kpYb/ShiM7/7fr82W
SzMolwLc8z9sIFTTMOgJ3ji5QTsE5wneRi153YH9MIBhWU81bvBswUoEv0LnrAVq+PFte4LhhoDk
FwTEVH+4NFWfsjjPvFPbBx4S6jJscEAmDwBr+XaS2C4aHX90Mc1GIOuLV6HzkLreHQc4PPik+Ou0
cods/8efTQwap2NZmSlTAR+mGZYUZLNcdGQdNZsBG/XwuZw0Uc0j8TkuqqEQEmcyGBrE3zFrNz43
C8PMz6uMduQdB47a3YXkOTBabxm2gdD3/L/ZTo6//vkC+LiLmxDvPGAMdHOgopbzoQeKvWps29p1
T3lkmozrMz0xuj2LzTggpsPyA3juaxsnxerx5xeWyz3+/jNAUiilbQvIRezojrkAE9/t4oqFx0bu
qjuSkhlHEIvZzcGEDyTRYojKktbHcF43StSg587cUyAilVRQ45x5qfayUCBr/MU5ai0QwYdX5TBP
cm3XCVxLyA8PhG0mUzL3crhTZVTiixA3mapxLjfs6gTyx/YlDOTa+OXlg1UfUvJOKRytcA5uSlsM
sIfHb9tQQl6RurKxUXYuRI2PokLoQIKC3jQAIW20rXp8Z76KvmnU1VLuhM9pkH/jUFuTB78LadNY
X6LYnhUyfaWJr0AECk//EyRpp3mVAp4Og2bVVQ8kbkAj8GCQec/KGdruINKRnT+M8QCffrFi/rJl
gBF5YCzwYKiSfPHhc+u6EdcRO+xOkedA+sOJBY+mOIPJeUFDgqNmYXhuduSUhHX68zXzl8VKzy8s
ShxMi+CWf9wxIO53hqAgOBVdntM3/FH2x5WXtwuNj+bNN4PFXujnl11Kvx/WBBWhj/F8wLNiSvsj
TpDhYGfAzzJuRwKtWaL48NmRuW+KLPJJO8IPtZ+Z5NrLf+yl1+7oZaqU3ujnr0N+fP/Ssn1So202
S8YKrvuhRh2lKjkhh+quGOKakzDpYpKsWXF80DcGYRfwlIwQ+vpp9ks+/zoFZoaRzpImNltDhCEZ
yClyr7gQeKw0W6z6RtjKAwTv6r7Tg8N3iygoWd8/f+kfF43kpAFepDi1Tcvibfz4sPsatbTb19Ht
lNVk2pz5sVgQDIU7bACUks8xVTSaghgQpScu+VdF4wIw/vARsmjAjACiBFgUQSg/Xn/q0gSv7Xw6
zWbagbzAWAE1mOe5OEK/BYuxDX9pVV0sqbJLx4fviEs7xO72+Rc34q+vJCC5apmpsedxBn24E1MN
TxK5f0h6TxKO8f0YNGaB0L+go8cMcmmeMaKcIQwZOrYMQQScC5iCuQbAQhxjW/DqlfAVj+7U9iyx
P4ChP39SK6K0YO/lCT0ShiQY3UJZzQAGDKp0hwAeBQU6eS3tUOJX4UTkrH9S04Af1h+gi5ZLHrkH
AxrsBBl/510TL5EwzsHcGO/7jRWZcwsNK474zGh8+K18p/ntfiKpMl1M1dVo3JGgHfFZNo61AFZ2
mdMbbURp8g1Bo8v2mZRNV70y8DGANWY3BgkbkBIPxFLLgr4P/fSyJoLAh/Y0d9hx4ms6WIHnrQq4
vwAusZrAUpCHcGO0T9Swu238GtAiLmff7DHnIJzP3Idt1NG2JYXPu+Qd5TyzkyUnFB+4oWUDHJK4
D7eZALogFKz3eb1VZFd58hYkGj8FTGanlt9QFahqqYc1LCv4I53tAUnpOVvAwNGPFjRKe2PPBrHM
zGkRjapYmkOlvVm/ww6UfCOTkYrDbrDz5T8/X1vfZr4/rPLlyLLYIsAzHXasj6s8nfzQ7vzmFpfB
ZTPqEvAL47U1LWP4HFqQBKLV2Ngs/aFuIszQc9rtTfDHnknQ5/JRWUkOHudP1XIfIgI3OGrjmbGL
gntXlyRBLfAFGubeb+XyCFcDnMUZJ/KabEzcZGO4lLRaAz7Eia2W4K8AHOrI09nWfIQqNdGHZT0B
6uR3B5xrq9jojPqmYFapHpKYLvZ+arMZ6TqxuawE200zElYhTkhWV0lfCc+YTlsRv+FQs3irGrkY
UmOqzQXUhEGicNtu5/pXu4j8eBKY7MBewECGaYblegDQP9Qsg4e6uA1qcfI1Rc2btoGG4CokSlR4
/OISgsUAxRTCN4ldNoyiyAPtglDQBU0Hl7p1MbHBMrArdHaRJKXQ70Y4L8+8zRPVuts+txeMAUF+
3xN5kCUq1DD/cbib9z9fLHI5p79fLMxhGBWDfi/gwVL8/fhe2DeSHBQoOZVaGqWxcqzA7pGgh50B
g8cfBSgNesiMqGl81br/R9iZNVeNNFv7FylCY0m69WxjY7Abt+kbBe4GSaWpNA+//jwp7S++FxMB
F+fwQtt7a6jKyly5ci2UfFboCBpWapNs9iXiAWnBxKTXCxqS5ktTfIva0fCXzO0aPuMP1+u+xzjo
7JGt+wFNBToEv6xukj1aCgS9pykeUnBWhBtCzWid2siNF4R4iR0tto7by0oPgetQXab6qx4lclBU
OyOw6yXawo4L9EYxoYtns3wHFNv8CpFZ4zlQWlcUlJ5td+R3lLtyMqxpxacgvBeO7ZljlA1rK8lr
Bx1BHYCsNVuhKxwBvIaRrdzzBHGv+spDXwvCbgGDykIodmbl1xJUfeQEiwcEEiXGofMafliavJus
K5TuiIG5Vwvi5DYFgeKsMkxVMzgDGCLRpVpkcYy5XUw3CCEncXsfYglTfyt6+hwKQmlGswJGl1wD
2YID6n9A+4AVoFXjmCKLeWnzUuU17XlTxVw5H7riZiTQLhM5vXXTjTjVv9id1g2rDzpejUypkrtI
cmvjwk6RcfZTnpM71AmhECvdkFheowzAubQgzT1+D+ZKNmhIq58/cM6SgGhQtOQCjzPvOP+gg8lt
6wycBXXXFNLAbeCsqc6ulUcV8GkpVMlwZzm5+xExerLTWx9tnOoyQfq0uBlj14IJn+ytADdCT/Yr
ZQuArrMlZDRng9pUZd2E9DPG2w5DzXH96NXGwj5yTmrE6BKG09pPXtWxAPK1i5g53Ip1MV8qXNnG
K8sO2K5JNmB9CsHHAFznURMRZpERl5fluIxW9zcp46Xby/EDHMeCTyeRi173OYHX4wio2gpR1zV1
suZb2yCum18jR9JzbjBfZZE8MvsZds5HHTryZvCqT3jwo9bADxfazbixpPSRXDubncLwR6kqyakQ
GqZZsZqFdCF2lsm6XvNiMX/IwX+p21xadgEyx5wwoH6/bEPmBlsU9hNe+/6k7LHnW6soXJy32gna
5GGFpdYzku2gJ5eBYDg3c+eH4xWzuG70Bwxhr8d+imJkwxx4RGVbkUxF76oRn3Ql06lOn/Iq1iQc
vTuGVIWczg2ttyOd2UzM/P3kmNV7isBeS2Q5glUWkGP5msdv6bZiyeIX5LOcfh+33ud7LoQmwFHF
RdJjj9/XLG6lyr4i3n/W6HnML2kxBe1bj+4gbyxPS528ZkHsjg/J3pVixIkWFno59Dj+kB2E70tb
1/WUCiEUUNlK6H/3qOA95X0LifazFRfD9mmlnTBjezviR/sa5agDXztDNa0OBkywHpBDxnkBf644
0entsjARcoNbhJCvjdIob+2NOZJtB60U3anL1p2siKOizOgK4iNdhhfMUbnVP56vvfUaq4K0RebO
KdsJjWkjKtsZYQDLk5X9JRBhHtviOO+59uWCwfjCoAd+eusFu6hTH6uMwaurHFxnegIvm4p/QjcE
NRyBBpgcmwqJ8pmF5FZnRVuCVsAG+EIzM6YJB5DRXQJ0MRqMMpttn/uTKWmG+o61/NuVyYroRdR1
wXlvJYm6KlEJgVmY9WlxZwznDh10gYVSO+dbcrjN/g1zZPzLomGck+PZJWM+kwFruom6Gt2JJLZX
7HiakIsugoW0lFYWyBAirzHpPAZz/o0aA0vfLX5YJWcTovUw0tuM1dvRmuruq23iXxgo7KbnaBib
ev1DXev8AoO5nNiKStp3OP9/KeXtBU3FrPP7z3p0+MJ+NMBbflgi2nRuZzYPGtVErjbL5bHagKAo
evTgLyhrYXmqL5hqz/svv98w74tc1wuVT+ufJRpTMr4vkJbCx/8wnbbPI+MkOCJy7pQ4HLnllDJ6
ZKOa2H12wyoYXn//vY796zdH1KY2nEqugZ7Gu9KstfQMwmSPn+3F0iPKZ0cJMmYWEc7PBgkOp7Zy
le8yxsD5pPbbYioS1FF1KFMiMZQV3bMPGoSY0Jxa49+0ydwOS0C7zzYxnPYL5yUOIrf+2s66Hh4D
zhTSwmqIhxh9ZFSpUzx0GitC1LmZA8hnBX6VNAQRX2Kt0byIFFl7BhXd9rvUu6y2xKou4q3uEU1K
WiRpMg+Zmq8KCF9hPO3t2UPkL8jxt/Yy5B/B0aVeOWrDo1HvIsO0vQCZSuu5x9qJk63xcqmd+A46
5tPmSr+34ejktB/62dPrLQeFXJPTNLSVcXBkxWK9LocTBXfJf9HhQESztyIjPVv25wWGIW1nIm8l
pVDRYNp26Ro81/pP4YTQpHueNBQc6YW9hdX2wQqQ5QsZplPa/tvKsbFL77GkkZwDQmLmTXecfK26
6VfT6f7qeCml1RqE6+x4y/P/2IWKBLzynZ5Jw+14jtawyrE5M73EaXs0y3EQUrQlLab5GeiMyY+X
/rauEZV65YhwERbHgWIs/hngb5BMHFDFUeAwibE33Q+KBi4JBRkPqDkVb8hwAVtqXmMPgYMElmUT
3o6YypirFHwUpTdfTfnDqmYNhJW4iLSbKowZcA9pLVjPAwOUBGTG7tT2MWTsFjnUZjJ8PDw78/z7
faB+OScCVDbBSWgoUuREO7P1f4BZkpnASlA3/hR6cLy3i5pTw/rQ7PyU1asJgAd9pXJCyaSihis0
JE02csquKbHGs5iU3M7tlcm0T8AcQBYHuuB2K7/BobD531RQzLTiYromPJo+cagRWQeS3W00lGVx
wvNS1wiFc2B6RYvqcJ13LVYuCBgBJ5/F2urmB2RMkvRrQOsmJD5r345QBMBgCdKOWqwBXv7ILO6V
KTgYESPbTMC6TuGIszYjKBTogc2j1PUWsjHFw0IWt734O+emTQoqH8S4Q7q/LWJRfECozcr1norl
jKlwJrrRg8N/lgmrJj/LukBs9AIbh7jpWAunnXAwb9waW8HPisN4e0ERVC4qsFO/fcPWpmRECtNL
OkNns7ICJDYHn+pquKQ+mFrnD3TJ95icGwJlRuBxUUTjx37/ngcsuFZ3Q/kqbFYTMKqJzssXfJ3l
fF3IIe4ye0jVa0NPqPkTU++Xk8e3qcGo40JAMJBBCcX/s8bIWxt4vmP/Ge6MSd58g6D0P57HgPIl
ypv5dqUarXE7ba3tvyTz+/oFnykimglGu32zLLtBeef36/6Xx+EHAWQ1xunCKA4ACn++pBFlnS7Y
huUzUnoLQa+sXRr4dodgUHOBLwxrcUqtuH9WmROaP1W377shri9ouh/ScQgwUX7fkWrsze8NdJbP
deU6YiE+O+BV5xsqqISvZkDm5Zw1u0bPW15La6ac0JOmYed0jA1ezTOkrL9//0AgxL+DCIA6IkVP
iP8Thuj7i8KiK5vydNs+1h6TueltsVnUt3dksqOlAfpGn/OurEr541QYLYsrO2tsPY9dp6D1c2jm
BYQ4rnVxBVTwkMXlFwhtDHngnu1KMZpPaqGuyr0mDlCbGBNFTG4SpLFeJ0bM4/bCa6sBM+Q271xi
+DzM8pEwmGZ+jT5/rAvGgZgeqy4Nfjx8iE4ccGR8moRhgjVR34JTBJrxf0WqSYBpUT5r3yoLmb/w
loK85SQJa6hL7d9M2Ms1DtuSd8OF7W8ddbNnRQNfVg8V+QB438oQDfp6DHhfVWqDeH8zVlUz5M8q
rwvjXNajlxWoFQ9O1ubXs50NTPr0iH9Pz+tcGth1XkTz6wlxtAql2dLRa9Xd5H4wWBjBmKbhg20c
7Ex2xdBkg5ln0AR4aV577cL8x5nv1AtZdB7FanqKFlUWAHBDky9fjIOW1PIUC1v2boONPn8Za34n
e9pwtAIB2cw6W/c9rC5MxzcsNpf576WoKny5alAV3mDsM89Tnw2r67R/RVmeRJRTC3S8mxBqWPnN
qTg3OcRBTdu3hG9TLzgdpf4FfDQBCtp+G+fmQzXpJblyUwIKuAtMI3U3Q5XIs1sAbbndYaLPiZwg
ulhhd6bbXlWo4DYTQjgJPiPTE32VLPZu7chPmFSL9mlW5/g8Ov0CvnLZc6DOAHC4lBUePQ6hbbht
XH6TWvJHn/Q2fzg1F/IFhVkHbWwUNjb1hruEvVDy1LXKfgTAtu2XLvOigVkxHsT0hBcU9wz/MUQf
5HwpzMoTX9W6PyKGB/je44SLvQXuKpZPPYl9G7gjf3FyJnfunJYXhF4wSsw/0HnVo2TP2eQ+bsMw
8SAQq+GqYgbzcbmOTNpY5wuNjOpq2UYLk0fVy0LbvIDs4KyN2C2PBWqYcpNpmCiU0epG/7CdWq5J
Jy3JJFJ0ZK3AeOTwCLVOCY+OBtU2IMyITy3Pe41RCHzzcjpAqH45ec9P21lDvG+HwIRI7THQUV8v
uTsH0Y1BWKjrmUikJzX/E/aY+TFiVwQbg4hNq1nDqVe4XKUpB0qIUbt8YTGMzMifRU7IX0ZvKFhq
vvJm/k3DRlN3JLzyFzg3KxeWgjgGr70x1jTdd3jozV8iMiHu6XixFQ+lfcNj0hu+TE5U2l+gF0bl
V0X9un4OpqFRX1KGubj7Ptej+9iuVY93GG5N6KPy/uWNhG5h0ZGfnL230A9Z5dxPcCsD5zzsnZZ1
1k203986axn5IE6oSv9gqJB6L91X+mCnOZfkFgN7jrcvi7bCNGR6ctOg4g77DZUv/VqokJd6FFG1
Bwf69bi/EYss7rkDMFF3CO3L/S3Z5iNxO88sALxkmYO6zLZMI/0dzCtKrzn8AcJV0Ppti0hiAbL3
rUUEbvo38uy0/nY0TI4s3iP56r/65UAuPwWgZVgBCcGWLDvunrItyLv/ysUnBUGDVG2fF691s4Gu
u+tlTKpxrvoitrB2uLYGTRQR2E1RGfRs9nWFvKsk9X1TslJOK5PxJAlDCDA2XYNufbmkf08qECGM
GSBP/3CrKSO+KSxiuXXl1AzU3LQrfZkCKbx1YAU6GgHLN7jL+YxLXLEJfmw1bq1/tAixANHEQ54M
Paax4JTNB2e2SANMZpfQqowJdNojm+YS+VaIxHxx1QUVP04LWc4FC0si+lyWv5P0hqIkqzNxTro3
Q+CDIJpoSrJgoH39aPkb7Su3cMD3ZismX90mDb/3oGHjoSic2ziypBQqi8FG4cVbYI4i/j7GwJ92
BauSDLOHuXMRbbXsL85G9Lq/pRrsh0HKOs/n6L6JGMj5q5mR4/lYJUNQv0wcQdn1jEa0J1LAfrJ9
LdiSzYOn6rx8y3XlOP/axN1pvgu7YOmY9WeySD1Ymc96uz0VbfWI0iAp6p5Var8om0eYdKQvQ7wF
mIf3ofE7+34s42Z92zIggI9xoZLxzQurNlguI2h18YW26cBkH8Z5QevyvJ3qmEIUIWmpDmmbciDd
LN5YIRw3lKAY54SBGDuFMYGMRvSfh6anc+YgEA0yWfqheQgya4q/YCsSqx8ACSunB1CDFDZTiF3k
d79sBVrGJ50OraYPQs2XWsPeXywwC2SE7CixgsQSfig0b96LTiswb/fgs0/Y//Gxqx/JJ9Fl6rr7
rcxX8yHX84q4UZur9IEORjM+prD7hltnBzFXb9NUazBcZaPB5uODk8nmOEEwy4r+a4M8Vd96nH7o
J2w13cd4ngHU6VsJUkY7DnqnTZyznk/MepBe4Rw3e9Mq7jLbIBHTcDKiCoTQmMvPjbFT3p96Viae
Wf9l70prMdz7Fm2UCEoepp08cmeMenIP5Eu4NP6Lz7/5yF5SrKYgY9bzUVFsIw3mhfODwWCs4GIH
rHGHFOeItgGiyctSyx/cLjjTpGGxXQQ6Yq1HSyrtPwtlZut5hApOac6knpyvUOMo4Td4hLRTT33Z
zg2Fpl3G7kyuDFtYKjYGwAk+BhI6LXYrEbza1AtTFJJiwqBXaDRejL0BRz+9IuRM5E0FGDdwr0kw
d+4Lg3z9UN60O5zdUW/Nr3pst8utimDXFlVcIr/jM3SH2bZNmItsQIIXsIeRJYLK2YCgkC5SvKZJ
VKSk6zvQi1PnwHbmHF1lWjZ2NN3WXlYb+oxjVliiz0js+jwXIw9lXXuum6+a8GVCNsp/nPaZDbA6
OAFk5Q0wbYCEHZITDUSm60blRBLMTOUUdnLYv/VFA02FnFK1uk3Cz2PUEg9vYpeaTN0Hk8PhcguT
gw1xbZPySd5rjbn+zHxoSYp76m70cSN7pFMxluoclpPBs6nRq9e0/0wbKN1VPUaYt1325AGeuvfh
jxKAqEBT3vS29DOd9xPCXc21Za0frLALo+LWxIqt4ztdmF92DFWIYYq3yPBH35UhifTszQh0UsMh
I3tR0xpb7AdukFYb0t7hykI7SlfLxUerxQiDBBY9Z4uT9G1rNlm+eOrJzsINXDrpddzKOokYwuUH
sySvwpFZFPYpuldJwrAWd0YFfO1NklCcMTHUVZe9b9UcAWGucu8MxyxgyotTM35mkpiHY2dBw2XD
ZFD547JNw/oGFkvVrq1CGNk7HlA6DauT3EA6TTWjPx9AbQtUzO08RV5qn+OhU2H67/bkxv0bG5QA
cbQCw2llC4TFKnDf/mnH6EI1Ucs8dMdnbuXIRsIIi62MeRlfPOIZsr1UAxAIU2Ul2BXnlGLO+eMG
ubB+3o59SBSXFk9kpoaTKXBgeDW3CtJY4qLqhKBI+IiorfaHtzSJeb3XnH+0CS8PRKGwRwlCplPE
eDr/dCsLbM7lOQeNTCVBFJOG4Inb4A64BT8grbO3ArG+BOlM+qjJFjw8IxXHeMfTkb8djmYU+kr0
kwxi57KovF5oC22gcyZFozwgv8g6Zu3RzqDnQDlXDMzy5+fa2WyWh2VaVOdROGwGFmFUWRUTUyES
4vxjMq1ZSiZErY3bC5x44/dn4dqHiGKfA0vpksn/KWzTeYKPCCV5EsFK13SW8i6KTFv2mpxtPZNO
CK90zYgKJSYresBqxR/wgWLiYexFISaOx/hPzfOdF/n/+07AJYrGDjwm5XkBfLj4HYABTWhKijSN
Pqk4qiKHMF2kFhSJnJr4wZ4caW8oVF6mJ+A8qRkIjaX+ob0Qc14AKljPD1Y0o6KBrGI/qlfIIauS
zL9OUbqoPJvfWZrVXT+hy17kX6YKNPwGiHTgP7RhNvYxdpm12zpodDkuAuzbWlCLfqMjK0E7TmqL
Wn2DjNDGj3SDGLU789yZSQVhNUpJNeRmJvE2WVGSuKpwwaH2hjHdGDJhCSWOBDXBgQYfvbEfaGRH
W5MLdwQlCvK4Yq8qTpVYPuCHlFJv9CllMLNlJMSZ1UiV6pWW5SDriUxEyfw2DlHoo039kpxvqtNr
f944eUoZZPw87gJ01JEHlxtF1ucpZGAl11/zqo/K+VZjB05LYutsK7zTVT24j3ptgUM5K5TNH0ei
viYKIoOZ2YB81TLNY3wZTpywX5qy5vp9U432A+myHz86rHeMApN2huZ8WWcbkau1KmDECxL9lRor
L0owCE+Q3oej2EU5be/S+p3fdS+BhSbEj2Ko8Oy9aWF21BeYi/QhRdPYzkbd0Apbh/qL8nPZcB7k
YY5u7C2N/pGDCfDk0b9FOOgBXhGFVOYNKRWiQwOCikuptAucv7LWkuIPV2WtXmn+jgkKdTaFppd3
ghIYwHh4YTlSA9a559RF61XYhkzUYmkX06hiZZYrVWJFpc9NWTPp63TFfLNcde06GwF7rz9OdfPg
LQy3oWdUEcv62M/VK3ZAZq+t0oKnc9yAimepZiavTIfo4mAcdPGacklzNNGQJwMsSnQwsF2SOjyM
ulWK5Nnf+KNdS+KHiyoa75PxNVP318dtMS9UBfqhg9FnkWBywIX6aqZEWb7g5S5slaWY5cWHTZvl
xWOdpIxe3WJONvEtmHoIJuMBQ/NSo6wqFi4EK2BEdrq2qYePOh/RHmEbFjyho2tXdVXm3MMsjk7s
wAWIUZZBM0nFka4+/BEkxlsXHTdNPThNNF36axyTFZasv4feGPL+CXojvkBLJ7b4cAWBI33/XbM2
xqyWGrHJHrWJyi68KMJyqhG26ydX5iy7YY6BjxaRaKJLNPuw4zAyqg3zddQr3gCpKq/VA2J+AuQy
oMhegDcys/uxugUFYl60cIg+x0Y3figIwNq2Uhhb+I71X5RTBMnZrOmS/Gggsi8v2trM8lftu3xm
uWh5lU6shHCLGt3C6o7Wmgcaje2eBGGt4GgqFdta/HNUDXiAoJz8/KM3ZQv4XotrDpgV/BrDu+wT
LNgBV5g6Qm0NV40m+JLbZC/b45wyMxafj8vmbcz4zAOunwFTutOzbapATKBJYfndpujJ2cswlrtY
F0UGcLqYIp/41KSfBCQjVrObWc95W10hpzqwJVbAOvaWy1Q3rpJOUi7brRELGJIXBE0LC09VzEge
qiwCgDmWQJ3D7WNCQOsaUfw2ZCLoiWEKuWvECwXbsTGOJ9L6iw4bcxlrLD/+Gak72u8xUhVcsYPT
iv7Rr55EhQRZTWC7np4PTywdq5580RvcmUeL2qs8aCxJQUkOIMtDWst9jNLZy9frpTTVem9armG9
Hhf482/MHiFc8yFnHiljhHcHAwGbYraPAwnGxgi6YpCPR0VDZW0Yd8S+lkQLxQw5sTKBH5BrD2YT
YBzFw+C1W8Lx8a/conGz4hFpDTnoWouK5jHQTUmg69d18T4zLmW5XyPcGvjctWpl4eHjOxFUHFia
7HR2vQS/MlLomSKA660ThAyIygawbIdHTj+oSW870j/FMFN+321TDkKWpCgFAg2RPsSPSPn0CJfO
oBa8SYYaJX5Dm0l51zGDGn10cQAMeVrJT5yw0ig1risJPJMnyVlJqCIKzwmq+wTR2qvZEAW+61yk
DSpJ8DziynGsZ1GkeRAMMIBjX1nalrOO5hJ6YOfI8gxB8THJsrXcrjualOk1dP/SfW2YqyusWwV+
1P1A1YP64MLWDk4Y9+Pk9H33coIqicY7jhcbimOkC5s5LZnoRrXOonG0DFOQbV+dXq/QrM76Osrq
6oKi2krVDf4rpqpvwRvH5KPDwLDcQBKSeuHrO2XJcjshpsxF41VBBXDBXkzq53Qi5nY3ODHLz0eN
Ly92cLQgnLmpZZ1ryDJmeQbNgjNy5tHI0j+AYGf3kcS14wcSw8Wh+LaQUrCtPWRcrPOh9ZZt+dRB
JQheF6xQdHyOJVbJ2Qzv07mdd/oDfKaaowjWG0L8X2EakP+f6brwUaSAbQaiX32cW89FxXVu+zJ5
xUCSBP2yXAYI3Le1kGu7hxA3JYPhlIYUwlmVM2qbjx4AGqa87l+FR4jBOZl52AAw8TKcIwk46DDH
XNnW5ijPOtE68/oLJ2wn964Cp6eA86Fq46uWlqn0KnPDaIpzBabKHNGLE3aSRFnJ3g5wGYaTHeT7
yif3nMMCwWkAGUG/i5SRmI4cqWa2/jZBg9HJvzYQ2Kr80zDXvdme2deyO+O5F5R4dTNL69d+IxJ0
N1lYSYzwkkbKcJf0mc1mib5F8KVsIRdglrAuYfRkI8HJZ53ubilaEjmyJE+2Ro8xAmZpSeOw55gk
6Pv/aMAhQEeStI3lhcYbikeCZpHvYC9GEPaRfUuiKYthC+c+vzXrijSFwWu5p1PepxT28+W5u8PN
IAhEesANAttx/tBtaAly/ozoBLp3U8wiyeGg0wugXuGGo74ggPQmWJN/nQgmT385puW0uxETzdOH
QcEtf3TqWvY+YArgcOC4Aw26MrbCdP77WEXMMi2kS2CgcAxvm05THNzVbmCq70f+nKk1g8LkzZtu
PkyxJSBvGtCzwoBx2pJRI1qYBi5NaZH4kQNOjcOmgfLQfOG145U4T5VsU0KdxczY5liSKNGqoFWJ
UCjdVl6SLsvBXv+eyzQMzU1pMcD5lEJQHPwPB83WoyBn9S7Yq4wYhsFAJ89yIo/0tF6N/KdjCVV7
T8NGg1Kp5rr08JCrPkK5km4Gu31i09V0dHj2GONJeoY0qkVWekq0bB/LzgE9PZkHcd7msbAQOTd+
gI/5f2O4RtOTghQ5fzlWyZY0lQmu/M7ZXe7YibPzArdF8T4YexpQjr6cZ1InZk4wFwLZ3Xn//jSw
tV1SVXYwYgW4nj7SASPdpE+7r/xQW8j7Hek5Hybh+chOwe4lSEvLhqhzQpIZOwUJh/JXCNRbjHB6
y3OUKiVmnTJOqfF4Z9VoAtExtgrKz/oSXycDUQd7S0i6oDMDL/2M5M9lidHfK5e3uIXVuJ73PHSe
4CmlTZugYy/5m6Elgh95zBusZ1S1MKhqMGOpUSpGYZyp+RIZlewWsNBhMwUW1WiB0mvGW4MhOvAy
1niR0McgEX7yZzlmOk2DPD1mnnjklGtqX5uy5wBH6IvDNDo1kEwsiyYH05pQ+vVXYI/zlh/gsqF9
gXl/dEwrmr7+ag3jf02cBM2D8WdL1VfTcQSrOvMJQ1NjkUyiQ9J6/A3ijzwlck2ZsoFyJZ+47imh
Zgqde2gQfWBHwSkhb9JuY9Wfu5r2Fo09q2E8kQRhmBcUQua5MtZ1TC2NFQKcRjDUWxYE3QwasyYv
n5vcptWUW21iXPIP4Q90HoDmY+sOcgD3UHvpvHTIHT4wxSVp2Dr56H6c0R6QwBbTYgxesYPdc5+m
lIjLc2SwGsMDRNF/xJk/cskl+y5BHD4iCiV2IOXMmEcbH3S8CQ+As7zdmhKjs3zvM/l0LCENpJoG
nB+PlE1HoCoap+Z14sgsxwCmaHLkNaoNeEqnqqQ8Wot+mUkD2AcU1D88DdT9OIS1GurLCpUCrI9Y
m17dP401JKXo6mgdHrFvCSLh96fdJKu+7EZkfTDE2LYeXYp0TW/HBVtzpAiz2SCjbK1+76HSBnDi
6avY+EigorBQm/TDNqEd8hLvXRFtVdT356cE9Ciatr19x/aCl3WmUq9h1nxsM8qqu8RxJVQUmEMR
epE0lNVRBy1mHb8vXH4pW1TgEMSRFUDix2MG5WcSRVVG7rzErf8pDrS3/eUxjR/ZF4Qty49hWg1z
9JYzK8l6qIi9QIwd1Co0p5yKKfrfXwrR8X0NFULr8mCZyAJncvAdoyOanbCKhzZ5pDWpLXYxyQVE
nrZM0o9juXW40w6sFhZQwpA3z8fdMo4hdFbkTOpnR9CbvQcdF3SXHpnDprrBdD3g6R2t1SSe+KEZ
jxcXJ+GCBewOdsUztvrZ5VyIiXm0VJE+YX1O+L1R08cU5K2LeH8koJ8Zc+nBH61ckAOJl4DY0hec
45Fd2ZQN/dOKyrQhs3SxhtwuszKVgjtnBoc8AckHKRsKADD0/GY46f8xxcMwQb1lK45Pte9IqeHX
KRsAHEOWeZdHE8GrPFYE2JpCi7VjWsDprsYgk/NFL0s8Pa17oIfF53HpzQIfkdYSLfno/pQrVLmT
wXk45fiKDksVUKLlSRj/W+h1ZLSlrSPLo1/s5tXwwZ6TSN/6QzZA/0rSRqI6JFXArSXXcvdZSN5T
IkAT0v4z4whucTaudeXfwddCd+/mYCpZdcA7ObJQF1UlNllpBWRyzoLu8CuX5RXeRYx1XZyehzsU
56WNPGtj+ZwLLWRpwKDjiQ9pO+EmmqFVNb42bKT4xhQOLzU5In8O2uh6iGyjz4z+eegSgkIo72Xz
gXTYw9tiG5yyzK5b8oDuEjAqTrIbE3qr+1ptTD9em6iBXYtOjM+3jn1R98PV0Hs4rFx5kEltXgmO
3JySdYKKWXXhpL306R0EySmWQrQPeCXVkLQ8mmaMV7gc8HrprlYTChX5vTWaiWcDoiapY7R1gsdp
KUiKy1PkP/VajwcXIDmwPdh9jGYFumhS2h5wSJB5kvdMcHx4GcmxGVqH+ZnXU/zI+AYpgefRFn/D
ckIIPTQd/0b1JjBjTfBheVZRKtVDOZWtwPeVolo511NDXnhgLiOME34OrgGbaHVbsohknlntR/Yw
hb3sSvpekn91LT8EtiV1/qmL7u/0GUYgdPjYjk1fXNL1kULkiPIWXVH68uPCr0MoRxL4TFc0rLpL
5S5S1umDWjElFLgPR4UIn2/jA9K+kEM9CwVIOM6aI5zTsLBcTJhkTooJo8KdvytLzWNyNy2+7LKx
c2YJJdkoFyIaCpx0B5NucTaeUVgblicjOJJMHzBa0sQgW8G6Dd7TH4Lgz7yywHVcqMx+6NsBlcCv
46ak5cFW6Sr5eIQzOAx5D0IGT5PhS9cI/FIXUcuFlzuqNaSwnV9P1A1YuGzB31+R+z4qwzgPhfQX
oonKYPV7Uhk1Wb/pdC4+hpgzm+zz0KBrkV/rYpQghnymRJNkqVoiZqQ6j1yYvESAgxP75lRs9lsi
tJkppn/0F+Os9C/v5swFVL9y7AGu7Nf0qJg4EAMOnIV+gbqrlmkvtrtQChZUCeVATP1VkiEzJIZv
+/39vhva5g1wGPoxbHNU5aOY8e2fj8SRHZ4mW+59bIBK7Ts7GHLrwuEM1v/EepBYfEwj10yXc5Me
o34snNmFVfeQBfno41EJJ6G8mWAspVdMmSzNP22MSPVV66ienwUE5c5+f9nvD3KH1gY1KgcoY46Q
lN8d5EukeLBGzw9GqO7hncXLhHGBGAeMLIsDSp8d4Wdoqx0H9OrMBVpfEvXX76/k3dAlDzBgtMez
4eYLQTJ8T8t3OPnGqNHTQ6Qy2VpeIkPQzKAKUHGC0ZqdzQFsRgY/uVOMY0jkUAicLrK3+w6UwklD
iHJZzf92KPP8G2w6APzrnb8TbygE3h21x+/v4OfBRbkBTi8XQUPEpZAcfK8pEY+YjSTeYB7MzvSq
BhsazXlcxiS1JkMH70+iHj9TWQOXNRfz5mLeIKoujP79vOQqRKzNOETmYUkDwUFwdk/n9bxry2XO
ob83hKEyQj3oFRc/yUx+f7+/LHkXYSYfbi95JK8ufD9aSqkiw5LheE8kkEQmTaDmS7BzCKowt3gL
5ORS8R0vgHggwXIdXbiB5xMW9STqlaIkPqYlj5IFhtvSiKRxk8TPvR/wKX+4bvddwih7FcoU1RCT
UrYK3zX1GCjXQe365cNcT6b7Ps9YAednzs7fK6KFE9Dd+0BFZo1BeA7hroCQ2lq078jxuWjNBCJV
MeqHf3yo0ftVpFwPxVlbobYVuOoXva3Ej3u7sqf5ATsnuk03Jw5goFCW56FVE2U8s4ms7XSaJUvI
QVJ4+PE0yJl8HG/+CnZCbtUmbCF7pyeWZbujCXvWdKShOQY1UudmOeOY5x4nPKz7Uz2u7UTSjRlI
B2Ts6AXElkM3g8EU2968W3xKjONdzFSm47eVpibBF8xMuA8JzE/1OuSdrMok2AdETjgwkznUVllP
K1+q/N6QxZRbHrrtwyllDfbqK0TNgGqRoljOLrMNAG2DcS1TXR1ZjIYyQGN4b+0sR1vA4Zp5LTtn
zxxhdvWCvaNWK2nlHDV0t58oR4JiBTSI6CHMgCVgncdpvtWpKZ4LjAzH7wcNKDlGziE4edulcdXc
zle5gqre3nCcw0ejTU1mlUE+ZoGrMZGYBZWAkyvBCFg92oxSJkB3dQZX+JHuFGpLF0hZJAEkz1Y7
/wUBXDPMI2tSOshzSyOVLmpWQqVjMDymFDmlMUWdkEAhyigD3DgHwMb4E0tdov7/dr2Vh8KAF/Iy
/QjJ1PcbBBKWci0s4B4sYh47GvsS6fSoFc9KcYgJAGofj53SHKzAMQM+AFCMV0l3ugL1x/76/8GF
By9w3JAwDM9ANKuaSZDjTNucYkWT33MYPcd2dM/Q/rDb30dJ9jcRirqQMQjC5fuwzGhE0GRl0d+b
BKBECHP9gjCbj7Sc7s9OFw41Ey+NJF+WDZeF3pYjut2hjIC1x6uYt2bg1WbtKNUc1sfAEtU08v+R
5JeX1PuMG7zOgWF5//4OJBz99DZwj7VD5vhDClebE/LnMG9ZPhhRZIp7eLJ90F7Ek0OODUM+ZHrs
LHZ1zAqo9m7d77/4l1AkMxIMyhHbXRUx4PrzFzNhaiFB5Lsf2og5+DfaCNybm4xCgEYWlkD0++97
p/hHuJOAzIojjwWoRxH75y8sgg4dmyYM7n09SJNkajPZ/azx2Ac8WJq2Hc7pEnmwVv2E+uLEHO66
LgPeapJcDtnTG8vW9eik9fX32ITh9n/cndeO3EgWpt9l79mgN8DuAkuTtqxKJZV0Q6hk6L3n0+8X
yewedfWMegcYrAMG00ZdWUySEXHOf35Deqg+in/Vp4aYKUiTbAFiAS31xa43J44LEpAiefpey6Ve
7KGdWiy7X3/Htw+T15Aix3QUakWOobdLa9ahMJlF293AtRAjOTRYrcYkg1krWWS5LHarRluFUODX
v/jtmsYJzUKYLCO2pEhhZf/53kqo/C2amvxG6zkCAB9Qm4kZripuGXJpAXasrTrzrmsNbFxoKRv9
/deX8bbgtKgUDIsXioP7n8g+HRBgKeqT5mbrs/h7mUeBMkNgMVDNCjU9xZe57WyG4tIm6NrVa1hE
U/f660t5uzFYnFY6FYzQRmFR/VYorbFlJdjLyuesIYwY+JEGUpSafcxrnnQ1DdKGy+u1JXgMv/7t
f3ke1G02xpZYjdAmOW8d2aLQJN62rbrTksVI7A/DOlDpODGzIOQdQp/1ct1fUDnz0m645q+v4ZJO
8fPWYit0ZkIKC5bHO/nWnC0CzUznqhrPVTt2xs2iWnKZBNgnOtLXOu60EkZCk4mwFK3Nx+xrkjoh
/wCskSUxsXIQ2Ngnuzk1vhQRwlri0rbOPKpn3q7eHAQy0JEJkf7YvhMxjNBaiIQBzLtvHYvWyO9w
eRk/9nWjFvVuHjW5/jo44EUf09IRh1x9EUM4l4KyIqlh+VTDlpysYB1LOqI1IfWNFyUZRtWv7KW3
Jp+BE2fvr+/W21eXHZCzBOQTdhwKrrdLNxyZATZZkZ5HMrYToaNO5KaByGzOpGlPDO8KUsf1zpBE
IGPSRAuwcYHV042pFn2b/80L9HYnsSkUUU/bwqkMtepb6shUzRFWmHp83nq2jRdPdvhlXnfpQKY5
FGyPX9+Ft4eCzcvKjVAuYjH0MG/26BrWpySxjZ+AexJEU000UP9cPLVT5GyUN39XjnDUsTf99Joi
0mOl4EWpsW/Ztvb2NcUBtEUM15SnpSPypD1UOa6dz2s0w4uoGepY+czgYYqqMVCB4alAymEVfcfo
lKIotubBbEYitSHIlwE5yKuQSGEWxgbcRpVQHBhNa1OZoURB0e0vXSxwd0mtuxaf1KYGH2aa3ZXq
PSJKMbfbas1s5W61nuTg4P2M5kzAFxvKAydbjOusDXnYBhTMWgR7oOuakB/a0MWxwHxG5AkrA+WF
LUtAwc4GU4+hzEa0CVWQB4ovEsMm4S9yHImT6bpvqWWSpZGLF64Uk2EbCaqqrSMlULy+M9vk0wZx
bt2VKs2c21cvqLVLxQXJOQQU5gUxqeUcszmaQ0hoDmy1k9XQY8aP1zL82kOYWiXGDMlFN6qQe0Te
DAaEmNngL7NG5stwITGWLIKVrHk9LLMv1zeDMaAFBEMCYp5h4hIRgEv46ChJxsdoMRgde+mCxfHi
hnDBwmMoZ06cB3EBGacPCJlfisd1WiP9G/ZT1D/YpQgJkt0t6Lj3ZcPYJdlfuYpDCS6LHMWpLx3M
UgIS4raK3v7GTLAEfh505hW5Z+QZqNwVHBDIQk8moIK5jptYEqxSNzcgyihuubCWoQdtBL9cjaT5
YNJ0jSNpZ1UyPU0r6g7pyjrauJHb3AAGm3hcM5QZ7vY2v1kuPKTFWcQOipRYzdHDNKtISuv0mWeM
Ea8YIF6wjLHUCjJvIebpanNAmo78xa1meF2wQbbptgoIxk9p3bDy+kMCiDqcaGnaZf9aoqcY6VfV
w1qX0CJ+J/HpK7MCAoy4HZu+jbkUcPhGAirChgEtS1LrP9p92poPKwQw1kwfS+JIujIwuxUuideb
hZiywzYSVMFEW8VfUnUQqFEmqZxtzF8BJMaK8Tb/aiOp4ZXAzV8NRpyQ/VBEA6pvCrfRVKg5O0MT
ZIpxk5VdeUjhohpYL6+aNZFsvA2dt5bcrLUO/4xWbjN232Fgi3jegNjuMqQsVMx57x0EMsOOPIml
86dwHDofvoQZnjPYmAaeCrAhDgzFBa80szUBvZHvBqRR0qVwmVuXso3Sr4xN3Z6G8V6FAWeghorN
SL7HspOWtSoBi3+olS4A5m0cCSWuo7pqjVZsP/kSw5mAAiKWv6XHkDjSsWdZQP1Y8FvCThSdHki1
ysJXXdAMg6TVqMVdGVWVoqzO4Vq84TDGMBaCrmlD5J7aybonDFk0LRM0nPTHFEL36oKqMrMB/LXX
ovwIZ7Uh8CjtADdr39TnTOqpNAadcnuJbEIGbqNqpRl12421B9davGZSLs18sITOnr9c1X59a7K1
JK0jhr6p7kyJRcYdgUmNB9GCIPGCMIZFh/xlzg6fyL2pH4HUiBdHr2v1cG0KQuUKfyMacIyzkcmD
Ix7Apj7EYDlDLuA0ZqVrkNNgZ5PUeyENGZtWFj9HIABTko2wJgY+6nTs7zaGmFS14vN0ZCuvVQ9z
5wO+bL2QAk6mGNRt+tmNB1xymvAyr7pkGN23DaPqRl5xxR8rtad351xuoC2kGQM23NTgtTnBSKDc
BOUBZETUcFHB84jVahYdsX6RKYyx2Owz0xY0g22R2vjM6YagONR5/hBv+spttnUdf2zqwuQiqu0J
VZBP0zL0E6PsktJ2PG0PHqOPDsAmMsQwpEhR3UIHy1NCNFt0VDPhqjzVUD8McPjm5XpBOg6rsb8d
GVe419oUuhvpfzvlEgnp0TMEEfG1Iu3Cc99m5CvpXNlhNPIl+7I9IhAzsTUoiSYIRkCfM3Q2YlPi
6nWTybIxVdxaznnRRpr5yirZeDHXIcq4qTaXbbdEsjeW7yswe+trrSz6uM/lhh2hoyHosWi9UEA3
ToE0NAKDuN5Cw5xoEMMRehG/zTEFQ2K44GbNUKrrN4Z1Vb2XtDx3HF9qTGt9HwvHIzSkF5pj4Yyi
CYrsnj0EdbHQuPbaEq4vi4UZUOcazsA+MUcktpguulRAmbTXsg69jeYkjQdULdDQbMGVlM+5yF4R
5oneQhbmRgqeJjyjaZt+Md1asjtdrWSFuMYm7eZlN8oqQsl7Wv9Jv9fUtJLvt9kSwdDiVN6sj6wM
Wdv8sOYAOszgTdJuUONahrj/LdZ2/AWNN69id1mflaFdsMPLvVK7EdhqG7Fsz1rDDMo8sSbFkbe9
efWFbUu1y5OqW7QjJ51RBxV3jDDNeKkVXDZ+LHWKdZmL6bEA0q5ci7gb+bob0rYRYgotZi4KcFFw
/QucKmOA/4fjINe8eVKws3GtG135OrWtVEMUVttZEW5Dcxh7Fif1oEKrFDPHssc5J9b1lsuuqkUo
F4YUTcIfZOehSS4C9I2wy+YkWj4HT6rpuYt0sfvK8SSmy9tM8Eo8N7dpZrUxgIkrh9aiYOIA1lfR
mb6arZmW6ktSpbBecLjpdfKgtypuw4iaQRIPYr7URdky4AJ4A4MmhDsMc4ofKuYFHSiqSb1iL6pn
ug/CZFLbIbkKEJCE+6iQ7Fb1Ntp9V4+i2UELm7c2/vfTSALyprNeSrp/HJ3qUHjNXbt3JNc87qxT
dLQSVT/kAVWjExt3HBAFlGt9JbSAGa4DUQLiPmM4QPtt+ppOyCGUc1K2FNuyTJrpszqa7AQIN1G8
7swuUpb+BrZHD7VxA56vRyRYhMATFGd1wsQb20Ljut0rwxH8Q4CgPdQWdCwbAY5/gBnQXzA0A+4+
9Jsad+QXbeVBM7K7vHZlMXPDriyL666eLWLedh3kRiHJAS7DD2jtkd4bvCAR03jYGupMXS3V6eX5
NNfh+YWNCIaLJ/ohwalYnDOoVJgzogYQwNP1axAFJEir0ZILaUe5eQ1Iuk6l61itw5DH1FXxBnd1
KtBkMjMEdm1egITpoi3n8Bav2MY9M0amhburpmW75X1V51WF3UWejgfHTpmJNOVAe3PdZxHtjfVH
OaTmO+okVtXj5GpIBZmhTqvicAqghuD0vYLtmpqIbc++DJybxhGodJ1PqTw/QO0SZayxEpnMZxDl
ND9nF/R6jSqmBRuOuRWD/SIwYreo0pKY4znpR/yKr6fXGJsaL2IJc46bMk4gyS8php6XN9AULZKz
auKP6BKEUKkyJatLnma2cGYOCcoNIbQh0bi5VSZZkCtHS+FRwaTnRL0SkzcButNXQu9xXYTb9O9K
iWLuzLcWguZC9nqqvn53/WacfOIRbl9tDElNgri6TWy6KVfzD2sxWPJZTXpBETQvzAj24i79caXg
wxgSe+Bq52JeSCPAsTbULM+TEUfiT64vYnqxAMgQmDLRYDLC96rXUVT68nYIMo+z1dmT0Xksr4ac
Crb/UgFOPpdOHLbPV7JDZ9iCUSTHRVlFuwYrmvwLDlLiORaXqRPDR17/6zt2hZvVVUwG8iIRbcRV
/0FkNJ2DMfTsT2vCIucxD4vKTb28V7Zc8V6xm7MiME4VF7rREwyj4fkvCYHHXMbFh2MjaNBRc0pY
0RrbT3U7lUjQ8UfifoZxIlT4FJYCVk0328+hBnY7SDYztMhjx5PNxxaveSIzVqrB6tVWal3Cek/i
v1pw9GV5S0lu9BEJw+NqfNtIhZssmyq+70/KHNdfTDCCrvGv266cCrKnghSOy2/NUSiltprtyiy0
KyVjzbKqxMgCuV3Gnijpjdoe4Y2O4we0BhVvJ+ViwwhKudSSV+ILAgBequ08lA2t5yevn0NbLeRI
V9YHDS97ayFlYuZxBb6uXEylkdOwOiwxgvwM/iJFKtvJZT7V5XEGnSe1BMd0K5pqVj0r9CrbG6WL
/1uzbSbw6CgojuNcFVxntTJ5IIFIb7D0defWaZx3Bc4wvAQltqJWT+FN6XufpCplbjyQKCNGejMl
E+MvtalYqrglcCJdVWQmBt/8UxslcN5Cw8HgzbPxmbVbWsS+RKp5IQ7D9gDySS/MuKtiSkFuja7m
2uKhFkvn942UOLNJzs06jGRnlMPMPpBINbTzwNxo+HUmC276trsZLUhE6/W5gtFqkHU2cKUHo0nu
blsYvNKZolsKv20axBWTA07KQmK+hhJjYeMCtRSLfAMIZ4sz7IylTFLW+82QZmlWId7arFMyErH0
bs+DxxcBFOjyguoONsacH3DJ2vYDFlb5tJ7ylQHtHLRgXYV1j0F7GRlBFXbV2PmtsBZ/Z5kSD/HX
yNobn0bGAoDzpoFPs8ZEn+iFN/P8Abm+EepRfMKuBSNLb0WuDrgRVmIltaUqtoKl4xkivdzwIMLS
RLV9/f6blZCzLcrLtf0HMi3/lHB5m3wFsq5+9H+Ouvw/mXxZV13/Ba7ct+8/x14yY2IYAup+Qb8N
pitYl/0iBFN+97c/fY3DtNXfdFuGCsI4CwqUIrix1zhMMi8ZQkLRYru7BmVe0zB19TciU22QFMti
AMbV/ZGGqStEaPJK4HwLaQG2rfLvpGG+mTqIby34SZqKHQ9hMNqbV6zterMNnck6qlJ2mKdx1yLW
dUgBMtf+3PfNoYzD40936mGDaX/OLEP78Gf4ll/qQBVmBksIACv4bZ4FaGBv5hG+B8AVflGVpyFp
RlZ7+7T06Dss8m6x9PIIv3le8cr1kqr+aBDOB4nyNdUw5c5wHJms6H2bTMFYp0Eafi2qEYWIKdHy
6ATJBVFmwJB10iQlMSZvj3a8ym5dqI4Xhyk+D2xPdxj0njRQ2SOklfWpw3oLgEqHuo4ii0Szqo8P
TOeGHYuw2mOlWvpIHFIvKaMcdNRcJNObK9SZMdKrAFOt3YDYYDfFafNYRUpzQKN4KyfNfVV7VuSo
Z/gzR87vL/OaPplaBAs6Dif0wgk1qjL2BCwaozcLh5kiWu6wYbxzpupVY8hwO9ahL5PslrWZ+VwY
BBBI3Q7Lm69p1nWZX8caXiFdgzcU6j1SH5kbcm0Baikg4HWQ75I5vY2gB7vzKu3pzAiyGc95qLwM
mTO6Cxa4SS6fERsQZ7bi1+DipnZymtAL+el9Ai/Gp4C4qazkAWLTTpvqD6NcMadc3quR9VXvB5oe
2R+nSD7FKB7cSv2o0yLcTclY+BYflmjKys2xjdOyWl3sTVpZHo0k83TMQST5WTWG+0oebA/r04aw
h/y5NdKHEazQCyfzOKnWdJPi5HOba9pSu6GGK4SkzMW9kTXyUYkMci6gbUx3XVXeaHLrNk33PCDE
ltoCDnbN3GiKk6coRKajAzSEwSD3ho8hG3niyGMyc07YzcM9MLH9NFuJcYzk+bNFJoSHwWvpxok1
Nm7Z5eSPFUQ3skDTz2VTwCecG68iSCsolI+1hDeRGseevr4CcLpVPt/lpeNhoMBLY4e3NKMaojDz
Y9vVfpyUT7CgrXMamvFNra8Y4UhqesjkMwPA6FZPjG4fjbby2rE679u891rIETxbJy8oykydJNrx
POhC5WeP2V1UG7cYFbYfM8UZ4Wvs8erScU6cm2AwerfT6lviaQ8mr0UOkkaLYqFLaObc78AI34WL
IPjVJXHvZXazqholm+PU+6VJHmZ8t5DaWlGAoHMvdSO6xxjP/ARyVpP7NOp7COLugO6b1mKnla91
/VXRpJu5WE6TJf3NvOuNI7nYsR2FMFhirJAdwHQVZpM/mUkWRmiiXVfNI9QY31oMn3haZN+6h5zL
lQdrl7epsJaD41qlfzP7ezMrvvxuBA84/HBsWNZlkPrT7zaHiLRUvTGPi9wEcqYEWI77OGZ6VJQ7
UiP/5rta/+z3WUx0mE+TdaLZYiL20+/DqBGyYtIbx4oZTBT/QBJ3zHv1QSkt6PHNDf4QOHcUz33V
uBMhNy4WVjj3Fo/lqCDQbKV3OJhBABsH9ixn9o3OPuKeiN+ULodk/RGbSHxdzV6JlAAy3J2eRTcg
rq9LjvwHGYRbDdFjVIvUoG7ZqUMkIf42A7ORHwvEwhoAmDI297WTPcuz+bGu6L9mrevxWscbX1W8
Ym4+Uc89pYayVwflWU+iUxI3gaItp8J4AAw8xHXvL33yEK34Fqjpzu6rHYl+NwkzT5eEKAw0HDPZ
R3Z5qpb5AMkwqOfXUn6iIgrI7MTilxxlQC4p29VN97qGBhhf0h+nRlmYlS0yiruHX59mb5zot7dQ
PBMZkM5kbv+GR4FX+JppemPgb6u8W42vjaH6U/UOI0to++On0I6/R90jB9P7BLSUwLmNx/EfqMT+
FDb+vzVd/F/XWCi3BGWJygWvYY3C4Bc1lvX0tsb6y0//o8aCJaxj5QtLiLri5xqLSgrKuUq4G7xm
W9eogH4vsii/oH4alkKwmGyK4JFuSxyn/BI+DBQpVEfiA51/p8bStb+u3j9fufjzn1avoYn8ZGQ1
x7WrXRVAt8PqJvmRFs3Z7u9LKQm6tsJhP2bjn4gRGWuvXb6Sv4THQ3lwjM9qdBhf+8MgucZr5UFF
2jnj97DZEYjJyT13vmXdLzofs/jA65JMfpSi3HT1XjSAbXaPXOpJE3EtR+id39TRT5LjssfNyu3m
yhu/tRjw36mE8X1zOkibKE5dJ2ScI/6XIZ9AJouvjZcZmGn663GMrKAIX1oSTFGmYWL/UJY7WzkU
hWt/aJh/h3tr9NYjbEzX7B6q/ktaPqdm6WnrdI9iyftuylhgj4/qezkPSudkdX4E4/RmNW6wHsxF
//kBoJDmj/8thCWu59UM1Oh+fAgZEnh6wIZkPK79++JQTnuMgQ5ZvcdlSQ9S7aEXlyN+fPeq+ESa
z1xgdgiVA7+mIWQgPnf4gCZeS35L/ECc1SAHCz+bH/l7Pi458UukwiMmQW3vsGXU+92a+Ir5YTAe
+VyTr+PxNbX1XFi78cEopsDqH3OjxVEBi6nFu08cX+13sbe+VyumAZ1fxO/7B2fHzdIH/Bt35vB1
Hb0Q5Ba37+42loiSOQDmKaPPYaK9W461QS6KF1r7EYHsQWyw+g4plWvv1vJuTk8SudOMn+THkj+9
DduTtRwjPdCWQ7c8GOC6OrE0XhoG0vrJ7L11DiQYZUCaL+gENcuzoc6Zx+5rvbgIrq30sOo7wcHt
SHb19NBNCDvt3OwojTej8YgpFw7m+2635v6MsgrPSNe6dcqHdPLHNgoacP/3SI7z6muBQJdhfmbv
bGNG0qi5WU0wLq+S+r4qd0pzzvlqZ8yteICNrxbWqVDv4J96ThYYybEF+WABpIym3Ch2Ob4tjzqJ
Y33x03Pla+2PMcJOym3xVo/v7MNydPJjrR6dD/YhPdu7ioxNcLPc5Uqmb/yf3fmS6aqJXwwHPqRC
dOqNjxJGvyk+Vu/04SMZVivGcd6cuyHXmfjm6PEhY/9tzOwgpp4wbmoAI16MybiphkdsaixtHztn
tTgkjepmyZ61DTIUHpS9sccR8YZ7uRse+MZUgTPZtOfS8Y0ghKT8GQ/g8RFZU763Dwa1of09e5Hi
4/SNyqFr7xOIIl80/cR/y7/A9f1Atha30oUc1Xzih5+9ec+/qEkPmHdV5OMO53rKrX7zPN8N90gv
1SQovqbd515yB/J9edHll35wIVfYXupFvqb7w2vpPdvxjW62PsIORKXtrjvg+CJx+1U3dsjp0F3O
PF9p8rsq6FniM7NjL1YXLzElFwMrL88GOjB3+f/4VFNtXLSg5EJi5FTTL+fIvz7VHoQn0Hdw+H45
fvtv/8X4Zz/9+6km/yYrdOdk7iDEESfUP5AD/sjQDeCnSzCWOLp+P9Ts33AI52M1YnFAkCzOu99P
Nf5IAzGArmWT5SMu9L//V+Ca6Ht1bdspEv70zz+38cqb6PS/XLk4WX8+1eJxMjuU2M3JxCxiqr5b
uRRgCXMzD/ahNIV5yX07uO3OfDYDO5DjnR3oxl7DMTb3SCf2tFijoPue1p+HyJ2T83xEIj3CU7FG
6UHW9snUBemLVUzvyyp8mPAKbOIT6mjJPkTxrWMdY/voVEGhwXaecUND6frMdifPu2bwzcUkq72m
Di5cSVuPCGJJ/oJP4w/Ru0rz5uK7orzXZkTtrwb2rb18KqQ56BdX3lnlDzN2ewP+gTew8aF8ejoZ
g72Heenm5RqkanRytOp2DMJ+Pg0cq2qV+6X1NK9fCucI88Xv5fswrxntR6419oy3WTe2sS/3BYV3
9aX8zjkvlR/C7kTybWCU4U070zcpFY2ztIun6pYNsE8PuKl9QSh/RoK6Zy76OaoaLxqN+7B8mOLs
Sz4PZ2u4xsr/P11TfvlWJCV5O1gtfO1/XkIsEaiQ/3rF/Y/89Xvbf/nrj1yXGbTrP9YV6vU/VpLJ
GtviMDRLN3j9WX7/WEkOXRhqHNUhh17Um29Wzq9WEpsFK+UffEadIAZLtViuutA7/1U+Hw+2GkIS
Uu9nfTHU8diEeT7JH7pxkKXcNtxqHFTrFIWzTi6RVQ7Rh9rs2/Sc0Ph0z0UJyfFgKBoByrU2qvTn
UWT2tF5rrsf7PrXlXHblMNKshw4l3+ozF55wOlkWI/xqRELFihre7E6YGSnxDirPSoC7NmWUmZFj
a19qh1b6pCVxH8KCixIr/4Q3lTSe4a1gy3maWpneTfahqOII1D8ZlkyCTeyJLHeCIT82SSGBADRl
4JCVdkfgUy/jmZHkxKLX3S3ZmTEp8VHxUS1COEIOIXcufuX2LaFuMvLneKEBlNV63ANJYi7aGtWR
vt7g0FaTHZyroXe1vnU+GouWvOvarNf3WqHB/MK4LL3H6LM74e1LCk+Nw7vaxZ3IbVyMo6FF3ZO9
rF/KopifSIwfofVhWTkps36CU0pLqYWYKhE6o884xlTV54nhE8IW7GH8fJWh9zV2htUPK16dl3eS
1Qw7rRFYlKm19jvmOe3eDF/ScLFOulTJatCblig6Qw3fEowcffSAEp0tjlI3M47jO1mb1q95ohqQ
pYDuvaHTR3vXVAreWaGREU0hDQEjxFbHP4WSYijsj4UTt+dikdOPQnNnuT0mMR/wHc1ynPgsZyBb
ZVhvKklRmPTGLbVTXqgd4SYSBhz2aD8WtZL5bdJOgQoVY9fZJUBCYVXWDUM6KVAbc7qDKhl53VhK
apADfTwXIfr3fE4qVNZFR02TgicZjZqcllCe3ysoNbEWGyUGvz3s0HC6M/Kk/xyvdvHeSWfjqeCI
2y8IpRNBrUygERbzmYhj7azAx3QZIaf3CUmfX6eY6DwYcpZyb5AfcpJ5lZAjRMbNUMrGi7Q23UEj
eeukFgPaAKUxZ4iHmew3XR3fq2WuHuPcyHlMPah2lNyXi4Y7rNHfD3Jif9caE4+DeGzDI1bFOLZE
cf9ims76bWGg9pSMQ/waLaaigko25k25Lt2dUErtRiiteJKBnJ6MvI7FxHKwCTa1o/KY4Ez4YarM
lPDCOT8mWg0bHfVlKiO5rspPCtzjHfDl4kvqND5gG2ft+8LWsRRoFMnF8So7WAvUdTOv9IIxnlx6
nWUubo13xS325sUeusyELafW+WVa1FBui3ZHDpS8a0ZQnEGPXlhd4f2g4aKIA3l+wpUZT0nQMWLC
h/ue0dxBVSJ6HdXk9CRUQKXGbyamJ5g5BAlWDCCsaekzVqseFyWJn9TJxJkebVfm4jibBcxgC41+
b5V3GNioH7AcSAOMDVV3XSN472m1gLzEybcUptsLsDZU0HKMz05c6hqYTZ0eW7hSnJ8hZS12C1WA
CZzmaqukfAiNSOkOE5a3Z+qu3FW6PhygMhX3WRKhVSkywmThrhgBpA0Z6Z214g0XDRn6X8Vq/KoI
R+OQh/DEXJsAHhuTHQD3vlfO7Ix7vUmH+xkuL44b9nRLkoodSFUXfs1Ca/B0VFxBacwyEjVcKZGn
8rCDRLZL1VWMkP4uHFjXSyGrKCD7lCekz5hgY3Vdmcp0I6mdRsLgbNKtD2v8DiufdId1bHIA62cP
k4r2G6MzXlR84m4ZB2fvMyYXLz08l29zltW9V2JhEbmyrCw3vZPaAUhuftKVuN4jWFfeSfnohMFs
OxmGbTp5mEZWuaGjzoFFtACBXav5rqeI/GJJQzXuwHcB6hqsaryuH+I7hqOtukM0XOxnfDrJKWvl
E1jJgE9bWZZEAFLEBRZRKztU7ojhVqN6hGpbfM4mZTrE8rQ84NoDBzWy4oOuDLXDHU+lIyOj5cbo
hgU2Vt28T4nY+dxiNyYyraP5LMzYj4pZAEKMTEC91tSn3QpZgj/J1KemlKmQrPp7rcTWM1ZXycOE
Tj9iq7ejeD/HhVm4PWT9c6TriRtyWuyUoZweyAZBMQirhSi7WrsD4TT2mdPE7/FiKokygTAHEdjC
/FB25iOW2xwppJOVB6mXnIYhk/LaWJUOOVBr9Buo+fN9ZpFxrEbEJRMjWtGKpTY7TTz3hY/pcO61
KILx5s4r7aQukvNU1hM6iMTu32WzEdJ8j3r8aYCWubj9JGFvnauqFcCZLnYwYpLvvMqjgbnL0H7J
Fsm4g6DMqRl2iXaGbzruG9V67BWIC56OW+i5gaIDzbkfFb8ZWwesYpESCtUWnSpM4OqBl/Uea3c5
QEVbQaAg0K7TAzha+Q22qabP0oYIBe1k9EzYIIeUhGsP8XPLtKsopNsZA+jIzRpVPq7IB7ATqltn
9YxBmZ7VeTTqoFiItjtofazZLpOh8VmwGh9GIND7NM8axcevk+i0UYkcKmk1cj5zIYgIZtswffx1
1h9SCHsYvbBK/97X3QlySuXH2czUoGPwuEemvn6skDv5lRSzq0EPgoIwWMnojcOiM7EoBmK943r2
1yyTbiqSe/w66ZRdM0f2ZzXRp9l1cr3AtXXEUQKvjveExQ2fkjwsQZmoTVxsSMZkhxy1PSPzGxUv
G6L6GJchPICaFGj2smZ8n+aF8okIj/Y5dSrTBxGv7yKZcG1/leDi9IB6WoDDu/ZEKEdgRXJ102BV
kLhNUUZjMMLkIndPL6tHLTLrQLOnvsuekBRXJlhVIQY0W77Wf6Bu/1+byv/pv9p/r+6+FN+7/+tH
96pN7eyoAEQq+j1HMX4JKz+ozF7+1ID/9aevnYHl/Eb3DQ6MGy9zclwV/mgUbNEcOMzodTSxyJ+E
XO/3Dtz8TbTlGvYZJvAy1h//6BvM3xDX0ZarDuN2PtH6d/oGKDV/6hvowN9c+pvZQ9Zg+qpEQ3zK
up05PSZ14mr6Q0jkYS47rsKatA4hHvFOohFaDGNOZoQdWl6av7eSm6Q/t1riOtVJC0/zoFLGnaTm
dlQRQ2OEmBXftBT3rm4nJ1957RkJOt7ELLW3iI+dFY8tzMWbXe4+wj7y8mJ1cU3bh6kSxNEN735g
VSe1vltSy6MSTmP7SyhqB4mmfDZBkWZQyHhXmxYbw4cizAlPecg6mu3YV/XVbYbXvGTeynWvqbrD
lOBJa45yHNQlk09l3wz3dXqTMyvSmsPsHBaZdGzlUEbf9QaAwfjQRDUIpuEOKzNN851kSkelUZtv
oVOtXk6+yCeDXDfo8J9wfCS7tjnJKfa7ivJhbjDxq941M3lJxgtaYzDRaDUeCS4ioxF2Mg4jJJ5g
rjvqfiKFAf0dpnPmx0JypG+YUkXvhqo6mfWxj9J9Hi37eg4M52noVvXTXDeLq0JySBMhrlimT4aj
YZ3fax9qxbmV56l2Z+ixAcZF62kaZJLNYmmXkGtsDYNblIMP79gnSWwX6fcYhPm97seyAeB7h6MP
JmGZZyxf47APSuSIToI0Bg0OBtEvI2NpuXzpcNxFWhy06znLM1+jeLHGKagtXDqd6jYOH8r+0yLr
nImPhlOcsrS94Uzfl3l/WA1y0EE183dl+9UYpWe1A4ovGs46nG+Hs4RVR2nJAWl+FAaN32Sfynbx
w6H3ml7+2BF0ME3FIdThPCrjhwQCMqHWXjWetPluUV7t6M7Jm0CXbqeR2xTlgZzwuBdfbu4Ic9zp
KYEJ3Q38PSTuVWA3JHnWFgAkNWP9aR6Sj6rxqNujlzrPcXnqKGzL+kjcmpsmT9qk4/CIminGW/BA
lpJr4nHo3E8FvmG02dJ95rwjDPnQW+dEZwlEt1pm7KxEBfdh9q9Vj1n+QOlpjuekh0SQrkGzDp5U
Oq6djr6tlAeN8kRGMthr0Dgm5Fs8Ehh2HjF3brrWe5tMUaiJnmHfaxKhchhilKRslLYHW93T4D8k
VX474usKXcIqbKLpf0D7chOSWPPotiWfdFhVX9fvjPJbTZXoLI5rGd5qQajmS3Da0oR9tvvaL+PJ
z5L0Rl+eyCXi0D1lUNoakOCZu2zy0WYUJCuyyJEuu4dQUMHIdOPsWy7PnJJTwQ1qKy9uXnD3BADO
drF5blpKS1wXB6/JVkwoYrIcHtZx8ENszsrEXSo10LK9WXxPBogOTYKZ2anpAc7jXfrQFR/b+SWe
yKry7OITRiK7+n9ydybNbVvruv4vd3zgQt8M7uAAIMBelES1E5RkS+j7Hr/+Pki2b+x471Sl6gxO
JVZiRyZFSiTW+tbbKr5YXrtpWy45ecn7QSJVTjhmYbwmQPoxPTHpeyE6msBKla2vBG2p2ZYgGZdq
AU8r7vCDMpq5hZThudobfA+Z8d41kZvrG4pkEOg4wjI5BW95zLeT4hVG6sgByQCBbfDHZt53dDvO
g/S71ul/YEP+30jOAj8BGiMtw0EM/flXoNpJu/60i4Jp/XLvP3ZRBYDLIND+X6jzd/0b+6sqIp4A
5ZbJv/0N4P6+iSpfINPJfcIvS5ISxO0fmyh/xedFSyKj5fdd+W+Ab79NBz+AbyuB/+MzV9U/yUja
VlWmdO6W3Wie+7qzK2OHAO0Ujq4Suo3gyaKfqJvGeBg1mzQlztiy+DLux30cXAbOAM9KfBxaPFgo
qOysgU0kcI57JxRcwePUO+43SY9mn9v5bD8bk9c/kEadeSZVKunBeM9njlVcvMaFxSUwN2F2mASn
0XaZR6edL9UbxfJSen4c+vQerA6U4SSysIN5bY33mABBJ5vt9ll44HrvEaH5umRb6nNo+sSMtvQQ
uVgE1doNFYfb1hbJ9dvaymyyjMTUMzZi6Eq39EXbi9/ti23giUjgXO0k91B80u2wqXK+El8mPkIq
tuuQf2jxKDeeuJLMp/4r9+Uh+C8Q+qB6tcsztFMPtGsceETdz24T2k2l0qlSO7vt6fWWN+zcHd9T
6jAlU/hb7szsqujgU1v5kGw6FL/3JfUPqdOdht/lO//Q65LOGfz8/FdVRVVlCP3PYPfR/EU08cu9
/7guGZbhilDOSCuD9C9VKlclOljyhTiL/npVoohYW6J/p5ZWMcx3SFz5IgMlgmX/FkFAqMnfGm21
XyUTJA6xB1FPgEpUU5npfySXYrkfY9JExZ2lB/hRZ6dcdoE6utKNqEE7dj7VRZdUsrtX9VbpfPWW
elRjt9AkE7z2DWFnTwtyJ/lDT7bZkU+IszMJXvccPrYcPAUgAztNGYOOjKXTfOk89I37SHHqTWUB
OPN7QKCAKyjr/69vXQk32WaqKcM99XttOuvzLjN2dbLNgw0guS/P2wYO14bF3XPpy7fKDY+UHRn2
KsVh79/h6hQjh+zdrrTD86TgT3EZHjTFkQ3cmI71FfYno0AmfZAit86etN4fos0I2LA4pg85pkfO
4PYbMGziG3ftJn6TuB5HAttdsH/CujXb1AEZ/amiiWEv0lNAQRSokNLbg2VjQcrchcsX8/qxOAan
bJc/GjcNks8GBOZOUGS7nl8ndWNilHlk8AwqGHZgU8d8Ze3ia5snwG0GJcwb4V2b+1rorh29N8Fr
+Tk9p4/hm3HDDMBBpMfnZ5eP42dwKz0nV+EmvBM/B0DeIyf1t8AvrpNLtv9jepdd8rvmWp+7HTjg
Y30nHZtv027adZfmMp6Vo+H1544/9XcrR8gU7E275Up/7a659HfKcdrFB+W43i7dLrv2TofX1zc5
hNvoo8cw2OPDS4WRUw+9odngFDanLW0qsuKpi8+HdZis13LahEwKiOfXidHWcmd+m6tD1rr95HZU
pC0Ok1J9Z3kDz2G4TN+sQ3qInhPUj6yTT9oTWG3VehMWfFrc6LKmn+UxL8ebIZ427TG+lsf8qJnn
SS7tyCRWoT1JlSMtgJJIbDREGuaptoJt66n3GUQo6IvY1vZQnod5I9ziUPT65Ywxwi0ejXnTArxl
nujpimNO93wYIM/d/Nrzapr+7x9N2O6gLRuwc14Nw061TRGcUddq4WmYVbfJ3eiR0HGtcqZ96w6x
5bcYKsoXaX9UtIMZukMe0T9fHgM9eFKqYhuZcExoSCQseMip/XjdDx6b5TTspQgB+UZ/nxHYUr/z
Lm8nlaM4a9k/dNlGGipqGM4IFjT0v162z7r/yzj153v/a9k2pS/EAFoGmKulKBwNgRe++wmkLzwU
1Dkt88wxqvgDKLFaDWAxkcGtmIG5psN8X7kRuzFL6YAJkJwSTuC/tXL/G6nqT9/4Orn9uHKXqIo1
+ka1XWW8DZX0bqAiKvNvi8WKs7yUmq0kCJ9axOn5cGi8argnw/cEn2bLJy2IL/TeEO2lX6pG2YN6
Ol34FjTvOBNccu75Rcy8BOce+WFdOMkevqbxNTk/ddGyS2NUaxFk5+BGFM9hwW9fZMUf9ZescMSP
IrJzcxMI27x0CDhJmKCsQ/I0j/swcRttT86fn+D9xJt3rEeWOXtn0dU4bJbAWaNIpm8x6askFtB9
9c1TjoF5mLQjRQSFyuHiHKLm6vcWs98CzL1bXNa2iZVUvaYEOW1m4T62nGl5SnAgiSwrp/RVozK2
oMgAbwJiBXFkjUdPFdslEu/Qrkr6WG28EVK1idxQJbGWs6XbZbiNt8XiBgDeeH+QRoXbJPZM9F+E
bkZMVr4JkE2ELPkkkicnrnU22Zv4a6k90NqKPP8U3dOE9a60DrnGNIH0H0q5k0nKEV5M9Eei7vQs
PoRAVEdF3Rb3Xeoot/1Dr7lGZ+evoKhR4rUn/A6MogsgwkEqd9yrTm18AcjN65VseOcWLugSIulo
m7/2D8o7Pg0BPZ5xUYy9LnsSUym/KU/KU347qjZtW/WeEuSx8mLrmOk+NzbHbTs5nWmn2yaIiaB6
K6s7xXhVDlq2tm3C0yxn6zVeLlBhdqkEl+iRIsBbMptvk5JoH2gmJencaN2ajLqly2W8RmI0UUlX
vRnDzQj4TL0WpCLUUbmbk8qmnMCuhRcm+HGb34gHtbORSydUaB8q3Ynvsdtxo7dqcgbaKzEdJt9o
z90XiA2jiNmXX8KLuA2GS7RX34vQIQ2HVvhkAojBKR8DrAGdOTwHkZ8nb0xcA+9gCt2EbuVQyu+s
nhPHAr60/FT5HY89bmaQvW2NMfqhXY7rDbj9B61T0wc9s6F0Jz8Fd91DJTy66rvGyTpmLq+8im64
ys5eF92RKdY46PkJ1Wf3kN8gWzbPrWmzdpf3Om9CBxl74yd72fLEbabeIbj25n0831RrDrNfm+hf
rG30QZh0cZftx+z6ZNp883ZE9QAFwScQKR7zc8hIUnT1r93n7JVHTCU9b6nOzw6ENIQXye+DKz+2
ufGFfSx+HYX+n7tTgOJKmBjWdVk0+V1kFP/PA/5F3P60U/y7e38f8M0vhOFweobhlyxkKj/B16oi
47/SOOezLygcer+fvI0va8Elh/V15/r9UP59p9C+EFdIlLXIQL7+5d+ynqFj+wW+huTmMMGZXNMs
qih/3ilkQZ9Ia1iCnVgV+i5VCDJtnCpTsJb36G2XMSv6C4k/g3CLvzhOkW928e3cV8KFnHAZpe2i
3OhhMTqZ3mbVyZKZnXrUAHeD3AbM1N2EhYayFooAVgy2LJOnbjatAndYpi+OVSSpdWgIBICjNoPu
RQ1xf3/rIL4iGrJOSaDF4qlM+xnvZ1zclXEM69VHI3ZlfkpMw0ulfSPm03AnlM4cj3DvJNauVoCu
JCWsH6l/pvnZnC0TCdho8Ocgr6krbkj3PxNatp4X0qE+WcNzHISo6FIUDnn4YJmVG+QjqBWhdlqw
GYiPPMr5OloFjIKdEvlxWqkOESwD34b+bSUinXkKB0ec8FtFhDt+XbTZwIsdGFcd30Zl91Q5+Kx8
xpbkG+VrFyQl2mq1ulezuXmKrTKGA04HzxS6+TzBf2/7YR5AS2eGvKXLN3nfCEc96/HfNsTVxHTB
9qrS7KeU/ZFQwNFtx2joOdvzIyIjKcHKb+X944x+D5qBWF8QECt5wHX/MUVZcUae3+3ERLBSR9B5
siRcjedGtEqXViMJeHKqv1pmwErbRMN1yiderWqcERw2UQ58IRuhLVtC6PWV/FBqPEXSuGavnQXR
S7Swu+0pdYakkErzhEmH6pVxzs17oyIFAjc+fd/7Wg2ljGNSRqIG6iwztxszVLC9ES23KWIrqp5l
WrGFG07MgrWF2Q+0fW1qllt3VAbPUgOyX0kD/PSshvVLLMqY34psGqBE5uy0LMGrMdKfxJdy2kGy
UFBPuASndJJoWSxMuNdWRrYwBuh/zCqpGKTDPUZ4iswpemDbiHIyuwq5OBB/KnnUBIWCB5oy3SmL
qMr3SoQ42KjazVBoXhXm6mte67KLd93iiFuYtq7mX2ec0FJHX29ETBmGbgNidZJUlLsTFi/ZosmM
Y8iLJGacH4jBtOmSvIXm9JfKnD/kekAxOekVJxClOlBbQciZLltPRSBeFgmVEHEZFgJ1BaImRsZD
GJmCrATugGuYyvYilpAcc5oUki7xIDZaT25Evju5rSZqeYzYL4Vu2QdjWdxGmhDx9jJ7JEhwLSEN
4PBbFnKLbdv0kTdocE9JF55VTbiSlcyRbc4CdxaM0e5E5ObTkn8oRXcqFhlcLFveJGv+FHDIKbWJ
sHlcBFiokfPsHN9X2uB1OdloJsWguBqfeDJbXUDUoc8aSmhZOyoZBXxVdp2gsOkFeUrm2Klk9SJn
q3UgHBCvWsJOVlrsi9NpRFRl48fkgXR4FqPrcpI5OG4S1cXA1SbVJs4jvrN0PhbpqHhKyOuH3EaD
KnZbUX1rpvGV2la31k1UTAHc1vBRx6TCCUluR53SXMwCXVgttIgTMnMgn7PsAPnJaSSBYUS+MyiI
D3IBuxhFiS4dzE5ZVTdQ99QICCdxRmpj6OTcKMQEUn7g5l0KpafI8rHNZabRqLg3Vlxcr/HztVj/
KD2C1kb9GvNy6QGZJGGkAJUqPKQgzee+HXCz0qbYTOkNeVCXOeMtXXY5bM9Su1mqYxtZTPqbwu6I
lgvexrwPBeT5XXwII2snGNYGI+rEyKWXzjhbrh6Uh7HM4f/wTKTBp5QHn5GEN3Z18BP7YNxLI2xi
pfpjqWywtm70pvcEnbiCDtmYsTb5mE8BoS9+SBJ/Yg9qa+E004fNlDCPmrFwa1I989wtzHNyj75o
KLGUGgOtZyXZWLg/ey7LcpJ3AUFR53ys962xmLVdIgbz86Hez2OQnHPiK+ZtqeS8xuSc4xw2pLy4
DHFauHLNyYBScXOPMOVCzvxRNHi5U8KhbCWLwoNGFirtJHJ+r7NgAfBYHqBXYcOXbMhvoi5bWL52
xBLez1GnfRQka0AvaXWoorFgOV/UkI7M/5o0oZd6NQ/3hGnLsp3HvO3P9BWHCqsxtfKA0Jox7ge1
js2npCHlBwoyZKjsNC3A9twX80ZSu5UQi9/TRNcdQaVWG/3RQy7GO7JB4s0QmB6SsE1Yq/tYi96a
DLeJLJNV1nRwUsiKotirBJaWupausbh4aiM/DfJXXVpulBgAqUJBIifsGgsYTiAdin7c4hLfYduT
qQGYJ84U9VkMyz2Vtr5ljONGGbM7rVQDJ1azvGIpqOqjhjhFdfMiMu5zg3yLr/81SwntKilMOKJH
El9WO260yTApDkbltla6m+fYU4TwouCZoJ+RC6m1PArg9okZ4CXWkm0Cs1ZCR5lQhghhX+YSgWXy
XjfKhjb3bRtOcMPd6Oh8p6UyF1tmLrpTa83AP9m0ID7KpSCGp+nQz8HLBRCjmGiBoeZP6pE6hN3m
1oykQ4T2hBSy2C3q/ixq8kWGMgwb8SFYaURLOg8dbtwhD9fC0t4OZ2Hdq4gwVVFj4fVuzN1C86dr
Naj8dIhQEKXbVMR7JRqHXNGvCkU89lyDvzXACEdxqXhc8SNiDcn18lEiMZ5pfT7QNgwrOGmnvI4f
+pBOOysgfXeI9xmsZ5NhhdYx6I8J7AcmyxSCEwI6rrO3aWWl8fAvJLDCVEsrZ11DXgNYQLsXrdco
oEwkowJiGW3yKprV65IWp0mTMtOZA/Mpy9DWdiuHnmM8Lc4EJWm35sq0Q+U+c6qSh84RROkxBT0l
ZEe21ZWsr6wqerFWAn8Ki/obemWReKXiSqUfXlBOVYMlekKeekpSHOU+9hFXvcZR8aaTl8xiXXvt
Kk4My87LiGhCooTeapE8U/6K3G3fdZQ9RfMmFIpLXbKyJwxF8iCD3vxTcSxGGSgyymBUOgCoqQWo
/8+nk4P43z+dThDB/nLv76cTFdiJkRi4SrLIk1/5xu8MhP5F16XfxTOgUf//ZKJ9IfOXjUc2ZWOl
BH/AsPhiPEVcMrB5f1uQL68Hjz/0+KR/QD2Ar62gmMnJxILm+BHCUopKobon6Vk1BA2BAZMKCgZj
coOURjmiWBcnlcroFqXulpMIl72BfqTtmj2hRJs2Dhsvmfpr1A0MlUycfp8r4LkxhY+3WTJnQFCC
dJa7Wnv64aeNqGIOy+JHU44q/emp/+sHTtoI9CnllxzRfnrqZOtS3d6NSB5IIAiKhmDHHrhN0Jyy
Y+GwFuI/8fgT7B6/a0R53nXMfRwhWD66zirAyGWUxYpKHgEBfCkWyIouC9+SevMh6vvxKM/ynUzt
4YXua4Tm/UzlMumTgONIAkNFEZBoDLmD+nSBaFAEbR0nGjdLlrrZp/WUEn6XRvqDoiwkRY1p4lvF
4Pfkqx1kvUOnIpOSRbIHAgiN9p9Puj2b64hw5tRUVf21mwvlVIqaH+UjmIPKaRDS1UxtI6EZZTOT
2ryJBOxvOjGhzyjMgyvsDEBP+ToksXyH/yAjjpvRelOh2HFKGsueC12uXAqlZKrBBP1cK2Ly0NCa
x7Fx4AlVKOIRZip3UYdomdChdptapcEGgJgkkOkzdjIkmL4SkTqG7nqmprITQSOJp3gmhRwX36ju
5NkC3pqN4jwKxdB8jeqgq52mfMxB//paw5U5E7dk5yTxXbsxk3akg+pvykjOD5vL1FLtQHCJGX9T
mD18QRjjF50ePCZc3XT7ur5LKNDBtKerfh/hdhVD1MOmDnlF7WR/S/WyQJ6gab60slagT5S78F0K
inpryuR9mMtovkZwgna2LOIxadNpmyckA/PemZ/imILpGlsIDoXoJqKZ9VksLeNFQYn/rpTZdRDm
a7gsI3xE4amQy6OptrrdFrXpEI2a3skjxBHZ1uImSqV6T/S2xiRhGY6RQDgVCMe3nUxk/KYY9OID
RTL8AbmIZ/KbhtgZBYmqPKnssJ6KMcGo9eqECOpoJ6CXfuibnncgEDfJJwSQ5qRY7oMuGvCP9gyV
DSENCTGi7/TJL6mbWv0AGDdSYGhLyI8t5pxFfC7IjfENo9acUIxcQQPxHNTyoxkHGHUONHsCwmdX
yrPwoGi14luJ5ReK4jWziSV6AqMN42UNSOCfFvNEwFw56QTItX1dKDitW/G2M9GddpqwXlZafC16
4lvtOYol4GnCGz/XaFUX3bV8Eq2QdM/Y4k0xn1CKsVtKjNxjFp3GyWwPM8kOiIhMmPK5GXeT1hc2
jrPKNQAu+9Ik1aYtTiJV1C4xlhONWUa+qfMouA0ITx3sOrKAI4Dqc/g9xdhmeuQXiyGQFa3Kl37B
emATE5lgLm5XJX/FJfNCxU/8TrfwezAZmk+j4y4Tausb0tZiP+hTtSe5oqB5NumdPAmvVYF6Xlsz
eMR2GXj9BKYaAk60mRAyDv+AoBZ+Ole0xPGMBq+/lesM/wDy4isS+H1lArnqOBQiGEpUFTpcXpdp
SKWSYrhKCjI8OmuB33vE/oG8GXANoCXLtHnGM8XrumQNQ51FbFloIJkYjEi/ScB9gcJlxEaLkC7P
C0IjxLkyC31rCfEW7EjYcXwZnqIyN0W7rZqUcMayvO8t8PsxbARXrLojc80zAZKm19azBpJCvtu3
yUKYiNOBnGbU0N0jPWMRRGDZ616BkeiDkFp1NwXZ/DmAil1CiVcnEcZ6q8yG6oAxaZthCPKvQBA3
phrrTtvFPl1Kb7hnnpLceqLh2xtYJl1aqZ7qKFVdQ00eqLExEfnVHaeCMeBw2UkFi7w+qHAvvJC9
T6yZyDhVcaLF2E6sNlk5gaLYeok2qgiMapMZUTZ47InzrhvqojpxnpD3prWI2yErw1eDOHk3ogD4
SjQ+/LYRJWSp19IefT/UISd8P4oV1Ct11GyoVxt2gjmt02PY7XJRSCAN1XFR3MpMH0mUxydfjSez
WtxO11ZYOe04Bsf4kgNDe5mL+Fhr07UOAOK21RwIT31cNm+aGppABcThHhuy6VG9C5XyNTewxtm5
1lahn5PJecgSrTyOTZP6UTt2N1Gk7KIJmZwpIeHHNOtOpsA5ZjZCv6RgZUttAuIXQb9ddMXwszZ7
meJ2uOkpvUJPp7S+SI8pLWZPMxGnG0GEsSka4yvZjrMN+PNCNF93IIt/b5mmR3HPB5EsjT0J6S7q
K93wa3XBiZXoS7zryzB9i6R42mJgI/FJ2SWKugmGSKUPU/oa9MmDUJpflVj39GAyfYxjq0aP8CJp
6knh70NNepArw6dcgB9bIpg9CUfKcGkjEWhfoV79H4ylr2IuxjWDsU2WrZUn/WF+ct+6t38pv1dh
+//9P2f9T9Pqv7n3D6wrzkwmqpXcJGfkJ9aVHgSE3rgTlN8Ubn9MrLCuEhOwJfNBEvuPZmxYV2bq
9akSNs3g+rewdJKHfh5Z//yNW38KcsMNiGOFAX5nnszX2UFB5uV2m2/6cNmE+WeP6GBotjoiR3Zh
YED5IwNGUSsnftTqCFKV0MMa+MUpvGrFqlhD0hthoffe02cfzi7X7sP5VrjLuntMS3K0b7tXEX5K
xuQHNp1uLMlRqyNHwjg7zwg51a81Db5Zu+nGe6Uk56E6whz23WsA8xOguEwd1l11y8dUsd2WDtRj
CSVWB0Rj6syGyHl8SL88jt0MhkjMOoBV5kmI1fKwKBjISVDzVRVBMP+uCjk2F1ZEVLApLOSNlX18
FS0gdvWUEu3fRo9S4+gZAZmHOb/ruouEvFhBlFakqhMoOO8+58ZtybQtIWMDDNo5/kl+Bq/ddKpF
zMl+lj/VqECW+8p004vYXCdlctILLcf+ULIEkN4BKya7RnVeFpyBKMSP8nJIDgQ6AOsQqBCBkE7f
lJFTMAl3GzPfbQsAQ7LBmmPvRPo2h4Sutb0QuxMawyfZQmpsA3JmpWMJ28wkNt9ePqBoh+UlEv0x
exmmzQzMyxRpmV7ECxmUe0H4hsN8eMA1L8AHbBfAV5npEtGdCK4qjosP6advk4OCHCSo7NhZwk+B
kGJ0v6ieH+vKVR6WE0of0V4tFf/U8++a7KDi9ebqVxS85n9pLjmrP6c7cFn+cu/vK4r4xdTxq0Aq
aKJk/UbB/aHjwDaCuUSiFWvVZLCKfWfnVNg5BQEHx2MofA7mf+g41C/I8gzKN9Gz0ieG+uNv6GKN
XxcU2dBllUClNaMRASILzg+ZRWZs5sYSmCanmAkhaN8rvS/NTeObg4ExQg9wng3k5w2Eyjo4L6kj
31J51ADkDSONPGgXtLQtHypjVB5ELb2n1SkCJVqmaluP+rbvaGhr6G+jhs9Ng8hTtN4OpjW7RQSF
1HxOGsdl6hizGwKARLjiQsqv1dy55VBt+jrbS8bTssxfmVHHUxa01R2tZdFtYXHExOwobhs1rnCH
o6OQTyhjFF8KrPZb1nG0nBSyTPAoiG4qzBtr0giX6AVuWUs3ETl61BpEezzZgNXNXUvUJLmhdmlk
Tl02riE8LkKwgwVBvN8FHOeNQvVG6UOZI0tilJmAFMk6L/+5lw0QCu9Nmm95X1P+jS3rrzbigwSA
9qMn69/c+ztsBAgkatCdvPupPmRz/QM20r7o5I/DJkuWSU7nj5eN9kVlz9QJKxCBpH97N/9BasuG
9VsTpClLf3cj1ldd6s/Q0Y/fN1lnP182ymgQTBpJ1Q6eso492n6BG6fGb+VjkzYoRAQdLWVIcO/S
uyq4MLGS66FxJkgUUHbYq3J/yPr8rBY3RviSFPe5hPOF0TTd8Wb3LdH8NMaWrIVwvM17E65RflwM
skPoEES3m6FVNEt/rMd3MseQhRhsQeZ9INJ+Dl9QLxamkvJ2jUSuksAtpd8OSf5oPYhLu1sduHDf
5uLPap46EoXdm1Go/SmZkSwVE/md43Cvtfl90KAmaRY+D5h/guDZVXUlo1UZk+Jk9vp920y5006K
lPxzrwKWfx3EBJ/CWqe9Fj3+1VVwNH/ZPH659/erwPpick3pJtcC14CyoqTfwVP+ii0AoJZ4IEpT
TBb275sHGm2N3AICi0gq+j0L7/tVsMq310sWbyIxegRP/53NgxTuny+DP33j7HE/XwZaZwlKGoGB
yVhsxreJDFBHw629z1tbgGHOmcNsPlGXLsFAsuVmqpu+m/voxdwjtm1jku8cjIDcsLl222w6aue5
cIx8F8qnkjqy/A7Kki/AzeRl/SgGhzsug23u4V7XT5P1VSJg3Yn9Dj++sWm2kviWPGVPSXpCWwH1
oF91UnPPbXymfygLYAztbn4PVZf/pbABZ8SlOWhn7c4UdhYmtutAWIBMjF3kqcXROEfpbSVtVmAq
JHzIyWqGQFfqPSK4Z2MjK+eqO6PLoOEE2x8NrYNvccGHgT9bOxSRj9a+vWKsrM7Cp+oRo/e2bAI7
v6SRP2TbsD1FBfK7G077+NOtTxYSEto4et4tm+WRW2i1AzTGpPkoQvVMbnmFNN4Ze9fZ7p0HYW99
jt3mwXlwoLo989DiW3vKot1S74rOH6Sj3tyVHFMh+4lH6Xyz9oQ1gshNscdtw88e8t6db1WC48qT
0uBCfDB0quIc5PHKC1GkhAwiYEklR4ZOQ8ORxijTDXQ7GDb/0Rc9Diqdg926C2nYGP7qor9Il5+2
Pq6cX+79x0WPRUpFMUXrpM7B8gfGxPrCnigj9fpt8PsxD0z7gv4YCRJHYoM9cT24fr/m1S9IuYAj
WEl+H0H/zjXP4fqXa/7nZ84j/TgxqjH9uLB1CkYH9AiA7ZjgdTYdMrAbwoKFOSrDrSLnn1pTKo9t
YM6eWHFlV5OsOTOBYbGYaLylYjcW1zidXLH7EbtEWObddogU65xYr6EgYIcwrP0QcJ3KJZb+ftwh
O8icRXqX9XA3F9lzqMjeZEqXsKQOrbQcoGvekxRnGMTfcdCrVeWbhtK3YtJriPiStfnUmpC5hdtT
wWp017qzaj9K0npD3zK7c+DNeoT1i9Rw9Jti+li2Z1QFrhkkolfq2qnQjLt5LK9i/lpU1nZiL6TQ
GEmlOe20ikLEqN6EofiQ05ySruHqc34TWp9RiLRWQZymTTtRzR+0BiNIS1EFjc4Z0ZE9huNQ79ca
R3eUJDefpbPaorU45eFzqtwqvWchQ5nVG93A/7VVaiArftoRulEzMkkaDT86bbyUWjbtLW1Ah7lQ
UXlTtzAgssEtM0RUGUsc5AT55Q4/bTuBxs6Uwe3wXjflfp6s50Jp/HSUyRFHZ6brXjd8jHDbwRQ6
lDcBRA8EfGP3zA5djW5NfsiNXYFwhtZY1FmK0/PoyvtoVK8TJCykPcE/pdNYaxMWOuVORBSXP3aq
sCmnzEt4nayyRww47JIiA44Oz0ZY3+TqxwLj28nwtGZhbEZt2lbEeYcElcYGla9zftISvKKEfxDY
jSzNamJXzqaDERmzn9TlU9IF5yiaD31k+nme0LxibopyTeUAqJ9verM6i430Xs5ivOnoWnUXOCvi
McXPruluKJ4+q7VxADO5WmJTO+knkgovI+ZtlPJ9kKv3qXqS5uIqWT5ctx+E0S2yI8ciPIa2p2Og
VLhFTBm2GpIgC8fJiyl5v58J9INejJ7ThBBXo0kvRVqqcGdrkjphnmJznEN1dqywRMP9bBFvU7Um
+HBrN3GVLoAFuXJUCzLI64zkZwThg9A6idl+oP3hISPyVQXhOI71m1SWZwQvDg1x7wZ6FsbVVW0x
oGHX7voMnLQHYpnK+zRtthVyGEsJA+KWCZJOpucuzrZG/qSgEN2WwAXp0PUbuYH7FPQG/n32lrbd
0AH4UGf6XiWddAZ0yFIsSSGy4dDEPEiPcCLG7/9kVEFROd3rsqJx+kD/9Vd7xFG9+2WP+PO9/9gj
TIUGaZBMJk7mwB+OR6uvTzSALwEI6M9e0yy+D4bqF4AKgvBUVYF3Q//74yZBjAVsOKCCKrON/C2c
kv3o3+wSPz53Y/37H3CFtFfJ7pkTfWeCDkJBOUNLvipYQN3DEdQc+I2bdpPtyDdffx019ZUFm4Dv
4FtwVS8GDFz6XNavnfSWCv1eNaTToEDCFISiyYSf15lfG5vgWjwVT+voZpxVhjjj3B30nXHXHczd
cLDuhkN6Sh/MXX4SztGNcBfd0DXxFN0k9+Ftci89JTfKk7RNb4ub4p5mpxSrrXbgst9W3ujX+9FH
zGkzBh3VDfkAXn2XvYRo1eINVCO+4XMbelV6FzbnhuXaqS44vFTdBqq71ne41s5efLC8fGtsISav
ys1qhZvIHLINmaJdx/xs3yDH8LrPtTPWuBSe29aLMwIqdovpL5Y9PQ8qxJ9HvMUoOtK90WyS0usN
Kg1d2fC64kFlD42jZJ9PtxU6WptNtiEAaJekx6HDJjnHo19Edx0zb8AIaJIElAHDSrgFZS7TTg9f
iql8XcIKRuy4GDH2ZrO0ReRdkDmP8nQtdPFaRTg2QFbi4oPiyBibgTDQxWgPLwmmvAznhW3pyIfA
Wa/JiSfH7h68rZ+C16I6o+l38mKrMyUfd1Cc+T7esPq7iRvdmy8TXhXiCNzSx6eiv7Zh6fQ9SVxM
+7UuPf4/7s5rOW403bIvdNABby4HLr1jMuluELTw3uPpZ2X16HSVuqcj+rZDCpVKIqnMJPLHZ/Ze
W78/5CnYyDWipKlexYq4UuPcS671N3OnYEOwmR2KzrAJ182m2jR7c1XtAUakjH5WsRd7WCP45sXr
YGuoT3QPUfIu9dvkq3ZaZ3FJ2Rijg/YSndNjfLxfj+FRO2V7KuD7pxm+4scPwil/t07lU7Icl5f4
PX2S+3dcJuUP9zwsl7r1nP8Et+oTISU7qlHcdq/SV/y8nFMG1uVuXnW+fnjqI+6c+OleJP1QXOON
AmuDosPO3tsX+VHijtyxJX6KDaBsLuBm8M6DuALF3H/WLzBNTcgMxW5p97W8zzO/Wk5WvqpnP0fB
aAkA9a91tvdCxm9VQiC1HWe3iWtO+Jij/bTi9RNSV2WbZDjDBQfWTxrb+qnewGlblXtNLy9W+4Bv
fDkWu/CQogo+DPU6cKLb9KpItqJxraDqK7RHJOUSEC+cr0ws3Mytw2seHnCuKCn2w25bzyvWrLV1
y1JP72WHMmUlS050Gf1SGE6LN9u9aMOIdUZSCDHhIqVz30XfXCa7VdfDsrEkX4+rXWF+6MVGz1rH
tMkzGzalsq8Q0AZXLtSVFTiDg5PFAwLuCZ5qt26GjC6jOiA6CRXiEsN1pdvJsyfwF+5dKWAvPd+j
zl0eWn92gZjXtzHcw5Zkee2oH7VvbIOrcMkeGFGe0Ps0b8kaZBZ6mpdpK62Ut/IzgxONoG10omdI
K9JDswvgw3i4iVcNlqb0G+20tzzUQJkFoNu2FjiyindgFU1PaoJEgI4X6SkSwl1+QTjqYJclrGZY
Q93cVOv4gOErG36UAtH8Dk7zIiKPtbVnERtQ6rS3ptzkbLlheo2OwnH0YW6g7ip2/F3fslN5ydiF
XAfiwliyfEsfVuCyqJZfv7ttt7WcVrBj9SjMbm7gVbOTK+eudtT3wTrh2vR0N/LDremGh/lkvAX4
rF6iZ1aSC7DrI15rBf//pl6HPgqHXe5iKlIOXOQoQ20cRMYrrj77oVmPxhO1tD+64yZk6eHioniN
1euyZhps9S5bWiD170oGoNNu1ljaVhDa3qQxt+XPfkE3AJkgtefT4pBWcV28wRNf0sfGo0V41nnj
RAtFjzO/xDmyQa4N7TsiPdDu840gbYqj+gmJdJOs5TV4nB1aS+jrnDFQD9AOsq7iXBb9wXKO1p0p
wnRNoGl4JRKab+w4vYSrEYuFCzZ4v3CBqTbBFHy3wc0d5bP5pb5aDyXGLgLQx3PHS2MdRh/8EZgx
J//O/NlDab4iLGiVnLJTc9WfzK32MgMdn+/3B1Qi2JA7qA+Xckv8Dg+MzXizamQv8dVzsYawAOOh
fgkP3fOwnmjAF7d2BLt+mu7/deSNdFGvyXALuTGwA+t5M9h9uoMv6tdebtiB86Pi8HBKL2HlzQjf
0PFT3z813OsbhiduqmLSWKXb2kGy7YcNGuvI6fzAs15bbaUr6wC960pd3f/B0NskkV3izksB4NvK
DruMuH07PYaXz2cOsKmAw4QDO702Px3snb4/6elVY3IojdgeMKfn4aYbCy94MOHpF0pE6Wk4vQ1W
w04ZyEherdyqJwBLmq2Zl5Zz2Yo1p4GibzrCy/I4H4fH7ivkW/WZry1ULYXbXeVb8FS8tiDu4ZUS
gApWmJziyTO/YwMOBuePvax1xjv5Kju1SAJkx2QJSC6uDmbHFt81Hyc6enCmKnRS6CXI237vPhmW
JBvtNHzGTywGSYtKRxeuwBw5/C+qshkDzEwp7E+WrVE1eMJulNcLo5LqFl/FyiE4idtCza9cbJ+Q
sb3SE7fLZz17SFfVt+WU9Q56+bZyVNDwtyC1F4kdv40m+wN+CBcogfDRod2Jx2Lf/2CtCN6sKw6T
3gZoepov+B33sEl+lJN8aUBMwY4nwYF4vSfzQKL8Q9V5fe7SqPGIIxxUhD0jwuH9gvFUWmWaJ5O+
+MllgyyoXez+vRvu1+YSrvgi8uyJdHSNq0AWKXdpty+SW6v5cuB1wAhyl90smIRkD1+hJ8rCsOPn
9EM8Klfzpl7yp0P8DqbSRP1vOikdRFvB+fSnlpiiI/EO6OcnQrAgPi0rtOclxdd403DTwIjqV8IH
9YGs2otMstKWmyfgcSF1FtGNPvkeGh9Zu8eEYEDdR1JVUtaMuuBPWngJAt2PqXzEGTtCnMTbnNdk
opefj4q07RrFxx6V+lgIYJVpsMc2OQZJ3u+9qnvCgU0YwnU8xXJ/MNlLNe2HoL2UnadN9SmGqK9l
rU0S1OgT6usY2stQfqUbg5pR4LGcpm28EU/xXj1NgcdBWpcPjX6YTY8vmacE8eDw2bWfku7yoqcR
BayLJVRiLolwbVS+ivKot9ghbIQkzPIX4dYn8osVDQc1fZSb57vIbLK8DmTDlMtugwKniR9Ty5fL
tYgeqHzoKF+uTepN8Rf6SsJIwxb8owq05o0729L4GLckRn6qX9yf2g5B6MqiGlDnI17OgFXFJxor
680EjVm7IvdDROlAmQZiA2zsS/zMdr1ig4bjJxZPboH6oeF0SmVPJPkHgwkGhEVdCWG4Lc3wnRcf
5ersh53gsLkmMbd3kmgb8OpXc4u3lXwq9Jnas8qfTOpVVtem9DiNzHOFg97k54Z4dDvLsp05fclj
TPUavXQERNqKlD6k0AkkGZ2g5MTaHSTHnQ6YJs/1v7jfJD8AFIFF5s7dbSr925nk0fg/v/Wb//zZ
/6/fhEbAV2OJjbzlF1fgH1tsxqC0oVg777EDyp8WEayq7/EFJhQn+R5GwCTz11DyTneS73ZQFnkY
VKGu/wdbbJTkvw8l//rQZfmv7aaeTWbNwMYi5XUIuRbVAKZTvSVbx/ps7ubAqqNUqE94Z1oiWFZa
FFEnM8ce9HZFEJfXmwDI8DdkEPpwmunvIxiY2TyMC8bOqNCJ3uymb3yOL5LZh/4yhKU7gwemDf+C
D7HrMPFEYUmSSmVx9CcfaCW54otHNQ48tSP1k/sMcZ4S/F7G9XqRW2uQAMKp0JWxwUuEibL31Ghy
xSG3HlS65BZZLfcBoYL9AabPHYRDHMc7DTcEKOdQ83Vjjs9CDYDYyrWtqD91Q+DKyqckhft8VN4Z
55wtgUMjOmllgMfErIqGWIGsvcgZ3khEekV81tpgV9JSMohWr2Z6rHqjOsm1qHwAE2926DU/ByZj
FXoR5qcrcegp3nScdST6xRFm3fs0VdeuQoIuR0xzXHSztA0r63FuYBYwU91mVlLbGsY4p1BDYaen
bHxmkLWKktwVb/cJgaqFHumm3B6R6tswjhXc/vPXspSa3WT1nq2jHxhUObpy6CygVUCnZmnypRBw
g4L/Lwh9VptYX0RrN0idb7TtRpFyv5SUb6WyNikLqK6m4NWl8iVQJSfDR6n1yVMIcnYMIINby84y
1BOoV2i2M5knKqlKfEMaMXZnpblpnKyxWvuI/x/S3jxIyKzS4nEJk72poqtX2+eidPU69FFaflTR
VpwhiJmGG+UwDAzLnwrZMeD26yy0hCLcWDLkq3qHd/JQm5FfLFsZPTewpn00cfciDLAXNlq4OHqq
uCTfrgmIxXWceahkrz0KeadW81WpGIc4YBeGly3QmhWF7qMJeliYHlPRzLkF01roOZHHk0Oe4U7K
8Ly12JEgMiwjiGRmspmMSFEZWd//l+p/7kIGSK7AXiVCxIhV+bcn506C2PubkOH3z/41qUOtIPEV
EY6ov7nzDf6KLa0Kg0vinPxDbPhrUoeQgfs8O2WdwFGWu5xnv05O/gqIAAIHpn5/N9T8ByenZv52
cv7+xPX73/9pUKdKBRTYUqrBsnkdvVXxlBfHRl+r+S66862gPlG0Nu7IpP5RphdO/YzLl7p3dJvW
k3mzHmSKkk8UgC+MQqDp3YtiCnub6uBTvIiraN/56qGMNxonXTmdAuPIOcucpIrFe+VbaB9i/mVy
NgnMC2tfY+gQPevzAfcN5Z1bg+bbj3cqya12kC22h/xNWt9zvpzMRZJoDGf+VHkGYyLtiEklmfM+
1JN2DTEIImJHZmTtgUnQFoLJ+I3WsYYS5uCXzVzlub+lW+VjsZGx0yQ60nqzgAbpXX4vyz5yR+mD
o/BKcuiFTjpzIzCeFl90RBhxGi3ESz8CdVXFoM6ymY7lTy02VBhUwkPFirq4DkBSHAOQyt0uMdth
Ci6WviqgFiteX9qn6jyhkUxtYkAfzU2QfoJaiXfpkVGRBGdQuy7E6+ChRakx3hWCEMEV7bmeZgSV
j7DkwAlsK3qqtHtoOzD2ywYYrsawvn/vScTJvTkrX3N4ZCg91rHXwy2h69tpoFjuz/7vv+Zvv34P
+P2S6CteOH6mb/d90XfKFI1W3cewuIJntU63PV3LORFeeX1awg9ij4+rmKMACKDjA3jLbIhvSnHi
VZ3ku2o08xGUSqOMtwHv9hSu+bPJeIN+uL4/iF8PJL20PMDipH08qr2bbrRVSeK5g1BMvY3RbBfY
oQVR981B35plBIHWPBbjGwNhryedSw7VBykxHnS9ftLlHiUnTWZ+nnA0FiVMxafkCU6i09HPq+75
rKyG7eBIKzjDdPnddzr63EtI+gDhoJ10/YBtww1sXgiaS143L3fHZW8VdNvO3ex+yM8FhP4tns+k
alnt46yo1Md5jxPAoycV3Cpb4TWqtqziLW/Sr8IaF5MKIRk3JG8J7FaCAhXm+JQz3onarXlrPlXz
ORRfzVsMwNGL3iqHkWnEPX+Xn0AqL6mHJDz1Wf0ll2B6Si6AyORul1yg0qgd8ndc9dd0H9QuT+wi
XYyDceh9rqZV5Q1O/gI33ZMmb0z9ZRVvnrHPFruie6sYeuvDRtzxb8nPob5KNtGFDZ6WPvUv+jUg
fyxzeH0y547fiaEw2dUPvNdxR57c6McbRgpXIT02mttmj81q7nah+5Xad3xT7KP+AyELZZakM6Sm
z5nmckFzTwrkD+naSPtK2s+81z3upC7GUOAcduMQNM+vKgpWc2cw3T4kgO+89sTvI8PBd+OO+Yl4
57dzexpW1eDqoz8ovnRrLt1K86QV8xlimXHGOQN3a8sWgn0WOQyq52GHmu98ntkx5zu9c6IX+da+
MXkgLe3e+DD6mk/S2/n88LCZ9fVUsgYl7NlT3jrZtM3yIl/pTuiKsKEyDPd75dPEmb+uNJtQuQ6L
gsMETd0p4la1P0lk3qbKg5ifhHh7Y7p9bB/DF+tbfIz9wolPwobo4UmxsW7U6+xN0Rw6Pmt0YuZl
tI/jRtdXSsze11bXveCiZq7N3A6gBNPlqQ2iE38JKbRkXASfwmuUfAEimm3o0dalOfzX3tepFlU8
p8gpaDPoRP49n21nbf9yX/9Xn/3rvk7Kmg56BKwm6gr2Zdyhf0mzTG7e2En/V4zxlw2cKkHcxO4N
D+fvauBf93X1b2DmWdyhz6IxQu71n3RE1Bi/dUS/PXHtt/t6O84Y5WtEE+Qq4NahKFXkzWT0e/E+
qU2fMz34yQqB5LEFbtu1lDghSSx/KCPhWGLaE8Rvg3TxetgPY+FYnfDchD2iXwpJDe9WeSYC52NQ
R/U8t0TNFPBiM61jjK60wrJOQxEfYLKw34AtNZBu0riVJn1lxSuYD4V0NkE96ImIRSuZI2FDeqln
GIELrnCzxDqszVRt1tGStuuElKCrEkt+Ls7JSlAX8dTI6iqQkUx1wCJChmn0fqehwVzXj6uwjk+k
N2BN42Sa2mDG/tCTvaa/q7CzQ8nXRIS7TQ5lQ9eGZN81OAGMRcHuV2L8y2s1PsqyshNDsXFatfmp
iirdYpNy64RcmyGc/YGDKtNklCOYaOeAaJy2KM7CpBwLMUmdsiiQo3yLWu+WIfnKeAtyQkhFQ/MT
HIBmh221+4xnDQvrSuomNJdXFrYA39CmBUziaRbLQXQFOtGkZF/TS4dSZnpJ/ATjXN3iDGXItcJr
u2E6ZVfDuYzHrdIahwXajad1448uMfOvmuymAA3O5PJA3IffTbE/WgJHG4gXcwsY4qCqeCo0y04A
mxGmYYRPgrRWKmk1ZwjD+tqfaPkaxcmEYl2X2VVXFhLwGNvlgRMGwL3j5Uczc182crclW7MKHoZo
k5XSJaq+dHKgp4vWxmvCn25dS1iiITJzDmdPZz8Ra7vR2JfhLrB6X5PKw127YyKdQ9F9JJOHS1XZ
VUkteSH4g1kub0alvpCYcsKTmdlKHH6KbRDl8NHSR3Wc+3UoHsX0oFNkVKocr+4ju0bqVh1miZbB
b9nolG2Jw6QAm5zi1SMWN0ERIVoSaJD0lJ33YNJBDJ6jlLZoQAaOpVDf6grOuU48zjMsHIEM7Veh
XLZCNd/S5TbJrz1iFjyN3DFSokSs1VSKmz6U0feR+zuxy1bkvVZGGymmRdNf6hp0DkobIdZdpX5W
xU8MnpRLgaO12kM96T4JNPZo0KCpzUo1H0C/7PTpU1aqfSd9CgUFpFjkuN0MNDld+S412nq0SMcS
hXNAjJTQ52ut7zaGCmyDeBvEwWDb1I1VA/jRT5Lkzdhu8MXO8WMQeExOi/TMpjhYUAZaqSsvLyEg
vXuWjjz3mEgvE/KmXHXGEhGP8ihpg2O29TZtc6ImmH4PAqPDut4FmQL1NtGdoiUFro5ZedSxG4aq
nUAXbLpNqIRbBa1nSy2GiXUqnmMxOobKcWoZEShhRHFSQM+fSJR9NpBKom5Z2veahLsB+LyFSQbu
6kGQdbwAwk6oniKretbGmh2ZsDhQPHKW/Mor8JZ1By3vHjHRYj/os2dzufQGVmhIqpl11IlHV4a3
mLVJFck7JTQ2IjEZxt0hPwGKeBkD1vlvvf6i19ulATwEUFBa0rNGsFjbVyskCTgspaMeT49zzXg2
fEuMtUDlmNOFR62ILVo0n/6nCNJWaZZ+2kQUPP2kLZ76x9x6CO8Op/CxQFKQtyIg2Td1cntOnYY3
dZBCAVNf0lwHU2Lt9btorhVlhFwyS81FJ/71PVCWd7GVeOHkr0a/dIWuOW2l7wnqjRLcvT2OcWs+
G4J8NGGfe8pCzTyc51RaDeFemDDMGsJbWHzmFslRVgpuKBprXy0xfCzaWiYykKjBxuLqOI6DchzS
QXmtpgGtQSQ1bm51vhDRGrbVuzRV84GYNTiyAXNmk5cw1Hj3lZxp3PAesNV9TXl5Y1W4sH6dXyzx
VaN+uiNsmLtpJQP52C4SrFQze3CuomqYbUtKvYGGzpTXc3EURsZI3US+2LIFuXaZGra8eTVASzTp
GeR0drp53kZJu1NrU6HTkZOzIPzw3TlM7BkH7hSqOR2lZCVbKUubYBWMslMzz1+EH9N4SbjTiRPm
3yUhpOlkxtO7lR2gxIxOYyjnLAuOdfk9N+zh2pgYYLNctyYReNahzg96avEZwGSmiLV4ck5x6Yf6
Z9xzd2xp23pR9xjhr8jEsHO1dRukg4b6lgGsCof1LE+vOb6ySCItIlEwn3yELENRP9qBXwtfgG9s
oXtKLY5h8lGahnmb/tZb465V5HNTPkMws7hA0QlQMpLa5TBeWJn5O8tRPUuOKT0wIzBYLPUpZPtT
5VcyzrDL6yvs/A5TKVEKz6VMLIiH+deK12Ziulo+O2bEijpKvQUTL0Z0N9ZJmem1dapawqrnVprQ
0scw0RLePm1+CCuCTYZTTEdZ054DH1Kip0Y5pNDQZM+cdn0u0fUDQEsISg6WvUk7DdT1fpzQ7poh
o7q7vPqC9B19Iyq+57qfGNVBTZ06bScw/y9B+ZlKQX4I8sdgcOTuUzGelrnYdEhEAWryppeqx6AD
c1aFRM4k2bFqiler26fae6JrJ7XUPQNyjY3uc3cHp9uj/FGb4ds4l95U06Cjn3Kl8QRDgIXIwEJN
RU9CVEgxdC8zOdoVnaT13KNriQMW8SUpXf/FdbZBMauBKmZiRUqcZFBu/v/5MUfR/mud/S8++9fm
QSSBSeLr/ilm6dfmQfwbPnvCWyGgUOL/iSCj4LnDH4TijiEZHHsK8F9VtvI3XAwsJFR+oMlDAvcf
TM/kf/Y/aLLOhsOy7nhNFiR/HZ4tkhRQuZrKhvtPvqlCGSnBMFUsyXslCB+iZWLNGMU1Q2CpLvN4
i+zW7xvNeF+gSTaBku8CJSDjMmW3brzLMfSickG8zHp8MrPTfCftcUvKKNJ6EVO6OXXC6yzL/cuf
Xv9/RZQR/8VT+fM3EAHgX+aAkRnKYsu2ZjPL5isqbNnPxAJYno5ZaC3L9dw7YdKCo1LCdCtb02QT
HonmoRzzld6jqVkSOuyWnRRk+voZwelusArLywqDjW+VT4hUVPJS6QROcsmQqk3bjlmILsP2EOr1
uAwG6pgZXudSHnKJCFpyUxc7CXqvmUecu73c+wkMDaZDRG3aGrUaM3NtE0bF9ElQp2eNd1uiLJhO
T9UBlWvq7AB6Dd+FXUlhPK4UUXrXLPKOKoBrsIDLCuKjoeYP+B7fGtBvaOnUjy5V2GIU2IUZE0Hu
xai5M9PRMynj3HKyauzWzE8IqRFWdYG2Ae4uLsle3gcRkiUDY+8MGj3rzv0wuInWbuYO2E6xEO/E
HnaoZMk2iu7DkpOfXCe2NZDzRyA8riw2D0ICUqvLl48g7BA0zc2j0XfPnZFtuxneY5ySDdgb4U1o
O1Jgv7Ka46qozhHBqouSAC6d2pXVyaJD3XoDyvGhi+izM7oixLkWUSKKloOVMDaVMEq2VjAwqZuR
6FhJS/dk4RGYyYJ5a1S9gBOT61GLZHHfFXnvt02B1U0PuIkHIrlWw2qRmnVvRfO0YmlbrrMKbA2X
RnhtRkFo0D6NCG9Annq5kAS5XRt54KaJFnlxIqhveKmeelX6sfpIFFaDRurleB8K1s2rBdrQ5RFa
dtsj+5CrcPjQIaCg3NEbZwiVz7lFbpzMgvAwIGrkltOFZ2uK6byqpYEmriWvo1w3j4owIJ4WLBW5
Ohc5Ts9WZEFUIipPUKA0FZFHLYiZB7Waz4XAJEwMIyepTD9FhqUhPDRaqj+hiJk2Y/fRc0at/dhU
m3oiLEuozO4yEWaar/JYJrisycE5pjA0Ih0hRwSGWVukbxTuId/VSPu2AkFcJ7lE/Uup1RYBcp2+
NzKfgu8NNT6epLKORx8Fdyg/9x0Od9iorhpY38ReVOzwFIhpFqFWbRJ2V01qLbtZCsPHLkv/PDWs
uXC0Vg/A2MiXvYNWiqVnLr9kZevkQRKsEWuDHdU6EXCFJvZ7ITaV74QT6WCBA1wNlWauyiAyVnJi
lJVtjE3/vdQRFQ/maTpufLQoRAuxKFZkdd2D53I9WltpQWtl1GY2HUxDEK8iCgTEUYrWnBOr7gIS
aoqB90+ofXV1lT03WhM9tsuMXK2tUhAwGB+KTZkXaDKGMI03sQFwigFMt5p7jNAIWOp+Xeda9Rgv
MUUW3EP1Y6nnAEmdmgKDCUDdgQFUTAJyQwvpipkZgALSMH43TCXjzVGq23xJuiPlq8V3QJHQJTSL
ct8MTO1eSQCAaGjuMzltqMc7cjaLMcJ8Bbb9vKhWflbyGR1THNBIz0F5EVTlIWl0+dFCKO/kLSo8
QH7zRyJM0blsCuujWAYmcaVqxDT/WVN4S1dWH8Cis/OEWPGjMIT0XHKNgr9v9ZMOHJmkkhFFGJGZ
9O5SFNQ78mdn3GqydprDadyPRZ/C3NUVV9S66hDew5uBZ9ZTvYP3U78pankMSxLCAm259ulIT9Ma
2fydMHliN15iVeVN3e1I7Qqf1IHqaqi14qnLdcXjXQGMiFTUQJRpDafYEp4VeMlHjqDqlmoMH3MR
umtn4CZQ6ndhGp4sE35AVGvhWlYHVhxTA9KRM1LYwT/8yK1k5pqEhYDdXfP/RwuHZUhH1pAdAZ43
sYQY0XM6NLq+rA2YfZ+gZ2BBN8UDCCU6AlPnKecQNHXVWufmzzSm02aW5OSxlu6nnRbIrVuOaDqt
FlFoPk97qbpTj+TcDxQRejFZMGn1yovuDJ1Jo6f3xjGJxeAhTcLX/wn6ZpEzUVY2SsG9GQkaKSBR
ob2Fi8A+xVDe9Bjo8NRZ0apSxWupEm5o5AtGHDCTcUPGYhKQJnDf1ihdGawb2HA+ftH0mrbh/NDq
PYo+KAGtn0XtxOcaoXpRE0veJnkJZ001yaGTlH1VaocyolCH55MFC5zF9iE1v5scOVk1WvfAxmX5
UDPRWHEwIWbLOF+FLMLaN6lgXKOWuuu/dINLIgZ0FcwLpM8TvqneJSL/pgKV336rQP/5s39VoGhf
JCgzrG/Vf07iMLgYLLaqKpcH6Ls/ey3k+ybZEDFjMB2mOv1VgqKK4dGpqGbArEvY1f+TElRSKGb/
bEX/p+f9mx9PiwwxJLZe2ER3Um5aiERsACYljcxIvcBa3iKdLYA6JIeC9hmvvR2n4iUTAV+1vOvC
aArPRk/YpjwE+yWy8BmkzSdoZDlGyXFmgkoemCVu4l54NxU2L3UDUlRkygP/D6QY8NosFK99Lgsv
YjoKp9pKxudKKJBvlk0rXudqsVz6rdCRrCZEsYFrIq5E06tF4rl1YZ0E8uRy7GpeENDQcfbr11Hp
DNxUxk3pAMou9VrQEhxe6PH794btcs48dfrQm+cwTwCCyY5FdDYR5O1monaDqTU4mUnEj2jYBAAT
ODa8zJWG9Ad3bXcUdcuhItqKSkvxhYQ1KuCkkHM/1hfLeI46FHHQKb9SbXwW55phoTTsalnm9dUY
WZd3EEQm6gdpIl1nbJypyuqPorZ0J9fwchgkiZ8mMjKdlB6TGlJdddM91QlUBt246JUMnxc93Opg
itvKxXYlqV8Jjzdorm24M+PKS7T0qMrEE+vUTAtxdEwhqIZMIjLTIjouVQujMEMUl0z5mp7YLfWH
ONm1ug5eGBmmkvZUjwBfurcCIQukVtQfaOWGXPRU/um+kHFxBBHKSMhdMMK0iTB56i/mDOHQnsG+
p4//xacJziq0a8o9NQ3z1r/Xg+ylh99Ok3/+7H/sjdC80c/+0Yb+nV7xj73RPQaNgB6Z9ort0Z+U
dMrf7nshwhMUPF9/nBn/e5zQ7FqyopsKHFNAFP8ZYQrSze+Lo7un7E/PXP2tEZx6EzSoOc8b9Q1i
tRcuB+3aTpAFJfkudw4ObqC7sKXE0luWs3Ky/tAh+aZ5nFV/Lr6oq5Qdegm3qy5kpPWOfGEMDA3j
h9qyDbxxax6iTbI36D7og+pNmF6Nq3gJg9CJ0S5c8x9i6HmLt/BIea89WdS7xko6LcJbvuv0D6He
TLgDEGmXP/GTGZOQhugEvQHoaR4XahVL+naz/WIdSiKxXrJ9tJEvUuqDtsrsrlvJmTt88tu7MH3G
Fe8VKjliZA4R9XifJvGHpEHC15p57Dh1qIHLdg91Un9TM9eKbglmmXV85ON4Zgq2pNkbQk9loZ97
afVZ7gh+TUz2tfu7QFvkMOFBmck2Ac11MA/6off4SIOJNx/In8s8O56CSSWcFrvaI9eNrzpqO9Db
8ejSWClOqJFB5hTjVUb9LfY3/gexP8NTeYXuhGejnHgYPGFyiUhUXI9bXqHS7gSfPysbP/8ZPjOk
vjxCPkxqaW0m5ltsSgBJQfoptE0OkasOiXFSduPkGB9R99xID3P1kNcTpmevb25Wgh3DCz1CbfCv
sLwT3aAhaWBeLeG+T00IgYekuxSCM+YPM9Pa5FVQ3yGOoX4ibknZ5BYrkKLx2bmlzUtcnGaulzAd
ECe0xk2/LwF6AmSqz2R6M/XUjluvN27Zz9hu43G376Hk7aWLDtVgRnlC61N8USSrZrhuOcvJuYR8
GSo7tgZG+0z0xUoSHOSf0Yt6gxCUsGWhuTDs6mNYfwf4ApddcZqwO9H8KoEn70R7e9veg9xM+312
t6avOMg/4C0cPa+BmX/wjsf3Et/Q+nIZ7ct17RxXr/vXyN5ehc3lQtygvTu8vb3h8bNbL9nkNh82
2k+HE0QIe9iRaW+fDoecj+udJ81V7F1pn2qndh5C+xvBut3ah8PLE6nEtsj9CCvH5S6FuEGf8La3
q3v54v8b57oO3cwpCNX8429vx9v+lbws/3V/bI6F/bz6PD9IgWOvVnZhv74ecRStGZa7V7xB/BDv
X1C5ifZ1feWX2/s2sF97ilQb5buXbrgLe8wZBnvO/MI+HvmXKR7G9fryxHSFx/a1XkceKx0PgxWv
j+KI+8S+Xi/BQ+gzxHXKXb7D/etcfmR7+4NznR/b9z3ZUf7x/R1NvMvOkOchuq+F/al5qn0+3tBd
uOZR2FMSPwTOuC5WNBsoQEKHW9XKwNGj++0mflQtfGvhRn5kw1DslCPOOe0Yr+jTvNZVttkxOyrb
dPOJ3dtD9PQgQrZ32GMJ39ku8L+1o7mJDyyaUb8geWdF7RDw7Gee4Ib/l7vz2pEdybLsF7FAGvWr
k65FSA/1QoSkNNKoxdfP8mpUT4tBA/06lUhkIuvGvR4eTrMj9l77ZjMrgyvipdX0aGy53nfiXh3x
Ra3etcO8by5yDwczYBBA3soKe0nA88M7wLrrRRDWF2q35CP+47Duw3GjnedN84dvaUX4SUC3wM+X
w2tjYZNC17T69UKkmPes4ljVBNa+2X2nmNo4p/75Bdp6WH1bvERcQ/yFFJS/b2YkQlwCL5RBEmYb
lLN4eny+6BXdzCbj5++sXvkfIzReKDnKVvOCE4An8sUP8EDtUIxivp3XJGJMxqEgxZadzUN+Gv0z
SWYQ40iMun1IGLWtsyNy/Ctz/L3w7izxM5GqMIgZ98rZlQheGJJFg/FUJE/MDG8RTwsYZfZ9k/27
oOcdvffKT4OeqFkyDdlsz3hc81CPngmf8oo/bg8ysrkMOLq5DJKMGYLBYcYlY6X725HO28zeUx04
x+SfftRCpEShQBLEmCfIjiIU3tliaanWDEsYArxiWzxfXSyKv/IOj2tr759Yo/rJX3XnocR1As/a
1U+338HZDVvgMduC8PONOBZMA7pzd55+XXFc+DOvQxXw/akt1gTrlW9Mbtjawj1Tu5EtCxVUs0WD
wxcnxoP/EfGpubnF3I/6DaTg7cm7XK/qo8TvOPPA/uGl3P5dr3p4e8rc4JvfI4wY+Z7lltkNm57b
T54H4nboxMH16Y8D5XZ8/HHk8MSEdnC9HpAL8Vnao6xqyEm1Vy+kx6yPb3pw9/Uo+YjV/As32+oF
DVuQrK9/1/FYIh1U27+f24PIYXIZw4IP0ZbQ3dX9ie9ilf3zCS0CAePlHK3/ONAuvJAYUCJGFVRe
qODiACBPyGciiEP+3nA0/fxkQRb87H52f7ffOFtdD5dLcLlwqMD34FeRH7yNw3/+sWvOHtqGwAwO
193f7umAwIu/eIj4i33Y+pVz6/J+PRzm1e1w9YJo/dOvfn5+HviZ3zV403DP3I4nuuH2ZKFH++fH
VRtC2uv+u//OnS+o/r27t5wdMLsTT2Ab8qtf2bu/9t/DHKzYWa5cHNHQcKm8/39ul1E6m7gyMCc4
NhMGyrz/oV12KfX/g+AZfM1/++p/tcviH6hjdOTUuDTEbTHz78IoTyCMAkXDRgYF1K0t/r/tsvkP
/jucKx0eP7ljNMX/XuCKfwC1sfGP/FuEmfhfBVca1n9fdPznl/5fdjZ5UwCTblPQTLb90JICtquz
FIXBxCdmcGAhLXodHYzStwMd+c+q8uu/dipJoh+97CXSEa9YbuW9VpXDvqM/zZZ79aRhY/aikkFo
H9XWOsHiFqNIOUrxOOUHmyzM1ibLsoGV01mw2Zhpw9pfxf3wXhQpZ94ItyCery1z1g3QRxD1vnfI
yRmRCgHl4r8YhU/kBZhhq+gwrM5czqLIIDqlx8hJN5XlZGx3MU5NwyvRXic3jy5TLe4yiHMFFNJc
wy3bGPkhHh3a2BlFDCrOPA+i/NoSiGkeJ30OyxaVazzru9juuEYy8To7xVrGXbIr+mkM4rm6l0gn
XBYZls5vnVYTdP0FFy5V85Ccb2oUi934Yq+BQ2IriIY3P1V30TTdJ5OPZtVP7kE5Epc0Lc2uwzzi
/VWuzQBeT/CL9wCRzZtHjn2/0575IIogTpBZztk5csoHtmF9KDHzRvNVNI8WFzJr5k6ehqwMq+xc
8w/6l79ygZk/Te50rNrqEBveXnncELE8m9O4m2zWE46l3uRSnpXOraw5gSXdo1alR68ChK6rdAhN
W4fgMjhcV4W48xpX7NFFgTqbm2RXGka885gAb+nMR0lQS50d3MxF5g4cP0sqbf7/93zhcfVIoeVo
QeloWZ7+P54v9/rpP50v/6+v/lcDfWNg2WguSdvVb6gr5mH/Wgg7/yC9ikMEO9q/nT3/fr7Y9j8Y
wkFNNDiTbl/GqfSveZz3D3wWMJpM9rf/dvT8L1bCNN6M9v7jQI4XQPrubQUOTB5Gn/9fBnKoBFM0
A8SctYtKnHUiC3DEy4yL25t8eqVk2Nmadke+1VaOssHc6hPARz4NkUYuO83q5riqVb22ZtfAf8pT
DmQcroLnnG3Xudd7+6nx+Yh17W+bGCaYuzTKtBNqn8RYF/UtXrYWGR1WO3rMoDr2fxBbc/QRTf2h
5sm9jLpAVbdICaOgsMqm2Nd967RP3dikyVM25qR/1a67k12zwFDJUmffpEhR8sSFC4c+3qta7BtV
8u3I8lEVPM2uj1PaNhCTxxg7816h5ntDYXSP7i2obHfvdhZBHcT9NTOGo2x+HuvqxMN8qjq6rSY5
YpLBjxsfrHRiL+Yan/2AcbRpxVuqxZ8Dqwc0QegLRcxkUUkTTPqcg4bmmXSmryWKdkgqgRsNB0sf
14Y+vovaGlACJlvbnJhqVaHbOvd8ZimIVbNJBmPfCPk1WdAqkuQaN9OpTvRPTndwKpAb4hpMRYQH
3sHGi2N2sr8tFoyEGwbuFN1FVhsMw0BeJBZwUoyNiv6d6cmdZwLeoj0dJrmJVfkgGQDElRaCjWdc
n+gPZsVEsUcO2EwbFpWbrBl2bDFX/FBZ/2u/jjR25I0d0CGd6oaCZQJrMhPNGuVBARMe09ywq5d9
ORmvJuK2mTxka05PLhElJYcv8/GnqTbYYTMTRWu0Q1m6MpyFTCwjOg+Ff58iixs03PkdxPAOg3U8
tsOaH+pMndUEfp1c64EArObHgY9ieQrCln9sC1pO6A0dYlV3dj/6NtnUfrs2Zms34ntk+blBF4u+
FF9FSgBAQ2Hm1fqmGTtM9rNtgeBIaVucMpyrOOxibId4pCklts2C89zx72WbIh9LLxOAE0NX2wJb
22KNm85wVl3Vn7JasBObjqOhB50l7gy9/1DN/JQn8zZmBxRHAHLa+ao8ZiJODMnDA5OiEBs2rPwH
7CkkDr6XhfEk5vImVPswEqSOuVR56A4L6ANEBOMElKBz+BGy6Wb/T4WqINf5eKUY0SJ/bexqDf/1
qSyAC1kTEtu42huTvYl159ObwHmVXNv9GO/5EO/izn8zKrF3VUFEzlIf87G/yz22jsxcHRPZv4zs
v1F/r5qKy7w6e7YabtKKsOnS104OYckIH8BXkI2TETD7PRpucSdRm5YsoBnE+OeFyJRRBzwnq0MV
FSw8+U4j+yvnz3Uq/xAt7QHB3HtezkEme4SIDgwD3rvKWNd6+5TN2EGykgkew/dkgCBmbMo0p7Oe
cATZaMa9fJsW9Tn2agS1AxAAE3Vs7g7ItvTXxRePzjDct6RJJIaN4cK5H+EOiIEWrhv4F5idN8u2
ZD9u8dQ3bL8NaANaXK8FFph+Sqr1XNnrZsFEOSbMguTjAjvG0mzwT9oGZvsSNZeeqZ2oiXtz1nY6
nLIGpahVHqeCXpCdvTgY98lQbid/3BruIeUVjt+ChomF4MJMHwemOYfdROoJkUa1jH7R/waK58Sy
m0vO0yCk/5Ta+VmLzXXlwGZLXY6BGYpJlGsXy8iC0YStArrA4GXPKn+wHXX0WsKiIhhOfY0nxHus
aaSiMbmx8/lv1aahQbXK5FjVpb3yFWinsdjy4tNDZxqfWQFh026z105gYa28kdlobXxaowETFFh/
bG6FWf5M7fQRjR9dXoUTQ0knooqssh+QATt79k5+1ISxmT3EesGPGTCKZgL4rdaFVQeC7zqpl2OT
Z4FE6YmotNi0BGbraUwvi2BXpAfiRTDnAuszyJtBh/sa2b+uvdw7psafb4YW0m4XJFAvy3XiOffC
a5ZNj0LV9WcOtP5oIpvoVf+OTOkxrcVxiGOWNvaqjJNfY6gI3asPbs8n1ZTiyystxsl5GsL1/21H
/y2r858ifetB1FXLUK5NCDCuZqzTXFtZrCoQBP0O+Ldzd/rS0RkgiByvXtnv2YgifO0SDoxEoAOF
t5X4OwIbWDlHw0M0e1xWOVxZzhIrm17SVF5sMng7i+be8ZiBDkTXpreIrGJsd03tvI2JmVKmI9EU
5Fjmt2WrM0T3zSztDVxHb20iM6E4d4l6r8wNsQxvuourq0nlqWhGJoSpuW2TclPVTASS+ilKmwcb
EarQxrtC4Q/HdL5gzrZLQhQGDM1RhEMMHSLPW6CWciNnjQh0LIPooYslxwTUQwIcyI/yoyik4AQR
0sRvbt4hQuL1YGtM3QYyxAyVwwh7lZDeOaM8sB4dNb9VCvGxsNaL7t11TGnrVjyWuteuTKk94NOn
FUnP2eAGRctnH35vMrsHnmjegXEimVCnYag+XCrdVTqOO2tqLwoI5dK3j4R67RZGrVYNR8Uc061K
CLwhj3k7lDMWDMQJzgwb0Rme0iL7dHqQVz1Ks0FY5SZ39Ie2Hb+Q8U6bUtTrpmfCKNqTk3Ij2IsI
S3JqlQv7xM09WLzmc9Wan8ClVkuOoZydfqyK7ShhFKnE2zRu9h7ziyODoRvTvaV2LzaoI7NkuOFE
d7RVj/D6cE14OFBxUeLVyg8D5Ll5EPfEDqEvHzDNAFqCut1G0JmkttJA2ZdJ+66jYCl8SKP8hKO+
/LAL7xJN6FmTOpxvDVVMDzBylXepvrWacldwNk6Ns1WkchkLmad5sUPRFHh9SywwmpVlqhF7j+Yf
m9mwBcniTN73uEyMvud865TFcUrlPXmPARb5oBkqNLcoObqbzzKbzoRdBykf+kTOR18xUyVTVbjM
HXlvtJSP8JA8DuRmVAROph2Jur246+sUq6LlHdDWbWygPnM+baY6BcachsTXIC2ONstosinocugy
qCFK3zr3S38YiFkkz7UpSb4Bxzz0p3wU931LqaDGXw3LflikSc8IT6xzqF0oNvqVDeAUSch6II+I
sI0B16wd1Hn73pbVEwyD10Z0B62YAI0nqOrSdV/NjwJ5hc5CZSbUkhFY5Zy6MT/7N8XFIuIz2AFM
x/gnOu6QhN9XLXbQk5qaDXP13Zn1e6M1fc+7Ofz1bbUXsVGEusZNTvTt7cNNqogTc6dPbvxpm9kH
yUEfGaGXtMbi2Vn8b+K8sMXU9UPKMb1bOufYdPYuIlEo7f3vrkFxTir7qciafaT6x9rsyAFHMua4
HSYiwc+PWINVa8a/jqnApnTjMRpGdmFyXLlqzFm1ZBhiCSaevDz0sxtcWoE0ZK5V6MlWsK6oFNEn
SxSWdvFqqOEuRwBUIO22gZlSYe9tBQ67aZJDj9trRRker+t6eTWnfht38asGW4Igby8s+0yyjlsW
Ni0LMQ5a/zXyUHZ5wSaMHX8EXBd/scupbrcPsXGTNMtdHPMZi91PKyN/KueNKHrwuUwYfM3V99Il
JC8S5U8v+DbyvvnmFX6gYD03mvtSdv6678zT4gDAhgkRuD5Vjp9gKM3qF5SMa29MFHr4/ITyl2us
IU7O42qk1gp8m/TsTluD0cDuMExeMI1UfVWBhi8GdlM7+pMY27OKyS1dYuNQ5YIQ8/7XyVO8FdF5
cRNYwf25TwwiLTxtq5kW6vjhpbHm46i3D9mY3E02iabNtCer7jzFxnPEdKPIylckTMHiETHfDm+L
4ZQr6xZPNxafhVu+oPw5q8F6kzmndYuNJzLrA36hFzdLLmXirPi2CIKTu96oNr5XPU5sTnWv+Zrq
5N6JvQe1FJvBI7qiH2gNnf6uINkpsVzkpuqLiI6XqmxmPHQeI1kmy25RkjroPvntvKMnuRWlzEtw
cpk4hRtyWSsfOwM0Iw2YBVY44MHLPm6Ag03D1sv0oE/7h2mI31XVQDJr8o9FNQd/1s9RR6ilXpw0
t34pFl4lhfxBau0xy6Zw6nR8OMthKOyLn5kP+iT3Rdcfc4EbDO2DZstrTLEeT+pzlti9WyNjUjYi
R5JabRwVx9JHn2msdAd7Lphs3fxBYixuJsOh77XVZGfaeBSth2/BIEj5MBhC2mEjCx5ubyH9CX0k
umfWrbZHW2bfuozejq/CbY2/mUW4DotsmkRY12RYpi02zSemPc2yFrknBTE4fa75D5nbG+pautI/
pCUuQqorY5HTvjf8/tHL/fkmYz5NOtUiWo1AuFP+rue5DKa+KmBDNk+j3ly1CdOk0aVhUwH1s+pz
g/83zp44wE4mEJTWtXGhdRYkJfuvXUp2D7gmvFK9RUz82hbOetSf6k47WZIJdoJhv2ezMlo7Lsd3
HoAr/SXrS1UivJQUY42xFZMk5K/6qineNbjLZSWPZrscDVu81/FAxy0S3MpzekwdnfKcS9jDgsFu
tz/MDdc0tFV7ZQ34rGk38/x2trVTvs+W6CfGLU+QeHJPCjCqjw7ds+Zf4jyn/FiKDys2bwlqKjAz
QDr6YqJ0G24XUnI2jeZ7zBLYx2ZJygWLqMGirCO1qMsNKrY2jGzBHFTDbE+iDPiaWAumRsdCUv/k
i8HFOG8d2yQnaj4pM//KSCVnE2/tYicmodTMrl3k++u5ox0QuJTKYtY3CardTUPjv8mq+SWt1Wuk
6+/JTKz3GD/bcf84N+lZOcPFJ7hFVIAU9BgS/nAnfSJrLO039hrJhdtOYaIRBWOYxdafO8HzWtqh
LhwvcBrxBErwYJcYP1Sby7VlVTMsOSM/94PlojPk/8gHQN1Vdg8uGm1EB5ehqvW7pPQfNITymxRG
O+C1of6VBsQfcJArsuveusH+ikYDjUJvendRzrzUndiFxdV48k1VcVqZjwJqtmrAXk8oVV0782An
xNqwGmM/vcDaMTeiF+Z2wVBXm0MSCM3Cz0OF9Fg53DS63+3rmEp30satqhBadTILF+U+x8kA6zyz
A3TqYZdgUL+NhRBkvsUu81d9ysZT22bavV5Ux2pyHYS0MR59z8p2U0xxYXfphz5YJomP02deVdes
JErSKNsFjjpdqZ5GFB/laYgFAYMs84tyeDXs2CIfFiqClaXrheHyaooy/OlVmzxDcTC4cTq0531/
UHV51kxFJ2CYaByzl9FpNnkLmM8zk6MoOC6dilSrpm+e46x6MAb/YNpc8Wb65innl2Or26Fwo3kb
SAjVZ0IRRtQbhlcTQEgUdeGNx6QgFjBqtaNRRsiiiP3OymyTetqTKJNzMqCBr1wR9ppPPmr9liX9
yZh5cjhGqk2e+D8MRS4RyYVNHd35M7Mr8FYQu40t9KsvUbZ7Yn2vPkDfIcVzNxpP5mg/DapIKVL7
l45CbTEoRvXWhF3QXzox4YSrmeXYGqWP9NcySreME8NuYOKHtakGWcGUq3HApzA1pLZU+4629bmt
nOfS01CcVhvN0s7SnMkE7EWoMciXiOWaogTPQIsqNIZ1nQsLljlSu02MGIyS7dCrlk1/SingzSgi
3zRy3QApuRMk7o9smPTVnrZOZ7WzdG8Ip6J8zi1p4jSgOYEw/SA16I6e7hzyoUnWFXbQ1p7vUd62
gareWPZyfbW3NTJZSjhnHrU2RjgCAxDr5cLTR/kzd8M2mswDAaF0Mo46NPVsUeTWK0YXd5qlKFBK
d0vezCMmkY27GBMZZ+V+bAFA2FO5L+dpP/mAHuds2PHWrpd4YBSGRTIdyCKVifbT6BGms1fGlvfZ
HG98Qnd5Oxm3iMa5U723Q6iLkYEHZ64Vk36K/765mxd1P4uIdgqtpK9q8Juq4hYfGNI2CzZMxRKx
K0A21mBbNJ/LMgbnhTWhDikL9zMwfdn7jzZKQxlhNMtSb7MIbNECQ82oF88SCwRzIHQrxnMyj6v4
BuubSihSUc+TbFmAXtgxy4WyKCKHo/Oy/ei6kPAJ2jkVi909yhH9jrfEsMSGRQsrthUT6ad81ub7
pl4ewVxVT5Pff8Vd+Ty5ZN425dLu0syW69R3NxYfXs32npmpsCtlV73UG7NtEGqqcLCdMIZxSbzo
nsrjp4KDa414c0VJ+R31BGMxtDAWQC52ibinqBS6cd49nS5wJKFozNJQQ1JTz2rPSUbkrzoL+I7u
iKMYWNt6iERIPbpLnHHLPPXY5XJvze2zEw1ozBEOqZ7STcn4BHIeMqqT4iRs7FUHPadosWk6VroZ
dPGhTH/Hn7bqvNuk2SLsxP/x/EGGFWmZC1iU8lc4vJqKP9TvrZ+0Wdx7b1D9t8XBfBmpIWjekgTs
GljkSc/7nzTTETGYaFItvYWDxHk4VVh3ueSilcuCz6SC78Zkq4Hn8uL5MPjAhEzaEVP/ajszQm5h
IDzHKKCrZc219dy5bb9tzcIN6nIuQP+AUMqmxIOB2W0kbM1F+O2bIXAriEa+zQ0As9ultCIZeM1s
3zyasv2z5XSWLn2BlHO1j4FsKrWgbi/nwzRm63YmIbArIcd6arbfcUyI0LN7dmyaqLaeK1ig1Th7
k6F3Tw3f7hfMPIatpkLo0ZUj4lIkVOoWIVvWcoAaap/SqD16mroKZm0AlcW+8/AELCJbx+wzbz10
f+lzla9zL7no6Lv4KPkr6I5Ytce8frLMWlwmo86QvFKNuq3NoCZtMS/b9U9SdtANGttk7+hSZobE
vlfFSpcsEVIteplcyz/FeZwfJ3NQ27YY/Os4udi9TT2+eT5m/2K3S/Qxth1fVygOeLs1/HeGtW+M
bQ61ZWlYUm1vr9teHy4l3uYpXycLladJh52rOl5XKVhmo2zqA2rtWqyhPVAVT2Nar3I59ZT0zMY5
jtsxyFiyruWCF8IwBzLiGGGX0nSZiyfGRWo2NrOb9XTOCfJo5E/Zldohihjkp423HfUeTET3u8QT
ev2GQ89pELgZWrwuKn7wmSUYP4EbNOf0oqz2UyjjWMfG0dWJ6HCcKVRdhxjQQUlNlV3dZ8q+YnVE
pW3R+zaDm56N3AbqnKekzC7zQ5GPSCM0sydKpEvvbGdioEIEwD2ZKflJlQYjtcUguNeuNO9uJPRW
Uq7bzk0+nRy1sTotHvJDK0oRhVdugmWXcYj0og/p6tNdJkb54UaE603W9GZ11b2dyXe7rn9GWb/W
c/68cO8Ges44uIn1Fy6lLOxdSksla8j0Jpao0k0/XKWfWyHlFiybu2fSJUK/8AxcdU2zNh2SSBgh
ciE0O18r994NPGsyQkSl/j4UjbudMQBeLCUrZgGzPA9x45IpD8SojnBMdpTCjyxKXFojIl64SB+L
iN65Vy0RnUO811uWFE2Vv7F6z7eGgocrFrfkXNdxsOnzeSEmIwUXhO3yqCvnUR/ikiW68Qnw4dG1
1auGn3qEPUma9pcyqCM6j8GeM7h01xq7tJr+6rd3axRWPDQ8hOamrIznNs6vNndQDepjXOI0YITF
ynqMSV4Z833eg2kokuJSUVTb7N+7HqJ2OkFHmJNuLWZXoBatm6fsRitJcJoc8xQ622zhRluVUrmX
mBmzZ6IvtytG6e5unMiRyRJ8J0XH4GtuZjMYM636pHnaxZ48tEquxzLv13yQXsva2bB9G79Ngrto
9xHGKfHWT1xsRXxnmVa0wYP+lQHkWKW98zLqdvNZ2In1ueS0Hzje1D7V8WXKSLlswAouP29gnQWM
K984cK8oYc2Lldt3rSweNMdl72Hf2d64c7SbaXsiYgpRBYIHVv0M3lc8g2hWlfZaumV9loOoQEFP
sDlmo0IfaHcHS0P3FaEUK5jBC5dPCTJ7sPdlHPaZN64lrEkRS+ukDwRxNVOEFSquNnJg8YDFNYRY
sxVV8mxXYK4ofYMW02vg2AwSc9KsQxv3H8tcWMHDKNGldd4p6nijc894dZlx3GjSC6pOwsJkxUoi
r3QfKUe/nUW6HuSynFKbxNmssNkAeuVLVBrvw5jcp6gT46SmcSqqjU3zP1fE7rAO4V3Is7C0TH+d
qYRreOCZ1ZlzFSo6LgWvsvZpqlXHt6lmGPAWcAORQ8cd3nBwQIxKyATIW+O+F3n6ngu+ibFlWjni
eENvKYAWj/ndDBqL0PdtIcpi77S376/XSa4l6vudn9QRdAXD0s5lsidjziDwdmX6lxiiupVPPkoU
Wd3Pnn1HNOGwcUXUrac4u7Df2NYAfMIRTQQauUVbTzkq46gYEmpqANflQUziRe8ZNUWWAsON03O1
RGxbsmTpV3KZMdxzrpsex7XBGm2GjWDzREjQJ/Hc712ne2i9xylr6CDJz7AOdftSLcsHHo2L5i/k
JLm/SphXl3eWSd6fRTdhWshXiqb6cWb1W+oaI0csbbZswJ/09jWNqL3V4thhLxDkToCWvQnaJi5N
ALIWW1TGW1mRnZusx7c2Rgytv51OvphmfZqlFtaDe1c5yzFNqN+LyLKwy5n71MqRVVvLDrcjiL30
RTXet1G60O1iqhfD32txGjpW/N225oGFO8A7/RsQ6NlErwSZuvhOIw+ZNcJg5TCymUe5k3IiIEpt
vMRnwKaXDwvl6R7neWC54g6SDydZjD1ZDt7I1MlJmOmVvBUtsYPBEFmomfBVrbyp+R1s9RC3THuK
4SPXvW7T6Qwvqg4RVFKba3wnY5iqm30FHkiHUIAeAlKRyUDYcki0W5JhnbZcbJ5ZUc0Or/3gESfC
9KwWTLJBl5spC4K+OyjCLCxGjNjWnnl2eVbowDr9y7Hyo5VUVNagX9qMAXw1lS9UjRvVRMCovFuz
6fCeyoUCIMuW94yzeuV1H95YH+N4/sCtTFZBXzzaNeYm3Yzv7LmES66abDNpnUmsdIdREADstbDk
eF1k14faRJ/YD6zPxih/8xjPZDq/itICiWKBFKDRWUUZfP1GH2e11aLpznW0A2X8VlaoQ1ngrxwx
JZtUxjunIoxGGMM6djV0rAMVPYd6c1sjn9JFbMoxDfueDARoms2S7gy7OuuNxkzMz3cGEoCEWpa0
lQMNLWme8sFHgETj8ehb+Qdu4qOCsKJ1EIIGuhN4PtQWRra2jY77hQwIEnwdK9q6QkFdicbtOLr8
csqZwm4PjssUcQTx3hXjJZZlQlNkyM+sudNVvakXSshMS86uS/huNvo4km6GMExfnEiUD4UCsj70
+yi1HjI50IEY1rE2q43ZJSQamDoz9uKYje3HElFQaZp6TlgudBFWNGN2+d14u/oqLm6UnH4boZFa
KzfC7mwQETfkrUtdHJ9iu47PU6Rbj4woYSX5DI20ptqhRase8oWHDtMOvSte8kttOMQvmoIWdNE5
pOJM/XWAibawTZo9wDWTJWKLwrn0Q5YekkhWz32GQayjBGBBJhv+LV9Ux/1bFYEz9n96MTpPZUz4
N2eStyWioDppI4N0HPbmBdww2TGZgS/FrQrE5jksrHqJCGJopQCO0Ofdfirnh2bu9nzSDkIzvEOR
57jvalBDDeIbqguub1niaNdpMz+NekhP+mx17/7Y3S8sqwhphc5WGCj3GF5m4K+6D9NWy0rTGVzL
/DYPQPm2bqblXUlmkM0AjCh3BrYBmqtogBKrPYxzPH/Gs6fvLXVLRWCxrKo0c5GhOPZRz3SxaWhi
jxq8UFVA8W9mRnSZhA9pvJeC2iVH6JO2k3igKOletNxJ1rYiNdPzun3CCDqUZtN+25YL6co0buz5
3goNq0S3r6u9NvfXwbHaq2E4GiEkiaw3aQZiB1u3DOOlgFUJtNooq2pTTwabHpk6QGfop98mqV5z
YfZQpWPb/6mMxH3S7CS7GB5hSLnEKugADAp7s2agYUv2NmC5lycnGbRDXMz9T2EKbed7bv2AqKKE
57qYn3gQq3XDpGcDGADDQxk/8Dl+lizrtqZJlAU6BKgT9bIcYj1Kn0k4vaaxImyFQ2zK5+vSz8Y+
7+ISt0nhErU+mNQFIisf6FnV3o/6n14VKP1rhE+YMX85AdiBUaQHgO0+pE3HacjhMY7IJtD9k5Ti
JXMYomKTDhryhFd6ZIBzplhbLaPdHIYWCbMdVYJrwrJ3Qy7atS695GB2HHEluIytqd+MhKPN2V6j
bor0cubEl063U2JJAr8cxQ9L5hbSlwElSy+8Bj24GS3rkscqoDLXdqpo7adl8JPbkd/wWVbmV9ss
8iTMzNiVke6HbSegbulgwzQWx1YXXZH6fucd4keuhFud7jdHU3fLpylWNPTazT42Xeuqe4gZd2ys
eGFqqG3YY631FvWRfdt1NPUrSpHb1CZ+KnM5btuZ63Wwwft01TF2LY1T0LWDyWqGsC8NwD15cQGH
+9j1y67LStzeyqBD06y1k7RiZWrGthvgKuiCnpNpK4hTToZM/h/uzmO3ciZN07fSqHWzQTJoG6jN
8U5eKaVyQ0ipTJqgCzIYNFc/z5FqgOnGzACznUVl/ZA7NGG+eL/XKEgWEwM8y6P14mORJDHakml0
n8GE2U8GkomjP6/qPDj2QhwWjuBb2s9bmwALDz+nGcS1tqcQPz+BgRrnm7WX9JxlJq6qHzV2xbiF
r8oJh1k9IMRkftkNyrO0/jlpyukMxE7XBsMo6V8id7A3nlv9birOqR2ObssKBwtxdKix8khlMGwF
nii1g2GHaFcanp5p0w3cHwKJSKRYMGIDuIuaGhGEFyFXNcQ50rT5XSbxiCMt1rqMDA1hKh1h53t8
c+4QoJeO5T+oKvIehhn/BhIUA8ZkjtTWkUP8PviBdT8qj1sYMZnf1XNLi6+T1WnsdGjOOd1ntQXU
KS4VwZfTwUmABHAhI37wGDj14G61tudP7O+icRXICLZxoCoSTvSAoqLomy6kNNFXeYjqUVHQGcr1
HU7lePh1cBvjbR8MeKKv6iStfvZxRGTJki4OiVHJ3JyLSauz1/Ug6GOc18UZRvQCelBU1fOkIvfM
MkXJ6IZQNCJrwKSE8pGKiGzS8TVy4cSsdKbdX3FpqY+xiOqrietsSgItargmjTeiki44nLxJPP7N
SjthbkGGKFp7W4jYgujiAhD+jg1y/79ej4eNnfuoOppF7GJj6VPQ+MlmhAq6aov81xQIbLK95cV0
M0a0Jguhv+EnEjPsidpI4+zVNh6bxpUwbYV1dzvS0KL4nJtHs5DtrYZy3BV+iKymm8xmnKLiwPG4
fOjd+oryRpK9iOC0TSvYUQbMCV8Gn0axBw1xS9TjT+0oFDAdCFpoElqFNpIQrxWH0qY6WXzy15w4
uRp0+bf94iu4zF23GxbWoXxsYQ9Y5ExJnXV3flUPh5K0n4GscRjjgHrEI6A+Sof6DHwPptliwIMh
ib0J09LdqcQpaO4RdzcWrtrU0/Tuztm1UqIL4ACwMaNTuBVVucf9HuoHLcGNlVn3+WKZfVCOF1sS
fJLOvAeiSGPwfPtUWCVnYzFhsQvpiiJxobrWNpum0O1xtllw+wKMbZgqWmAi5vR5pYybvP/jxXQH
MsyWN1FWvjhOZ+/tLJr2ldP45zbM1B5PBuuo7MZ6UXDzdkvZ4mqdcchpaVGsMluhpG554E48EREY
kp0+dQ7OeZjXnO2M7E+JQ4tZ4mgHWPXD6fOOUyib3BIrqHmLT3Bsb06Z18boP7UyT8NS9LfuGMWb
RkSvUYOyNrSGgNNxRO6TsMg3q3SBSoeY3VVZyF9D53NSbD0kgrb918HB49g2VXyJVd3vSwRat7YD
mJoONq7fA58a1E22EX1vLmJWHq6SxFvR9WPRCRfchiyK3auB3xraSXSrVI3PeeXR1rQXfs4Znj1R
qitg38ADkICdVgMC3mpIPUXdb7zYTncT/SdIiF5wm4XOFSX2jbsNnan8nWa9Rgtb5PtxsZZT1bW4
sDmLfU5j/ZG2atg30dxRRBdyn/h5d9eO9jVlu0sOPqyUo+U7C7Z0AVkZMb7HU2I1z1o1823hz/Gd
GBq0jVkbX5q+7+9jb8DrtAGEavsUP+y+MP1L0vrTD5Qeyx1dUHVvwqh7oGOdryFpEYToBJ75YcAY
SUAT1jsTCTNEpcr7uAYv6SWqhhZsbGUF2Xi0Bt/90aqGbKPahX5gkuK+cOfx1IsmvIzzQtBclvob
1YKoNgqh7WJx0vIykngyFng/A+6xU+PubStrdw6mTjcu5fktb+IagLmUiK4cSL7RWB6zgfCGqKsJ
Z6z74GDPTrvyrUUeKi//HKUedqyczkl6RPSkTo5xTYM5ryWL8snxYFmNZevdUDpIatXOKR1/N7Zt
1/8N4jYaaAf7WJ+gffj+v2yO3ZZiuwGduzVBnoYbKbFudDrPT54ca9YhvKUlDdGZ4kBDFfP1DdxX
7AnNdWYl575g+ZFY9GDw5Gr2+SrcDHiWwOeLn2oPrlZcyPsgqFyoudDAx6xXu5n3cYzLOII7M+vg
c5IZ8ycnR8lyldzPWUQTSbg0hrTq2az6RaI1Czn7LtKb1mkUoZK2ZfFcuJGBiYDJK5IN6+CKkeBO
2LmvSgT+b2tW2LdYciRF1DXRn7bQ2KzIfEnu27CH+OnwubeZhxEoJARJo9SAQQU5XQ/frrEn7DoA
n4xuTD2p5L6fZXkcXGzf6lQOqzjHz79RM2ewVEQPdEQRErG13Pc+r6VKBw0TT5PvDquBxBI8iv2g
6vByIMqxTWPr5Je6Lne243ZEfQTBjzLAQ5NHnt7nMFSO9Ug4/Oyk0EVzLFfxswAv1H75glTLe8Of
tLkpF4eswYgdps+GeJ+byjsKqshb5cXeDiq2uoS96Zj0mec96LLXd46HqUxCw28z2Eps8hELR4ul
RPF6wBw27Hj1eaTmQFZNNElkGjvah06cgY9Mae2QyzdXgbONi2x2t16fe/PJSWdktZ2XPecB0NYj
ThSETKbSd+6B+BAmAIg4qX8Qi497RtmXov9VJNJ+BKW06JenoNwFoXMV/YutTy06tqQJM+4US1Hn
CcRLw5gdhiRcdjUHKO8H5evwuy618zGoBVHPugjTFgZI0+PMqKDa+YkPibaJ8QoICYyhtsdzLyUj
E8j3Rz+6P5EEwFoPxV+6lHGRPMKDp6A0Y7t3FgfpbL8AYgoO/+K5LNWjiv17H4USbcN2z3HjUhSl
qXdjPxk8j/Eq1qXhKK/8M08q3lzXnLYUN/XMrxhDnppcLnjDNCszGcTAubn1MvuxaOKjAT6l4kTj
20PaTYeh2OtRHLLi2snsBpVve0zR3vRULexfoMy5Tps72nzvIy1l9osfVQAJp3ATzkUtaXa1sTFl
Ko4l1dZ29rw1CzFDPe+bx6YNPtNJJzSgohtcyV6GWrqEIhbtehzFK6fYGysmezrqSuIBqgJGTUaH
2uo7SowyfFPKxrIeFPN9uCrCxtB9vRLWkEG8wt90t12Ooi6uXUox0w8kfHWl/aqy1kRntbgjnrtD
ls9nFGeZDTdwMM5ENOJSniK+QvCGA/l/kmrv4DK+a6QXWJtgSQQfbjREuVBTLVQes5Cq2rvJG1di
Vo3JclxB3VvPNfq665EJA0AT6m7rhsYQ3uOA/q9mt/f5GUm5rB4ElnbuX4Rtbf3Ih8jpPlnatD50
+dQ9wHALqn2IkGbf4s2lD41bDGYflqLA+6FYFvfMkaFum2tEepG7yHO0k1l/6yjOHgsrT8195pQi
eKbUadp8HVnTFhtqG5WqheVZDFXpHloEh0mdWvfKOO9QT2kNFfONDIK7ODbpreSxX2bZeW8N68Ol
9tOf9ASotyffv80YIqFW2SYLoMaljQRQK49+qIiH0I6FpLhnpTeijF9C43TrLB6qm9IsLRls4mHq
Ikwl24wJTzW+RV/YrwpZaNpWGAPGaUbPX5YRMerBDzVVl87D/bGp6Wj6CjyO6MowFNul6Kp1VKm/
ufZ3QwmuHBTOHRaYz76lP8Bh7gL2wdyGMwDHgcpcGcyls77DpJ0O4doCX3sNmFxF0BqCYtDm4WC0
MkvP6kpCO+4XrgVNd02yO5VvEEKnEcJtmm2WYgeZmES1K29W8mkwUKtbRgU8oxgedc+2bVdY0B8h
TONC4nKOFFMLGSScLz7bx8qe3KuHhzymKHIOwRB4v5LGt16DEie91Bbuz8rNfVaa8Fedds8cOvSq
sGgfLxDohRg+Qg4RsLQb164vM82fvIDlFEv5Hiz+ZYCRjdUkPJw5cbeVv/zurev0KejMLDYXU3bR
J+xE2FoFHtK56+GFn5TYd+gMqYndRxsKIVDjpK5JIKTxhYGzYWMXSPnJbh7cjP5C7+5L4gBXTb4c
IJLsCs1fTo29c5z8NcrrdV9KJBl5/yYUUoSghzcBEaoWmysPdjVgUY4TinmjhDvNbogDsVUdRV7t
pDf8ISYa08/8SjAaoYe1qUD4zoZfa5JR8BOHGoy5sQLUbEb6uKI6krcG/Juc1Zzuk9RsrdR+NJhR
9EGEw6J3sFpQPom1meS1zMLZwc1AX+Yce2c6+Gn3uMSD3ERm+TXN4SYc3Pvxej8poQRXudZMvnRn
MkicDRIGEgkXG2KA3F6lq4Pl/QWpo+q9okMNu7pp8tMEmbRyw2OBwXLUH6tGQWr2PuFxHQI7eykh
9YUkiGZNc5vH/Tmru5cJVhrOWneM2S0HH/wBMREp6TfpPvuF5vausOKzDKanq/e8H8gA/lvw0VT6
1cIVPx2bhmIegQnKJqbeGmNXPJbDexQX9LQ0qcFdeyOQTvkTb4ncmsIyhxj9SNtnD3JYMCKPp72P
N3QVcqRWzho+E3YzFYKQ3tzMRbizautz8TA8GaMHi6Oc76uzW3iXMVrOJbq7AqO/tdSUbD6Cwzkm
Z0nQgevgHmz1JMn0RidYuv0amt6tyvS5I9EYrtkpi5S4ifPsw81ZbMckWnNguYua+T1rQJ7Z5Df0
tEnwLG/ChKmau8WD40JhzRQzFN1GroJLVEUPNaKJ2K1egjC9FXAxtesSY5I9dULf14RiDi0tXdXf
hGSFNtdTkule8pAdpM5o9vfbxoovcxbfx66Ed9CipQ42AWZccUrzDodPBCBN/JRSwY9lAQtrOIEl
3SsJzJP7TAePnksimpcIt79FePshb4+p6++sofCA8662GOJ2QHJVQLZa1Qaur0+Tmzl1FCHCh2qM
d6P3V6bDwR+qX/TsMcqicVEneKVHr6UMdk0H9ySrSHAt+vGnjbR7HEf8ICDgO8PT1BpSjGGN9NBv
11ajVsrXl0JUdxrZ3iop8bGI3FtniDdE4THT2bmlehGRu7fYJzDJPqQxy2U4nnMob7jiX2pPHqST
3mZEOdgTJi2mvfFLsTFJvHbKZltHwUPQLm/oR5tVk06/jcOslfa0j8rmNBW4Y2tkLj6NkSDyXmN6
nt2V72j826G9crAq9qiS4wR4zV877H7WItml43jK3OBWxNWdkcgBIB3iXXp9F7hTHsIRO9ViNLty
rl6SxXtv/PbdlZiDNPxyJcMXxWlj3cIL1VQ+pYN4rM/Sg8FgmHBF/5VQj/epHB9EV9yGSK6KMrrp
sYTvPe+V8uqIpfyNTuwHep6cR+P4tygQG1r+JYTsJGe5CTTOKDlKuFFZryAf4DkB3iZFJF+biu5h
LlzO8LRk4rl/tO38kXXwdyugSzfh6WqxLzNgylL/bKr0Z45PXOEOR+SfP52rNDyKk1WS51idVOFa
KID9wPzJcsJ5nSbZhJ7ex2p4d0yC4M/7u1TRbQSrNoOkn/s4NfrdBqbcTc7bIaXw7AwQ/KmonUUf
YkGgVa3pYeCGt9Q31egfm4gsiL5PNv4cvkIn+zU30c85z0Cnmgw28nhSvrvPOpi+2LuNTb3r3PCw
zPqj9vHcIP2obaMjbp0b48eHIapvdTXiWJ7RGaywynfYMfPg6iUVgtaEpbmkdfQABfM4RjU2TugV
xxKs3h77S9fP9HsImYcHdCPUOO2spv8tbYFXVXyaLe9EbXP0i5HpxIatZjrvglIJz9/PioisjkHh
gWaulOVcTxxvCftQQxlP6UBcrB/fql4e8kn06yTM2DSco/bBXYvaQlTfbQs7hq1DRyyzTqVdXdLA
PVXR+Aye0tDELY59jhWtu3hvwdTest8cJLEoHB+DVJ9ZKE+46J09d1g3KXGclodtaTHeiUCjZMyP
ndMuYu+MuMY+WoF5E3MPKWJw0HcOHsDc2JEZgsDusSztj3HyD44NCRVOJljpeFvMwEpVmRvaQgPH
jEATcBXO6jZT8zumgj5Zdr0P0xYANNMQhQhlbq8tfCcdPGDwJN2jxw5Py1L9otwc1kZiBJsn6h0l
dZ0+9dZkf5hwGM+hGby1Gn16jGEFk1NG+Kr1IZjtECHCyGU7B+swFdZrMQgcxZzSD51b2r9BuLYz
uTTw41Oy+rwUTS+88qi1PnE7DK07FPxUo4C7Xa//iqyo2MUqDjgYLm6c1Jnfa45ZxYvbCYOH8pzP
Ah1VJ3+rIdXYBtm1+Eis3F2eezp5r3ZEk/dslAvpLarw5pq6H43CdWVKNRIwUs0AlX5ZHXndIipu
VQJdAknQjzIdHjgXH9uIpKA6cihz57t4DJ7naOEs5Yz2LoytDc1bMV9hVePBNIyWS1+qex4ILscQ
NEExp2fMXVPsafNn1ET3ccchibPCOaFNC6fiJizdc5g3N8IljqwodqOiI9720cPiOG8cvPae7wnC
SpB1tBpta2XRBfTon7UD9VEGcclPxANdt5fYgqEb+/bBrmGQ2PP84oc4tXchmYAV6IybHGEwPUF3
u3hThFJLVLfU53MHN1QsxT7R1ccMuRi37ghiJOabA2GLo8Q8E1bCTdnmxe24QHGGsm5gl8OmncGS
7dQl6058ZKIO15XIWT2bAmeoqXkcctKYCmwlTSYuaEdJmPZ8NrW+a3eslKgpovyP63CsLdq8xzDH
hZ4Oj+K0xERvl2nByV3xicgglxCODhJgwuztICzYuJBjPAC9ymT377pLElnSUr/iePlZt9a2aUIy
BkfvSc+WOali+MD8ExdqSCtX2TsJC32+Vralf2sVTk9j0HCG9zPnYx7Fsmrph8EHEdjDdQY9T9Xl
J1mLu/iqkpPsGbz1pWmPQuAIX+Kpu/YHTZltRp27J/gpxOx63luS2ZsmTk6RXb33suOhIO/7/yCP
4f2zAu/Je93lv/X/6qHhCkIO/q+ePn/Gv82APd57/flv1/9d3j+698+m+9/8lX95b/jufxClhg2l
E+OSYAu8Jv+n90YQ/kd0/RozxHXcKLax1flXmGlg/wcJL0FIPREDtLmCy+qbQWf//IeHY4cd48gB
Vf4aEy2c/xcv3GukWVPCqq+Pn//8B6RPx499jDwi4YFoecF/M964WuIkAwD7cTac/cnuxeQWPFAQ
ypmw2sHy077zPAJgzN8Z4b+n/0z/NPffn/Fv9VCx/ta6/+c//psHr7BdH24qgW48HW4junoO/X5/
zOuUH3b+PVuMOzG3Ospbnz2Mx9E1kJYdrPxndLSryPPDaQUqZUF/5eT6dySTqPx2h/k/XgTNYVJq
/8sTwMHE48ZDLOGJo4BC8F+vo2xU1MWt7+BisGD7JgvDv03SAeXW/NpDA9cJ1AvrkotrDOb+TN0q
ueon62RlCekDiRNsB1aJivNgT15x16Isletq0U4+rZJoQleua0VjqCplOJ7MLKJHeD38fgb5lLyV
TKFCorGnrTJ5hEYAf9By2jcXz8lkG7kqp9035foTLqLg/E+H3IGgmPFva5OeRKxl6vDaUp3g9IXR
OZJm8GxkqClap1vHyqvXqxCsJBgukgKBj46OooU0TDPfSpzncshtznCyomNqFbAbdnGZS5+FLhuG
F9oIXHtHE6k/L1Y0NfSNBj6p1yWxrxK/8upTVTV9Kyv3zL03qgDRLL4MznrwYCfFLHsD3YmvDzGN
4G7sMfb0O4dJ/VmVqZGvsF2SPxmhJRnOokX2IcpxQAjn9dGHp3voMDOLOMxLz+o/UWbS3+n9QhH3
jQaG1pkdRrdVOi4rGXkJbIvF692N9EpQcCcw7RsAmwujXMXd1m5Spz3hKutVu8oxJqcHW3o/i9kL
bWJXu6zfBBNtLhkvWPFrEAOyD1q5BJseSNTftDEAbSRsf4TD67Lv2Tk9x6MTlNwXzKgU0hAndcLP
Ypqzm2Qc27cBFweXlCZvRKOzoBo/Z0rF4jJHMKlhoFXyQlONkkpYjRvsR4RM5WoAYN8GoB4XtCh2
tR7BRLxziwD69ftNc2BTZmN5ikPCkEgabebrcyIAsgAUAWfn+9RBuH1qcg/0uW5hHkH04ooe5agS
2Ot5g7vUksSUF3Z1HaesY2FyzmPNAtAndOzvMJMmPTXWnjcgsPDpJg4eJSk8BMPt+VYpIPGMbYOi
W6Z0Z5/nKqeQIcZDvcL5Q18L5jp9HYjMfCClHIsn18fdY8BFJyRNza3k9nvF0dJiWFmoCmHOTdk0
XcTgk7s4oF+hwbmEeO0PRnCZURoy9JrcYbVqwplqVTQR0wENrUuy4OAsMQd5P2LIpIAizZH4hb5+
msNe9XjTxCbZEbfA8tbg7dyelCkDc3VfaGGdYkL/23UCuWxg/CJmpoLMKlw+6AnLBtv6IAsvaWEb
a62RQsBKVGGavMaJSacf174TkCrmrO2h6HJGBNUszGSgeaeFwN0AULr47bR4PlLxYDU2CGHVp6Av
aYLJEWRnr+1CMFiqCBJE5PWjfJ3jVuAbavsZIcpFe3Xa91oeKdoYpFsSasdzVqSsDKkbV6TbzaBu
sFTEADqp7ZAQV+mm/SZKZFQ/80qQ9ZVRnOYPuoUBdCD7InbP2k5sBdsKOHRXRR2PlEnLoy6L0Y0J
nGpr733WjNpn1Vq99fQ1ectFpwoqGGd0XNOkz4gADRzVarCnjnNCMCH8l8buLxi90AWdWdAIRgwH
9S7yMI23Ljbd9ZbWQS5+JSU8382cAJhuFxGM1sbvoVOukMfJ6jkpUvik0C7cCZOIJtDvUYAv5kbS
NXbtbY71VbOKaqhUN6Xnag9jhrmNfrbCkjCLvQXDNRJpMrC7sBhzGM+yir3jHEWMiOqqt96gtmGh
8VRVcthmxvONeJ71p2QdHynNq8r3HmqY7EwT7DPaU14M7AdVX/s4nWsdY5PLptefhTFcdld0rPAa
wnTyapouSs52J2Mafl+j3Jcpv5vkLQ9aEQiR7GxNxsOKr3f3EkEJ8PbXuwhcu31bHJ89p+i6DElY
menP5PsCcKkJTiV4A3oU7UHgv1tEpT8jy2fkF4j26G0zbHGJkI3+9CE59Ldx4LJ8Fl3KBpH1Hjrs
dIoJHTQDrOnUM6KHpIblwHqBFhKDE2XcsNvWjAsZRuw2Q6Hj5NUBtsIvpXLH9vA9BZXhXDfhTC/W
+FNZ44+yVvozhR6Fn3tXMT7DuY8vo637T+IZegrSPqFJ7vu0rVa5o7hmwO8hvht7h789AGl2mzkd
UDiaQfBKVQ7suTWDxcydElawH7nQ/GRFcuW0g9nPg1FzST41A6/bJqC/6TqiBIMCS0OA1OrIa9+i
AR7Ztumj9q2tS55CAmd7oPtx3WHiuOOP1+2iPwcayxk9mgFxM24aRfWzteZaP4APMNqdwWAtE4Yt
VIxxyab03OY17j1zVl3X+kSnJFBNPZ3WY81OrT6cWvSEnsP3Yf/x6959TpxkBpYTdobLRSM562DH
iiJnhzEJF6EI0c12gT/jOzD2M0+eNhKX2Oh4aU/zEFyLtGCe1UcZZjYpLnjbK8AkegFbHw5biz+s
w79sSfhTFWXb+nDSFJKIJaEoAtqduvrJHxwXcmUWFe7zdaULsP0KINcdvt6eJvym2zokG7SnnlYL
WlTHD9KNlaLX2AXgesnuWp2xANtpObH0NTxQHJ0YBIkbcZ2NLiGvAtLOrIbhPFsuLhvgRp9emLFv
fs+Vxbs+Onh+yt8T0Nfg4Sj7pT83Y87ERLrFbdcJAaoQ2q/DpJkm5pP04xLWnyR1BUBxZM4JskE4
XEYzQ8axNWtxXaT8Ze0PfJdcGR7i1yCMK8k1+w3EkSMjiRlmD4I4XjdA4EyFx9KgwENRU8iqLrqN
EcrK7hwjr2Cm6Ex7ameXP1aMGmP1CUhnWMdN1H+mEYf9P7Ru+fNjIBPcc2h7wQn+KqKC3GW4ZqNo
32Bcxu2dyp06gOs28L5z15qp6OjMyZvSpWoj9NFY4tmlRmM9vw7J0lD63Etx/fE6gJZ2+BrGXcWw
Dr7qxA52RrWePYfdcxgj9iTRYb9IS4t20CryY3am2MpSYPRgKnnZmtA07MpCtrx9B2tLbL+XuH6C
TvYShg4X76dTiMymS6IRT/eaF1DOc+gdUdOzDJbJddF18gCfFOUnRr0AhrVvqUpZQbtmZigAC1yv
wdesc62bVfmD71Ses+2H2lOnLIsoEyRZ9GQ1fV1hVrm864CQJd51kBrrKQgaRkviwNK/4DqUlJ91
mlvtAVGudN8MXlPDe2kZZNlwUQSqWBBdkZzbNmJt+V5gs9gqll0LuOYcYht2yJ4ORgkYjf68sq7u
HFnwE9MkXsJ30UC0l7BvNKkdevv9Fv1FiOBogDvvgTPwisEzixlWTgE40GQKMt1op3B30sugZpQ5
K3qYl3W0Ug5yJRSiOQtYEYJ7bdhwrxPYdge1sZBI/EjGASsuV5biHWH2zBkrDBK8zaxMrcvEyJiS
ogp/dE0GEtnZ8IX3XVrHF0PNy0DHPwZVgMXgoG8f9sWh1LH/A2cnB+llGvnbUAAl+HiPtHj5JXTc
SKKV0yat5+vqF3l2sO+JQZLAjzkeOoFzNU31/J63YsNdkah1gq7f27Xspl9Lauv6KRaGgsPNBmZj
G6bMMb0s3PP3fpWUnGfQekyMvIXqknATA9J4jhACdPuerlxChbP43pXUqrBt1B6E6zFGOLJyvQbJ
AHlV3gjBoQoKritdxrm/nbCgcd6+ZxJacP05h4uWhIQJ5qMMOFbv7R7FwykzeQrQiCHkuPJ6XuOV
5RoFFFsu6DQDjyLsX1u4l2UJklzLST+k205XnsjIrbq9TOqdgPX3XONa4q91TIoYFAiHhnwrJwxu
bdVl6yxPuGnqK250aMEu14PfSazEq3Riv7Lb62D27StHRGd5eG6caiE7WPNkjR0w9jVUg55g6BSf
ElVBldFFQfcpsnPv2ChKKiJayABft04EeIvVFY5uqDYwSOu90H+x8pbKyxKsxGtrrPiz3+VwVTcj
e6qYKSi/Py60O3Y9sBH3bhKS5++xsydXCSjz0/ctKux6MDlZSTlrjttGrvfACZkvuxWgxN6GhMZJ
061Z3lgZohCeiZjigyGstz1ggsTN0DxjB9SgjOxDkGkocEjNYdmzYy/5FQ+e6zorqoJs2bfdwDc0
DR9rJ6q0V3hsFSkWi4j3qvu0FyFShtKLaZq3rRlxGPQjLt3LrnfKspr5+7zOqV58Q3bMCoMISGvK
zvdmBDHG/LZhufWGdpxveR9qIkACFllapH5+t/iNag4BBECK3K6nLggWpr4OoLyu8IZDVOUN104Z
WnnuB0EbpbgoJo4Zi6sbdWg0Wyd1S62tJzl03VM2kIj1E6THLGvct8RND3HSPyFB4ExVKMFyaGPe
8pa7Sth3VsTa8ekGPStC7JPNsAntjFcnZ4JhneB6fp8CqjYGS5Nf3ElO4VkbQ9pfn+GzddMvqAJ2
pnDbt+Zrc/UNYM6OJgtboJpigw+fYzDfdOI0eIavtWS7pc6ccTNLy9ZbogF5uXnmT/fflQv1nEus
rS4aIgPmhBMRDbmo2fhLXLbktmtGsU8MWbcZOBBxtrQrEIHvg08yWowLuiEEiVljxpL/veU6XHe3
aTqbSoCcHxY8GXT8W09Se09RUWbmB9l4jDXcIKkxOu9rJn1VaN//TZeEeimV8UDvwLZmVv4Qyw+z
GmJjvJs4LqlVChlEHcFr4O2gNjaWGaUNt32fd6nvbvSiGJbB1yabDTkPlj/JDlh3NZO8Kq67kiQm
nuJ/0ExYiCql+TEnc4DUBdrONSMl4utx7lvJa1tPQDP1LJvfkbUweCClsWK0jYvT5ddOHDrFwLl+
wdLvs42ILH3WbORw3BvFGjsEeXz5riFhJ8N1apdqDHFo93EZwbE6+22HqY5OTafz/RDGlCKEIzLS
IGCE5nH6qi+ntoCwQXeBRsT4dep36dm0hxqlDM8+gZIDFxnrtW3SOdGMV4fwzGPrFRzug9KBWUJQ
2x9k8pwfXF3xONsJ+AZYC6HdpmeaCcj5M2NdjC633tKRwqFHihxrrbD0gGJg4ISX1l8ajNFy4+76
kioIICItjnVXlfZOKaCXQwhVaWL4FkJvvD4Ouo32YEHBI63UvkJmdDsnajxXCax7cgXHut6Wurpq
JWaLqjUBs9tNuqTDlVftS+Uah2wbV9uXCn+XWxHWBKewtczvaHLwHozA4hEwJMn8OUDGXk+6I32C
RmG/KRmkOF7qUF8yUsvqFdCic0690n9TIoS55URnUwPHbnCFnN5H7FLTY2LjPhTbMJ/yHMUxYHm0
7GXl1Ke6x+c0wIOz3lBAZ7egNNW7cYT6yw4VrxMndE/CtqN1J1P2eVctK8jRC43TNiF4NStYJHDq
RqLbQL/CWrxPAPUn9yydLL+ZWF1oe1XRUwxi+sNDFXRu/aJDtGgTJmGHilpL4qqJ/mu+eH0Yv3sV
/Wt4yT7WYbl2S9gdOHqvmrHLSPQKQ9aWqL96KZmKjhf4jEQvltZnVxUQwkWt8uXZEVNztmdXdUfl
Jh56L3xVN7A+vUNoOQF1bJ78D8bOZDlyJMuyv1JSe2QBCsUkUpULG2kkzTi7k9xAOGKeVDF/fR8Y
Q0oyorqjWiQXHul0dxsUqk/fu/dcg2ePa83R7wMYqGxFlw3LPaOoKNNro9f3BnYuwn5cLqUihCuF
r8cf3mbMLweVIVbQ5WSJQxf1WKt8ezbWovBGxudYsj6XRtK4yXOj2jtDl5yMsULiZnbxtR0o5Adx
0k/Qiiqb3U2n3pWhZmcPggJtgIlKCIN8xey+KvSt6IPxivZLS7VaJ1DW0boi9nTD6NKzeQYIBtb0
qZT/TJyk8UK7Vqsd25LAO1Nb9r7KoPlSgEZPPP0dM2uGnJw/TW5fI6AX9zRwy5shHsjmLfQIqB4v
Pkd+DxITm1OC/5uuAtvdlJ0c4aASTdDfXuGxCZ6z3op+RToynwXo6fQyyFLzRtAXQIOVheaD7y84
QnCdsHt9L3B3GTvlsOMqzxiInPb6irTeBh+2NT7k05gBaqNW3vPeYCE1o5pOHI0TChOjziCnqvR2
MBOmuXExsv6cDH8BndO6+056ReJ57EB5n8w8QFuvuqemG0EPe4NXfiYIPB4m7Bh2a5OHRGYjAIup
FW8JM7NjWAUz7YBaum8DbVcm2iGOgj3mwIYhdzX8ioWpv5zQda+qSISXczs9qa736ZNGvSTMOWnh
GdCDKp11XBvxFW6d7rXry2jagHew7ugsm9HGkXmZQLGjaOtEIB9Cdy4u+qZgFGrNtpEsLP0MNBgt
rTcj9bsDgaMp4BS659sqSiriZpj0PsbJiJygT/3qTuP7AMFAx+S1FgF7nD1qEp8mAWFJDky1gWp8
5dHgLRV2kF96pKI/axUXJ8it5RENhv3phvTd1jR5hscBKdeVNcM7RAJiV8iDUumFawbX8XgH/+ID
gN9wmlUBxojc10TsbO5Kh7SsWhBoTVmrPedIc49sTF4VgZffBWkRYRyMLG7D7XgfGFl85EzQt4s0
5pQrq701fFPlq7iPxS/p2JBfEguOz94vh+ECqVv6nZpW/ZAC4Edm2Dms2WogksdezLJRMl6FA9wF
5OH8K0gPMRKsNB37N6ZE3Geb7jk2UCasKyMfXmu4K4gKQnsmPmCEoGtAowCwzuQE7XtBiy8uDX3t
9yYCC1uhGGo1QQ0NV5LiIvSoS7YFpbdFy9MKbm1oVw9JksFx9ugS7vmC5n2B2v25yxp9B1bcfBQG
6V9dHOSvRYMFnCYURnmI7ISfovLix5iQTt4DiZ5gmkqmDhgFCcMAIw5TeDIKBxMpSrdp5E6w7Xh7
j36cGM9ul13Opltc5rkPqkYrhr+zdJxHKyR7280Bpc5y8o814PNr5dV2t018L7nHzBg8crN3vtTo
JvsyMEd6iWH63mGsWCGEvmcBAs20F4NA76FmToGsXMmxLB/TUcZviSFbAnMKyQ4a8Kykq9RwixP+
B39VD3azGyu3OPLpCCQ3rt+tmsFW3VbjaUHKZMgPoQikNdFzrMciVJgWEJsd8aIW3w51EC62sXqx
jQXgxaXe1ZvE6gVc1Dkj7QwJEg5JrvPVjdfHsjvkVTWN95ApmnXfdvkj9xu1T/FUITGK4YEHddw+
WE0d3JkRTBnIdwODItHOe0g9BbKNuGbcFLmFyYL3RydCgmXiG5sccJahJgQRvA0qIBWazOQrX/2C
/WUPF54XE3prD+OvsDdH1H4xAzVcEHNqr1zLnwXXhRw/MbYJTSdUqJaftqr4zkr95tRPOrvxmxIN
TTjJvVl5frKZtXDejRpnMQQFy7Iu5PKRMu/LAeN5ZgnxllX5iY6GMGHGn1O9JT7a+o5MK/7KUHjH
O9Az6MB8B4jIgPBzkyhh3SKxV0QWhdbl2MX5fYeb5y2mOXoL77w/EjCSXwkezSszF0gAi2Yqv/22
0LtWDckRMZ91INjDuFFDOD7TWXGOcePF4BhgnzyTsoHrlKGhukpEhj2lolHyRMMghDzhR88SywAi
PKfRGB6mmm7ZDM0krdUp7FVp0r8O01+zN+TOJZkJNSY+7HzIsm0SRZgXP2vb9bptS3f8fhgDhMhy
8eunihJtZtVeSHzw470OAM86FebGVeY6/pbxktBXLjdzJNaYbRQHSefd+JB/6BF54JPtaCGva3uZ
ZgAraquONnolFA558MYLTlBM62xK3gxUUjs7MNNgJb3UzMCDzPMTAi/rBgD6TiEu3OjZJUCvwERP
14DOpiPaCz1HxanmfsDCHZmjoZR0QMaX9c4xOHtWoAkA3uMlPnk5bsasrzibWrxQxQhLIcNX6KZZ
/NglMr9OKrxZeVCHn16SasDYS0JqG+GJwlk2tb+LsrWOtYMMI6WbfDTC1rgPRGXyrDfEu6dI4boY
grAdlc6uZsh2ZYdJidmKHKmoHZOLxoB1EzH8WeMvNA44i5pdO1I/HgGTjxH11Ox92B16yHKoGxgs
nT1x9ZSlfQtmg+Mmwm2CtGRk2L7OAXr1G76YHjGK8gYC3Vsgan2V9o9eBZ1i4zjYATEzq30mgINM
ZAms3MFGN0cplF2kHug4tmIFhYyr+Fdm+d73bATU6cCu3hl29PA0dQgyhlMqDoZwVxYJwElH5S1Z
49I/5Oi1MUNzO3mhM+UZAPYteVkhZl3MsCF3hiaqs2ejnglTCCIDqaJjypxGSqQuYjGD73WQwxxI
00ZEo0QDE0RQdEQeDatNyppEwoiTYG2nOKwC2Y8HoPqw1asoLH/XcOWXKIt8lwP8G5lgIljC5/3b
s3NEShYz0p07wXZez+k8cGM3u8FecdhV1wzh8o1dF8+N4cmLrsKz1gtfvzTanQ7cLbhVBuG0q/my
kOaa+euEivJ7KO1xk3RoaKPKcq+kRXZmbQwJzBiFkXBoI5IW0sjQTxl1db5Sdm7fjMy+fjWm7K5z
uvUnH/4Lz4koxxSNb9Q2x3GKy5dKROZHk2rY0ez7LqiZplRgzLmBqVbG9zKiJF/3kaX2NU2w/j4e
ndt5wMOBaxXcvg8n50n12bvHY5A+mcweYPAkrhXu0Lq6/BSMAxSJA8XLxul19JAqL37oywB4gnZR
JASJIJk3V1w7Txkv8h5iiPrytIUtQ1YX9CwmxrKtne27vJ1PReYwmwRcBYfNCkxem2UaF3rRy2GM
D537vq8JEsxq3M7YeL29Se3zhJ/QW7pVc72XvcFObrYOuItiQAJYeeiZ1rZaRI25W4/rzIB1OhUx
yLJU1+Zv1Ss6OEoaH1hc3fYFTIV5WRayx6PN99xsuplqvXSFd+/Nufg1GHn2Ro4MyZWB1amdCQsX
W0iUHmO30euBo3w8UDYcRjzX0S1uRuOjbtzUIx6+WYTHrXXKg8GoTo6qpdy0wmNjG0B2HyoLq3rE
kUF/r7MVc13lwHaAzhffcoYkryDGi7VHV+dg1g0+V+7PxM936Aoza04/GBJiUU9FUh6ECuNsw8gs
BWiThN4pC43ht91E4RuUXLKOjYZWzcnooX1VwejBDg8FhXM9FjexZadvzTxxkDaI1b/8DlsaipH2
wC+ybxx0eFJqizvZlFTzQ+ktfUahfc4WoXNznUd1v++ctNwylE+WAbBivm55ZutBo2ymfZqk2WPa
WS7095RhWpylWO0Wz4TI3RuG7JBEnCF89n3DfwnQIQOkiqZeUHXX3XuO7444aeq4T3YgufIRxX5U
UjI1CaFO72fhx++oUXBl0lhlhoWjCKwbhUIbJTXbnRtXG3NCNrDpg7p8m1NHvbjoIdeF56HRE617
l7H6dsCXMkDBLeNsR1ndzuKRWUPIBawZheMl96GAYTA6Bdg2Zh4xMBbho0Fq26mLKTy543rhLbLq
/mBWksvsrPWB3p1cBfSvf8l+wnjM15BQAwTdc97XN3me4RKrJRB7Fuv8PPfN8B4yPb2HROddp0ZL
9GzSOzaQ5tIadpy6+kFxXYxXPj6pF4eE1i90Ts13iMOD6fDYk9Y5xeoTf2q7tiHOvcfSNu/9tJf8
a3EF0722cCbTq8zBLg9OhKIdB5+aU7qb8CUe3GHonxon8O8Y+iUP7L9PLS0z5IuJAct67MWpMkM1
cI+Pe8jUDhCadng2MJKgnh0sLHRWTvIjVfyTVaYVtsxcQMuvdO5uRm2GNjZ/FCkrYcUVzAnHvURf
7rtokQmZTKht4LxzglebQfX+O8bQJ9Rz8Ye0HSIorGTxXkiDTVrKYbx0snjeJVNLOYUYNr5yVT/t
HBHvPWr4CzobgKfiCq6qpwLMNq7bT1eu6FuxZ5RS00UJFXHkXnY7IFQgRsCN2+egDIpHywzGiuMR
XPlGkW0O6Tyf3vIq1vG1K2gydZEXSg40w4WV0fMuUuY7R2kasFKaCEZamjettfLkgtyWCISpvFBn
PIS2B/oC6+eLHuV0UaCfwEXaYdOhYvTaE97V6YDieXgyvLblkG+n9KO04jevy4vkYmx9MA2J50V3
ZuPMp0bgte+mwNujMNe0GdBGIVlPnkRExlNDutqFV6IfLZwa1H8M5cKnJRPRV4iGALTBXHdXbZMG
H2FijHc5PcxrH7FveUX/AxOWN09jhbVPurhb8lG/O/C+wf42TIkoqTTFRC1PcajtbxdeLRr3KQg/
FJ/rbWwU1Q3C6+5Vu1RxBhvzZdAvLBYuDcjMAbPZ7xJ84QujAWTcaXM2u1RTdseFlabfGKd6D5xJ
PEU1UPNt03NDLIeuINJehNxRXFSmRLx3v7gE6WvRGhdJRx2XN7BZZwbm13h1u3U+9PqjiGZ/3+nc
v0ZAMz6g/RBP/tzZd1Pmv/uYhjdORBmnu+7EpAjKSqlCvXIc4u9oZQDvrHLSYVFmc1qF8aF3wk/h
YdaSYQdrzK6jR2btxeushvnLi2Rwb0VVgJC2jTFEcIsmWoQ9zg9+jRwaz1hfuvYE3p+2mZir2zIb
MOWPw2NWBtMlCLB2LymF0tUgFP7pAi7XbRek5ECZjutfZi31JNuNPb0XnopgTEg7KsBOKbI6ht57
Xrh2r7OvQD+EPWDpym5CrIhp89RIMdF1V0gkciGh1xrZHf2y6Lp3YvtzqpYrILUpXvmuC++7wXUO
5gAjQrql+zsTZn8p/DK1VtRs+ibRjbzOgqK+dYb40XLC4JmqhzEVYJRt0Fnymv2b2XZtpuhAylNE
M9RGtF/T3cA9QfU5BW5ygfKDXKLZRhuSTPoVhUZ4qc3SqgnOAayOdmf0X+3IGXYizCJseDTJuCcx
IlmjSUt2U5LnO3A+rVj3rshIXfA8XJNdTjmhM72dVaWPzpw0jw1WjS2NNeyaHPfEfLTETgcvlhbx
CeA/U0fE6Vx3e9Fxkx1rBqdFaIzlDrlKQu4DH8Jj2eE7tujQrnF0+iiICNdAc53e2dEwbUMPwebO
CKz8dx14vMXaCM2jTbfzIJphyKFQKcjNHpOYkwCpjhmxQZ4V1pG69qPAQwiFeRkf8TQcShnS3g91
te/pi0Hrt4ogXo08wy/jHBqfuej63xVtJW535GQdRzA7a5i5uPR9WnWrpmntL0Cl1MdihnIwFH13
2bWJZHyQQ37DXOZsy1gNr2nTyX3QYxKDUugC6A3Cst9Lxty7fsT4ZMNH4NGbmidGw4zeYuxEF/7Y
kNHbt1iHoHWib3STUDJKatCCGyV37cKCxsmQQIx02XzMBp7WiOOHKn5K2sI9DtTjVwJlxsLXkw99
XHORhHyQPeQpP1hENFyukLI3t1G+4K061+lOcxOLJ0vaBi+1TICaGBWWyRYHYAEqmwj6rE5/065g
ly7S8Ib92WSx0ovK8rm8qt3BeNEmuS8mcoGa2ILBO7Aos32vF16B6QVgmLTZXYQRGW7SH01W7UKS
qfUnMEKHKF0nxnXVuQOZGwhrVqOvJppAqW3RM+gRBSHaN+dtbdThY2Ep6zulYbjpfB6Vms7wRqrG
vpBBPdyS0zPCiii4TgR42eiyq8u2Uc1R106ndzQU83ybkVgHaMscwk+lUewiJ6sPrmqfwXTaG9Ss
SbtubQtKugh7eYHr2Yq30BABHEC0A6mj4xC6kNtad34v5u/KqMVXgUL1tTOE/K6qOFyzXWN/rU01
IzHCYL34jqebOc/nBzGNHr3qcrnzxAEDYuaLTRX9GmcTS7WADbj1g3JyiUIw3K1qVJJvETXVsJF1
b+zR15FFMNmZf+3LzjDXdLFJ64mo4l/ClnN4xUR14g105sU81yG965LCd5P2LOgrR4j2AUh/ujVp
8LgrTqz9rAzCuplebXOk5TRNO/9I86LhTgtWTBBzWp2KvsiPMJnYqOswLwtzU2QQyff/osD/v+jI
hfkXAbeQKDJtm3qTjZsGx1+E5GmZh3mUqXafG8SUIrsDVzw3s/FiIpEiCcmPDtxm5z2tYvJntGVN
vyb2vduWVJ4t7Qs8ctUi8e7rEjK5005XKarpj6nP6mOROjAUrXiar7J8tOaLv3/tf9XALy+dWhkd
vGOjOLb/kqvr2wPbf1rSwZhS+55GvVdvCTqxTgBdB7luhVbEsFos7wFq7Vvj6OL171+Bhf3gT/J3
Qe4nwn/ATgLZhfnXlwAglU6MU437PPSGDyMPqt/tFNi3jlsaUAAI/CWpXmQjePtJ1C+hO4IgR/oC
QWYYCS3+XwT51iK3/1dDgkBI71jYAjzPtCQpo/z+v9gCDAPlTzUKvcdRzwzVJsHG3pH4GVxzswnu
JFLd23wO7C+OBSD8DJWO3lSFxII2vg/yqOnqzd9/RP/jS/JwBmBXCHzTZiz4V4MAYmrNVcjiqozx
X8BYVXAnGZCNu7P2qvJ6RC4i1FjOg3EmPP0s+f771yAWH8afP5YAGavv2YHtYwmRf/FpDJGPGE0D
W9aJV/Q7U4NErWbhPqCtzi5tOxvdHZP7AfMdN3xmimXNZFjTIJ43Uzu4L5mqvDfHSW8Yd8NaSsah
O+DOsIEbunO3QcvNyNUpu99uHaDtyE255DqFEeMVL+/iDwz3jBvaBOLdLvJ6ollFIoITR4l/8/fv
dUmj/fN7DfC2SNuWLlUla/IvDzQTe6YfsvN2PxICX7aLZg1BAjLMcjStx8qQSBESIpyZ2EOvenGX
2QbUQsshHabETkPFUVr6ShEfiiwgyNBf2C1mjaOl6HUdIrfLH2KzsDVyzUXB9L+8A6a4/+M9WC5O
L8+WTP180hf+vIxpbuRxEzIVb4EXvzLCaOeDP5cwT5OupzsbE/P62BU6+Oa+VD8wHyzDyxGfG2pH
F87XxgapOjBu5A5ldlV6jWi2erGEG8MKCCMSHGLFbOzDHifaEJqK5MsaKsb4DJcH1FxNJJAMxYDP
InSiXNhGsEErzIj+xO2jDP2Npyr7lhuG/51AirjIVGlxV47hzaGo4coig/YaXwuGX91pZ1pl6fwu
m6q5HBlp6lUuYluQvOWNX3YjvjJu+1DqzvahJsTWMRL3jCeUsoWMHkmf5g4/ESJYVTB3icYrFIjB
DVmrc8R0p/dV9ltjBEg3WTqZ5a2DWfIz7TqEFj4WdEyELo/eVDs2cqYm4336DPmqw6ysRQDdTIjw
VN8h9K/jxVcjjJmft2mxhLuqz1kcPYEW8uDEMWoRpE3ItTTENPcSVkCcotdDjAm/eREW2z5ZT/sG
hFm+kWkxH2sIU9cjWQ2EgtuQajfYJkFLBBQsxaaT3mXjDRGwQ8UQMiu6cg+MRhJd67WorTnx2uYX
A7XFrFMmLM2m0cs2MoRgt4j1NEV2NKtFuzYlBkuRgCBe3I+2yAeeiCPH6uMvnykuGWw2Fz9sikjP
wKUtkiv+Mv42p3bRAjlWVr844UgViPJOf5qVizxlkotLggWHwDMaGAtskPgvCAUz4pMKYrLnL7s5
Z80BMOHnl6Ix2pp0PV8oAl15hwIgrT6KBOvNiCMIYFiZWfp0Vgwn+ehVYL4cVHyMHRd7UkZGGxEB
Z9WmOluSjICewMbTE7KRrrGtR2I78PiacV6QZ8JDEUFGS/LBeCiHCYEeOh4OFi4ZvG4ozmhm5qFG
4FwO6HP3dswocxcVoxXgZrEq65MZFnKVcsDbdEAQb4bHImm8w8hWOuAXb2EDhcpto43pWt1H0Zmk
S0fhbF7UYfE4xTjns24iLbIBY65v8VV2kF1tx612SAKxq/BtGrdAzfNxP0ZTDJit5dLWAA+9cckX
Hnd25wI1J+/8cdDSh5yHkCzalucHmTkNH3OCGcjcx4z6Lnlb852jpMLI6c22WMMeQ9s4MCYU2DlB
8M0dhuINXDw0YTbmkiVLNrD2hH+wPItmQBjNxMlh3YQpX37vm0O8FcOEwZtvHJ0jhyDgzWIacJPA
o3EORmnGTDoaBdUEjFMUtZsmF4IFLlRwV9jL2akcwlBWQeNpcTNB0i3w5SIr/vGTabyjC2jfzYAw
4+1BrNjPqFPrAo0ToxbZLTWgUMyhkmFf9Tavi4Eh19g8WhgNg0aMvdHF8jCT0lm592NJ2y5EmXP5
85p5Iax7k99k8itgyK+oLlk2wcQTvS7d1kgulRlNv3DltNVeTD3mBvdsK/BrS3/WjuZKNAwFnnNn
mre4gtuPCt8FxH9fvdG4hWY5+6Znb8xaNdC/XcmO8CPh6nrSDPaGn2XVPoA+du8Vlh1u03Ke30ii
6ZK9mzkus4HO7PR2sFToXvasQCx9mSyegfFB+PALuuarvLG8XZknkAKLRXKw6mYFw2w2inyDVtRU
W2UZ42chfdI3jTa1Lz2UQ/ANSnCa64LHpvmFrKwJ+DOTeyomu7mzdEPeVRHXJ4PF26xM3Ga3nogs
5iqImBRiu1h/VmEfPzVtD8QHjzEpQSOMsUt5VnLi/GLVTL7NfvKjLU86nmsIEMhzL0wxJUdE08NX
xzHgblAzhsY66YYa/K2dhQSMjIjJD8GsQDAbXWgf1OTyRbWmPdJrr/lWTYz+Etp0qesbQ9VGsS0i
0ZmPUk0juzg3/SvbMgB4pUSt8IqplHBltAVf9PlviTsD0b5HEwDJd5RRg5izT/7SXEndb6wkDOlw
ckxeixin/KZE2YGe6ecUEC47ThvHi2RSaHaN8rwAp7MX5ceA4rqErPqDl7Et1PZpiM0qvonslN5A
KmQeb8/KWFWphBGJQm8yGJF7h1alOzqWQjGWzeHVNJv683y8iRr4Aq1RrmHoHGJ23LZPBCe6SyoR
Zi5j7VoTrd12YOgjAmLj112emgzjM5Hf5YGsbxPKH6ILF+dmwAGi18xiXSJScDOE2zmXxXAo0Jkx
VWSYgxYXa34PwxuRyEOfccN9YJRPdccOgJQG3l+1+Tm/JiSOe2ByPql6rY9eiH7ZFe1k4wLILP0G
EacQBvNIfytROhd6ecibomWTitpyzrdGkpN1XCO0RUEWW2KCYmBJkkAFrQCa2TSIqL3NX047VF/h
HDiY0qZseB8Tk6GhCE20pdBWlx3fU+4rAEq3QvsbFW8sfyC/RAI80RgjJafD+xCgxYiKbYw08vZc
TwvOY2K1p9Eo1tqU1h5Jsf0bLVR6S7t5QWkPaXANhgyxG/f6/lV6S3xA1kQdqH835AB35TjvGtrD
WKbcAjVs7xUZKObChqsmGOEmd8UwUD6AZrcPfC1Uk/5534OPxod8NksNMDce0T56b35Bt3QbgxXH
nXY2Yvm5Yn2yjPvXKeGOLw0TWU0RdB5I/16W1gfx7ll1gdSlxAqL6g9ETi575DeCw0k52b0W8wK1
9lV/BysFeWFLAjqPAkMcsbazbnxWRkTHxhCjfPHPwuCm8Xg2EFfzckG8Y21KoTFDZqtiaytpI7x2
tEsf54RUOCc5E7aKKrh23ZHwpzqrXPtR2+Y51h5LLJYpuBkT6tAnN3bzeT2gjR6PIEUl9tgMawiq
nqFON1y7wZIYHX5CWqzEIW2tugvFAdkOmvzamcK7wFHVxh7dEqi8NV4XBll43I5yzKKN6+tph6JR
77uZf2ClxzE9gt4hmx73kxyYZy+2l5/DMjLVUs0sdUybZtNv2mbFd4llKYFSCrtqk7UTcumRQXO1
QeKCKGgiTZZGqJyIlXbQf2cb3ErgpgXdB3vHgdsOj3gjc2/PWIrMZtE0ub5waR37Owun7XVb4bxb
tXUMWkkVVrQZ6bNgC/aczMpPrko8eKxjZ+2VmvHJelygvn68SIaszdtJg2xmVaFaHwzFF4Rvk08K
7xOnaVQl2S26QSryYQmnG+2p8DeI7DJjM6eTf5gH9FGbjFBa8a7xfXbrlIYxk/8h7oCQt1i0yAIe
WcMoCputGXvMZQziS79GSuRu7Vujuo6q2Ll1vLa/75osHbdjP/qnn82gbGs02lGMPlHCT9nXy8Xd
jwz1jrczdk8eSoC96ZDj8IcGvU+Acbhy0bINTMDWPSKjfmUwIoSqKkf7s1RBdcFJExD84y8NAN92
MH55JN/a2z9sS+QkUnfLabz9qW8JC2azDs+WVlsjD13nNkSAw2CawBzrFLPXNhg8oKfK1voNex2f
YGulRrOVo+zzdefFuBrreDb5dhHawNqcuQpUTcrOG/Waf46rElidAcP58cfx1PFIvPQsUkKsjVGH
l7UMsnqDpp/bCQqv6L1BRBEApMzEI7N4nE9SdkuBDhsF7b/TMaZLSroye6ujNcDke8iiTWz57cR1
GoU1CrXlfRESx8dg027kgzqblJuzc9bIFlBAowaW9ywX52It+Hp25vLzWEEW531iDtMXjzLQwMJj
0LnChVi+c28buifHUw7xS7nFYUWtGGPsNOzBkh8I9bAc1DXetbBD9Lxxz17mUC73h7FaXCiKfLkX
H76Cu3fPBcBwNjPmusPKIRmmvsB25b0CV6dwL86m1jlA2O42gptAtvghaM+wLIa24auXfsTn3SWL
xtznQo1G/Gxf6urlopVG3nL90Lb+/BGTsw9X5UNl+bwUjxRMzHE/XqAmJA/HL8CjbnWdLH/l2dgI
V3PEmUq9UeAKDSkWL9AMcTFJlUGV6cZ2SV4fDgCD+VSjjAdHc0g/MKvh340ZOsvHDDQOAtGp5v8R
s6QgcBjUGTlqipz1aVmZW67jRjkAVGNhMJPhImZcKuHE1kG5Mc9vjE9FbWEw0ijgxsKvf7bcAjYp
QvY2Dq4Vq1qfisZbmlOTaSUJUSMjsiw63ourHO2dle4wg7QkTFAa/6wl3yhUvo/6uk6fCydinTgq
5d7QlEDln+cYwOGtHrlW7Rx2VWTw5xUV+tBFd2hVuTpGLh3qtSsWd+XPivoxEP9YIxn58c27vsHL
5OZr3kgXnyXuKSqK9s1KLcQzXHoC6HV+4kbBR1nk/MNCOVgr2JlwR4wYQ3gXXDxKkLuNnvHv6jO0
wtT0CG9/nMoB82lkG2NC5ZySX6A2rJeFYCFcGQNCpAVr7/ES4g8WZ0N+NWg0iyBTNTK3ZUPwqe94
tpGI4Y+00bdsRxf4zKYWFKdbM1zcghGJLlhNCnrUuxryLJN8fAfZFTI/o/ndo6fHaGoTGLEN0e4w
ZCwzTRSJN8Q7Y44ECAkVR/1vdB9EVBsT/jI/U1107fshacEOVeGwcvEu3VD3IoejwZRzN8/Hp56x
yotETHbERMsnenZ0MsPnddiSAeQuOhu9xqLqd1lQmuQaZiXQMLqBX7Nr55cDd/J07QYVmsjSjcst
vieLAtJPEwbRQYvAwPV6rvQlOt3LHhuDtVFchuObocMLAwHbpkwXzmukB5ccvqmIvvAriIdQIXLd
VGPPIzMlsOG3gTHrZ3Oy2WKqCuH31rZ8PtO5K53mHV1WeDd7zKeYpYzON0AZtkhdWSwfZPP82gxK
tq46nfnsu6qXFObYdoYvQPAwQkdkHfpE/oS/6cKam6bDkIqDmZ4PlIlzm6SUDi+YGSvP/5SAnt71
QuhFG8Izn7aM6G+weTTxTa5SFkvGuP+eCzwtkRZVElZUJcv02wpVnX73GJTBLMUY0qigXH+mCWAW
KR08r/OXN4gLEO0T89T6clGgjq/DkLJNtfVi1jTRgnNPXEbUK6CR84SHCjI7aJJzZfdjriWuT38i
i8YMzBSNdxTPmEDW56pdwLyP//hwi9kEESD6pH2ApE1FphyqhzVbc5nchYQPkOBmLZSFuU5G4xTJ
uay3IRZxEtVGngjQ46H+HLTNQ5uacSwfa4tuwZ2vXN4IES4BfNKi82oUrjrBDQb3NImM39UsQ+Mx
dFiGz1HSYl6TddpMR5RWUX038aVmX0XJ57TF/r08Ixjo6pXu2348Mc4wH0ynKp8xli4fFwUAzT4X
c/0DhlDAoJ5Tevc+QX3tTrnKTQk1SWG523FT2GsbUw0wudoy6bp3ZXiNLLbd2T587CgDOrEziXTw
tj/d2JbzFMCypeJun7opFBTmGxRAmZr691kGQl8lU8V+Zo0Zn1iQ2WwuPwyBn3vSTyunohBKv6Ex
Lt+WqUeWEp0zvjOnbYfml819Xx5/nrmw1DBfzg2qQRWsHG1jWftBQwxnUEBZgtjYku1M/Zqf3VxY
6/hyM5oupJSe17557h0GhUfx0Zy/UlIH+az6cLlHpp7C2VXl7BMbm2sQoY7CWJ56ZmYYqfLFqZ6e
XdfnQ/KHj0FbjpXx82tsL2xZEHKWxV+G4/TIYCcysTigUb9I2taO7ssY/Nk6nco6vvF0i58FztCE
t7mDKwovhAc4vIpsyZL+WWJBNbM/pJXB6/xZK1G0lCZ6aDqM/vR++d1U6s+w4HlfSSoKoAdLGyqW
oB15nlr+5AB9jEMDT5o8DoPbP0bj4hD9eQrN8z43xyYnB5tmIsg6iiHDnRvi//EnzpL+53/y3x80
e1QSxe1f/vOfj1XB//5z+TP//TN//hP/PCYfaACq7/Zvf2r/VZ3eii/91x/609/Mv/7Hq9u8tW9/
+o9t2ZLKctd9qen+S6NvPL8KoFXLT/7//ua/fZ3/lkey7v7r3//fQDGwUkwv/uNf/4U//uTyFv7r
329VUn58/dv2c3hTn/920AtY7E8ssZ+/4A+WmGv9I/AsT1JRC9MxPf9fWGLyHxLwAto323IleAXn
v1li0vuH+X/YO4/uuJE1Tf+X2aNPIBABs5hNOjJJSmSKElWqDY5UdQXvPX59P8HMmhbJ2+K5+6kN
SzQJIBDmM6/Rnq3ZAMFu0aLiR/9oien/CpTnaSECW2tJt+I/0RJ707cB9cKNoSUGdkr4r/s2ivpd
HCH4ckWt3vu6SotzGxr/v5assz+WGoDUXFiE+z5WReAc1TutQx7jZdvIXJ4+MJ1Ml2d93TkcaClZ
7uoEV0qx6hc5UIoOpomKZhQcfnlJD2+1y0wH6kU3jgGlOwntmSaPhoD1sruz2sjz9XHFpQBRoo/r
hchUSvn4+6v8mwfiKsDtAs1g8lpfXqWwlD+1TRlcaVX8aGFCbpp4uAH9078zcq9F4JhMnpDaZpJI
XwTCdNh/6bm6MfSMeEEGNJnmB+jvX6B+fY8C/dgg+rUJgvmd4bPN+LwZPyO25yhPv+17D06Syabg
yVa3WygsSQQSCIuT8lThIIuhui/jAz5s7V9Fj6wVO3ixz2bpn5axs45UxzsU5MvkagbDezOQvh/l
CqLwPx1+D0CBDzzItx0KM6+G30V4s0eVDi+7JPN3akLOW83dT+rIyTv9wrcv2ndZ0y4Ozo5ru69F
+AD06QYUn77Kh8a7akml71EThO9g98s7aIm3M9f3hPAQJJS8avH6UuwTSYvPq7rCDA+u0KBBsWA4
884LVv7bvQAsRoA0vK99H+LNqxUCOqurFjeQ8OfcELrqGB+RUxG4l2AvtFURBKxD0EJuCWWl4x3c
pHQCP2fLnbZnpNucwvrkWek3B/ye3pTWMt1N8BzojUTI6kfaXq56dHXH/SQHShV+U0RXwG5x4dX4
SyTFjDZfsECURbfixkJSAxUctMVp88yf0QeAK2lcb5spWIId4KQcg3ILR4EmGy30RvMKqlhkX7de
En+r6GvsnGBFHY7K4p07+SQ0QeijxQz2psRY6F47HaxxL+13QyPim9oPiw9EWfYJ/fecSkKqHnK7
jL66+EHeCz8BVAsXfrP2VdZtsSoAS4jN5wM5uzrSlfwXGei4nboQL9Dc7ZtvHQYtHzQuf1B11vGW
/VTdhmmLlVhrBNlw6aCg7kw+TR105Ml0+89q9qxDUrpw/Ga/qXa56J1PUNmzD4FFn6TG7+Mh6t3m
7znq9KdidKBvNRk2otMgcClosBUcOzDD22RJs2NKc0gh+FCUByR/oGXVmIKD1I7tay+0++usWPL7
xRsyVKvgB9BzgfuNTooccOVc2z8R+/0q2grEfQTQMtoWFHd+AggfcDhgIGDB/r3OSC8ndlp9J1Yq
KvSZMrl32SQ+hpWHYD3Nq29yQPBLwDv2D70bPFYBguSU7UBbc81ivEmaTD2Yul+669EVRPbZxh6s
IfO00NL35gB91iXt7PwQwzwPb8JWDYg0lbRctMBRfJOCY/sGPwjvYix60puWo9P0uKJPgAh9dI26
ssKrCDmlrE+7I2ImgHdssBLfENcbHzIb65dQXCMLdlsI5Jpz41+DrcU+HAP3E407f0O1EW1hGXk3
Mh4r7xuadMDiJtU8DVP0Aa6re8ALCdbYis/n0CXZVz+25w+QCj+TSWFvT/q1i5gkQcIkGYTsvw0N
VW/VROITtXuwZmn9tSsQpHUrMWW3CwjTddt5ftTslFPimIgwQXBdtRIQQGe7j3jXfLYmuRwLsMrw
e3vsMdBjUidRxhTMgB6O8ZPVZhiTo9/8IIQ13eAwmO8sUYVbYJ2IeMd+325GBSWqzhYkO+Sa/tkE
fbKdvca7FcD67rx6RkWSwdiEkOS/6b5Mu8+FmyHY7wU5+seirtVm8qbwT+MlckhwXdlVlgRXI1DD
QxhdVV+y1Qj/F0v9FySIGjpMFl0LKrD0+l11AzIR/B6QcDiMISiEbdH6+QHgdUHdQchd2NOPI4Wg
qLZMJOq2Vc2fLAoiX7IeVzyMd7W7Vena3NFXir52doDH8wyC7KOopHOCEN4cwlSWj6jDUX+mN/tx
iRRuHKM/D3+qCSd63bC5riJsBDISDUteOLl9tMsR5ow9RtaJpmYJp8HSn8O+hhJls5BRPG5TiH0z
q2NfwH++jlqk/LYFAHZuYNHAMkiy4Du3XTdd1apWD/boqcMseh+kAe7aACvphzoestZ+niBx4Pr0
HnYNAuz1dqURCYG+rxT4snjNcVlD8HvJPJZM3gXoD/U4Wn9lDtQHr0dhOCywlUKzarHFFp9A+5DF
i08mRTGQQaoXKtaD3OaxePLmAefBmreCUmF7B/IPzqDA2I5SerWLu2gxgPHxDwzMk48Nd/Dd7sEI
I//Q0Y+jybMfOz4PUaNlN0Cw/CNLZrK7epU3yxz6+DahrokMgY0oygqt/iOiV6gDkefuYWZme0HF
5Eot0vpoLZFzRG/E3jvB8LNoK1pdKIBe9djgbKNOkd7VK90M1/ky9+UCozWu1fWs9AzwKXfG+zZe
vX3CsX9j+90Tr8G9hlAnH+xKgutkb2m2kv3hq/Atcd/bAKGoJJAADlU5QmzQziMFc32QEoakD69m
N82LdU2wo2+6sT3FuphO4wg+1RW6/KMpLPhrsAKPixsGVygKtqDN4do1a9R/ITsPtxa795809nBE
sBxxjFJeJboj7Q0iDUiNOAVo0TTEiaCEmUO5qcg27eJzenZjc4eVW/PNc2314A2euiHT/ruYGwfF
DAQh14ZqV+QJVGrp5R/IHXIavT4uEGloNT9BanS3WUaLpmgt5zuVWrWhTTL8DUk1B9wbWhjLzZjP
g8rO+msxVTZqU57zmKWBhQ+Fcvu9SCJMEDE533sQDXeQOTD00QL0+hr9taw6h7xlz/ehleMUkwNB
jbI8ullL/YEOSPhR4bez9Sx/2Cuga1+7OLA/Ywws7la/G2BjNSXeL5Q8ykPdSesnIoUDAhQhu15u
B82dqmaBLRV1Oula5W5Ia/fehrd/DQfMQ8O193d48KYHSY36iyWi7opQe/a3eonYiWRbHoKhdE7w
JNiSWiQUcYxRzREyCtJX8Yhljzno4QVQzV4Ged/FrPXB7gtB59R9oiia0JcL7bvKbtKfQ4AexlzW
QHjhDtGsxUpxpOFAPbp3KaNMAQhquHOJV8bXTuoUN0vowK2O5PiYuZZ3lQns1CT79i1Q1OiDQBr2
figmF2Eu51sAAwjFEwVZvU5+KGT0P/RdO+2ixq/+CHqUhq90hf8FOPTwp6rHzLolxUT+RBqHhK7t
q79XXEnY+Xnv+7Fx9H2i+vGKyQ7vuxXQPUOwNd/tCJk1AAf+RST8RXXgVynot/kH6afUng8RynGA
o77MPwJ0M1BhKSXAKeORyP8Ir73RE5N1Sg46fE96+i1k2OS7v1zQBOS/JDzhEK69WCt51ZXeUwzn
rJzW7wVxT2D1e2S0jrmuT0hX1DCHHDFdz+763av/Bil9NwfLtgUfhmjwbjCWd330gAf3/ve5x9sE
6eUNvgqf2862ysjnBuFb7xOFlbUjMMWxrwos535/KfsNftoMBm6qJvvQbxHAgYQQCWZaXvEWtmyd
X5QGwE/8dudGNFyjlIaVs1MF7KWutu6er/7/K0PnytBfqMX3ps6EzEj5a2HHIWH638tC2+/l97+/
v/79XxTlKXMIslLofySmYEunf3X9//0/lq2oCF0k5H3nv+CCosNjFhT/54K0/qfsY/+XS9btsKVc
akX/FKgutY9z7e7f67i7LxHkilVLoEOGp8Cwu7bncJ1fF1NBORBtYD/6arsRlouo03UjZm1CQlEp
cfxsIGiAGZrC5oc165U8IollXqLXWtdD8jQmLkZgm0nDFOgJ2+2wBFXZy7Cs9lFDg2854g4cBS0H
3qoLejn94FM6zfzQieS1W2QdkYRyJbiSTQ372KnxvfIqMQM9G5oGuUVcm7ivSGhU9fcRoW4cXAEw
A8tJcagI5XhDvghAYu97UngnZyoiH6YKpAnvb3BhdvVFGYEQDEksYT7QbStsJa4BbJBrbGix5fy6
1kXUy2sLyUDvEagxLJud14R0eG5XZy0HNnHEQpQ++IDf6+JDVNZp/XcrkG6ZDitYGjALqcI7BF5r
6I98ftPAshzv/DknaMc+vQ/5l4IKztUarUoeG200wS20TTMrC35gQoMMNqUw958QcfHYcSppCP0y
G/9N/etldm9euWfjagAunqKjogjy8pUjpadddKHbp9VpAQ0e4YSGVGIEhkaoZzUx6swAEiNMR6dj
hb1AvT5afTb16TXYFZy/rn9/Oy/B1tyOxnTFp79PtcGlZvPqdkDg9DKY5/BLJwKXqTGjZTLHO9ud
FuJLWstmqEBUFHV8siSgH7bxZEA/9J06jv3yIDM3wrIkpHKV6zA6zyj+X86V1Z/Qk6w774tXZZUu
Po5tV44pwJEMsNcp4IVgQBMNzMd83UgUpnFMsRpCwn6XIMA5LYdwHcyXEf7mZFoiWH3Y916KZYB1
j+ARTNzK6aHcoQ9mutR+QZB2+v1ovjx7eAiXA4EIRDuCTcLzX1UD0VtTTa/r5cuMMFisN+64Ogyj
GqYqWK5ip2vgCQZW2VVztfn9pW3hMHP+pzLIxT2b496FbEGtR7wpuhWtrYZ4RXPLLdxhCT8PI15Y
QOBguvEOQyc3F/cSVJy8raraIpVbYXVj0HwoV92VzsdarjMrIkbGg5VKuG30SwY6n2ZeRFbc9ju8
L700uK8GoGH6yh3wnWy304j5lLd122YB4ggCxKMNCPB7DL6F4NLn+lNdBimrWMV4pxZQxRB6DQ5O
zrxGN4c4HALyQjHLLNwO+ZiR/AV4SbsNnHpg31lGvEijPcahZlVaCXjnAIUTiKg9iRXTqd22I9E0
0nyejwbItm4Gs7Zh7iz8zD9/yti45qNFnyY816w6s7HMYEP4pl+i+87jzXBgp02aBKz7ueoaLq4q
21Yx5OJ8mJbbzplRfzJYYdH8YBMtGeGyA3OK7rroYlmjiC1de2fXiYiXcgNnO8XJB3CcVydHpHZt
1zvhiZPxSsraw1ruVNM4dK3v1XmDzL2o4eXNGHYAKRntPuejnaVkvL+KzO9T+y5PZZWhW0L9z2Cc
VovVwAa7jj2/OkEe5q7Rta15riA1AsAoQ5hdrTjfJ1qFBi5eE5T3u0p7UYxZIPpdhX1Y8kl0NjwL
BB0CpOPCoRP7ugMJ9sNN+zNP/PmjItMncu/1eUed+4hiQIGk5bTHercboysNur0H1Fk15uUm2rXT
/Gs/Tr5vlHwmOw1vMmx9zQ33Q+AOt1IsgCVOGBxFDOnv14Z+s+liScHa4wjiqH3Lc4tdrC1XILFP
1aASTJ7CFXd0SJfnPc+CkMSQuWO2MmmQ4LD5UpXNxN1dfgWLka5pdk5a9NYpgEDMBHSMfk8C0dVr
p8cRwaaiAxvaZswqmAFmldUtJesrDUEeAsmcOQBoHlPU/BPMQ2hm15V+7CvUe9ZPYk67CMmhVM/u
XeOtwGPw7pZ14w1Af58PUOl0tN4rBC65wPkftiPM/Ebl1sx2G3mG1v6Y+qnZszW6Isu00Qn1yfGm
XTSInYcaMw9R41bUjVUff72cdlSNF/4e0naKnFNjBWLCJLU2zdYTx2PKs1LNjcJ+GykaswJh8HiQ
ODkMftv9JTQYGHlt91pyxjowZmtrZyEy1LloG6A7EewBcqwlnvcaHXcE+ezQLGpdo5qUvrsLvtwE
cbYLOFQF+5/jmAbgq3wIL1aHPUlnj567qkocinBcsmSLdDiJH9JinhmikDYXLfx+DnK02Hw7jW19
S796YldeQdMm6j883egMBRxq0AXhwkHMeh3ogSuVOlkgreteTjw8hnLmS941YRd86OtR15/YfP2K
/bqnpz/9hUO5Vy9XdG6m2PprEVhbFB8Cex4c90pO1djgkxnmo8GKzyVYR8ByIdJ5HywfAfpjG6XY
Ub/T1Xl1RJv2pxvQOnVMZ8cVr5uUs56sAeEz+WjjJBcBch9nhLnTDeIsZOqHMkx14xylNfU4WZPo
SSU//34hv4pWuAPWse1qJrYwi9n8/NcgoW1tPa3N9IhJE3pgXycxz3oxZPWCKY/3CY46mxhuMe8a
vwLzdj2vcJb5nRzz7X2Q2pHwub7SSr0ZiayRqnCbpn48740S33A2ZFY+x/4B60hTm4Nwg8runcOq
JxxBk9nEvb8fjlfhBlmMMAIoitYxrD/5erKn2dC3MWkuL6SzqgJlBzsAaryZSa2k/9PtkeLKsBud
0do4m5P9r3WHNyPAhYl0aFYzFRiFV3HjulRtVmVr/RhbiC+UD2wWHscJ4GSLL5fNx6HDA/rDQatu
ecLRXeM0/PsRIHR+teBpzlP6kgESdbRhiapfTokp9+l2FEH9WMXDzNp2zgssTkveHpU1SuX2lZ9V
LcvtEsQUBUjR8Q572XRCBLZEmT7FFTc2W3YGHD37gLYVR17ca3MgqFo/P9P5gx0Cybg7oqoYdqje
IT8FTSZuaqufPyeWVQ3pfR8WfWXtgR/RxTv6KlaZeyvL0QQaUNfc5ofGxpxTroV+a7U4JyDH236K
cOdmFkNiH9LlhgwpB0mN+AJB5yGNgQPkm+ScjvUBJGwCIZgJfPOy/acjs+9H164myOmCCREtJDFm
0H9XGXw1Dg1bJhGlsYBNVAcHgEtr9aWc4aUMtzZsYM748wlYiXbpPZiDTdbzM2B6BTerKk2qdYt/
JGniQdghGNyvltZ59hFId0+fBRMayXHUpxHPeNAOnNrxrq2LFXPcfglDkRxCP6Sds4GFV+N4qfCc
SeEj5gMlc8TJXKv+wrggQLVbE/OyD+STGbewah1zC9U5ZgHKJPH1SNbei5ctG37Cz4yuOKM3Vcqc
V/W4Cm4lGVbcHD7kvgYxfkTnOubDNEJj/Io8p6oWq4vfvPyBzbJmopScuSSTxGxmgENnifhoov+E
GLGIbUKqsVfwVHciHdVcXHPQmwiwBLHJZ7U1SI52K88zqitdE2j1s5tznuY1J7yg1YoSZQRv7DkV
tWfL4nJqjmXbHtaEsYrRdC+XSEPbNabzNAE8ibr57TBUINy2Mk+9sNknA2jmk8CsADHZbiz76Sco
4efonf43Y2SlFd1h2lpI4wJ8K8eeZMpC9SH74DpJ6ndb77w0AK0D/8TPKHPqHqPIuBh9665Y8fmG
+BF1SyPGHax/P/5ZkA/IcQP3EUfpk0IEbfZukGQ0cVtaqtWLrgsflf3OKPom7B1PlgLf3dygoxg9
C68IZOg27QyjYjiEHcI2ty60paT+iBY1RcJHVsxa4QlahCoMIPHmKPQSvkrVrMnOCkllC9MWMutJ
oDDEeNJ+K/SI6IJT8ZyEaQ7mzUviZFwITIBJFC7ZzeV92y4irRMh7nM4pWAA8CmXUxm+htm5A2+x
GJJzCP37bevN7omtkhQ2Oo4GPBK8xkc0EN0mVVbxp/P5QcWA0M7hieaTnuaR00u5k8lEELeJySMh
yrO2f38Pbw4P3zPHRkBkgiKG85pm3SQeColIUZwE5k3zCVKXm31YSpKJJ6t0yHUOZRDnHGu/v6x6
WTPl1OBqCvwEpoFoNyDt9XLD9uuVRhCkrUcI++u6/EA3tYyp6ZPuN/2XwteDG208qlcZhECIRBwu
aYQwYr/L04jxOoxQ4MmsqCinaYdVYNFNOMVEFj2ZK2YxSnAklmYvWPFtqKv7YFQt79ERtR2wcQMr
JJJyIuPotfVXz8rlyaU/kDwKuFrm8MJmjapLWA6qO4TtgLLxR/YU+H+bS/wYjfFMUHm5rW6hDZge
VGqbHSG3rKBtH31A5DJDixJud76zS+QEaDuVQQeVhCZu6KfenmbNihqclZSiDd85n5+H8ZdqAJUw
F6KoR/vJAU2C09XLYYa8NSF72bef4sR41F2hvJMEKZUlQErWflLzFHcf7CbuArFFjq7xKpR/vGzR
txiv4kTyJYCZN0TXU72yqPZFA767PtjRRH5w3UG6Z6RQn8VMfsvhEfbp1rJhq36KFt3yAhsAvOl0
JWuo3fYhir16IMsko7bzq4QTonZ2OVCNWLyT6qmXgCCiISaWSxnG5xQDS/c6HrBdNIrAXgyfgnJ1
7fY7GsIt4XSC9AzLyqlsLrqx/Ql4AD2TRZr3WKkVXdCEbc3/jIkBWBmEFLUpCIDrZT3UpLb8QlXP
k5cixAeRC5kibzC1nfT8wcqK0xTxm8Ge1QTAvGWy4cQs2MZusfJEn30f9wB7siMdS8zgDwV9fQa7
Ly1z6NtYrSXqX41nubNGDzvhTqK6nmPIIgmVrOlmrqcly/fCyqAnbuyJw97IZEt7Ru6pCdHjS060
d6mPXlNICUaL3v00AutuOnSs/AgqFIEFIJN5WcxbrvsQPADP3uMEeGCLRJ37nWTsdb4ASM0lOmXJ
Y7aq3yQ9KSJaiIcOwclRCSqYf1A4yeYT2PGILc2EhhyScTpqRmOWgGLeqym+3uEoOAumACm/yVbe
ROlVw5G2IB93YrHl65M+b6mLk3sGph7nI1ckT2Lr/f0W92+uC8rUxs/GC5QGYfdy6el6QtRXreqE
NhnXVXVnyuWTrMwx1M0O24qXa6id74y3/aoCCFiMbkJgnhipE6qp5tj5JT3KYXvPyLetp9Fm6vOM
PRh1NN7PWQHnQCyrmwrNSM/aI/o11/oBKjtitij/xEsBjbZRwLmPVTw3NlaTHeHmH1RyUNQZ3smg
bLPN/7o/SQmXkNdCSie42df7UzALCO3KiU8gFQaScfwFzURQrdv5fxJq4b+6Q8wkbL+kABdFs0XZ
fkYwVCHsVB0vGV9YT/i54SHU52m5c5zaaqYdxGIz0L9/p68qSL6UpJtaIDUEdBVu5Kt32jUi9bFh
0g96WWY2EjeJzSyC7LHwr/r5fE6mJkh3uJfJYrkSIL05wDOJAE78zs28mWBSur7vkoyb/7zXPQQT
jfUVLY1T6eIegdjvoEwM6+gOHs+u81fiiK6ckvXp94PwSl6GzRU+NHo+4BxAvTpvqisBlkxr22LS
BTTJ6vEqQWmQpYy+apjhfqNNlRZ5L3wKTIgfV9npEtpGnWMOjD7oQqKuyV9M/qLtZOW2L4XPAsnZ
ZaAaM5t6s6RfDurFjuK1X3cetCHiM1VNmU5+/v6h9JuZ6PgUgs27BTBs6jMvV02glnjVYzqeLoXv
oEYI436wm8WP8cZc3RoJFGrGa7krMxdiy3VSSmh2WxfbBx4KvhFgyE3fSpuIeyQ9zCvmMVXBT2uN
mYG1pfjtOhaM/Y4KwcZRcyCzQ+POIrc2XhHrbDhCYHQz+F9INbT9l9GxgYrtzzGZnIBRk8tgscaX
ltrZ8xdqDt23GLqPpgSMZ1mEQ9Mi6ty5Ql1AaaRpSxentn2exdgq3QzNCPFxxVJQ9T8ur2NdRlP4
W4fFvLgOgJ5DlqjsKuLhIjxp2sN4Lv9TyCyYzZeSfT7HHIE7ELCFEeG3as6UuxwYGTfWBK5epivS
aR9bECBtviqtY4RVLJ7GcK5JOrYeJKy4fWf3e3Pa0Kd1aKq5hLXy7dxELy5alZf1J3TEzQpdKwrc
P6AiBiZwqxMzhp6dh/0RYCACJf/x5c2iQOFZm4oEJZGXs4hYK0npptSnS8VYyRLI1TYbfJfrJ8+d
RIXrDHeRg0Zi2fx+Gss3z6/Z9V0g9XQYA3CTr24g7lWa2mszPkRuZJLXNCd+oxTtRAOed3oK1zlA
nYKId7htqOzwAuF6Mkf2VtBU5G6XFNiSkynPDmzIfDOsLdMtKc+tl0vWtFQBcynsdCu8TV9Go5Hj
0M9XvcwsSDWmldRGQ4+oyOLBwESqQQCPdHe9vXgWlGYfF1JQyXlSxogQ/H403mzXAMIDZLBoS9Om
R9nh5dvAyCGTHT3yh8sWRdaneOWXwN2hKtD8yBZkvI+uiwSi3C4wDufTVLTv5lmvA1LlQjZhu6Yc
LX0lXzc2QyDiOloQYkc234o0SMWCa0wZzKhdF/jMx98/+itQCpRLz0QAnlamGRlQKX357JOl3agK
hwgmU2howragCeps7IUiISFjFQfj90l50Jv6rg8bev3sdTky4/hQeO0mrumLvbc432R9tCcZAhMP
0oJ5e2TBUuuXCpPdz1EQmZ0EcpjDcZ/RqiT8PQdoE724+YS/M2NSIFbGC1ufzxmONajpwAInc/JS
CmIY3VVTxOgSIEcSiQyTvBaRU6xPXtrJtL5aPd7Fp2YK6fKjKoKbICJNzwFoQ+zMKuxwF5pBmT+3
DxOnM9PcxcyyP4KCI/JAInRcQDmgKRYB2vZE6N01QdmLZRtZXo0eNIwElnbjJQPpZTnA/s+ux6l5
Lie1aMuRGakCURa0NuG4yS0oNrPqfv+6X8cCLHp69+AebCICSHCvYr4Bg2WB1bxEk+05gS9arx8P
VSJgW1IBWHCA1DXL+73rmu3kf+I3bbppiq4dQm0YtjPlXq0wWS+JH3rV/LBY6EzXyDrQ5Mqf6EEV
GfCc/wfg+TeQCcraLy/GnJGQkjz4WcS4puz+ckqjSSL9iiP1IYavC/8/o8CMf1es67otdzqGvVhd
F7I3ZcFMC+ZPFNUoPaB9PpgvdR5W/GJI+5g35ghcJx7PdZ3RhtjK7z33SdH/mviHRouICRKxabh/
unJA6WabssuQ7VH1Nfnj0KsgjG8VwSgiRP3kzCCkhzEwH8XRuHIbPl0I69Hu6H+1WwiEw/g02Um6
ztgorbXBV1tUEFG3Ot+oFQ/mwbxZmj8OI+HlH1G3DSkgFxNQeonV3UqrbYNa+AQ+c56dLuCa5/4q
rih1iwkljktB/gU9eDMQE1nRvHwt8DHx1Fba/SCcexrkY7Lc4EHousOhxz8Qew537ugNnyKqyjwA
7p5Nh8B3m8WMWdIhK4XITEDCVG7sZlyT+XrBZ53HQp0gdotrUMC1QlwGITVK4orQBRlsiKYjdx3j
1D5kdxHNVF7Yamqo4hgTBqwIzcO0tFNE5mBgrtuesJWCXpxP1F5PIU1nF1tz39xK4pSaNllGNYoj
6fIOgLNTQNwQYjVl+OmyjgORudSeUaPu4nrfOM7qOB9hOfnYKASFjCgAORgPAMawUJ3m/laKocCd
7CCfipCAtjev3AJ8TGbvdxMECDSR4DUDx84s3jxbvQkkKl3RQz9PIYtIieGWpR0M1j7sF7UUO6g3
WRsjuq0ggu0U9GFmKIxKuDLXWQg9q9xd+kRzK2wR3iSCsHu+Bi9B4wzlQQsv3g/IOANMwAwoorR+
hT/MOHgfa9HMc/w5DmXRtU8SdS2uXlMNZzRqnEImxNeZdUN6TOrGzPcclj4/G50lQBg1AZl5dwlS
AFYQMn2Y+7TROJAGSApEUmGIdp/CzuMeh0TX/Ok76/n5CPpl8yAxZ8tiVTsYv7GIXofcXB00EJZi
DyORgGpRBcQcwdm0CDxggNKU1Uzo6PQuTQysSg0Y44La8M/4LHSaEBOiJFxJgyuRyH83HjwLBEai
P6aQqYPAkeNaAdnguTANOIRWfANjpkAtOKAgh6OCg+eCh/5NDLbjOBvRZO/jSN/PtJE6LP1Agpwb
Lvh6cL7gtckxlLAhs9+vZ8Se5iP4vXjsfFdBSEhmu9nHCp3TApAwHk3oBmITZm1p5ASkPuQNDq0I
P1xy/qzA+sPM6B65iGh/aeA3yPLSbN9ULXU9SupJiWDWnib1VPe3uW07RfDPHy4yb5A2x4AHLUuY
R6O3NDu/x4ir2WlH9T4CD7Y3lV8vYVzk1GNRIwChC+SEKotZD5DmHOLFMjMJ67kTdAHeSD804Bpo
SGF7v9b4bIIhDLMagEqZBk3MXTrnLkfVxUlV3LZmJ46JphYTPF5iSLyJQguRZ6sYTE2NvbOoonvX
7YuW2VmjqE+P5hI/XkAhqUaltXlI1art5jpb4PkAEWkW04gjyXHacKdHKlqG0IKOwfzhgm1BnsIE
r005O7zESwPvgjCSNeES576gRVLD38fGAKtdgdEJJDEqkuVednrNq2OZEcB420vfIGDKLQ7QTAvc
ws3vVwK1sNcnG5UaNkTHo4FJ5fJ1sAZP0iX26qP7EiWipt5zMvlldeBUYgQwCABtDpZqSM2ms+KV
nX+8rOagiuvC3ywdm1lxlH6TIctSi2EY7vpQW+UhdHXK3zJyiL+tzhiXGyeGp/HUgcYg9KIgS+Vr
yBODO5yW1lzBdA/nE3auZhBdGP98D+Nh04mAa2O6NjX1wkJtEQDFrRGKIBVHAFYD4osaJiJkhxhX
zdhuwNL3BGOFKjLzPthHqEyUvmcyM7TcLKr6gAoNeg9klEOo1EypKV5Yk6AQRBb9DD4j0eIeU8Fq
v2el0GfHMgna0530AgCxt75ltezl+Zg/Q9zmyFmGLRKpYTKgY2H08w+DBLWfbIXuzC4yxST7J4dm
bPZYT4Bjj+cwcMbTnjHB3MdsHSV+0e2KFA1kumJ/6R9kPRCzZLsMVkfXeOY11LfnuLVWwjy+ni0D
g/CL1k2qm3Fi66t27ViQV1RW5sfTvBFQMNfhNloLE9x2KQJw7dbNXLYVJeqF72HlQxhBw/q5Gnap
VbbNmBFbQr6LXO+Yuo0JZvsZkgEMEUwQY4QOVB5cl0Fo476Q2u1z6el8w15j+9xW3/oGhtuBleSa
QmQYLF/lsgs9tSnKHFW26zKullBtdZwhrL6pUieKhnsNky3CG3GCyyAPmLUqisdTBmEcXxdYV9zX
ch68oUTFxztB+Z2jYeuBQUysg0zyxVTaK0Tyq2M/8DN5nUbDFESnZJwwDThKTJPjIz7oAWd8vQ4D
F2BSzgypsFTKX7P5N4QGi3Eq+THip+uKCvYjUlztU+vWpgJ3OdB8B54ZvD0vLLkxu2J/ldeXwQSY
otZ279NSWvtn0S3WertaJhq4/LkUAwJR2AZGFLm2BQ3X6j70Wlr7+HWYVofjuTX3NaNrx7TuZ1Nj
xifX9epPGG7Orrs7JzEeOhYMEPslU+zyjwoBF/6WdNe89R5xyRm42zOE59JIyWzLj8S1jQAaAneY
tdV1fBh9yqePNcU0fFxiLVvTm3KlQTBUVtWUzq2O7BJOGla5phx1WYwiKb0RsmoT2Va9qxZh1kt0
fmGzq8wkO2eiQU1fKLtucb+hbrnpznNtGFc0xiB8Fv4tHEh3NL6iWfR8MF0OjHyEtEeO04MePYw5
opAIgwqZ6AaX7dQJH2lg2JO4weOrWNy9hXPBBJnp/MR6auuy38zDDPrxY1WVZksiGcywwKjcYSh/
5M/byMSyZD/gGKjhtnEme5jIbNiu19C/zWsOsBmjnIh22ybBMiG7qdEyaWCPAjMfg489+Qhzsh+1
eV+p7zb04I19GVPGWhoDnwo0c5G03KflCJQIpbz1SfQrTOB4e+nVjKMwRedL90+ui2ZjpZRoysy4
ia20mcqgMTv1Ql+Jd3zBIGftYPYeK6PfCaaaZ+QmLqO39lbHI0d1I4bjWnf+A0gMHW3HqTS3Y6fK
VHan55CjCKmNUqfxpgFOcuyVjRR7BInAeILPDUcnIiBALgMfUjS10/oR/5aVP8hsCXJ0nw3QOoeb
fyrXVAe579C3zIrMEBEyC/rcnMBvwGxMTolJ2iEp3Bln5KxFZRkxwUC5m95FHXvcpB0+UR613Xh0
R6ig52U2WVNoOXqTTPgKT+FmTlt8lB5qfo2UdIOAqVnLIypa9F+TKjMz2KHar71jAs+a+wU+KwC9
tpIoXvwDvfQwpaaVCs8wbvluPQaJmfqp4CQ6eAnpbgSNWyTxcGz0ACrXz2ZTIc0W/NWy24in5bLn
zL5N8M/KUPS0sqZ8CFHd4DEauw65o5nciZ9dIrNL08ZyRYYtQzXKNPefFgT4+2NMKMcbutxPcT7T
5H9zdl5LdhvJun4iRMCb22W62Zaia2l4g2BrOPDe4+n3l6jijmEzgtrnXCkkkWthAYWqzD9/cwwK
19hwW+ejfl5TCccGItqUuyKUDMVqjk6KiaTIJnLo6uPNUqXgQk+aLFYmTifbpGKQzW0qC3QhmJwP
baKuM7ybrIO8+j1ZTECkGEdC3JhmjHY+rAd0lWKHJ8tGoRAD4AZrmu35uMls/fxbmCfNvDxW1bT3
+bt2peUxr3PgAwadvQFpwnKLHFJeuhYROqshkbH4a0lr2L1u0d6EeNqq10T/wDFk3sSqwYCY1Y4+
RbaFAdpD96q3GABsXgAnygUA08dlXC7yzVCGXO6+3rEr8nr4yYqSUCjQtkMeLp+LszWXP2O5T/GA
UygZc5e5qeS1s9SwpSwd+Z52raV/m9QB2deNPAXITlK/6Ml1RrI8L0GCew//TzePXdFKj+/Vswwp
EuQD/FvjUzjwmueVnP5TOMgxoEeJhdoB9wM77A88aVPTzd2djlUXBBsM7W5yAOpvbCMc2Ry8aRF+
oh6A5naSsj6L1QX7shX5o1pX+Za8w7ETp9UybTn2A7+ceVMr15O/7TPd31+wDhti725g1zTXexuW
D7wV/bv1ItI3Q7/ZntvIxHtQI7JwDWpWlv75ehOOAl5D5zRSiPk5EVvg+JQxFqTl4JzaEMmIZyUj
L75ZVPFXT97Owb1J9EDzsGKfHJSPXl8VywTTv4uX76CxbJZkyMcjNa09dIH/1eU/UssqOKWbYwex
XoE4Jg5O9egJ0EGMgXTCHocHoEQIBCabLnbl/LV4kkdjJ4CuXwcZ73SnHT8H/jGHwcKXsKp7+la3
IVUuelqyLhcoo3bIqrj0KJb5B7kzkNjAQMko+ubMkFi/CrWUH+aQmcPH917IJTKp4nJHZ6LXukCX
KTubzGe7aL+UUyaQjdOHAtkM+yorVyEIFBAD/6Ixg0QhQm3fysE/ZZmgM6MbC3r4+37ibTfBSJUp
AHizaTv2r1EXmDj3dT02zvOSccw0p7IMVpw1nIJb84oKRVbOYC97k8G2m3Mnf1Dr7vdX8fMkgsk3
5Gs7pHuCix1wxAhk+V9j6F7w7iKJ9ueEtGTKMDUdNUuKP0bxnExU2Gr6H6TmP4/9f8b++XobqgFN
eGDBdiAT5Q0yOc+S+0bu0bNdu1IQTZ0bcKf1CACQiroryQhgBtytsSmSej849ob/w8jUlm/7b6gD
mAHOMoxlF9MeG2vWn28GBBNc6FIvpxllQVdP5UjrvXSXDIzDNM7kWDj5cp3bpgEBwCSAB5VmrfTl
jG+EeqR7cPiDcZD/wdSZ8veU8veobKOYBLbtLj9Iq0lw0EEng2b729SESTV/LIpaGjTNG82AFf3q
mgBHbf80dvjlrkPzwBiHeQvTJwZRb8ZPgUkihGsM9hO+4uwRer8s8G2jylErIF9nKTtrtUtXajIO
+Uveit+vwJ9BcZYAQ3pmDaZvWoiwfpm55PBRu8GL56fUw3cf4u9Mac2xcjSBO3ZEsv/Wi4hwfv/F
v7yAnun7lkNrByxugXH9/LTtMUSiFrkYn6sqK+iB04oHPcKdXEwIv+gCcCYoMnW/J6pZ+/1lvP39
wq3gSA+Q04HO/8JWmBYLA5pqKZ9QHynUMvV5DEDYWDE88IIgKrjoVf/7b7Z+lrQyehVCB9R+RrFM
BYK3gEY3Zwmc3th4TKtBcIMyIDPcv4Z512IwMHacu69wPWUsQs6JAAxT2MkhzEsrR7kbk9rw2Wrz
HD7776/t7RJFeMG98HilI4uhyduNwR92aABBbD5qWMVT5MpxQrp+p5boUidsUnoaVPm+VA7e/2WT
ehvWxH2KTMgq+DsxrIWr93aTFFU5nP4eO/bC3eHmqnsC5XI2P27J2LnTZbLGwPxGkIiUM5ZDvsC3
DseMIjlHHUIYYOgEg7X8nTeXKYkyv79bb5eyj/m9F9qkBLOU3F8IOhwzM4T9KHj6IYpTC7U1KJ2A
pMKcPinE2RRNEhj8cGPtFVHj/3AR3s+UJsa3tsONCgNeZRhRv1CaKAVmQXO3p7zHvxejVDLuwv4p
mqMyfknW1SDSeTQ2ZHwfSLYSaEOLmzMf7jgxTEwA3ecxwNqqIAWkM5v/tPGYFN9Sw0LN5Jz8wZqh
WoQTJTpa6M2QiXiThHC8F8tO2IeBNpnkuFC2+HRdvROIJ+owZKBCNNVoaZOs8whvHuNwFjk8CAhi
P/gaek/vECXxkdOCUnM5GeHsLRiehA0a5ksXdpJnXJgIsnfWQxhSherNwi/BnT4lKJuy9IywL+jn
KxizM4T4DhfkaiG9KDaRnplzZ+AQ3STpNFW3BdZoHHBJOMhKJngoTc1r4FHLthc8DYZxvO+7FLba
FRQkNV9+v4SsX9YQUiHeOQi5IFkWvefP22GAY5G7MCl80ihxq34+pR8NMdxt8mZCdKBLGTHF6xkK
IVhTVGx9cHVKklrkkxxj5l4Ic5/gMqEOKg2c/tkVY6nmi7kSH75cui70438aQr6dQSL7h97B7oEC
CZLQW8Kag+QcANjsH2kGW6/+G20+1to3CIHojrQGU6vl9toQEQJSTtpRteWlcyAMpn+4v28rLT9y
uBLkxj5sQ271m03EJJF9NlhTj0sVhnv6p+P1Y1vcwatwjU8hdTaFZgAxuvrLZhNjwa5zHtF8jsm6
GNHzGpCUsVxrKoVgOumLX8pGGh7ovmH4lR4aS4+dDZVVhLIyNsab3/+Gn+kR1GcwVXxkXT4isYBS
6U3dgMu21weM2h6D3Rh7iAEEHjvJxVjBvdLT/1d1EODZ6GB3yahO5NpvDfaYmXT05F71qAeKuoLv
VH2Oj0BGs9D5EJ3tf+BmvH1ebGMejyy0PBhnzi9RdMXcCXFjaR+zNA/YLHEaY9744/vLAKLoH0GE
pzezamtGJP7u9zf7l++HEo5b4lGOusRNv1kvdbml4xZa6YOWRixsatJT/6TaqiwP4sNdZ6MM/ieW
0i8XwGOG8IQyBCWXyRHz84bgAx/7WBoM9zDpjh3QPZpsffglxijIGuuv6lCw4nMV/Pn7GyA/8L+r
cZIu4YTDXOBgiX491Ip1cZGiJuRUskHun8NwGkKicX0yhs9cdG8MNz4xLP/kSWO/rYqoBDkLIphI
4h9pvS09Cs+Znb1q+geURWk3PQdu22wvUdXn+50ephMM1jh/jtiU0bjy3ki7C19eWpcstnPBv7t8
onEdAoh6xHKBLGT1TW/jlscQQU3r6QTklGI2ST70BSGWScE9OxyPxNa6IvhiqiqMiN/f1reVFcRQ
FjYkU7h3VP9vm5zYi9u1sa38YYxm5zh17awgZJejuuiuWPHPXv5D++VtjEleJ0R0syk9NoTGf3jI
b7cUnJCo+13MM2227F9akaUco8Qhc/whOOg8mGkx1FKVnYIBf//jf/06di6mdwghIcVS0v28pvPM
85hh7t49tiQBQFluC9qLCRcF7Oh2/9zgem/MMrjHAI0wb3iTQw+b27dfSQb02kXUiPeaAJwfesU1
qdr9ZSJbje8XHf1c4nlFiqJFGLg/uO2zPY17W94gko7N/sEltRUoVaOVWlDlJbDWwVYiXMrviIUA
ZdLMoibG8hPnCJRdf3j7NGKb7fOpcjBgh8eRwSRWRljtMkjPQaUia7f0KxmOpYTr8ke03ung45eK
4uVNs4yzAgwyOf7HNOn546FiTDX1Ih1CDmMQaLaJSzCyTNWhddE1zDLnSmRc1WxTjWLQKqUpC0re
iLSfs908l3HHiA+nUIbVd5kavM21IQK9PajlQlG2CCzZo43jS3RT0CSEjVdPczvJTxKXiB8SqSH3
BaDXSFpMeh8f1cThToHVx6VAh6qjKKUFfN2Syh9uwt5wk/G09EZP0vBQociJ7vJuR3CuwBnTxF/c
u+BntuzOjZcgsf9D3SzdrOjtOFcaYw2c6WFBszr1/qLRFnBN6e7sA/NR2DDgmuDEBwfVrD1zy29j
1IGbhUuiUOZ0J4idstzMoJtFqqxnoY27iMdHdoDM/82z022BW7uZ+wH392VG4wDC6VKZAWO2/6FC
DskA2HEA+Ta6S46uzEtKrICRankIi6qUXwk2mh3LtbZsbqAx2WJeAD8AG7mW14ock8pul+ghm4Jh
+pzjEYEUkPmCt0cXVVohB6opxMy4GirmodgDJORs9K4LUNih9P8G8SkLziMDFx9XW7MVhBznen74
tI0pE2umHkYCmR5i5nzyLZwwnWtTFkhyTvwnEMyROATvtk9qmavWQAoR5m8WUp2/djXVKH1jdN4n
hY8u+KJBeA112WpwrmHoeIKW+FoRaCWlGRCE+9yb3VKk526fiv3L0m9cl9MZ1vK9gsWJXUaa76n3
svI5+wuz9Wn6GzDDcl8Yis/Te+xxqta+MYzW2F4Cd1+N8T3qPfGb8XZXxsYFkvkBOmO+WwOJpGoO
rCcEuAsI/xJJ0TFtCjPpNAPwahYrvTKZjycczhqmOQFzx/1GkwHYDdkLbvcq8vv5QxAWo8HsSSHs
7LyCtfRqF9AFXLT5bvZnFbpW/kEt68lfeWWL48WdTTD25LLPoT0013k0ZRkqsgKWivH+rjVsYy7O
s2L2qFa9QBTKwlSczty2c8+Ei4mvxX5pu9hjRoCqTuYXWtHl58WSkPHeVd4EhFumSYpQtI/n56Ag
+B6il+Zz1mvKYat/qVpi4eYjAzNLZtlIM8maxftFoanqVS8wwzb+nL1+dq6R2rr07M/xvFq2v4Oc
OR48VvPQW+rbpD0D+rwUmUjBUcV3q6kJUC+4hAbuy9BkJ9bUVRf2MCg+djaJ+bKOVBfMzrTrQZJ0
46e2soP02jjeXAHhqyGHmlD54SpQ57TsJQ8QtEbu0L6is4CdwJ2Jkouaou222TBucJVoquom4StF
DDD480IT7F610c+4MNn1Lj08Jzb47VimAVA7bIsUs1rSMq3US5+8rPF3/GbURknQbMgmWq04WHun
oknNIj/XkYH1xikyXFgqnXrZFvV5x7Sjd7Yt/IJHGE/3FOdb3HgnJNMWtue6TVaP5sfaPna9gbvA
Jh/AjeeWqZ0SoQaXR4Cc0JE4ZOUUyMdUZl5qfK9JBYoi49a9dD/JKpPhefKPw01BR3rW7hw9oN4e
FMg45Za8gi5WETxXX1FDerBf1mVNVhLJfee2zXimUWcEOYLJmiZ+OtdGL5oYC8IH91tt4mihXap0
nA6khSRsWnr5H9rLY/r+v4vtEAAt2z7w3s9k8fHnHQVc6LFcrSrKpDRZW/oBmeYqoIe9l+mefcyH
LYcrpI85NxipaZZwl3NNYz9FMx5wucLVt92RpTG7CQOgJ4cyg2FVoSyKRrWvtFYJk+9mkgm0cYWT
6JkNLIdRZp3U6Qz0/mrjSbD60obBRpmg/s1SAP6qvl3VbvCJpHHQAH5BqcQ6IghaRJvxVLNHokkV
QlGg1Dl0nMQI5Ua4mY+df4za2rENv/aoq9I/E4bLNc6iTmN8L3M/1ErrspzlVNdDyZaZBQeihrQX
HNiZ1B1i7TrHrJ2Ztj2zYrX8KmJCZyADQ4gHUBcnRFM5N4YPB7A5u4rCPrhYgAE2tWQfUy2EvPXh
GSlOnJBHBgBITupkmpjxXEdFXFfLNlI+BLoS0Mc9hknsAHdZZ08wAfGJ2+vonHQN6nJGppVj7Ddl
38jz5Qlx4XpD1oWjXuiAAYLZF5uQoPR8tu45uD/oDrH0qk1mx4qWFBmYGiDHwm6Ulahr3EkVVZrj
hURH6EbRksiWieZQVgwTM947r7Y9Ci08/GSfdfJxYsFAjUnXTyPz57G5ZEq00yt7ptimmyP71GLw
iT0GDufpRXNPIIFJVenqT6Q+5BM50QUbrdJR6H6aG9Z2M11HqFg8JkcBVzUwo+bNV+dRZEcQtQw4
wQxg1O6kiqdelYewQ2S30JPfRM3ZsW6C+6Imv3p57tnBcewWsVhQBakCqgZV2cI79nHPm1OrsmHV
wUjiTrLJg3vd5RW/C+KFEYorkFrNeOlLN45OV+5gLgTnjkzv2YHb2Q9wx4K7cKy7JrvJzNh3XzFv
PhBMH675y5jjioCTQQrH8IPjY5/OfjAnyTB/jpO59ho0CSL4x4RR6GC0AEI4UIweIz9Aek+NpEFo
yFq45txT0hZ7l2r6rGfw2+CVM9y5GP1Xep4GVyY+WuySKw6aRXnB1XdD6XXNH+aSOejeq4xRAow3
0hl5Cuom6XcM2vzeT5cwzPbSv9NghZEsY2GR3hQaqX/q8vlAsjgli5osKjYjPNZNBrlM6RWp0Sk9
1qt8D0YQp2AjOWFknzqIA7p6LVZD1qLFkczK0TdZSxA5odHDnoVulq7Pg6IQIUitx/BKE7I2BCJm
ZMHm//p9P/kWo8D8EC8/JilYIuJn8xZo3D1/bbKkLu9Jt4ecDRFb1fO7zIs3NcnSMpP/py9GKUQL
DzwD7O8xvHoLxZWFM2J7vKf3xKl14SvBWWYAyb/FgQUnis5Yq/pac1Swzf/+i98OQ4D4aWhDl7kZ
Uw/3FxasYYSYYVYYOBNi3hJuCbA6+sl9hMcMFG4oDlMQ3u6221vwaPYpHcr67GabI0bPnKm9/Vgc
W8to4jxSvIcROC3tH7+/yLeTXMa3IcEctA8wV8xfLY822C5B0M7OrSYLKjriqu3i+lwgXzNc29K4
wXamTYP8FK9hEH5ax7lt29umxOQtO9lVD5TfN5lBmAOkObjGp4pl4OATqXz6urQqSVFgcRlkyExe
X65YDFGpOum1ws4FHFe9Ld4xFfj9z7R+TZgBm0M5b5n4kyJnfDvJxZGcePNwtm9Ixt6NkNIpqV08
86LI6rCxG7E06HCayqj9z/sSrTFxkVGYNu9t5SPnO1Tc9I9Bbxmv1sSmgjHVMVDRtniajw2+CQX3
VAXwwIkawwfEGM9pujf9U88sezOJJSQELkc3a4rugwS8iZRk0B2Pzm6ZyJQ81XQuZCZo6Br6lAzO
3bmdERhGKBhsDnc5I161LxA+9nVnnOHY7dZ8S6Yo5FRmOoPXPjWUgUV1C+g72N8wGIW7cN28ygle
iK/2ENkGrjENBXEUO4zgh86Oqatv9wmPg2fYWMQNXiig2pZcE1KSm/y23KI6frKk64Z360XG0l8g
6LTRRurcEDotcuhMUAPPIPAWGu2M4el2Zw5o39YLMbCZUVx1reUNA4b/f24b9kHNeXB6nFlPDUJj
47O7mKaHbWFDJkx5U+B/Ywe3WeiV7PXLhhgAofU+biQ+ZvMwMBY4OAaVmqjEKJ2Cv7HbSfPbhBak
A7QrasR5l74bSaKmNTiMOPU0bYHjnKP0Njbe4cu8DkGXkJ6y0cmf2Rlhfd5V2BZN/Wd4QzvSKLOL
MLP4QGeYZx1uSU1gDtj9Tm3xbUrXxXyl+rXDu6ntLSs5F2tcEt3bQnlgcqbdO1XTRNyfhCv2RUwO
zSPZ4mKfpLQK2tJU1wIGj5QyQfVt896IwHksCJ2gREUINA1UsYs3VSebCm/+t3qRkrxm3pcG/oLM
wN9wPesvi9PM2NjloZG//MMrhg3Ezzg0GDAgMFs7NtQulIG3gzEkezU8gta7m5s0c+YTTNakyT9b
0CrxxWQnjN8F+ON4TDfLpi6jvsW3w46Dd0uJFepltdYMPGxE3XhpsUd6XJaxBZubrOQzMTbY4kRu
lSxPdlANwzldXTIhuQcTLzPnZVLcQ3YFxyvO5GoORPv0/L/0trILo3mfF9jq3Bstrle3E7KI7JI2
2fwtHootv3G8bEEFZ1v9R2wQsubataNZnvs99Da0Ab693PlwOMubxonJcOniJBjP2bhCSL1YY7Fa
D1FUt88G6cHzyUTtE5ymKiW+iG5wP9Vp2F5AZ5roPvFQ1OCpUwePmAbU0XWBTRzyY4vgU1lP1tPU
u/OCMsWxv1p+lN0TBDWQAjAF+XNPmvilHzPrZa3W5FSM/Tc/TbsXw7KL59I1Vuu0jy4kkBPTwria
sftKMSZ9BK5iFn5ZPXfPonPu9NVgPqLBMf4dzYlzi79hddkQQ1zhNRNm7Q3hO36rdTWNlD2oAf/4
7GOqchoggGDUFe2PI7ELCfEjwfbFLN39hqm+SwiOVQ7v56xr/4idticoMtlvim30PhJI4tzGkUmC
T96KkyHgwQPDvPrWpHO4WGC3Yi0TPOE8lLxrMTT9bLae96/NDtMv8TD2Hzam848J9mN35dCPxQkW
ontpMrKJsPHcr/6aE1ZKEu1KLOw4PTRwod439mBd96XPr0Xu2tiWkTB8gti1/bsNl+JTN7nLH5Vr
jveYlKXPS2CSlWH0eXclR31/QFEVfcJ1q7y3ktj7I4Qd7Z5y3FxPsMXDBxPy65fSm/ovEbZ2tzBu
jDM4SfzO66eW0wTQjSgZtJCApqH7zp19EmLGhagg4eATIjkb3xI7ax6jpgXxoGn8BDPbhmbfO7dL
0NhPtpMYl2Wf9+9FHzeviZ/hzbPFZB7PRQ8oFVuvFg5q74JmK94RKLK9J15vfPKTob210nm+S5cc
GVO8b/DJszA/Z33j/oFTcbhe8Tmu+RYrvhr0rg9t626nPAz74CYsi/g/MI1fIr+ZXi2Ot1t4ihEh
Uw5cwNFjP8wK87PLBnwl6CN87yVB8M7ZswZ7soEfACzsfQ4p5pHOL+hsL03Y1N+mKveyE8ro5pGl
SZsQtQvviV0j7sKUjPqisB4TDGa+rZlr3Hd2j/qLdufOYzv50DQZElL8tF7wmNlPzT7n39K6yMrz
Ytew5z3C7OM2thA1YwUHS3h20KEuZf3KhloRDcM/ckIvuYMYANvOiWyY7q/NCKYbD83qXTG1xNmD
EhQfsCgcPywcNkzjh/p2wubqFAJDf/IhW9qE4DRWUZyNbE7pkMHP1/mmTKrhX1Yw1s8pxdrVWJg6
X+I5MDPyS0g6Rf/5suT4Aa5T82e62+MdjvZ/z4Pz4oP74/1NnKgxBcV5j+zuhsanNe6ssSuiR7C6
6h0/rCTWPF/aZyqKNLphtBnPcAFsjuTUAN9ButayvZIZLC7VufkNBsV6XiKPiAC3Nf5lJKNNO0hc
cH3iqsp/+0SqvMtTw31o9q37imzNuC9oaXi53PUpcR0S9LIhh/Hhe9UFZ4vuXwtnx4O1ef4XbOq6
DxVhRu6FLKjxxt8W/8W2SJe6xLHR3wejF+DWT0H83UirdIMT2Y74e9gYiV1Tb8ieutWZMLWJh/bS
Fl5Qn6IA1XH4F0P78GwP/YY5IHf4fpor+2I2C9R0QgE/Npi4XSc7T7MbUAzzY8IkYD7VhAHzgxr2
Esi8H5HjGx8sPOC+N87G9hNlziPKjJyUOHs0CWMOs2voTNVn5JmgbOsefoudJvlSQGkYCAWDonLi
LrSfrCj3bvLVwpU9iyWpuwmzr64/De8CY0tf3QH+gBuPAY4oC92hv9vlaY3rmFcTye0NBn/dfWZn
9QWTLVAwt4gvBMNnkljfnSl8ww89SBr2cC4BNOG+0tAPI8IaO3mo9rl96LLtmQv/Ox/86u9ut2qG
n7gENoXD3t054xV6bsbfYkZ3X7hj9Ixoyb1umdffON2SVCdvydpL7hneo9uu5Gm15le8ddyHtVjR
AJbOeLtEllDeeXcvWd+Wf+2uneL97TUD3Jsxete6c//Zx4MIJ7WCmCUjMewzh3Dzse7X+Z1P3PSd
yW52u2ySmc135xeS3Y2PaTjPmPuBe5Y3a15k9W2RhGn+XbHrQQmFUbxnIU4RxW6JZ0i2dwLEKclY
u1OokbyFwzhVpB0lGXot3S4qZwmFemjbEc1qGxbhJ33UTPaCDYV+TsGe4VikAIfo8jBIvY64/5XR
eS2TZc9eAoSz1LE5GRD8EU95WlFcSVMaHPO8Hb+YiRC7dkI4dQJEYD63ZmPS/Rl7UbXOP4CWvYba
QdmPKu0uqr3a/Vtjr4wusAI9DxWutpdtmuf9CXZN0r/rY8YbuFMlLYnHvHV+/ZxX0zhPpyTyxvw6
YeaXXo2hd4joNmoADSOut/C7iUVkfI9lvVUhYioo8QzyDZabjvF7/cFdujj/a/SSZiRVHDud7CNm
nrFlAcwWpW0+MPRdPf8W+4Oky04TlrKYHS8Y6G/XEYZjiOUNsX8njB8SdFrxknNwnTDfEDnUsDJx
0xPOnNiyFDIflc5FIUaRMqLY93aLYLxk1fgdw+FigiCJIMH79w8TOrsNi6eF+XJyv5k+r1gYNO1t
XMQM2cHdit3/RkEWZNcpXybjFl5LUf+hXfmrndF4w+NImA2qKUkEAS6kB0m5jUE6W8N/6FmFZmNu
i7QLq1cJFIPuAu3xsyqNM5NAZaaparwAqx856AmVWjd80BZyWtEVxeTv+URhcfj1z9RSoOWLFjOp
wYkz2XuVE6FnDFtyi8NXy3eqwaKxYyF4p/BBGYLgX3XMSjRXGBqS8FdZ50IRgzvOjEyPJFL13/Q4
RguvmsUWT/LUXGQgrJjnqo/QcggldJ2VEKzLiJhr7uiCBLo2F9QqWAUpDYyeIamrKZyQZ1sr4rJG
D/VkZ7ZkcoZgNCbUns0nXK27NJg9MjGZ9ZFQyebNrWlu4U9svf0+npueNOfID/r8gb4YKdppZgJs
tvd7QgTHfLYRgraoWPCh5yVXmRU1Vu0DDMNU6aXChrE4MkfTldFFHMBAAbSOLQM78N6eYWTgeF4g
Cb3VqpGmC0WNSUIlcK8egSq8zjdDbrqWEI52lTKST2y6g/EaZlg4fsfAPWkYWZIr5wWsHl/gxYM5
K0yENLyjWcdqlAB1MsdJN1l2jFduraafNoz2FdLaufa6QvoIjNnGFu9Aj2el9J1te4cNTXA48O2p
dqiJ0OspAYwGkR01h6mbVmZQPzi86jH9gGUZVgOgVnGzM5Ka00geaEzBUnqPeeG24H8adQwOlrqW
0tJZCGzor6m15rfVgt6a2ofo741qEFtILsW10Xshy6sZBTLnHgwGYGhLZTl2wn543ZSD4bQzMGlQ
FC1pUonhTOd+wQpQfCNH+DNmes5yOgfUZt4aThg3HoI7PYfWoj+/m2d6lNWNUrMlD3L01pcVX7Dh
Vcs4myhDMayZFQOoVMZVLEO3EUWv+AhRtkXbBefHbf2asy2Yn00cfFt25yjNqxukpfP8la4t+1aL
y/DCvDyyio9mWk5YDq9OD04/9F3uvqR7kpePmY+5+01PP+Z/UHvJ6DPZZ6B24OpjQjLkN8NDNJqe
mN/+L5KuXjo9ZtRCjFnJ4qo5kztqk824v2ihs9ZYzwdLnIQmlmTdTjKvx8YBTRtkCdIVqTQP3nHP
W+t9XYLViv5uUkrp18IbpdHvFXVNv7SHOEKhQENsCqsDyb0MgsbWtcePFVlz1bfWxqJsIttyWjci
Ucnx4sep/UhbESmODRbGcjkI2Of9dqtCGDFxULst/eDh69RGxJG+qlvUF0VbCVgfbjFrgfZx/UtN
Rq2hSbhTrvKG3w+bSDU/UCd2AdGKjateXTnt7fBQyDsAKvxHQlJlaqT4TGqP1sf8FjCwaaNic74P
HryNCpk3yQAftHYZZZDwXNQYiKRZCRQocWa110sCudr7rLYyjIlFWaen4WruPCgAxcQeEXrBonj7
1TjIH5yOUUdMaA+sLiW2B/eSS7TWTd7UdsZdbnqvzXf6CsFMAzJ68DsBfkQzqJYJsJkcP03Xyo9X
VsQkHsjxozUbTW2vDcOQ2a5WEk/URuxDF+BtRyIstB/49qKMyWasONJLBKuZx6XWy6jGbnm2CHnB
IXxrf/HnDS/7u3Vj3IUbaAEAXFHPN0XuB1c99erWHLHF3eyXshMADUrNoyaoWxuJjqiGDNB0J6ts
MnZ6rRtQPow/fFa3WOa6MypaDrJFES3Uc9MiKP2wlbCvweyez+36RLYbf4nleM6UoiJogmMgcEwg
cU+Y2PFqTP4M7OgRtEYUv4e1Q3+YObh7MU/9uzirB2e6YhrTlOU98GfY9bfWQNoV8+jIX1ccK/2K
xX+Le1dholoNQHPm+6Ii7Np7mLEWhWI/wUjATuhUOCUq3nd6JqbpwY7byzwHXrRUpUj0nbQ9l3XZ
jn8PpdVM9iendys3u3jmvAXLjWVtYgFmYg3JnVEz9GaORAvyg0NHAS/T85Ly8YN/HDlGOchBC6UL
nUZCAyqSyINnrTWNlMTyqbgRyg3EHEEqgPaYhsXQELlXpnLLVIcXUzIf+bQjeloGicq0b272OkAx
hnFH076Dz4GZ3H2Dsy+Xth+UOJcMRNE6Vwyey8ts0FJeoB2QwfRMJgat6SVx0jUoLjoXQWu5ohDf
CvtLjtdRGUG7Pd5kvYzVC12nM1GTT0lmrDucICw5m+7rYMGlujaEwczbhfG5y6/QlY6jnn9WGYEz
vpJ4ciyvg66WJE3D0i4iqEbV1Q+GjHtlur3sulrDrI0AlCYuUwwI7FGEkKVvYNHnQpXzllIIQs3U
yxuax6kM1rI1kGO27Q8X0IHpCbewN3KscnCiHHL4gXggsVzSw2R3cqMFubWmSeg5tKYJMfiUgbtW
7Gn3B234Zgz4jiJXUl6nmpfTohzgMTuuSevyoSiwrHKeG4o+wvHqHGUEomCOYP5e0lQ7dltFXk5A
9CuZBFIamHHCwG+EMMktqn0MmQgwGamOcGtbkRob572A1AXiDCuxImbqKKM1tRCRJ2lCd7PhZMFw
+eFoRxgWz8VS8VIdRQsXpmQy6kScI4RX3oOB7IIr0KJpb6hkWL2RBcQcMt/cwu6/FYV3+A2o0hYQ
pucBKkZm028Di0yvmb61ZdgLmUfsbsa4xz3/NoxiZgy3GfKsQxxeU45Rlclro0hkYWnKS6bvK9bf
8qZALpDXcI1HeXvNhe3EO0UDNh7mZe3bparO6mwDSheuxQYYuVwDx9zrBtqik+OLqteM7jww+z8a
kAEXyDu97WfKDlOTLMmVEKGtbpM2bHwH61IjLmb+oTrSpBmEnzaSFs49U4e8fqfJg1O/nZ44v+mU
4d5mBcTPcMbFuL7cKFcAvWEbSm/Ojxf/AJ0eVikSgmbrBIreEG6O7Lp6xupuxPr0yGb5RAxADutI
NLZy5OgtGyaS7O2TiYcbFE4lCi9zbE28i/KVhNDgtreQrpzFumuP6luzA43WITnpIc0sdr7rhGMZ
P0bdaLXkIhiK3CP1n2xFC1KeL7bS2/94moo5mfSDPHzTXcGbThDAKaH2AecI5PeTCFExoeeo3kDx
JsM/bXsEc/Nk4uNWt6eEyRYwPpCTiemYotGq5+CMoTx0xW3qw0Q0vIpdnaiSWx/kEb0TXxUpCwb9
b8AH8og0RwvyrBzQ1uClIZELoZt4WFuol6IbUE7lNz8swhWDAyMfWa61EsWniv7b46ZOBQVv0+D7
frDo1CWP7QoEoAmXikaYYozDI9JcL0XhIeVAlro6B3wFaIBRHple+y6EpcHp5N6b2yp2EXIzhbCi
1OHwCGWrjZA5cL8Tu5FOTIfYzVYgOAp+X+KtsfeYKmCvCryBhfA8rfIwNrZoPqwBweZTtBm59pLQ
TS85z8Kk0I4Fk1LbTwSN8JnSrsm1HDWMrhbnaIGsdxFTX4hxY7wkA5QbRbKm/4LXQqCMbP7jUbEp
0CZxQhDMswc6GBC7wHHDs6EZFf8BbW9QGSxbXBUOX85ltYWHoopdfXSTzUmV6Sr9VpeSH0UZpoil
cMmp7jtQDRaMf0AjioeoTVRUFTUc7OBKVfqJ2woVMlc7RZFPcws2SnkTG/eWivHC+I7+RzNj9LnA
qO1Ay9Ra1/fOSJ1V9rYDbtFvnKo1Vygh/A5t16DZIDA+hLqqyqcYbXX3Cs2clj9gI5PHq+AuM2sP
mEz5gOgcALMl4p4CrxiMfcBwNJ2KZ6xqzH05d+YaWVQ90s40eS+ENVVqM1MQ2o1Wvjl72G5iy2Vi
QQT1V05TJN1SxlrQ2+VkUvic5+RSExexxTJXHEUO8k18nRMymV60z4a2dQC4kf1dtQKh2uX1rUZH
Icd5CorFUw/8g8wfrHFqr08hcKLvnn2VYEk2vGx42iRHMyI1RVRvQEQdSF2i8C/VABkrxIEnMm4s
D4x4cpYm1IdINdiiRP7hSvHfYQuQ1o6XTpES4RnJLRqcAgFmzXwP2mp9xUZcJNw/dLqKSEQvJrW+
bvBFFc0f+cHzUXxEXlO6RLUcNIRJnOOGjRQxAWhYq4PzpiGXNsnHwCaaYDVvUt+Q81Dz99RCVmbS
BLmN3DwMmOSZKDUgdaIHZd4xhkGbLPUoroeniu27+YAgotrelx3O7uFJMVb3vhfyrJb76NNR5cHo
gARt2pZ1tCnWFR7j3s/3VltRq9ygdutnEnGMRGifet8LlkY4htqpqlMWZT94rUeNlqC35C3XeEpD
UydlZT/Lq6pbJcdfpGxoVBCM3qy0nZXWOpA/L5Vb44XiCJZCbqGgss1R/C/I5XLCgYMUfVl7C2VB
rgijNZEXWF6YjitOKnEBxqSvdogytNjvNV2WybL8oMTfVrO/xds/tLYLGJ34apdQiXgvFavXl+af
26cMtojdYtWBjfGoHVz7+FW8xJK5ocj1ChbQbE31EgU50D9NaedKmdGbvhj8oLGXTw2qmvHORdOc
u46tjIN6OEQ2WrcGXrrzc729l6WgC5NZWcXsqpKChCskYrEHkc80w4m/MKiyRssvDJJDAyZiY45n
8VnJQuId5y373eKNAaWj7iU1p1zVB9bR4k8TdMLkmnaWOxaf2O6kMMdzWW54aLrySK2Nwcj/cHde
vZGjWZr+K4O6XubSG2CqgaULH1Io5FI3hKSU6L3nr98nUsqeypzu6ilgLxaNqkpUSmHICPL7znnP
awBDCRE1A1geBirZz3U8yhDn8MAO6R6oxId1wae2W1UvRXSVkkJX2tDdLov7Jw3986YwQnz8Xiww
Xe6+T8Jz8GGs0X7In5oimg3uzFRpwcs/AYgPF61Pfrk1tWHv5WaH5o+50/dS9BNy/mTdX8S5fIXR
R9VnfjjXjB/gYfFBuvx0EBhRL6iiU45FOw/3QgTIS0dpFpI0bReJWBfCJvQ865dDBe1/0o7IxbCe
u2ClS1Bl0dvUiNRQvpEWcnLTpbBr9FUk64NmInGSwp6YIQNLZVsDRe57J9G7uX4L5aocJhcF45Ie
abWlzNUrIob7hxa7EtV0ZQQv2Mlqy6IYXhUADq2Wwah094JGSYc2wdZrN9SQoqKVldGJX8/R0Cub
Yi7K7L7gMnrXBMa695neW4OP1+7CXDPJZx04HurUthzr/lGs6qY8oooL8lUwcHywqBQY3SX3HY5f
mocJgroC84v666nh2vJzOZjFVVWK47KTcYVx0zKRYdSXskFdELL8QjdRrXK2O1TevSuOE/wvpY3G
baMNeglSQ38n7YsFRw0EXlWi+5jbWLj/yMtY7sw4W8TGV1ur6xiWmOSfxb6ajQJZTHEp9AeBVIBs
duDmwui3Y0aAk2BrRTCmCmZSYqEYTGsFPAKdfmnGGaqTmbQDoWQQy9TJKWOSfhI7JlcK/nbE+qC7
IreBgqBeFbV9AM1YLm0hSgfD2uIUFXe6rQySOC3uwMxqvMpKPW+eS62A1WINkTbuUJH2pY+Rr1yQ
RJeJ6xg7CpydUbtcVUTpVpsaxFM9WFlbCjutxAfz1WRRrl4rUdcTMFABjfpTvsB3Sr2onwZ1sFto
5hXIMG4HL3o2MnMCw3hAhsL4ytY+Lbe+s5u5RC6Ueo2NO+rAGvUltsfeUMonbaG8ukjcJtC2z9Cc
D+DQkMJQ2MOMkfVrSDJ8MnajWnOpkE+RMovC6p8hVDznmroOL26ns52jJsW94WNZFiCxsK5+kr8/
C+WPEv9DhRAj3RgeTJB2moOPEqkML5LA1Yf9jPwRrfThy/7Bpp5Qr6eHDzrxx4skH/NLVr+LhuHj
VSRpMTgnMpWY6nzOMpJcGU3uMO6DYHY/SMqfG84H5PkxIg1wfvq+NuOvxcVqwKQXnb4Eyob/j/UJ
QTHysmh3wVA3onk1qUshmF7aSQwv4ti4tEiLBNPvrSUlqoRG/L0Q/XvPdimOJqlmdWvRXpS3XWUG
xUvcpXrwbSQhHoGkOIj5qcs6FV+J9pKT/HG28yfu9P1HH+z6eB5jEGYtEzuZYVCb3RvsZLNXgi72
JjaPQjgpLra0F3wi/fDIib9XJSEnKcPhIJs6LvZan1Tmap46qJmBKJO4d1VLfZih82UaTRpOr9FO
tMQTS2NLSYH69kpXimB57Ck8yCTTIVIODsow8AJP6VKUIc9yJieSsCrbLMYd7sZoeXmjXkP1kaxh
FzU9y5+AlnKOSgsz7DgOCa106mrAnXrKRa3y+qZuahvSlCwgZSOO9FhNVg35aR7DhBJAM1Mf46vG
17oxylZWN0NPwg/AsCCuR/I5FYVaPLYorNxBqydGRln2NUW8eo95d7ouZbN/ZfPpKtdYxNkLLC1A
uzNHvGlmRN0OEBHH+2aoxrchBoNb09eVNxEo5jFPBmVrJsPg9aPFjdiBL6vfKtKLC7clmLJZRUM2
vTYqlDLbXOQxdsa2r17qsMKfZYYD5KLqNs4NYuUdPqjqHhMPpbCXMYlmX9by+qhrU/ICXby+YnXL
+JYTNcJAMVfuoqoR1kbAOo9idB7WciaNaLFpssUnaNGsallVdg/U8uG25cvPGjsoe8VwQ7ieGxn0
+xvKi2mLGWsE66Ox0KswguDDS6tWfmEEkWoHmTavwPx7TCQnYqBd200Tg5BL+qCvQoNKz44Za+kb
TVviFJGLGSaQweT2ZSlyGEihrCu4pTG/g0eRYUIyywix5ESsD0QnMC0ujExO3YQGibldXW6MPFbc
RFLGfRKE0qMplsYTrkPxaxyl/Rbmo3I1ThJXmaUHvlXJIvylTN3KY5uaTgduP9myGDRbrDbKr+xt
7AwDoqWvgqQWfhRy39Hq3fUw7x8D+iHSqMfkuhCt3O/kzlppmjj5Cq77T3IuR/dBrOmOZqWxPwpL
cBMlcHeMUc6YxPby5GDpUh8LVWFJjYVocGHY5fVKyY3421QK0rk122jy0kFsXuG+ToYLsxEAUI2E
obKrNGRlCXCxdOoGHSTZS3hnZUJaHc1ualpP7OU8dwerUCCaivGwQiY+PicWvZhbhK3oyGowQAyZ
1F2CMfNBY4/fLWEPbzCatbNU1JnfJwHB8Tj1b7C7C+FEduMYbOBu9qHHulSezX4O95i9tqZXUcGd
xjAev8lVF9K9DSYTeSWp2sblRJSzckk9vRYnYomYRCem6FQ4Ih94W0SrYbD49dDlr5mAxfRtYg4k
fvMM37zMB95j9sznQhCLYC0Kg97fWTNkJu1gjpOBopD2e7H0W83kG5pS5/KQOFxhoA6hF8I6A1RE
TkIfyT14TRlIirfMQMHoLLt8ukIPlXYHeURCsoGeU0kbcLRUeplncggSx7RGU7sP0VkkvW1I3G2s
LTKQcedOxGfnV6Io57glwRjFsj9301nQrUVBAkiEXnIVEwgAk6ijo6Ee3GL+w/6eNfPo5kXQG4dJ
TEQm0aUoivtxDhntFgM61pU8x8t1ifWIYYup1l7HiYXGnRgDObIaCIpQ0uxEZMC+npHTlWRJMCty
yTrpEMz0YS1uuAwy5TrpM235l3GGP/OEcVTBpUMBXjAgqRB5/Ys7CiYks6TB5For3yWLnw1ixw73
GQf6v39KdG7/9p/8/bWswIXCqPvlr3+7LXP+/c/Lc/7+mJ+f8bdD/NqULcyEP33U6q08Pudv7a8P
+umVeffPo3Ofu+ef/uIVXdzNp/6tmW/eSEXovh9F+FZeHvk//eV/vH1/ldu5evv9t6psu+fMKb+9
/fb5882333/TVOoViZxIWZNwysKXA2eLv0eTXN7s88GXs/n9t51IYvrHq/7TZ789t93vvwmG/gXz
LAlukIIjmskU8Lf/gEb4/VfmFya28KwVHGAsvAj4Uouy6aLff1PVL6ZFlAsONRYJtd99QtoSJQO/
Ur5g9GxAJVeZEfKK0m8/PpTPCJWPb5MP6R9Eqvziw8Jpaxd4QYddeLHAMX/NCIrGYLYgsG2Ceiht
Vewdbo+rTu6fGXf4BLf/C4OQX52gLm/4cQUr+N3rVGI/m2RACdCUSkvrjRaakNGN5GufEQut1cum
G9rbqgxJ4p7lN1Kj7+E9sqB1VuaYeWjaqNbXDbaBcXCc+uqU9/OmDML9H77I/9kHwqeNQ4siA8Sp
34//D56VYafmQhFX7YbmStsrbVjYQzZc0bL0K4wrGZ3Amf7zt/zFNOX7pYc0g3eE3osU4JfvYMG5
oo7TrtqMinwfZWq7htk2Q19MrhEF9g5cmNSZzf5enhPhr1nhfby3ifBAxbFEl76nM/7hdMsKyVWf
FNWm0q0tyjjRR8p/2+nWddVbhoeZlOhoXVTb3aL/C3mbaf5imPL9zf9wz6m/GKYQCRDqTVPVG2tW
7waxjtbGIFF5gQI6VjFcI4mCJkkz7jZ4Ptip2e+GZuxRq7MA27pWVrZY9oMDDpQcW/BKW8/ZYjEa
PCJPTzaNRJSLlQ/tZjDIkpTDdYGFlmPWkXIaglR3SkO4m8x5stGzDkTUiJmPjdZONKL3RVYSKuji
Ahqre3pd3CFy6Q4VE8XXNH4z+EjdaKgl7Db6yWV7fBwgcHozJC1bjFrF17XRJAGkv1J763EJJTdX
pJdugbCnpPp2QZ+gA30BHmDdNgPfudD4TlJQOBUVrxNiec8fEWCvgCR/zofBnpvkCW5HRYyQ4ELD
ZI5RjXezsPR23ErXQt+faGOTPWSn2oGDs8tT5E+UcYY9VM2uFp6C0TABoPNLvLIXiMY1PaOnTGgw
xqhsPGEZD6oW3U9NSbkCNuGMzThAfRo9uZj9i9sFNv5rJtKzTUSgssUZcKOVzTYKUyc3SXe35BPV
IPR3KXS7gv1RUvGZw7wjkeX2gNxwdkgaltboHXp7UfJnDkh7we0hcmjSN0rNJ5JHVKIkpsQeErQ+
tOU6hdiglfqefKCJjC/hFdsb08m1fNWrU/GUS11BIdGuIBxAxcVOflAgkwd5siUrZQCtVdZJFT1y
OVWsO4u79Lq1MgRjWOfIs53GkLZmJeGxV+IVZCItVCm4dizH87qoqk0UkahB+0ddIE6boTCB5RVq
rZywnKzvQhdu/bOk6f0KtltzDlQdNj2tucsYMCMfWLWcVEq3jU4Q8thFLexdxRmm4DmMSqcPlQna
QeWppnGWlOIhFHs3rrs1Q2iDkkxfK3UmuDMG92Ab8o0EEfamEev5oDbNalRYtpNMWfdjQxs4Bs9l
oOyXkfsmWJ4Xrhiba9+Pa2tyDBWxbRbikw/t30WUYbiVLFu2ZC34csrRLpcHRoCz6tKYOZWevQKU
7Lo4+RoORH2gLEKI09dcL8wt8B7AfUVxSJgg891QPKnXuB0FQnUZnBNbAlVgWRmRBlYPsdpppYHx
cDeZt003YA9AArY3Wv37YNY3RlhwFEsL0mXV+ULEiHxgw9otUu/VEsUnSShujR0QydE5qTN7/r/Y
lEbrzE24Rgej2+qIciQLjGyD8/2FkR5/Fcs8v4aJ+jxitbaL5MBrO/WcjRG9Pk2A344myTRLsmMm
qG1RVpH0YeUFI+Qy3LQShjx4dn61lhibbw0uJv6kFYlXaS+voAS80dooqBYAlTOwhRelwjbA6SpJ
3JJlkH9l6N3IrgGDEp/dosK6xtaQx1m3kizGhyWOhP3Y5qEvIuKoacLRX9ptlQbPkzo2tacXy2Tc
phBzhK/6xNDOoXfpL/YuWbuxYgll0KjCgE0YJw9cKbOT5+0KL5vcNsW0qTddlqX+hBM/o92Blr2u
J9lvp1ZV8TWXjDc1VYPnvtO+5ooaqSuMIFHPkx7qxkE931iVuLgQE0M7UKYLu5p0wNKEHGWz8q6m
tsxdltPQVSfziMvEbTLiTyPn6j4bi1ctaBInsrJwjSONSt4010AborUoTLRdzRITRsRQ0q6jCDZc
ayEPmSfTkZBn6A2rYkBIAIGlezEfvZykbGeykLPAUqjxCUGYoWvakZFM5FglYZKgaNa9KlnmVWNh
LEvtlC/OTGYJIaNSgUZsMm7IkFV9ta7vE73NvHZKr1tDjo7gtvU9yTv9c1f1M3AQiRJxQhjBMtc3
faPnN1gSgF8qqZg8QtG7yrpoQ+nxYNBDPVqN2X0jSuSIL9J72IX068n83kTV2xSg0+FSyI4jjvww
r0dzthGWK7ZakSqHi4TdzwJDWwUGv7DsJVrvZzPL1HWFH2hmB+0U7WLUwBAT7awJj0Mzw0kDxDZM
a7+UteCXuv6a054hpAivxCUWbtJxvtY7mEZt38ieUnU+XhSOLLHclKXlhxcmjDnxVcBBvTIWebYN
I3tCfHIWlMLNjdnN2gs7VIRSqyMOqRF/oTd0FcF6RVxSUxwiPuIeqfp3OIF2qKhXyzg7WOzim52v
lExq3V6VA/S21kEos1MQFHv4FxsxF5Hid0i1L575dtxYMIf0iz62CU+axMUiVeJbUYo2vJUVaWB2
QoqHNudPEBQuo77lDv0eJgfdIUsXr+gx55r6ezyvL1LDBMlT+Ewwkoun5QAJV7nOTJSUTAadXJhk
IJa8ckkiXkfWtGMOUvmFpJ6jWj1bg7EB9MJ4ddL1lQjmsmtgmOBLlSW7RjZ1nMGwkGLBX5y65Ts0
zSL0CQk7zyCpvliHtd/Ec1l4Jnv2m5bLrQ9JIbmbrHCLtckGAsljaJklMoAQ5WIddStF6BnKF302
4uyYCysiVCPkXQ3ydtZ/eOqiS8Mcn7kOySJpWFOtslCuF8sS3H7p7ws+p6sROwdeqSXZg0QnGxdS
a1PUEDcQFflY125V9ORuL5Q+YMhCAPBs7MgZvR5Va3CQ1upuxiYNtS9Q0fcaua8I5uSDCCM5k8vI
Q2d/0yKQXteMLEDChIdGCV8E0I9j1HIZWGX3PiscvQku5SC0O4lNd4B61rtGMdnaELlX8xETz9r0
LHWU4bPE8m4O9U2/dGvZjDdlqG91RaHwn4SdTBTZQoJsKXOZEZBl9xMTEKAHs7Zi2nrTz9Jib4bC
k9414saora05ZbDfTUSMITZpXJobDbrmMqncEWljbhptPJgR6uWg4DLjoq9BmUeSbFjXq65zSnP0
yyJ2LG3w5aDfF9XymOfRtd6wypR6cD+gnTX0mMVy2fRJ6i26eIMDAouKvGlNVqhxkQ9RT/0mtSCA
HeaMWXCoVVYBaAG2NQlvDChvkrQcPYlsoBnpZV6W67IV3zKt3YDdXqXS+8SxpQmFby36TT74SqU6
qFP9Iuwh+JlEjGYDwNWgeihl9xAw1pFyqXp0b1Ykz5BZtULFE4n2Yq5xAjjZhmHBNTAlD1FXfEXZ
xGeuZlt8Rs9LGPuRKm8sOTw1xaBvpNzqHDwOIr807seJCiikpFYW/RsRG4Vn1HO21uaCW1+bvIll
Ncs1Xx8YvxONPdtZgUsa/FjFjucBWtpyhEzH7SawWStUz1UbrXqRT2fWujUWLidpCb2gUG9no9Uc
eCktg9aIHProscKXB6ldlDqWKJTrOeEjzYfON+dmG5gtC79orAYs4xh7mx56xj1xNE5aiHD1FHI1
1Dp2U5kvgbnHlRW2FTWrsI/r6KwmRBnSMao5pHgc0KTtiOYu6dPBN/RluCH7DhzVEr7ptZI5LdM0
h8nU7AyxHl82k9ux7wdPs5LaURNtTcLJhpnT84inMjGJud+mBqXyUDwsWfJuEr4CJMhuHJME6dSp
PJHcg+CdOK2Qm7MSznNQsPXBsNVd5nStrzRjviHGwAidRR2Sl9RqE5z3rP3MpYCgSoJdm/VgpxYT
RiyPoEBHcrzS0sqyKwoD1sVMPDZzeBa7sV8jh8v9SY3ccmK8nHFKs0kk5dhnfhJMj3CkipUQi7Id
yS3K7WhTxgvzbh5jdfWTMjKB+l9Mr+MWgI3AqkCfPYPUy7vInMHXU8HYg7HTaKHYjq/xzYr3fVdK
bhQHkbPEtCULMgFExLnhAkT6mCI5olKWmCbIWuALlXY0xfouDzJp3antE7MTwUOJvSBZF9NzwmDi
PscjCCC62pQMGSWTWCju3nzaqRcUHveWRjpVo5jTCiaKJ8tluh0bOdnjVEJFXlUIjjssApmTRbqb
j3PkRQtNFWnmFXOHpWVxwVW7qkrrdVHqaGPWi7HLk7m9HmQovFkI24DyIz33iBP1ix6MjZB6lhlf
sQLRYMKodOfuwgWJh42YyGsU2pUnVzqL35C6WjrdsPLcyrHxoknDeJTbIrs22vApEVB/tlZe0SqV
j5Vo7UMovpvCkpm91cO+DJqv2mBZd2IEdbFhAOyy8WfPJn27p03MROvZxFUwXuxaIM2pSLrbhgm2
JzKxEqol3VSEOaZcO1bR3+ZW9Ebfvw6DwuvqunfDQrLTwrqzMhLNymClYcJL6qwRHs0meDLL9FkM
1D1lBEUJzhoraW5LHljTqwqycmTtCe1qAXdBhWYnl0bSrJqtgjkQ85/a1cXR9EfuPLS0/VYdg6M4
AZ5IwYJUVg6JfMVp7F+gF7+GDFwQBJALHLosvMIA8H5BEMamRzopFeVGJLLXS0diPlFBrkDRT2VN
z9KLzAwAilgD8uwNBoi0HvGvWf05gPOLUc/lKIhf1LGEURVTVn7FMRoVY56xyfEwQxpqM/d5EMUh
dFkNXGR1/vc3+3+Az/7/B6oCUuIgo5oiyCefjgL6+M9B1YNMaOYfQdV/8OwfoKr1BasgQFC+fY0Z
vASk9gNU5VfAmMCmQKu41yg4MP8AVZUvhqXJTK8U0+Ibu/ga/Reoiue4JjNzB/fD3V35K6Aq3rs/
w/UMK386cV7up+QbFdvTiQoTT+eTdL6XD9KZRDQHpIscV0arttrdQcd3EskVc2xcMlceXKU8DTUt
8ko6X6JOGwSw8xr1QfyOZQu+oKV4koxnvIR1PKzKA54GxSMPpVJck2YYvquH+RTOkC1wv7odTExm
zd7FS9qmQHR7p0clW7mU3qAKdEP4jXhtyrS9coK38SQ+4YLZMCeCrQJ6NuwEIAfVTrfsqe1E87mq
Vx3ha8noz5Wfblnp+VmoHxXEH3Z1VZzrFEaxzR4CQwtn2xUTko5MgpPQOriAPInRul1lLpMZj3XN
Eu3iStYd/i3OAnDAA4HRGHvyp7IGudmy2xidvQhO/oSzzDx6vOuC0wQv0E9Oh/kAAZvjQdnVDppQ
tOqofh1l9/2P/Ent3fEt9ng1DpKfcQa8I0fW3/EzjAIqRB34z6hr3id/6lNXWRdnjphDS7faA6c0
MntPMsfuD9pLcQXxJ9jc3OZb3lkjicvFlkY967UrnbLZFu6AEbfsAeeisUHzhHv5tv/KHkSZIyz2
nNi4Jt2qih1863ZyYnfr+C7eBq4+rEvrPnyDcFt1tpZjj+CR5CfiUBM4mWiLX4uXRLTl656f0AzA
1LfL0QlX6q34TbCchVBWHE3s8Zphceyo/Mfo0c7sV9VWnsQr9UwPIQNPBddANvqENds2JNUe/btX
SLf7cNNQOz0ahy7wpFWMtFly9bN8lWObO3vja7yP7qFhxZvBqRpb7m1VsrP3aPZaX77CfAeWF5CY
377GqscD1DMPwXZv5sWUzKUMlR9BY59WU7LG2sV4ah+FAAMxDpDhMvY7tS1fNYGX7tVzupdO9WO0
bCz1Ub6i/rq8KbwfYXBDMgJtO8W9iMg8py/8dNyKG33fbbWDdRduKg8KS7jh2GAMbDmIK/EKlf4p
a/f00n3m1LziQ7wfHDvd96+X8+C0waaepNNKOhmHxrMbb9g+YF2b8UKtZV8eIJ2Eu+w93lOEPYVO
f25uwq9dv4+vJUdyRF99XJzR7zyV517OaHLy/eIsjmmPe9mvN7JvrJKberN42B74mjNuzMGGJ+Ix
+djiuOCEDt4VrpP6FPuH+Co+Y4hLl7zLfeQvNuNcm9APB+qF6CQra0Pf6dHOOIWXeYlHlqloJx4D
SXt0B2YSG2VLcoIE4ObYg7dwiLN7J9rvsd+v9WPojjsiWE+mU3rGpub/78lUXdUeN7QTOMVq0B2B
t7DczOmdym1ccauyHpS2vLWu0iPu1NW+2k+Ks7yGx2LT7IMTV6s/+JD5bOlK2JnO5YWYE+gwQNb8
s8MqxZ3X4ro5cGKrwrmcTeCYjrKx1qhp/MBpd6DTUmLzMzt/jyi3D5WrcESJAzzpVk7q5m7hKY7G
B5K7kTevY19e6+th1QAqg4gASPDRcqPYM5/W5YnArS6EJjfzOqdzno8wFux9Zz+8pk5o30p24tYO
higOdZJzo9rXDw+dV24kJ7ABFrzSLfk6eKMdkEGCaGvNInlFBeFzMH7sCq7lRqvSE/xo32/bLSIP
zkvg0IbDXXUy16HzPLuji1vHKt10xU7ny8Ci1m44xMxrHPoSFyDwq+WeLBfTJC/bY4bRqJ641VfW
q7ztvd7DXNImHtatVuI69d/f15hpuNkB2xmnWnF4W+Kc3HO1ijy8HjmmbGV67RpCgDuvxi27S78V
T6WnufKNtgm8gve8XCgshkf9MQlPkkeor1tsi21+VRzGl+BY7+q1sG/XQuIFQG6Odm0gArlcDDar
up/ap9P7+dzYmhM8sjbY2ADsEq9aCRsQQkGw64f6oV2TP7gWAAdcpXCylaxvL0dtuclqGE/9yylZ
tTvtut2168DrdyDfQW5bX2e+uso5n0tX5uXBk23F48Itr/DRcbFkfpbu4Et4oAfreYd4WtUO84Ow
kXep+/EPzp5e6YPknv9t6yyQKIsaSzQ0iwKGYCvKoX9eZ10r3k911j969medZYpfSE2jimICrWPz
bVJMfdZZpvSFyk68OETKhvRRTP2os/QvqoVxp2mKZO+hHGDG+6PO0r/IZNVQZ/ELBth4K/6F4TXs
0p/rrMuha5fjovTnrE39l9Hp0NYafi9RvmW0Wq9gjRPoXpjp/K0Qsvugrp/JcYz2WvVopVoEWSlA
i4gJQOZLUu/PSphscEs5VvridTJbpKFG+b2liUDVEnibQKm4l6pBf1Pi/DWPTNJgzBaPKYVRBvNg
BfLTpuyAUtFIrCqreyjE5p1pT5foHpPVUw0ZD/vDBB15e2aGuTNaw7lEmqATN23inB0c5JGzDcl1
TVqFi/Z+25XGBhSDQFjZxu7KxIJZULC4W7j9hHUuMgUaej+vTFtI8dzFC4+RIqOr24JzN+vMG3TS
0cWg2PYj8lesy6BQxeuqlDaiHDndAgNZsm4Ns9ob7SrAWcGXxzL0la5fT2Jwhhe8HfT0Ef+shUgm
fS0Z8coYq6c8Bwad4nivM9XAgmNaCxfnFlT3mCp22SXdeIsa1gWAfzHVeUvzey/pza2py7VbjOYe
Ee3LpOnX3TQCW8Fbwm/ANbU1grWbSb1euvEWn8xr6LyyS55t4jR4fa2SafSYxMA0HlMvB2YwkBH4
AVw0jLiQQGeocaQHxWI1NK4mka+nLmlItxhHeM18mgEiIEfFxS6pYQHCgdJuS+vW7PAQiM9zNHpx
fz1fIizK0NZGQ3lCRHDAIaGEQTcZlj3U9fhV782yx3mPeLakKhL333ip0WCcYG+iEZuk6JBU/nSp
Ua9/WWr++7N/LDUSZBhuLegol8AW82IN+19LDdktxKpAK5d/WWrMLxodnW5cyAtI8kVa8x9LjXlZ
hWRaMexziVqi2/srS813FsZPiUE/Hbr134ghxUTkbCjOWwvCmzbld0MxP5tJ5UNPKasGO1p1rulM
gq+d/o5liK1kezICnKk94TDdfONelZrehm3jVAJOC+WqU5MDUGx5nCkbl8W2HstjjbiCCFC4DgOo
pGOl+1T3w4FNjvEqaEz/kppuyXTQCS2jvwJs6q/IcTo3Wat7C5ncrmVkt6k8Tk5VOnAJnNivonUF
LhWH20tt1KgULDEuRI5AkRWeL6WWMqzxzPAtbEZ7b1KZ57iR6IQMwsiw8EBlhRz3R282200t06Ig
A3FHwcVublFOwGIKTNEAI6KLb7pwQGkDh3G0Tc1adWD+mv4i0Romd6FP8xV7d5fi9vQOpTpeTxcH
7IOFTVS2XmZqoNZX4VzUxo3SHMfJWkeyHw/NKkxKDiVyI9weBrpm44gN2mU8ZvW3M+CSqHwQlf5N
YRbyVjX4YyAYisWt+Wf35FH9hbtmsAv/8uwf9yTbPzeXAralo21mW/jjPUlRIGmGLLPzyjB7fmz+
6hfdJHVVhDlwSbU0/7D5q1+wKSD+CpxMNCE6/SXmGqG5P2/+3NmXA5fAf3QNdoX2C5XsEnJNQSRY
G3UZjV0zSoJH0Hn9yvxdclFTaPscBz2xErtTwbAWtYSqDTYBIuMulYwtLFoSGjvmLINQ2BNc2sRc
Mzd2q+W5kMNHROyTC/boC4WgvAHeAijE402WjU47AKPqhFvvIfZdwWjedsMVmPEutswnxQIDLGZP
lztv6RV36oxjIwVMcgSo1uAa5GFfcFl8cow9rjpbMn/XIZg3VtBc2CjeLQxbsosdsAApJoQ+I+Ci
wbVfTy5Gi36VQsdKb3JsTjs4NWHiN+DF1WLZZqQBC3uaRHFQgxnA6VWzddDha0EDG19H9I2kQSdM
cYGe5ni7lF+l/FDPBqZRnj6+1Fm8i6lXsF81C25T8abJv8Xxdhqmlahga7VvsxcDQUZqCaxfL/F4
yupbNSYd+4g5wSbp3xmq2CUpasYI/2VSvFqFH77Xmzt1cPv+qhSOtUjqkGEzyWG61K/rYvK6OUeM
8m4M+brPq+NUb1ujwH/OcOsFHpfyoA8HdVkHAwSE8S7pfTKdVgVQSHenXZI7NrChbrPpQY9XC46S
brYpp1t8YzPc3eTgeZh8Q9gNyWsbvfWzdlKS/OuEngmQDsrSXccK0rUn6AKRo1aTn2JxZMnIr6Z2
ib2wn4NVZTYMWFobCLp0tVG5RYK0HqY0sRfA7ZWJq4KPmSPHN5W4VNtWndV44gbdasFY5EqZJSZo
yXQsGvFNEDDCHofZaSJmZwYOOW43V7qjd/U3/OBT10QvexTUHiyuS0tHT9NglQDqSRBp1oggqmdT
GMd13Yn1fX+peuYhxtFlUiCA4CP771ucsN9rxA3rBsUAfculXfnnfdDO/D8/Fyf/4Nk/8Gb9i0mT
QwsEL1T5vnL9KE4M4wv9APUKK93/5e68luO41iX9KvMAU4zy5rZs+wYaHjcVIECU976e/nwtiVsk
pbMnNHEuZnaIUkAk4RpVtdbKP/PL76Ly90eh9oXfs3CxmwBiOCnx+Py+OdG+UH5I8aAoyiq2K/Yt
/2BzAvLn50chLec/f+O/zEFIg9RpJOGhNUpDGWDWsQc3+uFjUDdmcVrBn47rfZI3+ABNJoKiY3ar
kw6F2yWhlxYTtwtaUzj7bSckisOaUGxyLSEh1gurZJc5A285TOpTZOavRWTNLzrkItTjNUTWLi1l
M5u55Bh1dJ+u1Vvd6RyDph3LA4Rg8wwWCStkVnZukzIIduZeKkiylYG5assmtXDlKaS7hn6XJPqD
AFOXvb+KwlS0m75Im01hldarFOHxsEhLTqv4trT7dimyq08MnCsmnVrROydKMolp9fIVvoYzymBg
kSbJmm0Imvhri6aGuIpVMqlLDgcLnsxBx6tiKG6XCrId1dYt29CvRt4MyOcyz+1DKo5OnqX3JeJj
Jc5nipImL1rRPXNFHTxw63D0RmkK+o5Zuyry/O0SpXAqtc1gyhZwlKMOkRzjhm0IaM9G0oW2ZPYw
NCcSCGF2lnjUGBCRweziqhMn3YmN41KK36TEz6J2NycWWBbR7qfEC7v0ImjqLaU5+7zonWap3URN
Czu/6uRzByg+c+sUenosSU+p0bfwl0GpW9g9VM/CDhHypTOeQ1oNSPsT1H0qYWpGRf82DGLPIzV5
0DG4LuYU3oJyZKdZAAMZBJHRaT19mLAxmUGag7NAc7Y7ubon8ZnwxJMQZ9vetqT8kWEgQ8aIuA9s
eACD5lbC3SQ3ckCV527typ0YibhyreD6/jE2ErI2Qokzp+yddZl24LxzfjglDGVR+1TNqthhUXul
G+J1DCvpPq/6zOtG7dhMJQ0idX4mz9FwoVKUQHHD19CMvXS8GXEHFzXm0nWgFaQxYoEtNSG1urDe
ComIq4Dzj1zPMIBPng9S/zj0xVcSJLNNMO8yxMOuGnGaAJt/gyR5skoRiJSoB0o53BZpOTiwruTP
rJ7m0yIPqzOqr2zSEOkZipV+2pjjSVyHo6W2oyPEuIWNQul7u8q0+3WtBAVwTjvuTfYET3UL79YG
G0GsSVd7L5Sa6KLr7GzLqapC93+rjQWnZBGxvfesn811ic+XZVPU2kbtomDsqju9IMibM3vN8NlM
kz9JiNRCGPRi5VoQbzDmpoe8Q42OlMnV1mesGMDB6XBhc60NBLzrrZIQAVviwOzuV10+xWvhhKGc
eNjUCzwHhf3//wLz9lFAGk46Yubv/Y+rBKZmlX3mf7+qvAxZVf6v+2/k6noYTH/zvn+sKSR6vois
Jqbx+wjzulH+48CLF+Ff+2nd+qKrKuobaxp7Z/Wq7f2xiKB2/YNF45fZuapzyJaZoXLavs5SERB/
nlFi+FWXNhaVl55GJepl6BXqTmIL4t4j5Y23EnAW+a+D1Tbha9xrTReodBrVAanMkb3hAujh/9D/
ov/2Sf88ZavUvhB1vOYv6HhnSvtb4ekPeQQQ12okZ8r0lDYamTAl9RL+usw9xyQTNrJaPugjMHq4
vM0OvyYYAR5PUHcbIZa+xt0cPlllfRWtLP2OGWffuVlR980mHEI0NSkdL2tjiI+13Jvwb2Kz3Q2L
FetYx8LxwRzNoWavDUfTjWQZ4pUQRh3W56KwmELVtEeiC9arYzSKOn9L5hl5O+wGFwcbJcKKILBc
mb11XyQxzLu20Zp3TMlt7mRGRhS3byxij3BEiZbjYWG3WGPwuWXNxcUptDSpPoNBHKONrCbmIdWv
ee+IVLB1VmtW7WMS4zPYJcrS78N6WgghJlbab+arU9eZY0Iqh0g12sUtIuxdDfWmnDaYhHMUz1HO
WqQSN44UDjIAipinzkN76jWaoWignLv7XIq562uOmbuw7ML5TBWZ5Ylrm1xIWF2rDqRxlL3aSJoE
+HoSbxQqMEn1lWpKacNqymCzW6O812tI2B6RQvnYm9dgrqBSV69BPigAi8nZuzWoIbNMjDOnHKIX
QzNA4bItIRo/zZXZHClQpLBiXYQlwlHTyn7Z1fIBZaHktpXU4bQaSxy6eYubhbhFahLlV4qwc9qp
m07owkRvUXMXp0MSjRzYUumCQhNjUCOm2ewxLic1gAmr8WqZfCeVcWLmgnlvsQCzSu8plEthv9EC
lCHnCmb8UZLNGxzdmONHdvskaedKDamhKRYxI1k5siGPO6pdBDzBXtumWvmwGDOrNqWQJ8AGjJo7
9Xotjz3eSdLL+BEp9pNrjI/RzA6G0lS928RCk5ytjBSqLYTj+ECl10B/GvWoJCFo2viawqR4bglY
KOB/haeCoNjBXNSQ612hv8auichgy+WqLvYClqYO8Ee3MBVq27H1BQ36lL1ITZ6CX5+E96bt2Bcp
bdNKNvU9zZNSWfqrWYt4ta200EvHMIbsSPWCBPWs66R3XFQRuzfA3UFPkj3zZEIIbo0at5lWa97q
cPMP/N/IB9BG5aEsKBJi7DoUnxWe4/esM4eZ2X4fwczIouTcZMRqnakSxM9ZyMqdbnJ54DaLKy80
SZtaa2SEJNSIcEpKFx4M2kBw9PbNhfBS8qK2ygJEMSlpxIH9Xe+1UJ1xq/Ydo28OzSjmFFjsKYmR
nB6I/LOh97On6R3WaBA75s2oau0+FWKSIZk2htzXYUvGQMz3VO+wQWiM5s7Eie+tAq1ZbMmy+kLD
t1x4ZS2YO7ys4lMTivtGaitaHeIGX2Q0JP2xoTkLmzrpUHaTccxoojXoFxf4abHz7ksqQmCgPzUC
QN54buiYyLEzXt/GflCUIHG8mBATzR2FVvpzC/NDVusHTeuEx2yiJBOrMh2Hdm8oZgoGVb2EmZC/
dgpxdCLHz62mMlNLdPGh1cT8IelVM5jHvtzoJe28hpasmCnjnIh3tDatwEY6o3KgsXpvUivgHrU+
GoXNKy2Hzlor4ntUC316JCue490gneBMlON6jV4aQJh4cPToLn1Ckk2qJvPWGkbBBdMu7qeoFC4m
IYfaZTzTulETzdevFxDFmgAbkq98krQw1MPSiaRnalmNXrJc1EFNrtHsyEtWXfNHhZh6qr4UWAIh
C7xY+ABHG97YyBAhFk5xpRl5QHQofaZ9tU4DfSySW6Auqj81lu6TVl+ei1BrGD/m6jd5IFOTDX26
VyWDngx9bNRvNXyAzZIIxP2W1PAokhpCN6Fz470mQbCzKIx9rMKrUxkeN2eesGDrvM1yIaocE5kq
9SohVwiJE91mleyU9LatWvldH2NzXy/ko9Q0eU4LQU4pV6lUp8jYF6JcycVHK429ow9r9rAUERYJ
XVP0C/WrumO2RbebUouC0K634iMyYPxsSoLwxEN7SvewunLmtiDiuXGiONlLjSZ+vUI7QV120Rj7
cOEVewj1r/kKL0ZFMT/hS2beJCTDS8vGWyRPDQCab6fBC87prrCzGGYd6nCEnG3kHeev3ohqym80
ukXs2GKShjeH9UXC8//QNFcmkCEobMRBJ+G3rUjcn0NaVt5bBS87S7XS3fBJQ8qMhUItH9UFpIPG
bja3c1GazpIkTCwGSWUpdiYoteUTph43JX4vR5om2e2tNjNcWo8sK8ipTjiQ79IDLosY325Xxnut
yKyV/Ncav0Mtn3z6BojeQPlBbxFh3GEBwJJtkikhiC51scF5mPYk66E1QR+7SDI1fuZYobKTJgZp
15hDcyeqpEWU7M26uuklCoRnj9O2sovZXZEmiiwEHXGsqC6WVFjZBC5yJtyY/N0+H9fbZU3Cgw6L
HrcGAX5EdWgI7hJjVjdS2XiQjBQ5rllU4ZTOMvqd3GXbdS6iyOGoN3yrhHDAhzTq4ZFKoeICV535
PI2THABkDSgIdF12bQmjki2XY/ba1iQHXWEqi1ejTEQRb1FaYBAy4gbfeJHvUyYxO5gw9R57/rCF
bAPplxYJ8zxGbYO/tK+u67MqYMTJOK9Iq2QeJB6b50FrKuqOlE45Vms/313bMjN8lsJ8GulZa4Mx
G9bzInV07Jh0I7hlN6V3s6U8GHJBObc4yydR6foNFynkYZ3mDaxUnKs2oVFLmV1w57N6kiTQRZK/
bpEb7VcZ3oQasJ7rz7FSJ8vLXMFT51iu1omdj1peb4Qu6h6LmlfGXji/4awgwANfJa010WF3Q7Oo
VRsvyiqlvqQX1evUm9mLMk1aG5C1mEe+UPma86usiNu0ODGpSokvyiqlI6pUSgJxg7Gle74Z8FBN
feO05N5yp5i1ONyBZWMXlSRwHRo44LOXlGJPV00r6JfRIgVKOIi8KtCkKim2cVYV5GR4uuqbOSxY
2YmQiXug5jkTlCQS7nHUZzfmMirnFKbYYbQKScFwPIlopZFAPUw2AMAmJCOM72JUxDR8NVKBOb/J
noyFpdLu4r5RHEDujITFUl83zQCPV49KrDm6hjc2X/sOZMGVqqGwPaT1IdTCzu1Uwk0cA8f62PGE
39Nrt0BhQfO5zZo6PqVVId2uJgHXSSL+0DeR+ZJnOlm6vBil+zWL9X096x3euKkf2HSlaYsonStn
Dauw5BphTtt7DMOjpQc2ViR/zRfpTl/b2c8bmj053UZ+N67RdoVq+8Ftn2OYX0Yj25jqlf1ejVrH
x9W79kkHzXztSlFyz5jpPsP/zzfH00fO/ZolmnZI0s2qT/BM0rcGUyQP5keioCSbpXyXFJjkqcgd
/dQamlp8y1UI5cpjLBhz6qaqOVu0sojcZkrbxQ/aonKFpHNd8ZhTELodhFepcC16qgNIkMy91k5W
QJikOACQeKXYoJnIfA7VUn7l7uonx0gAU2DZZ+1fE8J//sxI/VUfwiooopjCnaY27kISlEE8lbJp
z2mvgwyt64PQT8W+0TT1K+gZ2GV6XQ24cyIhmQ9TZaw9CS3KVfka5FiSZQ4m2dgWjNdWjjem3Eri
kTAYvRLwuKvM74sBuWEJI/7bKmI6+03R53i6ohlCqNyr8kCwWmmyb8w4UDxMo+R9u0XU1Q3l4cD9
IkW6CnRChsH6GjNWqDXJSA11WMdFsm+DmN51y5LMALTaePSvBHFGoQQIPjgezOVNS0SOYWMihe+S
RHVEkJUNaWClG5rKk+e8M+1WnuvyXqXIIdpICWIPxLSK/qeULp2KJIYqJOxSSBMy9Mjql5l01G1f
TYn5Yc3gQx/q3061oVGYyr0R6UL+UZdqbjyQxR3C/dAWUcgwxfqd+xYC6qFu9k7ORLb28Ap1Fm7V
7TLoSrtC1gv99DMFTlxikYAGR9r05ScI3P+UQvIToOM/Dclx7UYUqR7VsPeA0FAZMv73usvJ3Pyo
tWhMB//y3t/HmjJzSHxSBg2zkoxBCR/4d6uBjNrCP5bEIOcP69J3NV/+IsGOQpb47nj6lxCjSl9I
IOioKbJkGChE/8hq8IsG8sdXzhRDY7ioQwC5iv0/aCB10i3auCzadhaOVtMR5qwM0gSdvD5HsPj9
3uCBqlCuZ/XPbbgrowakQG34zYKIHyqKEOQrU0tcxSvyhWe2ky+YgVmxLRtCZoj095obQUuJnjST
Iw3l7VIa4gW+HQ+VIWKyLsjeKMiFo7IC+B0tGiViPSFiHXT0jTwW4olOxPRE7FA6l1g7LenNKttP
DocJAZ1YdmmOvyswa0oGCGjzHOvxyyJad9FEIInHjNPMr3JLDfoqbovro2xQHlKQz06KDQIDGfoK
IwpB5+h0WtNkqxnJY97xqNZKKlatGzLTPsnyxlb6QjvEFiutLjb4g2MeqBDRiosuhzT9yRhSxchQ
t6TdJj9sIsPhdM0g2MIr9T91j/4/F8tgWmRKsNwR25jtG7jx/t2Ntdf/Mib7y3t/H5NdB/xkMqAV
/R69+NPDY6hfDBF5jxtPxlLwE+vmOgtjJG1xpXN/YSX888bSvnD/i2gFhvF/MSb765Tsp6/8V9CK
pdEaNcd1ue1R3IJWYO26RrCrRPGJ/T4DdN12leGp5KUdK699aa5PVWseFHHAlSNHgD9UR2yY5M41
3bczAdqGc54J+4DZCBnMpjUvmox9jJRdJoY8sf71QPsbNI3616+f5xXCLfEUJpHGb3/+w4MhHaaq
EOK62AKDYSu51CQ/s9SyU6hpMVEZR0bvPDdi4sOC3XYZKVPVeJlNCaODxoZ1AIrvKD3TtWy5FmdH
1eroTTE4oOCDWMrCo4wgugEYzJ2XxKZnFP2xJsDIEtvLjOIZGJZZynzQNG7MLHfN5VkcWMflmET7
bNylFewNOnWZOnYUDIYMzsdO2AntR1sa94kypaQ1dIz9ac78qKHXAZa2+nsa6z/UucO9gLCPkwX1
ULra1/51RfyFOnVUL78ucX957+93IikoCtsUSKcmwwMcOv9a4gzriyppmqiqGk5hfHV8zu9LHAGp
qxOIw56Ow+/HWQPUKe5faPJI8rKiKxQV/4PZAy68nwfWrM58MBx1V4vwbyPwn9e4nvFelVIDt+1g
IKoe+LVRemwld3Ig2h4Hdvz5tNearXI2dRdPTpTbmvwRsyWtnWmHPD/Bkbm+Gx4Q/mj2IRFI53g7
gSZZH4ege12OCJMkTL5p+nmYNzVzRVgC6738Dd4Pb7ZU20zYWD3ua6HZLccat54C4hJFbJsQ7D9f
xasGNI9dXne0sE4tSncdfsnfqDTW+aNj6eIgiWbP2EcYj11tU3gTG3uGrBVkaptfIzOE2hWe+Ij8
veF1OvJhtXQ37vJPiacIoZq7UrpvLJI1ZFWuuaJryMY48jtZGTnFdBd1niHedvUxLvdZ+5wMzriT
ApI1xBMe8cvd6XeJGagEa66/m39e/w3P845oDTYjfES1n+defdvj9t3R8kya4RThZn3og+YOjB6d
bjMqNa5+ToLfrr9JAzB2v8SNfG5iw7a21gt+QaL1hIu+dVqAERlPralsInIIR/WpfjWf1gdptgEk
yeQt0dj5u07WuDJZ8QZugq1v4Bbxf1ezfuv0QQfZUecn4OGIWgRi9Z5hcrTl+/XzdUfmnWyMvLlT
94XLNHJvPqX6XW55FJKPx/GYelDCXJF4xtXLGPl50PT2LWVY9rAxL/gM/VsisW5JaoPYjL/IWOK5
8f4jnzEmNzI+fFDi+Eb49e9NMdYv2+i/ee/vzxjwdZYMWYVgJ3FLg+35H7tow/yiwNTBGYg1xpKt
68zy+yNG/cL+maiCqmFVlNmD/7nYq3w8jeeLxsYbIt0/e8QQ3/zlEfPzV0668+dHDGtwnxjxOG/J
zd8uaIdia+JIW/Y8RaA2P5cPrSO6jY9/8HRNzDB6gd24q+/N+EiwfzlNpNKD0dVoTHHXc7ej8JU4
1ui2AwMbG4oNVQbe13Hb3wyX+iV/GU7hbj2kHc0v7U6Pj4JNiA7Lnu6T2A7jWx3CD8KBueutLXtd
g4F7iBNAt3WTU7qnYl1gLjKadnzo3yWoO+Ta5kT0wmUj30YZfocc3dSdN1lgOcopCfQt1b7GyTgJ
XrhNXTO7UbqnGTOjnH4w05Fh7zwNxlbv6TmqHlcFNUH118VBTya/5ZAS/Gru1v6Jblmasxt/Wm1g
NH67laGluxFftAHh12EqnPGtqA882orNeCjvc8XGCBmt2+kiv/X33RuaR79iL2mOdXUeoqOUPtTb
hSiRLbktb8yI98F46LfrYT20h6raq+k2YYbxoOU+Vmhdxu/imjmi74lCIpvBhn3TE6rj4DHvp9jT
ze0QBWG/U8rgcHi63Df2qxW/FcMl1S9UkQPafuNl1VhHQk+BfZJtEVKbW3Urat4iE9LLjiq5rMEd
yX6pjhmUh/AY3ub3cMQrTMijnd+MIJCCfqsQ/7hp76n67U78XGt73ioHoF3Exr6N9vvTifgT+Bv7
mvQ6mDZhvUv/KNy2j/llzu1DsW29dhMFtRcdJre2H1ov3BCvdMJDcewJrK6uxbc3Eg3riSzS0R1g
sPawYQZDUOyUPbCy6bSco4BEaPtk3ve7jA69E8mRIPNSf9zL22g7eoVrnlGZyoblAFSKu27qDeX0
p/FzOGQfYCN8Zjkn7bbcaF5BbnH8VN8pMO+LwDhqHtbSbcPLofoGGdBD2LjCt3UXHSKCa0bQklh7
w0G12AB7Gld1GxfocAiAY5SRSwJetOIkfyaXycOIeoHZ1d7HH1LsrbKdfyxv9c10Eo/WfjjWdxUP
9Vdtj4vMnU7cOP1H+hK/mJ9iwyScy87BOnpuD8JZ3Ik7eXGaT+OupiEhsYtHSLWMDjWWQuAjMnAJ
LsWnotpbll3K0Mtcin61lvG72yNKbwud3nVbwC1lwZFh6g36jYk9A2ImSE5T7nv1kicmDrBdiVNK
Ckg0IuFGeNo7u8WxHt2S1N2N53XfP4k39Wf+CLaKzl8cXMNz+jZyhyZ2+sgxdL3QYf46vEt8DuvI
HVXNxH3d8k7aZLsmyO9Sv3gQPNO1vOQ4qKj9XvmW63b7KD8ru3R1XnjRz82hLANsauBTnk3AfY9i
9lo/EuIskT8nhMSMBLjDxKVfcUIpn81hxcFPSllJtyJzs2yToToPTrTVuOYsPp3g9U/Dw3AcjpKM
99nPDl1rubr8AR/ZLuv3SP4Wqhh8pcOUO6NCGAGHF9Gnvm42+jC+iNZxdhJLdQTx5cr7q7KTspxL
MYXydqL6XUmfer7MmktDOBpC7A9MrulTh0xmgxZhwjGcTGh8ll/rNwIAaRFy8olwZbJRp30Su43U
k00VXckjxbMJN715YG/BXgJ8mrpBG1gAQM0w8Mq5PeDtEqZb3Xoxgrh+UwRMw+j7PLvJNgg3svEV
v52j7VT1W3zhPymcqyxomaal7njfdIO3dk5KlBOgWtczL6P7CnekqQUrGSVoPgVJqnYvyht5cTMT
XIkzcx78GjoyXQMpEEonU7cNN6zqfi7oGdVGrXcze5/uWbodmTVEeKFFSMr36pNWH1JlP/GzGdyZ
POXsjCCByfcycso3+QHUCIPExAODnGGdrOFniHakn5PCnbOg4wc4OwMFX8ttul7fZnuU+XjUeTmS
yvSzmIZo+dwvdxSY1/FDjCObx/IlR5xvQB2TeXJw9TEQgQZQoIH7+iVWIHbZvY8fgD706MJf4dXH
7ZBjY5tuzQdKdLjfwI9yc5xkEdqRM76zyiXwHfcU9g1ENhVv4O64RnpXct+F80ZWatPcVInXXspl
m53bY8GLYANmeyf5fICsVNzlwqnrbtvRTXeZawXFdnZUtxYDkUuPPD7Cbnhoqqf/3F0ZByAVOxcC
HwKMSvTp3538DiJn4F/QGL++9/ddmfUF/YUoKILJlQ58Pd5935ZZXywinKqlXg3HP2c2ZBkZiBPo
bxmq6x99NypDG4bSjgajQ37HwvyPpE0yIL9syvi2FVFBAwIHYlokOH7elPXC0lZVoUvbPFNaH69L
CT3JkkZcRuzo+wtCOvpJ2t3WQESbLoFMJeKGpcWhPFXZTaoB9rEqV2BpjGXNX4ReOo7DcMAbCVsq
U05KfJqL+zRs39rJ/GjVycmIIvVT6aTM1vN40b0R9pOsdgfRGG+HXsEA2gKhZ9Ffz8RgYCrS3oXN
w+BRPKj2PD1xmD6MAwv4PLlJIfC8M3ehRN09i5zxxoQDg5XexvBqc8YA8XxMGDoFiiw+jRDV5uso
GXNTClUQQMPSPNQ56IMmkopg6Q2evM9DfsdgzguNU1I8LS1iSgdgz5hvW1VwIpYxeXkQi4+yYgnV
6B+pNLpQRYTPo8HeEbfefuyfGwTSGcqYgtRJK72TrK1vgBTEmlxC+ZxnDk1Lb0fiDovDWUzkS8OO
KVk1b1rKr4z7MYfWfIVyE761aSERzW96T1RpE+sVXyvis6RF/qi8CgrKWWQwFl1rQHKNm0OJPS7q
NN+3luC1fKNuM2RmsIrtXhmVu7ErDro4XszxZurwRxSAxYGsXVGDFcNTfpRzrJCNqTI8h2B9vbEy
Sl8Sw4FYBm26WbMvZdDU6E9YfcfPvCOkYYU9R8y+lJYbtVE/czC5dp7Uk8tAQT4vQpy4HF6OKiB7
t8dPF5TKQm3QkPJBgQbK1qdBi8DEIja310IKu1fJzwpz60k4apS6lHzZbD7gXPFT0hpbCTNkiLnu
j2mePeYSvjN97DIfE3d26Ysm31wL5R4hTEFRAFOrhN1BL8THQW2fln7elaEZjOWcY4cyu2AgjgSN
luHZACUlxzK0KQeL67WTAjNOLpWa8cVex41yujxmg1VQOLDCzKxBTrTaXZSN3Q3xJuzN1nzJ8vSr
HMmzpw4zzvNEmFiJ8/kwJIwZxSGynq2pV7+pbbrc9hTKOmbNhrSnj5cGxIACbm3XZorh0ABj2MLy
NozdmRwLqaGBb5wJv6vGhgf62IKxdMU4Nru4El8FS9ys8pTYPzzb/kbnNP7mIfHj0836xZna1EKc
V1iRtqD1cl8dp+QCP/DJkMdbZQipI2yewl7zRvGp4LrJZqm5NcC3+XlV0qoq2/Oa006ustBMukTi
aAQ/wsxCDtXBMceHaK0fSUqNh1zSebCQUqQftPBA+McOvQnvEtPfQMjz+ETJTk01WatG7phpDE3C
gnqNZUiTx7UELehqimCAEyZ7Xq7KR6iL96HmzROgBnSqRjTcPE+8GqaPrDZ7cyKSmTbylNvGSDuK
kRvwSnOT6yJdcL0opuBHAznptvHDYnFqzm0doQaFJZ7KUbeqb0sBzAqlBK1SIaxoy3s7GI6YAtvL
ZeJgCsNcR56sbZdyI/SY/o/F8mklgnK7Vn3vRfRF20WrdRf6NUxwTP+pmshVfpQ09QrkJ8lLsOeH
K/SvuqvGBfzL6vvre/+5+uIQlxWDCcdvEgZiy5+rL0HKa1jxN5DCj8uv8kXX2QMghkIzIBbJovjn
8ktcQJUJRSuWinDyj3gJ5t+prn9+25r8y+qraO1I4JOY0PhuSAeU1ZY284ixBcKE3Xgm6Objkm4q
aQeNZTFp4YnsUnTjLuNA8lG91mcQbqHpJTPHaqw5N9ChlH29fuSuWvtdkNKzqAcKxz75Slm9KNhw
2GA/o2WKZ7HDYIrtBl+dnbGAdN56u9akjMVzIALUcaebDveBLV1wToPHUfrX8WEwwdwQa/ha3I2a
G57SXf4az5sufclvAfpJWVDG6IKH/piYNO+a9lrDxg1Az/3+UPqPVPyuV7dMvkzVuKyosvj3V7eE
9vnr1f3Le/95dUvsKtkj4rk3r5nbH69uWeb6ZMMJk+P3IP53ye+KXeMqhtJBSO2a7f/x8mYkaDEz
Z0Oo87esfzJV4D2uF/Cf8YHr6PzH75wv5+ftpQogU64ka2Hw5WHq4UgsfQKsxgRZPVosaYAceT66
xdvw2TROcopHO0X5Ge0YianwFilo5N2qXSz5MH1qCGHQSd34BnlLB/JBC831F/+H/qE9F7ObXeIb
UfPVxR4Te2QoMUAgoq7Ce16ccju6TW7Ln+PBeMZ9b06ubLgxgTBYWJYtc8ehrt/yCdshwFkuNUdF
cbrCLTq/gbMaSL66m7x8K/lhYAZXOyhuvLfk1G67y/V34ntxN7qsEwftPb3Xd9QqQRGKdMy8IOVs
ylL3GfinxnPDY3Ji29qig/Fl8io8i7voTbseLfXX/MArxde6+kgZu/y+Okm+5A8e4C/NN8E4DVQL
2WroibTgPMvL+bnoejgGJ0M+lBF7S3v6DHfJpryP7zGO2rS1AYW6/sNUZrf68f3goQC6ig/RmgnM
9Ygq0iVK/5O7vhtnKFMGnCEp4A28W1YftIufxiCoRsWZkBmgLRENsMgkObq2T6RALeiyckdGJooT
HqM3KofMGryvyye/Fqs5i4OX7IAJbtmpgUmlAaE0G1C0fUUrkQPzlt34nDymmAf55HfTzrgzj/Bp
3/OtdVd98h3zcHpfdkf1lig5wb3epeyRxyTGVSZMyeLxvORDKrw0TE8jbz5X3uxrd+Lt6M8+XVAB
f1PkUzeFp+cun8y4fpg0fSX/wRvKuX4unzllJy0oGps9dHoYuXKY4wKWIi8SPUaf8mv0mT/r3rCT
zvpr+CDddTQzH/Jn8TUmd6A517fVY/0MaEKzhbukcUzkLk4TdiJuUwQnGfSb3bz13Yb85kBdLv0W
+iW6WArzbV+CEgv4pvdyKt1jr+9wLntGtzEGB807ml1uEdg2XLFcTePz0trIcS2Ipuvrob3zIafP
eCtsBL/YG36CbHS8v/K1SCpKyH0Jgh/mKqi7XoJs+RtXz1H290Ogbc4gEB3dET3RO7ZbdK7D6/So
+KuLYMw7pj6L0rEKIs9fN9Xs5Hf0ar6OCFxkLVFwr7g1VG7wZM+Dy9trUG90lDZU1EA4hS+kLoAQ
k0Xs91cBDi12oxzfOXztQ99+p73TsS4xA6yt6SLoImoioI3O0010QExxG34UNmHWHR5blDk2X3xC
w7H4/tqvwql4SBH5YIlJNicrd3rguHaUNiUg553xdFY20oYSqtdod/0874jsT7o9f1aQ6n1MraDi
CJv43cvwUu/JrDNR41OpQYZFPzDw77yM6K49BknqJVBJXEvy4AP0q2umQXyugsTjJXlI3fhcAG0D
948olvjXN8AMfrta+eE1Y1hMnRnRaNnpL3TBRceeF0h4FD/U+95+hz0MZPgBYRns3nrb70Jfd5Mg
5mXPXcleHvi5mW9CHIwfy39xd17diavptv5DW3soh1tFRMZgA77RcCijgHIA6defR7VDr+46p8/o
2x5Vq2qVbUAI6QvvO+czt8aqfb/7yfK2fNq/DE7mdBiW+bpeZyf18hiPRjD6/aXlknp/+EnY+mJ4
C7pV8vupKh9f+1u1t2SbfNLHx+RKvnAZwsIlci+YFngf+YDUPbVxp7N/QdTF7SDv9VAPB9tybBDC
IVh5V1ua9vZDc9JFc8BZJdrmgrpUmOzVixFoB2vDqd3pR3E3MwGVzRQ8lwlV8lugu3ilXNbnbu4l
C+JB1MnZkb7qKxwBb4tKfOpybVEnbB39G72k3Szw8VLz1jYJ71A4cDVQ1492Sciv9fOgbFhdZBuq
8b/UPYDofW7ZyVriNKB02q5b98n5rFa3DeHlbnKId8nTBmjNxzl8vjzt2H/aUYhu3HwGkWIPiyRg
UeUb7+V6WlrEKJwqMMSpAwuFtdDjSolABQqZ2jCmA4CHAr0APs0QIIQPBNPV3dbfQzJ3kHUE3cJ6
0V5UrmYqF460FP37lkyfsAzTj7NxYN9dvN32oq8t8bUEIAwh1bHvc6Vt+lmt0k+BLkV1Vrb8xxX1
bVIPXA2fzwVvxE6PmHBcC/4k1wANiiSkBEwBFdZh/i3moC6d7PKxLN1HKHn8cmT/sS5DatZwEdlz
7hrPeq+8c+TfeE1jywfsdQs66lxTqUF5GzGr3cAjLex97d7C+M3aZKG56zxUyRznjNiE1di6wePV
J9LvnVaZqjv9hj+oRFjIT0WRy75yy/F013cjereNXDrARym3OKw+V5Vv4AOii9UfYmfcjluCKftD
5adfxqoPkNOWh+qYPDe1Y5ytJmiOeYB4wMmW4EPbIH9n5vJGunC8XM3zRlAeRfuRuc9PaWUxKdI2
R0VAqEtQHoTPfPnYPDbGSvichbo7BAYRh8sU8rSVxfjLOBc7yZ7sWFrq9UVV8HVXlIWwlJ+wXdim
ERTWOaN3oXE74vcCEHJHfuRiiYvH+dtaepxdbVRFBky83AOCPzh0uoyMSdCt5oweKtzsM93UcMfH
yoJiCHFfW025Fx3vJklJ3qP16G9IMYVvdwDHtSMgRMnZErjyl3F46nh/waX4j/NtN35Shia0CZmR
DxpwYX3XC+mqhfHGAOPXwAUUlgBPA4V6vKc0NgkPrA0eW10NM/QSL53f+YoNOsPu7RkTyFQdfkND
3M88QGOfdzb/OryR62czAdK8F1csukLxExf87r7UV3NX6nql3nC9Op4LebFwig0lrWYzzsDJLQyV
FLUG0gHire3UlrwUIiN9snN5hOYG6OhwIKek89VDsS7W88pPpOmns65xJ5ckmQuN2mT1Ltjs6V06
t8xzb7jsAiPUwn7Vryw38izXcE1H8K1F5Wr8X+SgcQR0WATFJr45yW5cPRa0U6EcpoEB5DFeq0Gy
pcz5U0CZ9GlqrPX329uMulTAMz5W6QG9hR/b06/oPGyAcsfLIngs2sW0l76lyqYJi9RBXGXHx6rl
GAA0pq/GNXq5/yo2M1izgg0JFfJQHGaa6FH+zGn+LmYIJrmLnhVkJ4YwwOELMJqILzA8QPpMHdgj
vPFuDYXOG1huGUcobpwf+iXOmxIaLiA6fvTmI3DbIwEVRPe5x0nr9YsbQMzUq/10YSz7NaS6el3Z
HzowThpAM7oRtGn8XgRcGpw49Bmb+LU8C+sa/8RKOBlh4jdB4dHR83CqvQnvIGe1QHI+uIoOAi+s
e9lP/vMkfjEgaQCY3E4MZo8ZHYQgt/XNzZx1P8NX8jMdWXwt6FCQQyJd24W1LzbZsTiQBCpprsIY
cByCzjF+jcfuvd41gbHnF+OVTTezegDjssXtc2++dhedN8V6cG6NZJ/TFTRpCkouFH1peYdZ+4HP
96tei34bZtfsilmldPWF/lnuxHMK2cq0Mxl0KLtbXyPBUPJUv9gme0q/woEurcSA+/RGV/d77gdb
XJNicSk7j/xn3FVcRAFI2Kv1lq4AYK7HdfLdiYvqY24SKsH1uZxv3SRk50yiOLZndZdzZA/3NQJ3
yp3BdU6PbtOpRLq7bCy2KBubLAD5tWiCdFltsAEVTrxUEwya586yuy85kANqXp3kPtlbaxN9auC3
8Vu+PgOzXVoH2APJSfRln+7YPmndcbA/sn15wniY7GX/g82Um662pj+G5gK0vsyb1gGi2U9SxsC2
DsHdUxflDpB/xW2NY3sDIX9S7QFicn3J1vuns76a9m8iGOsxy78fZvqt6PZMIfAJltKy+el9wMHE
fI/bQWWBUbwRBIjpysmYNKWFurIWXC2+uCgIViMxYtHwHsJkp196/D/yIZaDmxYT4/bazHhegCUD
nDY2B0b3Kfpl2Mcejm5BwkVGE02mqY8zpfqIX0Sfrz+jI0u3+ZlopL0p8WJ4ZbiHGv3wVXjSBPPB
3xApOh8MpsEHZpAxmMqXJ/ZtsqdTa92aAfwfOmDK8uEKYeaXO5ROPwe6fpgEdxLZggFyKeG/UwX/
TQsWumxAFESMbKoicsh/Vo5b61AF/r5g8cej/1awALKDXtEAijajSP+m9EcGCZUHbwFViRmrMOMX
/law+LsGGF5KGeezhoZqFvf/SyUK9E9/lCjmo+VQJCSf6h/IUrEgB1uKDLQznrBDUCvKB8PE9BQd
4/s7RrTg/qx9XQraNrMj/XKH/d2Sh1cSjqf8lPWbKOzHH1kKZCg+Mls91XApLsyp9G0otGSdUBxe
T5QO1GURqkvRadoFxQlRXrIN3OiYs7J12fqp5qWnbj24FQVzY/SF3SOTl4b2IiSwx7sLJQ2ecBTO
0t1/inudoHHGXZoTD/fZsDwtqFwfq3ahZgtVXz3QR0HzgbPii44ePHuo6x46DIKAeA+dsOwfryMq
J1pMeJHSMGO/nloBZ8emSG58ze+Sn+JcyPJhalyOziDGmhVF66ElIsuRI+N4eKluFvdwyA9KKGyq
w6f+hXiK9zV2a8FYFMlLHsTH9NQTgyyQvWgw5xZhekpPxhdnCWUIx5VP7wbmuB+IiRBqVhLqIqLI
SrasFbuz22aiHGOG88Q4+Q8vOjyox8hXFSoEsq4aRZD+xTnjnD4Mprw25KlPZrARduyXAQDNb/sE
pfX+iQV93NGIE6PlTAkfnParW5akW3m1SyIfayVj+YTXDak/pJv3Ptwxhr/Luldq7EaSzW0J3Q3O
UuZKdNiPw0oPJ8NOtQ1qE2Gh7+XweaAgshO/9Bk+L9W+TCq7o56sj/SHQispadGuDT/afb2/XdOX
+AUBCUi1ctrKX4/Lw688WOputQI3z2aETfHzU4vcHMt15qFG61JIceD1Hd+Al7EDabOLrtIM+XH6
xwJGQfeZ/GLn1EXOAxI2C2s2zYdbqAXplhHzGW2xeMxbEC2I38zaxQCosv67tJf0R2LpmxKx5Yy9
LX7PkiR2/JnNbomg6YoMb9B4n+mx153kvT5YZ9bzqdtUbq652ll8HbDYSkxxODBJjoK+hliKXVcg
h8pG30E2IrIH4btt7moKdjt2SFvzu/gUPlgez9ObNNo0ICfyZ+YZWYY1Xh8LhKzmAov/HnY7w37s
5afsW6bSkcOmJi+KuSA51fOK5zmyIoBDMExhBjPdq7xxV9O1pcu6TzbP1bToN2ZtG6tqxx5BBFJ0
MOMFKQnyLeQtWneytB0hhfDn5hvzaryIe2UrhzPVnpl+bgXNFQPzkvJpXm65gzyox0Rsq/79pZjP
rRA7pPXgfwf8fkgQnSmb8Vv4uJ+7Bactw7jL3lZa9DeHakV2qF9ztgWrfJnFi+dn2bs56Dx2LF7y
ngcSwnzVDaM9/0Bj6E8rgfiWYIRjFJpr+XQLaQZuLCcgKXG8zrId5Ek+89qSJQLmiBJJJdDSNdsR
GpvR4rl8XPL1fWUgfkJf+FqWzi1zBfat08u4N17jxlfYLz/c7CQi46aSx0AGw4sKG8rs3E7PJmFX
tuGhW7pwVsmXf+QfMUrg1NbZm1tvGah5gYJHtjHd6nPWlehuz24aA5LiSNM2j44Mi9l9qVwIrqKq
yljFFxgyuJuxTZyRk93ZAXOXs54P0Jd1bIMI20VZRpZA0HtDHxShGYjw0hzCKvlGXwRwwKiF6it1
SfYlhdqS12SoJYeMZ9ZG3/hqsUtn8aYRloycDBrZNoE1BmdLJ+GKQWv+m6GOpxG7dTvUCx5oslfj
R7qI/gqlm8vzucJwGfAei3FdOvL+uaBu4Ooz0MDLXknek4WFQf5XHWimT7Xonu7G9A1hY/M+Ci/R
vuJ2843Sja6assg30T7a68XLQz2rE6vcV0Sk1lUcNhb4+uHKl2PlQ5pehvPdPFDeMg/UkqbHW9qc
+c3/4DzjZMduoYZ5kGCYBEKyNDNUVcQ1okR8VWHzLFRysoowyTzJ5vVv3JKk+S1uHnZyR1rJOzUN
1KUZ6ntz30js+qNQQEaLUB7hbJjpzl0NqXflG2A+XPTm5fkm3c+R8CHkrmasFBZvrC8RxEkIR2q2
LR31KgoQYs3cp9tWTOYq697Y9eMdqgkA/2j5/Pizif2ox6/vR4pbJaeK90yovfUiWy85sVewsvck
AK6z1NN7r9IP/L6lLkihMlk9rjd1n8CmfsmQssEBW1fQKfUBJDdkb1q9CYYF6ek0kGdaBI1FdBTr
0731zdazho+48J4/DLizaBAEjP18a0+SZy2Tq0HSxLU+mRfjp9kO2+6gfRi/dOiW1/siYy/ymq2n
QNxNQbNS95Jh64qtbTMKnZ1NXad1pWW6RXDa+lV0rGMPu/NdOUVcux/JiSX7Jd7G25FhD4t4UIbz
FjD6UkxCXe3sZAT1emRPU84i0rBdE2XB1OxdLXGTKieO/0EVih+igFzPWN+YMjDTF5ESC7VjY9ll
bgfO86wT0AIR7Mbq96xlKxnhcVktUlJTHhTIZLR4+s5KcPMHdb1sbs79IJ/vB10CSswGdd7RVpsS
/s6cLxeMq5+KDEhHuN5mj4WNMVgp/fuvWMdeeO24Sq2rdFvwNal5f8RXfmsPJx/X1t7oMmrhAeMh
WmGyCoEj69ycLFH0L9Efqn3zZoBjrr7hCkG4OCtISEXKfxOXjcMTxr0rFE+cUPTWTV+P04XONoZ/
4SYQP+l18M84aZeZdSexoG9WAsMayLSWZuWN5EzzZ5FkpwSEgAGQLSAm94B/c5PlBCorBsGLW7UO
JnWroH3DyQ7IWHduPhUCK3ymq2G4NuqW91KS1UEhkD25eubdRdp7rjISIYb5aMqPSP4YH2/3oJVQ
D/Kmn9w7zXBNe4guWyQ0d8IYHisztyPsD9QqOrLjbEIWEC+S6sATdOpZ1DY3fyqYxHw4SC0lktqe
yjXAimatORZSPsE1X6zw31kXALWY3qmIZ0ozIJz/s43I9k9V3h+P/u+NCEEK+LGgh5JGO2vy5u7/
f+sCTOk/590JugATVPlMPv/bRgQ/5SyVE2VFg32ONOCvndM57AHS6f8+6l/xYxm8yD80TrFpzPI+
Xgf7psIr/dVzXFqkmPb3Rg/zUbs/SdRhuRnld6wNRjQI1K7Ljt56HNO1yaTxregsCdF6p4v79iZS
s+2lpNkrw1AcjbgfIlhWJB4MpNRuDSLaWhc9E95gU+mLG4u+agv8SQRcIVD6SOSsg3vYP8VH0IOJ
UY5wI6bPojUJrmos0UkaXT5F1EdVoaoOVhJxoyh16sBx690oIj2zhIm7r4oCs0KXdMZOEhXZS3Ax
G4TtOtH0bNdFdkshp0kIbdoEhAe9u/ZxtkoV2pQCdUMY++QjNe8GsKUkr1bZzbIatAuN5HZqNtLg
beAouH2fxnAozCbh7Tfi46cpJx1pTj/cWJ83RedBzmpuM0fVmnYDCrnnNsmK4gcCwX0JF6IJtbQQ
wqFszlJqdhexuNMM6BPaHiQpFusqIm5CuBXFrLbWM4sdh8a2Coc2WuP28UHCBPSK6KF9JHedqGEE
puxzsghpcXUvD3h+SWHP+uZYRQzaTZZ3JF5olbEQJlENpac4XfUOxLqfp2z0+kbuYIUpRrdTFWzZ
VYKYnAxzFZFTOycwPAY9dafhfhIG8wq/wdab4i6czEK8bxpL8R6qSDaXLH9WGfWlqVK3VZKT3tUv
VFAlsXnzxqHHMPp7V4kwWY3YZxkDPLuJsOAiFJv4G9mpTPouYz0k5UIsaIL0Z0WlzlughpMISNPR
iaRmeYh7DCBqCYGuQ07S7HtQm8y57eDEiuEVmnEZa+u1yNr9Q+i3vUmh3Sg1RMsqH+U4QomeQ40N
bK/KTQ2tZ9cD96bkp3bPXzclClRJv2CqrBC0N+WyLpLei0SDNXuezT9lYDFPIlilaRvRQtWf3bgu
mlY8SuKzJuTHSh9nCS7XLm9K4SLcb+JxGGp1DxU9PeaKpO5vOKcp401ycSzzu3atCyicKAuPhviM
Lk+hNggxqrPslGZ6u7+PQs+qM4ac1II7WNcPkCWsJiPCR2wtpopdCjtYXIDnhnqFC/+5l1ICoR1z
bIeDnsVfOZjqVV+kKgt+o9pNvam+drfHpjSLZK+b96pzK/Z6N03JppfkKSvPVTsISufKgjIY6MmM
5Gvsbhb3vlmXnyNkt/0d1ljQ6nJDb+geDfu7UT+Pd7mb9kMti8WBfFOixBpCmB2GjsHtxCSelyeS
UZChifitMabxoLU9VhKCJqKSVdwzvbv/YSZmbkyRaYYCkfQlJ52g0WboH6ptljftdJMGyRaM7lTh
2TAL9efx/E2EYwvIu9aXpvn0mmKMrjnhsJi1RdkZyqryxVQVIQjD6q6re3LIgEy+wCMEImsaH3cz
X+RSfrprgIBMyOgwZOl7w9EKSHSkyVx1gjO2OsyyyiJ0xbTyY2k8lNeuE4rXHPMtCF55rbTSSP/K
om8SqVKT+wnqlX/vTAJMxgozFD4/9NE6E97/29m8Nf4o6f3x6P+ZSWWoqTibKRL+niz/OpPK/wlT
G1G5+V+BH3Pu0P+U9GRAAqpo8BDCQpHaIYn6H4kdj2JW1kSJKt88O/9LqQRIof6YSedDR9CkGkjw
sTj//Uwa9a1oIDkFJZBF8ko2KBuNY7UAmE8ZhxkqIg++zEJJPiEjFBdGUdTvSTH2oysMZ2AVQC4u
ka7iuHjkij8qqfvUpXVV59JrFKtsQ27N/aROGj7/qftSiqKgXUY6hpoVGlROUWx8q9zCdSU8V5GG
TcGMDu9LZlcqk0gvDnpHGFC26rqWrsC4HprQlMsbEhKNWPCoRmqjPFbymHTwDwgVKXSUJFbZ66tC
a/P93ZoYNJO+D6MiUz4TxjK4cS3YupGMgyyGzRhAXCosgmhvWRibUs87bm6dB8DyVMfW3JW1YnQi
Q1JSWwLYaHOLwzszjeRjAhm6jjQ0zu1depmKpw54UW9gWCdkNVkSlOM6wvhoSkkg3WPOBmJdSpet
VpyhymV7US5COR8Gt0cL/MysXRz358Yotz2z6ftNiAm3bdl9FPnNh7y5FPSa+McbYtp79ete0h+G
tFxYFCIspZfPQomhFqAY0Mn/KG+TnCRqB0eqyz6tUd5Mw3RVUGOZUxP2rRZdqmfvG8bn42F54zha
ONsNgujKCnN1PdygeGYD1sOqKdj7O32caG9q3ZZ+nymntG/X0QOIE9nicaCPWNbB9tF/kEwUIdUS
1B9qgV9jqr48LekQ4VbDvXUpImklNJPXZ60Ty/Ulz+jxTkXQyIicJACmbbEDhkeZSLwmrDukR7pO
p3xtUXb5d17m4zI2FTTAkIYV5f9DFjLW/9hv+OPRfxucEEVKGskDBoEBf+03mPJ/YngWERwDZdBn
/81fByeUmgyWSHNFdJK0GP46OOGxhtgCIGV+3L80OCFD/nNw+usb12aB8F8IIvcbbpDe4BImkmOq
w5nxJh1g8qjWMdFttI6QRJIXSlZblcKZ6KX7nNYxTmDEO+l3kWB/sbU2gJWJiOdbRhXzg6NT5W/M
nJfuFEVHwLgP2t4Ret2v/G2Sf/XTIktDqVnE6XpuzdHVzq+3H6oFWuOlRAo6ukHDTl2OwYDOzrAb
lsJOJJIPmS7jX3Rp76/KPt6II8BukEE27EPMbyU7hyQcVQq/a3Xc0ZR4/Ej0Hv05vrt27t/K4OD3
M18auChO/0L4gOGnot/hULVCYafTyPBpx8/kegQjnv4+kV7az1o8fVPfWXc7MTwKpDigJVHqDV/l
D+K96D3aPH54ElIxY9dcQsWXPuMrdEXcLzHBrbZauDshd6bcty50Y8puHSdYPG4f7eiUlIjWiv4F
l80ClqYcahohwt25cDR0QagS5oGGAu7hroovo1lGk02qdlW+DrNOQhlOY26Ls2PKLeJX5JB3V6gv
McuPXULWMBrIhnhhzBqO8pUSoqbb8n0B5584lhteYrqdUsjnxefGR40UdsTJSRLn63Onb1BaJm8Q
N4YTsdlKfummOeRuN06LdsD5iOhVktcoMx/WEQFg9Twbpn+TV0+sR/Yzp4QdIae7KWEjTU4CZ49v
C1BjYUd+xuQo1DRFqpUwhWqMDsEY3rA9YHClMUzWSrm9RTtpqcTi+l59EyilxdeSj2VQd/cGr5W8
vn+QYM8urjk/6mx/G5djcl8po/HSUUnctfBp2J0Oe0v7UmPqMAy98P4TTIZsGVS74lwjFKRltouS
yL/Lwnf+2ingJ4vJVnCpg7wHQNxTEIo3ak/OcTI+UCQUnCMx2rARFDSbSneMfz+rT1GK6xu9m7Tq
z4/VfdOfZxVGPAb319uuTHczfyLX34muuv/C26qVPka2x4qt5e0oUYbp9wRZ6i1xlkxGq6gjJTTl
+BHGooF5dEu9CeGCOqm8Ur8sBKSqRzYBOFDXyJbKtBAZ61k+zHl/etTwdLADJghEZYdBf+Iam0J2
FTqwc0eMs7WWDUtORjOrYENaP4mO9EFJNsL1QfvG1+/gixDmvuX1J+la2afuqQThosk0AmK2RI0s
Bo/njRbsSHrpg/TpyLjW+b91lYgakWQpMnJ3WsLWP60SbdQ/1rZ/PPpv7WpFsgyS7gyDHHKcIP9b
JaJdrVAAAp/FrPVfSvn/XdtiHzFYwkL0+S8Sx9/p6+cp7i/pNP9S83pWz/+hrpdomWsWc5kq/8Ps
AX+1bjUF7INiw1S1RwTcJPm64m9gQzRn3ioILPBuuJHzl+3A/8UShjNvfvI/XlymdT7PrOR9zhWs
v0xdo/yo5NISRpBA0hdtVjaSeN1wQ8q1U0XwGJa3ln0iCz3E0+Iyeyn2TFqk5YECUNaGuNfSV035
6eIPmrlGE3Z3PyVhE2WvhBTGwtaFf8TA/K2dlKOxK8LbiqXqI4iW+RtiETTm4kirApk+TQgfojQk
EAXxnddibi4cHXZOtLg/g+nKLFY+1/Gv+B0lFpWla/yafbbLaMOGUKNWT3n6TXxVBKd9zV+f5Krf
N4JxIBkb/MOiJ165fjNpAbs3bYXAPV4Lq+gV+VX1ZbZ2vlKI0I1eJEiiRPoekfas1HWEF5FqSeKM
6+plem0O9bGFfuOhPFqS2Yxj0E3oaD7WwvJBF3Hw6NupHj236SAen5WjoGk/qXQ9TT893F/VF4Na
kCdRyGdx/gVaaeIcXeUtKiGHQOFhk0jOKt6YnvoCtCCx428QtmSKu4BsPfHhWBTGbYAWrxzUbrLb
w2NwmRJjlK7d4Zm4EvK6vNny+eiE2yBDg0niICXvnAtKnSymWOOAGNrG+yksdulO2NIOp3GT0Mkq
MxugEgSSZlqZ8aHkQ/8Zf6QvUbPT9UWkRoSJCc2Nky+fK2VLk7lHOvuJjpHWFDOBTWGnQSh/MNrN
w3KiH7wc6ImUnXLEHg8IJhiX3VpGsR6FytYWPmj+FsS3IyVP7WTZvgtgVBKvuGa0mJptaa6YySX0
Qex47pgLFLpfJQV1BT/UdKarqu6R0lbjS4Uo3cuCaBYkXwUv3oHkRQ9fO9gUZ/KHly8gZt9sy29t
GpVgQub/nmvxbXIpMthQUTitnOcZIJLY2QIiKgmTQFMMnz62D4TUBrLCyR3fWYnEtzWAg0+2kB/t
VnKjJZJnX/Nb06355yxwHEIZBX65FWxQWC6p7ZBfrAtxUev5J2QOoVlj14gOtCbLrep8zmLpaZZL
8/fNy50X0/0SnJkk8vsrCOIJX/L4wfs1vaaKi5fbAyYte5o/cYdyuOKH6KG382hKXPj0Kdruo5/b
on4xl5Zd2ibavg5HS/Jh7ETn6eJu8WTntqj8iReka/lbVX73lQUwHHhbCqLu6M18A8rNlHiWW+4S
fyLt9em1U5DdA/GVHd25QC2MdneZ30h/3cG1x5FNybeowP270mf92uQbZYDr7/A0BceMvAv6cIts
e6cCnKjIn1zWv/Js5fMwfms4ZtxpVaFti5da4t930jk/APFvN8qi3bAC/sVlWr7j74SamVtr/RaW
wy4lbTtzedo2UBZIiPmHiW4TUkago/lM/erYaSH/a8r+swa3Vb0A8TC5zW6hDmafmTdNbQrxqAnU
uc3Kt8INL8tQ5orcrTF12ybMIKPc7fhDZRIf6wPteYzU6HERYk8LZL7NWxrRPIxfWJeVK+QzuB0M
V71kpzqiwPv0URf2X8MSWFAL5gzHjLVRkrCvNiaTfythKtkLr3JPOUNGb4QS4rc/wvCqXX64gVqT
XrTVABR8g+djZdQ+TGU3WVeNf38DqFLiBZS1+XezEbp3FKnKaqJRSVR78VV7wgKhg9PMyk1WchCm
e9qKuxvMJcHNgLjdEJ7OsLKgOjx/FQd5hQav5lN5r2n4HuMlcSPVa3ZMdsJ1/IT1Wbw+PiH4C3ta
XqmJ3NZIA1PbpNmWRZlxW/K9sadG78SMDrzmgc5j9SriHeGJggYtaezFyxF14YJJ52xdwY7yo/xA
ozs8ABlI5ib+aP8g/TzzhX4RL9MMPNlMa0KlGNvjotp0ZKypC/4kr0ldUAxd6sJKH/x7GCu0RKat
cMxA4eiroXfK33+mPQBFh3920WZAlvsbVLPMaIYTOWk6+X02/BjT3pKIuEGr/KlUS6QxXOFGuiud
E3PZhHXGfG2HV1E6XN5GsO6rItv301fhfH9j/1qPEVfV0bi9wPSGjRMVe6naXL5HWx2Ilp8RaqKP
rQGF4oVLqu55VUTT7eeIYx430MCQ5yt50LrAA55cYQR6vJmP46M65fPlVbyhwSn5LIfXhnarVL3F
WNTuDrhZeg3klcnqIlMDq/AVa0c4dflW3X3+Rt0rIJyaK0MMP7jgaBocpIsJFCk7J92avcrTL7ol
Cu4BnNR9bS3w8P9Q1UrdjWbrB43x8JLTwC048YunehzpNctacHhj05ei2O4rT9/qpCLYyTd9Utqn
0egC+XEwmTUuTDzFLj11U66wcAf0Vl2CqAG/OLcL/GzEz5hRjx1i548Gxs+lewO3T6OZ22gLOGl7
jXZrTD+HYhWte6bD0ZXy2ZRDNImX0HWnBYzE+1B+rqjmPBzNwHo7X04Z83nuS5tmOZ7KfX1Kvgka
OJm7rWwvHKTtmLfdZlnvhWW2R07Ajc7JRBorvWseAmX7R/4U0chbRWAEIIbQsym8ncYuFqr98UPn
vXOsZbdl4TAjeHwjKNcdB/RcirODBenW4KyPPwlrHz/xeb+badMFdI9f01+Wa+2RBNo/Fmr0xIUf
zjc4D6/tQlhVa7jhxgL93/3EXILe47kSXlK/fAdYtUcfo68wleFFa9YmFn4nk4MI62M12CMpcAPj
vg7IcT7vWni7X5QKbpOvhAStMimZwSxT37FOWsXyxy3d7tje33SGQKySL53Opjt9YVEFNMktndhV
vZHuCibE3lGQ9g+KTVAova7sLGBb+Pn54fI+0gv4rr+jleJd65AaxIqPdvYcc16EoNnOiyZkzaZf
uqZfh9VLHxLL4DzRrKuIoR8ncjh6HjcLoB8h7U43D4VD735s5w9IXDcOmh9HXZXuvASbcMNw+7ud
A7CVB/cn7U10b07zkn1PXmpva79DDyyiJ6f6ugF45ah+vo++tKUQTB5s9ZcyNO0zaBNcNci07TyM
dsMPA3f3Jjnl6Zrt6zDdmrsKDlnNZ4qaga31yL3bu/j7bIKGEMAhEIzfUH44ktOy3Ls5LU+9mF80
tmc7QL2YfReMk0KYHMXPFGJk87QRXWEcQEtkC4HsVyi/NaQjxVbDXFSGoJu+Il73/vvYcFzYmAGO
hVd42QX9n0cEIxf8tCzXjddj/JG2WYrBi2ZuSF3F8nB6uYhoZvce2tOZg8ZHONvQELl7n639PrnG
xbhoF/FHubQ/8lJ1Up/N61sXeebRQGoIxJOeEiIb39roR4mvKAf0tODDAJnNykojYGjqv9Be8VPj
F80pFHihvIuOswyQ6bF3z3QEAxBFsM40lHwTsDWOyEF15/6WEa07+7qmCcb25snpF5btaeSEmExa
1xkql6/3BM9zusswAqCLhpz1zu/rCW5Z7ahf5+btiaCdQm1YhyNnnEKCS+knZOCZhyP7TWEP3nrE
W8/O19nI+8SDa+zYNRxrNlmKbTqz2YR3/aKxVVikjhbOHhKucns261I8enC37JLF5+x1Srzy0OJj
ursA5+zdDmfpfvLNA7o2t8UbPfiNW3t4KAjz5hcuU9sApDlPkgEBK6G1eCx77MXvhHHbF+6/T5Z/
n+Detk+IfqoD2hBP77wNZPziSX7fbkCnoo/HocRfq1HD09/5v4DDs+Xt/CfGj5NwqnG2qC/zn1iI
cOUssPNhVsGvuY1X+Z4L6qItMyBTLORtkjKd+GU2IDzfiDsLxzWqML7eOUgF+aX9lAjrb3tAe2+A
F99AHnoojPkOkrz/w92ZbbeNZdn2hwoe6JvHIgD2rSiKkl4w1Bl93+Pr74SdznJERdYd8RrDSodT
EiUSBHD22XutuYyVdWGUAGiPXh//i445lonRQcfFXbJa3Hyb2yUwv9S5yTyodtQFV8kiXF5DJ6H/
aOHPiVbfv/vc8TC9OCwjIyaK3a7BxpjTAxXt+Qhg/KaqVW3OVW+VPOKmoXvC1meDpwYNNGWsusJT
3PI2zgc9YLmSNsEqmv/YsGaoeSkG2QCNl/kMeH3PlrNjNuJ2xp/btMNusXgP+F3etjiPuKknPBJU
7vPNkYzIi3Kq2PlUS8xGq+CW4N7ht9LdfJ6Wsv2KJ3iB4JRzuX8pnWyXYk2rjzp+cu8q6B94vQlf
wfn7bH0IvNlo4qA96tyhG0Y7TxKK7s4Jj8Vm/iMtB4xR1V7iR8/iaIVnINp4tmLOG8w3+xw78PxE
5rOVc2ChFlS+9jC5nbIt9/Wn8YaIDzveSV+mL3XNvvQFqNIjiVPPykUnGbtd9B9h7eJbY4Blv82m
lVnQZGG24lN2PzcdFq/cGIzF8+y3RwTGvb5ajqwgGiuJ9TFhQscSt0TMuZM2JT4tRJ/4tnC/8G5n
rL7TYbzO/hTOou180+cGuJtvWfNJodm5U39iV30cN4jx1/lLySrQrdpzfWbKxekTrCVOksZ9mZG7
SMHQ6KGAll+soyjgOK524Sq5Y8I8j6QXHvyDQMMWM9vZAtSYLM4vI7d+1MnwdRmsOcD5HvK7ckYf
xmWUu8omX0vnwhlYonbBStvUu/w9FhfBl3G+RLf8Pb8bs21swXr8Lt4xvnAxdKv5jH6rbOkA9XKJ
CpzfITr1WWT9Mt4q/5SIrv/C7Wfe/FOv1UvDrtGC0dyjl//Ug94o2YwsCsqB+Wuw+ZZmuZ7Exwhd
Zfiah/tGtNsXQuGQUbKHXU+L+AKtDqwjC2yz0Us76OzQQsVpN3gLrPf+e7YP9rTpuyXv9+L0yEm4
+FjBLkWbfMgxq3Y7g4ypwzK4oh1fRDgpzxQz4zm5S5cR46211S4h+cI4ZDvMpJJbntpTvy8RYMd7
8Ty+qCiTuGfDzfsCvxhfyBxaxscZB3CJNmq9mK4t29HqlCyNpf9Q7M1td53eUa2LPW16O3iXuRlT
QX2hV/Q2bW73oJKh8bEtHzaMKs5ELm7Dg7mRN+oj2xzCsNRzU+/MF/oBW+HQO8laXOuI3XvXVDf9
OkZzSJYuG/cvOj8VGza67e/VAU5JQw/fDdmIfeH7YSMjU7fUC4NSicavf9GonvPFGzXczjzor9Xy
O2vVDkshG4wjDnd7W9nsMcTFbbDTjc6Zp3O3mgme5mJLQfO2VxcPEasVW2Duk/xyF876ivJ7Ptys
ZBP4UloxLAiCC0fKnvbpkauFy70+yNKiRV2J3mOBbFeBXBrTuFFZThLMiwU9GO0onxAYc3lcjFcD
2sAFSeUwEe27UDf09e3qHcLWXWZhjTfzhasv9qR22ldTwlNnl+/CPjgQCI2Rr1rSv2bG46Ftuna3
iX7Oebzjo6CpxM6NUSzedFot1wEbnDIXOeZVvUoVFEX4Meg8ka/yRNhxKPRrPoaL/mju8Zu/hl/C
XduhuV96cDQXI5v8K4aG6T10Z+gq/ZRteERc7RRL/+If1I23r+g3GAv1Ubil+xGuNjvhbfvBC4Wu
Grh46F7Su/ApZPbo2cgk2RqSoU36XCw47ckndD08qOMS6bF/LglKXegwQkCjYhA5BJgxKaZcf8lW
sS5hK9jgaTy6CxxP0PnNGs5cILpkOZWElEYL7anEvUms9CHANhAt0vc+ZRMynP/Jc1pIM6g5GMyY
KlEt9IT/s4hk/1cgmz89+lej3fyG08xEnSFrEmkKEsPYX5gm8xsIJEuTJENCFfI/Q1rlm0V+xS8T
2A/c9S8FCYxEkmxhOco0x3+07f+GFhPo/19RbH574jLz4N9b3aaRKxKh7MMGjCjt7Ix4F4onPL2v
NY1aGoUaSanw8G1CVePvxNWxX39lnppY9KMXKWACqCkIDAhLYTNM7yt1+f6OUmQGi+SUMFw7V/M1
COnuxvBln2mD+0/Tp3RqWLwFkDEdS/gTEoIV8NDtbHaO9qU7N2ekjbjK3dytt9Op3/KHkmVmnmiO
eohgnAZ76dTy+QSm5cSP826FIxmTq9QzWddYV9cRoAZWH2vflHSheaK7Sr31wpOyq41zmTypNIsA
DgiOh4cYXQrkhpxAGFe6x69sAtk07OV4pd35DoQU82OrW6H+oHCE2znaFGkzmXqmsUf2M5tluaD1
yJaxjgztrTVu/G0c4v5acaAUm0M2f0YNbmwliktChFl7C4nVGdCpsy9a3F7ggFMX0hFa7NmMNRQO
bPyLxb0CTADI11ugNj9XR8l+oaHNHvrlhRrycb5LT6tsjUq8Wn+we9ABbyx4l46987K4fxVr1Tnf
+6VJffribik7rkfbrZfC7bxaPWjHh69zszjfz5VLKw/vGMr//X2x+li5K3Z052l1X+3vGXuSkR+3
d92tuzd4knt8OWxw9Nkkv6VyNV0M2wtnfbWPR0rjyl3pi/t5df663xdHd3tjILG4bV13dQa7sNqs
FkccxUd7GyzWh92rs95uJfU5q96H8N61DN/HQ5d/9Hgu7UJdKq9NbM9Pk6g7N3Ie+1W8rpz0OzJB
Ti6Z5B7zJGdnxxxOtJv6O1AeDCTYjLyzNp5NsBtU+udoz3nKSTqrA9jtYxAaz07qnX2+iyEwVAPQ
tbTEOZOrZQT4yFyNwp7uplAxts+5IL7z0HKg24nec5O/Sj0sPGuZXmoouOYxpWTWmFras9kZPwMj
/8ZGLNiVjtLYErYQyjOR3jBp7gShR4cw2206KNWyTWgKpysr6PCjLxtsOWl/9mhp0/KPn//mb5le
HZ+qtM3PDx4QDxi9Nh4cptX8nUQXaFfl5A9EL/gPyJ7ibJfXDxJ1DyMoxXfadFXWDxyPXVNcPPHi
jyeuVV7Q/HP5teVWqOfnQs/452/ibz7YXvobvk7HmdRYPjE/19jtv9RgS69Z1W0e+fMBPA2eHYAM
jhWXmTmuCJ/AehTABAZN/INqrF7rD+VV4A3FD1VgC3MZEFkaUXGoIUtj7QubOjg3oBB0tyKKJoSl
vKHFPfaurNtBdiC1kFXSHa29SO2h90gol+aB19s1K2s888G7n3hb5dp6rnbFgV89kwwsbbviwhuv
xUvkD/ybsZMBxomZWbUKjEPt28a7Qr9rowLNyfG6oBDj1cyh9PyHO0kXn9pbM+2V5JF/stAOZB7f
OvEj1e9qm2OiIv/NHkJ/OUrpWzP6F49+crhRryrbou/9B63pll2IcKuwi2THODvVCvKO9oZxMav3
ab+DZZcAF6gfovgKFJI7CP/4+dEb/CBppR1wAq2Kq2madrhoE/QIa47zY6Ft8uToV2wlpy0fvGdd
W1Fv1Cbu2cTxKB7Td7Putv6woYnOG9Z/KTvjvXxljkAJM+8IJdhCvM1Esu6ghkIRBa/+88wYpr1+
hfVPkbqgUc99jdtG+0b+JB18Z4LTkBZL+CDGgVub8RrvjZi4SdcItsG0xaU+h/qBcuDg+RurP+Bz
D8hCGTYa5xDsC3+PoDaNlhaZQOD/mAwxCFC8k2yUZyNJt7mFbal2i9RNLjGh5SIXoEka4ysP6wUb
GchrkCDKthu8UqbogiXlK90tcn32YCuEGO+h4HRf2OjJAIGhrb/L6wL76aEXP+D9VfhnmDwMLsEp
N+z2gLbl3fyzVvnVM16rFV78wlaTRwrta20ymWBAAF57+EIYQjmuzj+eXzrANaJxz/cmPAiXFZyK
ueaaqQS9e+UR47QXaGfGK2xNnrGVcp6lESD/uaW5tSi6E6iEmJbTRc03vfBiTOIS71ep3rA+zXSA
KHT5ju6L35Se+F1gXJuDmT03B810eSbUgPJarFYel7W6vpr5ZuwQZR7jgWG0OGMSJC5EHj2Qb1K6
FJqk7DpMGLQ3ecd3l/6+JcTJ36Sn4hI2Nh/FdgKhI9jUmSOW8QPvHwe3YD3VV6q6DvbjRb4wV6VG
gLGAK/Q7/8dHaciIredgu63k+vl6JOiFDnA/94GuzEzuGo3xg3ks30376XnHXt6zlRdqYdpPfMAH
X5uucg4xilS2fhSW3EXLNdtWKOrqg/yQ7pLGCe9UL/W2chpHXPnfpU30Y7teutmHtCGM/iATjY2x
3BUea1Ki2fIWqiN8qviCIYm8T7f2saPRHG2b2I3haVhgIBYA1KhnAt/1xbcKH/VZhgG9KKKZiaZP
i4Hux4t/53Y+PkyfwV7ZxHf5IXz3C1c9srnmViawdrSuSC+7cJnNr8UHE1jZV0oXt14J63xXrvN1
Rm4wXTbgK6+7CNRa9eHdKseg7OJ1cCFs6AQ9pYtXWmTa4gmDADN7QYZbaaMdy1n7FHdkly2ulMo1
6lVI+5MwcDpJKUaJuS/tvXk3TXctb5MT5aOvzXBdtZvhJB/ozAWz1M2nqSk6DcbsxuHFmQw6P3Gv
RbBhHQO6PR200IXLggzhn7pLUAmRkkiTUdWZ86ASOvN/7hLO1n//rub8y0f/a5dgKSjDLXDpovQj
DWtGRPxrl8CXMG2gRdHmPMif4Te/pObmN11DGyNKhvyDp45Q5ddGwfyGcgaVOSRXlOqS+vfUnBa7
kd8kMb+eOpUsbApRt+Q/cZJVswmESPe7/WRxbhWhy2Yh7fLDmAxMDXu8LvK2NuN7qTNakEJiFQpo
4T59kzZ+63zyWVrD7vVirrqE9j6iw8QAmD4zspwnoTSoMbk6/uk6vmcxJphxwDhNa5mOttgudS9a
TXI9t3cmPM3sRaKcCI+hfCyifkPM3zkeDHgPdGYSdu8ibXVL/pAs7mUiaDL8Y0hAlGmnODWergV2
vG3vXwS+NR9PaiqTJuU7kTW4uc+8N2zrwjV9iXiPAlzhaH03w2257etxWbDapYUtV+mW4B2IXlXN
BdKWbxOW9bdoSxwlWGRttOtqwxh8eOu+es/hFpbehxOsZuOxoGuWrDWKLaRB2rKa2Lgba9lcybQc
r/g2lUcEbyPHE4UG/Cta9jQPe37ljh8D+CeHGElvqkpcmSPYL7Mtoc52+1nzuoDLA9uBo5mQ2lmd
vWW7zPe0Gdph28V3EzZM8B2YNexK1uwcfBxMatJqsHvb8UP7Fnwmn3OspgVK6zbgKl+y6aMWMCFm
mIATgM2FZ0++ykDbSJ0RNwzmk+8s6sfuLd2oyCo27Z6DOHe+n6ctBcAej33I5MM8DS6cU+/iQUHF
2fo9f2xQhrYr0gtZaj3VGfD8logkXC98CKUjRmBM+tAapFfhrZ7hHHAVsLZdMlx9mbS606ExKRLp
XWR7663+yL4LF3Xff2o3Eb4kXWaMxcXTjOnLka/TQFPc+lzT6CEPgwW+o1SFtrHLHqxLjb6SupO2
8jsbupw8E1Ak7+rAibqsiLmI7GZNnDXz23FVsJbhIOw2CnuudlNwgHsEoIhu1vKjkKw0Th8yDHly
mLaexQ8AEDSQ5ngVYhoZprGne4sfc2GbDiyxL4HyyGd9QJDdKvPx+SGrLJRo31g7uXVJE5geUuMp
XWfVkrMcQyTNqAh6RMFMlW5agaGuflPbCymKya7yF1A14Ho/FgJoJqRAuZdt26DdctGsQsG74FNk
/gyi1hoIZsfrl3dsdtV3Iq/RHSWfFvtczXqbh7hetmw5+vxqed2f9SJx9RGpCFCGaoDRVjFmidnv
FfKqViYQpOYplHMccyQWQHsL0o0v7ZWyc9Jn8XOvzNqe2hHAKBstS33zGYMLq2+aL31vKsSwkxa9
6Y1/UpjdI6IybX8Anu+jAtfI+MnKF1TSlhE7pbgMW1NeZabvyGK+HWoueMROYrf4py5KmoxIEf+P
KKLMxDmjzHLF/9y6Ost/WJT+8tG/WlfWNyy/eIskSTKl2Ujw70UJk7EE9JlcUPGPK9KcoorJ4Qda
nDXk12qkfZMMMj9MVipElZKs/R1x6E+28m8Czf/1iueu1m8CzTTB95uZvclmsA6hwBjT8IINQBNM
Ryo2tZ9fOumel8rKbAxXEqih4Y2LgYmGH6Ipe4pebcPnbJDHtykumRv7g2DjbkQGpa10j0t6QPA5
tc0lMBiyTfk6zaS3SQA8IaE8KEPrURgZKKTzBiRQBwrePKSHbaW7tLcYx5XpEyERwanyyDSLmVoM
lGlydW1F/ahZ+boi4HES2rNI2jlZyDu1RTkvPehi6AgeRAAh3+ZTt5DlwvEJHBcLlFO3QkjWNOvs
BqJrkV3Vxngq6mprVcEm09rlkGYa9JHxczKES0idX4oSDE4VYQ0pEgLRQYUg5Ls80FpAfxV1adqb
yb1vfZHxZiiYx1xQu7vRew15UICXwtHX19mJS03KwvJzKhrWaS8qJHvwJ2EfBmxvhTolTSrZqLg1
1DRy1TB7NIQMvb4mLzNVrZ1uhHimpLTcucOGuLBsX3AzBfFgxhqUo8dQ2Nb2gKDUj6g1Mmdssns1
wHGXuooRYZU6oY610/yIAAJjF1imFmQo9tWLSUKgkPDWi0H00Snmoxpb7SmI1NsQKcE9bRGUaSoi
vcyrgBTQNiFmhIwXC5iNNXAUWlPzF4NRH6eaHU2RMmzCWtVniH5SpT0aoth2tibAopSkuv8Y4oOn
ndqQGfE8nqHFk41Rf5jUVNnGElKMdHYHu4F16rl74QBdCigEGHBUHtFOkvwUAnwIpmYpBvJqkGWC
lpq1PO77cjahsPRNlyEAravVtkg7xbJgbq7E5uCxKpjaMUJzp/nfdRn0z4gMqU7XVT+6VfuaZQ+a
6J8mZk0e2h45AYgi4OfC5osTXvSdgRGKN5EnmENj7R9rBQ2asFGmWwZCBnspXPKHJGZFIaREFbZl
/zS0PrRKpjzJizGmSwAU7uygV7KTkdAa7rprLRK5lDoxkVBCu+kSmSsI84JjKIyb5IfJuunNcWiP
OoAIHx+cmTCFkZkNyxcjfq+4wBoM1J0JkuOiy+UxRl1XxSBmJV66QHuTpamZDmp37QvmSyF0EZW+
W5xiHak2nsAUpA/3Y9ndLYbgUdfuYoG6pgZ7GNKypnMzRul6MANnCj2nsixnMGlugi8WmmaZQ/Ly
KZy0mDl6dcF+YPSXKWDKHjw2cuSk41cwVc9AEc5qu22qNfqxoqSJUKaOPEiLvIb4ISDmhYhstdCy
ferYsB6WfkQjlBQwTcnWlpk95fVwLbLoKqDjMSQ0MhqXCjEZI++VSP6rIADD7AXp6omRdKJehW2Y
TdJ3LWI+JUiCykRYN92cHnweR+8mNo5BD9yBu4oPHeu3teAvxO/6H11bs9oeUwBriQmQwsD6+ic4
A/HTBJ8XhbcRqbPSTt1aNAtKjyL5reFoTepX4z90GVQxviRd9ZgSBb9LhS/eLJfp3Fh3ev8z6XRM
KtE5ES7eiPJGOAp+4PbFl0eLqCOlUIA7fxymmtdx76ihfR/Bt7kF1zDF9bL1kOnoql3DwIrkmwIP
rui3Pg1JvOQR4nPs6+B7N5jUVWKatOElkhtX6UJ4iq+S+VyHkat4zaJli66wWQdnUurwUNJjNHGj
9Z5FOqO5/P87en/k7f3r4OGnwPvLWOfHQvz7sqQkqjwJuYiYG5SNMdw70n1UDkgDaMBHeya10ZOl
OP/YSkUlJ5WcVpMBFu5E1jYqhP9cqezEP7lZ/uLRvyoV8xv7X4wipmhI+B5/q1Rws8jkRPyrgKHw
+LeXRcPmIkvY/nnkDwfl/5Qr6jcJLovM5nl2VZvq3wIx/jSr/FauqERFMORT+JFcUjK5FH8sV3qV
cyIj/HCTV82t6Ktj5ksMWfrpkgWR/9IZ0YPfp1u51fa4tm+dzi4jiwgLrLmRWYEG8J65ct9fLI88
QD2zJFjLgIh0ja6dVTxacGQlZS/Amoo6JOlAf6qUmb42sXa2NMqgPYl1spNxk7Rgq9O+3zvWbpKb
ddl4TpCQ0JiZ74Ee3mCt9E4tDKcxkwh9QmSLw6/2SUlQwNPTo6D17b3FQQkIgr2MWu5bxgl+TOdI
B57QFmjbU50VX6ARENbmKW3rYFnrvrqXLX9cq1EYebtR84PVECfGO+yj4GMKeoF2AgVVJT3PcUPE
f4h2Kln4HNtWXfsUqAWbKkV8bHPCNLuYYZ9Hz0wMcibiMfYISR/oTUTJuI6HqqABhso68hMBhbQk
TPewFV+KCrhWm7Px0xO67kJtrj05RHzvKaHrVW1qx9qUXMp2xFFBoQ22xcogNohSdhJFpXuoO8Ng
Q1hFYC5KcP0dLjnVHF3gPhbOzvQrIDjMtFpHEdmyV2jo46rlC+1xkFOCl37g3BJS4RLoNx4+1xbl
oIUo2py6bNGVrRuobF7FWFYfBKUm6TQKm6KgMFQGF7rKviuaiV4kdsGozAp7aJAciGKHkWX8rJQO
IIzCilCkwsOYZML3WBTSD1XBDZNbvrUularcsC1eJwKyWWGiuZDUm6qXQ9TSCgDx2ltCUqFXOFLC
thnF0Jw+9NpM4HMIQJiCGtZEXJXeqlOy6jkWwh1RVMwtW9bl3oKaJnZVzUvy01rZRYMZ929yRz7O
05BHs4YjMu5mh7lAH0PHnOpHAe+mWSFfE8dpVZcjN/4KoQx2U/pwfFI6eoawbhJUN34Cz2rMiUzX
5cD/LNuK+SzUHS8xdlGaebYmlyh4p+9GpxuktdKV94OhOw9eSHO3VDNcDppHapu8zaoUFbxUQVbT
G3cq9TdByg+FOftGogHtiintAjAnHGmkM0lHaia0ubhgutqt5QZDpipIop1Y8AxBv2cxtkspRZhr
UuWOAH9o0YPujBDOwTO4VJVy4l5D3B6u/D7FYqDrBbkbLalZgIKDxrILgbyGAGnRMOw9w5QXU4ig
XwoER04H/7nKGZwQMT3YvZyOq7SvxV01iekSwskmVfJnsbbGRT20w60sk3ZvSDWolfykxNrO7+V7
CVjGSdRpfIA+sJFK47E2aZf78osgivy3OCi96WKqdeooORtS3h67VGfAG6aHsOccHVLohREz0aTr
d0Aa1nlavExy8Dm0TLoJaF0H0NGCWpB2hUnvL6/vLK7eIg8apo3dtB2D8NprQeXUVXABfIKVofJ3
+jTc8lICJdHI9CGEAaeNEJ5yXWycKDZ7dKMpMxpyQ3p+8bOn1AmCLrEIUR7KlbEETlAmy3S23XLm
9/HdGrkzGtk4fkSBgTNmmHVepifkD63BPcJvxWGT9nlw6oxw+D5Ugzosm75tCcwL/PDFMpVqZRno
q7qh2saczOBBW1HjtjopnC6aEYM00I3Kxhi8H8X2y59UnK5JEzpGRAqGQmXSlqQoV4wMh4ghDgeq
XORdXZ+jtCaYVkQdbIaumeFzG0nvo9ZCH2GCgtFGTdknupgDi/NWfTyuW0FCLJhGjlpQiB9aZVRW
3Jd6e8oi3ZH06MXqFQFQeBmz3zPnTatpbTILy7UljRkMTB0CbhHIOIjqGr2VGPgdGD3M7WakELc1
qkwBCkY4hWR4C0OsMFeF3FL0SX8X+jF5kTtDIVncLCvsYDFBlYZbBTXT0aLTlH5TFkWw63pFp1jO
rrUXr1sWhVWsRwVLBtprLTZcL/cO3B+p7hgfKWaw7AAJVXV1CWXjoBesWp2yFj3M4lqmLQKLplUD
urxWCOmSimPGqTtwow0z4nh6cW3RlbVUz1UlCfdW3i77pNxFnrbP0/5RV5qr3hO646NzLQfak9Jj
34rbshXveprsqyiw3CQzyeiL3aakbZf7pYJCMoqeh5I1V80fBGP6pHSMr7+VLn9RWEt/bKATRvWn
0mcuvH9rWUA18avGw1OqNjmpmbpaJisYZW7jV3RuVWXw17VRlGRmMw3kjMm3wM02oM64/PQaeUgw
dXt1MqDPR1PUrf6xReRcq1FD6fPcA2gz1d5v78T/CtQ7S+yAfiN4/9WjfxWRVIrE5lGdgtWQFXVm
+vxSatEJA5mBHVn5N1Pv1wxG/6Yyn6GGtCzlX02yX10v/dtcXxJGpkiaNTfA/lbXS/yTLZmnLhIh
KM9gIVP+OXz6/RQaNKGVWjUFVUz26D3tWpkxfZm1MTD4xrhWaiMuM2VQ3rWevWaREGkQdNErYaQl
Wpicq0ibqA9GESMAd6sIDUgK26UCnxBkyZb+LQgsvBFzXB6pD3TYG+1j8rg9Zu/FhC9UCWlQM/OI
6f3ccvWqMeEFGedoer7s268gGRaC+VQMAZgrEm+QOjSA3dK0gg+D5F2it+3RUB7LXQrReSrZZfdP
6ohL0yTDr8KmSU8K5wiAtRgtSdwMyMfw0DbhsUeLLx+rgDgPfEaBeWvlj6oDi4PcUvhsidPVKscM
73XB3JN4EsV0ovDVzOHipzMs7mIAsRyEgv1mtvAKfEVgL723JvgITPQ8BZNeMl1GAREbC56PJSwD
TJwNay18qrQXYgyECdxNFfNS/K0VIGBNXir9a5QsexiJHshdhunEAmNbxZluQgR+0dGTeYiSFQkr
5HaeLI1isS1lA1GO6PbmO/C1MceiHH7I5HDJBOKK5VsxwdbunrL0FBqKG3lQztA8F4OxNGnc9xax
OEwUakZCIZbSrhEXpUga4nvGe4iJLRKQngHzZOietcJZFEpTduNq7oJZij6t/bRVJzdRuvhYKDLj
tWCyemzbaVJ9GHKFVEcg9JXxky8LYIJzmZ6KFehA/yStNdwy0b2zpABn/S+/8yMxpxewqb21XGCi
k/Bv9vG57g4FLaxSXxaE1Yf9A8nJ4MEnzzUS0y0wjpFOEjDimqoG4quPrZ3JCBxV1C1ITCoiVjNr
K6bTnnkF3bCPon5sx+cG8q5PzHuKlw7g3AISIVPqmvWgSsEmF8zCPdw52Di7CvWDKI7iUmEEXntO
lLhJD8w97d8iqL2e5C8NJVywQRg2QRwxhpNgv2hS9EA+9JyrjMVFG3hOS6skR16pSEZNs+mo6D7/
rxjdTiX3FDcObVwz8ZadwFtHilkVTpeUAkJSGZcYvcMAg05UlLF8WQ+Jhk1Hr5Vt4eN6aKrOFmT4
MgKfVtDzmiMadLN+HCp9FveOL5rVYXILWRe0hHiQjpVAmxuBBr27aDiq02uB4k8iBAdds5+0bqKK
zlhuBu3UI1irgb7Gx6A2FlNmgqOUV2PanTqvY0RXF49aKDdbfw77JbjXleiw5cz+PZNAvw6uz8qk
knwz5OZrMqXvhYBjvUbIlgo1Arpx03TYjbP01QsQDqSZG+rJs5zj4i8ycWMFUE7Qt8hJb0D3qHdZ
cU/E597QXSVSHlP/I6fWtlrFTZOHmpLoH7uWURWwNohIgwmkpH0xLzn/R0PEQH/921r2V4/+tZbp
8xyGYb1IoITEaPC3NAqdqQ4LnckulB7aH+hQ6jeWMB4jQwaXdVQFv7dEoMxBvJNNnqZG/OXfWctI
iafc+b0l8qcXrv0JXRckRlaWwYjP56O1acYp1+pDYVvqEqSpH0hC1AyGqzaZcu0bNfaIjNgvP7Df
kG88u4m1U8GANWELRXDOAkSGbNgscFm4TxK7wbRmi+Y9gmg5btARjrbJiPzi+Tg3kw+2rOPR2ukD
Dn7dHl9zHHjo9y4YNnBTbMovPqG6lcQw3Y1BPXyg8ec6/6peIgKfRqd6mRCrsb88KY/1ltFMTwSF
k7WkSQCmHx6Q8aBsRmjPdayswmqRPAs7OsQ8ZjiTHKSgUeVzCJ0PyqK/aN6S7xmSl+Gcp7vxAZkR
D8BhxnTL6eXN9Jl9YGCjtT3PkZblCB+fKX1dPXiW22ZP+k1+hSmSfTS+k+wV5g8wF079ZVyNK2ba
5EeJKAsda9le8oPMDeRLvZVb1qx3Xm7KSyXNuqMZF7UX820k1X5RtOvEeNOGc/UylDAmkgcdQ1EF
NWL4nLh5lcMcjrAycL2Ido6zDCwB5Eoc4O1az6/itCjA8JawQTd5JK16BUvR+Ixiw3tSb/GuypbW
soC07wwKbaj+YfjMokV3TnEk7uChEw0nb8QC14n5KD0EhZt4dg6fX4HIuUwxSklobO26B28HBMvW
HnxfdTomZu1LPz63QCMqzZ4GZvTSW5RkdiXdtKLjprzqLaw7EYmeezIoVgOz/XeDtNKl8aDAPQcq
ipXZwekj9zYJFdRIqq3Kq5ScLKL8FHaAjOSehtoJkJ9RAYCE6K7dlamCCuefaLcSZpITgRVZSfma
MVGMKvVrvsXi86cdFj2VPomF5cLvH2N4Z6awacxHEtfdjmWdRZdNmhIspWwdUmNYmMmYSknKKWZo
5YtDz+Di7HeHPjpm7TmRQJTkmWMqWOIVyjKPla0bP2gSMRIC7+Vv1YIgVp4IIWEk7FWvIY16wp6w
5a7CfT5NDidnuTHsoHmzLDd9Zvq5UGT6YImdltisULTj/+dCCCoB1K3+4AvMscT20kz1pepQCeTl
ciBG5NkY1/2Hhf4dJgeU30iiYZjBP2EdMoRyZanFXvaVS4lZX5onlT3HWGTluIjAbFL1DcO5WdHB
j5B9q0Z7q+JzFqwbZkRdGJ6yCgdR1a6qYt+yckyl1TH7qF/FCN2uOB5qFL86pBIV6fVUqW/jJaUK
XEe8nCrxKV/Mr3rc9A2Tn5zrudxU1jaNtkxUipLsdIw5yPiIIXhBkRgzKGQwiNZNhnRuS5ltfI4p
U4RFEzGE4DLjejvIr/yGgSSxaVgOvtMAk7CoSFB/HgIYGEz8PvTX6pn+aWKukoCgjzC/jLDTfQLV
iS1EwhG8Yr4f3AKy1hpPHY7edIfscP65SIDDvcH+ezz46Szp064FJQOvhr89t1BJV7fp087tWe6e
ia0VFxCg1M67n/fDFndijDd/4X15KFtfkPfx7FVcdQgv29Fte3Qzwz4G9ZXt0Yvjc8wdhni8Gfy7
gtd7LJWNjye9cBX1nCIQcVoFLEe+zjklUWj/P+7Oa7lxa9uiXwQXcnglQTAHkRQl8QWliJwzvv4O
tN3H3e1zfcqvrpZVVquZAey91ppzzJYWFK2fe/r+r128GQ9QFJqTpYdlVMaU83eL90n/VXfx11v/
sXib6m+iBFlW0hlAfFNS/KcQ5Ve6KFJtGtR/39Duf5ah8GgnQrtmGDrqxB+WbipUnTEHtHViqDQe
9p8s3ZMh6IeF+/cXzd4CUTndfkOZitQf+hgiagdJa1VlE2hcHgcGs+P2h/flv7RKdHGah/zlMf58
Y42pl/LDY1SZ4iZRg0ivKDKm2IzRtf1QovOIP7qoZalc1CotN0AU1l6zrlIVkFv5WDO8dbNlOr5Z
rMOQqHdZLnx6w+A01bh34Xv71AhFazKdl696HX4FWmKjZFhJIvCdathEimu7lXXU6ROmTXftO+Oj
KhEVdgUBhjoEC42rlpwZB42RZexhNrRM26dP65JJKo3vZYTTtACgEPmLhhGo6e76gJM7vhW0LjVC
jsLmBReSm1rLlGSZpGFBilFxmTWudGT8KRqJIQfnwNAHTQq5M+Frq9xM/0MpBAOKI8HNybDvcoR7
tMs9oyMTYx378aIQGS8X6n6Q5WupE7G3MVFmq2prp204z6pl2F7bwmnlHhI9S2nSAWmSpZuHHlJo
LhEjp4a8Ok/5ksFpdLAEhRoASrLS9Hbdmg1X0fKcgv7LDWtLLUAZoMarXK4RSlORxA0JOYE7TdBv
YgIsKObKpAXmypLPJVOLxNVwMi49tkFKLM1iWdorAtl4UnzsfSboMeQzfDGG+xhYJ7liuRpRI4T5
Uo4Ka1m5Ipngvb71UvmU5OWnGPuOUBBNRExpXABB0MQHSd5n7PRSU5hHDF5z111I5tm0XirxGJT4
9WMQBKhXCILxvXWjLzQXa66SbWr077WHpr7YJDKsEaPYGxEhTFPQI9UfOqKFQVnUAJbM5Mac03RY
lgUtALcfGDOodJapioRHxSrw5Sy1adUNQ2Ce4lyN8mUuBmCgwHiBZUVRau4KROU0R0BE0NZr4PxI
LRh4xBsLnVTHtJtQGG/JIOHa6Wd6h7NW7s9ew5AvNAjZom1NxGauO7Hnessy/gRXTxJrEm28MHtu
6pztSXjVh35doL9jq6lbGfCxply2mOhl9Vao1VdDAZ24GP+hm/mmOUvlDkvPc6K2a5PDCb+MKjAb
ih7CyDG6wEQiJZ2FMVH2WXIpsBob5UeipY8p3YzIhfjg4ekmMpEW1ETQqcq9rhFik1oEzYU6EEi8
PSVhlaD0LM0/ul3xqlvtUlb7B0aQDy0Dgsq6VK2jtK9ihXcqIwYYMihUnrzjXDNOYSEvLK4HbRy+
ltpHBhspB2xHETSrEhr8+Pk7ZMk1tBRzFUuMQemsmHRI0oWBetRD1CTQcDK1eYkKvrXYFxJ83brZ
ZjS/shLiW8HgxaN0CB4A75k9jBnJjpOtnr2MtcYRorA5eGsR6BQxzmfuU9RJ+iIpyAWUH4qHUbpE
+sVATxbS2Gk1W/CPWg/lQjoEnb/U67dEbFcdSTcpaeTMJtp+pUjERam7mrhzU7pWGv6EBi9i/G4k
4WGAyGmYXcweW47sLAk/VPZbLRpKcVtEEEUxJJNTjhZMdkXsZmBMw5TaZATGzxzOq5pjjTXdjQhf
cV2BGiB4MwpjAb4UiY+/zEgWCsdt1d0iFVFXQBWkoI3NBfZCYW37ATu5CPy/YC7QOePFKeejUpBT
BIaRikRuv0YjxUGX2QqCYSUTvw3dnjPwYr3q38VcWJtw0trsVrXi0irVbRvTXpBc2pTZUtblDeOE
uczDRLJ2qie/SF+cu7Da11HmlEK6oIlj953GO1DkT15T7GRR0VdVQM9OM9NHT6835ti/BqO26pVh
RV7HvJnS2WLBXfgZHgZcVWulR3RlYmQdqjkwdXKMOjxxDpNYioPeArpqslXyZJBlbi0t86S9ulHj
wCbHYDKKL0ZdvnOBJqWrWUqwf+seVzYH9RgTyZOxjTWqCiiiEu+lsBg3CHw2fqLilVUGrJlhsm+4
ujrptDfOsWFxU0hjmnnKe/qbVUqaEaF22b0yRFpXxj62tJNvdVzcMwpD2e7ZmxUY1kMV2w5WkoBh
cSLFV7MO2aKhC2tdEoLglb+0XkaVfBu5ghsqejyPsjLrl4YwPJvqU0CahNRlexHqbzwoG7lyiXJD
ZtybHhfrwRNkaRFrAZTH/qppuVNy1ddD+OKyudDpDAG3xAIbWjHWTKUJX9xc1C9xAnBDkUtqSeal
5tnXe23PXQE/LybYjordqnbBFGpxGVz0UHdVzDBySaWfgojy5E2Wl+xsMwkGSL3MA6NetvQz2L2K
sa0ReAhHfJ1F2jo121Wttctg9MkzvbeScWvL7NCWHzFSyVEEkJyRR2Eo1KYAbYGUm4fIoAMlLhsj
WQ7py4hC2rVyR0kvdfo2IP8vGgZ1lruxcNNX4UvAOJGaoiam2uzofiJqtjhF2eSEl6GBN4LIzSoP
XnjkgkZiibkchxfL72clr7diLWLloj8YrZThYHJV8xYADnzhMW4NJ9ITNNkaIa3SgzhZ+zv6711/
t/IMID2HaBbePLXfKVm2DXLsFYUM8ljTndJA5x9FFwlufyPXFZ4ka22lkhNQWOnJc2KWc7wjrG1c
u5McOUJz6cTHMke4qVYyaZkJLkwf5wIl5MYT940w7gOYS0V0/vudm8wm8+eNm84chAkJe1C2xYSZ
/rxxE7pc79WiVzYiMeJZGh8qvTsUGuGWWrXldO/aRWi627KW1vT6d5liNDa5XsekCrbIIocwZ0xP
aZLZUfrS1PsAJwIur79/lhJ66L8+S1pgKJdl3eLp/vwsI5/AATEFEkMsW6Fsg4JLXr8lTYGrW7MO
hxSzWh2faQArqZlu/sej/9f36M9Ht3510oS94RYljy6Yj7J6yioFEcO7qadL8oR2ff8+RJUtR+bB
I1zaCAHG0zH8l0b1qhqFkC6LIgYmNFQ/vNN/GfRtrdvPzdFJdPXLrb83R/FGGQRSkMiLaN6c1Oj/
GfSBZCCX6j9Q5B/1YiRkMXTURUnktpMV66fmqMLRblGXWWjQ/llzFKnZzwfoN73Yj0/9l1mxNkJ1
Vj30YklBWlvKGT9kEsLS9CL2OWGOZtI8eaFMyFRbLbS6J2a6g7GKItZjZqwGUrbRhli0ES3h7htz
771sAvEmGIECLDSvHM0fJ26DyM11tWQ+HyHt1TpEaZ3WsZpr+qpRMvVZK7JmpMh5ayrsJmaXRnM1
9aj7J6GV/E1yNartPB0xUZJcZa1G9eQqg23VNMhUhbglq3JqJFuxWIhXtQqRcSHSWpm9Wzg0r5IZ
55pUdMq2SWglqki/ytCwg7J0ZH5pBqIg4BeK5VNJsC37gLeiNEHraR4poRkAH6Pp8f6P7Gz63D0Y
qeugCUFMJJvJpVMl7CyT8iyeNGg+YjQzsdgJERWOaBQVwZVAPM9ciXpINMmz23TUISiJI2Yh0kIT
dgPCcJypegFYhYVfCEUE1MtKJfPyIXV7Qj8+pRaYHs0+FwaYQIJtU5a2iKKQvem2UC1b9om0NU4i
HIvxopgH09tVzSdViNOmFmAegPapOu9bMP7rQrn1ZTZHzTxn3/s0RMJKG9FDo/eqp7WwN7axYNmV
7K3q4VBL51iyG+s+YJBPMnhg1Wu56aMvsV6Xw1kV90ryYUnIjfrzSAR9XRuzJjtLxRaTeypvBCRG
MUEn1WMzKVqQCAYZ9Hh3FSbvcj4+jG3zFg2cdP/Syw9BGOh4EW1OlwlsK1On429mM/LPl5//duvv
lx/tN3PK/NMVS2cy8w3v8l1noP3GcIWmCo+KauCngD7kqt+aN0TmWRDRNZTZ33UG2m90oLgAqapB
b4j7/EcNHvlXncHvLxxhBV0jBIzWL5cfU+u5CGQCnWFzKWFnDPstR7U+wvqN7mq0yfRnKief2mJt
DO++lDoaDCTavCPdiynEIzYBLq6FzrAZYS5ktoFxO9CLwK4IsGqryI9exjYfd/ywozNtxHsRAgQy
8rp1SLRsXWh0EaeQda2zVYSsvlvHwDeWonAuOSXO2b5fCRkZtVsG+oBVM1hoAdwB+KfcoN+qwldK
oUyGbU5YbZszg17zQ4KbRFr0b/yvB/pgRmYESC9eiokU/6V+w5H3AtjaPLlr60DneWVBwA5n5VPK
Hj88iZLDLs+lVF8bZ8YDQFbrJzSrNPdp8XsLekf10Q0PmraXvHihECUqzQGAEd2h2nXgSFM/9kTm
5yz5JIKWuNoNz7al0eIyFz61wpZNYLHgWaZOss+mzGb3JRqW/Yr7McMFm3qAsHsXQq6KxVBn9OJD
KsBAY6lzwaR4lpdRRRnvbgA0K9W5N2vHhKTcPeFwVCWyhi7IbP0EwfxwFEaeDaxuVBHhrd1XzC2m
bRBbexSy/U0bFrU5L5EeU+jFTuYtE29JV8t6QCJBoRxcq10Fs29Xvsoo7XbCctixd1pNf0ynX5Ir
v9JXKn/iTbzBGLsV+RMd8z3t/L03/Xehe/A4MBaBkdDs+xfppF1BCm3rl/ESP4+X/FnfR1++8tG/
e9D18R9MpMPqlr3KX0SEqF/lOj4VB5HI4Hl5ZVTgE454aHcGfOc1ErpbRLKMdy5uyrN/9a/Ba/Rq
HbVwesmqsrJOpKM2TwTQf8rjWVPtefxocPzQlwl1iAA3Iz0r3qaiZERQ1joCLl7QJWtDuXTAGrN8
AzSbJI3qWXqu+0vKdEL9wAfVMSt4HzrIyRiLVnyPiLTFx9oEJKQQfUONLDVMgMZjvJZCAkIGhLdQ
iOF3PKSPoXsrKIfTR34K96aZzsJPbb1VD01zQEnzRuxqZlsvg+OJp/DVF4hzD+WHAq0nuG2A2uZj
iphB3yqoTpCR8CFKS7lcS3ggDEw79VkaV508VrNiYKiVCnjDIAJ32F9mTWPsQQDPGf8tm9lXsTIh
Hobr+BFGGg+K2iH+9kUTJaDFRJOCr4epjQRqQ5+71E1f+V7cXqJjdCzVyaoMkpovoV1AxA75F9OX
yTjvgOxjw0tZ6Avw+jyE6L+kqjIvUqYt+aMZoMJRVv/alYf9n845i09AYuuLY+BvBws7+enXje9f
bv195UHhZhD2weLCCjTByP7c+PIrJg7YJERF5B9NgoHvowUF86aO2I54WPX30f9/Vh5+pZFyZ5HQ
QZQt9/hPVh5mHH/Z+P701NVfVh7DqpqRypar9edwaB4U7VGDpWLT4gvf9bkh7tpjsqK01HZNv+Cr
VYgBn6UcijjVpStjPn6gvdR/MLcn6UDdpky24+X007m/BOktZoRXIpfluGVKhzgrrpcwNvpD+jwe
hRUEkWzhDTOMgygSbOMijARsIIvZEaBxl7YD3EZiQI8k16cAbIwN7NtQdkaVfeecgac7bMRom3u7
tbIlRAgCIjC0i77z0R3gAEUfU87kSxlVs8oDmojJsXgu4jlfuLGH43hAkxoIkD6xvMsf9A6tuWdt
XO0xgyy87I40c4KNQVy3P6vv46P0Wd6Ly0T37T/jB/VJfYNe8ll+1sQs01/mJOT8gv6jnxLLiSOb
RgAavfJRfIJ/89Z+6m/tY3FJH/IHcJeX8bF+CJ6tT3PF3ptGqHXDpcCQAj75C+Zz3CnsALBPGjNK
YzAEiTQzSAEwZ100B15jVtPXZKwnEEOYBxCWGcXn05WD6wfWeAiaDGlrW0N8PtrUGQ34U+aOO2au
Kf1yvrr5v/msVxSTIR4QEFLY0AT93X5zZ/1ijprC5X659Z9nvclppVMzkv7MHPBPLdA3G7fEbydb
1h+V8PezXoU0iPObLbCmqhYjxz/3m+pvBtxCrk9/aIj+EVuE3Lm/nPU/PXXll46IG6u5G1WJsS5L
xmbmImHajANRB7CpnQqhtqvW2gnVSU8b8n47lS1YMMlgOzcO8HgysRab+DH1GQZGr33ZigvLHGZ+
XjF2sSRcsf7dGlPK4bTmpAvl58D1VbY3rm5HLcSOUN/UHjMgSSjPRdJcR7nZeyEkcgMdqtHB8o79
Zl2iZn/xUk7gATCR7iOaa0A3Rfmm4mqgNvGykIACahIjfWmKxJpnWTIDHkIgsqFW5MTLNGdxR4YG
ZtZ71pkDPFY0HlnnCOKrq9f7Kqg+UjWZx1K9qvpw5YKkG8z+gDsWQZ28TXzzNVWUC+apEveIflK7
ddO9qxSEWGQxjIiAxBiOUriVKBkoyhs0KupJsRYdGT/V0i8Nghk+daZbqhKvSIBT0mrdG6zTUnFU
NH/vDruquNbhex0hg/IZHl5dfeLAObIHfaneyNJT7X9W6q6thbtnEqYH8y99C91kXiKO9CvEE907
WmS7bgxc1MGm95eBVaw8OuYl0dEJFbZQ7fXhSmr0DtLOIWJ+S940NDdpG2sLUdpa2SQpfNZxaKb4
+4n109iXJfHNmvgVDPd8pd/I+YcOJiSG9mhKdzPgGfiFezK0L11r0YZRFBBxHLvNLMgPHWooBmuj
VIJDrh9wygsk/qoaoS60PuK6gsLCVIMhqsYGXVLXqf+qjGicjOGQlSikkIBm2UcQH7KpTW91DX6q
YSvFyBflHP2T37DRrvaQu9Aq0dxW3hSpB1bRgCPob8LQbb3qi/EhHY4G51oQykiWKG1i4qEEdYMi
uR2zR1rm76bbOEUT7zpqBzXtTqMQMM2kPtf9xu7d9CXv4vPQKsQGImgx2wLuZrBU6/Bs+mg5zG6h
jf26qkKmt+YsTxVH8pJTJ+OPZiqpJwIztH6VKOEqZgCaWu1qpAc5dsKy5vqMTW3WIvBgEJxbwSpJ
ZMhd45pDkhwYzqwsveDlcgbSXONoJY/GGpknYubksUnNfSw+mH2xtgZ9KaXdZkw5wgg9GlXjqqpH
UdsVI8fFbpQMDIkAVpRryqi4IvPbM6DCpY4aGku3lS5SXi38ulkz1niSIQaOKVtYrcMc3Q7ta5ZG
ByxBqwq+W82wvy/XnUEEeOMQ/1yNjCN9bObu3M+vpghGBrLD0L0O2GwkPhQGvJ+CVtP3ISvVB8Us
6rtI3/jhCmOgvhTj8KwUyIrz0EQtk64S4v/Qddd1+Jao/YICHc0N6RlaZtcI7eMuO5HjzpXInHdl
sAlRUHlWN29Be08GcU+Cs/IpTrWtxszPfzbCgVM5PI8azskeMU9H/qOX2IZ8q61dD5G+/Qqw4OVw
u0IPN35DpYkEuHO3erWWB/T2+VHCgx115lyXXxvjGEalM4r5SgOSZGLyMhPHEIO1Ao5GE9GQMfRW
wovYrQxKxtAjBcsksVrdGQVhggx/MuuNKR5p3HMvKrHRbWQRtW+0L6D0JLzpJqdNoS+NWqOtD694
UI9tYsywqMwS64EUQI9Q8pbuItXhBCivg33TD2TAPwjWcEhd8Ygx7jaEkl0l4YiOSbMVtjpuWUKV
ix5dKbzgRTjKqrL3qvHfu/WXcSrjJNElwCpkun7z3///TaeTzujjB0Hwf7v1H5sAhEOTYsgwWX4N
lL3Tcv5H04lf0TuaBEK/t5x+7HkjI/6zR/693cRfwioT4QT8QXr5J5t+DNU/L/+/PmlzGpj8oPbp
xAAxQ5kxNIJg96Uuw3Xo7nWo6obgSMGjEt6fGQBS8TNEbLIPZopIgglLcPexu6/gohPmAnGI1fUV
lbCFDuChJlxlPiQLxnBCvUysgwFDpXTyck3HW0Eey7QvO/Gv9QfrQnKChzhh1T+7AJCDmas63FmC
UAECEeqb+cCSHz6RcVCuGsAgnBG3CrGF5iCjACr+jvug+uod65IaK+4iI4E2eJwecThyLPM33iu6
HSb8PHhi2Dwjnp/v2/wTb3olbBCmfzSATqrAPdn8wGviafIGiJta3lmX1jpyocgVqBjJsuY6PEpz
2SCzQ3vKOoSAFO2OKUEzmwK1fBED4CObm8eyfjb8BUFeETKPZppussABYDcpPcRm3RRkd9EDhrQf
F2/kPzQPfTEfrrHB0onQAD3uIkmv7ngrJoNeRq7B0G5APjSIgkMJAwqNOd+/euaa+QJQedNO+2gd
I0UpTNaRpk8vQo+OBfEOYmTLdZJJsmJ+tLLnKKMRY8KmiW9VZwE0rMecfgnBOObaO4Y8Dy5aGuY+
tjEyAhmpeWpyGVWSg/YradZRshHHBZNfECea+maozdIU0GyPLzE2kLoYdmbHnRc4a0gCR03MRqrM
wlmF6iZhN1FoaFMHrvwEkaayCk1sEZvMZc1rnJJeUtgyGnDNMc2lNqzKYZV0G6TI6IMlvkdz7a1Z
6rcwpxZFPHZSDoiU4wzQCgkFM2+jrQwHCyp7Pr60bb1ynfCmAYBjF0GZKBEWgKhnbIPHii5SqbxC
28HDkpzN2vzAPt8EOFYcnhaOD/BCDAhfJ9cyiwBBaOwmKabg2qMQk2hJsvZg67qou/ScXPMzI+Lx
TvBF+uCRXEXNCUWoOY4UV23mzgqSLPXn/JGjEIrvJRZXHDWCTpF9MM2jNBdnymmEQi8hmLZZu8BW
Ai8uCVBAT5PsAuWO8LM7Aspd5voqoJ80zOIPAVMKqioF1O1sTBoneqGnsFdjuoGRYov50bJerHgN
tMRX7v1BEgD3so8bYYnmiLaGBLUvgYl99R68DABTDNswRDs1UUWn8wqhLgFMopMbZB2Tiblp8nWA
yfngg7XJbTcFLwQuDRuBSe9y3u/FiW+zkPw1wDXp5rI2cfaNUETkNXlpcPLaXFrwAauCo73CgI0N
4tEwOoVr0wLf769Q01YB+jHbeDXGtat+WmRsaOQprIiPq40tpqIhAQU482faR/8iq0sEF31+MDaM
oQYSa9IK8xFInxpwcrFs3ugiVjSAezjikifesX6V4fvYrt1oTw2ctguxBla8Zd/uvbnWXMQI0M0Y
QEntLHjCIgCbc8z2o3+PNcir+VvaI0NgigVsrUBLrz2iLEbX1OO1W+Ic5rCbN+UOywCuAwiNL//q
upqlitqYFhVezP/B7JT+ksCu/Hrr73W1ybAGIawhsxQiAv5himyxQuLOsTDSfPeEfi+rJxIaLE9g
bWSt/479/76uqtwfRzUDZPLiLUZA/2RdJbX953WVLuL0zBlZ056Tcaj+uq6G4DCVrlTX5ei7B6he
9QoyB3QPmY4OqApbFLBB1riuByBQVgZnEnxWvzMjvdz4bk8aJH74Sqzp/OuFluzjooVU2EyG+eGb
d74zWjsv3efIo8kf+9ey/xLLU68idbWUYy5jKk+iOWrbtdTeag0GPuAQltVu71mG4yvWUrRG/Grw
3E3gwVjSE1YN3WSVZfK80uCRC75AFOSkL+yw7xH0VwuLmudtNjs/lj/QzG5HWKJ5O6w9OXsa0tTx
257TzH0Q+tiJuXpB56KnBvmcon/IjZ2aUr4yv9K8N6uhhHIBdZhm5BSyt9DwUfQjUZOsK+hScJ7T
mapWqR5XHQ202ERVJ3UFGuSSK14Xau3JFD8VpTt1+U6zyELL4rubYZ8EAxF59YMsBNxHEIkgL6Ta
2LGDbtZKrFNZ5M1rkBsbUzfX8QiVvlMrFgMWqBoymRnslEhdAD7AToNdI5NOoWIcowHtndTSnewK
wR7gsiSUGHIWorAhlpU2gkBelv/mC4Hj5qTz+JAIkLkhoyE5wR3Qi4bRrW75hArgkHgTEyIGKbBY
glBP9hYHCTALGAM8Q13PVkbkP+cJ7sQ+7ZYtSQwZUVDKovWOPh4TN+lxAxjaB+vVPoyle0wHPy+R
cRkuG3mRzyVbJv6wybF4CamwjDkX5haaAkS1n4OaHjGxNCL3bwFwC1CrohWqxjeD7BKKzEjcWYRL
1bbLQk7CUZ05kfJl6URHUW9ZsHBSbJtDfqybYNfX71poaHZYtc+KkpCmhnJyGcfmuHHznO1jKuNf
7S3csrKgFfcx7T/qzLgAZcCTAUmAlMij1pinyCuWRT0Qrwsku42MQ9jSvRhIfiAmTEYL2alT2ia6
zuZdNqu1gfUy7F99+SlD/TWyF1NoaBbtTYZ1gv53mOqnnIaoPu4kOquQAp/E3HzCD6Prpzi9Z2gt
WylzelDtjBot7GthdBoxhXUU8xUwHz7jBpC3Xzh4vveaYOwRKiDWyFdRx0aFbOGhKhdqT2TghG1A
mjpEd4MBDapdIvZuofEQ1ZteP7QwSxUmP1XurcJuK2Q7FZ1xHD537uMIZSASHkM0bmW7S6NNZa0S
TDACbIt5VIWfeOfRCLCtq6By+QJjWdxet1E9mn43kxtHLB/k4alIyalBh6scMlG2Kw+BPO9bS69M
s/SZROKRWXlYU1scs/ljnHEB8ET2IvlFML+0JkOk0W6bFitNJj+ODEQts57F5bgOBpBCNeD8LAcH
Lt77LrsmmnFOdW1vuCHedzgcOZKN6GZ2oi2FBzhppdNnBEzBQ40F6ApFH5VLMWWuXG2EPLUxL0ja
sC84ljPoYmoICh7disBeKzbMOQUrfPSRBFZSQlNr1ZnSSUBB2qcxQmthNUhvrUxXXzX7tYQXy6gT
1Y5Hw9oIrmAH1v3fvOpCyAbPAIvLMnCq/K16YqfQ1/+hkJ0mYL/e+vuqy6AKdhhKq9+HUbhZvhey
E+qLh0OC9fui+2Mhq/zGEq1K1L/fIu0nBNf3ZVf+DR3GNBETobax6v4j9QTjsr+2s3967vrkoPmh
nq19+oFhj5C+4gCaK+/6cnRamwi5njS5jOREoq7PEpF2wRlsFHmj+/u9eo3O9/29BCC0sGZ3ZI83
BtnPRFJThjLOhmPQA3qZA34nxYvoP33T7vb7YRGe/BOFTHhy8VbM0usey+ttutNqnENEQH7B92es
6d/+xj8Vr5IDT9IuXv0T6cic6bPgbMROT5jphsDFbBYcaIFtqq/xHWD/HIYVOVYZY+br6FQ3410d
uJU+sJO2zWV44vbGs/DevCYHxXGXw40n7H7d05N481aaQ/zCB1dKUAkfmjo3bz52jXc6ebJ+vR0J
GrwqhH/TJp4didedXd+M2f16PmGomBW8VeNsSS01m8ZoJIQB7x5JLAeBP93Smr6P1/2+mF0hJhKA
8Xafst+ux/v97Y0MymL2FvCtmr0duUnBnR2n+9y/FfP7lD2YtvN6TbIh729AMtnz8/16F4n1294+
ti2fFLewLV7rkQvoPJiTkmBfkR/Mr0dTXJXX6Jyug/OUXC4uJFuyyw950Rzu+Sl+aQ7FGUW4VaP5
mgUrcQEZlqr7LbXJ6+ChsOHxIU9B6MgrVuY4h67zxn/yLT9RhSZnQVsUpt3kZLbMJGutNBu+j9Y6
slj7Z36wuMdrgglJZ68X9M5Jpl1TOGLpXYFM5JGQPs+F2b3nE4pa0j/x4lvZEaVcos/qXZxwBPW2
4oy2yJvK4TYs4quXEnHABW4eKFd/uIzKrXWPqbIzlyVQujPrkLhmTkLQCqtuMu8qxwlPOn0XlfyB
uZrY5oYDkIkBsXio4b/kL+w5M97RKbXg7Q7KfXr/2929mz8j3uBD5wN6e3M37mY6nqePrl7vR+6m
eWXzVV/jj/RUHUSSP+mSz454w2fROGvXHE44mSq7JlKeg+Dsz4OSV+1tJcy6c33ervmZRJZDfRVf
793iWH7g1Fh42+6g7FRpXZ4q7UVpnwnfIDC3XvTtvDp4Wy+ZcaHne79WbyO1ZWCrN0G25ZtvrfJ6
xSdgVeshXVSv+ld28F9o0LZXv8F4M9Nv7ZqPujq4m/JqfnEKpNfqFTQwZ4da7yxQtoMTy7bIabOu
d/ytiT5jcIzZNpk9E9lIZBz/OZ2+xY2QvHbRymKvatjAyth7YwIBVvkyDDPzodwZ7+maVgHHD3q/
tbohFBNjGGf7e/c1PjNgIqSb/hUNI8d7BbklP0xhRu6CRgCtEAziR1LlyZzPV/pOW6Qj2Zw2jFmV
FksVn+t0E6HFsqBy+CLXHtoP2XuBSKsgdhkzRneWF+WL2WHq2qtsAkXGzDBZuh2dFdT1ISMnpnNz
d4TKts4puFfoucEzeVxM5APD5PeUDBD6B4yQx+Tky6vhkuZLgdZAszJqlEP9YbyzSwKTFz0H/qml
4W6RpJnQxHreSPt+WW7as/WapHP5ymMBlY27KTAy7M8KGK3Uzomt8dxV1W75BRTyZSIxqJ5br4W1
sdhqjvSw0MSugdm4s2gbZE+WflP0Yo4rBKUtMiQ4/MGDznj/ADKXFxFXp0gLFxphvWFfz1PY4/Fy
1NcgzZVet3VzdEp4xnQbzL1SnNvxwcUF3LlTvwK0u0hcrgRqitzZdNGVC5rsWHYfmegM2V2DLDBu
I7J6S0xELckn+k3WVmOwonngBEpxIuqFqOYw3JYQYBY+z8c71gyDZjQGJw6iE7oqcF/kRQO+KYV8
aALLnyNxCd1rWHoyVwxp1xhzGgEVtALiQXp12xMA+MwHUTgBJud9FDkEBaoMtj55rHjBjF8oZp3o
WN1R1IHkkUtqeU7yLu1bMPuSspQJ5n4eLu0Dd8LttMfaQOmz4948Sinihv1dq+xxLixKOk7VZrs3
Zvv7W4+ZejWgy3hvM8zfiw7LyydpOUVOZqo5N4hYeceWoj5EN1xyUzyciL5tEXK3PlluM42Ghk3e
6qK5CVPfF7UHXNfss9AcBhigfvCjCR8GSabYPu3GqRx11s/rRb3gJ5s46pI01XT28nIwyV+kFzPH
PGiTu4WSKlv758EBc7lID9X6EebKzNhA5iPHlAQkm+YNiZdkg367yUB4t8wCs86uLp9E9BK8NGsC
cojEPJAfSV+oIEUUOdzsEUjjLF60d3nG7JFf0KxFZUVkJf/nPk1xxETsfvtbIjdfHy8XWnDzxwu7
cVtdidykJZqznD09tRucKDwHfCZLYavMtsOs4TdzGandiK6DKFDkdDTAV+rWfUo38irhhEqJ85wc
5/2+3DMWn5lb801/Shx9W96zI5OYGO8/ArVjuqmX6BYJH5cWjW5nsT0vjup23HPuvU7pyAi7Nzyz
9PAyvQvx2T+rJJYrm4p3KFmHD168J7JCiMi3+D/uzms5bmzbsr/S0e+ogDcd3f2QQHqftOILQqQo
eO/x9T2gulUiU7xU1Om3Ch1TJZoNIIGNvdeac8zEQTuSqsGcuIV2r1+w0KdjHv2r5R0shy1oYAYr
UES6rFv/+87OXjpdL4h/+ek3C2LUwCiKKXFJf/Jc/pITTwtiFWOCSrYl7Nn3oq5J70HXR9MspF3i
GzmxQmKlNbl3cA2ZKof7T+pQFLx+qUO9PXQ0Zu/XwwYtVMuK85HO5SwsgqVitOzDiHVkk1WNyLdi
1qDRqgVdJKAVqnghpaxSID8BlLDqGar7Go/nEroEOYk0MedkVs+ieXlTM1895MeUL8w6wtA0Crnl
ity0nfICqHHv3VN0dSG5OFNqNZwY/al9kc/+un5hS6sc9SecpvgJSyQeGAppB+tPg7qIpFsfm3no
bsBrLaefkY6UPviWdqEV63DH/7TeJVbhMkxr5OR7gXtCmpEYKJ6riWCjRIvykUhCKOCs/JrZ9D1y
To1mxrg1utZuY+34+fIx20i3UewYW0BZs3GLZm2Zbcqjtoo2asa6tyAfuLtDW0CAWrmMBYcwNk7b
jbbGg0sm1pYv+M22NWciUubaBpvmC7ed/mBZZ+LgoLpGTgV3f1Y8JRuTKK/zEBHpxms7xuxwO2aE
78h2hMY4X/Gr826hFCQT2MZzfpNs8uNwZ7FgHu55U5zLGzoRFccpzcojzloY93wRyfd0qLQq+Hmy
ACGa2tk5PyZnbCP7YE7Bmy90/ZRvuBfYyjvRhgy6hbccTmhWDspFucgn46KfrEu7ddfJa//gbYq9
9MwHfsfLijrbHfl6JCzuC2TR2R7x9qxfBQfy4L8HB+8wPqpLuBY3wb1xEyJGtjWke8hwtzkpNcoW
pFhFDPKGy5adla239ihH2IH6UuDqzXtOl/eN9JoXHFvF6hhdXmsDCPaxfPahS7OL3UhH4F9s6wXB
ez0Z9C3x5/eU4Qq145Kv+I8XPml6RUmQmHfeVDaxQ8spUescY3mNvxuRNO+k755BfmqxpgFHFly8
gVIbjxtdXZXGiX/ICFErlwp6OXVF/lq9j+FwYHzkvny2kBXqD+ZzdeNuzdVdcZLmwoawFLu5bU7t
RWRaTxbqqrhRt/IKiPDR8FdDsUEpTozDzDCkKY2uD0j3YX+QzlRr0fbg5ubyKuQesdkiKLqtP6QV
d6tgS0gHKX7dEVanl0ti63h20Sn584p7z9j4KNVJglX4dX6/55vqff9a7+VtZ86MaI4iMX0iZaN9
JfiOv82fKDmNrN95kqd86qK+CefTv3hT0J/Lsf9IzsOgTkSeTmspnHNI8VlBVFjPyKlLFlTJjqTa
kZyXdCfobj8m13+lKw6QqCHTcNDQCGKzFD+XCUpXhZUPfvqv9whhYgDUIX9Nbpfp5fCzsIIrDtEw
ij9DoaMA+OOnOBhWiabgO9ElScM8zcvi78LKlFU8RYWpyAh/vJn+yXuEUOSr98jVoSu8sd7WVYKs
rnPdKns8yz7RXJa689z+OGb1lK8kvuY41MuYcqWudliucFlUynPYD3sl72aJ6S203Fp0AAQslZhA
aOiV35/jyjoMCTZ5X3kkWeEkNsPC7Xr4O3chUUoVyyDDjW5qpXwoBsBdpVfVW7Mvp7YH5RML1pFV
Z0vUf8L+aAwSOR5KjeqVYmEHt1XaIIhSQ73Y4fD1cyK5C2azvmU3WPFSCiOq1VLK3qSZtjDuOTKa
nZmbr+Ykasq7QDl2Mm4ERQtagp4QNSpSSZWSni+N1m+pUt3XQ6WurD6l+6E0bDYlCp5SdLFoYtDD
JFlW7I8TqVDqieEi7Rn6xgjIR5aguveC6hR0PWaZhLHPCnzVGaxIRznl4X6p5WrZEgi5sMq02cZi
ztZaBJAlRXvR8h4EeLutmFELhaBP0YCiiCVn2OIyKFveSiQFQRq9ahsRj5rhTmhCikmGtB3BB7Or
bBy90p1BaZd5HG+1oiAAbohomeYXz4y/JwRPWhU0teFry8azeSllhRXTv9WKhjCH50iZhPZElP/G
CXsSL+/Wjghsfvnp/3rmTfkP0g9IZCCr4jrhiQwEVEgGMYfYWv/U//7Vw9T/MKQJHchEpBKVTqPy
72de/4OZQJuUyPqPHAb5nzzz8tUj/+PIJWwFmjhpl39MLm8feVWgL5gZnchj1FVrvc03mpFvZZUW
hTqWjlhVq3HAftJoAABGf47Al7usLgkOBaoRi+ZWACBvNNlecIct2SbrYKy/w69IAAMiCFIGQrwH
aOMdGtDRwN+VLHJx+Ppm6f4B0Ej6VeH07gO4hh2OXRy1ulsiNDLkM52l4xiSzZooxVkYaEy1dHo0
j/qClUPklCB/6Y4VQxwDjY3BS3EXAsUDrddfVAjjM14LwezzI/zoOvOZicAfp561MX39Tcm674RC
KAVl3EghmWoykaMlTRGLuBS/vmhZ+RvC01WF/MfH+na46Xq9GU5wVXqEZKVsdAoaFgyImQlAdcz7
289Pa7KLvONIceMr0+NC+0HhJr8SlpcpjT8t5rQS+IJBi2ClpQ7WY8UL++PnQ0nT77oeC20bzExA
YCbvu/fnpClZVUZ5Om40r6RkWF5CswOpVPZHLKDnssiTVSSGJz47VnOx8O3z4T/6AHnNwqjmbHk2
r0bP+9DL+4SYgMF0D75usGTyjC+jgOe3jboeeTpouc+HlH80Mq5PGdSYiffHxH0gX7l1Wm3o+zJo
xk0eYQ9UE9cuwcEoKHe7zjoaDfFeUdzNskyFYyVD7YQZ7/rRfZuIqzRVgpWUERJKXtLGjBFx6QIc
KaOueJ1bfF5exBqw0AI2AO2L0mPE7E0a2ZGXl5hlgLzIse7bWgrXNq6tuSoOsYNqAcGV6YEDlq1t
Y1mQJVyKyRK05DBIn8VcQmruk6SgZemXCrguWufyEJbKUwKApBuLHosPDkUzd+QAQZDJO3g2alph
Gyo4f1FDlespVL/cAq8QciwlwY3gm3gq3bRY6Wp6E6hyipJOOCREbYyD8lWA2yG2yl0sgOJVx4Uv
aLuuSm/8pCRAOFdRrxH+GMLmb9tg3TflqR2MdQZ/KQwiLJ2meEkmIqngvnZ53u3SQnlqER/P6qb6
jg39FCHuT0yQzLkJPjoI/XlfkWca+wClFbmfnDdsO7q+w1YRyCdVxZBp4PU3dNfRmWtcOUThaAXk
sCuVDN47BDuIOwrDKgyvRABvGuqLekiOqPUx+eQpkj7DfxGFbj0aX0dMUX5X5pcypoLeMI8vVchi
WPhUIC3S9zIhr9WSghB9UvrNklElDN5hUKxvdPDvw1q1Wyu2XTN9VZUAqwDpMaBJMPYa4w2MoUVV
uPBewHbnWQ2WGvGfNB61Fq9AisxL9UO4q2DUCi+bW/QFhqpbt7K4KjLxSzZmxoxlyFlSXTTd3aqo
s23SpmuWsou6J/eVBDYKhAahOKbmKg6i5otQiabTImBJQ/Gm8Uh4j4PvPSRpCce852VfE1ekrNg1
BD6EdPs9ryFLM1g1UnOXSrU/d91oKUB1kYP2S5lUiMECRSNvgM+glSW7KOiYVXSctYBY9MLCaBHU
NyP4l0anjJxHMDCznkSDvDz2nnFftlRDeuUlMrSTqYxfzKi5GULLnwtZsEjMKpvrcvfY+1K8NTG3
pJZ7zysQ8WW2LDwB6jX5mTZCO7pYcUOJXiRTrdApdePQGozm2CvUjoWK0qDmm8hdOmR0gjk5OvWd
F1NZGCAKqImmIX2x9u2os0+UNNKGwPCk/TYX0PVowwvKJiLu3fpbaELaU5ONJaCFJz3I6JWVO+bf
ysFadyNMJdVLt+7U/xe12ypQF2TyECkhdXckAF1GV1iaar7FJ7Xz8+zJ1a1T77dbCXkP2DjjkHiZ
o0aBiIkBgkKjYbhOw7vP57aPplNUWLoKvp+NiHTVwoUdqDRxGU0vjuwl9jrjVANyWJJAxf6iFSs7
TauXz4f8aI1gyhZvKplFlSVfqbUEM6oDQTOGjdA0wax3s5E3Y3GQQ8q1vUbZQsfpKLbF73A005vh
/SSODI0NnAUMGqmRfrWrEiIli4iWGDZ1YXzrdMq9anBoY69Y8N171YqilacKxzoyz0YZNUt3eoF9
fuq/Xm1VJkloYg38ma/w/tU5WiVyMjEZNo1RfC/D2lyUdTnMWCKcvM4CM1ULzucjfvC2ZqpCE0ea
NU1/5dpoGiqp2olZ128Cj4fL7W+KsXwkre9RkyA7tmikNMn9FrYSGs9M/VM8+dL/L+8Vq0c8eFn6
P/Ci4fpI6+r//E+Wx9eXHOg3oa1YZrHWWdPX3yx/0lqPmh7c38bzhy9FavDelHkee7U+IYuhXTY0
B6lhOiamSmB//3cZ+YOxf1Rbrz5vQmKoP7OE1/D9Xa2J0iyrKRW77aaKFbqeEiQUl5juJIc1aHgC
01M19BepoWMl5IOI/tY6CHHw+vlhUGX+4CIQTw5Gh2Q0WDxXiwcMxaXCW73dEJwD6tK7V+L0K/GP
t75o2IbovRpeeQr84t5KtXWB1hb12ikN/ZB3abAC0sTxmSi5o+hbBouslAZbi7ODGlvnZuCcEnND
auku8v0nv7/kKUlhvnEfw/MdJt7yWDtKCvNPmkq66TKv3aOLNsocx3mOt05CoqZ4ve2WdPiFEugm
rf+axFEyt0NDX5BSscTGs0kSaZGrDa/PUYP1Qt1LJ/tZqZRFI/gnP6gJzKrvSsyCo496PhusZVzn
0BiS4HGARVwZcriOdJJQg5Jgl0Ck5iDqxyyPL80Id1lM7VYBlNE1ik4ut/DQq9ljziAz/Pa8VUfj
xjAi+GZ0WdyKvXR1lAe0Tl6Jm6eqn2piKPpJ510FjpLohyjIXhKmXK2T4CiL5DpN+q92wEw2EnPt
htViUETGS732ojf6opfzh2qUjnkkH/q6X4oyyy+JtE5Fq24Bw8GrRI1jF52wMTN8iQIqN3RpOPhT
P3n2PNLhXZ22XDfoqS1ppbcSyHojTMhPsF35W1EsJFutvNjpRqklH1R7lNqw5N2mfFc8YefGuTsT
6WFqoXi0BMDjitXdBIrrg+J2lUJ8THQzV+a67xO2kZYw8lRTiOOFIrjuVJ30u/armsgu59SNRIeY
YQEs3EwykpoK3e6CVMxIlE3ZbnWDm9K/7FX0171hhKxJIylBqepGrhKtUskQDYrYWWg9u1Ea3TRg
t89VVXiHLgIlu43xQyzKviHfzjIooZQdyzaPQ+W9Lx0o0iyny147/J4A0wGXdlHihurA/ygUp4sU
qHOjAiKvMR7yrsVKIJmYGps4OmVquosFAZpCPTpFRJxKYQr3RgFXb7wDiuvkbUL1ebTQs/SWYyKf
rat417j5wRQ8rBfhMQ/Tb7JqRnZWGk8dAkpFRhEvdSoPETlwhXp08+pJGisgz15wO2piBc0FXmPi
PtZxdIxzc64ixWUNDfNTqkBIBgcz6+fJgBs+JNTYTM9NME2b3wct0ldRA4RxJOZoMG6FsLpTa+HZ
Lwg+bqJpiWHsU0SEuqTg7Ez7we6U8WslUun34/gh8ptV22obvC5ruK1nF/R54WcQA1Vj7pEy9mSY
xbMy+htgUDeFqBFWWK0jWdnHcj7PpdZbprj/4LcKtixCfEI/TBQKK8lwONelf5QSWgVB7a2aCavX
4dgY0u4cg6eoSuusJwU42GFpKNF26CG05RNoEr7n6L2Ehrjg/l14bCw5EgxBsDc8jUjiGIxGaGJr
7Pu9bLSkd43Ba6eYlyhKToUy3gSmjMlHynexJO96y1tLAhFzQn2JesQriYG1hVOOE5rzMYFyIs+5
oqTYmMZjlpUrawKOB8ESsx2RWd1j1ru0pAcDU2SsXbqOvVatk2yS3HuTeaQcl4Hn7SoLC6QqJYHj
i1PNVCOgblAu6QB6t1XPhsaiUOwRTTBTa0R5+XdJrLNzzfdNkS/j3L9oLXqV0aq+d7G18QX5ruyD
56rlAobY/ftIWmQJQqI8PoyEsyEu7ZZhRNCPLtGwz0AGjLmy7Atxk/FZDy2+ChjGyOMP3JLLwSpn
mSHc65kWz7gGS149WzGkB1Z2t2QZLiurYVfArFOUSHbwVOuAXqwy2hseAGGd1BQaXJKa0VBDouSX
xxiBTaB3joXbRcQ4YvbKdmygDvdduTWoW/bwHWOD3YRWmkddqL7kwdQcQgqd1mhDNelYJKQmKmze
ux5EqlIv+0SEeSCnK6Hh0y/QG7kTEpbplrQ2Nxq/aL2/SMeJi6TVBMHVC80wtp1KnF1kLKvQR+IQ
uufYSwc85bk2B7aGTccYNYjvgGUa85mD4GUT5CdBSVFmBxorb0lbWGE/D5OQmjR2G6O78cTx4Aba
KvFd2014bXnZKlX0lwpHK+SULUjVE9tWlAJQodPBm5vacM4JmeEXnVx6O41u3DaQfTEeOV3TzuOJ
hyHgZFIswQ5bQPFSY7KcjxciL9lQsGxjMG1gpQ8dKeNaGcPvpI1k6XirUXiH1aZV4fGTEKRL7qUw
CA72fYPdbB4t+spb9Hn2FWTdfizTVzxkbM2TrS/rXwq/2BWWwMSID45goJT9/ujXXwz6c41bz8VA
/S5nFYgMkzdaJDsZiLiuL3ZugZcfr43ehfPC5y05DCuXFOqO1CbijWyxG1mgp4dOqlaRMhyJTsaz
rxKt0NkyL/4081eYrI/GZHct+mMjQCuu3bWWqDMPxACuHJU+QJYHTwVJRaWP5jFB+S8bKhsw7VkX
3JvIRe2WxyA/JD891Glyo6BeItr9hvXL7VB4K7+BF4wGyMuf6zA79STAQ9S+aLW5L+KKXqOAJynV
kX7L+ib3onkWGCuFCXwtuPhkkX/TbwzlU5lxb4bRwMdAahaUt+hHwGPmYTAbmrUIPmmaAeJAPMs6
njRYsJ+v1T5cMirUBRUqvsTFGFdLNV1FKR0pKUvGVq2Y04odSbHnQXQdRfTP4yitLbe/FBM9uO14
spjXPj+CaYD3a1aNUWkucYVRK1wfgKeWsavQXIGtIul0KwjexGtGfYWbKal+syOSf90RMRoENpES
N64e7WqF3INQbsKmbjaRLC7VFDcJS4ZDjqulkCdePI9daG76zHgKSW3IAu/FV5JdE5X2oBbfjEjE
KBNvu85d9il2/6ZzH9VqcG2R/fzn1+XXPSNHOoE9eG0Th6ddbVOlvkyasNebTczera1VOu2WdJKy
uppXpnXfB3T3jcoYFp8P+8HuSSMHgIYB1iLJxFT1fgOTq1x6QccGFJG8zb2PajXB8oFyyIjWYVMu
fuRFKsI+bPPvn4/90a3wduirvVPgQbslsKzZqCX8hqrHil+zsiwNZVp6/mab+Ose5d15mld3gkWY
rStoAwF4CenhvEZ4u6NwjozfXNDpc7q+vwmuhPeE4kbTrzubvs4JFVrfbDrSUWaa5hGCUsu/2WV/
dOWmJhLNXVUm4f2qRAzeWop4jTabzJfRY6S5U7vak4y0T8ya5eef0kc3JvMF0ESK0bIyafTf7nA1
3xu6pJ/Gyg6m/CBGp6F7EEHtkyGWWcrt56P9Wj+gF/5zNOPqYxoDN/TUeHpgSY0ezTu3cbk9HtX4
LKBz+Xysj6/i32dmXF3FQE7F3iQsejM5si1H750AVtSIQOnzcT68Jd6ck/z+CurkOAaawjgs/r8a
2vBNRvD6+RAf3d1vL9tV5WfUUjNmGc8Q+JK7ftXLGABR+Hw+yu8u2HSib4odedulqSUUzYatBOwI
Z0RV7LL5c/n/z0f63W0wne+bkQqxVsag4ZIVAvBx8Yi/bcntiQdqHrXufzSYIdFdsoAIK9PBvBmM
hIWxK8h63hgWeUxLFR1bRqSAz/ompD3/+Zn9qDf+MkHIP0e7mnCtMCgts82ajTYOBSIA+Rx4GONG
8YWN+inOBZZkqJTSOCGWr2Wt7Abl1kz6g2VgVQ+j/+xS/zyeq+dbMOrRK4OciZGoogxhqOl4wcmS
9klg/GYq+fhB+Hso9erhZn0nxSFBVhQHQ9AqOQue4vD55f34Qfg5xNUzXejUHyqPITpZ4PIZF8P3
L2kCJ+A/GAc6DFVlTFE/2B5v75lBE1RVIahxU7fq3uvX4ejvWdx/PsiH1+vNIFfPm14KYqKODNIJ
7iEF7hCIr5+P8OHlAnYNvJmSsWhd3fpJJXqUE8Sanfdzk5/cgPy3CVTyWZnyd2Nc3fDl2Mee0jJG
Lu3EfhV5X5PiNxfqd0Nc3cOxBwNbiBgiau/c7myl32X/N+/1D4ZQpp46yzOUv+B7308SQ6K7sWsK
NQC/4FtUtCtxwAdLGPf951frgzl2YgNDdtRk3vATGvjtjRXnUiTHoVlTjiTaMNgP+R1Z9Y5JKe7z
gT48oTcDXd1csaVGEhUcaiEWKCpNXYhWc9IJOvr/G+bqujVZJcujBmxMxQ9RAuOSEZN7Q7b6fJgP
HhUuGxo67H8aNv6r597IhVGLU7UmAEa9L0wCpkjlcD4f4+Mr9nMM+f1Ho8aFFxSuRtRqidErDIDY
Dr3xtQGa/PlAvzuZq3sglNyh6FvyUNi6Ui42d/F/INvQmLiIx1YxUtI9uXooCylsxSBVptss/BaV
PXrSrnSgtr1+firT77l6270b5+rJbOi35+NIPK1fYZvQdpZ+9qOv5GPMBoCZnvH8+XAffkQ/T+sX
lcggiT1GX+az3gKaESjffIXEJrIfzp8P9OFjakgaTFdivCWMpu8eUyXtzNSthnpjtdtgwLKvfDNQ
QtTif/D40FlBdQ+30RInG+zb6WCU/FGlMlhvMoNgGQofonYZ3H+s4WFx/2aQ6WTfLIBypfODpuVk
xNIC9xuyvQ2WWfubu/qjzwZfA2+aybeLmuf9KENUdLlFAxwGGmlhemp80zrl0MAE//yjkT76bBA/
kX1DUDsLqKu5oBsGsUj7bpoLqFfWAqi91szPpp9tWtNwyszcUEa9IygBMsGYH/rOfJAb3IRlVVAv
8+AIwm3tfcRknx/ZhweG4JcZipxBuBnvr0A/dHgkQsrPPQHuMH8E+ji082tMlp4V2J8P9tHl1qm0
sEmk+W3pV3dOI2RxKHegAoY6mFuUzsQR513T/abEMomCf3nC344zff3NzRMlGS/fmnEist+6Znxh
b43nQG2fqErfWblwJ0/wvbHIvxRu/0w9Zh9Zyl4pAV1rNVVDPIa9QbJZSKaO6r6E1rdeKZxKincB
aUFpIq+qBrxmBayhip7CuIHmI1Rzc3geWqTnPuQmi+JIS1iwV5fJmhO/9fXBznNzE+nKmZXPzoXZ
ECrggHswFWNJ56cWLuMIPtMqgRGDaJzVXbtUy8Ff5153TBMQPa25MkzU8P3w1Wzqp1hvnmSS5Wda
6DnKmD0mHX61QE/XISxeUx42luKtK7U403X0fnNTy9Pa+HoifXuZrybSsoyVfkAdtXFNasJCsvKT
bIeQaTPhCtGvbFu34VSRh5HvPbgAeVFUeEpwn6j6PBlRg+hSRFVPwxvSmk6IxhczxOLze+6DbRtx
lX/fc9e790YrWpTn3AsJrMEuJ4bCiJ2hx4066nYKm/DHcP9KqT8RNihwgQGShcmG4fMAnJ11eif7
RdLxy0//JfW3CBhlNp3ycYCAvycXTdsTBPu4DOCBazyZf6l+IQgy/SBulOX/Crn5W/Wr/IHoVMY9
gA0N4tA/C6CQpvN6e99eH/nEjng7Pfi1XsWdoo1r3ShoXCAGiee53BKmab1EafZa+diyYmC1TXeW
6TJ0QWDnHdm5rSPC7okBDFjhXRu2NGKEI5qjx4Ius96Thm0J39ig7VpNWjcewRYiAoK5lA8nXS4f
MhW5kjKG2LTEgybIoS11MoG8uT6ehwwpYwRhRysraGN+V+yFKFyQgdjjHyOizTRyOMBJAcFW8Eac
94O0k305WeXYp9mfC3jLlYFM0e960Xi3elvmq1QWX6zMhHQQ39K+F4Gbi8uug7q6HqK1ooIurTPM
Cp2jZss2prt6zpN2RniiWOf2KF3Au9hx3y+9GgZEC2S8XdK4tuucQEjFRSK1bNWjWUUPVfPVKyCO
gpnFlwS0WMa/k+S4n2XbM0QER9U69MRFSSTeKF4y1ZzJylaGuDCO5M11Gn5tT21vR2kcnMqvKBVp
gbdKSi/at2BTHkVarYfGI8gTfxrgv9nQdTs9oYEVqHp824klIdpKatUQwtPe0RLfmo1+Hh2YVVkU
x3FKQqefSwS01QnkdsR0gmTCb/CEVZVnEugMzzMfMvZsZ5Rk+AQVpXqKa7OFrxZ81VyS9VBCuMOI
3bdtVrkYzxMgi/CxgB3FMmzWzLcW2eB+aaOIpM927L5HRvRN7cXsz5rFv3WO0UXFINOK1DaeX94h
f2/UfwnZwqv1yxxz/dM/5xi0PT8WEZO79GqSYbDJd0DhbKKg8V76a5LBe4ogiqUHjZ4/YSxvJhlD
VwCSGzDX+Po/nGTEH4uZN2/HaZZ5c+zqtcgv8I0qRgs/rutFNe8lJJ1kWUqvGsnkyzY/Z+VzEVpg
og+PAuAAmIXtg3YzhZozIXjAluZ+S+NBe5bFjVzfoR4lFBuIB0xyuXUa8prwZxt0Wx0QChAODTQl
y9wpncbGuq0QHjvDcBrxy7BQ19PXt4oyF3jWziOh8tYiXyTzCX3y5x8UgJvxgWwZM3TG7bhSttFc
28p37bfylDrdEiLw7NlYCFBL4D/YinN7yzIR6on7BXpDAPN5CzltVW/1U72Nlpf2uevOPC9OsofZ
oW8SWl2265BpXK/0db0yYKYibSWhEZplsWSS3E30ktFpvkqOMLu99WaXy4s2f4EAbBNxA2DzlFa2
MKeTWa+8PT7crXDon7N9emTBsVE4KG3Rlufia3iaMCXInYj5Eeb6WrnojuqIR3eVf/fW7gI/FL8C
U/oSMJwTLoJ5sbydDjTYxAvYXPa4nQ46Wa4nUEy8kFbYkhzdiTHoTy5/wBNfAaGuabV3oHA2Bb/d
dS70p7/Qy8NSW9nJHPkYCA3moAXrxG4rbsJ1M+/mw7wATjKui/Nzh3kVMOwssgFkrN0Ve/il6gRc
sumwOBI7JeGhPgbzcRWh/Mr5XKB28rkpDrSaBa0pmDr9IgFvgxH5zIZvhvoM83/giLOb7yFwHV4J
s0e8qzPYNchqOS4q5Bxjgs8/skFk4LXlj8PEVdpIElqICUvaxKtwMa6IFOai0ipmuJTbpOBz8J3p
B8mwt6Nd/L15Aexny4jpoatsBVubq066Utfc1vxB0GDzyeKrlVbjypsL83bbrtqVkc/Z/5KibFs2
3qz9QzwDWjF/cI/KxlhmO+HJGmxpI6FUmVU7/5CsU5QbJN2sW/im8Gi4j5DHbDrdzpbTr3lhab7Q
nRP0ua25Vh0O6egt+y0I3EPLqUxM2ucB0guc74UjxMRgL6NDuZPKNVCU+XSvRHMLh+oqmifQdKan
IiD4yV1HSwmG0Wo6F9Q8M0xtfChtvS1skotvwmO2hwG4WOAjX5Cy5oS39U7fSAt3w4sNYozjrcyN
stA36W1KZJC+cZfZAWUxB+LuCarAS9wu0Gct1CVIoK/mcgLnBBdf3XVfgdDccKfsnp6ewNZ4q/2T
bkuzp+fKXvscxGLxhGoaDA8P+BFb9z7aYPBeTddGICrqIswhzdnB8rTc4T2a1bNlZF9GwqKeva08
D7bQjTDm2a+XxXGxfuXtz6Nrzb29t08fILLiL24cY9ntxrnBh5KsEdhspkeHSvx8JEGKGI41bKDi
UhzGHae5TNcO5xHN3LlpsyFJ9+KlmqMM3NT8PSuQXTFjawuzKAULFBzq3eiU63INp5G7slqOq/Do
8sBZh7XCDZusSSTMwqWpzMot+jL7kj/kyiqTmGWeQfCs0lN5qk/dUtw3y5SnNrN5hF0nuhMuQn0w
obm86l8aQrnuiiXCxUWySla6jdSxgLS0Mte6E8BOmR5mZaMtpaWI5R4JzcwQ5+aO7C7bvwlwC78y
gTjuCiUV36M66trdKRdywCxAPg/9Q/1c8id4JVdZu2iHRbkiimszfafOLdpyNxo8EpVDVPtMsqt1
sa52ybqeF068dRfaxbuTEFJCXHni1LO7/oHJdxbMCYhapw6346bBmz+53L2NT2hXuzJP7VYHLUPs
4XwiiQywPbjYNuLPJdLROdRdW57pCybWpbZJ1tJGIRh910P2CHjcLB7h6WmQnGBVro/5EYMAD1Dj
TFySfGYtrU2xNmcPJ8H25sF8zUPbLhLbOKQrDBP39ZwHlfkY8+R8erBQVS4V5yiduV82HSiUZgEf
dlHtip1xju+FJwzc6XcfM7oj6HZxg1LUfXCfZfzgNG1toLqzm3ZPyEuCtP8O8VZxJHLGLm3+0cWK
Xt0AXEycCCDAE1HosffQ7tvlyJL9CX6k+8wyfct/UQLye6sbfTuEYEf49kaArDjjF6s631IxiBrZ
+Vlf5ef6ib9G7fXK35SkStrug/SaLaTXCi6Khlljr6/MH791Qp+IkOxn+pZfPWWNcfz52Xvp+zVH
3u7zc+6vGYejLZ84Ki1yzAfSK2c5kCogRHg3gKUItrrSt2axAXsvmvzO4sgP8L34h0vvgX9wH8I5
R8x1SjdcAU4v3vIvtfyoCnbXbDVrx4GNr+5zccQ5xF96zs2NdDfegVOxCfg+w7NMz/oDaQHtplnk
kE7TOa43wsCnLJ3oodu0L+2ifUlgPD3FDScOSfIO+soqnvOr1a0WHzDiD92p4KKr23Be3RRH8C7/
5s0xBiIJPRLRh3Q9JpnOf79w3Zm/bI5/+emfC1fcqxS5UaXTVEGV8dMHb/2BggLDmympIFd+rGl/
LlwnedJkoZRpwNBX/umJVf4AA6yRpENwo6oZoFb+7/9+Zxaorv79rXngT2/C+3Urgh9j0syTky0T
nfN+dyxiAtPMkt2x1t4YZo/p3Y4Hyc4fRfGcytUUagXlKvaIJbwZNtW8ZgVSv+Qv6lPGjsg27wzQ
czcsOaMS6isuMoTgizoUZure3913m2aj7+uFwjPtFPPu3J2VG/Up8dfGQw2GeoupbbZ4Xjx34xw3
3Lh7XhzXC8Bu+obl1r0iwyKbCY/xaSTHpmVCXwmPyqK8RZhMSo2OrhF6hq0RuyMe4wrB955viaDE
XmRbWfw/7s5ruXFrW9cvdOAiMnhLgACYkyhSvEG11BJyznz686G9XHa399q7fOtqmqYYkDHnCH+I
vpOOuvBbk+MAQPx12Ap37ytExiRxB94eJfDzk8A93e5wWGc3huidJqzizh1J+peNAP45OjWZ25SX
bpG9g5/bdDjndRj/mN6LP6x12Hi400aWOlpMN4D7sxuxJi4o4rcEEfvBKZ7vAv6GIPuZaCNEQFmw
iN7szJSB56P4QpCdLoA8itz5FmPtjHlcPaMui/vty3yJU/1uTlwrvVUb5ajv+f586b0AHvyu7pH2
PmpWsTG2jQ8QYlFa8RbR1RTFVEcRtyB8WxuQ8KQ/simP7UvgouMxCbsfiz0w8Jd2ixP8WbK1O8Jo
6+eX8eEfo71wKl69g/Lhv8jVQvpovqovYdffjUvy2n+0d32nEgIhRibYAoIENeOhiMLHFhEC1lXf
dQAgKMolpgFc9FKjFz4uQ+qmEQp54ilPEAdbCDvvojrp9rl+rmHnZL2l+QhnPfFuR1OL0T9IgEjZ
rb5KvKM6c1i2gdSIBeYeX6C4soZxOd5rghZtMXzh+23iuQ7Vacbumj2hoG6JmRMqr6phivJLMXOH
ZFF8o+6aSmiqmpDYwPISeeZbKBYp7G96QbA9nQR1PVNrCfTxPjA+5C+oZdrTFucwPbfotIBBHroz
albIo4vSnjJ7Z0JT0zyV0u6hmUmLoXODa4D/Nivyv8fvEj0TnGVy3Ij+1dVHZFvJ0hlqGGn+L6ER
leL0Lwquv/76zwGW3H6u//Ai+8n9dv6bxgCKVDuD7DT0/lQXAJBJTVKnRfMfe8I/9Fvl31gSZUk6
ksDnKDr8k+EVnfa/FR9/2m2Fgfyvxcdo3g8ZPlLP1cwR3GAVf0HTGY6IC+j3YuWDf52vRjItQv94
K3n7ynD96lUfb6h6PlFvbWuC6TZZU7AqYK0kNnD7/Bv0IsEDaq19CPGjjVHOHpeTBGz33m0YBlbD
BkJK7gAfJ5C8lNeBDAo0dG1GczstiTxRaB9qgKfIhi+NF5jElbLqhbO3IlPzjn5reasCt1nGM32x
oj2GpW2BJfRqUlQSzv11ik81spl3AuP0mmIqu5DIio+k0WZ3I/Nzg0PqaP3C10zlu54TqMef6U7Y
42dGg5J3RW2dCJsKhc4jy4C0Jmcr7usr5mNRctKEhbBndTdYKwT3yJjzTjZuUYeWcjvUzPhKgOyw
qDHf/v6tbsVGyiUrNfmRplhRu59Fm1HZKzBydqws0B66SA4e56Zu2KzPl+wgOgj7RHX8AW8vDIjR
VFRWrCVTHZYsqhQG6NK0EO1ZjYFc6I/aBy0kdtXDPtGw42mNvXLzVtMhYSQ0k2Kd7jyLo8eRY1tU
2cV7azqY7Cg6S0Rt74Wy4v/eMTbYIBKHfjH9CVLcd+Vk16Ny5b3NcZwiJWGbFATxdtOhRoD8xE9H
/zPln9+7M+U2nZ4V6YtmsghWR5GSHHMznZ4buTf7iQhLdwslEhTGRhXiKQK8gL50Y0ZqXCyibKkx
TxC86jhZECnWiQmBIHuauuNXu7g6BQIyWy8NF5p/lEof8hyXEr3mp1mg3zpgKR8UaILVriKbjLC9
a5Ag4TcM1QM5MSsACG/Nj5iMzDtE2YhdFYyT0RpuLaV0dLzXyKKjDc9dR4fOwoGkrs3Z8xziUOvt
1dzW+0Vy5T11WCc7JGwp4uJya/GaFK4H329hGeCEaOZOV7qFyA0OxDNt3ZK70UXWIlMXFjKO0RxD
1YHkC2Je8/Dl3TT9Sxu8GeWNd/QXVd+q4sY3TrwnRk7CTSKiPlNvos/uyrYqkx5xcp9HcMNd/W1s
j2G7lyOk8xdYUtKLYyns+FNw2/feFREL4cp9bze8new4qhvMbvAK1t/0t/a9vfGpd/bO+lv0OV8l
u3ZjIY3jMOWZiamvWjfYGXv5qJ3FN9jtL8xobwiitp/EFPsRsTMz2wOTc/b1NvuWq7u2unBcu+Sd
xmIrXVu3Fs2vdkF5sLJgw35hbIYurGQinDsus+3zY8TPuENYKDN7ZC4PsbfHUVc/Ggh8rfSV8BLs
UDYRj3WKV9uiA2okMqEtRYo2zNJ25VvW2CG8s9C3nCgyZFaEjLu41LDhei/RoZxbPnco14LnKnOL
T3zOe31QUsT7LD2EafDyfBuihbCVzhrmvf/m9EOhMYcAzgxZGiZJAAP/Pf3YTRThn2fHv/36z9lR
RqwEwRhF/WMS/FPOUcZzU9FJJmbo8vxcN9dowIEzgwugYRxGUvDn/MisCkofqQ4wjrr6T6ZH8K1/
mx7/uuU0EX+eHovI17AwqZ+rPnL7kSlKXCA8pe0kJ1gJ7uw8kcmc/pQvUcsSNuMpQIex+6jukHwm
bUakt5gFPmoUimenMjA95V5WC/91UlmEooeEYtCaSNThfFmRylOIpXr0RPwvf+i3kdG5WcwAXFAI
RJhA3kTZDgtNeZM/BLL6Cz2mdC2Wy/GzHmAm2Uj656fEQhpxko/ElQr+JDfhzBo/NZ9pHN+PpXpD
kYoiCy8Su91ldnGJqeKWDxQmp8XhsPXAB8Wvl6VoKZcCQQOq+na4re/lnYgTtlKIhg9BgrBtP5Iv
0eGFTzXSmELgDjlJmXJntx4Uu8u+K7E9H11C1pM22KVgO+JJfZR3fu5BZHsECnX0TYtZCfXGyG52
Y7nE4DG/NNf8kpyeOZSvnfLOaI7skXZDRajZTR+hr6e8pzZSe1AxT9lDuaH3/eN3u3ZS0ostvo/a
YHbKJ3m9tbYZdu1BLSmXlIf8kP17jQqkCfhH/QDt1Bn1hB/In/9+Ix9F96cb+X/69R83MqJ5msH4
IIMv/FEt+GsdgTqAPJ8sDjDpof39RxVB/U2V6aGjlfGf1vyftzHGQagzSAwAGPug8vOPqgjUR36+
j/+24dLP93HYVHJbBo26apPgriUNbBpNyIJdo3upnfYIbMGQ43g5kIvfA2KROZVQeKxQ5GnFeslW
z7VTn3PLEuO2sYDMD5gS6gshajSz+R2zUEwrqWRKB3q7TjK7DEl/aDG1nam23O+LBD2YGA89CLpP
TzNHf5u36cbHpRrEt914ov+ZlWJ+qwPve0wp7llWbp+Ua69CzygVQow7ogiHLgxna5H7rQzrvc4E
FqTdd7GeCMdL/ELtkmRef38iV1p1sBk11dL7ErE7AcbirYx2UW64LYNHbwTLCtmUEJiM1iKoPcep
z3h0GtrR3YWEBnT9u0yx0FDaZSDSY1Eg5qLpEgXFKpo3h7jPrqHcJ9QlcN3swtYKkXhP8dUtOm0j
9qW2UPAAFw0PAll+n7WpFSb4jeMa5DRYWizUFBFcGbeAYYYfqDxekizHntiI6JB5uYZeGLrXWXEY
4NrWavGZ42qq16JmSkjY9GGw7qL6HlIO7eLnw1BrJJLCEliVGjS5C/onf22yMdjXzBtWmTxHJGKU
iOYVxMWrVE3uS6RX7KZ678Y8PrVAMEXTeNKIMQrGULmZUXYx2jAzE9ScVrAng2w5VrqPpS1iDmZt
ILRTz1LhCHozuLfGOoXXDyGnFY9QWWLTr4eMQommlukSQyPh0BrxRQxQFE20jUTpAUc8PRwKt+2y
s56h+d16QW/5oK08bI1LsNqw7uCpzvLQ6cqzlGK7IEfw7Gf2MxvJkBod+6jnM8SDbwYNFLEbKMBi
A1rgOZv3R2kqjZEBIHUk20GJfK1WWqX6XIcKSAPI/5YypqrZNL4jiNK7UZefRhDihteNKBlF71pa
WwG1D1nuUkeN5yqesGpESF/GcDF1sGRoGkoxcA2MotodCCslsKIKrahenTtSgqC9nLX/6pot+TYq
CcCuZ+i9GAxK/32s3auvP421NOz/9uv/jLWG+NtUq6UC8ANP8EOg9A93UxG/GEViff8pvhKo/THa
YgqDcDZKLJOjzFRV+HO0xRQGKdQJAvkHeuGXGu3/VrMlQvp5tP190wGwTkI7SJvMfkE0GYNStd5I
ppqW/pq7lFblKyHABXp2uBKyo4ExSqdyAcETlbTjDPi2/lCUiyjGiypfDTRalBXDAK6gZtuvRM8q
MeGW7GJ4FXlHO6bjElkR+TCuq633eBa7SI0WliaD06nRkZDNqQ/a9JvQm+9q7yh4qECLTws4jO17
82WL0ZSEfEev4Dl9UgoqgcY+FU+BSgYi+ycRFniNJ6Lvk1Ol6a1DOrpyxE1cnGtHkkgzo22J0a94
oub3VDdeo7qS8kE3qrKVYkcdGLZ79dyCKgUj4Fmq4oYwtQXoZlrBwI8fK5TuqayimkWboi7dKYux
JT/0KGEjioDgvfRdI7Sam1WYrMPgYqj7RLmOzXOLGNw35AuC5iLmoTsntJRm4r4NSOZQAdCEB+6W
TQdSNN8X40E0ErfH1bp9MqhlgR1oLeYR4J2KJmRQeFrD+9lQKCL4MwSVUZwb2u0Yb9M420mzo99I
SxCoc+0+Gy76KUc55Znve7ys6yl/f66Ueq2Fj2E9xxbKw40Rf9In0srs8tyKZzQv6U8jYDcuoGKa
1WjOS7ujjCn49Iq/oTATdN9LaguvTEXdjFbsfCHjdWtQvPatLGBEBDsiyGbEYKWi0ZS8aRUSX9R4
C5BWsyOjE9jgZdF9QFV05NTtP4JXnZbSN2qzsUVMmJxQWY7WXb+MNUfCVGxJzKjccJmofBwHcJRH
di9YxJMaw7tebAcMo9eEodFax9oPlZJFsBT9FXZksd19Ysk1FLZIfVgVKUxoN7XYlv42PeiIrT23
fCt5+P0xWsutlZwU+lmnp7IIlWv2kPKVKtlhhFSOqWH07ptP2r3dvkJzGo+FyilowRW0E7Zx4XaF
Ha2l29NfgQqN1ih3s93Y1i+lTbCMLfaGMFlGIBol8ltfTvtm1CZLZqf4c4gdTD0Vfc1rCiAVhg+x
wwZgy7dAuCD1t9WucELtwAqJlm3Nba6sMlMvMrvGKiXlGxLZUxUlYWea2EKMuhpfcIgrtFuzK8JP
tF88EZcwcqFgSzPmFH9F25mD6jyEDJ0YBR+L+W6mYqyxarKDsfMSeP1ocVTo4R38ZwrdAXmaCmgR
pSLiKi5JtGbADi2TZPimIdvLWQOXMa6Vd+nGfiUPaYPQ/I43pU1tLKbzwdsFqQ/XzzWeDiwHZuZK
GVWlSd3dREqcnQnkTXNtromDBLiCF501Fq5xExkSOHouKrzLIHkNuoOBXwat58oRYlQaThw+LgBf
sJIHZ5ejl14kl6PZffozi2PPSRzozpQGF/EhttFmaQtLH07TR7UZH4qB89V6L6HldUe0wrWXDmAE
mg6nyPiqZq+pGrpJdq0z8E2T/nGumjJiG6MZjtKaFhsRADKT6CdSlcIrJKsPGgYT/enHJPOvBe/B
CmB2gwBNxgA54L/Pp7u/W5syUf386z9yF4wjUAdDtUv8XQqcifovRQhkIGY0QSlGUFH4qUhPUjMB
CQkUfzeO+GsRAo1QaQIJz6GkMNX+k/lUYsd+RQj/ZdPh1/2cvZTPZv70vfCJGUP4VdwDwzFonav8
kxxofSdjdO+Sk36Fr8aj6C+d9p6PB+WEgFdiloSQymh2WWRlleVNumFm/gqJhbzmFTPtob4Pow0S
uI1daY3B4T2sbQ8Z75XXnPFnCjx8mOYHOI9xshbmV/0ufUXHEBOyL+FjEHZdtZsFuycvto3hotOJ
Q8VBourcWupNys0QxfzojULG6NFzK1gTeC5Psp+CWTt4OlDYIB9B0yaSzBSASSoDZ/KKbaNcsVYY
P3mirsG3B2L7ymFBGksoweiwBtwx9Hf1nRWRf+D8bWeHuDuIldNXV1YEYxjYMT4aFD4kiszGQpWo
GPR2m3zU3eEZH4BZ1Q6mDgoI22HBZg/Pbf/Z7hLQJDaFFIomWCowbeNtuWaJlebwV5m8hsNKf1/R
qY2xn8KyQXbnt+qS1E790DH3QVrHrC7tDjETAG70el36eRe+zL6qN/ZJZuS15cmEIn+wgTJh9cJ/
OmJhYQAy9ku8L4r++ANFhXQBsxNr1t/5tYjZpZXMLP29HoytRg/vjLp5VVaW36zT8vSU63W4ogae
LGatjuY4QkresZyPR+Ry7yho6d5yiSY8ki+oF73Md4XbN1Z+YVpkpmxXE8CELkxvD5/au24w26yZ
Rhk6RaZQW3LLws0v+BRkj+7KKBwtCwbV/CC52SM5Ret2g6/BNTkNn2jvAOEAYIKXwoX5ds65jpGU
N3E16D5/zMvTNNldmWmaHdNkMKyKB2K1wRLzA3+ltuB0WEj3ie7OtGh+h2nD9O3BDJupvsNmpDZf
0d4xtWYTeYvlV0gJnnip3fJLduo+EdoRc5P947PUnrnRkmUwiV5HaancuFYEE+7wQ2eyJW3GHddm
mvGn2RRfp5GKgImDBFvDjLwhVODQRGuexm4/CK/UpKZNXzY77X0sML19VPqRdXn6g2kie6SY0i6a
a3pJD8kJbTwmIuBoqNcy2+j+hUgjpUTFJMa+8E2hd3Gb4FCxz0QmWEaISyw2nPwAnIZzUTxEZVE8
cEJyWQm/yQ/YQ0jSkiPZlmtOIJHdg/c7roDJqALzPoeFok0E5BIPjkz+nRn3r5xADORtKCqh0we3
g4Lz/1rF3hgQ6/9axf4ffv3HBKL/RsFZxBSCUjQWQipd1D8mEB3NeZ3pBQAL5bGfqtgKSBl+8adh
0Z8JGT4TTEWazm8hnhvKP5pAKO/9MoH8sun6L+WveZm2cU4fbIV6Y2tVEoR8Q/BWcx+mScilXlT3
Oq0KUx6qxsaw9pE2Y3KcQXZPDaPbpPL8vUPTC8cWDyCMhL1aHY22NGASuO2pXrR3b3ZKZRm3a7HC
yqC2Etp+tVw4nbqbqiVtck7IbZ54t8klEVFDOftJsaLvV1q4nik4EM7dJuoPhfACVWdVAj4rBxSu
E0eSx52n1gX9R/QrU0A8ZinLyCt28UUaUQ/ux0C6RyIJThaN9bEwxnQSpoRJ4vu7KEJ0vYTjsy7U
5sOIkktHbV7PP43hJZr5qRlJT6StcsLfwWjNp4TJTB+PTlDMW8JTq2sD8CsRSlBNkYRLpH8pK89R
aQzbVHJUpfk0xgiBrx57XE8+i97EiumjU1H7q1IbDBP1NTeSpPFl9JLqReoywCuhjiaYwNwyxlB+
DZGRLG9BzV2LFiieSivWVytmJrSoe4GTRq0G9fCMUn7JxEz1XIjoeDU1s7ZKCq2jwGcWQrbEoGNR
jMZoQYhFKnHoSbyTNicVbatdnqajWeZDgf/hk1m0r7BClmJ1k3nVWz9XT9Uz//p/rRwVJSSVeiXM
8/pa+DjmJJJ4x5w8wd1JQTj1nISvQt7SEin0TRz1xqWiUgk0BvW6pjUG8//Bdy6VqlKRKFS9l06i
Gt/Ct0tmEjqjJQijogxwIm/TrRjOrgEnoC4GB8O07TiNrkXgXepKQSo8XvplL290yd8HUvNJkQ5H
0RBMsZpyKhDHeqpoK87jm1TBfoqxtg6o5RoyCnnGW0uYr6/iQkS5bifMNmKNGanuL+sEIyRfOouo
tvk6l3O5mqsN0ye+6wEgdAbfNrf65KginzrX1j5kBTUEQd/JdgZACT9ZvYwijv9rLJ91Jb55wnMZ
0qpQKwWrUFIwfNEpcPT/7oYhITqBM5Q71CAm0t1/j9W38t8bhr/++o+hdv6bTDMQrp9BaWkygPtz
qAVQM4M3PNdnErAa6mN/1r6w91C1OYpueDT/qMb9NNQie0adDkkxinRYGfyDWP1HO+PXWB1SNYkE
mwdEcj4Bbv5C9hWeWiANgyyu0LbqJpSZdQ9COtwhnflojdy/XmIBvpQK+LpriDfGI+s3hLO4KAJ+
wGEN4IOIkedpwJ6QMrO3rJfjaKa4c9VrxQ8LfE1Ly4PPNns2dtTvg5ahaU4skC4NaNKif57nQBYG
Vo/fwMB/fYdXK+WMrKf5fyyfkN2qFGEOp/BOOYZjXoHhKT7he1qZcWhp+XaGzE9HXA/1oAVmHidm
8z3bblDwTR1Dszp/yb7Q3biLh/RLYd6Y7xo2YdfNd2Pkko6wy+ni9Y5GoLrSwN6JCerpuDTciHuR
b60Ea3YtT/1OXEgwUGh03lAExAmOl9z3BM9dsHifDTAf5Hh6TROkRdjfhJ9O+H0aATssVJfXtUlR
jUNQnvJTvi4k9IgWtCt4SJ/liU5Lc5kRCsEzigESoEbxn2dewG0XbvObiJmcD0OHhVTFCjoTVQIg
2eT4UGGSPTsQkqizoUSdieMDowDeE7r9TnZTXPkQZMRNMl6M13S+7HfZYqtBcMAH1aqW+k48gTg0
sEBrnLBe0iR9Jl9F+ulhwIbzW+TK4cqQvg/Zd97Pqnc80+a0KwG9h48AyGt2xFLN+PHlefPNXwXM
f3wEsFFh6qL/yqo+ajs06VAkKqgJ/gsI1I0W6k/1LfYREC5GGzh4q9qZdA+5XCAKWhE10IhzY/GX
RuiMJfwGIWYeir6jfxAlk2GZQWEpOVQPpVwPDGog6umqXvJilQSrmeakxYpKSjesMtnudk/jW5dN
ceii+lA6C0fY4h5tQXrbT8qdX4gyKU60kpxoKx6qDzC6w4TQEFezc+BETu36FhgaZ9wEa87nFPOC
CseIk1qrua4W4hJkxmt0Do+gQM24hDazeebyQlBSW2gRSX2nFEZqonNe0Tcx7+lig/EyNtd3GCsw
zQDrx54jzA7DEnsoZ+Q7vfiaAI2nUy3JeN0aW92Ud6Wlj6vMW6YimqDHPtsFhroQK2ETasl0SHU0
pwSSxZlVPcDfy7FFcZUXfxn+jr/Dm/8Ke4aA/GvIxsghTaKMoKuBW+C18vM4kpezUYtaEeKuqey8
Djq6Ew8PNdxy82G4OEe3lsRKXJc4Kk5OjC0a1PfRmbuCXbrCVl7VrmqVbmSqlvhdypeNTyyzmLv+
Db6wKlvGdQ6z4ypRvruDdr5oGLBy3WLYl20AwuavKgaQldUbJql//Vq/NlvMe7S1tH7aqHjeGZiI
BxrBVvOXRicVvPBQxyO+kX4CxIGnOL6E4qlcFv1m+Jitx/Vs/byXsZt43wqJat97VkyDg5/BA2uo
k+tu06DIPTex2NaqRfmaCIv6Gj9EdyLCqc0C2BkPO39M7C/IUTg2MoQUboqveM/4kdXOC3dteeoE
C29GFH23rVMUK8aJIECzEiFui9udoWC8qm5xgGiVODNMbDYF9BfNSTzboOb7RMpyd0DVkoQ+fuO2
TtfTGNLbcxwu4U9QUOaul5dzrON3ncQosdEFCx7cE+5ZPcekfC2Xa1QzKT7AKiYQ1I9jPPF+SM6m
kgOFCDyd5pQLx0/VZbTxxhfWELQX2oEvmf8oT3Ru+/bBpsxvrI/xRtacOv5eow5FLKhRKHAzm5FI
3/woOAjvOpkyPpqlzbYxDJbBCsehGCg3CSopfb/0kaL2t2p9awqr/RyTj1C2R7zH9SkEeq6F8ZMR
c77M/KssndvO0l3ODQvjebzma0Zg6XOiorUOZ46D0T4duZi2hkdmDxS2Ka2w4hPNZ1bKL9lYNpMv
jb45+4Tqpx3mN27Q+dzmmRGWr8UbvDbP4Tlcd1RMDsPMyp3nBvamKSEgJQAdTE3lrYfBtFLeYkeB
zhnhoFgsZtD8Tuo5Syjwls4cN/gyoUiBfXUzLJ+znCngSTOGVo2Tda9y+OK95IMT+W+N+K1iqtlI
IdZax8qdvSXiEnR86MTYIqeYsN1p20KfCh19L711UAqJOSz521o1h2un4zPirUZ6PJsnF6ayllKz
fCtt2AWL7BzN72VnFspJ8iHbm3p5NMZN/MboGZ/JYIABWd5irLFeprG73qpOHZxzgzK1CYFoMVqA
g0zDFblqCpIkBsKLy0S/oUNA631x9U15mcPJMQfoUYitWsbh+VzRbLOYSOSH5w7ZupcX2otnz2jD
AizapcpyObHnRDN9+YaElYXB8l6iMriECoD9sczIOhcuPhr7P1hhbQVW3Vjsh29+c1KLDfPgUrJQ
M5S2PAXzzdzHXxnGjl04ANgtfQUtjgn26n1LA7snHp/t41u+iRzdchGw7133yy1MyfL5j6wEIf7h
23zNzo63nGP1NH2Okd3kIKnChfrVzVxvITgijH6OqGpecxyj2Vg6N5iSIv4MrjLbhYB/oiUdK54b
87of2WgdVBHUVpsyvlkthLW0QH5TW3U4le7pfk9MtPxtDC30AziTjmRpKdWVyemZxj/HErTngRaV
fsUQAu6Ias5W6i6q7GxkOu9huIn50eAY7afFT8dwWuJU3qK5EsNxbcyGGcs3v0EQMKyRf4CvWPp4
nyKCj5BYytbpju1nbzNsls7CNxzPDUdK31qbscWJv+OxbQf70ZZPhfii5aA6LiWTVfSlHKZTOCxn
dr9V223I5b/Nta9gM65krO4dcceerZp9hZN3vQqPyX7ZW2/hi+poB9EhrRqPmGT5/lLDQ/gqXbr1
Ld6iIbtrsQOfO/p6xLS9W9Qv0rY2zqBOz5oduFjTLPAJgNOwCPYUGCG9YlKojgddXOdbSolZtNIO
wu6JRXi+0jlM22RvfBTla7xSvDXJbwkggMInUwEa5c1S0C3/6L/0H+VdCbfGsG+MfZRMaLJkhNAw
f5SEwCMGkFAft72MdL+lV3arnumtliYC0vtyVb6kx7FzRsWcf8227VFh5P6ULIqm1oQzfcIE0Xfd
uj9COIluYW7j9CB9l17m1/kjwqcb52PdAre+ggnxNsfKwvZftsKutuiGyaYQLxLF9ue76Avom3CN
V29P87mMzvo6O08EFa7Ktl2q32ZbwcEK61xuCRcXk3m9tIKlw/ijQtOmRgdFCf+myYgNBic9TsAe
u3orQYWcLufohxNtQNqem7N35UYVdIM07RaR3630oYEb1F0MEjgSrXJGS9sjipwvmtcWWC1wOhgh
mPYaFhMCzdRT83VTLsQu/WI8ymd6xu6Y0eTd5eGx8OgALOlTTYcBF5B08clICjFbNQM4lNA9vxnz
9VAgVGu7uXqIhlPToiE+PSYjBvVQacffX/AakVleT382myk5ee5K49Lnr3L+kvVTANAal7w+1/kr
OQBu07w5YB3dX9r8lddpfU625AhdsZNO6qLTr7xjzE6z9spPpuXAoSKYIIzAcRpvakM3ZxUIdRHz
3S2hJSbVxBdaeMvFF9YTKOen+OorTBFruhU1F5780gu3UH4Zv4Zh47dnXT3LrZl6l2p+zcvX4KhA
3Gq21QqkdLMV7WwFzn6frO7DHRveKfQMEidYFOEaOaO1h10y/EcuCmKUKfQjZJZIoYqSm4lLJlUX
SKIPzAuEhgPtQmXQFv69PUhbOsurfhudgzPDqXomyeAWn1nU65fZOrXG526m2EV2IPEjlzIeGHOL
B6yiZjNHLFeAy9jT3Th7C/DdRiZkXHFQxvmNgIsELByXk+KvRTrGUki9Yu8IAowjxIdEXnX1bjzI
F/vUEfVrEj0q5ZzTK6cqYeNj0E4OjNa9+8CYW1zMXGF1oim0jBecFdbNiJaYlWBPJE0o0+Zruzid
vi6x3TjFI1vXxhqWqaauYGlSDYsmshaYgnCtDFgkxIQ6LyVUCH9N+SrJXwwiJpyeia5C9/fnKHTT
2jGbp1P/oJlCwKVmL9CN1Zwc6Gro8oKvilcOJL0XjlrA1Jkyxna7kDp84TTUzqjhfym3hrjk92W7
z2P7f8Thxg/B1Z/ph4pCwQGEMnUMdEN+qZw2pdc0upSIK44tp4qzRLreQHGN1khmIMsznT1OUF5v
K5/DFTUIUVqcGhJ8KmNc4lzcejA9E7ITrGfVPVPO3AEDw4XUXrmS+SzspwC/5krG0dM7djbf5F7i
mV8RYfOCZx6dYHPy+RHvcy30Zr3ErJ0yYlieCbyIFZPkoG9KSIgHvUSuLl1khAC6Ly3nBHpthGw5
5THMzJX5lpjTyxMIhlsyWwpc70TR0xvzcj3SLeK3TfpCOwtT0kUlfkwLexHFCB1/ABAsRSLdFFiy
1y8jJqQ1qOL+6BM6bjJxfROab1W1qO95ddc1+HCEUdtK0pfDc+6CFVlERC5cPwCEebCN5YhBDYy8
ceLTTZnw6KrhiucOE56k+GjUTZe/CtctKbVI1+lScsnFVrlX3bC0hXJJ9IkwMWGoNp6miLlwS88w
2fBR2xukcEMoY7xH+Zh3g25YED5nWI8ss+w72LoUnmD7MWvlCbssXJPKZoXKBVSzv7tJBB1QCrxl
LzwARPOgRJA61ZLcPmxNgHV8zHNRn8UJFC0h09Q4ggzSsl5zMGobpa+XuN+wiCJ/pVKscDXc9YkH
SW0ET3bpyh7AIMFJAQJUdn5eGXayNYOLd6NQoDsQGqfDiS3jQd+BAI0rtzMurDZ6fQKs0c1SWeYG
FJDalp1Y2t7SepkrSwGAEKAgOXIhMJaMx8Yl7S9BPD0AcwsUY1iq+Mom1PeKQ7xryi1eKtyIsWdf
nrikOuWQXjVAKJJQvhZ9sAe8XVWeJca+3RjVKkCagIWACy/9c+UR/34NXHbqBuWBBaR8GxO8DUOp
904ZgZtfAGqyllxY9lRVSZ+zNbJMcMYVNwtWvGTtDMKcoDHblTMr9Bh4yLnJtalLUH5gKZQcYK1D
CeL4lOSuEDm2FKzwY+cK9rfDrnGMW3Ea9V0yX0LDb4OJfp9a4CwXHDuOohiuuCo5yzFQHE5M759L
GJr+EgzmBFjvTKW0tAs7hd19Ax9Eu2Tc40LJQE4/gTZqv+ACqe/qDgWn6XzYlKtpQjb2eBrP43li
nLwpZ3VVb8p33wquyc7bQ/BJcIe0o6vYLaOULq092WtvJ/UNmoZmBPlnoek42yzy9yfzOd5Ds0X6
nrOE0B4XX5MGAIivRbUgTPkenWt1CQmmvBFI7aKrd/YvyTU8CNbozt6rXXJKD3RCh5IWLE/0BXlU
QOppNTLTLQULbxn++TYrXsEOsHK3Xs9OsBIYZYDu9GvUYqSTcurXwQp/7ukZKkP4Rc7CQ3t4V2PH
8Afux3hQsnkM15T2Ka1St9hdqs/wIhyzXbZr371zdI2gENWwhjgiG/EtnBBGC2n//7k7r+XGrW1d
v8u5hws57KpzAxAEMylR+QbVSsg54+n3h7Z7uy17LZdvXatXtyyJJAgCc47xjz9IW+Mg7PEBOivX
BFoD95LqopAAdHxisaUMSOatGRyM5++mBx6fcn7DxxpA5uu4RRZvgJlgjl1Yra/CADNwzWfdXPEs
KJt79m82FMwW9jmNPCU7qB52GngWCSt4uB7yiXjDCnWtD0cskbJPXq/IXHZTChx+1M1H1nEKkXYl
33AGnHC7wLHskeAw+oZtgT8Eny2UMCLsNqr4zBe64cwXpBp87pw2VvLooZVWR/+GE6WcjZFGCUxY
M4ne8QhJtmxeiTfMS4bbJUdqQY/Rm6Rkgts8CVvKsGvuOt8uLiMZ4fiPu1HklvlVetDoK5ulGiZY
zfbveQp2n/iwvIfhWvSFayCTaw6GCIp6ZN0XXunyWdQ7rz43L3P7CO2OEaAHjgqGsOCqezDHfqUZ
nnijH2FpgT5x8IMjXZQzpGxsZ1xsnxZEj/KHSxEzNmC6k1jb4uTKgKLVUQ6dkZLKP6o3xadV3IFt
my/J5PK2Byf7NCQMjlnpN2DHnBGutcGhbAHy5uxrV4si5FO8pewqAHO5r5bTxVmVbzrwZ0x38v0c
3Ean5dPLPvklyksKl6M/nnmK9onzyRW8vFC8XEnmixw9ckLnyz54oMQJVsunkACfrNg7pY9lpIdG
ZE73HXYTqLO5eKSPHVYY+Gpw/QRv/Ia6+W6UQdO8QzOmE3m6ZnGPF2z1vjLmgyCoBw1cnLdP0p5Y
vTPrqkSy7kG2qhVXCZ8kVR0Fv92uFiOkxrU2w02F7MU60OrDPUjMXeDfNMOlkycQzRrTK4xDwKb5
5NprOe/ycYsbhoq7BqDruDVf8eAcP3hkABSrbfk7KrdGCBWjJvZrupn7MwYaYJjN/Xd88l849FdN
yyD0kqkPXC1J1yjjfoJi/2T5drH+MPT/y0f/Nomy1F9Q0CwCNEPEmeM7gvvb0J8fMUqyFELjpe8y
tJ8mUYupBhk2IoQyHCS/D6l+SNesXxhCETKDzg4KASOzfzKIUv4IIP/pyPXl5z8NogjmysUIpTt0
XkY1751w1TqMf9TgZszKDdhlXQdbq2ugp0Kl1LjGamQCwZuC3rsXPkSB3lVAbGrdpvNbCvMGdlTq
N5tqYPapswCo+jphW7aSfEXqz3q0vKnU7ZxReZUzwY6NzwnoWEeM2hBHiUAD7rDgpM1dCA115KL2
ReVcspIi312HSj3ben2VfXBQ4y2DmS2OrRsB82l+uFaAEEPEH6lcvQ0lqW+jdGpFt+x82mkfKrUf
KthldAeDLG4l0dyqw78yLO1MUuxKBMLrwOAE4CaSnpvCguKNSUeZ7mSR0Vx/CiJccYdkI7RYwuLf
CKQzhYHX1j7Up+kYEndEkDSjYi+n9QgVKqm7wu8eCSpCRdF6uchN6D8F5iHnhaZU8IquRDlyN0Cb
oCIbzMrrQqjDCUBsHmDSIKug8QoJQtVAY4bUWBfDe6WrWsZh+7FW71JFPUCCZOIQPhdRvE1b3zOD
dU+ZauHnUYgGOMPgqNJSl+lrBTpCNMOFf/IhV0/ZNUzvLOqrNn8qB+D+Gfm09JYn5MIRY5x3Em4m
nQpwU1rbIh4PpaGuDEv2xgLjJi2+9ELcnyJGFHaFNnacxr1QEEAWzTFss8wHd4BueYW7sJxoRYG4
J9MARKXu1jiDPoujoK5Sg5JKSOck5pIQ+40u15CgyE/4DNTC0ZTdkFv1dkzMla4vsYsSDHgiw2dh
Gj+spTOVDfw5NcYKyp0xyIUXDGJ+SxpJxABf28ai4pJzv1KQp8N1gN5vbEazR9rybiWv4ezigbrC
2KMOGHxKwM3yS5I+SekOss4dcRRsPc9G3KzGWiT2sMEDHcMTelhFDo+THzpBRHcrTLCc7yGg27L1
IapvuXUwNLaf0BbVjcidYyzdCGQTZaX1jSMXC5XLlXxy3RGKtli3deOjNWNSFhZQmyNgG04nE456
5kOEyD/IN0X42cHXY5DlmHD4J4uw9kM8zJD+ThF7f0zwqFgAe1fIDbByAyMbJIRkQk7Cm7wTcfsY
/Rr8Cax4Iri6lbaNyQH3l6n9nODW1wK5KI2B4hmWeF47Tantokh1Ojb9VK5da97nxMalFgzEBP8v
btChjpwQkKSqMB0UY8T0omtJ21YS3Qra91iBi2k3Vjo/mbxUoM5eXCIJ6EVaYWYb6UtPKmBikoKj
b5u03nV0z4zFuXa/CQGOYRQDGlOJzNp3gK4Z1YmiFkcLTSdc0Al/yhZeZdgfhiUasj2PGsyPwHBk
kh5B9phAatxATGMHfJuFsHKKQnJa6KejnyAyE93QAhDUd1Y6bioiQcfi0Dbk+OXCrxDBv3Ar1DBW
1lFbL/QIdizkmpCZ/zMpY28cvvLf/vToH6QM/RdJJ6wOAoVIsPYfSBn6L8SjLwFz7HnQIn4mULOB
GjLSTANCNyELKnS8H1sh/Dc8U0Wo17JJ0Ifyj0gZWKqw1/2M4ixvXNKoBHBTRRUpfpFxN6U/DXGS
lNtw2OcMl/xto1HgZt+0FPe/CmRJferka5Z91Pp2rhFbRG8d9gJF5Bo+ueCt5iqB7+QZdnj0dYP8
3g3PNXhFX25S/SIUoLrpNmxU22g2Porr2cJPoPyWyo9FeT9Hp3qEKNtijpcyQahlO57eSr+EbTyg
ewGJRFcu6yJZp+FYE0z7ltb+Z2MIXmotc8ElT7MLpPvYHw913ax6C8WSLwOpy/u+ljetOHpZS7Ea
dCJ9Wbo1/BL/yFm80wch29XKzBLAHLLG62nUTGRRw8aY05OkJPcp+ozhOFTsx6WueUu6cDpApYNK
VvvTqQmRFhYrsTR3JFrCkMYgJL9VcGzRkuIyZc06GSXkM5yUedvFH6oZ7cNMOKvQBUphfIgSfzMU
N7ml2v2guQ1VfETnwihEAuX2w/2Q701OmNTW95x+uS93hv9ZSCVEGROiAne1ReweDHyCL6NgrTfz
UzFjiznLq2oxRJIZskC/GjHwG2hNpDI1jnHGKM8a4dW1csWc2CroqI3RbRcKnMpcIoTxMmql0y8h
gpBmokgj3rO6b+WxWgX8oJxY4IliWk0wESUWt5mJfyh3l8TK90ZseQRYO/HcykeApa04aKhq+9co
A/UvFPzvscnONHrATN7CQkQeP+DBJzMrVnms0tH5YhUddLjqMhkpo1nxdKFzpa7zsmJfauzVY7NK
Kobg7NnhA5aFu+kEaP0h+AtBx4LPgK623mfBOVcl25m/xU6c3frT++QP2L1ECGroSK101YZPxWLK
ozDfafWXXGzcWd3U47UPnpWxPCgKTjH5rhaOChcxFIFJEPYNSY4RHZNFqRcjXY4wPOzf+3Yj9G5S
nrpK3vZ+vDcGhsvjY0yPZE7fyt7Ya8yBKeVsc+5ZqoWd2DHCV4S9APtFipK9OdfrNAlWvtK5c/xa
zyaFR+VM5bAWSEYXVMOT69s0g2tR8qTtS4m9zmI3EwwRtx8aL1PfW77hTcL8TRKSrdzhyApT1DAP
c46rZn8I+s7prWfBP+uxdhisdyXuLoqW25VCSiya5NES7DrpsQWF3HM3prh+VkdY1w3zTYR7h9rf
tTXSA39fdniW70Uwo0JQgGtKN9DCFWF1jj7QGDe3s7WqWflWBQ7hk1hvklCD8UOU6qGMqQoL6Klu
KoXmupGZZFTl3Tjq664WJtw8MYQU451gFvtKMJ2mgoprafCGuueEjm7ChKbXCN5gYpdizS5IMzUM
5Ha0dBqMAfKIj5gADZm5TftDUoVrnMttWfWfl/yFwIShImxk/1jJt1rxRLiLXrld8pJ33BfnXsSV
lvohhs3Imqg9kfLL6wv9WzI918ITsbigOycrv7bRoZqrLSOzIsUsRrUFwUfyhAqgs5M2PUbL+ehU
p4AR2yinuv+WFeI64uYp1CVRF0QiX43iWct3URJtudB3rd/vevkYNTiSStuwOyrNW1Tci0UP9eR5
Kh5b7Zq0Txk3CVy64wieGJByrzLoUoEPhfEcUpq0lCZUcW1u2EPKIpydlhKtDRYpB5eff99gLxfT
Mmsi4g3cLCDOjaaybqSz1K3b8qwVb4Ee2NlU3xbQ7IcAZSoEMZlGSJxecwm/wcCTBWHtE1adDnEF
49ejY5pbRAfgYIq1yaxsPBSVhjoQZHGkTmOGoczzNz8yX5OupfGpMcrIaicQoEYrIJ0tO4o6RPIm
UCy2EUqYJsLZaWxw/I11tqKcUyyPN7EeIUElBIXQj5hVaApEKkyc3+MozS5CW8hHRK1PjUEkTUwI
MTcTg0wCi9My3TQVRdWs0YPE2Wdu+l7LUupIRvYudJjYoaDUU61nGiTvtPpbphqbqJfgNLS5N/rW
Qaa864wEuV4y3dUxfAy5Un51hnsb/yf4KP6K4LTQl77uyLJKSw7rkv4ZhdQfutNBS7owF3TEvqT4
BhlwbpSufHFPRrQtKK9GPFC9K6RFb4gk3TVxbid0iXmWnmQga9KfVrJRO+3QU8T8X43zFwemftVa
LaXCog6ARI9iW/vqN9m0QRoaCVCKZSIgZVQz6vFE5nUx231M5uEQU0amBkOKjvl2EOKOGq6FTHAL
5TwrGc11Mq4EqPACStkJkBox8TVV5D3Ke28WsnVE85YYvk1cxVPUlS9DYtpWzmBVbO9mHBYif96I
OL3IgvEU64UbNe1n479D6ztQZa/jtI4d1ZxehLxy5Wl21fpvso6kv/xsdJkzQZgbbnhfkYNWmoj4
MYttKXfewCxK7TdjUV8iSoZuOAZYLgm4Wy7CmOQ9gAZoTflmVsRV0/duZ8mX2Gogbv9dgudfHRaO
IHB+JY0IVHH55H4CNORMiycpU7lkxuQQVZce3l+cAadhUR/L6b6oHv/mWviLaxR7ErSW0IKpRb9U
jX5Ex+6HE8LdcS9VjMWy7G/mi9pXpfxyteFtitRDkknJ+grSFJSqAyFExfbpuP4I7NfzuLKACVfv
D6Ci9mtlvxg28zS+hW/64vl9N9q57XloT+GWqPab5byJ69E14R9dQ/s5dqNVB+kv/pv71fyr2+Ln
A10+nJ9Ovq8Gk5lGiwrW1r15HZ361eDWh+ybvOtXDVbyFrbuOEQAE2f2y93x6Qbq5X6Pj6hd2efC
2V5SG3DI9h4Xc/XDs8do6HA6HG63hwNfmfbu+flyyG03tK/OdwothJw1PnCOD7GG8nXxPrbf/+YD
Xj7Br6sQNlKYM5Lxshjg/vFdJZqRxPokFQw1IAnYkH9+PV48X8/b2619PK632zXh7vYbzuUn9+S6
Bw7y4D67u8OJobnvQP7lf//9uP7yDlQ0xEKQ2eGyG1/uwIyg66btxGILUvz0shyEfXg8bTbu33ys
0jK+/tMJgElvGvj88opflmHFn3NJkctiiz+Kugv2xhpOpBN/w2/1U2OE8TfvazmfX19O1SG0Yj/E
S35/3z9dRVEexUk7ZIS+a6U3aQ3eV/sUtV+qrEpZh1/ZOkPKFSxACkpaR0MH2s8VlRnXVmn9zVJP
9slfHM5P/bCFqfLPF3UfmaHZp7x7ywzOZT2XXqgY0GwnchTE+mDC3WnEp1BL0I3ETjhCIKOnSBcE
UG80PIDQxY7KKVECCJ/M0ktA/gkGkJ6+Uh2estJ8nqlZDfg2AbFbaT08IqW6CGV46GPfIcn5QRuZ
LWMBgJFYoz7K/RKrwWxFeVTHd7Wz7EiDQgc3Tg0bPANeteypyp7FDMpJWYORMBEaM4nBDXiODLQX
f6QR8kfGycwRk/lTzWKoROGDMuGay/ANN7x5PuTY/CyJMWG9k6MEgI80MghV3Cm3CiMHqcofzaqx
u/xDbXwqGEM5C2RSllnm23VsrBWoC0WGszxg2ZDotmwMMAQhHRSvjRLc1fWzmFjOVH2OFlAkBxRB
+58G7AQHJikzG95oYYxsRvAGZwr/aJ8m5nqqtLugoaKeQ1gr+DgLwmPTvUXm5DQkevhhZWdzszIb
1GnvAhM2Hx5tUQBbJTdytiviS2Ywym3mw0SXmYfmKRivtb/Vc1wVcwQOrXQoLKbKc+vKanAEKfjM
dO19GrDQVD5K37MGD2kZ3Tjq/cx0cmzJJI0wMPItNN2WjB5emuBi9NBZWPjX9LA4X6rpLoSsY5AV
ohF7r74I9EBTE3tD9ynjXSHQbWXNeVBIVdkFzMvCnjwGxvox2gXo3TiN5v7TWOGImkcXaRauWR/Z
Zui7PdY+bQxf2bwYFr7sYQUV5EWAglzBqpMoYtW4cMJgrzSPnToSC5/dazK66tY4lAq0dYXpdrRO
o3BTVYqdDkj/BuzymTcVsEaKfcAnIbRnOfXfx6Ly5pZLohzXVKLsMi2fafYoWUeLVbh6MgU4z+kG
okoBZTTaa1VLC/nejchTpOhc4zQ3SdOdX5nrTn0KQSpDpuxzjJG/0IDOMfiDZgGn1sg2k/ZJKGQ9
7eL0PFOY5/K4yWHfWVz6uXDMy8M8IX8zfQhOPTYbl7oPXnXeKGOYlWomGyRfjmDMt90Ey6iz1q0k
nTIleAnHcR22R1WFnNBa61Ayt23anIV25ePtUfSxFxMUMJ0k6ZL70Lzxs1iMocIA2DB8mFTIrhDe
VWYSXaCsMtI2FhuYIq1dVUAaL9yVXbgqQw0E/CbLpJ0cJ26eQUFlLpmazU1eyHvd3+WAwEJ15raZ
pORcBXSSiX8jzcHaD81jaXDbWJK66jqcSSkBA7trWW1i5icXUJq5ufj0cEYkniUldkW45ckceEVd
MQg31jUETbKxCPlL/OottEi90fzVMO2q0lqpARbegV+9xyNUxhi0M5KzVdBhZo7ZbXe1kgYBumSB
f5WnQMTCRjmK0kYTir2flXYlVG8T3LXOxHzfBNCObYVsxKBPvbTaAOW5c1+cLXWbYjJGZxoOOARe
ZH/+ZobXYTSX26XHhqxFAZqF7/FkvVXiEy48jtqdpQjmI2HlLW1rdcqZxVs+avtwvsjtXazIK8HS
b3tDP1isOTIS95IUGMtXVyFDIEqxlSxl68Yii35Ys4oqkenTieFaAAVuqhgJJ4lXduapErkvzFUU
9Cx0/ZPx3X/LOmX54pCSOjo+ivXNoN83AnnmbbTv5WeV0UbUa6Sa9Q8NAFsEwzYV+p0xvvgZqTbw
/cqYhq17TbAcKNSGlmryZrHFUxX1d4HsqjGgvH/T/OdMULD27jyReIiRMTrSQnGhxoPMyam5yjVI
p4n/MHWvNeyU6DzK016vnsZeYHhTuAOuJCK3d9REaxU8O2kELIHwNw4mVqLOrUfD0RHYFBKBNjLH
pALRmMlakgj0EW5VOk4q8TiGADoNhxBZjMElrFmItIoM32DdtQblQS4SyFEPGKzZarA1MKmTiXIk
qqgXzkbX70PxWy0JnlGNbhACfAb5uq2RPApMo+lcVRjUqqQvPe1b28cbuU0fUqVxrPCp7XC+jUJn
8VcCIXBCf3TVibYm5X4boSkq7a2ilocIEDaZ4uM0fHbCOZIRmagCJEe2LevFFxo7U+WL5u+Za4d0
9oMY46Oy9gWmFoE8feazBXsIx9x6cPPFdn84tClp9HW51uK3xP/eVlFLeFHup64YQkhQk/5SRcJG
aaGwgdrs4ki81lVpy/nt2Om3Ufk45QWkDMxcxppxTgSTXtxV/a0Po4JB4tbKKtiJ/SaFSZ0LkGVg
9qc4C4cGZhcGhPFIO6h+/5Dk5HB8jBmasAiGo05QXyB7Tf6iWRAVxAmhaYLpRNt28PyVQzEYTjAO
bBNvRs/JrlRoebu0ik8dUQRxDDKbxKsxwBwOq2RLFxb/N5gJQ/SYIc+r2Eu1gv8rV0MuQSrplbXP
piPzJX2dBMCZdHwqGYnkfQVQotiABg+Vn2yH9lHOoCnWkVfLLz2cLRFlVQB0XELiU6dHX4aVUp0K
oT0q4G/yHL+EC/48DgS1cCnZvvlaNWDJPQtZOxFVNATb1k/OfqHh7QCKNaV3kaZvrKzdRs20bZro
yZitZlXg+LcyCov9JE3BljgK41dnm38EMcDblDXqZ0ti2v6lZRErgwwFWc23rUpCRIf6t8w6gENi
DsybStfXcv5SQjwvRZjrjKT0tHF4e/t2sR0K34QArkcjM/qc3P9eBptLVf21DFYs3SQxjuGG/FXb
xfU3g/rTySb2A2WkfaTj2+9vnvZP7w8PVPx3t+vjkU7v1nu82Lfry91tT4jZR2/bqe1tt1vvcPh2
CGhDNtf3/fW6ue4n5/i0vzru4bT7vLnZHOzD4fr+N93SkjHy3w5b/1Iuk7kejQOTW7olrmj6pQc8
NVYvr7N9ywZK6gNSTftjCfPKnAthWrR7j7PzrXQ+YRvZN9frw34P0wlijmK/06wy87a/7f7FfhRL
Jh8B2fgUc32SLs0J/T+s6k/UlKNGLuNH3kbttH3///8PxfKfH/1jHreIpLFUxqgZeO1XBOeHHwU/
AtEhD9UQfxgu/24QqGPyLBqLZyEjt0Wz/WMep/yia6IpMaeT8O1aXCz+ATfF+ork/HrkaKQlXSfd
0PrSdqex1qTGXJNF+Ga+UI6N0gM6aekcbmNmalDA4NbFKuzzheaPR3IEzTNgPOWJ5ZqaPzZrpztm
1qEIr5BSMBXKbsT81cC25iVB2TXLxEjhwFle8TPGNv11wDzl0mB7zHjbW8yMYasu3Fz4rwGySqAW
xYkO0g2cUP6jN08wgBFUwdKFXcpud12IrFBZIfvrr/IGDuUM+dQ48gXGafc1sLQrW0iukClhLbMG
1oQvMwQHjFxwUMMRxsIPPZ1ucNRJ9vxJ1shr2/vvl8O/chLNFQD5ScNZC0m+YS3ZF//5yj9pT3+6
8r8++rcrf7HGXMLtIV/hcwxqB3Ly25XPj4DYLLzBdS7iX/lav1/5uHRKBo6VPxJ9f7ry4XABCGNE
jPE5d8U/ufKJQPqyhn5/4wAgGHSS3sFA/I+QQxWaZYX9orodpQ/xhgGfJp0C3Ks0uniBvjm7CtGt
Cdt/poUwEbX5a8Z3bjPZlRshveMA7Sl8LLMzpSAaMEI3pJPUrPJnqCTGIpGVsMKHq9l7orSNkSjR
QzbaBhcUDS6zFdzXeLZiwzGx/aFXmohweJiQuBlYjwwjmRC7MhrXi0+WrzyHGD6q+FjkuATEy36+
MxfZiobW+619Kj7J+w0xXjTkt7xjfoSUU7ikgee/ZJ86lo3m/IzMO2eAUesq5QOceSCzFKyAp2M8
BJNopODq7BSOkh307w2uIN9mQ4W0T07NuBaggCAJgjYitY6Rr2MsJWEjyRhM+vMCvM1kmaKEJwh9
fBmknWFg2DxCjpk8YToVI8aWV9O6asVzqxzUXnF94QKwfYy6Q0qqocJQEHZmdNskp1ao7iSf+ABr
Cr3AnVQkD1jqKs28Wb6WzWIt6NROrCecZZ/er2aqTBbwWoW/ghsiiedeKtA4VepnBuNqqIpzEnOf
D2G0G2DQaeQ84GeJ47DG0A/CPoT8ZnicgUS4bNeNMDtWfhmtYLZF+OkpTUemkFki8hRDyfsn5m8+
wmJPxo28l42XvLyNq28VE2EGjES5jQ5GhZgN4gYZWgccbXCbJPs3JrLYTm/kR/kRB0oxUMijWsvG
LjYu/HKH0vYVd8QXHCMHZoRbuPzHMn9l/Mp/0j7gM4WJIlik3DK+XVEcLS6MAdF22HK96CyBGkuZ
cW3Y9q+yusESEyNEMDIeZUSpkwnPUuKCHLcfTXazGDhj5/462cE1P34S6CA2e6ZjhhDa5kkip4q8
SkcZoOvjdFZ5ggVLnR9jwrBugw0DmOVvzckIoYSrnmIcxrSF1dwOICm4ZQ9lEFBoxUeXA0Xj12j4
XHoYgImYHTUtQVv41xAwdytCVw8fcAxaBepxtvAA/RXF/ZeuxyyKksrYC5BPteT/uh4fzD9VIn96
9O+VCKWEDootqtqvRlY/1mMDuquJsSJ+8fJvHlc/WRXLCluDAV9IV0Tq5J8rEQxcFNnCWAb2Iwvy
P1mPte+l9s+lOMswb1zSlhA8zaRJ++N63CZFCulAm7aVybQPqQJsSFskPDWQiHILNjgU7MYD+WDI
1w+C/SqwDg8O/8ejNz9Mzl73AIFPS1aqSB6SssYwldRxtNRUG2BtED3t/L29yy8h5uOAElDZiWBr
meGhuL6TL/mjIW/AU5PRS8jbJZiNsUdmyxc9+zYQxzLY4jPf4l+QHf09Ld0alBE/eAzMp1Vv2BMS
dX4hU1czvDjJjfF2ep/DNfr25cGENu9JMskPBk4f9DVn/pQsuqds9Hg1/p6TI8cSArjBJhW2MqNq
JtZHdpaTcHubP6avfb5Rbnne3vbEs8yKtLwgiahSuI48xVpxZAjFc6dQed7lkGLbfM8f+UcoPTl3
SJ3jp9qp3ZQIoJwiXjEjXJ6OV0eIylvh6Pnj3/GWAJdQZUce30Xo6MmEzPHGOMLIo0NNX8dukfWX
e/4173gJzqd/h+twuCzLjiE637+76F6jC8fGOdDfg34xOdRX9d4qlwOuNx3/+S4+c1g8lOfjWeoN
HsuvfDKcLPkiX3gqfit9XOwB5E3kmbjueNMzv0ytyYcNckTIMXqiI0bXR2BXAcGSo8U3nHy+5vi0
E/9yXMvfiAWWj5JTi/i73vOtZDlYAId6E/OGMdFYfgOry4Af+92WU9xgtMGFstW3/Jr4rNwuh4V4
w9VOXCI8FQfbxG76mJkP9b7cK7e8be2kZVvOLkem3GaGy5h8eirwFeJN8oHMNliCfOFffiCcePFi
t5xfGG38vnm36IfVrbrl13FPI1GQE/BYYULrMnfmgHiUNMGBOfNeO81plkfxvBxJGKyl2aWuhdvK
LGeHPlnBqyU4WZ+ylW8bAElkKwlZ15/hptnytZZsp4OquSG53fZzac/Kcx45vpi7hczZEdwkchuV
CsKBfuHfmvgKw+ZgRodhl9O8MkGJ1oguUUoJdrdESTnKc9JiWG83G2OVvVIqtGieeeLnCT7ea/Qq
85k6nbViLFLAIbMhq0+3pLcQD2mnKSCEEwIabkb/xdqM6I3B1xyga+Y1EA4WTOSIj4pWHKWrjnMO
qN4Tkebdhi0ST+Nj+ZY/8U1GR2mEhxIVxCqXDjzY2lEHGfDCBCID7njiLP3ox1MT71R1/114e8SW
HP8WeQtH3YhWWDXxRfCakfKgu8pducr2uhs8au0xHbgVkPqgyn2oBeQ3/J8Vzq7IQqIm5Fw5JlxZ
ZfVg8mXIskC7jpKsW4vdemSELbLYvEoXmHzyrRB56gmbs+yxj5HWuSUxx6wwBh5/SPseeEQtLY9D
WUqmr7SewvX4DKWeoKTUcK3O1cX7dHAiYtqMtXQBL1anlZCvtW0yHhbs31iejJfigbnh8qfsjl24
rjWHt1O6KVcvgWgH/p0v74ltHUJPQbxDzlPnmuWVv6keQ2nNS/nldbBWQngZ9Bs+x39t8wQjluEp
NpZISOBnsGv9t+bpYnAmfoIN/urRP5onfJBh4Sqq/NuuC271o3kCNpDwMxMtduSldaGl/9E8mb8s
vmoG+MVvwpXfN2vzF2ANEZM0nJNh5hn/qHlSlS8A1K+HLlvMqunx6K0WNsXP42O83qtxNNW9GUse
DdNw1a4T3gERaS4x1EtS3KZ2H2XgBedMOJhHdGZpeN9hP0Lg4CB603hGc2LprhltomRhf21ifSMQ
6DZhGqO4RuOpyP/9jWacgxgMGpkLpoWHTtzJmDZw54jwQeFF9niAqYGbzYuCF8aSgLL0bvIGcceK
kiYQlc5DvRwQT7qQ/AtEzuQe0oGJEEkEAzJJe7f0NI3XM7atNqrikQAiQ/kXH4r4yTAZvX6bMMjh
l/Jx3UzYl8U2d9jKwoXDwId+3NcR4pScBDv4ynqyxdt5ytw5Tfb8U07qUVPaPatjt2nXPa0bXZR4
g1x4a95Ib4NbfWYP+LPZr+EVmzpAYtt/Ua6hl3rMVi7VHo+xI+LIXfLAj0SEn9DCaN8Q1hFkZZIX
z54AmKfemHA5MRdgTrwqIKosishgpca79wibmMF+IFUy34fRPXbU9m3hRTfJbijX1ml61o4TQd9z
6SBRCFPbuFduq2N3k+zn7XRCqqg9JrtxKx7bS+NF97q0VnBL+hivebhkFSYfA83Qpnsw1saj8th9
9PgDYHPD7PK8NjYA+HtrHY9rHkaqe7z6qBzVLS/pu7GUZOYuvGv4GFjh8Ut4ED/5xjMM7eLUAxuF
DmbDKwwWiPqlBPTmVfwmB47+oeJaHR2F2AG/bzCXI7jn3EuUIMxOeSO1SF4k1hfkYDPFL54Z5BTy
Q5+fTKYdjnJiu9TRS+WbjH53cOJPlB+0sEsiLaXITLYjQ1kyDeyFtqytmg9p39wrrxXqItt4rPN3
A6vPurntmzXpASybTkUsjiObRxPGLukJqYspHLqY7KnMXGF0+x3brt46CNxLVLS4IreOBNcbG0/s
he3F9uo5n5wR6o7ZbU1zZ30M0r7sH0blbCAfMqI7abFyij2f+q4Ai4MO9iZKh4Hti27WV2NXUbza
WKO2Z17CXMfGqTSzbhV4HDWpt44Er1HeQKpzoj1M3qz0Fg4pQ88STp+nBg9diJ01ZZUwSexfoWPV
t1ZyTSJGIZO6qidc6NZVt8EniA4vVhn1l9hG6ft6uC+Ug5LgL+XRXWsa89H1iNhKw6bLFTVXyt2l
yoAdOa6kcVVDRbUc5RtyJHy1cK3qcG2JetvEArz1MN4Tm3brq29w5iEIB7hMbTPyH2x5XqWFw0Q6
fTEfsT1Irr3GfFB0ZLvSDiAborWpQpj4aAtBuf6tDaQMJ08FV8YQ31RZmv8zoHcwv0hL2FG+Pvqn
BtLCX0s1TU3+E5QNwGeQDqaKlsRT0CX+2JMUtis8QKEZaYtCcxF8/A5lLwE5wI+8JvISmKf/AMpe
zEXZdL50kD8f+7Iz/rwpDXItanFKFkr6LspeEKyXSPC8d/KLQIqudJkNDFcoiVVH0j5pCaFph8/C
E99q+lsCvNN3vqTF1G2t2w3fcmxlUFZ3hwHXqP/l7sy2U0eydf1E1JBQf6teSPQYDDcagLFErwYE
0tPvL5wnK1dl7l1n5G0Oe3lhjKRQExEz5vybbMSnDYllxOg6qxYPBK86sjcuJG2QEtgzIWmIp62h
2uIodfWFyDdS8aw2WXbe7+KP95k54BX2XWz3UBNoAZcvmkEjX9vLl+Z3LtbfjbOfCJjb1YkWizFd
mC/JQeyJ/zt7bADiA8YH89CWGfexk/EMwHELJiB3+PMnQnObDKa9EduB/XAYSfhVoALfSRZWC9bO
jDiGM3nbC9neqQ5FNnw+x2wwVkEPIh5hbzrOTGxyW0jO54YUEovq5RclMf7G0lu0S5SbLHv3uQAw
xQux2VtcD180Q/LE69L+5PPseMeZiANtep/USFuPPY4BJIFW3PCSpTw7EB+HD7DAgF1nsJYjLkyu
LXnNlCr+ZA7MAbJ2tKUctd5ObLMRv7P/u72Ml9OpwqwndtR3OP/dWyyTjxTBOnvDteG8WdCFs9nu
5/ME8vanZn8CaKPFii/OAKCnv1G4ESCQ+Lxo19tFt3KsO5A07QWHo7niS9ytLmmi11Yc7VxzhjRj
Q4nC4UOwS5wrigoIALATUomJuAg9eyzm93TA1TUHNEc0fTSGpUujf2s2IGVX8iD2/RwEwRNxiTt3
cwx/u7w7tpH9vtMkon21nTHpdtTHOWy+7lweZzYkhLBRMxug4WOLC61vx7IrbihIA1Ak3iNCHZRf
aVIaiMbKrsI+3y4tf0Safx9ZNiwCqaMzAFsRSNcM53kn7UFCQVrdPaUBSHfIgRZmtNiipKdNCxzr
rvTDS5+FCNmXJ6vXB+HezVKGtxonvxHgUlY1KLGeE0rTA2nc+zCGiGgOkGOL31Mpahw4F2ihCTzt
Cpm2/cPDxih3OgCeOn71z89uULvBbL+/2SMWVwjAYVEw6u9XHxdnENxwikem1mbWfXjWsD+Wp+fk
PXgP8m3lpSgJkBUGTphcE2P49G/fGgqjL+Teni4HQ1F2IrTnRHFJ8xgQULGzgtuo718jpAFdUH4c
qkxO23R8j8T/JbC5i22/fC3Qplrw8K5J5d0/VVdM5h23BhthnimUt8YwLynHQlwbakNprATrteKM
Pu6+iWSeMHJAR8TdYmJk4yntbbdQOh1tas7bvUVDLaIbf39ARda9OzBa3Z6TBWp0i9VI8/CGQP6G
8QK3aXu22otMzgVdMVfAZN82GWHGEd01KANThPNwArRRU4nIS7mqvTJtjHWcxhPadNK+/UQL014d
KG43ZNG1gNQOl/iCHl8+QpeBV/fkYq9HYILfzh5soz1qAhTE7fU9aRHl0+1kcjgsdkhPuYejo0x1
/gZe2M4crjDmS1yEqwPXJH6vrsOrs9ft9RbbIBsc7zVqgRh33PnCHiWHzuboH2vYDz5KPl4WgfkL
VrKzRVcSwTswqbbJ+R0OKw+tR467P4BqXqeECLDV2YfQ/APmN+0NtSkkF0fzyBm5PQ8Dcs5pstoX
nuYhFsrF2a9qd7XnfcsJVmtyH0JI8OgSJ3kS96SwhSohYjI2abuFFIkbrIOR5pTEY7NvnMEXmGV7
qdj30EqspIy5lzdOjaa19s2ZLuPpRwHcer2di2cWoxen4Tn1ErIhzgNJyLcTNPYK2PVlWaNVvN9P
dJ4r8XWzB5Dy2Wig23zmYPEE5P6MGx6soeHNBjdntF0PPqBB0V+uTuahvcvoLx4AcavWdDtxCqsV
m4BioE9xGzzeS/ak5e3VKMnt+OJsgwlLCtHrgDUsLJvp5G2vUh9JvWT/s6sXD0xG4IzSHbeRhBhn
geilTa9esZl4suDL0+wrvcMIkNQZKQODu7jeaoPWHQ2mhT0ZfSTvn5YjAu3iVB7Rgx725ABYfmTa
JQ+W5IuHYvAAfJ4k64+XPf1Go8dY94jrR5k7SuTWfn9Xy2QicA7B1RH+8Wl04Fkefec20PDUXi1W
6w+0i2GI2N85GstbEE00X/SSxa5nL2aYr43TCdbruPxmou8M+UvHDieTYCLOf7xgxvaClbgT7Wd+
dVka0K+wDL+HC21fLjewCnlYL50jWgKlBzttrp3siMNa0dH9kGzLnWYuC7vlFy7eUepNeS5CXLYN
e5l6N2c+IOqOCKifLFEufjdgnQKdUgM1Nu2cOjmjyWVbmxoBICKIxJhu2x3jICNxfPK7+B0zIFAe
I9Psw/q2b37JM7yCk05LGWO+bx/5oPi44p0yHCXH6Bp1AxZ2UxURfm8lenh///oEeuSvt+tkz6jZ
2wiRSdHTVxPMIYLsGZwrBs0Xt1mMSTiMshW6k3BYsaC8LSve4axLxxw335etUdloTwZKkI9w8RoZ
QW962jKHOCtRsH87kg9/3KXENhC3X0KGVKbH1+4eVXJnJjAqHAe8e49xtymdJwt+H1NMZ7DVAgFQ
EYObypN27ttazmjcOa3LYEl8ZyfrRHQpel3jKTkR1UiG406lVjzHQlvzspU+G5Q4Udn0RWvEWV4j
ENAOg896JR69x7cRGFx5FmZ8/UxBWALB0CImQvOG9W8LQzU8Loj7Wlv+lk3KCticT8XMsW79lt4q
O4qTrMXueVKZkfBCWtSJUHHlVOgMW7QI/DedWXR6cT9e/sWeKCOdjPhvuAZxoRuPTbJJB210gOYn
vAsyeawl8cjTHJa+KFcKhdgyEpf7NNKCvemaruWxGmagz93chRztzbKhyZTRhIeD6LI8N0xDmT1T
CJGcaiUmEm2kZJB2XDtla/HFwpAvpuLBBNtUrt07JOfNIpk52j4iyw0gM0nnD69x5KDw+mNC5Iwh
SxWt5qv4Jn8gBgYxcstAPGDTIpiaj7LF0219NLKTdW92zykVX7zL9bPZvd+egumE3/Sj84sH7C7P
1Wp8pFZpa519Wb37YZsv+a082f2ITjxQxw3DKthgJngglg/0taKMkeAc5C6mT2QWNJ9g/mo5Ij4z
/ExNMkLys0rpFPn/6/zYPw111IzrSAa4+QQB71VIoWFotNPuzoVQKETLjhkQwCaK0fMrjkzu6zq0
3syMRZKBlH1QFhgpEF3NpCoSOOFSTf0AXsJUMqeSZB8ZGtCw2/VOHrpTB4qpKTUSMrbkGgBlklQo
57d0dm6W12ap6ckb7dUKZ2B5e0Y6X09SFB6SjlW2J41eT7/3QLSVSlab2XnAD9NrE+DPFfIwOpmx
j9Y9Nbv+TO5FsTpCvUgGiOn1j4tTs2jUiQZ7bA63NaxjbaJN6hh05uPt4mRlfbed/+r86xe/tFb0
KEd9zXtSNsr9tB6Rrn9cZ3e00JpQk+Jeon1xCL7VUUrvVNJQnXEuKVmfr/OOUi8HflAoU4MyRO/8
HbBXBPxqnD4DlLJQYe76AYUIqBItBbkaTmGAuHEapKTN7GxdjbplN9Gh54NXEHnzut1VFGJS3IDt
6jiSak5OW3Ss+El0n4fn1XElSdsy1D3plXTP6HmNQDbLz5Ct7ujhf4K6JgOf9sf9yumOgS55d8pl
p2l2h1s+QH5dJxEBpgPEdtAfdpJfyPPzm/WdWhIWX77eiYXR+s1NewTNl0m5FPyvqx0DWUbs5hrV
SvSgooTAsjoqQyUi6246DZ30gfhvAfU34gaV4XV13hlffTJy697irA+QLzXwXV7L1CVOAel8FKy5
WmuZ0J7STlivGtVVSP2fYAbz/NSrl82TA57WPh2YB32Lg9ty73AL0tErtNCBHLaUNH1E3tZCytZE
T+5WApuI8reNZgrPhDEoXlFv8lrdDtbkxey0Po7xpF7josCEZbjICcXkNcuUOpbDi+f5swy7Y8wN
VSanYR5QQFBH3PN/cmZFxQIAOBO1eQMa4n8vzetwHH/J9guQ4J+3/iOzIgBN1L/7UBDBU/2R7Rel
eeFfIsOnAA4o4H6/ZFZAg6sWWh6U6HFhId3xR2ZF12QZcx84kz9Yqb+TWQEe8JfEyn80/ccV8Zds
/zk7Wrrc6FJkjS8RArO5a4XykzBzej6HfAPplvtJ1keoFJQJQ42gIqbVfV+SNZTvjZOeBzrZRGwF
uvv4Dj9b0JW8t3qAneqdhnI1fZ725Z0OcoOQRmHsRHUaigxMq16MwIXsUSpHj6JhTtKCI8wMjIgP
XXxEUhD/KhQ2YBQALEE3keouFAGA2vjDbSpETRlsiQGoSfzo/aNNAWes55rnGKyX9YhxMnwdOmAE
CBQxI7/80phU5aCfh49ygNdSj37lwSLBouE8qc7OQnnYALTOG2QDcBeQqbuGp/FRI0R8eueaA95d
prWYGkPY78HNnZpr7Y61ixwDtnIx6y2efWYjW1bHaveZNqGuzDUlhFfVaa+gkK+x1AxhXQskNEZb
eIJw1uyJK6SrLlfGuLvXof68BOfDGe0mkxrmh8lq8znpX3ZVAwXHQYap2YHMWuMGX3Wuwshvivd1
kNdHX1HHl8uUYNZXBkXpMN4+oPbYuKr3P1NEKQwCPomIlEAEoa2k/wn1R9+n47ZyJR+CvQjuEfY6
J83yWE0bpq6l0qKg69y2V9Sc2asR1Akb5Tr6xTYqH693TGC1bbuRhKMYkp2gPqf5rPUJj7KApTZC
ukpCW4yX232b+2xyRLKfYMltiJKNE5GOCn8rR2JMYqX5IuCdXHGzDWh2/5MddqbzuMfMib0pZ8AR
m6ubkmwhM9Kg1Y7twp5f3/3BaXQn7EPiSRu8vR5wcxYziVj5jwjRJJpOTIWmvOfQ/PYZ8Po0SscX
qB5qujX3ty1nqumxeh9f+6ww+aG3vsXgfRpJ6lghOd9HMePSZ2SVnpOb0TrPlfEY66mj45uirura
SWn+iZTPe3A+jVXeJSJqfGttRa8YFaUwHfGhvA3gMprAQ7IQ4qFy929BToiCiwhqXkPyLoPLhxVx
BbQ7ximrdKbXFCwWZklwPmELvmGcyWsIaUzN+G9xNxwa+nPkIMN+2nmFKgoqbja3kHByddMvG98E
8nX3U/pgv8bswPvW7254LwYomhpQKpM0Y/fpjJZ+GBP28Yx7wMRA5/GsBExKbHIJ2Caddd0n+EDT
JwYyEbLyTypoAVrVc+HTWEi4+KK+9dzVBM1QQe4+89npQBPY4XNVs/Y+fItpj8UTmTgOMstcWvey
OYqqhK2003B5IK2HuAMZl1N80UznWoAzHjcI8d4T2YJHBj5551oRN8aaXIKj+XTk/OsOqOIyhLF3
OfyjZzMNFUZkoiheG+Z/l6BKlMlfZrM/b/3HbNZX+jDpJR3XeR35xH/XrpnNqEGrmiU0qkzmrP+Y
zSzwZwhQ/A4n+3U2E0A4yQSla5iGzLz7N+oEtOGvs9kvTQdC/59lgk7Lz4aWHyVKSqwpTodCcvtI
l1OW/miHY4BNUXmeK6ywhhSoS/d+iy05UcbK+GFElaveJgi7oV06NzcP60fuvR0J4dNu6KrHSGIV
jyot1XDBrkAaHNS8sBWTEZZHEBYl/maP6Rgis/wBZdi+0Fnl29zoUoBDE4shNFjZ8UPdG5lbAIUC
jJ8eI8Ti+T1jZPNNKdDGt6fTH322A+STSBMzxNYzpFOZLSA5I3wPNuggnfx63MfOpIcjn4sQz8ur
x9WUaHGA6q65OlZehdfssDsoVoLcEvQseYJGbeWabyRR797ywppkp5FPxuiw8m4kyJfU4Y/L5lMZ
AxbuKKXqrCtvegRNqRwoiZxYKwQFX9jMNOMe/ObKewq1pIFBSvmJXMH7Pu7NbwkyvTqB5aV2ZYui
L0Vh5jodlpKQzGXPLwzOdOJQCvHiApX1DA19A0QPnm1yNkMMBNU6w+T+RNhdcSmVcd6OimIoSdNe
+IZefBygw16lUwujwtcbpMt1XAvbsOYZn/JECJC37+GLmraGrCzej8awfIcpAxoyv9AbWGaz2OxB
j4rQYEfDvJw+AwrhWenzh1eZHC3FUdgLCufldX9i5fJYiffMdnH2Un2lyLNnRxt88zK6D7D14X88
jm51QM4neAYPRDowUUMZ1K6v+5a0JF6I/gP4QswBUE9/DS15pr1Ap1lZfCmb+H4bI7ljAebqemgS
XgGYKUzMb79TfdVOz+rTy7NHiG8WRpe6NbgBzehDv34e4wKB/znccv4/Yn7Uie/zzwvku3HFDRRQ
XbsMZSWvFhre/QKvSVTcTRacnJMaWjLSU1Jy7nL7SItx4zJYHVMSQ8EZ6mi6Qu37x6GMjYspYtAy
pqW2uULamb/0URzGB0cPdG3b17aP50bneX+RydZZPmLd0GNPTZk83iEfwkTgo5giJ441gR6zYfMO
eaaLEcJfOM24HIIP9iaorGn5vPn/OX6Z8v82QBA4IxiLQSGkGEapX+uIuXpTenB6OjzS8PJuRX8G
vqKM6eWoJC8tPbw8HfCICe4olV+o+9TAXyM2GCvwDJlaL9bl9eCRcRuRROwyWICdPEC4+fT5ci7q
zLiu0UfOj3g44ZKDMFiGX6jDN/WSeHnC9sHhmhjkEF72Da9RkApI3sCGB0f49QZSB64MXCgYC9aP
L5bTDmDrDt9MGQxI/Q1D4ekhCH2J1AAbPB8tJdRcyTgxHBAZYrWn4QJKyotO33OfmxaR9327PHvq
Qcb9RouIQh+AtCm7uXhN0TMVdWYVwweZlfEln6FvZPRzcpUkER1jbsybz5JMJZAfNDFhFWwYIu64
35HR7/n91tGpAuFQc1vXYrjrq1haM9R8359bc0iABJ/3BJUy7NBufa0YKLk2XE3cGfAVYVRt8BVZ
QkMydff6jaIautycUTktfChI83NcDop1gYvPESiRwwsrjrpQP/RWjzGmgjzLSsxxD/ghcNoAKJre
4vIadS+/6FPUS++OtWrAA8Z4HJoUf0K8t6ZsVmIcRfm0hF2+x94BPfH3BG88Sg/Ixj9i1hTPYYHT
mOJnoYoTG8JwSzV4+2//Glth5Z6hgyA255bfLfXXt9s6n8QwgeSJ6uzZO7FIwFaL5ZES5j45W5hT
i1Ze5sszmUNrgxtBvgR4bwEcAegg62Naf7Y8ZEIZoY6giD6MmOHKZLAdcq+sUiiJv4acFO8yzj25
b7jE/rg4klPShE2i6HoxJytThaCQwMJB7E86tEM+h+nB0e7tsGSTDuK8H/PeDpNHcs0YFswDc4Eu
f9MNsTlAQU7BDlIK9NJts1nt9scYJWLPgHwx3xhInGFxYeGr+tC7+sCH3wPMDA1HnsHrurcjYZGF
Ju/3PaqZ6H78CvpjVjs4U9SfZ+T1hPQ/++NAVOrqgIdXfTsvc4tXEZ6UUGTIc87IZcKoKSL5NuRR
fmihqEIPIWG/kHCcXCmVQDoLbwyzwrROeEQ++UnG30vd+9OhssieOJA6Lli99Gx93RulEaCf0xy1
NHmVTQnAI9g6WBJeP9OwCntk27m4cRPtJK83BnkmeZvjx1HytPg5kjEyHMkhfpu4dQwqinM9Qzht
1J9p8txzboVfDnREJJ388xUAgPKxD4WpO1Vy+7U52uWgdpQbVWEILZ5GHNGwLHmClz5xxYMX6XHc
WYAQxQgsggfiDYbWBl05BylhHCLlAwrlLE3iWgyK6EGbK4ZSoaeux5eL8G3Q42JaTFuedq7iLN09
n/ELfTiqvgCCFY+xXAUOXDlmXHs6KLiAAxAjePiDyJRlVwHkGhAFWwodiEJOswVIJ0R+ASKkHjYi
16S3qVgWVl5Q3sbYInnaBsMM7cZQTXKYH625tShHbvBpmPSkKRQ/WL/9zJUIe3DpyGC2gKnrUV16
4S2nAUfrhgKUljvGBlRQos6fe54THg3lNqKiaAbcQj6Tt3gQDFjCmzpea24+w1tDjVAamDZz7YzY
m9PbMWi0B/oO3SMznAu2Ububf/PvGCExiJHMaJ3HJ6snCRuAto1Q4KdDKW0k/CiLV2LgO+FmQ9nw
dT2yTvN6j+48V4xZj6kSewsuY7rjvmiae/W5ATh76nh41JHK4n+HTMkDjxDggEviHbqKTrDREgG5
TyymXCxGT7eY3tIIAJix0U/VgN5FubNwmOEb1q0vlbqENmuuc6XnHb+yLFYvmz6eXN4TNZT0Q1UT
XHGapO4j4kh6M1Jr/EV8+YAmZIdUAsLFCDeFGRM29IU0llLeRu4XZoBd9DJ7eB61An8nk4uu1U11
wkzGitCEUIdYMOgXlwAWK9F21BXDl7zgxcVEI5OqdYP6F/PyQ5gIYR6ix8zMiI7qcVlEPFnluLXD
sD+r5ziGEHVwufhUdYl55Ig7eC77CO1TOfTBdYGpv5OdDiVT/KF+xvmD+gHZXwCflOcxahxst6Zf
KL65kg88vcQJHOM+VjS3eVMbIuYOX1okhATpLgF2Wj1quciLh48hkxa5IWoLbhW8Idlxi0klAe4D
WRZWQTl/H9BtLsJqw4Mv2Gu8z81bpTvlkKNyQwAFtnD4prdQ3UIfEEPG/B/NVdJgE7FkYw1pQW8m
kPq/oWYj2fvzEvIvW/8Of5b+1ZfQl8OtmpQnomD/XkGa/EWo+SNjrJPg5DO/5kMRC9Qlkp4GWVEB
J/slH4p8oC4TypEWheRt/p0VpGX9WcQYYN2v5/1Dz/8lH3o16tYssZ6JMMmheIB2Jla6t0T+7HB4
JzmKgpV7RFV2dGTtI5NIErCyJnrOdHBBlm3gUvIel3H+cRQWsB3YTmsAplei0oaVCfUM1jmJHKVb
uHPIwXj4ZDSlS9GD4lHZuThWTWTEMkYY+Qz11NO1q3PdAqx0LV+LFebBzu0PzjCvK9e4OMJrTPV4
3ZPxsAik80pFL5F1G/LpAopmfl9HKtI0s3KZToskHUKQmBM9GHijIH20zyOaK8yEH8jLtc4tum9J
3zYJSDIk/xbnGWAklna5p6Ffi4PR8r6F1loRBC6RC6koxRluWjgdzTMi3jlrPhfHOjlKGVASs4l+
WHlFMJgoBLOQmTx2ReoaqOrCigzz8+JBtQKC591XT5EqrE1QsnfyBT+0EnNu4MO8q+2N+rMmF/kM
UJHmO72P8obwB3eTI24L1rwhpWflMzbrfFrH9Tml4xduI4BXzGjIPzZn5/KnYoTWOF9otcc3ubxL
QwJK/OTmnsXJ8Xa5PPY8dCM7J52mYL3OFcrz8Hj7L9yBmKOlYat/HjdvioHECaiRkgPmnDBXCO75
4QHzCU2lEyOXk7rP7PBuDmfELUlYv/onJNgEJCGdlJkSFdhDXasWogxV0Y+WXOLJVYuPPkM2V6vo
+h/lsQ0qRG24SMqDhGgvvN1RnBVLr8a91KaXYfpy5F8B9Ad3zNV5qJ8gFS8tU2jRxJmxv+nwlb2U
nILf9l2p71Zv9yzUd0gi4hbr46Za1cse+eIH+oYnop+3yyIH6K3XVGDA+0Nli/WBZpxwBrU+68ds
aA5uPnZMw9sKb0PUkkw9eQA8onJ3d8y1KfvXYTYQMItWA4pxQaBHz8K6BUmRGgnV1pTCmhrkUpRY
0xZYyGn5wDC6TqjTT/HgwqCzsOvo7ZGqIGHiifK7aW9RYcMDUxusYLRQ3Sdbi4xc9PBKd1+C6ZId
kvhLHcjEBAdPt8d+yB6jlek+7P15OMHs6emco845jfJZPkvJ2ESvSHGMAQFu9OMkun1FTh5Wo1N4
VTARfMxKIp2RtmwTrLGdy0hU7MkKA11QOQLZd0BnZV6E2AKAFTeRI3gUmd3g63v0yMCfTn66TtcP
ah2P0prm5bKv4KQunEudWtbxN9LCaxaYjYEEdyybj7eNIS3Wqy/82gJAeLlHyTW8ryyXuQuFRmww
AFoIG1VzDJqJkqFX8PEnPKz+bfCenN/7W8Mv91gYPvXiNmgDXN6wB0+HdFb9FlPOsUhc35xv9a4j
6On3KLlaiGKtqGu3cfFx5j/7QmWRtoADmxroPrBiJNO0qzZXv5zrq4roG0+rvsPib3p9zNQpSxYH
e0Ag/I1/XbrXJYrX6TAexmhe2WfWuWRx8XYjwYtG3+PoIkRnF+WCutG9Co4YRU2psz+ebtlzKMYj
q+2f7HeAlSXcBsGDrnDfOI1FFd57H+5j3HnCq0/9goD5DG3eDkUlWZCan7G4UAPzBzlyM12WKO5t
8HGZCuiY9vDzFmiKeLM8uko+JajyegMeAk9z+jZQHJ/TbeN8inQEl/zIjSClPXjFXOFIi+7xPW7W
DN9ft73+oX+oGyTg3F5CefzL9FKPsZAbdoLl9nI0O/4+sg8uJr/jk2TPATF9ofzttLyxBL/UBFeX
S8gNVKKeb/yY/OInHnVUaGMy/q7lXhx1duKCkClwehHAyOFpaESkuYYG2X+E1oLUe4ZPjP0o3KNE
oDnHnfLVS3Svzmzo+b740gAo4WvB53avkGpyCB0MX2LsMUnds9cgn85PGft/Mh9lnHk9zvnfisyZ
SeM4h+juKliOEW1iKDfGkhj8YXAXTpV4E7fh7YP2huKLZeq0cG+YipUuqZ9YHRLwD2ACee812AOG
K18K+YrxYqoCXOlQjbKF1WQ1zOGUu/0VmmxH/7UimPWpfrsad4AWYrW2qtAA89rwFQqLt2cMPdE9
DSmwB72IIgUtp+vkw5TyuDgEy7/N0e9N2pi7t9KED9pzl/miq8DliIQnW8Yrjb3cwJjCrXVJVbj0
RORGgUXwpbkxD1bmTqdfX1PuIQWw0VP6eMPmQzyA6gPILAiuHvO1hAswSZzjnsQPt9iwe4vHya1j
c/YC43f06cs9/FyJOXdSLMWn6WV6HyN6LlCEgegVbQhaNK54CoUTM6pJ+BBfAIwKoOYayBEoTcCs
awG47Lxe8OJpPdrkAWcVhrmnGJPfkerDlPCBAGLJcgS3bntSw1LQWD7Hz/ltep+jt/gBXZJv0q+U
riapd/rIDzrWr5BkWDr5rT0XdCLifbBZsifgSW+gfK1/fwyoYz3/uQABIlMcrhA0gfAgivb9/0oH
jOX/MLhCR/mvW/9eUtH+RbhLRlLiM38Ew4YmbKqQFpI15ceag0rL77QL7V+4peK2JfURt9J+Ki2/
gwP4k4zskEVp5ifA/ltUQOUnG/oL6+LPzVYJu3/NlqIOf+vlVr+MTpX7qL3Gf+/v30/GT2yF9+kG
4TIEJXAweOx7LMNRxP+GqNuNU4YH3nyS/rMLMJOhtqDaYCwut0S5+cbT6/n5SbCDGT5hzis2SnbN
2b8AqSbI3rcs48gKwOnDST1AArYe5otr4XcotBHrfGWbU7e/Wix6swE1cYNCYFODOcL0h9ImsLie
C4ON8PAYGuSlX1GNpyVLYxQFCNJRtdhUuNXYrYJ0o50NTggnn3xzCVkq/5SW1UR2d9kJctoRmsek
fyjAlL9t5YpEzCIdGJ3PIaTCP8ev4ObXQdrBUEPcNibseay6XQXk+x3UpwmUkeCujk5acO/NnsR2
F+Frguzg7ogxgDNLE8T1gvcJAJ9GNfWGe5Z32d3UwLoBTvCqnPW/4KmrC6MfmYurPIeH/54alnOF
8XyxkxL36ovdL4YFoHxA48B3seFsIqQEDWqzjInqCA5gfvIp+EvQI8BJn4ACYEIewdQ8H/R1Je2K
MqjwAanUoX72QfbXtnqdFavs47KX+47OtSGP3zZOi6EEL83PR8fiRRohuuUWswuMAeM+QI83D5gI
Y3BlgNpaV/umcut1cD0Wjy1DlfFdjIrZ6D6pZorOrHsvbO2jmWofKY7ctwEwJZB5fjE8nYPjvF2d
qQPoE/5HwkbEJu5xzD+fqSZo8Toaovc3uDH79EFeHirkQR0+KUIXeBKDXBMfjW/DOR+DcZ5F7EG4
alfEQ3EvKobV4QMUSQCA9qK55m0M5JAr2XAZg5YElT5i+Xb0v8721zX++uo0xzwPlecwB8I6gqoN
jiomDeJkV1cBz6ZEGlbdCByGzAEs43obIKeo76300UN1H010O43ad2I0UzIyxnHyxtQRJ9GgU1a5
Mm94WJDWBX0m3EhJ+MMRr5ngmZeYqglEmJD5h6+iYJo/3I5cIOD/ZgF5NKnlD5WmTd6yL7ZBmGcE
uGSXjhDDil72BTDAixkT/5KAeSZuY3EFofMTdxzH+UagG1e34Dz+J5fKNTINgK0UGTgVw/R/zXOo
y7/mOf609R95Dkjcpok3HYpXiNv/MbaT6MDDSajd62Ia+X1YV/4lQ5XTKVoLErdIZPyS48BLiqo6
xkoq0lqS8ndyHH39r2Q6zlkyKOWLSUIXTft1WFdTLI2q+1FBuWqK7wiuKyUL3+JT3cjNqp025Htf
2IhQQUBlLQVTFYmffeXqPPDROJEZ+DTm8h7J6OwWXPo2a+vTAg3KGX7YEdpRZEKaSHd2r4AiqFsi
CQfHF+KLGmbNmBHpNsZkgvdvrv7DYoP5aiPn6ioJ46v/TkBjghamp03wkO40TzDcfmNsCerNc6Ql
1aUbHbsU3nnINSV9iMoQ2RVIXIbbfnefqha/BqdEm7N2wWWH1CDzFOyyA2sXkZdEKqn0LtPz/HZ2
6QbT4tDoYUG13biONW33oMx3Iktt0n+Z2QwGsDM8MIxmIBmuniiEWVeFKYu6mzpMWTIAtSnGVH7S
a1zN64LFWykBBcVB0Wsz93HXPkk4I8FJyOtnZ+M3UDY8PeGygeje+0CasnBwAQS9Vnktc+EptdOH
U2rnObLHjM6AesAhM7uWMFJMzG2903cJwI5M9OqpB0e4V9RKdrepdg6aZlxTGtfIlppg0Wz+LgEf
JzAeF+ao3t9SQZoqrrpHXkI9e7k8a/OQWr9PeSdsoirC6GWBIq/bd2r73gVZb6NeEZHWBynA0emF
ERdysrJ55R9UobXhE+FsfJxR8pMC66PG157aIgVniFrqNDMO/c9iST0hevpF7qSKtycHK7/ADmmu
/NpUKMSsyIWT0Tcmbd46chYSEaOr9dIEMNpFTKsGX00Z7O0Z5e7ZW+Bbf0M25h87bInIDK08he6r
Usi2VLrw/52ejfsE5r/gVf+3rf8IR8m/mipCExaQ1p/g8v+pUxCSmrquW8g4/ftPv49dGlKYJF9J
30qKhkkr0eofISkIVsSnVEPGaUG41v0NhI9piJDzTyHpryeu/cm04dm+i+fzhCG8Tt7yssiLwn5/
qtTmZRCqpPTnZxNT5G5vzV8QbhCPsI0xRlfqlYLXXMWNfduYgTU365naYr1Ikl/8JInKi5T6dfOh
PrfWa/5QnBcJzV4NDtQt76PzMh1q4/v9q4cP98VHA69Tvk6s1TfnbIjdVpJXbrrBxpJCOZqaZxaS
RngxMHJ1ZXKzn1Tur6TfMCbWa5D1wuekcfJyymZ8kG/r7BvZrPf2W+riCoWwSphAI7d3b8enbCv3
D8+KCKH5OPdrz6CErEAeq5G7spAkmPPzXYX1923ch9f4Rk/D19Do2fXbAFkD8ROR9aAGyTHV34vb
vAzU97THAvmI8IybA4MZSGfvMtbbQa+BsSHAtkevDFAKvaCKsCgd6UKetg0suLFVcMmQBSU36Mlh
BSoEBuYH7nwCl0s9O37Bd8nmpbPA/4/3yrfT3D7B5vI+PztIlsEFKWzvUg5uc6G1Lt6WwOcwkupi
L2+yQgOo02jzbWoygFifVLacDriRzDnARKZcU/zt/OewDi7Ytp2n181ljuRFFikrC1Zf2N4pqDrY
gxHOzbMogWmYPAbtpED7CtdXm/B9lCOTPikIgklg4iZnM8k1c8BAG4qKdVDN7xuZMmF4cYt5MVZi
AkDMpYqQZrLry7gO5PA2rkG6ql//w915NDePZOn6r0zc9aAC3izuhp4UKVESZTcZsvDIhEuYX38f
VnfF7amYXsx2oiK+qv6alEAwkXnOe17jp0+NtdXDStHzFCDUj+ZXBfAOa5UxVU/G+K1ggk4wFNFc
a5vw9nLNNpyU69BZa7b+8i419lc28Ld/cbH1avDCQsET3P7oXfoErotx2QKE1wHHAI0GYkLHxTeM
S9guvZfb+inmz/gQv4+f5RVpN5CTg3y+oCLZ8s8pzdcYc6EVPYOEvjDy7TfNul31zGlL4lO35bGb
rgomRrs+w17ST9P98PrikAVO/jsKMuMkj+t5iWiWAO0rx7ZcHcpyaTer5tk6XNVm5F2g5zyHhA6z
21urdjMHSzTCO+vWPne7H1SKP9EDwDHM8PrE+hzoQg79jyP3rPdluQ5QazNKWHT4wXE8bDWRxRcy
7Dbq2EkM4ECQSqbX/CEXr/ZEyONCDKsCTTAtCnp2nNwJ2nvPmcms+udwez3CrnOPEISy/wV5axav
1XG8Pow+uq+7P/+mzPbMPmAqUBp4GHvTDHI7T9euqemX0aMz3KRrlgP08mRn4qnOiPOGUTk6dJNv
YjvAU/ENJqoQqOqY9q9OfuPoQ9vpnSAnIsd9khOxF1hhJu6rKSRpgZvSVO9OYb7ExsPoYOBhdYS1
29UNBhodrmffDZ0sTV+6nVBrYS92m26ZlzxeVYHct+qug0G0gVOwSm/m1bjSK7Tun0g7PydE69RI
3JG7Pa4GCJNLUK61j4qMhcSI9NN8Y1C0n7f64Nwb7/bdgLwNkRf6a7ZQvkME+av4iJj5hIh27e/9
y9UW+Ca4NZaXoLuS772basVVFHdQLz6NJW3scrpLtz/H/viGWg5m+J+SNODjFxrcBf+md9eL87xE
EfsCuYOnHS0rfTeqXdrsO5b9HllxvIVJgH1w9DFvvXV3uEpRz1/nc0CllC/RgV1/FnT9ZbWL6Jrd
1dfXEZraCvUsalYW/eZ4lTP+KUVGDFi0m5Z7vjYR1eHgtQTxQ6X7DxkkV3mHqtla0od9P2Iqf0Rw
KICAecHhA0UBQNvbuPzY9cCAYJBviDqfhlV5ucr2TP65fZt2AJV0fGDb0JYjvTbeFNR/5jVMmktm
3Of0LgD2OBc9022UOBnCHHrUZI1HMSNq5tk5isWXDn+daDPm5/Sx+8npzMKbYhdu/M3HtKov5dlb
6q170500gyb7xqvwhLth7AZbK/64HkMcdczfgscRm2cTA6UwADy5+iIF/mlMINtx1oA/zpAyVfad
jtWx6tSvS5AvuT/Mrx4d/1zOYmerGtxl4dvRsiWebTHl8MxG6KW3FMkEJBwBezct0qNy2gwuA6VF
/xoGe/+ukZjr8uwsUphF4oU88e7giHUuTm10N9C3BjiYh1S/+6hQh6allbCdCcFY/xvFwyp3hqMz
nCaYiCCiNxjE7Gjen6IzYO6yWNY39U36GQBpmw+MSeXZxomRx/vycQsTdaXDVYCaQRxOWXHrGAj6
8+VKwNmJhrXaZtWnoE0I041X2MsYYezn/9qaEZWSjwgpuM63fQo7C9fkf18zHr3Tf6kZ/7t3/1Uz
Rn/QQ+I+9k9B0rWp/atmROPk27jIwvD+q6n9q2Z0/iArmJAquOG033/TOAGZ4jmDFCsMac//RzAm
/qr/tWb8+6WHf6sZoyHPgrJozH0Q7Hr8xT3S4VuSKgu0CcV0K9xqZ5iYBESLqTtyrPAaHxIUWV3q
aJMjYqyrfTzfXafKMZxs9tt5M6n19BGbdwkylPwW8sxepja0nQXvN0f/xEjsd4DLp8KPOd+E0Xlq
EVzLO9MAH1wbzQ4vl2fjrvxwNGYe0AkePOfntbQPTkhhtA/mM5EXxISzT8hvnm91jIInB3VSaZxd
a9scgxoILfh0MA/Jd/hpcT52CFunjfFVR8WN4X13qHRO7a3GYOVq2cJ0TN5cvXpT5+K8DsNTOazj
A1KrXWtvOPysTws9lb2hrgMmZJ6b/wToUc8eEOSb+C71TndnIMhQ7MJvLEy9B6e5uf6DS2aQbNQL
L1ikPynHfAR/jx9QqYP+DOotU22Imlv9SQ1S5JdxJ0/GA1lfbrYleLY84T66Nx7EW/hWInxKnI8M
+fALIqpyi8gJwZOIKgT9SJ785UiEFlNwWx4Zv0aw8azlQ6/+1EkNZPSckg0/kr/HheIpwJKE4iWL
Lr531i/YU0xfFjG17Y3rnV13FXb4C4RvGtsuXnqdvcsNUixF91r0t+IcvvFWai5+XyTAS7MQwRfk
BlRaTVQRBbITgIH7mE/DRfJCxaB1D+66dyERlyhk9g5W3ckpu10jukIfFSVLF1OiRYyfyXxn3F91
SQiuLmid1t5h/i1uw6/kgROGkwtO+YUBtmdhMLT0v+bflnbkXq/DhUf2KgKo1/TCTsxA07G2CLwU
h6m9Mqa1le/QTKEg5ldUV+k+Qq38MlAH8y6NuvqLnT6NtuLOfgWZnG8ZxHvT2vA9fFUphAGDO9z8
v9zxcbbf7Nc4V7sQqPx6MWzXxMFueQGfonmujxgB3FYfqbeW+/mXa51/x3Xz3KlzH2+5oubZnTaJ
uZP7mEdnJv/5kR5+G3oPXGv4VRSHVtyFQ3CVWvET3Q7U5FVQ+PoOpgJIxvi3/+UVj3qN6XRzbzu/
KM+q+tn/4l6iHrOMs3Pgr5CAacgnF35derH7JX8l929TuOdX5RdPWes6WfMi3nL9pdET90cG6CXm
9/Arz48QDdCE8cbq441rKeZ37A3w2ck4j+uTDD+5EG5lmyCR4z+5g/w84z7nviBN0zZqu+dw4RxA
K1b9J3qxebiPoufeYrVsEvEs6CN+hk/R3kQS8nSyGl4Cibz81k7e8vxieif0X7MJfmIXxwiDYvD7
LvsiPWc/F5+BD4Ox+FSyWll6J+I3rLij/i2GHUq4j1yF8Vu/E+uC8/L6Z3jb74zvoK4WDlMZMnMa
d8WfsAFD8s1NvTSxi5qBpneVdUPwuFEdS0i0tBPQ0LN18lPjU/yS/VwFZTxN2f8CHtwHsWgVrOOu
Sb+6fz35bCI8gGL//Ul53/98/nz9N2/55/HoBX+YeHlagUkQxzURAXDkX49H4mlM9/8HKfzzePTt
P3Brw8wbdXBo+v7V6+0vSMX9gwmkS+wImHDAm4P/CaRi/+10dHBbY5gYENgQXpEd62+no5JGpFSi
4l3q5a556/tqbF+rKXWfmzIJ2BWD2TWwUQzyQma/iBBN3J+jOPe/VZyXpD2XcTXpeu262u/Vqw7t
ZoJyq8pCOst6iuo225mRnBMak0J3xkmEccZKNOy0dQAqRsKTZqUnuQ6qtJ5nArwcp40v7TTL+B/l
2r+PK/r7hyVw2I04Qm2Yf1cmId/sv0LfpUDcFqNg2+pQzeNDmMdRuM9LnU0rNQk/BRYVElq66cCb
pUXsM0sCbYyW85AETVXXuC0P0njvGefKs1MNet5JewDP/JcldP4HoPUfVV+eZVp17f/9P7Zp/e1S
XabNIF3X+A77GlxrX1H8r4+HtIp5vfWfbik6nTgy2+Ox5UBECirTbg65jvo4OlrNOJmYqXvuTIZ1
R3mtzKNG/LYO8yq8iXTsbCuRwfFQw72cCrUaC90zPEowQjBHa20aCUM72c7y4osZI6rI7W/6PpqP
zPdcRJ/9WL8JVZibZJTsdjZpDHeha4zn2WogV881GNEwO59RlZYrmfrdtuk7VC2GEaXHySC6wGri
S5kABVjzlVsrgvzUJeW4U3PYXaaQiL1hDjnNulLfCh7M+8loxDEer85jbQPzt69blx8tkSxkw7zW
WWi9jfGMvsF2A7p3q84PRhIgsdHQMbw4JGbTtobwRZYyevSlI+8bVfh7wwiS2yEwAaeMJiNvYSAS
TZSIHqBsoR+uRtiWugo3wjHGt6lrJ5YHs7qxGL2bTjXRU+H1zVPU9BnSKvhK2mvEzmhC53EyS2c9
Vz69qQojEJo+dHc8CNVjMsRKQvAO2o1oAu+zEXV6Egn2qU3hyUdXKms1qAYPnoCc8bqamM5GrfPT
SNl8Em2HKGuC5xcaIJxtb8hPgdpiR9IRujajkjh7WmRk+nGrtvE4VntPDMOCxwcPEJVyloQqju+1
Y+cjxhjko1oGIjxhSPuYuD7UrzDETtQs+/Ann72Hxhidz6mv9NlzMfRsGhs0pmuzS5e39Zr7SYRe
MggsPlKeaqf17VVMrOfFTrLiy899mITd4EbgXDEGV1GZ3HY9s2A/6jD7LTsUD0ZfUnfhbLmI0gla
i+AGO16VrgeV5p8qCuDTK7t946vzDrXdhGSR+qiKYU/cSwly0c2l2Jeda+6swozeO8uExlLOVXTn
WwlQAotlkfZjoiGoawcz1qGoPls1M27xxORT07vhuBBjkjmLsQvkK3pWRA/TiIttXGTvYRtFZ782
aZ2dyKIgseGVt0G5aCe/fy7bOsXfu6xNgCDilvwheBw6K4jlJpIFofXBpJDEWerWVKENl6mWQMDD
SHvQ5EmCzkK9yDhlck/3vcpyYwKTjhmlldaXSKzn2aIEL3IIq7JG6DNHRXAoA39AEd71iQs43YUt
NXUfhxVMqrgwGhqEwJq0PESNjAPi7mYNedUZAm0nOKHkBAJYaRKEoAXxWJxVOFs7ElCpBdqh0aci
ngWMIenMqDEKZ2YcbgRymwxab5Qg0XItcYDubucxV1/GbDjNNhY9kzHRRrAW7Wqyy1NiWH7/EwZ2
jTQq82BJeMlksr1YjeL7ndjdPu2chJvnweNSVn6gNURY5RpRZZIBqoFOWjl3+lCLbBxp8l3L4Msc
tMdukVn8WTdVSDyEG5CLO6Yih1RQS74cm3uRFPaLTFvYbWWUBe5Ou6BwJKa7fdpBxGQnR0Qye3lr
32V909t3RR2H1ldkzZ3p4EI7tJl/K8o8oQvjXHA47SwZ5mby4YSD4/zYKjdaQaBEOfWrXLsukKaV
zz1pJmmIeYyZWSoig7Yo8zsn54sft32QxS0a/NjMICKEQZ/MRzucx/6lb4ywxYbFnVHFQeAx5Xtg
5SNsAi1r/Wh6cwLvKjF6hxNJOMh+zDgce/xg0pCY5qhk79naheYimIGUNb6QpjXipeH5Ao/7Iakb
8mhsbkYzOrwotlONaE6F2vBea+2VLJ9//I8hrFHr2+Q4fiSl8PlQqQURJUoqI9z3eVMSozyX2MUe
7UyNxrmbDY2W184SSLzQSlRc6XVX2d24tq2i1NveiVvCVdvCr0nDCdzEPBGjY0l6QyfOD5Un+IBj
nRX0PaWbE4laNDGc0bhPCcgwC09fel8MYtOqsuNXjBzGqV7aPJIzGusptyFopiPOD5HwbX2vZsUH
jFTuu7thHkSwprQwYL2lM3d9Qdr79cNW+ppJGE/DmO+EtKvsNwt08VzXI28TXlsmKzuRmBnNY8C9
a9uOzSsOm1m+aSknZ9kIyon3oHEq4OIplqAg67F2e5bYEJQ6NtB3JnyCvrA12pzOHviwOXZOEYSU
zCLIJ8vLAYf+IJcxqRV9T+CPwSLFZymZRbMOJm2ZEJZ8llRd+7LeGX2Hn1LddT4kGrfXNkawSZEZ
J7t1apR5GOHy7bCOUgJBod70NK0NXuquyiUz49DihEdA2kd4MvSTgr8zVzmPolC2n24HOSXzXZAY
FQ/noMh1NbyY56rHXreF2JQawXq0DAThRSeL51LkHf5MZpTwN9DHqPy6dOI1TtSxzOI8ahlBWy4O
EWVUjwIuuVbZ7xTXdl0vKLWc+nPopuvtFyHPYNMbA5KoscjNlbRLfpwX9Tm6ia5ii8zthFdWkR/r
F3fSBBjMjmJxDo5fgMLIavKAlsuJRUT1Udt3iRlx7UXssvyz1OPej+yU3sGcrKA4uErDpVgZ2dQx
pZJah2wfZZIfUi8oGXo17Hc/yhPyo/KbyZ93Mw7D9ovROEmyijt4B25aSrPGO74z/BATvHFSoMu2
d4jsUaI76BkxVmMy6e8xTy1/a/DrIVfWM0EPjKfLE0ulyw+OYcXRuo1ii2SvqqzQFWk5yLXvQ00I
GxshbDL75l2syCLf6EC69k1OEbJXY5x893VZvleGsn/izEAYnkWzDBetJyrazSxBdGgXvQ3Krfze
3lSmlb55Fg9KQBx23VfOLozJTq7MQXwXHKOAwGBvxcU2svnYjpFchxlM8KIuXdzxSrM4S8PqTlXs
ms9T7SS3ytHeSjiB+ds4ZlMjcCNzxe8k9D2y5fliZJcFMJPnPvnGiUJjTVNVKCnSJtxlqcDIfWzR
Myqnn2848Ii+oIDFq2YOauY2RmzAiiqTY5cRV2ZpY4bup0O0E7nlglnp5FyTH/+d5m73buSVne/c
JEGDUXcGItkA77LGSoxpNwfdcM+VZB+OnNVTVWQwAMe8pii2Rzh/ZgFDJNYj5HfLT8k7lq4H06Jw
EdkgUwdTcHTXL4M4g4OR1skuKPu23GudQKbNeFV8M5lZdGPnYUt+eOytRt/mbhaVF/SrLEr1o3KH
yDxIdyr5ORgcnYKQp23lVaY/3TR120zLWjX+kX0Db/aqysQ+VRymiGUGHgtXxNW+NoR5yrUZ50vb
HcpX6voZ17rGxVWBSzkPU43dP97g66QNJVk9/gCFXBgjJTnBv8mK2DvisnOdj3c8+BOODoGtSa8u
HVg8c1pfzEa2JysJapLkYugYI/fkNDt5eQpNHs+lnKZ0E+qCPU6RQ3p2+oKTSJl+8zaY5QhNfRz5
/9jJkAGqrsEzR3N68h14mL1Prgtk36XlNosclzzdsGOQFobyErvdsO8DpNij2YpXW3vfeX/NxLN4
Qm+bvDGJ+83N9mL2PY43AdljYeKhl4+HTm/9Lo45X0wGvVVhY/Poy6cpNsAADV1mKzNsMFCjGfPe
9aCDVy8VyGqqoMG7ohxM/zNTNThmXXqCZOsM/naVFuI82k3O9ZuiyBapmsZb0xmzQ2NJeQ47ijOb
g6Fb+m3QUqU4/QADpwNQtLJxgmnNVru348DM1rhXlO8yTwskvA07ltejg081oSqBXYoTXYX8tBtD
7SY++23kZOeqFALSk0pwA/RD+RtmhrmqfKtGvlol4mmIq/gYZDpcm34FvV02ORaM8WDIlStw0bTa
4mgHRkHCSw/46jVRdsMKLiTieoMti5KGcRHDxulgjZ1XLoYAYVc++sxiqqRzSYTqI/C82hRXs2Mj
hgkbGpiHTCbhQNXIEcDuMoIJ+7bkDBWt82skyr1NszlCkRXG85mME3IHHJ9oPLKzfW81a7xekKuL
sbrRbcUYz6FfWER10LyRiYOaBVQAgWclKM8lSPitbfUcdsOIsCWZGxzCzQiLdzaA29mpyKD2fEzu
kqpqMBdNAvsyZ8a7wwn35Ysmx9u48C8G2Wc4wgstdrk7TDu363DWrnOtHt20Z9LrscNiW6gLc153
nXZPdt65P4UOzRHNHMF1i6aNtHcSxfSR2n0Z39pmNKLdqqLy0vlJ99q4SUEcRpa+FMncocGdCPrm
sersbVkP8XYUwhqOgCz2zk+iYkfLUh2y2R336TByjEV+hRfj4I0HGmgqiS4orirYdHC5zgFhdW6k
6K7nmNmwP9Ud7uIAGJsmieElmNm1LhqJ4twjoEL11UuLubkyOtgVTYiN60wIIn7Pg4V8wXF75nJd
8eIEmuyl2JO7QJTEZow16F9aUo4uTUHNsjCNCU5aMsn5voW+o2jux/Yxy4sQTpjt59+cYx4iw86y
HvwySn8iHXRvbdeiCSusrn1sw0rJ+1YU/UfGt/GV2HPLwTR68USzL4j8czncBiKxBmdGEZGZVoD4
KAKN9wX1x+D5IxmKbh8yJXGSjsGs0q61U5RrzIFnVyMn9GpELpnndnBlavOaRmGagPtEaMO4yyjF
1/Ywy2KDxqoNOFQKdzxKRl/JMWp9R1zcwPCJQamHtNyljcyD27Jp3e6hHNxBNNvJTvL5ho63qG/y
yuo1knhhJB3hX20tyu08pyWj78CrZ8y1eVrnc53XDrkiFHFcmtECCmy90s+LfuFyUHnwWGwDpFz1
yu4xi6BeqvBzDIcmfi782A6pal3pGNvSm5rqeUxEBFm9SpTxpoOmlSg7tfTI6gjHoQu2JuvN+dJJ
YLaMK3rGIeXot59OV7o16eDuZDL/aZxOflL2NaRkRFNcIf2L2raBkjEbtjjEZiLwmGWBVOoS5HkF
U4QprPNeOSAcRDJmigAvjyzk/BKIqMF1l4lZ6UDPKIusWkUp0YP7jDfOH+kgYvz5XCXHY09fGdzK
yhhn5jhhVL5WvfTw0NCOyM1HS3GjPTgX1uhuvalVHd1JqMuXNAkL7F7yvnRfCtOt8HQtBqITgpC1
Q2c7zpjoNvS+u8Du5q0bWbiqudIlv1z1XffYJQk5c7kZRzSudKUEIxWXwjTqjWeaubyvksHr993g
oRSLygGZ4JxDUa3d0oGoUPg+K9MYcH4pvJHMUr8dvq3MLH9Z5MlpKkVTM+52cdvtbU+B7keUxjVc
XxyCWnv+Bqyl2rqu9ZRJa4gbUh3gSt4pXRzy0U0+PCIOL7nXzjd5ljmMuToPFrowjd8CcyPB7V5E
ucg+ZWSON21nl5ugIXUW9x0runhNg5HGnEUGUt8gtqh4m9K/DEGYse6LEK9V0y8Pg0x6qFJt2kQr
mRvztga120cEqYLseP6dTF3NtMXiwFhkyggeDc+sYMvkqVPuSoa1aMz8KXpnPoCpRZKYF53X7b1I
E/GayQBPobTA7aA3YnHuXafAOMBtU0pobrjag7elazaG9giaEC0jr4avIlR5NfKdWUGLVDjzU52N
ScRYqhjei9oj/2aq+1d03rhUN9L6SKlOAORGfwx3ZAZDaBFyUOu88qIXY1DqsY49uCuZldqc/3Zj
wfCJjOkhNbjBCypJmxHPUHVnYeTJSUfd+BAXsbX10jl+ppKtLTAnXz1MdaWabV7JDnM5auS9qqux
31eWLJ7cNO+eiyzPxvvZmrGgq5NBtcuxUj2doDkPN4503Ud/AHzCikM732WWy1NuNuVtZQX9qzMV
5SGP6Qa3uTCjr8rKYuw7mhZ/Fmfk9AHNVP6BfVDeR8mQo+tQpn1RcSoxEJFWu3bLCdeEhvN9nwOr
fwy5WZCo0wL3bCN/LneR7JLHKYZq1Xkhh3PWuw1QpVUgZmRD6t8LTpZxXXkZ1lyl7r1gVblJxHZq
m08qZgPwhY9xg222P3Yhh2dP5SjMoXIP+4BuCndtVTefLRc3bXKvlgeL8+xDWZNElTwF4i0u8hiq
hosMxpbO1GwT3djbsXCgiGOfSKiKQ3VUrZTVk2ObqYQMbmFNjBIEdKho6GfziNa1FQvHpQ9fhWA9
wyYPISxsYqDr/kgN1LeLrO9ZR8C0mNGCw2WH2HGxIG8SJV5z2yH+Ko1T8zcuC2M5SQ41z8x4tMhn
duHgjDOZwjoZsJi2YgtyllcXzjFM+6Jb6mbkhHSc+KnKNY24spxtB8KD929QKGSxnmBw0dgklPay
jZdj3+enoCoxu3F0NN7kzdhCPIkxS1NjCsodtzPSE6OorBV+cxqX5mSAGk/7eTTjaX5NJAlMtRzh
c+nRlt+WnyOnbU2MunSscbFp+4QT3fGJToqmyQX7DMKnsvJstSg1acmHGNc3GYKl4xdCN1CFc3ww
uYxH4fJyoWsDXy0784FSmdvsWtdUKz+vXdAfmbXiaMRRWf5GBp8uqE1gNF3ixUYlm2Ky2rMHZUZE
4JT2OuKsPLeZkfe4AZD1VHuwCruk0e+DGp9VJGawwcF38Fy3reounmIwZXPEsajWnYmLfpDA6ksj
jFt7ICrIX5xf3aoOm/HF74YRuWTepNcOoV5GmOhBk7TMmO7WHz/m3g6wKq7FTYy3Fq6NVWbfFOAW
MA4Hq73zgjRi4dczOTyBW1RPBpXFd57AKcGGICc5ynGyxsFvpDOPYpZ2B3G8VM9gX8m0d5goLPOu
xCja0KOs1uzCPrdtithuSkP7MwueKhFPBvQYJaViXXMeDoVvvUf8mH7VlzN/U85R/qsbgbOz03fN
jS2trluOtbDCHV0BVrL2GAYQJx1GRYteyPpBh+C2Cys1ErYh6U/eRosY6ZMHkMb9HlV9N06dE2/I
9Iunl2R2I30px7p8szMKjK0Vz+jaBsDkPlr2sx8Nx67wmWqwBThwdqvQYYQWgMUwycocQtuaBJwO
hf4tVdSY4+HUMIwDFv0ZxOReWFKKnCF6J+DtJubdUxVy0hlD5lBoNRmNXF02ijIjjXkNu6i27gw7
EO3GNFVVrHOMazE6yhscwYqgn9EhpwGJroWb4XMjopLnM8oLjvncA2DcsZo0zbb25LDqs/Gag150
KksWI7rC9smfVf1AJaCmk5RR496Xrh4dMF94YTci9jrxxuPEWHJS+CuseSjcEJbdRM5fY6aGffY1
1e1qEDqocJ2lcjfu3LQGDh/dwoKQY4m+vBFaWilWY3ail1nldEJvLT7a2qincLhtrbi7mnPItrI3
Y9ZBSGFJtdFparpx+Io9K+u2eVRZ8UboIcDWw+zK94Fu56kOdGDs3HCeJSxtZcBD7cGD8CF1iWIn
XM6HXhcLS8nnaU5VsByjsDEuIBIaICIvrEATZBia9E5m3WDuHQyRh94l6uxbTxZ1tS1FLdR5Ejnz
L+VVjrVzogHj2FK6MEmGIYCbzvjJGim+Utt75LzBktCe/QpDsbSqOYVbKzdPVepZSHkwNMSDuTcF
fNFohpKYCTWoJ2l5TC90bxlfky1wAmCbLimTBIF026aUWjEGoL1dBmSrNzedtq4G411aPXR2jnFd
HRhdtZJShGT1ufYo9jpM+E1pE0h46sHUjnTCs2GSP1uLAbaxk7ExLcohGq1s0ZB2Np2afp7Nc8Tc
ylkPQd85F0kpXWYL00xducBMBjpH2TZRzSOVq+Gpj3RJhByDxG6R1DoG5B+N6cUwfUOstB+JD8Pu
ffRtqoQhEfa+RvpvJLg8tSM+JnFp+u+xmPjPrA6s4TBGpvrO9NDJ3VDFzv3g0AjtgB+6ngtqwivu
N9bOcQhb5xgn3lAuuf6swHJJeMk28+fhkviCDmhB02w+TE0YY3xZxZCpYntMkRrMoDezqoanMRxj
cjC52/2e7/MKc4Y6x0ejER5u05Mj8TlIOz9HIAgYSZZgbrLGRoYAgG12PBOC7FRmytt8XuQzFjLu
lBih8BQFe/odnQlCoRb7Q/FQ5V3TObR5oWJTL+1BxS/DDDIULPuAiEL8pDqiz9LWbYjyVIHzVXNq
VefQzvRDPTTMqhhBtIh4qzy8lW7L5tVMSuy6LJTlbgpzz4AUTcMO6DqgthpqRmO/gLqkpsEDuMKk
DpPr5TD0NU+lxeDkWorX4bsMjXgCnTG6rKPdMs3iObNAo/bg8HW8av2AwDRfJtf9AT7rtmasejGt
Ik5vrc4DWl1y1jOpTuYc4zFH9jhwAS9T16dhjTcO+esDAYXKjf1k4boyhVVdpCAPPJvSXIPZj/rY
GaLCELbN8/dBOOBnXhl6mC12EWMc/B8jX2LqZ04ZmIIUohcHT/gNwpCYyddr6FaVs++r4npUmCob
zbNfMaFdOmVgqqXrtNZWAuETsogpCDyTZWGz+ImPaHJnkvQomfTGFVWRn7ymWaYG7LaaXjVPTVcE
4seWoQ1QV9Mq1uMq88wGh8na+RMt6FPcbno1TnpHMVI70BC8NMPgI/GCtayrGmh2tB2VfxVNlif/
j7sz25HdyLLsv9Q7BRpnAp0FtDvpY7iHxzy8EDFyno3j19dippTSvapWdQL10F3QFXQVER4+0uzY
OXuvvWcUNLunGksRbj2nX3SQSddKWJO5ehuEM2aIvg7LZK1x6mYvGPuSCG1GK6xQ2cQAtzQSslkU
1syXOrCplS2ubViQqdslCwUzbS6O6eKUbdReol1MyEjVrJFTiJ713hgJ7CsN3YUVH5z6WPQFbgh7
qpFPUwBnyc6YOH9qWjC2vENa8cERNYGHGpaBPLpOXSafdsyJ4rqXZudEWzIEXRJEYrUYlLt6Kks0
DvnYX3d9G7tgypooOqPVYABUUGIXK2Nmc/P1rs/RO6E4Q+lszuOVqpTUZKgbuJeyypX92AcWk2u9
iBg95Uptm7dWbI9MaUQacQLto9phlW0wALaNNWBW6DiW+EOex/WeR6M8qH2MLrMCBRTRb3fXqmbO
madOLlR6u3V6POM9+8YpDxHpHtAiWCzMIZqRVV0pkDzSIi/PU10Z7yiAysozx8a8cFqR9pXOOeFG
ZYJQeXPdTN8ZnUjMiNhaL8mUaCSPZ5nGPHcaqJtpYOBxGpsWGVfVRkur1ZCO9GReyGszEgKow1hX
G4frfNjQz6JZIzK6gFdZ1b3kWgrdsefICb+zYcHACLiMWzp0CNneEXKGvl4GMxjhuHC+yjGLb0Nr
rPZ2W1rB1pZGeG8qLpmerYGrpx4N3Q/zURKbUcVrJ55UDO7IiKAdWqOYV8xsovIyWmHNwTrI9Buz
pd17UoV0OCllJF1rRc6U2wxQcNVZbC2Qt9L+CIUtH0q0TUQjyby6DUvFZLYSTtW2LRougs7sQ/hI
CiWU15p2SHwf46PntsziJ33s50/drgJmKZECoLxBlryOeO5eznEAAGcUWydtyDkvB1re9ys5crDh
BJaiIe3IQplEcmC4lQD+bJVO8wQf84p8gai+r0vVxo2tqIp9YGfSC8/QUCNsAlRDnANbNbTWs+ir
e5f53j6tmKuuGfnoQKqzND3lbWkglkiz9pGJ1TL+oZeAqIlDU25WLi1sxw6o2QNcQ13IBHkVqFF/
bFju2nU6hWZ8r6Kk2lWinStP1VtgRaZt3HJIKNdICrJd7nbNuYl1503R9UteyoYPUAH/4pGXSXnP
+xoSQ2CAf59DLDIRE2ejUuNtVQi9OVDxCQrnMqL7UdgRzoOpb6z+ypzQSqwakfcfwtJTq0O60DIx
MEu1a/iIm3QRQ2o/OBbKR+S6yzHeLUcTULMaDuifNdSdgWkPX25nN41fB7JMoYeOkx1uypI+X8me
MoTuxjIjqEZzhjhmCqYIylLT6wbVad1bWNg48biZ9CJXNZtr1yyn6sT5sQ6KfTfG0kUFMmM9ZPVJ
rARKgpFJxJu2HuMe4DzL6WRXV5MJx2WqNCd5pzrhEEmHuy/bHUfmApuuNdQZOX5dynbtVwFiFaAR
YxC7XHERrV8/VHrnOBudfdfobc9IsevDu3QAV1ZNi+eHxqENQ7tKUPpkLRHIqR2N24pu7SbQUiwM
6UA6jRV0n7ocOWj3vTBu9Tx+Niphf0uj9OeQp0eoTq/rNFNG/XXGjrlmelFvBaPax9LMyT2mcEb4
G+JnE3zO7plxwiXTowmEklAI7XHNtNnUU9ETgDS2n8YUk9mQSStmSgQVLpXBtzo7JKGxfj5Zvfkc
yCIL6Ak1T/kkorVUpXWMBrV+HJwZE3ZNpX1b0r19tpol9aOcYz7dOdqySzDzYvYNOsEVl/nwSYOz
u5a6bcgd1z1Q7wmNSZYZ6NrQZbxzJDIXXkSmXreWZd/SNgJrM4xMXWY1vO9Vuk5eFE1hte6SgpfI
aadsO04K+qKB8zSeSbtsrL2ZsYWglGs09M4cCykVx606jc+NVOAr17Qkgyx0ripa9A9Lo9bZRbEw
+MzQSb21HKRQ7BLvY4M8cjU3tvKmhXCO+0W+tKpY+XZO7ZDulGCMofeMeabT64LjpxEBkaN+bTOF
uthwbNBzltuj9EBTw2cQ35JQEECbaXqI0klTvNSJbX2vaSblbiXH4mmsFESSWpf2zPOEHj9PaR8+
OAMFaCmRSTEkmBhxVALNxGjryq2Zuq9xyS6sDh1ymM7I7oIykhzf8hFgaCpscF9JIIfXyaXRx7rQ
ALStJ3vAdm6FpBvFjjj0pV29GKWNgt9SsBCV6DoImpChdpl0xbG3IhmwOwJ7RNWSmpzwAo2hbly0
uItcxQYqoDamgXpci2xoTVYrcAQ2cPhA7DgxD2OS/XrW4aPowZgehBaGO4ls7k7UQaf59CGh5pq0
qOk6hdcDYs3niu7fNmS0T/PDwY1oNQt3pe0JWZN1QrJZVBbZoSaxWHqF0sHynEf1wN5ILFUYMWBc
Vmj1gUJ4MdiL6MPq5+qTaa3AyN40+R6t7tLBVkzqpEBPtWqbZUEYvkwtZzBGcmqR7E064yqieiXJ
6pPkVeoug15l6Vabq6DeuCIvnHpla4ptPueQf4b32CnMY94TvkXScpjh3WRANq5bUwlIT7OTAAxc
VFjldm704Smn4UBiHaMV6B3st3wuDBlez2ma1alndnQqH5taNi6xoYKO+0lJ574IljCtYQpdCn3G
GkAYnLnzi7AHyVja8OUHjg2Q70XijgwTePJ3sV7jA7bl1PaPqhbxKqyyuFwicZJ0flQmqVkPxC53
RAPNhbmOiqz6bliYEl/C8DyGqCeQYEpJw1tNSlzLShuO3209AKY0eHWYOZVF2pWHrlSmL0Qdg/2Z
uWocwZ2TvXMV0ySoN0Nn59Zm4oIgiy914NnO2DllLVU2tTpoBnELgjF7srRA5ussRJNhl0H/0gw5
isQojN/UTsTTIvbL4reiT8AqpNMETKjPbJHDbTAjHdNZlAJBFPpSCFX0C7Yp5fXsdZOsP8IxQk7n
JO38aKiyIn3XKWFhdPV436b6YqUY4j1TL/Wxs4zpuy5F8cYnBJiOGZVkqTW57TdC5/kmcy4LLIgy
jcSVHfSue51wmjugpjRfY02kdBpSvTo5XR2Nl3qU87mcKU58MYOC2Cs5MWdpiSAHDQGjIdMWsU2F
H0RvFpOD24qyumGpksXETFRM+ovJKDnZuKEZqtuxqpjCINLSIS22+UMYK4o891rRAUJKqct9xCg9
HmxZQSimxFXwjbd29dbaSUeQsOXi2sjsiPN+hi4V56Rrt8ltk1ooCTAJ0lPiGw1ICNYiN/SVOWUT
m6URM7T873LWofb+KKsJLnAk//0UfyBYKL/l3xPff//6//rhp7Zf5fkt/2p//qElJf6ft2n/mRrv
vcm3H/7HL2QsJ5T+zXT71dIx/o1hsPzk/+03f0Uw3E/V19/+rSpb+Zaty8+vPzoHmLGBsSWFnaQw
XbWJVP9rHo22/S9v/TuPBseAivTddlliTB0/wa8uBHg0pkALr9JuokJZEA1/gNIYJtYFF2GuYy9x
Y7+7EPRfeIgaqS02LBmKtX/JpMd2/ieT3h+fuFj8Dn+Uuw+TYtVpXup7/a5U+m18Hk55tMuXEADA
11QYz0xTOHgbWzIIwAFYr+KOyEBxV74zEaYAW9XW4ZMtHk3E2N/NIKI5VrkHVoGyOCfVaaSFHJ+N
alq11bd6aL8H8gQvk59csD7QtyFJmMyAb1NbqW9QfTVf9Fv1rfgMWNpWBkMDghM/LQ1g0xVuokmB
HrbXDUgvhDcdguKqQh/sMGM/Ka5nXQqOtcpKHpsnEjAt4F4sEseMvvrO7r44qEVACpB4y2tqAhVI
oFjz4/zhxvzUSDhUfZcI0rW2EtwpdhzirlfAywzpNcWexr2u77HlVavgUx65s4RTM4cQfrNGslLv
R4EHCgxiPn9KMghLaLHgaJm7WxfN9sOvMHtn2goKbBBHuQu/+HYFV+pYhzt+A0cNlNrcao6v+fEh
/nA8Zz8N6378UJZHrhckMYIB4KVH//qShzueYWYdNOdRZXp+GwEmIBoq2Q4LAfTN0AEhe3HxpvIU
LrygtnFSX8xbCrHinV0fd6FiHmJxnKTXkQOhMxNfV3+HNuwYcfAl1zcuCpLhSyF80Dx8UZC7qexR
i3PPDa/BGY57m3iNIKT1SVnjjgDFmSyEtSA+j8WOVxFjWXN0SETlYYSnst+xO/DXsvdD+wp/QoOr
U1n1AWLTS7Aw2mHn+u5pJdAzGSBiQYVhuGs8lTaZT0hoegcKZ0F8UmJD2HFv3OAxezXL25b10gJJ
2nHQ/rJmRNwQESRcvGajZpTjq3k6pNf/+CdZ+Jek3aHPeYRCAkGEvyZ7pXN9F+95g/xHCfJdacMc
6z/VXmzGF1JDgg5SD9EGvukVkHf164HPHePWVUKVpa+I0XmfX/L3nSioHDcTlDLtTuVVAKhW3wXN
Ub9wcOPY52wW/GWP1V+8aQiDil2F2c726XaftHz1STcspZRmNgpU7r6ttxTWEXgyCcqCfDLeMjAh
kACWdNBro/LnZGvU2+7dxvtOfjxTlWRrMxM2tAf+EAmWEM6XrL5rhegbEnA6rhrfcF+aPtuq/fd/
1y7y/+LSr5EQuVC+TMuhO/uXS/+Vevx56f/TrX/3Z7O047NmdRempi8Yx9+XfqwyLixJizCtfwR6
/ebPxmW2ONNs1nhzoZX9YEDTwVLaKB0sU9XhmP0rBjTB8/oj0of7//GR/+TJ6qahzRNldPbYRNC3
2lRPGnrpVZK6LEQqqSVppd+lMfm3PaCauXZ2vZXeLOqilV2LHpFdejvNaGYCxDi0Bp7/2otlL6FA
/7Bo7T//9m/Lnqxh0HM0HcM6u6f+kxPLVGbRYoCw94v3atW50WlonaMgx1AfU/oHds0BSt1PRaBu
m0V3ak1z4ItaeUo5SvWWSb5EU5HSqDfFVtMSHLmaDgJCqvAD3S+tcdeBY28GaFyy1Zjq9+ldWU8m
8//xppnTs6zbo24x+TIAgcHOb1aZlo9+lcxIyAfr2iDrCM8ENujEKCdCIMqjMdAsIZ4nacqtzAii
0bVD0ucod+mzxOJOb/NXxQQ3GAhtO9eYgEWJ9oKEio7mROEuHlkCP4p4G7UQ3aea+U0VeYXk0ect
M0FAOJgnPirHWJgR7AhtMGpbA/OCKpm4JQRQaJl2ltZcQ5/MP8JEnKsUY41EC4SwBAP1UNPHUJTN
X79dOn7Kn94uXTcE8FTqmeWNW77/B+OcVs21WXP83Gcu3d8Knh4W8JaRky1Q2RdNuDLjJt7YabjR
eenbNKf7mPC4ExbtjPSfTFUPkcHuGCcVtA1o2GrgfmfxzOpnObTjURcp49NEUmQ7xKSW0+OqWB1r
Mw/XaLJO0tSvuhrah5zuWx7PP0rj/7OL8c9XDM/QZKGwTGFYXIg/PsOKdo6et7pNj6C9MYrmNZ0c
kG0tnccp1dmecnlQUkKi85mWhyvqVyvgwzX1411FQx9Qh9qtsegcqj5+yfoQmu0//a+Xf1wZP5oX
//wOGJZmEu1HPcl189M7EMSxXjhFtISpTM91rr5qHbQmjY3MnDg02BQq+Ia+0ODtFDHfl9Zbhtug
GPRVtChcLHrxtZv70gSzHutLzilR2xEUvr9+nJb6n7yQXM8LLRcJm0ol++MLqXZa0cSJEPvJKXYM
dKsIMV+5N82M+CVGwOes4WjP7bwM8eCdHLKvYqm06J5lloJbOjMTOV1ETaqVa5J33tN9WYXjlL3U
pfseBoy79ZhxbSnsgDbncBoNJ961WZGzqQsWhrZPSCAYHSoTKZx+E9rpYsHX8tQrsYKvZKvs66Zl
IaxThTVDoGjmkPfSG6Xl4YgjIyy29O0c2wTddkE+0surYi+vaO31Kaxv/EkjLUuPX65fJXVJ8nq9
BBApueu5iLJ6GjGzQUGd5q1ftlF7KQP25SkpORpKC1t97dwbiyg45MMUZODbESsQj+Y0X2OdXtl2
s84STd03RfRuNfCkWqaJ+8kEEo4C8tmJzVsaAspGtSgnnaEACzODwmV8ceEwOxzo9G3inGEvMi6E
EcVORt1nQcNt16mCIEL5pUntOOXC+m5KnDMpjrkccQtViT7cKGKoDqJUrHOn0IfURP+kV2p/QNve
p0cmFr3PwPXJzFHqGHVBcVnvRvjJNHIB8brqN8r9a1TqnlaFz22YvBVBofnpGDabSGkXLsih7Fji
QpNQqbmrnnR0dzN4iJmXXsblHX7VDV4sVgDuB6RA+ykC7nNu96awNkVYbCqWQhkKZMbDhS1NIzWJ
tSVX533fhVe0bvxw7O4S59Mcu1uJ3XNmaGSmiP1r+ykdVKhmWrbTwgnefxShl865N+Fm9Y5rwl5p
Vkarh3m3p2TWZSwZMLRF6aME3s8uBscatEmHR3E1aMrraAbM4gK0Q4FVfDeL0ANb5kxOZpIhWzAS
FeRGtp3G6RG7hx9m2qnQI3+ZT9NMw0SHxmzU6rNwqlNWlkerdA5JhLuX40NJA8zJCyr3+rZ0i680
DbZ5VPmKme5EkJyaJL5hGApqt/cRMW3t+HtQgg8lLTdOAZkhxss1YAQz1Y0ZKQcsLhwgZuuK9/Cx
ahy/MuaFQ0SbJibAnna3MblbMwpWOCG3jVpsag4Fs9Oc5eTe9zxhMdOOD5Mxh4aOwn9WUb3geuYT
zEXbYlkd660q8s+qGVFstTlBvEkDIrqmTzQmwKVZOa5SYtrqJKo4c6KlxGuyHTLzPKlB7iNPX8eY
LSmOxSXsqq2pim2YahfafpYR+TLMyCMeSHqoomyHX2A1mRmuNTT+ZUKigls0njtzBHFb+4X+Xblt
9BR8R7oZJ/dqVpn55Nnd7DoIQCbyKsrIJXnUVe/6UBJAba9xj13pZn/pUmc/DqBE5vmcqf1KWNW9
IgevbyEUoiYcSdi0emdPd/qunLtdFJr3hX0X6DXCqJFwRnu69NK5zodi6wTuxYyyS7IcKt38DTH5
w1R153iCBKeyTKEY/xapdT/mITqR0H4ao+xmdkMCgG0f7Si9rwbzZSRofCEW54PY+rIUH5WtbbHV
k8zCC8KStuqs9NVITuO9EaRomRUEizzP1quj6FYUxUKg0lc9QU1s84d8ZmI7cM1ETrfv4wE8d+ns
dPVLjvYqw1uyRqm4ahjp55l40pBvamW3m+AiIrBaSwshstahN2r27AVQUoicGMXjCDZ60Ga/IbIA
1/sVgz4GwCTJBfGlMNzXuVafCXq8sVnHg2k6us2Xmc8d57HxiK2InmLOeDd5bSInWuuc8UTJxRB3
cb5B/fbG7HLlgJaht3FBHvygVNnFgBEbyuIWB9kNlh+6zpEFTS7Xr/mpFwkfYYjxCmqV8uiE9k2L
FwVfT3MdBdVDpIc3TB72GUSXqJ0IKZXrbLaIQsF4ksxbRc32uGFxirg1RzrGh3GO8B1FzUeSt7uh
6okL5UpAPSMABVSnOkxWWGkXbtC0suKJ7Do1vBOGekhC9S1Lprs6sm/SljKxHg7Sov8SE0TKGCpA
GCPIchPGptDbfWwW91NieLNTHYpM5a3SUCKL5M50Q3a6FLdu2XfNQ5DamRcJ2sIiii6THaNtmzty
LHUi1vqAuIpEH29wkBwGmyli1HBDNNw3WaGZ10nVzpc4iq8nROKrXCcrld72gMxh1FZYUh8DZBo0
jh0Uc1XmDeHwXQjLZx8l+qgIyFOJgpS4dBQitrqoi8rGhO4z6/m8Lis43u48NvczIIC6kCb5Qbpz
nNImc9fM8oyPURY43xVPUWsUD0XTRwbpvJZ+HWZl0a1qLk4cYWidad3SQ38K06k9zzJuX+ZMtCQg
JuPKipSUTxm7cItxkJzVlEpDa7NT08wDHiRnycptoC5DVHSUQxyom2aa90yK/E6lRVXHmNSVoBTg
74osPiRW0Z3rNGzWiEwK4rYjVrearz6hogo/jAAwW1y1JFR0uKVXjgNFMwWQD7bAk3AI0XZpO6Or
90EyrdWJiJbC2NiR+tTVJS0SYB/rqDLfbEVxvtW6ek517E1pZVi+G2JzizQZrCq7+C6r9Lt11Eue
mV/tgEaY6OJ42seGjTs2TMI9oopTHQerpGYYndoF5wxHfUMIzAJdrGsrQ2CeuodE63ZCQm2MNex7
I6TzOHVKkh/b4DygCb6mGge0Koba01owHovgHUHAq4MSDi8e80BERjXN6BmcHZJ0mFGBG3huyvA7
LZT5Qt1ZeI1Fv821aIQrXIFrc9Aq1k/ng4/GcJg1A45k7BBi2FCQJY0dWr42hQNO1zo8YohW11VM
FVHEO92ZCAlt9Z0uEwyxQWNmKB4NCRrVYZphN5ZzqGTWb0qtLlwSWgn/UbUueqMYVRKEqBPJrbXB
ygivjsBnQ1ojF0qoUk6ZQXvz93p36WSEX+WvhTld7J+a2n/833+/L3P+/P/QByctnB6IbRqmRn3+
l82Qs/m/f26G/OnWv/fBcaHCUicenZMf1PffmyHiF9XQoNUZ2EbdpRvyQx8cfLFOH4WfcKjc/tgH
54ip0gfH7KHTwDH+lWaIZi997h+bDT8+9J+OJFbeBIYSFeY+FFwuEXNADuGkinexsXJFuo4y0JJx
9OI6UGbllZi7E5U8gBNtoaNlb6xSTGN1iREZpC3txpQCXbrSK6s1OG3Nra9RqG1aP2bvQYgZCgjE
0WOzyfGNNwz5csR6Gj9LA70GA+n2R6K656m5hdltytcS3z0LR0JqTdvvR37JR53MK0VuUhYw5Ebr
kqyi8Np115rOGM7TY3+T23dM8shbJbARmYZy05o30bN7rNtz81FryCrIGzMUD6/ikUwC+9wjI69Z
xxM22Bk1RT/1BzvegW+55noiaicTbH/Nocb9iOK7XodiwOWKHKSzs0tnrxFOyqB5UPlikjPPtIu7
nIyOLtqCGOCsZnqYEzaBw1FIH2GMjfQkig3O2+s4755noBiZNWUrrEWJd2mCMfbURpYrlXtQWP3R
7J4Hy90Il/POi0niqKzfdC7pdoa8qbwxXRMOXZJx21qLC83exgWZ59W0aHVYjfGPtk526BmtX8Bv
YnKLdWJxsY/bffycm5eOUMqOnJBuk6PbwK0zHlTH3GPBfOkRRKUyYkAxv+e6E3hoHnG20KatMfqn
LiFaMjsURYWz2gVw0nwOU75LkOcbASQbIb0qlveKgnyz+7Z1TMydnGyPc0DAmw9QDNF1Ja/jEIz+
hgwWlCEW1Hn1NUWW3q1wzEIDUOztqH6F5Yd2w4B1q+yq4OCYG3oqGJrNwBvzNfPBDKh/B+Wghnex
M8ez3TM+Oes5qYI3obVXp+5cRudH+RIpq+NR7TYK5b3meh4fnLV31DHVuU+j3CJa83pna+vcPy+f
9hS/YKujFkap4BCW22OuCTUPzzBCSR1p/5t87GJ1C9ynYyqzymaKsgPtHRNfjCh4U2aYxwcX+XAI
XXjVoCRI+52WhR6zGpSOxEglgjp+M4FK04PHyUJf9j95NRasiqql6kwJXW1p4f6zIbSMQH8dbS4z
1r/929l5+nk1/tOtf1uNtV+Yd3Lc/jXk6HdyqKP/ogqoaAaJS0sW6AIV/a0zrf3Csg0fBTcr5RXf
/H0x1n7RwHoBTAMsCs3sX1uM/57q9NNi/MMjN35qtLFyNLWwMrLGNpQUsdfp2/5+Po57nSbMqnhp
Lv1nd5se6VbLi3uc99Wmu7GPxPr5MZHUYLrLV/MJ9Xh36h7chU1fXHFc2avrcnXS1vpGWW3cDQdv
uA/OrdF9DNprl++gLKwwB4NaBjvTVpuIsmJGV2QNLy4sLnhCKxVecAajM1pUo/Mqj/lsAwPdkY80
QGrPkaot/3Ww92X9ubFfS8RbOPEfjJFLCGpoFr5ZOoRne19KJmJ94eeWdhqTV3YOraOCb7hDnVR5
fkPD8VyCowGODeZdWif7HTb7VFEp4mV4JZtJotah95led+GexCVz9np3w02WR90325LOyBaxO80q
CiR51KZD+4BcA3z3S3uaAnOrSx4zrllw/CTg2YfJ8XE5F4zMFpFjeGUMeys9i/xExT62ONDbtTg6
1ZvOHYCvNyO82BodW+07Kj8LpMa5JEfHISv9deEF9BmvKOfp8K3Iv5Ejocr/1gk3roh0NI/8D192
m/ciPbicT2jOzaCQl//m9l6g5Yp5yaVbfcyreyK7wVvHoO/rtX2iCJ4B2dyZNxhoeAl4eLD3k/7M
X8zvmVQqq2BTuooBPuHIVE0y4Gij6zdzd2tSZ04eQ15ms3QDHmb9JSHBMtyG3TMnSFpVsAn23Eon
o8+v1GuSvh9Qe5Wpyt56ZS8eEdb7vVirkW8R0VX4Kh+Db4tmxiq/tzBEmBvbWccXToIaqVD7YTft
bPOpqTZwqvVhnxzsYdfGGFX9hHHvzdZ+NV/r58gHXQPH9qgSQJQctCf+PcoHeRqq7TN5o/ibBRy5
FuNQcpiMI/0wUuffnYLRhW+cGTV68DEuBOhq126wn8i1O7mk+xGA9cSsUrmHVPbUEnbkcf5uCAnY
wr3+yu+am36LhP2qWU1Xur/8UxxK0iDlidxBjEMAvrylTeXMhM98YsKXNgN3rsQ+p0V1TO9o3WwD
d7vEZY/bhkB0qBEjHZ3xkTGsUmjeInWBZrEWw74wPaV9bTUsjICqDmLYlZzWh29JchjzZeLE1oiS
PBMyfu1gYCaFHelmeq2+8/K59UNn7OBK89OkNHnj2doAQxqP8Kh7xGkdmkwLfL/0BFgyW8O99uu/
BgLu+mkeD5321izeCX/5WcZ2YDxcDwMkO1DKFnRdJce+o/pBdGyNV0aCfO1l+YIYAIC8hu5L1rzy
F6V7QXXUIwigKhH+wCRWbOr3/7F7leboy45BstEiWjGYQfzVXnWxfzw5/Ge3/m2vcn6xDc5+nEcY
0iLR+cMY1f2FaQfnAlPTDEQ7OkX7b5uV8wtjB82EsamrAt413/qN4+mgoAElp+qE9f3LHE/x05SS
R67abJdo/XVEPDyeH2cZURMZcViO+nGu4ydIkEQWXyw+g1jYljFET9jrHL/pMw6/INtiWoCQJ84K
Kt4pwqnRoZ+dytfGcXez/l8MhHgUP55qlpdVdYGLEimO9IeD148PLjHDOg4V1TjmuT/om749VNm2
qq9zKyBx+SlyrJWc9APM51SoOOmOHZ3Otf1EuELsIB2PoObofitJ90OMkNEocvWz2s8nUe6aMbqK
XUC30fSZh5s+yp5N2CMZahiaxFVMPnWrfjjOXeKq1674qmmk5+6dYijP5SIdKZ5t51NF9B2SlNAy
Ip1PGJZKWe+KgW0NtTzCbk8LiCGoVWypyW4QwBGsZyex1iXd+57hZ97TYSWiYXTPmiJvnXxvm9Nr
a4Y3NbwgDGp986wm1r4tjpNSbVAzptaT2zpr3X7r0St2+ZNwglUNwGzdzJ+RPntUsrT5OHXRo0QR
BTQuYMgcf2n1hzEan10PVQguBPtwjC1CxAeGkZzDXjGv+0pwZ+LPmKv7uXU3mUKnh4Stgb2yvKrQ
V4/ZVVy+iYh1xVjrsAgEvcsiXA+woIzAz/P3EZGKIpSTbS0eV/XZGVs/mQ416AUnPSIHXeUhsvrw
u61Gz4YYMLp7I8Ym0S/7k2eV7wKZq9GU61qB5Jy2rEssbEps3osuQub7Nhp0LCeyFhArGjDMQ+U8
zOq+hHxs69+220EnRjRuGslzJJoddAZ6eynNMCd/sQ0SrGLzsR2mjS5vmB2gqEm35ngjpxI4+26C
dlArH0ypDTFcYH0gWoEpGaf3sCBumQTQloLQPfv4PA6zYux494FDE8/T++igeZw0UEc+HbGPQNIz
B5N5HHseSu0YEU4NcbqMV3NIRefwdvikoSRAI6vbPgGK4PCs+2EXk5xR4PuQobuqiRoMplutxVTv
HHFE+CkKLshHjg9B6krDi6hw90POb2YgXdffVvigFM65zj5cW3hjU5yLeuQchx7anY94zsgz4ugO
oDq/66ULV5MtfiQgyMEVp7TOFf2KjXR8A8z1iNyIzPEcsYTbe1o/4frR/ZzMFuN2jvVtaKle2D1W
EbKjU8RpvO6+pYY42zYZzBAojxRDUG2M0aG17+OZjOks9VCG9yGpDCe37x8B1G06GBfi05oV32F8
kPfUujaliXrqITXpI7YQPH30MwjMpRbtLiJqSQobh/vedA/SUe/NQIFMTdTo8gElJryp3QfSDNAc
KG+VYlxJlVgP4lPQz6epJ2gy4FZbh9rCtueTqcsdToJVS/FscnwL3INb4XixXgacdQZndbdkzGB2
V9JYShhzK/PLQBk49+OqBm5e6zeWAvIf3fsCSVDHV5k2J3tKOGo+WKr8LMidLNstPBmy2ciXDr8w
peS5ux50/dTAj9cwvCkFNQeEJz/OrlPUJb5Kfz5n8SlM5SOfZ0pJbTjRw36RmfpOL2qdGyqB3M57
UQ9HGZG0WTJ+kqLZtvZVNPu878peuCk1L1Ys5DDWA6ARCCT2bJWan+vAVP2UrqpOCmtLNBLa+5U2
Yekb5lESzIR4Ti+u4AArN1ZnP0dEuW3D5sMwlVVJ+Qe5BlNgq9wSzOHeSP2EL42Z9k5mADho7V7D
GNxhX95nuepJFYEXVtR4EPfIYh7QFh2GrnFusGTVOzMKn6wFemLn7gMIZeK2JQVw1RB6mU5oY0yX
k8Z/cHdmy4lj27p+IirUN7fqET3YxvhGgTtJSEKAej39+ZRr5a7Kqr3rRN1WpNOZNggLLOYc4x9/
M4uxVOkuKIlqL4+QTijp/48kQX/4x9btx0YOdWmiR8BfolH8dccpZzO8b3BWWCj1eVYG4mOfpMG/
tiriKoP+pWAorkD0Avz82/CPtfqXDv4vR/+sisTfqLbQolDFQPMhiu6PeCqUKULf4KrQyBsT7+xn
VUR3D31FpEfXREPU/uhuDiTwi1u6+k/wVOUvNtq/PnE8tX+9Di4R/kR1Xyrzhsycy/NwmQ+oA6RA
J8soKzRbfYTCm95vFXJlGDNYHVYGWdD3RA23qS2/IoZgdoIIHqs1wKN4KNzEZPo0LYjK6DXjXMSo
cJYweIUUgafchyy55vt8+JKDJrarFVNB9Yjhx4rgsyFbIExrkrDs3FZbiUV2aPqnbqsrKdyLDTww
nK+Ib+q9tPZlFJOXQQqN1lYEb5rHTOhjfcVH8fp8xW1PrV8y47vbtpO82u+1J3kxa7cXp42eyG7r
iSjTK1sxXKPftSgAkzDHRHDzMKwB5ICnz02Q5rovcAY5QAZdzo0uKN4S0tZZP/Uw6ndxvh4fPtwC
U+T12KT5i04uFuzcEp2wYx7HW4CmTD12vV34zXPznMoLNEJQ1e5QlXHnuN5olDueLVm7XvN8n71A
sMJhpfvCtAvV5YImt1rxkAui3oiyOKrv8RjyzSzE9XWuDs0ZHwEJaQkuuCS0OaX8yUrk4Cpqd2ke
QsmdcotvMD9iK1uqxlpP5wzM75mxyhqfUDemtdibe21YfVD+PddhCtPXigJsZssP7GNiGLO6dR0c
cGvm1jj0NidSkAXozKLo9li73I4XSCV+c8JBqDmN61ugutvIuwbC3Dx3W/EtXuYLeVWH2lJ/Fg7D
hjpr+hHYOK/LqaaUbD05DjRot/JjZhxv6VxoF4JZU7OQzsTZUmvBS68L1+qjrRi52sFcFQyh5pfr
AgLKLaD1RRcrHWlLhWL1eAYOINs3xotOD9sO40RLU87Cwx9x/TPcPvnOd3xFcy/Gc5JhKKkD7f3h
32yCRh/27pNi2apXItFTHt+pVxiGXN9EtLo4dUJmZnknz9PKvBmJUxbTAD46Y10BBhfurfahMmTf
fMJ8Ui42gm7DOrybOOSwI8IkYXDgtBDemQuMn9jMMlUM8wqCOYfcYckUTA0vN8WS1MydtVdIEltO
PAL8ifQQhkAw5E9Vux4zH2VRkGm+qq5Jh+aKzixjP1gBz4Mp4oYvp7ioy665u4iArxacowepydgB
KZVN1nEGikGAFUfKgx+oXaC8lxgUS7agr8TeFjFM8i4ZuRDiaQiVIairENcWY3yucbkQupf40CK1
fuCROPBaic3dngnL0kXQCsdiyQ7ZQcDJ7oXT13jz3jt3SJ+6kZo5ALRuLwImyXbE/SvrER/u9WKQ
3xrh/K/dhf4TKG9M5EydUoJl/u9684XIfvyn2FJST385+r+7ENmkxExpdOeiiFWP/juOzC268JP4
/COF+ecWRGYpKkORgR6e4oI4Tft+NuZTnOnUpGIh8N9p30+9zy9D1t+Hrn9kQ1Jr/KkUmfT3v5+3
/ueEjbiWhSSZPe7zQUG2fR/fVFaHHiYBI41pzbwBb1JX+yycqasepzUQk3lyEY9EPeYHLJwDxJKq
c9lA32HIt4jDefkVbVvRjj6xM7I+iERbEFroiwt1F993cgObgtVm03QMC/EUvGcUoJScI/Ku6oBR
uBVVWhDvUt1mFSTfnqg5nAaa8n0muaNhtTdcW+FcfmtIb19vJNc0VhRBRQiu6Vx+k1e54s2Y/oAv
WwaLEASWS2A+o+EGbxOemvaQfKvKgu8Lc9bX+sYZeNhwXHhr914883RlkRED+ZRct7Ky6DWn3zHS
v2xIi7g7H/FSXlUnZPQEA35qT5fSkeb4uSpP4v5CMmaFudcpXT2C/Ai3a8BODw+6eCMUS1QLTkvS
nwpRwu9Yo7HPXzSEjSyFOcZvC+MpPyrMj2TrelT3BpQVq4OvuRqzVU4P7Mmhqi1q94Q7zui6hlUu
dX8p2+f1zVq6J/cUWeeb5Z6eSTkEaSUzxEJps167ZgjzjPszaVon2PJeXdVehwQpWZnzCC8W/z2f
11f3ui9wrsAG624nQRKYJIR+QmutCjivGyxXEyqOenmPfe21dU+nJV2tfZJ157w+c043KzxfrHVk
rUm8c483a/2cBzyyYS394/J0G+0puHA6k9gOn9ePMxRx67S8WmuRwKdPJlhR4vYuUGW5hUtofUPT
sRrrs7F2iXW1r/Z3cLGWp6Lxa5fokGyerDn4VMzrLNBXzUflLbdfmf31sd3mFuKbJUQqTGxZoX3h
xGTaKfzZOnG+gIXtbW+Pob5jS8sv8wJTNBfw1p49m/b2SJYJjGCLJZiKyXmQZB3PRajjPCaLLE7r
pnVsnNNJs3BrHjxeAn6Dls5mfiRgdUp45KUmsJxfgBlKTjdv/fpHwuPDHqybLwT0PfzBmuLz84WI
6Xlm7XbfzfH7auPr2n4VHou7hexnm33yAlVLOj99cBvnCGeQn0JUhHXKrTGEUIoK2l0ej8er9eNE
Rnt9XB6NA0RyR94ZB9DhOb7Z0wGDM9ojKZSkqnrmCnzX058r74P7reLlds8bf1X6inXINgl39tBz
hfAMeQ/d1IW6euDwE5JeuxIO+rMMfP+aL8pXgrlcjUvvYh3IumBwBG3GNmzQdougc+t03O6PXBgf
y9P06ubWWrAGLjoyQwmotTjp6ffEYiMCYhsb4XW2opJb0ezpq+lFf7jTK06oK8YCYRuaK77coBEl
HTY584voXuUdpRWMJQ8IgAjesOdV6rxkfVmX83JeLZXXC6NTCcGxe0N29VLjumCRzDXQau8ml4MX
Zv0SVukMIeJtszQ+evdMyoENKXHVzattjMBJcy4uXJyGEvEt84QgCYXFzS+8q3sJ1Jf7FtOCDVMr
OHpjv75iEz3zgAfF2GEdE4tTF4rDdhD8GGjxZs+0eXYJ7hB8V70ZCr7gN6FWlKTLDrgEgemZmKdz
PWEj5tw+ag+e77L2hh3fuKbLagiYTyweDua5rTNjAVnd+w3IzrjhIXl4wVexmMOszMtBXAImQhtd
sh+ZB34qHl44xyoUD93udp+L5Up6uw9BguYhdprc4QSur2U6h48au+m3SdhQzgPyqMnyFruIFV55
mrUHkTtMv5swyt3pMDyVSxdliYNkDmAqEPzoWcJKF6tllt5dMVVN65Z3D9pcXiLSoqmryb3PHS1n
JOEOl7Dm/OCC4zfAD+MJMIwxnu8peXRWFf54lvwvmXncyklywhw8bnhW0pujvJkQsFYyA38St1+p
9ITW4QkkSxGNuuw+PD71d8fMYzt61lDrXALwTl4e5Y2fHhN3/MZ5D8Wi7N54UXkUfhjcMR+yvXPh
Yt59TkGfyOIsOIpe58n+HUL2zX5U10AL9Pu/evCO7y4iLPhK0IIITPi7gmmt7n8pmKam/89H/6Ft
R+qOwpia6L9cp5+aMPE3biHi3VAlAZHJVKT9rJmk3yYBFLWMxJRB+VFO/ayZuEkmxXM60x9jDvGf
tO0E5vxaM/3l1MEOfhHxPMQZp427Vn5qaq9/uslOLL2N6P0dM95ekmxVRoxAK6eXnXFetY72JT0n
r7Oj+d48Mzd4Ft5uWRbMJBMe1E5YZ6B1UCBf7nJDd4IjaAM6uyd0rEQBer/vceTXbAC+TtCZ06pW
JqJD6a36U3mJF/lp9O6LKiRP8VVZjRvhrTZiCxtQaaWXb2muz3sB1ZeEq2Yy0a+kIsiEJ9MM7jDs
cc1kARnWdbW9kVfJ/pSfK4w/bpp1g7ilnUztFF9cAk8Qu7n8TzO+cPXNtGWebFSISIQijfiV0UwJ
sOVrj7Q5GxFTgW3dNRxLqGFuc2LLiLVlZMxl2U9or+LkBascWwZ5Ti4TJUt6Ul3qJAxWZ+wpHVxD
B3EsXNcu2l9Et6wd5DdwgRRiiaswvq3MZ9SB1p2o7trvaLEpFSF0LoVDLvjXIZhhj3bzcbgC2d5X
M75wo9TV0nedF5GpLKGD1GafkKqYyrD8nKAQjXttGQuLnpazOnGnDPfIBdlRUfd6n1rKjrG+VVxt
6KXSE1/xLOnLKehUNy8+wUEM+KwfSvyiK2GGVRBd2FquvigTSS8jj9PXyrcrM+36k5exljZx7Yxr
0JEB1FiHFIcS3O73JQTy0eLk62KOk/fEH8LBhcrhW2NpmrCCGAhVBWudwAAVGmfp4rFUpIv8CFas
fTLvEeXNB7X8lKMdU948vgWmJW9Kt4jvKwS+wsyjiEE8TFPvpiROWtm8OJC9OhyHGsWx31KQx/Wi
IB/8AFE1yXzS358l97oaFjkm38c7+xCVUNi+sqKqFOnVEk8UmvDCOqSVneLiy4WBHmeHpYSFhKbG
gY58n+fZdnaKD6QNEdC9KlVXD/VvlcQgK7ytz2E/UvfB89v1oCNk3j+TBlXcfTxJrY5RgcCQq6mP
8YMWd1d8qPKOkZS+F0fQ5beH9JRPlvk7hV9drvgzpXN82yEKLMcBskUMaZWzcFZCfL6vOsm+kj+p
zmtEApd9y0ShDbNhgaXbZCrElpCywyK5B+dJnV7X1ygkRtJJFANm1vwWqk57Qs7sFGrKZ7jYT2r6
nusv1eX1gkiANr0+SSsSTbhgEBdfVpiKdA+7Ya+UuXwuK513sTpTUOXJnjkjCSarMKgZn3+ssP9S
Tq2Ezk2WgV0VUVX/P5uJ8hcM+C9H/9xMhN8M9hlkGILAY/+JUwv8y6ZgGDIaYkGTft9M5N8MooFk
QyMZ4QcV9/cGXP4NShhxQqgbwY2nfeYfNOA/WFq/UmrBG8Cnf0wDJmrYr3tJFOF7KamlhkStQ8VV
9g9zpREvIKlXp5sCuC4Ri2/e9ELnD4ZUQxGMpwAMUbvvL1feC9f01Ah5vazN+1q/KxSLeotvE0PJ
Eusvf4bXb0QiABqAAvOBu3nVPexqabT7ZpgXiSSflLa9HpgcwTTU5bVGxJZnNGmHCZOQi9sCjSYG
afghYQCQKPb1poodKcolcnkBl1RjqGdOdNOb/8zl/6UXLxJ1TWegYOiARxJwzf9NQVwaL3+uhP5y
9E/oyPzNQBIvUbr8DBv/qY7XuWm6DnG8+wEDTRDRz0pIhmjIbEPnPSFCtvgjrYObRAF+oinpRKtO
XPF/cPHKwp+oE1RCv5y6OlVKf5Az162J/hyH3Pn18/EUhfy526IDam6TaajAfIbAZdfQFiDZSsSk
EBftKHDGJJQt9n2Ncb2GddoM08ITBzwUPEUcsigtvsixP6nnSP2ecD25Pd3XApQBt9jX88cTd4yD
+/qS+I8WC6xllwcz5HagHl1uvV3qAGPfCwIgJBq9+p0nfr/kxw8vccBZ7rDlc1rIS47qFdX0o+Lg
vQgku0hXsgcsSlzlcz3neIndnTeD8FLsH+w16xRUW6eJVuzHE0+hO5dMWZ8ECLrp/XtcvnGn6PEC
n4Y04xlsuzGMZorLW1vKrlaV1JZ0tfFTKcjNIxMZ+VcSeybwy5WU6OA0vrRkSxC2DR/4xH9vpa+u
tU84wtFtAz5S39fF5Vwp9qxwHoajSI4pBEZJM1t5w2xzyXoLz3JepOO19AtylGtXx3eSZvZsfg+1
e1srXjNXhbeZvBvGo9aEbH+jWz2pJzxe+LOOWV2W9O0f0TKq5mqPrnaveHGKnYYjLZKgmj/WV4og
nDAx1nTWsq2Mx2FZbnlYcKNv0Y1PUUmVxolwAsXnBZK8aXPX/swd1GzOrcWW58a/KJfuTxifTVhT
9llu9Wxu6otiWz1Fr0oT6ncwFCVD5m7rS81trMWntgblX8B3nade7GWIojtrthxPE+YAf8HGPISp
MgGUyt6wdQc2+Hu5mC1JKyVkS3ossLRB0CRvzdTHT1gKcsURAPH2en1a3CObjCFrPOnkcHaNF92Q
LS+yd4H6TRPsQP18oEfQnU9+pGOgaKL7hBhv/5s3bFVmAZn2VkbY8K//bs1by4c/r3l/Ofr3DRu8
G5MECGs/+7if3Z/w27QUapgRiz/NQn5f80RoaoIgywhy+MRK9LP7Y57LGFfErJOF70cF8A/WPJF5
wF/bP5hxeAcoskaElPmnRY+8nbJVR2RQ6bhR7h8ZVyqWwh+IerOX9jV66z/UxnoQVWLdXiOSeUNq
E3vYl+FQMpDRsCwGhFWBAJ2WeJ0vNbhQ2h9nNfwoq1sNX+kIi4yI4sPg08Y15iIuaQ9f5GQbv7cn
odrKT7P0XVibVKkV9viW8TyyvVMT9EgC/Kh3Z8Glxz6cNAlDCHtgq9xBEyEjczjw27RM0gYlW4J0
RmUhOjcDJRuM2kunIKWcR71XRyT3paXX1pqjyYUjXz8V42yyrkEGY/qsiV+zB/yv7KCAgWg5PPAV
5glpY0+xdTZCRmn2omQ+0+ZqdfdT9+JcHCB1/lyv15dsmTKUFDjYjbypSbl8ZyHDhi/I6Pn1dc7i
2eE8aLhmGdyAC3trILYJilfiwn9Zddqib/yhcBRURt+q/hmxKKMulb4mIlW85OnJkbUb8TLmPmh+
7zO3GQhp3PbmysRj+3NKl4YtJywG7W2SxgmMzpgOflK4yyQl7OAdmhvtQioTANwECGFu3uyLwdmI
1xUTdUFfIOLF4zp+kXwOSsUdFsuWGrsASHdXd8xlnzJGUbZltYhTL1pDJbxhl2JF7/lzccRsgvZg
YGG3SdegD2utBiOKu92yN30wqwccE4bVmPrCZVfpdBFzQQCOda7SAZtGg4llF6qdX15f2HvNx7x1
BIDz3mGri41XmGNqwsz+I449aNzJkDjCt35/iiedAFJDR8/2nUDiGcKSLfmkEkZU76awL4RXiEum
4Y3tl8zCl/cf2tWrWnSFrgnrsLQfkyDAy510DCuUhgz/S7+9b9jHdcjjZbtX7tsHGwsbebqqikBx
4czjr+wQ/p3jBiU5hv4a50f19V7lOEKSp/YqXejXIRdbMwl2EuVtZVf1aCGhj5ZAlow9W9HJ2Qf4
HZX32GqIvgKQVK3oK4KV/6rdPQGNj+BPbmokw7XHu4ssiKyn+uPev0k7quEhXpIZyuu8ufXzWVW5
7OpXi2jxZAA8PF5J4vNE0ALeksmhbBZJSiDfQbu7fBjoK/RVG9vlzLmG0jIcrEPsTSMJymBn2md4
+4KReiM0a3EeSUQTPT1ir2ePbn3M4GabLOW6d7rEz+4YNQyvNwhHyWVNhvwWcXFFGIItYW4OM4nw
3RlWjwRXWLhTJ/H0AXZZK+xCaM2t8W5xnilyi8yOZk/mGJLAcJmkEG2Nsrex6ZxRpT9AChhFfH0z
bZZo6oHeiURlAgTfe8vVCOBQW5/YDIMoISdaVkF5c9P3/iStpfWwl5/Gz/EASnV/BWxN0jedc2CB
kVVibkCDL+jvouSIFPvGhIg4KYzt3i8seIg0WEzE2/weTo48Gbiz+ixAAOiD4b6vpX1b3+0OZ+bM
1plj6f7loy2nWNJlZXfFOmGwT4R4gqPn061l5PQap8skh7bZxA6NfXNK3seYlQpoHXM5HTImxIov
SJlxZiEAYY7RlVaMDcQC98sUYN0u4U8U/BXM2bz46t/FI2oO6HRYMydOvlFxr+sI2nkbLVEPVQSC
VJj1th32yZ2AmMK+DFdvhr2D6GIj1LF0p4IQjM6tailB+2EB2W44t3PUhvMseHwky5mH/phqBC22
MwRC0Gb+oEADSNxd8E30uY34z9NWwPohb/QiC6O3DkF1uZVRftwQXYSwT19xW/aytRZiWsfCs75s
jXJB9EXGWxxn4+8LcB3MY7RjnvrYlfKuOlfn5iy83PfdumWV4tf0rmH0jLl8c9s1HykKODFbEmOL
xyrkBi5Z5bXR5yzOYRwmh9m6QO2HH9+VaGI5KB7zMTSNAy4v9kBgMJ5/xqe2LJYVBiv24zu5TDyW
6qPfK/M6MF2QDu3UBpGj4Z6H7V67urHhzYKq9PisiYtigFYU9KpPfr1KeqdANKCGU+GaneYmo7OG
usibCXUS7/zgekjfxmOyyb7SrzbQhb2pnLn89OR5RFw3hMTL6pOwJBS5rGg2bofseQ7NRz0SQMG/
uMxCYIlzt+kt+UbQJ+NmNil/wl7FbFPyrnnDG49De4YtbuWXO3mRe9jdztAYGm+t8nzTNiPh2HdL
SpdywCP0yvP9jRyRST+tBEJ7uM6W+rCatbeQONorTOxHe4ZqDRP60A5vzJ2QiRqK+zAoZA2EN1bv
do5ItU/T8bhpb9g5CI0Je5cATHBfg8Ard7J+Z1EdRFz+hC0T1ygREATiLBn7qG5o4B+jq425a8R+
mS+hAJ+bJRNaIXuumrBhNMMGOal5zgZ9QeEMS5MEMHem2ZXuI2nCnpDhE9TZ6jmOnwfyhBqroFCe
JjuPnWKEra/60hJipIX/l72uMo9h7fl8OsFf4Q9LqHVj6jdNITsRYwNdse8wZ6G88g7lJ+nkc24Y
ps++GpG5Ns1feHtJzqC998pmKDafna4+bUkPu+WA2yVhabGD1GuYkZiBcNOtqC6Y9NYr2ESguBTj
wYDulvHbjvBK0XbylWO44OAOHHrBz1mGsWPZOI9mo+1TWCxH7gSYSfrShaXz2ZxD9gbyPYxuu2fu
c7Vbv6CB21+K4yjv7mYgMxViPfRKp/XHr4vpSsrzoPmKtskeZH+QrppvLgshWRiVE6fvzbb6TBbp
zeJZGGRyQGB4ImMBBDwjjWJrvkS34DE+FRiUQWJ2BOvwPTAS/R6vwrnP5tgme1I+KZ8uHaqmu21k
qyQOSNS+6u7IzP7UnzByY9yle8QYp/hrW/Jnxwr3zie+3IIU3pzam/6y581br/UkH2NG8aOJV7Lx
PBOd2eG21PzG7b3euy6vS3Uj+fkymV/mki8xrEtfknkXaqtkPg30pikketNg8Jk4uPeAWE5e4iqI
WcUocZyctSzezE4C9oidmzrT1sdWuLqupjWOGIEoWjRorhOgYKXEzT8QCcAsl/L1TAQE6yaWjIbL
0ufSo7EAwlYP4OU5My8+NjxvqLvNk0AsDJFnZT19oCyrz2jNEHFhO5TDZ65dZGQo0+6Pp/bFUD+L
0UOkhnRtGxdIRxK7ZSEmrK27bcyrjyMU7zf9m1Q3NBMyU9tbTMzKG3sA0HQ6vZLRmdfRhN3VWMwr
GXNZEWToOK2xp5prrBuXOG7+1cM9DIQEVYeHhOPAD1zybyAtBXDvD2wocKG/HP07pKWJgq4CW/0P
tem/7R2QFvaSMgM8shfoQya67s/2TvlNEXUs9Jnv0XoJ4Fb/094pv0n4RzIuhK9rYv/yjyAtUZkA
118B2V9OXfuTGigRhVK7Fxr6B8LP3TSThV1OIC/Vcv1YoXXRgVTEdVpQCVFY1tdqeZ2toX650rgg
IcElEOmDMEanbfD8fUhHLLoXmOgv0n4McsN80OY9rrCAwqavj9KDcs9U6oloia1UPGyK9tRMUdmi
vCImzs5748nANE8sPRyhgi69u0N2exnNYUugAqIA0b6rbmcwySmnUGwTd6/azjAxilTs0R7w75H3
CWRQxe8YJK078YBU9YEpDkayWHldtdle6zYKxVMqBpKyvqSbUXOrkbVT+Mw04kZvcFAfG6kbyKBB
7HLqk1vY3US480QNpuAwYlB1MxLgYixsl5X4rYzLWf5tkisjy+n8fieo9zqyzqsIVsibJUxlCiO0
GoxmYlaPpN52lDYamqCyX12T8iSpl3Oqv0SP3gwqEellU1itVjAuk3hPPtpa90h3YSJ41TFqvOAb
K6br/Ip/8EBDbCS1jy88PgZYkVV4rbw0uHh1+v3DiJSgxuaR5JS7c8shJNSSHhakjNnGDDJslWeH
/mYy66H4YjgqafEhEeJ0x8xiO0gsFQSJHQrN+I6LxCFOjzI8KT1FqoKsqF8xpJf3MRXxWmKkpDKf
kzvV+9ciRJPoD+mgKUpMUQxNEf6WULnV3V+WkP/t6J8IEYpGgew1BkUTNVL6nVBpmL8BHBmqIP3H
9nvSIf5cQQwolROn4A/Y0U+AiJsA2VnrsFOVJ9H+PwHFCYX+dQX575mjc2SipE9etNz+B1D8MVZq
MVNFZVHByiGCAFjHRNxWuQamKQ8q8Kv00gy0jdLObGyZkUo1B8x+hNS0RTKHg04Mp13tUgpag1r6
vbziHsu1Z+cF3OKFpnqPp5tEapN7mcsbegZ4LJiL9zgak6VnZZNFc+2IEQ7lr5lK7yO6+tZgVlzb
oklN6s1gIkJal8iemEs6KTS+rgdF5Ul4SiQr7ds0GefnjtE+E89tPR4OVWUfn3H1vy1hM/ji62Uu
6kHfHW6UMh398xVxL30mVMzaXOHCcR16An0pwQkJMa08wXHjwds7doZq2Upf+eXtct1IECyp05XJ
ySUVMEhbX5pVfn+TLruhqSy9WZXs2a39KJ9arACGTe81KDCvdWhkYUzjBSXuso9QPuCGaNzW/WN1
I14GkSgsP2EjYrhLUDsehn0dmodaBvmRKSkgSNfr2406U0DPHTPKDyXr3DmQ5J5nztS70UCH/TPN
3dHY3xfSnjrBoBQiocFXfNpFpwsfGFMrLlB/L30q0NAgFeHANy8Xd6wMaO18fVksmHcITnt3KOji
yAbNVp+63eSbPb3mNMEshkI4VU1v0Tk+sp52ZYgWSqi3FVGRpMiQ6TmVVzi0u1XqsQn05XLQQrl1
m8pOoFrgPwlRa13n60dvsR9BRu+fSVoMSAeGbnffGO+PnWHAVqCAjt5VNB4KLHrqbszBk97+5m+e
YZdml5HTVQs8VlBp13F4vT2T3gg41qEgTx2T2GeG1Ha30PZCGU6T/jPcCEp0A8X6YFGcregTtb1J
y/S4nsuj/nHj9vtx9sQSeVlhgVW8S9OnfGYBafX4SiybMDvLH9elvBF2IpXs6IxWCz8Os7KLa5wK
H0TMgb1PDR401OeQYK+0Wa6yV/bJs5F4+txcmhSTg02Md7Lvc4+iBlwBEW13fmTLMQa0p32KY8tj
0MP0qdjDk7ejoF0gRl9EWxi7XvdRvd6C6EnHA+C59BHCerM3NLNzwupWxfNt0x7KcHylx96Vu0yh
XXIILLy/tUx1dlEo8cCNnT+ZIICv+Pht8sUjoEWdXgl6FEwE85O8rM4pPkLb9Bz56aJdZufyhZxm
p1tFId8ViBGzmrP8quzM4DpPAwz5N8ChU4N65r2KKUZFc68H+DAG2a7Y8cjGS/102aZ7brvN03Pf
2NrOPFCuLBsX++nh+0q5Tw8OtcbSBnf4Hl+10Fx0qwmTbZ6Jo3szQuVFwqcGq0Vuu1FuvwJKICMa
X2cb2UsDvEFABDHVO+LDD4xLAB7W9jOAzKfLMQqnMMbYYTLnIr34wLPIni4KA56D9qYMm8u4joiX
xA51X28fB5323GFazAtK2AANOqhWx0DZwXASz/e9vif1hTjyxBLbbX931buLi5GFrvRQ7qRnAQxq
pyALcWUnCmVHXXTPdPqSuWyHL31c5vCAu9Pt4ZulYyKpLCEpWWIwLq8OmOX77VgviLghjsrOKyZo
H228GB0lTNdYgfLUjLkyTwFz0ccijYxC0d+iBrIvzlepz3Vcmx7W8SRCXVVomKXaVTbM6CwWRjio
dxPQy6aF+cFnzebIb40DtY8TL2P/sVC20bbwU3/cNXAsrYjj4sMza6MbHYaPzknOxkb2VVfYXCgr
59CH3VgKHm6eVYtclVZa7MpDuuCfBndVjDPJOXLJD3Tb77pcGJPpPRxYW9rCGa+HDPDDY3Q5zMjF
i94M4+t2eUWPBV0LuhVMJDMN4A9BMuJOUf003nNopwBoeHJF0by7B8TjWL3g6uZkmQV7HT4V5CeF
XDWv1Q+5CfEF8LrV3FyBaymqNrae99ZJaKkg0KQdOtxhKeHTUuLd+5A2aRSURLPdsGVyB54W6wAs
rTs0N+E7m/mR5sJZ0opNWSPnutoIOyHqE4WTLUER1BUhXtZt9lhwPjq5E1nF9Zw8izuzt3vTbUjR
MsOyXejy1TpnQK4v6OO9ESOBCwuNfF0XBEP3jKV7L5GBsW85VDh4ZxNV7TbMTUaqtfYUWfWI0uA2
RcU5I9ICdGKkXHlZE2SsVd31o+8qwpfKpxJHVV4hX3oUrghNzjDIYo4UizRfpzIXF9mWCmwNjvHV
FyJXzryYhUzP/SjJV0m/x8ePEbAny5FNfvOaqFzyQMWFBp5BwKIChkYifL4BuWVhZmL07y0gf2hT
cOlGIEt5pgnwc/7vHnQhhr8WkP/L0T97UPU3ij0eUiJnlYHi7wXkpNWZOl52if/Qe/7Qgqq/4XWo
UFtO00nu8YcWlJt+drNUo/9gugi/9U/F45/OWuXc/lg8FoKiVXE83OfJEnIdHQacZ0Z8cJqZc+TM
z14hR6tEIU7jEvji46b2ZMx7BV97E2CU45E8uMYQVIWvxg7GZxU2e+riQnIMg5jvy+ClOAboc+ye
oksgd4sKh5/cuw7Ybdpyzoj8MMZnLt3bfWV2CxwDWMeByqvvCxkr0zZU61ZNY4UwheJpXWSBtmsf
c9nEfHeNH7fdjUE9Mh8QQyyM2LngWuNVxNHcv3zRNzc22/HiYdmgMehSLU6Nz0xn0nPzzQF8RIXP
2VyUzxRaQeyyh/ATMSTmMypTHpFjuIPAjPPHwf+5aXqODEE/KFO5V4dJr4lCvHASyVEGFjPrAfmk
c9gNYxw9KAXOj+VYWkQ6oKQlmguDXMsggBnw6Hs2ePnTbU4suw6xEb2oQTKnS2LCLN3fryOLDvZZ
zVJDupOHxK1F8lPdhAlOGLMNuGjEZvyA9HGNLNGTioN29UHrS3YaioDkk/+LqF0SV439tgoe8vIR
+9EYcJRcuZxsj6CjcpPG59njV8rvqK5cIeS3NNsXfuLM3ISphKxb5h67br5yYgsploUFrgUubyl2
afUOg0rqJywH3Pis+DhsLR9Ox/wBwNNK/Ik2QUVqEffpNNS2BIYGhpv78nz6vr6cLcRPM3g4yBed
fK5R9zLFdsel7FwdlqpwXPw/7s5ryW0s27ZfhAp483gJgN4zme4FkUYJ7z2+/g6oW7dKUp8+Ufex
QgqZTJJJu/faa805Znkvv5WtY56v8UG7GseScByREgqjzUna5VtjGa85q2woJCh9SKSgxsiPwz69
tkf5UdoDcj5nm1du1EFdyog4cJq16nhrxsz6HifrNb4Pa34OFUu61XbGur9qKHTia3Su9vlbjbyF
RNQO78m4jTb6gRmBdnuGzuL2Lr3sDayzbX2PXymN12p30F8YcAB6l1+8B+3or8ZzjtXoqdrpG6CR
Dr4nW0X+4630bUM85jU8MgVeZa0d7YP9dFbO9XuU2yJQQ/Vmnc0rgeSbcscB4Sh9jtRt+Rrzhz2u
mmX7Za7S4yxVAmDggm/ZxRfpnTHL9fuQpXrHQ1DhkHsBJsz0yppnWk7kOaZTiAvjaByLXbbDHbYE
nSYcqPmXzOWRj+JrodNj61wwXbH1LmtKl5QqaUJ9RRd5m23UrbyVFJu3kv/mHYQbg1V+c1CkVuZ0
5iRor6rFHILMmz56gFgbHsWtdQKEwKhhq3zmT1O00K8+m9UBqfCKRjPjKO9SbKqNtiSh1oeuspj2
YghYYqErDgegB/qmaKWtN+FxWnX2CqVy+ay9xtDFPqJkMYuUDgKsm22Cq+yhDhfBUUwAlrgpxBQ7
efMZIK9i3DkX8bnlw7GVVTd7THm7PvuBU2KypgJaJcGuI7yA4XnKqQfUSBczaxN5q/fdIcjle2U9
ZWpPTRrfNEbIRuIOsr7uOnxHSn6csNNJIB8J9n30AQ8xMie33e1At4TqPdmAIUV2thG3pDrc1Pf0
REzzIro0d/lJfpr/bO4zc6w3Xs05/Mpfd8A+xV6enb3xcv4aRB7QMyfGD15N4YOTvWT0BJduz6kr
cCudKhOvuvBixefmPtuDqwObvRMvYydwkYV/U8WFHb3yp8ONhvoquiSvP3588vrnXZGf1CeMSAR1
otxyxTVjE/znupy8UCQyvUv9N1lpXM4U1Qb1KeqzqwWlzCftIUZdYt3KZFir2pOHTwBI9WJIieKc
wdEL6RKoHJ8x/u3HDc4nK/4wNihO9kFMN8NujvHDPtKfPSpedFVL31z7rJwVEyGRh4rZOb01IeI4
4RosRZW1/FaYXHCR0K0QfHscvjprX546wPPg1aj0nRjokxNdZncVRY/4zlMkyUvmP+jkCCJnhsq/
eWKZF8nv+IV4JUCyYdMXuImwX3bfIMIFW57fw9Q62KB20aUUvv8lrpkDVbEjYrR05CdeGL07S7Eb
O9ykyC0nr9WBrxb/aCGXikyUVj+kHmDB2n+tsg76z1UWnf7frv2jyrL+UJGawh425jbYnMT0F/Gq
qtBwo4nHz6MU+0uZNcurdcS0KKuhHQMN+7PTz7cUxNKw02Qu8/cqLfk/yLj+es9Rgv9caXWpnAVS
0UHtZ6etXQQ1nA/UD9oxjX/VXytrwRf8x/SLUkph4wg28MGq2S9HWitbD8Oz4tKPRMjbKB+4eFMc
AH11mFJQSvBuxo7HDYxuSWe8MeYfE1XrbqmLl+pZ5mjKJfluYM7gWo7YjKCAQUpoTmJX1Jw0pFHo
SDtveypuYC885/TQ39sD4225d2vt1h5iV9npwVol95buQ76pdBomyLNAe4jlAvFVZy7SCzNrwsIn
AVPrO5cYUJlLgAU5WHOulS7wudqEFLZF8pXU10rbxf2u0DHqxuQOVu+cehmAH2a3MuxcKGcvyVNJ
4ssR7wnUYMNuFsETh8cP3NbTqkbOBc7Cxk6huoaOg8hRy00LzB/B5EnE1o0pBUNp9jnffJUCPL4k
XwOLC6NxxCLooRa4RfV341A6oDHiPXT2NTgLmgr7ZqsdQAHBE0YwspmP3IlTBGQfroEdiwQkCHaE
dYTBNQyzU93cjOYVN09397FU3S3T1Z+qVTJsJs2RS3f4xsw5uRgBWCCECU61itzyxuVZU0gu2CaX
7FX2nPAUxA6ZMcnBio7lExsPp22YS2nhZuT5waZU8QlWLI6kXO0911/SkaM4tK3WaQ7/5LObSRo6
KnTmeJxp5k/ffzm76b/RFH679o9VRf1Dm09nBuSEX/wchvoHfAOJpUOCJIQE9C+rivYHsne+ZBiS
8QsjnSw51iHoQxzudKyMxt85wH1HM/w0P5wfL2wvfV7gYP0qv8wPW3kK2yJW4s2kuGaZh5jPkEvH
QYdgTQDHHVloezR5w3TvLKbxG+EVoGjKeimh9I5F64NYmmOgQ+qK1Zom9ViSAD7mu0g91xaaiCba
1+gEKu/iyQ+tzrsuCZtFFcUPRUEDRxa7Q9/Xx8DoTn44f+KmCFGqRTWt9BNBR+qp6eQBOteQX0Tl
s1Ig2yRYpMeM3BJxkErHzL3A9hWBLl1yNSb1A6wPD6VeyU1ZIXHLqRgMeeMFCotXvSE52pHk/lMN
JrC6JodVQVQ2QTuiPC9g+/gjQGsvN9KvLPaWbTlywuIoFarupLcTKiaGEfmwFkZf25tW5pG07j/6
qDIiP9rDt1sM+bYg1eIs5NYpKceH3KJ0kcmGjOvmOfZonBLi9xSlHDQnCWV/s9CEZRwL70Y8Z5Zy
WqzGB6sQ/I0ZsM5GpE98SwJrrdW+siFvCfiDQqJcSwDP3BmncBPNm2nRY2+jtVoDRbDKpyJNruDt
t5XonzvlUCAWkGP/s1Sbw0h9JUgc0DKzXbdlXe1FOuqo80KCKY3OOA09cxv6bjXQpqiJyeMJI+E8
xoRNjlpLhShYWI2hJwZRTcREOLiNtdVSmv9a9SpLCvqRwJzz+GRUw0F4q4Zna6rFgzIS/jRNw5y6
RfHWKwh+h2I6hiEP3Cz5qbrmk4PEDJMCOHoz00pcZ0OUOf/YdYl6RbdUBAN8OkGvsEL9t3XpKP2f
n3pK/+naP9Ylqp15yEnJAsfsJ5/ZbNURGVUaJBHL+FL1v0wlZ5I4+YssPoRCgQRnyfoxlZTx/ugq
N8od/tdq9jcaS5JOtfXTuvTLA58xsH9tLJVTW5hVbPQbRUjPZpx/mFW0iYtpJ6S09eV2z9iSdkmn
I8PqGG8II6WzyuZXmjnZjRa24RrLKsFehritUrwweRm9pBqQKBKrSnuSESuUL1WcRu+BnwO9EPHt
kuZzbapiuhHjuJRBChhtMjI2GoXUWFBbIr8l6NseyW6zG63O7YJwMpLfaaES/2aI63HEvU+8LekH
i5GDmUwyfawMTh+Nzw1xLeaEtiH5HJLJbkqgHGm2b7XI9QN/MzRfaCoPudLbJBh81Xm5NHzLIazo
oCAomvMkirF7IoqIdGG4UFHm1mp0bJh8jibuZnoRvbzSOoITmJep/bSvNMnhQ8SZyC575kAYgEu6
6g18+nxhlAHK304VXE8hqHZszeyrJaUFHHp9jmYwYSHuhBzpb9rIr4lgfRNEEGjJDNogSlqzKmS/
RUQfbWaAYx5VT2REJje/XfGquGFUUYJgmgngV9Wvaa89yCkaNKPPIbK2m2Sg36GB4SHVrEV36Pl1
xXCStpcpCgepqRAReuiLSfV5UGJ/WlStSWhUofUbj7CwS5DHGtkSdcaMFZyGUegqfASlWo9asyWa
j1CvmozmDj1wqccrPWj2Yi0tfdF80Jp2nTD0i/UhsItMeY5KshPClqF3Wr8LnrrPo+IejeY1i8yD
OTUXqR7fNIuhWqPDDCoyR2UM2yMtT9ViSQ+25XgvP5WhOKf70Y5qCvyySPEGpWB4K0v/3Kb4fOAi
ewZhha5arDX/ywKm/5bE+9u1/72AmaAVTEmRWG9U7d9ohR++GwntBCkHIsotPI4cvf6UVUBEnH2I
c/Ssolrwpf+6gCHHQnFB1gE10fytv7GAfTcU/bKA/XTXlV86414ii3FXW+rGGuhXMFpLafnxhh4v
7UxcXUSSE0UdhviLori9YZPaxcCe+FTRhnTG9yMn9WyG7PIVm8eOWkogaCkYll6eMvwSAcjGtMZ9
aznEp0n80KqVlF6Km7KLSIYJ1grMumbGAzJz5KzGPzhezWc1lY40ZZEzizFmRWXFL3QA69546Bj1
POmuia5SR2c5nWLOK8zORmSIQEuC4oCOAJlIy6wQYS7Rrjnj8ockuHsikd6rWa1VLLViOMjZ45wc
fwIFA60kQLk92rV4iXN9xYSgUq4mPBVx2yzBuTBv6mHfR1sUGMhH8zViA8/CqU4uOJBV6DJL5Ocr
/yuDBaffNX3T6w4/P9dwXUBqGS8MGuRXheEdN6mbT5O0QMUwnTrE/XzL8/ZwZcZLzEMPUsUu4iXE
GDQS3y/Z8qPTHWTvOnEAu3SM2oCwcPe460n4Cn5FEKcl951bRWvluWJ1FcwDt2uxkthpdk4anqlZ
rHJSbtWpWKIlMdgjDu204j/3LgBauUxfyWBQnmp11v7nBHLtumaxSO/xN5XyFI2sOGvZFZqFALXe
+wj0i4N3YAX2mIVWJ2e92AWSu5HP4Up+4XIi3UHeH0/de3zo3pfpPbg9DE/TU/gKu+ydiJ5L/kqq
whMpiIs25oRPWPg8LO5XPe9H2kwnulTK0qAf5nB3m5tF+iDow0V5AVwmLfKt8N6u2mEtD7Z454rU
zwzD9dhpbtmyP/BIMWUNNn/mlhu7arng29pa0lfCOzcDQWgguRDJ4SKTmKraqPwz5xttQn71h1hH
MyTDH5hP9mzHzAMC518Pf07VZTI7w0KiRbnVbWPXr6Z+Oe8+x/Ki53a74h7H4exEC/j9ITz1r9ZO
PAC05hcCvWNzLq/k3+RQOh5mec01PwafwScDDgwJoemw98LBtJ5VZiFf86/6qE6udGFwHsFormvr
mMvnirnzZPEhXckic4SQB4RV07ylobYKksaJ5w8FAAyl1p05tFqzP4Z0cAAj69iwsNHieZXAOF1K
g1jNKTpNwjP6vYXl7eo2XVpHPSXKAaS3JTuBeB8mFELBQ6GS3iktVWSXcX9Rh4dw23t0GIE9CnSf
aQF5pFH36PKLh6oU3apfatFLT2M+97G3+MnOY7cXQ14B2UcQkNOpEdY9aRD9Nmixh72IGygk5omB
sNK8VdI2ijZEsGGzMBwVlyyZkfJLyfRpJDN4YUAWU2zRPBH2VI14nj5Hc+UPO74+egclXo/G+xyS
nH0L8m8sejRnmIIdcAOMwiEBFfMQrTPORIxEmn0unYevYWEp+2HPIIvoydRGJFDXpOtSRQyUE4Ej
N9u0Ak6WrSThLKpulK0I1hzdDhxojZCA7deNi4e8eoYsBg+PTwwjx69ZJAk9i+PZWWGo9wizFPtB
uYGkoSYoxVxMvuFDSFOGmzWtk++vtGqpMNKr3nvvULkzfQxI20wn2591J1m8cOJ5nrb6AiDIUrIh
xt0p64gZgV5nLl6OW3h0QOO2LwgtYP9DLZsvCpIE60TPVUCcoZa4do/GdgakWVt9ia3czZeJy8qx
HO5QX8CnzTciLu6ozdBAfRcn4dXC4cg3CGJyKhs2+UXcJa/+TUQ9v7POY4j4bdN7DgkcINDEhdrs
BPwh2krEmYDKS6V0W5kE6zl940qEmWDDaVckYyj6TmKEamJzxhpOTKu/zjzhZgSt3eTquRGkxway
rMKUgSdm2hIn74jvU4BFc92sePfY1cE3tzSbdlJ81lmyYjc9eSwdyUWgAFaiT3kNTpsWFajU5JLf
xDkkRF7j8LvV2qajfc7MyPWbW8x0MmQ/wkZqM/yVhT3FplH1oB9oa7XZNY/JZKFSbtNvarWiL14z
XDSyz7SytlkcHLI2xcdLH+cfSnFQcBBLHJQgT4n/SzjHUaJ594vk/ddr/6issC2bMxXiZ62qSMIG
OCTU7CbyWEP66VRo6HAk/t2r+l5v/TgV0gOn1gLdIFqaPIOr/1ZR9fuhUFGo5zBbo4agb/ZrTdVW
k5zQONukhXydKOtHcjpVcaLL2ZOVq/TtrUHJprZJtWpy+I01J0MtETETgc6Pfek9UdEC5nG40oV1
0EuQrO9Wo3141VeoCefAx3k8FevIe/AyB8J7iAq80T+zbFpH9Mgj0jr2XoSdtvLPHGfqA/0xeZtE
tbXqgcMnHuGloiWxeCXxRHGjt6zIVvpUSy3y9m6kdUt0+or4aBSMKkoeKCq73jQfIIVFLmwKCrDp
Wns1HCJdWaY+gHeUsInECBNFOS6oqFwYg3LuEKMpBUICL07W5ZwaW0+oo2r9NfTgmfbkgGfaa9MF
eIXjx0ADkW0AnOirmIQF4/pP/tTMimp6niIdTwI3/qvKey+7v35qfrv2nw0VurKA2wHlm0S7Kdzw
n0YRCQCPIZGCYNE9mb/1Q+at/MGHgoYKBDjsKzRj/zyP0GtBpgPEhHnT9wnS3/no8BDnD8fPTpG5
1YwUnTwfWeFE9nNHpRoMzti+0m2EG9ITzMwIsuN0Fqmkj8Nz+kj5DONj+PBeyYxYshR3H81z9Ywx
mRkTRX/zkc1MRQpn9YDQYondQ0S6axxp+ybtplHOA3Y65RVyLcUS9HXhux5PTNwK4i1+5HQRJHYF
e9R3apEGzMf8j4W2nw//NtC40sRpvlTUdyvAdEevAFxVjF4Nc8Wi6Vf8rqeXCatK5RrepjSWebHi
t5ysauSOBDohLOCPaWO+BWRUlwjZNu9eQr9gGRlvuLstNxMfE8tzvUfVLbcxDPJB30zZQ7rGXw7u
/Zk7yP01/RMNjn0WrspqPxLwnpaoavQXS9yP9Zs+XcRpoRv+KgLqeJg99/pBgw7gKMOyNG9edIv6
m5K+tIz3jXsjPUZEWtpBtVaCezkdgv6JS/nDq36YLW3KrS6Jaib+8lWfVuS4SPVquE2bcaJDuvLI
SUYUaCzajqz7NYDY6ygg1X1lWN/O7N5q10R2wZkFQx/RjnR/EqY9WL2Dh3J4Hs+VsZCu8yFinRS8
LoswaBZjtu81gC92scMHF0fPA4B3Rt7iI9lp5llmAhf5i+Ezc04Fg0LxUAgXUvqgVt7MN/Pbe3tl
gTOQBPJXrGA75VFoa01bZ0hyKBP0zeAtx2TFPxAV19/ye36P79Y1w7UTMoyEzm5Hn95X9YCzgJgA
BEAuUpn9cGPJjau9bJ7VCanH1lhL8lVMVtw5XtHuLKtbvVlCTTHflP0MB8yc8cg753322V9kQC2P
bYKHX0FIGyNXdMkrDrciqaAA+2OeFjcmRgCoCunONS71tTVwZ2Ki1+cJpHjgiFKdmpOxMwSHn5l/
1RLh7lRi5m3oMzsI72m2q+srDACCXPmN1b9QryPOY9T52aeQvpSoXAmvCTcZtUqRnQRp38Fojpd5
tcR2NMmfJH4CuOA8nJICn/ARJJX2OJ184l72PYhRsgfEpUBSGnmvC6mHqfCcFK+S9dlxppi8xg7b
x34Oll2PCFhD4bn0ZEcCHCi+qbk7kxTZCURltpMXHu7nEPL7SKx6iqjtS2H84EsvRMMIxp3OCiRc
8WJBn7f1ENARcjA6HetEbKEnXuci9Aui6qKx86XYYFK0JZ4v+812X2KiV+q8usocifiRlnQraemf
1dBBfUtmrRKuCTLiz/Y0rNqTehtg4nocB12FsTR820XxWO6FS3Rs995H9dbv489x789Vv4NZvawd
TFiJhFdq3TZrZFP+WsBE0I7XqrdxCDR2f6u8vTqPkPb1STtoBnm+BDWCFLCfEHIkOQod208yhG+I
pZDY0S+otxbYyg9WSVsm26gmT/UAiTslXnUBUVKxMIbjjRddjUWlBFpkR+/NukLePrvFvU1+ICd8
SRmx9XGWr/pzonMKd4mjbt0YeW/qQHgsOAh4KNxIm8GQ5q8aCJTyciQnCLVuE4CJFC5+t7Y41Je7
0DZZqyJHAAGh7zwR9AQn0xM99hWWdYkRe8RRlNdRPOGpHpYCPGHjBh+QpiuLyriW65X1aBEY6cYf
jc1SMtiNt09I2RL3U7guBtKJnd5b6tRFyQmGhKLfFDoTkCCVpSo68aO+0xC6oLZ59vDIEkU0AC5E
526PvNeeSZnUbG9nlqjloekWyJ353G3xxmgPAAEWO9IPb2277Lf4HnheFXE3vcw2kGGWRlbIkuJl
Ii29aaF94myODFetEPXlO4v0LGb6iJnQbFmQVW7j1dhXPOseJolORCrJy+GrAIVpi4nRVsse2HXm
/8/UuCPdII2e2bjxAxu8BiRdumi6t++6Hb8Nb96geFKNVStu1ewDUBK3Sidi2QcPsvJMvy2Jl7Sa
knLTvEynPJ2pSsAztnwne5ZmrumiBX+zNVA2DMfHfm5FySVOZpx4WvKiJm5/KYblxIv1/v2LtfmU
Jw53xHvjg+x9w6N8CbAhwLPcAVBZzw6bco33x23XyNs2ycrHnTzbrUMG9wRTbsfduCZXsoCZcRrX
4TK4hDe+DlPTtpzxSXwfQZXFDzNow20XF5akLT25+ywGUNfFpUGclV3oe7yLLh4L4APCDruygJAg
dtITU9PFV7YiphJ/u2eLz32dOqjHMYj0sfwlDe12sDDOiMipEgU5xjZ2T1WGFBcBnfwuRxUvvrKo
TSSpA7mOXSUwhijYBEruYtaw9GYvAhFUUuBtW8EtA+vsDxGSDJGw5rqfjoO4LVnFgqfp6EcOgoye
3Rh9HWI8wKKj+IjCkbIBuLPldOxWuvKBX9KrRreKg22X1KhA+w51v7HWkvrGhHfRE0ZEsJk9ZKv4
ASdP4PSKbb0abvOk80Kux3OAkth3cPmnDBatN9Au0bbFhPUIE5U7xP+abItbIEq+DTSNgisfvOxE
CoW3jG1lPMyMhNJJpb1lIYlZ5LOdibFztrDshtCOat/n7Vo0D14NIb8xfTsmRKvLeAIrO1A9O6/Z
v5+kijuDLh9nWv6JpzTBIMQqlFyHdNNiCJiD9DjG20rnNBp9UDvhrBsvWoZZjKi/OyTkxsbgUGa2
Aa0VvSB+WHTU0Atw3chLM9LvSqW4EjPoyUCBUpF1LQARad+IVRU/mrnCiTZ1ZXwqeO9yeV/K9B0x
5UKxib7FGuwXYmG8aVcgbMmBB/Ccuc3kEkondgv/pd+o++46Km78LI6ocrAImJgD8x1/MbtZFdtt
f9Luw6q5dJe7uU5c4xs4B2dY6Wv+YtEOCu6a5Sa7CGuhSD8xexylT/GGh6MMoPJFW0tZxtZ2eC22
5i7bVp1jwi9bF4Zds0fd/HjpRZAPmsvUn0KkQLhZaTIULKImdNkHc1fS40xOGOrzTeciHueNvAut
xce/LCbyjaAZsgxLJ/lCtAuBl3gwJk4zAGL8pByUjulH5pb55d5ML9nWsOVFe+JtzUaI6da+30R6
t3yKstwGqvMvYopYrTR5yTuRT+I3UhWDV/SB1T15FWVY3sgdI+5msLjPn3bLsQBKhA4Aod1Xv/g0
vtuPdDhxiBn5iLMu8BXrZf7+2nO1c/DNeDE27Xom+PCWuABlx49X2Pfj/UtZPEbj+mV7346Liyp1
J9lbChYz99fMrWiEw4giTcYJ8SmyTxunLMEE7MRDY/s8Zqj2+gOkLnEpLyLBWDYTn+yHecWXeY+m
IcvwMhS/Kd+4flBHWwX8evphfduqSzTq3AVsy657vN8ye3qNviBxDmd5hkxoa70Ca6wGD9idlUWz
SlJMnEA+cJBADool3IiS9PhPPoLKnBJnLgC6QQ6MnPn+Z63R3nr59Qj627X/bNwgjDRVpIbyLEUU
/1QwmuIfM/mNgu77ZGumwP6/IygKJU6DtB3m3gpaA/y/P7o3YAwUujZM0USMyigu/84RlOzY306g
P9116ZcTaC2rqVbDTdiYjWDeDNUCjNRCfswDYS21+vSuRv5kG2MVLcIsijdDUK4T1NRNp11ztQQN
ZozfIj3cjsIEiq4isrqC9GSlHmQDBtbfikLaG8Mt9uRNhLU+il8UfS8qmEaMrS9EF9XzQGzSMyrx
oJSKjhORjamMI9tCT25VT0b/puD2iuvpWVV2Jm1PL6boGVK7xMLZDzjn6DwCEmiLpR42D0P2JHGY
HupjE4krOdNWrZRddD04eZToYn/rvGUN0llRsY/NUDiQucGzLIvuRAGFGMD147sGFan9TIqdKMvL
sEWGT2ZVdk6lDzml840fpCn3U6V8FTIkXVH5auNrJasnnhLOfO9NY65klXITFftoXKoObXNH+kRO
Q1t6MIoBF1oBYY2jNn1YsXcUvVgyyweOzqEUhKi8RSNhZ62/z0tlFbGNZ6HbV8gJF5U2bjnyysqa
fqyL97sIZduUGdLpKWkObJFAOQ3BchJlcj2IK5P5IviKHVMX5wlD+NrpiEFvioWWmxsQE46Q0BzX
OfGFO+yvItVGqezC8JgDafcUOKzlu09dIBOMOgjnSn2SMxOeinwMkmtbPwvhQwKVNMHTcJ+8uTyE
PZy9kwHbEsLJPEsivwYViB7vpIdh0N2OvEJcNHpxr8nU1lVgWyKZ0uNIBjRJGnkCLIm9aMjssuyW
FYOEsqt2U55twwhBaJc5GdprJRQYv2K+qbxTl0FZIrauTtYillewGKa+0Zt9ln+ImJkZnhBrJm3r
AfMisR1x+9oy1WyKb4n+aFS7UIcbdPFEnEPqqcZ0I6krQ70IZWi31avAab6cG+SwkoOKCRNjwDyS
7ap8j5HjV6N6FKRXPgPQC6fl0EHoLlcCApN59BPxLjA8RGQePp7B38iNdK8Rw4kthI5Ad4fZHDRx
z/Hxp9apL7Zpm64L3sBKfDB9bNkYa43xngwXqp0RZaiVDZco+zKBiVYh770wetCqaacK2l73LHt+
+dqkeYA8gelT2DWVutezRtxKJkVdEktuGnf4p/VmMyUN2MBCoe/a1AdJxH5uzoaYfNwqPnPKuR41
cURmnXiBcL3QMuabzfTN74mwM2hgdFbiRhKzvuJZQHpokGIgjYD/a038Gn02limL4GVkeb5UOtgk
uM/rMFFPZY6wRA0KiWFPxkNRYXkIjYISt4i0u2rtrCg/NpN6r9Jx1n3+c8cJEnpTgrX1eRtAE/bf
dqWj+Ns44bdr/7krITAFgCEjhZ9lFWjGfgg1ZKIrNf07G/WnLUn5g59vWlxcYXbwXYr/Y0tCZqah
6YDy8/8xUIDU89uW9PP9nr//F/iF3EVeYAykTkjBaxj7bA11U4nPKTuJ02tJHDLvnNUGBUuYmuaY
lUUxBHBoDtvOytRrnDcMTFUGp3VepIdG+gx9D6RE1/Hv9JD6OGr0rEg+6lFStkWBfSiUKlzcfUCM
YWXWzw1w/Z0mecOX2gCSZE47PIci/o9OE7x1oCHK7JUgwzWj1mXqIENKN2Ynj6+a2gUbdcgxLCkC
slDPV0WIVROK1bGIzMjppSHuWc/HYCcrTOqt1tIfE6N91lopAuGV0fOIqnCjV9S0ndQREm5O5kGW
MvQnKvVvkCjaRhFjjNAeqMq4HQ6VISLmbbGX2m3Q9Euv4wVeiOOQy6fCKgVCzQoiI0yJCX5VFEzn
E39IHxSfubBUxFWHk9qQb6aeIf5VijjLHRTSgbcc1MzfFlU7cuipD6ZG8mHaxecgGU2grn4iNAQE
NvEuymWTJnAFfKRCqoulrIevqCX++OpJ0hx7KZr6TYrr8pLgWb6J1qCehlrQD0PLKdDSU2lTab1+
0qaY9kLR6+I+jFERTkJYMQUP1EslCjUti8ia8DaTbq5nelCuci3OWjpC2fQWG3V9Yz41nVOjHG5G
UfTnRpfhJBWKFEFiVrNzJmn5+0RaNdzIoA4/FEHpQJtElto40SArIB81JZ6uZTrYdXxXfb26GAx0
4IGUZGeYOXgj3zuPKRY+w4/Hk2aM4dkXrOwm6bLgRBOaSjwZevveavrAjapK/aY0EptHZorpMk27
3ql9dWfFDMjjvCovmTrJEBurzNqMhsD6T2Zdo6GnCDDn2/JQl0elah6lrOfVbgeP4LJE6VdWip0N
l+85KjtkddBSlQBjblxAJKyKoVlGISYD1n1Xi5vPmiUejUHUizQl/doRrG7cCDKAv14dErfrkd94
TQxobzC2csjZUfXFflmZISkqoZXhWVRSWruGUd3aQtdXWk9GSCgDPPK7eP58yYPnBk2iHMMk7GEJ
TnK9qBEZK9Wk0x0pwR32XbJWjSQ9FFOGw7WQX3RB2ROTXV0hLN0ln/DVUlZxl3gPidiRrRajlsnG
bqF15BeohRfuxLixGFwouflkDgoj7aTPemJyquwxD9G6rwTVCC0geAUj/zSIqOP/uXuHaiEHJlOJ
ElXX5wSi//lEcxT/g8jvl2v/uXfMhCNIafO810TT9+feIf2BIhrrBBNpTjbyL/NocpI1k3nbHKPE
lX7sHuQJ4BxD8owWceYd/S33O2rD33aPnx639Yt5ItJj1MH+pG0yofzshBJx2xBQuNYZtaIo0lGO
4rZ1JE1E5BdLC9ath1YOYUbmGQePxMTD4FchTshEnVPhvIkgocZfSkXdfHalRktTx1CgKqybqZQb
KCu8KtTXY1fSUJ4bHQUG9tZiLY5AacTGGzHjawGcdO0p6Y6ngmGZZrwJWbo0ClK8mSElaG6SafrM
5dzvNpKGDYyxv+IMWRsfJn/o994ka6d4hB/Nklft8nCCHtePiPoh+fbVm1XV+in3zfotNQScoXHg
f2DWS85dqhTvsYS21u3jMFrCTxuUZdN3UFy6Ks43flF7dqYNueQKBREccqTX53SUoKJ0Sjy4gTBE
iaOampcvrTzCqypUwnjxkh4Ep2Jp2aEVwyDBoq53cMlNxc57nx5PX8pidknmZdmPtfEt+75Wl8Ho
lytjXsK1NMF0KQSk95BErFzEebEfI3Fm6fbiXv2+FwgcTU/mvEFIVUfPfN40zCBTT/G8kQSUqRd5
3lxkwYNPpM5bTjVvPuX/5e68lhtHsjD9Kht7vZiANxuxNwRAb0VS7gahkoF3hMfT7weNa6l6qqL3
biearZJAkEgAicyT5/zmcx4aPuekcJqeVFmmfvg5Z/mf81fCTGZMU9r/KsaGKcdSVOqXKgN0JCfl
eyGNxbmtUZRDEt7VuuLVGkqFha3WeE+ab9QO2bFmneepPtcyJcGAWiGzTbFE8UwWJl76FKvm1ixk
QIxjhANjpUc/tEIn314XkmD+9+KPscm1NCzYppo8Q4Eukd34z0PT8psw5J99+h9DkwGyRdUgiomf
wOY/JlumtwAZAy4ge8IR/zg0IeWhANixRBx7dU1W/kCg4C3EOiSAAtj/fHrF/QX8MVb0X8emfzRd
n/xWEP6H0PE1srUyre0iH2PCbEslUl2Yp3H+aMz8O2muw70fkUHSURDoFpM4QnqSEHACLywtL5Td
nGR+uTwfDqjZzCV8R0YnekNmjQjYgRZ9xAkElbMUeQVvgbBb8IZegvVomrb12Lazacdpw83R18ip
ouzkKpCdV71jgcMc5ekdfkKcmBShidgIR+LymIrPFuJDBBEIXafzsr9Kwgs4QVaNXbwCuOnlH909
itJsiJEyQkWYUqZwFpO1bDzyvgoylsW/C8Az0D4y7d0ij2DpZGdGtG1gZdwHRwyBWNi+zBGot/n/
vl6h1Q55lLD0QqyvzAcbBzh3nJOnZicM4xfSXJoXNJ41+Ko0HYxgxHvqFHv8hfiZXfR1eKfdHF5i
tqiXNEpWngiMcDBZRcd8z6UQ4Ycka+Pm3ApAlIRcLhdSENY3cd/Lk1ZeuFAd5Q6crxwuFHTxxaP6
1ljvVQwGQFhg3ktpEu1qEqmD8KrsB+I5+Yz0d9DeK/ppzCH0w0lZerjIxsq+MgynCTew7JY1uht2
pKxIadxADmGxMC8hq7/QIUK+q8eYfHLateDR2+nFP6aXZpt8+pFiENvbrf2gb8f9bfmurryLfETG
XFRIbriBccpbl4NSYRhmqvCiKU+qMrvpsxCBDyXYVeJ+dOU5b0JdiapZtkctV423g1PVLnm3LOqn
vePjp2nv4BjrCrbu57GL+3yFwrT46Pmu+KoXu8Bwig9owLV37JEbVt7IVAeLfJN1tqqfcErpa/zd
VSS0UFSegcoGnHCpsiWqVRReBPJnEfqguZTYxQ1VEHWH/8pqfPIm8/ZyEodbVbkTYCrwlPULQtS6
R8lunpGr6u7MZXOmJjFCy5nF/V7rDj0e5BsS6Jo/L4tZdTSGFx25QMokd8r9FDsad3G73mu2PhfW
bb5QsjNUm5n0sh+ChdTjXPq+vqknGUuXmXIvbi06FJqI/EXlm1K3f3uy5AVIkxPo+SvsHQ2Lh9vW
vEoTmH5y2Qi2KHdslsY232goHyPpsUwfqKc6hqPfUUlYQONDBdlwJseXaGE4+EeMT/mmf2LBshHm
1jJ5pISJTpebL5VZZCvIgiB4918dv+pkImDa4eRm4tT5q0liO9UmvkIp1e+f/uckYf0NEgrwLczZ
sA9FV/Rf8SssOwnBADj9fwYKg76CzTksFoIRaC5/DGBNLEzlScXgM+yV/0pGXv6Z/jvpIfz7zEGN
fZ0lGjO4Yd9mDas4+5CCO0V1B3uw9hiY5MNzrG8MYC5I/ORHNXWDwEWhqHEHkOcKZFCpKVn54yFi
B/0mlp9GDIz3hfqWNYtUmzfiriOzmPgL6GW2VMPPZVBzgSMpdjgKmFccsVxoso+2CuaZZixuSC7N
O3HnC651W/INWKSsawq96PYZPyJMQajnm9Ax5PdUYpj0bS16JrZr0XXSoK3d5um91gI7HqBaHCu3
YN+2chWfghpp/xxpUOOgYU2FKhpqwf1kvrAYKgWHdtLTwz5A3UBnZYlcETJWbJc8LHKKCWUUzkZz
kW0LFfRK9tSPR3FcGb7Lh7JtPw9fUJ4yalh8CuwObd4iFmTN8uIeYULpthwr8EoauH+AIQCBSGtM
NfVOc1g++/3S65ZC/x51x+YaVqBHc7ssKDUkc+2BHapFtYM2CEbpdlBBN+nYPM6J+w00JuVxTgmU
V91cZfCvFvOt+loOe3Lv6l2u/0hOOG/aYLFt/KmldZa6hovR111brdPhIgdr7aFtkVCGkcgKwlYO
ymySyJw8o7PuIQxWCTiQRtlEVrJI1vG8BweQtAcPTTsT9Sm7f0/GNWPbePIRgVm2r36HNNP9ZnIM
n4DsAGbHteavCvSbZucJLL+e3N+30iKGhXObs1CfyaBYYF7vW+y5vBk+7ZVzfJXu5FW8QFbowdgz
pdlHPI+lmfKMsAPMvZm/Eq5K4kDlgeCTnqOTtSKrfNc9ecFUODfcBDBj53odcjvaQureRWkT4YWa
R/dZuxdTutRKREjUcy4i3bi/R3urJRkhbzSk1m/mJGNZPffn/tKjdJvfia4qoMNeI9I3a/bWXHWL
OdSYRfkMTlcASDZuEQ5bclepWtTlOtcfQnPRDrYV4dO5N55VHLdTtxHmkE+zjYmQExAvaUh3YR+l
qM7iuo150VpD+YrZYIAO5pSGY8xw3QVDI/huh0ia9mji/0y/LIxlq4Dd7I6D8Ay6PnJl60R+Quin
nzLl6GAtLynnTJoQCNgAzR9OPoKnrBkLJ3s2qwcVL1kY+goCT9hOxHo6azpQLhS08QC9uwH1eu+u
GfhloJXHCjZJ/lzoC16fbJ67eFzzug338MmyubIZUPjYsZgKsBsKV/JJwgCYahdS/8nWvwdFCorS
tV4nvacIwaJgpWsOjIFuoY/rceoMej+3cPcGFgb9YR8fJWknpqBJD81O2aBsiMyIaboyvR+PgHqd
eOsbgSzqWPhcX5FQJRsoISVXuXi/ywe6zCJxQAByk7udtkld1UYMbO3fg70rIcw/4q5xrdgHkBrC
pM8UIwZtZu4yxeZfDZCrhJzvZG8CbOxGmQjfg9MkUI7WEyS9YZaPKJaxxLdvoHmoqOE7M9Neg4vy
qgI2IRncOdByQ06d7w8mutecUfQIv6kLya8tx2zZYc1GeEfOELymMIMCD6QDn60O8poNt3RdJ9nK
LNp1ZyIZ1qRUemIfokeB91xE30sMN1WvZPvQu43mXXyI56m+iKM5yWbEEmDAzVTU99LdMOE5EeK6
JriBEJhio4R1DGrfT/pevZP36QZIb6SjZhTiTIj9IajXR420sES/we4eg49Z9Qj8DI97gHlO88pN
Kp3gHokIFLPACUMFhKJY+6suQoDXC3cg3Z3C2prqMu+OWe7Nb4J8gVoCVMF+EedPe2g08EFAHqyf
qOA44iEpXvsBryFbuEqLynkCHjjbw7fB74ZkIsygGE0UEHcN/lpIC4BtjOYi4yKY+7UPD63dMx7x
V37Oz+01w7B6lj1P/6EzrMDZ1aZdebHpBChDf5h2K6Z36x3ITOXAir5oD0wfIHTi135XBOeJqhKV
m6BXUdFN3y2zoPD8YhR78zGZcB7YU6FPME/QYvOQuNOdV28ZjStK0kh58dDdPIeRLki4k1RnqUH2
81x9RaEmQEbnPhz28Q0OgiMi8sB1NJ4jfD0Q6FEoDKc7DJPa4CWC5tjVKmCjx0J/8Er0cuC7d0vO
vpqEcWrDhWVjDYsOyC+TnEAaSCrmsuwWN2GWKRuWJc0J/l356RyT9k9iknxot2UhtU+Mcsw/Mfqm
2Uppwcwq5lXF5isXd+ptDjdp2GRXYVtSiCVVD2IPFwwAf9pBOeAkt5NW4QOe4hi77Kj/2iBj5mAQ
j5MRC8qGs3U4t1blUl6YuwCQ6MU4RJBNq6W3HzbVg7YyHGU1HiF2rsGDzIlh761LYhPFG0CTAQBg
RXJV7M4BUL30lvo2XLzCUmQua13Jxu9t1i7q9454/zjWTlNgBKKssM6GNNqj4TeCKvc3xoxF6FVZ
Mb5lOx8AIyQnDqgchpNx0Vbm3gfLAtS52WYv4aoDIoUXm23O1U2xSHbeXljFTu6oSEpnC8EJdtqx
2SA1aU/0LUKMVZzO6/vQXIJVHLa4Lk9Iofxc4OIi7zG6ZuWYXKqX4CivgZlt6Wao7kzGj80mnte7
7LlbWiissGTh8np07Fn1o0JZycfr6pLZEV+avPTuk7jlq5c6/Ct61RqZNWlYIC5W2dk12ul36l7e
DSgnZ6vb9rZt5+auWQucbLIgeQjzdokXy4m1A6/bK/KIAAJM9IRQIQrhlUXr4PmMJvrVD2YhKCPs
yI880bjnGc/IKyUfkCLDB3TpUgg1oWLTf8vHtNs0wjMdWgkfjGf5gCRT84q+EWMvQkjX6pG9ZMYE
JuPdJKb2wWY2kTUgwELTUjz5q0G6Z+vYXBGoS5/Ye5oiQVkNR2MnHxhRpAU/eFa6V/nAwISCEtpL
GvpOXb2gIY00/TW15YyoM+VvUGu6tMXiD6M/koIqUsyDzY6V5NwY1CTWxjYbgUacmSaE6zRX+A7x
U4xoLwpO/h1/srFEbpQYle2KrT1zXnB7Ftiy0zjjuY+WzWurzrFYQxJKLZ3JZJAPcRxDZBCcXW6x
bVX2nGQK81WGg11x4Hu5KA61fmZ6F/Slf/C5+IHLcM2jzNBVcLev6/2WHojFEYDIM2MvvMQMkepl
a9+1s7txlp7CyZRQ3iQZE8mP5d+dbQK3sBnSGBW4BnF2SKRLNJmye6j9TmfBzazNPT+5xKq0bSqq
LuhUqTwmiolTmet3D2qXO0yNnxpVxjMyfK+YI8rxXLgKvSsfuHZIWMkHbp0xLBuLbCxkPcTVqxI8
30PHBoS41tkBcyoEJ4mh4lNtPoXoXjb7OIYAImwnvU+NLtevJukvbYVi3yclnQ1/f+nBml+0B9S+
+LXWVg3EY9S1+hW/85ONNwQOReCR0xa1cSxjHaLRgYKsjpK/il5iA/hW/oEh3mywTkSeRrwRsKVc
R0jonU9Lyn/KmzF7fLwHBj1jNOvn6ez+/u1+WjOf7fV+MnRfhs5HZi/fTktYmLB4YWFez+D31lt3
sV2gxj1buPyzfd269n7NPol9Wm7A3oClf3t7S+y38/K6rm2+aVO5bx/yZrm318tlPHNO4G8/Tuhm
sKuz200hBL0MouX9fTfjeO5i5u7dbTIjFL6el/ebt9Np4+DxM7vf8Dbx8222XnMitr3Ge8l9Kmb2
duG6RNb7/ZO7fllODb1e18s3QLZE1ufTmWDGedvc53wFZ71crmdr+0Rdi0YvbdyynvZ7TpvLQ8TO
o989JHawuGfXeHbPyWwG23E2S2ytZsuP6349XYpuRtc728uEt3iPKP7sLE9vp0dn98jfZ85QmS3f
lvbZtbXFU+tuJ+nxJ2Q86ecIHs6uwWx5OuGI4u4AkN+fWQY4iNBh70tmCpcvKK85+AxpMpKZBT6p
vpMTwhLHDI3+gSOzToCjYTNZ4sSiEd+wRJo25Sd4dVk09yhtNzti2Tw4CzWVPEdlWaWgJX87DFfr
x4A3mlQ46ZrZu9kQ00b6QY4XqJOe6GJq8NElrxpU7x/hrLkq6QltBSJGzL2u6UlkOIMUXa37boMR
ZIEGbrfxdXA9G9bLvHJeeOsxHt1Wjb7JsD67H9iWcykja6FKi4G1bUtZeOav+82Ii8CDtIzQhwcG
synm46p4ajB8mCEmf5nUa1PY9dYPGOAGQ0vCgKIj0MCqzNglKMUjb2qbzrGdeXO8Kc6K+GSIpwBG
FUZ6kR7ZjX8XDzpCUbikuWhN7cpHiL9uxhAhCVtGph74Qd9zFrDW84suv9Xjjl8iniwRdb6B/xO8
NJVgTXypt8dYeGqLeQdtFx0XJz9kRBqsQnQw5sgDeBf06rJ+NT1xzI5XA2EbyuyEoDB48U+uuD01
GhdFPxPTk094mOzFJRGMWW94WrUQ++bp/qsPei2fOGKoH+pbD4J76xlrQcJQPliyjciND9WM82ZE
vi/eENKZzxSmRrRJdRKVMG5YDQZLvp+WzRXuskqb81Y6N1NOdI5z50wd7sM5ER+hJCho0FG2cp64
bcrRAKubXYt3lkTTStaZ1rQotO/MOwYFJAmemg1/XidrMR7qCQtMiLCyCOqJhbBMxXK5giQyjTOs
SpzCGY/CXFnlLo87EN9oYT0ND0y52WT65lDwt3nY/LMiILXv3QW7mFw8MTrBwQq8G2dTXG87RPYB
9Couidt2cfY5kulqTKHQd+6H3u2Ppos+gdOdwg9C+AaXvNyFfHRhE2m+SScZSQ3s2KCLOSZmGrP1
i7IeYCsxaHx8eDYJQXc8TP4U2FdDMPhs1vQx5EiInQS+DlckQixk3OZv0W66SJw4Qx2SvZ9LfqJH
B2DzZKoAeh8VEWFDBDs7sY2KGrtgC7qU3JcJUX1i+2SwVs87HBg8dh4W+qT2QV53MY2m9wDvub4f
U2MT/utd1oB8AxwjDjoNvEvyDSJS0fJiOjGDrWifMIbXtuJqjJefGq8zDPgQJ0GVG/uEPLSDIxB7
Z1KRJhrjuNxo/iVa4TSV2aPTDcwLU7ViSv0DDMFzboobpVV/tN5ExDg8W+vwseJ+AwWErUFTpu9B
jcXpDydOK+Kvfl6g+Vx+dHhM+EcRTYRTMVuT5X0mLbWIZoy3H9eJ+W8tWJEyAE65GmuRZa61QEuF
8RBYCycyPjf/3fpBpGORQJwUhGCYK7+GFlgI335Nzf706X9CCyZ6LbRbAw8lMrSaQpL1n7A0SLkS
Xtn/EDL7gkyT/was2bSQiP0Xy/ef2AL5b7JqGSrkWhi2n7Jpf6F+B//3a/0O4aSp6bjEUQ00JcP4
hkyLKk0V+la1VgZhIgIuOrB8E9WypkTYVHasChWcmbkOoA5ZtvAIdkdo3AJTRoYukwcycjGOB4FJ
xZ2xRHiLsUIh66qvR7h+3iboTkOcO4MEEnkxxCdj1SNljpM83KQb0qE4uWLnSJWwIfvJqkwufrTH
AhlkqJEmxRDmAbS4n0f/qAWNq062pCIMQGErWe8FKSRxXgd7OT9nS0paWKXITyQ8YKxO/EO4QBjn
XEhELMxVjFutPfmWgPEU9rHbotuN7w4lnHQGTcE8FuZdXh8Z42b+fJO7jKryQXZFKIYVQiBzL7SJ
EypWrUSLawTP7jVr6ReLbt/t9RfzPq3e66N3D4E+pzLV2oa3kIA3Y5ZnFJDjgf3g1ibvVfjB6RI6
mEbKJ5SgeNTrwYZ3S8aaPHeSnvgpbYirzVmHGHQMIdhu3sk98Wu1q2U38relrU38rP2l3ElLyMvP
bLbCuVKdx3QXY8fqhG6KiEy5Tn17xN+lXAsaV9+trnzt0IDWWOQIxj3L/nlEwkDA8XqWzOPnizbZ
axwaZF0IA8Cv7zg0sORNhoB3P+tvCBzMWEgsZdO9lAs0dTbKj5HcGPjczuXDfY505FzuVqLpSktp
qQ5rzqe6NldQbtWVAAEoc4hu+Tk+sRdNojX8pPV8P21iI1nSQgCstlC7p67Y9mTweC9cE5XEz8oP
mjW1nZXm3jjpB1SI0OpeNbsW3dpzcq6uHSJBcYysaOkoPzj6pPqj9PccAlcu0Bn5MsENPXyizSU5
n7VcvGjinTYCf3e5zmW8oI1cp/iki4+BE+7MY/IQaCteQlHakbbSO/XDOKnk9vXQela1+pyo8AAs
AokYVU8z3uoBa+8qeJfKetmPbgKTW/bUXVIRBAxBgrJ/kD7lRY7AO4TByG/snnmM0hqKDv0ihXqk
7H2T4gbZpoHM2B7BQLJyFPsdCWPbTILSuDFFVHouE9bgvxgQhmEJyAt5KnoxXv6yoKb/XFD7/ul/
F9Tw1AQkARbLVDRUMf41ak92nOiSaCboGvb4VCH5t8qCIYNpBu8kYqjH5/5YUNOZXCzEeY1/qH7/
lVHbRFrum8gCSIx/nTgos6/1NCnLSyFKgRAR48uGA5ed2Gs8JPH2Js+MV/Gjq38UFXHHSThg4aFL
C3mYzcEatDN1TZV3YS6cZ9HunXRP+QqYhDSvtyyCDN4WDrWwRut2+MB+C8PthvGWP0eMRgLHA5hx
aVKnR1iMCtZBOKQvAnIOiP6s/bsJPzU3F4oTpXZn2nzXbYXQ7LZjHTAjq+jfiR/YdmUQyZF3DHaT
YIhTQT651xfJJbqwF6pYMcknb2+8to6qbzgmbiTI1XIC8X7KPaU48q2N1xTOOaXtR94d5JPxaO4q
wRUOVANujrnQyYyfhg8+lL40e5y75ijqV3PgGAHGKW76YlUu7a79ZrajLWS0PEeN4EJv0g5BJPOk
6GsJ1YIb0ANTGI8hmNwWdBseWhI55GUwlzRSTt2iZPeKjEhiXdqQYvrtLEQ2qpyWgW8RKcqGlHg4
z3e9Cixtntvyo+7tottrNqNQ2GMT8yrOLfAxxIlMgI/eIbUW/rHaiuZKWZdbWDYS9/c+rFbWwnyV
HwtxFYhLOI4oi60zstwIF2Wz7UhUCACGFEW0xSqCul4CEIJKqNMDBU/tp1DYZRVj+kJtKXGRFV3n
Kx07l2RdvER7ce6R9lIgtlrJuXUrGZ8D9LWAkbNPjAUXEAtwE73bupNfdy47PX9SXPpQYThj+7eO
mB8/JNPOABhCJb6TKPW5RbL2kLnS5jqiMLK56t2b4HKeXbOA4CKfdCg80I5AlvtrPXcwqPOpD+Xa
YsKomXOrPrAGUvwlZaaHbhnktrf37rplsjBZJwRP5eg0P1DSY8a2MLWD4bHUC9cQ0MVDsA32o3cn
ABGZGdFeUelG2+RaeuSDDdVp1Qe+A6yKQnlAWYbmid9NYxa9E3ODhU4WrMRYevF9EfLz/tLoMBLc
81NTHVmnsOHwslbW0agPBE+E5nfkodu51S/8AyfCgRKMBwlVyJ1bF8PYckJ8lhNSpzy4mzZ7r3uj
he3Kn5OOTa40mQ/SLHyvkh0nx6/JuyDNUe/hEXbj5PT//1D/8paGmRNCfwhf6z9G2UBgwZ79Z1Ad
zKA6rIL/YedJk/4IX37+7D8Gd0lS/4a/ApJWMkCEL/xF4v4pXGcNAOSOoFhn3P3H4K6LkEigJ7I2
wI5Z4sP/HtxxSpUkRN11pgT4J7TzLwzuU8D9b/0cpKuwWoUgo0CUNEwQHd8AdV2k9qJvDdbFVFKj
xzLFqlE/0/syW4x1wVBtjTAsF3+4VMe/f/3/QKfsmIdZXf2f//nzQQ1dx3zVQEaLq6J9WwUo5Zib
lGbGiy+kpJhDaAbINtIQnVC+w5VSvw3l9S8fE5dYk7PUWAUhGfR1DivzzEryuO8vnZ73VD/jrNTu
IJrkPHktMoMnsZXS9u3XByUi+HZ1TeDYEus8nRNV1G96z2Z/q5S+8btL1KmscApJGcm+C4KQLus+
Vn6YiS9ID4qaZNHDr4/8STv9emNN7ilASUT8SQDLE5LyDxwgP5WrylSr9tKXypQFzAztIW19GAt6
WgzLvrbUvXUTxnHXSr7gL9XCQk9QLjzh/RbmlKAl3ew1Ww6kTp//um0/335LkRRsR1ikKhO392vT
BrHsZTHMq0ukd0DBjDaP0ItvTAt2n+mJOfSeWBJ0YfbXD0sYpeJcgBgu0r1fD1sHoX+zlOQ21Wyj
Vw1mCWKkcRc9D3JXzbO+9f8fjoh2Gs+oBpjf+nyI/3gPClnU0Ujzi4vflOY28z1mSSOXbsKytGoL
D9qgQbrk12cpTx35641HnBg+EFBdkVsvfXu4Yj0eE1NIi4vRIsvPMqOIQydtoxoSplb1yrUrNG9Y
xppm9JigdV56Bym0U22/MZvxBeYWajx5P+TTKqyLDAQ66k5W9uNNTARbMmIpxvyAp8nNTSFQN8D2
RXK0kMlI65V1iLxRoI3Gb/rMJ7L3y2khbowNoQRdQjIQjv/2/A5G3Vm5YcrnVNB96xDBsEvw5sxM
TIiaKA6Fj/yWpsNcjTtT6CiSldZDnlpleK+0PnHAr6/yn3RhOghqzGCwQUmr3/pSltaml2lFflFu
gnLOpU6+MFGowqxLM6xoQzXWfteZIHh8v6+axhzBjKHKZGu+XQBNUYNWCEW0icfuFrhSo0CcS8Kb
9KPREfD79fn9fLl1JKVlSbRgyQPL+2nkiq1AoE6RXKTEMm62Lw2juB5TQemWUTkkA8KtqMIvEFEh
UdNGYpneK1keZ++lMGK48ZtO/amB+OXuf/oQsRLS0Y2b1kJfn12tuqUwE7WABL7eidd8qJCEqHh4
C/TdRHNEAUtPhBatHM2rA+R59Lai7NaMhWUHdUXRpG/LAUWgWxVJeMakSmI+DHCsCKwCs26Y3/8V
C/zJBDcBDL81l6lNVwxkGy3V/D7CQdoV+hiO5rmL4ZbYqdSHeOposaIPaJ5JFeIfdSLe7jGzaNHJ
qQezWGViTgbs1+34af4xmAPoMAgr6Uzy3++iAlkId9XBOAtmBvRjGH0yNHFWUBDv1RaGeITMvZMY
US795sgTAfbbJWCJPDm6TOELGpvfu6uqKoPPxHLJh0ExYL4J/WOJmGC2zpUy6N28ak3Q1xjCpPDt
Bdx65JsJ6lKKvfQjkVWqLWOe327nuiRhMTO7TCsdWS0wDNIjXzN2Ua8Z5E1Ur0/9RRp6Rf4xWkOu
sxSMYzJUclUiAx3KJfAnSUd/h3m49Zy8iNHA6vu4Me4qIxONS11Z8nVS4RleSkbLbN1FqYIcW1fV
fbS4yRWKSknhjxW5czVVxjn416p+KMoAK5m+LkjuqAJkYTwj/bSxjayUul1UiEZ7bDpR8cBT64JS
6naoN2KdEluPU/k3KlRQ9FKX1mTvO18O02NcwdoFuA61UjiUpRiTuEv9uj4womatXQR1lBzqog3U
U11rddyhOTfkQCFuqVkuDcunOnKLRB15hi4r4o3ZF1p0TrtQxAtOaWXlZZBMI3CyQRPIG3aqSCp2
JqtRCmk9NJvEpzIm+3nlcM9Ga8PdQg+gCcs0epbkOEIyS5jwo20S++36JhdBPJdMWRUXtXcToeMj
EJJuQ4scLOvvJpPUud55VpCDebCoInkycVAxS/Ne6XdpliUacj9lrpyMykfjJqvCEvyNlvbyZsgG
ofj7AuS1/9/+e/4nT+U3qQ7GTWvi3VkaUZGKwr7ybWpsBM0XhTYbz5Us3+ozbCRPAVYURZE0y7Ny
qJxRDEoYW62Sketr+gwjYnBpAGoYDZHpQw4zOP/6Ef05ULNkTYGqzMxmyjwx3yJwQwBizePp4TGR
mvrCamKV9Vck9+gV+HGN1c5gZCzgQmijeHZIVb4IkzZUMBpFKeq1GeQIV05PF8eHTjcQo/t1+6aR
9ctQRvPo0DCCCNUg+XwbecvQg/xQt9Y5l/W2fhkzCaHxbGxv2N6HHmiG1pKobfpCAHpMzDzJ/7vh
1n+8az/NezSACwSAnXwjIr3fGpAGoZgWceed21GNQjfqhAYzgb4Oqa9aIBR/fbo/T3yWrKOjil4A
YqMMUt/6SCkEVlEganpuIBG3BzMpk2qhJChComwVCvLxlnfmFMo3jeeaYYQ8utQrqFiaXomd5q9b
89P4PTUGw2OWZpPrsf6tbyiyNxBSNeb5phSUP/REHxHF0MsE4zfV702fJNnQUkfpwNx7l18f/KdJ
DIljUo/4SrA4lWAQfJ1zlbCHF64XwzkRw1tz5+mD12yrWtLbTQErPl8VZU6RVehyAe2k0E+aRZCP
aND8uhk/33+4rQgssIhWEfSZ2AZ/DKJHvR7NQcN3IUNOQF6WajM+Zakm6fvW0IWM2tmvZm75p8gO
MVuDwFnmkrM0+R5nhm2emYQ2zbnPfXGws1bXB8cTE6m1G8Q+ArARYmsdPQ+O7K7Phiq5tIIhtK5R
mk12rXtJTt0sGYd43Xhj0i174dYWrtX5/rgOUwM0d5kHCm6sQSKI4bGooMSifuiZ8jsTSCYBfBW6
GhHPtO/ufVMFvuuhtzScvUJQgt9M0z8HVha5Zai6pImpzOnfA6vhliP/oHfVuTHTWtxLnaW/05ju
sQj9DqZWVJeUOuIxbs3nCOcXKt1SDwL8piaGsW/qTO1tHZMK1db0oS9XUdBZ1KiHTBx/09SfuyO6
GRrG37hPmjyZU8DxxwVtUg2AboWCgKBpH/xCAUdXIdBxjjzjqdVE5VjCWnTDXHgks6Ksft0vPvMD
X8dBHZkpk+eRGNykFPr18HVRSlYhdsV5CCSYFJkaHonYnvtBSDC2ZwXUZ3mxlG8YGiQ4Wq7UUpdX
2BXgVXDzgt+F5z8/FJ/mnHB7ILqoSIp8bY2q3fpBHW7V2SpN9UYaL8ha8ia9WiMDV0lUjiAyGnod
vxPdjqGrSyVxlhqrtbhAlEKBL13WHqtQQppuMA63JGuNWaGNo7ZrVDr9bwayn2cRrhsVjintI1Lm
+NbeLqwJwm9xcY6GSHoPCVF8wCCWBj4lDno9edT1LsDx0br10bvvZan5m3zIz4+1wZBAt6EgAjvo
ez9nadZl5BdIN0s+ikhK4amAHbC9E5Oi2ldpoPxmXv/5DsHL5cZQu4ExCz326x1qk7BoxbbggBkq
JLMk6KL3KPCL/C5kLVv9ZpL8k9NjZTjlt5gn0aX/NlbrXqlhPGgBESUgdaMU8l5FnDlPi3BcelBd
lr9+HP7s7DT6HotyC0rX9wyebDALB8UQnVsIOw9NpsfWadRzS1wXFuu/9798NIN0E2fIEKX8lEfp
MjzdQqsPz56aQHrRgyI+6LdgpMDO7Pi7MfFPriVDvwzcAcE56mjfVi51VY2w3MPwHEYdLM1EMrz6
MCp9iipuwZkjoTpEORa9v5p3/iQMRNlBJkn8afL0U9yhdFxnzUutu8rXUqChXpq9FXpoanNvCG4Q
FRJT765JNgb3ZXMTwXT5I8n+sgzyZBvjAFrsI1NKxUWjNKX49yrtf4zB/rR1E+17Wsvy+n5NdCG1
TKY5A2ZNHwBnarKEGkeRaqiQNWWmDIdSSFschfJAIiRQ1ULZDqnud0s5a8pj46V1vM01wqVkbnqy
8JsO8vMtwzWLnmjJsA8lovuvD1sZMzf0N9+888ikKkihjkG6atNc8x9DpbQm18yw/vHrO/b9EcAz
eRIXnOqs0hSffjtmojeKEOpVcE6lECWLSpRbFohmC2HBG1CQ+KtH4wxJ+oPuEVXl06Pwj7Nf7o+G
EHSyeXdL8xDJ3UAFGNjhPAXiQ45TUna/Pt73yFObfMjIIOLFIVPv/r4qEYKsHqSG4xV62dw3yAPO
BQYy+FuNlOYAwyWvAj+Sy4rz6wN/v5XTgafSNadJyhTvga+3spISUpWjZACRGIuHKg7/L2dn1lwn
8qfp79L3xECSbBHTfXF27dKxLNm+IWzLhmQnWRL49PNQ/e/psuSxpjpcEVUuLRy2zN/2Pq8crkpn
XI5R4vjf7KG16neO+CbkXw9JCY8uOlNJa3f/10M2vSkDe1HB2a6bQF35YzjieJMHYbWVdZp/nsth
bG/LuU2e7KGkY5qmhfdzTkvmJf588q+3ST4JpBlJU98FmfDmqnvhnIqOhv8ZiZRzWKwIhRVVJkR9
s/MgG+y4MrBx4HsXefzzkX93EWBJrFs0T/PbQDBNw7Gc5yk44+zaH9pe6LvSSXZEFf5GujEW0HOG
KpLH4SgxM9kV02TeifR/c/YUcNdkmIeOl+rVrQ/qoFhakXvnLvO6r8BPBG3J/FMA3/LQlhCPWEB4
8vJ/mmUxJhex4PsAJdZpCvfVgu8uxpr9uvHPVTFHCOBNDF/c02M6ogL1rOYm7ltghxDfrH+5tv6/
F9Z1Y/57WLkee+3A+YEjOPXXFToCaHKNxkW+StUbqaBXDd1T0XVziR5mwHeO9w0ThmBJ3C90YmDW
bpbeaVa/PQYA32sevFnT8PigbskyGtEkoWDy65tQFkkkwag558AfY2CMTfeo6zS5HDupX/78wP3m
UHR/fJ53Vm4geq8uepKVup4pPp9hhHU0+IskEIdCzn70JTVV2z79+XBvlpW1xELfZ11cqEq+Xs+y
AA/lpi/t81J72Bd7rTHDoZ8W2AZVahbLBZ84pvE77/ObVZS+21pH4BbxZlFA+fV6thRkCBJLEPCO
L5KHkjM1W2r7df3BKtvpZiKMN/vZ2PHwTr7y5l3iyJwvJS/SJaYu16//LVuqeoGLUFBO5ygheUeL
F4bQZcegtfqb3KooI3SWaRfg/kVVnfLFc9v3ltXfXPJ1LaFlw8mtTKtfP0K8NKNRUTGcPYCk106h
hru5SIv22ZRJsNxatlE/OmuY1I1pHPkEUUA199R2U3XIexhKG6vKl59TZaXgVNM+7MCJAqC70sRn
wLj+FH395mH0SQw8uoMsgm+Su3joC5NUrX324xkldZRnzEAnrvYbmHJh4e//6eFcd42iON7Ke3x9
ZcJWYZHuBsOZiC/FhkYkDG/o3EEGZFepkO88hW/PjvfI4bHHyIdX7vWWSm1WpXY+jOfWn8fVUJck
YdfJxpYIOlo3f+dirovEr0sah/Min8qRDNayza/33ZFRO1mWN5w7cKeMvwuuXz+V4r2W4NtHnICI
AMzh+ebP6/oUnW/ohbPk+erCtDtmQ4hwK7ArZrbqxP8yFY6bnYJENumJspJZXZH+9Mz8tWS8Pk/J
/IUtvdUQ9nVKqfsqqVW+dOeQeNxlAHNA9NwNOQLoos/9cKejKcbmJuocZzvbdhYcglR5sEl43XEC
KIylmM5pMTlPl7yFKDvPerqr26hqn2cvqvojzRvsfWkspuKymvIGsjl5vPdONeF3zwdXUqztYpcs
69VaMds+BlyxgDVQht4XLxPBS9WMyU8dhDjv/PmqvY0z1jbumqEK8lT6Y68ONiy+8pVI+jP4SrXc
BKnjUdJJwDOeHC1iymJhjH1qG2lAR7WTNZS7U53Hl304N807a9Tb9ZkPg4+v9OXK1XudNg9LVzJD
6XTnrB7yQ+I6+pOsHAALyzpQZbSG6T8577yOb9dF2H+8j2spiwXy9aZAQTH2o6rpzgDaQD0sYQys
SS1BcmepKbhxcjeK37nqv3slV3s7XNoiQpzXEY4sxeTU6aQJqi0YTsi3q/AIe3wW7xzoN48SVK6Q
th1Al7Vo/eu7n8yKOVCn5p1YyulJUajeZmFLsbO0h/cyhbfHYoqHcJ08fS0pvS4M+6qpZNlFzTmq
Yp9KJbsFg5EudGsC1t778OcH9zdHIywlKWF7WEcrXp1ZBsiug/pbnZuqnnFb1S58A7NM2NJEYZF7
h//B4QLwkATDMNVebxHz5CxZTxvq7OhkYdC1qbVAsO6kpUCjT/r3Xov97atAVu/4tKvtNUx63WqY
O9rkaQSPXJSCQvCQiloe9Rj2a0MyESgC85FOwcGSXlm+s2O8acyxU4DDBOpG4vObpZzKA5sGNn5n
EDBlvo9lp+rjIJomaTdxNmU9zcE5gUsymnnYK927H3oZu/JIx1NCILQyykHjO+/pb+44vcKQZMal
JfAmNNcxhlH1VOdnKRpyndmxogx7lNyi3zJbxsWU6s/3/O3CQFeS3YQihvubt7T3O1t5MsvOogoQ
OwA+RtJW+t3BcYYUGloSVOqdx+w3dz2EpCe5+DRFGSP/9X3NaKK7qRUP50Y1zYFV+ORbcX4YAqQQ
yRS3B0Ob+71i0m/Ok+CH53oNRniD16//LTZVVRwY0KD9OQkCfZlnZbuXs3KOSdrnp3TE+duydAHp
AeAEGKEaKnU9FUB6ps9xt4xX7jC5N6PfabLTrsULTOMg8I9vBTeetZKC8TrF8eq61I3jUtQa+3PU
Q/1gbgAsvLWIS+M3BgORxX+nvPPXwvhrMMEs0V85ApP2/pugCXQNCUJgunNsquGTnbUnto4pROs7
+g+eESgIkxxnG7dlnrWRbXJMB5F/8cIeyFS95PqpjDPkMr5duIhs7Wa5ZKIT3WmkGEDn5+dNEeTy
GSr1NG7HOoWxkOj8Xhg7QqIUj/M/DipWECQjaPQvyXxeryeLNBUZB+XuQQ+SIX09dAblZ+6Fu8lY
1vnP9+vtu0pniISXkq2L/u11NsloTT8vdVDB+vKphTXZwvigO4W5YTjMtt9Jrn5ztL8yV0IZwj6K
z78+wAwzlJPV+BXJZJoz9Zbk9XVq82fX6RyCyT8+NypxjK3SdgpXXvCvR0tEhkCvZEwvLceYEkwc
VcNAFSD1q00ClBdU+p8P+CZaiNa9myJcQB2I7PXV+1nSy29mz7Yeik5M0Y5h2mBggAdq2Dtn9mYh
4EAUaykyrsuP8zpJneDrahmX1sO49OCjgOySKCTZXVk2ktm+0LwXff72gF5IoWcVtLzpJSeZpRep
/fhB1YFxtmPfYSQdLwrHZovldZWyi069c5ZvnhaKtg5EPFrKTFG8CTIdT6fRMja4AvKWHMI+Xj54
crBeFnat4J1b92Y951jcMpwOUH9yD1/duiWtTAYN2XqIZhHBIWna1jnN4QACLtezne8HYr7qyEBk
779z6N9c23V+hYkzPgPjeq+WTBHbvc+iHD8wIYDKLm7xbVJINXSTpBejY+zDn5/S9ff9smIyjMJ2
+Z/mtNR1Xr0Wrq0Zygln6yFoo0ijQEwtvUsa38uPEJyDD6UIU2yjXJmlD3Vftf/4rvq8HusgEYU2
70082Ix0IoYljh6yzGuDx8RYRGm+NY4H2kZt8e3PJ/v2GSJ6p33pSfJdtqVXFxfoe69NYkcPKRG2
c7DyFB8b3y6nD30hi+K9HXq9dq+uLcE7rz6Ncl7O19fWHzMVxW4bPLROb8MiwQsazknAFrPPbLfz
gWXx83vFSFjOALeRlbiIp7pDNC+oF+6aRKBLsjXDue+Eir+5EGu6RvpITS16E/RrFVmBqkP4sL7G
VhQ69jHwkvSIA0Sw/8fXnHRJ+KyFMJHfxABisBI155gP0QbJIa1RVJj9TRbYljlQpVfM+v3zAxKC
U1FgxODtI+U6ZpRxpqHQitaB31RXOOxGwTxeMv4Sffzzwd6+rgC5aTagwqbu/Ga6R8b2vE6s+w+l
FMOxD8cIC9bJPZWmd09z4tvv3Li3KxPHo4VJakgXnubGr7uYUymrVmPpw+zLrG2apwh2hZ294GFT
n9TYR1ud1uX/4CRppRJlsnX+RmgSFIJebeU/mNw4420yl/k37Vr1xzS1rduwmgL/nUb8706TgT2K
zJQTKKe8WpXAwtc5t9F7KNN4hY8x+pmj3OvKeUuNVMPqtFOJ5M/q7fqd5/V3d5REhVkeityS3vWv
V7jSVZs7qvEenISB3F0SGTWfHAaQoY4103Jdpw3M6T8/Rd7bhQIdEmFywFA2XYxXx3QzM3pSEaIW
Y4Jcz5jlwPI13daLcv8HDxBHYeNmftN7swQWWSCWQnvegxcqdSydmea3thiEG6RT7TC0oRPrZ8s7
u8zvTjAAtx5IXkznTZGvAIfejZ72HrTtqQ9ek8zBRVjUHs41GiLmn6/m7+4g6RiBFwIZBnxetQuq
MRFz7+fewzCmDurP1D4skzc9N30Vb0U5vXdy3Kg3948TWxd4mjA0SF7nf2FkFiqSvfcgPF2ghXVN
h8LS7sUlfYEm25edsFKo/xkkhq63KvWQxEE+wx0PIJrng82lD+2gNIesKhFtJhjQpLjHMRxyKvM2
TB5Ul9vyKsuSbDj4TPkOm1o1EWxabdNlFYmJGbXOik4uJ6sfVneuzg/ghzQLxsxhmALnzaKOV0lp
7We3StGK3mdFGiITzdpKHOdg0Okn/FK03AyCAed02/lD1IJMj0MdHpN5ziJQeeHAcMImc+QkHkQw
AUV0lwokYBmUmfdSOYtVTYxbh3EO4KhuxMHvOmm9BC2qdzfxWx+T1GBI3WfaZqZKMXQgNfxWttWU
hPs4lcGynNqJYXHmtCu6IkxbGWU2ZWGommSGyZZNUQ2xvIMabA+gPUtddo+29lHabNIx9M9UOyAo
DfivNUf2OJeUP1sHecK6euxiv0OPMzDBDryiunO05xzwcugRenbDZ7bKeS+UBn+kFpY7HG5+au1F
95VhXmDTeXVT7cbZwgAYgV8vPqreNt2OYY72g1ZZ+KPRE77DpnWq5Yy3UYguy48rccpynUOpEEVt
Dp5jzdZJe/maZWExP1Sl+lQS80zP9jgs/RMj6eWXStY9Eu0+KGCNNqGR6I4bJ+FlbTAKTHDEOGSZ
dr5UYlLeVksFGC4bFP6+7eR5WIuGyr1hRNJRZyTnDJwqEdyLMppOo280Ma0wTcND6mJf2y9SYeVG
aWYT6MTeDoMqR9yhKcBuy9iaTnqM9HyjY5NM28qqafOVusGOyZp8QFxM0mYELl5paSDDws93U1bV
aBCSAQ+6iAOH/LdfxDgEw+VqaLapuzZoFxdoheK9dJIgvVZOCWof26MYTKWNaXMSdPWVcUX7ODgq
t091HMz2y8iwufomhwYmrqgjr9wb7USwgxKaw1fdEMfeJe1uhFZWMHoAqrOleAx4iN2jkdkyY8oX
Kdlcz1gtgPOqSw8iUJoN+XU/eHUMKitsR3WqCQrjgykzR2+qxJbZvlV1311nzOdw70T2OJHaPUe5
TNxNVCwFVuh5Fm/yKOmh+kiTtWgAKkjDOq0wgydvB6teeN4AJCltkA2sA3Zyq9JMlPSldeyDTknj
D0GABYyJfSh+xeKcWccHta2SfICYMWbl924x4Jj7aRqXfeaHSO5nB8hmMQLeTuxwrJnqdSB69kuO
Kl8lNVziJRrT53Eu68fRH0p1TetqaQ+lFeTFRutlWOCrjJlzjFu/nB8mTZ0LA612rB8Yn2IP9tvg
mna5rLahyFhb8BWLP5iMOv9F0UUwwOKmEft4dOf4qmgdLF58Db2gTNOhO2KSFFn7XMbess1VbD/L
XrbVgV8xVwcrimPAxSx67dZve3O1rpeoBdqmvC6Y1YeNP/LvQ4aZ1cUYDUiz81Fah3Ec+4fOjlR1
JReysE0ilgGLBNlUwyny1BU6xOkiLpUBHTXPyZeiL4sejWQU1g/VwCc/tW2iPwRT1/xoui6SD+RB
ZbwbOpuhZbehWIz5Qi4ZUdf+0twvJhl59hORdGdHJuASvcpHOYZMq+q2QT744hR1dD1+REUJHc34
k9Rbu68XAvtgsex9WvtD/XEygi7VRvfx2G/GNHFGxCtJCgWVcZbUHG0/h/FaK5IEGzc4aTMdTdMW
TbFK0jA8iUChpsjcqZ/F0bPrZXqJmcUoYd7WqrjB12MwQMumNDx6ixMLKDhT9fJP99e10xPZDPkw
EPdGA1zZhu6ASeRD2IjmWkdoGcHFVfYh8Vw0RFNdvRMeMQn5aoMlkEdJwNQi+A4Eg697r6hwymSK
nOx+CS1wrsVSPzT4EeFZumBoeREP/s+AZOmmYZjevhjNVHxN7V7VuBQlzW3VYdfJb9YfkTJWNkoD
FR7SPLLaD66gPjOHTnpMM7IXttCYFT51h8+WnwvM1EPGJQuJW5+oKB47OYMVraKbyPCQ88LsWnNt
hlnCjejjYeuNCjpMY6Xl6i+R4xIRO8uz3eRgWWOc38B5582u65vu0llcgehuIiOknbD8jHrL3/V1
L9h3szH6Yhz05JuEadvuYvTQJzIyNrp3TZ0Bi1uG8aPsUxCd1WwS61RKKqp7f3DMx6DRuEZ0La2e
7ZxaPQkQfU8e0d5pT/nkFvM2b2P1ODGIuQtqDYR7aHWEabwWAMtCNjSIiaNivl64oWHxWwGfNtq6
jZ37Ai95HRSXVkdgOnWz3ewbBk++5pbdWEem/iETjVYFnqSS9rJc1BgaXeKyR7u2yxH/bIQY09sC
EX+xjVO/dTfK4AcIftSW1zqoQbAiovuWDFa0Eh0ZYTnVFmSjQTvTRWcHClWXK/DDHoqCC5c43jHQ
83w3ppW+TyKt7xnlsK/ZRbMrcm4PTxIRktdOkkVgu4xlxnh7Gnwcl+5HlFgdVI1WeVd1Mo2HkVpQ
tBV+Oe7qVvkXURVGt80SuRggiqZ9ZEAk2KAy6++bMrMuCFm0uBlwk/qC43D90JFKnB0MYfd5VVXB
Np/KQSJYmL1tOSxjcqOrpdr2DTd2G1pDPR4GtCpfGVdErk+R5TxiPnwkP0g2S4wrFs2pAc5e6Ttn
z0kb4Ci44hQL0S3uuRGcrKjWNabvvg5fctN9zahBfLRM9zHHD+qml/TvbHbDFyddYRpBBqYy9lcP
4SU9p7g8WpBrLXM9eUWBv58pamhHXhh/avo8RoIWVojdOBp4lgmfq61VdmCS8ej6jkQQRHAUmpvZ
TPNGqgEbdLv95huTnFo3BkpSxg2ULAL0Cf/gIW/BpiSG54q5kPY0BbO3jwhrKW0UUF9tK79rQm+O
NoNvrCvUZU53kovlPPUknRfC7yUZ4Fz1F9B/vNMcI+PbkzryIoukCTHZC7Nu22BrtW9jSzxlNAYO
eVuh+JCY+e2nKYPdB68AFKij0g/d2NUPop3Gi9pOPAx3WwDCi5CLc9N7tT4O0YQnPZZnd6rNgk1h
z1jxjuKSakJ2qKpWAexGpHRw3FLDSBk6SJJ1tYudGp48kzpHRpmWm65xZ44Kwz0oallCZZHOR4uR
jg0ylJUK0eKt4M5+8jH2B3w1nfBQRnX1uQwTQOl8sNUoDcEuwLEwqS5GtJqge1RhXxpuirWlcugd
6mXubk041epq0VH7AX7C8mKXnfs8lzLeNOmo44tsUv2Fl1kBCpgl+9jlxVWeyezZrQpxEU4qv/fq
Cufg1p+o9aepj5C09D5FmSuvnQBpgQnSiIqVSMLvrP3x56Sd3asGpQSYUeLNpcxnxr+ouh2nIPc+
qCUsH/1C9V+y2NxOdmiuhTFAOId0fmQKXF3WgeyY6BCNy6OCwuNjP1aW2IvaQuYxzeswGVOM1640
BgMLMmbceomkRG3yXRyO4cNc+P0OjzTva9L6trWdqwGod1PjyVhaiqhmsFPrKY27OQCF4TJRLKzu
E2LsaKeLEJVN13k0QGMP64za6Y5jJ8fwgDAaz8hSCYytXLN87+MqONiF316XUWl1G8SXQJAaBWLo
Ko/n4NIsOTYbnhWcZet5ROVhOxwGMc1nP8V7rVz4aP3QE15NKV4hRRFEwHTUWF34aiWk5Wv7c5ML
HT12yfQ1qVDeb3qZ4O1cVvUCoZmBi4uqdmBcwxLpruXsqnNmSbDKDt6CG94hb4ZNr7PHzAvTj4Gb
dNBuB5xaA9xlX4Yitk5WUj5bXi3rva/ieNzF6WzdTtxYPkppXRaMb/Spfq46UjGruJBjk2bMRm5T
HEGVmS6XOc4Bvlk9Selt5w6gvP2mzJ3huQtc0vCdMDhcthsmjd1g3xA15cdlDBqsWdsidW66DC3v
1djWU5MeGWSb5vs5HQf3okKJVDxVRlg/PUt2yxPD4NF48KmSFps0w3KZJ1ib9MRb0Hy25Did7abV
9W1SuTjrWq0z3fiTnw9Yj0t+Le19mwwLln9XZGWz7RiERROMTM096CmRR5rf6XA/YeAnDiWiQPvY
1LZZrsSSAZrCSltv41oEAB4S1My7iRkskPc9dZRhZ5upJatCDARpVom0xqfLmpZHSryWQNNog9Yn
cWPhjXkKI7EYWG+YKWI9I1caTA2Zw5t8dZAMLMFnRGA13BCBT2zIYSFmRnZUK3PWB6+KzUoXbxi8
p/sWzIVgaVy04QQNS92YExaMGsVYraJqAYdPku8Dl1qQtkJFlr27Q85ke9dxxmZZ43KVj0F06WgF
ImZTu56BlTda+BRczZFV2JtxcQpzV+Dbrr/WXuXoMwmDZ66YMJwNPl5WDrEwAw+Wxr4e75okDJqL
NiktSeLR1WBc63FovnuMO+WHVreqvYzGILWJJywi1FvbLar2K+WKBtSy14dtdVNGXtcWuypDrbzR
9hJJoOR5C4dyjDN1uwxpgBPPONRl9kK9BTv6vvZGvBIWjAsHjYtxnIxo/EQwXnRjWfaXutI4mBAe
od4FCiV0sUVZ0OApSWpI45dgSAu0x8BEHhfHS4ON1dTqPh1o9XwtmJVXtB1F1ZKwuWLYMXXbkxkj
4vL2TT0W7sZm2Aiga++YFDB7MNlPQWdEeXKNEJAyecW6Fp+dKLD2fTSuydKY2+aIS29oUfdaRHzD
hjg0T6HIY7J3LZvH2ojobqoae7hhETfOuVbMUtn48JJS7pm5wi7NxhC0uptrW3XjNk8KeDt5T3C5
IdKjXgec2Vuiy4GHEkpj3kk4bRQJylMxBNN0lFlnp0/4SCQO9Z5OMXrRRgUwhSXKABciy64/R8uQ
u8gAycbMjRN0XXPluV1nPU1RI+BW8sbAcUtHNltPD160N0rBXSGBbWD6yjIIPs55G2EWaDlYtRUT
JRPMcrNhTvF3S4M22xvZWWLTZp2kEUIos9T73k9VduXOdlrsRVvKasfsoV5u3ayurRcR6KW4arvQ
1rcjw27D134wJrzOZNU3hyxe9cSFm2Q860hs0VaGtWk/23FXxTf08RPvvtHCC/aRgxP8RUci0127
DNPmVHH6MHkci6nzv+WeadPrNOrC9mrIDV4QRW6k+Y6RfZ1cMlFeVIdpsBb5qW4z94kqUKC2ZWPn
vMEQL/yjbvMxP+e5UtM1hSG8O0NewHLvu1AbNr0fVlW5MWaeOHAUthISyLSET2jr5HIQUYLdt4y4
d7S/mSBxvobGdM9IY0u9BdTf0Gl0UjZrAGaektupMW59z5Cf2+z7NJyXr0WSFNUHf+R9+xyH+TI9
FW3cQta2BsO0T53goxX6cZFjiKyRaGxavVThjtxHDp9UZA/+Z4NyP7+MGW0dLuLUjdJjj76/XO2I
qkXugyiPzM7j2rUHF9mG81QPQ562G9H6A01zryWRuWf/s6Nsx8i9+Y4gskTfZYeZH312xkFk98Ps
dSNWBNS/GAtUid+fMp1CcAAD6jbuvgmqML1QdgWTUC9umnwq01nLfZc7ybK3CsLBEVVQG1jffBSQ
/rYPzEjOIknRv1eVEuDpbOqQJ8QXQ/9IwJ3NJ9ggxfhDaN2oY0HU5/IA+jkRqIbA0n0QhoG+iyXm
9b1Z7KD6oRdF6LQxupnI4POybFmtomYd7IDPxS6zWBo8eExLQhydBvkKniqx03oHylCLeqYspKLL
tumGal/Z1rB88hmQz76XsvOSEyZTPR5aNSSKD51wZudrXLfwOnK/z0ClJtTc1KFFHP3Egs8SIGaJ
iQS9M11ezKtpO1w6olbMh7xGfIvz2k5PiTViOzkOPkNUTHSEzV02CPWZxgVPJstkTLHJm3vC56lZ
BiyeIGwkB5NO8BfjcQjNlUDY5XxaimAM9lIWbnFvlfXYsNxbeHYKmpflwfYre7qYsthTx8StK2Y6
e2P3GGwlvXcwcRJSqKzcRqgL3NKj67Cqq/qyG6eFZx+bdxjsvP0jJynT2ZC2ZWDEruNeoDXbNKM3
NndFZvzhspppvK8mW2FH+LHMHNWFjSQv3DmsrPtoUL11YZUkEU80Dvv+xLCH6fZpWPU/RKSiBVY7
a/VuySy73LpRDW+H3pGszcchmE2BpVbUWHvXLwHSm8SnCrfqRpBfjgWu5r3dGAy7srjJjnNjYrLN
2pp7MiDdd/6FKL1UnOowD0uSO22Z3TSCU7nDtBd+YBbnuv9KP3f2b6eY2ttNLBYv2KLY67qfJGdK
4AlXp8NFkali2PrRPD+OfZXLQ8uKUBxqPIPLXTiHqzVQbsn8A0uLa98JsfKI2yhInGsEixlgz1C1
TfSdF93OH1iL+v5Wj+WILaUCQHEqezyXF2pqMIjTpAUR6hZq2swuKrePXtAH9tad6JokxGcp1RS7
byTB60z7/3MFJcZ5Yq5akuoMcb4cs6Amim8rO01PuZpBxZSjF7sne9FtsO+9xEifrJhFis1kKJv7
YfBJW7ZkS+vfAxgmXk2iuWPEsxHHinpfueXpdbr9iHQa65gCTMw5o+9mkUOJTh6thOiIcCCYqaCp
JER3IejJ4RY71QSIG1FPbX/jN+1T4NPEmBfZPahhZox90xT0eS8yCDL9o1BJhp9T66XnPHbIrTYl
ku74i19mmMnSyMDTb4qopB3t0m6xPEjbOqP2qFQdHQFjtP2hrGcFpyXK4uiWsai43de9KdIdwLEU
MDNKmGnaWLm7lnLsXDJ83Qas4nvVA2X5iSVz1OVnymNR84mge/bLXW9hWU+J2qG8nARbY6uiUB+q
PCDeAiXjsOX/q7n4v35RR3V/wQu/182sKQT2r/76H8cf9e3X8kf3v9ef+r/f9evP/MdjXfLPH7/l
Rn3XdVf/7F9/1y+/l6P/69PtvvZff/nLvkIiiqzqh57PP7qh6P8Lurh+5//vF/+FcX+cmx///m9N
3fVfi2398uPv8MhVS+AzvcMULoXDVZHn/q3IuR7sX79kvSz//m/XLg3qX+Hwb376vzHDq7gRPTry
OgauXOfvmGGfgjw0M1qEjOzZdCb/GzMsYFMiYCeTRya5fum/4PAg5fk7vfV1FoNZAf+fkCgRBUW/
FEv/88xXPTmTfEyH8mn4+t8GQ2P+XyAXb7ooXnp5HcmnO0vfqPEbONehOFnyyQ2had8WxXXW7YYJ
k2OE9d2uZCA3j2CgfxTWB8/b9xdGv8SOWh2eHaKIn3fFSxeuP9BEJLMv1Iw2affo2196sxoI8dvG
Lf/SyTc6MdOME1G44bBl+cw/1qfJ+6nldXgZ/mQjjssdHyfCgQgLhYlC5Ka4N0/ZfXlLNRA3ZKyQ
M9K6i6TbhNgsv3ifrcfVkq78Vn4L6aeNVNYuMRcJHp374NF7FGfHXILjpuH7krm36ptzL87yLM7+
bfDi32Kfhf4Oeuk6+8kw/bEC1ZjAct+mN/5te+VeYL+B/a2/L6+C61KcYnk54v087Ltk03/OsD9Z
/SoO7am9AqG/d3DgGuzLULuw0LE9S+6bdoeT+zae3WO7yeFTVcmuaxBa0jaITL9tN2O/dTQ2UHiJ
HNtbOJbhctfb32mDb7NPBc0od/jQHCx80A7dTm3jg4ejRnOU1cFXx/mzfxEfvuOTk+1XSwgHFyDM
zi4xMTwMh+mhb7ZeQYJ7gmZFryfYqgjv+Z39gu/13tpG2/lzyC99xqQHrcRtD4zl+j7c9Fitrj6D
E5z7gUboJj/yBGxZHq/Ym/tLaMdb9PpbFG78afYUHxfQ+3vGiDfYkvEVhOs754ghGB/4L5vp5GY8
1at94oaexTbkm7Dl2HmXFKV3EPb3GBweY7Rhm/C6uAqvyWbu40f6kXi3Hb19sNXB5t6+19k2uXFv
nS/pc3WSu2ibH202vut7+WhfuOfM2eMxXTxHW+eM7eeVfPSgGcmj3Wzsz+Fjm+30Ffz3b2XApBUj
36fkRr44wyGhkUVM0h7jFziOKcDFCy/aNZCfz+omflE/wt1MKJVtpNk0mGR/AzuGvdb4bTzhvnxD
OecU7dUx2LvrTSc53/TfVL2t5J2GAdLsNVbZN/GuRPYm8ebcYMXaP+dyQ8m6PKY72jRHHy4rz+36
k+tX6dSf4x2Fajcj06b0tgv7nUfZ0QFNsMGGtD9Ze/WRX5+OB3s6UoFXHzl0eBHd6ufkoT3W/OJw
vUJbtuDNmG3xDuC53tU4J8i9uxvwLupu2mN2aP8Pd2e2nDqWresXOspQ39yqp++MMdwobC9bSEJC
PUJPfz6tzNyVK2tXRVTEvtjnxHI6bTAgpMkcc/7jbxwlvLkjV/20ru3SoSRmG2JI/btvhoRScUkf
BJGVjK94ypVxU8KjgIFnimO5wksaaD/o/JK8kC1oQbq45/9I3Meh39f2+/kM6saDiRoF+b3b78SZ
TDlTdAKIdQpl+3heLrft4vaRO3zwbIkIozS1SZb1xffEftkztD7vBPyYLhnt9oGwWRwAoMu9VDg6
k6x39XI3/6QR1r2U9uB5hKFadvltrEaGTRmyZSUSNrExeghItrOJsiEu59T6yC+W93W9fay73SMg
ddf+igr/07QrFSf+/dncnILtNEicfTPNfxIBfdX29kPfWh5Rrzzh3X6bgnmGMzGbdu8+3m8/DN/K
HByRGeN1aDifmTPY+8T+qDuPAAkyJe3t6QzEQIoEMPXdlZdEB/KB1fk8DXyaInsKcKnXopuG+JRN
8S7Ep3HXfSYEVlDNRH9wIrf0JVfxy1m/ZFa89YRZkBpH6pPiXgiQsT8aG8SBY/zIvf5A5EM4LuJd
uhkXkXv1ia8floK9YayQQMnw8xOvcq5+ttJncRBz1vRl+lG0tj4rF3FQhvQ6Q2VtrK11J4Qsctx7
EHtZQCow13wfzQY7d3BedeqQ97wWz1fRjlcSYzjsF0wuQTtPZp1fuTyxCyJvefFqq6xbhtvnqbWR
E9nMeW4eZIHp3hbgBKd7yvD+asPHeV+GkT/un+dyMR1pRGpm5nyWHtI+97kRBrv0GvdmbzNnJBZo
JnhfV1JWDd79R7At7Ntat8+Eb7hGoNoB2W4rJZgSSbOlan+2XAdy8kgEcWl5ERrcMjHxxLOamSUK
lcs9ZarDJZBVp9jZoD5ey/A64TVpq5vCPq+X29GOPY6dh1EyfeapY+nh3OEpF4gZu85nNZ0+eVp6
zI4USIEAzuDXfEpUn7A+OCv2Nvg8SaQUGxdpJ+0aX+UNnk7T/HimsczJz3gwKJhHGqKn7bbsLo2V
etBW09Nd2ceslkREcwC3ReT3znJ5Xp6/mDoyZmvdJTn4pVyovLUpkpVzi/d/oB7ub42fMDf3Tvr9
+KwYYtPz984nx06YN7mtpTdy4eJZpiJUd3i1Xc9vg4Pt/iwKxx0xjNOLlgug3VMWbD+nszL9Lp+J
kOG1DOeL1I9ZsdBdto1B9MJoib/yIHKHcGC2JLyA8aXPJhuILaEu5yzgr5btXHUNL3qxyJ3WXWAT
l2mLEzyTUocR6k4fq6n2VFStkg0A21OM/U/t768bKMZOipzkKA+BtWbCDbKVcPXrj+zYh1bn1wtj
r28zDiIP1LPA4U6DFr4bA3gaXeqWFq6qOfq5PtHwVM/xsRAZyII3jTzBM8/W3twyQxt4COLubkN9
4jW+Yi9hIGBpz99EP+jC7LOgXiTU1+0WN3jb3CSz5ucJi5aGV/Ox+PnJ4zkjPiDqj3ilrSM/PenL
MiTThgnbWj96rw3NGZ+5glkA03oKk98vEiJMKAWcSEY7xzyDubO4+rFHyTAlP7Zpe8++puEw1Wtq
0poY5fWUGtcv+jA/EnOc+L220iJc9pzkq5ys6W3LsLlBkrxaPmqS14f6WVjvRyWUcbn3s6MZ4V7O
C+rnaNYTmKA+fn+vXMw+FNYFvYwwD6z05RnDRVim95DiaawThiDtKc4ex3U2ey+eM4H400UV1jnT
YTTzeQ80bSABBUoxi0FYKUaJzw1lwoWbZqwp1lunRlj7dvElTJeKG4nzpZiRt+JCDIr4IEJQ5ARN
N442Sbs/r9cXP2wIHefOq4s763Qs/MD9/cewuK/uX1OOwyomq8wfw5TImZiom/ySeGT3kaz3Qtfd
FmzVqWdm8KaRaKa5ppM60qzyoPO8kmIc5Ew3o/8mOm/kPr+IrxVVbL89TYkQfAyY5hg9JAn+PCIi
YtbxMTnSKpxOAQc2jRqofph/3nMf2WGT7m9Yv+wplbe9drPFa25XL+X6IW2tuSzb8Vn1LZonZHK4
6frO+HDfhWz27ANUFhYr79ZXbqEmB91tCYkPq7GHOtg9y2WsycmlrL7RfeyjdGntlNF0q9Fyn9as
f8dqkICLnLBntRK9xjCX9z4QK3EfoxITwWD6j0dbrNPCNaRqw/9G3XYVfXmTfKoxP2D4YKUffNXJ
VliWrmK/GvbDW7GWVwuvg+BYrfUb8R6BIa5jOuQ/b+F7Jfzxxc8wvUTAgJRS2uDFEYejK7mNnVyd
joBuZkwzX9PEir/lldXTQ7Mt0U3g0l0j+yl6RTd7kAKbrmiqZSyViuPD8GPUv2fZwvIp0LLZfTtU
W/KM3eTGehvVeoZin3d3D7J4rYrrW0Ly8Iqf83jdVmvjZjcvUrMRulkpHzJAEcttQa11FELnNgbz
LTCNId6qxsFkSv5BJuz0XBwZoqLIf1Y3y8bDPbIfy2dvP4kxzv1r4cba62i+ReprIayxsEUqczPs
q6wmjoAI4OlyoVlG3wlzIaWZMQdjDQBkBHIczxyCvEc5nqpuDR5WECnURQOkIECIrRKFkr4UupcH
LYYujRfECurMa3KoE1z1CKRtByGUoL2RwAtw3ZFJ47ohxAg045umwXTsKU2pZmp2GXaRbKPuNTdg
qAzL2/1Y3I93ZQOtPWXa5h4ufWT42XNvXF+z6sAPt373rBdxtHjyKWu3qUm7dT9EP+5FKKe7Z/Ii
6jtO5S3ZNuWpVbfFH7qCP4CD7e86ir/hGH/79V8gFv8bsQggA2QgmIBD6TX+PRZBIvPfsYh/evSf
QXXibwgrNYMIOJS1P8Po/sypE3+DP4/TLCiFgf550p78A4pAaaMrEBwnUQZq9r9CETiM4DqBjyVy
NJpV/wkUwaH8ExLxy5Frf9PbdLL4HGvCG2ba5lH76QzDc0Xdw4iEiaGz4lrL1IKNmgfPeVJ8mSQn
l6vEcDPWcXoIP8KoZiqJ2mCInbYo6hCvWCRtSht02tvVCPnrgYlMzgMxIlG7V/daGzyJYihXzbii
S6/ZfExlNjo0DjVCjsbC1bBde5jrKw0Dwie7Y/0m72Ka8BweDc/uqF2P6TLLPU1apnX4mLdtoJOZ
Osu/oU7a8Wsb545+GWWIqB7EpKk5ENtS/930t0Czzlbp3SYWQmXXwoJayATVua3kaJRb+WhazGFp
IOTEE01fYDKYv7OvYmetbljgjFXA11NadHe/G+YsGlbTuqQK4mNt+gO53QAZkvPF9jNZ1YsH5P3e
G4tQUQNDeufXzCFozPTVrQnovhXqxVgd8jSYFMnyYQTm6Hy5cGbFh3i+fWh7kVxLyQcDMIBC3VTZ
3AkAZF0GEiB0/cwY7ScdHMkf+h8l6kWCRsImitn1UOh7y1OC8rsmA5UsvkP5TWZzFWTz2+b3fyLp
7VfHBMl/+mnL5oGUVaLc9OuX3m0MNrawRvT7Pr9E0Wth7ejhVRw8wXSkzh9Uc1kTrelqQQoH2dnT
YihsLbhlp/v1vc5O5Xe1LL4hAGoXuQqbKX27nw+kb4LtOjBoE/ah7C6ZLtm+UNxx+FVDUfBhHvjW
StLscgzv+setWEghx3K/ECuXXWoy+K5Zs1KbFhKh6OdTLm1wex2jrcxNjUsAdzTuhdnrD2cXwgcU
Zvd81bPvdVSy2Ulu5/IQnDov7eW5yhxM07u3fPlgM6fbxDUtlWKRsKG++yAHz2k7ctrq9qluFpBI
7yVtO5hSYbmuE4c2k0slseasDUaPoq5BBPHzj+rUhB1hStbsERYrUkaDG/+asAkF3ySH9e495qRq
0a81HfHqEFs1E+d6UC7F73apzs2gXWbr7lWoqTS3N1r7bKhc4hwzooYTlkerMp6jK4DOtTZcdT+5
oTYbOZ81me5cTXK41pAdo/VVpSBAs6EcY2ZGjGkLr74IMsuHvlceY//KIiyz1dHNua6CU3AGRhdj
TT/dTT/TQ4oducGyZEa8Oau7HSStB5QaA75JMMDPKN6U+FAGo+wXpPZeiix4nsy1eHqG1920VDmV
gUyg81eyKY+wFa9zkTEpgHsRtxuXbrEqwGW+nr3PN3MnTNm53EKPkl6cafpNhHfPDBu2Rgu+o8jh
3dwq+3GaInUxKudJGDwxHfUNCtdOnRmsaUm3XvC8fOq3sc+/YjoHP2Hn/0+rmopQ6qejtgkx12J2
/y/nn/8GYd//var906P/gbBPbiRT3A4eNwo0gr8i7FQ5aMfkztC9/1tZM1HOYmIiIzSCUQou/w+E
HZMEcVI8YpI2yYf/k7LGI3+lI08I+3TsIvoHDTUpiq1fEfZMyvLraFrjrH6LwEMep6a28+/eWqV3
wtDcHFGCIwfpsoAolh2UTUIm8gGjyXlPXvB1pt7c+NWo3Mdc3k28i6tjVTPtcHuuNVuT7PaNR7xq
h/KxwLnwVdmMxBsbMw1B6Kh7WbRNCHMD8fm0lv3n9PcSCX+hyaTRvvGDnsxgwPHS11lKavX8SZS9
9J1/p9E8AelYtG/PNDQvNaQi4sqLjbzjUPpPbuRdyMF1VjwO187p2Kf9PDZND3k17tOTE6/W+9pn
/g3xHnsaXpkjHLeNthBwRZtFu+nxOS9mSNTKCDob1bd2kRc9kWKQK4eL7pxCflOwX/GMwa/rh90Q
kAxVGvBde27z7wd8XJjPr+0bFZo/IaATwGxFxebt8MAeKZMZ5N9VbbMeYCnrcxi8SfPCw3h67hd3
6j5+fQrLaefW+tMhcZJ5OtYUXIRPnqt9o7OnHe61z//TZe+z3A0ec+F6rN1HRY5SHvDaU3Nwx4lX
2dZPSwz+r6+4pBByeA7eUeXJ0FC42DyVNH9SL9d0UWE72+kbgRP2x4M5VbIL/0FS6s74SObN8X5M
Ms98OGzHe9G+H8dFMs/myuK+s07VGEAMLKXPfI5R2wl27Kqm7qYk19vdTvgAVjs9xnl8C6rbormo
Kpl5jJl9tTPZX0r246h93Db5xZgCV+2KV7Lx96XjTUSqV3WbO+DNdZ7FOBw7yS7bEVrn5zvYyxe6
P5HuSETNxs59bp2ym6eS9wJLUfX6uSIGEyet2I4WxNF1Ic3r2k5IL7/ykDV2S0FN7Ji8qWgmlLVN
4xv8SplXbocWYnWf4/iuPLb3uZ6x0dFdbTEIl4d5aOunYyUXxjQn+6buuRwWC7SovQdtDXgFEK30
c1ncCbXHgtV7iJnPkk47cFzi4JgPr7lIZchp/6oPTaCEcB1Etu4gWLBCCbEN6CpXDkw0el8rJczn
SlhOtzQBspUudgYNzkt4Q7MFO0Fzyw2nQQajvdryF1dD8bOQMFq7X2qly7lpkgm7TtqBPekCAho3
dUPIqc8tgOXC7x8+b5M7OHVXxWtuC3itnEnISmU5aw/KfjYb7Xp6lbqc0SVD8dfZxvRXrQBSX7jk
4LK77xSQbDGwinVcvijCkh84n82bHrtF7pGEW2zzqzlrUq9VLzIsnOyF1VSz9CpWo3Fls2jE2xiE
zIgWSMivgjOGEpWabOQH8ciO/FUgRGsOxOOOpdvKTq0BFT+SVVW/RnxoQXKCWLzEAHffae6Pz4N+
O9w7OHMbnWv6mVMI0fw9FobuDkQhX0h1KZr9iVt0adnfXwXGq8zAlbkM0quZXDpj9mDdLlxawtAN
R818lkIAsOCV/FrmQdx44ht450WW7JEJMpoLvcsTcyZ4Bb6kXe0lz7W8YfxJOwZkCuZImA26utjL
qdzteyP4j2beaovrOLs+YScwgW5qNF9KsX1YK27VeGxwMmBjlR4DFxWBIxw5eInxvQS05ViiTfdp
gXkuOUZx2312b3iRqJtxrgTa7vreepDe78sEr2I2KOwhFPD8a+VYq3zZ13a2THBu3nWfgARcMr5H
y35c8TkpEcPlD/IX5hx4F/M0zp03l6n7RiJJyeHcJSbojs3hyLEriIg+vTQ7pMNlBGjxrq/cx8dJ
QfWS+cKxjrzaE45cAX4tPc4fZ7H0NBbCzzM4dj9v07ACo649gFwAhMhDyhGTy7qbzm/jMRXUOMYz
4DFt6xyV0cmH+vbNdovP/O0bGIZ9yZyjkHZDd7yRbnN95cyond1eHR3xBEdtrFhm00V0NZXk7oej
3cGyFAj3ESuv/JP5E5GK4jfmfIydW/o1Ms9p4TDMVFCxFSBJ7/JVHfTShXzRSJ/Q/5xbEurVPLW8
6oB41u1XGpArZuXj8pb9sDq3K5jJ55mrLtrV+FXs7hv2FxoEXGKLnq9ptRzKfXVQZW+kP5J5dWa3
K3XBv5N+emTOTV/fCcR+eHy3TE8pWe9dx0B5ePyxcSU3/bvVTyYbBhtnuVh2GhxspTccQWDsAzyO
bAlT+5Ge4QXnB5yqJZ1dqMUUPIMFfKNnbSG0IMYWv2XhCZfITUT3KXsDCGXn3gH6IbCZntiwRA4g
jQguebS4VHVsAlSQ+FlfAPyshyEQ5IMsHc3+x+5eBbXqaoXzf26ChYBNicVZn/rRWf5qD/wgMe1Q
d5iKpMy575iCnkfT2Eo2POHypT3kHsy6DVObaC2T+p0/wmzRKF0muR3zvrZ4HgvZseJpouMHpkNm
KTqHw6mAbemTAjfXBEc8Po/NJfeEN+GDybHeGIsYmvq0z603kHfLsErmzGgDnUXPemsPVulqoULg
XQYjyB4T1kDqsNFPCkhp6tNGriCC2QJ1sGZzobUagmDne7f78YNr5tdvt6ynYiOJo8BXnkLSFbOV
W87SLSstgomz/fNVdKq1BrevscdlO2tn9Uu2H2RXRIHJx9Lu3tMf5Jiv4e+5w+wDTY5PuJ5d7SRb
OA1w+z2WKawNzNUQeyWfSIq7ayTLm/5hrtjlVxJqBhfKFofAyo0lBGsJlhqiNn2N7H1Lp3p6bI/H
z5S1Th7cWZ99Q4cdPs0Vf3hbKhtgDB7VS272jWcgxQ5Vgn2DXcnSy2+NmaI7pIEEJpv9Y3+MJCdd
CY/VtYfRRFTx03tSIfVQSZa9uamrGVgopMYHe1/7sSqmlp7pkUK/uvmtaau7+6Uk3Xw/lLufixyW
puVKyXyWLIa5MZ8hoq/Xsn7TkiVLyWmRttOoQj/BFt58/s3RspoznlvtoBzyb96DeQEkIVGM5Rcs
Qr8X/Px7jPem4VCjyTRZyrvH0+lX5sk8oT6O3wo6R3M+1PWFzz1zg7p4sEFM5kK5z/0Oh61qri6k
L+5pg9SzSh/+A8LhY0S9lOh1uwkryDcETmx9qxdrbs2bFzqlbWPnZzD0s/XaOsxA5bzejcfaqQ7R
x30DMcSTF/ibL+pAXJCGKp/SS3aAL9osbpTcr56tqp8dGoGC57YrKmKGp6Krlq5o534luswmc/Oj
XRlkuA82382P4Yik8r4ZjhyRuqh30Z4pTV8IRwm+ha3tkUo0n/Fs6vh9ltKcNZJZzWJyoUGtDYBi
dsGc3MsEYvnDPAfFYkzeHHPwmT77+c9pXddDpG804KiRfKe23qCgDgwvvFdXUXLh+a6vxopKZ9Et
YyTUQbG5+UpowHndNcPUd9A3An3/jqZ1cLplh0e8b8pdV+44IqPY/ixinX9qoZAYrt4GEKJbYsRZ
rNW+lM3xgWu/ZcWpYXa8ip1DvrX19OrKeSR2rnkKGu6ebli0scbNXfNoXN78yJyVuB04lKKJ9Np9
Nm+mtJQC87nV7y+teVB2lF2KCsaj/Bk1m9pmrKgu0XNL4Z4q3XRuoE+gmHozLjrL/Y4SROnlfIjS
q3Gp2CHcvqdKSRXS7Iw1Z+QRnfP//r77X6YqyxZ+Ov9us314b7L39vP69Xgv/rrr/uOBf2Yqi9Jv
7K5hZhMhDCVMBiP+Az5Ga/tfePHvIcqSLsqSgUj2p6H8nxtr8zfCUgy242yGdQkQ4D/ZWP+6q0ZU
juEWpkzw5hCnYGz4N9+ORBrFmyUN+lZJTbgvcZKCiCroqQ9WYqbK70jLL6zIv6YnS8bfra8I9FWn
+GcMSSROwoTK/5UnR9ypKsaxFa+jLO4s6SVqayV9UR7PGHd40oaezDBg6ut0iJSxclpRis9YDcAn
d1CJq9uxyPq8cjCVKj+SKL4ecHaIwL1aRL4HGHiw+5lEImWeoTdppBlqzOp4hVXe5I6Vp6TGP5Ta
KBxrMGm3GmaV4xOQjPJ+0FLEUk4iJtk37s+lRDkoWu1bzEYknUijnljB1nEDfdi5itHttboZkoyI
UU+ZzBDcJVSlROmNT0EmPIfJfGwRAlsVeXw5aiM1NuFd50PlW7XZDrMul68J4Ham9wKAGKT6mwwz
o0QdJKzHclRz/B30rFQLLcQe6K73jmk87l2EV4D2eJqsgO+S3jEXI0SW3K4q7lObU7nPMES+sxBo
MGV0JwVbvJRRC6qhLAw0LbsC7aUrW5Fp2iju2mMsxpFJC4o0Zq9tBi1bVbcngyBtRZw01ImQibMx
XOD19a4N+3a8piXG82nyRA3Iy3UPtb+GVpHFuNI9ihbtCsYITD/xwLNIjSDej2k23mdKonUlVMZa
i9gDYlbB6jMbqyv73ChJ3QIrO5GGgGU9P8c86RF2ixVZcVKaAlLwZIKTXqM7VHpdTxN/eIrSus6K
zvDvnM8IadoIezAepFQLxcQydoTAcYzDwIeMxmdUnu/pE1WaXIBwsdEr+W7yGR0cTSqlci5HaXsc
5TtkLpxDLNM2CsWS1z1U7WKhSc8BAl8Bdq9mlv7k5CePFCGwWJ7VzuCN6lmPGcKDa3ssjXLEUxub
g+n0NSjYS9R14VgjVf/KzEF/x5jDRIdhSmZ5LCuhKzCDiMrrZyanxWteRU2yEOJ70SyJuyrPeanf
dyaKntKN0HOhT8FMXraNuJUQbT2baCuVA1fveuNyDqS7gaCTr1L5YytkgL+PXGBTVObtES85RglX
RxtfRDlthcP1iUf57KphGYtMxYjT4F4i3LEzrbKiU6LfJc7Po7xKP6x2gDogYY+uXxoEbYo33gaG
mDgNoux+H42ZrF0fnzjWTB2LsszVkzAMT5KOyuqWfvLhvj1/INxslVyAu/qMWtVgPQ7HfPCUZ3dt
0NCTs9V3xkKqymdM0rlZDhzZ+D+G9/5C1P6XvOtf/upfsbz/1zVEQWgNAwwXazJxMk6SKQX/Gjpe
SJe/FjG8z/750X9Cx9pvhoT3On6YtD4NnvaPgmZwB6xs0kkmW7jf+dd/9kO136BsQxQXZQ4IH3rQ
3D/rm/abgru4SIGTDRz/Dfk/qm8aBfUvhoB/HrgiAm+LkL3NybnqL8zsvrhq6M7VavYwn/NJ7fx8
lO/X5k1lZSuMrDdL09G0jaKvzPL9OWklbeUEZLiqBieFixPWuDA8VqLpvSCLLYbvhgaHahcH7m9v
L0/Wucee7Y2E+MorM5aEwQiUpT/nefFRQnmE1/XwCvoYWCocsQqCTYh03tcdhM7e6MrO9M+CVTfA
O8z25ty6uyBK/YceQ+qFWgTm6gsX8zAAFUvu46u6YgYFEedWzRvE2T+o2/I5/Ug/oHNa70jQpAtG
stVtWiLDdGG9qfrP2Ls9XFOafn34E5RwYIV8lc6de3p8cqO8gR4HJa+d68vr6foBswx628SoiV7q
Dx1uFkwsew+fYRNfqlXzpZyyC3BncaCLx0KYjy5Eqhmexuw6H7NKczvNrQUHD11MdZbKCY2wFFp0
Vz0wMKNxkDcrJ/ix8B2Ty3iKL9CnVsnq68l24twBjJEqQOMI4l/nI+yE4QahN/lqPyLNEXuPr59k
3CMYvV1/QB079yd08rvxQ/qQTspHcRAaB/cLggKVE9FrGzhMPDo56jNjLZ9HCGvhePWxSNDWWGI1
GwtoAmpklWNgcY5ervTZICSfkhVMyxmWe+d8Fe+uE5XJT+a3Q37pwyZoD8JHeyj8sQB+LvzuUriP
+PRctQdt8VjlOzYMG2jAEIOhP9npZjgNiR+ln/Cl4jnkKCrhaThBrVrR0wzv8K8i15xNpLyocOCe
udRaZVdKpDlrQiDUd0wNQPcxFfCu+3ibaHKY5WbiXhU75rh1v9zWwlG97vqtcJIfXhVoH8oHqvXS
H0f3Wrr9YqKCwlO2oe+EOHspMHln1x/d+/gCe2Vc5olDceksJ6p+jkxMyTCrMJRlMxyFzon391fq
X4GYbfUM1dsuvc7LQJhVPPsOsOUA1FKv0rmubYoYIfjl23jOy8zlFzHsp86jfJ/xS/0VZpuQTqZw
fi5CYRYd1OseduEHDZDHvH76IsxMyWlkD8/BbFx+9yDClS1+tKqtNzyX8gzqIxq0D17wwM4yB8J3
+HaIEl+XHF5SGuCOuujs7DzbHERjXrG9vM7bL7alYliv6HFyx+0ihmVA37M+igv66vxZczpgZSCS
i+tirCaf6JbO5fAA9hWy83PbIJsNuUdfulNwCg1xcXr4/P9muNGhHsOJcFwGsKfn6U6S/VgPMAgY
4llchpK2Zo/8oX4kG3bCIYeazn++Edq1Y+Ylw3d6SXfKk2bDS3cPOaTw7mKCaMsLqvdXewS4AVpN
w+4gnqS31SusCat1QEzat9bclJYNIkCXZ7y/iDs5gmX5DLGxGfKz1Z/Em4uCz1XYBDMN0kQjpcO5
eVHpwvL2S8trg/itORQAJNi12c3mRnxX5bc+LgZhcQvE/7E6/L+ueE7dR6qSQVClQW4K8R//rniu
FAwif1U2/dOj/yye1m9TZhrpNvhVk0n51/LJXaZm4b+s4CFCb5XK9mf5VH4zNDJ4DPZSP7urv/Rd
DVkm75VmLj5RovQf9V0xAPy1fP79jZt/27A1wtUkGj4VZ3mt2J1QseyExZam0/jRJAwWDlf5SxSW
jL+3B6Qg1c+KxdT2zA6MQ3p5N9oTSPibepnXHy1yHpXHR5lb6SUgFuD1of9k0EYiCHkR5M2yZxgW
i3gkv+jhgYA9V12g09pxCr890DapduKAVMPGiSmHUosoiF0WTGVopbShaDFhTaaEINCHctMEz36T
kjuBHD2jHUfnCJmJ163yufGBW8/jKOENNdh+dT3QlMGj4X5pVs1KWhQb6loHsgvFmA+cy4qgc28C
OoqbMb/qq4kVHDGv01nMnwGSzh42LXKDxL8esmzdk7ndrVUgJG7PTa8Hdz6AuObHYdHC4Z9EKNCy
K9qOTn1qT9YeAYx+Tr7iL8Iy2tOtccwtNc/a1ycETJS3bc0M60+tpt1w0p5LhXYTatPj1GDL512g
hdqCU9FdiH57gswvKs7jcuKRF4h15JmyLhfKXt4aa2MfU2onljA84dWwGML70R97f7iH8SWFEo53
/3F/Xw0fSBZ2lKgcqfxAMf3JrYJZHJpn/cECxVpDnplUPPoWzU6yio9PYarSDwhNhSOf8zgUELHA
2p70UPUChtSLvI1XcVCH23JR8C8OxJn8IhqBshKONDEB9mCfIwKmRBSLYTJYzA7gaSxPPoWjslPm
/RyBwcZaPd5ur/rG2MUvFXxb/dMI0nX7SsLhvlizNZ1PAObwDkV39pyhwLM0G00tO90biPLVNsNk
c8exyH1srvYQYD5Eb9q5hdEiDa+L66Jed7Pnsnop1uZbt7zub+tmKewwJ981U2+M1QneRC9QdLCM
mADK0RuOMGsCUFZaHmWYNQE7p+iD/gpYbLW5A+/TstlUG24Wuglp5fbo9Hz4alhtijmqdBlq/6IR
mYvx0Rsn6DO+Ls1Tc8hbJ/enad8zT7kPppu7IKYnhYq4wlWCTkoPcp/Z0tcjxXvV0Re8CIznhUCT
gcroTg2d+sLfV5s2OByvNqYra/Be6Ws4DrHDHeqCYojHjBud1Gy6gVVG9pq9xu/RKiEjXbZvR2MH
x3fCL2+v6qb1Ur4P15ls9xdeu4T4lE7sHA01AdevRmswKV7ErTpD8IXEZWKZA5pvkyNyg0nXUIc6
d00jVEUm0vhjkNByQ8LhlZ58qHcCJfwoo/V1xyPntQ2YTDxxwoOd//eByH8tscWajmADSK0k3cAA
+neFaC1in/5rIfqnR/9RiEzpt4mlQ1YDmthfCUCmTCFi14i89b8pRDJO5uCRxpQGCbL5j32c/JtB
rDORgOQxACwCBf6pO/6FaBx/3f/4/Rfk8Cdv9R/G7hP/h0NXKJFQXsWp+v26j8ODmw0e6NWskJMA
4yyYgN2dTlUmtttYEJ8fN1GC8tLPR0I3nQarvSB5qrA6W3VwY/mBo1w8MMjTB5RYXBg0OUcgiBvK
rX+sWrmGfyc8P6SOoEwZn1knMXQB9gWOKk6uDXWBxk4tvqu4uAtOf6V5KDZR1bgpITHuQ+tSVCEl
xqx1W4tvaOFzyRnGs45L0xmDhM4dK/VqeVGd0iXU5bxZC/jcvOaP4sHCuqWDpAgx9MAa6Ed8xBFe
w5WULNruSpcPGjrKyOf9koswwPvoxaxkdJfx7fUpAyBJer03BGUpl/K5GgthowrGbfXE/8HDSqJb
gLnS+6yHt6wqwVaecr+5aUhsxgfRApYQjc54U/04q1jwJ3pvx/okOSX0zeYEeipWIUJFx4A929Wg
bZTgEpgoQSP/IANnjc+8kzMh5iaR3SnLg6YDbiuYYvGynV1Li4ayGdPyER4xZJ/IIi+wt8r6G2Oh
fs/9JaRM/b3TuzU+BWgHqlKcR8Z9hF+S3aTKvmf1dUNOQeXFQ+tErebdNWx6+g6L4ZrI9/j5Xtz/
L3fnsdw4m6Xpe5n1oALeLGYDS0/RiSI3DDnCkoR3Vz8Psvrvruqa6YjedkiZKSkpGhD4vnPe8xo9
dxTjZZ6F+IFwqeyf2UxNXncJXNWOOkRHoljcFqVWZqgJmHaUSYyBojgOM1lRdk1VWiqALY2XNSQL
8aUPoS+2SrPHDuqkl1mxF8c6XDctJI0kvkVL/F6wOC4ifQnzvEDkLCM5zLT4MatDRX6vrUxeNa9M
X+C3jspMl0gtLLRqh09S495kOJO4YiBremoQYnAJS5KXsNJGpthSgh/YKCp01pDgKi8r+wpdhSwa
/6MXPRXyPLgsS5OmqCrl7v8fulpJ/7Lo/ctv/1V9m3+Dv0joCPRGMosn7v2/g1fTmEUC1GKRRUMA
7fEfq29rWoGIsp7yQf8TmZ98KFklf4Df0xRL+u8sejLuAf9afv/jK5+exT+iV5IVDU2HA8X8o/DS
d+mbjfi2vl3ZYZkJO4xQr+OPfk3vwqxxqM+d94f98l4e1MLdyys8vfcSR5kbbukyw3OTebJS1+md
KT8aosF5X77jP2BDqHEmvh4z5wqh+7dM38dYnqaycImnC8/am/mwq9rWLgy4t+pa3qkQacS1XK3S
98HReDK1OyyGXT7NUd1h8JRvzmXtw4TBiBnvty4y6A96V12EsyrGRM2JEf7q9q2kWET+7fblPKfn
H7alMRNRAgg+hmPalvE/U/JucTul1P/fauti9S1eY3HXoFmyn+1ZWKKeMy3PgjEyOMwdYAxn3fpw
kKCNifZOXz8onWsnc4fqiiTMDlc1PtcJptPRlcWptWMPZ8XtsIYt5NNTwFOY4LWCSj9yKb2plGeo
XU8T+Ttz3psZJDR3UlkrcPYkKqnTBWXo2232gF5EC9LhMPvygoLSnE0DlbVgi+/tSvGvX/Fa25v2
ODp4yGe2XM3TNzBB/2kHb7/EKHPjan2E/+cOgqcu0BpDKQt6xJpbGo2gZv3F3MGjckQUHP7S6KBf
RSnPYv3no3COXzIKXTRdNv8Lo81HWuyc31q7tSM/cRMXFHDb/TZB7MXe023WhVOsIUP++ZXkEB24
jS/ZunOcXjyNiwNg4hdrhmEv2UfGZ6PkDoNgS9/GiWZvv54uxAFnoushbXWukjtS9bX2L8IlBH0N
f8xF5BxHhH4vNLFv+BPYX+ghOWMse5faH0yjHUwHZefr2q9ek/Q7XH6lSyCrI5OkZbOGYOFuK/t6
7TzcNNMNemEeyeDviezj9q5lXzUbLsj0DcZhzsf7PXOac7eUXj7e1Timz8fOg6ZUr+XlAfLntlzL
M4pgVBLT/7r52rpMKoaTwdTrdPPu3UR5xamG/vYd6hZPblK3ly5MlAJCyTdUX3EBqmS/794/DDu9
T1fTxLidpAAlcIm8RgqPmFFYqRvTM72f3YSexFMlbp9yB45XMNiHxL4/g5+f2n1P8JSoEPJ7iHT4
AoIdKmI0eAh9v5N744Pb9twkQwLCqagFiInNVf1Hfe1LAYI5/ZDZqK65yfTvihAC2b839g+8eveO
3sTGVBi4J7vitWP/RIHhKnhvaMefPHHfoexKk/iuQbv2s1hsNrQ3CCvUM3PSiGev1Y6wFDeWq25C
QLCnw2rhZH7mYvTJuTL6Hw/74+dHcFN9Xepvs/vytXwp8/S1EFbF7Md67ovWNxFf2L2yhHXy8LV2
y6IBipjPUU5OlNKvycL3TdxoxwfquKN1xPdKUexips2LpbyJgp/XjHGmJ+NOMMdzxDjCaPJ4xp7p
WCtGRK+ZvHndoG84VBSmiA7Dl5XYGd/SL+NYzV6S92y9atncuHnmaPMB9w18H6DHuQkSQTeEl6u+
8etER9TTfyBPcIx5stbwfmMQFSTSUkM6jIUv5/T+gWkVDg6bYW8proGpun/7lEVPmltHHP561RWx
Q8DgRDs2okOCinSQtigt5cx7cvwGt2mYyzniXmmwL7Jfy2oGrfrM6bqzKAlm7wqXCE5iORpU2EJc
FJvH53S4MUUBBwFlP0w84gIa2HTtqSOWDrLXBZAVg8mgoIcp+Wl8xLrdPaAD288bhHboHYE+eGa6
GAx3NPCjCdpiTR6EeTsb6GbrFQZ0WDeUcybEml09PEXwZa5rKPTJqmQPMQ5N5MBoagYnHuxmUboN
NOzCE3Mnt+xqwT4kQ4if9hTpUMKb/TBTO1pNl0SLS8iVTGUSsQV85g2PB1h0uxopKxagD2VrHFEs
Il3MPgSrDLAHt+t5cnhuX1fkwsabMqN2RIHrNLjd9jM99XB+UamrwW8CMP6SnhsESOIopK6y1MN5
QhcAlO3BOOamvPoGqrGo2tJjp31h2oAQe5D94lfQgufzQ4UC8WVJwPTxwkIZe5bOAyy/1ALiFd5B
jkKexg53ODi+YeoyW2D4MY2/UzdcPfH2PODo0/Rz62uiQ/926/IgMBX6AnBKF/3wrli+VC9zY/Ec
f9heLNGG3ybQ0+tbWA+wlhDNk3mIy+5cAKZ+iuV2tLsA6rOH9qtYGFDN2u2Tu4v0ETrx/Cb7Zqc5
hX6OH1wPXxSkZg5/1poP9dV4fkDagfAK99a4Nt8TtweGoEr8Fop5UPiZtFMLl5/BNDXWwFTQfBo/
NsgphZvp4Gsrb+Ut2AvfvMoPeLM59FAXgu+rW06M1dtb4cIwgp8x8Xepw/3KwPLRboH1YEyBcKyg
5a5aFA7GHH6rDLt7a6xLbfl3RlK+TPUvbghXCTYtz4I7BfehNgfOGWbtIpeOKmHKH3CY1HiV4Kka
r+QtRK3qo6kDbofRoKMPb6UHlTYZPDja/HCi/8K4u0LmnfjNE4EpJ+xgKwX9grkIDN1x3S/s/PGb
3XXiHegisLSAUeea+kw/dN9KAEESLWQ878svEKr+quFUGEANCY/RPYUqBjcOvsW3BNluPsFU4lbZ
hepeiekr8baDAyzBa/7j7jCxr+FnTa9ry4EM59HtjRb0IC/huBbqN9SratgMk+aBPWbd4jMJ1g6q
Krk2F8lgTyEFpgKrfBfma+IivNeHiCny+nGlYxRzv+NSt/zmN77iNS7cHGxvQOno7QARBWWeSLyY
0Jfk4NV+mMI2FU5Pi5yEldHvc+OYqm9StanT2muE+XCJH/v0sW8SwLdVHh/l5si3T26GL81ps/GC
8yqzV5vem5yI3lZe514W3qm0ndJ5OrvQnc1yZ3GY7e7OQvEQmH/X68N9sGUFoQ4HpZIXuGs6ug79
hIqTLegSq/KxK2IouawK4m+WXNFncK1V8SJmSBNrh0krwZATymSGHC/143e0NA8bgFk1N4mXrdTH
LzaCHRzFUCodXfysMVyIoaE7rrhPgjG3qWBNnE8vGU4IMgTfj7GZJ9avDqQInhp77ZNmbB+yyi6i
hEmHbJfBY4vi7Eeb61j5LwcEaEh8loVvgpId7qbfIIO1DwBTJ3iXnFDrmF0xCRBl8G/ohn4ZpIyJ
yiuxPSWb8qJd40dj8zGjttyJs+euXIt4jtrNV3KKvNjNcJjqsarBm9mG247gnQqTVfWXMRKauG3s
MoSyo1m30tngpxJh8ggpvX/b/Sk/xS3aRnsyjoIbaJ9SN90yPDpgAvRy0dHbC4aEC6oOcZmvhTd2
dh6A7AX+HPL1YwvMgC3KeYXbS7oGVQGGzckGYlhsBCaC+U/e0G3/8nfJb2dzrxuWXp7o5bN0yoBp
l3NyPiEoKgHjuUPtrUzbtD+xFrc/J5Yw3ssAAG78Rl3laE7tiCv46jwbVjwbVZ/b2XfuNOGBKJCd
6FP+bu9IFu0Kjjw+D/oR5458NnlVVW7FI9MxeJ+f0jvJRqTSLzttVm1FgFEfUnNQMnqLfco7Tz1z
yrjDUpzF/jAbUG8OfBUtqg+4/FNKiANAmwAq8gZtS4eqCea5eq5Pz/fBzxiLgWSuwiPygc/83qj7
lEVt8lxqXNOWPyTkCSP0f9Y/jwLOx4zHGTf7yWSFwn7FQTuUC3ya8ullKIG+Ted/DgvnpP954/2+
8IznOvd3btxL6JwYxp1BoDkweUC3cUIdfY79x3aqVHPA4WQRIfhEguqiyFyIs4TRa+wKrnFJTtk6
ZFIYo9y0619xOb1egR88183SeEv9zDv1gbkU7W72Q9P3znLP8jIfgp+MO9dn7SabWQshaN9pSvyb
/eKEC31zL3BGP6lWJ+8kHJfxT7jZT8Dw3pv8lFjUl5yU826E2QsMHUR4nPLqhlWPHeDonabXgsbC
J8NiCbvOXTa4RGFopdk/phcFN+fO2nLjzMNzwQM4mt49Xt79+aeSHoL2kjn3lOeSBR0qKp49FfyJ
e76sMAmiLTmqHzd7weNwPnsqc5/RFXDFhKdvc+d4i06X4/A12Lubsyt/y+B0Om0+R8yfJpM0mTMG
IrOvcez3chgIwfSEEdGijOXaZZqMTZEju5unfWZa5EqOyatXnMtjXnvxqrooa6ggNns4nkWbxD6U
nHS8I/PoV6MSnfM9C2RuX7hqcd9a987gby44fN1JNUXHSzHK+vq1fP8J/cPpk7QA+8JJYew2l4HR
/wXSM2f/016dN5d8w1Sbq5QW4oDtkU8bcb/vuBhPn5N/2Oqy4VleSq/x0xXbp1fiEoVrUEvboHOP
06SE2UXyWZtOtLF2r3nr8SZ+T2/4sIpmCR+3ZbHl1OFwq+fHgXXv5fwgC1g+7K1A6wc6570CpbYr
6k7JLeyvr+uDMj6Za/Y18idzGNR3CHt8ZMoe3bh9RQ62H10sBykoIRLbhhu675qrbBVb8C13KrKH
oEOu2DnWTHN/mOVx9AT3dE9o5D7oGvkYFvi08V5xZC6sMbzcqaPN7AvrGZzsqZ9ypo9pUeN64yT2
RH9RO5wVJ07YzvXOq2/wWdqp84Wfbb73LCl/X9Sm0+bJiXk6ie5z5OAuDjBCjlEQfqGtdH6Q/5+S
gIaSJzZdYLcNtz3A3vg50WApPDvadW/qEPEc40+/+koOONctrU29RAymKyj3j8epsd3eAt5w+kna
TPvyuTgdItYGbN4o/h3lTXkTfvQ9l+aLhhMTehzHsCF0pD/smsyfnMDQ0NlfV+jc9nJwfnjrTXqx
j8FRnWvv/im7AV94CLpxr3enB8vcr8Rt7be38/mS2duet4Ltc/ma3hkUUPuCHp5Ck2nmdbSvmMrY
1pzr5c+LBTkCGJpa38H+XJ1OkCO40oA3qO5Y3z/LHXvCdH73nuqP3uLpie5n761E984r4/qb3ozF
VAJwipq2hwTOxpIQFdfN3jDY4btPlPgR6yOxfIuN7nNX9MlU1O6dNZzVgGVvDVn3zeqmfZjHb2YK
wLXmxLX9OBdL6W1aF4x56BquAORgeklw88yNRusF+rw23GYm3pzXmQ5refNCl1OOjtFwM06WeIuM
k86dtziYlrnQp4CyM+cHX7HfhPvd/X2xamxewvQIxvF+R03PSQo9nh5So3UEN+AwiTgVAQfQMV4m
e4CJsTFtPE9wCH0PR3JDj8Rp3jnvhhutscJ0VLrs02SixqoxLTRgFjx5EL0EQ4EbHeYLIRSdIFtu
2voGTQc6ex9VPoiTOoM8smSh8cOtoNg6dwXo5Z0+ZT/nrKYAB1MiuCB05a1wko97dqMOg8ubPjt/
42jjU/C5ot+yVNwwgLIAGujOWFKSNRPy/9EsDw3HWJKuYacD4Ir/Jc68UWb/ebj2L7/913BN/NtE
gSQbUwbDhu4BleM/TGNUCQqIAfVDncT0/4QzM3czTBHrmEnxPqHTf5EkFUiS3NbSDaZiTO3+W6Yx
EnO8f8GZee6aMRnlIP+HrfLPOHOsCrfOqkS82aPTv38WzelmvVXmhowLQkwac8Mn32o9RlHbPN9J
wxuuLGqJCRu3g5XEbD1Bz23nIbjIXmgPvfxzO/FjCVA1h+LQ936IYvJ1HMQdn9wuUT1k8J3qy3/Q
NXDoyEmtcz15cLSb/ABPkE5buDFB8xQYd4i7IduVNElXAZ1cq57AAtJhl8KpR18t56jgyu0DdTcQ
FbaMPVI37JICxLhfkDTp13sMtJYwQwgysbPvuvHaxoOS3r5VPTq13DeW6m+l+Md2i17KmyDN3pV8
zddWo8wsxw2HeXfV4WpiOGV31dvLqxYRwIy26xOAzmVlPLwiP0j4Sb4VlmsorliyRlTR1sj2Q34Q
+30zuIBcZmg/kh0/1IlsVNz2gq+TcWT0h7PUz6NfAc7J+VmLNwBPNWkVTwdfJz4xhwKTso7C8XVW
4YjkNouF/lrgEvJ87lOYqPXGuP0OzV0RfviMop8bCyP+InRErC2eBkyF5OGCQVR6VjekQtUY4+D1
1+GI4hU0DACAwA5+en4s+23IXGCCsOKzGMAmK1H1qp5+FWbDrttxgzcNR+DHGV8DACTrqO8pG8lq
xKTB7t/UjYX3IDbxD0QUgYyBK5TG2o1U16zwqLcBhircfERfBSoiWWMS2Y2NlzPwMNfKQYNQISJL
tcsBRRUzP6fD3xOCSelU7JpAhMBxvKTy5UdrhWdCBIwnXfSptsgCVszcRew5z05TxVxDI9qxVDI5
6CcW4eRwir38NmVhfYnu65B5+Y6+LdBznFSF4Bm94fb4cI4x3jUuJhAAcDBe4Nu2OMKma2OvsO+3
ngx3583Yw4aJRlcxjlERZF81kDEGiFhyBhWbof890KEhy3xunwcguDTQMYVB/fD1AO6JyAJmLoqz
HMkstgzCij3jG418k5+q1+pB5uRrq69bxGf9N3RMmnxmK09YQsJPHP1IJsljOP9rhUn2Iv0FEVIY
BhU+Jj1uY79TPwUvL72byaEGpqNgktw6nNhV+RTXPTgNxd9jyU+5vHmjugPEwYruB7LgrfdeN0/Z
tkQWMN2ZZ4THmAFjDgwYUCVb9u30upeWnVu2jijxxtXhJAjP2nGfabOtSD9BZpCyHHrHkL+K9Ecp
dWbxFE49raH08AmZccZiMSFl6OyR3HtYoc7jxwQrRnMxgHBqQElxb6gJBdcEBV8TmYKXnh1988+p
3mqrYZMucdNcogbh9dCClbN0tibRQ/w02sB4OOonYhISFY4Y4AKhGD76csvJL+myfqvtFBUQeBxe
qvqp00kugMPtyUgq4rmmfMg1YnnStuzHh/CuoV4kLD6HH8uD04Tj/qwUfsT9ydi2nStUk+1Sfq2t
HpjJFg/ysd/zv3xbwupGys24JOMt6t0Gcz+kRbLgZuYPYpx5aQHYSjOd1UtCyt54Jvfw0jrcqHQH
6zFy1xz5kNxvLeS6/TNyRDSMr6PSnETj9IJPw7wOZGUeqJDAdwO10938ynpY67OII5rPhXA+cPHT
u/++tmi9Q9y+tVkkfwjppNvOsmWszVLZQezN7/A1v8AndpMT9R3LK4byDr8ByajqfL3wis7PR7CY
B95HC8XY4Iat4yHI+A70l5Ed4xLE/gkmIdGEtBVcx1DF/3zqHD4qKSSX+FkMTol9UkyErqNQweaO
wMDOQvvrwLF9Zb6OhHMgP/IcCgvd2pYJKA2XvSi5WeHA4DfLmXDzRvwHDLcoMcoiuzPo0QQz9Exn
sjVRdSXw92ETWYdRWpC968INATzHALP1X52X7orTA9TkWv1W8F9hq3+J+QqzSqZeIN5rWIKwyV+7
4bc7YWcxNxsXSmEYsevYPQ4ev6yg9KchjtC+kW7LfA27cXAYGMl0r5OtWSu9a7xBSIHLD+Vx6c3P
1vw068948KTGVtfNoqViu4acSUz4WMsxx7SWP8DjoFjMPDS2qcrO3/LY5bRRVuO83tZbSOcMG7s0
sQVQp2KlzBLeZ8rjAkLBf3x21vT13//On1xAtXnl+RuMQ7u3EtOCapHdATNIVEOt/VhqV0ncWQm7
GLYPO7M9axus20g82RdgJzcuDSC5aoULGB4RjGqvIMst0ScokwsXvWyl7pHaysfhUtOabUv48M16
FFgWSAnGBdyRVfux604y/lBfEVS3eMFRG/ARSQMFewyyMHzry8x9jq0kOLiF5Ma6gYbXbmNCPOBt
x4WfQ70IV6ROUXKwQEgY2KkeexNLFn9LqW+yOyG4lo4pM4jbtI7xxZj6WM8ULt/xe7wlJZMxqGuP
nsNf8UAW1+6mLaaqZaVbb2qBBTXfEQ1ri8mieW6sJGOamC2o8tmyy3HxqPEkfeMCa/QA/h+W8NIi
lI4VBdQwZ/XqX0e+5XlI0Ykf8vfTOFngLpROT6a6CiBk23EmD6XH/7AgG+fHApeU8rBF+mZX6P04
SOKvgov71uByU4b34TfCZZyMo3OHzQBeAatiUb8ZyFqw2rmx53qybpvPQzQuCSS2ak8Yfe3hiNJV
AM4qIPqwh7IB/zxCG+sQxvmn5NsQjoK+feIzMR4pY4aLYF7j3gNfC0YYo91dD/SA+B0GrRprPgKF
yM0ibxDXrp4uZGbBZBrzjoPbaXSO5B0M7Ow3vlADC11y5T3Gmaot+WLA02eSEWTWdvzWtqPk4tkk
Ypd0MzdtOQuJrWnl39RwJWEyKXyAuVppy53qycyiLU7OeX4MrU07bPgJv8QP43di+FhYxAC8uP4O
35OVvpa26Z15VavPzJNARmN88+r2TB0a3mvtC1JBwXhDWlmKB3+AE2M6mw7VQtyM4aXWxR81walw
6Fda3Xpl055x9RCKL0715L30wH4Owjqdg+Z/CzttkTPM9rsVr1ia3YalhA0yXvyTcb/oY3CNM6of
NafE3Iz9NlGgM1pQWpkLMEKwxJ3x98+Ei1E0t1m1Z8jAqGYrtH61rk4Sgbd1+3AlY2GGblPO6rpx
xEfr9Le3Z3IOra0a7kE1MzbS2LZO2lo8FBqNc05jLwHrWrbCCJhxCAQu1iTfEFqn1UDlD8MLZfz0
VQVp6at4XsTu3CRXVK8dBjCCX0s7vOtHlFDLLPl5cc4OGcYLTKYRWDzZVaWxmiUvPCD0dQXZjqWV
8V98IUTSaYYfVBBSN2/Uzz5doqsQAYKP8ZGV0+lJFlJWXRhE0joVqBScGM/+yFtln+FxQOiJMNHl
aajfmenAPg3JpOE0Yy5nrREyhc/LUC1Q9sfyb1n6LYksz23CdAZwmIuwwSsCd/H8m+GRhiVlyy4x
AtrJjGZUbySDB9uV99eqQdrSgvm5D5SV9Ao4YioriZMGc/ttlm8maf5OsDZVE0Sj83y4EIqBkOiy
fR4FZ+3u/Hy9KTt2JCNBnEKO3meLJxlgTTKTGcSNkwOirn6PC4PcH5v9TTQDHRghkJhf+PH83ODN
gV2xIy1fKM/KF7Ts4kSeh6XOMc5b28m4ihcdnG/sz3XOcooQF8FZttVEWzs/t9Pg5FqdmuRHmkk4
o/Q7ATOU/Mp2X7A5o0Ndt7EjwwWZYX9L+nfVOuEFdW/DC8fCEqb4Hudh4mg/I3BDXiIjga0W1F70
cNUJbX3MG5yC/URDjzYuICkKJAHcfCKqVlwNnFLhZwEDCGsk40uBZXO8bU2bXZiDm7+nKPCCW4jL
u+xDjvQuVoDlMkCsNr1+TM4hQMRHEiagmNhv5xUj67u2GFbMc4IJe/2Do2qdmx5Fn0LZFdbYcDII
mFDZZM8LkD9Eisr7ZA7NzLwJrN1Z/q7cC2kdlEUTb+K1au8cjJW0SOfPdwYzIKS4aE8u4rWH0fNH
TtDI9rF6rYyd+s07/LSjzWOuoO9p71owLT7BAG4yfWBA+V6sGhcdWoAnIqfnQ3afn/hvrfJ3Awjy
MZ+GGQC6nTvB5fiMr3Cdvss+GWIOo5Hppbfvon9mC7BZL6BK8Rpc6NhetByvMhD8BIhP/payDTQ8
uLflRAT/wwBPwehIJQn6X0oNhk0IlJbIl5bZLiJv0X7h4tgt2YZ8gSxaJzxgV0nqxTzcNrPktznf
9tUSA0o6R8YGPpZS86lBNC7Mu4wLC+nlJTkEQ0b4T2JxVkxGOdrF3GPneHqub3BCPbag7Df6DQmD
Ror2IoeVmcUNmHRC15pzOKHHa7obDtBvsS17Ek/s27mkhEeHMdHg18MhWcK8X05AYMYMgeGma733
mz4YDlyo5b6Z15uhnUZF7+lR/0iP+WeCpef38DEQVfWufnPiTBcsQmrmulRNzHz/DJHFLXNqKhlY
NCQIsMWvQyQD6mFKLcH/Htf0wsGlnASTArbSuJGwS5/oTibmoNPwJp8hl1iPG5mmIVw9CJPePq9M
bHU88b9UwO/DNBMRoAlhxY9GUXVfwwo/y4rwj+e8qZl4SJxCaBhRl56kdt3wFmZrPXFIu1eJYEY5
jlCCmhmAHpnhAyW+zcBCaDxxcPVqQ2DzpWYXr9S1isDv/FQ2fOIOnaHiUDYh0gD+4YYPxjS1C3cn
IQeQ7vInPSs/42WwXDyhOy8SFEy9lrBXrFVjLwHfARVR6zVHFU9ZP2V2bufakil4HCG0wyJbRhZp
rZ7jQh5XrO+jPsMGKmaZQk83WaTmsKNvDpCq8FOUXr3TBVfJfVzJg2SvcVWBYm7GErjAF6QFRXud
zLnk6dnSJjDleykfx0X62o7jrCQoslunuJlgtxeKK24f4vigt9GqKiN/GFMyCPbcME2v0WfBqvMp
fjywtCu+pQ4eltsDyJKFYbjy4HcwUcjO6Flt65X+YdBvfN++VUy+mdatOtkmyDFBGFLSHslut5Ic
ea+yCiG9P3RlvOjTuZzCHkGrfgNJgX6HlKh4RUvBdC76ryzbXYuHO9lCquxWN1vdFzNFz7x4wp5i
wS9Lqn8c8ooRbirU1f+R3qQm7tcm2jjJmj506b/UyC3F1T+jp/+P3/6LpWsgFjc0YthMbeLUioCT
f0nMzb/pWIrwCRyKjHyCSP/SyE0Sc1kkfQ8y7r8J0/9CT9W/YXYyYZ0q9G5iu9T/DktX0yeTlH+U
Jvx56mjVySZGWq8bE4n3+3MfP8Pq//wv6X9HqdgbkVx28ycyCN0eU4gKlhUfqiEK/bIyWar1EEqa
EZKgTMou3oBZsmzzR2RXgpotxVtkUDT/UU4/F3lfH0ZdP5TmiyvL6peNac3i/IF3hiTR9qJugA6P
ImBQ3mrrwSgswTVYDz8tKZ3nHSRetW/eSyNGPiV6RVWva4DOpBlPaQ1MlCX5VZnE2KCoN3EIDJj2
eaz8ZkgdoPqEu1Snqile1I+lREde19nTkR5i7Gi3fC7TE5f5c3eL8N5T9BtOlzoiiOYZ4AZrCzLi
JhlxkMZgrLmX5eirFXtDQjVoSOFPapWumAH3lVMc+8B2nVbi8WYSRia+8EfSDs/qdR2yjF67bzHM
M/XIfrU3XxhAJzTsldW8hiXcy0SAQcjKuuGtGhthTwInhsk4tb0661vIenyZTWv1Mvv3KZzT6fvb
+iFNygN9GaHbK/Vo+eoayEJmbuFOqRrxJ5YTq+ctp2wdk42a0IIruebcTAZ4xD9bHNUnODSRgtlm
uOHn3Wrlr5AM91BOJsfMEHFcp24ipWx+TIK3PzK9PKd1NC9zYyunYvLR6zUVU13qj/2IdGRfaN0q
bXvwrryBMB3VzadV3PJ3PUvGpTot/8WgzzNZxXC7KN7H8qni0NwbeywNXoc+gX9sKSY+rZVV1vZr
fFlbgH/rPTKYsBEnPrViADK9HE3HnqjNDIf0pqug87woR9rnCk9NhvVZtpF5xxOtwvWbQEfgGeo9
8daFmAtiUZPkkC7r8CXbViIz6244jlJVh7NsskBBwfKtPFRiEQDG+mE8ar25UcYsdElhR6emiwEW
LpxrkQVD7ZGBdOg9wHckayMGc/Kw154GQv8n2pynokZkfljGRdUfwqd0S83ftGs1JgQwhfz4VXZY
WwrdDS+vjEtMTLFlS3IE+zKUsCSVx4EoURU2CnnCNsHZLy8MH9XcCPtW9o1egyQuiqYsXMpQMost
p5Aw0gmIzbmvxts+GiNLO90EXbsOFbSbTC5QdSQv/WLqtbqQSRGdCxkoQNdaMJbaMVrLefUzVhpu
CSmJaKOyEIF1RNMqdil7y46871fvMGyS31IpYWSQG4dH0WtLs6U/6LsE4umQw9MObzWGpXExG0py
7OLoRVjHLQNMNumJydemIJK1B8XG8Ixz2q4s36VyfsyNSlrgEdR5et6+gkeqlFuxyF5vHUoW14oB
x0RNJS+27A6jJAmuSvQdCYLdZww7Wrrp7HLS+CHk5j1+qPiBE+RR9jdfjhmzmFG7bPr8s9AIdhsI
i6YdjzzjBQnylotJjohVV/rYbnuiS3G9E0Zk/42J1ueZFXH3qY19oSzHFk2THXYmk99GBQSVid2r
qmjZKM/yY7iF+S0YogrmDvhgNYrflYwe+loTeduIU3KKCPTVUq1ESoOVLA72QILFXNchdZJ9DU6R
zEqFE+FphdYs7MF68cR8fOuZcrtn6HotBQ2vIkm1p0fDT/qsP0jnhUeDj5FTF6XidHmNQUJXEvXa
9x6B7TmVrFI9+OGzoCuP2sjrCmIJW/zWzSI96K/bExPRrGT9s8wKNYMWiyzaEqqCDi/CvKs2SQkZ
sYSMQyVBgjja4brFxTL5fepUKYIs4/NWRizpuKFWyMKWKXuHn+plu5dvBQ7RjfV8zJjZ4cFovcpV
oo3ZTs4KMnafQ+zdZF2YJaEx63PArq4f1ONN1HO/QNYGUCWM57jSLlmYl/PR6pFZhNGjmlkhK5b9
TPPKfxiiQahZFcX4bIQlNU0XNWQfhSSig27UX0U87NpGCqMPuWJaIlW3iLWgsb4E5Zm4Zq5+4E30
WSSF5JGws8wT3MKq5sFkRoTwKkkDgzxRZFb/vOsC63kYbsKUuzYp3uOWLGraVfIOOld9Eikj0o9L
E7k+evwYAEtdAo9MJzLqUc91kfc8G6xfdGMkCRs3sssrHPqIJ47YTm0zY5l9lLWwVMKC2rPBUCyG
36U+kUjkobloa0tYdOHglwkq2qI0i1WtlncpZC6HF9KSs0chUYDYAlnJ6on5nAD3R6QDJhSWzzga
vUxNRvfZYfDdweXSx5Z+bASqkEb1q20a4B31/3J3HsuNI+navpezRwV8AouzoQONKIqiKLdByJTg
vcfV/09W/TVd3XNmInrb0zEdaooGTCUy8/teN6unVJ2oopBKQGHuMF+wFPAfNZu2s9pBtK6UnRWr
IxwpMF/MITm6u0ORedFMyexMfknHbDIISWhsy+Ej58+pGL+XIUagDXmZncAbJqSnXA4VDPWekjVu
n5y0DnD1xlg7iwMQlPgyBw7u4cGDOqqvPYiJYdXLYICuq8QEVCXGWXemTeVPN8g377QJSuFQYXip
QMqecucuL90XXQBi+amniZ5FW7PshQLHelS7DvuJgoY8HXWjV/FNqdoLzmFbcsXnFY96XeA8Kj5c
nkm5hqYJsFsgcRtWJRL51HXJjy4U0ujb4o2e0UfVTjH7nzV4fkjF1Df4pPdAwhoHje55TN1lVbqI
ObWrarQ0QJKX1goPKrse9FYXOWH3nAJNRME0L9Mcvr8o4IP3lIxZ832oYIa2zsTx3wb0xwK2CJN7
Bnxb5LT4SmdWkCRk5CKlEWtBpSdZQ5lKO10ocPZdIsZKlAPliO2pCdXanDXapKzju4ok5XaMdexz
Q6K9RsXHjY67/S1qkuQxGnywDT1BiSTU4aXMYIsQ3W2G+PA4htG+GiqGIJrTf81ZXd4KNtmzboYI
pnwdOniXJZ//3CICow0bmw1LhtjoGjvlf5f6eX8uIv6PV/8qIpD66YZD/I79M0H4DwqGQOqnsu9b
0DBQM0sLjl81hPHNhRdhSItEHVaE/NWvGsL4RtVhSVcszvSa0P4eA8NS+WJ/KiL+fOm46v25iBhs
p/P1KZl2PeGJO+OE++sj1uywIrDIBRVl38ZsA/v7rJa++WereHCO+MiiJEAkkd6O7tE+6h4+Gs4r
W7CKXhZfwi1HanNNRAIes7wD8Qg1D2GCq59BbnkEJt4Ja39EHbjzT2va5QSRgT1GP3/Zb6Besxs/
F8AXj+zX5gaw91KcpbURO3BM8MdjRTt/hmO8LpfCWY+cKejXcWKBnY4He7XP3JsIjY9xytNb86kc
F1gOx6/Zl3PUsbi+EeEVovcpbmTgQUjeQAGXiiUjZBQ42qUrAwspIojoLb3Wz1wPchS+yo+LxMvX
uthH+OC8UPf0M7ECH0BsATjAsOdpBBKQg8BvyDtiLZ9uZYoD8sdek3kO2I0whP0Hlr04Hp+wK9FJ
HaDTWMBK8NeThUOxYW95DgNiXdRz8qWd+DeN36V2GaA/GA+UMyP71IJ6QywckLt4qbtIc8qT9Ht/
wh9WmT6jtZQU4pm1r5a9wKOSuJx15rXvU3xLhu0MyQ+A0UkO1qE9uZOyMVb1y+xVdE58OpcAdRwL
xVVcdfzHv4t07V4Bgidp5yW91rVz+Ii6AxlFbx1wZE+GJwxriQag3wbwunfoxOnrErD2ZLIQcWpY
6fl7d9QrdJ0eDzTPnL7avU/nK32CEkB+JDzKamfoe+dj8E8q8dDpHsyofLOSbYJn1KJ+VKCUKsgp
ol34aB1x4J27q3Rx7yTCG/l7+kriaF/U+DPFXQtD9AUES0xMoORg+sWIpNL8/8iVcWKQuYGLj3Sh
eSyTyrjGvIWMztNwdSZwi/ASjEfVxJ7FRnGWLNHmIN4L5CBvsv1MSsCS3/Jd2aYa62K5mwYkNtx2
uEnfcIsg+uG/pASo3E7DGtSRySuK3XBVsiPW3eNOI1aCTIEzBKEWv17eKju7gvAE9CXe8B2Laike
Ki+8bzrcQUZiACPW7Kq853UGmUapQE+J/4x4Ys8rTwhCyHs2L3IIQEZpSeKvP+I+LKYtNVIDFI6/
Zid959U7Rp/n/NSwcCKBLIx5P6MoH9T2FKpgRPMO/QxV3TP6KKDo6lVq8Bqv4Bwl1UTRvCeAwUzW
xetwFe/W+/AdQhTiKLFv6cITCTTiiwOt9NBjb1D0JxW7sYYncGpYB/Mebi9JUChCl8wOXqnbjAae
1iu+MaPGgxF54eTlBTdMK+PJQr2UbhJCFF54pwmRiwLyA73/icHpjjyWMt0w2Uno85FGgbXxlkmB
QmYi+rcBHx/BDCjy0etET23xiE2zDDpAYoPsnWOqtkcxNJ4g/H+YUtXDQIX5gRHpxDVMLilNvfsG
ERCdXuGhkOkOVoe4pj6WRxWDLUr5MriUV6nIgMWM5IT0D0oFsPITyo09/1sTMyu8YvldkFv75Cxu
R4g4FcAZ+b20Y+/VZ/1ZggwqqBs34inBAnCltTdTvQLn4PKrVf6F5DIhmoGV+Dx62Sb3Yi87ONwG
wyq/iXctTmDBxkVJ6EM0VlYX850GvUNFQCqVwKWvig9qe2wir0YtES9uwVkAQkj1taHFcoDhUSnI
pKClUQ5DX0IJBUICSvGF8ipZ7FBZN+5dd5Dk1g6VA7z/DdHNkJrgUcCAxZdsibkNP8uxgIF6hU7L
s0gk2SAiWBNlsKRrLWnQUo9hLN8g10tF6hMqpRXJHOtmpwNGIM9YyiPsyqL1TbNffP5QkV7qjbJ1
1gJyrXHnL6278GjtsneYW+2mvBGL47zSl9E93LKfKVqr+IrRE22IrRSdUL0A/DzdtXvM9aXY4wdw
8oaEBQowI/aJRAt+LZEvu/G5WUsSbbdH6g4D9yx5rxIdEfYmPvxQ9EoLNxj+yE7KxW268Cijhx9i
aBPR7JPkfN9aS0SsX5R4GoMlB0bqY6FO8Q8UapIy+A5Svhvv2IBQ00tK7MCfoCpXCaOzZN780HTI
v4AEkIxbB4rY93sk10+ocyXoc0uZJjxKG34dLe96ksNH1r6Hd6ndZm7BGDpY9/NTcSQclyBb5Itr
Lk5bvvElJLf/4rxfvobFY7PvFuczbGrJp2ZGklMNCf7OvT7dkibuH/bnr4J4Gv6is8JlSuEl28Sp
h+b9Cj1fKiKjbb+CmvyZL1NMgQjZ4QO++JsjRU63Naz5cI0Amv/wYNHAPSbjlChspMwSykHgytNR
MUh5iKRjX/iTwIx2+RvPL1AEA1AR2Nb2ffMuefhfkodMj5KZq29gg8soczhYaJ6KE6xqAsworECc
5PwMuQaUexK42qoHwCx0ZKxLXB80PFziOU+oWynood/JPQBUdasp65RJIy+EXXvap6jym23oSea0
fgwe64920+2dpb2uDu5nt+WDMDDgLtjG55k+JB5Z6EIRziCT8YYnwT2j7KJTiITl4O7EHbIRODf3
jVjot+Yt/MLPCgQDVvmXj7SA+AHkWwzXkhvGaz77hkvDDvA1X2PR+VkhbqIg5J+SFJ7ykRt8F4N6
OosXUBZu0RydOSDRVjxAW/z8PLsr9254B6SD1K3Z3A48Yfc1KvdnxHR2sUpZuvhM3J72e/nW/jOc
O8a3hLCwiRcIcKSIhXuIkYKKJUczfVWQA00AmgTUVU/Nu7Ib0Hsh/eJ92NQWsO9gGC64B2qPyNBD
Tv7dXhl+aLCkGAPPXSb/sH+WfPZnxMA37Y3vEcWDVyk+gjsU/lLnQOOW3ycLe83X2Tm3LHrDemLh
unbvJn6XV0mLd2DTD0tgYAd9B4yVhSS2Q66XVyPXsmCpZEyTEShVEPgHsEwbMttJbQ7gPqK1q86Y
w808KWgS5KIib3oZbS/FIN0JV5dVZy5vUZjx5ZCh1Qjc9UPJssHaBgCFriz1GEuxwj5TgZmKIgjk
jvlYXboL/FQu4eUFNJg/EUDR+ANOxjh6xzrxNS97tCY4YxPVqy+0x2FXrK6AdYs9Mron/nboFzsm
Ukn59wijFN4zQ596Rrzq2H1qj1AJhIusGIzuyuEIf4z5+zLv+YP6B11f8sZcOISGU7P9xKJDWdTY
YJEzCL1k5bLhsaugFGC6YQlWy0T7lbGGX7GaAKpGIGh7EeZYBtS59yL/tswYKRJErMDSaMW33bv1
EhNaqNO3Obor8qjia/PEzLj698gGdJ6/5MlSJRfjRYbr7IouvJyhLBMuTtecwqNNkx79++A0IT4L
KGIPV3nMJ6B2GR7ttbJpDiHfKjqxp7U4xXGNaKks7lip9pDTlCxP9AoYfnryrgkRP/bf5T7Incs2
KC+tO/ABm39yyWtrjrSMwdwKBy7zv5e87sNfS95/e/Wvktf9hkKAslYYxPrhnvObNbP7DVuuP0wi
LarNP2pey6Ef4jjkKf+shv8oeQktoCanOP/75jYmBfdfCl4uXEUT4QLqqab5F9Ss0spawbBa3Qnb
7vZ6k62UAiIv1UM5zfpzWLs4Jdgy3KV+9d1w3SctC20bG4ek6rJzZdC11UNjZ7vKusOeUDNfTFh8
RVIWXm86mCZGqrvV8wYfkRaNVKllMJ3pNaaxr6GSsfz7qW5ObYWB/6Lsc+o4vbfZrwbXevVVAQu0
bCEa2BtVq+keTWJmAcvnZSZGnPcUl/ZPMIn3f/LEJTwCTzbEKY7LnGB+/Wdbplsbg6rveRu10+7z
f/9HGrr926t/yWW0b5pLBKUlDJf8SPW3MEps6nSsyy3VsExVxlb8NnH1b65DqAQT+1eQ8r+aNfwK
CFkXwL0/pvXfatbQ9/m3qfunSzf44r8DvnZWj52qT+YuMze4o6D+omWwmk8NzXqMkcjqk3mItrj4
V2UriNE7qt58qj/86ySWubuYUdrCpTvhsqTT2qcVQYsCXr3psGqOa34nDLiXyxzCA/AEyDGQ8Sb4
smqI86vpDAaaHQz1y6k2GG5AZ8yfB4jX5/lkFechXTlXnu4+tBu4jWb2mbJpZweegQ1H/zQiZcRF
VfUM4QGb8EyunquDRnM163vn2n5gKVxqK+2UYZ0glprwOjo7xbFYG3cuwW7+K5IMPftUI/Bf9mSs
P7DEYEfZH7hYBkTTFhi30NLRVuGNfw1vyo9u7xZHLHTyxzk78axSbdcMV6FYCwMW3uy6yxxMDVYp
p8p+3EDQ5I34IjfNfjyNp4GmCwDzNrzp9iqBl+2mAmvmUMX1QLjBt51TA4oOh+CJZWMunAYmDQQ2
4eh7ZJiNoLGl7emVc3g1Iapt08K8CRF3UGqLjCZKdJvY2Md4Bn2Yuthh+lqBaVO0k03WkryH3WD8
aA8L565/J0gyGbYhrWbOoBWNDDoA9CWqwr6ZXPcersrJNljPIObRd3fxLAFZ3QSE2GoAQv1u6HF8
W2K2AdAOqawb8iWRFwvNwrcEYvXVQSYDvzNGiOO8aDSAsEDQnEVN3JW/kdGWMIehyyUPWXHSmvfB
wkyLrCx4r+EHQdcifGmjTaHgW7NKcAZHAtzc45IBX3uGZ8j/a/oj3xkxBcNvo13jH8PVQ5pGbQpS
rB7NK9xCM3kchqOQzRo1+CI4ImfwUhsMDIGAubaKz1C5K/fOYSZA3KuxX6IhvwHda5duesAby0Jf
tR4uPGVb4bW6TT7m11lyzuGwrjr09u3ZP0TP2IsiDQaf+ICjaH0f4IYvACePzqE7JR9AzsMleqZB
nxXHSV9qxiYYN/w7CuQxih5nuIieVf0eb2Irewz4TyU9tGfeZj6mxF5i+vVsWtvuNLprnt57fIoY
l1z2lVQsdWVjFMm1QgmFcWRseqz+5Y9YqVbKCpNWYQFMw6Mbry0KCIRCFEh8r2ongKgOPEH7/vMB
dcXL/AonWEwF8v1IeiEiW3omTKVLc3Gx/sB39V1zbwZ6chBnjwlF9XDTei7mVJ7zNDmSJceV8Ka8
NPjA+HWSrrHBhxxk5g4+3Gvuim320dyN3lK/oSy/ITpHv0nQvVEi7bsdHvAEdn025j/aMNCwbUdF
HkkoBYHB/1XIieXdX3emf3v1H0cqfP1ssqCEK/5/LtMvKpL7TbAdSTdUGxvtH1jBryOV+Q0FpwM5
Sgib05PJfvLrTGV+03EMNFRMXX+87O+5pMrt7y+HKgP1KhpWS9fwShRy5/qNijT1Tlk25B/tmiCC
7lKBKcdxguFlMc63pT9nB1VnpQ/qin5ClVztpjoGVAK9gnidtlzZ0s7qB/REuErAnmwa8oLTBAYK
087oT5mOGlITkL1vRKshZ+tYduccyzlipJ564pO2Njq0ADx3Yak9WWi6NW4rIMpSTR993yo8C6CM
rj5CorLQWE+Jrln6/OvaZIHYKEETnZWx6daKBcm81QkN1yBi0NjupX3qzipRBmnT0XWixQTVsCwV
KFehoDcTjYC1AWFugsWl5lZqgp4GVB1SkrcOGMXsbGcxuY/D2GbbIG87dBp1Nq3DsrKjVZMOJfGu
LYt7wk0U9i4O2xCe0V1ZWvnBmE/7IczFZh6ba0bDrkrrUwpLOAzElzVDqbSDFh4hVPXZfigtyJOC
TN8KV59J3XV98WxGIzx5RmqZOApVuBmS/OGTKjC0H1lZbhQln64YpVLts0uLsPWgg8BCwAcw0ZCB
RsH486b+j4lcljxl/85d4/z9251CGMufJ0xmiM4iP8nYqQ5+VXnPIlPDDnPLIFuMLZq3VHmwuhzz
qOYaD9VLjpYPX/aemIigvXOjglAKrCTZ/SbGkIBgcqrwUYjaauUY/t5GKSO0L929MZy3KTuPYAvt
oNwEGQRakg6sfjFigT6F5X603+MSrR0W39YDJCxOQ8Y6UT8bQTMS1U90ckdt7/vTqU9pVjrsU+Nd
r11mI7hVxrfBmvddvf7tiHr3cxx+tx3WjX8bHjw+uWVRXxPkpmp/yUeznUhPzIz7KXJm7btjN1cG
JXkYQwJVOt02MIbtnxs12JYanAqtojS2nS9XkkSi5GD46B1MRzTgQkxOv8F5q8e4sOvh3lcHKEIw
I+Iuo/nVpqt/dCFBRrxh6bZDdIEjS8X/XEgAY/51uWa1/fOr/1iuTeITNM0wVcPQVYN94I/l2iI8
j3w9WRjo9p8rYEFAkit+/Y5F9tdybcA31YQQP7MVLPvvhRM5f47D+1EDEeMH7uyaUCrAmf989wmt
scPccmbUroiREuWmw6DY3mrAP/v6g+Mzp/ERwuOOSoGTtlIcQ+BSLPV+JLfjhwgDj/bOiFdFi4XW
w6e70s/oZNuNc0RkmJAYioklwmwSQhrgRiBfQBZgYqyY4cq59LwrGcUKAmycZNp6sH5IN9Z7Zt9W
GNJzfOE8jXJ0sRnjTVG/AbR14zFvl+2p5uQEjIsksAJsBo0S7yUiZFreeKgiRyc4ifSfxCNDYUgO
k7OO9mBBswtiBMQGKtrzvHc+AknzE9m1JnpAYxP6G0O7H+zbJPvg52HklHVVv2dbzfYgl0roTueY
k5/j4DVK1213CClnntLhtr3UlxY/yXRdTC/o1rJ1vnmP2NCWYFzLJmwWKaXKFwpUXcKSpvS3ImFZ
xmjS2JywTpPB6qB0FprfVx4gXp3zsDexYmHWinedTB3IbtbTB+QX6zwj7nnWtZVMZiq/iAPvPsSR
l5GseaF3t1iod/0yuQGMJfaZ0oPHNZKqSdHUapy14bpBVseaD8yP+O7uQ6aSSk0lHicbIhDAf+rM
49KUK1cGlggqSEb2tJVp1EwShA434SM2dJjm4++HJVhCsveP7AQ6KOK1n+CFQuohtJoN6cd1gSIS
MP3FGzQrDaLOmp9AGUUsc0Ix4QMx9nCs4yLMC1+eZvFw4KP6vXzeh3EPsvpRfbBi4cBE5xKiKOGz
Gada5ylHFblwnvojPmav4zXDBdIbr+g8nL3BjMAOUoYhjFfYRDL8gEkDmjAcnHfeZQbm3fOLHDkl
4dIk0+7TPYdumwRjuJPDHQWFx5mcCAWCFa7moT9q36P0VBsbHrJhA8kPMLJF+d5uCaDgJ787Knh2
LlSx5qyS0pdulkaxCjhma8t2XjnKYnxSnE1PdutljHYlnM4s6YBYYWkt7zB2Kh7CCShK9qKtt+nC
a5HlaETGNacMJwrsUWVmTnsOPmSgNigF8omDvpUNe5LKN83FkK6TC+N79VJgi9WcEMn86Er7tyB0
2MaspRtN7snsofisEBY2bN404MvNpVxqyCBs/G9k61g20mXTW6dfD0QS/YDyclrC9kEOmESkKIL5
WLC7dsk5S6G167xy18936lk9G/QgzON0bvasG/lH++Jus0ONrwDOkk/OkqLsyfrE7iHmRwIMC7rM
9zg0IGu1Puc7ShU8Kg7KxlrhdLrFxewBm4YCgX654v2My3SWCv16hfL3ud20ymaAPoeS6VVSTDxo
FYhf5QpkLDu4Hbv+GQNRCIqIhC4K1gJMc20/+evxw72o6OsXFbetNHyCkvHYf2A68IGak1fnw6Hf
hLvgMXq0Ls/D0jj5r4AKPJh9ofl85fdqfgeBENdL7uXiUQtWxiUtr3F+r/j3eSd5k29Fu/BvUToZ
5A+KBbSTOwmOVs1hBrmFQ41VyCfalty4FOmxjW9n7RBFsAYPQ0Pizz9T12GS7mBBjDJ1WE7wo6A8
/bfd+U59/H13/j9f/avNZ3+TqUYuVYrM+aNy+tfu7FrfNBp8Ngm3kH1l+NG/+tOW/c3hSji0apY8
mf1eTLnfVHlMI6PpZwtQ/B1dh+GYfMpvh+Mf167rGMPLy3CEY8rt+7dqypiqeOL8V92o9UDbgMhO
tdHvi7m5S2f2vjJH1CswEWjJyqwHhE7JkD5bVQT0XuTaAQUzCL5jnNX8cYBXmuY4FHiTAgs6yoB7
+IktKWpYehWVzDNJn/DDZefDHU1C5+pTuAVONJJz7wDNiXhjNPZLr6r7IIiLpQ9d0p7dy+TEpyyO
333N3KWp/kbQwnMV6LeN1upggXmLhBYBcDLfQqXXNjEOFVqQc//X3J+GKD9VeP7cYa6XVlPrFSL/
Tgou8RV0tdxyuBaRgp1CZBPwotgNXSixmgQR4YkohmcbpwR/RucRQI+BFDNEx8jFvn3uAqP3XLMu
v/s+HbdkjiCyYV2g2lPykbYBa5jSHvXYhEdQd48I0Ej8SU3MX4zuJewar+tsuEqN5sG9FPjQsmUp
+nti+8Y1mewJamuZYNnNOGpWcRfDdN3EiUtyTYYRqJ+mCDgCHDcck95ZzNfNEmIjJv1iKfRH9Lin
TmyRP4woIuvkKdXYgiw3e7XRdghhvaeiHAmpSi6mHkp3ivRLULhtZrvX8XAuq02B/e1ccSIqMx5P
LP/Lz/lkqzZv+yLPV5nju4tYpakJ93QvuuRRZJSBjXIG76BJp4/pPox8BHWhhuS0VsGtJ99Fym0c
J8PEO7OfJBM/cU+Ry+7llBDh84G9VTV75CgJUoUuzpZ2xA/C/SJU6ylPw70WcYZohwHolzp6EyPf
LEsTW+FgGPCcAQYMXLFrm9lLnVTB+Nu6j3z9apQ+5Vh9qlNO0C6FH0z6Xab0+FirXWKva3XCLNZv
0mreBs6Qsj2l04PohnljR9TMPfEXi7if7XXnwshpe33AhgYnj3AkrCtusDzxx2o7z+YDnf0WBlBg
7I2gfYqiErlfpb2F3SROndF9abWKTUHsJsWHMyhYOKMtImZIhQbnK/6XwVq16QyNLtdkcBhWZevU
Ua2tbZMFaSSYI7dkCR+ElQC7O/lbmHMaUu35npY9+3lFtzhJaAokCZ2NOpKu0JGxhM/rLnoHtmDt
KPNqtvBBmefgIUT1HQYtItgC6pWogbRDtjgtnO8MvdPm5dj7HxT75OmVac5uotyNQ4aOuhz3doiv
Ux0XxTLv4M20IeFdJt4j5shkzs0l6MdHBRKH+osdt7W6aOEnE/Y0lQF50dYwKUFkZl6Mvk7enN5k
BdLIKfZsGxFGW9D7S3vZ9UWfTDR8HM07tRmx84sdDqKRS57STEe8Qzj34iptZkK4ZM3dThpqVqOt
0v1s+S+tqlxQRMyUBCRWJ8SAdYqlvIZRNa4UW4UCWo4dfueVbj81cdDislUU6j7L7OgYVvZzIDLY
PeP46iYuCWD+vIrVOloZOeTFes5HTyvVPSX27aCorZfNDd5Vdox7tyWybZkX2FEA9c1FJRaBwOOT
Fm648dtRP4y43/lD7rVTOBLcRv604jXlnFyyNG1gvak3bYyx/OyUu6y0OCSV/tuoJd3KDcVHS/Hh
xhMMwML3T6Jtnw3RjIeiBmXvNYw7TY6NPlv8UKsvYRo+CWXmdI1TH/qxhR2Zt75dPvpt5sWphTtm
WUw7bQzja1vrGL+4qAKSbP4sB62+b5URKUFl66ukHF6sJIZIXhbuWo3T4OyEyrHyDRdW5BAvcneI
PFONh3PHHfPmMM03SRtT1QRWdWC4OA6XKje5Tku8CCgNovpu6pX0VPjajCVL/zXF/kPQic9pFBi3
dpzvNYe6JhkMQrWa/iPO+a8CL7oNaiWIJS3WxxNZ5qmBZLdu7zUT7XWmPLhaqpL9M2nYV0U6zSr1
IbeyW7Vub5Ab3gSBccxsfeP7xa5UQOzJTO3GwtPSYa2M2k3ZN2+zOvRLMYdrtEx7eodroZvHUDXe
iiyGc0JXTQN/HVz92BjZLpr7A4RrzuLKubWl4Rr29yUwrw9DFu6BDhBQ6PZeVXPsovwdST8bx1dW
Q1cdrZr6RTigtDaFXNiS62e2n3jaLbpc3GmVc87a9NIOyIxS/31APpfrJF66SXm08umj7SE+KAER
JM2D3XaXsgrvJsrHGfSs18fPXNdXWjdsVdYJhDsaOStZvnILri4fY0Vs0oRxTttoX4ahi+tQDAhj
RM6NH0MsLmrygmt4NK1ND3PiXlAmrVuU43RvT7VYVzEAdd1PcGXD+U2d3BFvsRwvs0iF9pWLM30y
rNPcafbQ+10KPz6pmmLSfJvVZa3ANCr8FgJewY0yZiayesKrojw8O62je67vBpspodgaaxHv5jR6
GwqNDbpoT/bYsvCmU7UUVQgcN0aYTFaF2LlV4D5rc21wjyffR3vaTSouHklMxHrrx9azr1TNWvcn
YuFytD2MCQoQ2+pX6lx/WTag+2z18D7xvOvMHozJSG+ioG7Idre/nKb1d2aaKEs76LRF37Hndia4
X60Y86YwdRTaeUvVlUfcrQ4NwbairIjzB6VHZhpMWBPkMwtIGraPSZzTVey7re13L9lgwVTOko3F
vrsIlPqrMF2oOzZuQmlReyixcISYO2wyK1zAnaplC8qQ6LyEBd7AmdFutGF65mz2oAiLGKsG0nBv
ZuuptPsd03k1kkRebnORHo2cX9aiO5ZAucRWrDiqWTM44ZSP7b2vJZhOQUpM6fo69lUTwUYfncug
uREscPNhGjHMyAZ7OyXhcQoGYkPcsl/Gwk624VB+2qYExcaEEFzVcpd2NmDc2uvH3nKkq4uBb1CS
xks4rv6m4EyxSPpevx+MfNyzE8xw+lmI9BJ5momQxEtTa5ejzaXXcSv66Rmd7kq4jEZRxcCadN1L
v8rwSECS2TuHcKwJ9oh9DmCuOin5JuxLiBHMydZ9NumAOyM2NjoRYXeBXx/68M21a2vrm9bnFGD3
LxWZmeshzOHeyCqycxpu1PJ+drlH8MeD2qmYV8nMqMvhHg0a60FM15uoObocSLvCYJukzktjUloS
N9imvpeXnHNsdTfP4/ssrEcOhV+lpj5Gio2fkb2w9Po+UrD0rcyDK+D9xs1zE5AS2Bgri/mKn9xw
bSOwCx/eroElZPHll8ZBsXEqaZuNk+NsVNXYV6j9y6gVy9bB168rT6UOOVrCybW1V4DV89ghWDfE
vDH2MMcEA4GlPQA3ZMq8k4ecYoZ4GuAoFFUPk1U8hiPMxpG5PBGpHGqQqfAU0GJr1bGwVLhGGl3w
GZv9PSF66Ot4oRBvdQ9dXUMYGOsY+0S976xCrToakXvNMXbqWuweYqa7oUoFpXHQBYzLptroevqg
GgQnFeVBtAgxDRfVo++u8YmiS46Va6S9qj09ogqzx75EZmZCtcaFMW2mUxnon0jqd2PIW1vdeBMb
cCrL8G6e8atryC5hbolBfSzSGX8p0pda7D9Kmg1TgVoZQq2LqqwIC5xwcBxhypjzcK0yWOR2uKmn
HhPD2MKlPE3bgZ48VJyC/uy6Uqetm44zUoLWRHlc+kWDjrt8iWaM+eYI9/re/mocTkk7V3eIhJg5
DecmGLLKh+YG2aE5DGTDPgw9a/HYWTvHRWgc9yslLXZqoX/1pk1MMz1HM2JjalqDbA4gVG1yLVjL
Dj6i7XgYqkZdtll8Mw/qbehAaaACebAC/XXWqlufDbmc/Es4JPseU4hJNbgb5wdMKti5SroTuXgt
3GIT5+0mm8M7K7dWbPbg5Nwni7nNv8e6SFkjgPz1fhf8UJa6C7OmlWFk2HCJ5hyqAr+2ovX83D4U
InmMhX8ncEtJm5CsbNNeFOm4zqvoGZ3fxo36s56w7cy+dqPY/jYKrXujGnZRrh/sDKWyot02U+Vp
03QAlnis2vbFrHRUctScWTbR0DEiajSfBTVx7hy1vReT6dmWz32cXNSMpJEGPwtDxNZiatVtk8K1
7dNeX7L27zW3vq+L3ptMrCPjDr8UFCp6aXqGjlLVSA/9FN3V0XDNqmpdZGQS1v6yry1vdoj2tMRt
hXUks2rvR4bC+lquDa1Gn1ErbF4zaTSDFj4PhQJOUhI4kxnudLY6BA+jAVlAZBzT0x4rVV1MCZCk
dQLdfK5cvdh02RwcAgdGpdONmHTORbRVdTZtO+we0cgOS83NwOlz982f9Nuq0C99FOE06tRfToDF
u2CZJW/CDpYol2m2NXbJacr5LEtIunoI4GbXZPsJs4WP2ZDfpSv6WxF1h4b6RhHB56SSB0loZCis
c2Syu4a+X3n1OGH/IJ7YL2EBV/WL07KVhHF/UIoRO8Gxfbb5qotZN45h4F+o0T+GVjmBOtKeGs+t
AcaVFLjrFPNNqvo3sU0RPs5kAsVW9Blk5mtRozIa/HvDRQk8Yj82UT20Ov77rTVBiO3ojEcFt3in
JSO+A+OLZmNgGmohuGbu71OgBzYe0AMn63dzHmNSm3McSajP3UAMV6NJzK1iBzmXU3bxLijMVYcn
CpL8FUAiOhu4IhNvaY0JaK3x6SfavaiSzSgMD5BnXwMaRLV/aPiDx1Nw9jN7bfr9fW/jrtCw9LdQ
F5ySdnzVHdHSYG5FL7exP40hABAgOxhhLta8rDxttonm9kttutvJye/Zoh5Lu/AGo3xsrPrGNbXj
XDp3KGfh34/Npx4jM06g69ip/0whHoCdoDbJunufWTMNBuch1LzJwHlStPM5yxz68l9ZYV5aUS3M
xqbbbXavaZPtJnqWXU36Ztzhw5sm3/0pekj8/0fSeSw5rmNB9IsYQW+2JS+VVN5uGF0OJAh6ggZf
P0dvdjMR9aq7JRK4JvNkdTHVwCxdDUcZwuy6argEz4yD3H1RD1OQv4Sly8U33tauvu3wB9c2XE4f
SVjCjF0NZwsGBV54dVDw+qTT3PbDl0qTh0n3+3wSL20Wc12pLF8XuXtys/zFjc2xX7qtz4hoCsW2
FI67UgDLrCS+d+fwCGpilbT9ZQqWXSCZhQ/xuItRuGclrpxE/HpB9iyb4CHGZZOGGH/Hul+XFll3
S78L43LfjQXpH6536uiHKigcXkspn+V0w0t7GKL+r88oBQMmUHJoUArHDIc7isbaYojslZvZtu8a
lSOKG28CMeydRl3KONnEFgUQppcmQwMcYkzKSRNNrXPUBPs8Ga9TrrVR8n5iIZwnPc4YjqXIdMhe
XNjyKrlt/XY7yfS2gP1Yly5Thn45FO1yg1bgVcUAEF3nrTUEQMg8PxOwevbnjhNrUQcdBfsO2oSd
eiQzc+Tj20fnw7A8k/DjnfHWRDQepd6ESfOrSjWuUx9eWBLmqyJlftWIHwJ47grhgpQHxeZ5wIur
rHwujL3jId7beU9iE4SVykvOi+zXNh/b2Nm30sd/1kIzDIrwQP4pW7Huubf5LJV9ZibEnZrPpzLx
N7pa3nPLmlcc+GsvxyRXloCKAZQmHM4FHMa6DjG+x+u8pEVV4riM/Q/P/M7YJFNl2SleNPVlw+U6
0RyP8sdPFHg1LwWkQJ3gwHFelPslYEnPyXyvmPPg7F/PoUJBBIC77Z+YPh58Rn9Nlh6DyHnGcr7y
tbNtEpd3L2RIOEDKtU+c4Dd5QJyb8e54n97QRFKkR9vQhkZNACpOruTJghoROWyxank21/F7OoGf
nbbgCJ7aGBSOHc0vy4wYKmrvSyVOcWIQWQ271p+fVMItn9Jj2ONaDBC73Q5NndhUwPiMqteySr0V
ipwnVcpTqDvUdCZlx0TcvGaVklIXEGO7rZh/zlOY3MyS7LDYu6+jYAXBg9+Dj6mFRmrrfSChk3uT
2kcT1GQCcBNL/dSD/e4g/eiX4UlAKSFRK0JiUh6E7tamN6doZHCW6GPdB+u0Net2LF+WClFLE6/t
KrhO2DYJr0WW6+ehRycmdqoijVeFwzmdkblNzjbOOexaa97llUcg0Az4WY6rqeweqqX9sDRPQK1T
9qjTW9n+JrX4m3MWrcAuxoG+e77WSPPelFBxOfPCpH0VlvWWQaJtQphxQ/Zd4T2YQ39L6u+9X321
S36qk0fdJA/adz50JZ9781fFw2PhFO8TDjllW5ue12sR7UvGzMbMxZdLOeOCbr4RBdl1eYgB5/p8
h4xfXYLJI2oMBs83wWTePL+4GznCJlPRA/pMxeUx8caVGxmQkaIkuCz/Lvt6S7ON06pxXRrk6NfL
posZfkDYSKGOPWjJ1A220oZeljsPDc2j60DgqFoiDEZ1KEtkrHNDSE1V7hzZrqoAFrRVbvy8BOKV
ONB1mHbbWILy5V0l1jmn3gwCesLc23B4njLTMxt1c66BjMVkhPJc2ruiJ3fRVGuZGCShAhZw7ZwD
/nllN7ync44gl4NrsVkWFeNa2WIb2IgUnfG1cBNEn25xCL2OfWWdv3nQ56rOgx1G8eMHxVqX/XUG
x+Ey51hyg91ErQ2m6hJPbKibIrhrfHNYXCQjqUQhFKt7Ocv2RpYOqidvG7fBxZuDb+1LBvXefRiD
yFHhqU3aXUPS2RzjXB5j+W61LuEgPmHudd9tUjnvRdieJ+XBb8OZ6X8hgDh6abVXNLalqpHhIjsq
ybFmggpbdhQa33L74RXBefDcPZsYttCwohIbNIw9FkhrfdKYvGptDcQZ5/ikvI5QotTe+CJ/nZvl
vgp9tALxpsTOa2Wk7FyzohGxenX87qTT05XsIpN0Hy7lxZLlU2U7p3kJifqKNomywUYHtN9ez19A
IkpD/NNDybOLfN052a0x48aT+au3mK3wmHjNA6+t1sOL50qACsW2luY5NLz4NaC4xqTrKgFm78mD
KvGhhWUID0khgRXpAuoXiE5qfRWiOY2iOsA1uo4Avtkcvvp+edf6EDYmH6AQ58Zonyy2+WC/MN+X
yDEDD4MUfKusvY2LeutLfEGp89Rb5VE5OYZi9KRe92HhuwCrwxuRVo89sQdkj28sm2hIyKURc8sl
JMYwgkTTOfvJI9pywmZU8N34M5xsoiPjIHsMgMhrhGm1O+yLGCaW7+3qyrypnuysNkOKpL5E4O8D
n0Grg3jW5zrgxm6mZGuGaGcTiD4apAY5SS61D6SIc1aXy91UZ1ub+s2r6q8iduD96aPssejELgh2
yPdty+fftvJn9lR5zHP8mrUitBEphFXfpwgOlt66aafsIi2PJ8vcdD1O+bByaaTDe9OpX1+bc2k1
xHN7Z+Esx4SPr5fWWcrlMCm5RwR+al1o3vRCug5OZZj8uIKNRhBDc5nReacRKvIlZOOCBZzxBdL4
8rtk0cKpwHcd9O2DNU0RNwo8K0VQcckC6TUXzX1XXq3S3jHM013YkY1nWSB2ovitKJje9s5DVbcP
nV/fWYk+uICb6P7vW38EgV9/F0n/3EIrT5xup01NywN7PHRApjQXUxryfrXcRlCX4qL8lUzNauE9
gIJbJwq+U9/+qYBB6OQfTcH9EYdPVp1uB3f87Zv63iZJvnHVLsMrA/rMnOs23k0OT5Vqw6NV9s+M
zh+Mm90ymgJlKNpTxlILRHxwq1IgzokM/iYfDq7fPym72NiZj/Az2scC5fWVbGgVoITLdTTrDbJD
pn/1/cI4si/V65yRDg3R60a6cs2IiUvXoWTpfM48R3anZeqPrYfpULCwWIJ9FX94xj7mnr3ydP7W
EG8KAeXiJ8VTLJ77gSCvCQttH6IQjO9YeBGInGMfhA1siu5oGAR5vfWRskRJWEA1ebIqk/F2QbE8
ps7etzy66ELe+wpNJp+yWIrLHFoXJ9EYXCvvWZekM4/Bu29BMZ2sO3Ot2JP0dmb1YCyUp7HbPSzl
Xwfm1rictbbNdKcOj8r42PVSgt3y2LmrPXF2CffMYyoHsei7pdPDahYDrtgm3Ve6X3sxAnVfPovF
X3UtSpek++Ru39J3nDuT/ghoainAMd2rp9SAcB9JDvAER321LSpGRKLuPp2kltuEW1Yz32ZL5Lde
B13YvC4VlkfX3zaiAJrZHVvXrZBLeNdhbO4V8Smcs89aqumGIvgKM/fsreqg0s29fM/KAZrPLC+T
1P8cEf9TOv5MwpEpO1vem8Eh2guuG0GvfrlKnRDKjcHoZENtA91T3cVzRIZmS7UzxfF5sa9+A8/7
9bMkXTcTf6ZlmpOhZDhyQdPwueyN0Q3zSmZdF952IPleZjh+EJUV/RFtUevU+BQ7993ryLb3o6nY
QQHCyC+XAWPG9JjyLA9D+rMM8W9CtbxaPHJHgppTVKURmZjlvBk4g23T/vrt0mzpl8Bl5JZmnIr0
yx/nP6ukY00g221Y0C1smoCbU/iuQruKdiw1hnO9XNnvMbUAG11t12QW+DkqIJMXXJES3Ze1PIou
K3c6DbxtoCPy55IMWZudIVy1oXgEUBTiWTJacvl5kwmCh0WaH5MOlNLoJTC1feYVhsaJNUrAJP9m
0JazbxZ9azMLw0ZXb/LoquVq5sq6CNCvUUfZ18rHaWFAVSUvJYA5bi2gRwFvr/xTV9pjtjws+r0u
zYdXQsQtGCMSiol4mzdEP5jlqoqds80gyWyryH2PJ70qMiIMq/mfU8T2pitw8ebgnbx54OObkze3
Q85TNwxIo4ZdYO025V6X1aedy7cYA8+g05/JTYAQN+Pe2PXGCfJj29SM/V2IXiWNfi2AN/AoSWRk
5ZxC4o93bahA66MCSGm7MlHsEWWsYv3QDWjJEDiEzjb36q2p533cs8FOYbGETQ0CRKI1iLyTzphl
2Kgiar989EdF6Ruys5i8mti5btMwRIX6suCkLtvDHHW/o4/XB5TfSqT2No0lGR8WqZBtUTwu3ITa
ZUeUWsQpD/e5hYlomc22Z1E+Wf9KhAE3QTd64MjwhyRVd8uU7wrjolhq7Q+7vSbZ9z4xE/4OItSR
t/Iom/k8dQw7h5YaN/cfpppgXIWVI6wJI7HlZxGxBbcXVih+6JIa7X/VyKJHLEfg1gg/SDQXsrPo
TUEboJv3bm6eIzNtSzck6bNBDSKs2ynv767rVh1X/BzyKXXtheF3nVl6b43L3lz3IV35sJaGWooQ
5yzo/YPW7d084uvKcoG9eWHoauEML0J6W/hcSNisN7e1z2K4GmSS4GA74jiQGuw08cEdqSEaxSOC
9G2PNvW1bgpyXwyvrAxWi0HuUloHT1Pua//b99JD4GAaqgXNjYmrtWJD0irms1FgVp3xyIciThBe
vMoA+gQLl37dZieRamhvTAAh0k/8EINZL+SZFa536Kz+Ng8duAVu9lGFEFni/CcTEP3G9MOqiWSJ
r5yZxT1FEz/ZEtrco6pIxT416WGynYt2Z7LpZuxyflIdC6Z+ZcFLpeBiTCOs8/7Qzgxz24yH/7oG
itu538zF5CDdAb1ioQ2llXpaUho7m6Rq9kUfapl/x5LyAdjiR6jpaXXLZL9DOygs51taVQn/HAaM
cc8Oss5auj+GCeckOyCeNgulEJFngWiyqT/sCSV/X0TrgBbFneXak/NGTvahZ5JUCyg1sU16tLZw
0TPZtR1yPbgKtyEVm8nGVRnz7CD4SOp5F+XzzsoowMPMPXTXeoO0nJKMtzmgsTdiBNYT46dWETNd
mc5bT/rfOgjOPZkPvg3yWXv/VOiebaXvXGhtvnulFGYHmWWPc9nsoqA9qw74UtSTqZrlBDHG4dY4
TAl1SCRHXgtxz9uFWLDRk8tf0oKGbnIWzyOHAzOG4FQL7rzCpNPaKihng9mdBOXk9zSXIOIWpMby
pLCRtBKhjhRjuuAd8HQ9Pvg1cyefY9zCcN8mQvTbpey5HuyhIaTXnevC3shcAyRiojVMj56TRkcK
N/elboOyf3DncSxeh0L7ZuNkcnE2oRVO0dOgK1rPJhRBv3XL4q3062jYTa4DlWAu5p3JGUa6IfrV
wde/g70QreILzhVrOowJHsTUTZ/jKrkQ4QZkYMSwaAuLJHA8xYDuEC641Na1DTmIM+XGNnF958vW
W6sxPBRy+rBaMjNTc2LbTGWk81Nl18N6LvlFlcP8pRM8DE7qL2i9Bk7cNHoxvdQ7pCgXpt5mn6TQ
2EsF7dChbRlN8ebEzQDJi62Sb+EQDRuETJY2PQviBV3YRO7LiDwmDfSdLhBI1H3vsbueL6Ggb5gm
sDya8NFKcJi3/dXq2CYWGmnJHyjH29bxvpzY1cQTADWdp7+pd7zVQAZH4xcPSR3B3G4RMfdVIDfj
FN83amT0XE+/ZZXq3SLyb+CY93NGt2OH7IzGVLzlLpoY0abbIG9Xiwu3mPsz4TK2iXajW1Fd8JIH
QiH5CtFuVgDM0My8opJCM5ZTEmoPGHBUU9O1fpSyIQqyoxyHdlvSpgimBn1McESfZIjyaveTD6vb
9Sp8K9AurGSszovxN3EKO6tPp3jr4uO4BKO5i2T4mQiX7Bid38bgL2/oujbGzy5jg5DJT93fIPRP
09QzCZzzZxsrDn1W8xFQjzKBZHwG9k8cgpIbJWDCixXqPHeC5mTxEL8jwbnvbO6UGoxlZmVyO7v2
BX4qI4cleC066uc6y2BV5I2LHo/xULZE/7Iue7Pt5McWPupjpFHEIxWXyK+ze7fLoLvH+UPZkxFU
lMt7kIR65QwQpNvIOVBrvZg84ABNb3PpXHDJ3+NquFNx8k8r21svfXzbLhND3BB9b5ERL2k5qdjF
rRUj2gqGrZs17+xHJFNdEm1scc+5x3WAxiZyyO7w5/iblfEemCKIoNGK6O+ZHLhjXG3b6/OsJ8y4
OflfsiruM/B0XcDQqrx2//2Ajz7KxcMSMY1IhvHPm8EMl6j1boY2uY42yH3GgLRpOub2Cdk6Peqk
dY+sMquYIwchkshFB/kmWVj1DohzfIseOAy6i3SNdahRg+waGkdjR69VMZ5zNIs3eePPq7YbXzQ2
npXu47uCWRSzNaq+jk+czF97F7X5Z6gQ9jdIJ6ZxuLEts5MBUzI/bTbL0rKTDwMLgul1nd0u76Yq
fjjNHo3v/rFe26JDPLSmuXiTI/dePf7LjXrVQmMiNTM5vCFRybBdCQ0txLAue4IHpR2+up5z6oOp
RK7YfM2N9eDz6o1j/My5d93xq2UVFGnyb1r6flUX2CbmniPLiBAcyBSSJeynuxba8saqaSEjdAZ8
L8UHC/fn0nHu42Q6up2hLkMksfKE+R3EhOY+k0eTNuFN00cYALXNJegiy3DsRRG+5T3UXTxCskrq
DbP+f1agnukwCIrR+tVGSLcKi5jxJOBihPZXyyr0hd1oXR2GPa7ybhpeE9uck8j/WaLsO2rK57y9
WgVGgPx+EOysOoQuTiF3M7tLspKpsTdi9F1GMXSfxcBEs0Zq0sapzQp6bNBuOOmLIZuFgQI0qICd
4Yx4L5n5FWHFAzVLph/wiI0zACYXfFL97P6zcv2d9uhJfAvxewkyYkD5gwS02jeNA4e3oWWFNJev
45qxZtdOr3nrnMZ4Qgej/Y8k0/dlPj6VonL3lhFrziAw5iOwv9al8Qd1ysK65AWMFoazYX7Ibdc7
ZtQOtkCjyWOe3gh4EgcHacxN4Fgj7RY6kcxiagPH+AUk6YONMfEmuF6peWuxH7XVnVMwIHMMq8J4
LP4YDrLRsQmG7Comb5WHs0bVF+UHpDCrHFdAm544m2b2+XVw7AR9XOIXfwtVz83iJHwD0Vfauygp
PBaahUkeIX6DC1KaRdB9ruynMlGHwGbzksPD9ap2PkVV4mO+XmC0+oc+8d4Wc10Qq8+hs78QGwEq
nwA6BZh4qkT9QSTONg6rSriveDRRTvx2svpNY2K1i4UxTZnUj62N+K6R+UOsZAhGtXoQskBiWfAy
JmP3kYTlbyPSN2uxFwIZlkNXjA+F0fDhErqcprog2trkKVdCWxd/fs6ys4zajVLtPRM3VAQ9Rkp0
C9Lkw4fxWN5mPvVXo+e1GwCjRBBgULhgR+frp7avbDVcYjsFTtO60XvXJaML3EBAx23C4beZx2JT
FmRe9AhqiQ3PSpbFS8Q11o0ZiMvmyqXWpn3kq3IfHKiCnU3AFzMx8eU5CPPm2YJF52f/KBAnucvG
HFO5GV/nVp00gWmhQzO2xKxvA1rrLV3pwGCsoUGhbFhm/O/kDNwx8i/OoW9b7rFP+spgJE/qcvxe
RGe+loS0I8WSKncCsvIGsYP7jguFIbZcl3b4zdr+IW9xLsU9MCUTkfW50C6MRYQNJ5f/dNv9Q6iM
+LB0WAT0IXdZHG3F4LBDt72mo+JqIx791YgwG4XPkvZ1dOtBHRakqDVogiFhr92xwrgTUR2OEoZ5
jM4j3ChPd3pDM5q5FLpO+Dm6dUPIol/HgO5mXO9FrKtbNQ/uhrWEmJ/iYonODYjYybqJUhGNT261
FHIfuL16a/wppoAKq8ICaL2MADxVT/Zjqojm4jRzPxPUvjXV1Ti9dTrFZdQPIYNFmh1kPLKkVlva
mPh6i173OfD5i/q+U0t6FgEw0jJue5ripj5ZhFqR8JxYZcAWW5fvQ6hZXWFzAW1Dy9YbvS/rvBju
hEmRccow4ZUAZD2gZsb1u8IaLvkXFDFBXB2/HPgeZeZP5FTa3YRulEn624IRd1rVhqTGwshbOUCp
RkqRJeOps2sQl/kATaHW1l8SNvFzFTdodFTxMqjW2Scajr3gKs5a1Wxl0t+7qiILMcRp1cdIJEN/
Wg1V5D/aesCINizLR+K3b44/hH8157HlifxsNz3ArRl0fliRbhgMzl+TRtYlSMRt1sBTyIzH2qUZ
YU+5xbRxkogE7gUpPNhdeJGOwqrtFeML1cp0dr16KIhInOIOHES87LwpvgYJyeRgbNu9iECg0eyM
5pzPu0kd0kUEd2mTpuwAGsxFupPZmXE78rSI4oM7Im9ustFJrtkwz1FXM9/oiv3cTs+THA8RQh/k
PZ699hLGEWmo+rvFqOQtrPGyJzVSV2uI/6oCkmOmgn6tJ9GvWnpJFD29qt80ugGgl+wo7MEkl3kp
91BJcLY1ALUYxZ5HyywviRewQGq6bagLHy2qrPNnEXpfZPI5OIUYdrqBDXZ3xhGW9K6+H62M4XIc
dmjLOoAgyhHQsOwu6J+mKss2AT3E2u0KQsFpek9D6mfHZERM4E2yYnIEBN3qO3GyFZY2ZkluT9Kg
4On4kn1rvQkjq7WOhng9+MY+VHX/rl0ndY6aNtHtuZki9TlhCSwLng8BaZwjg7BFOhNFxxKBzbOy
8FVPtVxVznRMJvQBys2ZlUTsDF9zZCGmxa6ZedFy744pClay2ngZrtuUNbEJL3XP01I54bRql8jB
YuD7TIKmh5F9G3OWLn0aqwksiY5LtR9rMd+Oygq3g+9Qx/kyuQJYhuJbmzm5EHIxnaYQO3nnqmzr
eDONcsiN3LfUJnm0aEZ+49tQDtBJRx+rGxGBGbp1sINuPMY3KtCAMJuJFL6Rc8qlhqeFZHeA8Xqv
WZ/TP0e3o21j6PP4WKjX6P4rNz5qT8L4L+wDGdKsGnt8PZCenHXAsnHHWfXEHDNfRTTFN/Wszcqt
M/dsjRVXfKTZr8dGRMQ8xsye0CSXXlxfIu0qVlpRalgB+gswrFtTLhEKepNVjL5E+ZPmT1rPKWyc
YOLXrhPaH4ktZWRpgsKw6a/b1dmrCrXvOz1up7K5FhCJhRyazaEMuOdvCqt0vR6Vmzen3zihST1d
/KxM9n5jFelzNwKuGtjxX2KpepbM//8/eWWc63jGaqv5Z8nTvDi0XbygM+49boQPq7Rkfs1miO3f
pWDjg6tXZNawweFkN9sm7AQ7BfREgN9D72INKtzDOB+idT3EJIl5rsd5AWxL9DvHyyznVhUq4g0p
7C7pN36V9xbTc2diKE/lqtPbxmsbxgt9yL7r1+gpRCDsTlHA4YJ3KNjZ9uLSPaLTZv1cRn2guKMH
JBR/apJxeGjdpPAaqtP/hKx9H03O2eriYIM1ilS1Euy6qobitpQQsktv/pwE4dR5jA8hle3fENBH
0wkyLJbL+1Cj8Hbl9C+pwComlbv1W21uZWzhNKHGZWaN8ZxA8KF/ahG4wXBsJKiCrkqO7CjdnUdu
zCbQ6I4ijqQb2difi8b8UJeUH168DVRzKyeL9YgcoCIu4smayoNrxf5qEtMLinSeLAvFXemqrylP
/Zt29tYGjWTmWeBlHPzPBdEpwrjBxswjsoMRkB/yxEvZcm1z1gIQ0i0q4Gx5kgEknLkhAbCqUmwI
WU4dd107OY7Y1KEP9ncMn8wcQMuv8ndGLPEG4bD3z4rybt+6YvmcOJEektJ1ObepkuZdCsUi3AiX
+ZUoejIxCJ7ItpFuht0w5tWhd+JX5/ox2tE4Eb6LwCew/GS9LIzTGhBrTNoX95WYkuTUNexnOGdv
soZ1g1+5rKHC6/pcge1J/Afdk7toTL7r7RoHkqsuA2QVCpSh2XSAfceS7e/gqGM51z/8CynnS/yo
Xe99TUI/mUjAheqNOTpt+uLWqErrGrfXEGdrLHbtvi+zwzSl1zp01wpPnFILrFKcpnjxk/Sr6xr8
rAnnjK7Nzmrc9dW1QohRdTBuQVq4uW4j7eZ3rPOTaXi5/TzfIT78melhIks3RNxQ3AlTV5hkkdNk
+HxkJN+QNzJTzRgyLwupgUGtVmkZndJiviS1vzJRUqFJ6onqHudHM/uncERc1Pb5y1gPdMpYhcKc
3rhT5V02OfuywcEQGrItoLaJVSCTp8wL7hhWs+6GXMMTRH5m37lPcRW8clyWqNvyf8MAUSMZGoJI
J5wLaX9hHQUVKmKRLK+62zqDl/Cet/5zqJzneSjuNS02KhI6LHYu61mPBJsoY277pXys1UC6a/op
SiqgeUomaEhLVcVwUXBJuOAzItmgUGiIcBFdKQ89krvNZEyynrP2dbDpJsv6qgrra3YuCn00MTcM
V2KngERjnhtdQN8t7L/ZSd9MlHLWW+Efa2vuCmYkjsBbOcbFBIaEfioL62MasQmRzULafeG8L+hV
VyKnB9V5+uwKpHMqj3eqif4JZBBAnqrXKCdwzunBQ9UKeUacUddEs+uv27iNNhQ0wVZoeNENIIf3
ZFLjvY7a7xQlxRsD8n+0wGxUMD7r2v5OU/+iEnWsGS6uGfxcxOx9Iah5Ytp8qD3jr5SI3v77N4oK
Qr1M5N4ZGMaHC7SywkO3bNlX/5A1yuRIxcWosAkJrxSDf/ADFj1BX58nFo67Jsrx9cTk48ZBfBp7
q2NQvGBYVezfQgaGargS7X2I+pSPL84cHljLlf5jVabYYerMn9ZRUFcRE52yYMaLpacbfaAvhIVi
z7iRFpnF7lK1V+lUe2NC+9kE9X4Atkgayziva0llSCZrjdaWpEH+Kwr0JGvFRrKf5wIBm52C4GdI
c2kQ4m0aS5pdWMd8U1lZ0+9QX6am51y2hrcarTmhPy7Ppy1vGfVgSYoWnCUjf7hwejTLTplS14nO
43+3pRjvpr51qpX01PxX4re8+/+PmZRojnXMfIDpkmP7A3y0usA0X8+ZuStbNn2rPE4PKVs8QpCr
a7LOF6G7zlkXVnIQFWgbbQ3uzmQhEHe4+X1RbxDDlpv+iphIw5TRZxnwatXVZhww49rV56ARC5kY
sVoSjQ/U1u+uDg+xY7WrwQNbJgy3yZQgye8ihqTUghQnXcnYfnLGw2z1DzkKkkOV5Aeh4HLMLV59
MUPXDYg7oeMCLnA9YKe8fDEjkjzPojcaGSbHc/FdpBQrYy4OfA9iPw+CszA8klh4G2f5Hakn24ER
v2Nn8UkqLpmp8vF4FTPpbFnqU93oVsH/4z0ExMPIvMaPEI+PGRL2lREeOAob/awnfKQw+Z/Vo0Ju
NQq2HksMC1F5EzSMoD1q9jxiBsjM/zcjwg25Z0eSTFr+2ZWd3JRpFa2HtjvXA0JV4s/mm6wQn11u
P8kcri3KxRQ5M1jaoI8QjS1EzDiw87KZ5PMhRGraXJeFZVCcY8xfB5WT4Fmm8Qqx396Z2Ak5Q1pt
Y6c+srynqC1nrMxV2+pPz8chJSNuIwBZv1NvVZg3TcTwc3RYRqsJeYWGXZKL6AMtgj4shgGGK3eG
cxf00bVq6FnzbLixCcuM6/Ym9ECEStVx9Q5ddpcWCWPLLITkHolPqE909UP84wyMD1w3+IcyByEx
wV6M2z5c9xpfDuaKN0xi4auxz47XMyDV87Qby1gd7GScb9Hh6X1TT/DZe/eh64bXPGTAV86afPOF
uj7D4mG19mqcKKJFVEQ3nRVQoLTlfd8gJ7YIwWuGp6Zpp43oaFFnv3zBth2sXQfDbOvCgULoCGS6
Iy7HD5e97Af2gPR6wyTYJbCzHYv+hxahpXnncdAxq6hy5GwkJW5bBy4CoWX67u34MtRCrybTBnyJ
OQau1APt3KnzlCLeiOqu3QNNImZ4JrKsnzt8y0l/cGwkK+lclGBYmcyjrzZfSWXtwhLXOWymT3vo
eU5QOPuqD7ZVUOl17MxAsdnePVGe3cD4QnsgozetyAiI2bxJzXPumUc7Ki++GYt7O/BCjET2uDM1
fgffQ/ItcuqkFJssW8HAiVi1pr7dscMpVaQO1WDPqDKrkooz8fPbghE9tRdfeR774y7Udsg6rNkt
Ut0OJdpAM3tU+T4GNzENZ8QDt/p/3J1Xd+TImab/yh5dD7QIAAGzZ6SL9J7JTDJpbnBYJAvee/z6
fcBuSVUlbc9q73ZOVxWbJJBwgYjPvMaqtmoLq9+gxES2MJmrmeo4+4/a8DS77K3u0MclL2Oif0t5
XaVsyWjG+JupJPdWVy/c3Lv3XYxRdW9d58hoOWZ2ltLHvX5SJFPUa0vk2BQ+lR0LWl80HkprnMuk
eUgQ0zU9ZdWqC4m9l1/oL/QUH+inHKGA0WlO6asU67GJT53jrnOlO5t9TgdXeQs6pIp0zKcICol/
I+okhbcQIrsNNYBQ1+WdMuX2C26i64De3Y6qgbUNzfwxqJX7JBy30izoD6CY0I3cy6IGM09Avzdc
+80E/Jtn6aLKu4cAer2RJljq1sUVz69TXeVoqrjM6rJ6s3FgQx9TQ9VbqHgSqP2mp6G5z9OoBB8W
upgXj225bCpAJXMvy5wPISTuzr3SIkWjT/E/8R/YFAnGwseikyYHALhu3QswXkR+mfIOuX1mFeq7
6KstRcB4VasGIauFz7CTbQ07OvQJOviUXWGNv7UjjhPhiFKqnt73cngLFHcmWzomIFko/nzLfJx+
i7zYwONdurUOHjejuqgefQzlQbYS3wflK1IFBljiEK9hNTr8B0yHMBKx3x5qHLqwpWrqjZ3nrIcy
wUfAK+n5G4aP7E0wXIFlNmely4+Z62yzPAM1CbpiVjs9qZV2DgfnIOoJrQ5OrhgIFTsHdzUDqHaT
76wqgL0+GBCljNbZp0V5IP3dxhn8n7zeRZPqmksXXaBlNfOlcw3rZGpVzNvMhwjUb+U44NMR88SL
5IZSWhD6Fl1jX9lp5ITCHNHcm7p9euSW88Jw9Tuf2xf7BhgQfEwXeZEiI1CZDtAZYvlqtJY9vcky
dpJ7mN/qi+KWxSKhrM/ssVEdtKXyFJSxJm6FGE5OMNyhh4BUBU5otDjsa6SkL7iXriBrxVQCul0P
vROzaJv+Y71ANmwuIBdnhYLX4ZT/lDrOlYoKf6zCgwx0ZCYtdWebWrUOy6y5b1TQ1P+tVTUNUzo6
2tmULIX2XwiVi+uPQjDSQO/5173/JtOGAReqmSrpstR+MfidJF0k+m66gJJo/CgEY+DAZeo6P7Zt
VbeEinjaP2TaUIfBmev/SVXTMn7Wgfn11LEa/lkHBlpfaRBiDFsabR5qQ9p9evDeKD6oNO/OA5pF
1Ezi2fgMZr74Xi0xpNqmh0h7gKkDggPeOk3l4NBPai8z8z7eIs+g7tpFt7QAHc7a5xSGISEgWDl7
21DGhA8xIU0PZXo3GU/NjFf21Y7DWmytQ7WJirVyENuALfd8ceddv6Ri2u2GnY9H/YxmkHr2MTVn
WYAugfW2zgp6aPsnl+qIvfZu+rV8Tm4hL/ID2Os78UyDKcYVy34Euhew6L7SzgVDgmMRHi7Nstv5
W23NO4qKlbdE38WHIO8uafQlN65gSie2bbQSd93OWIdbld0m25FkBslw/fqK3O+yX4yr8gC6lD/O
Xb9SroQBC0plS/HuNLNX5WreV0tq4c8SSbdr+9yvhh13osXuzLin8oXzC1HJMrhNpzL5s9CmXle4
efV8BUexsK7Z0t9OMlLNkmBjju3JM8bg83ZVLEk6ZjjQIEpFBLmACjVX9pNdCv+HntVzNLsls48b
pbTZ5FOhz264YOBfMTlYAICO5xPefcFKPbtNP2YcaK/qa+jggIEX+oqzmX/wG+AZi2w53uXvo7pS
9ulVJYOeW7SRWRowN3kdUMqjEj8jastxooLvXcwesIsijGFBXdH73zaPI4Rd0Ljqgj6EvpnoIgt9
o3MFT0V8owXrq4vEvxJmR+jyQV+hX5PN+SbZ8bWV22JueFsbmwqIWZ/YP7XFbjKBklv5hNfW9AO5
fcD8ijMpdtE4uYPhPDZtVe85MABFNFfScGXQXcSyZVin4hIdUvGAxBwKdAAWm/dYQ1vt3hzOrvgU
F/Tp4mbvzbb9prwT3qHnWNEdVdzQ3oE44bQkOIF5ThkWKudkGzfPHvG/efR2RMtY4aDwufJevVcE
uEEQ+SufDT6p2HiY2DsrPzmG2TZ7JOvs9+6ZLZAPKaJleAXRGF6DpRWsgmXhbaMdxabCmyNhs4bv
riAy98jl8DUiTbC+EZ9zOg04AJopixBlCbnAA0s+scLgHrKST0GPguuaW1o9IwP3HJer+DvCE8Uz
Unx8jb+jiBd/RwqiJYWapASb/Bh/J6zB2soiAo5R+ZjL9BR/N4vtpLwHOOHKltYRfzb/BoZW4ERk
vSLLd4CzwPfWa/U87fneKMhGcQRE+6YdTLjkGyCkhyyFnErm7ALCQKkjeSHrQGFw2pYPi7+j21fb
1wTQK4ZlROxzzpPfc24IC6Lmx+bqHXQIfsxGRPbWq3+bsKkrrql6ZwfrqN9zChivdXDO8ACS+wJh
wGFDZQEnS8RfoSCQfCJKmAPFw6iPgV9sOcsaqDq9JTjg2p12x0LqbZP0jtOQazzOTDET94gLirVY
gx3t3mt3Odn1gqrBlYXrpn53yDecmE3pmAqBueB8gZtbx/R7885iOwkccnD/VgPYE+SzK261deQ3
ymNwIHfl5LgiNgGJPeSL8liuicONJ9QWVjliBNncryhzPAbd2e0/nW6jdLSMZu2XSWHc3mHs4H/G
r0W+AWeHEuKKJiziPurNx+owwTmGZmFB8xDJTHAMXCrtRFXOXDRrITnF72GMAGK8SyklH6T/fVDf
8/hm0mOfewM9N15zFN+/xa84xKD195gf+UfFrO4Jk7JNfqwftScUIeGrP0GIjjlV4AAd/I4CsDrW
SNT+5QJMc7eqH3uEwaMFqDfzm8EvXOvVyQ8w8u6gskXKoiQCi5xtGEVLES02HYqA4c5KLGAEZMhc
wQYiPvWnBcFXOtvwN8RNi/av9wQjWNfmirnszxoi/VghMu2WG5ofQwRC2JyT/2nH4Ptw7z0Bn/DX
Fb6M2RIpwMCfl4Bf0pW4IkTUpTsz2aTuZioCxMnFE0tJtahHbHJWv8TP/1019H6LIMgWdR0mMgp1
2h8r3E7S7L9YZZi/7P230MlBP9wycXexdPufPF50XRj0yiwiNgMm2N819AidLFVDeJiISkpaiAQ8
/widTMsmEzb5na2q1r8lSG7IfxU6CQT7BJQRjf9+EVB2NeTMvCQZt8413uqtT+p0F6HOiBTbwHKX
ncpq6YBHIRSRYkEcJK/afa9/1MxUwaNXfYM8yp8E+uxYbqS1VRBhDbfEMc4VpqJT7cbhBMkH0BPF
ZjCdFcW8B1I05CVhe96idF+UK8rA8spv97ARUZP0WkIE3AHAA4Y7AyeM4OCq94jgBlD3XcTZBlIS
fQ/FaVqiYwwHNrSwMJNkLYFXyRpZvE69xgVrptEsWFRZMPK76efRDBQ9v9bI5l7jRbS0nnCyXGMw
sGpIX+Ew0X5DDBc+Hmvll18la1G1JtDz5/1Fe0g3pbOI5u/e+kLn7sm61Okm/EYZTd3my+zg3E/+
hPn80O+ig3UkqLw3D80qvfHGNQtz9kRHZ2k+mAfjoUUnJVqlT94ymYsTxiMbAHv0V3QwSemj53x2
L0a3Ti3Yjrzte69diouDZAThlzyV+E0DDfx0F+2mLp7eoTBe1K1+ZIpnJmftWhhX7VrvODFxyZ/c
h3b2WW7Us3vg74P36FxYs+/iq3efHRFbJVVNjsmncupnzqX8hpyH8QKQhblkgT8DGLgrfddZsrYX
5T7fY9n5Rj+zRMN2FRuraqWejQ/lM9iSX+pPYbFmRguO5kecQa9bqmeKFw/ZM+tc9+4c9TWyracl
2HnQfouEdhaSAA/GGYPFelZ/w9mcOk00GzfBzrsvHoHi4YC2lEuPdWWc+6f0zXwG9fNMyTB/6/Fw
WL1TPz8Mq2A7eRSKkzN/B7MwXoDJrZFompl34w7GO33emfriQf2eOUvEG/DJWhaLgZ7IKzi6Z/Oh
QUrq6V1c/Ceqwev+XrnhTpjO9ZN7mO6ufXAesR5DaNg+pE9Ae7fmQrmlG/OAVyF9zmSHCNm+XYc7
CSSwAObcmnPzOBYzbYPrGWYi99GiAOuvLlB3Y41jmXgCgMpvAYvSnZyWItkstI3IV9peGdbZHdvy
1c625jcPTxi6bffZNX0t27vsrj2ycftJuWQEm6Ms2LsIV/FO4LPqzfl8uLga5nUARM0nitzH5I7P
EPWrwRilCQPKD0AKnS1c7JcEYAsOm7/ymeUan4H4lEMFmA/EeVcW4yRccb+mayjqKysrm9nGBsmM
9PX//0Xj7SOhtBJUdRm81z/O/BhWT1Pz/1kL/QSA9H9c37M6ePsX+/2+Rkjnz8zwNubXFnk0KwGJ
8u8q6Kb5Z0PFa4nMXEXg9Cc7JevPmqYDSUBo9Tdvih/XCEMYFpZlLB+sEOLfUkGfRFR/cCBAlp3c
X6PMJMDOQJT5RWQV5ZyxHAaDSFb0OSoGTgrOx0CcaQ9aAJxy50DnFm2of5tOav3D7foXAv+TH8ZP
B9fQn5UOlhnTuszF/pzZx0gSlkBH+3VddgKJn9Q5eLlmH2JkaY8okCRbtTOt3R8flKf4T4fFn4NH
oRlcscPS/vNhpZINrl+RmBtZSysUUcVg7cE83bdZ4T33wZA/QB13b3YzyasFcKbWnvSdg+KL/EXR
SizB6ddldNsgJQCfU0P5ZuRNuQF1BmIt6MUpdxSrXybAL1DcqKV9AM5N+ub6wyUMqnZco8skHtQx
zfZmgVqHVTc2/MZevrWeB2Y84Nuvw1Wt219i9EXAQPtSPxRSo1PY8WhEVfazNhYuKVFoQmTP27pl
0nIzXNa8Xjo3M4kIHVvUSpIVrsMxXCHYqYix0BhP5niAwIhXBwDvdoUSsztp0CCJRcrkNN42zumf
An/BBqKoSoaGJeJ2WGptpN1siAC3MTOsB6FVln4/wCfeSytT25lwTLgAo8coopCe7Uenz1/qvhjp
0hRO9ZFpVf5iB4iRDJGWgOewM+r6DLc87tmxFv0ldAso4dBGq+qcuw1XZtPG3WSdmiEaUA44V4eJ
eldqlUMco7fG0UpFFq3UxAIIFOctlyhy2AM7uC3Fu4dy55wDFh0oTCik1GpcsG+j3wTrSAUEA+te
nIxCQb21G7ApaoWl6XPfy/uzo6shbREaev3SNtLKRgnJzV/AcTgHO7bVU67gT4GqU9pfyiLgLilW
iGy3kogT9d5CX5dGiZhNEvkc0pdp/VFmA58O5DCcqlKddlfCUhzQLbIrbT54gpheU6Vzr1H2ehjg
qNFkdqmrL2oaKcbWqhmIrWLq21pBsWrejlYt3+uwqU56PZ1gEY3DsXIcuKHTYztFxpDBtWzqYh74
KoO2FjYPY8JGaShvVVEwBzMsHqrpdg6BSkfUHfKgXSOhRv8dymlIJ7lIUMayWjSs6Bt51Ko0u+Oz
IPFzoY7gjgMkLen3OeiaqBk6AktHpUE+c8sISZ7e7fy7uvaEsULBAGOzoc81i+IKH3BM0cA0ZwbK
wOYBaG2cLMHV59U6/rppZuaqp65t8xe17zll1S2cZZgU3M9klP2Ffqn2EOgMNUwB02yRKnl6qI2+
pvwfwQyZDQBWozXItwTRHj2Wb1wMY6EawVNbmU3y7KRtsw01P9vDGyFa+23Q+yLlJdErXpsRECPa
sIhKntkg2GVl2X+vw6J9qoQb6auk5733cx/IrhViV9JLzh89iUB7sIcYcTCOsxgUXuNlGwI7RqFE
6c+hpO8DWMo+AKDWHjyrGEn5pnchMEsel6blnD4cOvc5hzMannKVVzJUNDpS6XTjK/DaxC7jYC8K
NxoRAUT78uKicwqnqoUgAL9n6C8dzXHQ/ErbplcQecpcbRFBtZQujVYKfbx8VgwJRzJ1EK9AtAbf
vdMq1D4WFKPZM7R0fTtK6VUYoLV9sEk7I6KpbWj8i1iwOI2K3p+tqNAe8qwWJ67RuaG0K7KtRTp2
C/JBvoVt3z51tMThPVfwivYDTNlbnPWAz8c23DRmR5nFUAqX+SbS9bl0UN/UVddFI0qmAT7RUcKP
aUY5B1DcBZUK8J9UHmJrV7Stvfi6PaYSqU+F6EskJgoVOx3k8+7CojbWqXQTJGFIRjph+k/gJ9p5
1pjhpfALKmO1Q1FS9/JlkickKIlNPQNBxgZzN6ci9wkz9z1Gb2veaPAEA71zocdrArX90S2QknAA
mWU0Ye7TuPSxlI4I5HO1lSent3NwMOkYHvtYg8UZG2hRFixMeIgL7SyLsXr1J4nMQIjqQ/YDY62o
XKZocG4q+N5p6QA54poL4UDuXwHBRkquT13mBs1AoQoWjm68eTkoh/1QpOUG7hkLU1yUbBdYIalB
DZ1rIZKmeLVQPIZAXnEUtc14o5gmsn2nDrzPsHRCUNx6qoA4qB34rh1ig6VulJONXlEr176t+jOi
6VoH5Qozp1aNOdGm0O1DlXxNCdO7AI6SaTHwU0Z8XzuavhrEyMye5syT04gJ0pY3BBJySkpYZ/Lm
ZHb10YiWt98HVmftgc+1BcyOgDcBRb/+UoD4pYBYt8x6lYtARjwk2T5EHa9aW1BRyMAyllMnsAra
lrYTr0Nd45Gj3s65dDbl0863uSGRAQR3M3oOL0+UFvVHCmXoRYOas08dHhliq0n8KkSPZ1Av3XIJ
fcVZ+oxMlBWnoOiP45HJrvKHIAgfHFVVDST+bYIhXdN+ydFHpVUa1em0tanX4tUTqU2/WaEGlE3v
0h8fS0yWNj8djAsndNRR1AcJDRb659CnC32uq4GLnxX5mEP26DPkY4QKYsXwQuSzhIXExz3KnlYJ
Bg91nr4AtLOO/QgR8CzMrORehJDYjdwv1Ad4Us06CyYRr8ZT8XRXPChIVSCbcVm4ebv649Of4sGf
zl6TmmpRjBHSlg7eAD+fvW5Gmo5WwCTHlLff0RlpjkmPhNQYa5g6xkbkYo/w93j+/NtH/+hA9Ut0
PHm5Ud4BIIo/sNAs65fWU6BBO7RiTV97aeVQg8wdcOIERjMr0CiDmNZW7UP1MCIzvP23j2wLbBYM
izYaPbhfYlQjihW/xVWJZRjRtgL18G1G230dG2O5z3qYcGmtk0RGY/abddV7/7+8z+xfXLOgFvVP
95nMx6E0JVWh6Zr5y8HBG6ReoafGWhWIOsx1wuC13Y6EWyKP3v0mORpC7e05gazdQyBT85dM1acY
pQ0GH2JQZK2AdlorOSrOd721EWE1q37TIIxyCBv8J/WqY52IkKYpK1yUBgRclyYiMKcg0JlPercu
N4HeYC5fquU58GR68UsVWJPXBJu6FKTU6DJIYms/3kDumZdWcd8WPXyXQnsVATP4KPJgn2AlvG5K
LfgOH2Jakysz/Uw14MQoEmU7OxiUrRu0PvUgWSxLodTPpeuCiahE8liJzD8alt2fc0lML6wwXkVA
GXvbnTozI+iLCRQlHtLGqD78ODA+fH0wFk7vGVtolfWHUUTMJ0ZQsAK0nSVQVRE9GmXog9L9X7V+
V6CgUxR42AbASpFDI44wzeKtRhjTmsMAtkAho2C5yWOFkE/IcY8PKHV45N9nEVKIyaIB2Ad9YrRz
6IU1wAWk444w+kGQDVOMm/ej94KCi/smU0K5PlVJCsKB6lczuN0KWz5qL/WQIhBZPClO2M0rcJww
Fqr+oNQmJ5RV+T4kKp73Gjoas5bevTbrokHcMscXq8Ju0dP1qg006pRGQaYbVKkqPFIVRvD2K3VC
v9RbAJAqL9C0+rUfN9E3YCzKXo18n5ylN5dR5RorPTbwvDKE/xqkxTBT/cDC+0BBka7q600WBebB
c5LhIlP93cr64DUI4/w89sJkhU2TQzAyeqImgwtjVday8yMDdego3A2AkpdqW8G7cxUlfA9tgTCQ
izmvJXq5Eo1T1suw6O3d1xNtfVY/uyuabSRD907w+h/iNIOFA4n+FtY1Whqh1LuZOqTBC9N1SM1H
UJqbtP4SS/rPSeAl5aK0TOcO6o237+B+bHQFRTOiE6hYOIulwEKWRa4p86EqDlZj9hQns2HjZj7q
fiTCBnBynUaChybJxMODGO1qRGppZZiX3jMXg5bG27ptsm0axv2mToGlWlI59EM3Xbdn7WOMXmCf
o8qG9XFOYMK4ky9mXS+kEO6Lp6U0QtSOfM/2zENXx9oRTVhikTRyDhpT+kPryykMVTsCxUjVxIPt
+nJRqsjgV6k3ZT8lKZ2r69WHB0qJxC7FNeHsWANtQRRYZ7k+oDmAEstmgpsdOrcQr26oJyuDePVO
1b3scyi0dNG70Loj4ZnrbkQ0p/T7tWfL+tPIobTEAwQ4kNzjU2i2xH4U1i9ZZ++tPMLAOamGLVA/
QgXLVODya6RNN5gw9kM9SO8D/gL1UKOiTuujVm5pQX5pgTDATGjTZVX4yTnzXHNdVQpcRRWEDr4e
iXsva2BQpfSHeWDULzlp0UVN/RheFJ3GyJQrCSfo0MVW8+ZH5AlpF2snPQ6jO9VEDx50Z79P8xD7
c1YumPPOmB4RN9KOpPyoOflZuw1BSsNEHIy9B+n60QbsucSEYnxoCz99qZpaLnx39CgQtip6SyY0
dWqMxEqdikLTXIR9vpMV5JuF6InrKFsQCH1FjMyc/UXaDpLTSNdci6yJn7ui86K5k5CkoQow5eja
FAWx8L1SbqlvEPyGczDF+6454d1l7qD9EQyXpGmDNRJXFP1r79Mj1bo6ahwdY13qkHnNbv+1WdtH
4uT2XU2inFfOTa2ycK0CqJ9LoOh7UZv9uVOKhHfERdMFRRogm4Cxpp5+0F0xFzdXRCjZOh2ZVtEG
KK8ILaNf5iBLD2+ekNqPu4s5CHXPPMcFjKFivOXSZIhCUqU8A6aXBm0ktWYeN06MngRM1nttNOgo
SIJsRFHYdkShCYhn5/HUYhtWnhxArkkQhosmbsxiYiDaa8NU9Nd4nKyHzLCvyUt5h019dGmIaxHk
+NZ77DGGAdKeIxIeg9++eTET4wI9Qd6EwAFZOpQhRR81r5UZphiXwqOhWqhohdgFqEndDMp3Mh8V
wz3JZDm2XFQzNP1ZKRuuhPh3hH2e+tJfmBolhlk6HaXOBbkazgjOLa1kfzYCJuq6tbJ9Dwvh1Ko5
h9d6hDCVQHdufmJp4DXgBTU07xGv9BtLfzFa3ztRWslOeWvY58EfvVPiFMHaVVRloZja8E1WTrhT
87LFibpi/QQ6n79Udd291Lw6/iLqEqCk6HKT/03lnrSQqPJ2WVAvvMyxDw13EDHTyu6vsi60U/IF
xlXrBO1hyKI8HoDD/RkqKBMJrAkoKjkK14iHUiT5bdadAjzERMj0kxIjU286ypTzJwJRqsAdaJQQ
SPEYyzS9hWUMzcB1KswUCsi5aBpM7O3Mi5In23Dyl1ihG5ZlrXgp8sE8+H1GkolR7zqiMIP6WzAN
ma9xmk85pWsa5j4KdfsadCWWESKFfEW/xjfWRu7o5I61t2wHal5pbqY7BDGGB6tygk/V1rqFV6Ln
TtoEXoEBhyyfki/ArccPfSXSDyEd9TWwqnZj9UOzlei6z5vO6Deq59ZLlGkph/HBjA19a7QJXnYm
Xu1trdZbywESNzM6ak11nPPAAofhnA3M2WhEFy8RJBAQKa1FSxmiEwaWQULnSx2HpQEdZWV5mvfp
6hodnIbIplJ5V5sxZFk3mqIh7Rn6q6519Ra1kfKIUYizzmw12Mdmrn80ROiQY0LU0RS0KVPDjbaj
BWR8HDVka4oA05KgVBDonFYDTEPc90Z3rbPtRgzor6rIOCWpsSo6cuwK8gUuos5zo6NU6QbFJfPq
cEUwEW1d3R4/EgPSiuK227KL4GQGMY4poEfJFHMZ1tvRhp48o3nv0N0z1V2t9+p9pw0SwQgvQCnY
cRgRRpi/WQH+uEXkBuMK4RDt9jXetBi868LxbH3rGKD6ld6QJp4oSrSwCgX0FV3aC1M1elmULVvc
e0z3YMOM3PQEit9ri0lkpod21K9QfrYJxwb3Df9eFDkL2WGo49ZCfCpB6i3J7aKnenDLbT72KKFJ
nDcSiIbLIsKdg4AVQwotCTsw+6G+sQZAPX40Yd/xeF53PsbFAqL0RyGZi31Cl1MVTPWZrzwxaeUA
6kQx5T1U2ks4VBmCLilIThOdmNPgBGipF9F9DR1yZYUpJg0eDigVaOA06hC/8gj0v2b5ZMANAztt
i4jbLoCE6BRs1cDYAtJmjgk1xHWroodsQyrcC2q6PmIOiN4r1YcJgPxRjxA46Uu/PEnDQTJpbA3n
pucqC83YZSnUQl/Rn4Y2GWA5TS/Z6DDdfd28Smcuix3yAE1j1qyZNy5+EE1TqXSn4qYy1dhclX13
QJYp/8S5Vj7CyaSsh5RyuVTrQoG/74TFVjVU/7WVTX/puxK9qjzKxJLaH+fR+YiC457SVR/2wLQL
/d7BxbO20icji5xblyOEllNSq9bE+rB7p9J1DevKm6kI0K6drsRtqBL4TA5OTDnUAuV7MXxOw2hH
8TBaOhD1AakqtABlQw7QU5cSUIUNrkIOHku3H3bEqirywAGAwaiJnoZBMut5qKjku0zDRenAzNtj
JzLVfLGSIbyhjMu/DgTw4jZoNE26aXWxrYZbNE6cAn1o9AdFTGztAao9pJ0kwtUebX4Kgz6NCY2y
Nm5AwTqdlvQAh5cPI+fpOlOsPhJ+VEznjJx5Syp/H4kE1LLF7SsH2ImzeojT4hCZg9c/Qs/mzYmD
LEmWlimn8K9jBomYsLytbvLQ4TvL58Ar8qMzlUGb3KYeNFolnZJGNw6iwQMcnXKedhRxWa5ekG30
U+dC1FQQ46m7EjWxAe2h7WC4KCWa0YmnVR+DnqYrp07Ho1EWMUIp1jRto7BA8DPFPXVvEMPYRn+h
6kphS4Mjf/FGCcKKjhfF+6DitleImMK4gnK1hY+lyLkRdvhVkE2UqCR9Hb4wanZnTyKHMeBBfjWo
vvozoOgRWius/EWvdOekDkZyQuOdYRtx7apPQGz0nIHvR1kyr9ua0loxdQ60gVAGBFPHv19LZ07j
6EPxBrQyYl9buxYSIwWBcThpQFkp7OkoVvdpaRvojteiXurSTe+tr3rt10SgZdQgB92D4fyVIOhE
SKd2cMI7jyjPmGvpaIJcbJLo+6gX0SY2sKZ4FOVURyRxqMd1i77eC5L9PiS/1FO+6U441dmMtoiZ
eqaymRVL3pwkNslwhp72WBcP1YfTjzn+pZSi3bWVcpdIIE0d5D8GDfZYU4nuaEDQ4uloNOB7WB/R
HC62nZiaJTQF3b0ma3lp9ankG9GpwipUjv1Z79M42eYYgB/TaYSUU7m+RXwIiISeUJmXORo+wDQd
4yqpk9SrVGHxXw8wpzBeHuBnz32Ktnu0aZgj7a+TB87vuctAZfTdDMgM3TYnXHRgsNKMs9SS0YEJ
IYfocJ3qN50RauYaFocq9ynzQLS2UNg5K/nY5le1b4s3lj1qm1I2fJQXuM7tKw5LGsomgLdShm+F
e+D2a32lDMjohEPPaTsEWCCLzZ7L7dIm27t14B3NoVbWNJLVOypy1NaVlAiqqlAX+Aquv8Y0tCMS
U9b0atYqtANcaTLZYg1zdH0Ea9BqSu+8WA7PjkocZaIGLC4KS9SpRJ3/VOXNQJuAWswZMyI6Bqk1
crvG1lPJhrVG+iznuB4t7EbymKF5yDcN6xdulMLquAzovPlnTyr0wywkzc6Zn6rH1pPlcPZN9OAW
usrMSVFakc8+yy3ozpae4w7edlOuUUUQ4yE1hL5tpnlZBgg4rZye+jr1yCm2nR51ndNPJdRmpk9j
d6JPTs0Om5XC2BYK7eGhRfVnruoBDqAVNBzrIOOMEcqibC9Qt8xfDDgUtzIlejKmwWQVmsusKJHu
93OezsvXjJq6RGFM+p39YDWqhlNHKGHWqaTZk5CG/K5AGvymtHbLKg7hA4PeNGqwNnJ1fzhT9QKH
6WpJUWwT2oh0FHN/MpuewnGlGnlA2nQvBpuZKGxK2mI+Dp6LcZgGmFAB4dRuFvlnJ+B3upGQu1Qu
KopMI1BD07YmIu51FkAxZeHd6CDSolQisk7t9Ea5csz2yEIzmnDx4oUg6WKgd35oUvsKBGzdLLAT
mByx66MwTfMYtKtddRs3YQLMqBUA98qsaTWsTZ7cWLf+zQxasCXREKpbJayHCyx+8Othld8EmkOI
iA5YmH9VVb6mcVIY90HVihBleQ6wbQcIKFbud0fd6UCzND507kAdHogo6e5+JS1wXCgqxPjzYV4E
6SwcJ/2SoEO3qKGkf1JFAdDTwhlrJnyr30+d0lOj0mH6qgoKRuMMhaToQxmonCKlhDJmlynDMxEH
Q8YQUvnuN7J6QXe0X7exDY1dAQLCWougLk0HHzGSFpjDVWHKfvTE2K4qzBMPRFrmMa39Zg8TN1nr
xuDfSph9sHfi/MVqB+N5EDFiwp0qH76qvf/zp6Jr9df/5Pv3LIfc7Pn1L9/+9QGhmyz5z2mfv2/z
8x5/xeG6zKrse/2HW60/s9Nb8ln9utFPn8zRfz+7xVv99tM3y7QO6uG++SyHy2fVxPXXWVA8nrb8
v/3l7wjKhyH//Muf8qyq3+J59vH5I05mwmXqOp7B5DkSJAgdiR9q5NPBfv+Q6Wr+8qeD8/Rf7v0P
XCa+JyquwdLS8SOd2iC/Y25s9c+GblM8ZR79oq1Q+0bRtvb/8ifD+PMEuJkq7oYGEmDCjfwDl0lS
YwCitCyV3jlsl7/dlN8r6r89zX9dYXd+afn8et36hIv5wdnYdz1ZeybxVg/iZKHq4c6W5PyIiNkB
BRDFs3cosNOqd2wAfqM3GosE4RBrKBbC9+/CJPiGXoi/zczqQgcGkydcjXwFJGGTCRs6LfQQAeG5
9aDWye5/c3dmO45r15b9l3pngn3zUA9FUhTVS9Eq4oWIln3f8+vvkO20M499jTrABapgOOGTGRGK
UEjk3muvNeeYIHpCceq9W59FkTppp/bAaIDR5vqkrQqDuEfOl3bXDXuTQTLn8Gibz4X5KUug8u0C
IFZL0iBpgKRYFOTALjTdWaRxZczox2ndp+Uy+gxhvmpVXs5CUIFq4TyhVbF5wELklbSlPLmjoZfd
zsXyJK6AeESrtIPv0CybTCEMqgt6jT1R2+rEFL2ZMExHm8fEm0rriXiP0s2YRbtJRDJXWwPQGz2p
fJPu83auw+yh04ToHESheQzS8B0f32fCwcRaVzRF42mCO9TURPtSsk0S636S6OOFoDpcN3Xvt4up
2GUKJ5Ft4JkPgfAyuhFSTBtvirzg0I+koNgwI6tOiGY6/39qAfj/7641NR14DHoxS7NMA3zwv7tr
d8bh97v2Xzz6511LIrkkS0ja0LbxX4v77293raH/YBYlI3lTEVz/9VP/uGtvgzlk1pououe6qbl+
3rXqD+5jCXGbKCqo61hf/sRdK+naH+aP6l+eO10yyJ8KKgvlD3OxVEwJ2gIVTjsGaenZkPZIndsZ
s+RKu3b7BjCh5qnzqp79afbGJ25hiu/Iekw+E30lvTM5XeXS4OBiKfHOKr5e7YXSN0cfnGYXrXMC
2VpfMf2h9eNiB5q0DVbFw7KDABnmPm6BdLkoHYfD7SyR0/pAKgs9nlWh7wVo18QEh6ZXln6V7jRz
Ve94avKBoFt3Opmv9fd0z1wY0+0LUXHfPUGr2lt9HIkRKd0q+7iZfYtP8pwJvHsleyvxKKnSt+Wz
fa+hmcIL9eXuqL0AKdfTg5ogAHFli7iO1aSuDIQpWGBImC48cm8EOjQ44nwamk8TvenGa301INTl
jXSE1hlXMJFupjbthJ8N+x7ocSRf41OBSiyzg4N+EC/DR/AYbfqV7JQOvPm1fEKP4Ly/RzR2nAIx
HsujjW9vwGQG5HZPs+oIeHRzc76VhG3RiTn1ULWepHO9oomSkq0iXmKHKir3h02xK87lTn0qlnNe
3I/KlpAEbQ8DTF0BVbIr0Auin3ul22/avbKFzoMQeAWmf5UqK3Mnu/jwfXLancZGIUGXm9bAa/A4
fcRvyYNxEi+BcczCVX8hsEVe1uF8SMzFAVNTX1mQIvNwMxDnK5Iv69oTFa+9WDt98vlHXiGS9ozR
u4nUbB6BYy1/xbqlSe8Gu8C7tuvX/brA5e4VrpcY6/YSFQ+T/mbAjw0dysnuVG6b+/ag7CQ/vcTb
5H7ZhZcIwftyBxk6HTfkRYqw4PmbXnrTe3KKTtJ7fMnueS0eywsS+seCXvGHeJiZdH1o+5jDv864
wh3z47KptwHuuWP2ke7kleoE29BvNvoWamN6J8pbkoM0+isrWL3CtTin/vAZZKgSZ2dB16WsjGrD
n8Y88DqEy6Xrd5VXX7gz5kO5jYx1vV02kbVVyfTK5wMP42NG4pHN82r4/UV9TK6Sqyt8QOvvreWJ
/r+L2CeuuWLhEqqGX+V7WL/0NLaRUuHbBzLA6C83HiX1XX0czpHm9BeUiQnumlNievxhXlibT0Zy
UcXdpG1hRYsQ2bDjPw+Qkn2wCg8yB5BNO24NcSUX3nyu9b0Gs//uRgR+mTMMiDn+obUmIv0EQGeP
JzWy84/hYu6y2eVaIlCORBCv2SqP2mNBjAdZuAlBFfqyJpIMVikZ5gYsVRMoOHNthwjfmFzUZA0w
WidgtWKcm7hzaPFdMfaQKI13TbiMtWSnV3U6pwYYSV8mc/OwvLblZTmkw07B7G7gunYep2xV8aON
Lym1i0N3IRXIacFTrLE8BF7gjWflIJHbNa2m7WQ41hubfX5FpaY/yspKJDeaF7GZIaB1HlDrWOMe
4J7+nGT4KC4yiQ7RvFa4yPOj3Xxegis04sbg+yLJPxS+8HTb0xUXm+OZESeB59lOeOJrbpmFeKGY
Sq5Irc6mO5H+NqZvPjKOa+lV3KgPVD48xvTTK1m3Atfu1fhCkwC4+iOBQWOteBEKyhmn+jJ9ftv+
vsO5bvOB6RX3p8ffzZ104MVJP2SsuU53MUJSbRzdJ+QAFng6PIMRHTkhOIa6Wwzg446IVRbThcaN
5TLfhS29hUkl5evn0HiPFfLSUWeEb/EGV0hHIYPhb4+arXYTxiKvy4X8N6Z0r9Zb+9Im9iju8ENU
YmcPVekPysaY3eJdVc9VtYpMr+EDNHXPPc7cBp/MhkBe/q5v5huac1/A7oNBFPTzaiAmQ0S5Cq/W
7l/63p4/eas46cgSfffb882DbQqQtAvO2PXAsvGHbm5JvBj7E/YefqNbbxKLIExueBRyeRCUK793
l7k51kj8v9ZWGD1CAP2+wSK7mo9N9Fq4ipvuosxZoKEnXGCbPHrWMPEQDftYX5XXgEUGI+Ie+0j0
XbvaK7oBgVA31K182/yq7+UH663GzEuaBvM75mCfMtkBDsaYwYpXZmWDOhg5473wu/aKjZKvrgFg
4DLSN4O4jXICirGimNzr9SaqtC+lB8DAhwqfnzCfxEZ9mwRqyT5EzJoaw0ZIj3Dmdym3hex1Ovai
k1DeTQWmbPJJkA8GoYcGsFXhyOXDsZ+tnZofwuSF6CE/e12YAtQrinQJLKRfk3iwQImcaTblB9Ow
Jd5ZNnmnOhqiT8Jy63dvW2Orbc3eeXkB15m7omesG+G57NeW9EKgcRE8wyjeZN+YSATlLtpXV6Jj
gVTSPzD8pV2l4qbhfjeSPRzZBOs2nW76MVuoHBu4jax1EI17nL/25I5Py37ZG9fqoTuHO5J7vhtE
fTCWyVTHTs4+/1kfSdad7SBy+NMhSX8AaLOVnWaHz2efvgHNVb8DUFmTOyE6eJvfCL4gNvWbr00e
RBN6nC2czK34RhAXoVc0WxeGf3fxnbotkYLug0sFi3c/uNFDuDjWZ3lEVsamvgFDF9rU5Q2mWITN
hyXzgFvz7ablmKR7ObvPAnJXXetEM5RJKgGDZJjgxc/RKxPABFr/ns3er32yChzwwdixBVt1xNvX
MFgbv1mRRooEuFpufrG6L705yfSogLTErFikUaAfJQE1dVKAf+kpLFei/JAVL1bMGeCBZurCK1PE
0F7E01jveNU6er0coWYEKIFxDQe2a2MdXaEzZcZq+OJKs1qv7a8p+mb0Ekn2HEZ3cXBKxNcmfKjP
socTFCodeuiq6FwQNAFbh7aaTLctvLgjTdk4W8MKFq0wgAEtbekz0/dZ3sNBIQrm0Dn8ZGzwg2uu
icS8JBuCIiiFGG55lk9x44hrroxrcoMaFFcNSJNt3HfuJ5xq0favsGvtU3WSeJ0MO/Rn/hm8xjh8
4QS3Ky4kYIHhW/hWRk7kLR+S32/1S/0ND/cib3soAKT9rM1LhtOfm3yv3DNtWWun+js4sGU9TR8T
ltX7cVtDJoifkgcABLjur6ycG+zjm3hF/gr8GwQfDi/P/inZD5526q5XbEs2zwhF577Dtt/BeHLT
I9kn/TF6Ge7DypmPNLGil+wTIjpXd3wMj9leXksncJrH7Ito3QRfOxmdqgu+aDc88m4MN7cVpGXj
CW5QQgvw2F2KtbUJ7sad4FLL2dnRauhq7beELcg2QTbcBI/ytZ4/an/cah8EjSQbAEEPEjWZ5Gib
diuuBU9rTxTUAP1MuNgPC2sSgKXn6QUDbsgeEdmZZVfu2Dh8foSyNdrBsXq8p2r0dH/e5e7gBJv4
MlEuSTvhrnteENcyziO40K5dwI4sjOhRCm0nhy4G65BammxsKsl7xF9suL0tvMGspEKITibuPnao
IdmyW6USfjUGnk64Ii6BtLedtDJ96VAc69Mir8mI6GTSAA+xsNWym62b9R6XQYJFUzg31OYI/219
upebTdltY+N9DramvNdp4MI7FF2SIB6zaCNZ+8bJ4i2KPTK4QHlqwX3dXCSdQrNdRRCq6cBiJghA
D9rj52I5xhvvgYxUFFCpsCKjLm5dsj8GywmXXdIc8wTdFIzRjYJSWvFCYAoCrUvbGMGpon1jBOOQ
VHrTBKoMJRz1rn5OEbUdFYW3QL8TNrFnufpR++S9EPZRbRdb1RPWs8+x55rvpBemvQ3WuZLgUlsO
HB2HJaHqEB1gVcEdUG3zqJzNGTOIDZPXOHcH05vWxGLeWQ+Fyu/vxKduHeHxNlm5jL2wx9Z9Ce97
33oIn414FT7XfnRon40XcyUfgq+CgFVjPbKhVjTzdxpPGUTmLbH53LZ7MkslAxSYpxJwlPjcOS12
2Pkoz6e02zOLYR0T7g3J5Shj9Nw9zVWiKVJsq/6hfDfvCPqd30mvqlh1Erb3FQRFkqk4toEtlSsH
mTmO+BbUSXmOu/3QbYtpVxfrkgFmhDLKjQh+AwfWeimLFutKagdfy6fyqX2C+xQNuyPzGoshB6R7
9Vne9SeMgCMG+532Uj7zJekzA+6JfMmX5IAZvYDcDWc/XXWEJ94qGt5quwHLUXLK5ISq3JcciL9z
zUtrB0hLjiCMkpyNCkJ/dzd5tyVMeQBrsS8ZPu2jtXEOVtAKwEE9FhdidjjMAcGXNlqxEthLMj+t
ICE6gbmBjxlclUeeQnJJMNpzonhnwygZqfIqMF1bXD1wonVDb712IaKU6X2fryC+UAywiYGMQKKX
Ehh7Vy1n3hnz0JKTYBFUhsTG64DBSl46eKbim3wr066RD80o76gKHErm6rV9z0EWhPaIu+QtQ6TH
2ZQYzcG3zsmheYS8jqosStzYcNE1mssGJ7V6kbi7DUcZEEmRvbGWFLdV0TC7t0sYIO87qRXmYfmo
TRSfbvAFYbj40CxbfuPwp6RO85mopBDddk365f0TmKz3ZV09Lev0K39l9cRVBMqOwEVUMDJoJVcI
3XReJRXlyT1MyWA8LZ+qvJGGizrtTesFzEHI5iX0+yF1mx7vKZWNTTFUMKQDX/yg+8ptnwNcIFar
/9xWFxZ9xaDbg1dfoyls0kf+u3z8nxrUB/3//N7q+heP/tnqsn6oNLxFC4SVIt363j8bXXzi1syS
tL85QlGc/2x0gQ1QiJJhzqPQdONx/2h08SlJ1C1DMlTRAAyr/5lGFyO53/Xf9Kd//bX/ibiUZ4nS
xkkobmrpgdKiQs8G0EeLsWftg9nPCd5qvBgz4Pp6GFwyFCMKFCz9+PlNrCyOQd1vJ4rDV9HRvW9x
lqPn3ekEkanMEGEN8FGDE4bqhU/Dh3zhMcy8QJivuitTJuWEskM55d+1L1743nRuJFs/kOigvopE
IF1aQlaaldU51/Rb3mr3Wu0qoWuKF9oJBHrj80H5BXWsujXQ5hk5i9tSIHIff2v3puGk30i9Ooev
pQTxzNnnPx801RxCTZykXfFk+JZowa/KqfPMV565cp9+i6CASCraY2wnSAu+KXAjcmR5YfiNO1b5
dlsG5JB4/GBuqWSfBFsB/JFcnOctv/ptpSmfhm6tpB6vgXIaPox4bx4AVPGkWCb5TWz5kn/zJYSY
lNv2ldtf2KTINhw1dROqvc5Jb90seLTPJKiV2yF/qMlGBAQnPPT1fsEW/tUJLojPvH3kK/LYnxIv
zbDcbRrSIYCbpngHnAllko4JfF1f+Jda26J+5GPE0vCI+fbI+mI9i4/Ce9auhffb/+ZHgpT4mp6o
8cwJlcgZaWgk4uQwC3bjcB29dd/hYHff3bf4oV1qADzwW4iBKM/jh1E5wV8OoFOwAkADP+EV6Awq
riZfR9Mr1UnKWjl5i3lEdQu3plrdQAfSBRELQJ1ZG1YqLRIEuaS5oevC4NNXlxs/51W6IN65xmVl
K1FKdwQDger15lsnV3uqrKjYdVwS+SrGOitt+e6QbEYoWk/RU/B889rngSeMxFPRHZTgV74OJGXp
0p28MFoHrsNrip+eTm5w1SAZJfPDBMnKCZ4fp8f/3MXRxLlNUx7/NN162ZL/7eK4E9e/L47/4tE/
F0ftB512Q0aZLpsKQ3IWup/LI3MAE/cS2mxWOe3W0f/78qj9kHTcSaYqy6Ym8bl/LI/qDyYKioqT
xsA/dPuGf2IOgCfrD8sjadu4glSNEQDGLdXiF/91fGdgocgDuag2ES2pksZQlOfolAhDIkkUyKhr
jHJ+AhwFap2gcCj/jXHCI7oe6KlLcD8XavMsdeVBsAdJxNsQkvCDrKvllK81hCROvqo26Sfu547h
QnvWM+OuT1NHpa4QlReToyjsbFTwEIvE6mFBHH9N6vRlCcP7aICELH213DMRuTV6ZJHGezv7nRtq
oMaMyd4gtKKt8aDvQrptonxjzLojZDg5JxiqfRqqLWqXFeKcmHo/2scSip6lWwfNucGoOhzmmHDg
ij4brSCJ6lDQz8h0fSyDjkHGEEOSbanxy9ChV8NTGH2qOsc0jfA+VtJAnN1g7tYh6ZCikPp6usFc
ZE/R7HaiRHAn56kwtyVKsVu1DJaFOV8S+WVJDwP1H41CIwsdU7nIaH9zwh1iUqGAE+SMtKGRIfCd
yc1tnsYBYTG3a8RhSqoh/0uuRYpppwC8uBCIORdAlgiwWQpfnZ91yv0YWxVxxJhGvZwMpojhRoj1
sZtdZdqJ1X1KFkZtbWtTtSPrRAZUXGJJ5K1UxpfESt3FeC5IipWLbwKNu/plJs2nFMhtUmpwxzgL
db8ldFE2NvLoW9DUkp0kbQFVD8PWtLapsZPaZ8yrmD9gjYvEGMdEiLJLZacIq4pp0ncB0RvLaxVk
XfRUZYTXXEz1mMdfmvAe1WscPrH8laJZ473R5vvuFoiuvMzVWwrYzmj745yf8oKtBWh8P32j+Np3
yF6N5UPt0TBttWKbhWSi1N5EuvVoOSJg3BpokPo+0Rsd5rsl3YvlXoCjoy33N7hnprxoseajduac
cLOJXyP6mbX6IBr0FwnoJjaurE+6GtttmLjRgC+mTNchx0SBE8JEfoCpaE4O+Rn28Y7oX6eWdlr3
PM0fRBE6QXIWhIDytPCUqNtLeXYWhnJVW8G9mLSnXKMrzvVVx/19U8aNq7eoTke83itpTIOVleQf
5dDOPiGZME8YMKdi/yQDSod+u0+K4qNVOOegjGRc13NKkQPyWy2YgZrglWPjBWL6uJDa0KfkcC7s
xEvgVYl5IJzzEGTZ9yizgVrzaygnt7jIDaaajWJc8/GSCNVHokZuFA+XvISu35SvyiBfxFkUbWkS
cMhxWqoYQGUm+5vS3+Sfn2mbhb5OCnobVttCaUC+qByqcf9pivHZ0NELZGslS71jJdzsZvMmTLde
rnqQde5cqToTOwBgWL5H97kRC+A1uWwJGNG4lKy8HPbWAILCzAmbVnO9/5JIB9sWaDs9HX/2ocqt
Y21oaxm5cl6TQJACNSL4yMbP0niDLE77rB29er7JuxIXD9jFqpFrw5UbX5YiZJzFDVKQXafW9JfG
eQcAOEx6d+bKKOfHmdZtIN/wwCLDuCg7JwMoy1SQryLaX1wi+bUekusYas6AE6zuOLk3R6lZDgtE
w5YTVGPQ9BsuSW84JYyokaZl0Xz2w7NOugeBV3YhP9eWzOrarWcWoa6byE9OXTyTHAS1DRo78o1D
Y+EiVz945yPsCqN2QihSbSwxtDY9ntyTkAdfyEAjRJf1RyL7WdXQXRGv7e0kNvGD4wpp/8Qo1DR2
0TwzqQh1b6jmUzQL1X006jS++4rECbKxYusd8NdXCUJ5yneFYjwZGc2lRHuUhGYj99ClrGG7kG+w
EBcuEyZqL9byhSKUOWBWvIZB8DTRfhgWSKjYG+RUWauidphHPIJKciX1ZN2gxQLn0KYbskiqB72M
3Uinv5Lne7Rm9NLnaj3FwqZpY0QUJINkxb3Vjc+ZCfI7ZDIyKjtT2iy8VGOkU2xFXphZFVL4WWQ+
PMxCs5Uxdrihif0Fcdcck+CgW54c6N4skmKaaXdSa9h48dypTuxKl3YxKuGeXN6l1C55SFeZ8DbM
16vZ6OiXZPcJY8tsAUrWWVT0KoAoS6fvjjiStppGLPWmFoXsXSj6aU0yzoYhnhARCo5dumB0oeDJ
nV8yY27OMFdoj8cpLSdWHfLP7FLVh4NcthMO/LZMwUEX0pRTudf9XphKAloHV1j2VSWsYHp7gUCG
Hd0shM0nQkSZSLURFEOGhM181XPjqATNnSyzX+n0J6cFpQzwc2+iCUTvTp6/k9sWvvRuaxbgl+J2
23OEFypPlaTl7pfD5b/y6Uo3mdAvdmiKJI3aS1GQPmgyZcitTvlFRlQMqBqNriDyUpeSdUXWlD3f
CvlxklfTiEQznEkCaMZgjZ8oXbclm7xI21uJWTWIZ+PCEmfMY3ZBgJo3pR3N/cZK24euV3O3bZv6
rKciMVPacOh7s/6cdPSSFq7XppI2jZatGh5hTpWrkKxoPRoqbgL04t2yOCSHMUmqmb8bvjGyronE
99kAAZgWJGIAmyAaTmQDb4NR9AudrxznLrdRmV5yTX1tiJEbE1A0JfDaGSFCnGNv6NLcpOlEfxLk
CNxymajGCN9GknLIQZhv441lxt6YVyS6JZj3VN+RKAM2UkJ9xmChfohNecLlLlTKR50ZwkMM3MEL
Na1BlhqrL+M4QWAciFjg0JLK322GqRj594ina1b9QK3YyQupi/2ml8CZKWlyJ82il8Qp+YepRmt2
DBfuBQ5R6L1JRFVaH3xLdw6kRCV8WGZqFckL7bJK87HIOw0A4WLihTL13dJyTEuqc9mibbXRL64F
41wlHxP5XYlGdKnU+XM3MbqCDbIq8kxcgVzXnOWWdFCCg8f29RWU87LVBhZN3Dj//pKT/wkoeKva
b1eafiukLfA3v19yUZlOUjuH5QbxpfWcC8Kw0YdFezOk0HQtcxB9HJZbXqVwLfUJJ2x5IQiPNGl+
XxUIL2fPqWIOJ5YqIWhC4WSowW1SDdcE+/IS31INyFp668IguUwUUp9WJD7qItbUkSSILGNYog6l
eddLERmxHaJVO5QYY2KBuI8KppCaoToNyTx6Mj8X3YMec9mx277FCckESjM+aVJ7CiAg4WMWt0rb
rEAcDS+DYQ6QVvFbe1Pe4hZVCG5mZt/mA7Mq1lt/STlKakVwjUhG+tKj7q6L+XmVQc/QDBfTnZT6
Y8wIrxl6UwdiMhE4WCT6C4rdqZScTJQbwkkDofLjaH5PS6V9l4nVTEtytqyPrJHdok69FkPaoDe7
PqdNnMMgldI3EsqOCzo9F52rr0jzC+cCcMpFec7nAftmzYqraWpxlFl6+kG868L2Ugt95qsSDcNi
2QQlCNeu0eY1TkWIzSSpjDNa41qgfM7Yx+Hp68D6EDnnay3D/sEhJLfjvt8KXfIuLVnpl1pTOKBb
4vcJyl4VgcwWYnOTZ5ojqOVdSnmWCaCy4rhZDTHHhtLaKaFnDEaNGig4q9QrTblRJ3NlsPfk5lMs
oKnJH7tJ2GK3qtmrmx2Qcq7zVUS/s+E209JVmC7fvUygSxhsyDD+CJYEj2q3BaCChIC5C3yS1m0G
wmYR6pZ2MULeDmfjLhTj50jXHJUKKgjDu5ENrsjH75l5BxQuhmUDs1zsu9yXCUKiOsE0M86Qe7UY
hl+pflhyTIa00uOqhERIdExA5HMhT/smOsYjd0F4zlgla1z8spLtc+NDbTO3EYb1WMxXfOxHSUAi
onaPo9x+CdNL3GtwHS3yFDC2I1Fl4CS4S8iGWPq5IlxMq4P/h2sTmb1yScV9nGrA8sdhhxeBDhag
Etbdt1qEsT9mJkaZtuaYx4mp3fAaN05RMkU0ZWFtpYK4V5Zafikrtsk0GtBvTcZBJSUa64BF0o2B
UQ3Qgqd0rxGWdTsP48LHvHgmfMS3UGoZ2I7UHJ9U9K2O+GbtJi5u5ie5PwAeg/6MpkY/xySX4LhI
CF2f+Fg8cUcZ4jUmYpnefFlkuJS/F0AZzoCbhPrrsxE2/7ltEyTG9DB0A3bfjfAn093473vKe5mq
4OsvguzN5//+XzfJ9D89+mfbxPpB+IMJ49Yw/oLxpxz42Taxfiga+Fu6w7JCa/eXronyQ5YV+tsa
Wuy/dJX/0TVRftxkjnALAeYqSD7/FIuWJswfqpU/PHOaML9VK+aA8zIRx3HTk0xat/KJc/kqq3Wn
JAqFm/eYROTKzALo0UmipB3qgibAYryNokRgB1X3SKUStU4ubw1iFzHwwAkpPFmeTjEdxqk8q+ND
okjXJuy8THxrm9ZpWeSy+D7Tsh3Oh5yNZl/fPLnaNzEYrDA9u3Yzxh9xkz6LbNy+DDaj70NKHHU5
dT2m8phsixadXkk8xXezxJ9wMmYvvI2mxHuzxC6bkpKViM0DkX/QOub5gg/1HTTKehA8nISepSxO
WcNAaulwa+1rRg5mQ883gZtKs7gLblOWfq+PX+pYrtoeOCqY9QnxnxzKVN2q4elmtbOY7aBzRX1S
Vlu5B1xCxvKxnvWnHNIPQyhEKaa2ZZJxrdPJEchb7MiNNUI6MTOhYmEGJVS/TkLpKoJK2H0nf8WD
DIl9CC+z2F1MUXi0DDCtcvcRVPM+iqlWMCU9tlZznydm54fGfMA9dN+QMeVIBudfvaw97NFbkik9
cjAdVQm/2l6hAqIpZItEImk1ZUoqFlhda93L0SUpy0EINTpSiYvn+rFRTY/QkruIgwHIdcMfrYkD
q0lKnNIdhor40JzGOiSBuLsjrIcz+HyYauulBB9TTrxllzGJoRdH7qzsAiwvCrZXMRMfg0p+UgLm
okNDIyIbRJbHW0ssabaq3nGcmddT+ziPO6k5g118ZhOK6nqtq4ZtMqU2acJEoeQkTCLxStMHpjiR
05NBqKNKhns0MeM2mC9UK9yqjkLMbq/sR9Y4iQzwUpMQaMGpIfyrgnN7O6jO1psJe02i8BGap0B5
m5M7HbGEHIbrhWbJQsJq3kB3w7FGBRgY4BHKyINO5FRgZ0cz9vMONb4yEgwkOql2V3Q50pPBsk0u
bvxSikeu50WSVF7abNsLIuELIiNjLA0c/0Q4K0pBrNWIKywTN6k8bXUce3/FTP3NMPKb4+HvVpX/
OzvL/zs1+3+PeSX5hDL2v1+DD29F3JXvb78uxPJfH/S3pdckQgXJusbcTjH5v5sG/W9LL3SlH6LI
AqqBONUsg9Hcz461LvIZPgVvTaK/Zd3k5D+V67dviNDdlGlpS6zOf6ZhTcf8t6X3hvyCLAZQ7kaS
Neip/8Fvoowqm3Gl6HsjGcPwEMdhJqvEOsphdixa6DkXzahqcjDSgcs9Csug9Q3YK8GlEKMBeKIu
LwoHr07iMAPa1DrkYtre43pH7FVprKLko5uy0pHEMRZWf+1abUxfQCxZarSnayAawIXnAko2GVbD
1LphL5hhLCAFkkXOXxaGrs4H0FdanIBKwOOmnNWwWWuhA8ai6Y0U5DRvYSgVNLuAONH+7JJhGFd1
M4r7Sg6SKHMLSRmJIZplej9u2KbksKRJsug5k/FQKuO1lopKtFosUSA+akz6IW/3eN86JM0g6+AK
EkaFpH0pl/6bZFBUrlUWmhVWMs0YIsRVkw6BX8O4p3GqaAex2+VVGOu7Wa8FdW3MKltIlqm19pSr
aSy+mq0Wwd/RLTNWtF0qhIp8l8Jegk7YL8HymA+YMy9xnC3mSSHztDjGujkP6wCjg7ZWwmwI35K4
7IdDJElJelFEITC8VIA9hHa2i9sIereM8tgVR0o5tBgyvp66EXUNTX9mCnacyEV9zoqpMXD6YbUM
PGXqIXL18tAuG6IS08QzWND7NbaXHN2iltOHqqHak745plZ4N8V589WDconWVVgl1KK9OU4bSTfS
8dDofaGigQfgkjDX1HsEo0JIuG4aKGh/FKFDPZ0mKfxtkFKltm8UKaTTb6lDhhbOaLR9K5dluJux
ohGzCkuLgyzGwPeoArm6WnLFXCuZFQrrBLJO7+O9XlqXjauVPMqlhIwoTQXO3tLfQQcTZOE6w+/U
ri2AtASMAOvMcR7Lg+wb/PzE1Y3cfJPBe5agX9IFqEhGdY4Ee8W7W2dsEPigxfBj1uKyiGlB9AaK
4M4aGjrokyjMgnDUee/H5LMy9EHd9QWgOLcNlJZY7JkOi9MFi5W+UHQJjB3aslwOhRyh++PFkos7
3Swxe/Fa9zqexKppVoBwpIrElGIqFNjCch55A1nT+DbzCXyviPNJLoV6LQ9LwLVjNmY3bTpQL/gE
MjU0aV6P+D4dhjSoxwJZJHibzPDB+Ghr5I2oYnWQuVwRUO6Y3IpB9jRg3+oK2s0zkZKtLI60vWJi
sb9FeeEoTrZonH6POKgJn6vpet8FKmS2zDEnU3/JzYHjqGMCOD6FeV22+NuDoH5MFklrpU1L7AAu
rsUKG1SgY4VEX9C5UnVaq/ckoVfvc5FCNHFuGQln0Zqbhkm9KIUvQy0uS+00aCKOQz9ZU+fI4wws
pufAkTxMk2g1frP0l7luuhsfpzVHq80tJ5KUPo5bB+igwLv1P3W8+M2s+R9ozzQJoqD2FxVVxfD1
73bJvQJb8feTCnvh74/+5aSiMDhG4gI+h9DjX4xe1g+ampAdsXv9EYmu/jAwioqirop8Y+nGZv+5
Xao/GETjJSV0DJcYKPE/tV8qtwHur41VzkK/PXWe36+N1aGX2ogWtIJgKjKPnJAQuoE6Q703igHO
HFofhbUgUeDwT9siQ0IyNdUabMOxGQiGjwycz7Y8QX9Su+S/uDuv3ca1tE3fymDO1WAOB3PCLFLR
siSXTgjbZVOUmINI8ernYXXv7h2mf6CBAQbzw6FckpjJtb7whrkw18gBjwY8DOAidVoHaQXQU5LL
zotHjC37yZ+0WHIygsd9URUPfF2TK6SUBTwiY0E3VAUsPBT05UqR57+C4g2QdTFH64wQsLunQ7cw
gUGWldcWdSCaI9aSTAjXEd0opd204/1IP6twkH6ZdmhKmqiv0v+J1eSCdRy61uqmIiOKgZOhqQ2i
z2tMwzPBZDSNDk6NMnE85ED5wWBjICW3uuIvxKF2QE2AmUVHb8IFZKwFKudZa4ZNi9Pn3SjX+lSd
qC07crdTigPxv2AJtGO6AmCfdLlS5GyLOGoa2h+0wadvak2My1erxHEEJWkbFR+7yQfvsZB9+lYR
YklBmgrEyqXf5mPYamRSo2TLJj/GBnEx/Jr0RaAiLO9yQ5GCiUAs6VRg7H6PKrmiBAO+yUl00Z5S
rKDM566448WlTm7CwZSQ2TQa0TeKwOUofggxBlrgatSn+Gao007Nb6iYPBdRktQ4K2hMonLzZhjV
JSlV4YxBcodEadrJWPRQJ6slb2QizDv6YrruLupyO9DGgr9Pmx4Y6mIv9OZy6i5VTg3tSTpqOii5
IBkVPRH7TUrf8/IMtLz2Xj6wchzpU8xZYKF8VCDMUQFH+LEbnCsAoW4QPlNT8mTBONxwSXV7OmVL
0xgegczAvCkrQOWdnHw2N604Uwajd4P+j2hj9WjXQnwwmoz5EVejShLNT03VaTZrRb8xDP3NWNyi
pJ2NYA1a9bdGVTxdi+orGCL0Fz77SQpSqsZepQ+buFU3rYw0nwJl9znfiJCWF6jx5NJkJYhbEEtl
eShNC1vEQhLW3+UhV686hkcyEuw1PcWjHMd+qQK/Em/b5l5u27HCLitdL8DVrXKquaP5hkAWkCi8
4Xt9YVjq4wYHcASYLT+b2M61RTRVjxpt+6/0Kk4RyjxdVW56qU3dOG78hyoACG+VzdCJNPyv9JA1
zuz/rcnj/10y9O8J+QywjKGmSjqIOdF/OeJvjLc/j/h/Wfq3BEkin6GboEIdJgf5/YhvUGZicvm7
veTv8TzS3+i6K/OYrqHpAMboX8O99DfAP+RHrEv6VdL6T4Z7YEB/Ge7ZbzIz1RRFE2DRnD79ro92
p5F9Nwj/lzduCy0SPXo3u8yZgp5WZOo96PvUx7byxI/svpWSQyY0LlDueJ0tn24atLZOH1yw5k8P
35Vhge1QniECUJ3kJt2lxNJ5+GX3B7npPSklR7t+qeNpdl5IVvW+3efBwho2lOvV+u5nh+EeQdNA
WIhMowaSYJvPn+b0mdP0hftHZ537Gzsk0BBOGere/FVvFnAoKD7ABS0O9Vfm1H6rOpj9PWKn+2jO
NLGOJdjGszxB6He01dTYcbzspK3iPHeaMzveqJsUUgpCnCO+2z0CtxFm7DX4fokGF9NNiu9R5ffr
/ihH91A+38PMEwMxghwxOamrXbrPx2ckH64mQCjcKSOIzfdQGZbS0+f0Gep5CsbAWMoxXRorfZHB
iiQ+lhv9iTZO/Q5bCfpL1eHPBFEGy0ohCxnNF7Bdr5jqCrZpWhhn+tliC8yn90FFZ7A80jkVIxV4
0wq/UE5ydonrU71WMPIBKRQ76h15s8v9kmTykvoKoz6W2y3CJH5DPC/FwCkjgwKTYV1dzvdMhpzN
ha6G/QBV/wYaZwcmOpuCzq2+eUnpfONQfbeKS595WvNdcTb2j4ZgFAPj8Hq6nYTMrr5TPbidSIZh
+eIycoLx9UTWztXXzTftxAlkypqMJ757WhsaBxzYhzcIGgKYJ8pWqvX8nAAugjR4evFhcUH7b0Fq
ogfZaXEx2AeKk3Cm3/iENETmenhLry/GgZeHYiv7Nxpdr/I+7+3c3Jprc32D1uPho1F9P5+bfNr1
3tAEBef7W2NNruw/P8fwEQIbQ3n4dnp+UhczDj1Sw4CsVgUb5UCS19YR/R7nQvSZpe+s3GFgD7lU
CDJX0tYpBnzwKsU9KBw/OzV+bu4H/VJBxagGV5OPI+BVwzXK4JYsm6cPgsAsvUUSXO+b4ePKxHXz
UavTR78Y9vJjGdeGaz7p6yqG3Re0mmpLl1pArDAxsdDr4IJnoGzWz+wtqZSVQkpRmScYPGg7S/CS
WkRvTwoNj1GMzD5zBBrf/VlBNwoaCFzSBOle0B2JRfvlCYgE1ca///D3fUIH8RNFfem+H0sP0Vvr
Orz20W2d3XYJrGu57K1c2SpxJHQbwkRc+W6gdPdN8nfHmv+vy2n/fgZBO2VuU8x6DCKB9H+ZMyh/
AoWS7v156X/lDARwiLLMfkE6EM4/dDdoSSMMIoLJFKmXEc7/hplH0kXmHQpg/5CA+NckIv+NFVEb
E0R5Ltn9ZzU2XZjbF3/MGeZdlzQZYz+yJeNP7Q3d6EtUQzJxCW5HXA4w9NQDrrxY7V2ksHkrUeIj
pgUB6fdhnPkNnDPLAdNXmb+Q6HDl7yDFgYGDH+3VaCF+YY13Xdb0Sp1OdORtX/wEfJ484dxpcGND
MoliQAXXzr+B1IOgVxMHhHt8C9kDqvp97iOhMG6Bs4NVB1yObdGM2d+Dh+c1WB7KjOE3oT4X2xzi
EabHbIi3Zug7Iy3Dr8N67rnbfS6C+zeN9AWWLQ6sweaN3R5xPvXaW8DHhpkuB3ZHtxv0Th0q2vk3
ezpbACILcV2yuvwbUD070nlKutQu6kFhsScAetD3gOIHlnx4dEOAzHP42AXjlIqJYA0d3suGKP/G
kFl/oh68IlwHuaKtVQgExubB2HkLG0Sg2xWsAfWA5zo5g83ezmSDwQGlT8xevkp7vJ15huMQn2TF
m8H9rEw9gLXnI1ABOPds9LbK2xc8K6yygvVsHOA28sZtBX8B4D/Hgdih+JUNB04NRIjuk5UA4Y1d
hLGkPavhnD7EE+yD7o3DacvTKM7fM/wfi9nG46MYcrABTrZqPT7TEydGUDxjPUzrh6fNlCRegUsA
a4FrhlIqfSTOlsgcAHUAHiVczzeu1noIHx4XG9LQgE4I3AVGfP04oxBxaoeMDquxt6U9licszoEo
e24m1sq+9LErhewB9wXMCa3YTG3IZrijuDyPxaXMoYGyJ1eoHMyHCHJDLqjDmwbPz2wdU19nn+2e
/10/0UyHfmBqPqo6eBP4z/WVnl5LNa339Kgb8NXljK91PPNkQIUAY5+je92mTMUCyDJrhA0/AFt5
z+TjoBy6LuqaOV54SO59X5Pqor8og6Ay9oOvglHUL41bO60v+QmuuQVihFb6cHS4kKDtphPZWhZ7
zzWUB7NyJKQOZg4EB7E4P9dLwHhraBR8SAZ1huIBPpAqY/8M/QULNi4cPeIFmKjSEaoDr9bQIG8e
EmWoQhMVgR7q1ICEfZh81t9eHgvYXja70lQoFc2rAovKyUrbY1esm4PwoCK9b597CAv6UUArX7WR
7HtBUCQ+m1w69cZUfzUHt8niVVM2M13TSOBvm+MJ7sMVgDd0BuKftZgpB1Gj5v0UbaHpg352FS4K
cCaNJ94QDbgYoLF75fN6asTQPJYFDGS3/lw9UHtBvckm3MTdMllDvCfw6+oleGJ7sgensD51GxPJ
z8/VO8QGK7Z+jMPj0NwPdfIiLlYK9yu1iL4GGFHIRBftChhij+w9ZFZkV0elsvsWKjkVSzaPoK4h
eFd3zHaPKTTOOoLqyQoiqVhbR6MOBQMsl2XLNWA1bxytZvLjD7O0+fNQF/t+4dhgFnIUq2kfwmV3
xK9qf3MzV4lUlD6od6Yh6LNLKSG9Pa9KCXTV0cnfDo/bl3G+5qfGXtA8A8sRlR7I9Y8UzpFCcmnf
gAy6NWoEwgrcs30XrV9NSqs9FGG9vVmwdzs7/mgPWmSc884GlvXFdsD1QMqB3WlhRrBla+L86ni8
PpzkjVi6Din55A5wDiUaATAf2HZzYfmkwdSZVOCNZVgi/mjs7vJrRXA894XpFmnYjAErTkQLy+zC
qtjHh7bhr/oAdrC5LuPzg6qC7FVYcBRrklbaluknuHYOfdHjgCyhmIITx/OVBuD03NcHmJTZptxp
dcjizw+2l9jYQU5+ju2YHCVNyLnO4YRyMAVEoT284a+BI/DYI0Du23rL1WF/xS+OYTrGH3ENYd2d
vp6gInuLN9kgILOcXo5lnBW0clD0n387syXzY22cq/3fLw5t4QfaG5i9s+OJzT3Q9pG5OyizsDcE
Yb/vIzbCFXquRm3DQqXAKuotzgigj0sb7N5/55ycwIYWoSLO9BVpTpH/fa9yIxFb/rEK+5elf8vJ
hb8pGrq8/wx/fmtZIpH3S+BLwxyAIgAWif+Kp+S/qajq8aUQ26EBzc78VoOVEdZDEwwSIn5Osxvy
f5KUEzH+JZ6adxwDHjbzC3PI+79LylsNCc+cnuIyRnjojVmuB6HlPd6gSd9PAjMOg7HNBGUwZ+qW
AsU4A4Bgm+oaKYfH+f7VdVb6Zb7k/v2YBuAh4oBOE+Q5ENStfYX9NiCY7o9Y7E7O1NrIRHTnhhGf
ZSRIuT7jnjfrTUAKXgnXg/n2RP4pbh00Ju9Mgg32cwGOyZm5het9P1G1fLyhsQVtF2yKGgktDoHO
TZ8/06RHtCT0NqxaFwYPxdKbdHq2K/GcuvK5B2JW2lNw88pfZrjpUVsCY/alpbSMvWmPZX3YvgEq
1ygsO+d81TuDI4eCZ7w9cbDabdRQegNW6+p7Oj0kc9V383R7xb1nHvELzOsQ73K/drLoEyHdIPW/
8t3TEW38x6wpJG8dr96gON25/eru9nLroZoyvWnL2i9RxUJ86+pMTMJ0kewaJ/NyJ3aUJg8KfLty
dllwEgxl+m1GM/hphWFobzY/VnFAadahMTwnzjmhL1fLQQXIxtE4fyvXOZos+9QSras9LcdlEs1F
Z8UGsKyIaxX35VJB+geMtQuaWECvJxxWije58IB2wqpfPZegg1dGYAQaX6VXhJ3/j681E0dEjorw
DfMjGfDjfniCQgMD8rTz6jUFf3R3b86dJBAiC5JpzOx648Rcaiu1Prb1CwXzTRpAxfAR+VovNg/k
G2CmnLFRPl4P4wfUnd0j6qL7Ol13UXrUNyk7LfxQX5SdtjN2jw/phkoSZ/B4/5oFS388ek/7KS2T
1QDUhE1h+G6LI3ehZwSyq3k9Al5UqS2koktsNPljPGjFFvMndS0cqBNk2x6gqIYzJR2I0xV88B21
COtevuQ1nKb3O/UeeXQFA3GlcVOmK4vzDHBEhT1zcxa7GAiKaNraRByIfkwpA8V7rsi9uXr9w+O7
NXukUgq6vrDQ1fWjiDdtc+bGLkk64t34KRM/5w/4Ct6tcWDJZuCreCgbxwzo/CNYgqqbjXeeJdjZ
EhhMtYLXkZ+QaSlWAhIiko8ySQAE5Ze6CdICVuv20PN1NoHqG48VNSPNygWbJ5mnpCY9AdXDs5bG
ZzY1QwXemc5ChBLuunM/Je/mgTwBTZE31tEs3zqSiBYS8RUxMI9y0LokQKTjuTXhqSAXsB2ixCNg
c3gwVqMt+/lK47nKLMYMG+QTyiBVlNv+yy615xd5QGzRrqz30UWryF6dR3u1ylAQINNQvF/O1Dz3
udsule1oF0+3gP1HSsY9RzkIXbxs/m8n3fCbpGTf6w6EJ+CpfCOBJ5EU6n75cpW+ESYoELH4hnPA
rt64f8sABapW/ehX8Yux6WfKs/J0KlYjFmIkQeVB+TSiANGn3u+mjH+gd/5H0WNqQ0O3/V//U6Tc
+38cfX+bdMCO/HH0zduHWINpklGgsvRt3NA2QKnES6agAvD0XVxdvXURfoihdOPJ2FvR2lirnkGf
prBR0oLZMjXLPpqFFza0rwjlT7MZYbYyx8pV+iMJSePc99l2jHLsFuy+d3ggSQfQ0PAGns4OTUEn
Uz/vp2sHMTsdkDkw/NiBkeJevWu+Jm1ILmNw9TSsE4hKHYC169KHoZdgi71O0LlYYHZix1Q9YeEw
wDtaffso11fGIGXJ9CCSg7XuM0QWZ/xAvdoSzwCu9fm+s/h+vOXx+X5CfUjksVhnK4G7VL0jGgbn
we+QM2z8ydiX2JAoeenexJdnaZfVS4O4wskEUn13i4Oqh7fuwLwilHZRBZJm919ojEIi2Lbringc
AUFjrugOkLF/1ZAz7hOINL1TE86CmSdCugbXyrkyZOjWAsP0p6/cnGZy+K3HgN2tWxUuEPw79zpa
/daYbtMkzMWItqMtyluhWImmY1a+2tgI0Mw01dIRBbtRw8WDUkG/b4XohgwJZRdktUZLNqM+DuIW
1RlEPa5w3X4pjTXw6S2OZPh60P+LdAZzRPnvsQ3qL3e4WtpcMV0jYgngECEp6tzhgskvJ0lbK9fS
Nq2PV9HCF+Gx3J17dSfWk4fpBWybIL88qqC85HuOEsbdM+Sq9JZ5MPbGHntbDDFPGgD2VTX6EXSc
WXazJaRfmos132IHUzXFptVaN+Oh7V647eLnFs0TU8HgwYUpFyfrZ/XTwFyXmmm1U57WFQ354RYN
gz2+4f3Vvg+TS6m56EN9EaYvJF2r8WEBO+rVN4apIoovEBVj49DQP43RzJnHpanYLqDOsC5A0M5j
oMWEGm9UfwOtYb7PpO/br++URAxVL91JqKYCFELaqLkLYAOPbYaNLiidJSouHLkxrdkhRAkKBbk/
hurRRamE3BbdoFj4kPrNTd0gkyNQxjaq4IHm0jpbjxQjscL6iVIJ5KfHqVw+S6s63dyFX1irHZHQ
Z4mCgvdwy2EHmtAa86W+lkPqnyH9QRMi/7KtHe3w9M63+rv8SRO7z46VrDjXYHMbKQKhuORll6ub
XZBfybd4LhzGr+bS8Jid6+24Rv0hQooPboF1s471rEeIalCKGdCWdjnR/Yjq4ePh0OQtmhXoyuGQ
vqWf3aXd1gfq/J7IaPuRb5UPRNTWCeaCZI+2Q3HCFHbq2/2JqueFu089Pw565dT7Yf08UnFA6hEV
zDmMYD61alsMUvfuZg71g4MegVnvL3kw+IVXeSpjq3cPQI1QurfoWCM/ZOsBOllQa951j5qP1dN2
IIRDTuzjAncXCa4REa7cOqlW9CbZ1Up8424UeFi4aq0br+Utoq1U+rhdR09Al4xSBPMfo/VBCjWf
o3ZmWQpkBCgBvt0tKl033v15+v7Jf077K78WwWmeDE+DdVz5O2Q3HMWpoiKY/M46FxatamfWPELl
L2LmYvpU1g3YuGnNpWJHRupI6E7aERKMvCVdnj6Nz237tAdkLmgWHXgxjHEdQ2mISFo/jITM9PnD
G2qp6FZ5sY+8pD+4prX9oMTF17zWZkVNYpUE/QmRDzsJqPMgtTaPgiR/HrKtFQxLh38Bazsk/jyk
/TdYsPyk+XNQPq/p4TC2u1Fu8T15F93S/DdzyxhbrXgMDux2KKEOMuuBTYfnC1QyToRsRfc51Pj1
J5L4j4UvbZAo3Gju+KNykg+dRHJbOarTB/ueqINZhp9iRWDxXjnzKwxZ1olvw0XKw+EuYI6hpYJw
LNeAZgIrR/qIrdHvrZxF1Ose3lk7VbKNYy/42rp0Oy7dXJYEfMGOaEfcJn/tHS7XgcH/cCayoocT
UfJkbX1IdOQglTRvidkGvbpssNKzGTBz9XbpVs60a8m6PbZIgVS7oN/NjdK7OvfR6c4mWI5NIObk
dsQ2D09B++S2IiqKLxqFY+gfKOV+lqfJe3KfdU72OlD+eTXf2vfrT6LzE3ZiDsWyYF4r1VfieKSA
LOHUbrQTZVg7dwfadzGPh5df5AjW8bb+KtdGEtw1pGCD/Jgo1lcSMnv49VcyzrMNfFRjiaYHQa55
9fobQEMLAEV6XLxoP6qPKsKg0eV2DUzbRMUA7SSrod/4HCxIQmAMfHnTBQ/LRMV34Uo/lOXzB+0W
ZoH5VRirAQWxXXKszqzUuLnpMaktYzdF5GPxkjyuth73V0JuRlY7Py42hTexi7/WgOOUlbr4xiwJ
IZjvSfLw5lY3Kh3ZySm29zDdTwGBa0SDFj8smnDO7ealjA7bWYkusV6yLaEUmzjgfWzh0sNrOC1C
1t+2du+j8RYI6woCeFD81PSoetjAY/D7ZMS4zsXAfqQjKwdy0GxVyRWbM3vdpB4hB4y2+xrOeE4L
9CiDuCc6+SpUP7m7svnDLFEOsPWXhatvhJu1cLWd+oKvvTOetV0T6HaPf6QlfQIJz95vm3qVQ32A
Ocg+Ms6Bd/lWL+VbHMgbZFeLQD/S4gIy8+T+QYbsVX4RfmqkXIO1SehldtZLvc4+QE64OSc89+fN
dhFQmk3qV645p8ZrzZF2RYRS2gE7nlfpVVi2DiKwL/IGvtoaC6wXw6HPt02WbF/1ldciahFiJFOd
lxL9Lux/CLssQv0VqU5kJe5gmNZEDNqrOFkdAy3GQqR1pnsRLsmJ0Teo0HlTUb3Y3BQ/i9FG9qSf
eJR42Tf7zEyd2Wa6HEM5NP2hc6WebG75vC+c3thLiPIl+iXHVxPZ2qunCqu4uZimq0IUb18QUjVQ
xtO+VOnHLYM9shM6W2wvehbeW1eHdq9HCg1t00+a/eKRQ/wDIom9Hc/53HK47auJtrmwQBN+imTF
Roi4+lm3mH3baeF0qMW1XkuK8DFB89Y1p5+VBSYAYUnlP+Cr9IxVShL1mFhoKyiuxyptl5hqPExj
hwMnTHzO0ULiEuc8kLQiOwOtoz6IO9zXVlypDZFI4V1tGGRog49QmVUo7NYtfbvlgeYV/KuSsiM1
F2Gz7aCvhyjwKqZ4+YOaiPdcFi5Wu2dK65Z/Pbcx7D27aTcoMjjDD9jblBwgI/ZBQe2kAJxmRgB7
2pc0SnEM40DTOkrNO8UBW4LIHOYO6NL2EUrIMGBsAnfeMisE+ixBNSl/Y0JS5+USEmaIlzs9lnlb
OVp982DRFV75uF8+x2E1LUpfbr91904RsFRJxOyJ/FKTMbmET+Itbuv05t4EF8fP/Ef7c8Z9hjeJ
ALMGheB0U7Wrsi4cG7SQLFmmvL8ipge5dFARlcwId5PXKXnVHm8gpJy6p/Sr4EJKxJ7YuJTQBaNg
iT347M1WIHsXXutItUuQVjXiBIcCMV9o07U4eQjYQvtTUrJp8rEcRt/0KBjZMxrvQjjRJa/Hn5rh
pbUb9Kqv8UwrTi2/19Q2MgSC0cX77aeFxo7M24B67Cz6VL7Pefa1poZKiSAz3IycoArJTsVrhfbG
S6Ndpu9UWbjo4wE6L8Mi29KvkAbhAnBu6WE2aVeZwQPP3l6d2jioh/uCsb6ml8NPPFwMVDdpRr1f
+RRIuBoZKM0ezw+6bQntMud6iHeg+xhcjdsGrhHQuQRWJqMSQVS2RptYbqNrc35Exg9eamLq2i+L
4Wd/Q7SgtuI5++C7EyxjsFOGS3IxXqarwC0qWBpQkuwDKL5Bb4IpvkbMmCw1S8XWonW6067Vl6Qm
qFvWDokvYS9pZpIjlIgWYaygxbfVCaefAmOJHqjbWHg9lag+7TnQ0xxh77PbqhZ/PNLjG2UBDbEn
omhstTyibUJtPlIOTo4bNvCT5xx5L6Br8cQhWU+4ziduTw/MXlKdCLGJ01mDum2PC9EGQ26Sht3p
L/Evd5iG/mJim7DHD891fxkr9Ads+eahjp5py4421OQrXwsjlBmYLle78pBgpxv02CJlakvv8T1I
lLnGkq0zP/MX0FG5G502Qk5U3vGFfKCtv6o/pc20m3ZZGqmvff8zPYtLzaVjEDTeYO3LAFIvypRn
OHM3sNZBGc2/5iinJHezF4O/IEEysKC1DThDIUGKvETQEBBR+YHUZToRQvaRxsPCHb0ErJAcYpZG
D9NctmUQxzYX9qnbqblJSyzhPuezSt1Ov3LTUMaYgMZwUkn1xeEwqG+UL5viBzAobVonok++gyzs
5zOcleLwsl/3oXgwg4W38AjNnKs/vD9dmYJqt5q8xTbZYKDJFyqZ5uZebtRqPWv9iD8KaRXHnG9z
faWsRH8E1expcdDu5Or3pXR16+Vjso3GKV+NxO+VXZxBj/JRO80a0LY6jiQMLhDGbPUHzNleWglv
aL8a9wa+/yVhJoEl1qxFuzvp6FMsIFlLIfB1FU1a7tTWwVQ9P6D0LAQHjdHzq7ILYKnMrfdXhisw
QiSFCo2Sq6uch4+g+CpTL6ldxgHe7MBjNpTnzKDf1Z6CgsaS3pgteMPqGtGdfDq0UOSvVnC0iN5W
Ks+9qOk4CEiuz50umjNzkwlJ04AuCA2xgrb8CLzXMqLOV4LHOvmcEuqZFs2Sdok7GZ/p/CwN5i6T
aCFynu3YBG0VVZm7N7SyHmsKp3c+JX/RlAHxdEzo0dgNX/W2PfAJtjYQBe+LkIXokLFpDpDHkxVo
EV0mdjX5lO4272WZy5pgF/59I4hY3bmjqGQy9NrtodonnywLQ9AGZDrXONlid2G99JeOc/8uPs8H
3lvTUaCY4sz7fxG/+MtYUJ2g3RR/yFPI/vTxnkOn19dchsGjzWZ8yCBc79aVzt98eOKdThMtJeRI
0ZziHME7r3kIuWeRkUWNYf6To6CZtmZH2FEsnek8sYpxzfkPcuqAjU+gyvNIjY05TPilGHuzTYju
55mF7vbB2G2lktHuTR19U7URjOpu0YRB31lfapv84yfytNf1Y24rBnRHf5Xi/rtCf2RtRuYbcI0F
2Ga/DhWGxD+so/7g5rSW/+QLM2tO/mnpf0F/FN2QoTXze5aD+wP0B8SPKtAqQheTd/7AbIZiDYng
n05Pv29VoZQ5g4I0UZFU/T9rVRnGX/Gjv9t1EWbgH4ulXWUOXTLmwlLwm/Qi0mBN8DcSXiUdtow7
JU6au0BjdGxFroqL5VDTzWiZ3tg0pgVOJTl1HlQfID1Ui2uqmdJPbdzW/bEPyfFHs7NQoEyX12fD
E+PJLcUO8WrfiT/jgc7yndCI0jojXiTiKAJa0idsEI4Jws+gGPin3cfHWehS8DvwJYtA8Et3VhEn
n12qyzpApO6MosD1qKJi20bqTtsoG3kpL6fdPICTuyL7gxDoQl0+euqw1HAorGAkqoBrAFUC10Cy
ko0Q6m/PrbpPr06+Gt7AIh7AQSo1ew34gqIN07mjRrygoNd4kb56P1+zIiAVSFS2eAtQMXVgrjF9
4rjoSQhLRgaogJvHZxmUKBV6hYd/zJp1mGciI4dlMQI93925vO6hZNkdzPP1urqJnAFIaqj6IrgX
oTvCCqiRbtVgGrwFZG+bjyQUNijAbpstWA80NpstrwMcWXzwMrqXahWoESez95n9j7LX7iHxCeA5
w1x+HcqIhBy/muvrja/75rrLXvNN+37bPU/o7YfFTlyJq8dSXY1L8PXNDz3IA1K4XYb5r3fbTsvi
BsLEkn7qL1MwCVZBe4Q20qAyvmc0z57BjEN4rJVgnELGTMY/gYGUAaxDL4XhdkYs0DlnaJtbX0pA
z30zHRlka3dc11tQEw2Salb72XuPUHgT98StQDTaNwzPL4iXtBDUwfFSI8oXGzl6XS79JR4Y2gHG
+68PixCtnBQlFHe40IU0rWTZe+lq7uNpTkcrUVum6+IjYUJlyvTur+2qBitqbPOVSG+l/yQ3KtoX
fjNHs9COnJ3anNuFg4ddyFK/PN7z3c06IGXqIAPgTu7NFQJwrh46hUGK/86D+kLrjeSxT7TcbVRE
bXku7ZhUwk6n+3tPPWzhNOtsBDiBcr5jq2GyY9ogTQGc4MV2HdF2sRMPsZ218lHZEFAsHhDe5yYA
6oLUqCXaSHizrdUPUErsAzaJNiKlDpGzw5xCteXhyRSmMvs7OQwRMFBfww0os1NgD6VXexq7mnvX
ENF5K0Dcb6nfLMPFbdSpfMrtNpgVNtf4qdcHuhP9vfnVERy1QeZjK4RRybqPhugZKOfKvwOeoXzC
0uaOOZYlJ1f3Vz96Z+5HQRinKDhwemKivbv1E9gI+25Y75uHi3JJgIEn2vMIytmCUzCLzR2vm8s0
jUg8oI9DdQyPk/2jXoEReY3fzLBfCV6OJrs9hVOo+4In28iV8wWZdKn7yWu5kv169aDRpfvpEjem
5U3nZrivOvd8554ADEV95+ZR9uB3bnNH/mqeTbZmET2AaEF9bYPIwQrhfkt1kYF0Wvv1Q3YKD1VM
Z/el25Q6CQDcDbx5BwkZqjHcMIY1uu7D1bbKIV1xA+oXkM17fT+FynaGLCXhXNei5usrju6OwVwJ
froII3kZq0Xqwe0C31jevJtD4ObEgKYUZ3aS6iLKGR68mWD0UR0PJU85JD6rtJFfcefa0mhxUJPN
EO6qtksrxDZdCkRoxVkILXqvMUdCjzC1X14oG0UTvShKZVxpyUvsDaECCxL9aQ7FL7/00b/f3jx0
guzGPdcOkCevoTM2w+5dyuVskqTannfgvpwbk50r+q7u8oxxEDEP8NxSv3P+uVDh46QPzoIq+vzM
hDxcM4DbU7bmJVmK1CtXyJKCLJe2kEtdcDbcEJ3FZ1R64ht6be+wi4EEFEHtfJpHAi0iTS0CpkMk
NgOfqj0hXfxBLAcYqz0A+ul8fXABB4GG8uYw7jl4GYmwbXQHZAoe6/ij85ssIgqtt4RbscQncfd0
f6GAbtclav+MX2D1nTn0RK/CIn4DiXdmOGsP8cd0JHhT4Gd5OMjsin21by5Ex4jz8lDT6VgT/zFt
YM98rLe0TljFf+dYSwRtYyiEWZqkqxIhx38BCjJ2fwYF/WXp30BB0t9ARKtgmIV/uun9Q8nAgMMD
bwy4NNsUxF8Cu7/BrOHqKJDXZjUbZYYMAeb5DRY003gkExs+ZM0FHXHe/wQWxCJ/aUz/YdeVWWXm
d7CguzgijPXEX4W8vPdhKvoNw03xjNDFwVBm9PISDVdHwR8vrt81mn8LOn4diQzpgLmSg2vjCQw6
dD0aGylWqhVGReUYSxdb0neLjLTyyGRQvYwYvb2kA6Q2ZJbUYdukUCar0dFHiGM2hDZX8OrMFn40
B23h9/mL2UTUD9vBahksHz+VdIfsKeK/j+ytv+1EwTI3xTkf7etB2ZHV6hggtZ9UdYEJQFsjnyES
pFFQ2FZFnmi6kCi1ZXGg+sRYSt678LPNwxaWCYEO8U/mpL5e+S9wHAirsKWwDOf+eM2eL8qNlsHq
xXRXhXUMk//N3ZktN4q1XfqKqGAeDhuEJDRZo2XrhLCcshBinuHq+yGz86us/P6ujurDCmdmOG1J
IAGbvd93rWfhsrfF7Fyql4e/RAo9Wb5+cSXK9mal0KQihICaFwgTk1sixEQA49GLal78/taSsMDl
zWKMUaE7FeAa1+rj7nzXN9bqyYx3rT6Ly5mevskMB25FdcAbDlIyNVYBq0673cFBRyHN5yKuBJak
GFwo/QEhR0WFQhTpxq2PlQWLPxJC1qN4RouxAKHF0lsG4Bi5kIHh1TMn2kZ8T5ZjDps6R4DZH8dF
pTBJjXVr2vEBiQ/3w8fh+bJ7voT8TS4q0s/EJQXJ1V4158N4rQluuLcI8bcK1c9WzLwlP8qxoUo1
odqsxskLoSWuYXuUQyLgs5nY7XkIH0pBuptFJ+4q40NSJtqxKOn8Pa7g2khqq70QT+PjjAsfRdiN
SXKHKF/4Icz4l64GsULomLm1ER7F2u3vRigY97+PUP/17D9XgyYuPRwmMggKVf+FtWJYf0D+trAZ
jjSWv6aEwrnSFIJA8RT+YID/OULxK6zjMpJGydTZW/UfjVAKS87fjCC/7jrj3l9HKEVLgsTIa8C7
riwcmvvyUpsTlU5dG82HcJ+TTxTMzKcXVAQbTOI9SVxfGp0AhNig+B60SSs3ArUkzWPCkh72mgwB
1FELlS4NWF7mA6RvbkExi48l3bPnG302Ygzxu/JNsazm5sT3BIfMhXd9Er7474jE/G166873Xd56
kYHReZLSqWeo8lC+0Ug2cdw590t4IGJxQDtD36qbC5t0Jgs30JOj6EbYPG86lf1px1VZnR83kcYX
difDbUflYDXnP7I01d/FbpaGSyZ34Qzdm/5OPxAUaqQv7if1XRnT3qJrcgbi4Nv0kwPXXKTYZWgD
OcS9qR6IxQ1597OaMoviCbFXpRP5ODszN3wcs00wJ0fr/phogIwX3YdvY0lP9uQF5tJBFKf6Chu+
iMvPBZZIeS/QFkhYMto5WBFEV6QbSVGKJNHSTqnId2/ZfByvQf4jcPQSyGM6NEWHtBf+8GPrS2zs
eNtyGO7lWo+9LnHUzbNblfME/KMTWuOj+MPzSk96Lb3oCqBKschpJrNtYn3pD5vHGQzIaAs8i7Qy
x1pEHfN4Ao9YEwaVncuE72hIWVRXJWDBzwQHu7VjcRcYGk4Cn3jkYB76bLpbCcQU9xApw8kd2apy
/tdOgYjhBXpLBjGTEZM50N9Pgbba//rLAPM/PfvPKRDlHMxrRAmMWSwa5Z4/p0AmIcQG0CZDxDJM
4eg/TjPCixnnoDapErMkbQwv/jkF0v8Yd2/0remIuEXpH6WzqL/BKX7fc4arv8yAFFj/dRqFzaIt
UA21uZlQU3qIquI+nv2jsbPMmvSErZp9rFI2GgDvkG9obeqhezGA7B5xAPstSLCHEH60oWcG3sCa
3lfvcMobrq3Q0pJ3KZan+nNuFChhyvsxyybZ4yUwH1D0Z+B97NQn/y+QUNF1SnzW1KD7gEcqIbft
ffiuMvSfb5j9fRpDcY3zpwoLScK8IA4sHEpa6erooDSFiPJ9UtCLzZ9xMimBod76e46e7198YisA
yXSQYJLFXen/IfjfGnwSvwj+oXv917N/ntjWHzJ8MjyPEpJ6lXLpnyc2v2Lar8P2ZQ7/45z/Obc3
/4ALyQR+pMCQMvTriW3+oSD3//88sZnHj0b7XzyUv+/7d0/AL5N7S1NroVIldQli2oIpWLSjc9Cg
/au/97OxURaTDMsSMCcsprDJVZN1xJoOvj+ydlQ3gtN4IWxg1OsMNEQokhYo+DbZBPnVM3T8NeGG
KJfUfVPA66PMev7KcOdfi5O4LG4EZWdPt6+QvaC06lWvLREtgiMicBXzJlUyoXEQ9Vi4yZJJQZLt
hiy2cGF0mzY8o+d9yu8kbTyJI9PniehvKfLK5I8VaDt9VJkCKdXStHYp4qrhYnhOiRc6CPNRKoV9
s3TfLrkTaHPiDVr9bJxrk24Q6WIwMrLDfcGtHaoZ5KtVjPlvotKewUBIHW/YoUWYPhHYMNVmObDH
rxcs22q9Xbl3Z/FO/8a7rweioIsX81V1BjRClPScW2OfF3TXWF3Q0Szt2cptX7b7G9LngJLFqITB
kIB6hHvvdmVRa8GL/0r6+Gf9jphj2NOvcmsRNKLDZ05Eq55MhOwt8FoXmb1dY1x3xGYieb2zvnST
YTpKvkallk7x2T+JlzyaRG/j+7fmfKocKiRwhj21lvT6UF1dZJe6ufNyt7cqmQ64HuDTEKvFYoQd
7ngPAs6EEGGfNcXUOa0AxNnivjabWYktVl73qNqIccuuFjXjsfgzoADs9lvv+nTVV9m9Tm8E/ggS
RSDf/mCCgQCw29QkmK80l0fyweCFYupTgC1AZ8ESC02mDWnhMkwuWGZXIfV7d0jXOQp7WKq7FvUf
qc+z55IooVGHVVItQnzvZHOdXpSAso8Ciq07+xtNo9gLOX+cI+oHZz9sWLeSvYTMj6hdCW3ucnmZ
ooRwXkZBHG+tYnDX2L7+cQ8P1rIvXiznFqC8StLzDVGxgtYL9aPTkH1KyoijXOJZOxtwFZfuBYHU
95JY5gmkjMYzWrlcNf0efz111nQOHHRjoBdWT/V7zzoL0z0WjJm0jOfPTUS8V7aqVmZuyyeRo4v2
30Z5isY+dN5GuWMjdROdydC+nUUTPlXTfie00Wvfo2SeLQM0V4isJh393ysNP1vcPmaUmSnifI1F
1rtDsYx3X08t947G++4Seufia7M/mXuy/h1z1mGmrzIORD5D+Uwzv3Yf9hGzJQoksv5cqmUY3CBL
eNkMHDKSftBIDiymyXYsmZKMR+TmDbzG5PgJQpVyMlNI54bxhrse6nbZefB4rp3ZWNFD10T5MrNP
95eEGuoTdEI25yz0kJ5PCUHknJYdEnvYXW+r2sFZ3TbzZhmffMwfuhe9RAeFE+ZB2L1lv40ySKSV
fN5OtCKMfpLbxz2RZBRzAepTEOT9Le9oUnuXZOZju3mOZcwJ9cUJ3kjkV8U55pqM+RDD6X1HtC66
N5KY57x9TqhgWrIBbFKTt2vMx4eTlWRQNoerA1Gh9mJ8jrG5oDb4PK7K1LD4DaljnEugHZzr1UCX
Ly6Q7s4M3ZMxdJ4a8ZbngEd8rqoLwvwZiZYXPCf4ppR5fQk/JXZ+0njgRlkP8CmOetqcrSK5PpHx
bX1k7rBDWnzCv1tR5axx/XDYLWd/XyCBW8JicKFIIMhtvPt8VKGil7gvuxUWCu+H+DSLHeOzdY3P
xBsYNcMVkS/zMYhyWy+l1g7XcBvKa3jiVKQjwOqcd5OzI0eLXOM7ho6lOUFLt3meYlw6xxyPCKLW
C3EhbovpJCFSt6CyT2DkKSL1fE4OpbNbTl+AXLl8iJmbcfD2pNDQs7nPu2nr8txR5vrtS8jsfK5N
fLc8R+tgp6ByQhyUuQ2KuM3jPLyM4pv0lfTiKHZaGEoMqdtRGjxKQZ/2+vJy+2zs/b6kjAwje/ac
seZx7l7wOjbNhF34IU4lR1jX02qRzaOztgE7xhncTqVZMk/m1Rwt5VZ+V7C3BcifK6/wxC/lTVM4
NeWFOcs8aZp52IS2j021Unf1Ql4rHqx061t8HQxXqnD52L41LkPyZfS9CR4tAvfw+vZypWHokGC/
ifcD2uceRTQiMVgEuDBwCJeTdgrOyqMszhX8cNjvm6o599OTvN9uZrDSQlxyutsvZTJ76Hb3icZm
zPk061sUbjTNCWftNdwlu2r2xXgPww9XHhJurgrsaz3jq2Urb0BqOZ77yF6937fidIXTgOPSDVf5
ee3sF87L+ivy1us7CrdAmwWT/fQt8XJecLn8dnBZHt/fQ2eHbFvfRM5rsM5M5gLIeUel7Tff1fnQ
Rxmp93R9D+USoeNhuWS1yo5zlqCCQ0zMYV4jqXXQQXvchxg4xCmZAJxWxXIUktYMqsscvqcy2aJ4
LWhszXGySR/acx1B4EElALuwYE+1y+NmetS0UIh2jFS0gmm6PVFqEPmFjYQgGE66+6lYWrif8BMf
zWNwLRWbV0cbZ32oR20dvIry7e4TPOT0n9ErFQGysmD3kHv3XA/qDNljCWKaI2seG5bTyj6RPrLz
Q/imMXtIF3XMlbht5UNNO4soRfRb7XsLZqi02RK9jn1mEL1rsyg1vw1Ag0OclN1VOh+V87E9aWeB
IiZEitRTNK+vLkaFCRgBmN3RSV6az43QcRvifg7MnhYxaO/TYzF+RS+9vCyMxajAHZMHZmhdnw4l
0ScOTASywsb0MF3e+Phvg2E36cRAV08aB9LA8UBkZzXB3rGQ1Nn3b/3H8nmft5wp/eSx1qkOVjD5
lzzvvs6u1GFdfrJEjMYL+vVaYV2ib3mdEn2y9zgl1HpbB4lnxtxLwp490R7h1JK5I/iO2BvET6zD
eCKfwk8oQxztxqFuWX21Uyx6tPSQ9U7a+tyRzoiPzpbWtacKC4iV+9yYVe0iXabnoXH9TX3FFymo
m8DsiT275oyMYdRD3sb4GG8SqHX3YvAahvvKUcajbiCigcgv6u+aeiVjWgtsaqpYLNvz6Hg9RWiF
yJ62aU8q82RGa0bc6oiU05fAP/j5rhZpe+bo8AzGfUFHwYaEk0msWG5608P359xVSjenJFpI2jQc
3GjAxuVWiVvHTu7BqVPlCXrSKJnEY4z3TG9GjirOlGyemcuHMmm9UJkR4BJw5k1FFS6q8yHT1nm+
x+/CQMQl4W1LGRu5dtTK7FXsmTBx690awRs/hXEYQ49YoF1iBlbCH5BKeowigdFUW9DlC2slWGsa
U7Ikcd8znO3D5vnYx/0c818DQ6PTJiJHKegOmrLXehLtewlGBhbIQJyktJ4fc4BQ/pLALQa/Qw+8
4elE/bxX3ApzHzYMurbWPkmcQLDldazZOBIbGIjU8wc8+OamFFZ98u2OfzBlbeoU4UxEKqA/yBKR
CEh6SZvXRlr+a9enVF5ZEJoyzByFpsr3Auf/vfe0lihB/bI+/Z+e/WdllzKsbI2Jij85Pv+n8EJl
V4GfDd7T+AnE/k/hRfnDZFmrGcafNZmfhRdicU34P4ZCiWjslv2jyq42iol+XZ7+vuv6+Ptflqe+
FEltU0qDZ82XozEk8MxLtALTQwJuuMKfPqbivkLCAE8zujig8cDkUbmdus2neWHZ1zqJ4pDMzG/u
rzQIqkm/4BXIwm6/mJX1BjYa5jrofh92iOkimIjGpP9qTcff+Ts9cMhoxA/ftgTJ2fpO37Hc7D61
l8drhN4XdA7+cubuEGlUbLBIi4C+sDMGgeIMW8wfYAIZXrvgBwaeJe2ggyNy+kX3OXwqfOmzcTLv
7/Bm74VPZSq8he/TfK9ynxfd4luxbbzxNs08SHb61+e+fa1W2huVzYinJR6KvWn6KhxqN1l1by3r
7WhFieqHTV/eSS99T6w7U8/izYArwxz3Mf7RoLqlX+1IH9LXVLMenSfSDpvnT6pCI/vl3q2JyGzp
HhNd8nRGE+WabwPM+aieillqrcLhm5iD0cGd2N/qOzrYaXqRsW/ni6N2NokrB/DpSnNuWdKyXCOf
zmd0svIThkPux2HCzLo7p7cH5jb3Ks21ChQ1sQl2uS7XKLCYWM6G3A0FbnSRPsOIhjwYh2cnOPws
mjZL9sqHc7dmQ2wkO9QndlgBgbZTxq2WM/a8xnnuROFUgYvH82MAeuyynFx/vAyvyn+n2lU7E61Q
rlVMoAA+sLMQsc7cI2O23WdTXnGZ9a8RTFQTeBkKHDWbKvhP7MqD87PDaso2NJUMFwIXKd+Nu0ir
Dh7g9MmyhFNow8vxdjKWcHPtinDRJUy8XYrbrJhCb2nvhAos6s/oo3C5X/XSK6qh9g6LjXwYaDOI
AqYSmJLnARgcfB/7Yc6MiwIv6qUzNyiOGs7/N34YvM5yvI6JxItJ0ZeO5MpDdwTSQFu2n7o+j4nn
fQU17ozftFhHEHj4RAOzMR1WUb+NWs21mPtymwwAIc6glfe5q7CGqCeQTuMXpNqcCvrmDo2Fruji
OUX2qU+jnfV0WXNTPFrSCpjWT6c5VdgA5qGbXLqbek4PjPfJRb9iN+R0Jnt6rZ7VYibpcJ/sah3R
u7QLYioRI3UsJ078kx6g0OySS7gIF9HOx0ngNqib7QPBU+RhPl3kSZwXZ34jL83xu/QgL9kvNj88
6ZN6ouw2N/3Ka7H1cMG76COWbiceI88LGqP1JLkc1HMwLO7JWl5SyJDdVnB8bOgOz+9wG5/ZJ5AL
C54jrmhQCxM2/pyoqVdyr1scdpb3pC+Ll7Ja43jCoU5lq2NnwkWLDS114oOMwHgSXXgFFbxl6aS8
nrVi+9VJLrA42AXyD1xTnOqAY9hl9iu6yMvvb4x/ehkMFnFJ1o4DwlYrwDoLspdz9998YwSOoqo6
yglZhmj6t6kSG2X/+43xv579s3Ar/oHoQjWpBUPN/is9FYiLDIrlV73Gz8ItfU0RPCqiWTS5UE/l
PzsSMFd5jkoLVZHAafOrfxCIrP7ekuDGqI2lYV0zNPS0vI2/3hifshHEaptIHnrIZiIi0yEuhxpF
Vq6FB/PKhuE3ZcrvFQITRr4b/6ZIun1yw03cHxFGBv6bWy0IY24AgqvGLlPZ4bN5Q/t6yd7aXfcy
bKXt88oa24j3VfDgHFTsHkTSkB6rilpPNQnuuHs3hf5lWV4DNcsJ3xWCXhJ/ljOJFepFVzE3pkK2
gSNcFvTmgtkdHkBuUR6kM4jurfZEHK7zEjMA/DcuZ8hFLBl7GyEDN61GmnQSjqeJdncpC2v4C8qr
YX2U93XVHWJuh7iF40kaHQpITc9yCWpDPQXBpU9dkQWPdIRRmX/p8CyqfZHIh5gPJ9/F5UeNVXbY
QY+2WIroVWlP6c/Wxf0tPZhnLNWIB9E0/tBZNi7kOReCxQJLIJVg8tSVnY4mcl25T2+EVvTTUYlp
Mtso1kr8nGT1Y/JokYLesS2TRFwox0b0HmhOtPaU4CBpTBBvz9UDOWS6ZBreWzNSCWsEdsKLWc5b
AK3H4TXZD6/CGMH5jYQD7gvBhIlGeRyETe7Pyop0Go8MDdzqMcOYij6t25FpYLMEm6f9juLmcQAR
qg1L2gJLK3kThdewZmRiBYYSnyEs/BZCq7tPKh/1G+/swc3jiyCQmFze0tWNU4WX8xmmsNGRsg2E
1cXmQpUG0J7Gh0g9NVUQtNRqPRPbQ1lbo2fS8KmU7JpOsPthF93pA4QybmHq+VJ+USqG7q1ADMhb
q87IgngjggmcofLSffIovXfARKTmiIsz5qw/tj5xPomOZahhyYYnUfLH2Ur/pH8v3RRMYqnvpt19
MuTiIlf42KIvkZDkBmbbQzqWzA7Cb0G+kpuN2GykjPwqVxrKqdA1+z7Q0kmewQlqIP5xF0feEhwi
Y20BGVPdHhQtQayTRlhlwG9Y8xj5tM49SVwEX1FBfXOUO5org8BmUDYYvN8tF4DNWCPU9hoVRxb2
0Vn24AFQttmuzqOIkrZfacx1+8ytHjXj2AyIlplrnPA1sSpF1O0gmPqECEEE3qhOjOJZCB0wdgMQ
g+W+HCon4IHLmPAlcsFbTFoRDmKwkAWZGnmCLw74nUwVW+a2Z8GJoyopdG+V8Fg1hNPZAtIjrGHT
CFeh3zWvWoEoyseWyqwpsRX8Z1RBZ1lxJ7U8mwn4r9p62BucGmlOd7+yPgocNTKKsJRzKUFIXdI2
SYdvqRnPKmNrsu27ybgQvUbsTXNCuiQAUw7ad15fPT/JMbQ1wCEy69pQNGdC39gl041aAFvYMbsx
1hwoCXNMTrjflMFgrDjithubHHz52M13rymoWNShnFa+tlC2Zk+PhlTdOSIqkQqrT8HDDCaVct69
flu+QqOtnxgF/ciNmgbacXP8fuf84afY/mib/Upx+S4C/G298ssdRRbF39YrxG0pSZIGkoervacC
shAFeDoOddWCRByWtJonQqx8zHPM7HjpneQteaza51dIZbY7iQghNsInZtV6ZQKnQffeaO4YJgZt
OZk9C8oghTSjwukL27bWKZ0E4H8+FK7T5wIYVPWgul37WIQWWD8uIWUmSu2tK01LosEojCf0kAXy
s8Y1jXH/iF/NjKqTwPF8ZM79cTbA1Al4GbO1aRxYlpNl5SovryOfYOQejGuVy8vlSgy7bYJP8Y9K
vA5QUoh2f8PEzaU2fyyv3bE5+osRX2AumlW80d4kFk8MpbRICJCNEQs6rI1YVlGk6T2FhVfxxs3B
GUoSnoupbm3vXP3EzKUanueV2MH8QGHN6JZklA+TaUz5koKJq1DE/PFlLsiz2z6JenGKemHdZ505
L4SXTAUnJrpYAyjZTRQIFDCH3YEnMewHrmXNGtqTzUxCpq1Pkf3EezznJYVxEnvWfU94rx4QXWoQ
SWZbsniMinCTYpeo/WLR5/omlZbmIB5L6Tkz4ufHoz1oeHPbjlvs1+Me4/G7u0bvVbRwPv3KyXMk
wIxRCclN2iKz3307B2QQH4b8YVtFbze+5pSt7JYSuUwD7tHqyy/xSpRFuBaY/zE5FNvHMe1fG58K
kX6+Q3jN/cn3VFcSndUpcMhhd/fYWPTFGGYq+2GHBaB5nJV+bsCryj0eZTZnVg1dsgnT16AwYX4c
C+usSmSjz7R1SEgei0Rc6zTBPG3dPuBYBrH7Y1isPxmLcmlixcsCQMvo5ZeoKgOUCUVobVy+yedD
uPXdYpBc2bVgg1aHdFe1W2UeG7RUEIfCIj2zfqyQF14N2oMAzvkrF6f+xs9YhLGC5Pd8Q89y6ptu
Ikz4dxyjRfC8+6zdCupclwge/iY/iIYbl60s70hc7pwSHWO50PBk05CWXgtzo9dUlZmV1Oawl7qX
2MfSSGHREhfRVxQ8J9KuCimNhYuEFkM10/AldyOvTphy/LQ18gtOXKhazJB2vCjflhHyK0JZnQzu
FIpPDach6zv3HLBMTLuQ7MN87avziNFR7QjAgNo2uibE5egp+W4GZDC6weQmnJRgsNkBq7cWLMLg
wFqLhVYvvEvaJIdooh2K/n0wnY6Xyh5LhtBoQYuCRO48/iDpwx3I+UoqgAfcEe1yHt86GvIwAvas
71IK5SYBP4BA5ip+bwTiwUo40soJbuHtThMWyv6tvEYzMLkzfY/D7ryTtt2239+/+l0tbYsaoWoh
OH3wHt2AmlGAbnLSWldjZ4GjuY6po6uecIycGLsmirGxxKsCS/aG0GcUF90UO/bIO2tajMCLMny5
H0zEc6DI1bVfBk73Dm/uVV0lbuKmuDuAWr48X7JTcsImK2AXCIFWXaQmc4ThrcbvrC/y+VepzSLw
ggezpa6MO2hhKJJNOyZZKI8lQnfnSU/sgceXhGyQaIzEaTED6aV4mRLuGN5tGDfippEOf38jsEbF
4S+yiu/TcxJHuQOgxDZU6bf7QFr7gew/FNGDDa3F79SEDEZ8EcJEWcQj2Dj+8sVdxDK+Z5yjIFMW
rAppV933Pg4lk3jpxlpn4ODh3DYahliKCo/7pYjXPTK6JiEHXv3S1X07HRYK09oYfd6Xanihf5ZK
SruPZSSGLwSwcVv/sIBdaWiu73fmreC30P50FSX+V2Uh4RYnc4Wu2aYS553R2L0PodbfPFRHTcDO
6EQUv4UNSjzu1/bYudbeA0zsbjnHrHZ4fokAMwovobyu0KT21/La+Nbi3KCOS6Ic5d9jskKaGXPl
V/jvbW3Liba5HwQvWGSzv//cJeu/jYHfg1jHSA0cipA2/7ou6iKlt9qM+C5u9tYQtCwpVkQz47tL
mVYqrrwWRZcSf8jtp2lnd6V2RAEflx/O0E7oI7Wm5CaDHIKrewR9+xfQASw7ZCqBkLVg09BzhcIX
TzpMf8JibDIOFOgo2X0Umd15qiOx4vrmv3IID+Uu3R3jS3kDlJJq57TbEV46nMFh3l2BTqK+VflS
Ng/6x4gPmx6l6vQZotoi4tNjSpm3jghGIp1oMR1rgyrQ+CNNdFBVdiUo7k3rz4fY6/VVIIGwhb77
LTtnVxWvx+3JcWpcoVyC3DS0t8hKT82dkmWsW4zl2buCYtTqcXtocB54Y3aAHDWfSfbL9QpvaCJN
Ewo1trfH67MbsCw/Z9KctrTLzmMmMmjFVwvlYk6jecjX4731Gc+XUKuGGsdUIIrzpoyo5TupSqAs
LPRkqrFsvOfnut+X1TaJ96wBRWPRM3+8FNRZ6E+99BESCw2tD6oFDN/RbbAEL8L8lPA3csCaMWi1
S0aUrOUCYnLkIB/yiRi4Majxx/omoulFUUS38Vq9N9m/V9qmooskvhjpmTGqsVGh/XJFTT6qj79Y
hJf6618rJP/Ds3+2DrQ/MJcgThNJUpSpiPDCP1sH2h9EcuJH/pEawNj3sz5CnhgxNzQIDJC1CD25
en82DsY8McKS4R/KIpkD/6xxgN79twH4tx23qMT82jgggEKpVatKPJOYSrdQ8o2m+A2lgm7hV89r
/CgOpcUdWQ5UuCLFENJiVUTbSO/rJLqvhUTwqoFo7aFnvZNj/LXTlF6UHpy1Ds6LioU9kdxe+1bh
javcdhjcmI5fnJ7ivkRcpmxFJhWhUrgFXerHeM9hvm+gJS4RdJVTjQGpPT+bRd9SC7mLM0PeqdIh
wIRXW8SEMA9MXzOL0bm6qdDc4KmHMsAEbV4yMqkRTk4TZUbiSiUVVea2d3FwMyD7MqGihnISHwDY
EnWp9i958hkLuBbvB4IkpwXy6Cf1ARHU1TNd+J0nAykrrG6SaqwA0vVQhGCpSkvn+qMPkDA/eVj6
6mkm2ZnEce+uWHOTAYVYUXvQscah15H7bYwuve91LlzrKItMPUCI+wmMjAgniZl6g1zRF6wntbhI
YlrPNe38ojz4GXkkNZP+HsVHXNTIVtB1x/5yxLFLzWMbarUbVND4Hh31CEUiDN6qCQ8wemRXkT/M
jCgDe9SZj5OieFKNFr5Uw4MJF4vw4MdWMBZCKJwLi5Zohur73jS0qBHGilW+7EI9vATyAOkorBwt
U+74uK0FKZQi6nrDmOTGU/sImr69oQ1vWS6ksjCpivIOKLbot4XAktIkE8cv6xdDryiHMa46Rox+
Rg6Hl9o36u29YW48lJdaNY9RbLhqhczH6Oov9Io0bUXuRnf9+Z6k/uPb0EbPb3lGsk9btPNIsJol
jvor28uaYhfo0iRpxW8m7dbOv0nZsdaA97dEVADVEFAgKyUQLb0omUEEb0GEDUGPp3diXaLOekkN
AuV6bTWk6JGNQppqQ9Avc7UIMIw22mMVGTUN/NgICbCL1N0jM9fxw3KNwFrf694RKjQF0krQGqKm
MVL0je8flHp9z7nMEpE+k+4OYZNMI4XjGMvHkLaI1AebIq5OBkoYXT5H6eC2D3GUh/oW99UWWrEm
Vqc8i/RlRyc8klgoC5kXJhS3B3Eh1sau1JtXnTvU96HtX2rtQbqriZJKL1Y0cQT+3Si+Up2/juIj
6OG3Z/8cxa0/VEnkxsA4rnwnPfw5ivOrkQRONfs/aWA/x3GCXEQRKyREBxnaA4P1f8bxsTeMadEg
d0wanT3/qAHM6P/bOP7XXbfkcZz/pQGsq77oK2YtejJ8Q6JViNKIv+Kv5X3whuAkvfhP7vLOdyQB
paEFgZHIMEwnmHGJQKeJCepIl2L0VeGJZd7SuzyRLigpI7zYPVm+KemRjJdoxUIAwWf+xcwlZFqe
u+LMP5kX8kaIOyHBhBASpozM1Cv00eSg5GN6TCVMGwtbISsLFkhj/9iSEPYRAQJGEPhoeG6Lq498
TfPkW76jakByH0p8ikPrekaEB6QEYwmXYVhocx/DX72s+X36mCPMx2NNJdsE0Is7BSTSKQRHoM8C
6IqCI8KDOQGGoz+2y3f4IelssRilcfbx/EARygV469fyDbgC1AbInSNxIZkKstsdRQQ+d4fUDOHK
y5jG1rKmxaHt5vxPvIknBfEstYMRqTWF8cDKOr8IoAReS1cdBcj5rjqMsRwBzQLUddpSp+nMQoV2
vHnpCWEBJQq/ukZLA/SxB6xgk/ky1RGUhHPTn3xgAKUeKk4oMtJjo3vHYpc1bZPtm5N6Ti7PCY06
wqaiXbgoy9rpuPaVF7r88m4MmEmWymPF4YuKN9ZLZkfZ2MLR2Vh09/kbgJuTVkGjLEhaQeXNkzDl
6xtOkvJSXvINUrtT8cJHXyLRjDGmn9IF77aeae1W5SC0U/HGj/m4YYDB0FCtFZokAk5AD9Jn5RgB
5uDnYojM5yyZPJMHVgfJzneJ7Mi3eIFkC+FKN2/XfIawqs5ePgBEHTfmtmuA5zwLrMZFvGnzaX5J
F8LV14mOoWi6FU/gL8aXV5biaTwL+LFkpxsOZTLNd+O+c7TrMYpFW17LC++L3aq7eaLNhSs8DrAb
DQ1vfXaM19qyOjwkqqUlLXswb4BUb7w2QA4eaJ1HjEe6yHct9ZLAYwu8f0JVeD02yhyFB/nZFDxH
1G4oFiHHv/Ie2DK/4EGRNh/PLfF2FM7VC2Eu1C0QMCGQRn15biAfJ5Nhr6+SefSdrUpBey2+UDJ5
KI6UbOhJo8CE0s7lJEw7ABd4AWgoT7F/juLbdbpOkfzSOKehrgfzI+HS3bCiuCPlLg2MEnD8ZeSg
LgPk0k/K33TnybbQtqaXsCR+nOSUBdG2p0ivLNKtm2/zxhlEkpXzCUjAwiVgRe+3JK7mn+Khfpdw
FUDIrObGXt8qxuiKJfs1uWZLaZPMTRQI6COEqRIvH4b3qGZBzzqRU8iWD+UnCxhqQXMKYsAqlWzO
NVsIE+tcz5TneBoZmvdADkUf2Sfk1aYg+DlewsADdo1Tf1IW7O0Mpm+/5d/KZb8MwykRaHAyv8qP
VVKuYOtznWMBQK6d2sgBaNOrB/U5lXZFPKN2p+NZRqofMaXwBhwb6AQLwopQI2zTYNJA13pQUUR9
5aqCTRAonuy7Lb77q36Lw+DEOwyBu+HzE2cRlddPiBbiDIv0o5gDLmkWtIm6+pS5deTQ6OnQROp3
YAh5QQcMOXjAzNQRLgAkkSGMdbMLpbZUmxM4YgxIvmFF3MAhUoRvGWsR+KlIA+BnwTxoQVKcIQ/4
U3AEujACVjqy+lzAV9UlWUDOOmQX5pTwEuJptuuIR6EDAQFLU6mlAeBCgpCLE+bo3XqcqC/v2onX
AKgQEAKkwtqivM5TQVsl9kh2gX0H4WTJc4iCUQnIoYodzEU+FHqpMLs6WF3C0y2+g7++M2Bmw8nJ
dlZ/zBABvTRIZuhO2PAY2AUqK7wcgAbqAvBsSGliE+aVnxmLD2SnbG8KAtEFtKXcpNswLGi+SvoG
VGZAh0d+41PgXT/ElYjAZMlnFlkufYIFQS0J0S4EEU6lG7vOtvhINNiDsPSREiz5R7pBkxg/Q4A8
C/7/HF6b9f/m7sy62kazLvyHWlmah8vPgzzb2AYM3GgBAc3zrF//PSKVDpB0snJba1VXdQi2Jdt6
dd5z9n72oO/XUCKgnPETHgVtgl/h2UGMcZz8UXkxQXKpS1C/JjQazhfK2ciP8LcQKDh+54lf71nf
lslaXo5PQH7FP8wwDj87fvvDiLJQeGP5ZPkQOB04EkdShrIjH3Tx0PNRjxl/43HwQeCD51wgUBA2
wzoBP+kqiBYJfBOED5TzXPmTN/IEAoqj59Nd3o9vLkIHjoUuSTdy2rIjP+Cji22eoGY+x49glHmr
f2+JaGrICrBIssdnv/+HEnFj0Fl7rxH8xaO/l4j6l9GmhhhCxZD2LRX2+0Zf/4LOT5d1VBKQ6j+w
wNQvyDJ+rRFUv8jUsSo2NuyZb+GBfyGFGDup7zutYzrh2NnQQJKhANHGTuy7AlGSylTRqgYSKk3O
UNoIozDOsN/Vz78Y7H2uQt9eRFcUnWYu0g6d8vv9i7R+WBRRm6YrycTIRR/UTfJvPaX/OTv81UuM
rA96NNTqRON+fIkwAXDquD46bzIb3JChnfmHk/jVO/XuFYxPJ2HqTiGIupeuQmxyzauEgyChA/73
79T7FxmttO8+DktKyjgzOA1ZY58N8kL12Kz8V8z6i89iVLZ8/sB/vMLb9/z9K+iirPuZwWmM8R5C
/ZJmh6zaleYhi9cpNcnvX03+3MkfP/ofL2d8VqC2qphnYh2kKFCDVbSS7vr5QwWhPltBAdmWu279
Em6NnUsaybAOcMtDdLVHBJY2+/2RaOPn879PHPTLx7e28jrNaExOnLAGNkMMLsaJOCEwow/nYYSA
rjqcGdcwlZEEPR24eWdv6oKr52zybM4u6oRZzELlZ9vj+X4kP91gSJmPQ/XoDx+SOn5df3ewn/pv
rpfoXTxwsLhDZgyuZmBCCVnop3ebw+4fzD9HbUwedvZksVitsjkWsBliCZQ0zZTNAASq/SOzkQkA
L3hgv38zZePn643rDEO7ImlADtmsfnw3ozbocg9740rLu11GFuC0GYfP8dBuo344aJ6z6ANQewMz
u27IbZE5moRlyIn2ghg/Wp0L9Fxg24dsKBRhp9XGqyoKiyAHp1xXWTtjNL9XKK+qcUTuIJFxQ6Ug
TQamTRJRnX0VyPTUSGWnV50EoJSFo2+dlQFYoGds67yduBXRcMXKGrYAiRZJ0DzpVFJZiWRXebDa
lyIDJyoNB0+7rgju8I350MVzekzsRKF/R+sS5oqLDTILNhCXC2dVaNBkNgbTu0bSJ1ohT4YSrs+p
NV9YFbrwMWK+mhvEbMH51ocMoDd+S5KM1W3cHHzIDZ2BaAGInyU+CAJmOIxPLroOMVkK0rLGUiNy
V++jdR1sNCakSkfGyzAVHFTZrJ2eRTpMms5oF80jsZwONa2wKp4ozq5vdprByoooW6G1qPr9WaNm
9Os7Qc7WuXGKHZVMmrvO9+d9AfGWmmZAR+AIiK8YOQs6hmPXnAgMPS3wNxnB3V5x6xn+MpWVWQEF
1QdbF18VtPpqzSCEbGH2T5W/HmIJL+06Mc6K6LCF15SVKeo7iRFx1Z9r5S5w573LEMtaSbQpsdKH
DGAkbS50PQTpvYp4JnNWXQ+cppvrAH9TBMRFK8HfphjD1yn545aXjVS6D4t94CNewrlLb6BNq5nu
nYXkVsFp0Wg4qCsXCuHWpIlcx3cZWMSeoqxV1xVRJn17clsG5pp4JRfEqSoPPlodDXcPwj/6EOzI
ZbA65VHRNhZKY0f+2gNcy66M6lZsFlkINiNRrpPiWQIT6ZuDLRHLldRsAkNDXFfacTB9MjbxumjF
y+Cp0xyDcbEHMMDS0soz1UOAB9EwxjpJX7zw10bvrlqTaZNwTGmlN/1RG+vq+D404C4rkd0Zuw79
awS+NkjJXSNcoY+YNUV1fZ2m6zjMGH661HWwqSW1nFRN/JLzjiopo39Ji2hgeLdJv60c7u/OQz6S
OxrEtmjUcA/HTPUDace1Nld9/zGn+xjL3qJzERX2xCV6tHzytMSSNECdIotHCZjAZ/W9E5xztGy/
X1Z+vsWONRgrCiMMVYdl8XFRsdRU6JSWVU+qxM3ACLVzxxyZPyxeb0PMj4vrx5f5JP40XVEJk4Sb
rJDRExhOIuamks64AyFb9EYIzhTXB0bIpUKfpoFr1X79/YlKn6Fgn+vFT+XKYKJJGTw3Xfm1vlAg
UTXVyRBvguakknVS2n1yFYKV+v2rAgj66bbyscj99AangyC1uWYkq6zGBB4SO+oQuOo4XI9OPDC9
pQXlaUczK0l1r5iotoYLKFVpU+sc4jrP5J2sftVlH8iNRVSVyl4Z3Z8GGdC86yQkbEXO/PWxtV7K
gWZJUx8yCQV8uB8Cgm6qEhINPgkZEIwYG3YYX3S9IAHGMZBL1D7bZyHb+CNqv+shGciDcu7TnltE
EjXFWi8GUSLxwGWTm+TFXMzaS6bFtFpaV2CW39uDgZ7XjHXRTjWdgWkSVsxl0MOa3sKJzF3dZVhb
c3FDmxzboaIHK1mML4Kgkf6AahmWjqnNvUD1F2qOyywNeiCCZUlsn5+qBHj1D0lJ3Zc1+qy3ZkVf
njQEd8iw3AS1apzNTd8mZuAkhmuz6NmpryT5a5ytU/3kEWEQYlJk2TVulM6bZzTETAJoiB8YcHP0
DrtsWSFd1K4R4cfSQhQ2EsOPwL1v6xOJWRGOe+851+AmlgxqhYOfXXCxCz6rtr7o/UuJ21hYtAGx
j0a2LbD35gWBkEyFJXOYounytfw6RF6lqTdhitvWPBXhk0aKvR/oBEbhszDmgkLLiAXXz9YudlK9
3WrhJqtP+I3NdB/He0PmRlTf9Wgf63yYloBDVXMVW8ea+4/lvLouok90m6UWTTtUxUCAzQBdYYKR
ZAif02IrirhXjVNnilDcoax5eytDfvrWa3HmgxetGYWk9VbAkNrmKHmDRWlCk8yQ+rbPkoJGsnsS
vMQuOIZgOIXQy8oqX0pxAVUPigYCfyLSPPcskzXbNveyeZDDc6mAEADoQPe0GJALVzPNupUy7kWU
gwFuHuHaxeDo6OQuwYoCqBv7sJbQAnTEe6Xe1TgoFPrCVihUC2XOpFG1dkV07SXEy4T3pU844XWB
10Dqb/w0WftageiH7nB64woD4WPM1Et+5Gxy7cXxL6GDH6inkUiwVqxS81KSq3RoFGFR9u00o7fs
KLXdK9cxySUGgVpdcJIqBEgJaZju8CIErJGs/lJyO27cMvkh1e5c5Chi9FIUKEG7iZif8kCXJmok
z4vqSaXb7qY4OuT7XMckJRBd3EwR34U0vSyPHCEGVq4dEGIYEO1iHCuvjm9/vw6N2JbfVbfWeB94
t8vRvbqIs4pNgYIikhCmyVN41EYKbAc4A4rBfro+i5tXb/K1n0xf15DeF5vj7evvj0Ie91IfbwMf
tiZvWph3R+EoSqWEHUcBWAUt5e1qZY/pWQ+Hjvbp6qq3cXITnjhfkmbAAf3h5d8Y2797+U9r8eBL
NWgQ7kKoQ+k1n8beJNaayZ/e7N9v+DBRfHyz69qJHE/kdcZUqH7KhuLuVsPQf32wbbzTc3Ud34xE
h/l9MdmCLaug8k6u5o/F5Abj3Z9uQT/f4j++6Z82uGVneZow7gd3s9lmZ+820+Vsd/fkwnJpppf9
fLlc/uFjHrdK//t9NsVP+764oqBRm7fzr2a3lLB4Gs1jsZWn9MlfiMFbN68wLbvpdLkM/3C6vyg1
3p+uKY4H9+47JkSJp/sFpztqfw/Xp6tkMt+DW/7DSb41H353kp90W4UODskKOUkAGsjI7tBcEa0x
BovxUY8Ih3F/28x6EsXGL4HBROR0Wu0eyilwzhWIPFABKLqmWxjL7WQ9Xz3fr7vpFSg5lFVXoz1j
e1nsz3u+IHtAM/ub8x8+pZ+XhLFvwy0Wj+5oHPq0JHSaXjQGA+/VZtRJf9NKj5rp1eL5mQhTOrMT
+sDHP10cv3jZDxXnp5eVoRcS60LFCbcGcdQqnx8WhxxeDHmQ4HfMWQxb2YPE3C4WA5osZzIiugkM
nGcLrHB/+LqMg99P39UPlan26WOsIpQyakhZOC5I7O9B9gwsSujJRvBDOuW9yKb3i5M/OV2iyeW0
Wkzm0/Xem8ez9WWNVR9Zv/mtF/FvnPMzOacZIWMSgxoma+Loh/5vb+xntZZ0/6GJ+6tHf2/ial8M
SVJwyOmj7uqNJPy9ictfaSYEM8ieNEQQZv3Qa2moA4zRGw5EWBmbvz/m/NoXxcRvx6BfNxXWCPOv
/Gyf5/yfD93UP64zeeAWjTAwvoqNGcN0MoeeQePQ95dmd66+0WNmKFhU2lkfz+PbLrsmCTm8LVBv
rnNr30+HYqmXW2hH6pykRWZT5bDESJQAamDIX77y96kxg+o4msSdna4yKHzludB+EoRkGbT2sCVI
EZSjSt5CkmG0V1CWjmPrNTHPqcd4hSZfi9KSLNtHTTvAFdaoMo8Nrqw1rnOnXyZwK8p1vvOP6Q3q
qCdYn522iMnhI0bWmAD5FPYqis5gI2FnCvZF/0yirAe83cGjO/eEjQEvBtowGPWGEd90DNtlr4xe
1EztZukd4psXMqNG5BC43nuxBdExcj/5tzN7caAGAaBq5vzcOAU2NGLQFdwi3Bf/prr4b6lRYQ6v
cM3puIyzz+yCdxq5ujNpKV1I0qjgcU0D23BmcQSYBSeOZPi7xqIRdbw2pgwIXaZX8jWQ5fxZefBy
fjQnK2/WzVF1BdK6bRfmVoXOsRpOLnX+PCCAijEkHx6D/Cl1qw9CmC6fekfzuQU+Y+YWvZhml9bK
psrxcRMZpPW8mQbOxFlXhhOo/zXWtSmJAjNjZQEBSqb1knSnnWu3l5btDyR/YcV/rOC59fmZf3gN
z4Q3kQQQHsboVBIdNuW52zXuJSYdZxzGMZeKbRRo5D0UC57uITx7a9/ul8RVX0U7497ZG+Qpe7v0
0tGLQ6VwPdxn8FwgkeJFmSvlgabWvg93+bKvbele32sr7wYh/Yt79g/iRr5QqKNuGE29Z/lJvIhP
/ZNwZd3XF+PePOVPxFIthev8Yu5Bl/APWTflk/eCe0mlJQZ8FHB+bRdg9EGzQhq774L5V28X7KIb
4b6/eA8C5+fb8gW4qU76cXkG7urMiE7EdH0Jh22FoC5HZcIoTYM+tMqZn6ExH/9LlCi2ESjOCV+D
B/lSvGQ74d49uIfja/BinrT7/Mm6xiawN67TDQEhT+5F3nkwpvn+jrlg0iR95cY8j4IHAk79W6Jj
2ZpIxNNB25nlOJcEe/wlOCWvsADRj2XPbj9JnoE7+0/+k3Qvj0pdcuXCHP0vHxXfyeblbUH8N679
o2cAZKmhQC7VNGSwv1379xIV1vsB3i8e/c/ab+JlJnKHykRnkPG2VH9X6vJXigHQlaAfGQbIm4j3
h8aLoZ+C3EzCXf2NPf9dq6t8GXGtiO9lmYoQ/dffrP2c46ei4fOhf1r7FW4xbWzF8ip1B+fKi6RQ
n6QxvaxBRmnQSOImNgdS8jxfpllMp752teBe1UW+7Uj7U2GI7LbutbMpe/4aFk6PDhGZvjFUwVXR
y+K2dh0kKyqrWUaXuNPTTYz1eKTBu4+ORtWEFqTOSaILJ4BFYmOfmleKVS178gBdia8wrumJVBlk
s2uzXsFQ1mlTj9GW7zgnz3qWpW6Txs6jqjmnrGdRDOvqubAYz5dI5atqJQrcjR6SOFyZHaxndyt3
4bIZngaBdkscbHp3xCwMeyfAzuITKis5vGb35uw12uQQZerKiZ56pdz57ovkZM9iG5ywr89drbRb
CQe0h844VfRJJKtLo9xVKfwDKVDShVP6VzVW5zCVsdB6u5wUQU1ca7J4H0h0j1lk07A2161uTCX5
nsbYnWoEB6oBmrFyMs9d9SInA85TU71pQjU+OzUtEb2kL85twIqdSapXy4S7qUirX+sYJw3JbaY0
wEhaRbwWMLdkZp0dfUnOuYsqz13lFHyUPIuSuQ3MrQArrYAiJ++qR4SHdK7dZCGn2bIF/kumMrEX
adLdCW3jttO0NGirBw+6UFwAOt32Sqs+hE68aSOU0r2YLjMDR1Jt1eWTO2TcTisV5HZXNRPa3sVJ
VGlymw1klqqPfW6fdXSxCusQ9npv0xue1Y1eTiK1dwmsdRsPCqhAcyVL8HnUzcXU8Xf15HiHAzyO
oCqXusLq1nYKcg8TD4irqqh2gpYudaZf/adQA9mrVEVeZYWe2wnaY7nx0FqL6GxboT2F6UsTmPq8
0lHfOuZCzqy7VmFCknTSqlRbFlFN8M+KgDDbcYs7wbHKWVLzPEVoovuAw1+DExvKs6HkjH/SiKRV
CqE4gmKltpiCBMxPnuXQgVG3SpnPlBbpW4RLWMY2GlkB2l4thg1ZGw8d5C6+2gAD9Ds/3GeltHQs
FGWRbn7bLPxb12bkDeCBdbSwKkve223ofwSt7VU2j5/W5s+P/rE2o4RgrWethSnxHq3P2kwCmzJW
5oo2rr8smz/W5rEeR+RhSDJFuM6u/MfaLKqofQFX6JT7VOZ/tzZ/7vOzNn849HHtfrf/l+My6KVa
klelVw52bmXVtqwSCSuQKOFwbgR85FHe1JPSyrWNkRRQz7J0F/YaRqegz+OZJ4btJXCFaOmpRfGU
VpV41bX9TWVZJP6EZDniR1smYTrs4wB9UOHmPeE2bCPXAntbJsAkEky6jHLVG9R4Wfv5VzVEItrH
/SZLtFVgidGcfvrOaocSSESW2npNuGQztPWiSNHvhQbAAYzSGiWoXntz3Q+mTfWcWEwPg2Qaq81K
lbyF13UvDvaJFD9iLSl+N/mP6viVXKQ+VrcyWVVB/JJW4bXj9FNTQ23IUuNhmR8kYnRyDU2tr9Nz
JjHEIES20BlBuEufyizVcB2Enp/ZapXMoBVUsmHHffgqxzYzzHVsyd3c8pNylQNpUIUH34A1QVM1
qowXo5bwprkbRnwzs8Yf9p8szSItTjgqWWpoJScrtamvsXsw3GCD05mLYWDTwBOHLla1UD3p7l4h
bDS0unVgosoXKgKU2+uBWWWBtE6pNmZzHaB1c5Vz2KGW5g5c37WNshFaMhHqDGtlVszy5loOHtgU
tQOSxnZZoKfujVUoHCRFBuB/jAAeoCKWXcYBwzrDC+HkN7F4iPNiE1pfRyiQoMwsQz8oaIGH2t14
OcgLn1tnrK+bHJ+5c5UgC0tevFTa5g3G60rXkH/dSgjthOyRNWod6rdNBASzThdmQQq5K+x9pVxb
iWbHro6dUQ2oFhgGVgugwDItJVW80vlW+QPi0J1VArcKnzvzVQZrV5BfnerPZfaQ67sKtI8xKbR1
LYz7v/bo1nOdaauTUSqbcKWjbOoTlqzhZvQ8JqUkyBnMucLBP+i9hhE46c6O39gJGx5HUhbgtSEs
DFrPaIo5T1jujb4KUBcSLS1iA29lNf33rqts+1UUT6QKoKmSoZr/dl3dGB/X1V89+nu/gwAAUTKJ
rjQU7W35/OFrIDZAwx1KJ0RmmTQlFs/v6yr9DjokBplJlmR9K4e/r6v0O8Zl2mBxNVVkQH+VKCCN
L/K+UfbToX9qnrtRD5qm0auVlnrKWq/QwvrFwBQOtLa410UIXn2dVaRtGJG/TsLImlLiN3tfc2pU
HANf6tgBmKtWjB99U5y2VUVuKmTlIji6jt9PuhacOJvIIAH3GVRbEfAPjo696mpfA0djgimBhm1U
qZxknYoXu20dDyMWOKSVV3TwuARxWARNNwt7WcUlzE6wYl7XultzaG5dWYIQ97UjGtZKkzkjri2M
l7WljDWNtjBjzS5y0tm1W+5Ri8CqjkltLC1XOTgU6aWQGgvJgfdj5fmrFZfqmnIT8qYvJRT1lbiW
xbqY1hG/24usoFqDdsGPcHsHJn9R9dWjTr5HpQ3LOo9stYGdU7kL0jzAgqfxnVBU6ak30F4oVa5d
CqxU09QM5r1pAGMP21VXxHRBM8s8NrHSIHpOs2Ge5KG61SynmzVUUm3Nz/2YqbAn66zoaoKLQFe1
lnclv+4zax903F46mTmoaxG9hJTIrpRuQ3DqWq5b9t7AUGtVF56EHN9YKufureX30KAH8VsD/V9a
TKmjqM6khOHdouP5u2Jqq/7f52Lqp0d/v+itL6C6YGyRpUbw0PtiCpolPidiiOiqEldESfPjole/
wNFCOAoG83u60feLHp8TFiY+LlUBwInC9W+KqRFG9v6af4NZvj9vuqnva6myFBQnwdO2yjsxOTmB
SsQnMaVmRJETl8a14G4DL9wESr1tpGDZgxeAZGMFxzaD0hzIp0IbuawaplF0jokDnSWuYahEofNY
xTop2VonpovICL8Gflof80AM542U3uaOkkC6YGsitmm01CF7BELzUJfFUyHDbUjlzHaqr15J0JFb
LZ00XxaJvyrRGWihandRsk8i+jcN32FNam8cF1s5kiAwJ4JAv1bOhW3iJ8bB6/FkmcouaH08LBVS
H1/pgiNbL/NieeawbwfI9xaw7lItp5Wra8cAwYMnRRtdzwl7DfL8GHmkgSYXJyddoskvao13VW6O
PaICdXwDPMJQ7KbJrbXYaMkj0w88YEMQr03sEim3f92MILj03dwY1I1bqiI6OOVQGH65jNVQmMQa
sgBAN/0s7uNv2px/63WIR08cS3zNoo/D9/F/Dxt22seb7/ht/vzoH9ehQiA1z/ujdfR92DBeh5Ks
jmZ0Rgvcg39ch8oXHSs5lxmXKOKpUfvz4zrkhqty82WxYPOs/tV1KI8v8vlCfHfoXNwfL8TcMZNO
r5phpTAqgy5Fjgn5OgU0e8J0XrH8Ee0sbDH5iWzw2w0WNvlYwi/f+XA611VFwoN2Vg78XDro+kw8
gnBZwlQh0mGy0UhgnunzsLAld6Yj7AiKJSC7hvYoLA8wstaEp+FF2nUbLIGD4FKT6aguKmlWgN6j
Z8rvclkz8PRW7i2PrWao1QyoPRxqcqCbouUjSHZHw4Y/pA8Z3r78qFPyH/od6sQ1ItFDesQ3FUEv
Wxo7Ay6rDbJmNDbOJBw90DqimUAGAEBAGhY32j7b1PAgJniZ6mfcUd6jD/jjmQBjIkwGEgikjbRp
w1vYYdIS59pi5eGixOGH1cmdFVgrb4u7bxwTWF2cEvEOC5x4HL2c7Ik2VO8gv4zQqJnS2fx/7Qn0
agaytd5h2jIuRK6MZNknId6xP4mP419l5xZ/TT6vd1lA34T91sTY+Cp6yqO/xajEaWC5go0qA+yO
59jI6mqRj81v4l7OJCyZC/XMb8gH6ZjhB3XmHii9iZA+w1Fjl4bCpp3RDZ+VfCbwgct5/Qz9SO3w
UwFdg9pj8+QhXBMXhzjbzxWMVFxaEFiBsR4RguFefpUWwk1urJp1Il3zlpbGjRzf8+vlHYQk3nsy
oII1hrf6ubwD6glDo7gBqS0x3Xkp2L1No6OH9zJkShGtXchuFG+uPE0eUkx8sDMMdkWYJdOD/C8m
YJsEpFLPq0TIj3Bp5fcbBetTzfCLR39fq8wvIt1v3SBIbAwKo67/3hw3zC8yD8STMWJ8xqLhx1ql
QvOkoGDzwIpk4Qp5v1ZZ0GfotvMv5qb81V+4W6Q3gcVHYQT1h2XQkxyporoxrmXvGjCB09dRR7m/
kmM0ZW7qvqZWAGfGaR89XSLyICLN3eDadwpz45nuSyCwWHUF319Ru9H19q41NGpif6M7/qySZduz
bgL5OvewOMvBFMHvJKGK6DT8fDrzNPJsLNEeYKm05yg5pLq4URQg9OiSnSFbx5171Mhekppim4Vw
fax2Lwzyi5UEJy8XSe10hWPZZjMXH5+Jim1iiN4Wa/u2T8uN0kn7tBsmYumckhJprqTAj2oqaIN0
LvrgXOTlIQKwmDrlNvHIamrzve8Py7awWjC6FgxSB5rFwghZSqWuca7lJMKAmIZ7iB/tso17bJuR
AUS4DbayUuzizFqYCIgW2aCIMz2WS9swXOPBh7scO8inLScA2xWHve3qPv3ZoUk2Uu7mtuu7XzVx
SOdda6R7yR9oXCjIGTr1uh5ILsyHUcaY5D18L6MeFl4QU2L14DQMctlgL3artzvuv7S4wP3PDV2X
UDPgzfptkb+XTp+L/J8e/c8F+zbN4jmpWRC+KDQ//3vB8leQtpgWEeBGCOqoSfjvzp6RFYYmxVKg
5mpjX+D9BctmwaKwkLjQsJD9lZKBS/yn4uLDoeuf5FpKVyeJXviktUvdOdOHBcyznSA0fIuKYZIZ
eDVCc+uVxJwEPaFIumncKn6prfTKTOa9k9Pow5RQS8ZC8JexfDdkxb7KFRKGozpb1wa5MzIXzrXW
CCFzCLzzsh+EKxXThsu4Pi+WAg61ocuTg4q4OdIJ3RCksxhKMtSNDBgOXTVde9UiKJEDInnMqyLC
18B9YRmyjm7fqS++m+CpMBjNt+OepNZZcizaknkzdcwqX0UtZJFFYLTVcchOPogCtwe8VquH2us2
ghMwSenRUHuQSAlZKrZJke6rctvWZwd5rM9YgwE/JuosNM9xW5D2k+aXXMoWsYDoE40dEV0iPhW5
dtgd9VE+i4j0STyqoahZdtm+lPN1LZt2JhL9lBLxRFsyzetF6/QHt9UuvsR4u4Hs2tXIDkz1bLXK
vUW/upf1TRZLqybJl6mLV0oseD9iFdZOSsJcQsZLZRDCgpC+MKWVl9a3ZRHd9YgaOhEFhuasBz+/
qcyAdK6IyJzB16DSeRIKgVg/5bCLzcYo6KRgUSWmrcg51yokC2hAAJvKzdeeYBCjKckr7US2SJ4v
IV2t5dr+D6aJwejoTq2qKNkGpegjZc7chWKFI5Jwnuqgb7rwZDlqN5E70Xa08koTikfTge3Z5MJa
8qR+znzg0LrijUWqRwn4pqlFgOU+TiCt51//5lWJbzDdgVG7RKbG6Pr631ue/ecygkzGz4/+viqR
1M7ywrCGjsY/MaX/bHlMyN86jBV6C+Ng5i2m9Hu/kaR22dJZqwjLQEo1hpt+3/LIXxjXS6xK7MwY
Axna35QRPOKnVen9oevi+PfvygjX8nphGFRr1d1t8hZM0Skno0B8VvRdTEZDHYEgtrPhyo+BSA5L
hz7+qpyDoCrnw/Nw5+wS1BryIiSXfZO/NncU/Wx2gi3haq8Bos28J0h5UqQwgJfyonaufGvPD+Jh
SdRGsdIO6KXSKxnl5rnyb5q7YJX2B+x1PGF5ch+1g6NtMGq4jwLbCn4sLYbn7i4kLwySXDQFNHJr
qja/obS8Ph46MbgQYSBwGI8GNIRb0udrsObkf+Dat6GFYwZQDl5k66rdr5s7QiE5F+ehuSPClSMz
EcLcVXeVszZhxtSEc1hMEKwd/5Rz0cF7z7G50oKFjP/b2Z6xJMDvFm2a88DPRnU+MRugc8FBEw2X
QciU1kO7YdIDBwsQM/HqnoCwqm5QhOMfmQhkKynluas2eQFle50vZMiOUb6WNiOs25sSrhHxAP2h
Z2VlLwJQBgcKlNpJcrYq6VzFi0J2jxHxDN6t1RZ2ETKWUAfURlBOYCiXW+dM8t4CRjkfBL6TadQV
dtSRYSlni6EypjCPIQH4vi1uAkIGwpmlXxHCtBKbq7gcZlGhLIpwkcHAMZYOLJcOIR2fbLAVly74
ilqYJt20G6M9Jt4aTVGa3FF/YrdLAeemE2VREfeHVkJlXyryP1dmcuy9lqaPOQHNQHerKzfZ9PXd
ZXn1rRp+z102PssHaUZgBKZ7MJLo6C687fjffb2jWvYSofSsFab0GW67sZ6kSHQWGOckg8Ayfe4g
Ar4u2jtHggJKCB/uWX+mP9aGLTnPybMhXToBnw6hcj1AbkY5qn5fSUjU+CO/Mcj74Wsn7yURgXJM
FORUue6uaGArW9GaGjTqhwmAa15IfxTTsxqhZpk8WOGjKzQTw3jx9evUIFLRPCnNumDhvh2wDPoz
BfPCbLjml71kmiQ4JByiBS2CN6xnnqwcboKKsIxD4hpzz1/oxVVbhrPxJMZfNsJH2ZemPF8ag1cm
/nBjsfnmIfqjY4I7BvOprZp6VbmSSwN7mHY14nG6C/EcAvUziBDhEiC8qCGFOoUtr6W7JnxQnqsZ
9rUREg3TiIojThYoGKMpzTr+0Ywnt73xIC1Jzs4FckrEaLisqetNDy9COz0eCdpOFe7Xki2hmMtw
0wCQV7kpauJKKe8Snsd5bF87W8UnnoaXMly2bKQHJmjmVBMW2lfrKuxPMZPAtT6NrvWpV97rYPja
Pe91Rv+O03T6XYD9S2epyp6C58idkWJrLCuoE2AlQMebOGAMWEsMMvgyjp7sWz66heYvEKlIX4ev
2TNvG7GwYTwH+6lMzJvkTrArGx8iEpCsnejz7r42RvVfa0w07B5YxPh6w6TFmEVYaTZyJklITDdW
t8i0qQkIHkAuljAcaQYktIuDfzM0jkZ5SCoYGFfj5xsVB84i9Y9JCjrEuw4NWxOe8LSlujrzRX8m
GS8SS0qjbXv3IMhXTcJiwFDBxOcqDDO6Cd8gOl1oQkiDV2LRj9CMaW4+yvnKsdZBuTXaB5oecj4T
dVpAmHgxUPZ4gRyC4vypeBhEGheltUu0DUDjAnJxgALPzPKp1t73DjYb/E9FZiMuJKqEdSOYPDrO
Ik0fVOFpaE9slUh/tKe8gXNnMr83J3iUJ8O6VKbasbqpdpiPR5oTU2VIOfNoDq15Ux3Jg1uaG/J7
vxbr+sp4bPbGbYRSfhYt+01xiluKnSmoFLtDDzApQAfPYlSGSw68Whm31albNHuToJp8JvRLH5rd
bUFwQTPF2B5srQjfU0oSN/koc07YgDgVPFQmabSVMo9gpzePLjog9Ea+tyn6BzG1I0u9clGvKukV
rWlS6ET51s+va/rPNI1ovggTL6AjvjQYs90HTwyVMn+lFmsLL9m0AXyVbGU4Nv1T244TrIkI3B7Q
n7dp9piTmxOnZ9raTb8KNtFyGCaM3LNi2py8foZ5S6lsZd5+BaWcrFOQtPI+r+eolkxw1NZUce2K
3DiQf+vSCS5DvAPEiH14CadacAH6GQ+qXcekDG1LKIwO8+v/p+7Mttw2tmz7RaiBvnll32evlPSC
kbIkBPo2IgB8fU1QPvaxzy3fUY/1ApNMpswEgWj2Xmuux9l/ACHUfq4QKo3YooTBJpuIO+sHwG4q
U4zUXv5bUD/37RbIKoP5yzztLX1Q4mTyxWOFm8Otcpghtqm6qebCqM84b39LYLQUwSpcfXxkK3uT
nWNF1m5NQXEfVO/K8K+9/mx7Le0E8nc1EqaweoEEpblRWti/W+x5Yl9U+B+LB09xIToojQ9waj8x
fB+IKmBU5JavSJIadgysVOvtY5A8yvbMCwyleFrVif/26ZPTb4rh2mZXmvyar8OhgWj9aHc2/3H2
ebrHzC2/63QjAhYG2wRlMr/frGos0emW+YGjmW5rZ2NfUtqRkGWKLYR2iQR5MRYj1fA+hicapFJy
rtflF7IWAnyI5OIWlzjZ59+xGkanxXz+9MEVBb0Q6R8GC3KSvzpgmogW+8mY6zBGoTzpNqp4D6q9
S8YYtOuTTfsfllG4+SCJTxzKTb6r87X57psMSXvIaOH7xJ9yzb+kwXP0M+cS748D/7f9b6ikDz3y
LHfTBO0hTse1hhugi2eyf4sABpSPIXDVlpe5FGsnIPyZsXcMnc1T+82Hcxfe3OeOocbd1905HCkH
D5s8WlBnmyLD2D6xMAICGazYYFXBI81gQpAKTer9QzhdDk/dEJMqs4M5j+kIGHU5vBOltBYrZ9uh
ZqH3Q0H2uG/0JYjIKmsQtdPCSr+Zxcfbm1idsHJv3HcLvNI+o2oMY+FtZvrBBfTGgvhN2M1jo2nr
qGET2PNTZgJOHSVF9fI8v6DeyUuWTv/3tzEf38uUKAXyJ9Pfhn+vkNisY/5RH8xkQmRD/f/4nX8V
Pl32HrQ8TdowCMkoMv5RR4k89h6R5VmwaH5nOP6rjuL5oH3Zx1AXXaqwqCf+3LFY/xUgqAixPwW2
RaHyf1f4/Jso+B5Mj9xiIVC6FmWbRUDxbys6PReRFzudc+5nzzujp2UgzVH8Sio8t7lOw9v9UTe2
qNOJgUVuVHomSLC5zOPrHDr2xjc86iuFYor/5/WmtSiS/60oy4fzYBRDPo6o8UYo8f764YbJcAa3
8OS5dZJSMADG5jcc9wwUcdQ96eUwKFAJph0ba52Za1dpTMa1+9PJSAnG6EJaXiQfIKFOD4ZR/bqU
/2eW0N86zfjmiYQCgMH3tzS17zb6fzt5SyWZ5bCNzQRAbj9C7qWp2u/TgEzXOicxKZZDSmJER001
CVwIxCK+2dlQXLO4K5/tTOlbaorD/VlNG5ea6HiSY67OYx/Icx0bv1m+Zexr57uZ+anaBmQCtVPi
XQy4t8aKhi3ItMlZaLcRMVKVlbw65Ae7sX4p7drcpxUUK0LvunrHAjk6VbT1TwiMf38UyjL7VTz9
n0/KUin/y5fGhbuU+HyXu8dCZ//XLy1yjTAaHEudRs4/jWwUWixZy099HLZnlLrYeNx2IGhqbK9z
g5klMwmG7CHqRnU+nUO/t3dhkFWb0JZX3Sv/0NWCSNZ0VJtFg3QY28jfjAao97nwv9V9PuzHdBCk
l4CHVMHG94b6kCVp9Dn0fnMpExVWyDxXK0WesFMutJYnfMtk4TWxeStqdtzTtPTUHFm+WlU4g+KQ
0851m2NojwPJI/2Rf3I6Rnl/KTMxPPXvE2yk/8/VtGgj/n7iPIv9lQtkC4uA/berHUFQN3io2E85
9QPc9yRHSajVkZkkF2t0HU4ITmwjtceNqaEchI3exfFS+YwmY/vPt9492Oyv3yJlFkywyFu5/4K/
u2GpcrCnBKd88u3CX5UWOA/PJidlHqnIVwFCx3IgKT0t6n5bEdce6PbBqZ1tPID/NpJaX6LlEDpb
1sLiMsEO6AYZHueovwZt7R6mLpYSFeowX2BNzRfLrJqLMLY6qaevvmWthxhDS+u8tYabn426UsjN
YyCJHmKD5SAVZrHNn8+7DqD/P58F+z+/EurciIYRU9CCwurw12tZtoZC0xC1J48tQiET9zEQzWcr
+yjycN3FXrkzRVMcRspPsLyDYlMVNjCdPphNdoCTd/VtHBFWXbMhTMF8ZpX+JOXOjgp5mzrGUgBb
ZyeByP/PH9xaNC5/+/rAaTEqkTuL8Pk/6lC9Kph53P4U6FzCGGShMleo16EI+NdIZM3eczUwgcba
paCQdk1nTxtRsLUJRuoKIou+zcqxzilxDtTPJ3Z8vcGCEvPDP39S587T+utH9RkvmBmXi82nrfDX
cyyiwY7jMUZX0rKmD/AebLNpRLEXw6oNydPbZpbXPd0fJZX8/ZF2s241UNQ/1xJQYQ7t4HuTNQdh
peoo5zw+QMFZOd2yxyh67xI1drLWBtz12PTO9qzn57Z0EC0Ps0Osx2hs8iKt1xluk1WUBt3TZi9S
o6RZbjrXakw4PX7t3TKnJ28jROPaFERvx4PhvWhfjKtBNv0XxxRot8NglSo90IiI6TAn03vZO/lp
nIhBciji5xVEpHp2ys0cCU0k7uDvxqSqj26ip1VtafFcW9lrAHkEbHxMhaIK+re29I6dY/0Uzhw+
mE0jtnFDTJiys2Rv2Ln3UIs6Omq/Pk3K00fDBg9ST03OztLJd6E0XsOIwpwbTTEIjDG9Aar+USmX
SVsw9e7NCnOzUjm5n32iXg3eh2/NTIkXJHqukWZ9Iy8M/YEJerfwycpKGhLd7cC4DaFOHkJnTE9u
kTy7TQJj2TBhLzlwWmvD/dKJVOxcjS+kb/hOxyp1z6r9NgUJUNV68LZD2GLdDq2fRVyPz0gtvXUc
pbgIQ/GbS1wZAWz212AunkWlf2bK8t7MrCQJkJC+hLCLp6pgnycrosa9gI0xgpiN7BR53dJywfqm
YjP1JJJ42t91unixOs9fz1kK2yZ2zp4YP0eqcj47OfKE1v8keyN7FFFDn5IaiyeTB8dXCAzjID/J
xiYaqjXjTe3PD6ptSKY15nETO029DyKul3JJlR0y8aTBwstJyHe0pIJyE0WrrOivRq2/5HlFIyaQ
UG6EcSgr9dJsUVPF54adpp7YZymXS2NQifkkY3N+UlNOccSp+kMRRuPNbON1VEwWbY5UFUcyAR48
MD27SQ/9R7OSoc63c9JAkjVkd8l7j4CBzC4Ppva+zql2TtVcJSc/ZrsZmGVNWyVmbRCLKgLSVT2k
OFWOY60AonpUPTpTvNAnNq40V4zr/VF9Vl4dXAGj7TPXiR5Dq6zPoVGxeJwDEttpjmzmoPJeep3H
mymfUjgkLqFAdl59N+DpPOVldDWcDChO60Kw7pyuWf9+Ocpq2qkEY43lk4AUUrTfoaWfqPqqbS9V
h0iV0VgHxtEv5XcDFSlzcvy5g7mPK0q/WkJm1zmdtrDugzPiNwTpOapT+nH2ugkI0OynJS/ALw/I
2jmJttnZzEQNpFiZ5mcnfE+cBoavMr2Pyca4a9TO2+wRrWNUJuq5ijvf69tb0FTylCRantLlILUJ
cpVSpS297OxqN9pxiolIirdu4kY/lwez14BrDkaCC6UfEO9lOScWa4ia4FEeEepTZFp+e05a/Fh+
6b8G1ZweHIOUXrgHq7A33Vclx2ozOkBbB1WYu5CO3TOpBoRvN8Y+MYRDZWpaIi8EYpmqVfBpa4FZ
meu7burgMaEOrwZdPBgJden7wfMEhQY1odepUAClMxt5KG+A+Br0DiUEJSi4TbJ1Svcc18TrNRT3
EBVQYY+6bL50mQ1u7v6QnS5XXLuz5pA1exb/tGYdPrlVGKLyLwxqb7CG/nwtLetybc1VtLeXt9zf
Z8ryWbrR41SqZm/mMnqYlkNMM+9kR81bGRQWoMPltbRPi81EOxfWTRY99MYIpjHJk0sdQjCrOjVc
nWaSn3RB4l8lCLwbDPkJTh6qI8N7TcwyejGwmN/fFEGze3Q67/n+LI7q5ND3c7wy40btUl9+Qz5i
nQM9W+cKjnje0SXR0kOI2TUYGXy3IJyuV6zR/NdIu/bZrZV9tnN6AP88a9rOf8zvTJoIcIl3wReB
TfRvk+YwDq7wzJKua4Urk30PJaSmcA5u1V6Uw7p20pjss8G7DKE/7CJNtWNou/4hn5P+IeX6b6Zw
OunR+maHqX5ywX2uCu7MF9L1gOcX7kGGqf9Q9+iy/Y762v/uL6CVYLtk1yCLDDybhvffVrvZFLQ2
9Knw6AopwDCJEfK8D0Wrw9dptynhZs38VIez9aaNjikdDWnpLZlFXozR/b4DtNR3/AfWLbBqLhGR
EmkyEyOLW+mSJBEZMJIg+7AObhVLz80//wEILf+2/eNPiMxFMoQCaVm/3Bf0/7b969yKcELou8dw
WEKvDUh7k5GFBByk5WH2Z4K+BxXf1CL9cU1xFcOxgRb2nOYm5VViCdzSiR/8yh42TuohVhzj6GHu
8wlFbW2s/eWvuh/uPzAL8dnObDiKkUPojInlKIkjBJJQ0vxEJE/5UHgv7pJOOlYuBc7lh54OUQOZ
y6xrjcSX9vROEGD3dBFCePZmPn9lj2usdE6rfyzcfK8klbSwCOBSLof7o6bCF1XNA1b5ohzQ+yFP
1GGeMFXa7AEAnXSV82ZPlH8d0SYnI7Af45SqAGWPzZSydhCNhbO+oWDfaiTOfeDJtTLR46FOKg9+
Z140QZohGPi2eozp7yM1bg3k02ya+9wKvphDefQ9nb4FYQ2wXzY7vxbJqejsD79KxfP9oBXWr9YV
3WaIBvFc4azeIKKu2F6mdDhm74N2XrD2wpodeDB6Dyk1mFWei9c4ceZPwq97Z9M0BM4LNO7fYJc+
juaYfFIINIB7Wz4QAFV5KJJMPmsNbkyakX2uTGy/1UBdz2+m6Vbr5PRr8MNvglxSpP0lciZqw3nC
WkfZ4qKX/Wq3PIrtYT5aL+F6ntXuPtTdx7HZHCjE+wgsi2GyT/dDXQX2qVwOUhp+iWmNn2RKftVj
R3XXkc/CrqaH+2FS0/SwiH33PtUEjBX/+sHGdAw6wSXRs7FOHu/PRlupk29RPm/Gbnh2Cv+TVUTl
PopNoKlZHCZb0S8ODNZkp/tB/fHIJLdk6WAIQJUTiQHVwo/EHlfsCztur66ux2LvhEOwHWbfXv3+
JiKJDo6YPjvC7h/shl5KEHcf/TI+3Q9dEE43nPTdqV5qFWIpXdwflctTnxosWji4u5b6WaaXpGz6
szkE/fn+qJtyVuH+cGpqRRprGZrb1icj0gqT9lrbOpCbobfagztrVPS8VkayISKjUMFBmkl/8H14
j1FgVO9a+XsGkWcrN7u3Xlv1weoHtVcmpJCkYdk8aWe6OaNDryxN01dLt5vYN4ff+pm4aRiVAa7I
aibjqg3w9yTwpJZHQ2wGT3mhea1cdguJrw9jJcbrmMnwnAlCK7IGUXRSxmqj2FuffeKtzvdHw/L0
/miC/rsrc4++Tzkw01YSPw1CxRusgfyWR8bvh2RRNKppIOX7jx84RqC2InRAwy41vnYUI8VetPz3
ap/v9eEtsJEmF7n2D7Vyhic3Y3WMmJu843QlRtZ08AklPVHijAnIaljCmfmlaGprNzUzvTtWVs9e
64hLmCTvs5vUz0k7+pfBqM5Z6bHvaKLKx5dooUj442B15rzyBgCJxmSHNEbpMxuzG1M4UsE+bMtX
05/dm/YbovVMBqRCyfr869Ca62SQ+vjnS+VI4nebtz9MvxuAZkzZxq5jvfHtEkIhYBKZ0tLtlBvs
YKw6j6Ug4NVPGY/7NjTfimB0yES3BeFT5Vevq43TkLa0aGtqT1UpkTb0BJ9Ys/WYar+CiEieZD10
5hdlpVxuLC3SgO5OWc8fs1H2+w6pDAEget7yeVBXjb04ssstz8U4nMbSBBw5ZpB0Ev+aeEQlIjg1
MWKp4NZFzlvdBf0eUZg4R3yIyOqLY++P3jbSfXjWBFO0vttfjOqqu6JUK6rSajMWFp+I79C2JQ0S
uAePfizzxy6vk0uOHxWP1EgSwvIaC3m6ZZHUu/v77gebwPBpnK/BBNWGFUm5t4w5IQEHCNLK7jCa
3u+g/o/7i6gwMClJfri/fj/8efPd35a6ZC1TIGEqWH5LllU9wp384z7E7uK34Cv9wXkMbPqUYdjQ
0vPL5MqWBCV4VgLbyvRE5OhYXLQbGnvDNB/vz8x0unSCHrxI55nLGml4HqZwBwLna9sWFlQcIBRM
ef7VhIFTe8nwEBNpXui2fHfS5JrNQ/82Mx0eq4yoNXc2i6M/p/mmzMg4SRKXBVJKwVJ5RXo26fxd
29KmF+vzj/mKfnZBWANlvPTk9TF49jIaLpE9N3srT9MHu3MI7CkKj0XBvHOSiY5Vbo70n4qffhom
l4m7eDva1mZqU6xwNrDG1qmtn342PrVutemq5JGdGbJbU1SP0WST6qBEdhFEGnURAe6dh7UgmDAu
FMJ+cw1dnRiC0y37RnudeDUSmPyryGP/u92HyHFcLyWGvTf3ZuO0RzttmfJmVmBhOFBhd7jL1VSR
BSndNw1u4kaJGd2En9SfUw3TeIHDO3UEzHVZfDjVJK6Rl3yZgiLcuDllXiRa6sJGXV0YF39/dH/N
b4RLXC37yz9/0Ira3RMZPEk40nZ6yKdKXAtKkb8OZl44u9EuN33H6U4gk74blXSh4LbttNfk1N8H
0bTuxmuyHH6NqcvASs0goUJPhcSitZbNTbWdLQJEpWtfO8hcgD79BgxW000YUuLpcn/066kn272L
OjGyxuBEkrt7ECVhy0uhcxysb2YDNJY5DEBw58XYl9mrhWZHamGf4gSzanI7//gT7n9RHc/JdUDs
eATBehkUetW+tGljZDVGfq8Zvg6+l15ttjdFbTZPSYf+WQnYy3FfeCTXQPbx6CmktoaNtByqMUs3
9jg9iURYl7kghjrSqL3vawlZlN66xONPn91lEjeSc0OlZ9vWLGVmOrqX++G+TgmXxcr9qTvZ3ZGw
BMjRfXwToSLiO6WemKp2X2bNRJw267pQOpzTqPykXGW/QSE5pUHUrQzPIEA3XXK4CyQ7Ku2Bi87q
dTSwYfdJiUwkWavcoaGRlQHFuU6eh34edhMVvZeowGMHeXl8/7WM0prsJb+f5m321tBHIT+FPZby
m9t9dazmOXqwyAc8UPLIV2ZEoObKsvNLL0J5psSVbwjBK7ahcgg2Ww5Vk04PAyd5xf4wo13Na3mU
+Ye2ESx7pkgiZhPQzTCziS03qL5YesglQjFfA6nN091skF9lG3hGJtmqlxrKCA4cKztGJRH0zPzl
webFU2/Tqy56p//UGl5xqNvUgy4QJm8utzYdPpJjLE+/AjupMa76YguHxDnKysapZxknN6feOHiO
eLcLDz3EFM5XqVvxntb9ppde+prq1H7OOuuglndVkwQRIywaY+TsjNXwkvi3ntuMTO+iebGaIHys
fXPhdTcv95ccp5gRNpHo9usdym8Bd7u/fnh/ycSWo5UxPHqq7l7cKYCAnXjVMUt75ywn6rAlK6Or
NJaMbu0nRBrpcJtLJIraVkTSDHb3GrtcRaYuHwIA8jc2muZ0nlgZYNKqjSsh7OcpqtBr9IGD6o3a
yMaQrkTv1m3SqknYg7bc/FZqT1iI/nVrdxu7CiRdyNmHYLbc55kJeyJKlH/xptE/2UZXHhs7IJFr
IARoOYzUJph6QuQHXlyRwuv5DtuInIVNGIyrXKbJbaLOvQYJwj8qLf+Yt1Oxc4qi/lJS5Chq/FvM
93o7mxE7pyRL3izJ5C377NtgqeTNVuU2YG+3wXM6fMnnfDtK13jT/dweUsNb3Zdw9xWdmFVx7tyt
XQ60l4qqBOtr5E94aKqN43fRwbOrYzoTByqpY22y2W7Pje98Dg37izmX5nNm2ikgeg8u3ds8jdO+
9OngBoaVfskIOuiKQT1nKWXxyfVvZglCenSL4WSiQ6kazaVfzpvJGDCQlZ2zUc1QbigomHsnScyD
LQH60zvNj5PBFxJomYLiC4sjv/lsdJY8uBO7yDgLWEEAxf5GvZKyOyA9MQp9kXkbIPOBymbAE7Sm
4MecZE9uREV4LLK1q/O3Ytbio1+Q9QkUpEh2xa1uEn2Lq4gFZTQaH3VonONUVp/8qqwR49T1fg48
90WFBPt16b4KU8xkszCRXXTqyTHm8FhM2bjLYsv4hP/9luuovdgFJbMyrog2aFV3LrUoPpsTnInS
Ws8laKWsHqKNJxTsIbve9+1YnYtwuJb0qh6gbaKQGhbGB02ijSWc+kFZaDigU+WR32x07zt7mbrR
zbfNzxEd3k0ydCFXWeUTFW4G3G/294Ct2IlUw7wY3JewR+SWw35WWWuvjMZMWBkmzbFGU312TVZb
sWzMg2+UJ1dTC+xxBkQpbIHIrtpNXVQwvv20OPnReMzMcWWgLsLEkQ7rMYzfZdtk7Aqi4CU7pib5
XYSxnWcskTT5yxO74erUopUmemN6c2RbvVRH9tZPaiDGlJobgjKMNs9C1Xrn552xokUUbjv2SZvJ
xjckjVPsLGIVXEqrvCk/yhLxMBbq8JSZ3UWyWLF9lFD+k92hyEkBS31CF8bOqmtoXubZpWvDCV20
KNeOy0gls/58H8bFSDU654YdNWfNVJa80XqUN4/gQSMFzDCEUACkCX8pDAzEkyUto2z0j10no1vN
Odt0GiqKSiPWba7cBvG4zRwlN0r0P4RCddbZZB3EIrKJjJi7rZ/E19Htkscg8VvWONZX9o/pLQkM
SK+xae3LH45ESRUloT7ZPaEWg2UQ1N1Y7fJd0OZ2RL+bfYk+zglfs/F7pxICPhjPx3re1GZoXAwz
jFasHiBEEY3QuMie/aHaN76FYCn7rQxTgkkarRBUdwMDXhti2HY08r6uCZA44j+t8M86meE/3Q+6
RBMYSj2faqcNnsYiEAfauMleVHAnY7j4s9PGl0yF/Q2YRBkk5rM9RjDUSPK25aCJG/ToWCbtmYpO
sJOm92Z1KdKzwJvQmfL2cXiUFS0lw5G/OTrsHgnnMM3m7KTwPtXw080zl9K165zjEGGm7p15q7JB
nLkSxSZM4Pj3lBK3SR4S9C6G4aILuTXbwDtA4Q+IAZm+h2Wnd5T55CVbWsJjp09RUKjTYMLAGRwk
U6GH2FUjUTIqNGCchB++rQCnfY6Dg88cuKIXo/aePX+YLBgeBSWD3dhT1JlgQra6Ds6ckWkVK/Ih
jcDqHkjFaOlq58beTXL7kpcBXHERY4VPxvQMtQS8Tl9T9iWWswoNZjXqqLPHurQa1FkVufWg7Z91
l0bXPJu2lcog1SQ2GLkpz6kcUKyU2WUg69QRVXVIDMBfofm1SnAFwdm7JHFibgmcBhjqzs+xNsO9
ra1LHhTz2XYi/TgqjdLTKEiMa3sEipYLsNTsxWMoxaX0jes85+jNQhI4ZydP9jFJN0tMonlfulpi
uvDH0BlnjhJlstHSZKMWhl/TosGX31lX1zSnNZurbH0p2sVx286MYAwffqONjcTYtBvbnLpPGeit
GeQPopSIDw1aE1lYJGd613y1cATWee7fQi8BdJoLrhoX7Z5jWc55ktHFtjP57NMV8ruAnE7wJQxe
0KblLD91ETxZVERAiHT/uY/gFs2slBXLiamE2DYaDU1WVdGOHQaiH702JmqCYoAdPQe9j5TX7Ezi
elpsWBZnuuv6l2IqE8KMvRc7dsY9uJSQqpTH5he711kUDKqmZxD6N+iTMznHMXGgHXn5p9QCqppb
1bh3Wu/UKOurCRPv4oxDAN92opeHDDS0DevS6Ho7d46xaytSTCPhM5fAs1iLULyKjLTu1jhY8qeV
18Ux81JiaQ3CDfuu/5Q0aX3w0jA4ZXFAFcamYmtkgbUdK/RKI3A4/EK0ElzXO+ZpFFx1Usr1EMTp
lhq6Qupsecv6t7/FVLtUXbN+67ORK9hfls6kZobFGzoksSrgHQlaU4hDaJhRWkU6TTIHeeo15y/s
+70vEO43FMkpoj237jivpfhhIDCk1d5/KV3ussHHouLl0RpnFV2PSWyIWfqSqRhGqgq3cgyGg/A1
VXrM1iM80tbp2nUT8nVE7T42Ggwkip2GdJvPgUhh4/WM3kMxslzfBT6d9K4hoXxQDWrvKgyOoxH+
KAc8bIA4Wtd2Dnno3MJZl6dWRdUuJOyFTITFc0cWaO/ZuyypzLfKfWBRaVIEbIlBiIv2YVpcYmaR
w6BAOaAS6GMjs7MIW+p6UXXQU7cd5JuWcjgvA9GK1dVqbt8wuXqbMrc/+71qL55+ikfE9HZt/6Bf
j1w0pzc2E6n0qIlbcdgeH8N0Hi5pEf5IZvY3nWFyc3sB9hTXebM0eU2hlZnfnFw9GEVMhnznMtv7
OkT8i9Ao4IZ61uknyvKMMmMVbGPAXZck26SJ+z1uYRlrWeO9Gbuban11SezZu5FpsmNs4UsYf7R9
5T65pQFOzNwppwkeG2V/nWe7287sdfZUEZp35Q0HiWOvdQ0TMezCTeuSeu+B1l9pK5u3k8H6Lgv6
j75z11mHh6GkwLHyfAy+qnFn5L05WWGxfY4SrC9VYHhPCjFUS4tmG+tg3I6z2S2NGpLEfF0/0O68
qcqdbjKeXjTz4NEtqS7VZb8dPRm84VkMn4rQ2tehCN6odS6W/OHkxWclBTOQGfHXURvfzAMiGSAj
LAqqepPkLJFnEeQvXmp9tPFPEYfNuRXm/GLlIVZCQ/jbEpWcjYa+j8nIzdgLyuwWhxnkozAKtmHR
E8dUHr1Sduc4oZ1fi5T9hKA51MYH5QfhucjVe9ozsgyiHTF7w0djw3xsVGVdulDoR2r4y5WGWaUr
XP04WZqOGTSZlq5VLsTObgvuMoXJMm8IDK1N4ziOBriG1j6YKSeiGLLqObKH5upH8jDY43zKlc8k
niLR9idJCwjFgbXsy51qmLbMigkt8yRj5G35qlw2FlHuPbGYbqjjRBCutXscHLlu4tY8RFF8FVwm
+7buIMClBuJsgrsDBIinupxXdhFnZ3Kf4gMpa1hVuuJcZ0ApMSyyIHCMaW9Y0wOryeqaoFNYknOE
T0yc0zLEV4Y6QBGcb1ZBZKyZ1FvisbK1HITa26X/In2nwhg/fff1rLe+xPEdBwDi2kQl+0bFy3n8
6pYhTm7RVwfSUj6cXhFMrMBahYP3vTUnqA4klKi2arcG5eYxE+MGaGlFwrdoDlE9NhAagpcuKpLT
6CU7j1XxIxlj084epoUy8b0bOwQ5bBO2aGtw0EgYHwKJw29MjOsoLbGbBg1FhEKtGuV+qduCkBSN
pRSmLdmDhduC00nidZESopu0prPxCu3sHas94dgLhxm7QTbDY44STAwhJryiYoHrJuLY0AOZnOan
DzU0GjWpcIlVrv0kdQ7KIgTMa3aO27Wv/oCTzbDaHwHBbrB1ItozY714a3ascG9TUmafEb2iVzCD
q/BUtxHNEL66AuQu8W++0ZorNYr33GymByKVHhvHAjPbvI8dGIEqLncjctStYzEFSYvZyzPgsFJH
WBmuKg52q41V79vOPvIkdgK3bVZU+j1MaanalErUmHQjcXGk0+3rLEYwnyoaYtWTaKX3MPXReA3g
1toAzzZd6VWPPfWx0WmYoubQfM1z41Oem8fCqOsf1nSpk3Tn91AUoZyvGwO2eZp219EZt11TAHSn
lXERfvrmM9OzO0GQ3y/AggrVoSIO6OJH6z6uULvj8V1X/Tvig4WoEI4bNxAJoFYEISx3IjzInn9q
MwelRNDZp1wMnIQ5ADlZpKR0W9ZRegJrmV9fg4FxLXcxQsxDx2wzuigpqkviivI5NvHT1FWCcMhe
nGOU2cyZ+ceI0JBSyKHrEWb7uvV/iKEKH0fW8KOvnbVv44Dg/h6pBXZgYuFJ7JJyjDYWa4T/Zuu8
liMFtij7RUTgzWt5K1XJt16ItpjEJInn62eB7tzuuTEvRIFKZakk85y91x7DjATqibEuYEKCHoMN
wgF0JMv+8hcuDY+MnUCJBSQ/aG/zHaeByC2fBfApdSsTeE7C84mEsdwsa0j9VuRlIN85F07VvGni
3KbdNd9cDpIf1ZaHrz/1iqSmpjSJ25tvNrYvT1////VYf+/19SjLHZa7RrS/KdDN//XPs/x9lOVg
Sq1kWv9z8+uxv55meRnLP/zzXF83l6P68m6Wl0wpm8f5evXLu/vnP/559r/v+es9/n01JRkMvMf5
7f3vM379/3/fvdkWB1je0/6fj+XvXUyj7v797P75VJY7/fvZLU/0z6Msz77cK2y4kH19A/+836+7
Lnf456g7lK/CFflDXIr6oKWav0GjjJNUBSMmfBfDrLQ/0jHHBAIR+T+7FWAu4kD6x2qU3lPVtA9t
qYWENFbFQx9PqCB7v7grvREX0YVyA5qEMXyXxQ7zvCS1XjXi0+oaOzeRDbn4mMx7m9v2n8pwnwOV
58/lGB9QGVCE82VLk9UZDm4l7QeX9ry3cQaT8DYcALbMniajAeyvVemhRwf+5DYCNH9nOj+K8Ow0
2evoy+bEajd47GO3e8jDX1qdldckMbKtW8QCvSW7Fo37tesV9S4RXv5iKmfd1pZ5F/OeKG2iPb0x
PPoTKZrobZ0tcrEBH2HUi0vbOrxPw6n3Ecv12lx5ten+akKMbAbVEmVMB8IYvfPyDhy3FlunB1hu
BqW1L6gib43GTpi3IuMN4ti7zkqDIUhfa8M+U9a1bwSPWssegWX9idr8t2G0ktchjr5FsRU/DEUY
v1IUJkGIxd552RVdnW5sI9q3aTW9hMw+ItYecTSoJwaBg5W2wxv+kfjkZFQLnBLN+mRa77aLn7iq
QkbQRNjvTYwWx2EicVn+mvf3oSZ7fRpsWLCWE2c3S8vdjYCzczCVUMcoKucFuGTG7ySgcsFNC6nI
+IiGkKqMn76KrHpO5iWHm6avfdg5hyYYvauPDmCNNMHgEmpJ0L9lc+tNl5HfNLYJZUh6wYjfcHzF
aN4CWhR9YXxrjNm6ZHWY9pos2okgC2l2WfE2HWKxXRQ7zNyjIzq8YJ1fB78jYs7uSrpzqXUPHQ9y
buidHauncqf3yaVKFblfWp8eG29OPXchSyqmfcd4bMwPujH6mLdHnExo0I162vfM25mKBQQ7WBQ9
k7kZMpqstZM6DLZSSP0a5ZOOONA6DMno7vjVrKsGDIg/ts+xSNHxTnwLyiYsVNcGeemK5BNAfPwY
afgoYP/cOmbkhywGvjzVdX6xgvocxzJcAwexbwNIhBsYn/6cqvBAnm31vQQQerBTz9sWUaGdNDvz
mUnT20PDoj8GjoLzXiUsOLH6e3lJNImcL04iUOe2t/OnYaBkVEgqSdmknfUha+/z9Pfmq9dx3knr
3N6Ose5vdRezCZUa/SgmM3ovHPmr9fwQqImM3gfns4vc4ZX1KL18JR74zON3re7Gs1mVyXr5F+mK
eG9pobZd/hplvrVurDE/LX+F0vFh51G4GgGZHPO2ra7h6Mpr7yfaus2xhH7tIjeFzlwgxe49ztTi
PacELte2T3Ckm5YEN7alfHZr6R4JSiSH8U8YNxiqKXYdopGyaa5jqx2SydkUtci+F7rCxdzorA/I
WalBEN5Q3OS32nD9fTvi/nPJCey1PP3V5tFLkmf1m4D9yOynRYFYOSSyatkbIhHvajUmP+kAJghy
KpuWrRyu6J/6q45waVM4PEHZABzOZzY+E+cdjy8OtdV8s0qnfqyHtn40TLvGuVITfLBzOz5KjR/n
wxS6/joKIJO5QRLddIGWAvXDc6pSmPIVlkYVS84lFAJahqnawxafFWV0BaaZPqEoSI6SyQRiVHaX
jVEQN2NIfKs5a2IUMfmjanwLCUlCPGAin6daYiSlFLABlyZtqPYVa30jT7EzFm1Hxq2ndoUzwSbw
QovVkOGftJLAYCsFT+O7JEVqgJbhwGo/62qlO5FBSqHHRLn2mNKNxP8lflFu3c739gk+p42doi1v
LC9481j4YJ8M8DHwMWZOdaLi6hEXWIcfml/vVOykPyMGegzAXX3D5hWfsTut2oprs11m0WtcIC6Y
6paUB6NF8JJqT0PkNA9ciF5SpMQvWKS759r/0JoBhLWMUEvn9b1ravoDAeWVeU/JxrkBi3IH371m
jXYogsy4+8rV74VOBHNm1N9HKeG70JYFrsBlZKXT1b54un8NOPGv/Oq3DnP3Z6cK4ueiqqJDGTfV
OnKj+m4789c85uWeTgciBVt+g/cwrBvaus9TxGx36sdPBcWwmSbn2RMsxwVLh30DNnQ1TG18TcZg
G01e9QvmcM7CUZnPqS51rJy13JA1inIsCMkEmM1HJGMP95bL46qSYjhoFAUfjdD7M9KQO9TU6XZe
Ju1TOw7icSwDYoPTwAd47r5QWBImqT8ZaIDIvGmE5ZRacO/JLX4SYxXuagt3yrJbaq335EfdSddS
7OHzPVw1IFVIyANxotSjNMExFXu/hynrz177G/WXc7bi6N0Pxvr5axOrX1EaJNQQ+/Bkl/o3UymN
1SWRE0SvFhPXrX7FwpEqHS7fcvLfErJYN6JPvUfwbMwo8iE7dQF1rApfzzRBJjHmTTKLgeQYhjtn
an6Yo+fOvANK+XHOuriezXF/HXK5LJ5Ks6Bj8/8epwKEAX5yf3Axj+mb+lF5FqEsz6DM2k1VaYxi
qV2gt2BD8l75dcuki7BzpLsr+uRqh1mNmo72ejpvGiNNz/897pXxKRTCvmp1VN7t5OaLrnhCL1c+
edJK8IpZmMbjnmwPj6TOAED5JbYCk1E6aR9dUW8dzBB39Er5ox+RuzebGSUVqq9DrM04yQZCUiST
ItdGbL9cmJuE+I9gykPyuLvknmdKPk62DtpVJHe3aKHNFHaHbz2qH/35HmPnXzQvDs/xLBjxq5BQ
KOxWG690+gfWeSscCPG51hm618tNYYTp0VHwIwN9vLizFqIbhKTvycm5rnK9pA6RtSDgE3u43AyR
yfM0b5ZbdeKXX7eiUde2yi5/O0MnYF9SkWIAmHEwVaPR3GxYc9Mh3C+f8teQ6OcsbZeDX/vLn/4e
LIbqvSjRsj/6sTuuHCnHD7Mn+S6Ra6tTj6apwpfWQbIHCag8tALall2zXoq9VqD3ZGNr4j+3sjgw
zmj5VstxEdvDEZ/NtXAL/SaiSScfJ35vy9I+eb7qwxVDdbJN3dTeLHdZNnHVqBOBYaDQoOGO5fgj
GOx9iD4ownMYwNxuy1+xxmxu9hu9dTnqQDcAqRDq42FEKP6SNnC406wZdv28WylfRw+tUG7Pu7Ry
iXE3Gsbv3n6oNeW+TK05vQQPujM6KOEQfRRpW+/yOrYOmSVowwyl/rhsHEKQH4uWKlJG24jlaQpt
kFNi5VsNaklNq8/LLYal5lT0P5FApldz/nyWW0qdi4ymTSe89Oq7ZcvQPd9j2WfYRwnn/cZNWR1S
bUxeEDNmx1BQvE9Nlb7UjLt3SvnImLTkxez7CoE5jrm8bQBrmNHRpEByB0KZ3fPJyzBTSapI/z2G
qjolviGAnzONCOh00nC2Y5D4BPHyL14aZrvEIB1iua5RacDgb0lEaswhN50dgASoR4uywDScp9A4
BI5WoMyRzXfinpnNCFSAhNkDSyjtBqdno+/7ijTFPGoTJh5S1kzQuRn6HjeZzmU73iW5uRSELk5s
RcxtKOREmS43y7Fcr6zLciumOqYFatwkDUljCFJo9XZF86BF3eNSnEJi6zynafJSp5TjndYiQbKf
ynciKI7dEIxPA6slQ0/C02ho43YYzGzzNeOWqDdO9O62VoIkVlr6m4dA6ZqTeL/KW2G8KZVMR9q6
gtMA6IEPUe6oRD+8CSpVK2B+1aWK0uFt1NpnMY7OngYdI4+IyGMrjRyfLTZpQZb1ym6Nk+aH4+dY
DsfR9iakPcwF08L4njhu94wk5GZjUf4mU63a2q5ojiIus1NuVv7a1FKigcPuRx81NHkjgWosTZpT
lZXbOlH+volyjwG7Tt7qfHpgWDfe7d76LhJxyyNajqrtugdViP7BdZ3uoYdGeKZCtraCc1ZOw4Vi
7XApRhpRq2U/nQ+GFol0ZkLgVNUTbunI9tlyGut13uPH2DybQfTPXoQyn2wJ3pRSjORcvh9zqcJn
3UZYM7oMTG2Qas8DSG1CB612ZVXp+FCZLV8nfSrd4/xyell9Y2ZOObnZGsoWmzHSWSjNG4Qq3kNM
M7bPY3dnuoY8OQFa/AjrycbuW+NbPY9dri9ggNAUQug+3giwGG5pSrqU5hjO1nFHQDxGCDrFQHNK
m4pVLd+RvqFZ8i6Fqr7VDfPMzLC/cb2rH5KyfEctMvv4zfDe2nQNelIAO/h9/Kpr/zpOUfB1y6DK
PtaGwkPd67h5qvJb9ydMCu1DL1HwBz6Ujdyyy29RB+Eij5L4FlM2ZVYlvy/H6fuV235CDbLsDtHV
iuz8oy4DtOS5V3/9d2KNJfpmLnlZkjp31HPvy3OhJkYIiZPhQMK6/GYgV9CZBr63vUL0lAcpSXq8
pLzAYKTZtoecOWiekJQ/Lc/mwZ3b8sKqg5hfo45EcRSN9UbjrDs7BjCi5W5ymrigWLnErIzOMc3a
x+U467hylysR7Jddc7TwYqbRmw1n/cw8noFlflW1FhETydh6lQ2SjdiXl+VVxSl0KpFWPSQiXmSY
m4CMCvmKh62/TKpU6+VVdUjCWSOM2bVPsYYMQXtcHjbjW9hnqZF+/XuUaQfmXtOLg6Ph2o1e+vXi
TdmjgXH86eJ1nnjtxnS//Hshw3pfObW1W158ovQzI2rwLPVyuurCYv00fyb0Coa1wlLFzyliyoD6
Ts+cy6SnxWdfYRBMaCAcqzwP3oLyVjc9DPlKfspQJavlcyvnz6eYPwdiVTY1ET1varT9s1Iwl5Ao
D4eymBPkJYLQPq2CrZsjpon7GOiSbhJOThHhszUGlwauHB4khc2IU8CKmxsyT/2eJupjMGkMd7VN
gqidghLyqhEfQUmj+qgao/pM0sKEKttru2XXGD/DpLI/ZIGaJ65RRWYh/6GoYnzY9rbVs58BQseb
aPFfmiYzc6PqcJRH9bEvC7FJ6zghVylvnso0/0FzI/ycatTE0kD81A66uZ7M0rubU/iNAcH75niI
xWl166gViuEt612k47GPfClzQQUBfZBzp9wkw/1mVT9dmksfZalVlCtmltIotG8118w4kflLq9lr
00ED46NTEDrCvzLJh/fEuphO/kqiUfbcxvpaS3WQcG2GVddOENJG1m/PS/o9tpd2PVk18sMhoiyY
SBc8FV+Y3pWPEfEfWmfDP9Ud4+wW/HwiZDOfBj+31GjNJ5EV1sVoYmLj5m8lyZI/hU8zqTGi+dSv
3VuW+t+oqwEPlj+JYdvqdX9M0sR5stE2UyIwi01dBMFn6sbXvJfxaytsfhwYaNfUGOWWhRAsc0fD
1UMDrtBMOhV1CFApnKxP1vBZEn9vO3RZfQiLsyuFs0b/L94dXe0oOmbfa4HY3kwaccYHXhK1ZrzT
jcq+NyEwDSPvkocR0ZhhGtYVXilVg8SQ36PJ/uOnefKUmDjBh65Wm+V43oSU4RkQRk9A0RuzJyMg
VyspneYTF29PMsGWxrY4wdtQuyiKaeTEg/YuO5o58yv2hUZLsQAZkYxQioyic97MDuZRVDADbGqs
ffWswrPQBwj90Yx0+6onZrv2fL39XlXprcej81L32TZr0dO5U0BlsayH78SSWG79He5stMsqtz2O
k/+bFCycGEPF9xP0zEnbov1MA3F36xYIE6sG4skk1h2QWDUJfTtLx8qq2an+vTGSsxFk4k2a6Ymr
wbgRET6eGquKVcTyMarVWxl7tyLt1yrurXcNy+lab932ZFZ4t1xyHgcJl424FzL6yrH7FE73SkPa
fmpoTzR9ca4Y/lEiBOVdVPzYq8vQevGPiN73dsys5JxTQb1nERB506q44tsMRKomXjUusuEOxbq+
WBYygu3y3RBAcLJVzaIsIqap6dIOFUF8kYNN08bo5ZPSAyB5okp+GC0UVRnI9kkPTXTptrkTNpkY
ft6p75OxN+w2/yG516YVznRWidJuHQK/lTX/wez1t8JwHg2vdR9oZ9OiS5W5C+2heslVvc+xGA+s
Yn5obQwkPq7zRzov7SUYEallEx7vBPPHmQEEzw4Zw1zTIGZgLexz8wGfC/6jAUTfwDmjkjj6rHnk
beevtaSbTj4s2Bu8YGelxV30E1jjwXERHdY9l55xtEJIGBmyFg2cRss9cPHGgNpwKERGy6Jx9KwT
p3N1y8T4Zhtu8+6Uv4xM8/bFrLsf6UV/qNhGP6D6jut6+elWtv8gGMdlCvmPa2h3qisjwTQpmo86
IQmyYa59xi/UfBB+ydjTw/ALG/eMIAgcvin6DzkxS7dyzz+Vmtl99OFV1k3zbqj5K3S6a90l76ne
mw+OTnJSE2oOjX1Gp74k5dFGaLlTZfjdq8zxRl/Ov8edeh7pT3449hjsUFCyuma6h5+5baBM2U/9
iLuKyW5xi7To99LeiBqIAHYcFQd+/wU5i4Z96P3gNPhB/oyIjuncEIW7Qkt+OpanPnzbA/PYojuu
EsbfSFgflanbvACjfWo752E5XPZUSclw3Hnj5CAW4N3lBrGjtauyx9QfIHqioU4whn+kLebXrgqL
LeWu/K765s1ziEktdaGIITb1F5srvoyt8aMKlH+QBT8fd16NhoFXzx6C7sE2YdBEaRKurbHZzy/x
I6+G8WDaaLqSaF8MbflRieSPpwx5Q5LV3sfGeHfnMV8uDR0Ph1RvxnjUZzGv26bbJteNV6cwUXhN
GbpxAJUPBi+FzCjEXJkeNcgKrOlGlgw++OwpcTz3FWfW0RRhuArEuxkWRCpQFKD+O51w6iMRyv2U
Lq5vUtxK5Alrd3mqExMINsB64qs9wc2vA8vf9LxJdgjCXvuYNSA2h383f4+ZotmhrqogpBklyi7A
btE0ZecqsU/APqp9phnlqZg3JglSXxu0QEmGqej/7oMXl5Dt5jtBnUm2Vge/+e+f3TH897+XPyx3
zhozPdYETSDohjU7b3pmh1+3/n+7yzGtQ3dt4vNeXtrfzfI0y267vL6/T2skd1nh3hzGBEWWmGDy
5PPGH53oVGSb5Yiae9dp6Shq6Pxt2aWIMm1lM30nbIsxNkN+QymYF4ykGl7q30diPHfXmi9IH511
u8Ws25XzZrm1HFs2Qquw+cx3+Z/7/c/u8m8kaB0kA82hIZ9x5du63NZuRy3Y7Qx9G/htdjKuQ+bG
Zz0f4rOhd5+AYfytF1d+ttIs9JnBvGnnM2C5lYvy6Jk9lMFhAGVn4xJlQMROmpbvbUpZPJUNydRm
Cm/FsC1jJliZp+XW340rM7KCRQvPU7Mj7FL5kyYy7SScCMgwK4iVYog88oQbJbqIVEwjWSUq849E
qcVnH2/QNimzX0lCiCKjZ3EyTS0pDq0B2r1pjR2wLrihzWSunTKqETYrXa1t5VZ7t/MAEpoTSw0F
sZKcY/Fo+a54bCcLloLR36Kqnc5MRifkbckvFQK2Qg+jbYJKQo0N2jk50asPEfqql77GbtNwhfva
lbhQDxQWLGSiiCxcKzshfKL8aVnanqyIfDdmWJookFr3VhJsMJSJfVx2ZSreUWaAi50r/m0W3qbx
BdGn94g6IrjlWVdv9CD3VrGN4KXTRh7QxbW+gylmssL/UxehgzKMdFynaZkwZIr89DCRgMOS4K3O
xnpTIaBF30qkew1GOarQvvR01RCNRC++aMZLquCWklFf68VJmBZQVNgu6yhxHrBRBbzQTRIM8XZq
oWNEKv2U9vtkEQMxakAuRK89GajrDhr5uwUgyaKQ1rsbf+uUOtaNSQdB7FJPhPvR78NdNag/NVeS
BqfGWXTqDwq6TFunxljRywXXOuvzO9+IsBWlFdGkO0OY04mOyVvSzs7JmUmX1oO+UuksXbchlXYG
V7Qhta8FVbAY5cVDgetEjiCZ6CfiBHHSZm8wo4HIKK11rKLiWEzGC6/HOiGpsU9ByK8jbHZl2KEs
x5LLNgDNxjTLCbTNAF1+BTPZYPRlA2gi3VSzO9mdH2F5GG+5t9/8Qs1WrKI+yV6D8vsg0WmPQe+9
JnX15iBhOo0Yxh8boAwrO578BxfB4dpOnJr4aVEyik3FyUCuP5GlmhLNagI8a9Ereq2k1Q/CGzPK
QQ/sEsARX6nVouyNvBhWa+YXJ6hwtF1dC/VvC0Qmiw2qyLTU8SPNTBlLv5lTIc8ISY9aXqFJdkPI
+hQyuA5i46EV59F0CdutSsBGmcXZxYS9Has9PZdV5uMFbgLRHnKJyyRNBgGbS7iAPNUhbXQQCDM0
7O+mhcBGlGiOiItvt7JldeqqA/XQ+koZzyA+AE1qp6k70bEpzrXBOsGiMrgYrs3AgXzpu/egLUCl
0D+Z+8bJZiHc8TsUJ9XeQ+r1W22WpufFA/IMe9avsMEIgx+vvBGI5uw0O3mDoTJjy9AvVX5+FJ4Y
r2VEmArs2IwphRY/+DIifsFWzb1O1bbrmvFh2bMIjr7kvXWkcoTmYN4gxBcXNd6mkr6CHQwo9KLf
jW0Vd2TbFNg8DPTC2P52qAJ1MBmPqdlhotLs6lBBWx/ALK7Ri2MLzhzwvFUQ7EafE8rvHbWxQ4nR
o6Kq46hu73p5fVSzxH10B++83Pq7kWHy0lMKRInnXakBIkkdnP4Wsof73N4ozyn3Y+u/lAYZCo2X
PQQOhQvGWLV36OshktDrjTEg2sKsHZ1iANqR9LWfogxOfozUDc5qozfhz5BY1uClVVXwAQrd3qdp
urfKEum10/ofeOWejRLJGc4HYjUhkgWVB8e+DyYkmAMSYOwC5AfP6mGtwJRAli+ClxTCUYMKi4oi
wCrG9JSLlAbvoaXBUUyflAOoyVP9O8Z9eC4rQFKOki+FBUE5DqgGSr7GnEkhHg7kFrJtP7uw9PdD
Jj41ldKFGSqazVxzDRxfvO3ggib5u52UySYUoc8spQM04PonN8HDM6AWXnOKlkdBsM2qyrBS5M3j
2I5IbE07Zw3s1pexgNbcYbrRtGCVYhpA8KxD1m21aTWVLSULjXEaZae+duA5NQI1nHA5nFA/ZLq8
qprfDZpBI4EIGxSYiWEv7JuEBTCVWrwhDNZQJ/Li4Fcz+aRj1J4QWmChqbaNQKwo6f8G6bxgbZmJ
Liejp2yYQk0FQdEEADRV0RNVTJLU8gZQfGnGjyYecUG87iaO+PiMIn+tBi7e3izxcTZNLggbKoY7
zs0BJPyVSlC+zmsocZ1GMhghMcPasSP/UOdXj87yW6w1Pw36aueQffsV+QqvVeyoRALOJkhjqxqt
XTXYvk5W28fryIzCLbAejbZJodksKSyFiXXetAiDLt14K1sThYtQ4KWZ3AY5kpa278ojnVmGbFHC
htbkM79VcAkZxQGbBKqbEbnvczrFSasr55YPxp8OYQEKdLs9AQCmJ28fVC5xYCW/+goiferl727V
q4Mz3nLYOyAgMW+inuRnSj9mFcMvOUmTGUSj3zIpmzXDIWKc1viRdKPaexifNhUe3W2pyvTVnQAj
1wZlFiA6JCUalrwY+DwpLvpHbCUAoK0xOnk68g/d0Kr1WKOQMLoBV659hByfZKbxNGrGCVKiehjK
yniCRKdOoS3+iPRuYJUahJbsW1d7MPLvFV1vKPbZeIzzkk6TofV7YejUqZvORfPIprDbu4LxXIax
eaxVXJ+lICwCscQPibP2OArD2rYFWTcWayNdMWuuRNOcnRpTs6Olq9pUCYoZkgsya+zWVlkE1NsD
0GKO+z12wHGGpEaKoDC2geFDEkibA87qEmYXigpBoWCVjg0tMJSRx1zJfa0o+7FopOVQHjQ5dpd2
nEK6SOMtc4fmIkPRXgYS43FHz07T2msuHr9E3Bbua9ORY+nGmrzbhC9kUnRbrder9dSY78JXE1e2
MbpMNkZOS9Fy5TxQp56u2iEqrK0ZG+CmZ6llZj6XQ4cBJxuRmjiDTjUjXSVhaZKnE9Y0orWeMwxk
QSb7+OSZv8YyBnznIP4PS73bDUIfuAp0751rVWec/Kdotpz83aS+nIhpmA+OgSd3PM5mnKaXInkL
+5GCRU17LodCg2+1srf12MM4EFfEHcFt6u4SldQVpsjNl51YqTGsN13FNzQNVrtjSgGYsaGXQC/J
16oGGLl2GnPHOGVd7D/7zF1LDWd0UvfpzrRes45korbr/aNkxglK1dM4iUlSsPQHTXkKvLaGbNiz
3/h2SFaHZan42U0T+iL0KGdHj51tFILbrcDi6Jik96UVvbZ1OZzG0fjTw77aLS5BEQKCMxI/XWn1
PMwCoYN6/qnadF0T87sOE2xROY3RtY4mj6mvOs6O0j5xf/nMjhCcpwbZxuWzUafEiJIg4AXVj3T2
XtqYTckF6Kh5dhdlheXFdqv3DPUrnpHsouZ2Ry8S/+oHLEbjWpCGNkaUcGrUOQOyFzsJxLfApfRX
W5GxBbdcvldafYCutM6bmc9Dlst1nE1gX7es+l7A2CLScezexyr96dVt91hQin+b5ONyFJ3XATMf
7jZLCGyKInrn/KGfziJ0EwMjzKbRvS6Qo8LUg33bWASWMNe7fGmVZNNGd95QSLG1xswb2cWjq1S2
akqPq2qDZ7wbM/2amo5+5cTT6Rew6xcMk1X5NgwgDVJycza5P+ckJYmTnUVV4T5IhsdBfRRTb97G
OgPPRFAvKJDxhx00+Wk5tPzR8UHFiTR1N0R45w9O2l3lUDdrYwjNDWq18YzGpElE/hMtZrSBIsmP
0uv6TeuY6RNatew6jDTuWmFtfauVgGw7d61bRQlrLfv3Flc+ogxcDRdJi9BnjJwaXKQ3HBiW2jP0
CkdcgSM59Y55ZrBTXVo+TbhYHh2jgsHXlU+9ZRXoXTW1s6tfvdHFGBDH6psKjZ9aV/j7ZIzble5h
CqsUoohM681TX0fu8wAqY+unJsIlVZ2LCjVRM0oX7ny3oYQKnKPKLjkrLqIhvAlVYtE3h4Qf021M
6HBkKbMMmZ10+JhHECBq1pgz89ekteXXANUHt80qb4bwoag4oZhynzMvDx8iS78AYHWOw+DjSsy1
vGcFNDEFUu1zqRcflE/zd8cAu+eL2OL0Ju1EIUNet2VvbBCy8/sdBKNzgQCC67b1Wmhw0TDM53e6
3/MHgQDd08pXkBjyhpQ4pmCs08Jpa3vD1CE8qlDXPipCe2T7bnNdf2WRCFIxs9UtY5l7pAQ6bKx0
0A7Yv2Bx+cWjP/XFPUCzhUomGOS3mHaHETfauWOht2WZ4L0ZtfOyUEVsCc5H6N1rl5R0XpkNZau+
MuuzalEcLLdqLp1nm/MR3xuNaaz7ftmd9V5K5GCOveutyD37FHPPTl5tI5cugcfEBNBi8kE7xTpG
IxVQZQ/uk2kWP9qwst5j0/BXMRFwl2W3niNiUiM59DpzHpaVoM8EARd2K+4aSNLnse/TjTXhW2LB
61oambBxqeNGLsZLMCXmFUSiclLjpmWucevc+G3o0uC0HNK11rgNvW+jB80IOOj1Dw833w25prOZ
kT2nvuuSV1sDn+sQdzhUtTwsf3T1lL66kySvmW6d+4ymRrPoros2fbcXhXWrjN/gqtuDM0+/aj4Q
/AAa+LYuEDQ42FB+zr5uLbsTc8JYWChqQrHubSu/5U3fnXoY5Dv6/tpbZNmPiL+1HY344FyWa8Ap
SFJQcRePYyiJn7V1/2KWsX+BRPyfTQsBw4LHffJhmmxyWg10jpASsY4G90IGve74lw7zBippFHmb
3mujXaBPwUG4bYguuEs+DApjVGkstevs4amMhI8l2m71S2zgohGj5e5jzkJmynpyiMS8+mPOFWqi
fEjM5BsTLU6g3CcTwjYHuiucWVkOUNrJhP42acOzFq+QQ8Fb/ct5SctBnWw5z2Ta4HHhqWVjNp4d
Gd0SPSfzpMpuUjr5WSN/j65jv9LK2Zwy36Ja4m+KOAVWKoL8WFlJ/Az1/U+sbFy68SOcbe/qzFqs
2MbfhjX4uHxLxawz8ZX9f7g7rx7H0TRL/5VGXS9r6M1iqoEhKVFeCoXPGyIyIpLee/76faismqys
afRsA3uxGCCLJRvyn3nfc57j/f4RRoV7+53QyCzpPrFXK1O5OPl99VxUebi7YXuCBss8ekRzfUP5
ROY6Eib9BAa0IbSGsmppjvuWm9sU+JPt7UYTcKmdxOImnkoTXx0L31PTW5g9spDFEeyNJbFnnCpS
cjiofflQoYn31ESV9nMTyvs2BXCi6v67Ns4GK+Q03M9T/oSp0bjcLppZJmWDmV1o+pbHWcweOx8+
rcHAzgKA3M62rmB9lE3qdRJ5NaIqRbsaUWIxxWxpS1VYdYaKvK5TzAJBIqECubmiOTmfECPxi88/
FdQW9yA7RzeY+P3oE7hXMW2vt4MyPHfS3fcPIdVcCOjRFkla6UUtJlcxMF5k1tvvdSY/sG0yH8s8
slinUyyc4Tkgv1Xu+z5+AzpZf2W4JFXG9JNr3EcDMg5MVXWsqV8m/xViSQP5kl21XkbjAaVmvY78
NF7roUJiFQEcVdE0dzoFQVaYNDnlImYq5lxj9duZPIlt06Q52DfcAFEkGIeyiH4/i4DfPNyuBesj
P97O3q4tjOZeHPsC4U5yVYoqekmtSaIoWEUnfUzFXZnyapquie+t166ecTZljXxpS3ZXcGSKzcCE
cCfRr3SCQhzfZeu1UsrcFQywx52VNvupES04ETkuun6ut1ab+PzexfxJTIPJ43eCenC5NqhAxufW
fJkoplL4oEjjt8MRFzXlC8p4dL3bnvwuDBXtYqiYRATuDQpNMyZnEu1MuBVEYXO7/e1Wt0O23L4p
571YGogKp0bdaXJ0Z/qdfPaXgxUn8pkfHJMxa+7AyKM17Poe/OJM32GCnVn7UOdUc5IpXIgdZXSK
zLdTfzosiAAtkvXU/nH1X8+Lfc7M8+P6290TFAPyHmtiVjhDHeW8izN4HX88D6zlXUOKw90gS/7z
TPtarbv5fglevYh0vWB1+M+aZ219uoFIURvWX5NF4HRNLF5B7+2q6hYJZl2ovNQdeKpRq609CyWT
9onRupqW+wc1j8nPnbj2Nj6kCJBX1PD6hyH1Bwc/pQ+7p4zWTa8mW6XHOBgHyivr/o7lFVwaeiiU
LgVFXVVTTt+6VOaHUaYqH4xx91lYD/rc3FeJrtJDz+rL3I71RdC0R2zN8u527nbIkiH1Cn/fWGqw
kZQ0Ww8UvF7DMNqHWajd15OX1vzuYraim0QzSxAAC/OmBBykUnV2bgOYiUen9xXlmlgID2MZO/D3
EJAiwQZMV/xQBp3xoQjPozp5+XK65MK41mNkNEtop1JTk24TKo1g9q8JAVK95q9FOYC3n/TJQSvB
ZPcZeFi8hCR5BOV5yMgTR6t2Ql9Ngb0oI/v7g1ZD+Fz4rw0AmM9AFz7Epi+f2+QEwd8J1OLuBykq
lht1A2lW3MoKkz/ydDgiE4HNOUPW1kAkg3y2itadNCCXa+/wScVPfS2mniEbwsbEa1OHSrf3p1k8
NLlxvX2Wk2mFnlZZylaJCl4EGobHXrAetLCYnsm1aFfVLM57c7KsU0WTCS8gRfgIRA9arW2eaA3G
QlaqoUz4X9KGn/Us6PvUaplxDEcN2V92Sn2XFEq8hgJFDGLf7YUxIu7HKA1XmW4zd/rs82XxhrYb
z/hYeWE1HHN5ZEU59qa8p3Qs76UsUTZTj/db4Pk+m+zVu17PH3y5ly5qkTzJigyEBOOa+/uQXczQ
3ukd5gIi85bt/kOOMwlIKruktulwdGn1Z5Or9R1CGvB3FJrWCWSAAuVyu0+jHJ2qqk4vNAhXtSGY
DyLFCKeUg8ELJS27JMtK0/xaGJNwvl2AUDpdDVb8Tks9JGzMCA/GctCRittVnylnMDmJXTFG33dl
/DqRvGvXMFy3mQ6QzqqgRlpg3/PEFE/kxC6V+LAWZGdk77UWBVKaVC3jw6ydnLDBqpdmT60ja2Pc
dyRYWsKXPM/Us0wlCuk2QiqcGcVTQy4HBL1gbfgkfRlph3xEuhomKS4QP1PNP9BnhMyokoRYhuZd
3vMqVEtB6oDubiM+0+vXACshvDOie6EN1jVI2UsRetOcyNcO/rYbV1hGa8PCljJX0iqZNNPpZwSN
Idy+HhrneqhjCvrImUiqYx1FhQz4SkUrfwwxnUfFV6WOPodOFndBabybTbInzxv9xjwP6wGL+jPh
YqIpUz2p6WmwxnWsuBKZIAxhzdrHWJVdlpzbSPgwpMhft1V0jFWguXP4Lvq1/FT440XtqkdVyqaH
okmFbdVUX0vwldskVsY9FdvYEWtUhZLRiqu5RERjZp0M/jaJL/lMHWAWRf/Np1dYh15UCP0l78Im
cFr8G5Y01Ee6NPWmG6lpjGE2nfxumE5gf2rdX0XdOmvTYn87RHTwNH1VvphSKu/GdGD/liB8Ot7y
SqqBXMK4SCS3FKzOUyiYQ41T7mOhHZ8pswQrBHsQi8dG2paS2KzDVs6dEjjLWezB594OmlF8q+Wp
W+dF5u9MCvLfD1YQh66EXonuVBQeSahZYeggHMlQg2OyHG6nfhxuNxOEcuWDHfp+swpI0sB70P9+
YwHpvVdYyrsshMK+Knp/36o95fkbAVUrK722b1d9P8lCws2k1t/eLrvd5nYfNiMCYVfGjAyGZuut
xZrLZ6OmetARxqxJhRieEjwZh14f50MmIChIzL2xaP0Tag6Qcihz5BmYO0EnQoLdrZ1PVF6cOMFQ
qQwEWvc96m7Lwnvp63pKQ1KzVhF7LHgWwkoTWTLILb+CzBfPNThglEFF77WLgrwW3mm0CPu56r2o
79NdqcC0NomAvl3dLYLz76fo7hxroxP3ozjYYuFvOjXTe28y2rXsBXlunLNW9M9RPSh8H4zNFOYI
Llgf1m6gxJEDWUpACiut0XddABEC+UBgeEyscdwR8VaHo3pact6sHnMewJzAiMtTmO6MEdpMqmQY
apBMuOUshgcIftdkec0663bW8w1b7cDYlRXo5ZS6oSOHdXyOe969qq/2StU+MRbklz5mLa3f5xI7
payoQWPM9W7uGP1TXZ5PWRGKp++nTGsm29AUHT0FM+JLxNnWBprgpLhvJNBMiU7Lr2ert1ONBnHQ
ckoxjTu9ks5+MMXbYeyRnNAK6iMIBezKd0brBAG0IKtrs4OZD0wyVgMkDismSIs6BiNq9l8Jktgv
JJ6zHynFXeA3+3EBHk7x55jA/lAAUNznFms55LFwVWj032cw26+dQlIpG3IMXLX5pOXZeKxyEytd
bJp7k12gMaC0jMsQcnSNplNRxNaVBcU4BuAqkA2X46UV/ASAVGkRt21ZLwpF0jFVKOylWr6Xk9l6
qkcTIQA5SMVIlF8Bbwp7+KZMKvp4WdYnx0jmqQfLwaKQA6+h0r6TMW9bqdsVNHpYgS1X3C7rRoT0
FCsPOilRxyxMvE7A0WiwTyegUCoPt1O3Qz8qBLJqpBP4fS8+1JKxV+LYdM0e92DuI2e5HdL/PBVo
cAHLLtwai81iXmwW1RxMyAVEgTIY7O0xIuMzCC13Hulu5rFBEJUWys+S2LkoxDzcnXY3YnLrk2wf
9eKEj/iPmIbRJBCwRu6zNlCmE6SlhJs2CeHxjmPglWbxPLdDAXY9T05904QrXMmCrc3T4JZKn1+K
7MEUzJrox5IMTb3HowRhP8Mwx15jAK/zhlQFfkThf2pVctE0Wm6tBRRdp9J7TCozOrJ4GUNJOsu+
pOzZ/eCKIW0H9kxpS0MavstqTHSj4tcnxXoPamK95rrMkEXdjnl4kqXr7bn4U5GfjRLpJpP/7UAc
LzEVaFzdcK7uocrWH1al3inDFD4HGPxWSTjeg1eaLhpF7gE5yp0gacYd7F43nOhMOzSoYPkZ6pAi
ap41IEAmCgnJuKZif71tgG9b4bZZwPBik7q30lBjSF6wAN/BSKDUzPoHgpmkpHoYEgMQadP0kKcR
ekQUeHamaq7CRmiOt4v85fLRGF8LzF1OoibdWmO1YcehZJ2IJRkPYzif5M4o3Ya6z1cV5m6u2kIM
ORo0OOvfH6cC6yMypvgpjef7RAyqLyPqRZr4VYkvn9V1FFXKJuYlrlH2ExIW1WDl0ZIhw+j3qtbR
DgkQRbCBeBkJnRWRAN5LS9OmoGDvkETXXtWcjZymVz1MRvnLbTtbzJNwEfNtbcCLrdN++tJGoLks
JNYkfM/j2axpHv/likTNlW0E8hVSGcXYBdAVL5YDvWs6HAqHXMdXO9fRB2S14ZgllOrM+2pacJmx
gkdclVcaRBaCTWQDI/Q0e7h3BRe9E26GvB0fZjQjS3EPC6CGi8k3kFmY3+Zx6BkgKvMhUxjSeyM6
q2M7PBLfJG6KGAU1oAS704J8RQOwcyWxqi5tjSGsTVtH6bp4Mw2C+dzSXEuziOlsIou0ai6TWnYP
oi2W6rZPZVA7k1EXkG6CS5DJfKPIVUUAOY/GphSxxzSSLB5aQ4Br1jfHbon1MfLqbSLKyaMH2Rxv
l+s61VcBE+tKaWXzLhYkcspJPVtNGFZiJ2Ip26Qw6Bpz4heMs7awQ7ER+Gm34X5MsJQMbBzspC2u
5ETQgl/GuJICDbWQdmb+YAZ38Lz1aymlCNCa4wzjtsTpBM1a3tHTZzeAoWRqc/moUfyqjBRrQ0Yf
jQ5hBblsrqpTlSUPmdQwNiQE4SmsJuXELO+oQWQ4WUgMGwbjDshsvkU1DSLU912pkOp7uTAxS3dp
L27QrY8XxYCbFWu5PTGJ7QIlUby+oGTnR6m1DSkvb4mJag8+hHjPDJTsXKVhtzKnorrOWU4RFl3y
IwwalTD7pl37hTSuicHQXgtZ3TF2eX6E3icW0vkBOWG+nau5dbpOmx4SOWSwbNL7BiKghx0+w9Ri
igdToE6vAMQ5WHDObEksdKxHhoFGNe9onMjjurdMFJrW6CNnkcfNYLCKyUP8FbM6Fne+Ya7Saqqw
YlrtGrEpdkqtkzZMjSrNtFrZt6aRXoKyYYVs6i+VKZOHlGQzUqFOf4Hw+zAYAqR/q8FlJEirjA3F
c9+ZiypkwvxLiA1bqJDeLAcCCqmfxSQBKEV436qlBbVWOfbFwuVauge3QxdKGbNHHh3LDnqZlSrW
IxLDC1t8Ae9Xqa5I/LlOURPvFVrYez3Aa0jYB02GGfuhxnofrX457tocYSbrhosUE4g9FjCiQj1b
erJLks0MwyiRUVYoSbMNSQPz/DBDyNj2IigPIXJofJOVbcY0qsdygDSR9WtB0Cq3byMZ7DyZ6jcT
UqCk5po35sqaviVyKuq+02/kSrjOhZ956SgUD5K1qKFMb65wzlnjDJG9xmcHSbCY183QfZkGo94T
V0KFazl1O6Qa6AVDDja3y+d48bFqRKXXeN/0tLUOt0OohMUhqPjSGMkr3RFg0Own8dF1J3O0Xnu9
i1ZhkOhPnZTYzAnjOjMSBpnSik5RNEen76fGPD4V5YJNnTfmYAbHOEO+lstmdc4T4pdR//nmRCC1
pClIXiNUMVZ3d1sPMTB+baZAOGhdlm0KS0MtlSDz4DPVWMaN08UiDKvzF2zcMjnX9A3dBBHyNm2l
8jWxICMRTTKchwJHvsLQinyBhVgg8utCEKdq8AsKWb8LRlWn21TR5GlAYkS8NQVEkJVoQYErfT9Z
t3mQ7NFQ1+uWYuyDVKAANUxMuhPRHbVJkrdgRwjMdnxYIMBmJTiaKarJctD2mm8RHt8mEIihRe5b
ue82fMXYToKLr6TYurM0aiCJChifGtSIYBz2a6Cr8NqqSw3IiLBW6Qt6SCKrgF9us0z1t7RNn5oq
yjwAarPXR+0FM4JywkwOjV2t+teqH9eNCiIXH8qrmVDdIMFBWFNUyx6zmRB2sjoqtkmvwDC79VS3
yPd44IcIhT+Y+wLKZD9v6VnQ8cvk8jX2y6uS3YcaS5HWIlDCKuUdQjt6YmN1gugPJ9qoaPNRXCAO
0CpOpOaCgxXLD9GUlm1T4nR0BvZjpPV33x+hioF66sacHHSZqkPMogBpaGZhKWyz4yyxoCGfbem2
H1TRj2nTLMsUHyDpFsIFZfA8JMeAacROTH10yxLJDbhO7MiiFaDN8VWKXlX6ZNAFcMUM2WaCjdBR
DVbuLI6+Src2qV9rI8qRkV+FEgxrmr+v38+V0A+WTzCSiAUYdP7OgDPNHGYZDahg2nE858/YaFRw
jJr6DHN8qfdAbywshDrFwt9gFQ+WJ84F7M1bqQMeCE5DX3caNQSxAx6RJXW0LdLCv+CLK09Tp7ky
qlQXRRaY/4FRk+AOgn8s5gulNlKvxtz4HBF/1ko9XWiYYwQP00UlDM3tZHx4lf8GdgpC7qKsF6AP
MHMV+kGRoLtSFY83hoBlDE9k+4XO/0nhR1K17bPSprknRBYREEBF6mUTXY+9sE3ZApQLeP92SNVy
2vuhSfo7yRcN+ws7tCIK2oKWXMKuOZFGlJJITx7irIkocRAhR315H5OW4TbhrFyX2Cp4X+IiCJzq
jVEE1A4yFW3WPB1SJA8buUdtNPWEUSisoS5KWVRbq5soWxG5eplCJJba2BwVSGoPCSz03TDyYdzO
khgq3+G0xQkI9Z3M2WI9iqnsFOg5ML51qUcgDWsNHG4xmdZBmtxS55qLRasStIiYOFpslLzJwpNJ
DoXL2G+sAzT+bhvo7abRCIXssM2Rs8D6tDGD0lPzGZzucvbHoe/p5Myi9YLSgxDAVuC7X0lkuHcp
X+Bg1nicpVKbDYm5TsyvBOWhfSYN65wJQbtV9NDwlBlmdmnVwUpT1XEnFdW0sySWuLkUeminJbi3
WJY6hYwgvbT8fWVK81oT/M/bJwVdmBKF5M5KpXi6jkpgPdYIXRQT26AdSMqwlYCYJ5r8Humtz3Sm
+ZcywKwL+sGVDT1ilg4eAsVXjlYJWMmvknMjaSR2mWJMfn2Nv9UvgfJ0mECCBaU9Nmz3Wp/aOtij
niL9W5xALSlSYNNK0iaOkQrtQZ+lFsxtbfDUjNERKC2cWyTnLCXqZ0Pnx+97Yqs1oYMau0WY5Een
PG/PfI3UL4Rj5QiAlmVbrzJrBBkTxo8t4+0UewDGM1iJCbCSa4ZoI7Sar4Mh11t5pthGcPgO8BXh
WnycDsR0AviWqJxGkXDYgJ1uBCk8pwmgGMS0W7RmLJfNUHMZSoDKhUssFUhAYpBL0U2DRtsgQnus
O4s+PJG+iVYzw+fZdFSz6CXHzLeLm6zbU/sIvW5oI/vW3Wuxe7k+EtfnKbcAFaUv/zxnTSbq/M9R
tkvKmmRIsmaYGmFasNt+jrqTxVGW+nTUtlABNiMWSYPsyCe/btXdrA2NW2oS24pWAMHaTtZ+ikq6
3FPFL2nehOw/adoLvpvjSfoiSPFOVSlKilVcMuMAcYrZhh6V7Pd0uH97H/938Flc2GMGRd78/d85
/16UUw1Kqv3L2b8/sJsusn9f7vOft/n5Hn8/Ru9UPopv7T+9lfdZnN6yz+avN/rpL/Povz879619
++nMKmdvN911n/V0/WRwaG/Pgtex3PL/9sq/fd7+ysNUfv72S1k07VvqFB+ff06+h79MKjyR6AzL
sinKoko2+L/9+cF+/yPLq/ntl73x9N/e+/OtaX/7RTD0X1VRkTFxAnggtkzWfvnb8PnHVZYk6egN
FJVkD2tJsiZApg1/+0XVftVMUQHLs3xzDMSmv/ytKbrfr5INWdX4Yi3PdLnqj+f504f748P+Ww5S
ihZu2/z2i/xfgqL/8sK1v3xJIdN0rYktcSurgnWcwpLfqubvDFPs9o3aR0CI851oJdcKZa4zT73q
mgwbOGEGla4vEFbTYgQYE5Q7QYn0cUAS78csWYTPEOGUF4fwqAONTKrPtiLGKl+6TZUrDaThoEus
J+WsIwUgdEY9qXpxCbNkIybZlm2OaU8+OvJEi7sJgS075HHqlRfDKF9wbJSnoqCQggA2WwVS8kqx
yutLwUVs/JGy7XTKhm1sj88G+G5jZygebEnQ15UvP5HTPNiaJd2LlfbOT2T0AGjpqDd0+GZLtikY
jXmiHlPjfcWaOgedekhHVdzOkPEC5BK2P9ZEDCnmCsrGg9yQtxsnm0S1OlutMixfWEzV/RQnXmmZ
IC3Sz5Z3harxYah1PGvmSi0QQKe+k+GNiAhdS0mWUQA+By2FwnYTq9E26ClJpVJxleaR9Bmvmt5N
lUvkyrCbTopxYlePhk5AX69SrSvfIwuBUTzX/TpPlMFtdcTpU4M7xIiK+3CsyIetPlIKmDZpRNmK
NJTi0qnqlzgo7o0su7Zw1lddyA5LiKvQpqeWrOtIgUhiSj2Lc/0c6IvpAMGxjfSLrn33gm64cOnb
kTRC2wXiMow8U6NF1WlH6kAXoOl2VuuP6NGKra5DjqYt4fZNT7uyROGlmMwofj2EJ6PqQ8AG7eC1
IrRpqdLPg6RGThcRnxNV40bG/lvbNaIeSNz7GtZyJrBEiFgOaGOSw1jPU3IdzE5nwSEENDbwEaDU
43szCxs/JXSmIhAUIXiIDbJzzLHZBsBM4HTQ2JfMOyKMN9owuQOSJls0TcMpaN2Es/+mFZJnjt0x
mcJ1YMrnUUILK80v0LfBZfPN7ewpNdyJ4RnTxVd9lu0K6xSNezxr5FgvDe3uHWqcMycXltLiFnKB
k07FM34OFNpxM721yNgflH7iQ0v64WPocGtpGsuaplTt0MTl3qg0t6ZE23dtudcbvoaV7rdujRQG
LAyi3lzyhYdk4XIRJbO+DXL/D6aG///Gc1M3dEOVEW/rlmyp4j8dzy/Kf/w8nv+De/8+npvir6YB
eFtUVclEgq8w6f8+npvSr6KoMyTLsqQbWGD+NJ7rv1JkoadhsigQRVJwfoznTBCWDIlBk2X1+yzw
L4znqmX8vOiQl6duipooWxZzgyj9ZTzXikZPB5YAu8QelauwGZO1nz/V0rLl/2jx93Q2/WdATWq2
d2fG4Reo4OQj03GZ4CAyDlF2sTA06MSPUNL7CAYsD+tK1hx8+vyIzGflPiietH5fh4/EWZKUtTLF
XUU60Fr0om+j8q6DEqwPk1fVV/xOJmle/oY0oih2oB0P8nZviPdiR/uIkVUXuucELTEO2rWFfT4c
7MWwk9nmGxbwfPCfVCKSsammnMzM+gtQcjsZMJzLz/PQXWXp2VjC1XD2gsNEzUGvzYVXF6YYStp1
CovS06OVgCm5Ct71+jwDRZncUd5G1lV4st7Iq6BHrBAP2HqzVdgF+TOIbaBLnMioWMvhyV8jixDX
VsV634WWzn6sndzpwzoCjObpsvmF6xo6/LMexzv98Pze2u9eb38Kju/Srig3ve2vp7NUOs07cjfA
USe5L1HnPoqCBCLVFYI17Q6pIGwAaeAB63JesEQ+wn1wcIzTDh7FR00r3V7eEpspYpjGHKSjQpi+
GvFLpR+GkTwgdVjx0tsmX4e8eWXpkUGd2WJG/3Q+JTiTUsstSOlQjcTFy9O84pWVh9zpZTiyueLM
yOnLd/oRLsBJ4iwyF2ODXZfTk0jhUK0Je3VgVsxOqAyHgc+2ozfIoBM5eugu0xpc55kC72yfcK91
m9ahTcPw2ngCq30oFCYtM3s+gvu6h5kqjbb0aGqr2GEdsFbswenXk2PYzPCPenzPxmsqnVnfKJKN
v5oZgcgGUbMtCUg1o7yTH8TdqDiW5GKCRAkrDsux7LzZPzb5t1DY5UiyBndAfB7Zppdvu5XqdWxr
H8Rr+JD3XlLso/mcjnuM13x7msU6Ynff2oJDjW3oRQ6d5ptx9o/9S/9SfFPvyLolfoEZ7VtT2/6j
fFe+PKlH9Tg4+TtvSGqwsXwMa/te3eywhIGDON5thq/f7nvUN048rjaO+HXDigmjwuYue/4QT66r
nRGYB/hJwPvr9WtJfmt+HDAWEfQm8l31+uxZnfZvlIYtkhmd6FWoPyB3Q+85giMpVhMZAY7lybS9
bXm4R/WZ0TKl++kRtblqXfORYAn9sVRiO3jWlBW/W4Q0LrtiKz1XJ/MLCpNpckhbg5i57QvL7dCl
IIUzo83UOs2Fss6GwBhSLNtrE7Ru+jJp/CSm6TJmFw3+Bks55UEYXmRFfJsoFpOmVOGZmDELVQjv
xat+9RVsm4Xp9n0Jmv2qDa4x4Q9dhSdkdVQY+HatJpfEPzdxo7Vvrovho/pqIHYDg07I+3hoqmdt
a0E7vaTOh5jcmVdKRq2yYZFBnUGwZ2ldQ5bIhQ06Wh4MyseLeRr75UzZEgme7LJh2ATDk+/vyUl4
bJ4r+lqpN/cbbHvYJ5I7n0LsptpYgxc78MhKT3NLtyq9/7FzqWpq5A5qkmRgVrIgN7OF+Wd7o9NP
c+k/uvePvZEO/oWgcw2gA1tlJukfeyOID6quS6auyag9/jSXqr/KzJPcS9ZkZmH1T3MpV0kKs/Oy
52bj/a/sjBRpSaL/vj3efvz2i/bXJ/5fct67vNayTCu3E5uPZWax1btpFx/Gi3ysNuFBvDOPcYQT
A8+w3b5jpVe/uAnxUnQ5nApcpET03xpdINpN/pXMA7FLs7l/Z840JLsiIOgleuN/jMjKuX2P6WtM
CL3wUDiZ4S6XYoAEpZU6BkGvCytwVaV4jWyLWPmMqTuVWUtTeLMtxWHskmt74qHxtUzkC9n+p07i
6asPpwXHN1svJvUrmWj9a3iYJZvRCoqmdO8/Trv6QJDehluKX2jc9S8dhdOO3YgLlpo4Z0p6TxHd
w4BFPzuq5SEYBRXG59AZIWoDGHzh+XGv3kcVA2xzhfP7yXiIPX0lewV9mS/KverhgDsvewtM0svL
l2xxR8dtU2+Hb4iSKNkuYQtv9QsPJF0C/iqOxrN+5JRvOPm23LZrZPwBm8fnoSb5eD3gjIcwsJt2
Rg05xguTL4PkCc1LvqUnU7vSmgkdI4kDD/JwDj/gi+MuNzfpxVpqoI78ahn2nIGDTj0x3NXIRNQB
KZeDToiwhvKQfWHm2oTxq5bReLP2OUFuKuMZ5r/aD9azsRuI7MrLQ1Bey3PHeI0ekzk8VmdMdKfU
6Lc9VHnb6B9Da3EGf9aZK3aOXt0dcjvpBPQVFwhgRegWceYUrWb31kAFeqVK7uEZDOHhojP4ean4
ELSvxspyJlDqrGjEC8nB7af+kT9XIYK0TR4XLlJ+OfLk/KFOtBcFLXW885g8bJuet71la5QQzRwx
iVa2mDyZHkjel0IOiIbLxrNOouJ+UB4Ha20Nx+hs6l8y9W0Iszcw/sey1yiZvtNCAfmJc5qmeykM
gMx4zaRwA3J9oaGrjCwbkv1k7BDrzeZKb5z4rqlWGSPoQLCElgCiAS2E3Xcarf2Q1wQ7Oplp/88d
Xg1LVSg7KdC3dUNU9X86vB7068/D6z+49x/Dq/UrWxGVnQqFSJM//KfhlasYyi1rGdUlalM/Kk8K
15AfbDGOcld52V/8UXniKlmDSa8Z7HNMRbP+lfFV1Rmnfxpff37mmkiNq3x/u0Z5QKFK+l+kYcNg
FJEwzuv6QAfZpZmLA1fc+vOGMU6rjsqLgs/Aq/3zEi7yQuZ0VTlY4eL6rngrQ5p+TuHfI99cbHCh
S2AEpCG7D9iqGC6/Ju6rEjcY1kf/DhHYrlstWoB1vrWwGlANGsYMNtI2uOqsck3xOH3LZbcSVmV0
RXi5wws/h2/J8MYYi290HPdcrU3rUPsYO8/06kOqrUw6ruEbDLy8p4OKqBu3OcYwlpzJiRX2U3Q9
Jh2wyshOkG3Ma5PHfzgaL+mD2x7CS3BtD8mp5j9WqAaNAIYrTvHQEoMEsUqzw2U8X553k3sjLAVe
kfLSVCyw3/Chho4/rXh7qkRG02AXfuNYxoY/wfsjIIa15R0G6ydOFE9Qu+5illo4QV+yJ6od37In
kTHJJhj1sKyivyk9j0Rv5vutEb3t+FXfZW8DcFSqbwVPEWQ5JZgFEb08v/iBpyR+4/HmdF09EYuZ
yi5P3WBH5PpuvwmRCjvma3YECBRnL6Z2KYtN/5zH57B+Vou1AlNN+BwhSVzT+FwODffTY9diLIso
tKxqzNU0GPKtUbjE5DBcA/ph3/Fa8RBD/9p/RTxkq/PLXN8n9OBbyVFYFOpf9Pw6kTAjFgceNjtm
R7jNEdFO/SZOHvxXTdlYWMOUTTEQ5qY+A4Xnfv4IqOHkX9qGtx15sTPFF6Q12t5E7tqvuToYNqrq
GineteyFZ4NDmDw8xAUqvkPuwpODRO4MxRt/m0ca97i5lZSdHMER5mty7DfGtRaBeO8BmIWnmZoq
spdHrb1W434CyhkfOEv2naP6R+JklHjDdm2rFlDb5nPhkx0HeHnXa6y+V/UTVcEoc1Bbu2P1VNTH
sH7q+c5ckLQ32qqq8VuXJyHe5uWp5jsToEJnYW5H2irBeD6z5GebERwl4TIxVSoHbDTIHXwlAOFw
0qc1eNkwqdk0eXQN+1inJng2+I7TtRw6oiVbxIT3lXgR+Dpo16x90aFc89PlB/Wu7Ax9TyHOBTlr
njUvf4LjKBpfw5POAgatKz5ivjjfxHX03L8WG33V/R/u7rW5kes4A/Bf2dJ3owAMrlWRqyJZsmzH
8k1Vjj9Su4zEaE0qXK42m1+fp+fMEMAhIGt5RuUuj62ktFyDQOOcvrz99tuf7P/jlq6fw23kzi5F
3UG5wN++/+ELNIX3v/qWkPmdppr5F6vKLAH6ovvh9+/Ere9/O7/5/P0Xy1DS/Xz+1/nvvrkxq++Q
/QmDYP2Nga7v/vj+d/hZ39z+53Lx6TuB60GpvPSmiAp9+79/Mr6EcPYedWH5+X715duVJS1/tuzP
6fjF+o/blV1uSn2bWH7hiFwvfvi9UfRPLb3Yv/mOKNwX+789rP4HJusSGt7//rP/fv/bd/jpd5+/
++JmZ1Ca+NCnxKYeaJr/5sZI5/qTu/tf//D2DyYT7Q/94TsDOKFpdf9X3eL5//3q9tc3GcC7o77N
k25MaSoNvZq+//DV3fP+0oiHRdPn6Qv9xPbOdrvbzDEm8fKWu66rSpj+Zfs+08WXI9h58/D2lfaP
7sxq1alZtuTt4vFqr0m6DD/+xXY92/iJXosgG48YqmA6MtbTT/G0vfW8v3Px7ZcmWKlsgJNbEX45
t3tmsdzO64zjw6yxnMkuNhsk6PLU1tjPlpKG+Xy9Lj8vvy2VNVSa224tEZIwLdWBJ+Xth1mjmy07
I9vrzmmL56k1lNOe9bqcDVlPsrOht7hbygo7GeBuUc5u6R4/XsCffFMim9yswNDL6orsZwrumEFM
djc0gn3mdRyHDby+W9aNgw87Dfq44IiVvm85DbUZVrPNfIc0Q361f+TI2U7DUg/Blm+98f3uCfTz
YdZYzebMsXC6Hj/tid/cz1ZrbRU1Rj4zdNtNR0luMV8s9lFJNbkI+BVoa148QISHygzrzarrFro4
/ZPtiuxcXeXhXnxDUfB/mqzhS1f5dt2FK7JfzPjKJakRHa3+yXc2VngjQipvsYJnNlljNbP3W1we
HULtMPhNbU0dzWL0TFF0uV1tOwd3HUe38VAww2oRmPDgF6soGq1WWZz8yjGMJ9kVgbislwZ4Itlc
rxerRr/Z6R7jknWLIZ90xI4dhp40QtByLlwVa2TLsGQ8i03HFD6A77Qxpq4wqtDptuJm/1RnY7ud
rTGuuOnD2ckWUzfLxT6yxP126wg3OYxuJplELlxsyndfnY0th6GVsZzT1Rqtlcwaa4EEkyZy8JVU
qckayxlcMjKqIbZqG1U3pfdNPEuxRrLsG3vDqeU9FQfz3XrdmGiglig09kE/7Z8q0eA3RC35nZ5s
/yTLPuXi8OaVc7FZ7JEyd+X9PbcWWc92S8D2jo3Lc3o2+A2SkkLKYjgb+SJspz3g3S83S2DGusS8
51tDR0C6gqnUP9VNCb8hEyEtMPy8VMWZ8g1C5tKgyMp1gRu9aNRhc2dMp7t/nqZdK1aPtDdd9jn1
oVgjt+0OV+DYffaHYruW4Q03KF/ahUK3XXGhyx11iK7tigAvoh+nVCsft3KfYY1uYSpudCjJgokk
dLMMWjs6u9U08sem0CoJNbWk+Xeow6qzwVj+i5WeMZiwxgrm1u2WnVUC2JitZ2MPR17vlH4XHIa6
mDXAJv2Tz28Egi0HXS0tPeb7Gs/GZj8XKjaHcqw+GzrNQvmQiGQrULbBEd6gFRnRULU135QoPcSL
IeWugom0SylktWo0CeLJ5zekjWBQPhSOLbg2no0dtfkdrkH5tF7t5GzsZnvRG1U7rTU26Blzp2Nl
jgcm12gNLA935ag1dGKN/Wy3Wxo3MGbXP9nOhlLe9+Sr3Ow2BEPmbWdjNeuWG5NO4LP+qSPsZrbA
EMQ3GZol+byoFFQ8VKcwSis8rpE233JCErD+8WmrsyHZ3W05qpxnQ4TdzDeLpXp+s1VFtTbStgvx
c7MTLCoziDKmmEGt/aNySYZo6KDFiF6QpLzJ8v6eW6d1M31r6PIa9zaec3Ua/tgGrtE/+ULr1Ck5
L2zEpVjjHNol+CryUx0KivMg/RUMw+jPAiSzbsvF0fdiumnfVXdjv4J9mkASv8tpkHpkuhveMTt0
fASXHzG1nNbn3o31rNvt7JNWdvRPlWjhYcjRA/AZUo98dwO/HRFja/hX0f1k6PjDuqudQbKVYeLF
xZJEoTrHsh+CaUn5MyE66zXKqZYPwHqvrm5KtJauCFho1VNPnI4q7dRBWmj0r7arnD0TA+O6ojsI
HYkEQ4WNbcXNTPt+vV2NZ6OyBigDP1cMGdPOUhxnOhvQnPV84V2yR2vaKaZa5A1EvQhzOTYbFJ5s
+SZqhD5amABS6b/N2bd8U8/6AiC+k50LpXxsCbbZapE+39Tms5gCI2HftVZmkjZAwG5ItJ6mFkGk
140Y6tRkZ0M7PFJutK3oleyWjaF1h+K4tgNnbMBXoXWH1LdekqfY5usLhCeTYGCvdThsrTDfpkM+
AU6UK1AXqPwm0oeaLF8wnRbRUpdaTgm66J/KDBAt1w8xJW9lGhM23p4vU8O92W/KGxZbAbqknTxB
VaC6OFw1/Ld/kqWdkYRHvx3OBM63VLU5CQ/CDyZY+bSVp5CE2zSjiTiSU3JVZqH8M3WTGZVhifXZ
P3W5Hk1mQKLyrfw8md/QD7ahgO8E1OtutJ6NzQy7AKIes7XHV2TXzVDx97ieA5SVLIpEZwc13uhx
FKqtMOd6ERPLIH+117lDEe5TgWJseWiPJLNGNBK3uK8OLSfKGgVVeG7V3s0W+EpLgwenh0IRggca
bZFDhzETeMEMEeL4TkRowGTjEMlK32NhqfnoCJ5aA5lyO5dylkOT71BItHCt5IiW56LLN5XraGzr
7R6mNWTXTwtUyFm350tyIVpREnQbveC5f8TURlZOjNiSAoJplWD61Ax+IYrbeqhcSwGYpk6PImRS
ajgaJwZYdEhPwsdOXEEY150sdyPZoZg2fKz2smstQcatzODSrGRyy1DHyOQpA7xymwOniNTPIEOT
b5BF+Jwmck4//nY32yjWkeEP9MZUVujB7o2BkYVSWp+wzQqGDrETo/93Kc92SsDhhu3Kk+tM8Ftx
EFb79Q5IgXfSZo3lbK7rhdEz5NlV9NwtCWjqEkrvy5MOrfkH+nQfBv2Tl1OMBlf29IoEw1cqa/Jy
MEMxepp4EdETsUKiA85cYZYVR/78zDImF3Gu5CLH8SIyy+i8wauKHZLFC2bAMZRZ49yYGG0dOpRg
B4E8qML9U92NsMbWqOtObtk/+Q4F7uZeu3SP/YG+2IZyLxGZWYIc1NmUiqdwMMz+zpOiNYYZxD4w
vbQPfhV0CFHuuVcEps8Uwao5G0UC19VgsETvgIJniqluCsjKe8cm490xGJussZxprIkhIy+xQmsC
piDQzKcM7fRkUYQ1kFnRHaBJEKf2ftBK9h6C1OVsVOkmv2FoFRFlHJ7J50UXRLbN6GpkSjQaM4xO
90t62WFrnPOiGshbGEZI0D36lWQ3ZYOHhfjNdaigmskFwrRJC5Nk/fO0MN0Z7ZPg5Rwl6hONadGK
HQ2QOGJVogE6lYnhVPdPusJs0vp8N9NBX+92/Oe5Q7HbKtwghscjA8muiHEwkgPePFyvfawfhhtU
o6EAq4NJoMAkJeYjxJUsmEzPOClOeDgbT4MJw6M8jdZIhmRFaDW+IXGcbNoOTc3hOBtMhFZhiwRg
N4TefFQLwjjRKww1VhlTObvPTUKxFKOb7BOftUZUreYBIh8vP89XoEybdnUabVEHPwkmyM9h7wHj
SOYw+pg66ZyIQRG44QWqRcyJaA7h2ZdDkaxzGg5jWo6B5qPu6QHNqxKNAH4xwwf3mqw7BAGPJQi4
Mf1YhHyoqU5DswHg0Ho+31VXw4dskA5ryUMSTlTB5zg8Iqd7Hb/m+bJgNsHDh49bhVbuU5xR2O5L
nzYX2rfo5+KCUtU6s61XBlk3djiCm0/cJ4KagRSlcf/kiyIaqEBPYwHQPySJpiuiFyS1hBVdBP0Q
foxG2DXVP9mK96C2opoac4n/jLpwz88wjFggto4qfDUpaUc/CMyhPOmNnumKBOTZhfScqorTaDwU
OKvRmx+wz9oMMUfiBoUyZv8kdBiyRGPsMkGRsBHRMW0IrtFdr6v23QzZB69ldCT5PMXEalJrYyBL
9N7+eRo+os0IwzgAX5mqdoQ9foKWFMBTh69VTWrNEyhCDQpV4WMlvIRU5ziNmexQKNfBj0vhDfdy
tYDpN3kKo1R4/qQzLuJ7ONBmacbBsmTWsKxDYtUP2VEKbJYtXfcdMsJa1d1AZpVTYG2Nsg8J63RM
Q32zALR8V23hg9KapZXmxS7yFqOtKrqUlGKYdM0UTEP7BIpjingvqrYVIQRQXAAstAPp6Lgkk3Yj
4kQdMmA4+VKLyRGtUAM4IN3H1ghEaxGbTUMrIJ5s+SaFRhs3DMvAHGSKjXqVwWnVcScfMlyF02Di
bEQf20Ua3GuyREtM/fH1tx9GR0FVwpDtjAUUa9ShdYPQRtNhbDHvk0E5rGExSrc3qbzcmC5r1MCm
AW2wkic9tMZObkpfuZmgYJL+yQjzTds6M3RLFrWcDX7hxBr8RgzLOx3FGtkSDX6DMA51sV7RtHXM
zsy2jtB2HdKGx2YIDCfOXmzZ6Z9kjcRAOxWVtJIM9hC6aKQ9q8wEaZYYQmvtMDAPIrmzdbVYI9sV
EQe7iCX8hnFUDc+mXNwWO5ECsHthPBnbj54rSvBQwOVLNIhTRBqqONkaU26zRnBw0P4p/pbvXrA4
vinBZjPXJ+ct/mIYTsmUhDq14Jx+jBrPsa1Ow2ZD28MFH5LMCtEJxhKWMJWNAfT8Vy9QQhOAVsQB
1Dw+G5GSkxDSMRrSrmR+Q6JhmshIv9gPclk34ltqeHK/+HsXvCg5FOcQS2ewVr7QOnWTGVd+bJKE
X6jOhlIuRhyHAiZZEuptxXyVlqJGDubyptWL0rOIL/8yAcE6I3j4UK4lOxtxU7aBxvWSKLrApYB6
bntAgYIbZ3qgzj5tbtJC4TAOXZRE2Kf2p8QzKIdETOPbagytBmhinwncr8TOKgndo0Civ2gp5Wwy
uyIBz24koGag/NMWWoM2T1kmFNP7pz4bfaJBeHvssGVzGOKHEcR5zLxg94t6TUloF3QLkjvjOFGd
kjs75oGF37Tuc+KWu3LMTbmYaMSIDRh+SEKT0TEimNjqpd0sFaJd0Xw2DKrwCT/SLPD75KHD2Sih
K01KrnVCYzOksSk/tCuN0dYKFaX92EStZrAUKIq5MPyA/+Q7GyDtWMExh+QbM2nzosZpEFwElfPY
H6oOfEcKOjKkkyUaboovazsnKRVNZ2tmmrxolGsS+23PMeYbqn5SDB/tKymZRPmGgBLjNv04s3Fr
vKUS856bdsW4TTTVWLd/6pRc8UpVAeFxyL5yRdjIvhSaoZcm6EHz2/pJVEFQG6xaGHsC1dmQfSHs
MAicZ8xHMp2NUrwi2JjolQU0WsNOVeMlRs+OxD+OyzWdV703MWfc+JUMEA32fL8PFsoP226VmGKN
lfB6Sa8RsGHKJDqReXsGExN3Qth0IVicHIog7jg09FiKQ0kWWnk720EwFAHX9Cr8W1MwcQXQwbWY
D03EY2uYSNsRQZTZDLhwMmsIJqAMHWOjDlGkNCOhPZ3WJTg9FBFTXR053pCrJ/MUzDBx6yTkYtBf
yhWorCH7tHwhxPuGn5fsLk0uzhpaBQAX8hhxV5rXK+jZxvK/p8V7DK9Y7XFo0CcLpho+NMcUTba+
yS6aPIUViLiviHKHDtGxp4hDoRoM1fiSWuRKtBRlFNLlneptvDb0vLa0cx2CYyGce4AqTqxhTR6E
NXxTuULJrogoMvFSQP2hR+mkevtwrFaNLRSPy0bzFWhxcA3t63TEd9pWoFnXHg2iR9z7qfs0aSF2
HwlnZ/IbQW0D62P+25Vh+rRRJlznuTOwsx07z25CfVMC+aFVktJvRKG650BDs9oJby1JaCCDzOh1
cg3xVDHFTYkVifuo4vrH2Ul1NsDjEEm0+SV2hcK1zYu6KdjGGB+Dl3x6U9Q/WgVjmz5Z9jn9RBoA
IMre82fDRBoZgFE927qkdGcj4AxQnaYzIflm4aVer4c9yk2ogZ0e6rAncTiCebLPyXsmUX71s3dx
LM71TEyJctQpEw25uKoMFdSKEHqDrVPe5vNk4raq1n7TeDd2H2HAwZOUXm6aQ0FnMRSXcHXF0+h9
tuXiFJdCTkmdc95TaCuGEsLIKk9HondFNqHOBn0JFmijjgymXwgiol6ftQZNx45MQgjflqdkd4nO
xuQwX5S/EKLynOZbAfMFxgc6Kj/OF0Umbh2Z6xI1B2NU7rNvHYGbu8U/i9T28u7t7cP9+z9ff3Nz
d/vRi+vbh5uH97959fFHP7UvUr3A6ysv8PbV9ccfbehVcjkGMQ8+8Tjz3qPMx1ZmRc9jhM2Wa6rK
JIcL3AM0rnJSn9sokmtintjyNpx7meuxNeAX1JdCWfbgU5NZAzs8oM4QYYx0oAnNQUwx4hfZ9eN3
f2wN98Kf+zVEqPsnXx1CysIgvhlbC6b6VVy+reefDf3BOGYD16LONeciSKgskMXrn3+Ws/j+7s3D
1etP715dH3uKwLZi0xbqgZRAWtBYlUU8ZY4ATsfv/vhsbLc6JGv5fUSZePJZw/RAsA9MUuCMNPYE
VqF8quPO+1RWCPDPFRnORLaWQKA4nDuqfKxsh9s2+QsoDmZWqG+XG1DF0a35AZ5J32zwJ9nORBjB
brZ+NVmkncWfNfgLYKepjME71phWaCAswXujrnY27zn5ZLNFI3QxDqSCk5ti43InkEep3j/5Ms6J
cQu3JFgYZ2+K/Bunj6lGymeyaqRvni2QJjT3FEzeaZPfMIio6iXdX4xR452yLoHVjs5QGU+WbmHX
IbBZvIQW3SoTspwZWxZHLlDlHYqIMIaGS0QNTlcya1j/28Hp8VWJ4KxaD0WoQtiTOqRbtfukARoU
NuzGrA6DkAlQK9QQjHo3t4u2odVnIu2Sw4h9ajDAA7yR7GyYQwt2HVUENPHGlRQrq92WIXpw3hoc
BkBRI9dyzvIkvCniPvqau2Jevbj35ycaW/wCGrD1FTHSTGtHPTtkn6UaTINpRRSZmKyFfQPFe/zS
TzIMnC0CPorjoWuWL5hMuzkTJYus2bqCMKJ5qGQTvAdWePHSmQ5F9Nc3SlSM1wDlGlMLAQk4NC4Q
rUqSiKmUOGKRagmq2UgHknCjRmYa1O3oy42ADv1be4YpQgxRorJG7K031jrXxS5XKFnaOTRIJlxJ
EUNVBFLKdy+fOnYYsZKCOUx3HSYK0sXUuTF3VHlhvzWmmrta2nAuYlZm0Atw+KIrVw5FtspMn0io
N0VCzxKw0Mx1FUftAxpuyJNaBDfDTRxtwSIJU4tpRVNiF/vYB+IQjq9IVGZOoAGNIUnPV5JMvfsr
JjGAWP1TuU94uA1jBlfLT1OejdBMwzoj7xLrRBtD6w413thW5TAcCjdEbTa205IdCt31eTAOtkxg
VzsH2mSG3QxQaLXy6DGqK9K3UrFrx00/A+ElU74Fooe9dKHvwSbzJmvEHlFTnkZRzl4RZwP6Cyof
5RzzZZ/4J1aphJwF0ezGYIKMFZYAbZ3PMJYz/kIZO9axCYMJYMv0LjwHlNEoE6JJwgyxtHdwkE+C
CXqG2e7RgSbLPvmMaTGM+KhGJIbivPIbgWHAf5lrqNOypV3TF++w5F6z6STDiKrd4CNIsRyaZAWa
YUSz3JZouCWxgKlxiHltsRGN/WOHcGKNrSuk5foIESezhisyMS/Hl08pfHCfEJtja8i3oIldaEXk
LN5dEcOS5rBJfs6bC7TVzLSSyejL/cTV2vzRSPfb5zsbE7tPxZ4NieWrD67k8dkI92mTTyzyLH4j
XzDBqVrPDe1KQg39lyT5uRCw0UOhwuKTi4mGxqs1ryPZMx/2Gd0BC+1j1R8mf5s1VjhrWkc9X686
FCsQAQx4KOB+XjP86e31/fuBrPfV+++x7Y6pOQcO3srNxtTVJhoqpppFspmpOk1GcSL9k6ygQnnq
R+T3/Ry9fSJt354SQomtszfgTVV5CcA2YUvGA7Orf/IlRhMD2AomRckZupmzDLk+BMdM6GQRTvMV
yQgQBHmeprqScBrxMUht7edDOC3c/Cjr+/Ne6a/uPuu5tz9+tQ/83BAyUV7TxSLn7EzjkDSZwd0A
xFq/MLQrqkMR0AtAA+koWV3t+8e9D5AaQbIfCmsyAxDWWBnY4nztFMg9okQs1ywuItmgR6TJpJeR
RhbLKCob6+pYQma0h9BW+bRu2nHUkybbq21edeSN5HOYoTUDR6bQYNSveRLfWJmSYexhVeHDFdHs
i7x8QCHSBdNI4NEQMe4NoPMdTTclEkOxUi1wciSshNUnj0VuJaPI5zXRvaC0al0us5WJuYQhKMUW
Mu3yPLGGXjPMeiReZbsgk89aE/KkgzK4izqGhCqBjjmSQDFWNmtERPXuYo+GXoab0nRBcA+DUmez
zlnnyV2IpgXb6f9CslDST57zdUDrmAkHkjVZQ2DVA+B6hotSgZJBHhG8MGgGeD9XVR0M3ellamPJ
VTFH1e/rZWpjczLHkfFs9Lmn2ZxIGAm7gKGazgaCgGGfHf258zcFIVNfkVNJOvHBb4QUFsUVqVeU
JY3WsEDTdRs1r6qki9/wU4qnR34lU3nmbESXLnZfTCSwGCK0nf1f4004yTcILDKXYZOcZ+NnENEr
+8uKNaqatW8Jx0LekVVRIlimlrBwKB5G0WYTePNNoXEUtPBijFoP303RQBF1grwTT8KEfGoU37zq
GDOqsxF+wzyakjBtZq7OjLuMjNgZMG3NvqiBgUcIvPZPFWEj+xJuLPUaInCyOuVngDVC3hVzd7wJ
J1400B2IwSIjh8RGVApO4PWQ2Citp4ZmBtxM0lXdDdlnlMQuRjHPoI+Rym96g8pWiCSdsOYBGOod
qtbRb1bWcDd0BfCah8MyGD2TNQT8KdlmOp/kNc/X8KxhrzYZgHGJQsl1M1kDeD3lSlAHDIt/YEX4
tCeewv6hIKlyF+Wq5OsFg2bVCvx+sPDaSWebPdTP/NOlKEJNJ2Zts1rDfJgIZ9mOUKjP11iZ9GBG
EDPLc3o23BScFbiiZTb98y+fb/mspggHa1SIBmv0e23W+6H3mtAaSMXRuBf6lZsFf3puaIV2uSMG
zoZP+9QajoZmwrj9MV2+NbXOYq9tMuK+lTUC7cIhMGQ6+JVsZ2NatVp7520tw/Qc3ORTXNjQmPxm
XMqdEBcO9EmvNQRw2rVvQlAfhHMe0Qi/gfkHfj7MAqTCd4JcNKm+iR6drUsX+s5bGwBRhA2DPEbg
VNZwJEzaqk/ov8VMdsGtn+9FQxDL1FXdVott22p3BPesiYZpeZNSNsVudvDgNjOQANJVi9WJlxIN
PdYNBb+E+JaZpdgVu9EVx81szLfsYOp3W5Yvvfab6rRI60wNZc23qNQoJEnALfVI963WoAYS2unn
8y3YJ5cZ9LxijHT6tFNPEyIoB85eF++aJbExIzY+9U+yREt7YA2JoqMao59QiDZEp7OJPqa5g5MT
T3VF4lCsowUvU++ffNYwJUacFmyL6cjzNzqMNfIimtYQJSprSC202ax8Gmv7bGlnNNIUI0KpsYfm
Gamge0KJoMnlbPi0x1AGawTuE/uFy89LzMoE7NiyHXu2Q3QR0artbODr9PNiI1RR+Y1SksQO1gED
Lb8tlTWM68CAnY2dCdO2DEO5Grp0x6BefTaifblb5rsiJhwJQWJ0Iz22qwuCL4BDY3f16RVhaxH8
KDvPln2DMGxHMMtGh7P5UAgkCrx6KZcoovUQqcVQsrk7ycww9ZCD24E/eslvys7dQJTb/knoN6dt
qwJPD4NxFSAe5brdmuYIk3mK6CDinwWwR8MJTbe8v+dWpnsbh4LwExnKsafcGSyUushE864MQUaJ
ssCZJbFc7u5zzWB/uHXaprcvwpzRO9k8zk6kg7LcWxVlBDayXhDIpnzT3LVNsAFzn/UUcgohNJLz
oWRLZw2MaLBFyCwoEQDYTdZQi7hrwLvzfjMyLDP5BGVy3hSpsC9S20wyQCy1dfd87JDWbOcXH6PE
id8gaRJcemK4jz/PFFMnH79WmOm1jGOSdRTZzuZEFjGnB5gzX0wN8D70vXVXm1dmRPatyTwi4Geq
9tDKXwR7K2uGgQ0AjqXmEdvDWv2GPjVm9IhcPa3aQ5wzhHVyWgOwRUQBCBMiLwZt2xINZGADbSd+
4dhvWKcimISTTXtTiIaRXgmpwVDXa4uwYQ0anICK8t0/pbEtuRQJ6OBl81Xt00pPum16hfKI4zOh
PjNJEZM4xUgJpdPkzdE4BG9tTTi03ZCYvOIeVbyXsi691BAfzJlnxLqIOS3qhbLETW5VybIaALFA
C264IXVktWZGYAX0HLKyVHmGfYyxo4yOKEEPm4DazoZFCPQJHDVA98kV0VLzexSq2RBw0cO84AK1
Efs3ionGHDxkeJU3h8zh2AyxjGuBFsYpFVeRrCKRg0+8GDdYOXOft3/EomNr8JsuoGg71m/ZzoZ+
AMxBy8ixiH1zbXdDLA0+uPm+8jyNpU4iUqz50P7JdzYmrs92K/XeOIxZ+c2QnJTqh5hhsVaxfZp+
QKhAyHtiOQ6GY7P8wRrjwBJ7LODzZ4MYhCaM4dbh8CS8Keiuaqaez2fTTKMXDRV8AzPnW+0wz6gB
caGGn5f6J83ZiB6zwVX1IzKNRQ8DFeD5mB82tA0zNgz0T1Wf9T3mWFflb/RPstpdLtCPJgZBCVfZ
eFjT2ZBhkL5yOIabUscU+VigR0HALk//29KcjaIeY4IilJjVaI14ML+h9KAjUI5GjJgdR1i65xJx
q1CHVD3hYIlOu0tiRC5s0uw3rMZ1ykIk5sQMSCmoYcDW4QolK1OnDyZCK6MeHMKJNRwKI0gWtwxX
JGFojc1Dkmi03dj+0uQwXBEYhRptoOhUlYkrgqCBdqDF2j8JQyt4rlvDb/ERfbFN1giePAdqG3X5
tLXDMLM63xI6G0NvsrMhtGp+Ba4lOWCTdrBPtyzm2h5D58lN2SGt4ImN1dw+WUrOGtjJNol4+5i5
uoJNZ0ONbieqRRoXdBDQt4LqSYiiWCvfTQnma3SCNzDcXnEX1PL8tCtuSGghVMHEQB4GDPbjwNvK
dyhkFTLjhfcYG39bO86oJ8GPP6B5J1dkPwtJcdE7Z9XaOwybXxRO255B0Ow+Fa1hj/JUuXiwMdjC
CqIh+Ux2Nkr2CelTsbrErexX2oXihP9csIZEIxp2I9i1T+YwWGOlmxjuHbObBHEJds91GKHkaAfc
GoZWnspv6EgLWJLxQy8lFRIca+DnscIA5uIjLNv8xlZapQWlKVIOR52Sx5JYFBAWKcZKOEoBu4yb
vkWoaGUjWDge0rzYBpesQe7LVrP5AfHIdDZ4UQFATh5AhIS8cS3qMlhMRKxHJkp1NnZEdSyJxZca
Eo1k5VrEFDA5NRMQVai4tyEaPu0ymMXjevUq38DbCdqxleRp/cYW9GcKAkwVg4PN5VooYXAdlfu0
wk3/KJZfliffoZiWokL0HPztiz8XTIB+ZQH3uLEpWaLhikzZeEf0i5kSXITy3VdVqyuijAuppeFs
JEs0+iR00gXCij77+y7gO6pWmb+m7jCKVlLePBBoqG9RMfb/qFzuTFk2Va2xt04KyjOUi1IDwlGu
9UzAnCNYvc5ldLkoiUFCIRut1oCcmQS+4DeQQGUa1jOkTbvMa8q7zNqY3dThabJGh5hjKI88X3EM
VaKhHR9kBYBXXsWQXhEWv8TxUK00WiNYg8GIfky5q1LeERRix/olX0o+cdolaBjyfppvuSLSujGY
ZIRA1RHKhXiXZsiaD4UWDIGDKt8KfWDsDGGk3J18GQZQajvHQ1OihetsNEO0JqMZdWqGyL5xNph7
cJgfkFr8hIj7ZsQnP/325vWrfgXDzfWbfgnDn6/fvH398A//wuUXGBa0/ObVxx91+49O/l4sbSmv
XDY6xL//8urV329uf3Xz5uH+5uXDv8WbP/ph/+/fXN/173P4nw+f7+lbP/ld44ca//CLm+v7q/uX
377vfzCukfny6u/WyPz766+v7x+uPjp66wuDdeO/l10zJ+/z6Ev/sRf+5P7m4ebNty8+vXv99u9f
35z8hmgLtv+G31/d3jzcfX3yysbAFlz2wYwff/ScN//l9bsXn9y/vX3z7ubld+PLxdcawMQEb93r
/9fd29tXr69uX72If/7j6uv7q1d396e/y/0Y/+D5X8SXd/cP3767fvPw4qvre1/K3b3zPr5s+UwI
YeMftPyeH65e/OXl3cPpdx1JhSSg9Rv5w+3D1f3N3fhC/fvmPLig1lf+4/3N7cvrF5+9end1/+rF
b97EdzK+av9rYjB9/IPnm4eH+fr65fg6/QuL/Hxf6/v/y9Wb764eXn57/e7qdny1/uUBihN8rX97
+93d7ePReX/8G4Du0app/QBfvr29+uHtw/hC8d5liNH5+/FXPucMf3niNT+LBTun3v0f/gVOOl74
5evrq/tf/j8AAAD//w==</cx:binary>
              </cx:geoCache>
            </cx:geography>
          </cx:layoutPr>
        </cx:series>
      </cx:plotAreaRegion>
    </cx:plotArea>
    <cx:legend pos="r" align="min" overlay="0"/>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2" Type="http://schemas.microsoft.com/office/2014/relationships/chartEx" Target="../charts/chartEx1.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4.xml"/><Relationship Id="rId3" Type="http://schemas.openxmlformats.org/officeDocument/2006/relationships/chart" Target="../charts/chart9.xml"/><Relationship Id="rId7" Type="http://schemas.openxmlformats.org/officeDocument/2006/relationships/chart" Target="../charts/chart13.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1" Type="http://schemas.microsoft.com/office/2014/relationships/chartEx" Target="../charts/chartEx2.xml"/></Relationships>
</file>

<file path=xl/drawings/drawing1.xml><?xml version="1.0" encoding="utf-8"?>
<xdr:wsDr xmlns:xdr="http://schemas.openxmlformats.org/drawingml/2006/spreadsheetDrawing" xmlns:a="http://schemas.openxmlformats.org/drawingml/2006/main">
  <xdr:twoCellAnchor editAs="oneCell">
    <xdr:from>
      <xdr:col>3</xdr:col>
      <xdr:colOff>427567</xdr:colOff>
      <xdr:row>14</xdr:row>
      <xdr:rowOff>39793</xdr:rowOff>
    </xdr:from>
    <xdr:to>
      <xdr:col>7</xdr:col>
      <xdr:colOff>211667</xdr:colOff>
      <xdr:row>20</xdr:row>
      <xdr:rowOff>131233</xdr:rowOff>
    </xdr:to>
    <xdr:pic>
      <xdr:nvPicPr>
        <xdr:cNvPr id="2" name="Picture 1">
          <a:extLst>
            <a:ext uri="{FF2B5EF4-FFF2-40B4-BE49-F238E27FC236}">
              <a16:creationId xmlns:a16="http://schemas.microsoft.com/office/drawing/2014/main" id="{575C2A39-9443-7443-976C-0910A0852B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04067" y="2844376"/>
          <a:ext cx="3086100" cy="1234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2</xdr:row>
      <xdr:rowOff>0</xdr:rowOff>
    </xdr:from>
    <xdr:to>
      <xdr:col>11</xdr:col>
      <xdr:colOff>444500</xdr:colOff>
      <xdr:row>54</xdr:row>
      <xdr:rowOff>139700</xdr:rowOff>
    </xdr:to>
    <xdr:sp macro="" textlink="">
      <xdr:nvSpPr>
        <xdr:cNvPr id="2" name="TextBox 1">
          <a:extLst>
            <a:ext uri="{FF2B5EF4-FFF2-40B4-BE49-F238E27FC236}">
              <a16:creationId xmlns:a16="http://schemas.microsoft.com/office/drawing/2014/main" id="{5F14028F-F8A0-CA15-EBDE-0D8E69E64C7E}"/>
            </a:ext>
          </a:extLst>
        </xdr:cNvPr>
        <xdr:cNvSpPr txBox="1"/>
      </xdr:nvSpPr>
      <xdr:spPr>
        <a:xfrm>
          <a:off x="63500" y="596900"/>
          <a:ext cx="9486900" cy="10985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CA" sz="1600" b="1" i="0">
              <a:solidFill>
                <a:schemeClr val="accent1"/>
              </a:solidFill>
              <a:effectLst/>
              <a:latin typeface="+mn-lt"/>
              <a:ea typeface="+mn-ea"/>
              <a:cs typeface="+mn-cs"/>
            </a:rPr>
            <a:t>Introduction</a:t>
          </a:r>
        </a:p>
        <a:p>
          <a:pPr fontAlgn="t"/>
          <a:r>
            <a:rPr lang="en-CA" sz="1200" b="0" i="0">
              <a:solidFill>
                <a:schemeClr val="dk1"/>
              </a:solidFill>
              <a:effectLst/>
              <a:latin typeface="+mn-lt"/>
              <a:ea typeface="+mn-ea"/>
              <a:cs typeface="+mn-cs"/>
            </a:rPr>
            <a:t>At the request of the Ministry of Health, Provincial Geriatrics Leadership Ontario (PGLO) began collecting provincial data on Specialized Geriatric Services (SGS) and Seniors' Mental Health (SMH) programs in 2018. These services provide comprehensive assessment, diagnosis, treatment, rehabilitation, and care coordination for older adults living with complex health and social needs, including dementia, frailty, and serious mental health conditions.</a:t>
          </a:r>
        </a:p>
        <a:p>
          <a:pPr fontAlgn="t"/>
          <a:endParaRPr lang="en-CA" sz="1200" b="0" i="0">
            <a:solidFill>
              <a:schemeClr val="dk1"/>
            </a:solidFill>
            <a:effectLst/>
            <a:latin typeface="+mn-lt"/>
            <a:ea typeface="+mn-ea"/>
            <a:cs typeface="+mn-cs"/>
          </a:endParaRPr>
        </a:p>
        <a:p>
          <a:pPr fontAlgn="t"/>
          <a:r>
            <a:rPr lang="en-CA" sz="1200" b="0" i="0">
              <a:solidFill>
                <a:schemeClr val="dk1"/>
              </a:solidFill>
              <a:effectLst/>
              <a:latin typeface="+mn-lt"/>
              <a:ea typeface="+mn-ea"/>
              <a:cs typeface="+mn-cs"/>
            </a:rPr>
            <a:t>Initially focused on SGS and SMH programs, the initiative expanded in 2021 to include additional organizations, such as Ontario Health Teams and other providers delivering services for older adults with complex conditions. Reflecting this broader scope, the initiative was renamed the </a:t>
          </a:r>
          <a:r>
            <a:rPr lang="en-CA" sz="1200" b="1" i="0">
              <a:solidFill>
                <a:schemeClr val="dk1"/>
              </a:solidFill>
              <a:effectLst/>
              <a:latin typeface="+mn-lt"/>
              <a:ea typeface="+mn-ea"/>
              <a:cs typeface="+mn-cs"/>
            </a:rPr>
            <a:t>Provincial Asset Inventory (PAI) of Specialized and Focused Geriatric Services</a:t>
          </a:r>
          <a:r>
            <a:rPr lang="en-CA" sz="1200" b="0" i="0">
              <a:solidFill>
                <a:schemeClr val="dk1"/>
              </a:solidFill>
              <a:effectLst/>
              <a:latin typeface="+mn-lt"/>
              <a:ea typeface="+mn-ea"/>
              <a:cs typeface="+mn-cs"/>
            </a:rPr>
            <a:t>.</a:t>
          </a:r>
          <a:r>
            <a:rPr lang="en-CA" sz="1200" b="0" i="0" baseline="0">
              <a:solidFill>
                <a:schemeClr val="dk1"/>
              </a:solidFill>
              <a:effectLst/>
              <a:latin typeface="+mn-lt"/>
              <a:ea typeface="+mn-ea"/>
              <a:cs typeface="+mn-cs"/>
            </a:rPr>
            <a:t> </a:t>
          </a:r>
          <a:r>
            <a:rPr lang="en-CA" sz="1200" b="0" i="0">
              <a:solidFill>
                <a:schemeClr val="dk1"/>
              </a:solidFill>
              <a:effectLst/>
              <a:latin typeface="+mn-lt"/>
              <a:ea typeface="+mn-ea"/>
              <a:cs typeface="+mn-cs"/>
            </a:rPr>
            <a:t>The PAI provides Ontario's most comprehensive picture of the availability and utilization of services designed to support older adults with complex health needs. Data is submitted directly by participating organizations through a secure web-based portal developed and maintained by PGLO.</a:t>
          </a:r>
        </a:p>
        <a:p>
          <a:pPr fontAlgn="t"/>
          <a:endParaRPr lang="en-CA" sz="1200" b="0" i="0">
            <a:solidFill>
              <a:schemeClr val="dk1"/>
            </a:solidFill>
            <a:effectLst/>
            <a:latin typeface="+mn-lt"/>
            <a:ea typeface="+mn-ea"/>
            <a:cs typeface="+mn-cs"/>
          </a:endParaRPr>
        </a:p>
        <a:p>
          <a:pPr fontAlgn="t"/>
          <a:r>
            <a:rPr lang="en-CA" sz="1200" b="0" i="0">
              <a:solidFill>
                <a:schemeClr val="dk1"/>
              </a:solidFill>
              <a:effectLst/>
              <a:latin typeface="+mn-lt"/>
              <a:ea typeface="+mn-ea"/>
              <a:cs typeface="+mn-cs"/>
            </a:rPr>
            <a:t>Data collected through the PAI is used to:</a:t>
          </a:r>
        </a:p>
        <a:p>
          <a:pPr lvl="0" fontAlgn="t"/>
          <a:r>
            <a:rPr lang="en-CA" sz="1200" b="0" i="0">
              <a:solidFill>
                <a:schemeClr val="dk1"/>
              </a:solidFill>
              <a:effectLst/>
              <a:latin typeface="+mn-lt"/>
              <a:ea typeface="+mn-ea"/>
              <a:cs typeface="+mn-cs"/>
            </a:rPr>
            <a:t>- Help older adults, caregivers, and providers locate services in their communities</a:t>
          </a:r>
        </a:p>
        <a:p>
          <a:pPr lvl="0" fontAlgn="t"/>
          <a:r>
            <a:rPr lang="en-CA" sz="1200" b="0" i="0">
              <a:solidFill>
                <a:schemeClr val="dk1"/>
              </a:solidFill>
              <a:effectLst/>
              <a:latin typeface="+mn-lt"/>
              <a:ea typeface="+mn-ea"/>
              <a:cs typeface="+mn-cs"/>
            </a:rPr>
            <a:t>- Support health system planning by identifying service capacity and utilization</a:t>
          </a:r>
        </a:p>
        <a:p>
          <a:pPr lvl="0" fontAlgn="t"/>
          <a:r>
            <a:rPr lang="en-CA" sz="1200" b="0" i="0">
              <a:solidFill>
                <a:schemeClr val="dk1"/>
              </a:solidFill>
              <a:effectLst/>
              <a:latin typeface="+mn-lt"/>
              <a:ea typeface="+mn-ea"/>
              <a:cs typeface="+mn-cs"/>
            </a:rPr>
            <a:t>- Inform program and policy decision-making</a:t>
          </a:r>
        </a:p>
        <a:p>
          <a:pPr lvl="0" fontAlgn="t"/>
          <a:r>
            <a:rPr lang="en-CA" sz="1200" b="0" i="0">
              <a:solidFill>
                <a:schemeClr val="dk1"/>
              </a:solidFill>
              <a:effectLst/>
              <a:latin typeface="+mn-lt"/>
              <a:ea typeface="+mn-ea"/>
              <a:cs typeface="+mn-cs"/>
            </a:rPr>
            <a:t>- Promote awareness and spread of effective models of care</a:t>
          </a:r>
        </a:p>
        <a:p>
          <a:pPr lvl="0" fontAlgn="t"/>
          <a:endParaRPr lang="en-CA" sz="1200" b="0" i="0">
            <a:solidFill>
              <a:schemeClr val="dk1"/>
            </a:solidFill>
            <a:effectLst/>
            <a:latin typeface="+mn-lt"/>
            <a:ea typeface="+mn-ea"/>
            <a:cs typeface="+mn-cs"/>
          </a:endParaRPr>
        </a:p>
        <a:p>
          <a:pPr lvl="0" fontAlgn="t"/>
          <a:endParaRPr lang="en-CA" sz="1200" b="0" i="0">
            <a:solidFill>
              <a:schemeClr val="dk1"/>
            </a:solidFill>
            <a:effectLst/>
            <a:latin typeface="+mn-lt"/>
            <a:ea typeface="+mn-ea"/>
            <a:cs typeface="+mn-cs"/>
          </a:endParaRPr>
        </a:p>
        <a:p>
          <a:pPr fontAlgn="t"/>
          <a:r>
            <a:rPr lang="en-CA" sz="1600" b="1" i="0">
              <a:solidFill>
                <a:schemeClr val="accent1"/>
              </a:solidFill>
              <a:effectLst/>
              <a:latin typeface="+mn-lt"/>
              <a:ea typeface="+mn-ea"/>
              <a:cs typeface="+mn-cs"/>
            </a:rPr>
            <a:t>Limitations</a:t>
          </a:r>
        </a:p>
        <a:p>
          <a:pPr fontAlgn="t"/>
          <a:r>
            <a:rPr lang="en-CA" sz="1200" b="0" i="0">
              <a:solidFill>
                <a:schemeClr val="dk1"/>
              </a:solidFill>
              <a:effectLst/>
              <a:latin typeface="+mn-lt"/>
              <a:ea typeface="+mn-ea"/>
              <a:cs typeface="+mn-cs"/>
            </a:rPr>
            <a:t>The PAI represents Ontario's most comprehensive data source focused specifically on services for older adults living with dementia, frailty, and seniors' mental health concerns. However, several limitations should be considered when interpreting the data.</a:t>
          </a:r>
        </a:p>
        <a:p>
          <a:pPr fontAlgn="t"/>
          <a:r>
            <a:rPr lang="en-CA" sz="1200" b="0" i="0">
              <a:solidFill>
                <a:schemeClr val="dk1"/>
              </a:solidFill>
              <a:effectLst/>
              <a:latin typeface="+mn-lt"/>
              <a:ea typeface="+mn-ea"/>
              <a:cs typeface="+mn-cs"/>
            </a:rPr>
            <a:t>Data submission is voluntary and is primarily completed manually by program leaders and decision-support staff. Because the full universe of funded programs is not known, response rates cannot be accurately calculated and caution should be exercised when using the data for gap analyses or service capacity comparisons.</a:t>
          </a:r>
        </a:p>
        <a:p>
          <a:pPr fontAlgn="t"/>
          <a:endParaRPr lang="en-CA" sz="1200" b="0" i="0">
            <a:solidFill>
              <a:schemeClr val="dk1"/>
            </a:solidFill>
            <a:effectLst/>
            <a:latin typeface="+mn-lt"/>
            <a:ea typeface="+mn-ea"/>
            <a:cs typeface="+mn-cs"/>
          </a:endParaRPr>
        </a:p>
        <a:p>
          <a:pPr fontAlgn="t"/>
          <a:r>
            <a:rPr lang="en-CA" sz="1200" b="0" i="0">
              <a:solidFill>
                <a:schemeClr val="dk1"/>
              </a:solidFill>
              <a:effectLst/>
              <a:latin typeface="+mn-lt"/>
              <a:ea typeface="+mn-ea"/>
              <a:cs typeface="+mn-cs"/>
            </a:rPr>
            <a:t>The contribution of physicians and administrators and the care provided to family caregivers are often underrepresented in reporting. In addition, current data collection processes limit opportunities for more advanced analytics and system-wide business intelligence.</a:t>
          </a:r>
          <a:r>
            <a:rPr lang="en-CA" sz="1200" b="0" i="0" baseline="0">
              <a:solidFill>
                <a:schemeClr val="dk1"/>
              </a:solidFill>
              <a:effectLst/>
              <a:latin typeface="+mn-lt"/>
              <a:ea typeface="+mn-ea"/>
              <a:cs typeface="+mn-cs"/>
            </a:rPr>
            <a:t> </a:t>
          </a:r>
          <a:r>
            <a:rPr lang="en-CA" sz="1200" b="0" i="0">
              <a:solidFill>
                <a:schemeClr val="dk1"/>
              </a:solidFill>
              <a:effectLst/>
              <a:latin typeface="+mn-lt"/>
              <a:ea typeface="+mn-ea"/>
              <a:cs typeface="+mn-cs"/>
            </a:rPr>
            <a:t>Users should also avoid comparing the number of services or service volumes across regions or programs. Utilization is influenced by many factors, including patient complexity, geography, travel requirements, bed availability, and levels of social support. For example, clinicians working with highly complex patients or in rural and remote communities may spend substantially more time per case, resulting in lower patient volumes but equally significant impact on outcomes and quality of life.</a:t>
          </a:r>
        </a:p>
        <a:p>
          <a:pPr fontAlgn="t"/>
          <a:endParaRPr lang="en-CA" sz="1200" b="0" i="0">
            <a:solidFill>
              <a:schemeClr val="dk1"/>
            </a:solidFill>
            <a:effectLst/>
            <a:latin typeface="+mn-lt"/>
            <a:ea typeface="+mn-ea"/>
            <a:cs typeface="+mn-cs"/>
          </a:endParaRPr>
        </a:p>
        <a:p>
          <a:pPr fontAlgn="t"/>
          <a:r>
            <a:rPr lang="en-CA" sz="1200" b="0" i="0">
              <a:solidFill>
                <a:schemeClr val="dk1"/>
              </a:solidFill>
              <a:effectLst/>
              <a:latin typeface="+mn-lt"/>
              <a:ea typeface="+mn-ea"/>
              <a:cs typeface="+mn-cs"/>
            </a:rPr>
            <a:t>The data is best used alongside population health indicators, such as estimates of the prevalence of frailty, dementia, and seniors' mental health conditions, to support system planning and resource allocation. PGLO's estimates of frailty prevalence by Census Division and Ontario Health Region are available at </a:t>
          </a:r>
          <a:r>
            <a:rPr lang="en-CA" sz="1200" b="0" i="0" u="none" strike="noStrike">
              <a:solidFill>
                <a:schemeClr val="dk1"/>
              </a:solidFill>
              <a:effectLst/>
              <a:latin typeface="+mn-lt"/>
              <a:ea typeface="+mn-ea"/>
              <a:cs typeface="+mn-cs"/>
              <a:hlinkClick xmlns:r="http://schemas.openxmlformats.org/officeDocument/2006/relationships" r:id=""/>
            </a:rPr>
            <a:t>Frailty Estimates by Census Division and Ontario Health Region</a:t>
          </a:r>
          <a:r>
            <a:rPr lang="en-CA" sz="1200" b="0" i="0" u="none" strike="noStrike" baseline="0">
              <a:solidFill>
                <a:schemeClr val="dk1"/>
              </a:solidFill>
              <a:effectLst/>
              <a:latin typeface="+mn-lt"/>
              <a:ea typeface="+mn-ea"/>
              <a:cs typeface="+mn-cs"/>
            </a:rPr>
            <a:t> (see https://geriatricsontario.ca/resources/frailty-estimates-by-census-division-and-ontario-health-region/)</a:t>
          </a:r>
          <a:endParaRPr lang="en-CA" sz="1200" b="0" i="0">
            <a:solidFill>
              <a:schemeClr val="dk1"/>
            </a:solidFill>
            <a:effectLst/>
            <a:latin typeface="+mn-lt"/>
            <a:ea typeface="+mn-ea"/>
            <a:cs typeface="+mn-cs"/>
          </a:endParaRPr>
        </a:p>
        <a:p>
          <a:pPr marL="0" indent="0" fontAlgn="t"/>
          <a:endParaRPr lang="en-CA" sz="1600" b="1" i="0">
            <a:solidFill>
              <a:schemeClr val="accent1"/>
            </a:solidFill>
            <a:effectLst/>
            <a:latin typeface="+mn-lt"/>
            <a:ea typeface="+mn-ea"/>
            <a:cs typeface="+mn-cs"/>
          </a:endParaRPr>
        </a:p>
        <a:p>
          <a:pPr marL="0" indent="0" fontAlgn="t"/>
          <a:r>
            <a:rPr lang="en-CA" sz="1600" b="1" i="0">
              <a:solidFill>
                <a:schemeClr val="accent1"/>
              </a:solidFill>
              <a:effectLst/>
              <a:latin typeface="+mn-lt"/>
              <a:ea typeface="+mn-ea"/>
              <a:cs typeface="+mn-cs"/>
            </a:rPr>
            <a:t>Data Note</a:t>
          </a:r>
        </a:p>
        <a:p>
          <a:pPr fontAlgn="t"/>
          <a:r>
            <a:rPr lang="en-CA" sz="1200" b="0" i="0">
              <a:solidFill>
                <a:schemeClr val="dk1"/>
              </a:solidFill>
              <a:effectLst/>
              <a:latin typeface="+mn-lt"/>
              <a:ea typeface="+mn-ea"/>
              <a:cs typeface="+mn-cs"/>
            </a:rPr>
            <a:t>This report includes data submitted up to </a:t>
          </a:r>
          <a:r>
            <a:rPr lang="en-CA" sz="1200" b="1" i="0">
              <a:solidFill>
                <a:schemeClr val="dk1"/>
              </a:solidFill>
              <a:effectLst/>
              <a:latin typeface="+mn-lt"/>
              <a:ea typeface="+mn-ea"/>
              <a:cs typeface="+mn-cs"/>
            </a:rPr>
            <a:t>September 25, 2026</a:t>
          </a:r>
          <a:r>
            <a:rPr lang="en-CA" sz="1200" b="0" i="0">
              <a:solidFill>
                <a:schemeClr val="dk1"/>
              </a:solidFill>
              <a:effectLst/>
              <a:latin typeface="+mn-lt"/>
              <a:ea typeface="+mn-ea"/>
              <a:cs typeface="+mn-cs"/>
            </a:rPr>
            <a:t> and reflects fiscal years:</a:t>
          </a:r>
        </a:p>
        <a:p>
          <a:pPr lvl="0" fontAlgn="t"/>
          <a:r>
            <a:rPr lang="en-CA" sz="1200" b="0" i="0">
              <a:solidFill>
                <a:schemeClr val="dk1"/>
              </a:solidFill>
              <a:effectLst/>
              <a:latin typeface="+mn-lt"/>
              <a:ea typeface="+mn-ea"/>
              <a:cs typeface="+mn-cs"/>
            </a:rPr>
            <a:t>2019-20</a:t>
          </a:r>
        </a:p>
        <a:p>
          <a:pPr lvl="0" fontAlgn="t"/>
          <a:r>
            <a:rPr lang="en-CA" sz="1200" b="0" i="0">
              <a:solidFill>
                <a:schemeClr val="dk1"/>
              </a:solidFill>
              <a:effectLst/>
              <a:latin typeface="+mn-lt"/>
              <a:ea typeface="+mn-ea"/>
              <a:cs typeface="+mn-cs"/>
            </a:rPr>
            <a:t>2020-21</a:t>
          </a:r>
        </a:p>
        <a:p>
          <a:pPr lvl="0" fontAlgn="t"/>
          <a:r>
            <a:rPr lang="en-CA" sz="1200" b="0" i="0">
              <a:solidFill>
                <a:schemeClr val="dk1"/>
              </a:solidFill>
              <a:effectLst/>
              <a:latin typeface="+mn-lt"/>
              <a:ea typeface="+mn-ea"/>
              <a:cs typeface="+mn-cs"/>
            </a:rPr>
            <a:t>2021-22</a:t>
          </a:r>
        </a:p>
        <a:p>
          <a:pPr lvl="0" fontAlgn="t"/>
          <a:r>
            <a:rPr lang="en-CA" sz="1200" b="0" i="0">
              <a:solidFill>
                <a:schemeClr val="dk1"/>
              </a:solidFill>
              <a:effectLst/>
              <a:latin typeface="+mn-lt"/>
              <a:ea typeface="+mn-ea"/>
              <a:cs typeface="+mn-cs"/>
            </a:rPr>
            <a:t>2022-23</a:t>
          </a:r>
        </a:p>
        <a:p>
          <a:pPr lvl="0" fontAlgn="t"/>
          <a:r>
            <a:rPr lang="en-CA" sz="1200" b="0" i="0">
              <a:solidFill>
                <a:schemeClr val="dk1"/>
              </a:solidFill>
              <a:effectLst/>
              <a:latin typeface="+mn-lt"/>
              <a:ea typeface="+mn-ea"/>
              <a:cs typeface="+mn-cs"/>
            </a:rPr>
            <a:t>2023-24</a:t>
          </a:r>
        </a:p>
        <a:p>
          <a:pPr lvl="0" fontAlgn="t"/>
          <a:r>
            <a:rPr lang="en-CA" sz="1200" b="0" i="0">
              <a:solidFill>
                <a:schemeClr val="dk1"/>
              </a:solidFill>
              <a:effectLst/>
              <a:latin typeface="+mn-lt"/>
              <a:ea typeface="+mn-ea"/>
              <a:cs typeface="+mn-cs"/>
            </a:rPr>
            <a:t>2024-25</a:t>
          </a:r>
        </a:p>
        <a:p>
          <a:pPr lvl="0" fontAlgn="t"/>
          <a:r>
            <a:rPr lang="en-CA" sz="1200" b="0" i="0">
              <a:solidFill>
                <a:schemeClr val="dk1"/>
              </a:solidFill>
              <a:effectLst/>
              <a:latin typeface="+mn-lt"/>
              <a:ea typeface="+mn-ea"/>
              <a:cs typeface="+mn-cs"/>
            </a:rPr>
            <a:t>2025-26</a:t>
          </a:r>
        </a:p>
        <a:p>
          <a:pPr lvl="0" fontAlgn="t"/>
          <a:endParaRPr lang="en-CA" sz="1200" b="0" i="0">
            <a:solidFill>
              <a:schemeClr val="dk1"/>
            </a:solidFill>
            <a:effectLst/>
            <a:latin typeface="+mn-lt"/>
            <a:ea typeface="+mn-ea"/>
            <a:cs typeface="+mn-cs"/>
          </a:endParaRPr>
        </a:p>
        <a:p>
          <a:pPr marL="0" indent="0" fontAlgn="t"/>
          <a:r>
            <a:rPr lang="en-CA" sz="1600" b="1" i="0">
              <a:solidFill>
                <a:schemeClr val="accent1"/>
              </a:solidFill>
              <a:effectLst/>
              <a:latin typeface="+mn-lt"/>
              <a:ea typeface="+mn-ea"/>
              <a:cs typeface="+mn-cs"/>
            </a:rPr>
            <a:t>Using This Report</a:t>
          </a:r>
        </a:p>
        <a:p>
          <a:pPr fontAlgn="t"/>
          <a:r>
            <a:rPr lang="en-CA" sz="1200" b="0" i="0">
              <a:solidFill>
                <a:schemeClr val="dk1"/>
              </a:solidFill>
              <a:effectLst/>
              <a:latin typeface="+mn-lt"/>
              <a:ea typeface="+mn-ea"/>
              <a:cs typeface="+mn-cs"/>
            </a:rPr>
            <a:t>Key findings are presented through interactive dashboards that can be filtered by fiscal year, region, and, where applicable, bed status.</a:t>
          </a:r>
        </a:p>
        <a:p>
          <a:pPr fontAlgn="t"/>
          <a:r>
            <a:rPr lang="en-CA" sz="1200" b="0" i="0">
              <a:solidFill>
                <a:schemeClr val="dk1"/>
              </a:solidFill>
              <a:effectLst/>
              <a:latin typeface="+mn-lt"/>
              <a:ea typeface="+mn-ea"/>
              <a:cs typeface="+mn-cs"/>
            </a:rPr>
            <a:t>With the consent of participating organizations, all submitted data is available in the </a:t>
          </a:r>
          <a:r>
            <a:rPr lang="en-CA" sz="1200" b="1" i="0">
              <a:solidFill>
                <a:schemeClr val="dk1"/>
              </a:solidFill>
              <a:effectLst/>
              <a:latin typeface="+mn-lt"/>
              <a:ea typeface="+mn-ea"/>
              <a:cs typeface="+mn-cs"/>
            </a:rPr>
            <a:t>"2026-09-25 Submitted Data"</a:t>
          </a:r>
          <a:r>
            <a:rPr lang="en-CA" sz="1200" b="0" i="0">
              <a:solidFill>
                <a:schemeClr val="dk1"/>
              </a:solidFill>
              <a:effectLst/>
              <a:latin typeface="+mn-lt"/>
              <a:ea typeface="+mn-ea"/>
              <a:cs typeface="+mn-cs"/>
            </a:rPr>
            <a:t> tab to support additional analysis. Examples and narratives demonstrating how programs achieve positive outcomes for older adults can be found are available on the </a:t>
          </a:r>
          <a:r>
            <a:rPr lang="en-CA" sz="1200" b="0" i="0" u="none" strike="noStrike">
              <a:solidFill>
                <a:schemeClr val="dk1"/>
              </a:solidFill>
              <a:effectLst/>
              <a:latin typeface="+mn-lt"/>
              <a:ea typeface="+mn-ea"/>
              <a:cs typeface="+mn-cs"/>
              <a:hlinkClick xmlns:r="http://schemas.openxmlformats.org/officeDocument/2006/relationships" r:id=""/>
            </a:rPr>
            <a:t>PGLO News and Events page</a:t>
          </a:r>
          <a:r>
            <a:rPr lang="en-CA" sz="1200" b="0" i="0" u="none" strike="noStrike" baseline="0">
              <a:solidFill>
                <a:schemeClr val="dk1"/>
              </a:solidFill>
              <a:effectLst/>
              <a:latin typeface="+mn-lt"/>
              <a:ea typeface="+mn-ea"/>
              <a:cs typeface="+mn-cs"/>
            </a:rPr>
            <a:t> (see https://geriatricsontario.ca/news/)</a:t>
          </a:r>
        </a:p>
        <a:p>
          <a:pPr fontAlgn="t"/>
          <a:endParaRPr lang="en-CA" sz="1200" b="0" i="0">
            <a:solidFill>
              <a:schemeClr val="dk1"/>
            </a:solidFill>
            <a:effectLst/>
            <a:latin typeface="+mn-lt"/>
            <a:ea typeface="+mn-ea"/>
            <a:cs typeface="+mn-cs"/>
          </a:endParaRPr>
        </a:p>
        <a:p>
          <a:pPr fontAlgn="t"/>
          <a:r>
            <a:rPr lang="en-CA" sz="1200" b="0" i="0">
              <a:solidFill>
                <a:schemeClr val="dk1"/>
              </a:solidFill>
              <a:effectLst/>
              <a:latin typeface="+mn-lt"/>
              <a:ea typeface="+mn-ea"/>
              <a:cs typeface="+mn-cs"/>
            </a:rPr>
            <a:t>Questions regarding this report may be directed to </a:t>
          </a:r>
          <a:r>
            <a:rPr lang="en-CA" sz="1200" b="1" i="0">
              <a:solidFill>
                <a:schemeClr val="dk1"/>
              </a:solidFill>
              <a:effectLst/>
              <a:latin typeface="+mn-lt"/>
              <a:ea typeface="+mn-ea"/>
              <a:cs typeface="+mn-cs"/>
            </a:rPr>
            <a:t>info@geriatricsontario.ca</a:t>
          </a:r>
          <a:r>
            <a:rPr lang="en-CA" sz="1200" b="0" i="0">
              <a:solidFill>
                <a:schemeClr val="dk1"/>
              </a:solidFill>
              <a:effectLst/>
              <a:latin typeface="+mn-lt"/>
              <a:ea typeface="+mn-ea"/>
              <a:cs typeface="+mn-cs"/>
            </a:rPr>
            <a:t>.</a:t>
          </a:r>
        </a:p>
        <a:p>
          <a:pPr marL="0" indent="0"/>
          <a:endParaRPr lang="en-US" sz="1200" b="1">
            <a:solidFill>
              <a:schemeClr val="accent1"/>
            </a:solidFill>
            <a:latin typeface="+mn-lt"/>
            <a:ea typeface="+mn-ea"/>
            <a:cs typeface="+mn-cs"/>
          </a:endParaRPr>
        </a:p>
      </xdr:txBody>
    </xdr:sp>
    <xdr:clientData/>
  </xdr:twoCellAnchor>
  <xdr:twoCellAnchor editAs="oneCell">
    <xdr:from>
      <xdr:col>13</xdr:col>
      <xdr:colOff>393700</xdr:colOff>
      <xdr:row>8</xdr:row>
      <xdr:rowOff>127000</xdr:rowOff>
    </xdr:from>
    <xdr:to>
      <xdr:col>20</xdr:col>
      <xdr:colOff>787400</xdr:colOff>
      <xdr:row>11</xdr:row>
      <xdr:rowOff>0</xdr:rowOff>
    </xdr:to>
    <mc:AlternateContent xmlns:mc="http://schemas.openxmlformats.org/markup-compatibility/2006" xmlns:a14="http://schemas.microsoft.com/office/drawing/2010/main">
      <mc:Choice Requires="a14">
        <xdr:graphicFrame macro="">
          <xdr:nvGraphicFramePr>
            <xdr:cNvPr id="4" name="Fiscal Year  4">
              <a:extLst>
                <a:ext uri="{FF2B5EF4-FFF2-40B4-BE49-F238E27FC236}">
                  <a16:creationId xmlns:a16="http://schemas.microsoft.com/office/drawing/2014/main" id="{A9333AAB-4695-DE8E-93E2-4C4F9D549ACD}"/>
                </a:ext>
              </a:extLst>
            </xdr:cNvPr>
            <xdr:cNvGraphicFramePr/>
          </xdr:nvGraphicFramePr>
          <xdr:xfrm>
            <a:off x="0" y="0"/>
            <a:ext cx="0" cy="0"/>
          </xdr:xfrm>
          <a:graphic>
            <a:graphicData uri="http://schemas.microsoft.com/office/drawing/2010/slicer">
              <sle:slicer xmlns:sle="http://schemas.microsoft.com/office/drawing/2010/slicer" name="Fiscal Year  4"/>
            </a:graphicData>
          </a:graphic>
        </xdr:graphicFrame>
      </mc:Choice>
      <mc:Fallback xmlns="">
        <xdr:sp macro="" textlink="">
          <xdr:nvSpPr>
            <xdr:cNvPr id="0" name=""/>
            <xdr:cNvSpPr>
              <a:spLocks noTextEdit="1"/>
            </xdr:cNvSpPr>
          </xdr:nvSpPr>
          <xdr:spPr>
            <a:xfrm>
              <a:off x="10629900" y="2095500"/>
              <a:ext cx="6629400" cy="6985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13</xdr:col>
      <xdr:colOff>419100</xdr:colOff>
      <xdr:row>3</xdr:row>
      <xdr:rowOff>177800</xdr:rowOff>
    </xdr:from>
    <xdr:to>
      <xdr:col>20</xdr:col>
      <xdr:colOff>863600</xdr:colOff>
      <xdr:row>7</xdr:row>
      <xdr:rowOff>203200</xdr:rowOff>
    </xdr:to>
    <mc:AlternateContent xmlns:mc="http://schemas.openxmlformats.org/markup-compatibility/2006" xmlns:a14="http://schemas.microsoft.com/office/drawing/2010/main">
      <mc:Choice Requires="a14">
        <xdr:graphicFrame macro="">
          <xdr:nvGraphicFramePr>
            <xdr:cNvPr id="5" name="Ontario Health Region 4">
              <a:extLst>
                <a:ext uri="{FF2B5EF4-FFF2-40B4-BE49-F238E27FC236}">
                  <a16:creationId xmlns:a16="http://schemas.microsoft.com/office/drawing/2014/main" id="{0788F7FE-B25E-9053-B1DD-8EF6FC6CB142}"/>
                </a:ext>
              </a:extLst>
            </xdr:cNvPr>
            <xdr:cNvGraphicFramePr/>
          </xdr:nvGraphicFramePr>
          <xdr:xfrm>
            <a:off x="0" y="0"/>
            <a:ext cx="0" cy="0"/>
          </xdr:xfrm>
          <a:graphic>
            <a:graphicData uri="http://schemas.microsoft.com/office/drawing/2010/slicer">
              <sle:slicer xmlns:sle="http://schemas.microsoft.com/office/drawing/2010/slicer" name="Ontario Health Region 4"/>
            </a:graphicData>
          </a:graphic>
        </xdr:graphicFrame>
      </mc:Choice>
      <mc:Fallback xmlns="">
        <xdr:sp macro="" textlink="">
          <xdr:nvSpPr>
            <xdr:cNvPr id="0" name=""/>
            <xdr:cNvSpPr>
              <a:spLocks noTextEdit="1"/>
            </xdr:cNvSpPr>
          </xdr:nvSpPr>
          <xdr:spPr>
            <a:xfrm>
              <a:off x="10655300" y="1041400"/>
              <a:ext cx="6680200" cy="10287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13</xdr:col>
      <xdr:colOff>419100</xdr:colOff>
      <xdr:row>27</xdr:row>
      <xdr:rowOff>165100</xdr:rowOff>
    </xdr:from>
    <xdr:to>
      <xdr:col>19</xdr:col>
      <xdr:colOff>63500</xdr:colOff>
      <xdr:row>47</xdr:row>
      <xdr:rowOff>127000</xdr:rowOff>
    </xdr:to>
    <xdr:graphicFrame macro="">
      <xdr:nvGraphicFramePr>
        <xdr:cNvPr id="71" name="Chart 10">
          <a:extLst>
            <a:ext uri="{FF2B5EF4-FFF2-40B4-BE49-F238E27FC236}">
              <a16:creationId xmlns:a16="http://schemas.microsoft.com/office/drawing/2014/main" id="{0AA3DD13-54B4-EFB6-E8A9-C7EE2C462D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76200</xdr:colOff>
      <xdr:row>18</xdr:row>
      <xdr:rowOff>38100</xdr:rowOff>
    </xdr:from>
    <xdr:to>
      <xdr:col>25</xdr:col>
      <xdr:colOff>279400</xdr:colOff>
      <xdr:row>30</xdr:row>
      <xdr:rowOff>177800</xdr:rowOff>
    </xdr:to>
    <xdr:graphicFrame macro="">
      <xdr:nvGraphicFramePr>
        <xdr:cNvPr id="68" name="Chart 13">
          <a:extLst>
            <a:ext uri="{FF2B5EF4-FFF2-40B4-BE49-F238E27FC236}">
              <a16:creationId xmlns:a16="http://schemas.microsoft.com/office/drawing/2014/main" id="{000D8898-219A-0C46-BBB3-060CDF599B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139700</xdr:colOff>
      <xdr:row>31</xdr:row>
      <xdr:rowOff>101600</xdr:rowOff>
    </xdr:from>
    <xdr:to>
      <xdr:col>25</xdr:col>
      <xdr:colOff>355600</xdr:colOff>
      <xdr:row>47</xdr:row>
      <xdr:rowOff>127000</xdr:rowOff>
    </xdr:to>
    <xdr:graphicFrame macro="">
      <xdr:nvGraphicFramePr>
        <xdr:cNvPr id="70" name="Chart 15">
          <a:extLst>
            <a:ext uri="{FF2B5EF4-FFF2-40B4-BE49-F238E27FC236}">
              <a16:creationId xmlns:a16="http://schemas.microsoft.com/office/drawing/2014/main" id="{DA33B6B6-AA25-5F4A-857B-3B39A54BF1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965200</xdr:colOff>
      <xdr:row>30</xdr:row>
      <xdr:rowOff>25400</xdr:rowOff>
    </xdr:from>
    <xdr:to>
      <xdr:col>5</xdr:col>
      <xdr:colOff>406400</xdr:colOff>
      <xdr:row>47</xdr:row>
      <xdr:rowOff>114300</xdr:rowOff>
    </xdr:to>
    <xdr:graphicFrame macro="">
      <xdr:nvGraphicFramePr>
        <xdr:cNvPr id="4" name="Chart 3">
          <a:extLst>
            <a:ext uri="{FF2B5EF4-FFF2-40B4-BE49-F238E27FC236}">
              <a16:creationId xmlns:a16="http://schemas.microsoft.com/office/drawing/2014/main" id="{5DE21BD2-9F9F-9750-8803-ACE9ABA4E4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57726</xdr:colOff>
      <xdr:row>2</xdr:row>
      <xdr:rowOff>11543</xdr:rowOff>
    </xdr:from>
    <xdr:to>
      <xdr:col>12</xdr:col>
      <xdr:colOff>348671</xdr:colOff>
      <xdr:row>89</xdr:row>
      <xdr:rowOff>69274</xdr:rowOff>
    </xdr:to>
    <xdr:grpSp>
      <xdr:nvGrpSpPr>
        <xdr:cNvPr id="5" name="Group 4">
          <a:extLst>
            <a:ext uri="{FF2B5EF4-FFF2-40B4-BE49-F238E27FC236}">
              <a16:creationId xmlns:a16="http://schemas.microsoft.com/office/drawing/2014/main" id="{E1A94765-0250-0F15-3803-B3BE61E9E2C6}"/>
            </a:ext>
          </a:extLst>
        </xdr:cNvPr>
        <xdr:cNvGrpSpPr/>
      </xdr:nvGrpSpPr>
      <xdr:grpSpPr>
        <a:xfrm>
          <a:off x="57726" y="611907"/>
          <a:ext cx="12690763" cy="18137912"/>
          <a:chOff x="57726" y="611907"/>
          <a:chExt cx="12690763" cy="18137912"/>
        </a:xfrm>
      </xdr:grpSpPr>
      <xdr:sp macro="" textlink="">
        <xdr:nvSpPr>
          <xdr:cNvPr id="2" name="TextBox 1">
            <a:extLst>
              <a:ext uri="{FF2B5EF4-FFF2-40B4-BE49-F238E27FC236}">
                <a16:creationId xmlns:a16="http://schemas.microsoft.com/office/drawing/2014/main" id="{CAE14C80-0F0B-BB66-D0D5-B3C8998DA9B5}"/>
              </a:ext>
            </a:extLst>
          </xdr:cNvPr>
          <xdr:cNvSpPr txBox="1"/>
        </xdr:nvSpPr>
        <xdr:spPr>
          <a:xfrm>
            <a:off x="57726" y="611907"/>
            <a:ext cx="12676909" cy="36137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r>
              <a:rPr lang="en-CA" sz="1600" b="1" i="0" u="none" strike="noStrike">
                <a:solidFill>
                  <a:schemeClr val="accent1"/>
                </a:solidFill>
                <a:effectLst/>
                <a:latin typeface="+mn-lt"/>
                <a:ea typeface="+mn-ea"/>
                <a:cs typeface="+mn-cs"/>
              </a:rPr>
              <a:t>Methods </a:t>
            </a:r>
          </a:p>
          <a:p>
            <a:pPr fontAlgn="b"/>
            <a:endParaRPr lang="en-CA" sz="1600" b="1" i="0" u="none" strike="noStrike">
              <a:solidFill>
                <a:schemeClr val="accent1"/>
              </a:solidFill>
              <a:effectLst/>
              <a:latin typeface="+mn-lt"/>
              <a:ea typeface="+mn-ea"/>
              <a:cs typeface="+mn-cs"/>
            </a:endParaRPr>
          </a:p>
          <a:p>
            <a:r>
              <a:rPr lang="en-CA" sz="1100" b="0" i="0" u="none" strike="noStrike">
                <a:solidFill>
                  <a:schemeClr val="dk1"/>
                </a:solidFill>
                <a:effectLst/>
                <a:latin typeface="+mn-lt"/>
                <a:ea typeface="+mn-ea"/>
                <a:cs typeface="+mn-cs"/>
              </a:rPr>
              <a:t>To compile the data included in this report, Provincial Geriatrics Leadership Ontario (PGLO) distributes an annual request (Spring) for updates to all known clinical geriatric and seniors mental health services, leveraging the leadership of Regional Geriatric Programs (RGPs) and Regional Specialized Geriatric Services (SGS) entities in Ontario (see Figure at right). Requested data elements are informed annually through consultation with provincial partners. A demonstration video is prepared for potential contributors to walk through the data entry processes which are housed on a secure SharePoint Site (and MS Form). Additional information and data entry supports are provided on the PGLO website at https://geriatricsontario.ca/initiatives/provincial-asset-inventory/ . In-person webinars and meetings are also scheduled upon request to inform contributors about the project, share results and demonstrate data entry processes.  Incoming data are reviewed by regional programs to support data completeness. Follow up requests for data are sent where data gaps are noted.</a:t>
            </a:r>
            <a:br>
              <a:rPr lang="en-CA" sz="1100" b="0" i="0" u="none" strike="noStrike">
                <a:solidFill>
                  <a:schemeClr val="dk1"/>
                </a:solidFill>
                <a:effectLst/>
                <a:latin typeface="+mn-lt"/>
                <a:ea typeface="+mn-ea"/>
                <a:cs typeface="+mn-cs"/>
              </a:rPr>
            </a:br>
            <a:br>
              <a:rPr lang="en-CA" sz="1100" b="0" i="0" u="none" strike="noStrike">
                <a:solidFill>
                  <a:schemeClr val="dk1"/>
                </a:solidFill>
                <a:effectLst/>
                <a:latin typeface="+mn-lt"/>
                <a:ea typeface="+mn-ea"/>
                <a:cs typeface="+mn-cs"/>
              </a:rPr>
            </a:br>
            <a:r>
              <a:rPr lang="en-CA" sz="1100" b="0" i="0" u="none" strike="noStrike">
                <a:solidFill>
                  <a:schemeClr val="dk1"/>
                </a:solidFill>
                <a:effectLst/>
                <a:latin typeface="+mn-lt"/>
                <a:ea typeface="+mn-ea"/>
                <a:cs typeface="+mn-cs"/>
              </a:rPr>
              <a:t>Contributors can enter their data in stages and correct their data independently. Contributors can examine their submissions by a) printing from the portal (print screen) following data entry, or b) returning to view and edit their entry. A cut-off date is established and publicized, after which new submissions are not included until the next reporting cycle. This allows for the extraction and analysis of data and production of the annual report. The annual report is intended to showcase the most recent past year data and a rolling three-year lookback. During data collection, which lasts several months, periodic data extractions are conducted to review incoming data for completeness. If the number of possible program sites is known, follow up requests for data are sent to groups where large data gaps are noted. </a:t>
            </a:r>
            <a:r>
              <a:rPr lang="en-CA">
                <a:effectLst/>
              </a:rPr>
              <a:t> </a:t>
            </a:r>
          </a:p>
          <a:p>
            <a:endParaRPr lang="en-CA">
              <a:effectLst/>
            </a:endParaRPr>
          </a:p>
          <a:p>
            <a:endParaRPr lang="en-CA" sz="1600">
              <a:solidFill>
                <a:schemeClr val="accent1"/>
              </a:solidFill>
              <a:effectLst/>
            </a:endParaRPr>
          </a:p>
          <a:p>
            <a:r>
              <a:rPr lang="en-CA" sz="1600" b="1" i="0" u="none" strike="noStrike">
                <a:solidFill>
                  <a:schemeClr val="accent1"/>
                </a:solidFill>
                <a:effectLst/>
                <a:latin typeface="+mn-lt"/>
                <a:ea typeface="+mn-ea"/>
                <a:cs typeface="+mn-cs"/>
              </a:rPr>
              <a:t>Data Sources</a:t>
            </a:r>
            <a:r>
              <a:rPr lang="en-CA" sz="1600">
                <a:solidFill>
                  <a:schemeClr val="accent1"/>
                </a:solidFill>
                <a:effectLst/>
              </a:rPr>
              <a:t> </a:t>
            </a:r>
          </a:p>
          <a:p>
            <a:endParaRPr lang="en-CA" sz="1600">
              <a:solidFill>
                <a:schemeClr val="accent1"/>
              </a:solidFill>
              <a:effectLst/>
            </a:endParaRPr>
          </a:p>
          <a:p>
            <a:r>
              <a:rPr lang="en-CA" sz="1100" b="0" i="0" u="none" strike="noStrike">
                <a:solidFill>
                  <a:schemeClr val="dk1"/>
                </a:solidFill>
                <a:effectLst/>
                <a:latin typeface="+mn-lt"/>
                <a:ea typeface="+mn-ea"/>
                <a:cs typeface="+mn-cs"/>
              </a:rPr>
              <a:t>PGLO is grateful to the following 246 organizations (and/or sites) who provided program information for some or all of the fiscal years included in this report. </a:t>
            </a:r>
            <a:endParaRPr lang="en-US" sz="1100"/>
          </a:p>
        </xdr:txBody>
      </xdr:sp>
      <xdr:sp macro="" textlink="">
        <xdr:nvSpPr>
          <xdr:cNvPr id="4" name="TextBox 3">
            <a:extLst>
              <a:ext uri="{FF2B5EF4-FFF2-40B4-BE49-F238E27FC236}">
                <a16:creationId xmlns:a16="http://schemas.microsoft.com/office/drawing/2014/main" id="{1FD3F096-7FD4-E240-BC55-2DD5DB35E850}"/>
              </a:ext>
            </a:extLst>
          </xdr:cNvPr>
          <xdr:cNvSpPr txBox="1"/>
        </xdr:nvSpPr>
        <xdr:spPr>
          <a:xfrm>
            <a:off x="71580" y="4075547"/>
            <a:ext cx="12676909" cy="146742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numCol="3" spcCol="91440" rtlCol="0" anchor="t"/>
          <a:lstStyle/>
          <a:p>
            <a:r>
              <a:rPr lang="en-CA" sz="1100" b="0" i="0" u="none" strike="noStrike">
                <a:solidFill>
                  <a:schemeClr val="dk1"/>
                </a:solidFill>
                <a:effectLst/>
                <a:latin typeface="+mn-lt"/>
                <a:ea typeface="+mn-ea"/>
                <a:cs typeface="+mn-cs"/>
              </a:rPr>
              <a:t>Algonquin Family Health Team</a:t>
            </a:r>
            <a:r>
              <a:rPr lang="en-CA">
                <a:effectLst/>
              </a:rPr>
              <a:t> </a:t>
            </a:r>
          </a:p>
          <a:p>
            <a:r>
              <a:rPr lang="en-CA" sz="1100" b="0" i="0" u="none" strike="noStrike">
                <a:solidFill>
                  <a:schemeClr val="dk1"/>
                </a:solidFill>
                <a:effectLst/>
                <a:latin typeface="+mn-lt"/>
                <a:ea typeface="+mn-ea"/>
                <a:cs typeface="+mn-cs"/>
              </a:rPr>
              <a:t>Almonte General Hospital</a:t>
            </a:r>
            <a:r>
              <a:rPr lang="en-CA">
                <a:effectLst/>
              </a:rPr>
              <a:t> </a:t>
            </a:r>
          </a:p>
          <a:p>
            <a:r>
              <a:rPr lang="en-CA" sz="1100" b="0" i="0" u="none" strike="noStrike">
                <a:solidFill>
                  <a:schemeClr val="dk1"/>
                </a:solidFill>
                <a:effectLst/>
                <a:latin typeface="+mn-lt"/>
                <a:ea typeface="+mn-ea"/>
                <a:cs typeface="+mn-cs"/>
              </a:rPr>
              <a:t>Alzheimer Society of Brant, Haldimand Norfolk, Hamilton Halton</a:t>
            </a:r>
            <a:r>
              <a:rPr lang="en-CA">
                <a:effectLst/>
              </a:rPr>
              <a:t> </a:t>
            </a:r>
          </a:p>
          <a:p>
            <a:r>
              <a:rPr lang="en-CA" sz="1100" b="0" i="0" u="none" strike="noStrike">
                <a:solidFill>
                  <a:schemeClr val="dk1"/>
                </a:solidFill>
                <a:effectLst/>
                <a:latin typeface="+mn-lt"/>
                <a:ea typeface="+mn-ea"/>
                <a:cs typeface="+mn-cs"/>
              </a:rPr>
              <a:t>Alzheimer Society of Chatham-Kent</a:t>
            </a:r>
            <a:r>
              <a:rPr lang="en-CA">
                <a:effectLst/>
              </a:rPr>
              <a:t> </a:t>
            </a:r>
          </a:p>
          <a:p>
            <a:r>
              <a:rPr lang="en-CA" sz="1100" b="0" i="0" u="none" strike="noStrike">
                <a:solidFill>
                  <a:schemeClr val="dk1"/>
                </a:solidFill>
                <a:effectLst/>
                <a:latin typeface="+mn-lt"/>
                <a:ea typeface="+mn-ea"/>
                <a:cs typeface="+mn-cs"/>
              </a:rPr>
              <a:t>Alzheimer Society of Durham Region</a:t>
            </a:r>
            <a:r>
              <a:rPr lang="en-CA">
                <a:effectLst/>
              </a:rPr>
              <a:t> </a:t>
            </a:r>
          </a:p>
          <a:p>
            <a:r>
              <a:rPr lang="en-CA" sz="1100" b="0" i="0" u="none" strike="noStrike">
                <a:solidFill>
                  <a:schemeClr val="dk1"/>
                </a:solidFill>
                <a:effectLst/>
                <a:latin typeface="+mn-lt"/>
                <a:ea typeface="+mn-ea"/>
                <a:cs typeface="+mn-cs"/>
              </a:rPr>
              <a:t>Alzheimer Society of Grey-Bruce</a:t>
            </a:r>
            <a:r>
              <a:rPr lang="en-CA">
                <a:effectLst/>
              </a:rPr>
              <a:t> </a:t>
            </a:r>
          </a:p>
          <a:p>
            <a:r>
              <a:rPr lang="en-CA" sz="1100" b="0" i="0" u="none" strike="noStrike">
                <a:solidFill>
                  <a:schemeClr val="dk1"/>
                </a:solidFill>
                <a:effectLst/>
                <a:latin typeface="+mn-lt"/>
                <a:ea typeface="+mn-ea"/>
                <a:cs typeface="+mn-cs"/>
              </a:rPr>
              <a:t>Alzheimer Society of Huron Perth</a:t>
            </a:r>
            <a:r>
              <a:rPr lang="en-CA">
                <a:effectLst/>
              </a:rPr>
              <a:t> </a:t>
            </a:r>
          </a:p>
          <a:p>
            <a:r>
              <a:rPr lang="en-CA" sz="1100" b="0" i="0" u="none" strike="noStrike">
                <a:solidFill>
                  <a:schemeClr val="dk1"/>
                </a:solidFill>
                <a:effectLst/>
                <a:latin typeface="+mn-lt"/>
                <a:ea typeface="+mn-ea"/>
                <a:cs typeface="+mn-cs"/>
              </a:rPr>
              <a:t>Alzheimer Society of Sarnia-Lambton</a:t>
            </a:r>
            <a:r>
              <a:rPr lang="en-CA">
                <a:effectLst/>
              </a:rPr>
              <a:t> </a:t>
            </a:r>
          </a:p>
          <a:p>
            <a:r>
              <a:rPr lang="en-CA" sz="1100" b="0" i="0" u="none" strike="noStrike">
                <a:solidFill>
                  <a:schemeClr val="dk1"/>
                </a:solidFill>
                <a:effectLst/>
                <a:latin typeface="+mn-lt"/>
                <a:ea typeface="+mn-ea"/>
                <a:cs typeface="+mn-cs"/>
              </a:rPr>
              <a:t>Alzheimer Society Southwest Partners</a:t>
            </a:r>
            <a:r>
              <a:rPr lang="en-CA">
                <a:effectLst/>
              </a:rPr>
              <a:t> </a:t>
            </a:r>
          </a:p>
          <a:p>
            <a:r>
              <a:rPr lang="en-CA" sz="1100" b="0" i="0" u="none" strike="noStrike">
                <a:solidFill>
                  <a:schemeClr val="dk1"/>
                </a:solidFill>
                <a:effectLst/>
                <a:latin typeface="+mn-lt"/>
                <a:ea typeface="+mn-ea"/>
                <a:cs typeface="+mn-cs"/>
              </a:rPr>
              <a:t>Arnprior and District Family Health Team</a:t>
            </a:r>
            <a:r>
              <a:rPr lang="en-CA">
                <a:effectLst/>
              </a:rPr>
              <a:t> </a:t>
            </a:r>
          </a:p>
          <a:p>
            <a:r>
              <a:rPr lang="en-CA" sz="1100" b="0" i="0" u="none" strike="noStrike">
                <a:solidFill>
                  <a:schemeClr val="dk1"/>
                </a:solidFill>
                <a:effectLst/>
                <a:latin typeface="+mn-lt"/>
                <a:ea typeface="+mn-ea"/>
                <a:cs typeface="+mn-cs"/>
              </a:rPr>
              <a:t>Arnprior Regional Health</a:t>
            </a:r>
            <a:r>
              <a:rPr lang="en-CA">
                <a:effectLst/>
              </a:rPr>
              <a:t> </a:t>
            </a:r>
          </a:p>
          <a:p>
            <a:r>
              <a:rPr lang="en-CA" sz="1100" b="0" i="0" u="none" strike="noStrike">
                <a:solidFill>
                  <a:schemeClr val="dk1"/>
                </a:solidFill>
                <a:effectLst/>
                <a:latin typeface="+mn-lt"/>
                <a:ea typeface="+mn-ea"/>
                <a:cs typeface="+mn-cs"/>
              </a:rPr>
              <a:t>Barrie Community Family Health Team</a:t>
            </a:r>
            <a:r>
              <a:rPr lang="en-CA">
                <a:effectLst/>
              </a:rPr>
              <a:t> </a:t>
            </a:r>
          </a:p>
          <a:p>
            <a:r>
              <a:rPr lang="en-CA" sz="1100" b="0" i="0" u="none" strike="noStrike">
                <a:solidFill>
                  <a:schemeClr val="dk1"/>
                </a:solidFill>
                <a:effectLst/>
                <a:latin typeface="+mn-lt"/>
                <a:ea typeface="+mn-ea"/>
                <a:cs typeface="+mn-cs"/>
              </a:rPr>
              <a:t>Barrie Community Health Centre</a:t>
            </a:r>
            <a:r>
              <a:rPr lang="en-CA">
                <a:effectLst/>
              </a:rPr>
              <a:t> </a:t>
            </a:r>
          </a:p>
          <a:p>
            <a:r>
              <a:rPr lang="en-CA" sz="1100" b="0" i="0" u="none" strike="noStrike">
                <a:solidFill>
                  <a:schemeClr val="dk1"/>
                </a:solidFill>
                <a:effectLst/>
                <a:latin typeface="+mn-lt"/>
                <a:ea typeface="+mn-ea"/>
                <a:cs typeface="+mn-cs"/>
              </a:rPr>
              <a:t>Baycrest</a:t>
            </a:r>
            <a:r>
              <a:rPr lang="en-CA">
                <a:effectLst/>
              </a:rPr>
              <a:t> </a:t>
            </a:r>
          </a:p>
          <a:p>
            <a:r>
              <a:rPr lang="en-CA" sz="1100" b="0" i="0" u="none" strike="noStrike">
                <a:solidFill>
                  <a:schemeClr val="dk1"/>
                </a:solidFill>
                <a:effectLst/>
                <a:latin typeface="+mn-lt"/>
                <a:ea typeface="+mn-ea"/>
                <a:cs typeface="+mn-cs"/>
              </a:rPr>
              <a:t>Blanche River Health</a:t>
            </a:r>
            <a:r>
              <a:rPr lang="en-CA">
                <a:effectLst/>
              </a:rPr>
              <a:t> </a:t>
            </a:r>
          </a:p>
          <a:p>
            <a:r>
              <a:rPr lang="en-CA" sz="1100" b="0" i="0" u="none" strike="noStrike">
                <a:solidFill>
                  <a:schemeClr val="dk1"/>
                </a:solidFill>
                <a:effectLst/>
                <a:latin typeface="+mn-lt"/>
                <a:ea typeface="+mn-ea"/>
                <a:cs typeface="+mn-cs"/>
              </a:rPr>
              <a:t>Bluewater Health (Sarnia)</a:t>
            </a:r>
            <a:r>
              <a:rPr lang="en-CA">
                <a:effectLst/>
              </a:rPr>
              <a:t> </a:t>
            </a:r>
          </a:p>
          <a:p>
            <a:r>
              <a:rPr lang="en-CA" sz="1100" b="0" i="0" u="none" strike="noStrike">
                <a:solidFill>
                  <a:schemeClr val="dk1"/>
                </a:solidFill>
                <a:effectLst/>
                <a:latin typeface="+mn-lt"/>
                <a:ea typeface="+mn-ea"/>
                <a:cs typeface="+mn-cs"/>
              </a:rPr>
              <a:t>Bowmanville Health Centre</a:t>
            </a:r>
            <a:r>
              <a:rPr lang="en-CA">
                <a:effectLst/>
              </a:rPr>
              <a:t> </a:t>
            </a:r>
          </a:p>
          <a:p>
            <a:r>
              <a:rPr lang="en-CA" sz="1100" b="0" i="0" u="none" strike="noStrike">
                <a:solidFill>
                  <a:schemeClr val="dk1"/>
                </a:solidFill>
                <a:effectLst/>
                <a:latin typeface="+mn-lt"/>
                <a:ea typeface="+mn-ea"/>
                <a:cs typeface="+mn-cs"/>
              </a:rPr>
              <a:t>Brant Community Healthcare System</a:t>
            </a:r>
            <a:r>
              <a:rPr lang="en-CA">
                <a:effectLst/>
              </a:rPr>
              <a:t> </a:t>
            </a:r>
          </a:p>
          <a:p>
            <a:r>
              <a:rPr lang="en-CA" sz="1100" b="0" i="0" u="none" strike="noStrike">
                <a:solidFill>
                  <a:schemeClr val="dk1"/>
                </a:solidFill>
                <a:effectLst/>
                <a:latin typeface="+mn-lt"/>
                <a:ea typeface="+mn-ea"/>
                <a:cs typeface="+mn-cs"/>
              </a:rPr>
              <a:t>Brightshores Health System (Owen Sound)</a:t>
            </a:r>
            <a:r>
              <a:rPr lang="en-CA">
                <a:effectLst/>
              </a:rPr>
              <a:t> </a:t>
            </a:r>
          </a:p>
          <a:p>
            <a:r>
              <a:rPr lang="en-CA" sz="1100" b="0" i="0" u="none" strike="noStrike">
                <a:solidFill>
                  <a:schemeClr val="dk1"/>
                </a:solidFill>
                <a:effectLst/>
                <a:latin typeface="+mn-lt"/>
                <a:ea typeface="+mn-ea"/>
                <a:cs typeface="+mn-cs"/>
              </a:rPr>
              <a:t>Brock Community Health Centre</a:t>
            </a:r>
            <a:r>
              <a:rPr lang="en-CA">
                <a:effectLst/>
              </a:rPr>
              <a:t> </a:t>
            </a:r>
          </a:p>
          <a:p>
            <a:r>
              <a:rPr lang="en-CA" sz="1100" b="0" i="0" u="none" strike="noStrike">
                <a:solidFill>
                  <a:schemeClr val="dk1"/>
                </a:solidFill>
                <a:effectLst/>
                <a:latin typeface="+mn-lt"/>
                <a:ea typeface="+mn-ea"/>
                <a:cs typeface="+mn-cs"/>
              </a:rPr>
              <a:t>Brockton and Area Family Health Team</a:t>
            </a:r>
            <a:r>
              <a:rPr lang="en-CA">
                <a:effectLst/>
              </a:rPr>
              <a:t> </a:t>
            </a:r>
          </a:p>
          <a:p>
            <a:r>
              <a:rPr lang="en-CA" sz="1100" b="0" i="0" u="none" strike="noStrike">
                <a:solidFill>
                  <a:schemeClr val="dk1"/>
                </a:solidFill>
                <a:effectLst/>
                <a:latin typeface="+mn-lt"/>
                <a:ea typeface="+mn-ea"/>
                <a:cs typeface="+mn-cs"/>
              </a:rPr>
              <a:t>Bruyère Health</a:t>
            </a:r>
            <a:r>
              <a:rPr lang="en-CA">
                <a:effectLst/>
              </a:rPr>
              <a:t> </a:t>
            </a:r>
          </a:p>
          <a:p>
            <a:r>
              <a:rPr lang="en-CA" sz="1100" b="0" i="0" u="none" strike="noStrike">
                <a:solidFill>
                  <a:schemeClr val="dk1"/>
                </a:solidFill>
                <a:effectLst/>
                <a:latin typeface="+mn-lt"/>
                <a:ea typeface="+mn-ea"/>
                <a:cs typeface="+mn-cs"/>
              </a:rPr>
              <a:t>Byron Family Medical Centre</a:t>
            </a:r>
            <a:r>
              <a:rPr lang="en-CA">
                <a:effectLst/>
              </a:rPr>
              <a:t> </a:t>
            </a:r>
          </a:p>
          <a:p>
            <a:r>
              <a:rPr lang="en-CA" sz="1100" b="0" i="0" u="none" strike="noStrike">
                <a:solidFill>
                  <a:schemeClr val="dk1"/>
                </a:solidFill>
                <a:effectLst/>
                <a:latin typeface="+mn-lt"/>
                <a:ea typeface="+mn-ea"/>
                <a:cs typeface="+mn-cs"/>
              </a:rPr>
              <a:t>Cambridge Memorial Hospital</a:t>
            </a:r>
            <a:r>
              <a:rPr lang="en-CA">
                <a:effectLst/>
              </a:rPr>
              <a:t> </a:t>
            </a:r>
          </a:p>
          <a:p>
            <a:r>
              <a:rPr lang="en-CA" sz="1100" b="0" i="0" u="none" strike="noStrike">
                <a:solidFill>
                  <a:schemeClr val="dk1"/>
                </a:solidFill>
                <a:effectLst/>
                <a:latin typeface="+mn-lt"/>
                <a:ea typeface="+mn-ea"/>
                <a:cs typeface="+mn-cs"/>
              </a:rPr>
              <a:t>Campbellford Memorial Hospital</a:t>
            </a:r>
            <a:r>
              <a:rPr lang="en-CA">
                <a:effectLst/>
              </a:rPr>
              <a:t> </a:t>
            </a:r>
          </a:p>
          <a:p>
            <a:r>
              <a:rPr lang="en-CA" sz="1100" b="0" i="0" u="none" strike="noStrike">
                <a:solidFill>
                  <a:schemeClr val="dk1"/>
                </a:solidFill>
                <a:effectLst/>
                <a:latin typeface="+mn-lt"/>
                <a:ea typeface="+mn-ea"/>
                <a:cs typeface="+mn-cs"/>
              </a:rPr>
              <a:t>Campbellford Memorial Hospital (Trent Hills Community Team)</a:t>
            </a:r>
            <a:r>
              <a:rPr lang="en-CA">
                <a:effectLst/>
              </a:rPr>
              <a:t> </a:t>
            </a:r>
          </a:p>
          <a:p>
            <a:r>
              <a:rPr lang="en-CA" sz="1100" b="0" i="0" u="none" strike="noStrike">
                <a:solidFill>
                  <a:schemeClr val="dk1"/>
                </a:solidFill>
                <a:effectLst/>
                <a:latin typeface="+mn-lt"/>
                <a:ea typeface="+mn-ea"/>
                <a:cs typeface="+mn-cs"/>
              </a:rPr>
              <a:t>Canadian Mental Health Association (Cochrane Timiskaming Branch - Timiskaming)</a:t>
            </a:r>
            <a:r>
              <a:rPr lang="en-CA">
                <a:effectLst/>
              </a:rPr>
              <a:t> </a:t>
            </a:r>
          </a:p>
          <a:p>
            <a:r>
              <a:rPr lang="en-CA" sz="1100" b="0" i="0" u="none" strike="noStrike">
                <a:solidFill>
                  <a:schemeClr val="dk1"/>
                </a:solidFill>
                <a:effectLst/>
                <a:latin typeface="+mn-lt"/>
                <a:ea typeface="+mn-ea"/>
                <a:cs typeface="+mn-cs"/>
              </a:rPr>
              <a:t>Canadian Mental Health Association (Cochrane Timiskaming Branch - Timmins)</a:t>
            </a:r>
            <a:r>
              <a:rPr lang="en-CA">
                <a:effectLst/>
              </a:rPr>
              <a:t> </a:t>
            </a:r>
          </a:p>
          <a:p>
            <a:r>
              <a:rPr lang="en-CA" sz="1100" b="0" i="0" u="none" strike="noStrike">
                <a:solidFill>
                  <a:schemeClr val="dk1"/>
                </a:solidFill>
                <a:effectLst/>
                <a:latin typeface="+mn-lt"/>
                <a:ea typeface="+mn-ea"/>
                <a:cs typeface="+mn-cs"/>
              </a:rPr>
              <a:t>Canadian Mental Health Association (Fort Frances)</a:t>
            </a:r>
            <a:r>
              <a:rPr lang="en-CA">
                <a:effectLst/>
              </a:rPr>
              <a:t> </a:t>
            </a:r>
          </a:p>
          <a:p>
            <a:r>
              <a:rPr lang="en-CA" sz="1100" b="0" i="0" u="none" strike="noStrike">
                <a:solidFill>
                  <a:schemeClr val="dk1"/>
                </a:solidFill>
                <a:effectLst/>
                <a:latin typeface="+mn-lt"/>
                <a:ea typeface="+mn-ea"/>
                <a:cs typeface="+mn-cs"/>
              </a:rPr>
              <a:t>Canadian Mental Health Association (Lambton Kent)</a:t>
            </a:r>
            <a:r>
              <a:rPr lang="en-CA">
                <a:effectLst/>
              </a:rPr>
              <a:t> </a:t>
            </a:r>
          </a:p>
          <a:p>
            <a:r>
              <a:rPr lang="en-CA" sz="1100" b="0" i="0" u="none" strike="noStrike">
                <a:solidFill>
                  <a:schemeClr val="dk1"/>
                </a:solidFill>
                <a:effectLst/>
                <a:latin typeface="+mn-lt"/>
                <a:ea typeface="+mn-ea"/>
                <a:cs typeface="+mn-cs"/>
              </a:rPr>
              <a:t>Canadian Mental Health Association (Muskoka Parry Sound)</a:t>
            </a:r>
            <a:r>
              <a:rPr lang="en-CA">
                <a:effectLst/>
              </a:rPr>
              <a:t> </a:t>
            </a:r>
          </a:p>
          <a:p>
            <a:r>
              <a:rPr lang="en-CA" sz="1100" b="0" i="0" u="none" strike="noStrike">
                <a:solidFill>
                  <a:schemeClr val="dk1"/>
                </a:solidFill>
                <a:effectLst/>
                <a:latin typeface="+mn-lt"/>
                <a:ea typeface="+mn-ea"/>
                <a:cs typeface="+mn-cs"/>
              </a:rPr>
              <a:t>Canadian Mental Health Association (Waterloo Wellington)</a:t>
            </a:r>
            <a:r>
              <a:rPr lang="en-CA">
                <a:effectLst/>
              </a:rPr>
              <a:t> </a:t>
            </a:r>
          </a:p>
          <a:p>
            <a:r>
              <a:rPr lang="en-CA" sz="1100" b="0" i="0" u="none" strike="noStrike">
                <a:solidFill>
                  <a:schemeClr val="dk1"/>
                </a:solidFill>
                <a:effectLst/>
                <a:latin typeface="+mn-lt"/>
                <a:ea typeface="+mn-ea"/>
                <a:cs typeface="+mn-cs"/>
              </a:rPr>
              <a:t>Carea Community Health Centre</a:t>
            </a:r>
            <a:r>
              <a:rPr lang="en-CA">
                <a:effectLst/>
              </a:rPr>
              <a:t> </a:t>
            </a:r>
          </a:p>
          <a:p>
            <a:r>
              <a:rPr lang="en-CA" sz="1100" b="0" i="0" u="none" strike="noStrike">
                <a:solidFill>
                  <a:schemeClr val="dk1"/>
                </a:solidFill>
                <a:effectLst/>
                <a:latin typeface="+mn-lt"/>
                <a:ea typeface="+mn-ea"/>
                <a:cs typeface="+mn-cs"/>
              </a:rPr>
              <a:t>Carefirst Seniors &amp; Community Services Association</a:t>
            </a:r>
            <a:r>
              <a:rPr lang="en-CA">
                <a:effectLst/>
              </a:rPr>
              <a:t> </a:t>
            </a:r>
          </a:p>
          <a:p>
            <a:r>
              <a:rPr lang="en-CA" sz="1100" b="0" i="0" u="none" strike="noStrike">
                <a:solidFill>
                  <a:schemeClr val="dk1"/>
                </a:solidFill>
                <a:effectLst/>
                <a:latin typeface="+mn-lt"/>
                <a:ea typeface="+mn-ea"/>
                <a:cs typeface="+mn-cs"/>
              </a:rPr>
              <a:t>Caressant Care (Marmora)</a:t>
            </a:r>
            <a:r>
              <a:rPr lang="en-CA">
                <a:effectLst/>
              </a:rPr>
              <a:t> </a:t>
            </a:r>
          </a:p>
          <a:p>
            <a:r>
              <a:rPr lang="en-CA" sz="1100" b="0" i="0" u="none" strike="noStrike">
                <a:solidFill>
                  <a:schemeClr val="dk1"/>
                </a:solidFill>
                <a:effectLst/>
                <a:latin typeface="+mn-lt"/>
                <a:ea typeface="+mn-ea"/>
                <a:cs typeface="+mn-cs"/>
              </a:rPr>
              <a:t>Centre de santé communautaire de Kapuskasing et région</a:t>
            </a:r>
            <a:r>
              <a:rPr lang="en-CA">
                <a:effectLst/>
              </a:rPr>
              <a:t> </a:t>
            </a:r>
          </a:p>
          <a:p>
            <a:r>
              <a:rPr lang="en-CA" sz="1100" b="0" i="0" u="none" strike="noStrike">
                <a:solidFill>
                  <a:schemeClr val="dk1"/>
                </a:solidFill>
                <a:effectLst/>
                <a:latin typeface="+mn-lt"/>
                <a:ea typeface="+mn-ea"/>
                <a:cs typeface="+mn-cs"/>
              </a:rPr>
              <a:t>Centre de santé communautaire de l'Estrie</a:t>
            </a:r>
            <a:r>
              <a:rPr lang="en-CA">
                <a:effectLst/>
              </a:rPr>
              <a:t> </a:t>
            </a:r>
          </a:p>
          <a:p>
            <a:r>
              <a:rPr lang="en-CA" sz="1100" b="0" i="0" u="none" strike="noStrike">
                <a:solidFill>
                  <a:schemeClr val="dk1"/>
                </a:solidFill>
                <a:effectLst/>
                <a:latin typeface="+mn-lt"/>
                <a:ea typeface="+mn-ea"/>
                <a:cs typeface="+mn-cs"/>
              </a:rPr>
              <a:t>Centre for Addiction and Mental Health</a:t>
            </a:r>
            <a:r>
              <a:rPr lang="en-CA">
                <a:effectLst/>
              </a:rPr>
              <a:t> </a:t>
            </a:r>
          </a:p>
          <a:p>
            <a:r>
              <a:rPr lang="en-CA" sz="1100" b="0" i="0" u="none" strike="noStrike">
                <a:solidFill>
                  <a:schemeClr val="dk1"/>
                </a:solidFill>
                <a:effectLst/>
                <a:latin typeface="+mn-lt"/>
                <a:ea typeface="+mn-ea"/>
                <a:cs typeface="+mn-cs"/>
              </a:rPr>
              <a:t>Centre for Addictions and Mental Health (Queen Street)</a:t>
            </a:r>
            <a:r>
              <a:rPr lang="en-CA">
                <a:effectLst/>
              </a:rPr>
              <a:t> </a:t>
            </a:r>
          </a:p>
          <a:p>
            <a:r>
              <a:rPr lang="en-CA" sz="1100" b="0" i="0" u="none" strike="noStrike">
                <a:solidFill>
                  <a:schemeClr val="dk1"/>
                </a:solidFill>
                <a:effectLst/>
                <a:latin typeface="+mn-lt"/>
                <a:ea typeface="+mn-ea"/>
                <a:cs typeface="+mn-cs"/>
              </a:rPr>
              <a:t>Chatham-Kent Health Alliance</a:t>
            </a:r>
            <a:r>
              <a:rPr lang="en-CA">
                <a:effectLst/>
              </a:rPr>
              <a:t> </a:t>
            </a:r>
          </a:p>
          <a:p>
            <a:r>
              <a:rPr lang="en-CA" sz="1100" b="0" i="0" u="none" strike="noStrike">
                <a:solidFill>
                  <a:schemeClr val="dk1"/>
                </a:solidFill>
                <a:effectLst/>
                <a:latin typeface="+mn-lt"/>
                <a:ea typeface="+mn-ea"/>
                <a:cs typeface="+mn-cs"/>
              </a:rPr>
              <a:t>Collingwood General and Marine Hospital</a:t>
            </a:r>
            <a:r>
              <a:rPr lang="en-CA">
                <a:effectLst/>
              </a:rPr>
              <a:t> </a:t>
            </a:r>
          </a:p>
          <a:p>
            <a:r>
              <a:rPr lang="en-CA" sz="1100" b="0" i="0" u="none" strike="noStrike">
                <a:solidFill>
                  <a:schemeClr val="dk1"/>
                </a:solidFill>
                <a:effectLst/>
                <a:latin typeface="+mn-lt"/>
                <a:ea typeface="+mn-ea"/>
                <a:cs typeface="+mn-cs"/>
              </a:rPr>
              <a:t>Community Addiction and Mental Health Services of Haldimand and Norfolk</a:t>
            </a:r>
            <a:r>
              <a:rPr lang="en-CA">
                <a:effectLst/>
              </a:rPr>
              <a:t> </a:t>
            </a:r>
          </a:p>
          <a:p>
            <a:r>
              <a:rPr lang="en-CA" sz="1100" b="0" i="0" u="none" strike="noStrike">
                <a:solidFill>
                  <a:schemeClr val="dk1"/>
                </a:solidFill>
                <a:effectLst/>
                <a:latin typeface="+mn-lt"/>
                <a:ea typeface="+mn-ea"/>
                <a:cs typeface="+mn-cs"/>
              </a:rPr>
              <a:t>Community Care City of Kawartha Lakes</a:t>
            </a:r>
            <a:r>
              <a:rPr lang="en-CA">
                <a:effectLst/>
              </a:rPr>
              <a:t> </a:t>
            </a:r>
          </a:p>
          <a:p>
            <a:r>
              <a:rPr lang="en-CA" sz="1100" b="0" i="0" u="none" strike="noStrike">
                <a:solidFill>
                  <a:schemeClr val="dk1"/>
                </a:solidFill>
                <a:effectLst/>
                <a:latin typeface="+mn-lt"/>
                <a:ea typeface="+mn-ea"/>
                <a:cs typeface="+mn-cs"/>
              </a:rPr>
              <a:t>Community Care Health Centres of Northumberland</a:t>
            </a:r>
            <a:r>
              <a:rPr lang="en-CA">
                <a:effectLst/>
              </a:rPr>
              <a:t> </a:t>
            </a:r>
          </a:p>
          <a:p>
            <a:r>
              <a:rPr lang="en-CA" sz="1100" b="0" i="0" u="none" strike="noStrike">
                <a:solidFill>
                  <a:schemeClr val="dk1"/>
                </a:solidFill>
                <a:effectLst/>
                <a:latin typeface="+mn-lt"/>
                <a:ea typeface="+mn-ea"/>
                <a:cs typeface="+mn-cs"/>
              </a:rPr>
              <a:t>ConnectWell Community Health Lanark</a:t>
            </a:r>
            <a:r>
              <a:rPr lang="en-CA">
                <a:effectLst/>
              </a:rPr>
              <a:t> </a:t>
            </a:r>
          </a:p>
          <a:p>
            <a:r>
              <a:rPr lang="en-CA" sz="1100" b="0" i="0" u="none" strike="noStrike">
                <a:solidFill>
                  <a:schemeClr val="dk1"/>
                </a:solidFill>
                <a:effectLst/>
                <a:latin typeface="+mn-lt"/>
                <a:ea typeface="+mn-ea"/>
                <a:cs typeface="+mn-cs"/>
              </a:rPr>
              <a:t>Cornwall Community Hospital</a:t>
            </a:r>
            <a:r>
              <a:rPr lang="en-CA">
                <a:effectLst/>
              </a:rPr>
              <a:t> </a:t>
            </a:r>
          </a:p>
          <a:p>
            <a:r>
              <a:rPr lang="en-CA" sz="1100" b="0" i="0" u="none" strike="noStrike">
                <a:solidFill>
                  <a:schemeClr val="dk1"/>
                </a:solidFill>
                <a:effectLst/>
                <a:latin typeface="+mn-lt"/>
                <a:ea typeface="+mn-ea"/>
                <a:cs typeface="+mn-cs"/>
              </a:rPr>
              <a:t>Cottage Country Family Health Team</a:t>
            </a:r>
            <a:r>
              <a:rPr lang="en-CA">
                <a:effectLst/>
              </a:rPr>
              <a:t> </a:t>
            </a:r>
          </a:p>
          <a:p>
            <a:r>
              <a:rPr lang="en-CA" sz="1100" b="0" i="0" u="none" strike="noStrike">
                <a:solidFill>
                  <a:schemeClr val="dk1"/>
                </a:solidFill>
                <a:effectLst/>
                <a:latin typeface="+mn-lt"/>
                <a:ea typeface="+mn-ea"/>
                <a:cs typeface="+mn-cs"/>
              </a:rPr>
              <a:t>Couchiching Family Health Team</a:t>
            </a:r>
            <a:r>
              <a:rPr lang="en-CA">
                <a:effectLst/>
              </a:rPr>
              <a:t> </a:t>
            </a:r>
          </a:p>
          <a:p>
            <a:r>
              <a:rPr lang="en-CA" sz="1100" b="0" i="0" u="none" strike="noStrike">
                <a:solidFill>
                  <a:schemeClr val="dk1"/>
                </a:solidFill>
                <a:effectLst/>
                <a:latin typeface="+mn-lt"/>
                <a:ea typeface="+mn-ea"/>
                <a:cs typeface="+mn-cs"/>
              </a:rPr>
              <a:t>Country Roads Community Health Centre</a:t>
            </a:r>
            <a:r>
              <a:rPr lang="en-CA">
                <a:effectLst/>
              </a:rPr>
              <a:t> </a:t>
            </a:r>
          </a:p>
          <a:p>
            <a:r>
              <a:rPr lang="en-CA" sz="1100" b="0" i="0" u="none" strike="noStrike">
                <a:solidFill>
                  <a:schemeClr val="dk1"/>
                </a:solidFill>
                <a:effectLst/>
                <a:latin typeface="+mn-lt"/>
                <a:ea typeface="+mn-ea"/>
                <a:cs typeface="+mn-cs"/>
              </a:rPr>
              <a:t>County of Renfrew Paramedic Services</a:t>
            </a:r>
            <a:r>
              <a:rPr lang="en-CA">
                <a:effectLst/>
              </a:rPr>
              <a:t> </a:t>
            </a:r>
          </a:p>
          <a:p>
            <a:r>
              <a:rPr lang="en-CA" sz="1100" b="0" i="0" u="none" strike="noStrike">
                <a:solidFill>
                  <a:schemeClr val="dk1"/>
                </a:solidFill>
                <a:effectLst/>
                <a:latin typeface="+mn-lt"/>
                <a:ea typeface="+mn-ea"/>
                <a:cs typeface="+mn-cs"/>
              </a:rPr>
              <a:t>County of Simcoe</a:t>
            </a:r>
            <a:r>
              <a:rPr lang="en-CA">
                <a:effectLst/>
              </a:rPr>
              <a:t> </a:t>
            </a:r>
          </a:p>
          <a:p>
            <a:r>
              <a:rPr lang="en-CA" sz="1100" b="0" i="0" u="none" strike="noStrike">
                <a:solidFill>
                  <a:schemeClr val="dk1"/>
                </a:solidFill>
                <a:effectLst/>
                <a:latin typeface="+mn-lt"/>
                <a:ea typeface="+mn-ea"/>
                <a:cs typeface="+mn-cs"/>
              </a:rPr>
              <a:t>Dementia Society of Ottawa &amp; Renfrew County</a:t>
            </a:r>
            <a:r>
              <a:rPr lang="en-CA">
                <a:effectLst/>
              </a:rPr>
              <a:t> </a:t>
            </a:r>
          </a:p>
          <a:p>
            <a:r>
              <a:rPr lang="en-CA" sz="1100" b="0" i="0" u="none" strike="noStrike">
                <a:solidFill>
                  <a:schemeClr val="dk1"/>
                </a:solidFill>
                <a:effectLst/>
                <a:latin typeface="+mn-lt"/>
                <a:ea typeface="+mn-ea"/>
                <a:cs typeface="+mn-cs"/>
              </a:rPr>
              <a:t>Dr. Akshya Vasudev - Geriatric Psychiatrist</a:t>
            </a:r>
            <a:r>
              <a:rPr lang="en-CA">
                <a:effectLst/>
              </a:rPr>
              <a:t> </a:t>
            </a:r>
          </a:p>
          <a:p>
            <a:r>
              <a:rPr lang="en-CA" sz="1100" b="0" i="0" u="none" strike="noStrike">
                <a:solidFill>
                  <a:schemeClr val="dk1"/>
                </a:solidFill>
                <a:effectLst/>
                <a:latin typeface="+mn-lt"/>
                <a:ea typeface="+mn-ea"/>
                <a:cs typeface="+mn-cs"/>
              </a:rPr>
              <a:t>Durham Community Health Centre</a:t>
            </a:r>
            <a:r>
              <a:rPr lang="en-CA">
                <a:effectLst/>
              </a:rPr>
              <a:t> </a:t>
            </a:r>
          </a:p>
          <a:p>
            <a:r>
              <a:rPr lang="en-CA" sz="1100" b="0" i="0" u="none" strike="noStrike">
                <a:solidFill>
                  <a:schemeClr val="dk1"/>
                </a:solidFill>
                <a:effectLst/>
                <a:latin typeface="+mn-lt"/>
                <a:ea typeface="+mn-ea"/>
                <a:cs typeface="+mn-cs"/>
              </a:rPr>
              <a:t>East Wellington Family Health Team</a:t>
            </a:r>
            <a:r>
              <a:rPr lang="en-CA">
                <a:effectLst/>
              </a:rPr>
              <a:t> </a:t>
            </a:r>
          </a:p>
          <a:p>
            <a:r>
              <a:rPr lang="en-CA" sz="1100" b="0" i="0" u="none" strike="noStrike">
                <a:solidFill>
                  <a:schemeClr val="dk1"/>
                </a:solidFill>
                <a:effectLst/>
                <a:latin typeface="+mn-lt"/>
                <a:ea typeface="+mn-ea"/>
                <a:cs typeface="+mn-cs"/>
              </a:rPr>
              <a:t>Elliot Lake Family Health Team</a:t>
            </a:r>
            <a:r>
              <a:rPr lang="en-CA">
                <a:effectLst/>
              </a:rPr>
              <a:t> </a:t>
            </a:r>
          </a:p>
          <a:p>
            <a:r>
              <a:rPr lang="en-CA" sz="1100" b="0" i="0" u="none" strike="noStrike">
                <a:solidFill>
                  <a:schemeClr val="dk1"/>
                </a:solidFill>
                <a:effectLst/>
                <a:latin typeface="+mn-lt"/>
                <a:ea typeface="+mn-ea"/>
                <a:cs typeface="+mn-cs"/>
              </a:rPr>
              <a:t>Erie Shores Family Health Team</a:t>
            </a:r>
            <a:r>
              <a:rPr lang="en-CA">
                <a:effectLst/>
              </a:rPr>
              <a:t> </a:t>
            </a:r>
          </a:p>
          <a:p>
            <a:r>
              <a:rPr lang="en-CA" sz="1100" b="0" i="0" u="none" strike="noStrike">
                <a:solidFill>
                  <a:schemeClr val="dk1"/>
                </a:solidFill>
                <a:effectLst/>
                <a:latin typeface="+mn-lt"/>
                <a:ea typeface="+mn-ea"/>
                <a:cs typeface="+mn-cs"/>
              </a:rPr>
              <a:t>Extendicare McGarrell Place</a:t>
            </a:r>
            <a:r>
              <a:rPr lang="en-CA">
                <a:effectLst/>
              </a:rPr>
              <a:t> </a:t>
            </a:r>
          </a:p>
          <a:p>
            <a:r>
              <a:rPr lang="en-CA" sz="1100" b="0" i="0" u="none" strike="noStrike">
                <a:solidFill>
                  <a:schemeClr val="dk1"/>
                </a:solidFill>
                <a:effectLst/>
                <a:latin typeface="+mn-lt"/>
                <a:ea typeface="+mn-ea"/>
                <a:cs typeface="+mn-cs"/>
              </a:rPr>
              <a:t>Georgian Bay Family Health Team</a:t>
            </a:r>
            <a:r>
              <a:rPr lang="en-CA">
                <a:effectLst/>
              </a:rPr>
              <a:t> </a:t>
            </a:r>
          </a:p>
          <a:p>
            <a:r>
              <a:rPr lang="en-CA" sz="1100" b="0" i="0" u="none" strike="noStrike">
                <a:solidFill>
                  <a:schemeClr val="dk1"/>
                </a:solidFill>
                <a:effectLst/>
                <a:latin typeface="+mn-lt"/>
                <a:ea typeface="+mn-ea"/>
                <a:cs typeface="+mn-cs"/>
              </a:rPr>
              <a:t>Georgian Bay General Hospital (Midland)</a:t>
            </a:r>
            <a:r>
              <a:rPr lang="en-CA">
                <a:effectLst/>
              </a:rPr>
              <a:t> </a:t>
            </a:r>
          </a:p>
          <a:p>
            <a:r>
              <a:rPr lang="en-CA" sz="1100" b="0" i="0" u="none" strike="noStrike">
                <a:solidFill>
                  <a:schemeClr val="dk1"/>
                </a:solidFill>
                <a:effectLst/>
                <a:latin typeface="+mn-lt"/>
                <a:ea typeface="+mn-ea"/>
                <a:cs typeface="+mn-cs"/>
              </a:rPr>
              <a:t>Georgian Manor</a:t>
            </a:r>
            <a:r>
              <a:rPr lang="en-CA">
                <a:effectLst/>
              </a:rPr>
              <a:t> </a:t>
            </a:r>
          </a:p>
          <a:p>
            <a:r>
              <a:rPr lang="en-CA" sz="1100" b="0" i="0" u="none" strike="noStrike">
                <a:solidFill>
                  <a:schemeClr val="dk1"/>
                </a:solidFill>
                <a:effectLst/>
                <a:latin typeface="+mn-lt"/>
                <a:ea typeface="+mn-ea"/>
                <a:cs typeface="+mn-cs"/>
              </a:rPr>
              <a:t>Georgian Nurse Practitioner-Led Clinic</a:t>
            </a:r>
            <a:r>
              <a:rPr lang="en-CA">
                <a:effectLst/>
              </a:rPr>
              <a:t> </a:t>
            </a:r>
          </a:p>
          <a:p>
            <a:r>
              <a:rPr lang="en-CA" sz="1100" b="0" i="0" u="none" strike="noStrike">
                <a:solidFill>
                  <a:schemeClr val="dk1"/>
                </a:solidFill>
                <a:effectLst/>
                <a:latin typeface="+mn-lt"/>
                <a:ea typeface="+mn-ea"/>
                <a:cs typeface="+mn-cs"/>
              </a:rPr>
              <a:t>Geriatric Psychiatry Community Services of Ottawa</a:t>
            </a:r>
            <a:r>
              <a:rPr lang="en-CA">
                <a:effectLst/>
              </a:rPr>
              <a:t> </a:t>
            </a:r>
          </a:p>
          <a:p>
            <a:r>
              <a:rPr lang="en-CA" sz="1100" b="0" i="0" u="none" strike="noStrike">
                <a:solidFill>
                  <a:schemeClr val="dk1"/>
                </a:solidFill>
                <a:effectLst/>
                <a:latin typeface="+mn-lt"/>
                <a:ea typeface="+mn-ea"/>
                <a:cs typeface="+mn-cs"/>
              </a:rPr>
              <a:t>Grand Bend Area Community Health Centre</a:t>
            </a:r>
            <a:r>
              <a:rPr lang="en-CA">
                <a:effectLst/>
              </a:rPr>
              <a:t> </a:t>
            </a:r>
          </a:p>
          <a:p>
            <a:r>
              <a:rPr lang="en-CA" sz="1100" b="0" i="0" u="none" strike="noStrike">
                <a:solidFill>
                  <a:schemeClr val="dk1"/>
                </a:solidFill>
                <a:effectLst/>
                <a:latin typeface="+mn-lt"/>
                <a:ea typeface="+mn-ea"/>
                <a:cs typeface="+mn-cs"/>
              </a:rPr>
              <a:t>Grand River Community Health Centre</a:t>
            </a:r>
            <a:r>
              <a:rPr lang="en-CA">
                <a:effectLst/>
              </a:rPr>
              <a:t> </a:t>
            </a:r>
          </a:p>
          <a:p>
            <a:r>
              <a:rPr lang="en-CA" sz="1100" b="0" i="0" u="none" strike="noStrike">
                <a:solidFill>
                  <a:schemeClr val="dk1"/>
                </a:solidFill>
                <a:effectLst/>
                <a:latin typeface="+mn-lt"/>
                <a:ea typeface="+mn-ea"/>
                <a:cs typeface="+mn-cs"/>
              </a:rPr>
              <a:t>Grandview Family Health Team</a:t>
            </a:r>
            <a:r>
              <a:rPr lang="en-CA">
                <a:effectLst/>
              </a:rPr>
              <a:t> </a:t>
            </a:r>
          </a:p>
          <a:p>
            <a:r>
              <a:rPr lang="en-CA" sz="1100" b="0" i="0" u="none" strike="noStrike">
                <a:solidFill>
                  <a:schemeClr val="dk1"/>
                </a:solidFill>
                <a:effectLst/>
                <a:latin typeface="+mn-lt"/>
                <a:ea typeface="+mn-ea"/>
                <a:cs typeface="+mn-cs"/>
              </a:rPr>
              <a:t>Grandview Lodge (Dunnville)</a:t>
            </a:r>
            <a:r>
              <a:rPr lang="en-CA">
                <a:effectLst/>
              </a:rPr>
              <a:t> </a:t>
            </a:r>
          </a:p>
          <a:p>
            <a:r>
              <a:rPr lang="en-CA" sz="1100" b="0" i="0" u="none" strike="noStrike">
                <a:solidFill>
                  <a:schemeClr val="dk1"/>
                </a:solidFill>
                <a:effectLst/>
                <a:latin typeface="+mn-lt"/>
                <a:ea typeface="+mn-ea"/>
                <a:cs typeface="+mn-cs"/>
              </a:rPr>
              <a:t>Groves Memorial Hospital</a:t>
            </a:r>
            <a:r>
              <a:rPr lang="en-CA">
                <a:effectLst/>
              </a:rPr>
              <a:t> </a:t>
            </a:r>
          </a:p>
          <a:p>
            <a:r>
              <a:rPr lang="en-CA" sz="1100" b="0" i="0" u="none" strike="noStrike">
                <a:solidFill>
                  <a:schemeClr val="dk1"/>
                </a:solidFill>
                <a:effectLst/>
                <a:latin typeface="+mn-lt"/>
                <a:ea typeface="+mn-ea"/>
                <a:cs typeface="+mn-cs"/>
              </a:rPr>
              <a:t>Guelph General Hospital</a:t>
            </a:r>
            <a:r>
              <a:rPr lang="en-CA">
                <a:effectLst/>
              </a:rPr>
              <a:t> </a:t>
            </a:r>
          </a:p>
          <a:p>
            <a:r>
              <a:rPr lang="en-CA" sz="1100" b="0" i="0" u="none" strike="noStrike">
                <a:solidFill>
                  <a:schemeClr val="dk1"/>
                </a:solidFill>
                <a:effectLst/>
                <a:latin typeface="+mn-lt"/>
                <a:ea typeface="+mn-ea"/>
                <a:cs typeface="+mn-cs"/>
              </a:rPr>
              <a:t>Haliburton Highlands Health Services (Haliburton)</a:t>
            </a:r>
            <a:r>
              <a:rPr lang="en-CA">
                <a:effectLst/>
              </a:rPr>
              <a:t> </a:t>
            </a:r>
          </a:p>
          <a:p>
            <a:r>
              <a:rPr lang="en-CA" sz="1100" b="0" i="0" u="none" strike="noStrike">
                <a:solidFill>
                  <a:schemeClr val="dk1"/>
                </a:solidFill>
                <a:effectLst/>
                <a:latin typeface="+mn-lt"/>
                <a:ea typeface="+mn-ea"/>
                <a:cs typeface="+mn-cs"/>
              </a:rPr>
              <a:t>Haliburton Highlands Health Services (Minden)</a:t>
            </a:r>
            <a:r>
              <a:rPr lang="en-CA">
                <a:effectLst/>
              </a:rPr>
              <a:t> </a:t>
            </a:r>
          </a:p>
          <a:p>
            <a:r>
              <a:rPr lang="en-CA" sz="1100" b="0" i="0" u="none" strike="noStrike">
                <a:solidFill>
                  <a:schemeClr val="dk1"/>
                </a:solidFill>
                <a:effectLst/>
                <a:latin typeface="+mn-lt"/>
                <a:ea typeface="+mn-ea"/>
                <a:cs typeface="+mn-cs"/>
              </a:rPr>
              <a:t>Halton Healthcare (Georgetown Hospital)</a:t>
            </a:r>
            <a:r>
              <a:rPr lang="en-CA">
                <a:effectLst/>
              </a:rPr>
              <a:t> </a:t>
            </a:r>
          </a:p>
          <a:p>
            <a:r>
              <a:rPr lang="en-CA" sz="1100" b="0" i="0" u="none" strike="noStrike">
                <a:solidFill>
                  <a:schemeClr val="dk1"/>
                </a:solidFill>
                <a:effectLst/>
                <a:latin typeface="+mn-lt"/>
                <a:ea typeface="+mn-ea"/>
                <a:cs typeface="+mn-cs"/>
              </a:rPr>
              <a:t>Halton Healthcare (Milton District Hospital)</a:t>
            </a:r>
            <a:r>
              <a:rPr lang="en-CA">
                <a:effectLst/>
              </a:rPr>
              <a:t> </a:t>
            </a:r>
          </a:p>
          <a:p>
            <a:r>
              <a:rPr lang="en-CA" sz="1100" b="0" i="0" u="none" strike="noStrike">
                <a:solidFill>
                  <a:schemeClr val="dk1"/>
                </a:solidFill>
                <a:effectLst/>
                <a:latin typeface="+mn-lt"/>
                <a:ea typeface="+mn-ea"/>
                <a:cs typeface="+mn-cs"/>
              </a:rPr>
              <a:t>Halton Healthcare (Oakville Trafalgar Memorial Hospital)</a:t>
            </a:r>
            <a:r>
              <a:rPr lang="en-CA">
                <a:effectLst/>
              </a:rPr>
              <a:t> </a:t>
            </a:r>
          </a:p>
          <a:p>
            <a:r>
              <a:rPr lang="en-CA" sz="1100" b="0" i="0" u="none" strike="noStrike">
                <a:solidFill>
                  <a:schemeClr val="dk1"/>
                </a:solidFill>
                <a:effectLst/>
                <a:latin typeface="+mn-lt"/>
                <a:ea typeface="+mn-ea"/>
                <a:cs typeface="+mn-cs"/>
              </a:rPr>
              <a:t>Hamilton Health Sciences (Hamilton General Hospital)</a:t>
            </a:r>
            <a:r>
              <a:rPr lang="en-CA">
                <a:effectLst/>
              </a:rPr>
              <a:t> </a:t>
            </a:r>
          </a:p>
          <a:p>
            <a:r>
              <a:rPr lang="en-CA" sz="1100" b="0" i="0" u="none" strike="noStrike">
                <a:solidFill>
                  <a:schemeClr val="dk1"/>
                </a:solidFill>
                <a:effectLst/>
                <a:latin typeface="+mn-lt"/>
                <a:ea typeface="+mn-ea"/>
                <a:cs typeface="+mn-cs"/>
              </a:rPr>
              <a:t>Hamilton Health Sciences (Juravinski)</a:t>
            </a:r>
            <a:r>
              <a:rPr lang="en-CA">
                <a:effectLst/>
              </a:rPr>
              <a:t> </a:t>
            </a:r>
          </a:p>
          <a:p>
            <a:r>
              <a:rPr lang="en-CA" sz="1100" b="0" i="0" u="none" strike="noStrike">
                <a:solidFill>
                  <a:schemeClr val="dk1"/>
                </a:solidFill>
                <a:effectLst/>
                <a:latin typeface="+mn-lt"/>
                <a:ea typeface="+mn-ea"/>
                <a:cs typeface="+mn-cs"/>
              </a:rPr>
              <a:t>Hamilton Health Sciences (St. Peter's Hospital)</a:t>
            </a:r>
            <a:r>
              <a:rPr lang="en-CA">
                <a:effectLst/>
              </a:rPr>
              <a:t> </a:t>
            </a:r>
          </a:p>
          <a:p>
            <a:r>
              <a:rPr lang="en-CA" sz="1100" b="0" i="0" u="none" strike="noStrike">
                <a:solidFill>
                  <a:schemeClr val="dk1"/>
                </a:solidFill>
                <a:effectLst/>
                <a:latin typeface="+mn-lt"/>
                <a:ea typeface="+mn-ea"/>
                <a:cs typeface="+mn-cs"/>
              </a:rPr>
              <a:t>Hamilton Health Sciences (West Lincoln)</a:t>
            </a:r>
            <a:r>
              <a:rPr lang="en-CA">
                <a:effectLst/>
              </a:rPr>
              <a:t> </a:t>
            </a:r>
          </a:p>
          <a:p>
            <a:r>
              <a:rPr lang="en-CA" sz="1100" b="0" i="0" u="none" strike="noStrike">
                <a:solidFill>
                  <a:schemeClr val="dk1"/>
                </a:solidFill>
                <a:effectLst/>
                <a:latin typeface="+mn-lt"/>
                <a:ea typeface="+mn-ea"/>
                <a:cs typeface="+mn-cs"/>
              </a:rPr>
              <a:t>Hanover Family Health Team</a:t>
            </a:r>
            <a:r>
              <a:rPr lang="en-CA">
                <a:effectLst/>
              </a:rPr>
              <a:t> </a:t>
            </a:r>
          </a:p>
          <a:p>
            <a:r>
              <a:rPr lang="en-CA" sz="1100" b="0" i="0" u="none" strike="noStrike">
                <a:solidFill>
                  <a:schemeClr val="dk1"/>
                </a:solidFill>
                <a:effectLst/>
                <a:latin typeface="+mn-lt"/>
                <a:ea typeface="+mn-ea"/>
                <a:cs typeface="+mn-cs"/>
              </a:rPr>
              <a:t>Harrow Health Centre: A Family Health Team</a:t>
            </a:r>
            <a:r>
              <a:rPr lang="en-CA">
                <a:effectLst/>
              </a:rPr>
              <a:t> </a:t>
            </a:r>
          </a:p>
          <a:p>
            <a:r>
              <a:rPr lang="en-CA" sz="1100" b="0" i="0" u="none" strike="noStrike">
                <a:solidFill>
                  <a:schemeClr val="dk1"/>
                </a:solidFill>
                <a:effectLst/>
                <a:latin typeface="+mn-lt"/>
                <a:ea typeface="+mn-ea"/>
                <a:cs typeface="+mn-cs"/>
              </a:rPr>
              <a:t>Hawkesbury and District General Hospital</a:t>
            </a:r>
            <a:r>
              <a:rPr lang="en-CA">
                <a:effectLst/>
              </a:rPr>
              <a:t> </a:t>
            </a:r>
          </a:p>
          <a:p>
            <a:r>
              <a:rPr lang="en-CA" sz="1100" b="0" i="0" u="none" strike="noStrike">
                <a:solidFill>
                  <a:schemeClr val="dk1"/>
                </a:solidFill>
                <a:effectLst/>
                <a:latin typeface="+mn-lt"/>
                <a:ea typeface="+mn-ea"/>
                <a:cs typeface="+mn-cs"/>
              </a:rPr>
              <a:t>Headwaters Health Care Centre (Dufferin)</a:t>
            </a:r>
            <a:r>
              <a:rPr lang="en-CA">
                <a:effectLst/>
              </a:rPr>
              <a:t> </a:t>
            </a:r>
          </a:p>
          <a:p>
            <a:r>
              <a:rPr lang="en-CA" sz="1100" b="0" i="0" u="none" strike="noStrike">
                <a:solidFill>
                  <a:schemeClr val="dk1"/>
                </a:solidFill>
                <a:effectLst/>
                <a:latin typeface="+mn-lt"/>
                <a:ea typeface="+mn-ea"/>
                <a:cs typeface="+mn-cs"/>
              </a:rPr>
              <a:t>Health Sciences North - North East Specialized Geriatric Services (Cochrane)</a:t>
            </a:r>
            <a:r>
              <a:rPr lang="en-CA">
                <a:effectLst/>
              </a:rPr>
              <a:t> </a:t>
            </a:r>
          </a:p>
          <a:p>
            <a:r>
              <a:rPr lang="en-CA" sz="1100" b="0" i="0" u="none" strike="noStrike">
                <a:solidFill>
                  <a:schemeClr val="dk1"/>
                </a:solidFill>
                <a:effectLst/>
                <a:latin typeface="+mn-lt"/>
                <a:ea typeface="+mn-ea"/>
                <a:cs typeface="+mn-cs"/>
              </a:rPr>
              <a:t>Health Sciences North - North East Specialized Geriatric Services (Timiskaming)</a:t>
            </a:r>
            <a:r>
              <a:rPr lang="en-CA">
                <a:effectLst/>
              </a:rPr>
              <a:t> </a:t>
            </a:r>
          </a:p>
          <a:p>
            <a:r>
              <a:rPr lang="en-CA" sz="1100" b="0" i="0" u="none" strike="noStrike">
                <a:solidFill>
                  <a:schemeClr val="dk1"/>
                </a:solidFill>
                <a:effectLst/>
                <a:latin typeface="+mn-lt"/>
                <a:ea typeface="+mn-ea"/>
                <a:cs typeface="+mn-cs"/>
              </a:rPr>
              <a:t>Health Sciences North (Little Current)</a:t>
            </a:r>
            <a:r>
              <a:rPr lang="en-CA">
                <a:effectLst/>
              </a:rPr>
              <a:t> </a:t>
            </a:r>
          </a:p>
          <a:p>
            <a:r>
              <a:rPr lang="en-CA" sz="1100" b="0" i="0" u="none" strike="noStrike">
                <a:solidFill>
                  <a:schemeClr val="dk1"/>
                </a:solidFill>
                <a:effectLst/>
                <a:latin typeface="+mn-lt"/>
                <a:ea typeface="+mn-ea"/>
                <a:cs typeface="+mn-cs"/>
              </a:rPr>
              <a:t>Health Sciences North (Ramsay Lake Health Centre)</a:t>
            </a:r>
            <a:r>
              <a:rPr lang="en-CA">
                <a:effectLst/>
              </a:rPr>
              <a:t> </a:t>
            </a:r>
          </a:p>
          <a:p>
            <a:r>
              <a:rPr lang="en-CA" sz="1100" b="0" i="0" u="none" strike="noStrike">
                <a:solidFill>
                  <a:schemeClr val="dk1"/>
                </a:solidFill>
                <a:effectLst/>
                <a:latin typeface="+mn-lt"/>
                <a:ea typeface="+mn-ea"/>
                <a:cs typeface="+mn-cs"/>
              </a:rPr>
              <a:t>Health Sciences North (Sudbury Mental Health and Addictions Centre)</a:t>
            </a:r>
            <a:r>
              <a:rPr lang="en-CA">
                <a:effectLst/>
              </a:rPr>
              <a:t> </a:t>
            </a:r>
          </a:p>
          <a:p>
            <a:r>
              <a:rPr lang="en-CA" sz="1100" b="0" i="0" u="none" strike="noStrike">
                <a:solidFill>
                  <a:schemeClr val="dk1"/>
                </a:solidFill>
                <a:effectLst/>
                <a:latin typeface="+mn-lt"/>
                <a:ea typeface="+mn-ea"/>
                <a:cs typeface="+mn-cs"/>
              </a:rPr>
              <a:t>Hôpital Montfort</a:t>
            </a:r>
            <a:r>
              <a:rPr lang="en-CA">
                <a:effectLst/>
              </a:rPr>
              <a:t> </a:t>
            </a:r>
          </a:p>
          <a:p>
            <a:r>
              <a:rPr lang="en-CA" sz="1100" b="0" i="0" u="none" strike="noStrike">
                <a:solidFill>
                  <a:schemeClr val="dk1"/>
                </a:solidFill>
                <a:effectLst/>
                <a:latin typeface="+mn-lt"/>
                <a:ea typeface="+mn-ea"/>
                <a:cs typeface="+mn-cs"/>
              </a:rPr>
              <a:t>Hôtel Dieu Shaver Health and Rehabilitation Centre</a:t>
            </a:r>
            <a:r>
              <a:rPr lang="en-CA">
                <a:effectLst/>
              </a:rPr>
              <a:t> </a:t>
            </a:r>
          </a:p>
          <a:p>
            <a:r>
              <a:rPr lang="en-CA" sz="1100" b="0" i="0" u="none" strike="noStrike">
                <a:solidFill>
                  <a:schemeClr val="dk1"/>
                </a:solidFill>
                <a:effectLst/>
                <a:latin typeface="+mn-lt"/>
                <a:ea typeface="+mn-ea"/>
                <a:cs typeface="+mn-cs"/>
              </a:rPr>
              <a:t>Hôtel-Dieu Grace Healthcare</a:t>
            </a:r>
            <a:r>
              <a:rPr lang="en-CA">
                <a:effectLst/>
              </a:rPr>
              <a:t> </a:t>
            </a:r>
          </a:p>
          <a:p>
            <a:r>
              <a:rPr lang="en-CA" sz="1100" b="0" i="0" u="none" strike="noStrike">
                <a:solidFill>
                  <a:schemeClr val="dk1"/>
                </a:solidFill>
                <a:effectLst/>
                <a:latin typeface="+mn-lt"/>
                <a:ea typeface="+mn-ea"/>
                <a:cs typeface="+mn-cs"/>
              </a:rPr>
              <a:t>Humber River Hospital (Wilson)</a:t>
            </a:r>
            <a:r>
              <a:rPr lang="en-CA">
                <a:effectLst/>
              </a:rPr>
              <a:t> </a:t>
            </a:r>
          </a:p>
          <a:p>
            <a:r>
              <a:rPr lang="en-CA" sz="1100" b="0" i="0" u="none" strike="noStrike">
                <a:solidFill>
                  <a:schemeClr val="dk1"/>
                </a:solidFill>
                <a:effectLst/>
                <a:latin typeface="+mn-lt"/>
                <a:ea typeface="+mn-ea"/>
                <a:cs typeface="+mn-cs"/>
              </a:rPr>
              <a:t>Huron Perth Healthcare Alliance</a:t>
            </a:r>
            <a:r>
              <a:rPr lang="en-CA">
                <a:effectLst/>
              </a:rPr>
              <a:t> </a:t>
            </a:r>
          </a:p>
          <a:p>
            <a:r>
              <a:rPr lang="en-CA" sz="1100" b="0" i="0" u="none" strike="noStrike">
                <a:solidFill>
                  <a:schemeClr val="dk1"/>
                </a:solidFill>
                <a:effectLst/>
                <a:latin typeface="+mn-lt"/>
                <a:ea typeface="+mn-ea"/>
                <a:cs typeface="+mn-cs"/>
              </a:rPr>
              <a:t>Joseph Brant Hospital</a:t>
            </a:r>
            <a:r>
              <a:rPr lang="en-CA">
                <a:effectLst/>
              </a:rPr>
              <a:t> </a:t>
            </a:r>
          </a:p>
          <a:p>
            <a:r>
              <a:rPr lang="en-CA" sz="1100" b="0" i="0" u="none" strike="noStrike">
                <a:solidFill>
                  <a:schemeClr val="dk1"/>
                </a:solidFill>
                <a:effectLst/>
                <a:latin typeface="+mn-lt"/>
                <a:ea typeface="+mn-ea"/>
                <a:cs typeface="+mn-cs"/>
              </a:rPr>
              <a:t>Kawartha Centre</a:t>
            </a:r>
            <a:r>
              <a:rPr lang="en-CA">
                <a:effectLst/>
              </a:rPr>
              <a:t> </a:t>
            </a:r>
          </a:p>
          <a:p>
            <a:r>
              <a:rPr lang="en-CA" sz="1100" b="0" i="0" u="none" strike="noStrike">
                <a:solidFill>
                  <a:schemeClr val="dk1"/>
                </a:solidFill>
                <a:effectLst/>
                <a:latin typeface="+mn-lt"/>
                <a:ea typeface="+mn-ea"/>
                <a:cs typeface="+mn-cs"/>
              </a:rPr>
              <a:t>Kincardine Family Health Team</a:t>
            </a:r>
            <a:r>
              <a:rPr lang="en-CA">
                <a:effectLst/>
              </a:rPr>
              <a:t> </a:t>
            </a:r>
          </a:p>
          <a:p>
            <a:r>
              <a:rPr lang="en-CA" sz="1100" b="0" i="0" u="none" strike="noStrike">
                <a:solidFill>
                  <a:schemeClr val="dk1"/>
                </a:solidFill>
                <a:effectLst/>
                <a:latin typeface="+mn-lt"/>
                <a:ea typeface="+mn-ea"/>
                <a:cs typeface="+mn-cs"/>
              </a:rPr>
              <a:t>Kindera Living (Berkshire Care Centre)</a:t>
            </a:r>
            <a:r>
              <a:rPr lang="en-CA">
                <a:effectLst/>
              </a:rPr>
              <a:t> </a:t>
            </a:r>
          </a:p>
          <a:p>
            <a:r>
              <a:rPr lang="en-CA" sz="1100" b="0" i="0" u="none" strike="noStrike">
                <a:solidFill>
                  <a:schemeClr val="dk1"/>
                </a:solidFill>
                <a:effectLst/>
                <a:latin typeface="+mn-lt"/>
                <a:ea typeface="+mn-ea"/>
                <a:cs typeface="+mn-cs"/>
              </a:rPr>
              <a:t>Lakeridge Health (Ajax-Pickering)</a:t>
            </a:r>
            <a:r>
              <a:rPr lang="en-CA">
                <a:effectLst/>
              </a:rPr>
              <a:t> </a:t>
            </a:r>
          </a:p>
          <a:p>
            <a:r>
              <a:rPr lang="en-CA" sz="1100" b="0" i="0" u="none" strike="noStrike">
                <a:solidFill>
                  <a:schemeClr val="dk1"/>
                </a:solidFill>
                <a:effectLst/>
                <a:latin typeface="+mn-lt"/>
                <a:ea typeface="+mn-ea"/>
                <a:cs typeface="+mn-cs"/>
              </a:rPr>
              <a:t>Lakeridge Health (Bowmanville)</a:t>
            </a:r>
            <a:r>
              <a:rPr lang="en-CA">
                <a:effectLst/>
              </a:rPr>
              <a:t> </a:t>
            </a:r>
          </a:p>
          <a:p>
            <a:r>
              <a:rPr lang="en-CA" sz="1100" b="0" i="0" u="none" strike="noStrike">
                <a:solidFill>
                  <a:schemeClr val="dk1"/>
                </a:solidFill>
                <a:effectLst/>
                <a:latin typeface="+mn-lt"/>
                <a:ea typeface="+mn-ea"/>
                <a:cs typeface="+mn-cs"/>
              </a:rPr>
              <a:t>Lakeridge Health (Oshawa)</a:t>
            </a:r>
            <a:r>
              <a:rPr lang="en-CA">
                <a:effectLst/>
              </a:rPr>
              <a:t> </a:t>
            </a:r>
          </a:p>
          <a:p>
            <a:r>
              <a:rPr lang="en-CA" sz="1100" b="0" i="0" u="none" strike="noStrike">
                <a:solidFill>
                  <a:schemeClr val="dk1"/>
                </a:solidFill>
                <a:effectLst/>
                <a:latin typeface="+mn-lt"/>
                <a:ea typeface="+mn-ea"/>
                <a:cs typeface="+mn-cs"/>
              </a:rPr>
              <a:t>Leamington Mennonite Home</a:t>
            </a:r>
            <a:r>
              <a:rPr lang="en-CA">
                <a:effectLst/>
              </a:rPr>
              <a:t> </a:t>
            </a:r>
          </a:p>
          <a:p>
            <a:r>
              <a:rPr lang="en-CA" sz="1100" b="0" i="0" u="none" strike="noStrike">
                <a:solidFill>
                  <a:schemeClr val="dk1"/>
                </a:solidFill>
                <a:effectLst/>
                <a:latin typeface="+mn-lt"/>
                <a:ea typeface="+mn-ea"/>
                <a:cs typeface="+mn-cs"/>
              </a:rPr>
              <a:t>Listowel-Wingham and Area Family Health Team</a:t>
            </a:r>
            <a:r>
              <a:rPr lang="en-CA">
                <a:effectLst/>
              </a:rPr>
              <a:t> </a:t>
            </a:r>
          </a:p>
          <a:p>
            <a:r>
              <a:rPr lang="en-CA" sz="1100" b="0" i="0" u="none" strike="noStrike">
                <a:solidFill>
                  <a:schemeClr val="dk1"/>
                </a:solidFill>
                <a:effectLst/>
                <a:latin typeface="+mn-lt"/>
                <a:ea typeface="+mn-ea"/>
                <a:cs typeface="+mn-cs"/>
              </a:rPr>
              <a:t>LOFT</a:t>
            </a:r>
            <a:r>
              <a:rPr lang="en-CA">
                <a:effectLst/>
              </a:rPr>
              <a:t> </a:t>
            </a:r>
          </a:p>
          <a:p>
            <a:r>
              <a:rPr lang="en-CA" sz="1100" b="0" i="0" u="none" strike="noStrike">
                <a:solidFill>
                  <a:schemeClr val="dk1"/>
                </a:solidFill>
                <a:effectLst/>
                <a:latin typeface="+mn-lt"/>
                <a:ea typeface="+mn-ea"/>
                <a:cs typeface="+mn-cs"/>
              </a:rPr>
              <a:t>London Health Sciences Centre (University Hospital)</a:t>
            </a:r>
            <a:r>
              <a:rPr lang="en-CA">
                <a:effectLst/>
              </a:rPr>
              <a:t> </a:t>
            </a:r>
          </a:p>
          <a:p>
            <a:r>
              <a:rPr lang="en-CA" sz="1100" b="0" i="0" u="none" strike="noStrike">
                <a:solidFill>
                  <a:schemeClr val="dk1"/>
                </a:solidFill>
                <a:effectLst/>
                <a:latin typeface="+mn-lt"/>
                <a:ea typeface="+mn-ea"/>
                <a:cs typeface="+mn-cs"/>
              </a:rPr>
              <a:t>London Health Sciences Centre (Victoria Hospital)</a:t>
            </a:r>
            <a:r>
              <a:rPr lang="en-CA">
                <a:effectLst/>
              </a:rPr>
              <a:t> </a:t>
            </a:r>
          </a:p>
          <a:p>
            <a:r>
              <a:rPr lang="en-CA" sz="1100" b="0" i="0" u="none" strike="noStrike">
                <a:solidFill>
                  <a:schemeClr val="dk1"/>
                </a:solidFill>
                <a:effectLst/>
                <a:latin typeface="+mn-lt"/>
                <a:ea typeface="+mn-ea"/>
                <a:cs typeface="+mn-cs"/>
              </a:rPr>
              <a:t>London InterCommunity Health Centre</a:t>
            </a:r>
            <a:r>
              <a:rPr lang="en-CA">
                <a:effectLst/>
              </a:rPr>
              <a:t> </a:t>
            </a:r>
          </a:p>
          <a:p>
            <a:r>
              <a:rPr lang="en-CA" sz="1100" b="0" i="0" u="none" strike="noStrike">
                <a:solidFill>
                  <a:schemeClr val="dk1"/>
                </a:solidFill>
                <a:effectLst/>
                <a:latin typeface="+mn-lt"/>
                <a:ea typeface="+mn-ea"/>
                <a:cs typeface="+mn-cs"/>
              </a:rPr>
              <a:t>Loyalist Family Health Team</a:t>
            </a:r>
            <a:r>
              <a:rPr lang="en-CA">
                <a:effectLst/>
              </a:rPr>
              <a:t> </a:t>
            </a:r>
          </a:p>
          <a:p>
            <a:r>
              <a:rPr lang="en-CA" sz="1100" b="0" i="0" u="none" strike="noStrike">
                <a:solidFill>
                  <a:schemeClr val="dk1"/>
                </a:solidFill>
                <a:effectLst/>
                <a:latin typeface="+mn-lt"/>
                <a:ea typeface="+mn-ea"/>
                <a:cs typeface="+mn-cs"/>
              </a:rPr>
              <a:t>Mackenzie Health (Richmond Hill)</a:t>
            </a:r>
            <a:r>
              <a:rPr lang="en-CA">
                <a:effectLst/>
              </a:rPr>
              <a:t> </a:t>
            </a:r>
          </a:p>
          <a:p>
            <a:r>
              <a:rPr lang="en-CA" sz="1100" b="0" i="0" u="none" strike="noStrike">
                <a:solidFill>
                  <a:schemeClr val="dk1"/>
                </a:solidFill>
                <a:effectLst/>
                <a:latin typeface="+mn-lt"/>
                <a:ea typeface="+mn-ea"/>
                <a:cs typeface="+mn-cs"/>
              </a:rPr>
              <a:t>Mackenzie Health (Vaughan)</a:t>
            </a:r>
            <a:r>
              <a:rPr lang="en-CA">
                <a:effectLst/>
              </a:rPr>
              <a:t> </a:t>
            </a:r>
          </a:p>
          <a:p>
            <a:r>
              <a:rPr lang="en-CA" sz="1100" b="0" i="0" u="none" strike="noStrike">
                <a:solidFill>
                  <a:schemeClr val="dk1"/>
                </a:solidFill>
                <a:effectLst/>
                <a:latin typeface="+mn-lt"/>
                <a:ea typeface="+mn-ea"/>
                <a:cs typeface="+mn-cs"/>
              </a:rPr>
              <a:t>Maitland Valley Family Health Team</a:t>
            </a:r>
            <a:r>
              <a:rPr lang="en-CA">
                <a:effectLst/>
              </a:rPr>
              <a:t> </a:t>
            </a:r>
          </a:p>
          <a:p>
            <a:r>
              <a:rPr lang="en-CA" sz="1100" b="0" i="0" u="none" strike="noStrike">
                <a:solidFill>
                  <a:schemeClr val="dk1"/>
                </a:solidFill>
                <a:effectLst/>
                <a:latin typeface="+mn-lt"/>
                <a:ea typeface="+mn-ea"/>
                <a:cs typeface="+mn-cs"/>
              </a:rPr>
              <a:t>Manitouwadge Family Health Team</a:t>
            </a:r>
            <a:r>
              <a:rPr lang="en-CA">
                <a:effectLst/>
              </a:rPr>
              <a:t> </a:t>
            </a:r>
          </a:p>
          <a:p>
            <a:r>
              <a:rPr lang="en-CA" sz="1100" b="0" i="0" u="none" strike="noStrike">
                <a:solidFill>
                  <a:schemeClr val="dk1"/>
                </a:solidFill>
                <a:effectLst/>
                <a:latin typeface="+mn-lt"/>
                <a:ea typeface="+mn-ea"/>
                <a:cs typeface="+mn-cs"/>
              </a:rPr>
              <a:t>Markham Stouffville Hospital</a:t>
            </a:r>
            <a:r>
              <a:rPr lang="en-CA">
                <a:effectLst/>
              </a:rPr>
              <a:t> </a:t>
            </a:r>
          </a:p>
          <a:p>
            <a:r>
              <a:rPr lang="en-CA" sz="1100" b="0" i="0" u="none" strike="noStrike">
                <a:solidFill>
                  <a:schemeClr val="dk1"/>
                </a:solidFill>
                <a:effectLst/>
                <a:latin typeface="+mn-lt"/>
                <a:ea typeface="+mn-ea"/>
                <a:cs typeface="+mn-cs"/>
              </a:rPr>
              <a:t>Markham Stouffville Hospital (Uxbridge)</a:t>
            </a:r>
            <a:r>
              <a:rPr lang="en-CA">
                <a:effectLst/>
              </a:rPr>
              <a:t> </a:t>
            </a:r>
          </a:p>
          <a:p>
            <a:r>
              <a:rPr lang="en-CA" sz="1100" b="0" i="0" u="none" strike="noStrike">
                <a:solidFill>
                  <a:schemeClr val="dk1"/>
                </a:solidFill>
                <a:effectLst/>
                <a:latin typeface="+mn-lt"/>
                <a:ea typeface="+mn-ea"/>
                <a:cs typeface="+mn-cs"/>
              </a:rPr>
              <a:t>Mary Berglund Community Health Centre</a:t>
            </a:r>
            <a:r>
              <a:rPr lang="en-CA">
                <a:effectLst/>
              </a:rPr>
              <a:t> </a:t>
            </a:r>
          </a:p>
          <a:p>
            <a:r>
              <a:rPr lang="en-CA" sz="1100" b="0" i="0" u="none" strike="noStrike">
                <a:solidFill>
                  <a:schemeClr val="dk1"/>
                </a:solidFill>
                <a:effectLst/>
                <a:latin typeface="+mn-lt"/>
                <a:ea typeface="+mn-ea"/>
                <a:cs typeface="+mn-cs"/>
              </a:rPr>
              <a:t>Mattawa General Hospital</a:t>
            </a:r>
            <a:r>
              <a:rPr lang="en-CA">
                <a:effectLst/>
              </a:rPr>
              <a:t> </a:t>
            </a:r>
          </a:p>
          <a:p>
            <a:r>
              <a:rPr lang="en-CA" sz="1100" b="0" i="0" u="none" strike="noStrike">
                <a:solidFill>
                  <a:schemeClr val="dk1"/>
                </a:solidFill>
                <a:effectLst/>
                <a:latin typeface="+mn-lt"/>
                <a:ea typeface="+mn-ea"/>
                <a:cs typeface="+mn-cs"/>
              </a:rPr>
              <a:t>McGarrell Place</a:t>
            </a:r>
            <a:r>
              <a:rPr lang="en-CA">
                <a:effectLst/>
              </a:rPr>
              <a:t> </a:t>
            </a:r>
          </a:p>
          <a:p>
            <a:r>
              <a:rPr lang="en-CA" sz="1100" b="0" i="0" u="none" strike="noStrike">
                <a:solidFill>
                  <a:schemeClr val="dk1"/>
                </a:solidFill>
                <a:effectLst/>
                <a:latin typeface="+mn-lt"/>
                <a:ea typeface="+mn-ea"/>
                <a:cs typeface="+mn-cs"/>
              </a:rPr>
              <a:t>Michael Garron Hospital</a:t>
            </a:r>
            <a:r>
              <a:rPr lang="en-CA">
                <a:effectLst/>
              </a:rPr>
              <a:t> </a:t>
            </a:r>
          </a:p>
          <a:p>
            <a:r>
              <a:rPr lang="en-CA" sz="1100" b="0" i="0" u="none" strike="noStrike">
                <a:solidFill>
                  <a:schemeClr val="dk1"/>
                </a:solidFill>
                <a:effectLst/>
                <a:latin typeface="+mn-lt"/>
                <a:ea typeface="+mn-ea"/>
                <a:cs typeface="+mn-cs"/>
              </a:rPr>
              <a:t>Minto-Mapleton Family Health Team</a:t>
            </a:r>
            <a:r>
              <a:rPr lang="en-CA">
                <a:effectLst/>
              </a:rPr>
              <a:t> </a:t>
            </a:r>
          </a:p>
          <a:p>
            <a:r>
              <a:rPr lang="en-CA" sz="1100" b="0" i="0" u="none" strike="noStrike">
                <a:solidFill>
                  <a:schemeClr val="dk1"/>
                </a:solidFill>
                <a:effectLst/>
                <a:latin typeface="+mn-lt"/>
                <a:ea typeface="+mn-ea"/>
                <a:cs typeface="+mn-cs"/>
              </a:rPr>
              <a:t>Montfort Academic Family Health Team</a:t>
            </a:r>
            <a:r>
              <a:rPr lang="en-CA">
                <a:effectLst/>
              </a:rPr>
              <a:t> </a:t>
            </a:r>
          </a:p>
          <a:p>
            <a:r>
              <a:rPr lang="en-CA" sz="1100" b="0" i="0" u="none" strike="noStrike">
                <a:solidFill>
                  <a:schemeClr val="dk1"/>
                </a:solidFill>
                <a:effectLst/>
                <a:latin typeface="+mn-lt"/>
                <a:ea typeface="+mn-ea"/>
                <a:cs typeface="+mn-cs"/>
              </a:rPr>
              <a:t>Muskoka Algonquin Healthcare (Bracebridge)</a:t>
            </a:r>
            <a:r>
              <a:rPr lang="en-CA">
                <a:effectLst/>
              </a:rPr>
              <a:t> </a:t>
            </a:r>
          </a:p>
          <a:p>
            <a:r>
              <a:rPr lang="en-CA" sz="1100" b="0" i="0" u="none" strike="noStrike">
                <a:solidFill>
                  <a:schemeClr val="dk1"/>
                </a:solidFill>
                <a:effectLst/>
                <a:latin typeface="+mn-lt"/>
                <a:ea typeface="+mn-ea"/>
                <a:cs typeface="+mn-cs"/>
              </a:rPr>
              <a:t>Muskoka Paramedic Services Community Paramedicine Program</a:t>
            </a:r>
            <a:r>
              <a:rPr lang="en-CA">
                <a:effectLst/>
              </a:rPr>
              <a:t> </a:t>
            </a:r>
          </a:p>
          <a:p>
            <a:r>
              <a:rPr lang="en-CA" sz="1100" b="0" i="0" u="none" strike="noStrike">
                <a:solidFill>
                  <a:schemeClr val="dk1"/>
                </a:solidFill>
                <a:effectLst/>
                <a:latin typeface="+mn-lt"/>
                <a:ea typeface="+mn-ea"/>
                <a:cs typeface="+mn-cs"/>
              </a:rPr>
              <a:t>New Liskeard Family Health Team</a:t>
            </a:r>
            <a:r>
              <a:rPr lang="en-CA">
                <a:effectLst/>
              </a:rPr>
              <a:t> </a:t>
            </a:r>
          </a:p>
          <a:p>
            <a:r>
              <a:rPr lang="en-CA" sz="1100" b="0" i="0" u="none" strike="noStrike">
                <a:solidFill>
                  <a:schemeClr val="dk1"/>
                </a:solidFill>
                <a:effectLst/>
                <a:latin typeface="+mn-lt"/>
                <a:ea typeface="+mn-ea"/>
                <a:cs typeface="+mn-cs"/>
              </a:rPr>
              <a:t>New Vision Family Health Team</a:t>
            </a:r>
            <a:r>
              <a:rPr lang="en-CA">
                <a:effectLst/>
              </a:rPr>
              <a:t> </a:t>
            </a:r>
          </a:p>
          <a:p>
            <a:r>
              <a:rPr lang="en-CA" sz="1100" b="0" i="0" u="none" strike="noStrike">
                <a:solidFill>
                  <a:schemeClr val="dk1"/>
                </a:solidFill>
                <a:effectLst/>
                <a:latin typeface="+mn-lt"/>
                <a:ea typeface="+mn-ea"/>
                <a:cs typeface="+mn-cs"/>
              </a:rPr>
              <a:t>Niagara Health (Greater Niagara General)</a:t>
            </a:r>
            <a:r>
              <a:rPr lang="en-CA">
                <a:effectLst/>
              </a:rPr>
              <a:t> </a:t>
            </a:r>
          </a:p>
          <a:p>
            <a:r>
              <a:rPr lang="en-CA" sz="1100" b="0" i="0" u="none" strike="noStrike">
                <a:solidFill>
                  <a:schemeClr val="dk1"/>
                </a:solidFill>
                <a:effectLst/>
                <a:latin typeface="+mn-lt"/>
                <a:ea typeface="+mn-ea"/>
                <a:cs typeface="+mn-cs"/>
              </a:rPr>
              <a:t>Niagara Health (St. Catharines)</a:t>
            </a:r>
            <a:r>
              <a:rPr lang="en-CA">
                <a:effectLst/>
              </a:rPr>
              <a:t> </a:t>
            </a:r>
          </a:p>
          <a:p>
            <a:r>
              <a:rPr lang="en-CA" sz="1100" b="0" i="0" u="none" strike="noStrike">
                <a:solidFill>
                  <a:schemeClr val="dk1"/>
                </a:solidFill>
                <a:effectLst/>
                <a:latin typeface="+mn-lt"/>
                <a:ea typeface="+mn-ea"/>
                <a:cs typeface="+mn-cs"/>
              </a:rPr>
              <a:t>Niagara Health (Welland)</a:t>
            </a:r>
            <a:r>
              <a:rPr lang="en-CA">
                <a:effectLst/>
              </a:rPr>
              <a:t> </a:t>
            </a:r>
          </a:p>
          <a:p>
            <a:r>
              <a:rPr lang="en-CA" sz="1100" b="0" i="0" u="none" strike="noStrike">
                <a:solidFill>
                  <a:schemeClr val="dk1"/>
                </a:solidFill>
                <a:effectLst/>
                <a:latin typeface="+mn-lt"/>
                <a:ea typeface="+mn-ea"/>
                <a:cs typeface="+mn-cs"/>
              </a:rPr>
              <a:t>Nord-Aski Family Health Team</a:t>
            </a:r>
            <a:r>
              <a:rPr lang="en-CA">
                <a:effectLst/>
              </a:rPr>
              <a:t> </a:t>
            </a:r>
          </a:p>
          <a:p>
            <a:r>
              <a:rPr lang="en-CA" sz="1100" b="0" i="0" u="none" strike="noStrike">
                <a:solidFill>
                  <a:schemeClr val="dk1"/>
                </a:solidFill>
                <a:effectLst/>
                <a:latin typeface="+mn-lt"/>
                <a:ea typeface="+mn-ea"/>
                <a:cs typeface="+mn-cs"/>
              </a:rPr>
              <a:t>North Bay Regional Health Centre</a:t>
            </a:r>
            <a:r>
              <a:rPr lang="en-CA">
                <a:effectLst/>
              </a:rPr>
              <a:t> </a:t>
            </a:r>
          </a:p>
          <a:p>
            <a:r>
              <a:rPr lang="en-CA" sz="1100" b="0" i="0" u="none" strike="noStrike">
                <a:solidFill>
                  <a:schemeClr val="dk1"/>
                </a:solidFill>
                <a:effectLst/>
                <a:latin typeface="+mn-lt"/>
                <a:ea typeface="+mn-ea"/>
                <a:cs typeface="+mn-cs"/>
              </a:rPr>
              <a:t>North East Specialized Geriatric Centre</a:t>
            </a:r>
            <a:r>
              <a:rPr lang="en-CA">
                <a:effectLst/>
              </a:rPr>
              <a:t> </a:t>
            </a:r>
          </a:p>
          <a:p>
            <a:r>
              <a:rPr lang="en-CA" sz="1100" b="0" i="0" u="none" strike="noStrike">
                <a:solidFill>
                  <a:schemeClr val="dk1"/>
                </a:solidFill>
                <a:effectLst/>
                <a:latin typeface="+mn-lt"/>
                <a:ea typeface="+mn-ea"/>
                <a:cs typeface="+mn-cs"/>
              </a:rPr>
              <a:t>North Lambton Community Health Centre</a:t>
            </a:r>
            <a:r>
              <a:rPr lang="en-CA">
                <a:effectLst/>
              </a:rPr>
              <a:t> </a:t>
            </a:r>
          </a:p>
          <a:p>
            <a:r>
              <a:rPr lang="en-CA" sz="1100" b="0" i="0" u="none" strike="noStrike">
                <a:solidFill>
                  <a:schemeClr val="dk1"/>
                </a:solidFill>
                <a:effectLst/>
                <a:latin typeface="+mn-lt"/>
                <a:ea typeface="+mn-ea"/>
                <a:cs typeface="+mn-cs"/>
              </a:rPr>
              <a:t>North of Superior Counselling Programs (NOSP)</a:t>
            </a:r>
            <a:r>
              <a:rPr lang="en-CA">
                <a:effectLst/>
              </a:rPr>
              <a:t> </a:t>
            </a:r>
          </a:p>
          <a:p>
            <a:r>
              <a:rPr lang="en-CA" sz="1100" b="0" i="0" u="none" strike="noStrike">
                <a:solidFill>
                  <a:schemeClr val="dk1"/>
                </a:solidFill>
                <a:effectLst/>
                <a:latin typeface="+mn-lt"/>
                <a:ea typeface="+mn-ea"/>
                <a:cs typeface="+mn-cs"/>
              </a:rPr>
              <a:t>North Shore Community Support Services, Inc.</a:t>
            </a:r>
            <a:r>
              <a:rPr lang="en-CA">
                <a:effectLst/>
              </a:rPr>
              <a:t> </a:t>
            </a:r>
          </a:p>
          <a:p>
            <a:r>
              <a:rPr lang="en-CA" sz="1100" b="0" i="0" u="none" strike="noStrike">
                <a:solidFill>
                  <a:schemeClr val="dk1"/>
                </a:solidFill>
                <a:effectLst/>
                <a:latin typeface="+mn-lt"/>
                <a:ea typeface="+mn-ea"/>
                <a:cs typeface="+mn-cs"/>
              </a:rPr>
              <a:t>North Shore Family Health Team</a:t>
            </a:r>
            <a:r>
              <a:rPr lang="en-CA">
                <a:effectLst/>
              </a:rPr>
              <a:t> </a:t>
            </a:r>
          </a:p>
          <a:p>
            <a:r>
              <a:rPr lang="en-CA" sz="1100" b="0" i="0" u="none" strike="noStrike">
                <a:solidFill>
                  <a:schemeClr val="dk1"/>
                </a:solidFill>
                <a:effectLst/>
                <a:latin typeface="+mn-lt"/>
                <a:ea typeface="+mn-ea"/>
                <a:cs typeface="+mn-cs"/>
              </a:rPr>
              <a:t>North Shore Health Network</a:t>
            </a:r>
            <a:r>
              <a:rPr lang="en-CA">
                <a:effectLst/>
              </a:rPr>
              <a:t> </a:t>
            </a:r>
          </a:p>
          <a:p>
            <a:r>
              <a:rPr lang="en-CA" sz="1100" b="0" i="0" u="none" strike="noStrike">
                <a:solidFill>
                  <a:schemeClr val="dk1"/>
                </a:solidFill>
                <a:effectLst/>
                <a:latin typeface="+mn-lt"/>
                <a:ea typeface="+mn-ea"/>
                <a:cs typeface="+mn-cs"/>
              </a:rPr>
              <a:t>North Simcoe Family Health Team</a:t>
            </a:r>
            <a:r>
              <a:rPr lang="en-CA">
                <a:effectLst/>
              </a:rPr>
              <a:t> </a:t>
            </a:r>
          </a:p>
          <a:p>
            <a:r>
              <a:rPr lang="en-CA" sz="1100" b="0" i="0" u="none" strike="noStrike">
                <a:solidFill>
                  <a:schemeClr val="dk1"/>
                </a:solidFill>
                <a:effectLst/>
                <a:latin typeface="+mn-lt"/>
                <a:ea typeface="+mn-ea"/>
                <a:cs typeface="+mn-cs"/>
              </a:rPr>
              <a:t>North Simcoe Muskoka Specialized Geriatric Services</a:t>
            </a:r>
            <a:r>
              <a:rPr lang="en-CA">
                <a:effectLst/>
              </a:rPr>
              <a:t> </a:t>
            </a:r>
          </a:p>
          <a:p>
            <a:r>
              <a:rPr lang="en-CA" sz="1100" b="0" i="0" u="none" strike="noStrike">
                <a:solidFill>
                  <a:schemeClr val="dk1"/>
                </a:solidFill>
                <a:effectLst/>
                <a:latin typeface="+mn-lt"/>
                <a:ea typeface="+mn-ea"/>
                <a:cs typeface="+mn-cs"/>
              </a:rPr>
              <a:t>North Wellington Health Care (Louise Marshall Hospital)</a:t>
            </a:r>
            <a:r>
              <a:rPr lang="en-CA">
                <a:effectLst/>
              </a:rPr>
              <a:t> </a:t>
            </a:r>
          </a:p>
          <a:p>
            <a:r>
              <a:rPr lang="en-CA" sz="1100" b="0" i="0" u="none" strike="noStrike">
                <a:solidFill>
                  <a:schemeClr val="dk1"/>
                </a:solidFill>
                <a:effectLst/>
                <a:latin typeface="+mn-lt"/>
                <a:ea typeface="+mn-ea"/>
                <a:cs typeface="+mn-cs"/>
              </a:rPr>
              <a:t>North Wellington Health Care (Palmerston and District Hospital)</a:t>
            </a:r>
            <a:r>
              <a:rPr lang="en-CA">
                <a:effectLst/>
              </a:rPr>
              <a:t> </a:t>
            </a:r>
          </a:p>
          <a:p>
            <a:r>
              <a:rPr lang="en-CA" sz="1100" b="0" i="0" u="none" strike="noStrike">
                <a:solidFill>
                  <a:schemeClr val="dk1"/>
                </a:solidFill>
                <a:effectLst/>
                <a:latin typeface="+mn-lt"/>
                <a:ea typeface="+mn-ea"/>
                <a:cs typeface="+mn-cs"/>
              </a:rPr>
              <a:t>North York General Hospital</a:t>
            </a:r>
            <a:r>
              <a:rPr lang="en-CA">
                <a:effectLst/>
              </a:rPr>
              <a:t> </a:t>
            </a:r>
          </a:p>
          <a:p>
            <a:r>
              <a:rPr lang="en-CA" sz="1100" b="0" i="0" u="none" strike="noStrike">
                <a:solidFill>
                  <a:schemeClr val="dk1"/>
                </a:solidFill>
                <a:effectLst/>
                <a:latin typeface="+mn-lt"/>
                <a:ea typeface="+mn-ea"/>
                <a:cs typeface="+mn-cs"/>
              </a:rPr>
              <a:t>North York General Hospital (Branson Site)</a:t>
            </a:r>
            <a:r>
              <a:rPr lang="en-CA">
                <a:effectLst/>
              </a:rPr>
              <a:t> </a:t>
            </a:r>
          </a:p>
          <a:p>
            <a:r>
              <a:rPr lang="en-CA" sz="1100" b="0" i="0" u="none" strike="noStrike">
                <a:solidFill>
                  <a:schemeClr val="dk1"/>
                </a:solidFill>
                <a:effectLst/>
                <a:latin typeface="+mn-lt"/>
                <a:ea typeface="+mn-ea"/>
                <a:cs typeface="+mn-cs"/>
              </a:rPr>
              <a:t>North York General Hospital (Community Site)</a:t>
            </a:r>
            <a:r>
              <a:rPr lang="en-CA">
                <a:effectLst/>
              </a:rPr>
              <a:t> </a:t>
            </a:r>
          </a:p>
          <a:p>
            <a:r>
              <a:rPr lang="en-CA" sz="1100" b="0" i="0" u="none" strike="noStrike">
                <a:solidFill>
                  <a:schemeClr val="dk1"/>
                </a:solidFill>
                <a:effectLst/>
                <a:latin typeface="+mn-lt"/>
                <a:ea typeface="+mn-ea"/>
                <a:cs typeface="+mn-cs"/>
              </a:rPr>
              <a:t>North York General Hospital (General Site)</a:t>
            </a:r>
            <a:r>
              <a:rPr lang="en-CA">
                <a:effectLst/>
              </a:rPr>
              <a:t> </a:t>
            </a:r>
          </a:p>
          <a:p>
            <a:r>
              <a:rPr lang="en-CA" sz="1100" b="0" i="0" u="none" strike="noStrike">
                <a:solidFill>
                  <a:schemeClr val="dk1"/>
                </a:solidFill>
                <a:effectLst/>
                <a:latin typeface="+mn-lt"/>
                <a:ea typeface="+mn-ea"/>
                <a:cs typeface="+mn-cs"/>
              </a:rPr>
              <a:t>Northumberland Hills Hospital</a:t>
            </a:r>
            <a:r>
              <a:rPr lang="en-CA">
                <a:effectLst/>
              </a:rPr>
              <a:t> </a:t>
            </a:r>
          </a:p>
          <a:p>
            <a:r>
              <a:rPr lang="en-CA" sz="1100" b="0" i="0" u="none" strike="noStrike">
                <a:solidFill>
                  <a:schemeClr val="dk1"/>
                </a:solidFill>
                <a:effectLst/>
                <a:latin typeface="+mn-lt"/>
                <a:ea typeface="+mn-ea"/>
                <a:cs typeface="+mn-cs"/>
              </a:rPr>
              <a:t>Norwest Community Health Centre</a:t>
            </a:r>
            <a:r>
              <a:rPr lang="en-CA">
                <a:effectLst/>
              </a:rPr>
              <a:t> </a:t>
            </a:r>
          </a:p>
          <a:p>
            <a:r>
              <a:rPr lang="en-CA" sz="1100" b="0" i="0" u="none" strike="noStrike">
                <a:solidFill>
                  <a:schemeClr val="dk1"/>
                </a:solidFill>
                <a:effectLst/>
                <a:latin typeface="+mn-lt"/>
                <a:ea typeface="+mn-ea"/>
                <a:cs typeface="+mn-cs"/>
              </a:rPr>
              <a:t>Ontario Health atHome (East)</a:t>
            </a:r>
            <a:r>
              <a:rPr lang="en-CA">
                <a:effectLst/>
              </a:rPr>
              <a:t> </a:t>
            </a:r>
          </a:p>
          <a:p>
            <a:r>
              <a:rPr lang="en-CA" sz="1100" b="0" i="0" u="none" strike="noStrike">
                <a:solidFill>
                  <a:schemeClr val="dk1"/>
                </a:solidFill>
                <a:effectLst/>
                <a:latin typeface="+mn-lt"/>
                <a:ea typeface="+mn-ea"/>
                <a:cs typeface="+mn-cs"/>
              </a:rPr>
              <a:t>Ontario Health atHome Champlain</a:t>
            </a:r>
            <a:r>
              <a:rPr lang="en-CA">
                <a:effectLst/>
              </a:rPr>
              <a:t> </a:t>
            </a:r>
          </a:p>
          <a:p>
            <a:r>
              <a:rPr lang="en-CA" sz="1100" b="0" i="0" u="none" strike="noStrike">
                <a:solidFill>
                  <a:schemeClr val="dk1"/>
                </a:solidFill>
                <a:effectLst/>
                <a:latin typeface="+mn-lt"/>
                <a:ea typeface="+mn-ea"/>
                <a:cs typeface="+mn-cs"/>
              </a:rPr>
              <a:t>Ontario Shores Centre for Mental Health Sciences</a:t>
            </a:r>
            <a:r>
              <a:rPr lang="en-CA">
                <a:effectLst/>
              </a:rPr>
              <a:t> </a:t>
            </a:r>
          </a:p>
          <a:p>
            <a:r>
              <a:rPr lang="en-CA" sz="1100" b="0" i="0" u="none" strike="noStrike">
                <a:solidFill>
                  <a:schemeClr val="dk1"/>
                </a:solidFill>
                <a:effectLst/>
                <a:latin typeface="+mn-lt"/>
                <a:ea typeface="+mn-ea"/>
                <a:cs typeface="+mn-cs"/>
              </a:rPr>
              <a:t>Orillia Soldiers' Memorial Hospital</a:t>
            </a:r>
            <a:r>
              <a:rPr lang="en-CA">
                <a:effectLst/>
              </a:rPr>
              <a:t> </a:t>
            </a:r>
          </a:p>
          <a:p>
            <a:r>
              <a:rPr lang="en-CA" sz="1100" b="0" i="0" u="none" strike="noStrike">
                <a:solidFill>
                  <a:schemeClr val="dk1"/>
                </a:solidFill>
                <a:effectLst/>
                <a:latin typeface="+mn-lt"/>
                <a:ea typeface="+mn-ea"/>
                <a:cs typeface="+mn-cs"/>
              </a:rPr>
              <a:t>Oshawa Clinic Family Health Organization</a:t>
            </a:r>
            <a:r>
              <a:rPr lang="en-CA">
                <a:effectLst/>
              </a:rPr>
              <a:t> </a:t>
            </a:r>
          </a:p>
          <a:p>
            <a:r>
              <a:rPr lang="en-CA" sz="1100" b="0" i="0" u="none" strike="noStrike">
                <a:solidFill>
                  <a:schemeClr val="dk1"/>
                </a:solidFill>
                <a:effectLst/>
                <a:latin typeface="+mn-lt"/>
                <a:ea typeface="+mn-ea"/>
                <a:cs typeface="+mn-cs"/>
              </a:rPr>
              <a:t>Ottawa Public Health</a:t>
            </a:r>
            <a:r>
              <a:rPr lang="en-CA">
                <a:effectLst/>
              </a:rPr>
              <a:t> </a:t>
            </a:r>
          </a:p>
          <a:p>
            <a:r>
              <a:rPr lang="en-CA" sz="1100" b="0" i="0" u="none" strike="noStrike">
                <a:solidFill>
                  <a:schemeClr val="dk1"/>
                </a:solidFill>
                <a:effectLst/>
                <a:latin typeface="+mn-lt"/>
                <a:ea typeface="+mn-ea"/>
                <a:cs typeface="+mn-cs"/>
              </a:rPr>
              <a:t>Pembroke Regional Hospital</a:t>
            </a:r>
            <a:r>
              <a:rPr lang="en-CA">
                <a:effectLst/>
              </a:rPr>
              <a:t> </a:t>
            </a:r>
          </a:p>
          <a:p>
            <a:r>
              <a:rPr lang="en-CA" sz="1100" b="0" i="0" u="none" strike="noStrike">
                <a:solidFill>
                  <a:schemeClr val="dk1"/>
                </a:solidFill>
                <a:effectLst/>
                <a:latin typeface="+mn-lt"/>
                <a:ea typeface="+mn-ea"/>
                <a:cs typeface="+mn-cs"/>
              </a:rPr>
              <a:t>Peterborough Regional Health Centre</a:t>
            </a:r>
            <a:r>
              <a:rPr lang="en-CA">
                <a:effectLst/>
              </a:rPr>
              <a:t> </a:t>
            </a:r>
          </a:p>
          <a:p>
            <a:r>
              <a:rPr lang="en-CA" sz="1100" b="0" i="0" u="none" strike="noStrike">
                <a:solidFill>
                  <a:schemeClr val="dk1"/>
                </a:solidFill>
                <a:effectLst/>
                <a:latin typeface="+mn-lt"/>
                <a:ea typeface="+mn-ea"/>
                <a:cs typeface="+mn-cs"/>
              </a:rPr>
              <a:t>Pinecrest Queensway Community Health Centre</a:t>
            </a:r>
            <a:r>
              <a:rPr lang="en-CA">
                <a:effectLst/>
              </a:rPr>
              <a:t> </a:t>
            </a:r>
          </a:p>
          <a:p>
            <a:r>
              <a:rPr lang="en-CA" sz="1100" b="0" i="0" u="none" strike="noStrike">
                <a:solidFill>
                  <a:schemeClr val="dk1"/>
                </a:solidFill>
                <a:effectLst/>
                <a:latin typeface="+mn-lt"/>
                <a:ea typeface="+mn-ea"/>
                <a:cs typeface="+mn-cs"/>
              </a:rPr>
              <a:t>Prince Edward Family Health Team</a:t>
            </a:r>
            <a:r>
              <a:rPr lang="en-CA">
                <a:effectLst/>
              </a:rPr>
              <a:t> </a:t>
            </a:r>
          </a:p>
          <a:p>
            <a:r>
              <a:rPr lang="en-CA" sz="1100" b="0" i="0" u="none" strike="noStrike">
                <a:solidFill>
                  <a:schemeClr val="dk1"/>
                </a:solidFill>
                <a:effectLst/>
                <a:latin typeface="+mn-lt"/>
                <a:ea typeface="+mn-ea"/>
                <a:cs typeface="+mn-cs"/>
              </a:rPr>
              <a:t>Providence Care Hospital (Kingston)</a:t>
            </a:r>
            <a:r>
              <a:rPr lang="en-CA">
                <a:effectLst/>
              </a:rPr>
              <a:t> </a:t>
            </a:r>
          </a:p>
          <a:p>
            <a:r>
              <a:rPr lang="en-CA" sz="1100" b="0" i="0" u="none" strike="noStrike">
                <a:solidFill>
                  <a:schemeClr val="dk1"/>
                </a:solidFill>
                <a:effectLst/>
                <a:latin typeface="+mn-lt"/>
                <a:ea typeface="+mn-ea"/>
                <a:cs typeface="+mn-cs"/>
              </a:rPr>
              <a:t>Providence Continuing Care</a:t>
            </a:r>
            <a:r>
              <a:rPr lang="en-CA">
                <a:effectLst/>
              </a:rPr>
              <a:t> </a:t>
            </a:r>
          </a:p>
          <a:p>
            <a:r>
              <a:rPr lang="en-CA" sz="1100" b="0" i="0" u="none" strike="noStrike">
                <a:solidFill>
                  <a:schemeClr val="dk1"/>
                </a:solidFill>
                <a:effectLst/>
                <a:latin typeface="+mn-lt"/>
                <a:ea typeface="+mn-ea"/>
                <a:cs typeface="+mn-cs"/>
              </a:rPr>
              <a:t>Queen Square Family Health Team</a:t>
            </a:r>
            <a:r>
              <a:rPr lang="en-CA">
                <a:effectLst/>
              </a:rPr>
              <a:t> </a:t>
            </a:r>
          </a:p>
          <a:p>
            <a:r>
              <a:rPr lang="en-CA" sz="1100" b="0" i="0" u="none" strike="noStrike">
                <a:solidFill>
                  <a:schemeClr val="dk1"/>
                </a:solidFill>
                <a:effectLst/>
                <a:latin typeface="+mn-lt"/>
                <a:ea typeface="+mn-ea"/>
                <a:cs typeface="+mn-cs"/>
              </a:rPr>
              <a:t>Queen's Family Health Team (Belleville)</a:t>
            </a:r>
            <a:r>
              <a:rPr lang="en-CA">
                <a:effectLst/>
              </a:rPr>
              <a:t> </a:t>
            </a:r>
          </a:p>
          <a:p>
            <a:r>
              <a:rPr lang="en-CA" sz="1100" b="0" i="0" u="none" strike="noStrike">
                <a:solidFill>
                  <a:schemeClr val="dk1"/>
                </a:solidFill>
                <a:effectLst/>
                <a:latin typeface="+mn-lt"/>
                <a:ea typeface="+mn-ea"/>
                <a:cs typeface="+mn-cs"/>
              </a:rPr>
              <a:t>Queensway Carleton Hospital</a:t>
            </a:r>
            <a:r>
              <a:rPr lang="en-CA">
                <a:effectLst/>
              </a:rPr>
              <a:t> </a:t>
            </a:r>
          </a:p>
          <a:p>
            <a:r>
              <a:rPr lang="en-CA" sz="1100" b="0" i="0" u="none" strike="noStrike">
                <a:solidFill>
                  <a:schemeClr val="dk1"/>
                </a:solidFill>
                <a:effectLst/>
                <a:latin typeface="+mn-lt"/>
                <a:ea typeface="+mn-ea"/>
                <a:cs typeface="+mn-cs"/>
              </a:rPr>
              <a:t>Quinte Healthcare (Belleville)</a:t>
            </a:r>
            <a:r>
              <a:rPr lang="en-CA">
                <a:effectLst/>
              </a:rPr>
              <a:t> </a:t>
            </a:r>
          </a:p>
          <a:p>
            <a:r>
              <a:rPr lang="en-CA" sz="1100" b="0" i="0" u="none" strike="noStrike">
                <a:solidFill>
                  <a:schemeClr val="dk1"/>
                </a:solidFill>
                <a:effectLst/>
                <a:latin typeface="+mn-lt"/>
                <a:ea typeface="+mn-ea"/>
                <a:cs typeface="+mn-cs"/>
              </a:rPr>
              <a:t>Rapids Family Health Team</a:t>
            </a:r>
            <a:r>
              <a:rPr lang="en-CA">
                <a:effectLst/>
              </a:rPr>
              <a:t> </a:t>
            </a:r>
          </a:p>
          <a:p>
            <a:r>
              <a:rPr lang="en-CA" sz="1100" b="0" i="0" u="none" strike="noStrike">
                <a:solidFill>
                  <a:schemeClr val="dk1"/>
                </a:solidFill>
                <a:effectLst/>
                <a:latin typeface="+mn-lt"/>
                <a:ea typeface="+mn-ea"/>
                <a:cs typeface="+mn-cs"/>
              </a:rPr>
              <a:t>Red Lake Family Health Team</a:t>
            </a:r>
            <a:r>
              <a:rPr lang="en-CA">
                <a:effectLst/>
              </a:rPr>
              <a:t> </a:t>
            </a:r>
          </a:p>
          <a:p>
            <a:r>
              <a:rPr lang="en-CA" sz="1100" b="0" i="0" u="none" strike="noStrike">
                <a:solidFill>
                  <a:schemeClr val="dk1"/>
                </a:solidFill>
                <a:effectLst/>
                <a:latin typeface="+mn-lt"/>
                <a:ea typeface="+mn-ea"/>
                <a:cs typeface="+mn-cs"/>
              </a:rPr>
              <a:t>REFLEXION-Services bien être/Wellness Services</a:t>
            </a:r>
            <a:r>
              <a:rPr lang="en-CA">
                <a:effectLst/>
              </a:rPr>
              <a:t> </a:t>
            </a:r>
          </a:p>
          <a:p>
            <a:r>
              <a:rPr lang="en-CA" sz="1100" b="0" i="0" u="none" strike="noStrike">
                <a:solidFill>
                  <a:schemeClr val="dk1"/>
                </a:solidFill>
                <a:effectLst/>
                <a:latin typeface="+mn-lt"/>
                <a:ea typeface="+mn-ea"/>
                <a:cs typeface="+mn-cs"/>
              </a:rPr>
              <a:t>Renfrew Victoria Hospital</a:t>
            </a:r>
            <a:r>
              <a:rPr lang="en-CA">
                <a:effectLst/>
              </a:rPr>
              <a:t> </a:t>
            </a:r>
          </a:p>
          <a:p>
            <a:r>
              <a:rPr lang="en-CA" sz="1100" b="0" i="0" u="none" strike="noStrike">
                <a:solidFill>
                  <a:schemeClr val="dk1"/>
                </a:solidFill>
                <a:effectLst/>
                <a:latin typeface="+mn-lt"/>
                <a:ea typeface="+mn-ea"/>
                <a:cs typeface="+mn-cs"/>
              </a:rPr>
              <a:t>Ross Memorial Hospital</a:t>
            </a:r>
            <a:r>
              <a:rPr lang="en-CA">
                <a:effectLst/>
              </a:rPr>
              <a:t> </a:t>
            </a:r>
          </a:p>
          <a:p>
            <a:r>
              <a:rPr lang="en-CA" sz="1100" b="0" i="0" u="none" strike="noStrike">
                <a:solidFill>
                  <a:schemeClr val="dk1"/>
                </a:solidFill>
                <a:effectLst/>
                <a:latin typeface="+mn-lt"/>
                <a:ea typeface="+mn-ea"/>
                <a:cs typeface="+mn-cs"/>
              </a:rPr>
              <a:t>Royal Ottawa Mental Health Centre</a:t>
            </a:r>
            <a:r>
              <a:rPr lang="en-CA">
                <a:effectLst/>
              </a:rPr>
              <a:t> </a:t>
            </a:r>
          </a:p>
          <a:p>
            <a:r>
              <a:rPr lang="en-CA" sz="1100" b="0" i="0" u="none" strike="noStrike">
                <a:solidFill>
                  <a:schemeClr val="dk1"/>
                </a:solidFill>
                <a:effectLst/>
                <a:latin typeface="+mn-lt"/>
                <a:ea typeface="+mn-ea"/>
                <a:cs typeface="+mn-cs"/>
              </a:rPr>
              <a:t>Royal Victoria Regional Health Centre</a:t>
            </a:r>
            <a:r>
              <a:rPr lang="en-CA">
                <a:effectLst/>
              </a:rPr>
              <a:t> </a:t>
            </a:r>
          </a:p>
          <a:p>
            <a:r>
              <a:rPr lang="en-CA" sz="1100" b="0" i="0" u="none" strike="noStrike">
                <a:solidFill>
                  <a:schemeClr val="dk1"/>
                </a:solidFill>
                <a:effectLst/>
                <a:latin typeface="+mn-lt"/>
                <a:ea typeface="+mn-ea"/>
                <a:cs typeface="+mn-cs"/>
              </a:rPr>
              <a:t>Sault Area Hospital</a:t>
            </a:r>
            <a:r>
              <a:rPr lang="en-CA">
                <a:effectLst/>
              </a:rPr>
              <a:t> </a:t>
            </a:r>
          </a:p>
          <a:p>
            <a:r>
              <a:rPr lang="en-CA" sz="1100" b="0" i="0" u="none" strike="noStrike">
                <a:solidFill>
                  <a:schemeClr val="dk1"/>
                </a:solidFill>
                <a:effectLst/>
                <a:latin typeface="+mn-lt"/>
                <a:ea typeface="+mn-ea"/>
                <a:cs typeface="+mn-cs"/>
              </a:rPr>
              <a:t>Scarborough Health Network</a:t>
            </a:r>
            <a:r>
              <a:rPr lang="en-CA">
                <a:effectLst/>
              </a:rPr>
              <a:t> </a:t>
            </a:r>
          </a:p>
          <a:p>
            <a:r>
              <a:rPr lang="en-CA" sz="1100" b="0" i="0" u="none" strike="noStrike">
                <a:solidFill>
                  <a:schemeClr val="dk1"/>
                </a:solidFill>
                <a:effectLst/>
                <a:latin typeface="+mn-lt"/>
                <a:ea typeface="+mn-ea"/>
                <a:cs typeface="+mn-cs"/>
              </a:rPr>
              <a:t>Scarborough Health Network (Birchmount)</a:t>
            </a:r>
            <a:r>
              <a:rPr lang="en-CA">
                <a:effectLst/>
              </a:rPr>
              <a:t> </a:t>
            </a:r>
          </a:p>
          <a:p>
            <a:r>
              <a:rPr lang="en-CA" sz="1100" b="0" i="0" u="none" strike="noStrike">
                <a:solidFill>
                  <a:schemeClr val="dk1"/>
                </a:solidFill>
                <a:effectLst/>
                <a:latin typeface="+mn-lt"/>
                <a:ea typeface="+mn-ea"/>
                <a:cs typeface="+mn-cs"/>
              </a:rPr>
              <a:t>Scarborough Health Network (Centenary)</a:t>
            </a:r>
            <a:r>
              <a:rPr lang="en-CA">
                <a:effectLst/>
              </a:rPr>
              <a:t> </a:t>
            </a:r>
          </a:p>
          <a:p>
            <a:r>
              <a:rPr lang="en-CA" sz="1100" b="0" i="0" u="none" strike="noStrike">
                <a:solidFill>
                  <a:schemeClr val="dk1"/>
                </a:solidFill>
                <a:effectLst/>
                <a:latin typeface="+mn-lt"/>
                <a:ea typeface="+mn-ea"/>
                <a:cs typeface="+mn-cs"/>
              </a:rPr>
              <a:t>Scarborough Health Network (General)</a:t>
            </a:r>
            <a:r>
              <a:rPr lang="en-CA">
                <a:effectLst/>
              </a:rPr>
              <a:t> </a:t>
            </a:r>
          </a:p>
          <a:p>
            <a:r>
              <a:rPr lang="en-CA" sz="1100" b="0" i="0" u="none" strike="noStrike">
                <a:solidFill>
                  <a:schemeClr val="dk1"/>
                </a:solidFill>
                <a:effectLst/>
                <a:latin typeface="+mn-lt"/>
                <a:ea typeface="+mn-ea"/>
                <a:cs typeface="+mn-cs"/>
              </a:rPr>
              <a:t>Senior Persons Living Connected (SPLC)</a:t>
            </a:r>
            <a:r>
              <a:rPr lang="en-CA">
                <a:effectLst/>
              </a:rPr>
              <a:t> </a:t>
            </a:r>
          </a:p>
          <a:p>
            <a:r>
              <a:rPr lang="en-CA" sz="1100" b="0" i="0" u="none" strike="noStrike">
                <a:solidFill>
                  <a:schemeClr val="dk1"/>
                </a:solidFill>
                <a:effectLst/>
                <a:latin typeface="+mn-lt"/>
                <a:ea typeface="+mn-ea"/>
                <a:cs typeface="+mn-cs"/>
              </a:rPr>
              <a:t>Services de Counselling Hearst-Kapuskasing-Smooth Rock Falls Counselling Services</a:t>
            </a:r>
            <a:r>
              <a:rPr lang="en-CA">
                <a:effectLst/>
              </a:rPr>
              <a:t> </a:t>
            </a:r>
          </a:p>
          <a:p>
            <a:r>
              <a:rPr lang="en-CA" sz="1100" b="0" i="0" u="none" strike="noStrike">
                <a:solidFill>
                  <a:schemeClr val="dk1"/>
                </a:solidFill>
                <a:effectLst/>
                <a:latin typeface="+mn-lt"/>
                <a:ea typeface="+mn-ea"/>
                <a:cs typeface="+mn-cs"/>
              </a:rPr>
              <a:t>Shalom Village Nursing Home</a:t>
            </a:r>
            <a:r>
              <a:rPr lang="en-CA">
                <a:effectLst/>
              </a:rPr>
              <a:t> </a:t>
            </a:r>
          </a:p>
          <a:p>
            <a:r>
              <a:rPr lang="en-CA" sz="1100" b="0" i="0" u="none" strike="noStrike">
                <a:solidFill>
                  <a:schemeClr val="dk1"/>
                </a:solidFill>
                <a:effectLst/>
                <a:latin typeface="+mn-lt"/>
                <a:ea typeface="+mn-ea"/>
                <a:cs typeface="+mn-cs"/>
              </a:rPr>
              <a:t>Sinai Health (Bridgepoint Active Healthcare)</a:t>
            </a:r>
            <a:r>
              <a:rPr lang="en-CA">
                <a:effectLst/>
              </a:rPr>
              <a:t> </a:t>
            </a:r>
          </a:p>
          <a:p>
            <a:r>
              <a:rPr lang="en-CA" sz="1100" b="0" i="0" u="none" strike="noStrike">
                <a:solidFill>
                  <a:schemeClr val="dk1"/>
                </a:solidFill>
                <a:effectLst/>
                <a:latin typeface="+mn-lt"/>
                <a:ea typeface="+mn-ea"/>
                <a:cs typeface="+mn-cs"/>
              </a:rPr>
              <a:t>Sinai Health (Mount Sinai Hospital)</a:t>
            </a:r>
            <a:r>
              <a:rPr lang="en-CA">
                <a:effectLst/>
              </a:rPr>
              <a:t> </a:t>
            </a:r>
          </a:p>
          <a:p>
            <a:r>
              <a:rPr lang="en-CA" sz="1100" b="0" i="0" u="none" strike="noStrike">
                <a:solidFill>
                  <a:schemeClr val="dk1"/>
                </a:solidFill>
                <a:effectLst/>
                <a:latin typeface="+mn-lt"/>
                <a:ea typeface="+mn-ea"/>
                <a:cs typeface="+mn-cs"/>
              </a:rPr>
              <a:t>South Coast Wellness Addiction and Mental Health</a:t>
            </a:r>
            <a:r>
              <a:rPr lang="en-CA">
                <a:effectLst/>
              </a:rPr>
              <a:t> </a:t>
            </a:r>
          </a:p>
          <a:p>
            <a:r>
              <a:rPr lang="en-CA" sz="1100" b="0" i="0" u="none" strike="noStrike">
                <a:solidFill>
                  <a:schemeClr val="dk1"/>
                </a:solidFill>
                <a:effectLst/>
                <a:latin typeface="+mn-lt"/>
                <a:ea typeface="+mn-ea"/>
                <a:cs typeface="+mn-cs"/>
              </a:rPr>
              <a:t>South East Ottawa Community Health Centre</a:t>
            </a:r>
            <a:r>
              <a:rPr lang="en-CA">
                <a:effectLst/>
              </a:rPr>
              <a:t> </a:t>
            </a:r>
          </a:p>
          <a:p>
            <a:r>
              <a:rPr lang="en-CA" sz="1100" b="0" i="0" u="none" strike="noStrike">
                <a:solidFill>
                  <a:schemeClr val="dk1"/>
                </a:solidFill>
                <a:effectLst/>
                <a:latin typeface="+mn-lt"/>
                <a:ea typeface="+mn-ea"/>
                <a:cs typeface="+mn-cs"/>
              </a:rPr>
              <a:t>Southlake Health</a:t>
            </a:r>
            <a:r>
              <a:rPr lang="en-CA">
                <a:effectLst/>
              </a:rPr>
              <a:t> </a:t>
            </a:r>
          </a:p>
          <a:p>
            <a:r>
              <a:rPr lang="en-CA" sz="1100" b="0" i="0" u="none" strike="noStrike">
                <a:solidFill>
                  <a:schemeClr val="dk1"/>
                </a:solidFill>
                <a:effectLst/>
                <a:latin typeface="+mn-lt"/>
                <a:ea typeface="+mn-ea"/>
                <a:cs typeface="+mn-cs"/>
              </a:rPr>
              <a:t>St. Joseph's Care Group</a:t>
            </a:r>
            <a:r>
              <a:rPr lang="en-CA">
                <a:effectLst/>
              </a:rPr>
              <a:t> </a:t>
            </a:r>
          </a:p>
          <a:p>
            <a:r>
              <a:rPr lang="en-CA" sz="1100" b="0" i="0" u="none" strike="noStrike">
                <a:solidFill>
                  <a:schemeClr val="dk1"/>
                </a:solidFill>
                <a:effectLst/>
                <a:latin typeface="+mn-lt"/>
                <a:ea typeface="+mn-ea"/>
                <a:cs typeface="+mn-cs"/>
              </a:rPr>
              <a:t>St. Joseph's Continuing Care</a:t>
            </a:r>
            <a:r>
              <a:rPr lang="en-CA">
                <a:effectLst/>
              </a:rPr>
              <a:t> </a:t>
            </a:r>
          </a:p>
          <a:p>
            <a:r>
              <a:rPr lang="en-CA" sz="1100" b="0" i="0" u="none" strike="noStrike">
                <a:solidFill>
                  <a:schemeClr val="dk1"/>
                </a:solidFill>
                <a:effectLst/>
                <a:latin typeface="+mn-lt"/>
                <a:ea typeface="+mn-ea"/>
                <a:cs typeface="+mn-cs"/>
              </a:rPr>
              <a:t>St. Joseph's General Hospital (Elliot Lake)</a:t>
            </a:r>
            <a:r>
              <a:rPr lang="en-CA">
                <a:effectLst/>
              </a:rPr>
              <a:t> </a:t>
            </a:r>
          </a:p>
          <a:p>
            <a:r>
              <a:rPr lang="en-CA" sz="1100" b="0" i="0" u="none" strike="noStrike">
                <a:solidFill>
                  <a:schemeClr val="dk1"/>
                </a:solidFill>
                <a:effectLst/>
                <a:latin typeface="+mn-lt"/>
                <a:ea typeface="+mn-ea"/>
                <a:cs typeface="+mn-cs"/>
              </a:rPr>
              <a:t>St. Joseph's Health Care London</a:t>
            </a:r>
            <a:r>
              <a:rPr lang="en-CA">
                <a:effectLst/>
              </a:rPr>
              <a:t> </a:t>
            </a:r>
          </a:p>
          <a:p>
            <a:r>
              <a:rPr lang="en-CA" sz="1100" b="0" i="0" u="none" strike="noStrike">
                <a:solidFill>
                  <a:schemeClr val="dk1"/>
                </a:solidFill>
                <a:effectLst/>
                <a:latin typeface="+mn-lt"/>
                <a:ea typeface="+mn-ea"/>
                <a:cs typeface="+mn-cs"/>
              </a:rPr>
              <a:t>St. Joseph's Health Care London (Parkwood Institute)</a:t>
            </a:r>
            <a:r>
              <a:rPr lang="en-CA">
                <a:effectLst/>
              </a:rPr>
              <a:t> </a:t>
            </a:r>
          </a:p>
          <a:p>
            <a:r>
              <a:rPr lang="en-CA" sz="1100" b="0" i="0" u="none" strike="noStrike">
                <a:solidFill>
                  <a:schemeClr val="dk1"/>
                </a:solidFill>
                <a:effectLst/>
                <a:latin typeface="+mn-lt"/>
                <a:ea typeface="+mn-ea"/>
                <a:cs typeface="+mn-cs"/>
              </a:rPr>
              <a:t>St. Joseph's Health Centre Guelph</a:t>
            </a:r>
            <a:r>
              <a:rPr lang="en-CA">
                <a:effectLst/>
              </a:rPr>
              <a:t> </a:t>
            </a:r>
          </a:p>
          <a:p>
            <a:r>
              <a:rPr lang="en-CA" sz="1100" b="0" i="0" u="none" strike="noStrike">
                <a:solidFill>
                  <a:schemeClr val="dk1"/>
                </a:solidFill>
                <a:effectLst/>
                <a:latin typeface="+mn-lt"/>
                <a:ea typeface="+mn-ea"/>
                <a:cs typeface="+mn-cs"/>
              </a:rPr>
              <a:t>St. Joseph's Healthcare Hamilton (Brant)</a:t>
            </a:r>
            <a:r>
              <a:rPr lang="en-CA">
                <a:effectLst/>
              </a:rPr>
              <a:t> </a:t>
            </a:r>
          </a:p>
          <a:p>
            <a:r>
              <a:rPr lang="en-CA" sz="1100" b="0" i="0" u="none" strike="noStrike">
                <a:solidFill>
                  <a:schemeClr val="dk1"/>
                </a:solidFill>
                <a:effectLst/>
                <a:latin typeface="+mn-lt"/>
                <a:ea typeface="+mn-ea"/>
                <a:cs typeface="+mn-cs"/>
              </a:rPr>
              <a:t>St. Joseph's Healthcare Hamilton (Charlton Campus)</a:t>
            </a:r>
            <a:r>
              <a:rPr lang="en-CA">
                <a:effectLst/>
              </a:rPr>
              <a:t> </a:t>
            </a:r>
          </a:p>
          <a:p>
            <a:r>
              <a:rPr lang="en-CA" sz="1100" b="0" i="0" u="none" strike="noStrike">
                <a:solidFill>
                  <a:schemeClr val="dk1"/>
                </a:solidFill>
                <a:effectLst/>
                <a:latin typeface="+mn-lt"/>
                <a:ea typeface="+mn-ea"/>
                <a:cs typeface="+mn-cs"/>
              </a:rPr>
              <a:t>St. Joseph's Healthcare Hamilton (Halton)</a:t>
            </a:r>
            <a:r>
              <a:rPr lang="en-CA">
                <a:effectLst/>
              </a:rPr>
              <a:t> </a:t>
            </a:r>
          </a:p>
          <a:p>
            <a:r>
              <a:rPr lang="en-CA" sz="1100" b="0" i="0" u="none" strike="noStrike">
                <a:solidFill>
                  <a:schemeClr val="dk1"/>
                </a:solidFill>
                <a:effectLst/>
                <a:latin typeface="+mn-lt"/>
                <a:ea typeface="+mn-ea"/>
                <a:cs typeface="+mn-cs"/>
              </a:rPr>
              <a:t>St. Joseph's Healthcare Hamilton (King Campus)</a:t>
            </a:r>
            <a:r>
              <a:rPr lang="en-CA">
                <a:effectLst/>
              </a:rPr>
              <a:t> </a:t>
            </a:r>
          </a:p>
          <a:p>
            <a:r>
              <a:rPr lang="en-CA" sz="1100" b="0" i="0" u="none" strike="noStrike">
                <a:solidFill>
                  <a:schemeClr val="dk1"/>
                </a:solidFill>
                <a:effectLst/>
                <a:latin typeface="+mn-lt"/>
                <a:ea typeface="+mn-ea"/>
                <a:cs typeface="+mn-cs"/>
              </a:rPr>
              <a:t>St. Joseph's Healthcare Hamilton (Niagara)</a:t>
            </a:r>
            <a:r>
              <a:rPr lang="en-CA">
                <a:effectLst/>
              </a:rPr>
              <a:t> </a:t>
            </a:r>
          </a:p>
          <a:p>
            <a:r>
              <a:rPr lang="en-CA" sz="1100" b="0" i="0" u="none" strike="noStrike">
                <a:solidFill>
                  <a:schemeClr val="dk1"/>
                </a:solidFill>
                <a:effectLst/>
                <a:latin typeface="+mn-lt"/>
                <a:ea typeface="+mn-ea"/>
                <a:cs typeface="+mn-cs"/>
              </a:rPr>
              <a:t>St. Joseph's Healthcare Hamilton (West 5th)</a:t>
            </a:r>
            <a:r>
              <a:rPr lang="en-CA">
                <a:effectLst/>
              </a:rPr>
              <a:t> </a:t>
            </a:r>
          </a:p>
          <a:p>
            <a:r>
              <a:rPr lang="en-CA" sz="1100" b="0" i="0" u="none" strike="noStrike">
                <a:solidFill>
                  <a:schemeClr val="dk1"/>
                </a:solidFill>
                <a:effectLst/>
                <a:latin typeface="+mn-lt"/>
                <a:ea typeface="+mn-ea"/>
                <a:cs typeface="+mn-cs"/>
              </a:rPr>
              <a:t>St. Mary's General Hospital (Kitchener)</a:t>
            </a:r>
            <a:r>
              <a:rPr lang="en-CA">
                <a:effectLst/>
              </a:rPr>
              <a:t> </a:t>
            </a:r>
          </a:p>
          <a:p>
            <a:r>
              <a:rPr lang="en-CA" sz="1100" b="0" i="0" u="none" strike="noStrike">
                <a:solidFill>
                  <a:schemeClr val="dk1"/>
                </a:solidFill>
                <a:effectLst/>
                <a:latin typeface="+mn-lt"/>
                <a:ea typeface="+mn-ea"/>
                <a:cs typeface="+mn-cs"/>
              </a:rPr>
              <a:t>St. Thomas Elgin General Hospital</a:t>
            </a:r>
            <a:r>
              <a:rPr lang="en-CA">
                <a:effectLst/>
              </a:rPr>
              <a:t> </a:t>
            </a:r>
          </a:p>
          <a:p>
            <a:r>
              <a:rPr lang="en-CA" sz="1100" b="0" i="0" u="none" strike="noStrike">
                <a:solidFill>
                  <a:schemeClr val="dk1"/>
                </a:solidFill>
                <a:effectLst/>
                <a:latin typeface="+mn-lt"/>
                <a:ea typeface="+mn-ea"/>
                <a:cs typeface="+mn-cs"/>
              </a:rPr>
              <a:t>STAR Family Health Team</a:t>
            </a:r>
            <a:r>
              <a:rPr lang="en-CA">
                <a:effectLst/>
              </a:rPr>
              <a:t> </a:t>
            </a:r>
          </a:p>
          <a:p>
            <a:r>
              <a:rPr lang="en-CA" sz="1100" b="0" i="0" u="none" strike="noStrike">
                <a:solidFill>
                  <a:schemeClr val="dk1"/>
                </a:solidFill>
                <a:effectLst/>
                <a:latin typeface="+mn-lt"/>
                <a:ea typeface="+mn-ea"/>
                <a:cs typeface="+mn-cs"/>
              </a:rPr>
              <a:t>Sudbury</a:t>
            </a:r>
            <a:r>
              <a:rPr lang="en-CA">
                <a:effectLst/>
              </a:rPr>
              <a:t> </a:t>
            </a:r>
          </a:p>
          <a:p>
            <a:r>
              <a:rPr lang="en-CA" sz="1100" b="0" i="0" u="none" strike="noStrike">
                <a:solidFill>
                  <a:schemeClr val="dk1"/>
                </a:solidFill>
                <a:effectLst/>
                <a:latin typeface="+mn-lt"/>
                <a:ea typeface="+mn-ea"/>
                <a:cs typeface="+mn-cs"/>
              </a:rPr>
              <a:t>Sunnybrook Health Sciences Centre</a:t>
            </a:r>
            <a:r>
              <a:rPr lang="en-CA">
                <a:effectLst/>
              </a:rPr>
              <a:t> </a:t>
            </a:r>
          </a:p>
          <a:p>
            <a:r>
              <a:rPr lang="en-CA" sz="1100" b="0" i="0" u="none" strike="noStrike">
                <a:solidFill>
                  <a:schemeClr val="dk1"/>
                </a:solidFill>
                <a:effectLst/>
                <a:latin typeface="+mn-lt"/>
                <a:ea typeface="+mn-ea"/>
                <a:cs typeface="+mn-cs"/>
              </a:rPr>
              <a:t>Sunnybrook Health Sciences Centre (Bayview Campus)</a:t>
            </a:r>
            <a:r>
              <a:rPr lang="en-CA">
                <a:effectLst/>
              </a:rPr>
              <a:t> </a:t>
            </a:r>
          </a:p>
          <a:p>
            <a:r>
              <a:rPr lang="en-CA" sz="1100" b="0" i="0" u="none" strike="noStrike">
                <a:solidFill>
                  <a:schemeClr val="dk1"/>
                </a:solidFill>
                <a:effectLst/>
                <a:latin typeface="+mn-lt"/>
                <a:ea typeface="+mn-ea"/>
                <a:cs typeface="+mn-cs"/>
              </a:rPr>
              <a:t>Sunnybrook Health Sciences Centre (Peter Cipriano Centre for Seniors Health)</a:t>
            </a:r>
            <a:r>
              <a:rPr lang="en-CA">
                <a:effectLst/>
              </a:rPr>
              <a:t> </a:t>
            </a:r>
          </a:p>
          <a:p>
            <a:r>
              <a:rPr lang="en-CA" sz="1100" b="0" i="0" u="none" strike="noStrike">
                <a:solidFill>
                  <a:schemeClr val="dk1"/>
                </a:solidFill>
                <a:effectLst/>
                <a:latin typeface="+mn-lt"/>
                <a:ea typeface="+mn-ea"/>
                <a:cs typeface="+mn-cs"/>
              </a:rPr>
              <a:t>Sunset Country Family Health Team</a:t>
            </a:r>
            <a:r>
              <a:rPr lang="en-CA">
                <a:effectLst/>
              </a:rPr>
              <a:t> </a:t>
            </a:r>
          </a:p>
          <a:p>
            <a:r>
              <a:rPr lang="en-CA" sz="1100" b="0" i="0" u="none" strike="noStrike">
                <a:solidFill>
                  <a:schemeClr val="dk1"/>
                </a:solidFill>
                <a:effectLst/>
                <a:latin typeface="+mn-lt"/>
                <a:ea typeface="+mn-ea"/>
                <a:cs typeface="+mn-cs"/>
              </a:rPr>
              <a:t>Temiskaming Hospital</a:t>
            </a:r>
            <a:r>
              <a:rPr lang="en-CA">
                <a:effectLst/>
              </a:rPr>
              <a:t> </a:t>
            </a:r>
          </a:p>
          <a:p>
            <a:r>
              <a:rPr lang="en-CA" sz="1100" b="0" i="0" u="none" strike="noStrike">
                <a:solidFill>
                  <a:schemeClr val="dk1"/>
                </a:solidFill>
                <a:effectLst/>
                <a:latin typeface="+mn-lt"/>
                <a:ea typeface="+mn-ea"/>
                <a:cs typeface="+mn-cs"/>
              </a:rPr>
              <a:t>The Ottawa Hospital (Civic Campus)</a:t>
            </a:r>
            <a:r>
              <a:rPr lang="en-CA">
                <a:effectLst/>
              </a:rPr>
              <a:t> </a:t>
            </a:r>
          </a:p>
          <a:p>
            <a:r>
              <a:rPr lang="en-CA" sz="1100" b="0" i="0" u="none" strike="noStrike">
                <a:solidFill>
                  <a:schemeClr val="dk1"/>
                </a:solidFill>
                <a:effectLst/>
                <a:latin typeface="+mn-lt"/>
                <a:ea typeface="+mn-ea"/>
                <a:cs typeface="+mn-cs"/>
              </a:rPr>
              <a:t>The Ottawa Hospital (General Campus)</a:t>
            </a:r>
            <a:r>
              <a:rPr lang="en-CA">
                <a:effectLst/>
              </a:rPr>
              <a:t> </a:t>
            </a:r>
          </a:p>
          <a:p>
            <a:r>
              <a:rPr lang="en-CA" sz="1100" b="0" i="0" u="none" strike="noStrike">
                <a:solidFill>
                  <a:schemeClr val="dk1"/>
                </a:solidFill>
                <a:effectLst/>
                <a:latin typeface="+mn-lt"/>
                <a:ea typeface="+mn-ea"/>
                <a:cs typeface="+mn-cs"/>
              </a:rPr>
              <a:t>The Village of Aspen Lake</a:t>
            </a:r>
            <a:r>
              <a:rPr lang="en-CA">
                <a:effectLst/>
              </a:rPr>
              <a:t> </a:t>
            </a:r>
          </a:p>
          <a:p>
            <a:r>
              <a:rPr lang="en-CA" sz="1100" b="0" i="0" u="none" strike="noStrike">
                <a:solidFill>
                  <a:schemeClr val="dk1"/>
                </a:solidFill>
                <a:effectLst/>
                <a:latin typeface="+mn-lt"/>
                <a:ea typeface="+mn-ea"/>
                <a:cs typeface="+mn-cs"/>
              </a:rPr>
              <a:t>Thunder Bay Regional Health Sciences Centre</a:t>
            </a:r>
            <a:r>
              <a:rPr lang="en-CA">
                <a:effectLst/>
              </a:rPr>
              <a:t> </a:t>
            </a:r>
          </a:p>
          <a:p>
            <a:r>
              <a:rPr lang="en-CA" sz="1100" b="0" i="0" u="none" strike="noStrike">
                <a:solidFill>
                  <a:schemeClr val="dk1"/>
                </a:solidFill>
                <a:effectLst/>
                <a:latin typeface="+mn-lt"/>
                <a:ea typeface="+mn-ea"/>
                <a:cs typeface="+mn-cs"/>
              </a:rPr>
              <a:t>Timmins Academic Family Health Team</a:t>
            </a:r>
            <a:r>
              <a:rPr lang="en-CA">
                <a:effectLst/>
              </a:rPr>
              <a:t> </a:t>
            </a:r>
          </a:p>
          <a:p>
            <a:r>
              <a:rPr lang="en-CA" sz="1100" b="0" i="0" u="none" strike="noStrike">
                <a:solidFill>
                  <a:schemeClr val="dk1"/>
                </a:solidFill>
                <a:effectLst/>
                <a:latin typeface="+mn-lt"/>
                <a:ea typeface="+mn-ea"/>
                <a:cs typeface="+mn-cs"/>
              </a:rPr>
              <a:t>Timmins and District Hospital</a:t>
            </a:r>
            <a:r>
              <a:rPr lang="en-CA">
                <a:effectLst/>
              </a:rPr>
              <a:t> </a:t>
            </a:r>
          </a:p>
          <a:p>
            <a:r>
              <a:rPr lang="en-CA" sz="1100" b="0" i="0" u="none" strike="noStrike">
                <a:solidFill>
                  <a:schemeClr val="dk1"/>
                </a:solidFill>
                <a:effectLst/>
                <a:latin typeface="+mn-lt"/>
                <a:ea typeface="+mn-ea"/>
                <a:cs typeface="+mn-cs"/>
              </a:rPr>
              <a:t>Toronto Grace Health Centre</a:t>
            </a:r>
            <a:r>
              <a:rPr lang="en-CA">
                <a:effectLst/>
              </a:rPr>
              <a:t> </a:t>
            </a:r>
          </a:p>
          <a:p>
            <a:r>
              <a:rPr lang="en-CA" sz="1100" b="0" i="0" u="none" strike="noStrike">
                <a:solidFill>
                  <a:schemeClr val="dk1"/>
                </a:solidFill>
                <a:effectLst/>
                <a:latin typeface="+mn-lt"/>
                <a:ea typeface="+mn-ea"/>
                <a:cs typeface="+mn-cs"/>
              </a:rPr>
              <a:t>Trillium Health Partners (Credit Valley)</a:t>
            </a:r>
            <a:r>
              <a:rPr lang="en-CA">
                <a:effectLst/>
              </a:rPr>
              <a:t> </a:t>
            </a:r>
          </a:p>
          <a:p>
            <a:r>
              <a:rPr lang="en-CA" sz="1100" b="0" i="0" u="none" strike="noStrike">
                <a:solidFill>
                  <a:schemeClr val="dk1"/>
                </a:solidFill>
                <a:effectLst/>
                <a:latin typeface="+mn-lt"/>
                <a:ea typeface="+mn-ea"/>
                <a:cs typeface="+mn-cs"/>
              </a:rPr>
              <a:t>Trillium Health Partners (Mississauga)</a:t>
            </a:r>
            <a:r>
              <a:rPr lang="en-CA">
                <a:effectLst/>
              </a:rPr>
              <a:t> </a:t>
            </a:r>
          </a:p>
          <a:p>
            <a:r>
              <a:rPr lang="en-CA" sz="1100" b="0" i="0" u="none" strike="noStrike">
                <a:solidFill>
                  <a:schemeClr val="dk1"/>
                </a:solidFill>
                <a:effectLst/>
                <a:latin typeface="+mn-lt"/>
                <a:ea typeface="+mn-ea"/>
                <a:cs typeface="+mn-cs"/>
              </a:rPr>
              <a:t>Trillium Health Partners (Queensway)</a:t>
            </a:r>
            <a:r>
              <a:rPr lang="en-CA">
                <a:effectLst/>
              </a:rPr>
              <a:t> </a:t>
            </a:r>
          </a:p>
          <a:p>
            <a:r>
              <a:rPr lang="en-CA" sz="1100" b="0" i="0" u="none" strike="noStrike">
                <a:solidFill>
                  <a:schemeClr val="dk1"/>
                </a:solidFill>
                <a:effectLst/>
                <a:latin typeface="+mn-lt"/>
                <a:ea typeface="+mn-ea"/>
                <a:cs typeface="+mn-cs"/>
              </a:rPr>
              <a:t>Two Rivers Family Health Team</a:t>
            </a:r>
            <a:r>
              <a:rPr lang="en-CA">
                <a:effectLst/>
              </a:rPr>
              <a:t> </a:t>
            </a:r>
          </a:p>
          <a:p>
            <a:r>
              <a:rPr lang="en-CA" sz="1100" b="0" i="0" u="none" strike="noStrike">
                <a:solidFill>
                  <a:schemeClr val="dk1"/>
                </a:solidFill>
                <a:effectLst/>
                <a:latin typeface="+mn-lt"/>
                <a:ea typeface="+mn-ea"/>
                <a:cs typeface="+mn-cs"/>
              </a:rPr>
              <a:t>Union Villa</a:t>
            </a:r>
            <a:r>
              <a:rPr lang="en-CA">
                <a:effectLst/>
              </a:rPr>
              <a:t> </a:t>
            </a:r>
          </a:p>
          <a:p>
            <a:r>
              <a:rPr lang="en-CA" sz="1100" b="0" i="0" u="none" strike="noStrike">
                <a:solidFill>
                  <a:schemeClr val="dk1"/>
                </a:solidFill>
                <a:effectLst/>
                <a:latin typeface="+mn-lt"/>
                <a:ea typeface="+mn-ea"/>
                <a:cs typeface="+mn-cs"/>
              </a:rPr>
              <a:t>Unionville Home Society</a:t>
            </a:r>
            <a:r>
              <a:rPr lang="en-CA">
                <a:effectLst/>
              </a:rPr>
              <a:t> </a:t>
            </a:r>
          </a:p>
          <a:p>
            <a:r>
              <a:rPr lang="en-CA" sz="1100" b="0" i="0" u="none" strike="noStrike">
                <a:solidFill>
                  <a:schemeClr val="dk1"/>
                </a:solidFill>
                <a:effectLst/>
                <a:latin typeface="+mn-lt"/>
                <a:ea typeface="+mn-ea"/>
                <a:cs typeface="+mn-cs"/>
              </a:rPr>
              <a:t>Unity Health Toronto (Providence Healthcare)</a:t>
            </a:r>
            <a:r>
              <a:rPr lang="en-CA">
                <a:effectLst/>
              </a:rPr>
              <a:t> </a:t>
            </a:r>
          </a:p>
          <a:p>
            <a:r>
              <a:rPr lang="en-CA" sz="1100" b="0" i="0" u="none" strike="noStrike">
                <a:solidFill>
                  <a:schemeClr val="dk1"/>
                </a:solidFill>
                <a:effectLst/>
                <a:latin typeface="+mn-lt"/>
                <a:ea typeface="+mn-ea"/>
                <a:cs typeface="+mn-cs"/>
              </a:rPr>
              <a:t>Unity Health Toronto (St. Joseph's Health Centre)</a:t>
            </a:r>
            <a:r>
              <a:rPr lang="en-CA">
                <a:effectLst/>
              </a:rPr>
              <a:t> </a:t>
            </a:r>
          </a:p>
          <a:p>
            <a:r>
              <a:rPr lang="en-CA" sz="1100" b="0" i="0" u="none" strike="noStrike">
                <a:solidFill>
                  <a:schemeClr val="dk1"/>
                </a:solidFill>
                <a:effectLst/>
                <a:latin typeface="+mn-lt"/>
                <a:ea typeface="+mn-ea"/>
                <a:cs typeface="+mn-cs"/>
              </a:rPr>
              <a:t>Unity Health Toronto (St. Michael's Hospital)</a:t>
            </a:r>
            <a:r>
              <a:rPr lang="en-CA">
                <a:effectLst/>
              </a:rPr>
              <a:t> </a:t>
            </a:r>
          </a:p>
          <a:p>
            <a:r>
              <a:rPr lang="en-CA" sz="1100" b="0" i="0" u="none" strike="noStrike">
                <a:solidFill>
                  <a:schemeClr val="dk1"/>
                </a:solidFill>
                <a:effectLst/>
                <a:latin typeface="+mn-lt"/>
                <a:ea typeface="+mn-ea"/>
                <a:cs typeface="+mn-cs"/>
              </a:rPr>
              <a:t>University Health Network (Bickle Centre)</a:t>
            </a:r>
            <a:r>
              <a:rPr lang="en-CA">
                <a:effectLst/>
              </a:rPr>
              <a:t> </a:t>
            </a:r>
          </a:p>
          <a:p>
            <a:r>
              <a:rPr lang="en-CA" sz="1100" b="0" i="0" u="none" strike="noStrike">
                <a:solidFill>
                  <a:schemeClr val="dk1"/>
                </a:solidFill>
                <a:effectLst/>
                <a:latin typeface="+mn-lt"/>
                <a:ea typeface="+mn-ea"/>
                <a:cs typeface="+mn-cs"/>
              </a:rPr>
              <a:t>University Health Network (Princess Margaret Cancer Centre)</a:t>
            </a:r>
            <a:r>
              <a:rPr lang="en-CA">
                <a:effectLst/>
              </a:rPr>
              <a:t> </a:t>
            </a:r>
          </a:p>
          <a:p>
            <a:r>
              <a:rPr lang="en-CA" sz="1100" b="0" i="0" u="none" strike="noStrike">
                <a:solidFill>
                  <a:schemeClr val="dk1"/>
                </a:solidFill>
                <a:effectLst/>
                <a:latin typeface="+mn-lt"/>
                <a:ea typeface="+mn-ea"/>
                <a:cs typeface="+mn-cs"/>
              </a:rPr>
              <a:t>University Health Network (Toronto General)</a:t>
            </a:r>
            <a:r>
              <a:rPr lang="en-CA">
                <a:effectLst/>
              </a:rPr>
              <a:t> </a:t>
            </a:r>
          </a:p>
          <a:p>
            <a:r>
              <a:rPr lang="en-CA" sz="1100" b="0" i="0" u="none" strike="noStrike">
                <a:solidFill>
                  <a:schemeClr val="dk1"/>
                </a:solidFill>
                <a:effectLst/>
                <a:latin typeface="+mn-lt"/>
                <a:ea typeface="+mn-ea"/>
                <a:cs typeface="+mn-cs"/>
              </a:rPr>
              <a:t>University Health Network (Toronto Rehabilitation Institute)</a:t>
            </a:r>
            <a:r>
              <a:rPr lang="en-CA">
                <a:effectLst/>
              </a:rPr>
              <a:t> </a:t>
            </a:r>
          </a:p>
          <a:p>
            <a:r>
              <a:rPr lang="en-CA" sz="1100" b="0" i="0" u="none" strike="noStrike">
                <a:solidFill>
                  <a:schemeClr val="dk1"/>
                </a:solidFill>
                <a:effectLst/>
                <a:latin typeface="+mn-lt"/>
                <a:ea typeface="+mn-ea"/>
                <a:cs typeface="+mn-cs"/>
              </a:rPr>
              <a:t>University Health Network (Toronto Western)</a:t>
            </a:r>
            <a:r>
              <a:rPr lang="en-CA">
                <a:effectLst/>
              </a:rPr>
              <a:t> </a:t>
            </a:r>
          </a:p>
          <a:p>
            <a:r>
              <a:rPr lang="en-CA" sz="1100" b="0" i="0" u="none" strike="noStrike">
                <a:solidFill>
                  <a:schemeClr val="dk1"/>
                </a:solidFill>
                <a:effectLst/>
                <a:latin typeface="+mn-lt"/>
                <a:ea typeface="+mn-ea"/>
                <a:cs typeface="+mn-cs"/>
              </a:rPr>
              <a:t>University Health Network (West Park Healthcare Centre)</a:t>
            </a:r>
            <a:r>
              <a:rPr lang="en-CA">
                <a:effectLst/>
              </a:rPr>
              <a:t> </a:t>
            </a:r>
          </a:p>
          <a:p>
            <a:r>
              <a:rPr lang="en-CA" sz="1100" b="0" i="0" u="none" strike="noStrike">
                <a:solidFill>
                  <a:schemeClr val="dk1"/>
                </a:solidFill>
                <a:effectLst/>
                <a:latin typeface="+mn-lt"/>
                <a:ea typeface="+mn-ea"/>
                <a:cs typeface="+mn-cs"/>
              </a:rPr>
              <a:t>Upper Canada Family Health Team</a:t>
            </a:r>
            <a:r>
              <a:rPr lang="en-CA">
                <a:effectLst/>
              </a:rPr>
              <a:t> </a:t>
            </a:r>
          </a:p>
          <a:p>
            <a:r>
              <a:rPr lang="en-CA" sz="1100" b="0" i="0" u="none" strike="noStrike">
                <a:solidFill>
                  <a:schemeClr val="dk1"/>
                </a:solidFill>
                <a:effectLst/>
                <a:latin typeface="+mn-lt"/>
                <a:ea typeface="+mn-ea"/>
                <a:cs typeface="+mn-cs"/>
              </a:rPr>
              <a:t>Upper Grand Family Health Team</a:t>
            </a:r>
            <a:r>
              <a:rPr lang="en-CA">
                <a:effectLst/>
              </a:rPr>
              <a:t> </a:t>
            </a:r>
          </a:p>
          <a:p>
            <a:r>
              <a:rPr lang="en-CA" sz="1100" b="0" i="0" u="none" strike="noStrike">
                <a:solidFill>
                  <a:schemeClr val="dk1"/>
                </a:solidFill>
                <a:effectLst/>
                <a:latin typeface="+mn-lt"/>
                <a:ea typeface="+mn-ea"/>
                <a:cs typeface="+mn-cs"/>
              </a:rPr>
              <a:t>Vibrant Health Care Alliance</a:t>
            </a:r>
            <a:r>
              <a:rPr lang="en-CA">
                <a:effectLst/>
              </a:rPr>
              <a:t> </a:t>
            </a:r>
          </a:p>
          <a:p>
            <a:r>
              <a:rPr lang="en-CA" sz="1100" b="0" i="0" u="none" strike="noStrike">
                <a:solidFill>
                  <a:schemeClr val="dk1"/>
                </a:solidFill>
                <a:effectLst/>
                <a:latin typeface="+mn-lt"/>
                <a:ea typeface="+mn-ea"/>
                <a:cs typeface="+mn-cs"/>
              </a:rPr>
              <a:t>Waterloo Regional Health Network (Chicopee)</a:t>
            </a:r>
            <a:r>
              <a:rPr lang="en-CA">
                <a:effectLst/>
              </a:rPr>
              <a:t> </a:t>
            </a:r>
          </a:p>
          <a:p>
            <a:r>
              <a:rPr lang="en-CA" sz="1100" b="0" i="0" u="none" strike="noStrike">
                <a:solidFill>
                  <a:schemeClr val="dk1"/>
                </a:solidFill>
                <a:effectLst/>
                <a:latin typeface="+mn-lt"/>
                <a:ea typeface="+mn-ea"/>
                <a:cs typeface="+mn-cs"/>
              </a:rPr>
              <a:t>Waterloo Regional Health Network (Midtown)</a:t>
            </a:r>
            <a:r>
              <a:rPr lang="en-CA">
                <a:effectLst/>
              </a:rPr>
              <a:t> </a:t>
            </a:r>
          </a:p>
          <a:p>
            <a:r>
              <a:rPr lang="en-CA" sz="1100" b="0" i="0" u="none" strike="noStrike">
                <a:solidFill>
                  <a:schemeClr val="dk1"/>
                </a:solidFill>
                <a:effectLst/>
                <a:latin typeface="+mn-lt"/>
                <a:ea typeface="+mn-ea"/>
                <a:cs typeface="+mn-cs"/>
              </a:rPr>
              <a:t>Waterloo Regional Health Network (Queens Blvd)</a:t>
            </a:r>
            <a:r>
              <a:rPr lang="en-CA">
                <a:effectLst/>
              </a:rPr>
              <a:t> </a:t>
            </a:r>
          </a:p>
          <a:p>
            <a:r>
              <a:rPr lang="en-CA" sz="1100" b="0" i="0" u="none" strike="noStrike">
                <a:solidFill>
                  <a:schemeClr val="dk1"/>
                </a:solidFill>
                <a:effectLst/>
                <a:latin typeface="+mn-lt"/>
                <a:ea typeface="+mn-ea"/>
                <a:cs typeface="+mn-cs"/>
              </a:rPr>
              <a:t>Waypoint Centre for Mental Health Care</a:t>
            </a:r>
            <a:r>
              <a:rPr lang="en-CA">
                <a:effectLst/>
              </a:rPr>
              <a:t> </a:t>
            </a:r>
          </a:p>
          <a:p>
            <a:r>
              <a:rPr lang="en-CA" sz="1100" b="0" i="0" u="none" strike="noStrike">
                <a:solidFill>
                  <a:schemeClr val="dk1"/>
                </a:solidFill>
                <a:effectLst/>
                <a:latin typeface="+mn-lt"/>
                <a:ea typeface="+mn-ea"/>
                <a:cs typeface="+mn-cs"/>
              </a:rPr>
              <a:t>Weeneebayko General Hospital</a:t>
            </a:r>
            <a:r>
              <a:rPr lang="en-CA">
                <a:effectLst/>
              </a:rPr>
              <a:t> </a:t>
            </a:r>
          </a:p>
          <a:p>
            <a:r>
              <a:rPr lang="en-CA" sz="1100" b="0" i="0" u="none" strike="noStrike">
                <a:solidFill>
                  <a:schemeClr val="dk1"/>
                </a:solidFill>
                <a:effectLst/>
                <a:latin typeface="+mn-lt"/>
                <a:ea typeface="+mn-ea"/>
                <a:cs typeface="+mn-cs"/>
              </a:rPr>
              <a:t>Welland McMaster Family Health Team</a:t>
            </a:r>
            <a:r>
              <a:rPr lang="en-CA">
                <a:effectLst/>
              </a:rPr>
              <a:t> </a:t>
            </a:r>
          </a:p>
          <a:p>
            <a:r>
              <a:rPr lang="en-CA" sz="1100" b="0" i="0" u="none" strike="noStrike">
                <a:solidFill>
                  <a:schemeClr val="dk1"/>
                </a:solidFill>
                <a:effectLst/>
                <a:latin typeface="+mn-lt"/>
                <a:ea typeface="+mn-ea"/>
                <a:cs typeface="+mn-cs"/>
              </a:rPr>
              <a:t>Wendat Community Programs</a:t>
            </a:r>
            <a:r>
              <a:rPr lang="en-CA">
                <a:effectLst/>
              </a:rPr>
              <a:t> </a:t>
            </a:r>
          </a:p>
          <a:p>
            <a:r>
              <a:rPr lang="en-CA" sz="1100" b="0" i="0" u="none" strike="noStrike">
                <a:solidFill>
                  <a:schemeClr val="dk1"/>
                </a:solidFill>
                <a:effectLst/>
                <a:latin typeface="+mn-lt"/>
                <a:ea typeface="+mn-ea"/>
                <a:cs typeface="+mn-cs"/>
              </a:rPr>
              <a:t>West Champlain Family Health Team (Pembroke)</a:t>
            </a:r>
            <a:r>
              <a:rPr lang="en-CA">
                <a:effectLst/>
              </a:rPr>
              <a:t> </a:t>
            </a:r>
          </a:p>
          <a:p>
            <a:r>
              <a:rPr lang="en-CA" sz="1100" b="0" i="0" u="none" strike="noStrike">
                <a:solidFill>
                  <a:schemeClr val="dk1"/>
                </a:solidFill>
                <a:effectLst/>
                <a:latin typeface="+mn-lt"/>
                <a:ea typeface="+mn-ea"/>
                <a:cs typeface="+mn-cs"/>
              </a:rPr>
              <a:t>West Nipissing General Hospital</a:t>
            </a:r>
            <a:r>
              <a:rPr lang="en-CA">
                <a:effectLst/>
              </a:rPr>
              <a:t> </a:t>
            </a:r>
          </a:p>
          <a:p>
            <a:r>
              <a:rPr lang="en-CA" sz="1100" b="0" i="0" u="none" strike="noStrike">
                <a:solidFill>
                  <a:schemeClr val="dk1"/>
                </a:solidFill>
                <a:effectLst/>
                <a:latin typeface="+mn-lt"/>
                <a:ea typeface="+mn-ea"/>
                <a:cs typeface="+mn-cs"/>
              </a:rPr>
              <a:t>West Park Healthcare Centre</a:t>
            </a:r>
            <a:r>
              <a:rPr lang="en-CA">
                <a:effectLst/>
              </a:rPr>
              <a:t> </a:t>
            </a:r>
          </a:p>
          <a:p>
            <a:r>
              <a:rPr lang="en-CA" sz="1100" b="0" i="0" u="none" strike="noStrike">
                <a:solidFill>
                  <a:schemeClr val="dk1"/>
                </a:solidFill>
                <a:effectLst/>
                <a:latin typeface="+mn-lt"/>
                <a:ea typeface="+mn-ea"/>
                <a:cs typeface="+mn-cs"/>
              </a:rPr>
              <a:t>West Parry Sound Health Centre</a:t>
            </a:r>
            <a:r>
              <a:rPr lang="en-CA">
                <a:effectLst/>
              </a:rPr>
              <a:t> </a:t>
            </a:r>
          </a:p>
          <a:p>
            <a:r>
              <a:rPr lang="en-CA" sz="1100" b="0" i="0" u="none" strike="noStrike">
                <a:solidFill>
                  <a:schemeClr val="dk1"/>
                </a:solidFill>
                <a:effectLst/>
                <a:latin typeface="+mn-lt"/>
                <a:ea typeface="+mn-ea"/>
                <a:cs typeface="+mn-cs"/>
              </a:rPr>
              <a:t>William Osler Health System</a:t>
            </a:r>
            <a:r>
              <a:rPr lang="en-CA">
                <a:effectLst/>
              </a:rPr>
              <a:t> </a:t>
            </a:r>
          </a:p>
          <a:p>
            <a:r>
              <a:rPr lang="en-CA" sz="1100" b="0" i="0" u="none" strike="noStrike">
                <a:solidFill>
                  <a:schemeClr val="dk1"/>
                </a:solidFill>
                <a:effectLst/>
                <a:latin typeface="+mn-lt"/>
                <a:ea typeface="+mn-ea"/>
                <a:cs typeface="+mn-cs"/>
              </a:rPr>
              <a:t>William Osler Health System (Brampton Civic Hospital)</a:t>
            </a:r>
            <a:r>
              <a:rPr lang="en-CA">
                <a:effectLst/>
              </a:rPr>
              <a:t> </a:t>
            </a:r>
          </a:p>
          <a:p>
            <a:r>
              <a:rPr lang="en-CA" sz="1100" b="0" i="0" u="none" strike="noStrike">
                <a:solidFill>
                  <a:schemeClr val="dk1"/>
                </a:solidFill>
                <a:effectLst/>
                <a:latin typeface="+mn-lt"/>
                <a:ea typeface="+mn-ea"/>
                <a:cs typeface="+mn-cs"/>
              </a:rPr>
              <a:t>William Osler Health System (Peel Memorial)</a:t>
            </a:r>
            <a:r>
              <a:rPr lang="en-CA">
                <a:effectLst/>
              </a:rPr>
              <a:t> </a:t>
            </a:r>
          </a:p>
          <a:p>
            <a:r>
              <a:rPr lang="en-CA" sz="1100" b="0" i="0" u="none" strike="noStrike">
                <a:solidFill>
                  <a:schemeClr val="dk1"/>
                </a:solidFill>
                <a:effectLst/>
                <a:latin typeface="+mn-lt"/>
                <a:ea typeface="+mn-ea"/>
                <a:cs typeface="+mn-cs"/>
              </a:rPr>
              <a:t>Windsor Essex Community Health Centre</a:t>
            </a:r>
            <a:r>
              <a:rPr lang="en-CA">
                <a:effectLst/>
              </a:rPr>
              <a:t> </a:t>
            </a:r>
          </a:p>
          <a:p>
            <a:r>
              <a:rPr lang="en-CA" sz="1100" b="0" i="0" u="none" strike="noStrike">
                <a:solidFill>
                  <a:schemeClr val="dk1"/>
                </a:solidFill>
                <a:effectLst/>
                <a:latin typeface="+mn-lt"/>
                <a:ea typeface="+mn-ea"/>
                <a:cs typeface="+mn-cs"/>
              </a:rPr>
              <a:t>Windsor Family Health Team / Windsor Team Care Centre</a:t>
            </a:r>
            <a:r>
              <a:rPr lang="en-CA">
                <a:effectLst/>
              </a:rPr>
              <a:t> </a:t>
            </a:r>
          </a:p>
          <a:p>
            <a:r>
              <a:rPr lang="en-CA" sz="1100" b="0" i="0" u="none" strike="noStrike">
                <a:solidFill>
                  <a:schemeClr val="dk1"/>
                </a:solidFill>
                <a:effectLst/>
                <a:latin typeface="+mn-lt"/>
                <a:ea typeface="+mn-ea"/>
                <a:cs typeface="+mn-cs"/>
              </a:rPr>
              <a:t>Windsor Regional Hospital</a:t>
            </a:r>
            <a:r>
              <a:rPr lang="en-CA">
                <a:effectLst/>
              </a:rPr>
              <a:t> </a:t>
            </a:r>
          </a:p>
          <a:p>
            <a:r>
              <a:rPr lang="en-CA" sz="1100" b="0" i="0" u="none" strike="noStrike">
                <a:solidFill>
                  <a:schemeClr val="dk1"/>
                </a:solidFill>
                <a:effectLst/>
                <a:latin typeface="+mn-lt"/>
                <a:ea typeface="+mn-ea"/>
                <a:cs typeface="+mn-cs"/>
              </a:rPr>
              <a:t>Windsor Regional Hospital (Metropolitan Campus)</a:t>
            </a:r>
            <a:r>
              <a:rPr lang="en-CA">
                <a:effectLst/>
              </a:rPr>
              <a:t> </a:t>
            </a:r>
          </a:p>
          <a:p>
            <a:r>
              <a:rPr lang="en-CA" sz="1100" b="0" i="0" u="none" strike="noStrike">
                <a:solidFill>
                  <a:schemeClr val="dk1"/>
                </a:solidFill>
                <a:effectLst/>
                <a:latin typeface="+mn-lt"/>
                <a:ea typeface="+mn-ea"/>
                <a:cs typeface="+mn-cs"/>
              </a:rPr>
              <a:t>Women's College Hospital</a:t>
            </a:r>
            <a:r>
              <a:rPr lang="en-CA">
                <a:effectLst/>
              </a:rPr>
              <a:t> </a:t>
            </a:r>
          </a:p>
          <a:p>
            <a:r>
              <a:rPr lang="en-CA" sz="1100" b="0" i="0" u="none" strike="noStrike">
                <a:solidFill>
                  <a:schemeClr val="dk1"/>
                </a:solidFill>
                <a:effectLst/>
                <a:latin typeface="+mn-lt"/>
                <a:ea typeface="+mn-ea"/>
                <a:cs typeface="+mn-cs"/>
              </a:rPr>
              <a:t>Woodstock Hospital</a:t>
            </a:r>
            <a:r>
              <a:rPr lang="en-CA">
                <a:effectLst/>
              </a:rPr>
              <a:t> </a:t>
            </a:r>
          </a:p>
          <a:p>
            <a:r>
              <a:rPr lang="en-CA" sz="1100" b="0" i="0" u="none" strike="noStrike">
                <a:solidFill>
                  <a:schemeClr val="dk1"/>
                </a:solidFill>
                <a:effectLst/>
                <a:latin typeface="+mn-lt"/>
                <a:ea typeface="+mn-ea"/>
                <a:cs typeface="+mn-cs"/>
              </a:rPr>
              <a:t>York Region Newmarket Health Centre</a:t>
            </a:r>
            <a:r>
              <a:rPr lang="en-CA">
                <a:effectLst/>
              </a:rPr>
              <a:t> </a:t>
            </a:r>
          </a:p>
          <a:p>
            <a:endParaRPr lang="en-US" sz="1100"/>
          </a:p>
        </xdr:txBody>
      </xdr:sp>
    </xdr:grpSp>
    <xdr:clientData/>
  </xdr:twoCellAnchor>
  <xdr:twoCellAnchor editAs="oneCell">
    <xdr:from>
      <xdr:col>13</xdr:col>
      <xdr:colOff>219363</xdr:colOff>
      <xdr:row>5</xdr:row>
      <xdr:rowOff>80818</xdr:rowOff>
    </xdr:from>
    <xdr:to>
      <xdr:col>20</xdr:col>
      <xdr:colOff>430062</xdr:colOff>
      <xdr:row>48</xdr:row>
      <xdr:rowOff>0</xdr:rowOff>
    </xdr:to>
    <xdr:pic>
      <xdr:nvPicPr>
        <xdr:cNvPr id="6" name="Picture 5">
          <a:extLst>
            <a:ext uri="{FF2B5EF4-FFF2-40B4-BE49-F238E27FC236}">
              <a16:creationId xmlns:a16="http://schemas.microsoft.com/office/drawing/2014/main" id="{01851100-DDD0-7D0D-A45A-487C6C54B0D9}"/>
            </a:ext>
          </a:extLst>
        </xdr:cNvPr>
        <xdr:cNvPicPr>
          <a:picLocks noChangeAspect="1"/>
        </xdr:cNvPicPr>
      </xdr:nvPicPr>
      <xdr:blipFill>
        <a:blip xmlns:r="http://schemas.openxmlformats.org/officeDocument/2006/relationships" r:embed="rId1"/>
        <a:stretch>
          <a:fillRect/>
        </a:stretch>
      </xdr:blipFill>
      <xdr:spPr>
        <a:xfrm>
          <a:off x="13450454" y="1304636"/>
          <a:ext cx="6029608" cy="88553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486833</xdr:colOff>
      <xdr:row>18</xdr:row>
      <xdr:rowOff>148167</xdr:rowOff>
    </xdr:from>
    <xdr:to>
      <xdr:col>17</xdr:col>
      <xdr:colOff>687916</xdr:colOff>
      <xdr:row>57</xdr:row>
      <xdr:rowOff>158750</xdr:rowOff>
    </xdr:to>
    <xdr:sp macro="" textlink="">
      <xdr:nvSpPr>
        <xdr:cNvPr id="10" name="Rounded Rectangle 9">
          <a:extLst>
            <a:ext uri="{FF2B5EF4-FFF2-40B4-BE49-F238E27FC236}">
              <a16:creationId xmlns:a16="http://schemas.microsoft.com/office/drawing/2014/main" id="{41C99C54-940E-77ED-3AF4-45AD9ACF8F82}"/>
            </a:ext>
          </a:extLst>
        </xdr:cNvPr>
        <xdr:cNvSpPr/>
      </xdr:nvSpPr>
      <xdr:spPr>
        <a:xfrm>
          <a:off x="15028333" y="5969000"/>
          <a:ext cx="12477750" cy="8445500"/>
        </a:xfrm>
        <a:prstGeom prst="round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52918</xdr:colOff>
      <xdr:row>1</xdr:row>
      <xdr:rowOff>287868</xdr:rowOff>
    </xdr:from>
    <xdr:to>
      <xdr:col>1</xdr:col>
      <xdr:colOff>963084</xdr:colOff>
      <xdr:row>1</xdr:row>
      <xdr:rowOff>941918</xdr:rowOff>
    </xdr:to>
    <mc:AlternateContent xmlns:mc="http://schemas.openxmlformats.org/markup-compatibility/2006" xmlns:a14="http://schemas.microsoft.com/office/drawing/2010/main">
      <mc:Choice Requires="a14">
        <xdr:graphicFrame macro="">
          <xdr:nvGraphicFramePr>
            <xdr:cNvPr id="2" name="Fiscal Year  6">
              <a:extLst>
                <a:ext uri="{FF2B5EF4-FFF2-40B4-BE49-F238E27FC236}">
                  <a16:creationId xmlns:a16="http://schemas.microsoft.com/office/drawing/2014/main" id="{02D103F7-D5AD-8B4E-9DD9-200876C03903}"/>
                </a:ext>
              </a:extLst>
            </xdr:cNvPr>
            <xdr:cNvGraphicFramePr/>
          </xdr:nvGraphicFramePr>
          <xdr:xfrm>
            <a:off x="0" y="0"/>
            <a:ext cx="0" cy="0"/>
          </xdr:xfrm>
          <a:graphic>
            <a:graphicData uri="http://schemas.microsoft.com/office/drawing/2010/slicer">
              <sle:slicer xmlns:sle="http://schemas.microsoft.com/office/drawing/2010/slicer" name="Fiscal Year  6"/>
            </a:graphicData>
          </a:graphic>
        </xdr:graphicFrame>
      </mc:Choice>
      <mc:Fallback xmlns="">
        <xdr:sp macro="" textlink="">
          <xdr:nvSpPr>
            <xdr:cNvPr id="0" name=""/>
            <xdr:cNvSpPr>
              <a:spLocks noTextEdit="1"/>
            </xdr:cNvSpPr>
          </xdr:nvSpPr>
          <xdr:spPr>
            <a:xfrm>
              <a:off x="52918" y="658285"/>
              <a:ext cx="5471583" cy="65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283633</xdr:colOff>
      <xdr:row>1</xdr:row>
      <xdr:rowOff>317499</xdr:rowOff>
    </xdr:from>
    <xdr:to>
      <xdr:col>7</xdr:col>
      <xdr:colOff>1930399</xdr:colOff>
      <xdr:row>1</xdr:row>
      <xdr:rowOff>973666</xdr:rowOff>
    </xdr:to>
    <mc:AlternateContent xmlns:mc="http://schemas.openxmlformats.org/markup-compatibility/2006" xmlns:a14="http://schemas.microsoft.com/office/drawing/2010/main">
      <mc:Choice Requires="a14">
        <xdr:graphicFrame macro="">
          <xdr:nvGraphicFramePr>
            <xdr:cNvPr id="3" name="Ontario Health Region 6">
              <a:extLst>
                <a:ext uri="{FF2B5EF4-FFF2-40B4-BE49-F238E27FC236}">
                  <a16:creationId xmlns:a16="http://schemas.microsoft.com/office/drawing/2014/main" id="{E0AECECC-9454-574E-B181-CF012319D156}"/>
                </a:ext>
              </a:extLst>
            </xdr:cNvPr>
            <xdr:cNvGraphicFramePr/>
          </xdr:nvGraphicFramePr>
          <xdr:xfrm>
            <a:off x="0" y="0"/>
            <a:ext cx="0" cy="0"/>
          </xdr:xfrm>
          <a:graphic>
            <a:graphicData uri="http://schemas.microsoft.com/office/drawing/2010/slicer">
              <sle:slicer xmlns:sle="http://schemas.microsoft.com/office/drawing/2010/slicer" name="Ontario Health Region 6"/>
            </a:graphicData>
          </a:graphic>
        </xdr:graphicFrame>
      </mc:Choice>
      <mc:Fallback xmlns="">
        <xdr:sp macro="" textlink="">
          <xdr:nvSpPr>
            <xdr:cNvPr id="0" name=""/>
            <xdr:cNvSpPr>
              <a:spLocks noTextEdit="1"/>
            </xdr:cNvSpPr>
          </xdr:nvSpPr>
          <xdr:spPr>
            <a:xfrm>
              <a:off x="7088716" y="687916"/>
              <a:ext cx="7404100" cy="65616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1562102</xdr:colOff>
      <xdr:row>1</xdr:row>
      <xdr:rowOff>317501</xdr:rowOff>
    </xdr:from>
    <xdr:to>
      <xdr:col>11</xdr:col>
      <xdr:colOff>552452</xdr:colOff>
      <xdr:row>1</xdr:row>
      <xdr:rowOff>952501</xdr:rowOff>
    </xdr:to>
    <mc:AlternateContent xmlns:mc="http://schemas.openxmlformats.org/markup-compatibility/2006" xmlns:a14="http://schemas.microsoft.com/office/drawing/2010/main">
      <mc:Choice Requires="a14">
        <xdr:graphicFrame macro="">
          <xdr:nvGraphicFramePr>
            <xdr:cNvPr id="5" name="Bed Status">
              <a:extLst>
                <a:ext uri="{FF2B5EF4-FFF2-40B4-BE49-F238E27FC236}">
                  <a16:creationId xmlns:a16="http://schemas.microsoft.com/office/drawing/2014/main" id="{1154E555-561C-944B-9064-3BE4323C48E5}"/>
                </a:ext>
              </a:extLst>
            </xdr:cNvPr>
            <xdr:cNvGraphicFramePr/>
          </xdr:nvGraphicFramePr>
          <xdr:xfrm>
            <a:off x="0" y="0"/>
            <a:ext cx="0" cy="0"/>
          </xdr:xfrm>
          <a:graphic>
            <a:graphicData uri="http://schemas.microsoft.com/office/drawing/2010/slicer">
              <sle:slicer xmlns:sle="http://schemas.microsoft.com/office/drawing/2010/slicer" name="Bed Status"/>
            </a:graphicData>
          </a:graphic>
        </xdr:graphicFrame>
      </mc:Choice>
      <mc:Fallback xmlns="">
        <xdr:sp macro="" textlink="">
          <xdr:nvSpPr>
            <xdr:cNvPr id="0" name=""/>
            <xdr:cNvSpPr>
              <a:spLocks noTextEdit="1"/>
            </xdr:cNvSpPr>
          </xdr:nvSpPr>
          <xdr:spPr>
            <a:xfrm>
              <a:off x="14613469" y="687918"/>
              <a:ext cx="5041900" cy="63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21166</xdr:colOff>
      <xdr:row>6</xdr:row>
      <xdr:rowOff>190500</xdr:rowOff>
    </xdr:from>
    <xdr:to>
      <xdr:col>2</xdr:col>
      <xdr:colOff>836083</xdr:colOff>
      <xdr:row>16</xdr:row>
      <xdr:rowOff>52917</xdr:rowOff>
    </xdr:to>
    <xdr:sp macro="" textlink="">
      <xdr:nvSpPr>
        <xdr:cNvPr id="6" name="TextBox 5">
          <a:extLst>
            <a:ext uri="{FF2B5EF4-FFF2-40B4-BE49-F238E27FC236}">
              <a16:creationId xmlns:a16="http://schemas.microsoft.com/office/drawing/2014/main" id="{D3269487-ECA6-9648-95DA-20CD25F99D9C}"/>
            </a:ext>
          </a:extLst>
        </xdr:cNvPr>
        <xdr:cNvSpPr txBox="1"/>
      </xdr:nvSpPr>
      <xdr:spPr>
        <a:xfrm>
          <a:off x="21166" y="3291417"/>
          <a:ext cx="6466417" cy="2328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accent1"/>
              </a:solidFill>
            </a:rPr>
            <a:t>Definitions:</a:t>
          </a:r>
        </a:p>
        <a:p>
          <a:r>
            <a:rPr lang="en-US" sz="1100" b="1">
              <a:solidFill>
                <a:schemeClr val="tx1"/>
              </a:solidFill>
            </a:rPr>
            <a:t>Bed Status</a:t>
          </a:r>
          <a:r>
            <a:rPr lang="en-US" sz="1100" b="1" baseline="0">
              <a:solidFill>
                <a:schemeClr val="tx1"/>
              </a:solidFill>
            </a:rPr>
            <a:t>: </a:t>
          </a:r>
          <a:r>
            <a:rPr lang="en-US" sz="1100" b="0" baseline="0">
              <a:solidFill>
                <a:schemeClr val="tx1"/>
              </a:solidFill>
            </a:rPr>
            <a:t>distinguishes program with assigned beds (Bedded Services)</a:t>
          </a:r>
        </a:p>
        <a:p>
          <a:r>
            <a:rPr lang="en-US" sz="1100" b="0" baseline="0">
              <a:solidFill>
                <a:schemeClr val="tx1"/>
              </a:solidFill>
            </a:rPr>
            <a:t>from those without (Ambulatory/Mobile). Note: some programs provide services to admitted patients in hospital, but may not have allocated beds. These programs are counted as "Ambulatory/Mobile" (e.g. HELP program, In-patient consult teams.</a:t>
          </a:r>
        </a:p>
        <a:p>
          <a:endParaRPr lang="en-US" sz="1100" b="1" baseline="0">
            <a:solidFill>
              <a:schemeClr val="tx1"/>
            </a:solidFill>
          </a:endParaRPr>
        </a:p>
        <a:p>
          <a:r>
            <a:rPr lang="en-US" sz="1100" b="1" baseline="0">
              <a:solidFill>
                <a:schemeClr val="tx1"/>
              </a:solidFill>
            </a:rPr>
            <a:t>Full Time Equivalents (FTEs): </a:t>
          </a:r>
          <a:r>
            <a:rPr lang="en-US" sz="1100" b="0" baseline="0">
              <a:solidFill>
                <a:schemeClr val="tx1"/>
              </a:solidFill>
            </a:rPr>
            <a:t>a funded position that provides either 1950 hours or 1825 hours of service per year.</a:t>
          </a:r>
        </a:p>
        <a:p>
          <a:endParaRPr lang="en-US" sz="1100" b="0" baseline="0">
            <a:solidFill>
              <a:schemeClr val="tx1"/>
            </a:solidFill>
          </a:endParaRPr>
        </a:p>
        <a:p>
          <a:r>
            <a:rPr lang="en-US" sz="1100" b="0" baseline="0">
              <a:solidFill>
                <a:schemeClr val="tx1"/>
              </a:solidFill>
            </a:rPr>
            <a:t>Service types are defined in the tab labeled "Summary of Service Types"</a:t>
          </a:r>
        </a:p>
        <a:p>
          <a:endParaRPr lang="en-US" sz="1100" b="0" baseline="0">
            <a:solidFill>
              <a:schemeClr val="tx1"/>
            </a:solidFill>
          </a:endParaRPr>
        </a:p>
        <a:p>
          <a:endParaRPr lang="en-US" sz="1100" b="0">
            <a:solidFill>
              <a:schemeClr val="tx1"/>
            </a:solidFill>
          </a:endParaRPr>
        </a:p>
      </xdr:txBody>
    </xdr:sp>
    <xdr:clientData/>
  </xdr:twoCellAnchor>
  <xdr:twoCellAnchor>
    <xdr:from>
      <xdr:col>3</xdr:col>
      <xdr:colOff>116417</xdr:colOff>
      <xdr:row>2</xdr:row>
      <xdr:rowOff>328084</xdr:rowOff>
    </xdr:from>
    <xdr:to>
      <xdr:col>8</xdr:col>
      <xdr:colOff>410634</xdr:colOff>
      <xdr:row>16</xdr:row>
      <xdr:rowOff>74084</xdr:rowOff>
    </xdr:to>
    <xdr:graphicFrame macro="">
      <xdr:nvGraphicFramePr>
        <xdr:cNvPr id="13" name="Chart 12">
          <a:extLst>
            <a:ext uri="{FF2B5EF4-FFF2-40B4-BE49-F238E27FC236}">
              <a16:creationId xmlns:a16="http://schemas.microsoft.com/office/drawing/2014/main" id="{CFA9F42F-5606-0CF0-F069-2B8AA359F6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1058333</xdr:colOff>
      <xdr:row>19</xdr:row>
      <xdr:rowOff>262466</xdr:rowOff>
    </xdr:from>
    <xdr:to>
      <xdr:col>17</xdr:col>
      <xdr:colOff>116417</xdr:colOff>
      <xdr:row>54</xdr:row>
      <xdr:rowOff>171450</xdr:rowOff>
    </xdr:to>
    <xdr:grpSp>
      <xdr:nvGrpSpPr>
        <xdr:cNvPr id="9" name="Group 8">
          <a:extLst>
            <a:ext uri="{FF2B5EF4-FFF2-40B4-BE49-F238E27FC236}">
              <a16:creationId xmlns:a16="http://schemas.microsoft.com/office/drawing/2014/main" id="{DD5EA43E-B6D5-A77F-0851-3FC1C22482A5}"/>
            </a:ext>
          </a:extLst>
        </xdr:cNvPr>
        <xdr:cNvGrpSpPr/>
      </xdr:nvGrpSpPr>
      <xdr:grpSpPr>
        <a:xfrm>
          <a:off x="15599833" y="7109883"/>
          <a:ext cx="11334751" cy="7349067"/>
          <a:chOff x="14605000" y="6485466"/>
          <a:chExt cx="11334750" cy="7433734"/>
        </a:xfrm>
      </xdr:grpSpPr>
      <mc:AlternateContent xmlns:mc="http://schemas.openxmlformats.org/markup-compatibility/2006">
        <mc:Choice xmlns:cx4="http://schemas.microsoft.com/office/drawing/2016/5/10/chartex" Requires="cx4">
          <xdr:graphicFrame macro="">
            <xdr:nvGraphicFramePr>
              <xdr:cNvPr id="4" name="Chart 3">
                <a:extLst>
                  <a:ext uri="{FF2B5EF4-FFF2-40B4-BE49-F238E27FC236}">
                    <a16:creationId xmlns:a16="http://schemas.microsoft.com/office/drawing/2014/main" id="{6AECB29B-71B3-F344-A215-913BF550B873}"/>
                  </a:ext>
                </a:extLst>
              </xdr:cNvPr>
              <xdr:cNvGraphicFramePr>
                <a:graphicFrameLocks/>
              </xdr:cNvGraphicFramePr>
            </xdr:nvGraphicFramePr>
            <xdr:xfrm>
              <a:off x="14605000" y="7302500"/>
              <a:ext cx="11334750" cy="661670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4605000" y="7302500"/>
                <a:ext cx="11334750" cy="66167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mc:AlternateContent xmlns:mc="http://schemas.openxmlformats.org/markup-compatibility/2006" xmlns:sle15="http://schemas.microsoft.com/office/drawing/2012/slicer">
        <mc:Choice Requires="sle15">
          <xdr:graphicFrame macro="">
            <xdr:nvGraphicFramePr>
              <xdr:cNvPr id="7" name="Fiscal_Map">
                <a:extLst>
                  <a:ext uri="{FF2B5EF4-FFF2-40B4-BE49-F238E27FC236}">
                    <a16:creationId xmlns:a16="http://schemas.microsoft.com/office/drawing/2014/main" id="{C6AF4F16-E7CE-0F4B-B34C-D5C894B9C8B4}"/>
                  </a:ext>
                </a:extLst>
              </xdr:cNvPr>
              <xdr:cNvGraphicFramePr/>
            </xdr:nvGraphicFramePr>
            <xdr:xfrm>
              <a:off x="14628282" y="6487583"/>
              <a:ext cx="8051801" cy="645584"/>
            </xdr:xfrm>
            <a:graphic>
              <a:graphicData uri="http://schemas.microsoft.com/office/drawing/2010/slicer">
                <sle:slicer xmlns:sle="http://schemas.microsoft.com/office/drawing/2010/slicer" name="Fiscal_Map"/>
              </a:graphicData>
            </a:graphic>
          </xdr:graphicFrame>
        </mc:Choice>
        <mc:Fallback xmlns="">
          <xdr:sp macro="" textlink="">
            <xdr:nvSpPr>
              <xdr:cNvPr id="0" name=""/>
              <xdr:cNvSpPr>
                <a:spLocks noTextEdit="1"/>
              </xdr:cNvSpPr>
            </xdr:nvSpPr>
            <xdr:spPr>
              <a:xfrm>
                <a:off x="15623115" y="7112000"/>
                <a:ext cx="8051802" cy="64558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xmlns:sle15="http://schemas.microsoft.com/office/drawing/2012/slicer">
        <mc:Choice Requires="sle15">
          <xdr:graphicFrame macro="">
            <xdr:nvGraphicFramePr>
              <xdr:cNvPr id="8" name="SGS Type Name 9">
                <a:extLst>
                  <a:ext uri="{FF2B5EF4-FFF2-40B4-BE49-F238E27FC236}">
                    <a16:creationId xmlns:a16="http://schemas.microsoft.com/office/drawing/2014/main" id="{5A92391B-45F9-F74B-9A24-ECF8B2FF2C77}"/>
                  </a:ext>
                </a:extLst>
              </xdr:cNvPr>
              <xdr:cNvGraphicFramePr/>
            </xdr:nvGraphicFramePr>
            <xdr:xfrm>
              <a:off x="22870583" y="6485466"/>
              <a:ext cx="3016250" cy="679451"/>
            </xdr:xfrm>
            <a:graphic>
              <a:graphicData uri="http://schemas.microsoft.com/office/drawing/2010/slicer">
                <sle:slicer xmlns:sle="http://schemas.microsoft.com/office/drawing/2010/slicer" name="SGS Type Name 9"/>
              </a:graphicData>
            </a:graphic>
          </xdr:graphicFrame>
        </mc:Choice>
        <mc:Fallback xmlns="">
          <xdr:sp macro="" textlink="">
            <xdr:nvSpPr>
              <xdr:cNvPr id="0" name=""/>
              <xdr:cNvSpPr>
                <a:spLocks noTextEdit="1"/>
              </xdr:cNvSpPr>
            </xdr:nvSpPr>
            <xdr:spPr>
              <a:xfrm>
                <a:off x="23865417" y="7109883"/>
                <a:ext cx="3016250" cy="679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42333</xdr:colOff>
      <xdr:row>17</xdr:row>
      <xdr:rowOff>42334</xdr:rowOff>
    </xdr:from>
    <xdr:to>
      <xdr:col>5</xdr:col>
      <xdr:colOff>254000</xdr:colOff>
      <xdr:row>40</xdr:row>
      <xdr:rowOff>95251</xdr:rowOff>
    </xdr:to>
    <xdr:sp macro="" textlink="">
      <xdr:nvSpPr>
        <xdr:cNvPr id="2" name="Rounded Rectangle 1">
          <a:extLst>
            <a:ext uri="{FF2B5EF4-FFF2-40B4-BE49-F238E27FC236}">
              <a16:creationId xmlns:a16="http://schemas.microsoft.com/office/drawing/2014/main" id="{545D7761-1E3E-D270-38AC-1D048DB4B405}"/>
            </a:ext>
          </a:extLst>
        </xdr:cNvPr>
        <xdr:cNvSpPr/>
      </xdr:nvSpPr>
      <xdr:spPr>
        <a:xfrm>
          <a:off x="42333" y="5757334"/>
          <a:ext cx="7302500" cy="5312834"/>
        </a:xfrm>
        <a:prstGeom prst="roundRect">
          <a:avLst>
            <a:gd name="adj" fmla="val 1422"/>
          </a:avLst>
        </a:prstGeom>
        <a:solidFill>
          <a:schemeClr val="accent3">
            <a:lumMod val="20000"/>
            <a:lumOff val="80000"/>
            <a:alpha val="14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52918</xdr:colOff>
      <xdr:row>1</xdr:row>
      <xdr:rowOff>287868</xdr:rowOff>
    </xdr:from>
    <xdr:to>
      <xdr:col>3</xdr:col>
      <xdr:colOff>550334</xdr:colOff>
      <xdr:row>1</xdr:row>
      <xdr:rowOff>941918</xdr:rowOff>
    </xdr:to>
    <mc:AlternateContent xmlns:mc="http://schemas.openxmlformats.org/markup-compatibility/2006" xmlns:a14="http://schemas.microsoft.com/office/drawing/2010/main">
      <mc:Choice Requires="a14">
        <xdr:graphicFrame macro="">
          <xdr:nvGraphicFramePr>
            <xdr:cNvPr id="7" name="Fiscal Year  5">
              <a:extLst>
                <a:ext uri="{FF2B5EF4-FFF2-40B4-BE49-F238E27FC236}">
                  <a16:creationId xmlns:a16="http://schemas.microsoft.com/office/drawing/2014/main" id="{B33EF6CE-B970-3922-DF4C-706975441310}"/>
                </a:ext>
              </a:extLst>
            </xdr:cNvPr>
            <xdr:cNvGraphicFramePr/>
          </xdr:nvGraphicFramePr>
          <xdr:xfrm>
            <a:off x="0" y="0"/>
            <a:ext cx="0" cy="0"/>
          </xdr:xfrm>
          <a:graphic>
            <a:graphicData uri="http://schemas.microsoft.com/office/drawing/2010/slicer">
              <sle:slicer xmlns:sle="http://schemas.microsoft.com/office/drawing/2010/slicer" name="Fiscal Year  5"/>
            </a:graphicData>
          </a:graphic>
        </xdr:graphicFrame>
      </mc:Choice>
      <mc:Fallback xmlns="">
        <xdr:sp macro="" textlink="">
          <xdr:nvSpPr>
            <xdr:cNvPr id="0" name=""/>
            <xdr:cNvSpPr>
              <a:spLocks noTextEdit="1"/>
            </xdr:cNvSpPr>
          </xdr:nvSpPr>
          <xdr:spPr>
            <a:xfrm>
              <a:off x="52918" y="658285"/>
              <a:ext cx="5471583" cy="65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184150</xdr:colOff>
      <xdr:row>1</xdr:row>
      <xdr:rowOff>285750</xdr:rowOff>
    </xdr:from>
    <xdr:to>
      <xdr:col>9</xdr:col>
      <xdr:colOff>42333</xdr:colOff>
      <xdr:row>1</xdr:row>
      <xdr:rowOff>941917</xdr:rowOff>
    </xdr:to>
    <mc:AlternateContent xmlns:mc="http://schemas.openxmlformats.org/markup-compatibility/2006" xmlns:a14="http://schemas.microsoft.com/office/drawing/2010/main">
      <mc:Choice Requires="a14">
        <xdr:graphicFrame macro="">
          <xdr:nvGraphicFramePr>
            <xdr:cNvPr id="8" name="Ontario Health Region 5">
              <a:extLst>
                <a:ext uri="{FF2B5EF4-FFF2-40B4-BE49-F238E27FC236}">
                  <a16:creationId xmlns:a16="http://schemas.microsoft.com/office/drawing/2014/main" id="{552C73E1-A4E1-4605-514B-6D7B6E622389}"/>
                </a:ext>
              </a:extLst>
            </xdr:cNvPr>
            <xdr:cNvGraphicFramePr/>
          </xdr:nvGraphicFramePr>
          <xdr:xfrm>
            <a:off x="0" y="0"/>
            <a:ext cx="0" cy="0"/>
          </xdr:xfrm>
          <a:graphic>
            <a:graphicData uri="http://schemas.microsoft.com/office/drawing/2010/slicer">
              <sle:slicer xmlns:sle="http://schemas.microsoft.com/office/drawing/2010/slicer" name="Ontario Health Region 5"/>
            </a:graphicData>
          </a:graphic>
        </xdr:graphicFrame>
      </mc:Choice>
      <mc:Fallback xmlns="">
        <xdr:sp macro="" textlink="">
          <xdr:nvSpPr>
            <xdr:cNvPr id="0" name=""/>
            <xdr:cNvSpPr>
              <a:spLocks noTextEdit="1"/>
            </xdr:cNvSpPr>
          </xdr:nvSpPr>
          <xdr:spPr>
            <a:xfrm>
              <a:off x="6026150" y="656167"/>
              <a:ext cx="7404100" cy="65616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3</xdr:col>
      <xdr:colOff>751417</xdr:colOff>
      <xdr:row>3</xdr:row>
      <xdr:rowOff>95250</xdr:rowOff>
    </xdr:from>
    <xdr:to>
      <xdr:col>8</xdr:col>
      <xdr:colOff>2751667</xdr:colOff>
      <xdr:row>15</xdr:row>
      <xdr:rowOff>179917</xdr:rowOff>
    </xdr:to>
    <xdr:graphicFrame macro="">
      <xdr:nvGraphicFramePr>
        <xdr:cNvPr id="10" name="Chart 9">
          <a:extLst>
            <a:ext uri="{FF2B5EF4-FFF2-40B4-BE49-F238E27FC236}">
              <a16:creationId xmlns:a16="http://schemas.microsoft.com/office/drawing/2014/main" id="{0129EEAA-113E-0F46-7B0E-003A074745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874184</xdr:colOff>
      <xdr:row>1</xdr:row>
      <xdr:rowOff>296334</xdr:rowOff>
    </xdr:from>
    <xdr:to>
      <xdr:col>11</xdr:col>
      <xdr:colOff>1428751</xdr:colOff>
      <xdr:row>1</xdr:row>
      <xdr:rowOff>931334</xdr:rowOff>
    </xdr:to>
    <mc:AlternateContent xmlns:mc="http://schemas.openxmlformats.org/markup-compatibility/2006" xmlns:a14="http://schemas.microsoft.com/office/drawing/2010/main">
      <mc:Choice Requires="a14">
        <xdr:graphicFrame macro="">
          <xdr:nvGraphicFramePr>
            <xdr:cNvPr id="6" name="Ambulatory_Bedded services">
              <a:extLst>
                <a:ext uri="{FF2B5EF4-FFF2-40B4-BE49-F238E27FC236}">
                  <a16:creationId xmlns:a16="http://schemas.microsoft.com/office/drawing/2014/main" id="{FAB850F1-ED3B-D799-F3EC-38A87683DAD6}"/>
                </a:ext>
              </a:extLst>
            </xdr:cNvPr>
            <xdr:cNvGraphicFramePr/>
          </xdr:nvGraphicFramePr>
          <xdr:xfrm>
            <a:off x="0" y="0"/>
            <a:ext cx="0" cy="0"/>
          </xdr:xfrm>
          <a:graphic>
            <a:graphicData uri="http://schemas.microsoft.com/office/drawing/2010/slicer">
              <sle:slicer xmlns:sle="http://schemas.microsoft.com/office/drawing/2010/slicer" name="Ambulatory_Bedded services"/>
            </a:graphicData>
          </a:graphic>
        </xdr:graphicFrame>
      </mc:Choice>
      <mc:Fallback xmlns="">
        <xdr:sp macro="" textlink="">
          <xdr:nvSpPr>
            <xdr:cNvPr id="0" name=""/>
            <xdr:cNvSpPr>
              <a:spLocks noTextEdit="1"/>
            </xdr:cNvSpPr>
          </xdr:nvSpPr>
          <xdr:spPr>
            <a:xfrm>
              <a:off x="14262101" y="666751"/>
              <a:ext cx="5041900" cy="63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42333</xdr:colOff>
      <xdr:row>8</xdr:row>
      <xdr:rowOff>0</xdr:rowOff>
    </xdr:from>
    <xdr:to>
      <xdr:col>2</xdr:col>
      <xdr:colOff>857250</xdr:colOff>
      <xdr:row>15</xdr:row>
      <xdr:rowOff>137583</xdr:rowOff>
    </xdr:to>
    <xdr:sp macro="" textlink="">
      <xdr:nvSpPr>
        <xdr:cNvPr id="9" name="TextBox 8">
          <a:extLst>
            <a:ext uri="{FF2B5EF4-FFF2-40B4-BE49-F238E27FC236}">
              <a16:creationId xmlns:a16="http://schemas.microsoft.com/office/drawing/2014/main" id="{8231A084-D6CE-C0BE-0F6A-577A12F567EB}"/>
            </a:ext>
          </a:extLst>
        </xdr:cNvPr>
        <xdr:cNvSpPr txBox="1"/>
      </xdr:nvSpPr>
      <xdr:spPr>
        <a:xfrm>
          <a:off x="42333" y="3450167"/>
          <a:ext cx="4635500" cy="1989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accent1"/>
              </a:solidFill>
            </a:rPr>
            <a:t>Definitions:</a:t>
          </a:r>
        </a:p>
        <a:p>
          <a:r>
            <a:rPr lang="en-US" sz="1100" b="1">
              <a:solidFill>
                <a:schemeClr val="tx1"/>
              </a:solidFill>
            </a:rPr>
            <a:t>Bed Status</a:t>
          </a:r>
          <a:r>
            <a:rPr lang="en-US" sz="1100" b="1" baseline="0">
              <a:solidFill>
                <a:schemeClr val="tx1"/>
              </a:solidFill>
            </a:rPr>
            <a:t>: </a:t>
          </a:r>
          <a:r>
            <a:rPr lang="en-US" sz="1100" b="0" baseline="0">
              <a:solidFill>
                <a:schemeClr val="tx1"/>
              </a:solidFill>
            </a:rPr>
            <a:t>distinguishes program with assigned beds (Bedded Services)</a:t>
          </a:r>
        </a:p>
        <a:p>
          <a:r>
            <a:rPr lang="en-US" sz="1100" b="0" baseline="0">
              <a:solidFill>
                <a:schemeClr val="tx1"/>
              </a:solidFill>
            </a:rPr>
            <a:t>from those without (Ambulatory/Mobile). Note: some programs provide services to admitted patients in hospital, but may not have allocated beds. These programs are counted as "Ambulatory/Mobile" (e.g. HELP program, In-patient consult teams.</a:t>
          </a:r>
        </a:p>
        <a:p>
          <a:endParaRPr lang="en-US" sz="1100" b="1" baseline="0">
            <a:solidFill>
              <a:schemeClr val="tx1"/>
            </a:solidFill>
          </a:endParaRPr>
        </a:p>
        <a:p>
          <a:r>
            <a:rPr lang="en-US" sz="1100" b="1" baseline="0">
              <a:solidFill>
                <a:schemeClr val="tx1"/>
              </a:solidFill>
            </a:rPr>
            <a:t>Full Time Equivalents (FTEs): </a:t>
          </a:r>
          <a:r>
            <a:rPr lang="en-US" sz="1100" b="0" baseline="0">
              <a:solidFill>
                <a:schemeClr val="tx1"/>
              </a:solidFill>
            </a:rPr>
            <a:t>a funded position that provides either 1950 hours or 1825 hours of service per year.</a:t>
          </a:r>
        </a:p>
        <a:p>
          <a:endParaRPr lang="en-US" sz="1100" b="0" baseline="0">
            <a:solidFill>
              <a:schemeClr val="tx1"/>
            </a:solidFill>
          </a:endParaRPr>
        </a:p>
        <a:p>
          <a:r>
            <a:rPr lang="en-US" sz="1100" b="0" baseline="0">
              <a:solidFill>
                <a:schemeClr val="tx1"/>
              </a:solidFill>
            </a:rPr>
            <a:t>Service types are defined in the tab labeled "Summary of Service Types"</a:t>
          </a:r>
        </a:p>
        <a:p>
          <a:endParaRPr lang="en-US" sz="1100" b="0" baseline="0">
            <a:solidFill>
              <a:schemeClr val="tx1"/>
            </a:solidFill>
          </a:endParaRPr>
        </a:p>
        <a:p>
          <a:endParaRPr lang="en-US" sz="1100" b="0">
            <a:solidFill>
              <a:schemeClr val="tx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42334</xdr:colOff>
      <xdr:row>16</xdr:row>
      <xdr:rowOff>232833</xdr:rowOff>
    </xdr:from>
    <xdr:to>
      <xdr:col>9</xdr:col>
      <xdr:colOff>84668</xdr:colOff>
      <xdr:row>56</xdr:row>
      <xdr:rowOff>127000</xdr:rowOff>
    </xdr:to>
    <xdr:sp macro="" textlink="">
      <xdr:nvSpPr>
        <xdr:cNvPr id="33" name="Rounded Rectangle 32">
          <a:extLst>
            <a:ext uri="{FF2B5EF4-FFF2-40B4-BE49-F238E27FC236}">
              <a16:creationId xmlns:a16="http://schemas.microsoft.com/office/drawing/2014/main" id="{14B49EF2-D901-FF97-5752-CB0F3D543F65}"/>
            </a:ext>
          </a:extLst>
        </xdr:cNvPr>
        <xdr:cNvSpPr/>
      </xdr:nvSpPr>
      <xdr:spPr>
        <a:xfrm>
          <a:off x="7143751" y="5397500"/>
          <a:ext cx="7080250" cy="9503833"/>
        </a:xfrm>
        <a:prstGeom prst="round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465666</xdr:colOff>
      <xdr:row>2</xdr:row>
      <xdr:rowOff>264582</xdr:rowOff>
    </xdr:from>
    <xdr:to>
      <xdr:col>13</xdr:col>
      <xdr:colOff>328083</xdr:colOff>
      <xdr:row>14</xdr:row>
      <xdr:rowOff>232833</xdr:rowOff>
    </xdr:to>
    <xdr:sp macro="" textlink="">
      <xdr:nvSpPr>
        <xdr:cNvPr id="18" name="Rounded Rectangle 17">
          <a:extLst>
            <a:ext uri="{FF2B5EF4-FFF2-40B4-BE49-F238E27FC236}">
              <a16:creationId xmlns:a16="http://schemas.microsoft.com/office/drawing/2014/main" id="{A606F31C-C5B7-9B59-0CC4-8238347A1C12}"/>
            </a:ext>
          </a:extLst>
        </xdr:cNvPr>
        <xdr:cNvSpPr/>
      </xdr:nvSpPr>
      <xdr:spPr>
        <a:xfrm>
          <a:off x="7059083" y="1629832"/>
          <a:ext cx="14171083" cy="3302001"/>
        </a:xfrm>
        <a:prstGeom prst="roundRect">
          <a:avLst/>
        </a:prstGeom>
        <a:solidFill>
          <a:schemeClr val="accent3">
            <a:lumMod val="20000"/>
            <a:lumOff val="80000"/>
            <a:alpha val="12861"/>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52919</xdr:colOff>
      <xdr:row>1</xdr:row>
      <xdr:rowOff>287868</xdr:rowOff>
    </xdr:from>
    <xdr:to>
      <xdr:col>3</xdr:col>
      <xdr:colOff>1164168</xdr:colOff>
      <xdr:row>1</xdr:row>
      <xdr:rowOff>941918</xdr:rowOff>
    </xdr:to>
    <mc:AlternateContent xmlns:mc="http://schemas.openxmlformats.org/markup-compatibility/2006" xmlns:a14="http://schemas.microsoft.com/office/drawing/2010/main">
      <mc:Choice Requires="a14">
        <xdr:graphicFrame macro="">
          <xdr:nvGraphicFramePr>
            <xdr:cNvPr id="2" name="Fiscal Year  7">
              <a:extLst>
                <a:ext uri="{FF2B5EF4-FFF2-40B4-BE49-F238E27FC236}">
                  <a16:creationId xmlns:a16="http://schemas.microsoft.com/office/drawing/2014/main" id="{C5359DD9-2959-6543-9C91-9817FFCD512E}"/>
                </a:ext>
              </a:extLst>
            </xdr:cNvPr>
            <xdr:cNvGraphicFramePr/>
          </xdr:nvGraphicFramePr>
          <xdr:xfrm>
            <a:off x="0" y="0"/>
            <a:ext cx="0" cy="0"/>
          </xdr:xfrm>
          <a:graphic>
            <a:graphicData uri="http://schemas.microsoft.com/office/drawing/2010/slicer">
              <sle:slicer xmlns:sle="http://schemas.microsoft.com/office/drawing/2010/slicer" name="Fiscal Year  7"/>
            </a:graphicData>
          </a:graphic>
        </xdr:graphicFrame>
      </mc:Choice>
      <mc:Fallback xmlns="">
        <xdr:sp macro="" textlink="">
          <xdr:nvSpPr>
            <xdr:cNvPr id="0" name=""/>
            <xdr:cNvSpPr>
              <a:spLocks noTextEdit="1"/>
            </xdr:cNvSpPr>
          </xdr:nvSpPr>
          <xdr:spPr>
            <a:xfrm>
              <a:off x="52919" y="658285"/>
              <a:ext cx="5185832" cy="65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311149</xdr:colOff>
      <xdr:row>1</xdr:row>
      <xdr:rowOff>285751</xdr:rowOff>
    </xdr:from>
    <xdr:to>
      <xdr:col>8</xdr:col>
      <xdr:colOff>1100667</xdr:colOff>
      <xdr:row>1</xdr:row>
      <xdr:rowOff>941918</xdr:rowOff>
    </xdr:to>
    <mc:AlternateContent xmlns:mc="http://schemas.openxmlformats.org/markup-compatibility/2006" xmlns:a14="http://schemas.microsoft.com/office/drawing/2010/main">
      <mc:Choice Requires="a14">
        <xdr:graphicFrame macro="">
          <xdr:nvGraphicFramePr>
            <xdr:cNvPr id="3" name="Ontario Health Region 7">
              <a:extLst>
                <a:ext uri="{FF2B5EF4-FFF2-40B4-BE49-F238E27FC236}">
                  <a16:creationId xmlns:a16="http://schemas.microsoft.com/office/drawing/2014/main" id="{A5F32ACB-1640-964C-95EE-C866EF5CB8D0}"/>
                </a:ext>
              </a:extLst>
            </xdr:cNvPr>
            <xdr:cNvGraphicFramePr/>
          </xdr:nvGraphicFramePr>
          <xdr:xfrm>
            <a:off x="0" y="0"/>
            <a:ext cx="0" cy="0"/>
          </xdr:xfrm>
          <a:graphic>
            <a:graphicData uri="http://schemas.microsoft.com/office/drawing/2010/slicer">
              <sle:slicer xmlns:sle="http://schemas.microsoft.com/office/drawing/2010/slicer" name="Ontario Health Region 7"/>
            </a:graphicData>
          </a:graphic>
        </xdr:graphicFrame>
      </mc:Choice>
      <mc:Fallback xmlns="">
        <xdr:sp macro="" textlink="">
          <xdr:nvSpPr>
            <xdr:cNvPr id="0" name=""/>
            <xdr:cNvSpPr>
              <a:spLocks noTextEdit="1"/>
            </xdr:cNvSpPr>
          </xdr:nvSpPr>
          <xdr:spPr>
            <a:xfrm>
              <a:off x="6587066" y="656168"/>
              <a:ext cx="7001934" cy="65616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10582</xdr:colOff>
      <xdr:row>1</xdr:row>
      <xdr:rowOff>296334</xdr:rowOff>
    </xdr:from>
    <xdr:to>
      <xdr:col>12</xdr:col>
      <xdr:colOff>582083</xdr:colOff>
      <xdr:row>1</xdr:row>
      <xdr:rowOff>931334</xdr:rowOff>
    </xdr:to>
    <mc:AlternateContent xmlns:mc="http://schemas.openxmlformats.org/markup-compatibility/2006" xmlns:a14="http://schemas.microsoft.com/office/drawing/2010/main">
      <mc:Choice Requires="a14">
        <xdr:graphicFrame macro="">
          <xdr:nvGraphicFramePr>
            <xdr:cNvPr id="5" name="Ambulatory_Bedded services 2">
              <a:extLst>
                <a:ext uri="{FF2B5EF4-FFF2-40B4-BE49-F238E27FC236}">
                  <a16:creationId xmlns:a16="http://schemas.microsoft.com/office/drawing/2014/main" id="{A6A544AA-E668-7A46-ABCA-AAA4801F857E}"/>
                </a:ext>
              </a:extLst>
            </xdr:cNvPr>
            <xdr:cNvGraphicFramePr/>
          </xdr:nvGraphicFramePr>
          <xdr:xfrm>
            <a:off x="0" y="0"/>
            <a:ext cx="0" cy="0"/>
          </xdr:xfrm>
          <a:graphic>
            <a:graphicData uri="http://schemas.microsoft.com/office/drawing/2010/slicer">
              <sle:slicer xmlns:sle="http://schemas.microsoft.com/office/drawing/2010/slicer" name="Ambulatory_Bedded services 2"/>
            </a:graphicData>
          </a:graphic>
        </xdr:graphicFrame>
      </mc:Choice>
      <mc:Fallback xmlns="">
        <xdr:sp macro="" textlink="">
          <xdr:nvSpPr>
            <xdr:cNvPr id="0" name=""/>
            <xdr:cNvSpPr>
              <a:spLocks noTextEdit="1"/>
            </xdr:cNvSpPr>
          </xdr:nvSpPr>
          <xdr:spPr>
            <a:xfrm>
              <a:off x="15187082" y="666751"/>
              <a:ext cx="4699001" cy="63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42332</xdr:colOff>
      <xdr:row>8</xdr:row>
      <xdr:rowOff>0</xdr:rowOff>
    </xdr:from>
    <xdr:to>
      <xdr:col>4</xdr:col>
      <xdr:colOff>730249</xdr:colOff>
      <xdr:row>15</xdr:row>
      <xdr:rowOff>137583</xdr:rowOff>
    </xdr:to>
    <xdr:sp macro="" textlink="">
      <xdr:nvSpPr>
        <xdr:cNvPr id="6" name="TextBox 5">
          <a:extLst>
            <a:ext uri="{FF2B5EF4-FFF2-40B4-BE49-F238E27FC236}">
              <a16:creationId xmlns:a16="http://schemas.microsoft.com/office/drawing/2014/main" id="{E50AFBE9-F673-8B4F-9956-E0C3197BED18}"/>
            </a:ext>
          </a:extLst>
        </xdr:cNvPr>
        <xdr:cNvSpPr txBox="1"/>
      </xdr:nvSpPr>
      <xdr:spPr>
        <a:xfrm>
          <a:off x="42332" y="3111500"/>
          <a:ext cx="5101167" cy="1989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accent1"/>
              </a:solidFill>
            </a:rPr>
            <a:t>Central Intake Services in</a:t>
          </a:r>
          <a:r>
            <a:rPr lang="en-US" sz="1100" b="1" baseline="0">
              <a:solidFill>
                <a:schemeClr val="accent1"/>
              </a:solidFill>
            </a:rPr>
            <a:t> SGS and SMH</a:t>
          </a:r>
        </a:p>
        <a:p>
          <a:endParaRPr lang="en-US" sz="1100" b="0" baseline="0">
            <a:solidFill>
              <a:schemeClr val="tx1"/>
            </a:solidFill>
          </a:endParaRPr>
        </a:p>
        <a:p>
          <a:r>
            <a:rPr lang="en-US" sz="1100" b="0" baseline="0">
              <a:solidFill>
                <a:schemeClr val="tx1"/>
              </a:solidFill>
            </a:rPr>
            <a:t>Determining how best to serve older adults living with complex health conditions such as dementia, frailty or mental health concerns can be complex. As a result, several regional and local Central Intake services have been developed to receive, triage (in some cases) and route referrals from primary care and other sources to SGS and SMH programs.</a:t>
          </a:r>
        </a:p>
        <a:p>
          <a:endParaRPr lang="en-US" sz="1100" b="0">
            <a:solidFill>
              <a:schemeClr val="tx1"/>
            </a:solidFill>
          </a:endParaRPr>
        </a:p>
        <a:p>
          <a:r>
            <a:rPr lang="en-US" sz="1100" b="0">
              <a:solidFill>
                <a:schemeClr val="tx1"/>
              </a:solidFill>
            </a:rPr>
            <a:t>More information about Central</a:t>
          </a:r>
          <a:r>
            <a:rPr lang="en-US" sz="1100" b="0" baseline="0">
              <a:solidFill>
                <a:schemeClr val="tx1"/>
              </a:solidFill>
            </a:rPr>
            <a:t> Intake in SGS and SMH can be found here</a:t>
          </a:r>
        </a:p>
        <a:p>
          <a:r>
            <a:rPr lang="en-US" sz="1100" b="0">
              <a:solidFill>
                <a:schemeClr val="tx1"/>
              </a:solidFill>
            </a:rPr>
            <a:t>https://geriatricsontario.ca/events/coordinated-access-centralized-intake-summit-exploring-provincial-practices-insights-and-opportunities/</a:t>
          </a:r>
        </a:p>
        <a:p>
          <a:endParaRPr lang="en-US" sz="1100" b="0">
            <a:solidFill>
              <a:schemeClr val="tx1"/>
            </a:solidFill>
          </a:endParaRPr>
        </a:p>
      </xdr:txBody>
    </xdr:sp>
    <xdr:clientData/>
  </xdr:twoCellAnchor>
  <xdr:twoCellAnchor>
    <xdr:from>
      <xdr:col>6</xdr:col>
      <xdr:colOff>1365249</xdr:colOff>
      <xdr:row>17</xdr:row>
      <xdr:rowOff>148167</xdr:rowOff>
    </xdr:from>
    <xdr:to>
      <xdr:col>8</xdr:col>
      <xdr:colOff>624416</xdr:colOff>
      <xdr:row>53</xdr:row>
      <xdr:rowOff>105834</xdr:rowOff>
    </xdr:to>
    <xdr:grpSp>
      <xdr:nvGrpSpPr>
        <xdr:cNvPr id="17" name="Group 16">
          <a:extLst>
            <a:ext uri="{FF2B5EF4-FFF2-40B4-BE49-F238E27FC236}">
              <a16:creationId xmlns:a16="http://schemas.microsoft.com/office/drawing/2014/main" id="{3333426D-0D8A-6C66-F0D1-12BEF17A62DC}"/>
            </a:ext>
          </a:extLst>
        </xdr:cNvPr>
        <xdr:cNvGrpSpPr/>
      </xdr:nvGrpSpPr>
      <xdr:grpSpPr>
        <a:xfrm>
          <a:off x="8784166" y="5640917"/>
          <a:ext cx="4646083" cy="8858250"/>
          <a:chOff x="7821083" y="5355167"/>
          <a:chExt cx="4646083" cy="8519583"/>
        </a:xfrm>
      </xdr:grpSpPr>
      <xdr:graphicFrame macro="">
        <xdr:nvGraphicFramePr>
          <xdr:cNvPr id="8" name="Chart 7">
            <a:extLst>
              <a:ext uri="{FF2B5EF4-FFF2-40B4-BE49-F238E27FC236}">
                <a16:creationId xmlns:a16="http://schemas.microsoft.com/office/drawing/2014/main" id="{E6AF2D9E-508A-B07D-8733-20D858312D34}"/>
              </a:ext>
            </a:extLst>
          </xdr:cNvPr>
          <xdr:cNvGraphicFramePr/>
        </xdr:nvGraphicFramePr>
        <xdr:xfrm>
          <a:off x="7932220" y="8604168"/>
          <a:ext cx="4312697" cy="247658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1" name="Chart 10">
            <a:extLst>
              <a:ext uri="{FF2B5EF4-FFF2-40B4-BE49-F238E27FC236}">
                <a16:creationId xmlns:a16="http://schemas.microsoft.com/office/drawing/2014/main" id="{50D65042-1DA2-6409-369D-D9B68B9D2304}"/>
              </a:ext>
            </a:extLst>
          </xdr:cNvPr>
          <xdr:cNvGraphicFramePr/>
        </xdr:nvGraphicFramePr>
        <xdr:xfrm>
          <a:off x="7930771" y="11270192"/>
          <a:ext cx="4324729" cy="260455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2" name="Chart 11">
            <a:extLst>
              <a:ext uri="{FF2B5EF4-FFF2-40B4-BE49-F238E27FC236}">
                <a16:creationId xmlns:a16="http://schemas.microsoft.com/office/drawing/2014/main" id="{E3CE9424-7EFE-80E3-A387-21E9782D384A}"/>
              </a:ext>
            </a:extLst>
          </xdr:cNvPr>
          <xdr:cNvGraphicFramePr/>
        </xdr:nvGraphicFramePr>
        <xdr:xfrm>
          <a:off x="7911042" y="5957360"/>
          <a:ext cx="4369727" cy="2425449"/>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6" name="TextBox 15">
            <a:extLst>
              <a:ext uri="{FF2B5EF4-FFF2-40B4-BE49-F238E27FC236}">
                <a16:creationId xmlns:a16="http://schemas.microsoft.com/office/drawing/2014/main" id="{56A96981-B961-D6A4-0E6B-F787D756BF92}"/>
              </a:ext>
            </a:extLst>
          </xdr:cNvPr>
          <xdr:cNvSpPr txBox="1"/>
        </xdr:nvSpPr>
        <xdr:spPr>
          <a:xfrm>
            <a:off x="7821083" y="5355167"/>
            <a:ext cx="4646083" cy="486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CA" sz="1600" b="1" i="0" u="none" strike="noStrike">
                <a:solidFill>
                  <a:srgbClr val="184F7C"/>
                </a:solidFill>
                <a:effectLst/>
                <a:latin typeface="+mn-lt"/>
                <a:ea typeface="+mn-ea"/>
                <a:cs typeface="+mn-cs"/>
              </a:rPr>
              <a:t>Measuring Experience </a:t>
            </a:r>
            <a:r>
              <a:rPr lang="en-CA" sz="1100" b="1" i="0" u="none" strike="noStrike">
                <a:solidFill>
                  <a:srgbClr val="184F7C"/>
                </a:solidFill>
                <a:effectLst/>
                <a:latin typeface="+mn-lt"/>
                <a:ea typeface="+mn-ea"/>
                <a:cs typeface="+mn-cs"/>
              </a:rPr>
              <a:t>(Filtered by Year, Region, Bed Status)</a:t>
            </a:r>
            <a:r>
              <a:rPr lang="en-CA" sz="1100">
                <a:solidFill>
                  <a:srgbClr val="184F7C"/>
                </a:solidFill>
                <a:effectLst/>
              </a:rPr>
              <a:t> </a:t>
            </a:r>
            <a:endParaRPr lang="en-CA" sz="1600">
              <a:solidFill>
                <a:srgbClr val="184F7C"/>
              </a:solidFill>
              <a:effectLst/>
            </a:endParaRPr>
          </a:p>
          <a:p>
            <a:endParaRPr lang="en-US" sz="1600">
              <a:solidFill>
                <a:srgbClr val="184F7C"/>
              </a:solidFill>
            </a:endParaRPr>
          </a:p>
        </xdr:txBody>
      </xdr:sp>
    </xdr:grpSp>
    <xdr:clientData/>
  </xdr:twoCellAnchor>
  <xdr:twoCellAnchor>
    <xdr:from>
      <xdr:col>9</xdr:col>
      <xdr:colOff>396875</xdr:colOff>
      <xdr:row>19</xdr:row>
      <xdr:rowOff>125941</xdr:rowOff>
    </xdr:from>
    <xdr:to>
      <xdr:col>12</xdr:col>
      <xdr:colOff>402166</xdr:colOff>
      <xdr:row>27</xdr:row>
      <xdr:rowOff>137584</xdr:rowOff>
    </xdr:to>
    <xdr:graphicFrame macro="">
      <xdr:nvGraphicFramePr>
        <xdr:cNvPr id="19" name="Chart 18">
          <a:extLst>
            <a:ext uri="{FF2B5EF4-FFF2-40B4-BE49-F238E27FC236}">
              <a16:creationId xmlns:a16="http://schemas.microsoft.com/office/drawing/2014/main" id="{8CC922F2-7878-A8AF-A8E7-D64D66F9A1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412750</xdr:colOff>
      <xdr:row>17</xdr:row>
      <xdr:rowOff>105834</xdr:rowOff>
    </xdr:from>
    <xdr:to>
      <xdr:col>11</xdr:col>
      <xdr:colOff>1354666</xdr:colOff>
      <xdr:row>18</xdr:row>
      <xdr:rowOff>316593</xdr:rowOff>
    </xdr:to>
    <xdr:sp macro="" textlink="">
      <xdr:nvSpPr>
        <xdr:cNvPr id="20" name="TextBox 19">
          <a:extLst>
            <a:ext uri="{FF2B5EF4-FFF2-40B4-BE49-F238E27FC236}">
              <a16:creationId xmlns:a16="http://schemas.microsoft.com/office/drawing/2014/main" id="{13971ABD-322C-CC49-8EC9-28A840F24113}"/>
            </a:ext>
          </a:extLst>
        </xdr:cNvPr>
        <xdr:cNvSpPr txBox="1"/>
      </xdr:nvSpPr>
      <xdr:spPr>
        <a:xfrm>
          <a:off x="14552083" y="5598584"/>
          <a:ext cx="4646083" cy="5176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CA" sz="1600" b="1" i="0" u="none" strike="noStrike">
              <a:solidFill>
                <a:srgbClr val="184F7C"/>
              </a:solidFill>
              <a:effectLst/>
              <a:latin typeface="+mn-lt"/>
              <a:ea typeface="+mn-ea"/>
              <a:cs typeface="+mn-cs"/>
            </a:rPr>
            <a:t>Service Languages </a:t>
          </a:r>
          <a:r>
            <a:rPr lang="en-CA" sz="1100" b="1" i="0" u="none" strike="noStrike">
              <a:solidFill>
                <a:srgbClr val="184F7C"/>
              </a:solidFill>
              <a:effectLst/>
              <a:latin typeface="+mn-lt"/>
              <a:ea typeface="+mn-ea"/>
              <a:cs typeface="+mn-cs"/>
            </a:rPr>
            <a:t>(Filtered by Year,</a:t>
          </a:r>
          <a:r>
            <a:rPr lang="en-CA" sz="1100" b="1" i="0" u="none" strike="noStrike" baseline="0">
              <a:solidFill>
                <a:srgbClr val="184F7C"/>
              </a:solidFill>
              <a:effectLst/>
              <a:latin typeface="+mn-lt"/>
              <a:ea typeface="+mn-ea"/>
              <a:cs typeface="+mn-cs"/>
            </a:rPr>
            <a:t> </a:t>
          </a:r>
          <a:r>
            <a:rPr lang="en-CA" sz="1100" b="1" i="0" u="none" strike="noStrike">
              <a:solidFill>
                <a:srgbClr val="184F7C"/>
              </a:solidFill>
              <a:effectLst/>
              <a:latin typeface="+mn-lt"/>
              <a:ea typeface="+mn-ea"/>
              <a:cs typeface="+mn-cs"/>
            </a:rPr>
            <a:t>Region, Bed Status)</a:t>
          </a:r>
          <a:r>
            <a:rPr lang="en-CA" sz="1100">
              <a:solidFill>
                <a:srgbClr val="184F7C"/>
              </a:solidFill>
              <a:effectLst/>
            </a:rPr>
            <a:t> </a:t>
          </a:r>
          <a:endParaRPr lang="en-CA" sz="1600">
            <a:solidFill>
              <a:srgbClr val="184F7C"/>
            </a:solidFill>
            <a:effectLst/>
          </a:endParaRPr>
        </a:p>
        <a:p>
          <a:endParaRPr lang="en-US" sz="1600">
            <a:solidFill>
              <a:srgbClr val="184F7C"/>
            </a:solidFill>
          </a:endParaRPr>
        </a:p>
      </xdr:txBody>
    </xdr:sp>
    <xdr:clientData/>
  </xdr:twoCellAnchor>
  <xdr:twoCellAnchor>
    <xdr:from>
      <xdr:col>0</xdr:col>
      <xdr:colOff>52917</xdr:colOff>
      <xdr:row>22</xdr:row>
      <xdr:rowOff>169333</xdr:rowOff>
    </xdr:from>
    <xdr:to>
      <xdr:col>5</xdr:col>
      <xdr:colOff>164043</xdr:colOff>
      <xdr:row>42</xdr:row>
      <xdr:rowOff>53974</xdr:rowOff>
    </xdr:to>
    <xdr:grpSp>
      <xdr:nvGrpSpPr>
        <xdr:cNvPr id="27" name="Group 26">
          <a:extLst>
            <a:ext uri="{FF2B5EF4-FFF2-40B4-BE49-F238E27FC236}">
              <a16:creationId xmlns:a16="http://schemas.microsoft.com/office/drawing/2014/main" id="{5F84DE87-2AED-FA4F-BC99-F8FEC358F3AE}"/>
            </a:ext>
          </a:extLst>
        </xdr:cNvPr>
        <xdr:cNvGrpSpPr/>
      </xdr:nvGrpSpPr>
      <xdr:grpSpPr>
        <a:xfrm>
          <a:off x="52917" y="7863416"/>
          <a:ext cx="6704543" cy="3906308"/>
          <a:chOff x="36147376" y="3216275"/>
          <a:chExt cx="6387043" cy="3990974"/>
        </a:xfrm>
      </xdr:grpSpPr>
      <xdr:graphicFrame macro="">
        <xdr:nvGraphicFramePr>
          <xdr:cNvPr id="28" name="Chart 27">
            <a:extLst>
              <a:ext uri="{FF2B5EF4-FFF2-40B4-BE49-F238E27FC236}">
                <a16:creationId xmlns:a16="http://schemas.microsoft.com/office/drawing/2014/main" id="{E6AB7BD5-A47B-6B46-A81C-35DBA49B0DF5}"/>
              </a:ext>
            </a:extLst>
          </xdr:cNvPr>
          <xdr:cNvGraphicFramePr/>
        </xdr:nvGraphicFramePr>
        <xdr:xfrm>
          <a:off x="36147376" y="3217332"/>
          <a:ext cx="3201458" cy="1957917"/>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29" name="Chart 28">
            <a:extLst>
              <a:ext uri="{FF2B5EF4-FFF2-40B4-BE49-F238E27FC236}">
                <a16:creationId xmlns:a16="http://schemas.microsoft.com/office/drawing/2014/main" id="{FE79A170-931B-CEE3-D8DB-3C8D9AC45077}"/>
              </a:ext>
            </a:extLst>
          </xdr:cNvPr>
          <xdr:cNvGraphicFramePr/>
        </xdr:nvGraphicFramePr>
        <xdr:xfrm>
          <a:off x="36157959" y="5216524"/>
          <a:ext cx="3190874" cy="1990725"/>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30" name="Chart 29">
            <a:extLst>
              <a:ext uri="{FF2B5EF4-FFF2-40B4-BE49-F238E27FC236}">
                <a16:creationId xmlns:a16="http://schemas.microsoft.com/office/drawing/2014/main" id="{1995E9FF-92F3-A813-0764-0012E829CE92}"/>
              </a:ext>
            </a:extLst>
          </xdr:cNvPr>
          <xdr:cNvGraphicFramePr/>
        </xdr:nvGraphicFramePr>
        <xdr:xfrm>
          <a:off x="39444086" y="3216275"/>
          <a:ext cx="3079750" cy="1958975"/>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31" name="Chart 30">
            <a:extLst>
              <a:ext uri="{FF2B5EF4-FFF2-40B4-BE49-F238E27FC236}">
                <a16:creationId xmlns:a16="http://schemas.microsoft.com/office/drawing/2014/main" id="{80F303D1-9568-86EB-5CA1-FCBBE35DFAA4}"/>
              </a:ext>
            </a:extLst>
          </xdr:cNvPr>
          <xdr:cNvGraphicFramePr/>
        </xdr:nvGraphicFramePr>
        <xdr:xfrm>
          <a:off x="39444085" y="5216524"/>
          <a:ext cx="3090334" cy="1980143"/>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editAs="oneCell">
    <xdr:from>
      <xdr:col>0</xdr:col>
      <xdr:colOff>42333</xdr:colOff>
      <xdr:row>19</xdr:row>
      <xdr:rowOff>78314</xdr:rowOff>
    </xdr:from>
    <xdr:to>
      <xdr:col>4</xdr:col>
      <xdr:colOff>1005416</xdr:colOff>
      <xdr:row>22</xdr:row>
      <xdr:rowOff>63501</xdr:rowOff>
    </xdr:to>
    <mc:AlternateContent xmlns:mc="http://schemas.openxmlformats.org/markup-compatibility/2006" xmlns:a14="http://schemas.microsoft.com/office/drawing/2010/main">
      <mc:Choice Requires="a14">
        <xdr:graphicFrame macro="">
          <xdr:nvGraphicFramePr>
            <xdr:cNvPr id="32" name="Service Type">
              <a:extLst>
                <a:ext uri="{FF2B5EF4-FFF2-40B4-BE49-F238E27FC236}">
                  <a16:creationId xmlns:a16="http://schemas.microsoft.com/office/drawing/2014/main" id="{E24563B4-3062-EF1E-A0E8-46464D4EC903}"/>
                </a:ext>
              </a:extLst>
            </xdr:cNvPr>
            <xdr:cNvGraphicFramePr/>
          </xdr:nvGraphicFramePr>
          <xdr:xfrm>
            <a:off x="0" y="0"/>
            <a:ext cx="0" cy="0"/>
          </xdr:xfrm>
          <a:graphic>
            <a:graphicData uri="http://schemas.microsoft.com/office/drawing/2010/slicer">
              <sle:slicer xmlns:sle="http://schemas.microsoft.com/office/drawing/2010/slicer" name="Service Type"/>
            </a:graphicData>
          </a:graphic>
        </xdr:graphicFrame>
      </mc:Choice>
      <mc:Fallback xmlns="">
        <xdr:sp macro="" textlink="">
          <xdr:nvSpPr>
            <xdr:cNvPr id="0" name=""/>
            <xdr:cNvSpPr>
              <a:spLocks noTextEdit="1"/>
            </xdr:cNvSpPr>
          </xdr:nvSpPr>
          <xdr:spPr>
            <a:xfrm>
              <a:off x="42333" y="6237814"/>
              <a:ext cx="6455833" cy="151977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8.xml><?xml version="1.0" encoding="utf-8"?>
<xdr:wsDr xmlns:xdr="http://schemas.openxmlformats.org/drawingml/2006/spreadsheetDrawing" xmlns:a="http://schemas.openxmlformats.org/drawingml/2006/main">
  <xdr:twoCellAnchor>
    <xdr:from>
      <xdr:col>61</xdr:col>
      <xdr:colOff>63501</xdr:colOff>
      <xdr:row>1</xdr:row>
      <xdr:rowOff>112348</xdr:rowOff>
    </xdr:from>
    <xdr:to>
      <xdr:col>67</xdr:col>
      <xdr:colOff>603251</xdr:colOff>
      <xdr:row>6</xdr:row>
      <xdr:rowOff>0</xdr:rowOff>
    </xdr:to>
    <xdr:sp macro="" textlink="">
      <xdr:nvSpPr>
        <xdr:cNvPr id="6" name="TextBox 5">
          <a:extLst>
            <a:ext uri="{FF2B5EF4-FFF2-40B4-BE49-F238E27FC236}">
              <a16:creationId xmlns:a16="http://schemas.microsoft.com/office/drawing/2014/main" id="{F966A87F-98D2-AA46-BB79-5B6AA64FBD2E}"/>
            </a:ext>
          </a:extLst>
        </xdr:cNvPr>
        <xdr:cNvSpPr txBox="1"/>
      </xdr:nvSpPr>
      <xdr:spPr>
        <a:xfrm>
          <a:off x="57741039" y="444502"/>
          <a:ext cx="5522058" cy="4840652"/>
        </a:xfrm>
        <a:prstGeom prst="rect">
          <a:avLst/>
        </a:prstGeom>
        <a:solidFill>
          <a:schemeClr val="lt1"/>
        </a:solidFill>
        <a:ln w="952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Nurse Led-Outreach Teams </a:t>
          </a:r>
        </a:p>
        <a:p>
          <a:endParaRPr lang="en-CA" sz="1400" b="1">
            <a:solidFill>
              <a:srgbClr val="0089A2"/>
            </a:solidFill>
            <a:effectLst/>
            <a:latin typeface="+mn-lt"/>
            <a:ea typeface="+mn-ea"/>
            <a:cs typeface="+mn-cs"/>
          </a:endParaRPr>
        </a:p>
        <a:p>
          <a:r>
            <a:rPr lang="en-US" sz="1100" b="1">
              <a:solidFill>
                <a:srgbClr val="0089A2"/>
              </a:solidFill>
              <a:effectLst/>
              <a:latin typeface="+mn-lt"/>
              <a:ea typeface="+mn-ea"/>
              <a:cs typeface="+mn-cs"/>
            </a:rPr>
            <a:t>Definition:</a:t>
          </a:r>
          <a:r>
            <a:rPr lang="en-US" sz="1100">
              <a:solidFill>
                <a:srgbClr val="0089A2"/>
              </a:solidFill>
              <a:effectLst/>
              <a:latin typeface="+mn-lt"/>
              <a:ea typeface="+mn-ea"/>
              <a:cs typeface="+mn-cs"/>
            </a:rPr>
            <a:t> Nurse-led outreach teams (NLOTs) travel to long-term care homes to assess the health care needs of residents and provide timely treatment in the home. These teams of health care professionals help to ensure residents in long-term care (LTC) homes receive the appropriate care in their home to avoid an unnecessary trip to an emergency department.</a:t>
          </a:r>
        </a:p>
        <a:p>
          <a:r>
            <a:rPr lang="en-US" sz="1100">
              <a:solidFill>
                <a:schemeClr val="dk1"/>
              </a:solidFill>
              <a:effectLst/>
              <a:latin typeface="+mn-lt"/>
              <a:ea typeface="+mn-ea"/>
              <a:cs typeface="+mn-cs"/>
            </a:rPr>
            <a:t> </a:t>
          </a:r>
          <a:endParaRPr lang="en-CA" sz="1100">
            <a:solidFill>
              <a:schemeClr val="dk1"/>
            </a:solidFill>
            <a:effectLst/>
            <a:latin typeface="+mn-lt"/>
            <a:ea typeface="+mn-ea"/>
            <a:cs typeface="+mn-cs"/>
          </a:endParaRPr>
        </a:p>
        <a:p>
          <a:r>
            <a:rPr lang="en-US" sz="1100">
              <a:solidFill>
                <a:schemeClr val="dk1"/>
              </a:solidFill>
              <a:effectLst/>
              <a:latin typeface="+mn-lt"/>
              <a:ea typeface="+mn-ea"/>
              <a:cs typeface="+mn-cs"/>
            </a:rPr>
            <a:t>NLOTs were developed during the 2010 Aging at Home Strategy in Ontario to provide emergency mobile nursing services in Ontario LTC homes for the purpose of reducing unnecessary transfers to emergency departments (ED), hospital admissions and length of stay through early repatriation back to LTC. There are currently 14 NLOT programs operating in 26 sites across Ontario’s legacy Local Health Integration Network (LHINs) geographies. NLOT programs have varied models (NP, RN and blended NP/RN models) designed to support local integration of LTC homes with the broader healthcare system. A review of all NLOT programs conducted in 2022 identified that not all LTC homes in Ontario have access to the supports and resources available through the NLOT program.</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Twelve of 26 funded program sites (46%) supplied program utilization data to the Provincial Specialized and Focused Geriatric Services Asset Inventory for the fiscal years 2019-2020, 2020-2021,</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2021-2022 and 2022, 2023. Together, these 12 programs provided more than 40,500 visits to LTC residents to assist in the management of acute conditions and in an effort to prevent transfer to hospital.</a:t>
          </a:r>
          <a:r>
            <a:rPr lang="en-CA">
              <a:effectLst/>
            </a:rPr>
            <a:t> </a:t>
          </a:r>
        </a:p>
        <a:p>
          <a:endParaRPr lang="en-CA" sz="1100">
            <a:solidFill>
              <a:schemeClr val="dk1"/>
            </a:solidFill>
            <a:effectLst/>
            <a:latin typeface="+mn-lt"/>
            <a:ea typeface="+mn-ea"/>
            <a:cs typeface="+mn-cs"/>
          </a:endParaRPr>
        </a:p>
        <a:p>
          <a:r>
            <a:rPr lang="en-US" sz="1100">
              <a:solidFill>
                <a:schemeClr val="dk1"/>
              </a:solidFill>
              <a:effectLst/>
              <a:latin typeface="+mn-lt"/>
              <a:ea typeface="+mn-ea"/>
              <a:cs typeface="+mn-cs"/>
            </a:rPr>
            <a:t>In 2022/23 contributors provided data on approximately 53% of the funded Nurse Practitioner (NP) positions (38.25 of 72.7 FTEs) and 50% of the funded Registered Nurse (RN) positions (5.26 of 10.5 FTEs). For more information see</a:t>
          </a:r>
          <a:r>
            <a:rPr lang="en-US" sz="1100" baseline="0">
              <a:solidFill>
                <a:schemeClr val="dk1"/>
              </a:solidFill>
              <a:effectLst/>
              <a:latin typeface="+mn-lt"/>
              <a:ea typeface="+mn-ea"/>
              <a:cs typeface="+mn-cs"/>
            </a:rPr>
            <a:t> the program website: https://geriatricsontario.ca/initiatives/nurse-led-outreach-teams/</a:t>
          </a:r>
          <a:endParaRPr lang="en-CA" sz="1100">
            <a:solidFill>
              <a:schemeClr val="dk1"/>
            </a:solidFill>
            <a:effectLst/>
            <a:latin typeface="+mn-lt"/>
            <a:ea typeface="+mn-ea"/>
            <a:cs typeface="+mn-cs"/>
          </a:endParaRPr>
        </a:p>
      </xdr:txBody>
    </xdr:sp>
    <xdr:clientData/>
  </xdr:twoCellAnchor>
  <xdr:twoCellAnchor editAs="oneCell">
    <xdr:from>
      <xdr:col>63</xdr:col>
      <xdr:colOff>285750</xdr:colOff>
      <xdr:row>6</xdr:row>
      <xdr:rowOff>0</xdr:rowOff>
    </xdr:from>
    <xdr:to>
      <xdr:col>71</xdr:col>
      <xdr:colOff>216535</xdr:colOff>
      <xdr:row>12</xdr:row>
      <xdr:rowOff>536754</xdr:rowOff>
    </xdr:to>
    <xdr:pic>
      <xdr:nvPicPr>
        <xdr:cNvPr id="8" name="Picture 7">
          <a:extLst>
            <a:ext uri="{FF2B5EF4-FFF2-40B4-BE49-F238E27FC236}">
              <a16:creationId xmlns:a16="http://schemas.microsoft.com/office/drawing/2014/main" id="{385D49C0-FD73-3EB3-6726-7F179C50D82B}"/>
            </a:ext>
          </a:extLst>
        </xdr:cNvPr>
        <xdr:cNvPicPr>
          <a:picLocks noChangeAspect="1"/>
        </xdr:cNvPicPr>
      </xdr:nvPicPr>
      <xdr:blipFill rotWithShape="1">
        <a:blip xmlns:r="http://schemas.openxmlformats.org/officeDocument/2006/relationships" r:embed="rId1"/>
        <a:srcRect l="2434" r="3283" b="12952"/>
        <a:stretch/>
      </xdr:blipFill>
      <xdr:spPr bwMode="auto">
        <a:xfrm>
          <a:off x="59330167" y="9059333"/>
          <a:ext cx="6534785" cy="3393440"/>
        </a:xfrm>
        <a:prstGeom prst="rect">
          <a:avLst/>
        </a:prstGeom>
        <a:ln>
          <a:noFill/>
        </a:ln>
        <a:extLst>
          <a:ext uri="{53640926-AAD7-44D8-BBD7-CCE9431645EC}">
            <a14:shadowObscured xmlns:a14="http://schemas.microsoft.com/office/drawing/2010/main"/>
          </a:ext>
        </a:extLst>
      </xdr:spPr>
    </xdr:pic>
    <xdr:clientData/>
  </xdr:twoCellAnchor>
  <xdr:twoCellAnchor>
    <xdr:from>
      <xdr:col>54</xdr:col>
      <xdr:colOff>137583</xdr:colOff>
      <xdr:row>1</xdr:row>
      <xdr:rowOff>201084</xdr:rowOff>
    </xdr:from>
    <xdr:to>
      <xdr:col>60</xdr:col>
      <xdr:colOff>677333</xdr:colOff>
      <xdr:row>6</xdr:row>
      <xdr:rowOff>0</xdr:rowOff>
    </xdr:to>
    <xdr:sp macro="" textlink="">
      <xdr:nvSpPr>
        <xdr:cNvPr id="9" name="TextBox 8">
          <a:extLst>
            <a:ext uri="{FF2B5EF4-FFF2-40B4-BE49-F238E27FC236}">
              <a16:creationId xmlns:a16="http://schemas.microsoft.com/office/drawing/2014/main" id="{113640A7-4FE4-5144-976A-0AB6EC9CFCFD}"/>
            </a:ext>
          </a:extLst>
        </xdr:cNvPr>
        <xdr:cNvSpPr txBox="1"/>
      </xdr:nvSpPr>
      <xdr:spPr>
        <a:xfrm>
          <a:off x="51752500" y="529167"/>
          <a:ext cx="5492750" cy="4222752"/>
        </a:xfrm>
        <a:prstGeom prst="rect">
          <a:avLst/>
        </a:prstGeom>
        <a:solidFill>
          <a:schemeClr val="lt1"/>
        </a:solidFill>
        <a:ln w="952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Geriatric Outpatient Clinics</a:t>
          </a:r>
          <a:r>
            <a:rPr lang="en-US" sz="1100" b="1">
              <a:solidFill>
                <a:schemeClr val="dk1"/>
              </a:solidFill>
              <a:effectLst/>
              <a:latin typeface="+mn-lt"/>
              <a:ea typeface="+mn-ea"/>
              <a:cs typeface="+mn-cs"/>
            </a:rPr>
            <a:t>	</a:t>
          </a:r>
          <a:endParaRPr lang="en-CA"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rgbClr val="0089A2"/>
              </a:solidFill>
              <a:effectLst/>
              <a:latin typeface="+mn-lt"/>
              <a:ea typeface="+mn-ea"/>
              <a:cs typeface="+mn-cs"/>
            </a:rPr>
            <a:t>Definition:</a:t>
          </a:r>
          <a:r>
            <a:rPr lang="en-US" sz="1100">
              <a:solidFill>
                <a:srgbClr val="0089A2"/>
              </a:solidFill>
              <a:effectLst/>
              <a:latin typeface="+mn-lt"/>
              <a:ea typeface="+mn-ea"/>
              <a:cs typeface="+mn-cs"/>
            </a:rPr>
            <a:t> Assessment, diagnosis, treatment, monitoring, and follow-up of older persons in a clinic setting (includes general geriatric clinics, geriatric heart function clinics, geriatric osteoporosis, Parkinson’s clinics etc.).</a:t>
          </a:r>
          <a:endParaRPr lang="en-CA" sz="1100">
            <a:solidFill>
              <a:srgbClr val="0089A2"/>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Additionally, contributors described these services as:</a:t>
          </a:r>
          <a:endParaRPr lang="en-CA" sz="1100">
            <a:solidFill>
              <a:schemeClr val="dk1"/>
            </a:solidFill>
            <a:effectLst/>
            <a:latin typeface="+mn-lt"/>
            <a:ea typeface="+mn-ea"/>
            <a:cs typeface="+mn-cs"/>
          </a:endParaRPr>
        </a:p>
        <a:p>
          <a:pPr lvl="1"/>
          <a:r>
            <a:rPr lang="en-US" sz="1100">
              <a:solidFill>
                <a:schemeClr val="dk1"/>
              </a:solidFill>
              <a:effectLst/>
              <a:latin typeface="+mn-lt"/>
              <a:ea typeface="+mn-ea"/>
              <a:cs typeface="+mn-cs"/>
            </a:rPr>
            <a:t>- Generally operating Monday to Friday, during regular business hours</a:t>
          </a:r>
          <a:endParaRPr lang="en-CA" sz="1100">
            <a:solidFill>
              <a:schemeClr val="dk1"/>
            </a:solidFill>
            <a:effectLst/>
            <a:latin typeface="+mn-lt"/>
            <a:ea typeface="+mn-ea"/>
            <a:cs typeface="+mn-cs"/>
          </a:endParaRPr>
        </a:p>
        <a:p>
          <a:pPr lvl="1"/>
          <a:r>
            <a:rPr lang="en-US" sz="1100">
              <a:solidFill>
                <a:schemeClr val="dk1"/>
              </a:solidFill>
              <a:effectLst/>
              <a:latin typeface="+mn-lt"/>
              <a:ea typeface="+mn-ea"/>
              <a:cs typeface="+mn-cs"/>
            </a:rPr>
            <a:t>- Interprofessional</a:t>
          </a:r>
          <a:endParaRPr lang="en-CA" sz="1100">
            <a:solidFill>
              <a:schemeClr val="dk1"/>
            </a:solidFill>
            <a:effectLst/>
            <a:latin typeface="+mn-lt"/>
            <a:ea typeface="+mn-ea"/>
            <a:cs typeface="+mn-cs"/>
          </a:endParaRPr>
        </a:p>
        <a:p>
          <a:pPr lvl="1"/>
          <a:r>
            <a:rPr lang="en-US" sz="1100">
              <a:solidFill>
                <a:schemeClr val="dk1"/>
              </a:solidFill>
              <a:effectLst/>
              <a:latin typeface="+mn-lt"/>
              <a:ea typeface="+mn-ea"/>
              <a:cs typeface="+mn-cs"/>
            </a:rPr>
            <a:t>- Usually providing cohorted care to patients in an outpatient clinical setting. Some programs may integrate home visiting, but do not track these visits separately </a:t>
          </a:r>
          <a:endParaRPr lang="en-CA" sz="1100">
            <a:solidFill>
              <a:schemeClr val="dk1"/>
            </a:solidFill>
            <a:effectLst/>
            <a:latin typeface="+mn-lt"/>
            <a:ea typeface="+mn-ea"/>
            <a:cs typeface="+mn-cs"/>
          </a:endParaRPr>
        </a:p>
        <a:p>
          <a:pPr lvl="1"/>
          <a:r>
            <a:rPr lang="en-US" sz="1100">
              <a:solidFill>
                <a:schemeClr val="dk1"/>
              </a:solidFill>
              <a:effectLst/>
              <a:latin typeface="+mn-lt"/>
              <a:ea typeface="+mn-ea"/>
              <a:cs typeface="+mn-cs"/>
            </a:rPr>
            <a:t>- Providing visits in a hospital outpatient/ambulatory setting or a family practice setting, such as a visiting specialist clinic hosted at a family health team</a:t>
          </a:r>
          <a:endParaRPr lang="en-CA" sz="1100">
            <a:solidFill>
              <a:schemeClr val="dk1"/>
            </a:solidFill>
            <a:effectLst/>
            <a:latin typeface="+mn-lt"/>
            <a:ea typeface="+mn-ea"/>
            <a:cs typeface="+mn-cs"/>
          </a:endParaRPr>
        </a:p>
        <a:p>
          <a:pPr lvl="1"/>
          <a:r>
            <a:rPr lang="en-US" sz="1100">
              <a:solidFill>
                <a:schemeClr val="dk1"/>
              </a:solidFill>
              <a:effectLst/>
              <a:latin typeface="+mn-lt"/>
              <a:ea typeface="+mn-ea"/>
              <a:cs typeface="+mn-cs"/>
            </a:rPr>
            <a:t>- Inclusive of caregiver support although a count of “Caregivers supported” is typically not tracked, but can be very large. Some contributors reported this may be as high as five caregivers per patient</a:t>
          </a:r>
          <a:endParaRPr lang="en-CA" sz="1100">
            <a:solidFill>
              <a:schemeClr val="dk1"/>
            </a:solidFill>
            <a:effectLst/>
            <a:latin typeface="+mn-lt"/>
            <a:ea typeface="+mn-ea"/>
            <a:cs typeface="+mn-cs"/>
          </a:endParaRPr>
        </a:p>
        <a:p>
          <a:pPr lvl="1"/>
          <a:r>
            <a:rPr lang="en-US" sz="1100">
              <a:solidFill>
                <a:schemeClr val="dk1"/>
              </a:solidFill>
              <a:effectLst/>
              <a:latin typeface="+mn-lt"/>
              <a:ea typeface="+mn-ea"/>
              <a:cs typeface="+mn-cs"/>
            </a:rPr>
            <a:t>- Inclusive of a triage function to identify patients requiring an urgent visit</a:t>
          </a:r>
        </a:p>
        <a:p>
          <a:pPr lvl="0"/>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In</a:t>
          </a:r>
          <a:r>
            <a:rPr lang="en-US" sz="1100" baseline="0">
              <a:solidFill>
                <a:schemeClr val="dk1"/>
              </a:solidFill>
              <a:effectLst/>
              <a:latin typeface="+mn-lt"/>
              <a:ea typeface="+mn-ea"/>
              <a:cs typeface="+mn-cs"/>
            </a:rPr>
            <a:t> 2022-23 there were 33 Geriatric Outpatient Clinics reported in the Asset Inventory. This is a decrease from 2017-18 when 59 such clinics were reported. This suggests a response rate of 56%. In 2022-23, 22 of 33 geriatric outpatient clinics reported wait times. Overall, the average wait time was 99 days, with a range reported from 9 to 365 days. There has been no significant funding increase in geriatric outpatient clinics since the 2010 Aging at Home Strategy.</a:t>
          </a:r>
          <a:endParaRPr lang="en-US" sz="1100">
            <a:solidFill>
              <a:schemeClr val="dk1"/>
            </a:solidFill>
            <a:effectLst/>
            <a:latin typeface="+mn-lt"/>
            <a:ea typeface="+mn-ea"/>
            <a:cs typeface="+mn-cs"/>
          </a:endParaRPr>
        </a:p>
      </xdr:txBody>
    </xdr:sp>
    <xdr:clientData/>
  </xdr:twoCellAnchor>
  <xdr:twoCellAnchor>
    <xdr:from>
      <xdr:col>68</xdr:col>
      <xdr:colOff>185614</xdr:colOff>
      <xdr:row>1</xdr:row>
      <xdr:rowOff>195385</xdr:rowOff>
    </xdr:from>
    <xdr:to>
      <xdr:col>77</xdr:col>
      <xdr:colOff>742462</xdr:colOff>
      <xdr:row>6</xdr:row>
      <xdr:rowOff>0</xdr:rowOff>
    </xdr:to>
    <xdr:sp macro="" textlink="">
      <xdr:nvSpPr>
        <xdr:cNvPr id="11" name="TextBox 10">
          <a:extLst>
            <a:ext uri="{FF2B5EF4-FFF2-40B4-BE49-F238E27FC236}">
              <a16:creationId xmlns:a16="http://schemas.microsoft.com/office/drawing/2014/main" id="{656F377F-8DF1-D24A-AFAA-EBDB83BEE924}"/>
            </a:ext>
          </a:extLst>
        </xdr:cNvPr>
        <xdr:cNvSpPr txBox="1"/>
      </xdr:nvSpPr>
      <xdr:spPr>
        <a:xfrm>
          <a:off x="63675845" y="527539"/>
          <a:ext cx="8030309" cy="4679460"/>
        </a:xfrm>
        <a:prstGeom prst="rect">
          <a:avLst/>
        </a:prstGeom>
        <a:solidFill>
          <a:schemeClr val="lt1"/>
        </a:solidFill>
        <a:ln w="952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Hospital Elder Life Program</a:t>
          </a:r>
        </a:p>
        <a:p>
          <a:endParaRPr lang="en-CA" sz="1400" b="1">
            <a:solidFill>
              <a:srgbClr val="0089A2"/>
            </a:solidFill>
            <a:effectLst/>
            <a:latin typeface="+mn-lt"/>
            <a:ea typeface="+mn-ea"/>
            <a:cs typeface="+mn-cs"/>
          </a:endParaRPr>
        </a:p>
        <a:p>
          <a:r>
            <a:rPr lang="en-US" sz="1100" b="1">
              <a:solidFill>
                <a:srgbClr val="0089A2"/>
              </a:solidFill>
              <a:effectLst/>
              <a:latin typeface="+mn-lt"/>
              <a:ea typeface="+mn-ea"/>
              <a:cs typeface="+mn-cs"/>
            </a:rPr>
            <a:t>Definition: </a:t>
          </a:r>
          <a:r>
            <a:rPr lang="en-US" sz="1100" b="0">
              <a:solidFill>
                <a:srgbClr val="0089A2"/>
              </a:solidFill>
              <a:effectLst/>
              <a:latin typeface="+mn-lt"/>
              <a:ea typeface="+mn-ea"/>
              <a:cs typeface="+mn-cs"/>
            </a:rPr>
            <a:t>The Hospital Elder Life Program (HELP) aims to keep hospitalized older adults mentally and physically active which helps to prevent delirium and functional decline.</a:t>
          </a:r>
          <a:r>
            <a:rPr lang="en-US" sz="1100" b="0">
              <a:solidFill>
                <a:schemeClr val="dk1"/>
              </a:solidFill>
              <a:effectLst/>
              <a:latin typeface="+mn-lt"/>
              <a:ea typeface="+mn-ea"/>
              <a:cs typeface="+mn-cs"/>
            </a:rPr>
            <a:t> </a:t>
          </a:r>
        </a:p>
        <a:p>
          <a:endParaRPr lang="en-CA" sz="1100" b="0">
            <a:solidFill>
              <a:schemeClr val="dk1"/>
            </a:solidFill>
            <a:effectLst/>
            <a:latin typeface="+mn-lt"/>
            <a:ea typeface="+mn-ea"/>
            <a:cs typeface="+mn-cs"/>
          </a:endParaRPr>
        </a:p>
        <a:p>
          <a:r>
            <a:rPr lang="en-CA" sz="1100">
              <a:solidFill>
                <a:schemeClr val="dk1"/>
              </a:solidFill>
              <a:effectLst/>
              <a:latin typeface="+mn-lt"/>
              <a:ea typeface="+mn-ea"/>
              <a:cs typeface="+mn-cs"/>
            </a:rPr>
            <a:t>The</a:t>
          </a:r>
          <a:r>
            <a:rPr lang="en-CA" sz="1100" baseline="0">
              <a:solidFill>
                <a:schemeClr val="dk1"/>
              </a:solidFill>
              <a:effectLst/>
              <a:latin typeface="+mn-lt"/>
              <a:ea typeface="+mn-ea"/>
              <a:cs typeface="+mn-cs"/>
            </a:rPr>
            <a:t> H.E.L.P. program is a new addition to the SGS Asset Inventory, with three sites reporting in the last reporting period including:</a:t>
          </a:r>
        </a:p>
        <a:p>
          <a:endParaRPr lang="en-CA" sz="1100" baseline="0">
            <a:solidFill>
              <a:schemeClr val="dk1"/>
            </a:solidFill>
            <a:effectLst/>
            <a:latin typeface="+mn-lt"/>
            <a:ea typeface="+mn-ea"/>
            <a:cs typeface="+mn-cs"/>
          </a:endParaRPr>
        </a:p>
        <a:p>
          <a:r>
            <a:rPr lang="en-CA" sz="1100" baseline="0">
              <a:solidFill>
                <a:schemeClr val="dk1"/>
              </a:solidFill>
              <a:effectLst/>
              <a:latin typeface="+mn-lt"/>
              <a:ea typeface="+mn-ea"/>
              <a:cs typeface="+mn-cs"/>
            </a:rPr>
            <a:t>- The Royal Victoria Regional Health Centre</a:t>
          </a:r>
        </a:p>
        <a:p>
          <a:r>
            <a:rPr lang="en-CA" sz="1100" baseline="0">
              <a:solidFill>
                <a:schemeClr val="dk1"/>
              </a:solidFill>
              <a:effectLst/>
              <a:latin typeface="+mn-lt"/>
              <a:ea typeface="+mn-ea"/>
              <a:cs typeface="+mn-cs"/>
            </a:rPr>
            <a:t>- North York General Hospital</a:t>
          </a:r>
        </a:p>
        <a:p>
          <a:r>
            <a:rPr lang="en-CA" sz="1100" baseline="0">
              <a:solidFill>
                <a:schemeClr val="dk1"/>
              </a:solidFill>
              <a:effectLst/>
              <a:latin typeface="+mn-lt"/>
              <a:ea typeface="+mn-ea"/>
              <a:cs typeface="+mn-cs"/>
            </a:rPr>
            <a:t>- Guelph General Hospital</a:t>
          </a:r>
        </a:p>
        <a:p>
          <a:endParaRPr lang="en-CA" sz="1100" baseline="0">
            <a:solidFill>
              <a:schemeClr val="dk1"/>
            </a:solidFill>
            <a:effectLst/>
            <a:latin typeface="+mn-lt"/>
            <a:ea typeface="+mn-ea"/>
            <a:cs typeface="+mn-cs"/>
          </a:endParaRPr>
        </a:p>
        <a:p>
          <a:r>
            <a:rPr lang="en-CA" sz="1100">
              <a:solidFill>
                <a:schemeClr val="dk1"/>
              </a:solidFill>
              <a:effectLst/>
              <a:latin typeface="+mn-lt"/>
              <a:ea typeface="+mn-ea"/>
              <a:cs typeface="+mn-cs"/>
            </a:rPr>
            <a:t>Contributors report</a:t>
          </a:r>
          <a:r>
            <a:rPr lang="en-CA" sz="1100" baseline="0">
              <a:solidFill>
                <a:schemeClr val="dk1"/>
              </a:solidFill>
              <a:effectLst/>
              <a:latin typeface="+mn-lt"/>
              <a:ea typeface="+mn-ea"/>
              <a:cs typeface="+mn-cs"/>
            </a:rPr>
            <a:t> that t</a:t>
          </a:r>
          <a:r>
            <a:rPr lang="en-CA" sz="1100">
              <a:solidFill>
                <a:schemeClr val="dk1"/>
              </a:solidFill>
              <a:effectLst/>
              <a:latin typeface="+mn-lt"/>
              <a:ea typeface="+mn-ea"/>
              <a:cs typeface="+mn-cs"/>
            </a:rPr>
            <a:t>he goal of the Hospital Elder Life Program (H.E.L.P.) is to support patients so that they can stay involved and active during their time in the hospital. H.E.L.P. is designed to work along with the medical care a patient is receiving. The Hospital enrolls patients if the program fits their needs. The program supports patients so that they can be comfortable doing everyday activities. </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Specially trained volunteers spend time with patients every day.</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The program's</a:t>
          </a:r>
          <a:r>
            <a:rPr lang="en-CA" sz="1100" baseline="0">
              <a:solidFill>
                <a:schemeClr val="dk1"/>
              </a:solidFill>
              <a:effectLst/>
              <a:latin typeface="+mn-lt"/>
              <a:ea typeface="+mn-ea"/>
              <a:cs typeface="+mn-cs"/>
            </a:rPr>
            <a:t> volunteers work with patients to</a:t>
          </a:r>
          <a:r>
            <a:rPr lang="en-CA" sz="1100">
              <a:solidFill>
                <a:schemeClr val="dk1"/>
              </a:solidFill>
              <a:effectLst/>
              <a:latin typeface="+mn-lt"/>
              <a:ea typeface="+mn-ea"/>
              <a:cs typeface="+mn-cs"/>
            </a:rPr>
            <a:t>: Keep their minds active by chatting with themand showing them around the hospital; Helping patients to do activity during the day so that they can sleep well throughout the night; Keeping their bodies active by walking and doing other exercises; Encouraging them to eat and drink every day; Making sure they are able to see and hear clearly and providing equipment if they need it. </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Evidence suggests that the Hospital Elder Life Program successfully prevents cognitive and functional decline in at-risk older patients</a:t>
          </a:r>
          <a:r>
            <a:rPr lang="en-CA" sz="1100" baseline="0">
              <a:solidFill>
                <a:schemeClr val="dk1"/>
              </a:solidFill>
              <a:effectLst/>
              <a:latin typeface="+mn-lt"/>
              <a:ea typeface="+mn-ea"/>
              <a:cs typeface="+mn-cs"/>
            </a:rPr>
            <a:t> (Inouye SK, Bogardus ST Jr, Baker DI, Leo-Summers L, Cooney LM Jr. The Hospital Elder Life Program: a model of care to prevent cognitive and functional decline in older hospitalized patients. Hospital Elder Life Program. J Am Geriatr Soc. 2000 Dec;48(12):1697-706. doi: 10.1111/j.1532-5415.2000.tb03885.x. PMID: 11129764.)</a:t>
          </a:r>
          <a:endParaRPr lang="en-CA" sz="110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25400</xdr:colOff>
      <xdr:row>16</xdr:row>
      <xdr:rowOff>88900</xdr:rowOff>
    </xdr:from>
    <xdr:to>
      <xdr:col>15</xdr:col>
      <xdr:colOff>190500</xdr:colOff>
      <xdr:row>29</xdr:row>
      <xdr:rowOff>0</xdr:rowOff>
    </xdr:to>
    <xdr:graphicFrame macro="">
      <xdr:nvGraphicFramePr>
        <xdr:cNvPr id="2" name="Chart 1">
          <a:extLst>
            <a:ext uri="{FF2B5EF4-FFF2-40B4-BE49-F238E27FC236}">
              <a16:creationId xmlns:a16="http://schemas.microsoft.com/office/drawing/2014/main" id="{375B72F7-270B-2455-EF16-92442696BA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absolute">
    <xdr:from>
      <xdr:col>3</xdr:col>
      <xdr:colOff>622300</xdr:colOff>
      <xdr:row>13</xdr:row>
      <xdr:rowOff>12700</xdr:rowOff>
    </xdr:from>
    <xdr:to>
      <xdr:col>5</xdr:col>
      <xdr:colOff>800100</xdr:colOff>
      <xdr:row>76</xdr:row>
      <xdr:rowOff>193672</xdr:rowOff>
    </xdr:to>
    <mc:AlternateContent xmlns:mc="http://schemas.openxmlformats.org/markup-compatibility/2006" xmlns:sle15="http://schemas.microsoft.com/office/drawing/2012/slicer">
      <mc:Choice Requires="sle15">
        <xdr:graphicFrame macro="">
          <xdr:nvGraphicFramePr>
            <xdr:cNvPr id="4" name="Fiscal 5">
              <a:extLst>
                <a:ext uri="{FF2B5EF4-FFF2-40B4-BE49-F238E27FC236}">
                  <a16:creationId xmlns:a16="http://schemas.microsoft.com/office/drawing/2014/main" id="{DA908539-46E6-E244-B24E-DF1B6C4E78DB}"/>
                </a:ext>
              </a:extLst>
            </xdr:cNvPr>
            <xdr:cNvGraphicFramePr/>
          </xdr:nvGraphicFramePr>
          <xdr:xfrm>
            <a:off x="0" y="0"/>
            <a:ext cx="0" cy="0"/>
          </xdr:xfrm>
          <a:graphic>
            <a:graphicData uri="http://schemas.microsoft.com/office/drawing/2010/slicer">
              <sle:slicer xmlns:sle="http://schemas.microsoft.com/office/drawing/2010/slicer" name="Fiscal 5"/>
            </a:graphicData>
          </a:graphic>
        </xdr:graphicFrame>
      </mc:Choice>
      <mc:Fallback xmlns="">
        <xdr:sp macro="" textlink="">
          <xdr:nvSpPr>
            <xdr:cNvPr id="0" name=""/>
            <xdr:cNvSpPr>
              <a:spLocks noTextEdit="1"/>
            </xdr:cNvSpPr>
          </xdr:nvSpPr>
          <xdr:spPr>
            <a:xfrm>
              <a:off x="4279900" y="215900"/>
              <a:ext cx="1828800" cy="261937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609600</xdr:colOff>
      <xdr:row>78</xdr:row>
      <xdr:rowOff>76200</xdr:rowOff>
    </xdr:from>
    <xdr:to>
      <xdr:col>5</xdr:col>
      <xdr:colOff>787400</xdr:colOff>
      <xdr:row>141</xdr:row>
      <xdr:rowOff>53972</xdr:rowOff>
    </xdr:to>
    <mc:AlternateContent xmlns:mc="http://schemas.openxmlformats.org/markup-compatibility/2006" xmlns:sle15="http://schemas.microsoft.com/office/drawing/2012/slicer">
      <mc:Choice Requires="sle15">
        <xdr:graphicFrame macro="">
          <xdr:nvGraphicFramePr>
            <xdr:cNvPr id="5" name="SGS Type Name 8">
              <a:extLst>
                <a:ext uri="{FF2B5EF4-FFF2-40B4-BE49-F238E27FC236}">
                  <a16:creationId xmlns:a16="http://schemas.microsoft.com/office/drawing/2014/main" id="{84F6530F-4971-DB20-0F38-27FA39392859}"/>
                </a:ext>
              </a:extLst>
            </xdr:cNvPr>
            <xdr:cNvGraphicFramePr/>
          </xdr:nvGraphicFramePr>
          <xdr:xfrm>
            <a:off x="0" y="0"/>
            <a:ext cx="0" cy="0"/>
          </xdr:xfrm>
          <a:graphic>
            <a:graphicData uri="http://schemas.microsoft.com/office/drawing/2010/slicer">
              <sle:slicer xmlns:sle="http://schemas.microsoft.com/office/drawing/2010/slicer" name="SGS Type Name 8"/>
            </a:graphicData>
          </a:graphic>
        </xdr:graphicFrame>
      </mc:Choice>
      <mc:Fallback xmlns="">
        <xdr:sp macro="" textlink="">
          <xdr:nvSpPr>
            <xdr:cNvPr id="0" name=""/>
            <xdr:cNvSpPr>
              <a:spLocks noTextEdit="1"/>
            </xdr:cNvSpPr>
          </xdr:nvSpPr>
          <xdr:spPr>
            <a:xfrm>
              <a:off x="4267200" y="3124200"/>
              <a:ext cx="1828800" cy="261937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8</xdr:col>
      <xdr:colOff>234950</xdr:colOff>
      <xdr:row>1</xdr:row>
      <xdr:rowOff>0</xdr:rowOff>
    </xdr:from>
    <xdr:to>
      <xdr:col>21</xdr:col>
      <xdr:colOff>711200</xdr:colOff>
      <xdr:row>173</xdr:row>
      <xdr:rowOff>114300</xdr:rowOff>
    </xdr:to>
    <mc:AlternateContent xmlns:mc="http://schemas.openxmlformats.org/markup-compatibility/2006">
      <mc:Choice xmlns:cx4="http://schemas.microsoft.com/office/drawing/2016/5/10/chartex" Requires="cx4">
        <xdr:graphicFrame macro="">
          <xdr:nvGraphicFramePr>
            <xdr:cNvPr id="6" name="Chart 5">
              <a:extLst>
                <a:ext uri="{FF2B5EF4-FFF2-40B4-BE49-F238E27FC236}">
                  <a16:creationId xmlns:a16="http://schemas.microsoft.com/office/drawing/2014/main" id="{CA52A20C-0568-BBFC-C25E-E960C07AFBA4}"/>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8020050" y="203200"/>
              <a:ext cx="11207750" cy="66167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person displayName="Kelly Kay" id="{08449A65-68AA-6047-A3EB-0D797A2D5FFF}" userId="S::Kelly.Kay@geriatricsontario.ca::6d19b272-917e-47e0-a02c-2c33773f6e54"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GLO - K Kay" refreshedDate="46296.469269560184" missingItemsLimit="0" createdVersion="8" refreshedVersion="8" minRefreshableVersion="3" recordCount="2258" xr:uid="{5492799E-C8FA-FD41-98FA-3AF414C68B2B}">
  <cacheSource type="worksheet">
    <worksheetSource name="Table2026_09_25"/>
  </cacheSource>
  <cacheFields count="111">
    <cacheField name="ID" numFmtId="0">
      <sharedItems containsBlank="1" containsMixedTypes="1" containsNumber="1" containsInteger="1" minValue="9" maxValue="604" longText="1"/>
    </cacheField>
    <cacheField name="Start time" numFmtId="166">
      <sharedItems containsNonDate="0" containsDate="1" containsString="0" containsBlank="1" minDate="2026-04-09T10:45:09" maxDate="2026-09-10T09:27:33"/>
    </cacheField>
    <cacheField name="Completion time" numFmtId="0">
      <sharedItems containsDate="1" containsBlank="1" containsMixedTypes="1" minDate="2026-04-09T11:17:15" maxDate="2026-09-10T09:33:27"/>
    </cacheField>
    <cacheField name="Email" numFmtId="0">
      <sharedItems containsBlank="1"/>
    </cacheField>
    <cacheField name="Name" numFmtId="0">
      <sharedItems containsBlank="1"/>
    </cacheField>
    <cacheField name="Last modified time" numFmtId="166">
      <sharedItems containsNonDate="0" containsDate="1" containsString="0" containsBlank="1" minDate="2026-05-23T14:55:14" maxDate="2026-08-17T17:17:28"/>
    </cacheField>
    <cacheField name="Fiscal Year " numFmtId="0">
      <sharedItems count="7">
        <s v="2024-25"/>
        <s v="2025-26"/>
        <s v="2022-23"/>
        <s v="2023-24"/>
        <s v="2019-20"/>
        <s v="2020-21"/>
        <s v="2021-22"/>
      </sharedItems>
    </cacheField>
    <cacheField name="Facility Name " numFmtId="0">
      <sharedItems count="246">
        <s v="Lakeridge Health (Ajax-Pickering)"/>
        <s v="Lakeridge Health (Bowmanville)"/>
        <s v="Lakeridge Health (Oshawa)"/>
        <s v="Northumberland Hills Hospital"/>
        <s v="Peterborough Regional Health Centre"/>
        <s v="Ross Memorial Hospital"/>
        <s v="Scarborough Health Network (Birchmount)"/>
        <s v="Scarborough Health Network (Centenary)"/>
        <s v="Scarborough Health Network (General)"/>
        <s v="University Health Network (Toronto Rehabilitation Institute)"/>
        <s v="Orillia Soldiers' Memorial Hospital"/>
        <s v="Mackenzie Health (Vaughan)"/>
        <s v="Royal Victoria Regional Health Centre"/>
        <s v="Geriatric Psychiatry Community Services of Ottawa"/>
        <s v="Canadian Mental Health Association (Waterloo Wellington)"/>
        <s v="Mackenzie Health (Richmond Hill)"/>
        <s v="Muskoka Algonquin Healthcare (Bracebridge)"/>
        <s v="Sunnybrook Health Sciences Centre (Bayview Campus)"/>
        <s v="Sinai Health (Mount Sinai Hospital)"/>
        <s v="St. Joseph's Health Centre Guelph"/>
        <s v="The Ottawa Hospital (Civic Campus)"/>
        <s v="Barrie Community Health Centre"/>
        <s v="Renfrew Victoria Hospital"/>
        <s v="Brant Community Healthcare System"/>
        <s v="Bruyère Health"/>
        <s v="Centre for Addictions and Mental Health (Queen Street)"/>
        <s v="Queensway Carleton Hospital"/>
        <s v="Huron Perth Healthcare Alliance"/>
        <s v="Grand River Community Health Centre"/>
        <s v="Toronto Grace Health Centre"/>
        <s v="Listowel-Wingham and Area Family Health Team"/>
        <s v="Hamilton Health Sciences (St. Peter's Hospital)"/>
        <s v="Brightshores Health System (Owen Sound)"/>
        <s v="Humber River Hospital (Wilson)"/>
        <s v="ConnectWell Community Health Lanark"/>
        <s v="Erie Shores Family Health Team"/>
        <s v="London Health Sciences Centre (University Hospital)"/>
        <s v="London Health Sciences Centre (Victoria Hospital)"/>
        <s v="South East Ottawa Community Health Centre"/>
        <s v="Cambridge Memorial Hospital"/>
        <s v="Waterloo Regional Health Network (Queens Blvd)"/>
        <s v="Hôtel-Dieu Grace Healthcare"/>
        <s v="Queen Square Family Health Team"/>
        <s v="Ontario Health atHome Champlain"/>
        <s v="Harrow Health Centre: A Family Health Team"/>
        <s v="Windsor Family Health Team / Windsor Team Care Centre"/>
        <s v="Brockton and Area Family Health Team"/>
        <s v="Niagara Health (Greater Niagara General)"/>
        <s v="North York General Hospital (Community Site)"/>
        <s v="Alzheimer Society Southwest Partners"/>
        <s v="Hamilton Health Sciences (Juravinski)"/>
        <s v="Hamilton Health Sciences (Hamilton General Hospital)"/>
        <s v="Hamilton Health Sciences (West Lincoln)"/>
        <s v="Upper Canada Family Health Team"/>
        <s v="Baycrest"/>
        <s v="Georgian Bay Family Health Team"/>
        <s v="St. Thomas Elgin General Hospital"/>
        <s v="Grand Bend Area Community Health Centre"/>
        <s v="Michael Garron Hospital"/>
        <s v="Groves Memorial Hospital"/>
        <s v="Guelph General Hospital"/>
        <s v="Waterloo Regional Health Network (Midtown)"/>
        <s v="North Wellington Health Care (Palmerston and District Hospital)"/>
        <s v="London InterCommunity Health Centre"/>
        <s v="Bluewater Health (Sarnia)"/>
        <s v="Byron Family Medical Centre"/>
        <s v="Windsor Regional Hospital (Metropolitan Campus)"/>
        <s v="STAR Family Health Team"/>
        <s v="Windsor Regional Hospital"/>
        <s v="Welland McMaster Family Health Team"/>
        <s v="Alzheimer Society of Huron Perth"/>
        <s v="McGarrell Place"/>
        <s v="St. Joseph's Health Care London (Parkwood Institute)"/>
        <s v="Royal Ottawa Mental Health Centre"/>
        <s v="Alzheimer Society of Grey-Bruce"/>
        <s v="Dr. Akshya Vasudev - Geriatric Psychiatrist"/>
        <s v="Cornwall Community Hospital"/>
        <s v="Woodstock Hospital"/>
        <s v="Alzheimer Society of Sarnia-Lambton"/>
        <s v="Hanover Family Health Team"/>
        <s v="St. Joseph's Care Group"/>
        <s v="Thunder Bay Regional Health Sciences Centre"/>
        <s v="Kincardine Family Health Team"/>
        <s v="Women's College Hospital"/>
        <s v="Extendicare McGarrell Place"/>
        <s v="North Simcoe Muskoka Specialized Geriatric Services"/>
        <s v="Markham Stouffville Hospital"/>
        <s v="Alzheimer Society of Durham Region"/>
        <s v="Halton Healthcare (Oakville Trafalgar Memorial Hospital)"/>
        <s v="Windsor Essex Community Health Centre"/>
        <s v="Waterloo Regional Health Network (Chicopee)"/>
        <s v="Alzheimer Society of Chatham-Kent"/>
        <s v="Chatham-Kent Health Alliance"/>
        <s v="Maitland Valley Family Health Team"/>
        <s v="St. Joseph's Health Care London"/>
        <s v="Trillium Health Partners (Credit Valley)"/>
        <s v="Rapids Family Health Team"/>
        <s v="Kindera Living (Berkshire Care Centre)"/>
        <s v="Sunnybrook Health Sciences Centre (Peter Cipriano Centre for Seniors Health)"/>
        <s v="Trillium Health Partners (Mississauga)"/>
        <s v="Wendat Community Programs"/>
        <s v="Southlake Health"/>
        <s v="The Ottawa Hospital (General Campus)"/>
        <s v="Leamington Mennonite Home"/>
        <s v="Canadian Mental Health Association (Lambton Kent)"/>
        <s v="The Village of Aspen Lake"/>
        <s v="Pembroke Regional Hospital"/>
        <s v="University Health Network (Toronto General)"/>
        <s v="University Health Network (Toronto Western)"/>
        <s v="Unity Health Toronto (Providence Healthcare)"/>
        <s v="Headwaters Health Care Centre (Dufferin)"/>
        <s v="Halton Healthcare (Milton District Hospital)"/>
        <s v="Halton Healthcare (Georgetown Hospital)"/>
        <s v="Couchiching Family Health Team"/>
        <s v="Waypoint Centre for Mental Health Care"/>
        <s v="St. Joseph's Healthcare Hamilton (West 5th)"/>
        <s v="St. Joseph's Healthcare Hamilton (Halton)"/>
        <s v="St. Joseph's Healthcare Hamilton (Niagara)"/>
        <s v="Ontario Shores Centre for Mental Health Sciences"/>
        <s v="North York General Hospital (General Site)"/>
        <s v="Providence Continuing Care"/>
        <s v="St. Joseph's Healthcare Hamilton (King Campus)"/>
        <s v="Providence Care Hospital (Kingston)"/>
        <s v="South Coast Wellness Addiction and Mental Health"/>
        <s v="Hôpital Montfort"/>
        <s v="Sault Area Hospital"/>
        <s v="REFLEXION-Services bien être/Wellness Services"/>
        <s v="Timmins Academic Family Health Team"/>
        <s v="Canadian Mental Health Association (Cochrane Timiskaming Branch - Timmins)"/>
        <s v="Weeneebayko General Hospital"/>
        <s v="North Bay Regional Health Centre"/>
        <s v="West Parry Sound Health Centre"/>
        <s v="North Shore Community Support Services, Inc."/>
        <s v="Health Sciences North (Little Current)"/>
        <s v="Health Sciences North (Ramsay Lake Health Centre)"/>
        <s v="St. Joseph's Continuing Care"/>
        <s v="North East Specialized Geriatric Centre"/>
        <s v="New Liskeard Family Health Team"/>
        <s v="Community Care City of Kawartha Lakes"/>
        <s v="Community Care Health Centres of Northumberland"/>
        <s v="Haliburton Highlands Health Services (Minden)"/>
        <s v="Campbellford Memorial Hospital (Trent Hills Community Team)"/>
        <s v="Durham Community Health Centre"/>
        <s v="Carefirst Seniors &amp; Community Services Association"/>
        <s v="Senior Persons Living Connected (SPLC)"/>
        <s v="Campbellford Memorial Hospital"/>
        <s v="Canadian Mental Health Association (Fort Frances)"/>
        <s v="Haliburton Highlands Health Services (Haliburton)"/>
        <s v="William Osler Health System (Peel Memorial)"/>
        <s v="William Osler Health System"/>
        <s v="William Osler Health System (Brampton Civic Hospital)"/>
        <s v="Unity Health Toronto (St. Michael's Hospital)"/>
        <s v="Caressant Care (Marmora)"/>
        <s v="York Region Newmarket Health Centre"/>
        <s v="Arnprior Regional Health"/>
        <s v="Hawkesbury and District General Hospital"/>
        <s v="North Wellington Health Care (Louise Marshall Hospital)"/>
        <s v="West Park Healthcare Centre"/>
        <s v="Hôtel Dieu Shaver Health and Rehabilitation Centre"/>
        <s v="Health Sciences North - North East Specialized Geriatric Services (Cochrane)"/>
        <s v="Health Sciences North - North East Specialized Geriatric Services (Timiskaming)"/>
        <s v="St. Joseph's Healthcare Hamilton (Charlton Campus)"/>
        <s v="St. Mary's General Hospital (Kitchener)"/>
        <s v="Grandview Lodge (Dunnville)"/>
        <s v="Upper Grand Family Health Team"/>
        <s v="North Simcoe Family Health Team"/>
        <s v="Barrie Community Family Health Team"/>
        <s v="Georgian Nurse Practitioner-Led Clinic"/>
        <s v="Algonquin Family Health Team"/>
        <s v="Union Villa"/>
        <s v="Carea Community Health Centre"/>
        <s v="Niagara Health (St. Catharines)"/>
        <s v="Collingwood General and Marine Hospital"/>
        <s v="St. Joseph's Healthcare Hamilton (Brant)"/>
        <s v="Canadian Mental Health Association (Cochrane Timiskaming Branch - Timiskaming)"/>
        <s v="LOFT"/>
        <s v="Health Sciences North (Sudbury Mental Health and Addictions Centre)"/>
        <s v="Community Addiction and Mental Health Services of Haldimand and Norfolk"/>
        <s v="East Wellington Family Health Team"/>
        <s v="Grandview Family Health Team"/>
        <s v="Two Rivers Family Health Team"/>
        <s v="Loyalist Family Health Team"/>
        <s v="Cottage Country Family Health Team"/>
        <s v="Prince Edward Family Health Team"/>
        <s v="Queen's Family Health Team (Belleville)"/>
        <s v="Country Roads Community Health Centre"/>
        <s v="Oshawa Clinic Family Health Organization"/>
        <s v="Quinte Healthcare (Belleville)"/>
        <s v="Joseph Brant Hospital"/>
        <s v="Muskoka Paramedic Services Community Paramedicine Program"/>
        <s v="Montfort Academic Family Health Team"/>
        <s v="Minto-Mapleton Family Health Team"/>
        <s v="West Champlain Family Health Team (Pembroke)"/>
        <s v="New Vision Family Health Team"/>
        <s v="County of Renfrew Paramedic Services"/>
        <s v="North Lambton Community Health Centre"/>
        <s v="Arnprior and District Family Health Team"/>
        <s v="Almonte General Hospital"/>
        <s v="Trillium Health Partners (Queensway)"/>
        <s v="University Health Network (Princess Margaret Cancer Centre)"/>
        <s v="Centre de santé communautaire de l'Estrie"/>
        <s v="Sinai Health (Bridgepoint Active Healthcare)"/>
        <s v="University Health Network (Bickle Centre)"/>
        <s v="Ottawa Public Health"/>
        <s v="Bowmanville Health Centre"/>
        <s v="Alzheimer Society of Brant, Haldimand Norfolk, Hamilton Halton"/>
        <s v="Georgian Manor"/>
        <s v="County of Simcoe"/>
        <s v="Unity Health Toronto (St. Joseph's Health Centre)"/>
        <s v="Kawartha Centre"/>
        <s v="Ontario Health atHome (East)"/>
        <s v="North of Superior Counselling Programs (NOSP)"/>
        <s v="Dementia Society of Ottawa &amp; Renfrew County"/>
        <s v="Mary Berglund Community Health Centre"/>
        <s v="North Shore Family Health Team"/>
        <s v="Manitouwadge Family Health Team"/>
        <s v="Sunset Country Family Health Team"/>
        <s v="Red Lake Family Health Team"/>
        <s v="North York General Hospital (Branson Site)"/>
        <s v="Vibrant Health Care Alliance"/>
        <s v="Norwest Community Health Centre"/>
        <s v="Pinecrest Queensway Community Health Centre"/>
        <s v="Georgian Bay General Hospital (Midland)"/>
        <s v="Mattawa General Hospital"/>
        <s v="St. Joseph's General Hospital (Elliot Lake)"/>
        <s v="Temiskaming Hospital"/>
        <s v="West Nipissing General Hospital"/>
        <s v="Niagara Health (Welland)"/>
        <s v="Brock Community Health Centre"/>
        <s v="Unionville Home Society"/>
        <s v="Markham Stouffville Hospital (Uxbridge)"/>
        <s v="Shalom Village Nursing Home"/>
        <s v="Blanche River Health"/>
        <s v="North Shore Health Network"/>
        <s v="Sudbury"/>
        <s v="Nord-Aski Family Health Team"/>
        <s v="Elliot Lake Family Health Team"/>
        <s v="Centre de santé communautaire de Kapuskasing et région"/>
        <s v="Services de Counselling Hearst-Kapuskasing-Smooth Rock Falls Counselling Services"/>
        <s v="Canadian Mental Health Association (Muskoka Parry Sound)"/>
        <s v="Timmins and District Hospital"/>
        <s v="Centre for Addiction and Mental Health"/>
        <s v="North York General Hospital"/>
        <s v="Scarborough Health Network"/>
        <s v="Sunnybrook Health Sciences Centre"/>
        <s v="University Health Network (West Park Healthcare Centre)"/>
      </sharedItems>
    </cacheField>
    <cacheField name="Functional Centre alignment" numFmtId="0">
      <sharedItems containsBlank="1" containsMixedTypes="1" containsNumber="1" containsInteger="1" minValue="718400036" maxValue="918013100" longText="1"/>
    </cacheField>
    <cacheField name="Is your program or service listed in the OCEAN Healthmap to enable e-referral?" numFmtId="0">
      <sharedItems containsBlank="1" count="3">
        <s v="No"/>
        <s v="Yes"/>
        <m/>
      </sharedItems>
    </cacheField>
    <cacheField name="If you answered &quot;yes&quot; to question 4 - please provide your program name as it appears on OCEAN Healthmap listings." numFmtId="0">
      <sharedItems containsBlank="1" longText="1"/>
    </cacheField>
    <cacheField name="Name of Service" numFmtId="0">
      <sharedItems/>
    </cacheField>
    <cacheField name="Contact email (e.g. program lead)" numFmtId="0">
      <sharedItems containsBlank="1"/>
    </cacheField>
    <cacheField name="Is this program part of a Coordinated Access/Central Intake Service?" numFmtId="0">
      <sharedItems containsBlank="1" count="4">
        <s v="This program is not a Coordinated Access/Central Intake program and is not connected to one"/>
        <s v="This program is not a Coordinated Access/Central Intake program but is connected to one"/>
        <s v="Yes this program is a Coordinated Access/Central Intake services"/>
        <m/>
      </sharedItems>
    </cacheField>
    <cacheField name="If you answered &quot;This program is not a Coordinated Access/Central Intake program but is connected to one&quot; in question 8 above, please name your connected Coordinated Access/Central Intake service" numFmtId="0">
      <sharedItems containsBlank="1" longText="1"/>
    </cacheField>
    <cacheField name="Service Type" numFmtId="0">
      <sharedItems count="63">
        <s v="Geriatric Emergency Management Programs"/>
        <s v="Tertiary Dementia Specialty Units"/>
        <s v="Long-Term Care Outreach (NLOT)"/>
        <s v="Geriatric Outpatient Clinics"/>
        <s v="Hospital Elder Life Program (HELP)"/>
        <s v="Behavioural Support Services"/>
        <s v="Acute Geriatric Units/Acute Care of the Elderly Units"/>
        <s v="Geriatric Psychiatry/Seniors' Mental Health Outreach Teams"/>
        <s v="Geriatric Palliative Care"/>
        <s v="Geriatric Outreach Teams"/>
        <s v="Primary Care Integrated Geriatric Teams"/>
        <s v="In-patient Geriatric Consult Services"/>
        <s v="Other: Geriatric Coordinator "/>
        <s v="Central Intake"/>
        <s v="Geriatric Day Hospital"/>
        <s v="Specialist Based Memory Clinics"/>
        <s v="Geriatric Psychiatry Outpatient Clinics"/>
        <s v="Geriatric Assessment and Treatment Units"/>
        <s v="Long-Term Care Outreach"/>
        <s v="Hospital to Home"/>
        <s v="Primary Care Based Memory Clinics (e.g. MINT)"/>
        <s v="Population Health Focused Program (Older Adults)"/>
        <s v="In-patient Geriatric Psychiatry Consult Service"/>
        <s v="Geriatric Mental Health Unit"/>
        <s v="Geriatric Rehabilitation"/>
        <s v="Ortho-Geriatrics "/>
        <s v="Geriatric Rapid Assessment Clinic"/>
        <s v="Psychogeriatric Resource Consultants"/>
        <s v="Dementia Resource Education Advocacy Mentorship (DREAM) Team/Consultants"/>
        <s v="Transitional Care Units"/>
        <s v="Other: Seniors Community Supports"/>
        <s v="Behavioural Support Transition Unit"/>
        <s v="Tertiary Non-Dementia Geriatric Psychiatry Units "/>
        <s v="Geriatric Virtual Service/E-Consult"/>
        <s v="Care Partner Supports"/>
        <s v="Shared Care - Seniors' Mental Health"/>
        <s v="Other: Bone Health"/>
        <s v="Integrated Geriatric Services"/>
        <s v="Exercise/Falls Prevention Clinic/Program"/>
        <s v="Tertiary Seniors Speciality Units"/>
        <s v="Older Adult Population Health/Focused Program "/>
        <s v="Tertiary Non-Dementia Geriatric Psychiatry Units"/>
        <s v="Transitional Supports"/>
        <s v="Other: Mobile Social Work "/>
        <s v="Acute Geriatric psychiatry units"/>
        <s v="Geriatric Emergency Medicine Centre"/>
        <s v="Geriatric Psychiatry/Seniors' Mental Health Outpatient Clinic"/>
        <s v="Geriatric Psychiatrists"/>
        <s v="Other: Speciality Clinics"/>
        <s v="Care of the Elderly Physicians"/>
        <s v="Community Paramedicine"/>
        <s v="Geriatric Medicine Rehabilitation Units"/>
        <s v="Geriatric Psychiatry/Mental Health Day Hospitals"/>
        <s v="Geriatric Telemedicine/Telepsychiatry/e-Consult/Virtual Service"/>
        <s v="Geriatricians"/>
        <s v="Other: Continence Clinic"/>
        <s v="Remote Care Monitoring"/>
        <s v="Specialty Clinics"/>
        <s v="Palliative Care"/>
        <s v="Geriatric Urgent Care"/>
        <s v="At Home Programs"/>
        <s v="Inpatient Geriatric Co-management Services"/>
        <s v="Other"/>
      </sharedItems>
    </cacheField>
    <cacheField name="Sector" numFmtId="0">
      <sharedItems count="10">
        <s v="Emergency/Urgent Care"/>
        <s v="Rehabilitation - In-Patient"/>
        <s v="Long-Term Care"/>
        <s v="Community"/>
        <s v="Acute Care"/>
        <s v="Primary Care"/>
        <s v="Central Intake"/>
        <s v="Rehabilitation - Community"/>
        <s v="Community and Long-Term Care"/>
        <s v="Acute and Community"/>
      </sharedItems>
    </cacheField>
    <cacheField name="Service Type - Primary Care " numFmtId="0">
      <sharedItems containsBlank="1"/>
    </cacheField>
    <cacheField name="Service Type - Community Geriatrics and Seniors' Mental Health" numFmtId="0">
      <sharedItems containsBlank="1"/>
    </cacheField>
    <cacheField name="Service Type - Long-Term Care" numFmtId="0">
      <sharedItems containsBlank="1"/>
    </cacheField>
    <cacheField name="Service Type - Urgent/Emergent Care" numFmtId="0">
      <sharedItems containsBlank="1" longText="1"/>
    </cacheField>
    <cacheField name="Service Type - Acute Care" numFmtId="0">
      <sharedItems containsBlank="1"/>
    </cacheField>
    <cacheField name="Service Type - Rehabilitation and Post-Acute Care" numFmtId="0">
      <sharedItems containsBlank="1"/>
    </cacheField>
    <cacheField name="Number of unique patients served in reporting year" numFmtId="0">
      <sharedItems containsBlank="1" containsMixedTypes="1" containsNumber="1" minValue="0" maxValue="19746"/>
    </cacheField>
    <cacheField name="Number of in-person visits provided in reporting year." numFmtId="0">
      <sharedItems containsString="0" containsBlank="1" containsNumber="1" minValue="-1182" maxValue="125685"/>
    </cacheField>
    <cacheField name="Number of telephone visits provided in reporting year." numFmtId="0">
      <sharedItems containsString="0" containsBlank="1" containsNumber="1" containsInteger="1" minValue="0" maxValue="11917"/>
    </cacheField>
    <cacheField name="Number of video/virtual visits provided in reporting year." numFmtId="0">
      <sharedItems containsString="0" containsBlank="1" containsNumber="1" containsInteger="1" minValue="0" maxValue="3547"/>
    </cacheField>
    <cacheField name="Total Visits" numFmtId="0">
      <sharedItems containsSemiMixedTypes="0" containsString="0" containsNumber="1" minValue="0" maxValue="135029"/>
    </cacheField>
    <cacheField name="For bedded services" numFmtId="0">
      <sharedItems count="2">
        <s v="Ambulatory/Mobile Service"/>
        <s v="Bedded Services"/>
      </sharedItems>
    </cacheField>
    <cacheField name="Number of beds in service in reporting year" numFmtId="0">
      <sharedItems containsBlank="1" containsMixedTypes="1" containsNumber="1" minValue="0" maxValue="9969"/>
    </cacheField>
    <cacheField name="Annual occupancy rate of bedded service in reporting year " numFmtId="0">
      <sharedItems containsBlank="1" containsMixedTypes="1" containsNumber="1" minValue="0" maxValue="3260"/>
    </cacheField>
    <cacheField name="Hours of service (check all that apply)" numFmtId="0">
      <sharedItems containsBlank="1"/>
    </cacheField>
    <cacheField name="Average wait time from referral to first appointment (in days)" numFmtId="0">
      <sharedItems containsBlank="1" containsMixedTypes="1" containsNumber="1" minValue="0" maxValue="750"/>
    </cacheField>
    <cacheField name="Please describe your approach to measuring wait time, if different from the method for estimating shown above." numFmtId="0">
      <sharedItems containsBlank="1" longText="1"/>
    </cacheField>
    <cacheField name="Address" numFmtId="0">
      <sharedItems/>
    </cacheField>
    <cacheField name="City" numFmtId="0">
      <sharedItems count="122">
        <s v="Ajax"/>
        <s v="Bowmanville"/>
        <s v="Oshawa"/>
        <s v="Cobourg"/>
        <s v="Peterborough"/>
        <s v="Lindsay"/>
        <s v="Scarborough"/>
        <s v="Toronto"/>
        <s v="Orillia"/>
        <s v="Vaughan"/>
        <s v="Barrie"/>
        <s v="Ottawa"/>
        <s v="Guelph"/>
        <s v="Richmond Hill"/>
        <s v="Bracebridge"/>
        <s v="Renfrew"/>
        <s v="Brantford"/>
        <s v="Seaforth"/>
        <s v="Wingham"/>
        <s v="Hamilton"/>
        <s v="Owen Sound"/>
        <s v="Lanark"/>
        <s v="Leamington"/>
        <s v="London"/>
        <s v="Cambridge"/>
        <s v="Kitchener"/>
        <s v="Windsor"/>
        <s v="Brampton"/>
        <s v="Harrow"/>
        <s v="Walkerton"/>
        <s v="Niagara Falls"/>
        <s v="St. Thomas"/>
        <s v="Woodstock"/>
        <s v="Grimsby"/>
        <s v="Brockville"/>
        <s v="Collingwood"/>
        <s v="Grand Bend"/>
        <s v="Fergus"/>
        <s v="Palmerston"/>
        <s v="Listowel"/>
        <s v="Sarnia"/>
        <s v="Stratford"/>
        <s v="Welland"/>
        <s v="Cornwall"/>
        <s v="Hanover"/>
        <s v="Thunder Bay"/>
        <s v="Kincardine"/>
        <s v="Markham"/>
        <s v="Whitby"/>
        <s v="Oakville"/>
        <s v="Chatham"/>
        <s v="Goderich"/>
        <s v="Mississauga"/>
        <s v="Penetanguishene"/>
        <s v="Newmarket"/>
        <s v="Pembroke"/>
        <s v="Orangeville"/>
        <s v="Milton"/>
        <s v="Georgetown"/>
        <s v="Burlington"/>
        <s v="St. Catharines"/>
        <s v="North York"/>
        <s v="Kingston"/>
        <s v="Simcoe"/>
        <s v="Sault Ste. Marie"/>
        <s v="Kapuskasing"/>
        <s v="Timmins"/>
        <s v="Moose Factory"/>
        <s v="North Bay"/>
        <s v="Parry Sound"/>
        <s v="Elliot Lake"/>
        <s v="Little Current"/>
        <s v="Sudbury"/>
        <s v="New Liskeard"/>
        <s v="Port Hope"/>
        <s v="Minden"/>
        <s v="Campbellford"/>
        <s v="Fort Frances"/>
        <s v="Courtice"/>
        <s v="Pickering"/>
        <s v="Haliburton"/>
        <s v="Brampton / Etobicoke"/>
        <s v="Madoc"/>
        <s v="East Gwillimbury"/>
        <s v="Arnprior"/>
        <s v="Hawkesbury"/>
        <s v="Mount Forest"/>
        <s v="Dunnville"/>
        <s v="Midland"/>
        <s v="Huntsville"/>
        <s v="Unionville"/>
        <s v="Nepean"/>
        <s v="Waterloo"/>
        <s v="Aurora"/>
        <s v="Erin"/>
        <s v="Gananoque"/>
        <s v="Amherstview"/>
        <s v="Picton"/>
        <s v="Belleville"/>
        <s v="Portland"/>
        <s v="Drayton"/>
        <s v="Forest"/>
        <s v="Almonte"/>
        <s v="Etobicoke"/>
        <s v="Embrun"/>
        <s v="Gravenhurst"/>
        <s v="Nipigon"/>
        <s v="Ignace"/>
        <s v="Schreiber"/>
        <s v="Manitouwadge"/>
        <s v="Kenora"/>
        <s v="Red Lake"/>
        <s v="Mattawa"/>
        <s v="Bancroft"/>
        <s v="Sturgeon Falls"/>
        <s v="York"/>
        <s v="Beaverton"/>
        <s v="Uxbridge"/>
        <s v="Kirkland Lake"/>
        <s v="Blind River"/>
        <s v="Englehart"/>
        <s v="Hearst"/>
      </sharedItems>
    </cacheField>
    <cacheField name="Province" numFmtId="0">
      <sharedItems count="1">
        <s v="Ontario"/>
      </sharedItems>
    </cacheField>
    <cacheField name="Postal Code" numFmtId="0">
      <sharedItems containsBlank="1" count="298">
        <s v="L1S 2J4"/>
        <s v="L1C 2N4"/>
        <s v="L1G 2B9"/>
        <s v="K9A 5W6"/>
        <s v="K9J 7C6"/>
        <s v="K9V 4M8"/>
        <s v="M1W 3W3"/>
        <s v="M1E 4B9 "/>
        <s v="M1P 2V5 "/>
        <s v="M5G 2A2"/>
        <s v="L3V 7T9"/>
        <s v="L4A 4Z3"/>
        <s v="L4M 6M2"/>
        <s v="K1N 5C8"/>
        <s v="N1H 0A1"/>
        <s v="L4C 4Z3"/>
        <s v="P1L 2E4"/>
        <s v="M4N 3M5"/>
        <s v="M5G 1X5"/>
        <s v="N1H 5H8"/>
        <s v="K1Y 4E9"/>
        <s v="L4N 6M2"/>
        <s v="K7V 1P6"/>
        <s v="N3R2C1"/>
        <s v="M6J 1H4"/>
        <s v="K2H 8P4"/>
        <s v="N0K 1W0"/>
        <s v="N3S 3N2"/>
        <s v="M4Y 2G5"/>
        <s v="N0G 2W0"/>
        <s v="L8M 1W9"/>
        <s v="N4K 6M9"/>
        <s v="M3M 0B2"/>
        <s v="K0G 1K0"/>
        <s v="N8H 1N8"/>
        <s v="N6A 5A5"/>
        <s v="N6A 5W9"/>
        <s v="K1H 8K7"/>
        <s v="N1R 3G2"/>
        <s v="N2M 1B2"/>
        <s v="M5T3L9"/>
        <s v="N9C 3Z4"/>
        <s v="L6V1P8"/>
        <s v=" K1J 1J8"/>
        <s v="N0R 1G0"/>
        <s v="N8X 3N9"/>
        <s v="N0G2V0"/>
        <s v="L2E 6X2"/>
        <s v=" L2E 6X2"/>
        <s v="L3V 3B5"/>
        <s v="M2J 4W8"/>
        <s v="N5X 2T1"/>
        <s v="N5R 5X7"/>
        <s v="N4S 1K6"/>
        <s v="L8V 1C3"/>
        <s v="L8L 2X2"/>
        <s v="L3M 1P2"/>
        <s v="K6V5J9"/>
        <s v="M6A 2E1"/>
        <s v="L9Y 4T3"/>
        <s v="N5R 5C4"/>
        <s v="N0M 1T0"/>
        <s v="M4C 3E7"/>
        <s v="N1M 0H3"/>
        <s v="N1E 4J4"/>
        <s v="N2G 4K9"/>
        <s v="N0G 2P0"/>
        <s v="N4W 2N1"/>
        <s v=" N5V 1R9"/>
        <s v="N5W 2Z1"/>
        <s v="N7T 6S3"/>
        <s v="N6K 1C7"/>
        <s v="N8W 1L9"/>
        <s v="N5A 6S6"/>
        <s v="N9A 1E1"/>
        <s v="L3C 6B5"/>
        <s v="N5A 6Z3"/>
        <s v="N6G 0B1"/>
        <s v="N6C 0A7"/>
        <s v="K1Z 7K4 "/>
        <s v="K1Z 7K4"/>
        <s v="N4K 2G9"/>
        <s v="K1T 7K4"/>
        <s v="N6G 0W7"/>
        <s v="K6H 5S5"/>
        <s v="N4V 0A4"/>
        <s v="N7T 6Y5"/>
        <s v="H4N 1N1"/>
        <s v="N4N 1N1"/>
        <s v="P7B 5G7"/>
        <s v="P7B 6V4"/>
        <s v="N2Z 3C1"/>
        <s v="P7A 4J2"/>
        <s v="M5S 1B2"/>
        <s v="L4M 4S5"/>
        <s v="L3P7P3"/>
        <s v="L1N 9B2"/>
        <s v="L6M 0L8"/>
        <s v="N9C 4E6"/>
        <s v="N2A 2W1"/>
        <s v="N7L 5M8"/>
        <s v="N7M 5L9"/>
        <s v="N7A 4N8"/>
        <s v="N6A 4V2"/>
        <s v="L5M 2N1"/>
        <s v="N7S 3A7"/>
        <s v="N9A 4P4"/>
        <s v="L5B 1B8"/>
        <s v="L9M 1H4 "/>
        <s v="L3Y 2P9"/>
        <s v="L3Y 8V7"/>
        <s v="K1H 8L6"/>
        <s v="N8H 4T5"/>
        <s v="N7T 4C7"/>
        <s v="N8P 0A6"/>
        <s v="K8A 1G8"/>
        <s v="M5G 2C4"/>
        <s v="M5T 2S8"/>
        <s v="M1L 1W1"/>
        <s v="P7C 4Y7"/>
        <s v="L9W 4X9"/>
        <s v="L9T 9K1"/>
        <s v="L7G 2B8"/>
        <s v="L3V 5X1"/>
        <s v="L9M 1G3"/>
        <s v="L8N 3K7"/>
        <s v="L7L 5P2"/>
        <s v="L2W 1A4"/>
        <s v="L1N 2L1"/>
        <s v="L1N 5S9"/>
        <s v="M2K 1E1"/>
        <s v="K7M 8Z6"/>
        <s v="L8G 5E4"/>
        <s v="K7L 4X3"/>
        <s v="N3Y 1L5"/>
        <s v="K1K 0T2"/>
        <s v="P6B 0A8"/>
        <s v="P6A 3S9"/>
        <s v="P5N 2E9"/>
        <s v="P4N 1C6"/>
        <s v="P4N 8A4"/>
        <s v="P0L1W0"/>
        <s v="P1B 5A4"/>
        <s v="P1B 5Z7"/>
        <s v="P2A3A4"/>
        <s v="P5A 2L9"/>
        <s v="P0P 1K0"/>
        <s v="P3E 5J1"/>
        <s v="P3E 3Y9"/>
        <s v="P3E 0B6 and P3A 1W7"/>
        <s v="P3A 2T4"/>
        <s v="P0J 1P0"/>
        <s v="K9V 5B7"/>
        <s v="L1A 3S4"/>
        <s v="K0M 2K0"/>
        <s v="K0L 1L0"/>
        <s v="L1H 3X7"/>
        <s v="M1V 0G2"/>
        <s v="M1W 2R9"/>
        <s v="P9A 3M8"/>
        <s v="L1C 1P5"/>
        <s v="L1E 3C3"/>
        <s v="L1V1B5"/>
        <s v="K0M1S0"/>
        <s v="L6W 2Z8"/>
        <m/>
        <s v="L6R 3J7"/>
        <s v="M5B 1W8"/>
        <s v="K0K 2K0"/>
        <s v="L0G 1V0"/>
        <s v="K7S 2P6"/>
        <s v="K6A 3G5"/>
        <s v="N0G 2L3"/>
        <s v="M6M 2J5"/>
        <s v="P3Y 3Y9"/>
        <s v="L2T 4C2"/>
        <s v="L8N 4A6"/>
        <s v="N1A1V9"/>
        <s v="N1M 2W3"/>
        <s v="L4R5A9"/>
        <s v="L4N 7L3"/>
        <s v="L4M 3X9"/>
        <s v="P1H 1H7"/>
        <s v="L3R 3X3"/>
        <s v="K2H 8R2"/>
        <s v="L3C 7L3"/>
        <s v="L1R 3A5"/>
        <s v="N6C 5J1"/>
        <s v="K9V2L9"/>
        <s v="P9A 1H2"/>
        <s v="L2S 0A9"/>
        <s v="N2J 4M1"/>
        <s v="L8P3R2"/>
        <s v="L9Y 1W6"/>
        <s v="L3P 2G4"/>
        <s v="L2R 1C6"/>
        <s v="N3S 7P1"/>
        <s v="P4P 1C2"/>
        <s v="L4G 2N9"/>
        <s v="K7L 2V7"/>
        <s v="L3Y 7T9"/>
        <s v="N3Y 1S8"/>
        <s v="N0B 1T0"/>
        <s v="N1R 3H7"/>
        <s v="K7G 2L5"/>
        <s v="N2R 7L7"/>
        <s v="K7N 0B6"/>
        <s v="P1L 2C2"/>
        <s v="K0K 2T0"/>
        <s v="K8N2S9"/>
        <s v="K0G 1V0"/>
        <s v="L3Y 1J6"/>
        <s v="M2J 5A3"/>
        <s v="K8N 5A9"/>
        <s v="L8P 3R2"/>
        <s v="L7S0A2"/>
        <s v="P1L1K1"/>
        <s v="L7S 0A2"/>
        <s v="N1E 5L3"/>
        <s v="P0J1P0"/>
        <s v="K9V 2L9"/>
        <s v="L9C 0E3"/>
        <s v="K7P 2Y5"/>
        <s v="K1K 0T1"/>
        <s v="K8N 2S9"/>
        <s v="N0G 1P0"/>
        <s v="K8A 3K2"/>
        <s v="N2M 4K1"/>
        <s v="P1L 1K1"/>
        <s v="K8A 6W4"/>
        <s v="N0N 1J0"/>
        <s v="M1P 2V5"/>
        <s v="M1E 4B9"/>
        <s v="K0A 1A0"/>
        <s v="K2L 4G8"/>
        <s v="M9C 1A5"/>
        <s v="M5G 2C1"/>
        <s v="K0A 1W1"/>
        <s v="K9V 3B8"/>
        <s v="M4M 2B5"/>
        <s v="M6K 2R7"/>
        <s v="L3P 7P3"/>
        <s v="L9M 1H4"/>
        <s v="K2A 4A4"/>
        <s v="L8V 4S9"/>
        <s v="P1P 1Z3"/>
        <s v="L9M 0V3"/>
        <s v="P7B 4X6"/>
        <s v="L4N 8X8"/>
        <s v="M6R 1B5"/>
        <s v="P1L 2C1"/>
        <s v="K9H 2P4"/>
        <s v="K1N 5C7"/>
        <s v="N3R 2C1"/>
        <s v="P7A 7T1"/>
        <s v="L1N 6K9"/>
        <s v="P0T 2J0"/>
        <s v="N3H 4L6"/>
        <s v="K1G 4J8"/>
        <s v="P0T 1T0"/>
        <s v="L4R 5A9"/>
        <s v="P0T 2S0"/>
        <s v="P0T 2C0"/>
        <s v="P9N 3W7"/>
        <s v="P0V 2M0"/>
        <s v="M2J 1V2"/>
        <s v="M4P 2H4"/>
        <s v="P7C 3J6"/>
        <s v="L4A 4R1"/>
        <s v="K2B 6R7"/>
        <s v="L4R 4P4"/>
        <s v="P0H 1V0"/>
        <s v="P5A 1X2"/>
        <s v="K0L 1C0"/>
        <s v="P2B 2Y6"/>
        <s v="L3B 4W6"/>
        <s v="L0K 1A0"/>
        <s v="L3R 1L8"/>
        <s v="K1J 1J8"/>
        <s v="K8A 1S7"/>
        <s v="M2R 1N5"/>
        <s v="L9P 1R5"/>
        <s v="M3M 0B3"/>
        <s v="L8S 3S1"/>
        <s v="L3Y 3S9"/>
        <s v="N1H 7T9"/>
        <s v="P2A 3A4"/>
        <s v="P2N 3P4"/>
        <s v="P0R 1B0"/>
        <s v="P0J 1H0"/>
        <s v="P3E 0B6"/>
        <s v="P0L 1N0"/>
        <s v="P2A 1V2"/>
        <s v="P0L 1W0"/>
        <s v="P5N 1G2"/>
        <s v="P5N 1W0"/>
        <s v="P2A 1T5"/>
        <s v="P4N 8P2"/>
      </sharedItems>
    </cacheField>
    <cacheField name="Additional Office Location - Street Address" numFmtId="0">
      <sharedItems containsBlank="1"/>
    </cacheField>
    <cacheField name="Additional Office Location - City/Town" numFmtId="0">
      <sharedItems containsBlank="1"/>
    </cacheField>
    <cacheField name="Additional Office Location - Postal Code" numFmtId="0">
      <sharedItems containsBlank="1"/>
    </cacheField>
    <cacheField name="Optional: Please list any additional operating locations (Address, City/Town, Postal Code)" numFmtId="0">
      <sharedItems containsBlank="1" longText="1"/>
    </cacheField>
    <cacheField name="Ontario Health Region" numFmtId="0">
      <sharedItems count="7">
        <s v="East"/>
        <s v="Toronto"/>
        <s v="Central"/>
        <s v="West"/>
        <s v="North West"/>
        <s v="Multiregion"/>
        <s v="North East"/>
      </sharedItems>
    </cacheField>
    <cacheField name="If known, please indicate which Ontario Health Teams (OHTs) your program serves in Central Region (check any that apply)" numFmtId="0">
      <sharedItems containsBlank="1"/>
    </cacheField>
    <cacheField name="If known, please indicate which Ontario Health Teams (OHTs) your program serves in East Region (check any that apply)" numFmtId="0">
      <sharedItems containsBlank="1"/>
    </cacheField>
    <cacheField name="If known, please indicate which Ontario Health Teams (OHTs) your program serves in North East Region (check any that apply)." numFmtId="0">
      <sharedItems containsBlank="1"/>
    </cacheField>
    <cacheField name="If known, please indicate which Ontario Health Teams (OHTs) your program serves in North West Region (check any that apply)" numFmtId="0">
      <sharedItems containsBlank="1"/>
    </cacheField>
    <cacheField name="If known, please indicate which Ontario Health Teams (OHTs) your program serves in Toronto Region (check any that apply)" numFmtId="0">
      <sharedItems containsBlank="1"/>
    </cacheField>
    <cacheField name="If known, please indicate which Ontario Health Teams (OHTs) your program serves in West Region (check any that apply)" numFmtId="0">
      <sharedItems containsBlank="1" longText="1"/>
    </cacheField>
    <cacheField name="Please indicate your program's FTE definition" numFmtId="0">
      <sharedItems containsBlank="1"/>
    </cacheField>
    <cacheField name="Administration (management) FTEs" numFmtId="0">
      <sharedItems containsString="0" containsBlank="1" containsNumber="1" minValue="0" maxValue="6"/>
    </cacheField>
    <cacheField name="Administration (non-management) FTEs" numFmtId="0">
      <sharedItems containsString="0" containsBlank="1" containsNumber="1" minValue="0" maxValue="7.5"/>
    </cacheField>
    <cacheField name="Care of the Elderly (a primary care physician with extra training) Physician FTEs" numFmtId="0">
      <sharedItems containsString="0" containsBlank="1" containsNumber="1" minValue="0" maxValue="10"/>
    </cacheField>
    <cacheField name="Dietitian FTEs" numFmtId="0">
      <sharedItems containsString="0" containsBlank="1" containsNumber="1" minValue="0" maxValue="2"/>
    </cacheField>
    <cacheField name="Geriatrician FTEs" numFmtId="0">
      <sharedItems containsString="0" containsBlank="1" containsNumber="1" minValue="0" maxValue="85"/>
    </cacheField>
    <cacheField name="Geriatric Psychiatrist FTEs" numFmtId="0">
      <sharedItems containsString="0" containsBlank="1" containsNumber="1" minValue="0" maxValue="19"/>
    </cacheField>
    <cacheField name="Mental Health and Addictions Worker (unregulated) FTEs" numFmtId="0">
      <sharedItems containsString="0" containsBlank="1" containsNumber="1" minValue="0" maxValue="9.3000000000000007"/>
    </cacheField>
    <cacheField name="Nurse Practitioner FTEs" numFmtId="0">
      <sharedItems containsString="0" containsBlank="1" containsNumber="1" minValue="0" maxValue="13"/>
    </cacheField>
    <cacheField name="Occupational Therapist FTEs" numFmtId="0">
      <sharedItems containsString="0" containsBlank="1" containsNumber="1" minValue="0" maxValue="8"/>
    </cacheField>
    <cacheField name="Occupational Therapy Assistant FTEs" numFmtId="0">
      <sharedItems containsString="0" containsBlank="1" containsNumber="1" minValue="0" maxValue="3.4"/>
    </cacheField>
    <cacheField name="Paramedic/Community Paramedic FTEs" numFmtId="0">
      <sharedItems containsString="0" containsBlank="1" containsNumber="1" minValue="0" maxValue="22"/>
    </cacheField>
    <cacheField name="Personal Support Worker/Unregulated Care Provider FTEs" numFmtId="0">
      <sharedItems containsString="0" containsBlank="1" containsNumber="1" minValue="0" maxValue="40"/>
    </cacheField>
    <cacheField name="Pharmacist FTEs" numFmtId="0">
      <sharedItems containsString="0" containsBlank="1" containsNumber="1" minValue="0" maxValue="7.5"/>
    </cacheField>
    <cacheField name="Physiotherapist FTEs" numFmtId="0">
      <sharedItems containsString="0" containsBlank="1" containsNumber="1" minValue="0" maxValue="8"/>
    </cacheField>
    <cacheField name="Physiotherapy Assistant FTEs" numFmtId="0">
      <sharedItems containsString="0" containsBlank="1" containsNumber="1" minValue="0" maxValue="5.5"/>
    </cacheField>
    <cacheField name="Primary Care Physician FTEs" numFmtId="0">
      <sharedItems containsString="0" containsBlank="1" containsNumber="1" minValue="0" maxValue="12"/>
    </cacheField>
    <cacheField name="Psychologist FTEs" numFmtId="0">
      <sharedItems containsString="0" containsBlank="1" containsNumber="1" minValue="0" maxValue="6.7"/>
    </cacheField>
    <cacheField name="Registered Nurse FTEs" numFmtId="0">
      <sharedItems containsString="0" containsBlank="1" containsNumber="1" minValue="-7" maxValue="60"/>
    </cacheField>
    <cacheField name="Registered Practical Nurse FTEs" numFmtId="0">
      <sharedItems containsString="0" containsBlank="1" containsNumber="1" minValue="0" maxValue="70"/>
    </cacheField>
    <cacheField name="Social Worker FTEs" numFmtId="0">
      <sharedItems containsString="0" containsBlank="1" containsNumber="1" minValue="-0.7" maxValue="14"/>
    </cacheField>
    <cacheField name="Social Service Worker FTEs" numFmtId="0">
      <sharedItems containsString="0" containsBlank="1" containsNumber="1" minValue="0" maxValue="12"/>
    </cacheField>
    <cacheField name="Speech Language Pathologist FTEs" numFmtId="0">
      <sharedItems containsString="0" containsBlank="1" containsNumber="1" minValue="0" maxValue="3.17"/>
    </cacheField>
    <cacheField name="Therapeutic Recreationist/Recreation Therapist FTEs" numFmtId="0">
      <sharedItems containsString="0" containsBlank="1" containsNumber="1" minValue="0" maxValue="4.2"/>
    </cacheField>
    <cacheField name="Neuropsychologist" numFmtId="0">
      <sharedItems containsString="0" containsBlank="1" containsNumber="1" minValue="0.5" maxValue="2.2000000000000002"/>
    </cacheField>
    <cacheField name="Cognitive Neurologist" numFmtId="0">
      <sharedItems containsString="0" containsBlank="1" containsNumber="1" minValue="1.9" maxValue="1.9"/>
    </cacheField>
    <cacheField name="Other" numFmtId="0">
      <sharedItems containsString="0" containsBlank="1" containsNumber="1" minValue="0" maxValue="19"/>
    </cacheField>
    <cacheField name="Other comments" numFmtId="0">
      <sharedItems containsBlank="1" longText="1"/>
    </cacheField>
    <cacheField name="Total FTEs" numFmtId="0">
      <sharedItems containsSemiMixedTypes="0" containsString="0" containsNumber="1" minValue="-7" maxValue="183.5"/>
    </cacheField>
    <cacheField name="Total FTEs (Excluding Physician and Admin)" numFmtId="0">
      <sharedItems containsSemiMixedTypes="0" containsString="0" containsNumber="1" minValue="-7" maxValue="170.5"/>
    </cacheField>
    <cacheField name="Total vacancies (FTEs) at the end of the fiscal year." numFmtId="0">
      <sharedItems containsBlank="1" containsMixedTypes="1" containsNumber="1" minValue="0" maxValue="7.89"/>
    </cacheField>
    <cacheField name="What percentage of patients seen in your service are over age 65?" numFmtId="0">
      <sharedItems containsBlank="1"/>
    </cacheField>
    <cacheField name="Referral sources (check all that apply)" numFmtId="0">
      <sharedItems containsBlank="1" longText="1"/>
    </cacheField>
    <cacheField name="Does your program collect older adult experience data?" numFmtId="0">
      <sharedItems containsBlank="1" count="3">
        <s v="No"/>
        <s v="Yes"/>
        <m/>
      </sharedItems>
    </cacheField>
    <cacheField name="What tool does your program use to collect older adult experience data? (please describe and provide a URL if available)." numFmtId="0">
      <sharedItems containsBlank="1" longText="1"/>
    </cacheField>
    <cacheField name="Does your program collect caregiver experience data?" numFmtId="0">
      <sharedItems containsBlank="1" count="3">
        <s v="No"/>
        <s v="Yes"/>
        <m/>
      </sharedItems>
    </cacheField>
    <cacheField name="What tool does your program use to collect caregiver experience data? (please describe and provide a URL if available)." numFmtId="0">
      <sharedItems containsBlank="1"/>
    </cacheField>
    <cacheField name="Please describe any culturally specific types of services your program provides." numFmtId="0">
      <sharedItems containsBlank="1" longText="1"/>
    </cacheField>
    <cacheField name="Lanuages" numFmtId="0">
      <sharedItems containsBlank="1" count="5">
        <s v="English"/>
        <m/>
        <s v="Multilingual (via interpreters)"/>
        <s v="Multilingual (on site)"/>
        <s v="English;French"/>
      </sharedItems>
    </cacheField>
    <cacheField name="What languages do you deliver services in? Comments" numFmtId="0">
      <sharedItems containsBlank="1"/>
    </cacheField>
    <cacheField name="Track Frailty Status" numFmtId="0">
      <sharedItems containsBlank="1" count="3">
        <m/>
        <s v="Yes"/>
        <s v="No"/>
      </sharedItems>
    </cacheField>
    <cacheField name="Does your program track frailty status? (comments)" numFmtId="0">
      <sharedItems containsBlank="1"/>
    </cacheField>
    <cacheField name="If your program tracks frailty status, what tool do you use?" numFmtId="0">
      <sharedItems containsBlank="1" longText="1"/>
    </cacheField>
    <cacheField name="Dementia Stage" numFmtId="0">
      <sharedItems containsBlank="1" count="3">
        <s v="Yes"/>
        <s v="No "/>
        <m/>
      </sharedItems>
    </cacheField>
    <cacheField name="Does your program track dementia stage? (comments)" numFmtId="0">
      <sharedItems containsBlank="1"/>
    </cacheField>
    <cacheField name="If your program tracks dementia stage, what tool do you use?" numFmtId="0">
      <sharedItems containsBlank="1" longText="1"/>
    </cacheField>
    <cacheField name="Depression Score" numFmtId="0">
      <sharedItems containsBlank="1" count="3">
        <s v="Yes "/>
        <s v="No"/>
        <m/>
      </sharedItems>
    </cacheField>
    <cacheField name="Does your program track depression scores? (comments)" numFmtId="0">
      <sharedItems containsBlank="1"/>
    </cacheField>
    <cacheField name="If your program tracks depression scores, what tool do you use?" numFmtId="0">
      <sharedItems containsBlank="1" longText="1"/>
    </cacheField>
    <cacheField name="Anxiety Scores" numFmtId="0">
      <sharedItems containsBlank="1" count="3">
        <s v="No "/>
        <m/>
        <s v="Yes"/>
      </sharedItems>
    </cacheField>
    <cacheField name="Does your program track anxiety scores? (comments)" numFmtId="0">
      <sharedItems containsBlank="1"/>
    </cacheField>
    <cacheField name="If your program tracks anxiety scores, what tool do you use?" numFmtId="0">
      <sharedItems containsBlank="1"/>
    </cacheField>
    <cacheField name="Does your program collect provider experience data?" numFmtId="0">
      <sharedItems containsBlank="1" count="3">
        <s v="No"/>
        <m/>
        <s v="Yes"/>
      </sharedItems>
    </cacheField>
    <cacheField name="Does your program collect provider experience data? Comments" numFmtId="0">
      <sharedItems containsBlank="1"/>
    </cacheField>
    <cacheField name="If your program collects provide experience data, what method or tool do you use?" numFmtId="0">
      <sharedItems containsBlank="1" longText="1"/>
    </cacheField>
    <cacheField name="Comments" numFmtId="0">
      <sharedItems containsBlank="1" longText="1"/>
    </cacheField>
    <cacheField name="Upload a success story and/or additional program information (optional)" numFmtId="0">
      <sharedItems containsBlank="1" longText="1"/>
    </cacheField>
    <cacheField name="Consent" numFmtId="0">
      <sharedItems containsBlank="1"/>
    </cacheField>
    <cacheField name="Contact email (of person completing the form)" numFmtId="0">
      <sharedItems containsBlank="1"/>
    </cacheField>
    <cacheField name="URL" numFmtId="0">
      <sharedItems containsBlank="1"/>
    </cacheField>
    <cacheField name="Dashboard Visible" numFmtId="1">
      <sharedItems containsSemiMixedTypes="0" containsString="0" containsNumber="1" containsInteger="1" minValue="0" maxValue="1"/>
    </cacheField>
    <cacheField name="HR Dashboard Include" numFmtId="0">
      <sharedItems containsString="0" containsBlank="1" containsNumber="1" containsInteger="1" minValue="1" maxValue="1"/>
    </cacheField>
  </cacheFields>
  <extLst>
    <ext xmlns:x14="http://schemas.microsoft.com/office/spreadsheetml/2009/9/main" uri="{725AE2AE-9491-48be-B2B4-4EB974FC3084}">
      <x14:pivotCacheDefinition pivotCacheId="30802652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58">
  <r>
    <n v="9"/>
    <d v="2026-04-09T10:45:09"/>
    <d v="2026-04-09T11:17:15"/>
    <s v="shawkins@seniorscarenetwork.ca"/>
    <s v="shawkins@seniorscarenetwork.ca"/>
    <m/>
    <x v="0"/>
    <x v="0"/>
    <s v="GEM (Don't know);"/>
    <x v="0"/>
    <m/>
    <s v="Geriatric Emergency Management (GEM)"/>
    <s v="shawkins@seniorscarenetwork.ca"/>
    <x v="0"/>
    <m/>
    <x v="0"/>
    <x v="0"/>
    <m/>
    <m/>
    <m/>
    <s v="Geriatric Emergency Management Program"/>
    <m/>
    <m/>
    <n v="409"/>
    <n v="401"/>
    <n v="104"/>
    <n v="0"/>
    <n v="505"/>
    <x v="0"/>
    <m/>
    <m/>
    <s v="Weekdays;"/>
    <m/>
    <m/>
    <s v="580 Harwood Ave S"/>
    <x v="0"/>
    <x v="0"/>
    <x v="0"/>
    <m/>
    <m/>
    <m/>
    <m/>
    <x v="0"/>
    <m/>
    <s v="Durham OHT;"/>
    <m/>
    <m/>
    <m/>
    <m/>
    <s v="1950 hours per year (37.5 hours/week"/>
    <n v="0"/>
    <n v="0"/>
    <n v="0"/>
    <n v="0"/>
    <n v="0"/>
    <m/>
    <m/>
    <m/>
    <m/>
    <m/>
    <m/>
    <m/>
    <m/>
    <m/>
    <m/>
    <m/>
    <m/>
    <n v="1"/>
    <m/>
    <m/>
    <m/>
    <m/>
    <m/>
    <m/>
    <m/>
    <m/>
    <m/>
    <n v="1"/>
    <n v="1"/>
    <m/>
    <s v="100%"/>
    <s v="Emergency department;"/>
    <x v="0"/>
    <m/>
    <x v="0"/>
    <m/>
    <m/>
    <x v="0"/>
    <s v="English;"/>
    <x v="0"/>
    <s v="Yes, at all visits;"/>
    <s v="CFS"/>
    <x v="0"/>
    <s v="Yes, at all visits;"/>
    <s v="GDS; RUDAS"/>
    <x v="0"/>
    <s v="Yes, at all visits;"/>
    <s v="Geriatric Depression Scale"/>
    <x v="0"/>
    <s v="No, we do not track anxiety scores;"/>
    <m/>
    <x v="0"/>
    <s v="No"/>
    <m/>
    <m/>
    <m/>
    <s v="Yes"/>
    <m/>
    <m/>
    <n v="0"/>
    <n v="1"/>
  </r>
  <r>
    <n v="10"/>
    <d v="2026-04-09T11:17:19"/>
    <d v="2026-04-09T11:32:08"/>
    <s v="shawkins@seniorscarenetwork.ca"/>
    <s v="shawkins@seniorscarenetwork.ca"/>
    <m/>
    <x v="0"/>
    <x v="1"/>
    <s v="GEM (Don't know);"/>
    <x v="0"/>
    <m/>
    <s v="Geriatric Emergency Management (GEM)"/>
    <s v="shawkins@seniorscarenetwork.ca"/>
    <x v="0"/>
    <m/>
    <x v="0"/>
    <x v="0"/>
    <m/>
    <m/>
    <m/>
    <s v="Geriatric Emergency Management Program"/>
    <m/>
    <m/>
    <n v="44"/>
    <n v="27"/>
    <n v="17"/>
    <n v="0"/>
    <n v="44"/>
    <x v="0"/>
    <m/>
    <m/>
    <s v="Weekdays;"/>
    <m/>
    <m/>
    <s v="47 Liberty St S"/>
    <x v="1"/>
    <x v="0"/>
    <x v="1"/>
    <m/>
    <m/>
    <m/>
    <m/>
    <x v="0"/>
    <m/>
    <s v="Durham OHT;"/>
    <m/>
    <m/>
    <m/>
    <m/>
    <s v="1950 hours per year (37.5 hours/week"/>
    <m/>
    <m/>
    <m/>
    <m/>
    <m/>
    <m/>
    <m/>
    <m/>
    <m/>
    <m/>
    <m/>
    <m/>
    <m/>
    <m/>
    <m/>
    <m/>
    <m/>
    <n v="1"/>
    <m/>
    <m/>
    <m/>
    <m/>
    <m/>
    <m/>
    <m/>
    <m/>
    <m/>
    <n v="1"/>
    <n v="1"/>
    <s v="1"/>
    <s v="100%"/>
    <s v="Emergency department;"/>
    <x v="0"/>
    <m/>
    <x v="0"/>
    <m/>
    <m/>
    <x v="0"/>
    <s v="English;"/>
    <x v="0"/>
    <s v="Yes, at all visits;"/>
    <s v="CFS"/>
    <x v="0"/>
    <s v="Yes, at all visits;"/>
    <s v="GDS"/>
    <x v="0"/>
    <s v="Yes, at all visits;"/>
    <s v="GDS"/>
    <x v="0"/>
    <s v="No, we do not track anxiety scores;"/>
    <m/>
    <x v="0"/>
    <s v="No"/>
    <m/>
    <m/>
    <m/>
    <s v="Yes"/>
    <m/>
    <m/>
    <n v="0"/>
    <n v="1"/>
  </r>
  <r>
    <n v="11"/>
    <d v="2026-04-09T11:32:50"/>
    <d v="2026-04-09T11:42:40"/>
    <s v="shawkins@seniorscarenetwork.ca"/>
    <s v="shawkins@seniorscarenetwork.ca"/>
    <m/>
    <x v="0"/>
    <x v="2"/>
    <s v="GEM (Don't know);"/>
    <x v="0"/>
    <m/>
    <s v="Geriatric Emergency Management (GEM)"/>
    <s v="shawkins@seniorscarenetwork.ca"/>
    <x v="0"/>
    <m/>
    <x v="0"/>
    <x v="0"/>
    <m/>
    <m/>
    <m/>
    <s v="Geriatric Emergency Management Program"/>
    <m/>
    <m/>
    <n v="546"/>
    <n v="564"/>
    <n v="115"/>
    <n v="0"/>
    <n v="679"/>
    <x v="0"/>
    <m/>
    <m/>
    <s v="Weekdays;Saturdays;"/>
    <m/>
    <m/>
    <s v="1 Hospital Court"/>
    <x v="2"/>
    <x v="0"/>
    <x v="2"/>
    <m/>
    <m/>
    <m/>
    <m/>
    <x v="0"/>
    <m/>
    <s v="Durham OHT;"/>
    <m/>
    <m/>
    <m/>
    <m/>
    <s v="1950 hours per year (37.5 hours/week"/>
    <m/>
    <m/>
    <m/>
    <m/>
    <m/>
    <m/>
    <m/>
    <m/>
    <m/>
    <m/>
    <m/>
    <m/>
    <m/>
    <m/>
    <m/>
    <m/>
    <m/>
    <n v="1"/>
    <m/>
    <m/>
    <m/>
    <m/>
    <m/>
    <m/>
    <m/>
    <m/>
    <m/>
    <n v="1"/>
    <n v="1"/>
    <m/>
    <s v="100%"/>
    <s v="Emergency department;"/>
    <x v="0"/>
    <m/>
    <x v="0"/>
    <m/>
    <m/>
    <x v="0"/>
    <s v="English;"/>
    <x v="0"/>
    <s v="Yes, at all visits;"/>
    <s v="CFS"/>
    <x v="0"/>
    <s v="Yes, at all visits;"/>
    <s v="GDS"/>
    <x v="0"/>
    <s v="Yes, at all visits;"/>
    <s v="GDS"/>
    <x v="0"/>
    <s v="No, we do not track anxiety scores;"/>
    <m/>
    <x v="0"/>
    <s v="No"/>
    <m/>
    <m/>
    <m/>
    <s v="Yes"/>
    <m/>
    <m/>
    <n v="0"/>
    <n v="1"/>
  </r>
  <r>
    <n v="12"/>
    <d v="2026-04-09T11:42:54"/>
    <d v="2026-04-09T11:52:12"/>
    <s v="shawkins@seniorscarenetwork.ca"/>
    <s v="shawkins@seniorscarenetwork.ca"/>
    <m/>
    <x v="0"/>
    <x v="3"/>
    <s v="GEM (Don't know);"/>
    <x v="0"/>
    <m/>
    <s v="Geriatric Emergency Management (GEM)"/>
    <s v="shawkins@seniorscarenetwork.ca"/>
    <x v="0"/>
    <m/>
    <x v="0"/>
    <x v="0"/>
    <m/>
    <m/>
    <m/>
    <s v="Geriatric Emergency Management Program"/>
    <m/>
    <m/>
    <n v="377"/>
    <n v="393"/>
    <n v="242"/>
    <n v="0"/>
    <n v="635"/>
    <x v="0"/>
    <m/>
    <m/>
    <s v="Weekdays;"/>
    <m/>
    <m/>
    <s v="1000 Depalma Dr"/>
    <x v="3"/>
    <x v="0"/>
    <x v="3"/>
    <m/>
    <m/>
    <m/>
    <m/>
    <x v="0"/>
    <m/>
    <s v="Northumberland OHT;"/>
    <m/>
    <m/>
    <m/>
    <m/>
    <s v="1950 hours per year (37.5 hours/week"/>
    <m/>
    <m/>
    <m/>
    <m/>
    <m/>
    <m/>
    <m/>
    <m/>
    <m/>
    <m/>
    <m/>
    <m/>
    <m/>
    <m/>
    <m/>
    <m/>
    <m/>
    <n v="1"/>
    <m/>
    <m/>
    <m/>
    <m/>
    <m/>
    <m/>
    <m/>
    <m/>
    <m/>
    <n v="1"/>
    <n v="1"/>
    <m/>
    <s v=""/>
    <s v="Emergency department;"/>
    <x v="0"/>
    <m/>
    <x v="0"/>
    <m/>
    <m/>
    <x v="0"/>
    <s v="English;"/>
    <x v="0"/>
    <s v="Yes, at all visits;"/>
    <s v="CFS"/>
    <x v="0"/>
    <s v="Yes, at all visits;"/>
    <s v="GDS"/>
    <x v="0"/>
    <s v="Yes, at all visits;"/>
    <s v="GDS"/>
    <x v="0"/>
    <s v="No, we do not track anxiety scores;"/>
    <m/>
    <x v="0"/>
    <s v="No"/>
    <m/>
    <m/>
    <m/>
    <s v="Yes"/>
    <m/>
    <m/>
    <n v="0"/>
    <n v="1"/>
  </r>
  <r>
    <n v="13"/>
    <d v="2026-04-09T11:52:14"/>
    <d v="2026-04-09T11:56:07"/>
    <s v="shawkins@seniorscarenetwork.ca"/>
    <s v="shawkins@seniorscarenetwork.ca"/>
    <m/>
    <x v="0"/>
    <x v="4"/>
    <s v="GEM (Don't know);"/>
    <x v="0"/>
    <m/>
    <s v="Geriatric Emergency Management (GEM)"/>
    <s v="shawkins@seniorscarenetwork.ca"/>
    <x v="0"/>
    <m/>
    <x v="0"/>
    <x v="0"/>
    <m/>
    <m/>
    <m/>
    <s v="Geriatric Emergency Management Program"/>
    <m/>
    <m/>
    <n v="405"/>
    <n v="383"/>
    <n v="53"/>
    <n v="0"/>
    <n v="436"/>
    <x v="0"/>
    <m/>
    <m/>
    <s v="Weekdays;"/>
    <m/>
    <m/>
    <s v="1 Medical Drive"/>
    <x v="4"/>
    <x v="0"/>
    <x v="4"/>
    <m/>
    <m/>
    <m/>
    <m/>
    <x v="0"/>
    <m/>
    <s v="Peterborough OHT;"/>
    <m/>
    <m/>
    <m/>
    <m/>
    <s v="1950 hours per year (37.5 hours/week"/>
    <m/>
    <m/>
    <m/>
    <m/>
    <m/>
    <m/>
    <m/>
    <m/>
    <m/>
    <m/>
    <m/>
    <m/>
    <m/>
    <m/>
    <m/>
    <m/>
    <m/>
    <n v="1"/>
    <m/>
    <m/>
    <m/>
    <m/>
    <m/>
    <m/>
    <m/>
    <m/>
    <m/>
    <n v="1"/>
    <n v="1"/>
    <m/>
    <s v="100%"/>
    <s v="Emergency department;"/>
    <x v="0"/>
    <m/>
    <x v="0"/>
    <m/>
    <m/>
    <x v="0"/>
    <s v="English;"/>
    <x v="0"/>
    <s v="Yes, at all visits;"/>
    <s v="CFS"/>
    <x v="0"/>
    <s v="Yes, at all visits;"/>
    <s v="GDS"/>
    <x v="0"/>
    <s v="Yes, at all visits;"/>
    <s v="GDS"/>
    <x v="0"/>
    <s v="No, we do not track anxiety scores;"/>
    <m/>
    <x v="0"/>
    <s v="No"/>
    <m/>
    <m/>
    <m/>
    <s v="Yes"/>
    <m/>
    <m/>
    <n v="0"/>
    <n v="1"/>
  </r>
  <r>
    <n v="14"/>
    <d v="2026-04-09T11:56:24"/>
    <d v="2026-04-09T11:59:35"/>
    <s v="shawkins@seniorscarenetwork.ca"/>
    <s v="shawkins@seniorscarenetwork.ca"/>
    <m/>
    <x v="0"/>
    <x v="5"/>
    <s v="GEM (Don't know);"/>
    <x v="0"/>
    <m/>
    <s v="Geriatric Emergency Management (GEM)"/>
    <s v="shawkins@seniorscarenetwork.ca"/>
    <x v="0"/>
    <m/>
    <x v="0"/>
    <x v="0"/>
    <m/>
    <m/>
    <m/>
    <s v="Geriatric Emergency Management Program"/>
    <m/>
    <m/>
    <n v="554"/>
    <n v="646"/>
    <n v="78"/>
    <n v="1"/>
    <n v="725"/>
    <x v="0"/>
    <m/>
    <m/>
    <s v="Weekdays;"/>
    <m/>
    <m/>
    <s v="10 Angeline St N"/>
    <x v="5"/>
    <x v="0"/>
    <x v="5"/>
    <m/>
    <m/>
    <m/>
    <m/>
    <x v="0"/>
    <m/>
    <s v="Kawartha Lakes Haliburton OHT;"/>
    <m/>
    <m/>
    <m/>
    <m/>
    <s v="1950 hours per year (37.5 hours/week"/>
    <m/>
    <m/>
    <m/>
    <m/>
    <m/>
    <m/>
    <m/>
    <m/>
    <m/>
    <m/>
    <m/>
    <m/>
    <m/>
    <m/>
    <m/>
    <m/>
    <m/>
    <n v="1"/>
    <m/>
    <m/>
    <m/>
    <m/>
    <m/>
    <m/>
    <m/>
    <m/>
    <m/>
    <n v="1"/>
    <n v="1"/>
    <m/>
    <s v="100%"/>
    <s v="Emergency department;"/>
    <x v="0"/>
    <m/>
    <x v="0"/>
    <m/>
    <m/>
    <x v="0"/>
    <s v="English;"/>
    <x v="0"/>
    <s v="Yes, at all visits;"/>
    <s v="CFS"/>
    <x v="0"/>
    <s v="Yes, at all visits;"/>
    <s v="GDS"/>
    <x v="0"/>
    <s v="Yes, at all visits;"/>
    <s v="GDS"/>
    <x v="0"/>
    <s v="No, we do not track anxiety scores;"/>
    <m/>
    <x v="0"/>
    <s v="No"/>
    <m/>
    <m/>
    <m/>
    <s v="Yes"/>
    <m/>
    <m/>
    <n v="0"/>
    <n v="1"/>
  </r>
  <r>
    <n v="15"/>
    <d v="2026-04-09T11:59:47"/>
    <d v="2026-04-09T12:03:48"/>
    <s v="shawkins@seniorscarenetwork.ca"/>
    <s v="shawkins@seniorscarenetwork.ca"/>
    <m/>
    <x v="0"/>
    <x v="6"/>
    <s v="GEM (Don't know);"/>
    <x v="0"/>
    <m/>
    <s v="Geriatric Emergency Management (GEM)"/>
    <s v="shawkins@seniorscarenetwork.ca"/>
    <x v="0"/>
    <m/>
    <x v="0"/>
    <x v="0"/>
    <m/>
    <m/>
    <m/>
    <s v="Geriatric Emergency Management Program"/>
    <m/>
    <m/>
    <n v="424"/>
    <n v="411"/>
    <n v="22"/>
    <n v="0"/>
    <n v="433"/>
    <x v="0"/>
    <m/>
    <m/>
    <s v="Weekdays;"/>
    <m/>
    <m/>
    <s v="3030 Birchmount Rd"/>
    <x v="6"/>
    <x v="0"/>
    <x v="6"/>
    <m/>
    <m/>
    <m/>
    <m/>
    <x v="1"/>
    <m/>
    <m/>
    <m/>
    <m/>
    <s v="Scarborough OHT;"/>
    <m/>
    <s v="1950 hours per year (37.5 hours/week"/>
    <m/>
    <m/>
    <m/>
    <m/>
    <m/>
    <m/>
    <m/>
    <m/>
    <m/>
    <m/>
    <m/>
    <m/>
    <m/>
    <m/>
    <m/>
    <m/>
    <m/>
    <n v="1"/>
    <m/>
    <m/>
    <m/>
    <m/>
    <m/>
    <m/>
    <m/>
    <m/>
    <m/>
    <n v="1"/>
    <n v="1"/>
    <m/>
    <s v="100%"/>
    <s v="Emergency department;"/>
    <x v="0"/>
    <m/>
    <x v="0"/>
    <m/>
    <m/>
    <x v="0"/>
    <s v="English;"/>
    <x v="0"/>
    <s v="Yes, at all visits;"/>
    <s v="CFS"/>
    <x v="0"/>
    <s v="Yes, at all visits;"/>
    <s v="GDS"/>
    <x v="0"/>
    <s v="Yes, at all visits;"/>
    <s v="GDS"/>
    <x v="0"/>
    <s v="No, we do not track anxiety scores;"/>
    <m/>
    <x v="0"/>
    <s v="No"/>
    <m/>
    <m/>
    <m/>
    <s v="Yes"/>
    <m/>
    <m/>
    <n v="0"/>
    <n v="1"/>
  </r>
  <r>
    <n v="16"/>
    <d v="2026-04-09T12:03:50"/>
    <d v="2026-04-09T12:07:07"/>
    <s v="shawkins@seniorscarenetwork.ca"/>
    <s v="shawkins@seniorscarenetwork.ca"/>
    <m/>
    <x v="0"/>
    <x v="7"/>
    <s v="GEM (Don't know);"/>
    <x v="0"/>
    <m/>
    <s v="Geriatric Emergency Management (GEM)"/>
    <s v="shawkins@seniorscarenetwork.ca"/>
    <x v="0"/>
    <m/>
    <x v="0"/>
    <x v="0"/>
    <m/>
    <m/>
    <m/>
    <s v="Geriatric Emergency Management Program"/>
    <m/>
    <m/>
    <n v="680"/>
    <n v="555"/>
    <n v="252"/>
    <n v="1"/>
    <n v="808"/>
    <x v="0"/>
    <m/>
    <m/>
    <s v="Weekdays;"/>
    <m/>
    <m/>
    <s v="2867 Ellesmere Rd"/>
    <x v="6"/>
    <x v="0"/>
    <x v="7"/>
    <m/>
    <m/>
    <m/>
    <m/>
    <x v="1"/>
    <m/>
    <m/>
    <m/>
    <m/>
    <s v="Scarborough OHT;"/>
    <m/>
    <s v="1950 hours per year (37.5 hours/week"/>
    <m/>
    <m/>
    <m/>
    <m/>
    <m/>
    <m/>
    <m/>
    <n v="1"/>
    <m/>
    <m/>
    <m/>
    <m/>
    <m/>
    <m/>
    <m/>
    <m/>
    <m/>
    <m/>
    <m/>
    <m/>
    <m/>
    <m/>
    <m/>
    <m/>
    <m/>
    <m/>
    <m/>
    <n v="1"/>
    <n v="1"/>
    <m/>
    <s v=""/>
    <s v="Emergency department;"/>
    <x v="0"/>
    <m/>
    <x v="0"/>
    <m/>
    <m/>
    <x v="1"/>
    <s v="English;"/>
    <x v="0"/>
    <s v="Yes, at all visits;"/>
    <s v="CFS"/>
    <x v="0"/>
    <s v="Yes, at all visits;"/>
    <s v="GDS"/>
    <x v="0"/>
    <s v="Yes, at all visits;"/>
    <s v="GDS"/>
    <x v="0"/>
    <s v="No, we do not track anxiety scores;"/>
    <m/>
    <x v="1"/>
    <m/>
    <m/>
    <m/>
    <m/>
    <s v="Yes"/>
    <m/>
    <m/>
    <n v="0"/>
    <n v="1"/>
  </r>
  <r>
    <n v="17"/>
    <d v="2026-04-09T12:07:13"/>
    <d v="2026-04-09T12:10:07"/>
    <s v="shawkins@seniorscarenetwork.ca"/>
    <s v="shawkins@seniorscarenetwork.ca"/>
    <m/>
    <x v="0"/>
    <x v="8"/>
    <s v="GEM (Don't know);"/>
    <x v="0"/>
    <m/>
    <s v="Geriatric Emergency Management (GEM)"/>
    <s v="shawkins@seniorscarenetwork.ca"/>
    <x v="0"/>
    <m/>
    <x v="0"/>
    <x v="0"/>
    <m/>
    <m/>
    <m/>
    <s v="Geriatric Emergency Management Program"/>
    <m/>
    <m/>
    <n v="554"/>
    <n v="550"/>
    <n v="51"/>
    <n v="1"/>
    <n v="602"/>
    <x v="0"/>
    <m/>
    <m/>
    <s v="Weekdays;"/>
    <m/>
    <m/>
    <s v="3050 Lawrence Ave E"/>
    <x v="6"/>
    <x v="0"/>
    <x v="8"/>
    <m/>
    <m/>
    <m/>
    <m/>
    <x v="1"/>
    <m/>
    <m/>
    <m/>
    <m/>
    <s v="Scarborough OHT;"/>
    <m/>
    <s v="1950 hours per year (37.5 hours/week"/>
    <m/>
    <m/>
    <m/>
    <m/>
    <m/>
    <m/>
    <m/>
    <n v="1"/>
    <m/>
    <m/>
    <m/>
    <m/>
    <m/>
    <m/>
    <m/>
    <m/>
    <m/>
    <m/>
    <m/>
    <m/>
    <m/>
    <m/>
    <m/>
    <m/>
    <m/>
    <m/>
    <m/>
    <n v="1"/>
    <n v="1"/>
    <m/>
    <s v="100%"/>
    <s v="Emergency department;"/>
    <x v="0"/>
    <m/>
    <x v="0"/>
    <m/>
    <m/>
    <x v="0"/>
    <s v="English;"/>
    <x v="0"/>
    <s v="Yes, at all visits;"/>
    <s v="CFS"/>
    <x v="0"/>
    <s v="Yes, at all visits;"/>
    <s v="GDS"/>
    <x v="0"/>
    <s v="Yes, at all visits;"/>
    <s v="GDS"/>
    <x v="0"/>
    <s v="No, we do not track anxiety scores;"/>
    <m/>
    <x v="0"/>
    <s v="No"/>
    <m/>
    <m/>
    <m/>
    <s v="Yes"/>
    <m/>
    <m/>
    <n v="0"/>
    <n v="1"/>
  </r>
  <r>
    <n v="18"/>
    <d v="2026-04-10T15:53:47"/>
    <d v="2026-04-10T16:05:20"/>
    <s v="Shannon.Reid@uhn.ca"/>
    <s v="Shannon.Reid@uhn.ca"/>
    <m/>
    <x v="1"/>
    <x v="9"/>
    <s v="7* 2 81 10 96 (IP Rehabilitation - Geriatric);"/>
    <x v="0"/>
    <m/>
    <s v="Specialized Dementia Unit"/>
    <s v="shannon.reid@uhn.ca"/>
    <x v="1"/>
    <m/>
    <x v="1"/>
    <x v="1"/>
    <s v="n/a"/>
    <m/>
    <m/>
    <m/>
    <m/>
    <s v="Tertiary Dementia Specialty Units"/>
    <m/>
    <m/>
    <m/>
    <m/>
    <n v="0"/>
    <x v="1"/>
    <s v="17"/>
    <s v="95"/>
    <s v="All of the above (e.g. a service operating 24/7);"/>
    <n v="14"/>
    <m/>
    <s v="550 University Ave"/>
    <x v="7"/>
    <x v="0"/>
    <x v="9"/>
    <m/>
    <m/>
    <m/>
    <m/>
    <x v="1"/>
    <m/>
    <m/>
    <m/>
    <m/>
    <s v="All Toronto Region OHTs;"/>
    <m/>
    <s v="1950 hours per year (37.5 hours/week"/>
    <n v="1"/>
    <n v="2"/>
    <n v="0.2"/>
    <n v="0.3"/>
    <n v="0"/>
    <n v="1"/>
    <m/>
    <m/>
    <n v="1"/>
    <n v="1"/>
    <m/>
    <n v="4.2"/>
    <n v="0.5"/>
    <n v="0.6"/>
    <m/>
    <n v="0.4"/>
    <m/>
    <n v="7.15"/>
    <n v="10.8"/>
    <n v="1.5"/>
    <m/>
    <n v="0.2"/>
    <n v="2"/>
    <m/>
    <m/>
    <m/>
    <m/>
    <n v="33.85"/>
    <n v="29.25"/>
    <n v="1.1000000000000001"/>
    <s v="100%"/>
    <s v="Community organization;Long Term Care; Acute care;Primary Care Practitioner;"/>
    <x v="1"/>
    <s v="survey sent"/>
    <x v="1"/>
    <s v="red cap; part of research project"/>
    <m/>
    <x v="1"/>
    <s v="English;"/>
    <x v="0"/>
    <s v="No, we do not track frailty status;"/>
    <m/>
    <x v="0"/>
    <s v="Yes, at initial visit;"/>
    <s v="unsure this is done by GeriPsych"/>
    <x v="0"/>
    <s v="Yes, at initial visit;"/>
    <m/>
    <x v="0"/>
    <s v="No, we do not track anxiety scores;"/>
    <m/>
    <x v="2"/>
    <s v="Yes"/>
    <s v="Employee experience survey done every 2 years for all of UHN"/>
    <m/>
    <m/>
    <s v="Yes"/>
    <m/>
    <m/>
    <n v="0"/>
    <n v="1"/>
  </r>
  <r>
    <n v="20"/>
    <d v="2026-04-17T09:54:41"/>
    <d v="2026-04-17T09:54:50"/>
    <s v="NMBodkin@osmh.on.ca"/>
    <s v="NMBodkin@osmh.on.ca"/>
    <m/>
    <x v="1"/>
    <x v="10"/>
    <s v="7* 3 50 96 20 (AC Clinic Geriatric - Assessment);"/>
    <x v="0"/>
    <m/>
    <s v="Nurse Led Outreach Team (NLOT)"/>
    <s v="NMBodkin@osmh.on.ca"/>
    <x v="0"/>
    <m/>
    <x v="2"/>
    <x v="2"/>
    <m/>
    <m/>
    <s v="Nurse-Led Outreach Teams (NLOTs)"/>
    <m/>
    <m/>
    <m/>
    <m/>
    <n v="3094"/>
    <n v="1182"/>
    <n v="3"/>
    <n v="4279"/>
    <x v="1"/>
    <s v="844"/>
    <s v="100"/>
    <s v="Weekdays;Weekday evenings;as needed on weekends ;"/>
    <n v="1"/>
    <s v="Charge nurse notifies provider and provider attends same day or next day. "/>
    <s v="25 Museum Drive"/>
    <x v="8"/>
    <x v="0"/>
    <x v="10"/>
    <m/>
    <m/>
    <m/>
    <m/>
    <x v="2"/>
    <s v="Couchiching OHT;"/>
    <m/>
    <m/>
    <m/>
    <m/>
    <m/>
    <s v="1950 hours per year (37.5 hours/week"/>
    <n v="0"/>
    <n v="0"/>
    <m/>
    <m/>
    <m/>
    <m/>
    <m/>
    <n v="2.2000000000000002"/>
    <m/>
    <m/>
    <m/>
    <m/>
    <m/>
    <m/>
    <m/>
    <m/>
    <m/>
    <n v="1"/>
    <m/>
    <m/>
    <m/>
    <m/>
    <m/>
    <m/>
    <m/>
    <m/>
    <m/>
    <n v="3.2"/>
    <n v="3.2"/>
    <n v="1"/>
    <s v="75% to &lt;100%"/>
    <s v="Caregiver;Community organization;Emergency department;Ontario Health atHome;Self-referral;LTC charge nurse/staff;"/>
    <x v="0"/>
    <s v="In discussion at this time to add in. "/>
    <x v="0"/>
    <s v="In discussion as well"/>
    <s v="In discussion."/>
    <x v="0"/>
    <s v="English;"/>
    <x v="0"/>
    <s v="No, we do not track frailty status;"/>
    <m/>
    <x v="1"/>
    <s v="No, we do not track dementia stage;"/>
    <m/>
    <x v="1"/>
    <s v="No, we do not track depression scores;"/>
    <m/>
    <x v="0"/>
    <s v="No, we do not track anxiety scores;"/>
    <m/>
    <x v="0"/>
    <s v="No"/>
    <s v="In discussion "/>
    <s v="Looking in to diversify the program, to add in surveys for the experience data mentioned above. Looking at process to be able to track appropriate findings and results. For Telephone visits, we had to include the virtual visits in this portion as well. For Video/Virtual visits, it is just capturing the video visits. "/>
    <m/>
    <s v="Yes"/>
    <m/>
    <m/>
    <n v="0"/>
    <n v="1"/>
  </r>
  <r>
    <n v="21"/>
    <d v="2026-04-17T11:08:24"/>
    <d v="2026-04-17T11:08:30"/>
    <s v="Teresa.Lau@MackenzieHealth.ca"/>
    <s v="Teresa.Lau@MackenzieHealth.ca"/>
    <m/>
    <x v="1"/>
    <x v="11"/>
    <s v="don't know;"/>
    <x v="0"/>
    <m/>
    <s v="Geriatric Emergency Management (GEM)"/>
    <s v="teresa.lau@mackenziehealth.ca"/>
    <x v="0"/>
    <m/>
    <x v="0"/>
    <x v="0"/>
    <m/>
    <m/>
    <m/>
    <s v="Geriatric Emergency Management Program"/>
    <m/>
    <m/>
    <n v="1778"/>
    <n v="884"/>
    <n v="894"/>
    <n v="0"/>
    <n v="1778"/>
    <x v="0"/>
    <m/>
    <m/>
    <s v="Weekdays;Weekday evenings;Saturdays;Saturday evenings;Sundays;Sunday evenings;Holidays;Holiday evenings;7:15am to 7:15pm daily including weekends and holidays;"/>
    <m/>
    <m/>
    <s v="3200 Major Mackenzie Drive West"/>
    <x v="9"/>
    <x v="0"/>
    <x v="11"/>
    <m/>
    <m/>
    <m/>
    <m/>
    <x v="2"/>
    <m/>
    <m/>
    <m/>
    <m/>
    <m/>
    <m/>
    <s v="1950 hours per year (37.5 hours/week"/>
    <m/>
    <m/>
    <m/>
    <m/>
    <m/>
    <m/>
    <m/>
    <m/>
    <m/>
    <m/>
    <m/>
    <m/>
    <m/>
    <m/>
    <m/>
    <m/>
    <m/>
    <n v="2.5"/>
    <m/>
    <m/>
    <m/>
    <m/>
    <m/>
    <m/>
    <m/>
    <m/>
    <m/>
    <n v="2.5"/>
    <n v="2.5"/>
    <m/>
    <s v="100%"/>
    <s v="Emergency department;Caregiver;"/>
    <x v="0"/>
    <m/>
    <x v="0"/>
    <m/>
    <m/>
    <x v="0"/>
    <s v="English;"/>
    <x v="0"/>
    <m/>
    <m/>
    <x v="2"/>
    <m/>
    <m/>
    <x v="2"/>
    <m/>
    <m/>
    <x v="1"/>
    <m/>
    <m/>
    <x v="0"/>
    <s v="No"/>
    <m/>
    <m/>
    <m/>
    <s v="Yes"/>
    <m/>
    <m/>
    <n v="0"/>
    <n v="1"/>
  </r>
  <r>
    <n v="22"/>
    <d v="2026-04-20T10:17:07"/>
    <d v="2026-04-20T10:56:35"/>
    <s v="BarneyR@rvh.on.ca"/>
    <s v="BarneyR@rvh.on.ca"/>
    <m/>
    <x v="1"/>
    <x v="12"/>
    <s v="7* 3 40 96 20 (AC Day/Night Care - Geriatric - General);"/>
    <x v="0"/>
    <m/>
    <s v="Senior's Health (Geriatrics)"/>
    <s v="barneyr@rvh.on.ca"/>
    <x v="1"/>
    <m/>
    <x v="3"/>
    <x v="3"/>
    <s v="NP and Geriatrician seeing patients based on referrals send through community providers and our ED physicians"/>
    <s v="Geriatric Outpatient Clinic"/>
    <s v="Nurse-Led Outreach Teams (NLOTs)"/>
    <s v="Geriatric Emergency Management Program"/>
    <s v="Geriatric Outpatient Clinic"/>
    <s v="Geriatric Outreach Clinic"/>
    <n v="616"/>
    <n v="814"/>
    <n v="0"/>
    <n v="0"/>
    <n v="814"/>
    <x v="0"/>
    <m/>
    <m/>
    <s v="Weekdays;"/>
    <n v="200"/>
    <s v="Same as above approach"/>
    <s v="201 Georgian Drive"/>
    <x v="10"/>
    <x v="0"/>
    <x v="12"/>
    <m/>
    <m/>
    <m/>
    <m/>
    <x v="2"/>
    <s v="Barrie and Area OHT;"/>
    <m/>
    <m/>
    <m/>
    <m/>
    <m/>
    <s v="1950 hours per year (37.5 hours/week"/>
    <n v="3"/>
    <n v="2"/>
    <n v="1"/>
    <n v="0"/>
    <n v="1"/>
    <n v="0"/>
    <n v="0"/>
    <n v="3"/>
    <n v="0"/>
    <n v="0"/>
    <n v="0"/>
    <n v="0"/>
    <n v="0"/>
    <n v="0"/>
    <n v="0"/>
    <n v="0"/>
    <n v="0"/>
    <n v="0"/>
    <n v="0"/>
    <n v="0"/>
    <n v="0"/>
    <n v="0"/>
    <n v="0"/>
    <m/>
    <m/>
    <m/>
    <m/>
    <n v="10"/>
    <n v="3"/>
    <n v="0"/>
    <s v="100%"/>
    <s v="Emergency department;Primary Care Practitioner;"/>
    <x v="0"/>
    <m/>
    <x v="0"/>
    <m/>
    <s v="Indigenous support"/>
    <x v="0"/>
    <s v="English;"/>
    <x v="0"/>
    <s v="Yes, at triage;Yes, at initial visit;Yes, at follow-up;"/>
    <s v="CFS"/>
    <x v="0"/>
    <s v="Yes, at triage;Yes, at initial visit;Yes, at follow-up;"/>
    <s v="bcam, DTS"/>
    <x v="1"/>
    <s v="No, we do not track depression scores;"/>
    <m/>
    <x v="0"/>
    <s v="No, we do not track anxiety scores;"/>
    <m/>
    <x v="0"/>
    <s v="No"/>
    <m/>
    <m/>
    <m/>
    <s v="Yes"/>
    <m/>
    <m/>
    <n v="0"/>
    <n v="1"/>
  </r>
  <r>
    <n v="23"/>
    <d v="2026-04-20T11:54:44"/>
    <d v="2026-04-20T11:59:03"/>
    <s v="BarneyR@rvh.on.ca"/>
    <s v="BarneyR@rvh.on.ca"/>
    <m/>
    <x v="1"/>
    <x v="12"/>
    <s v="7* 3 40 96 20 (AC Day/Night Care - Geriatric - General);"/>
    <x v="0"/>
    <m/>
    <s v="Senior's Health (Nurse Lead Outreach Team)"/>
    <s v="barneyr@rvh.on.ca"/>
    <x v="0"/>
    <s v="Not connected"/>
    <x v="2"/>
    <x v="2"/>
    <s v="Primary Care Geriatric Assessors"/>
    <s v="Geriatric Outreach Team"/>
    <s v="Nurse-Led Outreach Teams (NLOTs)"/>
    <m/>
    <m/>
    <m/>
    <n v="2196"/>
    <n v="2196"/>
    <n v="0"/>
    <n v="0"/>
    <n v="2196"/>
    <x v="0"/>
    <m/>
    <m/>
    <s v="Weekdays;"/>
    <m/>
    <m/>
    <s v="201 Georgian Drive"/>
    <x v="10"/>
    <x v="0"/>
    <x v="12"/>
    <m/>
    <m/>
    <m/>
    <m/>
    <x v="2"/>
    <m/>
    <m/>
    <m/>
    <m/>
    <m/>
    <m/>
    <s v="1950 hours per year (37.5 hours/week"/>
    <n v="1"/>
    <n v="0"/>
    <n v="0"/>
    <n v="0"/>
    <n v="0"/>
    <n v="0"/>
    <n v="0"/>
    <n v="4.5"/>
    <n v="0"/>
    <n v="0"/>
    <n v="0"/>
    <n v="0"/>
    <n v="0"/>
    <n v="0"/>
    <n v="0"/>
    <n v="0"/>
    <n v="0"/>
    <n v="0"/>
    <n v="0"/>
    <n v="0"/>
    <n v="0"/>
    <n v="0"/>
    <n v="0"/>
    <m/>
    <m/>
    <m/>
    <m/>
    <n v="5.5"/>
    <n v="4.5"/>
    <n v="0"/>
    <s v="75% to &lt;100%"/>
    <s v="Emergency department;Primary Care Practitioner;"/>
    <x v="0"/>
    <m/>
    <x v="0"/>
    <m/>
    <m/>
    <x v="0"/>
    <s v="English;"/>
    <x v="0"/>
    <s v="Yes, at initial visit;Yes, at follow-up;"/>
    <s v="CFS"/>
    <x v="0"/>
    <s v="Yes, at initial visit;Yes, at follow-up;"/>
    <s v="bcam and DTS"/>
    <x v="1"/>
    <s v="No, we do not track depression scores;"/>
    <m/>
    <x v="0"/>
    <s v="No, we do not track anxiety scores;"/>
    <m/>
    <x v="0"/>
    <s v="No"/>
    <m/>
    <m/>
    <m/>
    <s v="Yes"/>
    <m/>
    <m/>
    <n v="0"/>
    <n v="1"/>
  </r>
  <r>
    <n v="24"/>
    <d v="2026-04-20T11:59:09"/>
    <d v="2026-04-20T12:04:19"/>
    <s v="BarneyR@rvh.on.ca"/>
    <s v="BarneyR@rvh.on.ca"/>
    <m/>
    <x v="1"/>
    <x v="12"/>
    <s v="7* 3 40 96 20 (AC Day/Night Care - Geriatric - General);"/>
    <x v="0"/>
    <m/>
    <s v="Senior's Health (Hospital Elder Life Program)"/>
    <s v="barneymrmb@rogers.com"/>
    <x v="0"/>
    <s v="Not connected"/>
    <x v="4"/>
    <x v="4"/>
    <m/>
    <m/>
    <m/>
    <m/>
    <s v="Hospital Elder Life Program"/>
    <m/>
    <n v="529"/>
    <n v="529"/>
    <n v="0"/>
    <n v="0"/>
    <n v="529"/>
    <x v="0"/>
    <m/>
    <m/>
    <s v="Weekdays;"/>
    <n v="1"/>
    <s v="Track referrals and time to first assessment via SQL report"/>
    <s v="201 Georgian Drive"/>
    <x v="10"/>
    <x v="0"/>
    <x v="12"/>
    <m/>
    <m/>
    <m/>
    <m/>
    <x v="2"/>
    <m/>
    <m/>
    <m/>
    <m/>
    <m/>
    <m/>
    <s v="1950 hours per year (37.5 hours/week"/>
    <n v="1"/>
    <n v="0"/>
    <n v="0"/>
    <n v="0"/>
    <n v="0"/>
    <n v="0"/>
    <n v="0"/>
    <n v="0"/>
    <n v="0"/>
    <n v="0"/>
    <n v="0"/>
    <n v="0"/>
    <n v="0"/>
    <n v="0"/>
    <n v="0"/>
    <n v="0"/>
    <n v="0"/>
    <n v="0"/>
    <n v="0"/>
    <n v="0"/>
    <n v="0"/>
    <n v="0"/>
    <n v="0"/>
    <m/>
    <m/>
    <m/>
    <s v="HELP program has access to all services above in coordination with the clinical teams as necessary"/>
    <n v="1"/>
    <n v="0"/>
    <n v="0"/>
    <s v="75% to &lt;100%"/>
    <s v="Inpatient referral;Emergency department;"/>
    <x v="0"/>
    <m/>
    <x v="0"/>
    <m/>
    <m/>
    <x v="0"/>
    <s v="English;"/>
    <x v="0"/>
    <s v="No, we do not track frailty status;"/>
    <m/>
    <x v="1"/>
    <s v="No, we do not track dementia stage;"/>
    <m/>
    <x v="1"/>
    <s v="No, we do not track depression scores;"/>
    <m/>
    <x v="0"/>
    <s v="No, we do not track anxiety scores;"/>
    <m/>
    <x v="0"/>
    <s v="No"/>
    <m/>
    <m/>
    <m/>
    <s v="Yes"/>
    <m/>
    <m/>
    <n v="0"/>
    <n v="1"/>
  </r>
  <r>
    <n v="25"/>
    <d v="2026-04-20T12:06:01"/>
    <d v="2026-04-20T12:14:34"/>
    <s v="BarneyR@rvh.on.ca"/>
    <s v="BarneyR@rvh.on.ca"/>
    <m/>
    <x v="1"/>
    <x v="12"/>
    <s v="7* 3 40 96 20 (AC Day/Night Care - Geriatric - General);"/>
    <x v="0"/>
    <m/>
    <s v="Senior's Health "/>
    <s v="barneyr@rvh.on.ca"/>
    <x v="0"/>
    <s v="Not connected"/>
    <x v="5"/>
    <x v="4"/>
    <m/>
    <m/>
    <m/>
    <m/>
    <s v="Behavioural Supports (not reported elsewhere*)"/>
    <m/>
    <n v="137"/>
    <n v="1294"/>
    <n v="0"/>
    <n v="0"/>
    <n v="1294"/>
    <x v="0"/>
    <m/>
    <m/>
    <s v="Weekdays;Saturdays;Sundays;"/>
    <n v="3"/>
    <s v="Monitored via referral to initial visit via SQL reporting"/>
    <s v="201 Georgian Drive"/>
    <x v="10"/>
    <x v="0"/>
    <x v="12"/>
    <m/>
    <m/>
    <m/>
    <m/>
    <x v="2"/>
    <m/>
    <m/>
    <m/>
    <m/>
    <m/>
    <m/>
    <s v="1950 hours per year (37.5 hours/week"/>
    <n v="6"/>
    <n v="0"/>
    <n v="0"/>
    <n v="0"/>
    <n v="0"/>
    <n v="0"/>
    <n v="0"/>
    <n v="0"/>
    <n v="0"/>
    <n v="0"/>
    <n v="0"/>
    <n v="0"/>
    <n v="0"/>
    <n v="0"/>
    <n v="0"/>
    <n v="0"/>
    <n v="0"/>
    <n v="0"/>
    <n v="0"/>
    <n v="0"/>
    <n v="0"/>
    <n v="0"/>
    <n v="0"/>
    <m/>
    <m/>
    <m/>
    <s v="The team has access to all services as appropriate in consultation with the care team."/>
    <n v="6"/>
    <n v="0"/>
    <n v="0"/>
    <s v="75% to &lt;100%"/>
    <s v="Emergency department;Unit staff;"/>
    <x v="0"/>
    <m/>
    <x v="0"/>
    <m/>
    <m/>
    <x v="0"/>
    <s v="English;"/>
    <x v="0"/>
    <s v="No, we do not track frailty status;"/>
    <m/>
    <x v="1"/>
    <s v="No, we do not track dementia stage;"/>
    <m/>
    <x v="1"/>
    <s v="No, we do not track depression scores;"/>
    <m/>
    <x v="0"/>
    <s v="No, we do not track anxiety scores;"/>
    <m/>
    <x v="0"/>
    <s v="No"/>
    <m/>
    <m/>
    <m/>
    <s v="Yes"/>
    <m/>
    <s v="https://www.rvh.on.ca/areas-of-care/specialized-seniors-care-inpatient/"/>
    <n v="0"/>
    <n v="1"/>
  </r>
  <r>
    <n v="26"/>
    <d v="2026-04-21T14:29:56"/>
    <d v="2026-04-21T15:03:43"/>
    <s v="Peggy.Richards@MackenzieHealth.ca"/>
    <s v="Peggy.Richards@MackenzieHealth.ca"/>
    <m/>
    <x v="1"/>
    <x v="11"/>
    <s v="Acute medicine program 371-2-103000;"/>
    <x v="0"/>
    <m/>
    <s v="BACE - behavioural acute care of the Elderly unit"/>
    <s v="Chandanpreet.Gill@mackenziehealth.ca"/>
    <x v="0"/>
    <m/>
    <x v="6"/>
    <x v="4"/>
    <s v="Acute care"/>
    <s v="Acute care"/>
    <m/>
    <m/>
    <s v="Acute Care of the Elderly/Geriatric Medicine Unit"/>
    <m/>
    <n v="41"/>
    <m/>
    <m/>
    <m/>
    <n v="0"/>
    <x v="1"/>
    <s v="12"/>
    <s v="99"/>
    <s v="All of the above (e.g. a service operating 24/7);"/>
    <m/>
    <s v="Not currently measured."/>
    <s v="3200 Major Mackenzie Drive West"/>
    <x v="9"/>
    <x v="0"/>
    <x v="11"/>
    <m/>
    <m/>
    <m/>
    <m/>
    <x v="2"/>
    <s v="Western York Region OHT;"/>
    <m/>
    <m/>
    <m/>
    <m/>
    <m/>
    <s v="1950 hours per year (37.5 hours/week"/>
    <n v="0.66"/>
    <n v="0.33"/>
    <n v="0"/>
    <n v="0.16"/>
    <m/>
    <n v="0.5"/>
    <m/>
    <n v="1"/>
    <n v="0.3"/>
    <n v="0.5"/>
    <m/>
    <n v="8.4"/>
    <n v="0.33"/>
    <n v="0.33"/>
    <m/>
    <m/>
    <m/>
    <n v="7.6"/>
    <n v="5.04"/>
    <n v="0.25"/>
    <m/>
    <n v="0.16"/>
    <m/>
    <m/>
    <m/>
    <n v="0.5"/>
    <s v="LOFT behavioural specialist - FTE 0.5"/>
    <n v="25.56"/>
    <n v="24.57"/>
    <n v="0"/>
    <s v="100%"/>
    <s v="Internal inpatient referrals only;"/>
    <x v="1"/>
    <s v="Qualtrics"/>
    <x v="0"/>
    <m/>
    <m/>
    <x v="2"/>
    <s v="all - translation services;English;French;"/>
    <x v="0"/>
    <s v="No, we do not track frailty status;"/>
    <m/>
    <x v="1"/>
    <s v="No, we do not track dementia stage;"/>
    <m/>
    <x v="1"/>
    <s v="No, we do not track depression scores;"/>
    <m/>
    <x v="0"/>
    <s v="No, we do not track anxiety scores;"/>
    <m/>
    <x v="0"/>
    <s v="No"/>
    <m/>
    <m/>
    <m/>
    <s v="Yes"/>
    <m/>
    <m/>
    <n v="0"/>
    <n v="1"/>
  </r>
  <r>
    <n v="27"/>
    <d v="2026-04-21T14:41:41"/>
    <d v="2026-04-21T15:14:05"/>
    <s v="vdemers@bruyere.org"/>
    <s v="vdemers@bruyere.org"/>
    <m/>
    <x v="1"/>
    <x v="13"/>
    <s v="7* 5 10 76 96 (COM Clinics/Programs - MH Psycho-geriatric);"/>
    <x v="1"/>
    <s v="Ottawa Geriatric Psychiatry Centralized Intake Service"/>
    <s v="Geriatric Psychiatry Community Services of Ottawa"/>
    <s v="vdemers@bruyere.org"/>
    <x v="1"/>
    <m/>
    <x v="7"/>
    <x v="3"/>
    <m/>
    <s v="Geriatric Psychiatry Outreach Team"/>
    <m/>
    <m/>
    <m/>
    <m/>
    <n v="2781"/>
    <n v="4755"/>
    <n v="9026"/>
    <n v="976"/>
    <n v="14757"/>
    <x v="0"/>
    <m/>
    <m/>
    <s v="Weekdays;"/>
    <n v="156"/>
    <m/>
    <s v="75 Bruyere St. "/>
    <x v="11"/>
    <x v="0"/>
    <x v="13"/>
    <s v="2225 Mer-Bleue Rd"/>
    <s v="Ottawa"/>
    <s v="K4A 5M3"/>
    <m/>
    <x v="0"/>
    <m/>
    <s v="Archipel OHT;Ottawa OHT;Ottawa West Four Rivers OHT;"/>
    <m/>
    <m/>
    <m/>
    <m/>
    <s v="1950 hours per year (37.5 hours/week"/>
    <n v="2"/>
    <n v="4"/>
    <n v="0"/>
    <n v="0"/>
    <n v="0"/>
    <n v="3"/>
    <n v="0"/>
    <n v="0"/>
    <n v="8"/>
    <n v="0"/>
    <n v="0"/>
    <n v="0"/>
    <n v="0"/>
    <n v="0"/>
    <n v="0"/>
    <n v="0"/>
    <n v="0"/>
    <n v="9"/>
    <n v="0"/>
    <n v="11"/>
    <n v="0"/>
    <n v="0"/>
    <n v="0"/>
    <m/>
    <m/>
    <m/>
    <m/>
    <n v="37"/>
    <n v="28"/>
    <n v="3.8"/>
    <s v="75% to &lt;100%"/>
    <s v="Community organization;Emergency department;Ontario Health atHome;Primary Care Network;Walk-in clinic;Primary Care Practitioner;Ontario Health Team;Community paramedicine;"/>
    <x v="0"/>
    <m/>
    <x v="0"/>
    <m/>
    <m/>
    <x v="3"/>
    <s v="English;French;Arabic, Mandarin, vietnamese, Serbian use of interpreter is also used when patients does not speak any of the languages offered on site;"/>
    <x v="0"/>
    <s v="No, we do not track frailty status;"/>
    <m/>
    <x v="0"/>
    <s v="when appropriate according to the clinician;"/>
    <s v="FAST **** and Global Deterioration Scale"/>
    <x v="0"/>
    <s v="when appropriate according to the clinician;"/>
    <s v="GAD**** and PHQ9****, cornell depression scale and Hamilton"/>
    <x v="2"/>
    <s v="when appropriate according to the clinician;"/>
    <s v="GAD7***, Beck inventory or Geriatric inventory RAID or Geriatric Anxiety Inventory "/>
    <x v="0"/>
    <s v="No"/>
    <m/>
    <m/>
    <m/>
    <s v="Yes"/>
    <m/>
    <m/>
    <n v="0"/>
    <n v="1"/>
  </r>
  <r>
    <n v="28"/>
    <d v="2026-04-23T14:03:50"/>
    <d v="2026-04-23T14:13:58"/>
    <s v="lmonakhova@cmhaww.ca"/>
    <s v="lmonakhova@cmhaww.ca"/>
    <m/>
    <x v="0"/>
    <x v="14"/>
    <s v="CM (7*50976) IGSW;"/>
    <x v="1"/>
    <s v="Waterloo Wellington Specialized Geriatric Services - Clinical Intake"/>
    <s v="IGSW"/>
    <s v="lmonakhova@cmhaww.ca"/>
    <x v="1"/>
    <s v="Waterloo Wellington Specialized Geriatric Services - Clinical Intake"/>
    <x v="7"/>
    <x v="3"/>
    <s v="IPCT"/>
    <s v="IGSW"/>
    <m/>
    <m/>
    <m/>
    <m/>
    <n v="487"/>
    <n v="2999"/>
    <n v="6723"/>
    <n v="0"/>
    <n v="9722"/>
    <x v="0"/>
    <m/>
    <m/>
    <s v="Weekdays;"/>
    <n v="8"/>
    <s v="once referral is received, clinicians are addressing them right away based on the priority identified at the intake"/>
    <s v="80 Waterloo Ave"/>
    <x v="12"/>
    <x v="0"/>
    <x v="14"/>
    <s v="55 king street W"/>
    <s v="kitchener"/>
    <s v="N2G 4W1"/>
    <m/>
    <x v="3"/>
    <m/>
    <m/>
    <m/>
    <m/>
    <m/>
    <s v="Cambridge North Dumfries OHT;Guelph Wellington OHT;Kitchener, Waterloo, Wellesley, Wilmot and Woolwich (KW4) OHT;"/>
    <s v="1820 hours per year (35 hours/week)"/>
    <n v="2"/>
    <n v="1"/>
    <n v="0"/>
    <n v="0"/>
    <n v="0"/>
    <n v="0"/>
    <m/>
    <m/>
    <m/>
    <m/>
    <m/>
    <m/>
    <m/>
    <m/>
    <m/>
    <m/>
    <m/>
    <m/>
    <m/>
    <m/>
    <m/>
    <m/>
    <m/>
    <m/>
    <m/>
    <n v="12"/>
    <s v="12"/>
    <n v="3"/>
    <n v="12"/>
    <m/>
    <s v="75% to &lt;100%"/>
    <s v="Community paramedicine;Emergency department;"/>
    <x v="1"/>
    <s v="MS Forms - sent to clients at discharge"/>
    <x v="1"/>
    <s v="MS Forms - sent to clients at discharge"/>
    <s v="access interpretive services, culturally diverse clinicians on the team"/>
    <x v="3"/>
    <s v="Italian;English;"/>
    <x v="0"/>
    <s v="Yes, at all visits;"/>
    <s v="PIECES"/>
    <x v="1"/>
    <s v="No, we do not track dementia stage;"/>
    <m/>
    <x v="1"/>
    <s v="No, we do not track depression scores;"/>
    <m/>
    <x v="0"/>
    <s v="No, we do not track anxiety scores;"/>
    <m/>
    <x v="0"/>
    <s v="No"/>
    <m/>
    <m/>
    <m/>
    <s v="Yes"/>
    <m/>
    <m/>
    <n v="0"/>
    <n v="1"/>
  </r>
  <r>
    <n v="29"/>
    <d v="2026-04-23T14:14:18"/>
    <d v="2026-04-23T14:30:10"/>
    <s v="lmonakhova@cmhaww.ca"/>
    <s v="lmonakhova@cmhaww.ca"/>
    <m/>
    <x v="1"/>
    <x v="14"/>
    <s v="7*5 09 76;"/>
    <x v="1"/>
    <s v="Waterloo Wellington Specialized Geriatric Services - Clinical Intake"/>
    <s v="IGSW"/>
    <s v="jweiler@cmhaww.ca"/>
    <x v="1"/>
    <s v="CIO - West MHA Hub"/>
    <x v="7"/>
    <x v="3"/>
    <m/>
    <s v="community outpatient MH clinic"/>
    <m/>
    <m/>
    <m/>
    <m/>
    <n v="584"/>
    <n v="2956"/>
    <n v="7780"/>
    <n v="0"/>
    <n v="10736"/>
    <x v="0"/>
    <m/>
    <m/>
    <s v="Weekdays;"/>
    <n v="8"/>
    <s v="once referral is received, clinicians are addressing them right away - priority is based on the intake"/>
    <s v="80 Waterloo Ave"/>
    <x v="12"/>
    <x v="0"/>
    <x v="14"/>
    <s v="55 King St W"/>
    <s v="kitchener"/>
    <s v="N2G 4W1"/>
    <m/>
    <x v="3"/>
    <m/>
    <m/>
    <m/>
    <m/>
    <m/>
    <s v="Kitchener, Waterloo, Wellesley, Wilmot and Woolwich (KW4) OHT;Guelph Wellington OHT;Cambridge North Dumfries OHT;"/>
    <s v="1820 hours per year (35 hours/week)"/>
    <n v="2"/>
    <n v="1"/>
    <m/>
    <m/>
    <m/>
    <m/>
    <m/>
    <m/>
    <m/>
    <m/>
    <m/>
    <m/>
    <m/>
    <m/>
    <m/>
    <m/>
    <m/>
    <m/>
    <m/>
    <m/>
    <n v="12"/>
    <m/>
    <m/>
    <m/>
    <m/>
    <m/>
    <m/>
    <n v="15"/>
    <n v="12"/>
    <m/>
    <s v="75% to &lt;100%"/>
    <s v="Community paramedicine;Emergency department;"/>
    <x v="1"/>
    <s v="MS Forms - sent at discharge"/>
    <x v="1"/>
    <s v="MS Forms - sent at discharge"/>
    <s v="gender and culturally diverse clinicians on team (access interpretive services)"/>
    <x v="3"/>
    <s v="English;Italian;"/>
    <x v="0"/>
    <s v="Yes, at all visits;"/>
    <m/>
    <x v="1"/>
    <s v="No, we do not track dementia stage;"/>
    <m/>
    <x v="1"/>
    <s v="No, we do not track depression scores;"/>
    <m/>
    <x v="0"/>
    <s v="No, we do not track anxiety scores;"/>
    <m/>
    <x v="0"/>
    <s v="No"/>
    <m/>
    <m/>
    <m/>
    <s v="Yes"/>
    <m/>
    <m/>
    <n v="0"/>
    <n v="1"/>
  </r>
  <r>
    <n v="30"/>
    <d v="2026-04-23T14:30:14"/>
    <d v="2026-04-23T14:46:12"/>
    <s v="lmonakhova@cmhaww.ca"/>
    <s v="lmonakhova@cmhaww.ca"/>
    <m/>
    <x v="0"/>
    <x v="14"/>
    <s v="7* 5 10 76 12;"/>
    <x v="1"/>
    <s v="Waterloo Wellington Specialized Geriatric Services - Clinical Intake"/>
    <s v="Specialized Geriatric Services"/>
    <s v="jweiler@cmhaww.ca"/>
    <x v="1"/>
    <s v="CIO - West MHA Hub"/>
    <x v="3"/>
    <x v="3"/>
    <m/>
    <s v="Geriatric Outpatient Clinic"/>
    <m/>
    <m/>
    <m/>
    <m/>
    <n v="498"/>
    <n v="1552"/>
    <n v="3860"/>
    <n v="410"/>
    <n v="5822"/>
    <x v="0"/>
    <m/>
    <m/>
    <s v="Weekdays;"/>
    <n v="178"/>
    <s v="referrals are identified by SGS Clinical Intake team based on client's needs"/>
    <s v="80 Waterloo Ave"/>
    <x v="12"/>
    <x v="0"/>
    <x v="14"/>
    <s v="1145 Consession Rd"/>
    <s v="Cambridge"/>
    <s v="N3H 4L5"/>
    <m/>
    <x v="3"/>
    <m/>
    <m/>
    <m/>
    <m/>
    <m/>
    <s v="Cambridge North Dumfries OHT;Guelph Wellington OHT;Kitchener, Waterloo, Wellesley, Wilmot and Woolwich (KW4) OHT;"/>
    <s v="1820 hours per year (35 hours/week)"/>
    <n v="2"/>
    <n v="0"/>
    <m/>
    <m/>
    <m/>
    <n v="0.5"/>
    <m/>
    <m/>
    <m/>
    <m/>
    <m/>
    <m/>
    <m/>
    <m/>
    <m/>
    <m/>
    <m/>
    <n v="3"/>
    <m/>
    <m/>
    <n v="0.33"/>
    <m/>
    <m/>
    <m/>
    <m/>
    <m/>
    <m/>
    <n v="5.83"/>
    <n v="3.33"/>
    <m/>
    <s v="75% to &lt;100%"/>
    <s v="Caregiver;Community organization;Community paramedicine;Emergency department;Primary Care Practitioner;Self-referral;"/>
    <x v="1"/>
    <s v="MS Forms - sent at discharge"/>
    <x v="1"/>
    <s v="MS Forms - sent at discharge"/>
    <s v="gender and culturally diverse clinicians (use of interpretive services)"/>
    <x v="3"/>
    <s v="English;Italian, Spanish;"/>
    <x v="0"/>
    <s v="Yes, at all visits;"/>
    <s v="PIECES"/>
    <x v="0"/>
    <s v="Yes, at all visits;"/>
    <s v="RUDAS, MOCA, MMSE, Trails A and B"/>
    <x v="0"/>
    <s v="Yes, at all visits;"/>
    <s v="GDS"/>
    <x v="2"/>
    <s v="Yes, at all visits;"/>
    <s v="Geriatric Anxiety Scale"/>
    <x v="0"/>
    <s v="No"/>
    <m/>
    <m/>
    <m/>
    <s v="Yes"/>
    <m/>
    <m/>
    <n v="0"/>
    <n v="1"/>
  </r>
  <r>
    <n v="31"/>
    <d v="2026-04-23T14:46:16"/>
    <d v="2026-04-23T14:53:49"/>
    <s v="lmonakhova@cmhaww.ca"/>
    <s v="lmonakhova@cmhaww.ca"/>
    <m/>
    <x v="1"/>
    <x v="14"/>
    <s v="7* 5 10 76 12;"/>
    <x v="1"/>
    <s v="Waterloo Wellington Specialized Geriatric Services - Clinical Intake"/>
    <s v="Specialized Geriatric Services"/>
    <s v="jweiler@cmhaww.ca"/>
    <x v="1"/>
    <s v="CIO - West MHA Hub"/>
    <x v="3"/>
    <x v="3"/>
    <m/>
    <s v="Geriatric Outpatient Clinic"/>
    <m/>
    <m/>
    <m/>
    <m/>
    <n v="546"/>
    <n v="1711"/>
    <n v="3779"/>
    <n v="309"/>
    <n v="5799"/>
    <x v="0"/>
    <m/>
    <m/>
    <s v="Weekdays;"/>
    <n v="105"/>
    <s v="priority is identified by the SGS CLinical intake team at the intake"/>
    <s v="80 Waterloo Ave"/>
    <x v="12"/>
    <x v="0"/>
    <x v="14"/>
    <s v="1145 Concession Rd"/>
    <s v="Cambridge"/>
    <s v="N3H 4L5"/>
    <m/>
    <x v="3"/>
    <m/>
    <m/>
    <m/>
    <m/>
    <m/>
    <s v="Cambridge North Dumfries OHT;Guelph Wellington OHT;Kitchener, Waterloo, Wellesley, Wilmot and Woolwich (KW4) OHT;"/>
    <s v="1820 hours per year (35 hours/week)"/>
    <n v="2"/>
    <n v="1"/>
    <m/>
    <m/>
    <m/>
    <n v="0.75"/>
    <m/>
    <m/>
    <m/>
    <m/>
    <m/>
    <m/>
    <m/>
    <m/>
    <m/>
    <m/>
    <m/>
    <n v="3"/>
    <m/>
    <m/>
    <n v="0.5"/>
    <m/>
    <m/>
    <m/>
    <m/>
    <m/>
    <m/>
    <n v="7.25"/>
    <n v="3.5"/>
    <m/>
    <s v="75% to &lt;100%"/>
    <s v="Caregiver;Community organization;Community paramedicine;Emergency department;Primary Care Network;Primary Care Practitioner;Self-referral;"/>
    <x v="1"/>
    <s v="MS Teams - sent at discharge"/>
    <x v="1"/>
    <s v="MS Teams - sent at discharge"/>
    <s v="gender and culturally diverse clinicians on team (use of interpretive services)"/>
    <x v="3"/>
    <s v="English;Italian, Spanish;"/>
    <x v="0"/>
    <s v="Yes, at all visits;"/>
    <s v="PIECES"/>
    <x v="0"/>
    <s v="Yes, at all visits;"/>
    <s v="RUDAS, MOCA, MMSE, Trails A and B"/>
    <x v="0"/>
    <s v="Yes, at all visits;"/>
    <s v="GDS"/>
    <x v="2"/>
    <s v="Yes, at all visits;"/>
    <s v="GAS"/>
    <x v="0"/>
    <s v="No"/>
    <m/>
    <m/>
    <m/>
    <s v="Yes"/>
    <m/>
    <m/>
    <n v="0"/>
    <n v="1"/>
  </r>
  <r>
    <n v="32"/>
    <d v="2026-04-27T12:43:38"/>
    <d v="2026-04-27T13:45:12"/>
    <s v="Teresa.Sitlani@MackenzieHealth.ca"/>
    <s v="Teresa.Sitlani@MackenzieHealth.ca"/>
    <m/>
    <x v="1"/>
    <x v="15"/>
    <s v="7* 3 50 96 (AC Clinic Geriatric);"/>
    <x v="0"/>
    <m/>
    <s v="Seniors &amp; Compassionate Care Clinic"/>
    <s v="teresa.sitlani@mackenziehealth.ca"/>
    <x v="0"/>
    <m/>
    <x v="8"/>
    <x v="3"/>
    <s v="Geriatricians for Seniors and Family Practice for Compassionate Care"/>
    <s v="Palliative Care (Compassionate Care)"/>
    <m/>
    <m/>
    <s v="Geriatric Outpatient Clinic"/>
    <m/>
    <n v="1516"/>
    <n v="1664"/>
    <n v="649"/>
    <n v="141"/>
    <n v="2454"/>
    <x v="0"/>
    <m/>
    <m/>
    <s v="Weekdays;"/>
    <n v="150"/>
    <s v="Triaging for urgency."/>
    <s v="10 Trench Street"/>
    <x v="13"/>
    <x v="0"/>
    <x v="15"/>
    <m/>
    <m/>
    <m/>
    <m/>
    <x v="2"/>
    <s v="Western York Region OHT;"/>
    <m/>
    <m/>
    <m/>
    <m/>
    <m/>
    <s v="1950 hours per year (37.5 hours/week"/>
    <n v="0.2"/>
    <n v="1.4"/>
    <n v="0"/>
    <n v="0"/>
    <n v="5"/>
    <n v="0"/>
    <n v="0"/>
    <m/>
    <n v="0"/>
    <n v="0"/>
    <n v="0"/>
    <n v="0"/>
    <n v="0"/>
    <n v="0"/>
    <n v="0"/>
    <n v="0"/>
    <n v="0"/>
    <n v="0"/>
    <n v="1"/>
    <n v="0"/>
    <n v="0"/>
    <n v="0"/>
    <n v="0"/>
    <m/>
    <m/>
    <m/>
    <s v="0"/>
    <n v="7.6"/>
    <n v="1"/>
    <n v="0"/>
    <s v="100%"/>
    <s v="Emergency department;Primary Care Practitioner;Community organization;"/>
    <x v="1"/>
    <s v="Qualtrics"/>
    <x v="0"/>
    <m/>
    <s v="Follow Inclusion &amp; Diversity Policy"/>
    <x v="2"/>
    <s v="English;Use translation services as required;"/>
    <x v="0"/>
    <s v="No, we do not track frailty status;"/>
    <m/>
    <x v="1"/>
    <s v="No, we do not track dementia stage;"/>
    <m/>
    <x v="1"/>
    <s v="No, we do not track depression scores;"/>
    <m/>
    <x v="0"/>
    <s v="No, we do not track anxiety scores;"/>
    <m/>
    <x v="0"/>
    <s v="No"/>
    <m/>
    <m/>
    <m/>
    <s v="Yes"/>
    <m/>
    <m/>
    <n v="0"/>
    <n v="1"/>
  </r>
  <r>
    <n v="33"/>
    <d v="2026-04-29T09:34:03"/>
    <d v="2026-04-29T09:46:04"/>
    <s v="katie.zammit@mahc.ca"/>
    <s v="katie.zammit@mahc.ca"/>
    <m/>
    <x v="1"/>
    <x v="16"/>
    <s v="7* 5 50 96 76 (COM Health Prom/Educ. &amp; Com. Dev. - Psycho-Geriatric);"/>
    <x v="1"/>
    <s v="MAHC Seniors Assessment and Support Outreach Team (SASOT)"/>
    <s v="Seniors Assessment and Support Outreach Team (SASOT)"/>
    <s v="katie.zammit@mahc.ca"/>
    <x v="0"/>
    <m/>
    <x v="9"/>
    <x v="3"/>
    <m/>
    <s v="Geriatric Outreach Team"/>
    <m/>
    <m/>
    <m/>
    <m/>
    <n v="285"/>
    <n v="999"/>
    <n v="1101"/>
    <n v="0"/>
    <n v="2100"/>
    <x v="0"/>
    <m/>
    <m/>
    <s v="Weekdays;"/>
    <n v="35"/>
    <m/>
    <s v="75 Ann St."/>
    <x v="14"/>
    <x v="0"/>
    <x v="16"/>
    <m/>
    <m/>
    <m/>
    <m/>
    <x v="2"/>
    <s v="Muskoka Almaguin OHT;"/>
    <m/>
    <m/>
    <m/>
    <m/>
    <m/>
    <s v="1950 hours per year (37.5 hours/week"/>
    <n v="0.5"/>
    <n v="0.8"/>
    <n v="0.2"/>
    <n v="0"/>
    <n v="0"/>
    <n v="0"/>
    <n v="0"/>
    <n v="0"/>
    <n v="1"/>
    <n v="0"/>
    <n v="0"/>
    <n v="0"/>
    <n v="0"/>
    <n v="0"/>
    <n v="0"/>
    <n v="0"/>
    <n v="0"/>
    <n v="1"/>
    <n v="0"/>
    <n v="2"/>
    <n v="0"/>
    <n v="0"/>
    <n v="0"/>
    <m/>
    <m/>
    <m/>
    <m/>
    <n v="5.5"/>
    <n v="4"/>
    <n v="0"/>
    <s v="75% to &lt;100%"/>
    <s v="Caregiver;Community organization;Community paramedicine;Emergency department;Ontario Health atHome;Primary Care Network;Primary Care Practitioner;"/>
    <x v="1"/>
    <s v="paper based survey tool on discharge"/>
    <x v="0"/>
    <m/>
    <m/>
    <x v="0"/>
    <s v="English;"/>
    <x v="0"/>
    <s v="on referral to programs that require it;"/>
    <s v="CFS"/>
    <x v="0"/>
    <s v="as appropriate;"/>
    <s v="Moca regularly in the past on occasion FAST"/>
    <x v="0"/>
    <s v="regularly;"/>
    <s v="geriatric depression scale regularly and cornell depression scale sometimes"/>
    <x v="2"/>
    <s v="occasionally;"/>
    <s v="GAD-7 and PHQ9"/>
    <x v="0"/>
    <s v="No"/>
    <m/>
    <m/>
    <m/>
    <s v="Yes"/>
    <m/>
    <m/>
    <n v="0"/>
    <n v="1"/>
  </r>
  <r>
    <n v="35"/>
    <d v="2026-04-30T09:19:10"/>
    <d v="2026-04-30T09:29:50"/>
    <s v="anonymous"/>
    <m/>
    <m/>
    <x v="1"/>
    <x v="17"/>
    <s v="723 709 015;"/>
    <x v="0"/>
    <m/>
    <s v="Community Psychiatric Services for the Elderly (CPSE)"/>
    <s v="cpse@sunnybrook.ca"/>
    <x v="0"/>
    <m/>
    <x v="7"/>
    <x v="3"/>
    <s v="NA"/>
    <s v="Geriatric Psychiatry Outreach Team"/>
    <s v="N/A"/>
    <s v="NA"/>
    <s v="NA"/>
    <s v="NA"/>
    <n v="457"/>
    <n v="1036"/>
    <n v="3850"/>
    <n v="238"/>
    <n v="5124"/>
    <x v="0"/>
    <m/>
    <m/>
    <s v="Weekdays;"/>
    <n v="21"/>
    <m/>
    <s v="2075 Bayview Avenue"/>
    <x v="7"/>
    <x v="0"/>
    <x v="17"/>
    <m/>
    <m/>
    <m/>
    <m/>
    <x v="1"/>
    <m/>
    <m/>
    <m/>
    <m/>
    <s v="North Toronto OHT;"/>
    <m/>
    <s v="1950 hours per year (37.5 hours/week"/>
    <n v="0"/>
    <n v="1"/>
    <m/>
    <m/>
    <m/>
    <n v="0.9"/>
    <m/>
    <m/>
    <n v="1"/>
    <m/>
    <m/>
    <m/>
    <m/>
    <m/>
    <m/>
    <m/>
    <m/>
    <n v="1"/>
    <m/>
    <n v="2"/>
    <m/>
    <m/>
    <m/>
    <m/>
    <m/>
    <m/>
    <m/>
    <n v="5.9"/>
    <n v="4"/>
    <m/>
    <s v="75% to &lt;100%"/>
    <s v="Community organization;Community paramedicine;Emergency department;Ontario Health atHome;Ontario Health Team;Primary Care Network;Primary Care Practitioner;Walk-in clinic;Police, Retirement Homes, LTCs, SCOPE;"/>
    <x v="0"/>
    <m/>
    <x v="0"/>
    <m/>
    <m/>
    <x v="0"/>
    <s v="English;"/>
    <x v="0"/>
    <s v="No, we do not track frailty status;"/>
    <m/>
    <x v="1"/>
    <s v="No, we do not track dementia stage;"/>
    <m/>
    <x v="0"/>
    <s v="Yes, at initial visit;"/>
    <s v="PHQ-9 "/>
    <x v="0"/>
    <s v="No, we do not track anxiety scores;"/>
    <m/>
    <x v="0"/>
    <s v="No"/>
    <m/>
    <m/>
    <m/>
    <s v="Yes"/>
    <s v="cpse@sunnybrook.ca"/>
    <m/>
    <n v="0"/>
    <n v="1"/>
  </r>
  <r>
    <n v="36"/>
    <d v="2026-04-30T13:10:26"/>
    <d v="2026-04-30T13:18:16"/>
    <s v="anonymous"/>
    <m/>
    <m/>
    <x v="2"/>
    <x v="18"/>
    <s v="713501010;"/>
    <x v="0"/>
    <m/>
    <s v="Geriatric Medicine Clinic"/>
    <s v="bria.dexter@sinaihealth.ca"/>
    <x v="1"/>
    <s v="UHN/Sinai Health Geri-Hub "/>
    <x v="3"/>
    <x v="3"/>
    <m/>
    <s v="Geriatric Outpatient Clinic"/>
    <m/>
    <m/>
    <m/>
    <m/>
    <n v="544"/>
    <n v="635"/>
    <n v="253"/>
    <n v="17"/>
    <n v="905"/>
    <x v="0"/>
    <m/>
    <m/>
    <s v="Weekdays;"/>
    <n v="165"/>
    <m/>
    <s v="600 University Ave"/>
    <x v="7"/>
    <x v="0"/>
    <x v="18"/>
    <m/>
    <m/>
    <m/>
    <m/>
    <x v="1"/>
    <m/>
    <m/>
    <m/>
    <m/>
    <m/>
    <m/>
    <s v="1950 hours per year (37.5 hours/week"/>
    <n v="0.2"/>
    <n v="0.8"/>
    <m/>
    <m/>
    <n v="0.9"/>
    <m/>
    <m/>
    <m/>
    <m/>
    <m/>
    <m/>
    <m/>
    <m/>
    <m/>
    <m/>
    <m/>
    <m/>
    <n v="0.5"/>
    <m/>
    <m/>
    <m/>
    <m/>
    <m/>
    <m/>
    <m/>
    <m/>
    <m/>
    <n v="2.4"/>
    <n v="0.5"/>
    <m/>
    <s v="100%"/>
    <s v="Emergency department;Primary Care Practitioner;Primary Care Network;Ontario Health Team;"/>
    <x v="0"/>
    <m/>
    <x v="0"/>
    <m/>
    <m/>
    <x v="2"/>
    <s v="English;We have language line available for translations during appointments;"/>
    <x v="0"/>
    <s v="No, we do not track frailty status;"/>
    <m/>
    <x v="1"/>
    <s v="No, we do not track dementia stage;"/>
    <m/>
    <x v="1"/>
    <s v="No, we do not track depression scores;"/>
    <m/>
    <x v="0"/>
    <s v="No, we do not track anxiety scores;"/>
    <m/>
    <x v="0"/>
    <s v="No"/>
    <m/>
    <m/>
    <m/>
    <s v="Yes"/>
    <s v="bria.dexter@sinaihealth.ca"/>
    <m/>
    <n v="0"/>
    <n v="1"/>
  </r>
  <r>
    <n v="37"/>
    <d v="2026-04-30T13:18:42"/>
    <d v="2026-04-30T13:24:50"/>
    <s v="anonymous"/>
    <m/>
    <m/>
    <x v="0"/>
    <x v="18"/>
    <s v="713501010;"/>
    <x v="0"/>
    <m/>
    <s v="Geriatric Medicine Clinic "/>
    <s v="bria.dexter@sinaihealth.ca"/>
    <x v="1"/>
    <s v="UHN/Sinai Health Geri-Hub"/>
    <x v="3"/>
    <x v="3"/>
    <m/>
    <s v="Geriatric Outpatient Clinic"/>
    <m/>
    <m/>
    <m/>
    <m/>
    <n v="479"/>
    <n v="526"/>
    <n v="204"/>
    <n v="33"/>
    <n v="763"/>
    <x v="0"/>
    <m/>
    <m/>
    <s v="Weekdays;"/>
    <n v="180"/>
    <m/>
    <s v="600 University Ave"/>
    <x v="7"/>
    <x v="0"/>
    <x v="18"/>
    <m/>
    <m/>
    <m/>
    <m/>
    <x v="1"/>
    <m/>
    <m/>
    <m/>
    <m/>
    <m/>
    <m/>
    <s v="1950 hours per year (37.5 hours/week"/>
    <n v="0.2"/>
    <n v="0.8"/>
    <m/>
    <m/>
    <n v="0.9"/>
    <m/>
    <m/>
    <m/>
    <m/>
    <m/>
    <m/>
    <m/>
    <m/>
    <m/>
    <m/>
    <m/>
    <m/>
    <n v="0.5"/>
    <m/>
    <m/>
    <m/>
    <m/>
    <m/>
    <m/>
    <m/>
    <m/>
    <m/>
    <n v="2.4"/>
    <n v="0.5"/>
    <m/>
    <s v="75% to &lt;100%"/>
    <s v="Emergency department;Ontario Health Team;Primary Care Network;Primary Care Practitioner;"/>
    <x v="0"/>
    <m/>
    <x v="0"/>
    <m/>
    <m/>
    <x v="2"/>
    <s v="English;Language line available to support translation during appointments;"/>
    <x v="0"/>
    <s v="No, we do not track frailty status;"/>
    <m/>
    <x v="1"/>
    <s v="No, we do not track dementia stage;"/>
    <m/>
    <x v="1"/>
    <s v="No, we do not track depression scores;"/>
    <m/>
    <x v="0"/>
    <s v="No, we do not track anxiety scores;"/>
    <m/>
    <x v="0"/>
    <s v="No"/>
    <m/>
    <m/>
    <m/>
    <s v="Yes"/>
    <s v="bria.dexter@sinaihealth.ca"/>
    <m/>
    <n v="0"/>
    <n v="1"/>
  </r>
  <r>
    <n v="38"/>
    <d v="2026-05-01T10:00:45"/>
    <d v="2026-05-01T10:27:59"/>
    <s v="anonymous"/>
    <m/>
    <m/>
    <x v="0"/>
    <x v="19"/>
    <s v="7*58209 Geriatric Nursing;"/>
    <x v="1"/>
    <s v="Waterloo Wellington Specialized Geriatric Services - Clinical Intake "/>
    <s v="SGS Geriatric Psychiatry CMH/St. Joe's and SGS Nurse Practitioner Waterloo/Guelph Wellington"/>
    <s v="Audrey.Devitt@sjhcg.ca"/>
    <x v="1"/>
    <m/>
    <x v="3"/>
    <x v="3"/>
    <s v="Based Funded"/>
    <s v="Geriatric Outpatient Clinic"/>
    <m/>
    <m/>
    <m/>
    <m/>
    <n v="783"/>
    <n v="621"/>
    <n v="1763"/>
    <n v="2"/>
    <n v="2386"/>
    <x v="0"/>
    <m/>
    <m/>
    <s v="Weekdays;"/>
    <n v="7.5"/>
    <m/>
    <s v="100 Westmount Road"/>
    <x v="12"/>
    <x v="0"/>
    <x v="19"/>
    <m/>
    <m/>
    <m/>
    <m/>
    <x v="3"/>
    <m/>
    <m/>
    <m/>
    <m/>
    <m/>
    <s v="Cambridge North Dumfries OHT;Guelph Wellington OHT;Kitchener, Waterloo, Wellesley, Wilmot and Woolwich (KW4) OHT;"/>
    <s v="1950 hours per year (37.5 hours/week"/>
    <n v="1"/>
    <n v="0"/>
    <m/>
    <m/>
    <n v="0.1"/>
    <m/>
    <m/>
    <n v="2"/>
    <m/>
    <m/>
    <m/>
    <m/>
    <m/>
    <m/>
    <m/>
    <m/>
    <m/>
    <n v="1"/>
    <m/>
    <m/>
    <m/>
    <m/>
    <m/>
    <m/>
    <m/>
    <m/>
    <m/>
    <n v="4.0999999999999996"/>
    <n v="3"/>
    <n v="0"/>
    <s v="75% to &lt;100%"/>
    <s v="Primary Care Practitioner;"/>
    <x v="1"/>
    <s v="MS Forms, paper survey"/>
    <x v="1"/>
    <s v="MS Forms, paper survey"/>
    <s v="translation services "/>
    <x v="1"/>
    <s v="English;"/>
    <x v="0"/>
    <s v="Yes, at all visits;"/>
    <s v="Frailty Scale - Rockwood"/>
    <x v="0"/>
    <s v="Yes, at all visits;"/>
    <s v="MOCA, MMSE"/>
    <x v="0"/>
    <s v="Yes, at all visits;"/>
    <s v="GDS"/>
    <x v="2"/>
    <s v="Yes, at all visits;"/>
    <s v="GAS"/>
    <x v="2"/>
    <s v="Yes"/>
    <s v="Provider Experience - Focus Groups"/>
    <m/>
    <m/>
    <s v="Yes"/>
    <s v="Audrey.Devitt@sjhcg.ca"/>
    <m/>
    <n v="0"/>
    <n v="1"/>
  </r>
  <r>
    <n v="39"/>
    <d v="2026-05-04T13:06:49"/>
    <d v="2026-05-04T13:21:36"/>
    <s v="anonymous"/>
    <m/>
    <m/>
    <x v="1"/>
    <x v="20"/>
    <s v="LTC- NLOT- geriatric outreach;"/>
    <x v="0"/>
    <m/>
    <s v="Nurse Led Outreach Team (NLOT)"/>
    <s v="sojoanisse@toh.ca"/>
    <x v="0"/>
    <m/>
    <x v="2"/>
    <x v="2"/>
    <m/>
    <s v="Geriatric Outreach Team"/>
    <s v="Nurse-Led Outreach Teams (NLOTs)"/>
    <m/>
    <m/>
    <m/>
    <n v="2784"/>
    <n v="3493"/>
    <n v="232"/>
    <n v="20"/>
    <n v="3745"/>
    <x v="0"/>
    <m/>
    <m/>
    <s v="Weekdays;"/>
    <n v="1"/>
    <s v="NLOT is able to see residents that need an assessment within 24 hour period (from time of call/request until time of assessment). _x000a_"/>
    <s v="1053 Carling Ave"/>
    <x v="11"/>
    <x v="0"/>
    <x v="20"/>
    <m/>
    <m/>
    <m/>
    <m/>
    <x v="0"/>
    <m/>
    <s v="Champlain region;"/>
    <m/>
    <m/>
    <m/>
    <m/>
    <s v="1950 hours per year (37.5 hours/week"/>
    <n v="1"/>
    <n v="0"/>
    <n v="0"/>
    <n v="0"/>
    <n v="0"/>
    <n v="0"/>
    <n v="0"/>
    <n v="5.8"/>
    <n v="0"/>
    <n v="0"/>
    <n v="0"/>
    <n v="0"/>
    <n v="0"/>
    <n v="0"/>
    <n v="0"/>
    <n v="0"/>
    <n v="0"/>
    <n v="0"/>
    <n v="0"/>
    <n v="0"/>
    <n v="0"/>
    <n v="0"/>
    <n v="0"/>
    <m/>
    <m/>
    <m/>
    <s v="1.0 FTE trialed for 2 month period (February/March)- repatriation lead"/>
    <n v="6.8"/>
    <n v="5.8"/>
    <n v="0.4"/>
    <s v="75% to &lt;100%"/>
    <s v="Emergency department;Community organization;Ontario Health atHome;Caregiver;"/>
    <x v="0"/>
    <m/>
    <x v="0"/>
    <m/>
    <m/>
    <x v="4"/>
    <s v="English;French;"/>
    <x v="0"/>
    <s v="No, we do not track frailty status;It is not captured in our stats, but i am sure the NPs assess this in their resident status;"/>
    <m/>
    <x v="1"/>
    <s v="No, we do not track dementia stage;"/>
    <m/>
    <x v="1"/>
    <s v="No, we do not track depression scores;"/>
    <m/>
    <x v="0"/>
    <s v="No, we do not track anxiety scores;"/>
    <m/>
    <x v="0"/>
    <s v="No"/>
    <m/>
    <m/>
    <m/>
    <s v="Yes"/>
    <s v="sojoanisse@toh.ca"/>
    <m/>
    <n v="0"/>
    <n v="1"/>
  </r>
  <r>
    <n v="40"/>
    <d v="2026-05-05T11:44:34"/>
    <d v="2026-05-05T11:57:42"/>
    <s v="anonymous"/>
    <m/>
    <m/>
    <x v="1"/>
    <x v="21"/>
    <s v="7* 5 10 20 (COM Clinics/Programs - General Clinic);"/>
    <x v="0"/>
    <m/>
    <s v="Healthy Aging Team"/>
    <s v="christine.colcy@bchc.ca"/>
    <x v="0"/>
    <m/>
    <x v="10"/>
    <x v="5"/>
    <s v="Community Health Centre Specialized Geriatric Primary Health Care"/>
    <m/>
    <m/>
    <m/>
    <m/>
    <m/>
    <m/>
    <n v="4900"/>
    <m/>
    <m/>
    <n v="4900"/>
    <x v="0"/>
    <m/>
    <m/>
    <s v="Weekdays;on call service in evenings and weekends;"/>
    <m/>
    <m/>
    <s v="490 Huronia Road "/>
    <x v="10"/>
    <x v="0"/>
    <x v="21"/>
    <m/>
    <m/>
    <m/>
    <m/>
    <x v="2"/>
    <s v="Barrie and Area OHT;"/>
    <m/>
    <m/>
    <m/>
    <m/>
    <m/>
    <s v="1820 hours per year (35 hours/week)"/>
    <m/>
    <n v="1"/>
    <n v="1"/>
    <m/>
    <m/>
    <m/>
    <m/>
    <n v="2"/>
    <m/>
    <m/>
    <m/>
    <m/>
    <m/>
    <m/>
    <m/>
    <m/>
    <m/>
    <m/>
    <m/>
    <m/>
    <m/>
    <m/>
    <m/>
    <m/>
    <m/>
    <m/>
    <m/>
    <n v="4"/>
    <n v="2"/>
    <n v="0"/>
    <s v="75% to &lt;100%"/>
    <s v="Ontario Health atHome;Health care connect;"/>
    <x v="1"/>
    <s v="Patient experience survey"/>
    <x v="0"/>
    <m/>
    <m/>
    <x v="1"/>
    <s v="English;"/>
    <x v="0"/>
    <s v="Yes, at initial visit;"/>
    <s v="Canadian frailty index"/>
    <x v="0"/>
    <s v="Yes, at all visits;"/>
    <s v="unknown as an administrator is completing this"/>
    <x v="0"/>
    <s v="Yes, at all visits;"/>
    <s v=" PHQ 9 and others"/>
    <x v="2"/>
    <s v="Yes, at all visits;"/>
    <s v="GAD7"/>
    <x v="2"/>
    <s v="Yes"/>
    <s v="Organizational Health Survey"/>
    <m/>
    <m/>
    <s v="Yes"/>
    <s v="christine.colcy@bchc.ca"/>
    <m/>
    <n v="0"/>
    <n v="1"/>
  </r>
  <r>
    <n v="41"/>
    <d v="2026-05-06T10:54:59"/>
    <d v="2026-05-06T11:48:14"/>
    <s v="anonymous"/>
    <m/>
    <m/>
    <x v="1"/>
    <x v="20"/>
    <s v="7* 3 40 96 20 (AC Day/Night Care - Geriatric - General);"/>
    <x v="0"/>
    <m/>
    <s v="Geriatric Medicine Unit "/>
    <s v="ibajwa@toh.ca"/>
    <x v="0"/>
    <m/>
    <x v="6"/>
    <x v="4"/>
    <m/>
    <m/>
    <m/>
    <m/>
    <s v="Acute Care of the Elderly/Geriatric Medicine Unit"/>
    <m/>
    <m/>
    <m/>
    <m/>
    <m/>
    <n v="0"/>
    <x v="1"/>
    <s v="24"/>
    <s v="100"/>
    <s v="All of the above (e.g. a service operating 24/7);"/>
    <m/>
    <m/>
    <s v="1053 Carling Ave"/>
    <x v="11"/>
    <x v="0"/>
    <x v="20"/>
    <s v="1053 Carling Avenue"/>
    <m/>
    <m/>
    <m/>
    <x v="0"/>
    <m/>
    <s v="Ottawa OHT;"/>
    <m/>
    <m/>
    <m/>
    <m/>
    <s v="7 days a week"/>
    <n v="2"/>
    <n v="2.4"/>
    <m/>
    <n v="0.3"/>
    <n v="2.9"/>
    <m/>
    <m/>
    <m/>
    <n v="1.5"/>
    <m/>
    <m/>
    <n v="4.2"/>
    <n v="1"/>
    <n v="1"/>
    <n v="1"/>
    <m/>
    <m/>
    <n v="38.6"/>
    <n v="6.4"/>
    <m/>
    <n v="1.5"/>
    <n v="0.2"/>
    <m/>
    <m/>
    <m/>
    <m/>
    <m/>
    <n v="63.000000000000007"/>
    <n v="55.7"/>
    <n v="0"/>
    <s v="100%"/>
    <s v="Emergency department;other acute inpatient services ;"/>
    <x v="1"/>
    <s v="TOH organisational Patient Experience Survey "/>
    <x v="0"/>
    <m/>
    <m/>
    <x v="1"/>
    <s v="English;French;"/>
    <x v="0"/>
    <s v="only during assessment phase ;"/>
    <m/>
    <x v="1"/>
    <s v="No, we do not track dementia stage;"/>
    <m/>
    <x v="1"/>
    <s v="No, we do not track depression scores;"/>
    <m/>
    <x v="0"/>
    <s v="No, we do not track anxiety scores;"/>
    <m/>
    <x v="2"/>
    <s v="Yes"/>
    <s v="Staff Engagement Survey through internal tools "/>
    <m/>
    <m/>
    <s v="Yes"/>
    <s v="ibajwa@toh.ca"/>
    <m/>
    <n v="0"/>
    <n v="1"/>
  </r>
  <r>
    <n v="42"/>
    <d v="2026-05-06T11:47:22"/>
    <d v="2026-05-06T11:59:19"/>
    <s v="anonymous"/>
    <m/>
    <m/>
    <x v="1"/>
    <x v="22"/>
    <s v="7* 5 10 20 (COM Clinics/Programs - General Clinic);"/>
    <x v="0"/>
    <m/>
    <s v="Primary Care Geriatric Assessor Renfrew County "/>
    <s v="igenovezos@toh.ca"/>
    <x v="0"/>
    <m/>
    <x v="10"/>
    <x v="5"/>
    <s v="Primary Care Geriatric Assessors"/>
    <s v="Geriatric Outpatient Clinic"/>
    <m/>
    <m/>
    <m/>
    <m/>
    <n v="181"/>
    <m/>
    <m/>
    <m/>
    <n v="0"/>
    <x v="0"/>
    <m/>
    <m/>
    <s v="Weekdays;"/>
    <n v="30"/>
    <m/>
    <s v="499 Raglan St N"/>
    <x v="15"/>
    <x v="0"/>
    <x v="22"/>
    <m/>
    <m/>
    <m/>
    <m/>
    <x v="0"/>
    <m/>
    <s v="Ottawa Valley OHT;"/>
    <m/>
    <m/>
    <m/>
    <m/>
    <s v="1365 hours per year (26.25h/week)"/>
    <m/>
    <m/>
    <m/>
    <m/>
    <m/>
    <m/>
    <m/>
    <m/>
    <m/>
    <m/>
    <m/>
    <m/>
    <m/>
    <m/>
    <m/>
    <m/>
    <m/>
    <m/>
    <m/>
    <m/>
    <m/>
    <m/>
    <m/>
    <m/>
    <m/>
    <m/>
    <m/>
    <n v="0"/>
    <n v="0"/>
    <m/>
    <s v="75% to &lt;100%"/>
    <s v="Primary Care Practitioner;"/>
    <x v="0"/>
    <m/>
    <x v="0"/>
    <m/>
    <m/>
    <x v="0"/>
    <s v="English;"/>
    <x v="0"/>
    <s v="Yes, at discharge;"/>
    <s v="CFS "/>
    <x v="1"/>
    <s v="No, we do not track dementia stage;"/>
    <m/>
    <x v="1"/>
    <s v="No, we do not track depression scores;"/>
    <m/>
    <x v="0"/>
    <s v="No, we do not track anxiety scores;"/>
    <m/>
    <x v="0"/>
    <s v="No"/>
    <m/>
    <m/>
    <m/>
    <s v="Yes"/>
    <s v="igenovezos@toh.ca"/>
    <m/>
    <n v="0"/>
    <n v="1"/>
  </r>
  <r>
    <n v="43"/>
    <d v="2026-05-06T11:59:09"/>
    <d v="2026-05-06T12:04:36"/>
    <s v="anonymous"/>
    <m/>
    <m/>
    <x v="1"/>
    <x v="20"/>
    <s v="7* 3 40 96 40 (AC Day/Night Care - Geriatric Assessment and Evaluation);"/>
    <x v="0"/>
    <m/>
    <s v="Geriatric Medicine Consult Team"/>
    <s v="chrlalonde@toh.ca"/>
    <x v="0"/>
    <m/>
    <x v="11"/>
    <x v="4"/>
    <m/>
    <m/>
    <m/>
    <m/>
    <s v="Inpatient Geriatric Medicine Consult Service"/>
    <m/>
    <m/>
    <n v="2383"/>
    <n v="0"/>
    <n v="0"/>
    <n v="2383"/>
    <x v="0"/>
    <m/>
    <m/>
    <s v="Weekdays;"/>
    <m/>
    <m/>
    <s v="1053 Carling Ave"/>
    <x v="11"/>
    <x v="0"/>
    <x v="20"/>
    <s v="Smyth"/>
    <s v="Ottawa"/>
    <s v="K1H8L6"/>
    <m/>
    <x v="0"/>
    <m/>
    <s v="Ottawa OHT;"/>
    <m/>
    <m/>
    <m/>
    <m/>
    <s v="1950 hours per year (37.5 hours/week"/>
    <n v="0.4"/>
    <n v="0"/>
    <m/>
    <m/>
    <n v="4"/>
    <m/>
    <m/>
    <m/>
    <m/>
    <m/>
    <m/>
    <m/>
    <m/>
    <n v="1"/>
    <m/>
    <m/>
    <m/>
    <n v="3"/>
    <m/>
    <m/>
    <m/>
    <m/>
    <m/>
    <m/>
    <m/>
    <m/>
    <m/>
    <n v="8.4"/>
    <n v="4"/>
    <m/>
    <s v="100%"/>
    <s v="Hospital admitting services (medicine, surgery..);"/>
    <x v="0"/>
    <m/>
    <x v="0"/>
    <m/>
    <m/>
    <x v="4"/>
    <s v="English;French;"/>
    <x v="0"/>
    <s v="Yes, at initial visit;"/>
    <s v="CFS"/>
    <x v="1"/>
    <s v="No, we do not track dementia stage;"/>
    <m/>
    <x v="1"/>
    <s v="No, we do not track depression scores;"/>
    <m/>
    <x v="0"/>
    <s v="No, we do not track anxiety scores;"/>
    <m/>
    <x v="0"/>
    <s v="No"/>
    <m/>
    <m/>
    <m/>
    <s v="Yes"/>
    <s v="chrlalonde@toh.ca"/>
    <m/>
    <n v="0"/>
    <n v="1"/>
  </r>
  <r>
    <n v="44"/>
    <d v="2026-05-06T12:53:50"/>
    <d v="2026-05-06T13:16:55"/>
    <s v="anonymous"/>
    <m/>
    <m/>
    <x v="1"/>
    <x v="15"/>
    <s v="unknown ;"/>
    <x v="0"/>
    <m/>
    <s v="Geriatric Emergency Management (GEM)"/>
    <s v="Mojgan.darabi@mackeziehealth.ca"/>
    <x v="0"/>
    <m/>
    <x v="0"/>
    <x v="0"/>
    <m/>
    <m/>
    <m/>
    <s v="Geriatric Emergency Management Program"/>
    <s v="Geriatric Emergency Management Program"/>
    <m/>
    <n v="1649"/>
    <n v="1133"/>
    <m/>
    <n v="474"/>
    <n v="1607"/>
    <x v="0"/>
    <m/>
    <m/>
    <s v="Saturdays;Saturday evenings;Sundays;Sunday evenings;Holidays;Weekdays;Weekday evenings;Holiday evenings;"/>
    <m/>
    <m/>
    <s v="10 Trench Street"/>
    <x v="13"/>
    <x v="0"/>
    <x v="15"/>
    <m/>
    <m/>
    <m/>
    <m/>
    <x v="2"/>
    <m/>
    <m/>
    <m/>
    <m/>
    <m/>
    <m/>
    <s v="1950 hours per year (37.5 hours/week"/>
    <m/>
    <m/>
    <m/>
    <m/>
    <m/>
    <m/>
    <m/>
    <n v="2.5"/>
    <m/>
    <m/>
    <m/>
    <m/>
    <m/>
    <m/>
    <m/>
    <m/>
    <m/>
    <m/>
    <m/>
    <m/>
    <m/>
    <m/>
    <m/>
    <m/>
    <m/>
    <m/>
    <m/>
    <n v="2.5"/>
    <n v="2.5"/>
    <m/>
    <s v="100%"/>
    <s v="Emergency department;"/>
    <x v="0"/>
    <m/>
    <x v="0"/>
    <m/>
    <m/>
    <x v="3"/>
    <s v="English;Farsi;"/>
    <x v="0"/>
    <s v="Yes, at triage;"/>
    <m/>
    <x v="1"/>
    <s v="No, we do not track dementia stage;"/>
    <m/>
    <x v="1"/>
    <s v="No, we do not track depression scores;"/>
    <m/>
    <x v="0"/>
    <s v="No, we do not track anxiety scores;"/>
    <m/>
    <x v="0"/>
    <s v="No"/>
    <m/>
    <m/>
    <m/>
    <s v="Yes"/>
    <s v="mojgan.darabi@mackenziehealth.hospital"/>
    <m/>
    <n v="0"/>
    <n v="1"/>
  </r>
  <r>
    <n v="45"/>
    <d v="2026-05-06T13:50:36"/>
    <d v="2026-05-06T13:57:46"/>
    <s v="anonymous"/>
    <m/>
    <m/>
    <x v="1"/>
    <x v="22"/>
    <s v="7* 5 10 20 (COM Clinics/Programs - General Clinic);"/>
    <x v="0"/>
    <m/>
    <s v="Renfrew Community Geriatric Coordinator "/>
    <s v="igenovezos@toh.ca"/>
    <x v="0"/>
    <m/>
    <x v="12"/>
    <x v="3"/>
    <m/>
    <s v="Geriatric Coordinator "/>
    <m/>
    <m/>
    <m/>
    <m/>
    <n v="314"/>
    <n v="99"/>
    <n v="243"/>
    <n v="0"/>
    <n v="342"/>
    <x v="0"/>
    <m/>
    <m/>
    <s v="Weekdays;"/>
    <n v="30"/>
    <m/>
    <s v="499 Raglan St N"/>
    <x v="15"/>
    <x v="0"/>
    <x v="22"/>
    <m/>
    <m/>
    <m/>
    <m/>
    <x v="0"/>
    <m/>
    <s v="Ottawa Valley OHT;"/>
    <m/>
    <m/>
    <m/>
    <m/>
    <s v="1950 hours per year (37.5 hours/week"/>
    <m/>
    <m/>
    <m/>
    <m/>
    <m/>
    <m/>
    <m/>
    <m/>
    <m/>
    <m/>
    <m/>
    <m/>
    <m/>
    <m/>
    <m/>
    <m/>
    <m/>
    <m/>
    <m/>
    <n v="1"/>
    <m/>
    <m/>
    <m/>
    <m/>
    <m/>
    <m/>
    <m/>
    <n v="1"/>
    <n v="1"/>
    <m/>
    <s v="75% to &lt;100%"/>
    <s v="Caregiver;Community organization;Community paramedicine;Emergency department;Ontario Health atHome;Ontario Health Team;Primary Care Network;Primary Care Practitioner;Self-referral;All of the above;Walk-in clinic;"/>
    <x v="0"/>
    <m/>
    <x v="0"/>
    <m/>
    <m/>
    <x v="0"/>
    <s v="English;"/>
    <x v="0"/>
    <s v="No, we do not track frailty status;"/>
    <m/>
    <x v="1"/>
    <s v="No, we do not track dementia stage;"/>
    <m/>
    <x v="1"/>
    <s v="No, we do not track depression scores;"/>
    <m/>
    <x v="0"/>
    <s v="No, we do not track anxiety scores;"/>
    <m/>
    <x v="0"/>
    <s v="No"/>
    <m/>
    <m/>
    <m/>
    <s v="Yes"/>
    <s v="igenovezos@toh.ca"/>
    <s v="https://stopfalls.rgpeo.com/services/renfrew-geriatric-assessment-program/"/>
    <n v="0"/>
    <n v="1"/>
  </r>
  <r>
    <n v="46"/>
    <d v="2026-05-06T13:58:56"/>
    <d v="2026-05-06T14:25:20"/>
    <s v="anonymous"/>
    <m/>
    <m/>
    <x v="1"/>
    <x v="20"/>
    <s v="7* 5 50 96 (COM Health Promotion, Education and Community Development - Geriatric);"/>
    <x v="0"/>
    <m/>
    <s v="CENTRAL INTAKE FOR SPECIALIZED GERIATRIC SERVICES (medicine)"/>
    <s v="igenovezos@toh.ca"/>
    <x v="2"/>
    <m/>
    <x v="13"/>
    <x v="6"/>
    <s v="Primary Care Geriatric Assessors"/>
    <m/>
    <m/>
    <s v="Urgent Care Geriatric Clinic/Team"/>
    <s v="Geriatric Outpatient Clinic"/>
    <s v="Geriatric Outreach Team"/>
    <n v="3667"/>
    <m/>
    <n v="3667"/>
    <m/>
    <n v="3667"/>
    <x v="0"/>
    <m/>
    <m/>
    <s v="Weekdays;"/>
    <n v="5"/>
    <m/>
    <s v="1053 Carling Ave"/>
    <x v="11"/>
    <x v="0"/>
    <x v="20"/>
    <m/>
    <m/>
    <m/>
    <m/>
    <x v="0"/>
    <m/>
    <s v="Ottawa OHT;"/>
    <m/>
    <m/>
    <m/>
    <m/>
    <s v="1950 hours per year (37.5 hours/week"/>
    <m/>
    <n v="1"/>
    <m/>
    <m/>
    <m/>
    <m/>
    <m/>
    <m/>
    <m/>
    <n v="1"/>
    <m/>
    <m/>
    <m/>
    <m/>
    <m/>
    <m/>
    <m/>
    <n v="1"/>
    <m/>
    <m/>
    <m/>
    <m/>
    <m/>
    <m/>
    <m/>
    <m/>
    <m/>
    <n v="3"/>
    <n v="2"/>
    <m/>
    <s v="75% to &lt;100%"/>
    <s v="All of the above;"/>
    <x v="0"/>
    <m/>
    <x v="0"/>
    <m/>
    <m/>
    <x v="4"/>
    <s v="French;English;"/>
    <x v="0"/>
    <s v="No, we do not track frailty status;"/>
    <m/>
    <x v="1"/>
    <s v="No, we do not track dementia stage;"/>
    <m/>
    <x v="1"/>
    <s v="No, we do not track depression scores;"/>
    <m/>
    <x v="0"/>
    <s v="No, we do not track anxiety scores;"/>
    <m/>
    <x v="0"/>
    <s v="No"/>
    <m/>
    <m/>
    <m/>
    <s v="Yes"/>
    <s v="igenovezos@toh.ca"/>
    <m/>
    <n v="0"/>
    <n v="1"/>
  </r>
  <r>
    <n v="47"/>
    <d v="2026-05-08T07:54:17"/>
    <d v="2026-05-08T08:30:56"/>
    <s v="anonymous"/>
    <m/>
    <m/>
    <x v="0"/>
    <x v="15"/>
    <s v="7* 5 50 96 10 (COM Health Prom/Educ. &amp; Com. Dev. - General Geriatric);"/>
    <x v="0"/>
    <m/>
    <s v="Geriatric Emergency Management (GEM)"/>
    <s v="mojgan.darabi@mackenziehealth.ca"/>
    <x v="0"/>
    <m/>
    <x v="0"/>
    <x v="0"/>
    <s v="Primary Care Geriatric Assessors"/>
    <m/>
    <m/>
    <s v="Geriatric Emergency Management Program"/>
    <s v="Geriatric Emergency Management Program"/>
    <m/>
    <n v="1086"/>
    <n v="691"/>
    <n v="394"/>
    <m/>
    <n v="1085"/>
    <x v="0"/>
    <m/>
    <m/>
    <s v="Holiday evenings;Holidays;Sunday evenings;Sundays;Saturday evenings;Saturdays;Weekday evenings;Weekdays;"/>
    <m/>
    <m/>
    <s v="10 Trench Street"/>
    <x v="13"/>
    <x v="0"/>
    <x v="15"/>
    <m/>
    <m/>
    <m/>
    <m/>
    <x v="2"/>
    <s v="All Central Region OHTs;"/>
    <m/>
    <m/>
    <m/>
    <m/>
    <m/>
    <s v="1950 hours per year (37.5 hours/week"/>
    <m/>
    <m/>
    <m/>
    <m/>
    <m/>
    <m/>
    <m/>
    <m/>
    <m/>
    <m/>
    <m/>
    <m/>
    <m/>
    <m/>
    <m/>
    <m/>
    <m/>
    <m/>
    <m/>
    <m/>
    <m/>
    <m/>
    <m/>
    <m/>
    <m/>
    <m/>
    <m/>
    <n v="0"/>
    <n v="0"/>
    <m/>
    <s v=""/>
    <s v="Emergency department;"/>
    <x v="0"/>
    <m/>
    <x v="0"/>
    <m/>
    <m/>
    <x v="3"/>
    <s v="English;Farsi;"/>
    <x v="0"/>
    <s v="Yes, at triage;"/>
    <m/>
    <x v="1"/>
    <s v="No, we do not track dementia stage;"/>
    <m/>
    <x v="1"/>
    <s v="No, we do not track depression scores;"/>
    <m/>
    <x v="0"/>
    <s v="No, we do not track anxiety scores;"/>
    <m/>
    <x v="0"/>
    <s v="No"/>
    <m/>
    <m/>
    <m/>
    <s v="Yes"/>
    <s v="mojgan.darabi@mackenziehealth.ca"/>
    <m/>
    <n v="0"/>
    <n v="1"/>
  </r>
  <r>
    <n v="48"/>
    <d v="2026-05-08T11:13:57"/>
    <d v="2026-05-08T11:23:25"/>
    <s v="anonymous"/>
    <m/>
    <m/>
    <x v="1"/>
    <x v="20"/>
    <s v="Central Intake;"/>
    <x v="1"/>
    <s v="The Ottawa Hospital (TOH) Central Intake for Specialized Geriatric Services (Medicine)"/>
    <s v="CENTRAL INTAKE FOR SPECIALIZED GERIATRIC SERVICES (medicine)"/>
    <s v="igenovezos@toh.ca"/>
    <x v="2"/>
    <m/>
    <x v="13"/>
    <x v="6"/>
    <m/>
    <s v="Central Intake"/>
    <m/>
    <m/>
    <m/>
    <m/>
    <n v="3667"/>
    <m/>
    <n v="3667"/>
    <m/>
    <n v="3667"/>
    <x v="0"/>
    <m/>
    <m/>
    <s v="Weekdays;"/>
    <n v="7"/>
    <s v="Urgent cases are seeing within 7 days; GEM cases take priority; wait times are 1 month for non urgent"/>
    <s v="1053 Carling Ave"/>
    <x v="11"/>
    <x v="0"/>
    <x v="20"/>
    <m/>
    <m/>
    <m/>
    <m/>
    <x v="0"/>
    <m/>
    <s v="Ottawa OHT;"/>
    <m/>
    <m/>
    <m/>
    <m/>
    <s v="1950 hours per year (37.5 hours/week"/>
    <m/>
    <n v="1"/>
    <m/>
    <m/>
    <m/>
    <m/>
    <m/>
    <m/>
    <m/>
    <n v="1"/>
    <m/>
    <m/>
    <m/>
    <m/>
    <m/>
    <m/>
    <m/>
    <n v="1"/>
    <m/>
    <m/>
    <m/>
    <m/>
    <m/>
    <m/>
    <m/>
    <m/>
    <m/>
    <n v="3"/>
    <n v="2"/>
    <m/>
    <s v="75% to &lt;100%"/>
    <s v="All of the above;"/>
    <x v="0"/>
    <m/>
    <x v="0"/>
    <m/>
    <m/>
    <x v="4"/>
    <s v="French;English;"/>
    <x v="0"/>
    <s v="No, we do not track frailty status;"/>
    <m/>
    <x v="1"/>
    <s v="No, we do not track dementia stage;"/>
    <m/>
    <x v="1"/>
    <s v="No, we do not track depression scores;"/>
    <m/>
    <x v="0"/>
    <s v="No, we do not track anxiety scores;"/>
    <m/>
    <x v="0"/>
    <s v="No"/>
    <m/>
    <m/>
    <m/>
    <s v="Yes"/>
    <s v="igenovezos@toh.ca"/>
    <m/>
    <n v="0"/>
    <n v="1"/>
  </r>
  <r>
    <n v="49"/>
    <d v="2026-05-08T12:25:18"/>
    <d v="2026-05-08T13:04:32"/>
    <s v="anonymous"/>
    <m/>
    <m/>
    <x v="3"/>
    <x v="15"/>
    <s v="7* 3 50 96 20 (AC Clinic Geriatric - Assessment);"/>
    <x v="0"/>
    <m/>
    <s v="Geriatric Emergency Management (GEM)"/>
    <s v="mojgan.darabi@mackenziehealth.ca"/>
    <x v="0"/>
    <m/>
    <x v="0"/>
    <x v="0"/>
    <s v="Primary Care Geriatric Assessors"/>
    <m/>
    <m/>
    <s v="Geriatric Emergency Management Program"/>
    <s v="Hospital Emergency unit "/>
    <s v="Emergency unit"/>
    <n v="991"/>
    <n v="578"/>
    <n v="413"/>
    <m/>
    <n v="991"/>
    <x v="0"/>
    <m/>
    <m/>
    <s v="Weekdays;Weekday evenings;Saturdays;Saturday evenings;Sundays;Sunday evenings;Holidays;Holiday evenings;"/>
    <m/>
    <m/>
    <s v="10 Trench Street"/>
    <x v="13"/>
    <x v="0"/>
    <x v="15"/>
    <m/>
    <m/>
    <m/>
    <m/>
    <x v="2"/>
    <m/>
    <m/>
    <m/>
    <m/>
    <m/>
    <m/>
    <s v="1950 hours per year (37.5 hours/week"/>
    <m/>
    <m/>
    <m/>
    <m/>
    <m/>
    <m/>
    <m/>
    <m/>
    <m/>
    <m/>
    <m/>
    <m/>
    <m/>
    <m/>
    <m/>
    <m/>
    <m/>
    <m/>
    <m/>
    <m/>
    <m/>
    <m/>
    <m/>
    <m/>
    <m/>
    <m/>
    <m/>
    <n v="0"/>
    <n v="0"/>
    <m/>
    <s v=""/>
    <s v="Emergency department;"/>
    <x v="0"/>
    <m/>
    <x v="0"/>
    <m/>
    <m/>
    <x v="1"/>
    <s v="English;Farsi;"/>
    <x v="0"/>
    <s v="Yes, at triage;"/>
    <m/>
    <x v="2"/>
    <m/>
    <m/>
    <x v="2"/>
    <m/>
    <m/>
    <x v="1"/>
    <m/>
    <m/>
    <x v="1"/>
    <m/>
    <m/>
    <m/>
    <m/>
    <s v="Yes"/>
    <s v="mojgan.darabi@mackenziehealth.ca"/>
    <m/>
    <n v="0"/>
    <n v="1"/>
  </r>
  <r>
    <n v="50"/>
    <d v="2026-05-08T13:04:45"/>
    <d v="2026-05-08T13:15:21"/>
    <s v="anonymous"/>
    <m/>
    <m/>
    <x v="2"/>
    <x v="15"/>
    <s v="7* 3 50 96 10 (AC Clinic Geriatric - General);"/>
    <x v="0"/>
    <m/>
    <s v="Geriatric Emergency Management (GEM)"/>
    <s v="mojgan.darabi@mackenziehealth.ca"/>
    <x v="0"/>
    <m/>
    <x v="0"/>
    <x v="0"/>
    <s v="Hospital Emergency unit "/>
    <m/>
    <m/>
    <s v="Geriatric Emergency Management Program"/>
    <m/>
    <m/>
    <n v="1086"/>
    <n v="690"/>
    <n v="396"/>
    <m/>
    <n v="1086"/>
    <x v="0"/>
    <m/>
    <m/>
    <s v="Weekdays;Weekday evenings;Saturdays;Saturday evenings;Sundays;Sunday evenings;Holidays;Holiday evenings;"/>
    <m/>
    <m/>
    <s v="10 Trench Street"/>
    <x v="13"/>
    <x v="0"/>
    <x v="15"/>
    <m/>
    <m/>
    <m/>
    <m/>
    <x v="2"/>
    <m/>
    <m/>
    <m/>
    <m/>
    <m/>
    <m/>
    <s v="1950 hours per year (37.5 hours/week"/>
    <m/>
    <m/>
    <m/>
    <m/>
    <m/>
    <m/>
    <m/>
    <m/>
    <m/>
    <m/>
    <m/>
    <m/>
    <m/>
    <m/>
    <m/>
    <m/>
    <m/>
    <m/>
    <m/>
    <m/>
    <m/>
    <m/>
    <m/>
    <m/>
    <m/>
    <m/>
    <m/>
    <n v="0"/>
    <n v="0"/>
    <m/>
    <s v=""/>
    <m/>
    <x v="2"/>
    <m/>
    <x v="2"/>
    <m/>
    <m/>
    <x v="1"/>
    <s v="English;Farsi;"/>
    <x v="0"/>
    <s v="Yes, at triage;"/>
    <m/>
    <x v="2"/>
    <m/>
    <m/>
    <x v="2"/>
    <m/>
    <m/>
    <x v="1"/>
    <m/>
    <m/>
    <x v="1"/>
    <m/>
    <m/>
    <m/>
    <m/>
    <s v="Yes"/>
    <s v="mojgan.darabi@mackenziehealth.ca"/>
    <m/>
    <n v="0"/>
    <n v="1"/>
  </r>
  <r>
    <n v="52"/>
    <d v="2026-05-11T11:26:19"/>
    <d v="2026-05-11T11:31:19"/>
    <s v="anonymous"/>
    <m/>
    <m/>
    <x v="1"/>
    <x v="23"/>
    <s v="NLOT; base funding for 1.0 FTE NP and MLTC expansion funding for 0.3 FTE RN;"/>
    <x v="0"/>
    <m/>
    <s v="Nurse Led Outreach Team (NLOT)"/>
    <s v="carrie.heer@bchsys.org"/>
    <x v="0"/>
    <m/>
    <x v="2"/>
    <x v="2"/>
    <m/>
    <m/>
    <s v="Nurse-Led Outreach Teams (NLOTs)"/>
    <m/>
    <m/>
    <m/>
    <n v="166"/>
    <n v="412"/>
    <n v="76"/>
    <n v="0"/>
    <n v="488"/>
    <x v="0"/>
    <m/>
    <m/>
    <s v="Weekdays;"/>
    <m/>
    <m/>
    <s v="200 Terrace Hill St"/>
    <x v="16"/>
    <x v="0"/>
    <x v="23"/>
    <m/>
    <m/>
    <m/>
    <m/>
    <x v="3"/>
    <m/>
    <m/>
    <m/>
    <m/>
    <m/>
    <s v="Brantford Brant Norfolk OHT;"/>
    <s v="1950 hours per year (37.5 hours/week"/>
    <n v="0"/>
    <n v="0"/>
    <n v="0"/>
    <n v="0"/>
    <n v="0"/>
    <n v="0"/>
    <n v="0"/>
    <n v="1"/>
    <n v="0"/>
    <n v="0"/>
    <n v="0"/>
    <n v="0"/>
    <n v="0"/>
    <n v="0"/>
    <n v="0"/>
    <n v="0"/>
    <n v="0"/>
    <n v="0.3"/>
    <n v="0"/>
    <n v="0"/>
    <n v="0"/>
    <n v="0"/>
    <n v="0"/>
    <m/>
    <m/>
    <m/>
    <m/>
    <n v="1.3"/>
    <n v="1.3"/>
    <n v="0"/>
    <s v="75% to &lt;100%"/>
    <s v="acute care hospital and LTC;"/>
    <x v="0"/>
    <m/>
    <x v="0"/>
    <m/>
    <m/>
    <x v="0"/>
    <s v="English;"/>
    <x v="0"/>
    <s v="No, we do not track frailty status;"/>
    <m/>
    <x v="1"/>
    <s v="No, we do not track dementia stage;"/>
    <m/>
    <x v="1"/>
    <s v="No, we do not track depression scores;"/>
    <m/>
    <x v="0"/>
    <s v="No, we do not track anxiety scores;"/>
    <m/>
    <x v="0"/>
    <s v="No"/>
    <m/>
    <m/>
    <m/>
    <s v="Yes"/>
    <s v="carrie.heer@bchsys.org"/>
    <m/>
    <n v="0"/>
    <n v="1"/>
  </r>
  <r>
    <n v="53"/>
    <d v="2026-05-12T08:17:11"/>
    <d v="2026-05-12T09:26:24"/>
    <s v="anonymous"/>
    <m/>
    <m/>
    <x v="1"/>
    <x v="24"/>
    <s v="7* 3 50 96 10 (AC Clinic Geriatric - General);"/>
    <x v="0"/>
    <m/>
    <s v="John &amp; Jennifer Ruddy Geriatric Day Hospital"/>
    <s v="lcloutier@bruyere.org"/>
    <x v="1"/>
    <s v="RGPEO SGS Central Intake"/>
    <x v="14"/>
    <x v="7"/>
    <m/>
    <s v="Geriatric Day Hospital"/>
    <m/>
    <m/>
    <m/>
    <m/>
    <n v="380"/>
    <n v="5987"/>
    <n v="38"/>
    <n v="0"/>
    <n v="6025"/>
    <x v="0"/>
    <m/>
    <m/>
    <s v="Weekdays;"/>
    <n v="81"/>
    <s v="From referral to first appointment (assessment).   The 81 days is an average wait time which comprises our urgents and non-urgents. "/>
    <s v="75 Bruyere St. "/>
    <x v="11"/>
    <x v="0"/>
    <x v="13"/>
    <m/>
    <m/>
    <m/>
    <m/>
    <x v="0"/>
    <m/>
    <s v="Ottawa OHT;"/>
    <m/>
    <m/>
    <m/>
    <m/>
    <s v="1950 hours per year (37.5 hours/week"/>
    <n v="0"/>
    <n v="1.4"/>
    <n v="1.4"/>
    <n v="0"/>
    <n v="0"/>
    <n v="0"/>
    <n v="0"/>
    <n v="0"/>
    <n v="1.3"/>
    <n v="0"/>
    <n v="0"/>
    <n v="0.8"/>
    <n v="0.4"/>
    <n v="2.2999999999999998"/>
    <n v="1"/>
    <n v="0"/>
    <n v="0"/>
    <n v="2"/>
    <n v="0.7"/>
    <n v="1.5"/>
    <n v="0"/>
    <n v="0"/>
    <n v="0.4"/>
    <n v="0.5"/>
    <m/>
    <m/>
    <s v="Neurophsychologist: 0.5"/>
    <n v="13.7"/>
    <n v="10.9"/>
    <n v="0"/>
    <s v="100%"/>
    <s v="Primary Care Practitioner;Emergency department;RGPEO Central intake;Walk-in clinic;"/>
    <x v="1"/>
    <s v="We collect the Older Adult Experience Survey, OAES."/>
    <x v="0"/>
    <s v="We collect the ZARIT, but we do not collect the Caregiver Experience Survey."/>
    <s v="Language and Communication focused services.  (French, English, Lingotec, interpretation).  Trauma informed approaches.  Cultural approaches to rehab (functional activities and culturally meaningful goals).  Inclusion of family and &quot;family Day&quot;.  Indigenous and faith based organization linking to community groups. Acknowledgement of spiritual beliefs as part of holistic assessment, access to multifaith room.  EDII training for all staff."/>
    <x v="4"/>
    <s v="English;French;"/>
    <x v="0"/>
    <s v="Yes, at initial visit;"/>
    <s v="Clinical Frailty Scale (CFS)"/>
    <x v="0"/>
    <s v="Yes, at initial visit;Yes, at follow-up;"/>
    <s v="MoCA, Trails"/>
    <x v="0"/>
    <s v="Yes, at initial visit;"/>
    <s v="Depression Scale (when appropriate, not tracked on dashboard, only on individual basis)"/>
    <x v="2"/>
    <s v="Yes, at initial visit;"/>
    <s v="GAD 7 (when appropriate, not tracked on dashboard, only on individual basis)"/>
    <x v="0"/>
    <s v="No"/>
    <m/>
    <s v="We track and collect EQ5D5L for all patients pre-and post program and have a dashboard for this measure which comprises 5 Demensions (Health states) such as mobility, self-care, usual activities, pain/discomfort, anxiety/depression"/>
    <s v="I feel very privileged to share the story of my experience at the Bruyere geriatric day program.  My journey started with a fall in my home in June 2025. Painful, and scary enough that I accepted a hospital visit was necessary.  The damage was primarily to my shoulder and other injuries would not requiring treatment or follow up. It was not my first fall, but the first requiring an ER visit.  During my visit, one of the nurses in ER approached me and asked if I knew about the Geriatric Program at Bruyere Hospital. She gave me a brief outline of it and asked if I would be interested; I was very impressed with what she said and requested that she refer me to the program  Within a few days, I got a call to set up an initial intake interview, which would take place in my home.  On cue, I had my appointment in August on a wide range of topics, health &amp; lifestyle. The recommendation to move forward to the final admission interview was made. Several weeks later there was a final intake assessment at Bruyere and I started the program 3 weeks later.  My first day involved a thorough Physiotherapy assessment, a physical health review with a nurse, a background information chat with a social worker, an information session as to what topics would be covered (with my input) in my 10 weeks (twice a week for 2 hours; 20 sessions)  My expectations for the program from first hearing about it at Ottawa General Hospital had my children nervous I’d be disappointed. My expectations were very high. Day one grew those expectations recognising the program would touch more parts of my life than I had anticipated. At the outset I was looking for a medication review, how to continue living independently, connecting to mental health supports. Improving my flexibility &amp; mobility, learning about future home needs (moving to retirement or LTC) and more. High expectations indeed!  As I progressed through the program several key, life changing events occur occurred:  1) A comprehensive pharmacology review altered medications I had been taking for years quite dramatically, with significant improvement in my health. I have become a dedicated advocate of the concepts behind Deprescribing. I will add to that the follow ups for outcomes of eliminating or changing some medications were meticulously followed. I was blessed that all the changes had a positive outcome for me. Substantial reduction in meds and no ill effects!  2) With careful guidance from the Physiotherapy team, I was shocked at how quickly my mobility and endurance improved. There was measurable improvement in less than 10 weeks. That was beyond expectations. Specific weaknesses were identified and a game plan to improve provided.  3) Occupational therapy was another pleasant surprise. Many helpful hints that improve both my comfort and my safety at home and away from home.  I will pause, to note that one of the most impressive features of the program was how practical the advice was, how thoroughly it was explained, and how genuinely helpful it was; EVERY step of the way.   4) Nursing support was terrific, a variety of health issues were reviewed according to individual needs, plus the support in monitoring medication changes.   5) Without an exact count, I would say that 18 of the 20 sessions ended with some form of exercise or meditation/relaxation group activity. I’ve continued home use of some of the exercises. I also learned how a few simple exercises can make big differences.   6) We also had group sessions on subjects such as dementia and memory care, medications for seniors and similar subjects that were very relevant and very practical supports for seniors  7) There is an activities advisor who guides the next steps to identify exercise classes, activities and remedies for social isolation; all significant issues for seniors.   8) Lastly, and very importantly for me personally, the meetings with a social worker were extremely beneficial. The subjects arranged from: very practical financial "/>
    <s v="Yes"/>
    <s v="lcloutier@bruyere.org"/>
    <m/>
    <n v="0"/>
    <n v="1"/>
  </r>
  <r>
    <n v="54"/>
    <d v="2026-05-12T10:06:38"/>
    <d v="2026-05-12T10:24:06"/>
    <s v="anonymous"/>
    <m/>
    <m/>
    <x v="0"/>
    <x v="24"/>
    <s v="7* 3 50 96 10 (AC Clinic Geriatric - General);"/>
    <x v="0"/>
    <m/>
    <s v="John And Jennifer Ruddy Geriatric Day Hospital"/>
    <s v="lcloutier@bruyere.org"/>
    <x v="1"/>
    <s v="RGPEO Central Intake"/>
    <x v="14"/>
    <x v="7"/>
    <m/>
    <s v="Geriatric Day Hospital"/>
    <m/>
    <m/>
    <m/>
    <m/>
    <n v="365"/>
    <n v="5771"/>
    <n v="24"/>
    <n v="2"/>
    <n v="5797"/>
    <x v="0"/>
    <m/>
    <m/>
    <s v="Weekdays;"/>
    <n v="77"/>
    <s v="Referral to first assessment.  This is an average time and encompasses our urgent and non-urgent referrals.   We can typically serve an urgent patient within 2 weeks and a non-urgent between 2-4 months. "/>
    <s v="75 Bruyere St. "/>
    <x v="11"/>
    <x v="0"/>
    <x v="13"/>
    <m/>
    <m/>
    <m/>
    <m/>
    <x v="0"/>
    <m/>
    <s v="Ottawa OHT;"/>
    <m/>
    <m/>
    <m/>
    <m/>
    <s v="1950 hours per year (37.5 hours/week"/>
    <n v="0"/>
    <n v="1.4"/>
    <n v="1.4"/>
    <n v="0"/>
    <n v="0"/>
    <n v="0"/>
    <n v="0"/>
    <n v="0"/>
    <n v="1.3"/>
    <n v="0"/>
    <n v="0"/>
    <n v="0.8"/>
    <n v="0.4"/>
    <n v="2.2999999999999998"/>
    <n v="1"/>
    <n v="0"/>
    <n v="0"/>
    <n v="2"/>
    <n v="0.7"/>
    <n v="1.5"/>
    <m/>
    <n v="0"/>
    <n v="0.4"/>
    <n v="0.5"/>
    <m/>
    <m/>
    <s v="Neuropsychologists: 0.5"/>
    <n v="13.7"/>
    <n v="10.9"/>
    <n v="0"/>
    <s v="100%"/>
    <s v="Emergency department;Primary Care Network;Primary Care Practitioner;Walk-in clinic;Central intake RGPEO;"/>
    <x v="1"/>
    <s v="Older Adult Experience Survey"/>
    <x v="0"/>
    <s v="We collect the Zarit and track, but we do not collect eh Caregiver Experience Survey"/>
    <s v="Care in clients’ preferred language, Translated written materials,Trauma-informed approaches, functional approach to familiar daily activities and culturally meaningful goals.  Respect for modesty preferences, support that respects cultural views, connection with community program that are for culturally specific populations, Inclusion for families and caregivers, Acnkowledgement of spiritual beliefs as part of assessment and rehab--access to multifaith room.  Staff education on EDII and culturally safe environments. "/>
    <x v="4"/>
    <s v="English;French;"/>
    <x v="0"/>
    <s v="Yes, at initial visit;"/>
    <s v="Clinical Frailty Scale (CFS)"/>
    <x v="0"/>
    <s v="Yes, at initial visit;Yes, at follow-up;"/>
    <s v="MoCA, Trails"/>
    <x v="0"/>
    <s v="Yes, at initial visit;"/>
    <s v="If required, Depression scale"/>
    <x v="2"/>
    <s v="Yes, at initial visit;"/>
    <s v="If appropriate/required, GAD"/>
    <x v="0"/>
    <s v="No"/>
    <m/>
    <s v="We also gather and track EQ5D5L Pre and post program for all patients in the dashboard.  This encompasses QOL as well as 5 dimensions: Mobility, Self-Care, Usual Activities, Pain/Discomfort, and Anxiety/Depression"/>
    <m/>
    <s v="Yes"/>
    <s v="lcloutier@bruyere.org"/>
    <m/>
    <n v="0"/>
    <n v="1"/>
  </r>
  <r>
    <n v="55"/>
    <d v="2026-05-12T11:10:47"/>
    <d v="2026-05-12T15:15:31"/>
    <s v="anonymous"/>
    <m/>
    <m/>
    <x v="1"/>
    <x v="24"/>
    <s v="7* 3 50 96 10 (AC Clinic Geriatric - General);"/>
    <x v="0"/>
    <m/>
    <s v="Bruyere Health Memory Clinic"/>
    <s v="lcloutier@bruyere.org"/>
    <x v="1"/>
    <s v="RGPEO Central Intake"/>
    <x v="15"/>
    <x v="3"/>
    <m/>
    <s v="Specialist Based Memory Clinics"/>
    <m/>
    <m/>
    <m/>
    <m/>
    <n v="1253"/>
    <n v="3886"/>
    <n v="314"/>
    <n v="23"/>
    <n v="4223"/>
    <x v="0"/>
    <m/>
    <m/>
    <s v="Weekdays;"/>
    <n v="148"/>
    <s v="From referral to 1st physician appointment.  Patients do see an RN prior to seeing the physicians.   This is also an average which encompasses urgent and regular referral.  We are typically able to see urgent patients within 30 days. "/>
    <s v="75 Bruyere St. "/>
    <x v="11"/>
    <x v="0"/>
    <x v="13"/>
    <s v="2225 Mer-Bleue Rd"/>
    <s v="Orleans"/>
    <s v=" K4A 5M3"/>
    <m/>
    <x v="0"/>
    <m/>
    <s v="Ottawa OHT;Ottawa Valley OHT;Great River OHT;Ottawa West Four Rivers OHT;"/>
    <m/>
    <m/>
    <m/>
    <m/>
    <s v="1950 hours per year (37.5 hours/week"/>
    <n v="0"/>
    <n v="3"/>
    <n v="1"/>
    <n v="0"/>
    <n v="1.95"/>
    <n v="0"/>
    <n v="0"/>
    <n v="0"/>
    <n v="0"/>
    <n v="0"/>
    <n v="0"/>
    <n v="0"/>
    <n v="0"/>
    <n v="0"/>
    <n v="0"/>
    <n v="0"/>
    <n v="0"/>
    <n v="1.8"/>
    <n v="0"/>
    <n v="0"/>
    <n v="0"/>
    <n v="0"/>
    <n v="0"/>
    <n v="2.2000000000000002"/>
    <n v="1.9"/>
    <m/>
    <s v="Neuropsychologist: 2.2 FTE, Cognitive Neurologists:  1.9"/>
    <n v="11.85"/>
    <n v="4"/>
    <n v="0"/>
    <s v="50% to &lt;75%"/>
    <s v="Primary Care Network;Primary Care Practitioner;SGS Central Intake, Other SGS services;"/>
    <x v="1"/>
    <s v="Older Adult Experience Survey. "/>
    <x v="0"/>
    <s v="We do not complete the Caregiver Experience Survey, but we complete ZARIT when indicated"/>
    <s v="Language Preference services, Access to Multifaith room, EDII training for staff, trauma informed care when staff have been trained, Inclusion of family members and caregivers. "/>
    <x v="4"/>
    <s v="English;French;"/>
    <x v="0"/>
    <s v="Yes, at initial visit;"/>
    <s v="CFS is used when appropriate/indicated"/>
    <x v="0"/>
    <s v="Yes, at all visits;"/>
    <s v="MoCA, 3MS, Functional Assessment Tool, Others"/>
    <x v="0"/>
    <s v="Yes, at initial visit;"/>
    <s v="PHQ9 or GDS15 (depending on age), Depression Scale"/>
    <x v="2"/>
    <s v="Yes, at initial visit;"/>
    <s v="GAD if needed"/>
    <x v="0"/>
    <s v="No"/>
    <m/>
    <m/>
    <m/>
    <s v="Yes"/>
    <s v="lcloutier@bruyere.org"/>
    <m/>
    <n v="0"/>
    <n v="1"/>
  </r>
  <r>
    <n v="56"/>
    <d v="2026-05-12T15:20:52"/>
    <d v="2026-05-12T15:22:07"/>
    <s v="anonymous"/>
    <m/>
    <m/>
    <x v="0"/>
    <x v="24"/>
    <s v="7* 3 50 96 10 (AC Clinic Geriatric - General);"/>
    <x v="0"/>
    <m/>
    <s v="Bruyere Health Memory Clinic"/>
    <s v="lcloutier@bruyere.org"/>
    <x v="1"/>
    <s v="RGPEO-SGS Central Intake"/>
    <x v="15"/>
    <x v="3"/>
    <m/>
    <s v="Specialist Based Memory Clinics"/>
    <m/>
    <m/>
    <m/>
    <m/>
    <n v="1263"/>
    <n v="3570"/>
    <n v="399"/>
    <n v="28"/>
    <n v="3997"/>
    <x v="0"/>
    <m/>
    <m/>
    <s v="Weekdays;"/>
    <n v="292"/>
    <s v="From referral to 1st physician appointment.  Patients do see an RN prior to seeing the physicians.   This is also an average which encompasses urgent and regular referral.  We are typically able to see urgent patients within 30 days. "/>
    <s v="75 Bruyere St. "/>
    <x v="11"/>
    <x v="0"/>
    <x v="13"/>
    <s v="2225 Mer-Bleue Rd"/>
    <s v="Orleans"/>
    <s v=" K4A 5M3"/>
    <m/>
    <x v="0"/>
    <m/>
    <s v="Ottawa OHT;Ottawa Valley OHT;Ottawa West Four Rivers OHT;Great River OHT;"/>
    <m/>
    <m/>
    <m/>
    <m/>
    <s v="1950 hours per year (37.5 hours/week"/>
    <n v="0"/>
    <n v="3"/>
    <n v="1"/>
    <n v="0"/>
    <n v="1.95"/>
    <n v="0"/>
    <n v="0"/>
    <n v="0"/>
    <n v="0"/>
    <n v="0"/>
    <n v="0"/>
    <n v="0"/>
    <n v="0"/>
    <n v="0"/>
    <n v="0"/>
    <n v="0"/>
    <n v="0"/>
    <n v="1.8"/>
    <n v="0"/>
    <n v="0"/>
    <n v="0"/>
    <n v="0"/>
    <n v="0"/>
    <n v="2.2000000000000002"/>
    <n v="1.9"/>
    <m/>
    <s v="Neuroppsychologists: 2.2 FTE,  Cognitive Neurologists: 1.9 FTE"/>
    <n v="11.85"/>
    <n v="4"/>
    <n v="0"/>
    <s v="50% to &lt;75%"/>
    <s v="Primary Care Network;Primary Care Practitioner;SGS Central Intake, Other SGS services;"/>
    <x v="1"/>
    <s v="Older Adult Experience Survey. "/>
    <x v="0"/>
    <s v="We do not complete the Caregiver Experience Survey, but we complete ZARIT when indicated"/>
    <s v="Language Preference services, Access to Multifaith room, EDII training for staff, trauma informed care when staff have been trained, Inclusion of family members and caregivers. "/>
    <x v="4"/>
    <s v="English;French;"/>
    <x v="0"/>
    <s v="Yes, at initial visit;"/>
    <s v="CFS is used when appropriate/indicated."/>
    <x v="0"/>
    <s v="Yes, at all visits;"/>
    <s v="MoCA, 3MS, Functional Assessment Tool, Others"/>
    <x v="0"/>
    <s v="Yes, at initial visit;"/>
    <s v="PHQ9 or GDS15 (depending on age), Depression Scale"/>
    <x v="2"/>
    <s v="Yes, at initial visit;"/>
    <s v="GAD if needed. "/>
    <x v="0"/>
    <s v="No"/>
    <m/>
    <m/>
    <s v="A Caregiver’s Perspective: Navigating the Journey Together My partner is a 69-year-old man who began his journey with the BMC approximately ten years ago. From the beginning, I have been his caregiver and have accompanied him every step of the way. I first began noticing changes in his memory several years ago. He relied heavily on sticky notes, and conversations we had in the morning would often be forgotten by lunchtime or dinner. These changes gradually evolved over a period of about two years. Eventually, he made the decision to speak with his family physician, which led us to the BMC. From our very first interactions, we felt that communication from the clinic staff was consistently clear, respectful, and compassionate. Information was presented realistically, without false expectations, yet always with empathy and care. At every appointment, we were asked if we understood the information being shared, encouraged to repeat it back in our own words, and given ample time to ask questions. We never felt rushed or dismissed. Earlier this year, in January, we heard through the news that the new medication Lecanemab had become available in Canada. Naturally, we were curious to know whether this could be a good option for my partner. Communication with the clinic and his provider was efficient and reassuring. We felt supported throughout the entire process. We were quickly able to book an appointment to discuss the treatment and to pursue the necessary testing to determine whether he would be a suitable candidate. All of our questions were answered thoroughly, and we were given the time and space needed to make informed decisions together.  Ultimately, he was not an appropriate candidate.  As a caregiver, I felt truly included in the care process, while it always remained clear that my partner was the priority and the primary decision-maker. The staff consistently spoke directly with him and addressed him with respect, which meant a great deal to both of us. At the same time, providers made space to speak with me independently, to speak with him independently, and then to bring those conversations together in a thoughtful, coordinated way. Participating in research has also been a very positive experience for us. It has meant additional resources and more individualized care, which felt like a bonus during an already challenging journey. One of the greatest strengths of the clinic is its consistent approach. Knowing what to expect at each step made the process more predictable and helped put us both at ease. From a constructive feedback perspective, we are now entering a phase where I am helping my partner prepare for the next steps of his journey, including eventual consideration of a retirement home. While he is not ready for this transition yet, we are beginning to make important decisions related to downsizing and planning for the future — something that feels especially important while he still has the capacity to participate meaningfully. My partner jokingly describes himself as someone who believes that “he who dies with the most toys wins,” which makes these conversations delicate. As a caregiver, I would very much value access to resources that support families in navigating downsizing and future planning with sensitivity, respect, and compassion. Overall, the care and services we have received through the BMC have helped us navigate complex and emotional situations with clarity, inclusion, and professionalism. The entire team has consistently demonstrated how considerate they are of both patient and caregiver needs, and we remain deeply grateful for the support we continue to receive."/>
    <s v="Yes"/>
    <s v="lcloutier@bruyere.org"/>
    <m/>
    <n v="0"/>
    <n v="1"/>
  </r>
  <r>
    <n v="57"/>
    <d v="2026-05-13T13:19:29"/>
    <d v="2026-05-13T13:36:34"/>
    <s v="anonymous"/>
    <m/>
    <m/>
    <x v="1"/>
    <x v="25"/>
    <s v="7* 2 76 95 96 (IP Mental Health - LT Geriatrics);7* 3 50 96 10 (AC Clinic Geriatric - General);7* 3 50 96 20 (AC Clinic Geriatric - Assessment);7* 3 50 96 (AC Clinic Geriatric);"/>
    <x v="1"/>
    <s v="Centre for Addictions and Mental Health"/>
    <s v="Geriatric Mental Health Outpatient Services"/>
    <s v="kimberly.martin@camh.ca"/>
    <x v="1"/>
    <s v="UHN - Geri Hub"/>
    <x v="16"/>
    <x v="3"/>
    <s v="unsure"/>
    <s v="Geriatric Outpatient Clinic"/>
    <m/>
    <s v="Outpatient Mental Health Care"/>
    <m/>
    <m/>
    <n v="3500"/>
    <n v="3500"/>
    <n v="500"/>
    <n v="1000"/>
    <n v="5000"/>
    <x v="0"/>
    <m/>
    <m/>
    <s v="Weekdays;"/>
    <n v="50"/>
    <m/>
    <s v="80 Workman Way "/>
    <x v="7"/>
    <x v="0"/>
    <x v="24"/>
    <m/>
    <m/>
    <m/>
    <m/>
    <x v="1"/>
    <m/>
    <m/>
    <m/>
    <m/>
    <s v="All Toronto Region OHTs;"/>
    <m/>
    <s v="1950 hours per year (37.5 hours/week"/>
    <n v="1"/>
    <n v="5"/>
    <m/>
    <m/>
    <m/>
    <n v="5"/>
    <m/>
    <n v="1"/>
    <n v="2"/>
    <m/>
    <m/>
    <m/>
    <n v="0.5"/>
    <m/>
    <m/>
    <m/>
    <n v="1"/>
    <n v="2"/>
    <m/>
    <n v="3"/>
    <m/>
    <m/>
    <m/>
    <m/>
    <m/>
    <m/>
    <m/>
    <n v="20.5"/>
    <n v="9.5"/>
    <n v="1"/>
    <s v="75% to &lt;100%"/>
    <s v="Emergency department;Ontario Health Team;Primary Care Network;Primary Care Practitioner;"/>
    <x v="1"/>
    <s v="Qualtrix n- Ontario Outpatient Mental Health and Addictions Short form survey"/>
    <x v="0"/>
    <m/>
    <m/>
    <x v="0"/>
    <s v="English;"/>
    <x v="0"/>
    <s v="No, we do not track frailty status;"/>
    <m/>
    <x v="0"/>
    <s v="Yes, at initial visit;Yes, at follow-up;"/>
    <s v="MOCA and TORCA primarily"/>
    <x v="0"/>
    <s v="Yes, at all visits;"/>
    <s v="Geriatric Depression Scale, PHQ 9"/>
    <x v="2"/>
    <s v="Yes, at all visits;"/>
    <s v="GAD"/>
    <x v="0"/>
    <s v="No"/>
    <m/>
    <m/>
    <m/>
    <s v="Yes"/>
    <s v="kimberly.martin@camh.ca"/>
    <m/>
    <n v="0"/>
    <n v="1"/>
  </r>
  <r>
    <n v="58"/>
    <d v="2026-05-13T13:36:43"/>
    <d v="2026-05-13T13:43:34"/>
    <s v="anonymous"/>
    <m/>
    <m/>
    <x v="1"/>
    <x v="25"/>
    <s v="7* 2 76 95 96 (IP Mental Health - LT Geriatrics);7* 3 50 96 (AC Clinic Geriatric);7* 3 50 96 10 (AC Clinic Geriatric - General);7* 3 50 96 20 (AC Clinic Geriatric - Assessment);"/>
    <x v="1"/>
    <s v="Centre for Addiction and Mental Health"/>
    <s v="CAMH - Geriatric Assessment Units A &amp; B"/>
    <s v="susie.choi@camh.ca"/>
    <x v="0"/>
    <m/>
    <x v="17"/>
    <x v="4"/>
    <m/>
    <m/>
    <m/>
    <m/>
    <s v="Geriatric Assessment and Treatment Unit"/>
    <m/>
    <n v="500"/>
    <m/>
    <m/>
    <m/>
    <n v="0"/>
    <x v="1"/>
    <s v="49"/>
    <s v="96"/>
    <m/>
    <n v="0"/>
    <m/>
    <s v="80 Workman Way "/>
    <x v="7"/>
    <x v="0"/>
    <x v="24"/>
    <m/>
    <m/>
    <m/>
    <m/>
    <x v="1"/>
    <m/>
    <m/>
    <m/>
    <m/>
    <s v="All Toronto Region OHTs;"/>
    <m/>
    <s v="169/wk"/>
    <n v="2"/>
    <n v="3"/>
    <m/>
    <n v="0.5"/>
    <m/>
    <n v="7"/>
    <m/>
    <m/>
    <n v="3"/>
    <m/>
    <m/>
    <n v="40"/>
    <n v="1"/>
    <m/>
    <m/>
    <n v="1"/>
    <m/>
    <n v="60"/>
    <n v="60"/>
    <n v="3"/>
    <m/>
    <m/>
    <n v="3"/>
    <m/>
    <m/>
    <m/>
    <m/>
    <n v="183.5"/>
    <n v="170.5"/>
    <m/>
    <s v="75% to &lt;100%"/>
    <s v="Emergency department;"/>
    <x v="1"/>
    <s v="Patient and Family Experience Surveys at discharge"/>
    <x v="0"/>
    <m/>
    <m/>
    <x v="0"/>
    <s v="English;"/>
    <x v="0"/>
    <s v="Yes, at all visits;"/>
    <s v="unsure"/>
    <x v="0"/>
    <s v="Yes, at all visits;"/>
    <s v="MOCA TORCA"/>
    <x v="1"/>
    <s v="No, we do not track depression scores;"/>
    <m/>
    <x v="0"/>
    <s v="No, we do not track anxiety scores;"/>
    <m/>
    <x v="0"/>
    <s v="No"/>
    <m/>
    <m/>
    <m/>
    <s v="Yes"/>
    <s v="kimberly.martin@camh.ca"/>
    <m/>
    <n v="0"/>
    <n v="1"/>
  </r>
  <r>
    <n v="59"/>
    <d v="2026-05-15T10:33:51"/>
    <d v="2026-05-15T10:51:05"/>
    <s v="anonymous"/>
    <m/>
    <m/>
    <x v="1"/>
    <x v="11"/>
    <s v="Hospital Elder Life Program;"/>
    <x v="0"/>
    <m/>
    <s v="HELP CVH"/>
    <s v="teresa.sitlani@mackenziehealth.ca"/>
    <x v="0"/>
    <m/>
    <x v="4"/>
    <x v="4"/>
    <s v="Hospital only"/>
    <s v="Hospital HELP"/>
    <m/>
    <m/>
    <s v="Hospital Elder Life Program"/>
    <s v="Hospital HELP"/>
    <n v="142"/>
    <n v="839"/>
    <n v="0"/>
    <n v="0"/>
    <n v="839"/>
    <x v="0"/>
    <s v="350"/>
    <s v="100"/>
    <s v="Weekdays;"/>
    <n v="1.5"/>
    <s v="Same day response based on time referral is entered."/>
    <s v="3200 Major Mackenzie Drive West"/>
    <x v="9"/>
    <x v="0"/>
    <x v="11"/>
    <m/>
    <m/>
    <m/>
    <m/>
    <x v="2"/>
    <m/>
    <m/>
    <m/>
    <m/>
    <m/>
    <m/>
    <s v="1950 hours per year (37.5 hours/week"/>
    <m/>
    <n v="1"/>
    <m/>
    <m/>
    <m/>
    <m/>
    <m/>
    <m/>
    <m/>
    <m/>
    <m/>
    <m/>
    <m/>
    <m/>
    <m/>
    <m/>
    <m/>
    <m/>
    <m/>
    <m/>
    <m/>
    <m/>
    <m/>
    <m/>
    <m/>
    <m/>
    <s v="Elder Life Assistant  1.0 (November 1 to 2025 to March 31, 2026)"/>
    <n v="1"/>
    <n v="0"/>
    <m/>
    <s v="100%"/>
    <s v="Inpatient;"/>
    <x v="0"/>
    <s v="Qualtrics for all inpatients, but not HELP specific."/>
    <x v="0"/>
    <m/>
    <s v="Follow Inclusion &amp; Diversity Policy.  With HELP, try to match patients with HELP volunteers from the same cultural/language background."/>
    <x v="3"/>
    <s v="English;Try to match ;"/>
    <x v="0"/>
    <s v="No, we do not track frailty status;"/>
    <m/>
    <x v="1"/>
    <s v="No, we do not track dementia stage;"/>
    <m/>
    <x v="1"/>
    <s v="No, we do not track depression scores;"/>
    <m/>
    <x v="0"/>
    <s v="No, we do not track anxiety scores;"/>
    <m/>
    <x v="0"/>
    <s v="No"/>
    <m/>
    <m/>
    <m/>
    <s v="Yes"/>
    <s v="teresa.sitlani@mackenziehealth.ca"/>
    <m/>
    <n v="0"/>
    <n v="1"/>
  </r>
  <r>
    <n v="60"/>
    <d v="2026-05-15T10:51:12"/>
    <d v="2026-05-15T10:55:50"/>
    <s v="anonymous"/>
    <m/>
    <m/>
    <x v="1"/>
    <x v="15"/>
    <s v="HELP;"/>
    <x v="0"/>
    <m/>
    <s v="HELP Mackenzie Health Richmond Hill"/>
    <s v="teresa.sitlani@mackenziehealth.ca"/>
    <x v="0"/>
    <m/>
    <x v="4"/>
    <x v="4"/>
    <m/>
    <m/>
    <m/>
    <m/>
    <s v="Hospital Elder Life Program"/>
    <s v="HELP"/>
    <n v="389"/>
    <n v="4715"/>
    <n v="0"/>
    <n v="0"/>
    <n v="4715"/>
    <x v="0"/>
    <s v="350"/>
    <s v="100"/>
    <s v="Weekdays;Saturdays;Sundays;"/>
    <n v="1.5"/>
    <s v="Respond within 1-2 days."/>
    <s v="10 Trench Street"/>
    <x v="13"/>
    <x v="0"/>
    <x v="15"/>
    <m/>
    <m/>
    <m/>
    <m/>
    <x v="2"/>
    <m/>
    <m/>
    <m/>
    <m/>
    <m/>
    <m/>
    <s v="1950 hours per year (37.5 hours/week"/>
    <m/>
    <n v="1"/>
    <m/>
    <m/>
    <m/>
    <m/>
    <m/>
    <m/>
    <m/>
    <m/>
    <m/>
    <m/>
    <m/>
    <m/>
    <m/>
    <m/>
    <m/>
    <m/>
    <m/>
    <m/>
    <m/>
    <m/>
    <m/>
    <m/>
    <m/>
    <n v="1"/>
    <s v="Elder Life Specialist 1.0"/>
    <n v="1"/>
    <n v="1"/>
    <n v="0"/>
    <s v="100%"/>
    <s v="Inpatient;"/>
    <x v="0"/>
    <m/>
    <x v="0"/>
    <m/>
    <s v="Follow Inclusion &amp; Diversity Policy.  With HELP, try to match patients with HELP volunteers from the same cultural/language background."/>
    <x v="3"/>
    <s v="English;Try to match;"/>
    <x v="0"/>
    <s v="No, we do not track frailty status;"/>
    <m/>
    <x v="1"/>
    <s v="No, we do not track dementia stage;"/>
    <m/>
    <x v="1"/>
    <s v="No, we do not track depression scores;"/>
    <m/>
    <x v="0"/>
    <s v="No, we do not track anxiety scores;"/>
    <m/>
    <x v="0"/>
    <s v="No"/>
    <m/>
    <m/>
    <m/>
    <s v="Yes"/>
    <s v="teresa.sitlani@mackenziehealth.ca"/>
    <m/>
    <n v="0"/>
    <n v="1"/>
  </r>
  <r>
    <n v="61"/>
    <d v="2026-05-15T14:31:20"/>
    <d v="2026-05-15T14:45:42"/>
    <s v="anonymous"/>
    <m/>
    <m/>
    <x v="1"/>
    <x v="24"/>
    <s v="7* 5 10 20 (COM Clinics/Programs - General Clinic);"/>
    <x v="0"/>
    <m/>
    <s v="Geriatric Assessment Outreach Team (GAOT) EAST"/>
    <s v="igenovezos@toh.ca"/>
    <x v="1"/>
    <s v="Central Intake SGS Medicine- RGPEO"/>
    <x v="9"/>
    <x v="3"/>
    <m/>
    <s v="Geriatric Outreach Team"/>
    <m/>
    <m/>
    <m/>
    <m/>
    <n v="1006"/>
    <n v="947"/>
    <n v="7"/>
    <n v="0"/>
    <n v="954"/>
    <x v="0"/>
    <m/>
    <m/>
    <s v="Weekdays;"/>
    <n v="15"/>
    <m/>
    <s v="75 Bruyere St. "/>
    <x v="11"/>
    <x v="0"/>
    <x v="13"/>
    <m/>
    <m/>
    <m/>
    <m/>
    <x v="0"/>
    <m/>
    <s v="Ottawa OHT;"/>
    <m/>
    <m/>
    <m/>
    <m/>
    <s v="1950 hours per year (37.5 hours/week"/>
    <m/>
    <n v="1"/>
    <m/>
    <m/>
    <m/>
    <m/>
    <m/>
    <m/>
    <n v="2"/>
    <m/>
    <m/>
    <m/>
    <m/>
    <n v="2"/>
    <m/>
    <m/>
    <m/>
    <n v="2"/>
    <m/>
    <m/>
    <m/>
    <m/>
    <m/>
    <m/>
    <m/>
    <m/>
    <m/>
    <n v="7"/>
    <n v="6"/>
    <n v="0"/>
    <s v="75% to &lt;100%"/>
    <s v="All of the above;"/>
    <x v="1"/>
    <m/>
    <x v="1"/>
    <m/>
    <m/>
    <x v="4"/>
    <s v="English;French;"/>
    <x v="0"/>
    <s v="Yes, at initial visit;"/>
    <s v="CFS"/>
    <x v="1"/>
    <s v="No, we do not track dementia stage;"/>
    <m/>
    <x v="0"/>
    <s v="Yes, at initial visit;"/>
    <s v="GDS"/>
    <x v="2"/>
    <s v="Yes, at initial visit;"/>
    <s v="GAi"/>
    <x v="0"/>
    <s v="No"/>
    <m/>
    <m/>
    <m/>
    <s v="Yes"/>
    <s v="igenovezos@toh.ca"/>
    <m/>
    <n v="0"/>
    <n v="1"/>
  </r>
  <r>
    <n v="62"/>
    <d v="2026-05-15T14:46:57"/>
    <d v="2026-05-15T15:00:40"/>
    <s v="anonymous"/>
    <m/>
    <m/>
    <x v="1"/>
    <x v="26"/>
    <s v="7* 5 10 20 (COM Clinics/Programs - General Clinic);"/>
    <x v="0"/>
    <m/>
    <s v="Geriatric Assessment Outreach Team (GAOT) West"/>
    <s v="igenovezos@toh.ca"/>
    <x v="1"/>
    <s v="Central Intake SGS Medicine RGPEO"/>
    <x v="9"/>
    <x v="3"/>
    <m/>
    <s v="Geriatric Outreach Team"/>
    <m/>
    <m/>
    <m/>
    <m/>
    <n v="880"/>
    <n v="830"/>
    <n v="8"/>
    <n v="0"/>
    <n v="838"/>
    <x v="0"/>
    <m/>
    <m/>
    <s v="Weekdays;"/>
    <n v="15"/>
    <m/>
    <s v="3045 Baseline Rd"/>
    <x v="11"/>
    <x v="0"/>
    <x v="25"/>
    <m/>
    <m/>
    <m/>
    <m/>
    <x v="0"/>
    <m/>
    <s v="Ottawa OHT;"/>
    <m/>
    <m/>
    <m/>
    <m/>
    <s v="1950 hours per year (37.5 hours/week"/>
    <m/>
    <n v="1"/>
    <m/>
    <m/>
    <m/>
    <m/>
    <m/>
    <m/>
    <n v="1"/>
    <m/>
    <m/>
    <m/>
    <m/>
    <n v="2"/>
    <m/>
    <m/>
    <m/>
    <n v="2"/>
    <m/>
    <m/>
    <m/>
    <m/>
    <m/>
    <m/>
    <m/>
    <m/>
    <m/>
    <n v="6"/>
    <n v="5"/>
    <m/>
    <s v="75% to &lt;100%"/>
    <s v="All of the above;"/>
    <x v="0"/>
    <m/>
    <x v="0"/>
    <m/>
    <m/>
    <x v="4"/>
    <s v="English;French;"/>
    <x v="0"/>
    <s v="Yes, at initial visit;"/>
    <s v="CFS"/>
    <x v="1"/>
    <s v="No, we do not track dementia stage;"/>
    <m/>
    <x v="0"/>
    <s v="Yes, at initial visit;"/>
    <s v="GDS"/>
    <x v="2"/>
    <s v="Yes, at initial visit;"/>
    <s v="GAi"/>
    <x v="0"/>
    <s v="No"/>
    <m/>
    <m/>
    <m/>
    <s v="Yes"/>
    <s v="igenovezos@toh.ca"/>
    <m/>
    <n v="0"/>
    <n v="1"/>
  </r>
  <r>
    <n v="63"/>
    <d v="2026-05-19T14:27:40"/>
    <d v="2026-05-19T14:32:52"/>
    <s v="anonymous"/>
    <m/>
    <m/>
    <x v="1"/>
    <x v="9"/>
    <s v="7* 5 10 76 96 (COM Clinics/Programs - MH Psycho-geriatric);"/>
    <x v="0"/>
    <m/>
    <s v="Geriatric Mental Health Outreach Team"/>
    <s v="shannon.reid@uhn.ca"/>
    <x v="0"/>
    <m/>
    <x v="7"/>
    <x v="3"/>
    <s v="n/a"/>
    <s v="Geriatric Psychiatry Outreach Team"/>
    <m/>
    <m/>
    <m/>
    <m/>
    <n v="585"/>
    <n v="1325"/>
    <n v="0"/>
    <n v="20"/>
    <n v="1345"/>
    <x v="0"/>
    <m/>
    <m/>
    <m/>
    <m/>
    <m/>
    <s v="550 University Ave"/>
    <x v="7"/>
    <x v="0"/>
    <x v="9"/>
    <m/>
    <m/>
    <m/>
    <m/>
    <x v="1"/>
    <m/>
    <m/>
    <m/>
    <m/>
    <s v="Downtown East Toronto OHT;West Toronto OHT;Mid-West Toronto OHT;"/>
    <m/>
    <s v="1950 hours per year (37.5 hours/week"/>
    <n v="0.2"/>
    <m/>
    <m/>
    <m/>
    <m/>
    <n v="0.4"/>
    <m/>
    <m/>
    <m/>
    <m/>
    <m/>
    <m/>
    <m/>
    <m/>
    <m/>
    <m/>
    <m/>
    <m/>
    <m/>
    <m/>
    <m/>
    <m/>
    <m/>
    <m/>
    <m/>
    <n v="2.5"/>
    <s v="2.50"/>
    <n v="0.60000000000000009"/>
    <n v="2.5"/>
    <n v="0"/>
    <s v="75% to &lt;100%"/>
    <s v="Primary Care Practitioner;"/>
    <x v="0"/>
    <m/>
    <x v="0"/>
    <m/>
    <m/>
    <x v="1"/>
    <s v="English;"/>
    <x v="0"/>
    <m/>
    <m/>
    <x v="2"/>
    <m/>
    <m/>
    <x v="2"/>
    <m/>
    <m/>
    <x v="1"/>
    <m/>
    <m/>
    <x v="1"/>
    <m/>
    <m/>
    <m/>
    <m/>
    <s v="Yes"/>
    <s v="shannon.reid@uhn.ca"/>
    <m/>
    <n v="0"/>
    <n v="1"/>
  </r>
  <r>
    <n v="64"/>
    <d v="2026-05-21T08:22:51"/>
    <d v="2026-05-21T09:13:48"/>
    <s v="anonymous"/>
    <m/>
    <m/>
    <x v="1"/>
    <x v="27"/>
    <s v="7* 5 10 76 96 (COM Clinics/Programs - MH Psycho-geriatric);"/>
    <x v="0"/>
    <m/>
    <s v="Huron Perth Seniors Mental Health and Addiction Response Team"/>
    <s v="rodney.phillips@hpha.ca"/>
    <x v="1"/>
    <s v="Huron Perth Geriatric Coordinated Intake"/>
    <x v="7"/>
    <x v="3"/>
    <m/>
    <s v="Geriatric Outreach Team"/>
    <m/>
    <m/>
    <m/>
    <m/>
    <n v="485"/>
    <n v="1905"/>
    <n v="1491"/>
    <n v="0"/>
    <n v="3396"/>
    <x v="0"/>
    <m/>
    <m/>
    <s v="Weekdays;Weekday evenings;Saturdays;Saturday evenings;Sundays;Sunday evenings;Holidays;Holiday evenings;"/>
    <n v="18"/>
    <m/>
    <s v="28 Centennial Dr."/>
    <x v="17"/>
    <x v="0"/>
    <x v="26"/>
    <s v="90 John Street South "/>
    <s v="Stratford Ontario"/>
    <s v="N5A 2Y8"/>
    <m/>
    <x v="3"/>
    <m/>
    <m/>
    <m/>
    <m/>
    <m/>
    <s v="Huron Perth and Area OHT;"/>
    <s v="1950 hours per year (37.5 hours/week"/>
    <n v="1"/>
    <n v="1.5"/>
    <n v="0"/>
    <n v="0"/>
    <n v="0.02"/>
    <n v="0.22"/>
    <n v="1"/>
    <n v="0"/>
    <n v="0"/>
    <n v="0"/>
    <n v="0"/>
    <n v="1"/>
    <n v="0"/>
    <n v="0"/>
    <n v="0"/>
    <n v="0"/>
    <n v="0"/>
    <n v="5"/>
    <n v="1"/>
    <n v="1"/>
    <n v="0"/>
    <n v="0"/>
    <n v="0"/>
    <m/>
    <m/>
    <m/>
    <s v="0"/>
    <n v="11.74"/>
    <n v="9"/>
    <n v="1"/>
    <s v="75% to &lt;100%"/>
    <s v="Caregiver;Community organization;Community paramedicine;Emergency department;Ontario Health atHome;Primary Care Practitioner;Self-referral;"/>
    <x v="0"/>
    <m/>
    <x v="0"/>
    <m/>
    <m/>
    <x v="0"/>
    <s v="English;"/>
    <x v="0"/>
    <s v="No, we do not track frailty status;"/>
    <m/>
    <x v="1"/>
    <s v="No, we do not track dementia stage;"/>
    <m/>
    <x v="0"/>
    <s v="Yes, at initial visit;"/>
    <s v="Cornell Scale for Depression in Dementia, PHQ-9"/>
    <x v="0"/>
    <s v="No, we do not track anxiety scores;"/>
    <m/>
    <x v="0"/>
    <s v="No"/>
    <m/>
    <m/>
    <m/>
    <s v="Yes"/>
    <s v="rodney.phillips@hpha.ca"/>
    <m/>
    <n v="0"/>
    <n v="1"/>
  </r>
  <r>
    <n v="65"/>
    <d v="2026-05-23T14:22:09"/>
    <d v="2026-05-23T14:37:01"/>
    <s v="anonymous"/>
    <m/>
    <d v="2026-05-23T14:55:14"/>
    <x v="0"/>
    <x v="28"/>
    <s v="Self funded program (organization has opted to allocate general resources to seniors' programming);"/>
    <x v="0"/>
    <m/>
    <s v="Seniors Assessment Service "/>
    <s v="ageorge@grchc.ca"/>
    <x v="1"/>
    <s v="Central Clinical Intake Hamilton Niagara Haldimand Brant"/>
    <x v="10"/>
    <x v="5"/>
    <s v="(Primary Care Based Memory clinic (MINT) + Geriatric Outpatient Clinic)"/>
    <m/>
    <m/>
    <m/>
    <m/>
    <m/>
    <n v="349"/>
    <n v="423"/>
    <n v="58"/>
    <n v="5"/>
    <n v="486"/>
    <x v="0"/>
    <m/>
    <m/>
    <s v="Weekdays;"/>
    <n v="165"/>
    <s v="We always see urgent referrals within 1month as spots are left open to accommodate. 159 patients waiting on wait list as of March 31, 2025. Approximate wait time 5-6months (150-180days, chose 165 as in the middle of this range)"/>
    <s v="363 Colborne St."/>
    <x v="16"/>
    <x v="0"/>
    <x v="27"/>
    <m/>
    <m/>
    <m/>
    <m/>
    <x v="3"/>
    <m/>
    <m/>
    <m/>
    <m/>
    <m/>
    <s v="Brantford Brant Norfolk OHT;"/>
    <s v="3 MDs work 0.2FTE each, = 0.6FTE total"/>
    <n v="0"/>
    <n v="0.4"/>
    <n v="0.4"/>
    <n v="0"/>
    <n v="0.2"/>
    <n v="0"/>
    <n v="0"/>
    <n v="0"/>
    <n v="0.1"/>
    <n v="0"/>
    <n v="0"/>
    <n v="0"/>
    <n v="0"/>
    <n v="0"/>
    <n v="0"/>
    <n v="0"/>
    <n v="0"/>
    <n v="0.8"/>
    <n v="0"/>
    <n v="0.6"/>
    <n v="0"/>
    <n v="0"/>
    <n v="0"/>
    <m/>
    <m/>
    <m/>
    <s v="0"/>
    <n v="2.5"/>
    <n v="1.5"/>
    <n v="0"/>
    <s v="75% to &lt;100%"/>
    <s v="Primary care Provider and Brantford hospital physicians;"/>
    <x v="1"/>
    <s v="self developed standard survey"/>
    <x v="1"/>
    <s v="zarit caregiver burden scale + self developed standard survey"/>
    <s v="We have access to translation services in case of language barrier and caregiver is unable to provide thorough translation. We use the RUDAS over the MOCA when language or education is a barrier. We use the indigenous MOCA as well when appropriate, and have also offered home visits in the community and on the reserve to try to remove cultural barriers to accessing our care."/>
    <x v="1"/>
    <s v="English;"/>
    <x v="0"/>
    <s v="Yes, at initial visit;"/>
    <s v="Rockwood Scale"/>
    <x v="0"/>
    <s v="Yes, at all visits;"/>
    <s v="Functional Assessment Staging Tool"/>
    <x v="0"/>
    <s v="Yes, at initial visit;"/>
    <s v="Cornelle scale for depression, Geriatric Depression scale"/>
    <x v="0"/>
    <s v="No, we do not track anxiety scores;"/>
    <m/>
    <x v="2"/>
    <s v="sometimes use GAD7 when appropriate if anxiety is a concern"/>
    <m/>
    <m/>
    <m/>
    <s v="Yes"/>
    <s v="ageorge@grchc.ca"/>
    <m/>
    <n v="0"/>
    <n v="1"/>
  </r>
  <r>
    <n v="66"/>
    <d v="2026-05-23T14:39:03"/>
    <d v="2026-05-23T14:51:49"/>
    <s v="anonymous"/>
    <m/>
    <m/>
    <x v="1"/>
    <x v="28"/>
    <s v="Self funded program (organization has opted to allocate general resources to seniors' programming);"/>
    <x v="0"/>
    <m/>
    <s v="Seniors Assessment Service"/>
    <s v="ageorge@grchc.ca"/>
    <x v="1"/>
    <s v="Central Clinical Intake Hamilton Niagara Haldimand Brant"/>
    <x v="10"/>
    <x v="5"/>
    <s v="Other (Primary Care Based Memory clinic (MINT) + Geriatric Outpatient Clinic)"/>
    <m/>
    <m/>
    <m/>
    <m/>
    <m/>
    <n v="349"/>
    <n v="385"/>
    <n v="33"/>
    <n v="0"/>
    <n v="418"/>
    <x v="0"/>
    <m/>
    <m/>
    <s v="Weekdays;"/>
    <n v="80"/>
    <s v="We always see urgent referrals within 1month as spots are left open to accommodate. 68 patients waiting on wait list as of March 31, 2026. Approximate wait time around 2.5 months"/>
    <s v="363 Colborne St."/>
    <x v="16"/>
    <x v="0"/>
    <x v="27"/>
    <m/>
    <m/>
    <m/>
    <m/>
    <x v="3"/>
    <m/>
    <m/>
    <m/>
    <m/>
    <m/>
    <s v="Brantford Brant Norfolk OHT;"/>
    <s v="3 MDs working 0.2 FTE X 6 months, then reduced to 2 MDs working 0.2FTE for the remaining 6mo of the year"/>
    <n v="0"/>
    <n v="0.4"/>
    <n v="0.4"/>
    <n v="0"/>
    <n v="0"/>
    <n v="0"/>
    <n v="0"/>
    <n v="0"/>
    <n v="0.1"/>
    <n v="0"/>
    <n v="0"/>
    <n v="0"/>
    <n v="0"/>
    <n v="0"/>
    <n v="0"/>
    <n v="0"/>
    <n v="0"/>
    <n v="0.8"/>
    <n v="0"/>
    <n v="0.4"/>
    <n v="0"/>
    <n v="0"/>
    <n v="0"/>
    <m/>
    <m/>
    <m/>
    <s v="Note below for vacancies, geriatrician left in Oct 2025 (lost 0.2FTE) and 1 SW left as well (0.2 FTE), total 0.4 lost"/>
    <n v="2.1"/>
    <n v="1.3000000000000003"/>
    <n v="0.4"/>
    <s v="75% to &lt;100%"/>
    <s v="primary care provider + brantford hospital physicians also referring;"/>
    <x v="1"/>
    <s v="self developed standard survey"/>
    <x v="1"/>
    <s v="zarit caregiver burden scale + self developed standard survey"/>
    <s v="We have access to translation services in case of language barrier and caregiver is unable to provide thorough translation. We use the RUDAS over the MOCA when language or education is a barrier. We use the indigenous MOCA as well when appropriate, and have also offered home visits in the community and on the reserve to try to remove cultural barriers to accessing our care."/>
    <x v="0"/>
    <s v="English;"/>
    <x v="0"/>
    <s v="Yes, at initial visit;"/>
    <s v="Rockwood Scale"/>
    <x v="0"/>
    <s v="Yes, at all visits;"/>
    <s v="Functional Assessment Staging Tool"/>
    <x v="0"/>
    <s v="Yes, at initial visit;"/>
    <s v="Cornelle scale for depression, Geriatric Depression scale"/>
    <x v="0"/>
    <s v="No, we do not track anxiety scores;"/>
    <s v="sometimes use GAD7 when appropriate if anxiety is a concern"/>
    <x v="0"/>
    <s v="No"/>
    <m/>
    <s v="Here are a couple of success stories below for the 2025-2026 year. for question #84 as I did not have access to upload_x000a__x000a_1. Report from family member_x000a__x000a_Our experience of the Senior Assessment Service has been wonderful. &quot;J&quot; has been treated every step of the way with respect and dignity, with warmth and with gentleness.  When the assessments revealed that her ability to drive was compromised, she was given the space and support to relinquish her license voluntarily.  She is able to remain in her own home using many of the suggestions provided by the team (a whiteboard, keeping lists, sticking to a schedule etc).  I am confident that, should her cognition further deteriorate, she will be happy to turn to the Senior Assessment team for more assistance.  And as her caregiver, I felt seen and appreciated, and supported.  Thanks so much for your service to &quot;J&quot; and me.   - A.M _x000a__x000a_2. Success story in the clinic: Client: SH _x000a_Client had Ontario Health at Home PT involvement at time of appointment with the Seniors Assessment Service (SAS). The client’s family had purchased an appropriate second hand walker, that the client felt comfortable using prior to OH@H PT involvement; however, Ontario Health at Home PT advised that a different walker was needed. PT did not take measurements, adjust the walker, or follow-up once the walker was delivered. The PT prescribed walker had small wheels despite the client’s plan to go out for walks with the walker, which places the client at an increased risk for falls. The seat height was also too low making sit to stand transfers more difficult. The client was uncomfortable while using the new walker._x000a__x000a_SAS OT completed a walker assessment during clinic appointment and found the walker that the family had initially purchased to be appropriate, safe, and comfortable for the client. OT adjusted the walker to the appropriate fit and provided education on safe use of the walker. The walker that Ontario Health at Home PT had prescribed and put in place was deemed to be inappropriate and unsafe for the client.  The client’s safety will be improved with use of the walker that OT adjusted and family will be saving money by not needing to purchase walker that had been recommended by OH@H PT. _x000a_"/>
    <s v="See above #83 for details."/>
    <s v="Yes"/>
    <s v="ageorge@grchc.ca"/>
    <m/>
    <n v="0"/>
    <n v="1"/>
  </r>
  <r>
    <n v="67"/>
    <d v="2026-05-25T10:34:28"/>
    <d v="2026-05-25T11:25:21"/>
    <s v="anonymous"/>
    <m/>
    <m/>
    <x v="1"/>
    <x v="29"/>
    <s v="7* 2 95 20 96 (IP LTC - Complex Continuing Care - Complex Care - Geriatric);7* 2 81 10 96 (IP Rehabilitation - Geriatric);7* 3 40 96 80 (AC Day/Night Care - Social Support);7* 3 40 96 81 (AC Day/Night Care - Geriatric Rehabilitation/Activation);7* 3 50 96 (AC Clinic Geriatric);7* 3 50 96 10 (AC Clinic Geriatric - General);7* 3 50 96 20 (AC Clinic Geriatric - Assessment);7* 5 50 96 (COM Health Promotion, Education and Community Development - Geriatric);7* 5 10 20 (COM Clinics/Programs - General Clinic);7* 2 76 95 96 (IP Mental Health - LT Geriatrics);"/>
    <x v="1"/>
    <s v="Geriatric Medicine - Toronto Grace Outpatient Clinic"/>
    <s v="Geriatric Medicine - Toronto Grace Outpatient Clinic"/>
    <s v="rahluwalia@torontograce.org"/>
    <x v="1"/>
    <s v="regional geriatric program"/>
    <x v="3"/>
    <x v="3"/>
    <m/>
    <s v="Geriatric Outpatient Clinic"/>
    <m/>
    <m/>
    <s v="Geriatric Outpatient Clinic"/>
    <m/>
    <n v="500"/>
    <n v="434"/>
    <n v="40"/>
    <n v="20"/>
    <n v="494"/>
    <x v="0"/>
    <m/>
    <m/>
    <s v="Weekdays;"/>
    <n v="90"/>
    <m/>
    <s v="650 Church St"/>
    <x v="7"/>
    <x v="0"/>
    <x v="28"/>
    <m/>
    <m/>
    <m/>
    <m/>
    <x v="1"/>
    <s v="Downtown East OHT ;"/>
    <m/>
    <m/>
    <m/>
    <s v="Downtown East Toronto OHT;East Toronto Health Partners OHT;"/>
    <m/>
    <s v="1950 hours per year (37.5 hours/week"/>
    <m/>
    <m/>
    <m/>
    <m/>
    <m/>
    <m/>
    <m/>
    <m/>
    <m/>
    <m/>
    <m/>
    <m/>
    <m/>
    <m/>
    <m/>
    <m/>
    <m/>
    <m/>
    <m/>
    <m/>
    <m/>
    <m/>
    <m/>
    <m/>
    <m/>
    <m/>
    <m/>
    <n v="0"/>
    <n v="0"/>
    <m/>
    <s v="75% to &lt;100%"/>
    <s v="Caregiver;Community organization;Ontario Health atHome;Primary Care Practitioner;"/>
    <x v="0"/>
    <m/>
    <x v="0"/>
    <m/>
    <m/>
    <x v="1"/>
    <s v="English"/>
    <x v="0"/>
    <s v="Yes, at initial visit;Yes, at follow-up;Yes, at discharge;"/>
    <s v="Clinical Frailty Score "/>
    <x v="2"/>
    <m/>
    <m/>
    <x v="2"/>
    <m/>
    <m/>
    <x v="1"/>
    <m/>
    <m/>
    <x v="1"/>
    <m/>
    <m/>
    <m/>
    <m/>
    <s v="Yes"/>
    <s v="rahluwalia@torontograce.org"/>
    <m/>
    <n v="0"/>
    <n v="1"/>
  </r>
  <r>
    <n v="68"/>
    <d v="2026-05-25T10:15:21"/>
    <d v="2026-05-25T13:25:14"/>
    <s v="anonymous"/>
    <m/>
    <m/>
    <x v="1"/>
    <x v="30"/>
    <s v="7* 3 50 96 10 (AC Clinic Geriatric - General);"/>
    <x v="0"/>
    <m/>
    <s v="Dr. Alexandrea Peel"/>
    <s v="alex.peel@lwha.ca"/>
    <x v="1"/>
    <s v="Huron Perth Geriatric Services"/>
    <x v="3"/>
    <x v="3"/>
    <m/>
    <s v="Geriatric Outpatient Clinic"/>
    <m/>
    <m/>
    <s v="Geriatric Outpatient Clinic"/>
    <m/>
    <n v="373"/>
    <n v="373"/>
    <n v="179"/>
    <n v="33"/>
    <n v="585"/>
    <x v="0"/>
    <s v="0"/>
    <s v="0"/>
    <s v="Weekdays;"/>
    <n v="365"/>
    <m/>
    <s v="271 Frances St. Box 909"/>
    <x v="18"/>
    <x v="0"/>
    <x v="29"/>
    <m/>
    <m/>
    <m/>
    <m/>
    <x v="3"/>
    <m/>
    <m/>
    <m/>
    <m/>
    <m/>
    <s v="Huron Perth and Area OHT;Grey-Bruce OHT;"/>
    <s v="1950 hours per year (37.5 hours/week"/>
    <n v="0"/>
    <n v="1"/>
    <n v="0"/>
    <n v="0"/>
    <m/>
    <n v="0"/>
    <n v="0"/>
    <n v="0"/>
    <n v="0"/>
    <n v="0"/>
    <n v="0"/>
    <n v="0"/>
    <n v="0"/>
    <n v="0"/>
    <n v="0"/>
    <n v="0"/>
    <n v="0"/>
    <n v="0"/>
    <n v="0"/>
    <n v="0"/>
    <n v="0"/>
    <n v="0"/>
    <n v="0"/>
    <m/>
    <m/>
    <m/>
    <m/>
    <n v="1"/>
    <n v="0"/>
    <m/>
    <s v="75% to &lt;100%"/>
    <s v="Emergency department;Ontario Health atHome;Primary Care Network;Primary Care Practitioner;Walk-in clinic;"/>
    <x v="0"/>
    <m/>
    <x v="0"/>
    <m/>
    <m/>
    <x v="0"/>
    <s v="English;"/>
    <x v="0"/>
    <s v="Yes, at all visits;"/>
    <s v="Frailty scale in Accuro EMR"/>
    <x v="1"/>
    <s v="No, we do not track dementia stage;"/>
    <m/>
    <x v="0"/>
    <s v="Yes, at all visits;"/>
    <s v="CSDD results reported in Accuro EMR"/>
    <x v="2"/>
    <s v="Yes, at all visits;"/>
    <s v="GAD results reported in Accuro EMR"/>
    <x v="0"/>
    <s v="No"/>
    <m/>
    <m/>
    <m/>
    <s v="Yes"/>
    <s v="kelly.bridge@lwha.ca"/>
    <m/>
    <n v="0"/>
    <n v="1"/>
  </r>
  <r>
    <n v="69"/>
    <d v="2026-05-27T07:53:54"/>
    <d v="2026-05-27T08:38:27"/>
    <s v="anonymous"/>
    <m/>
    <m/>
    <x v="1"/>
    <x v="31"/>
    <s v="7* 3 50 96 10 (AC Clinic Geriatric - General);"/>
    <x v="0"/>
    <m/>
    <s v="Centre for Healthy Aging"/>
    <s v="simonw@hhsc.ca"/>
    <x v="1"/>
    <m/>
    <x v="3"/>
    <x v="3"/>
    <s v="Sessionally-Funded Primary Care Based SGS"/>
    <s v="Geriatric Outpatient Clinic"/>
    <s v="Case Management"/>
    <s v="n/a"/>
    <s v="n/a"/>
    <s v="n/a"/>
    <m/>
    <n v="2154"/>
    <n v="732"/>
    <n v="14"/>
    <n v="2900"/>
    <x v="0"/>
    <s v="0"/>
    <s v="0"/>
    <s v="Weekdays;"/>
    <n v="40"/>
    <s v="Patients are triaged based on risk level; Urgent are booked 6-8 weeks out, Semi-Urgent are booked 3-6 months out, Routine are booked 6-12 months out. These are all open to change depending on the patient and their changing behaviors and/or safety concerns."/>
    <s v="88 Maplewood Ave."/>
    <x v="19"/>
    <x v="0"/>
    <x v="30"/>
    <s v="n/a"/>
    <s v="n/a"/>
    <s v="n/a"/>
    <m/>
    <x v="3"/>
    <m/>
    <m/>
    <m/>
    <m/>
    <m/>
    <s v="Greater Hamilton Health Network OHT;"/>
    <s v="1950 hours per year (37.5 hours/week"/>
    <n v="1"/>
    <n v="2.5"/>
    <n v="0"/>
    <n v="0"/>
    <n v="1.8"/>
    <m/>
    <n v="0"/>
    <n v="0"/>
    <n v="2"/>
    <n v="0"/>
    <n v="0"/>
    <n v="0"/>
    <n v="0"/>
    <n v="0"/>
    <n v="0"/>
    <n v="0"/>
    <n v="0"/>
    <n v="2"/>
    <n v="2"/>
    <n v="0"/>
    <n v="0"/>
    <n v="0"/>
    <n v="0"/>
    <m/>
    <m/>
    <n v="1"/>
    <s v="1"/>
    <n v="11.3"/>
    <n v="7"/>
    <n v="0"/>
    <s v="75% to &lt;100%"/>
    <s v="Emergency department;Primary Care Practitioner;Nurse Practitioner ;"/>
    <x v="1"/>
    <s v="paper surveys"/>
    <x v="0"/>
    <m/>
    <s v="Language services_x000a_cultural considerations to align with physician consult"/>
    <x v="1"/>
    <s v="all languages;"/>
    <x v="0"/>
    <s v="Yes, at all visits;"/>
    <s v="FRAX, SPPB, Rockwood Clinical Frailty Scale"/>
    <x v="0"/>
    <s v="Yes, at all visits;"/>
    <s v="MOCA, MMSE, FAB, MRI, CT, SPEC, FLAIR (if needed)"/>
    <x v="0"/>
    <s v="as needed;"/>
    <s v="GDS"/>
    <x v="2"/>
    <s v="as needed;"/>
    <s v="with initial assessment if needed"/>
    <x v="2"/>
    <s v="Yes"/>
    <s v="Generalized hosptilized survey"/>
    <m/>
    <m/>
    <s v="Yes"/>
    <s v="araujok@hhsc.ca"/>
    <m/>
    <n v="0"/>
    <n v="1"/>
  </r>
  <r>
    <n v="70"/>
    <d v="2026-05-27T08:38:46"/>
    <d v="2026-05-27T08:46:02"/>
    <s v="anonymous"/>
    <m/>
    <m/>
    <x v="1"/>
    <x v="31"/>
    <s v="7* 3 50 96 10 (AC Clinic Geriatric - General);"/>
    <x v="0"/>
    <m/>
    <s v="Centre for Healthy Aging"/>
    <s v="simonw@hhsc.ca"/>
    <x v="1"/>
    <m/>
    <x v="16"/>
    <x v="3"/>
    <s v="Sessionally-Funded Primary Care Based SGS"/>
    <s v="Geriatric Psychiatry Outpatient Clinic"/>
    <s v="Case Management"/>
    <s v="n/a"/>
    <s v="n/a"/>
    <s v="n/a"/>
    <m/>
    <n v="481"/>
    <n v="2"/>
    <n v="56"/>
    <n v="539"/>
    <x v="0"/>
    <s v="0"/>
    <s v="0"/>
    <s v="Weekdays;"/>
    <n v="40"/>
    <s v="Triaged based on risk level; Urgent 6-8 weeks, semi-urgent 3-6 months, routine 6-12 months. This can change depending on behaviours or safety concerns."/>
    <s v="88 Maplewood Ave."/>
    <x v="19"/>
    <x v="0"/>
    <x v="30"/>
    <s v="n/a"/>
    <s v="n/a"/>
    <s v="n/a"/>
    <m/>
    <x v="3"/>
    <m/>
    <m/>
    <m/>
    <m/>
    <m/>
    <s v="Greater Hamilton Health Network OHT;"/>
    <s v="1950 hours per year (37.5 hours/week"/>
    <n v="1"/>
    <n v="2.5"/>
    <n v="0"/>
    <n v="0"/>
    <n v="0"/>
    <n v="1"/>
    <n v="0"/>
    <n v="0"/>
    <n v="2"/>
    <n v="0"/>
    <n v="0"/>
    <n v="0"/>
    <n v="0"/>
    <n v="0"/>
    <n v="0"/>
    <n v="0"/>
    <m/>
    <n v="1"/>
    <n v="2"/>
    <n v="0"/>
    <n v="0"/>
    <n v="0"/>
    <n v="0"/>
    <m/>
    <m/>
    <n v="1"/>
    <s v="1"/>
    <n v="9.5"/>
    <n v="6"/>
    <n v="0"/>
    <s v="75% to &lt;100%"/>
    <s v="Emergency department;Primary Care Practitioner;Nurse Practicioner;"/>
    <x v="1"/>
    <s v="paper surverys"/>
    <x v="0"/>
    <s v="n/a"/>
    <s v="language services"/>
    <x v="2"/>
    <s v="all languages;"/>
    <x v="0"/>
    <s v="No, we do not track frailty status;"/>
    <s v="n/a"/>
    <x v="1"/>
    <s v="No, we do not track dementia stage;"/>
    <s v="n/a"/>
    <x v="0"/>
    <s v="Yes, at all visits;"/>
    <s v="GDS"/>
    <x v="2"/>
    <s v="Yes, at all visits;"/>
    <s v="GDS, information gathered by patient"/>
    <x v="0"/>
    <s v="No"/>
    <s v="n/a"/>
    <m/>
    <m/>
    <s v="Yes"/>
    <s v="araujok@hhsc.ca"/>
    <m/>
    <n v="0"/>
    <n v="1"/>
  </r>
  <r>
    <n v="71"/>
    <d v="2026-05-27T08:46:08"/>
    <d v="2026-05-27T08:54:24"/>
    <s v="anonymous"/>
    <m/>
    <m/>
    <x v="1"/>
    <x v="31"/>
    <s v="7* 3 50 96 10 (AC Clinic Geriatric - General);"/>
    <x v="0"/>
    <m/>
    <s v="Centre for Healthy Aging"/>
    <s v="simonw@hhsc.ca"/>
    <x v="1"/>
    <m/>
    <x v="18"/>
    <x v="8"/>
    <s v="Sessionally-Funded Primary Care Based SGS"/>
    <s v="Geriatric LTCH Outreach"/>
    <s v="Case Management"/>
    <s v="n/a"/>
    <s v="n/a"/>
    <s v="n/a"/>
    <m/>
    <n v="923"/>
    <n v="0"/>
    <n v="0"/>
    <n v="923"/>
    <x v="0"/>
    <s v="0"/>
    <s v="0"/>
    <s v="Weekdays;"/>
    <n v="40"/>
    <s v="Referrals are triaged based on risk level; Urgent, Semi Urgent and Routine. LTCH provide feedback as to who they would like booked and seen sooner than others based on what is currently taking place in the home. Wait times vary."/>
    <s v="88 Maplewood Ave."/>
    <x v="19"/>
    <x v="0"/>
    <x v="30"/>
    <s v="n/a"/>
    <s v="n/a"/>
    <s v="n/a"/>
    <m/>
    <x v="3"/>
    <m/>
    <m/>
    <m/>
    <m/>
    <m/>
    <s v="Greater Hamilton Health Network OHT;"/>
    <s v="1950 hours per year (37.5 hours/week"/>
    <n v="1"/>
    <n v="1"/>
    <n v="0"/>
    <n v="0"/>
    <n v="0.18"/>
    <n v="0.36"/>
    <n v="0"/>
    <n v="0"/>
    <n v="2"/>
    <n v="0"/>
    <n v="0"/>
    <n v="0"/>
    <n v="0"/>
    <n v="0"/>
    <n v="0"/>
    <n v="0"/>
    <n v="0"/>
    <n v="1"/>
    <n v="0"/>
    <n v="0"/>
    <n v="0"/>
    <n v="0"/>
    <n v="0"/>
    <m/>
    <m/>
    <n v="1"/>
    <s v="1"/>
    <n v="5.54"/>
    <n v="4"/>
    <n v="0"/>
    <s v="75% to &lt;100%"/>
    <s v="Primary Care Practitioner;Nurse Practicioner;"/>
    <x v="0"/>
    <s v="n/a"/>
    <x v="0"/>
    <s v="n/a"/>
    <s v="language services"/>
    <x v="2"/>
    <s v="all languages;"/>
    <x v="0"/>
    <s v="at some visits depending on reason for referral;"/>
    <s v="SPPD, FRAX, Clinical Frailty Score"/>
    <x v="0"/>
    <s v="at some visits depending on reason for referral;"/>
    <s v="MOCA, MMSE, FAB"/>
    <x v="0"/>
    <s v="Yes, at initial visit;"/>
    <s v="GDS"/>
    <x v="2"/>
    <s v="Yes, at initial visit;"/>
    <m/>
    <x v="0"/>
    <s v="No"/>
    <s v="n/a"/>
    <m/>
    <m/>
    <s v="Yes"/>
    <s v="araujok@hhsc.ca"/>
    <s v="https://www.hamiltonhealthsciences.ca/areas-of-care/seniors-care/centre-for-healthy-aging/clinics-and-services/"/>
    <n v="0"/>
    <n v="1"/>
  </r>
  <r>
    <n v="72"/>
    <d v="2026-05-27T08:54:29"/>
    <d v="2026-05-27T09:02:02"/>
    <s v="anonymous"/>
    <m/>
    <m/>
    <x v="1"/>
    <x v="31"/>
    <s v="7* 3 50 96 10 (AC Clinic Geriatric - General);"/>
    <x v="0"/>
    <m/>
    <s v="Centre for Healthy Aging"/>
    <s v="simonw@hhsc.ca"/>
    <x v="1"/>
    <m/>
    <x v="9"/>
    <x v="3"/>
    <s v="Sessionally-Funded Primary Care Based SGS"/>
    <s v="Geriatric Outreach Team"/>
    <s v="Case Management"/>
    <s v="n/a"/>
    <s v="n/a"/>
    <s v="n/a"/>
    <m/>
    <n v="44"/>
    <n v="0"/>
    <n v="0"/>
    <n v="44"/>
    <x v="0"/>
    <s v="0"/>
    <s v="0"/>
    <s v="Weekdays;"/>
    <n v="60"/>
    <s v="triaged based on risk level then booked based on physician availability and location of patient."/>
    <s v="88 Maplewood Ave."/>
    <x v="19"/>
    <x v="0"/>
    <x v="30"/>
    <s v="n/a"/>
    <s v="n/a"/>
    <s v="n/a"/>
    <m/>
    <x v="3"/>
    <m/>
    <m/>
    <m/>
    <m/>
    <m/>
    <s v="Greater Hamilton Health Network OHT;"/>
    <s v="1950 hours per year (37.5 hours/week"/>
    <n v="1"/>
    <n v="1"/>
    <n v="0"/>
    <n v="0"/>
    <n v="0.18"/>
    <n v="0"/>
    <n v="0"/>
    <n v="0"/>
    <n v="0"/>
    <n v="0"/>
    <n v="0"/>
    <n v="0"/>
    <n v="0"/>
    <n v="0"/>
    <n v="0"/>
    <n v="0"/>
    <n v="0"/>
    <n v="1"/>
    <n v="0"/>
    <n v="0"/>
    <n v="0"/>
    <n v="0"/>
    <m/>
    <m/>
    <m/>
    <n v="1"/>
    <s v="1"/>
    <n v="3.18"/>
    <n v="2"/>
    <n v="0"/>
    <s v="75% to &lt;100%"/>
    <s v="Emergency department;Primary Care Practitioner;Nurse Practicioner;"/>
    <x v="0"/>
    <s v="n/a"/>
    <x v="0"/>
    <s v="n/a"/>
    <s v="language services"/>
    <x v="2"/>
    <s v="all services;"/>
    <x v="0"/>
    <s v="Yes, at all visits;"/>
    <s v="SPPB, FRAX, Clinical Frailty Scale"/>
    <x v="0"/>
    <s v="Yes, at all visits;"/>
    <s v="MOCA, MMSE, FAB"/>
    <x v="0"/>
    <s v="Yes, at initial visit;"/>
    <s v="GDS"/>
    <x v="2"/>
    <s v="Yes, at initial visit;"/>
    <m/>
    <x v="0"/>
    <s v="No"/>
    <m/>
    <m/>
    <m/>
    <s v="Yes"/>
    <s v="araujok@hhsc.ca"/>
    <m/>
    <n v="0"/>
    <n v="1"/>
  </r>
  <r>
    <n v="73"/>
    <d v="2026-05-28T09:13:29"/>
    <d v="2026-05-28T10:34:43"/>
    <s v="anonymous"/>
    <m/>
    <m/>
    <x v="0"/>
    <x v="32"/>
    <s v="7* 5 10 76 96 (COM Clinics/Programs - MH Psycho-geriatric);"/>
    <x v="0"/>
    <m/>
    <s v="Grey Bruce Geriatric Services Coordinated Intake"/>
    <s v="gjohn@brightshores.ca"/>
    <x v="2"/>
    <m/>
    <x v="13"/>
    <x v="6"/>
    <m/>
    <m/>
    <m/>
    <m/>
    <m/>
    <m/>
    <n v="970"/>
    <m/>
    <m/>
    <m/>
    <n v="0"/>
    <x v="0"/>
    <m/>
    <m/>
    <s v="Weekdays;"/>
    <m/>
    <m/>
    <s v="1800 8th St E"/>
    <x v="20"/>
    <x v="0"/>
    <x v="31"/>
    <m/>
    <m/>
    <m/>
    <m/>
    <x v="3"/>
    <m/>
    <m/>
    <m/>
    <m/>
    <m/>
    <s v="All West Region OHTs;Primarily Grey Bruce;"/>
    <s v="1950 hours per year (37.5 hours/week"/>
    <n v="0"/>
    <m/>
    <m/>
    <m/>
    <m/>
    <m/>
    <m/>
    <m/>
    <m/>
    <m/>
    <m/>
    <m/>
    <m/>
    <m/>
    <m/>
    <m/>
    <m/>
    <n v="1"/>
    <m/>
    <m/>
    <m/>
    <m/>
    <m/>
    <m/>
    <m/>
    <m/>
    <m/>
    <n v="1"/>
    <n v="1"/>
    <m/>
    <s v=""/>
    <m/>
    <x v="2"/>
    <m/>
    <x v="2"/>
    <m/>
    <m/>
    <x v="1"/>
    <s v="English"/>
    <x v="0"/>
    <m/>
    <m/>
    <x v="2"/>
    <m/>
    <m/>
    <x v="2"/>
    <m/>
    <m/>
    <x v="1"/>
    <m/>
    <m/>
    <x v="1"/>
    <m/>
    <m/>
    <m/>
    <m/>
    <s v="Yes"/>
    <s v="hahuff@brightshores.ca"/>
    <m/>
    <n v="0"/>
    <n v="1"/>
  </r>
  <r>
    <n v="74"/>
    <d v="2026-05-28T10:37:18"/>
    <d v="2026-05-28T11:04:10"/>
    <s v="anonymous"/>
    <m/>
    <m/>
    <x v="1"/>
    <x v="32"/>
    <s v="7* 5 10 76 96 (COM Clinics/Programs - MH Psycho-geriatric);"/>
    <x v="0"/>
    <m/>
    <s v="Grey Bruce Geriatric Services Coordinated Intake"/>
    <s v="gjohn@brightshores.ca"/>
    <x v="2"/>
    <m/>
    <x v="13"/>
    <x v="6"/>
    <m/>
    <m/>
    <m/>
    <m/>
    <m/>
    <m/>
    <n v="1019"/>
    <m/>
    <m/>
    <m/>
    <n v="0"/>
    <x v="0"/>
    <m/>
    <m/>
    <s v="Weekdays;"/>
    <m/>
    <m/>
    <s v="1800 8th St E"/>
    <x v="20"/>
    <x v="0"/>
    <x v="31"/>
    <m/>
    <m/>
    <m/>
    <m/>
    <x v="3"/>
    <m/>
    <m/>
    <m/>
    <m/>
    <m/>
    <s v="All West Region OHTs;Primarily Grey Bruce;"/>
    <s v="1950 hours per year (37.5 hours/week"/>
    <m/>
    <m/>
    <m/>
    <m/>
    <m/>
    <m/>
    <m/>
    <m/>
    <m/>
    <m/>
    <m/>
    <m/>
    <m/>
    <m/>
    <m/>
    <m/>
    <m/>
    <n v="1"/>
    <m/>
    <m/>
    <m/>
    <m/>
    <m/>
    <m/>
    <m/>
    <m/>
    <m/>
    <n v="1"/>
    <n v="1"/>
    <m/>
    <s v=""/>
    <s v="All of the above;"/>
    <x v="2"/>
    <m/>
    <x v="2"/>
    <m/>
    <m/>
    <x v="1"/>
    <s v="English"/>
    <x v="0"/>
    <m/>
    <m/>
    <x v="2"/>
    <m/>
    <m/>
    <x v="2"/>
    <m/>
    <m/>
    <x v="1"/>
    <m/>
    <m/>
    <x v="1"/>
    <m/>
    <m/>
    <m/>
    <m/>
    <s v="Yes"/>
    <s v="hahuff@brightshores.ca"/>
    <m/>
    <n v="0"/>
    <n v="1"/>
  </r>
  <r>
    <n v="75"/>
    <d v="2026-05-28T09:32:37"/>
    <d v="2026-05-28T15:24:48"/>
    <s v="anonymous"/>
    <m/>
    <m/>
    <x v="0"/>
    <x v="32"/>
    <s v="7* 5 10 76 96 (COM Clinics/Programs - MH Psycho-geriatric);"/>
    <x v="0"/>
    <m/>
    <s v="Psychogeriatrics - Behaviours Supports Ontario Mobile Team"/>
    <s v="gjohn@brightshores.ca"/>
    <x v="1"/>
    <s v="Grey Bruce Geriatric Services Coordinated Intake"/>
    <x v="5"/>
    <x v="8"/>
    <m/>
    <s v="Behavioural Supports Ontario Mobile team"/>
    <m/>
    <m/>
    <m/>
    <m/>
    <m/>
    <m/>
    <m/>
    <m/>
    <n v="0"/>
    <x v="0"/>
    <m/>
    <m/>
    <s v="Holidays;7 days a week 8 am - 8 pm;"/>
    <m/>
    <m/>
    <s v="1800 8th St E"/>
    <x v="20"/>
    <x v="0"/>
    <x v="31"/>
    <m/>
    <m/>
    <m/>
    <m/>
    <x v="3"/>
    <m/>
    <m/>
    <m/>
    <m/>
    <m/>
    <s v="Grey-Bruce OHT;"/>
    <s v="362 days per year,"/>
    <m/>
    <n v="0.7"/>
    <m/>
    <m/>
    <n v="0.18"/>
    <m/>
    <m/>
    <m/>
    <m/>
    <m/>
    <m/>
    <n v="1"/>
    <m/>
    <m/>
    <m/>
    <m/>
    <m/>
    <n v="4.4000000000000004"/>
    <n v="2.5"/>
    <n v="1"/>
    <m/>
    <m/>
    <m/>
    <m/>
    <m/>
    <m/>
    <m/>
    <n v="9.7800000000000011"/>
    <n v="8.9"/>
    <m/>
    <s v="75% to &lt;100%"/>
    <s v="Caregiver;Community organization;Community paramedicine;Emergency department;Ontario Health atHome;Ontario Health Team;Primary Care Practitioner;Self-referral;hospitals;"/>
    <x v="0"/>
    <m/>
    <x v="2"/>
    <m/>
    <m/>
    <x v="0"/>
    <s v="English;"/>
    <x v="0"/>
    <s v="No, we do not track frailty status;"/>
    <m/>
    <x v="0"/>
    <s v="Yes, at initial visit;"/>
    <s v="FAST"/>
    <x v="0"/>
    <s v="Yes, at triage;Yes, at follow-up;"/>
    <s v="Geriatric Depression Scale, Cornell, PHQ9, "/>
    <x v="2"/>
    <s v="at staff discretion;"/>
    <s v="Geriatric Anxiety Inventory"/>
    <x v="0"/>
    <s v="No"/>
    <m/>
    <m/>
    <m/>
    <s v="Yes"/>
    <s v="cbumstead@brightshores.ca"/>
    <m/>
    <n v="0"/>
    <n v="1"/>
  </r>
  <r>
    <n v="76"/>
    <d v="2026-05-29T12:11:44"/>
    <d v="2026-05-29T14:38:34"/>
    <s v="anonymous"/>
    <m/>
    <m/>
    <x v="1"/>
    <x v="33"/>
    <s v="Hospital to home program;"/>
    <x v="0"/>
    <m/>
    <s v="HEART@home"/>
    <s v="KKirk@hrh.ca"/>
    <x v="1"/>
    <s v="RM&amp;R"/>
    <x v="19"/>
    <x v="7"/>
    <m/>
    <m/>
    <m/>
    <m/>
    <m/>
    <s v="Hospital to Home program - HEART@home"/>
    <n v="459"/>
    <n v="31753"/>
    <n v="0"/>
    <n v="0"/>
    <n v="31753"/>
    <x v="0"/>
    <m/>
    <m/>
    <s v="Weekdays;Weekday evenings;Saturdays;Saturday evenings;Sundays;Sunday evenings;Holidays;Holiday evenings;"/>
    <n v="1"/>
    <s v="In collaboration with our SPO, we track the number of patients with first nursing visit within 24 hours of transitioning hospital to home.  For HEART@home, 91% of patients had first nursing visit within 24 hours of discharge from Humber River Health."/>
    <s v="1235 Wilson Ave."/>
    <x v="7"/>
    <x v="0"/>
    <x v="32"/>
    <m/>
    <m/>
    <m/>
    <m/>
    <x v="1"/>
    <m/>
    <m/>
    <m/>
    <m/>
    <s v="North Western Toronto OHT;West Toronto OHT;Mid-West Toronto OHT;North Toronto OHT;"/>
    <m/>
    <s v="1950 hours per year (37.5 hours/week"/>
    <n v="0"/>
    <n v="0"/>
    <n v="0"/>
    <n v="0"/>
    <n v="0"/>
    <n v="0"/>
    <n v="0"/>
    <n v="0"/>
    <n v="0"/>
    <n v="0"/>
    <n v="0"/>
    <n v="0"/>
    <n v="0"/>
    <n v="0"/>
    <n v="0"/>
    <n v="0"/>
    <n v="0"/>
    <n v="0"/>
    <n v="0"/>
    <n v="0"/>
    <n v="0"/>
    <n v="0"/>
    <n v="0"/>
    <m/>
    <m/>
    <n v="2"/>
    <s v="2"/>
    <n v="0"/>
    <n v="2"/>
    <n v="0"/>
    <s v="75% to &lt;100%"/>
    <s v="Acute care;Emergency department;"/>
    <x v="1"/>
    <s v="No specific tool, but established experience survey questions. We complete patient and caregiver surveys at week 10 to 12 of the 16-week program."/>
    <x v="1"/>
    <s v="No specific tool, but established experience survey questions. We complete patient and caregiver surveys at week 10 to 12 of the 16-week program."/>
    <m/>
    <x v="1"/>
    <s v="English;"/>
    <x v="0"/>
    <s v="For one stream, we collect frailty scores when triaging referral, initial visit, and at discharge;"/>
    <s v="Rockwood Frailty Scale"/>
    <x v="1"/>
    <s v="No, we do not track dementia stage;"/>
    <m/>
    <x v="1"/>
    <s v="No, we do not track depression scores;"/>
    <m/>
    <x v="0"/>
    <s v="No, we do not track anxiety scores;"/>
    <m/>
    <x v="2"/>
    <s v="Yes"/>
    <s v="The SPO tracks provider experience with internal survey with data reported back"/>
    <s v="With our H2h program, HEART@home, we continue to advance our work in the Emergency Department (ED), with a focus on reducing length of stay for non-admitted patients, improving EMS offload times, and supporting admission avoidance through timely assessment, coordinated care, and access to appropriate community-based home supports in collaboration with our SPO partner. Of the 35 admissions to the H2H program in March 2026, 12 (34.3%) were referred directly from the Emergency Department. These direct referrals supported admission avoidance, reducing the need for acute care beds and mitigating the risk of Alternate Level of Care (ALC) designation."/>
    <s v="4 success stories uploaded"/>
    <s v="Yes"/>
    <s v="KKirk@hrh.ca"/>
    <m/>
    <n v="0"/>
    <n v="1"/>
  </r>
  <r>
    <n v="77"/>
    <d v="2026-05-29T14:50:32"/>
    <d v="2026-05-29T15:53:00"/>
    <s v="anonymous"/>
    <m/>
    <m/>
    <x v="0"/>
    <x v="33"/>
    <s v="Hospital to home;"/>
    <x v="0"/>
    <m/>
    <s v="HEART@home"/>
    <s v="KKirk@hrh.ca"/>
    <x v="1"/>
    <m/>
    <x v="19"/>
    <x v="7"/>
    <m/>
    <m/>
    <m/>
    <m/>
    <m/>
    <s v="Hospital to Home program - HEART@home"/>
    <n v="321"/>
    <n v="27948"/>
    <n v="0"/>
    <n v="0"/>
    <n v="27948"/>
    <x v="0"/>
    <m/>
    <s v="0"/>
    <s v="Weekdays;Weekday evenings;Saturdays;Saturday evenings;Sundays;Sunday evenings;Holidays;Holiday evenings;"/>
    <n v="1"/>
    <s v="92% of patients had first nursing visit within 24 hours of hospital discharge"/>
    <s v="1235 Wilson Ave."/>
    <x v="7"/>
    <x v="0"/>
    <x v="32"/>
    <m/>
    <m/>
    <m/>
    <m/>
    <x v="1"/>
    <m/>
    <m/>
    <m/>
    <m/>
    <s v="North Toronto OHT;North Western Toronto OHT;West Toronto OHT;Mid-West Toronto OHT;"/>
    <m/>
    <s v="1950 hours per year (37.5 hours/week"/>
    <n v="0"/>
    <n v="0"/>
    <n v="0"/>
    <n v="0"/>
    <n v="0"/>
    <n v="0"/>
    <n v="0"/>
    <n v="0"/>
    <n v="0"/>
    <n v="0"/>
    <n v="0"/>
    <n v="0"/>
    <n v="0"/>
    <n v="0"/>
    <n v="0"/>
    <n v="0"/>
    <n v="0"/>
    <n v="0"/>
    <n v="0"/>
    <n v="0"/>
    <n v="0"/>
    <n v="0"/>
    <n v="0"/>
    <m/>
    <m/>
    <n v="1.5"/>
    <s v="1.5 Program Navigators"/>
    <n v="0"/>
    <n v="1.5"/>
    <n v="0"/>
    <s v="75% to &lt;100%"/>
    <s v="Emergency department;Acute care;"/>
    <x v="1"/>
    <s v="We have established surveys that we use to collect patient and caregiver experience at week 10-12 of 16-week program."/>
    <x v="1"/>
    <s v="We have established surveys that we use to collect patient and caregiver experience at week 10-12 of 16-week program."/>
    <s v="N/A"/>
    <x v="1"/>
    <s v="English;"/>
    <x v="0"/>
    <s v="For one bundle, we collect frailty at triage, initial assessment post-discharge and at end of program;"/>
    <s v="Rockwood Frailty"/>
    <x v="1"/>
    <s v="No, we do not track dementia stage;"/>
    <m/>
    <x v="1"/>
    <s v="No, we do not track depression scores;"/>
    <m/>
    <x v="0"/>
    <s v="No, we do not track anxiety scores;"/>
    <m/>
    <x v="2"/>
    <s v="Yes"/>
    <s v="Our SPO collects provider experience and shares with HRH quarterly. "/>
    <s v="We continue to advance our work in the Emergency Department (ED), with a focus on reducing length of stay for non-admitted patients, improving EMS offload times, and supporting admission avoidance through timely assessment, coordinated care, and access to appropriate community-based home supports in collaboration with our SPO partner."/>
    <s v="Uploaded"/>
    <s v="Yes"/>
    <s v="KKirk@hrh.ca"/>
    <m/>
    <n v="0"/>
    <n v="1"/>
  </r>
  <r>
    <n v="78"/>
    <d v="2026-05-29T17:50:13"/>
    <d v="2026-05-29T17:54:50"/>
    <s v="anonymous"/>
    <m/>
    <m/>
    <x v="0"/>
    <x v="33"/>
    <s v="NLOT;"/>
    <x v="0"/>
    <m/>
    <s v="Nurse Led Outreach Team (NLOT)"/>
    <s v="Kkirk@hrh.ca"/>
    <x v="0"/>
    <m/>
    <x v="2"/>
    <x v="2"/>
    <m/>
    <m/>
    <s v="Nurse-Led Outreach Teams (NLOTs)"/>
    <m/>
    <m/>
    <m/>
    <n v="5379"/>
    <n v="5859"/>
    <m/>
    <n v="686"/>
    <n v="6545"/>
    <x v="0"/>
    <m/>
    <m/>
    <s v="Weekdays;Weekday evenings;Saturdays;Saturday evenings;Sundays;Sunday evenings;"/>
    <m/>
    <m/>
    <s v="1235 Wilson Ave."/>
    <x v="7"/>
    <x v="0"/>
    <x v="32"/>
    <m/>
    <m/>
    <m/>
    <m/>
    <x v="1"/>
    <m/>
    <m/>
    <m/>
    <m/>
    <s v="North Western Toronto OHT;"/>
    <m/>
    <s v="1950 hours per year (37.5 hours/week"/>
    <n v="0"/>
    <n v="0"/>
    <n v="0"/>
    <n v="0"/>
    <n v="0"/>
    <n v="0"/>
    <n v="0"/>
    <n v="5.4"/>
    <n v="0"/>
    <n v="0"/>
    <n v="0"/>
    <n v="0"/>
    <n v="0"/>
    <n v="0"/>
    <n v="0"/>
    <n v="0"/>
    <n v="0"/>
    <n v="1"/>
    <n v="0"/>
    <n v="0"/>
    <n v="0"/>
    <n v="0"/>
    <n v="0"/>
    <m/>
    <m/>
    <m/>
    <s v="0"/>
    <n v="6.4"/>
    <n v="6.4"/>
    <m/>
    <s v="75% to &lt;100%"/>
    <s v="Caregiver;LTC Resident, LTC staff/leadership/NP/MD, acute care inpaitient unit;Emergency department;"/>
    <x v="0"/>
    <m/>
    <x v="0"/>
    <m/>
    <m/>
    <x v="2"/>
    <s v="English;Use translation services;"/>
    <x v="0"/>
    <s v="No, we do not track frailty status;"/>
    <m/>
    <x v="1"/>
    <s v="No, we do not track dementia stage;"/>
    <m/>
    <x v="1"/>
    <s v="No, we do not track depression scores;"/>
    <m/>
    <x v="0"/>
    <s v="No, we do not track anxiety scores;"/>
    <m/>
    <x v="0"/>
    <s v="No"/>
    <m/>
    <s v="The Nurse Led Outreach Team initiative supports long-term care residents by providing timely, resident-centred clinical care directly in the home. The team works collaboratively with LTC staff to assess changes in condition, manage complex health needs, and provide education and guidance to enhance resident care. NLOT's mandate is to improve access to specialized nursing support, reduce unnecessary emergency department visits and hospital transfers, and help residents remain safely and comfortably in their home environment while receiving high-quality care."/>
    <m/>
    <s v="Yes"/>
    <s v="KKirk@hrh.ca"/>
    <m/>
    <n v="0"/>
    <n v="1"/>
  </r>
  <r>
    <n v="79"/>
    <d v="2026-05-29T17:55:23"/>
    <d v="2026-05-29T18:03:05"/>
    <s v="anonymous"/>
    <m/>
    <m/>
    <x v="1"/>
    <x v="33"/>
    <s v="Nurse Led Outreach Team;"/>
    <x v="0"/>
    <m/>
    <s v="Nurse Led Outreach Team (NLOT)"/>
    <s v="KKirk@hrh.ca"/>
    <x v="0"/>
    <m/>
    <x v="2"/>
    <x v="2"/>
    <m/>
    <m/>
    <s v="Nurse-Led Outreach Teams (NLOTs)"/>
    <m/>
    <m/>
    <m/>
    <n v="5786"/>
    <n v="6476"/>
    <m/>
    <n v="730"/>
    <n v="7206"/>
    <x v="0"/>
    <m/>
    <m/>
    <s v="Weekdays;Weekday evenings;Saturdays;Saturday evenings;Sundays;Sunday evenings;"/>
    <m/>
    <m/>
    <s v="1235 Wilson Ave."/>
    <x v="7"/>
    <x v="0"/>
    <x v="32"/>
    <m/>
    <m/>
    <m/>
    <m/>
    <x v="1"/>
    <m/>
    <m/>
    <m/>
    <m/>
    <s v="North Western Toronto OHT;"/>
    <m/>
    <s v="1950 hours per year (37.5 hours/week"/>
    <n v="0"/>
    <n v="0"/>
    <n v="0"/>
    <n v="0"/>
    <n v="0"/>
    <n v="0"/>
    <n v="0"/>
    <n v="4.4000000000000004"/>
    <n v="0"/>
    <n v="0"/>
    <n v="0"/>
    <n v="0"/>
    <n v="0"/>
    <n v="0"/>
    <n v="0"/>
    <n v="0"/>
    <n v="0"/>
    <n v="1"/>
    <n v="0"/>
    <n v="0"/>
    <n v="0"/>
    <n v="0"/>
    <n v="0"/>
    <m/>
    <m/>
    <m/>
    <s v="0"/>
    <n v="5.4"/>
    <n v="5.4"/>
    <n v="0"/>
    <s v="75% to &lt;100%"/>
    <s v="Caregiver;Emergency department;LTC resident, LTC staff, leadership/MRP/NP, acute inpatient unit;"/>
    <x v="0"/>
    <m/>
    <x v="0"/>
    <m/>
    <m/>
    <x v="2"/>
    <s v="English;Translation services;"/>
    <x v="0"/>
    <s v="No, we do not track frailty status;"/>
    <m/>
    <x v="1"/>
    <s v="No, we do not track dementia stage;"/>
    <m/>
    <x v="1"/>
    <s v="No, we do not track depression scores;"/>
    <m/>
    <x v="0"/>
    <s v="No, we do not track anxiety scores;"/>
    <m/>
    <x v="0"/>
    <s v="No"/>
    <m/>
    <s v="From April 1 to September 6, 2025, the NWT OHT NLOT operated with a total of 6.4 FTEs - 5.4 FTE Nurse Practitioners and 1.0 FTE Nurse Clinician. Effective September 7, 2025, through March 31, 2026 staffing was reduced to 4.6 FTEs - 3.6 FTE Nurse Practitioners and 1.0 FTE Nurse Clinician - secondary to funding reduction to the program. _x000a_Despite a reduction in staffing FTEs, the team continued to uphold its core mandates of preventing avoidable emergency department transfers and hospitalizations, building clinical capacity within LTC, supporting repatriation, facilitating discharges that result in reduced lengths of stay, and providing comprehensive care to LTC residents._x000a__x000a_Capacity building completed by NLOT has contributed to noted reductions in ED transfers and facilitated discharges that shorten LOS related to G-Tubes, Foley and Suprapubic catheters, and IV therapy. _x000a_- 40% reduction in ED transfers related to leaking, dislodged, ruptured, and blocked G-Tubes for FY 25/26 compared to FY 24//25._x000a_- 100% reduction in ED transfers related to blocked or dislodged foley catheters, traumatic foley insertion, or unable to insert foley in FY 25/26 compared to FY 24//25_x000a_- 160% increase in facilitated discharges from acute care for residents requiring IV therapy to continue at home_x000a_- One facilitated discharge from ED for resident requiring IV therapy _x000a_- Initiation of IV therapy prevented 5 ED transfers and possible admissions"/>
    <m/>
    <s v="Yes"/>
    <s v="KKirk@hrh.ca"/>
    <m/>
    <n v="0"/>
    <n v="1"/>
  </r>
  <r>
    <n v="80"/>
    <d v="2026-06-01T13:31:11"/>
    <d v="2026-06-01T13:55:37"/>
    <s v="anonymous"/>
    <m/>
    <m/>
    <x v="1"/>
    <x v="34"/>
    <s v="Primary Care Collaborative to Memory Clinic;"/>
    <x v="0"/>
    <m/>
    <s v="ConnectWell Community Health Lanark"/>
    <s v="nblack@connectwell.ca"/>
    <x v="0"/>
    <m/>
    <x v="20"/>
    <x v="5"/>
    <s v="Primary Care Based Memory Clinics (e.g. MINT)"/>
    <s v="Specialist Based Memory Clinics"/>
    <s v="MINT Clinic"/>
    <s v="MINT Clinic"/>
    <s v="MINT Clinic"/>
    <s v="MINT Clinic"/>
    <n v="18"/>
    <n v="31"/>
    <n v="0"/>
    <n v="0"/>
    <n v="31"/>
    <x v="0"/>
    <m/>
    <m/>
    <s v="Weekdays;"/>
    <n v="165"/>
    <s v="Manually"/>
    <s v="207 Robertson Drive"/>
    <x v="21"/>
    <x v="0"/>
    <x v="33"/>
    <m/>
    <m/>
    <m/>
    <m/>
    <x v="0"/>
    <s v="East Region;"/>
    <s v="Lanark, Leeds and Grenville OHT;Ottawa Valley OHT;Ottawa West Four Rivers OHT;"/>
    <s v="East Region;"/>
    <s v="East Region;"/>
    <s v="East Region;"/>
    <s v="East Region;"/>
    <s v="1820 hours per year (35 hours/week)"/>
    <n v="2.8000000000000001E-2"/>
    <n v="2.7E-2"/>
    <n v="0"/>
    <n v="0"/>
    <n v="0"/>
    <n v="0"/>
    <n v="0"/>
    <n v="2.7E-2"/>
    <n v="0"/>
    <n v="0"/>
    <n v="0"/>
    <n v="0"/>
    <n v="0"/>
    <n v="0"/>
    <n v="0"/>
    <n v="5.3999999999999999E-2"/>
    <n v="0"/>
    <n v="3.1E-2"/>
    <n v="0"/>
    <n v="0"/>
    <n v="3.1E-2"/>
    <n v="0"/>
    <n v="0"/>
    <m/>
    <m/>
    <m/>
    <m/>
    <n v="0.19800000000000001"/>
    <n v="8.8999999999999996E-2"/>
    <n v="0"/>
    <s v="100%"/>
    <s v="Emergency department;Primary Care Practitioner;"/>
    <x v="0"/>
    <m/>
    <x v="1"/>
    <s v="Zarit Caregiver Burden Scale, Cornell Scale for Depression in Dementia"/>
    <s v="Language interpreting services"/>
    <x v="1"/>
    <s v="English;"/>
    <x v="0"/>
    <s v="Yes, at initial visit;"/>
    <s v="Timed Gait Assessment, Handgrip strength"/>
    <x v="0"/>
    <s v="Yes, at all visits;"/>
    <s v="Montreal Cognitive Assessment, Trails testing, Zarit Caregiver Burden Scale"/>
    <x v="0"/>
    <s v="Yes, at initial visit;"/>
    <s v="Cornell Scale for Depression in Dementia"/>
    <x v="0"/>
    <s v="No, we do not track anxiety scores;"/>
    <m/>
    <x v="2"/>
    <s v="Yes"/>
    <s v="Qualitative data from providers"/>
    <m/>
    <m/>
    <s v="Yes"/>
    <s v="mcullen@connectwell.ca"/>
    <m/>
    <n v="0"/>
    <n v="1"/>
  </r>
  <r>
    <n v="81"/>
    <d v="2026-06-01T14:21:21"/>
    <d v="2026-06-01T14:27:50"/>
    <s v="anonymous"/>
    <m/>
    <m/>
    <x v="0"/>
    <x v="34"/>
    <s v="Primary Care Collaborative to Memory Clinic;"/>
    <x v="0"/>
    <m/>
    <s v="ConnectWell Community Health Lanark"/>
    <s v="nblack@connectwell.ca"/>
    <x v="0"/>
    <m/>
    <x v="20"/>
    <x v="5"/>
    <s v="Primary Care Based Memory Clinics (e.g. MINT)"/>
    <s v="Specialist Based Memory Clinics"/>
    <s v="MINT Clinic"/>
    <s v="MINT Clinic"/>
    <s v="MINT Clinic"/>
    <s v="MINT Clinic"/>
    <n v="13"/>
    <n v="24"/>
    <n v="0"/>
    <n v="0"/>
    <n v="24"/>
    <x v="0"/>
    <m/>
    <m/>
    <s v="Weekdays;"/>
    <n v="165"/>
    <s v="Manually"/>
    <s v="207 Robertson Drive"/>
    <x v="21"/>
    <x v="0"/>
    <x v="33"/>
    <m/>
    <m/>
    <m/>
    <m/>
    <x v="0"/>
    <s v="East Region;"/>
    <s v="Lanark, Leeds and Grenville OHT;Ottawa West Four Rivers OHT;Ottawa Valley OHT;"/>
    <s v="East Region;"/>
    <s v="East Region;"/>
    <s v="East Region;"/>
    <s v="East Region;"/>
    <s v="1820 hours per year (35 hours/week)"/>
    <n v="2.8000000000000001E-2"/>
    <n v="2.7E-2"/>
    <n v="0"/>
    <n v="0"/>
    <n v="2.3E-2"/>
    <n v="0"/>
    <n v="0"/>
    <n v="0"/>
    <n v="0"/>
    <n v="0"/>
    <n v="0"/>
    <n v="0"/>
    <n v="0"/>
    <n v="0"/>
    <n v="0"/>
    <n v="5.3999999999999999E-2"/>
    <n v="0"/>
    <n v="3.1E-2"/>
    <n v="0"/>
    <n v="0"/>
    <n v="3.1E-2"/>
    <n v="0"/>
    <n v="0"/>
    <m/>
    <m/>
    <m/>
    <s v="0"/>
    <n v="0.19400000000000001"/>
    <n v="6.2E-2"/>
    <n v="0"/>
    <s v="100%"/>
    <s v="Emergency department;Primary Care Practitioner;"/>
    <x v="0"/>
    <m/>
    <x v="1"/>
    <s v="Zarit Caregiver Burden Scale, Cornell scale for depression in dementia "/>
    <s v="Language interpretation"/>
    <x v="1"/>
    <s v="English;"/>
    <x v="0"/>
    <s v="Yes, at initial visit;"/>
    <s v="Hand grip strength, timed gait assessment, Cornell Scale for Depression in Dementia"/>
    <x v="0"/>
    <s v="Yes, at all visits;"/>
    <s v="Montreal Cognitive Assessment, Trails A&amp;B, Caregiver Zarit Burden Scale"/>
    <x v="0"/>
    <s v="Yes, at initial visit;"/>
    <s v="Cornell Scale for Depression in Dementia"/>
    <x v="0"/>
    <s v="No, we do not track anxiety scores;"/>
    <m/>
    <x v="2"/>
    <s v="Yes"/>
    <s v="Qualitative data from providers"/>
    <m/>
    <m/>
    <s v="Yes"/>
    <s v="mcullen@connectwell.ca"/>
    <m/>
    <n v="0"/>
    <n v="1"/>
  </r>
  <r>
    <n v="82"/>
    <d v="2026-06-02T09:28:03"/>
    <d v="2026-06-02T09:58:19"/>
    <s v="anonymous"/>
    <m/>
    <m/>
    <x v="0"/>
    <x v="35"/>
    <s v="Self funded program (organization has opted to allocate general resources to seniors' programming);"/>
    <x v="0"/>
    <m/>
    <s v="MINT Memory Clinic"/>
    <s v="lindsay.nussio@erieshoresfht.ca"/>
    <x v="0"/>
    <m/>
    <x v="20"/>
    <x v="5"/>
    <s v="Primary Care Based Memory Clinics (e.g. MINT)"/>
    <s v="Specialist Based Memory Clinics"/>
    <m/>
    <m/>
    <m/>
    <m/>
    <n v="31"/>
    <n v="101"/>
    <n v="0"/>
    <n v="0"/>
    <n v="101"/>
    <x v="0"/>
    <m/>
    <m/>
    <s v="Weekdays;"/>
    <n v="107"/>
    <m/>
    <s v="197 Talbot St W"/>
    <x v="22"/>
    <x v="0"/>
    <x v="34"/>
    <m/>
    <m/>
    <m/>
    <m/>
    <x v="3"/>
    <m/>
    <m/>
    <m/>
    <m/>
    <m/>
    <s v="Windsor Essex OHT;"/>
    <s v="two days per month"/>
    <n v="0.1"/>
    <m/>
    <m/>
    <m/>
    <m/>
    <m/>
    <m/>
    <n v="0.1"/>
    <m/>
    <m/>
    <m/>
    <m/>
    <n v="0.1"/>
    <m/>
    <m/>
    <m/>
    <m/>
    <n v="0.1"/>
    <n v="0.1"/>
    <n v="0.3"/>
    <m/>
    <m/>
    <m/>
    <m/>
    <m/>
    <m/>
    <m/>
    <n v="0.8"/>
    <n v="0.7"/>
    <n v="0"/>
    <s v="75% to &lt;100%"/>
    <s v="Caregiver;Ontario Health atHome;Primary Care Practitioner;Self-referral;"/>
    <x v="0"/>
    <m/>
    <x v="0"/>
    <m/>
    <m/>
    <x v="0"/>
    <s v="English;"/>
    <x v="0"/>
    <s v="Yes, at all visits;"/>
    <m/>
    <x v="0"/>
    <s v="Yes, at all visits;"/>
    <m/>
    <x v="0"/>
    <s v="Yes, at all visits;"/>
    <m/>
    <x v="2"/>
    <s v="Yes, at all visits;"/>
    <m/>
    <x v="0"/>
    <s v="No"/>
    <m/>
    <m/>
    <m/>
    <s v="Yes"/>
    <s v="jenna.foley@erieshoresfht.ca"/>
    <m/>
    <n v="0"/>
    <n v="1"/>
  </r>
  <r>
    <n v="83"/>
    <d v="2026-06-02T09:58:29"/>
    <d v="2026-06-02T10:18:48"/>
    <s v="anonymous"/>
    <m/>
    <m/>
    <x v="1"/>
    <x v="35"/>
    <s v="Self funded program (organization has opted to allocate general resources to seniors' programming);"/>
    <x v="0"/>
    <m/>
    <s v="MINT Memory Clinic"/>
    <s v="lindsay.nussio@erieshoresfht.ca"/>
    <x v="0"/>
    <m/>
    <x v="20"/>
    <x v="5"/>
    <s v="Primary Care Based Memory Clinics (e.g. MINT)"/>
    <s v="Specialist Based Memory Clinics"/>
    <m/>
    <m/>
    <m/>
    <m/>
    <n v="109"/>
    <n v="201"/>
    <n v="0"/>
    <n v="0"/>
    <n v="201"/>
    <x v="0"/>
    <m/>
    <m/>
    <s v="Weekdays;"/>
    <n v="147"/>
    <m/>
    <s v="197 Talbot St W"/>
    <x v="22"/>
    <x v="0"/>
    <x v="34"/>
    <m/>
    <m/>
    <m/>
    <m/>
    <x v="3"/>
    <m/>
    <m/>
    <m/>
    <m/>
    <m/>
    <s v="Windsor Essex OHT;"/>
    <s v="two days per month"/>
    <n v="0.1"/>
    <m/>
    <m/>
    <m/>
    <m/>
    <m/>
    <m/>
    <n v="0.1"/>
    <m/>
    <m/>
    <m/>
    <m/>
    <n v="0.1"/>
    <m/>
    <m/>
    <m/>
    <m/>
    <n v="0.1"/>
    <n v="0.1"/>
    <n v="0.25"/>
    <m/>
    <m/>
    <m/>
    <m/>
    <m/>
    <m/>
    <m/>
    <n v="0.75"/>
    <n v="0.65"/>
    <n v="0"/>
    <s v="75% to &lt;100%"/>
    <s v="Caregiver;Ontario Health atHome;Primary Care Practitioner;Self-referral;"/>
    <x v="0"/>
    <m/>
    <x v="0"/>
    <m/>
    <m/>
    <x v="0"/>
    <s v="English;"/>
    <x v="0"/>
    <s v="Yes, at all visits;"/>
    <m/>
    <x v="0"/>
    <s v="Yes, at all visits;"/>
    <m/>
    <x v="0"/>
    <s v="Yes, at all visits;"/>
    <m/>
    <x v="2"/>
    <s v="Yes, at all visits;"/>
    <m/>
    <x v="0"/>
    <s v="No"/>
    <m/>
    <m/>
    <m/>
    <s v="Yes"/>
    <s v="jenna.foley@erieshoresfht.ca"/>
    <m/>
    <n v="0"/>
    <n v="1"/>
  </r>
  <r>
    <n v="84"/>
    <d v="2026-06-02T11:33:42"/>
    <d v="2026-06-02T11:56:51"/>
    <s v="anonymous"/>
    <m/>
    <m/>
    <x v="0"/>
    <x v="34"/>
    <s v="Primary Care Collaborative Memory Clinic;"/>
    <x v="0"/>
    <m/>
    <s v="ConnectWell Community Health Lanark"/>
    <s v="nblack@connectwell.ca"/>
    <x v="0"/>
    <m/>
    <x v="20"/>
    <x v="5"/>
    <s v="Primary Care Based Memory Clinics (e.g. MINT)"/>
    <s v="MINT Clinic"/>
    <m/>
    <s v="MINT Clinic"/>
    <s v="MINT Clinic"/>
    <s v="MINT Clinic"/>
    <n v="13"/>
    <n v="24"/>
    <n v="0"/>
    <n v="0"/>
    <n v="24"/>
    <x v="0"/>
    <m/>
    <m/>
    <s v="Weekdays;"/>
    <n v="165"/>
    <s v="Manually"/>
    <s v="207 Robertson Drive"/>
    <x v="21"/>
    <x v="0"/>
    <x v="33"/>
    <m/>
    <m/>
    <m/>
    <m/>
    <x v="0"/>
    <s v="East Region;"/>
    <s v="Ottawa Valley OHT;Lanark, Leeds and Grenville OHT;Ottawa West Four Rivers OHT;"/>
    <s v="East Region;"/>
    <s v="East Region;"/>
    <s v="East Region;"/>
    <s v="East Region;"/>
    <s v="1820 hours per year (35 hours/week)"/>
    <n v="2.8000000000000001E-2"/>
    <n v="2.7E-2"/>
    <n v="0"/>
    <n v="0"/>
    <n v="2.3E-2"/>
    <n v="0"/>
    <n v="0"/>
    <n v="0"/>
    <n v="0"/>
    <n v="0"/>
    <n v="0"/>
    <n v="0"/>
    <n v="0"/>
    <n v="0"/>
    <n v="0"/>
    <n v="5.3999999999999999E-2"/>
    <n v="0"/>
    <n v="3.1E-2"/>
    <n v="0"/>
    <n v="0"/>
    <n v="3.1E-2"/>
    <n v="0"/>
    <n v="0"/>
    <m/>
    <m/>
    <m/>
    <s v="0"/>
    <n v="0.19400000000000001"/>
    <n v="6.2E-2"/>
    <n v="0"/>
    <s v="100%"/>
    <s v="Emergency department;Primary Care Practitioner;"/>
    <x v="0"/>
    <m/>
    <x v="1"/>
    <s v="Zarit Caregiver Burden Scale, Cornell Scale for Depression in Dementia"/>
    <s v="Language interpretation service"/>
    <x v="1"/>
    <s v="English;"/>
    <x v="0"/>
    <s v="Yes, at initial visit;"/>
    <s v="Timed Gait assessment, Hand Grip Strengths evaluation, Cornell Scale for Depression in Dementia"/>
    <x v="0"/>
    <s v="Yes, at all visits;"/>
    <s v="MOCA, Trails A &amp; B, Zarit Caregiver Burden Scale"/>
    <x v="0"/>
    <s v="Yes, at initial visit;"/>
    <s v="Cornell Scale for Depression in Dementia"/>
    <x v="0"/>
    <s v="No, we do not track anxiety scores;"/>
    <m/>
    <x v="2"/>
    <s v="Yes"/>
    <s v="Qualitative data from providers"/>
    <m/>
    <m/>
    <s v="Yes"/>
    <s v="mcullen@connectwell.ca"/>
    <m/>
    <n v="0"/>
    <n v="1"/>
  </r>
  <r>
    <n v="85"/>
    <d v="2026-06-04T07:08:31"/>
    <d v="2026-06-04T07:34:34"/>
    <s v="anonymous"/>
    <m/>
    <m/>
    <x v="0"/>
    <x v="36"/>
    <s v="7131020;"/>
    <x v="0"/>
    <m/>
    <s v="Geriatric Emergency Management (GEM)"/>
    <s v="Jennifer.rascao@lhsc.on.ca"/>
    <x v="0"/>
    <m/>
    <x v="0"/>
    <x v="0"/>
    <m/>
    <m/>
    <m/>
    <s v="Geriatric Emergency Management Program"/>
    <m/>
    <m/>
    <n v="199"/>
    <n v="213"/>
    <m/>
    <m/>
    <n v="213"/>
    <x v="0"/>
    <m/>
    <m/>
    <s v="Weekdays;"/>
    <m/>
    <m/>
    <s v="339 Windermere Road"/>
    <x v="23"/>
    <x v="0"/>
    <x v="35"/>
    <m/>
    <m/>
    <m/>
    <m/>
    <x v="3"/>
    <m/>
    <m/>
    <m/>
    <m/>
    <m/>
    <s v="Middlesex London OHT;"/>
    <s v="1950 hours per year (37.5 hours/week"/>
    <m/>
    <m/>
    <m/>
    <m/>
    <m/>
    <m/>
    <m/>
    <m/>
    <m/>
    <m/>
    <m/>
    <m/>
    <m/>
    <m/>
    <m/>
    <m/>
    <m/>
    <n v="1"/>
    <m/>
    <m/>
    <m/>
    <m/>
    <m/>
    <m/>
    <m/>
    <m/>
    <m/>
    <n v="1"/>
    <n v="1"/>
    <n v="0"/>
    <s v="100%"/>
    <s v="Emergency department;"/>
    <x v="1"/>
    <s v="The ED has an assigned Patient Engagement Specialist. Older adult experience data is collected through the OED Shortform Survey - 2022 (ENGLISH).pdf  _x000a_While this is not exclusive to the GEM service, ED patient experience data is routinely collected. Given that approximately 25–30% of ED volume is aged &gt;65 years, the experience of older adults is indirectly captured within this broader dataset. "/>
    <x v="1"/>
    <s v="Caregiver experience data is not collected using a GEM-specific tool. However, similar to older adult experience, caregiver perspectives are indirectly captured within the overall ED patient experience data set. "/>
    <s v="The GEM team collaborates closely with the Indigenous Health Navigators to support culturally appropriate care planning and patient navigation. "/>
    <x v="2"/>
    <s v="on demand translation services;French;English;"/>
    <x v="0"/>
    <s v="Yes, at all visits;"/>
    <s v="Frailty is assessed as clinically indicated using validated tools, including: _x000a_Rockwood Clinical Frailty Scale  _x000a_ED-InterRAI screen via AUA scoring system  _x000a_In end-of-life contexts, frailty and functional status may also be assessed using PPS and ECOG tools where appropriate. "/>
    <x v="2"/>
    <m/>
    <m/>
    <x v="0"/>
    <s v="Yes, at all visits;"/>
    <s v=" Depression screening is completed as clinically indicated using the following tools:   Geriatric Depression Scale (GDS), PHQ-9, SIG E CAPS framework, Cornell Scale for Depression in Dementia       Where depression is identified as part of Behavioural and Psychological Symptoms of Dementia (BPSD), symptoms are further characterized using the NPI-12. "/>
    <x v="2"/>
    <s v="Yes, at all visits;"/>
    <s v="Anxiety is assessed as clinically indicated using GAD-7 / GAS-10 (as applicable). When anxiety presents within Behavioural and Psychological Symptoms of Dementia (BPSD), it is further characterized using the NPI-12. "/>
    <x v="0"/>
    <s v="No"/>
    <m/>
    <m/>
    <s v="Program Story: Sustained Community Living Through Early GEM Intervention and Integrated Supports      A recent referral involved a 91-year-old female living independently in an apartment with no local family supports, presenting to the ED following a non-injurious fall. GEM was consulted to complete a comprehensive assessment and facilitate linkage to community supports. On chart review, the patient had been assessed by GEM approximately two years prior, at which time concerns were noted regarding mobility decline, emerging functional deterioration, low mood, poor nutrition, social isolation, and loneliness. She had intermittent frequent ED presentations and was previously identified within frequent ED user discussions. At that time, her trajectory appeared to be toward residential care or long-term care; however, financial constraints limited access to retirement home placement. GEM recommended referrals to the Regional Geriatric Outreach Program (RGPO), Ontario Health atHome (OHaH), and community supports including the London InterCommunity Health Centre Seniors Wrap Around Program and primary care engagement. At the current presentation, the patient remains community dwelling and demonstrates improved overall resilience and reduced frailty. She has since been connected with OHaH services (PT/OT), continues participation in a weekly Seniors Wrap Around program, and receives ongoing PSW support with active follow-up from a community care coordinator.  Since initial GEM involvement, she has had only three ED visits and one subsequent surgical admission. This trajectory suggests improved stability and reduced acute care utilization.      While outcomes are likely multifactorial, contributing elements include early GEM involvement, coordinated RGP outreach, strengthened social supports, and consistent community-based services. "/>
    <s v="Yes"/>
    <s v="Jennifer.rascao@lhsc.on.ca"/>
    <m/>
    <n v="0"/>
    <n v="1"/>
  </r>
  <r>
    <n v="86"/>
    <d v="2026-06-04T07:34:53"/>
    <d v="2026-06-04T07:43:12"/>
    <s v="anonymous"/>
    <m/>
    <m/>
    <x v="1"/>
    <x v="36"/>
    <s v="7131020;"/>
    <x v="0"/>
    <m/>
    <s v="Geriatric Emergency Management (GEM)"/>
    <s v="jennifer.rascao@lhsc.on.ca"/>
    <x v="0"/>
    <m/>
    <x v="0"/>
    <x v="0"/>
    <m/>
    <m/>
    <m/>
    <s v="Geriatric Emergency Management Program"/>
    <m/>
    <m/>
    <n v="245"/>
    <n v="255"/>
    <m/>
    <m/>
    <n v="255"/>
    <x v="0"/>
    <m/>
    <m/>
    <s v="Weekdays;"/>
    <m/>
    <m/>
    <s v="339 Windermere Road"/>
    <x v="23"/>
    <x v="0"/>
    <x v="35"/>
    <m/>
    <m/>
    <m/>
    <m/>
    <x v="3"/>
    <m/>
    <m/>
    <m/>
    <m/>
    <m/>
    <s v="Middlesex London OHT;"/>
    <s v="1950 hours per year (37.5 hours/week"/>
    <m/>
    <m/>
    <m/>
    <m/>
    <m/>
    <m/>
    <m/>
    <m/>
    <m/>
    <m/>
    <m/>
    <m/>
    <m/>
    <m/>
    <m/>
    <m/>
    <m/>
    <n v="1"/>
    <m/>
    <m/>
    <m/>
    <m/>
    <m/>
    <m/>
    <m/>
    <m/>
    <m/>
    <n v="1"/>
    <n v="1"/>
    <n v="1"/>
    <s v="100%"/>
    <s v="Emergency department;"/>
    <x v="1"/>
    <s v="The ED has an assigned Patient Engagement Specialist. Older adult experience data is collected through the OED Shortform Survey - 2022 (ENGLISH).pdf  _x000a__x000a_While this is not exclusive to the GEM service, ED patient experience data is routinely collected. Given that approximately 25–30% of ED volume is aged &gt;65 years, the experience of older adults is indirectly captured within this broader dataset. "/>
    <x v="1"/>
    <s v="Caregiver experience data is not collected using a GEM-specific tool. However, similar to older adult experience, caregiver perspectives are indirectly captured within the overall ED patient experience data set. "/>
    <s v="The GEM team collaborates closely with the Indigenous Health Navigators to support culturally appropriate care planning and patient navigation. "/>
    <x v="2"/>
    <s v="English;French;on demand interpretation services;"/>
    <x v="0"/>
    <s v="Yes, at all visits;"/>
    <s v="Frailty is assessed as clinically indicated using validated tools, including: _x000a__x000a_Rockwood Clinical Frailty Scale  _x000a__x000a_ED-InterRAI screen via AUA scoring system  _x000a__x000a_ _x000a__x000a_In end-of-life contexts, frailty and functional status may also be assessed using PPS and ECOG tools where appropriate. "/>
    <x v="2"/>
    <m/>
    <m/>
    <x v="0"/>
    <s v="Yes, at all visits;"/>
    <s v="Depression screening is completed as clinically indicated using the following tools:   Geriatric Depression Scale (GDS)    PHQ-9    SIG E CAPS framework    Cornell Scale for Depression in Dementia       Where depression is identified as part of Behavioural and Psychological Symptoms of Dementia (BPSD), symptoms are further characterized using the NPI-12. "/>
    <x v="2"/>
    <s v="Yes, at all visits;"/>
    <s v=" Anxiety is assessed as clinically indicated using:   GAD-7 / GAS-10 (as applicable)       When anxiety presents within Behavioural and Psychological Symptoms of Dementia (BPSD), it is further characterized using the NPI-12. "/>
    <x v="0"/>
    <s v="No"/>
    <m/>
    <m/>
    <m/>
    <s v="Yes"/>
    <s v="Jennifer.rascao@lhsc.on.ca"/>
    <m/>
    <n v="0"/>
    <n v="1"/>
  </r>
  <r>
    <n v="87"/>
    <d v="2026-06-04T07:43:18"/>
    <d v="2026-06-04T07:48:44"/>
    <s v="anonymous"/>
    <m/>
    <m/>
    <x v="0"/>
    <x v="37"/>
    <s v="7131020;"/>
    <x v="0"/>
    <m/>
    <s v="Geriatric Emergency Management (GEM)"/>
    <s v="jennifer.rascao@lhsc.on.ca"/>
    <x v="0"/>
    <m/>
    <x v="0"/>
    <x v="0"/>
    <m/>
    <m/>
    <m/>
    <s v="Geriatric Emergency Management Program"/>
    <m/>
    <m/>
    <n v="227"/>
    <n v="243"/>
    <m/>
    <m/>
    <n v="243"/>
    <x v="0"/>
    <m/>
    <m/>
    <s v="Weekdays;"/>
    <m/>
    <m/>
    <s v="800 Commissioners Road East"/>
    <x v="23"/>
    <x v="0"/>
    <x v="36"/>
    <m/>
    <m/>
    <m/>
    <m/>
    <x v="3"/>
    <m/>
    <m/>
    <m/>
    <m/>
    <m/>
    <s v="Middlesex London OHT;"/>
    <s v="1950 hours per year (37.5 hours/week"/>
    <m/>
    <m/>
    <m/>
    <m/>
    <m/>
    <m/>
    <m/>
    <m/>
    <m/>
    <m/>
    <m/>
    <m/>
    <m/>
    <m/>
    <m/>
    <m/>
    <m/>
    <n v="1"/>
    <m/>
    <m/>
    <m/>
    <m/>
    <m/>
    <m/>
    <m/>
    <m/>
    <m/>
    <n v="1"/>
    <n v="1"/>
    <m/>
    <s v="100%"/>
    <s v="Emergency department;"/>
    <x v="1"/>
    <s v="The ED has an assigned Patient Engagement Specialist. Older adult experience data is collected through the OED Shortform Survey - 2022 (ENGLISH).pdf  _x000a__x000a_ _x000a__x000a_While this is not exclusive to the GEM service, ED patient experience data is routinely collected. Given that approximately 25–30% of ED volume is aged &gt;65 years, the experience of older adults is indirectly captured within this broader dataset. "/>
    <x v="1"/>
    <s v="Caregiver experience data is not collected using a GEM-specific tool. However, similar to older adult experience, caregiver perspectives are indirectly captured within the overall ED patient experience data set. "/>
    <s v="The GEM team collaborates closely with the Indigenous Health Navigators to support culturally appropriate care planning and patient navigation"/>
    <x v="2"/>
    <s v="English;French;on demand translation services;"/>
    <x v="0"/>
    <s v="Yes, at all visits;"/>
    <s v="Frailty is assessed as clinically indicated using validated tools, including: _x000a__x000a_Rockwood Clinical Frailty Scale  _x000a__x000a_ED-InterRAI screen via AUA scoring system  _x000a__x000a_ _x000a__x000a_In end-of-life contexts, frailty and functional status may also be assessed using PPS and ECOG tools where appropriate. "/>
    <x v="2"/>
    <m/>
    <m/>
    <x v="0"/>
    <s v="Yes, at all visits;"/>
    <s v="Depression screening is completed as clinically indicated using the following tools:   Geriatric Depression Scale (GDS)    PHQ-9    SIG E CAPS framework    Cornell Scale for Depression in Dementia       Where depression is identified as part of Behavioural and Psychological Symptoms of Dementia (BPSD), symptoms are further characterized using the NPI-12. "/>
    <x v="2"/>
    <s v="Yes, at all visits;"/>
    <s v="Anxiety is assessed as clinically indicated using:   GAD-7 / GAS-10 (as applicable)       When anxiety presents within Behavioural and Psychological Symptoms of Dementia (BPSD), it is further characterized using the NPI-12. "/>
    <x v="0"/>
    <s v="No"/>
    <m/>
    <m/>
    <m/>
    <s v="Yes"/>
    <s v="Jennifer.rascao@lhsc.on.ca"/>
    <m/>
    <n v="0"/>
    <n v="1"/>
  </r>
  <r>
    <n v="88"/>
    <d v="2026-06-04T07:48:49"/>
    <d v="2026-06-04T07:54:12"/>
    <s v="anonymous"/>
    <m/>
    <m/>
    <x v="1"/>
    <x v="37"/>
    <s v="7131020;"/>
    <x v="0"/>
    <m/>
    <s v="Geriatric Emergency Management (GEM)"/>
    <s v="jennifer.rascao@lhsc.on.ca"/>
    <x v="0"/>
    <m/>
    <x v="0"/>
    <x v="0"/>
    <m/>
    <m/>
    <m/>
    <s v="Geriatric Emergency Management Program"/>
    <m/>
    <m/>
    <n v="250"/>
    <n v="264"/>
    <m/>
    <m/>
    <n v="264"/>
    <x v="0"/>
    <m/>
    <m/>
    <s v="Weekdays;"/>
    <m/>
    <m/>
    <s v="800 Commissioners Road East"/>
    <x v="23"/>
    <x v="0"/>
    <x v="36"/>
    <m/>
    <m/>
    <m/>
    <m/>
    <x v="3"/>
    <m/>
    <m/>
    <m/>
    <m/>
    <m/>
    <s v="Middlesex London OHT;"/>
    <s v="1950 hours per year (37.5 hours/week"/>
    <m/>
    <m/>
    <m/>
    <m/>
    <m/>
    <m/>
    <m/>
    <m/>
    <m/>
    <m/>
    <m/>
    <m/>
    <m/>
    <m/>
    <m/>
    <m/>
    <m/>
    <n v="1"/>
    <m/>
    <m/>
    <m/>
    <m/>
    <m/>
    <m/>
    <m/>
    <m/>
    <m/>
    <n v="1"/>
    <n v="1"/>
    <m/>
    <s v="100%"/>
    <s v="Emergency department;"/>
    <x v="1"/>
    <s v="The ED has an assigned Patient Engagement Specialist. Older adult experience data is collected through the OED Shortform Survey - 2022 (ENGLISH).pdf  _x000a__x000a_ _x000a__x000a_While this is not exclusive to the GEM service, ED patient experience data is routinely collected. Given that approximately 25–30% of ED volume is aged &gt;65 years, the experience of older adults is indirectly captured within this broader dataset. "/>
    <x v="1"/>
    <s v="Caregiver experience data is not collected using a GEM-specific tool. However, similar to older adult experience, caregiver perspectives are indirectly captured within the overall ED patient experience data set"/>
    <s v="The GEM team collaborates closely with the Indigenous Health Navigators to support culturally appropriate care planning and patient navigation. "/>
    <x v="2"/>
    <s v="English;French;on demand translation service;"/>
    <x v="0"/>
    <s v="Yes, at all visits;"/>
    <s v="Frailty is assessed as clinically indicated using validated tools, including: _x000a__x000a_Rockwood Clinical Frailty Scale  _x000a__x000a_ED-InterRAI screen via AUA scoring system  _x000a__x000a_ _x000a__x000a_In end-of-life contexts, frailty and functional status may also be assessed using PPS and ECOG tools where appropriate. "/>
    <x v="2"/>
    <m/>
    <m/>
    <x v="0"/>
    <s v="Yes, at all visits;"/>
    <s v="Depression screening is completed as clinically indicated using the following tools:   Geriatric Depression Scale (GDS)    PHQ-9    SIG E CAPS framework    Cornell Scale for Depression in Dementia       Where depression is identified as part of Behavioural and Psychological Symptoms of Dementia (BPSD), symptoms are further characterized using the NPI-12. "/>
    <x v="2"/>
    <s v="Yes, at all visits;"/>
    <s v="Anxiety is assessed as clinically indicated using:   GAD-7 / GAS-10 (as applicable)       When anxiety presents within Behavioural and Psychological Symptoms of Dementia (BPSD), it is further characterized using the NPI-12. "/>
    <x v="0"/>
    <s v="No"/>
    <m/>
    <m/>
    <m/>
    <s v="Yes"/>
    <s v="Jennifer.rascao@lhsc.on.ca"/>
    <m/>
    <n v="0"/>
    <n v="1"/>
  </r>
  <r>
    <n v="89"/>
    <d v="2026-06-04T12:09:21"/>
    <d v="2026-06-04T12:32:53"/>
    <s v="anonymous"/>
    <m/>
    <m/>
    <x v="0"/>
    <x v="38"/>
    <s v="1-1-725104010;"/>
    <x v="0"/>
    <m/>
    <s v="Primary Care Outreach to Seniors"/>
    <s v="cathier@seochc.on.ca"/>
    <x v="0"/>
    <m/>
    <x v="21"/>
    <x v="5"/>
    <m/>
    <s v="Primary Care Outreach"/>
    <m/>
    <m/>
    <m/>
    <m/>
    <n v="1498"/>
    <n v="2920"/>
    <n v="2592"/>
    <m/>
    <n v="5512"/>
    <x v="0"/>
    <m/>
    <m/>
    <s v="Weekdays;"/>
    <n v="30"/>
    <m/>
    <s v="600-1355 Bank street"/>
    <x v="11"/>
    <x v="0"/>
    <x v="37"/>
    <s v="353 Pitt Street"/>
    <s v="Cornwall"/>
    <s v="K6J 3R1"/>
    <s v="207 Robertson Drive, Lanark, ON K0G 1K0"/>
    <x v="0"/>
    <m/>
    <s v="Archipel OHT;Great River OHT;Lanark, Leeds and Grenville OHT;Ottawa OHT;Ottawa West Four Rivers OHT;"/>
    <m/>
    <m/>
    <m/>
    <m/>
    <s v="1820 hours per year (35 hours/week)"/>
    <n v="1.5"/>
    <n v="1"/>
    <m/>
    <m/>
    <m/>
    <m/>
    <m/>
    <n v="0.6"/>
    <m/>
    <m/>
    <m/>
    <m/>
    <m/>
    <m/>
    <m/>
    <m/>
    <m/>
    <n v="6"/>
    <m/>
    <m/>
    <m/>
    <m/>
    <m/>
    <m/>
    <m/>
    <n v="8"/>
    <s v="Community Health Workers 8"/>
    <n v="9.1"/>
    <n v="14.6"/>
    <m/>
    <s v="100%"/>
    <s v="Caregiver;Community organization;Community paramedicine;Emergency department;Ontario Health atHome;Ontario Health Team;Primary Care Network;Primary Care Practitioner;Self-referral;Community Support Services;"/>
    <x v="1"/>
    <s v="We use a standardize form to collect client experience survey and clients are contacted by a volunteer."/>
    <x v="0"/>
    <m/>
    <s v="We use Ottawa Language Access services for cultural interpretation"/>
    <x v="1"/>
    <s v="English;French;As needed through interpretation;"/>
    <x v="0"/>
    <s v="Yes, at initial visit;"/>
    <s v="Rockwood"/>
    <x v="1"/>
    <s v="No, we do not track dementia stage;"/>
    <m/>
    <x v="1"/>
    <s v="No, we do not track depression scores;"/>
    <m/>
    <x v="0"/>
    <s v="No, we do not track anxiety scores;"/>
    <m/>
    <x v="1"/>
    <m/>
    <m/>
    <m/>
    <m/>
    <s v="Yes"/>
    <s v="cathier@seochc.on.ca"/>
    <m/>
    <n v="0"/>
    <n v="1"/>
  </r>
  <r>
    <n v="90"/>
    <d v="2026-06-04T12:33:01"/>
    <d v="2026-06-04T12:43:35"/>
    <s v="anonymous"/>
    <m/>
    <m/>
    <x v="1"/>
    <x v="38"/>
    <s v="725104010;"/>
    <x v="0"/>
    <m/>
    <s v="Primary Care Outreach to Seniors"/>
    <s v="cathier@seochc.on.ca"/>
    <x v="0"/>
    <m/>
    <x v="21"/>
    <x v="5"/>
    <m/>
    <s v="Older Adult Population Health/Focused Program "/>
    <m/>
    <m/>
    <m/>
    <m/>
    <n v="2732"/>
    <n v="1690"/>
    <n v="3336"/>
    <m/>
    <n v="5026"/>
    <x v="0"/>
    <m/>
    <m/>
    <s v="Weekdays;"/>
    <n v="30"/>
    <m/>
    <s v="600-1355 Bank street"/>
    <x v="11"/>
    <x v="0"/>
    <x v="37"/>
    <s v="207 Robertson Dr."/>
    <s v="Lanark, ON"/>
    <s v="K0G 1K0"/>
    <s v="353 Pitt Street, Cornwall, ON K6J 3R1"/>
    <x v="0"/>
    <m/>
    <s v="Archipel OHT;Great River OHT;Lanark, Leeds and Grenville OHT;Ottawa OHT;Ottawa West Four Rivers OHT;"/>
    <m/>
    <m/>
    <m/>
    <m/>
    <s v="1820 hours per year (35 hours/week)"/>
    <n v="1.5"/>
    <n v="1"/>
    <m/>
    <m/>
    <m/>
    <m/>
    <m/>
    <n v="1"/>
    <m/>
    <m/>
    <m/>
    <m/>
    <m/>
    <m/>
    <m/>
    <m/>
    <m/>
    <n v="6"/>
    <m/>
    <m/>
    <m/>
    <m/>
    <m/>
    <m/>
    <m/>
    <n v="8"/>
    <s v="Community Health Workers: 8"/>
    <n v="9.5"/>
    <n v="15"/>
    <n v="0"/>
    <s v="100%"/>
    <s v="Caregiver;Community organization;Community paramedicine;Ontario Health Team;Ontario Health atHome;Primary Care Network;Primary Care Practitioner;Self-referral;Community Support Services;"/>
    <x v="1"/>
    <s v="Standardized Client experience survey done by volunteers"/>
    <x v="0"/>
    <m/>
    <s v="We use cultural interpretation services to support clients through Ottawa Language Access and RIO"/>
    <x v="2"/>
    <s v="English;French;with the use of interpretors;"/>
    <x v="0"/>
    <s v="Yes, at initial visit;"/>
    <s v="Rockwood"/>
    <x v="1"/>
    <s v="No, we do not track dementia stage;"/>
    <m/>
    <x v="1"/>
    <s v="No, we do not track depression scores;"/>
    <m/>
    <x v="0"/>
    <s v="No, we do not track anxiety scores;"/>
    <m/>
    <x v="0"/>
    <s v="No"/>
    <m/>
    <m/>
    <m/>
    <s v="Yes"/>
    <s v="cathier@seochc.on.ca"/>
    <m/>
    <n v="0"/>
    <n v="1"/>
  </r>
  <r>
    <n v="91"/>
    <d v="2026-06-05T09:54:58"/>
    <d v="2026-06-05T10:04:01"/>
    <s v="anonymous"/>
    <m/>
    <m/>
    <x v="1"/>
    <x v="37"/>
    <s v="7127625;"/>
    <x v="0"/>
    <m/>
    <s v="Geriatric Behavioural Unit"/>
    <s v="Tammy.Fisher@lhsc.on.ca"/>
    <x v="0"/>
    <m/>
    <x v="17"/>
    <x v="4"/>
    <m/>
    <m/>
    <m/>
    <m/>
    <s v="Geriatric Assessment and Treatment Unit"/>
    <m/>
    <n v="50"/>
    <n v="53"/>
    <n v="0"/>
    <n v="0"/>
    <n v="53"/>
    <x v="1"/>
    <s v="12"/>
    <s v="100"/>
    <s v="All of the above (e.g. a service operating 24/7);"/>
    <m/>
    <m/>
    <s v="800 Commissioners Road East"/>
    <x v="23"/>
    <x v="0"/>
    <x v="36"/>
    <m/>
    <m/>
    <m/>
    <m/>
    <x v="3"/>
    <m/>
    <m/>
    <m/>
    <m/>
    <m/>
    <s v="Middlesex London OHT;"/>
    <s v="1950 hours per year (37.5 hours/week"/>
    <n v="0.5"/>
    <n v="0.1"/>
    <n v="0"/>
    <n v="0.2"/>
    <m/>
    <n v="1"/>
    <m/>
    <m/>
    <n v="0.25"/>
    <n v="0.25"/>
    <m/>
    <n v="5.6"/>
    <n v="0.3"/>
    <m/>
    <m/>
    <m/>
    <m/>
    <n v="8.4"/>
    <n v="12.6"/>
    <m/>
    <n v="1"/>
    <m/>
    <n v="0.5"/>
    <m/>
    <m/>
    <m/>
    <m/>
    <n v="30.700000000000003"/>
    <n v="29.1"/>
    <n v="0"/>
    <s v="75% to &lt;100%"/>
    <s v="geriatric psychiatrist;"/>
    <x v="0"/>
    <m/>
    <x v="0"/>
    <m/>
    <m/>
    <x v="0"/>
    <s v="English;"/>
    <x v="0"/>
    <s v="No, we do not track frailty status;"/>
    <m/>
    <x v="1"/>
    <s v="No, we do not track dementia stage;"/>
    <m/>
    <x v="1"/>
    <s v="No, we do not track depression scores;"/>
    <m/>
    <x v="0"/>
    <s v="No, we do not track anxiety scores;"/>
    <m/>
    <x v="0"/>
    <s v="No"/>
    <m/>
    <m/>
    <m/>
    <s v="Yes"/>
    <s v="Jennifer.Newman@lhsc.on.ca"/>
    <m/>
    <n v="0"/>
    <n v="1"/>
  </r>
  <r>
    <n v="93"/>
    <d v="2026-06-05T10:04:03"/>
    <d v="2026-06-05T10:07:12"/>
    <s v="anonymous"/>
    <m/>
    <m/>
    <x v="0"/>
    <x v="37"/>
    <s v="7127625;"/>
    <x v="0"/>
    <m/>
    <s v="Geriatric Behavioural Unit"/>
    <s v="Tammy.Fisher@lhsc.on.ca"/>
    <x v="0"/>
    <m/>
    <x v="17"/>
    <x v="4"/>
    <m/>
    <m/>
    <m/>
    <m/>
    <s v="Geriatric Assessment and Treatment Unit"/>
    <m/>
    <n v="44"/>
    <n v="47"/>
    <m/>
    <m/>
    <n v="47"/>
    <x v="1"/>
    <s v="12"/>
    <s v="100"/>
    <s v="All of the above (e.g. a service operating 24/7);"/>
    <m/>
    <m/>
    <s v="800 Commissioners Road East"/>
    <x v="23"/>
    <x v="0"/>
    <x v="36"/>
    <m/>
    <m/>
    <m/>
    <m/>
    <x v="3"/>
    <m/>
    <m/>
    <m/>
    <m/>
    <m/>
    <s v="Middlesex London OHT;"/>
    <s v="1950 hours per year (37.5 hours/week"/>
    <n v="0.5"/>
    <n v="0.1"/>
    <m/>
    <m/>
    <m/>
    <n v="1"/>
    <m/>
    <m/>
    <n v="0.25"/>
    <n v="0.25"/>
    <m/>
    <n v="5.6"/>
    <n v="0.3"/>
    <m/>
    <m/>
    <m/>
    <m/>
    <n v="8.6"/>
    <n v="12.6"/>
    <n v="1"/>
    <m/>
    <m/>
    <n v="0.5"/>
    <m/>
    <m/>
    <m/>
    <m/>
    <n v="30.699999999999996"/>
    <n v="29.099999999999998"/>
    <n v="0"/>
    <s v="75% to &lt;100%"/>
    <s v="Geriatric psychiatrist;"/>
    <x v="0"/>
    <m/>
    <x v="0"/>
    <m/>
    <m/>
    <x v="0"/>
    <s v="English;"/>
    <x v="0"/>
    <s v="No, we do not track frailty status;"/>
    <m/>
    <x v="1"/>
    <s v="No, we do not track dementia stage;"/>
    <m/>
    <x v="1"/>
    <s v="No, we do not track depression scores;"/>
    <m/>
    <x v="0"/>
    <s v="No, we do not track anxiety scores;"/>
    <m/>
    <x v="0"/>
    <s v="No"/>
    <m/>
    <m/>
    <m/>
    <s v="Yes"/>
    <s v="Jennifer.Newman@lhsc.on.ca"/>
    <m/>
    <n v="0"/>
    <n v="1"/>
  </r>
  <r>
    <n v="94"/>
    <d v="2026-06-05T10:54:24"/>
    <d v="2026-06-05T11:06:26"/>
    <s v="anonymous"/>
    <m/>
    <m/>
    <x v="1"/>
    <x v="0"/>
    <s v="?;"/>
    <x v="0"/>
    <m/>
    <s v="Geriatric Emergency Management (GEM)"/>
    <s v="shawkins@seniorscarenetwork.ca"/>
    <x v="0"/>
    <m/>
    <x v="0"/>
    <x v="0"/>
    <m/>
    <m/>
    <m/>
    <s v="Geriatric Emergency Management Program"/>
    <m/>
    <m/>
    <n v="507"/>
    <n v="495"/>
    <n v="71"/>
    <n v="0"/>
    <n v="566"/>
    <x v="0"/>
    <m/>
    <m/>
    <s v="Weekdays;"/>
    <m/>
    <m/>
    <s v="580 Harwood Ave S"/>
    <x v="0"/>
    <x v="0"/>
    <x v="0"/>
    <m/>
    <m/>
    <m/>
    <m/>
    <x v="0"/>
    <m/>
    <s v="Durham OHT;"/>
    <m/>
    <m/>
    <m/>
    <m/>
    <s v="1950 hours per year (37.5 hours/week"/>
    <n v="0"/>
    <n v="0"/>
    <m/>
    <m/>
    <m/>
    <m/>
    <m/>
    <m/>
    <m/>
    <m/>
    <m/>
    <m/>
    <m/>
    <m/>
    <m/>
    <m/>
    <m/>
    <n v="1"/>
    <m/>
    <m/>
    <m/>
    <m/>
    <m/>
    <m/>
    <m/>
    <m/>
    <m/>
    <n v="1"/>
    <n v="1"/>
    <n v="1"/>
    <s v="100%"/>
    <s v="Emergency department;"/>
    <x v="0"/>
    <m/>
    <x v="0"/>
    <m/>
    <m/>
    <x v="4"/>
    <s v="English;French;"/>
    <x v="0"/>
    <s v="Yes, at all visits;"/>
    <s v="CFS"/>
    <x v="0"/>
    <s v="Yes, at all visits;"/>
    <s v="GDS"/>
    <x v="0"/>
    <s v="Yes, at all visits;"/>
    <s v="GDS"/>
    <x v="0"/>
    <s v="No, we do not track anxiety scores;"/>
    <m/>
    <x v="0"/>
    <s v="No"/>
    <m/>
    <m/>
    <m/>
    <s v="Yes"/>
    <s v="shawkins@seniorscarenetwork.ca"/>
    <m/>
    <n v="0"/>
    <n v="1"/>
  </r>
  <r>
    <n v="95"/>
    <d v="2026-06-05T11:06:29"/>
    <d v="2026-06-05T11:14:35"/>
    <s v="anonymous"/>
    <m/>
    <m/>
    <x v="1"/>
    <x v="1"/>
    <m/>
    <x v="0"/>
    <m/>
    <s v="Geriatric Emergency Management (GEM)"/>
    <s v="shawkins@seniorscarenetwork.ca"/>
    <x v="0"/>
    <m/>
    <x v="0"/>
    <x v="0"/>
    <m/>
    <m/>
    <m/>
    <s v="Geriatric Emergency Management Program"/>
    <m/>
    <m/>
    <n v="101"/>
    <n v="81"/>
    <n v="26"/>
    <n v="0"/>
    <n v="107"/>
    <x v="0"/>
    <m/>
    <m/>
    <s v="Weekdays;"/>
    <m/>
    <m/>
    <s v="47 Liberty St S"/>
    <x v="1"/>
    <x v="0"/>
    <x v="1"/>
    <m/>
    <m/>
    <m/>
    <m/>
    <x v="0"/>
    <m/>
    <s v="Durham OHT;"/>
    <m/>
    <m/>
    <m/>
    <m/>
    <s v="1950 hours per year (37.5 hours/week"/>
    <m/>
    <m/>
    <m/>
    <m/>
    <m/>
    <m/>
    <m/>
    <m/>
    <m/>
    <m/>
    <m/>
    <m/>
    <m/>
    <m/>
    <m/>
    <m/>
    <m/>
    <n v="1"/>
    <m/>
    <m/>
    <m/>
    <m/>
    <m/>
    <m/>
    <m/>
    <m/>
    <m/>
    <n v="1"/>
    <n v="1"/>
    <m/>
    <s v="100%"/>
    <s v="Emergency department;"/>
    <x v="0"/>
    <m/>
    <x v="0"/>
    <m/>
    <m/>
    <x v="4"/>
    <s v="English;French;"/>
    <x v="0"/>
    <s v="Yes, at all visits;"/>
    <s v="CFS"/>
    <x v="0"/>
    <s v="Yes, at all visits;"/>
    <s v="GDS"/>
    <x v="0"/>
    <s v="Yes, at all visits;"/>
    <s v="GDS"/>
    <x v="0"/>
    <s v="No, we do not track anxiety scores;"/>
    <m/>
    <x v="0"/>
    <s v="No"/>
    <m/>
    <m/>
    <m/>
    <s v="Yes"/>
    <s v="shawkins@seniorscarenetwork.ca"/>
    <m/>
    <n v="0"/>
    <n v="1"/>
  </r>
  <r>
    <n v="96"/>
    <d v="2026-06-09T08:36:24"/>
    <d v="2026-06-09T08:50:12"/>
    <s v="anonymous"/>
    <m/>
    <m/>
    <x v="0"/>
    <x v="27"/>
    <s v="7* 5 10 76 96 (COM Clinics/Programs - MH Psycho-geriatric);"/>
    <x v="0"/>
    <m/>
    <s v="Huron Perth Geriatric Coordinated Intake"/>
    <s v="rodney.phillips@hpha.ca"/>
    <x v="2"/>
    <m/>
    <x v="13"/>
    <x v="6"/>
    <m/>
    <s v="Shared Care - Geriatrics"/>
    <m/>
    <m/>
    <m/>
    <m/>
    <n v="858"/>
    <n v="0"/>
    <n v="0"/>
    <n v="0"/>
    <n v="0"/>
    <x v="0"/>
    <m/>
    <m/>
    <s v="Weekdays;"/>
    <m/>
    <m/>
    <s v="28 Centennial Dr."/>
    <x v="17"/>
    <x v="0"/>
    <x v="26"/>
    <s v="90 John Street S"/>
    <s v="Stratford"/>
    <s v="N5A 2Y8"/>
    <m/>
    <x v="3"/>
    <m/>
    <m/>
    <m/>
    <m/>
    <m/>
    <s v="Huron Perth and Area OHT;"/>
    <s v="1950 hours per year (37.5 hours/week"/>
    <n v="0"/>
    <n v="0"/>
    <n v="0"/>
    <n v="0"/>
    <n v="0"/>
    <n v="0"/>
    <n v="0"/>
    <n v="0"/>
    <n v="0"/>
    <n v="0"/>
    <n v="0"/>
    <n v="0"/>
    <n v="0"/>
    <n v="0"/>
    <n v="0"/>
    <n v="0"/>
    <n v="0"/>
    <n v="0.2"/>
    <n v="0"/>
    <n v="0"/>
    <n v="0"/>
    <n v="0"/>
    <n v="0"/>
    <m/>
    <m/>
    <m/>
    <s v="0"/>
    <n v="0.2"/>
    <n v="0.2"/>
    <n v="0"/>
    <s v="75% to &lt;100%"/>
    <s v="Caregiver;Community organization;Community paramedicine;Emergency department;Ontario Health atHome;Primary Care Practitioner;Self-referral;"/>
    <x v="0"/>
    <m/>
    <x v="0"/>
    <m/>
    <m/>
    <x v="0"/>
    <s v="English;"/>
    <x v="0"/>
    <s v="No, we do not track frailty status;"/>
    <m/>
    <x v="1"/>
    <s v="No, we do not track dementia stage;"/>
    <m/>
    <x v="1"/>
    <s v="No, we do not track depression scores;"/>
    <m/>
    <x v="0"/>
    <s v="No, we do not track anxiety scores;"/>
    <m/>
    <x v="0"/>
    <s v="No"/>
    <m/>
    <m/>
    <m/>
    <s v="Yes"/>
    <s v="frances.taylor@hpha.ca"/>
    <m/>
    <n v="0"/>
    <n v="1"/>
  </r>
  <r>
    <n v="97"/>
    <d v="2026-06-09T08:50:16"/>
    <d v="2026-06-09T08:55:34"/>
    <s v="anonymous"/>
    <m/>
    <m/>
    <x v="1"/>
    <x v="27"/>
    <s v="7* 5 10 76 96 (COM Clinics/Programs - MH Psycho-geriatric);"/>
    <x v="0"/>
    <m/>
    <s v="Huron Perth Geriatric Coordinated Intake"/>
    <s v="rodney.phillips@hpha.ca"/>
    <x v="2"/>
    <m/>
    <x v="13"/>
    <x v="6"/>
    <m/>
    <s v="Shared Care - Geriatrics"/>
    <m/>
    <m/>
    <m/>
    <m/>
    <n v="789"/>
    <n v="0"/>
    <n v="10"/>
    <n v="0"/>
    <n v="10"/>
    <x v="0"/>
    <m/>
    <m/>
    <s v="Weekdays;"/>
    <m/>
    <m/>
    <s v="28 Centennial Dr."/>
    <x v="17"/>
    <x v="0"/>
    <x v="26"/>
    <s v="90 John Street S"/>
    <s v="Stratford"/>
    <s v="N5A 2Y8"/>
    <m/>
    <x v="3"/>
    <m/>
    <m/>
    <m/>
    <m/>
    <m/>
    <s v="Huron Perth and Area OHT;"/>
    <s v="1950 hours per year (37.5 hours/week"/>
    <n v="0"/>
    <n v="0"/>
    <n v="0"/>
    <n v="0"/>
    <n v="0"/>
    <n v="0"/>
    <n v="0"/>
    <n v="0"/>
    <n v="0"/>
    <n v="0"/>
    <n v="0"/>
    <n v="0"/>
    <n v="0"/>
    <n v="0"/>
    <n v="0"/>
    <n v="0"/>
    <n v="0"/>
    <n v="0.2"/>
    <n v="0"/>
    <n v="0"/>
    <n v="0"/>
    <n v="0"/>
    <n v="0"/>
    <m/>
    <m/>
    <m/>
    <s v="0"/>
    <n v="0.2"/>
    <n v="0.2"/>
    <n v="0"/>
    <s v="75% to &lt;100%"/>
    <s v="Caregiver;Community organization;Community paramedicine;Emergency department;Ontario Health atHome;Primary Care Practitioner;Self-referral;"/>
    <x v="0"/>
    <m/>
    <x v="0"/>
    <m/>
    <m/>
    <x v="0"/>
    <s v="English;"/>
    <x v="0"/>
    <s v="No, we do not track frailty status;"/>
    <m/>
    <x v="1"/>
    <s v="No, we do not track dementia stage;"/>
    <m/>
    <x v="1"/>
    <s v="No, we do not track depression scores;"/>
    <m/>
    <x v="0"/>
    <s v="No, we do not track anxiety scores;"/>
    <m/>
    <x v="0"/>
    <s v="No"/>
    <m/>
    <m/>
    <m/>
    <s v="Yes"/>
    <s v="frances.taylor@hpha.ca"/>
    <m/>
    <n v="0"/>
    <n v="1"/>
  </r>
  <r>
    <n v="98"/>
    <d v="2026-06-10T14:58:37"/>
    <d v="2026-06-10T15:47:32"/>
    <s v="anonymous"/>
    <m/>
    <m/>
    <x v="1"/>
    <x v="35"/>
    <s v="Self funded program (organization has opted to allocate general resources to seniors' programming);"/>
    <x v="0"/>
    <m/>
    <s v="Geriatric Emergency Management (GEM)"/>
    <s v="holly.kettle@eshc.org"/>
    <x v="0"/>
    <m/>
    <x v="0"/>
    <x v="0"/>
    <s v="Primary Care Geriatric Assessors"/>
    <s v="would not let me skip"/>
    <m/>
    <s v="Geriatric Emergency Management Program"/>
    <s v="Inpatient Geriatric Medicine Consult Service"/>
    <m/>
    <m/>
    <n v="344"/>
    <n v="0"/>
    <n v="0"/>
    <n v="344"/>
    <x v="0"/>
    <m/>
    <m/>
    <s v="Weekdays;Saturdays;Sundays;"/>
    <n v="0"/>
    <s v="Our services are for patients in the Emergency Department, so if a referral gets entered, they are seen on the same day. "/>
    <s v="197 Talbot St W"/>
    <x v="22"/>
    <x v="0"/>
    <x v="34"/>
    <m/>
    <m/>
    <m/>
    <m/>
    <x v="3"/>
    <m/>
    <m/>
    <m/>
    <m/>
    <m/>
    <s v="Windsor Essex OHT;"/>
    <s v="1950 hours per year (37.5 hours/week"/>
    <n v="0"/>
    <n v="0"/>
    <n v="0"/>
    <n v="0"/>
    <n v="0"/>
    <n v="0"/>
    <n v="0"/>
    <n v="0"/>
    <n v="0"/>
    <n v="0"/>
    <n v="0"/>
    <n v="0"/>
    <n v="0"/>
    <n v="0"/>
    <n v="0"/>
    <n v="0"/>
    <n v="0"/>
    <n v="1"/>
    <n v="0"/>
    <n v="0"/>
    <n v="0"/>
    <n v="0"/>
    <n v="0"/>
    <m/>
    <m/>
    <m/>
    <m/>
    <n v="1"/>
    <n v="1"/>
    <n v="0"/>
    <s v="100%"/>
    <s v="Emergency department;"/>
    <x v="0"/>
    <m/>
    <x v="0"/>
    <m/>
    <m/>
    <x v="0"/>
    <s v="English;"/>
    <x v="0"/>
    <s v="Yes, at all visits;"/>
    <s v="Clinical Frailty Screening Scale and ISAR"/>
    <x v="1"/>
    <s v="No, we do not track dementia stage;"/>
    <m/>
    <x v="1"/>
    <s v="No, we do not track depression scores;"/>
    <m/>
    <x v="0"/>
    <s v="No, we do not track anxiety scores;"/>
    <m/>
    <x v="0"/>
    <s v="No"/>
    <m/>
    <m/>
    <m/>
    <s v="Yes"/>
    <s v="holly.kettle@eshc.org"/>
    <m/>
    <n v="0"/>
    <n v="1"/>
  </r>
  <r>
    <n v="99"/>
    <d v="2026-06-11T09:29:20"/>
    <d v="2026-06-11T10:00:10"/>
    <s v="anonymous"/>
    <m/>
    <m/>
    <x v="1"/>
    <x v="32"/>
    <s v="1.7127501;"/>
    <x v="0"/>
    <m/>
    <s v="Inpatient Mental Health (Seniors Mental Health)"/>
    <s v="gjohn@brightshores.ca"/>
    <x v="0"/>
    <m/>
    <x v="22"/>
    <x v="4"/>
    <m/>
    <m/>
    <m/>
    <m/>
    <s v="Inpatient Geriatric Psychiatry Consult Service"/>
    <m/>
    <n v="106"/>
    <m/>
    <m/>
    <m/>
    <n v="0"/>
    <x v="0"/>
    <s v="16"/>
    <s v="90.1"/>
    <m/>
    <m/>
    <m/>
    <s v="1800 8th St E"/>
    <x v="20"/>
    <x v="0"/>
    <x v="31"/>
    <m/>
    <m/>
    <m/>
    <m/>
    <x v="3"/>
    <m/>
    <m/>
    <m/>
    <m/>
    <m/>
    <s v="Grey-Bruce OHT;"/>
    <s v="1950 hours per year (37.5 hours/week"/>
    <n v="1"/>
    <n v="4"/>
    <m/>
    <m/>
    <m/>
    <n v="1"/>
    <m/>
    <n v="1"/>
    <m/>
    <n v="1"/>
    <m/>
    <n v="2"/>
    <n v="1"/>
    <m/>
    <m/>
    <m/>
    <m/>
    <n v="5"/>
    <n v="5"/>
    <n v="1"/>
    <m/>
    <m/>
    <n v="1"/>
    <m/>
    <m/>
    <m/>
    <m/>
    <n v="23"/>
    <n v="17"/>
    <n v="0"/>
    <s v="75% to &lt;100%"/>
    <s v="Emergency department;Medical inpatients, hospitals within Grey Bruce, Psychiatrist offices within Brightshores Health System;"/>
    <x v="1"/>
    <s v="OPOC"/>
    <x v="1"/>
    <s v="OPOC"/>
    <s v="Trauma informed care"/>
    <x v="1"/>
    <s v="English;Translator as when needed;"/>
    <x v="0"/>
    <s v="No, we do not track frailty status;"/>
    <m/>
    <x v="1"/>
    <s v="No, we do not track dementia stage;"/>
    <m/>
    <x v="1"/>
    <s v="No, we do not track depression scores;"/>
    <m/>
    <x v="0"/>
    <s v="No, we do not track anxiety scores;"/>
    <m/>
    <x v="2"/>
    <s v="Yes"/>
    <s v="Surveys"/>
    <m/>
    <m/>
    <s v="Yes"/>
    <s v="hahuff@brightshores.ca"/>
    <m/>
    <n v="0"/>
    <n v="1"/>
  </r>
  <r>
    <n v="100"/>
    <d v="2026-06-12T10:58:24"/>
    <d v="2026-06-12T11:07:12"/>
    <s v="anonymous"/>
    <m/>
    <m/>
    <x v="0"/>
    <x v="31"/>
    <s v="7* 3 50 96 10 (AC Clinic Geriatric - General);"/>
    <x v="0"/>
    <m/>
    <s v="Centre for Healthy Aging"/>
    <s v="simonw@hhsc.ca"/>
    <x v="1"/>
    <m/>
    <x v="3"/>
    <x v="3"/>
    <s v="Sessionally-Funded Primary Care Based SGS"/>
    <s v="Geriatric Outpatient Clinic"/>
    <m/>
    <m/>
    <m/>
    <m/>
    <m/>
    <n v="2255"/>
    <n v="149"/>
    <n v="5"/>
    <n v="2409"/>
    <x v="0"/>
    <s v="0"/>
    <s v="0"/>
    <s v="Weekdays;"/>
    <n v="40"/>
    <s v="All referrals are triaged based on risk level: Urgent - 6-8 weeks, Semi Urgent - 3-6 months, Routine 6-12 months."/>
    <s v="88 Maplewood Ave."/>
    <x v="19"/>
    <x v="0"/>
    <x v="30"/>
    <s v="n/a"/>
    <s v="n/a"/>
    <s v="n/a"/>
    <m/>
    <x v="3"/>
    <m/>
    <m/>
    <m/>
    <m/>
    <m/>
    <s v="Greater Hamilton Health Network OHT;"/>
    <s v="1950 hours per year (37.5 hours/week"/>
    <n v="1"/>
    <n v="1.5"/>
    <n v="0"/>
    <n v="0"/>
    <n v="1.62"/>
    <n v="0"/>
    <n v="0"/>
    <n v="0"/>
    <n v="2"/>
    <n v="0"/>
    <n v="0"/>
    <n v="0"/>
    <n v="0"/>
    <n v="0"/>
    <n v="0"/>
    <n v="0"/>
    <n v="0"/>
    <n v="2"/>
    <n v="2"/>
    <n v="0"/>
    <n v="0"/>
    <n v="0"/>
    <n v="0"/>
    <m/>
    <m/>
    <n v="1"/>
    <s v="1"/>
    <n v="10.120000000000001"/>
    <n v="7"/>
    <n v="0"/>
    <s v="75% to &lt;100%"/>
    <s v="Emergency department;Primary Care Practitioner;Nurse Practicioner;"/>
    <x v="1"/>
    <m/>
    <x v="1"/>
    <m/>
    <s v="language services"/>
    <x v="2"/>
    <s v="all languages;"/>
    <x v="0"/>
    <s v="Yes, at initial visit;Yes, at follow-up;"/>
    <s v="SPPB, Clinical Frailty Score, "/>
    <x v="0"/>
    <s v="Yes, at initial visit;Yes, at follow-up;Yes, at all visits;"/>
    <s v="MOCA, MMSE"/>
    <x v="0"/>
    <s v="Yes, at initial visit;"/>
    <s v="GDS"/>
    <x v="2"/>
    <s v="Yes, at initial visit;"/>
    <m/>
    <x v="0"/>
    <s v="No"/>
    <m/>
    <m/>
    <m/>
    <s v="Yes"/>
    <s v="araujok@hhsc.ca"/>
    <m/>
    <n v="0"/>
    <n v="1"/>
  </r>
  <r>
    <n v="101"/>
    <d v="2026-06-12T11:07:22"/>
    <d v="2026-06-12T11:13:56"/>
    <s v="anonymous"/>
    <m/>
    <m/>
    <x v="0"/>
    <x v="31"/>
    <s v="7* 3 50 96 10 (AC Clinic Geriatric - General);"/>
    <x v="0"/>
    <m/>
    <s v="Centre for Healthy Aging"/>
    <s v="simonw@hhsc.ca"/>
    <x v="1"/>
    <m/>
    <x v="16"/>
    <x v="3"/>
    <s v="Sessionally-Funded Primary Care Based SGS"/>
    <s v="Geriatric Psychiatry Outpatient Clinic"/>
    <m/>
    <m/>
    <m/>
    <m/>
    <m/>
    <n v="497"/>
    <n v="5"/>
    <n v="91"/>
    <n v="593"/>
    <x v="0"/>
    <s v="0"/>
    <s v="0"/>
    <s v="Weekdays;"/>
    <n v="40"/>
    <s v="All referrals are triaged based on Risk level: Urgent 6-8 weeks, Semi Urgent 3-6 months, Routine 6-12 months."/>
    <s v="88 Maplewood Ave."/>
    <x v="19"/>
    <x v="0"/>
    <x v="30"/>
    <s v="n/a"/>
    <s v="n/a"/>
    <s v="n/a"/>
    <m/>
    <x v="3"/>
    <m/>
    <m/>
    <m/>
    <m/>
    <m/>
    <s v="Greater Hamilton Health Network OHT;"/>
    <s v="1950 hours per year (37.5 hours/week"/>
    <n v="1"/>
    <n v="1"/>
    <n v="0"/>
    <n v="0"/>
    <n v="0"/>
    <n v="1"/>
    <n v="0"/>
    <n v="0"/>
    <n v="2"/>
    <n v="0"/>
    <n v="0"/>
    <n v="0"/>
    <n v="0"/>
    <n v="0"/>
    <n v="0"/>
    <n v="0"/>
    <n v="1"/>
    <m/>
    <n v="0"/>
    <n v="0"/>
    <n v="0"/>
    <n v="0"/>
    <n v="0"/>
    <m/>
    <m/>
    <n v="1"/>
    <s v="1"/>
    <n v="6"/>
    <n v="4"/>
    <n v="0"/>
    <s v="75% to &lt;100%"/>
    <s v="Emergency department;Primary Care Practitioner;Nurse Practicioner;"/>
    <x v="1"/>
    <m/>
    <x v="1"/>
    <m/>
    <s v="language services"/>
    <x v="2"/>
    <s v="all languages;"/>
    <x v="0"/>
    <s v="No, we do not track frailty status;"/>
    <m/>
    <x v="1"/>
    <s v="No, we do not track dementia stage;"/>
    <m/>
    <x v="0"/>
    <s v="Yes, at initial visit;Yes, at all visits;Yes, at triage;"/>
    <s v="GDS"/>
    <x v="2"/>
    <s v="Yes, at triage;Yes, at initial visit;Yes, at follow-up;Yes, at all visits;"/>
    <m/>
    <x v="0"/>
    <s v="No"/>
    <m/>
    <m/>
    <m/>
    <s v="Yes"/>
    <s v="araujok@hhsc.ca"/>
    <m/>
    <n v="0"/>
    <n v="1"/>
  </r>
  <r>
    <n v="102"/>
    <d v="2026-06-12T11:14:02"/>
    <d v="2026-06-12T11:20:07"/>
    <s v="anonymous"/>
    <m/>
    <m/>
    <x v="0"/>
    <x v="31"/>
    <s v="7* 3 50 96 10 (AC Clinic Geriatric - General);"/>
    <x v="0"/>
    <m/>
    <s v="Centre for Healthy Aging"/>
    <s v="simonw@hhsc.ca"/>
    <x v="1"/>
    <m/>
    <x v="9"/>
    <x v="3"/>
    <s v="Sessionally-Funded Primary Care Based SGS"/>
    <s v="Geriatric Outreach Team"/>
    <m/>
    <m/>
    <m/>
    <m/>
    <m/>
    <n v="42"/>
    <m/>
    <m/>
    <n v="42"/>
    <x v="0"/>
    <s v="0"/>
    <s v="0"/>
    <s v="Weekdays;"/>
    <n v="60"/>
    <s v="All referrals are triaged based on risk level: Urgent 6-8 weeks, semi-urgent 3-6 months, routine 6-12 months."/>
    <s v="88 Maplewood Ave."/>
    <x v="19"/>
    <x v="0"/>
    <x v="30"/>
    <s v="n/a"/>
    <s v="n/a"/>
    <s v="n/a"/>
    <m/>
    <x v="3"/>
    <m/>
    <m/>
    <m/>
    <m/>
    <m/>
    <s v="Greater Hamilton Health Network OHT;"/>
    <s v="1950 hours per year (37.5 hours/week"/>
    <n v="1"/>
    <n v="1"/>
    <n v="0"/>
    <n v="0"/>
    <n v="2"/>
    <n v="0"/>
    <n v="0"/>
    <n v="0"/>
    <n v="2"/>
    <n v="0"/>
    <n v="0"/>
    <n v="0"/>
    <n v="0"/>
    <n v="0"/>
    <n v="0"/>
    <n v="0"/>
    <n v="0"/>
    <n v="2"/>
    <n v="0"/>
    <n v="0"/>
    <n v="0"/>
    <n v="0"/>
    <n v="0"/>
    <m/>
    <m/>
    <n v="1"/>
    <s v="1"/>
    <n v="8"/>
    <n v="5"/>
    <n v="0"/>
    <s v="75% to &lt;100%"/>
    <s v="Emergency department;Primary Care Practitioner;Nurse Practicioner;"/>
    <x v="1"/>
    <m/>
    <x v="1"/>
    <m/>
    <s v="language services"/>
    <x v="2"/>
    <s v="all languages;"/>
    <x v="0"/>
    <s v="Yes, at triage;Yes, at initial visit;Yes, at all visits;"/>
    <s v="SPPB, Clinical Frailty Score"/>
    <x v="0"/>
    <s v="Yes, at triage;Yes, at initial visit;Yes, at follow-up;Yes, at all visits;"/>
    <s v="MOCA, MMSE"/>
    <x v="0"/>
    <s v="Yes, at triage;Yes, at initial visit;Yes, at all visits;"/>
    <s v="GDS"/>
    <x v="2"/>
    <s v="Yes, at triage;Yes, at initial visit;Yes, at all visits;"/>
    <m/>
    <x v="0"/>
    <s v="No"/>
    <m/>
    <m/>
    <m/>
    <s v="Yes"/>
    <s v="araujok@hhsc.ca"/>
    <m/>
    <n v="0"/>
    <n v="1"/>
  </r>
  <r>
    <n v="103"/>
    <d v="2026-06-12T11:20:12"/>
    <d v="2026-06-12T11:25:39"/>
    <s v="anonymous"/>
    <m/>
    <m/>
    <x v="0"/>
    <x v="31"/>
    <s v="7* 3 50 96 10 (AC Clinic Geriatric - General);"/>
    <x v="0"/>
    <m/>
    <s v="Centre for Healthy Aging"/>
    <s v="simonw@hhsc.ca"/>
    <x v="1"/>
    <m/>
    <x v="18"/>
    <x v="8"/>
    <s v="Sessionally-Funded Primary Care Based SGS"/>
    <s v="Geriatric Psychiatry Outreach Team"/>
    <s v="Case Management"/>
    <m/>
    <m/>
    <m/>
    <m/>
    <n v="765"/>
    <m/>
    <m/>
    <n v="765"/>
    <x v="0"/>
    <s v="0"/>
    <s v="0"/>
    <s v="Weekdays;"/>
    <n v="60"/>
    <s v="Referrals are triaged by Clinic however we also base the bookings on the Long term Care home need."/>
    <s v="88 Maplewood Ave."/>
    <x v="19"/>
    <x v="0"/>
    <x v="30"/>
    <s v="n/a"/>
    <s v="n/a"/>
    <s v="n/a"/>
    <m/>
    <x v="3"/>
    <m/>
    <m/>
    <m/>
    <m/>
    <m/>
    <s v="Greater Hamilton Health Network OHT;"/>
    <s v="1950 hours per year (37.5 hours/week"/>
    <n v="1"/>
    <n v="1"/>
    <n v="0"/>
    <n v="0"/>
    <n v="1"/>
    <n v="1"/>
    <n v="0"/>
    <n v="0"/>
    <n v="2"/>
    <n v="0"/>
    <n v="0"/>
    <n v="0"/>
    <n v="0"/>
    <n v="0"/>
    <n v="0"/>
    <n v="0"/>
    <n v="0"/>
    <n v="1"/>
    <n v="0"/>
    <n v="0"/>
    <n v="0"/>
    <n v="0"/>
    <n v="0"/>
    <m/>
    <m/>
    <n v="1"/>
    <s v="1"/>
    <n v="7"/>
    <n v="4"/>
    <n v="0"/>
    <s v="75% to &lt;100%"/>
    <s v="Primary Care Practitioner;Long Term Care Home, Nurse Practicioner;"/>
    <x v="0"/>
    <m/>
    <x v="0"/>
    <m/>
    <s v="language services"/>
    <x v="2"/>
    <s v="all language;"/>
    <x v="1"/>
    <s v="Yes, at initial visit;Yes, at all visits;"/>
    <s v="SPPB, Clinical Frailty Score"/>
    <x v="0"/>
    <s v="Yes, at initial visit;Yes, at all visits;"/>
    <s v="MOCA, MMSE"/>
    <x v="0"/>
    <s v="Yes, at initial visit;Yes, at all visits;"/>
    <s v="GDS"/>
    <x v="2"/>
    <s v="Yes, at initial visit;Yes, at all visits;"/>
    <m/>
    <x v="0"/>
    <s v="No"/>
    <m/>
    <m/>
    <m/>
    <s v="Yes"/>
    <s v="araujok@hhsc.ca"/>
    <m/>
    <n v="0"/>
    <n v="1"/>
  </r>
  <r>
    <n v="104"/>
    <d v="2026-06-12T13:52:15"/>
    <d v="2026-06-12T14:17:34"/>
    <s v="anonymous"/>
    <m/>
    <m/>
    <x v="0"/>
    <x v="39"/>
    <s v="Geriatric Emergency Management (GEM);"/>
    <x v="0"/>
    <m/>
    <s v="Geriatric Emergency Management (GEM)"/>
    <s v="mboyes@cmh.org"/>
    <x v="0"/>
    <m/>
    <x v="0"/>
    <x v="0"/>
    <m/>
    <s v="Geriatric Emergency Department"/>
    <m/>
    <s v="Geriatric Emergency Management Program"/>
    <s v="Geriatric Emergency Management Program"/>
    <m/>
    <n v="1371"/>
    <n v="1371"/>
    <n v="0"/>
    <n v="0"/>
    <n v="1371"/>
    <x v="0"/>
    <m/>
    <m/>
    <s v="Weekdays;Saturdays;Sundays;Holidays;"/>
    <m/>
    <m/>
    <s v="700 Coronation Blvd"/>
    <x v="24"/>
    <x v="0"/>
    <x v="38"/>
    <m/>
    <m/>
    <m/>
    <m/>
    <x v="3"/>
    <m/>
    <m/>
    <m/>
    <m/>
    <m/>
    <s v="Cambridge North Dumfries OHT;"/>
    <s v="1950 hours per year (37.5 hours/week"/>
    <m/>
    <m/>
    <m/>
    <m/>
    <m/>
    <m/>
    <m/>
    <m/>
    <m/>
    <m/>
    <m/>
    <m/>
    <m/>
    <m/>
    <m/>
    <m/>
    <m/>
    <n v="2"/>
    <m/>
    <m/>
    <m/>
    <m/>
    <m/>
    <m/>
    <m/>
    <m/>
    <m/>
    <n v="2"/>
    <n v="2"/>
    <m/>
    <s v="100%"/>
    <s v="Emergency department;"/>
    <x v="0"/>
    <m/>
    <x v="0"/>
    <m/>
    <m/>
    <x v="0"/>
    <s v="English;"/>
    <x v="2"/>
    <s v="No, we do not track frailty status;"/>
    <s v="No formal tracking but GEM nurses incorporate the Frailty Scale in their assessment using CFS."/>
    <x v="1"/>
    <s v="No, we do not track dementia stage;"/>
    <m/>
    <x v="2"/>
    <m/>
    <s v="No formal tracking; it is part of the assessment."/>
    <x v="0"/>
    <s v="No, we do not track anxiety scores;"/>
    <s v="It is part of the GEM assessment."/>
    <x v="0"/>
    <s v="No"/>
    <m/>
    <m/>
    <m/>
    <s v="Yes"/>
    <s v="mboyes@cmh.org"/>
    <m/>
    <n v="0"/>
    <n v="1"/>
  </r>
  <r>
    <n v="105"/>
    <d v="2026-06-12T14:47:03"/>
    <d v="2026-06-12T14:49:08"/>
    <s v="anonymous"/>
    <m/>
    <m/>
    <x v="0"/>
    <x v="40"/>
    <s v="Geriatric Emergency Management;"/>
    <x v="0"/>
    <m/>
    <s v="Geriatric Emergency Management"/>
    <s v="mboyes@cmh.org"/>
    <x v="0"/>
    <m/>
    <x v="0"/>
    <x v="0"/>
    <m/>
    <m/>
    <m/>
    <m/>
    <s v="Geriatric Emergency Management Program"/>
    <m/>
    <n v="1412"/>
    <n v="1412"/>
    <m/>
    <m/>
    <n v="1412"/>
    <x v="0"/>
    <m/>
    <m/>
    <s v="Weekdays;Saturdays;Sundays;"/>
    <m/>
    <m/>
    <s v="911 Queen's Blvd"/>
    <x v="25"/>
    <x v="0"/>
    <x v="39"/>
    <m/>
    <m/>
    <m/>
    <m/>
    <x v="3"/>
    <m/>
    <m/>
    <m/>
    <m/>
    <m/>
    <s v="Kitchener, Waterloo, Wellesley, Wilmot and Woolwich (KW4) OHT;"/>
    <s v="1950 hours per year (37.5 hours/week"/>
    <m/>
    <m/>
    <m/>
    <m/>
    <m/>
    <m/>
    <m/>
    <n v="1"/>
    <m/>
    <m/>
    <m/>
    <m/>
    <m/>
    <m/>
    <m/>
    <m/>
    <m/>
    <n v="1"/>
    <m/>
    <m/>
    <m/>
    <m/>
    <m/>
    <m/>
    <m/>
    <m/>
    <m/>
    <n v="2"/>
    <n v="2"/>
    <m/>
    <s v=""/>
    <s v="Emergency department;"/>
    <x v="0"/>
    <m/>
    <x v="0"/>
    <m/>
    <m/>
    <x v="0"/>
    <s v="English;"/>
    <x v="2"/>
    <s v="No, we do not track frailty status;"/>
    <s v="embedded into the GEM assessment; using CFS"/>
    <x v="1"/>
    <s v="No, we do not track dementia stage;"/>
    <m/>
    <x v="1"/>
    <s v="No, we do not track depression scores;"/>
    <s v="Embedded into the GEM assessment using GDS"/>
    <x v="0"/>
    <s v="No, we do not track anxiety scores;"/>
    <s v="Identified in the GEM assessment if it is an issue."/>
    <x v="0"/>
    <s v="No"/>
    <m/>
    <m/>
    <m/>
    <s v="Yes"/>
    <s v="mboyes@cmh.org"/>
    <m/>
    <n v="0"/>
    <n v="1"/>
  </r>
  <r>
    <n v="106"/>
    <d v="2026-06-12T19:30:40"/>
    <d v="2026-06-12T19:50:03"/>
    <s v="anonymous"/>
    <m/>
    <m/>
    <x v="1"/>
    <x v="18"/>
    <s v="Self funded program (organization has opted to allocate general resources to seniors' programming);physicians are paid via OHIP billings;"/>
    <x v="0"/>
    <m/>
    <s v="Geriatric Psychiatry Outpatient Program"/>
    <s v="elenairina.nica-graham@sinaihealth.ca"/>
    <x v="0"/>
    <m/>
    <x v="16"/>
    <x v="3"/>
    <m/>
    <s v="Geriatric Psychiatry Outpatient Clinic"/>
    <m/>
    <m/>
    <m/>
    <m/>
    <m/>
    <m/>
    <m/>
    <m/>
    <n v="0"/>
    <x v="0"/>
    <m/>
    <m/>
    <s v="Weekdays;"/>
    <m/>
    <m/>
    <s v="60 Murray St, room L1-012"/>
    <x v="7"/>
    <x v="0"/>
    <x v="40"/>
    <m/>
    <m/>
    <m/>
    <m/>
    <x v="1"/>
    <m/>
    <m/>
    <m/>
    <m/>
    <s v="All Toronto Region OHTs;"/>
    <m/>
    <m/>
    <m/>
    <m/>
    <m/>
    <m/>
    <m/>
    <m/>
    <m/>
    <m/>
    <m/>
    <m/>
    <m/>
    <m/>
    <m/>
    <m/>
    <m/>
    <m/>
    <m/>
    <m/>
    <m/>
    <m/>
    <m/>
    <m/>
    <m/>
    <m/>
    <m/>
    <m/>
    <m/>
    <n v="0"/>
    <n v="0"/>
    <m/>
    <s v="75% to &lt;100%"/>
    <s v="Emergency department;Primary Care Practitioner;Inpatient physicians, specialists (e.g. geriatricians, neurologists);"/>
    <x v="2"/>
    <m/>
    <x v="2"/>
    <m/>
    <m/>
    <x v="1"/>
    <s v="English;"/>
    <x v="0"/>
    <m/>
    <m/>
    <x v="2"/>
    <m/>
    <m/>
    <x v="2"/>
    <m/>
    <m/>
    <x v="1"/>
    <m/>
    <m/>
    <x v="1"/>
    <m/>
    <m/>
    <m/>
    <m/>
    <s v="Yes"/>
    <s v="elenairina.nica-graham@sinaihealth.ca"/>
    <m/>
    <n v="0"/>
    <n v="1"/>
  </r>
  <r>
    <n v="107"/>
    <d v="2026-06-15T12:40:13"/>
    <d v="2026-06-15T12:58:55"/>
    <s v="anonymous"/>
    <m/>
    <m/>
    <x v="0"/>
    <x v="32"/>
    <s v="Inpatient Mental Health 1.7127501;"/>
    <x v="0"/>
    <m/>
    <s v="Inpatient Mental Health (Seniors Mental Health)"/>
    <s v="gjohn@brightshores.ca"/>
    <x v="0"/>
    <m/>
    <x v="23"/>
    <x v="4"/>
    <m/>
    <m/>
    <m/>
    <m/>
    <s v="Seniors Mental Health"/>
    <m/>
    <n v="90"/>
    <m/>
    <m/>
    <m/>
    <n v="0"/>
    <x v="1"/>
    <s v="16"/>
    <s v="98.6"/>
    <s v="All of the above (e.g. a service operating 24/7);"/>
    <m/>
    <m/>
    <s v="1800 8th St E"/>
    <x v="20"/>
    <x v="0"/>
    <x v="31"/>
    <m/>
    <m/>
    <m/>
    <m/>
    <x v="3"/>
    <m/>
    <m/>
    <m/>
    <m/>
    <m/>
    <s v="Grey-Bruce OHT;"/>
    <m/>
    <n v="1"/>
    <n v="4"/>
    <m/>
    <m/>
    <m/>
    <n v="1"/>
    <m/>
    <n v="1"/>
    <n v="1"/>
    <m/>
    <m/>
    <n v="2"/>
    <n v="1"/>
    <m/>
    <m/>
    <m/>
    <m/>
    <n v="5"/>
    <n v="5"/>
    <n v="1"/>
    <m/>
    <m/>
    <n v="1"/>
    <m/>
    <m/>
    <m/>
    <m/>
    <n v="23"/>
    <n v="17"/>
    <n v="0"/>
    <s v="75% to &lt;100%"/>
    <s v="Emergency department;Medical inpatients, Hospitals in Grey Bruce, Psychiatrist's offices within Brightshores Health System;"/>
    <x v="1"/>
    <s v="OPOC"/>
    <x v="1"/>
    <s v="OPOC"/>
    <s v="Trauma informed care"/>
    <x v="1"/>
    <s v="English;Translator as needed;"/>
    <x v="2"/>
    <s v="No, we do not track frailty status;"/>
    <m/>
    <x v="1"/>
    <s v="No, we do not track dementia stage;"/>
    <m/>
    <x v="1"/>
    <s v="No, we do not track depression scores;"/>
    <m/>
    <x v="0"/>
    <s v="No, we do not track anxiety scores;"/>
    <m/>
    <x v="2"/>
    <s v="Yes"/>
    <s v="Surveys"/>
    <m/>
    <m/>
    <s v="Yes"/>
    <s v="hahuff@brightshores.ca"/>
    <m/>
    <n v="0"/>
    <n v="1"/>
  </r>
  <r>
    <n v="108"/>
    <d v="2026-06-15T13:28:47"/>
    <d v="2026-06-15T16:24:44"/>
    <s v="anonymous"/>
    <m/>
    <m/>
    <x v="1"/>
    <x v="41"/>
    <s v="001-72-5820900- Geriatric Assessment Program;"/>
    <x v="0"/>
    <m/>
    <s v="Geriatric Assessment Program"/>
    <s v="danielle.caille@hdgh.org"/>
    <x v="1"/>
    <m/>
    <x v="3"/>
    <x v="3"/>
    <s v="Community Geriatrics"/>
    <s v="Geriatric Outpatient Clinic"/>
    <m/>
    <m/>
    <m/>
    <s v="Geriatric Outreach Clinic"/>
    <n v="1308"/>
    <n v="2936"/>
    <n v="1293"/>
    <n v="4"/>
    <n v="4233"/>
    <x v="0"/>
    <m/>
    <m/>
    <s v="Weekdays;"/>
    <n v="26"/>
    <s v="Referral to Intake Appt. "/>
    <s v="1453 Prince Road"/>
    <x v="26"/>
    <x v="0"/>
    <x v="41"/>
    <s v="12420 Lanoue Street"/>
    <s v="Tecumseh"/>
    <s v="N8N3A5"/>
    <m/>
    <x v="3"/>
    <m/>
    <m/>
    <m/>
    <m/>
    <m/>
    <s v="Windsor Essex OHT;"/>
    <s v="1950 hours per year (37.5 hours/week"/>
    <n v="1"/>
    <n v="1.8"/>
    <m/>
    <n v="0.2"/>
    <n v="1"/>
    <m/>
    <m/>
    <n v="1"/>
    <n v="1"/>
    <m/>
    <m/>
    <m/>
    <m/>
    <m/>
    <m/>
    <m/>
    <m/>
    <n v="2.4"/>
    <m/>
    <n v="0.9"/>
    <m/>
    <m/>
    <m/>
    <m/>
    <m/>
    <n v="0.4"/>
    <s v="KIN - 0.4"/>
    <n v="9.3000000000000007"/>
    <n v="5.9"/>
    <n v="0"/>
    <s v="75% to &lt;100%"/>
    <s v="Primary Care Practitioner;Emergency department;"/>
    <x v="1"/>
    <s v="RGP- Older Adult Experience Survey "/>
    <x v="0"/>
    <m/>
    <m/>
    <x v="2"/>
    <s v="English;Translator available if required;"/>
    <x v="2"/>
    <s v="No, we do not track frailty status;"/>
    <m/>
    <x v="1"/>
    <s v="No, we do not track dementia stage;"/>
    <m/>
    <x v="0"/>
    <s v="Yes, at triage;"/>
    <s v="GDS"/>
    <x v="2"/>
    <s v="if required;"/>
    <s v="GAS"/>
    <x v="0"/>
    <s v="No"/>
    <m/>
    <m/>
    <m/>
    <s v="Yes"/>
    <s v="danielle.caille@hdgh.org"/>
    <m/>
    <n v="0"/>
    <n v="1"/>
  </r>
  <r>
    <n v="109"/>
    <d v="2026-06-12T19:03:42"/>
    <d v="2026-06-16T10:16:05"/>
    <s v="anonymous"/>
    <m/>
    <m/>
    <x v="1"/>
    <x v="42"/>
    <s v="FHT based Geriatric Program;"/>
    <x v="0"/>
    <m/>
    <s v="Queen Square FHT Seniors Wellness Program"/>
    <s v="apanditrao@queensquarefht.ca"/>
    <x v="0"/>
    <m/>
    <x v="21"/>
    <x v="5"/>
    <s v="Comprehensive interdisciplinary geriatric program"/>
    <m/>
    <m/>
    <m/>
    <m/>
    <m/>
    <n v="325"/>
    <m/>
    <n v="1024"/>
    <n v="4"/>
    <n v="1028"/>
    <x v="0"/>
    <m/>
    <m/>
    <m/>
    <n v="33"/>
    <s v="Above is calculated purely on number of days in between referral date and first seen date. We are unable to capture days of &quot;patient unavailable&quot;, but we remove outliers e.g. if patient was away or hospitalized for many weeks / months between referral to first seen to calculate the average. The average also does not factor in working days vs non working days. Our clinic operates Mon to Fri 9-5PM. Thus, the actual wait time could be shorter than 33 days."/>
    <s v="366 Main St N, Suite 203"/>
    <x v="27"/>
    <x v="0"/>
    <x v="42"/>
    <m/>
    <m/>
    <m/>
    <m/>
    <x v="2"/>
    <s v="Central West OHT;"/>
    <m/>
    <m/>
    <m/>
    <m/>
    <m/>
    <s v="1820 hours per year (35 hours/week)"/>
    <n v="0.2"/>
    <n v="0.4"/>
    <m/>
    <m/>
    <m/>
    <n v="0.04"/>
    <m/>
    <n v="1.4"/>
    <n v="0.8"/>
    <m/>
    <m/>
    <m/>
    <n v="1"/>
    <m/>
    <m/>
    <m/>
    <m/>
    <m/>
    <m/>
    <n v="0.2"/>
    <m/>
    <m/>
    <m/>
    <m/>
    <m/>
    <m/>
    <m/>
    <n v="4.04"/>
    <n v="3.4000000000000004"/>
    <m/>
    <s v="75% to &lt;100%"/>
    <s v="Primary Care Practitioner;"/>
    <x v="1"/>
    <s v="patient and caregiver experience surveys - pre and during program"/>
    <x v="1"/>
    <s v="patient and caregiver experience surveys - pre and during program"/>
    <s v="assessments tailored for low education and English as not first language; professional interpretation services, some providers speak other languages and conduct assessments in those languages e.g. Punjabi, Hindi, Portuguese"/>
    <x v="2"/>
    <s v="English;professional interpretation and some provider spoken languages;"/>
    <x v="1"/>
    <s v="Yes, at initial visit;"/>
    <s v="Clinical Frailty Scale"/>
    <x v="1"/>
    <s v="No, we do not track dementia stage;"/>
    <m/>
    <x v="0"/>
    <s v="Yes, at initial visit;"/>
    <s v="GDS"/>
    <x v="2"/>
    <s v="Yes, at initial visit;"/>
    <s v="GAD-7"/>
    <x v="0"/>
    <s v="not specific to the seniors program, but as an organization, yes"/>
    <s v="FHT wide annual provider experience survey"/>
    <s v="our program offers home visits by NP and OT for those who are homebound, and or need falls risk / mobility and equipment assessments in the home, most of our patients live in the 10-15KM radius around clinic, we have FHT palliative care program led by NP, and we have enabled seamless transitions between programs depending on patient's goals of care, and prognoses. Our seniors program received a Healthcare Excellence Canada to work on a QI project that looks at the effectiveness of primary care team based interdisciplinary geriatric program on ED utilization / admissions. This project is ongoing until March 2027."/>
    <m/>
    <s v="Yes"/>
    <s v="apanditrao@queensquarefht.ca"/>
    <m/>
    <n v="0"/>
    <n v="1"/>
  </r>
  <r>
    <n v="110"/>
    <d v="2026-06-16T13:27:19"/>
    <d v="2026-06-17T12:12:05"/>
    <s v="anonymous"/>
    <m/>
    <m/>
    <x v="1"/>
    <x v="43"/>
    <s v="Self funded program (organization has opted to allocate general resources to seniors' programming);"/>
    <x v="0"/>
    <s v="N/A"/>
    <s v="Ontario Health atHome Geriatric Assessment Team"/>
    <s v="Brigitte.Robinson@OntarioHealthatHome.ca"/>
    <x v="1"/>
    <s v="OVOHT- Specialized Geriatric Services Coordinated Referral Pathway"/>
    <x v="9"/>
    <x v="3"/>
    <s v="n/a"/>
    <s v="Geriatric Outreach Team"/>
    <s v="N/A"/>
    <s v="n/a"/>
    <s v="Geriatric Outpatient Clinic"/>
    <s v="Geriatric Outreach Team"/>
    <n v="467"/>
    <n v="467"/>
    <n v="0"/>
    <n v="0"/>
    <n v="467"/>
    <x v="0"/>
    <m/>
    <m/>
    <s v="Weekdays;"/>
    <n v="180"/>
    <s v="Estimated wait times calculated according to geography and availability of clinicians."/>
    <s v="4200 Labelle St., Suite 201 "/>
    <x v="11"/>
    <x v="0"/>
    <x v="43"/>
    <s v="Ontario Health atHome Pembroke Office, 1100 Pembroke St. East Pembroke, ON, K8A 6Y7"/>
    <s v="Ontario Health atHome Renfrew Office, 850 O’Brien Rd. Unit 8 Renfrew, ON, K7V 3Z4"/>
    <s v="Ontario Health atHome Hawkesbury Office 119 Main St. East Suite 101 Hawkesbury, ON, K6A 1A1"/>
    <s v="Ontario Health atHome Winchester Office_x000a_530 Fred St._x000a_Suite D, PO Box 209_x000a_Winchester, ON, K0C 2K0_x000a__x000a_Ontario Health atHome Cornwall Office_x000a_709 Cotton Mill St._x000a_Cornwall, ON, K6H 7K7"/>
    <x v="0"/>
    <m/>
    <s v="Ottawa Valley OHT;Great River OHT;Lanark, Leeds and Grenville OHT;Archipel OHT;"/>
    <m/>
    <m/>
    <m/>
    <m/>
    <s v="1950 hours per year (37.5 hours/week"/>
    <n v="0.2"/>
    <n v="1"/>
    <n v="0"/>
    <n v="0"/>
    <n v="0"/>
    <n v="0"/>
    <n v="0"/>
    <n v="0"/>
    <n v="0"/>
    <n v="0"/>
    <n v="0"/>
    <n v="0"/>
    <n v="0"/>
    <n v="0"/>
    <n v="0"/>
    <n v="0"/>
    <n v="0"/>
    <n v="5"/>
    <n v="0"/>
    <n v="0"/>
    <n v="0"/>
    <n v="0"/>
    <n v="0"/>
    <m/>
    <m/>
    <m/>
    <s v="0"/>
    <n v="6.2"/>
    <n v="5"/>
    <n v="0"/>
    <s v="100%"/>
    <s v="Caregiver;Community organization;Community paramedicine;Emergency department;Ontario Health atHome;Primary Care Network;Primary Care Practitioner;Self-referral;Ontario Health Team;Walk-in clinic;All of the above;"/>
    <x v="0"/>
    <s v="N/A"/>
    <x v="0"/>
    <s v="n/a"/>
    <s v="French language services, access to translation services, and cultural competency training to staff. "/>
    <x v="4"/>
    <s v="English;French;"/>
    <x v="1"/>
    <s v="Tracked throughout the referral period to inform GA assessment and intervention;"/>
    <s v="Geriatric Assessment Tool"/>
    <x v="1"/>
    <s v="No, we do not track dementia stage;"/>
    <s v="n/a"/>
    <x v="0"/>
    <s v="Tracked throughout the referral period to inform GA assessment and intervention;"/>
    <s v="Geriatric Assessment Tool"/>
    <x v="2"/>
    <s v="Yes, at triage;Tracked throughout the referral period to inform GA assessment and intervention;"/>
    <s v="Geriatric Assessment Tool"/>
    <x v="0"/>
    <s v="No"/>
    <s v="n/a"/>
    <s v="The Ontario Health atHome GA Team provides comprehensive geriatric assessment outreach services in partnership with the RGPEO Memory Disorder Clinics located in Pembroke, Renfrew, Winchester, Cornwall and Hawkesbury areas."/>
    <m/>
    <s v="Yes"/>
    <s v="Brigitte.Robinson@OntarioHealthatHome.ca"/>
    <m/>
    <n v="0"/>
    <n v="1"/>
  </r>
  <r>
    <n v="111"/>
    <d v="2026-06-17T12:59:00"/>
    <d v="2026-06-17T13:38:26"/>
    <s v="anonymous"/>
    <m/>
    <m/>
    <x v="0"/>
    <x v="29"/>
    <s v="7* 2 81 10 96 (IP Rehabilitation - Geriatric);7* 2 95 20 96 (IP LTC - Complex Continuing Care - Complex Care - Geriatric);"/>
    <x v="0"/>
    <m/>
    <s v="Assess and restore (AAR)"/>
    <s v="pskol@torontograce.org"/>
    <x v="1"/>
    <m/>
    <x v="24"/>
    <x v="1"/>
    <m/>
    <s v="Older Adult Population Health/Focused Program "/>
    <m/>
    <m/>
    <m/>
    <s v="Geriatric Medicine Rehabilitation Units"/>
    <n v="21"/>
    <n v="27"/>
    <n v="0"/>
    <n v="0"/>
    <n v="27"/>
    <x v="1"/>
    <s v="0"/>
    <s v="0"/>
    <s v="All of the above (e.g. a service operating 24/7);"/>
    <n v="7"/>
    <m/>
    <s v="650 Church St"/>
    <x v="7"/>
    <x v="0"/>
    <x v="28"/>
    <m/>
    <m/>
    <m/>
    <m/>
    <x v="1"/>
    <m/>
    <m/>
    <m/>
    <m/>
    <s v="All Toronto Region OHTs;"/>
    <m/>
    <s v="1950 hours per year (37.5 hours/week"/>
    <m/>
    <m/>
    <m/>
    <m/>
    <m/>
    <m/>
    <m/>
    <m/>
    <m/>
    <m/>
    <m/>
    <m/>
    <m/>
    <m/>
    <m/>
    <m/>
    <m/>
    <m/>
    <m/>
    <n v="1"/>
    <m/>
    <m/>
    <m/>
    <m/>
    <m/>
    <m/>
    <m/>
    <n v="1"/>
    <n v="1"/>
    <m/>
    <s v="100%"/>
    <s v="Emergency department;"/>
    <x v="1"/>
    <s v="Hospital designed Patient and Family Satisfaction Survey"/>
    <x v="1"/>
    <s v="Hospital designed Patient and Family Satisfaction Survey"/>
    <m/>
    <x v="1"/>
    <s v="English;French;"/>
    <x v="2"/>
    <s v="No, we do not track frailty status;"/>
    <m/>
    <x v="1"/>
    <s v="No, we do not track dementia stage;"/>
    <m/>
    <x v="1"/>
    <s v="No, we do not track depression scores;"/>
    <m/>
    <x v="0"/>
    <s v="No, we do not track anxiety scores;"/>
    <m/>
    <x v="2"/>
    <s v="Yes"/>
    <s v="Staff Satisfaction Survey"/>
    <s v=" Only Social Worker is exclusive to the AAR group. All other health professionals and supportive services are shared from our hospital programs."/>
    <m/>
    <s v="Yes"/>
    <s v="ttran@torontograce.org"/>
    <m/>
    <n v="0"/>
    <n v="1"/>
  </r>
  <r>
    <n v="112"/>
    <d v="2026-06-17T13:53:50"/>
    <d v="2026-06-17T13:55:44"/>
    <s v="anonymous"/>
    <m/>
    <m/>
    <x v="1"/>
    <x v="29"/>
    <s v="7* 2 81 10 96 (IP Rehabilitation - Geriatric);7* 2 95 20 96 (IP LTC - Complex Continuing Care - Complex Care - Geriatric);"/>
    <x v="0"/>
    <m/>
    <s v="Assess and restore (AAR)"/>
    <s v="pskol@torontograce.org"/>
    <x v="1"/>
    <m/>
    <x v="24"/>
    <x v="1"/>
    <m/>
    <s v="Older Adult Population Health/Focused Program "/>
    <m/>
    <m/>
    <m/>
    <s v="Geriatric Medicine Rehabilitation Units"/>
    <n v="13"/>
    <n v="13"/>
    <n v="0"/>
    <n v="0"/>
    <n v="13"/>
    <x v="1"/>
    <s v="0"/>
    <s v="0"/>
    <s v="All of the above (e.g. a service operating 24/7);"/>
    <n v="7"/>
    <m/>
    <s v="650 Church St"/>
    <x v="7"/>
    <x v="0"/>
    <x v="28"/>
    <m/>
    <m/>
    <m/>
    <m/>
    <x v="1"/>
    <m/>
    <m/>
    <m/>
    <m/>
    <s v="All Toronto Region OHTs;"/>
    <m/>
    <s v="1950 hours per year (37.5 hours/week"/>
    <m/>
    <m/>
    <m/>
    <m/>
    <m/>
    <m/>
    <m/>
    <m/>
    <m/>
    <m/>
    <m/>
    <m/>
    <m/>
    <m/>
    <m/>
    <m/>
    <m/>
    <m/>
    <m/>
    <n v="1"/>
    <m/>
    <m/>
    <m/>
    <m/>
    <m/>
    <m/>
    <m/>
    <n v="1"/>
    <n v="1"/>
    <m/>
    <s v="75% to &lt;100%"/>
    <s v="Emergency department;"/>
    <x v="1"/>
    <s v="Hospital designed Patient and Family Satisfaction Survey"/>
    <x v="1"/>
    <s v="Hospital designed Patient and Family Satisfaction Survey"/>
    <m/>
    <x v="1"/>
    <s v="English;French;"/>
    <x v="1"/>
    <s v="Yes, at initial visit;"/>
    <s v="Clinical Frailty Scale (CFS)"/>
    <x v="1"/>
    <s v="No, we do not track dementia stage;"/>
    <m/>
    <x v="1"/>
    <s v="No, we do not track depression scores;"/>
    <m/>
    <x v="0"/>
    <s v="No, we do not track anxiety scores;"/>
    <m/>
    <x v="2"/>
    <s v="Yes"/>
    <s v="Staff Satisfaction Survey"/>
    <s v=" Only Social Worker is exclusive to the AAR group. All other health professionals and supportive services are shared from our hospital programs."/>
    <m/>
    <s v="Yes"/>
    <s v="ttran@torontograce.org"/>
    <m/>
    <n v="0"/>
    <n v="1"/>
  </r>
  <r>
    <n v="113"/>
    <d v="2026-06-17T13:44:41"/>
    <d v="2026-06-17T15:38:19"/>
    <s v="anonymous"/>
    <m/>
    <m/>
    <x v="0"/>
    <x v="44"/>
    <s v=" ;"/>
    <x v="0"/>
    <m/>
    <s v="MINT Memory Clinic"/>
    <s v="keverett@harrowfht.ca"/>
    <x v="0"/>
    <m/>
    <x v="20"/>
    <x v="5"/>
    <s v="Primary Care Based Memory Clinics (e.g. MINT)"/>
    <m/>
    <m/>
    <m/>
    <m/>
    <m/>
    <n v="23"/>
    <n v="26"/>
    <m/>
    <m/>
    <n v="26"/>
    <x v="0"/>
    <m/>
    <m/>
    <s v="1 day per month (7.5 hrs) for 10 months out of the year;"/>
    <n v="85"/>
    <s v="Calculated average number of days waiting"/>
    <s v="1480 Erie St. S. PO Box 430 "/>
    <x v="28"/>
    <x v="0"/>
    <x v="44"/>
    <m/>
    <m/>
    <m/>
    <m/>
    <x v="3"/>
    <m/>
    <m/>
    <m/>
    <m/>
    <m/>
    <s v="Windsor Essex OHT;"/>
    <s v="1950 hours per year (37.5 hours/week"/>
    <n v="1.4999999999999999E-2"/>
    <n v="1.4999999999999999E-2"/>
    <m/>
    <m/>
    <m/>
    <m/>
    <m/>
    <n v="0.02"/>
    <m/>
    <m/>
    <m/>
    <m/>
    <n v="4.5999999999999999E-2"/>
    <m/>
    <m/>
    <n v="4.5999999999999999E-2"/>
    <m/>
    <n v="4.5999999999999999E-2"/>
    <n v="0.02"/>
    <n v="4.5999999999999999E-2"/>
    <m/>
    <m/>
    <m/>
    <m/>
    <m/>
    <m/>
    <s v="please note that the Social Worker is an external employee of Alzheimer's Society and the Registered Nurse derives from Ontario Health atHome"/>
    <n v="0.254"/>
    <n v="0.17799999999999999"/>
    <m/>
    <s v="100%"/>
    <s v="Primary Care Practitioner;referrals are only accepted from Harrow Health Centre physicians and nurse practitioners;"/>
    <x v="0"/>
    <m/>
    <x v="1"/>
    <s v="Zarit Burden Interview"/>
    <m/>
    <x v="0"/>
    <s v="English;"/>
    <x v="1"/>
    <s v="Yes, at all visits;"/>
    <s v="Clinical Frailty Scale from Dalhousie University"/>
    <x v="0"/>
    <s v="Yes, at all visits;"/>
    <s v="MoCA, Trails A and B, Executive Function and Praxis and Gait Assessment (The Centre for Family Medicine Family Health Team), Semantic Fluency – Animal Names from (Behavioural Neurology Assessment – Revised), CLOX: An Executive Drawing Task, Frontal Behavioral Inventory (FBI) "/>
    <x v="0"/>
    <s v="Yes, at all visits;"/>
    <s v="Cornell Scale for Depression in Dementia"/>
    <x v="0"/>
    <s v="No, we do not track anxiety scores;"/>
    <m/>
    <x v="0"/>
    <s v="No"/>
    <m/>
    <m/>
    <m/>
    <s v="Yes"/>
    <s v="nwalls@windsorfht.ca"/>
    <m/>
    <n v="0"/>
    <n v="1"/>
  </r>
  <r>
    <n v="114"/>
    <d v="2026-06-17T15:38:22"/>
    <d v="2026-06-17T15:46:32"/>
    <s v="anonymous"/>
    <m/>
    <m/>
    <x v="1"/>
    <x v="44"/>
    <s v=" ;"/>
    <x v="0"/>
    <m/>
    <s v="MINT Memory Clinic"/>
    <s v="keverett@harrowfht.ca"/>
    <x v="0"/>
    <m/>
    <x v="20"/>
    <x v="5"/>
    <s v="Primary Care Based Memory Clinics (e.g. MINT)"/>
    <m/>
    <m/>
    <m/>
    <m/>
    <m/>
    <n v="20"/>
    <n v="21"/>
    <m/>
    <m/>
    <n v="21"/>
    <x v="0"/>
    <m/>
    <m/>
    <s v="1 day per month (7.5hrs) for 10 months out of the year;"/>
    <n v="52"/>
    <s v="Calculated average number of days waiting"/>
    <s v="1480 Erie St. S. PO Box 430 "/>
    <x v="28"/>
    <x v="0"/>
    <x v="44"/>
    <m/>
    <m/>
    <m/>
    <m/>
    <x v="3"/>
    <m/>
    <m/>
    <m/>
    <m/>
    <m/>
    <s v="Windsor Essex OHT;"/>
    <s v="1950 hours per year (37.5 hours/week"/>
    <n v="1.4999999999999999E-2"/>
    <n v="1.4999999999999999E-2"/>
    <m/>
    <m/>
    <m/>
    <m/>
    <m/>
    <n v="0.02"/>
    <m/>
    <m/>
    <m/>
    <m/>
    <n v="4.5999999999999999E-2"/>
    <m/>
    <m/>
    <n v="4.5999999999999999E-2"/>
    <m/>
    <n v="4.5999999999999999E-2"/>
    <n v="0.02"/>
    <n v="4.5999999999999999E-2"/>
    <m/>
    <m/>
    <m/>
    <m/>
    <m/>
    <m/>
    <s v="Please note that the social worker is an external employee of the Alzheimer's Society and the registered nurse works for Ontario Health atHome"/>
    <n v="0.254"/>
    <n v="0.17799999999999999"/>
    <m/>
    <s v="75% to &lt;100%"/>
    <s v="Primary Care Practitioner;referrals are only accepted from physicians and nurse practitioners at the Harrow Health Centre for their rostered patients;"/>
    <x v="0"/>
    <m/>
    <x v="1"/>
    <s v="Zarit Burden Interview"/>
    <m/>
    <x v="0"/>
    <s v="English;"/>
    <x v="1"/>
    <s v="Yes, at all visits;"/>
    <s v="Clinical Frailty Scale from Dalhousie University"/>
    <x v="0"/>
    <s v="Yes, at all visits;"/>
    <s v="MoCA, Trails A and B, Executive Function and Praxis and Gait Assessment (The Centre for Family Medicine Family Health Team), Semantic Fluency – Animal Names from (Behavioural Neurology Assessment – Revised), CLOX: An Executive Drawing Task, Frontal Behavioral Inventory (FBI) "/>
    <x v="0"/>
    <s v="Yes, at all visits;"/>
    <s v="Cornell Scale for Depression in Dementia"/>
    <x v="0"/>
    <s v="No, we do not track anxiety scores;"/>
    <m/>
    <x v="0"/>
    <s v="No"/>
    <m/>
    <m/>
    <m/>
    <s v="Yes"/>
    <s v="nwalls@windsorfht.ca"/>
    <m/>
    <n v="0"/>
    <n v="1"/>
  </r>
  <r>
    <n v="115"/>
    <d v="2026-06-17T14:29:26"/>
    <d v="2026-06-17T15:46:48"/>
    <s v="anonymous"/>
    <m/>
    <m/>
    <x v="0"/>
    <x v="15"/>
    <s v="001-171-5-304012 Nursing Outreach Aging at Home;"/>
    <x v="0"/>
    <m/>
    <s v="Nurse Led Outreach Team (NLOT)"/>
    <s v="Pawan.Khullar@MackenzieHealth.ca"/>
    <x v="0"/>
    <m/>
    <x v="2"/>
    <x v="2"/>
    <m/>
    <m/>
    <s v="Nurse-Led Outreach Teams (NLOTs)"/>
    <m/>
    <m/>
    <m/>
    <n v="1068"/>
    <n v="2556"/>
    <m/>
    <n v="3351"/>
    <n v="5907"/>
    <x v="0"/>
    <m/>
    <m/>
    <s v="Weekday evenings;Weekdays;"/>
    <n v="0"/>
    <s v="No wait time. respond to requests within 1-24 hrs"/>
    <s v="10 Trench Street"/>
    <x v="13"/>
    <x v="0"/>
    <x v="15"/>
    <m/>
    <m/>
    <m/>
    <m/>
    <x v="2"/>
    <s v="Western York Region OHT;"/>
    <m/>
    <m/>
    <m/>
    <m/>
    <m/>
    <s v="1950 hours per year (37.5 hours/week"/>
    <n v="0.2"/>
    <n v="0"/>
    <n v="0"/>
    <n v="0"/>
    <n v="0"/>
    <n v="0"/>
    <n v="0"/>
    <n v="1.6"/>
    <n v="0"/>
    <n v="0"/>
    <n v="0"/>
    <n v="0"/>
    <n v="0"/>
    <n v="0"/>
    <n v="0"/>
    <n v="0"/>
    <n v="0"/>
    <n v="0"/>
    <n v="0"/>
    <n v="0"/>
    <n v="0"/>
    <n v="0"/>
    <n v="0"/>
    <m/>
    <m/>
    <m/>
    <s v="Temporary 1 NP FTE and 1 RN FTE"/>
    <n v="1.8"/>
    <n v="1.6"/>
    <n v="0"/>
    <s v="75% to &lt;100%"/>
    <s v="Self-referral;LTC, Hospital;"/>
    <x v="1"/>
    <s v="Success stories for OH reporting No formal collection tool utilized. "/>
    <x v="0"/>
    <m/>
    <s v="Provide care in specialty ethnic LTC homes "/>
    <x v="1"/>
    <s v="English;"/>
    <x v="2"/>
    <s v="No, we do not track frailty status;LTC Homes we support track frailty status ;"/>
    <s v="Clinical Frailty Scale, Palliative Performance Scale "/>
    <x v="1"/>
    <s v="No, we do not track dementia stage;"/>
    <m/>
    <x v="1"/>
    <s v="No, we do not track depression scores;For some of the residents who are referred for depression management. Assessment is usually performed by LTC team and assessment  scores are kept in their LTC chart and . ;"/>
    <m/>
    <x v="0"/>
    <s v="No, we do not track anxiety scores;"/>
    <m/>
    <x v="2"/>
    <s v="Mackenzie health Employee survey is not specific to NLOT"/>
    <s v="Mackenzie Health Employee satisfaction survey "/>
    <m/>
    <m/>
    <s v="Yes"/>
    <s v="bella.grunfeld@mackenziehealth.ca"/>
    <m/>
    <n v="0"/>
    <n v="1"/>
  </r>
  <r>
    <n v="116"/>
    <d v="2026-06-17T16:01:33"/>
    <d v="2026-06-17T16:13:00"/>
    <s v="anonymous"/>
    <m/>
    <m/>
    <x v="0"/>
    <x v="45"/>
    <s v=" ;"/>
    <x v="0"/>
    <m/>
    <s v="MINT Memory Clinic"/>
    <s v="kchittle@windsorfht.ca"/>
    <x v="0"/>
    <m/>
    <x v="20"/>
    <x v="5"/>
    <s v="Primary Care Based Memory Clinics (e.g. MINT)"/>
    <m/>
    <m/>
    <m/>
    <m/>
    <m/>
    <n v="46"/>
    <m/>
    <m/>
    <m/>
    <n v="0"/>
    <x v="0"/>
    <m/>
    <m/>
    <s v="2 clinics per month - one for internal referrals for rostered patients of WFHT / one for external referrals from solo practicing/non FHT PCPs in community ;"/>
    <n v="240"/>
    <s v="There are two unique streams - 1. Windsor Team Care centre (240 days) for external referrals 2. Windsor Family Health Team (30 days) for internal referrals made for rostered patients of WFHT physicians/NPs"/>
    <s v="245-2475 McDougall St"/>
    <x v="26"/>
    <x v="0"/>
    <x v="45"/>
    <m/>
    <m/>
    <m/>
    <m/>
    <x v="3"/>
    <m/>
    <m/>
    <m/>
    <m/>
    <m/>
    <s v="Windsor Essex OHT;"/>
    <m/>
    <m/>
    <m/>
    <m/>
    <m/>
    <m/>
    <m/>
    <m/>
    <m/>
    <m/>
    <m/>
    <m/>
    <m/>
    <m/>
    <m/>
    <m/>
    <m/>
    <m/>
    <m/>
    <m/>
    <m/>
    <m/>
    <m/>
    <m/>
    <m/>
    <m/>
    <m/>
    <m/>
    <n v="0"/>
    <n v="0"/>
    <m/>
    <s v="100%"/>
    <s v="Primary Care Practitioner;Two streams that accept referrals from WFHT rostered patients or patients of solo-based community practitioners connected to the Windsor Team Care Centre referral network;"/>
    <x v="0"/>
    <m/>
    <x v="1"/>
    <s v="Zarit Caregiver Burden Scale, Functional Activities Questionnaire (which gives insight on patient's independence or lack thereof)"/>
    <m/>
    <x v="2"/>
    <s v="English;French;non-English services are delivered using synchronous translation using WESPEAK;"/>
    <x v="1"/>
    <s v="Yes, at all visits;"/>
    <s v="EQ-5D-5L, MINT Gait Assessment, C5-65 Gait Assessment, C5-65 Grip Strength Assessment, Physical Exam"/>
    <x v="1"/>
    <s v="No, we do not track dementia stage;"/>
    <m/>
    <x v="0"/>
    <s v="Yes, at all visits;"/>
    <s v="Cornell Scale for Depression, Neuropsychiatric Inventory Questionnaire, EQ-5D-5L"/>
    <x v="2"/>
    <s v="Yes, at all visits;"/>
    <s v="Neuropsychiatric Inventory Questionnaire, EQ-5D-5L"/>
    <x v="0"/>
    <s v="No"/>
    <m/>
    <s v="The WFHT MINT Memory Clinic is for individuals 65+ with new onset memory and/or cognition issues not related to an Acquired Brain Injury (ABI) or a psychiatric diagnosis. Excludes: Delirium, Psychosis, and individuals involved with Hotel Dieu Grace Hospital’s Geriatric Assessment Program or Geriatric Mental Health Outreach Team._x000a__x000a_The MINT Clinic provides an inter-disciplinary team assessment of memory function, with recommendations for labs and diagnostics, treatment, and driver safety, as well as education/comprehensive support to patients and caregivers for high quality dementia care and medication management. _x000a_"/>
    <m/>
    <s v="Yes"/>
    <s v="nwalls@windsorfht.ca"/>
    <m/>
    <n v="0"/>
    <n v="1"/>
  </r>
  <r>
    <n v="117"/>
    <d v="2026-06-17T16:13:05"/>
    <d v="2026-06-17T16:20:59"/>
    <s v="anonymous"/>
    <m/>
    <m/>
    <x v="1"/>
    <x v="45"/>
    <s v=" ;"/>
    <x v="0"/>
    <m/>
    <s v="MINT Memory Clinic"/>
    <s v="kchittle@windsorfht.ca"/>
    <x v="0"/>
    <m/>
    <x v="20"/>
    <x v="5"/>
    <s v="Primary Care Based Memory Clinics (e.g. MINT)"/>
    <m/>
    <m/>
    <m/>
    <m/>
    <m/>
    <n v="39"/>
    <m/>
    <m/>
    <m/>
    <n v="0"/>
    <x v="0"/>
    <m/>
    <m/>
    <s v="2 monthly clinic - one for internal referrals made for rostered patients of WFHT / one for community referrals made by solo practicing/non-FHT PCPs in community;"/>
    <n v="180"/>
    <s v="There are two streams for intake/wait list; 1. Internal referrals made for rostered patients of WFHT NPs/physicians (30 days) 2. External referrals made by solo-practicing physicians/non-FHT PCPs connected to the Windsor Team Care Centre referral network (180 days)"/>
    <s v="245-2475 McDougall St"/>
    <x v="26"/>
    <x v="0"/>
    <x v="45"/>
    <m/>
    <m/>
    <m/>
    <m/>
    <x v="3"/>
    <m/>
    <m/>
    <m/>
    <m/>
    <m/>
    <s v="Windsor Essex OHT;"/>
    <m/>
    <m/>
    <m/>
    <m/>
    <m/>
    <m/>
    <m/>
    <m/>
    <m/>
    <m/>
    <m/>
    <m/>
    <m/>
    <m/>
    <m/>
    <m/>
    <m/>
    <m/>
    <m/>
    <m/>
    <m/>
    <m/>
    <m/>
    <m/>
    <m/>
    <m/>
    <m/>
    <m/>
    <n v="0"/>
    <n v="0"/>
    <m/>
    <s v="100%"/>
    <s v="Primary Care Practitioner;Windsor Family Health Team PCPs and solo-based community practitioners connected to Windsor Team Care Centre;"/>
    <x v="0"/>
    <m/>
    <x v="1"/>
    <s v="Zarit Caregiver Burden Scale and Functional Activities Questionnaire (which gives insight on the patient's level of independence/lack thereof)"/>
    <m/>
    <x v="2"/>
    <s v="English;French;non-English services are delivered through synchronous translations using WESPEAK;"/>
    <x v="1"/>
    <s v="Yes, at all visits;"/>
    <s v="-_x0009_EQ-5D-5L_x000a_-_x0009_MINT Gait Assessment_x000a_-_x0009_C5-65 Gait Assessment_x000a_-_x0009_C5-65 Grip Strength Assessment_x000a_-_x0009_Physical Exam"/>
    <x v="1"/>
    <s v="No, we do not track dementia stage;"/>
    <m/>
    <x v="0"/>
    <s v="Yes, at all visits;"/>
    <s v="Cornell Scale for Depression, Neuropsychiatric Inventory Questionnaire (NPIQ), EQ-5D-5L"/>
    <x v="2"/>
    <s v="Yes, at all visits;"/>
    <s v="Neuropsychiatric Inventory Questionnaire (NPIQ), EQ-5D-5L"/>
    <x v="0"/>
    <s v="No"/>
    <m/>
    <s v="The WFHT MINT Memory Clinic is for individuals 65+ with new onset memory and/or cognition issues not related to an Acquired Brain Injury (ABI) or a psychiatric diagnosis. Excludes: Delirium, Psychosis, and individuals involved with Hotel Dieu Grace Hospital’s Geriatric Assessment Program or Geriatric Mental Health Outreach Team._x000a__x000a_The MINT Clinic provides an inter-disciplinary team assessment of memory function, with recommendations for labs and diagnostics, treatment, and driver safety, as well as education/comprehensive support to patients and caregivers for high quality dementia care and medication management. "/>
    <m/>
    <s v="Yes"/>
    <s v="nwalls@windsorfht.ca"/>
    <m/>
    <n v="0"/>
    <n v="1"/>
  </r>
  <r>
    <n v="118"/>
    <d v="2026-06-18T10:17:03"/>
    <d v="2026-06-18T11:01:28"/>
    <s v="anonymous"/>
    <m/>
    <m/>
    <x v="1"/>
    <x v="46"/>
    <s v="Primary Care Family Health Team ;"/>
    <x v="0"/>
    <m/>
    <s v="Primary Care Geriatric Clinic "/>
    <s v="kpothier@bafht.com"/>
    <x v="1"/>
    <m/>
    <x v="10"/>
    <x v="5"/>
    <s v="Primary Care Based Geriatric Clinic "/>
    <s v="Geriatric Outpatient Clinic"/>
    <m/>
    <m/>
    <m/>
    <m/>
    <n v="317"/>
    <n v="363"/>
    <n v="116"/>
    <n v="0"/>
    <n v="479"/>
    <x v="0"/>
    <m/>
    <m/>
    <s v="Weekdays;"/>
    <n v="17"/>
    <s v="Wait time between initial call to first appointment with Geriatric Nurse.  "/>
    <s v="21 McGivern Street West, PO Box 1300 "/>
    <x v="29"/>
    <x v="0"/>
    <x v="46"/>
    <s v="368 College St. North "/>
    <s v="Durham"/>
    <s v="N0G1R0"/>
    <s v="33 Second Street, Chesley Ontario, N0G1L0_x000a_12 Absalom Street East, Mildmay, Ontario, N0G2J0_x000a_127 Victoria Street South, Paisley, Ontario, N0G2N0 "/>
    <x v="3"/>
    <m/>
    <m/>
    <m/>
    <m/>
    <m/>
    <s v="Grey-Bruce OHT;"/>
    <s v="1950 hours per year (37.5 hours/week"/>
    <n v="0"/>
    <n v="0.05"/>
    <n v="1"/>
    <n v="0"/>
    <n v="0"/>
    <n v="0"/>
    <n v="0"/>
    <n v="0"/>
    <n v="0"/>
    <n v="0"/>
    <n v="0"/>
    <n v="0"/>
    <n v="0"/>
    <n v="0"/>
    <n v="0"/>
    <n v="0"/>
    <n v="0"/>
    <n v="1"/>
    <n v="0"/>
    <n v="0"/>
    <n v="0"/>
    <n v="0"/>
    <n v="0"/>
    <m/>
    <m/>
    <m/>
    <s v="0"/>
    <n v="2.0499999999999998"/>
    <n v="1"/>
    <n v="0"/>
    <s v="75% to &lt;100%"/>
    <s v="Caregiver;Community paramedicine;Emergency department;Ontario Health atHome;Primary Care Network;Primary Care Practitioner;Self-referral;"/>
    <x v="0"/>
    <m/>
    <x v="0"/>
    <m/>
    <m/>
    <x v="0"/>
    <s v="English;"/>
    <x v="1"/>
    <s v="Yes, at initial visit;Yes, at follow-up;"/>
    <s v="Clinical Frailty Scale "/>
    <x v="1"/>
    <s v="No, we do not track dementia stage;"/>
    <m/>
    <x v="0"/>
    <s v="Yes, at initial visit;Yes, at follow-up;"/>
    <s v="GDS, Cornell, PHQ9 (Not often but occasionally) "/>
    <x v="2"/>
    <s v="Yes, at initial visit;Yes, at follow-up;"/>
    <s v="GAD-7"/>
    <x v="0"/>
    <s v="No"/>
    <m/>
    <s v="Our Geriatric Clinic is quite unique for our local area, full time RN that completes a CGA on separate date then appointment with our Geriatric Physician (Primary Care Physician, Residency was in Geriatrics in the states).  Twice a month we run Geriatric Clinic together.  RN supports with ongoing support, education and ensures recommendations/referrals are followed through.  Our focus on Geriatrics vs &quot;Memory&quot; only has proved to be more supportive to our population.  "/>
    <m/>
    <s v="Yes"/>
    <s v="kpothier@hotmail.com"/>
    <m/>
    <n v="0"/>
    <n v="1"/>
  </r>
  <r>
    <n v="119"/>
    <d v="2026-06-18T12:49:35"/>
    <d v="2026-06-18T13:01:46"/>
    <s v="anonymous"/>
    <m/>
    <d v="2026-06-25T11:46:05"/>
    <x v="1"/>
    <x v="47"/>
    <s v="Self funded program (organization has opted to allocate general resources to seniors' programming);"/>
    <x v="0"/>
    <m/>
    <s v="Geriatric Assessment Program Inpatient Consultation"/>
    <s v="Stefanie.irish@niagarahealth.on.ca"/>
    <x v="0"/>
    <m/>
    <x v="11"/>
    <x v="4"/>
    <m/>
    <m/>
    <m/>
    <m/>
    <s v="Inpatient Geriatric Medicine Consult Service"/>
    <m/>
    <n v="1512"/>
    <n v="1698"/>
    <n v="0"/>
    <n v="0"/>
    <n v="1698"/>
    <x v="0"/>
    <m/>
    <m/>
    <s v="Weekdays;"/>
    <n v="5"/>
    <s v="Same as CIHI definition"/>
    <s v="5546 Portage Road "/>
    <x v="30"/>
    <x v="0"/>
    <x v="47"/>
    <m/>
    <m/>
    <m/>
    <s v="Welland Site - 65 Third Street, Welland, ON L3B 4W6_x000a_Marotta Family Hospital - 1200 Fourth Ave, St. Catharines, ON, L2S 0A9_x000a_Port Colborne Complex and Urgent Care Centre - 260 Sugarloaf Street, Port Colborne, ON L3K 2N7_x000a_Fort Erie Complex and Urgent Care Centre - 230 Bertie Street, Fort Erie, ON L2A 1Z2"/>
    <x v="3"/>
    <m/>
    <m/>
    <m/>
    <m/>
    <m/>
    <s v="Niagara OHT;"/>
    <s v="1950 hours per year (37.5 hours/week"/>
    <n v="0.3"/>
    <n v="0"/>
    <n v="0"/>
    <n v="0"/>
    <n v="0.8"/>
    <n v="0"/>
    <n v="0"/>
    <n v="0"/>
    <n v="0"/>
    <n v="0"/>
    <n v="0"/>
    <n v="0"/>
    <n v="0"/>
    <n v="0"/>
    <n v="0"/>
    <n v="0"/>
    <n v="0"/>
    <n v="2.6"/>
    <n v="0"/>
    <n v="0"/>
    <n v="0"/>
    <n v="0"/>
    <n v="0"/>
    <m/>
    <m/>
    <m/>
    <s v="Geriatrics Clinical Nurse Specialist will consult for complex patients when needed."/>
    <n v="3.7"/>
    <n v="2.6"/>
    <n v="1"/>
    <s v="75% to &lt;100%"/>
    <s v="Acute care teams;"/>
    <x v="0"/>
    <m/>
    <x v="0"/>
    <m/>
    <m/>
    <x v="1"/>
    <s v="English;Arabic;French;"/>
    <x v="0"/>
    <m/>
    <m/>
    <x v="2"/>
    <m/>
    <m/>
    <x v="2"/>
    <m/>
    <m/>
    <x v="1"/>
    <m/>
    <m/>
    <x v="2"/>
    <s v="Staff and Physician Engagement survey biannually"/>
    <m/>
    <m/>
    <m/>
    <s v="Yes"/>
    <s v="Lori.maccullouch@niagarahealth.on.ca"/>
    <m/>
    <n v="0"/>
    <n v="1"/>
  </r>
  <r>
    <n v="120"/>
    <d v="2026-06-18T14:07:41"/>
    <d v="2026-06-18T14:15:06"/>
    <s v="anonymous"/>
    <m/>
    <d v="2026-06-24T09:43:12"/>
    <x v="1"/>
    <x v="47"/>
    <s v="Self funded program (organization has opted to allocate general resources to seniors' programming);"/>
    <x v="0"/>
    <m/>
    <s v="Orthogeriatrics Inpatient Consultation Service"/>
    <s v="Lori.maccullouch@niagarahealth.on.ca"/>
    <x v="0"/>
    <m/>
    <x v="25"/>
    <x v="4"/>
    <m/>
    <m/>
    <m/>
    <m/>
    <s v="Inpatient OrthoGeriatrics NP Consult Service"/>
    <m/>
    <n v="114"/>
    <n v="241"/>
    <n v="0"/>
    <n v="0"/>
    <n v="241"/>
    <x v="0"/>
    <m/>
    <m/>
    <s v="Weekdays;"/>
    <m/>
    <s v="same as CIHI"/>
    <s v="5546 Portage Road"/>
    <x v="30"/>
    <x v="0"/>
    <x v="47"/>
    <m/>
    <m/>
    <m/>
    <m/>
    <x v="3"/>
    <m/>
    <m/>
    <m/>
    <m/>
    <m/>
    <s v="Niagara OHT;"/>
    <s v="4 days per week"/>
    <n v="0.05"/>
    <n v="0"/>
    <n v="0"/>
    <n v="0"/>
    <n v="0"/>
    <n v="0"/>
    <n v="0"/>
    <n v="0.8"/>
    <n v="0"/>
    <n v="0"/>
    <n v="0"/>
    <n v="0"/>
    <n v="0"/>
    <n v="0"/>
    <n v="0"/>
    <n v="0"/>
    <n v="0"/>
    <n v="0"/>
    <n v="0"/>
    <n v="0"/>
    <n v="0"/>
    <n v="0"/>
    <n v="0"/>
    <m/>
    <m/>
    <m/>
    <m/>
    <n v="0.85000000000000009"/>
    <n v="0.8"/>
    <n v="0"/>
    <s v="100%"/>
    <s v="Acute Care Surgical Team;"/>
    <x v="0"/>
    <m/>
    <x v="0"/>
    <m/>
    <m/>
    <x v="0"/>
    <s v="English;"/>
    <x v="2"/>
    <s v="No, we do not track frailty status;"/>
    <m/>
    <x v="1"/>
    <s v="No, we do not track dementia stage;"/>
    <m/>
    <x v="1"/>
    <s v="No, we do not track depression scores;"/>
    <m/>
    <x v="0"/>
    <s v="No, we do not track anxiety scores;"/>
    <m/>
    <x v="0"/>
    <s v="No"/>
    <m/>
    <m/>
    <m/>
    <s v="Yes"/>
    <s v="Lori.maccullouch@niagarahealth.on.ca"/>
    <m/>
    <n v="0"/>
    <n v="1"/>
  </r>
  <r>
    <n v="121"/>
    <d v="2026-06-18T14:16:28"/>
    <d v="2026-06-18T14:23:19"/>
    <s v="anonymous"/>
    <m/>
    <d v="2026-06-24T09:25:57"/>
    <x v="1"/>
    <x v="47"/>
    <s v="Self funded program (organization has opted to allocate general resources to seniors' programming);"/>
    <x v="0"/>
    <m/>
    <s v="Geriatrics Pharmacist Consultation Service"/>
    <s v="Stefanie.irish@niagarahealth.on.ca"/>
    <x v="0"/>
    <m/>
    <x v="11"/>
    <x v="4"/>
    <m/>
    <m/>
    <m/>
    <m/>
    <s v="Inpatient Geriatrics Pharmacist Consultation"/>
    <m/>
    <n v="243"/>
    <n v="283"/>
    <n v="0"/>
    <n v="0"/>
    <n v="283"/>
    <x v="0"/>
    <m/>
    <m/>
    <s v="Weekdays;"/>
    <n v="3"/>
    <s v="same as CIHI"/>
    <s v="5546 Portage Road"/>
    <x v="30"/>
    <x v="0"/>
    <x v="47"/>
    <m/>
    <m/>
    <m/>
    <s v="Marotta Family Hospital - 1200 Fourth Ave, St. Catharines, ON, L2S 0A9_x000a_Welland Site - 65 Third Street, Welland, ON L3B 4W6_x000a_Port Colborne Complex and Urgent Care Centre - 260 Sugarloaf Street, Port Colborne, ON L3K 2N7_x000a_Fort Erie Complex &amp; Urgent Care Centre - 230 Bertie Street, Fort Erie, ON L2A 1Z2"/>
    <x v="3"/>
    <m/>
    <m/>
    <m/>
    <m/>
    <m/>
    <s v="Niagara OHT;"/>
    <s v="1950 hours per year (37.5 hours/week"/>
    <n v="0.1"/>
    <n v="0"/>
    <n v="0"/>
    <n v="0"/>
    <n v="0"/>
    <n v="0"/>
    <n v="0"/>
    <n v="0"/>
    <n v="0"/>
    <n v="0"/>
    <n v="0"/>
    <n v="0"/>
    <n v="1"/>
    <n v="0"/>
    <n v="0"/>
    <n v="0"/>
    <n v="0"/>
    <n v="0"/>
    <n v="0"/>
    <n v="0"/>
    <n v="0"/>
    <n v="0"/>
    <n v="0"/>
    <m/>
    <m/>
    <m/>
    <m/>
    <n v="1.1000000000000001"/>
    <n v="1"/>
    <n v="0"/>
    <s v="75% to &lt;100%"/>
    <s v="Acute Care Team;"/>
    <x v="0"/>
    <m/>
    <x v="0"/>
    <m/>
    <m/>
    <x v="0"/>
    <s v="English;"/>
    <x v="2"/>
    <s v="No, we do not track frailty status;"/>
    <m/>
    <x v="1"/>
    <s v="No, we do not track dementia stage;"/>
    <m/>
    <x v="1"/>
    <s v="No, we do not track depression scores;"/>
    <m/>
    <x v="0"/>
    <s v="No, we do not track anxiety scores;"/>
    <m/>
    <x v="0"/>
    <s v="No"/>
    <m/>
    <m/>
    <m/>
    <s v="Yes"/>
    <s v="Lori.maccullouch@niagarahealth.on.ca"/>
    <m/>
    <n v="0"/>
    <n v="1"/>
  </r>
  <r>
    <n v="122"/>
    <d v="2026-06-19T09:21:48"/>
    <d v="2026-06-19T09:36:26"/>
    <s v="anonymous"/>
    <m/>
    <d v="2026-06-25T11:25:24"/>
    <x v="1"/>
    <x v="47"/>
    <s v="Self funded program (organization has opted to allocate general resources to seniors' programming);"/>
    <x v="0"/>
    <m/>
    <s v="Geriatric Assessment Program Outpatient Clinic"/>
    <s v="Stefanie.irish@niagarahealth.on.ca"/>
    <x v="1"/>
    <s v="Central Clinical Intake Regional Geriatrics Program Central"/>
    <x v="3"/>
    <x v="3"/>
    <m/>
    <m/>
    <m/>
    <m/>
    <s v="Geriatric Outpatient Clinic"/>
    <m/>
    <n v="1784"/>
    <n v="1137"/>
    <n v="2167"/>
    <n v="0"/>
    <n v="3304"/>
    <x v="0"/>
    <m/>
    <m/>
    <s v="Weekdays;"/>
    <n v="90"/>
    <s v="we follow the CIHI definition"/>
    <s v="5546 Portage Road"/>
    <x v="30"/>
    <x v="0"/>
    <x v="47"/>
    <m/>
    <m/>
    <m/>
    <m/>
    <x v="3"/>
    <m/>
    <m/>
    <m/>
    <m/>
    <m/>
    <s v="Niagara OHT;"/>
    <s v="1950 hours per year (37.5 hours/week"/>
    <n v="0.3"/>
    <n v="1.5"/>
    <n v="0"/>
    <n v="0"/>
    <n v="0.8"/>
    <n v="0"/>
    <n v="0"/>
    <n v="0"/>
    <n v="0"/>
    <n v="0"/>
    <n v="0"/>
    <n v="0"/>
    <n v="0"/>
    <n v="0"/>
    <n v="0"/>
    <n v="0"/>
    <n v="0"/>
    <n v="3.8"/>
    <n v="1"/>
    <n v="0"/>
    <n v="0"/>
    <n v="0"/>
    <n v="0"/>
    <m/>
    <m/>
    <m/>
    <m/>
    <n v="7.4"/>
    <n v="4.8"/>
    <n v="0"/>
    <s v="75% to &lt;100%"/>
    <s v="Emergency department;Primary Care Practitioner;Acute care team;Primary Care Network;"/>
    <x v="0"/>
    <m/>
    <x v="0"/>
    <m/>
    <m/>
    <x v="1"/>
    <s v="English;Arabic;"/>
    <x v="1"/>
    <s v="Yes, at initial visit;"/>
    <s v="Rockwood Frailty Scale_x000a__x000a_"/>
    <x v="2"/>
    <m/>
    <m/>
    <x v="0"/>
    <s v="Yes, at initial visit;"/>
    <s v="GDS"/>
    <x v="2"/>
    <s v="As clinically indicated;"/>
    <s v="GAS"/>
    <x v="2"/>
    <s v="Staff and Physician Engagement Survey biannual"/>
    <s v="engagement survey not specific to the specialty"/>
    <m/>
    <m/>
    <s v="Yes"/>
    <s v="Lori.maccullouch@niagarahealth.on.ca"/>
    <m/>
    <n v="0"/>
    <n v="1"/>
  </r>
  <r>
    <n v="123"/>
    <d v="2026-06-19T09:37:08"/>
    <d v="2026-06-19T09:46:10"/>
    <s v="anonymous"/>
    <m/>
    <m/>
    <x v="1"/>
    <x v="47"/>
    <s v="Self funded program (organization has opted to allocate general resources to seniors' programming);"/>
    <x v="0"/>
    <m/>
    <s v="Geriatric Rapid Assessment Clinic (Geri-RAC)"/>
    <s v="Stefanie.irish@niagarahealth.on.ca"/>
    <x v="0"/>
    <m/>
    <x v="26"/>
    <x v="4"/>
    <m/>
    <m/>
    <m/>
    <m/>
    <s v="Outpatient Geriatric Rapid Assessment Clinic"/>
    <m/>
    <n v="145"/>
    <n v="122"/>
    <n v="42"/>
    <n v="0"/>
    <n v="164"/>
    <x v="0"/>
    <m/>
    <m/>
    <s v="Weekdays;"/>
    <m/>
    <s v="same as CIHI"/>
    <s v="5546 Portage Road"/>
    <x v="30"/>
    <x v="0"/>
    <x v="48"/>
    <s v="1200 Fourth Ave"/>
    <s v="St. Catharines"/>
    <s v="L2S 0A9"/>
    <m/>
    <x v="3"/>
    <m/>
    <m/>
    <m/>
    <m/>
    <m/>
    <s v="Niagara OHT;"/>
    <s v="2 half days per week"/>
    <m/>
    <m/>
    <m/>
    <m/>
    <m/>
    <m/>
    <m/>
    <m/>
    <m/>
    <m/>
    <m/>
    <m/>
    <m/>
    <m/>
    <m/>
    <m/>
    <m/>
    <m/>
    <m/>
    <m/>
    <m/>
    <m/>
    <m/>
    <m/>
    <m/>
    <m/>
    <m/>
    <n v="0"/>
    <n v="0"/>
    <m/>
    <s v="75% to &lt;100%"/>
    <s v="Emergency department;Acute care team;"/>
    <x v="2"/>
    <m/>
    <x v="2"/>
    <m/>
    <m/>
    <x v="0"/>
    <s v="English"/>
    <x v="0"/>
    <m/>
    <m/>
    <x v="2"/>
    <m/>
    <m/>
    <x v="2"/>
    <m/>
    <m/>
    <x v="1"/>
    <m/>
    <m/>
    <x v="0"/>
    <s v="No"/>
    <m/>
    <m/>
    <m/>
    <s v="Yes"/>
    <s v="Lori.maccullouch@niagarahealth.on.ca"/>
    <m/>
    <n v="0"/>
    <n v="1"/>
  </r>
  <r>
    <n v="124"/>
    <d v="2026-06-19T09:46:23"/>
    <d v="2026-06-19T09:55:24"/>
    <s v="anonymous"/>
    <m/>
    <d v="2026-06-24T09:22:57"/>
    <x v="1"/>
    <x v="47"/>
    <s v="Self funded program (organization has opted to allocate general resources to seniors' programming);1 FTE is funded through Other Votes by BSO;"/>
    <x v="0"/>
    <m/>
    <s v="Behaviour Supports Ontario"/>
    <s v="Stefanie.irish@niagarahealth.on.ca"/>
    <x v="0"/>
    <m/>
    <x v="5"/>
    <x v="4"/>
    <m/>
    <m/>
    <m/>
    <m/>
    <s v="Behavioural Supports (not reported elsewhere*)"/>
    <m/>
    <n v="199"/>
    <n v="199"/>
    <n v="0"/>
    <n v="0"/>
    <n v="199"/>
    <x v="0"/>
    <m/>
    <m/>
    <s v="Weekdays;"/>
    <n v="5"/>
    <s v="same as CIHI"/>
    <s v="5546 Portage Road"/>
    <x v="30"/>
    <x v="0"/>
    <x v="47"/>
    <m/>
    <m/>
    <m/>
    <s v="Marotta Family Hospital - 1200 Fourth Ave, St. Catharines, ON, L2S 0A9_x000a_Welland Site - 65 Third Street, Welland, ON L3B 4W6_x000a_Fort Erie Complex and Urgent Care Centre - 230 Bertie Street, Fort Erie, ON L2A 1Z2_x000a_Port Colborne Complex and Urgent Care Centre - 260 Sugarloaf Street, Port Colborne, ON L3K 2N7_x000a_"/>
    <x v="3"/>
    <m/>
    <m/>
    <m/>
    <m/>
    <m/>
    <s v="Niagara OHT;"/>
    <s v="1950 hours per year (37.5 hours/week"/>
    <n v="0.1"/>
    <n v="0"/>
    <n v="0"/>
    <n v="0"/>
    <n v="0"/>
    <n v="0"/>
    <n v="0"/>
    <n v="0"/>
    <n v="1"/>
    <m/>
    <n v="0"/>
    <n v="0"/>
    <n v="0"/>
    <n v="0"/>
    <n v="0"/>
    <n v="0"/>
    <n v="0"/>
    <n v="0"/>
    <n v="1"/>
    <n v="0"/>
    <n v="0"/>
    <n v="0"/>
    <n v="0"/>
    <m/>
    <m/>
    <m/>
    <s v="2 FTE BSO Clinical Leaders (RPN and OT)"/>
    <n v="2.1"/>
    <n v="2"/>
    <n v="0"/>
    <s v="75% to &lt;100%"/>
    <s v="acute care team members;"/>
    <x v="0"/>
    <m/>
    <x v="0"/>
    <m/>
    <m/>
    <x v="0"/>
    <s v="English;"/>
    <x v="2"/>
    <s v="No, we do not track frailty status;"/>
    <m/>
    <x v="1"/>
    <s v="No, we do not track dementia stage;"/>
    <m/>
    <x v="1"/>
    <s v="No, we do not track depression scores;"/>
    <m/>
    <x v="0"/>
    <s v="No, we do not track anxiety scores;"/>
    <m/>
    <x v="0"/>
    <s v="No"/>
    <m/>
    <m/>
    <m/>
    <s v="Yes"/>
    <s v="Lori.maccullouch@niagarahealth.on.ca"/>
    <m/>
    <n v="0"/>
    <n v="1"/>
  </r>
  <r>
    <n v="125"/>
    <d v="2026-06-19T09:55:56"/>
    <d v="2026-06-19T10:01:18"/>
    <s v="anonymous"/>
    <m/>
    <d v="2026-06-24T09:55:40"/>
    <x v="0"/>
    <x v="47"/>
    <s v="Self funded program (organization has opted to allocate general resources to seniors' programming);1 FTE is Other Votes funded by BSO;"/>
    <x v="0"/>
    <m/>
    <s v="Behaviour Supports Ontario (BSO)"/>
    <s v="Stefanie.irish@niagarahealth.on.ca"/>
    <x v="0"/>
    <m/>
    <x v="5"/>
    <x v="4"/>
    <m/>
    <m/>
    <m/>
    <m/>
    <s v="Behavioural Supports (not reported elsewhere*)"/>
    <m/>
    <n v="205"/>
    <n v="205"/>
    <n v="0"/>
    <n v="0"/>
    <n v="205"/>
    <x v="0"/>
    <m/>
    <m/>
    <s v="Weekdays;"/>
    <n v="6"/>
    <s v="same as CIHI"/>
    <s v="5546 Portage Road"/>
    <x v="30"/>
    <x v="0"/>
    <x v="47"/>
    <m/>
    <m/>
    <m/>
    <s v="Marotta Family Hospital - 1200 Fourth Ave, St. Catharines, ON, L2S 0A9_x000a_Welland Site - 65 Third Street, Welland, ON L3B 4W6_x000a_Fort Erie Complex and Urgent Care Centre - 230 Bertie Street, Fort Erie, ON L2A 1Z2_x000a_Port Colborne Complex and Urgent Care Centre - 260 Sugarloaf Street, Port Colborne, ON L3K 2N7_x000a_"/>
    <x v="3"/>
    <m/>
    <m/>
    <m/>
    <m/>
    <m/>
    <s v="Niagara OHT;"/>
    <s v="1950 hours per year (37.5 hours/week"/>
    <n v="0.1"/>
    <n v="0"/>
    <n v="0"/>
    <n v="0"/>
    <n v="0"/>
    <n v="0"/>
    <n v="0"/>
    <n v="0"/>
    <n v="1"/>
    <m/>
    <n v="0"/>
    <n v="0"/>
    <n v="0"/>
    <n v="0"/>
    <n v="0"/>
    <n v="0"/>
    <n v="0"/>
    <n v="0"/>
    <n v="1"/>
    <n v="0"/>
    <n v="0"/>
    <n v="0"/>
    <n v="0"/>
    <m/>
    <m/>
    <m/>
    <s v="2 FTE BSO Clinical Leaders (RPN and OT)"/>
    <n v="2.1"/>
    <n v="2"/>
    <n v="0"/>
    <s v="75% to &lt;100%"/>
    <s v="acute care team members;"/>
    <x v="0"/>
    <m/>
    <x v="0"/>
    <m/>
    <m/>
    <x v="0"/>
    <s v="English;"/>
    <x v="2"/>
    <s v="No, we do not track frailty status;"/>
    <m/>
    <x v="1"/>
    <s v="No, we do not track dementia stage;"/>
    <m/>
    <x v="1"/>
    <s v="No, we do not track depression scores;"/>
    <m/>
    <x v="0"/>
    <s v="No, we do not track anxiety scores;"/>
    <m/>
    <x v="0"/>
    <s v="No"/>
    <m/>
    <m/>
    <m/>
    <s v="Yes"/>
    <s v="Lori.maccullouch@niagarahealth.on.ca"/>
    <m/>
    <n v="0"/>
    <n v="1"/>
  </r>
  <r>
    <n v="126"/>
    <d v="2026-06-19T10:30:21"/>
    <d v="2026-06-19T12:09:50"/>
    <s v="anonymous"/>
    <m/>
    <d v="2026-06-24T10:10:42"/>
    <x v="0"/>
    <x v="47"/>
    <s v="Self funded program (organization has opted to allocate general resources to seniors' programming);"/>
    <x v="0"/>
    <m/>
    <s v="Geriatric Assessment Program Outpatient Clinic"/>
    <s v="Stefanie.irish@niagarahealth.on.ca"/>
    <x v="0"/>
    <m/>
    <x v="3"/>
    <x v="3"/>
    <m/>
    <m/>
    <m/>
    <m/>
    <s v="Geriatric Outpatient Clinic"/>
    <m/>
    <n v="1501"/>
    <n v="1903"/>
    <m/>
    <n v="0"/>
    <n v="1903"/>
    <x v="0"/>
    <m/>
    <m/>
    <s v="Weekdays;"/>
    <m/>
    <s v="per CIHI"/>
    <s v="5546 Portage Road"/>
    <x v="30"/>
    <x v="0"/>
    <x v="48"/>
    <m/>
    <m/>
    <m/>
    <m/>
    <x v="3"/>
    <m/>
    <m/>
    <m/>
    <m/>
    <m/>
    <s v="Niagara OHT;"/>
    <s v="1950 hours per year (37.5 hours/week"/>
    <n v="0.3"/>
    <n v="0.8"/>
    <n v="0"/>
    <n v="0"/>
    <n v="0.8"/>
    <n v="0"/>
    <n v="0"/>
    <n v="0"/>
    <n v="0"/>
    <n v="0"/>
    <n v="0"/>
    <n v="0"/>
    <n v="0"/>
    <n v="0"/>
    <n v="0"/>
    <n v="0"/>
    <n v="0"/>
    <m/>
    <n v="1"/>
    <n v="0"/>
    <n v="0"/>
    <n v="0"/>
    <n v="0"/>
    <m/>
    <m/>
    <m/>
    <m/>
    <n v="2.9000000000000004"/>
    <n v="1"/>
    <m/>
    <s v="75% to &lt;100%"/>
    <s v="Emergency department;Primary Care Practitioner;acute care team;"/>
    <x v="0"/>
    <m/>
    <x v="0"/>
    <m/>
    <m/>
    <x v="3"/>
    <s v="English;Arabic;"/>
    <x v="1"/>
    <s v="Yes, at initial visit;"/>
    <s v="Rockwood Frailty Scale"/>
    <x v="2"/>
    <m/>
    <m/>
    <x v="0"/>
    <s v="Yes, at initial visit;"/>
    <s v="Geriatric Depression Scale "/>
    <x v="2"/>
    <s v="When indicated;"/>
    <s v="Geriatric Anxiety Scale"/>
    <x v="0"/>
    <s v="No"/>
    <m/>
    <m/>
    <m/>
    <s v="Yes"/>
    <s v="Lori.maccullouch@niagarahealth.on.ca"/>
    <m/>
    <n v="0"/>
    <n v="1"/>
  </r>
  <r>
    <n v="127"/>
    <d v="2026-06-22T09:35:27"/>
    <d v="2026-06-22T09:49:54"/>
    <s v="anonymous"/>
    <m/>
    <m/>
    <x v="1"/>
    <x v="19"/>
    <s v="715 30 4011;"/>
    <x v="0"/>
    <m/>
    <s v="Nurse Led Outreach Team (NLOT)"/>
    <s v="nicole.guy@sjhcg.ca"/>
    <x v="0"/>
    <m/>
    <x v="2"/>
    <x v="2"/>
    <m/>
    <m/>
    <s v="Nurse-Led Outreach Teams (NLOTs)"/>
    <m/>
    <m/>
    <m/>
    <m/>
    <n v="272"/>
    <n v="162"/>
    <n v="22"/>
    <n v="456"/>
    <x v="0"/>
    <m/>
    <m/>
    <s v="Weekdays;"/>
    <m/>
    <m/>
    <s v="100 Westmount Road"/>
    <x v="12"/>
    <x v="0"/>
    <x v="19"/>
    <m/>
    <m/>
    <m/>
    <m/>
    <x v="3"/>
    <m/>
    <m/>
    <m/>
    <m/>
    <m/>
    <s v="Cambridge North Dumfries OHT;Guelph Wellington OHT;Kitchener, Waterloo, Wellesley, Wilmot and Woolwich (KW4) OHT;"/>
    <s v="1950 hours per year (37.5 hours/week"/>
    <m/>
    <m/>
    <m/>
    <m/>
    <m/>
    <m/>
    <m/>
    <m/>
    <m/>
    <m/>
    <m/>
    <m/>
    <m/>
    <m/>
    <m/>
    <m/>
    <m/>
    <n v="3"/>
    <m/>
    <m/>
    <m/>
    <m/>
    <m/>
    <m/>
    <m/>
    <m/>
    <m/>
    <n v="3"/>
    <n v="3"/>
    <m/>
    <s v="75% to &lt;100%"/>
    <s v="Ontario Health atHome;long-term care home;"/>
    <x v="0"/>
    <m/>
    <x v="2"/>
    <m/>
    <m/>
    <x v="1"/>
    <s v="English;"/>
    <x v="0"/>
    <m/>
    <m/>
    <x v="2"/>
    <m/>
    <m/>
    <x v="2"/>
    <m/>
    <m/>
    <x v="1"/>
    <m/>
    <m/>
    <x v="1"/>
    <m/>
    <m/>
    <m/>
    <m/>
    <s v="Yes"/>
    <s v="nicole.guy@sjhcg.ca"/>
    <m/>
    <n v="0"/>
    <n v="1"/>
  </r>
  <r>
    <n v="128"/>
    <d v="2026-06-22T11:31:58"/>
    <d v="2026-06-22T11:50:36"/>
    <s v="anonymous"/>
    <m/>
    <m/>
    <x v="0"/>
    <x v="19"/>
    <s v="715 30 4011;"/>
    <x v="0"/>
    <m/>
    <s v="Nurse Led Outreach Team (NLOT)"/>
    <s v="nicole.guy@sjhcg.ca"/>
    <x v="0"/>
    <m/>
    <x v="2"/>
    <x v="2"/>
    <m/>
    <m/>
    <s v="Nurse-Led Outreach Teams (NLOTs)"/>
    <m/>
    <m/>
    <m/>
    <m/>
    <n v="243"/>
    <n v="132"/>
    <n v="7"/>
    <n v="382"/>
    <x v="0"/>
    <m/>
    <m/>
    <s v="Weekdays;"/>
    <m/>
    <m/>
    <s v="100 Westmount Road"/>
    <x v="12"/>
    <x v="0"/>
    <x v="19"/>
    <m/>
    <m/>
    <m/>
    <m/>
    <x v="3"/>
    <m/>
    <m/>
    <m/>
    <m/>
    <m/>
    <s v="Cambridge North Dumfries OHT;Guelph Wellington OHT;Kitchener, Waterloo, Wellesley, Wilmot and Woolwich (KW4) OHT;"/>
    <s v="1950 hours per year (37.5 hours/week"/>
    <m/>
    <m/>
    <m/>
    <m/>
    <m/>
    <m/>
    <m/>
    <m/>
    <m/>
    <m/>
    <m/>
    <m/>
    <m/>
    <m/>
    <m/>
    <m/>
    <m/>
    <n v="3"/>
    <m/>
    <m/>
    <m/>
    <m/>
    <m/>
    <m/>
    <m/>
    <m/>
    <m/>
    <n v="3"/>
    <n v="3"/>
    <m/>
    <s v="75% to &lt;100%"/>
    <s v="Ontario Health atHome;regional long term care homes;"/>
    <x v="2"/>
    <m/>
    <x v="2"/>
    <m/>
    <m/>
    <x v="1"/>
    <s v="English;"/>
    <x v="0"/>
    <m/>
    <m/>
    <x v="2"/>
    <m/>
    <m/>
    <x v="2"/>
    <m/>
    <m/>
    <x v="1"/>
    <m/>
    <m/>
    <x v="1"/>
    <m/>
    <m/>
    <s v="Our team supports all LTCs in our region through clinical consultation and education._x000a_Each LTC is supported by one nurse consultant. We provide education and clinical support to LTC staff to build capacity to care for complex residents and reduce avoidable hospital transfers._x000a_We collaborate with hospital and community partners to facilitate repatriation of LTC_x000a_residents to reduce hospital admissions and length of stay."/>
    <m/>
    <s v="Yes"/>
    <s v="nicole.guy@sjhcg.ca"/>
    <m/>
    <n v="0"/>
    <n v="1"/>
  </r>
  <r>
    <n v="129"/>
    <d v="2026-06-22T13:05:09"/>
    <d v="2026-06-22T13:38:02"/>
    <s v="anonymous"/>
    <m/>
    <m/>
    <x v="0"/>
    <x v="41"/>
    <s v="001-72-5820900;"/>
    <x v="0"/>
    <m/>
    <s v="Geriatric Assessment Program"/>
    <s v="danielle.caille@hdgh.org"/>
    <x v="1"/>
    <m/>
    <x v="3"/>
    <x v="3"/>
    <s v="Community Geriatrics"/>
    <s v="Geriatric Outpatient Clinic"/>
    <m/>
    <m/>
    <m/>
    <s v="Geriatric Outreach Clinic"/>
    <n v="1295"/>
    <n v="3987"/>
    <n v="1480"/>
    <n v="2"/>
    <n v="5469"/>
    <x v="0"/>
    <m/>
    <m/>
    <s v="Weekdays;"/>
    <n v="38"/>
    <s v="Referral received to Intake"/>
    <s v="1453 Prince Road"/>
    <x v="26"/>
    <x v="0"/>
    <x v="41"/>
    <m/>
    <m/>
    <m/>
    <m/>
    <x v="3"/>
    <m/>
    <m/>
    <m/>
    <m/>
    <m/>
    <s v="Windsor Essex OHT;"/>
    <s v="1950 hours per year (37.5 hours/week"/>
    <n v="1"/>
    <n v="1.8"/>
    <m/>
    <n v="0.2"/>
    <n v="1"/>
    <n v="0.2"/>
    <m/>
    <n v="1"/>
    <n v="1"/>
    <m/>
    <m/>
    <m/>
    <m/>
    <n v="1"/>
    <m/>
    <m/>
    <m/>
    <n v="2.4"/>
    <m/>
    <n v="0.9"/>
    <m/>
    <m/>
    <m/>
    <m/>
    <m/>
    <m/>
    <m/>
    <n v="10.5"/>
    <n v="6.5"/>
    <m/>
    <s v="75% to &lt;100%"/>
    <s v="Community paramedicine;Emergency department;Primary Care Practitioner;"/>
    <x v="1"/>
    <s v="RGPO- Older Adult Experience Survey_x000a_Quality Improvement &amp; Evaluation | Seniors Care Network"/>
    <x v="0"/>
    <m/>
    <m/>
    <x v="0"/>
    <s v="English;"/>
    <x v="2"/>
    <s v="No, we do not track frailty status;"/>
    <m/>
    <x v="0"/>
    <s v="Yes, at initial visit;"/>
    <s v="MOCA"/>
    <x v="0"/>
    <s v="sometimes;"/>
    <s v="GDS"/>
    <x v="0"/>
    <s v="sometimes;"/>
    <s v="GAS"/>
    <x v="0"/>
    <s v="No"/>
    <m/>
    <m/>
    <m/>
    <s v="Yes"/>
    <s v="danielle.caille@hdgh.org"/>
    <m/>
    <n v="0"/>
    <n v="1"/>
  </r>
  <r>
    <n v="130"/>
    <d v="2026-06-22T13:38:09"/>
    <d v="2026-06-22T13:48:56"/>
    <s v="anonymous"/>
    <m/>
    <m/>
    <x v="1"/>
    <x v="41"/>
    <s v="7* 5 10 76 96 (COM Clinics/Programs - MH Psycho-geriatric);"/>
    <x v="0"/>
    <m/>
    <s v="Geriatric Mental Health Outreach Team - Community"/>
    <s v="danielle.caille@hdgh.org"/>
    <x v="1"/>
    <m/>
    <x v="9"/>
    <x v="3"/>
    <m/>
    <s v="Geriatric Outreach Team"/>
    <m/>
    <m/>
    <m/>
    <s v="Geriatric Outreach Team"/>
    <n v="739"/>
    <n v="2493"/>
    <n v="823"/>
    <n v="4"/>
    <n v="3320"/>
    <x v="0"/>
    <m/>
    <m/>
    <s v="Weekdays;"/>
    <m/>
    <s v="Referral to Intake"/>
    <s v="1453 Prince Road"/>
    <x v="26"/>
    <x v="0"/>
    <x v="41"/>
    <m/>
    <m/>
    <m/>
    <m/>
    <x v="3"/>
    <m/>
    <m/>
    <m/>
    <m/>
    <m/>
    <s v="Windsor Essex OHT;"/>
    <s v="1950 hours per year (37.5 hours/week"/>
    <m/>
    <n v="0.4"/>
    <m/>
    <m/>
    <m/>
    <n v="0.5"/>
    <m/>
    <n v="1"/>
    <m/>
    <m/>
    <m/>
    <m/>
    <m/>
    <m/>
    <m/>
    <m/>
    <m/>
    <n v="0.4"/>
    <m/>
    <n v="2.2000000000000002"/>
    <m/>
    <m/>
    <m/>
    <m/>
    <m/>
    <m/>
    <m/>
    <n v="4.5"/>
    <n v="3.6"/>
    <m/>
    <s v="75% to &lt;100%"/>
    <s v="Emergency department;Primary Care Practitioner;Community paramedicine;"/>
    <x v="1"/>
    <s v="RGPO- Older Adult Experience Survey_x000a__x000a_Quality Improvement &amp; Evaluation | Seniors Care Network_x000a__x000a_"/>
    <x v="0"/>
    <m/>
    <m/>
    <x v="0"/>
    <s v="English;"/>
    <x v="2"/>
    <s v="No, we do not track frailty status;"/>
    <m/>
    <x v="1"/>
    <s v="No, we do not track dementia stage;"/>
    <s v="No, but MOCA is used as a screening tool."/>
    <x v="0"/>
    <s v="Yes, at triage;"/>
    <s v="GDS"/>
    <x v="2"/>
    <s v="Yes, at triage;"/>
    <s v="GAS"/>
    <x v="0"/>
    <s v="No"/>
    <m/>
    <m/>
    <m/>
    <s v="Yes"/>
    <s v="danielle.caille@hdgh.org"/>
    <m/>
    <n v="0"/>
    <n v="1"/>
  </r>
  <r>
    <n v="131"/>
    <d v="2026-06-22T13:48:58"/>
    <d v="2026-06-22T14:00:46"/>
    <s v="anonymous"/>
    <m/>
    <m/>
    <x v="0"/>
    <x v="41"/>
    <s v="7* 5 10 76 96 (COM Clinics/Programs - MH Psycho-geriatric);"/>
    <x v="0"/>
    <m/>
    <s v="Geriatric Mental Health Outreach Team - Community"/>
    <s v="danielle.caille@hdgh.org"/>
    <x v="1"/>
    <m/>
    <x v="9"/>
    <x v="3"/>
    <m/>
    <s v="Geriatric Outreach Team"/>
    <m/>
    <m/>
    <m/>
    <m/>
    <n v="457"/>
    <n v="3009"/>
    <n v="891"/>
    <n v="7"/>
    <n v="3907"/>
    <x v="0"/>
    <m/>
    <m/>
    <s v="Weekdays;"/>
    <n v="90"/>
    <s v="Referral to Intake"/>
    <s v="1453 Prince Road"/>
    <x v="26"/>
    <x v="0"/>
    <x v="41"/>
    <m/>
    <m/>
    <m/>
    <m/>
    <x v="3"/>
    <m/>
    <m/>
    <m/>
    <m/>
    <m/>
    <s v="Windsor Essex OHT;"/>
    <s v="1950 hours per year (37.5 hours/week"/>
    <m/>
    <n v="0.4"/>
    <m/>
    <m/>
    <m/>
    <n v="0.5"/>
    <m/>
    <n v="1"/>
    <m/>
    <m/>
    <m/>
    <m/>
    <m/>
    <m/>
    <m/>
    <m/>
    <m/>
    <n v="0.4"/>
    <m/>
    <n v="2.2000000000000002"/>
    <m/>
    <m/>
    <m/>
    <m/>
    <m/>
    <m/>
    <m/>
    <n v="4.5"/>
    <n v="3.6"/>
    <m/>
    <s v="75% to &lt;100%"/>
    <s v="Community paramedicine;Emergency department;Primary Care Practitioner;"/>
    <x v="1"/>
    <s v="RGPO Older Adult Experience Survey"/>
    <x v="0"/>
    <m/>
    <m/>
    <x v="0"/>
    <s v="English;"/>
    <x v="2"/>
    <s v="No, we do not track frailty status;"/>
    <m/>
    <x v="1"/>
    <s v="No, we do not track dementia stage;"/>
    <s v="MOCA is utilized for cognitive screening"/>
    <x v="0"/>
    <s v="Yes, at triage;"/>
    <s v="GDS"/>
    <x v="2"/>
    <s v="Yes, at triage;"/>
    <s v="GAS"/>
    <x v="0"/>
    <s v="No"/>
    <m/>
    <m/>
    <m/>
    <s v="Yes"/>
    <s v="danielle.caille@hdgh.org"/>
    <m/>
    <n v="0"/>
    <n v="1"/>
  </r>
  <r>
    <n v="132"/>
    <d v="2026-06-22T14:00:48"/>
    <d v="2026-06-22T14:10:31"/>
    <s v="anonymous"/>
    <m/>
    <m/>
    <x v="1"/>
    <x v="41"/>
    <s v="7* 5 30 76 96 (COM MH Home Care - Geriatric Psych. Assessment);"/>
    <x v="0"/>
    <m/>
    <s v="Geriatric Mental Health Outreach - LTC"/>
    <s v="danielle.caille@hdgh.org"/>
    <x v="1"/>
    <m/>
    <x v="18"/>
    <x v="2"/>
    <m/>
    <m/>
    <s v="Geriatric Outreach Team"/>
    <m/>
    <m/>
    <m/>
    <n v="180"/>
    <n v="820"/>
    <n v="94"/>
    <n v="4"/>
    <n v="918"/>
    <x v="0"/>
    <m/>
    <m/>
    <s v="Weekdays;"/>
    <m/>
    <s v="Referral to Intake"/>
    <s v="1453 Prince Road"/>
    <x v="26"/>
    <x v="0"/>
    <x v="41"/>
    <m/>
    <m/>
    <m/>
    <m/>
    <x v="3"/>
    <m/>
    <m/>
    <m/>
    <m/>
    <m/>
    <s v="Windsor Essex OHT;"/>
    <s v="1950 hours per year (37.5 hours/week"/>
    <m/>
    <n v="0.4"/>
    <m/>
    <m/>
    <m/>
    <n v="0.1"/>
    <m/>
    <m/>
    <m/>
    <m/>
    <m/>
    <m/>
    <m/>
    <m/>
    <m/>
    <m/>
    <m/>
    <n v="2"/>
    <m/>
    <n v="0.6"/>
    <m/>
    <m/>
    <m/>
    <m/>
    <m/>
    <m/>
    <m/>
    <n v="3.1"/>
    <n v="2.6"/>
    <m/>
    <s v="75% to &lt;100%"/>
    <s v="Community organization;Primary Care Practitioner;"/>
    <x v="1"/>
    <s v="RGPO - Older Adults Experience Survey "/>
    <x v="0"/>
    <m/>
    <m/>
    <x v="0"/>
    <s v="English;"/>
    <x v="2"/>
    <s v="No, we do not track frailty status;"/>
    <m/>
    <x v="1"/>
    <s v="No, we do not track dementia stage;"/>
    <m/>
    <x v="0"/>
    <s v="Yes, at triage;"/>
    <s v="GDS"/>
    <x v="2"/>
    <s v="Yes, at triage;"/>
    <s v="GAS"/>
    <x v="0"/>
    <s v="No"/>
    <m/>
    <m/>
    <m/>
    <s v="Yes"/>
    <s v="danielle.caille@hdgh.org"/>
    <m/>
    <n v="0"/>
    <n v="1"/>
  </r>
  <r>
    <n v="133"/>
    <d v="2026-06-22T14:10:33"/>
    <d v="2026-06-22T14:16:34"/>
    <s v="anonymous"/>
    <m/>
    <m/>
    <x v="0"/>
    <x v="41"/>
    <s v="7* 5 30 76 96 (COM MH Home Care - Geriatric Psych. Assessment);"/>
    <x v="0"/>
    <m/>
    <s v="Geriatric Mental Health Outreach Team -LTC"/>
    <s v="danielle.caille@hdgh.org"/>
    <x v="1"/>
    <m/>
    <x v="18"/>
    <x v="2"/>
    <m/>
    <m/>
    <s v="Geriatric Outreach Team"/>
    <m/>
    <m/>
    <m/>
    <n v="270"/>
    <n v="1526"/>
    <n v="891"/>
    <n v="7"/>
    <n v="2424"/>
    <x v="0"/>
    <m/>
    <m/>
    <s v="Weekdays;"/>
    <m/>
    <s v="Referral to Intake"/>
    <s v="1453 Prince Road"/>
    <x v="26"/>
    <x v="0"/>
    <x v="41"/>
    <m/>
    <m/>
    <m/>
    <m/>
    <x v="3"/>
    <m/>
    <m/>
    <m/>
    <m/>
    <m/>
    <s v="Windsor Essex OHT;"/>
    <s v="1950 hours per year (37.5 hours/week"/>
    <m/>
    <n v="0.4"/>
    <m/>
    <m/>
    <m/>
    <n v="0.1"/>
    <m/>
    <m/>
    <m/>
    <m/>
    <m/>
    <m/>
    <m/>
    <m/>
    <m/>
    <m/>
    <m/>
    <n v="2"/>
    <m/>
    <n v="0.6"/>
    <m/>
    <m/>
    <m/>
    <m/>
    <m/>
    <m/>
    <m/>
    <n v="3.1"/>
    <n v="2.6"/>
    <m/>
    <s v="75% to &lt;100%"/>
    <s v="Community organization;Primary Care Practitioner;"/>
    <x v="1"/>
    <s v="RGPO- Older Adult Experience Survey"/>
    <x v="0"/>
    <m/>
    <m/>
    <x v="0"/>
    <s v="English;"/>
    <x v="2"/>
    <s v="No, we do not track frailty status;"/>
    <m/>
    <x v="1"/>
    <s v="No, we do not track dementia stage;"/>
    <m/>
    <x v="0"/>
    <s v="Yes, at triage;"/>
    <s v="GDS"/>
    <x v="2"/>
    <s v="Yes, at triage;"/>
    <s v="GAS"/>
    <x v="0"/>
    <s v="No"/>
    <m/>
    <m/>
    <m/>
    <s v="Yes"/>
    <s v="danielle.caille@hdgh.org"/>
    <m/>
    <n v="0"/>
    <n v="1"/>
  </r>
  <r>
    <n v="134"/>
    <d v="2026-06-22T14:17:09"/>
    <d v="2026-06-22T14:24:51"/>
    <s v="anonymous"/>
    <m/>
    <m/>
    <x v="1"/>
    <x v="41"/>
    <s v="001-72-5501000;"/>
    <x v="0"/>
    <m/>
    <s v="Health Promotion"/>
    <s v="danielle.caille@hdgh.org"/>
    <x v="1"/>
    <m/>
    <x v="27"/>
    <x v="2"/>
    <m/>
    <m/>
    <s v="Psychogeriatric Resource Consultants"/>
    <m/>
    <m/>
    <s v="Behavioural Supports (not reported elsewhere*)"/>
    <m/>
    <m/>
    <m/>
    <m/>
    <n v="0"/>
    <x v="0"/>
    <m/>
    <m/>
    <s v="Weekdays;"/>
    <m/>
    <m/>
    <s v="1453 Prince Road"/>
    <x v="26"/>
    <x v="0"/>
    <x v="41"/>
    <m/>
    <m/>
    <m/>
    <m/>
    <x v="3"/>
    <m/>
    <m/>
    <m/>
    <m/>
    <m/>
    <s v="Windsor Essex OHT;"/>
    <s v="1950 hours per year (37.5 hours/week"/>
    <m/>
    <m/>
    <m/>
    <m/>
    <m/>
    <m/>
    <m/>
    <m/>
    <m/>
    <m/>
    <m/>
    <m/>
    <m/>
    <m/>
    <m/>
    <m/>
    <m/>
    <m/>
    <m/>
    <m/>
    <m/>
    <m/>
    <m/>
    <m/>
    <m/>
    <n v="1.7"/>
    <s v="1.0 - Psychogeriatric Resource Consultant   / 0.7 - Responsive Behaviour Navigator "/>
    <n v="0"/>
    <n v="1.7"/>
    <m/>
    <s v="75% to &lt;100%"/>
    <s v="Community organization;"/>
    <x v="0"/>
    <m/>
    <x v="0"/>
    <m/>
    <m/>
    <x v="0"/>
    <s v="English;"/>
    <x v="2"/>
    <s v="No, we do not track frailty status;"/>
    <m/>
    <x v="1"/>
    <s v="No, we do not track dementia stage;"/>
    <m/>
    <x v="1"/>
    <s v="No, we do not track depression scores;"/>
    <m/>
    <x v="0"/>
    <s v="No, we do not track anxiety scores;"/>
    <m/>
    <x v="0"/>
    <s v="No"/>
    <m/>
    <m/>
    <m/>
    <s v="Yes"/>
    <s v="danielle.caille@hdgh.org"/>
    <m/>
    <n v="0"/>
    <n v="1"/>
  </r>
  <r>
    <n v="135"/>
    <d v="2026-06-22T14:24:53"/>
    <d v="2026-06-22T14:35:54"/>
    <s v="anonymous"/>
    <m/>
    <m/>
    <x v="0"/>
    <x v="41"/>
    <s v="001-72-550100;"/>
    <x v="0"/>
    <m/>
    <s v="Health Promotion"/>
    <s v="danielle.caille@hdgh.org"/>
    <x v="1"/>
    <m/>
    <x v="27"/>
    <x v="2"/>
    <m/>
    <m/>
    <s v="Psychogeriatric Resource Consultants"/>
    <m/>
    <m/>
    <s v="Behavioural Supports (not reported elsewhere*)"/>
    <m/>
    <m/>
    <m/>
    <m/>
    <n v="0"/>
    <x v="0"/>
    <m/>
    <m/>
    <s v="Weekdays;"/>
    <m/>
    <m/>
    <s v="1453 Prince Road"/>
    <x v="26"/>
    <x v="0"/>
    <x v="41"/>
    <m/>
    <m/>
    <m/>
    <m/>
    <x v="3"/>
    <m/>
    <m/>
    <m/>
    <m/>
    <m/>
    <s v="Windsor Essex OHT;"/>
    <s v="1950 hours per year (37.5 hours/week"/>
    <m/>
    <m/>
    <m/>
    <m/>
    <m/>
    <m/>
    <m/>
    <m/>
    <m/>
    <m/>
    <m/>
    <m/>
    <m/>
    <m/>
    <m/>
    <m/>
    <m/>
    <m/>
    <m/>
    <m/>
    <m/>
    <m/>
    <m/>
    <m/>
    <m/>
    <n v="1"/>
    <s v="1.0 Psychogeriatric Resource Consultant / Responsive Behavior Navigator "/>
    <n v="0"/>
    <n v="1"/>
    <m/>
    <s v="75% to &lt;100%"/>
    <s v="Community organization;"/>
    <x v="0"/>
    <m/>
    <x v="0"/>
    <m/>
    <m/>
    <x v="0"/>
    <s v="English;"/>
    <x v="2"/>
    <s v="No, we do not track frailty status;"/>
    <m/>
    <x v="1"/>
    <s v="No, we do not track dementia stage;"/>
    <m/>
    <x v="1"/>
    <s v="No, we do not track depression scores;"/>
    <m/>
    <x v="0"/>
    <s v="No, we do not track anxiety scores;"/>
    <m/>
    <x v="0"/>
    <s v="No"/>
    <m/>
    <m/>
    <m/>
    <s v="Yes"/>
    <s v="danielle.caille@hdgh.org"/>
    <m/>
    <n v="0"/>
    <n v="1"/>
  </r>
  <r>
    <n v="136"/>
    <d v="2026-06-22T13:51:03"/>
    <d v="2026-06-22T15:14:43"/>
    <s v="anonymous"/>
    <m/>
    <m/>
    <x v="1"/>
    <x v="10"/>
    <s v="7250930 Case Management ;"/>
    <x v="0"/>
    <m/>
    <s v="Geriatric Emergency Management (GEM)"/>
    <s v="jantony@osmh.on.ca"/>
    <x v="0"/>
    <m/>
    <x v="0"/>
    <x v="0"/>
    <m/>
    <s v="Older Adult Population Health/Focused Program "/>
    <m/>
    <s v="Geriatric Emergency Management Program"/>
    <s v="Geriatric Emergency Management Program"/>
    <m/>
    <n v="1095"/>
    <n v="1095"/>
    <m/>
    <m/>
    <n v="1095"/>
    <x v="0"/>
    <m/>
    <m/>
    <s v="Weekdays;Saturdays;Sundays;12 hrs 7 days a week;"/>
    <m/>
    <m/>
    <s v="170 Colborne St W"/>
    <x v="8"/>
    <x v="0"/>
    <x v="49"/>
    <m/>
    <m/>
    <m/>
    <m/>
    <x v="2"/>
    <s v="Couchiching OHT;"/>
    <m/>
    <m/>
    <m/>
    <m/>
    <m/>
    <s v="2.5 FTE 12-20 hr coverage per day 7 days a week"/>
    <m/>
    <m/>
    <m/>
    <m/>
    <m/>
    <m/>
    <m/>
    <m/>
    <m/>
    <m/>
    <m/>
    <m/>
    <m/>
    <m/>
    <m/>
    <m/>
    <m/>
    <n v="2.5"/>
    <m/>
    <m/>
    <m/>
    <m/>
    <m/>
    <m/>
    <m/>
    <m/>
    <m/>
    <n v="2.5"/>
    <n v="2.5"/>
    <n v="0"/>
    <s v="100%"/>
    <s v="Emergency department;"/>
    <x v="1"/>
    <s v="Hospital Experience survey"/>
    <x v="0"/>
    <m/>
    <m/>
    <x v="0"/>
    <s v="English;"/>
    <x v="1"/>
    <s v="Yes, at triage;Yes, at all visits;"/>
    <s v="ISAR"/>
    <x v="1"/>
    <s v="No, we do not track dementia stage;"/>
    <m/>
    <x v="1"/>
    <s v="No, we do not track depression scores;"/>
    <m/>
    <x v="0"/>
    <s v="No, we do not track anxiety scores;"/>
    <m/>
    <x v="0"/>
    <s v="No"/>
    <m/>
    <m/>
    <m/>
    <s v="Yes"/>
    <s v="jantony@osmh.on.ca"/>
    <m/>
    <n v="0"/>
    <n v="1"/>
  </r>
  <r>
    <n v="137"/>
    <d v="2026-06-22T15:16:32"/>
    <d v="2026-06-22T15:38:12"/>
    <s v="anonymous"/>
    <m/>
    <m/>
    <x v="1"/>
    <x v="48"/>
    <s v="7* 3 50 96 20 (AC Clinic Geriatric - Assessment);"/>
    <x v="1"/>
    <s v="NYGH Specialized Geriatric Services"/>
    <s v="Specialized Geriatric Services"/>
    <s v="Wendy.Cheung@nygh.on.ca"/>
    <x v="1"/>
    <m/>
    <x v="16"/>
    <x v="3"/>
    <m/>
    <s v="Geriatric Psychiatry Outpatient Clinic"/>
    <m/>
    <m/>
    <m/>
    <m/>
    <n v="789"/>
    <n v="2007"/>
    <n v="429"/>
    <n v="431"/>
    <n v="2867"/>
    <x v="0"/>
    <m/>
    <m/>
    <s v="Weekdays;"/>
    <n v="30"/>
    <m/>
    <s v="243 Consumers Road, 3rd Floor"/>
    <x v="7"/>
    <x v="0"/>
    <x v="50"/>
    <m/>
    <m/>
    <m/>
    <m/>
    <x v="2"/>
    <s v="All Central Region OHTs;"/>
    <m/>
    <m/>
    <m/>
    <s v="North York Toronto Health Partners OHT;"/>
    <m/>
    <s v="1950 hours per year (37.5 hours/week"/>
    <n v="1"/>
    <n v="1.2"/>
    <m/>
    <m/>
    <m/>
    <n v="2.7"/>
    <m/>
    <m/>
    <m/>
    <m/>
    <m/>
    <m/>
    <m/>
    <m/>
    <m/>
    <m/>
    <m/>
    <m/>
    <m/>
    <m/>
    <m/>
    <m/>
    <n v="0.2"/>
    <m/>
    <m/>
    <m/>
    <m/>
    <n v="5.1000000000000005"/>
    <n v="0.2"/>
    <m/>
    <s v="100%"/>
    <s v="Emergency department;Ontario Health Team;Primary Care Practitioner;"/>
    <x v="1"/>
    <s v="patient experience survey"/>
    <x v="1"/>
    <s v="patient experience survey"/>
    <m/>
    <x v="1"/>
    <s v="English;interpretation services if needed;"/>
    <x v="2"/>
    <s v="No, we do not track frailty status;"/>
    <m/>
    <x v="2"/>
    <m/>
    <m/>
    <x v="0"/>
    <s v="Yes, at all visits;"/>
    <s v="PHQ-9"/>
    <x v="2"/>
    <s v="on as needed basis ;"/>
    <m/>
    <x v="2"/>
    <s v="Yes"/>
    <m/>
    <m/>
    <m/>
    <s v="Yes"/>
    <s v="janet.oliver@nygh.on.ca"/>
    <m/>
    <n v="0"/>
    <n v="1"/>
  </r>
  <r>
    <n v="138"/>
    <d v="2026-06-23T09:32:57"/>
    <d v="2026-06-23T10:10:23"/>
    <s v="anonymous"/>
    <m/>
    <m/>
    <x v="1"/>
    <x v="20"/>
    <s v="7* 3 50 96 (AC Clinic Geriatric);"/>
    <x v="0"/>
    <m/>
    <s v="Geriatric Medicine Clinic"/>
    <s v="pdusabimana@toh.ca"/>
    <x v="1"/>
    <m/>
    <x v="3"/>
    <x v="3"/>
    <m/>
    <s v="Geriatric Outpatient Clinic"/>
    <m/>
    <m/>
    <m/>
    <m/>
    <n v="4408"/>
    <n v="3317"/>
    <n v="1091"/>
    <m/>
    <n v="4408"/>
    <x v="0"/>
    <m/>
    <m/>
    <s v="Weekdays;"/>
    <n v="85"/>
    <m/>
    <s v="1053 Carling Ave"/>
    <x v="11"/>
    <x v="0"/>
    <x v="20"/>
    <m/>
    <m/>
    <m/>
    <m/>
    <x v="0"/>
    <m/>
    <m/>
    <m/>
    <m/>
    <m/>
    <m/>
    <s v="1950 hours per year (37.5 hours/week"/>
    <n v="2"/>
    <m/>
    <m/>
    <n v="0.1"/>
    <m/>
    <m/>
    <m/>
    <m/>
    <n v="1.5"/>
    <m/>
    <m/>
    <m/>
    <m/>
    <m/>
    <m/>
    <m/>
    <m/>
    <n v="2"/>
    <m/>
    <n v="0.5"/>
    <m/>
    <n v="0.1"/>
    <m/>
    <m/>
    <m/>
    <m/>
    <m/>
    <n v="6.1999999999999993"/>
    <n v="4.2"/>
    <m/>
    <s v="100%"/>
    <s v="All of the above;"/>
    <x v="1"/>
    <s v="Older Adult Experience Survey"/>
    <x v="1"/>
    <s v="Caregiver Experience Survey"/>
    <m/>
    <x v="4"/>
    <s v="English;French;"/>
    <x v="1"/>
    <s v="Yes, at initial visit;"/>
    <s v="Clinical Frailty Scale"/>
    <x v="1"/>
    <s v="No, we do not track dementia stage;"/>
    <m/>
    <x v="1"/>
    <s v="No, we do not track depression scores;"/>
    <m/>
    <x v="0"/>
    <s v="No, we do not track anxiety scores;"/>
    <m/>
    <x v="0"/>
    <s v="No"/>
    <m/>
    <m/>
    <m/>
    <s v="Yes"/>
    <s v="alcarter@toh.ca"/>
    <m/>
    <n v="0"/>
    <n v="1"/>
  </r>
  <r>
    <n v="139"/>
    <d v="2026-06-23T13:23:23"/>
    <d v="2026-06-23T13:45:37"/>
    <s v="anonymous"/>
    <m/>
    <m/>
    <x v="1"/>
    <x v="32"/>
    <s v="7* 5 10 76 96 (COM Clinics/Programs - MH Psycho-geriatric);"/>
    <x v="0"/>
    <m/>
    <s v="Psychogeriatrics- Behaviour Supports Ontario Mobile Team"/>
    <s v="gjohn@brightshores.ca"/>
    <x v="1"/>
    <s v="Grey Bruce Geriatric Services Coordinated Intake"/>
    <x v="5"/>
    <x v="8"/>
    <m/>
    <s v="Behavioural Supports Ontario Mobile team"/>
    <m/>
    <m/>
    <m/>
    <m/>
    <m/>
    <m/>
    <m/>
    <m/>
    <n v="0"/>
    <x v="0"/>
    <m/>
    <m/>
    <s v="Weekday evenings;Weekdays;Saturdays;Saturday evenings;Sundays;Sunday evenings;7 days a week 8 am - 8 pm;"/>
    <m/>
    <m/>
    <s v="1800 8th St E"/>
    <x v="20"/>
    <x v="0"/>
    <x v="31"/>
    <m/>
    <m/>
    <m/>
    <s v="WEST"/>
    <x v="3"/>
    <m/>
    <m/>
    <m/>
    <m/>
    <m/>
    <s v="Grey-Bruce OHT;"/>
    <s v="362 days per year"/>
    <m/>
    <n v="0.7"/>
    <m/>
    <m/>
    <n v="0.18"/>
    <m/>
    <m/>
    <m/>
    <m/>
    <m/>
    <m/>
    <n v="1"/>
    <m/>
    <m/>
    <m/>
    <m/>
    <m/>
    <n v="4.4000000000000004"/>
    <n v="2.5"/>
    <n v="1"/>
    <m/>
    <m/>
    <m/>
    <m/>
    <m/>
    <m/>
    <m/>
    <n v="9.7800000000000011"/>
    <n v="8.9"/>
    <m/>
    <s v="75% to &lt;100%"/>
    <s v="Caregiver;Community organization;Community paramedicine;Emergency department;Ontario Health atHome;Ontario Health Team;Primary Care Practitioner;Self-referral;"/>
    <x v="0"/>
    <m/>
    <x v="0"/>
    <m/>
    <m/>
    <x v="0"/>
    <s v="English"/>
    <x v="2"/>
    <s v="No, we do not track frailty status;"/>
    <m/>
    <x v="1"/>
    <s v="No, we do not track dementia stage;"/>
    <s v="FAST"/>
    <x v="1"/>
    <s v="No, we do not track depression scores;"/>
    <s v="GDS, Cornell, PHQ9"/>
    <x v="0"/>
    <s v="No, we do not track anxiety scores;"/>
    <s v="Geriatric Anxiety Inventory"/>
    <x v="0"/>
    <s v="No"/>
    <m/>
    <m/>
    <m/>
    <s v="Yes"/>
    <s v="cbumstead@brightshores.ca"/>
    <m/>
    <n v="0"/>
    <n v="1"/>
  </r>
  <r>
    <n v="140"/>
    <d v="2026-06-23T13:45:52"/>
    <d v="2026-06-23T13:52:52"/>
    <s v="anonymous"/>
    <m/>
    <m/>
    <x v="0"/>
    <x v="32"/>
    <s v="7* 5 10 76 96 (COM Clinics/Programs - MH Psycho-geriatric);"/>
    <x v="0"/>
    <m/>
    <s v="Enhanced Psychogeriatric Resource Consultant"/>
    <s v="gjohn@brightshores.ca"/>
    <x v="1"/>
    <s v="Grey Bruce Geriatric Services Coordinated Intake"/>
    <x v="27"/>
    <x v="3"/>
    <m/>
    <s v="Enhanced Psychogeriatric resource Consultant"/>
    <m/>
    <m/>
    <m/>
    <m/>
    <m/>
    <m/>
    <m/>
    <m/>
    <n v="0"/>
    <x v="0"/>
    <m/>
    <m/>
    <s v="Weekdays;"/>
    <m/>
    <m/>
    <s v="1800 8th St E"/>
    <x v="20"/>
    <x v="0"/>
    <x v="31"/>
    <m/>
    <m/>
    <m/>
    <s v="WEST"/>
    <x v="3"/>
    <m/>
    <m/>
    <m/>
    <m/>
    <m/>
    <s v="Grey-Bruce OHT;"/>
    <s v="1950 hours per year (37.5 hours/week"/>
    <m/>
    <m/>
    <m/>
    <m/>
    <m/>
    <m/>
    <m/>
    <m/>
    <m/>
    <m/>
    <m/>
    <m/>
    <m/>
    <m/>
    <m/>
    <m/>
    <m/>
    <n v="1"/>
    <m/>
    <m/>
    <m/>
    <m/>
    <m/>
    <m/>
    <m/>
    <m/>
    <m/>
    <n v="1"/>
    <n v="1"/>
    <m/>
    <s v=""/>
    <m/>
    <x v="2"/>
    <m/>
    <x v="2"/>
    <m/>
    <m/>
    <x v="1"/>
    <s v="English"/>
    <x v="0"/>
    <m/>
    <m/>
    <x v="2"/>
    <m/>
    <m/>
    <x v="2"/>
    <m/>
    <m/>
    <x v="1"/>
    <m/>
    <m/>
    <x v="1"/>
    <m/>
    <m/>
    <m/>
    <m/>
    <s v="Yes"/>
    <s v="cbumstead@brightshores.ca"/>
    <m/>
    <n v="0"/>
    <n v="1"/>
  </r>
  <r>
    <n v="141"/>
    <d v="2026-06-23T13:53:03"/>
    <d v="2026-06-23T13:57:52"/>
    <s v="anonymous"/>
    <m/>
    <m/>
    <x v="1"/>
    <x v="32"/>
    <s v="7* 5 10 76 96 (COM Clinics/Programs - MH Psycho-geriatric);"/>
    <x v="0"/>
    <m/>
    <s v="Behaviour Supports Ontario Mobile team"/>
    <s v="gjohn@brightshores.ca"/>
    <x v="1"/>
    <s v="Grey Bruce Geriatric Services Coordinated Intake"/>
    <x v="27"/>
    <x v="3"/>
    <m/>
    <s v="Psychogeriatric Resource Consultants"/>
    <m/>
    <m/>
    <m/>
    <m/>
    <m/>
    <m/>
    <m/>
    <m/>
    <n v="0"/>
    <x v="0"/>
    <m/>
    <m/>
    <s v="Weekdays;"/>
    <m/>
    <m/>
    <s v="1800 8th St E"/>
    <x v="20"/>
    <x v="0"/>
    <x v="31"/>
    <m/>
    <m/>
    <m/>
    <s v="WEST"/>
    <x v="3"/>
    <m/>
    <m/>
    <m/>
    <m/>
    <m/>
    <s v="Grey-Bruce OHT;"/>
    <s v="1950 hours per year (37.5 hours/week"/>
    <m/>
    <m/>
    <m/>
    <m/>
    <m/>
    <m/>
    <m/>
    <m/>
    <m/>
    <m/>
    <m/>
    <m/>
    <m/>
    <m/>
    <m/>
    <m/>
    <m/>
    <n v="1"/>
    <m/>
    <m/>
    <m/>
    <m/>
    <m/>
    <m/>
    <m/>
    <m/>
    <m/>
    <n v="1"/>
    <n v="1"/>
    <m/>
    <s v=""/>
    <m/>
    <x v="2"/>
    <m/>
    <x v="2"/>
    <m/>
    <m/>
    <x v="1"/>
    <s v="English"/>
    <x v="0"/>
    <m/>
    <m/>
    <x v="2"/>
    <m/>
    <m/>
    <x v="2"/>
    <m/>
    <m/>
    <x v="1"/>
    <m/>
    <m/>
    <x v="1"/>
    <m/>
    <m/>
    <m/>
    <m/>
    <s v="Yes"/>
    <s v="cbumstead@brightshores.ca"/>
    <m/>
    <n v="0"/>
    <n v="1"/>
  </r>
  <r>
    <n v="142"/>
    <d v="2026-06-24T09:14:13"/>
    <d v="2026-06-24T09:32:35"/>
    <s v="anonymous"/>
    <m/>
    <d v="2026-06-26T09:09:46"/>
    <x v="0"/>
    <x v="49"/>
    <s v="72 5 8250 Caregiver Support;"/>
    <x v="0"/>
    <m/>
    <s v="Dementia Resource Education Advocacy Mentorship (DREAM) Team/Consultants"/>
    <s v="amy.harbin@alzswp.ca"/>
    <x v="0"/>
    <m/>
    <x v="28"/>
    <x v="0"/>
    <m/>
    <s v="Dementia focused care in the Emergency Department"/>
    <m/>
    <s v="Geriatric Emergency Management Program"/>
    <s v="Geriatric Emergency Management Program"/>
    <m/>
    <n v="321"/>
    <n v="321"/>
    <m/>
    <m/>
    <n v="321"/>
    <x v="0"/>
    <m/>
    <m/>
    <s v="Weekdays;"/>
    <n v="1"/>
    <m/>
    <s v="435 Windermere Rd"/>
    <x v="23"/>
    <x v="0"/>
    <x v="51"/>
    <s v="339 Windermere Rd"/>
    <s v="London"/>
    <s v="N6A 5A5"/>
    <m/>
    <x v="3"/>
    <m/>
    <m/>
    <m/>
    <m/>
    <m/>
    <s v="Middlesex London OHT;"/>
    <s v="1820 hours per year (35 hours/week)"/>
    <n v="1"/>
    <n v="0"/>
    <n v="0"/>
    <n v="0"/>
    <n v="0"/>
    <n v="0"/>
    <n v="0"/>
    <n v="0"/>
    <n v="0"/>
    <n v="0"/>
    <n v="0"/>
    <n v="0"/>
    <n v="0"/>
    <n v="0"/>
    <n v="0"/>
    <n v="0"/>
    <n v="0"/>
    <n v="0"/>
    <n v="0"/>
    <n v="0"/>
    <n v="0"/>
    <n v="0"/>
    <n v="0"/>
    <m/>
    <m/>
    <m/>
    <m/>
    <n v="1"/>
    <n v="0"/>
    <n v="0"/>
    <s v="75% to &lt;100%"/>
    <s v="Ontario Health atHome;Emergency department;"/>
    <x v="0"/>
    <m/>
    <x v="0"/>
    <m/>
    <m/>
    <x v="2"/>
    <s v="English;French;Interpretation services available so service can happen in any language;"/>
    <x v="2"/>
    <s v="No, we do not track frailty status;"/>
    <m/>
    <x v="1"/>
    <s v="No, we do not track dementia stage;"/>
    <m/>
    <x v="1"/>
    <s v="No, we do not track depression scores;"/>
    <m/>
    <x v="0"/>
    <s v="No, we do not track anxiety scores;"/>
    <m/>
    <x v="0"/>
    <s v="No"/>
    <m/>
    <m/>
    <m/>
    <s v="Yes"/>
    <s v="amy.harbin@alzswp.ca"/>
    <m/>
    <n v="0"/>
    <n v="1"/>
  </r>
  <r>
    <n v="143"/>
    <d v="2026-06-24T09:37:34"/>
    <d v="2026-06-24T09:38:04"/>
    <s v="anonymous"/>
    <m/>
    <d v="2026-06-26T09:09:20"/>
    <x v="0"/>
    <x v="49"/>
    <s v="72 5 8250 Caregiver Support;"/>
    <x v="0"/>
    <m/>
    <s v="Dementia Resource Education Advocacy Mentorship (DREAM) Team/Consultants"/>
    <s v="amy.harbin@alzswp.ca"/>
    <x v="0"/>
    <m/>
    <x v="28"/>
    <x v="0"/>
    <m/>
    <s v="Dementia care Emergency department"/>
    <m/>
    <s v="Geriatric Emergency Management Program"/>
    <s v="Geriatric Emergency Management Program"/>
    <m/>
    <n v="136"/>
    <n v="136"/>
    <m/>
    <m/>
    <n v="136"/>
    <x v="0"/>
    <m/>
    <m/>
    <s v="Weekdays;"/>
    <n v="1"/>
    <m/>
    <s v="450 Sunset Dr."/>
    <x v="31"/>
    <x v="0"/>
    <x v="52"/>
    <s v="189 Elm St"/>
    <s v="St. Thomas"/>
    <s v="N5R 5C4"/>
    <m/>
    <x v="3"/>
    <m/>
    <m/>
    <m/>
    <m/>
    <m/>
    <s v="Elgin OHT;"/>
    <s v="1820 hours per year (35 hours/week)"/>
    <n v="1"/>
    <n v="0"/>
    <n v="0"/>
    <n v="0"/>
    <n v="0"/>
    <n v="0"/>
    <n v="0"/>
    <n v="0"/>
    <n v="0"/>
    <n v="0"/>
    <n v="0"/>
    <n v="0"/>
    <n v="0"/>
    <n v="0"/>
    <n v="0"/>
    <n v="0"/>
    <n v="0"/>
    <n v="0"/>
    <n v="0"/>
    <n v="0"/>
    <n v="0"/>
    <n v="0"/>
    <n v="0"/>
    <m/>
    <m/>
    <m/>
    <m/>
    <n v="1"/>
    <n v="0"/>
    <n v="0"/>
    <s v="75% to &lt;100%"/>
    <s v="Ontario Health atHome;Emergency department;"/>
    <x v="0"/>
    <m/>
    <x v="0"/>
    <m/>
    <m/>
    <x v="2"/>
    <s v="English;French;all languages can be supported via free interpretation services;"/>
    <x v="2"/>
    <s v="No, we do not track frailty status;"/>
    <m/>
    <x v="1"/>
    <s v="No, we do not track dementia stage;"/>
    <m/>
    <x v="1"/>
    <s v="No, we do not track depression scores;"/>
    <m/>
    <x v="0"/>
    <s v="No, we do not track anxiety scores;"/>
    <m/>
    <x v="0"/>
    <s v="No"/>
    <m/>
    <m/>
    <m/>
    <s v="Yes"/>
    <s v="amy.harbin@alzswp.ca"/>
    <m/>
    <n v="0"/>
    <n v="1"/>
  </r>
  <r>
    <n v="144"/>
    <d v="2026-06-24T09:38:17"/>
    <d v="2026-06-24T09:42:27"/>
    <s v="anonymous"/>
    <m/>
    <m/>
    <x v="0"/>
    <x v="49"/>
    <s v="7* 5 50 96 76 (COM Health Prom/Educ. &amp; Com. Dev. - Psycho-Geriatric);"/>
    <x v="0"/>
    <m/>
    <s v="Dementia Resource Education Advocacy Mentorship (DREAM) Team/Consultants"/>
    <s v="amy.harbin@alzswp.ca"/>
    <x v="0"/>
    <m/>
    <x v="28"/>
    <x v="0"/>
    <m/>
    <s v="Dementia focused care in emergency department"/>
    <m/>
    <s v="Geriatric Emergency Management Program"/>
    <s v="Geriatric Emergency Management Program"/>
    <m/>
    <n v="202"/>
    <n v="202"/>
    <m/>
    <m/>
    <n v="202"/>
    <x v="0"/>
    <m/>
    <m/>
    <s v="Weekdays;"/>
    <n v="1"/>
    <m/>
    <s v="575 Peel St"/>
    <x v="32"/>
    <x v="0"/>
    <x v="53"/>
    <s v="310 Juliana Dr"/>
    <s v="Woodstock"/>
    <s v="N4V 0A6"/>
    <m/>
    <x v="3"/>
    <m/>
    <m/>
    <m/>
    <m/>
    <m/>
    <s v="Oxford OHT;"/>
    <s v="1820 hours per year (35 hours/week)"/>
    <n v="1"/>
    <n v="0"/>
    <n v="0"/>
    <n v="0"/>
    <n v="0"/>
    <n v="0"/>
    <n v="0"/>
    <n v="0"/>
    <n v="0"/>
    <n v="0"/>
    <n v="0"/>
    <n v="0"/>
    <n v="0"/>
    <n v="0"/>
    <n v="0"/>
    <n v="0"/>
    <n v="0"/>
    <n v="0"/>
    <n v="0"/>
    <n v="0"/>
    <n v="0"/>
    <n v="0"/>
    <n v="0"/>
    <m/>
    <m/>
    <m/>
    <m/>
    <n v="1"/>
    <n v="0"/>
    <n v="0"/>
    <s v="75% to &lt;100%"/>
    <s v="Ontario Health atHome;Emergency department;"/>
    <x v="0"/>
    <m/>
    <x v="0"/>
    <m/>
    <m/>
    <x v="2"/>
    <s v="English;French;All languages supported via free interpretation services;"/>
    <x v="2"/>
    <s v="No, we do not track frailty status;"/>
    <m/>
    <x v="1"/>
    <s v="No, we do not track dementia stage;"/>
    <m/>
    <x v="1"/>
    <s v="No, we do not track depression scores;"/>
    <m/>
    <x v="0"/>
    <s v="No, we do not track anxiety scores;"/>
    <m/>
    <x v="0"/>
    <s v="No"/>
    <m/>
    <m/>
    <m/>
    <s v="Yes"/>
    <s v="amy.harbin@alzswp.ca"/>
    <m/>
    <n v="0"/>
    <n v="1"/>
  </r>
  <r>
    <n v="145"/>
    <d v="2026-06-24T09:42:30"/>
    <d v="2026-06-24T09:48:04"/>
    <s v="anonymous"/>
    <m/>
    <d v="2026-06-26T09:08:50"/>
    <x v="0"/>
    <x v="49"/>
    <s v="72 5 8250 Caregiver Support;"/>
    <x v="0"/>
    <m/>
    <s v="Dementia Resource Education Advocacy Mentorship (DREAM) Team/Consultants"/>
    <s v="amy.harbin@alzswp.ca"/>
    <x v="0"/>
    <m/>
    <x v="28"/>
    <x v="0"/>
    <m/>
    <s v="Dementia focused care in emergency department"/>
    <m/>
    <s v="Geriatric Emergency Management Program"/>
    <s v="Geriatric Emergency Management Program"/>
    <m/>
    <n v="19"/>
    <n v="19"/>
    <m/>
    <m/>
    <n v="19"/>
    <x v="0"/>
    <m/>
    <m/>
    <s v="Weekdays;"/>
    <n v="2"/>
    <m/>
    <s v="575 Peel St"/>
    <x v="32"/>
    <x v="0"/>
    <x v="53"/>
    <s v="Alexandra Hospital - 29 Noxon St"/>
    <s v="Ingersoll"/>
    <s v="N5C 1B8"/>
    <s v="Tillsonburg District Memorial Hospital - 167 Rolph St, Tillsonburg, ON N4G 3Y9"/>
    <x v="3"/>
    <m/>
    <m/>
    <m/>
    <m/>
    <m/>
    <s v="Oxford OHT;"/>
    <s v="1820 hours per year (35 hours/week)"/>
    <n v="1"/>
    <n v="0"/>
    <n v="0"/>
    <n v="0"/>
    <n v="0"/>
    <n v="0"/>
    <n v="0"/>
    <n v="0"/>
    <n v="0"/>
    <n v="0"/>
    <n v="0"/>
    <n v="0"/>
    <n v="0"/>
    <n v="0"/>
    <n v="0"/>
    <n v="0"/>
    <n v="0"/>
    <n v="0"/>
    <n v="0"/>
    <n v="0"/>
    <n v="0"/>
    <n v="0"/>
    <n v="0"/>
    <m/>
    <m/>
    <m/>
    <m/>
    <n v="1"/>
    <n v="0"/>
    <n v="0"/>
    <s v="75% to &lt;100%"/>
    <s v="Emergency department;Ontario Health atHome;"/>
    <x v="0"/>
    <m/>
    <x v="0"/>
    <m/>
    <m/>
    <x v="2"/>
    <s v="English;French;All languages supported via free interpretation services;"/>
    <x v="2"/>
    <s v="No, we do not track frailty status;"/>
    <m/>
    <x v="1"/>
    <s v="No, we do not track dementia stage;"/>
    <m/>
    <x v="1"/>
    <s v="No, we do not track depression scores;"/>
    <m/>
    <x v="0"/>
    <s v="No, we do not track anxiety scores;"/>
    <m/>
    <x v="0"/>
    <s v="No"/>
    <m/>
    <m/>
    <m/>
    <s v="Yes"/>
    <s v="amy.harbin@alzswp.ca"/>
    <m/>
    <n v="0"/>
    <n v="1"/>
  </r>
  <r>
    <n v="146"/>
    <d v="2026-06-24T09:48:13"/>
    <d v="2026-06-24T09:51:44"/>
    <s v="anonymous"/>
    <m/>
    <d v="2026-06-26T09:08:22"/>
    <x v="1"/>
    <x v="49"/>
    <s v="72 5 8250 Caregiver Support;"/>
    <x v="0"/>
    <m/>
    <s v="Dementia Resource Education Advocacy Mentorship (DREAM) Team/Consultants"/>
    <s v="amy.harbin@alzswp.ca"/>
    <x v="0"/>
    <m/>
    <x v="28"/>
    <x v="0"/>
    <m/>
    <m/>
    <m/>
    <s v="Geriatric Emergency Management Program"/>
    <s v="Geriatric Emergency Management Program"/>
    <m/>
    <n v="282"/>
    <n v="282"/>
    <m/>
    <m/>
    <n v="282"/>
    <x v="0"/>
    <m/>
    <m/>
    <s v="Weekdays;"/>
    <n v="1"/>
    <m/>
    <s v="435 Windermere Rd"/>
    <x v="23"/>
    <x v="0"/>
    <x v="51"/>
    <s v="University Hospital - 339 Windermere Rd"/>
    <s v="London"/>
    <s v="N6A 5A5"/>
    <m/>
    <x v="3"/>
    <m/>
    <m/>
    <m/>
    <m/>
    <m/>
    <s v="Middlesex London OHT;"/>
    <s v="1820 hours per year (35 hours/week)"/>
    <n v="1"/>
    <n v="0"/>
    <n v="0"/>
    <n v="0"/>
    <n v="0"/>
    <n v="0"/>
    <n v="0"/>
    <n v="0"/>
    <n v="0"/>
    <n v="0"/>
    <n v="0"/>
    <n v="0"/>
    <n v="0"/>
    <n v="0"/>
    <n v="0"/>
    <n v="0"/>
    <n v="0"/>
    <n v="0"/>
    <n v="0"/>
    <n v="0"/>
    <n v="0"/>
    <n v="0"/>
    <n v="0"/>
    <m/>
    <m/>
    <m/>
    <m/>
    <n v="1"/>
    <n v="0"/>
    <m/>
    <s v="75% to &lt;100%"/>
    <s v="Emergency department;Ontario Health atHome;"/>
    <x v="0"/>
    <m/>
    <x v="0"/>
    <m/>
    <m/>
    <x v="2"/>
    <s v="English;French;all languages via free interpretation services;"/>
    <x v="2"/>
    <s v="No, we do not track frailty status;"/>
    <m/>
    <x v="1"/>
    <s v="No, we do not track dementia stage;"/>
    <m/>
    <x v="1"/>
    <s v="No, we do not track depression scores;"/>
    <m/>
    <x v="0"/>
    <s v="No, we do not track anxiety scores;"/>
    <m/>
    <x v="0"/>
    <s v="No"/>
    <m/>
    <m/>
    <m/>
    <s v="Yes"/>
    <s v="amy.harbin@alzswp.ca"/>
    <m/>
    <n v="0"/>
    <n v="1"/>
  </r>
  <r>
    <n v="147"/>
    <d v="2026-06-24T09:51:49"/>
    <d v="2026-06-24T09:55:46"/>
    <s v="anonymous"/>
    <m/>
    <d v="2026-06-26T08:53:22"/>
    <x v="1"/>
    <x v="49"/>
    <s v="72 5 8250 Caregiver Support;"/>
    <x v="0"/>
    <m/>
    <s v="Dementia Resource Education Advocacy Mentorship (DREAM) Team/Consultants"/>
    <s v="amy.harbin@alzswp.ca"/>
    <x v="0"/>
    <m/>
    <x v="28"/>
    <x v="0"/>
    <m/>
    <m/>
    <m/>
    <s v="Geriatric Emergency Management Program"/>
    <s v="Geriatric Emergency Management Program"/>
    <m/>
    <n v="122"/>
    <n v="122"/>
    <m/>
    <m/>
    <n v="122"/>
    <x v="0"/>
    <m/>
    <m/>
    <s v="Weekdays;"/>
    <n v="1"/>
    <m/>
    <s v="450 Sunset Dr."/>
    <x v="31"/>
    <x v="0"/>
    <x v="52"/>
    <s v="St. Thomas Elgin General Hospital - 189 Elm St"/>
    <s v="St. Thomas"/>
    <s v="N5R 5C4"/>
    <m/>
    <x v="3"/>
    <m/>
    <m/>
    <m/>
    <m/>
    <m/>
    <s v="Elgin OHT;"/>
    <s v="1820 hours per year (35 hours/week)"/>
    <n v="1"/>
    <n v="0"/>
    <n v="0"/>
    <n v="0"/>
    <n v="0"/>
    <n v="0"/>
    <n v="0"/>
    <n v="0"/>
    <n v="0"/>
    <n v="0"/>
    <n v="0"/>
    <n v="0"/>
    <n v="0"/>
    <n v="0"/>
    <n v="0"/>
    <n v="0"/>
    <n v="0"/>
    <n v="0"/>
    <n v="0"/>
    <n v="0"/>
    <n v="0"/>
    <n v="0"/>
    <n v="0"/>
    <m/>
    <m/>
    <m/>
    <m/>
    <n v="1"/>
    <n v="0"/>
    <n v="0"/>
    <s v="75% to &lt;100%"/>
    <s v="Ontario Health atHome;Emergency department;"/>
    <x v="0"/>
    <m/>
    <x v="0"/>
    <m/>
    <m/>
    <x v="2"/>
    <s v="English;French;all languages supported through free interpretation services;"/>
    <x v="2"/>
    <s v="No, we do not track frailty status;"/>
    <m/>
    <x v="1"/>
    <s v="No, we do not track dementia stage;"/>
    <m/>
    <x v="1"/>
    <s v="No, we do not track depression scores;"/>
    <m/>
    <x v="0"/>
    <s v="No, we do not track anxiety scores;"/>
    <m/>
    <x v="0"/>
    <s v="No"/>
    <m/>
    <m/>
    <m/>
    <s v="Yes"/>
    <s v="amy.harbin@alzswp.ca"/>
    <m/>
    <n v="0"/>
    <n v="1"/>
  </r>
  <r>
    <n v="148"/>
    <d v="2026-06-24T09:55:50"/>
    <d v="2026-06-24T09:59:51"/>
    <s v="anonymous"/>
    <m/>
    <d v="2026-06-26T08:52:55"/>
    <x v="1"/>
    <x v="49"/>
    <s v="72 5 8250 Caregiver Support;"/>
    <x v="0"/>
    <m/>
    <s v="Dementia Resource Education Advocacy Mentorship (DREAM) Team/Consultants"/>
    <s v="amy.harbin@alzswp.ca"/>
    <x v="0"/>
    <m/>
    <x v="28"/>
    <x v="0"/>
    <m/>
    <m/>
    <m/>
    <s v="Geriatric Emergency Management Program"/>
    <s v="Geriatric Emergency Management Program"/>
    <m/>
    <n v="127"/>
    <n v="127"/>
    <m/>
    <m/>
    <n v="127"/>
    <x v="0"/>
    <m/>
    <m/>
    <s v="Weekdays;"/>
    <n v="2"/>
    <m/>
    <s v="575 Peel St"/>
    <x v="32"/>
    <x v="0"/>
    <x v="53"/>
    <s v="Woodstock Hospital - 310 Juliana Dr."/>
    <s v="Woodstock"/>
    <s v="N4V 0A6"/>
    <m/>
    <x v="3"/>
    <m/>
    <m/>
    <m/>
    <m/>
    <m/>
    <s v="Oxford OHT;"/>
    <s v="1820 hours per year (35 hours/week)"/>
    <n v="1"/>
    <n v="0"/>
    <n v="0"/>
    <n v="0"/>
    <n v="0"/>
    <n v="0"/>
    <n v="0"/>
    <n v="0"/>
    <n v="0"/>
    <n v="0"/>
    <n v="0"/>
    <n v="0"/>
    <n v="0"/>
    <n v="0"/>
    <n v="0"/>
    <n v="0"/>
    <n v="0"/>
    <n v="0"/>
    <n v="0"/>
    <n v="0"/>
    <n v="0"/>
    <n v="0"/>
    <n v="0"/>
    <m/>
    <m/>
    <m/>
    <m/>
    <n v="1"/>
    <n v="0"/>
    <n v="0"/>
    <s v="75% to &lt;100%"/>
    <s v="Emergency department;Ontario Health atHome;"/>
    <x v="0"/>
    <m/>
    <x v="0"/>
    <m/>
    <m/>
    <x v="2"/>
    <s v="English;French;all languages supported via free interpretation services;"/>
    <x v="2"/>
    <s v="No, we do not track frailty status;"/>
    <m/>
    <x v="1"/>
    <s v="No, we do not track dementia stage;"/>
    <m/>
    <x v="1"/>
    <s v="No, we do not track depression scores;"/>
    <m/>
    <x v="0"/>
    <s v="No, we do not track anxiety scores;"/>
    <m/>
    <x v="0"/>
    <s v="No"/>
    <m/>
    <m/>
    <m/>
    <s v="Yes"/>
    <s v="amy.harbin@alzswp.ca"/>
    <m/>
    <n v="0"/>
    <n v="1"/>
  </r>
  <r>
    <n v="149"/>
    <d v="2026-06-24T09:59:56"/>
    <d v="2026-06-24T10:03:56"/>
    <s v="anonymous"/>
    <m/>
    <d v="2026-06-26T08:51:53"/>
    <x v="1"/>
    <x v="49"/>
    <s v="72 5 8250 Caregiver Support;"/>
    <x v="0"/>
    <m/>
    <s v="Dementia Resource Education Advocacy Mentorship (DREAM) Team/Consultants"/>
    <s v="amy.harbin@alzswp.ca"/>
    <x v="0"/>
    <m/>
    <x v="28"/>
    <x v="0"/>
    <m/>
    <m/>
    <m/>
    <s v="Geriatric Emergency Management Program"/>
    <s v="Geriatric Emergency Management Program"/>
    <m/>
    <n v="137"/>
    <n v="137"/>
    <m/>
    <m/>
    <n v="137"/>
    <x v="0"/>
    <m/>
    <m/>
    <s v="Weekdays;"/>
    <n v="2"/>
    <m/>
    <s v="575 Peel St"/>
    <x v="32"/>
    <x v="0"/>
    <x v="53"/>
    <s v="Rural Roads - Alexandra hospital - 29 Noxon St"/>
    <s v="Ingersoll"/>
    <s v="N5C 1B8"/>
    <s v="Rural Roads - Tillsonburg district Memorial hospital -  167 Rolph St, Tillsonburg, ON N4G 3Y9"/>
    <x v="3"/>
    <m/>
    <m/>
    <m/>
    <m/>
    <m/>
    <s v="Oxford OHT;"/>
    <s v="1820 hours per year (35 hours/week)"/>
    <n v="1"/>
    <n v="0"/>
    <n v="0"/>
    <n v="0"/>
    <n v="0"/>
    <n v="0"/>
    <n v="0"/>
    <n v="0"/>
    <n v="0"/>
    <n v="0"/>
    <n v="0"/>
    <n v="0"/>
    <n v="0"/>
    <n v="0"/>
    <n v="0"/>
    <n v="0"/>
    <n v="0"/>
    <n v="0"/>
    <n v="0"/>
    <n v="0"/>
    <n v="0"/>
    <n v="0"/>
    <n v="0"/>
    <m/>
    <m/>
    <m/>
    <m/>
    <n v="1"/>
    <n v="0"/>
    <n v="0"/>
    <s v="75% to &lt;100%"/>
    <s v="Emergency department;Ontario Health atHome;"/>
    <x v="0"/>
    <m/>
    <x v="0"/>
    <m/>
    <m/>
    <x v="2"/>
    <s v="English;French;all languages supported via free interpretation services;"/>
    <x v="2"/>
    <s v="No, we do not track frailty status;"/>
    <m/>
    <x v="1"/>
    <s v="No, we do not track dementia stage;"/>
    <m/>
    <x v="1"/>
    <s v="No, we do not track depression scores;"/>
    <m/>
    <x v="0"/>
    <s v="No, we do not track anxiety scores;"/>
    <m/>
    <x v="0"/>
    <s v="No"/>
    <m/>
    <m/>
    <m/>
    <s v="Yes"/>
    <s v="amy.harbin@alzswp.ca"/>
    <m/>
    <n v="0"/>
    <n v="1"/>
  </r>
  <r>
    <n v="150"/>
    <d v="2026-06-24T08:27:45"/>
    <d v="2026-06-24T10:25:13"/>
    <s v="anonymous"/>
    <m/>
    <d v="2026-06-25T11:18:09"/>
    <x v="0"/>
    <x v="47"/>
    <s v="Self funded program (organization has opted to allocate general resources to seniors' programming);"/>
    <x v="0"/>
    <m/>
    <s v="GeriRAC (Geriatric Rapid Assessment Clinic)"/>
    <s v="Stefanie.irish@niagarahealth.on.ca"/>
    <x v="0"/>
    <m/>
    <x v="26"/>
    <x v="4"/>
    <m/>
    <m/>
    <m/>
    <m/>
    <s v="Geriatric Rapid Assessment Clinic"/>
    <m/>
    <n v="178"/>
    <n v="185"/>
    <n v="0"/>
    <n v="0"/>
    <n v="185"/>
    <x v="0"/>
    <m/>
    <m/>
    <s v="Weekdays;"/>
    <n v="10"/>
    <s v="we use the CIHI definition"/>
    <s v="5546 Portage Road"/>
    <x v="30"/>
    <x v="0"/>
    <x v="47"/>
    <s v="1200 Fourth Ave"/>
    <s v="St. Catharines"/>
    <s v="L2S 0A9"/>
    <m/>
    <x v="3"/>
    <m/>
    <m/>
    <m/>
    <m/>
    <m/>
    <s v="Niagara OHT;"/>
    <s v="2 half days per week"/>
    <n v="0.05"/>
    <n v="0.1"/>
    <n v="0"/>
    <n v="0"/>
    <n v="0.2"/>
    <n v="0"/>
    <n v="0"/>
    <n v="0"/>
    <n v="0"/>
    <n v="0"/>
    <n v="0"/>
    <n v="0"/>
    <n v="0"/>
    <n v="0"/>
    <n v="0"/>
    <n v="0"/>
    <n v="0"/>
    <n v="0.2"/>
    <n v="0"/>
    <n v="0"/>
    <n v="0"/>
    <n v="0"/>
    <n v="0"/>
    <m/>
    <m/>
    <m/>
    <m/>
    <n v="0.55000000000000004"/>
    <n v="0.2"/>
    <n v="0"/>
    <s v="75% to &lt;100%"/>
    <s v="Emergency department;acute care team;"/>
    <x v="0"/>
    <m/>
    <x v="0"/>
    <m/>
    <m/>
    <x v="1"/>
    <s v="English;Arabic;"/>
    <x v="0"/>
    <m/>
    <m/>
    <x v="2"/>
    <m/>
    <m/>
    <x v="2"/>
    <m/>
    <m/>
    <x v="1"/>
    <m/>
    <m/>
    <x v="2"/>
    <s v="We conduct biannual Staff and Physician engagement surveys but not specific to a specialty"/>
    <s v="Engagement Survey biannual"/>
    <m/>
    <m/>
    <s v="Yes"/>
    <s v="Lori.maccullouch@niagarahealth.on.ca"/>
    <m/>
    <n v="0"/>
    <n v="1"/>
  </r>
  <r>
    <n v="151"/>
    <d v="2026-06-24T12:33:35"/>
    <d v="2026-06-24T13:42:59"/>
    <s v="anonymous"/>
    <m/>
    <m/>
    <x v="0"/>
    <x v="50"/>
    <s v="7* 2 81 10 96 (IP Rehabilitation - Geriatric);"/>
    <x v="0"/>
    <m/>
    <s v="Geriatric Rehabilitation"/>
    <s v="pottsleo@hhsc.ca"/>
    <x v="0"/>
    <m/>
    <x v="24"/>
    <x v="1"/>
    <m/>
    <m/>
    <m/>
    <m/>
    <m/>
    <s v="Geriatric Medicine Rehabilitation Units"/>
    <n v="267"/>
    <m/>
    <m/>
    <m/>
    <n v="0"/>
    <x v="1"/>
    <s v="18"/>
    <s v="84.2"/>
    <m/>
    <n v="4"/>
    <m/>
    <s v="711 Concession St."/>
    <x v="19"/>
    <x v="0"/>
    <x v="54"/>
    <m/>
    <m/>
    <m/>
    <m/>
    <x v="3"/>
    <m/>
    <m/>
    <m/>
    <m/>
    <m/>
    <m/>
    <s v="1950 hours per year (37.5 hours/week"/>
    <n v="1"/>
    <n v="1.5"/>
    <m/>
    <n v="0.5"/>
    <n v="0.5"/>
    <m/>
    <m/>
    <m/>
    <n v="2"/>
    <n v="1"/>
    <m/>
    <m/>
    <m/>
    <n v="2"/>
    <n v="1"/>
    <m/>
    <m/>
    <n v="12"/>
    <n v="10"/>
    <n v="1"/>
    <m/>
    <n v="0.2"/>
    <m/>
    <m/>
    <m/>
    <m/>
    <m/>
    <n v="32.700000000000003"/>
    <n v="29.7"/>
    <m/>
    <s v="75% to &lt;100%"/>
    <s v="Primary Care Practitioner;"/>
    <x v="2"/>
    <m/>
    <x v="2"/>
    <m/>
    <m/>
    <x v="1"/>
    <s v="English;"/>
    <x v="0"/>
    <m/>
    <m/>
    <x v="2"/>
    <m/>
    <m/>
    <x v="2"/>
    <m/>
    <m/>
    <x v="1"/>
    <m/>
    <m/>
    <x v="1"/>
    <m/>
    <m/>
    <m/>
    <m/>
    <s v="Yes"/>
    <s v="pottsleo@hhsc.ca"/>
    <m/>
    <n v="0"/>
    <n v="1"/>
  </r>
  <r>
    <n v="152"/>
    <d v="2026-06-25T08:19:27"/>
    <d v="2026-06-25T09:10:52"/>
    <s v="anonymous"/>
    <m/>
    <m/>
    <x v="0"/>
    <x v="51"/>
    <s v="In-Patient Geriatric Consult Services;"/>
    <x v="0"/>
    <m/>
    <s v="In-Patient Geriatric Consult Services"/>
    <s v="pottsleo@hhsc.ca"/>
    <x v="0"/>
    <m/>
    <x v="11"/>
    <x v="4"/>
    <m/>
    <m/>
    <m/>
    <m/>
    <s v="Inpatient Geriatric Medicine Consult Service"/>
    <m/>
    <n v="529"/>
    <n v="625"/>
    <m/>
    <m/>
    <n v="625"/>
    <x v="0"/>
    <m/>
    <m/>
    <s v="Weekdays;"/>
    <n v="4"/>
    <m/>
    <s v="237 Barton St. East"/>
    <x v="19"/>
    <x v="0"/>
    <x v="55"/>
    <m/>
    <m/>
    <m/>
    <m/>
    <x v="3"/>
    <m/>
    <m/>
    <m/>
    <m/>
    <m/>
    <m/>
    <s v="1950 hours per year (37.5 hours/week"/>
    <m/>
    <m/>
    <m/>
    <m/>
    <n v="1"/>
    <m/>
    <m/>
    <m/>
    <m/>
    <m/>
    <m/>
    <m/>
    <m/>
    <m/>
    <m/>
    <m/>
    <m/>
    <n v="1"/>
    <m/>
    <m/>
    <m/>
    <m/>
    <m/>
    <m/>
    <m/>
    <n v="1"/>
    <s v="1.0"/>
    <n v="2"/>
    <n v="2"/>
    <n v="3"/>
    <s v=""/>
    <s v="Primary Care Practitioner;"/>
    <x v="2"/>
    <m/>
    <x v="2"/>
    <m/>
    <m/>
    <x v="1"/>
    <s v="English;"/>
    <x v="0"/>
    <m/>
    <m/>
    <x v="2"/>
    <m/>
    <m/>
    <x v="2"/>
    <m/>
    <m/>
    <x v="1"/>
    <m/>
    <m/>
    <x v="1"/>
    <m/>
    <m/>
    <m/>
    <m/>
    <s v="Yes"/>
    <s v="pottsleo@hhsc.ca"/>
    <m/>
    <n v="0"/>
    <n v="1"/>
  </r>
  <r>
    <n v="153"/>
    <d v="2026-06-25T09:10:54"/>
    <d v="2026-06-25T09:18:39"/>
    <s v="anonymous"/>
    <m/>
    <m/>
    <x v="0"/>
    <x v="50"/>
    <s v="In-Patient Geriatric Consult Services;"/>
    <x v="0"/>
    <m/>
    <s v="In-Patient Geriatric Consult Services"/>
    <s v="pottsleo@hhsc.ca"/>
    <x v="0"/>
    <m/>
    <x v="11"/>
    <x v="4"/>
    <m/>
    <m/>
    <m/>
    <m/>
    <s v="Inpatient Geriatric Medicine Consult Service"/>
    <m/>
    <n v="560"/>
    <n v="685"/>
    <m/>
    <m/>
    <n v="685"/>
    <x v="0"/>
    <m/>
    <m/>
    <s v="Weekdays;"/>
    <n v="4"/>
    <m/>
    <s v="711 Concession St."/>
    <x v="19"/>
    <x v="0"/>
    <x v="54"/>
    <m/>
    <m/>
    <m/>
    <m/>
    <x v="3"/>
    <m/>
    <m/>
    <m/>
    <m/>
    <m/>
    <m/>
    <s v="1950 hours per year (37.5 hours/week"/>
    <m/>
    <m/>
    <m/>
    <m/>
    <n v="1"/>
    <m/>
    <m/>
    <m/>
    <m/>
    <m/>
    <m/>
    <m/>
    <m/>
    <m/>
    <m/>
    <m/>
    <m/>
    <n v="1"/>
    <m/>
    <m/>
    <m/>
    <m/>
    <m/>
    <m/>
    <m/>
    <n v="1"/>
    <s v="1.0"/>
    <n v="2"/>
    <n v="2"/>
    <m/>
    <s v=""/>
    <s v="Primary Care Practitioner;"/>
    <x v="2"/>
    <m/>
    <x v="2"/>
    <m/>
    <m/>
    <x v="1"/>
    <s v="English;"/>
    <x v="0"/>
    <m/>
    <m/>
    <x v="2"/>
    <m/>
    <m/>
    <x v="2"/>
    <m/>
    <m/>
    <x v="1"/>
    <m/>
    <m/>
    <x v="1"/>
    <m/>
    <m/>
    <m/>
    <m/>
    <s v="Yes"/>
    <s v="pottsleo@hhsc.ca"/>
    <m/>
    <n v="0"/>
    <n v="1"/>
  </r>
  <r>
    <n v="154"/>
    <d v="2026-06-25T09:18:50"/>
    <d v="2026-06-25T09:24:21"/>
    <s v="anonymous"/>
    <m/>
    <m/>
    <x v="0"/>
    <x v="31"/>
    <s v="In-Patient Geriatric Consult Services;"/>
    <x v="0"/>
    <m/>
    <s v="In-Patient Geriatric Consult Services"/>
    <s v="pottsleo@hhsc.ca"/>
    <x v="0"/>
    <m/>
    <x v="11"/>
    <x v="4"/>
    <m/>
    <m/>
    <m/>
    <m/>
    <s v="Inpatient Geriatric Medicine Consult Service"/>
    <m/>
    <n v="78"/>
    <n v="84"/>
    <m/>
    <m/>
    <n v="84"/>
    <x v="0"/>
    <m/>
    <m/>
    <s v="Weekdays;"/>
    <n v="5.6"/>
    <m/>
    <s v="88 Maplewood Ave."/>
    <x v="19"/>
    <x v="0"/>
    <x v="30"/>
    <m/>
    <m/>
    <m/>
    <m/>
    <x v="3"/>
    <m/>
    <m/>
    <m/>
    <m/>
    <m/>
    <m/>
    <s v="1950 hours per year (37.5 hours/week"/>
    <m/>
    <m/>
    <m/>
    <m/>
    <n v="1"/>
    <m/>
    <m/>
    <m/>
    <m/>
    <m/>
    <m/>
    <m/>
    <m/>
    <m/>
    <m/>
    <m/>
    <m/>
    <m/>
    <m/>
    <m/>
    <m/>
    <m/>
    <m/>
    <m/>
    <m/>
    <m/>
    <m/>
    <n v="1"/>
    <n v="0"/>
    <m/>
    <s v=""/>
    <s v="Primary Care Practitioner;"/>
    <x v="2"/>
    <m/>
    <x v="2"/>
    <m/>
    <m/>
    <x v="1"/>
    <s v="English"/>
    <x v="0"/>
    <m/>
    <m/>
    <x v="2"/>
    <m/>
    <m/>
    <x v="2"/>
    <m/>
    <m/>
    <x v="1"/>
    <m/>
    <m/>
    <x v="1"/>
    <m/>
    <m/>
    <m/>
    <m/>
    <s v="Yes"/>
    <s v="pottsleo@hhsc.ca"/>
    <m/>
    <n v="0"/>
    <n v="1"/>
  </r>
  <r>
    <n v="155"/>
    <d v="2026-06-25T09:24:28"/>
    <d v="2026-06-25T09:28:45"/>
    <s v="anonymous"/>
    <m/>
    <m/>
    <x v="0"/>
    <x v="52"/>
    <s v="In-Patient Geriatric Consult Services;"/>
    <x v="0"/>
    <m/>
    <s v="In-Patinent Geriatric Consult Service"/>
    <s v="pottsleo@hhsc.ca"/>
    <x v="0"/>
    <m/>
    <x v="11"/>
    <x v="4"/>
    <m/>
    <m/>
    <m/>
    <m/>
    <s v="Inpatient Geriatric Medicine Consult Service"/>
    <m/>
    <n v="112"/>
    <n v="122"/>
    <m/>
    <m/>
    <n v="122"/>
    <x v="0"/>
    <m/>
    <m/>
    <s v="Weekdays;"/>
    <n v="3.9"/>
    <m/>
    <s v="169 Main St."/>
    <x v="33"/>
    <x v="0"/>
    <x v="56"/>
    <m/>
    <m/>
    <m/>
    <m/>
    <x v="3"/>
    <m/>
    <m/>
    <m/>
    <m/>
    <m/>
    <m/>
    <s v="1950 hours per year (37.5 hours/week"/>
    <m/>
    <m/>
    <m/>
    <m/>
    <n v="1"/>
    <m/>
    <m/>
    <m/>
    <m/>
    <m/>
    <m/>
    <m/>
    <m/>
    <m/>
    <m/>
    <m/>
    <m/>
    <m/>
    <m/>
    <m/>
    <m/>
    <m/>
    <m/>
    <m/>
    <m/>
    <m/>
    <m/>
    <n v="1"/>
    <n v="0"/>
    <m/>
    <s v=""/>
    <s v="Primary Care Practitioner;"/>
    <x v="2"/>
    <m/>
    <x v="2"/>
    <m/>
    <m/>
    <x v="1"/>
    <s v="English;"/>
    <x v="0"/>
    <m/>
    <m/>
    <x v="2"/>
    <m/>
    <m/>
    <x v="2"/>
    <m/>
    <m/>
    <x v="1"/>
    <m/>
    <m/>
    <x v="1"/>
    <m/>
    <m/>
    <m/>
    <m/>
    <s v="Yes"/>
    <s v="pottsleo@hhsc.ca"/>
    <m/>
    <n v="0"/>
    <n v="1"/>
  </r>
  <r>
    <n v="156"/>
    <d v="2026-06-25T09:28:57"/>
    <d v="2026-06-25T09:41:58"/>
    <s v="anonymous"/>
    <m/>
    <m/>
    <x v="0"/>
    <x v="51"/>
    <s v="Hospital Elder Life Program;"/>
    <x v="0"/>
    <m/>
    <s v="Hospital Elder Life Program"/>
    <s v="pottsleo@hhsc.ca"/>
    <x v="0"/>
    <m/>
    <x v="4"/>
    <x v="4"/>
    <m/>
    <m/>
    <m/>
    <m/>
    <s v="Hospital Elder Life Program"/>
    <m/>
    <n v="451"/>
    <n v="535"/>
    <m/>
    <m/>
    <n v="535"/>
    <x v="0"/>
    <m/>
    <m/>
    <s v="Weekdays;"/>
    <n v="3.1"/>
    <m/>
    <s v="237 Barton St. East"/>
    <x v="19"/>
    <x v="0"/>
    <x v="55"/>
    <m/>
    <m/>
    <m/>
    <m/>
    <x v="3"/>
    <m/>
    <m/>
    <m/>
    <m/>
    <m/>
    <m/>
    <s v="1950 hours per year (37.5 hours/week"/>
    <m/>
    <m/>
    <m/>
    <m/>
    <m/>
    <m/>
    <m/>
    <m/>
    <m/>
    <m/>
    <m/>
    <m/>
    <m/>
    <m/>
    <m/>
    <m/>
    <m/>
    <n v="1"/>
    <m/>
    <m/>
    <m/>
    <m/>
    <m/>
    <m/>
    <m/>
    <n v="1"/>
    <s v="1.0"/>
    <n v="1"/>
    <n v="2"/>
    <m/>
    <s v=""/>
    <s v="Primary Care Practitioner;"/>
    <x v="2"/>
    <m/>
    <x v="2"/>
    <m/>
    <m/>
    <x v="1"/>
    <s v="English"/>
    <x v="0"/>
    <m/>
    <m/>
    <x v="2"/>
    <m/>
    <m/>
    <x v="2"/>
    <m/>
    <m/>
    <x v="1"/>
    <m/>
    <m/>
    <x v="1"/>
    <m/>
    <m/>
    <m/>
    <m/>
    <s v="Yes"/>
    <s v="pottsleo@hhsc.ca"/>
    <m/>
    <n v="0"/>
    <n v="1"/>
  </r>
  <r>
    <n v="157"/>
    <d v="2026-06-25T09:54:28"/>
    <d v="2026-06-25T10:02:40"/>
    <s v="anonymous"/>
    <m/>
    <m/>
    <x v="1"/>
    <x v="41"/>
    <s v="Self funded program (organization has opted to allocate general resources to seniors' programming);"/>
    <x v="0"/>
    <m/>
    <s v="Elder Life Program"/>
    <s v="danielle.caille@hdgh.org"/>
    <x v="0"/>
    <m/>
    <x v="4"/>
    <x v="1"/>
    <m/>
    <m/>
    <m/>
    <m/>
    <m/>
    <s v="Friendly Visiting program"/>
    <m/>
    <m/>
    <m/>
    <m/>
    <n v="0"/>
    <x v="0"/>
    <m/>
    <m/>
    <s v="Weekdays;Saturdays;Sundays;Weekday evenings;Saturday evenings;Sunday evenings;"/>
    <m/>
    <m/>
    <s v="1453 Prince Road"/>
    <x v="26"/>
    <x v="0"/>
    <x v="41"/>
    <m/>
    <m/>
    <m/>
    <m/>
    <x v="3"/>
    <m/>
    <m/>
    <m/>
    <m/>
    <m/>
    <s v="Windsor Essex OHT;"/>
    <s v="1950 hours per year (37.5 hours/week"/>
    <m/>
    <m/>
    <m/>
    <m/>
    <m/>
    <m/>
    <m/>
    <m/>
    <m/>
    <m/>
    <m/>
    <m/>
    <m/>
    <m/>
    <m/>
    <m/>
    <m/>
    <m/>
    <m/>
    <m/>
    <m/>
    <m/>
    <m/>
    <m/>
    <m/>
    <n v="1"/>
    <s v="Elder Life Coordinator 1.0"/>
    <n v="0"/>
    <n v="1"/>
    <n v="1"/>
    <s v="100%"/>
    <s v="Hospital referrals from inpatient;"/>
    <x v="0"/>
    <m/>
    <x v="0"/>
    <m/>
    <m/>
    <x v="0"/>
    <s v="English;"/>
    <x v="2"/>
    <s v="No, we do not track frailty status;"/>
    <m/>
    <x v="1"/>
    <s v="No, we do not track dementia stage;"/>
    <m/>
    <x v="1"/>
    <s v="No, we do not track depression scores;"/>
    <m/>
    <x v="0"/>
    <s v="No, we do not track anxiety scores;"/>
    <m/>
    <x v="0"/>
    <s v="No"/>
    <m/>
    <s v="Position currently vacant - Organization has not planned to recruit for the time being. Program currently not running."/>
    <m/>
    <s v="Yes"/>
    <s v="danielle.caille@hdgh.org"/>
    <m/>
    <n v="0"/>
    <n v="1"/>
  </r>
  <r>
    <n v="158"/>
    <d v="2026-06-25T10:02:51"/>
    <d v="2026-06-25T10:08:07"/>
    <s v="anonymous"/>
    <m/>
    <m/>
    <x v="0"/>
    <x v="41"/>
    <s v="Self funded program (organization has opted to allocate general resources to seniors' programming);"/>
    <x v="0"/>
    <m/>
    <s v="Hotel Dieu Grace Healthcare"/>
    <s v="danielle.caille@hdgh.org"/>
    <x v="0"/>
    <m/>
    <x v="4"/>
    <x v="1"/>
    <m/>
    <m/>
    <m/>
    <m/>
    <m/>
    <s v="Friendly Visiting"/>
    <m/>
    <m/>
    <m/>
    <m/>
    <n v="0"/>
    <x v="0"/>
    <m/>
    <m/>
    <s v="Weekdays;Weekday evenings;Saturday evenings;Saturdays;Sundays;Sunday evenings;"/>
    <m/>
    <m/>
    <s v="1453 Prince Road"/>
    <x v="26"/>
    <x v="0"/>
    <x v="41"/>
    <m/>
    <m/>
    <m/>
    <m/>
    <x v="3"/>
    <m/>
    <m/>
    <m/>
    <m/>
    <m/>
    <s v="Windsor Essex OHT;"/>
    <s v="1950 hours per year (37.5 hours/week"/>
    <m/>
    <m/>
    <m/>
    <m/>
    <m/>
    <m/>
    <m/>
    <m/>
    <m/>
    <m/>
    <m/>
    <m/>
    <m/>
    <m/>
    <m/>
    <m/>
    <m/>
    <m/>
    <m/>
    <m/>
    <m/>
    <m/>
    <m/>
    <m/>
    <m/>
    <n v="1"/>
    <s v="Elder Life Coordinator 1.0"/>
    <n v="0"/>
    <n v="1"/>
    <n v="1"/>
    <s v="100%"/>
    <s v="Hospital Inpatient referrals;"/>
    <x v="0"/>
    <m/>
    <x v="0"/>
    <m/>
    <m/>
    <x v="0"/>
    <s v="English;"/>
    <x v="2"/>
    <s v="No, we do not track frailty status;"/>
    <m/>
    <x v="1"/>
    <s v="No, we do not track dementia stage;"/>
    <m/>
    <x v="1"/>
    <s v="No, we do not track depression scores;"/>
    <m/>
    <x v="0"/>
    <s v="No, we do not track anxiety scores;"/>
    <m/>
    <x v="0"/>
    <s v="No"/>
    <m/>
    <m/>
    <m/>
    <s v="Yes"/>
    <s v="danielle.caille@hdgh.org"/>
    <m/>
    <n v="0"/>
    <n v="1"/>
  </r>
  <r>
    <n v="159"/>
    <d v="2026-06-25T11:00:25"/>
    <d v="2026-06-25T11:04:59"/>
    <s v="anonymous"/>
    <m/>
    <m/>
    <x v="0"/>
    <x v="50"/>
    <s v="Hospital Elder Life Program;"/>
    <x v="0"/>
    <m/>
    <s v="Hospital Elder Life Program"/>
    <s v="simonw@hhsc.ca"/>
    <x v="0"/>
    <m/>
    <x v="4"/>
    <x v="4"/>
    <m/>
    <m/>
    <m/>
    <m/>
    <s v="Hospital Elder Life Program"/>
    <m/>
    <n v="664"/>
    <n v="864"/>
    <m/>
    <m/>
    <n v="864"/>
    <x v="0"/>
    <m/>
    <m/>
    <s v="Weekdays;"/>
    <n v="3.6"/>
    <m/>
    <s v="711 Concession St."/>
    <x v="19"/>
    <x v="0"/>
    <x v="54"/>
    <m/>
    <m/>
    <m/>
    <m/>
    <x v="3"/>
    <m/>
    <m/>
    <m/>
    <m/>
    <m/>
    <m/>
    <s v="1950 hours per year (37.5 hours/week"/>
    <m/>
    <m/>
    <m/>
    <m/>
    <m/>
    <m/>
    <m/>
    <m/>
    <m/>
    <m/>
    <m/>
    <m/>
    <m/>
    <m/>
    <m/>
    <m/>
    <m/>
    <n v="1"/>
    <m/>
    <m/>
    <m/>
    <m/>
    <m/>
    <m/>
    <m/>
    <n v="1"/>
    <s v="1.0"/>
    <n v="1"/>
    <n v="2"/>
    <m/>
    <s v=""/>
    <m/>
    <x v="2"/>
    <m/>
    <x v="2"/>
    <m/>
    <m/>
    <x v="1"/>
    <s v="English;"/>
    <x v="0"/>
    <m/>
    <m/>
    <x v="2"/>
    <m/>
    <m/>
    <x v="2"/>
    <m/>
    <m/>
    <x v="1"/>
    <m/>
    <m/>
    <x v="1"/>
    <m/>
    <m/>
    <m/>
    <m/>
    <s v="Yes"/>
    <s v="pottsleo@hhsc.ca"/>
    <m/>
    <n v="0"/>
    <n v="1"/>
  </r>
  <r>
    <n v="160"/>
    <d v="2026-06-25T11:05:03"/>
    <d v="2026-06-25T11:09:52"/>
    <s v="anonymous"/>
    <m/>
    <m/>
    <x v="0"/>
    <x v="31"/>
    <s v="Hospital Elder Life Program;"/>
    <x v="0"/>
    <m/>
    <s v="Hospital Elder Life Program"/>
    <s v="simonw@hhsc.ca"/>
    <x v="0"/>
    <m/>
    <x v="4"/>
    <x v="4"/>
    <m/>
    <m/>
    <m/>
    <m/>
    <s v="Hospital Elder Life Program"/>
    <m/>
    <n v="0"/>
    <m/>
    <m/>
    <m/>
    <n v="0"/>
    <x v="0"/>
    <m/>
    <m/>
    <s v="Weekdays;"/>
    <m/>
    <m/>
    <s v="88 Maplewood Ave."/>
    <x v="19"/>
    <x v="0"/>
    <x v="30"/>
    <m/>
    <m/>
    <m/>
    <m/>
    <x v="3"/>
    <m/>
    <m/>
    <m/>
    <m/>
    <m/>
    <m/>
    <s v="1950 hours per year (37.5 hours/week"/>
    <m/>
    <m/>
    <m/>
    <m/>
    <m/>
    <m/>
    <m/>
    <m/>
    <m/>
    <m/>
    <m/>
    <m/>
    <m/>
    <m/>
    <m/>
    <m/>
    <m/>
    <m/>
    <m/>
    <m/>
    <m/>
    <m/>
    <m/>
    <m/>
    <m/>
    <n v="0.2"/>
    <s v="0.2"/>
    <n v="0"/>
    <n v="0.2"/>
    <m/>
    <s v=""/>
    <m/>
    <x v="2"/>
    <m/>
    <x v="2"/>
    <m/>
    <m/>
    <x v="1"/>
    <s v="English"/>
    <x v="0"/>
    <m/>
    <m/>
    <x v="2"/>
    <m/>
    <m/>
    <x v="2"/>
    <m/>
    <m/>
    <x v="1"/>
    <m/>
    <m/>
    <x v="1"/>
    <m/>
    <m/>
    <m/>
    <m/>
    <s v="Yes"/>
    <s v="pottsleo@hhsc.ca"/>
    <m/>
    <n v="0"/>
    <n v="1"/>
  </r>
  <r>
    <n v="161"/>
    <d v="2026-06-25T11:10:17"/>
    <d v="2026-06-25T11:13:16"/>
    <s v="anonymous"/>
    <m/>
    <m/>
    <x v="0"/>
    <x v="52"/>
    <s v="Hospital Elder Life Program;"/>
    <x v="0"/>
    <m/>
    <s v="Hospital Elder Life Program"/>
    <s v="simonw@hhsc.ca"/>
    <x v="0"/>
    <m/>
    <x v="4"/>
    <x v="4"/>
    <m/>
    <m/>
    <m/>
    <m/>
    <s v="Hospital Elder Life Program"/>
    <m/>
    <n v="0"/>
    <m/>
    <m/>
    <m/>
    <n v="0"/>
    <x v="0"/>
    <m/>
    <m/>
    <s v="Weekdays;"/>
    <m/>
    <m/>
    <s v="169 Main St."/>
    <x v="33"/>
    <x v="0"/>
    <x v="56"/>
    <m/>
    <m/>
    <m/>
    <m/>
    <x v="3"/>
    <m/>
    <m/>
    <m/>
    <m/>
    <m/>
    <m/>
    <s v="1950 hours per year (37.5 hours/week"/>
    <m/>
    <m/>
    <m/>
    <m/>
    <m/>
    <m/>
    <m/>
    <m/>
    <m/>
    <m/>
    <m/>
    <m/>
    <m/>
    <m/>
    <m/>
    <m/>
    <m/>
    <m/>
    <m/>
    <m/>
    <m/>
    <m/>
    <m/>
    <m/>
    <m/>
    <m/>
    <m/>
    <n v="0"/>
    <n v="0"/>
    <m/>
    <s v=""/>
    <m/>
    <x v="2"/>
    <m/>
    <x v="2"/>
    <m/>
    <m/>
    <x v="1"/>
    <s v="English;"/>
    <x v="0"/>
    <m/>
    <m/>
    <x v="2"/>
    <m/>
    <m/>
    <x v="2"/>
    <m/>
    <m/>
    <x v="1"/>
    <m/>
    <m/>
    <x v="1"/>
    <m/>
    <m/>
    <m/>
    <m/>
    <s v="Yes"/>
    <s v="pottsleo@hhsc.ca"/>
    <m/>
    <n v="0"/>
    <n v="1"/>
  </r>
  <r>
    <n v="162"/>
    <d v="2026-06-25T10:37:15"/>
    <d v="2026-06-25T11:37:52"/>
    <s v="anonymous"/>
    <m/>
    <m/>
    <x v="0"/>
    <x v="53"/>
    <s v="MOH funded organization ;"/>
    <x v="0"/>
    <m/>
    <s v="UCFHT MINT Memory Clinic "/>
    <s v="blackie@ucfht.com"/>
    <x v="0"/>
    <m/>
    <x v="20"/>
    <x v="5"/>
    <s v="Primary Care Based Memory Clinics (e.g. MINT)"/>
    <s v="MINT Memory Clinic "/>
    <m/>
    <m/>
    <m/>
    <m/>
    <n v="36"/>
    <n v="36"/>
    <n v="0"/>
    <n v="0"/>
    <n v="36"/>
    <x v="0"/>
    <m/>
    <m/>
    <s v="One clinic per month;"/>
    <m/>
    <m/>
    <s v="100 Strowger Blvd., Suite 110"/>
    <x v="34"/>
    <x v="0"/>
    <x v="57"/>
    <m/>
    <m/>
    <m/>
    <m/>
    <x v="0"/>
    <m/>
    <s v="Lanark, Leeds and Grenville OHT;"/>
    <m/>
    <m/>
    <m/>
    <m/>
    <m/>
    <m/>
    <m/>
    <m/>
    <m/>
    <m/>
    <m/>
    <m/>
    <m/>
    <m/>
    <m/>
    <m/>
    <m/>
    <m/>
    <m/>
    <m/>
    <m/>
    <m/>
    <m/>
    <m/>
    <m/>
    <m/>
    <m/>
    <m/>
    <m/>
    <m/>
    <m/>
    <m/>
    <n v="0"/>
    <n v="0"/>
    <m/>
    <s v=""/>
    <s v="UCFHT PCPs;"/>
    <x v="2"/>
    <m/>
    <x v="2"/>
    <m/>
    <m/>
    <x v="1"/>
    <s v="English;"/>
    <x v="0"/>
    <m/>
    <m/>
    <x v="2"/>
    <m/>
    <m/>
    <x v="2"/>
    <m/>
    <m/>
    <x v="1"/>
    <m/>
    <m/>
    <x v="1"/>
    <m/>
    <m/>
    <s v="Please feel free to reach out for more information. Note: we are an internal program and do not accept external referrals. "/>
    <m/>
    <s v="No"/>
    <s v="blackie@gmail.com"/>
    <m/>
    <n v="0"/>
    <n v="1"/>
  </r>
  <r>
    <n v="163"/>
    <d v="2026-06-25T11:37:56"/>
    <d v="2026-06-25T11:41:29"/>
    <s v="anonymous"/>
    <m/>
    <m/>
    <x v="1"/>
    <x v="53"/>
    <s v="MOH funded organization ;"/>
    <x v="0"/>
    <m/>
    <s v="UCFHT MINT Memory Clinic "/>
    <s v="blackie@ucfht.com"/>
    <x v="0"/>
    <m/>
    <x v="20"/>
    <x v="5"/>
    <s v="Primary Care Based Memory Clinics (e.g. MINT)"/>
    <s v="MINT Memory Clinic "/>
    <m/>
    <m/>
    <m/>
    <m/>
    <n v="36"/>
    <n v="36"/>
    <n v="0"/>
    <n v="0"/>
    <n v="36"/>
    <x v="0"/>
    <m/>
    <m/>
    <s v="One clinic per month;"/>
    <m/>
    <m/>
    <s v="100 Strowger Blvd., Suite 110"/>
    <x v="34"/>
    <x v="0"/>
    <x v="57"/>
    <m/>
    <m/>
    <m/>
    <m/>
    <x v="0"/>
    <m/>
    <s v="Lanark, Leeds and Grenville OHT;"/>
    <m/>
    <m/>
    <m/>
    <m/>
    <m/>
    <m/>
    <m/>
    <m/>
    <m/>
    <m/>
    <m/>
    <m/>
    <m/>
    <m/>
    <m/>
    <m/>
    <m/>
    <m/>
    <m/>
    <m/>
    <m/>
    <m/>
    <m/>
    <m/>
    <m/>
    <m/>
    <m/>
    <m/>
    <m/>
    <m/>
    <m/>
    <m/>
    <n v="0"/>
    <n v="0"/>
    <m/>
    <s v=""/>
    <s v="UCFHT PCPs;"/>
    <x v="2"/>
    <m/>
    <x v="2"/>
    <m/>
    <m/>
    <x v="1"/>
    <s v="English"/>
    <x v="0"/>
    <m/>
    <m/>
    <x v="2"/>
    <m/>
    <m/>
    <x v="2"/>
    <m/>
    <m/>
    <x v="1"/>
    <m/>
    <m/>
    <x v="1"/>
    <m/>
    <m/>
    <s v="Please feel free to reach out for more information. Note: we are an internal program and do not accept external referrals. "/>
    <m/>
    <s v="No"/>
    <s v="blackie@ucfht.com"/>
    <m/>
    <n v="0"/>
    <n v="1"/>
  </r>
  <r>
    <n v="164"/>
    <d v="2026-06-25T12:13:32"/>
    <d v="2026-06-25T12:49:38"/>
    <s v="anonymous"/>
    <m/>
    <m/>
    <x v="0"/>
    <x v="46"/>
    <s v="Family Health Team (Primary Care) ;"/>
    <x v="0"/>
    <m/>
    <s v="Geriatric Outreach Clinic "/>
    <s v="kpothier@bafht.com"/>
    <x v="1"/>
    <m/>
    <x v="10"/>
    <x v="5"/>
    <s v="Primary Care Geriatric Clinic "/>
    <s v="Geriatric Outpatient Clinic"/>
    <m/>
    <m/>
    <m/>
    <m/>
    <n v="281"/>
    <n v="327"/>
    <n v="103"/>
    <n v="0"/>
    <n v="430"/>
    <x v="0"/>
    <m/>
    <m/>
    <m/>
    <n v="15"/>
    <s v="From initial phone call (after referral) to initial visit for Comprehensive Geriatric Assessment with Geriatric Nurse. "/>
    <s v="21 McGivern Street West, PO Box 1300"/>
    <x v="29"/>
    <x v="0"/>
    <x v="46"/>
    <s v="33 Second Street "/>
    <s v="Chesley"/>
    <s v="N0G1L0"/>
    <s v="368 College Street North, Durham N0G1R0_x000a_12 Absalom Street East, Mildmay N0G2J0_x000a_127 Victoria Steet South, Paisley N0G2N0"/>
    <x v="3"/>
    <m/>
    <m/>
    <m/>
    <m/>
    <m/>
    <s v="Grey-Bruce OHT;"/>
    <s v="1950 hours per year (37.5 hours/week"/>
    <n v="0"/>
    <n v="0.04"/>
    <n v="0.03"/>
    <n v="0"/>
    <n v="0.18"/>
    <n v="0"/>
    <n v="0"/>
    <n v="0"/>
    <n v="0"/>
    <n v="0"/>
    <n v="0"/>
    <n v="0"/>
    <n v="0"/>
    <n v="0"/>
    <n v="0"/>
    <n v="0"/>
    <n v="0"/>
    <n v="1"/>
    <n v="0"/>
    <n v="0"/>
    <n v="0"/>
    <n v="0"/>
    <n v="0"/>
    <m/>
    <m/>
    <m/>
    <s v="0"/>
    <n v="1.25"/>
    <n v="1"/>
    <n v="0"/>
    <s v="75% to &lt;100%"/>
    <s v="Caregiver;Community organization;Community paramedicine;Emergency department;Ontario Health atHome;Primary Care Practitioner;Self-referral;"/>
    <x v="0"/>
    <m/>
    <x v="0"/>
    <m/>
    <s v="Focus on rural individuals "/>
    <x v="0"/>
    <s v="English;"/>
    <x v="1"/>
    <s v="Yes, at initial visit;Yes, at follow-up;"/>
    <s v="Clinical Frailty Scale "/>
    <x v="1"/>
    <s v="No, we do not track dementia stage;"/>
    <m/>
    <x v="0"/>
    <s v="Yes, at initial visit;Yes, at follow-up;"/>
    <s v="GDS, Cornell, PHQ9 (not used routinely) "/>
    <x v="2"/>
    <s v="only as needed. ;"/>
    <s v="GAD 7"/>
    <x v="0"/>
    <s v="No"/>
    <m/>
    <s v="We run two &quot;Geriatric Clinics&quot;, one is a Memory clinic with our primary care physician (Care of the Elderly designation).  The other clinic during our 2024/25 year was a Geriatric Outreach Clinic that was supported by a Geriatrician.  Unfortunately she retired in May 2025.  "/>
    <m/>
    <s v="Yes"/>
    <s v="kpothier@bafht.com"/>
    <m/>
    <n v="0"/>
    <n v="1"/>
  </r>
  <r>
    <n v="165"/>
    <d v="2026-06-25T13:08:20"/>
    <d v="2026-06-25T13:19:31"/>
    <s v="anonymous"/>
    <m/>
    <m/>
    <x v="1"/>
    <x v="41"/>
    <s v="unknown ;"/>
    <x v="0"/>
    <m/>
    <s v="Specialized Geriatric Services "/>
    <s v="danielle.caille@hdgh.org"/>
    <x v="1"/>
    <m/>
    <x v="27"/>
    <x v="2"/>
    <m/>
    <m/>
    <m/>
    <m/>
    <m/>
    <m/>
    <m/>
    <m/>
    <m/>
    <m/>
    <n v="0"/>
    <x v="0"/>
    <m/>
    <m/>
    <m/>
    <m/>
    <m/>
    <s v="1453 Prince Road"/>
    <x v="26"/>
    <x v="0"/>
    <x v="41"/>
    <m/>
    <m/>
    <m/>
    <m/>
    <x v="3"/>
    <m/>
    <m/>
    <m/>
    <m/>
    <m/>
    <s v="Windsor Essex OHT;"/>
    <s v="1950 hours per year (37.5 hours/week"/>
    <m/>
    <m/>
    <m/>
    <m/>
    <m/>
    <m/>
    <m/>
    <m/>
    <m/>
    <m/>
    <m/>
    <m/>
    <m/>
    <m/>
    <m/>
    <m/>
    <m/>
    <m/>
    <m/>
    <m/>
    <m/>
    <m/>
    <m/>
    <m/>
    <m/>
    <n v="0.4"/>
    <s v="PRC - 0.4 (PRC is currently triaging all referrals that comes in and will determine most appropriate program)"/>
    <n v="0"/>
    <n v="0.4"/>
    <m/>
    <s v="75% to &lt;100%"/>
    <s v="Community organization;Community paramedicine;Emergency department;Primary Care Practitioner;"/>
    <x v="2"/>
    <m/>
    <x v="2"/>
    <m/>
    <m/>
    <x v="1"/>
    <s v="English;"/>
    <x v="0"/>
    <m/>
    <m/>
    <x v="2"/>
    <m/>
    <m/>
    <x v="2"/>
    <m/>
    <m/>
    <x v="1"/>
    <m/>
    <m/>
    <x v="1"/>
    <m/>
    <m/>
    <m/>
    <m/>
    <s v="Yes"/>
    <s v="danielle.caille@hdgh.org"/>
    <m/>
    <n v="0"/>
    <n v="1"/>
  </r>
  <r>
    <n v="166"/>
    <d v="2026-06-25T14:03:49"/>
    <d v="2026-06-25T14:14:26"/>
    <s v="anonymous"/>
    <m/>
    <m/>
    <x v="1"/>
    <x v="54"/>
    <s v="725107696;"/>
    <x v="1"/>
    <m/>
    <s v="COM Clinics/Programs - MH Psycho-geriatric"/>
    <s v="cmacanuel@baycrest.org"/>
    <x v="0"/>
    <m/>
    <x v="27"/>
    <x v="3"/>
    <m/>
    <s v="Psychogeriatric Resource Consultants"/>
    <s v="Psychogeriatric Resource Consultants"/>
    <m/>
    <m/>
    <m/>
    <n v="0"/>
    <n v="0"/>
    <n v="0"/>
    <n v="0"/>
    <n v="0"/>
    <x v="0"/>
    <m/>
    <m/>
    <s v="Weekdays;"/>
    <n v="7"/>
    <s v="PRCs work differently, they schedule education when requested on an as needed basis or have pre booked education sessions"/>
    <s v="3560 Bathurst St"/>
    <x v="7"/>
    <x v="0"/>
    <x v="58"/>
    <s v="See above"/>
    <s v="See above"/>
    <s v="See above"/>
    <m/>
    <x v="1"/>
    <m/>
    <m/>
    <m/>
    <m/>
    <s v="North Toronto OHT;"/>
    <m/>
    <s v="1950 hours per year (37.5 hours/week"/>
    <n v="0"/>
    <n v="0"/>
    <n v="0"/>
    <n v="0"/>
    <n v="0"/>
    <n v="0"/>
    <n v="0"/>
    <n v="0"/>
    <n v="0"/>
    <n v="0"/>
    <n v="0"/>
    <n v="0"/>
    <n v="0"/>
    <n v="0"/>
    <n v="0"/>
    <n v="0"/>
    <n v="0"/>
    <n v="1"/>
    <n v="0"/>
    <n v="0"/>
    <n v="0"/>
    <n v="0"/>
    <n v="0"/>
    <m/>
    <m/>
    <m/>
    <s v="0"/>
    <n v="1"/>
    <n v="1"/>
    <n v="0"/>
    <s v=""/>
    <s v="BSO leads, LTC leadership;"/>
    <x v="0"/>
    <m/>
    <x v="0"/>
    <m/>
    <m/>
    <x v="0"/>
    <s v="English;"/>
    <x v="2"/>
    <s v="No, we do not track frailty status;"/>
    <m/>
    <x v="1"/>
    <s v="No, we do not track dementia stage;"/>
    <m/>
    <x v="1"/>
    <s v="No, we do not track depression scores;"/>
    <m/>
    <x v="0"/>
    <s v="No, we do not track anxiety scores;"/>
    <m/>
    <x v="0"/>
    <s v="No"/>
    <m/>
    <m/>
    <m/>
    <s v="Yes"/>
    <s v="cmacanuel@baycrest.org"/>
    <m/>
    <n v="1"/>
    <n v="1"/>
  </r>
  <r>
    <n v="167"/>
    <d v="2026-06-25T14:09:48"/>
    <d v="2026-06-25T14:35:34"/>
    <s v="anonymous"/>
    <m/>
    <d v="2026-06-25T15:17:58"/>
    <x v="1"/>
    <x v="48"/>
    <s v="7* 3 50 96 (AC Clinic Geriatric);"/>
    <x v="1"/>
    <s v="NYGH Specialized Geriatric Services"/>
    <s v="Specialized Geriatric Services"/>
    <s v="Wendy.Cheung@nygh.on.ca"/>
    <x v="1"/>
    <m/>
    <x v="14"/>
    <x v="7"/>
    <m/>
    <s v="Geriatric Day Hospital"/>
    <m/>
    <m/>
    <m/>
    <m/>
    <n v="126"/>
    <n v="1424"/>
    <n v="0"/>
    <n v="0"/>
    <n v="1424"/>
    <x v="0"/>
    <m/>
    <m/>
    <s v="Weekdays;Mon-Thurs;"/>
    <n v="90"/>
    <m/>
    <s v="243 Consumers Road, 3rd Floor"/>
    <x v="7"/>
    <x v="0"/>
    <x v="50"/>
    <m/>
    <m/>
    <m/>
    <m/>
    <x v="2"/>
    <s v="All Central Region OHTs;"/>
    <m/>
    <m/>
    <m/>
    <s v="North York Toronto Health Partners OHT;"/>
    <m/>
    <s v="1950 hours per year (37.5 hours/week"/>
    <n v="1"/>
    <n v="0.3"/>
    <m/>
    <n v="0.4"/>
    <m/>
    <m/>
    <m/>
    <m/>
    <n v="0.5"/>
    <m/>
    <m/>
    <n v="0.5"/>
    <n v="0.5"/>
    <n v="0.5"/>
    <n v="0.2"/>
    <m/>
    <m/>
    <n v="0.6"/>
    <m/>
    <n v="0.6"/>
    <m/>
    <m/>
    <n v="0.5"/>
    <m/>
    <m/>
    <n v="0.1"/>
    <s v=".1 triage"/>
    <n v="5.6"/>
    <n v="4.3999999999999995"/>
    <m/>
    <s v="75% to &lt;100%"/>
    <s v="Community paramedicine;Emergency department;Ontario Health atHome;Ontario Health Team;Primary Care Network;Primary Care Practitioner;acute care;"/>
    <x v="1"/>
    <s v="patient experience survey"/>
    <x v="1"/>
    <s v="patient experience survey &amp; Zarit caregiver burden assessment"/>
    <m/>
    <x v="1"/>
    <s v="English;Persian, Mandarin, Greek;"/>
    <x v="1"/>
    <s v="certain visits ie outreach ax (initial);"/>
    <s v="Rockwood clinical frailty scale "/>
    <x v="1"/>
    <s v="No, we do not track dementia stage;"/>
    <m/>
    <x v="0"/>
    <s v="when needed throughout program;"/>
    <s v="PHQ-9"/>
    <x v="0"/>
    <s v="No, we do not track anxiety scores;"/>
    <s v="GAD-7 &amp; Hamilton anxiety rating scale (HAM.A)"/>
    <x v="2"/>
    <s v="Yes"/>
    <s v="staff engagement survey"/>
    <m/>
    <m/>
    <s v="Yes"/>
    <s v="janet.oliver@nygh.on.ca"/>
    <m/>
    <n v="0"/>
    <n v="1"/>
  </r>
  <r>
    <n v="168"/>
    <d v="2026-06-25T14:40:58"/>
    <d v="2026-06-25T14:52:38"/>
    <s v="anonymous"/>
    <m/>
    <m/>
    <x v="1"/>
    <x v="48"/>
    <s v="7* 3 50 96 20 (AC Clinic Geriatric - Assessment);"/>
    <x v="1"/>
    <s v="NYGH Specialized Geriatric Services"/>
    <s v="Specialized Geriatric Services"/>
    <s v="Wendy.Cheung@nygh.on.ca"/>
    <x v="1"/>
    <m/>
    <x v="3"/>
    <x v="3"/>
    <m/>
    <s v="Geriatric Outpatient Clinic"/>
    <m/>
    <m/>
    <m/>
    <m/>
    <n v="2226"/>
    <n v="3416"/>
    <n v="384"/>
    <n v="173"/>
    <n v="3973"/>
    <x v="0"/>
    <m/>
    <m/>
    <s v="Weekdays;"/>
    <m/>
    <m/>
    <s v="243 Consumers Road, 3rd Floor"/>
    <x v="7"/>
    <x v="0"/>
    <x v="50"/>
    <m/>
    <m/>
    <m/>
    <m/>
    <x v="2"/>
    <s v="All Central Region OHTs;"/>
    <m/>
    <m/>
    <m/>
    <s v="North York Toronto Health Partners OHT;"/>
    <m/>
    <s v="1950 hours per year (37.5 hours/week"/>
    <n v="1"/>
    <n v="1.85"/>
    <n v="1.52"/>
    <m/>
    <n v="1.21"/>
    <m/>
    <m/>
    <m/>
    <n v="0.6"/>
    <m/>
    <m/>
    <n v="0.4"/>
    <m/>
    <m/>
    <m/>
    <m/>
    <m/>
    <n v="1"/>
    <n v="0.2"/>
    <m/>
    <m/>
    <m/>
    <m/>
    <m/>
    <m/>
    <n v="0.6"/>
    <s v="0.6 triage and neurologist "/>
    <n v="7.78"/>
    <n v="2.8000000000000003"/>
    <m/>
    <s v="75% to &lt;100%"/>
    <s v="Emergency department;Primary Care Network;Primary Care Practitioner;"/>
    <x v="1"/>
    <s v="patient experience survey"/>
    <x v="1"/>
    <s v="patient experience survey"/>
    <m/>
    <x v="3"/>
    <s v="English;Mandarin, Cantonese, Romanian MDs + interpretation services for other languages ;"/>
    <x v="2"/>
    <s v="No, we do not track frailty status;"/>
    <m/>
    <x v="1"/>
    <s v="No, we do not track dementia stage;"/>
    <m/>
    <x v="0"/>
    <s v="done when indicated at time of appointment;"/>
    <s v="PHQ-9"/>
    <x v="0"/>
    <s v="No, we do not track anxiety scores;"/>
    <m/>
    <x v="0"/>
    <s v="No"/>
    <m/>
    <m/>
    <m/>
    <s v="Yes"/>
    <s v="janet.oliver@nygh.on.ca"/>
    <m/>
    <n v="0"/>
    <n v="1"/>
  </r>
  <r>
    <n v="169"/>
    <d v="2026-06-25T14:42:38"/>
    <d v="2026-06-25T15:07:59"/>
    <s v="anonymous"/>
    <m/>
    <m/>
    <x v="0"/>
    <x v="18"/>
    <s v="713102000;"/>
    <x v="0"/>
    <m/>
    <s v="Geriatric Emergency Management (GEM)"/>
    <s v="kate.vandenbroek@sinaihealth.ca"/>
    <x v="0"/>
    <m/>
    <x v="0"/>
    <x v="0"/>
    <m/>
    <m/>
    <m/>
    <s v="Geriatric Emergency Management Program"/>
    <m/>
    <m/>
    <n v="899"/>
    <m/>
    <m/>
    <m/>
    <n v="0"/>
    <x v="0"/>
    <m/>
    <m/>
    <s v="Weekdays;Weekday evenings;"/>
    <n v="0"/>
    <m/>
    <s v="600 University Ave"/>
    <x v="7"/>
    <x v="0"/>
    <x v="18"/>
    <m/>
    <m/>
    <m/>
    <m/>
    <x v="1"/>
    <m/>
    <m/>
    <m/>
    <m/>
    <s v="All Toronto Region OHTs;"/>
    <m/>
    <s v="1950 hours per year (37.5 hours/week"/>
    <n v="0.1"/>
    <m/>
    <m/>
    <m/>
    <m/>
    <m/>
    <m/>
    <m/>
    <m/>
    <m/>
    <m/>
    <m/>
    <m/>
    <m/>
    <m/>
    <m/>
    <m/>
    <n v="1.25"/>
    <m/>
    <m/>
    <m/>
    <m/>
    <m/>
    <m/>
    <m/>
    <m/>
    <m/>
    <n v="1.35"/>
    <n v="1.25"/>
    <n v="1"/>
    <s v="75% to &lt;100%"/>
    <s v="Emergency department;"/>
    <x v="0"/>
    <m/>
    <x v="0"/>
    <m/>
    <m/>
    <x v="2"/>
    <s v="English;Translation services available; in person Korean;"/>
    <x v="1"/>
    <s v="Yes, at initial visit;"/>
    <s v="CFS"/>
    <x v="1"/>
    <s v="No, we do not track dementia stage;"/>
    <m/>
    <x v="1"/>
    <s v="No, we do not track depression scores;"/>
    <m/>
    <x v="0"/>
    <s v="No, we do not track anxiety scores;"/>
    <m/>
    <x v="0"/>
    <s v="No"/>
    <m/>
    <m/>
    <m/>
    <s v="Yes"/>
    <s v="bria.dexter@sinaihealth.ca"/>
    <m/>
    <n v="0"/>
    <n v="1"/>
  </r>
  <r>
    <n v="170"/>
    <d v="2026-06-25T15:08:06"/>
    <d v="2026-06-25T15:12:09"/>
    <s v="anonymous"/>
    <m/>
    <m/>
    <x v="1"/>
    <x v="18"/>
    <s v="713102000;"/>
    <x v="0"/>
    <m/>
    <s v="Geriatric Emergency Management (GEM)"/>
    <s v="kate.vandenbroek@sinaihealth.ca"/>
    <x v="0"/>
    <m/>
    <x v="0"/>
    <x v="0"/>
    <m/>
    <m/>
    <m/>
    <s v="Geriatric Emergency Management Program"/>
    <m/>
    <m/>
    <n v="925"/>
    <m/>
    <m/>
    <m/>
    <n v="0"/>
    <x v="0"/>
    <m/>
    <m/>
    <s v="Weekdays;Weekday evenings;"/>
    <n v="0"/>
    <m/>
    <s v="600 University Ave"/>
    <x v="7"/>
    <x v="0"/>
    <x v="18"/>
    <m/>
    <m/>
    <m/>
    <m/>
    <x v="1"/>
    <m/>
    <m/>
    <m/>
    <m/>
    <s v="All Toronto Region OHTs;"/>
    <m/>
    <s v="1950 hours per year (37.5 hours/week"/>
    <n v="0.1"/>
    <m/>
    <m/>
    <m/>
    <m/>
    <m/>
    <m/>
    <m/>
    <m/>
    <m/>
    <m/>
    <m/>
    <m/>
    <m/>
    <m/>
    <m/>
    <m/>
    <n v="1.5"/>
    <m/>
    <m/>
    <m/>
    <m/>
    <m/>
    <m/>
    <m/>
    <m/>
    <m/>
    <n v="1.6"/>
    <n v="1.5"/>
    <n v="0"/>
    <s v="75% to &lt;100%"/>
    <s v="Emergency department;"/>
    <x v="0"/>
    <m/>
    <x v="0"/>
    <m/>
    <m/>
    <x v="2"/>
    <s v="English;video translation services; in person Korean ;"/>
    <x v="1"/>
    <s v="Yes, at initial visit;"/>
    <s v="CFS"/>
    <x v="1"/>
    <s v="No, we do not track dementia stage;"/>
    <m/>
    <x v="1"/>
    <s v="No, we do not track depression scores;"/>
    <m/>
    <x v="0"/>
    <s v="No, we do not track anxiety scores;"/>
    <m/>
    <x v="0"/>
    <s v="No"/>
    <m/>
    <m/>
    <m/>
    <s v="Yes"/>
    <s v="bria.dexter@sinaihealth.ca"/>
    <m/>
    <n v="0"/>
    <n v="1"/>
  </r>
  <r>
    <n v="171"/>
    <d v="2026-06-25T14:55:29"/>
    <d v="2026-06-25T15:16:10"/>
    <s v="anonymous"/>
    <m/>
    <d v="2026-06-25T15:56:03"/>
    <x v="1"/>
    <x v="48"/>
    <s v="7* 5 10 76 96 (COM Clinics/Programs - MH Psycho-geriatric);"/>
    <x v="1"/>
    <s v="NYGH Specialized Geriatric Services"/>
    <s v="Specialized Geriatric Services "/>
    <s v="Wendy.Cheung@nygh.on.ca"/>
    <x v="1"/>
    <m/>
    <x v="7"/>
    <x v="8"/>
    <m/>
    <s v="Geriatric Psychiatry Outreach Team"/>
    <m/>
    <m/>
    <m/>
    <m/>
    <n v="154"/>
    <n v="185"/>
    <n v="40"/>
    <n v="5"/>
    <n v="230"/>
    <x v="0"/>
    <m/>
    <m/>
    <s v="Weekdays;"/>
    <n v="5"/>
    <m/>
    <s v="243 Consumers Road, 3rd Floor"/>
    <x v="7"/>
    <x v="0"/>
    <x v="50"/>
    <m/>
    <m/>
    <m/>
    <m/>
    <x v="1"/>
    <s v="All Central Region OHTs;"/>
    <m/>
    <m/>
    <m/>
    <s v="North York Toronto Health Partners OHT;"/>
    <m/>
    <s v="1950 hours per year (37.5 hours/week"/>
    <m/>
    <n v="0.25"/>
    <m/>
    <m/>
    <m/>
    <m/>
    <m/>
    <m/>
    <m/>
    <m/>
    <m/>
    <m/>
    <m/>
    <m/>
    <m/>
    <m/>
    <m/>
    <m/>
    <m/>
    <m/>
    <m/>
    <m/>
    <m/>
    <m/>
    <m/>
    <n v="0.1"/>
    <s v=".1 triage"/>
    <n v="0.25"/>
    <n v="0.1"/>
    <m/>
    <s v="100%"/>
    <s v="Emergency department;Ontario Health atHome;Ontario Health Team;Primary Care Practitioner;"/>
    <x v="1"/>
    <s v="patient experience survey"/>
    <x v="1"/>
    <s v="patient experience survey"/>
    <m/>
    <x v="1"/>
    <s v="English;"/>
    <x v="1"/>
    <s v="Yes, at initial visit;"/>
    <m/>
    <x v="1"/>
    <s v="No, we do not track dementia stage;"/>
    <m/>
    <x v="0"/>
    <s v="done when indicated at time of appointment;"/>
    <s v="PHQ-9"/>
    <x v="2"/>
    <s v="done when indicated ;"/>
    <m/>
    <x v="2"/>
    <s v="Yes"/>
    <s v="staff and patient experience "/>
    <m/>
    <m/>
    <s v="Yes"/>
    <s v="janet.oliver@nygh.on.ca"/>
    <m/>
    <n v="0"/>
    <n v="1"/>
  </r>
  <r>
    <n v="172"/>
    <d v="2026-06-25T15:28:53"/>
    <d v="2026-06-25T15:45:16"/>
    <s v="anonymous"/>
    <m/>
    <m/>
    <x v="1"/>
    <x v="48"/>
    <s v="7* 3 50 96 20 (AC Clinic Geriatric - Assessment);"/>
    <x v="1"/>
    <s v="NYGH Specialized Geriatric Services "/>
    <s v="Specialized Geriatric Services"/>
    <s v="Wendy.Cheung@nygh.on.ca"/>
    <x v="1"/>
    <m/>
    <x v="9"/>
    <x v="3"/>
    <m/>
    <s v="Geriatric Outreach Team"/>
    <m/>
    <m/>
    <m/>
    <m/>
    <n v="283"/>
    <n v="436"/>
    <n v="157"/>
    <n v="32"/>
    <n v="625"/>
    <x v="0"/>
    <m/>
    <m/>
    <s v="Weekdays;"/>
    <n v="9"/>
    <m/>
    <s v="243 Consumers Road, 3rd Floor"/>
    <x v="7"/>
    <x v="0"/>
    <x v="50"/>
    <m/>
    <m/>
    <m/>
    <m/>
    <x v="2"/>
    <s v="All Central Region OHTs;"/>
    <m/>
    <m/>
    <m/>
    <s v="North York Toronto Health Partners OHT;"/>
    <m/>
    <s v="1950 hours per year (37.5 hours/week"/>
    <n v="1"/>
    <n v="0.25"/>
    <n v="0.4"/>
    <n v="0.1"/>
    <m/>
    <m/>
    <m/>
    <n v="1"/>
    <n v="1"/>
    <m/>
    <m/>
    <m/>
    <m/>
    <n v="0.5"/>
    <m/>
    <m/>
    <m/>
    <m/>
    <m/>
    <n v="0.34"/>
    <m/>
    <m/>
    <m/>
    <m/>
    <m/>
    <n v="0.2"/>
    <s v=".2"/>
    <n v="4.59"/>
    <n v="3.14"/>
    <m/>
    <s v="100%"/>
    <s v="Emergency department;Primary Care Network;Primary Care Practitioner;"/>
    <x v="1"/>
    <s v="patient experience survey"/>
    <x v="2"/>
    <m/>
    <m/>
    <x v="0"/>
    <s v="English;"/>
    <x v="0"/>
    <m/>
    <m/>
    <x v="1"/>
    <s v="No, we do not track dementia stage;"/>
    <m/>
    <x v="0"/>
    <s v="done when indicated at time of app't;"/>
    <m/>
    <x v="0"/>
    <s v="No, we do not track anxiety scores;"/>
    <m/>
    <x v="0"/>
    <s v="No"/>
    <m/>
    <m/>
    <m/>
    <s v="Yes"/>
    <s v="janet.oliver@nygh.on.ca"/>
    <m/>
    <n v="0"/>
    <n v="1"/>
  </r>
  <r>
    <n v="173"/>
    <d v="2026-06-25T20:29:30"/>
    <d v="2026-06-25T20:56:09"/>
    <s v="anonymous"/>
    <m/>
    <m/>
    <x v="1"/>
    <x v="15"/>
    <s v="001-171-5-304012 Nursing Outreach Aging at Home;"/>
    <x v="0"/>
    <m/>
    <s v="Nurse Led Outreach Team (NLOT)"/>
    <s v="Pawan.Khullar@MackenzieHealth.ca"/>
    <x v="0"/>
    <m/>
    <x v="2"/>
    <x v="2"/>
    <s v="n/a"/>
    <s v="N/A"/>
    <s v="Nurse-Led Outreach Teams (NLOTs)"/>
    <s v="n/a"/>
    <s v="n/a"/>
    <s v="n/a"/>
    <n v="1068"/>
    <n v="2238"/>
    <m/>
    <n v="3547"/>
    <n v="5785"/>
    <x v="0"/>
    <m/>
    <m/>
    <s v="Weekdays;Weekday evenings;"/>
    <n v="0"/>
    <s v="N/A"/>
    <s v="10 Trench Street"/>
    <x v="13"/>
    <x v="0"/>
    <x v="15"/>
    <m/>
    <m/>
    <m/>
    <m/>
    <x v="2"/>
    <s v="Western York Region OHT;"/>
    <m/>
    <m/>
    <m/>
    <m/>
    <m/>
    <s v="1950 hours per year (37.5 hours/week"/>
    <n v="0.2"/>
    <n v="0"/>
    <n v="0"/>
    <n v="0"/>
    <n v="0"/>
    <n v="0"/>
    <n v="0"/>
    <n v="1.6"/>
    <n v="0"/>
    <n v="0"/>
    <n v="0"/>
    <n v="0"/>
    <n v="0"/>
    <n v="0"/>
    <n v="0"/>
    <n v="0"/>
    <n v="0"/>
    <n v="0"/>
    <n v="0"/>
    <n v="0"/>
    <n v="0"/>
    <n v="0"/>
    <n v="0"/>
    <m/>
    <m/>
    <m/>
    <s v="Temporary 1 NP FTE and 1 RN FTE"/>
    <n v="1.8"/>
    <n v="1.6"/>
    <n v="0.4"/>
    <s v="75% to &lt;100%"/>
    <s v="Self-referral;LTC, Hospital;"/>
    <x v="1"/>
    <s v="Success stories for OH reporting. No formal collection tool utilized. "/>
    <x v="0"/>
    <s v="LTCH collect caregiver experience data using satisfaction surveys"/>
    <s v="Provide care in specialty ethnic LTC homes "/>
    <x v="1"/>
    <s v="English;"/>
    <x v="2"/>
    <s v="No, we do not track frailty status;LTC Homes we support track frailty status ;"/>
    <s v="Clinical Frailty Scale, Palliative Performance Scale "/>
    <x v="1"/>
    <s v="No, we do not track dementia stage;"/>
    <m/>
    <x v="1"/>
    <s v="No, we do not track depression scores;"/>
    <m/>
    <x v="0"/>
    <s v="No, we do not track anxiety scores;"/>
    <m/>
    <x v="2"/>
    <s v="Mackenzie Health collects this information for all employees, not specific to NLOT"/>
    <s v="Mackenzie Health Employee satisfaction survey "/>
    <m/>
    <m/>
    <s v="Yes"/>
    <s v="bella.grunfeld@mackenziehealth.ca"/>
    <m/>
    <n v="0"/>
    <n v="1"/>
  </r>
  <r>
    <n v="174"/>
    <d v="2026-06-26T08:23:27"/>
    <d v="2026-06-26T10:04:38"/>
    <s v="anonymous"/>
    <m/>
    <m/>
    <x v="0"/>
    <x v="26"/>
    <s v="7* 3 50 96 (AC Clinic Geriatric);"/>
    <x v="0"/>
    <m/>
    <s v="Geriatric Consult Services "/>
    <s v="ashleytaylor@qch.on.ca"/>
    <x v="0"/>
    <m/>
    <x v="11"/>
    <x v="4"/>
    <s v="n/a"/>
    <s v="N/A"/>
    <s v="N/A"/>
    <s v="n/a"/>
    <s v="Inpatient geriatric consult team "/>
    <s v="n/a"/>
    <n v="716"/>
    <n v="716"/>
    <m/>
    <m/>
    <n v="716"/>
    <x v="0"/>
    <m/>
    <m/>
    <s v="Weekdays;"/>
    <m/>
    <m/>
    <s v="3045 Baseline Rd"/>
    <x v="11"/>
    <x v="0"/>
    <x v="25"/>
    <m/>
    <m/>
    <m/>
    <m/>
    <x v="0"/>
    <m/>
    <m/>
    <m/>
    <m/>
    <m/>
    <m/>
    <s v="1950 hours per year (37.5 hours/week"/>
    <m/>
    <m/>
    <m/>
    <m/>
    <n v="0.9"/>
    <m/>
    <m/>
    <m/>
    <m/>
    <m/>
    <m/>
    <m/>
    <m/>
    <m/>
    <m/>
    <m/>
    <m/>
    <n v="1"/>
    <m/>
    <m/>
    <m/>
    <m/>
    <m/>
    <m/>
    <m/>
    <n v="1"/>
    <s v="1.0 CNS"/>
    <n v="1.9"/>
    <n v="2"/>
    <m/>
    <s v="100%"/>
    <s v="Allied Health, Open Referral, Physicians ;"/>
    <x v="0"/>
    <m/>
    <x v="0"/>
    <m/>
    <m/>
    <x v="0"/>
    <s v="English;"/>
    <x v="1"/>
    <s v="Yes, at triage;"/>
    <s v="ISAR"/>
    <x v="1"/>
    <s v="No, we do not track dementia stage;"/>
    <m/>
    <x v="1"/>
    <s v="No, we do not track depression scores;"/>
    <m/>
    <x v="0"/>
    <s v="No, we do not track anxiety scores;"/>
    <m/>
    <x v="0"/>
    <s v="No"/>
    <m/>
    <m/>
    <m/>
    <s v="Yes"/>
    <s v="ashleytaylor@qch.on.ca"/>
    <m/>
    <n v="0"/>
    <n v="1"/>
  </r>
  <r>
    <n v="175"/>
    <d v="2026-06-26T10:04:41"/>
    <d v="2026-06-26T10:09:50"/>
    <s v="anonymous"/>
    <m/>
    <m/>
    <x v="0"/>
    <x v="26"/>
    <s v="7* 3 50 96 (AC Clinic Geriatric);"/>
    <x v="0"/>
    <m/>
    <s v="Geriatric Emergency Management (GEM)"/>
    <s v="ashleytaylor@qch.on.ca"/>
    <x v="0"/>
    <m/>
    <x v="0"/>
    <x v="0"/>
    <m/>
    <m/>
    <m/>
    <s v="Geriatric Emergency Management Program"/>
    <m/>
    <m/>
    <n v="702"/>
    <n v="449"/>
    <n v="253"/>
    <m/>
    <n v="702"/>
    <x v="0"/>
    <m/>
    <m/>
    <s v="Weekdays;Weekday evenings;Saturdays;Sundays;Holidays;Holiday evenings;"/>
    <m/>
    <m/>
    <s v="3045 Baseline Rd"/>
    <x v="11"/>
    <x v="0"/>
    <x v="25"/>
    <m/>
    <m/>
    <m/>
    <m/>
    <x v="0"/>
    <m/>
    <m/>
    <m/>
    <m/>
    <m/>
    <m/>
    <s v="Varies by week. Week 1 - 82.5. Week 2 - 75"/>
    <m/>
    <m/>
    <m/>
    <m/>
    <m/>
    <m/>
    <m/>
    <m/>
    <m/>
    <m/>
    <m/>
    <m/>
    <m/>
    <m/>
    <m/>
    <m/>
    <m/>
    <n v="1.9"/>
    <m/>
    <m/>
    <m/>
    <m/>
    <m/>
    <m/>
    <m/>
    <m/>
    <m/>
    <n v="1.9"/>
    <n v="1.9"/>
    <m/>
    <s v="100%"/>
    <s v="open referrals nurse/physician/allied health;"/>
    <x v="1"/>
    <s v="Qualtrics - ED "/>
    <x v="0"/>
    <m/>
    <m/>
    <x v="1"/>
    <s v="English;"/>
    <x v="1"/>
    <s v="Yes, at triage;"/>
    <s v="ISAR"/>
    <x v="2"/>
    <m/>
    <m/>
    <x v="2"/>
    <m/>
    <m/>
    <x v="1"/>
    <m/>
    <m/>
    <x v="1"/>
    <m/>
    <m/>
    <m/>
    <m/>
    <s v="Yes"/>
    <s v="ashleytaylor@qh.on.ca"/>
    <m/>
    <n v="0"/>
    <n v="1"/>
  </r>
  <r>
    <n v="176"/>
    <d v="2026-06-26T10:09:53"/>
    <d v="2026-06-26T10:33:47"/>
    <s v="anonymous"/>
    <m/>
    <m/>
    <x v="0"/>
    <x v="26"/>
    <s v="7* 3 50 96 (AC Clinic Geriatric);"/>
    <x v="0"/>
    <m/>
    <s v="Geriatric Day Hospital "/>
    <s v="ashleytaylor@qch.on.ca"/>
    <x v="1"/>
    <s v="RGPEO"/>
    <x v="14"/>
    <x v="7"/>
    <s v="Primary Care Geriatric Assessors"/>
    <m/>
    <m/>
    <m/>
    <m/>
    <m/>
    <n v="2106"/>
    <m/>
    <m/>
    <m/>
    <n v="0"/>
    <x v="0"/>
    <m/>
    <m/>
    <s v="Weekdays;"/>
    <n v="72"/>
    <m/>
    <s v="3045 Baseline Rd"/>
    <x v="11"/>
    <x v="0"/>
    <x v="25"/>
    <m/>
    <m/>
    <m/>
    <m/>
    <x v="0"/>
    <m/>
    <m/>
    <m/>
    <m/>
    <m/>
    <m/>
    <s v="1950 hours per year (37.5 hours/week"/>
    <m/>
    <m/>
    <m/>
    <m/>
    <n v="0.2"/>
    <m/>
    <m/>
    <n v="1"/>
    <n v="1"/>
    <m/>
    <m/>
    <m/>
    <m/>
    <n v="1"/>
    <m/>
    <m/>
    <m/>
    <n v="1.4"/>
    <m/>
    <m/>
    <m/>
    <m/>
    <m/>
    <m/>
    <m/>
    <m/>
    <m/>
    <n v="4.5999999999999996"/>
    <n v="4.4000000000000004"/>
    <m/>
    <s v="100%"/>
    <s v="Caregiver;Community organization;Emergency department;Primary Care Practitioner;"/>
    <x v="1"/>
    <s v="RGPEO Older Adults Experience Survey "/>
    <x v="1"/>
    <s v="PGLO Caregiver Experience "/>
    <m/>
    <x v="0"/>
    <s v="English;"/>
    <x v="2"/>
    <s v="No, we do not track frailty status;"/>
    <m/>
    <x v="1"/>
    <s v="No, we do not track dementia stage;"/>
    <m/>
    <x v="1"/>
    <s v="No, we do not track depression scores;"/>
    <m/>
    <x v="0"/>
    <s v="No, we do not track anxiety scores;"/>
    <m/>
    <x v="0"/>
    <s v="No"/>
    <m/>
    <m/>
    <m/>
    <s v="Yes"/>
    <s v="ashleytaylor@qch.on.ca"/>
    <m/>
    <n v="0"/>
    <n v="1"/>
  </r>
  <r>
    <n v="177"/>
    <d v="2026-06-26T10:33:52"/>
    <d v="2026-06-26T10:37:24"/>
    <s v="anonymous"/>
    <m/>
    <m/>
    <x v="0"/>
    <x v="26"/>
    <s v="7* 3 50 96 (AC Clinic Geriatric);"/>
    <x v="0"/>
    <m/>
    <s v="Ortho-Geriatrics "/>
    <s v="ashleytaylor@qch.on.ca"/>
    <x v="0"/>
    <m/>
    <x v="25"/>
    <x v="4"/>
    <m/>
    <m/>
    <m/>
    <m/>
    <s v="Ortho-Geriatrics "/>
    <m/>
    <n v="418"/>
    <n v="465"/>
    <m/>
    <m/>
    <n v="465"/>
    <x v="0"/>
    <m/>
    <m/>
    <s v="Weekdays;"/>
    <m/>
    <m/>
    <s v="3045 Baseline Rd"/>
    <x v="11"/>
    <x v="0"/>
    <x v="25"/>
    <m/>
    <m/>
    <m/>
    <m/>
    <x v="0"/>
    <m/>
    <m/>
    <m/>
    <m/>
    <m/>
    <m/>
    <s v="50 hours/ week "/>
    <m/>
    <m/>
    <m/>
    <m/>
    <n v="1"/>
    <m/>
    <m/>
    <m/>
    <m/>
    <m/>
    <m/>
    <m/>
    <m/>
    <m/>
    <m/>
    <m/>
    <m/>
    <m/>
    <m/>
    <m/>
    <m/>
    <m/>
    <m/>
    <m/>
    <m/>
    <m/>
    <m/>
    <n v="1"/>
    <n v="0"/>
    <m/>
    <s v=""/>
    <s v="Orthopedics;"/>
    <x v="0"/>
    <m/>
    <x v="0"/>
    <m/>
    <m/>
    <x v="1"/>
    <s v="English;"/>
    <x v="0"/>
    <m/>
    <m/>
    <x v="2"/>
    <m/>
    <m/>
    <x v="2"/>
    <m/>
    <m/>
    <x v="1"/>
    <m/>
    <m/>
    <x v="1"/>
    <m/>
    <m/>
    <m/>
    <m/>
    <s v="Yes"/>
    <s v="ashleytaylor@qch.on.ca"/>
    <m/>
    <n v="0"/>
    <n v="1"/>
  </r>
  <r>
    <n v="178"/>
    <d v="2026-06-26T10:42:53"/>
    <d v="2026-06-26T10:47:06"/>
    <s v="anonymous"/>
    <m/>
    <m/>
    <x v="1"/>
    <x v="26"/>
    <s v="7* 3 50 96 (AC Clinic Geriatric);"/>
    <x v="0"/>
    <m/>
    <s v="Geriatric Medicine Consult Team "/>
    <s v="ashleytaylor@qch.on.ca"/>
    <x v="0"/>
    <m/>
    <x v="11"/>
    <x v="4"/>
    <m/>
    <m/>
    <m/>
    <m/>
    <s v="Inpatient Geriatric Medicine Consult Service"/>
    <m/>
    <n v="547"/>
    <n v="602"/>
    <m/>
    <m/>
    <n v="602"/>
    <x v="0"/>
    <m/>
    <m/>
    <s v="Weekdays;"/>
    <m/>
    <m/>
    <s v="3045 Baseline Rd"/>
    <x v="11"/>
    <x v="0"/>
    <x v="25"/>
    <m/>
    <m/>
    <m/>
    <m/>
    <x v="0"/>
    <m/>
    <m/>
    <m/>
    <m/>
    <m/>
    <m/>
    <s v="1950 hours per year (37.5 hours/week"/>
    <m/>
    <m/>
    <m/>
    <m/>
    <n v="0.9"/>
    <m/>
    <m/>
    <m/>
    <m/>
    <m/>
    <m/>
    <m/>
    <m/>
    <m/>
    <m/>
    <m/>
    <m/>
    <n v="2"/>
    <m/>
    <m/>
    <m/>
    <m/>
    <m/>
    <m/>
    <m/>
    <m/>
    <m/>
    <n v="2.9"/>
    <n v="2"/>
    <m/>
    <s v="100%"/>
    <s v="Physician ;"/>
    <x v="0"/>
    <m/>
    <x v="0"/>
    <m/>
    <m/>
    <x v="1"/>
    <s v="English;"/>
    <x v="0"/>
    <m/>
    <m/>
    <x v="2"/>
    <m/>
    <m/>
    <x v="2"/>
    <m/>
    <m/>
    <x v="1"/>
    <m/>
    <m/>
    <x v="1"/>
    <m/>
    <m/>
    <m/>
    <m/>
    <s v="Yes"/>
    <s v="ashleytaylor@qch.on.ca"/>
    <m/>
    <n v="0"/>
    <n v="1"/>
  </r>
  <r>
    <n v="179"/>
    <d v="2026-06-26T10:47:08"/>
    <d v="2026-06-26T10:50:16"/>
    <s v="anonymous"/>
    <m/>
    <m/>
    <x v="1"/>
    <x v="26"/>
    <s v="7* 3 50 96 (AC Clinic Geriatric);"/>
    <x v="0"/>
    <m/>
    <s v="Geriatric Emergency Management (GEM)"/>
    <s v="ashleytaylor@qch.on.ca"/>
    <x v="0"/>
    <m/>
    <x v="0"/>
    <x v="0"/>
    <m/>
    <m/>
    <m/>
    <s v="Geriatric Emergency Management Program"/>
    <m/>
    <m/>
    <m/>
    <n v="956"/>
    <m/>
    <m/>
    <n v="956"/>
    <x v="0"/>
    <m/>
    <m/>
    <s v="Weekdays;Weekday evenings;Saturdays;Sundays;"/>
    <m/>
    <m/>
    <s v="3045 Baseline Rd"/>
    <x v="11"/>
    <x v="0"/>
    <x v="25"/>
    <m/>
    <m/>
    <m/>
    <m/>
    <x v="0"/>
    <m/>
    <m/>
    <m/>
    <m/>
    <m/>
    <m/>
    <s v="Varies by week. Week 1 - 82.5. Week 2 - 75"/>
    <m/>
    <m/>
    <m/>
    <m/>
    <m/>
    <m/>
    <m/>
    <m/>
    <m/>
    <m/>
    <m/>
    <m/>
    <m/>
    <m/>
    <m/>
    <m/>
    <m/>
    <n v="1.9"/>
    <m/>
    <m/>
    <m/>
    <m/>
    <m/>
    <m/>
    <m/>
    <m/>
    <m/>
    <n v="1.9"/>
    <n v="1.9"/>
    <m/>
    <s v="100%"/>
    <s v="Open referrals, nursing, allied health ;"/>
    <x v="1"/>
    <s v="ED - Qualtrics "/>
    <x v="0"/>
    <m/>
    <m/>
    <x v="1"/>
    <s v="English"/>
    <x v="1"/>
    <s v="Yes, at triage;"/>
    <s v="ISAR"/>
    <x v="2"/>
    <m/>
    <m/>
    <x v="2"/>
    <m/>
    <m/>
    <x v="1"/>
    <m/>
    <m/>
    <x v="1"/>
    <m/>
    <m/>
    <m/>
    <m/>
    <s v="Yes"/>
    <s v="ashleytaylor@qch.on.ca"/>
    <m/>
    <n v="0"/>
    <n v="1"/>
  </r>
  <r>
    <n v="180"/>
    <d v="2026-06-26T10:50:18"/>
    <d v="2026-06-26T10:55:06"/>
    <s v="anonymous"/>
    <m/>
    <m/>
    <x v="1"/>
    <x v="26"/>
    <s v="7* 3 50 96 (AC Clinic Geriatric);"/>
    <x v="0"/>
    <m/>
    <s v="Geriatric Day Hospital "/>
    <s v="ashleytaylor@qch.on.ca"/>
    <x v="1"/>
    <s v="RGPEO"/>
    <x v="14"/>
    <x v="7"/>
    <s v="Primary Care Geriatric Assessors"/>
    <m/>
    <m/>
    <m/>
    <m/>
    <m/>
    <m/>
    <n v="2313"/>
    <m/>
    <m/>
    <n v="2313"/>
    <x v="0"/>
    <m/>
    <m/>
    <s v="Weekdays;"/>
    <n v="109"/>
    <m/>
    <s v="3045 Baseline Rd"/>
    <x v="11"/>
    <x v="0"/>
    <x v="25"/>
    <m/>
    <m/>
    <m/>
    <m/>
    <x v="0"/>
    <m/>
    <m/>
    <m/>
    <m/>
    <m/>
    <m/>
    <s v="1950 hours per year (37.5 hours/week"/>
    <m/>
    <n v="1"/>
    <m/>
    <m/>
    <n v="0.2"/>
    <m/>
    <m/>
    <n v="1"/>
    <n v="1"/>
    <m/>
    <m/>
    <m/>
    <m/>
    <n v="1"/>
    <m/>
    <m/>
    <m/>
    <n v="1.4"/>
    <m/>
    <n v="1"/>
    <m/>
    <m/>
    <m/>
    <m/>
    <m/>
    <m/>
    <m/>
    <n v="6.6"/>
    <n v="5.4"/>
    <m/>
    <s v="100%"/>
    <s v="Emergency department;Primary Care Practitioner;Hospital, Central Intake ;"/>
    <x v="1"/>
    <s v="RGPEO Older Adults Experience Survey "/>
    <x v="1"/>
    <s v="PGLO Caregiver Experience "/>
    <m/>
    <x v="1"/>
    <s v="English;"/>
    <x v="0"/>
    <m/>
    <m/>
    <x v="2"/>
    <m/>
    <m/>
    <x v="2"/>
    <m/>
    <m/>
    <x v="1"/>
    <m/>
    <m/>
    <x v="1"/>
    <m/>
    <m/>
    <m/>
    <m/>
    <s v="Yes"/>
    <s v="ashleytaylor@qch.on.ca"/>
    <m/>
    <n v="0"/>
    <n v="1"/>
  </r>
  <r>
    <n v="181"/>
    <d v="2026-06-26T10:55:16"/>
    <d v="2026-06-26T11:04:51"/>
    <s v="anonymous"/>
    <m/>
    <m/>
    <x v="1"/>
    <x v="26"/>
    <s v="7* 3 50 96 (AC Clinic Geriatric);"/>
    <x v="0"/>
    <m/>
    <s v="Ortho-Geriatrics "/>
    <s v="ashleytaylor@qh.on.ca"/>
    <x v="0"/>
    <m/>
    <x v="25"/>
    <x v="4"/>
    <m/>
    <m/>
    <m/>
    <m/>
    <s v="Ortho-Geriatrics "/>
    <m/>
    <n v="418"/>
    <n v="465"/>
    <m/>
    <m/>
    <n v="465"/>
    <x v="0"/>
    <m/>
    <m/>
    <s v="Weekdays;"/>
    <m/>
    <m/>
    <s v="3045 Baseline Rd"/>
    <x v="11"/>
    <x v="0"/>
    <x v="25"/>
    <m/>
    <m/>
    <m/>
    <m/>
    <x v="0"/>
    <m/>
    <m/>
    <m/>
    <m/>
    <m/>
    <m/>
    <s v="1950 hours per year (37.5 hours/week"/>
    <m/>
    <m/>
    <m/>
    <m/>
    <n v="1"/>
    <m/>
    <m/>
    <m/>
    <m/>
    <m/>
    <m/>
    <m/>
    <m/>
    <m/>
    <m/>
    <m/>
    <m/>
    <m/>
    <m/>
    <m/>
    <m/>
    <m/>
    <m/>
    <m/>
    <m/>
    <m/>
    <m/>
    <n v="1"/>
    <n v="0"/>
    <m/>
    <s v="100%"/>
    <s v="Orthopedics ;"/>
    <x v="0"/>
    <m/>
    <x v="0"/>
    <m/>
    <m/>
    <x v="1"/>
    <s v="English;"/>
    <x v="0"/>
    <m/>
    <m/>
    <x v="2"/>
    <m/>
    <m/>
    <x v="2"/>
    <m/>
    <m/>
    <x v="1"/>
    <m/>
    <m/>
    <x v="1"/>
    <m/>
    <m/>
    <m/>
    <m/>
    <s v="Yes"/>
    <s v="ashleytaylor@qch.on.ca"/>
    <m/>
    <n v="0"/>
    <n v="1"/>
  </r>
  <r>
    <n v="182"/>
    <d v="2026-06-26T11:04:52"/>
    <d v="2026-06-26T11:08:50"/>
    <s v="anonymous"/>
    <m/>
    <m/>
    <x v="0"/>
    <x v="26"/>
    <s v="7* 3 50 96 (AC Clinic Geriatric);"/>
    <x v="0"/>
    <m/>
    <s v="Geri Day Hospital "/>
    <s v="ashleytaylor@qch.on.ca"/>
    <x v="1"/>
    <s v="RGPEO"/>
    <x v="14"/>
    <x v="7"/>
    <s v="Primary Care Geriatric Assessors"/>
    <m/>
    <m/>
    <m/>
    <m/>
    <m/>
    <m/>
    <n v="2106"/>
    <m/>
    <m/>
    <n v="2106"/>
    <x v="0"/>
    <m/>
    <m/>
    <s v="Weekdays;"/>
    <n v="72"/>
    <m/>
    <s v="3045 Baseline Rd"/>
    <x v="11"/>
    <x v="0"/>
    <x v="25"/>
    <m/>
    <m/>
    <m/>
    <m/>
    <x v="0"/>
    <m/>
    <m/>
    <m/>
    <m/>
    <m/>
    <m/>
    <s v="1950 hours per year (37.5 hours/week"/>
    <m/>
    <n v="1"/>
    <m/>
    <m/>
    <n v="0.2"/>
    <m/>
    <m/>
    <n v="1"/>
    <n v="1"/>
    <m/>
    <m/>
    <m/>
    <m/>
    <n v="1"/>
    <m/>
    <m/>
    <m/>
    <n v="1"/>
    <m/>
    <n v="1"/>
    <m/>
    <m/>
    <m/>
    <m/>
    <m/>
    <m/>
    <m/>
    <n v="6.2"/>
    <n v="5"/>
    <m/>
    <s v="100%"/>
    <s v="Emergency department;Primary Care Practitioner;Hospital ;"/>
    <x v="1"/>
    <s v="RGPEO Older Adults Experience Survey "/>
    <x v="1"/>
    <s v="PGLO Caregiver Experience "/>
    <m/>
    <x v="1"/>
    <s v="English;"/>
    <x v="0"/>
    <m/>
    <m/>
    <x v="2"/>
    <m/>
    <m/>
    <x v="2"/>
    <m/>
    <m/>
    <x v="1"/>
    <m/>
    <m/>
    <x v="1"/>
    <m/>
    <m/>
    <s v="Please use this copy, previous copy had data entry errors "/>
    <m/>
    <s v="Yes"/>
    <s v="ashleytaylor@qch.on.ca"/>
    <m/>
    <n v="0"/>
    <n v="1"/>
  </r>
  <r>
    <n v="183"/>
    <d v="2026-06-26T11:08:51"/>
    <d v="2026-06-26T11:11:10"/>
    <s v="anonymous"/>
    <m/>
    <m/>
    <x v="1"/>
    <x v="26"/>
    <s v="7* 3 50 96 (AC Clinic Geriatric);"/>
    <x v="0"/>
    <m/>
    <s v="Ortho-Geriatrics "/>
    <s v="ashleytaylor@qch.on.ca"/>
    <x v="0"/>
    <m/>
    <x v="25"/>
    <x v="4"/>
    <m/>
    <m/>
    <m/>
    <m/>
    <s v="Ortho-Geriatrics "/>
    <m/>
    <n v="151"/>
    <n v="391"/>
    <m/>
    <m/>
    <n v="391"/>
    <x v="0"/>
    <m/>
    <m/>
    <s v="Weekdays;"/>
    <m/>
    <m/>
    <s v="3045 Baseline Rd"/>
    <x v="11"/>
    <x v="0"/>
    <x v="25"/>
    <m/>
    <m/>
    <m/>
    <m/>
    <x v="0"/>
    <m/>
    <m/>
    <m/>
    <m/>
    <m/>
    <m/>
    <s v="1950 hours per year (37.5 hours/week"/>
    <m/>
    <m/>
    <m/>
    <m/>
    <n v="1"/>
    <m/>
    <m/>
    <m/>
    <m/>
    <m/>
    <m/>
    <m/>
    <m/>
    <m/>
    <m/>
    <m/>
    <m/>
    <m/>
    <m/>
    <m/>
    <m/>
    <m/>
    <m/>
    <m/>
    <m/>
    <m/>
    <m/>
    <n v="1"/>
    <n v="0"/>
    <m/>
    <s v=""/>
    <s v="Orthopedics;"/>
    <x v="0"/>
    <m/>
    <x v="0"/>
    <m/>
    <m/>
    <x v="1"/>
    <s v="English;"/>
    <x v="0"/>
    <m/>
    <m/>
    <x v="2"/>
    <m/>
    <m/>
    <x v="2"/>
    <m/>
    <m/>
    <x v="1"/>
    <m/>
    <m/>
    <x v="1"/>
    <m/>
    <m/>
    <s v="Please use this entry as previous had data entry errors "/>
    <m/>
    <s v="Yes"/>
    <s v="ashleytaylor@qch.on.ca"/>
    <m/>
    <n v="0"/>
    <n v="1"/>
  </r>
  <r>
    <n v="184"/>
    <d v="2026-06-26T11:11:12"/>
    <d v="2026-06-26T11:13:33"/>
    <s v="anonymous"/>
    <m/>
    <m/>
    <x v="0"/>
    <x v="26"/>
    <s v="7* 3 50 96 (AC Clinic Geriatric);"/>
    <x v="0"/>
    <m/>
    <s v="Geriatrician Consults "/>
    <s v="ashleytaylor@qch.on.ca"/>
    <x v="0"/>
    <m/>
    <x v="11"/>
    <x v="4"/>
    <m/>
    <m/>
    <m/>
    <m/>
    <s v="Inpatient Geriatric Medicine Consult Service"/>
    <m/>
    <n v="453"/>
    <n v="543"/>
    <m/>
    <m/>
    <n v="543"/>
    <x v="0"/>
    <m/>
    <m/>
    <s v="Weekdays;"/>
    <m/>
    <m/>
    <s v="3045 Baseline Rd"/>
    <x v="11"/>
    <x v="0"/>
    <x v="25"/>
    <m/>
    <m/>
    <m/>
    <m/>
    <x v="0"/>
    <m/>
    <m/>
    <m/>
    <m/>
    <m/>
    <m/>
    <s v="1950 hours per year (37.5 hours/week"/>
    <m/>
    <m/>
    <m/>
    <m/>
    <n v="0.9"/>
    <m/>
    <m/>
    <m/>
    <m/>
    <m/>
    <m/>
    <m/>
    <m/>
    <m/>
    <m/>
    <m/>
    <m/>
    <m/>
    <m/>
    <m/>
    <m/>
    <m/>
    <m/>
    <m/>
    <m/>
    <m/>
    <m/>
    <n v="0.9"/>
    <n v="0"/>
    <m/>
    <s v=""/>
    <s v="Physicians ;"/>
    <x v="0"/>
    <m/>
    <x v="0"/>
    <m/>
    <m/>
    <x v="1"/>
    <s v="English;"/>
    <x v="0"/>
    <m/>
    <m/>
    <x v="2"/>
    <m/>
    <m/>
    <x v="2"/>
    <m/>
    <m/>
    <x v="1"/>
    <m/>
    <m/>
    <x v="1"/>
    <m/>
    <m/>
    <m/>
    <m/>
    <s v="Yes"/>
    <s v="ashleytaylor@qch.on.ca"/>
    <m/>
    <n v="0"/>
    <n v="1"/>
  </r>
  <r>
    <n v="185"/>
    <d v="2026-06-26T11:13:35"/>
    <d v="2026-06-26T11:15:32"/>
    <s v="anonymous"/>
    <m/>
    <m/>
    <x v="1"/>
    <x v="26"/>
    <s v="7* 3 50 96 (AC Clinic Geriatric);"/>
    <x v="0"/>
    <m/>
    <s v="Geriatrician Consults"/>
    <s v="ashleytaylor@qch.on.ca"/>
    <x v="0"/>
    <m/>
    <x v="11"/>
    <x v="4"/>
    <m/>
    <m/>
    <m/>
    <m/>
    <s v="Inpatient Geriatric Medicine Consult Service"/>
    <m/>
    <n v="464"/>
    <n v="521"/>
    <m/>
    <m/>
    <n v="521"/>
    <x v="0"/>
    <m/>
    <m/>
    <s v="Weekdays;"/>
    <m/>
    <m/>
    <s v="3045 Baseline Rd"/>
    <x v="11"/>
    <x v="0"/>
    <x v="25"/>
    <m/>
    <m/>
    <m/>
    <m/>
    <x v="0"/>
    <m/>
    <m/>
    <m/>
    <m/>
    <m/>
    <m/>
    <s v="1950 hours per year (37.5 hours/week"/>
    <m/>
    <m/>
    <m/>
    <m/>
    <n v="0.9"/>
    <m/>
    <m/>
    <m/>
    <m/>
    <m/>
    <m/>
    <m/>
    <m/>
    <m/>
    <m/>
    <m/>
    <m/>
    <m/>
    <m/>
    <m/>
    <m/>
    <m/>
    <m/>
    <m/>
    <m/>
    <m/>
    <m/>
    <n v="0.9"/>
    <n v="0"/>
    <m/>
    <s v=""/>
    <s v="Physicians ;"/>
    <x v="0"/>
    <m/>
    <x v="0"/>
    <m/>
    <m/>
    <x v="1"/>
    <s v="English;"/>
    <x v="0"/>
    <m/>
    <m/>
    <x v="2"/>
    <m/>
    <m/>
    <x v="2"/>
    <m/>
    <m/>
    <x v="1"/>
    <m/>
    <m/>
    <x v="1"/>
    <m/>
    <m/>
    <m/>
    <m/>
    <s v="Yes"/>
    <s v="ashleytaylor@qch.on.ca"/>
    <m/>
    <n v="0"/>
    <n v="1"/>
  </r>
  <r>
    <n v="186"/>
    <d v="2026-06-26T11:18:48"/>
    <d v="2026-06-26T11:21:49"/>
    <s v="anonymous"/>
    <m/>
    <m/>
    <x v="1"/>
    <x v="26"/>
    <s v="7* 3 50 96 (AC Clinic Geriatric);"/>
    <x v="0"/>
    <m/>
    <s v="Ortho-Geriatrics "/>
    <s v="ashleytaylor@qch.on.ca"/>
    <x v="0"/>
    <m/>
    <x v="25"/>
    <x v="4"/>
    <m/>
    <m/>
    <m/>
    <m/>
    <s v="Ortho-Geriatrics "/>
    <m/>
    <n v="464"/>
    <n v="521"/>
    <m/>
    <m/>
    <n v="521"/>
    <x v="0"/>
    <m/>
    <m/>
    <s v="Weekdays;"/>
    <m/>
    <m/>
    <s v="3045 Baseline Rd"/>
    <x v="11"/>
    <x v="0"/>
    <x v="25"/>
    <m/>
    <m/>
    <m/>
    <m/>
    <x v="0"/>
    <m/>
    <m/>
    <m/>
    <m/>
    <m/>
    <m/>
    <s v="1950 hours per year (37.5 hours/week"/>
    <m/>
    <m/>
    <m/>
    <m/>
    <n v="1"/>
    <m/>
    <m/>
    <m/>
    <m/>
    <m/>
    <m/>
    <m/>
    <m/>
    <m/>
    <m/>
    <m/>
    <m/>
    <m/>
    <m/>
    <m/>
    <m/>
    <m/>
    <m/>
    <m/>
    <m/>
    <m/>
    <m/>
    <n v="1"/>
    <n v="0"/>
    <m/>
    <s v="100%"/>
    <s v="Orthopedics;"/>
    <x v="0"/>
    <m/>
    <x v="0"/>
    <m/>
    <m/>
    <x v="1"/>
    <s v="English;"/>
    <x v="0"/>
    <m/>
    <m/>
    <x v="2"/>
    <m/>
    <m/>
    <x v="2"/>
    <m/>
    <m/>
    <x v="1"/>
    <m/>
    <m/>
    <x v="1"/>
    <m/>
    <m/>
    <s v="Please use this data due to a data entry error "/>
    <m/>
    <s v="Yes"/>
    <s v="ashleytaylor@qch.on"/>
    <m/>
    <n v="0"/>
    <n v="1"/>
  </r>
  <r>
    <n v="187"/>
    <d v="2026-06-26T11:15:33"/>
    <d v="2026-06-26T11:25:51"/>
    <s v="anonymous"/>
    <m/>
    <m/>
    <x v="1"/>
    <x v="26"/>
    <s v="7* 3 50 96 (AC Clinic Geriatric);"/>
    <x v="0"/>
    <m/>
    <s v="Geriatric Psychiatry "/>
    <s v="ashleytaylor@qch.on.ca"/>
    <x v="0"/>
    <m/>
    <x v="22"/>
    <x v="4"/>
    <m/>
    <m/>
    <m/>
    <m/>
    <s v="Inpatient Geriatric Psychiatry Consult Service"/>
    <m/>
    <n v="151"/>
    <n v="391"/>
    <m/>
    <m/>
    <n v="391"/>
    <x v="0"/>
    <m/>
    <m/>
    <s v="Weekdays;"/>
    <m/>
    <m/>
    <s v="3045 Baseline Rd"/>
    <x v="11"/>
    <x v="0"/>
    <x v="25"/>
    <m/>
    <m/>
    <m/>
    <m/>
    <x v="0"/>
    <m/>
    <m/>
    <m/>
    <m/>
    <m/>
    <m/>
    <s v="1950 hours per year (37.5 hours/week"/>
    <m/>
    <m/>
    <m/>
    <m/>
    <m/>
    <n v="0.6"/>
    <m/>
    <m/>
    <m/>
    <m/>
    <m/>
    <m/>
    <m/>
    <m/>
    <m/>
    <m/>
    <m/>
    <n v="2"/>
    <m/>
    <m/>
    <m/>
    <m/>
    <m/>
    <m/>
    <m/>
    <m/>
    <m/>
    <n v="2.6"/>
    <n v="2"/>
    <m/>
    <s v="100%"/>
    <s v="Physicians ;"/>
    <x v="0"/>
    <m/>
    <x v="0"/>
    <m/>
    <m/>
    <x v="1"/>
    <s v="English;"/>
    <x v="0"/>
    <m/>
    <m/>
    <x v="2"/>
    <m/>
    <m/>
    <x v="2"/>
    <m/>
    <m/>
    <x v="1"/>
    <m/>
    <m/>
    <x v="1"/>
    <m/>
    <m/>
    <m/>
    <m/>
    <s v="Yes"/>
    <s v="ashleytaylor@qch.on.ca"/>
    <m/>
    <n v="0"/>
    <n v="1"/>
  </r>
  <r>
    <n v="188"/>
    <d v="2026-06-26T10:37:26"/>
    <d v="2026-06-26T11:26:18"/>
    <s v="anonymous"/>
    <m/>
    <m/>
    <x v="0"/>
    <x v="26"/>
    <s v="7* 3 50 96 (AC Clinic Geriatric);"/>
    <x v="0"/>
    <m/>
    <s v="Geriatric Psychiatry "/>
    <s v="ashleytaylor@qch.on.ca"/>
    <x v="0"/>
    <m/>
    <x v="22"/>
    <x v="4"/>
    <m/>
    <m/>
    <m/>
    <m/>
    <s v="Inpatient Geriatric Psychiatry Consult Service"/>
    <m/>
    <n v="195"/>
    <n v="641"/>
    <m/>
    <m/>
    <n v="641"/>
    <x v="0"/>
    <m/>
    <m/>
    <s v="Weekdays;"/>
    <m/>
    <m/>
    <s v="3045 Baseline Rd"/>
    <x v="11"/>
    <x v="0"/>
    <x v="25"/>
    <m/>
    <m/>
    <m/>
    <m/>
    <x v="0"/>
    <m/>
    <m/>
    <m/>
    <m/>
    <m/>
    <m/>
    <s v="1950 hours per year (37.5 hours/week"/>
    <m/>
    <m/>
    <m/>
    <m/>
    <m/>
    <n v="0.6"/>
    <m/>
    <m/>
    <m/>
    <m/>
    <m/>
    <m/>
    <m/>
    <m/>
    <m/>
    <m/>
    <m/>
    <n v="2"/>
    <m/>
    <m/>
    <m/>
    <m/>
    <m/>
    <m/>
    <m/>
    <m/>
    <m/>
    <n v="2.6"/>
    <n v="2"/>
    <m/>
    <s v="100%"/>
    <s v="Open Referral, Physician ;"/>
    <x v="0"/>
    <s v="Tracked within department "/>
    <x v="0"/>
    <m/>
    <m/>
    <x v="1"/>
    <s v="English;"/>
    <x v="0"/>
    <m/>
    <m/>
    <x v="2"/>
    <m/>
    <m/>
    <x v="2"/>
    <m/>
    <m/>
    <x v="1"/>
    <m/>
    <m/>
    <x v="1"/>
    <m/>
    <m/>
    <m/>
    <m/>
    <s v="Yes"/>
    <s v="ashleytaylor@qch.on.ca"/>
    <m/>
    <n v="0"/>
    <n v="1"/>
  </r>
  <r>
    <n v="189"/>
    <d v="2026-06-26T12:19:57"/>
    <d v="2026-06-26T12:29:44"/>
    <s v="anonymous"/>
    <m/>
    <m/>
    <x v="1"/>
    <x v="50"/>
    <s v="7* 2 81 10 96 (IP Rehabilitation - Geriatric);"/>
    <x v="0"/>
    <m/>
    <s v=" Geriatric Rehabilitation Unit"/>
    <s v="pottsleo@hhsc.ca"/>
    <x v="0"/>
    <m/>
    <x v="11"/>
    <x v="4"/>
    <m/>
    <m/>
    <m/>
    <m/>
    <s v="Inpatient Geriatric Medicine Consult Service"/>
    <m/>
    <n v="278"/>
    <m/>
    <m/>
    <m/>
    <n v="0"/>
    <x v="0"/>
    <s v="18"/>
    <s v="80.9"/>
    <s v="All of the above (e.g. a service operating 24/7);"/>
    <n v="4"/>
    <m/>
    <s v="711 Concession St."/>
    <x v="19"/>
    <x v="0"/>
    <x v="54"/>
    <m/>
    <m/>
    <m/>
    <m/>
    <x v="3"/>
    <m/>
    <m/>
    <m/>
    <m/>
    <m/>
    <m/>
    <s v="1950 hours per year (37.5 hours/week"/>
    <n v="1"/>
    <m/>
    <m/>
    <n v="0.5"/>
    <n v="0.5"/>
    <m/>
    <m/>
    <m/>
    <n v="2"/>
    <n v="1"/>
    <m/>
    <m/>
    <m/>
    <n v="2"/>
    <n v="1"/>
    <m/>
    <m/>
    <n v="12"/>
    <n v="10"/>
    <n v="1"/>
    <m/>
    <n v="0.2"/>
    <m/>
    <m/>
    <m/>
    <m/>
    <m/>
    <n v="31.2"/>
    <n v="29.7"/>
    <m/>
    <s v="75% to &lt;100%"/>
    <s v="Primary Care Practitioner;"/>
    <x v="2"/>
    <m/>
    <x v="2"/>
    <m/>
    <m/>
    <x v="1"/>
    <s v="English;"/>
    <x v="0"/>
    <m/>
    <m/>
    <x v="2"/>
    <m/>
    <m/>
    <x v="2"/>
    <m/>
    <m/>
    <x v="1"/>
    <m/>
    <m/>
    <x v="1"/>
    <m/>
    <m/>
    <m/>
    <m/>
    <s v="Yes"/>
    <s v="pottsleo@hhsc.ca"/>
    <m/>
    <n v="0"/>
    <n v="1"/>
  </r>
  <r>
    <n v="190"/>
    <d v="2026-06-26T12:29:47"/>
    <d v="2026-06-26T12:35:41"/>
    <s v="anonymous"/>
    <m/>
    <m/>
    <x v="1"/>
    <x v="51"/>
    <s v="In-Patient Geriatric Consult Services;"/>
    <x v="0"/>
    <m/>
    <s v="Geriatric Consult Services"/>
    <s v="pottsleo@hhsc.ca"/>
    <x v="0"/>
    <m/>
    <x v="11"/>
    <x v="4"/>
    <m/>
    <m/>
    <m/>
    <m/>
    <s v="Inpatient Geriatric Medicine Consult Service"/>
    <m/>
    <n v="511"/>
    <n v="602"/>
    <m/>
    <m/>
    <n v="602"/>
    <x v="0"/>
    <m/>
    <m/>
    <s v="Weekdays;"/>
    <n v="3.9"/>
    <m/>
    <s v="237 Barton St. East"/>
    <x v="19"/>
    <x v="0"/>
    <x v="55"/>
    <m/>
    <m/>
    <m/>
    <m/>
    <x v="3"/>
    <m/>
    <m/>
    <m/>
    <m/>
    <m/>
    <m/>
    <s v="1950 hours per year (37.5 hours/week"/>
    <m/>
    <m/>
    <m/>
    <m/>
    <n v="1"/>
    <m/>
    <m/>
    <m/>
    <m/>
    <m/>
    <m/>
    <m/>
    <m/>
    <m/>
    <m/>
    <m/>
    <m/>
    <n v="1"/>
    <m/>
    <m/>
    <m/>
    <m/>
    <m/>
    <m/>
    <m/>
    <n v="1"/>
    <s v="1.0"/>
    <n v="2"/>
    <n v="2"/>
    <m/>
    <s v=""/>
    <s v="Primary Care Practitioner;"/>
    <x v="2"/>
    <m/>
    <x v="2"/>
    <m/>
    <m/>
    <x v="1"/>
    <s v="English;"/>
    <x v="0"/>
    <m/>
    <m/>
    <x v="2"/>
    <m/>
    <m/>
    <x v="2"/>
    <m/>
    <m/>
    <x v="1"/>
    <m/>
    <m/>
    <x v="1"/>
    <m/>
    <m/>
    <m/>
    <m/>
    <s v="Yes"/>
    <s v="pottsleo@hhsc.ca"/>
    <m/>
    <n v="0"/>
    <n v="1"/>
  </r>
  <r>
    <n v="191"/>
    <d v="2026-06-26T12:35:43"/>
    <d v="2026-06-26T12:39:06"/>
    <s v="anonymous"/>
    <m/>
    <m/>
    <x v="1"/>
    <x v="50"/>
    <s v="In-Patient Geriatric Consult Services;"/>
    <x v="0"/>
    <m/>
    <s v="In-Patient Geriatric Consult Services"/>
    <s v="pottsleo@hhsc.ca"/>
    <x v="0"/>
    <m/>
    <x v="11"/>
    <x v="4"/>
    <m/>
    <m/>
    <m/>
    <m/>
    <s v="Inpatient Geriatric Medicine Consult Service"/>
    <m/>
    <n v="525"/>
    <n v="629"/>
    <m/>
    <m/>
    <n v="629"/>
    <x v="0"/>
    <m/>
    <m/>
    <s v="Weekdays;"/>
    <n v="4.2"/>
    <m/>
    <s v="711 Concession St."/>
    <x v="19"/>
    <x v="0"/>
    <x v="54"/>
    <m/>
    <m/>
    <m/>
    <m/>
    <x v="3"/>
    <m/>
    <m/>
    <m/>
    <m/>
    <m/>
    <m/>
    <s v="1950 hours per year (37.5 hours/week"/>
    <m/>
    <m/>
    <m/>
    <m/>
    <n v="1"/>
    <m/>
    <m/>
    <m/>
    <m/>
    <m/>
    <m/>
    <m/>
    <m/>
    <m/>
    <m/>
    <m/>
    <m/>
    <n v="1"/>
    <m/>
    <m/>
    <m/>
    <m/>
    <m/>
    <m/>
    <m/>
    <n v="1"/>
    <s v="1.0"/>
    <n v="2"/>
    <n v="2"/>
    <m/>
    <s v=""/>
    <s v="Primary Care Practitioner;"/>
    <x v="2"/>
    <m/>
    <x v="2"/>
    <m/>
    <m/>
    <x v="1"/>
    <s v="English;"/>
    <x v="0"/>
    <m/>
    <m/>
    <x v="2"/>
    <m/>
    <m/>
    <x v="2"/>
    <m/>
    <m/>
    <x v="1"/>
    <m/>
    <m/>
    <x v="1"/>
    <m/>
    <m/>
    <m/>
    <m/>
    <s v="Yes"/>
    <s v="pottsleo@hhsc.ca"/>
    <m/>
    <n v="0"/>
    <n v="1"/>
  </r>
  <r>
    <n v="192"/>
    <d v="2026-06-26T12:39:08"/>
    <d v="2026-06-26T12:42:50"/>
    <s v="anonymous"/>
    <m/>
    <m/>
    <x v="1"/>
    <x v="31"/>
    <s v="In-Patient Geriatric Consult Services;"/>
    <x v="0"/>
    <m/>
    <s v="In-Patient Geriatric Consult Services"/>
    <s v="pottsleo@hhsc.ca"/>
    <x v="0"/>
    <m/>
    <x v="11"/>
    <x v="4"/>
    <m/>
    <m/>
    <m/>
    <m/>
    <s v="Inpatient Geriatric Medicine Consult Service"/>
    <m/>
    <n v="119"/>
    <n v="126"/>
    <m/>
    <m/>
    <n v="126"/>
    <x v="0"/>
    <m/>
    <m/>
    <s v="Weekdays;"/>
    <n v="6.5"/>
    <m/>
    <s v="88 Maplewood Ave."/>
    <x v="19"/>
    <x v="0"/>
    <x v="30"/>
    <m/>
    <m/>
    <m/>
    <m/>
    <x v="3"/>
    <m/>
    <m/>
    <m/>
    <m/>
    <m/>
    <m/>
    <s v="1950 hours per year (37.5 hours/week"/>
    <m/>
    <m/>
    <m/>
    <m/>
    <n v="1"/>
    <m/>
    <m/>
    <m/>
    <m/>
    <m/>
    <m/>
    <m/>
    <m/>
    <m/>
    <m/>
    <m/>
    <m/>
    <m/>
    <m/>
    <m/>
    <m/>
    <m/>
    <m/>
    <m/>
    <m/>
    <m/>
    <m/>
    <n v="1"/>
    <n v="0"/>
    <m/>
    <s v=""/>
    <s v="Primary Care Practitioner;"/>
    <x v="2"/>
    <m/>
    <x v="2"/>
    <m/>
    <m/>
    <x v="1"/>
    <s v="English;"/>
    <x v="0"/>
    <m/>
    <m/>
    <x v="2"/>
    <m/>
    <m/>
    <x v="2"/>
    <m/>
    <m/>
    <x v="1"/>
    <m/>
    <m/>
    <x v="1"/>
    <m/>
    <m/>
    <m/>
    <m/>
    <s v="Yes"/>
    <s v="pottsleo@hhsc.ca"/>
    <m/>
    <n v="0"/>
    <n v="1"/>
  </r>
  <r>
    <n v="193"/>
    <d v="2026-06-26T12:42:52"/>
    <d v="2026-06-26T12:46:56"/>
    <s v="anonymous"/>
    <m/>
    <m/>
    <x v="1"/>
    <x v="52"/>
    <s v="In-Patient Geriatric Consult Services;"/>
    <x v="0"/>
    <m/>
    <s v="In-Patient Geriatric Consult Services"/>
    <s v="pottsleo@hhsc.ca"/>
    <x v="0"/>
    <m/>
    <x v="11"/>
    <x v="4"/>
    <m/>
    <m/>
    <m/>
    <m/>
    <s v="Inpatient Geriatric Medicine Consult Service"/>
    <m/>
    <n v="110"/>
    <n v="122"/>
    <m/>
    <m/>
    <n v="122"/>
    <x v="0"/>
    <m/>
    <m/>
    <s v="Weekdays;"/>
    <n v="4.0999999999999996"/>
    <m/>
    <s v="169 Main St."/>
    <x v="33"/>
    <x v="0"/>
    <x v="56"/>
    <m/>
    <m/>
    <m/>
    <m/>
    <x v="3"/>
    <m/>
    <m/>
    <m/>
    <m/>
    <m/>
    <m/>
    <s v="1950 hours per year (37.5 hours/week"/>
    <m/>
    <m/>
    <m/>
    <m/>
    <n v="1"/>
    <m/>
    <m/>
    <m/>
    <m/>
    <m/>
    <m/>
    <m/>
    <m/>
    <m/>
    <m/>
    <m/>
    <m/>
    <m/>
    <m/>
    <m/>
    <m/>
    <m/>
    <m/>
    <m/>
    <m/>
    <m/>
    <m/>
    <n v="1"/>
    <n v="0"/>
    <m/>
    <s v=""/>
    <s v="Primary Care Practitioner;"/>
    <x v="2"/>
    <m/>
    <x v="2"/>
    <m/>
    <m/>
    <x v="1"/>
    <s v="English;"/>
    <x v="0"/>
    <m/>
    <m/>
    <x v="2"/>
    <m/>
    <m/>
    <x v="2"/>
    <m/>
    <m/>
    <x v="1"/>
    <m/>
    <m/>
    <x v="1"/>
    <m/>
    <m/>
    <m/>
    <m/>
    <s v="Yes"/>
    <s v="pottsleo@hhsc.ca"/>
    <m/>
    <n v="0"/>
    <n v="1"/>
  </r>
  <r>
    <n v="194"/>
    <d v="2026-06-26T12:46:59"/>
    <d v="2026-06-26T12:51:11"/>
    <s v="anonymous"/>
    <m/>
    <m/>
    <x v="1"/>
    <x v="51"/>
    <s v="Hospital Elder Life Program;"/>
    <x v="0"/>
    <m/>
    <s v="Hospital Elder Life Program"/>
    <s v="simonw@hhsc.ca"/>
    <x v="0"/>
    <m/>
    <x v="4"/>
    <x v="4"/>
    <m/>
    <m/>
    <m/>
    <m/>
    <s v="Hospital Elder Life Program"/>
    <m/>
    <n v="501"/>
    <n v="595"/>
    <m/>
    <m/>
    <n v="595"/>
    <x v="0"/>
    <m/>
    <m/>
    <s v="Weekdays;"/>
    <n v="2.2000000000000002"/>
    <m/>
    <s v="237 Barton St. East"/>
    <x v="19"/>
    <x v="0"/>
    <x v="55"/>
    <m/>
    <m/>
    <m/>
    <m/>
    <x v="3"/>
    <m/>
    <m/>
    <m/>
    <m/>
    <m/>
    <m/>
    <s v="1950 hours per year (37.5 hours/week"/>
    <m/>
    <m/>
    <m/>
    <m/>
    <m/>
    <m/>
    <m/>
    <m/>
    <m/>
    <m/>
    <m/>
    <m/>
    <m/>
    <m/>
    <m/>
    <m/>
    <m/>
    <n v="1"/>
    <m/>
    <m/>
    <m/>
    <m/>
    <m/>
    <m/>
    <m/>
    <n v="1"/>
    <s v="1.0"/>
    <n v="1"/>
    <n v="2"/>
    <m/>
    <s v=""/>
    <s v="Primary Care Practitioner;"/>
    <x v="2"/>
    <m/>
    <x v="2"/>
    <m/>
    <m/>
    <x v="1"/>
    <s v="English;"/>
    <x v="0"/>
    <m/>
    <m/>
    <x v="2"/>
    <m/>
    <m/>
    <x v="2"/>
    <m/>
    <m/>
    <x v="1"/>
    <m/>
    <m/>
    <x v="1"/>
    <m/>
    <m/>
    <m/>
    <m/>
    <s v="Yes"/>
    <s v="pottsleo@hhsc.ca"/>
    <m/>
    <n v="0"/>
    <n v="1"/>
  </r>
  <r>
    <n v="195"/>
    <d v="2026-06-26T12:51:13"/>
    <d v="2026-06-26T12:54:02"/>
    <s v="anonymous"/>
    <m/>
    <m/>
    <x v="1"/>
    <x v="50"/>
    <s v="Hospital Elder Life Program;"/>
    <x v="0"/>
    <m/>
    <s v="Hospital Elder Life Program"/>
    <s v="simonw@hhsc.ca"/>
    <x v="0"/>
    <m/>
    <x v="4"/>
    <x v="4"/>
    <m/>
    <m/>
    <m/>
    <m/>
    <s v="Hospital Elder Life Program"/>
    <m/>
    <n v="713"/>
    <n v="954"/>
    <m/>
    <m/>
    <n v="954"/>
    <x v="0"/>
    <m/>
    <m/>
    <s v="Weekdays;"/>
    <n v="2.7"/>
    <m/>
    <s v="711 Concession St."/>
    <x v="19"/>
    <x v="0"/>
    <x v="54"/>
    <m/>
    <m/>
    <m/>
    <m/>
    <x v="3"/>
    <m/>
    <m/>
    <m/>
    <m/>
    <m/>
    <m/>
    <s v="1950 hours per year (37.5 hours/week"/>
    <m/>
    <m/>
    <m/>
    <m/>
    <m/>
    <m/>
    <m/>
    <m/>
    <m/>
    <m/>
    <m/>
    <m/>
    <m/>
    <m/>
    <m/>
    <m/>
    <m/>
    <n v="1"/>
    <m/>
    <m/>
    <m/>
    <m/>
    <m/>
    <m/>
    <m/>
    <n v="1"/>
    <s v="1.0"/>
    <n v="1"/>
    <n v="2"/>
    <m/>
    <s v=""/>
    <m/>
    <x v="2"/>
    <m/>
    <x v="2"/>
    <m/>
    <m/>
    <x v="1"/>
    <s v="English;"/>
    <x v="0"/>
    <m/>
    <m/>
    <x v="2"/>
    <m/>
    <m/>
    <x v="2"/>
    <m/>
    <m/>
    <x v="1"/>
    <m/>
    <m/>
    <x v="1"/>
    <m/>
    <m/>
    <m/>
    <m/>
    <s v="Yes"/>
    <s v="pottsleo@hhsc.ca"/>
    <m/>
    <n v="0"/>
    <n v="1"/>
  </r>
  <r>
    <n v="196"/>
    <d v="2026-06-26T12:54:07"/>
    <d v="2026-06-26T12:57:12"/>
    <s v="anonymous"/>
    <m/>
    <m/>
    <x v="1"/>
    <x v="31"/>
    <s v="Hospital Elder Life Program;"/>
    <x v="0"/>
    <m/>
    <s v="Hospital Elder Life Program"/>
    <s v="simonw@hhsc.ca"/>
    <x v="0"/>
    <m/>
    <x v="4"/>
    <x v="4"/>
    <m/>
    <m/>
    <m/>
    <m/>
    <s v="Hospital Elder Life Program"/>
    <m/>
    <m/>
    <m/>
    <m/>
    <m/>
    <n v="0"/>
    <x v="0"/>
    <m/>
    <m/>
    <s v="Weekdays;"/>
    <m/>
    <m/>
    <s v="88 Maplewood Ave."/>
    <x v="19"/>
    <x v="0"/>
    <x v="30"/>
    <m/>
    <m/>
    <m/>
    <m/>
    <x v="3"/>
    <m/>
    <m/>
    <m/>
    <m/>
    <m/>
    <m/>
    <s v="1950 hours per year (37.5 hours/week"/>
    <m/>
    <m/>
    <m/>
    <m/>
    <m/>
    <m/>
    <m/>
    <m/>
    <m/>
    <m/>
    <m/>
    <m/>
    <m/>
    <m/>
    <m/>
    <m/>
    <m/>
    <m/>
    <m/>
    <m/>
    <m/>
    <m/>
    <m/>
    <m/>
    <m/>
    <n v="0.2"/>
    <s v="0.2"/>
    <n v="0"/>
    <n v="0.2"/>
    <m/>
    <s v=""/>
    <m/>
    <x v="2"/>
    <m/>
    <x v="2"/>
    <m/>
    <m/>
    <x v="1"/>
    <s v="English;"/>
    <x v="0"/>
    <m/>
    <m/>
    <x v="2"/>
    <m/>
    <m/>
    <x v="2"/>
    <m/>
    <m/>
    <x v="1"/>
    <m/>
    <m/>
    <x v="1"/>
    <m/>
    <m/>
    <m/>
    <m/>
    <s v="Yes"/>
    <s v="pottsleo@hhsc.ca"/>
    <m/>
    <n v="0"/>
    <n v="1"/>
  </r>
  <r>
    <n v="197"/>
    <d v="2026-06-26T12:57:16"/>
    <d v="2026-06-26T13:00:13"/>
    <s v="anonymous"/>
    <m/>
    <m/>
    <x v="1"/>
    <x v="52"/>
    <s v="Hospital Elder Life Program;"/>
    <x v="0"/>
    <m/>
    <s v="Hospital Elder Life Program"/>
    <s v="simonw@hhsc.ca"/>
    <x v="0"/>
    <m/>
    <x v="4"/>
    <x v="4"/>
    <m/>
    <m/>
    <m/>
    <m/>
    <s v="Hospital Elder Life Program"/>
    <m/>
    <m/>
    <m/>
    <m/>
    <m/>
    <n v="0"/>
    <x v="0"/>
    <m/>
    <m/>
    <s v="Weekdays;"/>
    <m/>
    <m/>
    <s v="169 Main St."/>
    <x v="33"/>
    <x v="0"/>
    <x v="56"/>
    <m/>
    <m/>
    <m/>
    <m/>
    <x v="3"/>
    <m/>
    <m/>
    <m/>
    <m/>
    <m/>
    <m/>
    <s v="1950 hours per year (37.5 hours/week"/>
    <m/>
    <m/>
    <m/>
    <m/>
    <m/>
    <m/>
    <m/>
    <m/>
    <m/>
    <m/>
    <m/>
    <m/>
    <m/>
    <m/>
    <m/>
    <m/>
    <m/>
    <m/>
    <m/>
    <m/>
    <m/>
    <m/>
    <m/>
    <m/>
    <m/>
    <m/>
    <m/>
    <n v="0"/>
    <n v="0"/>
    <m/>
    <s v=""/>
    <m/>
    <x v="2"/>
    <m/>
    <x v="2"/>
    <m/>
    <m/>
    <x v="1"/>
    <s v="English;"/>
    <x v="0"/>
    <m/>
    <m/>
    <x v="2"/>
    <m/>
    <m/>
    <x v="2"/>
    <m/>
    <m/>
    <x v="1"/>
    <m/>
    <m/>
    <x v="1"/>
    <m/>
    <m/>
    <m/>
    <m/>
    <s v="Yes"/>
    <s v="pottsleo@hhsc.ca"/>
    <m/>
    <n v="0"/>
    <n v="1"/>
  </r>
  <r>
    <n v="198"/>
    <d v="2026-06-26T13:50:06"/>
    <d v="2026-06-26T14:21:09"/>
    <s v="anonymous"/>
    <m/>
    <m/>
    <x v="0"/>
    <x v="37"/>
    <s v="7* 3 50 96 20 (AC Clinic Geriatric - Assessment);7* 5 10 76 96 (COM Clinics/Programs - MH Psycho-geriatric);"/>
    <x v="0"/>
    <m/>
    <s v="BSO  Mobile Team London &amp; Middlesex"/>
    <s v="alexandria.houston@lhsc.on.ca"/>
    <x v="1"/>
    <m/>
    <x v="5"/>
    <x v="8"/>
    <s v="n/a"/>
    <s v="Behavioural Supports (not reported elsewhere*)"/>
    <m/>
    <m/>
    <s v="Behavioural Supports (not reported elsewhere*)"/>
    <s v="Geriatric Outreach Team"/>
    <m/>
    <m/>
    <m/>
    <m/>
    <n v="0"/>
    <x v="0"/>
    <m/>
    <m/>
    <s v="Weekdays;"/>
    <n v="6"/>
    <s v="Wait time data captures referral received date and date of first contact (phone call) "/>
    <s v="800 Commissioners Road East"/>
    <x v="23"/>
    <x v="0"/>
    <x v="36"/>
    <m/>
    <m/>
    <m/>
    <m/>
    <x v="3"/>
    <m/>
    <m/>
    <m/>
    <m/>
    <m/>
    <s v="Middlesex London OHT;"/>
    <s v="1950 hours per year (37.5 hours/week"/>
    <n v="0.2"/>
    <n v="0.6"/>
    <m/>
    <m/>
    <m/>
    <n v="0.2"/>
    <m/>
    <m/>
    <n v="2"/>
    <m/>
    <m/>
    <m/>
    <m/>
    <m/>
    <m/>
    <m/>
    <m/>
    <n v="2"/>
    <m/>
    <n v="3"/>
    <m/>
    <m/>
    <n v="2"/>
    <m/>
    <m/>
    <m/>
    <m/>
    <n v="10"/>
    <n v="9"/>
    <m/>
    <s v="75% to &lt;100%"/>
    <s v="Caregiver;Community organization;Community paramedicine;Emergency department;Ontario Health atHome;Primary Care Practitioner;Self-referral;Walk-in clinic;All of the above;Ontario Health Team;Primary Care Network;Inter- program referrals from Parkwood Hospital OP clinics;"/>
    <x v="0"/>
    <m/>
    <x v="0"/>
    <m/>
    <m/>
    <x v="1"/>
    <s v="English;"/>
    <x v="2"/>
    <s v="No, we do not track frailty status;"/>
    <m/>
    <x v="1"/>
    <s v="No, we do not track dementia stage;"/>
    <m/>
    <x v="1"/>
    <s v="No, we do not track depression scores;"/>
    <m/>
    <x v="1"/>
    <m/>
    <m/>
    <x v="1"/>
    <m/>
    <m/>
    <m/>
    <m/>
    <s v="Yes"/>
    <s v="alexandria.houston@lhsc.on.ca"/>
    <m/>
    <n v="0"/>
    <n v="1"/>
  </r>
  <r>
    <n v="199"/>
    <d v="2026-06-26T13:56:00"/>
    <d v="2026-06-26T14:30:28"/>
    <s v="anonymous"/>
    <m/>
    <m/>
    <x v="0"/>
    <x v="9"/>
    <s v="unknown;"/>
    <x v="0"/>
    <m/>
    <s v=" Geriatric Medicine Day Hospital = Geriatric Rehab Service (ROPES, Falls, GDH)"/>
    <s v="jennifer.joachimides@uhn.ca"/>
    <x v="1"/>
    <m/>
    <x v="24"/>
    <x v="7"/>
    <m/>
    <m/>
    <m/>
    <m/>
    <m/>
    <s v="Geriatric Medicine Rehab Outpatient Programs"/>
    <n v="646"/>
    <n v="7113"/>
    <n v="144"/>
    <n v="6"/>
    <n v="7263"/>
    <x v="0"/>
    <m/>
    <m/>
    <s v="Weekdays;"/>
    <n v="66.36"/>
    <m/>
    <s v="550 University Ave"/>
    <x v="7"/>
    <x v="0"/>
    <x v="9"/>
    <m/>
    <m/>
    <m/>
    <m/>
    <x v="1"/>
    <m/>
    <m/>
    <m/>
    <m/>
    <s v="Mid-West Toronto OHT;"/>
    <m/>
    <s v="1820 hours per year (35 hours/week)"/>
    <n v="1"/>
    <n v="1"/>
    <m/>
    <m/>
    <n v="0.1"/>
    <m/>
    <m/>
    <m/>
    <n v="1"/>
    <m/>
    <m/>
    <m/>
    <m/>
    <n v="2"/>
    <n v="1"/>
    <m/>
    <m/>
    <n v="0.6"/>
    <m/>
    <n v="0.6"/>
    <m/>
    <n v="0.6"/>
    <m/>
    <m/>
    <m/>
    <m/>
    <m/>
    <n v="7.8999999999999986"/>
    <n v="5.8"/>
    <n v="0"/>
    <s v="75% to &lt;100%"/>
    <s v="Emergency department;Primary Care Practitioner;Walk-in clinic;other specialists;"/>
    <x v="0"/>
    <m/>
    <x v="0"/>
    <m/>
    <m/>
    <x v="2"/>
    <s v="English;Translation services available as needed ;"/>
    <x v="2"/>
    <s v="No, we do not track frailty status;"/>
    <m/>
    <x v="1"/>
    <s v="No, we do not track dementia stage;"/>
    <m/>
    <x v="1"/>
    <s v="Completed inconsistently based on patient need ;"/>
    <s v="GDS"/>
    <x v="0"/>
    <s v="No, we do not track anxiety scores;"/>
    <m/>
    <x v="0"/>
    <s v="No"/>
    <m/>
    <m/>
    <m/>
    <s v="Yes"/>
    <s v="jennifer.joachimides@uhn.ca"/>
    <m/>
    <n v="0"/>
    <n v="1"/>
  </r>
  <r>
    <n v="200"/>
    <d v="2026-06-26T14:21:26"/>
    <d v="2026-06-26T14:31:36"/>
    <s v="anonymous"/>
    <m/>
    <m/>
    <x v="1"/>
    <x v="37"/>
    <s v="7* 5 10 76 96 (COM Clinics/Programs - MH Psycho-geriatric);"/>
    <x v="0"/>
    <m/>
    <s v="Behavioural Response Team (BSO-Mobile team London and Middlesex)"/>
    <s v="alexandria.houston@lhsc.on.ca"/>
    <x v="1"/>
    <m/>
    <x v="5"/>
    <x v="8"/>
    <m/>
    <s v="Behavioural Supports (not reported elsewhere*)"/>
    <m/>
    <m/>
    <s v="Behavioural Supports (not reported elsewhere*)"/>
    <s v="Geriatric Outreach Team"/>
    <m/>
    <m/>
    <m/>
    <m/>
    <n v="0"/>
    <x v="0"/>
    <m/>
    <m/>
    <s v="Weekdays;"/>
    <n v="6"/>
    <s v="Record number of new referrals contacted within 72 h"/>
    <s v="800 Commissioners Road East"/>
    <x v="23"/>
    <x v="0"/>
    <x v="36"/>
    <m/>
    <m/>
    <m/>
    <m/>
    <x v="3"/>
    <m/>
    <m/>
    <m/>
    <m/>
    <m/>
    <s v="Middlesex London OHT;"/>
    <s v="1950 hours per year (37.5 hours/week"/>
    <n v="0.2"/>
    <n v="0.6"/>
    <m/>
    <m/>
    <m/>
    <n v="0.2"/>
    <m/>
    <m/>
    <n v="2"/>
    <m/>
    <m/>
    <m/>
    <m/>
    <m/>
    <m/>
    <m/>
    <m/>
    <n v="2"/>
    <m/>
    <n v="3"/>
    <m/>
    <m/>
    <n v="2"/>
    <m/>
    <m/>
    <m/>
    <m/>
    <n v="10"/>
    <n v="9"/>
    <m/>
    <s v=""/>
    <m/>
    <x v="0"/>
    <m/>
    <x v="0"/>
    <m/>
    <m/>
    <x v="0"/>
    <s v="English;"/>
    <x v="2"/>
    <s v="No, we do not track frailty status;"/>
    <m/>
    <x v="1"/>
    <s v="No, we do not track dementia stage;"/>
    <m/>
    <x v="1"/>
    <s v="No, we do not track depression scores;"/>
    <m/>
    <x v="0"/>
    <s v="No, we do not track anxiety scores;"/>
    <m/>
    <x v="0"/>
    <s v="No"/>
    <m/>
    <m/>
    <m/>
    <s v="Yes"/>
    <s v="alexandria.houston@lhsc.on.ca"/>
    <m/>
    <n v="0"/>
    <n v="1"/>
  </r>
  <r>
    <n v="201"/>
    <d v="2026-06-26T14:32:06"/>
    <d v="2026-06-26T14:39:31"/>
    <s v="anonymous"/>
    <m/>
    <m/>
    <x v="0"/>
    <x v="37"/>
    <s v="7* 5 10 76 96 (COM Clinics/Programs - MH Psycho-geriatric);"/>
    <x v="0"/>
    <m/>
    <s v="EPRC"/>
    <s v="Tammy.Bentley@lhsc.on.ca"/>
    <x v="1"/>
    <m/>
    <x v="27"/>
    <x v="3"/>
    <m/>
    <s v="Psychogeriatric Resource Consultants"/>
    <m/>
    <m/>
    <m/>
    <s v="Behavioural Supports (not reported elsewhere*)"/>
    <m/>
    <m/>
    <m/>
    <m/>
    <n v="0"/>
    <x v="0"/>
    <m/>
    <m/>
    <s v="Weekdays;"/>
    <m/>
    <m/>
    <s v="800 Commissioners Road East"/>
    <x v="23"/>
    <x v="0"/>
    <x v="36"/>
    <m/>
    <m/>
    <m/>
    <m/>
    <x v="3"/>
    <m/>
    <m/>
    <m/>
    <m/>
    <m/>
    <s v="Middlesex London OHT;"/>
    <s v="1950 hours per year (37.5 hours/week"/>
    <m/>
    <m/>
    <m/>
    <m/>
    <m/>
    <m/>
    <m/>
    <m/>
    <m/>
    <m/>
    <m/>
    <m/>
    <m/>
    <m/>
    <m/>
    <m/>
    <m/>
    <m/>
    <m/>
    <m/>
    <m/>
    <m/>
    <m/>
    <m/>
    <m/>
    <m/>
    <m/>
    <n v="0"/>
    <n v="0"/>
    <m/>
    <s v="75% to &lt;100%"/>
    <s v="All of the above;"/>
    <x v="0"/>
    <m/>
    <x v="0"/>
    <m/>
    <m/>
    <x v="0"/>
    <s v="English;"/>
    <x v="2"/>
    <s v="No, we do not track frailty status;"/>
    <m/>
    <x v="1"/>
    <s v="No, we do not track dementia stage;"/>
    <m/>
    <x v="1"/>
    <s v="No, we do not track depression scores;"/>
    <m/>
    <x v="0"/>
    <s v="No, we do not track anxiety scores;"/>
    <m/>
    <x v="0"/>
    <s v="No"/>
    <m/>
    <m/>
    <m/>
    <s v="Yes"/>
    <s v="alexandria.houston@lhsc.on.ca"/>
    <m/>
    <n v="0"/>
    <n v="1"/>
  </r>
  <r>
    <n v="202"/>
    <d v="2026-06-26T14:39:35"/>
    <d v="2026-06-26T14:47:52"/>
    <s v="anonymous"/>
    <m/>
    <m/>
    <x v="1"/>
    <x v="37"/>
    <s v="7* 5 10 76 96 (COM Clinics/Programs - MH Psycho-geriatric);"/>
    <x v="0"/>
    <m/>
    <s v="EPRC"/>
    <s v="Tammy.bentley@lhsc.on.ca"/>
    <x v="1"/>
    <m/>
    <x v="27"/>
    <x v="3"/>
    <m/>
    <s v="Behavioural Supports (not reported elsewhere*)"/>
    <s v="Behavioural Supports (not reported elsewhere*)"/>
    <m/>
    <m/>
    <m/>
    <m/>
    <m/>
    <m/>
    <m/>
    <n v="0"/>
    <x v="0"/>
    <m/>
    <m/>
    <s v="Weekdays;"/>
    <m/>
    <m/>
    <s v="800 Commissioners Road East"/>
    <x v="23"/>
    <x v="0"/>
    <x v="36"/>
    <m/>
    <m/>
    <m/>
    <m/>
    <x v="3"/>
    <m/>
    <m/>
    <m/>
    <m/>
    <m/>
    <s v="Middlesex London OHT;"/>
    <s v="1950 hours per year (37.5 hours/week"/>
    <m/>
    <m/>
    <m/>
    <m/>
    <m/>
    <m/>
    <m/>
    <m/>
    <m/>
    <m/>
    <m/>
    <m/>
    <m/>
    <m/>
    <m/>
    <m/>
    <m/>
    <m/>
    <m/>
    <m/>
    <m/>
    <m/>
    <m/>
    <m/>
    <m/>
    <m/>
    <m/>
    <n v="0"/>
    <n v="0"/>
    <m/>
    <s v="75% to &lt;100%"/>
    <s v="All of the above;"/>
    <x v="0"/>
    <m/>
    <x v="0"/>
    <m/>
    <m/>
    <x v="0"/>
    <s v="English;"/>
    <x v="2"/>
    <s v="No, we do not track frailty status;"/>
    <m/>
    <x v="1"/>
    <s v="No, we do not track dementia stage;"/>
    <m/>
    <x v="1"/>
    <s v="No, we do not track depression scores;"/>
    <m/>
    <x v="0"/>
    <s v="No, we do not track anxiety scores;"/>
    <m/>
    <x v="0"/>
    <s v="No"/>
    <m/>
    <m/>
    <m/>
    <s v="Yes"/>
    <s v="alexandria.houston@lhsc.on.ca"/>
    <m/>
    <n v="0"/>
    <n v="1"/>
  </r>
  <r>
    <n v="203"/>
    <d v="2026-06-26T14:30:48"/>
    <d v="2026-06-26T14:48:36"/>
    <s v="anonymous"/>
    <m/>
    <m/>
    <x v="0"/>
    <x v="9"/>
    <s v="Unknown;"/>
    <x v="0"/>
    <m/>
    <s v="Geriatric Medicine Rehabilitation Units = Geriatric Rehabilitation Units (GRUs) and Geriatric Assessment and Treatment Units (GATU)"/>
    <s v="jennifer.joachimides@uhn.ca"/>
    <x v="0"/>
    <m/>
    <x v="24"/>
    <x v="1"/>
    <m/>
    <m/>
    <m/>
    <m/>
    <m/>
    <s v="Geriatric Medicine Rehabilitation Units"/>
    <n v="406"/>
    <m/>
    <m/>
    <m/>
    <n v="0"/>
    <x v="1"/>
    <s v="25"/>
    <s v="99"/>
    <s v="All of the above (e.g. a service operating 24/7);"/>
    <n v="2.5"/>
    <m/>
    <s v="550 University Ave"/>
    <x v="7"/>
    <x v="0"/>
    <x v="9"/>
    <s v="S4 Unit - 130 Dunn Avenue"/>
    <s v="Toronto"/>
    <s v="M6K2R8"/>
    <m/>
    <x v="1"/>
    <m/>
    <m/>
    <m/>
    <m/>
    <s v="Mid-West Toronto OHT;"/>
    <m/>
    <s v="unknown"/>
    <n v="1"/>
    <m/>
    <m/>
    <n v="0.5"/>
    <n v="0.6"/>
    <n v="0"/>
    <m/>
    <m/>
    <n v="3"/>
    <n v="1"/>
    <m/>
    <n v="4.2"/>
    <n v="0.4"/>
    <n v="4"/>
    <n v="2.5"/>
    <n v="1"/>
    <m/>
    <n v="12.4"/>
    <n v="12.5"/>
    <n v="1.5"/>
    <m/>
    <n v="0.5"/>
    <m/>
    <m/>
    <m/>
    <n v="2.1"/>
    <s v="2.1 (Geriatric Psychiatrist available for consult, Clinical nurse specialist 0.3 FTE,  Advanced Nurse Educator 0.3 FTE)"/>
    <n v="45.1"/>
    <n v="44.6"/>
    <n v="0"/>
    <s v="75% to &lt;100%"/>
    <s v="Emergency department;acute care ;"/>
    <x v="0"/>
    <m/>
    <x v="0"/>
    <m/>
    <m/>
    <x v="1"/>
    <s v="English;Translation services available;"/>
    <x v="0"/>
    <m/>
    <m/>
    <x v="2"/>
    <m/>
    <m/>
    <x v="1"/>
    <s v="inconsistently as needed ;"/>
    <s v="GDS"/>
    <x v="1"/>
    <m/>
    <m/>
    <x v="1"/>
    <m/>
    <m/>
    <m/>
    <m/>
    <s v="Yes"/>
    <s v="jennifer.joachimides@uhn.ca"/>
    <m/>
    <n v="0"/>
    <n v="1"/>
  </r>
  <r>
    <n v="204"/>
    <d v="2026-06-26T14:48:49"/>
    <d v="2026-06-26T14:56:56"/>
    <s v="anonymous"/>
    <m/>
    <m/>
    <x v="0"/>
    <x v="9"/>
    <s v="unknown;"/>
    <x v="0"/>
    <m/>
    <s v="Geriatric Outpatient Clinics = Geriatric Medicine Clinic"/>
    <s v="jennifer.joachimides@uhn.ca"/>
    <x v="1"/>
    <m/>
    <x v="3"/>
    <x v="3"/>
    <m/>
    <m/>
    <m/>
    <m/>
    <m/>
    <s v="Geriatric Medicine Outpatient Clinic"/>
    <n v="598"/>
    <n v="760"/>
    <n v="352"/>
    <n v="41"/>
    <n v="1153"/>
    <x v="0"/>
    <m/>
    <m/>
    <s v="Weekdays;"/>
    <n v="69"/>
    <m/>
    <s v="550 University Ave"/>
    <x v="7"/>
    <x v="0"/>
    <x v="9"/>
    <m/>
    <m/>
    <m/>
    <m/>
    <x v="1"/>
    <m/>
    <m/>
    <m/>
    <m/>
    <s v="Mid-West Toronto OHT;"/>
    <m/>
    <s v="1820 hours per year (35 hours/week)"/>
    <m/>
    <m/>
    <m/>
    <m/>
    <n v="2.5"/>
    <m/>
    <m/>
    <m/>
    <m/>
    <m/>
    <m/>
    <m/>
    <m/>
    <m/>
    <m/>
    <m/>
    <m/>
    <n v="0.4"/>
    <m/>
    <n v="0.4"/>
    <m/>
    <m/>
    <m/>
    <m/>
    <m/>
    <n v="0.9"/>
    <s v="0.9"/>
    <n v="3.3"/>
    <n v="1.7000000000000002"/>
    <n v="0"/>
    <s v="75% to &lt;100%"/>
    <s v="Emergency department;Primary Care Practitioner;inpatient units (Acute care/rehab) ;"/>
    <x v="0"/>
    <m/>
    <x v="0"/>
    <m/>
    <m/>
    <x v="2"/>
    <s v="English;Translation services available ;"/>
    <x v="2"/>
    <s v="unknown;"/>
    <m/>
    <x v="1"/>
    <s v="unknown;"/>
    <m/>
    <x v="1"/>
    <s v="unknown ;"/>
    <m/>
    <x v="0"/>
    <s v="unknown;"/>
    <m/>
    <x v="0"/>
    <s v="No"/>
    <m/>
    <m/>
    <m/>
    <s v="Yes"/>
    <s v="jennifer.joachimides@uhn.ca"/>
    <m/>
    <n v="0"/>
    <n v="1"/>
  </r>
  <r>
    <n v="205"/>
    <d v="2026-06-26T14:57:03"/>
    <d v="2026-06-26T15:04:32"/>
    <s v="anonymous"/>
    <m/>
    <m/>
    <x v="0"/>
    <x v="9"/>
    <s v="unknown ;"/>
    <x v="0"/>
    <m/>
    <s v=" Geriatric Outreach Teams = Independence At Home Outreach Team"/>
    <s v="jennifer.joachimides@uhn.ca"/>
    <x v="1"/>
    <m/>
    <x v="9"/>
    <x v="3"/>
    <m/>
    <m/>
    <m/>
    <m/>
    <m/>
    <s v="Geriatric Outreach Team"/>
    <n v="312"/>
    <n v="408"/>
    <n v="423"/>
    <n v="0"/>
    <n v="831"/>
    <x v="0"/>
    <m/>
    <m/>
    <s v="Weekdays;"/>
    <n v="52.67"/>
    <m/>
    <s v="550 University Ave"/>
    <x v="7"/>
    <x v="0"/>
    <x v="9"/>
    <m/>
    <m/>
    <m/>
    <m/>
    <x v="1"/>
    <m/>
    <m/>
    <m/>
    <m/>
    <s v="Mid-West Toronto OHT;"/>
    <m/>
    <s v="1950 hours per year (37.5 hours/week"/>
    <n v="0.1"/>
    <m/>
    <m/>
    <m/>
    <n v="0.1"/>
    <n v="0.01"/>
    <m/>
    <m/>
    <m/>
    <m/>
    <m/>
    <m/>
    <n v="0.4"/>
    <m/>
    <m/>
    <m/>
    <m/>
    <n v="2"/>
    <m/>
    <n v="1.5"/>
    <m/>
    <m/>
    <m/>
    <m/>
    <m/>
    <n v="0.4"/>
    <s v="0.4  Home and Community Care Coordinator"/>
    <n v="4.1100000000000003"/>
    <n v="4.3"/>
    <n v="0"/>
    <s v="75% to &lt;100%"/>
    <s v="Emergency department;Primary Care Practitioner;inpatient units (acute care, rehab) ;"/>
    <x v="1"/>
    <s v="program specific tool "/>
    <x v="0"/>
    <m/>
    <m/>
    <x v="2"/>
    <s v="English;translation services available ;"/>
    <x v="2"/>
    <s v="unknown ;"/>
    <m/>
    <x v="1"/>
    <s v="unknown ;"/>
    <m/>
    <x v="1"/>
    <s v="unknown ;"/>
    <m/>
    <x v="0"/>
    <s v="unknown ;"/>
    <m/>
    <x v="0"/>
    <s v="No"/>
    <m/>
    <m/>
    <m/>
    <s v="Yes"/>
    <s v="jennifer.joachimides@uhn.ca"/>
    <m/>
    <n v="0"/>
    <n v="1"/>
  </r>
  <r>
    <n v="206"/>
    <d v="2026-06-29T08:57:04"/>
    <d v="2026-06-29T09:41:24"/>
    <s v="anonymous"/>
    <m/>
    <d v="2026-07-29T12:51:41"/>
    <x v="1"/>
    <x v="55"/>
    <s v="Family Health Team OH funding;"/>
    <x v="1"/>
    <s v="South Georgian Bay Healthy Aging"/>
    <s v="South Georgian Bay Healthy Aging Program"/>
    <s v="mpalonen@gbfht.ca"/>
    <x v="1"/>
    <s v="North Simcoe Muskoka Specialized Geriatric Services"/>
    <x v="10"/>
    <x v="5"/>
    <s v="Primary Care Geriatric Assessors"/>
    <s v="Older Adult Population Health/Focused Program "/>
    <s v="NA"/>
    <s v="NA"/>
    <s v="NA"/>
    <s v="NA"/>
    <n v="879"/>
    <n v="1822"/>
    <n v="26"/>
    <n v="48"/>
    <n v="1896"/>
    <x v="0"/>
    <m/>
    <m/>
    <s v="Weekdays;"/>
    <n v="66"/>
    <s v="Referral database is maintained with date of referral and date of first appointment offer"/>
    <s v="186 Erie Street"/>
    <x v="35"/>
    <x v="0"/>
    <x v="59"/>
    <m/>
    <m/>
    <m/>
    <m/>
    <x v="2"/>
    <s v="South Georgian Bay OHT;"/>
    <m/>
    <m/>
    <m/>
    <m/>
    <s v="Grey-Bruce OHT;"/>
    <s v="1950 hours per year (37.5 hours/week"/>
    <n v="0.2"/>
    <n v="0.3"/>
    <n v="0"/>
    <m/>
    <n v="0.625"/>
    <n v="0"/>
    <n v="0"/>
    <n v="0.6"/>
    <n v="1"/>
    <n v="0"/>
    <n v="0"/>
    <n v="0"/>
    <n v="0"/>
    <m/>
    <n v="0"/>
    <n v="0"/>
    <n v="0"/>
    <n v="1"/>
    <n v="0"/>
    <m/>
    <n v="0"/>
    <n v="0"/>
    <n v="0"/>
    <m/>
    <m/>
    <m/>
    <m/>
    <n v="3.7250000000000001"/>
    <n v="2.6"/>
    <n v="0"/>
    <s v="75% to &lt;100%"/>
    <s v="Caregiver;Community organization;Community paramedicine;Emergency department;Ontario Health atHome;Primary Care Practitioner;Self-referral;Ontario Health Team;Walk-in clinic;"/>
    <x v="1"/>
    <s v="Paper survey"/>
    <x v="1"/>
    <s v="Paper survey"/>
    <m/>
    <x v="3"/>
    <s v="English;German &amp; Punjabi;"/>
    <x v="1"/>
    <s v="Yes, at initial visit;Yes, at follow-up;"/>
    <s v="Clinical Frailty Scale"/>
    <x v="0"/>
    <s v="Yes, at all visits;"/>
    <s v="FAST"/>
    <x v="0"/>
    <s v="Yes, at initial visit;Yes, at follow-up;"/>
    <s v="PHQ9 and GDS"/>
    <x v="2"/>
    <s v="Yes, at initial visit;Yes, at follow-up;"/>
    <s v="GAD7"/>
    <x v="0"/>
    <s v="No"/>
    <m/>
    <m/>
    <m/>
    <s v="Yes"/>
    <s v="mpalonen@gbfht.ca"/>
    <m/>
    <n v="0"/>
    <n v="1"/>
  </r>
  <r>
    <n v="207"/>
    <d v="2026-06-29T13:23:35"/>
    <d v="2026-06-29T13:51:09"/>
    <s v="anonymous"/>
    <m/>
    <m/>
    <x v="1"/>
    <x v="17"/>
    <s v="Outpatient Mental Health;"/>
    <x v="0"/>
    <m/>
    <s v="Sunnybrook Psychiatry- Geriatric division"/>
    <s v="Hema.bhatt@sunnybrook.ca"/>
    <x v="0"/>
    <m/>
    <x v="16"/>
    <x v="3"/>
    <m/>
    <s v="Geriatric Psychiatry Outpatient Clinic"/>
    <m/>
    <m/>
    <m/>
    <m/>
    <n v="367"/>
    <n v="2260"/>
    <n v="66"/>
    <n v="892"/>
    <n v="3218"/>
    <x v="0"/>
    <m/>
    <m/>
    <s v="Weekdays;"/>
    <n v="45"/>
    <m/>
    <s v="2075 Bayview Avenue"/>
    <x v="7"/>
    <x v="0"/>
    <x v="17"/>
    <m/>
    <m/>
    <m/>
    <m/>
    <x v="1"/>
    <m/>
    <m/>
    <m/>
    <m/>
    <s v="North Toronto OHT;"/>
    <m/>
    <s v="1950 hours per year (37.5 hours/week"/>
    <n v="1"/>
    <n v="2"/>
    <m/>
    <m/>
    <m/>
    <n v="3"/>
    <m/>
    <m/>
    <m/>
    <m/>
    <m/>
    <m/>
    <m/>
    <m/>
    <m/>
    <m/>
    <m/>
    <m/>
    <m/>
    <m/>
    <m/>
    <m/>
    <m/>
    <m/>
    <m/>
    <m/>
    <m/>
    <n v="6"/>
    <n v="0"/>
    <m/>
    <s v="100%"/>
    <s v="Community organization;Emergency department;Primary Care Practitioner;Primary Care Network;Ontario Health Team;Walk-in clinic;"/>
    <x v="0"/>
    <m/>
    <x v="0"/>
    <m/>
    <m/>
    <x v="0"/>
    <s v="English;"/>
    <x v="2"/>
    <s v="No, we do not track frailty status;"/>
    <m/>
    <x v="1"/>
    <s v="No, we do not track dementia stage;"/>
    <m/>
    <x v="0"/>
    <s v="Yes, at initial visit;"/>
    <s v="PHQ-9"/>
    <x v="2"/>
    <s v="Yes, at initial visit;Yes, at follow-up;"/>
    <s v="GAD-7"/>
    <x v="0"/>
    <s v="No"/>
    <m/>
    <m/>
    <m/>
    <s v="Yes"/>
    <s v="hema.bhatt@sunnybrook.ca"/>
    <m/>
    <n v="0"/>
    <n v="1"/>
  </r>
  <r>
    <n v="208"/>
    <d v="2026-06-29T13:48:16"/>
    <d v="2026-06-29T14:10:28"/>
    <s v="anonymous"/>
    <m/>
    <m/>
    <x v="0"/>
    <x v="56"/>
    <s v="7* 5 10 20 (COM Clinics/Programs - General Clinic);"/>
    <x v="1"/>
    <s v="Elgin Geriatric Services "/>
    <s v="BSO Mobile Team"/>
    <s v="erica.haykus@stegh.on.ca"/>
    <x v="1"/>
    <s v="Elgin Geriatric Services Coordinated Intake"/>
    <x v="5"/>
    <x v="3"/>
    <m/>
    <s v="Behavioural Supports Ontario Mobile team"/>
    <m/>
    <m/>
    <m/>
    <m/>
    <m/>
    <m/>
    <m/>
    <m/>
    <n v="0"/>
    <x v="0"/>
    <m/>
    <m/>
    <s v="Weekdays;"/>
    <m/>
    <m/>
    <s v="189 Elm St, Main Building, 1st Floor"/>
    <x v="31"/>
    <x v="0"/>
    <x v="60"/>
    <m/>
    <m/>
    <m/>
    <m/>
    <x v="3"/>
    <m/>
    <m/>
    <m/>
    <m/>
    <m/>
    <s v="Elgin OHT;"/>
    <s v="1950 hours per year (37.5 hours/week"/>
    <n v="1"/>
    <n v="1"/>
    <m/>
    <m/>
    <m/>
    <m/>
    <m/>
    <n v="1"/>
    <m/>
    <m/>
    <m/>
    <m/>
    <m/>
    <m/>
    <m/>
    <m/>
    <m/>
    <n v="1"/>
    <m/>
    <m/>
    <n v="1"/>
    <m/>
    <m/>
    <m/>
    <m/>
    <n v="1"/>
    <s v="EPRC 1"/>
    <n v="5"/>
    <n v="4"/>
    <n v="0"/>
    <s v="75% to &lt;100%"/>
    <s v="Caregiver;Emergency department;Primary Care Practitioner;"/>
    <x v="0"/>
    <m/>
    <x v="0"/>
    <m/>
    <m/>
    <x v="0"/>
    <s v="English;"/>
    <x v="2"/>
    <s v="No, we do not track frailty status;"/>
    <m/>
    <x v="1"/>
    <s v="No, we do not track dementia stage;"/>
    <m/>
    <x v="1"/>
    <s v="No, we do not track depression scores;"/>
    <m/>
    <x v="0"/>
    <s v="No, we do not track anxiety scores;"/>
    <m/>
    <x v="0"/>
    <s v="No"/>
    <m/>
    <m/>
    <m/>
    <s v="Yes"/>
    <s v="erica.haykus@stegh.on.ca"/>
    <m/>
    <n v="0"/>
    <n v="1"/>
  </r>
  <r>
    <n v="209"/>
    <d v="2026-06-29T14:10:32"/>
    <d v="2026-06-29T14:26:02"/>
    <s v="anonymous"/>
    <m/>
    <m/>
    <x v="1"/>
    <x v="56"/>
    <s v="7* 5 10 20 (COM Clinics/Programs - General Clinic);"/>
    <x v="1"/>
    <s v="Elgin Geriatric Services"/>
    <s v="BSO Mobile Team"/>
    <s v="erica.haykus@stegh.on.ca"/>
    <x v="1"/>
    <s v="Elgin Geriatric Services Coordinated Intake"/>
    <x v="5"/>
    <x v="3"/>
    <m/>
    <s v="Behavioural Supports Ontario Mobile team"/>
    <m/>
    <m/>
    <m/>
    <m/>
    <m/>
    <m/>
    <m/>
    <m/>
    <n v="0"/>
    <x v="0"/>
    <m/>
    <m/>
    <s v="Weekdays;"/>
    <m/>
    <m/>
    <s v="189 Elm St, Main Building, 1st Floor"/>
    <x v="31"/>
    <x v="0"/>
    <x v="60"/>
    <m/>
    <m/>
    <m/>
    <m/>
    <x v="3"/>
    <m/>
    <m/>
    <m/>
    <m/>
    <m/>
    <s v="Elgin OHT;"/>
    <s v="1950 hours per year (37.5 hours/week"/>
    <n v="1"/>
    <n v="1"/>
    <m/>
    <m/>
    <m/>
    <m/>
    <m/>
    <n v="1"/>
    <m/>
    <m/>
    <m/>
    <m/>
    <m/>
    <m/>
    <m/>
    <m/>
    <m/>
    <n v="1"/>
    <m/>
    <m/>
    <n v="1"/>
    <m/>
    <m/>
    <m/>
    <m/>
    <n v="1"/>
    <s v="EPRC 1"/>
    <n v="5"/>
    <n v="4"/>
    <n v="0"/>
    <s v="75% to &lt;100%"/>
    <s v="Caregiver;Emergency department;Ontario Health atHome;Primary Care Practitioner;"/>
    <x v="2"/>
    <m/>
    <x v="2"/>
    <m/>
    <m/>
    <x v="1"/>
    <s v="English"/>
    <x v="0"/>
    <m/>
    <m/>
    <x v="2"/>
    <m/>
    <m/>
    <x v="2"/>
    <m/>
    <m/>
    <x v="1"/>
    <m/>
    <m/>
    <x v="1"/>
    <m/>
    <m/>
    <m/>
    <m/>
    <s v="Yes"/>
    <s v="erica.haykus@stegh.on.ca"/>
    <m/>
    <n v="0"/>
    <n v="1"/>
  </r>
  <r>
    <n v="210"/>
    <d v="2026-06-29T14:26:06"/>
    <d v="2026-06-29T14:41:14"/>
    <s v="anonymous"/>
    <m/>
    <m/>
    <x v="0"/>
    <x v="56"/>
    <s v="7* 5 10 20 (COM Clinics/Programs - General Clinic);"/>
    <x v="1"/>
    <s v="Elgin Geriatric Services"/>
    <s v="Behavioural Supports Ontario Mobile Team"/>
    <s v="erica.haykus@stegh.on.ca"/>
    <x v="1"/>
    <s v="Elgin Geriatric Services Coordinated Intake"/>
    <x v="27"/>
    <x v="3"/>
    <m/>
    <s v="Psychogeriatric Resource Consultants"/>
    <m/>
    <m/>
    <m/>
    <m/>
    <m/>
    <m/>
    <m/>
    <m/>
    <n v="0"/>
    <x v="0"/>
    <m/>
    <m/>
    <s v="Weekdays;"/>
    <m/>
    <m/>
    <s v="189 Elm St, Main Building, 1st Floor"/>
    <x v="31"/>
    <x v="0"/>
    <x v="60"/>
    <m/>
    <m/>
    <m/>
    <m/>
    <x v="3"/>
    <m/>
    <m/>
    <m/>
    <m/>
    <m/>
    <s v="Elgin OHT;"/>
    <s v="1950 hours per year (37.5 hours/week"/>
    <m/>
    <m/>
    <m/>
    <m/>
    <m/>
    <m/>
    <m/>
    <m/>
    <m/>
    <m/>
    <m/>
    <m/>
    <m/>
    <m/>
    <m/>
    <m/>
    <m/>
    <m/>
    <m/>
    <m/>
    <m/>
    <m/>
    <m/>
    <m/>
    <m/>
    <n v="1"/>
    <s v="EPRC 1"/>
    <n v="0"/>
    <n v="1"/>
    <n v="0"/>
    <s v="75% to &lt;100%"/>
    <s v="Ontario Health atHome;Community organization;"/>
    <x v="2"/>
    <m/>
    <x v="2"/>
    <m/>
    <m/>
    <x v="1"/>
    <s v="English"/>
    <x v="0"/>
    <m/>
    <m/>
    <x v="2"/>
    <m/>
    <m/>
    <x v="2"/>
    <m/>
    <m/>
    <x v="1"/>
    <m/>
    <m/>
    <x v="1"/>
    <m/>
    <m/>
    <m/>
    <m/>
    <s v="Yes"/>
    <s v="erica.haykus@stegh.on.ca"/>
    <m/>
    <n v="0"/>
    <n v="1"/>
  </r>
  <r>
    <n v="211"/>
    <d v="2026-06-29T14:11:13"/>
    <d v="2026-06-29T14:44:46"/>
    <s v="anonymous"/>
    <m/>
    <m/>
    <x v="1"/>
    <x v="57"/>
    <s v="7* 5 10 20 (COM Clinics/Programs - General Clinic);"/>
    <x v="0"/>
    <m/>
    <s v="Primary Care Memory Clinic"/>
    <s v="kmason@gbchc.com"/>
    <x v="0"/>
    <s v="n/a"/>
    <x v="20"/>
    <x v="5"/>
    <s v="Primary Care Based Memory Clinics (e.g. MINT)"/>
    <m/>
    <m/>
    <m/>
    <m/>
    <m/>
    <n v="56"/>
    <n v="56"/>
    <n v="0"/>
    <n v="0"/>
    <n v="56"/>
    <x v="0"/>
    <s v="0"/>
    <s v="0"/>
    <s v="monthly 0900-1630;"/>
    <n v="90"/>
    <s v="n/a"/>
    <s v="69 Main Street East"/>
    <x v="36"/>
    <x v="0"/>
    <x v="61"/>
    <s v="n/a"/>
    <s v="n/a"/>
    <s v="n/a"/>
    <s v="n/a"/>
    <x v="3"/>
    <m/>
    <m/>
    <m/>
    <m/>
    <m/>
    <s v="Huron Perth and Area OHT;Sarnia Lambton OHT;"/>
    <s v="one day per month"/>
    <n v="0"/>
    <n v="0"/>
    <n v="0.06"/>
    <n v="0"/>
    <n v="0"/>
    <n v="0"/>
    <n v="0"/>
    <n v="0.05"/>
    <n v="0.12"/>
    <n v="0"/>
    <n v="0"/>
    <n v="0"/>
    <n v="0.05"/>
    <n v="0"/>
    <n v="0.05"/>
    <n v="0"/>
    <n v="0"/>
    <n v="0"/>
    <n v="0"/>
    <n v="0.05"/>
    <n v="0"/>
    <n v="0"/>
    <n v="0"/>
    <m/>
    <m/>
    <m/>
    <s v="0"/>
    <n v="0.37999999999999995"/>
    <n v="0.31999999999999995"/>
    <n v="0"/>
    <s v="75% to &lt;100%"/>
    <s v="Primary Care Practitioner;"/>
    <x v="0"/>
    <s v="n/a"/>
    <x v="0"/>
    <s v="n/a"/>
    <s v="no"/>
    <x v="0"/>
    <s v="English;"/>
    <x v="2"/>
    <s v="No, we do not track frailty status;"/>
    <s v="n/a"/>
    <x v="0"/>
    <s v="Yes, at all visits;"/>
    <s v="MOCA"/>
    <x v="0"/>
    <s v="Yes, at all visits;"/>
    <s v="Geriatric Depression Scale, Cornell"/>
    <x v="2"/>
    <s v="or as needed;"/>
    <s v="GAD-7"/>
    <x v="0"/>
    <s v="No"/>
    <s v="n/a"/>
    <m/>
    <m/>
    <s v="Yes"/>
    <s v="toke@gbchc.com"/>
    <m/>
    <n v="0"/>
    <n v="1"/>
  </r>
  <r>
    <n v="212"/>
    <d v="2026-06-29T15:02:33"/>
    <d v="2026-06-29T15:17:04"/>
    <s v="anonymous"/>
    <m/>
    <m/>
    <x v="1"/>
    <x v="9"/>
    <s v="unknown;"/>
    <x v="0"/>
    <m/>
    <s v="Geriatric Medicine Day Hospital = Geriatric Rehab Service (ROPES, Falls, GDH)"/>
    <s v="jennifer.joachimides@uhn.ca"/>
    <x v="1"/>
    <m/>
    <x v="24"/>
    <x v="7"/>
    <m/>
    <m/>
    <m/>
    <m/>
    <m/>
    <s v="Geriatric Medicine Rehabilitation Outpatient Clinics"/>
    <n v="773"/>
    <n v="8853"/>
    <n v="300"/>
    <n v="15"/>
    <n v="9168"/>
    <x v="0"/>
    <m/>
    <m/>
    <s v="Weekdays;"/>
    <n v="47.61"/>
    <m/>
    <s v="550 University Ave"/>
    <x v="7"/>
    <x v="0"/>
    <x v="9"/>
    <m/>
    <m/>
    <m/>
    <m/>
    <x v="1"/>
    <m/>
    <m/>
    <m/>
    <m/>
    <s v="Mid-West Toronto OHT;"/>
    <m/>
    <s v="1820 hours per year (35 hours/week)"/>
    <n v="1"/>
    <n v="1"/>
    <m/>
    <m/>
    <n v="0.1"/>
    <m/>
    <m/>
    <m/>
    <n v="1"/>
    <m/>
    <m/>
    <m/>
    <m/>
    <n v="2"/>
    <n v="1"/>
    <m/>
    <m/>
    <n v="0.6"/>
    <m/>
    <n v="0.6"/>
    <m/>
    <n v="0.6"/>
    <m/>
    <m/>
    <m/>
    <m/>
    <m/>
    <n v="7.8999999999999986"/>
    <n v="5.8"/>
    <n v="0"/>
    <s v="75% to &lt;100%"/>
    <s v="Primary Care Practitioner;Emergency department;Inpatient rehab, acute care ;"/>
    <x v="0"/>
    <m/>
    <x v="0"/>
    <m/>
    <m/>
    <x v="2"/>
    <s v="translation services available;English;"/>
    <x v="2"/>
    <s v="No, we do not track frailty status;"/>
    <m/>
    <x v="1"/>
    <s v="No, we do not track dementia stage;"/>
    <m/>
    <x v="1"/>
    <s v="inconsistently tracked;"/>
    <s v="GDS"/>
    <x v="0"/>
    <s v="No, we do not track anxiety scores;"/>
    <m/>
    <x v="0"/>
    <s v="No"/>
    <m/>
    <m/>
    <m/>
    <s v="Yes"/>
    <s v="jennifer.joachimides@uhn.ca"/>
    <m/>
    <n v="0"/>
    <n v="1"/>
  </r>
  <r>
    <n v="213"/>
    <d v="2026-06-29T15:17:13"/>
    <d v="2026-06-29T15:27:29"/>
    <s v="anonymous"/>
    <m/>
    <m/>
    <x v="1"/>
    <x v="9"/>
    <s v="Unknown ;"/>
    <x v="0"/>
    <m/>
    <s v="Geriatric Medicine Rehabilitation Units = Geriatric Rehabilitation Units (GRUs) and Geriatric Assessment and Treatment Units (GATU)"/>
    <s v="jennifer.joachimides@uhn.ca"/>
    <x v="0"/>
    <m/>
    <x v="24"/>
    <x v="1"/>
    <m/>
    <m/>
    <m/>
    <m/>
    <m/>
    <s v="Geriatric Medicine Rehabilitation Units"/>
    <n v="408"/>
    <m/>
    <m/>
    <m/>
    <n v="0"/>
    <x v="1"/>
    <s v="25"/>
    <s v="99"/>
    <s v="All of the above (e.g. a service operating 24/7);"/>
    <n v="1.5"/>
    <m/>
    <s v="550 University Ave"/>
    <x v="7"/>
    <x v="0"/>
    <x v="9"/>
    <s v="S4- 130 Dunn Avenue"/>
    <s v="Toronto"/>
    <s v="M6K2R8"/>
    <m/>
    <x v="1"/>
    <m/>
    <m/>
    <m/>
    <m/>
    <s v="Mid-West Toronto OHT;"/>
    <m/>
    <s v="24 hours 7 days per week "/>
    <n v="1"/>
    <m/>
    <m/>
    <n v="0.5"/>
    <n v="0.6"/>
    <m/>
    <m/>
    <m/>
    <n v="3"/>
    <n v="1"/>
    <m/>
    <n v="4.2"/>
    <n v="0.4"/>
    <n v="4"/>
    <n v="2.5"/>
    <n v="1"/>
    <m/>
    <n v="12.4"/>
    <n v="12.5"/>
    <n v="1.5"/>
    <m/>
    <n v="0.5"/>
    <m/>
    <m/>
    <m/>
    <n v="2.1"/>
    <s v="2.1 - Geriatric Psych available for consult; clinical nurse specialist 0.3 FTE;  Advanced practice nurse education 0.3 FTE"/>
    <n v="45.1"/>
    <n v="44.6"/>
    <n v="0"/>
    <s v="75% to &lt;100%"/>
    <s v="Emergency department;acute care;"/>
    <x v="0"/>
    <m/>
    <x v="0"/>
    <m/>
    <m/>
    <x v="2"/>
    <s v="English;translation services available ;"/>
    <x v="2"/>
    <s v="unknown ;"/>
    <m/>
    <x v="1"/>
    <s v="unknown ;"/>
    <m/>
    <x v="1"/>
    <s v="unknown ;"/>
    <m/>
    <x v="0"/>
    <s v="unknown ;"/>
    <m/>
    <x v="0"/>
    <s v="No"/>
    <m/>
    <m/>
    <m/>
    <s v="Yes"/>
    <s v="jennifer.joachimides@uhn.ca"/>
    <m/>
    <n v="0"/>
    <n v="1"/>
  </r>
  <r>
    <n v="214"/>
    <d v="2026-06-29T15:27:34"/>
    <d v="2026-06-29T15:33:41"/>
    <s v="anonymous"/>
    <m/>
    <m/>
    <x v="1"/>
    <x v="9"/>
    <s v="unknown ;"/>
    <x v="0"/>
    <m/>
    <s v="Geriatric Outpatient Clinics = Geriatric Medicine Clinic"/>
    <s v="jennifer.joachimides@uhn.ca"/>
    <x v="1"/>
    <m/>
    <x v="3"/>
    <x v="3"/>
    <m/>
    <m/>
    <m/>
    <m/>
    <m/>
    <s v="Geriatric Medicine Outpatient Clinic"/>
    <n v="653"/>
    <n v="790"/>
    <n v="530"/>
    <n v="75"/>
    <n v="1395"/>
    <x v="0"/>
    <m/>
    <m/>
    <s v="Weekdays;"/>
    <n v="70"/>
    <m/>
    <s v="550 University Ave"/>
    <x v="7"/>
    <x v="0"/>
    <x v="9"/>
    <m/>
    <m/>
    <m/>
    <m/>
    <x v="1"/>
    <m/>
    <m/>
    <m/>
    <m/>
    <s v="Mid-West Toronto OHT;"/>
    <m/>
    <s v="1820 hours per year (35 hours/week)"/>
    <n v="1"/>
    <n v="0.9"/>
    <m/>
    <m/>
    <n v="2.5"/>
    <m/>
    <m/>
    <m/>
    <m/>
    <m/>
    <m/>
    <m/>
    <m/>
    <m/>
    <m/>
    <m/>
    <m/>
    <n v="0.4"/>
    <m/>
    <n v="0.4"/>
    <m/>
    <m/>
    <m/>
    <m/>
    <m/>
    <m/>
    <m/>
    <n v="5.2000000000000011"/>
    <n v="0.8"/>
    <m/>
    <s v="75% to &lt;100%"/>
    <s v="Emergency department;Primary Care Practitioner;acute care, inpatient rehab ;"/>
    <x v="0"/>
    <m/>
    <x v="0"/>
    <m/>
    <m/>
    <x v="2"/>
    <s v="English;translation services available;"/>
    <x v="2"/>
    <s v="unknown ;"/>
    <m/>
    <x v="1"/>
    <s v="No, we do not track dementia stage;unknown ;"/>
    <m/>
    <x v="1"/>
    <s v="unknown;"/>
    <m/>
    <x v="0"/>
    <s v="unknown;"/>
    <m/>
    <x v="0"/>
    <s v="No"/>
    <m/>
    <m/>
    <m/>
    <s v="Yes"/>
    <s v="jennifer.joachimides@uhn.ca"/>
    <m/>
    <n v="0"/>
    <n v="1"/>
  </r>
  <r>
    <n v="215"/>
    <d v="2026-06-29T15:33:43"/>
    <d v="2026-06-29T15:45:32"/>
    <s v="anonymous"/>
    <m/>
    <m/>
    <x v="1"/>
    <x v="9"/>
    <s v="unknown ;"/>
    <x v="0"/>
    <m/>
    <s v="Geriatric Outreach Teams = Independence At Home Outreach Team"/>
    <s v="jennifer.joachimides@uhn.ca"/>
    <x v="1"/>
    <m/>
    <x v="9"/>
    <x v="3"/>
    <m/>
    <m/>
    <m/>
    <m/>
    <m/>
    <s v="Geriatric Outreach Team"/>
    <n v="378"/>
    <n v="541"/>
    <n v="538"/>
    <n v="0"/>
    <n v="1079"/>
    <x v="0"/>
    <m/>
    <m/>
    <s v="Weekdays;"/>
    <n v="44.48"/>
    <m/>
    <s v="550 University Ave"/>
    <x v="7"/>
    <x v="0"/>
    <x v="9"/>
    <m/>
    <m/>
    <m/>
    <m/>
    <x v="1"/>
    <m/>
    <m/>
    <m/>
    <m/>
    <s v="Mid-West Toronto OHT;"/>
    <m/>
    <s v="1950 hours per year (37.5 hours/week"/>
    <n v="0.1"/>
    <m/>
    <m/>
    <m/>
    <n v="0.1"/>
    <n v="0.01"/>
    <m/>
    <m/>
    <m/>
    <m/>
    <m/>
    <m/>
    <n v="0.4"/>
    <m/>
    <m/>
    <m/>
    <m/>
    <n v="2"/>
    <m/>
    <n v="1.5"/>
    <m/>
    <m/>
    <m/>
    <m/>
    <m/>
    <n v="0.4"/>
    <s v="0.4 - Home and Community Care Coordinator "/>
    <n v="4.1100000000000003"/>
    <n v="4.3"/>
    <m/>
    <s v="75% to &lt;100%"/>
    <s v="Emergency department;Primary Care Practitioner; acute care and inpatient rehab;"/>
    <x v="1"/>
    <s v="program specific tool "/>
    <x v="0"/>
    <m/>
    <m/>
    <x v="2"/>
    <s v="English;translation survey ;"/>
    <x v="2"/>
    <s v="unknown ;"/>
    <m/>
    <x v="1"/>
    <s v="unknown ;"/>
    <m/>
    <x v="1"/>
    <s v="unknown ;"/>
    <m/>
    <x v="0"/>
    <s v="unknown ;"/>
    <m/>
    <x v="0"/>
    <s v="No"/>
    <m/>
    <m/>
    <m/>
    <s v="Yes"/>
    <s v="jennifer.joachimides@uhn.ca"/>
    <m/>
    <n v="0"/>
    <n v="1"/>
  </r>
  <r>
    <n v="217"/>
    <d v="2026-06-29T16:19:49"/>
    <d v="2026-06-29T16:28:20"/>
    <s v="anonymous"/>
    <m/>
    <m/>
    <x v="1"/>
    <x v="58"/>
    <s v="715304011;"/>
    <x v="0"/>
    <m/>
    <s v="Nurse Led Outreach Team (NLOT)"/>
    <s v="brianna.wolters@tehn.ca"/>
    <x v="0"/>
    <m/>
    <x v="2"/>
    <x v="2"/>
    <m/>
    <m/>
    <s v="Nurse-Led Outreach Teams (NLOTs)"/>
    <m/>
    <m/>
    <m/>
    <n v="1400"/>
    <m/>
    <m/>
    <m/>
    <n v="0"/>
    <x v="0"/>
    <m/>
    <m/>
    <s v="Weekdays;Weekday evenings;Saturdays;Saturday evenings;Sundays;Sunday evenings;Holidays;Holiday evenings;"/>
    <n v="1"/>
    <m/>
    <s v="825 Coxwell Ave"/>
    <x v="7"/>
    <x v="0"/>
    <x v="62"/>
    <m/>
    <m/>
    <m/>
    <m/>
    <x v="1"/>
    <m/>
    <m/>
    <m/>
    <m/>
    <s v="East Toronto Health Partners OHT;"/>
    <m/>
    <s v="1950 hours per year (37.5 hours/week"/>
    <n v="1"/>
    <n v="0"/>
    <n v="0"/>
    <n v="0"/>
    <m/>
    <n v="0"/>
    <n v="0"/>
    <n v="0"/>
    <n v="0"/>
    <n v="0"/>
    <n v="0"/>
    <n v="0"/>
    <n v="0"/>
    <n v="0"/>
    <n v="0"/>
    <n v="0"/>
    <n v="0"/>
    <n v="3"/>
    <n v="0"/>
    <n v="0"/>
    <n v="0"/>
    <n v="0"/>
    <m/>
    <m/>
    <m/>
    <m/>
    <m/>
    <n v="4"/>
    <n v="3"/>
    <n v="0"/>
    <s v="75% to &lt;100%"/>
    <s v="Caregiver;Community organization;Emergency department;"/>
    <x v="0"/>
    <m/>
    <x v="0"/>
    <m/>
    <m/>
    <x v="0"/>
    <s v="English;"/>
    <x v="2"/>
    <s v="No, we do not track frailty status;"/>
    <m/>
    <x v="1"/>
    <s v="No, we do not track dementia stage;"/>
    <m/>
    <x v="1"/>
    <s v="No, we do not track depression scores;"/>
    <m/>
    <x v="0"/>
    <s v="No, we do not track anxiety scores;"/>
    <m/>
    <x v="0"/>
    <s v="No"/>
    <m/>
    <m/>
    <m/>
    <s v="Yes"/>
    <s v="brianna.wolters@tehn.ca"/>
    <m/>
    <n v="0"/>
    <n v="1"/>
  </r>
  <r>
    <n v="218"/>
    <d v="2026-06-29T16:30:10"/>
    <d v="2026-06-29T16:34:01"/>
    <s v="anonymous"/>
    <m/>
    <m/>
    <x v="1"/>
    <x v="58"/>
    <s v="NA;"/>
    <x v="0"/>
    <m/>
    <s v="Psychogeriatric Resource Consultant"/>
    <s v="brittany.bosley@tehn.ca"/>
    <x v="0"/>
    <m/>
    <x v="27"/>
    <x v="2"/>
    <m/>
    <m/>
    <s v="Psychogeriatric Resource Consultants"/>
    <m/>
    <m/>
    <m/>
    <n v="0"/>
    <n v="0"/>
    <n v="0"/>
    <n v="0"/>
    <n v="0"/>
    <x v="0"/>
    <m/>
    <m/>
    <s v="Weekdays;Saturdays;Sundays;"/>
    <n v="1"/>
    <m/>
    <s v="825 Coxwell Ave"/>
    <x v="7"/>
    <x v="0"/>
    <x v="62"/>
    <m/>
    <m/>
    <m/>
    <m/>
    <x v="1"/>
    <m/>
    <m/>
    <m/>
    <m/>
    <s v="East Toronto Health Partners OHT;"/>
    <m/>
    <s v="1950 hours per year (37.5 hours/week"/>
    <m/>
    <m/>
    <m/>
    <m/>
    <m/>
    <m/>
    <m/>
    <m/>
    <m/>
    <m/>
    <m/>
    <m/>
    <m/>
    <m/>
    <m/>
    <m/>
    <m/>
    <m/>
    <m/>
    <m/>
    <m/>
    <m/>
    <m/>
    <m/>
    <m/>
    <n v="1"/>
    <s v="1 consultant"/>
    <n v="0"/>
    <n v="1"/>
    <n v="0"/>
    <s v=""/>
    <s v="Community organization;"/>
    <x v="1"/>
    <s v="KTP stats"/>
    <x v="0"/>
    <m/>
    <m/>
    <x v="1"/>
    <s v="English;"/>
    <x v="2"/>
    <s v="No, we do not track frailty status;"/>
    <m/>
    <x v="1"/>
    <s v="No, we do not track dementia stage;"/>
    <m/>
    <x v="1"/>
    <s v="No, we do not track depression scores;"/>
    <m/>
    <x v="0"/>
    <s v="No, we do not track anxiety scores;"/>
    <m/>
    <x v="2"/>
    <s v="Yes"/>
    <s v="KTP Stats"/>
    <m/>
    <m/>
    <s v="Yes"/>
    <s v="brianna.wolters@tehn.ca"/>
    <m/>
    <n v="0"/>
    <n v="1"/>
  </r>
  <r>
    <n v="219"/>
    <d v="2026-06-29T15:53:04"/>
    <d v="2026-06-29T16:57:12"/>
    <s v="anonymous"/>
    <m/>
    <m/>
    <x v="0"/>
    <x v="59"/>
    <s v="GEM program;"/>
    <x v="0"/>
    <m/>
    <s v="Geriatric Emergency Management (GEM)"/>
    <s v="mboyes@cmh.org"/>
    <x v="0"/>
    <m/>
    <x v="0"/>
    <x v="0"/>
    <m/>
    <m/>
    <m/>
    <s v="Geriatric Emergency Management Program"/>
    <s v="Geriatric Emergency Management Program"/>
    <m/>
    <n v="869"/>
    <n v="798"/>
    <m/>
    <m/>
    <n v="798"/>
    <x v="0"/>
    <m/>
    <m/>
    <s v="Saturdays;Weekdays;Sundays;"/>
    <m/>
    <m/>
    <s v="131 Frederick Campbell St."/>
    <x v="37"/>
    <x v="0"/>
    <x v="63"/>
    <m/>
    <m/>
    <m/>
    <m/>
    <x v="3"/>
    <m/>
    <m/>
    <m/>
    <m/>
    <m/>
    <s v="Guelph Wellington OHT;"/>
    <s v="1950 hours per year (37.5 hours/week"/>
    <m/>
    <m/>
    <m/>
    <m/>
    <m/>
    <m/>
    <m/>
    <m/>
    <m/>
    <m/>
    <m/>
    <m/>
    <m/>
    <m/>
    <m/>
    <m/>
    <m/>
    <n v="2"/>
    <m/>
    <m/>
    <m/>
    <m/>
    <m/>
    <m/>
    <m/>
    <m/>
    <m/>
    <n v="2"/>
    <n v="2"/>
    <m/>
    <s v="100%"/>
    <s v="Emergency department;"/>
    <x v="0"/>
    <m/>
    <x v="0"/>
    <s v="embedded in the GEM assessment"/>
    <m/>
    <x v="1"/>
    <s v="English;"/>
    <x v="2"/>
    <s v="No, we do not track frailty status;"/>
    <s v="embedded in the GEM assessment; will follow the CFS"/>
    <x v="1"/>
    <s v="No, we do not track dementia stage;"/>
    <m/>
    <x v="1"/>
    <s v="No, we do not track depression scores;"/>
    <s v="embedded in the GEM assessment if needed; uses GDS"/>
    <x v="0"/>
    <s v="No, we do not track anxiety scores;"/>
    <m/>
    <x v="1"/>
    <m/>
    <m/>
    <s v="This is data from April 2024-March 2025"/>
    <m/>
    <s v="Yes"/>
    <s v="mboyes@cmh.org"/>
    <m/>
    <n v="0"/>
    <n v="1"/>
  </r>
  <r>
    <n v="220"/>
    <d v="2026-06-29T16:57:25"/>
    <d v="2026-06-29T17:06:31"/>
    <s v="anonymous"/>
    <m/>
    <m/>
    <x v="0"/>
    <x v="39"/>
    <s v="GEM;"/>
    <x v="0"/>
    <m/>
    <s v="Geriatric Emergency Management (GEM)"/>
    <s v="mboyes@cmh.org"/>
    <x v="0"/>
    <m/>
    <x v="0"/>
    <x v="0"/>
    <m/>
    <m/>
    <m/>
    <s v="Geriatric Emergency Management Program"/>
    <s v="Geriatric Emergency Management Program"/>
    <m/>
    <n v="1473"/>
    <n v="1371"/>
    <m/>
    <m/>
    <n v="1371"/>
    <x v="0"/>
    <m/>
    <m/>
    <s v="Weekdays;Saturdays;Sundays;"/>
    <m/>
    <m/>
    <s v="700 Coronation Blvd"/>
    <x v="24"/>
    <x v="0"/>
    <x v="38"/>
    <m/>
    <m/>
    <m/>
    <m/>
    <x v="3"/>
    <m/>
    <m/>
    <m/>
    <m/>
    <m/>
    <s v="Kitchener, Waterloo, Wellesley, Wilmot and Woolwich (KW4) OHT;"/>
    <s v="1950 hours per year (37.5 hours/week"/>
    <m/>
    <m/>
    <m/>
    <m/>
    <m/>
    <m/>
    <m/>
    <m/>
    <m/>
    <m/>
    <m/>
    <m/>
    <m/>
    <m/>
    <m/>
    <m/>
    <m/>
    <n v="2"/>
    <m/>
    <m/>
    <m/>
    <m/>
    <m/>
    <m/>
    <m/>
    <m/>
    <m/>
    <n v="2"/>
    <n v="2"/>
    <m/>
    <s v="100%"/>
    <s v="Emergency department;Community organization;Primary Care Practitioner;"/>
    <x v="0"/>
    <m/>
    <x v="0"/>
    <m/>
    <m/>
    <x v="1"/>
    <s v="English;Portuguese;"/>
    <x v="2"/>
    <s v="No, we do not track frailty status;"/>
    <s v="It is embedded in the Geriatric Medicine Directive. FRAIL score. But the GEM nurses uses the CFS tool for their assessment."/>
    <x v="1"/>
    <s v="No, we do not track dementia stage;"/>
    <m/>
    <x v="1"/>
    <s v="No, we do not track depression scores;"/>
    <s v="Uses the GDS"/>
    <x v="0"/>
    <s v="No, we do not track anxiety scores;"/>
    <m/>
    <x v="1"/>
    <m/>
    <m/>
    <s v="Please use this report."/>
    <m/>
    <s v="Yes"/>
    <s v="mboyes@cmh.org"/>
    <m/>
    <n v="0"/>
    <n v="1"/>
  </r>
  <r>
    <n v="221"/>
    <d v="2026-06-29T15:08:16"/>
    <d v="2026-06-29T17:08:20"/>
    <s v="anonymous"/>
    <m/>
    <m/>
    <x v="0"/>
    <x v="23"/>
    <s v="Inpatient Hospital;"/>
    <x v="0"/>
    <m/>
    <s v="Inpatient Geriatric Consult Service"/>
    <s v="mihaela.nicula@bchsys.org"/>
    <x v="0"/>
    <m/>
    <x v="11"/>
    <x v="4"/>
    <m/>
    <m/>
    <m/>
    <m/>
    <s v="Inpatient Geriatric Medicine Consult Service"/>
    <m/>
    <n v="379"/>
    <n v="1169"/>
    <n v="0"/>
    <n v="0"/>
    <n v="1169"/>
    <x v="0"/>
    <m/>
    <m/>
    <s v="Weekdays;"/>
    <n v="2"/>
    <s v="We keep track in an Excel Spreadsheet of the information regarding he referral (date of referral, date seen by first member of the team, date seen by geriatrician, time of sign off)"/>
    <s v="200 Terrace Hill St"/>
    <x v="16"/>
    <x v="0"/>
    <x v="23"/>
    <m/>
    <m/>
    <m/>
    <s v="238 Grand River St. North, Paris, ON, N3L 2N7"/>
    <x v="3"/>
    <s v="All Central Region OHTs;"/>
    <m/>
    <m/>
    <m/>
    <m/>
    <m/>
    <s v="1950 hours per year (37.5 hours/week"/>
    <n v="0"/>
    <n v="0"/>
    <n v="0.18"/>
    <n v="0"/>
    <n v="0.74"/>
    <n v="0"/>
    <n v="0"/>
    <n v="0"/>
    <n v="0.3"/>
    <n v="0"/>
    <n v="0"/>
    <n v="0"/>
    <n v="0"/>
    <n v="0"/>
    <n v="0"/>
    <n v="0"/>
    <n v="0"/>
    <n v="1"/>
    <n v="0"/>
    <n v="0"/>
    <n v="0"/>
    <n v="0"/>
    <n v="0"/>
    <m/>
    <m/>
    <m/>
    <m/>
    <n v="2.2199999999999998"/>
    <n v="1.3"/>
    <n v="0"/>
    <s v="75% to &lt;100%"/>
    <s v="Inpatient units;"/>
    <x v="0"/>
    <m/>
    <x v="0"/>
    <m/>
    <s v="Collaboration with Indigenous Navigation Program"/>
    <x v="0"/>
    <s v="English;"/>
    <x v="2"/>
    <s v="No, we do not track frailty status;"/>
    <m/>
    <x v="1"/>
    <s v="No, we do not track dementia stage;"/>
    <m/>
    <x v="1"/>
    <s v="No, we do not track depression scores;"/>
    <m/>
    <x v="0"/>
    <s v="No, we do not track anxiety scores;"/>
    <s v="No"/>
    <x v="0"/>
    <s v="No"/>
    <m/>
    <s v="- we have a triage tool for referrals_x000a_- we developed a data collection tool for documentation for the Geriatric RN_x000a_"/>
    <m/>
    <s v="Yes"/>
    <s v="mihaela.nicula@bchsys.org"/>
    <m/>
    <n v="0"/>
    <n v="1"/>
  </r>
  <r>
    <n v="222"/>
    <d v="2026-06-29T17:06:46"/>
    <d v="2026-06-29T17:12:40"/>
    <s v="anonymous"/>
    <m/>
    <m/>
    <x v="0"/>
    <x v="60"/>
    <s v="GEM;"/>
    <x v="0"/>
    <m/>
    <s v="Geriatric Emergency Management (GEM)"/>
    <s v="mboyes@cmh.org"/>
    <x v="0"/>
    <m/>
    <x v="0"/>
    <x v="0"/>
    <m/>
    <m/>
    <m/>
    <s v="Geriatric Emergency Management Program"/>
    <s v="Geriatric Emergency Management Program"/>
    <m/>
    <n v="1027"/>
    <n v="946"/>
    <m/>
    <m/>
    <n v="946"/>
    <x v="0"/>
    <m/>
    <m/>
    <s v="Weekdays;Saturdays;Sundays;"/>
    <m/>
    <m/>
    <s v="115 Delhi St."/>
    <x v="12"/>
    <x v="0"/>
    <x v="64"/>
    <m/>
    <m/>
    <m/>
    <m/>
    <x v="3"/>
    <m/>
    <m/>
    <m/>
    <m/>
    <m/>
    <s v="Guelph Wellington OHT;"/>
    <s v="1950 hours per year (37.5 hours/week"/>
    <m/>
    <m/>
    <m/>
    <m/>
    <m/>
    <m/>
    <m/>
    <m/>
    <m/>
    <m/>
    <m/>
    <m/>
    <m/>
    <m/>
    <m/>
    <m/>
    <m/>
    <n v="2"/>
    <m/>
    <m/>
    <m/>
    <m/>
    <m/>
    <m/>
    <m/>
    <m/>
    <m/>
    <n v="2"/>
    <n v="2"/>
    <m/>
    <s v="100%"/>
    <s v="Emergency department;Community paramedicine;Community organization;Primary Care Practitioner;Ontario Health atHome;"/>
    <x v="0"/>
    <m/>
    <x v="0"/>
    <m/>
    <m/>
    <x v="0"/>
    <s v="English;"/>
    <x v="2"/>
    <s v="No, we do not track frailty status;"/>
    <s v="Embedded in the GEM assessment. Will use the CFS."/>
    <x v="1"/>
    <s v="No, we do not track dementia stage;"/>
    <m/>
    <x v="1"/>
    <s v="No, we do not track depression scores;"/>
    <s v="Uses the GDS embedded in the GEM assessment"/>
    <x v="0"/>
    <s v="No, we do not track anxiety scores;"/>
    <m/>
    <x v="0"/>
    <s v="No"/>
    <m/>
    <s v="Please use this updated data."/>
    <m/>
    <s v="Yes"/>
    <s v="mboyes@cmh.org"/>
    <m/>
    <n v="0"/>
    <n v="1"/>
  </r>
  <r>
    <n v="223"/>
    <d v="2026-06-29T17:12:47"/>
    <d v="2026-06-29T17:18:52"/>
    <s v="anonymous"/>
    <m/>
    <m/>
    <x v="0"/>
    <x v="61"/>
    <s v="GEM;"/>
    <x v="0"/>
    <m/>
    <s v="Geriatric Emergency Management (GEM)"/>
    <s v="mboyes@cmh.org"/>
    <x v="0"/>
    <m/>
    <x v="0"/>
    <x v="0"/>
    <m/>
    <m/>
    <m/>
    <s v="Geriatric Emergency Management Program"/>
    <m/>
    <m/>
    <n v="1336"/>
    <n v="1336"/>
    <m/>
    <m/>
    <n v="1336"/>
    <x v="0"/>
    <m/>
    <m/>
    <s v="Weekdays;Saturdays;Sundays;"/>
    <m/>
    <m/>
    <s v="835 King St. W "/>
    <x v="25"/>
    <x v="0"/>
    <x v="65"/>
    <m/>
    <m/>
    <m/>
    <m/>
    <x v="3"/>
    <m/>
    <m/>
    <m/>
    <m/>
    <m/>
    <s v="Kitchener, Waterloo, Wellesley, Wilmot and Woolwich (KW4) OHT;"/>
    <s v="1950 hours per year (37.5 hours/week"/>
    <m/>
    <m/>
    <m/>
    <m/>
    <m/>
    <m/>
    <m/>
    <n v="1"/>
    <m/>
    <m/>
    <m/>
    <m/>
    <m/>
    <m/>
    <m/>
    <m/>
    <m/>
    <n v="1"/>
    <m/>
    <m/>
    <m/>
    <m/>
    <m/>
    <m/>
    <m/>
    <m/>
    <m/>
    <n v="2"/>
    <n v="2"/>
    <m/>
    <s v="100%"/>
    <s v="Community organization;Community paramedicine;Emergency department;Ontario Health atHome;Primary Care Practitioner;"/>
    <x v="0"/>
    <m/>
    <x v="0"/>
    <m/>
    <m/>
    <x v="0"/>
    <s v="English;"/>
    <x v="2"/>
    <s v="No, we do not track frailty status;"/>
    <s v="Embedded in the GEM assessment; uses the CFS tool"/>
    <x v="1"/>
    <s v="No, we do not track dementia stage;"/>
    <m/>
    <x v="1"/>
    <s v="No, we do not track depression scores;"/>
    <s v="embedded in the assessment; uses the GDS"/>
    <x v="0"/>
    <s v="No, we do not track anxiety scores;"/>
    <m/>
    <x v="0"/>
    <s v="No"/>
    <m/>
    <s v="PLEASE USE THIS UPDATED DATA FROM APRIL 2024-MARCH 2025"/>
    <m/>
    <s v="Yes"/>
    <s v="mboyes@cmh.org"/>
    <m/>
    <n v="0"/>
    <n v="1"/>
  </r>
  <r>
    <n v="224"/>
    <d v="2026-06-29T17:18:54"/>
    <d v="2026-06-29T17:28:20"/>
    <s v="anonymous"/>
    <m/>
    <m/>
    <x v="0"/>
    <x v="40"/>
    <s v="GEM;"/>
    <x v="0"/>
    <m/>
    <s v="Geriatric Emergency Management (GEM)"/>
    <s v="mboyes@cmh.org"/>
    <x v="0"/>
    <m/>
    <x v="0"/>
    <x v="0"/>
    <m/>
    <m/>
    <m/>
    <s v="Geriatric Emergency Management Program"/>
    <s v="Geriatric Emergency Management Program"/>
    <m/>
    <n v="1453"/>
    <n v="1198"/>
    <m/>
    <m/>
    <n v="1198"/>
    <x v="0"/>
    <m/>
    <m/>
    <s v="Weekdays;Saturdays;Sundays;"/>
    <m/>
    <m/>
    <s v="911 Queen's Blvd"/>
    <x v="25"/>
    <x v="0"/>
    <x v="39"/>
    <m/>
    <m/>
    <m/>
    <m/>
    <x v="3"/>
    <m/>
    <m/>
    <m/>
    <m/>
    <m/>
    <s v="Kitchener, Waterloo, Wellesley, Wilmot and Woolwich (KW4) OHT;"/>
    <s v="1950 hours per year (37.5 hours/week"/>
    <m/>
    <m/>
    <m/>
    <m/>
    <m/>
    <m/>
    <m/>
    <n v="1"/>
    <m/>
    <m/>
    <m/>
    <m/>
    <m/>
    <m/>
    <m/>
    <m/>
    <m/>
    <n v="1"/>
    <m/>
    <m/>
    <m/>
    <m/>
    <m/>
    <m/>
    <m/>
    <m/>
    <m/>
    <n v="2"/>
    <n v="2"/>
    <m/>
    <s v="100%"/>
    <s v="Community organization;Emergency department;Ontario Health atHome;Primary Care Practitioner;"/>
    <x v="0"/>
    <m/>
    <x v="0"/>
    <m/>
    <m/>
    <x v="0"/>
    <s v="English;"/>
    <x v="2"/>
    <s v="No, we do not track frailty status;"/>
    <s v="Embedded in the GEM assessment; uses the CFS tool"/>
    <x v="1"/>
    <s v="No, we do not track dementia stage;"/>
    <m/>
    <x v="1"/>
    <s v="No, we do not track depression scores;"/>
    <s v="embedded in the GEM assessment; uses the GDS"/>
    <x v="0"/>
    <s v="No, we do not track anxiety scores;"/>
    <m/>
    <x v="0"/>
    <s v="No"/>
    <m/>
    <s v="Please use this updated data."/>
    <m/>
    <s v="Yes"/>
    <s v="mboyes@cmh.org"/>
    <m/>
    <n v="0"/>
    <n v="1"/>
  </r>
  <r>
    <n v="225"/>
    <d v="2026-06-29T17:28:32"/>
    <d v="2026-06-29T17:36:31"/>
    <s v="anonymous"/>
    <m/>
    <m/>
    <x v="0"/>
    <x v="62"/>
    <s v="Geriatric Emergency Management Program;"/>
    <x v="0"/>
    <m/>
    <s v="Geriatric Emergency Management (GEM)"/>
    <s v="mboyes@cmh.org"/>
    <x v="0"/>
    <m/>
    <x v="0"/>
    <x v="0"/>
    <m/>
    <m/>
    <m/>
    <s v="Geriatric Emergency Management Program"/>
    <s v="Geriatric Emergency Management Program"/>
    <m/>
    <n v="1099"/>
    <n v="1019"/>
    <m/>
    <m/>
    <n v="1019"/>
    <x v="0"/>
    <m/>
    <m/>
    <s v="Weekdays;"/>
    <m/>
    <m/>
    <s v="500 Whites Road"/>
    <x v="38"/>
    <x v="0"/>
    <x v="66"/>
    <s v="630 Dublin St. "/>
    <s v="Mount Forest"/>
    <s v="N0G 2L3"/>
    <m/>
    <x v="3"/>
    <m/>
    <m/>
    <m/>
    <m/>
    <m/>
    <s v="Guelph Wellington OHT;"/>
    <s v="1950 hours per year (37.5 hours/week"/>
    <m/>
    <m/>
    <m/>
    <m/>
    <m/>
    <m/>
    <m/>
    <m/>
    <m/>
    <m/>
    <m/>
    <m/>
    <m/>
    <m/>
    <m/>
    <m/>
    <m/>
    <n v="2"/>
    <m/>
    <m/>
    <m/>
    <m/>
    <m/>
    <m/>
    <m/>
    <m/>
    <m/>
    <n v="2"/>
    <n v="2"/>
    <m/>
    <s v="100%"/>
    <s v="Community organization;Ontario Health atHome;Emergency department;Primary Care Practitioner;"/>
    <x v="0"/>
    <m/>
    <x v="0"/>
    <m/>
    <m/>
    <x v="0"/>
    <s v="English;"/>
    <x v="2"/>
    <s v="No, we do not track frailty status;"/>
    <s v="Embedded in the GEM assessment; uses CFS tool"/>
    <x v="1"/>
    <s v="No, we do not track dementia stage;"/>
    <m/>
    <x v="1"/>
    <s v="No, we do not track depression scores;"/>
    <s v="Uses GDS embedded in the GEM assessment"/>
    <x v="0"/>
    <s v="No, we do not track anxiety scores;"/>
    <m/>
    <x v="0"/>
    <s v="No"/>
    <m/>
    <s v="This is a combined DATA for Palmerston Hospital and Louise Marshall Hospital"/>
    <m/>
    <s v="Yes"/>
    <s v="mboyes@cmh.org"/>
    <m/>
    <n v="0"/>
    <n v="1"/>
  </r>
  <r>
    <n v="226"/>
    <d v="2026-06-29T16:34:23"/>
    <d v="2026-06-30T09:57:02"/>
    <s v="anonymous"/>
    <m/>
    <m/>
    <x v="1"/>
    <x v="58"/>
    <s v="7135017;"/>
    <x v="1"/>
    <m/>
    <s v="Geriatric Outpatient clinic"/>
    <s v="alexandra.pirvulescu@tehn.ca"/>
    <x v="0"/>
    <m/>
    <x v="3"/>
    <x v="3"/>
    <m/>
    <s v="Geriatric Outpatient Clinic"/>
    <m/>
    <m/>
    <m/>
    <m/>
    <m/>
    <n v="667"/>
    <n v="207"/>
    <n v="0"/>
    <n v="874"/>
    <x v="0"/>
    <m/>
    <m/>
    <s v="Weekdays;"/>
    <m/>
    <m/>
    <s v="825 Coxwell Ave"/>
    <x v="7"/>
    <x v="0"/>
    <x v="62"/>
    <m/>
    <m/>
    <m/>
    <m/>
    <x v="1"/>
    <m/>
    <m/>
    <m/>
    <m/>
    <s v="East Toronto Health Partners OHT;"/>
    <m/>
    <s v="other"/>
    <n v="2"/>
    <n v="2"/>
    <m/>
    <m/>
    <n v="2"/>
    <m/>
    <m/>
    <m/>
    <m/>
    <m/>
    <m/>
    <m/>
    <m/>
    <m/>
    <m/>
    <m/>
    <m/>
    <m/>
    <m/>
    <n v="1"/>
    <m/>
    <m/>
    <m/>
    <m/>
    <m/>
    <m/>
    <m/>
    <n v="7"/>
    <n v="1"/>
    <n v="0"/>
    <s v="75% to &lt;100%"/>
    <m/>
    <x v="0"/>
    <m/>
    <x v="0"/>
    <m/>
    <m/>
    <x v="0"/>
    <s v="English;"/>
    <x v="2"/>
    <s v="No, we do not track frailty status;"/>
    <m/>
    <x v="1"/>
    <s v="No, we do not track dementia stage;"/>
    <m/>
    <x v="1"/>
    <s v="No, we do not track depression scores;"/>
    <m/>
    <x v="0"/>
    <s v="No, we do not track anxiety scores;"/>
    <m/>
    <x v="0"/>
    <s v="No"/>
    <m/>
    <m/>
    <m/>
    <s v="Yes"/>
    <s v="brianna.wolters@tehn.ca"/>
    <m/>
    <n v="0"/>
    <n v="1"/>
  </r>
  <r>
    <n v="227"/>
    <d v="2026-06-30T09:57:38"/>
    <d v="2026-06-30T10:01:07"/>
    <s v="anonymous"/>
    <m/>
    <m/>
    <x v="1"/>
    <x v="58"/>
    <s v="7135080;"/>
    <x v="0"/>
    <m/>
    <s v="Geriatric Outpatient Psych"/>
    <s v="marla.kaye@tehn.ca"/>
    <x v="0"/>
    <m/>
    <x v="16"/>
    <x v="3"/>
    <m/>
    <s v="Geriatric Psychiatry Outpatient Clinic"/>
    <m/>
    <m/>
    <m/>
    <m/>
    <n v="503"/>
    <n v="1609"/>
    <n v="569"/>
    <n v="560"/>
    <n v="2738"/>
    <x v="0"/>
    <m/>
    <m/>
    <s v="Weekdays;"/>
    <m/>
    <m/>
    <s v="825 Coxwell Ave"/>
    <x v="7"/>
    <x v="0"/>
    <x v="62"/>
    <m/>
    <m/>
    <m/>
    <m/>
    <x v="1"/>
    <m/>
    <m/>
    <m/>
    <m/>
    <s v="East Toronto Health Partners OHT;"/>
    <m/>
    <s v="1950 hours per year (37.5 hours/week"/>
    <m/>
    <m/>
    <m/>
    <m/>
    <m/>
    <n v="1.2"/>
    <m/>
    <m/>
    <m/>
    <m/>
    <m/>
    <m/>
    <m/>
    <m/>
    <m/>
    <m/>
    <m/>
    <n v="0.75"/>
    <m/>
    <m/>
    <m/>
    <m/>
    <m/>
    <m/>
    <m/>
    <m/>
    <m/>
    <n v="1.95"/>
    <n v="0.75"/>
    <n v="0"/>
    <s v="100%"/>
    <m/>
    <x v="0"/>
    <m/>
    <x v="0"/>
    <m/>
    <m/>
    <x v="0"/>
    <s v="English;"/>
    <x v="2"/>
    <s v="No, we do not track frailty status;"/>
    <m/>
    <x v="1"/>
    <s v="No, we do not track dementia stage;"/>
    <m/>
    <x v="0"/>
    <s v="Yes, at all visits;"/>
    <m/>
    <x v="2"/>
    <s v="Yes, at all visits;"/>
    <m/>
    <x v="0"/>
    <s v="No"/>
    <m/>
    <m/>
    <m/>
    <s v="Yes"/>
    <s v="brianna.wolters@tehn.ca"/>
    <m/>
    <n v="0"/>
    <n v="1"/>
  </r>
  <r>
    <n v="228"/>
    <d v="2026-06-30T10:01:09"/>
    <d v="2026-06-30T10:40:23"/>
    <s v="anonymous"/>
    <m/>
    <m/>
    <x v="1"/>
    <x v="58"/>
    <s v="7* 2 76 95 96 (IP Mental Health - LT Geriatrics);unsure;"/>
    <x v="0"/>
    <m/>
    <s v="Inpatient Ger Medicine Consult Service"/>
    <s v="jarred.rosenberg@tehn.ca"/>
    <x v="0"/>
    <m/>
    <x v="11"/>
    <x v="4"/>
    <m/>
    <m/>
    <m/>
    <m/>
    <s v="Inpatient Geriatric Medicine Consult Service"/>
    <m/>
    <n v="0"/>
    <n v="0"/>
    <n v="0"/>
    <n v="0"/>
    <n v="0"/>
    <x v="0"/>
    <m/>
    <m/>
    <s v="Weekdays;"/>
    <n v="1"/>
    <m/>
    <s v="825 Coxwell Ave"/>
    <x v="7"/>
    <x v="0"/>
    <x v="62"/>
    <m/>
    <m/>
    <m/>
    <m/>
    <x v="1"/>
    <m/>
    <m/>
    <m/>
    <m/>
    <s v="East Toronto Health Partners OHT;"/>
    <m/>
    <m/>
    <m/>
    <m/>
    <m/>
    <m/>
    <n v="1"/>
    <m/>
    <m/>
    <n v="1"/>
    <m/>
    <m/>
    <m/>
    <m/>
    <m/>
    <m/>
    <m/>
    <m/>
    <m/>
    <m/>
    <m/>
    <m/>
    <m/>
    <m/>
    <m/>
    <m/>
    <m/>
    <m/>
    <m/>
    <n v="2"/>
    <n v="1"/>
    <n v="0"/>
    <s v="75% to &lt;100%"/>
    <s v="hospital;"/>
    <x v="0"/>
    <m/>
    <x v="0"/>
    <m/>
    <m/>
    <x v="0"/>
    <s v="English;"/>
    <x v="2"/>
    <s v="No, we do not track frailty status;"/>
    <m/>
    <x v="1"/>
    <s v="No, we do not track dementia stage;"/>
    <m/>
    <x v="1"/>
    <s v="No, we do not track depression scores;"/>
    <m/>
    <x v="0"/>
    <s v="No, we do not track anxiety scores;"/>
    <m/>
    <x v="0"/>
    <s v="No"/>
    <m/>
    <m/>
    <m/>
    <s v="Yes"/>
    <s v="brianna.wolters@tehn.ca"/>
    <m/>
    <n v="0"/>
    <n v="1"/>
  </r>
  <r>
    <n v="229"/>
    <d v="2026-06-30T10:40:26"/>
    <d v="2026-06-30T10:44:57"/>
    <s v="anonymous"/>
    <m/>
    <m/>
    <x v="1"/>
    <x v="58"/>
    <s v="Transitional Care Unit CC;"/>
    <x v="0"/>
    <m/>
    <s v="Palliative Care"/>
    <s v="mary.falkner@tehn.ca"/>
    <x v="0"/>
    <m/>
    <x v="8"/>
    <x v="1"/>
    <m/>
    <m/>
    <m/>
    <m/>
    <m/>
    <s v="Palliative Care Unit"/>
    <m/>
    <m/>
    <m/>
    <m/>
    <n v="0"/>
    <x v="1"/>
    <s v="22"/>
    <s v="22"/>
    <s v="All of the above (e.g. a service operating 24/7);"/>
    <n v="1"/>
    <m/>
    <s v="825 Coxwell Ave"/>
    <x v="7"/>
    <x v="0"/>
    <x v="62"/>
    <m/>
    <m/>
    <m/>
    <m/>
    <x v="1"/>
    <m/>
    <m/>
    <m/>
    <m/>
    <s v="East Toronto Health Partners OHT;"/>
    <m/>
    <s v="1950 hours per year (37.5 hours/week"/>
    <n v="1"/>
    <n v="0.5"/>
    <m/>
    <m/>
    <m/>
    <m/>
    <m/>
    <n v="1"/>
    <n v="0.5"/>
    <n v="0.5"/>
    <m/>
    <m/>
    <m/>
    <n v="0.5"/>
    <n v="0.5"/>
    <m/>
    <m/>
    <m/>
    <m/>
    <n v="1"/>
    <m/>
    <m/>
    <m/>
    <m/>
    <m/>
    <n v="1"/>
    <s v="1 palliative specialist"/>
    <n v="5.5"/>
    <n v="5"/>
    <n v="0"/>
    <s v="75% to &lt;100%"/>
    <s v="hospital;"/>
    <x v="0"/>
    <m/>
    <x v="0"/>
    <m/>
    <m/>
    <x v="0"/>
    <s v="English;"/>
    <x v="2"/>
    <s v="No, we do not track frailty status;"/>
    <m/>
    <x v="1"/>
    <s v="No, we do not track dementia stage;"/>
    <m/>
    <x v="1"/>
    <s v="No, we do not track depression scores;"/>
    <m/>
    <x v="0"/>
    <s v="No, we do not track anxiety scores;"/>
    <m/>
    <x v="0"/>
    <s v="No"/>
    <m/>
    <m/>
    <m/>
    <s v="Yes"/>
    <s v="brianna.wolters@tehn.ca"/>
    <m/>
    <n v="0"/>
    <n v="1"/>
  </r>
  <r>
    <n v="230"/>
    <d v="2026-06-30T10:45:01"/>
    <d v="2026-06-30T10:48:17"/>
    <s v="anonymous"/>
    <m/>
    <m/>
    <x v="1"/>
    <x v="58"/>
    <s v="NA;"/>
    <x v="0"/>
    <m/>
    <s v="Palliative Integrated LTC Program"/>
    <s v="sarah.jerome@tehn.ca"/>
    <x v="0"/>
    <m/>
    <x v="8"/>
    <x v="2"/>
    <m/>
    <m/>
    <s v="palliative integrated LTC Program"/>
    <m/>
    <m/>
    <m/>
    <m/>
    <m/>
    <m/>
    <m/>
    <n v="0"/>
    <x v="0"/>
    <m/>
    <m/>
    <s v="Weekdays;"/>
    <n v="3"/>
    <m/>
    <s v="825 Coxwell Ave"/>
    <x v="7"/>
    <x v="0"/>
    <x v="62"/>
    <m/>
    <m/>
    <m/>
    <m/>
    <x v="1"/>
    <m/>
    <m/>
    <m/>
    <m/>
    <s v="East Toronto Health Partners OHT;"/>
    <m/>
    <s v="1950 hours per year (37.5 hours/week"/>
    <n v="1"/>
    <m/>
    <m/>
    <m/>
    <m/>
    <m/>
    <m/>
    <m/>
    <m/>
    <m/>
    <m/>
    <m/>
    <m/>
    <m/>
    <m/>
    <m/>
    <m/>
    <n v="1"/>
    <m/>
    <m/>
    <m/>
    <m/>
    <m/>
    <m/>
    <m/>
    <m/>
    <m/>
    <n v="2"/>
    <n v="1"/>
    <n v="0"/>
    <s v=""/>
    <s v="Community organization;Caregiver;"/>
    <x v="0"/>
    <m/>
    <x v="0"/>
    <m/>
    <m/>
    <x v="0"/>
    <s v="English;"/>
    <x v="2"/>
    <s v="No, we do not track frailty status;"/>
    <m/>
    <x v="1"/>
    <s v="No, we do not track dementia stage;"/>
    <m/>
    <x v="1"/>
    <s v="No, we do not track depression scores;"/>
    <m/>
    <x v="0"/>
    <s v="No, we do not track anxiety scores;"/>
    <m/>
    <x v="0"/>
    <s v="No"/>
    <m/>
    <m/>
    <m/>
    <s v="Yes"/>
    <s v="brianna.wolters@tehn.ca"/>
    <m/>
    <n v="0"/>
    <n v="1"/>
  </r>
  <r>
    <n v="231"/>
    <d v="2026-06-30T10:48:21"/>
    <d v="2026-06-30T10:50:16"/>
    <s v="anonymous"/>
    <m/>
    <m/>
    <x v="1"/>
    <x v="58"/>
    <s v="Transition Care CC;"/>
    <x v="0"/>
    <m/>
    <s v="Memory Care Unit"/>
    <s v="karen.kerry@tehn.ca"/>
    <x v="0"/>
    <m/>
    <x v="29"/>
    <x v="4"/>
    <m/>
    <m/>
    <m/>
    <m/>
    <s v="Memory Care Unit"/>
    <m/>
    <m/>
    <m/>
    <m/>
    <m/>
    <n v="0"/>
    <x v="1"/>
    <s v="12"/>
    <s v="12"/>
    <s v="All of the above (e.g. a service operating 24/7);"/>
    <m/>
    <m/>
    <s v="825 Coxwell Ave"/>
    <x v="7"/>
    <x v="0"/>
    <x v="62"/>
    <m/>
    <m/>
    <m/>
    <m/>
    <x v="1"/>
    <m/>
    <m/>
    <m/>
    <m/>
    <s v="East Toronto Health Partners OHT;"/>
    <m/>
    <s v="1950 hours per year (37.5 hours/week"/>
    <n v="1"/>
    <m/>
    <m/>
    <m/>
    <m/>
    <m/>
    <m/>
    <m/>
    <m/>
    <m/>
    <m/>
    <m/>
    <m/>
    <m/>
    <m/>
    <m/>
    <m/>
    <m/>
    <m/>
    <m/>
    <m/>
    <m/>
    <m/>
    <m/>
    <m/>
    <m/>
    <m/>
    <n v="1"/>
    <n v="0"/>
    <m/>
    <s v=""/>
    <m/>
    <x v="2"/>
    <m/>
    <x v="2"/>
    <m/>
    <m/>
    <x v="1"/>
    <s v="English"/>
    <x v="0"/>
    <m/>
    <m/>
    <x v="2"/>
    <m/>
    <m/>
    <x v="2"/>
    <m/>
    <m/>
    <x v="1"/>
    <m/>
    <m/>
    <x v="1"/>
    <m/>
    <m/>
    <m/>
    <m/>
    <s v="Yes"/>
    <s v="brianna.wolters@tehn.ca"/>
    <m/>
    <n v="0"/>
    <n v="1"/>
  </r>
  <r>
    <n v="232"/>
    <d v="2026-06-30T10:50:20"/>
    <d v="2026-06-30T10:52:10"/>
    <s v="anonymous"/>
    <m/>
    <m/>
    <x v="1"/>
    <x v="58"/>
    <s v="Unsure;"/>
    <x v="0"/>
    <m/>
    <s v="HELP "/>
    <s v="Rosemarie.Sears@tehn.ca"/>
    <x v="0"/>
    <m/>
    <x v="4"/>
    <x v="4"/>
    <m/>
    <m/>
    <m/>
    <m/>
    <s v="Hospital Elder Life Program"/>
    <m/>
    <m/>
    <m/>
    <m/>
    <m/>
    <n v="0"/>
    <x v="0"/>
    <m/>
    <m/>
    <s v="Weekdays;Saturdays;Sundays;"/>
    <m/>
    <m/>
    <s v="825 Coxwell Ave"/>
    <x v="7"/>
    <x v="0"/>
    <x v="62"/>
    <m/>
    <m/>
    <m/>
    <m/>
    <x v="1"/>
    <m/>
    <m/>
    <m/>
    <m/>
    <s v="East Toronto Health Partners OHT;"/>
    <m/>
    <m/>
    <m/>
    <m/>
    <m/>
    <m/>
    <m/>
    <m/>
    <m/>
    <m/>
    <m/>
    <m/>
    <m/>
    <m/>
    <m/>
    <m/>
    <m/>
    <m/>
    <m/>
    <m/>
    <m/>
    <m/>
    <m/>
    <m/>
    <m/>
    <m/>
    <m/>
    <m/>
    <m/>
    <n v="0"/>
    <n v="0"/>
    <m/>
    <s v=""/>
    <s v="Caregiver;Emergency department;Self-referral;hospital unit;"/>
    <x v="2"/>
    <m/>
    <x v="2"/>
    <m/>
    <m/>
    <x v="1"/>
    <s v="English"/>
    <x v="0"/>
    <m/>
    <m/>
    <x v="2"/>
    <m/>
    <m/>
    <x v="2"/>
    <m/>
    <m/>
    <x v="1"/>
    <m/>
    <m/>
    <x v="1"/>
    <m/>
    <m/>
    <m/>
    <m/>
    <s v="Yes"/>
    <s v="brianna.wolters@tehn.ca"/>
    <m/>
    <n v="0"/>
    <n v="1"/>
  </r>
  <r>
    <n v="233"/>
    <d v="2026-06-30T10:52:18"/>
    <d v="2026-06-30T15:07:35"/>
    <s v="anonymous"/>
    <m/>
    <m/>
    <x v="1"/>
    <x v="58"/>
    <s v="7131021;"/>
    <x v="0"/>
    <m/>
    <s v="Geriatric Emergency Management (GEM)"/>
    <s v="marc.ong@tehn.ca"/>
    <x v="0"/>
    <m/>
    <x v="0"/>
    <x v="0"/>
    <m/>
    <m/>
    <m/>
    <s v="Geriatric Emergency Management Program"/>
    <m/>
    <m/>
    <m/>
    <m/>
    <m/>
    <m/>
    <n v="0"/>
    <x v="0"/>
    <m/>
    <m/>
    <s v="Weekdays;Saturdays;Sundays;"/>
    <m/>
    <m/>
    <s v="825 Coxwell Ave"/>
    <x v="7"/>
    <x v="0"/>
    <x v="62"/>
    <m/>
    <m/>
    <m/>
    <m/>
    <x v="1"/>
    <m/>
    <m/>
    <m/>
    <m/>
    <s v="East Toronto Health Partners OHT;"/>
    <m/>
    <s v="1950 hours per year (37.5 hours/week"/>
    <n v="1"/>
    <m/>
    <m/>
    <m/>
    <m/>
    <m/>
    <m/>
    <m/>
    <n v="1"/>
    <m/>
    <m/>
    <m/>
    <m/>
    <n v="1"/>
    <m/>
    <m/>
    <m/>
    <n v="3"/>
    <m/>
    <m/>
    <m/>
    <m/>
    <m/>
    <m/>
    <m/>
    <m/>
    <m/>
    <n v="6"/>
    <n v="5"/>
    <n v="0.5"/>
    <s v=""/>
    <s v="emergency room;"/>
    <x v="0"/>
    <m/>
    <x v="0"/>
    <m/>
    <m/>
    <x v="0"/>
    <s v="English;"/>
    <x v="2"/>
    <s v="No, we do not track frailty status;"/>
    <m/>
    <x v="1"/>
    <s v="No, we do not track dementia stage;"/>
    <m/>
    <x v="1"/>
    <s v="No, we do not track depression scores;"/>
    <m/>
    <x v="0"/>
    <s v="No, we do not track anxiety scores;"/>
    <m/>
    <x v="0"/>
    <s v="No"/>
    <m/>
    <m/>
    <m/>
    <s v="Yes"/>
    <s v="brianna.wolters@tehn.ca"/>
    <m/>
    <n v="0"/>
    <n v="1"/>
  </r>
  <r>
    <n v="234"/>
    <d v="2026-06-30T21:09:42"/>
    <d v="2026-06-30T21:27:28"/>
    <s v="anonymous"/>
    <m/>
    <m/>
    <x v="1"/>
    <x v="23"/>
    <s v="Hospital Inpatients;"/>
    <x v="0"/>
    <m/>
    <s v="Inpatient Geriatric Consult Service"/>
    <s v="mihaela.nicula@bchsys.org"/>
    <x v="0"/>
    <m/>
    <x v="11"/>
    <x v="4"/>
    <m/>
    <m/>
    <m/>
    <m/>
    <s v="Inpatient Geriatric Medicine Consult Service"/>
    <m/>
    <n v="418"/>
    <n v="1323"/>
    <n v="0"/>
    <n v="0"/>
    <n v="1323"/>
    <x v="0"/>
    <m/>
    <m/>
    <s v="Weekdays;"/>
    <n v="2"/>
    <s v="Extracted from the tracker we used for our service"/>
    <s v="200 Terrace Hill St"/>
    <x v="16"/>
    <x v="0"/>
    <x v="23"/>
    <s v="238 Grand River St. N"/>
    <s v="Paris, ON "/>
    <s v="N3L 2N7"/>
    <m/>
    <x v="3"/>
    <m/>
    <m/>
    <m/>
    <m/>
    <m/>
    <s v="Brantford Brant Norfolk OHT;"/>
    <s v="1950 hours per year (37.5 hours/week"/>
    <m/>
    <n v="0"/>
    <n v="0.37"/>
    <n v="0"/>
    <n v="0.74"/>
    <n v="0"/>
    <n v="0"/>
    <n v="0"/>
    <n v="0.4"/>
    <n v="0"/>
    <n v="0"/>
    <n v="0"/>
    <n v="0"/>
    <n v="0"/>
    <n v="0"/>
    <n v="0"/>
    <n v="0"/>
    <n v="2"/>
    <n v="0"/>
    <n v="0"/>
    <n v="0"/>
    <n v="0"/>
    <n v="0"/>
    <m/>
    <m/>
    <m/>
    <s v="0"/>
    <n v="3.51"/>
    <n v="2.4"/>
    <n v="0.5"/>
    <s v="75% to &lt;100%"/>
    <s v="Inpatient hospital;"/>
    <x v="0"/>
    <m/>
    <x v="0"/>
    <m/>
    <s v="Assessment tools for clients who identify indigenous. Collaboration with indigenous navigation service."/>
    <x v="0"/>
    <s v="English;"/>
    <x v="1"/>
    <s v="Yes, at triage;"/>
    <s v="CFS "/>
    <x v="1"/>
    <s v="No, we do not track dementia stage;"/>
    <m/>
    <x v="1"/>
    <s v="No, we do not track depression scores;"/>
    <m/>
    <x v="0"/>
    <s v="No, we do not track anxiety scores;"/>
    <m/>
    <x v="0"/>
    <s v="No"/>
    <m/>
    <m/>
    <m/>
    <s v="Yes"/>
    <s v="mihaela.nicula@bchsys.org"/>
    <m/>
    <n v="0"/>
    <n v="1"/>
  </r>
  <r>
    <n v="235"/>
    <d v="2026-07-02T13:03:05"/>
    <d v="2026-07-02T13:12:53"/>
    <s v="anonymous"/>
    <m/>
    <m/>
    <x v="0"/>
    <x v="56"/>
    <s v="7* 5 10 20 (COM Clinics/Programs - General Clinic);"/>
    <x v="1"/>
    <s v="Elgin Geriatric Services"/>
    <s v="Geriatric Services Coordinated Intake"/>
    <s v="erica.haykus@stegh.on.ca"/>
    <x v="2"/>
    <m/>
    <x v="13"/>
    <x v="6"/>
    <m/>
    <m/>
    <m/>
    <m/>
    <m/>
    <m/>
    <n v="708"/>
    <m/>
    <m/>
    <m/>
    <n v="0"/>
    <x v="0"/>
    <m/>
    <m/>
    <s v="Weekdays;"/>
    <m/>
    <m/>
    <s v="189 Elm St, Main Building, 1st Floor"/>
    <x v="31"/>
    <x v="0"/>
    <x v="60"/>
    <m/>
    <m/>
    <m/>
    <m/>
    <x v="3"/>
    <m/>
    <m/>
    <m/>
    <m/>
    <m/>
    <s v="Elgin OHT;"/>
    <s v="1950 hours per year (37.5 hours/week"/>
    <m/>
    <n v="1"/>
    <m/>
    <m/>
    <m/>
    <m/>
    <m/>
    <m/>
    <m/>
    <m/>
    <m/>
    <m/>
    <m/>
    <m/>
    <m/>
    <m/>
    <m/>
    <m/>
    <m/>
    <m/>
    <m/>
    <m/>
    <m/>
    <m/>
    <m/>
    <m/>
    <m/>
    <n v="1"/>
    <n v="0"/>
    <n v="0"/>
    <s v="75% to &lt;100%"/>
    <s v="Caregiver;Emergency department;Ontario Health atHome;Primary Care Practitioner;"/>
    <x v="2"/>
    <m/>
    <x v="2"/>
    <m/>
    <m/>
    <x v="1"/>
    <s v="English"/>
    <x v="0"/>
    <m/>
    <m/>
    <x v="2"/>
    <m/>
    <m/>
    <x v="2"/>
    <m/>
    <m/>
    <x v="1"/>
    <m/>
    <m/>
    <x v="1"/>
    <m/>
    <m/>
    <m/>
    <m/>
    <s v="Yes"/>
    <s v="erica.haykus@stegh.on.ca"/>
    <m/>
    <n v="0"/>
    <n v="1"/>
  </r>
  <r>
    <n v="236"/>
    <d v="2026-07-02T13:12:56"/>
    <d v="2026-07-02T13:17:08"/>
    <s v="anonymous"/>
    <m/>
    <m/>
    <x v="1"/>
    <x v="56"/>
    <s v="7* 5 10 20 (COM Clinics/Programs - General Clinic);"/>
    <x v="1"/>
    <s v="Elgin Geriatric Services"/>
    <s v="Geriatric Services Coordinated Intake"/>
    <s v="erica.haykus@stegh.on.ca"/>
    <x v="2"/>
    <m/>
    <x v="13"/>
    <x v="6"/>
    <m/>
    <m/>
    <m/>
    <m/>
    <m/>
    <m/>
    <n v="739"/>
    <m/>
    <m/>
    <m/>
    <n v="0"/>
    <x v="0"/>
    <m/>
    <m/>
    <s v="Weekdays;"/>
    <m/>
    <m/>
    <s v="189 Elm St, Main Building, 1st Floor"/>
    <x v="31"/>
    <x v="0"/>
    <x v="60"/>
    <m/>
    <m/>
    <m/>
    <m/>
    <x v="3"/>
    <m/>
    <m/>
    <m/>
    <m/>
    <m/>
    <s v="Elgin OHT;"/>
    <s v="1950 hours per year (37.5 hours/week"/>
    <m/>
    <n v="1"/>
    <m/>
    <m/>
    <m/>
    <m/>
    <m/>
    <m/>
    <m/>
    <m/>
    <m/>
    <m/>
    <m/>
    <m/>
    <m/>
    <m/>
    <m/>
    <m/>
    <m/>
    <m/>
    <m/>
    <m/>
    <m/>
    <m/>
    <m/>
    <m/>
    <m/>
    <n v="1"/>
    <n v="0"/>
    <m/>
    <s v="75% to &lt;100%"/>
    <s v="Caregiver;Emergency department;Ontario Health atHome;Primary Care Practitioner;"/>
    <x v="2"/>
    <m/>
    <x v="2"/>
    <m/>
    <m/>
    <x v="1"/>
    <s v="English"/>
    <x v="0"/>
    <m/>
    <m/>
    <x v="2"/>
    <m/>
    <m/>
    <x v="2"/>
    <m/>
    <m/>
    <x v="1"/>
    <m/>
    <m/>
    <x v="1"/>
    <m/>
    <m/>
    <m/>
    <m/>
    <s v="Yes"/>
    <s v="erica.haykus@stegh.on.ca"/>
    <m/>
    <n v="0"/>
    <n v="1"/>
  </r>
  <r>
    <n v="237"/>
    <d v="2026-07-03T06:55:35"/>
    <d v="2026-07-03T15:31:44"/>
    <s v="anonymous"/>
    <m/>
    <d v="2026-07-23T09:49:53"/>
    <x v="0"/>
    <x v="37"/>
    <s v="Unsure on the Functional Centre alignment;"/>
    <x v="0"/>
    <m/>
    <s v="Acute Care of the Elderly "/>
    <s v="Tim.Rice@lhsc.on.ca"/>
    <x v="0"/>
    <m/>
    <x v="6"/>
    <x v="4"/>
    <s v="Acute Care of the Elderly (Inpatient Medicine Unit)"/>
    <m/>
    <m/>
    <m/>
    <s v="Acute Care of the Elderly/Geriatric Medicine Unit"/>
    <s v="."/>
    <n v="950"/>
    <n v="1100"/>
    <n v="0"/>
    <m/>
    <n v="1100"/>
    <x v="1"/>
    <s v="24"/>
    <s v="104"/>
    <s v="All of the above (e.g. a service operating 24/7);"/>
    <m/>
    <m/>
    <s v="800 Commissioners Road East"/>
    <x v="23"/>
    <x v="0"/>
    <x v="36"/>
    <m/>
    <m/>
    <m/>
    <m/>
    <x v="3"/>
    <m/>
    <m/>
    <m/>
    <m/>
    <m/>
    <s v="Middlesex London OHT;ACE also routinely serves older adults transferred or admitted from surrounding OHTs within the Ontario Health – West Region, including:Oxford OHT  Elgin OHT  Chatham‑Kent OHT  Sarnia‑Lambton OHT  Huron‑Perth OHT  Grey‑Bruce OHT  Windsor‑Essex OHT (less frequent but still within LHSC’s tertiary catchment);"/>
    <s v="1950 hours per year (37.5 hours/week"/>
    <n v="0.6"/>
    <n v="1"/>
    <n v="0"/>
    <n v="1"/>
    <n v="1"/>
    <n v="0"/>
    <n v="0"/>
    <n v="1"/>
    <n v="1"/>
    <n v="0.4"/>
    <n v="0"/>
    <n v="8.42"/>
    <n v="1"/>
    <n v="1"/>
    <n v="0.4"/>
    <n v="0"/>
    <n v="0"/>
    <n v="14.74"/>
    <n v="8.42"/>
    <n v="1"/>
    <n v="0"/>
    <n v="1"/>
    <n v="0"/>
    <m/>
    <m/>
    <n v="3.1"/>
    <s v="Charge Nurses - 2.1 (shared charge nurse amongst 3 units) , Patient Care facilitator - 1.0 . Geriatric Psych available on consult basis"/>
    <n v="41.980000000000004"/>
    <n v="42.480000000000004"/>
    <n v="6"/>
    <s v="100%"/>
    <s v="Emergency department;Primary Care Practitioner;"/>
    <x v="1"/>
    <s v="ACE does not use a formal patient‑experience tool or standardized set of questions to collect older adult experience data. However, we have a patient experience Survey that asks question pertaining to their stay. Such as: Received enough information from hospital staff after you left the hospital, Involved as much as you wanted to be in decisions about your care and treatment? has a better understanding of your condition when you left the hospital? Amongst other questions. "/>
    <x v="0"/>
    <m/>
    <s v="LHSC provides a range of culturally responsive services that support patients from diverse backgrounds. These include: Indigenous Patient Navigator Program, Indigenous Healing Space, Multilingual Interpretation Services, Spiritual Care Services, Diversity, Inclusion &amp; Anti‑Racism Supports e.g Black Health team and specific pathways for patients with sickle cell, Accessibility Services"/>
    <x v="1"/>
    <s v="English;Multilingual Interpretation Services ;"/>
    <x v="2"/>
    <s v="Not routinely assessed / episodic use of the Clinical Frailty Index;"/>
    <s v="episodic use of the Clinical Frailty Index"/>
    <x v="1"/>
    <s v="No, we do not track dementia stage;"/>
    <m/>
    <x v="1"/>
    <s v="_x0009_ Not routinely assessed/ episodic use of the Geriatric Depression Score ;"/>
    <s v="Not routinely assessed/ episodic use of the Geriatric Depression Score "/>
    <x v="0"/>
    <s v="Not routinely assessed/ episodic use of the Geriatric Anxiety Scale ;"/>
    <s v="Geriatric Anxiety Scale"/>
    <x v="2"/>
    <s v="Yes"/>
    <s v="Well being Index - It measures:  burnout  fatigue  emotional distress  work‑life integration  overall well‑being  risk for turnover. Also Safety incident reporting (RL6), Sick time, overtime, and absenteeism trends, Workplace violence reporting, Occupational Health &amp; Safety data, LHSC offers:  Employee Assistance Program (EAP)  Mental health counselling supports  Wellness initiatives and resilience resources  Peer support programs"/>
    <s v="Restraint Reduction Team including core components of implementing a new restraint policy, case-based management, at the elbow education and interdisciplinary team involvement.  Successful implementation: For ACE:_x0009__x000a_Restraint Days: Decreased from 1,440 in 2021–2022 to 841 in 2023–2024. _x000a_Falls: Little change to frequency or severity. _x000a_Psychotropic drug use: In restrained Patients: Decreased from 41% to 33%. In Non-Restrained Patients: Decreased from 23% to 21%_x000a__x000a_Organization wide inpatient delirium screening using a 4AT score occurs daily x 4 days and as needed thereafter_x000a__x000a_Falls risk (MORSE) is assessed using the Falls Risk Assessment tool q 12 hrs. _x000a__x000a_Lose the Tube - quality and safety initiative focused on reducing unnecessary urinary catheter use_x000a__x000a_pressure injury prevention - Braden Risk Assessment. And Pressure Injury Prevalence Survey (IPIP). The IPIP survey is a snapshot survey of inpatients that provides valuable data points used to support and monitor our pressure injury rates and identify opportunities to improve prevention practices._x000a__x000a_DECA Training - DECA is a practical, person‑centred dementia training program that equips staff with the skills to understand behaviors, reduce distress, and provide safe, compassionate care for older adults with cognitive impairment._x000a__x000a_DOS Charting - Used to track responsive behaviours in patients with dementia/delirium_x000a__x000a_The Acute Care of the Elderly team collaborated on a quality improvement initiative focused on patients with cognitive impairment who are at high risk of aspiration. The project examined whether these patients were being discharged from hospital with a completed Goals of Care (GOC) conversation. Initial review showed that only 46% of this population left hospital with GOC discussions completed. Through targeted interventions, daily review, and interdisciplinary coordination, the team achieved a peak of 100% completion for GOC conversations prior to discharge for patients with these diagnoses. Building on this success, the team is now working with IT to develop an automatic trigger in Cerner that would prompt a palliative care consultation for GOC conversations whenever a patient with these diagnoses is admitted to ACE._x000a__x000a_Our medical teams are capped at 25 patients, which means some individuals who meet ACE criteria may be admitted under another service when our teams have reached capacity. Here is some additional data on patients that are &gt;= 70 years old with an admitting diagnosis of : Pneumonia, Falls, Delirium, COPD, Functional decline, Constipation, CHF and excluding our specialty services. _x000a_Med Service                     Distinct Count visit_x000a_Medicine Purple Team_x0009_413_x000a_Medicine Gold Team_x0009_533_x000a_Medicine Green Team_x0009_76_x000a_Medicine Blue Team_x0009_571_x000a__x000a__x000a__x000a_"/>
    <s v="The Acute Care of the Elderly (ACE) team at Victoria Hospital has transformed how they care for older adults by significantly reducing the use of restraints. Recognizing that restraints often cause more harm than benefit, the team launched a quality improvement initiative in March 2022 to prioritize safer, evidence‑based alternatives.  Restraint use became a daily focus: each morning, the team reviews which patients are restrained, why, and how restraints can be safely removed. A nurse practitioner collaborates closely with the interdisciplinary team to develop individualized plans, while families receive clear explanations about the risks of restraints and the limited situations where they are truly necessary.  The initiative is grounded in teamwork and best practice guidelines, particularly RNAO recommendations that emphasize restraints are not effective for preventing falls or managing agitation. The ACE team adopted a shared‑responsibility model for falls prevention, ensuring physicians, nurses, and allied health all contribute to safer care.  The results have been substantial. Restraint days dropped from 1,440 to 841, and the proportion of patient visits involving restraints decreased from 47% to 38%. Use of psychotropic medications declined, workplace violence incidents fell, and fall rates remained stable—demonstrating that reducing restraints did not compromise safety.  This sustained improvement reflects a culture shift toward compassionate, patient‑centred care."/>
    <s v="Yes"/>
    <s v="Alexander.tischenko@lhsc.on.ca"/>
    <m/>
    <n v="0"/>
    <n v="1"/>
  </r>
  <r>
    <n v="238"/>
    <d v="2026-07-06T13:34:02"/>
    <d v="2026-07-06T13:53:20"/>
    <s v="anonymous"/>
    <m/>
    <m/>
    <x v="0"/>
    <x v="30"/>
    <s v="unknown-Primary Care Family Health Team;"/>
    <x v="0"/>
    <m/>
    <s v="MINT Memory Clinic"/>
    <s v="lindsay.mcgee@lwafht.ca"/>
    <x v="0"/>
    <m/>
    <x v="20"/>
    <x v="5"/>
    <s v="Primary Care Based Memory Clinics (e.g. MINT)"/>
    <m/>
    <m/>
    <m/>
    <m/>
    <m/>
    <n v="107"/>
    <n v="107"/>
    <m/>
    <m/>
    <n v="107"/>
    <x v="0"/>
    <m/>
    <m/>
    <s v="Usually try to run two clinics a month at both Listowel and Wingham sites, however based on provider availability, etc., at times it is only 1 day per month.;"/>
    <m/>
    <m/>
    <s v="185 Inkerman St."/>
    <x v="39"/>
    <x v="0"/>
    <x v="67"/>
    <s v="271 Frances St. "/>
    <s v="Wingham"/>
    <s v="N0G 2W0"/>
    <m/>
    <x v="3"/>
    <m/>
    <m/>
    <m/>
    <m/>
    <m/>
    <s v="Huron Perth and Area OHT;"/>
    <s v="1950 hours per year (37.5 hours/week"/>
    <m/>
    <m/>
    <m/>
    <m/>
    <m/>
    <m/>
    <m/>
    <m/>
    <m/>
    <m/>
    <m/>
    <m/>
    <m/>
    <m/>
    <m/>
    <m/>
    <m/>
    <m/>
    <m/>
    <m/>
    <m/>
    <m/>
    <m/>
    <m/>
    <m/>
    <m/>
    <s v="NP - 4 days per month; RN 12 days per month (plus 2 additional prep days); SW 8 days per month; Pharmacist 4 days per month; Physician - 4 days/month; Admin support - 2 days per month"/>
    <n v="0"/>
    <n v="0"/>
    <m/>
    <s v=""/>
    <s v="Accept internal referrals only, using our FHT referral form.;"/>
    <x v="2"/>
    <m/>
    <x v="2"/>
    <m/>
    <m/>
    <x v="1"/>
    <s v="English"/>
    <x v="0"/>
    <m/>
    <m/>
    <x v="2"/>
    <m/>
    <m/>
    <x v="2"/>
    <m/>
    <m/>
    <x v="1"/>
    <m/>
    <m/>
    <x v="1"/>
    <m/>
    <m/>
    <m/>
    <m/>
    <s v="Yes"/>
    <s v="Jody.glover@sjhc.london.on.ca"/>
    <m/>
    <n v="0"/>
    <n v="1"/>
  </r>
  <r>
    <n v="239"/>
    <d v="2026-07-06T13:53:36"/>
    <d v="2026-07-06T14:03:10"/>
    <s v="anonymous"/>
    <m/>
    <m/>
    <x v="1"/>
    <x v="30"/>
    <s v="Unknown - Primary Care Family Health Team;"/>
    <x v="0"/>
    <m/>
    <s v="MINT Memory Clinic"/>
    <s v="lindsay.mcgee@lwafht.ca"/>
    <x v="0"/>
    <m/>
    <x v="20"/>
    <x v="5"/>
    <s v="Primary Care Based Memory Clinics (e.g. MINT)"/>
    <m/>
    <m/>
    <m/>
    <m/>
    <m/>
    <n v="120"/>
    <n v="120"/>
    <m/>
    <m/>
    <n v="120"/>
    <x v="0"/>
    <m/>
    <m/>
    <s v="Runs at both locations - Listowl and Wingham; usually try to run 2 clinics a month at both sites, however based on provider availability, etc., at times it is only 1 day per month.;"/>
    <m/>
    <m/>
    <s v="185 Inkerman St."/>
    <x v="39"/>
    <x v="0"/>
    <x v="67"/>
    <s v="271 Frances St."/>
    <s v="Wingham"/>
    <s v="N0G 2W0"/>
    <m/>
    <x v="3"/>
    <m/>
    <m/>
    <m/>
    <m/>
    <m/>
    <s v="Huron Perth and Area OHT;"/>
    <m/>
    <m/>
    <m/>
    <m/>
    <m/>
    <m/>
    <m/>
    <m/>
    <m/>
    <m/>
    <m/>
    <m/>
    <m/>
    <m/>
    <m/>
    <m/>
    <m/>
    <m/>
    <m/>
    <m/>
    <m/>
    <m/>
    <m/>
    <m/>
    <m/>
    <m/>
    <n v="1"/>
    <s v="NP-4 days/month; RN-12 days/month + 2 additional prep days; SW-8 days/month; Pharmacist-4 days/month; Physician-4 days/month; Admin Support-2 days/month"/>
    <n v="0"/>
    <n v="1"/>
    <m/>
    <s v=""/>
    <s v="Accept internal referrals only using our FHT referral form.;"/>
    <x v="2"/>
    <m/>
    <x v="2"/>
    <m/>
    <m/>
    <x v="1"/>
    <s v="English"/>
    <x v="0"/>
    <m/>
    <m/>
    <x v="2"/>
    <m/>
    <m/>
    <x v="2"/>
    <m/>
    <m/>
    <x v="1"/>
    <m/>
    <m/>
    <x v="1"/>
    <m/>
    <m/>
    <m/>
    <m/>
    <s v="Yes"/>
    <s v="jody.glover@sjhc.london.on.ca"/>
    <m/>
    <n v="0"/>
    <n v="1"/>
  </r>
  <r>
    <n v="240"/>
    <d v="2026-07-06T12:03:39"/>
    <d v="2026-07-06T14:57:18"/>
    <s v="anonymous"/>
    <m/>
    <m/>
    <x v="1"/>
    <x v="63"/>
    <s v="7* 5 10 20 (COM Clinics/Programs - General Clinic);"/>
    <x v="0"/>
    <m/>
    <s v="Memory Clinic"/>
    <s v="cparra@lihc.on.ca"/>
    <x v="0"/>
    <m/>
    <x v="20"/>
    <x v="5"/>
    <s v="Primary Care Based Memory Clinics (e.g. MINT)"/>
    <s v="Specialist Based Memory Clinics"/>
    <m/>
    <m/>
    <m/>
    <m/>
    <n v="12"/>
    <n v="76"/>
    <n v="41"/>
    <n v="0"/>
    <n v="117"/>
    <x v="0"/>
    <m/>
    <m/>
    <m/>
    <n v="21"/>
    <s v="N/A"/>
    <s v="1355 Huron St., Unit 7"/>
    <x v="23"/>
    <x v="0"/>
    <x v="68"/>
    <m/>
    <m/>
    <m/>
    <m/>
    <x v="3"/>
    <m/>
    <m/>
    <m/>
    <m/>
    <m/>
    <s v="Middlesex London OHT;"/>
    <s v="half a day once a month"/>
    <n v="0.02"/>
    <n v="0"/>
    <n v="0.04"/>
    <n v="0"/>
    <n v="0"/>
    <n v="0"/>
    <n v="0"/>
    <n v="0"/>
    <n v="0"/>
    <n v="0"/>
    <n v="0"/>
    <n v="0"/>
    <n v="0"/>
    <n v="0"/>
    <n v="0"/>
    <n v="0"/>
    <n v="0"/>
    <n v="0.02"/>
    <n v="0.02"/>
    <m/>
    <n v="0.02"/>
    <n v="0"/>
    <n v="0"/>
    <m/>
    <m/>
    <m/>
    <s v="0"/>
    <n v="0.12000000000000001"/>
    <n v="0.06"/>
    <n v="0"/>
    <s v="100%"/>
    <s v="Community organization;"/>
    <x v="1"/>
    <s v="MoCA"/>
    <x v="1"/>
    <s v="PS Suites"/>
    <m/>
    <x v="1"/>
    <s v="English;"/>
    <x v="1"/>
    <s v="Yes, at initial visit;"/>
    <s v="Unknown"/>
    <x v="0"/>
    <s v="Yes, at initial visit;"/>
    <s v="Cornwell Scale of Dementia and Depression"/>
    <x v="0"/>
    <s v="Yes, at initial visit;Yes, at follow-up;"/>
    <s v="Cornwell Scale of Dementia and Depression"/>
    <x v="2"/>
    <s v="Yes, at initial visit;Yes, at follow-up;"/>
    <s v="PHQ 9, Eq-5D-5L Health Questionnaire "/>
    <x v="2"/>
    <s v="Yes"/>
    <s v="PS Suite"/>
    <m/>
    <m/>
    <s v="Yes"/>
    <s v="ajaman@lihc.on.ca"/>
    <m/>
    <n v="0"/>
    <n v="1"/>
  </r>
  <r>
    <n v="241"/>
    <d v="2026-07-06T14:57:38"/>
    <d v="2026-07-06T15:10:58"/>
    <s v="anonymous"/>
    <m/>
    <m/>
    <x v="0"/>
    <x v="63"/>
    <s v="Aging at Home;"/>
    <x v="0"/>
    <m/>
    <s v="Seniors' WrapAround Services"/>
    <s v="cparra@lihc.on.ca"/>
    <x v="0"/>
    <m/>
    <x v="30"/>
    <x v="5"/>
    <s v="Seniors' WrapAround Services"/>
    <s v="WrapAround Support"/>
    <m/>
    <m/>
    <m/>
    <m/>
    <n v="249"/>
    <n v="2277"/>
    <n v="3805"/>
    <m/>
    <n v="6082"/>
    <x v="0"/>
    <m/>
    <m/>
    <s v="Weekdays;"/>
    <n v="5"/>
    <s v="Schedule Monitoring"/>
    <s v="659 Dundas Street"/>
    <x v="23"/>
    <x v="0"/>
    <x v="69"/>
    <s v=" 1355 Huron St Unit 7"/>
    <s v="London"/>
    <s v="N5V 1R9"/>
    <m/>
    <x v="3"/>
    <m/>
    <m/>
    <m/>
    <m/>
    <m/>
    <s v="Middlesex London OHT;"/>
    <s v="1950 hours per year (37.5 hours/week"/>
    <n v="1"/>
    <n v="0"/>
    <n v="0"/>
    <n v="0"/>
    <n v="0"/>
    <n v="0"/>
    <n v="0"/>
    <n v="0"/>
    <n v="0"/>
    <n v="0"/>
    <n v="0"/>
    <n v="0"/>
    <n v="0"/>
    <n v="0"/>
    <n v="0"/>
    <n v="0"/>
    <n v="0"/>
    <n v="0"/>
    <n v="0"/>
    <n v="0"/>
    <n v="0"/>
    <n v="0"/>
    <n v="0"/>
    <m/>
    <m/>
    <n v="7"/>
    <s v="Community Workers 7 FTE"/>
    <n v="1"/>
    <n v="7"/>
    <n v="1"/>
    <s v="75% to &lt;100%"/>
    <s v="Community organization;Primary Care Practitioner;Ontario Health atHome;"/>
    <x v="1"/>
    <s v="PS Suites "/>
    <x v="1"/>
    <s v="PS Suites"/>
    <m/>
    <x v="4"/>
    <s v="English;French;"/>
    <x v="1"/>
    <s v="Yes, at initial visit;"/>
    <m/>
    <x v="2"/>
    <m/>
    <m/>
    <x v="2"/>
    <m/>
    <m/>
    <x v="1"/>
    <m/>
    <m/>
    <x v="0"/>
    <s v="No"/>
    <m/>
    <m/>
    <m/>
    <s v="Yes"/>
    <s v="ajaman@lihc.on.ca"/>
    <m/>
    <n v="0"/>
    <n v="1"/>
  </r>
  <r>
    <n v="242"/>
    <d v="2026-07-06T15:11:24"/>
    <d v="2026-07-06T15:18:49"/>
    <s v="anonymous"/>
    <m/>
    <m/>
    <x v="1"/>
    <x v="63"/>
    <s v="Agine at Home;"/>
    <x v="0"/>
    <m/>
    <s v="Seniors' WrapAround Services"/>
    <s v="cparra@lihc.on.ca"/>
    <x v="0"/>
    <m/>
    <x v="30"/>
    <x v="5"/>
    <s v="Seniors' WrapAround"/>
    <m/>
    <m/>
    <m/>
    <m/>
    <m/>
    <n v="246"/>
    <n v="2562"/>
    <n v="3737"/>
    <m/>
    <n v="6299"/>
    <x v="0"/>
    <m/>
    <m/>
    <s v="Weekdays;"/>
    <n v="5"/>
    <s v="Appointment Monitoring"/>
    <s v="659 Dundas Street"/>
    <x v="23"/>
    <x v="0"/>
    <x v="69"/>
    <s v=" 1355 Huron St Unit 7"/>
    <s v="London"/>
    <s v="N5V 1R9"/>
    <m/>
    <x v="3"/>
    <m/>
    <m/>
    <m/>
    <m/>
    <m/>
    <s v="Middlesex London OHT;"/>
    <s v="1950 hours per year (37.5 hours/week"/>
    <n v="1"/>
    <n v="0"/>
    <n v="0"/>
    <n v="0"/>
    <n v="0"/>
    <n v="0"/>
    <n v="0"/>
    <n v="0"/>
    <n v="0"/>
    <n v="0"/>
    <n v="0"/>
    <n v="0"/>
    <n v="0"/>
    <n v="0"/>
    <n v="0"/>
    <n v="0"/>
    <n v="0"/>
    <n v="0"/>
    <n v="0"/>
    <n v="0"/>
    <n v="0"/>
    <n v="0"/>
    <n v="0"/>
    <m/>
    <m/>
    <n v="6"/>
    <s v="Community Worker 6 FTE"/>
    <n v="1"/>
    <n v="6"/>
    <n v="1"/>
    <s v="75% to &lt;100%"/>
    <s v="Ontario Health atHome;Community organization;Primary Care Practitioner;"/>
    <x v="1"/>
    <s v="PS Suites"/>
    <x v="0"/>
    <m/>
    <m/>
    <x v="4"/>
    <s v="English;French;"/>
    <x v="0"/>
    <m/>
    <m/>
    <x v="2"/>
    <m/>
    <m/>
    <x v="2"/>
    <m/>
    <m/>
    <x v="1"/>
    <m/>
    <m/>
    <x v="0"/>
    <s v="No"/>
    <m/>
    <m/>
    <m/>
    <s v="Yes"/>
    <s v="ajaman@lihc.on.ca"/>
    <m/>
    <n v="0"/>
    <n v="1"/>
  </r>
  <r>
    <n v="243"/>
    <d v="2026-07-06T15:04:49"/>
    <d v="2026-07-06T15:50:23"/>
    <s v="anonymous"/>
    <m/>
    <m/>
    <x v="1"/>
    <x v="64"/>
    <s v="7* 3 40 96 (AC Day/Night Care - Geriatric);"/>
    <x v="0"/>
    <m/>
    <s v="Hospital Elder Life Program (HELP)"/>
    <s v="hkarrow@bluewaterhealth.ca"/>
    <x v="0"/>
    <m/>
    <x v="4"/>
    <x v="4"/>
    <s v="HELP"/>
    <s v="Delirium Prevention"/>
    <m/>
    <m/>
    <s v="Hospital Elder Life Program"/>
    <m/>
    <n v="643"/>
    <n v="2770"/>
    <n v="0"/>
    <n v="0"/>
    <n v="2770"/>
    <x v="0"/>
    <m/>
    <m/>
    <s v="Weekdays;"/>
    <m/>
    <m/>
    <s v="89 Norman Street"/>
    <x v="40"/>
    <x v="0"/>
    <x v="70"/>
    <m/>
    <m/>
    <m/>
    <m/>
    <x v="3"/>
    <m/>
    <m/>
    <m/>
    <m/>
    <m/>
    <s v="Sarnia Lambton OHT;"/>
    <s v="1950 hours per year (37.5 hours/week"/>
    <m/>
    <n v="1"/>
    <m/>
    <m/>
    <m/>
    <m/>
    <m/>
    <m/>
    <m/>
    <m/>
    <m/>
    <m/>
    <m/>
    <m/>
    <m/>
    <m/>
    <m/>
    <m/>
    <m/>
    <m/>
    <m/>
    <m/>
    <m/>
    <m/>
    <m/>
    <m/>
    <m/>
    <n v="1"/>
    <n v="0"/>
    <n v="0"/>
    <s v="100%"/>
    <s v="Hospital Medicine/Surgical Units (Physician/MRP, CN etc);"/>
    <x v="1"/>
    <s v="Program does not use a specific tool however has developed a set of standard questions that are asked of both patients and caregivers."/>
    <x v="1"/>
    <s v="Program does not use a specific tool however has developed a set of standard questions that are asked of both patients and caregivers."/>
    <m/>
    <x v="1"/>
    <s v="English;"/>
    <x v="2"/>
    <s v="No, we do not track frailty status;"/>
    <m/>
    <x v="1"/>
    <s v="No, we do not track dementia stage;"/>
    <m/>
    <x v="1"/>
    <s v="No, we do not track depression scores;"/>
    <m/>
    <x v="0"/>
    <s v="No, we do not track anxiety scores;"/>
    <m/>
    <x v="2"/>
    <s v="Yes"/>
    <s v="Set of questions are asked to HELP Volunteers"/>
    <s v="HELP is an evidence-based, volunteer led program designed to prevent delirium and functional decline in older hospitalized adults.  The program is delivered at the patients bed-side by trained volunteers.  "/>
    <s v="FY 2025/26 HELP Infographic"/>
    <s v="Yes"/>
    <s v="pgilmore@bluewaterhealth.ca"/>
    <m/>
    <n v="0"/>
    <n v="1"/>
  </r>
  <r>
    <n v="244"/>
    <d v="2026-07-06T15:40:51"/>
    <d v="2026-07-06T15:52:38"/>
    <s v="anonymous"/>
    <m/>
    <m/>
    <x v="0"/>
    <x v="65"/>
    <s v="unknown;"/>
    <x v="1"/>
    <s v="https://www.bfmc.ca/home"/>
    <s v="Memory Clinic"/>
    <s v="erin.chapman@lhsc.on.ca"/>
    <x v="0"/>
    <m/>
    <x v="20"/>
    <x v="5"/>
    <s v="Primary Care Based Memory Clinics (e.g. MINT)"/>
    <m/>
    <m/>
    <m/>
    <m/>
    <m/>
    <n v="12"/>
    <n v="12"/>
    <m/>
    <m/>
    <n v="12"/>
    <x v="0"/>
    <m/>
    <m/>
    <s v="Weekdays;Monday-Friday 8:30 am - 4:30 pm;"/>
    <m/>
    <m/>
    <s v="1228 Commissioners Road West"/>
    <x v="23"/>
    <x v="0"/>
    <x v="71"/>
    <m/>
    <m/>
    <m/>
    <m/>
    <x v="3"/>
    <m/>
    <m/>
    <m/>
    <m/>
    <m/>
    <s v="Middlesex London OHT;"/>
    <s v="Memory Clinic runs 1 day/month"/>
    <m/>
    <m/>
    <m/>
    <m/>
    <m/>
    <m/>
    <m/>
    <m/>
    <m/>
    <m/>
    <m/>
    <m/>
    <m/>
    <m/>
    <m/>
    <m/>
    <m/>
    <m/>
    <m/>
    <m/>
    <m/>
    <m/>
    <m/>
    <m/>
    <m/>
    <n v="3.1"/>
    <s v="Total FTEs: 3.1  for one memory clinic per month (staff includes NP, MD, Social Worker, Pharmacist, OT and Dietitian)."/>
    <n v="0"/>
    <n v="3.1"/>
    <m/>
    <s v=""/>
    <m/>
    <x v="2"/>
    <m/>
    <x v="2"/>
    <m/>
    <m/>
    <x v="1"/>
    <s v="English"/>
    <x v="0"/>
    <m/>
    <m/>
    <x v="2"/>
    <m/>
    <m/>
    <x v="2"/>
    <m/>
    <m/>
    <x v="1"/>
    <m/>
    <m/>
    <x v="1"/>
    <m/>
    <m/>
    <m/>
    <m/>
    <s v="Yes"/>
    <s v="jody.glover@sjhc.london.on.ca"/>
    <m/>
    <n v="0"/>
    <n v="1"/>
  </r>
  <r>
    <n v="245"/>
    <d v="2026-07-07T09:47:17"/>
    <d v="2026-07-07T10:01:44"/>
    <s v="anonymous"/>
    <m/>
    <m/>
    <x v="0"/>
    <x v="66"/>
    <s v="unknown;"/>
    <x v="0"/>
    <m/>
    <s v="In-Patient Geriatric Consult "/>
    <s v="krupa.dighe@wrh.on.ca"/>
    <x v="0"/>
    <m/>
    <x v="11"/>
    <x v="4"/>
    <m/>
    <m/>
    <m/>
    <m/>
    <s v="Inpatient Geriatric Medicine Consult Service"/>
    <m/>
    <n v="864"/>
    <n v="864"/>
    <m/>
    <m/>
    <n v="864"/>
    <x v="0"/>
    <m/>
    <m/>
    <s v="Weekdays;M-F  8 am - 5 pm;"/>
    <m/>
    <s v="wait time is 24-48 hours"/>
    <s v="1995 Lens Ave."/>
    <x v="26"/>
    <x v="0"/>
    <x v="72"/>
    <s v="1030 Ouellette Ave. (Ouellette Campus)"/>
    <s v="Windsor"/>
    <s v="N9A 1E1"/>
    <m/>
    <x v="3"/>
    <m/>
    <m/>
    <m/>
    <m/>
    <m/>
    <s v="Windsor Essex OHT;"/>
    <m/>
    <m/>
    <m/>
    <m/>
    <m/>
    <m/>
    <m/>
    <m/>
    <m/>
    <m/>
    <m/>
    <m/>
    <m/>
    <m/>
    <m/>
    <m/>
    <m/>
    <m/>
    <m/>
    <m/>
    <m/>
    <m/>
    <m/>
    <m/>
    <m/>
    <m/>
    <n v="1"/>
    <s v="1 site has 1 Geriatrician per weekday; no allied health.  "/>
    <n v="0"/>
    <n v="1"/>
    <m/>
    <s v="75% to &lt;100%"/>
    <m/>
    <x v="2"/>
    <m/>
    <x v="2"/>
    <m/>
    <m/>
    <x v="1"/>
    <s v="English"/>
    <x v="0"/>
    <m/>
    <m/>
    <x v="2"/>
    <m/>
    <m/>
    <x v="2"/>
    <m/>
    <m/>
    <x v="1"/>
    <m/>
    <m/>
    <x v="1"/>
    <m/>
    <m/>
    <m/>
    <m/>
    <s v="Yes"/>
    <s v="jody.glover@sjhc.london.on.ca"/>
    <m/>
    <n v="0"/>
    <n v="1"/>
  </r>
  <r>
    <n v="246"/>
    <d v="2026-07-07T10:01:52"/>
    <d v="2026-07-07T10:08:29"/>
    <s v="anonymous"/>
    <m/>
    <m/>
    <x v="1"/>
    <x v="66"/>
    <s v="unknown;"/>
    <x v="0"/>
    <m/>
    <s v="In-Patient Geriatric Consults"/>
    <s v="krupa.dighe@wrh.on.ca"/>
    <x v="0"/>
    <m/>
    <x v="11"/>
    <x v="4"/>
    <m/>
    <m/>
    <m/>
    <m/>
    <s v="Inpatient Geriatric Medicine Consult Service"/>
    <m/>
    <n v="894"/>
    <n v="894"/>
    <m/>
    <m/>
    <n v="894"/>
    <x v="0"/>
    <m/>
    <m/>
    <s v="Weekdays;M-F  8am-5pm;"/>
    <m/>
    <s v="wait time - 24-28 hours"/>
    <s v="1995 Lens Ave."/>
    <x v="26"/>
    <x v="0"/>
    <x v="72"/>
    <s v="1030 Ouellette Ave.  (Ouellette Campus)"/>
    <s v="Windsor"/>
    <s v="N9A 1E1"/>
    <m/>
    <x v="3"/>
    <m/>
    <m/>
    <m/>
    <m/>
    <m/>
    <s v="Windsor Essex OHT;"/>
    <m/>
    <m/>
    <m/>
    <m/>
    <m/>
    <m/>
    <m/>
    <m/>
    <m/>
    <m/>
    <m/>
    <m/>
    <m/>
    <m/>
    <m/>
    <m/>
    <m/>
    <m/>
    <m/>
    <m/>
    <m/>
    <m/>
    <m/>
    <m/>
    <m/>
    <m/>
    <n v="1"/>
    <s v="1 site - 1 Geriatrician per day; no allied health team."/>
    <n v="0"/>
    <n v="1"/>
    <m/>
    <s v="75% to &lt;100%"/>
    <m/>
    <x v="2"/>
    <m/>
    <x v="2"/>
    <m/>
    <m/>
    <x v="1"/>
    <s v="English"/>
    <x v="0"/>
    <m/>
    <m/>
    <x v="2"/>
    <m/>
    <m/>
    <x v="2"/>
    <m/>
    <m/>
    <x v="1"/>
    <m/>
    <m/>
    <x v="1"/>
    <m/>
    <m/>
    <m/>
    <m/>
    <s v="Yes"/>
    <s v="jody.glover@sjhc.london.on.ca"/>
    <m/>
    <n v="0"/>
    <n v="1"/>
  </r>
  <r>
    <n v="247"/>
    <d v="2026-07-08T07:05:53"/>
    <d v="2026-07-08T07:17:15"/>
    <s v="anonymous"/>
    <m/>
    <m/>
    <x v="1"/>
    <x v="65"/>
    <s v="Primary Care Family Health Team (Memory Clinic);"/>
    <x v="0"/>
    <m/>
    <s v="Memory Clinic"/>
    <s v="erin.chapman@lhsc.on.ca"/>
    <x v="0"/>
    <m/>
    <x v="20"/>
    <x v="5"/>
    <s v="Primary Care Based Memory Clinics (e.g. MINT)"/>
    <m/>
    <m/>
    <m/>
    <m/>
    <m/>
    <n v="12"/>
    <n v="12"/>
    <m/>
    <m/>
    <n v="12"/>
    <x v="0"/>
    <m/>
    <m/>
    <s v="Weekdays;M-F  8:30-4:30;"/>
    <m/>
    <m/>
    <s v="1228 Commissioners Road West"/>
    <x v="23"/>
    <x v="0"/>
    <x v="71"/>
    <m/>
    <m/>
    <m/>
    <m/>
    <x v="3"/>
    <m/>
    <m/>
    <m/>
    <m/>
    <m/>
    <s v="Middlesex London OHT;"/>
    <m/>
    <m/>
    <m/>
    <m/>
    <m/>
    <m/>
    <m/>
    <m/>
    <m/>
    <m/>
    <m/>
    <m/>
    <m/>
    <m/>
    <m/>
    <m/>
    <m/>
    <m/>
    <m/>
    <m/>
    <m/>
    <m/>
    <m/>
    <m/>
    <m/>
    <m/>
    <n v="3.1"/>
    <s v="3.1 FTEs consisting of NP, MD, Social Work, Pharmacist, Occupational Therapist and Dietitian"/>
    <n v="0"/>
    <n v="3.1"/>
    <m/>
    <s v=""/>
    <m/>
    <x v="2"/>
    <m/>
    <x v="2"/>
    <m/>
    <m/>
    <x v="1"/>
    <s v="English"/>
    <x v="0"/>
    <m/>
    <m/>
    <x v="2"/>
    <m/>
    <m/>
    <x v="2"/>
    <m/>
    <m/>
    <x v="1"/>
    <m/>
    <m/>
    <x v="1"/>
    <m/>
    <m/>
    <s v="Run Memory Clinic 1 day per month."/>
    <m/>
    <s v="Yes"/>
    <s v="jody.glover@sjhc.london.on.ca"/>
    <m/>
    <n v="0"/>
    <n v="1"/>
  </r>
  <r>
    <n v="248"/>
    <d v="2026-07-08T07:17:50"/>
    <d v="2026-07-08T07:50:36"/>
    <s v="anonymous"/>
    <m/>
    <m/>
    <x v="0"/>
    <x v="67"/>
    <s v="Primary Care Family Health Team;"/>
    <x v="0"/>
    <m/>
    <s v="Memory Clinic"/>
    <s v="bteresa@starfht.ca"/>
    <x v="0"/>
    <m/>
    <x v="20"/>
    <x v="5"/>
    <s v="Primary Care Based Memory Clinics (e.g. MINT)"/>
    <m/>
    <m/>
    <m/>
    <m/>
    <m/>
    <n v="83"/>
    <n v="83"/>
    <m/>
    <m/>
    <n v="83"/>
    <x v="0"/>
    <m/>
    <m/>
    <s v="Weekdays;Memory Clinic runs 9 am - 3:30 pm;"/>
    <m/>
    <s v="Average wait time is 5-6 months"/>
    <s v="700 O'Loane Ave."/>
    <x v="41"/>
    <x v="0"/>
    <x v="73"/>
    <s v="511 Huron St."/>
    <s v="Stratford"/>
    <s v="N5A 5T8"/>
    <s v="3rd site: 80 Maria St., Tavistock, ON  N0B 2R0"/>
    <x v="3"/>
    <m/>
    <m/>
    <m/>
    <m/>
    <m/>
    <s v="Huron Perth and Area OHT;"/>
    <m/>
    <m/>
    <m/>
    <m/>
    <m/>
    <m/>
    <m/>
    <m/>
    <m/>
    <m/>
    <m/>
    <m/>
    <m/>
    <m/>
    <m/>
    <m/>
    <m/>
    <m/>
    <m/>
    <m/>
    <m/>
    <m/>
    <m/>
    <m/>
    <m/>
    <m/>
    <n v="1"/>
    <s v="Each clinic runs with 1 RN or RPN, 1 Social Worker &amp; 1 MD"/>
    <n v="0"/>
    <n v="1"/>
    <m/>
    <s v=""/>
    <m/>
    <x v="2"/>
    <m/>
    <x v="2"/>
    <m/>
    <m/>
    <x v="1"/>
    <s v="English"/>
    <x v="0"/>
    <m/>
    <m/>
    <x v="2"/>
    <m/>
    <m/>
    <x v="2"/>
    <m/>
    <m/>
    <x v="1"/>
    <m/>
    <m/>
    <x v="1"/>
    <m/>
    <m/>
    <s v="Our Memory Clinic runs September-June, typically 1-2 clinics per month depending on the number of referrals, follow-ups and availability of clinic space.  It rotates monthly between our 3 clinic sites (2 in Stratford; 1 in Tavistock). We take maximum of 6 patients in the day and appointment times are 1.5 hours/patient and family. No clinics in July or August."/>
    <m/>
    <s v="Yes"/>
    <s v="jody.glover@sjhc.london.on.ca"/>
    <m/>
    <n v="0"/>
    <n v="1"/>
  </r>
  <r>
    <n v="249"/>
    <d v="2026-07-08T13:38:45"/>
    <d v="2026-07-08T13:51:16"/>
    <s v="anonymous"/>
    <m/>
    <m/>
    <x v="1"/>
    <x v="67"/>
    <s v="Unknown-Primary Care Family Health Team (Memory Clinic);"/>
    <x v="0"/>
    <m/>
    <s v="Memory Clinic"/>
    <s v="bteresa@starfht.ca"/>
    <x v="0"/>
    <m/>
    <x v="20"/>
    <x v="5"/>
    <s v="Primary Care Based Memory Clinics (e.g. MINT)"/>
    <m/>
    <m/>
    <m/>
    <m/>
    <m/>
    <n v="39"/>
    <n v="39"/>
    <m/>
    <m/>
    <n v="39"/>
    <x v="0"/>
    <m/>
    <m/>
    <s v="Weekdays;9am-3:30 pm on Memory Clinic days;"/>
    <m/>
    <s v="waiting time is 5-6 months"/>
    <s v="700 O'Loane Ave."/>
    <x v="41"/>
    <x v="0"/>
    <x v="73"/>
    <s v="511 Huron St."/>
    <s v="Stratford"/>
    <s v="N5A 5T8"/>
    <s v="80 Maria St.  Tavistock, ON  N0B 2R0"/>
    <x v="3"/>
    <m/>
    <m/>
    <m/>
    <m/>
    <m/>
    <s v="Huron Perth and Area OHT;"/>
    <m/>
    <m/>
    <m/>
    <m/>
    <m/>
    <m/>
    <m/>
    <m/>
    <m/>
    <m/>
    <m/>
    <m/>
    <m/>
    <m/>
    <m/>
    <m/>
    <m/>
    <m/>
    <m/>
    <m/>
    <m/>
    <m/>
    <m/>
    <m/>
    <m/>
    <m/>
    <n v="1"/>
    <s v="Each clinic runs with an RN or RPN, 1 Social Worker and 1 MD"/>
    <n v="0"/>
    <n v="1"/>
    <m/>
    <s v=""/>
    <m/>
    <x v="2"/>
    <m/>
    <x v="2"/>
    <m/>
    <m/>
    <x v="1"/>
    <s v="English"/>
    <x v="0"/>
    <m/>
    <m/>
    <x v="2"/>
    <m/>
    <m/>
    <x v="2"/>
    <m/>
    <m/>
    <x v="1"/>
    <m/>
    <m/>
    <x v="1"/>
    <m/>
    <m/>
    <s v="Our Memory Clinic runs monthly, sometimes 2x/month depending on the number of referrals, follow-ups and availability of clinic space.  Clinics rotate monthly between 3 clinic sites (x2 in Stratford, x1 in Tavistock).  Hours are 9am-3:30 pm and we take a maximum of 6 patients in the day; appointment times are 1.5 hrs/patient and family.  Memory clinics runs from September to June (no clinics in July or August)."/>
    <m/>
    <s v="Yes"/>
    <s v="jody.glover@sjhc.london.on.ca"/>
    <m/>
    <n v="0"/>
    <n v="1"/>
  </r>
  <r>
    <n v="250"/>
    <d v="2026-07-09T12:00:07"/>
    <d v="2026-07-09T12:15:04"/>
    <s v="anonymous"/>
    <m/>
    <m/>
    <x v="1"/>
    <x v="68"/>
    <s v="unsure confirming with finance;"/>
    <x v="0"/>
    <m/>
    <s v="BSO - Behavioural Support Navigation"/>
    <s v="Melissa.Lot@wrh.on.ca"/>
    <x v="0"/>
    <m/>
    <x v="5"/>
    <x v="4"/>
    <m/>
    <m/>
    <m/>
    <m/>
    <s v="Behavioural Supports (not reported elsewhere*)"/>
    <m/>
    <m/>
    <m/>
    <m/>
    <m/>
    <n v="0"/>
    <x v="0"/>
    <m/>
    <m/>
    <s v="Weekdays;Weekday evenings;"/>
    <m/>
    <m/>
    <s v="1030 Ouellette Avenue"/>
    <x v="26"/>
    <x v="0"/>
    <x v="74"/>
    <s v="1995 Lens Avenue"/>
    <s v="Windsor"/>
    <s v="N8W 1L9"/>
    <m/>
    <x v="3"/>
    <m/>
    <m/>
    <m/>
    <m/>
    <m/>
    <s v="Windsor Essex OHT;"/>
    <s v="1820 hours per year (35 hours/week)"/>
    <n v="0"/>
    <n v="0"/>
    <n v="0"/>
    <n v="0"/>
    <n v="0"/>
    <n v="0"/>
    <n v="0"/>
    <n v="0"/>
    <n v="0"/>
    <n v="0"/>
    <n v="0"/>
    <n v="0"/>
    <n v="0"/>
    <n v="0"/>
    <n v="0"/>
    <n v="0"/>
    <n v="0"/>
    <n v="0"/>
    <n v="0"/>
    <n v="0"/>
    <n v="0"/>
    <n v="0"/>
    <n v="0"/>
    <m/>
    <m/>
    <m/>
    <s v="0"/>
    <n v="0"/>
    <n v="0"/>
    <n v="0"/>
    <s v="75% to &lt;100%"/>
    <s v="Primary care team - acute care;"/>
    <x v="1"/>
    <s v="BSO Tools"/>
    <x v="1"/>
    <s v="BSO tools"/>
    <s v="Language support - visual tools, cultural tools"/>
    <x v="0"/>
    <s v="English;"/>
    <x v="2"/>
    <s v="No, we do not track frailty status;"/>
    <m/>
    <x v="0"/>
    <s v="when available;"/>
    <s v="Ad hoc - documented in progress note"/>
    <x v="1"/>
    <s v="No, we do not track depression scores;"/>
    <m/>
    <x v="0"/>
    <s v="No, we do not track anxiety scores;"/>
    <m/>
    <x v="0"/>
    <s v="No"/>
    <m/>
    <m/>
    <m/>
    <s v="Yes"/>
    <s v="Melissa.Lot@wrh.on.ca"/>
    <m/>
    <n v="0"/>
    <n v="1"/>
  </r>
  <r>
    <n v="251"/>
    <d v="2026-07-09T13:48:21"/>
    <d v="2026-07-09T14:21:20"/>
    <s v="anonymous"/>
    <m/>
    <m/>
    <x v="1"/>
    <x v="41"/>
    <s v="7* 2 81 10 96 (IP Rehabilitation - Geriatric);"/>
    <x v="0"/>
    <m/>
    <s v="Inpatient Geriatric Rehabilitation "/>
    <s v="sarah.picco@hdgh.org"/>
    <x v="1"/>
    <m/>
    <x v="24"/>
    <x v="1"/>
    <m/>
    <m/>
    <m/>
    <m/>
    <m/>
    <s v="Geriatric Inpatient Rehab (hip/knee/frailty etc.)"/>
    <n v="503"/>
    <n v="503"/>
    <n v="0"/>
    <n v="0"/>
    <n v="503"/>
    <x v="1"/>
    <s v="30"/>
    <s v="100"/>
    <s v="All of the above (e.g. a service operating 24/7);"/>
    <n v="2"/>
    <s v="Based this on acceptance and admission to our campus; referral numbers are different as referral could go in and patient not ready (this affects statistics); if we look at patient accepted (pending medical stability as this plays a role), the average to the best of my knowledge is 2 days.  Please note this unit is always full and at times admission could be delayed based on bed availability.  "/>
    <s v="1453 Prince Road"/>
    <x v="26"/>
    <x v="0"/>
    <x v="41"/>
    <s v="N/A"/>
    <s v="n/a"/>
    <s v="n/a"/>
    <m/>
    <x v="3"/>
    <m/>
    <m/>
    <m/>
    <m/>
    <m/>
    <s v="Windsor Essex OHT;"/>
    <s v="1950 hours per year (37.5 hours/week"/>
    <n v="2"/>
    <n v="1"/>
    <n v="0.27"/>
    <n v="0.35"/>
    <n v="2"/>
    <n v="0"/>
    <n v="0"/>
    <n v="0"/>
    <n v="3.2"/>
    <n v="1.25"/>
    <n v="0"/>
    <n v="0"/>
    <n v="1"/>
    <n v="3.2"/>
    <n v="1.25"/>
    <n v="0"/>
    <n v="0"/>
    <n v="4.2"/>
    <n v="17.2"/>
    <n v="1"/>
    <n v="0"/>
    <n v="0.2"/>
    <n v="0"/>
    <m/>
    <m/>
    <m/>
    <s v="0"/>
    <n v="38.120000000000005"/>
    <n v="32.849999999999994"/>
    <n v="0"/>
    <s v="100%"/>
    <s v="Emergency department;Acute Care;Community organization;Ontario Health atHome;"/>
    <x v="1"/>
    <s v="We use real time surveys both on admission and discharge that speak to the patients experience while at HDGH"/>
    <x v="0"/>
    <m/>
    <s v="Lingo to support conversations in various languages; we also use our front-line staff as able who again support language barrier or understanding of cultural needs.  we also offer a variety of resources patient or family can access to support their needs."/>
    <x v="1"/>
    <s v="English;French;Arabic, Italian &amp; Chinese;"/>
    <x v="2"/>
    <s v="No, we do not track frailty status;"/>
    <m/>
    <x v="1"/>
    <s v="No, we do not track dementia stage;"/>
    <m/>
    <x v="0"/>
    <s v="Yes, at initial visit;"/>
    <s v="PHQ2"/>
    <x v="0"/>
    <s v="No, we do not track anxiety scores;"/>
    <m/>
    <x v="2"/>
    <s v="Yes"/>
    <s v="Work Life Pulse Survey"/>
    <m/>
    <m/>
    <s v="Yes"/>
    <s v="sarah.picco@hdgh.org"/>
    <m/>
    <n v="0"/>
    <n v="1"/>
  </r>
  <r>
    <n v="252"/>
    <d v="2026-07-10T08:36:43"/>
    <d v="2026-07-10T08:47:59"/>
    <s v="anonymous"/>
    <m/>
    <m/>
    <x v="0"/>
    <x v="68"/>
    <s v="Nursing Outreach Team;"/>
    <x v="0"/>
    <m/>
    <s v="Nurse Led Outreach Team (NLOT)"/>
    <s v="brent.vicary@wrh.on.ca"/>
    <x v="0"/>
    <m/>
    <x v="2"/>
    <x v="2"/>
    <m/>
    <m/>
    <s v="Nurse-Led Outreach Teams (NLOTs)"/>
    <m/>
    <m/>
    <m/>
    <m/>
    <m/>
    <n v="0"/>
    <n v="0"/>
    <n v="0"/>
    <x v="0"/>
    <m/>
    <m/>
    <s v="Weekdays;"/>
    <n v="1"/>
    <m/>
    <s v="1030 Ouellette Avenue"/>
    <x v="26"/>
    <x v="0"/>
    <x v="74"/>
    <m/>
    <m/>
    <m/>
    <m/>
    <x v="3"/>
    <m/>
    <m/>
    <m/>
    <m/>
    <m/>
    <s v="Windsor Essex OHT;"/>
    <s v="1950 hours per year (37.5 hours/week"/>
    <n v="0"/>
    <n v="0"/>
    <n v="0"/>
    <n v="0"/>
    <n v="0"/>
    <n v="0"/>
    <n v="0"/>
    <n v="4"/>
    <n v="0"/>
    <n v="0"/>
    <n v="0"/>
    <n v="0"/>
    <n v="0"/>
    <n v="0"/>
    <n v="0"/>
    <n v="0"/>
    <n v="0"/>
    <n v="0"/>
    <n v="0"/>
    <n v="0"/>
    <n v="0"/>
    <n v="0"/>
    <n v="0"/>
    <m/>
    <m/>
    <m/>
    <m/>
    <n v="4"/>
    <n v="4"/>
    <n v="1"/>
    <s v="75% to &lt;100%"/>
    <m/>
    <x v="0"/>
    <m/>
    <x v="0"/>
    <m/>
    <m/>
    <x v="0"/>
    <s v="English;"/>
    <x v="2"/>
    <s v="No, we do not track frailty status;"/>
    <m/>
    <x v="1"/>
    <s v="No, we do not track dementia stage;"/>
    <m/>
    <x v="1"/>
    <s v="No, we do not track depression scores;"/>
    <m/>
    <x v="0"/>
    <s v="No, we do not track anxiety scores;"/>
    <m/>
    <x v="0"/>
    <s v="No"/>
    <m/>
    <m/>
    <m/>
    <s v="Yes"/>
    <s v="brent.vicary@wrh.on.ca"/>
    <m/>
    <n v="0"/>
    <n v="1"/>
  </r>
  <r>
    <n v="253"/>
    <d v="2026-07-10T08:48:02"/>
    <d v="2026-07-10T08:50:51"/>
    <s v="anonymous"/>
    <m/>
    <m/>
    <x v="1"/>
    <x v="68"/>
    <s v="Nurse Outreach Team;"/>
    <x v="0"/>
    <m/>
    <s v="Nurse Led Outreach Team (NLOT)"/>
    <s v="brent.vicary@wrh.on.ca"/>
    <x v="0"/>
    <m/>
    <x v="2"/>
    <x v="2"/>
    <m/>
    <m/>
    <m/>
    <m/>
    <m/>
    <m/>
    <m/>
    <m/>
    <n v="0"/>
    <n v="0"/>
    <n v="0"/>
    <x v="0"/>
    <m/>
    <m/>
    <s v="Weekdays;"/>
    <n v="1"/>
    <m/>
    <s v="1030 Ouellette Avenue"/>
    <x v="26"/>
    <x v="0"/>
    <x v="74"/>
    <m/>
    <m/>
    <m/>
    <m/>
    <x v="3"/>
    <m/>
    <m/>
    <m/>
    <m/>
    <m/>
    <s v="Windsor Essex OHT;"/>
    <s v="1950 hours per year (37.5 hours/week"/>
    <n v="0"/>
    <n v="0"/>
    <n v="0"/>
    <n v="0"/>
    <n v="0"/>
    <n v="0"/>
    <n v="0"/>
    <n v="4"/>
    <n v="0"/>
    <n v="0"/>
    <n v="0"/>
    <n v="0"/>
    <n v="0"/>
    <n v="0"/>
    <n v="0"/>
    <n v="0"/>
    <n v="0"/>
    <n v="0"/>
    <n v="0"/>
    <n v="0"/>
    <n v="0"/>
    <n v="0"/>
    <n v="0"/>
    <m/>
    <m/>
    <m/>
    <m/>
    <n v="4"/>
    <n v="4"/>
    <n v="0"/>
    <s v="75% to &lt;100%"/>
    <m/>
    <x v="0"/>
    <m/>
    <x v="0"/>
    <m/>
    <m/>
    <x v="0"/>
    <s v="English;"/>
    <x v="2"/>
    <s v="No, we do not track frailty status;"/>
    <m/>
    <x v="1"/>
    <s v="No, we do not track dementia stage;"/>
    <m/>
    <x v="1"/>
    <s v="No, we do not track depression scores;"/>
    <m/>
    <x v="0"/>
    <s v="No, we do not track anxiety scores;"/>
    <m/>
    <x v="0"/>
    <s v="No"/>
    <m/>
    <m/>
    <m/>
    <s v="Yes"/>
    <s v="brent.vicary@wrh.on.ca"/>
    <m/>
    <n v="0"/>
    <n v="1"/>
  </r>
  <r>
    <n v="254"/>
    <d v="2026-07-13T10:10:33"/>
    <d v="2026-07-13T10:21:32"/>
    <s v="anonymous"/>
    <m/>
    <m/>
    <x v="0"/>
    <x v="69"/>
    <s v="Self funded program (organization has opted to allocate general resources to seniors' programming);"/>
    <x v="0"/>
    <m/>
    <s v="Memory Clinic"/>
    <s v="cknight@wellandmcmasterfht.com"/>
    <x v="0"/>
    <m/>
    <x v="20"/>
    <x v="5"/>
    <s v="Primary Care Based Memory Clinics (e.g. MINT)"/>
    <m/>
    <m/>
    <m/>
    <m/>
    <m/>
    <n v="123"/>
    <n v="126"/>
    <n v="0"/>
    <n v="0"/>
    <n v="126"/>
    <x v="0"/>
    <m/>
    <m/>
    <s v="Weekdays;"/>
    <n v="50"/>
    <s v="Manual tracking by program lead in Excel spreadsheet based on Date of Referral to Date of Initial Appointment"/>
    <s v="555 Prince Charles Drive North"/>
    <x v="42"/>
    <x v="0"/>
    <x v="75"/>
    <m/>
    <m/>
    <m/>
    <m/>
    <x v="3"/>
    <m/>
    <m/>
    <m/>
    <m/>
    <m/>
    <s v="Niagara OHT;"/>
    <s v="1820 hours per year (35 hours/week)"/>
    <n v="0"/>
    <n v="1"/>
    <n v="0"/>
    <n v="0"/>
    <n v="0"/>
    <n v="0"/>
    <n v="0"/>
    <n v="0.8"/>
    <n v="0"/>
    <n v="0"/>
    <n v="0"/>
    <n v="0"/>
    <n v="0.4"/>
    <n v="0"/>
    <n v="0"/>
    <n v="4"/>
    <n v="0"/>
    <n v="1"/>
    <n v="0"/>
    <n v="1"/>
    <n v="0"/>
    <n v="0"/>
    <n v="0"/>
    <m/>
    <m/>
    <m/>
    <s v="0"/>
    <n v="8.1999999999999993"/>
    <n v="3.2"/>
    <n v="0"/>
    <s v="75% to &lt;100%"/>
    <s v="Primary Care Practitioner;"/>
    <x v="1"/>
    <s v="Six-question paper survey of experience and usefulness/satisfaction"/>
    <x v="1"/>
    <s v="Six-question paper survey of experience and usefulness/satisfaction"/>
    <m/>
    <x v="0"/>
    <s v="English;"/>
    <x v="2"/>
    <s v="No, we do not track frailty status;"/>
    <m/>
    <x v="0"/>
    <s v="Yes, at all visits;"/>
    <s v="MOCA"/>
    <x v="0"/>
    <s v="Yes, at all visits;"/>
    <s v="Cornell Scale for Depression"/>
    <x v="2"/>
    <s v="Yes, at all visits;"/>
    <s v="Cornell Scale for Depression"/>
    <x v="0"/>
    <s v="No"/>
    <m/>
    <m/>
    <m/>
    <s v="Yes"/>
    <s v="ldenapoli@wellandmcmasterfht.com"/>
    <m/>
    <n v="0"/>
    <n v="1"/>
  </r>
  <r>
    <n v="255"/>
    <d v="2026-07-13T10:21:40"/>
    <d v="2026-07-13T10:26:54"/>
    <s v="anonymous"/>
    <m/>
    <m/>
    <x v="1"/>
    <x v="69"/>
    <s v="Self funded program (organization has opted to allocate general resources to seniors' programming);"/>
    <x v="0"/>
    <m/>
    <s v="Memory Clinic"/>
    <s v="cknight@wellandmcmasterfht.com"/>
    <x v="0"/>
    <m/>
    <x v="20"/>
    <x v="5"/>
    <s v="Primary Care Based Memory Clinics (e.g. MINT)"/>
    <m/>
    <m/>
    <m/>
    <m/>
    <m/>
    <n v="101"/>
    <n v="113"/>
    <n v="0"/>
    <n v="0"/>
    <n v="113"/>
    <x v="0"/>
    <m/>
    <m/>
    <s v="Weekdays;"/>
    <n v="60"/>
    <s v="Manual tracking by Program Lead in Excel spreadsheet using Date of Referral to Date of Initial Appointment"/>
    <s v="555 Prince Charles Drive North"/>
    <x v="42"/>
    <x v="0"/>
    <x v="75"/>
    <m/>
    <m/>
    <m/>
    <m/>
    <x v="3"/>
    <m/>
    <m/>
    <m/>
    <m/>
    <m/>
    <s v="Niagara OHT;"/>
    <s v="1820 hours per year (35 hours/week)"/>
    <n v="0"/>
    <n v="1"/>
    <n v="0"/>
    <n v="0"/>
    <n v="0"/>
    <n v="0"/>
    <n v="0"/>
    <n v="0.8"/>
    <n v="0.6"/>
    <n v="0"/>
    <n v="0"/>
    <n v="0"/>
    <n v="0.4"/>
    <n v="0"/>
    <n v="0"/>
    <n v="3"/>
    <n v="0"/>
    <n v="1"/>
    <n v="0"/>
    <n v="1"/>
    <n v="0"/>
    <n v="0"/>
    <n v="0"/>
    <m/>
    <m/>
    <m/>
    <s v="0"/>
    <n v="7.8"/>
    <n v="3.8"/>
    <n v="0"/>
    <s v="75% to &lt;100%"/>
    <s v="Primary Care Practitioner;"/>
    <x v="1"/>
    <s v="Six-question paper survey of experience and usefulness/satisfaction"/>
    <x v="1"/>
    <s v="Six-question paper survey of experience and usefulness/satisfaction"/>
    <m/>
    <x v="0"/>
    <s v="English;"/>
    <x v="2"/>
    <s v="No, we do not track frailty status;"/>
    <m/>
    <x v="0"/>
    <s v="Yes, at all visits;"/>
    <s v="MOCA"/>
    <x v="0"/>
    <s v="Yes, at all visits;"/>
    <s v="Cornell Scale for Depression"/>
    <x v="2"/>
    <s v="Yes, at all visits;"/>
    <s v="Cornell Scale for Depression"/>
    <x v="0"/>
    <s v="No"/>
    <m/>
    <m/>
    <m/>
    <s v="Yes"/>
    <s v="ldenapoli@wellandmcmasterfht.com"/>
    <m/>
    <n v="0"/>
    <n v="1"/>
  </r>
  <r>
    <n v="256"/>
    <d v="2026-07-13T14:00:18"/>
    <d v="2026-07-13T14:23:31"/>
    <s v="anonymous"/>
    <m/>
    <m/>
    <x v="1"/>
    <x v="22"/>
    <s v="Unsure at this time.;"/>
    <x v="0"/>
    <m/>
    <s v="Geriatric Emergency Management (GEM)"/>
    <s v="scope@sfmhosp.com"/>
    <x v="0"/>
    <m/>
    <x v="0"/>
    <x v="0"/>
    <s v="GEM in the ED "/>
    <s v="GEM in ED"/>
    <s v="GEM in ED"/>
    <s v="Geriatric Emergency Management Program"/>
    <s v="GEM in ED"/>
    <s v="GEM in ED"/>
    <n v="231"/>
    <m/>
    <m/>
    <m/>
    <n v="0"/>
    <x v="0"/>
    <s v="15"/>
    <m/>
    <s v="Weekdays;"/>
    <m/>
    <m/>
    <s v="499 Raglan St N"/>
    <x v="15"/>
    <x v="0"/>
    <x v="22"/>
    <m/>
    <m/>
    <m/>
    <m/>
    <x v="0"/>
    <m/>
    <s v="Ottawa West Four Rivers OHT;Ottawa Valley OHT;Connectwell;"/>
    <m/>
    <m/>
    <m/>
    <m/>
    <s v="5 days bi weekly"/>
    <n v="0"/>
    <n v="0"/>
    <n v="0"/>
    <n v="0"/>
    <n v="0"/>
    <n v="0"/>
    <n v="0"/>
    <n v="0"/>
    <n v="0"/>
    <n v="0"/>
    <n v="0"/>
    <n v="0"/>
    <n v="0"/>
    <n v="0"/>
    <n v="0"/>
    <n v="0"/>
    <n v="0"/>
    <n v="0.5"/>
    <n v="0"/>
    <n v="0"/>
    <n v="0"/>
    <n v="0"/>
    <n v="0"/>
    <m/>
    <m/>
    <m/>
    <m/>
    <n v="0.5"/>
    <n v="0.5"/>
    <n v="0"/>
    <s v="75% to &lt;100%"/>
    <s v="Emergency department;"/>
    <x v="0"/>
    <m/>
    <x v="0"/>
    <m/>
    <s v="Translation if needed."/>
    <x v="0"/>
    <s v="English;"/>
    <x v="1"/>
    <s v="Yes, at initial visit;"/>
    <s v="Clinical frailty score; ISAR"/>
    <x v="1"/>
    <s v="No, we do not track dementia stage;"/>
    <m/>
    <x v="1"/>
    <s v="No, we do not track depression scores;"/>
    <m/>
    <x v="0"/>
    <s v="No, we do not track anxiety scores;"/>
    <m/>
    <x v="0"/>
    <s v="No"/>
    <m/>
    <m/>
    <m/>
    <s v="Yes"/>
    <s v="scope@sfmhosp.com"/>
    <m/>
    <n v="0"/>
    <n v="1"/>
  </r>
  <r>
    <n v="257"/>
    <d v="2026-07-14T07:06:06"/>
    <d v="2026-07-14T07:22:25"/>
    <s v="anonymous"/>
    <m/>
    <m/>
    <x v="0"/>
    <x v="70"/>
    <s v="n/a;"/>
    <x v="0"/>
    <m/>
    <s v="Dementia Resource Consultant"/>
    <s v="jennb@alzhp.ca"/>
    <x v="0"/>
    <m/>
    <x v="28"/>
    <x v="0"/>
    <m/>
    <m/>
    <m/>
    <m/>
    <s v="Dementia Resource Consultant"/>
    <m/>
    <n v="178"/>
    <n v="178"/>
    <m/>
    <m/>
    <n v="178"/>
    <x v="0"/>
    <m/>
    <m/>
    <s v="Weekdays;Monday-Friday 9am-4:30pm;"/>
    <m/>
    <m/>
    <s v="1020 Ontario St., Unit 5"/>
    <x v="41"/>
    <x v="0"/>
    <x v="76"/>
    <s v="317 Huron Road  Box 639"/>
    <s v="Clinton"/>
    <s v="N0M 1L0"/>
    <m/>
    <x v="3"/>
    <m/>
    <m/>
    <m/>
    <m/>
    <m/>
    <s v="Huron Perth and Area OHT;"/>
    <s v="1820 hours per year (35 hours/week)"/>
    <m/>
    <m/>
    <m/>
    <m/>
    <m/>
    <m/>
    <m/>
    <m/>
    <m/>
    <m/>
    <m/>
    <m/>
    <m/>
    <m/>
    <m/>
    <m/>
    <m/>
    <n v="1"/>
    <m/>
    <m/>
    <m/>
    <m/>
    <m/>
    <m/>
    <m/>
    <m/>
    <m/>
    <n v="1"/>
    <n v="1"/>
    <m/>
    <s v="75% to &lt;100%"/>
    <s v="Emergency department;internal hospital referrals in emergency dept.;"/>
    <x v="2"/>
    <m/>
    <x v="1"/>
    <s v="Zarit Burden Interview"/>
    <m/>
    <x v="1"/>
    <s v="English;interpretation services arranged as needed.;"/>
    <x v="0"/>
    <m/>
    <m/>
    <x v="2"/>
    <m/>
    <m/>
    <x v="2"/>
    <m/>
    <m/>
    <x v="1"/>
    <m/>
    <m/>
    <x v="1"/>
    <m/>
    <m/>
    <s v="Program operates only out of Huron Perth Healthcare Alliance-Stratford General Hospital site. _x000a_In 2024-25, there was a vacancy between June-August 2024.  _x000a_Important to note that if a patient presents to emergency dept. on a weekend, the Dementia Resource Consultant can follow up by telephone or virtually as appropriate to support the patient and caregiver."/>
    <m/>
    <s v="Yes"/>
    <s v="jody.glover@sjhc.london.on.ca"/>
    <m/>
    <n v="0"/>
    <n v="1"/>
  </r>
  <r>
    <n v="258"/>
    <d v="2026-07-14T07:22:29"/>
    <d v="2026-07-14T07:38:36"/>
    <s v="anonymous"/>
    <m/>
    <m/>
    <x v="1"/>
    <x v="70"/>
    <s v="n/a;"/>
    <x v="0"/>
    <m/>
    <s v="Dementia Resource Consultant"/>
    <s v="jennb@alzhp.ca"/>
    <x v="0"/>
    <m/>
    <x v="28"/>
    <x v="0"/>
    <m/>
    <m/>
    <m/>
    <m/>
    <s v="Dementia Resource Consultant"/>
    <m/>
    <n v="83"/>
    <n v="83"/>
    <m/>
    <m/>
    <n v="83"/>
    <x v="0"/>
    <m/>
    <m/>
    <s v="Weekdays;Monday-Friday 9:00am-4:30pm;"/>
    <m/>
    <m/>
    <s v="1020 Ontario St., Unit 5"/>
    <x v="41"/>
    <x v="0"/>
    <x v="76"/>
    <s v="317 Huron Road, Box 639"/>
    <s v="Clinton"/>
    <s v="N0M 1L0"/>
    <m/>
    <x v="3"/>
    <m/>
    <m/>
    <m/>
    <m/>
    <m/>
    <s v="Huron Perth and Area OHT;"/>
    <s v="1820 hours per year (35 hours/week)"/>
    <m/>
    <m/>
    <m/>
    <m/>
    <m/>
    <m/>
    <m/>
    <m/>
    <m/>
    <m/>
    <m/>
    <m/>
    <m/>
    <m/>
    <m/>
    <m/>
    <m/>
    <m/>
    <m/>
    <m/>
    <m/>
    <m/>
    <m/>
    <m/>
    <m/>
    <n v="1.6"/>
    <s v="1.6 FTEs - Social Worker and non-registered Recreation Therapy staff"/>
    <n v="0"/>
    <n v="1.6"/>
    <m/>
    <s v="75% to &lt;100%"/>
    <s v="Emergency department;internal hospital referrals (emergency dept.);"/>
    <x v="2"/>
    <m/>
    <x v="1"/>
    <s v="Zarit Burden Interview"/>
    <m/>
    <x v="1"/>
    <s v="English;Interpretation services can be arranged as needed.;"/>
    <x v="0"/>
    <m/>
    <m/>
    <x v="2"/>
    <m/>
    <m/>
    <x v="2"/>
    <m/>
    <m/>
    <x v="1"/>
    <m/>
    <m/>
    <x v="1"/>
    <m/>
    <m/>
    <s v="Program operates out of Huron Perth Healthcare Alliance-Stratford General Hospital site._x000a_If a patient presents on the weekend, the Dementia Resource Consultant can follow up by telephone or virtually as appropriate to provide the patient and caregiver support._x000a_There were two vacancies from July 2025-December 2025."/>
    <m/>
    <s v="Yes"/>
    <s v="jody.glover@sjhc.london.on.ca"/>
    <m/>
    <n v="0"/>
    <n v="1"/>
  </r>
  <r>
    <n v="259"/>
    <d v="2026-07-14T11:39:20"/>
    <d v="2026-07-14T12:15:19"/>
    <s v="anonymous"/>
    <m/>
    <m/>
    <x v="1"/>
    <x v="71"/>
    <s v="MOHLTC BSTU Specialized Unit Funding and CMI Funding;"/>
    <x v="0"/>
    <m/>
    <s v="Behavioural Support Transition Unit, McGarrell Place"/>
    <s v="sarah.clark@extendicare.com"/>
    <x v="1"/>
    <s v="Access through Ontario Health at Home"/>
    <x v="31"/>
    <x v="2"/>
    <s v="Long Term Care"/>
    <m/>
    <s v="Specialized Unit - Behavioural Support Transition Unit"/>
    <m/>
    <m/>
    <m/>
    <m/>
    <m/>
    <m/>
    <m/>
    <n v="0"/>
    <x v="1"/>
    <s v="29"/>
    <s v="96"/>
    <s v="All of the above (e.g. a service operating 24/7);"/>
    <n v="59"/>
    <s v="This number is the average number of days spent on our waitlist for individuals admitted to the BSTU.  To calculate the average number of days:_x000a_1. Add together the number of days each individual admitted to your BSU spent on the waitlist to get a total number of days spent on the waitlist._x000a_2. Divide the total number of days spent on the waitlist by the total number of individuals admitted from the waitlist._x000a_3. Enter the result from step 2."/>
    <s v="355 McGarrell Drive"/>
    <x v="23"/>
    <x v="0"/>
    <x v="77"/>
    <m/>
    <m/>
    <m/>
    <m/>
    <x v="3"/>
    <s v="All Central Region OHTs;"/>
    <s v="All East Region OHTs;"/>
    <s v="All North East Region OHTs;"/>
    <s v="All North West Region OHTs;"/>
    <s v="All Toronto Region OHTs;"/>
    <s v="All West Region OHTs;"/>
    <s v="1950 hours per year (37.5 hours/week"/>
    <m/>
    <m/>
    <m/>
    <m/>
    <m/>
    <m/>
    <m/>
    <m/>
    <m/>
    <m/>
    <m/>
    <m/>
    <m/>
    <m/>
    <m/>
    <m/>
    <m/>
    <m/>
    <m/>
    <m/>
    <m/>
    <m/>
    <m/>
    <m/>
    <m/>
    <m/>
    <m/>
    <n v="0"/>
    <n v="0"/>
    <m/>
    <s v="75% to &lt;100%"/>
    <s v="Caregiver;Community organization;Ontario Health atHome;Primary Care Network;Primary Care Practitioner;Anyone can refer, but applications are made through Ontario Health at Home;"/>
    <x v="2"/>
    <s v="BSU BSO Data Portal"/>
    <x v="1"/>
    <s v="www.research.net/r/BSU-USTC"/>
    <s v="Specialized menus if required. "/>
    <x v="1"/>
    <s v="English;"/>
    <x v="2"/>
    <s v="No, we do not track frailty status;"/>
    <m/>
    <x v="0"/>
    <s v="Yes, at triage;Yes, at initial visit;Yes, at follow-up;Yes, at discharge;"/>
    <s v="MOCA, CPS"/>
    <x v="0"/>
    <s v="Yes, at triage;Yes, at initial visit;Yes, at follow-up;Yes, at discharge;Yes, at all visits;"/>
    <s v="GDS, DRS"/>
    <x v="2"/>
    <s v="When required;"/>
    <s v="Cohen Mansfield"/>
    <x v="2"/>
    <s v="Yes"/>
    <s v="Staff Satisfaction Survey"/>
    <s v="The BSTU has a criteria for admission.  It is a specialized transitional long term care unit.  Length of Stay is different for each client.  Data is collected/submitted to BSO PCO."/>
    <m/>
    <s v="Yes"/>
    <s v="sarah.clark@extendicare.com"/>
    <m/>
    <n v="0"/>
    <n v="1"/>
  </r>
  <r>
    <n v="260"/>
    <d v="2026-07-14T13:37:00"/>
    <d v="2026-07-14T14:05:18"/>
    <s v="anonymous"/>
    <m/>
    <m/>
    <x v="0"/>
    <x v="72"/>
    <s v="n/a;"/>
    <x v="0"/>
    <m/>
    <s v="In-Patient Geriatric Medicine Consults (Parkwood Institute)"/>
    <s v="sherilynn.kane@sjhc.london.on.ca"/>
    <x v="0"/>
    <m/>
    <x v="11"/>
    <x v="1"/>
    <m/>
    <m/>
    <m/>
    <m/>
    <m/>
    <s v="In-Patient Geriatric Medicine Consult Service "/>
    <n v="33"/>
    <n v="33"/>
    <m/>
    <m/>
    <n v="33"/>
    <x v="0"/>
    <m/>
    <m/>
    <s v="Weekdays;Monday-Friday 8am-5pm;"/>
    <m/>
    <m/>
    <s v="550 Wellington Road, South"/>
    <x v="23"/>
    <x v="0"/>
    <x v="78"/>
    <m/>
    <m/>
    <m/>
    <m/>
    <x v="3"/>
    <m/>
    <m/>
    <m/>
    <m/>
    <m/>
    <s v="Middlesex London OHT;"/>
    <m/>
    <m/>
    <m/>
    <m/>
    <m/>
    <m/>
    <m/>
    <m/>
    <m/>
    <m/>
    <m/>
    <m/>
    <m/>
    <m/>
    <m/>
    <m/>
    <m/>
    <m/>
    <m/>
    <m/>
    <m/>
    <m/>
    <m/>
    <m/>
    <m/>
    <m/>
    <m/>
    <s v="referrals based to on-call physician"/>
    <n v="0"/>
    <n v="0"/>
    <m/>
    <s v="75% to &lt;100%"/>
    <s v="internal referrals for in-patients;"/>
    <x v="2"/>
    <m/>
    <x v="2"/>
    <m/>
    <m/>
    <x v="1"/>
    <s v="English;Interpreters arranged as needed;"/>
    <x v="0"/>
    <m/>
    <m/>
    <x v="2"/>
    <m/>
    <m/>
    <x v="2"/>
    <m/>
    <m/>
    <x v="1"/>
    <m/>
    <m/>
    <x v="1"/>
    <m/>
    <m/>
    <m/>
    <m/>
    <s v="Yes"/>
    <s v="jody.glover@sjhc.london.on.ca"/>
    <m/>
    <n v="0"/>
    <n v="1"/>
  </r>
  <r>
    <n v="261"/>
    <d v="2026-07-14T14:05:21"/>
    <d v="2026-07-14T14:11:56"/>
    <s v="anonymous"/>
    <m/>
    <m/>
    <x v="1"/>
    <x v="72"/>
    <s v="n/a;"/>
    <x v="0"/>
    <m/>
    <s v="In-Patient Geriatric Medicine Consults (Parkwood Institute)"/>
    <s v="sherilynn.kane@sjhc.london.on.ca"/>
    <x v="0"/>
    <m/>
    <x v="11"/>
    <x v="1"/>
    <m/>
    <m/>
    <m/>
    <m/>
    <m/>
    <s v="In-Patient Geriatric Medicine Consults (Parkwood Institute)"/>
    <n v="22"/>
    <n v="22"/>
    <m/>
    <m/>
    <n v="22"/>
    <x v="0"/>
    <m/>
    <m/>
    <s v="Weekdays;Monday-Friday 8am-5pm;"/>
    <m/>
    <m/>
    <s v="550 Wellington Road, South"/>
    <x v="23"/>
    <x v="0"/>
    <x v="78"/>
    <m/>
    <m/>
    <m/>
    <m/>
    <x v="3"/>
    <m/>
    <m/>
    <m/>
    <m/>
    <m/>
    <s v="Middlesex London OHT;"/>
    <m/>
    <m/>
    <m/>
    <m/>
    <m/>
    <m/>
    <m/>
    <m/>
    <m/>
    <m/>
    <m/>
    <m/>
    <m/>
    <m/>
    <m/>
    <m/>
    <m/>
    <m/>
    <m/>
    <m/>
    <m/>
    <m/>
    <m/>
    <m/>
    <m/>
    <m/>
    <m/>
    <s v="referrals based to on-call physician"/>
    <n v="0"/>
    <n v="0"/>
    <m/>
    <s v="75% to &lt;100%"/>
    <s v="internal referrals for inpatients at Parkwood Insititute;"/>
    <x v="2"/>
    <m/>
    <x v="2"/>
    <m/>
    <m/>
    <x v="1"/>
    <s v="English;Interpretation services can be arranged as needed;"/>
    <x v="0"/>
    <m/>
    <m/>
    <x v="2"/>
    <m/>
    <m/>
    <x v="2"/>
    <m/>
    <m/>
    <x v="1"/>
    <m/>
    <m/>
    <x v="1"/>
    <m/>
    <m/>
    <m/>
    <m/>
    <s v="Yes"/>
    <s v="jody.glover@sjhc.london.on.ca"/>
    <m/>
    <n v="0"/>
    <n v="1"/>
  </r>
  <r>
    <n v="262"/>
    <d v="2026-07-15T07:04:22"/>
    <d v="2026-07-15T07:32:32"/>
    <s v="anonymous"/>
    <m/>
    <m/>
    <x v="0"/>
    <x v="37"/>
    <s v="n/a;"/>
    <x v="0"/>
    <m/>
    <s v="Consultation Liaison Service (Geriatric Medicine-LHSC)"/>
    <s v="sherilynn.kane@sjhc.london.on.ca"/>
    <x v="0"/>
    <m/>
    <x v="11"/>
    <x v="4"/>
    <m/>
    <m/>
    <m/>
    <m/>
    <s v="Consultation Liaison Service (Geriatric Medicine)"/>
    <m/>
    <n v="1205"/>
    <n v="1205"/>
    <m/>
    <m/>
    <n v="1205"/>
    <x v="0"/>
    <m/>
    <m/>
    <s v="Weekdays;Monday-Friday 8am-5pm;"/>
    <m/>
    <s v="wait time is average 36-48 hrs. from referral to patient seen (when you factor in weekends)"/>
    <s v="800 Commissioners Road East"/>
    <x v="23"/>
    <x v="0"/>
    <x v="36"/>
    <s v="339 Windermere Road"/>
    <s v="London"/>
    <s v="N6A 5A5"/>
    <m/>
    <x v="3"/>
    <m/>
    <m/>
    <m/>
    <m/>
    <m/>
    <s v="Middlesex London OHT;"/>
    <m/>
    <m/>
    <m/>
    <m/>
    <m/>
    <m/>
    <m/>
    <m/>
    <m/>
    <m/>
    <m/>
    <m/>
    <m/>
    <m/>
    <m/>
    <m/>
    <m/>
    <m/>
    <m/>
    <m/>
    <m/>
    <m/>
    <m/>
    <m/>
    <m/>
    <m/>
    <n v="2"/>
    <s v="1 Geriatrician and 1 NP per site; service also involves residents."/>
    <n v="0"/>
    <n v="2"/>
    <m/>
    <s v="75% to &lt;100%"/>
    <s v="internal hospital referrals;"/>
    <x v="2"/>
    <m/>
    <x v="2"/>
    <m/>
    <m/>
    <x v="1"/>
    <s v="English;Interpretation services can be arranged as needed.;"/>
    <x v="0"/>
    <m/>
    <m/>
    <x v="2"/>
    <m/>
    <m/>
    <x v="2"/>
    <m/>
    <m/>
    <x v="1"/>
    <m/>
    <m/>
    <x v="1"/>
    <m/>
    <m/>
    <s v="The Consultation Liaison Service is a multidisciplinary service.  This submission represents the geriatric medicine component of the service."/>
    <m/>
    <s v="Yes"/>
    <s v="jody.glover@sjhc.london.on.ca"/>
    <m/>
    <n v="0"/>
    <n v="1"/>
  </r>
  <r>
    <n v="263"/>
    <d v="2026-07-15T07:32:35"/>
    <d v="2026-07-15T07:48:50"/>
    <s v="anonymous"/>
    <m/>
    <m/>
    <x v="1"/>
    <x v="37"/>
    <s v="n/a;"/>
    <x v="0"/>
    <m/>
    <s v="Consultation Liaison Service - Geriatric Medicine (LHSC)"/>
    <s v="sherilynn.kane@sjhc.london.on.ca"/>
    <x v="0"/>
    <m/>
    <x v="11"/>
    <x v="4"/>
    <m/>
    <m/>
    <m/>
    <m/>
    <s v="Consultation Liaison Service - Geriatric Medicine (LHSC)"/>
    <m/>
    <n v="1411"/>
    <n v="1411"/>
    <m/>
    <m/>
    <n v="1411"/>
    <x v="0"/>
    <m/>
    <m/>
    <s v="Weekdays;Monday-Friday 8am-5pm;"/>
    <m/>
    <s v="Wait time is 36-48 hours from referral to patient seen (when weekends are factored in)."/>
    <s v="800 Commissioners Road East"/>
    <x v="23"/>
    <x v="0"/>
    <x v="36"/>
    <s v="339 Windermere Road"/>
    <s v="London"/>
    <s v="N6A 5A5"/>
    <m/>
    <x v="3"/>
    <m/>
    <m/>
    <m/>
    <m/>
    <m/>
    <s v="Middlesex London OHT;"/>
    <m/>
    <m/>
    <m/>
    <m/>
    <m/>
    <m/>
    <m/>
    <m/>
    <m/>
    <m/>
    <m/>
    <m/>
    <m/>
    <m/>
    <m/>
    <m/>
    <m/>
    <m/>
    <m/>
    <m/>
    <m/>
    <m/>
    <m/>
    <m/>
    <m/>
    <m/>
    <n v="2"/>
    <s v="1 Geriatrician &amp; 1 NP (also involves residents)"/>
    <n v="0"/>
    <n v="2"/>
    <m/>
    <s v="75% to &lt;100%"/>
    <s v="internal hospital referrals;"/>
    <x v="2"/>
    <m/>
    <x v="2"/>
    <m/>
    <m/>
    <x v="1"/>
    <s v="English;Interpretation services can be arranged as needed;"/>
    <x v="0"/>
    <m/>
    <m/>
    <x v="2"/>
    <m/>
    <m/>
    <x v="2"/>
    <m/>
    <m/>
    <x v="1"/>
    <m/>
    <m/>
    <x v="1"/>
    <m/>
    <m/>
    <s v="The Consultation Liaison Service is a multidisciplinary service. This submission represents the geriatric medicine component of the service."/>
    <m/>
    <s v="Yes"/>
    <s v="jody.glover@sjhc.london.on.ca"/>
    <m/>
    <n v="0"/>
    <n v="1"/>
  </r>
  <r>
    <n v="264"/>
    <d v="2026-07-15T08:01:54"/>
    <d v="2026-07-15T08:39:23"/>
    <s v="anonymous"/>
    <m/>
    <m/>
    <x v="0"/>
    <x v="73"/>
    <s v="7* 5 10 76 96 (COM Clinics/Programs - MH Psycho-geriatric);"/>
    <x v="0"/>
    <m/>
    <s v="Geriatric Psychiatry Outreach to Long Term Cae "/>
    <s v="nazzi@theroyal.ca"/>
    <x v="1"/>
    <m/>
    <x v="18"/>
    <x v="8"/>
    <m/>
    <s v="Geriatric Outreach Team"/>
    <s v="Behavioural Supports (not reported elsewhere*)"/>
    <m/>
    <m/>
    <m/>
    <n v="8671"/>
    <n v="8671"/>
    <n v="0"/>
    <n v="0"/>
    <n v="8671"/>
    <x v="0"/>
    <m/>
    <m/>
    <s v="Weekdays;"/>
    <m/>
    <m/>
    <s v="1145 Carling Ave "/>
    <x v="11"/>
    <x v="0"/>
    <x v="79"/>
    <s v="1831 Oxford Ave "/>
    <s v="Brockville "/>
    <s v="K6V 5W7"/>
    <m/>
    <x v="0"/>
    <m/>
    <s v="Lanark, Leeds and Grenville OHT;Ottawa OHT;Ottawa Valley OHT;"/>
    <m/>
    <m/>
    <m/>
    <m/>
    <s v="1950 hours per year (37.5 hours/week"/>
    <n v="1"/>
    <n v="1"/>
    <m/>
    <m/>
    <m/>
    <n v="13.9"/>
    <m/>
    <m/>
    <m/>
    <m/>
    <m/>
    <m/>
    <m/>
    <m/>
    <m/>
    <m/>
    <m/>
    <n v="15"/>
    <n v="3"/>
    <m/>
    <m/>
    <m/>
    <m/>
    <m/>
    <m/>
    <n v="3.2"/>
    <s v="Behavioural Therapist - 3.2"/>
    <n v="33.9"/>
    <n v="21.2"/>
    <n v="0.5"/>
    <s v="75% to &lt;100%"/>
    <m/>
    <x v="1"/>
    <s v="Survey "/>
    <x v="0"/>
    <m/>
    <m/>
    <x v="4"/>
    <s v="English;French;"/>
    <x v="0"/>
    <m/>
    <m/>
    <x v="0"/>
    <s v="As needed, varies per patient ;"/>
    <s v="Global deterioration scale "/>
    <x v="0"/>
    <s v="As needed ;"/>
    <s v="GDS, PHQ-9"/>
    <x v="0"/>
    <s v="No, we do not track anxiety scores;"/>
    <m/>
    <x v="0"/>
    <s v="No"/>
    <m/>
    <s v="Currently only submitting stats for Ottawa region and not rural (Hawkesbury, Cornwall, Renfrew, Lanark) as we don't have access to the required stats that you are requesting at this time. _x000a_FTEs are not 100% accurate as each geriatric psychiatrist splits their time between Outpatient, Inpatient, and Outreach differently each week so it is difficult to give an exact FTE. "/>
    <m/>
    <s v="Yes"/>
    <s v="nazzi@theroyal.ca"/>
    <m/>
    <n v="0"/>
    <n v="1"/>
  </r>
  <r>
    <n v="265"/>
    <d v="2026-07-15T08:39:27"/>
    <d v="2026-07-15T08:48:00"/>
    <s v="anonymous"/>
    <m/>
    <m/>
    <x v="1"/>
    <x v="73"/>
    <s v="7* 5 10 76 96 (COM Clinics/Programs - MH Psycho-geriatric);"/>
    <x v="0"/>
    <m/>
    <s v="Geriatric Psychiatry Outreach to Long Term Care "/>
    <s v="vhorner@theroyal.ca"/>
    <x v="1"/>
    <m/>
    <x v="7"/>
    <x v="8"/>
    <m/>
    <s v="Geriatric Psychiatry Outreach Team"/>
    <s v="Behavioural Supports (not reported elsewhere*)"/>
    <m/>
    <m/>
    <m/>
    <n v="4168"/>
    <n v="4168"/>
    <m/>
    <m/>
    <n v="4168"/>
    <x v="0"/>
    <m/>
    <m/>
    <s v="Weekdays;"/>
    <m/>
    <m/>
    <s v="1145 Carling Ave "/>
    <x v="11"/>
    <x v="0"/>
    <x v="80"/>
    <s v="1831 Oxford Ave "/>
    <s v="Brockville "/>
    <s v="K6V 5W8"/>
    <m/>
    <x v="0"/>
    <m/>
    <s v="Lanark, Leeds and Grenville OHT;Ottawa OHT;Ottawa Valley OHT;Prescott-Russell, Tri-County, Renfrew, Brockville;"/>
    <m/>
    <m/>
    <m/>
    <m/>
    <s v="1950 hours per year (37.5 hours/week"/>
    <n v="1"/>
    <n v="1"/>
    <m/>
    <m/>
    <m/>
    <n v="9.6"/>
    <m/>
    <m/>
    <m/>
    <m/>
    <m/>
    <m/>
    <m/>
    <m/>
    <m/>
    <m/>
    <m/>
    <n v="15"/>
    <n v="3"/>
    <m/>
    <m/>
    <m/>
    <m/>
    <m/>
    <m/>
    <m/>
    <m/>
    <n v="29.6"/>
    <n v="18"/>
    <n v="0.5"/>
    <s v="75% to &lt;100%"/>
    <s v="Primary Care Practitioner;"/>
    <x v="1"/>
    <s v="Survey "/>
    <x v="0"/>
    <m/>
    <m/>
    <x v="4"/>
    <s v="English;French;"/>
    <x v="2"/>
    <s v="No, we do not track frailty status;"/>
    <m/>
    <x v="0"/>
    <s v="As needed ;"/>
    <s v="Global Deterioration Scale "/>
    <x v="0"/>
    <s v="As needed ;"/>
    <s v="GDS, PHQ-9 "/>
    <x v="0"/>
    <s v="No, we do not track anxiety scores;"/>
    <m/>
    <x v="0"/>
    <s v="No"/>
    <m/>
    <s v="Currently only submitting urban Ottawa stats as we do not have the required data for rural ottawa at the moment. FTEs are not 100% accurate as most of the geriatric psychiatrists work in uutreach as well as inpatient and outpatient and it varies from week to week so it's difficult to accurately give the FTE for only outreach work. "/>
    <m/>
    <s v="Yes"/>
    <s v="nazzi@theroyal.ca"/>
    <m/>
    <n v="0"/>
    <n v="1"/>
  </r>
  <r>
    <n v="266"/>
    <d v="2026-07-15T09:04:38"/>
    <d v="2026-07-15T09:28:34"/>
    <s v="anonymous"/>
    <m/>
    <m/>
    <x v="1"/>
    <x v="74"/>
    <s v="ALC one time funding - renewed annually for three years;"/>
    <x v="0"/>
    <m/>
    <s v="Dementia Resource Education Advocacy Mentorship (DREAM) Team/Consultants"/>
    <s v="kbenain@alzheimergreybruce.com"/>
    <x v="0"/>
    <m/>
    <x v="28"/>
    <x v="0"/>
    <s v="CSS - one time funding that began in 2023 - connected to a West Region funding request"/>
    <s v="Dementia Resource Consultants located within BrightShores Health System emergency departments"/>
    <m/>
    <s v="Dementia supports and coaching within the Emergency Department"/>
    <m/>
    <m/>
    <n v="317"/>
    <m/>
    <m/>
    <m/>
    <n v="0"/>
    <x v="0"/>
    <m/>
    <m/>
    <s v="Weekdays;"/>
    <m/>
    <m/>
    <s v="753 2nd Ave E "/>
    <x v="20"/>
    <x v="0"/>
    <x v="81"/>
    <m/>
    <m/>
    <m/>
    <s v="BrightShores Health System Emergency Departments - Owen Sound, Meaford, Markdale, Southampton, Wiarton, Lion's Head"/>
    <x v="3"/>
    <m/>
    <m/>
    <m/>
    <m/>
    <m/>
    <s v="Grey-Bruce OHT;"/>
    <s v="1820 hours per year (35 hours/week)"/>
    <m/>
    <m/>
    <m/>
    <m/>
    <m/>
    <m/>
    <m/>
    <m/>
    <m/>
    <m/>
    <m/>
    <m/>
    <m/>
    <m/>
    <m/>
    <m/>
    <m/>
    <m/>
    <n v="1"/>
    <m/>
    <m/>
    <m/>
    <n v="1"/>
    <m/>
    <m/>
    <m/>
    <m/>
    <n v="2"/>
    <n v="2"/>
    <m/>
    <s v="75% to &lt;100%"/>
    <s v="Emergency department;"/>
    <x v="2"/>
    <m/>
    <x v="2"/>
    <m/>
    <m/>
    <x v="0"/>
    <s v="English;"/>
    <x v="2"/>
    <s v="No, we do not track frailty status;"/>
    <m/>
    <x v="1"/>
    <s v="No, we do not track dementia stage;"/>
    <m/>
    <x v="1"/>
    <s v="No, we do not track depression scores;"/>
    <m/>
    <x v="0"/>
    <s v="No, we do not track anxiety scores;"/>
    <m/>
    <x v="0"/>
    <s v="No"/>
    <m/>
    <s v="CSS - one time funding that began in 2023 - connected to a West Region funding requestDementia Resource Consultants located within BrightShores Health System emergency departmentsDementia supports and coaching within the Emergency Department"/>
    <m/>
    <s v="Yes"/>
    <s v="czettler@alzheimergreybruce.com"/>
    <m/>
    <n v="0"/>
    <n v="1"/>
  </r>
  <r>
    <n v="267"/>
    <d v="2026-07-15T08:48:21"/>
    <d v="2026-07-15T10:20:12"/>
    <s v="anonymous"/>
    <m/>
    <m/>
    <x v="0"/>
    <x v="73"/>
    <s v="7* 2 76 95 96 (IP Mental Health - LT Geriatrics);"/>
    <x v="0"/>
    <m/>
    <s v="Geriatric Psychiatry Inpatient Unit "/>
    <s v="nazzi@theroyal.ca"/>
    <x v="1"/>
    <m/>
    <x v="32"/>
    <x v="1"/>
    <m/>
    <m/>
    <m/>
    <m/>
    <m/>
    <s v="Tertiary Non-Dementia Geriatric Psychiatry Units "/>
    <n v="161"/>
    <m/>
    <m/>
    <m/>
    <n v="0"/>
    <x v="1"/>
    <s v="45"/>
    <s v="91.5"/>
    <s v="All of the above (e.g. a service operating 24/7);"/>
    <n v="45"/>
    <m/>
    <s v="1145 Carling Ave "/>
    <x v="11"/>
    <x v="0"/>
    <x v="80"/>
    <m/>
    <m/>
    <m/>
    <m/>
    <x v="0"/>
    <m/>
    <s v="Ottawa OHT;"/>
    <m/>
    <m/>
    <m/>
    <m/>
    <s v="1950 hours per year (37.5 hours/week"/>
    <n v="1"/>
    <n v="1"/>
    <n v="0.6"/>
    <n v="1.3"/>
    <m/>
    <n v="5"/>
    <m/>
    <m/>
    <n v="2"/>
    <n v="1"/>
    <m/>
    <n v="20.399999999999999"/>
    <m/>
    <n v="0.5"/>
    <m/>
    <m/>
    <m/>
    <n v="21"/>
    <n v="11.2"/>
    <n v="3"/>
    <m/>
    <m/>
    <n v="1.5"/>
    <m/>
    <m/>
    <m/>
    <m/>
    <n v="69.5"/>
    <n v="61.900000000000006"/>
    <n v="3"/>
    <s v="100%"/>
    <s v="Emergency department;Community organization;Primary Care Practitioner;"/>
    <x v="1"/>
    <s v="Survey OHA "/>
    <x v="0"/>
    <m/>
    <s v="Language translation , spiritual care, EDI support "/>
    <x v="4"/>
    <s v="French;English;"/>
    <x v="2"/>
    <s v="No, we do not track frailty status;"/>
    <m/>
    <x v="1"/>
    <s v="No, we do not track dementia stage;"/>
    <m/>
    <x v="0"/>
    <s v="as needed;"/>
    <s v="MADRs "/>
    <x v="2"/>
    <s v="As needed ;"/>
    <s v="GAD 7"/>
    <x v="0"/>
    <s v="No"/>
    <m/>
    <m/>
    <m/>
    <s v="Yes"/>
    <s v="nazzi@theroyal.ca"/>
    <m/>
    <n v="0"/>
    <n v="1"/>
  </r>
  <r>
    <n v="268"/>
    <d v="2026-07-15T10:27:42"/>
    <d v="2026-07-15T10:28:09"/>
    <s v="anonymous"/>
    <m/>
    <m/>
    <x v="1"/>
    <x v="73"/>
    <s v="7* 2 76 95 96 (IP Mental Health - LT Geriatrics);"/>
    <x v="0"/>
    <m/>
    <s v="Geriatric Psychiatry Inpatient Unit "/>
    <s v="nazzi@theroyal.ca"/>
    <x v="1"/>
    <m/>
    <x v="1"/>
    <x v="1"/>
    <m/>
    <m/>
    <m/>
    <m/>
    <m/>
    <s v="Tertiary Dementia Specialty Units"/>
    <n v="181"/>
    <m/>
    <m/>
    <m/>
    <n v="0"/>
    <x v="1"/>
    <s v="45"/>
    <s v="91.8"/>
    <s v="All of the above (e.g. a service operating 24/7);"/>
    <n v="45"/>
    <m/>
    <s v="1145 Carling Ave "/>
    <x v="11"/>
    <x v="0"/>
    <x v="80"/>
    <m/>
    <m/>
    <m/>
    <m/>
    <x v="0"/>
    <m/>
    <m/>
    <m/>
    <m/>
    <m/>
    <m/>
    <s v="1950 hours per year (37.5 hours/week"/>
    <n v="1"/>
    <n v="1"/>
    <n v="0.6"/>
    <n v="1.3"/>
    <m/>
    <n v="5"/>
    <m/>
    <m/>
    <n v="2"/>
    <n v="1"/>
    <m/>
    <n v="20.399999999999999"/>
    <m/>
    <n v="0.5"/>
    <m/>
    <m/>
    <m/>
    <n v="21"/>
    <n v="11.2"/>
    <n v="3"/>
    <m/>
    <m/>
    <n v="1.5"/>
    <m/>
    <m/>
    <m/>
    <m/>
    <n v="69.5"/>
    <n v="61.900000000000006"/>
    <n v="3"/>
    <s v="100%"/>
    <s v="Community organization;Emergency department;Primary Care Practitioner;"/>
    <x v="1"/>
    <s v="Survey OHA"/>
    <x v="0"/>
    <m/>
    <s v="Language translation, spiritual care, EDI support "/>
    <x v="4"/>
    <s v="English;French;"/>
    <x v="2"/>
    <s v="No, we do not track frailty status;"/>
    <m/>
    <x v="1"/>
    <s v="No, we do not track dementia stage;"/>
    <m/>
    <x v="0"/>
    <s v="As needed ;"/>
    <s v="MADRS"/>
    <x v="2"/>
    <s v="As needed ;"/>
    <s v="GAD-7"/>
    <x v="0"/>
    <s v="No"/>
    <m/>
    <m/>
    <m/>
    <s v="Yes"/>
    <s v="nazzi@theroyal.ca"/>
    <m/>
    <n v="0"/>
    <n v="1"/>
  </r>
  <r>
    <n v="269"/>
    <d v="2026-07-15T10:28:16"/>
    <d v="2026-07-15T10:38:29"/>
    <s v="anonymous"/>
    <m/>
    <m/>
    <x v="0"/>
    <x v="73"/>
    <s v="7* 2 81 10 96 (IP Rehabilitation - Geriatric);"/>
    <x v="0"/>
    <m/>
    <s v="Geriatric Psychiatry Outpatient "/>
    <s v="nazzi@theroyal.ca"/>
    <x v="1"/>
    <m/>
    <x v="16"/>
    <x v="3"/>
    <m/>
    <s v="Geriatric Psychiatry Outpatient Clinic"/>
    <m/>
    <m/>
    <m/>
    <m/>
    <n v="928"/>
    <m/>
    <m/>
    <m/>
    <n v="0"/>
    <x v="0"/>
    <m/>
    <m/>
    <s v="Weekdays;"/>
    <n v="154"/>
    <m/>
    <s v="1145 Carling Ave "/>
    <x v="11"/>
    <x v="0"/>
    <x v="79"/>
    <m/>
    <m/>
    <m/>
    <m/>
    <x v="0"/>
    <m/>
    <m/>
    <m/>
    <m/>
    <m/>
    <m/>
    <s v="1950 hours per year (37.5 hours/week"/>
    <n v="1"/>
    <n v="1"/>
    <m/>
    <m/>
    <m/>
    <n v="9.8000000000000007"/>
    <m/>
    <m/>
    <n v="1"/>
    <m/>
    <m/>
    <m/>
    <m/>
    <n v="1.2"/>
    <m/>
    <m/>
    <n v="1"/>
    <n v="4"/>
    <m/>
    <n v="2"/>
    <m/>
    <m/>
    <n v="2"/>
    <m/>
    <m/>
    <m/>
    <m/>
    <n v="23"/>
    <n v="11.2"/>
    <m/>
    <s v="100%"/>
    <s v="Community organization;Primary Care Practitioner;Self-referral;"/>
    <x v="1"/>
    <s v="survey "/>
    <x v="2"/>
    <m/>
    <s v="As needed "/>
    <x v="4"/>
    <s v="English;French;"/>
    <x v="1"/>
    <s v="Yes, at triage;Yes, at discharge;"/>
    <s v="Frailty scale "/>
    <x v="0"/>
    <s v="Yes, at triage;Yes, at discharge;"/>
    <s v="MoCA"/>
    <x v="0"/>
    <s v="Yes, at triage;Yes, at discharge;"/>
    <s v="Depression scale "/>
    <x v="0"/>
    <s v="No, we do not track anxiety scores;"/>
    <m/>
    <x v="0"/>
    <s v="No"/>
    <m/>
    <m/>
    <m/>
    <s v="Yes"/>
    <s v="nazzi@theroyal.ca"/>
    <m/>
    <n v="0"/>
    <n v="1"/>
  </r>
  <r>
    <n v="270"/>
    <d v="2026-07-15T10:38:33"/>
    <d v="2026-07-15T10:41:40"/>
    <s v="anonymous"/>
    <m/>
    <m/>
    <x v="1"/>
    <x v="73"/>
    <s v="7* 2 81 10 96 (IP Rehabilitation - Geriatric);"/>
    <x v="0"/>
    <m/>
    <s v="Geriatric Psychiatry Outpatient "/>
    <s v="nazzi@theroyal.ca"/>
    <x v="1"/>
    <m/>
    <x v="16"/>
    <x v="3"/>
    <m/>
    <s v="Geriatric Psychiatry Outpatient Clinic"/>
    <m/>
    <m/>
    <m/>
    <m/>
    <n v="962"/>
    <m/>
    <m/>
    <m/>
    <n v="0"/>
    <x v="0"/>
    <m/>
    <m/>
    <s v="Weekdays;"/>
    <n v="210"/>
    <m/>
    <s v="1145 Carling Ave "/>
    <x v="11"/>
    <x v="0"/>
    <x v="82"/>
    <m/>
    <m/>
    <m/>
    <m/>
    <x v="0"/>
    <m/>
    <m/>
    <m/>
    <m/>
    <m/>
    <m/>
    <s v="1950 hours per year (37.5 hours/week"/>
    <n v="1"/>
    <n v="1"/>
    <m/>
    <m/>
    <m/>
    <n v="9.8000000000000007"/>
    <m/>
    <m/>
    <n v="1"/>
    <m/>
    <m/>
    <m/>
    <m/>
    <n v="1.2"/>
    <m/>
    <m/>
    <n v="1"/>
    <n v="4"/>
    <m/>
    <n v="2"/>
    <m/>
    <m/>
    <n v="2"/>
    <m/>
    <m/>
    <m/>
    <m/>
    <n v="23"/>
    <n v="11.2"/>
    <m/>
    <s v="100%"/>
    <s v="Community organization;Self-referral;Primary Care Practitioner;"/>
    <x v="1"/>
    <s v="survey "/>
    <x v="0"/>
    <m/>
    <s v="As needed "/>
    <x v="4"/>
    <s v="English;French;"/>
    <x v="1"/>
    <s v="Yes, at triage;Yes, at discharge;"/>
    <s v="Frailty scale "/>
    <x v="0"/>
    <s v="Yes, at triage;Yes, at discharge;"/>
    <s v="moca "/>
    <x v="0"/>
    <s v="Yes, at triage;Yes, at discharge;"/>
    <s v="various depression scales "/>
    <x v="0"/>
    <s v="No, we do not track anxiety scores;"/>
    <m/>
    <x v="0"/>
    <s v="No"/>
    <m/>
    <m/>
    <m/>
    <s v="Yes"/>
    <s v="nazzi@theroyal.ca"/>
    <m/>
    <n v="0"/>
    <n v="1"/>
  </r>
  <r>
    <n v="271"/>
    <d v="2026-07-15T11:07:28"/>
    <d v="2026-07-15T11:16:59"/>
    <s v="anonymous"/>
    <m/>
    <m/>
    <x v="1"/>
    <x v="75"/>
    <s v="n/a;"/>
    <x v="0"/>
    <m/>
    <s v="Dr. Akshya Vasudev - Geriatric Psychiatrist "/>
    <s v="akshyavasudev@gmail.com"/>
    <x v="0"/>
    <m/>
    <x v="16"/>
    <x v="3"/>
    <m/>
    <s v="Geriatric Psychiatry Outpatient Clinic"/>
    <m/>
    <m/>
    <m/>
    <m/>
    <n v="713"/>
    <m/>
    <m/>
    <m/>
    <n v="0"/>
    <x v="0"/>
    <m/>
    <m/>
    <s v="Weekdays;four days a week - Monday, Tuesday, Thursday, Friday;"/>
    <n v="21"/>
    <s v="average wait time from referral to first appointment is 3 weeks."/>
    <s v="302-1055 Fanshawe Park Road West"/>
    <x v="23"/>
    <x v="0"/>
    <x v="83"/>
    <m/>
    <m/>
    <m/>
    <m/>
    <x v="3"/>
    <m/>
    <m/>
    <m/>
    <m/>
    <m/>
    <s v="Middlesex London OHT;"/>
    <m/>
    <m/>
    <m/>
    <m/>
    <m/>
    <m/>
    <m/>
    <m/>
    <m/>
    <m/>
    <m/>
    <m/>
    <m/>
    <m/>
    <m/>
    <m/>
    <m/>
    <m/>
    <m/>
    <m/>
    <m/>
    <m/>
    <m/>
    <m/>
    <m/>
    <m/>
    <n v="2"/>
    <s v="1 Geriatric Psychiatrist and 1 Secretary"/>
    <n v="0"/>
    <n v="2"/>
    <m/>
    <s v="75% to &lt;100%"/>
    <m/>
    <x v="2"/>
    <m/>
    <x v="2"/>
    <m/>
    <m/>
    <x v="1"/>
    <s v="English"/>
    <x v="0"/>
    <m/>
    <m/>
    <x v="2"/>
    <m/>
    <m/>
    <x v="2"/>
    <m/>
    <m/>
    <x v="1"/>
    <m/>
    <m/>
    <x v="1"/>
    <m/>
    <m/>
    <s v="independent practice"/>
    <m/>
    <s v="Yes"/>
    <s v="jody.glover@sjhc.london.on.ca"/>
    <m/>
    <n v="0"/>
    <n v="1"/>
  </r>
  <r>
    <n v="272"/>
    <d v="2026-07-15T12:47:54"/>
    <d v="2026-07-15T13:21:30"/>
    <s v="anonymous"/>
    <m/>
    <m/>
    <x v="1"/>
    <x v="72"/>
    <s v="7* 3 40 96 (AC Day/Night Care - Geriatric);"/>
    <x v="0"/>
    <m/>
    <s v="Geriatric Psychiatry Assessment Clinic"/>
    <s v="krista.harloff@sjhc.london.on.ca"/>
    <x v="1"/>
    <m/>
    <x v="16"/>
    <x v="3"/>
    <m/>
    <s v="Geriatric Psychiatry Outpatient Clinic"/>
    <m/>
    <m/>
    <m/>
    <m/>
    <n v="231"/>
    <n v="216"/>
    <n v="24"/>
    <n v="33"/>
    <n v="273"/>
    <x v="0"/>
    <m/>
    <m/>
    <s v="Weekdays;"/>
    <n v="60"/>
    <m/>
    <s v="550 Wellington Road, South"/>
    <x v="23"/>
    <x v="0"/>
    <x v="78"/>
    <m/>
    <m/>
    <m/>
    <m/>
    <x v="3"/>
    <m/>
    <m/>
    <m/>
    <m/>
    <m/>
    <s v="Elgin OHT;Middlesex London OHT;"/>
    <s v="1950 hours per year (37.5 hours/week"/>
    <n v="0.1"/>
    <n v="0.2"/>
    <m/>
    <m/>
    <m/>
    <n v="0.2"/>
    <m/>
    <m/>
    <m/>
    <m/>
    <m/>
    <m/>
    <m/>
    <m/>
    <m/>
    <m/>
    <m/>
    <n v="3"/>
    <m/>
    <m/>
    <m/>
    <m/>
    <m/>
    <m/>
    <m/>
    <m/>
    <m/>
    <n v="3.5"/>
    <n v="3"/>
    <n v="0"/>
    <s v="100%"/>
    <s v="Primary Care Practitioner;"/>
    <x v="1"/>
    <m/>
    <x v="1"/>
    <m/>
    <m/>
    <x v="1"/>
    <s v="English;Interpretation services;"/>
    <x v="1"/>
    <s v="Yes, at triage;Yes, at initial visit;Yes, at follow-up;Yes, at discharge;Yes, at all visits;"/>
    <s v="Comprehensive Geriatric Assessment"/>
    <x v="0"/>
    <s v="Yes, at triage;Yes, at initial visit;Yes, at follow-up;Yes, at discharge;Yes, at all visits;"/>
    <s v="MoCA"/>
    <x v="0"/>
    <s v="Yes, at initial visit;"/>
    <m/>
    <x v="2"/>
    <s v="Yes, at initial visit;"/>
    <m/>
    <x v="2"/>
    <s v="Yes"/>
    <s v="HSO Global Workforce Survey"/>
    <m/>
    <m/>
    <s v="Yes"/>
    <s v="maryann.linley@sjhc.london.on.ca"/>
    <m/>
    <n v="0"/>
    <n v="1"/>
  </r>
  <r>
    <n v="273"/>
    <d v="2026-07-15T10:44:16"/>
    <d v="2026-07-15T13:49:23"/>
    <s v="anonymous"/>
    <m/>
    <d v="2026-07-15T14:55:41"/>
    <x v="0"/>
    <x v="40"/>
    <s v="7* 3 50 96 (AC Clinic Geriatric);"/>
    <x v="0"/>
    <m/>
    <s v="Geriatric Medically Complex Care Team - GMCCT"/>
    <s v="sandra.paleczny@wrhn.ca"/>
    <x v="1"/>
    <m/>
    <x v="3"/>
    <x v="3"/>
    <m/>
    <s v="Geriatric Outpatient Clinic"/>
    <m/>
    <m/>
    <s v="Geriatric Outpatient Clinic"/>
    <m/>
    <n v="668"/>
    <n v="898"/>
    <n v="131"/>
    <n v="3"/>
    <n v="1032"/>
    <x v="0"/>
    <m/>
    <m/>
    <s v="Weekdays;"/>
    <n v="24"/>
    <m/>
    <s v="911 Queen's Blvd"/>
    <x v="25"/>
    <x v="0"/>
    <x v="39"/>
    <m/>
    <m/>
    <m/>
    <s v="Location GMCCT – main floor – 1st floor "/>
    <x v="3"/>
    <m/>
    <m/>
    <m/>
    <m/>
    <m/>
    <s v="Kitchener, Waterloo, Wellesley, Wilmot and Woolwich (KW4) OHT;"/>
    <s v="1950 hours per year (37.5 hours/week"/>
    <n v="0.5"/>
    <n v="1.2"/>
    <m/>
    <m/>
    <n v="0.1"/>
    <m/>
    <m/>
    <n v="3"/>
    <n v="1"/>
    <m/>
    <m/>
    <m/>
    <m/>
    <m/>
    <m/>
    <m/>
    <m/>
    <n v="1"/>
    <m/>
    <m/>
    <m/>
    <m/>
    <m/>
    <m/>
    <m/>
    <m/>
    <m/>
    <n v="6.8"/>
    <n v="5"/>
    <m/>
    <s v="75% to &lt;100%"/>
    <s v="Emergency department;Ontario Health Team;Primary Care Network;Primary Care Practitioner;"/>
    <x v="0"/>
    <m/>
    <x v="0"/>
    <m/>
    <m/>
    <x v="0"/>
    <s v="English;"/>
    <x v="1"/>
    <s v="Yes, at triage;"/>
    <s v="GFI – Groningen frailty index"/>
    <x v="0"/>
    <s v="Yes, at initial visit;"/>
    <s v="? Global deterioration scale – for Alzheimer"/>
    <x v="0"/>
    <s v="Yes, at initial visit;"/>
    <s v="GDS Geriatric Depression Scale "/>
    <x v="2"/>
    <s v="Yes, at initial visit;"/>
    <s v="Gad 7 tool "/>
    <x v="0"/>
    <s v="No"/>
    <m/>
    <m/>
    <m/>
    <s v="Yes"/>
    <s v="shahrin.huda@wrhn.ca"/>
    <m/>
    <n v="0"/>
    <n v="1"/>
  </r>
  <r>
    <n v="274"/>
    <d v="2026-07-15T14:55:54"/>
    <d v="2026-07-15T15:10:08"/>
    <s v="anonymous"/>
    <m/>
    <m/>
    <x v="1"/>
    <x v="40"/>
    <s v="7* 3 50 96 (AC Clinic Geriatric);"/>
    <x v="0"/>
    <m/>
    <s v="Geriatric Medically Complex Care Team - GMCCT"/>
    <s v="sandra.paleczny@wrhn.ca"/>
    <x v="1"/>
    <m/>
    <x v="3"/>
    <x v="3"/>
    <m/>
    <s v="Geriatric Outpatient Clinic"/>
    <m/>
    <m/>
    <s v="Geriatric Outpatient Clinic"/>
    <m/>
    <n v="997"/>
    <n v="1330"/>
    <n v="453"/>
    <n v="9"/>
    <n v="1792"/>
    <x v="0"/>
    <m/>
    <m/>
    <s v="Weekdays;"/>
    <n v="23"/>
    <m/>
    <s v="911 Queen's Blvd"/>
    <x v="25"/>
    <x v="0"/>
    <x v="39"/>
    <m/>
    <m/>
    <m/>
    <s v="Location GMCCT – main floor – 1st floor "/>
    <x v="3"/>
    <m/>
    <m/>
    <m/>
    <m/>
    <m/>
    <s v="Kitchener, Waterloo, Wellesley, Wilmot and Woolwich (KW4) OHT;"/>
    <s v="1950 hours per year (37.5 hours/week"/>
    <n v="0.5"/>
    <n v="1.2"/>
    <m/>
    <m/>
    <n v="0.1"/>
    <n v="0.09"/>
    <m/>
    <n v="3"/>
    <n v="1"/>
    <m/>
    <m/>
    <m/>
    <m/>
    <m/>
    <m/>
    <m/>
    <m/>
    <m/>
    <n v="1"/>
    <m/>
    <m/>
    <m/>
    <m/>
    <m/>
    <m/>
    <m/>
    <m/>
    <n v="6.8900000000000006"/>
    <n v="5"/>
    <m/>
    <s v="75% to &lt;100%"/>
    <s v="Emergency department;Ontario Health Team;Primary Care Practitioner;Primary Care Network;"/>
    <x v="0"/>
    <m/>
    <x v="0"/>
    <m/>
    <m/>
    <x v="0"/>
    <s v="English;"/>
    <x v="1"/>
    <s v="Yes, at triage;"/>
    <s v="GFI – Groningen frailty index"/>
    <x v="0"/>
    <s v="Yes, at initial visit;"/>
    <s v="Global deterioration scale – for Alzheimer"/>
    <x v="0"/>
    <s v="Yes, at initial visit;"/>
    <s v="GDS Geriatric Depression Scale "/>
    <x v="2"/>
    <s v="Yes, at initial visit;"/>
    <s v="Gad 7 tool "/>
    <x v="0"/>
    <s v="No"/>
    <m/>
    <m/>
    <m/>
    <s v="Yes"/>
    <s v="shahrin.huda@wrhn.ca"/>
    <m/>
    <n v="0"/>
    <n v="1"/>
  </r>
  <r>
    <n v="275"/>
    <d v="2026-07-15T11:56:10"/>
    <d v="2026-07-15T16:08:24"/>
    <s v="anonymous"/>
    <m/>
    <m/>
    <x v="1"/>
    <x v="76"/>
    <s v="7* 5 10 20 (COM Clinics/Programs - General Clinic);"/>
    <x v="1"/>
    <s v="Cornwall Community Hospital - Geriatric Day Hospital"/>
    <s v="Geriatric Day Hospital, Cornwall Community Hospital "/>
    <s v="susan.sauve@cornwallhospital.ca"/>
    <x v="0"/>
    <m/>
    <x v="14"/>
    <x v="7"/>
    <m/>
    <s v="Geriatric Day Hospital"/>
    <m/>
    <m/>
    <m/>
    <m/>
    <n v="220"/>
    <n v="1489"/>
    <n v="74"/>
    <n v="0"/>
    <n v="1563"/>
    <x v="0"/>
    <m/>
    <m/>
    <s v="Weekdays;"/>
    <n v="64"/>
    <s v="Excel sheet with formula subtracting Referral date from First appointment"/>
    <s v="840 McConnell Ave"/>
    <x v="43"/>
    <x v="0"/>
    <x v="84"/>
    <m/>
    <m/>
    <m/>
    <m/>
    <x v="0"/>
    <m/>
    <s v="Great River OHT;"/>
    <m/>
    <m/>
    <m/>
    <m/>
    <s v="1950 hours per year (37.5 hours/week"/>
    <n v="1"/>
    <n v="0.6"/>
    <m/>
    <n v="0"/>
    <n v="0.2"/>
    <m/>
    <n v="0.6"/>
    <m/>
    <n v="0.6"/>
    <m/>
    <m/>
    <m/>
    <m/>
    <n v="0.4"/>
    <m/>
    <m/>
    <m/>
    <n v="0.8"/>
    <m/>
    <m/>
    <m/>
    <m/>
    <m/>
    <m/>
    <m/>
    <m/>
    <m/>
    <n v="4.2"/>
    <n v="2.4000000000000004"/>
    <n v="0"/>
    <s v="100%"/>
    <s v="Caregiver;Community paramedicine;Community organization;Emergency department;Ontario Health atHome;Ontario Health Team;Primary Care Practitioner;Self-referral;Walk-in clinic;"/>
    <x v="1"/>
    <s v="Older Adult Experience Survey (OAES)"/>
    <x v="1"/>
    <s v="PGLO Caregiver Experience Survey"/>
    <m/>
    <x v="0"/>
    <s v="English;"/>
    <x v="1"/>
    <s v="Yes, at triage;Yes, at all visits;"/>
    <s v="CLINICAL FRAILITY SCALE (cfs)"/>
    <x v="0"/>
    <s v="IT IS MONITORED BY PHYSICIAN AT INITIAL AND FOLLOW UPS.;"/>
    <s v="FAST"/>
    <x v="0"/>
    <s v="Yes, at initial visit;Yes, at follow-up;Yes, at discharge;"/>
    <s v="PHQ9"/>
    <x v="2"/>
    <s v="ONLY WHEN ANXIETY HAS BEEN WITNESSED OR DISCUSSED.;"/>
    <m/>
    <x v="0"/>
    <s v="No"/>
    <m/>
    <m/>
    <m/>
    <s v="Yes"/>
    <s v="SUSAN.SAUVE@CORNWALLHOSPITAL.CA"/>
    <m/>
    <n v="0"/>
    <n v="1"/>
  </r>
  <r>
    <n v="276"/>
    <d v="2026-07-15T16:08:38"/>
    <d v="2026-07-15T16:17:22"/>
    <s v="anonymous"/>
    <m/>
    <m/>
    <x v="0"/>
    <x v="76"/>
    <s v="7* 5 10 20 (COM Clinics/Programs - General Clinic);"/>
    <x v="1"/>
    <s v="Cornwall Community Hospital - Geriatric Day Hospital"/>
    <s v="Geriatric Day Hospital Cornwall Community Hospital"/>
    <s v="SUSAN.SAUVE@CORNWALLHOSPITAL.CA"/>
    <x v="0"/>
    <m/>
    <x v="14"/>
    <x v="7"/>
    <m/>
    <s v="Geriatric Day Hospital"/>
    <m/>
    <m/>
    <m/>
    <m/>
    <n v="150"/>
    <n v="1652"/>
    <n v="101"/>
    <n v="10"/>
    <n v="1763"/>
    <x v="0"/>
    <m/>
    <m/>
    <s v="Weekdays;"/>
    <n v="85"/>
    <s v="EXCEL SHEET WITH FORMULA, REFERRAL RECEIVED DATE SUBTRACTED BY THE FIRST APPT DATE"/>
    <s v="840 McConnell Ave"/>
    <x v="43"/>
    <x v="0"/>
    <x v="84"/>
    <m/>
    <m/>
    <m/>
    <m/>
    <x v="0"/>
    <m/>
    <s v="Great River OHT;"/>
    <m/>
    <m/>
    <m/>
    <m/>
    <s v="1950 hours per year (37.5 hours/week"/>
    <n v="1"/>
    <n v="0.6"/>
    <m/>
    <m/>
    <n v="0.2"/>
    <m/>
    <n v="0.6"/>
    <m/>
    <n v="0.6"/>
    <m/>
    <m/>
    <m/>
    <m/>
    <n v="0.4"/>
    <m/>
    <m/>
    <m/>
    <n v="0.8"/>
    <m/>
    <m/>
    <m/>
    <m/>
    <m/>
    <m/>
    <m/>
    <m/>
    <m/>
    <n v="4.2"/>
    <n v="2.4000000000000004"/>
    <n v="0"/>
    <s v="100%"/>
    <s v="Caregiver;Community organization;Community paramedicine;Emergency department;Ontario Health atHome;Ontario Health Team;Primary Care Practitioner;Self-referral;Walk-in clinic;"/>
    <x v="1"/>
    <s v="Older Adult Experience Survey (OAES)"/>
    <x v="1"/>
    <s v="PGLO Caregiver Experience Survey "/>
    <m/>
    <x v="0"/>
    <s v="English;"/>
    <x v="1"/>
    <s v="Yes, at initial visit;Yes, at all visits;"/>
    <s v="CLINICAL FRAILITY SCALE (CFS)"/>
    <x v="0"/>
    <s v="PHYSICIAN TRACKS AT INITIAL AND FOLLOW UP;"/>
    <s v="FAST"/>
    <x v="0"/>
    <s v="Yes, at initial visit;"/>
    <s v="PHQ9"/>
    <x v="2"/>
    <s v="ONLY IF IDENTIFIED;"/>
    <s v="GAD7"/>
    <x v="0"/>
    <s v="No"/>
    <m/>
    <m/>
    <m/>
    <s v="Yes"/>
    <s v="SUSAN.SAUVE@CORNWALLHOSPITAL.CA"/>
    <m/>
    <n v="0"/>
    <n v="1"/>
  </r>
  <r>
    <n v="277"/>
    <d v="2026-07-16T10:03:13"/>
    <d v="2026-07-16T10:38:51"/>
    <s v="anonymous"/>
    <m/>
    <m/>
    <x v="1"/>
    <x v="77"/>
    <s v="7* 5 10 76 96 (COM Clinics/Programs - MH Psycho-geriatric);"/>
    <x v="0"/>
    <m/>
    <s v="BSO"/>
    <s v="dstubbe@woodstockhospital.ca"/>
    <x v="1"/>
    <s v="Woodstock Hospital Outpatient Mental Health Intake"/>
    <x v="5"/>
    <x v="3"/>
    <s v="n/a"/>
    <s v="BSO mobile team"/>
    <s v="N/A"/>
    <s v="n/a"/>
    <s v="n/a"/>
    <s v="n/a"/>
    <n v="0"/>
    <n v="0"/>
    <n v="0"/>
    <n v="0"/>
    <n v="0"/>
    <x v="0"/>
    <s v="0"/>
    <s v="0"/>
    <s v="Weekdays;8-4 ;"/>
    <n v="0"/>
    <s v="0"/>
    <s v="310 Juliana Drive "/>
    <x v="32"/>
    <x v="0"/>
    <x v="85"/>
    <s v="310 Juliana Drive"/>
    <s v="Woodstock"/>
    <s v="N4V 0A4"/>
    <s v="all of our numbers through PCO and MHA PDS. We do have 2 psychiatrist that see geriatric patients. We are funded for adult psychiatry and these numbers are captured in these numbers. "/>
    <x v="3"/>
    <m/>
    <m/>
    <m/>
    <m/>
    <m/>
    <s v="Oxford OHT;"/>
    <s v="1950 hours per year (37.5 hours/week"/>
    <n v="0.5"/>
    <m/>
    <m/>
    <m/>
    <m/>
    <m/>
    <m/>
    <m/>
    <m/>
    <m/>
    <m/>
    <m/>
    <m/>
    <m/>
    <m/>
    <m/>
    <m/>
    <n v="2"/>
    <n v="2"/>
    <n v="1"/>
    <m/>
    <m/>
    <m/>
    <m/>
    <m/>
    <n v="1"/>
    <s v="1 EPRC which is an RN"/>
    <n v="5.5"/>
    <n v="6"/>
    <m/>
    <s v="75% to &lt;100%"/>
    <s v="Caregiver;Community organization;Community paramedicine;Emergency department;Ontario Health atHome;Ontario Health Team;Primary Care Network;Primary Care Practitioner;Self-referral;Walk-in clinic;All of the above;"/>
    <x v="1"/>
    <s v="OPOC"/>
    <x v="1"/>
    <s v="OPOC"/>
    <s v="standard LMS or hospital wide trainings"/>
    <x v="0"/>
    <s v="English;"/>
    <x v="0"/>
    <m/>
    <m/>
    <x v="2"/>
    <m/>
    <m/>
    <x v="2"/>
    <m/>
    <m/>
    <x v="1"/>
    <m/>
    <m/>
    <x v="0"/>
    <s v="No"/>
    <m/>
    <m/>
    <m/>
    <s v="Yes"/>
    <s v="dstubbe@woodstockhospital.ca"/>
    <m/>
    <n v="0"/>
    <n v="1"/>
  </r>
  <r>
    <n v="278"/>
    <d v="2026-07-16T10:39:20"/>
    <d v="2026-07-16T11:56:28"/>
    <s v="anonymous"/>
    <m/>
    <m/>
    <x v="0"/>
    <x v="77"/>
    <s v="7* 5 10 76 96 (COM Clinics/Programs - MH Psycho-geriatric);"/>
    <x v="0"/>
    <m/>
    <s v="BSO"/>
    <s v="dstubbe@woodstockhospital.ca"/>
    <x v="1"/>
    <s v="Woodstock Hospital Outpt Mental Health Intake Team"/>
    <x v="5"/>
    <x v="3"/>
    <s v="n/a"/>
    <s v="BSO"/>
    <s v="BSO"/>
    <s v="BSO"/>
    <s v="BSO"/>
    <s v="n/a"/>
    <n v="0"/>
    <n v="0"/>
    <n v="0"/>
    <n v="0"/>
    <n v="0"/>
    <x v="0"/>
    <s v="0"/>
    <s v="0"/>
    <s v="Weekdays;8-4;"/>
    <n v="0"/>
    <s v="we report these numbers in our MHA PDS and POC please refer to these numbers"/>
    <s v="310 Juliana Drive "/>
    <x v="32"/>
    <x v="0"/>
    <x v="85"/>
    <s v="310 Juliana Drive"/>
    <s v="Woodstock"/>
    <s v="N4V 0A6"/>
    <m/>
    <x v="3"/>
    <m/>
    <m/>
    <m/>
    <m/>
    <m/>
    <s v="Oxford OHT;"/>
    <s v="1950 hours per year (37.5 hours/week"/>
    <n v="0.2"/>
    <n v="0.5"/>
    <m/>
    <m/>
    <m/>
    <m/>
    <m/>
    <m/>
    <m/>
    <m/>
    <m/>
    <m/>
    <m/>
    <m/>
    <m/>
    <m/>
    <m/>
    <n v="2"/>
    <n v="2"/>
    <n v="1"/>
    <m/>
    <m/>
    <m/>
    <m/>
    <m/>
    <n v="1"/>
    <s v="EPRC 1 RN"/>
    <n v="5.7"/>
    <n v="6"/>
    <n v="0"/>
    <s v="75% to &lt;100%"/>
    <s v="All of the above;"/>
    <x v="2"/>
    <m/>
    <x v="2"/>
    <m/>
    <m/>
    <x v="1"/>
    <s v="English"/>
    <x v="0"/>
    <m/>
    <m/>
    <x v="2"/>
    <m/>
    <m/>
    <x v="2"/>
    <m/>
    <m/>
    <x v="1"/>
    <m/>
    <m/>
    <x v="1"/>
    <m/>
    <m/>
    <m/>
    <m/>
    <s v="Yes"/>
    <s v="dstubbe@woodstockhospital.ca"/>
    <m/>
    <n v="0"/>
    <n v="1"/>
  </r>
  <r>
    <n v="279"/>
    <d v="2026-07-16T14:04:28"/>
    <d v="2026-07-16T14:33:00"/>
    <s v="anonymous"/>
    <m/>
    <m/>
    <x v="1"/>
    <x v="78"/>
    <s v="n/a;"/>
    <x v="0"/>
    <m/>
    <s v="Dementia Resource Education Advocacy Mentorship (DREAM) Team/Consultants"/>
    <s v="lsoucek@alzheimersarnia.ca"/>
    <x v="0"/>
    <m/>
    <x v="28"/>
    <x v="0"/>
    <m/>
    <m/>
    <m/>
    <m/>
    <s v="Dementia Resource Education Advocacy Mentorship (DREAM) Consultant"/>
    <m/>
    <m/>
    <m/>
    <m/>
    <m/>
    <n v="0"/>
    <x v="0"/>
    <m/>
    <m/>
    <s v="Tues-Fri 8:30-4:30 at Bluewater Health; Mondays 8:30-4:30 are at Alzheimer Society Sarnia Lambton's office;"/>
    <m/>
    <m/>
    <s v="420 East St. N."/>
    <x v="40"/>
    <x v="0"/>
    <x v="86"/>
    <m/>
    <m/>
    <m/>
    <s v="The DREAM Consultant program is embedded in Bluewater Health Emergency Department (Tuesday-Friday) - 89 Norman St., Sarnia, ON N7T 6S4"/>
    <x v="3"/>
    <m/>
    <m/>
    <m/>
    <m/>
    <m/>
    <s v="Sarnia Lambton OHT;"/>
    <m/>
    <m/>
    <m/>
    <m/>
    <m/>
    <m/>
    <m/>
    <m/>
    <m/>
    <m/>
    <m/>
    <m/>
    <m/>
    <m/>
    <m/>
    <m/>
    <m/>
    <m/>
    <m/>
    <m/>
    <m/>
    <m/>
    <m/>
    <m/>
    <m/>
    <m/>
    <n v="1"/>
    <s v="1.0 FTE First Link Care Navigator"/>
    <n v="0"/>
    <n v="1"/>
    <m/>
    <s v=""/>
    <m/>
    <x v="2"/>
    <m/>
    <x v="2"/>
    <m/>
    <m/>
    <x v="1"/>
    <s v="English"/>
    <x v="0"/>
    <m/>
    <m/>
    <x v="2"/>
    <m/>
    <m/>
    <x v="2"/>
    <m/>
    <m/>
    <x v="1"/>
    <m/>
    <m/>
    <x v="1"/>
    <m/>
    <m/>
    <m/>
    <m/>
    <s v="Yes"/>
    <s v="jody.glover@sjhc.london.on.ca"/>
    <m/>
    <n v="0"/>
    <n v="1"/>
  </r>
  <r>
    <n v="280"/>
    <d v="2026-07-16T14:43:29"/>
    <d v="2026-07-16T15:00:05"/>
    <s v="anonymous"/>
    <m/>
    <m/>
    <x v="0"/>
    <x v="79"/>
    <s v="Primary Care Family Health Team - Memory Clinic;"/>
    <x v="0"/>
    <m/>
    <s v="Hanover Family Health Team - MINT Memory Clinic"/>
    <s v="info@hanoverfht.ca"/>
    <x v="0"/>
    <m/>
    <x v="20"/>
    <x v="5"/>
    <s v="Primary Care Based Memory Clinics (e.g. MINT)"/>
    <m/>
    <m/>
    <m/>
    <m/>
    <m/>
    <m/>
    <m/>
    <m/>
    <m/>
    <n v="0"/>
    <x v="0"/>
    <m/>
    <m/>
    <s v="Average 2 Thursday a month (Sept-June). Some Thursdays are initials and some are follow ups.;"/>
    <m/>
    <m/>
    <s v="90 7th Ave., 2nd Floor"/>
    <x v="44"/>
    <x v="0"/>
    <x v="87"/>
    <m/>
    <m/>
    <m/>
    <m/>
    <x v="3"/>
    <m/>
    <m/>
    <m/>
    <m/>
    <m/>
    <s v="Grey-Bruce OHT;"/>
    <m/>
    <m/>
    <m/>
    <m/>
    <m/>
    <m/>
    <m/>
    <m/>
    <n v="0.1"/>
    <n v="0.1"/>
    <m/>
    <m/>
    <m/>
    <n v="0.1"/>
    <m/>
    <m/>
    <m/>
    <m/>
    <n v="0.15"/>
    <m/>
    <m/>
    <m/>
    <m/>
    <m/>
    <m/>
    <m/>
    <n v="0.2"/>
    <s v="Alzheimer Society also provides a family resource coordinator that interviews caregivers as part of our team. We also have 2 family physicians that take turns doing a MINT Memory Clinic."/>
    <n v="0.45000000000000007"/>
    <n v="0.65000000000000013"/>
    <m/>
    <s v="75% to &lt;100%"/>
    <s v="our referrals come to us from our associated FHO. Referrals do not come to us from other sources.;"/>
    <x v="2"/>
    <m/>
    <x v="2"/>
    <m/>
    <m/>
    <x v="1"/>
    <s v="English"/>
    <x v="0"/>
    <m/>
    <m/>
    <x v="2"/>
    <m/>
    <m/>
    <x v="2"/>
    <m/>
    <m/>
    <x v="1"/>
    <m/>
    <m/>
    <x v="1"/>
    <m/>
    <m/>
    <s v="Our MINT Memory Clinic has the capacity to target 90 people per year."/>
    <m/>
    <s v="Yes"/>
    <s v="jody.glover@sjhc.london.on.ca"/>
    <m/>
    <n v="0"/>
    <n v="1"/>
  </r>
  <r>
    <n v="281"/>
    <d v="2026-07-16T15:00:07"/>
    <d v="2026-07-16T15:10:59"/>
    <s v="anonymous"/>
    <m/>
    <m/>
    <x v="1"/>
    <x v="79"/>
    <s v="Primary Care Family Health Team - memory clinic;"/>
    <x v="0"/>
    <m/>
    <s v="Hanover Family Health Team - MINT Memory Clinic"/>
    <s v="info@hanoverfht.ca"/>
    <x v="0"/>
    <m/>
    <x v="20"/>
    <x v="5"/>
    <s v="Primary Care Based Memory Clinics (e.g. MINT)"/>
    <m/>
    <m/>
    <m/>
    <m/>
    <m/>
    <m/>
    <m/>
    <m/>
    <m/>
    <n v="0"/>
    <x v="0"/>
    <m/>
    <m/>
    <s v="Average 2 Thursdays a month September to June. Some Thursdays are initials and some are follow-ups.;"/>
    <m/>
    <m/>
    <s v="90 7th Ave., 2nd Floor"/>
    <x v="44"/>
    <x v="0"/>
    <x v="88"/>
    <m/>
    <m/>
    <m/>
    <m/>
    <x v="3"/>
    <m/>
    <m/>
    <m/>
    <m/>
    <m/>
    <s v="Grey-Bruce OHT;"/>
    <m/>
    <m/>
    <m/>
    <m/>
    <m/>
    <m/>
    <m/>
    <m/>
    <n v="0.1"/>
    <n v="0.1"/>
    <m/>
    <m/>
    <m/>
    <n v="0.1"/>
    <m/>
    <m/>
    <m/>
    <m/>
    <n v="0.15"/>
    <m/>
    <m/>
    <m/>
    <m/>
    <m/>
    <m/>
    <m/>
    <n v="0.2"/>
    <s v="Alzheimer Society also provide a family resource coordinator that interviews caregivers as part of our team. We also have 2 family physicians that take turns doing a MINT Memory Clinic."/>
    <n v="0.45000000000000007"/>
    <n v="0.65000000000000013"/>
    <m/>
    <s v="75% to &lt;100%"/>
    <s v="Our referrals come to us from our associated FHO. Referrals do not come to us from other sources.;"/>
    <x v="2"/>
    <m/>
    <x v="2"/>
    <m/>
    <m/>
    <x v="1"/>
    <s v="English"/>
    <x v="0"/>
    <m/>
    <m/>
    <x v="2"/>
    <m/>
    <m/>
    <x v="2"/>
    <m/>
    <m/>
    <x v="1"/>
    <m/>
    <m/>
    <x v="1"/>
    <m/>
    <m/>
    <s v="Our MINT Memory Clinic has the capacity to target 90 people per year."/>
    <m/>
    <s v="Yes"/>
    <s v="jody.glover@sjhc.london.on.ca"/>
    <m/>
    <n v="0"/>
    <n v="1"/>
  </r>
  <r>
    <n v="282"/>
    <d v="2026-07-16T15:21:04"/>
    <d v="2026-07-16T15:29:01"/>
    <s v="anonymous"/>
    <m/>
    <m/>
    <x v="0"/>
    <x v="78"/>
    <s v="n/a;"/>
    <x v="0"/>
    <m/>
    <s v="Dementia Resource Education Advocacy Mentorship (DREAM) Team/Consultants"/>
    <s v="lsoucek@alzheimersarnia.ca"/>
    <x v="0"/>
    <m/>
    <x v="28"/>
    <x v="0"/>
    <m/>
    <m/>
    <m/>
    <m/>
    <s v="Dementia Resource Education Advocacy Mentorship (DREAM) Consultant"/>
    <m/>
    <m/>
    <m/>
    <m/>
    <m/>
    <n v="0"/>
    <x v="0"/>
    <m/>
    <m/>
    <s v="Tuesday-Friday 8:30-4:30 at Bluewater Health; Mondays 8:30-4:30 in office at Alzheimer Society Sarnia-Lambton;"/>
    <m/>
    <m/>
    <s v="420 East St. N."/>
    <x v="40"/>
    <x v="0"/>
    <x v="86"/>
    <m/>
    <m/>
    <m/>
    <s v="DREAM Consultant is embedded in Bluewater Health Emergency Department - 89 Norman St.  Sarnia, ON N7T 6S4"/>
    <x v="3"/>
    <m/>
    <m/>
    <m/>
    <m/>
    <m/>
    <s v="Sarnia Lambton OHT;"/>
    <m/>
    <m/>
    <m/>
    <m/>
    <m/>
    <m/>
    <m/>
    <m/>
    <m/>
    <m/>
    <m/>
    <m/>
    <m/>
    <m/>
    <m/>
    <m/>
    <m/>
    <m/>
    <m/>
    <m/>
    <m/>
    <m/>
    <m/>
    <m/>
    <m/>
    <m/>
    <n v="1"/>
    <s v="1.0 FTE First Link Care Navigator"/>
    <n v="0"/>
    <n v="1"/>
    <m/>
    <s v=""/>
    <m/>
    <x v="2"/>
    <m/>
    <x v="2"/>
    <m/>
    <m/>
    <x v="1"/>
    <s v="English"/>
    <x v="0"/>
    <m/>
    <m/>
    <x v="2"/>
    <m/>
    <m/>
    <x v="2"/>
    <m/>
    <m/>
    <x v="1"/>
    <m/>
    <m/>
    <x v="1"/>
    <m/>
    <m/>
    <m/>
    <m/>
    <s v="Yes"/>
    <s v="jody.glover@sjhc.london.on.ca"/>
    <m/>
    <n v="0"/>
    <n v="1"/>
  </r>
  <r>
    <n v="283"/>
    <d v="2026-07-17T07:33:56"/>
    <d v="2026-07-17T09:47:46"/>
    <s v="anonymous"/>
    <m/>
    <d v="2026-07-22T15:59:29"/>
    <x v="1"/>
    <x v="37"/>
    <s v="Unsure on the Functional Centre alignment;"/>
    <x v="0"/>
    <m/>
    <s v="Acute Care of the Elderly (ACE) unit"/>
    <s v="Tim.Rice@lhsc.on.ca"/>
    <x v="0"/>
    <m/>
    <x v="6"/>
    <x v="4"/>
    <s v="Acute Care of the Elderly (Inpatient Medicine Unit)"/>
    <s v="."/>
    <m/>
    <m/>
    <s v="Acute Care of the Elderly/Geriatric Medicine Unit"/>
    <m/>
    <n v="930"/>
    <n v="1039"/>
    <n v="0"/>
    <m/>
    <n v="1039"/>
    <x v="1"/>
    <s v="24"/>
    <s v="109"/>
    <s v="All of the above (e.g. a service operating 24/7);"/>
    <n v="0"/>
    <m/>
    <s v="800 Commissioners Road East"/>
    <x v="23"/>
    <x v="0"/>
    <x v="36"/>
    <m/>
    <m/>
    <m/>
    <m/>
    <x v="3"/>
    <m/>
    <m/>
    <m/>
    <m/>
    <m/>
    <s v="Middlesex London OHT;E also routinely serves older adults transferred or admitted from surrounding OHTs within the Ontario Health – West Region, including:Oxford OHT Elgin OHT Chatham‑Kent OHT Sarnia‑Lambton OHT Huron‑Perth OHT Grey‑Bruce OHT Windsor‑Essex OHT (less frequent but still within LHSC’s tertiary catchment);"/>
    <s v="1950 hours per year (37.5 hours/week"/>
    <n v="0.6"/>
    <n v="1"/>
    <n v="0"/>
    <n v="1"/>
    <n v="1"/>
    <n v="0"/>
    <n v="0"/>
    <n v="1"/>
    <n v="1"/>
    <n v="0.4"/>
    <m/>
    <n v="4.2"/>
    <n v="1"/>
    <n v="1"/>
    <n v="0.4"/>
    <n v="0"/>
    <n v="0"/>
    <n v="14.74"/>
    <n v="8.42"/>
    <n v="1"/>
    <m/>
    <n v="1"/>
    <n v="0"/>
    <m/>
    <m/>
    <n v="2.1"/>
    <s v="Charge Nurses - 2.1 (shared charge nurse amongst 3 units) , Patient Care facilitator - 1.0  Geriatric Psych available on consult basis, "/>
    <n v="37.76"/>
    <n v="37.26"/>
    <n v="7"/>
    <s v="100%"/>
    <s v="Emergency department;"/>
    <x v="1"/>
    <s v="ACE does not use a formal patient‑experience tool or standardized set of questions to collect older adult experience data. However, we have a patient experience Survey that asks question pertaining to their stay. Such as: Received enough information from hospital staff after you left the hospital, Involved as much as you wanted to be in decisions about your care and treatment? has a better understanding of your condition when you left the hospital? Amongst other questions. "/>
    <x v="0"/>
    <m/>
    <s v="LHSC provides a range of culturally responsive services that support patients from diverse backgrounds. These include: Indigenous Patient Navigator Program, Indigenous Healing Space, Multilingual Interpretation Services, Spiritual Care Services, Diversity, Inclusion &amp; Anti‑Racism Supports e.g Black Health team and specific pathways for patients with sickle cell, Accessibility Services"/>
    <x v="1"/>
    <s v="English; Multilingual Interpretation Services;"/>
    <x v="2"/>
    <s v="Not routinely assessed / episodic use of the Clinical Frailty Index;"/>
    <s v="episodic use of the Clinical Frailty Index"/>
    <x v="1"/>
    <s v="No, we do not track dementia stage;"/>
    <m/>
    <x v="1"/>
    <s v="Not routinely assessed/ episodic use of the Geriatric Depression Score;"/>
    <s v="Geriatric Depression Scale"/>
    <x v="0"/>
    <s v="Not routinely assessed/ episodic use of the Geriatric Anxiety Scale;"/>
    <s v="Geriatric Anxiety Scale"/>
    <x v="2"/>
    <s v="Yes"/>
    <s v="Well being Index - It measures:  burnout  fatigue  emotional distress  work‑life integration  overall well‑being  risk for turnover. Also Safety incident reporting (RL6 - SPEAK), Sick time, overtime, and absenteeism trends, Workplace violence reporting, Occupational Health &amp; Safety data, LHSC offers:  Employee Assistance Program (EAP)  Mental health counselling supports  Wellness initiatives and resilience resources  Peer support programs"/>
    <s v="Restraint Reduction Team including core components of implementing a new restraint policy, case-based management, at the elbow education and interdisciplinary team involvement.  Successful implementation: For ACE:_x0009__x000a_Restraint Days: Decreased from 1,440 in 2021–2022 to 841 in 2023–2024. _x000a_Falls: Little change to frequency or severity. _x000a_Psychotropic drug use: In restrained Patients: Decreased from 41% to 33%. In Non-Restrained Patients: Decreased from 23% to 21%_x000a__x000a_Organization wide in patient delirium screening using a 4AT score occurs daily x 4 days and as needed thereafter_x000a__x000a_Falls risk (MORSE) is assessed using the Falls Risk Assessment tool q 12 hrs. _x000a__x000a_Lose the Tube - quality and safety initiative focused on reducing unnecessary urinary catheter use_x000a__x000a_pressure injury prevention - Braden Risk Assessment. And Pressure Injury Prevalence Survey (IPIP). The IPIP survey is a snapshot survey of inpatients that provides valuable data points used to support and monitor our pressure injury rates and identify opportunities to improve prevention practices._x000a__x000a_DECA Training - DECA is a practical, person‑centred dementia training program that equips staff with the skills to understand behaviors, reduce distress, and provide safe, compassionate care for older adults with cognitive impairment._x000a__x000a_DOS Charting - Used to track responsive behaviours in patients with dementia/delirium_x000a__x000a_The Acute Care of the Elderly team collaborated on a quality improvement initiative focused on patients with cognitive impairment who are at high risk of aspiration. The project examined whether these patients were being discharged from hospital with a completed Goals of Care (GOC) conversation. Initial review showed that only 46% of this population left hospital with GOC discussions completed. Through targeted interventions, daily review, and interdisciplinary coordination, the team achieved a peak of 100% completion for GOC conversations prior to discharge for patients with these diagnoses. Building on this success, the team is now working with IT to develop an automatic trigger in Cerner that would prompt a palliative care consultation for GOC conversations whenever a patient with these diagnoses is admitted to ACE._x000a__x000a_Our medical teams are capped at 25 patients, which means some individuals who meet ACE criteria may be admitted under another service when our teams have reached capacity. Here is some additional data on patients that are &gt;= 70 years old with an admitting diagnosis of : Pneumonia, Falls, Delirium, COPD, Functional decline, Constipation, CHF and excluding our specialty services. _x000a_Med Service                     Distinct Count visit_x000a_Medicine Purple Team_x0009_413_x000a_Medicine Gold Team_x0009_533_x000a_Medicine Green Team_x0009_76_x000a_Medicine Blue Team_x0009_571_x000a_"/>
    <s v=" Acute Care of the Elderly (ACE) team at Victoria Hospital has transformed how they care for older adults by significantly reducing the use of restraints. Recognizing that restraints often cause more harm than benefit, the team launched a quality improvement initiative in March 2022 to prioritize safer, evidence‑based alternatives.  Restraint use became a daily focus: each morning, the team reviews which patients are restrained, why, and how restraints can be safely removed. A nurse practitioner collaborates closely with the interdisciplinary team to develop individualized plans, while families receive clear explanations about the risks of restraints and the limited situations where they are truly necessary.  The initiative is grounded in teamwork and best practice guidelines, particularly RNAO recommendations that emphasize restraints are not effective for preventing falls or managing agitation. The ACE team adopted a shared‑responsibility model for falls prevention, ensuring physicians, nurses, and allied health all contribute to safer care.  The results have been substantial. Restraint days dropped from 1,440 to 841, and the proportion of patient visits involving restraints decreased from 47% to 38%. Use of psychotropic medications declined, workplace violence incidents fell, and fall rates remained stable—demonstrating that reducing restraints did not compromise safety.  This sustained improvement reflects a culture shift toward compassionate, patient‑centred care."/>
    <s v="Yes"/>
    <s v="Alexander.tischenko@lhsc.on.ca"/>
    <m/>
    <n v="0"/>
    <n v="1"/>
  </r>
  <r>
    <n v="284"/>
    <d v="2026-07-17T10:46:00"/>
    <d v="2026-07-17T11:01:57"/>
    <s v="anonymous"/>
    <m/>
    <m/>
    <x v="0"/>
    <x v="68"/>
    <s v="unsure - confirming with finance;"/>
    <x v="0"/>
    <m/>
    <s v="BSO-Behavioural Support Navigation (Responsive Behaviour Navigator)"/>
    <s v="melissa.lot@wrh.on.ca"/>
    <x v="0"/>
    <m/>
    <x v="5"/>
    <x v="4"/>
    <m/>
    <m/>
    <m/>
    <m/>
    <s v="Behavioural Supports (not reported elsewhere*)"/>
    <m/>
    <m/>
    <m/>
    <m/>
    <m/>
    <n v="0"/>
    <x v="0"/>
    <m/>
    <m/>
    <s v="Weekdays;Weekday evenings;"/>
    <m/>
    <m/>
    <s v="1030 Ouellette Avenue"/>
    <x v="26"/>
    <x v="0"/>
    <x v="74"/>
    <s v="1995 Lens Avenue"/>
    <s v="Windsor"/>
    <s v="N8W 1L9"/>
    <m/>
    <x v="3"/>
    <m/>
    <m/>
    <m/>
    <m/>
    <m/>
    <s v="Windsor Essex OHT;"/>
    <s v="1820 hours per year (35 hours/week)"/>
    <n v="0"/>
    <n v="0"/>
    <n v="0"/>
    <n v="0"/>
    <n v="0"/>
    <n v="0"/>
    <n v="0"/>
    <n v="0"/>
    <n v="0"/>
    <n v="0"/>
    <n v="0"/>
    <n v="0"/>
    <n v="0"/>
    <n v="0"/>
    <n v="0"/>
    <n v="0"/>
    <n v="0"/>
    <n v="0"/>
    <n v="0"/>
    <n v="0"/>
    <n v="0"/>
    <n v="0"/>
    <n v="0"/>
    <m/>
    <m/>
    <m/>
    <m/>
    <n v="0"/>
    <n v="0"/>
    <n v="0"/>
    <s v="75% to &lt;100%"/>
    <s v="Primary care team - acute care;;"/>
    <x v="1"/>
    <s v="BSO Tools"/>
    <x v="1"/>
    <s v="BSO Tools"/>
    <s v="Language support - visual tools, cultural tools_x000a_"/>
    <x v="1"/>
    <s v="English;"/>
    <x v="2"/>
    <s v="No, we do not track frailty status;"/>
    <m/>
    <x v="0"/>
    <s v="when available;"/>
    <s v="Ad hoc - documented in progress note"/>
    <x v="1"/>
    <s v="No, we do not track depression scores;"/>
    <m/>
    <x v="0"/>
    <s v="No, we do not track anxiety scores;"/>
    <m/>
    <x v="1"/>
    <m/>
    <m/>
    <m/>
    <m/>
    <s v="Yes"/>
    <s v="jody.glover@sjhc.london.on.ca"/>
    <m/>
    <n v="0"/>
    <n v="1"/>
  </r>
  <r>
    <n v="285"/>
    <d v="2026-07-17T13:06:34"/>
    <d v="2026-07-17T13:40:19"/>
    <s v="kshudall@seniorscarenetwork.ca"/>
    <s v="Kerry Shudall"/>
    <m/>
    <x v="0"/>
    <x v="7"/>
    <s v="7* 3 50 96 10 (AC Clinic Geriatric - General);"/>
    <x v="1"/>
    <s v="SHN Geriatric Assessment and Intervention Network (GAIN) - Centenary Hospital"/>
    <s v="Geriatric Assessment &amp; Intervention Network (GAIN)"/>
    <s v="dmaullon@shn.ca"/>
    <x v="0"/>
    <m/>
    <x v="3"/>
    <x v="3"/>
    <m/>
    <s v="Geriatric Outpatient Clinic"/>
    <m/>
    <m/>
    <m/>
    <m/>
    <n v="2566"/>
    <n v="2953"/>
    <n v="4472"/>
    <n v="329"/>
    <n v="7754"/>
    <x v="0"/>
    <m/>
    <m/>
    <s v="Weekdays;"/>
    <n v="128.44"/>
    <s v="Referral received to first appointment completed"/>
    <s v="2867 Ellesmere Rd"/>
    <x v="6"/>
    <x v="0"/>
    <x v="7"/>
    <s v="3030 Lawrence Ave E"/>
    <s v="Scarborough"/>
    <s v="M1V 2P7"/>
    <m/>
    <x v="1"/>
    <m/>
    <m/>
    <m/>
    <m/>
    <s v="Scarborough OHT;"/>
    <m/>
    <s v="1950 hours per year (37.5 hours/week"/>
    <m/>
    <n v="2"/>
    <m/>
    <n v="0"/>
    <n v="3"/>
    <n v="0"/>
    <n v="0"/>
    <n v="4.4800000000000004"/>
    <n v="2"/>
    <n v="0"/>
    <n v="0"/>
    <n v="0"/>
    <n v="2"/>
    <n v="2"/>
    <n v="0"/>
    <n v="0"/>
    <n v="0"/>
    <n v="0"/>
    <n v="0"/>
    <n v="2"/>
    <n v="0"/>
    <n v="0"/>
    <n v="0"/>
    <m/>
    <m/>
    <n v="2"/>
    <s v="BSO"/>
    <n v="17.48"/>
    <n v="14.48"/>
    <n v="3.7399999999999998"/>
    <s v="75% to &lt;100%"/>
    <s v="All of the above;"/>
    <x v="1"/>
    <s v="PGLO OAES on MS forms for GAIN clients: https://forms.cloud.microsoft/r/SDieZZfLD8"/>
    <x v="1"/>
    <s v="PGLO CPES on MS form for GAIN clients: https://forms.cloud.microsoft/r/hRA2cHt31n"/>
    <s v="Indigenous Navigator. Translator services"/>
    <x v="0"/>
    <s v="English;"/>
    <x v="1"/>
    <s v="Yes, at follow-up;Yes, at initial visit;"/>
    <s v="CFS"/>
    <x v="0"/>
    <s v="Yes, at initial visit;Yes, at follow-up;"/>
    <s v="Global Deterioration Scale"/>
    <x v="0"/>
    <s v="Yes, at initial visit;Yes, at follow-up;"/>
    <s v="Geriatric Depression Scale, Cornell, PHQ9)"/>
    <x v="0"/>
    <s v="No, we do not track anxiety scores;"/>
    <s v="GAD"/>
    <x v="0"/>
    <s v="No"/>
    <m/>
    <m/>
    <m/>
    <s v="Yes"/>
    <s v="dmaullon@shn.ca"/>
    <m/>
    <n v="0"/>
    <n v="1"/>
  </r>
  <r>
    <n v="286"/>
    <d v="2026-07-17T13:40:22"/>
    <d v="2026-07-17T16:21:27"/>
    <s v="anonymous"/>
    <m/>
    <m/>
    <x v="0"/>
    <x v="7"/>
    <s v="Inpatient Acute Consultation Service;"/>
    <x v="0"/>
    <m/>
    <s v="Geriatric Medicine Consultation Service (GMCS)"/>
    <s v="mdepaulsen@shn.ca"/>
    <x v="0"/>
    <m/>
    <x v="11"/>
    <x v="4"/>
    <m/>
    <m/>
    <m/>
    <m/>
    <s v="Inpatient Geriatric Medicine Consult Service"/>
    <m/>
    <n v="1584"/>
    <n v="1756"/>
    <n v="1756"/>
    <n v="0"/>
    <n v="3512"/>
    <x v="0"/>
    <m/>
    <m/>
    <s v="Weekdays;"/>
    <n v="1.83"/>
    <s v="Referral received to when order is completed"/>
    <s v="2867 Ellesmere Rd"/>
    <x v="6"/>
    <x v="0"/>
    <x v="7"/>
    <s v="3030 Lawrence Ave E"/>
    <s v="Scarborough"/>
    <s v="M1V2P7"/>
    <m/>
    <x v="1"/>
    <m/>
    <m/>
    <m/>
    <m/>
    <s v="Scarborough OHT;"/>
    <m/>
    <s v="1950 hours per year (37.5 hours/week"/>
    <n v="1"/>
    <n v="0"/>
    <n v="1"/>
    <n v="0"/>
    <n v="2"/>
    <n v="0"/>
    <n v="0"/>
    <n v="0"/>
    <n v="0"/>
    <n v="0"/>
    <n v="0"/>
    <n v="0"/>
    <n v="0"/>
    <n v="0"/>
    <n v="0"/>
    <n v="0"/>
    <n v="0"/>
    <n v="2"/>
    <n v="0"/>
    <n v="0"/>
    <n v="0"/>
    <n v="0"/>
    <n v="0"/>
    <m/>
    <m/>
    <m/>
    <s v="0"/>
    <n v="6"/>
    <n v="2"/>
    <n v="0"/>
    <s v="75% to &lt;100%"/>
    <s v="Emergency department;Inpatient Most Responsible Physician (MRP);"/>
    <x v="0"/>
    <m/>
    <x v="0"/>
    <m/>
    <s v="Indigenous Navigator. Translation services. "/>
    <x v="0"/>
    <s v="English;"/>
    <x v="1"/>
    <s v="Yes, at initial visit;"/>
    <s v="Clinical Frailty Score"/>
    <x v="0"/>
    <s v="Yes, at initial visit;"/>
    <m/>
    <x v="0"/>
    <s v="Yes, at initial visit;"/>
    <s v="Geriatric Depression Scale (GDS)"/>
    <x v="0"/>
    <s v="No, we do not track anxiety scores;"/>
    <m/>
    <x v="0"/>
    <s v="No"/>
    <m/>
    <m/>
    <m/>
    <s v="Yes"/>
    <s v="mdepaulsen@shn.ca"/>
    <m/>
    <n v="0"/>
    <n v="1"/>
  </r>
  <r>
    <n v="287"/>
    <d v="2026-07-17T16:26:41"/>
    <d v="2026-07-17T16:40:20"/>
    <s v="anonymous"/>
    <m/>
    <m/>
    <x v="1"/>
    <x v="7"/>
    <s v="Inpatient Acute Consultation Service;"/>
    <x v="0"/>
    <m/>
    <s v="Geriatric Medicine Consultation Service (GMCS)"/>
    <s v="mdepaulsen@shn.ca"/>
    <x v="0"/>
    <m/>
    <x v="11"/>
    <x v="4"/>
    <m/>
    <m/>
    <m/>
    <m/>
    <s v="Inpatient Geriatric Medicine Consult Service"/>
    <m/>
    <n v="1951"/>
    <n v="2279"/>
    <n v="2279"/>
    <n v="0"/>
    <n v="4558"/>
    <x v="0"/>
    <m/>
    <m/>
    <s v="Weekdays;"/>
    <n v="2.04"/>
    <s v="Referral received to consult completed"/>
    <s v="2867 Ellesmere Rd"/>
    <x v="6"/>
    <x v="0"/>
    <x v="7"/>
    <s v="3050 Lawrence Ave E"/>
    <s v="Scarborough"/>
    <s v="M1P2V5"/>
    <s v="3030 bIRCHMOUNT rOAD, SCARBOROUGH, M1W3W3"/>
    <x v="1"/>
    <m/>
    <m/>
    <m/>
    <m/>
    <s v="Scarborough OHT;"/>
    <m/>
    <s v="1950 hours per year (37.5 hours/week"/>
    <n v="1"/>
    <n v="0"/>
    <n v="1"/>
    <n v="0"/>
    <n v="6"/>
    <n v="0"/>
    <n v="0"/>
    <n v="0"/>
    <n v="0"/>
    <n v="0"/>
    <n v="0"/>
    <n v="0"/>
    <n v="0"/>
    <n v="0"/>
    <n v="0"/>
    <n v="0"/>
    <n v="0"/>
    <n v="3"/>
    <n v="0"/>
    <n v="0"/>
    <n v="0"/>
    <n v="0"/>
    <n v="0"/>
    <m/>
    <m/>
    <m/>
    <s v="0"/>
    <n v="11"/>
    <n v="3"/>
    <n v="0"/>
    <s v="75% to &lt;100%"/>
    <s v="Emergency department;Inpatient MRP; GEM Nurse;"/>
    <x v="0"/>
    <m/>
    <x v="0"/>
    <m/>
    <s v="Indigenous Navigator, Translation Services"/>
    <x v="0"/>
    <s v="English;"/>
    <x v="1"/>
    <s v="Yes, at initial visit;"/>
    <s v="CFS"/>
    <x v="0"/>
    <s v="Yes, at initial visit;Yes, at follow-up;"/>
    <s v="MOCA, MMSE"/>
    <x v="0"/>
    <s v="Yes, at initial visit;"/>
    <s v="DPS"/>
    <x v="0"/>
    <s v="No, we do not track anxiety scores;"/>
    <m/>
    <x v="0"/>
    <s v="No"/>
    <m/>
    <m/>
    <m/>
    <s v="Yes"/>
    <s v="mdepaulsen@shn.ca"/>
    <m/>
    <n v="0"/>
    <n v="1"/>
  </r>
  <r>
    <n v="288"/>
    <d v="2026-07-20T09:29:28"/>
    <d v="2026-07-20T09:44:04"/>
    <s v="anonymous"/>
    <m/>
    <m/>
    <x v="0"/>
    <x v="80"/>
    <s v="7* 3 50 96 10 (AC Clinic Geriatric - General);"/>
    <x v="0"/>
    <m/>
    <s v="Seniors Outpatient Services - Geriatric Medicine"/>
    <s v="lisa.petersen@tbh.net"/>
    <x v="0"/>
    <m/>
    <x v="3"/>
    <x v="3"/>
    <m/>
    <s v="Geriatric Outpatient Clinic and Geriatric Outreach Team"/>
    <m/>
    <m/>
    <m/>
    <m/>
    <n v="1071"/>
    <n v="650"/>
    <n v="519"/>
    <n v="0"/>
    <n v="1169"/>
    <x v="0"/>
    <m/>
    <m/>
    <s v="Weekdays;"/>
    <n v="99"/>
    <s v="Date the Client was made eligible (processed through Central Intake Coordinator) to Date of First Offer"/>
    <s v="35 Algoma Street North"/>
    <x v="45"/>
    <x v="0"/>
    <x v="89"/>
    <m/>
    <m/>
    <m/>
    <m/>
    <x v="4"/>
    <m/>
    <m/>
    <m/>
    <s v="Nookmawing Sookatagaing OHT;"/>
    <m/>
    <m/>
    <s v="1950 hours per year (37.5 hours/week"/>
    <n v="0.2"/>
    <n v="1"/>
    <m/>
    <m/>
    <n v="1"/>
    <m/>
    <m/>
    <n v="1"/>
    <m/>
    <m/>
    <m/>
    <m/>
    <m/>
    <m/>
    <m/>
    <m/>
    <n v="1"/>
    <n v="1.6"/>
    <m/>
    <n v="0.7"/>
    <m/>
    <m/>
    <m/>
    <m/>
    <m/>
    <m/>
    <m/>
    <n v="6.5000000000000009"/>
    <n v="4.3"/>
    <n v="0"/>
    <s v="75% to &lt;100%"/>
    <s v="Primary Care Practitioner;Walk-in clinic;Specialists, Acute Care, Post Acute;Emergency department;"/>
    <x v="1"/>
    <s v="Client Satisfaction Survey: Not specific to older adults or caregivers.  St. Joseph's Care Group corporate survey focused on the clients and care partners satisfaction and experience.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0"/>
    <s v="Yes, at initial visit;Yes, at follow-up;"/>
    <s v="3MS, MoCA, RUDAS, AD8 as cognitive screeners"/>
    <x v="0"/>
    <s v="Yes, at initial visit;Yes, at follow-up;"/>
    <s v="PHQ-9"/>
    <x v="2"/>
    <s v="Yes, at initial visit;Yes, at follow-up;"/>
    <s v="GAD-7"/>
    <x v="0"/>
    <s v="No"/>
    <m/>
    <m/>
    <m/>
    <s v="Yes"/>
    <s v="divya.george@tbh.net"/>
    <m/>
    <n v="0"/>
    <n v="1"/>
  </r>
  <r>
    <n v="289"/>
    <d v="2026-07-20T09:45:40"/>
    <d v="2026-07-20T09:52:48"/>
    <s v="anonymous"/>
    <m/>
    <m/>
    <x v="0"/>
    <x v="80"/>
    <s v="7* 3 50 96 10 (AC Clinic Geriatric - General);7* 5 10 76 96 (COM Clinics/Programs - MH Psycho-geriatric);"/>
    <x v="0"/>
    <m/>
    <s v="Seniors Outpatient Services - Geriatric Psychiatry"/>
    <s v="lisa.petersen@tbh.net"/>
    <x v="0"/>
    <m/>
    <x v="7"/>
    <x v="8"/>
    <m/>
    <s v="Geriatric Psychiatry Outreach Team"/>
    <m/>
    <m/>
    <m/>
    <m/>
    <n v="322"/>
    <n v="1565"/>
    <n v="2327"/>
    <n v="0"/>
    <n v="3892"/>
    <x v="0"/>
    <m/>
    <m/>
    <s v="Weekdays;"/>
    <n v="27"/>
    <s v="Date the Client was made eligible (processed through Central Intake Coordinator) to Date of First Offer"/>
    <s v="35 Algoma Street North"/>
    <x v="45"/>
    <x v="0"/>
    <x v="89"/>
    <m/>
    <m/>
    <m/>
    <m/>
    <x v="4"/>
    <m/>
    <m/>
    <m/>
    <s v="Nookmawing Sookatagaing OHT;"/>
    <m/>
    <m/>
    <s v="1950 hours per year (37.5 hours/week"/>
    <n v="0.15"/>
    <n v="1"/>
    <m/>
    <m/>
    <m/>
    <n v="1.6"/>
    <m/>
    <m/>
    <n v="1"/>
    <m/>
    <m/>
    <m/>
    <m/>
    <m/>
    <m/>
    <m/>
    <m/>
    <m/>
    <n v="3.6"/>
    <n v="2"/>
    <m/>
    <m/>
    <m/>
    <m/>
    <m/>
    <m/>
    <m/>
    <n v="9.35"/>
    <n v="6.6"/>
    <n v="0.1"/>
    <s v="75% to &lt;100%"/>
    <s v="Primary Care Practitioner;Emergency department;Walk-in clinic;Specialists, Acute Care, Post Acute;"/>
    <x v="1"/>
    <s v="Client Satisfaction Survey, Not specific to older adults or caregivers. St. Joseph's Care Group corporate survey focused on the clients and care partners satisfaction and experience.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0"/>
    <s v="Yes, at initial visit;"/>
    <s v="3MS, MoCA, as cognitive screeners"/>
    <x v="0"/>
    <s v="Yes, at initial visit;Yes, at follow-up;Yes, at discharge;"/>
    <s v="PHQ-9, GDS"/>
    <x v="2"/>
    <s v="Yes, at initial visit;Yes, at follow-up;Yes, at discharge;"/>
    <s v="GAD-7"/>
    <x v="0"/>
    <s v="No"/>
    <m/>
    <m/>
    <m/>
    <s v="Yes"/>
    <s v="divya.george@tbh.net"/>
    <m/>
    <n v="0"/>
    <n v="1"/>
  </r>
  <r>
    <n v="290"/>
    <d v="2026-07-20T09:54:31"/>
    <d v="2026-07-20T10:08:42"/>
    <s v="anonymous"/>
    <m/>
    <m/>
    <x v="1"/>
    <x v="81"/>
    <s v="71310201;"/>
    <x v="0"/>
    <m/>
    <s v="Geriatric Emergency Management (GEM)"/>
    <s v="Chad.Johnson@tbh.net"/>
    <x v="0"/>
    <m/>
    <x v="0"/>
    <x v="0"/>
    <m/>
    <m/>
    <m/>
    <s v="Geriatric Emergency Management Program"/>
    <s v="Emergency Department"/>
    <m/>
    <n v="330"/>
    <n v="330"/>
    <n v="0"/>
    <n v="0"/>
    <n v="330"/>
    <x v="0"/>
    <m/>
    <m/>
    <s v="Weekdays;Saturdays;Sundays;"/>
    <m/>
    <m/>
    <s v="980 Oliver Road"/>
    <x v="45"/>
    <x v="0"/>
    <x v="90"/>
    <m/>
    <m/>
    <m/>
    <m/>
    <x v="4"/>
    <m/>
    <m/>
    <s v="All North East Region OHTs;"/>
    <m/>
    <m/>
    <m/>
    <s v="64 hours for per week = 1.6 FTE"/>
    <n v="1"/>
    <n v="1"/>
    <n v="0"/>
    <n v="0"/>
    <n v="0"/>
    <n v="0"/>
    <n v="0"/>
    <n v="0"/>
    <n v="1"/>
    <n v="0"/>
    <n v="0"/>
    <n v="0"/>
    <n v="0.2"/>
    <n v="1"/>
    <n v="0"/>
    <n v="0"/>
    <n v="0"/>
    <n v="1.6"/>
    <n v="0"/>
    <n v="1"/>
    <n v="0"/>
    <n v="0"/>
    <n v="0"/>
    <m/>
    <m/>
    <m/>
    <m/>
    <n v="6.8000000000000007"/>
    <n v="4.8000000000000007"/>
    <m/>
    <s v="50% to &lt;75%"/>
    <s v="Emergency department;"/>
    <x v="0"/>
    <m/>
    <x v="0"/>
    <m/>
    <m/>
    <x v="0"/>
    <s v="English"/>
    <x v="1"/>
    <s v="Yes, at initial visit;"/>
    <s v="Comprehensive geriatric assessment"/>
    <x v="1"/>
    <s v="No, we do not track dementia stage;"/>
    <m/>
    <x v="1"/>
    <s v="No, we do not track depression scores;"/>
    <m/>
    <x v="0"/>
    <s v="No, we do not track anxiety scores;"/>
    <m/>
    <x v="0"/>
    <s v="No"/>
    <m/>
    <s v="1.6 FTE GEM is a temporary initiative; all other FTEs are pre-existing supports not exclusive for GEM."/>
    <m/>
    <s v="Yes"/>
    <s v="Chad.Johnson@tbh.net"/>
    <m/>
    <n v="0"/>
    <n v="1"/>
  </r>
  <r>
    <n v="291"/>
    <d v="2026-07-20T10:33:45"/>
    <d v="2026-07-20T10:55:17"/>
    <s v="anonymous"/>
    <m/>
    <m/>
    <x v="1"/>
    <x v="82"/>
    <s v="Self funded program (organization has opted to allocate general resources to seniors' programming);"/>
    <x v="0"/>
    <m/>
    <s v="MINT Memory Clinic"/>
    <s v="jmcdonaldadams@kincardinefht.ca"/>
    <x v="0"/>
    <m/>
    <x v="20"/>
    <x v="5"/>
    <s v="Primary Care Based Memory Clinics (e.g. MINT)"/>
    <m/>
    <m/>
    <m/>
    <m/>
    <m/>
    <n v="88"/>
    <n v="139"/>
    <n v="17"/>
    <n v="0"/>
    <n v="156"/>
    <x v="0"/>
    <m/>
    <m/>
    <s v="Weekdays;"/>
    <m/>
    <s v="Referral acknowledged within 10 business days = 40%"/>
    <s v="1201 Queen Street, Lower Level"/>
    <x v="46"/>
    <x v="0"/>
    <x v="91"/>
    <s v="18 Tain Street"/>
    <s v="Ripley"/>
    <s v="N0G 2R0"/>
    <m/>
    <x v="3"/>
    <m/>
    <m/>
    <m/>
    <m/>
    <m/>
    <s v="Grey-Bruce OHT;"/>
    <s v="1820 hours per year (35 hours/week)"/>
    <m/>
    <n v="0.1"/>
    <n v="0.1"/>
    <m/>
    <m/>
    <m/>
    <m/>
    <m/>
    <n v="0.5"/>
    <m/>
    <m/>
    <m/>
    <m/>
    <m/>
    <m/>
    <m/>
    <m/>
    <m/>
    <m/>
    <n v="0.1"/>
    <m/>
    <m/>
    <m/>
    <m/>
    <m/>
    <m/>
    <m/>
    <n v="0.79999999999999993"/>
    <n v="0.6"/>
    <n v="0.2"/>
    <s v="75% to &lt;100%"/>
    <s v="All of the above;"/>
    <x v="1"/>
    <s v="Informal time at followup for patient to ask questions, bring concerns, or provide feedback."/>
    <x v="1"/>
    <s v="Zarit Burden Scale; opportunity at followup visit to provide feedback."/>
    <s v="Translation services _x000a_MoCA (Montreal Cognitive Assessment) for people with vision deficits (MoCA-BLIND), Indigenous, and various languages available for MoCA."/>
    <x v="1"/>
    <s v="English;If required, use of translator services.;"/>
    <x v="1"/>
    <s v="Yes, although because of vacancy, have been able to capture less in later half of year.;Yes, at initial visit;Yes, at follow-up;"/>
    <s v="MINT Memory Clinic - frailty assessment recommendations"/>
    <x v="0"/>
    <s v="Yes, at all visits;"/>
    <s v="MINT Memory Clinic tools"/>
    <x v="0"/>
    <s v="Yes, at initial visit;Yes, at reassessments;"/>
    <s v="Cornell Scale for Depression in Dementia."/>
    <x v="2"/>
    <s v="Yes, at initial visit;Yes, at reassessments;"/>
    <s v="GAD-7"/>
    <x v="2"/>
    <s v="We debrief after each memory clinic if time allows."/>
    <s v="n/a"/>
    <m/>
    <m/>
    <s v="Yes"/>
    <s v="kkortegaard@kincardinefht.ca"/>
    <m/>
    <n v="0"/>
    <n v="1"/>
  </r>
  <r>
    <n v="292"/>
    <d v="2026-07-20T10:55:37"/>
    <d v="2026-07-20T11:03:20"/>
    <s v="anonymous"/>
    <m/>
    <m/>
    <x v="0"/>
    <x v="82"/>
    <s v="Self funded program (organization has opted to allocate general resources to seniors' programming);"/>
    <x v="0"/>
    <m/>
    <s v="MINT Memory Clinic"/>
    <s v="jmcdonaldadams@kincardinefht.ca"/>
    <x v="0"/>
    <m/>
    <x v="20"/>
    <x v="5"/>
    <s v="Primary Care Based Memory Clinics (e.g. MINT)"/>
    <m/>
    <m/>
    <m/>
    <m/>
    <m/>
    <n v="98"/>
    <n v="146"/>
    <n v="16"/>
    <n v="0"/>
    <n v="162"/>
    <x v="0"/>
    <m/>
    <m/>
    <s v="Weekdays;"/>
    <m/>
    <s v="Referral confirmation within 10 days =19%"/>
    <s v="1201 Queen Street, Lower Level"/>
    <x v="46"/>
    <x v="0"/>
    <x v="91"/>
    <s v="18 Tain Street"/>
    <s v="Ripley"/>
    <s v="N0G2R0"/>
    <m/>
    <x v="3"/>
    <m/>
    <m/>
    <m/>
    <m/>
    <m/>
    <s v="Grey-Bruce OHT;"/>
    <s v="1820 hours per year (35 hours/week)"/>
    <m/>
    <n v="0.1"/>
    <n v="0.1"/>
    <m/>
    <m/>
    <m/>
    <m/>
    <m/>
    <n v="0.5"/>
    <m/>
    <m/>
    <m/>
    <m/>
    <m/>
    <m/>
    <m/>
    <m/>
    <n v="0.05"/>
    <m/>
    <n v="0.1"/>
    <m/>
    <m/>
    <m/>
    <m/>
    <m/>
    <m/>
    <m/>
    <n v="0.85"/>
    <n v="0.65"/>
    <n v="0.1"/>
    <s v="75% to &lt;100%"/>
    <s v="All of the above;"/>
    <x v="1"/>
    <s v="Informally at followup - time for concerns, questions, and feedback"/>
    <x v="1"/>
    <s v="Informally at followup; Zarit Burden Scale"/>
    <s v="Translation services._x000a_MoCA in different languages, for blind, for Indigenous"/>
    <x v="1"/>
    <s v="English;use of translation services;"/>
    <x v="1"/>
    <s v="Yes, at initial visit;Yes, at follow-up;"/>
    <s v="MINT Memory Clinic frailty guidelines"/>
    <x v="0"/>
    <s v="Yes, at initial visit;yes, at reassessment;"/>
    <s v="by physician, MINT Memory Clinic recommendations"/>
    <x v="0"/>
    <s v="Yes, at initial visit;Yes, at reassessment;"/>
    <s v="Cornell Scale for Depression in Dementia"/>
    <x v="2"/>
    <s v="Yes, at initial visit;Yes, at reassessment;"/>
    <s v="GAD-7"/>
    <x v="2"/>
    <s v="Debrief after each memory clinic as time permits."/>
    <s v="nothing official"/>
    <m/>
    <m/>
    <s v="Yes"/>
    <s v="kkortegaard@kincardinefht.ca"/>
    <m/>
    <n v="0"/>
    <n v="1"/>
  </r>
  <r>
    <n v="293"/>
    <d v="2026-07-20T10:35:01"/>
    <d v="2026-07-20T11:04:20"/>
    <s v="anonymous"/>
    <m/>
    <m/>
    <x v="0"/>
    <x v="80"/>
    <s v="7* 3 50 96 10 (AC Clinic Geriatric - General);"/>
    <x v="0"/>
    <m/>
    <s v="Seniors Outpatient Services - Seniors Outpatient Assessment and Rehabilitation"/>
    <s v="lisa.petersen@tbh.net"/>
    <x v="0"/>
    <m/>
    <x v="24"/>
    <x v="7"/>
    <m/>
    <s v="Geriatric Outpatient Rehabilitation"/>
    <m/>
    <m/>
    <m/>
    <m/>
    <n v="331"/>
    <n v="1774"/>
    <n v="269"/>
    <n v="0"/>
    <n v="2043"/>
    <x v="0"/>
    <m/>
    <m/>
    <s v="Weekdays;"/>
    <n v="45"/>
    <s v="Date the Client was made eligible (processed through Central Intake Coordinator) to Date of First Offer"/>
    <s v="35 Algoma Street North"/>
    <x v="45"/>
    <x v="0"/>
    <x v="89"/>
    <m/>
    <m/>
    <m/>
    <m/>
    <x v="4"/>
    <m/>
    <m/>
    <m/>
    <s v="Nookmawing Sookatagaing OHT;"/>
    <m/>
    <m/>
    <s v="1950 hours per year (37.5 hours/week"/>
    <n v="0.2"/>
    <n v="0.5"/>
    <m/>
    <n v="0.2"/>
    <m/>
    <m/>
    <m/>
    <m/>
    <n v="1"/>
    <m/>
    <m/>
    <m/>
    <m/>
    <n v="2"/>
    <n v="2"/>
    <m/>
    <m/>
    <m/>
    <m/>
    <m/>
    <m/>
    <m/>
    <n v="1"/>
    <m/>
    <m/>
    <m/>
    <m/>
    <n v="6.9"/>
    <n v="6.2"/>
    <n v="0"/>
    <s v="75% to &lt;100%"/>
    <s v="Primary Care Practitioner;Emergency department;Walk-in clinic;Specialists, Acute Care, Post Acute;"/>
    <x v="1"/>
    <s v="Client Satisfaction Survey, Not specific to older adults or caregivers. St. Joseph's Care Group corporate survey focused on the clients and care partners satisfaction and experience."/>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1"/>
    <s v="Yes, at initial visit;"/>
    <s v="Clinical Frailty Scale, SARC-F, EQ5D5L"/>
    <x v="1"/>
    <s v="No, we do not track dementia stage;"/>
    <m/>
    <x v="1"/>
    <s v="No, we do not track depression scores;"/>
    <m/>
    <x v="0"/>
    <s v="No, we do not track anxiety scores;"/>
    <m/>
    <x v="0"/>
    <s v="No"/>
    <m/>
    <s v="The program may identify and note depression and anxiety but does not screen or collect.  Other screening tools used to measure outcomes include: CTSIB-M, Berg Balance, Ten Meter Walk Test, 6 Meter Walk Test, 3 Meter Backwards Walk Test, Timed-Up-Go, Sit to Stand, 4 Square, Community Balance Scale"/>
    <m/>
    <s v="Yes"/>
    <s v="divya.george@tbh.net"/>
    <m/>
    <n v="0"/>
    <n v="1"/>
  </r>
  <r>
    <n v="294"/>
    <d v="2026-07-20T11:05:01"/>
    <d v="2026-07-20T11:13:38"/>
    <s v="anonymous"/>
    <m/>
    <m/>
    <x v="0"/>
    <x v="80"/>
    <s v="7* 3 50 96 10 (AC Clinic Geriatric - General);"/>
    <x v="0"/>
    <m/>
    <s v="Geriatric Telemedicine"/>
    <s v="Lisa.Petersen@tbh.net"/>
    <x v="0"/>
    <m/>
    <x v="33"/>
    <x v="3"/>
    <m/>
    <s v="Geriatric Telemedicine/Telepsychiatry Virtual Service"/>
    <m/>
    <m/>
    <m/>
    <m/>
    <n v="153"/>
    <n v="0"/>
    <n v="69"/>
    <n v="113"/>
    <n v="182"/>
    <x v="0"/>
    <m/>
    <m/>
    <s v="Weekdays;"/>
    <n v="36"/>
    <s v="Date the Client was made eligible (processed through Central Intake Coordinator) to Date of First Offer"/>
    <s v="35 Algoma Street North"/>
    <x v="45"/>
    <x v="0"/>
    <x v="89"/>
    <m/>
    <m/>
    <m/>
    <m/>
    <x v="4"/>
    <m/>
    <m/>
    <m/>
    <s v="All North West Region OHTs;"/>
    <m/>
    <m/>
    <s v="1950 hours per year (37.5 hours/week"/>
    <n v="0.05"/>
    <m/>
    <m/>
    <m/>
    <n v="0.2"/>
    <n v="0.1"/>
    <m/>
    <m/>
    <m/>
    <m/>
    <m/>
    <m/>
    <m/>
    <m/>
    <m/>
    <m/>
    <m/>
    <m/>
    <m/>
    <m/>
    <m/>
    <m/>
    <m/>
    <m/>
    <m/>
    <m/>
    <m/>
    <n v="0.35"/>
    <n v="0"/>
    <n v="0"/>
    <s v="75% to &lt;100%"/>
    <s v="Primary Care Practitioner;Emergency department;Walk-in clinic;Specialists, Acute Care;"/>
    <x v="1"/>
    <s v="Client Satisfaction Survey, Not specific to older adults or caregivers.  St. Joseph's Care Group corporate survey focused on the clients and care partners satisfaction and experience."/>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0"/>
    <s v="Yes, at initial visit;Yes, at follow-up;"/>
    <s v="3MS, MoCA, AD8, RUDAS as cognitive screeners"/>
    <x v="0"/>
    <s v="Yes, at initial visit;Yes, at follow-up;Yes, at discharge;"/>
    <s v="PHQ-9, GDS"/>
    <x v="2"/>
    <s v="Yes, at initial visit;Yes, at follow-up;Yes, at discharge;"/>
    <s v="GAD-7"/>
    <x v="0"/>
    <s v="No"/>
    <m/>
    <m/>
    <m/>
    <s v="Yes"/>
    <s v="divya.george@tbh.net"/>
    <m/>
    <n v="0"/>
    <n v="1"/>
  </r>
  <r>
    <n v="295"/>
    <d v="2026-07-20T11:21:01"/>
    <d v="2026-07-20T11:32:37"/>
    <s v="anonymous"/>
    <m/>
    <m/>
    <x v="0"/>
    <x v="80"/>
    <s v="7* 3 50 96 10 (AC Clinic Geriatric - General);"/>
    <x v="0"/>
    <m/>
    <s v="Geriatric Psychiatry Consult Liaison"/>
    <s v="Lisa.Petersen@tbh.net"/>
    <x v="0"/>
    <m/>
    <x v="22"/>
    <x v="1"/>
    <m/>
    <m/>
    <m/>
    <m/>
    <m/>
    <s v=" Inpatient Geriatric Psychiatry Consult Service"/>
    <n v="148"/>
    <n v="416"/>
    <n v="89"/>
    <n v="0"/>
    <n v="505"/>
    <x v="0"/>
    <m/>
    <m/>
    <s v="Weekdays;"/>
    <n v="4"/>
    <s v="Date the Client was made eligible (processed through Central Intake Coordinator) to Date of First Offer"/>
    <s v="35 Algoma Street North"/>
    <x v="45"/>
    <x v="0"/>
    <x v="89"/>
    <m/>
    <m/>
    <m/>
    <m/>
    <x v="4"/>
    <m/>
    <m/>
    <m/>
    <s v="All North West Region OHTs;"/>
    <m/>
    <m/>
    <s v="1950 hours per year (37.5 hours/week"/>
    <m/>
    <m/>
    <m/>
    <m/>
    <m/>
    <n v="0.2"/>
    <m/>
    <m/>
    <m/>
    <m/>
    <m/>
    <m/>
    <m/>
    <m/>
    <m/>
    <m/>
    <m/>
    <m/>
    <m/>
    <m/>
    <m/>
    <m/>
    <m/>
    <m/>
    <m/>
    <m/>
    <m/>
    <n v="0.2"/>
    <n v="0"/>
    <n v="0"/>
    <s v="75% to &lt;100%"/>
    <s v="Attending Physician;"/>
    <x v="0"/>
    <m/>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0"/>
    <s v="Yes, at initial visit;"/>
    <m/>
    <x v="0"/>
    <s v="Yes, at initial visit;Yes, at follow-up;Yes, at discharge;"/>
    <s v="PHQ-9, GDS"/>
    <x v="2"/>
    <s v="Yes, at initial visit;Yes, at follow-up;Yes, at discharge;"/>
    <s v="GAD-7"/>
    <x v="0"/>
    <s v="No"/>
    <m/>
    <s v="The program makes note of dementia stage but screener is done by the units."/>
    <m/>
    <s v="Yes"/>
    <s v="divya.george@tbh.net"/>
    <m/>
    <n v="0"/>
    <n v="1"/>
  </r>
  <r>
    <n v="296"/>
    <d v="2026-07-20T11:34:21"/>
    <d v="2026-07-20T11:49:59"/>
    <s v="anonymous"/>
    <m/>
    <m/>
    <x v="0"/>
    <x v="80"/>
    <s v="Fee for Service;"/>
    <x v="0"/>
    <m/>
    <s v="Geriatric Medicine Consult (GMS)"/>
    <s v="Lisa.Petersen@tbh.net"/>
    <x v="0"/>
    <m/>
    <x v="11"/>
    <x v="1"/>
    <m/>
    <m/>
    <m/>
    <m/>
    <m/>
    <s v="Inpatient Geriatric Medicine Consult Service"/>
    <n v="57"/>
    <n v="57"/>
    <n v="0"/>
    <n v="0"/>
    <n v="57"/>
    <x v="0"/>
    <m/>
    <m/>
    <s v="Weekdays;"/>
    <m/>
    <m/>
    <s v="35 Algoma Street North"/>
    <x v="45"/>
    <x v="0"/>
    <x v="89"/>
    <m/>
    <m/>
    <m/>
    <m/>
    <x v="4"/>
    <m/>
    <m/>
    <m/>
    <s v="All North West Region OHTs;"/>
    <m/>
    <m/>
    <s v="1950 hours per year (37.5 hours/week"/>
    <m/>
    <m/>
    <m/>
    <m/>
    <n v="0.1"/>
    <m/>
    <m/>
    <m/>
    <m/>
    <m/>
    <m/>
    <m/>
    <m/>
    <m/>
    <m/>
    <m/>
    <m/>
    <m/>
    <m/>
    <m/>
    <m/>
    <m/>
    <m/>
    <m/>
    <m/>
    <m/>
    <m/>
    <n v="0.1"/>
    <n v="0"/>
    <m/>
    <s v="75% to &lt;100%"/>
    <s v="Attending Physician;"/>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0"/>
    <m/>
    <m/>
    <x v="0"/>
    <s v="Yes, at initial visit;"/>
    <m/>
    <x v="2"/>
    <m/>
    <m/>
    <x v="1"/>
    <m/>
    <m/>
    <x v="0"/>
    <s v="No"/>
    <m/>
    <s v="The program makes note of dementia stage but screener is done by the units."/>
    <m/>
    <s v="Yes"/>
    <s v="divya.george@tbh.net"/>
    <m/>
    <n v="0"/>
    <n v="1"/>
  </r>
  <r>
    <n v="297"/>
    <d v="2026-07-20T11:50:26"/>
    <d v="2026-07-20T11:56:15"/>
    <s v="anonymous"/>
    <m/>
    <m/>
    <x v="0"/>
    <x v="81"/>
    <s v="Fee for Service;"/>
    <x v="0"/>
    <m/>
    <s v="Geriatric Medicine Consult (GMS)"/>
    <s v="Lisa.Petersen@tbh.net"/>
    <x v="0"/>
    <m/>
    <x v="11"/>
    <x v="4"/>
    <m/>
    <m/>
    <m/>
    <m/>
    <s v="Inpatient Geriatric Medicine Consult Service"/>
    <m/>
    <n v="1466"/>
    <n v="1466"/>
    <n v="0"/>
    <n v="0"/>
    <n v="1466"/>
    <x v="0"/>
    <m/>
    <m/>
    <s v="Weekdays;"/>
    <m/>
    <m/>
    <s v="980 Oliver Road"/>
    <x v="45"/>
    <x v="0"/>
    <x v="90"/>
    <m/>
    <m/>
    <m/>
    <m/>
    <x v="4"/>
    <m/>
    <m/>
    <m/>
    <s v="All North West Region OHTs;"/>
    <m/>
    <m/>
    <s v="1950 hours per year (37.5 hours/week"/>
    <m/>
    <m/>
    <m/>
    <m/>
    <n v="1"/>
    <m/>
    <m/>
    <m/>
    <m/>
    <m/>
    <m/>
    <m/>
    <m/>
    <m/>
    <m/>
    <m/>
    <m/>
    <m/>
    <m/>
    <m/>
    <m/>
    <m/>
    <m/>
    <m/>
    <m/>
    <m/>
    <m/>
    <n v="1"/>
    <n v="0"/>
    <m/>
    <s v="75% to &lt;100%"/>
    <s v="Emergency department;Attending Physician;"/>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0"/>
    <m/>
    <m/>
    <x v="0"/>
    <s v="Yes, at initial visit;"/>
    <m/>
    <x v="2"/>
    <m/>
    <m/>
    <x v="1"/>
    <m/>
    <m/>
    <x v="0"/>
    <s v="No"/>
    <m/>
    <s v="The program makes note of dementia stage but testing is done by the units."/>
    <m/>
    <s v="Yes"/>
    <s v="divya.george@tbh.net"/>
    <m/>
    <n v="0"/>
    <n v="1"/>
  </r>
  <r>
    <n v="298"/>
    <d v="2026-07-20T11:56:18"/>
    <d v="2026-07-20T12:03:25"/>
    <s v="anonymous"/>
    <m/>
    <m/>
    <x v="0"/>
    <x v="80"/>
    <s v="7* 5 10 76 96 (COM Clinics/Programs - MH Psycho-geriatric);7* 5 50 96 76 (COM Health Prom/Educ. &amp; Com. Dev. - Psycho-Geriatric);"/>
    <x v="0"/>
    <m/>
    <s v="Community Psychogeriatric Resource Consultant Program"/>
    <s v="Lisa.Petersen@tbh.net"/>
    <x v="0"/>
    <m/>
    <x v="27"/>
    <x v="3"/>
    <m/>
    <s v="Psychogeriatric Resource Consultants"/>
    <m/>
    <m/>
    <m/>
    <m/>
    <n v="476"/>
    <n v="3212"/>
    <n v="582"/>
    <n v="0"/>
    <n v="3794"/>
    <x v="0"/>
    <m/>
    <m/>
    <s v="Weekdays;"/>
    <n v="11"/>
    <s v="Date the Client was made eligible (processed through Central Intake Coordinator) to Date of First Offer"/>
    <s v="63 Carrie Street"/>
    <x v="45"/>
    <x v="0"/>
    <x v="92"/>
    <m/>
    <m/>
    <m/>
    <m/>
    <x v="4"/>
    <m/>
    <m/>
    <m/>
    <s v="Nookmawing Sookatagaing OHT;"/>
    <m/>
    <m/>
    <s v="1950 hours per year (37.5 hours/week"/>
    <n v="0.15"/>
    <m/>
    <m/>
    <m/>
    <m/>
    <m/>
    <m/>
    <m/>
    <m/>
    <m/>
    <m/>
    <m/>
    <m/>
    <m/>
    <m/>
    <m/>
    <m/>
    <m/>
    <m/>
    <m/>
    <m/>
    <m/>
    <m/>
    <m/>
    <m/>
    <n v="4.8"/>
    <s v="3.8 Psychogeriatric Resource Consultants (1.0 Temp), 1.0 Temp Behaviouiral Support Education Lead"/>
    <n v="0.15"/>
    <n v="4.8"/>
    <n v="0"/>
    <s v="75% to &lt;100%"/>
    <s v="All of the above;"/>
    <x v="1"/>
    <s v="Client Satisfaction Survey, Not specific to older adults or caregivers.  St. Joseph's Care Group corporate survey focused on the clients and care partners satisfaction and experience."/>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0"/>
    <m/>
    <m/>
    <x v="2"/>
    <m/>
    <m/>
    <x v="2"/>
    <m/>
    <m/>
    <x v="1"/>
    <m/>
    <m/>
    <x v="0"/>
    <s v="No"/>
    <m/>
    <m/>
    <m/>
    <s v="Yes"/>
    <s v="divya.george@tbh.net"/>
    <m/>
    <n v="0"/>
    <n v="1"/>
  </r>
  <r>
    <n v="299"/>
    <d v="2026-07-20T12:03:48"/>
    <d v="2026-07-20T12:10:42"/>
    <s v="anonymous"/>
    <m/>
    <m/>
    <x v="0"/>
    <x v="80"/>
    <s v="7*2 89 10;"/>
    <x v="0"/>
    <m/>
    <s v="BSO Mobile Outreach Team"/>
    <s v="Lisa.Petersen@tbh.net"/>
    <x v="0"/>
    <m/>
    <x v="27"/>
    <x v="2"/>
    <m/>
    <m/>
    <s v="Psychogeriatric Resource Consultants, Behavioural Supports"/>
    <m/>
    <m/>
    <m/>
    <n v="721"/>
    <n v="4459"/>
    <n v="721"/>
    <n v="0"/>
    <n v="5180"/>
    <x v="0"/>
    <m/>
    <m/>
    <s v="Weekdays;Weekday evenings;Saturdays;Saturday evenings;Sundays;Sunday evenings;"/>
    <n v="10"/>
    <s v="Date the Client was made eligible (processed through Central Intake Coordinator) to Date of First Offer"/>
    <s v="63 Carrie Street"/>
    <x v="45"/>
    <x v="0"/>
    <x v="92"/>
    <s v="300 Lille Street North"/>
    <s v="Thunder Bay"/>
    <s v="P7C 4Y7"/>
    <m/>
    <x v="4"/>
    <m/>
    <m/>
    <m/>
    <s v="Nookmawing Sookatagaing OHT;"/>
    <m/>
    <m/>
    <s v="1950 hours per year (37.5 hours/week"/>
    <n v="0.15"/>
    <m/>
    <m/>
    <m/>
    <m/>
    <m/>
    <m/>
    <m/>
    <m/>
    <m/>
    <m/>
    <n v="3"/>
    <m/>
    <m/>
    <m/>
    <m/>
    <m/>
    <m/>
    <m/>
    <m/>
    <m/>
    <m/>
    <m/>
    <m/>
    <m/>
    <n v="4.8"/>
    <s v="4.8 Psychogeriatric Resource Consultants"/>
    <n v="3.15"/>
    <n v="7.8"/>
    <n v="1.8"/>
    <s v="75% to &lt;100%"/>
    <s v="Long Term Care Home;"/>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0"/>
    <m/>
    <m/>
    <x v="2"/>
    <m/>
    <m/>
    <x v="2"/>
    <m/>
    <m/>
    <x v="1"/>
    <m/>
    <m/>
    <x v="0"/>
    <s v="No"/>
    <m/>
    <m/>
    <m/>
    <s v="Yes"/>
    <s v="divya.george@tbh.net"/>
    <m/>
    <n v="0"/>
    <n v="1"/>
  </r>
  <r>
    <n v="300"/>
    <d v="2026-07-20T13:17:22"/>
    <d v="2026-07-20T13:24:04"/>
    <s v="anonymous"/>
    <m/>
    <m/>
    <x v="0"/>
    <x v="80"/>
    <s v="7*4852;"/>
    <x v="0"/>
    <m/>
    <s v="Hospital Elder Life Program"/>
    <s v="Lisa.Petersen@tbh.net"/>
    <x v="0"/>
    <m/>
    <x v="4"/>
    <x v="1"/>
    <m/>
    <m/>
    <m/>
    <m/>
    <m/>
    <s v="Hospital Elder Life Program"/>
    <n v="97"/>
    <n v="227"/>
    <n v="1"/>
    <n v="0"/>
    <n v="228"/>
    <x v="0"/>
    <m/>
    <m/>
    <s v="Weekdays;Saturdays;Sundays;"/>
    <m/>
    <m/>
    <s v="35 Algoma Street North"/>
    <x v="45"/>
    <x v="0"/>
    <x v="89"/>
    <m/>
    <m/>
    <m/>
    <m/>
    <x v="4"/>
    <m/>
    <m/>
    <m/>
    <s v="All North West Region OHTs;"/>
    <m/>
    <m/>
    <s v="1950 hours per year (37.5 hours/week"/>
    <n v="0.05"/>
    <m/>
    <m/>
    <m/>
    <m/>
    <m/>
    <m/>
    <m/>
    <m/>
    <m/>
    <m/>
    <m/>
    <m/>
    <m/>
    <m/>
    <m/>
    <m/>
    <m/>
    <m/>
    <m/>
    <m/>
    <m/>
    <n v="1"/>
    <m/>
    <m/>
    <m/>
    <m/>
    <n v="1.05"/>
    <n v="1"/>
    <n v="0"/>
    <s v="75% to &lt;100%"/>
    <s v="Inpatient Care Teams;"/>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1"/>
    <s v="No, we do not track dementia stage;"/>
    <m/>
    <x v="1"/>
    <s v="No, we do not track depression scores;"/>
    <m/>
    <x v="0"/>
    <s v="No, we do not track anxiety scores;"/>
    <m/>
    <x v="0"/>
    <s v="No"/>
    <m/>
    <m/>
    <m/>
    <s v="Yes"/>
    <s v="divya.george@tbh.net"/>
    <m/>
    <n v="0"/>
    <n v="1"/>
  </r>
  <r>
    <n v="301"/>
    <d v="2026-07-20T13:15:36"/>
    <d v="2026-07-20T13:29:42"/>
    <s v="anonymous"/>
    <m/>
    <m/>
    <x v="1"/>
    <x v="83"/>
    <s v="GIM;"/>
    <x v="0"/>
    <m/>
    <s v="Wellness for Independent Seniors"/>
    <s v="naffisa.nathwani@wchospital.ca"/>
    <x v="1"/>
    <s v="RGP"/>
    <x v="3"/>
    <x v="3"/>
    <m/>
    <s v="Geriatric Outpatient Clinic"/>
    <m/>
    <m/>
    <m/>
    <m/>
    <n v="60"/>
    <n v="96"/>
    <n v="13"/>
    <n v="0"/>
    <n v="109"/>
    <x v="0"/>
    <m/>
    <m/>
    <s v="Weekdays;"/>
    <n v="42"/>
    <s v="Date of recieving referral to first contact"/>
    <s v="76 Grenville St"/>
    <x v="7"/>
    <x v="0"/>
    <x v="93"/>
    <m/>
    <m/>
    <m/>
    <m/>
    <x v="1"/>
    <s v="All Central Region OHTs;"/>
    <m/>
    <m/>
    <m/>
    <s v="All Toronto Region OHTs;"/>
    <m/>
    <s v="1"/>
    <n v="0.2"/>
    <n v="0"/>
    <n v="0"/>
    <n v="0.1"/>
    <n v="0"/>
    <n v="0"/>
    <n v="0"/>
    <n v="0"/>
    <n v="0.2"/>
    <n v="0"/>
    <n v="0"/>
    <n v="0"/>
    <n v="0"/>
    <n v="0.1"/>
    <n v="0"/>
    <n v="0"/>
    <n v="0"/>
    <n v="0"/>
    <n v="0"/>
    <n v="0.1"/>
    <n v="0"/>
    <n v="0"/>
    <n v="0"/>
    <m/>
    <m/>
    <m/>
    <s v="0"/>
    <n v="0.7"/>
    <n v="0.5"/>
    <n v="0"/>
    <s v="75% to &lt;100%"/>
    <s v="Caregiver;Community organization;Emergency department;Ontario Health Team;Primary Care Practitioner;Self-referral;"/>
    <x v="1"/>
    <s v="older adults experience survey"/>
    <x v="0"/>
    <m/>
    <m/>
    <x v="2"/>
    <s v="English;ingterpretation services;"/>
    <x v="1"/>
    <s v="Yes, at initial visit;Yes, at discharge;"/>
    <s v="Frailty scale"/>
    <x v="1"/>
    <s v="No, we do not track dementia stage;"/>
    <m/>
    <x v="1"/>
    <s v="No, we do not track depression scores;"/>
    <m/>
    <x v="0"/>
    <s v="No, we do not track anxiety scores;"/>
    <m/>
    <x v="0"/>
    <s v="No"/>
    <m/>
    <m/>
    <m/>
    <s v="Yes"/>
    <s v="tania.obljubek@wchospital.ca"/>
    <m/>
    <n v="0"/>
    <n v="1"/>
  </r>
  <r>
    <n v="302"/>
    <d v="2026-07-20T13:44:21"/>
    <d v="2026-07-20T13:52:01"/>
    <s v="anonymous"/>
    <m/>
    <m/>
    <x v="0"/>
    <x v="80"/>
    <s v="7* 5 50 96 10 (COM Health Prom/Educ. &amp; Com. Dev. - General Geriatric);"/>
    <x v="0"/>
    <m/>
    <s v="Enhancing Care Program"/>
    <s v="Lisa.Petersen@tbh.net"/>
    <x v="0"/>
    <m/>
    <x v="34"/>
    <x v="3"/>
    <m/>
    <s v="Enhancing Care Program"/>
    <m/>
    <m/>
    <m/>
    <m/>
    <n v="85"/>
    <n v="641"/>
    <n v="667"/>
    <n v="0"/>
    <n v="1308"/>
    <x v="0"/>
    <m/>
    <m/>
    <s v="Weekdays;"/>
    <n v="9"/>
    <s v="Date the Client was made eligible (processed through Central Intake Coordinator) to Date of First Offer"/>
    <s v="63 Carrie Street"/>
    <x v="45"/>
    <x v="0"/>
    <x v="92"/>
    <m/>
    <m/>
    <m/>
    <m/>
    <x v="4"/>
    <m/>
    <m/>
    <m/>
    <s v="Nookmawing Sookatagaing OHT;"/>
    <m/>
    <m/>
    <s v="1950 hours per year (37.5 hours/week"/>
    <n v="0.05"/>
    <n v="0.1"/>
    <m/>
    <m/>
    <m/>
    <m/>
    <m/>
    <m/>
    <m/>
    <m/>
    <m/>
    <m/>
    <m/>
    <m/>
    <m/>
    <m/>
    <m/>
    <m/>
    <m/>
    <m/>
    <m/>
    <m/>
    <m/>
    <m/>
    <m/>
    <n v="0.8"/>
    <s v="0.8 Enhancing Care Clinician"/>
    <n v="0.15000000000000002"/>
    <n v="0.8"/>
    <n v="0.2"/>
    <s v="75% to &lt;100%"/>
    <s v="All of the above;"/>
    <x v="1"/>
    <s v="Client Satisfaction Survey, Not specific to older adults or caregivers.  St. Joseph's Care Group corporate survey focused on the clients and care partners satisfaction and experience.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1"/>
    <s v="No, we do not track dementia stage;"/>
    <m/>
    <x v="2"/>
    <m/>
    <m/>
    <x v="1"/>
    <m/>
    <m/>
    <x v="0"/>
    <s v="No"/>
    <m/>
    <m/>
    <m/>
    <s v="Yes"/>
    <s v="divya.george@tbh.net"/>
    <m/>
    <n v="0"/>
    <n v="1"/>
  </r>
  <r>
    <n v="303"/>
    <d v="2026-07-20T14:55:42"/>
    <d v="2026-07-20T15:30:03"/>
    <s v="anonymous"/>
    <m/>
    <m/>
    <x v="0"/>
    <x v="41"/>
    <s v="7* 2 81 10 96 (IP Rehabilitation - Geriatric);"/>
    <x v="0"/>
    <m/>
    <s v="Inpatient Geriatric Rehabilitation"/>
    <s v="sarah.picco@hdgh.org"/>
    <x v="0"/>
    <m/>
    <x v="24"/>
    <x v="1"/>
    <m/>
    <m/>
    <m/>
    <m/>
    <m/>
    <s v="Geriatric Inpatient Rehab (hip, knee, frailty, etc.)"/>
    <m/>
    <m/>
    <m/>
    <m/>
    <n v="0"/>
    <x v="1"/>
    <s v="30"/>
    <s v="100"/>
    <m/>
    <n v="2"/>
    <s v="Based this on acceptance and admission to our campus; referral numbers are different as referral could go in and patient not ready (this affects statistics); if we look at patient accepted (pending medical stability as this plays a role), the average to the best of my knowledge is 2 days.  Please note this unit is always full and at times admission could be delayed based on bed availability.  "/>
    <s v="1453 Prince Road"/>
    <x v="26"/>
    <x v="0"/>
    <x v="41"/>
    <m/>
    <m/>
    <m/>
    <m/>
    <x v="3"/>
    <m/>
    <m/>
    <m/>
    <m/>
    <m/>
    <s v="Windsor Essex OHT;"/>
    <s v="1950 hours per year (37.5 hours/week"/>
    <n v="2"/>
    <n v="1"/>
    <n v="0.27"/>
    <n v="0.35"/>
    <n v="2"/>
    <n v="0"/>
    <n v="0"/>
    <n v="0"/>
    <n v="3.2"/>
    <n v="1.25"/>
    <n v="0"/>
    <n v="0"/>
    <n v="1"/>
    <n v="3.2"/>
    <n v="1.25"/>
    <n v="0"/>
    <n v="0"/>
    <n v="4.2"/>
    <n v="17.2"/>
    <n v="1"/>
    <n v="0"/>
    <n v="0.2"/>
    <n v="0"/>
    <m/>
    <m/>
    <m/>
    <s v="0"/>
    <n v="38.120000000000005"/>
    <n v="32.849999999999994"/>
    <n v="0"/>
    <s v="100%"/>
    <s v="Emergency department;Ontario Health atHome;Community organization;acute care;"/>
    <x v="1"/>
    <s v="We use real time surveys both on admission and discharge that speak to the patients experience while at HDGH._x000a_"/>
    <x v="0"/>
    <m/>
    <s v="Lingo to support conversations in various languages; we also use our front-line staff as able who again support language barrier or understanding of cultural needs.  We also offer a variety of resources patient or family can access to support their needs._x000a_"/>
    <x v="1"/>
    <s v="English; French; Arabic; Italian; &amp; Chinese;"/>
    <x v="2"/>
    <s v="No, we do not track frailty status;"/>
    <m/>
    <x v="1"/>
    <s v="No, we do not track dementia stage;"/>
    <m/>
    <x v="0"/>
    <s v="Yes, at initial visit;"/>
    <s v="PHQ2"/>
    <x v="0"/>
    <s v="No, we do not track anxiety scores;"/>
    <m/>
    <x v="2"/>
    <s v="Yes"/>
    <s v="Work Life Pulse Survey"/>
    <m/>
    <m/>
    <s v="Yes"/>
    <s v="jody.glover@sjhc.london.on.ca"/>
    <m/>
    <n v="0"/>
    <n v="1"/>
  </r>
  <r>
    <n v="304"/>
    <d v="2026-07-21T08:28:45"/>
    <d v="2026-07-21T08:45:58"/>
    <s v="anonymous"/>
    <m/>
    <m/>
    <x v="0"/>
    <x v="80"/>
    <s v="7* 5 10 76 96 (COM Clinics/Programs - MH Psycho-geriatric);"/>
    <x v="0"/>
    <m/>
    <s v="Geriatric Psychiatry (Shared Care)"/>
    <s v="Lisa.Petersen@tbh.net"/>
    <x v="0"/>
    <m/>
    <x v="35"/>
    <x v="5"/>
    <m/>
    <s v="Shared Care - Seniors' Mental Health"/>
    <m/>
    <m/>
    <m/>
    <m/>
    <n v="60"/>
    <m/>
    <m/>
    <m/>
    <n v="0"/>
    <x v="0"/>
    <m/>
    <m/>
    <s v="Weekdays;"/>
    <m/>
    <m/>
    <s v="35 Algoma Street North"/>
    <x v="45"/>
    <x v="0"/>
    <x v="89"/>
    <m/>
    <m/>
    <m/>
    <m/>
    <x v="4"/>
    <m/>
    <m/>
    <m/>
    <s v="Nookmawing Sookatagaing OHT;"/>
    <m/>
    <m/>
    <s v="1950 hours per year (37.5 hours/week"/>
    <m/>
    <m/>
    <m/>
    <m/>
    <m/>
    <m/>
    <m/>
    <m/>
    <m/>
    <m/>
    <m/>
    <m/>
    <m/>
    <m/>
    <m/>
    <m/>
    <m/>
    <m/>
    <m/>
    <m/>
    <m/>
    <m/>
    <m/>
    <m/>
    <m/>
    <m/>
    <s v="Geriatric Psychiatrists shared with Geriatric Psychiatry and Geriatric Medicine programs"/>
    <n v="0"/>
    <n v="0"/>
    <m/>
    <s v="75% to &lt;100%"/>
    <s v="Attending Physician (LTC);"/>
    <x v="2"/>
    <m/>
    <x v="2"/>
    <m/>
    <m/>
    <x v="0"/>
    <s v="English;"/>
    <x v="2"/>
    <s v="No, we do not track frailty status;"/>
    <m/>
    <x v="1"/>
    <s v="No, we do not track dementia stage;"/>
    <m/>
    <x v="1"/>
    <s v="No, we do not track depression scores;"/>
    <m/>
    <x v="0"/>
    <s v="No, we do not track anxiety scores;"/>
    <m/>
    <x v="0"/>
    <s v="No"/>
    <m/>
    <m/>
    <m/>
    <s v="Yes"/>
    <s v="divya.george@tbh.net"/>
    <m/>
    <n v="0"/>
    <n v="1"/>
  </r>
  <r>
    <n v="305"/>
    <d v="2026-07-21T09:39:43"/>
    <d v="2026-07-21T10:12:11"/>
    <s v="anonymous"/>
    <m/>
    <m/>
    <x v="0"/>
    <x v="32"/>
    <s v="unknown;"/>
    <x v="0"/>
    <m/>
    <s v="In-Patient Geriatric Consult Service (Dr. Ahmad)"/>
    <s v="cbumstead@brightshores.ca"/>
    <x v="1"/>
    <s v="Grey Bruce Geriatric Services Coordinated Intake"/>
    <x v="11"/>
    <x v="4"/>
    <m/>
    <m/>
    <m/>
    <m/>
    <s v="Inpatient Geriatric Medicine Consult Service"/>
    <m/>
    <n v="180"/>
    <m/>
    <m/>
    <m/>
    <n v="0"/>
    <x v="0"/>
    <m/>
    <m/>
    <s v="Weekdays;8am-4pm;"/>
    <m/>
    <s v="1-2 weeks average waiting time"/>
    <s v="1800 8th St E"/>
    <x v="20"/>
    <x v="0"/>
    <x v="31"/>
    <m/>
    <m/>
    <m/>
    <s v="Brightshores Health System has 6 sites:   _x000a_Owen Sound (above)_x000a_Meaford Hospital- 229 Nelson St. W._x000a_Markdale Hospital - 220 Toronto St. S._x000a_Southampton Hospital-340 High St._x000a_Wiarton Hospital-369 Mary St._x000a_Lion's Head Hospital - 22 Moore St."/>
    <x v="3"/>
    <m/>
    <m/>
    <m/>
    <m/>
    <m/>
    <s v="Grey-Bruce OHT;"/>
    <m/>
    <m/>
    <m/>
    <m/>
    <m/>
    <m/>
    <m/>
    <m/>
    <m/>
    <m/>
    <m/>
    <m/>
    <m/>
    <m/>
    <m/>
    <m/>
    <m/>
    <m/>
    <m/>
    <m/>
    <m/>
    <m/>
    <m/>
    <m/>
    <m/>
    <m/>
    <m/>
    <m/>
    <n v="0"/>
    <n v="0"/>
    <m/>
    <s v=""/>
    <m/>
    <x v="2"/>
    <m/>
    <x v="2"/>
    <m/>
    <m/>
    <x v="1"/>
    <s v="English"/>
    <x v="0"/>
    <m/>
    <m/>
    <x v="2"/>
    <m/>
    <m/>
    <x v="2"/>
    <m/>
    <m/>
    <x v="1"/>
    <m/>
    <m/>
    <x v="1"/>
    <m/>
    <m/>
    <s v="Dr. Ahmad provides geriatric consults to all sites within Brightshores Health System - some are in-patient and some are via OTN, including other hospitals in Grey Bruce."/>
    <m/>
    <s v="Yes"/>
    <s v="jody.glover@sjhc.london.on.ca"/>
    <m/>
    <n v="0"/>
    <n v="1"/>
  </r>
  <r>
    <n v="306"/>
    <d v="2026-07-21T10:14:28"/>
    <d v="2026-07-21T10:27:19"/>
    <s v="anonymous"/>
    <m/>
    <m/>
    <x v="1"/>
    <x v="32"/>
    <s v="unknown;"/>
    <x v="0"/>
    <m/>
    <s v="In-Patient Geriatric Consult Service (Dr. Ahmad)"/>
    <s v="cbumstead@brightshores.ca"/>
    <x v="1"/>
    <s v="Grey Bruce Geriatric Services Coordinated Intake"/>
    <x v="11"/>
    <x v="4"/>
    <m/>
    <m/>
    <m/>
    <m/>
    <s v="Inpatient Geriatric Medicine Consult Service"/>
    <m/>
    <n v="174"/>
    <m/>
    <m/>
    <m/>
    <n v="0"/>
    <x v="0"/>
    <m/>
    <m/>
    <s v="Weekdays;8am-4pm;"/>
    <m/>
    <s v="1-2 weeks is the average wait time"/>
    <s v="1800 8th St E"/>
    <x v="20"/>
    <x v="0"/>
    <x v="31"/>
    <m/>
    <m/>
    <m/>
    <s v="Brightshores Health System has 6 sites:_x000a_Owen Sound (as above)_x000a_Meaford Hospital - 229 Nelson St. W._x000a_Markdale Hospital - 220 Toronto St. S._x000a_Southampton Hospital - 340 High St._x000a_Wiarton Hospital - 369 Mary St._x000a_Lion's Head Hospital - 22 Moore St."/>
    <x v="3"/>
    <m/>
    <m/>
    <m/>
    <m/>
    <m/>
    <s v="Grey-Bruce OHT;"/>
    <m/>
    <m/>
    <m/>
    <m/>
    <m/>
    <m/>
    <m/>
    <m/>
    <m/>
    <m/>
    <m/>
    <m/>
    <m/>
    <m/>
    <m/>
    <m/>
    <m/>
    <m/>
    <m/>
    <m/>
    <m/>
    <m/>
    <m/>
    <m/>
    <m/>
    <m/>
    <m/>
    <s v="Dr. Ahmad - Geriatrician"/>
    <n v="0"/>
    <n v="0"/>
    <m/>
    <s v=""/>
    <m/>
    <x v="2"/>
    <m/>
    <x v="2"/>
    <m/>
    <m/>
    <x v="1"/>
    <s v="English"/>
    <x v="0"/>
    <m/>
    <m/>
    <x v="2"/>
    <m/>
    <m/>
    <x v="2"/>
    <m/>
    <m/>
    <x v="1"/>
    <m/>
    <m/>
    <x v="1"/>
    <m/>
    <m/>
    <s v="Dr. Ahmad provides consults to all sites within Brightshores Health System- some are in-person and some are via OTN, including other hospitals in Grey Bruce."/>
    <m/>
    <s v="Yes"/>
    <s v="jody.glover@sjhc.london.on.ca"/>
    <m/>
    <n v="0"/>
    <n v="1"/>
  </r>
  <r>
    <n v="307"/>
    <d v="2026-07-21T08:46:25"/>
    <d v="2026-07-21T10:46:15"/>
    <s v="anonymous"/>
    <m/>
    <m/>
    <x v="0"/>
    <x v="80"/>
    <s v="7* 3 50 96 10 (AC Clinic Geriatric - General);"/>
    <x v="0"/>
    <m/>
    <s v="NW Specialized Geriatric Medicine/Psychiatry e-Consult"/>
    <s v="Lisa.Petersen@tbh.net"/>
    <x v="0"/>
    <m/>
    <x v="33"/>
    <x v="3"/>
    <m/>
    <s v="E-Consult"/>
    <m/>
    <m/>
    <m/>
    <m/>
    <m/>
    <m/>
    <m/>
    <m/>
    <n v="0"/>
    <x v="0"/>
    <m/>
    <m/>
    <s v="Weekdays;"/>
    <m/>
    <m/>
    <s v="35 Algoma Street North"/>
    <x v="45"/>
    <x v="0"/>
    <x v="89"/>
    <m/>
    <m/>
    <m/>
    <m/>
    <x v="4"/>
    <m/>
    <m/>
    <m/>
    <s v="All North West Region OHTs;"/>
    <m/>
    <m/>
    <s v="1950 hours per year (37.5 hours/week"/>
    <m/>
    <m/>
    <m/>
    <m/>
    <m/>
    <m/>
    <m/>
    <m/>
    <m/>
    <m/>
    <m/>
    <m/>
    <m/>
    <m/>
    <m/>
    <m/>
    <m/>
    <m/>
    <m/>
    <m/>
    <m/>
    <m/>
    <m/>
    <m/>
    <m/>
    <m/>
    <s v="Geriatricians shared with NW Specialized Geriatric Medicine/Psychiatry and Geriatric Telemedicine Programs"/>
    <n v="0"/>
    <n v="0"/>
    <m/>
    <s v="75% to &lt;100%"/>
    <s v="Primary Care Practitioner;"/>
    <x v="2"/>
    <m/>
    <x v="2"/>
    <m/>
    <m/>
    <x v="0"/>
    <s v="English;"/>
    <x v="2"/>
    <s v="No, we do not track frailty status;"/>
    <m/>
    <x v="1"/>
    <s v="No, we do not track dementia stage;"/>
    <m/>
    <x v="1"/>
    <s v="No, we do not track depression scores;"/>
    <m/>
    <x v="0"/>
    <s v="No, we do not track anxiety scores;"/>
    <m/>
    <x v="0"/>
    <s v="No"/>
    <m/>
    <m/>
    <m/>
    <s v="Yes"/>
    <s v="divya.george@tbh.net"/>
    <m/>
    <n v="0"/>
    <n v="1"/>
  </r>
  <r>
    <n v="308"/>
    <d v="2026-07-21T10:30:22"/>
    <d v="2026-07-21T10:47:56"/>
    <s v="anonymous"/>
    <m/>
    <m/>
    <x v="0"/>
    <x v="32"/>
    <s v="unknown;"/>
    <x v="0"/>
    <m/>
    <s v="Comprehensive Geriatric Clinic (Dr. Ahmad)"/>
    <s v="cbumstead@brightshores.ca"/>
    <x v="1"/>
    <s v="Grey Bruce Geriatric Services Coordinated Intake"/>
    <x v="3"/>
    <x v="3"/>
    <m/>
    <s v="disregard"/>
    <m/>
    <m/>
    <s v="Geriatric Outpatient Clinic"/>
    <m/>
    <n v="152"/>
    <m/>
    <m/>
    <m/>
    <n v="0"/>
    <x v="0"/>
    <m/>
    <m/>
    <s v="Weekdays;8am-4pm;"/>
    <n v="365"/>
    <m/>
    <s v="1800 8th St E"/>
    <x v="20"/>
    <x v="0"/>
    <x v="31"/>
    <m/>
    <m/>
    <m/>
    <s v="Brightshores Health System has 6 sites:_x000a_Owen Sound (as above)_x000a_Meaford Hospital - 229 Nelson St. W._x000a_Markdale Hospital - 220 Toronto St. S._x000a_Southampton Hospital - 340 High St._x000a_Wiarton Hospital - 369 Mary St._x000a_Lion's Head Hospital - 22 Moore St."/>
    <x v="3"/>
    <m/>
    <m/>
    <m/>
    <m/>
    <m/>
    <s v="Grey-Bruce OHT;"/>
    <m/>
    <m/>
    <m/>
    <m/>
    <m/>
    <m/>
    <m/>
    <m/>
    <m/>
    <m/>
    <m/>
    <m/>
    <m/>
    <m/>
    <m/>
    <m/>
    <m/>
    <m/>
    <m/>
    <m/>
    <m/>
    <m/>
    <m/>
    <m/>
    <m/>
    <m/>
    <m/>
    <m/>
    <n v="0"/>
    <n v="0"/>
    <m/>
    <s v=""/>
    <m/>
    <x v="2"/>
    <m/>
    <x v="2"/>
    <m/>
    <m/>
    <x v="1"/>
    <s v="English"/>
    <x v="0"/>
    <m/>
    <m/>
    <x v="2"/>
    <m/>
    <m/>
    <x v="2"/>
    <m/>
    <m/>
    <x v="1"/>
    <m/>
    <m/>
    <x v="1"/>
    <m/>
    <m/>
    <s v="The data provided includes new and follow-up patient visits."/>
    <m/>
    <s v="Yes"/>
    <s v="jody.glover@sjhc.london.on.ca"/>
    <m/>
    <n v="0"/>
    <n v="1"/>
  </r>
  <r>
    <n v="309"/>
    <d v="2026-07-21T10:47:58"/>
    <d v="2026-07-21T10:54:16"/>
    <s v="anonymous"/>
    <m/>
    <m/>
    <x v="1"/>
    <x v="32"/>
    <s v="unknown;"/>
    <x v="0"/>
    <m/>
    <s v="Comprehensive Geriatric Clinic (Dr. Ahmad)"/>
    <s v="cbumstead@brightshores.ca"/>
    <x v="1"/>
    <s v="Grey Bruce Geriatric Services Coordinated Intake"/>
    <x v="3"/>
    <x v="3"/>
    <m/>
    <m/>
    <m/>
    <m/>
    <s v="Geriatric Outpatient Clinic"/>
    <m/>
    <n v="99"/>
    <m/>
    <m/>
    <m/>
    <n v="0"/>
    <x v="0"/>
    <m/>
    <m/>
    <s v="Weekdays;8am-4pm;"/>
    <n v="365"/>
    <m/>
    <s v="1800 8th St E"/>
    <x v="20"/>
    <x v="0"/>
    <x v="31"/>
    <m/>
    <m/>
    <m/>
    <s v="Brightshores Health System has 6 sites:_x000a_Owen Sound (as above)_x000a_Meaford Hospital - 229 Nelson St. W._x000a_Markdale Hospital - 220 Toronto St. S._x000a_Southampton Hospital - 340 High St._x000a_Wiarton Hospital - 369 Mary St._x000a_Lion's Head Hospital - 22 Moore St."/>
    <x v="3"/>
    <m/>
    <m/>
    <m/>
    <m/>
    <m/>
    <s v="Grey-Bruce OHT;"/>
    <m/>
    <m/>
    <m/>
    <m/>
    <m/>
    <m/>
    <m/>
    <m/>
    <m/>
    <m/>
    <m/>
    <m/>
    <m/>
    <m/>
    <m/>
    <m/>
    <m/>
    <m/>
    <m/>
    <m/>
    <m/>
    <m/>
    <m/>
    <m/>
    <m/>
    <m/>
    <m/>
    <s v="Geriatrician - Dr. Ahmad"/>
    <n v="0"/>
    <n v="0"/>
    <m/>
    <s v=""/>
    <m/>
    <x v="2"/>
    <m/>
    <x v="2"/>
    <m/>
    <m/>
    <x v="1"/>
    <s v="English"/>
    <x v="0"/>
    <m/>
    <m/>
    <x v="2"/>
    <m/>
    <m/>
    <x v="2"/>
    <m/>
    <m/>
    <x v="1"/>
    <m/>
    <m/>
    <x v="1"/>
    <m/>
    <m/>
    <s v="Data provided includes new and follow-up patients."/>
    <m/>
    <s v="Yes"/>
    <s v="jody.glover@sjhc.london.on.ca"/>
    <m/>
    <n v="0"/>
    <n v="1"/>
  </r>
  <r>
    <n v="310"/>
    <d v="2026-07-21T10:58:03"/>
    <d v="2026-07-21T11:16:25"/>
    <s v="anonymous"/>
    <m/>
    <m/>
    <x v="0"/>
    <x v="32"/>
    <s v="unknown;"/>
    <x v="0"/>
    <m/>
    <s v="Memory Clinic (Dr. Ahmad)"/>
    <s v="cbumstead@brightshores.ca"/>
    <x v="1"/>
    <s v="Grey Bruce Geriatric Services Coordinated Intake"/>
    <x v="15"/>
    <x v="3"/>
    <m/>
    <m/>
    <m/>
    <m/>
    <s v="Memory Clinic (Geriatrician) located in acute care hospital"/>
    <m/>
    <n v="213"/>
    <m/>
    <m/>
    <m/>
    <n v="0"/>
    <x v="0"/>
    <m/>
    <m/>
    <s v="Weekdays;8am-4pm;"/>
    <n v="365"/>
    <m/>
    <s v="1800 8th St E"/>
    <x v="20"/>
    <x v="0"/>
    <x v="31"/>
    <m/>
    <m/>
    <m/>
    <s v="Brightshores Health System has 6 sites:_x000a_Owen Sound (as above)_x000a_Meaford Hospital - 229 Nelson St. W._x000a_Markdale Hospital - 220 Toronto St. S._x000a_Southampton Hospital - 340 High St._x000a_Wiarton Hospital - 369 Mary St._x000a_Lion's Head Hospital - 22 Moore St."/>
    <x v="3"/>
    <m/>
    <m/>
    <m/>
    <m/>
    <m/>
    <s v="Grey-Bruce OHT;"/>
    <m/>
    <m/>
    <m/>
    <m/>
    <m/>
    <m/>
    <m/>
    <m/>
    <m/>
    <m/>
    <m/>
    <m/>
    <m/>
    <m/>
    <m/>
    <m/>
    <m/>
    <m/>
    <m/>
    <m/>
    <m/>
    <m/>
    <m/>
    <m/>
    <m/>
    <m/>
    <m/>
    <s v="Geriatrician leads clinic."/>
    <n v="0"/>
    <n v="0"/>
    <m/>
    <s v=""/>
    <m/>
    <x v="2"/>
    <m/>
    <x v="2"/>
    <m/>
    <m/>
    <x v="1"/>
    <s v="English"/>
    <x v="0"/>
    <m/>
    <m/>
    <x v="2"/>
    <m/>
    <m/>
    <x v="2"/>
    <m/>
    <m/>
    <x v="1"/>
    <m/>
    <m/>
    <x v="1"/>
    <m/>
    <m/>
    <s v="Data provided includes new and follow-up patients."/>
    <m/>
    <s v="Yes"/>
    <s v="jody.glover@sjhc.london.on.ca"/>
    <m/>
    <n v="0"/>
    <n v="1"/>
  </r>
  <r>
    <n v="311"/>
    <d v="2026-07-21T11:16:28"/>
    <d v="2026-07-21T11:23:23"/>
    <s v="anonymous"/>
    <m/>
    <m/>
    <x v="1"/>
    <x v="32"/>
    <s v="unknown;"/>
    <x v="0"/>
    <m/>
    <s v="Memory Clinic (Dr. Ahmad)"/>
    <s v="cbumstead@brightshores.ca"/>
    <x v="1"/>
    <s v="Grey Bruce Geriatric Services Coordinated Intake"/>
    <x v="15"/>
    <x v="3"/>
    <m/>
    <m/>
    <m/>
    <m/>
    <s v="Memory Clinic run by Geriatrician located in acute care hospital setting."/>
    <m/>
    <n v="217"/>
    <m/>
    <m/>
    <m/>
    <n v="0"/>
    <x v="0"/>
    <m/>
    <m/>
    <s v="Weekdays;8am-4pm;"/>
    <n v="365"/>
    <m/>
    <s v="1800 8th St E"/>
    <x v="20"/>
    <x v="0"/>
    <x v="31"/>
    <m/>
    <m/>
    <m/>
    <s v="Brightshores Health System has 6 sites:_x000a_Owen Sound (as above)_x000a_Meaford Hospital - 229 Nelson St. W._x000a_Markdale Hospital - 220 Hospital St. S._x000a_Southampton Hospital - 340 High St._x000a_Wiarton Hospital - 369 Mary St._x000a_Lion's Head Hospital - 22 Moore St."/>
    <x v="3"/>
    <m/>
    <m/>
    <m/>
    <m/>
    <m/>
    <s v="Grey-Bruce OHT;"/>
    <m/>
    <m/>
    <m/>
    <m/>
    <m/>
    <m/>
    <m/>
    <m/>
    <m/>
    <m/>
    <m/>
    <m/>
    <m/>
    <m/>
    <m/>
    <m/>
    <m/>
    <m/>
    <m/>
    <m/>
    <m/>
    <m/>
    <m/>
    <m/>
    <m/>
    <m/>
    <m/>
    <s v="Geriatrician - Dr. Ahmad"/>
    <n v="0"/>
    <n v="0"/>
    <m/>
    <s v=""/>
    <m/>
    <x v="2"/>
    <m/>
    <x v="2"/>
    <m/>
    <m/>
    <x v="1"/>
    <s v="English"/>
    <x v="0"/>
    <m/>
    <m/>
    <x v="2"/>
    <m/>
    <m/>
    <x v="2"/>
    <m/>
    <m/>
    <x v="1"/>
    <m/>
    <m/>
    <x v="1"/>
    <m/>
    <m/>
    <s v="Data provided includes new and follow-up patients."/>
    <m/>
    <s v="Yes"/>
    <s v="jody.glover@sjhc.london.on.ca"/>
    <m/>
    <n v="0"/>
    <n v="1"/>
  </r>
  <r>
    <n v="312"/>
    <d v="2026-07-21T13:38:42"/>
    <d v="2026-07-21T13:56:34"/>
    <s v="anonymous"/>
    <m/>
    <m/>
    <x v="0"/>
    <x v="64"/>
    <s v="NLOT;"/>
    <x v="0"/>
    <m/>
    <s v="Nurse Led Outreach Team (NLOT)"/>
    <s v="cgavigab@bluewaterhealth.ca"/>
    <x v="0"/>
    <m/>
    <x v="2"/>
    <x v="2"/>
    <s v="NLOT"/>
    <s v="NLOT"/>
    <s v="Nurse-Led Outreach Teams (NLOTs)"/>
    <m/>
    <m/>
    <m/>
    <n v="13"/>
    <n v="12"/>
    <n v="1"/>
    <n v="0"/>
    <n v="13"/>
    <x v="0"/>
    <m/>
    <m/>
    <s v="Weekdays;"/>
    <m/>
    <m/>
    <s v="89 Norman Street"/>
    <x v="40"/>
    <x v="0"/>
    <x v="70"/>
    <m/>
    <m/>
    <m/>
    <m/>
    <x v="3"/>
    <m/>
    <m/>
    <m/>
    <m/>
    <m/>
    <s v="Sarnia Lambton OHT;"/>
    <s v="1950 hours per year (37.5 hours/week"/>
    <n v="0.5"/>
    <n v="0.2"/>
    <m/>
    <m/>
    <m/>
    <m/>
    <m/>
    <n v="1"/>
    <m/>
    <m/>
    <m/>
    <m/>
    <m/>
    <m/>
    <m/>
    <m/>
    <m/>
    <m/>
    <m/>
    <m/>
    <m/>
    <m/>
    <m/>
    <m/>
    <m/>
    <m/>
    <m/>
    <n v="1.7"/>
    <n v="1"/>
    <m/>
    <s v="50% to &lt;75%"/>
    <s v="LTCH;"/>
    <x v="0"/>
    <m/>
    <x v="0"/>
    <m/>
    <m/>
    <x v="0"/>
    <s v="English;"/>
    <x v="2"/>
    <s v="No, we do not track frailty status;"/>
    <m/>
    <x v="1"/>
    <s v="No, we do not track dementia stage;"/>
    <m/>
    <x v="1"/>
    <s v="No, we do not track depression scores;"/>
    <m/>
    <x v="0"/>
    <s v="No, we do not track anxiety scores;"/>
    <m/>
    <x v="0"/>
    <s v="No"/>
    <m/>
    <s v="This program started in Q4 of 25-26 so just getting the program launched, training, education and increase awareness was the focus"/>
    <m/>
    <s v="Yes"/>
    <s v="lregan@bluewaterhealth.ca"/>
    <m/>
    <n v="0"/>
    <n v="1"/>
  </r>
  <r>
    <n v="313"/>
    <d v="2026-07-21T13:53:13"/>
    <d v="2026-07-21T14:29:37"/>
    <s v="anonymous"/>
    <m/>
    <m/>
    <x v="0"/>
    <x v="84"/>
    <s v="MOHLTC BSTU Specialized Unit Funding and CMI Funding;;"/>
    <x v="0"/>
    <m/>
    <s v="Behavioural Support Transition Unit"/>
    <s v="sarah.clark@extendicare.com"/>
    <x v="1"/>
    <s v="Access through- Ontario Health at Home"/>
    <x v="31"/>
    <x v="2"/>
    <m/>
    <m/>
    <s v="Behavioural Support Transition Unit"/>
    <m/>
    <m/>
    <m/>
    <m/>
    <m/>
    <m/>
    <m/>
    <n v="0"/>
    <x v="1"/>
    <s v="29"/>
    <s v="96"/>
    <m/>
    <n v="64"/>
    <s v="&quot;This number is the average number of days spent on our waitlist for individuals admitted to the BSTU.  To calculate the average number of days:_x000a_1. Add together the number of days each individual admitted to your BSU spent on the waitlist to get a total number of days spent on the waitlist._x000a_2. Divide the total number of days spent on the waitlist by the total number of individuals admitted from the waitlist._x000a_3. Enter the result from step 2.&quot;_x000a_"/>
    <s v="355 McGarrell Drive"/>
    <x v="23"/>
    <x v="0"/>
    <x v="77"/>
    <m/>
    <m/>
    <m/>
    <m/>
    <x v="3"/>
    <s v="All Central Region OHTs;"/>
    <s v="All East Region OHTs;"/>
    <s v="All North East Region OHTs;"/>
    <s v="All North West Region OHTs;"/>
    <s v="All Toronto Region OHTs;"/>
    <s v="All West Region OHTs;"/>
    <s v="1950 hours per year (37.5 hours/week"/>
    <m/>
    <m/>
    <m/>
    <m/>
    <m/>
    <m/>
    <m/>
    <m/>
    <m/>
    <m/>
    <m/>
    <m/>
    <m/>
    <m/>
    <m/>
    <m/>
    <m/>
    <m/>
    <m/>
    <m/>
    <m/>
    <m/>
    <m/>
    <m/>
    <m/>
    <m/>
    <s v="NURSING STAFFING: Day Shift (0600-1400) 6 PSWs 1 RN 1 RPN Evening Shift (1400-2200) 6 PSWs 1 RN 1 RPN Night Shift (2200-0600) 3 PSWs 1 RPN; in addition, we have 1 FT BSO PSW works 6-2, 1 FT BSO RPN works 10-6, 1 FT BSO RN works 9-5. RECREATION STAFF: 3 full time + 3 part time for the BSTU Specifically   ALLIED HEALTH (specifically for BSTU):   Dietary Aide – 2 staff every day – 1 works 7am-2:30pm and the other works 4-7:30pm   Housekeeping – 1 staff daily 6am-2pm   Music Therapist – 1 day a week for 4 hours   Attending Physician – In the home 2 days/week (shared time between our unit and 2 others)   Consulting Geriatric Psychiatrist – Every Tuesday for approximately 1-2 hours; BSTU Nurse Manager – Part time 3 days/week   BSTU RAI Coordinator – Full Time 5 days/week   ALLIED HEALTH (shared with the home):   Physiotherapist – 1 PT works Tuesday 9am-1pm, Wed &amp; Fri 1:30-6pm. 1 PT works Fridays 10am-2pm (for seating only)   Physio Assistant – 1 works half day Mondays, and Full 8 hr day Tuesdays to Fridays.  1 works Tuesdays 9am-3pm, Wednesdays 12-5, Fridays 12-5, Saturdays 9-3.   Dietician – 1 PT works 2 days/week   Social Worker – 1 PT works 2 days/week  "/>
    <n v="0"/>
    <n v="0"/>
    <m/>
    <s v="75% to &lt;100%"/>
    <s v="Caregiver;Community organization;Ontario Health atHome;Primary Care Network;Primary Care Practitioner;Anyone can refer but applications are made through Ontario Health atHome.;"/>
    <x v="1"/>
    <s v="BSU BSO Data Portal_x000a_"/>
    <x v="1"/>
    <s v="www.research.net/r/BSU-USTC"/>
    <s v="Specialized menus if required. _x000a_"/>
    <x v="1"/>
    <s v="English;"/>
    <x v="2"/>
    <s v="No, we do not track frailty status;"/>
    <s v="n/a"/>
    <x v="0"/>
    <s v="Yes, at initial visit;Yes, at follow-up;Yes, at triage;Yes, at discharge;"/>
    <s v="MOCA, CPS_x000a_"/>
    <x v="0"/>
    <s v="Yes, at triage;Yes, at initial visit;Yes, at follow-up;Yes, at discharge;Yes, at all visits;"/>
    <s v="GDS, DRS"/>
    <x v="2"/>
    <s v="when required;"/>
    <s v="Cohen Mansfield"/>
    <x v="2"/>
    <s v="Yes"/>
    <s v="Staff Satisfaction Survey"/>
    <s v="The BSTU has a criteria for admission.  It is a specialized transitional long term care unit.  Length of Stay is different for each client.  Data is collected/submitted to BSO PCO."/>
    <m/>
    <s v="Yes"/>
    <s v="jody.glover@hotmail.com"/>
    <m/>
    <n v="0"/>
    <n v="1"/>
  </r>
  <r>
    <n v="314"/>
    <d v="2026-07-21T14:40:31"/>
    <d v="2026-07-21T14:49:05"/>
    <s v="anonymous"/>
    <m/>
    <m/>
    <x v="0"/>
    <x v="32"/>
    <s v="unknown;"/>
    <x v="0"/>
    <m/>
    <s v="Osteoporosis Clinic (Dr. Ahmad)"/>
    <s v="cbumstead@brightshores.ca"/>
    <x v="1"/>
    <s v="Grey Bruce Geriatric Services Coordinated Intake"/>
    <x v="36"/>
    <x v="3"/>
    <m/>
    <m/>
    <m/>
    <m/>
    <s v="Osteoporosis Outpatient Clinic - led by Geriatrician (Dr. Ahmad)"/>
    <m/>
    <n v="42"/>
    <m/>
    <m/>
    <m/>
    <n v="0"/>
    <x v="0"/>
    <m/>
    <m/>
    <s v="Weekdays;8am-4pm;"/>
    <n v="365"/>
    <m/>
    <s v="1800 8th St E"/>
    <x v="20"/>
    <x v="0"/>
    <x v="31"/>
    <m/>
    <m/>
    <m/>
    <s v="Brightshores Health System has 6 sites:_x000a_Owen Sound (as above)_x000a_Meaford Hospital - 229 Nelson St. W._x000a_Markdale Hospital - 220 Toronto St. S._x000a_Southampton Hospital - 340 High St._x000a_Wiarton Hospital - 369 Mary St._x000a_Lion's Head Hospital - 22 Moore St."/>
    <x v="3"/>
    <m/>
    <m/>
    <m/>
    <m/>
    <m/>
    <s v="Grey-Bruce OHT;"/>
    <m/>
    <m/>
    <m/>
    <m/>
    <m/>
    <m/>
    <m/>
    <m/>
    <m/>
    <m/>
    <m/>
    <m/>
    <m/>
    <m/>
    <m/>
    <m/>
    <m/>
    <m/>
    <m/>
    <m/>
    <m/>
    <m/>
    <m/>
    <m/>
    <m/>
    <m/>
    <m/>
    <s v="Geriatrician - Dr. Ahmad"/>
    <n v="0"/>
    <n v="0"/>
    <m/>
    <s v=""/>
    <m/>
    <x v="2"/>
    <m/>
    <x v="2"/>
    <m/>
    <m/>
    <x v="1"/>
    <s v="English"/>
    <x v="0"/>
    <m/>
    <m/>
    <x v="2"/>
    <m/>
    <m/>
    <x v="2"/>
    <m/>
    <m/>
    <x v="1"/>
    <m/>
    <m/>
    <x v="1"/>
    <m/>
    <m/>
    <s v="Data provided includes new and follow-up patients."/>
    <m/>
    <s v="Yes"/>
    <s v="jody.glover@sjhc.london.on.ca"/>
    <m/>
    <n v="0"/>
    <n v="1"/>
  </r>
  <r>
    <n v="315"/>
    <d v="2026-07-21T14:49:07"/>
    <d v="2026-07-21T14:56:29"/>
    <s v="anonymous"/>
    <m/>
    <m/>
    <x v="1"/>
    <x v="32"/>
    <s v="unknown;"/>
    <x v="0"/>
    <m/>
    <s v="Osteoporosis Clinic (Dr. Ahmad)"/>
    <s v="cbumstead@brightshores.ca"/>
    <x v="1"/>
    <s v="Grey Bruce Geriatric Services Coordinated Intake"/>
    <x v="36"/>
    <x v="3"/>
    <m/>
    <m/>
    <m/>
    <m/>
    <s v="Osteoporosis Outpatient Clinic (Geriatrician-Dr. Ahmad)-located in acute care setting"/>
    <m/>
    <n v="48"/>
    <m/>
    <m/>
    <m/>
    <n v="0"/>
    <x v="0"/>
    <m/>
    <m/>
    <s v="Weekdays;8am-4pm;"/>
    <n v="365"/>
    <m/>
    <s v="1800 8th St E"/>
    <x v="20"/>
    <x v="0"/>
    <x v="31"/>
    <m/>
    <m/>
    <m/>
    <s v="Brightshores Health System has 6 sites:_x000a_Owen Sound (as above)_x000a_Meaford Hospital - 229 Nelson St. W._x000a_Markdale Hospital - 220 Toronto St. S._x000a_Southampton Hospital - 340 High St._x000a_Wiarton Hospital - 369 Mary St._x000a_Lion's Head Hospital- 22 Moore St."/>
    <x v="3"/>
    <m/>
    <m/>
    <m/>
    <m/>
    <m/>
    <s v="Grey-Bruce OHT;"/>
    <m/>
    <m/>
    <m/>
    <m/>
    <m/>
    <m/>
    <m/>
    <m/>
    <m/>
    <m/>
    <m/>
    <m/>
    <m/>
    <m/>
    <m/>
    <m/>
    <m/>
    <m/>
    <m/>
    <m/>
    <m/>
    <m/>
    <m/>
    <m/>
    <m/>
    <m/>
    <m/>
    <s v="Geriatrician - Dr. Ahmad"/>
    <n v="0"/>
    <n v="0"/>
    <m/>
    <s v=""/>
    <m/>
    <x v="2"/>
    <m/>
    <x v="2"/>
    <m/>
    <m/>
    <x v="1"/>
    <s v="English"/>
    <x v="0"/>
    <m/>
    <m/>
    <x v="2"/>
    <m/>
    <m/>
    <x v="2"/>
    <m/>
    <m/>
    <x v="1"/>
    <m/>
    <m/>
    <x v="1"/>
    <m/>
    <m/>
    <m/>
    <m/>
    <s v="Yes"/>
    <s v="jody.glover@sjhc.london.on.ca"/>
    <m/>
    <n v="0"/>
    <n v="1"/>
  </r>
  <r>
    <n v="316"/>
    <d v="2026-07-21T14:39:26"/>
    <d v="2026-07-21T15:08:53"/>
    <s v="anonymous"/>
    <m/>
    <m/>
    <x v="0"/>
    <x v="56"/>
    <s v="7* 5 10 20 (COM Clinics/Programs - General Clinic);"/>
    <x v="1"/>
    <s v="Elgin Geriatric Services - Memory Clinic"/>
    <s v="Memory Clinic"/>
    <s v="Erica.haykus@stegh.on.ca"/>
    <x v="1"/>
    <s v="Elgin Geriatric Services Centralized Intake"/>
    <x v="16"/>
    <x v="3"/>
    <m/>
    <s v="Geriatric Psychiatry Outpatient Clinic"/>
    <m/>
    <m/>
    <m/>
    <m/>
    <n v="154"/>
    <n v="154"/>
    <m/>
    <m/>
    <n v="154"/>
    <x v="0"/>
    <m/>
    <m/>
    <s v="Weekdays;"/>
    <m/>
    <m/>
    <s v="189 Elm St, Main Building, 1st Floor"/>
    <x v="31"/>
    <x v="0"/>
    <x v="60"/>
    <m/>
    <m/>
    <m/>
    <m/>
    <x v="3"/>
    <m/>
    <m/>
    <m/>
    <m/>
    <m/>
    <s v="Elgin OHT;"/>
    <s v="1.5 days per week"/>
    <m/>
    <m/>
    <m/>
    <m/>
    <m/>
    <n v="0.03"/>
    <m/>
    <m/>
    <m/>
    <m/>
    <m/>
    <m/>
    <m/>
    <m/>
    <m/>
    <m/>
    <m/>
    <m/>
    <m/>
    <m/>
    <m/>
    <m/>
    <m/>
    <m/>
    <m/>
    <m/>
    <m/>
    <n v="0.03"/>
    <n v="0"/>
    <m/>
    <s v="75% to &lt;100%"/>
    <s v="Caregiver;Community organization;Emergency department;Ontario Health atHome;Primary Care Practitioner;Self-referral;"/>
    <x v="2"/>
    <m/>
    <x v="2"/>
    <m/>
    <m/>
    <x v="1"/>
    <s v="English;"/>
    <x v="0"/>
    <m/>
    <m/>
    <x v="2"/>
    <m/>
    <m/>
    <x v="2"/>
    <m/>
    <m/>
    <x v="1"/>
    <m/>
    <m/>
    <x v="1"/>
    <m/>
    <m/>
    <m/>
    <m/>
    <s v="Yes"/>
    <s v="erica.haykus@stegh.on.ca"/>
    <m/>
    <n v="0"/>
    <n v="1"/>
  </r>
  <r>
    <n v="317"/>
    <d v="2026-07-21T15:09:28"/>
    <d v="2026-07-21T15:15:47"/>
    <s v="anonymous"/>
    <m/>
    <m/>
    <x v="1"/>
    <x v="56"/>
    <s v="7* 5 10 20 (COM Clinics/Programs - General Clinic);"/>
    <x v="1"/>
    <s v="Elgin Geriatric Services - Memory Clinic"/>
    <s v="Elgin Geriatric Services - Memory Clinic"/>
    <s v="erica.haykus@stegh.on.ca"/>
    <x v="1"/>
    <s v="Elgin Geriatric Services Centralized Intake"/>
    <x v="16"/>
    <x v="3"/>
    <m/>
    <s v="Geriatric Psychiatry Outpatient Clinic"/>
    <m/>
    <m/>
    <m/>
    <m/>
    <n v="174"/>
    <n v="174"/>
    <m/>
    <m/>
    <n v="174"/>
    <x v="0"/>
    <m/>
    <m/>
    <s v="Weekdays;"/>
    <m/>
    <m/>
    <s v="189 Elm St, Main Building, 1st Floor"/>
    <x v="31"/>
    <x v="0"/>
    <x v="60"/>
    <m/>
    <m/>
    <m/>
    <m/>
    <x v="3"/>
    <m/>
    <m/>
    <m/>
    <m/>
    <m/>
    <s v="Elgin OHT;"/>
    <s v="1.5 days per week"/>
    <m/>
    <m/>
    <m/>
    <m/>
    <m/>
    <n v="0.03"/>
    <m/>
    <m/>
    <m/>
    <m/>
    <m/>
    <m/>
    <m/>
    <m/>
    <m/>
    <m/>
    <m/>
    <m/>
    <m/>
    <m/>
    <m/>
    <m/>
    <m/>
    <m/>
    <m/>
    <m/>
    <m/>
    <n v="0.03"/>
    <n v="0"/>
    <m/>
    <s v="75% to &lt;100%"/>
    <s v="Caregiver;Emergency department;Community organization;Ontario Health atHome;Primary Care Practitioner;Self-referral;"/>
    <x v="0"/>
    <m/>
    <x v="2"/>
    <m/>
    <m/>
    <x v="1"/>
    <s v="English;"/>
    <x v="0"/>
    <m/>
    <m/>
    <x v="2"/>
    <m/>
    <m/>
    <x v="2"/>
    <m/>
    <m/>
    <x v="1"/>
    <m/>
    <m/>
    <x v="1"/>
    <m/>
    <m/>
    <m/>
    <m/>
    <s v="Yes"/>
    <s v="erica.haykus@stegh.on.ca"/>
    <m/>
    <n v="0"/>
    <n v="1"/>
  </r>
  <r>
    <n v="318"/>
    <d v="2026-07-22T07:36:46"/>
    <d v="2026-07-22T08:18:01"/>
    <s v="anonymous"/>
    <m/>
    <m/>
    <x v="1"/>
    <x v="56"/>
    <s v="7* 5 10 20 (COM Clinics/Programs - General Clinic);"/>
    <x v="1"/>
    <s v="Elgin Geriatric Services"/>
    <s v="Enhanced Psychogeriatric Resource Consultant (EPRC)"/>
    <s v="erica.haykus@stegh.on.ca"/>
    <x v="1"/>
    <s v="Elgin Geriatric Services Coordinated Intake"/>
    <x v="27"/>
    <x v="3"/>
    <m/>
    <s v="Enhanced Psychogeriatric Resource Consultant"/>
    <m/>
    <m/>
    <m/>
    <m/>
    <m/>
    <m/>
    <m/>
    <m/>
    <n v="0"/>
    <x v="0"/>
    <m/>
    <m/>
    <s v="Weekdays;"/>
    <m/>
    <m/>
    <s v="189 Elm St, Main Building, 1st Floor"/>
    <x v="31"/>
    <x v="0"/>
    <x v="60"/>
    <m/>
    <m/>
    <m/>
    <m/>
    <x v="3"/>
    <m/>
    <m/>
    <m/>
    <m/>
    <m/>
    <s v="Elgin OHT;"/>
    <s v="1950 hours per year (37.5 hours/week"/>
    <m/>
    <m/>
    <m/>
    <m/>
    <m/>
    <m/>
    <m/>
    <m/>
    <m/>
    <m/>
    <m/>
    <m/>
    <m/>
    <m/>
    <m/>
    <m/>
    <m/>
    <m/>
    <m/>
    <m/>
    <m/>
    <m/>
    <m/>
    <m/>
    <m/>
    <n v="1"/>
    <s v="1 - EPRC"/>
    <n v="0"/>
    <n v="1"/>
    <m/>
    <s v="75% to &lt;100%"/>
    <m/>
    <x v="2"/>
    <m/>
    <x v="2"/>
    <m/>
    <m/>
    <x v="1"/>
    <s v="English"/>
    <x v="0"/>
    <m/>
    <m/>
    <x v="2"/>
    <m/>
    <m/>
    <x v="2"/>
    <m/>
    <m/>
    <x v="1"/>
    <m/>
    <m/>
    <x v="1"/>
    <m/>
    <m/>
    <m/>
    <m/>
    <s v="Yes"/>
    <s v="jody.glover@sjhc.london.on.ca"/>
    <m/>
    <n v="0"/>
    <n v="1"/>
  </r>
  <r>
    <n v="319"/>
    <d v="2026-07-22T09:10:54"/>
    <d v="2026-07-22T09:16:35"/>
    <s v="anonymous"/>
    <m/>
    <m/>
    <x v="0"/>
    <x v="73"/>
    <s v="7* 3 40 76 95 - MH Longer Term Care;"/>
    <x v="0"/>
    <m/>
    <s v="Geriatric Psychiatry Outpatient "/>
    <s v="nazzi@theroyal.ca"/>
    <x v="1"/>
    <m/>
    <x v="16"/>
    <x v="3"/>
    <m/>
    <s v="Geriatric Psychiatry Outpatient Clinic"/>
    <m/>
    <m/>
    <m/>
    <m/>
    <n v="928"/>
    <m/>
    <m/>
    <m/>
    <n v="0"/>
    <x v="0"/>
    <m/>
    <m/>
    <s v="Weekdays;"/>
    <n v="154"/>
    <m/>
    <s v="1145 Carling Ave"/>
    <x v="11"/>
    <x v="0"/>
    <x v="79"/>
    <m/>
    <m/>
    <m/>
    <m/>
    <x v="0"/>
    <m/>
    <s v="Ottawa OHT;"/>
    <m/>
    <m/>
    <m/>
    <m/>
    <s v="1950 hours per year (37.5 hours/week"/>
    <n v="1"/>
    <n v="1"/>
    <m/>
    <m/>
    <m/>
    <n v="9.8000000000000007"/>
    <m/>
    <m/>
    <n v="1"/>
    <m/>
    <m/>
    <m/>
    <m/>
    <n v="1.2"/>
    <m/>
    <m/>
    <n v="1"/>
    <n v="4"/>
    <m/>
    <n v="2"/>
    <m/>
    <m/>
    <n v="2"/>
    <m/>
    <m/>
    <m/>
    <m/>
    <n v="23"/>
    <n v="11.2"/>
    <n v="0"/>
    <s v="100%"/>
    <s v="Community organization;Primary Care Practitioner;Self-referral;"/>
    <x v="1"/>
    <s v="Survey "/>
    <x v="0"/>
    <m/>
    <s v="As needed _x000a_Language services, spiritual care "/>
    <x v="4"/>
    <s v="English;French;"/>
    <x v="1"/>
    <s v="Yes, at discharge;Yes, at initial visit;"/>
    <m/>
    <x v="0"/>
    <s v="Yes, at initial visit;Yes, at discharge;"/>
    <s v="MoCA"/>
    <x v="0"/>
    <s v="Yes, at initial visit;Yes, at discharge;"/>
    <s v="Depression scale "/>
    <x v="0"/>
    <s v="No, we do not track anxiety scores;"/>
    <m/>
    <x v="0"/>
    <s v="No"/>
    <m/>
    <m/>
    <m/>
    <s v="Yes"/>
    <s v="nazzi@theroyal.ca"/>
    <m/>
    <n v="0"/>
    <n v="1"/>
  </r>
  <r>
    <n v="320"/>
    <d v="2026-07-22T09:23:13"/>
    <d v="2026-07-22T09:23:41"/>
    <s v="anonymous"/>
    <m/>
    <m/>
    <x v="1"/>
    <x v="73"/>
    <s v="7* 3 40 76 95 - MH Longer Term Care;"/>
    <x v="0"/>
    <m/>
    <s v="Geriatric Psychiatry Outpatient "/>
    <s v="nazzi@theroyal.ca"/>
    <x v="1"/>
    <m/>
    <x v="3"/>
    <x v="3"/>
    <m/>
    <s v="Geriatric Outpatient Clinic"/>
    <m/>
    <m/>
    <m/>
    <m/>
    <n v="962"/>
    <m/>
    <m/>
    <m/>
    <n v="0"/>
    <x v="0"/>
    <m/>
    <m/>
    <s v="Weekdays;"/>
    <n v="210"/>
    <m/>
    <s v="1145 Carling Ave"/>
    <x v="11"/>
    <x v="0"/>
    <x v="79"/>
    <m/>
    <m/>
    <m/>
    <m/>
    <x v="0"/>
    <m/>
    <s v="Ottawa OHT;"/>
    <m/>
    <m/>
    <m/>
    <m/>
    <s v="1950 hours per year (37.5 hours/week"/>
    <n v="1"/>
    <n v="1"/>
    <m/>
    <m/>
    <m/>
    <n v="9.8000000000000007"/>
    <m/>
    <m/>
    <n v="1"/>
    <m/>
    <m/>
    <m/>
    <m/>
    <n v="1.2"/>
    <m/>
    <m/>
    <n v="1"/>
    <n v="4"/>
    <m/>
    <n v="2"/>
    <m/>
    <m/>
    <n v="2"/>
    <m/>
    <m/>
    <m/>
    <m/>
    <n v="23"/>
    <n v="11.2"/>
    <n v="0"/>
    <s v="100%"/>
    <s v="Community organization;Primary Care Practitioner;Self-referral;"/>
    <x v="1"/>
    <s v="Survey "/>
    <x v="0"/>
    <m/>
    <s v="As needed "/>
    <x v="4"/>
    <s v="English;French;"/>
    <x v="2"/>
    <s v="No, we do not track frailty status;"/>
    <m/>
    <x v="0"/>
    <s v="Yes, at initial visit;Yes, at discharge;"/>
    <s v="MoCA"/>
    <x v="0"/>
    <s v="Yes, at initial visit;Yes, at discharge;"/>
    <s v="Depression scale "/>
    <x v="0"/>
    <s v="No, we do not track anxiety scores;"/>
    <m/>
    <x v="0"/>
    <s v="No"/>
    <m/>
    <m/>
    <m/>
    <s v="Yes"/>
    <s v="nazzi@theroyal.ca"/>
    <m/>
    <n v="0"/>
    <n v="1"/>
  </r>
  <r>
    <n v="321"/>
    <d v="2026-07-22T11:28:55"/>
    <d v="2026-07-22T11:54:18"/>
    <s v="anonymous"/>
    <m/>
    <m/>
    <x v="1"/>
    <x v="25"/>
    <s v="7* 3 50 96 (AC Clinic Geriatric);7* 3 50 96 10 (AC Clinic Geriatric - General);7* 3 50 96 20 (AC Clinic Geriatric - Assessment);"/>
    <x v="0"/>
    <m/>
    <s v="Geriatric Mental Health Outpatient Services"/>
    <s v="Kimberly.Martin@camh.ca"/>
    <x v="1"/>
    <s v="We are connected to UHNs Geri Hub"/>
    <x v="16"/>
    <x v="3"/>
    <s v="Sessionally-Funded Primary Care Based SMH"/>
    <s v="Geriatric Psychiatry Outpatient Clinic"/>
    <m/>
    <m/>
    <m/>
    <s v="Geriatric Memory, Neuropsychiatry, Mood and Psychosis programs"/>
    <n v="3913"/>
    <n v="4379"/>
    <n v="1410"/>
    <n v="920"/>
    <n v="6709"/>
    <x v="0"/>
    <m/>
    <m/>
    <s v="Weekdays;"/>
    <n v="45"/>
    <s v="date from arrival of referral to date of first offered appointment. "/>
    <s v="80 Workman Way "/>
    <x v="7"/>
    <x v="0"/>
    <x v="24"/>
    <m/>
    <m/>
    <m/>
    <m/>
    <x v="1"/>
    <m/>
    <m/>
    <m/>
    <m/>
    <m/>
    <m/>
    <s v="1950 hours per year (37.5 hours/week"/>
    <n v="2"/>
    <n v="4"/>
    <n v="0"/>
    <n v="0"/>
    <n v="0"/>
    <n v="3"/>
    <n v="0"/>
    <n v="1"/>
    <n v="2"/>
    <n v="0"/>
    <n v="0"/>
    <n v="0"/>
    <n v="0.5"/>
    <n v="0"/>
    <n v="0"/>
    <n v="0"/>
    <n v="0"/>
    <n v="5"/>
    <n v="0"/>
    <n v="4"/>
    <n v="0"/>
    <n v="0"/>
    <n v="0"/>
    <m/>
    <m/>
    <m/>
    <m/>
    <n v="21.5"/>
    <n v="12.5"/>
    <n v="1"/>
    <s v="75% to &lt;100%"/>
    <s v="Emergency department;Ontario Health Team;Primary Care Network;Primary Care Practitioner;"/>
    <x v="1"/>
    <s v="We use a Qualtrix survey sent at the end of first visit and again every 4 months. The reviews patient and family experience around care, understanding of service, discharge planning and other. "/>
    <x v="0"/>
    <s v="not taken directly - found only embedded in client survey"/>
    <m/>
    <x v="0"/>
    <s v="English;"/>
    <x v="2"/>
    <s v="No, we do not track frailty status;"/>
    <m/>
    <x v="1"/>
    <s v="No, we do not track dementia stage;"/>
    <m/>
    <x v="0"/>
    <s v="Yes, at all visits;"/>
    <s v="Geriatric Depressions Scale and PHQ 9"/>
    <x v="2"/>
    <s v="Yes, at all visits;"/>
    <s v="GAD 7"/>
    <x v="0"/>
    <s v="No"/>
    <m/>
    <m/>
    <m/>
    <s v="Yes"/>
    <s v="kimberly.martin@camh.ca"/>
    <m/>
    <n v="0"/>
    <n v="1"/>
  </r>
  <r>
    <n v="322"/>
    <d v="2026-07-22T13:01:15"/>
    <d v="2026-07-22T13:21:40"/>
    <s v="anonymous"/>
    <m/>
    <m/>
    <x v="0"/>
    <x v="27"/>
    <s v="7* 5 10 76 96 (COM Clinics/Programs - MH Psycho-geriatric);"/>
    <x v="0"/>
    <m/>
    <s v="Huron Perth Seniors Mental Health &amp; Addiction Response Team"/>
    <s v="rodney.phillips@hpha.ca"/>
    <x v="1"/>
    <s v="Huron Perth Geriatric Services Coordinated Intake"/>
    <x v="9"/>
    <x v="3"/>
    <m/>
    <s v="Geriatric Outreach Team/BSO"/>
    <m/>
    <m/>
    <m/>
    <m/>
    <m/>
    <m/>
    <m/>
    <m/>
    <n v="0"/>
    <x v="0"/>
    <m/>
    <m/>
    <s v="Holiday evenings;Holidays;Sunday evenings;Sundays;Saturday evenings;Saturdays;Weekday evenings;Weekdays;"/>
    <m/>
    <m/>
    <s v="28 Centennial Dr."/>
    <x v="17"/>
    <x v="0"/>
    <x v="26"/>
    <s v="90 John St. South"/>
    <s v="Stratford"/>
    <s v="N5A 2Y8"/>
    <m/>
    <x v="3"/>
    <m/>
    <m/>
    <m/>
    <m/>
    <m/>
    <s v="Huron Perth and Area OHT;"/>
    <s v="1950 hours per year (37.5 hours/week"/>
    <n v="1"/>
    <n v="1.5"/>
    <m/>
    <m/>
    <n v="0.02"/>
    <n v="0.22"/>
    <n v="1"/>
    <m/>
    <m/>
    <m/>
    <m/>
    <n v="1"/>
    <m/>
    <m/>
    <m/>
    <m/>
    <m/>
    <n v="5"/>
    <n v="1"/>
    <n v="1"/>
    <m/>
    <m/>
    <m/>
    <m/>
    <m/>
    <m/>
    <m/>
    <n v="11.74"/>
    <n v="9"/>
    <n v="1"/>
    <s v="75% to &lt;100%"/>
    <s v="Caregiver;Community organization;Community paramedicine;Emergency department;Ontario Health atHome;Primary Care Practitioner;Self-referral;"/>
    <x v="0"/>
    <m/>
    <x v="0"/>
    <m/>
    <m/>
    <x v="0"/>
    <s v="English;"/>
    <x v="2"/>
    <s v="No, we do not track frailty status;"/>
    <m/>
    <x v="1"/>
    <s v="No, we do not track dementia stage;"/>
    <m/>
    <x v="0"/>
    <s v="Yes, at initial visit;"/>
    <s v="Cornell Scale for Depression in Dementia, PHQ-9"/>
    <x v="0"/>
    <s v="No, we do not track anxiety scores;"/>
    <m/>
    <x v="0"/>
    <s v="No"/>
    <m/>
    <m/>
    <m/>
    <s v="Yes"/>
    <s v="jody.glover@sjhc.london.on.ca"/>
    <m/>
    <n v="0"/>
    <n v="1"/>
  </r>
  <r>
    <n v="323"/>
    <d v="2026-07-22T13:25:17"/>
    <d v="2026-07-22T13:30:24"/>
    <s v="anonymous"/>
    <m/>
    <m/>
    <x v="0"/>
    <x v="27"/>
    <s v="unknown;"/>
    <x v="0"/>
    <m/>
    <s v="Enhanced Psychogeriatric Resource Consultant"/>
    <s v="rodney.phillips@hpha.ca"/>
    <x v="1"/>
    <s v="Huron Perth Geriatric Services Coordinated Intake"/>
    <x v="27"/>
    <x v="3"/>
    <m/>
    <s v="Enhanced Psychogeriatric Resource Consultant "/>
    <m/>
    <m/>
    <m/>
    <m/>
    <m/>
    <m/>
    <m/>
    <m/>
    <n v="0"/>
    <x v="0"/>
    <m/>
    <m/>
    <m/>
    <m/>
    <m/>
    <s v="28 Centennial Dr."/>
    <x v="17"/>
    <x v="0"/>
    <x v="26"/>
    <s v="90 John St. South"/>
    <s v="Stratford"/>
    <s v="N5A 2Y8"/>
    <m/>
    <x v="3"/>
    <m/>
    <m/>
    <m/>
    <m/>
    <m/>
    <s v="Huron Perth and Area OHT;"/>
    <s v="1950 hours per year (37.5 hours/week"/>
    <m/>
    <m/>
    <m/>
    <m/>
    <m/>
    <m/>
    <m/>
    <m/>
    <m/>
    <m/>
    <m/>
    <m/>
    <m/>
    <m/>
    <m/>
    <m/>
    <m/>
    <m/>
    <m/>
    <m/>
    <m/>
    <m/>
    <m/>
    <m/>
    <m/>
    <n v="1"/>
    <s v="1 - EPRC"/>
    <n v="0"/>
    <n v="1"/>
    <m/>
    <s v="75% to &lt;100%"/>
    <m/>
    <x v="2"/>
    <m/>
    <x v="2"/>
    <m/>
    <m/>
    <x v="1"/>
    <s v="English"/>
    <x v="0"/>
    <m/>
    <m/>
    <x v="2"/>
    <m/>
    <m/>
    <x v="2"/>
    <m/>
    <m/>
    <x v="1"/>
    <m/>
    <m/>
    <x v="1"/>
    <m/>
    <m/>
    <s v="BSO data is provided quarterly to the Provincial Coordinating Office."/>
    <m/>
    <s v="Yes"/>
    <s v="jody.glover@sjhc.london.on.ca"/>
    <m/>
    <n v="0"/>
    <n v="1"/>
  </r>
  <r>
    <n v="324"/>
    <d v="2026-07-22T13:30:26"/>
    <d v="2026-07-22T13:35:44"/>
    <s v="anonymous"/>
    <m/>
    <m/>
    <x v="1"/>
    <x v="27"/>
    <s v="unknown;"/>
    <x v="0"/>
    <m/>
    <s v="Enhanced Psychogeriatric Resource Consultant"/>
    <s v="rodney.phillips@hpha.ca"/>
    <x v="1"/>
    <s v="Huron Perth Geriatric Services Coordinated Intake"/>
    <x v="27"/>
    <x v="3"/>
    <m/>
    <s v="Enhanced Psychogeriatric Resource Consultant"/>
    <m/>
    <m/>
    <m/>
    <m/>
    <m/>
    <m/>
    <m/>
    <m/>
    <n v="0"/>
    <x v="0"/>
    <m/>
    <m/>
    <m/>
    <m/>
    <m/>
    <s v="28 Centennial Dr."/>
    <x v="17"/>
    <x v="0"/>
    <x v="26"/>
    <s v="90 John St. South"/>
    <s v="Stratford"/>
    <s v="N5A 2Y8"/>
    <m/>
    <x v="3"/>
    <m/>
    <m/>
    <m/>
    <m/>
    <m/>
    <s v="Huron Perth and Area OHT;"/>
    <s v="1950 hours per year (37.5 hours/week"/>
    <m/>
    <m/>
    <m/>
    <m/>
    <m/>
    <m/>
    <m/>
    <m/>
    <m/>
    <m/>
    <m/>
    <m/>
    <m/>
    <m/>
    <m/>
    <m/>
    <m/>
    <m/>
    <m/>
    <m/>
    <m/>
    <m/>
    <m/>
    <m/>
    <m/>
    <n v="1"/>
    <s v="1- EPRC"/>
    <n v="0"/>
    <n v="1"/>
    <m/>
    <s v="75% to &lt;100%"/>
    <m/>
    <x v="2"/>
    <m/>
    <x v="2"/>
    <m/>
    <m/>
    <x v="1"/>
    <s v="English"/>
    <x v="0"/>
    <m/>
    <m/>
    <x v="2"/>
    <m/>
    <m/>
    <x v="2"/>
    <m/>
    <m/>
    <x v="1"/>
    <m/>
    <m/>
    <x v="1"/>
    <m/>
    <m/>
    <s v="BSO data is provided quarterly to the Provincial Coordinating Office."/>
    <m/>
    <s v="Yes"/>
    <s v="jody.glover@sjhc.london.on.ca"/>
    <m/>
    <n v="0"/>
    <n v="1"/>
  </r>
  <r>
    <n v="325"/>
    <d v="2026-07-22T11:54:22"/>
    <d v="2026-07-22T13:36:09"/>
    <s v="anonymous"/>
    <m/>
    <m/>
    <x v="1"/>
    <x v="25"/>
    <s v="7* 3 50 96 (AC Clinic Geriatric);"/>
    <x v="0"/>
    <m/>
    <s v="Geriatric Mental Health Outreach Team"/>
    <s v="kimberly.martin@camh.ca"/>
    <x v="1"/>
    <s v="UHN Geri Hub"/>
    <x v="7"/>
    <x v="8"/>
    <s v="Sessionally-Funded Primary Care Based SMH"/>
    <s v="Geriatric Psychiatry Outreach Team"/>
    <m/>
    <m/>
    <m/>
    <s v="Geriatric Outreach Team"/>
    <n v="4464"/>
    <n v="4817"/>
    <n v="142"/>
    <n v="362"/>
    <n v="5321"/>
    <x v="0"/>
    <m/>
    <m/>
    <s v="Weekdays;"/>
    <n v="14"/>
    <s v="All Outreach clients are seen within 2 weeks of referral (Physicians attend the homes every 2 weeks)"/>
    <s v="80 Workman Way "/>
    <x v="7"/>
    <x v="0"/>
    <x v="24"/>
    <m/>
    <m/>
    <m/>
    <m/>
    <x v="1"/>
    <m/>
    <m/>
    <m/>
    <m/>
    <s v="All Toronto Region OHTs;"/>
    <m/>
    <s v="1950 hours per year (37.5 hours/week"/>
    <n v="1"/>
    <n v="1"/>
    <n v="0"/>
    <n v="0"/>
    <n v="0"/>
    <n v="2"/>
    <n v="0"/>
    <n v="0"/>
    <n v="0"/>
    <n v="0"/>
    <n v="0"/>
    <n v="0"/>
    <n v="0"/>
    <n v="0"/>
    <n v="0"/>
    <n v="0"/>
    <n v="0"/>
    <n v="5"/>
    <n v="0"/>
    <n v="0.5"/>
    <n v="0"/>
    <n v="0"/>
    <n v="0"/>
    <m/>
    <m/>
    <m/>
    <m/>
    <n v="9.5"/>
    <n v="5.5"/>
    <n v="0"/>
    <s v="75% to &lt;100%"/>
    <s v="Long Term Care Homes;"/>
    <x v="0"/>
    <m/>
    <x v="0"/>
    <m/>
    <m/>
    <x v="0"/>
    <s v="English;"/>
    <x v="2"/>
    <s v="No, we do not track frailty status;"/>
    <m/>
    <x v="1"/>
    <s v="No, we do not track dementia stage;"/>
    <m/>
    <x v="1"/>
    <s v="No, we do not track depression scores;"/>
    <m/>
    <x v="0"/>
    <s v="No, we do not track anxiety scores;"/>
    <m/>
    <x v="0"/>
    <s v="No"/>
    <m/>
    <m/>
    <m/>
    <s v="Yes"/>
    <s v="kimberly.martin@camh.ca"/>
    <m/>
    <n v="0"/>
    <n v="1"/>
  </r>
  <r>
    <n v="326"/>
    <d v="2026-07-22T15:53:48"/>
    <d v="2026-07-22T16:05:18"/>
    <s v="anonymous"/>
    <m/>
    <m/>
    <x v="1"/>
    <x v="85"/>
    <s v="7* 5 10 76 96 (COM Clinics/Programs - MH Psycho-geriatric);"/>
    <x v="0"/>
    <m/>
    <s v="NSM Psychogeriatric Resource Consultants (PRCs)"/>
    <s v="ksimpson@nsmsgs.ca"/>
    <x v="1"/>
    <s v="North Simcoe Muskoka Specialized Geriatric Services "/>
    <x v="27"/>
    <x v="3"/>
    <m/>
    <s v="Psychogeriatric Resource Consultants"/>
    <s v="Psychogeriatric Resource Consultants"/>
    <m/>
    <m/>
    <m/>
    <m/>
    <m/>
    <m/>
    <m/>
    <n v="0"/>
    <x v="0"/>
    <m/>
    <m/>
    <s v="Weekdays;"/>
    <m/>
    <m/>
    <s v="190 Cundles Rd W., Suite 205"/>
    <x v="10"/>
    <x v="0"/>
    <x v="94"/>
    <m/>
    <m/>
    <m/>
    <m/>
    <x v="2"/>
    <s v="Barrie and Area OHT;Couchiching OHT;Muskoka Almaguin OHT;North Simcoe OHT;South Georgian Bay OHT;Northern York South Simcoe OHT;"/>
    <m/>
    <m/>
    <m/>
    <m/>
    <m/>
    <s v="1950 hours per year (37.5 hours/week"/>
    <m/>
    <n v="0.5"/>
    <m/>
    <m/>
    <m/>
    <m/>
    <m/>
    <m/>
    <m/>
    <m/>
    <m/>
    <m/>
    <m/>
    <m/>
    <m/>
    <m/>
    <m/>
    <m/>
    <m/>
    <m/>
    <m/>
    <m/>
    <m/>
    <m/>
    <m/>
    <m/>
    <m/>
    <n v="0.5"/>
    <n v="0"/>
    <m/>
    <s v=""/>
    <m/>
    <x v="2"/>
    <m/>
    <x v="2"/>
    <m/>
    <m/>
    <x v="1"/>
    <s v="English;"/>
    <x v="0"/>
    <m/>
    <m/>
    <x v="2"/>
    <m/>
    <m/>
    <x v="2"/>
    <m/>
    <m/>
    <x v="1"/>
    <m/>
    <m/>
    <x v="1"/>
    <m/>
    <m/>
    <m/>
    <m/>
    <s v="Yes"/>
    <s v="ksimpson@nsmsgs.ca"/>
    <m/>
    <n v="0"/>
    <n v="1"/>
  </r>
  <r>
    <n v="327"/>
    <d v="2026-07-22T16:12:49"/>
    <d v="2026-07-22T16:21:54"/>
    <s v="anonymous"/>
    <m/>
    <m/>
    <x v="1"/>
    <x v="85"/>
    <s v="7* 5 10 76 96 (COM Clinics/Programs - MH Psycho-geriatric);"/>
    <x v="0"/>
    <m/>
    <s v="NSM SGS Psychogeriatric Resource Consultants "/>
    <s v="ksimpson@nsmsgs.ca"/>
    <x v="1"/>
    <s v="North Simcoe Muskoka Specialized Geriatric Services "/>
    <x v="27"/>
    <x v="3"/>
    <m/>
    <s v="Psychogeriatric Resource Consultants"/>
    <m/>
    <m/>
    <m/>
    <m/>
    <m/>
    <m/>
    <m/>
    <m/>
    <n v="0"/>
    <x v="0"/>
    <m/>
    <m/>
    <m/>
    <m/>
    <m/>
    <s v="190 Cundles Rd W., Suite 205"/>
    <x v="10"/>
    <x v="0"/>
    <x v="94"/>
    <m/>
    <m/>
    <m/>
    <m/>
    <x v="2"/>
    <s v="Barrie and Area OHT;Couchiching OHT;Muskoka Almaguin OHT;North Simcoe OHT;South Georgian Bay OHT;"/>
    <m/>
    <m/>
    <m/>
    <m/>
    <m/>
    <s v="1950 hours per year (37.5 hours/week"/>
    <m/>
    <m/>
    <m/>
    <m/>
    <m/>
    <m/>
    <m/>
    <m/>
    <m/>
    <m/>
    <m/>
    <m/>
    <m/>
    <m/>
    <m/>
    <m/>
    <m/>
    <n v="2"/>
    <m/>
    <m/>
    <m/>
    <m/>
    <m/>
    <m/>
    <m/>
    <n v="1"/>
    <s v="1 Registered Psychotherapist"/>
    <n v="2"/>
    <n v="3"/>
    <m/>
    <s v=""/>
    <m/>
    <x v="2"/>
    <m/>
    <x v="2"/>
    <m/>
    <m/>
    <x v="1"/>
    <s v="English;"/>
    <x v="0"/>
    <m/>
    <m/>
    <x v="2"/>
    <m/>
    <m/>
    <x v="2"/>
    <m/>
    <m/>
    <x v="1"/>
    <m/>
    <m/>
    <x v="1"/>
    <m/>
    <m/>
    <m/>
    <m/>
    <s v="Yes"/>
    <s v="ksimpson@nsmsgs.ca"/>
    <m/>
    <n v="0"/>
    <n v="1"/>
  </r>
  <r>
    <n v="328"/>
    <d v="2026-07-22T15:58:11"/>
    <d v="2026-07-22T16:36:21"/>
    <s v="anonymous"/>
    <m/>
    <m/>
    <x v="0"/>
    <x v="85"/>
    <s v="7258212;"/>
    <x v="1"/>
    <s v="NSM Specialized Geriatric Services"/>
    <s v="Seniors CARE Exercise Program"/>
    <s v="aking@nsmsgs.ca"/>
    <x v="1"/>
    <m/>
    <x v="24"/>
    <x v="7"/>
    <m/>
    <s v="Geriatric Outpatient Rehabilitation"/>
    <m/>
    <m/>
    <m/>
    <m/>
    <n v="686"/>
    <n v="6135"/>
    <m/>
    <m/>
    <n v="6135"/>
    <x v="0"/>
    <m/>
    <m/>
    <s v="Weekdays;"/>
    <m/>
    <m/>
    <s v="190 Cundles Rd W., Suite 205"/>
    <x v="10"/>
    <x v="0"/>
    <x v="94"/>
    <m/>
    <m/>
    <m/>
    <m/>
    <x v="2"/>
    <s v="Barrie and Area OHT;Couchiching OHT;North Simcoe OHT;South Georgian Bay OHT;Muskoka Almaguin OHT;"/>
    <m/>
    <m/>
    <m/>
    <m/>
    <m/>
    <s v="4 days per week"/>
    <m/>
    <m/>
    <m/>
    <m/>
    <m/>
    <m/>
    <m/>
    <m/>
    <m/>
    <m/>
    <m/>
    <m/>
    <m/>
    <m/>
    <m/>
    <m/>
    <m/>
    <m/>
    <m/>
    <m/>
    <m/>
    <m/>
    <m/>
    <m/>
    <m/>
    <n v="4.8"/>
    <s v="4.8 Kinesiologist"/>
    <n v="0"/>
    <n v="4.8"/>
    <n v="0"/>
    <s v="75% to &lt;100%"/>
    <m/>
    <x v="1"/>
    <s v="PGLO"/>
    <x v="1"/>
    <s v="PGLO"/>
    <m/>
    <x v="1"/>
    <s v="English"/>
    <x v="1"/>
    <s v="Yes, at initial visit;"/>
    <s v="Clinical Frailty  Scale"/>
    <x v="2"/>
    <m/>
    <m/>
    <x v="2"/>
    <m/>
    <m/>
    <x v="1"/>
    <m/>
    <m/>
    <x v="1"/>
    <m/>
    <m/>
    <m/>
    <m/>
    <s v="Yes"/>
    <s v="aking@nsmsgs.ca"/>
    <m/>
    <n v="0"/>
    <n v="1"/>
  </r>
  <r>
    <n v="329"/>
    <d v="2026-07-22T17:19:14"/>
    <d v="2026-07-22T17:26:40"/>
    <s v="anonymous"/>
    <m/>
    <m/>
    <x v="1"/>
    <x v="86"/>
    <s v="Self funded program (organization has opted to allocate general resources to seniors' programming);"/>
    <x v="0"/>
    <m/>
    <s v="Seniors' Health Clinic"/>
    <s v="rnaqvi@oakvalleyhealth.ca"/>
    <x v="0"/>
    <m/>
    <x v="37"/>
    <x v="9"/>
    <s v="a"/>
    <s v="Geriatric Outpatient Clinic"/>
    <m/>
    <m/>
    <s v="Inpatient Geriatric Medicine Consult Service"/>
    <s v="a"/>
    <n v="2500"/>
    <n v="2500"/>
    <n v="1000"/>
    <n v="500"/>
    <n v="4000"/>
    <x v="0"/>
    <m/>
    <m/>
    <s v="Weekdays;"/>
    <n v="150"/>
    <m/>
    <s v="381 Church St"/>
    <x v="47"/>
    <x v="0"/>
    <x v="95"/>
    <m/>
    <m/>
    <m/>
    <m/>
    <x v="2"/>
    <s v="Eastern York Region and North Durham OHT;"/>
    <m/>
    <m/>
    <m/>
    <m/>
    <m/>
    <s v="1950 hours per year (37.5 hours/week"/>
    <n v="0.8"/>
    <n v="0"/>
    <n v="0"/>
    <n v="0"/>
    <n v="2"/>
    <n v="0"/>
    <n v="0"/>
    <n v="1"/>
    <n v="1"/>
    <n v="0"/>
    <n v="0"/>
    <n v="0"/>
    <n v="0"/>
    <n v="0"/>
    <n v="0"/>
    <m/>
    <m/>
    <m/>
    <m/>
    <m/>
    <m/>
    <m/>
    <m/>
    <m/>
    <m/>
    <m/>
    <m/>
    <n v="4.8"/>
    <n v="2"/>
    <m/>
    <s v="75% to &lt;100%"/>
    <s v="Emergency department;Ontario Health Team;Primary Care Network;Primary Care Practitioner;"/>
    <x v="0"/>
    <m/>
    <x v="0"/>
    <m/>
    <m/>
    <x v="3"/>
    <s v="English;Cantonese, Mandarin, Urdu, Hindi, Gujrati;French;"/>
    <x v="2"/>
    <s v="No, we do not track frailty status;"/>
    <m/>
    <x v="0"/>
    <s v="Yes, at all visits;"/>
    <m/>
    <x v="1"/>
    <s v="No, we do not track depression scores;"/>
    <m/>
    <x v="0"/>
    <s v="No, we do not track anxiety scores;"/>
    <m/>
    <x v="0"/>
    <s v="No"/>
    <m/>
    <m/>
    <m/>
    <s v="Yes"/>
    <s v="rnaqvi@oakvalleyhealth.ca"/>
    <m/>
    <n v="0"/>
    <n v="1"/>
  </r>
  <r>
    <n v="330"/>
    <d v="2026-07-23T09:10:00"/>
    <d v="2026-07-23T09:39:52"/>
    <s v="anonymous"/>
    <m/>
    <m/>
    <x v="0"/>
    <x v="87"/>
    <s v="725 8250;"/>
    <x v="0"/>
    <m/>
    <s v="MINT Memory Clinic"/>
    <s v="sma@alzheimerdurham.com"/>
    <x v="0"/>
    <m/>
    <x v="20"/>
    <x v="5"/>
    <s v="Primary Care Based Memory Clinics (e.g. MINT)"/>
    <s v="Specialist Based Memory Clinics"/>
    <m/>
    <m/>
    <m/>
    <m/>
    <n v="651"/>
    <n v="750"/>
    <n v="1881"/>
    <n v="4"/>
    <n v="2635"/>
    <x v="0"/>
    <m/>
    <m/>
    <s v="Weekdays;"/>
    <n v="151"/>
    <s v="added wait time days for Q4 for each clinic sites divided by number of sites (3)"/>
    <s v="202-1600 Stellar Dr "/>
    <x v="48"/>
    <x v="0"/>
    <x v="96"/>
    <m/>
    <m/>
    <m/>
    <m/>
    <x v="5"/>
    <s v="Eastern York Region and North Durham OHT;"/>
    <s v="Durham OHT;"/>
    <m/>
    <m/>
    <s v="Scarborough OHT;"/>
    <m/>
    <s v="1820 hours per year (35 hours/week)"/>
    <n v="0.3"/>
    <n v="1"/>
    <n v="0.1"/>
    <n v="0"/>
    <n v="0"/>
    <n v="0"/>
    <n v="0"/>
    <n v="0"/>
    <n v="2"/>
    <n v="0"/>
    <n v="0"/>
    <n v="0"/>
    <n v="0.2"/>
    <n v="0"/>
    <n v="0"/>
    <n v="0.46"/>
    <n v="0"/>
    <n v="0"/>
    <n v="2"/>
    <n v="2"/>
    <n v="0"/>
    <n v="0"/>
    <n v="0"/>
    <m/>
    <m/>
    <m/>
    <s v="0"/>
    <n v="8.06"/>
    <n v="6.2"/>
    <n v="0"/>
    <s v="75% to &lt;100%"/>
    <s v="Primary Care Practitioner;NP;"/>
    <x v="1"/>
    <s v="Survey via Microsoft Forms_x000a__x000a_https://forms.office.com/r/1jyAXizdrJ"/>
    <x v="1"/>
    <s v="Survey via Microsoft Forms  https://forms.office.com/r/1jyAXizdrJ"/>
    <s v="Translation services is available"/>
    <x v="2"/>
    <s v="English;Translation services available;"/>
    <x v="1"/>
    <s v="Yes, at initial visit;Yes, at follow-up;"/>
    <s v="CFS"/>
    <x v="0"/>
    <s v="Yes, at initial visit;Yes, at follow-up;"/>
    <s v="GDS"/>
    <x v="0"/>
    <s v="Yes, at initial visit;Yes, at follow-up;"/>
    <s v="Cornell"/>
    <x v="2"/>
    <s v="Yes, at initial visit;Yes, at follow-up;"/>
    <s v="Cornell"/>
    <x v="0"/>
    <s v="No"/>
    <m/>
    <s v="Caregiver Zarit Burden is completed with care partner"/>
    <m/>
    <s v="Yes"/>
    <s v="sma@alzheimerdurham.com"/>
    <m/>
    <n v="0"/>
    <n v="1"/>
  </r>
  <r>
    <n v="331"/>
    <d v="2026-07-23T09:40:22"/>
    <d v="2026-07-23T09:50:13"/>
    <s v="anonymous"/>
    <m/>
    <m/>
    <x v="1"/>
    <x v="87"/>
    <s v="725 8250;"/>
    <x v="0"/>
    <m/>
    <s v="MINT Memory Clinic"/>
    <s v="sma@alzheimerdurham.com"/>
    <x v="0"/>
    <m/>
    <x v="20"/>
    <x v="5"/>
    <s v="Primary Care Based Memory Clinics (e.g. MINT)"/>
    <m/>
    <m/>
    <m/>
    <m/>
    <m/>
    <n v="644"/>
    <n v="794"/>
    <n v="1845"/>
    <n v="0"/>
    <n v="2639"/>
    <x v="0"/>
    <m/>
    <m/>
    <s v="Weekdays;"/>
    <n v="275"/>
    <s v="added wait time at Q4 for each clinic site and divided by number of clinics (3)"/>
    <s v="202-1600 Stellar Dr "/>
    <x v="48"/>
    <x v="0"/>
    <x v="96"/>
    <m/>
    <m/>
    <m/>
    <m/>
    <x v="5"/>
    <s v="Eastern York Region and North Durham OHT;"/>
    <s v="Durham OHT;"/>
    <m/>
    <m/>
    <s v="Scarborough OHT;"/>
    <m/>
    <s v="1820 hours per year (35 hours/week)"/>
    <n v="0.3"/>
    <n v="1"/>
    <n v="0.1"/>
    <n v="0"/>
    <n v="0"/>
    <n v="0"/>
    <n v="0"/>
    <n v="0"/>
    <n v="2"/>
    <n v="0"/>
    <n v="0"/>
    <n v="0"/>
    <n v="0.2"/>
    <n v="0"/>
    <n v="0"/>
    <n v="0.56999999999999995"/>
    <n v="0"/>
    <n v="0"/>
    <n v="2"/>
    <n v="2"/>
    <n v="0"/>
    <n v="0"/>
    <n v="0"/>
    <m/>
    <m/>
    <m/>
    <s v="0"/>
    <n v="8.1700000000000017"/>
    <n v="6.2"/>
    <n v="0"/>
    <s v="75% to &lt;100%"/>
    <s v="Primary Care Practitioner;"/>
    <x v="1"/>
    <s v="https://forms.office.com/r/1jyAXizdrJ"/>
    <x v="1"/>
    <s v="https://forms.office.com/r/1jyAXizdrJ"/>
    <s v="translation services are available"/>
    <x v="2"/>
    <s v="English;French;translation services available;"/>
    <x v="1"/>
    <s v="Yes, at initial visit;Yes, at follow-up;"/>
    <s v="CFS"/>
    <x v="0"/>
    <s v="Yes, at initial visit;Yes, at follow-up;"/>
    <s v="GDS"/>
    <x v="0"/>
    <s v="Yes, at initial visit;Yes, at follow-up;"/>
    <s v="Cornell"/>
    <x v="2"/>
    <s v="Yes, at initial visit;Yes, at follow-up;"/>
    <s v="Cornell"/>
    <x v="0"/>
    <s v="No"/>
    <m/>
    <s v="Caregiver Zarit Burden is completed with care partner"/>
    <s v="https://geriatricsontario.ca/news/navigating-dementia-with-dignity-how-specialized-geriatric-services-empower-patients-and-caregivers/"/>
    <s v="Yes"/>
    <s v="sma@alzheimerdurham.com"/>
    <m/>
    <n v="0"/>
    <n v="1"/>
  </r>
  <r>
    <n v="332"/>
    <d v="2026-07-23T11:49:30"/>
    <d v="2026-07-23T12:08:59"/>
    <s v="anonymous"/>
    <m/>
    <m/>
    <x v="0"/>
    <x v="88"/>
    <s v="Unknown;"/>
    <x v="0"/>
    <m/>
    <s v="Geriatric Emergency Management (GEM)"/>
    <s v="gcho@haltonhealthcare.com"/>
    <x v="0"/>
    <m/>
    <x v="0"/>
    <x v="0"/>
    <m/>
    <m/>
    <m/>
    <s v="Geriatric Emergency Management Program"/>
    <m/>
    <m/>
    <n v="1122"/>
    <n v="1122"/>
    <n v="0"/>
    <n v="0"/>
    <n v="1122"/>
    <x v="0"/>
    <m/>
    <m/>
    <s v="Weekdays;"/>
    <m/>
    <m/>
    <s v="3001 Hospital Gate"/>
    <x v="49"/>
    <x v="0"/>
    <x v="97"/>
    <m/>
    <m/>
    <m/>
    <m/>
    <x v="2"/>
    <m/>
    <m/>
    <m/>
    <m/>
    <m/>
    <m/>
    <s v="1950 hours per year (37.5 hours/week"/>
    <m/>
    <m/>
    <m/>
    <m/>
    <m/>
    <m/>
    <m/>
    <m/>
    <m/>
    <m/>
    <m/>
    <m/>
    <m/>
    <m/>
    <m/>
    <m/>
    <m/>
    <m/>
    <m/>
    <m/>
    <m/>
    <m/>
    <m/>
    <m/>
    <m/>
    <m/>
    <m/>
    <n v="0"/>
    <n v="0"/>
    <m/>
    <s v="100%"/>
    <s v="Emergency department;"/>
    <x v="2"/>
    <m/>
    <x v="2"/>
    <m/>
    <m/>
    <x v="1"/>
    <s v="English"/>
    <x v="0"/>
    <m/>
    <m/>
    <x v="2"/>
    <m/>
    <m/>
    <x v="2"/>
    <m/>
    <m/>
    <x v="1"/>
    <m/>
    <m/>
    <x v="1"/>
    <m/>
    <m/>
    <m/>
    <m/>
    <s v="Yes"/>
    <s v="mcorbin@haltonhealthcare.com"/>
    <m/>
    <n v="0"/>
    <n v="1"/>
  </r>
  <r>
    <n v="333"/>
    <d v="2026-07-23T10:59:03"/>
    <d v="2026-07-23T12:17:37"/>
    <s v="anonymous"/>
    <m/>
    <m/>
    <x v="1"/>
    <x v="39"/>
    <s v="GEM;"/>
    <x v="0"/>
    <m/>
    <s v="Geriatric Emergency Management (GEM)"/>
    <s v="mboyes@cmh.org"/>
    <x v="0"/>
    <m/>
    <x v="0"/>
    <x v="0"/>
    <m/>
    <m/>
    <m/>
    <s v="Geriatric Emergency Management Program"/>
    <s v="Geriatric Emergency Management Program"/>
    <m/>
    <n v="1317"/>
    <n v="1215"/>
    <n v="0"/>
    <n v="0"/>
    <n v="1215"/>
    <x v="0"/>
    <s v="0"/>
    <s v="0"/>
    <s v="Weekdays;Saturdays;Sundays;"/>
    <m/>
    <m/>
    <s v="700 Coronation Blvd"/>
    <x v="24"/>
    <x v="0"/>
    <x v="38"/>
    <m/>
    <m/>
    <m/>
    <m/>
    <x v="3"/>
    <m/>
    <m/>
    <m/>
    <m/>
    <m/>
    <s v="Cambridge North Dumfries OHT;"/>
    <s v="1950 hours per year (37.5 hours/week"/>
    <m/>
    <m/>
    <m/>
    <m/>
    <m/>
    <m/>
    <m/>
    <m/>
    <m/>
    <m/>
    <m/>
    <m/>
    <m/>
    <m/>
    <m/>
    <m/>
    <m/>
    <n v="2"/>
    <m/>
    <m/>
    <m/>
    <m/>
    <m/>
    <m/>
    <m/>
    <m/>
    <s v="1 casual"/>
    <n v="2"/>
    <n v="2"/>
    <m/>
    <s v="100%"/>
    <s v="Community organization;Emergency department;Primary Care Practitioner;"/>
    <x v="0"/>
    <m/>
    <x v="0"/>
    <s v="caregiver burnout identified on the assessment if applicable."/>
    <s v="organization follows inclusitivity hospital policy"/>
    <x v="3"/>
    <s v="English;Portuguese;"/>
    <x v="2"/>
    <s v="No, we do not track frailty status;"/>
    <s v="It is embedded in the assessment. Using CFS clinical tool."/>
    <x v="1"/>
    <s v="No, we do not track dementia stage;"/>
    <s v="embedded on the assessment"/>
    <x v="1"/>
    <s v="No, we do not track depression scores;"/>
    <s v="embedded on the assessment"/>
    <x v="0"/>
    <s v="No, we do not track anxiety scores;"/>
    <s v="embedded on the GEM assessment if applicable. "/>
    <x v="0"/>
    <s v="No"/>
    <m/>
    <m/>
    <m/>
    <s v="Yes"/>
    <s v="mboyes@cmh.org"/>
    <m/>
    <n v="0"/>
    <n v="1"/>
  </r>
  <r>
    <n v="334"/>
    <d v="2026-07-23T12:17:40"/>
    <d v="2026-07-23T12:28:16"/>
    <s v="anonymous"/>
    <m/>
    <m/>
    <x v="1"/>
    <x v="61"/>
    <s v="GEM;"/>
    <x v="0"/>
    <m/>
    <s v="Geriatric Emergency Management (GEM)"/>
    <s v="mboyes@cmh.org"/>
    <x v="0"/>
    <m/>
    <x v="0"/>
    <x v="0"/>
    <m/>
    <m/>
    <m/>
    <s v="Geriatric Emergency Management Program"/>
    <s v="Geriatric Emergency Management Program"/>
    <m/>
    <n v="770"/>
    <n v="770"/>
    <m/>
    <m/>
    <n v="770"/>
    <x v="0"/>
    <m/>
    <m/>
    <s v="Weekdays;Saturdays;Sundays;"/>
    <m/>
    <m/>
    <s v="835 King St. W "/>
    <x v="25"/>
    <x v="0"/>
    <x v="65"/>
    <m/>
    <m/>
    <m/>
    <m/>
    <x v="3"/>
    <m/>
    <m/>
    <m/>
    <m/>
    <m/>
    <s v="Kitchener, Waterloo, Wellesley, Wilmot and Woolwich (KW4) OHT;"/>
    <s v="1950 hours per year (37.5 hours/week"/>
    <m/>
    <m/>
    <m/>
    <m/>
    <m/>
    <m/>
    <m/>
    <n v="1"/>
    <m/>
    <m/>
    <m/>
    <m/>
    <m/>
    <m/>
    <m/>
    <m/>
    <m/>
    <m/>
    <m/>
    <m/>
    <m/>
    <m/>
    <m/>
    <m/>
    <m/>
    <n v="0.2"/>
    <s v="1 casual NP"/>
    <n v="1"/>
    <n v="1.2"/>
    <m/>
    <s v="100%"/>
    <s v="Community organization;Emergency department;"/>
    <x v="0"/>
    <m/>
    <x v="0"/>
    <s v="Caregiver burnout identified on the assessment if needed."/>
    <s v="Hospital has Inclusitivity policy."/>
    <x v="1"/>
    <s v="English;"/>
    <x v="2"/>
    <s v="No, we do not track frailty status;"/>
    <s v="Embedded on the assessment if applicable. Uses CSF tool."/>
    <x v="1"/>
    <s v="No, we do not track dementia stage;"/>
    <m/>
    <x v="1"/>
    <s v="No, we do not track depression scores;"/>
    <s v="embedded on the GEM assessment"/>
    <x v="0"/>
    <s v="No, we do not track anxiety scores;"/>
    <s v="Identified on the GEM assessment if applicable."/>
    <x v="2"/>
    <s v="Yes"/>
    <s v="As part of the collateral history obtained on the GEM assessment."/>
    <m/>
    <m/>
    <s v="Yes"/>
    <s v="mboyes@cmh.org"/>
    <m/>
    <n v="0"/>
    <n v="1"/>
  </r>
  <r>
    <n v="335"/>
    <d v="2026-07-23T12:28:18"/>
    <d v="2026-07-23T12:37:38"/>
    <s v="anonymous"/>
    <m/>
    <m/>
    <x v="1"/>
    <x v="40"/>
    <s v="GEM program;"/>
    <x v="0"/>
    <m/>
    <s v="Geriatric Emergency Management (GEM)"/>
    <s v="mboyes@cmh.org"/>
    <x v="0"/>
    <m/>
    <x v="0"/>
    <x v="0"/>
    <m/>
    <m/>
    <m/>
    <s v="Geriatric Emergency Management Program"/>
    <s v="Geriatric Emergency Management Program"/>
    <m/>
    <n v="957"/>
    <n v="957"/>
    <m/>
    <m/>
    <n v="957"/>
    <x v="0"/>
    <m/>
    <m/>
    <s v="Weekdays;Saturdays;Sundays;"/>
    <m/>
    <m/>
    <s v="911 Queen's Blvd"/>
    <x v="25"/>
    <x v="0"/>
    <x v="39"/>
    <m/>
    <m/>
    <m/>
    <m/>
    <x v="3"/>
    <m/>
    <m/>
    <m/>
    <m/>
    <m/>
    <s v="Kitchener, Waterloo, Wellesley, Wilmot and Woolwich (KW4) OHT;"/>
    <m/>
    <m/>
    <m/>
    <m/>
    <m/>
    <m/>
    <m/>
    <m/>
    <n v="1"/>
    <m/>
    <m/>
    <m/>
    <m/>
    <m/>
    <m/>
    <m/>
    <m/>
    <m/>
    <n v="1"/>
    <m/>
    <m/>
    <m/>
    <m/>
    <m/>
    <m/>
    <m/>
    <n v="0.2"/>
    <s v="1 casual NP"/>
    <n v="2"/>
    <n v="2.2000000000000002"/>
    <n v="1"/>
    <s v="100%"/>
    <s v="Emergency department;Community organization;"/>
    <x v="0"/>
    <m/>
    <x v="0"/>
    <s v="Caregiver burnout identified on the assessment if needed."/>
    <s v="Organization has Inclusitivity support."/>
    <x v="0"/>
    <s v="English;"/>
    <x v="2"/>
    <s v="No, we do not track frailty status;"/>
    <s v="Embedded on the GEM assessment if applicable."/>
    <x v="1"/>
    <s v="No, we do not track dementia stage;"/>
    <m/>
    <x v="1"/>
    <s v="No, we do not track depression scores;"/>
    <s v="Embedded on the GEM assessment if applicable. Uses GDS."/>
    <x v="0"/>
    <s v="No, we do not track anxiety scores;"/>
    <s v="Embedded on the GEM assessment if applicable."/>
    <x v="0"/>
    <s v="No"/>
    <s v="Embedded on the GEM assessment if applicable."/>
    <m/>
    <m/>
    <s v="Yes"/>
    <s v="mboyes@cmh.org"/>
    <m/>
    <n v="0"/>
    <n v="1"/>
  </r>
  <r>
    <n v="336"/>
    <d v="2026-07-23T12:37:41"/>
    <d v="2026-07-23T12:45:36"/>
    <s v="anonymous"/>
    <m/>
    <m/>
    <x v="1"/>
    <x v="60"/>
    <s v="Geriatric Emergency Management ;"/>
    <x v="0"/>
    <m/>
    <s v="Geriatric Emergency Management Program"/>
    <s v="mboyes@cmh.org"/>
    <x v="0"/>
    <m/>
    <x v="0"/>
    <x v="0"/>
    <m/>
    <m/>
    <m/>
    <m/>
    <s v="Geriatric Emergency Management Program"/>
    <m/>
    <n v="739"/>
    <n v="687"/>
    <n v="0"/>
    <n v="0"/>
    <n v="687"/>
    <x v="0"/>
    <m/>
    <m/>
    <s v="Saturdays;Sundays;Weekdays;"/>
    <m/>
    <m/>
    <s v="115 Delhi St."/>
    <x v="12"/>
    <x v="0"/>
    <x v="64"/>
    <m/>
    <m/>
    <m/>
    <m/>
    <x v="3"/>
    <m/>
    <m/>
    <m/>
    <m/>
    <m/>
    <s v="Guelph Wellington OHT;"/>
    <s v="1950 hours per year (37.5 hours/week"/>
    <m/>
    <m/>
    <m/>
    <m/>
    <m/>
    <m/>
    <m/>
    <m/>
    <m/>
    <m/>
    <m/>
    <m/>
    <m/>
    <m/>
    <m/>
    <m/>
    <m/>
    <n v="2"/>
    <m/>
    <m/>
    <m/>
    <m/>
    <m/>
    <m/>
    <m/>
    <m/>
    <m/>
    <n v="2"/>
    <n v="2"/>
    <m/>
    <s v="100%"/>
    <s v="Community organization;Community paramedicine;Emergency department;"/>
    <x v="0"/>
    <m/>
    <x v="0"/>
    <m/>
    <s v="Organization has Inclusitivity support."/>
    <x v="0"/>
    <s v="English;"/>
    <x v="2"/>
    <s v="No, we do not track frailty status;"/>
    <s v="Embedded on the GEM assessment if applicable."/>
    <x v="1"/>
    <s v="No, we do not track dementia stage;"/>
    <s v="Embedded on the GEM assessment if applicable."/>
    <x v="1"/>
    <s v="No, we do not track depression scores;"/>
    <s v="Embedded on the GEM assessment if applicable. Uses GDS."/>
    <x v="0"/>
    <s v="No, we do not track anxiety scores;"/>
    <s v="Embedded on the GEM assessment if applicable."/>
    <x v="0"/>
    <s v="No"/>
    <s v="Caregiver stress identified on the assessment if applicable."/>
    <m/>
    <m/>
    <s v="Yes"/>
    <s v="mboyes@cmh.org"/>
    <m/>
    <n v="0"/>
    <n v="1"/>
  </r>
  <r>
    <n v="337"/>
    <d v="2026-07-23T12:45:38"/>
    <d v="2026-07-23T12:55:26"/>
    <s v="anonymous"/>
    <m/>
    <m/>
    <x v="1"/>
    <x v="59"/>
    <s v="Geriatric Emergency Management Program;"/>
    <x v="0"/>
    <m/>
    <s v="Geriatric Emergency Management Program"/>
    <s v="mboyes@cmh.org"/>
    <x v="0"/>
    <m/>
    <x v="0"/>
    <x v="0"/>
    <m/>
    <s v="Geriatric Emergency Management"/>
    <m/>
    <m/>
    <s v="Geriatric Emergency Management Program"/>
    <m/>
    <n v="699"/>
    <n v="633"/>
    <m/>
    <m/>
    <n v="633"/>
    <x v="0"/>
    <m/>
    <m/>
    <s v="Weekdays;Saturdays;Sundays;"/>
    <m/>
    <m/>
    <s v="131 Frederick Campbell St."/>
    <x v="37"/>
    <x v="0"/>
    <x v="63"/>
    <m/>
    <m/>
    <m/>
    <m/>
    <x v="3"/>
    <m/>
    <m/>
    <m/>
    <m/>
    <m/>
    <s v="Guelph Wellington OHT;"/>
    <s v="1950 hours per year (37.5 hours/week"/>
    <m/>
    <m/>
    <m/>
    <m/>
    <m/>
    <m/>
    <m/>
    <m/>
    <m/>
    <m/>
    <m/>
    <m/>
    <m/>
    <m/>
    <m/>
    <m/>
    <m/>
    <n v="2"/>
    <m/>
    <m/>
    <m/>
    <m/>
    <m/>
    <m/>
    <m/>
    <m/>
    <m/>
    <n v="2"/>
    <n v="2"/>
    <m/>
    <s v="100%"/>
    <s v="Community organization;Emergency department;Primary Care Practitioner;"/>
    <x v="0"/>
    <m/>
    <x v="0"/>
    <m/>
    <s v="Organization has Inclusitivity support if needed."/>
    <x v="0"/>
    <s v="English;"/>
    <x v="2"/>
    <s v="No, we do not track frailty status;"/>
    <s v="Embedded on the GEM assessment if applicable."/>
    <x v="1"/>
    <s v="No, we do not track dementia stage;"/>
    <s v="Embedded on the GEM assessment if applicable."/>
    <x v="1"/>
    <s v="No, we do not track depression scores;"/>
    <s v="Embedded on the GEM assessment if applicable."/>
    <x v="0"/>
    <s v="No, we do not track anxiety scores;"/>
    <s v="Embedded on the GEM assessment if applicable."/>
    <x v="0"/>
    <s v="No"/>
    <s v="Caregiver stress identified on the assessment if applicable."/>
    <m/>
    <m/>
    <s v="Yes"/>
    <s v="mboyes@cmh.org"/>
    <m/>
    <n v="0"/>
    <n v="1"/>
  </r>
  <r>
    <n v="338"/>
    <d v="2026-07-23T12:55:38"/>
    <d v="2026-07-23T13:03:57"/>
    <s v="anonymous"/>
    <m/>
    <m/>
    <x v="1"/>
    <x v="62"/>
    <s v="Geriatric Emergency Management Program;"/>
    <x v="0"/>
    <m/>
    <s v="Geriatric Emergency Management (GEM)"/>
    <s v="mboyes@cmh.org"/>
    <x v="0"/>
    <m/>
    <x v="0"/>
    <x v="0"/>
    <m/>
    <m/>
    <m/>
    <m/>
    <s v="Geriatric Emergency Management Program"/>
    <m/>
    <n v="1025"/>
    <m/>
    <m/>
    <m/>
    <n v="0"/>
    <x v="0"/>
    <m/>
    <m/>
    <s v="Weekdays;"/>
    <m/>
    <m/>
    <s v="500 Whites Road"/>
    <x v="38"/>
    <x v="0"/>
    <x v="66"/>
    <s v="630 Dublin St"/>
    <s v="Mount Forest"/>
    <s v="N0G 2L3"/>
    <m/>
    <x v="3"/>
    <m/>
    <m/>
    <m/>
    <m/>
    <m/>
    <s v="Guelph Wellington OHT;"/>
    <s v="1950 hours per year (37.5 hours/week"/>
    <m/>
    <m/>
    <m/>
    <m/>
    <m/>
    <m/>
    <m/>
    <m/>
    <m/>
    <m/>
    <m/>
    <m/>
    <m/>
    <m/>
    <m/>
    <m/>
    <m/>
    <n v="2"/>
    <m/>
    <m/>
    <m/>
    <m/>
    <m/>
    <m/>
    <m/>
    <m/>
    <m/>
    <n v="2"/>
    <n v="2"/>
    <m/>
    <s v="100%"/>
    <s v="Emergency department;Community organization;"/>
    <x v="0"/>
    <m/>
    <x v="0"/>
    <m/>
    <s v="Organization has an Inclusitivity support."/>
    <x v="0"/>
    <s v="English;"/>
    <x v="2"/>
    <s v="No, we do not track frailty status;"/>
    <s v="Embedded on the GEM assessment if applicable. Uses the CFS tool."/>
    <x v="1"/>
    <s v="No, we do not track dementia stage;"/>
    <m/>
    <x v="1"/>
    <s v="No, we do not track depression scores;"/>
    <s v="Embedded on the GEM assessment if applicable. Uses GDS tool."/>
    <x v="0"/>
    <s v="No, we do not track anxiety scores;"/>
    <s v="Embedded on the GEM assessment if applicable."/>
    <x v="0"/>
    <s v="No"/>
    <m/>
    <m/>
    <m/>
    <s v="Yes"/>
    <s v="mboyes@cmh.org"/>
    <m/>
    <n v="0"/>
    <n v="1"/>
  </r>
  <r>
    <n v="339"/>
    <d v="2026-07-23T14:37:30"/>
    <d v="2026-07-23T14:40:12"/>
    <s v="anonymous"/>
    <m/>
    <m/>
    <x v="1"/>
    <x v="88"/>
    <s v="Unknown;"/>
    <x v="0"/>
    <m/>
    <s v="Geriatric Emergency Management (GEM)"/>
    <s v="gcho@haltonhealthcare.com"/>
    <x v="0"/>
    <m/>
    <x v="0"/>
    <x v="0"/>
    <m/>
    <m/>
    <m/>
    <s v="Geriatric Emergency Management Program"/>
    <s v="Geriatric Emergency Management Program"/>
    <m/>
    <n v="1263"/>
    <n v="1263"/>
    <m/>
    <m/>
    <n v="1263"/>
    <x v="0"/>
    <m/>
    <m/>
    <s v="Weekdays;"/>
    <m/>
    <m/>
    <s v="3001 Hospital Gate"/>
    <x v="49"/>
    <x v="0"/>
    <x v="97"/>
    <m/>
    <m/>
    <m/>
    <m/>
    <x v="2"/>
    <m/>
    <m/>
    <m/>
    <m/>
    <m/>
    <m/>
    <s v="1950 hours per year (37.5 hours/week"/>
    <m/>
    <m/>
    <m/>
    <m/>
    <m/>
    <m/>
    <m/>
    <m/>
    <m/>
    <m/>
    <m/>
    <m/>
    <m/>
    <m/>
    <m/>
    <m/>
    <m/>
    <m/>
    <m/>
    <m/>
    <m/>
    <m/>
    <m/>
    <m/>
    <m/>
    <m/>
    <m/>
    <n v="0"/>
    <n v="0"/>
    <m/>
    <s v="100%"/>
    <s v="Emergency department;"/>
    <x v="2"/>
    <m/>
    <x v="2"/>
    <m/>
    <m/>
    <x v="1"/>
    <s v="English"/>
    <x v="0"/>
    <m/>
    <m/>
    <x v="2"/>
    <m/>
    <m/>
    <x v="2"/>
    <m/>
    <m/>
    <x v="1"/>
    <m/>
    <m/>
    <x v="1"/>
    <m/>
    <m/>
    <m/>
    <m/>
    <s v="Yes"/>
    <s v="mcorbin@haltonhealthcare.com"/>
    <m/>
    <n v="0"/>
    <n v="1"/>
  </r>
  <r>
    <n v="341"/>
    <d v="2026-07-24T12:10:09"/>
    <d v="2026-07-24T12:16:14"/>
    <s v="anonymous"/>
    <m/>
    <m/>
    <x v="0"/>
    <x v="40"/>
    <s v="Geriatric Emergency Management (GEM) - ED;"/>
    <x v="0"/>
    <m/>
    <s v="Geriatric Emergency Management (GEM)"/>
    <s v="gavin.chipperfield@wrhn.ca"/>
    <x v="1"/>
    <m/>
    <x v="0"/>
    <x v="0"/>
    <m/>
    <m/>
    <m/>
    <s v="Geriatric Emergency Management Program"/>
    <s v="Geriatric Emergency Management Program"/>
    <m/>
    <n v="19746"/>
    <n v="19746"/>
    <m/>
    <m/>
    <n v="19746"/>
    <x v="0"/>
    <m/>
    <m/>
    <s v="All of the above (e.g. a service operating 24/7);"/>
    <m/>
    <s v="Same Day Service Provided"/>
    <s v="911 Queen's Blvd"/>
    <x v="25"/>
    <x v="0"/>
    <x v="39"/>
    <m/>
    <m/>
    <m/>
    <m/>
    <x v="3"/>
    <m/>
    <m/>
    <m/>
    <m/>
    <m/>
    <s v="Kitchener, Waterloo, Wellesley, Wilmot and Woolwich (KW4) OHT;"/>
    <s v="1950 hours per year (37.5 hours/week"/>
    <m/>
    <m/>
    <m/>
    <m/>
    <m/>
    <m/>
    <m/>
    <n v="1"/>
    <m/>
    <m/>
    <m/>
    <m/>
    <m/>
    <m/>
    <m/>
    <m/>
    <m/>
    <n v="1.5"/>
    <m/>
    <m/>
    <m/>
    <m/>
    <m/>
    <m/>
    <m/>
    <m/>
    <m/>
    <n v="2.5"/>
    <n v="2.5"/>
    <m/>
    <s v="100%"/>
    <s v="Emergency department;"/>
    <x v="0"/>
    <m/>
    <x v="0"/>
    <m/>
    <m/>
    <x v="0"/>
    <s v="English;"/>
    <x v="1"/>
    <s v="Yes, at triage;Yes, at initial visit;"/>
    <s v="ISAR"/>
    <x v="1"/>
    <s v="No, we do not track dementia stage;"/>
    <m/>
    <x v="1"/>
    <s v="No, we do not track depression scores;"/>
    <m/>
    <x v="0"/>
    <s v="No, we do not track anxiety scores;"/>
    <m/>
    <x v="0"/>
    <s v="No"/>
    <m/>
    <m/>
    <m/>
    <s v="Yes"/>
    <s v="lakshmi.rajkumar@wrhn.ca"/>
    <m/>
    <n v="0"/>
    <n v="1"/>
  </r>
  <r>
    <n v="342"/>
    <d v="2026-07-24T13:05:44"/>
    <d v="2026-07-24T14:07:58"/>
    <s v="anonymous"/>
    <m/>
    <m/>
    <x v="1"/>
    <x v="89"/>
    <s v="Self funded program (organization has opted to allocate general resources to seniors' programming);"/>
    <x v="1"/>
    <m/>
    <s v="Chronic Disease Management Program"/>
    <s v="czaffino@wechc.org"/>
    <x v="0"/>
    <m/>
    <x v="38"/>
    <x v="7"/>
    <s v="Primary Care Based Chronic Disease Management Program"/>
    <s v="Fall Prevention Clinics"/>
    <s v="Not Applicable (N/A)"/>
    <s v="n/a"/>
    <s v="Senior’s Fall Prevention "/>
    <s v="Chronic Disease Management Program – Falls Prevention"/>
    <n v="622"/>
    <n v="886"/>
    <n v="390"/>
    <n v="0"/>
    <n v="1276"/>
    <x v="0"/>
    <m/>
    <m/>
    <s v="Weekdays;"/>
    <n v="14"/>
    <s v="Average Time from Date Appointment Booked to Date of  Appointment. follow-ups are excluded as much as possible from this equation. "/>
    <s v="Windsor Essex Community Health Centre – Sandwich Site; 3325 College Avenue; "/>
    <x v="26"/>
    <x v="0"/>
    <x v="98"/>
    <s v="N/A"/>
    <s v="n/a"/>
    <s v="N/A"/>
    <s v="n/a"/>
    <x v="3"/>
    <s v="Central West OHT;"/>
    <m/>
    <m/>
    <m/>
    <m/>
    <s v="Windsor Essex OHT;"/>
    <s v="1820 hours per year (35 hours/week)"/>
    <n v="1"/>
    <n v="0.2"/>
    <n v="0"/>
    <n v="0"/>
    <n v="0"/>
    <n v="0"/>
    <n v="0"/>
    <n v="0"/>
    <n v="1"/>
    <n v="0"/>
    <n v="0"/>
    <n v="0"/>
    <n v="0"/>
    <n v="0"/>
    <n v="0"/>
    <n v="0"/>
    <n v="0"/>
    <n v="0"/>
    <n v="0"/>
    <n v="0"/>
    <n v="0"/>
    <n v="0"/>
    <n v="0"/>
    <m/>
    <m/>
    <m/>
    <s v="0"/>
    <n v="2.2000000000000002"/>
    <n v="1"/>
    <n v="0"/>
    <s v="75% to &lt;100%"/>
    <s v="Caregiver;Community organization;Community paramedicine;Emergency department;Ontario Health atHome;Primary Care Practitioner;Self-referral;Walk-in clinic;"/>
    <x v="1"/>
    <s v="EQ-5D Data &amp; Satisfaction Surveys "/>
    <x v="0"/>
    <s v="N/A"/>
    <s v="Use Language lines and Pocket talkers for translation. Celebrate cultural specific holidays i.e.  Chinese New Year"/>
    <x v="0"/>
    <s v="English;"/>
    <x v="2"/>
    <s v="No, we do not track frailty status;"/>
    <m/>
    <x v="1"/>
    <s v="No, we do not track dementia stage;"/>
    <m/>
    <x v="0"/>
    <s v="Yes, at initial visit;Yes, at discharge;"/>
    <s v="EQ – 5 Data"/>
    <x v="2"/>
    <s v="Yes, at initial visit;Yes, at discharge;EQ – 5 Data;"/>
    <s v="EQ – 5 Data"/>
    <x v="0"/>
    <s v="No"/>
    <m/>
    <m/>
    <m/>
    <s v="Yes"/>
    <s v="czaffino@wechc.org"/>
    <m/>
    <n v="0"/>
    <n v="1"/>
  </r>
  <r>
    <n v="344"/>
    <d v="2026-07-24T15:25:58"/>
    <d v="2026-07-24T15:36:03"/>
    <s v="anonymous"/>
    <m/>
    <m/>
    <x v="0"/>
    <x v="61"/>
    <s v="WRHN @ Midtown Emergency Department;"/>
    <x v="1"/>
    <s v="WRHN @ Midtown Emergency Department"/>
    <s v="Geriatric Emergency Management (GEM)"/>
    <s v="kelly.vaillancourt@wrhn.ca"/>
    <x v="1"/>
    <m/>
    <x v="0"/>
    <x v="0"/>
    <m/>
    <m/>
    <m/>
    <s v="Geriatric Emergency Management Program"/>
    <s v="Geriatric Emergency Management Program"/>
    <m/>
    <n v="14860"/>
    <n v="14860"/>
    <m/>
    <m/>
    <n v="14860"/>
    <x v="0"/>
    <m/>
    <m/>
    <s v="All of the above (e.g. a service operating 24/7);"/>
    <m/>
    <m/>
    <s v="835 King St. W "/>
    <x v="25"/>
    <x v="0"/>
    <x v="65"/>
    <m/>
    <m/>
    <m/>
    <m/>
    <x v="3"/>
    <m/>
    <m/>
    <m/>
    <m/>
    <m/>
    <s v="Kitchener, Waterloo, Wellesley, Wilmot and Woolwich (KW4) OHT;"/>
    <s v="1950 hours per year (37.5 hours/week"/>
    <m/>
    <m/>
    <m/>
    <m/>
    <m/>
    <m/>
    <m/>
    <n v="1.85"/>
    <m/>
    <m/>
    <m/>
    <m/>
    <m/>
    <m/>
    <m/>
    <m/>
    <m/>
    <n v="0.87"/>
    <m/>
    <m/>
    <m/>
    <m/>
    <m/>
    <m/>
    <m/>
    <m/>
    <m/>
    <n v="2.72"/>
    <n v="2.72"/>
    <m/>
    <s v="100%"/>
    <m/>
    <x v="0"/>
    <m/>
    <x v="0"/>
    <m/>
    <m/>
    <x v="0"/>
    <s v="English;"/>
    <x v="1"/>
    <s v="Yes, at all visits;"/>
    <s v="ISAR"/>
    <x v="1"/>
    <s v="No, we do not track dementia stage;"/>
    <m/>
    <x v="1"/>
    <s v="No, we do not track depression scores;"/>
    <m/>
    <x v="0"/>
    <s v="No, we do not track anxiety scores;"/>
    <m/>
    <x v="0"/>
    <s v="No"/>
    <m/>
    <m/>
    <m/>
    <s v="Yes"/>
    <s v="lakshmi.rajkumar@wrhn.ca"/>
    <m/>
    <n v="0"/>
    <n v="1"/>
  </r>
  <r>
    <n v="345"/>
    <d v="2026-07-24T18:09:27"/>
    <d v="2026-07-24T20:20:31"/>
    <s v="anonymous"/>
    <m/>
    <m/>
    <x v="1"/>
    <x v="90"/>
    <s v="7*2769530;"/>
    <x v="0"/>
    <m/>
    <s v="WRHN Specialized Mental Health Unit Seniors Inpatient Unit"/>
    <s v="Paul.Neto@wrhn.ca"/>
    <x v="0"/>
    <m/>
    <x v="39"/>
    <x v="1"/>
    <m/>
    <m/>
    <m/>
    <m/>
    <m/>
    <s v="Tertiary Seniors Speciality Units"/>
    <n v="18"/>
    <n v="7297"/>
    <n v="551"/>
    <n v="22"/>
    <n v="7870"/>
    <x v="1"/>
    <s v="12"/>
    <s v="100"/>
    <s v="All of the above (e.g. a service operating 24/7);"/>
    <n v="180"/>
    <m/>
    <s v="3570 King St. E. "/>
    <x v="25"/>
    <x v="0"/>
    <x v="99"/>
    <m/>
    <m/>
    <m/>
    <m/>
    <x v="3"/>
    <m/>
    <m/>
    <m/>
    <m/>
    <m/>
    <s v="Kitchener, Waterloo, Wellesley, Wilmot and Woolwich (KW4) OHT;"/>
    <s v="1950 hours per year (37.5 hours/week"/>
    <n v="0.5"/>
    <n v="0.5"/>
    <n v="0"/>
    <n v="0.2"/>
    <n v="0"/>
    <n v="0.9"/>
    <n v="0"/>
    <n v="0"/>
    <n v="0.8"/>
    <n v="1"/>
    <n v="0"/>
    <n v="6.4"/>
    <n v="0.2"/>
    <n v="0"/>
    <n v="0"/>
    <n v="0.4"/>
    <n v="0"/>
    <n v="17.399999999999999"/>
    <n v="41.8"/>
    <n v="0.8"/>
    <n v="0"/>
    <n v="0"/>
    <n v="0.8"/>
    <m/>
    <m/>
    <m/>
    <m/>
    <n v="71.699999999999989"/>
    <n v="69.399999999999991"/>
    <n v="1.8"/>
    <s v="75% to &lt;100%"/>
    <s v="Ontario Health atHome;"/>
    <x v="0"/>
    <m/>
    <x v="1"/>
    <m/>
    <s v="Our organization has DEI department. We also have spiritual care professionals"/>
    <x v="1"/>
    <s v="English;"/>
    <x v="1"/>
    <s v="Yes, at all visits;Daily throughout Inpatient Stay;"/>
    <s v="Morse Falls Scale"/>
    <x v="0"/>
    <s v="Yes, at all visits;throughout inpatient visit;"/>
    <s v="assessed by geriatrics psychiatrist"/>
    <x v="0"/>
    <s v="Yes, at all visits;throughout inpatient stay;"/>
    <s v="assessed by geriatric psychiatrist"/>
    <x v="2"/>
    <s v="Yes, at all visits;daily throughout inpatient stay;"/>
    <s v="assessed by geriatric psychiatrist"/>
    <x v="2"/>
    <s v="Yes"/>
    <s v="accreditation surveys"/>
    <m/>
    <m/>
    <s v="Yes"/>
    <s v="matthew.Inch@wrhn.ca"/>
    <m/>
    <n v="0"/>
    <n v="1"/>
  </r>
  <r>
    <n v="346"/>
    <d v="2026-07-24T20:21:13"/>
    <d v="2026-07-24T20:29:34"/>
    <s v="anonymous"/>
    <m/>
    <m/>
    <x v="0"/>
    <x v="90"/>
    <s v="7*2769530;"/>
    <x v="0"/>
    <m/>
    <s v="WRHN Specialized Mental Health Seniors Inpatient Unit"/>
    <s v="Paul.neto@wrhn.ca"/>
    <x v="0"/>
    <m/>
    <x v="39"/>
    <x v="1"/>
    <m/>
    <m/>
    <m/>
    <m/>
    <m/>
    <s v="Tertiary Seniors Speciality Units"/>
    <n v="29"/>
    <n v="9858"/>
    <n v="793"/>
    <n v="18"/>
    <n v="10669"/>
    <x v="1"/>
    <s v="12"/>
    <s v="100"/>
    <s v="All of the above (e.g. a service operating 24/7);"/>
    <n v="180"/>
    <m/>
    <s v="3570 King St. E. "/>
    <x v="25"/>
    <x v="0"/>
    <x v="99"/>
    <m/>
    <m/>
    <m/>
    <m/>
    <x v="3"/>
    <m/>
    <m/>
    <m/>
    <m/>
    <m/>
    <s v="Kitchener, Waterloo, Wellesley, Wilmot and Woolwich (KW4) OHT;"/>
    <s v="1950 hours per year (37.5 hours/week"/>
    <n v="0.5"/>
    <n v="0.5"/>
    <m/>
    <n v="0.2"/>
    <n v="0"/>
    <n v="0.9"/>
    <m/>
    <n v="0"/>
    <n v="0.8"/>
    <n v="1"/>
    <n v="0"/>
    <n v="6.4"/>
    <n v="0.2"/>
    <n v="0"/>
    <n v="0"/>
    <n v="0.4"/>
    <n v="0"/>
    <n v="17.399999999999999"/>
    <n v="41.8"/>
    <n v="0.8"/>
    <n v="0"/>
    <n v="0"/>
    <n v="0.8"/>
    <m/>
    <m/>
    <m/>
    <m/>
    <n v="71.699999999999989"/>
    <n v="69.399999999999991"/>
    <n v="3"/>
    <s v="75% to &lt;100%"/>
    <s v="Ontario Health atHome;"/>
    <x v="0"/>
    <m/>
    <x v="0"/>
    <s v="accreditation surveys"/>
    <s v="Our Organization has DEI department. We also have spiritual care professionals"/>
    <x v="1"/>
    <s v="English;daily throughout inpatient stay;"/>
    <x v="1"/>
    <s v="Yes, at all visits;Daily throughout Inpatient Stay;"/>
    <s v="Morse Falls Scale"/>
    <x v="0"/>
    <s v="Yes, at all visits;daily throughout inpatient stay;"/>
    <s v="assessed by geriatric psychiatrist"/>
    <x v="0"/>
    <s v="daily throughout inpatient stay;Yes, at all visits;"/>
    <s v="assessed by Geriatric Psychiatrist"/>
    <x v="2"/>
    <s v="daily throughout inpatient stay;Yes, at all visits;"/>
    <s v="assessed by Geriatric Psychiatrist"/>
    <x v="2"/>
    <s v="Yes"/>
    <s v="accreditation surveys"/>
    <m/>
    <m/>
    <s v="Yes"/>
    <s v="matthew.Inch@wrhn.ca"/>
    <m/>
    <n v="0"/>
    <n v="1"/>
  </r>
  <r>
    <n v="347"/>
    <d v="2026-07-24T23:11:23"/>
    <d v="2026-07-24T23:17:59"/>
    <s v="anonymous"/>
    <m/>
    <m/>
    <x v="0"/>
    <x v="90"/>
    <s v="713507695;"/>
    <x v="0"/>
    <m/>
    <s v="WRHN Specialized Mental Health Seniors Transition Team"/>
    <s v="paul.neto@wrhn.ca"/>
    <x v="0"/>
    <m/>
    <x v="7"/>
    <x v="8"/>
    <m/>
    <m/>
    <m/>
    <m/>
    <m/>
    <s v="Geriatric Outreach Team"/>
    <n v="47"/>
    <n v="262"/>
    <n v="336"/>
    <n v="3"/>
    <n v="601"/>
    <x v="0"/>
    <m/>
    <m/>
    <s v="Weekdays;"/>
    <n v="0"/>
    <m/>
    <s v="3570 King St. E. "/>
    <x v="25"/>
    <x v="0"/>
    <x v="99"/>
    <m/>
    <m/>
    <m/>
    <m/>
    <x v="3"/>
    <m/>
    <m/>
    <m/>
    <m/>
    <m/>
    <s v="Kitchener, Waterloo, Wellesley, Wilmot and Woolwich (KW4) OHT;"/>
    <s v="1950 hours per year (37.5 hours/week"/>
    <n v="0.1"/>
    <n v="0.1"/>
    <m/>
    <n v="0"/>
    <n v="0"/>
    <n v="0.1"/>
    <m/>
    <n v="0"/>
    <n v="0.2"/>
    <n v="0"/>
    <n v="0"/>
    <n v="0"/>
    <n v="0"/>
    <n v="0"/>
    <n v="0"/>
    <n v="0"/>
    <n v="0"/>
    <n v="0"/>
    <n v="0.5"/>
    <n v="0.2"/>
    <n v="0"/>
    <n v="0"/>
    <n v="0"/>
    <m/>
    <m/>
    <m/>
    <m/>
    <n v="1.2"/>
    <n v="0.89999999999999991"/>
    <n v="0"/>
    <s v="75% to &lt;100%"/>
    <s v="Inpatient SPMH;"/>
    <x v="0"/>
    <m/>
    <x v="1"/>
    <m/>
    <s v="Our organization has DEI department. We also have spiritual care professionals"/>
    <x v="1"/>
    <s v="English;"/>
    <x v="2"/>
    <s v="No, we do not track frailty status;"/>
    <m/>
    <x v="1"/>
    <s v="No, we do not track dementia stage;"/>
    <m/>
    <x v="1"/>
    <s v="No, we do not track depression scores;"/>
    <m/>
    <x v="0"/>
    <s v="No, we do not track anxiety scores;"/>
    <m/>
    <x v="2"/>
    <s v="Yes"/>
    <s v="accreditation surveys"/>
    <m/>
    <m/>
    <s v="Yes"/>
    <s v="matthew.inch@wrhn.ca"/>
    <m/>
    <n v="0"/>
    <n v="1"/>
  </r>
  <r>
    <n v="348"/>
    <d v="2026-07-24T23:18:06"/>
    <d v="2026-07-24T23:24:40"/>
    <s v="anonymous"/>
    <m/>
    <m/>
    <x v="1"/>
    <x v="90"/>
    <s v="713507695;"/>
    <x v="0"/>
    <m/>
    <s v="WRHN Specialized Mental Health Seniors Transition Team"/>
    <s v="paul.neto@wrhn.ca"/>
    <x v="0"/>
    <m/>
    <x v="7"/>
    <x v="8"/>
    <m/>
    <m/>
    <m/>
    <m/>
    <m/>
    <s v="Geriatric Outreach Team"/>
    <n v="48"/>
    <n v="250"/>
    <n v="271"/>
    <n v="7"/>
    <n v="528"/>
    <x v="0"/>
    <m/>
    <m/>
    <s v="Weekdays;"/>
    <n v="0"/>
    <m/>
    <s v="3570 King St. E. "/>
    <x v="25"/>
    <x v="0"/>
    <x v="99"/>
    <m/>
    <m/>
    <m/>
    <m/>
    <x v="3"/>
    <m/>
    <m/>
    <m/>
    <m/>
    <m/>
    <s v="Kitchener, Waterloo, Wellesley, Wilmot and Woolwich (KW4) OHT;"/>
    <s v="1950 hours per year (37.5 hours/week"/>
    <n v="0.1"/>
    <n v="0.1"/>
    <m/>
    <n v="0"/>
    <n v="0"/>
    <n v="0.1"/>
    <m/>
    <n v="0"/>
    <n v="0.2"/>
    <n v="0"/>
    <n v="0"/>
    <n v="0"/>
    <n v="0"/>
    <n v="0"/>
    <n v="0"/>
    <n v="0"/>
    <n v="0"/>
    <n v="0"/>
    <n v="0.5"/>
    <n v="0.2"/>
    <n v="0"/>
    <n v="0"/>
    <n v="0"/>
    <m/>
    <m/>
    <m/>
    <m/>
    <n v="1.2"/>
    <n v="0.89999999999999991"/>
    <n v="0"/>
    <s v="75% to &lt;100%"/>
    <s v="WRHN SPMH Inpatient Unit;"/>
    <x v="0"/>
    <m/>
    <x v="1"/>
    <m/>
    <s v="Our organization has DEI department. We also have spiritual Care Professionals"/>
    <x v="1"/>
    <s v="English;"/>
    <x v="2"/>
    <s v="No, we do not track frailty status;"/>
    <m/>
    <x v="0"/>
    <s v="Yes, at all visits;"/>
    <s v="Assessed by Geriatric Psychiatrist"/>
    <x v="1"/>
    <s v="No, we do not track depression scores;"/>
    <m/>
    <x v="0"/>
    <s v="No, we do not track anxiety scores;"/>
    <m/>
    <x v="2"/>
    <s v="Yes"/>
    <s v="Accreditation Surveys"/>
    <m/>
    <m/>
    <s v="Yes"/>
    <s v="matthew.inch@wrhn.ca"/>
    <m/>
    <n v="0"/>
    <n v="1"/>
  </r>
  <r>
    <n v="349"/>
    <d v="2026-07-27T07:28:02"/>
    <d v="2026-07-27T08:02:24"/>
    <s v="anonymous"/>
    <m/>
    <m/>
    <x v="0"/>
    <x v="91"/>
    <s v="unknown;"/>
    <x v="0"/>
    <m/>
    <s v="Dementia Resource Education Advocacy Mentorship (DREAM) Team/Consultants"/>
    <s v="hope@justasck.com"/>
    <x v="0"/>
    <m/>
    <x v="28"/>
    <x v="0"/>
    <m/>
    <m/>
    <m/>
    <s v="Geriatric Emergency Management Program - Dementia Resource Consultant"/>
    <m/>
    <m/>
    <m/>
    <m/>
    <m/>
    <m/>
    <n v="0"/>
    <x v="0"/>
    <m/>
    <m/>
    <m/>
    <m/>
    <m/>
    <s v="36 Memory Lane"/>
    <x v="50"/>
    <x v="0"/>
    <x v="100"/>
    <m/>
    <m/>
    <m/>
    <s v="Dementia Resource Consultant works out of the Chatham-Kent Health Alliance - Chatham campus - 80 Grand Ave. West, Chatham, ON N7M 5L9"/>
    <x v="3"/>
    <m/>
    <m/>
    <m/>
    <m/>
    <m/>
    <s v="Chatham-Kent OHT;"/>
    <m/>
    <m/>
    <m/>
    <m/>
    <m/>
    <m/>
    <m/>
    <m/>
    <m/>
    <m/>
    <m/>
    <m/>
    <m/>
    <m/>
    <m/>
    <m/>
    <m/>
    <m/>
    <m/>
    <m/>
    <m/>
    <m/>
    <m/>
    <m/>
    <m/>
    <m/>
    <m/>
    <m/>
    <n v="0"/>
    <n v="0"/>
    <m/>
    <s v=""/>
    <m/>
    <x v="2"/>
    <m/>
    <x v="2"/>
    <m/>
    <m/>
    <x v="1"/>
    <s v="English"/>
    <x v="0"/>
    <m/>
    <m/>
    <x v="2"/>
    <m/>
    <m/>
    <x v="2"/>
    <m/>
    <m/>
    <x v="1"/>
    <m/>
    <m/>
    <x v="1"/>
    <m/>
    <m/>
    <s v="DREAM Program_x000a_Dementia Resource Consultants collaborate with existing emergency department staff for admission avoidance. Emergency Department staff include front line nursing, physicians, social worker, care coordinator, and transitional indigenous facilitator. Dementia Resource Consultants work to identify appropriate community resources available and assist with access. They provide education and capacity building for front- line emergency department staff on strategies to reduce triggers to responsive behaviours. One on one, hands on support and consultation to family members and the PLWD, provided at the bedside, provide coping strategies to foster resiliency and prevent future emergency room use. Community resources are reviewed with family members and potential referrals are recommended. Transition from hospital to home with follow up through referral to the Alzheimer Society respite program are offered to relieve caregiver burden._x000a_"/>
    <m/>
    <s v="Yes"/>
    <s v="jody.glover@sjhc.london.on.ca"/>
    <m/>
    <n v="0"/>
    <n v="1"/>
  </r>
  <r>
    <n v="350"/>
    <d v="2026-07-27T08:02:27"/>
    <d v="2026-07-27T08:07:24"/>
    <s v="anonymous"/>
    <m/>
    <m/>
    <x v="1"/>
    <x v="91"/>
    <s v="Unknown;"/>
    <x v="0"/>
    <m/>
    <s v="Dementia Resource Education Advocacy Mentorship (DREAM) Team/Consultants"/>
    <s v="hope@justasck.ca"/>
    <x v="0"/>
    <m/>
    <x v="28"/>
    <x v="0"/>
    <m/>
    <m/>
    <m/>
    <s v="Geriatric Emergency Management Program- Dementia Resource Consultant"/>
    <m/>
    <m/>
    <m/>
    <m/>
    <m/>
    <m/>
    <n v="0"/>
    <x v="0"/>
    <m/>
    <m/>
    <m/>
    <m/>
    <m/>
    <s v="36 Memory Lane"/>
    <x v="50"/>
    <x v="0"/>
    <x v="100"/>
    <m/>
    <m/>
    <m/>
    <s v="The Dementia Resource Consultant works out of the Chatham-Kent Health Alliance - Chatham campus located at 80 Grand Ave. West, Chatham, ON N7M 5L9"/>
    <x v="3"/>
    <m/>
    <m/>
    <m/>
    <m/>
    <m/>
    <s v="Chatham-Kent OHT;"/>
    <m/>
    <m/>
    <m/>
    <m/>
    <m/>
    <m/>
    <m/>
    <m/>
    <m/>
    <m/>
    <m/>
    <m/>
    <m/>
    <m/>
    <m/>
    <m/>
    <m/>
    <m/>
    <m/>
    <m/>
    <m/>
    <m/>
    <m/>
    <m/>
    <m/>
    <m/>
    <m/>
    <m/>
    <n v="0"/>
    <n v="0"/>
    <m/>
    <s v=""/>
    <m/>
    <x v="2"/>
    <m/>
    <x v="2"/>
    <m/>
    <m/>
    <x v="1"/>
    <s v="English"/>
    <x v="0"/>
    <m/>
    <m/>
    <x v="2"/>
    <m/>
    <m/>
    <x v="2"/>
    <m/>
    <m/>
    <x v="1"/>
    <m/>
    <m/>
    <x v="1"/>
    <m/>
    <m/>
    <s v="DREAM Program_x000a_Dementia Resource Consultants collaborate with existing emergency department staff for admission avoidance. Emergency Department staff include front line nursing, physicians, social worker, care coordinator, and transitional indigenous facilitator. Dementia Resource Consultants work to identify appropriate community resources available and assist with access. They provide education and capacity building for front- line emergency department staff on strategies to reduce triggers to responsive behaviours. One on one, hands on support and consultation to family members and the PLWD, provided at the bedside, provide coping strategies to foster resiliency and prevent future emergency room use. Community resources are reviewed with family members and potential referrals are recommended. Transition from hospital to home with follow up through referral to the Alzheimer Society respite program are offered to relieve caregiver burden."/>
    <m/>
    <s v="Yes"/>
    <s v="jody.glover@sjhc.london.on.ca"/>
    <m/>
    <n v="0"/>
    <n v="1"/>
  </r>
  <r>
    <n v="351"/>
    <d v="2026-07-27T08:47:24"/>
    <d v="2026-07-27T08:53:02"/>
    <s v="anonymous"/>
    <m/>
    <m/>
    <x v="0"/>
    <x v="92"/>
    <s v="Unknown;"/>
    <x v="0"/>
    <m/>
    <s v="Geriatric Emergency Management (GEM)"/>
    <s v="nclark@ckha.on.ca"/>
    <x v="0"/>
    <m/>
    <x v="0"/>
    <x v="0"/>
    <m/>
    <m/>
    <m/>
    <s v="Geriatric Emergency Management Program"/>
    <m/>
    <m/>
    <m/>
    <m/>
    <m/>
    <m/>
    <n v="0"/>
    <x v="0"/>
    <m/>
    <m/>
    <s v="Weekdays;Monday-Friday 8am-4pm;"/>
    <m/>
    <m/>
    <s v="80 Grand Ave. W."/>
    <x v="50"/>
    <x v="0"/>
    <x v="101"/>
    <m/>
    <m/>
    <m/>
    <s v="GEM program operates out of Chatham-Kent Health Alliance's -Chatham site."/>
    <x v="3"/>
    <m/>
    <m/>
    <m/>
    <m/>
    <m/>
    <s v="Chatham-Kent OHT;"/>
    <m/>
    <m/>
    <m/>
    <m/>
    <m/>
    <m/>
    <m/>
    <m/>
    <m/>
    <m/>
    <m/>
    <m/>
    <m/>
    <m/>
    <m/>
    <m/>
    <m/>
    <m/>
    <m/>
    <m/>
    <m/>
    <m/>
    <m/>
    <m/>
    <m/>
    <m/>
    <m/>
    <m/>
    <n v="0"/>
    <n v="0"/>
    <m/>
    <s v=""/>
    <m/>
    <x v="2"/>
    <m/>
    <x v="2"/>
    <m/>
    <m/>
    <x v="1"/>
    <s v="English"/>
    <x v="0"/>
    <m/>
    <m/>
    <x v="2"/>
    <m/>
    <m/>
    <x v="2"/>
    <m/>
    <m/>
    <x v="1"/>
    <m/>
    <m/>
    <x v="1"/>
    <m/>
    <m/>
    <m/>
    <m/>
    <s v="Yes"/>
    <s v="jody.glover@sjhc.london.on.ca"/>
    <m/>
    <n v="0"/>
    <n v="1"/>
  </r>
  <r>
    <n v="352"/>
    <d v="2026-07-27T08:53:04"/>
    <d v="2026-07-27T08:56:12"/>
    <s v="anonymous"/>
    <m/>
    <m/>
    <x v="1"/>
    <x v="92"/>
    <s v="Unknown;"/>
    <x v="0"/>
    <m/>
    <s v="Geriatric Emergency Management (GEM)"/>
    <s v="nclark@ckha.on.ca"/>
    <x v="0"/>
    <m/>
    <x v="0"/>
    <x v="0"/>
    <m/>
    <m/>
    <m/>
    <s v="Geriatric Emergency Management Program"/>
    <m/>
    <m/>
    <m/>
    <m/>
    <m/>
    <m/>
    <n v="0"/>
    <x v="0"/>
    <m/>
    <m/>
    <s v="Weekdays;Monday-Friday 8am-4pm;"/>
    <m/>
    <m/>
    <s v="80 Grand Ave. W."/>
    <x v="50"/>
    <x v="0"/>
    <x v="101"/>
    <m/>
    <m/>
    <m/>
    <s v="The GEM program operates out of Chatham-Kent Health Alliance - Chatham site."/>
    <x v="3"/>
    <m/>
    <m/>
    <m/>
    <m/>
    <m/>
    <s v="Chatham-Kent OHT;"/>
    <m/>
    <m/>
    <m/>
    <m/>
    <m/>
    <m/>
    <m/>
    <m/>
    <m/>
    <m/>
    <m/>
    <m/>
    <m/>
    <m/>
    <m/>
    <m/>
    <m/>
    <m/>
    <m/>
    <m/>
    <m/>
    <m/>
    <m/>
    <m/>
    <m/>
    <m/>
    <m/>
    <m/>
    <n v="0"/>
    <n v="0"/>
    <m/>
    <s v=""/>
    <m/>
    <x v="2"/>
    <m/>
    <x v="2"/>
    <m/>
    <m/>
    <x v="1"/>
    <s v="English"/>
    <x v="0"/>
    <m/>
    <m/>
    <x v="2"/>
    <m/>
    <m/>
    <x v="2"/>
    <m/>
    <m/>
    <x v="1"/>
    <m/>
    <m/>
    <x v="1"/>
    <m/>
    <m/>
    <m/>
    <m/>
    <s v="Yes"/>
    <s v="jody.glover@sjhc.london.on.ca"/>
    <m/>
    <n v="0"/>
    <n v="1"/>
  </r>
  <r>
    <n v="353"/>
    <d v="2026-07-27T08:38:34"/>
    <d v="2026-07-27T09:52:51"/>
    <s v="anonymous"/>
    <m/>
    <m/>
    <x v="0"/>
    <x v="72"/>
    <s v="7* 3 40 96 (AC Day/Night Care - Geriatric);"/>
    <x v="0"/>
    <m/>
    <s v="Geriatric Ambulatory Access Team (GAAT)"/>
    <s v="Erin.Watson@sjhc.london.on.ca"/>
    <x v="2"/>
    <m/>
    <x v="13"/>
    <x v="6"/>
    <m/>
    <m/>
    <m/>
    <m/>
    <m/>
    <m/>
    <n v="3677"/>
    <n v="0"/>
    <n v="0"/>
    <n v="0"/>
    <n v="0"/>
    <x v="0"/>
    <m/>
    <m/>
    <s v="Weekdays;"/>
    <n v="5.2"/>
    <s v="Calculated by our Quality Measurement and Clinical Decision Support Team - median calendar days from receipt of referral to disposition."/>
    <s v="550 Wellington Road, South"/>
    <x v="23"/>
    <x v="0"/>
    <x v="78"/>
    <m/>
    <m/>
    <m/>
    <m/>
    <x v="3"/>
    <m/>
    <m/>
    <m/>
    <m/>
    <m/>
    <s v="Chatham-Kent OHT;Elgin OHT;Grey-Bruce OHT;Huron Perth and Area OHT;Middlesex London OHT;Oxford OHT;Sarnia Lambton OHT;Windsor Essex OHT;"/>
    <s v="1950 hours per year (37.5 hours/week"/>
    <n v="0.3"/>
    <n v="1.5"/>
    <m/>
    <m/>
    <m/>
    <m/>
    <m/>
    <m/>
    <m/>
    <m/>
    <m/>
    <m/>
    <m/>
    <m/>
    <m/>
    <m/>
    <m/>
    <n v="5"/>
    <m/>
    <m/>
    <m/>
    <m/>
    <m/>
    <m/>
    <m/>
    <m/>
    <m/>
    <n v="6.8"/>
    <n v="5"/>
    <n v="0"/>
    <s v="75% to &lt;100%"/>
    <s v="All of the above;"/>
    <x v="0"/>
    <m/>
    <x v="0"/>
    <m/>
    <s v="Not Applicable"/>
    <x v="0"/>
    <s v="English;"/>
    <x v="2"/>
    <s v="No, we do not track frailty status;"/>
    <m/>
    <x v="1"/>
    <s v="No, we do not track dementia stage;"/>
    <m/>
    <x v="1"/>
    <s v="No, we do not track depression scores;"/>
    <m/>
    <x v="0"/>
    <s v="No, we do not track anxiety scores;"/>
    <m/>
    <x v="0"/>
    <s v="No"/>
    <m/>
    <m/>
    <m/>
    <s v="Yes"/>
    <s v="grace.almoro@sjhc.london.on.ca"/>
    <m/>
    <n v="0"/>
    <n v="1"/>
  </r>
  <r>
    <n v="354"/>
    <d v="2026-07-27T09:54:02"/>
    <d v="2026-07-27T10:03:29"/>
    <s v="anonymous"/>
    <m/>
    <m/>
    <x v="0"/>
    <x v="72"/>
    <s v="7* 3 50 96 (AC Clinic Geriatric);"/>
    <x v="0"/>
    <m/>
    <s v="Aging Brain and Memory Clinic (ABMC)"/>
    <s v="Erin.Watson@sjhc.london.on.ca"/>
    <x v="1"/>
    <s v="Geriatric Ambulatory Access Team (GAAT)"/>
    <x v="3"/>
    <x v="3"/>
    <m/>
    <s v="Geriatric Outpatient Clinic"/>
    <m/>
    <m/>
    <m/>
    <m/>
    <n v="627"/>
    <n v="642"/>
    <n v="182"/>
    <n v="1"/>
    <n v="825"/>
    <x v="0"/>
    <m/>
    <m/>
    <s v="Weekdays;"/>
    <n v="300"/>
    <s v="GAAT requests on a monthly basis from medical secretary an estimated wait time from disposition of referral by GAAT to when they have a &quot;new&quot; clinic appointment time. Unclear of individual practices."/>
    <s v="550 Wellington Road, South"/>
    <x v="23"/>
    <x v="0"/>
    <x v="78"/>
    <m/>
    <m/>
    <m/>
    <m/>
    <x v="3"/>
    <m/>
    <m/>
    <m/>
    <m/>
    <m/>
    <s v="Chatham-Kent OHT;Elgin OHT;Grey-Bruce OHT;Huron Perth and Area OHT;Middlesex London OHT;Oxford OHT;Sarnia Lambton OHT;Windsor Essex OHT;"/>
    <s v="1950 hours per year (37.5 hours/week"/>
    <n v="0.1"/>
    <n v="1.5"/>
    <m/>
    <n v="0.08"/>
    <n v="3"/>
    <m/>
    <m/>
    <m/>
    <n v="0.16"/>
    <n v="0.17"/>
    <m/>
    <m/>
    <m/>
    <n v="0.5"/>
    <n v="0.16"/>
    <m/>
    <m/>
    <n v="1"/>
    <m/>
    <n v="0.08"/>
    <m/>
    <n v="0.08"/>
    <n v="0.08"/>
    <m/>
    <m/>
    <m/>
    <m/>
    <n v="6.91"/>
    <n v="2.3100000000000005"/>
    <n v="0"/>
    <s v="75% to &lt;100%"/>
    <s v="All of the above;"/>
    <x v="0"/>
    <m/>
    <x v="0"/>
    <m/>
    <s v="Not Applicable"/>
    <x v="0"/>
    <s v="English;"/>
    <x v="2"/>
    <s v="No, we do not track frailty status;"/>
    <m/>
    <x v="1"/>
    <s v="No, we do not track dementia stage;"/>
    <m/>
    <x v="1"/>
    <s v="No, we do not track depression scores;"/>
    <m/>
    <x v="0"/>
    <s v="No, we do not track anxiety scores;"/>
    <m/>
    <x v="0"/>
    <s v="No"/>
    <m/>
    <m/>
    <m/>
    <s v="Yes"/>
    <s v="grace.almoro@sjhc.london.on.ca"/>
    <m/>
    <n v="0"/>
    <n v="1"/>
  </r>
  <r>
    <n v="355"/>
    <d v="2026-07-27T10:03:36"/>
    <d v="2026-07-27T10:13:31"/>
    <s v="anonymous"/>
    <m/>
    <m/>
    <x v="0"/>
    <x v="72"/>
    <s v="7* 3 50 96 (AC Clinic Geriatric);"/>
    <x v="0"/>
    <m/>
    <s v="General Geriatric Clinics (3FM, Oxford, Gen Geri)"/>
    <s v="Erin.Watson@sjhc.london.on.ca"/>
    <x v="1"/>
    <s v="Geriatric Ambulatory Access Team (GAAT)"/>
    <x v="3"/>
    <x v="3"/>
    <m/>
    <s v="Geriatric Outpatient Clinic"/>
    <m/>
    <m/>
    <m/>
    <m/>
    <n v="908"/>
    <n v="910"/>
    <n v="281"/>
    <n v="21"/>
    <n v="1212"/>
    <x v="0"/>
    <m/>
    <m/>
    <s v="Weekdays;"/>
    <n v="276"/>
    <s v="GAAT requests on a monthly basis from medical secretary an estimated wait time from disposition of referral by GAAT to when they have a &quot;new&quot; clinic appointment time. Unclear of individual practices."/>
    <s v="550 Wellington Road, South"/>
    <x v="23"/>
    <x v="0"/>
    <x v="78"/>
    <m/>
    <m/>
    <m/>
    <m/>
    <x v="3"/>
    <m/>
    <m/>
    <m/>
    <m/>
    <m/>
    <s v="Chatham-Kent OHT;Elgin OHT;Grey-Bruce OHT;Huron Perth and Area OHT;Middlesex London OHT;Oxford OHT;Sarnia Lambton OHT;Windsor Essex OHT;"/>
    <s v="1950 hours per year (37.5 hours/week"/>
    <n v="0.3"/>
    <n v="2.2000000000000002"/>
    <m/>
    <n v="0.24"/>
    <n v="1"/>
    <m/>
    <m/>
    <n v="0.1"/>
    <n v="0.48"/>
    <n v="0.51"/>
    <m/>
    <m/>
    <m/>
    <n v="1.5"/>
    <n v="0.48"/>
    <m/>
    <m/>
    <n v="3"/>
    <m/>
    <n v="0.24"/>
    <n v="0.24"/>
    <n v="0.24"/>
    <n v="0.24"/>
    <m/>
    <m/>
    <m/>
    <m/>
    <n v="10.770000000000001"/>
    <n v="7.2700000000000005"/>
    <n v="0"/>
    <s v="75% to &lt;100%"/>
    <s v="All of the above;"/>
    <x v="0"/>
    <m/>
    <x v="0"/>
    <m/>
    <s v="Not Applicable"/>
    <x v="0"/>
    <s v="English;"/>
    <x v="2"/>
    <s v="No, we do not track frailty status;"/>
    <m/>
    <x v="1"/>
    <s v="No, we do not track dementia stage;"/>
    <m/>
    <x v="1"/>
    <s v="No, we do not track depression scores;"/>
    <m/>
    <x v="0"/>
    <s v="No, we do not track anxiety scores;"/>
    <m/>
    <x v="0"/>
    <s v="No"/>
    <m/>
    <m/>
    <m/>
    <s v="Yes"/>
    <s v="grace.almoro@sjhc.london.on.ca"/>
    <m/>
    <n v="0"/>
    <n v="1"/>
  </r>
  <r>
    <n v="356"/>
    <d v="2026-07-27T11:09:58"/>
    <d v="2026-07-27T11:20:52"/>
    <s v="anonymous"/>
    <m/>
    <m/>
    <x v="0"/>
    <x v="93"/>
    <s v="Self funded program (organization has opted to allocate general resources to seniors' programming);"/>
    <x v="0"/>
    <m/>
    <s v="Maitland Valley FHT Mint Memory Clinic"/>
    <s v="hwatson@mvmc.ca"/>
    <x v="0"/>
    <m/>
    <x v="20"/>
    <x v="5"/>
    <s v="Primary Care Based Memory Clinics (e.g. MINT)"/>
    <m/>
    <m/>
    <m/>
    <m/>
    <m/>
    <n v="100"/>
    <n v="109"/>
    <n v="5"/>
    <n v="0"/>
    <n v="114"/>
    <x v="0"/>
    <m/>
    <m/>
    <s v="Weekdays;"/>
    <n v="96"/>
    <m/>
    <s v="180 Cambria Road North"/>
    <x v="51"/>
    <x v="0"/>
    <x v="102"/>
    <s v="180 Cambria Road North"/>
    <s v="Goderich"/>
    <s v="N7A 4N8"/>
    <m/>
    <x v="3"/>
    <m/>
    <m/>
    <m/>
    <m/>
    <m/>
    <s v="Huron Perth and Area OHT;"/>
    <s v="2 days per month"/>
    <n v="0"/>
    <n v="4.4999999999999998E-2"/>
    <n v="0"/>
    <n v="0"/>
    <n v="0"/>
    <n v="0"/>
    <n v="0"/>
    <n v="4.4999999999999998E-2"/>
    <n v="0"/>
    <n v="0"/>
    <n v="0"/>
    <n v="0"/>
    <n v="0"/>
    <n v="0"/>
    <n v="0"/>
    <n v="0.13500000000000001"/>
    <n v="0"/>
    <n v="4.4999999999999998E-2"/>
    <n v="4.4999999999999998E-2"/>
    <n v="0.09"/>
    <n v="0"/>
    <n v="0"/>
    <n v="0"/>
    <m/>
    <m/>
    <m/>
    <m/>
    <n v="0.40500000000000003"/>
    <n v="0.22499999999999998"/>
    <m/>
    <s v="75% to &lt;100%"/>
    <s v="Emergency department;Primary Care Practitioner;"/>
    <x v="0"/>
    <m/>
    <x v="0"/>
    <m/>
    <m/>
    <x v="0"/>
    <s v="English;"/>
    <x v="2"/>
    <s v="No, we do not track frailty status;"/>
    <m/>
    <x v="1"/>
    <s v="No, we do not track dementia stage;"/>
    <m/>
    <x v="0"/>
    <s v="Yes, at all visits;"/>
    <s v="GDS"/>
    <x v="0"/>
    <s v="No, we do not track anxiety scores;"/>
    <m/>
    <x v="0"/>
    <s v="No"/>
    <m/>
    <m/>
    <m/>
    <s v="Yes"/>
    <s v="hwatson@mvmc.ca"/>
    <m/>
    <n v="0"/>
    <n v="1"/>
  </r>
  <r>
    <n v="357"/>
    <d v="2026-07-27T11:21:39"/>
    <d v="2026-07-27T11:26:14"/>
    <s v="anonymous"/>
    <m/>
    <m/>
    <x v="1"/>
    <x v="93"/>
    <s v="Self funded program (organization has opted to allocate general resources to seniors' programming);"/>
    <x v="0"/>
    <m/>
    <s v="Maitland Valley FHT Mint Memory Clinic"/>
    <s v="hwatson@mvmc.ca"/>
    <x v="0"/>
    <m/>
    <x v="20"/>
    <x v="5"/>
    <s v="Primary Care Based Memory Clinics (e.g. MINT)"/>
    <m/>
    <m/>
    <m/>
    <m/>
    <m/>
    <n v="104"/>
    <n v="106"/>
    <n v="0"/>
    <n v="0"/>
    <n v="106"/>
    <x v="0"/>
    <m/>
    <m/>
    <s v="Weekdays;"/>
    <n v="77"/>
    <m/>
    <s v="180 Cambria Road North"/>
    <x v="51"/>
    <x v="0"/>
    <x v="102"/>
    <m/>
    <m/>
    <m/>
    <m/>
    <x v="3"/>
    <m/>
    <m/>
    <m/>
    <m/>
    <m/>
    <s v="Huron Perth and Area OHT;"/>
    <s v="1 to 2 days per month"/>
    <n v="0"/>
    <n v="4.4999999999999998E-2"/>
    <n v="0"/>
    <n v="0"/>
    <n v="0"/>
    <n v="0"/>
    <n v="0"/>
    <n v="0.09"/>
    <n v="0"/>
    <n v="0"/>
    <n v="0"/>
    <n v="0"/>
    <n v="0"/>
    <n v="0"/>
    <n v="0"/>
    <n v="0.13500000000000001"/>
    <n v="0"/>
    <n v="0.09"/>
    <n v="0.09"/>
    <n v="0"/>
    <n v="0"/>
    <n v="0"/>
    <n v="0"/>
    <m/>
    <m/>
    <m/>
    <s v="0"/>
    <n v="0.44999999999999996"/>
    <n v="0.27"/>
    <n v="0.09"/>
    <s v="75% to &lt;100%"/>
    <s v="Emergency department;Primary Care Practitioner;"/>
    <x v="0"/>
    <m/>
    <x v="0"/>
    <m/>
    <m/>
    <x v="0"/>
    <s v="English;"/>
    <x v="2"/>
    <s v="No, we do not track frailty status;"/>
    <m/>
    <x v="1"/>
    <s v="No, we do not track dementia stage;"/>
    <m/>
    <x v="0"/>
    <s v="Yes, at all visits;"/>
    <s v="GDS"/>
    <x v="0"/>
    <s v="No, we do not track anxiety scores;"/>
    <m/>
    <x v="0"/>
    <s v="No"/>
    <m/>
    <m/>
    <m/>
    <s v="Yes"/>
    <s v="hwatson@mvmc.ca"/>
    <m/>
    <n v="0"/>
    <n v="1"/>
  </r>
  <r>
    <n v="358"/>
    <d v="2026-07-27T11:38:00"/>
    <d v="2026-07-27T11:54:46"/>
    <s v="anonymous"/>
    <m/>
    <m/>
    <x v="0"/>
    <x v="94"/>
    <s v="Unknown;"/>
    <x v="0"/>
    <m/>
    <s v="Osteoporosis &amp; Bone Disease Program - Outpatient Clinic"/>
    <s v="tajana.jokic@sjhc.london.on.ca"/>
    <x v="1"/>
    <s v="Centralized Intake (under Endocrinology at St. Joseph's Health Care London- St. Joseph's Hospital site)"/>
    <x v="36"/>
    <x v="3"/>
    <m/>
    <s v="Osteoporosis &amp; Bone Disease Program - Outpatient Clinic (joint clinic with Endocrinology and Geriatric Medicine)"/>
    <m/>
    <m/>
    <m/>
    <m/>
    <n v="380"/>
    <n v="353"/>
    <n v="62"/>
    <n v="46"/>
    <n v="461"/>
    <x v="0"/>
    <m/>
    <m/>
    <m/>
    <n v="305"/>
    <s v="305 is the MEDIAN wait time.  _x000a_Wait time for new patients from date of referral to first consult with a physician."/>
    <s v="268 Grosvenor St."/>
    <x v="23"/>
    <x v="0"/>
    <x v="103"/>
    <m/>
    <m/>
    <m/>
    <s v="Mailing address is: _x000a_St. Joseph's Health Care London_x000a_PO Box 5777, STN B_x000a_London, ON  N6A 4V2"/>
    <x v="3"/>
    <m/>
    <m/>
    <m/>
    <m/>
    <m/>
    <s v="Middlesex London OHT;"/>
    <m/>
    <m/>
    <m/>
    <m/>
    <m/>
    <m/>
    <m/>
    <m/>
    <m/>
    <m/>
    <m/>
    <m/>
    <m/>
    <m/>
    <m/>
    <m/>
    <m/>
    <m/>
    <m/>
    <m/>
    <m/>
    <m/>
    <m/>
    <m/>
    <m/>
    <m/>
    <m/>
    <s v="This is a joint clinic with Endocrinology &amp; Geriatric Medicine; there are 2 Geriatricians involved."/>
    <n v="0"/>
    <n v="0"/>
    <m/>
    <s v="75% to &lt;100%"/>
    <m/>
    <x v="2"/>
    <m/>
    <x v="2"/>
    <m/>
    <m/>
    <x v="1"/>
    <s v="English"/>
    <x v="0"/>
    <m/>
    <m/>
    <x v="2"/>
    <m/>
    <m/>
    <x v="2"/>
    <m/>
    <m/>
    <x v="1"/>
    <m/>
    <m/>
    <x v="1"/>
    <m/>
    <m/>
    <s v="The program statistics provided here represent the Geriatric Medicine portion of the Osteoporosis &amp; Bone Disease program's Outpatient Clinic; this is a joint clinic with Endocrinology and Geriatric Medicine at St. Joseph's Hospital (site-St. Joseph's Health Care London). "/>
    <m/>
    <s v="Yes"/>
    <s v="jody.glover@sjhc.london.on.ca"/>
    <m/>
    <n v="0"/>
    <n v="1"/>
  </r>
  <r>
    <n v="359"/>
    <d v="2026-07-27T11:54:50"/>
    <d v="2026-07-27T12:10:13"/>
    <s v="anonymous"/>
    <m/>
    <m/>
    <x v="1"/>
    <x v="94"/>
    <s v="unknown;"/>
    <x v="0"/>
    <m/>
    <s v="Osteoporosis &amp; Bone Disease Program - Outpatient Clinic"/>
    <s v="tajana.jokic@sjhc.london.on.ca"/>
    <x v="1"/>
    <s v="Centralized Intake (under Endocrinology at St. Joseph's Hospital - St. Joseph's Health Care London)"/>
    <x v="36"/>
    <x v="3"/>
    <m/>
    <s v="Osteoporosis &amp; Bone Disease Program - Outpatient Clinic (joint clinic with Endocrinology and Geriatric Medicine)"/>
    <m/>
    <m/>
    <m/>
    <m/>
    <n v="429"/>
    <n v="394"/>
    <n v="112"/>
    <n v="37"/>
    <n v="543"/>
    <x v="0"/>
    <m/>
    <m/>
    <m/>
    <n v="201"/>
    <s v="201 days represents MEDIAN wait time._x000a_Wait time for new patients from date of referral to first consult with a physician."/>
    <s v="268 Grosvenor St."/>
    <x v="23"/>
    <x v="0"/>
    <x v="103"/>
    <m/>
    <m/>
    <m/>
    <s v="Mailing address:_x000a_St. Joseph's Health Care London_x000a_PO Box 5777, STN B_x000a_London, ON  N6A 4V2"/>
    <x v="3"/>
    <m/>
    <m/>
    <m/>
    <m/>
    <m/>
    <s v="Middlesex London OHT;"/>
    <m/>
    <m/>
    <m/>
    <m/>
    <m/>
    <m/>
    <m/>
    <m/>
    <m/>
    <m/>
    <m/>
    <m/>
    <m/>
    <m/>
    <m/>
    <m/>
    <m/>
    <m/>
    <m/>
    <m/>
    <m/>
    <m/>
    <m/>
    <m/>
    <m/>
    <m/>
    <m/>
    <s v="This is a joint clinic with Endocrinology and Geriatric Medicine; there are 2 Geriatricians involved."/>
    <n v="0"/>
    <n v="0"/>
    <m/>
    <s v="75% to &lt;100%"/>
    <m/>
    <x v="2"/>
    <m/>
    <x v="2"/>
    <m/>
    <m/>
    <x v="1"/>
    <s v="English"/>
    <x v="0"/>
    <m/>
    <m/>
    <x v="2"/>
    <m/>
    <m/>
    <x v="2"/>
    <m/>
    <m/>
    <x v="1"/>
    <m/>
    <m/>
    <x v="1"/>
    <m/>
    <m/>
    <s v="The program statistics provided here represent the Geriatric Medicine portion of the Osteoporosis &amp; Bone Disease program's Outpatient Clinic; this is a joint clinic with Endocrinology and Geriatric Medicine at St. Joseph's Hospital (site-St. Joseph's Health Care London)."/>
    <m/>
    <s v="Yes"/>
    <s v="jody.glover@sjhc.london.on.ca"/>
    <m/>
    <n v="0"/>
    <n v="1"/>
  </r>
  <r>
    <n v="360"/>
    <d v="2026-07-27T13:03:43"/>
    <d v="2026-07-27T13:31:22"/>
    <s v="anonymous"/>
    <m/>
    <m/>
    <x v="0"/>
    <x v="95"/>
    <s v="LTC Acute Episodic- NPSTAT;"/>
    <x v="0"/>
    <m/>
    <s v="NPSTAT"/>
    <s v="jennifer.dalessio@thp.ca"/>
    <x v="0"/>
    <m/>
    <x v="2"/>
    <x v="2"/>
    <s v="N/A"/>
    <s v="NP STAT"/>
    <s v="Nurse-Led Outreach Teams (NLOTs)"/>
    <s v="NPSTAT"/>
    <s v="NPSTAT"/>
    <s v="NPSTAT"/>
    <n v="1343"/>
    <n v="6736"/>
    <n v="163"/>
    <n v="1539"/>
    <n v="8438"/>
    <x v="0"/>
    <m/>
    <m/>
    <s v="Weekday evenings;Saturdays;Sundays;Holidays;Weekdays 9am-9pm, weekends + holidays 10am-6pm;"/>
    <m/>
    <s v="We do not have appointments but we aim to service all acute calls that come in as reasonably possible. Our mandate for repatriation visit is within 24-72 hours"/>
    <s v="2200 Eglinton Ave W"/>
    <x v="52"/>
    <x v="0"/>
    <x v="104"/>
    <m/>
    <m/>
    <m/>
    <m/>
    <x v="2"/>
    <s v="Mississauga Health OHT;Connected Care Halton OHT;"/>
    <m/>
    <m/>
    <m/>
    <m/>
    <m/>
    <s v="1950 hours per year (37.5 hours/week"/>
    <n v="1"/>
    <n v="1"/>
    <n v="0"/>
    <n v="0"/>
    <n v="0"/>
    <n v="0"/>
    <n v="0"/>
    <n v="8"/>
    <n v="0"/>
    <n v="0"/>
    <n v="0"/>
    <n v="0"/>
    <n v="0"/>
    <n v="0"/>
    <n v="0"/>
    <n v="0"/>
    <n v="0"/>
    <n v="0"/>
    <n v="0"/>
    <n v="0"/>
    <n v="0"/>
    <n v="0"/>
    <n v="0"/>
    <m/>
    <m/>
    <m/>
    <s v="6 PT NP's to cover evenings and weekends"/>
    <n v="10"/>
    <n v="8"/>
    <n v="0"/>
    <s v="75% to &lt;100%"/>
    <s v="Emergency department;LTCH Staff (Clinical) + ED via repatriation to LTCH;"/>
    <x v="0"/>
    <s v="N/A"/>
    <x v="0"/>
    <s v="N/A"/>
    <s v="N/A"/>
    <x v="0"/>
    <s v="English;"/>
    <x v="2"/>
    <s v="No, we do not track frailty status;"/>
    <s v="Tracked via LTCH not via NPSTAT"/>
    <x v="1"/>
    <s v="No, we do not track dementia stage;"/>
    <s v="Tracked via LTCH not via NPSTAT"/>
    <x v="1"/>
    <s v="No, we do not track depression scores;"/>
    <s v="Tracked via LTCH not via NPSTAT"/>
    <x v="0"/>
    <s v="No, we do not track anxiety scores;"/>
    <m/>
    <x v="0"/>
    <s v="No"/>
    <m/>
    <s v="NPSTAT Program Overview: _x000a__x000a_A team of NPs providing services to 27 Long-Term Care Homes within Ontario Health Central Area with the mandate:_x000a_ _x000a_•To reduce unnecessary transfers to ER_x000a_•To facilitate earlier hospital discharges and decreased_x000a_hospital length of stay (LOS)_x000a_•To improve the quality and safety of transfer of care_x000a_between acute care and LTC_x000a_ _x000a_In addition to the above, NPSTAT provides IV therapy support to long-term care residents through services such as IV access, prescribed IV antibiotics, IV iron infusion, and PICC-line management. The service is delivered collaboratively with long-term care physicians, nursing staff and CANES/Spectrum Health Care and is intended to provide timely treatment in the resident’s home when clinically appropriate. By bringing specialized assessment and IV care into long-term care, NPSTAT supports resident comfort and continuity of care, promotes timely treatment in a familiar environment, and helps prevent avoidable emergency department transfers and hospital admissions."/>
    <m/>
    <s v="Yes"/>
    <s v="jennifer.dalessio@thp.ca"/>
    <m/>
    <n v="0"/>
    <n v="1"/>
  </r>
  <r>
    <n v="361"/>
    <d v="2026-07-27T10:17:46"/>
    <d v="2026-07-27T13:36:15"/>
    <s v="anonymous"/>
    <m/>
    <m/>
    <x v="0"/>
    <x v="72"/>
    <s v="7* 3 50 96 (AC Clinic Geriatric);"/>
    <x v="0"/>
    <m/>
    <s v="NP Clinic"/>
    <s v="Erin.Watson@sjhc.london.on.ca"/>
    <x v="1"/>
    <s v="Geriatric Ambulatory Access Team (GAAT)"/>
    <x v="3"/>
    <x v="3"/>
    <m/>
    <s v="Geriatric Outpatient Clinic"/>
    <m/>
    <m/>
    <m/>
    <m/>
    <n v="272"/>
    <n v="288"/>
    <n v="107"/>
    <n v="1"/>
    <n v="396"/>
    <x v="0"/>
    <m/>
    <m/>
    <s v="Weekdays;"/>
    <n v="120"/>
    <s v="GAAT requests on a monthly basis from medical secretary an estimated wait time from disposition of referral by GAAT to when they have a &quot;new&quot; clinic appointment time. Unclear of individual practices."/>
    <s v="550 Wellington Road, South"/>
    <x v="23"/>
    <x v="0"/>
    <x v="78"/>
    <m/>
    <m/>
    <m/>
    <m/>
    <x v="3"/>
    <m/>
    <m/>
    <m/>
    <m/>
    <m/>
    <s v="Chatham-Kent OHT;Elgin OHT;Grey-Bruce OHT;Huron Perth and Area OHT;Middlesex London OHT;Oxford OHT;Sarnia Lambton OHT;Windsor Essex OHT;"/>
    <s v="1950 hours per year (37.5 hours/week"/>
    <n v="0.1"/>
    <n v="0.5"/>
    <m/>
    <n v="0.08"/>
    <m/>
    <m/>
    <m/>
    <n v="1.8"/>
    <n v="0.16"/>
    <n v="0.17"/>
    <m/>
    <m/>
    <m/>
    <n v="0.5"/>
    <n v="0.16"/>
    <m/>
    <m/>
    <n v="1"/>
    <m/>
    <n v="0.08"/>
    <m/>
    <n v="0.08"/>
    <n v="0.08"/>
    <m/>
    <m/>
    <m/>
    <m/>
    <n v="4.7100000000000009"/>
    <n v="4.1100000000000003"/>
    <n v="0"/>
    <s v="75% to &lt;100%"/>
    <s v="All of the above;"/>
    <x v="0"/>
    <m/>
    <x v="0"/>
    <m/>
    <m/>
    <x v="0"/>
    <s v="English;"/>
    <x v="2"/>
    <s v="No, we do not track frailty status;"/>
    <m/>
    <x v="1"/>
    <s v="No, we do not track dementia stage;"/>
    <m/>
    <x v="1"/>
    <s v="No, we do not track depression scores;"/>
    <m/>
    <x v="0"/>
    <s v="No, we do not track anxiety scores;"/>
    <m/>
    <x v="0"/>
    <s v="No"/>
    <m/>
    <m/>
    <m/>
    <s v="Yes"/>
    <s v="grace.almoro@sjhc.london.on.ca"/>
    <m/>
    <n v="0"/>
    <n v="1"/>
  </r>
  <r>
    <n v="362"/>
    <d v="2026-07-27T13:22:22"/>
    <d v="2026-07-27T13:39:49"/>
    <s v="anonymous"/>
    <m/>
    <m/>
    <x v="0"/>
    <x v="96"/>
    <s v="unknown;"/>
    <x v="1"/>
    <m/>
    <s v="Rapids Family Health Team - MINT Memory Clinic"/>
    <s v="swebster@rapidsfhteam.ca"/>
    <x v="0"/>
    <m/>
    <x v="20"/>
    <x v="5"/>
    <s v="Primary Care Based Memory Clinics (e.g. MINT)"/>
    <m/>
    <m/>
    <m/>
    <m/>
    <m/>
    <n v="76"/>
    <m/>
    <m/>
    <m/>
    <n v="0"/>
    <x v="0"/>
    <m/>
    <m/>
    <s v="2 Wednesdays a month, 8am-4:30pm;"/>
    <m/>
    <m/>
    <s v="1150 Pontiac Dr., Suite 4"/>
    <x v="40"/>
    <x v="0"/>
    <x v="105"/>
    <m/>
    <m/>
    <m/>
    <s v="Main site"/>
    <x v="3"/>
    <m/>
    <m/>
    <m/>
    <m/>
    <m/>
    <s v="Sarnia Lambton OHT;"/>
    <m/>
    <m/>
    <m/>
    <m/>
    <m/>
    <m/>
    <m/>
    <m/>
    <m/>
    <n v="0.5"/>
    <m/>
    <m/>
    <m/>
    <n v="0.2"/>
    <m/>
    <m/>
    <m/>
    <m/>
    <n v="0.2"/>
    <n v="0.2"/>
    <n v="0.5"/>
    <m/>
    <m/>
    <m/>
    <m/>
    <m/>
    <n v="0.4"/>
    <s v=".2 Case Worker; .1 Counsellor; .1 Other"/>
    <n v="1.5999999999999999"/>
    <n v="2"/>
    <m/>
    <s v=""/>
    <m/>
    <x v="2"/>
    <m/>
    <x v="2"/>
    <m/>
    <m/>
    <x v="1"/>
    <s v="English"/>
    <x v="0"/>
    <m/>
    <m/>
    <x v="2"/>
    <m/>
    <m/>
    <x v="2"/>
    <m/>
    <m/>
    <x v="1"/>
    <m/>
    <m/>
    <x v="1"/>
    <m/>
    <m/>
    <m/>
    <m/>
    <s v="Yes"/>
    <s v="jody.glover@sjhc.london.on.ca"/>
    <m/>
    <n v="0"/>
    <n v="1"/>
  </r>
  <r>
    <n v="363"/>
    <d v="2026-07-27T13:31:52"/>
    <d v="2026-07-27T13:40:16"/>
    <s v="anonymous"/>
    <m/>
    <m/>
    <x v="1"/>
    <x v="95"/>
    <s v="LTC Acute Episodic- NPSTAT;"/>
    <x v="0"/>
    <m/>
    <s v="NPSTAT"/>
    <s v="jennifer.dalessio@thp.ca"/>
    <x v="0"/>
    <m/>
    <x v="2"/>
    <x v="2"/>
    <s v="NPSTAT"/>
    <s v="NPSTAT"/>
    <s v="Nurse-Led Outreach Teams (NLOTs)"/>
    <s v="NPSTAT"/>
    <s v="NPSTAT"/>
    <s v="NPSTAT"/>
    <n v="1193"/>
    <n v="5192"/>
    <n v="164"/>
    <n v="1138"/>
    <n v="6494"/>
    <x v="0"/>
    <m/>
    <m/>
    <s v="Weekdays;Weekday evenings;Saturdays;Sundays;Holidays;Weekdays 9am-9pm, weekends + holidays 10am-6pm;"/>
    <m/>
    <s v="We do not have appointments but we aim to service all acute calls that come in as reasonably possible. Our mandate for repatriation visit is within 24-72 hours"/>
    <s v="2200 Eglinton Ave W"/>
    <x v="52"/>
    <x v="0"/>
    <x v="104"/>
    <m/>
    <m/>
    <m/>
    <m/>
    <x v="2"/>
    <s v="Connected Care Halton OHT;Mississauga Health OHT;"/>
    <m/>
    <m/>
    <m/>
    <m/>
    <m/>
    <s v="1950 hours per year (37.5 hours/week"/>
    <n v="1"/>
    <n v="1"/>
    <m/>
    <m/>
    <m/>
    <m/>
    <m/>
    <n v="8"/>
    <m/>
    <m/>
    <m/>
    <m/>
    <m/>
    <m/>
    <m/>
    <m/>
    <m/>
    <m/>
    <m/>
    <m/>
    <m/>
    <m/>
    <m/>
    <m/>
    <m/>
    <m/>
    <s v="6 PT NP's to cover evenings and weekends"/>
    <n v="10"/>
    <n v="8"/>
    <m/>
    <s v="75% to &lt;100%"/>
    <s v="Emergency department;LTCH Staff (Clinical) + ED via repatriation to LTCH;"/>
    <x v="0"/>
    <m/>
    <x v="0"/>
    <m/>
    <m/>
    <x v="0"/>
    <s v="English;"/>
    <x v="2"/>
    <s v="No, we do not track frailty status;"/>
    <m/>
    <x v="1"/>
    <s v="No, we do not track dementia stage;"/>
    <m/>
    <x v="1"/>
    <s v="No, we do not track depression scores;"/>
    <m/>
    <x v="0"/>
    <s v="No, we do not track anxiety scores;"/>
    <m/>
    <x v="0"/>
    <s v="No"/>
    <m/>
    <s v="NPSTAT Program Overview: _x000a__x000a_A team of NPs providing services to 27 Long-Term Care Homes within Ontario Health Central Area with the mandate:_x000a_ _x000a_•To reduce unnecessary transfers to ER_x000a_•To facilitate earlier hospital discharges and decreased_x000a_hospital length of stay (LOS)_x000a_•To improve the quality and safety of transfer of care_x000a_between acute care and LTC_x000a_ _x000a_In addition to the above, NPSTAT provides IV therapy support to long-term care residents through services such as IV access, prescribed IV antibiotics, IV iron infusion, and PICC-line management. The service is delivered collaboratively with long-term care physicians, nursing staff and CANES/Spectrum Health Care and is intended to provide timely treatment in the resident’s home when clinically appropriate. By bringing specialized assessment and IV care into long-term care, NPSTAT supports resident comfort and continuity of care, promotes timely treatment in a familiar environment, and helps prevent avoidable emergency department transfers and hospital admissions."/>
    <m/>
    <s v="Yes"/>
    <s v="jennifer.dalessio@thp.ca"/>
    <m/>
    <n v="0"/>
    <n v="1"/>
  </r>
  <r>
    <n v="364"/>
    <d v="2026-07-27T13:36:27"/>
    <d v="2026-07-27T13:44:41"/>
    <s v="anonymous"/>
    <m/>
    <m/>
    <x v="0"/>
    <x v="72"/>
    <s v="7* 3 40 96 (AC Day/Night Care - Geriatric);"/>
    <x v="0"/>
    <m/>
    <s v="Geriatric Day Hospital"/>
    <s v="Erin.Watson@sjhc.london.on.ca"/>
    <x v="1"/>
    <s v="Geriatric Ambulatory Access Team (GAAT)"/>
    <x v="14"/>
    <x v="7"/>
    <m/>
    <s v="Geriatric Day Hospital"/>
    <m/>
    <m/>
    <m/>
    <m/>
    <n v="498"/>
    <n v="1090"/>
    <n v="0"/>
    <n v="0"/>
    <n v="1090"/>
    <x v="0"/>
    <m/>
    <m/>
    <s v="Weekdays;"/>
    <n v="60"/>
    <s v="GAAT requests on a monthly basis from clinical support clerk an estimated wait time from disposition of referral by GAAT to when they have a &quot;new&quot; clinic appointment time. Unclear of individual practices."/>
    <s v="550 Wellington Road, South"/>
    <x v="23"/>
    <x v="0"/>
    <x v="78"/>
    <m/>
    <m/>
    <m/>
    <m/>
    <x v="3"/>
    <m/>
    <m/>
    <m/>
    <m/>
    <m/>
    <s v="Chatham-Kent OHT;Elgin OHT;Grey-Bruce OHT;Huron Perth and Area OHT;Middlesex London OHT;Oxford OHT;Sarnia Lambton OHT;Windsor Essex OHT;"/>
    <s v="1950 hours per year (37.5 hours/week"/>
    <n v="0.1"/>
    <n v="0.9"/>
    <m/>
    <n v="0.08"/>
    <m/>
    <m/>
    <m/>
    <m/>
    <n v="0.16"/>
    <n v="0.17"/>
    <m/>
    <m/>
    <m/>
    <n v="0.5"/>
    <n v="0.16"/>
    <m/>
    <m/>
    <n v="1"/>
    <m/>
    <n v="0.08"/>
    <m/>
    <n v="0.08"/>
    <n v="0.08"/>
    <m/>
    <m/>
    <m/>
    <m/>
    <n v="3.31"/>
    <n v="2.3100000000000005"/>
    <n v="0"/>
    <s v="75% to &lt;100%"/>
    <s v="All of the above;"/>
    <x v="0"/>
    <m/>
    <x v="0"/>
    <m/>
    <s v="Not Applicable"/>
    <x v="0"/>
    <s v="English;"/>
    <x v="2"/>
    <s v="No, we do not track frailty status;"/>
    <m/>
    <x v="1"/>
    <s v="No, we do not track dementia stage;"/>
    <m/>
    <x v="1"/>
    <s v="No, we do not track depression scores;"/>
    <m/>
    <x v="0"/>
    <s v="No, we do not track anxiety scores;"/>
    <m/>
    <x v="0"/>
    <s v="No"/>
    <m/>
    <m/>
    <m/>
    <s v="Yes"/>
    <s v="grace.almoro@sjhc.london.on.ca"/>
    <m/>
    <n v="0"/>
    <n v="1"/>
  </r>
  <r>
    <n v="365"/>
    <d v="2026-07-27T13:39:51"/>
    <d v="2026-07-27T13:45:03"/>
    <s v="anonymous"/>
    <m/>
    <m/>
    <x v="1"/>
    <x v="96"/>
    <s v="Unknown;"/>
    <x v="1"/>
    <m/>
    <s v="Rapids Family Health Team - MINT Memory Clinic"/>
    <s v="swebster@rapidsfhteam.ca"/>
    <x v="0"/>
    <m/>
    <x v="20"/>
    <x v="5"/>
    <s v="Primary Care Based Memory Clinics (e.g. MINT)"/>
    <m/>
    <m/>
    <m/>
    <m/>
    <m/>
    <n v="75"/>
    <m/>
    <m/>
    <m/>
    <n v="0"/>
    <x v="0"/>
    <m/>
    <m/>
    <s v="2 Wednesdays a month, 8am-4:30pm;"/>
    <m/>
    <m/>
    <s v="1150 Pontiac Dr., Suite 4"/>
    <x v="40"/>
    <x v="0"/>
    <x v="105"/>
    <m/>
    <m/>
    <m/>
    <s v="Main site"/>
    <x v="3"/>
    <m/>
    <m/>
    <m/>
    <m/>
    <m/>
    <s v="Sarnia Lambton OHT;"/>
    <m/>
    <m/>
    <m/>
    <m/>
    <m/>
    <m/>
    <m/>
    <m/>
    <m/>
    <n v="0.5"/>
    <m/>
    <m/>
    <m/>
    <n v="0.2"/>
    <m/>
    <m/>
    <m/>
    <m/>
    <n v="0.2"/>
    <n v="0.2"/>
    <n v="0.5"/>
    <m/>
    <m/>
    <m/>
    <m/>
    <m/>
    <n v="0.4"/>
    <s v=".2 Case Worker; .1 Counsellor; .1 Other"/>
    <n v="1.5999999999999999"/>
    <n v="2"/>
    <m/>
    <s v=""/>
    <m/>
    <x v="2"/>
    <m/>
    <x v="2"/>
    <m/>
    <m/>
    <x v="1"/>
    <s v="English"/>
    <x v="0"/>
    <m/>
    <m/>
    <x v="2"/>
    <m/>
    <m/>
    <x v="2"/>
    <m/>
    <m/>
    <x v="1"/>
    <m/>
    <m/>
    <x v="1"/>
    <m/>
    <m/>
    <m/>
    <m/>
    <s v="Yes"/>
    <s v="jody.glover@sjhc.london.on.ca"/>
    <m/>
    <n v="0"/>
    <n v="1"/>
  </r>
  <r>
    <n v="366"/>
    <d v="2026-07-27T14:11:18"/>
    <d v="2026-07-27T14:24:42"/>
    <s v="anonymous"/>
    <m/>
    <m/>
    <x v="0"/>
    <x v="97"/>
    <s v="Unknown;"/>
    <x v="0"/>
    <m/>
    <s v="Behaviour Support Transitional Unit - Long Term Care"/>
    <s v="mary.boutros@berkshirecarecentre.ca"/>
    <x v="1"/>
    <s v="access to care managed by Ontario Health atHome"/>
    <x v="31"/>
    <x v="2"/>
    <m/>
    <m/>
    <s v="Behavioural Support Transition Unit"/>
    <m/>
    <m/>
    <m/>
    <m/>
    <m/>
    <m/>
    <m/>
    <n v="0"/>
    <x v="1"/>
    <m/>
    <m/>
    <m/>
    <m/>
    <m/>
    <s v="350 Dougall Ave."/>
    <x v="26"/>
    <x v="0"/>
    <x v="106"/>
    <m/>
    <m/>
    <m/>
    <m/>
    <x v="3"/>
    <m/>
    <m/>
    <m/>
    <m/>
    <m/>
    <s v="located in Windsor Essex OHT, but is a specialized resource covering multiple OHTs.;"/>
    <m/>
    <m/>
    <m/>
    <m/>
    <m/>
    <m/>
    <m/>
    <m/>
    <m/>
    <m/>
    <m/>
    <m/>
    <m/>
    <m/>
    <m/>
    <m/>
    <m/>
    <m/>
    <m/>
    <m/>
    <m/>
    <m/>
    <m/>
    <m/>
    <m/>
    <m/>
    <m/>
    <s v="We have increased staffing levels to support our BSTU residents which includes 4 PSWs on days and evenings, and 3 PSWs at night. Dedicated RPNs on each shift and a Behaviour Support RN."/>
    <n v="0"/>
    <n v="0"/>
    <m/>
    <s v=""/>
    <m/>
    <x v="2"/>
    <m/>
    <x v="2"/>
    <m/>
    <m/>
    <x v="1"/>
    <s v="English"/>
    <x v="0"/>
    <m/>
    <m/>
    <x v="2"/>
    <m/>
    <m/>
    <x v="2"/>
    <m/>
    <m/>
    <x v="1"/>
    <m/>
    <m/>
    <x v="1"/>
    <m/>
    <m/>
    <m/>
    <m/>
    <s v="Yes"/>
    <s v="jody.glover@sjhc.london.on.ca"/>
    <m/>
    <n v="0"/>
    <n v="1"/>
  </r>
  <r>
    <n v="367"/>
    <d v="2026-07-27T14:24:44"/>
    <d v="2026-07-27T14:31:45"/>
    <s v="anonymous"/>
    <m/>
    <m/>
    <x v="1"/>
    <x v="97"/>
    <s v="Unknown;"/>
    <x v="0"/>
    <m/>
    <s v="Behaviour Support Transitional Unit - Long Term Care"/>
    <s v="mary.boutros@berkshirecarecentre.ca"/>
    <x v="1"/>
    <s v="access is managed by Ontario Health atHome"/>
    <x v="31"/>
    <x v="2"/>
    <m/>
    <m/>
    <s v="Behavioural Support Transition Unit"/>
    <m/>
    <m/>
    <m/>
    <m/>
    <m/>
    <m/>
    <m/>
    <n v="0"/>
    <x v="1"/>
    <m/>
    <m/>
    <m/>
    <m/>
    <m/>
    <s v="350 Dougall Ave."/>
    <x v="26"/>
    <x v="0"/>
    <x v="106"/>
    <m/>
    <m/>
    <m/>
    <m/>
    <x v="3"/>
    <m/>
    <m/>
    <m/>
    <m/>
    <m/>
    <s v="located in area of Windsor Essex OHT; BSTU is a specialized resource serving  many OHTs;"/>
    <m/>
    <m/>
    <m/>
    <m/>
    <m/>
    <m/>
    <m/>
    <m/>
    <m/>
    <m/>
    <m/>
    <m/>
    <m/>
    <m/>
    <m/>
    <m/>
    <m/>
    <m/>
    <m/>
    <m/>
    <m/>
    <m/>
    <m/>
    <m/>
    <m/>
    <m/>
    <m/>
    <s v="We have increased staffing levels to support our BSTU residents which includes 4 PSWs on days and evenings, and 3 PSWs at night. Dedicated RPNs on each shift and a Behaviour Support RN."/>
    <n v="0"/>
    <n v="0"/>
    <m/>
    <s v=""/>
    <m/>
    <x v="2"/>
    <m/>
    <x v="2"/>
    <m/>
    <m/>
    <x v="1"/>
    <s v="English"/>
    <x v="0"/>
    <m/>
    <m/>
    <x v="2"/>
    <m/>
    <m/>
    <x v="2"/>
    <m/>
    <m/>
    <x v="1"/>
    <m/>
    <m/>
    <x v="1"/>
    <m/>
    <m/>
    <m/>
    <m/>
    <s v="Yes"/>
    <s v="jody.glover@sjhc.london.on.ca"/>
    <m/>
    <n v="0"/>
    <n v="1"/>
  </r>
  <r>
    <n v="368"/>
    <d v="2026-07-27T14:33:56"/>
    <d v="2026-07-27T14:52:25"/>
    <s v="anonymous"/>
    <m/>
    <m/>
    <x v="1"/>
    <x v="72"/>
    <s v="7* 3 40 96 (AC Day/Night Care - Geriatric);"/>
    <x v="0"/>
    <m/>
    <s v="Geriatric Outreach"/>
    <s v="krista.harloff@sjhc.london.on.ca"/>
    <x v="1"/>
    <s v="Coordinated Access Team"/>
    <x v="7"/>
    <x v="8"/>
    <m/>
    <s v="Geriatric Psychiatry Outreach Team"/>
    <m/>
    <m/>
    <m/>
    <m/>
    <n v="616"/>
    <n v="485"/>
    <n v="698"/>
    <n v="7"/>
    <n v="1190"/>
    <x v="0"/>
    <m/>
    <m/>
    <s v="Weekdays;"/>
    <m/>
    <m/>
    <s v="550 Wellington Road, South"/>
    <x v="23"/>
    <x v="0"/>
    <x v="78"/>
    <m/>
    <m/>
    <m/>
    <m/>
    <x v="3"/>
    <m/>
    <m/>
    <m/>
    <m/>
    <m/>
    <s v="Middlesex London OHT;"/>
    <s v="1950 hours per year (37.5 hours/week"/>
    <n v="0.2"/>
    <n v="0.5"/>
    <m/>
    <m/>
    <m/>
    <n v="0.2"/>
    <m/>
    <m/>
    <m/>
    <m/>
    <m/>
    <m/>
    <m/>
    <m/>
    <m/>
    <m/>
    <m/>
    <n v="5"/>
    <m/>
    <m/>
    <m/>
    <m/>
    <m/>
    <m/>
    <m/>
    <m/>
    <m/>
    <n v="5.9"/>
    <n v="5"/>
    <n v="0"/>
    <s v="100%"/>
    <s v="Primary Care Practitioner;Emergency department;Geriatric Psychiatry Inpatient Unit;Community organization;"/>
    <x v="1"/>
    <m/>
    <x v="1"/>
    <m/>
    <s v="Indigenous Care Pathway"/>
    <x v="1"/>
    <s v="English;"/>
    <x v="1"/>
    <s v="Yes, at triage;"/>
    <m/>
    <x v="0"/>
    <s v="Yes, at triage;Yes, at initial visit;"/>
    <s v="MOCCA; Cognitive Difficulty Scale; Cornell; BPSD"/>
    <x v="0"/>
    <s v="Yes, at triage;Yes, at initial visit;Yes, at follow-up;Yes, at all visits;"/>
    <s v="PHQ-9; "/>
    <x v="2"/>
    <s v="Yes, at triage;Yes, at initial visit;Yes, at follow-up;Yes, at all visits;"/>
    <s v="GAD-7"/>
    <x v="2"/>
    <s v="Yes"/>
    <s v="Global Survey"/>
    <m/>
    <m/>
    <s v="Yes"/>
    <s v="marayann.linley@sjhc.london.on.ca"/>
    <m/>
    <n v="0"/>
    <n v="1"/>
  </r>
  <r>
    <n v="369"/>
    <d v="2026-07-27T13:44:48"/>
    <d v="2026-07-27T15:15:29"/>
    <s v="anonymous"/>
    <m/>
    <m/>
    <x v="0"/>
    <x v="72"/>
    <s v="Other;"/>
    <x v="0"/>
    <m/>
    <s v="Physical Management Program"/>
    <s v="Erin.Watson@sjhc.london.on.ca"/>
    <x v="1"/>
    <s v="Geriatric Ambulatory Access Team (GAAT)"/>
    <x v="40"/>
    <x v="3"/>
    <m/>
    <s v="Older Adult Population Health/Focused Program "/>
    <m/>
    <m/>
    <m/>
    <m/>
    <n v="58"/>
    <n v="1090"/>
    <n v="0"/>
    <n v="0"/>
    <n v="1090"/>
    <x v="0"/>
    <m/>
    <m/>
    <s v="Weekdays;"/>
    <m/>
    <m/>
    <s v="550 Wellington Road, South"/>
    <x v="23"/>
    <x v="0"/>
    <x v="78"/>
    <m/>
    <m/>
    <m/>
    <m/>
    <x v="3"/>
    <m/>
    <m/>
    <m/>
    <m/>
    <m/>
    <s v="Chatham-Kent OHT;Elgin OHT;Grey-Bruce OHT;Huron Perth and Area OHT;Middlesex London OHT;Oxford OHT;Sarnia Lambton OHT;Windsor Essex OHT;"/>
    <s v="1950 hours per year (37.5 hours/week"/>
    <n v="0.1"/>
    <n v="0.1"/>
    <m/>
    <m/>
    <m/>
    <m/>
    <m/>
    <m/>
    <m/>
    <m/>
    <m/>
    <m/>
    <m/>
    <m/>
    <n v="0.2"/>
    <m/>
    <m/>
    <m/>
    <m/>
    <m/>
    <m/>
    <m/>
    <m/>
    <m/>
    <m/>
    <m/>
    <m/>
    <n v="0.4"/>
    <n v="0.2"/>
    <n v="0"/>
    <s v="75% to &lt;100%"/>
    <s v="All of the above;"/>
    <x v="0"/>
    <m/>
    <x v="0"/>
    <m/>
    <m/>
    <x v="0"/>
    <s v="English;"/>
    <x v="2"/>
    <s v="No, we do not track frailty status;"/>
    <m/>
    <x v="1"/>
    <s v="No, we do not track dementia stage;"/>
    <m/>
    <x v="1"/>
    <s v="No, we do not track depression scores;"/>
    <m/>
    <x v="0"/>
    <s v="No, we do not track anxiety scores;"/>
    <m/>
    <x v="0"/>
    <s v="No"/>
    <m/>
    <m/>
    <m/>
    <s v="Yes"/>
    <s v="grace.almoro@sjh.london.on.ca"/>
    <m/>
    <n v="0"/>
    <n v="1"/>
  </r>
  <r>
    <n v="370"/>
    <d v="2026-07-27T14:55:17"/>
    <d v="2026-07-27T15:18:37"/>
    <s v="anonymous"/>
    <m/>
    <m/>
    <x v="1"/>
    <x v="72"/>
    <s v="7* 2 76 95 96 (IP Mental Health - LT Geriatrics);"/>
    <x v="0"/>
    <m/>
    <s v="Geriatric Psychiatry Inpatient Unit"/>
    <s v="david.allen@sjhc.london.on.ca"/>
    <x v="1"/>
    <s v="Coordinated Access Team"/>
    <x v="41"/>
    <x v="1"/>
    <m/>
    <m/>
    <m/>
    <m/>
    <m/>
    <s v="Tertiary Non-Dementia Geriatric Psychiatry Units"/>
    <m/>
    <m/>
    <m/>
    <m/>
    <n v="0"/>
    <x v="1"/>
    <s v="24"/>
    <s v="91.5"/>
    <s v="All of the above (e.g. a service operating 24/7);"/>
    <m/>
    <m/>
    <s v="550 Wellington Road, South"/>
    <x v="23"/>
    <x v="0"/>
    <x v="78"/>
    <m/>
    <m/>
    <m/>
    <m/>
    <x v="3"/>
    <m/>
    <m/>
    <m/>
    <m/>
    <m/>
    <s v="Middlesex London OHT;"/>
    <s v="1950 hours per year (37.5 hours/week"/>
    <n v="0.5"/>
    <n v="1"/>
    <m/>
    <n v="1"/>
    <m/>
    <n v="1"/>
    <m/>
    <m/>
    <n v="1"/>
    <m/>
    <m/>
    <n v="5"/>
    <n v="0.5"/>
    <n v="0.2"/>
    <m/>
    <m/>
    <n v="0.5"/>
    <n v="8"/>
    <n v="9.5"/>
    <n v="1"/>
    <m/>
    <n v="0.2"/>
    <n v="1"/>
    <m/>
    <m/>
    <m/>
    <m/>
    <n v="30.4"/>
    <n v="27.9"/>
    <n v="0"/>
    <s v="100%"/>
    <s v="Emergency department;acute schedule 1 hospitals;"/>
    <x v="1"/>
    <m/>
    <x v="1"/>
    <m/>
    <m/>
    <x v="1"/>
    <s v="English;translation services for all languages;"/>
    <x v="2"/>
    <s v="No, we do not track frailty status;"/>
    <m/>
    <x v="0"/>
    <s v="Yes, at triage;"/>
    <s v="MOCCA"/>
    <x v="1"/>
    <s v="No, we do not track depression scores;"/>
    <m/>
    <x v="0"/>
    <s v="No, we do not track anxiety scores;"/>
    <m/>
    <x v="2"/>
    <s v="Yes"/>
    <m/>
    <m/>
    <m/>
    <s v="Yes"/>
    <s v="maryann.linley@sjhc.london.on.ca"/>
    <m/>
    <n v="0"/>
    <n v="1"/>
  </r>
  <r>
    <n v="371"/>
    <d v="2026-07-27T15:18:45"/>
    <d v="2026-07-27T15:26:14"/>
    <s v="anonymous"/>
    <m/>
    <m/>
    <x v="1"/>
    <x v="72"/>
    <s v="7* 2 76 95 96 (IP Mental Health - LT Geriatrics);"/>
    <x v="0"/>
    <m/>
    <s v="Inpatient Geriatric Psychiatry"/>
    <s v="david.allen@sjhc.london.on.ca"/>
    <x v="1"/>
    <s v="Coordinated Access Team"/>
    <x v="1"/>
    <x v="1"/>
    <m/>
    <m/>
    <m/>
    <m/>
    <m/>
    <s v="Tertiary Dementia Specialty Units"/>
    <m/>
    <m/>
    <m/>
    <m/>
    <n v="0"/>
    <x v="1"/>
    <s v="18"/>
    <s v="78.7"/>
    <s v="All of the above (e.g. a service operating 24/7);"/>
    <m/>
    <m/>
    <s v="550 Wellington Road, South"/>
    <x v="23"/>
    <x v="0"/>
    <x v="78"/>
    <m/>
    <m/>
    <m/>
    <m/>
    <x v="3"/>
    <m/>
    <m/>
    <m/>
    <m/>
    <m/>
    <s v="Middlesex London OHT;"/>
    <s v="1950 hours per year (37.5 hours/week"/>
    <n v="0.5"/>
    <n v="1.5"/>
    <n v="1"/>
    <n v="1"/>
    <m/>
    <n v="0.2"/>
    <m/>
    <m/>
    <n v="1"/>
    <m/>
    <m/>
    <n v="5"/>
    <n v="0.5"/>
    <n v="0.2"/>
    <m/>
    <m/>
    <m/>
    <n v="6"/>
    <n v="11.5"/>
    <n v="1"/>
    <m/>
    <n v="0.2"/>
    <n v="1"/>
    <m/>
    <m/>
    <m/>
    <s v="Advanced Behaviour Analyst"/>
    <n v="30.599999999999998"/>
    <n v="27.4"/>
    <n v="0"/>
    <s v="100%"/>
    <s v="Emergency department;acute schedule 1 hospital;"/>
    <x v="1"/>
    <m/>
    <x v="1"/>
    <m/>
    <m/>
    <x v="1"/>
    <s v="English;all through translation services;"/>
    <x v="2"/>
    <s v="No, we do not track frailty status;"/>
    <m/>
    <x v="0"/>
    <s v="Yes, at triage;"/>
    <s v="MOCCA"/>
    <x v="1"/>
    <s v="No, we do not track depression scores;"/>
    <m/>
    <x v="0"/>
    <s v="No, we do not track anxiety scores;"/>
    <m/>
    <x v="2"/>
    <s v="Yes"/>
    <m/>
    <m/>
    <m/>
    <s v="Yes"/>
    <s v="maryann.linley@sjhc.london.on.ca"/>
    <m/>
    <n v="0"/>
    <n v="1"/>
  </r>
  <r>
    <n v="372"/>
    <d v="2026-07-27T15:15:44"/>
    <d v="2026-07-27T15:27:21"/>
    <s v="anonymous"/>
    <m/>
    <m/>
    <x v="0"/>
    <x v="72"/>
    <s v="7* 5 20 96 (COM Day Care - Region Geriatric);"/>
    <x v="0"/>
    <m/>
    <s v="RGP Outreach"/>
    <s v="Erin.Watson@sjhc.london.on.ca"/>
    <x v="1"/>
    <s v="Geriatric Ambulatory Access Team (GAAT)"/>
    <x v="9"/>
    <x v="3"/>
    <m/>
    <s v="Geriatric Outreach Team"/>
    <m/>
    <m/>
    <m/>
    <m/>
    <n v="374"/>
    <n v="944"/>
    <n v="957"/>
    <n v="14"/>
    <n v="1915"/>
    <x v="0"/>
    <m/>
    <m/>
    <s v="Weekdays;"/>
    <n v="30"/>
    <s v="GAAT requests on a monthly basis from clinical support clerk an estimated wait time from disposition of referral by GAAT to when they have a &quot;new&quot; clinic appointment time. Unclear of individual practices."/>
    <s v="550 Wellington Road, South"/>
    <x v="23"/>
    <x v="0"/>
    <x v="78"/>
    <m/>
    <m/>
    <m/>
    <m/>
    <x v="3"/>
    <m/>
    <m/>
    <m/>
    <m/>
    <m/>
    <s v="Middlesex London OHT;"/>
    <s v="1950 hours per year (37.5 hours/week"/>
    <n v="0.25"/>
    <n v="0.5"/>
    <m/>
    <m/>
    <n v="0.2"/>
    <m/>
    <m/>
    <m/>
    <n v="1"/>
    <m/>
    <m/>
    <m/>
    <m/>
    <n v="0.8"/>
    <m/>
    <m/>
    <m/>
    <n v="2"/>
    <n v="1"/>
    <n v="1"/>
    <m/>
    <m/>
    <m/>
    <m/>
    <m/>
    <m/>
    <m/>
    <n v="6.75"/>
    <n v="5.8"/>
    <n v="0"/>
    <s v="75% to &lt;100%"/>
    <s v="All of the above;"/>
    <x v="0"/>
    <m/>
    <x v="2"/>
    <m/>
    <m/>
    <x v="1"/>
    <s v="English;"/>
    <x v="0"/>
    <m/>
    <m/>
    <x v="2"/>
    <m/>
    <m/>
    <x v="2"/>
    <m/>
    <m/>
    <x v="1"/>
    <m/>
    <m/>
    <x v="1"/>
    <m/>
    <m/>
    <m/>
    <m/>
    <s v="Yes"/>
    <s v="grace.almoro@sjhc.london.on.ca"/>
    <m/>
    <n v="0"/>
    <n v="1"/>
  </r>
  <r>
    <n v="373"/>
    <d v="2026-07-27T14:20:08"/>
    <d v="2026-07-27T15:42:36"/>
    <s v="anonymous"/>
    <m/>
    <m/>
    <x v="0"/>
    <x v="98"/>
    <s v="Funded partially from hospital and RGP (Regional Geriatric Program of Toronto);"/>
    <x v="1"/>
    <s v="Sunnybrook Specialized Geriatric Services"/>
    <s v="Specialized Geriatric Services"/>
    <s v="Sonia.Nobleza@sunnybrook.ca"/>
    <x v="1"/>
    <s v="GeriPORT - Coordinated Access Office of Regional Geriatric Program of Toronto"/>
    <x v="3"/>
    <x v="3"/>
    <m/>
    <s v="Geriatric Outpatient Clinic"/>
    <m/>
    <m/>
    <m/>
    <m/>
    <m/>
    <n v="723"/>
    <n v="274"/>
    <n v="90"/>
    <n v="1087"/>
    <x v="0"/>
    <m/>
    <m/>
    <s v="Weekdays;"/>
    <n v="284"/>
    <m/>
    <s v="2075 Bayview Avenue"/>
    <x v="7"/>
    <x v="0"/>
    <x v="17"/>
    <m/>
    <m/>
    <m/>
    <m/>
    <x v="1"/>
    <m/>
    <m/>
    <m/>
    <m/>
    <s v="North Toronto OHT;"/>
    <m/>
    <s v="1950 hours per year (37.5 hours/week"/>
    <n v="1"/>
    <n v="2.8"/>
    <n v="0"/>
    <n v="0"/>
    <n v="5.5"/>
    <n v="0"/>
    <n v="0"/>
    <n v="0"/>
    <n v="0"/>
    <n v="0"/>
    <n v="0"/>
    <n v="0"/>
    <n v="0"/>
    <n v="0"/>
    <n v="0"/>
    <n v="0"/>
    <n v="0"/>
    <n v="0"/>
    <n v="0"/>
    <n v="0"/>
    <n v="0"/>
    <n v="0"/>
    <n v="0"/>
    <m/>
    <m/>
    <n v="1"/>
    <s v="Program Assistant - 1.0"/>
    <n v="9.3000000000000007"/>
    <n v="1"/>
    <n v="0"/>
    <s v="75% to &lt;100%"/>
    <s v="Caregiver;Emergency department;Primary Care Practitioner;"/>
    <x v="1"/>
    <s v="1. PGLO Patient Experience Survey_x000a_2. Sunnybrook Outpatient Digital Patient Experience Survey - emailed to patient post clinic care app."/>
    <x v="0"/>
    <m/>
    <s v="Our program does not provide any culturally specific types of services."/>
    <x v="1"/>
    <s v="English;"/>
    <x v="2"/>
    <s v="No, we do not track frailty status;"/>
    <m/>
    <x v="1"/>
    <s v="No, we do not track dementia stage;"/>
    <m/>
    <x v="1"/>
    <s v="No, we do not track depression scores;"/>
    <m/>
    <x v="0"/>
    <s v="No, we do not track anxiety scores;"/>
    <m/>
    <x v="2"/>
    <s v="Yes"/>
    <s v="Paper survey"/>
    <m/>
    <m/>
    <s v="Yes"/>
    <s v="Arun.Antony@sunnybrook.ca"/>
    <m/>
    <n v="0"/>
    <n v="1"/>
  </r>
  <r>
    <n v="374"/>
    <d v="2026-07-27T11:10:18"/>
    <d v="2026-07-27T16:08:57"/>
    <s v="anonymous"/>
    <m/>
    <m/>
    <x v="1"/>
    <x v="64"/>
    <s v="7* 3 40 96 (AC Day/Night Care - Geriatric);"/>
    <x v="0"/>
    <m/>
    <s v="Specialized Geriatric Services - Inpatient Geriatric Consult Service"/>
    <s v="aross@bluewaterhealth.ca"/>
    <x v="0"/>
    <m/>
    <x v="11"/>
    <x v="1"/>
    <m/>
    <m/>
    <m/>
    <m/>
    <s v="Inpatient Geriatric Medicine Consult Service"/>
    <s v="Inpatient Geriatric Consult Service (provide services to both acute and post-acute units within the hospital)"/>
    <n v="211"/>
    <m/>
    <m/>
    <m/>
    <n v="0"/>
    <x v="0"/>
    <m/>
    <m/>
    <s v="Weekdays;"/>
    <n v="3"/>
    <s v="Number above is not actual wait time.  Wait time is not tracked consistently.  The SGS team aims to complete inpatient consults within 48 hours however may be as much as 72 hours due to a long weekend.  Generally, inpatient consult referrals are seen within 24-48 hours."/>
    <s v="89 Norman Street"/>
    <x v="40"/>
    <x v="0"/>
    <x v="70"/>
    <m/>
    <m/>
    <m/>
    <m/>
    <x v="3"/>
    <m/>
    <m/>
    <m/>
    <m/>
    <m/>
    <s v="Sarnia Lambton OHT;"/>
    <s v="1950 hours per year (37.5 hours/week"/>
    <m/>
    <n v="0.8"/>
    <n v="0"/>
    <n v="0"/>
    <n v="1"/>
    <n v="0"/>
    <n v="0"/>
    <n v="1"/>
    <n v="0"/>
    <n v="0"/>
    <n v="0"/>
    <n v="0"/>
    <n v="0"/>
    <n v="0"/>
    <n v="0"/>
    <n v="0"/>
    <n v="0"/>
    <n v="0"/>
    <n v="0"/>
    <n v="0"/>
    <n v="0"/>
    <n v="0"/>
    <n v="0"/>
    <m/>
    <m/>
    <m/>
    <m/>
    <n v="2.8"/>
    <n v="1"/>
    <n v="0"/>
    <s v="75% to &lt;100%"/>
    <s v="Inpatient hospital units;"/>
    <x v="0"/>
    <m/>
    <x v="0"/>
    <m/>
    <m/>
    <x v="0"/>
    <s v="English;"/>
    <x v="2"/>
    <s v="No, we do not track frailty status;"/>
    <m/>
    <x v="1"/>
    <s v="No, we do not track dementia stage;"/>
    <m/>
    <x v="1"/>
    <s v="No, we do not track depression scores;"/>
    <m/>
    <x v="0"/>
    <s v="No, we do not track anxiety scores;"/>
    <m/>
    <x v="0"/>
    <s v="No"/>
    <m/>
    <s v="The Specialized Geriatric Services - Inpatient Geriatric Consult Service is part of the Specialized Geriatric Services program at Bluewater Health.  Together a Geriatrician and Nurse Practitioner respond to inpatient referrals for geriatric consultation through the Bluewater Health, Health Information System (Oracle).  Referrals for consultation are received from across the hospital both acute and post-acute units.   While the program does not formally &quot;track&quot; outcome measures with patients, both the Geriatrician and NP complete outcome measures as appropriate with individual patients.  Measures include; Clinical Frailty Scale, Global Deterioration Scale or FAST (Functional Assessment Staging Test), Geriatric Depression Scale or the PHQ9 and the GAD 7 or RAID."/>
    <m/>
    <s v="Yes"/>
    <s v="pgilmore@bluewaterhealth.ca"/>
    <m/>
    <n v="0"/>
    <n v="1"/>
  </r>
  <r>
    <n v="375"/>
    <d v="2026-07-27T12:03:48"/>
    <d v="2026-07-27T16:14:29"/>
    <s v="anonymous"/>
    <m/>
    <m/>
    <x v="1"/>
    <x v="64"/>
    <s v="7* 3 40 96 (AC Day/Night Care - Geriatric);"/>
    <x v="0"/>
    <m/>
    <s v="Specialized Geriatric Services - Geriatric Outpatient Clinic"/>
    <s v="aross@bluewaterhealth.ca"/>
    <x v="0"/>
    <m/>
    <x v="3"/>
    <x v="3"/>
    <m/>
    <s v="Geriatric Outpatient Clinic"/>
    <m/>
    <m/>
    <m/>
    <m/>
    <n v="445"/>
    <n v="445"/>
    <n v="268"/>
    <n v="0"/>
    <n v="713"/>
    <x v="0"/>
    <m/>
    <m/>
    <s v="Weekdays;"/>
    <n v="487"/>
    <s v="Estimated wait time for the Geriatric Outpatient Clinic is 14-16 months with Geriatrician.  For Memory Clinic patients are seen by Nurse Practitioner and the wait for the Memory Clinic is 12-13 months as NP only does Memory Clinic on Fridays."/>
    <s v="89 Norman Street"/>
    <x v="40"/>
    <x v="0"/>
    <x v="70"/>
    <m/>
    <m/>
    <m/>
    <m/>
    <x v="3"/>
    <m/>
    <m/>
    <m/>
    <m/>
    <m/>
    <s v="Sarnia Lambton OHT;"/>
    <s v="1950 hours per year (37.5 hours/week"/>
    <m/>
    <n v="0.8"/>
    <n v="0"/>
    <n v="0"/>
    <n v="1"/>
    <m/>
    <m/>
    <n v="1"/>
    <n v="0"/>
    <n v="0"/>
    <n v="0"/>
    <n v="0"/>
    <n v="0"/>
    <n v="0"/>
    <n v="0"/>
    <n v="0"/>
    <n v="0"/>
    <n v="0"/>
    <n v="0"/>
    <n v="0"/>
    <n v="0"/>
    <n v="0"/>
    <n v="0"/>
    <m/>
    <m/>
    <m/>
    <m/>
    <n v="2.8"/>
    <n v="1"/>
    <n v="0"/>
    <s v="75% to &lt;100%"/>
    <s v="Primary Care Practitioner;Follow up from hospital;Primary Care Network;Emergency department;"/>
    <x v="0"/>
    <m/>
    <x v="0"/>
    <m/>
    <m/>
    <x v="0"/>
    <s v="English;"/>
    <x v="2"/>
    <s v="No, we do not track frailty status;"/>
    <m/>
    <x v="1"/>
    <s v="No, we do not track dementia stage;"/>
    <m/>
    <x v="1"/>
    <s v="No, we do not track depression scores;"/>
    <m/>
    <x v="0"/>
    <s v="No, we do not track anxiety scores;"/>
    <m/>
    <x v="0"/>
    <s v="No"/>
    <m/>
    <s v="The Specialized Geriatric Services - Geriatric Outpatient Clinic is part of the Specialized Geriatric Services program at Bluewater Health.  Together a Geriatrician and Nurse Practitioner provide Geriatric outpatient services through referrals received from hospital and community including primary care.  While the program does not formally &quot;track&quot; outcome measures with patients, both the Geriatrician and NP complete outcome measures as appropriate with individual patients.  Measures include; Clinical Frailty Scale, Global Deterioration Scale or FAST (Functional Assessment Staging Test), Geriatric Depression Scale or the PHQ9 and the GAD 7 or RAID.  Please note, data submitted is manually tracked on a MS Excel spreadsheet."/>
    <m/>
    <s v="Yes"/>
    <s v="pgilmore@bluewaterhealth.ca"/>
    <m/>
    <n v="0"/>
    <n v="1"/>
  </r>
  <r>
    <n v="376"/>
    <d v="2026-07-27T12:24:03"/>
    <d v="2026-07-27T16:21:42"/>
    <s v="anonymous"/>
    <m/>
    <m/>
    <x v="1"/>
    <x v="64"/>
    <s v="7* 3 40 96 (AC Day/Night Care - Geriatric);"/>
    <x v="0"/>
    <m/>
    <s v="Responsive Behaviour Hospital Navigator (BSO)"/>
    <s v="aross@bluewaterhealth.ca"/>
    <x v="0"/>
    <m/>
    <x v="5"/>
    <x v="4"/>
    <m/>
    <m/>
    <m/>
    <m/>
    <s v="Behavioural Supports (not reported elsewhere*)"/>
    <s v="Behavioural Supports (not reported elsewhere*)"/>
    <n v="132"/>
    <n v="1580"/>
    <m/>
    <m/>
    <n v="1580"/>
    <x v="0"/>
    <m/>
    <m/>
    <s v="Weekdays;"/>
    <m/>
    <m/>
    <s v="89 Norman Street"/>
    <x v="40"/>
    <x v="0"/>
    <x v="70"/>
    <m/>
    <m/>
    <m/>
    <m/>
    <x v="3"/>
    <m/>
    <m/>
    <m/>
    <m/>
    <m/>
    <s v="Sarnia Lambton OHT;"/>
    <s v="1950 hours per year (37.5 hours/week"/>
    <m/>
    <m/>
    <m/>
    <m/>
    <m/>
    <m/>
    <m/>
    <m/>
    <m/>
    <m/>
    <m/>
    <m/>
    <m/>
    <m/>
    <m/>
    <m/>
    <m/>
    <m/>
    <n v="1"/>
    <m/>
    <m/>
    <m/>
    <m/>
    <m/>
    <m/>
    <m/>
    <m/>
    <n v="1"/>
    <n v="1"/>
    <n v="0"/>
    <s v="75% to &lt;100%"/>
    <s v="Acute and Post-Acute Units in hospital;"/>
    <x v="0"/>
    <m/>
    <x v="0"/>
    <m/>
    <m/>
    <x v="0"/>
    <s v="English;"/>
    <x v="2"/>
    <s v="No, we do not track frailty status;"/>
    <m/>
    <x v="1"/>
    <s v="No, we do not track dementia stage;"/>
    <m/>
    <x v="1"/>
    <s v="No, we do not track depression scores;"/>
    <m/>
    <x v="0"/>
    <s v="No, we do not track anxiety scores;"/>
    <m/>
    <x v="0"/>
    <s v="No"/>
    <m/>
    <s v="The Responsive Behaviour Hospital Navigator (Behavioural Supports Ontario) is embedded in the Specialized Geriatric Services program at Bluewater Health.  The position responds to referrals from all inpatient units in the hospital and provides support for responsive behaviours as needed however spends the majority of time on the Complex Continuing Care - Cognitively Complex Unit (CCCOG).  Please note, the statistics for this program are tracked manually through an MS Excel spreadsheet.  Additional statistics for this program are submitted and tracked through the ESC Behavioural Support Ontario Regional Coordinator and ESC Behavioural Supports Lead Agency (Alzheimer Society of Chatham-Kent)."/>
    <m/>
    <s v="Yes"/>
    <s v="pgilmore@bluewaterhealth.ca"/>
    <m/>
    <n v="0"/>
    <n v="1"/>
  </r>
  <r>
    <n v="377"/>
    <d v="2026-07-27T18:56:27"/>
    <d v="2026-07-27T19:11:05"/>
    <s v="anonymous"/>
    <m/>
    <m/>
    <x v="0"/>
    <x v="64"/>
    <s v="Family Health Team OH funding;"/>
    <x v="0"/>
    <m/>
    <s v="Hospital Elder Life Program (HELP)"/>
    <s v="hkarrow@bluewaterhealth.ca"/>
    <x v="0"/>
    <m/>
    <x v="4"/>
    <x v="4"/>
    <m/>
    <m/>
    <m/>
    <m/>
    <s v="Hospital Elder Life Program"/>
    <m/>
    <m/>
    <m/>
    <m/>
    <m/>
    <n v="0"/>
    <x v="0"/>
    <m/>
    <m/>
    <s v="Weekdays;"/>
    <m/>
    <m/>
    <s v="89 Norman Street"/>
    <x v="40"/>
    <x v="0"/>
    <x v="70"/>
    <m/>
    <m/>
    <m/>
    <m/>
    <x v="3"/>
    <m/>
    <m/>
    <m/>
    <m/>
    <m/>
    <s v="Sarnia Lambton OHT;"/>
    <s v="1950 hours per year (37.5 hours/week"/>
    <m/>
    <n v="1"/>
    <m/>
    <m/>
    <m/>
    <m/>
    <m/>
    <m/>
    <m/>
    <m/>
    <m/>
    <m/>
    <m/>
    <m/>
    <m/>
    <m/>
    <m/>
    <m/>
    <m/>
    <m/>
    <m/>
    <m/>
    <m/>
    <m/>
    <m/>
    <m/>
    <m/>
    <n v="1"/>
    <n v="0"/>
    <n v="0"/>
    <s v="100%"/>
    <s v="Hospital Medicine/Surgical Units (Physician/MRP, CN etc);"/>
    <x v="1"/>
    <s v="Program does not use a specific tool however has developed a set of standard questions that are asked of both patients and caregivers."/>
    <x v="1"/>
    <s v="Program does not use a specific tool however has developed a set of standard questions that are asked of both patients and caregivers."/>
    <m/>
    <x v="1"/>
    <s v="English;"/>
    <x v="2"/>
    <s v="No, we do not track frailty status;"/>
    <m/>
    <x v="1"/>
    <s v="No, we do not track dementia stage;"/>
    <m/>
    <x v="1"/>
    <s v="No, we do not track depression scores;"/>
    <m/>
    <x v="0"/>
    <s v="No, we do not track anxiety scores;"/>
    <m/>
    <x v="2"/>
    <s v="Yes"/>
    <s v="Set of questions are asked to HELP Volunteers"/>
    <s v="HELP is an evidence-based, volunteer led program designed to prevent delirium and functional decline in older hospitalized adults.  The program is delivered at the patients bed-side by trained volunteers.  "/>
    <m/>
    <s v="Yes"/>
    <s v="jody.glover@sjhc.london.on.ca"/>
    <m/>
    <n v="0"/>
    <n v="1"/>
  </r>
  <r>
    <n v="378"/>
    <d v="2026-07-28T07:40:35"/>
    <d v="2026-07-28T07:55:55"/>
    <s v="anonymous"/>
    <m/>
    <m/>
    <x v="1"/>
    <x v="99"/>
    <s v="Self funded program (organization has opted to allocate general resources to seniors' programming);"/>
    <x v="0"/>
    <m/>
    <s v="Falls Prevention and Bone Health Program "/>
    <s v="gina.dolezel@thp.ca"/>
    <x v="0"/>
    <m/>
    <x v="38"/>
    <x v="7"/>
    <m/>
    <s v="Fall Prevention Clinics"/>
    <m/>
    <m/>
    <m/>
    <m/>
    <n v="651"/>
    <n v="651"/>
    <m/>
    <m/>
    <n v="651"/>
    <x v="0"/>
    <m/>
    <m/>
    <s v="Weekdays;"/>
    <n v="60"/>
    <s v="same as described above "/>
    <s v="100 Queensway West"/>
    <x v="52"/>
    <x v="0"/>
    <x v="107"/>
    <m/>
    <m/>
    <m/>
    <s v="Falls clinic runs out of two City of Mississauga community centres - Mississauga Valley community centre and Meadowvale Community Centre. Bo"/>
    <x v="3"/>
    <s v="Mississauga Health OHT;"/>
    <m/>
    <m/>
    <m/>
    <m/>
    <m/>
    <s v="1820 hours per year (35 hours/week)"/>
    <n v="0.4"/>
    <m/>
    <m/>
    <m/>
    <n v="1"/>
    <m/>
    <m/>
    <m/>
    <m/>
    <m/>
    <m/>
    <m/>
    <m/>
    <n v="0.8"/>
    <n v="0.5"/>
    <m/>
    <m/>
    <m/>
    <m/>
    <m/>
    <m/>
    <m/>
    <m/>
    <m/>
    <m/>
    <m/>
    <m/>
    <n v="2.7"/>
    <n v="1.3"/>
    <m/>
    <s v="100%"/>
    <s v="Primary Care Practitioner;"/>
    <x v="1"/>
    <s v="Qualtrics "/>
    <x v="0"/>
    <m/>
    <m/>
    <x v="1"/>
    <s v="English;"/>
    <x v="1"/>
    <s v="Yes, at all visits;"/>
    <s v="TUG, BERG"/>
    <x v="1"/>
    <s v="No, we do not track dementia stage;"/>
    <m/>
    <x v="1"/>
    <s v="No, we do not track depression scores;"/>
    <m/>
    <x v="2"/>
    <s v="Yes, at all visits;"/>
    <s v="FES - fear of falling scale (short version) "/>
    <x v="2"/>
    <s v="Yes"/>
    <s v="Qualtrics "/>
    <m/>
    <m/>
    <s v="Yes"/>
    <s v="gina.dolezel@thp.ca"/>
    <m/>
    <n v="0"/>
    <n v="1"/>
  </r>
  <r>
    <n v="379"/>
    <d v="2026-07-28T07:56:16"/>
    <d v="2026-07-28T08:10:57"/>
    <s v="anonymous"/>
    <m/>
    <m/>
    <x v="1"/>
    <x v="99"/>
    <s v="Self funded program (organization has opted to allocate general resources to seniors' programming);"/>
    <x v="0"/>
    <m/>
    <s v="Geriatric Assessment Clinic "/>
    <s v="gina.dolezel@thp.ca"/>
    <x v="0"/>
    <m/>
    <x v="3"/>
    <x v="3"/>
    <m/>
    <s v="Geriatric Outpatient Clinic"/>
    <m/>
    <m/>
    <m/>
    <m/>
    <n v="3592"/>
    <n v="4200"/>
    <n v="271"/>
    <n v="164"/>
    <n v="4635"/>
    <x v="0"/>
    <m/>
    <m/>
    <s v="Weekdays;"/>
    <n v="270"/>
    <m/>
    <s v="100 Queensway West"/>
    <x v="52"/>
    <x v="0"/>
    <x v="107"/>
    <m/>
    <m/>
    <m/>
    <m/>
    <x v="3"/>
    <s v="Mississauga Health OHT;"/>
    <m/>
    <m/>
    <m/>
    <m/>
    <m/>
    <s v="1950 hours per year (37.5 hours/week"/>
    <n v="5"/>
    <m/>
    <m/>
    <m/>
    <m/>
    <n v="19"/>
    <m/>
    <m/>
    <m/>
    <m/>
    <m/>
    <m/>
    <m/>
    <m/>
    <m/>
    <m/>
    <m/>
    <m/>
    <m/>
    <m/>
    <m/>
    <m/>
    <m/>
    <m/>
    <m/>
    <m/>
    <m/>
    <n v="24"/>
    <n v="0"/>
    <m/>
    <s v="100%"/>
    <s v="Primary Care Practitioner;Emergency department;Ontario Health Team;Primary Care Network;Walk-in clinic;"/>
    <x v="1"/>
    <s v="Qualtrics "/>
    <x v="0"/>
    <m/>
    <m/>
    <x v="1"/>
    <s v="English;"/>
    <x v="1"/>
    <s v="Yes, at all visits;"/>
    <s v="CFS"/>
    <x v="2"/>
    <m/>
    <m/>
    <x v="2"/>
    <m/>
    <m/>
    <x v="1"/>
    <m/>
    <m/>
    <x v="2"/>
    <s v="Yes"/>
    <s v="Qualtrics "/>
    <m/>
    <m/>
    <s v="Yes"/>
    <s v="gina.dolezel@thp.ca"/>
    <m/>
    <n v="0"/>
    <n v="1"/>
  </r>
  <r>
    <n v="380"/>
    <d v="2026-07-28T08:11:03"/>
    <d v="2026-07-28T08:34:21"/>
    <s v="anonymous"/>
    <m/>
    <m/>
    <x v="1"/>
    <x v="99"/>
    <s v="Self funded program (organization has opted to allocate general resources to seniors' programming);"/>
    <x v="0"/>
    <m/>
    <s v="Hospital Elder Life Program (HELP)"/>
    <s v="gina.dolezel@thp.ca"/>
    <x v="0"/>
    <m/>
    <x v="4"/>
    <x v="4"/>
    <m/>
    <m/>
    <m/>
    <m/>
    <s v="Hospital Elder Life Program"/>
    <m/>
    <n v="1387"/>
    <m/>
    <m/>
    <m/>
    <n v="0"/>
    <x v="0"/>
    <m/>
    <m/>
    <m/>
    <m/>
    <m/>
    <s v="100 Queensway West"/>
    <x v="52"/>
    <x v="0"/>
    <x v="107"/>
    <m/>
    <m/>
    <m/>
    <m/>
    <x v="3"/>
    <s v="Mississauga Health OHT;"/>
    <m/>
    <m/>
    <m/>
    <m/>
    <m/>
    <s v="1950 hours per year (37.5 hours/week"/>
    <m/>
    <m/>
    <m/>
    <m/>
    <m/>
    <m/>
    <m/>
    <m/>
    <m/>
    <m/>
    <m/>
    <m/>
    <m/>
    <n v="1"/>
    <m/>
    <m/>
    <m/>
    <m/>
    <m/>
    <m/>
    <m/>
    <m/>
    <n v="1"/>
    <m/>
    <m/>
    <m/>
    <m/>
    <n v="2"/>
    <n v="2"/>
    <m/>
    <s v="100%"/>
    <s v="Community organization;"/>
    <x v="2"/>
    <m/>
    <x v="2"/>
    <m/>
    <m/>
    <x v="0"/>
    <s v="English;"/>
    <x v="0"/>
    <m/>
    <m/>
    <x v="2"/>
    <m/>
    <m/>
    <x v="2"/>
    <m/>
    <m/>
    <x v="1"/>
    <m/>
    <m/>
    <x v="0"/>
    <s v="No"/>
    <m/>
    <m/>
    <m/>
    <s v="Yes"/>
    <s v="gina.dolezel@thp.ca"/>
    <m/>
    <n v="0"/>
    <n v="1"/>
  </r>
  <r>
    <n v="381"/>
    <d v="2026-07-28T08:34:28"/>
    <d v="2026-07-28T08:41:22"/>
    <s v="anonymous"/>
    <m/>
    <m/>
    <x v="1"/>
    <x v="99"/>
    <s v="Self funded program (organization has opted to allocate general resources to seniors' programming);"/>
    <x v="0"/>
    <m/>
    <s v="Regional Geriatric Outreach Program "/>
    <s v="gina.dolezel@thp.ca"/>
    <x v="0"/>
    <m/>
    <x v="9"/>
    <x v="3"/>
    <m/>
    <s v="Geriatric Outreach Team"/>
    <m/>
    <m/>
    <m/>
    <m/>
    <n v="1285"/>
    <n v="1756"/>
    <n v="532"/>
    <n v="1"/>
    <n v="2289"/>
    <x v="0"/>
    <m/>
    <m/>
    <m/>
    <n v="60"/>
    <m/>
    <s v="100 Queensway West"/>
    <x v="52"/>
    <x v="0"/>
    <x v="107"/>
    <m/>
    <m/>
    <m/>
    <m/>
    <x v="3"/>
    <s v="Mississauga Health OHT;"/>
    <m/>
    <m/>
    <m/>
    <m/>
    <m/>
    <s v="1950 hours per year (37.5 hours/week"/>
    <n v="1"/>
    <m/>
    <m/>
    <m/>
    <n v="19"/>
    <m/>
    <m/>
    <n v="3"/>
    <n v="1"/>
    <m/>
    <m/>
    <m/>
    <n v="1"/>
    <m/>
    <m/>
    <m/>
    <m/>
    <n v="2"/>
    <m/>
    <n v="1"/>
    <m/>
    <m/>
    <m/>
    <m/>
    <m/>
    <m/>
    <m/>
    <n v="28"/>
    <n v="8"/>
    <m/>
    <s v="100%"/>
    <s v="Community organization;Primary Care Practitioner;"/>
    <x v="2"/>
    <m/>
    <x v="2"/>
    <m/>
    <m/>
    <x v="1"/>
    <s v="English;"/>
    <x v="0"/>
    <m/>
    <m/>
    <x v="2"/>
    <m/>
    <m/>
    <x v="2"/>
    <m/>
    <m/>
    <x v="1"/>
    <m/>
    <m/>
    <x v="2"/>
    <s v="Yes"/>
    <s v="Qualtrics"/>
    <m/>
    <m/>
    <s v="Yes"/>
    <s v="gina.dolezel@thp.ca"/>
    <m/>
    <n v="0"/>
    <n v="1"/>
  </r>
  <r>
    <n v="382"/>
    <d v="2026-07-28T08:42:11"/>
    <d v="2026-07-28T08:48:10"/>
    <s v="anonymous"/>
    <m/>
    <m/>
    <x v="1"/>
    <x v="99"/>
    <s v="Self funded program (organization has opted to allocate general resources to seniors' programming);"/>
    <x v="0"/>
    <m/>
    <s v="Seniors and Rehabilitation Day Hospital "/>
    <s v="gina.dolezel@thp.ca"/>
    <x v="0"/>
    <m/>
    <x v="24"/>
    <x v="7"/>
    <m/>
    <s v="Geriatric Outpatient Rehabilitation"/>
    <m/>
    <m/>
    <m/>
    <m/>
    <n v="77"/>
    <n v="2165"/>
    <n v="1"/>
    <m/>
    <n v="2166"/>
    <x v="0"/>
    <m/>
    <m/>
    <s v="Weekdays;"/>
    <n v="90"/>
    <m/>
    <s v="100 Queensway West"/>
    <x v="52"/>
    <x v="0"/>
    <x v="107"/>
    <m/>
    <m/>
    <m/>
    <m/>
    <x v="3"/>
    <s v="Mississauga Health OHT;"/>
    <m/>
    <m/>
    <m/>
    <m/>
    <m/>
    <s v="22.5/week 3 days per week"/>
    <n v="0.5"/>
    <m/>
    <m/>
    <m/>
    <m/>
    <m/>
    <m/>
    <m/>
    <n v="0.6"/>
    <n v="0.2"/>
    <m/>
    <m/>
    <m/>
    <n v="0.6"/>
    <m/>
    <m/>
    <m/>
    <m/>
    <m/>
    <m/>
    <m/>
    <n v="0.4"/>
    <m/>
    <m/>
    <m/>
    <m/>
    <m/>
    <n v="2.2999999999999998"/>
    <n v="1.7999999999999998"/>
    <m/>
    <s v="50% to &lt;75%"/>
    <s v="Community organization;"/>
    <x v="2"/>
    <m/>
    <x v="2"/>
    <m/>
    <m/>
    <x v="1"/>
    <s v="English"/>
    <x v="0"/>
    <m/>
    <m/>
    <x v="2"/>
    <m/>
    <m/>
    <x v="2"/>
    <m/>
    <m/>
    <x v="1"/>
    <m/>
    <m/>
    <x v="2"/>
    <s v="Yes"/>
    <s v="Qualtrics"/>
    <m/>
    <m/>
    <s v="Yes"/>
    <s v="gina.dolezel@thp.ca"/>
    <m/>
    <n v="0"/>
    <n v="1"/>
  </r>
  <r>
    <n v="383"/>
    <d v="2026-07-28T09:02:31"/>
    <d v="2026-07-28T09:19:42"/>
    <s v="anonymous"/>
    <m/>
    <m/>
    <x v="1"/>
    <x v="64"/>
    <s v="NLOT;"/>
    <x v="0"/>
    <m/>
    <s v="Nurse Let Outreach Team (NLOT)"/>
    <s v="cgavigan@bluewaterhealth.ca"/>
    <x v="0"/>
    <m/>
    <x v="2"/>
    <x v="2"/>
    <s v="Long Term Care Homes"/>
    <s v="Geriatric Outreach Team"/>
    <s v="Nurse-Led Outreach Teams (NLOTs)"/>
    <s v="episodic care to LTCH"/>
    <m/>
    <m/>
    <n v="54"/>
    <n v="56"/>
    <n v="11"/>
    <n v="0"/>
    <n v="67"/>
    <x v="0"/>
    <m/>
    <m/>
    <s v="Weekdays;"/>
    <n v="0"/>
    <m/>
    <s v="89 Norman Street"/>
    <x v="40"/>
    <x v="0"/>
    <x v="70"/>
    <m/>
    <m/>
    <m/>
    <m/>
    <x v="3"/>
    <m/>
    <m/>
    <m/>
    <m/>
    <m/>
    <s v="Sarnia Lambton OHT;"/>
    <s v="over 1950"/>
    <n v="0.2"/>
    <n v="0.2"/>
    <m/>
    <m/>
    <m/>
    <m/>
    <m/>
    <n v="1"/>
    <m/>
    <m/>
    <m/>
    <m/>
    <m/>
    <m/>
    <m/>
    <m/>
    <m/>
    <m/>
    <m/>
    <m/>
    <m/>
    <m/>
    <m/>
    <m/>
    <m/>
    <m/>
    <m/>
    <n v="1.4"/>
    <n v="1"/>
    <m/>
    <s v="75% to &lt;100%"/>
    <s v="Ontario Health Team;Emergency department;LTCH;Primary Care Network;Primary Care Practitioner;"/>
    <x v="0"/>
    <m/>
    <x v="0"/>
    <m/>
    <s v="client centered palliative and culture approach"/>
    <x v="0"/>
    <s v="English;"/>
    <x v="2"/>
    <s v="No, we do not track frailty status;"/>
    <m/>
    <x v="0"/>
    <s v="If reason for visit;"/>
    <m/>
    <x v="1"/>
    <s v="No, we do not track depression scores;"/>
    <m/>
    <x v="0"/>
    <s v="No, we do not track anxiety scores;"/>
    <m/>
    <x v="0"/>
    <s v="No"/>
    <m/>
    <m/>
    <m/>
    <s v="Yes"/>
    <s v="lregan@bluewaterhealth.ca"/>
    <m/>
    <n v="0"/>
    <n v="1"/>
  </r>
  <r>
    <n v="384"/>
    <d v="2026-07-28T09:20:01"/>
    <d v="2026-07-28T09:26:02"/>
    <s v="anonymous"/>
    <m/>
    <m/>
    <x v="0"/>
    <x v="77"/>
    <s v="7* 5 10 76 96 (COM Clinics/Programs - MH Psycho-geriatric);"/>
    <x v="0"/>
    <m/>
    <s v="Woodstock Hospital Mental Health Services"/>
    <s v="dstubbe@woodstockhospital.ca"/>
    <x v="1"/>
    <s v="Woodstock Hospital Mental Health Services Intake"/>
    <x v="27"/>
    <x v="3"/>
    <s v="EPRC"/>
    <s v="EPRC"/>
    <m/>
    <m/>
    <m/>
    <m/>
    <m/>
    <m/>
    <m/>
    <m/>
    <n v="0"/>
    <x v="0"/>
    <m/>
    <m/>
    <s v="Weekdays;8-4;"/>
    <m/>
    <m/>
    <s v="310 Juliana Drive "/>
    <x v="32"/>
    <x v="0"/>
    <x v="85"/>
    <m/>
    <m/>
    <m/>
    <m/>
    <x v="3"/>
    <m/>
    <m/>
    <m/>
    <m/>
    <m/>
    <s v="Oxford OHT;"/>
    <s v="1950 hours per year (37.5 hours/week"/>
    <m/>
    <m/>
    <m/>
    <m/>
    <m/>
    <m/>
    <m/>
    <m/>
    <m/>
    <m/>
    <m/>
    <m/>
    <m/>
    <m/>
    <m/>
    <m/>
    <m/>
    <n v="1"/>
    <m/>
    <m/>
    <m/>
    <m/>
    <m/>
    <m/>
    <m/>
    <m/>
    <m/>
    <n v="1"/>
    <n v="1"/>
    <m/>
    <s v="75% to &lt;100%"/>
    <m/>
    <x v="2"/>
    <m/>
    <x v="2"/>
    <m/>
    <m/>
    <x v="1"/>
    <s v="English"/>
    <x v="0"/>
    <m/>
    <m/>
    <x v="2"/>
    <m/>
    <m/>
    <x v="2"/>
    <m/>
    <m/>
    <x v="1"/>
    <m/>
    <m/>
    <x v="1"/>
    <m/>
    <m/>
    <m/>
    <m/>
    <s v="Yes"/>
    <s v="dstubbe@woodstockhospital.ca"/>
    <m/>
    <n v="0"/>
    <n v="1"/>
  </r>
  <r>
    <n v="385"/>
    <d v="2026-07-28T09:26:04"/>
    <d v="2026-07-28T09:28:32"/>
    <s v="anonymous"/>
    <m/>
    <m/>
    <x v="1"/>
    <x v="77"/>
    <s v="7* 5 30 76 96 (COM MH Home Care - Geriatric Psych. Assessment);"/>
    <x v="0"/>
    <m/>
    <s v="Woodstock Hospital Mental Health Services"/>
    <s v="dstubbe@woodstockhospital.ca"/>
    <x v="1"/>
    <s v="Woodstock Hospital Mental Health Services Intake"/>
    <x v="27"/>
    <x v="3"/>
    <m/>
    <s v="EPRC"/>
    <m/>
    <m/>
    <m/>
    <m/>
    <m/>
    <m/>
    <m/>
    <m/>
    <n v="0"/>
    <x v="0"/>
    <m/>
    <m/>
    <s v="Weekdays;8-4;"/>
    <m/>
    <m/>
    <s v="310 Juliana Drive "/>
    <x v="32"/>
    <x v="0"/>
    <x v="85"/>
    <m/>
    <m/>
    <m/>
    <m/>
    <x v="3"/>
    <m/>
    <m/>
    <m/>
    <m/>
    <m/>
    <s v="Oxford OHT;"/>
    <s v="1950 hours per year (37.5 hours/week"/>
    <m/>
    <m/>
    <m/>
    <m/>
    <m/>
    <m/>
    <m/>
    <m/>
    <m/>
    <m/>
    <m/>
    <m/>
    <m/>
    <m/>
    <m/>
    <m/>
    <m/>
    <n v="1"/>
    <m/>
    <m/>
    <m/>
    <m/>
    <m/>
    <m/>
    <m/>
    <m/>
    <m/>
    <n v="1"/>
    <n v="1"/>
    <m/>
    <s v="75% to &lt;100%"/>
    <m/>
    <x v="2"/>
    <m/>
    <x v="2"/>
    <m/>
    <m/>
    <x v="1"/>
    <s v="English"/>
    <x v="0"/>
    <m/>
    <m/>
    <x v="2"/>
    <m/>
    <m/>
    <x v="2"/>
    <m/>
    <m/>
    <x v="1"/>
    <m/>
    <m/>
    <x v="1"/>
    <m/>
    <m/>
    <m/>
    <m/>
    <s v="Yes"/>
    <s v="dstubbe@woodstockhospital.ca"/>
    <m/>
    <n v="0"/>
    <n v="1"/>
  </r>
  <r>
    <n v="386"/>
    <d v="2026-07-28T09:56:41"/>
    <d v="2026-07-28T10:23:27"/>
    <s v="anonymous"/>
    <m/>
    <m/>
    <x v="1"/>
    <x v="98"/>
    <s v="Funded partially from hospital and RGP (Regional Geriatric Program of Toronto);"/>
    <x v="1"/>
    <s v="Sunnybrook Specialized Geriatric Services"/>
    <s v="Specialized Geriatric Services"/>
    <s v="Sonia.Nobleza@sunnybrook.ca"/>
    <x v="1"/>
    <s v="GeriPORT - Coordinated Access Office of Regional Geriatric Program of Toronto"/>
    <x v="3"/>
    <x v="3"/>
    <m/>
    <s v="Geriatric Outpatient Clinic"/>
    <m/>
    <m/>
    <m/>
    <m/>
    <m/>
    <n v="1018"/>
    <n v="334"/>
    <n v="63"/>
    <n v="1415"/>
    <x v="0"/>
    <m/>
    <m/>
    <s v="Weekdays;"/>
    <n v="247"/>
    <m/>
    <s v="2075 Bayview Avenue"/>
    <x v="7"/>
    <x v="0"/>
    <x v="17"/>
    <m/>
    <m/>
    <m/>
    <m/>
    <x v="1"/>
    <m/>
    <m/>
    <m/>
    <m/>
    <s v="North Toronto OHT;"/>
    <m/>
    <s v="1950 hours per year (37.5 hours/week"/>
    <n v="1"/>
    <n v="1.5"/>
    <n v="0"/>
    <n v="0"/>
    <n v="5.5"/>
    <n v="4.5999999999999999E-2"/>
    <n v="0"/>
    <n v="0"/>
    <n v="1"/>
    <n v="0"/>
    <n v="0"/>
    <n v="0"/>
    <n v="1"/>
    <n v="1.2"/>
    <n v="0"/>
    <n v="0"/>
    <n v="0"/>
    <n v="1.8"/>
    <n v="0"/>
    <n v="1"/>
    <n v="0"/>
    <n v="0"/>
    <n v="0"/>
    <m/>
    <m/>
    <n v="1.6"/>
    <s v="1.6"/>
    <n v="14.045999999999999"/>
    <n v="7.6"/>
    <n v="1"/>
    <s v="75% to &lt;100%"/>
    <s v="Caregiver;Emergency department;Primary Care Practitioner;"/>
    <x v="1"/>
    <s v="1. PGLO Patient Experience Survey_x000a_2. Sunnybrook Outpatient Digital Patient Experience Survey - emailed to patient post clinic care app."/>
    <x v="0"/>
    <m/>
    <s v="Our program does not provide any culturally specific types of services."/>
    <x v="1"/>
    <s v="English;"/>
    <x v="2"/>
    <s v="No, we do not track frailty status;"/>
    <m/>
    <x v="1"/>
    <s v="No, we do not track dementia stage;"/>
    <m/>
    <x v="1"/>
    <s v="No, we do not track depression scores;"/>
    <m/>
    <x v="0"/>
    <s v="No, we do not track anxiety scores;"/>
    <m/>
    <x v="2"/>
    <s v="Yes"/>
    <s v="Paper survey"/>
    <m/>
    <m/>
    <s v="Yes"/>
    <s v="Arun.Antony@sunnybrook.ca"/>
    <m/>
    <n v="0"/>
    <n v="1"/>
  </r>
  <r>
    <n v="387"/>
    <d v="2026-07-28T10:24:08"/>
    <d v="2026-07-28T10:53:22"/>
    <s v="anonymous"/>
    <m/>
    <m/>
    <x v="0"/>
    <x v="98"/>
    <s v="Funded partially from hospital and RGP (Regional Geriatric Program of Toronto);"/>
    <x v="1"/>
    <s v="Sunnybrook Specialized Geriatric Services"/>
    <s v="Specialized Geriatric Services"/>
    <s v="Sonia.Nobleza@sunnybrook.ca"/>
    <x v="1"/>
    <s v="GeriPORT - Coordinated Access Office of Regional Geriatric Program of Toronto"/>
    <x v="9"/>
    <x v="3"/>
    <m/>
    <s v="Geriatric Outreach Team"/>
    <m/>
    <m/>
    <m/>
    <m/>
    <m/>
    <n v="181"/>
    <n v="267"/>
    <n v="2"/>
    <n v="450"/>
    <x v="0"/>
    <m/>
    <m/>
    <s v="Weekdays;"/>
    <n v="19"/>
    <m/>
    <s v="2075 Bayview Avenue"/>
    <x v="7"/>
    <x v="0"/>
    <x v="17"/>
    <m/>
    <m/>
    <m/>
    <m/>
    <x v="1"/>
    <m/>
    <m/>
    <m/>
    <m/>
    <s v="North Toronto OHT;"/>
    <m/>
    <s v="1950 hours per year (37.5 hours/week"/>
    <m/>
    <n v="0.5"/>
    <m/>
    <m/>
    <m/>
    <m/>
    <m/>
    <m/>
    <m/>
    <m/>
    <m/>
    <m/>
    <m/>
    <n v="1"/>
    <m/>
    <m/>
    <m/>
    <n v="1"/>
    <m/>
    <m/>
    <m/>
    <m/>
    <m/>
    <m/>
    <m/>
    <m/>
    <m/>
    <n v="2.5"/>
    <n v="2"/>
    <m/>
    <s v="75% to &lt;100%"/>
    <s v="Caregiver;Emergency department;Primary Care Practitioner;"/>
    <x v="1"/>
    <s v="1. PGLO Patient Experience Survey_x000a_2. Sunnybrook Outpatient Digital Patient Experience Survey - emailed to patient post clinic care app."/>
    <x v="0"/>
    <m/>
    <m/>
    <x v="1"/>
    <s v="English;"/>
    <x v="2"/>
    <s v="No, we do not track frailty status;"/>
    <m/>
    <x v="1"/>
    <s v="No, we do not track dementia stage;"/>
    <m/>
    <x v="1"/>
    <s v="No, we do not track depression scores;"/>
    <m/>
    <x v="0"/>
    <s v="No, we do not track anxiety scores;"/>
    <m/>
    <x v="2"/>
    <s v="Yes"/>
    <s v="Paper Survey"/>
    <m/>
    <m/>
    <s v="Yes"/>
    <s v="Arun.Antony@sunnybrook.ca"/>
    <m/>
    <n v="0"/>
    <n v="1"/>
  </r>
  <r>
    <n v="388"/>
    <d v="2026-07-28T10:32:33"/>
    <d v="2026-07-28T10:55:58"/>
    <s v="anonymous"/>
    <m/>
    <m/>
    <x v="1"/>
    <x v="100"/>
    <s v="Transitional Support ;"/>
    <x v="1"/>
    <s v="https://ocean.cognisantmd.com/referrals/NewReferral.html?rtRef=wendat_community_pro91930605"/>
    <s v="Transition Services "/>
    <s v="zina@wendatprograms.com"/>
    <x v="0"/>
    <m/>
    <x v="42"/>
    <x v="8"/>
    <m/>
    <s v="Trasnitional Support "/>
    <s v="Transitional Supprt "/>
    <m/>
    <m/>
    <m/>
    <n v="338"/>
    <n v="1733"/>
    <n v="815"/>
    <n v="9"/>
    <n v="2557"/>
    <x v="0"/>
    <m/>
    <m/>
    <s v="Weekdays;"/>
    <n v="18"/>
    <s v="Mmet montly with OH@H Placement Co-ordinator - discuss and prioritize clients on waitlist.    Will see clients who have priority of impending move to LTC.  Clients in hospitals ALC have high priority as well  "/>
    <s v="Lorna Tomlinsons Seniors Residence, 44 Dufferin St.  "/>
    <x v="53"/>
    <x v="0"/>
    <x v="108"/>
    <s v="237 Second St.  "/>
    <s v="Midland "/>
    <s v="L4R 3P7"/>
    <m/>
    <x v="2"/>
    <s v="Barrie and Area OHT;North Simcoe OHT;Muskoka Almaguin OHT;South Georgian Bay OHT;Couchiching OHT;"/>
    <m/>
    <m/>
    <m/>
    <m/>
    <m/>
    <s v="1950 hours per year (37.5 hours/week"/>
    <n v="1"/>
    <m/>
    <m/>
    <m/>
    <m/>
    <m/>
    <m/>
    <m/>
    <m/>
    <m/>
    <m/>
    <m/>
    <m/>
    <m/>
    <m/>
    <m/>
    <m/>
    <m/>
    <n v="4"/>
    <m/>
    <m/>
    <m/>
    <m/>
    <m/>
    <m/>
    <m/>
    <m/>
    <n v="5"/>
    <n v="4"/>
    <m/>
    <s v="75% to &lt;100%"/>
    <s v="Community organization;Community paramedicine;Emergency department;Ontario Health atHome;Ontario Health Team;Primary Care Network;Primary Care Practitioner;"/>
    <x v="1"/>
    <s v="Patient experience Surveys "/>
    <x v="1"/>
    <s v="https://www.wendatprograms.com/wp-content/uploads/2022/10/Consumer-Survey-Transition-revised-2022.pdf"/>
    <m/>
    <x v="1"/>
    <s v="English;"/>
    <x v="2"/>
    <s v="No, we do not track frailty status;"/>
    <m/>
    <x v="1"/>
    <s v="No, we do not track dementia stage;"/>
    <m/>
    <x v="1"/>
    <s v="No, we do not track depression scores;"/>
    <m/>
    <x v="0"/>
    <s v="No, we do not track anxiety scores;"/>
    <m/>
    <x v="2"/>
    <s v="Yes"/>
    <s v="Surveys "/>
    <m/>
    <m/>
    <s v="Yes"/>
    <s v="zina@wendatprograms.com"/>
    <m/>
    <n v="0"/>
    <n v="1"/>
  </r>
  <r>
    <n v="389"/>
    <d v="2026-07-28T10:08:53"/>
    <d v="2026-07-28T11:09:26"/>
    <s v="anonymous"/>
    <m/>
    <m/>
    <x v="0"/>
    <x v="64"/>
    <s v="ED-GEM;"/>
    <x v="0"/>
    <m/>
    <s v="Geriatric Emergency Management (GEM)"/>
    <s v="cgavigan@bluewaterhealth.ca"/>
    <x v="0"/>
    <m/>
    <x v="0"/>
    <x v="0"/>
    <m/>
    <m/>
    <m/>
    <s v="Geriatric Emergency Management Program"/>
    <s v="Geriatric Emergency Management Program"/>
    <m/>
    <n v="1341"/>
    <n v="1253"/>
    <n v="88"/>
    <n v="0"/>
    <n v="1341"/>
    <x v="0"/>
    <m/>
    <m/>
    <s v="Weekdays;Saturdays;Weekday evenings;"/>
    <n v="0"/>
    <m/>
    <s v="89 Norman Street"/>
    <x v="40"/>
    <x v="0"/>
    <x v="70"/>
    <m/>
    <m/>
    <m/>
    <m/>
    <x v="3"/>
    <m/>
    <m/>
    <m/>
    <m/>
    <m/>
    <s v="Sarnia Lambton OHT;"/>
    <s v="1950 hours per year (37.5 hours/week"/>
    <n v="1"/>
    <n v="0"/>
    <n v="0"/>
    <n v="0"/>
    <n v="0"/>
    <n v="0"/>
    <n v="0"/>
    <n v="0"/>
    <n v="0"/>
    <n v="0"/>
    <n v="0"/>
    <n v="0"/>
    <n v="0"/>
    <n v="0"/>
    <n v="0"/>
    <n v="0"/>
    <n v="0"/>
    <n v="0"/>
    <n v="0"/>
    <n v="0"/>
    <n v="0"/>
    <n v="0"/>
    <n v="0"/>
    <m/>
    <m/>
    <n v="0.6"/>
    <s v="1 PT GEM (0.6 FTE)"/>
    <n v="1"/>
    <n v="0.6"/>
    <n v="0"/>
    <s v="100%"/>
    <s v="Emergency department;"/>
    <x v="0"/>
    <m/>
    <x v="0"/>
    <m/>
    <s v="We have access to an Indigenous Navigator within the Emergency Department."/>
    <x v="0"/>
    <s v="English;"/>
    <x v="2"/>
    <s v="No, we do not track frailty status;"/>
    <m/>
    <x v="1"/>
    <s v="No, we do not track dementia stage;"/>
    <s v="We are currently working on implementing DASH"/>
    <x v="1"/>
    <s v="No, we do not track depression scores;"/>
    <m/>
    <x v="0"/>
    <s v="No, we do not track anxiety scores;"/>
    <m/>
    <x v="0"/>
    <s v="No"/>
    <m/>
    <s v="Our GEM nurses work collaboratively with PT/OT and OHaH collectively as an Admission Avoidance team within the ED."/>
    <m/>
    <s v="Yes"/>
    <s v="cgavigan@bluewaterhealth.ca"/>
    <m/>
    <n v="0"/>
    <n v="1"/>
  </r>
  <r>
    <n v="390"/>
    <d v="2026-07-28T11:02:00"/>
    <d v="2026-07-28T11:12:00"/>
    <s v="anonymous"/>
    <m/>
    <m/>
    <x v="1"/>
    <x v="100"/>
    <s v="Geriatric Social Workers ;"/>
    <x v="1"/>
    <s v="https://ocean.cognisantmd.com/referrals/NewReferral.html?rtRef=wendat_community_pro91930605"/>
    <s v="Mobile Geriatric Social Work "/>
    <s v="zina@wendatprograms.com"/>
    <x v="0"/>
    <m/>
    <x v="43"/>
    <x v="3"/>
    <m/>
    <s v="Mobile Social Work "/>
    <m/>
    <m/>
    <m/>
    <m/>
    <n v="575"/>
    <n v="471"/>
    <n v="1359"/>
    <n v="0"/>
    <n v="1830"/>
    <x v="0"/>
    <m/>
    <m/>
    <s v="Weekdays;"/>
    <n v="146"/>
    <s v="Waitlist = no abilty to proritize "/>
    <s v="Lorna Tomlinsons Seniors Residence, 44 Dufferin St.  "/>
    <x v="53"/>
    <x v="0"/>
    <x v="108"/>
    <s v="237 Second St.  "/>
    <s v="Midland "/>
    <s v="L4R 3P7 "/>
    <m/>
    <x v="2"/>
    <s v="Barrie and Area OHT;Couchiching OHT;Muskoka Almaguin OHT;North Simcoe OHT;South Georgian Bay OHT;"/>
    <m/>
    <m/>
    <m/>
    <m/>
    <m/>
    <s v="1950 hours per year (37.5 hours/week"/>
    <n v="0.5"/>
    <m/>
    <m/>
    <m/>
    <m/>
    <m/>
    <m/>
    <m/>
    <m/>
    <m/>
    <m/>
    <m/>
    <m/>
    <m/>
    <m/>
    <m/>
    <m/>
    <m/>
    <m/>
    <n v="5"/>
    <m/>
    <m/>
    <m/>
    <m/>
    <m/>
    <m/>
    <m/>
    <n v="5.5"/>
    <n v="5"/>
    <n v="2"/>
    <s v="75% to &lt;100%"/>
    <s v="Caregiver;Community organization;Community paramedicine;Emergency department;Ontario Health atHome;Ontario Health Team;Primary Care Network;Primary Care Practitioner;Self-referral;"/>
    <x v="1"/>
    <s v="Surveys "/>
    <x v="1"/>
    <s v="https://www.wendatprograms.com/wp-content/uploads/2022/10/Consumer-Survey-Social-Work-revised-2022.pdf"/>
    <m/>
    <x v="1"/>
    <s v="English;French;"/>
    <x v="2"/>
    <s v="No, we do not track frailty status;"/>
    <m/>
    <x v="1"/>
    <s v="No, we do not track dementia stage;"/>
    <m/>
    <x v="0"/>
    <s v="on individual basis if required ;"/>
    <m/>
    <x v="2"/>
    <s v="on individual basis if required;"/>
    <m/>
    <x v="2"/>
    <s v="Yes"/>
    <s v="Survey "/>
    <m/>
    <m/>
    <s v="Yes"/>
    <s v="zina@wendatprograms.com"/>
    <m/>
    <n v="0"/>
    <n v="1"/>
  </r>
  <r>
    <n v="391"/>
    <d v="2026-07-28T11:09:34"/>
    <d v="2026-07-28T11:15:18"/>
    <s v="anonymous"/>
    <m/>
    <m/>
    <x v="1"/>
    <x v="64"/>
    <s v="GEM;"/>
    <x v="0"/>
    <m/>
    <s v="Geriatric Emergency Management (GEM)"/>
    <s v="cgavigan@bluewaterhealth.ca"/>
    <x v="0"/>
    <m/>
    <x v="0"/>
    <x v="0"/>
    <m/>
    <m/>
    <m/>
    <s v="Geriatric Emergency Management Program"/>
    <s v="Geriatric Emergency Management Program"/>
    <m/>
    <n v="1338"/>
    <n v="1294"/>
    <n v="44"/>
    <n v="0"/>
    <n v="1338"/>
    <x v="0"/>
    <m/>
    <m/>
    <s v="Weekdays;Weekday evenings;Saturdays;"/>
    <n v="0"/>
    <s v="Seen within the ED visit"/>
    <s v="89 Norman Street"/>
    <x v="40"/>
    <x v="0"/>
    <x v="70"/>
    <m/>
    <m/>
    <m/>
    <m/>
    <x v="3"/>
    <m/>
    <m/>
    <m/>
    <m/>
    <m/>
    <s v="Sarnia Lambton OHT;"/>
    <s v="1950 hours per year (37.5 hours/week"/>
    <n v="1"/>
    <n v="0"/>
    <n v="0"/>
    <n v="0"/>
    <n v="0"/>
    <n v="0"/>
    <n v="0"/>
    <n v="0"/>
    <n v="0"/>
    <n v="0"/>
    <n v="0"/>
    <n v="0"/>
    <n v="0"/>
    <n v="0"/>
    <n v="0"/>
    <n v="0"/>
    <n v="0"/>
    <n v="0"/>
    <n v="0"/>
    <n v="0"/>
    <n v="0"/>
    <n v="0"/>
    <n v="0"/>
    <m/>
    <m/>
    <n v="0.6"/>
    <s v="1 PT GEM (0.6 FTE)"/>
    <n v="1"/>
    <n v="0.6"/>
    <n v="0"/>
    <s v="100%"/>
    <s v="Emergency department;"/>
    <x v="0"/>
    <m/>
    <x v="0"/>
    <m/>
    <m/>
    <x v="0"/>
    <s v="English;"/>
    <x v="2"/>
    <s v="No, we do not track frailty status;"/>
    <m/>
    <x v="1"/>
    <s v="No, we do not track dementia stage;"/>
    <m/>
    <x v="1"/>
    <s v="No, we do not track depression scores;"/>
    <m/>
    <x v="0"/>
    <s v="No, we do not track anxiety scores;"/>
    <m/>
    <x v="0"/>
    <s v="No"/>
    <m/>
    <m/>
    <m/>
    <s v="Yes"/>
    <s v="cgavigan@bluewaterhealth.ca"/>
    <m/>
    <n v="0"/>
    <n v="1"/>
  </r>
  <r>
    <n v="392"/>
    <d v="2026-07-28T10:53:24"/>
    <d v="2026-07-28T11:19:18"/>
    <s v="anonymous"/>
    <m/>
    <m/>
    <x v="1"/>
    <x v="98"/>
    <s v="Funded partially from hospital and RGP (Regional Geriatric Program of Toronto);"/>
    <x v="1"/>
    <s v="Sunnybrook Specialized Geriatric Services"/>
    <s v="Specialized Geriatric Services"/>
    <s v="Sonia.Nobleza@sunnybrook.ca"/>
    <x v="1"/>
    <s v="GeriPORT - Coordinated Access Office of Regional Geriatric Program of Toronto"/>
    <x v="9"/>
    <x v="3"/>
    <m/>
    <s v="Geriatric Outreach Team"/>
    <m/>
    <m/>
    <m/>
    <m/>
    <m/>
    <n v="122"/>
    <n v="187"/>
    <n v="0"/>
    <n v="309"/>
    <x v="0"/>
    <m/>
    <m/>
    <s v="Weekdays;"/>
    <n v="100"/>
    <m/>
    <s v="2075 Bayview Avenue"/>
    <x v="7"/>
    <x v="0"/>
    <x v="17"/>
    <m/>
    <m/>
    <m/>
    <m/>
    <x v="1"/>
    <m/>
    <m/>
    <m/>
    <m/>
    <s v="North Toronto OHT;"/>
    <m/>
    <s v="1950 hours per year (37.5 hours/week"/>
    <m/>
    <n v="0.5"/>
    <m/>
    <m/>
    <m/>
    <m/>
    <m/>
    <m/>
    <n v="0.4"/>
    <m/>
    <m/>
    <m/>
    <m/>
    <n v="0.6"/>
    <m/>
    <m/>
    <m/>
    <n v="0.2"/>
    <m/>
    <m/>
    <m/>
    <m/>
    <m/>
    <m/>
    <m/>
    <m/>
    <m/>
    <n v="1.7"/>
    <n v="1.2"/>
    <m/>
    <s v="75% to &lt;100%"/>
    <s v="Caregiver;Emergency department;Primary Care Practitioner;"/>
    <x v="1"/>
    <s v="1. PGLO Patient Experience Survey_x000a_2. Sunnybrook Outpatient Digital Patient Experience Survey - emailed to patient post clinic care app."/>
    <x v="0"/>
    <m/>
    <s v="Our program does not provide any culturally specific types of services."/>
    <x v="1"/>
    <s v="English;"/>
    <x v="2"/>
    <s v="No, we do not track frailty status;"/>
    <m/>
    <x v="1"/>
    <s v="No, we do not track dementia stage;"/>
    <m/>
    <x v="1"/>
    <s v="No, we do not track depression scores;"/>
    <m/>
    <x v="0"/>
    <s v="No, we do not track anxiety scores;"/>
    <m/>
    <x v="2"/>
    <s v="Yes"/>
    <s v="Paper Survey"/>
    <m/>
    <m/>
    <s v="Yes"/>
    <s v="Arun.Antony@sunnybrook.ca"/>
    <m/>
    <n v="0"/>
    <n v="1"/>
  </r>
  <r>
    <n v="393"/>
    <d v="2026-07-28T11:20:43"/>
    <d v="2026-07-28T11:57:48"/>
    <s v="anonymous"/>
    <m/>
    <m/>
    <x v="0"/>
    <x v="98"/>
    <s v="Funded partially from hospital and RGP (Regional Geriatric Program of Toronto);"/>
    <x v="1"/>
    <s v="Sunnybrook Specialized Geriatric Services"/>
    <s v="Specialized Geriatric Services"/>
    <s v="Sonia.Nobleza@sunnybrook.ca"/>
    <x v="1"/>
    <s v="GeriPORT - Coordinated Access Office of Regional Geriatric Program of Toronto"/>
    <x v="14"/>
    <x v="7"/>
    <m/>
    <s v="Geriatric Day Hospital"/>
    <m/>
    <m/>
    <m/>
    <m/>
    <m/>
    <n v="2304"/>
    <n v="357"/>
    <n v="2"/>
    <n v="2663"/>
    <x v="0"/>
    <m/>
    <m/>
    <s v="Weekdays;"/>
    <n v="27"/>
    <m/>
    <s v="2075 Bayview Avenue"/>
    <x v="7"/>
    <x v="0"/>
    <x v="17"/>
    <m/>
    <m/>
    <m/>
    <m/>
    <x v="1"/>
    <m/>
    <m/>
    <m/>
    <m/>
    <s v="North Toronto OHT;"/>
    <m/>
    <s v="1950 hours per year (37.5 hours/week"/>
    <m/>
    <n v="0.5"/>
    <m/>
    <m/>
    <m/>
    <m/>
    <m/>
    <m/>
    <n v="1.1000000000000001"/>
    <n v="0.3"/>
    <m/>
    <m/>
    <m/>
    <n v="1"/>
    <n v="0.3"/>
    <m/>
    <m/>
    <n v="2"/>
    <m/>
    <n v="1"/>
    <m/>
    <n v="0.6"/>
    <n v="1"/>
    <m/>
    <m/>
    <m/>
    <m/>
    <n v="7.8"/>
    <n v="7.3"/>
    <m/>
    <s v="75% to &lt;100%"/>
    <s v="Caregiver;Emergency department;Primary Care Practitioner;"/>
    <x v="1"/>
    <s v="1. PGLO Patient Experience Survey_x000a_2. Sunnybrook Outpatient Digital Patient Experience Survey - emailed to patient post clinic care app."/>
    <x v="0"/>
    <m/>
    <s v="Our program does not provide any culturally specific types of services."/>
    <x v="1"/>
    <s v="English;"/>
    <x v="2"/>
    <s v="No, we do not track frailty status;"/>
    <m/>
    <x v="1"/>
    <s v="No, we do not track dementia stage;"/>
    <m/>
    <x v="1"/>
    <s v="No, we do not track depression scores;"/>
    <m/>
    <x v="0"/>
    <s v="No, we do not track anxiety scores;"/>
    <m/>
    <x v="2"/>
    <s v="Yes"/>
    <s v="Paper Survey"/>
    <m/>
    <m/>
    <s v="Yes"/>
    <s v="Arun.Antony@sunnybrook.ca"/>
    <m/>
    <n v="0"/>
    <n v="1"/>
  </r>
  <r>
    <n v="394"/>
    <d v="2026-07-28T11:08:55"/>
    <d v="2026-07-28T11:59:45"/>
    <s v="anonymous"/>
    <m/>
    <m/>
    <x v="1"/>
    <x v="99"/>
    <s v="Self funded program (organization has opted to allocate general resources to seniors' programming);"/>
    <x v="0"/>
    <m/>
    <s v="GEM"/>
    <s v="gina.dolezel@thp.ca"/>
    <x v="0"/>
    <m/>
    <x v="0"/>
    <x v="0"/>
    <m/>
    <m/>
    <m/>
    <m/>
    <s v="Geriatric Emergency Management Program"/>
    <m/>
    <n v="809"/>
    <m/>
    <m/>
    <m/>
    <n v="0"/>
    <x v="0"/>
    <m/>
    <m/>
    <s v="Weekdays;"/>
    <m/>
    <m/>
    <s v="100 Queensway West"/>
    <x v="52"/>
    <x v="0"/>
    <x v="107"/>
    <m/>
    <m/>
    <m/>
    <m/>
    <x v="3"/>
    <s v="Mississauga Health OHT;"/>
    <m/>
    <m/>
    <m/>
    <m/>
    <m/>
    <s v="1950 hours per year (37.5 hours/week"/>
    <m/>
    <m/>
    <m/>
    <m/>
    <m/>
    <m/>
    <m/>
    <n v="2"/>
    <m/>
    <m/>
    <m/>
    <m/>
    <m/>
    <m/>
    <m/>
    <m/>
    <m/>
    <m/>
    <m/>
    <m/>
    <m/>
    <m/>
    <m/>
    <m/>
    <m/>
    <m/>
    <m/>
    <n v="2"/>
    <n v="2"/>
    <m/>
    <s v="100%"/>
    <s v="Caregiver;Community organization;Community paramedicine;Emergency department;"/>
    <x v="2"/>
    <m/>
    <x v="2"/>
    <m/>
    <m/>
    <x v="1"/>
    <s v="English"/>
    <x v="0"/>
    <m/>
    <m/>
    <x v="2"/>
    <m/>
    <m/>
    <x v="2"/>
    <m/>
    <m/>
    <x v="1"/>
    <m/>
    <m/>
    <x v="2"/>
    <s v="Yes"/>
    <s v="Qualtrics "/>
    <m/>
    <m/>
    <s v="Yes"/>
    <s v="gina.dolezel@thp.ca"/>
    <m/>
    <n v="0"/>
    <n v="1"/>
  </r>
  <r>
    <n v="395"/>
    <d v="2026-07-28T11:57:51"/>
    <d v="2026-07-28T12:15:36"/>
    <s v="anonymous"/>
    <m/>
    <m/>
    <x v="1"/>
    <x v="98"/>
    <s v="Funded partially from hospital and RGP (Regional Geriatric Program of Toronto);"/>
    <x v="1"/>
    <s v="Sunnybrook Specialized Geriatric Services"/>
    <s v="Specialized Geriatric Services "/>
    <s v="Sonia.Nobleza@sunnybrook.ca"/>
    <x v="1"/>
    <s v="GeriPORT - Coordinated Access Office of Regional Geriatric Program of Toronto"/>
    <x v="14"/>
    <x v="7"/>
    <m/>
    <s v="Geriatric Day Hospital"/>
    <m/>
    <m/>
    <m/>
    <m/>
    <m/>
    <n v="4177"/>
    <n v="314"/>
    <n v="3"/>
    <n v="4494"/>
    <x v="0"/>
    <m/>
    <m/>
    <s v="Weekdays;"/>
    <n v="50"/>
    <m/>
    <s v="2075 Bayview Avenue"/>
    <x v="7"/>
    <x v="0"/>
    <x v="17"/>
    <m/>
    <m/>
    <m/>
    <m/>
    <x v="1"/>
    <m/>
    <m/>
    <m/>
    <m/>
    <s v="North Toronto OHT;"/>
    <m/>
    <s v="1950 hours per year (37.5 hours/week"/>
    <m/>
    <n v="1"/>
    <m/>
    <n v="0.8"/>
    <m/>
    <m/>
    <m/>
    <m/>
    <n v="1.3"/>
    <n v="0.5"/>
    <m/>
    <m/>
    <m/>
    <n v="1.2"/>
    <n v="0.5"/>
    <m/>
    <m/>
    <n v="2"/>
    <m/>
    <n v="1"/>
    <m/>
    <n v="0.8"/>
    <n v="1"/>
    <m/>
    <m/>
    <m/>
    <m/>
    <n v="10.100000000000001"/>
    <n v="9.1"/>
    <m/>
    <s v="75% to &lt;100%"/>
    <s v="Caregiver;Emergency department;Primary Care Practitioner;"/>
    <x v="1"/>
    <s v="1. PGLO Patient Experience Survey_x000a_2. Sunnybrook Outpatient Digital Patient Experience Survey - emailed to patient post clinic care app."/>
    <x v="0"/>
    <m/>
    <s v="Our program does not provide any culturally specific types of services."/>
    <x v="1"/>
    <s v="English;"/>
    <x v="2"/>
    <s v="No, we do not track frailty status;"/>
    <m/>
    <x v="1"/>
    <s v="No, we do not track dementia stage;"/>
    <m/>
    <x v="1"/>
    <s v="No, we do not track depression scores;"/>
    <m/>
    <x v="0"/>
    <s v="No, we do not track anxiety scores;"/>
    <m/>
    <x v="2"/>
    <s v="Yes"/>
    <s v="Paper Survey"/>
    <m/>
    <m/>
    <s v="Yes"/>
    <s v="Arun.Antony@sunnybrook.ca"/>
    <m/>
    <n v="0"/>
    <n v="1"/>
  </r>
  <r>
    <n v="396"/>
    <d v="2026-07-28T12:15:49"/>
    <d v="2026-07-28T12:29:23"/>
    <s v="anonymous"/>
    <m/>
    <m/>
    <x v="0"/>
    <x v="98"/>
    <s v="Funded partially from hospital and RGP (Regional Geriatric Program of Toronto);"/>
    <x v="1"/>
    <s v="Sunnybrook Specialized Geriatric Services"/>
    <s v="Specialized Geriatric Services"/>
    <s v="Sonia.Nobleza@sunnybrook.ca"/>
    <x v="1"/>
    <s v="GeriPORT - Coordinated Access Office of Regional Geriatric Program of Toronto"/>
    <x v="24"/>
    <x v="0"/>
    <m/>
    <m/>
    <m/>
    <s v="Urgent Care Geriatric Clinic/Team"/>
    <m/>
    <m/>
    <m/>
    <m/>
    <m/>
    <m/>
    <n v="0"/>
    <x v="0"/>
    <m/>
    <m/>
    <s v="Weekdays;"/>
    <m/>
    <m/>
    <s v="2075 Bayview Avenue"/>
    <x v="7"/>
    <x v="0"/>
    <x v="17"/>
    <m/>
    <m/>
    <m/>
    <m/>
    <x v="1"/>
    <m/>
    <m/>
    <m/>
    <m/>
    <s v="North Toronto OHT;"/>
    <m/>
    <s v="1950 hours per year (37.5 hours/week"/>
    <m/>
    <m/>
    <m/>
    <m/>
    <m/>
    <m/>
    <m/>
    <m/>
    <m/>
    <m/>
    <m/>
    <m/>
    <m/>
    <m/>
    <m/>
    <m/>
    <m/>
    <m/>
    <m/>
    <m/>
    <m/>
    <m/>
    <m/>
    <m/>
    <m/>
    <m/>
    <m/>
    <n v="0"/>
    <n v="0"/>
    <m/>
    <s v="75% to &lt;100%"/>
    <s v="Caregiver;Emergency department;Primary Care Practitioner;"/>
    <x v="1"/>
    <s v="1. PGLO Patient Experience Survey_x000a_2. Sunnybrook Outpatient Digital Patient Experience Survey - emailed to patient post clinic care app."/>
    <x v="0"/>
    <m/>
    <s v="Our program does not provide any culturally specific types of services."/>
    <x v="1"/>
    <s v="English;"/>
    <x v="2"/>
    <s v="No, we do not track frailty status;"/>
    <m/>
    <x v="1"/>
    <s v="No, we do not track dementia stage;"/>
    <m/>
    <x v="1"/>
    <s v="No, we do not track depression scores;"/>
    <m/>
    <x v="0"/>
    <s v="No, we do not track anxiety scores;"/>
    <m/>
    <x v="2"/>
    <s v="Yes"/>
    <s v="Paper Survey"/>
    <m/>
    <m/>
    <s v="Yes"/>
    <s v="Arun.Antony@sunnybrook.ca"/>
    <m/>
    <n v="0"/>
    <n v="1"/>
  </r>
  <r>
    <n v="397"/>
    <d v="2026-07-28T12:29:25"/>
    <d v="2026-07-28T12:43:19"/>
    <s v="anonymous"/>
    <m/>
    <m/>
    <x v="1"/>
    <x v="98"/>
    <s v="Funded partially from hospital and RGP (Regional Geriatric Program of Toronto);"/>
    <x v="1"/>
    <s v="Sunnybrook Specialized Geriatric Services"/>
    <s v="Specialized Geriatric Services"/>
    <s v="Sonia.Nobleza@sunnybrook.ca"/>
    <x v="1"/>
    <s v="GeriPORT - Coordinated Access Office of Regional Geriatric Program of Toronto"/>
    <x v="24"/>
    <x v="0"/>
    <m/>
    <m/>
    <m/>
    <s v="Urgent Care Geriatric Clinic/Team"/>
    <m/>
    <m/>
    <m/>
    <m/>
    <m/>
    <m/>
    <n v="0"/>
    <x v="0"/>
    <m/>
    <m/>
    <s v="Weekdays;"/>
    <m/>
    <m/>
    <s v="2075 Bayview Avenue"/>
    <x v="7"/>
    <x v="0"/>
    <x v="17"/>
    <m/>
    <m/>
    <m/>
    <m/>
    <x v="1"/>
    <m/>
    <m/>
    <m/>
    <m/>
    <s v="North Toronto OHT;"/>
    <m/>
    <s v="1950 hours per year (37.5 hours/week"/>
    <m/>
    <m/>
    <m/>
    <m/>
    <m/>
    <m/>
    <m/>
    <m/>
    <m/>
    <m/>
    <m/>
    <m/>
    <m/>
    <m/>
    <m/>
    <m/>
    <m/>
    <m/>
    <m/>
    <m/>
    <m/>
    <m/>
    <m/>
    <m/>
    <m/>
    <m/>
    <m/>
    <n v="0"/>
    <n v="0"/>
    <m/>
    <s v="75% to &lt;100%"/>
    <s v="Caregiver;Emergency department;Primary Care Practitioner;"/>
    <x v="1"/>
    <s v="1. PGLO Patient Experience Survey_x000a_2. Sunnybrook Outpatient Digital Patient Experience Survey - emailed to patient post clinic care app."/>
    <x v="0"/>
    <m/>
    <s v="Our program does not provide any culturally specific types of services."/>
    <x v="1"/>
    <s v="English;"/>
    <x v="2"/>
    <s v="No, we do not track frailty status;"/>
    <m/>
    <x v="1"/>
    <s v="No, we do not track dementia stage;"/>
    <m/>
    <x v="1"/>
    <s v="No, we do not track depression scores;"/>
    <m/>
    <x v="0"/>
    <s v="No, we do not track anxiety scores;"/>
    <m/>
    <x v="2"/>
    <s v="Yes"/>
    <s v="Paper Survey"/>
    <m/>
    <m/>
    <s v="Yes"/>
    <s v="Arun.Antony@sunnybrook.ca"/>
    <m/>
    <n v="0"/>
    <n v="1"/>
  </r>
  <r>
    <n v="398"/>
    <d v="2026-07-28T12:43:21"/>
    <d v="2026-07-28T12:56:30"/>
    <s v="anonymous"/>
    <m/>
    <m/>
    <x v="0"/>
    <x v="98"/>
    <s v="Funded partially from hospital and RGP (Regional Geriatric Program of Toronto);"/>
    <x v="1"/>
    <s v="Sunnybrook Specialized Geriatric Services"/>
    <s v="Specialized Geriatric Services"/>
    <s v="Sonia.Nobleza@sunnybrook.ca"/>
    <x v="0"/>
    <m/>
    <x v="11"/>
    <x v="4"/>
    <m/>
    <m/>
    <m/>
    <m/>
    <s v="Inpatient Geriatric Medicine Consult Service"/>
    <m/>
    <n v="964"/>
    <m/>
    <m/>
    <m/>
    <n v="0"/>
    <x v="0"/>
    <m/>
    <m/>
    <s v="Weekdays;"/>
    <m/>
    <m/>
    <s v="2075 Bayview Avenue"/>
    <x v="7"/>
    <x v="0"/>
    <x v="17"/>
    <m/>
    <m/>
    <m/>
    <m/>
    <x v="1"/>
    <m/>
    <m/>
    <m/>
    <m/>
    <s v="North Toronto OHT;"/>
    <m/>
    <s v="1950 hours per year (37.5 hours/week"/>
    <m/>
    <m/>
    <m/>
    <m/>
    <m/>
    <m/>
    <m/>
    <m/>
    <m/>
    <m/>
    <m/>
    <m/>
    <m/>
    <m/>
    <m/>
    <m/>
    <m/>
    <n v="2"/>
    <m/>
    <m/>
    <m/>
    <m/>
    <m/>
    <m/>
    <m/>
    <m/>
    <m/>
    <n v="2"/>
    <n v="2"/>
    <m/>
    <s v="75% to &lt;100%"/>
    <s v="Emergency department;Hospital Inpatient MRP;"/>
    <x v="0"/>
    <m/>
    <x v="0"/>
    <m/>
    <s v="Our program does not provide any culturally specific types of services."/>
    <x v="0"/>
    <s v="English;"/>
    <x v="2"/>
    <s v="No, we do not track frailty status;"/>
    <m/>
    <x v="1"/>
    <s v="No, we do not track dementia stage;"/>
    <m/>
    <x v="1"/>
    <s v="No, we do not track depression scores;"/>
    <m/>
    <x v="0"/>
    <s v="No, we do not track anxiety scores;"/>
    <m/>
    <x v="0"/>
    <s v="No"/>
    <m/>
    <m/>
    <m/>
    <s v="Yes"/>
    <s v="Arun.Antony@sunnybrook.ca"/>
    <m/>
    <n v="0"/>
    <n v="1"/>
  </r>
  <r>
    <n v="399"/>
    <d v="2026-07-28T12:56:32"/>
    <d v="2026-07-28T13:23:13"/>
    <s v="anonymous"/>
    <m/>
    <m/>
    <x v="1"/>
    <x v="98"/>
    <s v="Funded partially from hospital and RGP (Regional Geriatric Program of Toronto);"/>
    <x v="1"/>
    <s v="Sunnybrook Specialized Geriatric Services"/>
    <s v="Specialized Geriatric Services"/>
    <s v="Sonia.Nobleza@sunnybrook.ca"/>
    <x v="0"/>
    <m/>
    <x v="11"/>
    <x v="4"/>
    <m/>
    <m/>
    <m/>
    <m/>
    <s v="Inpatient Geriatric Medicine Consult Service"/>
    <m/>
    <n v="1045"/>
    <m/>
    <m/>
    <m/>
    <n v="0"/>
    <x v="0"/>
    <m/>
    <m/>
    <s v="Weekdays;"/>
    <m/>
    <m/>
    <s v="2075 Bayview Avenue"/>
    <x v="7"/>
    <x v="0"/>
    <x v="17"/>
    <m/>
    <m/>
    <m/>
    <m/>
    <x v="1"/>
    <m/>
    <m/>
    <m/>
    <m/>
    <s v="North Toronto OHT;"/>
    <m/>
    <s v="1950 hours per year (37.5 hours/week"/>
    <m/>
    <m/>
    <m/>
    <m/>
    <m/>
    <m/>
    <m/>
    <m/>
    <m/>
    <m/>
    <m/>
    <m/>
    <m/>
    <m/>
    <m/>
    <m/>
    <m/>
    <n v="2"/>
    <m/>
    <m/>
    <m/>
    <m/>
    <m/>
    <m/>
    <m/>
    <m/>
    <m/>
    <n v="2"/>
    <n v="2"/>
    <m/>
    <s v="75% to &lt;100%"/>
    <s v="Emergency department;Hospital Inpatient MRP;"/>
    <x v="0"/>
    <m/>
    <x v="0"/>
    <m/>
    <s v="Our program does not provide any culturally specific types of services."/>
    <x v="0"/>
    <s v="English;"/>
    <x v="2"/>
    <s v="No, we do not track frailty status;"/>
    <m/>
    <x v="1"/>
    <s v="No, we do not track dementia stage;"/>
    <m/>
    <x v="1"/>
    <s v="No, we do not track depression scores;"/>
    <m/>
    <x v="0"/>
    <s v="No, we do not track anxiety scores;"/>
    <m/>
    <x v="0"/>
    <s v="No"/>
    <m/>
    <m/>
    <m/>
    <s v="Yes"/>
    <s v="Arun.Antony@sunnybrook.ca"/>
    <m/>
    <n v="0"/>
    <n v="1"/>
  </r>
  <r>
    <n v="400"/>
    <d v="2026-07-28T13:14:03"/>
    <d v="2026-07-28T13:33:14"/>
    <s v="anonymous"/>
    <m/>
    <m/>
    <x v="0"/>
    <x v="72"/>
    <s v="7* 3 40 96 (AC Day/Night Care - Geriatric);"/>
    <x v="0"/>
    <m/>
    <s v="Geriatric Psychiatry Ambulatory Clinic"/>
    <s v="krista.harloff@sjhc.london.on.ca"/>
    <x v="1"/>
    <s v="Coordinated Access Team"/>
    <x v="16"/>
    <x v="3"/>
    <m/>
    <s v="Geriatric Psychiatry Outpatient Clinic"/>
    <m/>
    <m/>
    <m/>
    <m/>
    <n v="151"/>
    <m/>
    <m/>
    <m/>
    <n v="0"/>
    <x v="0"/>
    <m/>
    <m/>
    <s v="Weekdays;"/>
    <m/>
    <m/>
    <s v="550 Wellington Road, South"/>
    <x v="23"/>
    <x v="0"/>
    <x v="78"/>
    <m/>
    <m/>
    <m/>
    <m/>
    <x v="3"/>
    <m/>
    <m/>
    <m/>
    <m/>
    <m/>
    <s v="Middlesex London OHT;"/>
    <s v="1950 hours per year (37.5 hours/week"/>
    <n v="0.2"/>
    <n v="0.5"/>
    <m/>
    <m/>
    <m/>
    <n v="0.2"/>
    <m/>
    <m/>
    <m/>
    <m/>
    <m/>
    <m/>
    <m/>
    <m/>
    <m/>
    <m/>
    <m/>
    <n v="1"/>
    <m/>
    <m/>
    <m/>
    <m/>
    <m/>
    <m/>
    <m/>
    <m/>
    <m/>
    <n v="1.9"/>
    <n v="1"/>
    <n v="0"/>
    <s v="100%"/>
    <s v="Emergency department;Community organization;"/>
    <x v="1"/>
    <m/>
    <x v="1"/>
    <m/>
    <m/>
    <x v="1"/>
    <s v="English;all through translation services;"/>
    <x v="1"/>
    <s v="Yes, at triage;Yes, at initial visit;"/>
    <m/>
    <x v="0"/>
    <s v="Yes, at triage;Yes, at initial visit;"/>
    <s v="MOCCA; CDS"/>
    <x v="0"/>
    <s v="Yes, at initial visit;"/>
    <s v="PHQ9; Cornell"/>
    <x v="2"/>
    <s v="Yes, at initial visit;"/>
    <s v="GAD7"/>
    <x v="2"/>
    <s v="Yes"/>
    <s v="Global Survey"/>
    <m/>
    <m/>
    <s v="Yes"/>
    <s v="maryann.linley@sjhc.london.on.ca"/>
    <m/>
    <n v="0"/>
    <n v="1"/>
  </r>
  <r>
    <n v="401"/>
    <d v="2026-07-28T13:52:43"/>
    <d v="2026-07-28T14:05:51"/>
    <s v="anonymous"/>
    <m/>
    <m/>
    <x v="1"/>
    <x v="99"/>
    <s v="Self funded program (organization has opted to allocate general resources to seniors' programming);"/>
    <x v="0"/>
    <m/>
    <s v="3C Seniors Care Unit "/>
    <s v="gina.dolezel@thp.ca"/>
    <x v="0"/>
    <m/>
    <x v="6"/>
    <x v="4"/>
    <m/>
    <m/>
    <m/>
    <m/>
    <s v="Acute Care of the Elderly/Geriatric Medicine Unit"/>
    <m/>
    <n v="486"/>
    <m/>
    <m/>
    <m/>
    <n v="0"/>
    <x v="1"/>
    <s v="26"/>
    <s v="100"/>
    <s v="All of the above (e.g. a service operating 24/7);"/>
    <m/>
    <m/>
    <s v="100 Queensway West"/>
    <x v="52"/>
    <x v="0"/>
    <x v="107"/>
    <m/>
    <m/>
    <m/>
    <m/>
    <x v="3"/>
    <s v="Mississauga Health OHT;"/>
    <m/>
    <m/>
    <m/>
    <m/>
    <m/>
    <s v="1950 hours per year (37.5 hours/week"/>
    <n v="1"/>
    <n v="1"/>
    <m/>
    <n v="0.4"/>
    <m/>
    <m/>
    <m/>
    <n v="1"/>
    <n v="1"/>
    <n v="1"/>
    <m/>
    <n v="2"/>
    <n v="1"/>
    <n v="1"/>
    <n v="1"/>
    <m/>
    <m/>
    <n v="18"/>
    <n v="13"/>
    <n v="1"/>
    <m/>
    <n v="0.6"/>
    <n v="0.6"/>
    <m/>
    <m/>
    <m/>
    <m/>
    <n v="43.6"/>
    <n v="41.6"/>
    <m/>
    <s v="100%"/>
    <s v="Emergency department;"/>
    <x v="2"/>
    <m/>
    <x v="2"/>
    <m/>
    <m/>
    <x v="1"/>
    <s v="English"/>
    <x v="0"/>
    <m/>
    <m/>
    <x v="2"/>
    <m/>
    <m/>
    <x v="2"/>
    <m/>
    <m/>
    <x v="1"/>
    <m/>
    <m/>
    <x v="2"/>
    <s v="Yes"/>
    <s v="Qualtrics "/>
    <m/>
    <m/>
    <s v="Yes"/>
    <s v="gina.dolezel@thp.ca"/>
    <m/>
    <n v="0"/>
    <n v="1"/>
  </r>
  <r>
    <n v="402"/>
    <d v="2026-07-28T14:14:09"/>
    <d v="2026-07-28T15:07:48"/>
    <s v="anonymous"/>
    <m/>
    <m/>
    <x v="1"/>
    <x v="101"/>
    <s v="@home Program;"/>
    <x v="0"/>
    <m/>
    <s v="Southlake@Home"/>
    <s v="rbakuska@southlake.ca"/>
    <x v="0"/>
    <m/>
    <x v="19"/>
    <x v="7"/>
    <m/>
    <m/>
    <m/>
    <m/>
    <m/>
    <s v="Hospital to Home program - HEART@home"/>
    <m/>
    <m/>
    <m/>
    <m/>
    <n v="0"/>
    <x v="0"/>
    <m/>
    <s v="700"/>
    <s v="All of the above (e.g. a service operating 24/7);"/>
    <n v="1"/>
    <m/>
    <s v="596 Davis Dr"/>
    <x v="54"/>
    <x v="0"/>
    <x v="109"/>
    <m/>
    <m/>
    <m/>
    <m/>
    <x v="2"/>
    <m/>
    <m/>
    <m/>
    <m/>
    <m/>
    <m/>
    <m/>
    <m/>
    <m/>
    <m/>
    <m/>
    <m/>
    <m/>
    <m/>
    <m/>
    <m/>
    <m/>
    <m/>
    <m/>
    <m/>
    <m/>
    <m/>
    <m/>
    <m/>
    <m/>
    <m/>
    <m/>
    <m/>
    <m/>
    <m/>
    <m/>
    <m/>
    <m/>
    <m/>
    <n v="0"/>
    <n v="0"/>
    <m/>
    <s v=""/>
    <m/>
    <x v="2"/>
    <m/>
    <x v="2"/>
    <m/>
    <m/>
    <x v="1"/>
    <s v="English"/>
    <x v="0"/>
    <m/>
    <m/>
    <x v="2"/>
    <m/>
    <m/>
    <x v="2"/>
    <m/>
    <m/>
    <x v="1"/>
    <m/>
    <m/>
    <x v="1"/>
    <m/>
    <m/>
    <s v="•Southlake@home is a 16 week program that uses evidence-based care that meets the patients needs improving health outcomes and, in turn, improving flow by reducing length of stay and ALC.  S@home Plus program works off the regular program and focus on seniors with dementia with behaviors.  ACE@home focuses on the Senior Population that require increased rehab to be successful when returning home."/>
    <m/>
    <s v="Yes"/>
    <s v="jwatson@southlake.ca"/>
    <m/>
    <n v="0"/>
    <n v="1"/>
  </r>
  <r>
    <n v="403"/>
    <d v="2026-07-28T15:07:52"/>
    <d v="2026-07-28T15:13:46"/>
    <s v="anonymous"/>
    <m/>
    <m/>
    <x v="1"/>
    <x v="101"/>
    <s v="AHF;"/>
    <x v="0"/>
    <m/>
    <s v="AHF - Eldon"/>
    <s v="rbakuska@southlake.ca"/>
    <x v="0"/>
    <m/>
    <x v="29"/>
    <x v="4"/>
    <s v="Patients in hospital who are deemed ALC and are waiting for LTC.  40 beds"/>
    <m/>
    <m/>
    <m/>
    <m/>
    <m/>
    <m/>
    <m/>
    <m/>
    <m/>
    <n v="0"/>
    <x v="1"/>
    <m/>
    <m/>
    <s v="All of the above (e.g. a service operating 24/7);"/>
    <n v="1"/>
    <m/>
    <s v="596 Davis Dr"/>
    <x v="54"/>
    <x v="0"/>
    <x v="109"/>
    <m/>
    <m/>
    <m/>
    <m/>
    <x v="2"/>
    <m/>
    <m/>
    <m/>
    <m/>
    <m/>
    <m/>
    <m/>
    <m/>
    <m/>
    <m/>
    <m/>
    <m/>
    <m/>
    <m/>
    <m/>
    <m/>
    <m/>
    <m/>
    <m/>
    <m/>
    <m/>
    <m/>
    <m/>
    <m/>
    <m/>
    <m/>
    <m/>
    <m/>
    <m/>
    <m/>
    <m/>
    <m/>
    <m/>
    <m/>
    <n v="0"/>
    <n v="0"/>
    <m/>
    <s v=""/>
    <m/>
    <x v="2"/>
    <m/>
    <x v="2"/>
    <m/>
    <m/>
    <x v="1"/>
    <s v="English"/>
    <x v="0"/>
    <m/>
    <m/>
    <x v="2"/>
    <m/>
    <m/>
    <x v="2"/>
    <m/>
    <m/>
    <x v="1"/>
    <m/>
    <m/>
    <x v="1"/>
    <m/>
    <m/>
    <m/>
    <m/>
    <s v="Yes"/>
    <s v="jwatson@southlake.ca"/>
    <m/>
    <n v="0"/>
    <n v="1"/>
  </r>
  <r>
    <n v="404"/>
    <d v="2026-07-28T15:14:10"/>
    <d v="2026-07-28T15:17:43"/>
    <s v="anonymous"/>
    <m/>
    <m/>
    <x v="1"/>
    <x v="101"/>
    <s v="AHF;"/>
    <x v="0"/>
    <m/>
    <s v="AHF - Sunrise Aurora"/>
    <s v="rbakuska@southlake.ca"/>
    <x v="0"/>
    <m/>
    <x v="29"/>
    <x v="4"/>
    <s v="Patients in hospital who are deemed ALC and are waiting for LTC with manageable behaviors.  10 beds"/>
    <m/>
    <m/>
    <m/>
    <m/>
    <m/>
    <m/>
    <m/>
    <m/>
    <m/>
    <n v="0"/>
    <x v="1"/>
    <m/>
    <m/>
    <s v="All of the above (e.g. a service operating 24/7);"/>
    <n v="1"/>
    <m/>
    <s v="596 Davis Dr"/>
    <x v="54"/>
    <x v="0"/>
    <x v="109"/>
    <m/>
    <m/>
    <m/>
    <m/>
    <x v="2"/>
    <m/>
    <m/>
    <m/>
    <m/>
    <m/>
    <m/>
    <m/>
    <m/>
    <m/>
    <m/>
    <m/>
    <m/>
    <m/>
    <m/>
    <m/>
    <m/>
    <m/>
    <m/>
    <m/>
    <m/>
    <m/>
    <m/>
    <m/>
    <m/>
    <m/>
    <m/>
    <m/>
    <m/>
    <m/>
    <m/>
    <m/>
    <m/>
    <m/>
    <m/>
    <n v="0"/>
    <n v="0"/>
    <m/>
    <s v=""/>
    <m/>
    <x v="2"/>
    <m/>
    <x v="2"/>
    <m/>
    <m/>
    <x v="1"/>
    <s v="English"/>
    <x v="0"/>
    <m/>
    <m/>
    <x v="2"/>
    <m/>
    <m/>
    <x v="2"/>
    <m/>
    <m/>
    <x v="1"/>
    <m/>
    <m/>
    <x v="1"/>
    <m/>
    <m/>
    <m/>
    <m/>
    <s v="Yes"/>
    <s v="jwatson@southlake.ca"/>
    <m/>
    <n v="0"/>
    <n v="1"/>
  </r>
  <r>
    <n v="405"/>
    <d v="2026-07-28T15:05:37"/>
    <d v="2026-07-28T15:26:35"/>
    <s v="anonymous"/>
    <m/>
    <m/>
    <x v="0"/>
    <x v="64"/>
    <s v="7* 3 40 96 (AC Day/Night Care - Geriatric);"/>
    <x v="0"/>
    <m/>
    <s v="Specialized Geriatric Services - Inpatient Geriatric Consult Service"/>
    <s v="pgilmore@bluewaterhealth.ca"/>
    <x v="0"/>
    <m/>
    <x v="11"/>
    <x v="4"/>
    <m/>
    <m/>
    <m/>
    <m/>
    <s v="Inpatient Geriatric Medicine Consult Service"/>
    <m/>
    <m/>
    <m/>
    <m/>
    <m/>
    <n v="0"/>
    <x v="0"/>
    <m/>
    <m/>
    <s v="Weekdays;"/>
    <m/>
    <m/>
    <s v="89 Norman Street"/>
    <x v="40"/>
    <x v="0"/>
    <x v="70"/>
    <m/>
    <m/>
    <m/>
    <m/>
    <x v="3"/>
    <m/>
    <m/>
    <m/>
    <m/>
    <m/>
    <s v="Sarnia Lambton OHT;"/>
    <s v="1950 hours per year (37.5 hours/week"/>
    <m/>
    <n v="0.8"/>
    <m/>
    <m/>
    <n v="1"/>
    <m/>
    <m/>
    <n v="1"/>
    <m/>
    <m/>
    <m/>
    <m/>
    <m/>
    <m/>
    <m/>
    <m/>
    <m/>
    <m/>
    <m/>
    <m/>
    <m/>
    <m/>
    <m/>
    <m/>
    <m/>
    <m/>
    <m/>
    <n v="2.8"/>
    <n v="1"/>
    <m/>
    <s v="75% to &lt;100%"/>
    <s v="Inpatient hospital units;"/>
    <x v="0"/>
    <m/>
    <x v="0"/>
    <m/>
    <m/>
    <x v="0"/>
    <s v="English;"/>
    <x v="0"/>
    <m/>
    <m/>
    <x v="2"/>
    <m/>
    <m/>
    <x v="2"/>
    <m/>
    <m/>
    <x v="1"/>
    <m/>
    <m/>
    <x v="0"/>
    <s v="No"/>
    <m/>
    <s v="The Specialized Geriatric Services - Inpatient Geriatric Consult Service is part of the Specialized Geriatric Services program at Bluewater Health.  Together a Geriatrician and Nurse Practitioner respond to inpatient referrals for geriatric consultation through the Bluewater Health, Health Information System (Oracle).  Referrals for consultation are received from across the hospital both acute and post-acute units.   While the program does not formally &quot;track&quot; outcome measures with patients, both the Geriatrician and NP complete outcome measures as appropriate with individual patients.  Measures include; Clinical Frailty Scale, Global Deterioration Scale or FAST (Functional Assessment Staging Test), Geriatric Depression Scale or the PHQ9 and the GAD 7 or RAID."/>
    <m/>
    <s v="Yes"/>
    <s v="jody.glover@sjhc.london.on.ca"/>
    <m/>
    <n v="0"/>
    <n v="1"/>
  </r>
  <r>
    <n v="406"/>
    <d v="2026-07-28T15:18:03"/>
    <d v="2026-07-28T15:35:58"/>
    <s v="anonymous"/>
    <m/>
    <m/>
    <x v="1"/>
    <x v="101"/>
    <s v="7* 3 50 96 20 (AC Clinic Geriatric - Assessment);"/>
    <x v="0"/>
    <m/>
    <s v="Aging Well Clinic"/>
    <s v="dcurran@southlake.ca"/>
    <x v="0"/>
    <m/>
    <x v="3"/>
    <x v="3"/>
    <m/>
    <m/>
    <m/>
    <m/>
    <m/>
    <m/>
    <n v="796"/>
    <n v="892"/>
    <n v="183"/>
    <n v="127"/>
    <n v="1202"/>
    <x v="0"/>
    <m/>
    <m/>
    <s v="Weekdays;"/>
    <n v="180"/>
    <m/>
    <s v="640 Grace Street"/>
    <x v="54"/>
    <x v="0"/>
    <x v="110"/>
    <m/>
    <m/>
    <m/>
    <m/>
    <x v="2"/>
    <s v="Northern York South Simcoe OHT;"/>
    <m/>
    <m/>
    <m/>
    <m/>
    <m/>
    <m/>
    <n v="0.25"/>
    <n v="1"/>
    <n v="0"/>
    <n v="0"/>
    <n v="0.7"/>
    <n v="0"/>
    <n v="0"/>
    <n v="2"/>
    <n v="1"/>
    <n v="0"/>
    <n v="0"/>
    <n v="0"/>
    <n v="0"/>
    <n v="0"/>
    <n v="0"/>
    <n v="0"/>
    <n v="0"/>
    <n v="0"/>
    <n v="1.6"/>
    <n v="1.5"/>
    <n v="0"/>
    <n v="0"/>
    <n v="0"/>
    <m/>
    <m/>
    <m/>
    <s v="0"/>
    <n v="8.0500000000000007"/>
    <n v="6.1"/>
    <n v="0"/>
    <s v=""/>
    <s v="Community organization;"/>
    <x v="1"/>
    <s v="Qualtrix"/>
    <x v="0"/>
    <m/>
    <s v="Access to Indigenous Navigator"/>
    <x v="1"/>
    <s v="English;"/>
    <x v="1"/>
    <s v="Yes, at initial visit;"/>
    <s v="CFS"/>
    <x v="1"/>
    <s v="No, we do not track dementia stage;"/>
    <m/>
    <x v="1"/>
    <s v="No, we do not track depression scores;"/>
    <m/>
    <x v="0"/>
    <s v="No, we do not track anxiety scores;"/>
    <m/>
    <x v="2"/>
    <s v="Yes"/>
    <s v="Staff/Medical Staff Engagement Survey"/>
    <m/>
    <m/>
    <s v="Yes"/>
    <s v="jwatson@southlake.ca"/>
    <m/>
    <n v="0"/>
    <n v="1"/>
  </r>
  <r>
    <n v="407"/>
    <d v="2026-07-28T15:36:32"/>
    <d v="2026-07-28T15:40:05"/>
    <s v="anonymous"/>
    <m/>
    <m/>
    <x v="1"/>
    <x v="101"/>
    <s v="NLOT;"/>
    <x v="0"/>
    <m/>
    <s v="Nurse Let Outreach Team (NLOT)"/>
    <s v="smcewen@southlake.ca"/>
    <x v="0"/>
    <m/>
    <x v="2"/>
    <x v="2"/>
    <s v="Nurse led outreach team to LTCH"/>
    <m/>
    <s v="Nurse-Led Outreach Teams (NLOTs)"/>
    <m/>
    <m/>
    <m/>
    <m/>
    <m/>
    <m/>
    <m/>
    <n v="0"/>
    <x v="0"/>
    <m/>
    <m/>
    <m/>
    <m/>
    <m/>
    <s v="596 Davis Dr"/>
    <x v="54"/>
    <x v="0"/>
    <x v="109"/>
    <m/>
    <m/>
    <m/>
    <m/>
    <x v="2"/>
    <m/>
    <m/>
    <m/>
    <m/>
    <m/>
    <m/>
    <m/>
    <m/>
    <m/>
    <m/>
    <m/>
    <m/>
    <m/>
    <m/>
    <m/>
    <m/>
    <m/>
    <m/>
    <m/>
    <m/>
    <m/>
    <m/>
    <m/>
    <m/>
    <m/>
    <m/>
    <m/>
    <m/>
    <m/>
    <m/>
    <m/>
    <m/>
    <m/>
    <m/>
    <n v="0"/>
    <n v="0"/>
    <m/>
    <s v=""/>
    <m/>
    <x v="2"/>
    <m/>
    <x v="2"/>
    <m/>
    <m/>
    <x v="1"/>
    <s v="English"/>
    <x v="0"/>
    <m/>
    <m/>
    <x v="2"/>
    <m/>
    <m/>
    <x v="2"/>
    <m/>
    <m/>
    <x v="1"/>
    <m/>
    <m/>
    <x v="1"/>
    <m/>
    <m/>
    <m/>
    <m/>
    <s v="Yes"/>
    <s v="jwatson@southlake.ca"/>
    <m/>
    <n v="0"/>
    <n v="1"/>
  </r>
  <r>
    <n v="408"/>
    <d v="2026-07-28T15:24:42"/>
    <d v="2026-07-28T15:44:35"/>
    <s v="anonymous"/>
    <m/>
    <m/>
    <x v="0"/>
    <x v="83"/>
    <s v="LTC+ Program - funded by Ontario Health;"/>
    <x v="0"/>
    <m/>
    <s v="LTC+"/>
    <s v="Victoria.Zefkic@wchospital.ca"/>
    <x v="0"/>
    <m/>
    <x v="18"/>
    <x v="2"/>
    <m/>
    <m/>
    <s v="LTC+ - Navigational support for long-term care homes; internal medicine consultation for LTC PCPs"/>
    <m/>
    <m/>
    <m/>
    <m/>
    <m/>
    <n v="1931"/>
    <m/>
    <n v="1931"/>
    <x v="0"/>
    <m/>
    <m/>
    <s v="Weekdays;"/>
    <m/>
    <m/>
    <s v="76 Grenville St"/>
    <x v="7"/>
    <x v="0"/>
    <x v="93"/>
    <m/>
    <m/>
    <m/>
    <m/>
    <x v="1"/>
    <m/>
    <m/>
    <m/>
    <m/>
    <s v="All Toronto Region OHTs;"/>
    <m/>
    <s v="1950 hours per year (37.5 hours/week"/>
    <n v="3.2"/>
    <m/>
    <m/>
    <m/>
    <m/>
    <m/>
    <m/>
    <m/>
    <m/>
    <m/>
    <m/>
    <m/>
    <m/>
    <m/>
    <m/>
    <m/>
    <m/>
    <n v="1"/>
    <m/>
    <m/>
    <m/>
    <m/>
    <m/>
    <m/>
    <m/>
    <m/>
    <m/>
    <n v="4.2"/>
    <n v="1"/>
    <m/>
    <s v="100%"/>
    <s v="Primary Care Practitioner;LTC nurses, PCPs;"/>
    <x v="0"/>
    <m/>
    <x v="0"/>
    <m/>
    <m/>
    <x v="0"/>
    <s v="English;"/>
    <x v="2"/>
    <s v="No, we do not track frailty status;"/>
    <m/>
    <x v="1"/>
    <s v="No, we do not track dementia stage;"/>
    <m/>
    <x v="1"/>
    <s v="No, we do not track depression scores;"/>
    <m/>
    <x v="0"/>
    <s v="No, we do not track anxiety scores;"/>
    <m/>
    <x v="0"/>
    <s v="No"/>
    <m/>
    <m/>
    <m/>
    <s v="Yes"/>
    <s v="Victoria.Zefkic@wchospital.ca"/>
    <m/>
    <n v="0"/>
    <n v="1"/>
  </r>
  <r>
    <n v="409"/>
    <d v="2026-07-28T15:42:41"/>
    <d v="2026-07-28T15:48:29"/>
    <s v="anonymous"/>
    <m/>
    <m/>
    <x v="0"/>
    <x v="72"/>
    <s v="7* 3 40 96 (AC Day/Night Care - Geriatric);"/>
    <x v="0"/>
    <m/>
    <s v="Geriatric Outreach (GOR)"/>
    <s v="krista.harloff@sjhc.london.on.ca"/>
    <x v="1"/>
    <s v="Coordinated Access Team"/>
    <x v="7"/>
    <x v="8"/>
    <m/>
    <s v="Geriatric Psychiatry Outreach Team"/>
    <m/>
    <m/>
    <m/>
    <m/>
    <n v="1124"/>
    <m/>
    <m/>
    <m/>
    <n v="0"/>
    <x v="0"/>
    <m/>
    <m/>
    <s v="Weekdays;"/>
    <m/>
    <m/>
    <s v="550 Wellington Road, South"/>
    <x v="23"/>
    <x v="0"/>
    <x v="78"/>
    <m/>
    <m/>
    <m/>
    <m/>
    <x v="3"/>
    <m/>
    <m/>
    <m/>
    <m/>
    <m/>
    <s v="Middlesex London OHT;"/>
    <s v="1950 hours per year (37.5 hours/week"/>
    <n v="0.2"/>
    <n v="0.5"/>
    <m/>
    <m/>
    <m/>
    <m/>
    <m/>
    <m/>
    <m/>
    <m/>
    <m/>
    <m/>
    <m/>
    <m/>
    <m/>
    <m/>
    <m/>
    <n v="5"/>
    <m/>
    <m/>
    <m/>
    <m/>
    <m/>
    <m/>
    <m/>
    <m/>
    <m/>
    <n v="5.7"/>
    <n v="5"/>
    <m/>
    <s v="100%"/>
    <s v="Emergency department;Geriatric Psychiatry Inpatient Unit;"/>
    <x v="1"/>
    <m/>
    <x v="1"/>
    <m/>
    <m/>
    <x v="1"/>
    <s v="English;all through translation services;"/>
    <x v="0"/>
    <m/>
    <m/>
    <x v="0"/>
    <s v="Yes, at initial visit;"/>
    <s v="MOCCA; CDS; BPSD"/>
    <x v="0"/>
    <s v="Yes, at initial visit;"/>
    <s v="PHQ9; cornell"/>
    <x v="2"/>
    <s v="Yes, at initial visit;"/>
    <s v="GAD7"/>
    <x v="2"/>
    <s v="Yes"/>
    <s v="Global Survey"/>
    <m/>
    <m/>
    <s v="Yes"/>
    <s v="maryann.linley@sjhc.london.on.ca"/>
    <m/>
    <n v="0"/>
    <n v="1"/>
  </r>
  <r>
    <n v="410"/>
    <d v="2026-07-28T15:41:00"/>
    <d v="2026-07-28T15:48:38"/>
    <s v="anonymous"/>
    <m/>
    <m/>
    <x v="1"/>
    <x v="101"/>
    <s v="GOT;"/>
    <x v="0"/>
    <m/>
    <s v="Geriatric Outreach"/>
    <s v="dcurran@southlake.ca"/>
    <x v="0"/>
    <m/>
    <x v="9"/>
    <x v="3"/>
    <m/>
    <s v="Geriatric Outreach Team"/>
    <m/>
    <m/>
    <m/>
    <m/>
    <n v="595"/>
    <n v="595"/>
    <n v="0"/>
    <n v="0"/>
    <n v="595"/>
    <x v="0"/>
    <m/>
    <m/>
    <s v="Weekdays;"/>
    <n v="42"/>
    <m/>
    <s v="640 Grace Street"/>
    <x v="54"/>
    <x v="0"/>
    <x v="110"/>
    <m/>
    <m/>
    <m/>
    <m/>
    <x v="2"/>
    <s v="Northern York South Simcoe OHT;"/>
    <m/>
    <m/>
    <m/>
    <m/>
    <m/>
    <m/>
    <n v="0.25"/>
    <n v="0.5"/>
    <n v="0"/>
    <n v="0"/>
    <n v="0.1"/>
    <n v="0"/>
    <n v="0"/>
    <n v="0"/>
    <n v="1"/>
    <n v="0"/>
    <n v="0"/>
    <n v="0"/>
    <n v="0"/>
    <n v="0"/>
    <n v="0"/>
    <n v="0"/>
    <n v="0"/>
    <n v="1"/>
    <n v="0"/>
    <n v="1.5"/>
    <n v="0"/>
    <n v="0"/>
    <n v="0"/>
    <m/>
    <m/>
    <m/>
    <s v="0"/>
    <n v="4.3499999999999996"/>
    <n v="3.5"/>
    <n v="0"/>
    <s v=""/>
    <s v="Community organization;"/>
    <x v="1"/>
    <s v="Qualtrix"/>
    <x v="0"/>
    <m/>
    <s v="Access to Indigenous Navigator"/>
    <x v="1"/>
    <s v="English;"/>
    <x v="1"/>
    <s v="Yes, at initial visit;"/>
    <s v="CFS"/>
    <x v="1"/>
    <s v="No, we do not track dementia stage;"/>
    <m/>
    <x v="1"/>
    <s v="No, we do not track depression scores;"/>
    <m/>
    <x v="0"/>
    <s v="No, we do not track anxiety scores;"/>
    <m/>
    <x v="2"/>
    <s v="Yes"/>
    <s v="Staff/Medical Staff Engagement Survey"/>
    <m/>
    <m/>
    <s v="Yes"/>
    <s v="jwatson@southlake.ca"/>
    <m/>
    <n v="0"/>
    <n v="1"/>
  </r>
  <r>
    <n v="411"/>
    <d v="2026-07-28T14:11:06"/>
    <d v="2026-07-28T15:56:55"/>
    <s v="anonymous"/>
    <m/>
    <m/>
    <x v="1"/>
    <x v="10"/>
    <s v="Self funded program (organization has opted to allocate general resources to seniors' programming);"/>
    <x v="0"/>
    <m/>
    <s v="Inpatient Geriatrics"/>
    <s v="agardhouse@osmh.on.ca"/>
    <x v="1"/>
    <s v="North Simcoe Muskoka Specialized Geriatric Services"/>
    <x v="11"/>
    <x v="4"/>
    <m/>
    <m/>
    <m/>
    <m/>
    <s v="Inpatient Geriatric Medicine Consult Service"/>
    <m/>
    <n v="385"/>
    <n v="1200"/>
    <n v="300"/>
    <n v="24"/>
    <n v="1524"/>
    <x v="0"/>
    <m/>
    <m/>
    <s v="Weekdays;"/>
    <n v="3"/>
    <m/>
    <s v="170 Colborne St W"/>
    <x v="8"/>
    <x v="0"/>
    <x v="49"/>
    <m/>
    <m/>
    <m/>
    <m/>
    <x v="2"/>
    <s v="Couchiching OHT;Central East;"/>
    <m/>
    <m/>
    <m/>
    <m/>
    <m/>
    <s v="1950 hours per year (37.5 hours/week"/>
    <m/>
    <m/>
    <m/>
    <m/>
    <n v="0.45"/>
    <n v="0.05"/>
    <m/>
    <m/>
    <n v="1"/>
    <m/>
    <m/>
    <m/>
    <m/>
    <n v="0.2"/>
    <m/>
    <m/>
    <m/>
    <m/>
    <m/>
    <m/>
    <m/>
    <m/>
    <m/>
    <m/>
    <m/>
    <n v="0.6"/>
    <s v="Behaviour Success Agent (currently filled by the PT- .2 position that was vacant for first half of fiscal year))"/>
    <n v="1.7"/>
    <n v="1.7999999999999998"/>
    <n v="0"/>
    <s v="75% to &lt;100%"/>
    <s v="Emergency department;Primary Care Practitioner;hospitalists;Ontario Health atHome;Caregiver;Self-referral;Community organization;"/>
    <x v="0"/>
    <m/>
    <x v="0"/>
    <m/>
    <m/>
    <x v="0"/>
    <s v="English;"/>
    <x v="2"/>
    <s v="No, we do not track frailty status;captured in CGA but not tracked;"/>
    <s v="Clinical Frailty Scale"/>
    <x v="1"/>
    <s v="No, we do not track dementia stage;when appropriate;"/>
    <s v="Geriatrician classifies as mild-moderate-advanced when appropriate given inpt status"/>
    <x v="1"/>
    <s v="No, we do not track depression scores;when appropriate;"/>
    <s v="PHQ2, Geriatric Depression Scale, PQH9"/>
    <x v="0"/>
    <s v="No, we do not track anxiety scores;when applicable;"/>
    <s v="GAD7"/>
    <x v="0"/>
    <s v="No"/>
    <m/>
    <m/>
    <m/>
    <s v="Yes"/>
    <s v="jlallison-hedges@osmh.on.ca"/>
    <m/>
    <n v="0"/>
    <n v="1"/>
  </r>
  <r>
    <n v="412"/>
    <d v="2026-07-28T15:44:37"/>
    <d v="2026-07-28T15:57:36"/>
    <s v="anonymous"/>
    <m/>
    <m/>
    <x v="1"/>
    <x v="83"/>
    <s v="LTC+ - funded by Ontario Health;"/>
    <x v="0"/>
    <m/>
    <s v="LTC+"/>
    <s v="Victoria.Zefkic@wchospital.ca"/>
    <x v="0"/>
    <m/>
    <x v="18"/>
    <x v="2"/>
    <m/>
    <m/>
    <s v="LTC+ - Navigational support to LTC homes from Nurse Navigator, GIM consultation to LTC PCPs"/>
    <m/>
    <m/>
    <m/>
    <n v="1663"/>
    <m/>
    <n v="1663"/>
    <m/>
    <n v="1663"/>
    <x v="0"/>
    <m/>
    <m/>
    <s v="Weekdays;"/>
    <m/>
    <m/>
    <s v="76 Grenville St"/>
    <x v="7"/>
    <x v="0"/>
    <x v="93"/>
    <m/>
    <m/>
    <m/>
    <m/>
    <x v="1"/>
    <m/>
    <m/>
    <m/>
    <m/>
    <s v="All Toronto Region OHTs;"/>
    <m/>
    <s v="1950 hours per year (37.5 hours/week"/>
    <n v="2.4"/>
    <m/>
    <m/>
    <m/>
    <m/>
    <m/>
    <m/>
    <n v="0.5"/>
    <m/>
    <m/>
    <m/>
    <m/>
    <m/>
    <m/>
    <m/>
    <m/>
    <m/>
    <n v="1"/>
    <m/>
    <m/>
    <m/>
    <m/>
    <m/>
    <m/>
    <m/>
    <m/>
    <m/>
    <n v="3.9"/>
    <n v="1.5"/>
    <m/>
    <s v="100%"/>
    <s v="Primary Care Practitioner;LTC nurses, PCPs, DOCs;"/>
    <x v="0"/>
    <m/>
    <x v="0"/>
    <m/>
    <m/>
    <x v="0"/>
    <s v="English;"/>
    <x v="2"/>
    <s v="No, we do not track frailty status;"/>
    <m/>
    <x v="1"/>
    <s v="No, we do not track dementia stage;"/>
    <m/>
    <x v="1"/>
    <s v="No, we do not track depression scores;"/>
    <m/>
    <x v="0"/>
    <s v="No, we do not track anxiety scores;"/>
    <m/>
    <x v="0"/>
    <s v="No"/>
    <m/>
    <m/>
    <m/>
    <s v="Yes"/>
    <s v="Victoria.Zefkic@wchospital.ca"/>
    <m/>
    <n v="0"/>
    <n v="1"/>
  </r>
  <r>
    <n v="413"/>
    <d v="2026-07-28T15:48:46"/>
    <d v="2026-07-28T16:02:19"/>
    <s v="anonymous"/>
    <m/>
    <m/>
    <x v="1"/>
    <x v="101"/>
    <s v="7* 5 50 96 76 (COM Health Prom/Educ. &amp; Com. Dev. - Psycho-Geriatric);"/>
    <x v="0"/>
    <m/>
    <s v="PACTT"/>
    <s v="scassidy@southlake.ca"/>
    <x v="1"/>
    <s v="Streamlined Access / Central Access"/>
    <x v="9"/>
    <x v="3"/>
    <m/>
    <s v="Geriatric Outreach Team"/>
    <m/>
    <m/>
    <m/>
    <m/>
    <n v="52"/>
    <n v="6977"/>
    <m/>
    <m/>
    <n v="6977"/>
    <x v="0"/>
    <m/>
    <m/>
    <s v="All of the above (e.g. a service operating 24/7);"/>
    <m/>
    <m/>
    <s v="596 Davis Dr"/>
    <x v="54"/>
    <x v="0"/>
    <x v="109"/>
    <m/>
    <m/>
    <m/>
    <m/>
    <x v="2"/>
    <s v="Southlake Community OHT / York Region catchment;"/>
    <m/>
    <m/>
    <m/>
    <m/>
    <m/>
    <s v="1820 hours per year (35 hours/week)"/>
    <n v="0.5"/>
    <n v="1"/>
    <n v="0"/>
    <n v="0"/>
    <n v="0.4"/>
    <n v="0.5"/>
    <n v="0"/>
    <n v="2"/>
    <n v="0"/>
    <n v="0"/>
    <n v="0"/>
    <n v="0"/>
    <n v="0"/>
    <n v="0"/>
    <n v="0"/>
    <n v="0"/>
    <n v="0"/>
    <m/>
    <n v="0"/>
    <n v="3"/>
    <n v="0"/>
    <n v="0"/>
    <n v="0"/>
    <m/>
    <m/>
    <m/>
    <s v="0"/>
    <n v="7.4"/>
    <n v="5"/>
    <n v="0"/>
    <s v="75% to &lt;100%"/>
    <s v="Physicians, Psychiatrists, Other Mental Services;"/>
    <x v="2"/>
    <m/>
    <x v="2"/>
    <m/>
    <s v="No Dedicated Culturally specific service, interpretation services available"/>
    <x v="1"/>
    <s v="English;"/>
    <x v="0"/>
    <m/>
    <m/>
    <x v="0"/>
    <s v="Yes, at triage;"/>
    <s v="MoCA/MMSE"/>
    <x v="0"/>
    <s v="Yes, at triage;"/>
    <s v="PHQ-9"/>
    <x v="2"/>
    <s v="Yes, at triage;"/>
    <s v="GAD-7"/>
    <x v="2"/>
    <s v="Yes"/>
    <s v="Annual Staff Engagement Assessment"/>
    <s v="PACTT serves adults 55+ with severe and persistent mental illness with psychosis, including schizophrenia, bipolar disorder, or major depression, and recent multiple hospital admissions/psychiatric treatment. The team provides intensive long-term interdisciplinary community treatment and support with the goal of reducing hospitalization and improving quality of life in the client’s home/community. Team roles include Registered Nurses, Social Workers, Occupational Therapist, Psychiatrist and Program Assistant."/>
    <m/>
    <s v="Yes"/>
    <s v="jwatson@southlake.ca"/>
    <m/>
    <n v="0"/>
    <n v="1"/>
  </r>
  <r>
    <n v="414"/>
    <d v="2026-07-28T16:16:55"/>
    <d v="2026-07-28T16:24:26"/>
    <s v="anonymous"/>
    <m/>
    <m/>
    <x v="0"/>
    <x v="72"/>
    <s v="7* 2 76 95 96 (IP Mental Health - LT Geriatrics);"/>
    <x v="0"/>
    <m/>
    <s v="Inpatient Geriatric Psychiatry "/>
    <s v="david.allen@sjhc.london.on.ca"/>
    <x v="1"/>
    <s v="coordinated access team"/>
    <x v="41"/>
    <x v="1"/>
    <m/>
    <m/>
    <m/>
    <m/>
    <m/>
    <s v="Tertiary Non-Dementia Geriatric Psychiatry Units"/>
    <m/>
    <m/>
    <m/>
    <m/>
    <n v="0"/>
    <x v="1"/>
    <s v="24"/>
    <s v="91.6"/>
    <s v="All of the above (e.g. a service operating 24/7);"/>
    <m/>
    <m/>
    <s v="550 Wellington Road, South"/>
    <x v="23"/>
    <x v="0"/>
    <x v="78"/>
    <m/>
    <m/>
    <m/>
    <m/>
    <x v="3"/>
    <m/>
    <m/>
    <m/>
    <m/>
    <m/>
    <s v="Middlesex London OHT;"/>
    <s v="1950 hours per year (37.5 hours/week"/>
    <n v="0.5"/>
    <n v="1"/>
    <m/>
    <n v="0.5"/>
    <m/>
    <n v="1"/>
    <m/>
    <m/>
    <n v="1"/>
    <m/>
    <m/>
    <n v="6"/>
    <n v="0.5"/>
    <n v="0.2"/>
    <m/>
    <m/>
    <m/>
    <n v="6"/>
    <n v="9"/>
    <n v="1"/>
    <m/>
    <n v="0.2"/>
    <n v="1"/>
    <m/>
    <m/>
    <m/>
    <m/>
    <n v="27.9"/>
    <n v="25.4"/>
    <n v="0"/>
    <s v="100%"/>
    <s v="Community organization;Emergency department;acute schedule 1 hospitals;"/>
    <x v="1"/>
    <m/>
    <x v="1"/>
    <m/>
    <m/>
    <x v="1"/>
    <s v="English;all with translation services;"/>
    <x v="0"/>
    <m/>
    <m/>
    <x v="0"/>
    <s v="Yes, at initial visit;"/>
    <s v="MOCCA"/>
    <x v="0"/>
    <s v="Yes, at triage;Yes, at initial visit;Yes, at follow-up;Yes, at discharge;Yes, at all visits;No, we do not track depression scores;"/>
    <s v="Columbia Suicide Severity Rating Scale"/>
    <x v="1"/>
    <m/>
    <m/>
    <x v="2"/>
    <s v="Yes"/>
    <m/>
    <m/>
    <m/>
    <s v="Yes"/>
    <s v="maryann.linley@sjhc.london.on.ca"/>
    <m/>
    <n v="0"/>
    <n v="1"/>
  </r>
  <r>
    <n v="415"/>
    <d v="2026-07-28T16:24:30"/>
    <d v="2026-07-28T16:30:09"/>
    <s v="anonymous"/>
    <m/>
    <m/>
    <x v="0"/>
    <x v="72"/>
    <s v="7* 2 76 95 96 (IP Mental Health - LT Geriatrics);"/>
    <x v="0"/>
    <m/>
    <s v="Inpatient Geriatric Psychiatry"/>
    <s v="david.allen@sjhc.london.on.ca"/>
    <x v="1"/>
    <s v="coordinated Access Team"/>
    <x v="1"/>
    <x v="1"/>
    <m/>
    <m/>
    <m/>
    <m/>
    <m/>
    <s v="Tertiary Dementia Specialty Units"/>
    <m/>
    <m/>
    <m/>
    <m/>
    <n v="0"/>
    <x v="1"/>
    <s v="18"/>
    <s v="85"/>
    <s v="All of the above (e.g. a service operating 24/7);"/>
    <m/>
    <m/>
    <s v="550 Wellington Road, South"/>
    <x v="23"/>
    <x v="0"/>
    <x v="78"/>
    <m/>
    <m/>
    <m/>
    <m/>
    <x v="3"/>
    <m/>
    <m/>
    <m/>
    <m/>
    <m/>
    <s v="Middlesex London OHT;"/>
    <s v="1950 hours per year (37.5 hours/week"/>
    <n v="0.5"/>
    <n v="1.5"/>
    <n v="1"/>
    <m/>
    <m/>
    <n v="0.2"/>
    <m/>
    <m/>
    <n v="1"/>
    <m/>
    <m/>
    <n v="7"/>
    <n v="0.5"/>
    <n v="0.2"/>
    <m/>
    <m/>
    <n v="0.5"/>
    <n v="7"/>
    <n v="10"/>
    <n v="1"/>
    <m/>
    <n v="0.2"/>
    <n v="1"/>
    <m/>
    <m/>
    <m/>
    <s v="Advanced Behaviour Analyst"/>
    <n v="31.599999999999998"/>
    <n v="28.4"/>
    <n v="0"/>
    <s v="100%"/>
    <s v="Community organization;Emergency department;acute schedule 1 hospitals;"/>
    <x v="1"/>
    <m/>
    <x v="1"/>
    <m/>
    <m/>
    <x v="1"/>
    <s v="English;all with translation services;"/>
    <x v="0"/>
    <m/>
    <m/>
    <x v="0"/>
    <s v="Yes, at initial visit;"/>
    <s v="MOCCA"/>
    <x v="0"/>
    <s v="Yes, at triage;Yes, at initial visit;Yes, at follow-up;Yes, at discharge;Yes, at all visits;No, we do not track depression scores;"/>
    <s v="Columbia Suicide Severity Rating Scale"/>
    <x v="1"/>
    <m/>
    <m/>
    <x v="2"/>
    <s v="Yes"/>
    <s v="Global Survey"/>
    <m/>
    <m/>
    <s v="Yes"/>
    <s v="maryann.linley@sjhc.london.on.ca"/>
    <m/>
    <n v="0"/>
    <n v="1"/>
  </r>
  <r>
    <n v="416"/>
    <d v="2026-07-28T16:30:11"/>
    <d v="2026-07-28T16:46:45"/>
    <s v="anonymous"/>
    <m/>
    <m/>
    <x v="1"/>
    <x v="72"/>
    <s v="7* 5 10 76 96 (COM Clinics/Programs - MH Psycho-geriatric);"/>
    <x v="0"/>
    <m/>
    <s v="Southwest Geriatric Psychiatry Assessment Clinic (GPAC)"/>
    <s v="krista.harloff@sjhc.london.on.ca"/>
    <x v="1"/>
    <s v="Geriatric Ambulatory Access Team (GAAT)"/>
    <x v="16"/>
    <x v="3"/>
    <m/>
    <s v="Geriatric Psychiatry Outpatient Clinic"/>
    <m/>
    <m/>
    <m/>
    <m/>
    <m/>
    <m/>
    <m/>
    <m/>
    <n v="0"/>
    <x v="0"/>
    <m/>
    <m/>
    <s v="Weekdays;"/>
    <m/>
    <m/>
    <s v="550 Wellington Road, South"/>
    <x v="23"/>
    <x v="0"/>
    <x v="78"/>
    <m/>
    <m/>
    <m/>
    <m/>
    <x v="3"/>
    <m/>
    <m/>
    <m/>
    <m/>
    <m/>
    <s v="Middlesex London OHT;"/>
    <s v="1950 hours per year (37.5 hours/week"/>
    <n v="0.2"/>
    <n v="0.2"/>
    <m/>
    <m/>
    <m/>
    <n v="0.2"/>
    <m/>
    <n v="1"/>
    <m/>
    <m/>
    <m/>
    <m/>
    <m/>
    <m/>
    <m/>
    <m/>
    <m/>
    <n v="1"/>
    <m/>
    <m/>
    <m/>
    <m/>
    <m/>
    <m/>
    <m/>
    <m/>
    <m/>
    <n v="2.6"/>
    <n v="2"/>
    <m/>
    <s v="75% to &lt;100%"/>
    <s v="Community organization;Primary Care Practitioner;"/>
    <x v="2"/>
    <m/>
    <x v="2"/>
    <m/>
    <m/>
    <x v="1"/>
    <s v="English;all through translation services;"/>
    <x v="0"/>
    <m/>
    <m/>
    <x v="2"/>
    <m/>
    <m/>
    <x v="2"/>
    <m/>
    <m/>
    <x v="1"/>
    <m/>
    <m/>
    <x v="1"/>
    <m/>
    <m/>
    <s v="this service supports providers through a consultation model"/>
    <m/>
    <s v="Yes"/>
    <s v="maryann.linley@sjhc.london.on.ca"/>
    <m/>
    <n v="0"/>
    <n v="1"/>
  </r>
  <r>
    <n v="417"/>
    <d v="2026-07-28T16:40:40"/>
    <d v="2026-07-28T16:54:56"/>
    <s v="anonymous"/>
    <m/>
    <m/>
    <x v="0"/>
    <x v="64"/>
    <s v="7* 3 40 96 (AC Day/Night Care - Geriatric);"/>
    <x v="0"/>
    <m/>
    <s v="Specialized Geriatric Services - Geriatric Outpatient Clinic"/>
    <s v="pgilmore@bluewaterhealth.ca"/>
    <x v="0"/>
    <m/>
    <x v="3"/>
    <x v="3"/>
    <m/>
    <s v="Geriatric Outpatient Clinic"/>
    <m/>
    <m/>
    <m/>
    <m/>
    <m/>
    <m/>
    <m/>
    <m/>
    <n v="0"/>
    <x v="0"/>
    <m/>
    <m/>
    <s v="Weekdays;"/>
    <m/>
    <m/>
    <s v="89 Norman Street"/>
    <x v="40"/>
    <x v="0"/>
    <x v="70"/>
    <m/>
    <m/>
    <m/>
    <m/>
    <x v="3"/>
    <m/>
    <m/>
    <m/>
    <m/>
    <m/>
    <s v="Sarnia Lambton OHT;"/>
    <s v="1950 hours per year (37.5 hours/week"/>
    <m/>
    <n v="0.8"/>
    <n v="0"/>
    <n v="0"/>
    <n v="1"/>
    <n v="0"/>
    <n v="0"/>
    <n v="1"/>
    <n v="0"/>
    <n v="0"/>
    <n v="0"/>
    <n v="0"/>
    <n v="0"/>
    <n v="0"/>
    <n v="0"/>
    <n v="0"/>
    <n v="0"/>
    <n v="0"/>
    <n v="0"/>
    <n v="0"/>
    <n v="0"/>
    <n v="0"/>
    <n v="0"/>
    <m/>
    <m/>
    <m/>
    <m/>
    <n v="2.8"/>
    <n v="1"/>
    <n v="0"/>
    <s v="75% to &lt;100%"/>
    <s v="Primary Care Practitioner;Follow up from hospital;Primary Care Network;Emergency department;"/>
    <x v="0"/>
    <m/>
    <x v="0"/>
    <m/>
    <m/>
    <x v="0"/>
    <s v="English;"/>
    <x v="1"/>
    <s v="see Comments section;"/>
    <m/>
    <x v="0"/>
    <s v="see Comments section;"/>
    <m/>
    <x v="0"/>
    <s v="see Comments section;"/>
    <m/>
    <x v="2"/>
    <s v="see Comments section;"/>
    <m/>
    <x v="0"/>
    <s v="No"/>
    <m/>
    <s v="The Specialized Geriatric Services - Geriatric Outpatient Clinic is part of the Specialized Geriatric Services program at Bluewater Health.  Together a Geriatrician and Nurse Practitioner provide Geriatric outpatient services through referrals received from hospital and community including primary care.  While the program does not formally &quot;track&quot; outcome measures with patients, both the Geriatrician and NP complete outcome measures as appropriate with individual patients.  Measures include; Clinical Frailty Scale, Global Deterioration Scale or FAST (Functional Assessment Staging Test), Geriatric Depression Scale or the PHQ9 and the GAD 7 or RAID.  "/>
    <m/>
    <s v="Yes"/>
    <s v="jody.glover@sjhc.london.on.ca"/>
    <m/>
    <n v="0"/>
    <n v="1"/>
  </r>
  <r>
    <n v="418"/>
    <d v="2026-07-28T16:56:58"/>
    <d v="2026-07-28T17:14:13"/>
    <s v="anonymous"/>
    <m/>
    <m/>
    <x v="0"/>
    <x v="64"/>
    <s v="7* 3 40 96 (AC Day/Night Care - Geriatric);"/>
    <x v="0"/>
    <m/>
    <s v="Responsive Behaviour Hospital Navigator (BSO)"/>
    <s v="pgilmore@bluewaterhealth.ca"/>
    <x v="0"/>
    <m/>
    <x v="5"/>
    <x v="4"/>
    <m/>
    <m/>
    <m/>
    <m/>
    <s v="Responsive Behaviour Hospital Navigator (BSO)"/>
    <m/>
    <m/>
    <m/>
    <m/>
    <m/>
    <n v="0"/>
    <x v="0"/>
    <m/>
    <m/>
    <s v="Weekdays;"/>
    <m/>
    <m/>
    <s v="89 Norman Street"/>
    <x v="40"/>
    <x v="0"/>
    <x v="70"/>
    <m/>
    <m/>
    <m/>
    <m/>
    <x v="3"/>
    <m/>
    <m/>
    <m/>
    <m/>
    <m/>
    <s v="Sarnia Lambton OHT;"/>
    <s v="1950 hours per year (37.5 hours/week"/>
    <m/>
    <m/>
    <m/>
    <m/>
    <m/>
    <m/>
    <m/>
    <m/>
    <m/>
    <m/>
    <m/>
    <m/>
    <m/>
    <m/>
    <m/>
    <m/>
    <m/>
    <m/>
    <n v="1"/>
    <m/>
    <m/>
    <m/>
    <m/>
    <m/>
    <m/>
    <m/>
    <s v="Please note: Responsive Behaviour Hospital Navigator (BSO) role was vacant for 6 months in 2024-25."/>
    <n v="1"/>
    <n v="1"/>
    <m/>
    <s v=""/>
    <s v="Acute and Post-Acute Units in hospital;"/>
    <x v="0"/>
    <m/>
    <x v="0"/>
    <m/>
    <m/>
    <x v="0"/>
    <s v="English;"/>
    <x v="2"/>
    <s v="No, we do not track frailty status;"/>
    <m/>
    <x v="1"/>
    <s v="No, we do not track dementia stage;"/>
    <m/>
    <x v="1"/>
    <s v="No, we do not track depression scores;"/>
    <m/>
    <x v="0"/>
    <s v="No, we do not track anxiety scores;"/>
    <m/>
    <x v="0"/>
    <s v="No"/>
    <m/>
    <s v="The Responsive Behaviour Hospital Navigator (Behavioural Supports Ontario) is embedded in the Specialized Geriatric Services program at Bluewater Health.  The position responds to referrals from all inpatient units in the hospital and provides support for responsive behaviours as needed however spends the majority of time on the Complex Continuing Care - Cognitively Complex Unit (CCCOG).  Please note, the statistics for this program are tracked manually through an MS Excel spreadsheet.  Additional statistics for this program are submitted and tracked through the ESC Behavioural Support Ontario Regional Coordinator and ESC Behavioural Supports Lead Agency (Alzheimer Society of Chatham-Kent).    *Role was vacant for 6 months in 2024-25."/>
    <m/>
    <s v="Yes"/>
    <s v="jody.glover@sjhc.london.on.ca"/>
    <m/>
    <n v="0"/>
    <n v="1"/>
  </r>
  <r>
    <n v="419"/>
    <d v="2026-07-29T08:57:21"/>
    <d v="2026-07-29T09:03:59"/>
    <s v="anonymous"/>
    <m/>
    <m/>
    <x v="0"/>
    <x v="37"/>
    <s v="Unknown;"/>
    <x v="0"/>
    <m/>
    <s v="Acute Care of the Elderly (ACE) Follow-Up/Semi-Urgent Outpatient Clinic"/>
    <s v="roxanne.baker@lhsc.on.ca"/>
    <x v="0"/>
    <m/>
    <x v="3"/>
    <x v="3"/>
    <m/>
    <m/>
    <m/>
    <m/>
    <s v="Geriatric Outpatient Clinic"/>
    <m/>
    <n v="115"/>
    <n v="104"/>
    <n v="55"/>
    <n v="1"/>
    <n v="160"/>
    <x v="0"/>
    <m/>
    <m/>
    <s v="Weekdays;"/>
    <n v="101"/>
    <m/>
    <s v="800 Commissioners Road East"/>
    <x v="23"/>
    <x v="0"/>
    <x v="36"/>
    <m/>
    <m/>
    <m/>
    <m/>
    <x v="3"/>
    <m/>
    <m/>
    <m/>
    <m/>
    <m/>
    <s v="Middlesex London OHT;"/>
    <m/>
    <m/>
    <m/>
    <m/>
    <m/>
    <m/>
    <m/>
    <m/>
    <m/>
    <m/>
    <m/>
    <m/>
    <m/>
    <m/>
    <m/>
    <m/>
    <m/>
    <m/>
    <m/>
    <m/>
    <m/>
    <m/>
    <m/>
    <m/>
    <m/>
    <m/>
    <m/>
    <m/>
    <n v="0"/>
    <n v="0"/>
    <m/>
    <s v=""/>
    <m/>
    <x v="2"/>
    <m/>
    <x v="2"/>
    <m/>
    <m/>
    <x v="1"/>
    <s v="English"/>
    <x v="0"/>
    <m/>
    <m/>
    <x v="2"/>
    <m/>
    <m/>
    <x v="2"/>
    <m/>
    <m/>
    <x v="1"/>
    <m/>
    <m/>
    <x v="1"/>
    <m/>
    <m/>
    <s v="One Geriatrician leads this outpatient clinic."/>
    <m/>
    <s v="Yes"/>
    <s v="jody.glover@sjhc.london.on.ca"/>
    <m/>
    <n v="0"/>
    <n v="1"/>
  </r>
  <r>
    <n v="420"/>
    <d v="2026-07-29T09:04:01"/>
    <d v="2026-07-29T09:07:49"/>
    <s v="anonymous"/>
    <m/>
    <m/>
    <x v="1"/>
    <x v="37"/>
    <s v="unknown;"/>
    <x v="0"/>
    <m/>
    <s v="Acute Care of the Elderly (ACE) Follow-Up/Semi-Urgent Outpatient Clinic"/>
    <s v="roxanne.baker@lhsc.on.ca"/>
    <x v="0"/>
    <m/>
    <x v="3"/>
    <x v="3"/>
    <m/>
    <m/>
    <m/>
    <m/>
    <s v="Geriatric Outpatient Clinic"/>
    <m/>
    <n v="104"/>
    <n v="84"/>
    <n v="50"/>
    <n v="1"/>
    <n v="135"/>
    <x v="0"/>
    <m/>
    <m/>
    <s v="Weekdays;"/>
    <n v="165"/>
    <m/>
    <s v="800 Commissioners Road East"/>
    <x v="23"/>
    <x v="0"/>
    <x v="36"/>
    <m/>
    <m/>
    <m/>
    <m/>
    <x v="3"/>
    <m/>
    <m/>
    <m/>
    <m/>
    <m/>
    <s v="Middlesex London OHT;"/>
    <m/>
    <m/>
    <m/>
    <m/>
    <m/>
    <m/>
    <m/>
    <m/>
    <m/>
    <m/>
    <m/>
    <m/>
    <m/>
    <m/>
    <m/>
    <m/>
    <m/>
    <m/>
    <m/>
    <m/>
    <m/>
    <m/>
    <m/>
    <m/>
    <m/>
    <m/>
    <m/>
    <m/>
    <n v="0"/>
    <n v="0"/>
    <m/>
    <s v=""/>
    <m/>
    <x v="2"/>
    <m/>
    <x v="2"/>
    <m/>
    <m/>
    <x v="1"/>
    <s v="English"/>
    <x v="0"/>
    <m/>
    <m/>
    <x v="2"/>
    <m/>
    <m/>
    <x v="2"/>
    <m/>
    <m/>
    <x v="1"/>
    <m/>
    <m/>
    <x v="1"/>
    <m/>
    <m/>
    <s v="One Geriatrician leads this clinic."/>
    <m/>
    <s v="Yes"/>
    <s v="jody.glover@sjhc.london.on.ca"/>
    <m/>
    <n v="0"/>
    <n v="1"/>
  </r>
  <r>
    <n v="421"/>
    <d v="2026-07-29T09:03:27"/>
    <d v="2026-07-29T09:32:16"/>
    <s v="anonymous"/>
    <m/>
    <d v="2026-07-29T14:24:19"/>
    <x v="0"/>
    <x v="61"/>
    <s v="712101021;"/>
    <x v="0"/>
    <m/>
    <s v="Acute Care of the Elderly Unit"/>
    <s v="jenna.merritt@wrhn.ca"/>
    <x v="0"/>
    <m/>
    <x v="6"/>
    <x v="4"/>
    <m/>
    <m/>
    <m/>
    <m/>
    <s v="Acute Care of the Elderly/Geriatric Medicine Unit"/>
    <m/>
    <n v="745"/>
    <n v="799"/>
    <m/>
    <m/>
    <n v="799"/>
    <x v="1"/>
    <s v="20"/>
    <s v="107"/>
    <s v="All of the above (e.g. a service operating 24/7);"/>
    <m/>
    <m/>
    <s v="835 King St. W "/>
    <x v="25"/>
    <x v="0"/>
    <x v="65"/>
    <m/>
    <m/>
    <m/>
    <m/>
    <x v="3"/>
    <m/>
    <m/>
    <m/>
    <m/>
    <m/>
    <s v="Kitchener, Waterloo, Wellesley, Wilmot and Woolwich (KW4) OHT;"/>
    <s v="1950 hours per year (37.5 hours/week"/>
    <n v="1"/>
    <n v="1.2"/>
    <m/>
    <n v="0.2"/>
    <n v="0.2"/>
    <m/>
    <m/>
    <m/>
    <n v="0.8"/>
    <n v="0.5"/>
    <m/>
    <n v="2"/>
    <n v="0.3"/>
    <n v="0.8"/>
    <n v="0.5"/>
    <n v="3"/>
    <m/>
    <n v="13"/>
    <n v="10"/>
    <n v="0.6"/>
    <m/>
    <n v="0.3"/>
    <m/>
    <m/>
    <m/>
    <m/>
    <m/>
    <n v="34.4"/>
    <n v="29"/>
    <n v="0"/>
    <s v="75% to &lt;100%"/>
    <s v="Emergency department;inpatient MRP;"/>
    <x v="1"/>
    <s v="Ontario Adult Inpatient Patient Experience survey"/>
    <x v="0"/>
    <m/>
    <m/>
    <x v="1"/>
    <s v="English;"/>
    <x v="2"/>
    <s v="No, we do not track frailty status;"/>
    <m/>
    <x v="1"/>
    <s v="No, we do not track dementia stage;"/>
    <m/>
    <x v="1"/>
    <s v="No, we do not track depression scores;"/>
    <m/>
    <x v="0"/>
    <s v="No, we do not track anxiety scores;"/>
    <m/>
    <x v="2"/>
    <s v="Yes"/>
    <s v="Employee Engagement Surveys"/>
    <m/>
    <m/>
    <s v="Yes"/>
    <s v="brianne.hill@wrhn.ca"/>
    <m/>
    <n v="0"/>
    <n v="1"/>
  </r>
  <r>
    <n v="422"/>
    <d v="2026-07-29T09:35:11"/>
    <d v="2026-07-29T09:54:57"/>
    <s v="anonymous"/>
    <m/>
    <d v="2026-07-29T14:25:46"/>
    <x v="1"/>
    <x v="61"/>
    <s v="712101021;"/>
    <x v="0"/>
    <m/>
    <s v="Acute Care of the Elderly (ACE) unit"/>
    <s v="jenna.merritt@wrhn.ca"/>
    <x v="0"/>
    <m/>
    <x v="6"/>
    <x v="4"/>
    <m/>
    <m/>
    <m/>
    <m/>
    <s v="Acute Care of the Elderly/Geriatric Medicine Unit"/>
    <m/>
    <n v="891"/>
    <n v="948"/>
    <m/>
    <m/>
    <n v="948"/>
    <x v="1"/>
    <s v="20"/>
    <s v="113"/>
    <s v="All of the above (e.g. a service operating 24/7);"/>
    <m/>
    <m/>
    <s v="835 King St. W "/>
    <x v="25"/>
    <x v="0"/>
    <x v="65"/>
    <m/>
    <m/>
    <m/>
    <m/>
    <x v="3"/>
    <m/>
    <m/>
    <m/>
    <m/>
    <m/>
    <s v="Kitchener, Waterloo, Wellesley, Wilmot and Woolwich (KW4) OHT;"/>
    <s v="1950 hours per year (37.5 hours/week"/>
    <n v="1"/>
    <n v="1.2"/>
    <m/>
    <n v="0.2"/>
    <n v="0.2"/>
    <m/>
    <m/>
    <m/>
    <n v="0.8"/>
    <n v="0.5"/>
    <m/>
    <n v="2"/>
    <n v="0.3"/>
    <n v="0.8"/>
    <n v="0.5"/>
    <n v="3"/>
    <m/>
    <n v="13"/>
    <n v="10"/>
    <n v="0.6"/>
    <m/>
    <n v="0.3"/>
    <m/>
    <m/>
    <m/>
    <m/>
    <m/>
    <n v="34.4"/>
    <n v="29"/>
    <n v="0"/>
    <s v="75% to &lt;100%"/>
    <s v="Emergency department;inpatient MRP;"/>
    <x v="1"/>
    <s v="Ontario Adult Inpatient Patient Experience survey"/>
    <x v="0"/>
    <m/>
    <m/>
    <x v="1"/>
    <s v="English;"/>
    <x v="2"/>
    <s v="No, we do not track frailty status;"/>
    <m/>
    <x v="1"/>
    <s v="No, we do not track dementia stage;"/>
    <m/>
    <x v="1"/>
    <s v="No, we do not track depression scores;"/>
    <m/>
    <x v="0"/>
    <s v="No, we do not track anxiety scores;"/>
    <m/>
    <x v="2"/>
    <s v="Yes"/>
    <s v="Employee Engagement Surveys"/>
    <m/>
    <m/>
    <s v="Yes"/>
    <s v="brianne.hill@wrhn.ca"/>
    <m/>
    <n v="0"/>
    <n v="1"/>
  </r>
  <r>
    <n v="423"/>
    <d v="2026-07-29T10:53:47"/>
    <d v="2026-07-29T11:16:47"/>
    <s v="anonymous"/>
    <m/>
    <m/>
    <x v="0"/>
    <x v="54"/>
    <s v="714751000, 714751001, 714751002, 714751030, 714751300, 714751400, 713503030;"/>
    <x v="0"/>
    <m/>
    <s v="Neuropsychology and Cognitive Health Program"/>
    <s v="atroyer@baycrest.org"/>
    <x v="1"/>
    <s v="Baycrest Central Navigation Services"/>
    <x v="3"/>
    <x v="3"/>
    <m/>
    <s v="Geriatric Outpatient Clinic"/>
    <m/>
    <m/>
    <m/>
    <m/>
    <n v="824"/>
    <n v="2026"/>
    <n v="448"/>
    <n v="1748"/>
    <n v="4222"/>
    <x v="0"/>
    <m/>
    <m/>
    <s v="Weekdays;"/>
    <m/>
    <m/>
    <s v="3560 Bathurst St"/>
    <x v="7"/>
    <x v="0"/>
    <x v="58"/>
    <m/>
    <m/>
    <m/>
    <m/>
    <x v="5"/>
    <m/>
    <m/>
    <m/>
    <m/>
    <m/>
    <m/>
    <s v="1820 hours per year (35 hours/week)"/>
    <n v="1"/>
    <n v="1.4"/>
    <m/>
    <m/>
    <m/>
    <m/>
    <m/>
    <m/>
    <m/>
    <m/>
    <m/>
    <m/>
    <m/>
    <m/>
    <m/>
    <m/>
    <n v="6.7"/>
    <m/>
    <m/>
    <n v="0.7"/>
    <m/>
    <m/>
    <m/>
    <m/>
    <m/>
    <n v="3"/>
    <s v="3"/>
    <n v="9.7999999999999989"/>
    <n v="10.4"/>
    <m/>
    <s v="100%"/>
    <m/>
    <x v="1"/>
    <m/>
    <x v="1"/>
    <m/>
    <m/>
    <x v="0"/>
    <s v="English;"/>
    <x v="2"/>
    <s v="No, we do not track frailty status;"/>
    <m/>
    <x v="1"/>
    <s v="No, we do not track dementia stage;"/>
    <m/>
    <x v="1"/>
    <s v="No, we do not track depression scores;"/>
    <m/>
    <x v="0"/>
    <s v="No, we do not track anxiety scores;"/>
    <m/>
    <x v="0"/>
    <s v="No"/>
    <m/>
    <m/>
    <m/>
    <s v="Yes"/>
    <s v="atroyer@baycrest.org"/>
    <m/>
    <n v="1"/>
    <n v="1"/>
  </r>
  <r>
    <n v="424"/>
    <d v="2026-07-29T11:16:55"/>
    <d v="2026-07-29T11:23:13"/>
    <s v="anonymous"/>
    <m/>
    <m/>
    <x v="1"/>
    <x v="54"/>
    <s v="714751000, 714751001, 714751002, 714751030, 714751300, 714751400, 713503030;"/>
    <x v="0"/>
    <m/>
    <s v="Neuropsychology and Cognitive Health program"/>
    <s v="atroyer@baycrest.org"/>
    <x v="1"/>
    <s v="Baycrest Central Navigation Services"/>
    <x v="3"/>
    <x v="3"/>
    <m/>
    <s v="Geriatric Outpatient Clinic"/>
    <m/>
    <m/>
    <m/>
    <m/>
    <n v="686"/>
    <n v="1748"/>
    <n v="337"/>
    <n v="1320"/>
    <n v="3405"/>
    <x v="0"/>
    <m/>
    <m/>
    <s v="Weekdays;"/>
    <m/>
    <m/>
    <s v="3560 Bathurst St"/>
    <x v="7"/>
    <x v="0"/>
    <x v="58"/>
    <m/>
    <m/>
    <m/>
    <m/>
    <x v="5"/>
    <m/>
    <m/>
    <m/>
    <m/>
    <m/>
    <m/>
    <s v="1820 hours per year (35 hours/week)"/>
    <m/>
    <n v="1.33"/>
    <m/>
    <m/>
    <m/>
    <m/>
    <m/>
    <m/>
    <m/>
    <m/>
    <m/>
    <m/>
    <m/>
    <m/>
    <m/>
    <m/>
    <n v="2.17"/>
    <m/>
    <m/>
    <n v="0.01"/>
    <m/>
    <m/>
    <m/>
    <m/>
    <m/>
    <n v="0.49"/>
    <s v="0.49"/>
    <n v="3.51"/>
    <n v="2.67"/>
    <m/>
    <s v="100%"/>
    <m/>
    <x v="1"/>
    <m/>
    <x v="1"/>
    <m/>
    <m/>
    <x v="0"/>
    <s v="English;"/>
    <x v="2"/>
    <s v="No, we do not track frailty status;"/>
    <m/>
    <x v="1"/>
    <s v="No, we do not track dementia stage;"/>
    <m/>
    <x v="1"/>
    <s v="No, we do not track depression scores;"/>
    <m/>
    <x v="0"/>
    <s v="No, we do not track anxiety scores;"/>
    <m/>
    <x v="0"/>
    <s v="No"/>
    <m/>
    <m/>
    <m/>
    <s v="Yes"/>
    <s v="atroyer@baycrest.org"/>
    <m/>
    <n v="1"/>
    <n v="1"/>
  </r>
  <r>
    <n v="425"/>
    <d v="2026-07-29T12:52:43"/>
    <d v="2026-07-29T13:14:48"/>
    <s v="anonymous"/>
    <m/>
    <m/>
    <x v="1"/>
    <x v="54"/>
    <s v="Geriatric Assessment Clinic ;"/>
    <x v="1"/>
    <s v="Regional Geriatric Program Baycrest"/>
    <s v="Geriatric Assessment Clinic"/>
    <s v="edanieli@baycrest.org"/>
    <x v="1"/>
    <m/>
    <x v="3"/>
    <x v="3"/>
    <m/>
    <s v="Geriatric Outpatient Clinic"/>
    <m/>
    <m/>
    <m/>
    <m/>
    <n v="884"/>
    <n v="901"/>
    <n v="167"/>
    <n v="216"/>
    <n v="1284"/>
    <x v="0"/>
    <m/>
    <m/>
    <s v="Weekdays;"/>
    <n v="203"/>
    <m/>
    <s v="3560 Bathurst St"/>
    <x v="7"/>
    <x v="0"/>
    <x v="58"/>
    <m/>
    <m/>
    <m/>
    <m/>
    <x v="5"/>
    <m/>
    <m/>
    <m/>
    <m/>
    <s v="North Toronto OHT;North York Toronto Health Partners OHT;"/>
    <m/>
    <s v="1820 hours per year (35 hours/week)"/>
    <n v="0.1"/>
    <n v="3"/>
    <m/>
    <m/>
    <n v="2.41"/>
    <m/>
    <m/>
    <m/>
    <m/>
    <m/>
    <m/>
    <m/>
    <m/>
    <m/>
    <m/>
    <m/>
    <m/>
    <m/>
    <m/>
    <n v="0.25"/>
    <m/>
    <m/>
    <m/>
    <m/>
    <m/>
    <m/>
    <m/>
    <n v="5.76"/>
    <n v="0.25"/>
    <m/>
    <s v="100%"/>
    <s v="Primary Care Practitioner;Primary Care Network;Emergency department;"/>
    <x v="0"/>
    <m/>
    <x v="0"/>
    <m/>
    <m/>
    <x v="0"/>
    <s v="English;"/>
    <x v="2"/>
    <s v="No, we do not track frailty status;"/>
    <m/>
    <x v="1"/>
    <s v="No, we do not track dementia stage;"/>
    <m/>
    <x v="1"/>
    <s v="No, we do not track depression scores;"/>
    <m/>
    <x v="0"/>
    <s v="No, we do not track anxiety scores;"/>
    <m/>
    <x v="0"/>
    <s v="No"/>
    <m/>
    <m/>
    <m/>
    <s v="Yes"/>
    <s v="ltachjian@baycrest.org"/>
    <m/>
    <n v="1"/>
    <n v="1"/>
  </r>
  <r>
    <n v="426"/>
    <d v="2026-07-29T10:00:43"/>
    <d v="2026-07-29T13:43:29"/>
    <s v="anonymous"/>
    <m/>
    <m/>
    <x v="0"/>
    <x v="61"/>
    <s v="712101019;"/>
    <x v="0"/>
    <m/>
    <s v="Hospital Elder Life Program"/>
    <s v="jenna.merritt@wrhn.ca"/>
    <x v="0"/>
    <m/>
    <x v="4"/>
    <x v="4"/>
    <m/>
    <m/>
    <m/>
    <m/>
    <s v="Behavioural Supports (not reported elsewhere*)"/>
    <m/>
    <n v="709"/>
    <n v="8861"/>
    <m/>
    <m/>
    <n v="8861"/>
    <x v="0"/>
    <m/>
    <m/>
    <s v="Weekdays;Sundays;Saturdays;"/>
    <n v="1.2"/>
    <m/>
    <s v="835 King St. W "/>
    <x v="25"/>
    <x v="0"/>
    <x v="65"/>
    <m/>
    <m/>
    <m/>
    <m/>
    <x v="3"/>
    <m/>
    <m/>
    <m/>
    <m/>
    <m/>
    <s v="Kitchener, Waterloo, Wellesley, Wilmot and Woolwich (KW4) OHT;"/>
    <s v="1950 hours per year (37.5 hours/week"/>
    <m/>
    <m/>
    <m/>
    <m/>
    <m/>
    <m/>
    <m/>
    <m/>
    <m/>
    <m/>
    <m/>
    <m/>
    <m/>
    <m/>
    <m/>
    <m/>
    <m/>
    <m/>
    <m/>
    <m/>
    <m/>
    <m/>
    <n v="1"/>
    <m/>
    <m/>
    <m/>
    <m/>
    <n v="1"/>
    <n v="1"/>
    <n v="0"/>
    <s v="100%"/>
    <s v="Emergency department;inpatient MRP;"/>
    <x v="0"/>
    <m/>
    <x v="0"/>
    <m/>
    <m/>
    <x v="0"/>
    <s v="English;"/>
    <x v="2"/>
    <s v="No, we do not track frailty status;"/>
    <m/>
    <x v="1"/>
    <s v="No, we do not track dementia stage;"/>
    <m/>
    <x v="1"/>
    <s v="No, we do not track depression scores;"/>
    <m/>
    <x v="0"/>
    <s v="No, we do not track anxiety scores;"/>
    <m/>
    <x v="0"/>
    <s v="No"/>
    <m/>
    <m/>
    <m/>
    <s v="Yes"/>
    <s v="brianne.hill@wrhn.ca"/>
    <m/>
    <n v="0"/>
    <n v="1"/>
  </r>
  <r>
    <n v="427"/>
    <d v="2026-07-29T13:43:37"/>
    <d v="2026-07-29T13:51:46"/>
    <s v="anonymous"/>
    <m/>
    <m/>
    <x v="1"/>
    <x v="61"/>
    <s v="712101019;"/>
    <x v="0"/>
    <m/>
    <s v="Hospital Elder Life Program"/>
    <s v="jenna.merritt@wrhn.ca"/>
    <x v="0"/>
    <m/>
    <x v="4"/>
    <x v="4"/>
    <m/>
    <m/>
    <m/>
    <m/>
    <s v="Hospital Elder Life Program"/>
    <m/>
    <n v="683"/>
    <n v="11206"/>
    <m/>
    <m/>
    <n v="11206"/>
    <x v="0"/>
    <m/>
    <m/>
    <s v="Weekdays;Saturdays;Sundays;"/>
    <n v="1.4"/>
    <m/>
    <s v="835 King St. W "/>
    <x v="25"/>
    <x v="0"/>
    <x v="65"/>
    <m/>
    <m/>
    <m/>
    <m/>
    <x v="3"/>
    <m/>
    <m/>
    <m/>
    <m/>
    <m/>
    <s v="Kitchener, Waterloo, Wellesley, Wilmot and Woolwich (KW4) OHT;"/>
    <s v="1950 hours per year (37.5 hours/week"/>
    <m/>
    <m/>
    <m/>
    <m/>
    <m/>
    <m/>
    <m/>
    <m/>
    <m/>
    <m/>
    <m/>
    <m/>
    <m/>
    <m/>
    <m/>
    <m/>
    <m/>
    <m/>
    <m/>
    <m/>
    <m/>
    <m/>
    <n v="1"/>
    <m/>
    <m/>
    <m/>
    <m/>
    <n v="1"/>
    <n v="1"/>
    <n v="0"/>
    <s v="100%"/>
    <s v="Emergency department;inpatient MRP;"/>
    <x v="0"/>
    <m/>
    <x v="0"/>
    <m/>
    <m/>
    <x v="0"/>
    <s v="English;"/>
    <x v="2"/>
    <s v="No, we do not track frailty status;"/>
    <m/>
    <x v="1"/>
    <s v="No, we do not track dementia stage;"/>
    <m/>
    <x v="1"/>
    <s v="No, we do not track depression scores;"/>
    <m/>
    <x v="0"/>
    <s v="No, we do not track anxiety scores;"/>
    <m/>
    <x v="0"/>
    <s v="No"/>
    <m/>
    <m/>
    <m/>
    <s v="Yes"/>
    <s v="brianne.hill@wrhn.ca"/>
    <m/>
    <n v="0"/>
    <n v="1"/>
  </r>
  <r>
    <n v="428"/>
    <d v="2026-07-29T13:47:54"/>
    <d v="2026-07-29T13:53:19"/>
    <s v="anonymous"/>
    <m/>
    <m/>
    <x v="1"/>
    <x v="102"/>
    <s v="7* 3 40 96 40 (AC Day/Night Care - Geriatric Assessment and Evaluation);"/>
    <x v="0"/>
    <m/>
    <s v="GEM"/>
    <s v="chrlalonde@toh.ca"/>
    <x v="0"/>
    <m/>
    <x v="0"/>
    <x v="0"/>
    <m/>
    <m/>
    <m/>
    <m/>
    <s v="Geriatric Emergency Management Program"/>
    <m/>
    <n v="731"/>
    <m/>
    <m/>
    <m/>
    <n v="0"/>
    <x v="0"/>
    <m/>
    <m/>
    <s v="Weekdays;Sundays;Saturdays;"/>
    <m/>
    <m/>
    <s v="501 Smyth Rd"/>
    <x v="11"/>
    <x v="0"/>
    <x v="111"/>
    <m/>
    <m/>
    <m/>
    <m/>
    <x v="0"/>
    <m/>
    <s v="Ottawa OHT;"/>
    <m/>
    <m/>
    <m/>
    <m/>
    <s v="1950 hours per year (37.5 hours/week"/>
    <m/>
    <m/>
    <m/>
    <m/>
    <m/>
    <m/>
    <m/>
    <m/>
    <m/>
    <m/>
    <m/>
    <m/>
    <m/>
    <m/>
    <m/>
    <m/>
    <m/>
    <n v="1.4"/>
    <m/>
    <m/>
    <m/>
    <m/>
    <m/>
    <m/>
    <m/>
    <m/>
    <m/>
    <n v="1.4"/>
    <n v="1.4"/>
    <m/>
    <s v="100%"/>
    <s v="Emergency department;"/>
    <x v="0"/>
    <m/>
    <x v="2"/>
    <m/>
    <m/>
    <x v="1"/>
    <s v="English;French;"/>
    <x v="1"/>
    <s v="Yes, at initial visit;"/>
    <s v="CFS"/>
    <x v="1"/>
    <s v="No, we do not track dementia stage;"/>
    <m/>
    <x v="0"/>
    <s v="Yes, at initial visit;"/>
    <s v="SIGECAPS"/>
    <x v="2"/>
    <s v="Yes, at initial visit;"/>
    <s v="GAD-7"/>
    <x v="1"/>
    <m/>
    <m/>
    <m/>
    <m/>
    <s v="Yes"/>
    <s v="chrlalonde@toh.ca"/>
    <m/>
    <n v="0"/>
    <n v="1"/>
  </r>
  <r>
    <n v="429"/>
    <d v="2026-07-29T13:54:11"/>
    <d v="2026-07-29T13:57:36"/>
    <s v="anonymous"/>
    <m/>
    <m/>
    <x v="1"/>
    <x v="20"/>
    <s v="7* 3 40 96 (AC Day/Night Care - Geriatric);"/>
    <x v="0"/>
    <m/>
    <s v="GEM"/>
    <s v="chrlalonde@toh.ca"/>
    <x v="0"/>
    <m/>
    <x v="0"/>
    <x v="0"/>
    <m/>
    <m/>
    <m/>
    <m/>
    <s v="Geriatric Emergency Management Program"/>
    <m/>
    <n v="1000"/>
    <m/>
    <m/>
    <m/>
    <n v="0"/>
    <x v="0"/>
    <m/>
    <m/>
    <s v="Weekdays;Saturdays;Sundays;Weekday evenings;"/>
    <m/>
    <m/>
    <s v="1053 Carling Ave"/>
    <x v="11"/>
    <x v="0"/>
    <x v="20"/>
    <m/>
    <m/>
    <m/>
    <m/>
    <x v="0"/>
    <m/>
    <s v="Ottawa OHT;"/>
    <m/>
    <m/>
    <m/>
    <m/>
    <s v="1950 hours per year (37.5 hours/week"/>
    <n v="1"/>
    <m/>
    <m/>
    <m/>
    <m/>
    <m/>
    <m/>
    <m/>
    <m/>
    <m/>
    <m/>
    <m/>
    <m/>
    <m/>
    <m/>
    <m/>
    <m/>
    <n v="2.4"/>
    <m/>
    <m/>
    <m/>
    <m/>
    <m/>
    <m/>
    <m/>
    <m/>
    <m/>
    <n v="3.4"/>
    <n v="2.4"/>
    <m/>
    <s v="100%"/>
    <s v="Emergency department;"/>
    <x v="0"/>
    <m/>
    <x v="0"/>
    <m/>
    <m/>
    <x v="4"/>
    <s v="English;French;"/>
    <x v="1"/>
    <s v="Yes, at initial visit;"/>
    <s v="CFS"/>
    <x v="1"/>
    <s v="No, we do not track dementia stage;"/>
    <m/>
    <x v="0"/>
    <s v="Yes, at initial visit;"/>
    <s v="GAD-7 and SIGECAPS"/>
    <x v="2"/>
    <s v="Yes, at initial visit;"/>
    <s v="GAD"/>
    <x v="0"/>
    <s v="No"/>
    <m/>
    <m/>
    <m/>
    <s v="Yes"/>
    <s v="chrlalonde@toh.ca"/>
    <m/>
    <n v="0"/>
    <n v="1"/>
  </r>
  <r>
    <n v="430"/>
    <d v="2026-07-29T13:43:55"/>
    <d v="2026-07-29T14:06:39"/>
    <s v="anonymous"/>
    <m/>
    <m/>
    <x v="1"/>
    <x v="10"/>
    <s v="Self funded program (organization has opted to allocate general resources to seniors' programming);"/>
    <x v="0"/>
    <m/>
    <s v="Inpatient Geriatrics"/>
    <s v="agardhouse@osmh.on.ca"/>
    <x v="1"/>
    <s v="North Simcoe Muskoka Specialized Geriatrics"/>
    <x v="11"/>
    <x v="4"/>
    <m/>
    <m/>
    <m/>
    <m/>
    <s v="Inpatient Geriatric Medicine Consult Service"/>
    <m/>
    <n v="385"/>
    <n v="1200"/>
    <n v="385"/>
    <n v="24"/>
    <n v="1609"/>
    <x v="0"/>
    <m/>
    <m/>
    <s v="Weekdays;"/>
    <n v="3"/>
    <m/>
    <s v="170 Colborne St W"/>
    <x v="8"/>
    <x v="0"/>
    <x v="49"/>
    <m/>
    <m/>
    <m/>
    <m/>
    <x v="2"/>
    <s v="Couchiching OHT;Central East;"/>
    <m/>
    <m/>
    <m/>
    <m/>
    <m/>
    <s v="1950 hours per year (37.5 hours/week"/>
    <m/>
    <m/>
    <m/>
    <m/>
    <n v="0.45"/>
    <n v="0.05"/>
    <m/>
    <m/>
    <n v="1"/>
    <m/>
    <m/>
    <m/>
    <m/>
    <n v="0.2"/>
    <m/>
    <m/>
    <m/>
    <m/>
    <m/>
    <m/>
    <m/>
    <m/>
    <m/>
    <m/>
    <m/>
    <m/>
    <s v="PT works as Behaviour Success Agent- position unfilled first 6 months of fiscal yr"/>
    <n v="1.7"/>
    <n v="1.2"/>
    <n v="0"/>
    <s v="75% to &lt;100%"/>
    <s v="Caregiver;Community organization;Emergency department;Ontario Health atHome;Primary Care Practitioner;Self-referral;Ontario Health Team;hospitalist team;"/>
    <x v="0"/>
    <m/>
    <x v="0"/>
    <m/>
    <m/>
    <x v="0"/>
    <s v="English;"/>
    <x v="2"/>
    <s v="No, we do not track frailty status;frailty commented on for those who have CGA;"/>
    <s v="Clinical Frailty Scale"/>
    <x v="1"/>
    <s v="No, we do not track dementia stage;commented on by geriatrician in consult, as appropriate;"/>
    <m/>
    <x v="1"/>
    <s v="No, we do not track depression scores;as applicable;"/>
    <s v="PQH2, PQH9, Geriatric Depression Scale"/>
    <x v="0"/>
    <s v="No, we do not track anxiety scores;as applicable;"/>
    <s v="GADS7"/>
    <x v="0"/>
    <s v="No"/>
    <m/>
    <m/>
    <m/>
    <s v="Yes"/>
    <s v="jlallison-hedges@osmh.on.ca"/>
    <m/>
    <n v="0"/>
    <n v="1"/>
  </r>
  <r>
    <n v="431"/>
    <d v="2026-07-29T13:51:55"/>
    <d v="2026-07-29T14:12:56"/>
    <s v="anonymous"/>
    <m/>
    <m/>
    <x v="3"/>
    <x v="61"/>
    <s v="712101018;"/>
    <x v="0"/>
    <m/>
    <s v="Inpatient Geriatric Medicine Consult Service"/>
    <s v="jenna.merritt@wrhn.ca"/>
    <x v="0"/>
    <m/>
    <x v="44"/>
    <x v="4"/>
    <m/>
    <m/>
    <m/>
    <m/>
    <s v="Acute Care Geriatric Psychiatry Unit"/>
    <m/>
    <n v="536"/>
    <n v="1305"/>
    <m/>
    <m/>
    <n v="1305"/>
    <x v="0"/>
    <m/>
    <m/>
    <s v="Weekdays;"/>
    <n v="0.1"/>
    <m/>
    <s v="835 King St. W "/>
    <x v="25"/>
    <x v="0"/>
    <x v="65"/>
    <m/>
    <m/>
    <m/>
    <m/>
    <x v="3"/>
    <m/>
    <m/>
    <m/>
    <m/>
    <m/>
    <s v="Kitchener, Waterloo, Wellesley, Wilmot and Woolwich (KW4) OHT;"/>
    <s v="1950 hours per year (37.5 hours/week"/>
    <m/>
    <m/>
    <m/>
    <m/>
    <n v="1"/>
    <m/>
    <m/>
    <n v="1"/>
    <m/>
    <m/>
    <m/>
    <m/>
    <m/>
    <m/>
    <m/>
    <m/>
    <m/>
    <m/>
    <m/>
    <m/>
    <m/>
    <m/>
    <m/>
    <m/>
    <m/>
    <m/>
    <m/>
    <n v="2"/>
    <n v="1"/>
    <m/>
    <s v="75% to &lt;100%"/>
    <s v="Emergency department;inpatient MRP;"/>
    <x v="0"/>
    <m/>
    <x v="0"/>
    <m/>
    <m/>
    <x v="0"/>
    <s v="English;"/>
    <x v="2"/>
    <s v="No, we do not track frailty status;"/>
    <m/>
    <x v="1"/>
    <s v="No, we do not track dementia stage;"/>
    <m/>
    <x v="1"/>
    <s v="No, we do not track depression scores;"/>
    <m/>
    <x v="0"/>
    <s v="No, we do not track anxiety scores;"/>
    <m/>
    <x v="0"/>
    <s v="No"/>
    <m/>
    <m/>
    <m/>
    <s v="Yes"/>
    <s v="brianne.hill@wrhn.ca"/>
    <m/>
    <n v="0"/>
    <n v="1"/>
  </r>
  <r>
    <n v="432"/>
    <d v="2026-07-29T14:13:04"/>
    <d v="2026-07-29T14:21:03"/>
    <s v="anonymous"/>
    <m/>
    <m/>
    <x v="1"/>
    <x v="61"/>
    <s v="712101018;"/>
    <x v="0"/>
    <m/>
    <s v="Inpatient Geriatric Medicine Consult Service"/>
    <s v="jenna.merritt@wrhn.ca"/>
    <x v="0"/>
    <m/>
    <x v="11"/>
    <x v="4"/>
    <m/>
    <m/>
    <m/>
    <m/>
    <s v="Inpatient Geriatric Medicine Consult Service"/>
    <m/>
    <n v="519"/>
    <n v="1082"/>
    <m/>
    <m/>
    <n v="1082"/>
    <x v="0"/>
    <m/>
    <m/>
    <s v="Weekdays;"/>
    <n v="0.2"/>
    <m/>
    <s v="835 King St. W "/>
    <x v="25"/>
    <x v="0"/>
    <x v="65"/>
    <m/>
    <m/>
    <m/>
    <m/>
    <x v="3"/>
    <m/>
    <m/>
    <m/>
    <m/>
    <m/>
    <s v="Kitchener, Waterloo, Wellesley, Wilmot and Woolwich (KW4) OHT;"/>
    <s v="1950 hours per year (37.5 hours/week"/>
    <m/>
    <m/>
    <m/>
    <m/>
    <n v="1"/>
    <m/>
    <m/>
    <n v="1"/>
    <m/>
    <m/>
    <m/>
    <m/>
    <m/>
    <m/>
    <m/>
    <m/>
    <m/>
    <m/>
    <m/>
    <m/>
    <m/>
    <m/>
    <m/>
    <m/>
    <m/>
    <m/>
    <m/>
    <n v="2"/>
    <n v="1"/>
    <n v="0"/>
    <s v="75% to &lt;100%"/>
    <s v="Emergency department;inpatient MRP;"/>
    <x v="0"/>
    <m/>
    <x v="0"/>
    <m/>
    <m/>
    <x v="0"/>
    <s v="English;"/>
    <x v="2"/>
    <s v="No, we do not track frailty status;"/>
    <m/>
    <x v="1"/>
    <s v="No, we do not track dementia stage;"/>
    <m/>
    <x v="1"/>
    <s v="No, we do not track depression scores;"/>
    <m/>
    <x v="0"/>
    <s v="No, we do not track anxiety scores;"/>
    <m/>
    <x v="0"/>
    <s v="No"/>
    <m/>
    <m/>
    <m/>
    <s v="Yes"/>
    <s v="brianne.hill@wrhn.ca"/>
    <m/>
    <n v="0"/>
    <n v="1"/>
  </r>
  <r>
    <n v="433"/>
    <d v="2026-07-29T09:11:41"/>
    <d v="2026-07-29T14:35:12"/>
    <s v="anonymous"/>
    <m/>
    <m/>
    <x v="0"/>
    <x v="54"/>
    <s v="7* 3 40 96 81 (AC Day/Night Care - Geriatric Rehabilitation/Activation);"/>
    <x v="1"/>
    <s v="Day Treatment Centre"/>
    <s v="Day Treatment Centre"/>
    <s v="edanieli@baycrest.org"/>
    <x v="1"/>
    <s v="Baycrest Ambulatory Central Intake and Navigation Services"/>
    <x v="14"/>
    <x v="7"/>
    <s v="Not applicable"/>
    <s v="Geriatric Day Hospital"/>
    <m/>
    <m/>
    <m/>
    <s v="Out patient Geriatric Day Treatment Centre"/>
    <n v="237"/>
    <n v="3221"/>
    <n v="0"/>
    <n v="0"/>
    <n v="3221"/>
    <x v="0"/>
    <m/>
    <m/>
    <s v="Weekdays;"/>
    <n v="79"/>
    <s v="We measure wait time from time initial referral was received to initial Assessment and time for first visit at the program. "/>
    <s v="3560 Bathurst St"/>
    <x v="7"/>
    <x v="0"/>
    <x v="58"/>
    <m/>
    <m/>
    <m/>
    <s v="N/A"/>
    <x v="1"/>
    <m/>
    <m/>
    <m/>
    <m/>
    <s v="All Toronto Region OHTs;"/>
    <m/>
    <s v="1950 hours per year (37.5 hours/week"/>
    <n v="0.15"/>
    <n v="0.8"/>
    <n v="0"/>
    <n v="0"/>
    <n v="1.06"/>
    <n v="0"/>
    <n v="0"/>
    <n v="0"/>
    <n v="0.8"/>
    <n v="0"/>
    <n v="0"/>
    <n v="0"/>
    <n v="0"/>
    <n v="0.5"/>
    <n v="1.1000000000000001"/>
    <n v="0"/>
    <n v="0"/>
    <n v="0.8"/>
    <n v="0"/>
    <n v="0.8"/>
    <n v="0"/>
    <n v="0.5"/>
    <n v="0"/>
    <m/>
    <m/>
    <m/>
    <m/>
    <n v="6.51"/>
    <n v="4.5"/>
    <m/>
    <s v="100%"/>
    <s v="Primary Care Practitioner;Specialists;"/>
    <x v="0"/>
    <m/>
    <x v="0"/>
    <m/>
    <s v="Our program is culturally informed and works to accommodate and tailor activities culturally specific needs through interviews and co-design with patients and families and through our Equity Survey &quot;We Ask Because We Care&quot; . We also provide language translation support as needed."/>
    <x v="1"/>
    <s v="English;We can also support patients in other langauges with trasnlation support;"/>
    <x v="1"/>
    <s v="Yes, at initial visit;As needed or changes detected within clinical notes;"/>
    <s v="We use the Clinical Frailty Scale"/>
    <x v="0"/>
    <s v="Yes, at triage;Yes, at initial visit;"/>
    <s v="Through Comprehensive Geriatric Assessment and clinical assessment no one specific tool. "/>
    <x v="0"/>
    <s v="As needed;"/>
    <s v="PHQ9"/>
    <x v="2"/>
    <s v="As needed;"/>
    <s v="GAD7"/>
    <x v="2"/>
    <s v="Yes"/>
    <s v="Organizational Employee Engagement Survey"/>
    <m/>
    <s v="https://www.baycrest.org/all-clinics-services/day-treatment-centre/"/>
    <s v="Yes"/>
    <s v="edanieli@baycrest.org"/>
    <m/>
    <n v="1"/>
    <n v="1"/>
  </r>
  <r>
    <n v="434"/>
    <d v="2026-07-29T14:27:26"/>
    <d v="2026-07-29T14:44:05"/>
    <s v="anonymous"/>
    <m/>
    <m/>
    <x v="1"/>
    <x v="101"/>
    <s v="GEM - ED;"/>
    <x v="0"/>
    <m/>
    <s v="Acute Care of the Elderly (ACE) unit"/>
    <s v="jpopplow@southlake.ca"/>
    <x v="0"/>
    <m/>
    <x v="6"/>
    <x v="4"/>
    <m/>
    <m/>
    <m/>
    <m/>
    <s v="Acute Care of the Elderly/Geriatric Medicine Unit"/>
    <m/>
    <n v="871"/>
    <n v="871"/>
    <m/>
    <m/>
    <n v="871"/>
    <x v="1"/>
    <s v="24"/>
    <s v="107.5"/>
    <m/>
    <m/>
    <m/>
    <s v="596 Davis Dr"/>
    <x v="54"/>
    <x v="0"/>
    <x v="109"/>
    <m/>
    <m/>
    <m/>
    <m/>
    <x v="2"/>
    <s v="Northern York South Simcoe OHT;"/>
    <m/>
    <m/>
    <m/>
    <m/>
    <m/>
    <s v="1950 hours per year (37.5 hours/week"/>
    <n v="0.5"/>
    <n v="1.4"/>
    <n v="1.4"/>
    <n v="0.2"/>
    <n v="0"/>
    <n v="0"/>
    <n v="0"/>
    <n v="0"/>
    <n v="1"/>
    <n v="0.7"/>
    <n v="0"/>
    <n v="0"/>
    <n v="1"/>
    <n v="1"/>
    <n v="0.7"/>
    <n v="0"/>
    <n v="0"/>
    <n v="9"/>
    <n v="16"/>
    <n v="1"/>
    <n v="0"/>
    <n v="0.2"/>
    <n v="0.5"/>
    <m/>
    <m/>
    <n v="2"/>
    <s v="2.0"/>
    <n v="34.6"/>
    <n v="33.299999999999997"/>
    <n v="0"/>
    <s v="100%"/>
    <s v="Emergency department;"/>
    <x v="1"/>
    <s v="Qualtrix"/>
    <x v="0"/>
    <m/>
    <m/>
    <x v="1"/>
    <s v="English;"/>
    <x v="1"/>
    <s v="Yes, at triage;"/>
    <s v="Rockwood"/>
    <x v="1"/>
    <s v="No, we do not track dementia stage;"/>
    <m/>
    <x v="1"/>
    <s v="No, we do not track depression scores;"/>
    <m/>
    <x v="0"/>
    <s v="No, we do not track anxiety scores;"/>
    <m/>
    <x v="2"/>
    <s v="Yes"/>
    <s v="Organizational pulse survey"/>
    <m/>
    <m/>
    <s v="Yes"/>
    <s v="jpopplow@southlake.ca"/>
    <m/>
    <n v="0"/>
    <n v="1"/>
  </r>
  <r>
    <n v="435"/>
    <d v="2026-07-29T14:50:24"/>
    <d v="2026-07-29T16:00:53"/>
    <s v="anonymous"/>
    <m/>
    <m/>
    <x v="1"/>
    <x v="85"/>
    <s v="715307697;"/>
    <x v="1"/>
    <s v="NSM Specialized Geriatric Services "/>
    <s v="Geriatric Mental Health - Community "/>
    <s v="jdavis@nsmsgs.ca"/>
    <x v="1"/>
    <m/>
    <x v="7"/>
    <x v="8"/>
    <m/>
    <s v="Geriatric Outreach Team"/>
    <m/>
    <m/>
    <m/>
    <m/>
    <n v="134"/>
    <n v="142"/>
    <n v="1322"/>
    <m/>
    <n v="1464"/>
    <x v="0"/>
    <m/>
    <m/>
    <s v="Weekdays;"/>
    <n v="80"/>
    <m/>
    <s v="190 Cundles Rd W., Suite 205"/>
    <x v="10"/>
    <x v="0"/>
    <x v="94"/>
    <m/>
    <m/>
    <m/>
    <m/>
    <x v="2"/>
    <s v="Barrie and Area OHT;Couchiching OHT;Muskoka Almaguin OHT;North Simcoe OHT;South Georgian Bay OHT;"/>
    <m/>
    <m/>
    <m/>
    <m/>
    <m/>
    <s v="1950 hours per year (37.5 hours/week"/>
    <m/>
    <m/>
    <m/>
    <m/>
    <m/>
    <m/>
    <m/>
    <m/>
    <m/>
    <m/>
    <m/>
    <m/>
    <m/>
    <m/>
    <m/>
    <m/>
    <m/>
    <n v="2"/>
    <m/>
    <m/>
    <m/>
    <m/>
    <m/>
    <m/>
    <m/>
    <m/>
    <m/>
    <n v="2"/>
    <n v="2"/>
    <m/>
    <s v="75% to &lt;100%"/>
    <s v="Caregiver;Community organization;Community paramedicine;Emergency department;Ontario Health atHome;Primary Care Practitioner;"/>
    <x v="1"/>
    <s v="PGLO Older Adult Experience Survey "/>
    <x v="1"/>
    <s v="PGLO Caregiver Experience Survey "/>
    <m/>
    <x v="0"/>
    <s v="English;"/>
    <x v="1"/>
    <s v="Yes, at triage;Yes, at initial visit;Yes, at follow-up;Yes, at discharge;"/>
    <s v="The Clinical Frailty Scale (CFS) "/>
    <x v="0"/>
    <s v="Yes, at initial visit;Yes, at follow-up;"/>
    <s v="Mini Cog, MoCA, MMSE 2, MMSE 2-BV, TICS, RUDAS, CICA"/>
    <x v="0"/>
    <s v="Yes, at initial visit;Yes, at follow-up;"/>
    <s v="GDS, Cornell, "/>
    <x v="2"/>
    <s v="Yes, at initial visit;Yes, at follow-up;"/>
    <s v="GAD-7, RAID"/>
    <x v="0"/>
    <s v="No"/>
    <m/>
    <m/>
    <m/>
    <s v="Yes"/>
    <s v="jdavis@nsmsgs.ca"/>
    <m/>
    <n v="0"/>
    <n v="1"/>
  </r>
  <r>
    <n v="436"/>
    <d v="2026-07-29T16:33:16"/>
    <d v="2026-07-29T16:50:34"/>
    <s v="anonymous"/>
    <m/>
    <m/>
    <x v="1"/>
    <x v="54"/>
    <s v="7* 5 50 96 10 (COM Health Prom/Educ. &amp; Com. Dev. - General Geriatric);"/>
    <x v="0"/>
    <m/>
    <s v="(725821200) EXERCISE AND FALLS PREVENTION - HOSPITAL"/>
    <s v="rnagra@baycrest.org"/>
    <x v="1"/>
    <s v="Baycrest Central Navigation/Central intake"/>
    <x v="38"/>
    <x v="7"/>
    <m/>
    <s v="Fall Prevention Clinics"/>
    <m/>
    <m/>
    <m/>
    <m/>
    <m/>
    <m/>
    <m/>
    <m/>
    <n v="0"/>
    <x v="0"/>
    <m/>
    <m/>
    <s v="Weekdays;"/>
    <m/>
    <m/>
    <s v="3560 Bathurst St"/>
    <x v="7"/>
    <x v="0"/>
    <x v="58"/>
    <m/>
    <m/>
    <m/>
    <m/>
    <x v="5"/>
    <m/>
    <m/>
    <m/>
    <m/>
    <s v="North Toronto OHT;North York Toronto Health Partners OHT;"/>
    <m/>
    <s v="1950 hours per year (37.5 hours/week"/>
    <m/>
    <m/>
    <m/>
    <m/>
    <m/>
    <m/>
    <m/>
    <m/>
    <m/>
    <n v="1"/>
    <m/>
    <m/>
    <m/>
    <m/>
    <m/>
    <m/>
    <m/>
    <m/>
    <m/>
    <m/>
    <m/>
    <m/>
    <m/>
    <m/>
    <m/>
    <n v="1"/>
    <s v="Kinesiologist - Therapeutic Fitness Instructor (1 FTE)"/>
    <n v="1"/>
    <n v="2"/>
    <m/>
    <s v="100%"/>
    <s v="Caregiver;Community organization;Self-referral;Primary Care Practitioner;"/>
    <x v="1"/>
    <s v="internally generated survey"/>
    <x v="0"/>
    <m/>
    <m/>
    <x v="1"/>
    <s v="English;"/>
    <x v="2"/>
    <s v="No, we do not track frailty status;"/>
    <m/>
    <x v="1"/>
    <s v="dementia is an exclusion criteria;"/>
    <m/>
    <x v="1"/>
    <s v="No, we do not track depression scores;"/>
    <m/>
    <x v="0"/>
    <s v="No, we do not track anxiety scores;"/>
    <m/>
    <x v="1"/>
    <m/>
    <m/>
    <s v="Baycrest Falls Prevention Program_x000a_Baycrest offers group falls prevention classes in the community._x000a_Website: https://www.baycrest.org/all-clinics-services/falls-prevention/_x000a__x000a_There is no cost for this program. _x000a_The course teaches participants to build the skills and body awareness needed to prevent falls. Extensive evidence shows that exercising with a program that targets strength and balance prevents falls. Exercise also improves reaction times to respond to hazards and helps in achieving adequate flexibility to adjust and recover balance instead of falling._x000a_Course description:_x000a_Maximum # of participants: 12 │All participants will be screened prior to starting the class │ 60-minute class, 1x/week for duration 10 weeks._x000a_Class format will include:_x000a_ Falls prevention education with opportunities to practice strategies._x000a_ Falls prevention exercise and balance activities._x000a_Falls discussion &amp; practical strategies topics may include:_x000a_ Identification of falls risk factors_x000a_ Movement Strategies- Reaching, Bending, Turning_x000a_ Environmental factors: Bathroom, Kitchen, Bedroom, Stairs_x000a_ Community Mobility: uneven ground, ramps, curbs, escalators, etc._x000a_ Fall Recovery_x000a_Eligibility Criteria:_x000a_ Previous fall in the last 12 months OR fear of falling_x000a_ Ambulatory with or without gait aid_x000a_ Able to stand unassisted_x000a_ Cognitive ability to understand and retain instruction_x000a_ Must be aged 65 or older to participate_x000a_"/>
    <s v="https://www.baycrest.org/all-clinics-services/falls-prevention/"/>
    <s v="Yes"/>
    <s v="rnagra@baycrest.org"/>
    <m/>
    <n v="1"/>
    <n v="1"/>
  </r>
  <r>
    <n v="437"/>
    <d v="2026-07-29T16:55:02"/>
    <d v="2026-07-29T17:00:52"/>
    <s v="anonymous"/>
    <m/>
    <m/>
    <x v="0"/>
    <x v="54"/>
    <s v="7* 5 50 96 10 (COM Health Prom/Educ. &amp; Com. Dev. - General Geriatric);"/>
    <x v="0"/>
    <m/>
    <s v="(725821200) EXERCISE AND FALLS PREVENTION - HOSPITAL"/>
    <s v="rnagra@baycrest.org"/>
    <x v="1"/>
    <s v="Baycrest Central Navigation/Central intake"/>
    <x v="38"/>
    <x v="3"/>
    <m/>
    <s v="Fall Prevention Clinics"/>
    <m/>
    <m/>
    <m/>
    <m/>
    <m/>
    <m/>
    <m/>
    <m/>
    <n v="0"/>
    <x v="0"/>
    <m/>
    <m/>
    <s v="Weekdays;"/>
    <m/>
    <m/>
    <s v="3560 Bathurst St"/>
    <x v="7"/>
    <x v="0"/>
    <x v="58"/>
    <m/>
    <m/>
    <m/>
    <m/>
    <x v="5"/>
    <m/>
    <m/>
    <m/>
    <m/>
    <s v="North Toronto OHT;North York Toronto Health Partners OHT;"/>
    <m/>
    <s v="1950 hours per year (37.5 hours/week"/>
    <m/>
    <m/>
    <m/>
    <m/>
    <m/>
    <m/>
    <m/>
    <m/>
    <m/>
    <n v="1"/>
    <m/>
    <m/>
    <m/>
    <m/>
    <m/>
    <m/>
    <m/>
    <m/>
    <m/>
    <m/>
    <m/>
    <m/>
    <m/>
    <m/>
    <m/>
    <n v="1"/>
    <s v="Kinesiologist - Therapeutic Fitness Instructor  1 FTE"/>
    <n v="1"/>
    <n v="2"/>
    <m/>
    <s v="100%"/>
    <s v="Caregiver;Community organization;Primary Care Practitioner;Self-referral;"/>
    <x v="1"/>
    <s v="Baycrest-developed program evaluation form"/>
    <x v="0"/>
    <m/>
    <m/>
    <x v="0"/>
    <s v="English;"/>
    <x v="2"/>
    <s v="No, we do not track frailty status;"/>
    <m/>
    <x v="1"/>
    <s v="No, we do not track dementia stage;dementia is an exclusion criteria;"/>
    <m/>
    <x v="1"/>
    <s v="No, we do not track depression scores;"/>
    <m/>
    <x v="0"/>
    <s v="No, we do not track anxiety scores;"/>
    <m/>
    <x v="0"/>
    <s v="No"/>
    <m/>
    <m/>
    <s v="Website: https://www.baycrest.org/all-clinics-services/falls-prevention/"/>
    <s v="Yes"/>
    <s v="rnagra@baycrest.org"/>
    <m/>
    <n v="1"/>
    <n v="1"/>
  </r>
  <r>
    <n v="438"/>
    <d v="2026-07-29T19:50:46"/>
    <d v="2026-07-29T20:07:20"/>
    <s v="anonymous"/>
    <m/>
    <m/>
    <x v="1"/>
    <x v="77"/>
    <s v="unknown;"/>
    <x v="0"/>
    <m/>
    <s v="Psychiatry Outpatient Clinic (Geriatric Psychiatry component)"/>
    <s v="dstubbe@woodstockhospital.ca"/>
    <x v="1"/>
    <s v="Woodstock Hospital Outpatient Mental Health Intake"/>
    <x v="16"/>
    <x v="3"/>
    <m/>
    <m/>
    <m/>
    <m/>
    <s v="Psychiatry Outpatient Clinic (Geriatric Psychiatry component)"/>
    <m/>
    <m/>
    <m/>
    <m/>
    <m/>
    <n v="0"/>
    <x v="0"/>
    <m/>
    <m/>
    <s v="Weekdays;"/>
    <m/>
    <m/>
    <s v="310 Juliana Drive "/>
    <x v="32"/>
    <x v="0"/>
    <x v="85"/>
    <m/>
    <m/>
    <m/>
    <m/>
    <x v="3"/>
    <m/>
    <m/>
    <m/>
    <m/>
    <m/>
    <s v="Oxford OHT;"/>
    <m/>
    <m/>
    <m/>
    <m/>
    <m/>
    <m/>
    <m/>
    <m/>
    <m/>
    <m/>
    <m/>
    <m/>
    <m/>
    <m/>
    <m/>
    <m/>
    <m/>
    <m/>
    <m/>
    <m/>
    <m/>
    <m/>
    <m/>
    <m/>
    <m/>
    <m/>
    <n v="2"/>
    <s v="There are 2 FTE Psychiatrists who are trained in geriatrics in this clinic."/>
    <n v="0"/>
    <n v="2"/>
    <m/>
    <s v="&lt;50%"/>
    <m/>
    <x v="2"/>
    <m/>
    <x v="2"/>
    <m/>
    <m/>
    <x v="1"/>
    <s v="English"/>
    <x v="0"/>
    <m/>
    <m/>
    <x v="2"/>
    <m/>
    <m/>
    <x v="2"/>
    <m/>
    <m/>
    <x v="1"/>
    <m/>
    <m/>
    <x v="1"/>
    <m/>
    <m/>
    <s v="This Outpatient Clinic is not exclusively for older adults, however 20-30% of patients seen are over age 65.  There are two psychiatrists trained in geriatrics who are involved in this clinic.  "/>
    <m/>
    <s v="Yes"/>
    <s v="jody.glover@sjhc.london.on.ca"/>
    <m/>
    <n v="0"/>
    <n v="1"/>
  </r>
  <r>
    <n v="439"/>
    <d v="2026-07-29T20:07:23"/>
    <d v="2026-07-29T20:16:12"/>
    <s v="anonymous"/>
    <m/>
    <m/>
    <x v="1"/>
    <x v="77"/>
    <s v="Unknown;"/>
    <x v="0"/>
    <m/>
    <s v="In-Patient Psychiatry Consult Service (Geriatric Psychiatry component)"/>
    <s v="dstubbe@woodstockhospital.ca"/>
    <x v="0"/>
    <m/>
    <x v="22"/>
    <x v="4"/>
    <m/>
    <m/>
    <m/>
    <m/>
    <s v="In-Patient Psychiatry Consult Service (Geriatric Psychiatry component)"/>
    <m/>
    <m/>
    <m/>
    <m/>
    <m/>
    <n v="0"/>
    <x v="0"/>
    <m/>
    <m/>
    <s v="Weekdays;"/>
    <m/>
    <m/>
    <s v="310 Juliana Drive "/>
    <x v="32"/>
    <x v="0"/>
    <x v="85"/>
    <m/>
    <m/>
    <m/>
    <m/>
    <x v="3"/>
    <m/>
    <m/>
    <m/>
    <m/>
    <m/>
    <s v="Oxford OHT;"/>
    <m/>
    <m/>
    <m/>
    <m/>
    <m/>
    <m/>
    <m/>
    <m/>
    <m/>
    <m/>
    <m/>
    <m/>
    <m/>
    <m/>
    <m/>
    <m/>
    <m/>
    <m/>
    <m/>
    <m/>
    <m/>
    <m/>
    <m/>
    <m/>
    <m/>
    <m/>
    <n v="2"/>
    <s v="2 Psychiatrists with geriatric training are involved in this service."/>
    <n v="0"/>
    <n v="2"/>
    <m/>
    <s v="&lt;50%"/>
    <m/>
    <x v="2"/>
    <m/>
    <x v="2"/>
    <m/>
    <m/>
    <x v="1"/>
    <s v="English"/>
    <x v="0"/>
    <m/>
    <m/>
    <x v="2"/>
    <m/>
    <m/>
    <x v="2"/>
    <m/>
    <m/>
    <x v="1"/>
    <m/>
    <m/>
    <x v="1"/>
    <m/>
    <m/>
    <s v="The In-Patient Psychiatry Consult service at Woodstock Hospital is not exclusive to older adults, however there are 2 Psychiatrists with geriatric training who are involved in this service.  _x000a_20-30% of patients seen in this service are over age 65._x000a_"/>
    <m/>
    <s v="Yes"/>
    <s v="jody.glover@sjhc.london.on.ca"/>
    <m/>
    <n v="0"/>
    <n v="1"/>
  </r>
  <r>
    <n v="440"/>
    <d v="2026-07-29T20:16:25"/>
    <d v="2026-07-29T20:44:06"/>
    <s v="anonymous"/>
    <m/>
    <m/>
    <x v="0"/>
    <x v="103"/>
    <s v="unknown;"/>
    <x v="0"/>
    <m/>
    <s v="Behavioural Supports Ontario - Lead Team (Chatham-Kent)"/>
    <s v="jeffkonrad@mennonitehome.ca"/>
    <x v="0"/>
    <m/>
    <x v="5"/>
    <x v="3"/>
    <m/>
    <s v="BSO Lead Team "/>
    <m/>
    <m/>
    <m/>
    <m/>
    <m/>
    <m/>
    <m/>
    <m/>
    <n v="0"/>
    <x v="0"/>
    <m/>
    <m/>
    <m/>
    <m/>
    <m/>
    <s v="35 Pickwick Dr."/>
    <x v="22"/>
    <x v="0"/>
    <x v="112"/>
    <m/>
    <m/>
    <m/>
    <s v="BSO (Erie St. Clair) - Regional Operations _x000a_Alzheimer Society of Chatham-Kent_x000a_36 Memory Lane_x000a_Chatham, ON  N7L 5M8"/>
    <x v="3"/>
    <m/>
    <m/>
    <m/>
    <m/>
    <m/>
    <s v="Chatham-Kent OHT;"/>
    <m/>
    <m/>
    <m/>
    <m/>
    <m/>
    <m/>
    <m/>
    <m/>
    <m/>
    <m/>
    <m/>
    <m/>
    <m/>
    <m/>
    <m/>
    <m/>
    <m/>
    <m/>
    <m/>
    <m/>
    <m/>
    <m/>
    <m/>
    <m/>
    <m/>
    <m/>
    <m/>
    <m/>
    <n v="0"/>
    <n v="0"/>
    <m/>
    <s v=""/>
    <m/>
    <x v="2"/>
    <m/>
    <x v="2"/>
    <m/>
    <m/>
    <x v="1"/>
    <s v="English"/>
    <x v="0"/>
    <m/>
    <m/>
    <x v="2"/>
    <m/>
    <m/>
    <x v="2"/>
    <m/>
    <m/>
    <x v="1"/>
    <m/>
    <m/>
    <x v="1"/>
    <m/>
    <m/>
    <s v="Additional contact: angela@mennonitehome.ca"/>
    <m/>
    <s v="Yes"/>
    <s v="jody.glover@sjhc.london.on.ca"/>
    <m/>
    <n v="0"/>
    <n v="1"/>
  </r>
  <r>
    <n v="441"/>
    <d v="2026-07-29T20:44:08"/>
    <d v="2026-07-29T20:50:46"/>
    <s v="anonymous"/>
    <m/>
    <m/>
    <x v="1"/>
    <x v="103"/>
    <s v="unknown;"/>
    <x v="0"/>
    <m/>
    <s v="Behavioural Supports Ontario - Lead Team (Chatham-Kent)"/>
    <s v="jeffkonrad@mennonitehome.ca"/>
    <x v="0"/>
    <m/>
    <x v="5"/>
    <x v="3"/>
    <m/>
    <s v="BSO Lead Team - Chatham Kent"/>
    <m/>
    <m/>
    <m/>
    <m/>
    <m/>
    <m/>
    <m/>
    <m/>
    <n v="0"/>
    <x v="0"/>
    <m/>
    <m/>
    <m/>
    <m/>
    <m/>
    <s v="35 Pickwick Dr."/>
    <x v="22"/>
    <x v="0"/>
    <x v="112"/>
    <m/>
    <m/>
    <m/>
    <s v="BSO (Erie St. Clair) - Regional Operations_x000a_Alzheimer Society of Chatham-Kent_x000a_36 Memory Lane_x000a_Chatham, ON  N7L 5M8"/>
    <x v="3"/>
    <m/>
    <m/>
    <m/>
    <m/>
    <m/>
    <s v="Chatham-Kent OHT;"/>
    <m/>
    <m/>
    <m/>
    <m/>
    <m/>
    <m/>
    <m/>
    <m/>
    <m/>
    <m/>
    <m/>
    <m/>
    <m/>
    <m/>
    <m/>
    <m/>
    <m/>
    <m/>
    <m/>
    <m/>
    <m/>
    <m/>
    <m/>
    <m/>
    <m/>
    <m/>
    <m/>
    <m/>
    <n v="0"/>
    <n v="0"/>
    <m/>
    <s v=""/>
    <m/>
    <x v="2"/>
    <m/>
    <x v="2"/>
    <m/>
    <m/>
    <x v="1"/>
    <s v="English"/>
    <x v="0"/>
    <m/>
    <m/>
    <x v="2"/>
    <m/>
    <m/>
    <x v="2"/>
    <m/>
    <m/>
    <x v="1"/>
    <m/>
    <m/>
    <x v="1"/>
    <m/>
    <m/>
    <s v="Additional contact: angela@mennonitehome.ca"/>
    <m/>
    <s v="Yes"/>
    <s v="jody.glover@sjhc.london.on.ca"/>
    <m/>
    <n v="0"/>
    <n v="1"/>
  </r>
  <r>
    <n v="442"/>
    <d v="2026-07-29T20:51:11"/>
    <d v="2026-07-29T21:02:23"/>
    <s v="anonymous"/>
    <m/>
    <m/>
    <x v="0"/>
    <x v="104"/>
    <s v="unknown;"/>
    <x v="0"/>
    <m/>
    <s v="Behavioural Supports Ontario - Lead Team (Sarnia Lambton)"/>
    <s v="krista@justasck.ca"/>
    <x v="0"/>
    <m/>
    <x v="5"/>
    <x v="3"/>
    <m/>
    <s v="BSO Lead Team - Sarnia Lambton"/>
    <m/>
    <m/>
    <m/>
    <m/>
    <m/>
    <m/>
    <m/>
    <m/>
    <n v="0"/>
    <x v="0"/>
    <m/>
    <m/>
    <m/>
    <m/>
    <m/>
    <s v="210 Lochiel St."/>
    <x v="40"/>
    <x v="0"/>
    <x v="113"/>
    <m/>
    <m/>
    <m/>
    <s v="BSO (Erie St. Clair)-Regional Operations_x000a_36 Memory Lane_x000a_Chatham, ON N7L 5M8"/>
    <x v="3"/>
    <m/>
    <m/>
    <m/>
    <m/>
    <m/>
    <s v="Sarnia Lambton OHT;"/>
    <m/>
    <m/>
    <m/>
    <m/>
    <m/>
    <m/>
    <m/>
    <m/>
    <m/>
    <m/>
    <m/>
    <m/>
    <m/>
    <m/>
    <m/>
    <m/>
    <m/>
    <m/>
    <m/>
    <m/>
    <m/>
    <m/>
    <m/>
    <m/>
    <m/>
    <m/>
    <m/>
    <m/>
    <n v="0"/>
    <n v="0"/>
    <m/>
    <s v=""/>
    <m/>
    <x v="2"/>
    <m/>
    <x v="2"/>
    <m/>
    <m/>
    <x v="1"/>
    <s v="English"/>
    <x v="0"/>
    <m/>
    <m/>
    <x v="2"/>
    <m/>
    <m/>
    <x v="2"/>
    <m/>
    <m/>
    <x v="1"/>
    <m/>
    <m/>
    <x v="1"/>
    <m/>
    <m/>
    <s v="ESC BSO Regional Coordinator - Krista Schneider     krista@justasck.ca"/>
    <m/>
    <s v="Yes"/>
    <s v="jody.glover@sjhc.london.on.ca"/>
    <m/>
    <n v="0"/>
    <n v="1"/>
  </r>
  <r>
    <n v="443"/>
    <d v="2026-07-29T21:02:26"/>
    <d v="2026-07-29T21:07:34"/>
    <s v="anonymous"/>
    <m/>
    <m/>
    <x v="1"/>
    <x v="104"/>
    <s v="unknown;"/>
    <x v="0"/>
    <m/>
    <s v="Behavioural Supports Ontario - Lead Team (Sarnia Lambton)"/>
    <s v="krista@justasck.ca"/>
    <x v="0"/>
    <m/>
    <x v="5"/>
    <x v="3"/>
    <m/>
    <s v="BSO Lead Team - Sarnia Lambton"/>
    <m/>
    <m/>
    <m/>
    <m/>
    <m/>
    <m/>
    <m/>
    <m/>
    <n v="0"/>
    <x v="0"/>
    <m/>
    <m/>
    <m/>
    <m/>
    <m/>
    <s v="210 Lochiel St."/>
    <x v="40"/>
    <x v="0"/>
    <x v="113"/>
    <m/>
    <m/>
    <m/>
    <s v="BSO (Erie St. Clair) - Regional Operations_x000a_Alzheimer Society of Chatham-Kent_x000a_36 Memory Lane_x000a_Chatham, ON N7L 5M8"/>
    <x v="3"/>
    <m/>
    <m/>
    <m/>
    <m/>
    <m/>
    <s v="Sarnia Lambton OHT;"/>
    <m/>
    <m/>
    <m/>
    <m/>
    <m/>
    <m/>
    <m/>
    <m/>
    <m/>
    <m/>
    <m/>
    <m/>
    <m/>
    <m/>
    <m/>
    <m/>
    <m/>
    <m/>
    <m/>
    <m/>
    <m/>
    <m/>
    <m/>
    <m/>
    <m/>
    <m/>
    <m/>
    <m/>
    <n v="0"/>
    <n v="0"/>
    <m/>
    <s v=""/>
    <m/>
    <x v="2"/>
    <m/>
    <x v="2"/>
    <m/>
    <m/>
    <x v="1"/>
    <s v="English"/>
    <x v="0"/>
    <m/>
    <m/>
    <x v="2"/>
    <m/>
    <m/>
    <x v="2"/>
    <m/>
    <m/>
    <x v="1"/>
    <m/>
    <m/>
    <x v="1"/>
    <m/>
    <m/>
    <s v="ESC BSO regional Coordinator - Krista Schneider  krista@justasck.ca"/>
    <m/>
    <s v="Yes"/>
    <s v="jody.glover@sjhc.london.on.ca"/>
    <m/>
    <n v="0"/>
    <n v="1"/>
  </r>
  <r>
    <n v="444"/>
    <d v="2026-07-29T21:07:55"/>
    <d v="2026-07-29T21:13:42"/>
    <s v="anonymous"/>
    <m/>
    <m/>
    <x v="0"/>
    <x v="105"/>
    <s v="unknown;"/>
    <x v="0"/>
    <m/>
    <s v="Behavioural Supports Ontario - Lead Team (Windsor)"/>
    <s v="krista@justasck.ca"/>
    <x v="0"/>
    <m/>
    <x v="5"/>
    <x v="3"/>
    <m/>
    <s v="BSO Lead Team (Windsor)"/>
    <m/>
    <m/>
    <m/>
    <m/>
    <m/>
    <m/>
    <m/>
    <m/>
    <n v="0"/>
    <x v="0"/>
    <m/>
    <m/>
    <m/>
    <m/>
    <m/>
    <s v="9855 McHugh St."/>
    <x v="26"/>
    <x v="0"/>
    <x v="114"/>
    <m/>
    <m/>
    <m/>
    <s v="BSO (Erie St. Clair) - Regional Operations_x000a_Alzheimer Society of Chatham-Kent_x000a_36 Memory Lane_x000a_Chatham, ON N7L 5M8"/>
    <x v="3"/>
    <m/>
    <m/>
    <m/>
    <m/>
    <m/>
    <s v="Windsor Essex OHT;"/>
    <m/>
    <m/>
    <m/>
    <m/>
    <m/>
    <m/>
    <m/>
    <m/>
    <m/>
    <m/>
    <m/>
    <m/>
    <m/>
    <m/>
    <m/>
    <m/>
    <m/>
    <m/>
    <m/>
    <m/>
    <m/>
    <m/>
    <m/>
    <m/>
    <m/>
    <m/>
    <m/>
    <m/>
    <n v="0"/>
    <n v="0"/>
    <m/>
    <s v=""/>
    <m/>
    <x v="2"/>
    <m/>
    <x v="2"/>
    <m/>
    <m/>
    <x v="1"/>
    <s v="English"/>
    <x v="0"/>
    <m/>
    <m/>
    <x v="2"/>
    <m/>
    <m/>
    <x v="2"/>
    <m/>
    <m/>
    <x v="1"/>
    <m/>
    <m/>
    <x v="1"/>
    <m/>
    <m/>
    <s v="ESC BSO Regional Coordinator - Krista Schneider  krista@justasck.ca"/>
    <m/>
    <s v="Yes"/>
    <s v="jody.glover@sjhc.london.on.ca"/>
    <m/>
    <n v="0"/>
    <n v="1"/>
  </r>
  <r>
    <n v="445"/>
    <d v="2026-07-29T21:13:57"/>
    <d v="2026-07-29T21:17:34"/>
    <s v="anonymous"/>
    <m/>
    <m/>
    <x v="1"/>
    <x v="105"/>
    <s v="unknown;"/>
    <x v="0"/>
    <m/>
    <s v="Behavioural Supports Ontario"/>
    <s v="krista@justasck.ca"/>
    <x v="0"/>
    <m/>
    <x v="5"/>
    <x v="3"/>
    <m/>
    <s v="BSO Lead Team (Windsor)"/>
    <m/>
    <m/>
    <m/>
    <m/>
    <m/>
    <m/>
    <m/>
    <m/>
    <n v="0"/>
    <x v="0"/>
    <m/>
    <m/>
    <m/>
    <m/>
    <m/>
    <s v="9855 McHugh St."/>
    <x v="26"/>
    <x v="0"/>
    <x v="114"/>
    <m/>
    <m/>
    <m/>
    <s v="BSO (Erie St. Clair) Regional Operations_x000a_Alzheimer Society of Chatham-Kent_x000a_36 Memory Lane_x000a_Chatham, ON  N7L 5M8"/>
    <x v="3"/>
    <m/>
    <m/>
    <m/>
    <m/>
    <m/>
    <s v="Windsor Essex OHT;"/>
    <m/>
    <m/>
    <m/>
    <m/>
    <m/>
    <m/>
    <m/>
    <m/>
    <m/>
    <m/>
    <m/>
    <m/>
    <m/>
    <m/>
    <m/>
    <m/>
    <m/>
    <m/>
    <m/>
    <m/>
    <m/>
    <m/>
    <m/>
    <m/>
    <m/>
    <m/>
    <m/>
    <m/>
    <n v="0"/>
    <n v="0"/>
    <m/>
    <s v=""/>
    <m/>
    <x v="2"/>
    <m/>
    <x v="2"/>
    <m/>
    <m/>
    <x v="1"/>
    <s v="English"/>
    <x v="0"/>
    <m/>
    <m/>
    <x v="2"/>
    <m/>
    <m/>
    <x v="2"/>
    <m/>
    <m/>
    <x v="1"/>
    <m/>
    <m/>
    <x v="1"/>
    <m/>
    <m/>
    <s v="ESC BSO Regional Coordinator - Krista Schneider  krista@justasck.ca"/>
    <m/>
    <s v="Yes"/>
    <s v="jody.glover@sjhc.london.on.ca"/>
    <m/>
    <n v="0"/>
    <n v="1"/>
  </r>
  <r>
    <n v="446"/>
    <d v="2026-07-29T21:17:53"/>
    <d v="2026-07-29T21:23:43"/>
    <s v="anonymous"/>
    <m/>
    <m/>
    <x v="0"/>
    <x v="103"/>
    <s v="unknown;"/>
    <x v="0"/>
    <m/>
    <s v="Behavioural Supports Ontario Lead Team (Essex)"/>
    <s v="jeffkonrad@mennonitehome.ca"/>
    <x v="0"/>
    <m/>
    <x v="5"/>
    <x v="3"/>
    <m/>
    <s v="BSO Lead Team - Essex"/>
    <m/>
    <m/>
    <m/>
    <m/>
    <m/>
    <m/>
    <m/>
    <m/>
    <n v="0"/>
    <x v="0"/>
    <m/>
    <m/>
    <m/>
    <m/>
    <m/>
    <s v="35 Pickwick Dr."/>
    <x v="22"/>
    <x v="0"/>
    <x v="112"/>
    <m/>
    <m/>
    <m/>
    <s v="BSO (Erie St. Clair) - Regional Operations_x000a_Alzheimer Society of Chatham-Kent_x000a_36 Memory Lane_x000a_Chatham, ON  N7L 5M8"/>
    <x v="3"/>
    <m/>
    <m/>
    <m/>
    <m/>
    <m/>
    <s v="Windsor Essex OHT;"/>
    <m/>
    <m/>
    <m/>
    <m/>
    <m/>
    <m/>
    <m/>
    <m/>
    <m/>
    <m/>
    <m/>
    <m/>
    <m/>
    <m/>
    <m/>
    <m/>
    <m/>
    <m/>
    <m/>
    <m/>
    <m/>
    <m/>
    <m/>
    <m/>
    <m/>
    <m/>
    <m/>
    <m/>
    <n v="0"/>
    <n v="0"/>
    <m/>
    <s v=""/>
    <m/>
    <x v="2"/>
    <m/>
    <x v="2"/>
    <m/>
    <m/>
    <x v="1"/>
    <s v="English"/>
    <x v="0"/>
    <m/>
    <m/>
    <x v="2"/>
    <m/>
    <m/>
    <x v="2"/>
    <m/>
    <m/>
    <x v="1"/>
    <m/>
    <m/>
    <x v="1"/>
    <m/>
    <m/>
    <s v="Additional contact: angela@mennonitehome.ca"/>
    <m/>
    <s v="Yes"/>
    <s v="jody.glover@sjhc.london.on.ca"/>
    <m/>
    <n v="0"/>
    <n v="1"/>
  </r>
  <r>
    <n v="447"/>
    <d v="2026-07-29T21:23:53"/>
    <d v="2026-07-29T21:27:43"/>
    <s v="anonymous"/>
    <m/>
    <m/>
    <x v="1"/>
    <x v="103"/>
    <s v="unknown;"/>
    <x v="0"/>
    <m/>
    <s v="Behavioural Supports Ontario - Lead Team (Essex)"/>
    <s v="jeffkonrad@mennonitehome.ca"/>
    <x v="0"/>
    <m/>
    <x v="5"/>
    <x v="3"/>
    <m/>
    <s v="BSO Lead Team (Essex)"/>
    <m/>
    <m/>
    <m/>
    <m/>
    <m/>
    <m/>
    <m/>
    <m/>
    <n v="0"/>
    <x v="0"/>
    <m/>
    <m/>
    <m/>
    <m/>
    <m/>
    <s v="35 Pickwick Dr."/>
    <x v="22"/>
    <x v="0"/>
    <x v="112"/>
    <m/>
    <m/>
    <m/>
    <s v="BSO (Erie St. Clair) - Regional Operations_x000a_Alzheimer Society of Chatham-Kent_x000a_36 Memory Lane_x000a_Chatham, ON N7L 5M8"/>
    <x v="3"/>
    <m/>
    <m/>
    <m/>
    <m/>
    <m/>
    <s v="Windsor Essex OHT;"/>
    <m/>
    <m/>
    <m/>
    <m/>
    <m/>
    <m/>
    <m/>
    <m/>
    <m/>
    <m/>
    <m/>
    <m/>
    <m/>
    <m/>
    <m/>
    <m/>
    <m/>
    <m/>
    <m/>
    <m/>
    <m/>
    <m/>
    <m/>
    <m/>
    <m/>
    <m/>
    <m/>
    <m/>
    <n v="0"/>
    <n v="0"/>
    <m/>
    <s v=""/>
    <m/>
    <x v="2"/>
    <m/>
    <x v="2"/>
    <m/>
    <m/>
    <x v="1"/>
    <s v="English"/>
    <x v="0"/>
    <m/>
    <m/>
    <x v="2"/>
    <m/>
    <m/>
    <x v="2"/>
    <m/>
    <m/>
    <x v="1"/>
    <m/>
    <m/>
    <x v="1"/>
    <m/>
    <m/>
    <s v="Additional contact: angela@mennonitehome.ca"/>
    <m/>
    <s v="Yes"/>
    <s v="jody.glover@sjhc.london.on.ca"/>
    <m/>
    <n v="0"/>
    <n v="1"/>
  </r>
  <r>
    <n v="448"/>
    <d v="2026-07-29T21:55:17"/>
    <d v="2026-07-29T22:05:07"/>
    <s v="anonymous"/>
    <m/>
    <m/>
    <x v="0"/>
    <x v="91"/>
    <s v="unknown;"/>
    <x v="0"/>
    <m/>
    <s v="Behavioural Supports Ontario - System Navigators (Erie St. Clair)"/>
    <s v="krista@justasck.ca"/>
    <x v="0"/>
    <m/>
    <x v="5"/>
    <x v="3"/>
    <m/>
    <s v="BSO System Navigators (Erie St. Clair)"/>
    <m/>
    <m/>
    <m/>
    <m/>
    <m/>
    <m/>
    <m/>
    <m/>
    <n v="0"/>
    <x v="0"/>
    <m/>
    <m/>
    <m/>
    <m/>
    <m/>
    <s v="36 Memory Lane"/>
    <x v="50"/>
    <x v="0"/>
    <x v="100"/>
    <m/>
    <m/>
    <m/>
    <s v="Regional program in Erie St. Clair "/>
    <x v="3"/>
    <m/>
    <m/>
    <m/>
    <m/>
    <m/>
    <s v="Chatham-Kent OHT;Sarnia Lambton OHT;Windsor Essex OHT;"/>
    <m/>
    <m/>
    <m/>
    <m/>
    <m/>
    <m/>
    <m/>
    <m/>
    <m/>
    <m/>
    <m/>
    <m/>
    <m/>
    <m/>
    <m/>
    <m/>
    <m/>
    <m/>
    <m/>
    <m/>
    <m/>
    <m/>
    <m/>
    <m/>
    <m/>
    <m/>
    <m/>
    <m/>
    <n v="0"/>
    <n v="0"/>
    <m/>
    <s v=""/>
    <m/>
    <x v="2"/>
    <m/>
    <x v="2"/>
    <m/>
    <m/>
    <x v="1"/>
    <s v="English"/>
    <x v="0"/>
    <m/>
    <m/>
    <x v="2"/>
    <m/>
    <m/>
    <x v="2"/>
    <m/>
    <m/>
    <x v="1"/>
    <m/>
    <m/>
    <x v="1"/>
    <m/>
    <m/>
    <s v="Regional program; System Navigators based out of Alzheimer Society of Chatham-Kent and Alzheimer Society of Sarnia Lambton for Erie St. Clair"/>
    <m/>
    <s v="Yes"/>
    <s v="jody.glover@sjhc.london.on.ca"/>
    <m/>
    <n v="0"/>
    <n v="1"/>
  </r>
  <r>
    <n v="449"/>
    <d v="2026-07-29T22:05:09"/>
    <d v="2026-07-29T22:09:51"/>
    <s v="anonymous"/>
    <m/>
    <m/>
    <x v="1"/>
    <x v="91"/>
    <s v="unknown;"/>
    <x v="0"/>
    <m/>
    <s v="Behavioural Supports Ontario - System Navigators (Erie St. Clair)"/>
    <s v="krista@justasck.ca"/>
    <x v="0"/>
    <m/>
    <x v="5"/>
    <x v="3"/>
    <m/>
    <s v="BSO System Navigators (Erie St. Clair)"/>
    <m/>
    <m/>
    <m/>
    <m/>
    <m/>
    <m/>
    <m/>
    <m/>
    <n v="0"/>
    <x v="0"/>
    <m/>
    <m/>
    <m/>
    <m/>
    <m/>
    <s v="36 Memory Lane"/>
    <x v="50"/>
    <x v="0"/>
    <x v="100"/>
    <m/>
    <m/>
    <m/>
    <m/>
    <x v="3"/>
    <m/>
    <m/>
    <m/>
    <m/>
    <m/>
    <s v="Chatham-Kent OHT;Sarnia Lambton OHT;Windsor Essex OHT;"/>
    <m/>
    <m/>
    <m/>
    <m/>
    <m/>
    <m/>
    <m/>
    <m/>
    <m/>
    <m/>
    <m/>
    <m/>
    <m/>
    <m/>
    <m/>
    <m/>
    <m/>
    <m/>
    <m/>
    <m/>
    <m/>
    <m/>
    <m/>
    <m/>
    <m/>
    <m/>
    <m/>
    <m/>
    <n v="0"/>
    <n v="0"/>
    <m/>
    <s v=""/>
    <m/>
    <x v="2"/>
    <m/>
    <x v="2"/>
    <m/>
    <m/>
    <x v="1"/>
    <s v="English"/>
    <x v="0"/>
    <m/>
    <m/>
    <x v="2"/>
    <m/>
    <m/>
    <x v="2"/>
    <m/>
    <m/>
    <x v="1"/>
    <m/>
    <m/>
    <x v="1"/>
    <m/>
    <m/>
    <s v="Regional program - System Navigators based out of Alzheimer Society of Chatham-Kent and Alzheimer Society of Sarnia-Lambton for Erie St. Clair."/>
    <m/>
    <s v="Yes"/>
    <s v="jody.glover@sjhc.london.on.ca"/>
    <m/>
    <n v="0"/>
    <n v="1"/>
  </r>
  <r>
    <n v="450"/>
    <d v="2026-07-30T07:59:29"/>
    <d v="2026-07-30T08:09:12"/>
    <s v="anonymous"/>
    <m/>
    <m/>
    <x v="0"/>
    <x v="106"/>
    <s v="7* 2 81 10 96 (IP Rehabilitation - Geriatric);"/>
    <x v="0"/>
    <m/>
    <s v="Geri Rehab"/>
    <s v="sonya.silver@prh.ca"/>
    <x v="1"/>
    <s v="OH East"/>
    <x v="24"/>
    <x v="1"/>
    <m/>
    <m/>
    <m/>
    <m/>
    <m/>
    <s v="Geriatric Medicine Rehabilitation Units"/>
    <n v="70"/>
    <n v="82"/>
    <m/>
    <m/>
    <n v="82"/>
    <x v="1"/>
    <s v="5"/>
    <s v="96"/>
    <s v="All of the above (e.g. a service operating 24/7);"/>
    <n v="2.1"/>
    <s v="used NRS report and metric 'Days waiting for admission avg'_x000a_"/>
    <s v="705 MacKay St"/>
    <x v="55"/>
    <x v="0"/>
    <x v="115"/>
    <m/>
    <m/>
    <m/>
    <m/>
    <x v="0"/>
    <m/>
    <s v="Ottawa Valley OHT;"/>
    <m/>
    <m/>
    <m/>
    <m/>
    <s v="7 day per week"/>
    <n v="0.1"/>
    <m/>
    <m/>
    <m/>
    <m/>
    <m/>
    <m/>
    <m/>
    <m/>
    <m/>
    <m/>
    <m/>
    <m/>
    <m/>
    <m/>
    <m/>
    <m/>
    <m/>
    <m/>
    <m/>
    <m/>
    <m/>
    <m/>
    <m/>
    <m/>
    <m/>
    <m/>
    <n v="0.1"/>
    <n v="0"/>
    <n v="0.2"/>
    <s v="100%"/>
    <s v="acute care;"/>
    <x v="1"/>
    <s v="CPES"/>
    <x v="0"/>
    <m/>
    <s v="offered based on patient/client needs_x000a_"/>
    <x v="1"/>
    <s v="English;"/>
    <x v="2"/>
    <s v="No, we do not track frailty status;"/>
    <m/>
    <x v="1"/>
    <s v="No, we do not track dementia stage;"/>
    <m/>
    <x v="1"/>
    <s v="No, we do not track depression scores;"/>
    <m/>
    <x v="0"/>
    <s v="No, we do not track anxiety scores;"/>
    <m/>
    <x v="2"/>
    <s v="Yes"/>
    <s v="Global Workforce Survey"/>
    <m/>
    <m/>
    <s v="Yes"/>
    <s v="naomi.beaulieu@prh.ca"/>
    <m/>
    <n v="0"/>
    <n v="1"/>
  </r>
  <r>
    <n v="451"/>
    <d v="2026-07-30T08:09:21"/>
    <d v="2026-07-30T08:19:13"/>
    <s v="anonymous"/>
    <m/>
    <m/>
    <x v="0"/>
    <x v="106"/>
    <s v="7131020;"/>
    <x v="0"/>
    <m/>
    <s v="Geriatric Emergency Management (GEM)"/>
    <s v="sonya.silver@prh.ca"/>
    <x v="0"/>
    <m/>
    <x v="0"/>
    <x v="0"/>
    <m/>
    <m/>
    <m/>
    <s v="Geriatric Emergency Management Program"/>
    <m/>
    <m/>
    <n v="293"/>
    <n v="314"/>
    <m/>
    <m/>
    <n v="314"/>
    <x v="0"/>
    <m/>
    <m/>
    <s v="Weekdays;"/>
    <m/>
    <m/>
    <s v="705 MacKay St"/>
    <x v="55"/>
    <x v="0"/>
    <x v="115"/>
    <m/>
    <m/>
    <m/>
    <m/>
    <x v="0"/>
    <m/>
    <s v="Ottawa Valley OHT;"/>
    <m/>
    <m/>
    <m/>
    <m/>
    <s v="1950 hours per year (37.5 hours/week"/>
    <n v="0.1"/>
    <m/>
    <m/>
    <m/>
    <m/>
    <m/>
    <m/>
    <m/>
    <m/>
    <m/>
    <m/>
    <m/>
    <m/>
    <m/>
    <m/>
    <m/>
    <m/>
    <m/>
    <m/>
    <m/>
    <m/>
    <m/>
    <m/>
    <m/>
    <m/>
    <m/>
    <m/>
    <n v="0.1"/>
    <n v="0"/>
    <m/>
    <s v="75% to &lt;100%"/>
    <s v="Emergency department;"/>
    <x v="0"/>
    <m/>
    <x v="0"/>
    <m/>
    <m/>
    <x v="1"/>
    <s v="English;"/>
    <x v="1"/>
    <s v="Yes, at initial visit;"/>
    <s v="Frailty scale_x000a_"/>
    <x v="1"/>
    <s v="No, we do not track dementia stage;"/>
    <m/>
    <x v="1"/>
    <s v="No, we do not track depression scores;"/>
    <m/>
    <x v="0"/>
    <s v="No, we do not track anxiety scores;"/>
    <m/>
    <x v="2"/>
    <s v="Yes"/>
    <s v="Global Workforce Survey"/>
    <m/>
    <m/>
    <s v="Yes"/>
    <s v="naomi.beaulieu@prh.ca"/>
    <m/>
    <n v="0"/>
    <n v="1"/>
  </r>
  <r>
    <n v="452"/>
    <d v="2026-07-30T08:19:18"/>
    <d v="2026-07-30T08:27:25"/>
    <s v="anonymous"/>
    <m/>
    <m/>
    <x v="0"/>
    <x v="106"/>
    <s v="7* 3 50 96 (AC Clinic Geriatric);"/>
    <x v="0"/>
    <m/>
    <s v="GDH"/>
    <s v="sonya.silver@prh.ca"/>
    <x v="0"/>
    <m/>
    <x v="14"/>
    <x v="7"/>
    <m/>
    <s v="Geriatric Day Hospital"/>
    <m/>
    <m/>
    <m/>
    <m/>
    <n v="177"/>
    <n v="2283"/>
    <m/>
    <m/>
    <n v="2283"/>
    <x v="0"/>
    <m/>
    <m/>
    <s v="Weekdays;"/>
    <n v="365"/>
    <s v="manual recording.  high priority wait time 3-12 months."/>
    <s v="705 MacKay St"/>
    <x v="55"/>
    <x v="0"/>
    <x v="115"/>
    <m/>
    <m/>
    <m/>
    <m/>
    <x v="0"/>
    <m/>
    <s v="Ottawa OHT;"/>
    <m/>
    <m/>
    <m/>
    <m/>
    <s v="1950 hours per year (37.5 hours/week"/>
    <n v="0.1"/>
    <n v="0.5"/>
    <n v="0.2"/>
    <m/>
    <n v="0.2"/>
    <m/>
    <m/>
    <m/>
    <n v="1"/>
    <m/>
    <m/>
    <m/>
    <m/>
    <n v="1"/>
    <m/>
    <m/>
    <m/>
    <n v="1"/>
    <m/>
    <n v="0.4"/>
    <m/>
    <m/>
    <m/>
    <m/>
    <m/>
    <m/>
    <m/>
    <n v="4.4000000000000004"/>
    <n v="3.4"/>
    <m/>
    <s v="75% to &lt;100%"/>
    <s v="Emergency department;Primary Care Practitioner;"/>
    <x v="1"/>
    <s v="Older Adult Experience Survey (PGLO)_x000a_"/>
    <x v="1"/>
    <s v="Caregiver Experience Survey (PGLO)"/>
    <s v="offered based on patient/client needs_x000a_"/>
    <x v="1"/>
    <s v="English;"/>
    <x v="1"/>
    <s v="Yes, at initial visit;"/>
    <m/>
    <x v="1"/>
    <s v="No, we do not track dementia stage;"/>
    <m/>
    <x v="1"/>
    <s v="No, we do not track depression scores;"/>
    <m/>
    <x v="0"/>
    <s v="No, we do not track anxiety scores;"/>
    <m/>
    <x v="2"/>
    <s v="Yes"/>
    <s v="Global Workforce Survey"/>
    <m/>
    <m/>
    <s v="Yes"/>
    <s v="naomi.beaulieu@prh.ca"/>
    <m/>
    <n v="0"/>
    <n v="1"/>
  </r>
  <r>
    <n v="453"/>
    <d v="2026-07-30T08:32:42"/>
    <d v="2026-07-30T08:38:52"/>
    <s v="anonymous"/>
    <m/>
    <m/>
    <x v="0"/>
    <x v="106"/>
    <s v="7* 2 81 10 96 (IP Rehabilitation - Geriatric);"/>
    <x v="0"/>
    <m/>
    <s v="Geri Rehab"/>
    <s v="sonya.silver@prh.ca"/>
    <x v="1"/>
    <s v="OH EAST"/>
    <x v="24"/>
    <x v="1"/>
    <m/>
    <m/>
    <m/>
    <m/>
    <m/>
    <s v="Geriatric Medicine Rehabilitation Units"/>
    <n v="70"/>
    <n v="82"/>
    <m/>
    <m/>
    <n v="82"/>
    <x v="1"/>
    <s v="5"/>
    <s v="96"/>
    <s v="All of the above (e.g. a service operating 24/7);"/>
    <n v="2.1"/>
    <s v="used NRS report and metric 'Days waiting for admission avg'_x000a_"/>
    <s v="705 MacKay St"/>
    <x v="55"/>
    <x v="0"/>
    <x v="115"/>
    <m/>
    <m/>
    <m/>
    <m/>
    <x v="0"/>
    <m/>
    <s v="Ottawa Valley OHT;"/>
    <m/>
    <m/>
    <m/>
    <m/>
    <s v="7 days a week"/>
    <n v="0.1"/>
    <n v="0.2"/>
    <n v="0.2"/>
    <m/>
    <m/>
    <m/>
    <m/>
    <m/>
    <n v="0.2"/>
    <m/>
    <m/>
    <n v="0.25"/>
    <n v="0.2"/>
    <n v="0.4"/>
    <n v="0.4"/>
    <m/>
    <m/>
    <n v="0.2"/>
    <n v="2.2999999999999998"/>
    <n v="0.1"/>
    <m/>
    <m/>
    <m/>
    <m/>
    <m/>
    <m/>
    <m/>
    <n v="4.5499999999999989"/>
    <n v="4.0500000000000007"/>
    <n v="0.2"/>
    <s v="100%"/>
    <s v="acute care;"/>
    <x v="1"/>
    <s v="CPES"/>
    <x v="0"/>
    <m/>
    <s v="offered based on patient/client needs_x000a_"/>
    <x v="1"/>
    <s v="English;"/>
    <x v="2"/>
    <s v="No, we do not track frailty status;"/>
    <m/>
    <x v="1"/>
    <s v="No, we do not track dementia stage;"/>
    <m/>
    <x v="1"/>
    <s v="No, we do not track depression scores;"/>
    <m/>
    <x v="0"/>
    <s v="No, we do not track anxiety scores;"/>
    <m/>
    <x v="2"/>
    <s v="Yes"/>
    <s v="Global Workforce Survey"/>
    <s v="****** this survey replaces the previous one for 7*2811096 2024-25 - forgot all other Human Resources in the previous submission"/>
    <m/>
    <s v="Yes"/>
    <s v="naomi.beaulieu@prh.ca"/>
    <m/>
    <n v="0"/>
    <n v="1"/>
  </r>
  <r>
    <n v="454"/>
    <d v="2026-07-30T08:39:37"/>
    <d v="2026-07-30T08:46:31"/>
    <s v="anonymous"/>
    <m/>
    <m/>
    <x v="0"/>
    <x v="106"/>
    <s v="7* 5 10 76 96 (COM Clinics/Programs - MH Psycho-geriatric);"/>
    <x v="0"/>
    <m/>
    <s v="Geriatric Mental Health"/>
    <s v="erica.mulligan@prh.ca"/>
    <x v="1"/>
    <m/>
    <x v="7"/>
    <x v="8"/>
    <m/>
    <s v="Geriatric Psychiatry Outreach Team"/>
    <m/>
    <m/>
    <m/>
    <m/>
    <n v="739"/>
    <n v="1865"/>
    <n v="1977"/>
    <m/>
    <n v="3842"/>
    <x v="0"/>
    <m/>
    <m/>
    <s v="Weekdays;"/>
    <n v="60"/>
    <s v="avg of wait times based on geo location across county_x000a_"/>
    <s v="705 MacKay St"/>
    <x v="55"/>
    <x v="0"/>
    <x v="115"/>
    <m/>
    <m/>
    <m/>
    <m/>
    <x v="0"/>
    <m/>
    <s v="Ottawa Valley OHT;"/>
    <m/>
    <m/>
    <m/>
    <m/>
    <s v="1950 hours per year (37.5 hours/week"/>
    <n v="0.25"/>
    <n v="1"/>
    <m/>
    <m/>
    <m/>
    <m/>
    <m/>
    <m/>
    <m/>
    <m/>
    <m/>
    <m/>
    <m/>
    <m/>
    <m/>
    <m/>
    <m/>
    <n v="7.5"/>
    <m/>
    <m/>
    <m/>
    <m/>
    <m/>
    <m/>
    <m/>
    <m/>
    <m/>
    <n v="8.75"/>
    <n v="7.5"/>
    <n v="1"/>
    <s v="100%"/>
    <s v="All of the above;"/>
    <x v="1"/>
    <s v="OPOC"/>
    <x v="1"/>
    <s v="OPOC"/>
    <s v="nurses attended education on first nations population_x000a_"/>
    <x v="1"/>
    <s v="English;"/>
    <x v="1"/>
    <s v="Yes, at all visits;"/>
    <s v="Frailty scale_x000a_"/>
    <x v="0"/>
    <s v="Yes, at all visits;"/>
    <s v="FAST Stages/functional abilities, Reisberg_x000a_"/>
    <x v="0"/>
    <s v="Yes, at all visits;"/>
    <s v="Geriatric Depression Scale"/>
    <x v="2"/>
    <s v="Yes, at all visits;"/>
    <s v="PHQ9"/>
    <x v="2"/>
    <s v="Yes"/>
    <s v="staff satisfaction surveys uses for organization (for accrediation - Global Workforce Survey)"/>
    <m/>
    <m/>
    <s v="Yes"/>
    <s v="naomi.beaulieu@prh.ca"/>
    <m/>
    <n v="0"/>
    <n v="1"/>
  </r>
  <r>
    <n v="455"/>
    <d v="2026-07-30T09:44:10"/>
    <d v="2026-07-30T09:58:33"/>
    <s v="anonymous"/>
    <m/>
    <m/>
    <x v="1"/>
    <x v="77"/>
    <s v="ED cost centre;"/>
    <x v="0"/>
    <m/>
    <s v="Geriatric Emergency Management (GEM)"/>
    <s v="jstephenson@woodstockhospital.ca"/>
    <x v="0"/>
    <m/>
    <x v="0"/>
    <x v="0"/>
    <m/>
    <m/>
    <m/>
    <s v="Geriatric Emergency Management Program"/>
    <m/>
    <m/>
    <n v="183"/>
    <n v="155"/>
    <n v="28"/>
    <n v="0"/>
    <n v="183"/>
    <x v="0"/>
    <m/>
    <m/>
    <s v="Weekdays;Weekday evenings;Saturdays;Saturday evenings;Sundays;Holidays;Holiday evenings;"/>
    <m/>
    <m/>
    <s v="310 Juliana Drive "/>
    <x v="32"/>
    <x v="0"/>
    <x v="85"/>
    <m/>
    <m/>
    <m/>
    <m/>
    <x v="3"/>
    <m/>
    <m/>
    <m/>
    <m/>
    <m/>
    <s v="Oxford OHT;"/>
    <s v="1950 hours per year (37.5 hours/week"/>
    <m/>
    <m/>
    <m/>
    <m/>
    <m/>
    <m/>
    <m/>
    <m/>
    <m/>
    <m/>
    <m/>
    <m/>
    <m/>
    <m/>
    <m/>
    <m/>
    <m/>
    <n v="1"/>
    <m/>
    <m/>
    <m/>
    <m/>
    <m/>
    <m/>
    <m/>
    <m/>
    <m/>
    <n v="1"/>
    <n v="1"/>
    <m/>
    <s v="75% to &lt;100%"/>
    <s v="Caregiver;Community organization;Community paramedicine;Emergency department;Ontario Health atHome;Ontario Health Team;Primary Care Network;Primary Care Practitioner;Self-referral;"/>
    <x v="1"/>
    <s v="AUA"/>
    <x v="1"/>
    <s v="Generalized questions are asked to the caregiver regarding their experiences."/>
    <s v="Across Languages - interpretation services"/>
    <x v="0"/>
    <s v="English;"/>
    <x v="1"/>
    <s v="Yes, at all visits;"/>
    <s v="AUA"/>
    <x v="1"/>
    <s v="No, we do not track dementia stage;"/>
    <s v="No specific tool is used. Generalized questions asked regarding cognitive impairment."/>
    <x v="0"/>
    <s v="Depression is reviewed as part of the assessment.;"/>
    <s v="No specific tool is used. Generalized questions asked about depression and mood."/>
    <x v="2"/>
    <s v="Anxiety is reviewed as part of the assessment.;"/>
    <s v="No specific tool is used. Generalized questions are asked about anxiety."/>
    <x v="0"/>
    <s v="No"/>
    <m/>
    <m/>
    <m/>
    <s v="Yes"/>
    <s v="jody.glover@sjhc.london.on.ca"/>
    <m/>
    <n v="0"/>
    <n v="1"/>
  </r>
  <r>
    <n v="456"/>
    <d v="2026-07-30T09:56:19"/>
    <d v="2026-07-30T10:03:33"/>
    <s v="anonymous"/>
    <m/>
    <m/>
    <x v="1"/>
    <x v="101"/>
    <s v="ED/ GEM;"/>
    <x v="0"/>
    <m/>
    <s v="Geriatric Emergency Management (GEM)"/>
    <s v="lfoster@southlake.ca"/>
    <x v="0"/>
    <m/>
    <x v="0"/>
    <x v="0"/>
    <m/>
    <m/>
    <m/>
    <s v="Geriatric Emergency Management Program"/>
    <m/>
    <m/>
    <m/>
    <m/>
    <m/>
    <m/>
    <n v="0"/>
    <x v="0"/>
    <m/>
    <m/>
    <s v="Weekdays;Weekday evenings;Saturdays;Saturday evenings;Sundays;Sunday evenings;Holidays;Holiday evenings;"/>
    <m/>
    <m/>
    <s v="596 Davis Dr"/>
    <x v="54"/>
    <x v="0"/>
    <x v="109"/>
    <m/>
    <m/>
    <m/>
    <m/>
    <x v="2"/>
    <s v="Northern York South Simcoe OHT;"/>
    <m/>
    <m/>
    <m/>
    <m/>
    <m/>
    <s v="1950 hours per year (37.5 hours/week"/>
    <m/>
    <m/>
    <m/>
    <m/>
    <m/>
    <m/>
    <m/>
    <m/>
    <m/>
    <m/>
    <m/>
    <m/>
    <m/>
    <m/>
    <m/>
    <m/>
    <m/>
    <n v="4.4800000000000004"/>
    <m/>
    <m/>
    <m/>
    <m/>
    <m/>
    <m/>
    <m/>
    <m/>
    <m/>
    <n v="4.4800000000000004"/>
    <n v="4.4800000000000004"/>
    <m/>
    <s v="100%"/>
    <s v="Emergency department;"/>
    <x v="0"/>
    <m/>
    <x v="0"/>
    <m/>
    <m/>
    <x v="0"/>
    <s v="English;"/>
    <x v="1"/>
    <s v="Yes, at initial visit;"/>
    <s v="Rockwood"/>
    <x v="1"/>
    <s v="No, we do not track dementia stage;"/>
    <m/>
    <x v="1"/>
    <s v="No, we do not track depression scores;"/>
    <m/>
    <x v="0"/>
    <s v="No, we do not track anxiety scores;"/>
    <m/>
    <x v="0"/>
    <s v="No"/>
    <m/>
    <m/>
    <m/>
    <s v="Yes"/>
    <s v="jpopplow@southlake.ca"/>
    <m/>
    <n v="0"/>
    <n v="1"/>
  </r>
  <r>
    <n v="457"/>
    <d v="2026-07-30T10:38:00"/>
    <d v="2026-07-30T11:01:22"/>
    <s v="anonymous"/>
    <m/>
    <m/>
    <x v="0"/>
    <x v="72"/>
    <s v="Other;"/>
    <x v="0"/>
    <m/>
    <s v="Geriatric Resource Nurse (GRN)"/>
    <s v="Erin.Watson@sjhc.london.on.ca"/>
    <x v="1"/>
    <s v="Geriatric Ambulatory Access Team (GAAT)"/>
    <x v="9"/>
    <x v="3"/>
    <m/>
    <s v="Geriatric Outreach Team"/>
    <m/>
    <m/>
    <m/>
    <m/>
    <n v="477"/>
    <n v="549"/>
    <n v="952"/>
    <n v="92"/>
    <n v="1593"/>
    <x v="0"/>
    <m/>
    <m/>
    <s v="Weekdays;"/>
    <n v="120"/>
    <s v="GAAT requests on a monthly basis from clinical support clerk an estimated wait time from disposition of referral by GAAT to when they have a &quot;new&quot; clinic appointment time. Unclear of individual practices."/>
    <s v="550 Wellington Road, South"/>
    <x v="23"/>
    <x v="0"/>
    <x v="78"/>
    <m/>
    <m/>
    <m/>
    <m/>
    <x v="3"/>
    <m/>
    <m/>
    <m/>
    <m/>
    <m/>
    <s v="Elgin OHT;Grey-Bruce OHT;Huron Perth and Area OHT;Oxford OHT;"/>
    <s v="1950 hours per year (37.5 hours/week"/>
    <n v="0.25"/>
    <n v="0.5"/>
    <m/>
    <m/>
    <n v="0.2"/>
    <m/>
    <m/>
    <m/>
    <m/>
    <m/>
    <m/>
    <m/>
    <m/>
    <m/>
    <m/>
    <m/>
    <m/>
    <n v="6"/>
    <m/>
    <m/>
    <m/>
    <m/>
    <m/>
    <m/>
    <m/>
    <m/>
    <m/>
    <n v="6.95"/>
    <n v="6"/>
    <n v="0"/>
    <s v="75% to &lt;100%"/>
    <s v="All of the above;"/>
    <x v="0"/>
    <m/>
    <x v="0"/>
    <m/>
    <m/>
    <x v="0"/>
    <s v="English;"/>
    <x v="2"/>
    <s v="No, we do not track frailty status;"/>
    <m/>
    <x v="1"/>
    <s v="No, we do not track dementia stage;"/>
    <m/>
    <x v="1"/>
    <s v="No, we do not track depression scores;"/>
    <m/>
    <x v="0"/>
    <s v="No, we do not track anxiety scores;"/>
    <m/>
    <x v="0"/>
    <s v="No"/>
    <m/>
    <m/>
    <m/>
    <s v="Yes"/>
    <s v="grace.almoro@sjhc.london.on.ca"/>
    <m/>
    <n v="0"/>
    <n v="1"/>
  </r>
  <r>
    <n v="458"/>
    <d v="2026-07-30T11:22:00"/>
    <d v="2026-07-30T11:28:56"/>
    <s v="anonymous"/>
    <m/>
    <m/>
    <x v="0"/>
    <x v="72"/>
    <s v="7* 5 20 96 (COM Day Care - Region Geriatric);"/>
    <x v="0"/>
    <m/>
    <s v="Nurse Let Outreach Team (NLOT)"/>
    <s v="Erin.Watson@sjhc.london.on.ca"/>
    <x v="1"/>
    <s v="Geriatric Ambulatory Access Team (GAAT)"/>
    <x v="2"/>
    <x v="2"/>
    <m/>
    <m/>
    <s v="Nurse-Led Outreach Teams (NLOTs)"/>
    <m/>
    <m/>
    <m/>
    <n v="0"/>
    <n v="0"/>
    <n v="0"/>
    <n v="0"/>
    <n v="0"/>
    <x v="0"/>
    <m/>
    <m/>
    <s v="Weekdays;"/>
    <m/>
    <m/>
    <s v="550 Wellington Road, South"/>
    <x v="23"/>
    <x v="0"/>
    <x v="78"/>
    <m/>
    <m/>
    <m/>
    <m/>
    <x v="3"/>
    <m/>
    <m/>
    <m/>
    <m/>
    <m/>
    <s v="Elgin OHT;Grey-Bruce OHT;Huron Perth and Area OHT;Middlesex London OHT;Oxford OHT;"/>
    <s v="1950 hours per year (37.5 hours/week"/>
    <n v="0.5"/>
    <n v="0"/>
    <m/>
    <m/>
    <m/>
    <m/>
    <m/>
    <n v="1"/>
    <m/>
    <m/>
    <m/>
    <m/>
    <m/>
    <m/>
    <m/>
    <m/>
    <m/>
    <n v="1"/>
    <m/>
    <m/>
    <m/>
    <m/>
    <m/>
    <m/>
    <m/>
    <m/>
    <m/>
    <n v="2.5"/>
    <n v="2"/>
    <n v="0"/>
    <s v="75% to &lt;100%"/>
    <s v="All of the above;"/>
    <x v="0"/>
    <m/>
    <x v="0"/>
    <m/>
    <m/>
    <x v="0"/>
    <s v="English;"/>
    <x v="2"/>
    <s v="No, we do not track frailty status;"/>
    <m/>
    <x v="1"/>
    <s v="No, we do not track dementia stage;"/>
    <m/>
    <x v="1"/>
    <s v="No, we do not track depression scores;"/>
    <m/>
    <x v="0"/>
    <s v="No, we do not track anxiety scores;"/>
    <m/>
    <x v="0"/>
    <s v="No"/>
    <m/>
    <m/>
    <m/>
    <s v="Yes"/>
    <s v="grace.almoro@sjhc.london.on.ca"/>
    <m/>
    <n v="0"/>
    <n v="1"/>
  </r>
  <r>
    <n v="460"/>
    <d v="2026-07-30T11:22:21"/>
    <d v="2026-07-30T11:57:20"/>
    <s v="anonymous"/>
    <m/>
    <m/>
    <x v="1"/>
    <x v="106"/>
    <s v="7* 2 81 10 96 (IP Rehabilitation - Geriatric);"/>
    <x v="1"/>
    <s v="https://can01.safelinks.protection.outlook.com/?url=https%3A%2F%2Foceanhealthmap.ca%2FrtRef%3Dpembroke_regional_ho-17349498&amp;data=05%7C02%7Cnaomi.beaulieu%40prh.ca%7C4c2cbbb18863489347dc08dec189b121%7C859b41b6130f4d13a6931ffec4e7cb5a%7C0%7C0%7C639160994270335146%7CUnknown%7CTWFpbGZsb3d8eyJFbXB0eU1hcGkiOnRydWUsIlYiOiIwLjAuMDAwMCIsIlAiOiJXaW4zMiIsIkFOIjoiTWFpbCIsIldUIjoyfQ%3D%3D%7C0%7C%7C%7C&amp;sdata=QfA3KxM95q0d6f4Cl4CJ1Dgtm9gU84cMFBaRWFyv0kk%3D&amp;reserved=0"/>
    <s v="Geri Rehab"/>
    <s v="sonya.silver@prh.ca"/>
    <x v="1"/>
    <s v="OH East"/>
    <x v="24"/>
    <x v="1"/>
    <m/>
    <m/>
    <m/>
    <m/>
    <m/>
    <s v="Geriatric Medicine Rehabilitation Units"/>
    <n v="68"/>
    <n v="85"/>
    <m/>
    <m/>
    <n v="85"/>
    <x v="1"/>
    <s v="5"/>
    <s v="85"/>
    <s v="All of the above (e.g. a service operating 24/7);"/>
    <n v="2.8"/>
    <s v="used NRS report and metric 'Days waiting for admission avg'"/>
    <s v="705 MacKay St"/>
    <x v="55"/>
    <x v="0"/>
    <x v="115"/>
    <m/>
    <m/>
    <m/>
    <m/>
    <x v="0"/>
    <m/>
    <s v="Ottawa Valley OHT;"/>
    <m/>
    <m/>
    <m/>
    <m/>
    <s v="7 days a week"/>
    <n v="0.1"/>
    <n v="0.2"/>
    <n v="0.2"/>
    <m/>
    <m/>
    <m/>
    <m/>
    <m/>
    <n v="0.2"/>
    <m/>
    <m/>
    <n v="0.25"/>
    <n v="0.2"/>
    <n v="0.4"/>
    <n v="0.4"/>
    <m/>
    <m/>
    <n v="0.2"/>
    <n v="2.2999999999999998"/>
    <n v="0.1"/>
    <m/>
    <m/>
    <n v="0.15"/>
    <m/>
    <m/>
    <m/>
    <m/>
    <n v="4.6999999999999993"/>
    <n v="4.2"/>
    <m/>
    <s v="100%"/>
    <s v="acute care;"/>
    <x v="1"/>
    <s v="CPES"/>
    <x v="0"/>
    <m/>
    <s v="offered based on patient/client needs_x000a_"/>
    <x v="1"/>
    <s v="English;"/>
    <x v="2"/>
    <s v="No, we do not track frailty status;"/>
    <m/>
    <x v="1"/>
    <s v="No, we do not track dementia stage;"/>
    <m/>
    <x v="1"/>
    <s v="No, we do not track depression scores;"/>
    <m/>
    <x v="0"/>
    <s v="No, we do not track anxiety scores;"/>
    <m/>
    <x v="2"/>
    <s v="Yes"/>
    <s v="Global Workforce Survey"/>
    <m/>
    <m/>
    <s v="Yes"/>
    <s v="naomi.beaulieu@prh.ca"/>
    <m/>
    <n v="0"/>
    <n v="1"/>
  </r>
  <r>
    <n v="461"/>
    <d v="2026-07-30T11:36:43"/>
    <d v="2026-07-30T11:57:28"/>
    <s v="anonymous"/>
    <m/>
    <m/>
    <x v="1"/>
    <x v="80"/>
    <s v="7* 3 50 96 10 (AC Clinic Geriatric - General);"/>
    <x v="0"/>
    <m/>
    <s v="Seniors Outpatient Services - Geriatric Medicine"/>
    <s v="Lisa.Petersen@tbh.net"/>
    <x v="0"/>
    <m/>
    <x v="3"/>
    <x v="3"/>
    <m/>
    <s v="Geriatric Outpatient Clinic and Geriatric Outreach Team"/>
    <m/>
    <m/>
    <m/>
    <m/>
    <n v="1208"/>
    <n v="682"/>
    <n v="489"/>
    <m/>
    <n v="1171"/>
    <x v="0"/>
    <m/>
    <m/>
    <s v="Weekdays;"/>
    <n v="85"/>
    <s v="Date the Client was made eligible (processed through Central Intake Coordinator) to Date of First Offer"/>
    <s v="35 Algoma Street North"/>
    <x v="45"/>
    <x v="0"/>
    <x v="89"/>
    <m/>
    <m/>
    <m/>
    <m/>
    <x v="4"/>
    <m/>
    <m/>
    <m/>
    <s v="Nookmawing Sookatagaing OHT;"/>
    <m/>
    <m/>
    <s v="1950 hours per year (37.5 hours/week"/>
    <m/>
    <n v="0.5"/>
    <m/>
    <m/>
    <n v="1"/>
    <m/>
    <m/>
    <n v="0.75"/>
    <m/>
    <m/>
    <m/>
    <m/>
    <m/>
    <m/>
    <m/>
    <m/>
    <n v="1"/>
    <n v="1.6"/>
    <m/>
    <n v="0.7"/>
    <m/>
    <m/>
    <m/>
    <m/>
    <m/>
    <m/>
    <m/>
    <n v="5.55"/>
    <n v="4.05"/>
    <n v="0"/>
    <s v="75% to &lt;100%"/>
    <s v="Primary Care Practitioner;Emergency department;Walk-in clinic;Specialists; Acute Care; Post Acute;"/>
    <x v="1"/>
    <s v="Client Satisfaction Survey - Not specific to older adults or caregivers.  St. Joseph's Care Group corporate survey focused on the clients and care partners satisfaction and experience.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0"/>
    <s v="Yes, at initial visit;Yes, at follow-up;"/>
    <s v="3MS, MoCA, RUDAS, AD8 as cognitive screeners"/>
    <x v="0"/>
    <s v="Yes, at initial visit;Yes, at follow-up;"/>
    <s v="PHQ-9"/>
    <x v="2"/>
    <s v="Yes, at initial visit;Yes, at follow-up;"/>
    <s v="GAD-7"/>
    <x v="0"/>
    <s v="No"/>
    <m/>
    <m/>
    <m/>
    <s v="Yes"/>
    <s v="divya.george@tbh.net"/>
    <m/>
    <n v="0"/>
    <n v="1"/>
  </r>
  <r>
    <n v="462"/>
    <d v="2026-07-30T11:57:43"/>
    <d v="2026-07-30T12:09:56"/>
    <s v="anonymous"/>
    <m/>
    <m/>
    <x v="1"/>
    <x v="80"/>
    <s v="7* 5 10 76 96 (COM Clinics/Programs - MH Psycho-geriatric);"/>
    <x v="0"/>
    <m/>
    <s v="Seniors Outpatient Services - Geriatric Psychiatry"/>
    <s v="Lisa.Petersen@tbh.net"/>
    <x v="0"/>
    <m/>
    <x v="7"/>
    <x v="8"/>
    <m/>
    <s v="Geriatric Psychiatry Outreach Team"/>
    <m/>
    <m/>
    <m/>
    <m/>
    <n v="346"/>
    <n v="1733"/>
    <n v="2258"/>
    <m/>
    <n v="3991"/>
    <x v="0"/>
    <m/>
    <m/>
    <s v="Weekdays;"/>
    <n v="33"/>
    <s v="Date the Client was made eligible (processed through Central Intake Coordinator) to Date of First Offer"/>
    <s v="35 Algoma Street North"/>
    <x v="45"/>
    <x v="0"/>
    <x v="89"/>
    <m/>
    <m/>
    <m/>
    <m/>
    <x v="4"/>
    <m/>
    <m/>
    <m/>
    <s v="Nookmawing Sookatagaing OHT;"/>
    <m/>
    <m/>
    <s v="1950 hours per year (37.5 hours/week"/>
    <m/>
    <n v="0.5"/>
    <m/>
    <m/>
    <m/>
    <n v="1.6"/>
    <m/>
    <n v="0.25"/>
    <n v="0.5"/>
    <m/>
    <m/>
    <m/>
    <m/>
    <m/>
    <m/>
    <m/>
    <n v="1"/>
    <m/>
    <n v="3.6"/>
    <n v="2"/>
    <m/>
    <m/>
    <m/>
    <m/>
    <m/>
    <m/>
    <m/>
    <n v="9.4499999999999993"/>
    <n v="7.35"/>
    <n v="0.17"/>
    <s v="100%"/>
    <s v="Primary Care Practitioner;Emergency department;Walk-in clinic;Specialists; Acute Care; Post Acute;"/>
    <x v="1"/>
    <s v="Client Satisfaction Survey: Not specific to older adults or caregivers. St. Joseph's Care Group corporate survey focused on the clients and care partners satisfaction and experience.  _x000a_Post Discharge Survey (2026 only): Post Discharge Survey consists of questions  27-29 from the Ontario Perception of Care Tool for Mental Health and Addictions.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0"/>
    <s v="Yes, at initial visit;"/>
    <s v="3MS, MoCA, as cognitive screeners"/>
    <x v="0"/>
    <s v="Yes, at initial visit;Yes, at follow-up;Yes, at discharge;"/>
    <s v="PHQ-9, GDS"/>
    <x v="2"/>
    <s v="Yes, at initial visit;Yes, at follow-up;Yes, at discharge;"/>
    <s v="GAD-7"/>
    <x v="0"/>
    <s v="No"/>
    <m/>
    <m/>
    <m/>
    <s v="Yes"/>
    <s v="divya.george@tbh.net"/>
    <m/>
    <n v="0"/>
    <n v="1"/>
  </r>
  <r>
    <n v="463"/>
    <d v="2026-07-30T12:08:59"/>
    <d v="2026-07-30T12:13:30"/>
    <s v="anonymous"/>
    <m/>
    <m/>
    <x v="1"/>
    <x v="106"/>
    <s v="7131020;"/>
    <x v="0"/>
    <m/>
    <s v="Geriatric Emergency Management (GEM)"/>
    <s v="sonya.silver@prh.ca"/>
    <x v="0"/>
    <m/>
    <x v="0"/>
    <x v="0"/>
    <m/>
    <m/>
    <m/>
    <s v="Geriatric Emergency Management Program"/>
    <m/>
    <m/>
    <n v="204"/>
    <n v="213"/>
    <m/>
    <m/>
    <n v="213"/>
    <x v="0"/>
    <m/>
    <m/>
    <s v="Weekdays;"/>
    <m/>
    <s v="n/a"/>
    <s v="705 MacKay St"/>
    <x v="55"/>
    <x v="0"/>
    <x v="115"/>
    <m/>
    <m/>
    <m/>
    <m/>
    <x v="0"/>
    <m/>
    <s v="Ottawa Valley OHT;"/>
    <m/>
    <m/>
    <m/>
    <m/>
    <s v="1950 hours per year (37.5 hours/week"/>
    <n v="0.1"/>
    <m/>
    <m/>
    <m/>
    <m/>
    <m/>
    <m/>
    <m/>
    <m/>
    <m/>
    <m/>
    <m/>
    <m/>
    <m/>
    <m/>
    <m/>
    <m/>
    <n v="1"/>
    <m/>
    <m/>
    <m/>
    <m/>
    <m/>
    <m/>
    <m/>
    <m/>
    <m/>
    <n v="1.1000000000000001"/>
    <n v="1"/>
    <m/>
    <s v="75% to &lt;100%"/>
    <s v="Emergency department;"/>
    <x v="0"/>
    <m/>
    <x v="0"/>
    <m/>
    <m/>
    <x v="1"/>
    <s v="English;"/>
    <x v="1"/>
    <s v="Yes, at initial visit;"/>
    <s v="Frailty scale_x000a_"/>
    <x v="1"/>
    <s v="No, we do not track dementia stage;"/>
    <m/>
    <x v="1"/>
    <s v="No, we do not track depression scores;"/>
    <m/>
    <x v="0"/>
    <s v="No, we do not track anxiety scores;"/>
    <m/>
    <x v="2"/>
    <s v="Yes"/>
    <s v="Global Workforce Survey"/>
    <m/>
    <m/>
    <s v="Yes"/>
    <s v="naomi.beaulieu@prh.ca"/>
    <m/>
    <n v="0"/>
    <n v="1"/>
  </r>
  <r>
    <n v="464"/>
    <d v="2026-07-30T11:26:27"/>
    <d v="2026-07-30T12:22:05"/>
    <s v="anonymous"/>
    <m/>
    <d v="2026-07-30T15:59:55"/>
    <x v="0"/>
    <x v="80"/>
    <s v="7* 2 95 20 96 (IP LTC - Complex Continuing Care - Complex Care - Geriatric);"/>
    <x v="0"/>
    <m/>
    <s v="Geriatric Assessment and Rehabilitative Care Unit"/>
    <s v="laurie.macdonald@tbh.net"/>
    <x v="0"/>
    <m/>
    <x v="24"/>
    <x v="1"/>
    <m/>
    <m/>
    <m/>
    <m/>
    <m/>
    <s v="Geriatric Medicine Rehabilitation Units"/>
    <n v="304"/>
    <n v="0"/>
    <n v="0"/>
    <n v="0"/>
    <n v="0"/>
    <x v="1"/>
    <s v="54"/>
    <s v="83"/>
    <s v="All of the above (e.g. a service operating 24/7);"/>
    <n v="0"/>
    <s v="0"/>
    <s v="35 Algoma Street North"/>
    <x v="45"/>
    <x v="0"/>
    <x v="89"/>
    <m/>
    <m/>
    <m/>
    <m/>
    <x v="4"/>
    <m/>
    <m/>
    <m/>
    <s v="All North West Region OHTs;"/>
    <m/>
    <m/>
    <s v="1950 hours per year (37.5 hours/week"/>
    <n v="1.25"/>
    <n v="1.7"/>
    <m/>
    <n v="0.5"/>
    <n v="2"/>
    <m/>
    <m/>
    <m/>
    <n v="4.5"/>
    <m/>
    <m/>
    <n v="2.8"/>
    <m/>
    <n v="4"/>
    <n v="5"/>
    <m/>
    <m/>
    <n v="9.4"/>
    <n v="24.4"/>
    <n v="2.6"/>
    <m/>
    <n v="0.2"/>
    <n v="1"/>
    <m/>
    <m/>
    <m/>
    <m/>
    <n v="59.35"/>
    <n v="54.400000000000006"/>
    <m/>
    <s v="75% to &lt;100%"/>
    <s v="Emergency department;Ontario Health atHome;Community paramedicine;Primary Care Practitioner;Acute Care Hospitals;"/>
    <x v="0"/>
    <m/>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4"/>
    <s v="English;French;"/>
    <x v="2"/>
    <s v="No, we do not track frailty status;"/>
    <m/>
    <x v="1"/>
    <s v="No, we do not track dementia stage;"/>
    <m/>
    <x v="1"/>
    <s v="No, we do not track depression scores;"/>
    <m/>
    <x v="0"/>
    <s v="No, we do not track anxiety scores;"/>
    <m/>
    <x v="0"/>
    <s v="No"/>
    <m/>
    <m/>
    <m/>
    <s v="Yes"/>
    <s v="alison.denton@tbh.net"/>
    <m/>
    <n v="0"/>
    <n v="1"/>
  </r>
  <r>
    <n v="465"/>
    <d v="2026-07-30T12:13:54"/>
    <d v="2026-07-30T12:22:14"/>
    <s v="anonymous"/>
    <m/>
    <m/>
    <x v="1"/>
    <x v="106"/>
    <s v="7* 3 50 96 (AC Clinic Geriatric);"/>
    <x v="1"/>
    <s v="https://can01.safelinks.protection.outlook.com/?url=https%3A%2F%2Foceanhealthmap.ca%2FrtRef%3Dpembroke_regional_ho-17349498&amp;data=05%7C02%7Cnaomi.beaulieu%40prh.ca%7C4c2cbbb18863489347dc08dec189b121%7C859b41b6130f4d13a6931ffec4e7cb5a%7C0%7C0%7C639160994270335146%7CUnknown%7CTWFpbGZsb3d8eyJFbXB0eU1hcGkiOnRydWUsIlYiOiIwLjAuMDAwMCIsIlAiOiJXaW4zMiIsIkFOIjoiTWFpbCIsIldUIjoyfQ%3D%3D%7C0%7C%7C%7C&amp;sdata=QfA3KxM95q0d6f4Cl4CJ1Dgtm9gU84cMFBaRWFyv0kk%3D&amp;reserved=0"/>
    <s v="GDH"/>
    <s v="sonya.silver@prh.ca"/>
    <x v="0"/>
    <m/>
    <x v="14"/>
    <x v="7"/>
    <m/>
    <s v="Geriatric Day Hospital"/>
    <m/>
    <m/>
    <m/>
    <m/>
    <n v="181"/>
    <n v="2561"/>
    <m/>
    <m/>
    <n v="2561"/>
    <x v="0"/>
    <m/>
    <m/>
    <s v="Weekdays;"/>
    <n v="105"/>
    <s v="manual recording; 30-180 days"/>
    <s v="705 MacKay St"/>
    <x v="55"/>
    <x v="0"/>
    <x v="115"/>
    <m/>
    <m/>
    <m/>
    <m/>
    <x v="0"/>
    <m/>
    <s v="Ottawa Valley OHT;"/>
    <m/>
    <m/>
    <m/>
    <m/>
    <s v="1950 hours per year (37.5 hours/week"/>
    <n v="0.1"/>
    <n v="0.5"/>
    <n v="0.2"/>
    <m/>
    <n v="0.2"/>
    <m/>
    <m/>
    <m/>
    <n v="1"/>
    <m/>
    <m/>
    <m/>
    <m/>
    <n v="1"/>
    <m/>
    <m/>
    <m/>
    <n v="1"/>
    <m/>
    <n v="0.4"/>
    <m/>
    <m/>
    <m/>
    <m/>
    <m/>
    <m/>
    <m/>
    <n v="4.4000000000000004"/>
    <n v="3.4"/>
    <m/>
    <s v="75% to &lt;100%"/>
    <s v="Emergency department;Primary Care Practitioner;"/>
    <x v="1"/>
    <s v="Older Adult Experience Survey (PGLO)_x000a_"/>
    <x v="1"/>
    <s v="Caregiver Experience Survey (PGLO)"/>
    <s v="offered based on patient/client needs_x000a_"/>
    <x v="1"/>
    <s v="English;"/>
    <x v="1"/>
    <s v="Yes, at initial visit;"/>
    <s v="Frailty scale_x000a_"/>
    <x v="1"/>
    <s v="No, we do not track dementia stage;"/>
    <m/>
    <x v="1"/>
    <s v="No, we do not track depression scores;"/>
    <m/>
    <x v="0"/>
    <s v="No, we do not track anxiety scores;"/>
    <m/>
    <x v="2"/>
    <s v="Yes"/>
    <s v="Global Workforce Survey"/>
    <m/>
    <m/>
    <s v="Yes"/>
    <s v="naomi.beaulieu@prh.ca"/>
    <m/>
    <n v="0"/>
    <n v="1"/>
  </r>
  <r>
    <n v="466"/>
    <d v="2026-07-30T12:22:15"/>
    <d v="2026-07-30T12:27:21"/>
    <s v="anonymous"/>
    <m/>
    <m/>
    <x v="1"/>
    <x v="106"/>
    <s v="7* 5 10 76 96 (COM Clinics/Programs - MH Psycho-geriatric);"/>
    <x v="1"/>
    <s v="http://oceanhealthmap.ca/?rtRef=geriatric_mental_hea-93364352"/>
    <s v="Geriatric Mental Health"/>
    <s v="erica.mulligan@prh.ca"/>
    <x v="1"/>
    <m/>
    <x v="7"/>
    <x v="8"/>
    <m/>
    <s v="Geriatric Psychiatry Outreach Team"/>
    <m/>
    <m/>
    <m/>
    <m/>
    <n v="857"/>
    <n v="1955"/>
    <n v="2043"/>
    <m/>
    <n v="3998"/>
    <x v="0"/>
    <m/>
    <m/>
    <s v="Weekdays;"/>
    <n v="60"/>
    <s v="avg of wait times based on geo location across county_x000a_"/>
    <s v="705 MacKay St"/>
    <x v="55"/>
    <x v="0"/>
    <x v="115"/>
    <m/>
    <m/>
    <m/>
    <m/>
    <x v="0"/>
    <m/>
    <s v="Ottawa Valley OHT;"/>
    <m/>
    <m/>
    <m/>
    <m/>
    <s v="1950 hours per year (37.5 hours/week"/>
    <n v="0.25"/>
    <n v="1"/>
    <m/>
    <m/>
    <m/>
    <m/>
    <m/>
    <m/>
    <m/>
    <m/>
    <m/>
    <m/>
    <m/>
    <m/>
    <m/>
    <m/>
    <m/>
    <n v="7.5"/>
    <m/>
    <m/>
    <m/>
    <m/>
    <m/>
    <m/>
    <m/>
    <m/>
    <m/>
    <n v="8.75"/>
    <n v="7.5"/>
    <m/>
    <s v="100%"/>
    <s v="All of the above;"/>
    <x v="1"/>
    <s v="OPOC"/>
    <x v="1"/>
    <s v="OPOC"/>
    <s v="nurses attended education on first nations population_x000a_"/>
    <x v="1"/>
    <s v="English;"/>
    <x v="1"/>
    <s v="Yes, at all visits;"/>
    <s v="Frailty scale_x000a_"/>
    <x v="0"/>
    <s v="Yes, at all visits;"/>
    <s v="FAST Stages/functional abilities, Reisberg_x000a_"/>
    <x v="0"/>
    <s v="Yes, at all visits;"/>
    <s v="Geriatric Depression Scale"/>
    <x v="2"/>
    <s v="Yes, at all visits;"/>
    <s v="PHQ9"/>
    <x v="2"/>
    <s v="Yes"/>
    <s v="staff satisfaction surveys uses for organization (for accreditation - Global Workforce Survey)"/>
    <m/>
    <m/>
    <s v="Yes"/>
    <s v="naomi.beaulieu@prh.ca"/>
    <m/>
    <n v="0"/>
    <n v="1"/>
  </r>
  <r>
    <n v="467"/>
    <d v="2026-07-29T16:35:01"/>
    <d v="2026-07-30T12:29:30"/>
    <s v="anonymous"/>
    <m/>
    <m/>
    <x v="1"/>
    <x v="54"/>
    <s v="7* 5 10 76 96 (COM Clinics/Programs - MH Psycho-geriatric);"/>
    <x v="1"/>
    <m/>
    <s v="Geriatric Psychiatry Community Services "/>
    <s v="cmacanuel@baycrest.org"/>
    <x v="1"/>
    <s v="Baycrest central navigation "/>
    <x v="7"/>
    <x v="8"/>
    <s v="Sessionally-Funded Primary Care Based SMH"/>
    <s v="Geriatric Psychiatry Outreach Team"/>
    <s v="Psychogeriatric Resource Consultants"/>
    <m/>
    <m/>
    <m/>
    <n v="502"/>
    <n v="1765"/>
    <n v="2928"/>
    <n v="1281"/>
    <n v="5974"/>
    <x v="0"/>
    <m/>
    <m/>
    <s v="Weekdays;"/>
    <n v="29"/>
    <m/>
    <s v="3560 Bathurst St"/>
    <x v="7"/>
    <x v="0"/>
    <x v="58"/>
    <m/>
    <m/>
    <m/>
    <m/>
    <x v="1"/>
    <m/>
    <m/>
    <m/>
    <m/>
    <s v="North Toronto OHT;"/>
    <m/>
    <s v="1950 hours per year (37.5 hours/week"/>
    <n v="1"/>
    <n v="0.7"/>
    <m/>
    <n v="0"/>
    <n v="0"/>
    <n v="1.59"/>
    <n v="0"/>
    <n v="0"/>
    <n v="1.35"/>
    <n v="0"/>
    <n v="0"/>
    <n v="0"/>
    <n v="0"/>
    <n v="0"/>
    <n v="0"/>
    <n v="0"/>
    <n v="0"/>
    <n v="0.62"/>
    <n v="0"/>
    <n v="1.5"/>
    <n v="0"/>
    <n v="0"/>
    <n v="0"/>
    <m/>
    <m/>
    <m/>
    <s v="0"/>
    <n v="6.7600000000000007"/>
    <n v="3.47"/>
    <n v="0.62"/>
    <s v="100%"/>
    <s v="Primary Care Practitioner;"/>
    <x v="0"/>
    <m/>
    <x v="0"/>
    <m/>
    <m/>
    <x v="0"/>
    <s v="English;"/>
    <x v="2"/>
    <s v="No, we do not track frailty status;"/>
    <m/>
    <x v="1"/>
    <s v="No, we do not track dementia stage;"/>
    <m/>
    <x v="1"/>
    <s v="No, we do not track depression scores;"/>
    <m/>
    <x v="0"/>
    <s v="No, we do not track anxiety scores;"/>
    <m/>
    <x v="0"/>
    <s v="No"/>
    <m/>
    <m/>
    <s v="GPCS case manager advocated for a client to get checked out at a hospital due to physical concerns.  Ultimately this client needed urgent surgery and this case manager was there to support their anxiety to ensure they got the much needed surgery.  The case manager saved this client's life."/>
    <s v="Yes"/>
    <s v="cmacanuel@baycrest.org"/>
    <m/>
    <n v="1"/>
    <n v="1"/>
  </r>
  <r>
    <n v="468"/>
    <d v="2026-07-30T12:10:10"/>
    <d v="2026-07-30T12:38:11"/>
    <s v="anonymous"/>
    <m/>
    <m/>
    <x v="1"/>
    <x v="80"/>
    <s v="7* 3 50 96 10 (AC Clinic Geriatric - General);"/>
    <x v="0"/>
    <m/>
    <s v="Seniors Outpatient Services - Seniors Outpatient Assessment and Rehabilitation"/>
    <s v="Lisa.Petersen@tbh.net"/>
    <x v="0"/>
    <m/>
    <x v="24"/>
    <x v="7"/>
    <m/>
    <s v="Geriatric Outpatient Rehabilitation"/>
    <m/>
    <m/>
    <m/>
    <m/>
    <n v="466"/>
    <n v="2014"/>
    <n v="220"/>
    <m/>
    <n v="2234"/>
    <x v="0"/>
    <m/>
    <m/>
    <s v="Weekdays;"/>
    <n v="54"/>
    <s v="Date the Client was made eligible (processed through Central Intake Coordinator) to Date of First Offer"/>
    <s v="35 Algoma Street North"/>
    <x v="45"/>
    <x v="0"/>
    <x v="89"/>
    <m/>
    <m/>
    <m/>
    <m/>
    <x v="4"/>
    <m/>
    <m/>
    <m/>
    <s v="Nookmawing Sookatagaing OHT;"/>
    <m/>
    <m/>
    <s v="1950 hours per year (37.5 hours/week"/>
    <m/>
    <n v="0.5"/>
    <m/>
    <n v="0.2"/>
    <m/>
    <m/>
    <m/>
    <m/>
    <n v="1.5"/>
    <m/>
    <m/>
    <m/>
    <m/>
    <n v="2"/>
    <n v="2"/>
    <m/>
    <m/>
    <m/>
    <m/>
    <m/>
    <m/>
    <m/>
    <n v="1"/>
    <m/>
    <m/>
    <m/>
    <m/>
    <n v="7.2"/>
    <n v="6.7"/>
    <n v="0"/>
    <s v="75% to &lt;100%"/>
    <s v="Primary Care Practitioner;Emergency department;Walk-in clinic;Specialists; Acute Care; Post Acute;"/>
    <x v="1"/>
    <s v="Client Satisfaction Survey: Not specific to older adults or caregivers. St. Joseph's Care Group corporate survey focused on the clients and care partners satisfaction and experience._x000a_Post Discharge Survey (2026 only): Post Discharge Survey consists of questions  27-29 from the Ontario Perception of Care Tool for Mental Health and Addictions.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1"/>
    <s v="Yes, at initial visit;"/>
    <s v="Clinical Fraility Scale, SARC-F, EQ5D5L"/>
    <x v="1"/>
    <s v="No, we do not track dementia stage;"/>
    <m/>
    <x v="1"/>
    <s v="No, we do not track depression scores;"/>
    <m/>
    <x v="0"/>
    <s v="No, we do not track anxiety scores;"/>
    <m/>
    <x v="0"/>
    <s v="No"/>
    <m/>
    <s v="The program may identify and note depression and anxiety but does not screen or collect.  Other screening tools used to measure outcomes include: CTSIB-M, Berg Balance, Ten Meter Walk Test, 6 Meter Walk Test, 3 Meter Backwards Walk Test, Timed-Up-Go, Sit to Stand, 4 Square, Community Balance Scale, Grip Strength - Hand Dynamometer and Pinch Gauge, 9-Hole Peg Test, Independent Living Scale"/>
    <m/>
    <s v="Yes"/>
    <s v="divya.george@tbh.net"/>
    <m/>
    <n v="0"/>
    <n v="1"/>
  </r>
  <r>
    <n v="469"/>
    <d v="2026-07-30T12:38:14"/>
    <d v="2026-07-30T12:58:21"/>
    <s v="anonymous"/>
    <m/>
    <m/>
    <x v="1"/>
    <x v="80"/>
    <s v="7* 3 50 96 10 (AC Clinic Geriatric - General);"/>
    <x v="0"/>
    <m/>
    <s v="Geriatric Telemedicine"/>
    <s v="Lisa.Petersen@tbh.net"/>
    <x v="0"/>
    <m/>
    <x v="33"/>
    <x v="3"/>
    <m/>
    <s v="Geriatric Telemedicine/Telepsychiatry Virtual Service"/>
    <m/>
    <m/>
    <m/>
    <m/>
    <n v="170"/>
    <m/>
    <n v="183"/>
    <n v="166"/>
    <n v="349"/>
    <x v="0"/>
    <m/>
    <m/>
    <s v="Weekdays;"/>
    <n v="49"/>
    <s v="Date the Client was made eligible (processed through Central Intake Coordinator) to Date of First Offer"/>
    <s v="35 Algoma Street North"/>
    <x v="45"/>
    <x v="0"/>
    <x v="89"/>
    <m/>
    <m/>
    <m/>
    <m/>
    <x v="4"/>
    <m/>
    <m/>
    <m/>
    <s v="All North West Region OHTs;"/>
    <m/>
    <m/>
    <s v="1950 hours per year (37.5 hours/week"/>
    <m/>
    <m/>
    <m/>
    <m/>
    <n v="0.2"/>
    <n v="0.1"/>
    <m/>
    <m/>
    <m/>
    <m/>
    <m/>
    <m/>
    <m/>
    <m/>
    <m/>
    <m/>
    <m/>
    <m/>
    <m/>
    <m/>
    <m/>
    <m/>
    <m/>
    <m/>
    <m/>
    <m/>
    <m/>
    <n v="0.30000000000000004"/>
    <n v="0"/>
    <n v="0.17"/>
    <s v="75% to &lt;100%"/>
    <s v="Primary Care Practitioner;Emergency department;Walk-in clinic;Specialists; Acute Care;"/>
    <x v="1"/>
    <s v="Client Satisfaction Survey: Not specific to older adults or caregivers.  St. Joseph's Care Group corporate survey focused on the clients and care partners satisfaction and experience.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0"/>
    <s v="Yes, at initial visit;Yes, at follow-up;"/>
    <s v="3MS, MoCA, AD8, RUDAS as cognitive screeners"/>
    <x v="0"/>
    <s v="Yes, at initial visit;Yes, at follow-up;Yes, at discharge;"/>
    <s v="PHQ-9, GDS"/>
    <x v="2"/>
    <s v="Yes, at initial visit;Yes, at follow-up;Yes, at discharge;"/>
    <s v="GAD-7"/>
    <x v="0"/>
    <s v="No"/>
    <m/>
    <m/>
    <m/>
    <s v="Yes"/>
    <s v="divya.george@tbh.net"/>
    <m/>
    <n v="0"/>
    <n v="1"/>
  </r>
  <r>
    <n v="470"/>
    <d v="2026-07-30T12:54:09"/>
    <d v="2026-07-30T13:07:38"/>
    <s v="anonymous"/>
    <m/>
    <m/>
    <x v="0"/>
    <x v="76"/>
    <s v="G;7* 3 50 96 (AC Clinic Geriatric);"/>
    <x v="0"/>
    <m/>
    <s v="Geriatric Emergency Management (GEM)"/>
    <s v="susan.sauve@cornwallhospital.ca"/>
    <x v="0"/>
    <m/>
    <x v="0"/>
    <x v="0"/>
    <m/>
    <m/>
    <m/>
    <s v="Geriatric Emergency Management Program"/>
    <m/>
    <m/>
    <m/>
    <n v="184"/>
    <n v="70"/>
    <n v="0"/>
    <n v="254"/>
    <x v="0"/>
    <m/>
    <m/>
    <s v="Weekdays;"/>
    <n v="1"/>
    <s v="Difference between the date of referral to the date seen by the GEM nurse."/>
    <s v="840 McConnell Ave"/>
    <x v="43"/>
    <x v="0"/>
    <x v="84"/>
    <m/>
    <m/>
    <m/>
    <s v="ONLY ONE LOCATION"/>
    <x v="0"/>
    <m/>
    <s v="Great River OHT;"/>
    <m/>
    <m/>
    <m/>
    <m/>
    <s v="1950 hours per year (37.5 hours/week"/>
    <n v="0"/>
    <n v="0"/>
    <n v="0"/>
    <n v="0"/>
    <n v="0"/>
    <n v="0"/>
    <n v="0"/>
    <n v="0"/>
    <n v="0"/>
    <n v="0"/>
    <n v="0"/>
    <n v="0"/>
    <n v="0"/>
    <n v="0"/>
    <n v="0"/>
    <n v="0"/>
    <n v="0"/>
    <n v="1"/>
    <n v="0"/>
    <n v="0"/>
    <n v="0"/>
    <n v="0"/>
    <n v="0"/>
    <m/>
    <m/>
    <m/>
    <m/>
    <n v="1"/>
    <n v="1"/>
    <n v="1"/>
    <s v="100%"/>
    <s v="Emergency department;"/>
    <x v="0"/>
    <m/>
    <x v="0"/>
    <m/>
    <s v="NO"/>
    <x v="4"/>
    <s v="English;French;"/>
    <x v="1"/>
    <s v="Yes, at initial visit;"/>
    <s v="CLINICAL FRAILTY SCALE (CFS)"/>
    <x v="1"/>
    <s v="No, we do not track dementia stage;"/>
    <m/>
    <x v="0"/>
    <s v="Yes, at initial visit;"/>
    <s v="PHQ9"/>
    <x v="0"/>
    <s v="No, we do not track anxiety scores;"/>
    <m/>
    <x v="0"/>
    <s v="No"/>
    <m/>
    <m/>
    <m/>
    <s v="Yes"/>
    <s v="SUSAN.SAUVE@CORNWALLHOSPITAL.CA"/>
    <m/>
    <n v="0"/>
    <n v="1"/>
  </r>
  <r>
    <n v="471"/>
    <d v="2026-07-30T12:58:44"/>
    <d v="2026-07-30T13:10:52"/>
    <s v="anonymous"/>
    <m/>
    <m/>
    <x v="1"/>
    <x v="80"/>
    <s v="7* 3 50 96 10 (AC Clinic Geriatric - General);"/>
    <x v="0"/>
    <m/>
    <s v="Geriatric Psychiatry Consult Liaison"/>
    <s v="Lisa.Petersen@tbh.net"/>
    <x v="0"/>
    <m/>
    <x v="22"/>
    <x v="1"/>
    <m/>
    <m/>
    <m/>
    <m/>
    <m/>
    <s v="Inpatient Geriatric Psychiatry Consult Service"/>
    <n v="129"/>
    <n v="233"/>
    <n v="71"/>
    <m/>
    <n v="304"/>
    <x v="0"/>
    <m/>
    <m/>
    <s v="Weekdays;"/>
    <n v="4"/>
    <s v="Date the Client was made eligible (processed through Central Intake Coordinator) to Date of First Offer"/>
    <s v="35 Algoma Street North"/>
    <x v="45"/>
    <x v="0"/>
    <x v="89"/>
    <m/>
    <m/>
    <m/>
    <m/>
    <x v="4"/>
    <m/>
    <m/>
    <m/>
    <s v="All North West Region OHTs;"/>
    <m/>
    <m/>
    <s v="1950 hours per year (37.5 hours/week"/>
    <m/>
    <m/>
    <m/>
    <m/>
    <m/>
    <n v="0.2"/>
    <m/>
    <m/>
    <m/>
    <m/>
    <m/>
    <m/>
    <m/>
    <m/>
    <m/>
    <m/>
    <m/>
    <m/>
    <m/>
    <m/>
    <m/>
    <m/>
    <m/>
    <m/>
    <m/>
    <m/>
    <m/>
    <n v="0.2"/>
    <n v="0"/>
    <n v="0"/>
    <s v="75% to &lt;100%"/>
    <s v="Attending Physician;"/>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0"/>
    <s v="Yes, at initial visit;"/>
    <m/>
    <x v="0"/>
    <s v="Yes, at initial visit;Yes, at follow-up;Yes, at discharge;"/>
    <s v="PHQ-9, GDS"/>
    <x v="2"/>
    <s v="Yes, at initial visit;Yes, at follow-up;Yes, at discharge;"/>
    <s v="GAD-7"/>
    <x v="0"/>
    <s v="No"/>
    <m/>
    <s v="The program makes note of dementia stage but screener is done by the units."/>
    <m/>
    <s v="Yes"/>
    <s v="divya.george@tbh.net"/>
    <m/>
    <n v="0"/>
    <n v="1"/>
  </r>
  <r>
    <n v="472"/>
    <d v="2026-07-30T13:10:58"/>
    <d v="2026-07-30T13:16:19"/>
    <s v="anonymous"/>
    <m/>
    <m/>
    <x v="1"/>
    <x v="80"/>
    <s v="Fee for Service;"/>
    <x v="0"/>
    <m/>
    <s v="Geriatric Medicine Consult (GMS)"/>
    <s v="Lisa.Petersen@tbh.net"/>
    <x v="0"/>
    <m/>
    <x v="11"/>
    <x v="1"/>
    <m/>
    <m/>
    <m/>
    <m/>
    <m/>
    <s v="Inpatient Geriatric Medicine Consult Service"/>
    <n v="38"/>
    <n v="38"/>
    <m/>
    <m/>
    <n v="38"/>
    <x v="0"/>
    <m/>
    <m/>
    <s v="Weekdays;"/>
    <m/>
    <m/>
    <s v="35 Algoma Street North"/>
    <x v="45"/>
    <x v="0"/>
    <x v="89"/>
    <m/>
    <m/>
    <m/>
    <m/>
    <x v="4"/>
    <m/>
    <m/>
    <m/>
    <s v="All North West Region OHTs;"/>
    <m/>
    <m/>
    <s v="1950 hours per year (37.5 hours/week"/>
    <m/>
    <m/>
    <m/>
    <m/>
    <n v="0.1"/>
    <m/>
    <m/>
    <m/>
    <m/>
    <m/>
    <m/>
    <m/>
    <m/>
    <m/>
    <m/>
    <m/>
    <m/>
    <m/>
    <m/>
    <m/>
    <m/>
    <m/>
    <m/>
    <m/>
    <m/>
    <m/>
    <m/>
    <n v="0.1"/>
    <n v="0"/>
    <m/>
    <s v="75% to &lt;100%"/>
    <s v="Attending Physician;"/>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0"/>
    <m/>
    <m/>
    <x v="0"/>
    <s v="Yes, at initial visit;"/>
    <m/>
    <x v="2"/>
    <m/>
    <m/>
    <x v="1"/>
    <m/>
    <m/>
    <x v="0"/>
    <s v="No"/>
    <m/>
    <s v="The program makes note of dementia stage but screener is done by the units."/>
    <m/>
    <s v="Yes"/>
    <s v="divya.george@tbh.net"/>
    <m/>
    <n v="0"/>
    <n v="1"/>
  </r>
  <r>
    <n v="473"/>
    <d v="2026-07-30T13:07:43"/>
    <d v="2026-07-30T13:17:48"/>
    <s v="anonymous"/>
    <m/>
    <m/>
    <x v="1"/>
    <x v="76"/>
    <s v="7* 3 50 96 (AC Clinic Geriatric);"/>
    <x v="0"/>
    <m/>
    <s v="Geriatric Emergency Management (GEM)"/>
    <s v="SUSAN.SAUVE@CORNWALLHOSPITAL.CA"/>
    <x v="0"/>
    <m/>
    <x v="0"/>
    <x v="0"/>
    <m/>
    <m/>
    <m/>
    <s v="Geriatric Emergency Management Program"/>
    <m/>
    <m/>
    <m/>
    <n v="188"/>
    <n v="41"/>
    <n v="0"/>
    <n v="229"/>
    <x v="0"/>
    <m/>
    <m/>
    <s v="Weekdays;"/>
    <n v="1"/>
    <s v="Difference between days referred and seen."/>
    <s v="840 McConnell Ave"/>
    <x v="43"/>
    <x v="0"/>
    <x v="84"/>
    <m/>
    <m/>
    <m/>
    <s v="ONLY ONE"/>
    <x v="0"/>
    <m/>
    <s v="Great River OHT;"/>
    <m/>
    <m/>
    <m/>
    <m/>
    <s v="1950 hours per year (37.5 hours/week"/>
    <n v="0"/>
    <n v="0"/>
    <n v="0"/>
    <n v="0"/>
    <n v="0"/>
    <n v="0"/>
    <n v="0"/>
    <n v="0"/>
    <n v="0"/>
    <n v="0"/>
    <n v="0"/>
    <n v="0"/>
    <n v="0"/>
    <n v="0"/>
    <n v="0"/>
    <n v="0"/>
    <n v="0"/>
    <n v="1"/>
    <n v="0"/>
    <n v="0"/>
    <n v="0"/>
    <n v="0"/>
    <n v="0"/>
    <m/>
    <m/>
    <m/>
    <s v="0"/>
    <n v="1"/>
    <n v="1"/>
    <n v="0"/>
    <s v="100%"/>
    <s v="Emergency department;"/>
    <x v="0"/>
    <m/>
    <x v="0"/>
    <m/>
    <m/>
    <x v="4"/>
    <s v="English;French;"/>
    <x v="1"/>
    <s v="Yes, at initial visit;"/>
    <s v="CLINICAL FRAILITY SCALE (CFS)"/>
    <x v="1"/>
    <s v="No, we do not track dementia stage;"/>
    <m/>
    <x v="0"/>
    <s v="Yes, at initial visit;"/>
    <s v="PHQ9"/>
    <x v="0"/>
    <s v="No, we do not track anxiety scores;"/>
    <m/>
    <x v="0"/>
    <s v="No"/>
    <m/>
    <m/>
    <m/>
    <s v="Yes"/>
    <s v="SUSAN.SAUVE@CORNWALLHOSPITAL.CA"/>
    <m/>
    <n v="0"/>
    <n v="1"/>
  </r>
  <r>
    <n v="474"/>
    <d v="2026-07-30T13:16:35"/>
    <d v="2026-07-30T13:20:19"/>
    <s v="anonymous"/>
    <m/>
    <m/>
    <x v="1"/>
    <x v="81"/>
    <s v="Fee for Service;"/>
    <x v="0"/>
    <m/>
    <s v="Geriatric Medicine Consult (GMS)"/>
    <s v="Lisa.Petersen@tbh.net"/>
    <x v="0"/>
    <m/>
    <x v="11"/>
    <x v="4"/>
    <m/>
    <m/>
    <m/>
    <m/>
    <s v="Inpatient Geriatric Medicine Consult Service"/>
    <m/>
    <n v="1466"/>
    <n v="1466"/>
    <m/>
    <m/>
    <n v="1466"/>
    <x v="0"/>
    <m/>
    <m/>
    <s v="Weekdays;"/>
    <m/>
    <m/>
    <s v="980 Oliver Road"/>
    <x v="45"/>
    <x v="0"/>
    <x v="90"/>
    <m/>
    <m/>
    <m/>
    <m/>
    <x v="4"/>
    <m/>
    <m/>
    <m/>
    <s v="All North West Region OHTs;"/>
    <m/>
    <m/>
    <s v="1950 hours per year (37.5 hours/week"/>
    <m/>
    <m/>
    <m/>
    <m/>
    <n v="1"/>
    <m/>
    <m/>
    <m/>
    <m/>
    <m/>
    <m/>
    <m/>
    <m/>
    <m/>
    <m/>
    <m/>
    <m/>
    <m/>
    <m/>
    <m/>
    <m/>
    <m/>
    <m/>
    <m/>
    <m/>
    <m/>
    <m/>
    <n v="1"/>
    <n v="0"/>
    <m/>
    <s v="75% to &lt;100%"/>
    <s v="Emergency department;Attending Physician;"/>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0"/>
    <m/>
    <m/>
    <x v="0"/>
    <s v="Yes, at initial visit;"/>
    <m/>
    <x v="2"/>
    <m/>
    <m/>
    <x v="1"/>
    <m/>
    <m/>
    <x v="0"/>
    <s v="No"/>
    <m/>
    <s v="The program makes note of dementia stage but testing is done by the units."/>
    <m/>
    <s v="Yes"/>
    <s v="divya.george@tbh.net"/>
    <m/>
    <n v="0"/>
    <n v="1"/>
  </r>
  <r>
    <n v="475"/>
    <d v="2026-07-30T13:20:42"/>
    <d v="2026-07-30T13:25:31"/>
    <s v="anonymous"/>
    <m/>
    <m/>
    <x v="1"/>
    <x v="80"/>
    <s v="7* 5 10 76 96 (COM Clinics/Programs - MH Psycho-geriatric);7* 5 50 96 76 (COM Health Prom/Educ. &amp; Com. Dev. - Psycho-Geriatric);"/>
    <x v="0"/>
    <m/>
    <s v="Community Psychogeriatric Resource Consultant Program"/>
    <s v="Lisa.Petersen@tbh.net"/>
    <x v="0"/>
    <m/>
    <x v="27"/>
    <x v="3"/>
    <m/>
    <s v="Psychogeriatric Resource Consultants"/>
    <m/>
    <m/>
    <m/>
    <m/>
    <n v="281"/>
    <n v="2096"/>
    <n v="383"/>
    <m/>
    <n v="2479"/>
    <x v="0"/>
    <m/>
    <m/>
    <s v="Weekdays;"/>
    <n v="31"/>
    <s v="Date the Client was made eligible (processed through Central Intake Coordinator) to Date of First Offer"/>
    <s v="63 Carrie Street"/>
    <x v="45"/>
    <x v="0"/>
    <x v="92"/>
    <m/>
    <m/>
    <m/>
    <m/>
    <x v="4"/>
    <m/>
    <m/>
    <m/>
    <s v="Nookmawing Sookatagaing OHT;"/>
    <m/>
    <m/>
    <s v="1950 hours per year (37.5 hours/week"/>
    <m/>
    <m/>
    <m/>
    <m/>
    <m/>
    <m/>
    <m/>
    <m/>
    <m/>
    <m/>
    <m/>
    <m/>
    <m/>
    <m/>
    <m/>
    <m/>
    <m/>
    <m/>
    <m/>
    <m/>
    <m/>
    <m/>
    <m/>
    <m/>
    <m/>
    <n v="3.8"/>
    <s v="3.8 Psychogeriatric Resource Consultants (1.0 Temp), 1.0 Temp Behavioural Support Education Lead"/>
    <n v="0"/>
    <n v="3.8"/>
    <n v="0.8"/>
    <s v="75% to &lt;100%"/>
    <s v="All of the above;"/>
    <x v="1"/>
    <s v="Client Satisfaction Survey: Not specific to older adults or caregivers.  St. Joseph's Care Group corporate survey focused on the clients and care partners satisfaction and experience.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0"/>
    <m/>
    <m/>
    <x v="2"/>
    <m/>
    <m/>
    <x v="2"/>
    <m/>
    <m/>
    <x v="1"/>
    <m/>
    <m/>
    <x v="0"/>
    <s v="No"/>
    <m/>
    <m/>
    <m/>
    <s v="Yes"/>
    <s v="divya.george@tbh.net"/>
    <m/>
    <n v="0"/>
    <n v="1"/>
  </r>
  <r>
    <n v="476"/>
    <d v="2026-07-30T13:25:47"/>
    <d v="2026-07-30T13:37:59"/>
    <s v="anonymous"/>
    <m/>
    <m/>
    <x v="1"/>
    <x v="80"/>
    <s v="7*2 89 10;"/>
    <x v="0"/>
    <m/>
    <s v="BSO Mobile Outreach Team"/>
    <s v="Lisa.Petersen@tbh.net"/>
    <x v="0"/>
    <m/>
    <x v="27"/>
    <x v="2"/>
    <m/>
    <m/>
    <s v="Psychogeriatric Resource Consultants, Behavioural Supports"/>
    <m/>
    <m/>
    <m/>
    <n v="746"/>
    <n v="4736"/>
    <n v="483"/>
    <m/>
    <n v="5219"/>
    <x v="0"/>
    <m/>
    <m/>
    <s v="Weekdays;Weekday evenings;Saturdays;Saturday evenings;Sundays;Sunday evenings;"/>
    <n v="4"/>
    <s v="Date the Client was made eligible (processed through Central Intake Coordinator) to Date of First Offer"/>
    <s v="63 Carrie Street"/>
    <x v="45"/>
    <x v="0"/>
    <x v="92"/>
    <s v="300 Lille Street North"/>
    <s v="Thunder Bay"/>
    <s v="P7C 4Y7"/>
    <m/>
    <x v="4"/>
    <m/>
    <m/>
    <m/>
    <s v="Nookmawing Sookatagaing OHT;"/>
    <m/>
    <m/>
    <s v="1950 hours per year (37.5 hours/week"/>
    <m/>
    <m/>
    <m/>
    <m/>
    <m/>
    <m/>
    <m/>
    <m/>
    <m/>
    <m/>
    <m/>
    <n v="3"/>
    <m/>
    <m/>
    <m/>
    <m/>
    <m/>
    <m/>
    <m/>
    <m/>
    <m/>
    <m/>
    <m/>
    <m/>
    <m/>
    <n v="4.8"/>
    <s v="4.8 Psychogeriatric Resource Consultants"/>
    <n v="3"/>
    <n v="7.8"/>
    <n v="1.8"/>
    <s v="75% to &lt;100%"/>
    <s v="Long Term Care Home;"/>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0"/>
    <m/>
    <m/>
    <x v="2"/>
    <m/>
    <m/>
    <x v="2"/>
    <m/>
    <m/>
    <x v="1"/>
    <m/>
    <m/>
    <x v="0"/>
    <s v="No"/>
    <m/>
    <m/>
    <m/>
    <s v="Yes"/>
    <s v="divya.george@tbh.net"/>
    <m/>
    <n v="0"/>
    <n v="1"/>
  </r>
  <r>
    <n v="477"/>
    <d v="2026-07-30T11:39:52"/>
    <d v="2026-07-30T13:51:45"/>
    <s v="anonymous"/>
    <m/>
    <m/>
    <x v="1"/>
    <x v="72"/>
    <s v="7* 3 40 96 (AC Day/Night Care - Geriatric);"/>
    <x v="0"/>
    <m/>
    <s v="Geriatric Ambulatory Access Team (GAAT)"/>
    <s v="Erin.Watson@sjhc.london.on.ca"/>
    <x v="2"/>
    <m/>
    <x v="13"/>
    <x v="6"/>
    <m/>
    <m/>
    <m/>
    <m/>
    <m/>
    <m/>
    <n v="4290"/>
    <n v="0"/>
    <n v="0"/>
    <n v="0"/>
    <n v="0"/>
    <x v="0"/>
    <m/>
    <m/>
    <s v="Weekdays;"/>
    <n v="2.1"/>
    <s v="Calculated by our Quality Measurement and Clinical Decision Support Team - median calendar days from receipt of referral to disposition."/>
    <s v="550 Wellington Road, South"/>
    <x v="23"/>
    <x v="0"/>
    <x v="78"/>
    <m/>
    <m/>
    <m/>
    <m/>
    <x v="3"/>
    <m/>
    <m/>
    <m/>
    <m/>
    <m/>
    <s v="Chatham-Kent OHT;Elgin OHT;Grey-Bruce OHT;Huron Perth and Area OHT;Middlesex London OHT;Oxford OHT;Sarnia Lambton OHT;Windsor Essex OHT;"/>
    <s v="1950 hours per year (37.5 hours/week"/>
    <n v="0.3"/>
    <n v="1.5"/>
    <m/>
    <m/>
    <m/>
    <m/>
    <m/>
    <m/>
    <m/>
    <m/>
    <m/>
    <m/>
    <m/>
    <m/>
    <m/>
    <m/>
    <m/>
    <n v="5"/>
    <m/>
    <m/>
    <m/>
    <m/>
    <m/>
    <m/>
    <m/>
    <m/>
    <m/>
    <n v="6.8"/>
    <n v="5"/>
    <n v="0"/>
    <s v="75% to &lt;100%"/>
    <s v="All of the above;"/>
    <x v="2"/>
    <m/>
    <x v="2"/>
    <m/>
    <m/>
    <x v="1"/>
    <s v="English;"/>
    <x v="0"/>
    <m/>
    <m/>
    <x v="2"/>
    <m/>
    <m/>
    <x v="2"/>
    <m/>
    <m/>
    <x v="1"/>
    <m/>
    <m/>
    <x v="1"/>
    <m/>
    <m/>
    <m/>
    <m/>
    <s v="Yes"/>
    <s v="grace.almoro@sjhc.london.on.ca"/>
    <m/>
    <n v="0"/>
    <n v="1"/>
  </r>
  <r>
    <n v="478"/>
    <d v="2026-07-30T10:49:28"/>
    <d v="2026-07-30T13:56:09"/>
    <s v="anonymous"/>
    <m/>
    <m/>
    <x v="0"/>
    <x v="107"/>
    <s v="Self funded program (organization has opted to allocate general resources to seniors' programming);"/>
    <x v="0"/>
    <m/>
    <s v="Myrna Daniels Seniors Emergency Medicine Centre - Toronto General "/>
    <s v="nazek.abdelmutti@uhn.ca"/>
    <x v="0"/>
    <m/>
    <x v="45"/>
    <x v="0"/>
    <m/>
    <m/>
    <m/>
    <s v="The Myrna Daniels Seniors Emergency Medicine Centre is an integrated multidisciplinary service provided at University Health Network Emergency Departments. Specialized geriatric care is provided to older adults by a seniors multidsciplinary team comprising of a Occupational Therapists, Social Workers, Physiotherapists, and Geriatric Emergency Management Clinical Nurse Specialists. FTEs reflect both seniors and non-seniors dedicated roles; a one team approach ensures all patients needs are met. "/>
    <m/>
    <m/>
    <n v="1358"/>
    <n v="2664"/>
    <n v="0"/>
    <n v="0"/>
    <n v="2664"/>
    <x v="0"/>
    <m/>
    <m/>
    <s v="Weekdays;Saturdays;Sundays;Holidays;"/>
    <n v="0"/>
    <s v="The method of estimating wait time was different from the CIHI definition as this is an acute service where patients are seen during their emergency department stay. No scheduled appointments are made. "/>
    <s v="200 Elizabeth St."/>
    <x v="7"/>
    <x v="0"/>
    <x v="116"/>
    <m/>
    <m/>
    <m/>
    <m/>
    <x v="1"/>
    <m/>
    <m/>
    <m/>
    <m/>
    <s v="Mid-West Toronto OHT;"/>
    <m/>
    <s v="1950 hours per year (37.5 hours/week"/>
    <n v="0"/>
    <n v="1"/>
    <m/>
    <m/>
    <m/>
    <m/>
    <m/>
    <m/>
    <n v="1.1000000000000001"/>
    <m/>
    <m/>
    <m/>
    <m/>
    <n v="0.1"/>
    <m/>
    <m/>
    <m/>
    <n v="2"/>
    <m/>
    <n v="4.7"/>
    <m/>
    <m/>
    <m/>
    <m/>
    <m/>
    <m/>
    <m/>
    <n v="8.9"/>
    <n v="7.9"/>
    <n v="0"/>
    <s v="75% to &lt;100%"/>
    <s v="Emergency department;"/>
    <x v="1"/>
    <s v="UHN’s Patient Experience Emergency Department Questionnaire was adopted _x000a_from the Ontario Health Association's Patient Experience Measurement Program: https://www.oha.com/data-and-analytics/patient-experience-tools"/>
    <x v="0"/>
    <m/>
    <s v="Indigenous Care Navigator pathway. Interpretive Language services. Spiritual Care/Chaplain services."/>
    <x v="2"/>
    <s v="English;French;100 other languages supporter by Interpretation &amp; Translation Services;"/>
    <x v="1"/>
    <s v="Yes, at all visits;"/>
    <s v="ISAR"/>
    <x v="1"/>
    <s v="No, we do not track dementia stage;"/>
    <m/>
    <x v="1"/>
    <s v="No, we do not track depression scores;"/>
    <m/>
    <x v="0"/>
    <s v="No, we do not track anxiety scores;"/>
    <m/>
    <x v="0"/>
    <s v="No"/>
    <m/>
    <s v="The Myrna Daniels Seniors Emergency Medicine Centre (SEMC) is an integrated multidisciplinary service provided at University Health Network Emergency Departments. Specialized geriatric care is provided to older adults by a seniors multidisciplinary team comprising of a Occupational Therapists, Social Workers, Physiotherapists, and Geriatric Emergency Management Clinical Nurse Specialists. FTEs reflect both seniors and non-seniors dedicated roles; a one team approach ensures all patients needs are met. The ED SEMC Multidisciplinary Team (MDT) utilizes a one team model and stepped care approach to address a seniors' intersection of physical, functional, cognitive and mental health frailties. Each MDT member is supported through professional development to enhance their scope of practice in geriatric best practices. "/>
    <m/>
    <s v="Yes"/>
    <s v="alexacaitlin.boblitz@uhn.ca"/>
    <m/>
    <n v="0"/>
    <n v="1"/>
  </r>
  <r>
    <n v="479"/>
    <d v="2026-07-30T13:52:01"/>
    <d v="2026-07-30T13:57:28"/>
    <s v="anonymous"/>
    <m/>
    <m/>
    <x v="1"/>
    <x v="72"/>
    <s v="7* 3 50 96 (AC Clinic Geriatric);"/>
    <x v="0"/>
    <m/>
    <s v="Aging Brain and Memory Clinic (ABMC)"/>
    <s v="Erin.Watson@sjhc.london.on.ca"/>
    <x v="1"/>
    <s v="Geriatric Ambulatory Access Team (GAAT)"/>
    <x v="3"/>
    <x v="3"/>
    <m/>
    <s v="Geriatric Outpatient Clinic"/>
    <m/>
    <m/>
    <m/>
    <m/>
    <n v="999"/>
    <n v="492"/>
    <n v="322"/>
    <n v="0"/>
    <n v="814"/>
    <x v="0"/>
    <m/>
    <m/>
    <s v="Weekdays;"/>
    <n v="190"/>
    <s v="GAAT requests on a monthly basis from medical secretary an estimated wait time from disposition of referral by GAAT to when they have a &quot;new&quot; clinic appointment time. Unclear of individual practices."/>
    <s v="550 Wellington Road, South"/>
    <x v="23"/>
    <x v="0"/>
    <x v="78"/>
    <m/>
    <m/>
    <m/>
    <m/>
    <x v="3"/>
    <m/>
    <m/>
    <m/>
    <m/>
    <m/>
    <s v="Chatham-Kent OHT;Elgin OHT;Grey-Bruce OHT;Huron Perth and Area OHT;Middlesex London OHT;Oxford OHT;Sarnia Lambton OHT;Windsor Essex OHT;"/>
    <s v="1950 hours per year (37.5 hours/week"/>
    <n v="0.1"/>
    <n v="1.5"/>
    <m/>
    <n v="0.08"/>
    <n v="0.8"/>
    <m/>
    <m/>
    <m/>
    <n v="0.16"/>
    <n v="0.17"/>
    <m/>
    <m/>
    <m/>
    <n v="0.5"/>
    <n v="0.16"/>
    <m/>
    <m/>
    <n v="1"/>
    <m/>
    <n v="0.08"/>
    <m/>
    <n v="0.08"/>
    <n v="0.08"/>
    <m/>
    <m/>
    <m/>
    <m/>
    <n v="4.7100000000000009"/>
    <n v="2.3100000000000005"/>
    <n v="0"/>
    <s v="75% to &lt;100%"/>
    <s v="All of the above;"/>
    <x v="2"/>
    <m/>
    <x v="2"/>
    <m/>
    <m/>
    <x v="1"/>
    <s v="English;"/>
    <x v="0"/>
    <m/>
    <m/>
    <x v="2"/>
    <m/>
    <m/>
    <x v="2"/>
    <m/>
    <m/>
    <x v="1"/>
    <m/>
    <m/>
    <x v="1"/>
    <m/>
    <m/>
    <m/>
    <m/>
    <s v="Yes"/>
    <s v="grace.almoro@sjhc.london.on.ca"/>
    <m/>
    <n v="0"/>
    <n v="1"/>
  </r>
  <r>
    <n v="480"/>
    <d v="2026-07-30T13:57:34"/>
    <d v="2026-07-30T14:02:20"/>
    <s v="anonymous"/>
    <m/>
    <m/>
    <x v="1"/>
    <x v="72"/>
    <s v="7* 3 50 96 (AC Clinic Geriatric);"/>
    <x v="0"/>
    <m/>
    <s v="General Geriatric Clinics (3FM, Oford, Gen Geri)"/>
    <s v="Erin.Watson@sjhc.london.on.ca"/>
    <x v="1"/>
    <s v="Geriatric Ambulatory Access Team (GAAT)"/>
    <x v="3"/>
    <x v="3"/>
    <m/>
    <s v="Geriatric Outpatient Clinic"/>
    <m/>
    <m/>
    <m/>
    <m/>
    <n v="954"/>
    <n v="1020"/>
    <n v="357"/>
    <n v="65"/>
    <n v="1442"/>
    <x v="0"/>
    <m/>
    <m/>
    <s v="Weekday evenings;"/>
    <n v="300"/>
    <s v="GAAT requests on a monthly basis from medical secretary an estimated wait time from disposition of referral by GAAT to when they have a &quot;new&quot; clinic appointment time. Unclear of individual practices."/>
    <s v="550 Wellington Road, South"/>
    <x v="23"/>
    <x v="0"/>
    <x v="78"/>
    <m/>
    <m/>
    <m/>
    <m/>
    <x v="3"/>
    <m/>
    <m/>
    <m/>
    <m/>
    <m/>
    <s v="Chatham-Kent OHT;Elgin OHT;Grey-Bruce OHT;Huron Perth and Area OHT;Middlesex London OHT;Oxford OHT;Sarnia Lambton OHT;Windsor Essex OHT;"/>
    <s v="1950 hours per year (37.5 hours/week"/>
    <n v="0.3"/>
    <n v="1.2"/>
    <m/>
    <n v="0.24"/>
    <n v="1.2"/>
    <m/>
    <m/>
    <n v="0.2"/>
    <n v="0.48"/>
    <n v="0.51"/>
    <m/>
    <m/>
    <m/>
    <n v="1.5"/>
    <n v="0.24"/>
    <m/>
    <m/>
    <n v="3"/>
    <m/>
    <n v="0.24"/>
    <m/>
    <n v="0.24"/>
    <n v="0.24"/>
    <m/>
    <m/>
    <m/>
    <m/>
    <n v="9.5900000000000016"/>
    <n v="6.8900000000000006"/>
    <n v="0"/>
    <s v="75% to &lt;100%"/>
    <s v="All of the above;"/>
    <x v="2"/>
    <m/>
    <x v="2"/>
    <m/>
    <m/>
    <x v="1"/>
    <s v="English;"/>
    <x v="0"/>
    <m/>
    <m/>
    <x v="2"/>
    <m/>
    <m/>
    <x v="2"/>
    <m/>
    <m/>
    <x v="1"/>
    <m/>
    <m/>
    <x v="1"/>
    <m/>
    <m/>
    <m/>
    <m/>
    <s v="Yes"/>
    <s v="grace.almoro@sjhc.london.on.ca"/>
    <m/>
    <n v="0"/>
    <n v="1"/>
  </r>
  <r>
    <n v="481"/>
    <d v="2026-07-30T13:56:40"/>
    <d v="2026-07-30T14:04:35"/>
    <s v="anonymous"/>
    <m/>
    <m/>
    <x v="0"/>
    <x v="103"/>
    <s v="unknown;"/>
    <x v="0"/>
    <m/>
    <s v="Psychogeriatric Rehab Consultant (Chatham-Kent)"/>
    <s v="jeffkonrad@mennonitehome.ca"/>
    <x v="0"/>
    <m/>
    <x v="27"/>
    <x v="2"/>
    <m/>
    <m/>
    <s v="PRC (Chatham-Kent)"/>
    <m/>
    <m/>
    <m/>
    <m/>
    <m/>
    <m/>
    <m/>
    <n v="0"/>
    <x v="0"/>
    <m/>
    <m/>
    <m/>
    <m/>
    <m/>
    <s v="35 Pickwick Dr."/>
    <x v="22"/>
    <x v="0"/>
    <x v="112"/>
    <m/>
    <m/>
    <m/>
    <s v="BSO (Erie St. Clair) - Regional Operations _x000a_Alzheimer Society of Chatham-Kent_x000a_36 Memory Lane_x000a_Chatham, ON  N7L 5M8_x000a_"/>
    <x v="3"/>
    <m/>
    <m/>
    <m/>
    <m/>
    <m/>
    <s v="Chatham-Kent OHT;"/>
    <m/>
    <m/>
    <m/>
    <m/>
    <m/>
    <m/>
    <m/>
    <m/>
    <m/>
    <m/>
    <m/>
    <m/>
    <m/>
    <m/>
    <m/>
    <m/>
    <m/>
    <m/>
    <m/>
    <m/>
    <m/>
    <m/>
    <m/>
    <m/>
    <m/>
    <m/>
    <m/>
    <m/>
    <n v="0"/>
    <n v="0"/>
    <m/>
    <s v=""/>
    <m/>
    <x v="2"/>
    <m/>
    <x v="2"/>
    <m/>
    <m/>
    <x v="0"/>
    <s v="English"/>
    <x v="0"/>
    <m/>
    <m/>
    <x v="2"/>
    <m/>
    <m/>
    <x v="2"/>
    <m/>
    <m/>
    <x v="1"/>
    <m/>
    <m/>
    <x v="0"/>
    <s v="unknown"/>
    <m/>
    <s v="Additional contact: angela@mennonitehome.ca"/>
    <m/>
    <s v="Yes"/>
    <s v="jody.glover@sjhc.london.on.ca"/>
    <m/>
    <n v="0"/>
    <n v="1"/>
  </r>
  <r>
    <n v="482"/>
    <d v="2026-07-30T13:56:15"/>
    <d v="2026-07-30T14:05:10"/>
    <s v="anonymous"/>
    <m/>
    <m/>
    <x v="0"/>
    <x v="108"/>
    <s v="Self funded program (organization has opted to allocate general resources to seniors' programming);"/>
    <x v="0"/>
    <m/>
    <s v="Myrna Daniels Seniors Emergency Medicine Centre - Toronto Western"/>
    <s v="nazek.abdelmutti@uhn.ca"/>
    <x v="0"/>
    <m/>
    <x v="45"/>
    <x v="0"/>
    <m/>
    <m/>
    <m/>
    <s v="The Myrna Daniels Seniors Emergency Medicine Centre is an integrated multidisciplinary service provided at University Health Network Emergency Departments. Specialized geriatric care is provided to older adults by a seniors multidsciplinary team comprising of a Occupational Therapists, Social Workers, Physiotherapists, and Geriatric Emergency Management Clinical Nurse Specialists. FTEs reflect both seniors and non-seniors dedicated roles; a one team approach ensures all patients needs are met. "/>
    <m/>
    <m/>
    <n v="1337"/>
    <n v="2651"/>
    <n v="0"/>
    <n v="0"/>
    <n v="2651"/>
    <x v="0"/>
    <m/>
    <m/>
    <s v="Weekdays;Saturdays;Sundays;Holidays;"/>
    <n v="0"/>
    <s v="The method of estimating wait time was different from the CIHI definition as this is an acute service where patients are seen during their emergency department stay. "/>
    <s v="399 Bathurst St"/>
    <x v="7"/>
    <x v="0"/>
    <x v="117"/>
    <m/>
    <m/>
    <m/>
    <m/>
    <x v="1"/>
    <m/>
    <m/>
    <m/>
    <m/>
    <s v="Mid-West Toronto OHT;"/>
    <m/>
    <s v="1950 hours per year (37.5 hours/week"/>
    <n v="0"/>
    <n v="1"/>
    <m/>
    <m/>
    <m/>
    <m/>
    <m/>
    <m/>
    <n v="3"/>
    <m/>
    <m/>
    <m/>
    <m/>
    <n v="2.9"/>
    <m/>
    <m/>
    <m/>
    <n v="2"/>
    <m/>
    <n v="5.3"/>
    <m/>
    <m/>
    <m/>
    <m/>
    <m/>
    <m/>
    <m/>
    <n v="14.2"/>
    <n v="13.2"/>
    <n v="1"/>
    <s v="75% to &lt;100%"/>
    <s v="Emergency department;"/>
    <x v="1"/>
    <s v="UHN’s Patient Experience Emergency Department Questionnaire was adopted _x000a_from the Ontario Health Association's Patient Experience Measurement Program: https://www.oha.com/data-and-analytics/patient-experience-tools"/>
    <x v="0"/>
    <m/>
    <s v="Indigenous Care Navigator pathway. Interpretive Language services. Spiritual Care/Chaplain services."/>
    <x v="2"/>
    <s v="French;100 other languages supporter by Interpretation &amp; Translation Services;English;"/>
    <x v="1"/>
    <s v="Yes, at all visits;"/>
    <s v="ISAR"/>
    <x v="1"/>
    <s v="No, we do not track dementia stage;"/>
    <m/>
    <x v="1"/>
    <s v="No, we do not track depression scores;"/>
    <m/>
    <x v="0"/>
    <s v="No, we do not track anxiety scores;"/>
    <m/>
    <x v="0"/>
    <s v="No"/>
    <m/>
    <s v="The Myrna Daniels Seniors Emergency Medicine Centre (SEMC) is an integrated multidisciplinary service provided at University Health Network Emergency Departments. Specialized geriatric care is provided to older adults by a seniors multidisciplinary team comprising of a Occupational Therapists, Social Workers, Physiotherapists, and Geriatric Emergency Management Clinical Nurse Specialists. FTEs reflect both seniors and non-seniors dedicated roles; a one team approach ensures all patients needs are met. The ED SEMC Multidisciplinary Team (MDT) utilizes a one team model and stepped care approach to address a seniors' intersection of physical, functional, cognitive and mental health frailties. Each MDT member is supported through professional development to enhance their scope of practice in geriatric best practices. "/>
    <m/>
    <s v="Yes"/>
    <s v="alexacaitlin.boblitz@uhn.ca"/>
    <m/>
    <n v="0"/>
    <n v="1"/>
  </r>
  <r>
    <n v="483"/>
    <d v="2026-07-30T14:04:37"/>
    <d v="2026-07-30T14:08:13"/>
    <s v="anonymous"/>
    <m/>
    <m/>
    <x v="1"/>
    <x v="103"/>
    <s v="unknown;"/>
    <x v="0"/>
    <m/>
    <s v="Psychogeriatric Resource Consultant (Chatham-Kent)"/>
    <s v="jeffkonrad@mennonitehome.ca"/>
    <x v="0"/>
    <m/>
    <x v="27"/>
    <x v="2"/>
    <m/>
    <m/>
    <s v="PRC (Chatham-Kent)"/>
    <m/>
    <m/>
    <m/>
    <m/>
    <m/>
    <m/>
    <m/>
    <n v="0"/>
    <x v="0"/>
    <m/>
    <m/>
    <m/>
    <m/>
    <m/>
    <s v="35 Pickwick Dr."/>
    <x v="22"/>
    <x v="0"/>
    <x v="112"/>
    <m/>
    <m/>
    <m/>
    <s v="BSO (Erie St. Clair) - Regional Operations _x000a_Alzheimer Society of Chatham-Kent_x000a_36 Memory Lane_x000a_Chatham, ON  N7L 5M8_x000a_"/>
    <x v="3"/>
    <m/>
    <m/>
    <m/>
    <m/>
    <m/>
    <s v="Chatham-Kent OHT;"/>
    <m/>
    <m/>
    <m/>
    <m/>
    <m/>
    <m/>
    <m/>
    <m/>
    <m/>
    <m/>
    <m/>
    <m/>
    <m/>
    <m/>
    <m/>
    <m/>
    <m/>
    <m/>
    <m/>
    <m/>
    <m/>
    <m/>
    <m/>
    <m/>
    <m/>
    <m/>
    <m/>
    <m/>
    <n v="0"/>
    <n v="0"/>
    <m/>
    <s v=""/>
    <m/>
    <x v="2"/>
    <m/>
    <x v="2"/>
    <m/>
    <m/>
    <x v="1"/>
    <s v="English"/>
    <x v="0"/>
    <m/>
    <m/>
    <x v="2"/>
    <m/>
    <m/>
    <x v="2"/>
    <m/>
    <m/>
    <x v="1"/>
    <m/>
    <m/>
    <x v="1"/>
    <m/>
    <m/>
    <s v="Additional contact: angela@mennonitehome.ca"/>
    <m/>
    <s v="Yes"/>
    <s v="jody.glover@sjhc.london.on.ca"/>
    <m/>
    <n v="0"/>
    <n v="1"/>
  </r>
  <r>
    <n v="484"/>
    <d v="2026-07-30T14:02:22"/>
    <d v="2026-07-30T14:09:27"/>
    <s v="anonymous"/>
    <m/>
    <m/>
    <x v="1"/>
    <x v="72"/>
    <s v="7* 3 50 96 (AC Clinic Geriatric);"/>
    <x v="0"/>
    <m/>
    <s v="NP Clinic"/>
    <s v="Erin.Watson@sjhc.london.on.ca"/>
    <x v="0"/>
    <s v="Geriatric Ambulatory Access Team (GAAT)"/>
    <x v="3"/>
    <x v="3"/>
    <m/>
    <s v="Geriatric Outpatient Clinic"/>
    <m/>
    <m/>
    <m/>
    <m/>
    <n v="256"/>
    <n v="233"/>
    <n v="129"/>
    <n v="0"/>
    <n v="362"/>
    <x v="0"/>
    <m/>
    <m/>
    <s v="Weekdays;"/>
    <n v="180"/>
    <s v="GAAT requests on a monthly basis from medical secretary an estimated wait time from disposition of referral by GAAT to when they have a &quot;new&quot; clinic appointment time. Unclear of individual practices."/>
    <s v="550 Wellington Road, South"/>
    <x v="23"/>
    <x v="0"/>
    <x v="78"/>
    <m/>
    <m/>
    <m/>
    <m/>
    <x v="3"/>
    <m/>
    <m/>
    <m/>
    <m/>
    <m/>
    <s v="Chatham-Kent OHT;Elgin OHT;Grey-Bruce OHT;Huron Perth and Area OHT;Middlesex London OHT;Oxford OHT;Sarnia Lambton OHT;Windsor Essex OHT;"/>
    <s v="1950 hours per year (37.5 hours/week"/>
    <n v="0.1"/>
    <n v="0.5"/>
    <m/>
    <n v="0.08"/>
    <m/>
    <m/>
    <m/>
    <n v="1.8"/>
    <n v="0.16"/>
    <n v="0.17"/>
    <m/>
    <m/>
    <m/>
    <n v="0.5"/>
    <n v="0.16"/>
    <m/>
    <m/>
    <n v="1"/>
    <m/>
    <n v="0.08"/>
    <m/>
    <n v="0.08"/>
    <n v="0.08"/>
    <m/>
    <m/>
    <m/>
    <m/>
    <n v="4.7100000000000009"/>
    <n v="4.1100000000000003"/>
    <n v="0"/>
    <s v="75% to &lt;100%"/>
    <s v="All of the above;"/>
    <x v="2"/>
    <m/>
    <x v="2"/>
    <m/>
    <m/>
    <x v="1"/>
    <s v="English;"/>
    <x v="0"/>
    <m/>
    <m/>
    <x v="2"/>
    <m/>
    <m/>
    <x v="2"/>
    <m/>
    <m/>
    <x v="1"/>
    <m/>
    <m/>
    <x v="1"/>
    <m/>
    <m/>
    <m/>
    <m/>
    <s v="Yes"/>
    <s v="grace.almoro@sjhc.london.on.ca"/>
    <m/>
    <n v="0"/>
    <n v="1"/>
  </r>
  <r>
    <n v="485"/>
    <d v="2026-07-30T13:42:05"/>
    <d v="2026-07-30T14:13:34"/>
    <s v="anonymous"/>
    <m/>
    <m/>
    <x v="1"/>
    <x v="80"/>
    <s v="7*4852;"/>
    <x v="0"/>
    <m/>
    <s v="Hospital Elder Life Program"/>
    <s v="Lisa.Petersen@tbh.net"/>
    <x v="0"/>
    <m/>
    <x v="4"/>
    <x v="1"/>
    <m/>
    <m/>
    <m/>
    <m/>
    <m/>
    <s v="Hospital Elder Life Program"/>
    <n v="129"/>
    <n v="277"/>
    <m/>
    <m/>
    <n v="277"/>
    <x v="0"/>
    <m/>
    <m/>
    <s v="Weekdays;Saturdays;Sundays;"/>
    <m/>
    <m/>
    <s v="35 Algoma Street North"/>
    <x v="45"/>
    <x v="0"/>
    <x v="89"/>
    <m/>
    <m/>
    <m/>
    <m/>
    <x v="4"/>
    <m/>
    <m/>
    <m/>
    <s v="All North West Region OHTs;"/>
    <m/>
    <m/>
    <s v="1950 hours per year (37.5 hours/week"/>
    <m/>
    <m/>
    <m/>
    <m/>
    <m/>
    <m/>
    <m/>
    <m/>
    <m/>
    <m/>
    <m/>
    <m/>
    <m/>
    <m/>
    <m/>
    <m/>
    <m/>
    <m/>
    <m/>
    <m/>
    <m/>
    <m/>
    <n v="1"/>
    <m/>
    <m/>
    <m/>
    <m/>
    <n v="1"/>
    <n v="1"/>
    <n v="0"/>
    <s v="75% to &lt;100%"/>
    <s v="Inpatient Care Teams;"/>
    <x v="2"/>
    <m/>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1"/>
    <s v="No, we do not track dementia stage;"/>
    <m/>
    <x v="1"/>
    <s v="No, we do not track depression scores;"/>
    <m/>
    <x v="0"/>
    <s v="No, we do not track anxiety scores;"/>
    <m/>
    <x v="0"/>
    <s v="No"/>
    <m/>
    <m/>
    <m/>
    <s v="Yes"/>
    <s v="divya.george@tbh.net"/>
    <m/>
    <n v="0"/>
    <n v="1"/>
  </r>
  <r>
    <n v="486"/>
    <d v="2026-07-30T14:09:52"/>
    <d v="2026-07-30T14:14:01"/>
    <s v="anonymous"/>
    <m/>
    <m/>
    <x v="1"/>
    <x v="72"/>
    <s v="7* 3 40 96 (AC Day/Night Care - Geriatric);"/>
    <x v="0"/>
    <m/>
    <s v="Geriatric Day Hospital"/>
    <s v="Erin.Watson@sjhc.london.on.ca"/>
    <x v="1"/>
    <s v="Geriatric Ambulatory Access Team (GAAT)"/>
    <x v="14"/>
    <x v="7"/>
    <m/>
    <s v="Geriatric Day Hospital"/>
    <m/>
    <m/>
    <m/>
    <m/>
    <n v="449"/>
    <n v="2409"/>
    <n v="461"/>
    <n v="353"/>
    <n v="3223"/>
    <x v="0"/>
    <m/>
    <m/>
    <s v="Weekdays;"/>
    <n v="30"/>
    <s v="GAAT requests on a monthly basis from clinical support clerk an estimated wait time from disposition of referral by GAAT to when they have a &quot;new&quot; clinic appointment time. Unclear of individual practices."/>
    <s v="550 Wellington Road, South"/>
    <x v="23"/>
    <x v="0"/>
    <x v="78"/>
    <m/>
    <m/>
    <m/>
    <m/>
    <x v="3"/>
    <m/>
    <m/>
    <m/>
    <m/>
    <m/>
    <s v="Chatham-Kent OHT;Elgin OHT;Grey-Bruce OHT;Huron Perth and Area OHT;Middlesex London OHT;Oxford OHT;Sarnia Lambton OHT;Windsor Essex OHT;"/>
    <s v="1950 hours per year (37.5 hours/week"/>
    <n v="0.1"/>
    <n v="0.9"/>
    <m/>
    <n v="0.08"/>
    <m/>
    <m/>
    <m/>
    <m/>
    <n v="0.16"/>
    <n v="0.17"/>
    <m/>
    <m/>
    <m/>
    <n v="0.5"/>
    <n v="0.16"/>
    <m/>
    <m/>
    <n v="1"/>
    <m/>
    <n v="0.08"/>
    <m/>
    <n v="0.08"/>
    <n v="0.08"/>
    <m/>
    <m/>
    <m/>
    <m/>
    <n v="3.31"/>
    <n v="2.3100000000000005"/>
    <n v="0"/>
    <s v="75% to &lt;100%"/>
    <s v="All of the above;"/>
    <x v="2"/>
    <m/>
    <x v="2"/>
    <m/>
    <m/>
    <x v="1"/>
    <s v="English;"/>
    <x v="0"/>
    <m/>
    <m/>
    <x v="2"/>
    <m/>
    <m/>
    <x v="2"/>
    <m/>
    <m/>
    <x v="1"/>
    <m/>
    <m/>
    <x v="1"/>
    <m/>
    <m/>
    <m/>
    <m/>
    <s v="Yes"/>
    <s v="grace.almoro@sjhc.london.on.ca"/>
    <m/>
    <n v="0"/>
    <n v="1"/>
  </r>
  <r>
    <n v="487"/>
    <d v="2026-07-30T14:14:03"/>
    <d v="2026-07-30T14:22:31"/>
    <s v="anonymous"/>
    <m/>
    <m/>
    <x v="1"/>
    <x v="72"/>
    <s v="Other;"/>
    <x v="0"/>
    <m/>
    <s v="Physical Management Program"/>
    <s v="Erin.Watson@sjhc.london.on.ca"/>
    <x v="1"/>
    <s v="Geriatric Ambulatory Access Team (GAAT)"/>
    <x v="40"/>
    <x v="3"/>
    <m/>
    <s v="Older Adult Population Health/Focused Program "/>
    <m/>
    <m/>
    <m/>
    <m/>
    <n v="41"/>
    <n v="377"/>
    <n v="0"/>
    <n v="0"/>
    <n v="377"/>
    <x v="0"/>
    <m/>
    <m/>
    <s v="Weekdays;"/>
    <m/>
    <m/>
    <s v="550 Wellington Road, South"/>
    <x v="23"/>
    <x v="0"/>
    <x v="78"/>
    <m/>
    <m/>
    <m/>
    <m/>
    <x v="3"/>
    <m/>
    <m/>
    <m/>
    <m/>
    <m/>
    <s v="Chatham-Kent OHT;Elgin OHT;Grey-Bruce OHT;Huron Perth and Area OHT;Middlesex London OHT;Oxford OHT;Sarnia Lambton OHT;Windsor Essex OHT;"/>
    <s v="1950 hours per year (37.5 hours/week"/>
    <n v="0.1"/>
    <n v="0.1"/>
    <m/>
    <m/>
    <m/>
    <m/>
    <m/>
    <m/>
    <m/>
    <m/>
    <m/>
    <m/>
    <m/>
    <m/>
    <n v="0.2"/>
    <m/>
    <m/>
    <m/>
    <m/>
    <m/>
    <m/>
    <m/>
    <m/>
    <m/>
    <m/>
    <m/>
    <m/>
    <n v="0.4"/>
    <n v="0.2"/>
    <n v="0"/>
    <s v="75% to &lt;100%"/>
    <s v="All of the above;"/>
    <x v="2"/>
    <m/>
    <x v="2"/>
    <m/>
    <m/>
    <x v="1"/>
    <s v="English;"/>
    <x v="0"/>
    <m/>
    <m/>
    <x v="2"/>
    <m/>
    <m/>
    <x v="2"/>
    <m/>
    <m/>
    <x v="1"/>
    <m/>
    <m/>
    <x v="1"/>
    <m/>
    <m/>
    <m/>
    <m/>
    <s v="Yes"/>
    <s v="grace.almoro@sjhc.london.on.ca"/>
    <m/>
    <n v="0"/>
    <n v="1"/>
  </r>
  <r>
    <n v="488"/>
    <d v="2026-07-30T14:05:14"/>
    <d v="2026-07-30T14:22:39"/>
    <s v="anonymous"/>
    <m/>
    <m/>
    <x v="1"/>
    <x v="107"/>
    <s v="Self funded program (organization has opted to allocate general resources to seniors' programming);"/>
    <x v="0"/>
    <m/>
    <s v="Myrna Daniels Seniors Emergency Medicine Centre - Toronto General "/>
    <s v="nazek.abdelmutti@uhn.ca"/>
    <x v="0"/>
    <m/>
    <x v="45"/>
    <x v="0"/>
    <m/>
    <m/>
    <m/>
    <s v=" The Myrna Daniels Seniors Emergency Medicine Centre is an integrated multidisciplinary service provided at University Health Network Emergency Departments. Specialized geriatric care is provided to older adults by a seniors multidsciplinary team comprising of a Occupational Therapists, Social Workers, Physiotherapists, and Geriatric Emergency Management Clinical Nurse Specialists. FTEs reflect both seniors and non-seniors dedicated roles; a one team approach ensures all patients needs are met. "/>
    <m/>
    <m/>
    <n v="1718"/>
    <n v="3845"/>
    <n v="0"/>
    <n v="0"/>
    <n v="3845"/>
    <x v="0"/>
    <m/>
    <m/>
    <s v="Weekdays;Saturdays;Sundays;Holidays;"/>
    <n v="0"/>
    <s v="The method of estimating wait time was different from the CIHI definition as this is an acute service where patients are seen during their emergency department stay. "/>
    <s v="200 Elizabeth St."/>
    <x v="7"/>
    <x v="0"/>
    <x v="116"/>
    <m/>
    <m/>
    <m/>
    <m/>
    <x v="1"/>
    <m/>
    <m/>
    <m/>
    <m/>
    <s v="Mid-West Toronto OHT;"/>
    <m/>
    <s v="1950 hours per year (37.5 hours/week"/>
    <n v="0"/>
    <n v="1"/>
    <m/>
    <m/>
    <m/>
    <m/>
    <m/>
    <m/>
    <n v="2.8"/>
    <m/>
    <m/>
    <m/>
    <m/>
    <n v="2.8"/>
    <m/>
    <m/>
    <m/>
    <n v="2"/>
    <m/>
    <n v="4.8"/>
    <m/>
    <m/>
    <m/>
    <m/>
    <m/>
    <m/>
    <m/>
    <n v="13.399999999999999"/>
    <n v="12.399999999999999"/>
    <n v="1"/>
    <s v="75% to &lt;100%"/>
    <s v="Emergency department;"/>
    <x v="1"/>
    <s v="UHN’s Patient Experience Emergency Department Questionnaire was adopted _x000a_from the Ontario Health Association's Patient Experience Measurement Program: https://www.oha.com/data-and-analytics/patient-experience-tools"/>
    <x v="1"/>
    <m/>
    <s v="Indigenous Care Navigator pathway. Interpretive Language services. Spiritual Care/Chaplain services."/>
    <x v="2"/>
    <s v="English;French;100 other languages supporter by Interpretation &amp; Translation Services;"/>
    <x v="1"/>
    <s v="Yes, at all visits;"/>
    <s v="ISAR"/>
    <x v="1"/>
    <s v="No, we do not track dementia stage;"/>
    <m/>
    <x v="1"/>
    <s v="No, we do not track depression scores;"/>
    <m/>
    <x v="0"/>
    <s v="No, we do not track anxiety scores;"/>
    <m/>
    <x v="0"/>
    <s v="No"/>
    <m/>
    <s v="The Myrna Daniels Seniors Emergency Medicine Centre (SEMC) is an integrated multidisciplinary service provided at University Health Network Emergency Departments. Specialized geriatric care is provided to older adults by a seniors multidisciplinary team comprising of a Occupational Therapists, Social Workers, Physiotherapists, and Geriatric Emergency Management Clinical Nurse Specialists. FTEs reflect both seniors and non-seniors dedicated roles; a one team approach ensures all patients needs are met. The ED SEMC Multidisciplinary Team (MDT) utilizes a one team model and stepped care approach to address a seniors' intersection of physical, functional, cognitive and mental health frailties. Each MDT member is supported through professional development to enhance their scope of practice in geriatric best practices. "/>
    <m/>
    <s v="Yes"/>
    <s v="alexacaitlin.boblitz@uhn.ca"/>
    <m/>
    <n v="0"/>
    <n v="1"/>
  </r>
  <r>
    <n v="489"/>
    <d v="2026-07-30T14:22:36"/>
    <d v="2026-07-30T14:26:37"/>
    <s v="anonymous"/>
    <m/>
    <m/>
    <x v="1"/>
    <x v="72"/>
    <s v="7* 5 20 96 (COM Day Care - Region Geriatric);"/>
    <x v="0"/>
    <m/>
    <s v="RGP Outreach"/>
    <s v="Erin.Watson@sjhc.london.on.ca"/>
    <x v="1"/>
    <s v="Geriatric Ambulatory Access Team (GAAT)"/>
    <x v="9"/>
    <x v="3"/>
    <m/>
    <s v="Geriatric Outreach Team"/>
    <m/>
    <m/>
    <m/>
    <m/>
    <n v="385"/>
    <n v="869"/>
    <n v="752"/>
    <n v="16"/>
    <n v="1637"/>
    <x v="0"/>
    <m/>
    <m/>
    <s v="Weekdays;"/>
    <n v="120"/>
    <s v="GAAT requests on a monthly basis from clinical support clerk an estimated wait time from disposition of referral by GAAT to when they have a &quot;new&quot; clinic appointment time. Unclear of individual practices."/>
    <s v="550 Wellington Road, South"/>
    <x v="23"/>
    <x v="0"/>
    <x v="78"/>
    <m/>
    <m/>
    <m/>
    <m/>
    <x v="3"/>
    <m/>
    <m/>
    <m/>
    <m/>
    <m/>
    <s v="Middlesex London OHT;"/>
    <s v="1950 hours per year (37.5 hours/week"/>
    <n v="0.25"/>
    <n v="0.5"/>
    <m/>
    <m/>
    <n v="0.2"/>
    <m/>
    <m/>
    <m/>
    <n v="1"/>
    <m/>
    <m/>
    <m/>
    <m/>
    <n v="0.8"/>
    <m/>
    <m/>
    <m/>
    <n v="3"/>
    <m/>
    <n v="1"/>
    <m/>
    <m/>
    <m/>
    <m/>
    <m/>
    <m/>
    <m/>
    <n v="6.75"/>
    <n v="5.8"/>
    <n v="0"/>
    <s v="75% to &lt;100%"/>
    <s v="All of the above;"/>
    <x v="2"/>
    <m/>
    <x v="2"/>
    <m/>
    <m/>
    <x v="1"/>
    <s v="English;"/>
    <x v="0"/>
    <m/>
    <m/>
    <x v="2"/>
    <m/>
    <m/>
    <x v="2"/>
    <m/>
    <m/>
    <x v="1"/>
    <m/>
    <m/>
    <x v="1"/>
    <m/>
    <m/>
    <m/>
    <m/>
    <s v="Yes"/>
    <s v="grace.almoro@sjhc.london.on.ca"/>
    <m/>
    <n v="0"/>
    <n v="1"/>
  </r>
  <r>
    <n v="490"/>
    <d v="2026-07-30T14:22:45"/>
    <d v="2026-07-30T14:27:04"/>
    <s v="anonymous"/>
    <m/>
    <m/>
    <x v="1"/>
    <x v="108"/>
    <s v="Self funded program (organization has opted to allocate general resources to seniors' programming);"/>
    <x v="0"/>
    <m/>
    <s v="Myrna Daniels Seniors Emergency Medicine Centre - Toronto Western"/>
    <s v="nazek.abdelmutti@uhn.ca"/>
    <x v="0"/>
    <m/>
    <x v="45"/>
    <x v="0"/>
    <m/>
    <m/>
    <m/>
    <s v="The Myrna Daniels Seniors Emergency Medicine Centre is an integrated multidisciplinary service provided at University Health Network Emergency Departments. Specialized geriatric care is provided to older adults by a seniors multidsciplinary team comprising of a Occupational Therapists, Social Workers, Physiotherapists, and Geriatric Emergency Management Clinical Nurse Specialists. FTEs reflect both seniors and non-seniors dedicated roles; a one team approach ensures all patients needs are met. "/>
    <m/>
    <m/>
    <n v="1708"/>
    <n v="2984"/>
    <n v="0"/>
    <n v="0"/>
    <n v="2984"/>
    <x v="0"/>
    <m/>
    <m/>
    <s v="Weekdays;Saturdays;Sundays;Holidays;"/>
    <n v="0"/>
    <s v="The method of estimating wait time was different from the CIHI definition as this is an acute service where patients are seen during their emergency department stay. "/>
    <s v="399 Bathurst St"/>
    <x v="7"/>
    <x v="0"/>
    <x v="117"/>
    <m/>
    <m/>
    <m/>
    <m/>
    <x v="1"/>
    <m/>
    <m/>
    <m/>
    <m/>
    <s v="Mid-West Toronto OHT;"/>
    <m/>
    <s v="1950 hours per year (37.5 hours/week"/>
    <n v="0"/>
    <n v="1"/>
    <m/>
    <m/>
    <m/>
    <m/>
    <m/>
    <m/>
    <n v="3.6"/>
    <m/>
    <m/>
    <m/>
    <m/>
    <n v="2"/>
    <m/>
    <m/>
    <m/>
    <n v="2"/>
    <m/>
    <n v="4.5999999999999996"/>
    <m/>
    <m/>
    <m/>
    <m/>
    <m/>
    <m/>
    <m/>
    <n v="13.2"/>
    <n v="12.2"/>
    <n v="2"/>
    <s v="75% to &lt;100%"/>
    <s v="Emergency department;"/>
    <x v="1"/>
    <s v="&quot;UHN’s Patient Experience Emergency Department Questionnaire was adopted _x000a_from the Ontario Health Association's Patient Experience Measurement Program: https://www.oha.com/data-and-analytics/patient-experience-tools&quot;"/>
    <x v="0"/>
    <m/>
    <s v="Indigenous Care Navigator pathway. Interpretive Language services. Spiritual Care/Chaplain services."/>
    <x v="2"/>
    <s v="English;French;100 other languages supporter by Interpretation &amp; Translation Services;"/>
    <x v="1"/>
    <s v="Yes, at all visits;"/>
    <s v="ISAR"/>
    <x v="0"/>
    <s v="Yes, at all visits;"/>
    <m/>
    <x v="1"/>
    <s v="No, we do not track depression scores;"/>
    <m/>
    <x v="0"/>
    <s v="No, we do not track anxiety scores;"/>
    <m/>
    <x v="0"/>
    <s v="No"/>
    <m/>
    <s v="The Myrna Daniels Seniors Emergency Medicine Centre (SEMC) is an integrated multidisciplinary service provided at University Health Network Emergency Departments. Specialized geriatric care is provided to older adults by a seniors multidisciplinary team comprising of a Occupational Therapists, Social Workers, Physiotherapists, and Geriatric Emergency Management Clinical Nurse Specialists. FTEs reflect both seniors and non-seniors dedicated roles; a one team approach ensures all patients needs are met. The ED SEMC Multidisciplinary Team (MDT) utilizes a one team model and stepped care approach to address a seniors' intersection of physical, functional, cognitive and mental health frailties. Each MDT member is supported through professional development to enhance their scope of practice in geriatric best practices. "/>
    <m/>
    <s v="Yes"/>
    <s v="alexacaitlin.boblitz@uhn.ca"/>
    <m/>
    <n v="0"/>
    <n v="1"/>
  </r>
  <r>
    <n v="492"/>
    <d v="2026-07-30T12:15:19"/>
    <d v="2026-07-30T14:29:20"/>
    <s v="anonymous"/>
    <m/>
    <d v="2026-07-30T15:03:48"/>
    <x v="1"/>
    <x v="109"/>
    <s v="7* 5 20 96 (COM Day Care - Region Geriatric);"/>
    <x v="0"/>
    <m/>
    <s v="Specialized Geriatric Services (SGS)"/>
    <s v="shawna.funston@unityhealth.to"/>
    <x v="1"/>
    <s v="Working in collaboration with RGP on central intake project, Geri Port, approx.15% portion of referrals received from Geri Port. "/>
    <x v="3"/>
    <x v="3"/>
    <m/>
    <s v="Geriatric Outpatient Clinic"/>
    <m/>
    <m/>
    <m/>
    <m/>
    <n v="267"/>
    <n v="417"/>
    <n v="37"/>
    <n v="3"/>
    <n v="457"/>
    <x v="0"/>
    <m/>
    <m/>
    <s v="Weekdays;"/>
    <n v="120"/>
    <s v="Same"/>
    <s v="3276 St. Claire Ave East"/>
    <x v="7"/>
    <x v="0"/>
    <x v="118"/>
    <m/>
    <m/>
    <m/>
    <m/>
    <x v="1"/>
    <m/>
    <m/>
    <m/>
    <m/>
    <s v="Scarborough OHT;East Toronto Health Partners OHT;"/>
    <m/>
    <s v="2 days per week"/>
    <n v="0.1"/>
    <n v="0.33"/>
    <n v="0"/>
    <n v="0"/>
    <n v="0.4"/>
    <n v="0.8"/>
    <n v="0"/>
    <n v="0"/>
    <n v="0"/>
    <n v="0"/>
    <n v="0"/>
    <n v="0"/>
    <n v="0.4"/>
    <n v="0"/>
    <n v="0"/>
    <n v="0"/>
    <n v="0"/>
    <n v="1"/>
    <n v="0"/>
    <n v="0"/>
    <n v="0"/>
    <n v="0"/>
    <n v="0"/>
    <m/>
    <m/>
    <m/>
    <s v="0"/>
    <n v="3.0300000000000002"/>
    <n v="1.4"/>
    <n v="0"/>
    <s v="100%"/>
    <s v="Primary Care Practitioner;Primary Care Network;Specialists, inpatient unit at PHC;"/>
    <x v="1"/>
    <s v="RGP Sociodemographic Survey requirements"/>
    <x v="1"/>
    <s v="Surveys via our patient and family resource center for those that attend those programs,  Unity Care experience team sends out surveys via email to those discharged from SGS programs."/>
    <s v="NA"/>
    <x v="1"/>
    <s v="English;Language services via in person or Lingotech online;"/>
    <x v="2"/>
    <s v="No, we do not track frailty status;"/>
    <m/>
    <x v="0"/>
    <s v="Yes, at all visits;"/>
    <s v="Various tools based on client and appropriateness MOCA, MMSE are examples"/>
    <x v="0"/>
    <s v="Yes as appropriate;"/>
    <s v="Various scales"/>
    <x v="2"/>
    <s v="Yes as appropriate;"/>
    <s v="Various tools"/>
    <x v="2"/>
    <s v="Yes"/>
    <s v="Staff engagement surveys"/>
    <s v="Our Clinical Manager covers all of the outpatient and ambulatory services as well as the Adult Day program at PHC. We have a 1.0 admin that covers Geri Med and Geri Psych clinics as well as outreach team, so we divided by 3 for purposes of your report._x000a_Formal feedback via surveys is done as able, however, we require better tools in order to collate information, review themes and then make recommendations for program changes based on this."/>
    <m/>
    <s v="Yes"/>
    <s v="Shawna.funston@unityhealth.to"/>
    <m/>
    <n v="0"/>
    <n v="1"/>
  </r>
  <r>
    <n v="493"/>
    <d v="2026-07-30T14:26:39"/>
    <d v="2026-07-30T14:30:54"/>
    <s v="anonymous"/>
    <m/>
    <m/>
    <x v="1"/>
    <x v="72"/>
    <s v="Other;"/>
    <x v="0"/>
    <m/>
    <s v="Geriatric Resource Nurse (GRN)"/>
    <s v="Erin.Watson@sjhc.london.on.ca"/>
    <x v="1"/>
    <s v="Geriatric Ambulatory Access Team (GAAT)"/>
    <x v="9"/>
    <x v="3"/>
    <m/>
    <s v="Geriatric Outreach Team"/>
    <m/>
    <m/>
    <m/>
    <m/>
    <n v="503"/>
    <n v="643"/>
    <n v="1038"/>
    <n v="4"/>
    <n v="1685"/>
    <x v="0"/>
    <m/>
    <m/>
    <s v="Weekdays;"/>
    <n v="108"/>
    <s v="GAAT requests on a monthly basis from clinical support clerk an estimated wait time from disposition of referral by GAAT to when they have a &quot;new&quot; clinic appointment time. Unclear of individual practices."/>
    <s v="550 Wellington Road, South"/>
    <x v="23"/>
    <x v="0"/>
    <x v="78"/>
    <m/>
    <m/>
    <m/>
    <m/>
    <x v="3"/>
    <m/>
    <m/>
    <m/>
    <m/>
    <m/>
    <s v="Elgin OHT;Grey-Bruce OHT;Huron Perth and Area OHT;Oxford OHT;"/>
    <s v="1950 hours per year (37.5 hours/week"/>
    <n v="0.25"/>
    <n v="0.5"/>
    <m/>
    <m/>
    <n v="0.2"/>
    <m/>
    <m/>
    <m/>
    <m/>
    <m/>
    <m/>
    <m/>
    <m/>
    <m/>
    <m/>
    <m/>
    <m/>
    <n v="6.3"/>
    <m/>
    <m/>
    <m/>
    <m/>
    <m/>
    <m/>
    <m/>
    <m/>
    <m/>
    <n v="7.25"/>
    <n v="6.3"/>
    <n v="0"/>
    <s v="75% to &lt;100%"/>
    <s v="All of the above;"/>
    <x v="2"/>
    <m/>
    <x v="2"/>
    <m/>
    <m/>
    <x v="1"/>
    <s v="English;"/>
    <x v="0"/>
    <m/>
    <m/>
    <x v="2"/>
    <m/>
    <m/>
    <x v="2"/>
    <m/>
    <m/>
    <x v="1"/>
    <m/>
    <m/>
    <x v="1"/>
    <m/>
    <m/>
    <m/>
    <m/>
    <s v="Yes"/>
    <s v="grace.almoro@sjhc.london.on.ca"/>
    <m/>
    <n v="0"/>
    <n v="1"/>
  </r>
  <r>
    <n v="494"/>
    <d v="2026-07-30T14:13:35"/>
    <d v="2026-07-30T14:32:16"/>
    <s v="anonymous"/>
    <m/>
    <m/>
    <x v="1"/>
    <x v="80"/>
    <s v="7* 5 50 96 10 (COM Health Prom/Educ. &amp; Com. Dev. - General Geriatric);"/>
    <x v="0"/>
    <m/>
    <s v="Enhancing Care Program"/>
    <s v="Lisa.Petersen@tbh.net"/>
    <x v="0"/>
    <m/>
    <x v="34"/>
    <x v="3"/>
    <m/>
    <s v="Enhancing Care Program"/>
    <m/>
    <m/>
    <m/>
    <m/>
    <n v="32"/>
    <n v="580"/>
    <n v="361"/>
    <m/>
    <n v="941"/>
    <x v="0"/>
    <m/>
    <m/>
    <s v="Weekdays;"/>
    <n v="7"/>
    <s v="Date the Client was made eligible (processed through Central Intake Coordinator) to Date of First Offer"/>
    <s v="63 Carrie Street"/>
    <x v="45"/>
    <x v="0"/>
    <x v="92"/>
    <m/>
    <m/>
    <m/>
    <m/>
    <x v="4"/>
    <m/>
    <m/>
    <m/>
    <s v="Nookmawing Sookatagaing OHT;"/>
    <m/>
    <m/>
    <s v="1950 hours per year (37.5 hours/week"/>
    <m/>
    <m/>
    <m/>
    <m/>
    <m/>
    <m/>
    <m/>
    <m/>
    <m/>
    <m/>
    <m/>
    <m/>
    <m/>
    <m/>
    <m/>
    <m/>
    <m/>
    <m/>
    <m/>
    <m/>
    <m/>
    <m/>
    <m/>
    <m/>
    <m/>
    <n v="0.8"/>
    <s v="0.8 Enhancing Care Clinician"/>
    <n v="0"/>
    <n v="0.8"/>
    <n v="0.2"/>
    <s v="75% to &lt;100%"/>
    <s v="All of the above;"/>
    <x v="1"/>
    <s v="Client Satisfaction Survey: Not specific to older adults or caregivers.  St. Joseph's Care Group corporate survey focused on the clients and care partners satisfaction and experience. "/>
    <x v="2"/>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0"/>
    <s v="English;"/>
    <x v="2"/>
    <s v="No, we do not track frailty status;"/>
    <m/>
    <x v="1"/>
    <s v="No, we do not track dementia stage;"/>
    <m/>
    <x v="2"/>
    <m/>
    <m/>
    <x v="1"/>
    <m/>
    <m/>
    <x v="0"/>
    <s v="No"/>
    <m/>
    <m/>
    <m/>
    <s v="Yes"/>
    <s v="divya.george@tbh.net"/>
    <m/>
    <n v="0"/>
    <n v="1"/>
  </r>
  <r>
    <n v="495"/>
    <d v="2026-07-30T14:30:57"/>
    <d v="2026-07-30T14:35:08"/>
    <s v="anonymous"/>
    <m/>
    <m/>
    <x v="1"/>
    <x v="72"/>
    <s v="7* 5 20 96 (COM Day Care - Region Geriatric);"/>
    <x v="0"/>
    <m/>
    <s v="Nurse Let Outreach Team (NLOT)"/>
    <s v="Erin.Watson@sjhc.london.on.ca"/>
    <x v="1"/>
    <s v="Geriatric Ambulatory Access Team (GAAT)"/>
    <x v="2"/>
    <x v="2"/>
    <m/>
    <m/>
    <s v="Nurse-Led Outreach Teams (NLOTs)"/>
    <m/>
    <m/>
    <m/>
    <m/>
    <n v="235"/>
    <n v="92"/>
    <n v="1"/>
    <n v="328"/>
    <x v="0"/>
    <m/>
    <m/>
    <s v="Weekdays;"/>
    <m/>
    <m/>
    <s v="550 Wellington Road, South"/>
    <x v="23"/>
    <x v="0"/>
    <x v="78"/>
    <m/>
    <m/>
    <m/>
    <m/>
    <x v="3"/>
    <m/>
    <m/>
    <m/>
    <m/>
    <m/>
    <s v="Elgin OHT;Grey-Bruce OHT;Huron Perth and Area OHT;Middlesex London OHT;Oxford OHT;"/>
    <s v="1950 hours per year (37.5 hours/week"/>
    <n v="0.5"/>
    <n v="1"/>
    <m/>
    <m/>
    <m/>
    <m/>
    <m/>
    <n v="1.8"/>
    <m/>
    <m/>
    <m/>
    <m/>
    <m/>
    <m/>
    <m/>
    <m/>
    <m/>
    <n v="5"/>
    <m/>
    <m/>
    <m/>
    <m/>
    <m/>
    <m/>
    <m/>
    <m/>
    <m/>
    <n v="8.3000000000000007"/>
    <n v="6.8"/>
    <n v="0"/>
    <s v="75% to &lt;100%"/>
    <s v="All of the above;"/>
    <x v="2"/>
    <m/>
    <x v="2"/>
    <m/>
    <m/>
    <x v="1"/>
    <s v="English;"/>
    <x v="0"/>
    <m/>
    <m/>
    <x v="2"/>
    <m/>
    <m/>
    <x v="2"/>
    <m/>
    <m/>
    <x v="1"/>
    <m/>
    <m/>
    <x v="1"/>
    <m/>
    <m/>
    <m/>
    <m/>
    <s v="Yes"/>
    <s v="grace.almoro@sjhc.london.on.ca"/>
    <m/>
    <n v="0"/>
    <n v="1"/>
  </r>
  <r>
    <n v="496"/>
    <d v="2026-07-30T14:32:22"/>
    <d v="2026-07-30T14:35:26"/>
    <s v="anonymous"/>
    <m/>
    <m/>
    <x v="1"/>
    <x v="80"/>
    <s v="7* 5 10 76 96 (COM Clinics/Programs - MH Psycho-geriatric);"/>
    <x v="0"/>
    <m/>
    <s v="Geriatric Psychiatry (Shared Care)"/>
    <s v="Lisa.Petersen@tbh.net"/>
    <x v="0"/>
    <m/>
    <x v="35"/>
    <x v="5"/>
    <m/>
    <s v="Shared Care - Seniors' Mental Health"/>
    <m/>
    <m/>
    <m/>
    <m/>
    <n v="20"/>
    <m/>
    <m/>
    <m/>
    <n v="0"/>
    <x v="0"/>
    <m/>
    <m/>
    <s v="Weekdays;"/>
    <m/>
    <m/>
    <s v="35 Algoma Street North"/>
    <x v="45"/>
    <x v="0"/>
    <x v="89"/>
    <m/>
    <m/>
    <m/>
    <m/>
    <x v="4"/>
    <m/>
    <m/>
    <m/>
    <s v="Nookmawing Sookatagaing OHT;"/>
    <m/>
    <m/>
    <s v="1950 hours per year (37.5 hours/week"/>
    <m/>
    <m/>
    <m/>
    <m/>
    <m/>
    <m/>
    <m/>
    <m/>
    <m/>
    <m/>
    <m/>
    <m/>
    <m/>
    <m/>
    <m/>
    <m/>
    <m/>
    <m/>
    <m/>
    <m/>
    <m/>
    <m/>
    <m/>
    <m/>
    <m/>
    <m/>
    <m/>
    <n v="0"/>
    <n v="0"/>
    <m/>
    <s v="75% to &lt;100%"/>
    <s v="Attending Physician (LTC);"/>
    <x v="2"/>
    <m/>
    <x v="2"/>
    <m/>
    <m/>
    <x v="0"/>
    <s v="English;"/>
    <x v="2"/>
    <s v="No, we do not track frailty status;"/>
    <m/>
    <x v="1"/>
    <s v="No, we do not track dementia stage;"/>
    <m/>
    <x v="1"/>
    <s v="No, we do not track depression scores;"/>
    <m/>
    <x v="0"/>
    <s v="No, we do not track anxiety scores;"/>
    <m/>
    <x v="0"/>
    <s v="No"/>
    <m/>
    <m/>
    <m/>
    <s v="Yes"/>
    <s v="divya.george@tbh.net"/>
    <m/>
    <n v="0"/>
    <n v="1"/>
  </r>
  <r>
    <n v="498"/>
    <d v="2026-07-30T14:35:41"/>
    <d v="2026-07-30T14:51:57"/>
    <s v="anonymous"/>
    <m/>
    <m/>
    <x v="1"/>
    <x v="80"/>
    <s v="Fee for service;"/>
    <x v="0"/>
    <m/>
    <s v="NW Specialized Geriatric Medicine/Psychiatry e-Consult"/>
    <s v="Lisa.Petersen@tbh.net"/>
    <x v="0"/>
    <m/>
    <x v="33"/>
    <x v="3"/>
    <m/>
    <s v="E-Consult"/>
    <m/>
    <m/>
    <m/>
    <m/>
    <n v="5"/>
    <m/>
    <m/>
    <m/>
    <n v="0"/>
    <x v="0"/>
    <m/>
    <m/>
    <s v="Weekdays;"/>
    <m/>
    <m/>
    <s v="35 Algoma Street North"/>
    <x v="45"/>
    <x v="0"/>
    <x v="89"/>
    <m/>
    <m/>
    <m/>
    <m/>
    <x v="4"/>
    <m/>
    <m/>
    <m/>
    <s v="All North West Region OHTs;"/>
    <m/>
    <m/>
    <s v="1950 hours per year (37.5 hours/week"/>
    <m/>
    <m/>
    <m/>
    <m/>
    <m/>
    <m/>
    <m/>
    <m/>
    <m/>
    <m/>
    <m/>
    <m/>
    <m/>
    <m/>
    <m/>
    <m/>
    <m/>
    <m/>
    <m/>
    <m/>
    <m/>
    <m/>
    <m/>
    <m/>
    <m/>
    <m/>
    <m/>
    <n v="0"/>
    <n v="0"/>
    <m/>
    <s v="75% to &lt;100%"/>
    <s v="Primary Care Practitioner;"/>
    <x v="2"/>
    <m/>
    <x v="2"/>
    <m/>
    <m/>
    <x v="0"/>
    <s v="English;"/>
    <x v="2"/>
    <s v="No, we do not track frailty status;"/>
    <m/>
    <x v="1"/>
    <s v="No, we do not track dementia stage;"/>
    <m/>
    <x v="1"/>
    <s v="No, we do not track depression scores;"/>
    <m/>
    <x v="0"/>
    <s v="No, we do not track anxiety scores;"/>
    <m/>
    <x v="0"/>
    <s v="No"/>
    <m/>
    <m/>
    <m/>
    <s v="Yes"/>
    <s v="divya.george@tbh.net"/>
    <m/>
    <n v="0"/>
    <n v="1"/>
  </r>
  <r>
    <n v="499"/>
    <d v="2026-07-30T14:30:06"/>
    <d v="2026-07-30T15:03:27"/>
    <s v="anonymous"/>
    <m/>
    <m/>
    <x v="1"/>
    <x v="109"/>
    <s v="7* 5 20 96 (COM Day Care - Region Geriatric);"/>
    <x v="0"/>
    <m/>
    <s v="Specialized Geriatric Services (SGS)"/>
    <s v="shawna.funston@unityhealth.to"/>
    <x v="1"/>
    <s v="Working in collaboration with RGP on central intake project, Geri Port, approx.15% portion of referrals received from Geri Port. "/>
    <x v="16"/>
    <x v="3"/>
    <m/>
    <s v="Geriatric Psychiatry Outpatient Clinic"/>
    <m/>
    <m/>
    <m/>
    <m/>
    <n v="177"/>
    <n v="430"/>
    <n v="41"/>
    <n v="42"/>
    <n v="513"/>
    <x v="0"/>
    <m/>
    <m/>
    <s v="Weekdays;"/>
    <n v="46"/>
    <s v="Same"/>
    <s v="3276 St. Claire Ave East"/>
    <x v="7"/>
    <x v="0"/>
    <x v="118"/>
    <m/>
    <m/>
    <m/>
    <m/>
    <x v="1"/>
    <m/>
    <m/>
    <m/>
    <m/>
    <s v="East Toronto Health Partners OHT;Scarborough OHT;"/>
    <m/>
    <s v="2 days per week"/>
    <n v="0.1"/>
    <n v="0.33"/>
    <n v="0"/>
    <n v="0"/>
    <n v="0"/>
    <n v="0.4"/>
    <n v="0"/>
    <n v="0"/>
    <n v="0"/>
    <n v="0"/>
    <n v="0"/>
    <n v="0"/>
    <n v="0"/>
    <n v="0"/>
    <n v="0"/>
    <n v="0"/>
    <n v="0"/>
    <n v="0.1"/>
    <n v="0"/>
    <n v="0"/>
    <n v="0"/>
    <n v="0"/>
    <n v="0"/>
    <m/>
    <m/>
    <m/>
    <s v="We have an outreach team as well as RN who are involved with many of the patients seen in the Geri Psych clinic, however, accounting for their FTE's under outreach, not here.  Our  SGS team consists of GM clinic Geri Psych Clinic and an outreach team all in the same space. We have 1.0 admin that covers all of these teams, so I'm dividing by 3 for purposes of these separate reports."/>
    <n v="0.93"/>
    <n v="0.1"/>
    <n v="0"/>
    <s v="75% to &lt;100%"/>
    <s v="Primary Care Practitioner;Primary Care Network;Mostly community referrals and some from inpatient rehab units.;"/>
    <x v="1"/>
    <s v="RGP Sociodemographic Survey requirements"/>
    <x v="1"/>
    <s v="Surveys via our patient and family resource center for those that attend those programs,  Unity Care experience team sends out surveys via email to those discharged from SGS programs."/>
    <s v="NA"/>
    <x v="1"/>
    <s v="Language services via in person or Lingotech online;English;"/>
    <x v="2"/>
    <s v="No, we do not track frailty status;"/>
    <m/>
    <x v="0"/>
    <s v="Yes, at all visits;"/>
    <s v="Various tools based on client and appropriateness MOCA, MMSE are examples"/>
    <x v="0"/>
    <s v="Yes as appropriate;"/>
    <s v="Various scales"/>
    <x v="2"/>
    <s v="Yes as appropriate;"/>
    <s v="Various tools"/>
    <x v="2"/>
    <s v="Yes"/>
    <s v="Staff engagement surveys"/>
    <s v="Our Clinical Manager covers all of the outpatient and ambulatory services as well as the Adult Day program at PHC. We have a 1.0 admin that covers Geri Med and Geri Psych clinics as well as outreach team, so we divided by 3 for purposes of your report._x000a_Formal feedback via surveys is done as able, however, we require better tools in order to collate information, review themes and then make recommendations for program changes based on this."/>
    <m/>
    <s v="Yes"/>
    <s v="Shawna.funston@unityhealth.to"/>
    <m/>
    <n v="0"/>
    <n v="1"/>
  </r>
  <r>
    <n v="500"/>
    <d v="2026-07-30T14:22:15"/>
    <d v="2026-07-30T15:09:39"/>
    <s v="anonymous"/>
    <m/>
    <d v="2026-07-30T16:27:05"/>
    <x v="0"/>
    <x v="80"/>
    <s v="7* 5 50 96 76 (COM Health Prom/Educ. &amp; Com. Dev. - Psycho-Geriatric);7*2 52 10 Behavioural Unit;"/>
    <x v="0"/>
    <m/>
    <s v="North West Regional Behavioural Transition Unit"/>
    <s v="jonathon.riabov@tbh.net"/>
    <x v="0"/>
    <m/>
    <x v="31"/>
    <x v="2"/>
    <m/>
    <m/>
    <s v="Behavioural Supports (not reported elsewhere*)"/>
    <m/>
    <m/>
    <m/>
    <n v="53"/>
    <n v="0"/>
    <n v="0"/>
    <n v="0"/>
    <n v="0"/>
    <x v="1"/>
    <s v="32"/>
    <s v="93.6"/>
    <s v="All of the above (e.g. a service operating 24/7);"/>
    <n v="25"/>
    <s v="Average number of days on the waitlist until admission to the unit. "/>
    <s v="300 Lillie Street North"/>
    <x v="45"/>
    <x v="0"/>
    <x v="119"/>
    <s v="35 Algoma Street North"/>
    <s v="Thunder Bay"/>
    <s v="P7B 5G7"/>
    <m/>
    <x v="4"/>
    <m/>
    <m/>
    <m/>
    <s v="All North West Region OHTs;"/>
    <m/>
    <m/>
    <s v="1950 hours per year (37.5 hours/week"/>
    <n v="1"/>
    <m/>
    <m/>
    <m/>
    <m/>
    <m/>
    <m/>
    <m/>
    <m/>
    <m/>
    <m/>
    <n v="18.2"/>
    <m/>
    <m/>
    <m/>
    <m/>
    <m/>
    <m/>
    <n v="8.4"/>
    <m/>
    <m/>
    <m/>
    <n v="4.2"/>
    <m/>
    <m/>
    <n v="1"/>
    <s v="1.0 Kinesiologist"/>
    <n v="31.8"/>
    <n v="31.8"/>
    <m/>
    <s v="75% to &lt;100%"/>
    <s v="Emergency department;Ontario Health atHome;Acute Care and Long-Term Care ;"/>
    <x v="1"/>
    <s v="RedCap"/>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4"/>
    <s v="English;French;"/>
    <x v="2"/>
    <s v="No, we do not track frailty status;"/>
    <m/>
    <x v="1"/>
    <s v="No, we do not track dementia stage;"/>
    <m/>
    <x v="1"/>
    <s v="No, we do not track depression scores;"/>
    <m/>
    <x v="0"/>
    <s v="No, we do not track anxiety scores;"/>
    <m/>
    <x v="0"/>
    <s v="No"/>
    <m/>
    <m/>
    <m/>
    <s v="Yes"/>
    <s v="alison.denton@tbh.net"/>
    <m/>
    <n v="0"/>
    <n v="1"/>
  </r>
  <r>
    <n v="501"/>
    <d v="2026-07-30T14:38:56"/>
    <d v="2026-07-30T15:09:54"/>
    <s v="anonymous"/>
    <m/>
    <m/>
    <x v="1"/>
    <x v="110"/>
    <s v="7* 3 50 96 (AC Clinic Geriatric);"/>
    <x v="0"/>
    <s v="Headwaters Health Care Centre"/>
    <s v="Geriatric Emergency Management (GEM)"/>
    <s v="Kshermet@headwatershealth.ca"/>
    <x v="0"/>
    <m/>
    <x v="0"/>
    <x v="0"/>
    <s v="Geriatric Emergency Management in ED"/>
    <s v="Geriatric Emergency Management"/>
    <m/>
    <s v="Geriatric Emergency Management Program"/>
    <s v="Geriatric Emergency Management Program"/>
    <m/>
    <n v="1064"/>
    <n v="1951"/>
    <n v="0"/>
    <n v="1320"/>
    <n v="3271"/>
    <x v="0"/>
    <m/>
    <m/>
    <s v="Weekdays;"/>
    <n v="0"/>
    <s v="Patients are referred by ED physician and seen right away"/>
    <s v="100 Rolling Hills Dr"/>
    <x v="56"/>
    <x v="0"/>
    <x v="120"/>
    <m/>
    <m/>
    <m/>
    <m/>
    <x v="2"/>
    <s v="Hills of Headwaters Collaborative OHT;"/>
    <m/>
    <m/>
    <m/>
    <m/>
    <m/>
    <s v="1950 hours per year (37.5 hours/week"/>
    <n v="0"/>
    <n v="0"/>
    <m/>
    <n v="0"/>
    <n v="0.09"/>
    <n v="0"/>
    <n v="0"/>
    <n v="0"/>
    <n v="0"/>
    <n v="0"/>
    <n v="6.8"/>
    <n v="0"/>
    <n v="0"/>
    <n v="0"/>
    <n v="0"/>
    <n v="0"/>
    <n v="0"/>
    <n v="1"/>
    <n v="0"/>
    <n v="0"/>
    <n v="0"/>
    <n v="0"/>
    <n v="0"/>
    <m/>
    <m/>
    <m/>
    <s v="0"/>
    <n v="7.89"/>
    <n v="7.8"/>
    <n v="7.89"/>
    <s v="75% to &lt;100%"/>
    <s v="All of the above;"/>
    <x v="1"/>
    <s v="Qualtrics"/>
    <x v="1"/>
    <s v="Qualtrics"/>
    <m/>
    <x v="1"/>
    <s v="English;"/>
    <x v="1"/>
    <s v="Yes, at triage;Yes, at all visits;"/>
    <s v="Clinical Frailty Scale"/>
    <x v="1"/>
    <s v="No, we do not track dementia stage;"/>
    <m/>
    <x v="0"/>
    <s v="Yes, at initial visit;"/>
    <s v="Columbia Suicide Scale"/>
    <x v="0"/>
    <s v="No, we do not track anxiety scores;"/>
    <m/>
    <x v="2"/>
    <s v="Yes"/>
    <s v="Global Workforce Survey"/>
    <m/>
    <m/>
    <s v="Yes"/>
    <s v="kshermet@headwatershealth.ca"/>
    <m/>
    <n v="0"/>
    <n v="1"/>
  </r>
  <r>
    <n v="502"/>
    <d v="2026-07-30T15:04:10"/>
    <d v="2026-07-30T15:12:53"/>
    <s v="anonymous"/>
    <m/>
    <m/>
    <x v="1"/>
    <x v="109"/>
    <s v="7* 5 20 96 (COM Day Care - Region Geriatric);"/>
    <x v="0"/>
    <m/>
    <s v="Specialized Geriatric Services (SGS)"/>
    <s v="shawna.funston@unityhealth.to"/>
    <x v="1"/>
    <s v="Working in collaboration with RGP on central intake project, Geri Port, approx.15% portion of referrals received from Geri Port. "/>
    <x v="9"/>
    <x v="3"/>
    <m/>
    <s v="Geriatric Outreach Team"/>
    <m/>
    <m/>
    <m/>
    <m/>
    <n v="298"/>
    <n v="468"/>
    <n v="170"/>
    <n v="3"/>
    <n v="641"/>
    <x v="0"/>
    <m/>
    <m/>
    <s v="Weekdays;"/>
    <n v="19"/>
    <s v="Same"/>
    <s v="3276 St. Claire Ave East"/>
    <x v="7"/>
    <x v="0"/>
    <x v="118"/>
    <m/>
    <m/>
    <m/>
    <m/>
    <x v="1"/>
    <m/>
    <m/>
    <m/>
    <m/>
    <s v="East Toronto Health Partners OHT;Scarborough OHT;"/>
    <m/>
    <s v="1950 hours per year (37.5 hours/week"/>
    <n v="0.1"/>
    <n v="0.33"/>
    <n v="0"/>
    <n v="0"/>
    <n v="0"/>
    <n v="0"/>
    <n v="0"/>
    <n v="0"/>
    <n v="2"/>
    <n v="0"/>
    <n v="0"/>
    <n v="0"/>
    <n v="0.2"/>
    <n v="0"/>
    <n v="0"/>
    <n v="0"/>
    <n v="0"/>
    <n v="0.2"/>
    <n v="0"/>
    <n v="0.8"/>
    <n v="0"/>
    <n v="0"/>
    <n v="0"/>
    <m/>
    <m/>
    <n v="1.6"/>
    <s v="The Pharmacist (total 0.6 FTE) and RN (total 1.0 FTE) are accounted for in the Geri Med section however, do support this team as needed as well."/>
    <n v="3.6300000000000008"/>
    <n v="4.8000000000000007"/>
    <n v="0"/>
    <s v="75% to &lt;100%"/>
    <s v="Caregiver;Community organization;Emergency department;Primary Care Network;Primary Care Practitioner;Self-referral;Specialists, inpatient unit at PHC;"/>
    <x v="1"/>
    <s v="RGP Sociodemographic Survey requirements"/>
    <x v="1"/>
    <s v="Surveys via our patient and family resource center for those that attend those programs,  Unity Care experience team sends out surveys via email to those discharged from SGS programs."/>
    <s v="NA"/>
    <x v="1"/>
    <s v="English;Language services via in person or Lingotech online;"/>
    <x v="2"/>
    <s v="No, we do not track frailty status;"/>
    <m/>
    <x v="0"/>
    <s v="Yes, at all visits;"/>
    <s v="Various tools based on client and appropriateness MOCA, MMSE are examples"/>
    <x v="0"/>
    <s v="Yes as appropriate;"/>
    <s v="Various scales"/>
    <x v="2"/>
    <s v="Yes as appropriate;"/>
    <s v="Various tools"/>
    <x v="2"/>
    <s v="Yes"/>
    <s v="Staff engagement surveys"/>
    <s v="Our Clinical Manager covers all of the outpatient and ambulatory services as well as the Adult Day program at PHC. We have a 1.0 admin that covers Geri Med and Geri Psych clinics as well as outreach team, so we divided by 3 for purposes of your report._x000a_Formal feedback via surveys is done as able, however, we require better tools in order to collate information, review themes and then make recommendations for program changes based on this."/>
    <m/>
    <s v="Yes"/>
    <s v="Shawna.funston@unityhealth.to"/>
    <m/>
    <n v="0"/>
    <n v="1"/>
  </r>
  <r>
    <n v="503"/>
    <d v="2026-07-30T15:17:30"/>
    <d v="2026-07-30T15:31:43"/>
    <s v="anonymous"/>
    <m/>
    <m/>
    <x v="0"/>
    <x v="80"/>
    <s v="7* 2 95 20 96 (IP LTC - Complex Continuing Care - Complex Care - Geriatric);7*2 95 20 12;"/>
    <x v="0"/>
    <m/>
    <s v="Post Discharge Geriatric Remote Care Monitoring"/>
    <s v="alison.denton@tbh.net"/>
    <x v="0"/>
    <m/>
    <x v="24"/>
    <x v="1"/>
    <m/>
    <m/>
    <m/>
    <m/>
    <m/>
    <s v="Geriatric Medicine Rehabilitation Units"/>
    <n v="249"/>
    <n v="0"/>
    <n v="0"/>
    <n v="0"/>
    <n v="0"/>
    <x v="0"/>
    <m/>
    <m/>
    <s v="Weekdays;"/>
    <n v="0"/>
    <m/>
    <s v="35 Algoma Street North"/>
    <x v="45"/>
    <x v="0"/>
    <x v="89"/>
    <m/>
    <m/>
    <m/>
    <m/>
    <x v="4"/>
    <m/>
    <m/>
    <m/>
    <s v="All North West Region OHTs;"/>
    <m/>
    <m/>
    <s v="1950 hours per year (37.5 hours/week"/>
    <m/>
    <m/>
    <m/>
    <m/>
    <m/>
    <m/>
    <m/>
    <m/>
    <m/>
    <m/>
    <m/>
    <m/>
    <m/>
    <m/>
    <m/>
    <m/>
    <m/>
    <n v="2"/>
    <m/>
    <m/>
    <m/>
    <m/>
    <m/>
    <m/>
    <m/>
    <m/>
    <m/>
    <n v="2"/>
    <n v="2"/>
    <m/>
    <s v="75% to &lt;100%"/>
    <s v="Geriatric Assessment and Rehabilitative Care Unit;"/>
    <x v="1"/>
    <s v="MS Forms"/>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1"/>
    <s v="English;French;"/>
    <x v="1"/>
    <s v="Yes, at all visits;"/>
    <s v="Within TELUS Health App"/>
    <x v="1"/>
    <s v="No, we do not track dementia stage;"/>
    <m/>
    <x v="0"/>
    <s v="Yes, at all visits;"/>
    <s v="TELSU Health App"/>
    <x v="2"/>
    <s v="Yes, at all visits;"/>
    <s v="TELSU Health App"/>
    <x v="2"/>
    <s v="Yes"/>
    <s v="MS Forms"/>
    <m/>
    <m/>
    <s v="Yes"/>
    <s v="alison.denton@tbh.net"/>
    <m/>
    <n v="0"/>
    <n v="1"/>
  </r>
  <r>
    <n v="504"/>
    <d v="2026-07-30T15:13:24"/>
    <d v="2026-07-30T15:36:35"/>
    <s v="anonymous"/>
    <m/>
    <m/>
    <x v="1"/>
    <x v="109"/>
    <s v="7* 5 20 96 (COM Day Care - Region Geriatric);"/>
    <x v="0"/>
    <m/>
    <s v="SGS Falls Prevention Clinic"/>
    <s v="Shawna.funston@unityhealth.to"/>
    <x v="1"/>
    <s v="Working in collaboration with RGP on central intake project, Geri Port, approx.15% portion of referrals received from Geri Port. "/>
    <x v="38"/>
    <x v="7"/>
    <m/>
    <s v="Fall Prevention Clinics"/>
    <m/>
    <m/>
    <m/>
    <m/>
    <n v="496"/>
    <n v="3577"/>
    <n v="349"/>
    <n v="6"/>
    <n v="3932"/>
    <x v="0"/>
    <m/>
    <m/>
    <s v="Weekdays;"/>
    <n v="55"/>
    <s v="Same"/>
    <s v="3276 St. Claire Ave East"/>
    <x v="7"/>
    <x v="0"/>
    <x v="118"/>
    <m/>
    <m/>
    <m/>
    <m/>
    <x v="1"/>
    <m/>
    <m/>
    <m/>
    <m/>
    <s v="Scarborough OHT;East Toronto Health Partners OHT;"/>
    <m/>
    <s v="1950 hours per year (37.5 hours/week"/>
    <n v="0.1"/>
    <n v="1"/>
    <n v="0"/>
    <n v="0.1"/>
    <n v="6.0000000000000001E-3"/>
    <n v="0"/>
    <n v="0"/>
    <n v="0"/>
    <n v="1.5"/>
    <n v="0.25"/>
    <n v="0"/>
    <n v="0"/>
    <n v="0.6"/>
    <n v="2"/>
    <n v="0.25"/>
    <n v="0"/>
    <n v="0"/>
    <n v="0"/>
    <n v="0"/>
    <n v="0.25"/>
    <n v="0"/>
    <n v="0"/>
    <n v="0"/>
    <m/>
    <m/>
    <m/>
    <m/>
    <n v="6.0560000000000009"/>
    <n v="4.9499999999999993"/>
    <n v="0"/>
    <s v="75% to &lt;100%"/>
    <s v="Emergency department;Primary Care Network;Primary Care Practitioner;Specialists, GAIN team, inpatient units at PHC;"/>
    <x v="1"/>
    <s v="End of session and patient experience team survey's sent post discharge."/>
    <x v="1"/>
    <s v="As above"/>
    <s v="NA"/>
    <x v="1"/>
    <s v="English;Language services via in person or Lingotech online;"/>
    <x v="1"/>
    <s v="Yes, at initial visit;Yes, at discharge;"/>
    <s v="Clinical frailty scale"/>
    <x v="0"/>
    <s v="Yes as required;"/>
    <s v="Various ie. MOCA MMSE"/>
    <x v="0"/>
    <s v="Yes as required;"/>
    <s v="Various tools"/>
    <x v="2"/>
    <s v="Yes as required;"/>
    <s v="various tools"/>
    <x v="2"/>
    <s v="Yes"/>
    <s v="Staff engagement surveys"/>
    <s v="This program is mainly one to one sessions in a clinic setting.  Group education recently reviewed and will be implemented."/>
    <m/>
    <s v="Yes"/>
    <s v="Shawna.funston@unityhealth.to"/>
    <m/>
    <n v="0"/>
    <n v="1"/>
  </r>
  <r>
    <n v="505"/>
    <d v="2026-07-30T15:31:53"/>
    <d v="2026-07-30T15:51:41"/>
    <s v="anonymous"/>
    <m/>
    <m/>
    <x v="1"/>
    <x v="80"/>
    <s v="7* 2 95 20 96 (IP LTC - Complex Continuing Care - Complex Care - Geriatric);"/>
    <x v="0"/>
    <m/>
    <s v="Geriatric Assessment and Rehabilitative Care Unit"/>
    <s v="laurie.macdonald@tbh.net"/>
    <x v="0"/>
    <m/>
    <x v="24"/>
    <x v="1"/>
    <m/>
    <m/>
    <m/>
    <m/>
    <m/>
    <s v="Geriatric Medicine Rehabilitation Units"/>
    <n v="306"/>
    <n v="0"/>
    <n v="0"/>
    <n v="0"/>
    <n v="0"/>
    <x v="1"/>
    <s v="54"/>
    <s v="76"/>
    <s v="All of the above (e.g. a service operating 24/7);"/>
    <n v="0"/>
    <m/>
    <s v="35 Algoma Street North"/>
    <x v="45"/>
    <x v="0"/>
    <x v="89"/>
    <m/>
    <m/>
    <m/>
    <m/>
    <x v="4"/>
    <m/>
    <m/>
    <m/>
    <s v="All North West Region OHTs;"/>
    <m/>
    <m/>
    <s v="1950 hours per year (37.5 hours/week"/>
    <n v="1.25"/>
    <n v="1.7"/>
    <m/>
    <n v="0.6"/>
    <n v="2"/>
    <m/>
    <m/>
    <m/>
    <n v="4"/>
    <m/>
    <m/>
    <n v="2.4"/>
    <m/>
    <n v="4.5"/>
    <n v="5.2"/>
    <m/>
    <m/>
    <n v="10.4"/>
    <n v="24.4"/>
    <n v="2.6"/>
    <m/>
    <n v="0.2"/>
    <n v="1"/>
    <m/>
    <m/>
    <m/>
    <m/>
    <n v="60.250000000000007"/>
    <n v="55.300000000000004"/>
    <m/>
    <s v="75% to &lt;100%"/>
    <s v="Ontario Health atHome;Emergency department;Community paramedicine;Primary Care Practitioner;Acute Care Hospitals;"/>
    <x v="0"/>
    <m/>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4"/>
    <s v="English;French;"/>
    <x v="2"/>
    <s v="No, we do not track frailty status;"/>
    <m/>
    <x v="1"/>
    <s v="No, we do not track dementia stage;"/>
    <m/>
    <x v="1"/>
    <s v="No, we do not track depression scores;"/>
    <m/>
    <x v="0"/>
    <s v="No, we do not track anxiety scores;"/>
    <m/>
    <x v="0"/>
    <s v="No"/>
    <m/>
    <m/>
    <m/>
    <s v="Yes"/>
    <s v="alison.denton@tbh.net"/>
    <m/>
    <n v="0"/>
    <n v="1"/>
  </r>
  <r>
    <n v="506"/>
    <d v="2026-07-30T15:51:55"/>
    <d v="2026-07-30T16:22:10"/>
    <s v="anonymous"/>
    <m/>
    <m/>
    <x v="1"/>
    <x v="80"/>
    <s v="7*25921010;"/>
    <x v="0"/>
    <m/>
    <s v="North West Behavioural Support Transition Unit"/>
    <s v="jonathon.riabov@tbh.net"/>
    <x v="0"/>
    <m/>
    <x v="31"/>
    <x v="2"/>
    <m/>
    <m/>
    <s v="Behavioural Supports (not reported elsewhere*)"/>
    <m/>
    <m/>
    <m/>
    <n v="50"/>
    <n v="0"/>
    <n v="0"/>
    <n v="0"/>
    <n v="0"/>
    <x v="1"/>
    <s v="32"/>
    <s v="86"/>
    <s v="All of the above (e.g. a service operating 24/7);"/>
    <n v="25"/>
    <s v="Average number of days on waitlist prior to admission"/>
    <s v="300 Lillie Street North "/>
    <x v="45"/>
    <x v="0"/>
    <x v="119"/>
    <s v="35 Algoma Street North"/>
    <s v="Thunder Bay"/>
    <s v="P7B 5G7"/>
    <m/>
    <x v="4"/>
    <m/>
    <m/>
    <m/>
    <s v="All North West Region OHTs;"/>
    <m/>
    <m/>
    <s v="1950 hours per year (37.5 hours/week"/>
    <n v="1"/>
    <m/>
    <m/>
    <m/>
    <m/>
    <m/>
    <m/>
    <m/>
    <m/>
    <m/>
    <m/>
    <n v="18.2"/>
    <m/>
    <m/>
    <m/>
    <m/>
    <m/>
    <m/>
    <n v="8.4"/>
    <m/>
    <m/>
    <m/>
    <n v="4.2"/>
    <m/>
    <m/>
    <n v="1"/>
    <s v="1 Kinesiologist"/>
    <n v="31.8"/>
    <n v="31.8"/>
    <m/>
    <s v=""/>
    <s v="Emergency department;Ontario Health atHome;Primary Care Practitioner;Acute Care Hospitals;"/>
    <x v="1"/>
    <s v="RedCap"/>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4"/>
    <s v="English;French;"/>
    <x v="2"/>
    <s v="No, we do not track frailty status;"/>
    <m/>
    <x v="1"/>
    <s v="No, we do not track dementia stage;"/>
    <m/>
    <x v="1"/>
    <s v="No, we do not track depression scores;"/>
    <m/>
    <x v="0"/>
    <s v="No, we do not track anxiety scores;"/>
    <m/>
    <x v="0"/>
    <s v="No"/>
    <m/>
    <m/>
    <m/>
    <s v="Yes"/>
    <s v="alison.denton@tbh.net"/>
    <m/>
    <n v="0"/>
    <n v="1"/>
  </r>
  <r>
    <n v="507"/>
    <d v="2026-07-30T16:27:51"/>
    <d v="2026-07-30T16:37:24"/>
    <s v="anonymous"/>
    <m/>
    <m/>
    <x v="1"/>
    <x v="80"/>
    <s v="7*12952012;"/>
    <x v="0"/>
    <m/>
    <s v="Post-Discharge Geriatric Remote Care Monitoring"/>
    <s v="alison.denton@tbh.net"/>
    <x v="0"/>
    <m/>
    <x v="24"/>
    <x v="1"/>
    <m/>
    <m/>
    <m/>
    <m/>
    <m/>
    <s v="Geriatric Medicine Rehabilitation Units"/>
    <n v="249"/>
    <n v="0"/>
    <n v="0"/>
    <n v="0"/>
    <n v="0"/>
    <x v="0"/>
    <m/>
    <m/>
    <s v="Weekdays;"/>
    <n v="0"/>
    <m/>
    <s v="35 Algoma Street North"/>
    <x v="45"/>
    <x v="0"/>
    <x v="89"/>
    <m/>
    <m/>
    <m/>
    <m/>
    <x v="4"/>
    <m/>
    <m/>
    <m/>
    <s v="All North West Region OHTs;"/>
    <m/>
    <m/>
    <s v="1950 hours per year (37.5 hours/week"/>
    <m/>
    <m/>
    <m/>
    <m/>
    <m/>
    <m/>
    <m/>
    <m/>
    <m/>
    <m/>
    <m/>
    <m/>
    <m/>
    <m/>
    <m/>
    <m/>
    <m/>
    <n v="2"/>
    <m/>
    <m/>
    <m/>
    <m/>
    <m/>
    <m/>
    <m/>
    <m/>
    <m/>
    <n v="2"/>
    <n v="2"/>
    <m/>
    <s v="75% to &lt;100%"/>
    <s v="Geriatric Assessment and Rehabilitative Care Unit;"/>
    <x v="1"/>
    <s v="MS Forms"/>
    <x v="0"/>
    <m/>
    <s v="Indigenous Health Services - Counselling Services, Mental Health Support Health System Navigation, Discharge Planning, Assistance obtaining identification documents, financial systems navigation, Housing applications, Client and Family Advocacy, Language Interpretation and Translation, Referrals to Community programs and services, Connection to Traditional Healing Services"/>
    <x v="1"/>
    <s v="English;French;"/>
    <x v="1"/>
    <s v="Yes, at all visits;"/>
    <s v="TELUS Health App"/>
    <x v="1"/>
    <s v="No, we do not track dementia stage;"/>
    <m/>
    <x v="0"/>
    <s v="Yes, at all visits;"/>
    <s v="TELUS Health App"/>
    <x v="1"/>
    <m/>
    <s v="TELUS Health App"/>
    <x v="2"/>
    <s v="Yes"/>
    <s v="MS Forms"/>
    <m/>
    <m/>
    <s v="Yes"/>
    <s v="alison.denton@tbh.net"/>
    <m/>
    <n v="0"/>
    <n v="1"/>
  </r>
  <r>
    <n v="508"/>
    <d v="2026-07-30T16:54:50"/>
    <d v="2026-07-30T17:05:57"/>
    <s v="anonymous"/>
    <m/>
    <m/>
    <x v="0"/>
    <x v="40"/>
    <s v="712101010;"/>
    <x v="0"/>
    <m/>
    <s v="Geriatric Medicine Consult Service"/>
    <s v="jungp@mcmaster.ca"/>
    <x v="0"/>
    <m/>
    <x v="11"/>
    <x v="4"/>
    <m/>
    <m/>
    <m/>
    <m/>
    <s v="Inpatient Geriatric Medicine Consult Service"/>
    <m/>
    <n v="492"/>
    <n v="1925"/>
    <m/>
    <m/>
    <n v="1925"/>
    <x v="0"/>
    <m/>
    <m/>
    <s v="Weekdays;"/>
    <m/>
    <m/>
    <s v="911 Queen's Blvd"/>
    <x v="25"/>
    <x v="0"/>
    <x v="39"/>
    <m/>
    <m/>
    <m/>
    <m/>
    <x v="3"/>
    <m/>
    <m/>
    <m/>
    <m/>
    <m/>
    <s v="Kitchener, Waterloo, Wellesley, Wilmot and Woolwich (KW4) OHT;"/>
    <s v="1950 hours per year (37.5 hours/week"/>
    <m/>
    <m/>
    <m/>
    <m/>
    <n v="1"/>
    <m/>
    <m/>
    <n v="1.8"/>
    <m/>
    <m/>
    <m/>
    <m/>
    <m/>
    <m/>
    <m/>
    <m/>
    <m/>
    <m/>
    <m/>
    <m/>
    <m/>
    <m/>
    <m/>
    <m/>
    <m/>
    <m/>
    <m/>
    <n v="2.8"/>
    <n v="1.8"/>
    <m/>
    <s v="75% to &lt;100%"/>
    <s v="inpatient MRP;"/>
    <x v="0"/>
    <m/>
    <x v="0"/>
    <m/>
    <m/>
    <x v="0"/>
    <s v="English;"/>
    <x v="2"/>
    <s v="No, we do not track frailty status;"/>
    <m/>
    <x v="1"/>
    <s v="No, we do not track dementia stage;"/>
    <m/>
    <x v="1"/>
    <s v="No, we do not track depression scores;"/>
    <m/>
    <x v="0"/>
    <s v="No, we do not track anxiety scores;"/>
    <m/>
    <x v="0"/>
    <s v="No"/>
    <m/>
    <m/>
    <m/>
    <s v="Yes"/>
    <s v="brianne.hill@wrhn.ca"/>
    <m/>
    <n v="0"/>
    <n v="1"/>
  </r>
  <r>
    <n v="509"/>
    <d v="2026-07-30T17:09:23"/>
    <d v="2026-07-30T17:15:17"/>
    <s v="anonymous"/>
    <m/>
    <m/>
    <x v="1"/>
    <x v="40"/>
    <s v="712101010;"/>
    <x v="0"/>
    <m/>
    <s v="Geriatric Medicine Consult Service"/>
    <s v="jungp@mcmaster.ca"/>
    <x v="0"/>
    <m/>
    <x v="11"/>
    <x v="4"/>
    <m/>
    <m/>
    <m/>
    <m/>
    <s v="Inpatient Geriatric Medicine Consult Service"/>
    <m/>
    <n v="512"/>
    <n v="1587"/>
    <m/>
    <m/>
    <n v="1587"/>
    <x v="0"/>
    <m/>
    <m/>
    <s v="Weekdays;"/>
    <m/>
    <m/>
    <s v="911 Queen's Blvd"/>
    <x v="25"/>
    <x v="0"/>
    <x v="39"/>
    <m/>
    <m/>
    <m/>
    <m/>
    <x v="3"/>
    <m/>
    <m/>
    <m/>
    <m/>
    <m/>
    <s v="Kitchener, Waterloo, Wellesley, Wilmot and Woolwich (KW4) OHT;"/>
    <s v="1950 hours per year (37.5 hours/week"/>
    <m/>
    <m/>
    <m/>
    <m/>
    <n v="1"/>
    <m/>
    <m/>
    <n v="1.8"/>
    <m/>
    <m/>
    <m/>
    <m/>
    <m/>
    <m/>
    <m/>
    <m/>
    <m/>
    <m/>
    <m/>
    <m/>
    <m/>
    <m/>
    <m/>
    <m/>
    <m/>
    <m/>
    <m/>
    <n v="2.8"/>
    <n v="1.8"/>
    <m/>
    <s v="75% to &lt;100%"/>
    <s v="inpatient MRP;"/>
    <x v="0"/>
    <m/>
    <x v="0"/>
    <m/>
    <m/>
    <x v="0"/>
    <s v="English;"/>
    <x v="2"/>
    <s v="No, we do not track frailty status;"/>
    <m/>
    <x v="1"/>
    <s v="No, we do not track dementia stage;"/>
    <m/>
    <x v="1"/>
    <s v="No, we do not track depression scores;"/>
    <m/>
    <x v="0"/>
    <s v="No, we do not track anxiety scores;"/>
    <m/>
    <x v="0"/>
    <s v="No"/>
    <m/>
    <m/>
    <m/>
    <s v="Yes"/>
    <s v="brianne.hill@wrhn.ca"/>
    <m/>
    <n v="0"/>
    <n v="1"/>
  </r>
  <r>
    <n v="510"/>
    <d v="2026-07-31T08:59:55"/>
    <d v="2026-07-31T09:04:45"/>
    <s v="anonymous"/>
    <m/>
    <m/>
    <x v="0"/>
    <x v="88"/>
    <s v="Unknown;"/>
    <x v="0"/>
    <m/>
    <s v="Exercise/Falls Prevention Clinic/Program"/>
    <s v="mcorbin@haltonhealthcare.com"/>
    <x v="0"/>
    <m/>
    <x v="38"/>
    <x v="3"/>
    <m/>
    <s v="Fall Prevention Clinics"/>
    <m/>
    <m/>
    <m/>
    <m/>
    <n v="119"/>
    <n v="503"/>
    <n v="0"/>
    <m/>
    <n v="503"/>
    <x v="0"/>
    <m/>
    <m/>
    <s v="Weekdays;"/>
    <m/>
    <m/>
    <s v="3001 Hospital Gate"/>
    <x v="49"/>
    <x v="0"/>
    <x v="97"/>
    <m/>
    <m/>
    <m/>
    <m/>
    <x v="2"/>
    <s v="Connected Care Halton OHT;"/>
    <m/>
    <m/>
    <m/>
    <m/>
    <m/>
    <m/>
    <m/>
    <m/>
    <m/>
    <m/>
    <m/>
    <m/>
    <m/>
    <m/>
    <m/>
    <m/>
    <m/>
    <m/>
    <m/>
    <m/>
    <m/>
    <m/>
    <m/>
    <m/>
    <m/>
    <m/>
    <m/>
    <m/>
    <m/>
    <m/>
    <m/>
    <m/>
    <m/>
    <n v="0"/>
    <n v="0"/>
    <m/>
    <s v="100%"/>
    <m/>
    <x v="2"/>
    <m/>
    <x v="2"/>
    <m/>
    <m/>
    <x v="1"/>
    <s v="English"/>
    <x v="0"/>
    <m/>
    <m/>
    <x v="2"/>
    <m/>
    <m/>
    <x v="2"/>
    <m/>
    <m/>
    <x v="1"/>
    <m/>
    <m/>
    <x v="1"/>
    <m/>
    <m/>
    <m/>
    <m/>
    <s v="Yes"/>
    <s v="mcorbin@haltonhealthcare.com"/>
    <m/>
    <n v="0"/>
    <n v="1"/>
  </r>
  <r>
    <n v="511"/>
    <d v="2026-07-31T09:04:48"/>
    <d v="2026-07-31T09:06:31"/>
    <s v="anonymous"/>
    <m/>
    <m/>
    <x v="1"/>
    <x v="88"/>
    <s v="Unknown;"/>
    <x v="0"/>
    <m/>
    <s v="Exercise/Falls Prevention Clinic/Program"/>
    <s v="mcorbin@haltonhealthcare.com"/>
    <x v="0"/>
    <m/>
    <x v="38"/>
    <x v="7"/>
    <m/>
    <s v="Fall Prevention Clinics"/>
    <m/>
    <m/>
    <m/>
    <m/>
    <n v="185"/>
    <n v="667"/>
    <n v="0"/>
    <m/>
    <n v="667"/>
    <x v="0"/>
    <m/>
    <m/>
    <s v="Weekdays;"/>
    <m/>
    <m/>
    <s v="3001 Hospital Gate"/>
    <x v="49"/>
    <x v="0"/>
    <x v="97"/>
    <m/>
    <m/>
    <m/>
    <m/>
    <x v="2"/>
    <s v="Connected Care Halton OHT;"/>
    <m/>
    <m/>
    <m/>
    <m/>
    <m/>
    <m/>
    <m/>
    <m/>
    <m/>
    <m/>
    <m/>
    <m/>
    <m/>
    <m/>
    <m/>
    <m/>
    <m/>
    <m/>
    <m/>
    <m/>
    <m/>
    <m/>
    <m/>
    <m/>
    <m/>
    <m/>
    <m/>
    <m/>
    <m/>
    <m/>
    <m/>
    <m/>
    <m/>
    <n v="0"/>
    <n v="0"/>
    <m/>
    <s v="100%"/>
    <m/>
    <x v="2"/>
    <m/>
    <x v="2"/>
    <m/>
    <m/>
    <x v="1"/>
    <s v="English"/>
    <x v="0"/>
    <m/>
    <m/>
    <x v="2"/>
    <m/>
    <m/>
    <x v="2"/>
    <m/>
    <m/>
    <x v="1"/>
    <m/>
    <m/>
    <x v="1"/>
    <m/>
    <m/>
    <m/>
    <m/>
    <s v="Yes"/>
    <s v="mcorbin@haltonhealthcare.com"/>
    <m/>
    <n v="0"/>
    <n v="1"/>
  </r>
  <r>
    <n v="512"/>
    <d v="2026-07-31T09:06:35"/>
    <d v="2026-07-31T09:11:32"/>
    <s v="anonymous"/>
    <m/>
    <m/>
    <x v="0"/>
    <x v="88"/>
    <s v="Unknown;"/>
    <x v="0"/>
    <m/>
    <s v="Geriatric Medicine Rehab Units"/>
    <s v="mcorbin@haltonhealthcare.com"/>
    <x v="0"/>
    <m/>
    <x v="24"/>
    <x v="1"/>
    <m/>
    <m/>
    <m/>
    <m/>
    <m/>
    <s v="Geriatric Medicine Rehabilitation Units"/>
    <n v="156"/>
    <m/>
    <m/>
    <m/>
    <n v="0"/>
    <x v="1"/>
    <s v="10"/>
    <s v="100"/>
    <s v="All of the above (e.g. a service operating 24/7);"/>
    <m/>
    <m/>
    <s v="3001 Hospital Gate"/>
    <x v="49"/>
    <x v="0"/>
    <x v="97"/>
    <m/>
    <m/>
    <m/>
    <m/>
    <x v="2"/>
    <s v="Connected Care Halton OHT;"/>
    <m/>
    <m/>
    <m/>
    <m/>
    <m/>
    <m/>
    <m/>
    <m/>
    <m/>
    <m/>
    <m/>
    <m/>
    <m/>
    <m/>
    <m/>
    <m/>
    <m/>
    <m/>
    <m/>
    <m/>
    <m/>
    <m/>
    <m/>
    <m/>
    <m/>
    <m/>
    <m/>
    <m/>
    <m/>
    <m/>
    <m/>
    <m/>
    <m/>
    <n v="0"/>
    <n v="0"/>
    <m/>
    <s v="100%"/>
    <s v="Acute care providers;"/>
    <x v="2"/>
    <m/>
    <x v="2"/>
    <m/>
    <m/>
    <x v="1"/>
    <s v="English"/>
    <x v="0"/>
    <m/>
    <m/>
    <x v="2"/>
    <m/>
    <m/>
    <x v="2"/>
    <m/>
    <m/>
    <x v="1"/>
    <m/>
    <m/>
    <x v="1"/>
    <m/>
    <m/>
    <m/>
    <m/>
    <s v="Yes"/>
    <s v="mcorbin@haltonhealthcare.com"/>
    <m/>
    <n v="0"/>
    <n v="1"/>
  </r>
  <r>
    <n v="513"/>
    <d v="2026-07-31T09:11:33"/>
    <d v="2026-07-31T09:13:33"/>
    <s v="anonymous"/>
    <m/>
    <m/>
    <x v="1"/>
    <x v="88"/>
    <s v="7* 2 81 10 96 (IP Rehabilitation - Geriatric);"/>
    <x v="0"/>
    <m/>
    <s v="Geriatric Medicine Rehab Units"/>
    <s v="mcorbin@haltonhealthcare.com"/>
    <x v="0"/>
    <m/>
    <x v="24"/>
    <x v="1"/>
    <m/>
    <m/>
    <m/>
    <m/>
    <m/>
    <s v="Geriatric Medicine Rehabilitation Units"/>
    <n v="162"/>
    <m/>
    <m/>
    <m/>
    <n v="0"/>
    <x v="1"/>
    <s v="10"/>
    <s v="100"/>
    <s v="All of the above (e.g. a service operating 24/7);"/>
    <m/>
    <m/>
    <s v="3001 Hospital Gate"/>
    <x v="49"/>
    <x v="0"/>
    <x v="97"/>
    <m/>
    <m/>
    <m/>
    <m/>
    <x v="2"/>
    <s v="Connected Care Halton OHT;"/>
    <m/>
    <m/>
    <m/>
    <m/>
    <m/>
    <m/>
    <m/>
    <m/>
    <m/>
    <m/>
    <m/>
    <m/>
    <m/>
    <m/>
    <m/>
    <m/>
    <m/>
    <m/>
    <m/>
    <m/>
    <m/>
    <m/>
    <m/>
    <m/>
    <m/>
    <m/>
    <m/>
    <m/>
    <m/>
    <m/>
    <m/>
    <m/>
    <m/>
    <n v="0"/>
    <n v="0"/>
    <m/>
    <s v="100%"/>
    <s v="Acute care providers;"/>
    <x v="2"/>
    <m/>
    <x v="2"/>
    <m/>
    <m/>
    <x v="1"/>
    <s v="English"/>
    <x v="0"/>
    <m/>
    <m/>
    <x v="2"/>
    <m/>
    <m/>
    <x v="2"/>
    <m/>
    <m/>
    <x v="1"/>
    <m/>
    <m/>
    <x v="1"/>
    <m/>
    <m/>
    <m/>
    <m/>
    <s v="Yes"/>
    <s v="mcorbin@haltonhealthcare.com"/>
    <m/>
    <n v="0"/>
    <n v="1"/>
  </r>
  <r>
    <n v="514"/>
    <d v="2026-07-31T09:13:46"/>
    <d v="2026-07-31T09:16:52"/>
    <s v="anonymous"/>
    <m/>
    <m/>
    <x v="0"/>
    <x v="88"/>
    <s v="Unknown;"/>
    <x v="0"/>
    <m/>
    <s v="Geriatric Outpatient Clinics - OTMH"/>
    <s v="mcorbin@haltonhealthcare.com"/>
    <x v="0"/>
    <m/>
    <x v="3"/>
    <x v="3"/>
    <m/>
    <s v="Geriatric Outpatient Clinic"/>
    <m/>
    <m/>
    <m/>
    <m/>
    <n v="1129"/>
    <n v="1238"/>
    <n v="27"/>
    <m/>
    <n v="1265"/>
    <x v="0"/>
    <m/>
    <m/>
    <s v="Weekdays;"/>
    <m/>
    <m/>
    <s v="3001 Hospital Gate"/>
    <x v="49"/>
    <x v="0"/>
    <x v="97"/>
    <m/>
    <m/>
    <m/>
    <m/>
    <x v="2"/>
    <s v="Connected Care Halton OHT;"/>
    <m/>
    <m/>
    <m/>
    <m/>
    <m/>
    <m/>
    <m/>
    <m/>
    <m/>
    <m/>
    <m/>
    <m/>
    <m/>
    <m/>
    <m/>
    <m/>
    <m/>
    <m/>
    <m/>
    <m/>
    <m/>
    <m/>
    <m/>
    <m/>
    <m/>
    <m/>
    <m/>
    <m/>
    <m/>
    <m/>
    <m/>
    <m/>
    <m/>
    <n v="0"/>
    <n v="0"/>
    <m/>
    <s v="100%"/>
    <s v="Primary Care Practitioner;Emergency department;Ontario Health Team;Primary Care Network;"/>
    <x v="2"/>
    <m/>
    <x v="2"/>
    <m/>
    <m/>
    <x v="1"/>
    <s v="English"/>
    <x v="0"/>
    <m/>
    <m/>
    <x v="2"/>
    <m/>
    <m/>
    <x v="2"/>
    <m/>
    <m/>
    <x v="1"/>
    <m/>
    <m/>
    <x v="1"/>
    <m/>
    <m/>
    <m/>
    <m/>
    <s v="Yes"/>
    <s v="mcorbin@haltonhealthcare.com"/>
    <m/>
    <n v="0"/>
    <n v="1"/>
  </r>
  <r>
    <n v="515"/>
    <d v="2026-07-31T09:16:53"/>
    <d v="2026-07-31T09:20:28"/>
    <s v="anonymous"/>
    <m/>
    <m/>
    <x v="1"/>
    <x v="88"/>
    <s v="Unknown;"/>
    <x v="0"/>
    <m/>
    <s v="Geriatric Outpatient Clinics - OTMH"/>
    <s v="mcorbin@haltonhealthcare.com"/>
    <x v="0"/>
    <m/>
    <x v="3"/>
    <x v="3"/>
    <m/>
    <s v="Geriatric Outpatient Clinic"/>
    <m/>
    <m/>
    <m/>
    <m/>
    <n v="1167"/>
    <n v="1305"/>
    <n v="30"/>
    <m/>
    <n v="1335"/>
    <x v="0"/>
    <m/>
    <m/>
    <s v="Weekdays;"/>
    <m/>
    <m/>
    <s v="3001 Hospital Gate"/>
    <x v="49"/>
    <x v="0"/>
    <x v="97"/>
    <m/>
    <m/>
    <m/>
    <m/>
    <x v="2"/>
    <s v="Connected Care Halton OHT;"/>
    <m/>
    <m/>
    <m/>
    <m/>
    <m/>
    <m/>
    <m/>
    <m/>
    <m/>
    <m/>
    <m/>
    <m/>
    <m/>
    <m/>
    <m/>
    <m/>
    <m/>
    <m/>
    <m/>
    <m/>
    <m/>
    <m/>
    <m/>
    <m/>
    <m/>
    <m/>
    <m/>
    <m/>
    <m/>
    <m/>
    <m/>
    <m/>
    <m/>
    <n v="0"/>
    <n v="0"/>
    <m/>
    <s v=""/>
    <s v="Emergency department;Ontario Health Team;Primary Care Network;Primary Care Practitioner;"/>
    <x v="2"/>
    <m/>
    <x v="2"/>
    <m/>
    <m/>
    <x v="1"/>
    <s v="English"/>
    <x v="0"/>
    <m/>
    <m/>
    <x v="2"/>
    <m/>
    <m/>
    <x v="2"/>
    <m/>
    <m/>
    <x v="1"/>
    <m/>
    <m/>
    <x v="1"/>
    <m/>
    <m/>
    <m/>
    <m/>
    <s v="Yes"/>
    <s v="mcorbin@haltonhealthcare.com"/>
    <m/>
    <n v="0"/>
    <n v="1"/>
  </r>
  <r>
    <n v="516"/>
    <d v="2026-07-31T09:21:02"/>
    <d v="2026-07-31T09:24:16"/>
    <s v="anonymous"/>
    <m/>
    <m/>
    <x v="0"/>
    <x v="88"/>
    <s v="Unknown;"/>
    <x v="0"/>
    <m/>
    <s v="Hospital Elder Life Program"/>
    <s v="mcorbin@haltonhealthcare.com"/>
    <x v="0"/>
    <m/>
    <x v="4"/>
    <x v="4"/>
    <m/>
    <m/>
    <m/>
    <m/>
    <s v="Hospital Elder Life Program"/>
    <m/>
    <m/>
    <n v="5889"/>
    <m/>
    <m/>
    <n v="5889"/>
    <x v="0"/>
    <m/>
    <m/>
    <s v="Weekdays;"/>
    <m/>
    <m/>
    <s v="3001 Hospital Gate"/>
    <x v="49"/>
    <x v="0"/>
    <x v="97"/>
    <m/>
    <m/>
    <m/>
    <m/>
    <x v="2"/>
    <s v="Connected Care Halton OHT;"/>
    <m/>
    <m/>
    <m/>
    <m/>
    <m/>
    <s v="1950 hours per year (37.5 hours/week"/>
    <m/>
    <m/>
    <m/>
    <m/>
    <m/>
    <m/>
    <m/>
    <m/>
    <m/>
    <m/>
    <m/>
    <m/>
    <m/>
    <n v="1"/>
    <m/>
    <m/>
    <m/>
    <m/>
    <m/>
    <m/>
    <m/>
    <m/>
    <m/>
    <m/>
    <m/>
    <m/>
    <m/>
    <n v="1"/>
    <n v="1"/>
    <m/>
    <s v="100%"/>
    <s v="Emergency department;Self-referral;Acute care clinicians;"/>
    <x v="2"/>
    <m/>
    <x v="2"/>
    <m/>
    <m/>
    <x v="1"/>
    <s v="English"/>
    <x v="0"/>
    <m/>
    <m/>
    <x v="2"/>
    <m/>
    <m/>
    <x v="2"/>
    <m/>
    <m/>
    <x v="1"/>
    <m/>
    <m/>
    <x v="1"/>
    <m/>
    <m/>
    <m/>
    <m/>
    <s v="Yes"/>
    <s v="mcorbin@haltonhealthcare.com"/>
    <m/>
    <n v="0"/>
    <n v="1"/>
  </r>
  <r>
    <n v="517"/>
    <d v="2026-07-31T09:24:19"/>
    <d v="2026-07-31T09:26:32"/>
    <s v="anonymous"/>
    <m/>
    <m/>
    <x v="1"/>
    <x v="88"/>
    <s v="Unknown;"/>
    <x v="0"/>
    <m/>
    <s v="Hospital Elder Life Program"/>
    <s v="mcorbin@haltonhealthcare.com"/>
    <x v="0"/>
    <m/>
    <x v="4"/>
    <x v="4"/>
    <m/>
    <m/>
    <m/>
    <m/>
    <s v="Hospital Elder Life Program"/>
    <m/>
    <m/>
    <n v="6554"/>
    <m/>
    <m/>
    <n v="6554"/>
    <x v="0"/>
    <m/>
    <m/>
    <s v="Weekdays;"/>
    <m/>
    <m/>
    <s v="3001 Hospital Gate"/>
    <x v="49"/>
    <x v="0"/>
    <x v="97"/>
    <m/>
    <m/>
    <m/>
    <m/>
    <x v="2"/>
    <s v="Connected Care Halton OHT;"/>
    <m/>
    <m/>
    <m/>
    <m/>
    <m/>
    <s v="1950 hours per year (37.5 hours/week"/>
    <m/>
    <m/>
    <m/>
    <m/>
    <m/>
    <m/>
    <m/>
    <m/>
    <m/>
    <m/>
    <m/>
    <m/>
    <m/>
    <n v="1"/>
    <m/>
    <m/>
    <m/>
    <m/>
    <m/>
    <m/>
    <m/>
    <m/>
    <m/>
    <m/>
    <m/>
    <m/>
    <m/>
    <n v="1"/>
    <n v="1"/>
    <m/>
    <s v="100%"/>
    <s v="Emergency department;Acute care clinicians;"/>
    <x v="2"/>
    <m/>
    <x v="2"/>
    <m/>
    <m/>
    <x v="1"/>
    <s v="English"/>
    <x v="0"/>
    <m/>
    <m/>
    <x v="2"/>
    <m/>
    <m/>
    <x v="2"/>
    <m/>
    <m/>
    <x v="1"/>
    <m/>
    <m/>
    <x v="1"/>
    <m/>
    <m/>
    <m/>
    <m/>
    <s v="Yes"/>
    <s v="mcorbin@haltonhealthcare.com"/>
    <m/>
    <n v="0"/>
    <n v="1"/>
  </r>
  <r>
    <n v="518"/>
    <d v="2026-07-31T08:25:03"/>
    <d v="2026-07-31T09:34:48"/>
    <s v="anonymous"/>
    <m/>
    <m/>
    <x v="1"/>
    <x v="15"/>
    <s v="7* 3 50 96 10 (AC Clinic Geriatric - General);"/>
    <x v="0"/>
    <m/>
    <s v="Seniors Wellness Clinic"/>
    <s v="teresa.sitlani@mackenziehealth.ca"/>
    <x v="0"/>
    <m/>
    <x v="3"/>
    <x v="3"/>
    <m/>
    <m/>
    <m/>
    <m/>
    <s v="Geriatric Outpatient Clinic"/>
    <m/>
    <n v="1427"/>
    <n v="2157"/>
    <n v="0"/>
    <n v="136"/>
    <n v="2293"/>
    <x v="0"/>
    <m/>
    <m/>
    <s v="Weekdays;"/>
    <n v="225"/>
    <s v="Monthly meetings to verify."/>
    <s v="10 Trench Street"/>
    <x v="13"/>
    <x v="0"/>
    <x v="15"/>
    <m/>
    <m/>
    <m/>
    <m/>
    <x v="2"/>
    <s v="Western York Region OHT;"/>
    <m/>
    <m/>
    <m/>
    <m/>
    <m/>
    <s v="1950 hours per year (37.5 hours/week"/>
    <n v="0.1"/>
    <n v="1"/>
    <n v="0"/>
    <n v="0"/>
    <n v="4"/>
    <n v="0"/>
    <n v="0"/>
    <n v="0"/>
    <n v="0"/>
    <n v="0"/>
    <n v="0"/>
    <n v="0"/>
    <n v="0"/>
    <n v="0"/>
    <n v="0"/>
    <n v="0"/>
    <n v="0"/>
    <n v="0"/>
    <n v="1"/>
    <n v="0"/>
    <n v="0"/>
    <n v="0"/>
    <n v="0"/>
    <m/>
    <m/>
    <m/>
    <m/>
    <n v="6.1"/>
    <n v="1"/>
    <n v="0"/>
    <s v="100%"/>
    <s v="Emergency department;Primary Care Practitioner;Inpatient discharges;"/>
    <x v="1"/>
    <s v="Qualtrics"/>
    <x v="0"/>
    <m/>
    <m/>
    <x v="1"/>
    <s v="English;"/>
    <x v="2"/>
    <s v="No, we do not track frailty status;"/>
    <m/>
    <x v="1"/>
    <s v="No, we do not track dementia stage;"/>
    <m/>
    <x v="1"/>
    <s v="Only in stroke;"/>
    <s v="PHQ"/>
    <x v="0"/>
    <s v="No, we do not track anxiety scores;"/>
    <m/>
    <x v="2"/>
    <s v="Yes"/>
    <s v="Metrics@Work"/>
    <m/>
    <m/>
    <s v="Yes"/>
    <s v="teresa.sitlani@mackenziehealth.ca"/>
    <m/>
    <n v="0"/>
    <n v="1"/>
  </r>
  <r>
    <n v="519"/>
    <d v="2026-07-31T09:26:47"/>
    <d v="2026-07-31T09:39:24"/>
    <s v="anonymous"/>
    <m/>
    <m/>
    <x v="0"/>
    <x v="111"/>
    <s v="Unknown;"/>
    <x v="0"/>
    <m/>
    <s v="Hospital Elder Life Program"/>
    <s v="mcorbin@haltonhealthcare.com"/>
    <x v="0"/>
    <m/>
    <x v="4"/>
    <x v="4"/>
    <m/>
    <m/>
    <m/>
    <m/>
    <s v="Hospital Elder Life Program"/>
    <m/>
    <m/>
    <n v="2061"/>
    <m/>
    <m/>
    <n v="2061"/>
    <x v="0"/>
    <m/>
    <m/>
    <s v="Weekdays;"/>
    <m/>
    <m/>
    <s v="725 Bronte St. S"/>
    <x v="57"/>
    <x v="0"/>
    <x v="121"/>
    <m/>
    <m/>
    <m/>
    <m/>
    <x v="2"/>
    <s v="Connected Care Halton OHT;"/>
    <m/>
    <m/>
    <m/>
    <m/>
    <m/>
    <s v="1950 hours per year (37.5 hours/week"/>
    <m/>
    <m/>
    <m/>
    <m/>
    <m/>
    <m/>
    <m/>
    <m/>
    <n v="0.5"/>
    <m/>
    <m/>
    <m/>
    <m/>
    <m/>
    <m/>
    <m/>
    <m/>
    <m/>
    <m/>
    <m/>
    <m/>
    <m/>
    <m/>
    <m/>
    <m/>
    <m/>
    <m/>
    <n v="0.5"/>
    <n v="0.5"/>
    <m/>
    <s v="100%"/>
    <s v="Acute care clinicians;"/>
    <x v="2"/>
    <m/>
    <x v="2"/>
    <m/>
    <m/>
    <x v="1"/>
    <s v="English"/>
    <x v="0"/>
    <m/>
    <m/>
    <x v="2"/>
    <m/>
    <m/>
    <x v="2"/>
    <m/>
    <m/>
    <x v="1"/>
    <m/>
    <m/>
    <x v="1"/>
    <m/>
    <m/>
    <m/>
    <m/>
    <s v="Yes"/>
    <s v="mcorbin@haltonhealthcare.com"/>
    <m/>
    <n v="0"/>
    <n v="1"/>
  </r>
  <r>
    <n v="520"/>
    <d v="2026-07-31T09:39:29"/>
    <d v="2026-07-31T09:41:08"/>
    <s v="anonymous"/>
    <m/>
    <m/>
    <x v="1"/>
    <x v="111"/>
    <s v="Unknown;"/>
    <x v="0"/>
    <m/>
    <s v="Hospital Elder Life Program"/>
    <s v="mcorbin@haltonhealthcare.com"/>
    <x v="0"/>
    <m/>
    <x v="4"/>
    <x v="4"/>
    <m/>
    <m/>
    <m/>
    <m/>
    <s v="Hospital Elder Life Program"/>
    <m/>
    <m/>
    <n v="2091"/>
    <m/>
    <m/>
    <n v="2091"/>
    <x v="0"/>
    <m/>
    <m/>
    <s v="Weekdays;"/>
    <m/>
    <m/>
    <s v="725 Bronte St. S"/>
    <x v="57"/>
    <x v="0"/>
    <x v="121"/>
    <m/>
    <m/>
    <m/>
    <m/>
    <x v="2"/>
    <s v="Connected Care Halton OHT;"/>
    <m/>
    <m/>
    <m/>
    <m/>
    <m/>
    <s v="1950 hours per year (37.5 hours/week"/>
    <m/>
    <m/>
    <m/>
    <m/>
    <m/>
    <m/>
    <m/>
    <m/>
    <n v="0.5"/>
    <m/>
    <m/>
    <m/>
    <m/>
    <m/>
    <m/>
    <m/>
    <m/>
    <m/>
    <m/>
    <m/>
    <m/>
    <m/>
    <m/>
    <m/>
    <m/>
    <m/>
    <m/>
    <n v="0.5"/>
    <n v="0.5"/>
    <m/>
    <s v="100%"/>
    <s v="Acute care clinicians;"/>
    <x v="2"/>
    <m/>
    <x v="2"/>
    <m/>
    <m/>
    <x v="1"/>
    <s v="English"/>
    <x v="0"/>
    <m/>
    <m/>
    <x v="2"/>
    <m/>
    <m/>
    <x v="2"/>
    <m/>
    <m/>
    <x v="1"/>
    <m/>
    <m/>
    <x v="1"/>
    <m/>
    <m/>
    <m/>
    <m/>
    <s v="Yes"/>
    <s v="mcorbin@haltonhealthcare.com"/>
    <m/>
    <n v="0"/>
    <n v="1"/>
  </r>
  <r>
    <n v="521"/>
    <d v="2026-07-31T09:41:11"/>
    <d v="2026-07-31T09:43:20"/>
    <s v="anonymous"/>
    <m/>
    <m/>
    <x v="0"/>
    <x v="112"/>
    <s v="Unknown;"/>
    <x v="0"/>
    <m/>
    <s v="Hospital Elder Life Program"/>
    <s v="mcorbin@haltonhealthcare.com"/>
    <x v="0"/>
    <m/>
    <x v="4"/>
    <x v="4"/>
    <m/>
    <m/>
    <m/>
    <m/>
    <s v="Hospital Elder Life Program"/>
    <m/>
    <m/>
    <n v="1598"/>
    <m/>
    <m/>
    <n v="1598"/>
    <x v="0"/>
    <m/>
    <m/>
    <s v="Weekdays;"/>
    <m/>
    <m/>
    <s v="1 Princess Anne Dr."/>
    <x v="58"/>
    <x v="0"/>
    <x v="122"/>
    <m/>
    <m/>
    <m/>
    <m/>
    <x v="2"/>
    <s v="Connected Care Halton OHT;"/>
    <m/>
    <m/>
    <m/>
    <m/>
    <m/>
    <s v="1950 hours per year (37.5 hours/week"/>
    <m/>
    <m/>
    <m/>
    <m/>
    <m/>
    <m/>
    <m/>
    <m/>
    <n v="0.5"/>
    <m/>
    <m/>
    <m/>
    <m/>
    <m/>
    <m/>
    <m/>
    <m/>
    <m/>
    <m/>
    <m/>
    <m/>
    <m/>
    <m/>
    <m/>
    <m/>
    <m/>
    <m/>
    <n v="0.5"/>
    <n v="0.5"/>
    <m/>
    <s v="100%"/>
    <s v="Acute care clinicians;Emergency department;"/>
    <x v="2"/>
    <m/>
    <x v="2"/>
    <m/>
    <m/>
    <x v="1"/>
    <s v="English"/>
    <x v="0"/>
    <m/>
    <m/>
    <x v="2"/>
    <m/>
    <m/>
    <x v="2"/>
    <m/>
    <m/>
    <x v="1"/>
    <m/>
    <m/>
    <x v="1"/>
    <m/>
    <m/>
    <m/>
    <m/>
    <s v="Yes"/>
    <s v="mcorbin@haltonhealthcare.com"/>
    <m/>
    <n v="0"/>
    <n v="1"/>
  </r>
  <r>
    <n v="522"/>
    <d v="2026-07-31T09:43:23"/>
    <d v="2026-07-31T09:45:17"/>
    <s v="anonymous"/>
    <m/>
    <m/>
    <x v="1"/>
    <x v="112"/>
    <s v="Unknown;"/>
    <x v="0"/>
    <m/>
    <s v="Hospital Elder Life Progrma"/>
    <s v="mcorbin@haltonhealthcare.com"/>
    <x v="0"/>
    <m/>
    <x v="4"/>
    <x v="4"/>
    <m/>
    <m/>
    <m/>
    <m/>
    <s v="Hospital Elder Life Program"/>
    <m/>
    <m/>
    <n v="2740"/>
    <m/>
    <m/>
    <n v="2740"/>
    <x v="0"/>
    <m/>
    <m/>
    <s v="Weekdays;"/>
    <m/>
    <m/>
    <s v="1 Princess Anne Dr."/>
    <x v="58"/>
    <x v="0"/>
    <x v="122"/>
    <m/>
    <m/>
    <m/>
    <m/>
    <x v="2"/>
    <s v="Connected Care Halton OHT;"/>
    <m/>
    <m/>
    <m/>
    <m/>
    <m/>
    <s v="1950 hours per year (37.5 hours/week"/>
    <m/>
    <m/>
    <m/>
    <m/>
    <m/>
    <m/>
    <m/>
    <m/>
    <n v="0.5"/>
    <m/>
    <m/>
    <m/>
    <m/>
    <m/>
    <m/>
    <m/>
    <m/>
    <m/>
    <m/>
    <m/>
    <m/>
    <m/>
    <m/>
    <m/>
    <m/>
    <m/>
    <m/>
    <n v="0.5"/>
    <n v="0.5"/>
    <m/>
    <s v="100%"/>
    <s v="Emergency department;Acute care clinicians;"/>
    <x v="2"/>
    <m/>
    <x v="2"/>
    <m/>
    <m/>
    <x v="1"/>
    <s v="English"/>
    <x v="0"/>
    <m/>
    <m/>
    <x v="2"/>
    <m/>
    <m/>
    <x v="2"/>
    <m/>
    <m/>
    <x v="1"/>
    <m/>
    <m/>
    <x v="1"/>
    <m/>
    <m/>
    <m/>
    <m/>
    <s v="Yes"/>
    <s v="mcorbin@haltonhealthcare.com"/>
    <m/>
    <n v="0"/>
    <n v="1"/>
  </r>
  <r>
    <n v="523"/>
    <d v="2026-07-31T09:35:08"/>
    <d v="2026-07-31T10:08:39"/>
    <s v="anonymous"/>
    <m/>
    <m/>
    <x v="1"/>
    <x v="15"/>
    <s v="Geriatric Outreach;"/>
    <x v="0"/>
    <m/>
    <s v="Geriatric Outreach"/>
    <s v="teresa.sitlani@mackenziehealth.ca"/>
    <x v="0"/>
    <m/>
    <x v="9"/>
    <x v="3"/>
    <m/>
    <m/>
    <m/>
    <m/>
    <s v="Geriatric Outreach Team"/>
    <m/>
    <n v="599"/>
    <n v="553"/>
    <n v="388"/>
    <n v="0"/>
    <n v="941"/>
    <x v="0"/>
    <m/>
    <m/>
    <s v="Weekdays;"/>
    <n v="18"/>
    <s v="Monthly meeting."/>
    <s v="10 Trench Street"/>
    <x v="13"/>
    <x v="0"/>
    <x v="15"/>
    <m/>
    <m/>
    <m/>
    <m/>
    <x v="2"/>
    <s v="Western York Region OHT;"/>
    <m/>
    <m/>
    <m/>
    <m/>
    <m/>
    <s v="1950 hours per year (37.5 hours/week"/>
    <n v="0.1"/>
    <n v="0.6"/>
    <n v="0"/>
    <n v="0"/>
    <n v="0.2"/>
    <n v="0"/>
    <n v="0"/>
    <n v="0"/>
    <n v="1"/>
    <n v="0"/>
    <n v="0"/>
    <n v="0"/>
    <n v="0"/>
    <n v="0"/>
    <n v="0"/>
    <n v="0"/>
    <n v="0"/>
    <n v="0.6"/>
    <n v="1"/>
    <n v="0.6"/>
    <n v="0"/>
    <n v="0"/>
    <n v="0"/>
    <m/>
    <m/>
    <m/>
    <m/>
    <n v="4.0999999999999996"/>
    <n v="3.2"/>
    <n v="0"/>
    <s v="100%"/>
    <s v="Emergency department;Primary Care Practitioner;Inpatient discharges;"/>
    <x v="1"/>
    <s v="Qualtrics"/>
    <x v="0"/>
    <m/>
    <m/>
    <x v="1"/>
    <s v="English;Translation tool available;"/>
    <x v="2"/>
    <s v="No, we do not track frailty status;"/>
    <m/>
    <x v="1"/>
    <s v="No, we do not track dementia stage;"/>
    <m/>
    <x v="1"/>
    <s v="Just in stroke;"/>
    <s v="PHQ"/>
    <x v="0"/>
    <s v="No, we do not track anxiety scores;"/>
    <m/>
    <x v="2"/>
    <s v="Yes"/>
    <s v="Metrics@Work"/>
    <m/>
    <m/>
    <s v="Yes"/>
    <s v="teresa.sitlani@mackenziehealth.ca"/>
    <m/>
    <n v="0"/>
    <n v="1"/>
  </r>
  <r>
    <n v="524"/>
    <d v="2026-07-31T10:24:10"/>
    <d v="2026-07-31T10:45:37"/>
    <s v="anonymous"/>
    <m/>
    <d v="2026-08-13T00:00:00"/>
    <x v="1"/>
    <x v="109"/>
    <s v="7* 2 81 10 96 (IP Rehabilitation - Geriatric);"/>
    <x v="0"/>
    <m/>
    <s v="Geriatric Medicine Internal Consult Team"/>
    <s v="shawna.funston@unityhealth.to"/>
    <x v="0"/>
    <m/>
    <x v="24"/>
    <x v="1"/>
    <m/>
    <m/>
    <m/>
    <m/>
    <m/>
    <s v="Geriatric Medicine Rehabilitation Units"/>
    <n v="233"/>
    <n v="240"/>
    <n v="0"/>
    <n v="0"/>
    <n v="240"/>
    <x v="1"/>
    <s v="70"/>
    <s v="98"/>
    <s v="All of the above (e.g. a service operating 24/7);"/>
    <n v="4"/>
    <s v="Same"/>
    <s v="3276 St. Claire Ave East"/>
    <x v="7"/>
    <x v="0"/>
    <x v="118"/>
    <m/>
    <m/>
    <m/>
    <m/>
    <x v="1"/>
    <m/>
    <m/>
    <m/>
    <m/>
    <s v="All Toronto Region OHTs;"/>
    <m/>
    <s v="1820 hours per year (35 hours/week)"/>
    <n v="0.1"/>
    <n v="0.1"/>
    <n v="0"/>
    <n v="0"/>
    <n v="0.6"/>
    <n v="0"/>
    <n v="0"/>
    <n v="0"/>
    <n v="0"/>
    <n v="0"/>
    <n v="0"/>
    <n v="0"/>
    <n v="0"/>
    <n v="0"/>
    <n v="0"/>
    <n v="0"/>
    <n v="0"/>
    <n v="0"/>
    <n v="0"/>
    <n v="0"/>
    <n v="0"/>
    <n v="0"/>
    <n v="0"/>
    <m/>
    <m/>
    <n v="1"/>
    <s v="CNS for Geriatrics 1.0"/>
    <n v="0.8"/>
    <n v="1"/>
    <n v="0"/>
    <s v="100%"/>
    <s v="Acute Care, Community and Emerg ;"/>
    <x v="1"/>
    <s v="Patient experience team surveys done on floors and post discharge"/>
    <x v="1"/>
    <s v="Patient experience team surveys"/>
    <s v="Rec therapy team offers monthly programming covering various cultures and observances"/>
    <x v="1"/>
    <s v="English;Language services for interpreters;"/>
    <x v="1"/>
    <s v="Yes, at all visits;"/>
    <m/>
    <x v="0"/>
    <s v="Yes, at all visits;"/>
    <m/>
    <x v="0"/>
    <s v="Yes, at initial visit;As required;"/>
    <m/>
    <x v="2"/>
    <s v="Yes, at initial visit;As required;"/>
    <m/>
    <x v="2"/>
    <s v="Yes"/>
    <s v="Staff engagement surveys"/>
    <m/>
    <m/>
    <s v="Yes"/>
    <s v="Magda.Doran@unityhealth.to"/>
    <m/>
    <n v="0"/>
    <n v="1"/>
  </r>
  <r>
    <n v="525"/>
    <d v="2026-07-31T10:08:13"/>
    <d v="2026-07-31T10:47:08"/>
    <s v="anonymous"/>
    <m/>
    <m/>
    <x v="1"/>
    <x v="19"/>
    <s v="Dr Soicher  - independent clinician working in geriatric clinic with Dr Noor. ;7* 3 50 96 10 (AC Clinic Geriatric - General);"/>
    <x v="1"/>
    <s v="Waterloo Wellington Specialized Geriatrics-Clinical Intake"/>
    <s v="St. Joseph's Geriatric Medicine clinic"/>
    <s v="diane.hagarty@sjhcg.ca"/>
    <x v="1"/>
    <m/>
    <x v="3"/>
    <x v="3"/>
    <m/>
    <m/>
    <m/>
    <m/>
    <m/>
    <s v="Geriatric Outreach Clinic"/>
    <n v="245"/>
    <n v="217"/>
    <n v="21"/>
    <n v="7"/>
    <n v="245"/>
    <x v="0"/>
    <m/>
    <m/>
    <s v="Weekdays;"/>
    <n v="155"/>
    <s v="Not different from above"/>
    <s v="100 Westmount Road"/>
    <x v="12"/>
    <x v="0"/>
    <x v="19"/>
    <m/>
    <m/>
    <m/>
    <m/>
    <x v="3"/>
    <s v="Central West OHT;"/>
    <m/>
    <m/>
    <m/>
    <m/>
    <s v="Guelph Wellington OHT;Huron Perth and Area OHT;"/>
    <s v="5 days/wk split between 2 Specialists - Dr Soicher 22.5 hr/wk"/>
    <n v="0.2"/>
    <n v="0.4"/>
    <n v="0"/>
    <n v="0"/>
    <n v="0.5"/>
    <n v="0"/>
    <n v="0"/>
    <n v="0.2"/>
    <n v="0"/>
    <n v="0"/>
    <n v="0"/>
    <n v="0"/>
    <n v="0"/>
    <n v="0"/>
    <n v="0"/>
    <n v="0"/>
    <n v="0"/>
    <n v="1"/>
    <n v="0"/>
    <n v="0"/>
    <n v="0"/>
    <n v="0"/>
    <n v="0"/>
    <m/>
    <m/>
    <m/>
    <s v="0"/>
    <n v="2.2999999999999998"/>
    <n v="1.2"/>
    <n v="0"/>
    <s v="75% to &lt;100%"/>
    <s v="Primary Care Practitioner;"/>
    <x v="0"/>
    <m/>
    <x v="0"/>
    <m/>
    <s v="Translation services"/>
    <x v="2"/>
    <s v="English;translation available;"/>
    <x v="1"/>
    <s v="Yes, at all visits;"/>
    <s v="Rockwood Global Deterioration Tool"/>
    <x v="0"/>
    <s v="Yes, at initial visit;"/>
    <m/>
    <x v="0"/>
    <s v="Yes, at initial visit;"/>
    <m/>
    <x v="2"/>
    <s v="Yes, at initial visit;"/>
    <s v="GAD-7 and RAID"/>
    <x v="0"/>
    <s v="No"/>
    <m/>
    <s v="Geriatric clinic is not a Ministry funded program and all services are provided in kind. On average, approximately 1600 referrals as received per year. St. Joseph's hosts Dr Amra Noor and Dr Gabriel Soicher, as two part-time Specialists. This data reflects Dr. Soicher's role in the clinic and Dr Noor's data was reported through CMHA as she is part of the CaseWorks system."/>
    <m/>
    <s v="Yes"/>
    <s v="diane.hagarty@sjhcg.ca"/>
    <m/>
    <n v="0"/>
    <n v="1"/>
  </r>
  <r>
    <n v="526"/>
    <d v="2026-07-31T10:46:24"/>
    <d v="2026-07-31T10:55:17"/>
    <s v="anonymous"/>
    <m/>
    <d v="2026-08-13T00:00:00"/>
    <x v="1"/>
    <x v="109"/>
    <s v="7* 2 81 10 96 (IP Rehabilitation - Geriatric);"/>
    <x v="0"/>
    <m/>
    <s v="Geriatric Psychiatry Internal Consult Team"/>
    <s v="shawna.funston@unityhealth.to"/>
    <x v="0"/>
    <m/>
    <x v="24"/>
    <x v="1"/>
    <m/>
    <m/>
    <m/>
    <m/>
    <m/>
    <s v="Geriatric Medicine Rehabilitation Units"/>
    <n v="333"/>
    <n v="383"/>
    <n v="0"/>
    <n v="0"/>
    <n v="383"/>
    <x v="1"/>
    <s v="70"/>
    <s v="98"/>
    <s v="All of the above (e.g. a service operating 24/7);"/>
    <n v="2"/>
    <s v="Same"/>
    <s v="3276 St. Claire Ave East"/>
    <x v="7"/>
    <x v="0"/>
    <x v="118"/>
    <m/>
    <m/>
    <m/>
    <m/>
    <x v="1"/>
    <m/>
    <m/>
    <m/>
    <m/>
    <s v="All Toronto Region OHTs;"/>
    <m/>
    <s v="1820 hours per year (35 hours/week)"/>
    <n v="0.1"/>
    <n v="0.1"/>
    <n v="0"/>
    <n v="0"/>
    <n v="0"/>
    <n v="0.6"/>
    <n v="0"/>
    <n v="0"/>
    <n v="0"/>
    <n v="0"/>
    <n v="0"/>
    <n v="0"/>
    <n v="0"/>
    <n v="0"/>
    <n v="0"/>
    <n v="0"/>
    <n v="0"/>
    <n v="0"/>
    <n v="0"/>
    <n v="0"/>
    <n v="0"/>
    <n v="0"/>
    <n v="0"/>
    <m/>
    <m/>
    <m/>
    <m/>
    <n v="0.8"/>
    <n v="0"/>
    <n v="0"/>
    <s v="75% to &lt;100%"/>
    <s v="Acute care, community and Emerg;"/>
    <x v="1"/>
    <s v="Patient experience team surveys done on floors and post discharge"/>
    <x v="1"/>
    <s v="Patient experience team surveys done on floors and post discharge"/>
    <s v="Rec therapy team offers monthly programming covering various cultures and observances"/>
    <x v="1"/>
    <s v="English;Language services for interpreters;"/>
    <x v="1"/>
    <s v="Yes, at all visits;"/>
    <m/>
    <x v="0"/>
    <s v="Yes, at all visits;"/>
    <m/>
    <x v="0"/>
    <s v="Yes, at all visits;as required;"/>
    <m/>
    <x v="2"/>
    <s v="Yes, at all visits;As required;"/>
    <m/>
    <x v="2"/>
    <s v="Yes"/>
    <s v="Staff engagement surveys"/>
    <m/>
    <m/>
    <s v="Yes"/>
    <s v="Magda.Doran@unityhealth.to"/>
    <m/>
    <n v="0"/>
    <n v="1"/>
  </r>
  <r>
    <n v="527"/>
    <d v="2026-07-31T12:41:01"/>
    <d v="2026-07-31T12:58:51"/>
    <s v="anonymous"/>
    <m/>
    <m/>
    <x v="0"/>
    <x v="92"/>
    <s v="unknown;"/>
    <x v="0"/>
    <m/>
    <s v="Nurse Let Outreach Team (NLOT)"/>
    <s v="jprieur@ckha.on.ca"/>
    <x v="0"/>
    <m/>
    <x v="2"/>
    <x v="2"/>
    <m/>
    <m/>
    <s v="Nurse-Led Outreach Teams (NLOTs)"/>
    <m/>
    <m/>
    <m/>
    <n v="1109"/>
    <m/>
    <m/>
    <m/>
    <n v="0"/>
    <x v="0"/>
    <m/>
    <m/>
    <s v="Monday-Friday 8:00-4:00;"/>
    <m/>
    <m/>
    <s v="80 Grand Ave. W."/>
    <x v="50"/>
    <x v="0"/>
    <x v="101"/>
    <m/>
    <m/>
    <m/>
    <m/>
    <x v="3"/>
    <m/>
    <m/>
    <m/>
    <m/>
    <m/>
    <s v="Chatham-Kent OHT;"/>
    <m/>
    <m/>
    <m/>
    <m/>
    <m/>
    <m/>
    <m/>
    <m/>
    <n v="2"/>
    <m/>
    <m/>
    <m/>
    <m/>
    <m/>
    <m/>
    <m/>
    <m/>
    <m/>
    <m/>
    <m/>
    <m/>
    <m/>
    <m/>
    <m/>
    <m/>
    <m/>
    <m/>
    <m/>
    <n v="2"/>
    <n v="2"/>
    <m/>
    <s v="75% to &lt;100%"/>
    <m/>
    <x v="2"/>
    <m/>
    <x v="2"/>
    <m/>
    <m/>
    <x v="1"/>
    <s v="English"/>
    <x v="0"/>
    <m/>
    <m/>
    <x v="2"/>
    <m/>
    <m/>
    <x v="2"/>
    <m/>
    <m/>
    <x v="1"/>
    <m/>
    <m/>
    <x v="1"/>
    <m/>
    <m/>
    <s v="Signed agreements with 7 LTC homes, totalling close to 500 beds. Note: retirement and recruitment challenges impacted volumes late in 2024-25 and early 2025-26."/>
    <m/>
    <s v="Yes"/>
    <s v="jody.glover@sjhc.london.on.ca"/>
    <m/>
    <n v="0"/>
    <n v="1"/>
  </r>
  <r>
    <n v="528"/>
    <d v="2026-07-31T10:59:48"/>
    <d v="2026-07-31T13:13:15"/>
    <s v="anonymous"/>
    <m/>
    <m/>
    <x v="1"/>
    <x v="113"/>
    <s v="Self funded program (organization has opted to allocate general resources to seniors' programming);"/>
    <x v="0"/>
    <m/>
    <s v="Geriatric Outreach Program"/>
    <s v="t.twiss@cfht.ca"/>
    <x v="1"/>
    <m/>
    <x v="9"/>
    <x v="3"/>
    <m/>
    <s v="Geriatric Outreach Team"/>
    <m/>
    <m/>
    <m/>
    <m/>
    <n v="1199"/>
    <n v="7565"/>
    <n v="1499"/>
    <n v="0"/>
    <n v="9064"/>
    <x v="0"/>
    <m/>
    <m/>
    <s v="Weekdays;"/>
    <m/>
    <s v="Referrals are managed through central intake then sent to our program-our wait times are measured from time of referral received to first appointment. For Urgent 2-4 weeks for Regular stream average 2-3 months "/>
    <s v="119 Memorial Avenue"/>
    <x v="8"/>
    <x v="0"/>
    <x v="123"/>
    <m/>
    <m/>
    <m/>
    <m/>
    <x v="2"/>
    <s v="Couchiching OHT;Eastern York Region and North Durham OHT;"/>
    <m/>
    <m/>
    <m/>
    <m/>
    <m/>
    <s v="1950 hours per year (37.5 hours/week"/>
    <n v="0.5"/>
    <n v="1"/>
    <m/>
    <m/>
    <n v="0.6"/>
    <m/>
    <m/>
    <n v="0.8"/>
    <n v="1.5"/>
    <m/>
    <m/>
    <m/>
    <n v="0"/>
    <m/>
    <m/>
    <m/>
    <m/>
    <n v="2"/>
    <n v="1"/>
    <m/>
    <m/>
    <m/>
    <m/>
    <m/>
    <m/>
    <n v="1"/>
    <s v="Kinesiologist 1.0"/>
    <n v="7.4"/>
    <n v="6.3"/>
    <n v="0"/>
    <s v="75% to &lt;100%"/>
    <s v="Emergency department;Primary Care Practitioner;Community organization;Ontario Health atHome;"/>
    <x v="1"/>
    <s v="PGLO Caregiver Experience Survey"/>
    <x v="1"/>
    <s v="PGLO Caregiver Experience Survey"/>
    <s v="we offer Cultural identification at intake and link to any resources once identified or shared"/>
    <x v="0"/>
    <s v="English;"/>
    <x v="1"/>
    <s v="Yes, at initial visit;Yes, at triage;"/>
    <s v="Clinical Frailty Scale Rockwood 9 point"/>
    <x v="1"/>
    <s v="No, we do not track dementia stage;"/>
    <m/>
    <x v="0"/>
    <s v="Yes, at initial visit;Yes, at follow-up;"/>
    <s v="PHQ9 and GAD"/>
    <x v="2"/>
    <s v="Yes, at initial visit;Yes, at follow-up;"/>
    <s v="PHQ9 and GAD"/>
    <x v="0"/>
    <s v="No"/>
    <m/>
    <m/>
    <s v="Story uploaded July 31, 2026"/>
    <s v="Yes"/>
    <s v="t.twiss@cfht.ca"/>
    <m/>
    <n v="0"/>
    <n v="1"/>
  </r>
  <r>
    <n v="529"/>
    <d v="2026-07-31T12:58:53"/>
    <d v="2026-07-31T13:24:05"/>
    <s v="anonymous"/>
    <m/>
    <m/>
    <x v="1"/>
    <x v="92"/>
    <s v="unknown;"/>
    <x v="0"/>
    <m/>
    <s v="Nurse Let Outreach Team (NLOT)"/>
    <s v="jprieur@ckha.on.ca"/>
    <x v="0"/>
    <m/>
    <x v="2"/>
    <x v="2"/>
    <m/>
    <m/>
    <s v="Nurse-Led Outreach Teams (NLOTs)"/>
    <m/>
    <m/>
    <m/>
    <n v="959"/>
    <m/>
    <m/>
    <m/>
    <n v="0"/>
    <x v="0"/>
    <m/>
    <m/>
    <s v="Monday-Friday 8:00-4:00;"/>
    <m/>
    <m/>
    <s v="80 Grand Ave. W."/>
    <x v="50"/>
    <x v="0"/>
    <x v="101"/>
    <m/>
    <m/>
    <m/>
    <m/>
    <x v="3"/>
    <m/>
    <m/>
    <m/>
    <m/>
    <m/>
    <s v="Chatham-Kent OHT;"/>
    <m/>
    <m/>
    <m/>
    <m/>
    <m/>
    <m/>
    <m/>
    <m/>
    <n v="2"/>
    <m/>
    <m/>
    <m/>
    <m/>
    <m/>
    <m/>
    <m/>
    <m/>
    <m/>
    <m/>
    <m/>
    <m/>
    <m/>
    <m/>
    <m/>
    <m/>
    <m/>
    <m/>
    <m/>
    <n v="2"/>
    <n v="2"/>
    <m/>
    <s v="75% to &lt;100%"/>
    <m/>
    <x v="2"/>
    <m/>
    <x v="2"/>
    <m/>
    <m/>
    <x v="1"/>
    <s v="English"/>
    <x v="0"/>
    <m/>
    <m/>
    <x v="2"/>
    <m/>
    <m/>
    <x v="2"/>
    <m/>
    <m/>
    <x v="1"/>
    <m/>
    <m/>
    <x v="1"/>
    <m/>
    <m/>
    <s v="Signed agreements with 7 LTC homes, totalling close to 500 beds.  Note: retirement and recruitment challenges impacted volumes in late 2024-25 and early 2025-26."/>
    <m/>
    <s v="Yes"/>
    <s v="jody.glover@sjhc.london.on.ca"/>
    <m/>
    <n v="0"/>
    <n v="1"/>
  </r>
  <r>
    <n v="530"/>
    <d v="2026-07-31T13:24:10"/>
    <d v="2026-07-31T13:30:17"/>
    <s v="anonymous"/>
    <m/>
    <m/>
    <x v="0"/>
    <x v="92"/>
    <s v="unknown;"/>
    <x v="0"/>
    <m/>
    <s v="CKHA Hospital Elder Life Program"/>
    <s v="jprieur@ckha.on.ca"/>
    <x v="0"/>
    <m/>
    <x v="4"/>
    <x v="4"/>
    <m/>
    <m/>
    <m/>
    <m/>
    <s v="Hospital Elder Life Program"/>
    <m/>
    <n v="179"/>
    <n v="740"/>
    <m/>
    <m/>
    <n v="740"/>
    <x v="0"/>
    <m/>
    <m/>
    <m/>
    <m/>
    <m/>
    <s v="80 Grand Ave. W."/>
    <x v="50"/>
    <x v="0"/>
    <x v="101"/>
    <m/>
    <m/>
    <m/>
    <m/>
    <x v="3"/>
    <m/>
    <m/>
    <m/>
    <m/>
    <m/>
    <s v="Chatham-Kent OHT;"/>
    <m/>
    <m/>
    <m/>
    <m/>
    <m/>
    <m/>
    <m/>
    <m/>
    <m/>
    <m/>
    <m/>
    <m/>
    <m/>
    <m/>
    <m/>
    <m/>
    <m/>
    <m/>
    <m/>
    <m/>
    <m/>
    <m/>
    <m/>
    <m/>
    <m/>
    <m/>
    <n v="1"/>
    <s v="1 Elder Life Specialist"/>
    <n v="0"/>
    <n v="1"/>
    <m/>
    <s v=""/>
    <s v="internal order for admitted CKHA patients;"/>
    <x v="2"/>
    <m/>
    <x v="2"/>
    <m/>
    <m/>
    <x v="1"/>
    <s v="English"/>
    <x v="0"/>
    <m/>
    <m/>
    <x v="2"/>
    <m/>
    <m/>
    <x v="2"/>
    <m/>
    <m/>
    <x v="1"/>
    <m/>
    <m/>
    <x v="1"/>
    <m/>
    <m/>
    <m/>
    <m/>
    <s v="Yes"/>
    <s v="jody.glover@sjhc.london.on.ca"/>
    <m/>
    <n v="0"/>
    <n v="1"/>
  </r>
  <r>
    <n v="531"/>
    <d v="2026-07-31T13:30:19"/>
    <d v="2026-07-31T13:36:23"/>
    <s v="anonymous"/>
    <m/>
    <m/>
    <x v="1"/>
    <x v="92"/>
    <s v="unknown;"/>
    <x v="0"/>
    <m/>
    <s v="CKHA Hospital Elder Life Program"/>
    <s v="jprieur@ckha.on.ca"/>
    <x v="0"/>
    <m/>
    <x v="4"/>
    <x v="4"/>
    <m/>
    <m/>
    <m/>
    <m/>
    <s v="Hospital Elder Life Program"/>
    <m/>
    <n v="183"/>
    <n v="920"/>
    <m/>
    <m/>
    <n v="920"/>
    <x v="0"/>
    <m/>
    <m/>
    <m/>
    <m/>
    <m/>
    <s v="80 Grand Ave. W."/>
    <x v="50"/>
    <x v="0"/>
    <x v="101"/>
    <m/>
    <m/>
    <m/>
    <m/>
    <x v="3"/>
    <m/>
    <m/>
    <m/>
    <m/>
    <m/>
    <s v="Chatham-Kent OHT;"/>
    <m/>
    <m/>
    <m/>
    <m/>
    <m/>
    <m/>
    <m/>
    <m/>
    <m/>
    <m/>
    <m/>
    <m/>
    <m/>
    <m/>
    <m/>
    <m/>
    <m/>
    <m/>
    <m/>
    <m/>
    <m/>
    <m/>
    <m/>
    <m/>
    <m/>
    <m/>
    <n v="1"/>
    <s v="1.0 Elder Life Specialist"/>
    <n v="0"/>
    <n v="1"/>
    <m/>
    <s v=""/>
    <m/>
    <x v="2"/>
    <m/>
    <x v="2"/>
    <m/>
    <m/>
    <x v="1"/>
    <s v="English"/>
    <x v="0"/>
    <m/>
    <m/>
    <x v="2"/>
    <m/>
    <m/>
    <x v="2"/>
    <m/>
    <m/>
    <x v="1"/>
    <m/>
    <m/>
    <x v="1"/>
    <m/>
    <m/>
    <s v="14 current volunteers (689 hours logged in 2025-2026).  _x000a_Elder Life Specialist trained 130 CKHA staff on SfCare related education (GPA, Delirium, MOVE, etc.) in 2025-2026."/>
    <m/>
    <s v="Yes"/>
    <s v="jody.glover@sjhc.london.on.ca"/>
    <m/>
    <n v="0"/>
    <n v="1"/>
  </r>
  <r>
    <n v="532"/>
    <d v="2026-07-31T13:08:12"/>
    <d v="2026-07-31T13:48:11"/>
    <s v="anonymous"/>
    <m/>
    <m/>
    <x v="1"/>
    <x v="54"/>
    <s v="Outpatient Geriatric Day Treatment Centre;"/>
    <x v="1"/>
    <s v="Baycrest Ambulatory Services - Day Treatment Centre"/>
    <s v="Day Treatment Centre"/>
    <s v="edanieli@baycrest.org"/>
    <x v="1"/>
    <s v="The program is connected to Baycrest Hospital Ambulatory Services Central Navigation program"/>
    <x v="14"/>
    <x v="7"/>
    <m/>
    <s v="Geriatric Day Hospital"/>
    <m/>
    <m/>
    <m/>
    <m/>
    <n v="245"/>
    <n v="3343"/>
    <n v="0"/>
    <n v="0"/>
    <n v="3343"/>
    <x v="0"/>
    <m/>
    <m/>
    <s v="Weekdays;"/>
    <n v="63"/>
    <s v="We measure wait time from the time initial referral received to first visit at the program. We also measure time from date initial referral received to time of initial assessment."/>
    <s v="3560 Bathurst St"/>
    <x v="7"/>
    <x v="0"/>
    <x v="58"/>
    <m/>
    <m/>
    <m/>
    <m/>
    <x v="1"/>
    <m/>
    <m/>
    <m/>
    <m/>
    <s v="All Toronto Region OHTs;"/>
    <m/>
    <s v="1950 hours per year (37.5 hours/week"/>
    <n v="0.15"/>
    <n v="0.8"/>
    <n v="0"/>
    <n v="0"/>
    <n v="1.06"/>
    <n v="0"/>
    <n v="0"/>
    <n v="0"/>
    <n v="0.8"/>
    <n v="0"/>
    <n v="0"/>
    <n v="0"/>
    <n v="0"/>
    <n v="0.6"/>
    <n v="1"/>
    <n v="0"/>
    <n v="0"/>
    <n v="1.4"/>
    <n v="0"/>
    <n v="0.8"/>
    <n v="0"/>
    <n v="0.5"/>
    <n v="0"/>
    <m/>
    <m/>
    <m/>
    <s v="0"/>
    <n v="7.11"/>
    <n v="5.0999999999999996"/>
    <n v="0"/>
    <s v="100%"/>
    <s v="Primary Care Practitioner;Walk-in clinic;Other specialists and Post Acute Care;"/>
    <x v="0"/>
    <s v="We collect feedback informally "/>
    <x v="0"/>
    <s v="We collect feedback informally"/>
    <s v="We provide translation support, we tailor care plans and interventions based on client preferences including cultural preferences and background. We incorporate holiday celebrations in our program. We also apply an Equity Survey which allows us to be more informed about individual background and needs to ensure equitable participation in our program."/>
    <x v="1"/>
    <s v="English;Translation supports available as needed;"/>
    <x v="1"/>
    <s v="Yes, at initial visit;"/>
    <s v="Clinical Frailty Scale"/>
    <x v="0"/>
    <s v="Yes, at all visits;"/>
    <s v="Clinical assessment no one specific tool - note any changes in clinical and progress notes"/>
    <x v="0"/>
    <s v="Yes, at initial visit;As needed ;"/>
    <s v="PHQ9"/>
    <x v="2"/>
    <s v="Yes, at initial visit;As needed;"/>
    <s v="GAD-7"/>
    <x v="2"/>
    <s v="Yes"/>
    <s v="We have an organizational staff engagement Survey that we apply on a yearly basis"/>
    <m/>
    <s v="https://www.baycrest.org/all-clinics-services/day-treatment-centre/"/>
    <s v="Yes"/>
    <s v="edanieli@baycrest.org"/>
    <m/>
    <n v="1"/>
    <n v="1"/>
  </r>
  <r>
    <n v="533"/>
    <d v="2026-07-31T13:54:52"/>
    <d v="2026-07-31T14:04:16"/>
    <s v="anonymous"/>
    <m/>
    <m/>
    <x v="0"/>
    <x v="92"/>
    <s v="unknown;"/>
    <x v="1"/>
    <s v="e-referral is only available through the joint CMHA CKHA Central Intake"/>
    <s v="Geriatric Mental Health Outreach Team"/>
    <s v="dsaunders@ckha.on.ca"/>
    <x v="1"/>
    <s v="CMHA CKHA Central Intake"/>
    <x v="7"/>
    <x v="8"/>
    <m/>
    <s v="Geriatric Outreach Team"/>
    <m/>
    <m/>
    <m/>
    <m/>
    <n v="143"/>
    <m/>
    <m/>
    <m/>
    <n v="0"/>
    <x v="0"/>
    <m/>
    <m/>
    <s v="Monday-Friday 8:30-4:30;"/>
    <m/>
    <m/>
    <s v="80 Grand Ave. W."/>
    <x v="50"/>
    <x v="0"/>
    <x v="101"/>
    <m/>
    <m/>
    <m/>
    <m/>
    <x v="3"/>
    <m/>
    <m/>
    <m/>
    <m/>
    <m/>
    <s v="Chatham-Kent OHT;"/>
    <m/>
    <m/>
    <m/>
    <m/>
    <m/>
    <m/>
    <m/>
    <m/>
    <n v="1"/>
    <n v="1"/>
    <m/>
    <m/>
    <m/>
    <m/>
    <m/>
    <m/>
    <m/>
    <m/>
    <n v="2"/>
    <n v="1"/>
    <n v="1"/>
    <m/>
    <m/>
    <m/>
    <m/>
    <m/>
    <m/>
    <s v="weekly support from a pyschiatrist"/>
    <n v="6"/>
    <n v="6"/>
    <m/>
    <s v="75% to &lt;100%"/>
    <m/>
    <x v="2"/>
    <m/>
    <x v="2"/>
    <m/>
    <m/>
    <x v="1"/>
    <s v="English"/>
    <x v="0"/>
    <m/>
    <m/>
    <x v="2"/>
    <m/>
    <m/>
    <x v="2"/>
    <m/>
    <m/>
    <x v="1"/>
    <m/>
    <m/>
    <x v="1"/>
    <m/>
    <m/>
    <s v="Note: Stephanie DeVito will be on maternity leave until September 2027. sdevito@ckha.on.ca"/>
    <m/>
    <s v="Yes"/>
    <s v="jody.glover@sjhc.london.on.ca"/>
    <m/>
    <n v="0"/>
    <n v="1"/>
  </r>
  <r>
    <n v="534"/>
    <d v="2026-07-31T14:04:17"/>
    <d v="2026-07-31T14:09:57"/>
    <s v="anonymous"/>
    <m/>
    <m/>
    <x v="1"/>
    <x v="92"/>
    <s v="unknown;"/>
    <x v="1"/>
    <s v="e-referral is available through the CMHA CKHA Central Intake"/>
    <s v="Geriatric Mental Health Outreach Team"/>
    <s v="dsaunders@ckha.on.ca"/>
    <x v="1"/>
    <s v="CMHA CKHA Central Intake"/>
    <x v="7"/>
    <x v="8"/>
    <m/>
    <s v="Geriatric Outreach Team"/>
    <m/>
    <m/>
    <m/>
    <m/>
    <n v="152"/>
    <m/>
    <m/>
    <m/>
    <n v="0"/>
    <x v="0"/>
    <m/>
    <m/>
    <s v="Monday-Friday 8:30-4:30;"/>
    <m/>
    <m/>
    <s v="80 Grand Ave. W."/>
    <x v="50"/>
    <x v="0"/>
    <x v="101"/>
    <m/>
    <m/>
    <m/>
    <m/>
    <x v="3"/>
    <m/>
    <m/>
    <m/>
    <m/>
    <m/>
    <s v="Chatham-Kent OHT;"/>
    <m/>
    <m/>
    <m/>
    <m/>
    <m/>
    <m/>
    <m/>
    <m/>
    <n v="1"/>
    <n v="1"/>
    <m/>
    <m/>
    <m/>
    <m/>
    <m/>
    <m/>
    <m/>
    <m/>
    <n v="2"/>
    <n v="1"/>
    <n v="1"/>
    <m/>
    <m/>
    <m/>
    <m/>
    <m/>
    <m/>
    <s v="weekly support from a psychiatrist"/>
    <n v="6"/>
    <n v="6"/>
    <m/>
    <s v="75% to &lt;100%"/>
    <m/>
    <x v="2"/>
    <m/>
    <x v="2"/>
    <m/>
    <m/>
    <x v="1"/>
    <s v="English"/>
    <x v="0"/>
    <m/>
    <m/>
    <x v="2"/>
    <m/>
    <m/>
    <x v="2"/>
    <m/>
    <m/>
    <x v="1"/>
    <m/>
    <m/>
    <x v="1"/>
    <m/>
    <m/>
    <m/>
    <m/>
    <s v="Yes"/>
    <s v="jody.glover@sjhc.london.on.ca"/>
    <m/>
    <n v="0"/>
    <n v="1"/>
  </r>
  <r>
    <n v="535"/>
    <d v="2026-07-31T13:48:53"/>
    <d v="2026-07-31T14:42:20"/>
    <s v="anonymous"/>
    <m/>
    <m/>
    <x v="0"/>
    <x v="54"/>
    <s v="Community Outreach Geriatric and Primary Care;"/>
    <x v="1"/>
    <s v="Baycrest Ambulatory Services - Integrated Community Care Team"/>
    <s v="Integrated Community Care Team"/>
    <s v="icct@baycrest.org"/>
    <x v="1"/>
    <s v="Our program is connected to the Baycrest Ambulatory Central Navigation Service"/>
    <x v="10"/>
    <x v="5"/>
    <s v="Care of the Elderly Physician share care and Primary Care"/>
    <s v="Geriatric Outreach Team"/>
    <m/>
    <m/>
    <m/>
    <m/>
    <n v="225"/>
    <n v="1188"/>
    <n v="122"/>
    <n v="4"/>
    <n v="1314"/>
    <x v="0"/>
    <m/>
    <m/>
    <s v="Weekdays;"/>
    <n v="27"/>
    <s v="We measure wait time from time initial referral was received until first visit."/>
    <s v="3560 Bathurst St"/>
    <x v="7"/>
    <x v="0"/>
    <x v="58"/>
    <m/>
    <m/>
    <m/>
    <m/>
    <x v="1"/>
    <m/>
    <m/>
    <m/>
    <m/>
    <s v="North Toronto OHT;North York Toronto Health Partners OHT;"/>
    <m/>
    <s v="1950 hours per year (37.5 hours/week"/>
    <n v="0.15"/>
    <n v="0.8"/>
    <n v="0.9"/>
    <n v="0"/>
    <n v="0.61"/>
    <n v="0"/>
    <n v="0"/>
    <n v="1"/>
    <n v="0.5"/>
    <n v="0"/>
    <n v="0"/>
    <n v="0"/>
    <n v="0"/>
    <n v="0.4"/>
    <n v="0"/>
    <n v="0"/>
    <n v="0"/>
    <n v="0.8"/>
    <n v="0"/>
    <n v="0.2"/>
    <n v="0"/>
    <n v="0"/>
    <n v="0"/>
    <m/>
    <m/>
    <m/>
    <s v="0"/>
    <n v="5.36"/>
    <n v="2.9"/>
    <n v="0"/>
    <s v="100%"/>
    <s v="Ontario Health atHome;Emergency department;Primary Care Practitioner;Community organization;Ontario Health Team;Walk-in clinic;"/>
    <x v="0"/>
    <m/>
    <x v="0"/>
    <m/>
    <s v="We constantly co-design and adapt our service to met individual care and cultural needs and preferences. We also apply the We Ask Because We Care Equity survey to ensure equitable service delivery to our clients."/>
    <x v="1"/>
    <s v="English;Translation and interpretation supports available;"/>
    <x v="1"/>
    <s v="Yes, at initial visit;Yes, at all visits;"/>
    <s v="Clinical Frailty Scale "/>
    <x v="0"/>
    <s v="Yes, at initial visit;Yes, at follow-up;"/>
    <s v="RUDAS, MMSE, MOCA"/>
    <x v="0"/>
    <s v="Yes, at initial visit;As needed ;"/>
    <s v="PHQ9 and GDS"/>
    <x v="2"/>
    <s v="Yes, at initial visit;Yes, at follow-up;"/>
    <s v="GAD-7"/>
    <x v="2"/>
    <s v="Yes"/>
    <s v="We use the Baycrest Hospital Staff Engagement Survey and apply the survey on a yearly basis"/>
    <s v="Our program includes 3 streams:_x000a_1. Geriatric Outreach Assessment and consults for Home Bound older adults_x000a_2. Shared Care - primary care services for Home Bound Older Adults_x000a_3. Primary Care outreach services for Home Bound Older Adults"/>
    <s v="https://www.baycrest.org/all-clinics-services/integrated-community-care-team/"/>
    <s v="Yes"/>
    <s v="Edanieli@baycrest.org"/>
    <m/>
    <n v="1"/>
    <n v="1"/>
  </r>
  <r>
    <n v="536"/>
    <d v="2026-07-31T14:20:41"/>
    <d v="2026-07-31T15:00:27"/>
    <s v="anonymous"/>
    <m/>
    <m/>
    <x v="1"/>
    <x v="66"/>
    <s v="unknown;"/>
    <x v="0"/>
    <m/>
    <s v="Geriatric Emergency Management (GEM)"/>
    <s v="kristen.scott@wrh.on.ca"/>
    <x v="0"/>
    <m/>
    <x v="0"/>
    <x v="0"/>
    <m/>
    <m/>
    <m/>
    <s v="Geriatric Emergency Management Program"/>
    <m/>
    <m/>
    <m/>
    <m/>
    <m/>
    <m/>
    <n v="0"/>
    <x v="0"/>
    <m/>
    <m/>
    <s v="0700-1700 7 days per week;"/>
    <m/>
    <m/>
    <s v="1995 Lens Ave."/>
    <x v="26"/>
    <x v="0"/>
    <x v="72"/>
    <s v="1030 Ouellette Ave."/>
    <s v="Windsor"/>
    <s v="N9A 1E1"/>
    <m/>
    <x v="3"/>
    <m/>
    <m/>
    <m/>
    <m/>
    <m/>
    <s v="Windsor Essex OHT;"/>
    <m/>
    <m/>
    <m/>
    <m/>
    <m/>
    <m/>
    <m/>
    <m/>
    <m/>
    <m/>
    <m/>
    <m/>
    <m/>
    <m/>
    <m/>
    <m/>
    <m/>
    <m/>
    <n v="4"/>
    <m/>
    <m/>
    <m/>
    <m/>
    <m/>
    <m/>
    <m/>
    <m/>
    <m/>
    <n v="4"/>
    <n v="4"/>
    <m/>
    <s v=""/>
    <s v="internal referrals;"/>
    <x v="2"/>
    <m/>
    <x v="2"/>
    <m/>
    <m/>
    <x v="1"/>
    <s v="English"/>
    <x v="0"/>
    <m/>
    <m/>
    <x v="2"/>
    <m/>
    <m/>
    <x v="2"/>
    <m/>
    <m/>
    <x v="1"/>
    <m/>
    <m/>
    <x v="1"/>
    <m/>
    <m/>
    <m/>
    <m/>
    <s v="Yes"/>
    <s v="jody.glover@sjhc.london.on.ca"/>
    <m/>
    <n v="0"/>
    <n v="1"/>
  </r>
  <r>
    <n v="537"/>
    <d v="2026-07-31T14:55:21"/>
    <d v="2026-07-31T15:02:59"/>
    <s v="anonymous"/>
    <m/>
    <m/>
    <x v="0"/>
    <x v="72"/>
    <s v="7* 2 81 10 96 (IP Rehabilitation - Geriatric);"/>
    <x v="0"/>
    <m/>
    <s v="Geriatric Rehabilitation Unit "/>
    <s v="Erin.Watson@sjhc.london.on.ca"/>
    <x v="1"/>
    <s v="Parkwood Access"/>
    <x v="24"/>
    <x v="1"/>
    <m/>
    <m/>
    <m/>
    <m/>
    <m/>
    <s v="Geriatric Medicine Rehabilitation Units"/>
    <m/>
    <m/>
    <m/>
    <m/>
    <n v="0"/>
    <x v="1"/>
    <s v="30"/>
    <s v="101.4"/>
    <s v="All of the above (e.g. a service operating 24/7);"/>
    <m/>
    <m/>
    <s v="550 Wellington Road, South"/>
    <x v="23"/>
    <x v="0"/>
    <x v="78"/>
    <m/>
    <m/>
    <m/>
    <m/>
    <x v="3"/>
    <m/>
    <m/>
    <m/>
    <m/>
    <m/>
    <s v="Chatham-Kent OHT;Elgin OHT;Grey-Bruce OHT;Huron Perth and Area OHT;Middlesex London OHT;Oxford OHT;Sarnia Lambton OHT;Windsor Essex OHT;"/>
    <s v="1950 hours per year (37.5 hours/week"/>
    <n v="0.8"/>
    <n v="1"/>
    <m/>
    <n v="0.8"/>
    <m/>
    <n v="1"/>
    <m/>
    <m/>
    <n v="3"/>
    <n v="1"/>
    <m/>
    <n v="3"/>
    <n v="1"/>
    <n v="3"/>
    <n v="2"/>
    <m/>
    <m/>
    <n v="12"/>
    <n v="15"/>
    <n v="2"/>
    <m/>
    <n v="0.25"/>
    <m/>
    <m/>
    <m/>
    <n v="0.4"/>
    <s v="0.4 nurse educator"/>
    <n v="45.85"/>
    <n v="43.449999999999996"/>
    <n v="0"/>
    <s v="75% to &lt;100%"/>
    <s v="All of the above;"/>
    <x v="2"/>
    <m/>
    <x v="2"/>
    <m/>
    <m/>
    <x v="1"/>
    <s v="English"/>
    <x v="0"/>
    <m/>
    <m/>
    <x v="2"/>
    <m/>
    <m/>
    <x v="2"/>
    <m/>
    <m/>
    <x v="1"/>
    <m/>
    <m/>
    <x v="1"/>
    <m/>
    <m/>
    <m/>
    <m/>
    <s v="Yes"/>
    <s v="grace.almoro@sjhc.london.on.ca"/>
    <m/>
    <n v="0"/>
    <n v="1"/>
  </r>
  <r>
    <n v="538"/>
    <d v="2026-07-31T15:03:01"/>
    <d v="2026-07-31T15:07:38"/>
    <s v="anonymous"/>
    <m/>
    <m/>
    <x v="1"/>
    <x v="72"/>
    <s v="7* 2 81 10 96 (IP Rehabilitation - Geriatric);"/>
    <x v="0"/>
    <m/>
    <s v="Geriatric Rehabilitation Unit "/>
    <s v="Erin.Watson@sjhc.london.on.ca"/>
    <x v="1"/>
    <s v="Parkwood Access"/>
    <x v="24"/>
    <x v="1"/>
    <m/>
    <m/>
    <m/>
    <m/>
    <m/>
    <s v="Geriatric Medicine Rehabilitation Units"/>
    <m/>
    <m/>
    <m/>
    <m/>
    <n v="0"/>
    <x v="1"/>
    <s v="30"/>
    <s v="101.7"/>
    <s v="All of the above (e.g. a service operating 24/7);"/>
    <m/>
    <m/>
    <s v="550 Wellington Road, South"/>
    <x v="23"/>
    <x v="0"/>
    <x v="78"/>
    <m/>
    <m/>
    <m/>
    <m/>
    <x v="3"/>
    <m/>
    <m/>
    <m/>
    <m/>
    <m/>
    <s v="Chatham-Kent OHT;Elgin OHT;Grey-Bruce OHT;Huron Perth and Area OHT;Middlesex London OHT;Oxford OHT;Sarnia Lambton OHT;Windsor Essex OHT;"/>
    <s v="1950 hours per year (37.5 hours/week"/>
    <n v="0.8"/>
    <n v="1"/>
    <m/>
    <n v="0.8"/>
    <m/>
    <m/>
    <m/>
    <n v="1"/>
    <n v="3"/>
    <n v="1"/>
    <m/>
    <n v="3"/>
    <n v="1"/>
    <n v="3"/>
    <n v="2"/>
    <m/>
    <m/>
    <n v="12"/>
    <n v="15"/>
    <n v="2"/>
    <m/>
    <n v="0.25"/>
    <m/>
    <m/>
    <m/>
    <n v="0.4"/>
    <s v="0.4 nurse educator"/>
    <n v="45.85"/>
    <n v="44.449999999999996"/>
    <n v="0"/>
    <s v="75% to &lt;100%"/>
    <s v="All of the above;"/>
    <x v="2"/>
    <m/>
    <x v="2"/>
    <m/>
    <m/>
    <x v="1"/>
    <s v="English;"/>
    <x v="0"/>
    <m/>
    <m/>
    <x v="2"/>
    <m/>
    <m/>
    <x v="2"/>
    <m/>
    <m/>
    <x v="1"/>
    <m/>
    <m/>
    <x v="1"/>
    <m/>
    <m/>
    <m/>
    <m/>
    <s v="Yes"/>
    <s v="grace.almoro@sjhc.london.on.ca"/>
    <m/>
    <n v="0"/>
    <n v="1"/>
  </r>
  <r>
    <n v="539"/>
    <d v="2026-07-31T14:42:31"/>
    <d v="2026-07-31T15:32:12"/>
    <s v="anonymous"/>
    <m/>
    <m/>
    <x v="1"/>
    <x v="54"/>
    <s v="7* 5 30 76 96 (COM MH Home Care - Geriatric Psych. Assessment);"/>
    <x v="1"/>
    <s v="Baycrest Hospital Ambulatory Services - Integrated Community Care Team"/>
    <s v="Integrated Community Care Team"/>
    <s v="ICCT@baycrest.org"/>
    <x v="1"/>
    <s v="We are connected to Baycrest Hospital Ambulatory Central Intake and Navigation Program "/>
    <x v="10"/>
    <x v="5"/>
    <s v="Primary Care Geriatric Assessors"/>
    <s v="Geriatric Outreach Team"/>
    <m/>
    <m/>
    <m/>
    <s v="Geriatric Outreach Team"/>
    <n v="257"/>
    <n v="1201"/>
    <n v="186"/>
    <n v="2"/>
    <n v="1389"/>
    <x v="0"/>
    <m/>
    <m/>
    <s v="Weekdays;"/>
    <n v="42"/>
    <s v="We measure from time of  referral received until first visit."/>
    <s v="3560 Bathurst St"/>
    <x v="7"/>
    <x v="0"/>
    <x v="58"/>
    <m/>
    <m/>
    <m/>
    <m/>
    <x v="1"/>
    <m/>
    <m/>
    <m/>
    <m/>
    <s v="North Toronto OHT;North York Toronto Health Partners OHT;"/>
    <m/>
    <s v="1950 hours per year (37.5 hours/week"/>
    <n v="0.15"/>
    <n v="0.79"/>
    <n v="0.9"/>
    <n v="0"/>
    <n v="0.61"/>
    <n v="0"/>
    <n v="0"/>
    <n v="1"/>
    <n v="0.5"/>
    <n v="0"/>
    <n v="0"/>
    <n v="0"/>
    <n v="0"/>
    <n v="0.4"/>
    <n v="0"/>
    <n v="0"/>
    <n v="0"/>
    <n v="1.4"/>
    <n v="0"/>
    <n v="0.2"/>
    <n v="0"/>
    <n v="0"/>
    <n v="0"/>
    <m/>
    <m/>
    <m/>
    <m/>
    <n v="5.95"/>
    <n v="3.5"/>
    <n v="0"/>
    <s v="100%"/>
    <s v="Emergency department;Ontario Health atHome;Ontario Health Team;Primary Care Practitioner;Walk-in clinic;Other specialists and hospitals;"/>
    <x v="0"/>
    <m/>
    <x v="0"/>
    <m/>
    <s v="We offer an equity survey to all of our clients and proactively co-design services with them to meet individual and cultural needs and preferences. We also provide interpretation and translation supports as needed."/>
    <x v="1"/>
    <s v="English;Interpretation and translation supports available;"/>
    <x v="1"/>
    <s v="Yes, at initial visit;Yes, at follow-up;"/>
    <s v="Clinical Frailty Scale"/>
    <x v="0"/>
    <s v="Yes, at initial visit;Yes, at follow-up;"/>
    <s v="Cognitive scoring from RUDAS, MMSE, MOCA"/>
    <x v="0"/>
    <s v="Yes, at initial visit;As needed;"/>
    <s v="PHQ9 and GDS"/>
    <x v="2"/>
    <s v="Yes, at initial visit;As needed;"/>
    <s v="GAD-7"/>
    <x v="2"/>
    <s v="Yes"/>
    <s v="We apply a yearly Staff Engagement Survey"/>
    <s v="Our program includes 3 streams:_x000a_1. Geriatric Outreach Ax' and consult - for home-bound older adults_x000a_2. Share Care primary care in the home - for home-bound older adults _x000a_3. Primary care in the home - for home-bound older adults"/>
    <s v="https://www.baycrest.org/all-clinics-services/integrated-community-care-team/"/>
    <s v="Yes"/>
    <s v="edanieli@baycrest.org"/>
    <m/>
    <n v="1"/>
    <n v="1"/>
  </r>
  <r>
    <n v="540"/>
    <d v="2026-07-31T15:33:43"/>
    <d v="2026-07-31T15:47:17"/>
    <s v="anonymous"/>
    <m/>
    <m/>
    <x v="0"/>
    <x v="88"/>
    <s v="Unknown;"/>
    <x v="0"/>
    <m/>
    <s v="Geriatric Inpatient Services"/>
    <s v="mcorbin@haltonhealthcare.com"/>
    <x v="0"/>
    <m/>
    <x v="11"/>
    <x v="4"/>
    <m/>
    <m/>
    <m/>
    <m/>
    <s v="Inpatient Geriatric Medicine Consult Service"/>
    <m/>
    <n v="1137"/>
    <m/>
    <m/>
    <m/>
    <n v="0"/>
    <x v="0"/>
    <m/>
    <m/>
    <s v="Weekdays;"/>
    <m/>
    <m/>
    <s v="3001 Hospital Gate"/>
    <x v="49"/>
    <x v="0"/>
    <x v="97"/>
    <m/>
    <m/>
    <m/>
    <m/>
    <x v="2"/>
    <s v="Connected Care Halton OHT;"/>
    <m/>
    <m/>
    <m/>
    <m/>
    <m/>
    <m/>
    <m/>
    <m/>
    <m/>
    <m/>
    <m/>
    <m/>
    <m/>
    <m/>
    <m/>
    <m/>
    <m/>
    <m/>
    <m/>
    <m/>
    <m/>
    <m/>
    <m/>
    <m/>
    <m/>
    <m/>
    <m/>
    <m/>
    <m/>
    <m/>
    <m/>
    <m/>
    <m/>
    <n v="0"/>
    <n v="0"/>
    <m/>
    <s v="100%"/>
    <s v="Acute care physician;Emergency department;"/>
    <x v="2"/>
    <m/>
    <x v="2"/>
    <m/>
    <m/>
    <x v="1"/>
    <s v="English"/>
    <x v="0"/>
    <m/>
    <m/>
    <x v="2"/>
    <m/>
    <m/>
    <x v="2"/>
    <m/>
    <m/>
    <x v="1"/>
    <m/>
    <m/>
    <x v="1"/>
    <m/>
    <m/>
    <m/>
    <m/>
    <s v="Yes"/>
    <s v="mcorbin@haltonhealthcare.com"/>
    <m/>
    <n v="0"/>
    <n v="1"/>
  </r>
  <r>
    <n v="541"/>
    <d v="2026-07-31T15:47:18"/>
    <d v="2026-07-31T15:49:33"/>
    <s v="anonymous"/>
    <m/>
    <m/>
    <x v="1"/>
    <x v="88"/>
    <s v="Unknown;"/>
    <x v="0"/>
    <m/>
    <s v="Geriatric Consult Service - Inpatient"/>
    <s v="mcorbin@haltonhealthcare.com"/>
    <x v="0"/>
    <m/>
    <x v="11"/>
    <x v="4"/>
    <m/>
    <m/>
    <m/>
    <m/>
    <s v="Inpatient Geriatric Medicine Consult Service"/>
    <m/>
    <n v="1136"/>
    <m/>
    <m/>
    <m/>
    <n v="0"/>
    <x v="0"/>
    <m/>
    <m/>
    <s v="Weekdays;"/>
    <m/>
    <m/>
    <s v="3001 Hospital Gate"/>
    <x v="49"/>
    <x v="0"/>
    <x v="97"/>
    <m/>
    <m/>
    <m/>
    <m/>
    <x v="2"/>
    <s v="Connected Care Halton OHT;"/>
    <m/>
    <m/>
    <m/>
    <m/>
    <m/>
    <m/>
    <m/>
    <m/>
    <m/>
    <m/>
    <m/>
    <m/>
    <m/>
    <m/>
    <m/>
    <m/>
    <m/>
    <m/>
    <m/>
    <m/>
    <m/>
    <m/>
    <m/>
    <m/>
    <m/>
    <m/>
    <m/>
    <m/>
    <m/>
    <m/>
    <m/>
    <m/>
    <m/>
    <n v="0"/>
    <n v="0"/>
    <m/>
    <s v="100%"/>
    <s v="Emergency department;Inpatient physicians;"/>
    <x v="2"/>
    <m/>
    <x v="2"/>
    <m/>
    <m/>
    <x v="1"/>
    <s v="English"/>
    <x v="0"/>
    <m/>
    <m/>
    <x v="2"/>
    <m/>
    <m/>
    <x v="2"/>
    <m/>
    <m/>
    <x v="1"/>
    <m/>
    <m/>
    <x v="1"/>
    <m/>
    <m/>
    <m/>
    <m/>
    <s v="Yes"/>
    <s v="mcorbin@haltonhealthcare.com"/>
    <m/>
    <n v="0"/>
    <n v="1"/>
  </r>
  <r>
    <n v="542"/>
    <d v="2026-07-31T15:49:34"/>
    <d v="2026-07-31T15:51:46"/>
    <s v="anonymous"/>
    <m/>
    <m/>
    <x v="0"/>
    <x v="111"/>
    <s v="Unknown;"/>
    <x v="0"/>
    <m/>
    <s v="Inpatient Geriatric Consult Service"/>
    <s v="mcorbin@haltonhealthcare.com"/>
    <x v="0"/>
    <m/>
    <x v="11"/>
    <x v="4"/>
    <m/>
    <m/>
    <m/>
    <m/>
    <s v="Inpatient Geriatric Medicine Consult Service"/>
    <m/>
    <n v="257"/>
    <m/>
    <m/>
    <m/>
    <n v="0"/>
    <x v="0"/>
    <m/>
    <m/>
    <s v="Weekdays;"/>
    <m/>
    <m/>
    <s v="725 Bronte St. S"/>
    <x v="57"/>
    <x v="0"/>
    <x v="121"/>
    <m/>
    <m/>
    <m/>
    <m/>
    <x v="2"/>
    <s v="Connected Care Halton OHT;"/>
    <m/>
    <m/>
    <m/>
    <m/>
    <m/>
    <m/>
    <m/>
    <m/>
    <m/>
    <m/>
    <m/>
    <m/>
    <m/>
    <m/>
    <m/>
    <m/>
    <m/>
    <m/>
    <m/>
    <m/>
    <m/>
    <m/>
    <m/>
    <m/>
    <m/>
    <m/>
    <m/>
    <m/>
    <m/>
    <m/>
    <m/>
    <m/>
    <m/>
    <n v="0"/>
    <n v="0"/>
    <m/>
    <s v="100%"/>
    <s v="Emergency department;Inpatient physicians;"/>
    <x v="2"/>
    <m/>
    <x v="2"/>
    <m/>
    <m/>
    <x v="1"/>
    <s v="English"/>
    <x v="0"/>
    <m/>
    <m/>
    <x v="2"/>
    <m/>
    <m/>
    <x v="2"/>
    <m/>
    <m/>
    <x v="1"/>
    <m/>
    <m/>
    <x v="1"/>
    <m/>
    <m/>
    <m/>
    <m/>
    <s v="Yes"/>
    <s v="mcorbin@haltonhealthcare.com"/>
    <m/>
    <n v="0"/>
    <n v="1"/>
  </r>
  <r>
    <n v="543"/>
    <d v="2026-07-31T15:33:16"/>
    <d v="2026-07-31T15:52:39"/>
    <s v="anonymous"/>
    <m/>
    <m/>
    <x v="0"/>
    <x v="54"/>
    <s v="7* 5 10 20 (COM Clinics/Programs - General Clinic);Geriatric Assessment Clinic;"/>
    <x v="1"/>
    <s v="It is listed under: Baycrest Hospital Ambulatory Services - Geriatric Assessment Clinic"/>
    <s v="Geriatric Assessment Clinic"/>
    <s v="Edanieli@baycrest.org"/>
    <x v="1"/>
    <s v="We are connected to the Baycrest Hospital Ambulatory Central Navigation Services"/>
    <x v="3"/>
    <x v="3"/>
    <m/>
    <s v="Geriatric Outpatient Clinic"/>
    <m/>
    <m/>
    <m/>
    <m/>
    <n v="744"/>
    <n v="1623"/>
    <n v="231"/>
    <n v="164"/>
    <n v="2018"/>
    <x v="0"/>
    <m/>
    <m/>
    <s v="Weekdays;"/>
    <n v="175"/>
    <s v="We measure wait time form time referral was received until firs visit."/>
    <s v="3560 Bathurst St"/>
    <x v="7"/>
    <x v="0"/>
    <x v="58"/>
    <m/>
    <m/>
    <m/>
    <m/>
    <x v="1"/>
    <m/>
    <m/>
    <m/>
    <m/>
    <s v="All Toronto Region OHTs;"/>
    <m/>
    <s v="1950 hours per year (37.5 hours/week"/>
    <n v="0"/>
    <n v="0"/>
    <n v="0.15"/>
    <n v="0"/>
    <n v="2.41"/>
    <n v="0"/>
    <n v="0"/>
    <n v="0"/>
    <n v="0"/>
    <n v="0"/>
    <n v="0"/>
    <n v="0"/>
    <n v="0"/>
    <n v="0"/>
    <n v="0"/>
    <n v="0"/>
    <n v="0"/>
    <n v="0"/>
    <n v="0"/>
    <n v="0"/>
    <n v="0"/>
    <n v="0"/>
    <n v="0"/>
    <m/>
    <m/>
    <m/>
    <m/>
    <n v="2.56"/>
    <n v="0"/>
    <n v="0"/>
    <s v="100%"/>
    <s v="Primary Care Practitioner;Walk-in clinic;Other specialists and hospitals;"/>
    <x v="0"/>
    <m/>
    <x v="0"/>
    <m/>
    <s v="We offer an Equity survey to all of our clients and we proactively co-design care based on individual and cultural needs including language support."/>
    <x v="1"/>
    <s v="English;Italian, Tamil, Spanish, translation support available;"/>
    <x v="1"/>
    <s v="Yes, at initial visit;Yes, at follow-up;"/>
    <s v="Clinical Frailty Scale"/>
    <x v="0"/>
    <s v="Yes, at initial visit;Yes, at follow-up;"/>
    <s v="Based on clinical assessment "/>
    <x v="0"/>
    <s v="Yes, at initial visit;As needed at follow up ;"/>
    <s v="PHQ2, PHQ9"/>
    <x v="2"/>
    <s v="Yes, at initial visit;As needed in f/u;"/>
    <s v="GAD-7"/>
    <x v="2"/>
    <s v="Yes"/>
    <s v="We apply a staff Engagement Survey every year"/>
    <m/>
    <s v="https://www.baycrest.org/all-clinics-services/Geriatric%20assessment%20clinic/"/>
    <s v="Yes"/>
    <s v="Edanieli@baycrest.org"/>
    <m/>
    <n v="1"/>
    <n v="1"/>
  </r>
  <r>
    <n v="544"/>
    <d v="2026-07-31T15:52:47"/>
    <d v="2026-07-31T16:07:53"/>
    <s v="anonymous"/>
    <m/>
    <m/>
    <x v="1"/>
    <x v="54"/>
    <s v="7* 3 50 96 20 (AC Clinic Geriatric - Assessment);"/>
    <x v="1"/>
    <s v="We are listed under Baycrest Hospital Ambulatory Services - Geriatric Assessment Clinic"/>
    <s v="Geriatric Assessment Clinic"/>
    <s v="Edanieli@baycrest.org"/>
    <x v="1"/>
    <s v="We are connected to the Baycrest Ambulatory Central Navigation program"/>
    <x v="3"/>
    <x v="3"/>
    <m/>
    <s v="Geriatric Outpatient Clinic"/>
    <m/>
    <m/>
    <m/>
    <m/>
    <n v="884"/>
    <n v="1779"/>
    <n v="372"/>
    <n v="149"/>
    <n v="2300"/>
    <x v="0"/>
    <m/>
    <m/>
    <s v="Weekdays;"/>
    <n v="210"/>
    <s v="We measure wait time from time referral was received until first visit."/>
    <s v="3560 Bathurst St"/>
    <x v="7"/>
    <x v="0"/>
    <x v="58"/>
    <m/>
    <m/>
    <m/>
    <m/>
    <x v="1"/>
    <m/>
    <m/>
    <m/>
    <m/>
    <s v="All Toronto Region OHTs;"/>
    <m/>
    <s v="1950 hours per year (37.5 hours/week"/>
    <n v="0.15"/>
    <n v="3"/>
    <n v="0.15"/>
    <n v="0"/>
    <n v="2.41"/>
    <n v="0"/>
    <n v="0"/>
    <n v="0"/>
    <n v="0"/>
    <n v="0"/>
    <n v="0"/>
    <n v="0"/>
    <n v="0"/>
    <n v="0"/>
    <n v="0"/>
    <n v="0"/>
    <n v="0"/>
    <n v="0"/>
    <n v="0"/>
    <n v="0"/>
    <n v="0"/>
    <n v="0"/>
    <n v="0"/>
    <m/>
    <m/>
    <m/>
    <m/>
    <n v="5.71"/>
    <n v="0"/>
    <n v="0"/>
    <s v="100%"/>
    <s v="Emergency department;Primary Care Practitioner;Walk-in clinic;Other specialists;"/>
    <x v="0"/>
    <m/>
    <x v="0"/>
    <m/>
    <s v="We offer an equity survey to all of our clients, we provide service in several languages and translation support and we proactively co-design and adapt our services to meet individual and cultural needs and preferences. "/>
    <x v="1"/>
    <s v="English;Italian, Tamil, Spanish;"/>
    <x v="1"/>
    <s v="Yes, at initial visit;Yes, at follow-up;"/>
    <s v="Clinical Frailty Scale"/>
    <x v="0"/>
    <s v="Yes, at initial visit;Yes, at follow-up;"/>
    <s v="Based on clinical assessment "/>
    <x v="0"/>
    <s v="Yes, at initial visit;At F/U as needed;"/>
    <s v="PHQ2 and PHQ9"/>
    <x v="2"/>
    <s v="Yes, at initial visit;At f/u as needed;"/>
    <s v="GAD-7"/>
    <x v="2"/>
    <s v="Yes"/>
    <s v="We apply a yearly staff engagement survey"/>
    <m/>
    <s v="https://www.baycrest.org/all-clinics-services/Geriatric%20assessment%20clinic/"/>
    <s v="Yes"/>
    <s v="Edanieli@baycrest.org"/>
    <m/>
    <n v="1"/>
    <n v="1"/>
  </r>
  <r>
    <n v="545"/>
    <d v="2026-07-31T15:51:48"/>
    <d v="2026-07-31T16:27:25"/>
    <s v="anonymous"/>
    <m/>
    <m/>
    <x v="1"/>
    <x v="111"/>
    <s v="Unknown;"/>
    <x v="0"/>
    <m/>
    <s v="Inpatient Geriatric Consult Service"/>
    <s v="mcorbin@haltonhealthcare.com"/>
    <x v="0"/>
    <m/>
    <x v="11"/>
    <x v="4"/>
    <m/>
    <m/>
    <m/>
    <m/>
    <s v="Inpatient Geriatric Medicine Consult Service"/>
    <m/>
    <n v="253"/>
    <m/>
    <m/>
    <m/>
    <n v="0"/>
    <x v="0"/>
    <m/>
    <m/>
    <s v="Weekdays;"/>
    <m/>
    <m/>
    <s v="725 Bronte St. S"/>
    <x v="57"/>
    <x v="0"/>
    <x v="121"/>
    <m/>
    <m/>
    <m/>
    <m/>
    <x v="2"/>
    <s v="Connected Care Halton OHT;"/>
    <m/>
    <m/>
    <m/>
    <m/>
    <m/>
    <m/>
    <m/>
    <m/>
    <m/>
    <m/>
    <m/>
    <m/>
    <m/>
    <m/>
    <m/>
    <m/>
    <m/>
    <m/>
    <m/>
    <m/>
    <m/>
    <m/>
    <m/>
    <m/>
    <m/>
    <m/>
    <m/>
    <m/>
    <m/>
    <m/>
    <m/>
    <m/>
    <m/>
    <n v="0"/>
    <n v="0"/>
    <m/>
    <s v="100%"/>
    <s v="Emergency department;Inpatient providers;"/>
    <x v="2"/>
    <m/>
    <x v="2"/>
    <m/>
    <m/>
    <x v="1"/>
    <s v="English"/>
    <x v="0"/>
    <m/>
    <m/>
    <x v="2"/>
    <m/>
    <m/>
    <x v="2"/>
    <m/>
    <m/>
    <x v="1"/>
    <m/>
    <m/>
    <x v="1"/>
    <m/>
    <m/>
    <m/>
    <m/>
    <s v="Yes"/>
    <s v="mcorbin@haltonhealthcare.com"/>
    <m/>
    <n v="0"/>
    <n v="1"/>
  </r>
  <r>
    <n v="546"/>
    <d v="2026-07-31T16:27:27"/>
    <d v="2026-07-31T16:28:55"/>
    <s v="anonymous"/>
    <m/>
    <m/>
    <x v="0"/>
    <x v="112"/>
    <s v="Unknown;"/>
    <x v="0"/>
    <m/>
    <s v="Inpatient Geriatric Consult Service"/>
    <s v="mcorbin@haltonhealthcare.com"/>
    <x v="0"/>
    <m/>
    <x v="11"/>
    <x v="4"/>
    <m/>
    <m/>
    <m/>
    <m/>
    <s v="Inpatient Geriatric Medicine Consult Service"/>
    <m/>
    <n v="306"/>
    <m/>
    <m/>
    <m/>
    <n v="0"/>
    <x v="0"/>
    <m/>
    <m/>
    <s v="Weekdays;"/>
    <m/>
    <m/>
    <s v="1 Princess Anne Dr."/>
    <x v="58"/>
    <x v="0"/>
    <x v="122"/>
    <m/>
    <m/>
    <m/>
    <m/>
    <x v="2"/>
    <s v="Connected Care Halton OHT;"/>
    <m/>
    <m/>
    <m/>
    <m/>
    <m/>
    <m/>
    <m/>
    <m/>
    <m/>
    <m/>
    <m/>
    <m/>
    <m/>
    <m/>
    <m/>
    <m/>
    <m/>
    <m/>
    <m/>
    <m/>
    <m/>
    <m/>
    <m/>
    <m/>
    <m/>
    <m/>
    <m/>
    <m/>
    <m/>
    <m/>
    <m/>
    <m/>
    <m/>
    <n v="0"/>
    <n v="0"/>
    <m/>
    <s v="100%"/>
    <s v="Emergency department;Inpatient providers;"/>
    <x v="2"/>
    <m/>
    <x v="2"/>
    <m/>
    <m/>
    <x v="1"/>
    <s v="English"/>
    <x v="0"/>
    <m/>
    <m/>
    <x v="2"/>
    <m/>
    <m/>
    <x v="2"/>
    <m/>
    <m/>
    <x v="1"/>
    <m/>
    <m/>
    <x v="1"/>
    <m/>
    <m/>
    <m/>
    <m/>
    <s v="Yes"/>
    <s v="mcorbin@haltonhealthcare.com"/>
    <m/>
    <n v="0"/>
    <n v="1"/>
  </r>
  <r>
    <n v="547"/>
    <d v="2026-07-31T16:28:56"/>
    <d v="2026-07-31T16:30:20"/>
    <s v="anonymous"/>
    <m/>
    <m/>
    <x v="1"/>
    <x v="112"/>
    <s v="Unknwon;"/>
    <x v="0"/>
    <m/>
    <s v="Inpatient Geriatric Consult Service"/>
    <s v="mcorbin@haltonhealthcare.com"/>
    <x v="0"/>
    <m/>
    <x v="11"/>
    <x v="4"/>
    <m/>
    <m/>
    <m/>
    <m/>
    <s v="Inpatient Geriatric Medicine Consult Service"/>
    <m/>
    <n v="385"/>
    <m/>
    <m/>
    <m/>
    <n v="0"/>
    <x v="0"/>
    <m/>
    <m/>
    <s v="Weekdays;"/>
    <m/>
    <m/>
    <s v="1 Princess Anne Dr."/>
    <x v="58"/>
    <x v="0"/>
    <x v="122"/>
    <m/>
    <m/>
    <m/>
    <m/>
    <x v="2"/>
    <s v="Connected Care Halton OHT;"/>
    <m/>
    <m/>
    <m/>
    <m/>
    <m/>
    <m/>
    <m/>
    <m/>
    <m/>
    <m/>
    <m/>
    <m/>
    <m/>
    <m/>
    <m/>
    <m/>
    <m/>
    <m/>
    <m/>
    <m/>
    <m/>
    <m/>
    <m/>
    <m/>
    <m/>
    <m/>
    <m/>
    <m/>
    <m/>
    <m/>
    <m/>
    <m/>
    <m/>
    <n v="0"/>
    <n v="0"/>
    <m/>
    <s v="100%"/>
    <s v="Emergency department;inpatient providers;"/>
    <x v="2"/>
    <m/>
    <x v="2"/>
    <m/>
    <m/>
    <x v="1"/>
    <s v="English"/>
    <x v="0"/>
    <m/>
    <m/>
    <x v="2"/>
    <m/>
    <m/>
    <x v="2"/>
    <m/>
    <m/>
    <x v="1"/>
    <m/>
    <m/>
    <x v="1"/>
    <m/>
    <m/>
    <m/>
    <m/>
    <s v="Yes"/>
    <s v="mcorbin@haltonhealthcare.com"/>
    <m/>
    <n v="0"/>
    <n v="1"/>
  </r>
  <r>
    <n v="548"/>
    <d v="2026-07-31T18:59:20"/>
    <d v="2026-07-31T19:13:15"/>
    <s v="anonymous"/>
    <m/>
    <m/>
    <x v="0"/>
    <x v="114"/>
    <s v="71276596;"/>
    <x v="0"/>
    <m/>
    <s v="Horizon Program for Geriatric Psychiatry"/>
    <s v="seasson-bruno@nsmsgs.ca"/>
    <x v="1"/>
    <s v="Waypoint Centre for Mental Health Care - Central Intake"/>
    <x v="39"/>
    <x v="1"/>
    <m/>
    <m/>
    <m/>
    <m/>
    <m/>
    <s v="Tertiary Seniors Speciality Units"/>
    <n v="21"/>
    <m/>
    <m/>
    <m/>
    <n v="0"/>
    <x v="1"/>
    <s v="28"/>
    <s v="99.54"/>
    <s v="All of the above (e.g. a service operating 24/7);"/>
    <n v="51"/>
    <m/>
    <s v="500 Church Street"/>
    <x v="53"/>
    <x v="0"/>
    <x v="124"/>
    <m/>
    <m/>
    <m/>
    <m/>
    <x v="2"/>
    <s v="Barrie and Area OHT;Couchiching OHT;Muskoka Almaguin OHT;North Simcoe OHT;South Georgian Bay OHT;"/>
    <m/>
    <m/>
    <m/>
    <m/>
    <m/>
    <s v="1950 hours per year (37.5 hours/week"/>
    <n v="1.5"/>
    <n v="0.5"/>
    <m/>
    <m/>
    <m/>
    <n v="1"/>
    <m/>
    <m/>
    <n v="1"/>
    <n v="1"/>
    <m/>
    <m/>
    <n v="0.3"/>
    <n v="0.5"/>
    <n v="1"/>
    <m/>
    <m/>
    <m/>
    <m/>
    <n v="2"/>
    <m/>
    <m/>
    <n v="1"/>
    <m/>
    <m/>
    <m/>
    <m/>
    <n v="9.8000000000000007"/>
    <n v="6.8"/>
    <m/>
    <s v="75% to &lt;100%"/>
    <s v="Emergency department;Primary Care Practitioner;"/>
    <x v="1"/>
    <s v="Patient Experience Pulse survey "/>
    <x v="1"/>
    <s v="Patient Experience Pulse survey "/>
    <m/>
    <x v="4"/>
    <s v="English;French;"/>
    <x v="1"/>
    <s v="Yes, at follow-up;"/>
    <s v="Clinical Frailty Scale"/>
    <x v="1"/>
    <s v="No, we do not track dementia stage;"/>
    <m/>
    <x v="1"/>
    <s v="No, we do not track depression scores;"/>
    <m/>
    <x v="0"/>
    <s v="No, we do not track anxiety scores;"/>
    <m/>
    <x v="0"/>
    <s v="No"/>
    <m/>
    <s v="Total budgeted FTE count for 2024/25 = 52.47 (includes allied health staff). Couldn't get access to RN/RPN/PSW/RSS breakdown. "/>
    <m/>
    <s v="Yes"/>
    <s v="nhooper@nsmsgs.ca"/>
    <m/>
    <n v="0"/>
    <n v="1"/>
  </r>
  <r>
    <n v="549"/>
    <d v="2026-07-31T19:13:23"/>
    <d v="2026-07-31T19:19:00"/>
    <s v="anonymous"/>
    <m/>
    <m/>
    <x v="1"/>
    <x v="114"/>
    <s v="71276596;"/>
    <x v="0"/>
    <m/>
    <s v="Horizon Program for Geriatric Psychiatry"/>
    <s v="seasson-bruno@nsmsgs.ca"/>
    <x v="1"/>
    <s v="Waypoint Centre for Mental Health Care - Central Intake"/>
    <x v="39"/>
    <x v="1"/>
    <m/>
    <m/>
    <m/>
    <m/>
    <m/>
    <s v="Tertiary Seniors Speciality Units"/>
    <n v="8"/>
    <m/>
    <m/>
    <m/>
    <n v="0"/>
    <x v="1"/>
    <s v="28"/>
    <s v="85.6"/>
    <s v="All of the above (e.g. a service operating 24/7);"/>
    <n v="141"/>
    <m/>
    <s v="500 Church Street"/>
    <x v="53"/>
    <x v="0"/>
    <x v="124"/>
    <m/>
    <m/>
    <m/>
    <m/>
    <x v="2"/>
    <s v="Barrie and Area OHT;Couchiching OHT;Muskoka Almaguin OHT;North Simcoe OHT;South Georgian Bay OHT;"/>
    <m/>
    <m/>
    <m/>
    <m/>
    <m/>
    <s v="1950 hours per year (37.5 hours/week"/>
    <n v="1.5"/>
    <n v="0.5"/>
    <m/>
    <m/>
    <m/>
    <n v="1"/>
    <m/>
    <m/>
    <n v="1"/>
    <n v="1"/>
    <m/>
    <m/>
    <n v="0.3"/>
    <n v="0.5"/>
    <n v="1"/>
    <m/>
    <m/>
    <m/>
    <m/>
    <n v="2"/>
    <m/>
    <m/>
    <n v="1"/>
    <m/>
    <m/>
    <m/>
    <m/>
    <n v="9.8000000000000007"/>
    <n v="6.8"/>
    <m/>
    <s v="75% to &lt;100%"/>
    <s v="Emergency department;Primary Care Practitioner;"/>
    <x v="1"/>
    <s v="Patient Experience Pulse survey"/>
    <x v="1"/>
    <s v="Patient Experience Pulse survey"/>
    <m/>
    <x v="4"/>
    <s v="English;French;"/>
    <x v="1"/>
    <s v="Yes, at follow-up;"/>
    <s v="Clinical Frailty Scale"/>
    <x v="1"/>
    <s v="No, we do not track dementia stage;"/>
    <m/>
    <x v="1"/>
    <s v="No, we do not track depression scores;"/>
    <m/>
    <x v="0"/>
    <s v="No, we do not track anxiety scores;"/>
    <m/>
    <x v="0"/>
    <s v="No"/>
    <m/>
    <s v="Total budgeted FTE count for 2025/26 = 52.81 (includes allied health staff). Couldn't get access to RN/RPN/PSW/RSS breakdown. "/>
    <m/>
    <s v="Yes"/>
    <s v="nhooper@nsmsgs.ca"/>
    <m/>
    <n v="0"/>
    <n v="1"/>
  </r>
  <r>
    <n v="550"/>
    <d v="2026-07-31T20:15:05"/>
    <d v="2026-07-31T20:58:18"/>
    <s v="anonymous"/>
    <m/>
    <d v="2026-07-31T22:30:18"/>
    <x v="1"/>
    <x v="115"/>
    <s v="7* 5 10 76 96 (COM Clinics/Programs - MH Psycho-geriatric);"/>
    <x v="0"/>
    <m/>
    <s v="SJHH - West 5th- BRANT Seniors Mental health Outreach Program "/>
    <s v="jabaxter@stjoes.ca"/>
    <x v="1"/>
    <s v="Connected to two CC/CI programs: For community based referrals: 1. Regional Geriatric Program (RGP)  -Central, Centralized Clinical Intake (CCI); 2. SJHH MHA CONNECT ( CA/CCI for community based mental health/addictions referrals; 3. LTC referrals are sent to our office for registration, screening and scheduling etc. and not connected to the CA/CI. "/>
    <x v="7"/>
    <x v="8"/>
    <m/>
    <s v="Geriatric Psychiatry Outreach Team"/>
    <m/>
    <m/>
    <m/>
    <m/>
    <n v="194"/>
    <n v="396"/>
    <n v="471"/>
    <n v="51"/>
    <n v="918"/>
    <x v="0"/>
    <m/>
    <m/>
    <s v="Weekdays;"/>
    <n v="60"/>
    <s v="average number of days between referral date and date patient seen "/>
    <s v="100 West 5th Street"/>
    <x v="19"/>
    <x v="0"/>
    <x v="125"/>
    <s v="99 Wayne Gretzky Parkway C/O St Joseph's Lifecare LTCH "/>
    <s v="Brantford "/>
    <s v="N3S 6T6"/>
    <m/>
    <x v="3"/>
    <m/>
    <m/>
    <m/>
    <m/>
    <m/>
    <s v="Brantford Brant Norfolk OHT;"/>
    <s v="1950 hours per year (37.5 hours/week"/>
    <n v="0.25"/>
    <n v="0.2"/>
    <n v="0"/>
    <n v="0"/>
    <n v="0"/>
    <n v="0.3"/>
    <n v="0.8"/>
    <n v="0"/>
    <n v="0"/>
    <n v="0"/>
    <n v="0"/>
    <n v="0"/>
    <n v="0"/>
    <n v="0"/>
    <n v="0"/>
    <n v="0"/>
    <n v="0"/>
    <n v="0.9"/>
    <n v="0"/>
    <n v="0"/>
    <n v="0"/>
    <n v="0"/>
    <n v="0"/>
    <m/>
    <m/>
    <n v="0.8"/>
    <s v="Note: our mental health workers are regulated health staff who work in transdisciplinary roles; the 0.8 staff on this team is a SW"/>
    <n v="2.4500000000000002"/>
    <n v="2.5"/>
    <n v="0"/>
    <s v="75% to &lt;100%"/>
    <s v="Primary Care Practitioner;Ontario Health atHome;Emergency department;Community paramedicine;Community organization;"/>
    <x v="1"/>
    <s v="we have standard set of questions that are asked to patients/family members, twice per year (June and Nov) for those patients seen face to face in the month; we will attach the report that has survey etc.  "/>
    <x v="1"/>
    <s v="we have standard set of questions that are asked to patients/family members, twice per year (June and Nov) for those patients seen face to face in the month; we will attach the report that has survey etc.  "/>
    <m/>
    <x v="2"/>
    <s v="English;we use telephone based and in person translation services as well ;"/>
    <x v="2"/>
    <s v="No, we do not track frailty status;"/>
    <m/>
    <x v="1"/>
    <s v="Not consistently used within this team; physician specific ;"/>
    <s v="this is used inconsistently amongst physicians/staff in this program; FAST and GDRS; although not staging tools MoCA and MMSE used for cognitive screening; other tools also used in context of dementia e.g. Frontal Behavioural Inventory, Mild Behavioural Impairment (MBI) and the RUDAS (Rowland Universal Dementia Assessment Scale)  "/>
    <x v="0"/>
    <s v="Yes, at initial visit;Yes, at follow-up;Yes, at discharge;"/>
    <s v="track using GDS-15 or Cornell Depression Scale; not consistently at discharge though  "/>
    <x v="2"/>
    <s v="Yes, at initial visit;Yes, at follow-up;Yes, at discharge;"/>
    <s v="GAD - 7 but soon moving to Geriatric Anxiety Inventory Fall 2026; tools not tacked consistently at discharge "/>
    <x v="0"/>
    <s v="No"/>
    <s v="Have not sent out provider surveys in the last 5 years; used to send to PCPS who referred at least 2 or more referrals within the year; have periodically surveys LTC provider partners as well but not in last 5 years "/>
    <m/>
    <s v="I am unable to link the SJHH SMH Patient and Family Satisfaction Survey Report so will send to Kelly and Heather "/>
    <s v="Yes"/>
    <s v="jabaxter@stjoes.ca"/>
    <m/>
    <n v="0"/>
    <n v="1"/>
  </r>
  <r>
    <n v="551"/>
    <d v="2026-07-31T20:58:42"/>
    <d v="2026-07-31T21:15:36"/>
    <s v="anonymous"/>
    <m/>
    <d v="2026-07-31T22:31:14"/>
    <x v="1"/>
    <x v="116"/>
    <s v="7* 5 10 76 96 (COM Clinics/Programs - MH Psycho-geriatric);"/>
    <x v="0"/>
    <m/>
    <s v="St Joseph's Healthcare Hamilton - West 5th- Halton Seniors Mental Health Outreach "/>
    <s v="jabaxter@stjoes.ca"/>
    <x v="1"/>
    <s v="This team is connected to three CC/CI programs: For community based referrals: 1. Regional Geriatric Program (RGP)  -Central, Centralized Clinical Intake (CCI); 2. SJHH MHA CONNECT ( CA/CCI for community based mental health/addictions referrals; 3. ONE LINK MHA centralized intake hosted through Halton Healthcare Services and the association of TRillium Health Partners which has its own centralized MHA intake which also funnels referrals to our Halton based service; 4. LTC referrals across our catchment of Halton region and northwest Mississauga are sent to our office for registration, screening and scheduling etc. and not connected to the CA/CI."/>
    <x v="7"/>
    <x v="8"/>
    <m/>
    <s v="Geriatric Psychiatry Outreach Team"/>
    <m/>
    <m/>
    <m/>
    <m/>
    <n v="1463"/>
    <n v="4054"/>
    <n v="3867"/>
    <n v="79"/>
    <n v="8000"/>
    <x v="0"/>
    <m/>
    <m/>
    <s v="Weekdays;"/>
    <n v="48"/>
    <s v="calculated as average number of days between referral date and date the patient was seen"/>
    <s v="5230 South Service Road Unit #103"/>
    <x v="59"/>
    <x v="0"/>
    <x v="126"/>
    <m/>
    <m/>
    <m/>
    <m/>
    <x v="2"/>
    <s v="Connected Care Halton OHT;Mississauga Health OHT;"/>
    <m/>
    <m/>
    <m/>
    <m/>
    <s v="Burlington OHT;"/>
    <s v="1950 hours per year (37.5 hours/week"/>
    <n v="0.25"/>
    <n v="1"/>
    <n v="0"/>
    <n v="0"/>
    <n v="0"/>
    <n v="1.5"/>
    <n v="9.3000000000000007"/>
    <n v="0"/>
    <n v="0"/>
    <n v="0"/>
    <n v="0"/>
    <n v="0"/>
    <n v="0"/>
    <n v="0"/>
    <n v="0"/>
    <n v="0"/>
    <n v="0"/>
    <n v="0"/>
    <n v="0"/>
    <n v="0"/>
    <n v="0"/>
    <n v="0"/>
    <n v="0"/>
    <m/>
    <m/>
    <n v="1"/>
    <s v="Mental Health Workers are predominatly regulated and function in a transdisciplinary capacity across the catchment; we also have 1.0 FTE seconded Concurrent Disorder Worker  on this team "/>
    <n v="12.05"/>
    <n v="10.3"/>
    <n v="0"/>
    <s v="75% to &lt;100%"/>
    <s v="Community organization;Community paramedicine;Emergency department;Ontario Health atHome;Primary Care Practitioner;Walk-in clinic;"/>
    <x v="1"/>
    <s v="we have created our own survey - see Brant SMHOP response and an example of most recent survey report shared with PGLO "/>
    <x v="1"/>
    <s v="we have created our own patient and family satisfaction survey - see Brant response and copy of recent report "/>
    <m/>
    <x v="2"/>
    <s v="English;we use telephone and in person translation services as well ;"/>
    <x v="2"/>
    <s v="No, we do not track frailty status;"/>
    <m/>
    <x v="0"/>
    <s v="Yes, at initial visit;inconsistent across physicians in this program ;"/>
    <s v="this is used inconsistently amongst physicians/staff in this program; FAST and GDRS; although not staging tools MoCA and MMSE used for cognitive screening; other tools also used in context of dementia e.g. Frontal Behavioural Inventory, Mild Behavioural Impairment (MBI) and the RUDAS (Rowland Universal Dementia Assessment Scale)  "/>
    <x v="0"/>
    <s v="Yes, at initial visit;Yes, at follow-up;Yes, at discharge;"/>
    <s v="GDS-15 and Cornell Scale ; inconsistently tracked at discharge "/>
    <x v="2"/>
    <s v="Yes, at initial visit;Yes, at follow-up;Yes, at discharge;"/>
    <s v="GAD -7 and will be moving to Geriatric Anxiety Inventory in September 2026"/>
    <x v="0"/>
    <s v="No"/>
    <s v="see response for Brant SMHOP "/>
    <m/>
    <m/>
    <s v="Yes"/>
    <s v="jabaxter@stjoes.ca"/>
    <m/>
    <n v="0"/>
    <n v="1"/>
  </r>
  <r>
    <n v="552"/>
    <d v="2026-07-31T21:33:09"/>
    <d v="2026-07-31T21:43:52"/>
    <s v="anonymous"/>
    <m/>
    <m/>
    <x v="1"/>
    <x v="115"/>
    <s v="7* 5 10 76 96 (COM Clinics/Programs - MH Psycho-geriatric);"/>
    <x v="0"/>
    <m/>
    <s v="St Joseph's Healthcare Hamilton - Hamilton Seniors Mental Health Outpatient and Outreach Service "/>
    <s v="jabaxter@stjoes.ca"/>
    <x v="1"/>
    <s v="This program is connected to two CC/CI programs: For community based referrals: 1. Regional Geriatric Program (RGP)  -Central, Centralized Clinical Intake (CCI); 2. SJHH MHA CONNECT ( CA/CCI for community based mental health/addictions referrals"/>
    <x v="7"/>
    <x v="8"/>
    <m/>
    <s v="this program is an outpatient and outreach team "/>
    <m/>
    <m/>
    <m/>
    <m/>
    <n v="682"/>
    <n v="916"/>
    <n v="2017"/>
    <n v="145"/>
    <n v="3078"/>
    <x v="0"/>
    <m/>
    <m/>
    <s v="Weekdays;"/>
    <n v="48"/>
    <m/>
    <s v="100 West 5th Street"/>
    <x v="19"/>
    <x v="0"/>
    <x v="125"/>
    <m/>
    <m/>
    <m/>
    <m/>
    <x v="3"/>
    <m/>
    <m/>
    <m/>
    <m/>
    <m/>
    <s v="Greater Hamilton Health Network OHT;"/>
    <s v="1950 hours per year (37.5 hours/week"/>
    <n v="0.25"/>
    <n v="1"/>
    <n v="0"/>
    <n v="0"/>
    <n v="0"/>
    <n v="1.1000000000000001"/>
    <n v="1.6"/>
    <n v="0"/>
    <n v="0"/>
    <n v="0"/>
    <n v="0"/>
    <n v="0"/>
    <n v="0"/>
    <n v="0"/>
    <n v="0"/>
    <n v="0"/>
    <n v="1"/>
    <n v="2.5"/>
    <n v="0"/>
    <n v="0"/>
    <n v="0"/>
    <n v="0"/>
    <n v="0"/>
    <m/>
    <m/>
    <m/>
    <s v="mental Health Workers listed above are both regulated and are transdisciplinary workers; psychologist above is a neurpsychologist and shared across our 2 inpatient units and for our 4 community SMH based programs "/>
    <n v="7.45"/>
    <n v="5.0999999999999996"/>
    <n v="0"/>
    <s v="75% to &lt;100%"/>
    <s v="Community organization;Community paramedicine;Emergency department;Ontario Health atHome;Primary Care Practitioner;Walk-in clinic;"/>
    <x v="1"/>
    <s v="see Brant reply "/>
    <x v="1"/>
    <s v="see Brant reply "/>
    <m/>
    <x v="2"/>
    <s v="English;we also access telephone and in person based translation services;"/>
    <x v="2"/>
    <s v="No, we do not track frailty status;"/>
    <m/>
    <x v="0"/>
    <s v="Yes, at initial visit;"/>
    <s v="this is used inconsistently amongst physicians in this program; FAST and GDRS"/>
    <x v="0"/>
    <s v="Yes, at initial visit;Yes, at follow-up;Yes, at discharge;"/>
    <s v="GDS-a5 and Corenell DEpression Scale in Dementia ; tracked inconsistently at discharge "/>
    <x v="2"/>
    <s v="Yes, at initial visit;Yes, at follow-up;Yes, at discharge;"/>
    <s v="currently GAD-7 and changing to Geriatric Anxiety Inventory in Sept 2026"/>
    <x v="0"/>
    <s v="No"/>
    <s v="see Brant response "/>
    <m/>
    <m/>
    <s v="Yes"/>
    <s v="jabaxter@stjoes.ca"/>
    <m/>
    <n v="0"/>
    <n v="1"/>
  </r>
  <r>
    <n v="553"/>
    <d v="2026-07-31T21:44:32"/>
    <d v="2026-07-31T22:00:43"/>
    <s v="anonymous"/>
    <m/>
    <d v="2026-07-31T22:29:11"/>
    <x v="1"/>
    <x v="117"/>
    <s v="7* 5 10 76 96 (COM Clinics/Programs - MH Psycho-geriatric);"/>
    <x v="0"/>
    <m/>
    <s v="St Joseph's Healthcare Hamilton - West 5th - Niagara Seniors Mental Health Outreach Program "/>
    <s v="jabaxter@stjoes.ca"/>
    <x v="1"/>
    <s v="This Niagara based prgoram is connected to two CC/CI programs: For community based referrals: 1. Regional Geriatric Program (RGP)  -Central, Centralized Clinical Intake (CCI) has a partnership with Niagara Health- geriatric Medicine and Niagara Health - Adult mental health offering seniors mental health and St Joseph's - SMHOP to provide central location for PCPs to refer community based SGS referrals; ; 2. some PCPs in Niagara Region or patients served by SJHH in Hamilton but living in Niagara will be referred via SJHH MHA CONNECT ( CA/CCI for community based mental health/addictions referrals; 3. all Niagara based LTC referrals are sent to our local Niagara office for registration, screening and scheduling etc. and not connected to the CA/CI."/>
    <x v="7"/>
    <x v="8"/>
    <m/>
    <s v="Geriatric Psychiatry Outreach Team"/>
    <m/>
    <m/>
    <m/>
    <m/>
    <n v="712"/>
    <n v="2042"/>
    <n v="1648"/>
    <n v="107"/>
    <n v="3797"/>
    <x v="0"/>
    <m/>
    <m/>
    <s v="Weekdays;"/>
    <n v="65"/>
    <m/>
    <s v="110 Hannover Drive Unit # 107"/>
    <x v="60"/>
    <x v="0"/>
    <x v="127"/>
    <m/>
    <m/>
    <m/>
    <m/>
    <x v="3"/>
    <m/>
    <m/>
    <m/>
    <m/>
    <m/>
    <s v="Niagara OHT;"/>
    <s v="1950 hours per year (37.5 hours/week"/>
    <n v="0.25"/>
    <n v="1"/>
    <n v="0"/>
    <n v="0"/>
    <n v="0"/>
    <n v="0.7"/>
    <n v="2.5"/>
    <n v="0"/>
    <n v="0"/>
    <n v="0"/>
    <n v="0"/>
    <n v="0"/>
    <n v="0"/>
    <n v="0"/>
    <n v="0"/>
    <n v="0"/>
    <n v="0"/>
    <n v="2"/>
    <n v="0"/>
    <m/>
    <n v="0"/>
    <n v="0"/>
    <n v="0"/>
    <m/>
    <m/>
    <n v="2.5"/>
    <s v="all mental health workers on this team are regulated and work in transdisciplinary role ( 1 part time RN, 1 SW and 1 OT) "/>
    <n v="6.45"/>
    <n v="7"/>
    <n v="0"/>
    <s v="75% to &lt;100%"/>
    <s v="Community organization;Community paramedicine;Emergency department;Ontario Health atHome;Primary Care Practitioner;Walk-in clinic;"/>
    <x v="1"/>
    <s v="see Brant "/>
    <x v="1"/>
    <s v="see Brant SMHOP "/>
    <m/>
    <x v="2"/>
    <s v="English;also access telephone based and in person translation services ;"/>
    <x v="2"/>
    <s v="No, we do not track frailty status;"/>
    <m/>
    <x v="1"/>
    <s v="inconsistent use across physicians ;"/>
    <s v="this is used inconsistently amongst physicians/staff in this program; FAST and GDRS; although not staging tools MoCA and MMSE used for cognitive screening; other tools also used in context of dementia e.g. Frontal Behavioural Inventory, Mild Behavioural Impairment (MBI) and the RUDAS (Rowland Universal Dementia Assessment Scale)   "/>
    <x v="0"/>
    <s v="Yes, at initial visit;Yes, at follow-up;Yes, at discharge;not tracked consistently at discharge ;"/>
    <s v="GDS-15 and Cornell Scale for Depression in Dementia "/>
    <x v="2"/>
    <s v="Yes, at initial visit;Yes, at follow-up;Yes, at discharge;not tracked consistent;y at discharge ;"/>
    <s v="GAD-7 and changing to Geriatric Anxiety Inventory in Sept 2026"/>
    <x v="0"/>
    <s v="No"/>
    <s v="see Brant response "/>
    <m/>
    <m/>
    <s v="Yes"/>
    <s v="jabaxter@stjoes.ca"/>
    <m/>
    <n v="0"/>
    <n v="1"/>
  </r>
  <r>
    <n v="554"/>
    <d v="2026-07-31T22:00:57"/>
    <d v="2026-07-31T22:06:13"/>
    <s v="anonymous"/>
    <m/>
    <m/>
    <x v="1"/>
    <x v="116"/>
    <s v="7* 5 50 96 76 (COM Health Prom/Educ. &amp; Com. Dev. - Psycho-Geriatric);"/>
    <x v="0"/>
    <m/>
    <s v="Psychogeriatric Resource Consultants (PRCs) "/>
    <s v="jabaxter@stjoes.ca"/>
    <x v="0"/>
    <m/>
    <x v="27"/>
    <x v="3"/>
    <m/>
    <s v="Psychogeriatric Resource Consultants"/>
    <m/>
    <m/>
    <m/>
    <m/>
    <m/>
    <n v="351"/>
    <n v="123"/>
    <n v="82"/>
    <n v="556"/>
    <x v="0"/>
    <m/>
    <m/>
    <s v="Weekdays;"/>
    <m/>
    <m/>
    <s v="5230 South Service Road Unit #103"/>
    <x v="59"/>
    <x v="0"/>
    <x v="126"/>
    <m/>
    <m/>
    <m/>
    <m/>
    <x v="2"/>
    <s v="Connected Care Halton OHT;"/>
    <m/>
    <m/>
    <m/>
    <m/>
    <s v="Burlington OHT;"/>
    <s v="1950 hours per year (37.5 hours/week"/>
    <m/>
    <m/>
    <m/>
    <m/>
    <m/>
    <m/>
    <m/>
    <m/>
    <n v="1.21"/>
    <m/>
    <m/>
    <m/>
    <m/>
    <m/>
    <m/>
    <m/>
    <m/>
    <m/>
    <m/>
    <m/>
    <m/>
    <m/>
    <m/>
    <m/>
    <m/>
    <m/>
    <m/>
    <n v="1.21"/>
    <n v="1.21"/>
    <n v="0.21"/>
    <s v=""/>
    <m/>
    <x v="2"/>
    <m/>
    <x v="2"/>
    <m/>
    <m/>
    <x v="1"/>
    <s v="English;"/>
    <x v="0"/>
    <m/>
    <m/>
    <x v="2"/>
    <m/>
    <m/>
    <x v="2"/>
    <m/>
    <m/>
    <x v="1"/>
    <m/>
    <m/>
    <x v="1"/>
    <m/>
    <m/>
    <m/>
    <m/>
    <s v="Yes"/>
    <s v="jbaxter@stjoes.ca"/>
    <m/>
    <n v="0"/>
    <n v="1"/>
  </r>
  <r>
    <n v="555"/>
    <d v="2026-08-01T12:52:04"/>
    <d v="2026-08-01T13:16:23"/>
    <s v="anonymous"/>
    <m/>
    <m/>
    <x v="0"/>
    <x v="118"/>
    <s v="7* 5 10 76 96 (COM Clinics/Programs - MH Psycho-geriatric);"/>
    <x v="1"/>
    <s v="Ontario Shores Centre for Mental Health Sciences - Outpatient Services"/>
    <s v="Geriatric Mental Health Clinic"/>
    <s v="johnstonki@ontarioshores.ca"/>
    <x v="0"/>
    <m/>
    <x v="16"/>
    <x v="3"/>
    <m/>
    <s v="Geriatric Psychiatry Outpatient Clinic"/>
    <m/>
    <m/>
    <m/>
    <m/>
    <n v="300"/>
    <n v="710"/>
    <n v="300"/>
    <n v="556"/>
    <n v="1566"/>
    <x v="0"/>
    <m/>
    <m/>
    <s v="Weekdays;"/>
    <n v="91"/>
    <s v="Referral received to service date/date of admission (minus hold days)"/>
    <s v="1615 Dundas Street East"/>
    <x v="48"/>
    <x v="0"/>
    <x v="128"/>
    <m/>
    <m/>
    <m/>
    <m/>
    <x v="0"/>
    <m/>
    <s v="Durham OHT;"/>
    <m/>
    <m/>
    <m/>
    <m/>
    <s v="1950 hours per year (37.5 hours/week"/>
    <n v="0.25"/>
    <n v="0.15"/>
    <m/>
    <m/>
    <m/>
    <n v="0.2"/>
    <m/>
    <m/>
    <m/>
    <m/>
    <m/>
    <m/>
    <m/>
    <m/>
    <m/>
    <m/>
    <m/>
    <n v="2"/>
    <m/>
    <n v="1"/>
    <m/>
    <m/>
    <m/>
    <m/>
    <m/>
    <m/>
    <m/>
    <n v="3.6"/>
    <n v="3"/>
    <n v="0"/>
    <s v="75% to &lt;100%"/>
    <s v="Community organization;Emergency department;Ontario Health Team;Primary Care Network;Primary Care Practitioner;Walk-in clinic;No details;"/>
    <x v="1"/>
    <s v="OPOC"/>
    <x v="1"/>
    <s v="OPOC"/>
    <s v="Translation services"/>
    <x v="0"/>
    <s v="English;"/>
    <x v="2"/>
    <s v="No, we do not track frailty status;"/>
    <m/>
    <x v="0"/>
    <s v="Yes, at all visits;"/>
    <s v="Moca_x000a_MMSE_x000a_Mini Cog"/>
    <x v="0"/>
    <s v="Yes, at all visits;"/>
    <s v="PHQ9"/>
    <x v="2"/>
    <s v="Yes, at all visits;"/>
    <s v="GAD7"/>
    <x v="0"/>
    <s v="Not formally, but open discussions during meetings"/>
    <m/>
    <m/>
    <m/>
    <s v="Yes"/>
    <s v="johnstonki@ontarioshores.ca"/>
    <m/>
    <n v="0"/>
    <n v="1"/>
  </r>
  <r>
    <n v="556"/>
    <d v="2026-08-01T13:16:47"/>
    <d v="2026-08-01T13:26:28"/>
    <s v="anonymous"/>
    <m/>
    <m/>
    <x v="1"/>
    <x v="118"/>
    <s v="7* 5 10 76 96 (COM Clinics/Programs - MH Psycho-geriatric);"/>
    <x v="1"/>
    <s v="Ontario Shores Centre for Mental Health Sciences - Outpatient Services"/>
    <s v="Geriatric Mental Health Clinic"/>
    <s v="johnstonki@ontarioshores.ca"/>
    <x v="0"/>
    <m/>
    <x v="16"/>
    <x v="3"/>
    <m/>
    <s v="Geriatric Psychiatry Outpatient Clinic"/>
    <m/>
    <m/>
    <m/>
    <m/>
    <n v="250"/>
    <n v="1013"/>
    <n v="217"/>
    <n v="536"/>
    <n v="1766"/>
    <x v="0"/>
    <m/>
    <m/>
    <s v="Weekdays;"/>
    <n v="98"/>
    <s v="Referral received to service date/date of admission (minus hold days)"/>
    <s v="1615 Dundas Street East"/>
    <x v="48"/>
    <x v="0"/>
    <x v="128"/>
    <m/>
    <m/>
    <m/>
    <m/>
    <x v="0"/>
    <m/>
    <s v="Durham OHT;"/>
    <m/>
    <m/>
    <m/>
    <m/>
    <s v="1950 hours per year (37.5 hours/week"/>
    <n v="0.25"/>
    <n v="0.15"/>
    <m/>
    <m/>
    <m/>
    <n v="0.2"/>
    <m/>
    <m/>
    <m/>
    <m/>
    <m/>
    <m/>
    <m/>
    <m/>
    <m/>
    <m/>
    <m/>
    <n v="2"/>
    <m/>
    <n v="1"/>
    <m/>
    <m/>
    <m/>
    <m/>
    <m/>
    <m/>
    <m/>
    <n v="3.6"/>
    <n v="3"/>
    <n v="0"/>
    <s v="75% to &lt;100%"/>
    <s v="Community organization;Emergency department;Ontario Health Team;Primary Care Network;Primary Care Practitioner;Self-referral;Walk-in clinic;Not specified;"/>
    <x v="1"/>
    <s v="OPOC"/>
    <x v="1"/>
    <s v="OPOC"/>
    <s v="Interpretation services"/>
    <x v="0"/>
    <s v="English;"/>
    <x v="2"/>
    <s v="No, we do not track frailty status;"/>
    <m/>
    <x v="0"/>
    <s v="Yes, at all visits;"/>
    <s v="mini cog_x000a_moca_x000a_mmse"/>
    <x v="0"/>
    <s v="Yes, at all visits;"/>
    <s v="phq9"/>
    <x v="2"/>
    <s v="Yes, at all visits;"/>
    <s v="g7ad"/>
    <x v="0"/>
    <s v="Not formally, but open discussions during meetings"/>
    <m/>
    <m/>
    <m/>
    <s v="Yes"/>
    <s v="johnstonki@ontarioshores.ca"/>
    <m/>
    <n v="0"/>
    <n v="1"/>
  </r>
  <r>
    <n v="557"/>
    <d v="2026-08-01T13:26:45"/>
    <d v="2026-08-01T13:42:02"/>
    <s v="anonymous"/>
    <m/>
    <m/>
    <x v="0"/>
    <x v="118"/>
    <s v="7* 5 10 76 96 (COM Clinics/Programs - MH Psycho-geriatric);"/>
    <x v="1"/>
    <s v="Ontario Shores Centre for Mental Health Sciences - Outpatient Services"/>
    <s v="LTC Outreach"/>
    <s v="johnstonki@ontarioshores.ca"/>
    <x v="0"/>
    <m/>
    <x v="7"/>
    <x v="8"/>
    <m/>
    <s v="Geriatric Psychiatry Outreach Team"/>
    <m/>
    <m/>
    <m/>
    <m/>
    <n v="387"/>
    <n v="1085"/>
    <n v="424"/>
    <n v="1182"/>
    <n v="2691"/>
    <x v="0"/>
    <m/>
    <m/>
    <s v="Weekdays;"/>
    <n v="29"/>
    <s v="Referral received to service date/date of admission (minus hold days)"/>
    <s v="700 Gordon Street"/>
    <x v="48"/>
    <x v="0"/>
    <x v="129"/>
    <m/>
    <m/>
    <m/>
    <m/>
    <x v="0"/>
    <s v="Eastern York Region and North Durham OHT;Northern York South Simcoe OHT;"/>
    <s v="Kawartha Lakes Haliburton OHT;Durham OHT;"/>
    <m/>
    <m/>
    <s v="Scarborough OHT;"/>
    <m/>
    <s v="1950 hours per year (37.5 hours/week"/>
    <n v="0.25"/>
    <n v="0.15"/>
    <m/>
    <m/>
    <m/>
    <n v="0.1"/>
    <m/>
    <m/>
    <m/>
    <m/>
    <m/>
    <m/>
    <m/>
    <m/>
    <m/>
    <m/>
    <m/>
    <n v="3"/>
    <m/>
    <m/>
    <m/>
    <m/>
    <m/>
    <m/>
    <m/>
    <n v="1"/>
    <s v="1 Behaviour analyst "/>
    <n v="3.5"/>
    <n v="4"/>
    <n v="0"/>
    <s v="75% to &lt;100%"/>
    <s v="Community organization;Emergency department;Ontario Health Team;Primary Care Network;Walk-in clinic;not specified ;"/>
    <x v="1"/>
    <s v="opoc"/>
    <x v="1"/>
    <s v="opoc"/>
    <s v="translation services"/>
    <x v="0"/>
    <s v="English;"/>
    <x v="2"/>
    <s v="No, we do not track frailty status;"/>
    <m/>
    <x v="0"/>
    <s v="Yes, at all visits;"/>
    <s v="mmse_x000a_moca_x000a_mini cog"/>
    <x v="0"/>
    <s v="if warranted and pt is able ;"/>
    <s v="phq9"/>
    <x v="2"/>
    <s v="if warranted and pt is able;"/>
    <s v="gad7"/>
    <x v="0"/>
    <s v="Not formally, but open discussions during meetings"/>
    <m/>
    <m/>
    <m/>
    <s v="Yes"/>
    <s v="johnstonki@ontarioshores.ca"/>
    <m/>
    <n v="0"/>
    <n v="1"/>
  </r>
  <r>
    <n v="558"/>
    <d v="2026-08-01T13:42:11"/>
    <d v="2026-08-01T13:49:27"/>
    <s v="anonymous"/>
    <m/>
    <m/>
    <x v="1"/>
    <x v="118"/>
    <s v="7* 5 10 76 96 (COM Clinics/Programs - MH Psycho-geriatric);"/>
    <x v="1"/>
    <s v="Ontario Shores Centre for Mental Health Sciences - Outpatient Services"/>
    <s v="LTC Outreach"/>
    <s v="johnstonki@ontarioshores.ca"/>
    <x v="0"/>
    <m/>
    <x v="7"/>
    <x v="8"/>
    <m/>
    <s v="Geriatric Psychiatry Outreach Team"/>
    <m/>
    <m/>
    <m/>
    <m/>
    <n v="352"/>
    <n v="1184"/>
    <n v="412"/>
    <n v="690"/>
    <n v="2286"/>
    <x v="0"/>
    <m/>
    <m/>
    <s v="Weekdays;"/>
    <n v="29"/>
    <s v="Referral received to service date/date of admission (minus hold days)"/>
    <s v="700 Gordon Street"/>
    <x v="48"/>
    <x v="0"/>
    <x v="129"/>
    <m/>
    <m/>
    <m/>
    <m/>
    <x v="0"/>
    <s v="Eastern York Region and North Durham OHT;Northern York South Simcoe OHT;"/>
    <s v="Durham OHT;Kawartha Lakes Haliburton OHT;"/>
    <m/>
    <m/>
    <s v="Scarborough OHT;"/>
    <m/>
    <s v="1950 hours per year (37.5 hours/week"/>
    <n v="0.25"/>
    <n v="0.15"/>
    <m/>
    <m/>
    <m/>
    <n v="0.1"/>
    <m/>
    <m/>
    <m/>
    <m/>
    <m/>
    <m/>
    <m/>
    <m/>
    <m/>
    <m/>
    <m/>
    <n v="3"/>
    <m/>
    <m/>
    <m/>
    <m/>
    <m/>
    <m/>
    <m/>
    <n v="1"/>
    <s v="1 behaviour analyst"/>
    <n v="3.5"/>
    <n v="4"/>
    <n v="0"/>
    <s v="75% to &lt;100%"/>
    <s v="Community organization;Emergency department;Ontario Health Team;Primary Care Network;Primary Care Practitioner;Walk-in clinic;not specified;"/>
    <x v="1"/>
    <s v="opoc"/>
    <x v="1"/>
    <s v="opoc"/>
    <s v="interpretation services"/>
    <x v="0"/>
    <s v="English;"/>
    <x v="2"/>
    <s v="No, we do not track frailty status;"/>
    <m/>
    <x v="0"/>
    <s v="Yes, at all visits;"/>
    <s v="mmse_x000a_moca_x000a_mini cog"/>
    <x v="0"/>
    <s v="if warranted and pt is able;"/>
    <s v="phq9"/>
    <x v="2"/>
    <s v="if warranted and pt is able;"/>
    <s v="gad7"/>
    <x v="0"/>
    <s v="Not formally, but open discussions during meetings"/>
    <m/>
    <m/>
    <m/>
    <s v="Yes"/>
    <s v="johnstonki@ontarioshores.ca"/>
    <m/>
    <n v="0"/>
    <n v="1"/>
  </r>
  <r>
    <n v="559"/>
    <d v="2026-08-01T13:49:55"/>
    <d v="2026-08-01T14:07:11"/>
    <s v="anonymous"/>
    <m/>
    <m/>
    <x v="0"/>
    <x v="118"/>
    <s v="7* 5 30 76 96 (COM MH Home Care - Geriatric Psych. Assessment);"/>
    <x v="1"/>
    <s v="Ontario Shores Centre for Mental Health Sciences - Outpatient Services"/>
    <s v="Geriatric Transitional Outreach"/>
    <s v="johnstonki@ontarioshores.ca"/>
    <x v="0"/>
    <m/>
    <x v="7"/>
    <x v="8"/>
    <m/>
    <s v="Geriatric Psychiatry Outreach Team"/>
    <m/>
    <m/>
    <m/>
    <m/>
    <n v="127"/>
    <n v="1545"/>
    <n v="270"/>
    <n v="18"/>
    <n v="1833"/>
    <x v="0"/>
    <m/>
    <m/>
    <s v="Weekdays;"/>
    <n v="33"/>
    <s v="Referral received to service date/date of admission (minus hold days)"/>
    <s v="700 Gordon Street"/>
    <x v="48"/>
    <x v="0"/>
    <x v="129"/>
    <m/>
    <m/>
    <m/>
    <m/>
    <x v="0"/>
    <m/>
    <s v="Durham OHT;"/>
    <m/>
    <m/>
    <m/>
    <m/>
    <s v="1950 hours per year (37.5 hours/week"/>
    <n v="0.25"/>
    <n v="0.15"/>
    <m/>
    <m/>
    <m/>
    <m/>
    <m/>
    <n v="1"/>
    <m/>
    <m/>
    <m/>
    <m/>
    <m/>
    <m/>
    <m/>
    <m/>
    <m/>
    <n v="1"/>
    <n v="2"/>
    <m/>
    <m/>
    <m/>
    <m/>
    <m/>
    <m/>
    <m/>
    <m/>
    <n v="4.4000000000000004"/>
    <n v="4"/>
    <n v="0"/>
    <s v="75% to &lt;100%"/>
    <s v="Community organization;Emergency department;Ontario Health Team;Primary Care Network;Primary Care Practitioner;Walk-in clinic;not specified;"/>
    <x v="1"/>
    <s v="opoc"/>
    <x v="1"/>
    <s v="opoc"/>
    <s v="interpretation services"/>
    <x v="0"/>
    <s v="English;"/>
    <x v="1"/>
    <s v="Yes, at initial visit;Yes, at discharge;"/>
    <s v="gfi"/>
    <x v="0"/>
    <s v="Yes, at all visits;"/>
    <s v="mmse_x000a_moca_x000a_mini cog"/>
    <x v="0"/>
    <s v="Yes, at all visits;"/>
    <s v="phq9"/>
    <x v="2"/>
    <s v="Yes, at all visits;"/>
    <s v="gad7"/>
    <x v="0"/>
    <s v="Not formally, but open discussions during meetings"/>
    <m/>
    <m/>
    <m/>
    <s v="Yes"/>
    <s v="johnstonki@ontarioshores.ca"/>
    <m/>
    <n v="0"/>
    <n v="1"/>
  </r>
  <r>
    <n v="560"/>
    <d v="2026-08-01T14:07:18"/>
    <d v="2026-08-01T14:13:48"/>
    <s v="anonymous"/>
    <m/>
    <m/>
    <x v="1"/>
    <x v="118"/>
    <s v="7* 5 30 76 96 (COM MH Home Care - Geriatric Psych. Assessment);"/>
    <x v="1"/>
    <s v="Ontario Shores Centre for Mental Health Sciences - Outpatient Services"/>
    <s v="Geriatric Transitional Outreach"/>
    <s v="johnstonki@ontarioshores.ca"/>
    <x v="0"/>
    <m/>
    <x v="7"/>
    <x v="8"/>
    <m/>
    <s v="Geriatric Psychiatry Outreach Team"/>
    <m/>
    <m/>
    <m/>
    <m/>
    <n v="136"/>
    <n v="1837"/>
    <n v="248"/>
    <n v="2"/>
    <n v="2087"/>
    <x v="0"/>
    <m/>
    <m/>
    <s v="Weekdays;"/>
    <n v="60"/>
    <s v="Referral received to service date/date of admission (minus hold days)"/>
    <s v="700 Gordon Street"/>
    <x v="48"/>
    <x v="0"/>
    <x v="129"/>
    <m/>
    <m/>
    <m/>
    <m/>
    <x v="0"/>
    <m/>
    <s v="Durham OHT;"/>
    <m/>
    <m/>
    <m/>
    <m/>
    <s v="1950 hours per year (37.5 hours/week"/>
    <n v="0.25"/>
    <n v="0.15"/>
    <m/>
    <m/>
    <m/>
    <m/>
    <m/>
    <n v="1"/>
    <m/>
    <m/>
    <m/>
    <m/>
    <m/>
    <m/>
    <m/>
    <m/>
    <m/>
    <n v="1"/>
    <n v="2"/>
    <m/>
    <m/>
    <m/>
    <m/>
    <m/>
    <m/>
    <m/>
    <m/>
    <n v="4.4000000000000004"/>
    <n v="4"/>
    <n v="0"/>
    <s v="75% to &lt;100%"/>
    <s v="Community organization;Emergency department;Ontario Health Team;Primary Care Network;Primary Care Practitioner;Walk-in clinic;not specified;"/>
    <x v="1"/>
    <s v="opoc"/>
    <x v="1"/>
    <s v="opoc"/>
    <s v="interpretation services"/>
    <x v="0"/>
    <s v="English;"/>
    <x v="1"/>
    <s v="Yes, at initial visit;Yes, at discharge;"/>
    <s v="gfi"/>
    <x v="0"/>
    <s v="Yes, at all visits;"/>
    <s v="mmse_x000a_moca_x000a_mini cog"/>
    <x v="0"/>
    <s v="Yes, at all visits;if warranted;"/>
    <s v="phq9"/>
    <x v="2"/>
    <s v="Yes, at all visits;if warranted;"/>
    <s v="gad7"/>
    <x v="0"/>
    <s v="Not formally, but open discussions during meetings"/>
    <m/>
    <m/>
    <m/>
    <s v="Yes"/>
    <s v="johnstonki@ontarioshores.ca"/>
    <m/>
    <n v="0"/>
    <n v="1"/>
  </r>
  <r>
    <n v="561"/>
    <d v="2026-08-01T13:50:17"/>
    <d v="2026-08-01T14:18:13"/>
    <s v="anonymous"/>
    <m/>
    <m/>
    <x v="1"/>
    <x v="15"/>
    <s v="Emergency department in hospital ;"/>
    <x v="0"/>
    <m/>
    <s v="Geriatric Emergency Management (GEM)"/>
    <s v="mojgan.darabi@mackenziehealth.ca"/>
    <x v="0"/>
    <m/>
    <x v="0"/>
    <x v="0"/>
    <s v="GEM program at Mackenzie health"/>
    <s v="Emergency department at hospital "/>
    <m/>
    <s v="Geriatric Emergency Management Program"/>
    <s v="Geriatric Emergency Management Program"/>
    <m/>
    <n v="1597"/>
    <n v="1089"/>
    <n v="508"/>
    <m/>
    <n v="1597"/>
    <x v="0"/>
    <m/>
    <m/>
    <s v="Weekdays;Weekday evenings;Saturdays;Saturday evenings;Sundays;Sunday evenings;Holidays;Holiday evenings;"/>
    <m/>
    <m/>
    <s v="10 Trench Street"/>
    <x v="13"/>
    <x v="0"/>
    <x v="15"/>
    <m/>
    <m/>
    <m/>
    <m/>
    <x v="2"/>
    <s v="All Central Region OHTs;"/>
    <m/>
    <m/>
    <m/>
    <m/>
    <m/>
    <s v="1950 hours per year (37.5 hours/week"/>
    <m/>
    <m/>
    <m/>
    <m/>
    <m/>
    <m/>
    <m/>
    <m/>
    <m/>
    <m/>
    <m/>
    <m/>
    <m/>
    <m/>
    <m/>
    <m/>
    <m/>
    <m/>
    <m/>
    <m/>
    <m/>
    <m/>
    <m/>
    <m/>
    <m/>
    <m/>
    <m/>
    <n v="0"/>
    <n v="0"/>
    <m/>
    <s v=""/>
    <s v="Emergency department;"/>
    <x v="2"/>
    <m/>
    <x v="2"/>
    <m/>
    <m/>
    <x v="1"/>
    <s v="English;Farsi ;"/>
    <x v="0"/>
    <m/>
    <m/>
    <x v="2"/>
    <m/>
    <m/>
    <x v="2"/>
    <m/>
    <m/>
    <x v="1"/>
    <m/>
    <m/>
    <x v="1"/>
    <m/>
    <m/>
    <m/>
    <m/>
    <s v="Yes"/>
    <s v="mojgan.darabi@mackenziehealth.ca"/>
    <m/>
    <n v="0"/>
    <n v="1"/>
  </r>
  <r>
    <n v="562"/>
    <d v="2026-08-01T19:00:43"/>
    <d v="2026-08-01T19:19:49"/>
    <s v="anonymous"/>
    <m/>
    <m/>
    <x v="0"/>
    <x v="118"/>
    <s v="7* 2 76 95 96 (IP Mental Health - LT Geriatrics);"/>
    <x v="1"/>
    <s v="Ontario Shores Centre for Mental Health Sciences – Inpatient Services"/>
    <s v="General Psychiatry Unit"/>
    <s v="johnstonki@ontarioshores.ca"/>
    <x v="0"/>
    <m/>
    <x v="41"/>
    <x v="1"/>
    <m/>
    <m/>
    <m/>
    <m/>
    <m/>
    <s v="Tertiary Non-Dementia Geriatric Psychiatry Units"/>
    <n v="100"/>
    <m/>
    <m/>
    <m/>
    <n v="0"/>
    <x v="1"/>
    <s v="25"/>
    <s v="93.2"/>
    <s v="All of the above (e.g. a service operating 24/7);"/>
    <n v="18"/>
    <s v="Referral received to service date/date of admission (minus hold days)"/>
    <s v="700 Gordon Street"/>
    <x v="48"/>
    <x v="0"/>
    <x v="129"/>
    <m/>
    <m/>
    <m/>
    <m/>
    <x v="0"/>
    <s v="All Central Region OHTs;"/>
    <s v="All East Region OHTs;"/>
    <s v="All North East Region OHTs;"/>
    <s v="All North West Region OHTs;"/>
    <s v="All Toronto Region OHTs;"/>
    <s v="All West Region OHTs;"/>
    <s v="1950 hours per year (37.5 hours/week"/>
    <n v="0.7"/>
    <n v="1.35"/>
    <m/>
    <n v="0.2"/>
    <m/>
    <n v="1.3"/>
    <m/>
    <m/>
    <n v="0.67"/>
    <m/>
    <m/>
    <n v="2.8"/>
    <n v="0.35"/>
    <n v="0.33"/>
    <m/>
    <n v="0.2"/>
    <n v="0.25"/>
    <n v="12.09"/>
    <n v="13.74"/>
    <n v="1"/>
    <m/>
    <m/>
    <n v="1.6"/>
    <m/>
    <m/>
    <n v="0.67"/>
    <s v="0.67 - Rehab Assistant &amp; Behaviour Analyst"/>
    <n v="36.58"/>
    <n v="33.700000000000003"/>
    <n v="0"/>
    <s v="75% to &lt;100%"/>
    <s v="Community organization;Emergency department;Ontario Health Team;Primary Care Network;Primary Care Practitioner;not specified;"/>
    <x v="1"/>
    <s v="opoc"/>
    <x v="1"/>
    <s v="opoc"/>
    <s v="translations services_x000a_smudging_x000a_religious/spiritual providers"/>
    <x v="2"/>
    <s v="English;access to other languages;"/>
    <x v="2"/>
    <s v="No, we do not track frailty status;"/>
    <m/>
    <x v="2"/>
    <m/>
    <m/>
    <x v="0"/>
    <s v="Yes, at all visits;"/>
    <s v="phq9"/>
    <x v="2"/>
    <s v="Yes, at all visits;"/>
    <s v="gad7"/>
    <x v="0"/>
    <s v="Not formally, but open discussions during meetings"/>
    <m/>
    <m/>
    <m/>
    <s v="Yes"/>
    <s v="johnstonki@ontarioshores.ca"/>
    <m/>
    <n v="0"/>
    <n v="1"/>
  </r>
  <r>
    <n v="563"/>
    <d v="2026-08-01T19:20:01"/>
    <d v="2026-08-01T19:29:24"/>
    <s v="anonymous"/>
    <m/>
    <m/>
    <x v="1"/>
    <x v="118"/>
    <s v="7* 2 76 95 96 (IP Mental Health - LT Geriatrics);"/>
    <x v="1"/>
    <s v="Ontario Shores Centre for Mental Health Sciences – Inpatient Services"/>
    <s v="Geriatric Psychiatry Unit"/>
    <s v="johnstonki@ontarioshores.ca"/>
    <x v="0"/>
    <m/>
    <x v="41"/>
    <x v="1"/>
    <m/>
    <m/>
    <m/>
    <m/>
    <m/>
    <s v="Tertiary Non-Dementia Geriatric Psychiatry Units"/>
    <n v="100"/>
    <m/>
    <m/>
    <m/>
    <n v="0"/>
    <x v="1"/>
    <s v="25"/>
    <s v="99.4"/>
    <s v="All of the above (e.g. a service operating 24/7);"/>
    <n v="28"/>
    <s v="Referral received to service date/date of admission (minus hold days)"/>
    <s v="700 Gordon Street"/>
    <x v="48"/>
    <x v="0"/>
    <x v="129"/>
    <m/>
    <m/>
    <m/>
    <m/>
    <x v="0"/>
    <s v="All Central Region OHTs;"/>
    <s v="All East Region OHTs;"/>
    <s v="All North East Region OHTs;"/>
    <s v="All North West Region OHTs;"/>
    <s v="All Toronto Region OHTs;"/>
    <s v="All West Region OHTs;"/>
    <s v="1950 hours per year (37.5 hours/week"/>
    <n v="0.7"/>
    <n v="1.35"/>
    <m/>
    <n v="0.2"/>
    <m/>
    <n v="1.3"/>
    <m/>
    <m/>
    <n v="0.67"/>
    <m/>
    <m/>
    <n v="3.29"/>
    <n v="0.35"/>
    <n v="0.33"/>
    <m/>
    <n v="0.2"/>
    <n v="0.25"/>
    <n v="11.69"/>
    <n v="13.74"/>
    <n v="1"/>
    <m/>
    <m/>
    <n v="1"/>
    <m/>
    <m/>
    <n v="0.67"/>
    <s v="0.67 - Rehab assistant and behaviour analyst"/>
    <n v="36.07"/>
    <n v="33.19"/>
    <n v="4"/>
    <s v="75% to &lt;100%"/>
    <s v="Community organization;Emergency department;Ontario Health Team;Primary Care Network;Primary Care Practitioner;not specified;"/>
    <x v="1"/>
    <s v="opoc"/>
    <x v="1"/>
    <s v="opoc"/>
    <s v="translations services_x000a_smudging_x000a_religious/spiritual providers_x000a_"/>
    <x v="2"/>
    <s v="English;accessed through translation;"/>
    <x v="2"/>
    <s v="No, we do not track frailty status;"/>
    <m/>
    <x v="2"/>
    <m/>
    <m/>
    <x v="0"/>
    <s v="Yes, at all visits;"/>
    <s v="phq9"/>
    <x v="2"/>
    <s v="Yes, at all visits;"/>
    <s v="gad7"/>
    <x v="0"/>
    <s v="Not formally, but open discussions during meetings"/>
    <m/>
    <m/>
    <m/>
    <s v="Yes"/>
    <s v="johnstonki@ontarioshores.ca"/>
    <m/>
    <n v="0"/>
    <n v="1"/>
  </r>
  <r>
    <n v="564"/>
    <d v="2026-08-01T19:30:42"/>
    <d v="2026-08-01T19:40:26"/>
    <s v="anonymous"/>
    <m/>
    <m/>
    <x v="0"/>
    <x v="118"/>
    <s v="7* 2 76 95 96 (IP Mental Health - LT Geriatrics);"/>
    <x v="1"/>
    <s v="Ontario Shores Centre for Mental Health Sciences – Inpatient Services"/>
    <s v="Geriatric Transitional Unit"/>
    <s v="johnstonki@ontarioshores.ca"/>
    <x v="0"/>
    <m/>
    <x v="1"/>
    <x v="1"/>
    <m/>
    <m/>
    <m/>
    <m/>
    <m/>
    <s v="Tertiary Dementia Specialty Units"/>
    <n v="97"/>
    <m/>
    <m/>
    <m/>
    <n v="0"/>
    <x v="1"/>
    <s v="20"/>
    <s v="83.5"/>
    <s v="All of the above (e.g. a service operating 24/7);"/>
    <n v="12"/>
    <s v="Referral received to service date/date of admission (minus hold days)"/>
    <s v="700 Gordon Street"/>
    <x v="48"/>
    <x v="0"/>
    <x v="129"/>
    <m/>
    <m/>
    <m/>
    <m/>
    <x v="0"/>
    <s v="All Central Region OHTs;"/>
    <s v="All East Region OHTs;"/>
    <s v="All North East Region OHTs;"/>
    <s v="All North West Region OHTs;"/>
    <s v="All Toronto Region OHTs;"/>
    <s v="All West Region OHTs;"/>
    <s v="1950 hours per year (37.5 hours/week"/>
    <n v="0.7"/>
    <n v="1.35"/>
    <m/>
    <n v="0.2"/>
    <m/>
    <n v="1"/>
    <m/>
    <m/>
    <n v="0.67"/>
    <m/>
    <m/>
    <n v="8.4"/>
    <n v="0.35"/>
    <n v="0.33"/>
    <m/>
    <n v="0.2"/>
    <n v="0.25"/>
    <n v="8.5500000000000007"/>
    <n v="10.33"/>
    <n v="1"/>
    <m/>
    <m/>
    <n v="1.6"/>
    <m/>
    <m/>
    <n v="0.67"/>
    <s v="0.67 - behaviour analyst &amp; rehab assistant"/>
    <n v="34.93"/>
    <n v="32.35"/>
    <n v="3"/>
    <s v="75% to &lt;100%"/>
    <s v="Community organization;Emergency department;Ontario Health Team;Primary Care Network;Primary Care Practitioner;not specified;"/>
    <x v="1"/>
    <s v="opoc"/>
    <x v="1"/>
    <s v="opoc"/>
    <s v="translations services_x000a_smudging_x000a_religious/spiritual providers_x000a_"/>
    <x v="2"/>
    <s v="English;offered through translation services;"/>
    <x v="2"/>
    <s v="No, we do not track frailty status;"/>
    <m/>
    <x v="0"/>
    <s v="Yes, at all visits;"/>
    <s v="mmse_x000a_moca_x000a_mini cog"/>
    <x v="2"/>
    <m/>
    <m/>
    <x v="1"/>
    <m/>
    <m/>
    <x v="0"/>
    <s v="Not formally, but open discussions during meetings"/>
    <m/>
    <m/>
    <m/>
    <s v="Yes"/>
    <s v="johnstonki@ontarioshores.ca"/>
    <m/>
    <n v="0"/>
    <n v="1"/>
  </r>
  <r>
    <n v="565"/>
    <d v="2026-08-01T19:40:36"/>
    <d v="2026-08-01T19:49:08"/>
    <s v="anonymous"/>
    <m/>
    <m/>
    <x v="1"/>
    <x v="118"/>
    <s v="7* 2 76 95 96 (IP Mental Health - LT Geriatrics);"/>
    <x v="1"/>
    <s v="Ontario Shores Centre for Mental Health Sciences – Inpatient Services"/>
    <s v="Geriatric Transition Unit"/>
    <s v="johnstonki@ontarioshores.ca"/>
    <x v="0"/>
    <m/>
    <x v="1"/>
    <x v="1"/>
    <m/>
    <m/>
    <m/>
    <m/>
    <m/>
    <s v="Tertiary Dementia Specialty Units"/>
    <n v="118"/>
    <m/>
    <m/>
    <m/>
    <n v="0"/>
    <x v="1"/>
    <s v="20"/>
    <s v="80.2"/>
    <s v="All of the above (e.g. a service operating 24/7);"/>
    <n v="10"/>
    <s v="Referral received to service date/date of admission (minus hold days)"/>
    <s v="700 Gordon Street"/>
    <x v="48"/>
    <x v="0"/>
    <x v="129"/>
    <m/>
    <m/>
    <m/>
    <m/>
    <x v="0"/>
    <s v="All Central Region OHTs;"/>
    <s v="All East Region OHTs;"/>
    <s v="All North East Region OHTs;"/>
    <s v="All North West Region OHTs;"/>
    <s v="All Toronto Region OHTs;"/>
    <s v="All West Region OHTs;"/>
    <s v="1950 hours per year (37.5 hours/week"/>
    <n v="0.7"/>
    <n v="1.35"/>
    <m/>
    <n v="0.2"/>
    <m/>
    <n v="1"/>
    <m/>
    <m/>
    <n v="0.67"/>
    <m/>
    <m/>
    <n v="9.9499999999999993"/>
    <n v="0.35"/>
    <n v="0.33"/>
    <m/>
    <n v="0.2"/>
    <n v="0.25"/>
    <n v="8.4"/>
    <n v="10.33"/>
    <n v="1"/>
    <m/>
    <m/>
    <n v="2.8"/>
    <m/>
    <m/>
    <n v="0.67"/>
    <s v="0.67 - rehab assistant and behaviour analyst"/>
    <n v="37.529999999999994"/>
    <n v="34.950000000000003"/>
    <n v="1"/>
    <s v="75% to &lt;100%"/>
    <s v="Community organization;Emergency department;Ontario Health Team;Primary Care Network;Primary Care Practitioner;not specified;"/>
    <x v="1"/>
    <s v="opoc"/>
    <x v="1"/>
    <s v="opoc"/>
    <s v="translations services_x000a_smudging_x000a_religious/spiritual providers_x000a_"/>
    <x v="2"/>
    <s v="English;translation services;"/>
    <x v="0"/>
    <m/>
    <m/>
    <x v="0"/>
    <s v="Yes, at all visits;"/>
    <s v="mmse_x000a_moca_x000a_mini cog"/>
    <x v="2"/>
    <m/>
    <m/>
    <x v="1"/>
    <m/>
    <m/>
    <x v="0"/>
    <s v="Not formally, but open discussions during meetings"/>
    <m/>
    <m/>
    <m/>
    <s v="Yes"/>
    <s v="johnstonki@ontarioshores.ca"/>
    <m/>
    <n v="0"/>
    <n v="1"/>
  </r>
  <r>
    <n v="566"/>
    <d v="2026-08-01T19:49:36"/>
    <d v="2026-08-01T19:57:57"/>
    <s v="anonymous"/>
    <m/>
    <m/>
    <x v="0"/>
    <x v="118"/>
    <s v="7* 2 76 95 96 (IP Mental Health - LT Geriatrics);"/>
    <x v="1"/>
    <s v="Ontario Shores Centre for Mental Health Sciences – Inpatient Services"/>
    <s v="Geriatric Dementia Unit"/>
    <s v="johnstonki@ontarioshores.ca"/>
    <x v="0"/>
    <m/>
    <x v="1"/>
    <x v="1"/>
    <m/>
    <m/>
    <m/>
    <m/>
    <m/>
    <s v="Tertiary Dementia Specialty Units"/>
    <n v="117"/>
    <m/>
    <m/>
    <m/>
    <n v="0"/>
    <x v="1"/>
    <s v="23"/>
    <s v="80.5"/>
    <s v="All of the above (e.g. a service operating 24/7);"/>
    <n v="12"/>
    <s v="Referral received to service date/date of admission (minus hold days)"/>
    <s v="700 Gordon Street"/>
    <x v="48"/>
    <x v="0"/>
    <x v="129"/>
    <m/>
    <m/>
    <m/>
    <m/>
    <x v="0"/>
    <s v="All Central Region OHTs;"/>
    <s v="All East Region OHTs;"/>
    <s v="All North East Region OHTs;"/>
    <s v="All North West Region OHTs;"/>
    <s v="All Toronto Region OHTs;"/>
    <s v="All West Region OHTs;"/>
    <s v="1950 hours per year (37.5 hours/week"/>
    <n v="1.2"/>
    <n v="1.35"/>
    <m/>
    <n v="0.2"/>
    <m/>
    <n v="1.3"/>
    <m/>
    <n v="1"/>
    <n v="0.67"/>
    <m/>
    <m/>
    <n v="8.36"/>
    <n v="0.35"/>
    <n v="0.34"/>
    <m/>
    <m/>
    <m/>
    <n v="6.55"/>
    <n v="16.98"/>
    <n v="1"/>
    <m/>
    <m/>
    <n v="1.6"/>
    <m/>
    <m/>
    <n v="0.67"/>
    <s v="0.67 - rehab assistant and behaviour analyst"/>
    <n v="40.9"/>
    <n v="37.72"/>
    <n v="2"/>
    <s v="75% to &lt;100%"/>
    <s v="Community organization;Emergency department;Ontario Health Team;Primary Care Network;Primary Care Practitioner;not specified;"/>
    <x v="1"/>
    <s v="opoc"/>
    <x v="1"/>
    <s v="opoc"/>
    <s v="translations services_x000a_smudging_x000a_religious/spiritual providers_x000a_"/>
    <x v="2"/>
    <s v="English;through translation services;"/>
    <x v="0"/>
    <m/>
    <m/>
    <x v="0"/>
    <s v="Yes, at all visits;"/>
    <s v="mmse_x000a_moca_x000a_mini cog"/>
    <x v="0"/>
    <s v="as needed;"/>
    <m/>
    <x v="2"/>
    <s v="as needed;"/>
    <m/>
    <x v="0"/>
    <s v="Not formally, but open discussions during meetings"/>
    <m/>
    <m/>
    <m/>
    <s v="Yes"/>
    <s v="johnstonki@ontarioshores.ca"/>
    <m/>
    <n v="0"/>
    <n v="1"/>
  </r>
  <r>
    <n v="567"/>
    <d v="2026-08-01T19:58:06"/>
    <d v="2026-08-01T20:06:07"/>
    <s v="anonymous"/>
    <m/>
    <m/>
    <x v="1"/>
    <x v="118"/>
    <s v="7* 2 76 95 96 (IP Mental Health - LT Geriatrics);"/>
    <x v="1"/>
    <s v="Ontario Shores Centre for Mental Health Sciences – Inpatient Services"/>
    <s v="Geriatric Dementia Unit"/>
    <s v="johnstonki@ontarioshores.ca"/>
    <x v="0"/>
    <m/>
    <x v="1"/>
    <x v="1"/>
    <m/>
    <m/>
    <m/>
    <m/>
    <m/>
    <s v="Tertiary Dementia Specialty Units"/>
    <n v="115"/>
    <m/>
    <m/>
    <m/>
    <n v="0"/>
    <x v="1"/>
    <s v="23"/>
    <s v="75"/>
    <s v="All of the above (e.g. a service operating 24/7);"/>
    <n v="11"/>
    <s v="Referral received to service date/date of admission (minus hold days)_x000a_"/>
    <s v="700 Gordon Street"/>
    <x v="48"/>
    <x v="0"/>
    <x v="129"/>
    <m/>
    <m/>
    <m/>
    <m/>
    <x v="0"/>
    <s v="All Central Region OHTs;"/>
    <s v="All East Region OHTs;"/>
    <s v="All North East Region OHTs;"/>
    <s v="All North West Region OHTs;"/>
    <s v="All Toronto Region OHTs;"/>
    <s v="All West Region OHTs;"/>
    <s v="1950 hours per year (37.5 hours/week"/>
    <n v="1.2"/>
    <n v="1.35"/>
    <m/>
    <n v="0.2"/>
    <m/>
    <n v="1.3"/>
    <m/>
    <n v="1"/>
    <n v="0.67"/>
    <m/>
    <m/>
    <n v="8.36"/>
    <n v="0.35"/>
    <n v="0.34"/>
    <m/>
    <m/>
    <m/>
    <n v="6.55"/>
    <n v="16.98"/>
    <n v="1"/>
    <m/>
    <m/>
    <n v="1"/>
    <m/>
    <m/>
    <n v="0.67"/>
    <s v="0.67 - rehab assistant and behaviour analyst"/>
    <n v="40.299999999999997"/>
    <n v="37.120000000000005"/>
    <n v="3"/>
    <s v="75% to &lt;100%"/>
    <s v="Community organization;Emergency department;Ontario Health Team;Primary Care Network;Primary Care Practitioner;not specified;"/>
    <x v="1"/>
    <s v="opoc"/>
    <x v="1"/>
    <s v="opoc"/>
    <s v="translations services_x000a_smudging_x000a_religious/spiritual providers_x000a_"/>
    <x v="2"/>
    <s v="English;translation services;"/>
    <x v="0"/>
    <m/>
    <m/>
    <x v="0"/>
    <s v="Yes, at all visits;"/>
    <s v="mmse_x000a_moca_x000a_mini cog"/>
    <x v="0"/>
    <s v="as necessary;"/>
    <s v="phq9"/>
    <x v="2"/>
    <s v="as necessary;"/>
    <s v="gad7"/>
    <x v="0"/>
    <s v=" Not formally, but open discussions during meetings"/>
    <m/>
    <m/>
    <m/>
    <s v="Yes"/>
    <s v="johnstonki@ontarioshores.ca"/>
    <m/>
    <n v="0"/>
    <n v="1"/>
  </r>
  <r>
    <n v="568"/>
    <d v="2026-08-01T20:06:17"/>
    <d v="2026-08-01T20:27:02"/>
    <s v="anonymous"/>
    <m/>
    <m/>
    <x v="0"/>
    <x v="118"/>
    <s v="7* 5 10 76 96 (COM Clinics/Programs - MH Psycho-geriatric);7* 5 30 76 96 (COM MH Home Care - Geriatric Psych. Assessment);"/>
    <x v="1"/>
    <s v="Ontario Shores Centre for Mental Health Sciences - Outpatient Services &amp; Ontario Shores Centre for Mental Health Sciences – Inpatient Services"/>
    <s v="Geriatric Psychiatry"/>
    <s v="johnstonki@ontarioshores.ca"/>
    <x v="0"/>
    <m/>
    <x v="16"/>
    <x v="3"/>
    <m/>
    <s v="Geriatric Psychiatry Outpatient Clinic"/>
    <m/>
    <m/>
    <m/>
    <m/>
    <m/>
    <n v="582"/>
    <n v="13"/>
    <m/>
    <n v="595"/>
    <x v="0"/>
    <m/>
    <m/>
    <m/>
    <m/>
    <m/>
    <s v="700 Gordon Street"/>
    <x v="48"/>
    <x v="0"/>
    <x v="129"/>
    <m/>
    <m/>
    <m/>
    <m/>
    <x v="0"/>
    <m/>
    <s v="Durham OHT;"/>
    <m/>
    <m/>
    <m/>
    <m/>
    <m/>
    <m/>
    <m/>
    <m/>
    <m/>
    <m/>
    <m/>
    <m/>
    <m/>
    <m/>
    <m/>
    <m/>
    <m/>
    <m/>
    <m/>
    <m/>
    <m/>
    <m/>
    <m/>
    <m/>
    <m/>
    <m/>
    <m/>
    <m/>
    <m/>
    <m/>
    <m/>
    <m/>
    <n v="0"/>
    <n v="0"/>
    <m/>
    <s v=""/>
    <m/>
    <x v="2"/>
    <m/>
    <x v="2"/>
    <m/>
    <m/>
    <x v="1"/>
    <s v="English"/>
    <x v="0"/>
    <m/>
    <m/>
    <x v="2"/>
    <m/>
    <m/>
    <x v="2"/>
    <m/>
    <m/>
    <x v="1"/>
    <m/>
    <m/>
    <x v="1"/>
    <m/>
    <m/>
    <m/>
    <m/>
    <s v="Yes"/>
    <s v="johnstonki@ontarioshores.ca"/>
    <m/>
    <n v="0"/>
    <n v="1"/>
  </r>
  <r>
    <n v="569"/>
    <d v="2026-08-01T20:27:15"/>
    <d v="2026-08-01T20:30:47"/>
    <s v="anonymous"/>
    <m/>
    <m/>
    <x v="1"/>
    <x v="118"/>
    <s v="7* 5 10 76 96 (COM Clinics/Programs - MH Psycho-geriatric);7* 5 30 76 96 (COM MH Home Care - Geriatric Psych. Assessment);"/>
    <x v="1"/>
    <s v="Ontario Shores Centre for Mental Health Sciences - Outpatient Services &amp; Ontario Shores Centre for Mental Health Sciences – Inpatient Services"/>
    <s v="Geriatric Psychiatry"/>
    <s v="johnstonki@ontarioshores.ca"/>
    <x v="0"/>
    <m/>
    <x v="16"/>
    <x v="3"/>
    <m/>
    <m/>
    <m/>
    <m/>
    <m/>
    <m/>
    <m/>
    <n v="590"/>
    <n v="9"/>
    <m/>
    <n v="599"/>
    <x v="0"/>
    <m/>
    <m/>
    <m/>
    <m/>
    <m/>
    <s v="700 Gordon Street"/>
    <x v="48"/>
    <x v="0"/>
    <x v="129"/>
    <m/>
    <m/>
    <m/>
    <m/>
    <x v="0"/>
    <m/>
    <m/>
    <m/>
    <m/>
    <m/>
    <m/>
    <m/>
    <m/>
    <m/>
    <m/>
    <m/>
    <m/>
    <m/>
    <m/>
    <m/>
    <m/>
    <m/>
    <m/>
    <m/>
    <m/>
    <m/>
    <m/>
    <m/>
    <m/>
    <m/>
    <m/>
    <m/>
    <m/>
    <m/>
    <m/>
    <m/>
    <m/>
    <m/>
    <m/>
    <n v="0"/>
    <n v="0"/>
    <m/>
    <s v=""/>
    <m/>
    <x v="2"/>
    <m/>
    <x v="2"/>
    <m/>
    <m/>
    <x v="1"/>
    <s v="English"/>
    <x v="0"/>
    <m/>
    <m/>
    <x v="2"/>
    <m/>
    <m/>
    <x v="2"/>
    <m/>
    <m/>
    <x v="1"/>
    <m/>
    <m/>
    <x v="1"/>
    <m/>
    <m/>
    <m/>
    <m/>
    <s v="Yes"/>
    <s v="johnstonki@ontarioshores.ca"/>
    <m/>
    <n v="0"/>
    <n v="1"/>
  </r>
  <r>
    <n v="570"/>
    <d v="2026-08-01T20:30:55"/>
    <d v="2026-08-01T20:35:23"/>
    <s v="anonymous"/>
    <m/>
    <m/>
    <x v="0"/>
    <x v="118"/>
    <s v="7* 5 50 96 76 (COM Health Prom/Educ. &amp; Com. Dev. - Psycho-Geriatric);"/>
    <x v="0"/>
    <m/>
    <s v="Psychogeriatric Resource Consultants"/>
    <s v="johnstonki@ontarioshores.ca"/>
    <x v="0"/>
    <m/>
    <x v="27"/>
    <x v="3"/>
    <m/>
    <s v="Psychogeriatric Resource Consultants"/>
    <s v="Psychogeriatric Resource Consultants"/>
    <m/>
    <m/>
    <m/>
    <m/>
    <m/>
    <m/>
    <m/>
    <n v="0"/>
    <x v="0"/>
    <m/>
    <m/>
    <s v="Weekdays;"/>
    <m/>
    <m/>
    <s v="700 Gordon Street"/>
    <x v="48"/>
    <x v="0"/>
    <x v="129"/>
    <m/>
    <m/>
    <m/>
    <m/>
    <x v="0"/>
    <m/>
    <s v="Durham OHT;"/>
    <m/>
    <m/>
    <m/>
    <m/>
    <s v="1950 hours per year (37.5 hours/week"/>
    <n v="0.25"/>
    <m/>
    <m/>
    <m/>
    <m/>
    <m/>
    <m/>
    <m/>
    <m/>
    <m/>
    <m/>
    <m/>
    <m/>
    <m/>
    <m/>
    <m/>
    <m/>
    <n v="2"/>
    <m/>
    <m/>
    <m/>
    <m/>
    <m/>
    <m/>
    <m/>
    <m/>
    <m/>
    <n v="2.25"/>
    <n v="2"/>
    <n v="0"/>
    <s v=""/>
    <m/>
    <x v="2"/>
    <m/>
    <x v="2"/>
    <m/>
    <m/>
    <x v="1"/>
    <s v="English"/>
    <x v="0"/>
    <m/>
    <m/>
    <x v="2"/>
    <m/>
    <m/>
    <x v="2"/>
    <m/>
    <m/>
    <x v="1"/>
    <m/>
    <m/>
    <x v="1"/>
    <m/>
    <m/>
    <m/>
    <m/>
    <s v="Yes"/>
    <s v="johnstonki@ontarioshores.ca"/>
    <m/>
    <n v="0"/>
    <n v="1"/>
  </r>
  <r>
    <n v="571"/>
    <d v="2026-08-01T20:35:36"/>
    <d v="2026-08-01T20:38:44"/>
    <s v="anonymous"/>
    <m/>
    <m/>
    <x v="1"/>
    <x v="118"/>
    <s v="7* 5 50 96 76 (COM Health Prom/Educ. &amp; Com. Dev. - Psycho-Geriatric);"/>
    <x v="0"/>
    <m/>
    <s v="Psychogeriatric Resource Consultants"/>
    <s v="johnstonki@ontarioshores.ca"/>
    <x v="0"/>
    <m/>
    <x v="27"/>
    <x v="3"/>
    <m/>
    <s v="Psychogeriatric Resource Consultants"/>
    <s v="Psychogeriatric Resource Consultants"/>
    <m/>
    <m/>
    <m/>
    <m/>
    <m/>
    <m/>
    <m/>
    <n v="0"/>
    <x v="0"/>
    <m/>
    <m/>
    <s v="Weekdays;"/>
    <m/>
    <m/>
    <s v="700 Gordon Street"/>
    <x v="48"/>
    <x v="0"/>
    <x v="129"/>
    <m/>
    <m/>
    <m/>
    <m/>
    <x v="0"/>
    <m/>
    <s v="Durham OHT;"/>
    <m/>
    <m/>
    <m/>
    <m/>
    <s v="1950 hours per year (37.5 hours/week"/>
    <n v="0.25"/>
    <m/>
    <m/>
    <m/>
    <m/>
    <m/>
    <m/>
    <m/>
    <m/>
    <m/>
    <m/>
    <m/>
    <m/>
    <m/>
    <m/>
    <m/>
    <m/>
    <n v="2"/>
    <m/>
    <m/>
    <m/>
    <m/>
    <m/>
    <m/>
    <m/>
    <m/>
    <m/>
    <n v="2.25"/>
    <n v="2"/>
    <m/>
    <s v=""/>
    <m/>
    <x v="2"/>
    <m/>
    <x v="2"/>
    <m/>
    <m/>
    <x v="1"/>
    <s v="English"/>
    <x v="0"/>
    <m/>
    <m/>
    <x v="2"/>
    <m/>
    <m/>
    <x v="2"/>
    <m/>
    <m/>
    <x v="1"/>
    <m/>
    <m/>
    <x v="1"/>
    <m/>
    <m/>
    <m/>
    <m/>
    <s v="Yes"/>
    <s v="johnstonki@ontarioshores.ca"/>
    <m/>
    <n v="0"/>
    <n v="1"/>
  </r>
  <r>
    <n v="572"/>
    <d v="2026-07-31T16:30:23"/>
    <d v="2026-08-04T08:45:15"/>
    <s v="anonymous"/>
    <m/>
    <m/>
    <x v="0"/>
    <x v="111"/>
    <s v="Unknown;"/>
    <x v="0"/>
    <m/>
    <s v="Geriatric Outpatient Clinics"/>
    <s v="mcorbin@haltonhealthcare.com"/>
    <x v="0"/>
    <m/>
    <x v="3"/>
    <x v="3"/>
    <m/>
    <s v="Geriatric Outpatient Clinic"/>
    <m/>
    <m/>
    <m/>
    <m/>
    <n v="456"/>
    <n v="780"/>
    <n v="285"/>
    <m/>
    <n v="1065"/>
    <x v="0"/>
    <m/>
    <m/>
    <s v="Weekdays;"/>
    <m/>
    <m/>
    <s v="725 Bronte St. S"/>
    <x v="57"/>
    <x v="0"/>
    <x v="121"/>
    <m/>
    <m/>
    <m/>
    <m/>
    <x v="2"/>
    <s v="Connected Care Halton OHT;"/>
    <m/>
    <m/>
    <m/>
    <m/>
    <m/>
    <m/>
    <m/>
    <m/>
    <m/>
    <m/>
    <m/>
    <m/>
    <m/>
    <m/>
    <m/>
    <m/>
    <m/>
    <m/>
    <m/>
    <m/>
    <m/>
    <m/>
    <m/>
    <m/>
    <m/>
    <m/>
    <m/>
    <m/>
    <m/>
    <m/>
    <m/>
    <m/>
    <m/>
    <n v="0"/>
    <n v="0"/>
    <m/>
    <s v="100%"/>
    <s v="Emergency department;Primary Care Practitioner;Ontario Health Team;"/>
    <x v="2"/>
    <m/>
    <x v="2"/>
    <m/>
    <m/>
    <x v="1"/>
    <s v="English"/>
    <x v="0"/>
    <m/>
    <m/>
    <x v="2"/>
    <m/>
    <m/>
    <x v="2"/>
    <m/>
    <m/>
    <x v="1"/>
    <m/>
    <m/>
    <x v="1"/>
    <m/>
    <m/>
    <m/>
    <m/>
    <s v="Yes"/>
    <s v="mcorbin@haltonhealthcare.com"/>
    <m/>
    <n v="0"/>
    <n v="1"/>
  </r>
  <r>
    <n v="573"/>
    <d v="2026-08-04T08:45:17"/>
    <d v="2026-08-04T08:46:40"/>
    <s v="anonymous"/>
    <m/>
    <m/>
    <x v="1"/>
    <x v="111"/>
    <s v="Unknown;"/>
    <x v="0"/>
    <m/>
    <s v="Geriatric Outpatient Clinic"/>
    <s v="mcorbin@haltonhealthcare.com"/>
    <x v="0"/>
    <m/>
    <x v="3"/>
    <x v="3"/>
    <m/>
    <s v="Geriatric Outpatient Clinic"/>
    <m/>
    <m/>
    <m/>
    <m/>
    <n v="482"/>
    <n v="900"/>
    <n v="351"/>
    <m/>
    <n v="1251"/>
    <x v="0"/>
    <m/>
    <m/>
    <s v="Weekdays;"/>
    <m/>
    <m/>
    <s v="725 Bronte St. S"/>
    <x v="57"/>
    <x v="0"/>
    <x v="121"/>
    <m/>
    <m/>
    <m/>
    <m/>
    <x v="2"/>
    <s v="Connected Care Halton OHT;"/>
    <m/>
    <m/>
    <m/>
    <m/>
    <m/>
    <m/>
    <m/>
    <m/>
    <m/>
    <m/>
    <m/>
    <m/>
    <m/>
    <m/>
    <m/>
    <m/>
    <m/>
    <m/>
    <m/>
    <m/>
    <m/>
    <m/>
    <m/>
    <m/>
    <m/>
    <m/>
    <m/>
    <m/>
    <m/>
    <m/>
    <m/>
    <m/>
    <m/>
    <n v="0"/>
    <n v="0"/>
    <m/>
    <s v="100%"/>
    <s v="Emergency department;Ontario Health Team;Primary Care Practitioner;"/>
    <x v="2"/>
    <m/>
    <x v="2"/>
    <m/>
    <m/>
    <x v="1"/>
    <s v="English"/>
    <x v="0"/>
    <m/>
    <m/>
    <x v="2"/>
    <m/>
    <m/>
    <x v="2"/>
    <m/>
    <m/>
    <x v="1"/>
    <m/>
    <m/>
    <x v="1"/>
    <m/>
    <m/>
    <m/>
    <m/>
    <s v="Yes"/>
    <s v="mcorbin@haltonhealthcare.com"/>
    <m/>
    <n v="0"/>
    <n v="1"/>
  </r>
  <r>
    <n v="574"/>
    <d v="2026-08-04T08:46:42"/>
    <d v="2026-08-04T08:48:06"/>
    <s v="anonymous"/>
    <m/>
    <m/>
    <x v="0"/>
    <x v="112"/>
    <s v="Unknown;"/>
    <x v="0"/>
    <m/>
    <s v="Geriatric Outpatient Clinic"/>
    <s v="mcorbin@haltonhealthcare.com"/>
    <x v="0"/>
    <m/>
    <x v="3"/>
    <x v="3"/>
    <m/>
    <s v="Geriatric Outpatient Clinic"/>
    <m/>
    <m/>
    <m/>
    <m/>
    <n v="287"/>
    <n v="293"/>
    <n v="10"/>
    <m/>
    <n v="303"/>
    <x v="0"/>
    <m/>
    <m/>
    <s v="Weekdays;"/>
    <m/>
    <m/>
    <s v="1 Princess Anne Dr."/>
    <x v="58"/>
    <x v="0"/>
    <x v="122"/>
    <m/>
    <m/>
    <m/>
    <m/>
    <x v="2"/>
    <s v="Connected Care Halton OHT;"/>
    <m/>
    <m/>
    <m/>
    <m/>
    <m/>
    <m/>
    <m/>
    <m/>
    <m/>
    <m/>
    <m/>
    <m/>
    <m/>
    <m/>
    <m/>
    <m/>
    <m/>
    <m/>
    <m/>
    <m/>
    <m/>
    <m/>
    <m/>
    <m/>
    <m/>
    <m/>
    <m/>
    <m/>
    <m/>
    <m/>
    <m/>
    <m/>
    <m/>
    <n v="0"/>
    <n v="0"/>
    <m/>
    <s v="100%"/>
    <s v="Emergency department;Ontario Health Team;Primary Care Practitioner;"/>
    <x v="2"/>
    <m/>
    <x v="2"/>
    <m/>
    <m/>
    <x v="1"/>
    <s v="English"/>
    <x v="0"/>
    <m/>
    <m/>
    <x v="2"/>
    <m/>
    <m/>
    <x v="2"/>
    <m/>
    <m/>
    <x v="1"/>
    <m/>
    <m/>
    <x v="1"/>
    <m/>
    <m/>
    <m/>
    <m/>
    <s v="Yes"/>
    <s v="mcorbin@haltonhealthcare.com"/>
    <m/>
    <n v="0"/>
    <n v="1"/>
  </r>
  <r>
    <n v="575"/>
    <d v="2026-08-04T08:48:07"/>
    <d v="2026-08-04T08:49:29"/>
    <s v="anonymous"/>
    <m/>
    <m/>
    <x v="1"/>
    <x v="112"/>
    <s v="Unknown;"/>
    <x v="0"/>
    <m/>
    <s v="Geriatric Outpatient clinic"/>
    <s v="mcorbin@haltonhealthcare.com"/>
    <x v="0"/>
    <m/>
    <x v="3"/>
    <x v="3"/>
    <m/>
    <s v="Geriatric Outpatient Clinic"/>
    <m/>
    <m/>
    <m/>
    <m/>
    <n v="311"/>
    <n v="340"/>
    <n v="7"/>
    <m/>
    <n v="347"/>
    <x v="0"/>
    <m/>
    <m/>
    <s v="Weekdays;"/>
    <m/>
    <m/>
    <s v="1 Princess Anne Dr."/>
    <x v="58"/>
    <x v="0"/>
    <x v="122"/>
    <m/>
    <m/>
    <m/>
    <m/>
    <x v="2"/>
    <s v="Central West OHT;"/>
    <m/>
    <m/>
    <m/>
    <m/>
    <m/>
    <m/>
    <m/>
    <m/>
    <m/>
    <m/>
    <m/>
    <m/>
    <m/>
    <m/>
    <m/>
    <m/>
    <m/>
    <m/>
    <m/>
    <m/>
    <m/>
    <m/>
    <m/>
    <m/>
    <m/>
    <m/>
    <m/>
    <m/>
    <m/>
    <m/>
    <m/>
    <m/>
    <m/>
    <n v="0"/>
    <n v="0"/>
    <m/>
    <s v="100%"/>
    <s v="Emergency department;Ontario Health Team;Primary Care Practitioner;"/>
    <x v="2"/>
    <m/>
    <x v="2"/>
    <m/>
    <m/>
    <x v="1"/>
    <s v="English"/>
    <x v="0"/>
    <m/>
    <m/>
    <x v="2"/>
    <m/>
    <m/>
    <x v="2"/>
    <m/>
    <m/>
    <x v="1"/>
    <m/>
    <m/>
    <x v="1"/>
    <m/>
    <m/>
    <m/>
    <m/>
    <s v="Yes"/>
    <s v="mcorbin@haltonhealthcare.com"/>
    <m/>
    <n v="0"/>
    <n v="1"/>
  </r>
  <r>
    <n v="576"/>
    <d v="2026-08-04T08:49:34"/>
    <d v="2026-08-04T08:52:23"/>
    <s v="anonymous"/>
    <m/>
    <m/>
    <x v="0"/>
    <x v="88"/>
    <s v="Unknown;"/>
    <x v="0"/>
    <m/>
    <s v="Geriatric Psychiatry Outpatient Services"/>
    <s v="mcorbin@haltonhealthcare.com"/>
    <x v="0"/>
    <m/>
    <x v="16"/>
    <x v="3"/>
    <m/>
    <s v="Geriatric Psychiatry Outpatient Clinic"/>
    <m/>
    <m/>
    <m/>
    <m/>
    <n v="873"/>
    <n v="3660"/>
    <n v="600"/>
    <m/>
    <n v="4260"/>
    <x v="0"/>
    <m/>
    <m/>
    <s v="Weekdays;"/>
    <m/>
    <m/>
    <s v="3001 Hospital Gate"/>
    <x v="49"/>
    <x v="0"/>
    <x v="97"/>
    <m/>
    <m/>
    <m/>
    <m/>
    <x v="2"/>
    <s v="Central West OHT;"/>
    <m/>
    <m/>
    <m/>
    <m/>
    <m/>
    <m/>
    <m/>
    <m/>
    <m/>
    <m/>
    <m/>
    <m/>
    <m/>
    <m/>
    <m/>
    <m/>
    <m/>
    <m/>
    <m/>
    <m/>
    <m/>
    <m/>
    <m/>
    <m/>
    <m/>
    <m/>
    <m/>
    <m/>
    <m/>
    <m/>
    <m/>
    <m/>
    <m/>
    <n v="0"/>
    <n v="0"/>
    <m/>
    <s v=""/>
    <m/>
    <x v="2"/>
    <m/>
    <x v="2"/>
    <m/>
    <m/>
    <x v="1"/>
    <s v="English"/>
    <x v="0"/>
    <m/>
    <m/>
    <x v="2"/>
    <m/>
    <m/>
    <x v="2"/>
    <m/>
    <m/>
    <x v="1"/>
    <m/>
    <m/>
    <x v="1"/>
    <m/>
    <m/>
    <m/>
    <m/>
    <s v="Yes"/>
    <s v="mcorbin@haltonhealthcare.com"/>
    <m/>
    <n v="0"/>
    <n v="1"/>
  </r>
  <r>
    <n v="577"/>
    <d v="2026-08-04T08:52:25"/>
    <d v="2026-08-04T08:53:54"/>
    <s v="anonymous"/>
    <m/>
    <m/>
    <x v="1"/>
    <x v="88"/>
    <s v="Unknown;"/>
    <x v="0"/>
    <m/>
    <s v="Geriatric Psychiatry Outpatient Clinic"/>
    <s v="mcorbin@haltonhealthcare.com"/>
    <x v="0"/>
    <m/>
    <x v="16"/>
    <x v="3"/>
    <m/>
    <s v="Geriatric Psychiatry Outpatient Clinic"/>
    <m/>
    <m/>
    <m/>
    <m/>
    <n v="873"/>
    <n v="3660"/>
    <n v="600"/>
    <m/>
    <n v="4260"/>
    <x v="0"/>
    <m/>
    <m/>
    <s v="Weekdays;"/>
    <m/>
    <m/>
    <s v="3001 Hospital Gate"/>
    <x v="49"/>
    <x v="0"/>
    <x v="97"/>
    <m/>
    <m/>
    <m/>
    <m/>
    <x v="2"/>
    <s v="Central West OHT;"/>
    <m/>
    <m/>
    <m/>
    <m/>
    <m/>
    <m/>
    <m/>
    <m/>
    <m/>
    <m/>
    <m/>
    <m/>
    <m/>
    <m/>
    <m/>
    <m/>
    <m/>
    <m/>
    <m/>
    <m/>
    <m/>
    <m/>
    <m/>
    <m/>
    <m/>
    <m/>
    <m/>
    <m/>
    <m/>
    <m/>
    <m/>
    <m/>
    <m/>
    <n v="0"/>
    <n v="0"/>
    <m/>
    <s v=""/>
    <m/>
    <x v="2"/>
    <m/>
    <x v="2"/>
    <m/>
    <m/>
    <x v="1"/>
    <s v="English"/>
    <x v="0"/>
    <m/>
    <m/>
    <x v="2"/>
    <m/>
    <m/>
    <x v="2"/>
    <m/>
    <m/>
    <x v="1"/>
    <m/>
    <m/>
    <x v="1"/>
    <m/>
    <m/>
    <m/>
    <m/>
    <s v="Yes"/>
    <s v="mcorbin@haltonhealthcare.com"/>
    <m/>
    <n v="0"/>
    <n v="1"/>
  </r>
  <r>
    <n v="578"/>
    <d v="2026-08-04T08:53:55"/>
    <d v="2026-08-04T08:55:13"/>
    <s v="anonymous"/>
    <m/>
    <m/>
    <x v="0"/>
    <x v="88"/>
    <s v="Unknown;"/>
    <x v="0"/>
    <m/>
    <s v="Geriatric Psychiatry Outpatient Clinic"/>
    <s v="mcorbin@haltonhealthcare.com"/>
    <x v="0"/>
    <m/>
    <x v="16"/>
    <x v="3"/>
    <m/>
    <s v="Geriatric Psychiatry Outpatient Clinic"/>
    <m/>
    <m/>
    <m/>
    <m/>
    <n v="860"/>
    <n v="3706"/>
    <n v="623"/>
    <m/>
    <n v="4329"/>
    <x v="0"/>
    <m/>
    <m/>
    <s v="Weekdays;"/>
    <m/>
    <m/>
    <s v="3001 Hospital Gate"/>
    <x v="49"/>
    <x v="0"/>
    <x v="97"/>
    <m/>
    <m/>
    <m/>
    <m/>
    <x v="2"/>
    <s v="Connected Care Halton OHT;"/>
    <m/>
    <m/>
    <m/>
    <m/>
    <m/>
    <m/>
    <m/>
    <m/>
    <m/>
    <m/>
    <m/>
    <m/>
    <m/>
    <m/>
    <m/>
    <m/>
    <m/>
    <m/>
    <m/>
    <m/>
    <m/>
    <m/>
    <m/>
    <m/>
    <m/>
    <m/>
    <m/>
    <m/>
    <m/>
    <m/>
    <m/>
    <m/>
    <m/>
    <n v="0"/>
    <n v="0"/>
    <m/>
    <s v=""/>
    <m/>
    <x v="2"/>
    <m/>
    <x v="2"/>
    <m/>
    <m/>
    <x v="1"/>
    <s v="English"/>
    <x v="0"/>
    <m/>
    <m/>
    <x v="2"/>
    <m/>
    <m/>
    <x v="2"/>
    <m/>
    <m/>
    <x v="1"/>
    <m/>
    <m/>
    <x v="1"/>
    <m/>
    <m/>
    <m/>
    <m/>
    <s v="Yes"/>
    <s v="mcorbin@haltonheathcare.com"/>
    <m/>
    <n v="0"/>
    <n v="1"/>
  </r>
  <r>
    <n v="579"/>
    <d v="2026-08-04T14:26:44"/>
    <d v="2026-08-04T14:40:02"/>
    <s v="anonymous"/>
    <m/>
    <m/>
    <x v="1"/>
    <x v="119"/>
    <s v="7121000005;"/>
    <x v="0"/>
    <m/>
    <s v="Acute Care of the Elderly (ACE) unit"/>
    <s v="wendy.cheung@nygh.on.ca"/>
    <x v="0"/>
    <m/>
    <x v="6"/>
    <x v="4"/>
    <m/>
    <m/>
    <m/>
    <m/>
    <s v="Acute Care of the Elderly/Geriatric Medicine Unit"/>
    <m/>
    <n v="325"/>
    <m/>
    <m/>
    <m/>
    <n v="0"/>
    <x v="1"/>
    <s v="12"/>
    <s v="46"/>
    <s v="All of the above (e.g. a service operating 24/7);"/>
    <m/>
    <m/>
    <s v="4001 Leslie St"/>
    <x v="61"/>
    <x v="0"/>
    <x v="130"/>
    <m/>
    <m/>
    <m/>
    <m/>
    <x v="1"/>
    <m/>
    <m/>
    <m/>
    <m/>
    <s v="North York Toronto Health Partners OHT;"/>
    <m/>
    <s v="1950 hours per year (37.5 hours/week"/>
    <n v="1"/>
    <n v="1"/>
    <n v="0.5"/>
    <m/>
    <n v="0.5"/>
    <m/>
    <m/>
    <m/>
    <m/>
    <m/>
    <m/>
    <m/>
    <n v="1"/>
    <m/>
    <m/>
    <m/>
    <m/>
    <m/>
    <m/>
    <n v="0.5"/>
    <m/>
    <m/>
    <m/>
    <m/>
    <m/>
    <m/>
    <m/>
    <n v="4.5"/>
    <n v="1.5"/>
    <m/>
    <s v="100%"/>
    <s v="Emergency Physician ;"/>
    <x v="1"/>
    <s v="Health Equity Survey, patient Experience survey "/>
    <x v="1"/>
    <s v="Patient Experience survey"/>
    <m/>
    <x v="1"/>
    <s v="English;translation services ;"/>
    <x v="2"/>
    <s v="No, we do not track frailty status;"/>
    <m/>
    <x v="0"/>
    <s v="as needed ;"/>
    <s v="Geriatrician "/>
    <x v="0"/>
    <s v="as needed ;"/>
    <s v="Geriatrician or geriatric Psychiatrist "/>
    <x v="2"/>
    <s v="as needed ;"/>
    <s v="Geriatrician or geriatric psychiatrist "/>
    <x v="2"/>
    <s v="Yes"/>
    <s v="Staff engagement survey "/>
    <m/>
    <m/>
    <s v="Yes"/>
    <s v="william.underwood@nygh.on.ca"/>
    <m/>
    <n v="0"/>
    <n v="1"/>
  </r>
  <r>
    <n v="580"/>
    <d v="2026-08-04T13:17:59"/>
    <d v="2026-08-06T00:00:00"/>
    <s v="anonymous"/>
    <m/>
    <m/>
    <x v="0"/>
    <x v="120"/>
    <s v="7* 5 30 76 96 (COM MH Home Care - Geriatric Psych. Assessment);"/>
    <x v="0"/>
    <m/>
    <s v="Specialized Geriatric Psychiatry Outreach Teams (teams in HPE, FLA, Kingston, and a clinician in LLG)"/>
    <s v="bakerk@providencecare.ca"/>
    <x v="1"/>
    <s v="Providence Care Community SMH Central Access (embedded in HPE, FLA, Kingston Outreach teams)"/>
    <x v="7"/>
    <x v="8"/>
    <m/>
    <s v="Geriatric Psychiatry Outreach Team"/>
    <m/>
    <m/>
    <m/>
    <m/>
    <n v="1191"/>
    <n v="2419"/>
    <n v="2946"/>
    <m/>
    <n v="5365"/>
    <x v="0"/>
    <m/>
    <m/>
    <s v="Weekdays;"/>
    <n v="46.6"/>
    <m/>
    <s v="1473 John Counter Blvd, Unit 301"/>
    <x v="62"/>
    <x v="0"/>
    <x v="131"/>
    <s v="470 Dundas St East Unit 63"/>
    <s v="Belleville, ON"/>
    <s v="K8N 1G1"/>
    <s v="111 Industrial Blvd_x000a_Napanee, ON_x000a_K7R 3Z1_x000a__x000a_1809 Oxford Ave_x000a_Brockville, ON_x000a_K6V 3E1"/>
    <x v="0"/>
    <m/>
    <s v="Frotenac, Lennox &amp; Addington OHT;Hastings Prince Edward OHT;Lanark, Leeds and Grenville OHT;"/>
    <m/>
    <m/>
    <m/>
    <m/>
    <s v="1950 hours per year (37.5 hours/week"/>
    <n v="3"/>
    <n v="4"/>
    <m/>
    <m/>
    <m/>
    <n v="2.2000000000000002"/>
    <m/>
    <m/>
    <n v="2"/>
    <m/>
    <m/>
    <m/>
    <m/>
    <m/>
    <m/>
    <m/>
    <n v="1"/>
    <n v="16"/>
    <m/>
    <n v="1"/>
    <m/>
    <m/>
    <m/>
    <m/>
    <m/>
    <n v="3"/>
    <s v="3.0 FTE RN Central Access"/>
    <n v="29.2"/>
    <n v="23"/>
    <n v="4"/>
    <s v="75% to &lt;100%"/>
    <s v="Primary Care Practitioner;Emergency department;Ontario Health atHome;LTC; RH; Require PCP referral/agreement"/>
    <x v="1"/>
    <s v="Ontario Perception of Care-Client version"/>
    <x v="1"/>
    <s v="Ontario Perception of Care-Care Partner version"/>
    <m/>
    <x v="1"/>
    <s v="French;English;Interpreter Service for other languages;"/>
    <x v="2"/>
    <s v="No, we do not track frailty status;"/>
    <m/>
    <x v="0"/>
    <s v="Yes, at all visits;If and as required-depending on clinical presentation;"/>
    <s v="Do not specifically use a Dementia Staging Tool rather use cognitive and functional assessment tools to track disease progression _x000a_Cognitive Assessment-MoCA, KSCA-Kingston Standardized Assessment Tools, AD-8, Functional Activities Questionnaire; KATZ Index, other. If client/care partner ask for stage-would likely use the FAST"/>
    <x v="0"/>
    <s v="Yes, at all visits;If and as required depending on clinical presentation;"/>
    <s v="Geriatric Depression Scale; PHQ-9; Cornell Scale for Depression; Beck Depression Inventory;Columbia Suicide Severity Rating Scale"/>
    <x v="2"/>
    <s v="Yes, at all visits;If and as required depending on clinical presentation;"/>
    <s v="Beck Anxiety Inventory"/>
    <x v="2"/>
    <s v="Yes and No"/>
    <s v="We do a corporate staff experience survey (MacLean &amp; Co). We ave not collected provider (referral partners) experience for some time and plan to do so"/>
    <m/>
    <m/>
    <s v="Yes"/>
    <s v="bakerk@providencecare.ca"/>
    <m/>
    <n v="0"/>
    <n v="1"/>
  </r>
  <r>
    <n v="581"/>
    <d v="2026-08-04T14:40:11"/>
    <d v="2026-08-04T14:51:11"/>
    <s v="anonymous"/>
    <m/>
    <m/>
    <x v="1"/>
    <x v="119"/>
    <s v="In-patient Geriatric Consult Service ;"/>
    <x v="0"/>
    <s v="North York General"/>
    <s v="In-patient Geriatric Consult Service "/>
    <s v="wendy.cheung@nygh.on.ca"/>
    <x v="0"/>
    <m/>
    <x v="11"/>
    <x v="4"/>
    <m/>
    <m/>
    <m/>
    <m/>
    <s v="Inpatient Geriatric Medicine Consult Service"/>
    <m/>
    <n v="970"/>
    <n v="2320"/>
    <m/>
    <m/>
    <n v="2320"/>
    <x v="0"/>
    <m/>
    <m/>
    <s v="Weekdays;"/>
    <m/>
    <m/>
    <s v="4001 Leslie St"/>
    <x v="61"/>
    <x v="0"/>
    <x v="130"/>
    <m/>
    <m/>
    <m/>
    <m/>
    <x v="1"/>
    <m/>
    <m/>
    <m/>
    <m/>
    <s v="North York Toronto Health Partners OHT;"/>
    <m/>
    <s v="1950 hours per year (37.5 hours/week"/>
    <m/>
    <m/>
    <n v="0.25"/>
    <m/>
    <n v="0.75"/>
    <m/>
    <m/>
    <m/>
    <m/>
    <m/>
    <m/>
    <m/>
    <n v="0.25"/>
    <m/>
    <m/>
    <m/>
    <m/>
    <m/>
    <m/>
    <m/>
    <m/>
    <m/>
    <m/>
    <m/>
    <m/>
    <m/>
    <m/>
    <n v="1.25"/>
    <n v="0.25"/>
    <m/>
    <s v="100%"/>
    <m/>
    <x v="1"/>
    <s v="patient experience surveys and health equity surveys "/>
    <x v="1"/>
    <s v="Patient Experience survey"/>
    <m/>
    <x v="1"/>
    <s v="English;translation services as needed ;"/>
    <x v="2"/>
    <s v="No, we do not track frailty status;"/>
    <m/>
    <x v="0"/>
    <s v="yes as needed by physician ;"/>
    <s v="as needed by physician "/>
    <x v="0"/>
    <s v="yes as needed by physician ;"/>
    <s v="As needed by physician "/>
    <x v="2"/>
    <s v="yes as needed by physician ;"/>
    <s v="As needed by physician "/>
    <x v="2"/>
    <s v="Yes"/>
    <s v="We do a corporate staff experience survey (MacLean &amp; co).We have not collected provider (referral source) experience data, however plan to do so"/>
    <m/>
    <m/>
    <s v="Yes"/>
    <s v="william.underwood@nygh.on.ca"/>
    <m/>
    <n v="0"/>
    <n v="1"/>
  </r>
  <r>
    <n v="582"/>
    <d v="2026-08-04T14:48:02"/>
    <d v="2026-08-06T00:00:00"/>
    <s v="anonymous"/>
    <m/>
    <m/>
    <x v="1"/>
    <x v="120"/>
    <s v="7* 5 30 76 96 (COM MH Home Care - Geriatric Psych. Assessment);"/>
    <x v="0"/>
    <m/>
    <s v="Specialized Geriatric Psychiatry Outreach Teams (located in HPE, FLA, Kingston, LLG)"/>
    <s v="bakerk@providencecare.ca"/>
    <x v="1"/>
    <s v="Providence Care SMH Central Access (embedded in each of the HPE, FLA, Kingston Outreach teams)"/>
    <x v="7"/>
    <x v="8"/>
    <m/>
    <s v="Geriatric Psychiatry Outreach Team"/>
    <m/>
    <m/>
    <m/>
    <m/>
    <n v="1052"/>
    <n v="3025"/>
    <n v="6343"/>
    <m/>
    <n v="9368"/>
    <x v="0"/>
    <m/>
    <m/>
    <s v="Weekdays;"/>
    <n v="23"/>
    <m/>
    <s v="1473 John Counter Blvd, Unit 301"/>
    <x v="62"/>
    <x v="0"/>
    <x v="131"/>
    <s v="470 Dundas St East"/>
    <s v="Belleville, ON"/>
    <s v="K8N 1E9"/>
    <s v="111 Industrial Blvd_x000a_Napanee, ON_x000a_K7R 3Z1_x000a__x000a_1809 Oxford Ave_x000a_Brockville, ON_x000a_K6V 3E1"/>
    <x v="0"/>
    <m/>
    <s v="Frotenac, Lennox &amp; Addington OHT;Hastings Prince Edward OHT;Lanark, Leeds and Grenville OHT;"/>
    <m/>
    <m/>
    <m/>
    <m/>
    <s v="1950 hours per year (37.5 hours/week"/>
    <n v="3"/>
    <n v="4"/>
    <m/>
    <m/>
    <m/>
    <n v="2.2000000000000002"/>
    <m/>
    <m/>
    <n v="2"/>
    <m/>
    <m/>
    <m/>
    <m/>
    <m/>
    <m/>
    <m/>
    <n v="1"/>
    <n v="16"/>
    <m/>
    <n v="1"/>
    <m/>
    <m/>
    <m/>
    <m/>
    <m/>
    <n v="3"/>
    <s v="3.0 Central Access RNs"/>
    <n v="29.2"/>
    <n v="23"/>
    <n v="4"/>
    <s v="75% to &lt;100%"/>
    <s v="Ontario Health atHome;Primary Care Practitioner;LTC, ;Emergency department;Walk-in clinic;"/>
    <x v="1"/>
    <s v="Ontario Perception of Care-Client version"/>
    <x v="1"/>
    <s v="Ontario Perception of Care-Care Partner version"/>
    <m/>
    <x v="1"/>
    <s v="English;French;Interpreter Service available as required;"/>
    <x v="2"/>
    <s v="No, we do not track frailty status;"/>
    <m/>
    <x v="0"/>
    <s v="Yes, at all visits;If and as required based on clinical presentation;"/>
    <s v="We do not use a Dementia Staging Tool however we track the client's cognitive status through various cognitive assessment tools, including AD-8, MoCA, Kingston Standardized Ax Tool (KSCA), and Functional Tools including Functional Activities Questionnaire, KATZ Inventory"/>
    <x v="0"/>
    <s v="Yes, at all visits;If and as required based on clinical presentation;"/>
    <s v="Geriatric Depression Scale, PHQ 9, Cornell Scale; Beck Depression Inventory; Columbia Suicide Severity Rating Scale"/>
    <x v="2"/>
    <s v="Yes, at all visits;If and as required based on clinical presentation;"/>
    <s v="Beck Anxiety Inventory"/>
    <x v="2"/>
    <s v="Yes and No"/>
    <s v="MacLean &amp; Co for team members. Nothing for referral sources"/>
    <s v="We cannot discern virtual visits from our visit data. It is considered a face-to-face visit so should be included in those visits"/>
    <s v="We now do a collaborative intake with Geriatric Medicine outpatient clinics. GMAP (Geriatric Medicine and Psychiatry) and this is one step closer to an Integrated Specialty Geriatrics Program"/>
    <s v="Yes"/>
    <s v="bakerk@providencecare.ca"/>
    <m/>
    <n v="0"/>
    <n v="1"/>
  </r>
  <r>
    <n v="583"/>
    <d v="2026-08-06T07:51:35"/>
    <d v="2026-08-06T08:19:01"/>
    <s v="anonymous"/>
    <m/>
    <m/>
    <x v="0"/>
    <x v="121"/>
    <s v="7* 3 50 96 (AC Clinic Geriatric);7* 3 50 96 20 (AC Clinic Geriatric - Assessment);7* 3 50 96 10 (AC Clinic Geriatric - General);"/>
    <x v="0"/>
    <m/>
    <s v="Health for Older Adults Program, Geriatric Clinics"/>
    <s v="vdodds@stjoes.ca"/>
    <x v="1"/>
    <m/>
    <x v="3"/>
    <x v="3"/>
    <s v="Hospital based geriatric clinics"/>
    <s v="Geriatric Outpatient Clinic"/>
    <m/>
    <m/>
    <m/>
    <m/>
    <n v="1236"/>
    <n v="1236"/>
    <n v="0"/>
    <n v="0"/>
    <n v="1236"/>
    <x v="0"/>
    <m/>
    <m/>
    <s v="Weekdays;"/>
    <n v="30"/>
    <s v="The time from receipt of referral to first visit"/>
    <s v="2757 King Street East"/>
    <x v="19"/>
    <x v="0"/>
    <x v="132"/>
    <m/>
    <m/>
    <m/>
    <m/>
    <x v="3"/>
    <m/>
    <m/>
    <m/>
    <m/>
    <m/>
    <s v="Greater Hamilton Health Network OHT;"/>
    <s v="4 days a week"/>
    <n v="0.1"/>
    <n v="0.8"/>
    <n v="0"/>
    <n v="0"/>
    <n v="0.8"/>
    <n v="0"/>
    <n v="0"/>
    <n v="0"/>
    <n v="0"/>
    <n v="0"/>
    <n v="0"/>
    <n v="0"/>
    <n v="0"/>
    <n v="0"/>
    <n v="0"/>
    <n v="0"/>
    <n v="0"/>
    <n v="0"/>
    <n v="1.8"/>
    <n v="0"/>
    <n v="0"/>
    <n v="0"/>
    <n v="0"/>
    <m/>
    <m/>
    <m/>
    <s v="0"/>
    <n v="3.5"/>
    <n v="1.8"/>
    <n v="0"/>
    <s v="75% to &lt;100%"/>
    <s v="Regional Geriatric Intake;"/>
    <x v="0"/>
    <m/>
    <x v="0"/>
    <m/>
    <m/>
    <x v="0"/>
    <s v="English;"/>
    <x v="2"/>
    <s v="No, we do not track frailty status;"/>
    <s v="only if the referral indicates to assess frailty ahead of cardiac surgery, Frailty Scales used by physicians "/>
    <x v="1"/>
    <s v="No, we do not track dementia stage;"/>
    <s v="track mild to moderate, based on functionality "/>
    <x v="0"/>
    <s v="Yes, at initial visit;"/>
    <s v="the geriatric depression scale, the GDS"/>
    <x v="0"/>
    <s v="No, we do not track anxiety scores;"/>
    <m/>
    <x v="0"/>
    <s v="No"/>
    <s v="MacLean &amp; Co for team member experience. No tool for referral partners"/>
    <m/>
    <m/>
    <s v="Yes"/>
    <s v="vdodds@stjoes.ca"/>
    <m/>
    <n v="0"/>
    <n v="1"/>
  </r>
  <r>
    <n v="584"/>
    <d v="2026-08-06T08:21:38"/>
    <d v="2026-08-06T08:34:32"/>
    <s v="anonymous"/>
    <m/>
    <m/>
    <x v="1"/>
    <x v="121"/>
    <s v="7* 3 50 96 (AC Clinic Geriatric);7* 3 50 96 10 (AC Clinic Geriatric - General);7* 3 50 96 20 (AC Clinic Geriatric - Assessment);"/>
    <x v="0"/>
    <m/>
    <s v="Health for Older Adults Program"/>
    <s v="vdodds@stjoes.ca"/>
    <x v="1"/>
    <m/>
    <x v="3"/>
    <x v="3"/>
    <s v="Hospital Based Geriatric Clinic"/>
    <s v="Geriatric Outpatient Clinic"/>
    <m/>
    <m/>
    <m/>
    <m/>
    <n v="1210"/>
    <n v="1210"/>
    <n v="0"/>
    <n v="0"/>
    <n v="1210"/>
    <x v="0"/>
    <m/>
    <m/>
    <s v="Weekdays;"/>
    <n v="30"/>
    <s v="date from referral received to first visit date"/>
    <s v="2757 King Street East"/>
    <x v="19"/>
    <x v="0"/>
    <x v="132"/>
    <m/>
    <m/>
    <m/>
    <m/>
    <x v="3"/>
    <m/>
    <m/>
    <m/>
    <m/>
    <m/>
    <s v="Greater Hamilton Health Network OHT;"/>
    <s v="4 days a week"/>
    <n v="0.1"/>
    <n v="0.8"/>
    <m/>
    <m/>
    <n v="0.8"/>
    <m/>
    <m/>
    <m/>
    <m/>
    <m/>
    <m/>
    <m/>
    <m/>
    <m/>
    <m/>
    <m/>
    <m/>
    <m/>
    <n v="1.8"/>
    <m/>
    <m/>
    <m/>
    <m/>
    <m/>
    <m/>
    <m/>
    <m/>
    <n v="3.5"/>
    <n v="1.8"/>
    <n v="0"/>
    <s v="75% to &lt;100%"/>
    <s v="Central Geriatric Intake;"/>
    <x v="0"/>
    <m/>
    <x v="0"/>
    <m/>
    <m/>
    <x v="0"/>
    <s v="English;"/>
    <x v="2"/>
    <s v="No, we do not track frailty status;"/>
    <s v="frailty assessment provided if requested by referral ahead of cardiac surgery "/>
    <x v="0"/>
    <s v="tracked based on patient function ;"/>
    <m/>
    <x v="0"/>
    <s v="Yes, at initial visit;"/>
    <s v="Geriatric Depression Scale (GDS) "/>
    <x v="0"/>
    <s v="No, we do not track anxiety scores;"/>
    <m/>
    <x v="0"/>
    <s v="No"/>
    <s v="MacLean &amp; Co for team member experience. We do not collect referral provider experience data at this time"/>
    <m/>
    <m/>
    <s v="Yes"/>
    <s v="vdodds@stjoes.ca"/>
    <m/>
    <n v="0"/>
    <n v="1"/>
  </r>
  <r>
    <n v="585"/>
    <d v="2026-08-06T14:24:18"/>
    <d v="2026-08-06T00:00:00"/>
    <s v="anonymous"/>
    <m/>
    <m/>
    <x v="0"/>
    <x v="122"/>
    <s v="7* 2 81 10 96 (IP Rehabilitation - Geriatric);"/>
    <x v="0"/>
    <m/>
    <s v="Specialized Geriatrics Rehabilitation"/>
    <s v="asselstk@providencecare.ca"/>
    <x v="0"/>
    <s v="Providence Care Hospital Central Intake"/>
    <x v="24"/>
    <x v="1"/>
    <m/>
    <m/>
    <m/>
    <m/>
    <m/>
    <s v="Geriatric Medicine Rehabilitation Units"/>
    <n v="217"/>
    <n v="0"/>
    <n v="0"/>
    <n v="0"/>
    <n v="0"/>
    <x v="1"/>
    <s v="30"/>
    <s v="101.8"/>
    <s v="All of the above (e.g. a service operating 24/7);"/>
    <n v="10.8"/>
    <s v="April-November only"/>
    <s v="752 King St West"/>
    <x v="62"/>
    <x v="0"/>
    <x v="133"/>
    <m/>
    <m/>
    <m/>
    <m/>
    <x v="0"/>
    <m/>
    <s v="Hastings Prince Edward OHT;Lanark, Leeds and Grenville OHT;Frotenac, Lennox &amp; Addington OHT;"/>
    <m/>
    <m/>
    <m/>
    <m/>
    <s v="1950 hours per year (37.5 hours/week"/>
    <n v="1.5"/>
    <n v="1.42"/>
    <n v="1"/>
    <n v="0.4"/>
    <n v="1"/>
    <n v="0"/>
    <n v="0"/>
    <n v="0"/>
    <n v="2.1"/>
    <n v="1.5"/>
    <n v="0"/>
    <n v="5.21"/>
    <m/>
    <n v="2.7"/>
    <n v="1.5"/>
    <n v="0"/>
    <n v="0"/>
    <n v="11.63"/>
    <n v="11.97"/>
    <n v="0.4"/>
    <n v="1"/>
    <n v="0.6"/>
    <n v="0"/>
    <m/>
    <m/>
    <n v="0.5"/>
    <s v="Spiritual Care-0.5"/>
    <n v="43.93"/>
    <n v="39.510000000000005"/>
    <m/>
    <s v="75% to &lt;100%"/>
    <s v="Emergency department;Primary Care Practitioner;Acute Care. Referrals are from physicians;"/>
    <x v="1"/>
    <s v="Qualtrix-software. Not sure if it is a tool specific to older adults"/>
    <x v="1"/>
    <s v="Qualtrix as above. 1 survey sent to the patient/care partner. Not sure if they are separate"/>
    <s v="As required dependent on the patient admissions"/>
    <x v="1"/>
    <s v="English;French;Interpretation/Translation services available;"/>
    <x v="1"/>
    <s v="Admission &amp; Discharge on patient record;"/>
    <s v="Canadian Frailty Scale"/>
    <x v="0"/>
    <s v="Admission if required on patient record;"/>
    <s v="Cognitive Screening Tools (MoCA)"/>
    <x v="0"/>
    <s v="Admission and if positive every 90 days and d/c. On patient record;"/>
    <s v="Geriatric Depression Scale"/>
    <x v="0"/>
    <s v="No, we do not track anxiety scores;"/>
    <s v="N/A"/>
    <x v="2"/>
    <s v="Yes and No"/>
    <s v="MacLean &amp; co for team member provider experience. No referral provider experience tool at this time"/>
    <s v="2024-25 a new electronic health record was introduced so data from Dec-March may not be as accurate"/>
    <m/>
    <s v="Yes"/>
    <s v="bakerk@providencecare.ca"/>
    <m/>
    <n v="0"/>
    <n v="1"/>
  </r>
  <r>
    <n v="586"/>
    <d v="2026-08-06T15:08:31"/>
    <d v="2026-08-06T00:00:00"/>
    <s v="anonymous"/>
    <m/>
    <m/>
    <x v="1"/>
    <x v="122"/>
    <s v="7* 2 81 10 96 (IP Rehabilitation - Geriatric);"/>
    <x v="0"/>
    <m/>
    <s v="Specialized Geriatrics Rehabilitation"/>
    <s v="asselstk@providencecare.ca"/>
    <x v="0"/>
    <s v="Providence Care Hospital Central Intake"/>
    <x v="24"/>
    <x v="1"/>
    <m/>
    <m/>
    <m/>
    <m/>
    <m/>
    <s v="Geriatric Medicine Rehabilitation Units"/>
    <n v="223"/>
    <n v="0"/>
    <n v="0"/>
    <n v="0"/>
    <n v="0"/>
    <x v="1"/>
    <s v="30"/>
    <s v="100.4"/>
    <s v="All of the above (e.g. a service operating 24/7);"/>
    <n v="0"/>
    <s v="Average wait time is not available at this time for 2025-26"/>
    <s v="752 King St West"/>
    <x v="62"/>
    <x v="0"/>
    <x v="133"/>
    <m/>
    <m/>
    <m/>
    <m/>
    <x v="0"/>
    <m/>
    <s v="Frotenac, Lennox &amp; Addington OHT;Hastings Prince Edward OHT;Lanark, Leeds and Grenville OHT;"/>
    <m/>
    <m/>
    <m/>
    <m/>
    <s v="1950 hours per year (37.5 hours/week"/>
    <n v="1.5"/>
    <n v="1.22"/>
    <n v="1"/>
    <n v="0.4"/>
    <n v="1"/>
    <n v="0"/>
    <n v="0"/>
    <n v="0"/>
    <n v="2.1"/>
    <n v="1.5"/>
    <n v="0"/>
    <n v="4"/>
    <n v="0"/>
    <n v="2.7"/>
    <n v="1.5"/>
    <n v="0"/>
    <n v="0"/>
    <n v="12.12"/>
    <n v="12.57"/>
    <n v="0.4"/>
    <n v="1"/>
    <n v="0.6"/>
    <n v="0"/>
    <m/>
    <m/>
    <n v="0.5"/>
    <s v="0.5 Spiritual Care; Pharmacist unknown FTE as it is a hospital wide resource"/>
    <n v="43.61"/>
    <n v="39.39"/>
    <m/>
    <s v="75% to &lt;100%"/>
    <s v="Emergency department;Primary Care Practitioner;Acute Care. Physician referral required;"/>
    <x v="1"/>
    <s v="Qualtrics"/>
    <x v="1"/>
    <s v="Qualtrics-one survey sent to person and care partner"/>
    <s v="As required depending on patient admissions"/>
    <x v="1"/>
    <s v="English;French;Interpretation/Translation services available;"/>
    <x v="1"/>
    <s v="On admission &amp; discharge in patient clinical record;"/>
    <s v="Clinical Frailty Scale"/>
    <x v="0"/>
    <s v="Admission if required;"/>
    <s v="Not a staging tool. Using Cognitive Assessment Tools such as MoCA. Anything more in depth we can access a Geriatric Psychiatry Consult"/>
    <x v="0"/>
    <s v="Admission and if positive every 90 days &amp; discharge;"/>
    <s v="Geriatric Depression Scale"/>
    <x v="0"/>
    <s v="No, we do not track anxiety scores;"/>
    <m/>
    <x v="2"/>
    <s v="Yes and No"/>
    <s v="MacLean &amp; Co for team member experience. No tool for referral partners"/>
    <s v="Some of the FTEs are estimates as they are hospital wide resources."/>
    <m/>
    <s v="Yes"/>
    <s v="bakerk@providencecare.ca"/>
    <m/>
    <n v="0"/>
    <n v="1"/>
  </r>
  <r>
    <n v="587"/>
    <d v="2026-08-06T15:32:35"/>
    <d v="2026-08-06T00:00:00"/>
    <s v="anonymous"/>
    <m/>
    <m/>
    <x v="0"/>
    <x v="122"/>
    <s v="7* 2 76 95 96 (IP Mental Health - LT Geriatrics);"/>
    <x v="0"/>
    <m/>
    <s v="Seniors Mental Health"/>
    <s v="mccalluk@providencecare.ca"/>
    <x v="0"/>
    <s v="Providence Care Hospital Central Intake"/>
    <x v="1"/>
    <x v="1"/>
    <m/>
    <m/>
    <m/>
    <m/>
    <m/>
    <s v="Tertiary Dementia Specialty Units"/>
    <n v="86"/>
    <n v="0"/>
    <n v="0"/>
    <n v="0"/>
    <n v="0"/>
    <x v="1"/>
    <s v="30"/>
    <s v="96.03"/>
    <s v="All of the above (e.g. a service operating 24/7);"/>
    <n v="16.7"/>
    <s v="April-Nov 2024 only"/>
    <s v="752 King St West"/>
    <x v="62"/>
    <x v="0"/>
    <x v="133"/>
    <m/>
    <m/>
    <m/>
    <m/>
    <x v="0"/>
    <m/>
    <s v="Frotenac, Lennox &amp; Addington OHT;Hastings Prince Edward OHT;Lanark, Leeds and Grenville OHT;"/>
    <m/>
    <m/>
    <m/>
    <m/>
    <s v="1950 hours per year (37.5 hours/week"/>
    <n v="0.75"/>
    <n v="0.33"/>
    <n v="0"/>
    <n v="0.4"/>
    <n v="0"/>
    <n v="1"/>
    <n v="0"/>
    <n v="0"/>
    <n v="0.6"/>
    <n v="0.59"/>
    <n v="0"/>
    <n v="6.46"/>
    <n v="0"/>
    <n v="0.4"/>
    <n v="0.59"/>
    <n v="0"/>
    <n v="0"/>
    <n v="10.42"/>
    <n v="15.87"/>
    <n v="0.6"/>
    <n v="0"/>
    <n v="0.2"/>
    <n v="1"/>
    <m/>
    <m/>
    <n v="2.5"/>
    <s v="Behaviour Therapist-0.79 ; Spiritual Care-0.5; Physician Hospitalist 0.5; APN-0.33; Externs-0.46"/>
    <n v="39.21"/>
    <n v="39.630000000000003"/>
    <m/>
    <s v="75% to &lt;100%"/>
    <s v="Emergency department;Primary Care Practitioner;SMH Outreach teams; Acute Care; ;"/>
    <x v="1"/>
    <s v="Ontario Adult Inpatient Mental Health and Addictions Experience Survey"/>
    <x v="1"/>
    <s v="Ontario Adult Inpatient Mental Health and Addictions Experience Survey (1 survey sent to client/care partner. Most likely care partner will be the respondent)"/>
    <s v="As required depending on the patient admission"/>
    <x v="1"/>
    <s v="English;French;Interpretation and Translation services available;"/>
    <x v="2"/>
    <s v="No, we do not track frailty status;"/>
    <s v="n/a"/>
    <x v="0"/>
    <s v="At admission on patient clinical record;"/>
    <s v="Not a specific dementia staging tool rather cognitive screening tools as patient is able (MoCA)"/>
    <x v="0"/>
    <s v="On admission and if positive q 90 days &amp; d/c;"/>
    <s v="Cornell Scale for Depression in Dementia; Columbia Suicide Severity Rating Scale as required"/>
    <x v="0"/>
    <s v="No, we do not track anxiety scores;If required ;"/>
    <m/>
    <x v="2"/>
    <s v="Yes and No"/>
    <s v="MacLean &amp; Co for team member experience. We do not collect referral provider experience data at this time"/>
    <s v="2024-25 New electronic health record implemented in Dec 2024 therefore data for Dec-Mar of that fiscal not available. Some resource FTEs are estimated or not available as they are hospital wide resources."/>
    <m/>
    <s v="Yes"/>
    <s v="bakerk@providencecare.ca"/>
    <m/>
    <n v="0"/>
    <n v="1"/>
  </r>
  <r>
    <n v="588"/>
    <d v="2026-08-06T16:02:07"/>
    <d v="2026-08-06T00:00:00"/>
    <s v="anonymous"/>
    <m/>
    <m/>
    <x v="1"/>
    <x v="122"/>
    <s v="7* 2 76 95 96 (IP Mental Health - LT Geriatrics);"/>
    <x v="0"/>
    <m/>
    <s v="Seniors Mental Health Inpatient"/>
    <s v="mccalluk@providencecare.ca"/>
    <x v="0"/>
    <s v="Providence Care Hospital Central Intake"/>
    <x v="1"/>
    <x v="1"/>
    <m/>
    <m/>
    <m/>
    <m/>
    <m/>
    <s v="Tertiary Dementia Specialty Units"/>
    <n v="89"/>
    <n v="0"/>
    <n v="0"/>
    <m/>
    <n v="0"/>
    <x v="1"/>
    <s v="30"/>
    <s v="97.26"/>
    <s v="All of the above (e.g. a service operating 24/7);"/>
    <n v="0"/>
    <s v="2025-26 Wait time data not available at this time"/>
    <s v="752 King St West"/>
    <x v="62"/>
    <x v="0"/>
    <x v="133"/>
    <m/>
    <m/>
    <m/>
    <m/>
    <x v="0"/>
    <m/>
    <s v="Frotenac, Lennox &amp; Addington OHT;Hastings Prince Edward OHT;Lanark, Leeds and Grenville OHT;"/>
    <m/>
    <m/>
    <m/>
    <m/>
    <s v="1950 hours per year (37.5 hours/week"/>
    <n v="0.83"/>
    <n v="0.33"/>
    <n v="0"/>
    <n v="0.4"/>
    <n v="0"/>
    <n v="1"/>
    <n v="0"/>
    <n v="0"/>
    <n v="0.75"/>
    <n v="0.5"/>
    <n v="0"/>
    <n v="7.34"/>
    <n v="0"/>
    <n v="0.4"/>
    <n v="0.5"/>
    <n v="0"/>
    <n v="0"/>
    <n v="10.37"/>
    <n v="15.35"/>
    <n v="0.6"/>
    <n v="0"/>
    <n v="0.2"/>
    <n v="1"/>
    <m/>
    <m/>
    <n v="4.5999999999999996"/>
    <s v="Behaviour Therapist-0.915 Spiritual Health 0.5 Unit Clerk 1.0 ; APN 0.33; Externs 1.32; Physician Hospitalist 0.5"/>
    <n v="39.570000000000007"/>
    <n v="42.01"/>
    <m/>
    <s v="75% to &lt;100%"/>
    <s v="Emergency department;Primary Care Practitioner;Acute Care; LTC; SMH Outreach Teams need physician referral;"/>
    <x v="1"/>
    <s v="Ontario Adult Inpatient Mental Health and Addictions Experience Survey"/>
    <x v="1"/>
    <s v="Ontario Adult Inpatient Mental Health and Addictions Experience Survey-1 survey sent to patient and care partner. Care Partner most likely the one to submit"/>
    <s v="As required depending on patient admission"/>
    <x v="1"/>
    <s v="English;French;Interpretation and Translation Services available;"/>
    <x v="2"/>
    <s v="No, we do not track frailty status;"/>
    <m/>
    <x v="0"/>
    <s v="On admission as required and on patient clinical record;"/>
    <s v="Not a Dementia Staging Tool rather cognitive screening tools as patient is able (MoCA)"/>
    <x v="0"/>
    <s v="On admission and if positive q 90 days and d/c;"/>
    <s v="Cornell Scale for Depression in Dementia; and if required the Columbia Suicide Severity Screener"/>
    <x v="2"/>
    <s v="Only as required;"/>
    <m/>
    <x v="2"/>
    <s v="Yes and No"/>
    <s v="MacLean &amp; co for team member provider experience. No referral provider experience tool at this time"/>
    <s v="Some FTEs are estimates or unknown as the resource is a hospital wide resource (i.e pharmacy)"/>
    <m/>
    <s v="Yes"/>
    <s v="bakerk@providencecare.ca"/>
    <m/>
    <n v="0"/>
    <n v="1"/>
  </r>
  <r>
    <n v="589"/>
    <d v="2026-08-04T15:02:59"/>
    <d v="2026-08-07T15:32:12"/>
    <s v="anonymous"/>
    <m/>
    <m/>
    <x v="1"/>
    <x v="119"/>
    <s v="Hospital Elder Life Program ;"/>
    <x v="0"/>
    <m/>
    <s v="Hospital Elder Life Program "/>
    <s v="wendy.cheung@nygh.on.ca"/>
    <x v="0"/>
    <m/>
    <x v="4"/>
    <x v="4"/>
    <m/>
    <m/>
    <m/>
    <m/>
    <s v="Hospital Elder Life Program"/>
    <m/>
    <n v="855"/>
    <m/>
    <m/>
    <m/>
    <n v="0"/>
    <x v="0"/>
    <m/>
    <m/>
    <s v="Weekdays;"/>
    <m/>
    <m/>
    <s v="4001 Leslie St"/>
    <x v="61"/>
    <x v="0"/>
    <x v="130"/>
    <m/>
    <m/>
    <m/>
    <m/>
    <x v="1"/>
    <m/>
    <m/>
    <m/>
    <m/>
    <s v="North York Toronto Health Partners OHT;"/>
    <m/>
    <s v="1950 hours per year (37.5 hours/week"/>
    <m/>
    <m/>
    <m/>
    <m/>
    <m/>
    <m/>
    <m/>
    <m/>
    <m/>
    <m/>
    <m/>
    <m/>
    <m/>
    <m/>
    <m/>
    <m/>
    <m/>
    <m/>
    <m/>
    <m/>
    <m/>
    <m/>
    <m/>
    <m/>
    <m/>
    <n v="1"/>
    <s v="1"/>
    <n v="0"/>
    <n v="1"/>
    <m/>
    <s v="100%"/>
    <s v="Inpatient Consult ;"/>
    <x v="1"/>
    <s v="Patient Experience Survey and HELP Program Survey "/>
    <x v="1"/>
    <s v="Patient Experience Survey and HELP Program Survey "/>
    <s v="Health Equity Survey "/>
    <x v="2"/>
    <s v="English;Language line as needed ;"/>
    <x v="2"/>
    <s v="No, we do not track frailty status;"/>
    <m/>
    <x v="1"/>
    <s v="No, we do not track dementia stage;yes as needed by physician ;"/>
    <m/>
    <x v="1"/>
    <s v="No, we do not track depression scores;yes as needed by physician ;"/>
    <s v="As needed by physician "/>
    <x v="0"/>
    <s v="No, we do not track anxiety scores;yes as needed by physician ;"/>
    <s v="As needed by physician "/>
    <x v="0"/>
    <s v="No"/>
    <s v="Staff engagement survey "/>
    <m/>
    <m/>
    <s v="Yes"/>
    <s v="william.underwood@nygh.on.ca"/>
    <m/>
    <n v="0"/>
    <n v="1"/>
  </r>
  <r>
    <n v="590"/>
    <d v="2026-08-09T19:56:03"/>
    <d v="2026-08-09T20:17:44"/>
    <s v="anonymous"/>
    <m/>
    <m/>
    <x v="1"/>
    <x v="115"/>
    <s v="7* 2 76 95 96 (IP Mental Health - LT Geriatrics);"/>
    <x v="0"/>
    <m/>
    <s v="Harbour North 1 -Behavioural Health Unit "/>
    <s v="hibrahim@stjoes.ca"/>
    <x v="0"/>
    <m/>
    <x v="1"/>
    <x v="1"/>
    <m/>
    <m/>
    <m/>
    <m/>
    <m/>
    <s v="Tertiary Dementia Specialty Units"/>
    <n v="33"/>
    <m/>
    <m/>
    <m/>
    <n v="0"/>
    <x v="1"/>
    <s v="24"/>
    <s v="100"/>
    <s v="All of the above (e.g. a service operating 24/7);"/>
    <n v="68.7"/>
    <m/>
    <s v="100 West 5th Street"/>
    <x v="19"/>
    <x v="0"/>
    <x v="125"/>
    <m/>
    <m/>
    <m/>
    <m/>
    <x v="3"/>
    <s v="Connected Care Halton OHT;Mississauga Health OHT;"/>
    <m/>
    <m/>
    <m/>
    <m/>
    <s v="Brantford Brant Norfolk OHT;Burlington OHT;Greater Hamilton Health Network OHT;Niagara OHT;"/>
    <s v="1950 hours per year (37.5 hours/week"/>
    <n v="0.8"/>
    <n v="1"/>
    <n v="0"/>
    <n v="0.65"/>
    <n v="0"/>
    <n v="1.6"/>
    <n v="0"/>
    <n v="0.65"/>
    <n v="1"/>
    <n v="1"/>
    <n v="0"/>
    <n v="6"/>
    <n v="0.65"/>
    <n v="0.65"/>
    <n v="0.65"/>
    <n v="0"/>
    <n v="0"/>
    <n v="11"/>
    <n v="12"/>
    <n v="1"/>
    <n v="0"/>
    <n v="0.4"/>
    <n v="2.5"/>
    <m/>
    <m/>
    <m/>
    <m/>
    <n v="41.550000000000004"/>
    <n v="38.15"/>
    <n v="0"/>
    <s v="75% to &lt;100%"/>
    <s v="Community organization;Emergency department;Ontario Health atHome;Primary Care Network;Primary Care Practitioner;"/>
    <x v="1"/>
    <s v="self developed satisfaction survey that is completed by family generally as proxy for patient "/>
    <x v="1"/>
    <s v="self developed satisfaction survey that is completed by family /SDM "/>
    <s v="patients/families have access to Indigenous services/supports, spiritual care, language translation offered by hospital ( over 120 languages available), there is an active SJHH EDI committee and services available to patients, families and staff "/>
    <x v="2"/>
    <s v="English;over 120 languages available through translation service hospital uses ;"/>
    <x v="1"/>
    <s v="there is a frailty flag in the electronic medical record ;"/>
    <m/>
    <x v="1"/>
    <s v="No, we do not track dementia stage;"/>
    <s v="we do not use a formal dementia staging tool however patients are cognitively screened with RAI-MDS, MMSE, MoCA as appropriate, as needed patients can also have access to neuropsychology services for further specialized assessment however not often accessed for this patient grouping  "/>
    <x v="0"/>
    <s v="Yes, at initial visit;"/>
    <s v="Cornell "/>
    <x v="0"/>
    <s v="No, we do not track anxiety scores;"/>
    <m/>
    <x v="0"/>
    <s v="No"/>
    <m/>
    <m/>
    <m/>
    <s v="Yes"/>
    <s v="hibrahim@stjoes.ca"/>
    <m/>
    <n v="0"/>
    <n v="1"/>
  </r>
  <r>
    <n v="591"/>
    <d v="2026-08-09T20:18:08"/>
    <d v="2026-08-09T20:30:30"/>
    <s v="anonymous"/>
    <m/>
    <m/>
    <x v="1"/>
    <x v="115"/>
    <s v="7* 2 76 95 96 (IP Mental Health - LT Geriatrics);"/>
    <x v="0"/>
    <m/>
    <s v="Harbour East 1"/>
    <s v="hibrahim@stjoes.ca"/>
    <x v="0"/>
    <m/>
    <x v="41"/>
    <x v="1"/>
    <m/>
    <m/>
    <m/>
    <m/>
    <m/>
    <s v="Tertiary Non-Dementia Geriatric Psychiatry Units"/>
    <n v="38"/>
    <m/>
    <m/>
    <m/>
    <n v="0"/>
    <x v="1"/>
    <s v="12"/>
    <s v="102"/>
    <s v="All of the above (e.g. a service operating 24/7);"/>
    <n v="34.1"/>
    <m/>
    <s v="100 West 5th Street"/>
    <x v="19"/>
    <x v="0"/>
    <x v="125"/>
    <m/>
    <m/>
    <m/>
    <m/>
    <x v="3"/>
    <s v="Connected Care Halton OHT;Mississauga Health OHT;"/>
    <m/>
    <m/>
    <m/>
    <m/>
    <s v="Brantford Brant Norfolk OHT;Burlington OHT;Greater Hamilton Health Network OHT;Niagara OHT;"/>
    <s v="1950 hours per year (37.5 hours/week"/>
    <n v="0.2"/>
    <n v="0.7"/>
    <n v="0"/>
    <n v="0.35"/>
    <n v="0"/>
    <n v="0.8"/>
    <n v="0"/>
    <n v="0.35"/>
    <n v="1"/>
    <n v="1"/>
    <n v="0"/>
    <m/>
    <n v="0.35"/>
    <n v="0.35"/>
    <n v="0.35"/>
    <n v="0"/>
    <n v="0.2"/>
    <n v="5"/>
    <n v="6"/>
    <n v="1"/>
    <n v="0"/>
    <n v="0.2"/>
    <n v="0.5"/>
    <m/>
    <m/>
    <m/>
    <m/>
    <n v="18.349999999999998"/>
    <n v="16.649999999999999"/>
    <n v="0"/>
    <s v="75% to &lt;100%"/>
    <s v="Community organization;Emergency department;Ontario Health atHome;Primary Care Network;Primary Care Practitioner;"/>
    <x v="1"/>
    <s v="patients are asked to complete a program developed tool at the end of their visit/inpatient stay "/>
    <x v="1"/>
    <s v="families are asked to complete a program developed tool at the end of their loved one's inpatient stay "/>
    <s v="patients/families have access to Indigenous services/supports, spiritual care, language translation offered by hospital ( over 120 languages), there is an active SJHH EDI committee and services available to patients, families and staff"/>
    <x v="1"/>
    <s v="English;other languages available through translation ;"/>
    <x v="2"/>
    <s v="there is an available frailty flag in the electronic medical record ;"/>
    <m/>
    <x v="1"/>
    <s v="No, we do not track dementia stage;"/>
    <m/>
    <x v="0"/>
    <s v="Yes, at initial visit;"/>
    <s v="Geriatric DEpression Scale - 15; will apply Cornell if cognitive status below cut off"/>
    <x v="2"/>
    <s v="Yes, at initial visit;"/>
    <s v="GAD - 7 and will be moving to Geriatric Anxiety Inventory (GAI) this fall "/>
    <x v="2"/>
    <s v="see below "/>
    <s v="There is a biannual Global Workforce Survey that is completed/ available for staff and physician to complete across the hospital and results are available at the unit level "/>
    <m/>
    <m/>
    <s v="Yes"/>
    <s v="hibrahim@stjoes.ca"/>
    <m/>
    <n v="0"/>
    <n v="1"/>
  </r>
  <r>
    <n v="592"/>
    <d v="2026-08-13T14:24:29"/>
    <d v="2026-08-13T14:38:27"/>
    <s v="anonymous"/>
    <m/>
    <m/>
    <x v="0"/>
    <x v="54"/>
    <s v="7* 5 10 76 96 (COM Clinics/Programs - MH Psycho-geriatric);"/>
    <x v="1"/>
    <m/>
    <s v="Geriatric Psychiatry Community Services "/>
    <s v="cmacanuel@baycrest.org"/>
    <x v="1"/>
    <s v="Central Navigation "/>
    <x v="46"/>
    <x v="3"/>
    <m/>
    <s v="Geriatric Psychiatry Outpatient Clinic"/>
    <m/>
    <m/>
    <s v="Geriatric Outreach Team"/>
    <s v="Geriatric Outreach Team"/>
    <n v="563"/>
    <n v="1875"/>
    <n v="3772"/>
    <n v="1446"/>
    <n v="7093"/>
    <x v="0"/>
    <m/>
    <m/>
    <s v="Weekdays;"/>
    <n v="26"/>
    <m/>
    <s v="3560 Bathurst St"/>
    <x v="7"/>
    <x v="0"/>
    <x v="58"/>
    <m/>
    <m/>
    <m/>
    <m/>
    <x v="1"/>
    <m/>
    <m/>
    <m/>
    <m/>
    <s v="All Toronto Region OHTs;"/>
    <m/>
    <s v="1950 hours per year (37.5 hours/week"/>
    <n v="0.2"/>
    <n v="0.6"/>
    <n v="0"/>
    <n v="0"/>
    <n v="0"/>
    <n v="1.59"/>
    <n v="0"/>
    <n v="0"/>
    <n v="1.5"/>
    <n v="0"/>
    <n v="0"/>
    <n v="0"/>
    <n v="0"/>
    <n v="0"/>
    <n v="0"/>
    <n v="0"/>
    <n v="0"/>
    <n v="0.5"/>
    <n v="0"/>
    <n v="1.5"/>
    <n v="0"/>
    <n v="0"/>
    <n v="0"/>
    <m/>
    <m/>
    <m/>
    <m/>
    <n v="5.8900000000000006"/>
    <n v="3.5"/>
    <n v="0.5"/>
    <s v="100%"/>
    <s v="Primary Care Practitioner;Primary Care Network;"/>
    <x v="0"/>
    <m/>
    <x v="0"/>
    <m/>
    <s v="N/A"/>
    <x v="0"/>
    <s v="English;"/>
    <x v="2"/>
    <s v="No, we do not track frailty status;"/>
    <m/>
    <x v="1"/>
    <s v="No, we do not track dementia stage;"/>
    <m/>
    <x v="1"/>
    <s v="No, we do not track depression scores;"/>
    <m/>
    <x v="0"/>
    <s v="No, we do not track anxiety scores;"/>
    <m/>
    <x v="0"/>
    <s v="No"/>
    <m/>
    <m/>
    <m/>
    <s v="Yes"/>
    <s v="cmacanuel@baycrest.org"/>
    <m/>
    <n v="1"/>
    <n v="1"/>
  </r>
  <r>
    <n v="593"/>
    <d v="2026-08-13T14:38:40"/>
    <d v="2026-08-13T15:18:17"/>
    <s v="anonymous"/>
    <m/>
    <m/>
    <x v="0"/>
    <x v="54"/>
    <s v="7* 5 10 76 96 (COM Clinics/Programs - MH Psycho-geriatric);"/>
    <x v="1"/>
    <m/>
    <s v="Geriatric Psychiatry Mental Health Day Hospital "/>
    <s v="cmacanuel@baycrest.org"/>
    <x v="1"/>
    <s v="Central Navigation "/>
    <x v="16"/>
    <x v="3"/>
    <m/>
    <s v="Geriatric Psychiatry Outpatient Clinic"/>
    <m/>
    <m/>
    <s v="Geriatric Outpatient Clinic"/>
    <s v="geriatric psychiatry outpatient program"/>
    <n v="78"/>
    <n v="1408"/>
    <n v="43"/>
    <n v="602"/>
    <n v="2053"/>
    <x v="0"/>
    <m/>
    <m/>
    <s v="Weekdays;"/>
    <n v="98"/>
    <m/>
    <s v="3560 Bathurst St"/>
    <x v="7"/>
    <x v="0"/>
    <x v="58"/>
    <m/>
    <m/>
    <m/>
    <m/>
    <x v="1"/>
    <m/>
    <m/>
    <m/>
    <m/>
    <s v="All Toronto Region OHTs;"/>
    <m/>
    <s v="1950 hours per year (37.5 hours/week"/>
    <n v="0.5"/>
    <n v="1.6"/>
    <n v="0"/>
    <n v="0"/>
    <n v="0"/>
    <n v="0.59"/>
    <n v="0"/>
    <n v="0"/>
    <n v="0.86"/>
    <n v="0"/>
    <m/>
    <m/>
    <m/>
    <m/>
    <n v="0.03"/>
    <n v="0"/>
    <n v="0"/>
    <n v="1"/>
    <n v="0"/>
    <n v="1"/>
    <n v="0"/>
    <n v="0"/>
    <n v="0"/>
    <m/>
    <m/>
    <m/>
    <m/>
    <n v="5.58"/>
    <n v="2.89"/>
    <n v="0"/>
    <s v="100%"/>
    <s v="Primary Care Practitioner;Primary Care Network;"/>
    <x v="0"/>
    <m/>
    <x v="0"/>
    <m/>
    <m/>
    <x v="0"/>
    <s v="English;"/>
    <x v="2"/>
    <s v="No, we do not track frailty status;"/>
    <m/>
    <x v="1"/>
    <s v="No, we do not track dementia stage;"/>
    <m/>
    <x v="0"/>
    <s v="Yes, at initial visit;Yes, at discharge;Yes, at follow-up;"/>
    <s v="PHQ9"/>
    <x v="2"/>
    <s v="Yes, at initial visit;Yes, at follow-up;Yes, at discharge;"/>
    <s v="GAD7"/>
    <x v="0"/>
    <s v="No"/>
    <m/>
    <m/>
    <m/>
    <s v="Yes"/>
    <s v="cmacanuel@baycrest.org"/>
    <m/>
    <n v="1"/>
    <n v="1"/>
  </r>
  <r>
    <n v="594"/>
    <d v="2026-08-13T15:23:59"/>
    <d v="2026-08-13T15:33:43"/>
    <s v="anonymous"/>
    <m/>
    <m/>
    <x v="1"/>
    <x v="54"/>
    <s v="7* 5 30 76 96 (COM MH Home Care - Geriatric Psych. Assessment);"/>
    <x v="1"/>
    <m/>
    <s v="Psychiatric Day Hospital"/>
    <s v="cmacanuel@baycrest.org"/>
    <x v="1"/>
    <s v="Central Navigation "/>
    <x v="16"/>
    <x v="3"/>
    <m/>
    <s v="Geriatric Psychiatry Outpatient Clinic"/>
    <m/>
    <m/>
    <s v="Geriatric Psychiatry outpatient clinic"/>
    <s v="Geriatric Psychiatry Outpatient"/>
    <n v="81"/>
    <n v="1823"/>
    <n v="11"/>
    <n v="845"/>
    <n v="2679"/>
    <x v="0"/>
    <m/>
    <m/>
    <s v="Weekdays;"/>
    <n v="55"/>
    <m/>
    <s v="3560 Bathurst St"/>
    <x v="7"/>
    <x v="0"/>
    <x v="58"/>
    <m/>
    <m/>
    <m/>
    <m/>
    <x v="1"/>
    <m/>
    <m/>
    <m/>
    <m/>
    <s v="All Toronto Region OHTs;"/>
    <m/>
    <s v="1950 hours per year (37.5 hours/week"/>
    <n v="0.49"/>
    <n v="0.5"/>
    <n v="0"/>
    <n v="0"/>
    <n v="0"/>
    <n v="0.59"/>
    <n v="0"/>
    <n v="0"/>
    <n v="0.86"/>
    <n v="0"/>
    <n v="0"/>
    <n v="0"/>
    <n v="0"/>
    <n v="0"/>
    <n v="0.03"/>
    <n v="0"/>
    <n v="0"/>
    <n v="1"/>
    <n v="0"/>
    <n v="1"/>
    <n v="0"/>
    <n v="0"/>
    <n v="0"/>
    <m/>
    <m/>
    <m/>
    <m/>
    <n v="4.47"/>
    <n v="2.89"/>
    <n v="0.03"/>
    <s v="100%"/>
    <s v="Primary Care Practitioner;Primary Care Network;"/>
    <x v="0"/>
    <m/>
    <x v="0"/>
    <m/>
    <m/>
    <x v="0"/>
    <s v="English;"/>
    <x v="2"/>
    <s v="No, we do not track frailty status;"/>
    <m/>
    <x v="1"/>
    <s v="No, we do not track dementia stage;"/>
    <m/>
    <x v="0"/>
    <s v="Yes, at initial visit;Yes, at follow-up;Yes, at discharge;"/>
    <s v="PHQ9"/>
    <x v="2"/>
    <s v="Yes, at initial visit;Yes, at follow-up;Yes, at discharge;"/>
    <s v="GAD7"/>
    <x v="0"/>
    <s v="No"/>
    <m/>
    <m/>
    <m/>
    <s v="Yes"/>
    <s v="cmacanuel@baycrest.org"/>
    <m/>
    <n v="1"/>
    <n v="1"/>
  </r>
  <r>
    <n v="595"/>
    <d v="2026-08-06T17:14:30"/>
    <d v="2026-08-13T15:34:58"/>
    <s v="anonymous"/>
    <m/>
    <m/>
    <x v="1"/>
    <x v="109"/>
    <s v="7* 2 81 10 96 (IP Rehabilitation - Geriatric);7* 2 95 20 96 (IP LTC - Complex Continuing Care - Complex Care - Geriatric);"/>
    <x v="0"/>
    <m/>
    <s v="Inpatient Geriatric Rehab"/>
    <s v="magda.doran@unityhealth.to"/>
    <x v="1"/>
    <s v="RM&amp;R with central intake team"/>
    <x v="24"/>
    <x v="1"/>
    <m/>
    <m/>
    <m/>
    <m/>
    <m/>
    <s v="Geriatric Medicine Rehabilitation Units"/>
    <n v="1032"/>
    <n v="0"/>
    <n v="0"/>
    <n v="0"/>
    <n v="0"/>
    <x v="1"/>
    <s v="70"/>
    <s v="95"/>
    <s v="All of the above (e.g. a service operating 24/7);"/>
    <n v="3"/>
    <s v="referral received to patient admission"/>
    <s v="3276 St. Claire Ave East"/>
    <x v="7"/>
    <x v="0"/>
    <x v="118"/>
    <m/>
    <m/>
    <m/>
    <m/>
    <x v="1"/>
    <m/>
    <m/>
    <m/>
    <m/>
    <s v="All Toronto Region OHTs;"/>
    <m/>
    <s v="1950 hours per year (37.5 hours/week"/>
    <n v="1"/>
    <n v="4"/>
    <n v="0"/>
    <n v="2"/>
    <n v="0.3"/>
    <n v="0.3"/>
    <n v="0"/>
    <n v="0"/>
    <n v="8"/>
    <n v="2"/>
    <n v="0"/>
    <n v="0"/>
    <n v="2"/>
    <n v="8"/>
    <n v="2"/>
    <n v="3"/>
    <n v="0"/>
    <n v="20"/>
    <n v="24"/>
    <n v="3"/>
    <n v="0"/>
    <n v="0.5"/>
    <n v="1"/>
    <m/>
    <m/>
    <m/>
    <s v="0"/>
    <n v="81.099999999999994"/>
    <n v="72.5"/>
    <n v="3"/>
    <s v="75% to &lt;100%"/>
    <s v="Emergency department;Primary Care Practitioner;acute care hospitals;"/>
    <x v="1"/>
    <s v="Patient Experience Team conducts surveys completed on unit and post-d/c "/>
    <x v="1"/>
    <s v="Patient Experience Team conducts surveys completed on unit and post-d/c "/>
    <s v="Rec Therapy team offers monthly programing covering various cultural and religious observances"/>
    <x v="1"/>
    <s v="English;interpretation services available;"/>
    <x v="1"/>
    <s v="Yes, at all visits;"/>
    <m/>
    <x v="0"/>
    <s v="Yes, at all visits;"/>
    <s v="RUDAS, MOCA, MMSE, etc. "/>
    <x v="0"/>
    <s v="Yes, at initial visit;as needed ;"/>
    <m/>
    <x v="2"/>
    <s v="Yes, at initial visit;as needed;"/>
    <m/>
    <x v="2"/>
    <s v="self engament and staff satisfaction surveys"/>
    <s v="staff engagement surveys"/>
    <m/>
    <m/>
    <s v="Yes"/>
    <s v="magda.doran@unityhealth.to"/>
    <m/>
    <n v="0"/>
    <n v="1"/>
  </r>
  <r>
    <n v="596"/>
    <d v="2026-08-17T13:33:21"/>
    <d v="2026-08-17T16:54:31"/>
    <s v="anonymous"/>
    <m/>
    <d v="2026-08-17T17:17:28"/>
    <x v="1"/>
    <x v="123"/>
    <s v="7* 5 10 76 96 (COM Clinics/Programs - MH Psycho-geriatric);"/>
    <x v="1"/>
    <s v="Specialized Geriatrics"/>
    <s v="Specialized Geriatric Services"/>
    <s v="nnichols@southcoastwellness.org"/>
    <x v="1"/>
    <s v="Regional Geriatric Program Central"/>
    <x v="16"/>
    <x v="3"/>
    <m/>
    <s v="Geriatric Psychiatry Outpatient Clinic"/>
    <m/>
    <m/>
    <m/>
    <m/>
    <n v="945"/>
    <n v="2165"/>
    <n v="1407"/>
    <n v="698"/>
    <n v="4270"/>
    <x v="0"/>
    <m/>
    <m/>
    <s v="Weekdays;"/>
    <n v="96"/>
    <m/>
    <s v="76 Victoria St.,   "/>
    <x v="63"/>
    <x v="0"/>
    <x v="134"/>
    <s v="400 Broad Street West"/>
    <s v="Dunnville"/>
    <s v="N1A 1T3"/>
    <s v="103 Inverness Street, Caledonia, N3W 1B5_x000a_75 Parkview Rd, Hagersville ON N0A 1H0"/>
    <x v="3"/>
    <m/>
    <m/>
    <m/>
    <m/>
    <m/>
    <s v="Brantford Brant Norfolk OHT;Greater Hamilton Health Network OHT;"/>
    <s v="1820 hours per year (35 hours/week)"/>
    <n v="0.5"/>
    <n v="0.75"/>
    <n v="0"/>
    <n v="0"/>
    <n v="1.38"/>
    <n v="1.08"/>
    <n v="2"/>
    <n v="0"/>
    <n v="0"/>
    <n v="0"/>
    <n v="0"/>
    <n v="0"/>
    <n v="0"/>
    <n v="0"/>
    <n v="0"/>
    <n v="0"/>
    <n v="0"/>
    <n v="5"/>
    <n v="0"/>
    <n v="0"/>
    <n v="0"/>
    <n v="0"/>
    <n v="0"/>
    <m/>
    <m/>
    <m/>
    <s v="0"/>
    <n v="10.71"/>
    <n v="7"/>
    <n v="2"/>
    <s v="75% to &lt;100%"/>
    <s v="Primary Care Practitioner;Primary Care Network;Community organization;Emergency department;RGP;"/>
    <x v="0"/>
    <m/>
    <x v="0"/>
    <m/>
    <s v="No"/>
    <x v="2"/>
    <s v="English;other languages with the use of an interpreter;"/>
    <x v="2"/>
    <s v="No, we do not track frailty status;"/>
    <m/>
    <x v="1"/>
    <s v="No, we do not track dementia stage;"/>
    <m/>
    <x v="1"/>
    <s v="No, we do not track depression scores;"/>
    <m/>
    <x v="0"/>
    <s v="No, we do not track anxiety scores;"/>
    <m/>
    <x v="0"/>
    <s v="No"/>
    <m/>
    <s v="We do use Perceptions of Care however have not historically given the client the survey or provided the online link"/>
    <s v="We had a community partner identify our SGS program to receive some additional unused end of year funding, as they had personal experience with our program. One of their parents had been referred to our program and had received services and so thought of our program based on their positive experience."/>
    <s v="Yes"/>
    <s v="lwardell@southcoastwellness.org"/>
    <m/>
    <n v="0"/>
    <n v="1"/>
  </r>
  <r>
    <n v="597"/>
    <d v="2026-08-19T09:19:27"/>
    <d v="2026-08-19T11:19:28"/>
    <s v="anonymous"/>
    <m/>
    <m/>
    <x v="0"/>
    <x v="124"/>
    <s v="not listed for GEM program;"/>
    <x v="0"/>
    <m/>
    <s v="Geriatric Emergency Management (GEM)"/>
    <s v="gaslineternier@montfort.on.ca"/>
    <x v="0"/>
    <m/>
    <x v="0"/>
    <x v="0"/>
    <m/>
    <m/>
    <m/>
    <s v="Geriatric Emergency Management Program"/>
    <m/>
    <m/>
    <n v="71"/>
    <n v="74"/>
    <n v="2"/>
    <n v="0"/>
    <n v="76"/>
    <x v="0"/>
    <m/>
    <m/>
    <s v="Weekdays;Weekday evenings;every 2 week-end saturday and sunday;"/>
    <n v="15.5"/>
    <s v="This is calculated between the date of the first emergency visit just prior to the date of the GEM appointment and the date of the GEM appointment. Outliers &gt; 120 days have been removed"/>
    <s v="713 chemin Montreal"/>
    <x v="11"/>
    <x v="0"/>
    <x v="135"/>
    <m/>
    <m/>
    <m/>
    <m/>
    <x v="0"/>
    <m/>
    <s v="Archipel OHT;Ottawa OHT;"/>
    <m/>
    <m/>
    <m/>
    <m/>
    <s v="1950 hours per year (37.5 hours/week"/>
    <m/>
    <m/>
    <n v="0.1"/>
    <m/>
    <m/>
    <m/>
    <m/>
    <m/>
    <m/>
    <m/>
    <m/>
    <m/>
    <m/>
    <m/>
    <m/>
    <m/>
    <m/>
    <n v="2"/>
    <m/>
    <m/>
    <m/>
    <m/>
    <m/>
    <m/>
    <m/>
    <m/>
    <m/>
    <n v="2.1"/>
    <n v="2"/>
    <m/>
    <s v="100%"/>
    <s v="Emergency department;"/>
    <x v="0"/>
    <s v="The organization does indeed have a general survey on user experience conducted using Qualtrics, but we do not have any standard questions specific to the geriatric population; however, the RGPO group is currently working on developing a geriatric survey designed for this population."/>
    <x v="0"/>
    <m/>
    <s v="We serve the French-speaking and low-income population, including minority groups (such as newcomers), in our Cathman area."/>
    <x v="4"/>
    <s v="English;French;"/>
    <x v="1"/>
    <s v="during GEM assessment ;"/>
    <s v="no tool use but inorporated in GEM assessment notes"/>
    <x v="0"/>
    <s v="during GEM assessment;"/>
    <s v="no tool use but inorporated in GEM assessment notes"/>
    <x v="0"/>
    <s v="During GEM assessment;"/>
    <s v="geriatric depression scale used as appropriate in assessment"/>
    <x v="0"/>
    <s v="No, we do not track anxiety scores;"/>
    <m/>
    <x v="0"/>
    <s v="No"/>
    <m/>
    <m/>
    <m/>
    <s v="Yes"/>
    <s v="gaslineternier@montfort.on.ca"/>
    <m/>
    <n v="0"/>
    <n v="1"/>
  </r>
  <r>
    <n v="598"/>
    <d v="2026-08-19T11:20:39"/>
    <d v="2026-08-19T11:31:44"/>
    <s v="anonymous"/>
    <m/>
    <m/>
    <x v="1"/>
    <x v="124"/>
    <s v="not listed - GEM program;"/>
    <x v="0"/>
    <m/>
    <s v="Geriatric Emergency Management (GEM)"/>
    <s v="gaslineternier@montfort.on.ca"/>
    <x v="0"/>
    <m/>
    <x v="0"/>
    <x v="0"/>
    <m/>
    <m/>
    <m/>
    <s v="Geriatric Emergency Management Program"/>
    <m/>
    <m/>
    <n v="73"/>
    <n v="73"/>
    <n v="3"/>
    <n v="0"/>
    <n v="76"/>
    <x v="0"/>
    <m/>
    <m/>
    <s v="Weekdays;Weekday evenings;every 2 week-end (Saturday and sunday);"/>
    <n v="11.9"/>
    <s v="This is calculated between the date of the emergency visit just prior to the date of the GEM appointment and the date of the GEM appointment. There were no outliers."/>
    <s v="713 chemin Montreal"/>
    <x v="11"/>
    <x v="0"/>
    <x v="135"/>
    <m/>
    <m/>
    <m/>
    <m/>
    <x v="0"/>
    <m/>
    <s v="Archipel OHT;Ottawa OHT;"/>
    <m/>
    <m/>
    <m/>
    <m/>
    <s v="1950 hours per year (37.5 hours/week"/>
    <m/>
    <m/>
    <n v="0.1"/>
    <m/>
    <m/>
    <m/>
    <m/>
    <m/>
    <m/>
    <m/>
    <m/>
    <m/>
    <m/>
    <m/>
    <m/>
    <m/>
    <m/>
    <n v="2"/>
    <m/>
    <m/>
    <m/>
    <m/>
    <m/>
    <m/>
    <m/>
    <m/>
    <m/>
    <n v="2.1"/>
    <n v="2"/>
    <m/>
    <s v="100%"/>
    <s v="Emergency department;"/>
    <x v="0"/>
    <s v="The organization does indeed have a general survey on user experience conducted using Qualtrics, but we do not have any standard questions specific to the geriatric population; however, the RGPO group is currently working on developing a geriatric survey designed for this population."/>
    <x v="0"/>
    <m/>
    <s v="We serve the French-speaking and low-income population, including minority groups (such as newcomers), in our Cathman area."/>
    <x v="4"/>
    <s v="English;French;"/>
    <x v="1"/>
    <s v="In GEM Assessment;"/>
    <s v="No tools are currently used, but this aspect is taken into account in the GEM assessment notes. By October 2026, the ISAR tool, in conjunction with EPIC, will be implemented to monitor frailty status._x000a_"/>
    <x v="0"/>
    <s v="in GEM Assessment notes;"/>
    <s v="no tool use but inorporated in GEM assessment notes"/>
    <x v="0"/>
    <s v="In GEM assessment notes;"/>
    <s v="geriatric depression scale used as appropriate in assessment"/>
    <x v="0"/>
    <s v="No, we do not track anxiety scores;"/>
    <m/>
    <x v="0"/>
    <s v="No"/>
    <m/>
    <m/>
    <m/>
    <s v="Yes"/>
    <s v="gaslineternier@montfort.on.ca"/>
    <m/>
    <n v="0"/>
    <n v="1"/>
  </r>
  <r>
    <n v="599"/>
    <d v="2026-08-19T11:57:54"/>
    <d v="2026-08-19T15:01:53"/>
    <s v="anonymous"/>
    <m/>
    <m/>
    <x v="0"/>
    <x v="124"/>
    <s v="Self funded program (organization has opted to allocate general resources to seniors' programming);"/>
    <x v="0"/>
    <m/>
    <s v="Geriatric Outpatient Clinics"/>
    <s v="gaslineternier@montfort.on.ca"/>
    <x v="0"/>
    <m/>
    <x v="3"/>
    <x v="3"/>
    <m/>
    <m/>
    <m/>
    <m/>
    <s v="Geriatric Outpatient Clinic"/>
    <m/>
    <n v="816"/>
    <n v="1345"/>
    <n v="80"/>
    <n v="0"/>
    <n v="1425"/>
    <x v="0"/>
    <m/>
    <m/>
    <s v="Weekdays;"/>
    <n v="123"/>
    <s v="Average number of days between appointment status Pending (referral), Waitllisted or Booked (if pending absent) and Departed (first appointment). This program includes geriatric clinic and continence clinic"/>
    <s v="713 chemin Montreal"/>
    <x v="11"/>
    <x v="0"/>
    <x v="135"/>
    <m/>
    <m/>
    <m/>
    <s v="Aline-Chrétien Health Hub : 2225 mer- bleu RD, Orléans ON K4A 5M3"/>
    <x v="0"/>
    <m/>
    <s v="Archipel OHT;"/>
    <m/>
    <m/>
    <m/>
    <m/>
    <s v="1950 hours per year (37.5 hours/week"/>
    <m/>
    <n v="0.5"/>
    <m/>
    <m/>
    <n v="1"/>
    <m/>
    <m/>
    <n v="0.3"/>
    <n v="0.2"/>
    <m/>
    <m/>
    <m/>
    <m/>
    <n v="0.1"/>
    <m/>
    <m/>
    <m/>
    <m/>
    <m/>
    <m/>
    <m/>
    <m/>
    <m/>
    <m/>
    <m/>
    <m/>
    <m/>
    <n v="2.1"/>
    <n v="0.6"/>
    <m/>
    <s v="100%"/>
    <s v="Emergency department;Montfort in-patient units;Primary Care Practitioner;"/>
    <x v="0"/>
    <s v="The organization does indeed have a general survey on user experience conducted using Qualtrics, but we do not have any standard questions specific to the geriatric population; however, the RGPO group is currently working on developing a geriatric survey designed for this population."/>
    <x v="0"/>
    <m/>
    <s v="We serve the French-speaking and low-income population, including minority groups (such as newcomers), in our Cathman area."/>
    <x v="4"/>
    <s v="English;French;"/>
    <x v="1"/>
    <s v="in consultation assessment;"/>
    <s v="no tool use but inorporated in consultation or follow-up notes"/>
    <x v="0"/>
    <s v="during consultation and follow-up assessment;"/>
    <s v="no tool use but inorporated in consultation or follow-up assessment notes"/>
    <x v="0"/>
    <s v="in consultation or follow-up assessment;"/>
    <s v="geriatric depression scale used as appropriate in assessment"/>
    <x v="0"/>
    <s v="No, we do not track anxiety scores;"/>
    <m/>
    <x v="0"/>
    <s v="No"/>
    <m/>
    <m/>
    <m/>
    <s v="Yes"/>
    <s v="gaslineternier@montfort.on.ca"/>
    <m/>
    <n v="0"/>
    <n v="1"/>
  </r>
  <r>
    <n v="600"/>
    <d v="2026-08-19T15:04:42"/>
    <d v="2026-08-19T15:19:11"/>
    <s v="anonymous"/>
    <m/>
    <m/>
    <x v="1"/>
    <x v="124"/>
    <s v="Self funded program (organization has opted to allocate general resources to seniors' programming);"/>
    <x v="0"/>
    <m/>
    <s v="Geriatric outpatient clinics"/>
    <s v="gaslineternier@montfort.on.ca"/>
    <x v="0"/>
    <m/>
    <x v="3"/>
    <x v="3"/>
    <m/>
    <m/>
    <m/>
    <m/>
    <s v="Geriatric Outpatient Clinic"/>
    <m/>
    <n v="847"/>
    <n v="1423"/>
    <n v="51"/>
    <n v="0"/>
    <n v="1474"/>
    <x v="0"/>
    <m/>
    <m/>
    <s v="Weekdays;"/>
    <n v="135"/>
    <s v="Average number of days between appointment status Pending (referral), Waitllisted or Booked (if pending absent) and Departed (first appointment). This program includes geriatric clinic and continence clinic."/>
    <s v="713 chemin Montreal"/>
    <x v="11"/>
    <x v="0"/>
    <x v="135"/>
    <m/>
    <m/>
    <m/>
    <s v="Aline-Chrétien Health Hub : 2225 mer- bleu RD, Orléans ON K4A 5M3"/>
    <x v="0"/>
    <m/>
    <s v="Archipel OHT;"/>
    <m/>
    <m/>
    <m/>
    <m/>
    <s v="1950 hours per year (37.5 hours/week"/>
    <m/>
    <n v="0.5"/>
    <m/>
    <m/>
    <n v="1"/>
    <m/>
    <m/>
    <n v="0.3"/>
    <n v="0.2"/>
    <m/>
    <m/>
    <m/>
    <m/>
    <n v="0.1"/>
    <m/>
    <m/>
    <m/>
    <m/>
    <m/>
    <m/>
    <m/>
    <m/>
    <m/>
    <m/>
    <m/>
    <m/>
    <m/>
    <n v="2.1"/>
    <n v="0.6"/>
    <m/>
    <s v="100%"/>
    <s v="Emergency department;Primary Care Practitioner;HM INPATIENT UNITS;"/>
    <x v="0"/>
    <s v="The organization does indeed have a general survey on user experience conducted using Qualtrics, but we do not have any standard questions specific to the geriatric population; however, the RGPO group is currently working on developing a geriatric survey designed for this population."/>
    <x v="0"/>
    <m/>
    <s v="We serve the French-speaking and low-income population, including minority groups (such as newcomers), in our Cathman area."/>
    <x v="4"/>
    <s v="English;French;"/>
    <x v="1"/>
    <s v="consultation or follow-up assessment;"/>
    <s v="no tool use but inorporated in consultation or follow-up notes"/>
    <x v="0"/>
    <s v="consultation or follow-up assessment;"/>
    <s v="no tool use but inorporated in consultation or follow-up notes"/>
    <x v="0"/>
    <s v="consultation or follow-up assessment;"/>
    <s v="geriatric depression scale used as appropriate in assessment"/>
    <x v="0"/>
    <s v="No, we do not track anxiety scores;"/>
    <m/>
    <x v="0"/>
    <s v="No"/>
    <m/>
    <m/>
    <m/>
    <s v="Yes"/>
    <s v="gaslineternier@montfort.on.ca"/>
    <m/>
    <n v="0"/>
    <n v="1"/>
  </r>
  <r>
    <n v="601"/>
    <d v="2026-08-19T15:19:33"/>
    <d v="2026-08-19T15:25:39"/>
    <s v="anonymous"/>
    <m/>
    <m/>
    <x v="0"/>
    <x v="124"/>
    <s v="Self funded program (organization has opted to allocate general resources to seniors' programming);"/>
    <x v="0"/>
    <m/>
    <s v="Prevention Fall clinic"/>
    <s v="gaslineternier@montfort.on.ca"/>
    <x v="0"/>
    <m/>
    <x v="38"/>
    <x v="7"/>
    <m/>
    <m/>
    <m/>
    <m/>
    <s v="Geriatric Falls clinic"/>
    <m/>
    <n v="84"/>
    <n v="163"/>
    <n v="0"/>
    <n v="0"/>
    <n v="163"/>
    <x v="0"/>
    <m/>
    <m/>
    <s v="Weekdays;"/>
    <n v="115"/>
    <s v="Average number of days between appointment status Pending (referral), Waitllisted or Booked (if pending absent) and Departed (first appointment)"/>
    <s v="713 chemin Montreal"/>
    <x v="11"/>
    <x v="0"/>
    <x v="135"/>
    <m/>
    <m/>
    <m/>
    <s v="Aline-Chrétien Health Hub : 2225 mer- bleu RD, Orléans ON K4A 5M3"/>
    <x v="0"/>
    <m/>
    <s v="Archipel OHT;"/>
    <m/>
    <m/>
    <m/>
    <m/>
    <s v="1950 hours per year (37.5 hours/week"/>
    <m/>
    <m/>
    <n v="0.2"/>
    <m/>
    <m/>
    <m/>
    <m/>
    <m/>
    <m/>
    <m/>
    <m/>
    <m/>
    <m/>
    <n v="0.2"/>
    <m/>
    <m/>
    <m/>
    <m/>
    <m/>
    <m/>
    <m/>
    <m/>
    <m/>
    <m/>
    <m/>
    <m/>
    <m/>
    <n v="0.4"/>
    <n v="0.2"/>
    <m/>
    <s v="100%"/>
    <s v="Primary Care Practitioner;Emergency department;hm INPATIENT UNITS;"/>
    <x v="0"/>
    <s v="The organization does indeed have a general survey on user experience conducted using Qualtrics, but we do not have any standard questions specific to the geriatric population; however, the RGPO group is currently working on developing a geriatric survey designed for this population."/>
    <x v="0"/>
    <m/>
    <s v="We serve the French-speaking and low-income population, including minority groups (such as newcomers), in our Cathman area."/>
    <x v="4"/>
    <s v="English;French;"/>
    <x v="2"/>
    <s v="No, we do not track frailty status;consultation or follow-up assessment;"/>
    <m/>
    <x v="1"/>
    <s v="No, we do not track dementia stage;consultation or follow-up assessment;"/>
    <m/>
    <x v="1"/>
    <s v="No, we do not track depression scores;consultation or follow-up assessment;"/>
    <s v="geriatric depression scale used as appropriate in assessment"/>
    <x v="0"/>
    <s v="No, we do not track anxiety scores;"/>
    <m/>
    <x v="0"/>
    <s v="No"/>
    <m/>
    <m/>
    <m/>
    <s v="Yes"/>
    <s v="gaslineternier@montfort.on.ca"/>
    <m/>
    <n v="0"/>
    <n v="1"/>
  </r>
  <r>
    <n v="602"/>
    <d v="2026-08-19T15:25:51"/>
    <d v="2026-08-19T15:31:46"/>
    <s v="anonymous"/>
    <m/>
    <m/>
    <x v="1"/>
    <x v="124"/>
    <s v="Self funded program (organization has opted to allocate general resources to seniors' programming);"/>
    <x v="0"/>
    <m/>
    <s v="prevention fall clinic"/>
    <s v="gaslineternier@montfort.on.ca"/>
    <x v="0"/>
    <m/>
    <x v="38"/>
    <x v="7"/>
    <m/>
    <m/>
    <m/>
    <m/>
    <s v="geriatric falls clinic"/>
    <m/>
    <n v="131"/>
    <n v="253"/>
    <n v="0"/>
    <n v="0"/>
    <n v="253"/>
    <x v="0"/>
    <m/>
    <m/>
    <s v="Weekdays;"/>
    <n v="142"/>
    <s v="Average number of days between appointment status Pending (referral), Waitllisted or Booked (if pending absent) and Departed (first appointment)"/>
    <s v="713 chemin Montreal"/>
    <x v="11"/>
    <x v="0"/>
    <x v="135"/>
    <m/>
    <m/>
    <m/>
    <s v="Aline-Chrétien Health Hub : 2225 mer- bleu RD, Orléans ON K4A 5M3"/>
    <x v="0"/>
    <m/>
    <s v="Archipel OHT;"/>
    <m/>
    <m/>
    <m/>
    <m/>
    <s v="1950 hours per year (37.5 hours/week"/>
    <m/>
    <m/>
    <n v="0.2"/>
    <m/>
    <m/>
    <m/>
    <m/>
    <m/>
    <m/>
    <m/>
    <m/>
    <m/>
    <m/>
    <n v="0.2"/>
    <m/>
    <m/>
    <m/>
    <m/>
    <m/>
    <m/>
    <m/>
    <m/>
    <m/>
    <m/>
    <m/>
    <m/>
    <m/>
    <n v="0.4"/>
    <n v="0.2"/>
    <m/>
    <s v="100%"/>
    <s v="Emergency department;Primary Care Practitioner;HM inpatient units;"/>
    <x v="0"/>
    <s v="The organization does indeed have a general survey on user experience conducted using Qualtrics, but we do not have any standard questions specific to the geriatric population; however, the RGPO group is currently working on developing a geriatric survey designed for this population."/>
    <x v="0"/>
    <m/>
    <s v="We serve the French-speaking and low-income population, including minority groups (such as newcomers), in our Cathman area."/>
    <x v="4"/>
    <s v="English;French;"/>
    <x v="2"/>
    <s v="No, we do not track frailty status;"/>
    <m/>
    <x v="1"/>
    <s v="No, we do not track dementia stage;"/>
    <m/>
    <x v="1"/>
    <s v="No, we do not track depression scores;"/>
    <m/>
    <x v="0"/>
    <s v="No, we do not track anxiety scores;"/>
    <m/>
    <x v="0"/>
    <s v="No"/>
    <m/>
    <m/>
    <m/>
    <s v="Yes"/>
    <s v="gaslineternier@montfort.on.ca"/>
    <m/>
    <n v="0"/>
    <n v="1"/>
  </r>
  <r>
    <n v="603"/>
    <d v="2026-09-10T08:56:40"/>
    <d v="2026-09-10T09:27:12"/>
    <s v="anonymous"/>
    <m/>
    <m/>
    <x v="0"/>
    <x v="54"/>
    <s v="7* 5 10 76 96 (COM Clinics/Programs - MH Psycho-geriatric);"/>
    <x v="1"/>
    <m/>
    <s v="Ambulatory Mental Health Clinic"/>
    <s v="cmacanuel@baycrest.org"/>
    <x v="1"/>
    <s v="Central Navigation "/>
    <x v="16"/>
    <x v="3"/>
    <s v="Primary Care Geriatric Assessors"/>
    <s v="Geriatric Psychiatry Outpatient Clinic"/>
    <m/>
    <m/>
    <s v="Geriatric Outpatient Clinic"/>
    <m/>
    <n v="764"/>
    <n v="1153"/>
    <n v="464"/>
    <n v="728"/>
    <n v="2345"/>
    <x v="0"/>
    <m/>
    <m/>
    <s v="Weekdays;"/>
    <n v="134"/>
    <m/>
    <s v="3560 Bathurst St"/>
    <x v="7"/>
    <x v="0"/>
    <x v="58"/>
    <m/>
    <m/>
    <m/>
    <m/>
    <x v="1"/>
    <m/>
    <m/>
    <m/>
    <m/>
    <s v="All Toronto Region OHTs;"/>
    <m/>
    <s v="1950 hours per year (37.5 hours/week"/>
    <n v="0"/>
    <n v="0"/>
    <n v="0"/>
    <n v="0"/>
    <n v="0"/>
    <n v="3.29"/>
    <n v="0"/>
    <n v="0"/>
    <n v="1"/>
    <n v="0"/>
    <n v="0"/>
    <n v="0"/>
    <n v="0"/>
    <n v="0"/>
    <n v="0"/>
    <n v="0"/>
    <n v="0"/>
    <n v="0"/>
    <n v="0"/>
    <n v="0.5"/>
    <n v="0"/>
    <n v="0"/>
    <n v="0"/>
    <m/>
    <m/>
    <m/>
    <m/>
    <n v="4.79"/>
    <n v="1.5"/>
    <n v="0"/>
    <s v="100%"/>
    <s v="Primary Care Network;Primary Care Practitioner;"/>
    <x v="0"/>
    <m/>
    <x v="0"/>
    <m/>
    <m/>
    <x v="0"/>
    <s v="English;"/>
    <x v="2"/>
    <s v="No, we do not track frailty status;"/>
    <m/>
    <x v="1"/>
    <s v="No, we do not track dementia stage;"/>
    <m/>
    <x v="0"/>
    <s v="Yes, at initial visit;"/>
    <s v="PHQ9"/>
    <x v="2"/>
    <s v="Yes, at initial visit;"/>
    <s v="GAD-7"/>
    <x v="0"/>
    <s v="No"/>
    <m/>
    <m/>
    <m/>
    <s v="Yes"/>
    <s v="cmacanuel@baycrest.org"/>
    <m/>
    <n v="1"/>
    <n v="1"/>
  </r>
  <r>
    <n v="604"/>
    <d v="2026-09-10T09:27:33"/>
    <d v="2026-09-10T09:33:27"/>
    <s v="anonymous"/>
    <m/>
    <m/>
    <x v="1"/>
    <x v="54"/>
    <s v="7* 5 10 76 96 (COM Clinics/Programs - MH Psycho-geriatric);"/>
    <x v="1"/>
    <m/>
    <s v="Ambulatory Mental Health Clinic"/>
    <s v="cmacanuel@baycrest.org"/>
    <x v="1"/>
    <s v="Baycrest Central Navigation "/>
    <x v="16"/>
    <x v="3"/>
    <s v="Primary Care Geriatric Assessors"/>
    <s v="Geriatric Psychiatry Outpatient Clinic"/>
    <m/>
    <m/>
    <m/>
    <m/>
    <n v="662"/>
    <n v="1512"/>
    <n v="1342"/>
    <n v="1100"/>
    <n v="3954"/>
    <x v="0"/>
    <m/>
    <m/>
    <s v="Weekdays;"/>
    <n v="107"/>
    <m/>
    <s v="3560 Bathurst St"/>
    <x v="7"/>
    <x v="0"/>
    <x v="58"/>
    <m/>
    <m/>
    <m/>
    <m/>
    <x v="1"/>
    <m/>
    <m/>
    <m/>
    <m/>
    <s v="All Toronto Region OHTs;"/>
    <m/>
    <s v="1950 hours per year (37.5 hours/week"/>
    <m/>
    <n v="0.27"/>
    <n v="0"/>
    <n v="0"/>
    <n v="0"/>
    <n v="3.29"/>
    <n v="0"/>
    <n v="0"/>
    <n v="0.65"/>
    <n v="0"/>
    <n v="0"/>
    <n v="0"/>
    <n v="0"/>
    <n v="0"/>
    <n v="0"/>
    <n v="0"/>
    <n v="0"/>
    <n v="0"/>
    <n v="0"/>
    <n v="0.32"/>
    <n v="0"/>
    <n v="0"/>
    <n v="0"/>
    <m/>
    <m/>
    <m/>
    <m/>
    <n v="4.53"/>
    <n v="0.97"/>
    <n v="0"/>
    <s v="100%"/>
    <s v="Primary Care Network;Primary Care Practitioner;"/>
    <x v="0"/>
    <m/>
    <x v="0"/>
    <m/>
    <m/>
    <x v="0"/>
    <s v="English;"/>
    <x v="2"/>
    <s v="No, we do not track frailty status;"/>
    <m/>
    <x v="1"/>
    <s v="No, we do not track dementia stage;"/>
    <m/>
    <x v="0"/>
    <s v="Yes, at initial visit;Yes, at discharge;"/>
    <s v="GAD-7"/>
    <x v="2"/>
    <s v="Yes, at initial visit;Yes, at discharge;"/>
    <s v="PHQ9"/>
    <x v="0"/>
    <s v="No"/>
    <m/>
    <m/>
    <m/>
    <s v="Yes"/>
    <s v="cmacanuel@baycrest.org"/>
    <m/>
    <n v="1"/>
    <n v="1"/>
  </r>
  <r>
    <s v="MS001"/>
    <m/>
    <m/>
    <m/>
    <m/>
    <m/>
    <x v="1"/>
    <x v="125"/>
    <m/>
    <x v="2"/>
    <m/>
    <s v="Geriatric Emergency Management"/>
    <s v="bougiej@sah.on.ca"/>
    <x v="0"/>
    <m/>
    <x v="0"/>
    <x v="0"/>
    <m/>
    <m/>
    <m/>
    <m/>
    <m/>
    <m/>
    <n v="776.53000000000009"/>
    <m/>
    <m/>
    <m/>
    <n v="0"/>
    <x v="0"/>
    <m/>
    <m/>
    <s v="7 day service daytime hours (eg 8 to 4 or 9 to 5)"/>
    <m/>
    <m/>
    <s v="750 Great Northern Rd"/>
    <x v="64"/>
    <x v="0"/>
    <x v="136"/>
    <m/>
    <m/>
    <m/>
    <m/>
    <x v="6"/>
    <m/>
    <m/>
    <m/>
    <m/>
    <m/>
    <m/>
    <m/>
    <m/>
    <m/>
    <m/>
    <m/>
    <m/>
    <m/>
    <m/>
    <m/>
    <m/>
    <m/>
    <m/>
    <m/>
    <m/>
    <m/>
    <m/>
    <m/>
    <m/>
    <m/>
    <m/>
    <m/>
    <m/>
    <m/>
    <m/>
    <m/>
    <m/>
    <n v="4.0200000000000005"/>
    <m/>
    <n v="0"/>
    <n v="4.0200000000000005"/>
    <m/>
    <s v=""/>
    <m/>
    <x v="2"/>
    <m/>
    <x v="2"/>
    <m/>
    <m/>
    <x v="1"/>
    <s v="English"/>
    <x v="0"/>
    <m/>
    <m/>
    <x v="2"/>
    <m/>
    <m/>
    <x v="2"/>
    <m/>
    <m/>
    <x v="1"/>
    <m/>
    <m/>
    <x v="1"/>
    <m/>
    <m/>
    <m/>
    <m/>
    <s v="Yes"/>
    <m/>
    <m/>
    <n v="0"/>
    <n v="1"/>
  </r>
  <r>
    <s v="MS002"/>
    <m/>
    <m/>
    <m/>
    <m/>
    <m/>
    <x v="1"/>
    <x v="125"/>
    <m/>
    <x v="0"/>
    <m/>
    <s v="Senior's Mental Health"/>
    <s v="hoffem@sah.on.ca"/>
    <x v="0"/>
    <m/>
    <x v="16"/>
    <x v="3"/>
    <m/>
    <m/>
    <m/>
    <m/>
    <m/>
    <m/>
    <n v="569"/>
    <m/>
    <m/>
    <m/>
    <n v="0"/>
    <x v="0"/>
    <m/>
    <m/>
    <s v="5 day service with day time hours"/>
    <m/>
    <m/>
    <s v="341 Trunk Road"/>
    <x v="64"/>
    <x v="0"/>
    <x v="137"/>
    <m/>
    <m/>
    <m/>
    <m/>
    <x v="6"/>
    <m/>
    <m/>
    <m/>
    <m/>
    <m/>
    <m/>
    <m/>
    <m/>
    <m/>
    <m/>
    <m/>
    <m/>
    <m/>
    <m/>
    <m/>
    <m/>
    <m/>
    <m/>
    <m/>
    <m/>
    <m/>
    <m/>
    <m/>
    <m/>
    <m/>
    <m/>
    <m/>
    <m/>
    <m/>
    <m/>
    <m/>
    <m/>
    <n v="3.6"/>
    <m/>
    <n v="0"/>
    <n v="3.6"/>
    <m/>
    <s v=""/>
    <m/>
    <x v="2"/>
    <m/>
    <x v="2"/>
    <m/>
    <m/>
    <x v="1"/>
    <s v="English"/>
    <x v="0"/>
    <m/>
    <m/>
    <x v="2"/>
    <m/>
    <m/>
    <x v="2"/>
    <m/>
    <m/>
    <x v="1"/>
    <m/>
    <m/>
    <x v="1"/>
    <m/>
    <m/>
    <m/>
    <m/>
    <s v="Yes"/>
    <m/>
    <m/>
    <n v="0"/>
    <n v="1"/>
  </r>
  <r>
    <s v="MS003"/>
    <m/>
    <m/>
    <m/>
    <m/>
    <m/>
    <x v="1"/>
    <x v="125"/>
    <m/>
    <x v="0"/>
    <m/>
    <s v="Algoma Geriatric Clinic"/>
    <s v="hoffem@sah.on.ca"/>
    <x v="0"/>
    <m/>
    <x v="3"/>
    <x v="3"/>
    <m/>
    <m/>
    <m/>
    <m/>
    <m/>
    <m/>
    <n v="1003"/>
    <m/>
    <m/>
    <m/>
    <n v="0"/>
    <x v="0"/>
    <m/>
    <m/>
    <s v="5 day service with day time hours"/>
    <m/>
    <m/>
    <s v="341 Trunk Road"/>
    <x v="64"/>
    <x v="0"/>
    <x v="137"/>
    <m/>
    <m/>
    <m/>
    <m/>
    <x v="6"/>
    <m/>
    <m/>
    <m/>
    <m/>
    <m/>
    <m/>
    <m/>
    <m/>
    <m/>
    <m/>
    <m/>
    <m/>
    <m/>
    <m/>
    <m/>
    <m/>
    <m/>
    <m/>
    <m/>
    <m/>
    <m/>
    <m/>
    <m/>
    <m/>
    <m/>
    <m/>
    <m/>
    <m/>
    <m/>
    <m/>
    <m/>
    <m/>
    <n v="6"/>
    <m/>
    <n v="0"/>
    <n v="6"/>
    <m/>
    <s v=""/>
    <m/>
    <x v="2"/>
    <m/>
    <x v="2"/>
    <m/>
    <m/>
    <x v="1"/>
    <s v="English"/>
    <x v="0"/>
    <m/>
    <m/>
    <x v="2"/>
    <m/>
    <m/>
    <x v="2"/>
    <m/>
    <m/>
    <x v="1"/>
    <m/>
    <m/>
    <x v="1"/>
    <m/>
    <m/>
    <m/>
    <m/>
    <s v="Yes"/>
    <m/>
    <m/>
    <n v="0"/>
    <n v="1"/>
  </r>
  <r>
    <s v="MS004"/>
    <m/>
    <m/>
    <m/>
    <m/>
    <m/>
    <x v="1"/>
    <x v="126"/>
    <m/>
    <x v="0"/>
    <m/>
    <s v="Seniors Mental Health"/>
    <s v="sdubosq@reflexion.ca"/>
    <x v="1"/>
    <m/>
    <x v="16"/>
    <x v="3"/>
    <m/>
    <m/>
    <m/>
    <m/>
    <m/>
    <m/>
    <n v="220"/>
    <m/>
    <m/>
    <m/>
    <n v="0"/>
    <x v="0"/>
    <m/>
    <m/>
    <s v="5 day service with day time hours"/>
    <m/>
    <m/>
    <s v="25 Brunbetville Rd"/>
    <x v="65"/>
    <x v="0"/>
    <x v="138"/>
    <m/>
    <m/>
    <m/>
    <m/>
    <x v="6"/>
    <m/>
    <m/>
    <m/>
    <m/>
    <m/>
    <m/>
    <m/>
    <m/>
    <m/>
    <m/>
    <m/>
    <m/>
    <m/>
    <m/>
    <m/>
    <m/>
    <m/>
    <m/>
    <m/>
    <m/>
    <m/>
    <m/>
    <m/>
    <m/>
    <m/>
    <m/>
    <m/>
    <m/>
    <m/>
    <m/>
    <m/>
    <m/>
    <m/>
    <m/>
    <n v="0"/>
    <n v="0"/>
    <m/>
    <s v=""/>
    <m/>
    <x v="2"/>
    <m/>
    <x v="2"/>
    <m/>
    <m/>
    <x v="1"/>
    <s v="English"/>
    <x v="0"/>
    <m/>
    <m/>
    <x v="2"/>
    <m/>
    <m/>
    <x v="2"/>
    <m/>
    <m/>
    <x v="1"/>
    <m/>
    <m/>
    <x v="1"/>
    <m/>
    <m/>
    <m/>
    <m/>
    <s v="Yes"/>
    <m/>
    <m/>
    <n v="0"/>
    <n v="1"/>
  </r>
  <r>
    <s v="MS005"/>
    <m/>
    <m/>
    <m/>
    <m/>
    <m/>
    <x v="1"/>
    <x v="127"/>
    <m/>
    <x v="2"/>
    <m/>
    <s v="Geriatric Medicine Clinic -  Timmins"/>
    <s v="sgouchie@hsnsudbury.ca"/>
    <x v="0"/>
    <m/>
    <x v="3"/>
    <x v="3"/>
    <m/>
    <m/>
    <m/>
    <m/>
    <m/>
    <m/>
    <n v="246"/>
    <m/>
    <m/>
    <m/>
    <n v="0"/>
    <x v="0"/>
    <m/>
    <m/>
    <m/>
    <m/>
    <m/>
    <s v="200-123 Third Ave"/>
    <x v="66"/>
    <x v="0"/>
    <x v="139"/>
    <m/>
    <m/>
    <m/>
    <m/>
    <x v="6"/>
    <m/>
    <m/>
    <m/>
    <m/>
    <m/>
    <m/>
    <m/>
    <m/>
    <m/>
    <m/>
    <m/>
    <m/>
    <m/>
    <m/>
    <m/>
    <m/>
    <m/>
    <m/>
    <m/>
    <m/>
    <m/>
    <m/>
    <m/>
    <m/>
    <m/>
    <m/>
    <m/>
    <m/>
    <m/>
    <m/>
    <m/>
    <m/>
    <n v="3"/>
    <m/>
    <n v="0"/>
    <n v="3"/>
    <m/>
    <s v=""/>
    <m/>
    <x v="2"/>
    <m/>
    <x v="2"/>
    <m/>
    <m/>
    <x v="1"/>
    <s v="English"/>
    <x v="0"/>
    <m/>
    <m/>
    <x v="2"/>
    <m/>
    <m/>
    <x v="2"/>
    <m/>
    <m/>
    <x v="1"/>
    <m/>
    <m/>
    <x v="1"/>
    <m/>
    <m/>
    <m/>
    <m/>
    <s v="Yes"/>
    <m/>
    <m/>
    <n v="0"/>
    <n v="1"/>
  </r>
  <r>
    <s v="MS006"/>
    <m/>
    <m/>
    <m/>
    <m/>
    <m/>
    <x v="1"/>
    <x v="128"/>
    <m/>
    <x v="0"/>
    <m/>
    <s v="Seniors' Mental Health Program - Consultative Service"/>
    <s v="tclarke@cmhact.ca"/>
    <x v="1"/>
    <m/>
    <x v="7"/>
    <x v="8"/>
    <m/>
    <m/>
    <m/>
    <m/>
    <m/>
    <m/>
    <n v="68"/>
    <m/>
    <m/>
    <m/>
    <n v="0"/>
    <x v="0"/>
    <m/>
    <m/>
    <s v="5 day service with day time hours"/>
    <m/>
    <m/>
    <s v="330 Second Avenue, Suite 201"/>
    <x v="66"/>
    <x v="0"/>
    <x v="140"/>
    <m/>
    <m/>
    <m/>
    <m/>
    <x v="6"/>
    <m/>
    <m/>
    <m/>
    <m/>
    <m/>
    <m/>
    <m/>
    <m/>
    <m/>
    <m/>
    <m/>
    <m/>
    <m/>
    <m/>
    <m/>
    <m/>
    <m/>
    <m/>
    <m/>
    <m/>
    <m/>
    <m/>
    <m/>
    <m/>
    <m/>
    <m/>
    <m/>
    <m/>
    <m/>
    <m/>
    <m/>
    <m/>
    <m/>
    <m/>
    <n v="0"/>
    <n v="0"/>
    <m/>
    <s v=""/>
    <m/>
    <x v="2"/>
    <m/>
    <x v="2"/>
    <m/>
    <m/>
    <x v="1"/>
    <s v="English"/>
    <x v="0"/>
    <m/>
    <m/>
    <x v="2"/>
    <m/>
    <m/>
    <x v="2"/>
    <m/>
    <m/>
    <x v="1"/>
    <m/>
    <m/>
    <x v="1"/>
    <m/>
    <m/>
    <m/>
    <m/>
    <s v="Yes"/>
    <m/>
    <m/>
    <n v="0"/>
    <n v="1"/>
  </r>
  <r>
    <s v="MS007"/>
    <m/>
    <m/>
    <m/>
    <m/>
    <m/>
    <x v="1"/>
    <x v="129"/>
    <m/>
    <x v="2"/>
    <m/>
    <s v="Geriatric Medicine Outreach - James Bay"/>
    <s v="sgouchie@hsnsudbury.ca"/>
    <x v="0"/>
    <m/>
    <x v="9"/>
    <x v="3"/>
    <m/>
    <m/>
    <m/>
    <m/>
    <m/>
    <m/>
    <n v="36"/>
    <m/>
    <m/>
    <m/>
    <n v="0"/>
    <x v="0"/>
    <m/>
    <m/>
    <m/>
    <m/>
    <m/>
    <s v="PO Box 664 , 19 Hospital Drive"/>
    <x v="67"/>
    <x v="0"/>
    <x v="141"/>
    <m/>
    <m/>
    <m/>
    <m/>
    <x v="6"/>
    <m/>
    <m/>
    <m/>
    <m/>
    <m/>
    <m/>
    <m/>
    <m/>
    <m/>
    <m/>
    <m/>
    <m/>
    <m/>
    <m/>
    <m/>
    <m/>
    <m/>
    <m/>
    <m/>
    <m/>
    <m/>
    <m/>
    <m/>
    <m/>
    <m/>
    <m/>
    <m/>
    <m/>
    <m/>
    <m/>
    <m/>
    <m/>
    <n v="1"/>
    <m/>
    <n v="0"/>
    <n v="1"/>
    <m/>
    <s v=""/>
    <m/>
    <x v="2"/>
    <m/>
    <x v="2"/>
    <m/>
    <m/>
    <x v="1"/>
    <s v="English"/>
    <x v="0"/>
    <m/>
    <m/>
    <x v="2"/>
    <m/>
    <m/>
    <x v="2"/>
    <m/>
    <m/>
    <x v="1"/>
    <m/>
    <m/>
    <x v="1"/>
    <m/>
    <m/>
    <m/>
    <m/>
    <s v="Yes"/>
    <m/>
    <m/>
    <n v="0"/>
    <n v="1"/>
  </r>
  <r>
    <s v="MS008"/>
    <m/>
    <m/>
    <m/>
    <m/>
    <m/>
    <x v="1"/>
    <x v="130"/>
    <m/>
    <x v="0"/>
    <m/>
    <s v="GEM"/>
    <s v="erin.sones@nbrhc.on.ca"/>
    <x v="0"/>
    <m/>
    <x v="0"/>
    <x v="0"/>
    <m/>
    <m/>
    <m/>
    <m/>
    <m/>
    <m/>
    <n v="1165.5"/>
    <m/>
    <m/>
    <m/>
    <n v="0"/>
    <x v="0"/>
    <m/>
    <m/>
    <s v="7 day service with daytime and evening hours"/>
    <m/>
    <m/>
    <s v="50 College Drive"/>
    <x v="68"/>
    <x v="0"/>
    <x v="142"/>
    <m/>
    <m/>
    <m/>
    <m/>
    <x v="6"/>
    <m/>
    <m/>
    <m/>
    <m/>
    <m/>
    <m/>
    <m/>
    <m/>
    <m/>
    <m/>
    <m/>
    <m/>
    <m/>
    <m/>
    <m/>
    <m/>
    <m/>
    <m/>
    <m/>
    <m/>
    <m/>
    <m/>
    <m/>
    <m/>
    <m/>
    <m/>
    <m/>
    <m/>
    <m/>
    <m/>
    <m/>
    <m/>
    <n v="2"/>
    <m/>
    <n v="0"/>
    <n v="2"/>
    <m/>
    <s v=""/>
    <m/>
    <x v="2"/>
    <m/>
    <x v="2"/>
    <m/>
    <m/>
    <x v="1"/>
    <s v="English"/>
    <x v="0"/>
    <m/>
    <m/>
    <x v="2"/>
    <m/>
    <m/>
    <x v="2"/>
    <m/>
    <m/>
    <x v="1"/>
    <m/>
    <m/>
    <x v="1"/>
    <m/>
    <m/>
    <m/>
    <m/>
    <s v="Yes"/>
    <m/>
    <m/>
    <n v="0"/>
    <n v="1"/>
  </r>
  <r>
    <s v="MS009"/>
    <m/>
    <m/>
    <m/>
    <m/>
    <m/>
    <x v="1"/>
    <x v="130"/>
    <m/>
    <x v="0"/>
    <m/>
    <s v="Hospital Elder Life Program"/>
    <s v="erin.sones@nbrhc.on.ca"/>
    <x v="0"/>
    <m/>
    <x v="4"/>
    <x v="4"/>
    <m/>
    <m/>
    <m/>
    <m/>
    <m/>
    <m/>
    <n v="430"/>
    <m/>
    <m/>
    <m/>
    <n v="0"/>
    <x v="0"/>
    <m/>
    <m/>
    <s v="7 day service with daytime and evening hours"/>
    <m/>
    <m/>
    <s v="50 College Drive"/>
    <x v="68"/>
    <x v="0"/>
    <x v="142"/>
    <m/>
    <m/>
    <m/>
    <m/>
    <x v="6"/>
    <m/>
    <m/>
    <m/>
    <m/>
    <m/>
    <m/>
    <m/>
    <m/>
    <m/>
    <m/>
    <m/>
    <m/>
    <m/>
    <m/>
    <m/>
    <m/>
    <m/>
    <m/>
    <m/>
    <m/>
    <m/>
    <m/>
    <m/>
    <m/>
    <m/>
    <m/>
    <m/>
    <m/>
    <m/>
    <m/>
    <m/>
    <m/>
    <n v="0.7"/>
    <m/>
    <n v="0"/>
    <n v="0.7"/>
    <m/>
    <s v=""/>
    <m/>
    <x v="2"/>
    <m/>
    <x v="2"/>
    <m/>
    <m/>
    <x v="1"/>
    <s v="English"/>
    <x v="0"/>
    <m/>
    <m/>
    <x v="2"/>
    <m/>
    <m/>
    <x v="2"/>
    <m/>
    <m/>
    <x v="1"/>
    <m/>
    <m/>
    <x v="1"/>
    <m/>
    <m/>
    <m/>
    <m/>
    <s v="Yes"/>
    <m/>
    <m/>
    <n v="0"/>
    <n v="1"/>
  </r>
  <r>
    <s v="MS010"/>
    <m/>
    <m/>
    <m/>
    <m/>
    <m/>
    <x v="1"/>
    <x v="130"/>
    <m/>
    <x v="0"/>
    <m/>
    <s v="Seniors Mental Health - Regional Consultation Service North Bay"/>
    <s v="jessica.king@nbrhc.on.ca"/>
    <x v="1"/>
    <m/>
    <x v="7"/>
    <x v="8"/>
    <m/>
    <m/>
    <m/>
    <m/>
    <m/>
    <m/>
    <n v="500"/>
    <m/>
    <m/>
    <m/>
    <n v="0"/>
    <x v="0"/>
    <m/>
    <m/>
    <s v="5 day service with day time hours"/>
    <m/>
    <m/>
    <s v="120 King St W"/>
    <x v="68"/>
    <x v="0"/>
    <x v="142"/>
    <m/>
    <m/>
    <m/>
    <m/>
    <x v="6"/>
    <m/>
    <m/>
    <m/>
    <m/>
    <m/>
    <m/>
    <m/>
    <m/>
    <m/>
    <m/>
    <m/>
    <m/>
    <m/>
    <m/>
    <m/>
    <m/>
    <m/>
    <m/>
    <m/>
    <m/>
    <m/>
    <m/>
    <m/>
    <m/>
    <m/>
    <m/>
    <m/>
    <m/>
    <m/>
    <m/>
    <m/>
    <m/>
    <m/>
    <m/>
    <n v="0"/>
    <n v="0"/>
    <m/>
    <s v=""/>
    <m/>
    <x v="2"/>
    <m/>
    <x v="2"/>
    <m/>
    <m/>
    <x v="1"/>
    <s v="English"/>
    <x v="0"/>
    <m/>
    <m/>
    <x v="2"/>
    <m/>
    <m/>
    <x v="2"/>
    <m/>
    <m/>
    <x v="1"/>
    <m/>
    <m/>
    <x v="1"/>
    <m/>
    <m/>
    <m/>
    <m/>
    <s v="Yes"/>
    <m/>
    <m/>
    <n v="0"/>
    <n v="1"/>
  </r>
  <r>
    <s v="MS011"/>
    <m/>
    <m/>
    <m/>
    <m/>
    <m/>
    <x v="1"/>
    <x v="130"/>
    <m/>
    <x v="0"/>
    <m/>
    <s v="Nipissing Specialized Geriatric Clinic"/>
    <s v="jessica.king@nbrhc.on.ca"/>
    <x v="0"/>
    <m/>
    <x v="3"/>
    <x v="3"/>
    <m/>
    <m/>
    <m/>
    <m/>
    <m/>
    <m/>
    <n v="200"/>
    <m/>
    <m/>
    <m/>
    <n v="0"/>
    <x v="0"/>
    <m/>
    <m/>
    <s v="5 day service with day time hours"/>
    <m/>
    <m/>
    <s v="120 King St W"/>
    <x v="68"/>
    <x v="0"/>
    <x v="143"/>
    <m/>
    <m/>
    <m/>
    <m/>
    <x v="6"/>
    <m/>
    <m/>
    <m/>
    <m/>
    <m/>
    <m/>
    <m/>
    <m/>
    <m/>
    <m/>
    <m/>
    <m/>
    <m/>
    <m/>
    <m/>
    <m/>
    <m/>
    <m/>
    <m/>
    <m/>
    <m/>
    <m/>
    <m/>
    <m/>
    <m/>
    <m/>
    <m/>
    <m/>
    <m/>
    <m/>
    <m/>
    <m/>
    <n v="3"/>
    <m/>
    <n v="0"/>
    <n v="3"/>
    <m/>
    <s v=""/>
    <m/>
    <x v="2"/>
    <m/>
    <x v="2"/>
    <m/>
    <m/>
    <x v="1"/>
    <s v="English"/>
    <x v="0"/>
    <m/>
    <m/>
    <x v="2"/>
    <m/>
    <m/>
    <x v="2"/>
    <m/>
    <m/>
    <x v="1"/>
    <m/>
    <m/>
    <x v="1"/>
    <m/>
    <m/>
    <m/>
    <m/>
    <s v="Yes"/>
    <m/>
    <m/>
    <n v="0"/>
    <n v="1"/>
  </r>
  <r>
    <s v="MS012"/>
    <m/>
    <m/>
    <m/>
    <m/>
    <m/>
    <x v="1"/>
    <x v="131"/>
    <m/>
    <x v="2"/>
    <m/>
    <s v="GEM"/>
    <s v="vlangley@wpshc.com"/>
    <x v="0"/>
    <m/>
    <x v="0"/>
    <x v="0"/>
    <m/>
    <m/>
    <m/>
    <m/>
    <m/>
    <m/>
    <n v="738.5"/>
    <m/>
    <m/>
    <m/>
    <n v="0"/>
    <x v="0"/>
    <m/>
    <m/>
    <s v="7 day service with daytime and evening hours"/>
    <m/>
    <m/>
    <s v="6 Albert Street"/>
    <x v="69"/>
    <x v="0"/>
    <x v="144"/>
    <m/>
    <m/>
    <m/>
    <m/>
    <x v="6"/>
    <m/>
    <m/>
    <m/>
    <m/>
    <m/>
    <m/>
    <m/>
    <m/>
    <m/>
    <m/>
    <m/>
    <m/>
    <m/>
    <m/>
    <m/>
    <m/>
    <m/>
    <m/>
    <m/>
    <m/>
    <m/>
    <m/>
    <m/>
    <m/>
    <m/>
    <m/>
    <m/>
    <m/>
    <m/>
    <m/>
    <m/>
    <m/>
    <n v="1"/>
    <m/>
    <n v="0"/>
    <n v="1"/>
    <m/>
    <s v=""/>
    <m/>
    <x v="2"/>
    <m/>
    <x v="2"/>
    <m/>
    <m/>
    <x v="1"/>
    <s v="English"/>
    <x v="0"/>
    <m/>
    <m/>
    <x v="2"/>
    <m/>
    <m/>
    <x v="2"/>
    <m/>
    <m/>
    <x v="1"/>
    <m/>
    <m/>
    <x v="1"/>
    <m/>
    <m/>
    <m/>
    <m/>
    <s v="Yes"/>
    <m/>
    <m/>
    <n v="0"/>
    <n v="1"/>
  </r>
  <r>
    <s v="MS013"/>
    <m/>
    <m/>
    <m/>
    <m/>
    <m/>
    <x v="1"/>
    <x v="131"/>
    <m/>
    <x v="2"/>
    <m/>
    <s v="HELP"/>
    <s v="vlangley@wpshc.com"/>
    <x v="0"/>
    <m/>
    <x v="4"/>
    <x v="4"/>
    <m/>
    <m/>
    <m/>
    <m/>
    <m/>
    <m/>
    <n v="0"/>
    <m/>
    <m/>
    <m/>
    <n v="0"/>
    <x v="0"/>
    <m/>
    <m/>
    <s v="5 day service with day time hours"/>
    <m/>
    <m/>
    <s v="6 Albert Street"/>
    <x v="69"/>
    <x v="0"/>
    <x v="144"/>
    <m/>
    <m/>
    <m/>
    <m/>
    <x v="6"/>
    <m/>
    <m/>
    <m/>
    <m/>
    <m/>
    <m/>
    <m/>
    <m/>
    <m/>
    <m/>
    <m/>
    <m/>
    <m/>
    <m/>
    <m/>
    <m/>
    <m/>
    <m/>
    <m/>
    <m/>
    <m/>
    <m/>
    <m/>
    <m/>
    <m/>
    <m/>
    <m/>
    <m/>
    <m/>
    <m/>
    <m/>
    <m/>
    <n v="1"/>
    <m/>
    <n v="0"/>
    <n v="1"/>
    <m/>
    <s v=""/>
    <m/>
    <x v="2"/>
    <m/>
    <x v="2"/>
    <m/>
    <m/>
    <x v="1"/>
    <s v="English"/>
    <x v="0"/>
    <m/>
    <m/>
    <x v="2"/>
    <m/>
    <m/>
    <x v="2"/>
    <m/>
    <m/>
    <x v="1"/>
    <m/>
    <m/>
    <x v="1"/>
    <m/>
    <m/>
    <m/>
    <m/>
    <s v="Yes"/>
    <m/>
    <m/>
    <n v="0"/>
    <n v="1"/>
  </r>
  <r>
    <s v="MS014"/>
    <m/>
    <m/>
    <m/>
    <m/>
    <m/>
    <x v="1"/>
    <x v="132"/>
    <m/>
    <x v="0"/>
    <m/>
    <s v="Senior's Mental Health Outreach Nurse"/>
    <s v="anke@nscss.com"/>
    <x v="0"/>
    <m/>
    <x v="7"/>
    <x v="8"/>
    <m/>
    <m/>
    <m/>
    <m/>
    <m/>
    <m/>
    <n v="196"/>
    <m/>
    <m/>
    <m/>
    <n v="0"/>
    <x v="0"/>
    <m/>
    <m/>
    <s v="Other"/>
    <m/>
    <m/>
    <s v="10 Paris Drive, Unit #6"/>
    <x v="70"/>
    <x v="0"/>
    <x v="145"/>
    <m/>
    <m/>
    <m/>
    <m/>
    <x v="6"/>
    <m/>
    <m/>
    <m/>
    <m/>
    <m/>
    <m/>
    <m/>
    <m/>
    <m/>
    <m/>
    <m/>
    <m/>
    <m/>
    <m/>
    <m/>
    <m/>
    <m/>
    <m/>
    <m/>
    <m/>
    <m/>
    <m/>
    <m/>
    <m/>
    <m/>
    <m/>
    <m/>
    <m/>
    <m/>
    <m/>
    <m/>
    <m/>
    <m/>
    <m/>
    <n v="0"/>
    <n v="0"/>
    <m/>
    <s v=""/>
    <m/>
    <x v="2"/>
    <m/>
    <x v="2"/>
    <m/>
    <m/>
    <x v="1"/>
    <s v="English"/>
    <x v="0"/>
    <m/>
    <m/>
    <x v="2"/>
    <m/>
    <m/>
    <x v="2"/>
    <m/>
    <m/>
    <x v="1"/>
    <m/>
    <m/>
    <x v="1"/>
    <m/>
    <m/>
    <m/>
    <m/>
    <s v="Yes"/>
    <m/>
    <m/>
    <n v="0"/>
    <n v="1"/>
  </r>
  <r>
    <s v="MS015"/>
    <m/>
    <m/>
    <m/>
    <m/>
    <m/>
    <x v="1"/>
    <x v="133"/>
    <m/>
    <x v="2"/>
    <m/>
    <s v="Geriatric Mental Health Outreach Service Manitoulin"/>
    <s v="kstonge@hsnsudbury.ca"/>
    <x v="0"/>
    <m/>
    <x v="7"/>
    <x v="8"/>
    <m/>
    <m/>
    <m/>
    <m/>
    <m/>
    <m/>
    <n v="57"/>
    <m/>
    <m/>
    <m/>
    <n v="0"/>
    <x v="0"/>
    <m/>
    <m/>
    <s v="5 day service with day time hours"/>
    <m/>
    <m/>
    <s v="11 Meredith Street "/>
    <x v="71"/>
    <x v="0"/>
    <x v="146"/>
    <m/>
    <m/>
    <m/>
    <m/>
    <x v="6"/>
    <m/>
    <m/>
    <m/>
    <m/>
    <m/>
    <m/>
    <m/>
    <m/>
    <m/>
    <m/>
    <m/>
    <m/>
    <m/>
    <m/>
    <m/>
    <m/>
    <m/>
    <m/>
    <m/>
    <m/>
    <m/>
    <m/>
    <m/>
    <m/>
    <m/>
    <m/>
    <m/>
    <m/>
    <m/>
    <m/>
    <m/>
    <m/>
    <n v="1"/>
    <m/>
    <n v="0"/>
    <n v="1"/>
    <m/>
    <s v=""/>
    <m/>
    <x v="2"/>
    <m/>
    <x v="2"/>
    <m/>
    <m/>
    <x v="1"/>
    <s v="English"/>
    <x v="0"/>
    <m/>
    <m/>
    <x v="2"/>
    <m/>
    <m/>
    <x v="2"/>
    <m/>
    <m/>
    <x v="1"/>
    <m/>
    <m/>
    <x v="1"/>
    <m/>
    <m/>
    <m/>
    <m/>
    <s v="Yes"/>
    <m/>
    <m/>
    <n v="0"/>
    <n v="1"/>
  </r>
  <r>
    <s v="MS016"/>
    <m/>
    <m/>
    <m/>
    <m/>
    <m/>
    <x v="1"/>
    <x v="134"/>
    <m/>
    <x v="2"/>
    <m/>
    <s v="Acute and Reactivation Care Centre"/>
    <s v="jmartel@hsnsudbury.ca"/>
    <x v="0"/>
    <m/>
    <x v="29"/>
    <x v="4"/>
    <m/>
    <m/>
    <m/>
    <m/>
    <m/>
    <m/>
    <n v="1"/>
    <m/>
    <m/>
    <m/>
    <n v="0"/>
    <x v="1"/>
    <m/>
    <m/>
    <s v="24/7 service"/>
    <m/>
    <m/>
    <s v="41 Ramsey Lake Road"/>
    <x v="72"/>
    <x v="0"/>
    <x v="147"/>
    <m/>
    <m/>
    <m/>
    <m/>
    <x v="6"/>
    <m/>
    <m/>
    <m/>
    <m/>
    <m/>
    <m/>
    <m/>
    <m/>
    <m/>
    <m/>
    <m/>
    <m/>
    <m/>
    <m/>
    <m/>
    <m/>
    <m/>
    <m/>
    <m/>
    <m/>
    <m/>
    <m/>
    <m/>
    <m/>
    <m/>
    <m/>
    <m/>
    <m/>
    <m/>
    <m/>
    <m/>
    <m/>
    <n v="1"/>
    <m/>
    <n v="0"/>
    <n v="1"/>
    <m/>
    <s v=""/>
    <m/>
    <x v="2"/>
    <m/>
    <x v="2"/>
    <m/>
    <m/>
    <x v="1"/>
    <s v="English"/>
    <x v="0"/>
    <m/>
    <m/>
    <x v="2"/>
    <m/>
    <m/>
    <x v="2"/>
    <m/>
    <m/>
    <x v="1"/>
    <m/>
    <m/>
    <x v="1"/>
    <m/>
    <m/>
    <m/>
    <m/>
    <s v="Yes"/>
    <m/>
    <m/>
    <n v="0"/>
    <n v="1"/>
  </r>
  <r>
    <s v="MS017"/>
    <m/>
    <m/>
    <m/>
    <m/>
    <m/>
    <x v="1"/>
    <x v="134"/>
    <m/>
    <x v="0"/>
    <m/>
    <s v="GEM"/>
    <s v="fclark@hsnsudbury.ca"/>
    <x v="1"/>
    <m/>
    <x v="0"/>
    <x v="0"/>
    <m/>
    <m/>
    <m/>
    <m/>
    <m/>
    <m/>
    <n v="1554.4"/>
    <m/>
    <m/>
    <m/>
    <n v="0"/>
    <x v="0"/>
    <m/>
    <m/>
    <s v="7 day service with daytime and evening hours"/>
    <m/>
    <m/>
    <s v="41 Ramsey Lake Road"/>
    <x v="72"/>
    <x v="0"/>
    <x v="147"/>
    <m/>
    <m/>
    <m/>
    <m/>
    <x v="6"/>
    <m/>
    <m/>
    <m/>
    <m/>
    <m/>
    <m/>
    <m/>
    <m/>
    <m/>
    <m/>
    <m/>
    <m/>
    <m/>
    <m/>
    <m/>
    <m/>
    <m/>
    <m/>
    <m/>
    <m/>
    <m/>
    <m/>
    <m/>
    <m/>
    <m/>
    <m/>
    <m/>
    <m/>
    <m/>
    <m/>
    <m/>
    <m/>
    <n v="2.0770000000000004"/>
    <m/>
    <n v="0"/>
    <n v="2.0770000000000004"/>
    <m/>
    <s v=""/>
    <m/>
    <x v="2"/>
    <m/>
    <x v="2"/>
    <m/>
    <m/>
    <x v="1"/>
    <s v="English"/>
    <x v="0"/>
    <m/>
    <m/>
    <x v="2"/>
    <m/>
    <m/>
    <x v="2"/>
    <m/>
    <m/>
    <x v="1"/>
    <m/>
    <m/>
    <x v="1"/>
    <m/>
    <m/>
    <m/>
    <m/>
    <s v="Yes"/>
    <m/>
    <m/>
    <n v="0"/>
    <n v="1"/>
  </r>
  <r>
    <s v="MS018"/>
    <m/>
    <m/>
    <m/>
    <m/>
    <m/>
    <x v="1"/>
    <x v="134"/>
    <m/>
    <x v="0"/>
    <m/>
    <s v="Geriatric Outpatient Rehabilitation Service"/>
    <s v="kstonge@hsnsudbury.ca"/>
    <x v="1"/>
    <m/>
    <x v="24"/>
    <x v="7"/>
    <m/>
    <m/>
    <m/>
    <m/>
    <m/>
    <m/>
    <n v="390.5"/>
    <m/>
    <m/>
    <m/>
    <n v="0"/>
    <x v="0"/>
    <m/>
    <m/>
    <m/>
    <m/>
    <m/>
    <s v="865 Regent St"/>
    <x v="72"/>
    <x v="0"/>
    <x v="148"/>
    <m/>
    <m/>
    <m/>
    <m/>
    <x v="6"/>
    <m/>
    <m/>
    <m/>
    <m/>
    <m/>
    <m/>
    <m/>
    <m/>
    <m/>
    <m/>
    <m/>
    <m/>
    <m/>
    <m/>
    <m/>
    <m/>
    <m/>
    <m/>
    <m/>
    <m/>
    <m/>
    <m/>
    <m/>
    <m/>
    <m/>
    <m/>
    <m/>
    <m/>
    <m/>
    <m/>
    <m/>
    <m/>
    <n v="5.5"/>
    <m/>
    <n v="0"/>
    <n v="5.5"/>
    <m/>
    <s v=""/>
    <m/>
    <x v="2"/>
    <m/>
    <x v="2"/>
    <m/>
    <m/>
    <x v="1"/>
    <s v="English"/>
    <x v="0"/>
    <m/>
    <m/>
    <x v="2"/>
    <m/>
    <m/>
    <x v="2"/>
    <m/>
    <m/>
    <x v="1"/>
    <m/>
    <m/>
    <x v="1"/>
    <m/>
    <m/>
    <m/>
    <m/>
    <s v="Yes"/>
    <m/>
    <m/>
    <n v="0"/>
    <n v="1"/>
  </r>
  <r>
    <s v="MS019"/>
    <m/>
    <m/>
    <m/>
    <m/>
    <m/>
    <x v="1"/>
    <x v="135"/>
    <m/>
    <x v="0"/>
    <m/>
    <s v="Geriatric Medicine Rehabilitation Units"/>
    <s v="abarry@sjsudbury.com"/>
    <x v="0"/>
    <m/>
    <x v="24"/>
    <x v="1"/>
    <m/>
    <m/>
    <m/>
    <m/>
    <m/>
    <m/>
    <n v="903"/>
    <m/>
    <m/>
    <m/>
    <n v="0"/>
    <x v="0"/>
    <m/>
    <m/>
    <s v="24/7 service"/>
    <m/>
    <m/>
    <s v="1140 South Bay Road and 319 Lasalle Blvd. P3A 1W7"/>
    <x v="72"/>
    <x v="0"/>
    <x v="149"/>
    <m/>
    <m/>
    <m/>
    <m/>
    <x v="6"/>
    <m/>
    <m/>
    <m/>
    <m/>
    <m/>
    <m/>
    <m/>
    <m/>
    <m/>
    <m/>
    <m/>
    <m/>
    <m/>
    <m/>
    <m/>
    <m/>
    <m/>
    <m/>
    <m/>
    <m/>
    <m/>
    <m/>
    <m/>
    <m/>
    <m/>
    <m/>
    <m/>
    <m/>
    <m/>
    <m/>
    <m/>
    <m/>
    <n v="2"/>
    <m/>
    <n v="0"/>
    <n v="2"/>
    <m/>
    <s v=""/>
    <m/>
    <x v="2"/>
    <m/>
    <x v="2"/>
    <m/>
    <m/>
    <x v="1"/>
    <s v="English"/>
    <x v="0"/>
    <m/>
    <m/>
    <x v="2"/>
    <m/>
    <m/>
    <x v="2"/>
    <m/>
    <m/>
    <x v="1"/>
    <m/>
    <m/>
    <x v="1"/>
    <m/>
    <m/>
    <m/>
    <m/>
    <s v="Yes"/>
    <m/>
    <m/>
    <n v="0"/>
    <n v="1"/>
  </r>
  <r>
    <s v="MS020"/>
    <m/>
    <m/>
    <m/>
    <m/>
    <m/>
    <x v="1"/>
    <x v="136"/>
    <m/>
    <x v="1"/>
    <m/>
    <s v="Geriatric Medicine Clinic - Sudbury"/>
    <s v="sgouchie@hsnsudbury.ca"/>
    <x v="1"/>
    <m/>
    <x v="3"/>
    <x v="3"/>
    <m/>
    <m/>
    <m/>
    <m/>
    <m/>
    <m/>
    <n v="1219"/>
    <m/>
    <m/>
    <m/>
    <n v="0"/>
    <x v="0"/>
    <m/>
    <m/>
    <s v="5 day service with day time hours"/>
    <m/>
    <m/>
    <s v="960D Notre Dame Ave"/>
    <x v="72"/>
    <x v="0"/>
    <x v="150"/>
    <m/>
    <m/>
    <m/>
    <m/>
    <x v="6"/>
    <m/>
    <m/>
    <m/>
    <m/>
    <m/>
    <m/>
    <m/>
    <m/>
    <m/>
    <m/>
    <m/>
    <m/>
    <m/>
    <m/>
    <m/>
    <m/>
    <m/>
    <m/>
    <m/>
    <m/>
    <m/>
    <m/>
    <m/>
    <m/>
    <m/>
    <m/>
    <m/>
    <m/>
    <m/>
    <m/>
    <m/>
    <m/>
    <n v="7"/>
    <m/>
    <n v="0"/>
    <n v="7"/>
    <m/>
    <s v=""/>
    <m/>
    <x v="2"/>
    <m/>
    <x v="2"/>
    <m/>
    <m/>
    <x v="1"/>
    <s v="English"/>
    <x v="0"/>
    <m/>
    <m/>
    <x v="2"/>
    <m/>
    <m/>
    <x v="2"/>
    <m/>
    <m/>
    <x v="1"/>
    <m/>
    <m/>
    <x v="1"/>
    <m/>
    <m/>
    <m/>
    <m/>
    <s v="Yes"/>
    <m/>
    <m/>
    <n v="0"/>
    <n v="1"/>
  </r>
  <r>
    <s v="MS021"/>
    <m/>
    <m/>
    <m/>
    <m/>
    <m/>
    <x v="1"/>
    <x v="134"/>
    <m/>
    <x v="0"/>
    <m/>
    <s v="Geriatric Mental Health Outreach Service"/>
    <s v="kstonge@hsnsudbury.ca"/>
    <x v="1"/>
    <m/>
    <x v="7"/>
    <x v="8"/>
    <m/>
    <m/>
    <m/>
    <m/>
    <m/>
    <m/>
    <n v="358"/>
    <m/>
    <m/>
    <m/>
    <n v="0"/>
    <x v="0"/>
    <m/>
    <m/>
    <m/>
    <m/>
    <m/>
    <s v="865 Regent St"/>
    <x v="72"/>
    <x v="0"/>
    <x v="148"/>
    <m/>
    <m/>
    <m/>
    <m/>
    <x v="6"/>
    <m/>
    <m/>
    <m/>
    <m/>
    <m/>
    <m/>
    <m/>
    <m/>
    <m/>
    <m/>
    <m/>
    <m/>
    <m/>
    <m/>
    <m/>
    <m/>
    <m/>
    <m/>
    <m/>
    <m/>
    <m/>
    <m/>
    <m/>
    <m/>
    <m/>
    <m/>
    <m/>
    <m/>
    <m/>
    <m/>
    <m/>
    <m/>
    <n v="4"/>
    <m/>
    <n v="0"/>
    <n v="4"/>
    <m/>
    <s v=""/>
    <m/>
    <x v="2"/>
    <m/>
    <x v="2"/>
    <m/>
    <m/>
    <x v="1"/>
    <s v="English"/>
    <x v="0"/>
    <m/>
    <m/>
    <x v="2"/>
    <m/>
    <m/>
    <x v="2"/>
    <m/>
    <m/>
    <x v="1"/>
    <m/>
    <m/>
    <x v="1"/>
    <m/>
    <m/>
    <m/>
    <m/>
    <s v="Yes"/>
    <m/>
    <m/>
    <n v="0"/>
    <n v="1"/>
  </r>
  <r>
    <s v="MS022"/>
    <m/>
    <m/>
    <m/>
    <m/>
    <m/>
    <x v="1"/>
    <x v="134"/>
    <m/>
    <x v="0"/>
    <m/>
    <s v="Geriatric Inpatient Consultation Service"/>
    <s v="kstonge@hsnsudbury.ca"/>
    <x v="0"/>
    <m/>
    <x v="11"/>
    <x v="4"/>
    <m/>
    <m/>
    <m/>
    <m/>
    <m/>
    <m/>
    <n v="488.43"/>
    <m/>
    <m/>
    <m/>
    <n v="0"/>
    <x v="0"/>
    <m/>
    <m/>
    <s v="5 day service with day time hours"/>
    <m/>
    <m/>
    <s v="41 Ramsey Lake Road"/>
    <x v="72"/>
    <x v="0"/>
    <x v="147"/>
    <m/>
    <m/>
    <m/>
    <m/>
    <x v="6"/>
    <m/>
    <m/>
    <m/>
    <m/>
    <m/>
    <m/>
    <m/>
    <m/>
    <m/>
    <m/>
    <m/>
    <m/>
    <m/>
    <m/>
    <m/>
    <m/>
    <m/>
    <m/>
    <m/>
    <m/>
    <m/>
    <m/>
    <m/>
    <m/>
    <m/>
    <m/>
    <m/>
    <m/>
    <m/>
    <m/>
    <m/>
    <m/>
    <n v="4.0200000000000005"/>
    <m/>
    <n v="0"/>
    <n v="4.0200000000000005"/>
    <m/>
    <s v=""/>
    <m/>
    <x v="2"/>
    <m/>
    <x v="2"/>
    <m/>
    <m/>
    <x v="1"/>
    <s v="English"/>
    <x v="0"/>
    <m/>
    <m/>
    <x v="2"/>
    <m/>
    <m/>
    <x v="2"/>
    <m/>
    <m/>
    <x v="1"/>
    <m/>
    <m/>
    <x v="1"/>
    <m/>
    <m/>
    <m/>
    <m/>
    <s v="Yes"/>
    <m/>
    <m/>
    <n v="0"/>
    <n v="1"/>
  </r>
  <r>
    <s v="MS023"/>
    <m/>
    <m/>
    <m/>
    <m/>
    <m/>
    <x v="1"/>
    <x v="136"/>
    <m/>
    <x v="2"/>
    <m/>
    <s v="Coordinated Access Service"/>
    <s v="sgouchie@hsnsudbury.ca"/>
    <x v="2"/>
    <m/>
    <x v="13"/>
    <x v="6"/>
    <m/>
    <m/>
    <m/>
    <m/>
    <m/>
    <m/>
    <n v="2060"/>
    <m/>
    <m/>
    <m/>
    <n v="0"/>
    <x v="0"/>
    <m/>
    <m/>
    <s v="5 day service with day time hours"/>
    <m/>
    <m/>
    <s v="960D Notre Dame Ave"/>
    <x v="72"/>
    <x v="0"/>
    <x v="150"/>
    <m/>
    <m/>
    <m/>
    <m/>
    <x v="6"/>
    <m/>
    <m/>
    <m/>
    <m/>
    <m/>
    <m/>
    <m/>
    <m/>
    <m/>
    <m/>
    <m/>
    <m/>
    <m/>
    <m/>
    <m/>
    <m/>
    <m/>
    <m/>
    <m/>
    <m/>
    <m/>
    <m/>
    <m/>
    <m/>
    <m/>
    <m/>
    <m/>
    <m/>
    <m/>
    <m/>
    <m/>
    <m/>
    <n v="2"/>
    <m/>
    <n v="0"/>
    <n v="2"/>
    <m/>
    <s v=""/>
    <m/>
    <x v="2"/>
    <m/>
    <x v="2"/>
    <m/>
    <m/>
    <x v="1"/>
    <s v="English"/>
    <x v="0"/>
    <m/>
    <m/>
    <x v="2"/>
    <m/>
    <m/>
    <x v="2"/>
    <m/>
    <m/>
    <x v="1"/>
    <m/>
    <m/>
    <x v="1"/>
    <m/>
    <m/>
    <m/>
    <m/>
    <s v="Yes"/>
    <m/>
    <m/>
    <n v="0"/>
    <n v="1"/>
  </r>
  <r>
    <s v="MS024"/>
    <m/>
    <m/>
    <m/>
    <m/>
    <m/>
    <x v="1"/>
    <x v="137"/>
    <m/>
    <x v="2"/>
    <m/>
    <s v="Geriatric Medicine Clinic - Temiskaming"/>
    <s v="gouchie@hsnsudbury.ca"/>
    <x v="0"/>
    <m/>
    <x v="3"/>
    <x v="3"/>
    <m/>
    <m/>
    <m/>
    <m/>
    <m/>
    <m/>
    <n v="115.5"/>
    <m/>
    <m/>
    <m/>
    <n v="0"/>
    <x v="0"/>
    <m/>
    <m/>
    <s v="5 day service with day time hours"/>
    <m/>
    <m/>
    <s v="240 Shepherdson Road"/>
    <x v="73"/>
    <x v="0"/>
    <x v="151"/>
    <m/>
    <m/>
    <m/>
    <m/>
    <x v="6"/>
    <m/>
    <m/>
    <m/>
    <m/>
    <m/>
    <m/>
    <m/>
    <m/>
    <m/>
    <m/>
    <m/>
    <m/>
    <m/>
    <m/>
    <m/>
    <m/>
    <m/>
    <m/>
    <m/>
    <m/>
    <m/>
    <m/>
    <m/>
    <m/>
    <m/>
    <m/>
    <m/>
    <m/>
    <m/>
    <m/>
    <m/>
    <m/>
    <n v="1"/>
    <m/>
    <n v="0"/>
    <n v="1"/>
    <m/>
    <s v=""/>
    <m/>
    <x v="2"/>
    <m/>
    <x v="2"/>
    <m/>
    <m/>
    <x v="1"/>
    <s v="English"/>
    <x v="0"/>
    <m/>
    <m/>
    <x v="2"/>
    <m/>
    <m/>
    <x v="2"/>
    <m/>
    <m/>
    <x v="1"/>
    <m/>
    <m/>
    <x v="1"/>
    <m/>
    <m/>
    <m/>
    <m/>
    <s v="Yes"/>
    <m/>
    <m/>
    <n v="0"/>
    <n v="1"/>
  </r>
  <r>
    <s v="MS025"/>
    <m/>
    <m/>
    <s v="kshudall@seniorscarenetwork.ca"/>
    <s v="Kerry Shudall"/>
    <m/>
    <x v="0"/>
    <x v="138"/>
    <m/>
    <x v="1"/>
    <s v="https://ocean.cognisantmd.com/eRequest/d6a3b181-ccdb-4ff2-948c-5c87567bba86 "/>
    <s v="Geriatric Assessment &amp; Intervention Network (GAIN)"/>
    <s v="kshudall@seniorscarenetwork.ca"/>
    <x v="0"/>
    <m/>
    <x v="9"/>
    <x v="3"/>
    <m/>
    <m/>
    <m/>
    <m/>
    <m/>
    <m/>
    <n v="428"/>
    <n v="837"/>
    <n v="736"/>
    <n v="0"/>
    <n v="1573"/>
    <x v="0"/>
    <m/>
    <m/>
    <s v="Weekdays"/>
    <n v="36"/>
    <m/>
    <s v="21 Angeline St. N."/>
    <x v="5"/>
    <x v="0"/>
    <x v="152"/>
    <m/>
    <m/>
    <m/>
    <m/>
    <x v="0"/>
    <m/>
    <s v="Kawartha Lakes Haliburton OHT"/>
    <m/>
    <m/>
    <m/>
    <m/>
    <s v="1820 hours per year (35 hours/week)"/>
    <m/>
    <n v="1"/>
    <n v="0"/>
    <n v="0"/>
    <n v="0.2"/>
    <n v="0"/>
    <n v="0"/>
    <n v="0.8"/>
    <n v="1"/>
    <n v="0"/>
    <n v="0"/>
    <n v="1"/>
    <n v="0.4"/>
    <n v="0"/>
    <n v="0"/>
    <m/>
    <n v="0"/>
    <n v="1"/>
    <n v="0.8"/>
    <n v="0"/>
    <m/>
    <m/>
    <m/>
    <m/>
    <m/>
    <n v="1"/>
    <s v="BSO"/>
    <n v="6.2"/>
    <n v="6"/>
    <n v="1.44"/>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CCCKL self referral Ocean link: https://ocean.cognisantmd.com/eRequest/5f911bff-06d1-4035-8734-c05f4672ff00"/>
    <m/>
    <s v="Yes"/>
    <m/>
    <m/>
    <n v="0"/>
    <n v="1"/>
  </r>
  <r>
    <s v="MS026"/>
    <m/>
    <m/>
    <s v="kshudall@seniorscarenetwork.ca"/>
    <s v="Kerry Shudall"/>
    <m/>
    <x v="0"/>
    <x v="139"/>
    <m/>
    <x v="1"/>
    <s v="https://ocean.cognisantmd.com/referrals/NewReferral.html?rtRef=community_centres_of-94627642"/>
    <s v="Geriatric Assessment &amp; Intervention Network (GAIN)"/>
    <s v="kshudall@seniorscarenetwork.ca"/>
    <x v="0"/>
    <m/>
    <x v="9"/>
    <x v="3"/>
    <m/>
    <m/>
    <m/>
    <m/>
    <m/>
    <m/>
    <n v="397"/>
    <n v="1570"/>
    <n v="1102"/>
    <n v="27"/>
    <n v="2699"/>
    <x v="0"/>
    <m/>
    <m/>
    <s v="Weekdays"/>
    <n v="79"/>
    <m/>
    <s v="99 Toronto Rd Suite 101"/>
    <x v="74"/>
    <x v="0"/>
    <x v="153"/>
    <m/>
    <m/>
    <m/>
    <m/>
    <x v="0"/>
    <m/>
    <s v="Northumberland OHT"/>
    <m/>
    <m/>
    <m/>
    <m/>
    <s v="1820 hours per year (35 hours/week)"/>
    <m/>
    <n v="1"/>
    <n v="0.2"/>
    <n v="0"/>
    <n v="0.04"/>
    <n v="0"/>
    <n v="0"/>
    <n v="1"/>
    <n v="0"/>
    <n v="0"/>
    <n v="0"/>
    <n v="1.87"/>
    <n v="0.8"/>
    <n v="0"/>
    <m/>
    <m/>
    <m/>
    <n v="0"/>
    <n v="1"/>
    <n v="0.93"/>
    <m/>
    <m/>
    <m/>
    <m/>
    <m/>
    <n v="1"/>
    <s v="BSO"/>
    <n v="6.84"/>
    <n v="6.6"/>
    <n v="0"/>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CHCN self referral Ocean link: https://ocean.cognisantmd.com/intake/IntakePortal.html?eReqRef=670394e8-45a1-4bbb-ac7f-7912a1ae90ce"/>
    <m/>
    <s v="Yes"/>
    <m/>
    <m/>
    <n v="0"/>
    <n v="1"/>
  </r>
  <r>
    <s v="MS027"/>
    <m/>
    <m/>
    <s v="kshudall@seniorscarenetwork.ca"/>
    <s v="Kerry Shudall"/>
    <m/>
    <x v="0"/>
    <x v="140"/>
    <m/>
    <x v="1"/>
    <s v="https://ocean.cognisantmd.com/eRequest/2ef7eae5-a2a7-49de-8a2f-52f8c684f4f4"/>
    <s v="Geriatric Assessment &amp; Intervention Network (GAIN)"/>
    <s v="kshudall@seniorscarenetwork.ca"/>
    <x v="0"/>
    <m/>
    <x v="9"/>
    <x v="3"/>
    <m/>
    <m/>
    <m/>
    <m/>
    <m/>
    <m/>
    <n v="239"/>
    <n v="787"/>
    <n v="790"/>
    <n v="0"/>
    <n v="1577"/>
    <x v="0"/>
    <m/>
    <m/>
    <s v="Weekdays"/>
    <n v="92"/>
    <m/>
    <s v="8 Winchester St."/>
    <x v="75"/>
    <x v="0"/>
    <x v="154"/>
    <s v="2117 Loops Rd."/>
    <s v="Wilberforce"/>
    <s v="K0L3C0"/>
    <m/>
    <x v="0"/>
    <m/>
    <s v="Kawartha Lakes Haliburton OHT"/>
    <m/>
    <m/>
    <m/>
    <m/>
    <s v="1950 hours per year (37.5 hours/week"/>
    <m/>
    <n v="1"/>
    <m/>
    <n v="0.4"/>
    <n v="0.2"/>
    <m/>
    <m/>
    <n v="1"/>
    <n v="1"/>
    <m/>
    <m/>
    <n v="1"/>
    <m/>
    <m/>
    <m/>
    <m/>
    <m/>
    <m/>
    <n v="0"/>
    <n v="1"/>
    <m/>
    <m/>
    <m/>
    <m/>
    <m/>
    <n v="1"/>
    <s v="BSO"/>
    <n v="5.6"/>
    <n v="5.4"/>
    <n v="0"/>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HHHS self referral Ocean link: https://ocean.cognisantmd.com/eRequest/70a5a482-f216-4eb0-b600-9280750d104b"/>
    <m/>
    <s v="Yes"/>
    <m/>
    <m/>
    <n v="0"/>
    <n v="1"/>
  </r>
  <r>
    <s v="MS028"/>
    <m/>
    <m/>
    <s v="kshudall@seniorscarenetwork.ca"/>
    <s v="Kerry Shudall"/>
    <m/>
    <x v="0"/>
    <x v="4"/>
    <m/>
    <x v="1"/>
    <s v="https://ocean.cognisantmd.com/eRequest/37084b8b-dadf-4f2a-b94b-2b1e418f5fa6"/>
    <s v="Geriatric Assessment &amp; Intervention Network (GAIN)"/>
    <s v="kshudall@seniorscarenetwork.ca"/>
    <x v="0"/>
    <m/>
    <x v="9"/>
    <x v="3"/>
    <m/>
    <m/>
    <m/>
    <m/>
    <m/>
    <m/>
    <n v="154"/>
    <n v="1865"/>
    <n v="883"/>
    <n v="0"/>
    <n v="2748"/>
    <x v="0"/>
    <m/>
    <m/>
    <s v="Weekdays"/>
    <n v="55"/>
    <m/>
    <s v="1 Hospital Dr."/>
    <x v="4"/>
    <x v="0"/>
    <x v="4"/>
    <s v=" 21 Third St."/>
    <s v="Keene"/>
    <s v="K0L 2G0"/>
    <m/>
    <x v="0"/>
    <m/>
    <s v="Peterborough OHT"/>
    <m/>
    <m/>
    <m/>
    <m/>
    <s v="1950 hours per year (37.5 hours/week"/>
    <m/>
    <n v="1"/>
    <m/>
    <m/>
    <n v="1.49"/>
    <m/>
    <m/>
    <n v="2.5"/>
    <n v="1.5"/>
    <m/>
    <m/>
    <n v="1.4"/>
    <n v="1"/>
    <n v="1"/>
    <m/>
    <m/>
    <m/>
    <n v="1"/>
    <m/>
    <n v="2"/>
    <m/>
    <n v="0.6"/>
    <m/>
    <m/>
    <m/>
    <n v="1"/>
    <s v="BSO"/>
    <n v="13.49"/>
    <n v="12"/>
    <n v="1.77"/>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PRHC self referral Ocean link: https://ocean.cognisantmd.com/eRequest/c845c858-2b21-471b-bea8-313564c0dd91"/>
    <m/>
    <s v="Yes"/>
    <m/>
    <m/>
    <n v="0"/>
    <n v="1"/>
  </r>
  <r>
    <s v="MS029"/>
    <m/>
    <m/>
    <s v="kshudall@seniorscarenetwork.ca"/>
    <s v="Kerry Shudall"/>
    <m/>
    <x v="0"/>
    <x v="141"/>
    <m/>
    <x v="1"/>
    <s v="https://ocean.cognisantmd.com/eRequest/7cf1b053-2217-4728-890f-e7f9490275d7"/>
    <s v="Geriatric Assessment &amp; Intervention Network (GAIN)"/>
    <s v="kshudall@seniorscarenetwork.ca"/>
    <x v="0"/>
    <m/>
    <x v="9"/>
    <x v="3"/>
    <m/>
    <m/>
    <m/>
    <m/>
    <m/>
    <m/>
    <n v="135"/>
    <n v="527"/>
    <n v="257"/>
    <n v="0"/>
    <n v="784"/>
    <x v="0"/>
    <m/>
    <m/>
    <s v="Weekdays"/>
    <n v="122"/>
    <m/>
    <s v="146 Oliver Rd."/>
    <x v="76"/>
    <x v="0"/>
    <x v="155"/>
    <m/>
    <m/>
    <m/>
    <m/>
    <x v="0"/>
    <m/>
    <s v="Northumberland OHT"/>
    <m/>
    <m/>
    <m/>
    <m/>
    <s v="1950 hours per year (37.5 hours/week"/>
    <m/>
    <n v="1"/>
    <m/>
    <m/>
    <n v="0"/>
    <m/>
    <m/>
    <n v="1"/>
    <n v="1"/>
    <m/>
    <m/>
    <n v="1"/>
    <m/>
    <m/>
    <m/>
    <m/>
    <m/>
    <m/>
    <n v="1"/>
    <m/>
    <m/>
    <m/>
    <m/>
    <m/>
    <m/>
    <n v="1"/>
    <s v="BSO"/>
    <n v="5"/>
    <n v="5"/>
    <n v="0"/>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TH self referral Ocean link: https://ocean.cognisantmd.com/eRequest/51cecee6-2450-48fe-a83b-fbf81c781333"/>
    <m/>
    <s v="Yes"/>
    <m/>
    <m/>
    <n v="0"/>
    <n v="1"/>
  </r>
  <r>
    <s v="MS030"/>
    <m/>
    <m/>
    <s v="kshudall@seniorscarenetwork.ca"/>
    <s v="Kerry Shudall"/>
    <m/>
    <x v="0"/>
    <x v="142"/>
    <m/>
    <x v="1"/>
    <s v="https://ocean.cognisantmd.com/eRequest/8b88d7b2-519a-4a17-b8f8-ed52206d6c39"/>
    <s v="Geriatric Assessment &amp; Intervention Network (GAIN)"/>
    <s v="kshudall@seniorscarenetwork.ca"/>
    <x v="0"/>
    <m/>
    <x v="9"/>
    <x v="3"/>
    <m/>
    <m/>
    <m/>
    <m/>
    <m/>
    <m/>
    <n v="492"/>
    <n v="387"/>
    <n v="1041"/>
    <n v="0"/>
    <n v="1428"/>
    <x v="0"/>
    <m/>
    <m/>
    <s v="Weekdays"/>
    <n v="95"/>
    <m/>
    <s v="115 Grassmere Ave."/>
    <x v="2"/>
    <x v="0"/>
    <x v="156"/>
    <s v="1450 Kingston Rd. #17"/>
    <s v="Pickering"/>
    <s v="L1V 1C1"/>
    <m/>
    <x v="0"/>
    <m/>
    <s v="Durham OHT"/>
    <m/>
    <m/>
    <m/>
    <m/>
    <s v="1820 hours per year (35 hours/week)"/>
    <m/>
    <n v="1"/>
    <n v="0.2"/>
    <n v="0.5"/>
    <n v="0.2"/>
    <m/>
    <m/>
    <n v="1"/>
    <n v="1"/>
    <m/>
    <m/>
    <m/>
    <n v="1"/>
    <m/>
    <m/>
    <m/>
    <m/>
    <n v="1"/>
    <n v="1"/>
    <m/>
    <m/>
    <m/>
    <m/>
    <m/>
    <m/>
    <n v="2"/>
    <s v="BSO"/>
    <n v="6.9"/>
    <n v="7.5"/>
    <n v="1"/>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DCHC self referral Ocean link: https://ocean.cognisantmd.com/eRequest/e9b1741c-75f1-4458-beae-4b97813be76b"/>
    <m/>
    <s v="Yes"/>
    <m/>
    <m/>
    <n v="0"/>
    <n v="1"/>
  </r>
  <r>
    <s v="MS031"/>
    <m/>
    <m/>
    <s v="kshudall@seniorscarenetwork.ca"/>
    <s v="Kerry Shudall"/>
    <m/>
    <x v="0"/>
    <x v="2"/>
    <m/>
    <x v="1"/>
    <s v="https://ocean.cognisantmd.com/eRequest/ac061555-7ced-4004-be2f-f61b179dda20"/>
    <s v="Geriatric Assessment &amp; Intervention Network (GAIN)"/>
    <s v="kshudall@seniorscarenetwork.ca"/>
    <x v="0"/>
    <m/>
    <x v="9"/>
    <x v="3"/>
    <m/>
    <m/>
    <m/>
    <m/>
    <m/>
    <m/>
    <n v="1204"/>
    <n v="1393"/>
    <n v="1635"/>
    <n v="0"/>
    <n v="3028"/>
    <x v="0"/>
    <m/>
    <m/>
    <s v="Weekdays"/>
    <n v="296"/>
    <m/>
    <s v="1 Hospital Court"/>
    <x v="2"/>
    <x v="0"/>
    <x v="2"/>
    <m/>
    <m/>
    <m/>
    <m/>
    <x v="0"/>
    <m/>
    <s v="Durham OHT"/>
    <m/>
    <m/>
    <m/>
    <m/>
    <s v="1950 hours per year (37.5 hours/week"/>
    <m/>
    <n v="1"/>
    <n v="0.2"/>
    <m/>
    <n v="0.8"/>
    <m/>
    <m/>
    <n v="2"/>
    <n v="1"/>
    <m/>
    <m/>
    <m/>
    <n v="1"/>
    <n v="1"/>
    <m/>
    <m/>
    <m/>
    <m/>
    <n v="2"/>
    <m/>
    <m/>
    <m/>
    <m/>
    <m/>
    <m/>
    <n v="2"/>
    <s v="BSO"/>
    <n v="9"/>
    <n v="9"/>
    <n v="1"/>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LHO self referral Ocean link: https://ocean.cognisantmd.com/eRequest/ac061555-7ced-4004-be2f-f61b179dda20"/>
    <m/>
    <s v="Yes"/>
    <m/>
    <m/>
    <n v="0"/>
    <n v="1"/>
  </r>
  <r>
    <s v="MS032"/>
    <m/>
    <m/>
    <s v="kshudall@seniorscarenetwork.ca"/>
    <s v="Kerry Shudall"/>
    <m/>
    <x v="0"/>
    <x v="143"/>
    <m/>
    <x v="1"/>
    <s v="https://ocean.cognisantmd.com/eRequest/c824cb1f-c4f6-4b55-be63-187fde6a6b05"/>
    <s v="Geriatric Assessment &amp; Intervention Network (GAIN)"/>
    <s v="kshudall@seniorscarenetwork.ca"/>
    <x v="0"/>
    <m/>
    <x v="9"/>
    <x v="3"/>
    <m/>
    <m/>
    <m/>
    <m/>
    <m/>
    <m/>
    <n v="357"/>
    <n v="392"/>
    <n v="506"/>
    <n v="3"/>
    <n v="901"/>
    <x v="0"/>
    <m/>
    <m/>
    <s v="Weekdays"/>
    <n v="204"/>
    <m/>
    <s v="300 Silver Star Blvd"/>
    <x v="6"/>
    <x v="0"/>
    <x v="157"/>
    <m/>
    <m/>
    <m/>
    <m/>
    <x v="1"/>
    <m/>
    <m/>
    <m/>
    <m/>
    <s v="Scarborough OHT;"/>
    <m/>
    <s v="1820 hours per year (35 hours/week)"/>
    <m/>
    <n v="1"/>
    <n v="0.4"/>
    <m/>
    <m/>
    <m/>
    <m/>
    <n v="1"/>
    <n v="1"/>
    <m/>
    <m/>
    <m/>
    <n v="1"/>
    <m/>
    <m/>
    <m/>
    <m/>
    <m/>
    <m/>
    <n v="1"/>
    <m/>
    <m/>
    <m/>
    <m/>
    <m/>
    <n v="1"/>
    <s v="BSO"/>
    <n v="5.4"/>
    <n v="5"/>
    <n v="0"/>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CF self referral Ocean link: https://ocean.cognisantmd.com/eRequest/c824cb1f-c4f6-4b55-be63-187fde6a6b05"/>
    <m/>
    <s v="Yes"/>
    <m/>
    <m/>
    <n v="0"/>
    <n v="1"/>
  </r>
  <r>
    <s v="MS033"/>
    <m/>
    <m/>
    <s v="kshudall@seniorscarenetwork.ca"/>
    <s v="Kerry Shudall"/>
    <m/>
    <x v="0"/>
    <x v="144"/>
    <m/>
    <x v="1"/>
    <s v="https://ocean.cognisantmd.com/eRequest/cb171bc5-bd06-4be3-a12b-7f64269d7ef5"/>
    <s v="Geriatric Assessment &amp; Intervention Network (GAIN)"/>
    <s v="kshudall@seniorscarenetwork.ca"/>
    <x v="0"/>
    <m/>
    <x v="9"/>
    <x v="3"/>
    <m/>
    <m/>
    <m/>
    <m/>
    <m/>
    <m/>
    <n v="214"/>
    <n v="923"/>
    <n v="1066"/>
    <n v="179"/>
    <n v="2168"/>
    <x v="0"/>
    <m/>
    <m/>
    <s v="Weekdays"/>
    <n v="143"/>
    <m/>
    <s v="3333 Finch Ave E"/>
    <x v="7"/>
    <x v="0"/>
    <x v="158"/>
    <m/>
    <m/>
    <m/>
    <m/>
    <x v="1"/>
    <m/>
    <m/>
    <m/>
    <m/>
    <s v="Scarborough OHT;"/>
    <m/>
    <s v="1950 hours per year (37.5 hours/week"/>
    <m/>
    <n v="1"/>
    <n v="0.2"/>
    <m/>
    <m/>
    <m/>
    <m/>
    <n v="0.5"/>
    <n v="1"/>
    <m/>
    <m/>
    <m/>
    <n v="1"/>
    <m/>
    <m/>
    <m/>
    <m/>
    <m/>
    <m/>
    <n v="0.93"/>
    <m/>
    <m/>
    <m/>
    <m/>
    <m/>
    <n v="1"/>
    <s v="BSO"/>
    <n v="4.63"/>
    <n v="4.43"/>
    <n v="2.72"/>
    <s v="75% to &lt;100%"/>
    <s v="All of the above"/>
    <x v="1"/>
    <s v="PGLO OAES on MS forms for GAIN clients: https://forms.cloud.microsoft/r/SDieZZfLD8"/>
    <x v="1"/>
    <s v="PGLO CPES on MS form for GAIN clients: https://forms.cloud.microsoft/r/hRA2cHt31n"/>
    <m/>
    <x v="0"/>
    <s v="English"/>
    <x v="1"/>
    <s v="Yes, at initial visit"/>
    <s v="CFS"/>
    <x v="0"/>
    <s v="Yes, at initial visit"/>
    <s v="Global Deterioration Scale"/>
    <x v="0"/>
    <s v="Yes, at initial visit"/>
    <s v="Geriatric Depression Scale, Cornell, PHQ9)"/>
    <x v="1"/>
    <m/>
    <s v="GAD"/>
    <x v="0"/>
    <s v="No"/>
    <m/>
    <s v="SPLC self referral Ocean link: https://ocean.cognisantmd.com/eRequest/cb171bc5-bd06-4be3-a12b-7f64269d7ef5"/>
    <m/>
    <s v="Yes"/>
    <m/>
    <m/>
    <n v="0"/>
    <n v="1"/>
  </r>
  <r>
    <s v="Program Start: 2014Contact: Lynn McLeod mcleodl@rvh.on.caEach member sees patients individually as per their profession/role and come together when required.ie: GEM assessment done and identified a need for SW based on caregiver burnout.or GEM assessment done and identified a need for OT ax for equipmentor OT assess for Falls and notes Frailty ++ and refers to GEM for assessmentEach member is referred to by the ER MD based on discipline need(s).Physiotherapist sees admitted patient in ER and helps out the OT with her referrals.GEM Nurses see the most amounts of patients : examples GEMs see &gt;100 per month. PT sees 17 patients per month, OT sees 24-27 patients per month and SW sees 10-15 patients per month"/>
    <m/>
    <s v="2025-05-21 11:48"/>
    <m/>
    <m/>
    <m/>
    <x v="0"/>
    <x v="11"/>
    <m/>
    <x v="2"/>
    <m/>
    <s v="Behavioral Acute Care for the Elderly Unit"/>
    <s v="teresa.sitlani@mackenziehealth.ca"/>
    <x v="0"/>
    <m/>
    <x v="6"/>
    <x v="4"/>
    <m/>
    <m/>
    <m/>
    <m/>
    <m/>
    <m/>
    <n v="238"/>
    <n v="0"/>
    <n v="0"/>
    <n v="0"/>
    <n v="0"/>
    <x v="1"/>
    <n v="12"/>
    <n v="100"/>
    <m/>
    <n v="15"/>
    <m/>
    <s v="3200 Major Mackenzie Drive West"/>
    <x v="9"/>
    <x v="0"/>
    <x v="11"/>
    <m/>
    <m/>
    <m/>
    <m/>
    <x v="2"/>
    <m/>
    <m/>
    <m/>
    <m/>
    <m/>
    <m/>
    <s v="1950 hours annually (37.5 hours per week)"/>
    <m/>
    <m/>
    <m/>
    <n v="0.17"/>
    <n v="0"/>
    <n v="0.5"/>
    <m/>
    <n v="1"/>
    <n v="0.3"/>
    <n v="0.25"/>
    <m/>
    <n v="8.8000000000000007"/>
    <n v="0.3"/>
    <n v="0.3"/>
    <m/>
    <m/>
    <m/>
    <n v="4.4000000000000004"/>
    <n v="4.4000000000000004"/>
    <n v="0.17"/>
    <m/>
    <m/>
    <m/>
    <m/>
    <m/>
    <n v="0.6"/>
    <s v="Other is Behavioral Specialist.  _x000a_Most Responsible Physician is general acute medicine physician."/>
    <n v="20.590000000000003"/>
    <n v="20.690000000000005"/>
    <m/>
    <s v="100%"/>
    <s v="Emergency Department; Other"/>
    <x v="2"/>
    <m/>
    <x v="2"/>
    <m/>
    <m/>
    <x v="1"/>
    <s v="English;French;"/>
    <x v="0"/>
    <m/>
    <m/>
    <x v="2"/>
    <m/>
    <m/>
    <x v="2"/>
    <m/>
    <m/>
    <x v="1"/>
    <m/>
    <m/>
    <x v="1"/>
    <m/>
    <m/>
    <m/>
    <m/>
    <s v="Yes"/>
    <m/>
    <m/>
    <n v="0"/>
    <n v="1"/>
  </r>
  <r>
    <s v="2025-04-07 11:55"/>
    <m/>
    <s v="2025-05-15 03:19"/>
    <m/>
    <m/>
    <m/>
    <x v="0"/>
    <x v="130"/>
    <m/>
    <x v="2"/>
    <m/>
    <s v="Geriatric Emergency Management"/>
    <s v="geriatricemergencymanagement@nbrhc.on.ca"/>
    <x v="0"/>
    <m/>
    <x v="0"/>
    <x v="0"/>
    <m/>
    <m/>
    <m/>
    <m/>
    <m/>
    <m/>
    <n v="0"/>
    <n v="0"/>
    <n v="0"/>
    <n v="0"/>
    <n v="0"/>
    <x v="0"/>
    <n v="0"/>
    <m/>
    <s v="Weekdays;Saturdays;Sundays;"/>
    <n v="0"/>
    <m/>
    <s v="50 College Drive"/>
    <x v="68"/>
    <x v="0"/>
    <x v="142"/>
    <m/>
    <m/>
    <m/>
    <m/>
    <x v="6"/>
    <m/>
    <m/>
    <m/>
    <m/>
    <m/>
    <m/>
    <s v="1950 hours annually (37.5 hours per week)"/>
    <m/>
    <m/>
    <m/>
    <n v="0"/>
    <n v="0"/>
    <n v="0"/>
    <m/>
    <n v="0"/>
    <n v="0"/>
    <n v="0"/>
    <m/>
    <n v="0"/>
    <n v="0"/>
    <n v="0"/>
    <m/>
    <m/>
    <m/>
    <n v="3.6"/>
    <n v="0"/>
    <n v="0"/>
    <m/>
    <m/>
    <m/>
    <m/>
    <m/>
    <n v="0"/>
    <s v=""/>
    <n v="3.6"/>
    <n v="3.6"/>
    <m/>
    <s v="75% to &lt;100%"/>
    <s v="Community Agency; Community Paramedicine; Emergency Department; Home and Community Care Support Services; Other; Primary Care; Self Referral"/>
    <x v="2"/>
    <m/>
    <x v="2"/>
    <m/>
    <m/>
    <x v="1"/>
    <s v="English;French;"/>
    <x v="0"/>
    <m/>
    <m/>
    <x v="2"/>
    <m/>
    <m/>
    <x v="2"/>
    <m/>
    <m/>
    <x v="1"/>
    <m/>
    <m/>
    <x v="1"/>
    <m/>
    <m/>
    <s v="We do not currently have any French-speaking staff, but Interpreters are available to us if needed"/>
    <m/>
    <s v="Yes"/>
    <m/>
    <m/>
    <n v="0"/>
    <n v="1"/>
  </r>
  <r>
    <s v="2025-06-02 11:48"/>
    <m/>
    <s v="2025-06-12 09:58"/>
    <m/>
    <m/>
    <m/>
    <x v="0"/>
    <x v="119"/>
    <m/>
    <x v="2"/>
    <m/>
    <s v="Geriatric Emergency Management"/>
    <s v="kkay@rgpo.ca"/>
    <x v="0"/>
    <m/>
    <x v="0"/>
    <x v="0"/>
    <m/>
    <m/>
    <m/>
    <m/>
    <m/>
    <m/>
    <n v="0"/>
    <n v="2115"/>
    <n v="0"/>
    <n v="0"/>
    <n v="2115"/>
    <x v="0"/>
    <n v="0"/>
    <m/>
    <s v="Weekdays"/>
    <n v="0"/>
    <m/>
    <s v="4001 Leslie St"/>
    <x v="61"/>
    <x v="0"/>
    <x v="130"/>
    <m/>
    <m/>
    <m/>
    <m/>
    <x v="1"/>
    <m/>
    <m/>
    <m/>
    <m/>
    <m/>
    <m/>
    <s v="1950 hours annually (37.5 hours per week)"/>
    <m/>
    <m/>
    <m/>
    <n v="0"/>
    <n v="0"/>
    <n v="0"/>
    <m/>
    <n v="0"/>
    <n v="0"/>
    <n v="0"/>
    <m/>
    <n v="0"/>
    <n v="0"/>
    <n v="0"/>
    <m/>
    <m/>
    <m/>
    <n v="3.7"/>
    <n v="0"/>
    <n v="0"/>
    <m/>
    <m/>
    <m/>
    <m/>
    <m/>
    <n v="0"/>
    <s v=""/>
    <n v="3.7"/>
    <n v="3.7"/>
    <m/>
    <s v=""/>
    <s v="Emergency Department"/>
    <x v="2"/>
    <m/>
    <x v="2"/>
    <m/>
    <m/>
    <x v="1"/>
    <s v="English"/>
    <x v="0"/>
    <m/>
    <m/>
    <x v="2"/>
    <m/>
    <m/>
    <x v="2"/>
    <m/>
    <m/>
    <x v="1"/>
    <m/>
    <m/>
    <x v="1"/>
    <m/>
    <m/>
    <s v="Comprehensive geriatric assessments of frail elderly patients: medical review of presenting illness; assist physicians in determining medical clearance.  Full background and functional history collected;  cognitive and physical assessment by GEM;  Care needs reviewed and appropriate supports arranged (Geriatric outreach, geriatric medicine, geriatric psychiatry; parkinson's clinic; Ontario health at home; Meals on wheels; LOFT; etc)Very few assessments are targeted for 1 domain such as medications: mobilityTelephone assessments are also requested on patients who present after hours or who physician's are confident can manage for 24-48 hrs until GEM follow up.Primary referral source is physicians, very little case finding"/>
    <m/>
    <s v="Yes"/>
    <m/>
    <m/>
    <n v="0"/>
    <n v="1"/>
  </r>
  <r>
    <s v="Geriatric Mental Health Outpatient Service - Outreach Team"/>
    <m/>
    <s v="2025-06-10 06:30"/>
    <m/>
    <m/>
    <m/>
    <x v="0"/>
    <x v="35"/>
    <m/>
    <x v="2"/>
    <m/>
    <s v="Geriatric Emergency Management"/>
    <s v="kkay@rgpo.ca"/>
    <x v="0"/>
    <m/>
    <x v="0"/>
    <x v="0"/>
    <m/>
    <m/>
    <m/>
    <m/>
    <m/>
    <m/>
    <n v="0"/>
    <n v="400"/>
    <n v="0"/>
    <n v="0"/>
    <n v="400"/>
    <x v="0"/>
    <n v="0"/>
    <m/>
    <m/>
    <n v="0"/>
    <m/>
    <s v="197 Talbot St W"/>
    <x v="22"/>
    <x v="0"/>
    <x v="34"/>
    <m/>
    <m/>
    <m/>
    <m/>
    <x v="3"/>
    <m/>
    <m/>
    <m/>
    <m/>
    <m/>
    <m/>
    <s v="1950 hours annually (37.5 hours per week)"/>
    <m/>
    <m/>
    <m/>
    <n v="0"/>
    <n v="0"/>
    <n v="0"/>
    <m/>
    <n v="0"/>
    <n v="0"/>
    <n v="0"/>
    <m/>
    <n v="0"/>
    <n v="0"/>
    <n v="0"/>
    <m/>
    <m/>
    <m/>
    <n v="1"/>
    <n v="0"/>
    <n v="0"/>
    <m/>
    <m/>
    <m/>
    <m/>
    <m/>
    <n v="0"/>
    <s v=""/>
    <n v="1"/>
    <n v="1"/>
    <m/>
    <s v=""/>
    <s v="Emergency Department"/>
    <x v="2"/>
    <m/>
    <x v="2"/>
    <m/>
    <m/>
    <x v="1"/>
    <s v="English"/>
    <x v="0"/>
    <m/>
    <m/>
    <x v="2"/>
    <m/>
    <m/>
    <x v="2"/>
    <m/>
    <m/>
    <x v="1"/>
    <m/>
    <m/>
    <x v="1"/>
    <m/>
    <m/>
    <s v="Program started September 2024 Description: 1 GEM RN who collaborates with ER physicians, pt flow navigators, PT and OHAH staff to coordinate discharges or shorten inpt. length of stay for patients over the age of 65GEM contact: Paige English 5193262373"/>
    <m/>
    <s v="Yes"/>
    <m/>
    <m/>
    <n v="0"/>
    <n v="1"/>
  </r>
  <r>
    <s v="2025-06-05 12:42"/>
    <m/>
    <s v="2025-05-13 11:07"/>
    <m/>
    <m/>
    <m/>
    <x v="0"/>
    <x v="11"/>
    <m/>
    <x v="2"/>
    <m/>
    <s v="Geriatric Emergency Management"/>
    <s v="teresa.lau@mackenziehealth.ca"/>
    <x v="0"/>
    <m/>
    <x v="0"/>
    <x v="0"/>
    <m/>
    <m/>
    <m/>
    <m/>
    <m/>
    <m/>
    <n v="0"/>
    <n v="789"/>
    <n v="864"/>
    <n v="0"/>
    <n v="1653"/>
    <x v="0"/>
    <n v="0"/>
    <m/>
    <s v="Weekdays;Saturdays;Sundays;"/>
    <n v="0"/>
    <m/>
    <s v="3200 Major Mackenzie Drive West"/>
    <x v="9"/>
    <x v="0"/>
    <x v="11"/>
    <m/>
    <m/>
    <m/>
    <m/>
    <x v="2"/>
    <m/>
    <m/>
    <m/>
    <m/>
    <m/>
    <m/>
    <s v="1950 hours annually (37.5 hours per week)"/>
    <m/>
    <m/>
    <m/>
    <n v="0"/>
    <n v="0"/>
    <n v="0"/>
    <m/>
    <n v="0"/>
    <n v="0"/>
    <n v="0"/>
    <m/>
    <n v="0"/>
    <n v="0"/>
    <n v="0"/>
    <m/>
    <m/>
    <m/>
    <n v="2"/>
    <n v="0"/>
    <n v="0"/>
    <m/>
    <m/>
    <m/>
    <m/>
    <m/>
    <n v="0"/>
    <s v=""/>
    <n v="2"/>
    <n v="2"/>
    <m/>
    <s v="100%"/>
    <s v="Emergency Department"/>
    <x v="2"/>
    <m/>
    <x v="2"/>
    <m/>
    <m/>
    <x v="1"/>
    <s v="English"/>
    <x v="0"/>
    <m/>
    <m/>
    <x v="2"/>
    <m/>
    <m/>
    <x v="2"/>
    <m/>
    <m/>
    <x v="1"/>
    <m/>
    <m/>
    <x v="1"/>
    <m/>
    <m/>
    <m/>
    <m/>
    <s v="Yes"/>
    <m/>
    <m/>
    <n v="0"/>
    <n v="1"/>
  </r>
  <r>
    <s v="2025-10-03 12:47"/>
    <m/>
    <s v="2025-06-12 10:34"/>
    <m/>
    <m/>
    <m/>
    <x v="0"/>
    <x v="12"/>
    <m/>
    <x v="2"/>
    <m/>
    <s v="Geriatric Emergency Management"/>
    <s v="kkay@rgpo.ca"/>
    <x v="0"/>
    <m/>
    <x v="0"/>
    <x v="0"/>
    <m/>
    <m/>
    <m/>
    <m/>
    <m/>
    <m/>
    <n v="0"/>
    <n v="1421"/>
    <n v="0"/>
    <n v="0"/>
    <n v="1421"/>
    <x v="0"/>
    <n v="0"/>
    <m/>
    <m/>
    <n v="0"/>
    <m/>
    <s v="201 Georgian Drive"/>
    <x v="10"/>
    <x v="0"/>
    <x v="12"/>
    <m/>
    <m/>
    <m/>
    <m/>
    <x v="2"/>
    <m/>
    <m/>
    <m/>
    <m/>
    <m/>
    <m/>
    <s v="1950 hours annually (37.5 hours per week)"/>
    <m/>
    <m/>
    <m/>
    <n v="0"/>
    <n v="0"/>
    <n v="0"/>
    <m/>
    <n v="0"/>
    <n v="1"/>
    <n v="0"/>
    <m/>
    <n v="0"/>
    <n v="0"/>
    <n v="1"/>
    <m/>
    <m/>
    <m/>
    <n v="2"/>
    <n v="0"/>
    <n v="1"/>
    <m/>
    <m/>
    <m/>
    <m/>
    <m/>
    <n v="0"/>
    <s v=""/>
    <n v="5"/>
    <n v="5"/>
    <m/>
    <s v=""/>
    <s v="Emergency Department"/>
    <x v="2"/>
    <m/>
    <x v="2"/>
    <m/>
    <m/>
    <x v="1"/>
    <s v="English"/>
    <x v="0"/>
    <m/>
    <m/>
    <x v="2"/>
    <m/>
    <m/>
    <x v="2"/>
    <m/>
    <m/>
    <x v="1"/>
    <m/>
    <m/>
    <x v="1"/>
    <m/>
    <m/>
    <s v="Program Start: 2014Contact: Lynn McLeod mcleodl@rvh.on.caEach member sees patients individually as per their profession/role and come together when required.ie: GEM assessment done and identified a need for SW based on caregiver burnout.or GEM assessment done and identified a need for OT ax for equipmentor OT assess for Falls and notes Frailty ++ and refers to GEM for assessmentEach member is referred to by the ER MD based on discipline need(s).Physiotherapist sees admitted patient in ER and helps out the OT with her referrals.GEM Nurses see the most amounts of patients : examples GEMs see &gt;100 per month. PT sees 17 patients per month, OT sees 24-27 patients per month and SW sees 10-15 patients per month"/>
    <m/>
    <s v="Yes"/>
    <m/>
    <m/>
    <n v="0"/>
    <n v="1"/>
  </r>
  <r>
    <s v="CMHAFF- District Mental health services for older adults program"/>
    <m/>
    <s v="2025-06-10 06:23"/>
    <m/>
    <m/>
    <m/>
    <x v="0"/>
    <x v="145"/>
    <m/>
    <x v="2"/>
    <m/>
    <s v="Geriatric Emergency Management"/>
    <s v="kkay@rgpo.ca"/>
    <x v="0"/>
    <m/>
    <x v="0"/>
    <x v="0"/>
    <m/>
    <m/>
    <m/>
    <m/>
    <m/>
    <m/>
    <n v="0"/>
    <n v="262"/>
    <n v="0"/>
    <n v="0"/>
    <n v="262"/>
    <x v="0"/>
    <n v="0"/>
    <m/>
    <m/>
    <n v="0"/>
    <m/>
    <s v="146 Oliver Rd."/>
    <x v="76"/>
    <x v="0"/>
    <x v="155"/>
    <m/>
    <m/>
    <m/>
    <m/>
    <x v="0"/>
    <m/>
    <m/>
    <m/>
    <m/>
    <m/>
    <m/>
    <s v="1950 hours annually (37.5 hours per week)"/>
    <m/>
    <m/>
    <m/>
    <n v="0"/>
    <n v="0"/>
    <n v="0"/>
    <m/>
    <n v="0"/>
    <n v="0"/>
    <n v="0"/>
    <m/>
    <n v="0"/>
    <n v="0"/>
    <n v="0"/>
    <m/>
    <m/>
    <m/>
    <n v="1"/>
    <n v="0"/>
    <n v="0"/>
    <m/>
    <m/>
    <m/>
    <m/>
    <m/>
    <n v="0"/>
    <s v=""/>
    <n v="1"/>
    <n v="1"/>
    <m/>
    <s v=""/>
    <s v="Emergency Department"/>
    <x v="2"/>
    <m/>
    <x v="2"/>
    <m/>
    <m/>
    <x v="1"/>
    <s v="English"/>
    <x v="0"/>
    <m/>
    <m/>
    <x v="2"/>
    <m/>
    <m/>
    <x v="2"/>
    <m/>
    <m/>
    <x v="1"/>
    <m/>
    <m/>
    <x v="1"/>
    <m/>
    <m/>
    <s v="Program commenced in October 2024Contact is: Catherine Galbraith cgalbraith@cmh.ca"/>
    <m/>
    <s v="Yes"/>
    <m/>
    <m/>
    <n v="0"/>
    <n v="1"/>
  </r>
  <r>
    <s v="Seniors’ wellness program"/>
    <m/>
    <s v="2024-08-01 08:52"/>
    <m/>
    <m/>
    <m/>
    <x v="0"/>
    <x v="25"/>
    <m/>
    <x v="2"/>
    <m/>
    <s v="Geriatric Mental Health Outpatient Services"/>
    <s v="kimberly.martin@camh.ca"/>
    <x v="0"/>
    <m/>
    <x v="3"/>
    <x v="3"/>
    <m/>
    <m/>
    <m/>
    <m/>
    <m/>
    <m/>
    <n v="0"/>
    <n v="12000"/>
    <n v="0"/>
    <n v="0"/>
    <n v="12000"/>
    <x v="0"/>
    <n v="0"/>
    <m/>
    <m/>
    <n v="60"/>
    <m/>
    <s v="80 Workman Way "/>
    <x v="7"/>
    <x v="0"/>
    <x v="24"/>
    <m/>
    <m/>
    <m/>
    <m/>
    <x v="1"/>
    <m/>
    <m/>
    <m/>
    <m/>
    <m/>
    <m/>
    <s v="1950 hours annually (37.5 hours per week)"/>
    <m/>
    <m/>
    <m/>
    <n v="0"/>
    <n v="0"/>
    <n v="3"/>
    <m/>
    <n v="1"/>
    <n v="2"/>
    <n v="0"/>
    <m/>
    <n v="0"/>
    <n v="0"/>
    <n v="0"/>
    <m/>
    <m/>
    <m/>
    <n v="5"/>
    <n v="0"/>
    <n v="3"/>
    <m/>
    <m/>
    <m/>
    <m/>
    <m/>
    <n v="0"/>
    <s v=""/>
    <n v="14"/>
    <n v="11"/>
    <m/>
    <s v="75% to &lt;100%"/>
    <m/>
    <x v="2"/>
    <m/>
    <x v="2"/>
    <m/>
    <m/>
    <x v="1"/>
    <s v="English"/>
    <x v="0"/>
    <m/>
    <m/>
    <x v="2"/>
    <m/>
    <m/>
    <x v="2"/>
    <m/>
    <m/>
    <x v="1"/>
    <m/>
    <m/>
    <x v="1"/>
    <m/>
    <m/>
    <m/>
    <m/>
    <s v="Yes"/>
    <m/>
    <m/>
    <n v="0"/>
    <n v="1"/>
  </r>
  <r>
    <s v="GEM Nurse Program"/>
    <m/>
    <s v="2025-04-07 11:55"/>
    <m/>
    <m/>
    <m/>
    <x v="0"/>
    <x v="15"/>
    <m/>
    <x v="2"/>
    <m/>
    <s v="Seniors Wellness Clinic"/>
    <s v="teresa.sitlani@mackenziehealth.ca"/>
    <x v="0"/>
    <m/>
    <x v="3"/>
    <x v="3"/>
    <m/>
    <m/>
    <m/>
    <m/>
    <m/>
    <m/>
    <n v="672"/>
    <n v="1510"/>
    <n v="308"/>
    <n v="71"/>
    <n v="1889"/>
    <x v="0"/>
    <n v="0"/>
    <m/>
    <s v="Weekdays;"/>
    <n v="150"/>
    <m/>
    <s v="10 Trench Street"/>
    <x v="13"/>
    <x v="0"/>
    <x v="15"/>
    <m/>
    <m/>
    <m/>
    <m/>
    <x v="2"/>
    <m/>
    <m/>
    <m/>
    <m/>
    <m/>
    <m/>
    <s v="1950 hours annually (37.5 hours per week)"/>
    <m/>
    <m/>
    <m/>
    <n v="0"/>
    <n v="1.8"/>
    <n v="0"/>
    <m/>
    <n v="0"/>
    <n v="0"/>
    <n v="0"/>
    <m/>
    <n v="0"/>
    <n v="0"/>
    <n v="0"/>
    <m/>
    <m/>
    <m/>
    <n v="0"/>
    <n v="1"/>
    <n v="0"/>
    <m/>
    <m/>
    <m/>
    <m/>
    <m/>
    <n v="0"/>
    <s v=""/>
    <n v="2.8"/>
    <n v="1"/>
    <m/>
    <s v=""/>
    <s v="Emergency Department; Other; Ontario Health Team; Primary Care"/>
    <x v="2"/>
    <m/>
    <x v="2"/>
    <m/>
    <m/>
    <x v="1"/>
    <s v="English"/>
    <x v="0"/>
    <m/>
    <m/>
    <x v="2"/>
    <m/>
    <m/>
    <x v="2"/>
    <m/>
    <m/>
    <x v="1"/>
    <m/>
    <m/>
    <x v="1"/>
    <m/>
    <m/>
    <m/>
    <m/>
    <s v="Yes"/>
    <m/>
    <m/>
    <n v="0"/>
    <n v="1"/>
  </r>
  <r>
    <s v="Yes, at all visits"/>
    <m/>
    <s v="2025-04-07 12:02"/>
    <m/>
    <m/>
    <m/>
    <x v="0"/>
    <x v="15"/>
    <m/>
    <x v="2"/>
    <m/>
    <s v="Geriatric Outreach Team"/>
    <s v="teresa.sitlani@mackenziehealth.ca"/>
    <x v="0"/>
    <m/>
    <x v="9"/>
    <x v="3"/>
    <m/>
    <m/>
    <m/>
    <m/>
    <m/>
    <m/>
    <n v="369"/>
    <n v="395"/>
    <n v="341"/>
    <n v="0"/>
    <n v="736"/>
    <x v="0"/>
    <n v="0"/>
    <m/>
    <s v="Weekdays;"/>
    <n v="18"/>
    <m/>
    <s v="10 Trench Street"/>
    <x v="13"/>
    <x v="0"/>
    <x v="15"/>
    <m/>
    <m/>
    <m/>
    <m/>
    <x v="2"/>
    <m/>
    <m/>
    <m/>
    <m/>
    <m/>
    <m/>
    <s v="1950 hours annually (37.5 hours per week)"/>
    <m/>
    <m/>
    <m/>
    <n v="0"/>
    <n v="0.3"/>
    <n v="0"/>
    <m/>
    <n v="0"/>
    <n v="1"/>
    <n v="0"/>
    <m/>
    <n v="0"/>
    <n v="0"/>
    <n v="0"/>
    <m/>
    <m/>
    <m/>
    <n v="0.6"/>
    <n v="1"/>
    <n v="0.6"/>
    <m/>
    <m/>
    <m/>
    <m/>
    <m/>
    <n v="0"/>
    <s v=""/>
    <n v="3.5"/>
    <n v="3.2"/>
    <m/>
    <s v="100%"/>
    <s v="Emergency Department; Ontario Health Team; Other; Primary Care"/>
    <x v="2"/>
    <m/>
    <x v="2"/>
    <m/>
    <m/>
    <x v="1"/>
    <s v="English"/>
    <x v="0"/>
    <m/>
    <m/>
    <x v="2"/>
    <m/>
    <m/>
    <x v="2"/>
    <m/>
    <m/>
    <x v="1"/>
    <m/>
    <m/>
    <x v="1"/>
    <m/>
    <m/>
    <m/>
    <m/>
    <s v="Yes"/>
    <m/>
    <m/>
    <n v="0"/>
    <n v="1"/>
  </r>
  <r>
    <s v="'Primary Care Collaborative Memory Clinic"/>
    <m/>
    <s v="2025-06-02 11:49"/>
    <m/>
    <m/>
    <m/>
    <x v="0"/>
    <x v="15"/>
    <m/>
    <x v="2"/>
    <m/>
    <s v="Pyschogeriatric Inpatient Consult Service"/>
    <s v="teresa.sitlani@mackenziehealth.ca"/>
    <x v="0"/>
    <m/>
    <x v="47"/>
    <x v="3"/>
    <m/>
    <m/>
    <m/>
    <m/>
    <m/>
    <m/>
    <n v="489"/>
    <n v="2543"/>
    <n v="0"/>
    <n v="0"/>
    <n v="2543"/>
    <x v="0"/>
    <n v="0"/>
    <m/>
    <m/>
    <n v="0"/>
    <m/>
    <s v="10 Trench Street"/>
    <x v="13"/>
    <x v="0"/>
    <x v="15"/>
    <m/>
    <m/>
    <m/>
    <m/>
    <x v="2"/>
    <m/>
    <m/>
    <m/>
    <m/>
    <m/>
    <m/>
    <s v="1950 hours annually (37.5 hours per week)"/>
    <m/>
    <m/>
    <m/>
    <n v="0"/>
    <n v="0"/>
    <n v="1"/>
    <m/>
    <n v="0"/>
    <n v="0"/>
    <n v="0"/>
    <m/>
    <n v="0"/>
    <n v="0"/>
    <n v="0"/>
    <m/>
    <m/>
    <m/>
    <n v="0"/>
    <n v="0"/>
    <n v="0"/>
    <m/>
    <m/>
    <m/>
    <m/>
    <m/>
    <n v="0"/>
    <s v=""/>
    <n v="1"/>
    <n v="0"/>
    <m/>
    <s v="100%"/>
    <s v="Emergency Department; Other; Primary Care"/>
    <x v="2"/>
    <m/>
    <x v="2"/>
    <m/>
    <m/>
    <x v="1"/>
    <s v="English"/>
    <x v="0"/>
    <m/>
    <m/>
    <x v="2"/>
    <m/>
    <m/>
    <x v="2"/>
    <m/>
    <m/>
    <x v="1"/>
    <m/>
    <m/>
    <x v="1"/>
    <m/>
    <m/>
    <m/>
    <m/>
    <s v="Yes"/>
    <m/>
    <m/>
    <n v="0"/>
    <n v="1"/>
  </r>
  <r>
    <s v="L1C 1P5"/>
    <m/>
    <s v="2025-06-02 11:48"/>
    <m/>
    <m/>
    <m/>
    <x v="0"/>
    <x v="15"/>
    <m/>
    <x v="2"/>
    <m/>
    <s v="Outpatient Psychogeriatric Clinic"/>
    <s v="teresa.sitlani@mackenziehealth.ca"/>
    <x v="0"/>
    <m/>
    <x v="16"/>
    <x v="3"/>
    <m/>
    <m/>
    <m/>
    <m/>
    <m/>
    <m/>
    <n v="356"/>
    <n v="1580"/>
    <n v="0"/>
    <n v="0"/>
    <n v="1580"/>
    <x v="0"/>
    <n v="0"/>
    <m/>
    <s v="Weekdays"/>
    <n v="0"/>
    <m/>
    <s v="10 Trench Street"/>
    <x v="13"/>
    <x v="0"/>
    <x v="15"/>
    <m/>
    <m/>
    <m/>
    <m/>
    <x v="2"/>
    <m/>
    <m/>
    <m/>
    <m/>
    <m/>
    <m/>
    <s v="1950 hours annually (37.5 hours per week)"/>
    <m/>
    <m/>
    <m/>
    <n v="0"/>
    <n v="0"/>
    <n v="1"/>
    <m/>
    <n v="0"/>
    <n v="0"/>
    <n v="0"/>
    <m/>
    <n v="0"/>
    <n v="0"/>
    <n v="0"/>
    <m/>
    <m/>
    <m/>
    <n v="0"/>
    <n v="0"/>
    <n v="0"/>
    <m/>
    <m/>
    <m/>
    <m/>
    <m/>
    <n v="0"/>
    <s v=""/>
    <n v="1"/>
    <n v="0"/>
    <m/>
    <s v="100%"/>
    <s v="Emergency Department; Other; Primary Care"/>
    <x v="2"/>
    <m/>
    <x v="2"/>
    <m/>
    <m/>
    <x v="1"/>
    <s v="English"/>
    <x v="0"/>
    <m/>
    <m/>
    <x v="2"/>
    <m/>
    <m/>
    <x v="2"/>
    <m/>
    <m/>
    <x v="1"/>
    <m/>
    <m/>
    <x v="1"/>
    <m/>
    <m/>
    <m/>
    <m/>
    <s v="Yes"/>
    <m/>
    <m/>
    <n v="0"/>
    <n v="1"/>
  </r>
  <r>
    <s v="Courtice"/>
    <m/>
    <s v="2024-08-01 09:01"/>
    <m/>
    <m/>
    <m/>
    <x v="0"/>
    <x v="25"/>
    <m/>
    <x v="2"/>
    <m/>
    <s v="Geriatric Mental Health Outpatient Service - Outreach Team"/>
    <s v="kimberly.martin@camh.ca"/>
    <x v="0"/>
    <m/>
    <x v="7"/>
    <x v="8"/>
    <m/>
    <m/>
    <m/>
    <m/>
    <m/>
    <m/>
    <n v="0"/>
    <n v="5400"/>
    <n v="0"/>
    <n v="0"/>
    <n v="5400"/>
    <x v="0"/>
    <n v="0"/>
    <m/>
    <s v="Weekdays"/>
    <n v="14"/>
    <m/>
    <s v="80 Workman Way "/>
    <x v="7"/>
    <x v="0"/>
    <x v="24"/>
    <m/>
    <m/>
    <m/>
    <m/>
    <x v="1"/>
    <m/>
    <m/>
    <m/>
    <m/>
    <m/>
    <m/>
    <s v="1950 hours annually (37.5 hours per week)"/>
    <m/>
    <m/>
    <m/>
    <n v="0"/>
    <n v="0"/>
    <n v="2"/>
    <m/>
    <n v="0"/>
    <n v="0"/>
    <n v="0"/>
    <m/>
    <n v="0"/>
    <n v="0"/>
    <n v="0"/>
    <m/>
    <m/>
    <m/>
    <n v="5"/>
    <n v="0"/>
    <n v="0"/>
    <m/>
    <m/>
    <m/>
    <m/>
    <m/>
    <n v="0"/>
    <s v=""/>
    <n v="7"/>
    <n v="5"/>
    <m/>
    <s v="75% to &lt;100%"/>
    <m/>
    <x v="2"/>
    <m/>
    <x v="2"/>
    <m/>
    <m/>
    <x v="1"/>
    <s v="English"/>
    <x v="0"/>
    <m/>
    <m/>
    <x v="2"/>
    <m/>
    <m/>
    <x v="2"/>
    <m/>
    <m/>
    <x v="1"/>
    <m/>
    <m/>
    <x v="1"/>
    <m/>
    <m/>
    <m/>
    <m/>
    <s v="Yes"/>
    <m/>
    <m/>
    <n v="0"/>
    <n v="1"/>
  </r>
  <r>
    <s v="1099 Kingston Road"/>
    <m/>
    <s v="2025-04-07 12:09"/>
    <m/>
    <m/>
    <m/>
    <x v="0"/>
    <x v="15"/>
    <m/>
    <x v="2"/>
    <m/>
    <s v="HELP Program"/>
    <s v="teresa.sitlani@mackenziehealth.ca"/>
    <x v="0"/>
    <m/>
    <x v="4"/>
    <x v="4"/>
    <m/>
    <m/>
    <m/>
    <m/>
    <m/>
    <m/>
    <n v="259"/>
    <n v="2600"/>
    <n v="0"/>
    <n v="0"/>
    <n v="2600"/>
    <x v="0"/>
    <n v="0"/>
    <m/>
    <s v="Weekdays;Saturdays;Sundays;"/>
    <n v="2"/>
    <m/>
    <s v="10 Trench Street"/>
    <x v="13"/>
    <x v="0"/>
    <x v="15"/>
    <m/>
    <m/>
    <m/>
    <m/>
    <x v="2"/>
    <m/>
    <m/>
    <m/>
    <m/>
    <m/>
    <m/>
    <s v="1950 hours annually (37.5 hours per week)"/>
    <m/>
    <m/>
    <m/>
    <n v="0"/>
    <n v="0"/>
    <n v="0"/>
    <m/>
    <n v="0"/>
    <n v="0"/>
    <n v="0"/>
    <m/>
    <n v="0"/>
    <n v="0"/>
    <n v="0"/>
    <m/>
    <m/>
    <m/>
    <n v="0"/>
    <n v="0"/>
    <n v="0"/>
    <m/>
    <m/>
    <m/>
    <m/>
    <m/>
    <n v="0.8"/>
    <s v="Other: Elder Life Specialist"/>
    <n v="0"/>
    <n v="0.8"/>
    <m/>
    <s v="75% to &lt;100%"/>
    <s v="Other"/>
    <x v="2"/>
    <m/>
    <x v="2"/>
    <m/>
    <m/>
    <x v="1"/>
    <s v="English"/>
    <x v="0"/>
    <m/>
    <m/>
    <x v="2"/>
    <m/>
    <m/>
    <x v="2"/>
    <m/>
    <m/>
    <x v="1"/>
    <m/>
    <m/>
    <x v="1"/>
    <m/>
    <m/>
    <m/>
    <m/>
    <s v="Yes"/>
    <m/>
    <m/>
    <n v="0"/>
    <n v="1"/>
  </r>
  <r>
    <s v="PCCMS MINT Memory Clinic"/>
    <m/>
    <s v="2025-06-05 12:42"/>
    <m/>
    <m/>
    <m/>
    <x v="0"/>
    <x v="15"/>
    <m/>
    <x v="2"/>
    <m/>
    <s v="Nurse Let Outreach Team (NLOT)"/>
    <s v="teresa.sitlani@mackenziehealth.ca"/>
    <x v="0"/>
    <m/>
    <x v="2"/>
    <x v="2"/>
    <m/>
    <m/>
    <m/>
    <m/>
    <m/>
    <m/>
    <n v="0"/>
    <n v="0"/>
    <n v="0"/>
    <n v="0"/>
    <n v="0"/>
    <x v="0"/>
    <n v="0"/>
    <m/>
    <m/>
    <n v="0"/>
    <m/>
    <s v="10 Trench Street"/>
    <x v="13"/>
    <x v="0"/>
    <x v="15"/>
    <m/>
    <m/>
    <m/>
    <m/>
    <x v="2"/>
    <m/>
    <m/>
    <m/>
    <m/>
    <m/>
    <m/>
    <s v="1950 hours annually (37.5 hours per week)"/>
    <m/>
    <m/>
    <m/>
    <n v="0"/>
    <n v="0"/>
    <n v="0"/>
    <m/>
    <n v="2.6"/>
    <n v="0"/>
    <n v="0"/>
    <m/>
    <n v="0"/>
    <n v="0"/>
    <n v="0"/>
    <m/>
    <m/>
    <m/>
    <n v="1"/>
    <n v="0"/>
    <n v="0"/>
    <m/>
    <m/>
    <m/>
    <m/>
    <m/>
    <n v="0"/>
    <s v=""/>
    <n v="3.6"/>
    <n v="3.6"/>
    <m/>
    <s v="100%"/>
    <s v="Other"/>
    <x v="2"/>
    <m/>
    <x v="2"/>
    <m/>
    <m/>
    <x v="1"/>
    <s v="English"/>
    <x v="0"/>
    <m/>
    <m/>
    <x v="2"/>
    <m/>
    <m/>
    <x v="2"/>
    <m/>
    <m/>
    <x v="1"/>
    <m/>
    <m/>
    <x v="1"/>
    <m/>
    <m/>
    <s v="NLOT supports 10 LTC homes in the region.  Approximately 1400 residents."/>
    <m/>
    <s v="Yes"/>
    <m/>
    <m/>
    <n v="0"/>
    <n v="1"/>
  </r>
  <r>
    <s v="7217 Gelert Road"/>
    <m/>
    <s v="2025-10-03 12:47"/>
    <m/>
    <m/>
    <m/>
    <x v="0"/>
    <x v="42"/>
    <m/>
    <x v="2"/>
    <m/>
    <s v="Seniors Wellness Program"/>
    <s v="apanditrao@queensquarefht.ca"/>
    <x v="0"/>
    <m/>
    <x v="21"/>
    <x v="5"/>
    <m/>
    <m/>
    <m/>
    <m/>
    <m/>
    <m/>
    <n v="282"/>
    <n v="654"/>
    <n v="488"/>
    <n v="0"/>
    <n v="1142"/>
    <x v="0"/>
    <n v="0"/>
    <m/>
    <m/>
    <n v="21"/>
    <m/>
    <s v="366 Main St N, Suite 203"/>
    <x v="27"/>
    <x v="0"/>
    <x v="42"/>
    <m/>
    <m/>
    <m/>
    <m/>
    <x v="2"/>
    <m/>
    <m/>
    <m/>
    <m/>
    <m/>
    <m/>
    <s v="1820 hours annually (35 hours per week)"/>
    <m/>
    <m/>
    <m/>
    <n v="0"/>
    <n v="0.2"/>
    <n v="0"/>
    <m/>
    <n v="1.6"/>
    <n v="0.8"/>
    <n v="0"/>
    <m/>
    <n v="0"/>
    <n v="0"/>
    <n v="0"/>
    <m/>
    <m/>
    <m/>
    <n v="0"/>
    <n v="0"/>
    <n v="0"/>
    <m/>
    <m/>
    <m/>
    <m/>
    <m/>
    <n v="0"/>
    <s v=""/>
    <n v="2.6"/>
    <n v="2.4000000000000004"/>
    <m/>
    <s v="&lt;50%"/>
    <s v="Primary Care"/>
    <x v="2"/>
    <m/>
    <x v="2"/>
    <m/>
    <m/>
    <x v="1"/>
    <s v="English"/>
    <x v="0"/>
    <m/>
    <m/>
    <x v="2"/>
    <m/>
    <m/>
    <x v="2"/>
    <m/>
    <m/>
    <x v="1"/>
    <m/>
    <m/>
    <x v="1"/>
    <m/>
    <m/>
    <m/>
    <m/>
    <s v="Yes"/>
    <m/>
    <m/>
    <n v="0"/>
    <n v="1"/>
  </r>
  <r>
    <s v="Jaspal Brar"/>
    <m/>
    <m/>
    <m/>
    <m/>
    <m/>
    <x v="1"/>
    <x v="146"/>
    <m/>
    <x v="2"/>
    <m/>
    <s v="CMHAFF- District Mental health services for older adults program"/>
    <s v="phyatt@cmhaff.ca"/>
    <x v="0"/>
    <m/>
    <x v="9"/>
    <x v="3"/>
    <m/>
    <m/>
    <m/>
    <m/>
    <m/>
    <m/>
    <n v="684"/>
    <n v="3241"/>
    <n v="1549"/>
    <n v="145"/>
    <n v="4935"/>
    <x v="0"/>
    <m/>
    <m/>
    <s v="Weekdays"/>
    <n v="33"/>
    <m/>
    <s v="612 Portage Ave."/>
    <x v="77"/>
    <x v="0"/>
    <x v="159"/>
    <m/>
    <m/>
    <m/>
    <m/>
    <x v="4"/>
    <m/>
    <m/>
    <m/>
    <m/>
    <m/>
    <m/>
    <s v="1950 hours annually (37.5 hours per week)"/>
    <m/>
    <m/>
    <m/>
    <m/>
    <m/>
    <m/>
    <m/>
    <n v="0"/>
    <m/>
    <m/>
    <m/>
    <n v="0"/>
    <n v="0"/>
    <m/>
    <m/>
    <m/>
    <m/>
    <m/>
    <m/>
    <n v="13"/>
    <m/>
    <m/>
    <m/>
    <m/>
    <m/>
    <m/>
    <m/>
    <n v="13"/>
    <n v="13"/>
    <m/>
    <s v="75% to &lt;100%"/>
    <s v="Community Agency; Community Paramedicine; Emergency Department; Home and Community Care Support Services; Other; Primary Care; Self Referral"/>
    <x v="2"/>
    <m/>
    <x v="2"/>
    <m/>
    <m/>
    <x v="1"/>
    <s v="English"/>
    <x v="0"/>
    <m/>
    <m/>
    <x v="2"/>
    <m/>
    <m/>
    <x v="2"/>
    <m/>
    <m/>
    <x v="1"/>
    <m/>
    <m/>
    <x v="1"/>
    <m/>
    <m/>
    <m/>
    <m/>
    <s v="Yes"/>
    <m/>
    <m/>
    <n v="0"/>
    <n v="1"/>
  </r>
  <r>
    <s v="20 Lynch St"/>
    <m/>
    <m/>
    <m/>
    <m/>
    <m/>
    <x v="1"/>
    <x v="42"/>
    <m/>
    <x v="2"/>
    <m/>
    <s v="Seniors’ wellness program"/>
    <s v="apanditrao@queensquarefht.ca"/>
    <x v="0"/>
    <m/>
    <x v="21"/>
    <x v="5"/>
    <m/>
    <m/>
    <m/>
    <m/>
    <m/>
    <m/>
    <n v="320"/>
    <n v="967"/>
    <n v="662"/>
    <n v="15"/>
    <n v="1644"/>
    <x v="0"/>
    <m/>
    <m/>
    <s v="Weekdays"/>
    <n v="33"/>
    <m/>
    <s v="366 Main St N, Suite 203"/>
    <x v="27"/>
    <x v="0"/>
    <x v="42"/>
    <m/>
    <m/>
    <m/>
    <m/>
    <x v="2"/>
    <m/>
    <m/>
    <m/>
    <m/>
    <m/>
    <m/>
    <s v="1820 hours annually (35 hours per week)"/>
    <m/>
    <n v="0.5"/>
    <m/>
    <m/>
    <m/>
    <m/>
    <m/>
    <n v="1.2"/>
    <m/>
    <n v="0.8"/>
    <m/>
    <n v="0"/>
    <n v="1"/>
    <m/>
    <m/>
    <m/>
    <m/>
    <m/>
    <m/>
    <n v="0"/>
    <m/>
    <m/>
    <m/>
    <m/>
    <m/>
    <m/>
    <m/>
    <n v="3.5"/>
    <n v="3"/>
    <m/>
    <s v=""/>
    <s v="Primary Care"/>
    <x v="2"/>
    <m/>
    <x v="2"/>
    <m/>
    <m/>
    <x v="1"/>
    <s v="English"/>
    <x v="0"/>
    <m/>
    <m/>
    <x v="2"/>
    <m/>
    <m/>
    <x v="2"/>
    <m/>
    <m/>
    <x v="1"/>
    <m/>
    <m/>
    <x v="1"/>
    <m/>
    <m/>
    <m/>
    <m/>
    <s v="Yes"/>
    <m/>
    <m/>
    <n v="0"/>
    <n v="1"/>
  </r>
  <r>
    <s v="Primary Care Practitioner"/>
    <m/>
    <m/>
    <m/>
    <m/>
    <m/>
    <x v="1"/>
    <x v="146"/>
    <m/>
    <x v="2"/>
    <m/>
    <s v="CMHAFF- Psychogeriatric Resource Program BSO mobile outreach team"/>
    <s v="phyatt@cmhaff.ca"/>
    <x v="0"/>
    <m/>
    <x v="27"/>
    <x v="2"/>
    <m/>
    <m/>
    <m/>
    <m/>
    <m/>
    <m/>
    <n v="105"/>
    <n v="0"/>
    <m/>
    <m/>
    <n v="0"/>
    <x v="0"/>
    <m/>
    <m/>
    <s v="Weekdays"/>
    <n v="0"/>
    <m/>
    <s v="612 Portage Ave."/>
    <x v="77"/>
    <x v="0"/>
    <x v="159"/>
    <m/>
    <m/>
    <m/>
    <m/>
    <x v="4"/>
    <m/>
    <m/>
    <m/>
    <m/>
    <m/>
    <m/>
    <s v="1950 hours annually (37.5 hours per week)"/>
    <m/>
    <m/>
    <m/>
    <m/>
    <m/>
    <m/>
    <m/>
    <n v="0"/>
    <m/>
    <m/>
    <m/>
    <n v="3.5"/>
    <n v="0"/>
    <m/>
    <m/>
    <m/>
    <m/>
    <m/>
    <m/>
    <n v="1"/>
    <m/>
    <m/>
    <m/>
    <m/>
    <m/>
    <m/>
    <m/>
    <n v="4.5"/>
    <n v="4.5"/>
    <m/>
    <s v="75% to &lt;100%"/>
    <s v="Other; Primary Care"/>
    <x v="2"/>
    <m/>
    <x v="2"/>
    <m/>
    <m/>
    <x v="1"/>
    <s v="English"/>
    <x v="0"/>
    <m/>
    <m/>
    <x v="2"/>
    <m/>
    <m/>
    <x v="2"/>
    <m/>
    <m/>
    <x v="1"/>
    <m/>
    <m/>
    <x v="1"/>
    <m/>
    <m/>
    <m/>
    <m/>
    <s v="Yes"/>
    <m/>
    <m/>
    <n v="0"/>
    <n v="1"/>
  </r>
  <r>
    <s v="MS034"/>
    <m/>
    <m/>
    <s v="shawkins@seniorscarenetwork.ca"/>
    <s v="shawkins@seniorscarenetwork.ca"/>
    <d v="2026-07-31T00:00:00"/>
    <x v="1"/>
    <x v="2"/>
    <s v="GEM (Don't Know);"/>
    <x v="0"/>
    <m/>
    <s v="GEM Nurse Program"/>
    <s v="shawkins@seniorscarenetwork.ca"/>
    <x v="0"/>
    <m/>
    <x v="0"/>
    <x v="0"/>
    <m/>
    <s v="Geriatric Emergency Management Program"/>
    <m/>
    <m/>
    <m/>
    <m/>
    <n v="286"/>
    <n v="285"/>
    <n v="15"/>
    <n v="0"/>
    <n v="300"/>
    <x v="0"/>
    <m/>
    <m/>
    <s v="Weekdays"/>
    <m/>
    <m/>
    <s v="1 Hospital Court"/>
    <x v="2"/>
    <x v="0"/>
    <x v="2"/>
    <m/>
    <m/>
    <m/>
    <m/>
    <x v="0"/>
    <m/>
    <s v="Durham OHT"/>
    <m/>
    <m/>
    <m/>
    <m/>
    <s v="1950 hours per year (37.5 hours/week"/>
    <n v="0"/>
    <m/>
    <m/>
    <m/>
    <m/>
    <m/>
    <m/>
    <m/>
    <m/>
    <m/>
    <m/>
    <m/>
    <m/>
    <m/>
    <m/>
    <m/>
    <m/>
    <n v="1"/>
    <m/>
    <m/>
    <m/>
    <m/>
    <m/>
    <m/>
    <m/>
    <m/>
    <m/>
    <n v="1"/>
    <n v="1"/>
    <m/>
    <s v="100%"/>
    <s v="Emergency department"/>
    <x v="0"/>
    <m/>
    <x v="0"/>
    <m/>
    <m/>
    <x v="4"/>
    <s v="English;French"/>
    <x v="1"/>
    <s v="Yes, at all visits"/>
    <s v="CFS"/>
    <x v="0"/>
    <s v="Yes, at all visits"/>
    <s v="GDS"/>
    <x v="0"/>
    <s v="Yes, at all visits"/>
    <s v="GDS"/>
    <x v="0"/>
    <s v="No, we do not track anxiety scores"/>
    <m/>
    <x v="0"/>
    <s v="No"/>
    <m/>
    <m/>
    <m/>
    <s v="Yes"/>
    <s v="shawkins@seniorscarenetwork.ca"/>
    <m/>
    <n v="0"/>
    <n v="1"/>
  </r>
  <r>
    <s v="MS035"/>
    <m/>
    <m/>
    <s v="shawkins@seniorscarenetwork.ca"/>
    <s v="shawkins@seniorscarenetwork.ca"/>
    <d v="2026-07-31T00:00:00"/>
    <x v="1"/>
    <x v="3"/>
    <s v="GEM (Don't Know);"/>
    <x v="0"/>
    <m/>
    <s v="Geriatric Emergency Management (GEM)"/>
    <s v="shawkins@seniorscarenetwork.ca"/>
    <x v="0"/>
    <m/>
    <x v="0"/>
    <x v="0"/>
    <m/>
    <s v="Geriatric Emergency Management Program"/>
    <m/>
    <m/>
    <m/>
    <m/>
    <n v="376"/>
    <n v="381"/>
    <n v="86"/>
    <n v="0"/>
    <n v="467"/>
    <x v="0"/>
    <m/>
    <m/>
    <s v="Weekdays"/>
    <m/>
    <m/>
    <s v="1000 Depalma Dr"/>
    <x v="3"/>
    <x v="0"/>
    <x v="3"/>
    <m/>
    <m/>
    <m/>
    <m/>
    <x v="0"/>
    <m/>
    <s v="Northumberland OHT;"/>
    <m/>
    <m/>
    <m/>
    <m/>
    <s v="1950 hours per year (37.5 hours/week"/>
    <n v="0"/>
    <m/>
    <m/>
    <m/>
    <m/>
    <m/>
    <m/>
    <m/>
    <m/>
    <m/>
    <m/>
    <m/>
    <m/>
    <m/>
    <m/>
    <m/>
    <m/>
    <n v="1"/>
    <m/>
    <m/>
    <m/>
    <m/>
    <m/>
    <m/>
    <m/>
    <m/>
    <m/>
    <n v="1"/>
    <n v="1"/>
    <m/>
    <s v="100%"/>
    <s v="Emergency department"/>
    <x v="0"/>
    <m/>
    <x v="0"/>
    <m/>
    <m/>
    <x v="4"/>
    <s v="English;French"/>
    <x v="1"/>
    <s v="Yes, at all visits"/>
    <s v="CFS"/>
    <x v="0"/>
    <s v="Yes, at all visits"/>
    <s v="GDS"/>
    <x v="0"/>
    <s v="Yes, at all visits"/>
    <s v="GDS"/>
    <x v="0"/>
    <s v="No, we do not track anxiety scores"/>
    <m/>
    <x v="0"/>
    <s v="No"/>
    <m/>
    <m/>
    <m/>
    <s v="Yes"/>
    <s v="shawkins@seniorscarenetwork.ca"/>
    <m/>
    <n v="0"/>
    <n v="1"/>
  </r>
  <r>
    <s v="MS036"/>
    <m/>
    <m/>
    <s v="shawkins@seniorscarenetwork.ca"/>
    <s v="shawkins@seniorscarenetwork.ca"/>
    <d v="2026-07-31T00:00:00"/>
    <x v="1"/>
    <x v="4"/>
    <s v="GEM (Don't Know);"/>
    <x v="0"/>
    <m/>
    <s v="GEM Nurse Program"/>
    <s v="shawkins@seniorscarenetwork.ca"/>
    <x v="0"/>
    <m/>
    <x v="0"/>
    <x v="0"/>
    <m/>
    <s v="Geriatric Emergency Management Program"/>
    <m/>
    <m/>
    <m/>
    <m/>
    <n v="507"/>
    <n v="466"/>
    <n v="82"/>
    <n v="0"/>
    <n v="548"/>
    <x v="0"/>
    <m/>
    <m/>
    <s v="Weekdays"/>
    <m/>
    <m/>
    <s v="1 Medical Drive"/>
    <x v="4"/>
    <x v="0"/>
    <x v="4"/>
    <m/>
    <m/>
    <m/>
    <m/>
    <x v="0"/>
    <m/>
    <s v="Peterborough OHT;"/>
    <m/>
    <m/>
    <m/>
    <m/>
    <s v="1950 hours per year (37.5 hours/week"/>
    <n v="0"/>
    <m/>
    <m/>
    <m/>
    <m/>
    <m/>
    <m/>
    <m/>
    <m/>
    <m/>
    <m/>
    <m/>
    <m/>
    <m/>
    <m/>
    <m/>
    <m/>
    <n v="1"/>
    <m/>
    <m/>
    <m/>
    <m/>
    <m/>
    <m/>
    <m/>
    <m/>
    <m/>
    <n v="1"/>
    <n v="1"/>
    <m/>
    <s v="100%"/>
    <s v="Emergency department"/>
    <x v="0"/>
    <m/>
    <x v="0"/>
    <m/>
    <m/>
    <x v="4"/>
    <s v="English;French"/>
    <x v="1"/>
    <s v="Yes, at all visits"/>
    <s v="CFS"/>
    <x v="0"/>
    <s v="Yes, at all visits"/>
    <s v="GDS"/>
    <x v="0"/>
    <s v="Yes, at all visits"/>
    <s v="GDS"/>
    <x v="0"/>
    <s v="No, we do not track anxiety scores"/>
    <m/>
    <x v="0"/>
    <s v="No"/>
    <m/>
    <m/>
    <m/>
    <s v="Yes"/>
    <s v="shawkins@seniorscarenetwork.ca"/>
    <m/>
    <n v="0"/>
    <n v="1"/>
  </r>
  <r>
    <s v="MS037"/>
    <m/>
    <m/>
    <s v="shawkins@seniorscarenetwork.ca"/>
    <s v="shawkins@seniorscarenetwork.ca"/>
    <d v="2026-07-31T00:00:00"/>
    <x v="1"/>
    <x v="5"/>
    <s v="GEM (Don't Know);"/>
    <x v="0"/>
    <m/>
    <s v="GEM Nurse Program"/>
    <s v="shawkins@seniorscarenetwork.ca"/>
    <x v="0"/>
    <m/>
    <x v="0"/>
    <x v="0"/>
    <m/>
    <s v="Geriatric Emergency Management Program"/>
    <m/>
    <m/>
    <m/>
    <m/>
    <n v="590"/>
    <n v="679"/>
    <n v="59"/>
    <n v="1"/>
    <n v="739"/>
    <x v="0"/>
    <m/>
    <m/>
    <s v="Weekdays"/>
    <m/>
    <m/>
    <s v="10 Angeline St N"/>
    <x v="5"/>
    <x v="0"/>
    <x v="5"/>
    <m/>
    <m/>
    <m/>
    <m/>
    <x v="0"/>
    <m/>
    <s v="Kawartha Lakes Haliburton OHT;"/>
    <m/>
    <m/>
    <m/>
    <m/>
    <s v="1950 hours per year (37.5 hours/week"/>
    <n v="0"/>
    <m/>
    <m/>
    <m/>
    <m/>
    <m/>
    <m/>
    <m/>
    <m/>
    <m/>
    <m/>
    <m/>
    <m/>
    <m/>
    <m/>
    <m/>
    <m/>
    <n v="1"/>
    <m/>
    <m/>
    <m/>
    <m/>
    <m/>
    <m/>
    <m/>
    <m/>
    <m/>
    <n v="1"/>
    <n v="1"/>
    <m/>
    <s v="100%"/>
    <s v="Emergency department"/>
    <x v="0"/>
    <m/>
    <x v="0"/>
    <m/>
    <m/>
    <x v="4"/>
    <s v="English;French"/>
    <x v="1"/>
    <s v="Yes, at all visits"/>
    <s v="CFS"/>
    <x v="0"/>
    <s v="Yes, at all visits"/>
    <s v="GDS"/>
    <x v="0"/>
    <s v="Yes, at all visits"/>
    <s v="GDS"/>
    <x v="0"/>
    <s v="No, we do not track anxiety scores"/>
    <m/>
    <x v="0"/>
    <s v="No"/>
    <m/>
    <m/>
    <m/>
    <s v="Yes"/>
    <s v="shawkins@seniorscarenetwork.ca"/>
    <m/>
    <n v="0"/>
    <n v="1"/>
  </r>
  <r>
    <s v="MS038"/>
    <m/>
    <m/>
    <s v="shawkins@seniorscarenetwork.ca"/>
    <s v="shawkins@seniorscarenetwork.ca"/>
    <d v="2026-07-31T00:00:00"/>
    <x v="1"/>
    <x v="6"/>
    <s v="GEM (Don't Know);"/>
    <x v="0"/>
    <m/>
    <s v="GEM Nurse Program"/>
    <s v="shawkins@seniorscarenetwork.ca"/>
    <x v="0"/>
    <m/>
    <x v="0"/>
    <x v="0"/>
    <m/>
    <s v="Geriatric Emergency Management Program"/>
    <m/>
    <m/>
    <m/>
    <m/>
    <n v="845"/>
    <n v="858"/>
    <n v="34"/>
    <n v="1"/>
    <n v="893"/>
    <x v="0"/>
    <m/>
    <m/>
    <s v="Weekdays"/>
    <m/>
    <m/>
    <s v="3030 Birchmount Rd"/>
    <x v="6"/>
    <x v="0"/>
    <x v="6"/>
    <m/>
    <m/>
    <m/>
    <m/>
    <x v="1"/>
    <m/>
    <m/>
    <m/>
    <m/>
    <s v="Scarborough OHT;"/>
    <m/>
    <s v="1950 hours per year (37.5 hours/week"/>
    <n v="0"/>
    <m/>
    <m/>
    <m/>
    <m/>
    <m/>
    <m/>
    <m/>
    <m/>
    <m/>
    <m/>
    <m/>
    <m/>
    <m/>
    <m/>
    <m/>
    <m/>
    <n v="2"/>
    <m/>
    <m/>
    <m/>
    <m/>
    <m/>
    <m/>
    <m/>
    <m/>
    <m/>
    <n v="2"/>
    <n v="2"/>
    <m/>
    <s v="100%"/>
    <s v="Emergency department"/>
    <x v="0"/>
    <m/>
    <x v="0"/>
    <m/>
    <m/>
    <x v="4"/>
    <s v="English;French"/>
    <x v="1"/>
    <s v="Yes, at all visits"/>
    <s v="CFS"/>
    <x v="0"/>
    <s v="Yes, at all visits"/>
    <s v="GDS"/>
    <x v="0"/>
    <s v="Yes, at all visits"/>
    <s v="GDS"/>
    <x v="0"/>
    <s v="No, we do not track anxiety scores"/>
    <m/>
    <x v="0"/>
    <s v="No"/>
    <m/>
    <m/>
    <m/>
    <s v="Yes"/>
    <s v="shawkins@seniorscarenetwork.ca"/>
    <m/>
    <n v="0"/>
    <n v="1"/>
  </r>
  <r>
    <s v="MS039"/>
    <m/>
    <m/>
    <s v="shawkins@seniorscarenetwork.ca"/>
    <s v="shawkins@seniorscarenetwork.ca"/>
    <d v="2026-07-31T00:00:00"/>
    <x v="1"/>
    <x v="7"/>
    <s v="GEM (Don't Know);"/>
    <x v="0"/>
    <m/>
    <s v="GEM Nurse Program"/>
    <s v="shawkins@seniorscarenetwork.ca"/>
    <x v="0"/>
    <m/>
    <x v="0"/>
    <x v="0"/>
    <m/>
    <s v="Geriatric Emergency Management Program"/>
    <m/>
    <m/>
    <m/>
    <m/>
    <n v="959"/>
    <n v="873"/>
    <n v="175"/>
    <n v="1"/>
    <n v="1049"/>
    <x v="0"/>
    <m/>
    <m/>
    <s v="Weekdays"/>
    <m/>
    <m/>
    <s v="2867 Ellesmere Rd"/>
    <x v="6"/>
    <x v="0"/>
    <x v="7"/>
    <m/>
    <m/>
    <m/>
    <m/>
    <x v="1"/>
    <m/>
    <m/>
    <m/>
    <m/>
    <s v="Scarborough OHT;"/>
    <m/>
    <s v="1950 hours per year (37.5 hours/week"/>
    <n v="0"/>
    <m/>
    <m/>
    <m/>
    <m/>
    <m/>
    <m/>
    <n v="1"/>
    <m/>
    <m/>
    <m/>
    <m/>
    <m/>
    <m/>
    <m/>
    <m/>
    <m/>
    <n v="1"/>
    <m/>
    <m/>
    <m/>
    <m/>
    <m/>
    <m/>
    <m/>
    <m/>
    <m/>
    <n v="2"/>
    <n v="2"/>
    <m/>
    <s v="100%"/>
    <s v="Emergency department"/>
    <x v="0"/>
    <m/>
    <x v="0"/>
    <m/>
    <m/>
    <x v="4"/>
    <s v="English;French"/>
    <x v="1"/>
    <s v="Yes, at all visits"/>
    <s v="CFS"/>
    <x v="0"/>
    <s v="Yes, at all visits"/>
    <s v="GDS"/>
    <x v="0"/>
    <s v="Yes, at all visits"/>
    <s v="GDS"/>
    <x v="0"/>
    <s v="No, we do not track anxiety scores"/>
    <m/>
    <x v="0"/>
    <s v="No"/>
    <m/>
    <m/>
    <m/>
    <s v="Yes"/>
    <s v="shawkins@seniorscarenetwork.ca"/>
    <m/>
    <n v="0"/>
    <n v="1"/>
  </r>
  <r>
    <s v="MS040"/>
    <m/>
    <m/>
    <s v="shawkins@seniorscarenetwork.ca"/>
    <s v="shawkins@seniorscarenetwork.ca"/>
    <d v="2026-07-31T00:00:00"/>
    <x v="1"/>
    <x v="8"/>
    <s v="GEM (Don't Know);"/>
    <x v="0"/>
    <m/>
    <s v="GEM Nurse Program"/>
    <s v="shawkins@seniorscarenetwork.ca"/>
    <x v="0"/>
    <m/>
    <x v="0"/>
    <x v="0"/>
    <m/>
    <s v="Geriatric Emergency Management Program"/>
    <m/>
    <m/>
    <m/>
    <m/>
    <n v="970"/>
    <n v="1020"/>
    <n v="22"/>
    <n v="0"/>
    <n v="1042"/>
    <x v="0"/>
    <m/>
    <m/>
    <s v="Weekdays"/>
    <m/>
    <m/>
    <s v="3050 Lawrence Ave E"/>
    <x v="6"/>
    <x v="0"/>
    <x v="8"/>
    <m/>
    <m/>
    <m/>
    <m/>
    <x v="1"/>
    <m/>
    <m/>
    <m/>
    <m/>
    <s v="Scarborough OHT;"/>
    <m/>
    <s v="1950 hours per year (37.5 hours/week"/>
    <n v="0"/>
    <m/>
    <m/>
    <m/>
    <m/>
    <m/>
    <m/>
    <n v="1"/>
    <m/>
    <m/>
    <m/>
    <m/>
    <m/>
    <m/>
    <m/>
    <m/>
    <m/>
    <n v="1"/>
    <m/>
    <m/>
    <m/>
    <m/>
    <m/>
    <m/>
    <m/>
    <m/>
    <m/>
    <n v="2"/>
    <n v="2"/>
    <m/>
    <s v="100%"/>
    <s v="Emergency department"/>
    <x v="0"/>
    <m/>
    <x v="0"/>
    <m/>
    <m/>
    <x v="4"/>
    <s v="English;French"/>
    <x v="1"/>
    <s v="Yes, at all visits"/>
    <s v="CFS"/>
    <x v="0"/>
    <s v="Yes, at all visits"/>
    <s v="GDS"/>
    <x v="0"/>
    <s v="Yes, at all visits"/>
    <s v="GDS"/>
    <x v="0"/>
    <s v="No, we do not track anxiety scores"/>
    <m/>
    <x v="0"/>
    <s v="No"/>
    <m/>
    <m/>
    <m/>
    <s v="Yes"/>
    <s v="shawkins@seniorscarenetwork.ca"/>
    <m/>
    <n v="0"/>
    <n v="1"/>
  </r>
  <r>
    <s v="MS041"/>
    <m/>
    <m/>
    <s v="shawkins@seniorscarenetwork.ca"/>
    <s v="shawkins@seniorscarenetwork.ca"/>
    <d v="2026-07-31T00:00:00"/>
    <x v="0"/>
    <x v="87"/>
    <s v="'Primary Care Collaborative Memory Clinic"/>
    <x v="1"/>
    <s v="Alzheimer Society of Durham Region"/>
    <s v="Multispecialty, Interprofessional Team (MINT) Memory Clinic - Bowmanville Health Centre"/>
    <s v="shawkins@seniorscarenetwork.ca"/>
    <x v="0"/>
    <m/>
    <x v="20"/>
    <x v="5"/>
    <m/>
    <m/>
    <m/>
    <m/>
    <m/>
    <m/>
    <n v="161"/>
    <n v="363"/>
    <m/>
    <m/>
    <n v="363"/>
    <x v="0"/>
    <m/>
    <m/>
    <s v="Weekdays"/>
    <n v="213.75"/>
    <m/>
    <s v="222 King Street East"/>
    <x v="1"/>
    <x v="0"/>
    <x v="160"/>
    <m/>
    <m/>
    <m/>
    <m/>
    <x v="0"/>
    <m/>
    <s v="Durham OHT"/>
    <m/>
    <m/>
    <m/>
    <m/>
    <m/>
    <m/>
    <m/>
    <m/>
    <m/>
    <m/>
    <m/>
    <m/>
    <m/>
    <m/>
    <m/>
    <m/>
    <m/>
    <m/>
    <m/>
    <m/>
    <m/>
    <m/>
    <m/>
    <m/>
    <m/>
    <m/>
    <m/>
    <m/>
    <m/>
    <m/>
    <m/>
    <m/>
    <n v="0"/>
    <n v="0"/>
    <m/>
    <s v="75% to &lt;100%"/>
    <s v="Primary Care"/>
    <x v="1"/>
    <m/>
    <x v="1"/>
    <m/>
    <m/>
    <x v="1"/>
    <s v="English;French"/>
    <x v="0"/>
    <m/>
    <m/>
    <x v="2"/>
    <m/>
    <m/>
    <x v="2"/>
    <m/>
    <m/>
    <x v="1"/>
    <m/>
    <m/>
    <x v="1"/>
    <m/>
    <m/>
    <m/>
    <m/>
    <s v="Yes"/>
    <s v="shawkins@seniorscarenetwork.ca"/>
    <m/>
    <n v="0"/>
    <n v="1"/>
  </r>
  <r>
    <s v="MS042"/>
    <m/>
    <m/>
    <s v="shawkins@seniorscarenetwork.ca"/>
    <m/>
    <d v="2026-07-31T00:00:00"/>
    <x v="1"/>
    <x v="87"/>
    <s v="'Primary Care Collaborative Memory Clinic"/>
    <x v="1"/>
    <s v="Alzheimer Society of Durham Region"/>
    <s v="Multispecialty, Interprofessional Team (MINT) Memory Clinic - Bowmanville Health Centre"/>
    <s v="shawkins@seniorscarenetwork.ca"/>
    <x v="0"/>
    <m/>
    <x v="20"/>
    <x v="5"/>
    <m/>
    <m/>
    <m/>
    <m/>
    <m/>
    <m/>
    <n v="132"/>
    <n v="408"/>
    <m/>
    <m/>
    <n v="408"/>
    <x v="0"/>
    <m/>
    <m/>
    <s v="Weekdays"/>
    <n v="200.3"/>
    <m/>
    <s v="222 King Street East"/>
    <x v="1"/>
    <x v="0"/>
    <x v="160"/>
    <m/>
    <m/>
    <m/>
    <m/>
    <x v="0"/>
    <m/>
    <s v="Durham OHT"/>
    <m/>
    <m/>
    <m/>
    <m/>
    <m/>
    <m/>
    <m/>
    <m/>
    <m/>
    <m/>
    <m/>
    <m/>
    <m/>
    <m/>
    <m/>
    <m/>
    <m/>
    <m/>
    <m/>
    <m/>
    <m/>
    <m/>
    <m/>
    <m/>
    <m/>
    <m/>
    <m/>
    <m/>
    <m/>
    <m/>
    <m/>
    <m/>
    <n v="0"/>
    <n v="0"/>
    <m/>
    <s v="75% to &lt;100%"/>
    <s v="Primary Care"/>
    <x v="1"/>
    <m/>
    <x v="1"/>
    <m/>
    <m/>
    <x v="1"/>
    <s v="English;French"/>
    <x v="0"/>
    <m/>
    <m/>
    <x v="2"/>
    <m/>
    <m/>
    <x v="2"/>
    <m/>
    <m/>
    <x v="1"/>
    <m/>
    <m/>
    <x v="1"/>
    <m/>
    <m/>
    <m/>
    <m/>
    <s v="Yes"/>
    <s v="shawkins@seniorscarenetwork.ca"/>
    <m/>
    <n v="0"/>
    <n v="1"/>
  </r>
  <r>
    <s v="MS043"/>
    <m/>
    <m/>
    <s v="shawkins@seniorscarenetwork.ca"/>
    <m/>
    <d v="2026-07-31T00:00:00"/>
    <x v="0"/>
    <x v="87"/>
    <s v="'Primary Care Collaborative Memory Clinic"/>
    <x v="1"/>
    <s v="Alzheimer Society of Durham Region"/>
    <s v="Multispecialty, Interprofessional Team (MINT) Memory Clinic - Courtice Health Centre"/>
    <s v="shawkins@seniorscarenetwork.ca"/>
    <x v="0"/>
    <m/>
    <x v="20"/>
    <x v="5"/>
    <m/>
    <m/>
    <m/>
    <m/>
    <m/>
    <m/>
    <n v="347"/>
    <n v="1368"/>
    <m/>
    <m/>
    <n v="1368"/>
    <x v="0"/>
    <m/>
    <m/>
    <s v="Weekdays"/>
    <n v="205.25"/>
    <m/>
    <s v="1450 Hwy 2 East"/>
    <x v="78"/>
    <x v="0"/>
    <x v="161"/>
    <m/>
    <m/>
    <m/>
    <m/>
    <x v="0"/>
    <m/>
    <s v="Durham OHT"/>
    <m/>
    <m/>
    <m/>
    <m/>
    <m/>
    <m/>
    <m/>
    <m/>
    <m/>
    <m/>
    <m/>
    <m/>
    <m/>
    <m/>
    <m/>
    <m/>
    <m/>
    <m/>
    <m/>
    <m/>
    <m/>
    <m/>
    <m/>
    <m/>
    <m/>
    <m/>
    <m/>
    <m/>
    <m/>
    <m/>
    <m/>
    <m/>
    <n v="0"/>
    <n v="0"/>
    <m/>
    <s v="75% to &lt;100%"/>
    <s v="Primary Care"/>
    <x v="1"/>
    <m/>
    <x v="1"/>
    <m/>
    <m/>
    <x v="1"/>
    <s v="English;French"/>
    <x v="0"/>
    <m/>
    <m/>
    <x v="2"/>
    <m/>
    <m/>
    <x v="2"/>
    <m/>
    <m/>
    <x v="1"/>
    <m/>
    <m/>
    <x v="1"/>
    <m/>
    <m/>
    <m/>
    <m/>
    <s v="Yes"/>
    <s v="shawkins@seniorscarenetwork.ca"/>
    <m/>
    <n v="0"/>
    <n v="1"/>
  </r>
  <r>
    <s v="MS044"/>
    <m/>
    <m/>
    <s v="shawkins@seniorscarenetwork.ca"/>
    <m/>
    <d v="2026-07-31T00:00:00"/>
    <x v="1"/>
    <x v="87"/>
    <s v="'Primary Care Collaborative Memory Clinic"/>
    <x v="1"/>
    <s v="Alzheimer Society of Durham Region"/>
    <s v="Multispecialty, Interprofessional Team (MINT) Memory Clinic - Courtice Health Centre"/>
    <s v="shawkins@seniorscarenetwork.ca"/>
    <x v="0"/>
    <m/>
    <x v="20"/>
    <x v="5"/>
    <m/>
    <m/>
    <m/>
    <m/>
    <m/>
    <m/>
    <n v="352"/>
    <n v="1571"/>
    <m/>
    <m/>
    <n v="1571"/>
    <x v="0"/>
    <m/>
    <m/>
    <s v="Weekdays"/>
    <n v="119.5"/>
    <m/>
    <s v="1450 Hwy 2 East"/>
    <x v="78"/>
    <x v="0"/>
    <x v="161"/>
    <m/>
    <m/>
    <m/>
    <m/>
    <x v="0"/>
    <m/>
    <s v="Durham OHT"/>
    <m/>
    <m/>
    <m/>
    <m/>
    <m/>
    <m/>
    <m/>
    <m/>
    <m/>
    <m/>
    <m/>
    <m/>
    <m/>
    <m/>
    <m/>
    <m/>
    <m/>
    <m/>
    <m/>
    <m/>
    <m/>
    <m/>
    <m/>
    <m/>
    <m/>
    <m/>
    <m/>
    <m/>
    <m/>
    <m/>
    <m/>
    <m/>
    <n v="0"/>
    <n v="0"/>
    <m/>
    <s v="75% to &lt;100%"/>
    <s v="Primary Care"/>
    <x v="1"/>
    <m/>
    <x v="1"/>
    <m/>
    <m/>
    <x v="1"/>
    <s v="English;French"/>
    <x v="0"/>
    <m/>
    <m/>
    <x v="2"/>
    <m/>
    <m/>
    <x v="2"/>
    <m/>
    <m/>
    <x v="1"/>
    <m/>
    <m/>
    <x v="1"/>
    <m/>
    <m/>
    <m/>
    <m/>
    <s v="Yes"/>
    <s v="shawkins@seniorscarenetwork.ca"/>
    <m/>
    <n v="0"/>
    <n v="1"/>
  </r>
  <r>
    <s v="MS045"/>
    <m/>
    <m/>
    <s v="shawkins@seniorscarenetwork.ca"/>
    <m/>
    <d v="2026-07-31T00:00:00"/>
    <x v="0"/>
    <x v="143"/>
    <s v="'Primary Care Collaborative Memory Clinic"/>
    <x v="1"/>
    <s v="Alzheimer Society of Durham Region"/>
    <s v="Multispecialty, Interprofessional Team (MINT) Memory Clinic - CareFirst"/>
    <s v="shawkins@seniorscarenetwork.ca"/>
    <x v="0"/>
    <m/>
    <x v="20"/>
    <x v="5"/>
    <m/>
    <m/>
    <m/>
    <m/>
    <m/>
    <m/>
    <n v="140"/>
    <n v="761"/>
    <m/>
    <m/>
    <n v="761"/>
    <x v="0"/>
    <m/>
    <m/>
    <s v="Weekdays"/>
    <n v="166.67"/>
    <m/>
    <s v="300 Silver Star Blvd"/>
    <x v="6"/>
    <x v="0"/>
    <x v="157"/>
    <m/>
    <m/>
    <m/>
    <m/>
    <x v="1"/>
    <m/>
    <m/>
    <m/>
    <m/>
    <s v="Scarborough OHT;"/>
    <m/>
    <m/>
    <m/>
    <m/>
    <m/>
    <m/>
    <m/>
    <m/>
    <m/>
    <m/>
    <m/>
    <m/>
    <m/>
    <m/>
    <m/>
    <m/>
    <m/>
    <m/>
    <m/>
    <m/>
    <m/>
    <m/>
    <m/>
    <m/>
    <m/>
    <m/>
    <m/>
    <m/>
    <m/>
    <n v="0"/>
    <n v="0"/>
    <m/>
    <s v="75% to &lt;100%"/>
    <s v="Primary Care"/>
    <x v="1"/>
    <m/>
    <x v="1"/>
    <m/>
    <m/>
    <x v="1"/>
    <s v="English;French"/>
    <x v="0"/>
    <m/>
    <m/>
    <x v="2"/>
    <m/>
    <m/>
    <x v="2"/>
    <m/>
    <m/>
    <x v="1"/>
    <m/>
    <m/>
    <x v="1"/>
    <m/>
    <m/>
    <m/>
    <m/>
    <s v="Yes"/>
    <s v="shawkins@seniorscarenetwork.ca"/>
    <m/>
    <n v="0"/>
    <n v="1"/>
  </r>
  <r>
    <s v="MS046"/>
    <m/>
    <m/>
    <s v="shawkins@seniorscarenetwork.ca"/>
    <m/>
    <d v="2026-07-31T00:00:00"/>
    <x v="1"/>
    <x v="87"/>
    <s v="'Primary Care Collaborative Memory Clinic"/>
    <x v="1"/>
    <s v="Alzheimer Society of Durham Region"/>
    <s v="Multispecialty, Interprofessional Team (MINT) Memory Clinic - Pickering Focus and Function Clinic"/>
    <s v="shawkins@seniorscarenetwork.ca"/>
    <x v="0"/>
    <m/>
    <x v="20"/>
    <x v="5"/>
    <m/>
    <m/>
    <m/>
    <m/>
    <m/>
    <m/>
    <n v="158"/>
    <n v="732"/>
    <m/>
    <m/>
    <n v="732"/>
    <x v="0"/>
    <m/>
    <m/>
    <s v="Weekdays"/>
    <n v="310.8"/>
    <m/>
    <s v="1099 Kingston Road"/>
    <x v="79"/>
    <x v="0"/>
    <x v="162"/>
    <m/>
    <m/>
    <m/>
    <m/>
    <x v="0"/>
    <m/>
    <s v="Durham OHT"/>
    <m/>
    <m/>
    <m/>
    <m/>
    <m/>
    <m/>
    <m/>
    <m/>
    <m/>
    <m/>
    <m/>
    <m/>
    <m/>
    <m/>
    <m/>
    <m/>
    <m/>
    <m/>
    <m/>
    <m/>
    <m/>
    <m/>
    <m/>
    <m/>
    <m/>
    <m/>
    <m/>
    <m/>
    <m/>
    <m/>
    <m/>
    <m/>
    <n v="0"/>
    <n v="0"/>
    <m/>
    <s v="75% to &lt;100%"/>
    <s v="Primary Care"/>
    <x v="1"/>
    <m/>
    <x v="1"/>
    <m/>
    <m/>
    <x v="1"/>
    <s v="English;French"/>
    <x v="0"/>
    <m/>
    <m/>
    <x v="2"/>
    <m/>
    <m/>
    <x v="2"/>
    <m/>
    <m/>
    <x v="1"/>
    <m/>
    <m/>
    <x v="1"/>
    <m/>
    <m/>
    <m/>
    <m/>
    <s v="Yes"/>
    <s v="shawkins@seniorscarenetwork.ca"/>
    <m/>
    <n v="0"/>
    <n v="1"/>
  </r>
  <r>
    <s v="MS047"/>
    <m/>
    <m/>
    <s v="shawkins@seniorscarenetwork.ca"/>
    <m/>
    <d v="2026-07-31T00:00:00"/>
    <x v="1"/>
    <x v="139"/>
    <s v="'Primary Care Collaborative Memory Clinic"/>
    <x v="1"/>
    <s v="Community Health Centres of Northumberland - Geriatrics (GAIN/MINT) Programs"/>
    <s v="PCCMS MINT Memory Clinic"/>
    <s v="shawkins@seniorscarenetwork.ca"/>
    <x v="0"/>
    <m/>
    <x v="20"/>
    <x v="5"/>
    <m/>
    <m/>
    <m/>
    <m/>
    <m/>
    <m/>
    <n v="106"/>
    <n v="177"/>
    <m/>
    <m/>
    <n v="177"/>
    <x v="0"/>
    <m/>
    <m/>
    <s v="Weekdays"/>
    <n v="401.5"/>
    <m/>
    <s v="99 Toronto Rd Suite 101"/>
    <x v="74"/>
    <x v="0"/>
    <x v="153"/>
    <m/>
    <m/>
    <m/>
    <m/>
    <x v="0"/>
    <m/>
    <s v="Northumberland OHT;"/>
    <m/>
    <m/>
    <m/>
    <m/>
    <m/>
    <m/>
    <n v="0.5"/>
    <m/>
    <m/>
    <m/>
    <m/>
    <m/>
    <m/>
    <n v="0.1"/>
    <m/>
    <m/>
    <m/>
    <n v="0.1"/>
    <m/>
    <m/>
    <m/>
    <m/>
    <m/>
    <n v="0.4"/>
    <n v="0.2"/>
    <m/>
    <m/>
    <m/>
    <m/>
    <m/>
    <m/>
    <m/>
    <n v="1.3"/>
    <n v="0.8"/>
    <m/>
    <s v="75% to &lt;100%"/>
    <s v="Primary Care"/>
    <x v="0"/>
    <m/>
    <x v="0"/>
    <m/>
    <m/>
    <x v="1"/>
    <s v="English;French"/>
    <x v="0"/>
    <m/>
    <m/>
    <x v="2"/>
    <m/>
    <m/>
    <x v="2"/>
    <m/>
    <m/>
    <x v="1"/>
    <m/>
    <m/>
    <x v="1"/>
    <m/>
    <m/>
    <m/>
    <m/>
    <s v="Yes"/>
    <s v="shawkins@seniorscarenetwork.ca"/>
    <m/>
    <n v="0"/>
    <n v="1"/>
  </r>
  <r>
    <s v="MS048"/>
    <m/>
    <m/>
    <s v="shawkins@seniorscarenetwork.ca"/>
    <m/>
    <d v="2026-07-31T00:00:00"/>
    <x v="0"/>
    <x v="147"/>
    <s v="'Primary Care Collaborative Memory Clinic"/>
    <x v="0"/>
    <m/>
    <s v="PCCMS Memory Clinic"/>
    <s v="shawkins@seniorscarenetwork.ca"/>
    <x v="0"/>
    <m/>
    <x v="20"/>
    <x v="5"/>
    <m/>
    <m/>
    <m/>
    <m/>
    <m/>
    <m/>
    <n v="42"/>
    <n v="42"/>
    <m/>
    <m/>
    <n v="42"/>
    <x v="0"/>
    <m/>
    <m/>
    <s v="Weekdays"/>
    <n v="42.69"/>
    <m/>
    <s v="7217 Gelert Road"/>
    <x v="80"/>
    <x v="0"/>
    <x v="163"/>
    <m/>
    <m/>
    <m/>
    <m/>
    <x v="0"/>
    <m/>
    <s v="Kawartha Lakes Haliburton OHT;"/>
    <m/>
    <m/>
    <m/>
    <m/>
    <m/>
    <m/>
    <m/>
    <m/>
    <m/>
    <m/>
    <m/>
    <m/>
    <m/>
    <n v="1"/>
    <m/>
    <m/>
    <m/>
    <m/>
    <m/>
    <m/>
    <m/>
    <m/>
    <m/>
    <m/>
    <n v="0.2"/>
    <m/>
    <m/>
    <m/>
    <m/>
    <m/>
    <m/>
    <m/>
    <n v="1.2"/>
    <n v="1.2"/>
    <m/>
    <s v="75% to &lt;100%"/>
    <s v="Primary Care"/>
    <x v="0"/>
    <m/>
    <x v="0"/>
    <m/>
    <m/>
    <x v="1"/>
    <s v="English;French"/>
    <x v="0"/>
    <m/>
    <m/>
    <x v="2"/>
    <m/>
    <m/>
    <x v="2"/>
    <m/>
    <m/>
    <x v="1"/>
    <m/>
    <m/>
    <x v="1"/>
    <m/>
    <m/>
    <m/>
    <m/>
    <s v="Yes"/>
    <s v="shawkins@seniorscarenetwork.ca"/>
    <m/>
    <n v="0"/>
    <n v="1"/>
  </r>
  <r>
    <s v="MS049"/>
    <m/>
    <m/>
    <s v="shawkins@seniorscarenetwork.ca"/>
    <m/>
    <d v="2026-07-31T00:00:00"/>
    <x v="1"/>
    <x v="147"/>
    <s v="'Primary Care Collaborative Memory Clinic"/>
    <x v="0"/>
    <m/>
    <s v="PCCMS Memory Clinic"/>
    <s v="shawkins@seniorscarenetwork.ca"/>
    <x v="0"/>
    <m/>
    <x v="20"/>
    <x v="5"/>
    <m/>
    <m/>
    <m/>
    <m/>
    <m/>
    <m/>
    <n v="25"/>
    <n v="30"/>
    <m/>
    <m/>
    <n v="30"/>
    <x v="0"/>
    <m/>
    <m/>
    <s v="Weekdays"/>
    <n v="60.5"/>
    <m/>
    <s v="7217 Gelert Road"/>
    <x v="80"/>
    <x v="0"/>
    <x v="163"/>
    <m/>
    <m/>
    <m/>
    <m/>
    <x v="0"/>
    <m/>
    <s v="Kawartha Lakes Haliburton OHT;"/>
    <m/>
    <m/>
    <m/>
    <m/>
    <m/>
    <m/>
    <m/>
    <m/>
    <m/>
    <m/>
    <m/>
    <m/>
    <m/>
    <n v="1"/>
    <m/>
    <m/>
    <m/>
    <m/>
    <m/>
    <m/>
    <m/>
    <m/>
    <m/>
    <m/>
    <n v="0.2"/>
    <m/>
    <m/>
    <m/>
    <m/>
    <m/>
    <m/>
    <m/>
    <n v="1.2"/>
    <n v="1.2"/>
    <m/>
    <s v="75% to &lt;100%"/>
    <s v="Primary Care"/>
    <x v="0"/>
    <m/>
    <x v="0"/>
    <m/>
    <m/>
    <x v="1"/>
    <s v="English;French"/>
    <x v="0"/>
    <m/>
    <m/>
    <x v="2"/>
    <m/>
    <m/>
    <x v="2"/>
    <m/>
    <m/>
    <x v="1"/>
    <m/>
    <m/>
    <x v="1"/>
    <m/>
    <m/>
    <m/>
    <m/>
    <s v="Yes"/>
    <s v="shawkins@seniorscarenetwork.ca"/>
    <m/>
    <n v="0"/>
    <n v="1"/>
  </r>
  <r>
    <s v="MS050"/>
    <m/>
    <m/>
    <s v="jaspal.brar@williamoslerhs.ca"/>
    <s v="Jaspal Brar"/>
    <d v="2026-08-05T00:00:00"/>
    <x v="1"/>
    <x v="148"/>
    <s v="7* 3 50 96 10 (AC Clinic Geriatric - General)"/>
    <x v="0"/>
    <m/>
    <s v="Specialty Clinics (e.g. Falls prevention, memory clinics)"/>
    <s v="jaspal.brar@williamoslerhs.ca"/>
    <x v="1"/>
    <m/>
    <x v="48"/>
    <x v="3"/>
    <m/>
    <m/>
    <m/>
    <s v="yes"/>
    <m/>
    <m/>
    <m/>
    <m/>
    <m/>
    <m/>
    <n v="0"/>
    <x v="0"/>
    <m/>
    <m/>
    <s v="Weekdays"/>
    <m/>
    <m/>
    <s v="20 Lynch St"/>
    <x v="27"/>
    <x v="0"/>
    <x v="164"/>
    <m/>
    <m/>
    <m/>
    <m/>
    <x v="2"/>
    <s v="Central West OHT"/>
    <m/>
    <m/>
    <m/>
    <m/>
    <m/>
    <s v="1950 hours per year (37.5 hours/week"/>
    <m/>
    <m/>
    <m/>
    <n v="0.6"/>
    <m/>
    <m/>
    <m/>
    <n v="1"/>
    <n v="3"/>
    <m/>
    <m/>
    <m/>
    <n v="1"/>
    <n v="3"/>
    <m/>
    <m/>
    <m/>
    <n v="3"/>
    <m/>
    <n v="1"/>
    <m/>
    <n v="1"/>
    <m/>
    <m/>
    <m/>
    <n v="1"/>
    <m/>
    <n v="13.6"/>
    <n v="14.6"/>
    <m/>
    <s v=""/>
    <s v="Primary Care Practitioner"/>
    <x v="2"/>
    <m/>
    <x v="2"/>
    <m/>
    <s v="use interpreter"/>
    <x v="1"/>
    <s v="English"/>
    <x v="0"/>
    <m/>
    <m/>
    <x v="2"/>
    <m/>
    <m/>
    <x v="2"/>
    <m/>
    <m/>
    <x v="1"/>
    <m/>
    <m/>
    <x v="1"/>
    <m/>
    <m/>
    <m/>
    <s v="1 manager and 1 assistant"/>
    <s v="Yes"/>
    <s v="Jaspal.Brar@williamoslerhs.ca"/>
    <m/>
    <n v="0"/>
    <n v="1"/>
  </r>
  <r>
    <s v="MS051"/>
    <m/>
    <m/>
    <s v="jaspal.brar@williamoslerhs.ca"/>
    <s v="Jaspal Brar"/>
    <d v="2026-08-05T00:00:00"/>
    <x v="1"/>
    <x v="149"/>
    <m/>
    <x v="2"/>
    <m/>
    <s v="Geriatric Emergency Management (GEM) program"/>
    <s v="jaspal.brar@williamoslerhs.ca"/>
    <x v="1"/>
    <m/>
    <x v="0"/>
    <x v="0"/>
    <m/>
    <s v="yes"/>
    <m/>
    <m/>
    <m/>
    <m/>
    <m/>
    <m/>
    <m/>
    <m/>
    <n v="0"/>
    <x v="0"/>
    <m/>
    <m/>
    <s v="all of the above"/>
    <m/>
    <m/>
    <s v="Brampton, Peel &amp; Etobicoke hospitals"/>
    <x v="81"/>
    <x v="0"/>
    <x v="165"/>
    <m/>
    <m/>
    <m/>
    <m/>
    <x v="2"/>
    <s v="Central West OHT"/>
    <m/>
    <m/>
    <m/>
    <m/>
    <m/>
    <s v="1950 hours per year (37.5 hours/week"/>
    <m/>
    <m/>
    <m/>
    <m/>
    <m/>
    <m/>
    <m/>
    <m/>
    <m/>
    <m/>
    <m/>
    <m/>
    <m/>
    <m/>
    <m/>
    <m/>
    <m/>
    <m/>
    <m/>
    <m/>
    <m/>
    <m/>
    <m/>
    <m/>
    <m/>
    <m/>
    <m/>
    <n v="0"/>
    <n v="0"/>
    <m/>
    <s v=""/>
    <s v="Emergency department"/>
    <x v="2"/>
    <s v="Other"/>
    <x v="2"/>
    <m/>
    <m/>
    <x v="1"/>
    <s v="Other"/>
    <x v="0"/>
    <m/>
    <m/>
    <x v="2"/>
    <m/>
    <m/>
    <x v="2"/>
    <m/>
    <m/>
    <x v="1"/>
    <m/>
    <m/>
    <x v="1"/>
    <m/>
    <m/>
    <m/>
    <s v="manager covering all programs"/>
    <s v="Yes"/>
    <s v="Jaspal.Brar@williamoslerhs.ca"/>
    <m/>
    <n v="0"/>
    <n v="1"/>
  </r>
  <r>
    <s v="MS052"/>
    <m/>
    <m/>
    <s v="jaspal.brar@williamoslerhs.ca"/>
    <s v="Jaspal Brar"/>
    <d v="2026-08-05T00:00:00"/>
    <x v="1"/>
    <x v="149"/>
    <m/>
    <x v="2"/>
    <m/>
    <s v="Outreach team "/>
    <s v="jaspal.brar@williamoslerhs.ca"/>
    <x v="1"/>
    <m/>
    <x v="9"/>
    <x v="3"/>
    <m/>
    <m/>
    <m/>
    <m/>
    <m/>
    <m/>
    <m/>
    <m/>
    <m/>
    <m/>
    <n v="0"/>
    <x v="0"/>
    <m/>
    <m/>
    <s v="Weekdays"/>
    <m/>
    <m/>
    <s v="20 Lynch St"/>
    <x v="27"/>
    <x v="0"/>
    <x v="164"/>
    <m/>
    <m/>
    <m/>
    <m/>
    <x v="2"/>
    <s v="Central West OHT"/>
    <m/>
    <m/>
    <m/>
    <m/>
    <m/>
    <s v="1950 hours per year (37.5 hours/week"/>
    <m/>
    <m/>
    <m/>
    <m/>
    <m/>
    <m/>
    <m/>
    <m/>
    <m/>
    <n v="1"/>
    <m/>
    <m/>
    <m/>
    <m/>
    <m/>
    <m/>
    <m/>
    <n v="1"/>
    <m/>
    <n v="1"/>
    <m/>
    <m/>
    <m/>
    <m/>
    <m/>
    <m/>
    <m/>
    <n v="3"/>
    <n v="3"/>
    <m/>
    <s v=""/>
    <m/>
    <x v="2"/>
    <s v="Other"/>
    <x v="2"/>
    <m/>
    <m/>
    <x v="1"/>
    <s v="Other"/>
    <x v="0"/>
    <m/>
    <m/>
    <x v="2"/>
    <m/>
    <m/>
    <x v="2"/>
    <m/>
    <m/>
    <x v="1"/>
    <m/>
    <m/>
    <x v="1"/>
    <m/>
    <m/>
    <m/>
    <s v="listed above"/>
    <s v="Yes"/>
    <s v="Jaspal.Brar@williamoslerhs.ca"/>
    <m/>
    <n v="0"/>
    <n v="1"/>
  </r>
  <r>
    <s v="MS053"/>
    <m/>
    <m/>
    <s v="jaspal.brar@williamoslerhs.ca"/>
    <s v="Jaspal Brar"/>
    <d v="2026-08-05T00:00:00"/>
    <x v="1"/>
    <x v="148"/>
    <m/>
    <x v="2"/>
    <m/>
    <s v="Psychogeriatric Resource Consultation Program (PRCP)"/>
    <s v="jaspal.brar@williamoslerhs.ca"/>
    <x v="1"/>
    <m/>
    <x v="27"/>
    <x v="2"/>
    <m/>
    <m/>
    <m/>
    <m/>
    <m/>
    <m/>
    <m/>
    <m/>
    <m/>
    <m/>
    <n v="0"/>
    <x v="0"/>
    <m/>
    <m/>
    <s v="Weekdays"/>
    <m/>
    <m/>
    <s v="20 Lynch St"/>
    <x v="27"/>
    <x v="0"/>
    <x v="164"/>
    <m/>
    <m/>
    <m/>
    <m/>
    <x v="2"/>
    <s v="Central West OHT"/>
    <m/>
    <m/>
    <m/>
    <m/>
    <m/>
    <s v="1950 hours per year (37.5 hours/week"/>
    <m/>
    <m/>
    <m/>
    <m/>
    <m/>
    <m/>
    <m/>
    <m/>
    <m/>
    <m/>
    <m/>
    <m/>
    <m/>
    <m/>
    <m/>
    <m/>
    <m/>
    <m/>
    <m/>
    <m/>
    <m/>
    <m/>
    <m/>
    <m/>
    <m/>
    <m/>
    <m/>
    <n v="0"/>
    <n v="0"/>
    <m/>
    <s v=""/>
    <m/>
    <x v="2"/>
    <m/>
    <x v="2"/>
    <m/>
    <m/>
    <x v="1"/>
    <s v="English"/>
    <x v="0"/>
    <m/>
    <m/>
    <x v="2"/>
    <m/>
    <m/>
    <x v="2"/>
    <m/>
    <m/>
    <x v="1"/>
    <m/>
    <m/>
    <x v="1"/>
    <m/>
    <m/>
    <m/>
    <m/>
    <s v="Yes"/>
    <s v="Jaspal.Brar@williamoslerhs.ca"/>
    <m/>
    <n v="0"/>
    <n v="1"/>
  </r>
  <r>
    <s v="MS054"/>
    <m/>
    <m/>
    <s v="jaspal.brar@williamoslerhs.ca"/>
    <s v="Jaspal Brar"/>
    <d v="2026-08-05T00:00:00"/>
    <x v="1"/>
    <x v="150"/>
    <m/>
    <x v="2"/>
    <m/>
    <s v="Acute Care of the Elderly (ACE) unit"/>
    <s v="jaspal.brar@williamoslerhs.ca"/>
    <x v="1"/>
    <m/>
    <x v="6"/>
    <x v="4"/>
    <m/>
    <m/>
    <s v="yes"/>
    <m/>
    <m/>
    <m/>
    <m/>
    <m/>
    <m/>
    <m/>
    <n v="0"/>
    <x v="1"/>
    <s v="28 beds (above capacity)"/>
    <m/>
    <s v="All of the above (e.g. a service operating 24/7)"/>
    <m/>
    <m/>
    <s v="2100 Bovaird Dr. East"/>
    <x v="27"/>
    <x v="0"/>
    <x v="166"/>
    <m/>
    <m/>
    <m/>
    <m/>
    <x v="2"/>
    <s v="Central West OHT"/>
    <m/>
    <m/>
    <m/>
    <m/>
    <m/>
    <s v="1950 hours per year (37.5 hours/week"/>
    <m/>
    <m/>
    <m/>
    <m/>
    <m/>
    <m/>
    <m/>
    <n v="1"/>
    <m/>
    <m/>
    <m/>
    <m/>
    <m/>
    <m/>
    <m/>
    <m/>
    <m/>
    <m/>
    <m/>
    <n v="0.6"/>
    <m/>
    <m/>
    <m/>
    <m/>
    <m/>
    <m/>
    <m/>
    <n v="1.6"/>
    <n v="1.6"/>
    <m/>
    <s v=""/>
    <m/>
    <x v="2"/>
    <m/>
    <x v="2"/>
    <m/>
    <m/>
    <x v="1"/>
    <s v="English"/>
    <x v="0"/>
    <m/>
    <m/>
    <x v="2"/>
    <m/>
    <m/>
    <x v="2"/>
    <m/>
    <m/>
    <x v="1"/>
    <m/>
    <m/>
    <x v="1"/>
    <m/>
    <s v="hospital department"/>
    <m/>
    <m/>
    <s v="Yes"/>
    <s v="Jaspal.Brar@williamoslerhs.ca"/>
    <m/>
    <n v="0"/>
    <n v="1"/>
  </r>
  <r>
    <s v="MS055"/>
    <d v="2026-07-31T10:24:10"/>
    <d v="2026-07-31T10:45:37"/>
    <s v="anonymous"/>
    <m/>
    <d v="2026-08-13T00:00:00"/>
    <x v="0"/>
    <x v="109"/>
    <s v="7* 2 81 10 96 (IP Rehabilitation - Geriatric);"/>
    <x v="0"/>
    <m/>
    <s v="Geriatric Medicine Internal Consult Team"/>
    <s v="shawna.funston@unityhealth.to"/>
    <x v="0"/>
    <m/>
    <x v="24"/>
    <x v="1"/>
    <m/>
    <m/>
    <m/>
    <m/>
    <m/>
    <s v="Geriatric Medicine Rehabilitation Units"/>
    <n v="266"/>
    <n v="275"/>
    <n v="0"/>
    <n v="0"/>
    <n v="275"/>
    <x v="1"/>
    <s v="70"/>
    <s v="98"/>
    <s v="All of the above (e.g. a service operating 24/7);"/>
    <n v="2"/>
    <s v="Same"/>
    <s v="3276 St. Claire Ave East"/>
    <x v="7"/>
    <x v="0"/>
    <x v="118"/>
    <m/>
    <m/>
    <m/>
    <m/>
    <x v="1"/>
    <m/>
    <m/>
    <m/>
    <m/>
    <s v="All Toronto Region OHTs;"/>
    <m/>
    <s v="1820 hours per year (35 hours/week)"/>
    <n v="0.1"/>
    <n v="0.1"/>
    <n v="0"/>
    <n v="0"/>
    <n v="0.6"/>
    <n v="0"/>
    <n v="0"/>
    <n v="0"/>
    <n v="0"/>
    <n v="0"/>
    <n v="0"/>
    <n v="0"/>
    <n v="0"/>
    <n v="0"/>
    <n v="0"/>
    <n v="0"/>
    <n v="0"/>
    <n v="0"/>
    <n v="0"/>
    <n v="0"/>
    <n v="0"/>
    <n v="0"/>
    <n v="0"/>
    <m/>
    <m/>
    <n v="1"/>
    <s v="CNS for Geriatrics 1.0"/>
    <n v="0.8"/>
    <n v="1"/>
    <n v="0"/>
    <s v="100%"/>
    <s v="Acute Care, Community and Emerg ;"/>
    <x v="1"/>
    <s v="Patient experience team surveys done on floors and post discharge"/>
    <x v="1"/>
    <s v="Patient experience team surveys"/>
    <s v="Rec therapy team offers monthly programming covering various cultures and observances"/>
    <x v="1"/>
    <s v="English;Language services for interpreters;"/>
    <x v="1"/>
    <s v="Yes, at all visits;"/>
    <m/>
    <x v="0"/>
    <s v="Yes, at all visits;"/>
    <m/>
    <x v="0"/>
    <s v="Yes, at initial visit;As required;"/>
    <m/>
    <x v="2"/>
    <s v="Yes, at initial visit;As required;"/>
    <m/>
    <x v="2"/>
    <s v="Yes"/>
    <s v="Staff engagement surveys"/>
    <m/>
    <m/>
    <s v="Yes"/>
    <s v="Magda.Doran@unityhealth.to"/>
    <m/>
    <n v="0"/>
    <n v="1"/>
  </r>
  <r>
    <s v="MS056"/>
    <d v="2026-07-31T10:46:24"/>
    <d v="2026-07-31T10:55:17"/>
    <s v="anonymous"/>
    <m/>
    <d v="2026-08-13T00:00:00"/>
    <x v="0"/>
    <x v="109"/>
    <s v="7* 2 81 10 96 (IP Rehabilitation - Geriatric);"/>
    <x v="0"/>
    <m/>
    <s v="Geriatric Psychiatry Internal Consult Team"/>
    <s v="shawna.funston@unityhealth.to"/>
    <x v="0"/>
    <m/>
    <x v="24"/>
    <x v="1"/>
    <m/>
    <m/>
    <m/>
    <m/>
    <m/>
    <s v="Geriatric Medicine Rehabilitation Units"/>
    <n v="262"/>
    <n v="354"/>
    <n v="0"/>
    <n v="0"/>
    <n v="354"/>
    <x v="1"/>
    <s v="70"/>
    <s v="98"/>
    <s v="All of the above (e.g. a service operating 24/7);"/>
    <n v="3"/>
    <s v="Same"/>
    <s v="3276 St. Claire Ave East"/>
    <x v="7"/>
    <x v="0"/>
    <x v="118"/>
    <m/>
    <m/>
    <m/>
    <m/>
    <x v="1"/>
    <m/>
    <m/>
    <m/>
    <m/>
    <s v="All Toronto Region OHTs;"/>
    <m/>
    <s v="1820 hours per year (35 hours/week)"/>
    <n v="0.1"/>
    <n v="0.1"/>
    <n v="0"/>
    <n v="0"/>
    <n v="0"/>
    <n v="0.6"/>
    <n v="0"/>
    <n v="0"/>
    <n v="0"/>
    <n v="0"/>
    <n v="0"/>
    <n v="0"/>
    <n v="0"/>
    <n v="0"/>
    <n v="0"/>
    <n v="0"/>
    <n v="0"/>
    <n v="0"/>
    <n v="0"/>
    <n v="0"/>
    <n v="0"/>
    <n v="0"/>
    <n v="0"/>
    <m/>
    <m/>
    <m/>
    <m/>
    <n v="0.8"/>
    <n v="0"/>
    <n v="0"/>
    <s v="75% to &lt;100%"/>
    <s v="Acute care, community and Emerg;"/>
    <x v="1"/>
    <s v="Patient experience team surveys done on floors and post discharge"/>
    <x v="1"/>
    <s v="Patient experience team surveys done on floors and post discharge"/>
    <s v="Rec therapy team offers monthly programming covering various cultures and observances"/>
    <x v="1"/>
    <s v="English;Language services for interpreters;"/>
    <x v="1"/>
    <s v="Yes, at all visits;"/>
    <m/>
    <x v="0"/>
    <s v="Yes, at all visits;"/>
    <m/>
    <x v="0"/>
    <s v="Yes, at all visits;as required;"/>
    <m/>
    <x v="2"/>
    <s v="Yes, at all visits;As required;"/>
    <m/>
    <x v="2"/>
    <s v="Yes"/>
    <s v="Staff engagement surveys"/>
    <m/>
    <m/>
    <s v="Yes"/>
    <s v="Magda.Doran@unityhealth.to"/>
    <m/>
    <n v="0"/>
    <n v="1"/>
  </r>
  <r>
    <s v="Asset01714"/>
    <m/>
    <m/>
    <m/>
    <m/>
    <m/>
    <x v="4"/>
    <x v="114"/>
    <m/>
    <x v="2"/>
    <m/>
    <s v="Horizon Program for Geriatric Psychiatry"/>
    <m/>
    <x v="3"/>
    <m/>
    <x v="39"/>
    <x v="1"/>
    <m/>
    <m/>
    <m/>
    <m/>
    <m/>
    <m/>
    <n v="0"/>
    <n v="0"/>
    <n v="0"/>
    <n v="0"/>
    <n v="0"/>
    <x v="1"/>
    <n v="28"/>
    <n v="0"/>
    <s v="Weekdays; Weekends"/>
    <n v="0"/>
    <m/>
    <s v="500 Church Street"/>
    <x v="53"/>
    <x v="0"/>
    <x v="124"/>
    <m/>
    <m/>
    <m/>
    <m/>
    <x v="2"/>
    <m/>
    <m/>
    <m/>
    <m/>
    <m/>
    <m/>
    <m/>
    <m/>
    <n v="1"/>
    <n v="0.6"/>
    <n v="0"/>
    <n v="0"/>
    <n v="1.6"/>
    <m/>
    <n v="0"/>
    <n v="1"/>
    <n v="0"/>
    <n v="0"/>
    <n v="13.2"/>
    <n v="0"/>
    <n v="0"/>
    <n v="0"/>
    <n v="0"/>
    <n v="0"/>
    <n v="14.3"/>
    <n v="13.6"/>
    <n v="2"/>
    <m/>
    <n v="0"/>
    <n v="1"/>
    <m/>
    <m/>
    <n v="7"/>
    <s v="1.0 PSSW_x000a_0.5 Ward clerk_x000a_0.5 Program assistant_x000a_2 RSS_x000a_1 Therapeutic program facilitator_x000a_1 Behaviour Success Agent_x000a_1 Psychometrist"/>
    <n v="48.3"/>
    <n v="52.099999999999994"/>
    <m/>
    <s v="100%"/>
    <s v="Hospitals, community and long-term care; Physician or NP referral required"/>
    <x v="2"/>
    <m/>
    <x v="2"/>
    <m/>
    <m/>
    <x v="1"/>
    <s v="English"/>
    <x v="0"/>
    <m/>
    <m/>
    <x v="2"/>
    <m/>
    <m/>
    <x v="2"/>
    <m/>
    <m/>
    <x v="1"/>
    <m/>
    <m/>
    <x v="1"/>
    <m/>
    <m/>
    <s v="In patient geriatric mental health unit located at Waypoint Centre for Mental Health Care. Dedicated unit to supporting serious mental illness and, in the absence of a BSU, also supporting responsive behaviours."/>
    <m/>
    <s v="Yes"/>
    <s v="seasson-bruno@nsmsgs.ca"/>
    <m/>
    <n v="0"/>
    <n v="1"/>
  </r>
  <r>
    <s v="Asset01002"/>
    <m/>
    <m/>
    <m/>
    <m/>
    <m/>
    <x v="4"/>
    <x v="4"/>
    <m/>
    <x v="2"/>
    <m/>
    <s v="Geriatric Assessment Behavioural Unit (GABU)"/>
    <m/>
    <x v="3"/>
    <m/>
    <x v="6"/>
    <x v="4"/>
    <m/>
    <m/>
    <m/>
    <m/>
    <m/>
    <m/>
    <n v="49"/>
    <n v="0"/>
    <n v="0"/>
    <n v="0"/>
    <n v="0"/>
    <x v="1"/>
    <n v="12"/>
    <n v="94.1"/>
    <m/>
    <n v="0"/>
    <m/>
    <s v="1 Hospital Dr."/>
    <x v="4"/>
    <x v="0"/>
    <x v="4"/>
    <m/>
    <m/>
    <m/>
    <m/>
    <x v="0"/>
    <m/>
    <m/>
    <m/>
    <m/>
    <m/>
    <m/>
    <m/>
    <m/>
    <n v="1.8"/>
    <n v="0"/>
    <n v="0.25"/>
    <n v="0"/>
    <n v="0"/>
    <m/>
    <n v="0"/>
    <n v="0.25"/>
    <n v="0.25"/>
    <n v="0"/>
    <n v="0"/>
    <n v="0.25"/>
    <n v="0.25"/>
    <n v="0.25"/>
    <n v="1"/>
    <n v="0"/>
    <n v="5.3"/>
    <n v="10"/>
    <n v="0"/>
    <m/>
    <n v="0.25"/>
    <n v="0.25"/>
    <m/>
    <m/>
    <n v="3"/>
    <s v="Consultant and Liaison Service"/>
    <n v="20.100000000000001"/>
    <n v="20.3"/>
    <m/>
    <s v="75% to &lt;100%"/>
    <s v="To be referred to GABU, a referral form signed by a physician or nurse practitioner is required. Admission to the GABU may be recommended as part of the care plan generated by PASE or GAIN clinics at PRHC. Seniors may be referred from other hospital services or their primary care providers."/>
    <x v="2"/>
    <m/>
    <x v="2"/>
    <m/>
    <m/>
    <x v="1"/>
    <s v="English"/>
    <x v="0"/>
    <m/>
    <m/>
    <x v="2"/>
    <m/>
    <m/>
    <x v="2"/>
    <m/>
    <m/>
    <x v="1"/>
    <m/>
    <m/>
    <x v="1"/>
    <m/>
    <m/>
    <s v="The Geriatric Assessment Behavioural Unit (GABU) is a 12-bed inpatient unit at Peterborough Regional Health Centre (PRHC) that provides specialized services to meet the needs of patients with dementia and challenging behaviours. This secure unit is specifically adapted for high-risk senior patients with responsive behaviours such as agitation and aggression. The average length of stay of a patient in the GABU unit is 59 days.We provide a safe, compassionate and caring approach using a range of psychogeriatric resources to address, diagnose, and provide treatment to seniors with complex mental health challenges.GABU provides the following services: Comprehensive assessments that identify mental health issues, clarify diagnosis and identify biological, social, or psychological factors that contribute to challenging behavioursIndividualized behavioural care plans developed to manage symptoms, address needs and develop management techniques that can be transferred to a home setting and reproduced by family and care providersEducation for patients, families and care providersDischarge planning to assist patients as they transition into the community or long-term careNon-pharmacaological and pharmacological interventions that reduce the severity and frequency of responsive behaviours"/>
    <m/>
    <s v="Yes"/>
    <s v="cstager@prhc.on.ca"/>
    <m/>
    <n v="0"/>
    <n v="1"/>
  </r>
  <r>
    <s v="Asset02381"/>
    <m/>
    <m/>
    <m/>
    <m/>
    <m/>
    <x v="4"/>
    <x v="26"/>
    <m/>
    <x v="2"/>
    <m/>
    <s v="Queensway Carleton Hospital"/>
    <m/>
    <x v="3"/>
    <m/>
    <x v="6"/>
    <x v="4"/>
    <m/>
    <m/>
    <m/>
    <m/>
    <m/>
    <m/>
    <n v="1236"/>
    <n v="1236"/>
    <n v="0"/>
    <n v="0"/>
    <n v="1236"/>
    <x v="1"/>
    <n v="34"/>
    <n v="0"/>
    <m/>
    <n v="0"/>
    <m/>
    <s v="3045 Baseline Rd"/>
    <x v="11"/>
    <x v="0"/>
    <x v="25"/>
    <m/>
    <m/>
    <m/>
    <m/>
    <x v="0"/>
    <m/>
    <m/>
    <m/>
    <m/>
    <m/>
    <m/>
    <m/>
    <m/>
    <n v="1"/>
    <n v="2.5"/>
    <n v="0.5"/>
    <n v="0.4"/>
    <n v="0"/>
    <m/>
    <n v="0"/>
    <n v="1.5"/>
    <n v="0"/>
    <n v="0"/>
    <n v="1.64"/>
    <n v="1"/>
    <n v="1.5"/>
    <n v="0.5"/>
    <n v="0"/>
    <n v="0"/>
    <n v="22.72"/>
    <n v="13.46"/>
    <n v="1.5"/>
    <m/>
    <n v="0.3"/>
    <n v="0"/>
    <m/>
    <m/>
    <n v="0"/>
    <s v=""/>
    <n v="48.519999999999996"/>
    <n v="44.62"/>
    <m/>
    <s v="75% to &lt;100%"/>
    <s v=""/>
    <x v="2"/>
    <m/>
    <x v="2"/>
    <m/>
    <m/>
    <x v="1"/>
    <s v="English"/>
    <x v="0"/>
    <m/>
    <m/>
    <x v="2"/>
    <m/>
    <m/>
    <x v="2"/>
    <m/>
    <m/>
    <x v="1"/>
    <m/>
    <m/>
    <x v="1"/>
    <m/>
    <m/>
    <s v=""/>
    <m/>
    <s v="Yes"/>
    <s v="mlaroche@qch.on.ca"/>
    <m/>
    <n v="0"/>
    <n v="1"/>
  </r>
  <r>
    <s v="Asset01708"/>
    <m/>
    <m/>
    <m/>
    <m/>
    <m/>
    <x v="4"/>
    <x v="10"/>
    <m/>
    <x v="2"/>
    <m/>
    <s v="ACE unit"/>
    <m/>
    <x v="3"/>
    <m/>
    <x v="6"/>
    <x v="4"/>
    <m/>
    <m/>
    <m/>
    <m/>
    <m/>
    <m/>
    <n v="0"/>
    <n v="0"/>
    <n v="0"/>
    <n v="0"/>
    <n v="0"/>
    <x v="1"/>
    <n v="10"/>
    <n v="100"/>
    <s v="Weekdays; Weekends"/>
    <n v="0"/>
    <m/>
    <s v="170 Colborne St W"/>
    <x v="8"/>
    <x v="0"/>
    <x v="49"/>
    <m/>
    <m/>
    <m/>
    <m/>
    <x v="2"/>
    <m/>
    <m/>
    <m/>
    <m/>
    <m/>
    <m/>
    <m/>
    <m/>
    <n v="0"/>
    <n v="0"/>
    <n v="0"/>
    <n v="1"/>
    <n v="0"/>
    <m/>
    <n v="0"/>
    <n v="2"/>
    <n v="1"/>
    <n v="0"/>
    <n v="4.5"/>
    <n v="0"/>
    <n v="2"/>
    <n v="1"/>
    <n v="0"/>
    <n v="0"/>
    <n v="20.5"/>
    <n v="17"/>
    <n v="1"/>
    <m/>
    <n v="0"/>
    <n v="0"/>
    <m/>
    <m/>
    <n v="2"/>
    <s v="1 FTE BSA-RN (shared)_x000a_1 FTE Rec Therapy Aide"/>
    <n v="50"/>
    <n v="51"/>
    <m/>
    <s v="100%"/>
    <s v="Emergency department"/>
    <x v="2"/>
    <m/>
    <x v="2"/>
    <m/>
    <m/>
    <x v="1"/>
    <s v="English"/>
    <x v="0"/>
    <m/>
    <m/>
    <x v="2"/>
    <m/>
    <m/>
    <x v="2"/>
    <m/>
    <m/>
    <x v="1"/>
    <m/>
    <m/>
    <x v="1"/>
    <m/>
    <m/>
    <s v="The ACE unit is part of a broader integrated unit. Resources reflect full-unit and shared resources. https://www.osmh.on.ca/integrated-medicine-rehab/"/>
    <m/>
    <s v="Yes"/>
    <s v="seasson-bruno@nsmsgs.ca"/>
    <m/>
    <n v="0"/>
    <n v="1"/>
  </r>
  <r>
    <s v="Asset01932"/>
    <m/>
    <m/>
    <m/>
    <m/>
    <m/>
    <x v="4"/>
    <x v="61"/>
    <m/>
    <x v="2"/>
    <m/>
    <s v="5A Acute Care of the Elderly Unit"/>
    <m/>
    <x v="3"/>
    <m/>
    <x v="6"/>
    <x v="4"/>
    <m/>
    <m/>
    <m/>
    <m/>
    <m/>
    <m/>
    <n v="487"/>
    <n v="520"/>
    <n v="0"/>
    <n v="0"/>
    <n v="520"/>
    <x v="1"/>
    <n v="12"/>
    <n v="98"/>
    <s v="Weekdays; Weekends"/>
    <n v="0"/>
    <m/>
    <s v="835 King St. W "/>
    <x v="25"/>
    <x v="0"/>
    <x v="65"/>
    <m/>
    <m/>
    <m/>
    <m/>
    <x v="3"/>
    <m/>
    <m/>
    <m/>
    <m/>
    <m/>
    <m/>
    <m/>
    <m/>
    <n v="1"/>
    <n v="0"/>
    <n v="0"/>
    <n v="0"/>
    <n v="0"/>
    <m/>
    <n v="0"/>
    <n v="0"/>
    <n v="0"/>
    <n v="0"/>
    <n v="0"/>
    <n v="0"/>
    <n v="0"/>
    <n v="0"/>
    <n v="0"/>
    <n v="0"/>
    <n v="6.44"/>
    <n v="4.34"/>
    <n v="0"/>
    <m/>
    <n v="0"/>
    <n v="0"/>
    <m/>
    <m/>
    <n v="1.5"/>
    <s v="Other: Clinical Assistant 1 FTE and Physician .5 FTE_x000a_Administration: Clinical Secretary 1 FTE_x000a__x000a_Unit is supported by a multidisciplinary allied health team."/>
    <n v="11.780000000000001"/>
    <n v="12.280000000000001"/>
    <m/>
    <s v=""/>
    <s v="Emergency Department and Direct Admissions"/>
    <x v="2"/>
    <m/>
    <x v="2"/>
    <m/>
    <m/>
    <x v="1"/>
    <s v="English"/>
    <x v="0"/>
    <m/>
    <m/>
    <x v="2"/>
    <m/>
    <m/>
    <x v="2"/>
    <m/>
    <m/>
    <x v="1"/>
    <m/>
    <m/>
    <x v="1"/>
    <m/>
    <m/>
    <s v=""/>
    <m/>
    <s v="Yes"/>
    <s v="cplatt@cmhaww.ca"/>
    <m/>
    <n v="0"/>
    <n v="1"/>
  </r>
  <r>
    <s v="Asset01130"/>
    <m/>
    <m/>
    <m/>
    <m/>
    <m/>
    <x v="4"/>
    <x v="33"/>
    <m/>
    <x v="2"/>
    <m/>
    <s v="Acute Care of the Elderly Unit"/>
    <m/>
    <x v="3"/>
    <m/>
    <x v="6"/>
    <x v="4"/>
    <m/>
    <m/>
    <m/>
    <m/>
    <m/>
    <m/>
    <n v="306"/>
    <n v="0"/>
    <n v="0"/>
    <n v="0"/>
    <n v="0"/>
    <x v="1"/>
    <n v="10"/>
    <n v="99"/>
    <m/>
    <n v="0"/>
    <m/>
    <s v="1235 Wilson Ave."/>
    <x v="7"/>
    <x v="0"/>
    <x v="32"/>
    <m/>
    <m/>
    <m/>
    <m/>
    <x v="1"/>
    <m/>
    <m/>
    <m/>
    <m/>
    <m/>
    <m/>
    <m/>
    <m/>
    <n v="0"/>
    <n v="0"/>
    <n v="0.5"/>
    <n v="4"/>
    <n v="0"/>
    <m/>
    <n v="0"/>
    <n v="1"/>
    <n v="0"/>
    <n v="0"/>
    <n v="0"/>
    <n v="0"/>
    <n v="1"/>
    <n v="0.5"/>
    <n v="0"/>
    <n v="0"/>
    <n v="6.5"/>
    <n v="3.6"/>
    <n v="1"/>
    <m/>
    <n v="0.33"/>
    <n v="0"/>
    <m/>
    <m/>
    <n v="0"/>
    <s v=""/>
    <n v="18.43"/>
    <n v="14.43"/>
    <m/>
    <s v=""/>
    <s v=""/>
    <x v="2"/>
    <m/>
    <x v="2"/>
    <m/>
    <m/>
    <x v="1"/>
    <s v="English"/>
    <x v="0"/>
    <m/>
    <m/>
    <x v="2"/>
    <m/>
    <m/>
    <x v="2"/>
    <m/>
    <m/>
    <x v="1"/>
    <m/>
    <m/>
    <x v="1"/>
    <m/>
    <m/>
    <s v="ACE is an acute care for the elderly 10 bed in-patient unit where patients, meeting the admission criteria, will be medically managed while they work, with the support of the Interprofessional Team, towards the goal of maintaining or regaining their pre-admission baseline level of function."/>
    <m/>
    <s v="Yes"/>
    <s v="mlai@hrh.ca"/>
    <m/>
    <n v="0"/>
    <n v="1"/>
  </r>
  <r>
    <s v="Asset01552"/>
    <m/>
    <m/>
    <m/>
    <m/>
    <m/>
    <x v="4"/>
    <x v="108"/>
    <m/>
    <x v="2"/>
    <m/>
    <s v="Hospital Elder Life Program (HELP) &amp; Mobile ACE (MACE)"/>
    <m/>
    <x v="3"/>
    <m/>
    <x v="6"/>
    <x v="4"/>
    <m/>
    <m/>
    <m/>
    <m/>
    <m/>
    <m/>
    <n v="868"/>
    <n v="0"/>
    <n v="0"/>
    <n v="0"/>
    <n v="0"/>
    <x v="1"/>
    <n v="0"/>
    <n v="0"/>
    <s v="Weekdays; Weekends"/>
    <n v="0"/>
    <m/>
    <s v="399 Bathurst St"/>
    <x v="7"/>
    <x v="0"/>
    <x v="117"/>
    <m/>
    <m/>
    <m/>
    <m/>
    <x v="1"/>
    <m/>
    <m/>
    <m/>
    <m/>
    <m/>
    <m/>
    <m/>
    <m/>
    <n v="0.1"/>
    <n v="0"/>
    <n v="0.5"/>
    <n v="0"/>
    <n v="0"/>
    <m/>
    <n v="0"/>
    <n v="1"/>
    <n v="0"/>
    <n v="0"/>
    <n v="0"/>
    <n v="0"/>
    <n v="1"/>
    <n v="0"/>
    <n v="0"/>
    <n v="0"/>
    <n v="1"/>
    <n v="0"/>
    <n v="1"/>
    <m/>
    <n v="0.5"/>
    <n v="0"/>
    <m/>
    <m/>
    <n v="2.1"/>
    <s v="CNS = 0.6_x000a_Rehab Assistant = 1.0_x000a_Coordinator = 0.5"/>
    <n v="5.0999999999999996"/>
    <n v="7.1"/>
    <m/>
    <s v=""/>
    <s v=""/>
    <x v="2"/>
    <m/>
    <x v="2"/>
    <m/>
    <m/>
    <x v="1"/>
    <s v="English"/>
    <x v="0"/>
    <m/>
    <m/>
    <x v="2"/>
    <m/>
    <m/>
    <x v="2"/>
    <m/>
    <m/>
    <x v="1"/>
    <m/>
    <m/>
    <x v="1"/>
    <m/>
    <m/>
    <s v="See attached for MACE &amp; HELP description"/>
    <m/>
    <s v="Yes"/>
    <s v="jackielyn.guanzon@uhn.ca"/>
    <m/>
    <n v="0"/>
    <n v="1"/>
  </r>
  <r>
    <s v="Asset02182"/>
    <m/>
    <m/>
    <m/>
    <m/>
    <m/>
    <x v="4"/>
    <x v="20"/>
    <m/>
    <x v="2"/>
    <m/>
    <s v="Geriatric Medicine Unit"/>
    <m/>
    <x v="3"/>
    <m/>
    <x v="6"/>
    <x v="4"/>
    <m/>
    <m/>
    <m/>
    <m/>
    <m/>
    <m/>
    <n v="0"/>
    <n v="0"/>
    <n v="0"/>
    <n v="0"/>
    <n v="0"/>
    <x v="1"/>
    <n v="24"/>
    <n v="100"/>
    <m/>
    <n v="0"/>
    <m/>
    <s v="1053 Carling Ave"/>
    <x v="11"/>
    <x v="0"/>
    <x v="20"/>
    <m/>
    <m/>
    <m/>
    <m/>
    <x v="0"/>
    <m/>
    <m/>
    <m/>
    <m/>
    <m/>
    <m/>
    <m/>
    <m/>
    <n v="0"/>
    <n v="0"/>
    <n v="0"/>
    <n v="2"/>
    <n v="0"/>
    <m/>
    <n v="0"/>
    <n v="1"/>
    <n v="0"/>
    <n v="0"/>
    <n v="0"/>
    <n v="1"/>
    <n v="1"/>
    <n v="1"/>
    <n v="0"/>
    <n v="0"/>
    <n v="14"/>
    <n v="4"/>
    <n v="1.5"/>
    <m/>
    <n v="0"/>
    <n v="0"/>
    <m/>
    <m/>
    <n v="0"/>
    <s v=""/>
    <n v="25.5"/>
    <n v="23.5"/>
    <m/>
    <s v="100%"/>
    <s v="inpatient referrals from admitting services to geriatric consult team - @ times case finding by team"/>
    <x v="2"/>
    <m/>
    <x v="2"/>
    <m/>
    <m/>
    <x v="1"/>
    <s v="English"/>
    <x v="0"/>
    <m/>
    <m/>
    <x v="2"/>
    <m/>
    <m/>
    <x v="2"/>
    <m/>
    <m/>
    <x v="1"/>
    <m/>
    <m/>
    <x v="1"/>
    <m/>
    <m/>
    <s v=""/>
    <m/>
    <s v="Yes"/>
    <s v="jkaing@toh.ca"/>
    <m/>
    <n v="0"/>
    <n v="1"/>
  </r>
  <r>
    <s v="Asset01229"/>
    <m/>
    <m/>
    <m/>
    <m/>
    <m/>
    <x v="4"/>
    <x v="151"/>
    <m/>
    <x v="2"/>
    <m/>
    <s v="Florina Weisenberg"/>
    <m/>
    <x v="3"/>
    <m/>
    <x v="6"/>
    <x v="4"/>
    <m/>
    <m/>
    <m/>
    <m/>
    <m/>
    <m/>
    <n v="0"/>
    <n v="192"/>
    <n v="0"/>
    <n v="0"/>
    <n v="192"/>
    <x v="1"/>
    <n v="8"/>
    <n v="99"/>
    <s v="Weekdays; Weekends"/>
    <n v="0"/>
    <m/>
    <s v="30 Bond Street"/>
    <x v="7"/>
    <x v="0"/>
    <x v="167"/>
    <m/>
    <m/>
    <m/>
    <m/>
    <x v="1"/>
    <m/>
    <m/>
    <m/>
    <m/>
    <m/>
    <m/>
    <m/>
    <m/>
    <n v="0.25"/>
    <n v="0"/>
    <n v="0.25"/>
    <n v="1"/>
    <n v="0"/>
    <m/>
    <n v="1"/>
    <n v="0.5"/>
    <n v="0.5"/>
    <n v="0"/>
    <n v="5"/>
    <n v="0.25"/>
    <n v="1"/>
    <n v="0.5"/>
    <n v="0"/>
    <n v="0"/>
    <n v="10.1"/>
    <n v="0"/>
    <n v="0"/>
    <m/>
    <n v="0.25"/>
    <n v="0"/>
    <m/>
    <m/>
    <n v="1"/>
    <s v="1 FTE - Case Manager"/>
    <n v="20.6"/>
    <n v="20.350000000000001"/>
    <m/>
    <s v="100%"/>
    <s v=""/>
    <x v="2"/>
    <m/>
    <x v="2"/>
    <m/>
    <m/>
    <x v="1"/>
    <s v="English"/>
    <x v="0"/>
    <m/>
    <m/>
    <x v="2"/>
    <m/>
    <m/>
    <x v="2"/>
    <m/>
    <m/>
    <x v="1"/>
    <m/>
    <m/>
    <x v="1"/>
    <m/>
    <m/>
    <s v="For consistency, RGP definition was used to calculate ALOS.Please include a link to SMH Geriatric Services page in all the services - https://www.stmichaelshospital.com/seniors/geriatric/"/>
    <m/>
    <s v="Yes"/>
    <s v="florina.weisenberg@unityhealth.to"/>
    <m/>
    <n v="0"/>
    <n v="1"/>
  </r>
  <r>
    <s v="Asset02258"/>
    <m/>
    <m/>
    <m/>
    <m/>
    <m/>
    <x v="4"/>
    <x v="32"/>
    <m/>
    <x v="2"/>
    <m/>
    <s v="Geriatric Outpatient Clinics"/>
    <m/>
    <x v="3"/>
    <m/>
    <x v="49"/>
    <x v="5"/>
    <m/>
    <m/>
    <m/>
    <m/>
    <m/>
    <m/>
    <n v="0"/>
    <n v="209"/>
    <n v="0"/>
    <n v="0"/>
    <n v="209"/>
    <x v="0"/>
    <n v="0"/>
    <n v="0"/>
    <s v="Weekdays;"/>
    <n v="0"/>
    <m/>
    <s v="1800 8th St E"/>
    <x v="20"/>
    <x v="0"/>
    <x v="31"/>
    <m/>
    <m/>
    <m/>
    <m/>
    <x v="3"/>
    <m/>
    <m/>
    <m/>
    <m/>
    <m/>
    <m/>
    <m/>
    <m/>
    <n v="0"/>
    <n v="7.0000000000000007E-2"/>
    <n v="0"/>
    <n v="0"/>
    <n v="0"/>
    <m/>
    <n v="0"/>
    <n v="0"/>
    <n v="0"/>
    <n v="0"/>
    <n v="0"/>
    <n v="0"/>
    <n v="0"/>
    <n v="0"/>
    <n v="0"/>
    <n v="0"/>
    <n v="7.0000000000000007E-2"/>
    <n v="0"/>
    <n v="0"/>
    <m/>
    <n v="0"/>
    <n v="0"/>
    <m/>
    <m/>
    <n v="0"/>
    <s v=""/>
    <n v="0.14000000000000001"/>
    <n v="7.0000000000000007E-2"/>
    <m/>
    <s v="75% to &lt;100%"/>
    <s v="- Referrals need to come from a physician/NP"/>
    <x v="2"/>
    <m/>
    <x v="2"/>
    <m/>
    <m/>
    <x v="1"/>
    <s v="English"/>
    <x v="0"/>
    <m/>
    <m/>
    <x v="2"/>
    <m/>
    <m/>
    <x v="2"/>
    <m/>
    <m/>
    <x v="1"/>
    <m/>
    <m/>
    <x v="1"/>
    <m/>
    <m/>
    <s v="-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Care of the Elderly Physician aimed to assess patients every 6 months.- COE Physician ran clinics with BSO ERCP assisting with clinic in addition to her FT role."/>
    <m/>
    <s v="Yes"/>
    <s v="sjlaw@gbhs.on.ca"/>
    <m/>
    <n v="0"/>
    <n v="1"/>
  </r>
  <r>
    <s v="Asset00938"/>
    <m/>
    <m/>
    <m/>
    <m/>
    <m/>
    <x v="4"/>
    <x v="152"/>
    <m/>
    <x v="2"/>
    <m/>
    <s v="Caressant Care Marmora"/>
    <m/>
    <x v="3"/>
    <m/>
    <x v="49"/>
    <x v="5"/>
    <m/>
    <m/>
    <m/>
    <m/>
    <m/>
    <m/>
    <n v="40"/>
    <n v="200"/>
    <n v="100"/>
    <n v="0"/>
    <n v="300"/>
    <x v="0"/>
    <n v="32"/>
    <n v="100"/>
    <m/>
    <n v="0"/>
    <m/>
    <s v="52 St Lawrence St E Madoc ON"/>
    <x v="82"/>
    <x v="0"/>
    <x v="168"/>
    <m/>
    <m/>
    <m/>
    <m/>
    <x v="0"/>
    <m/>
    <m/>
    <m/>
    <m/>
    <m/>
    <m/>
    <m/>
    <m/>
    <n v="0"/>
    <n v="0"/>
    <n v="0"/>
    <n v="0"/>
    <n v="0"/>
    <m/>
    <n v="0"/>
    <n v="0"/>
    <n v="0"/>
    <n v="0"/>
    <n v="0"/>
    <n v="0"/>
    <n v="0"/>
    <n v="0"/>
    <n v="0.2"/>
    <n v="0"/>
    <n v="0"/>
    <n v="0"/>
    <n v="0"/>
    <m/>
    <n v="0"/>
    <n v="0"/>
    <m/>
    <m/>
    <n v="0"/>
    <s v=""/>
    <n v="0.2"/>
    <n v="0"/>
    <m/>
    <s v="&lt;50%"/>
    <s v=""/>
    <x v="2"/>
    <m/>
    <x v="2"/>
    <m/>
    <m/>
    <x v="1"/>
    <s v="English"/>
    <x v="0"/>
    <m/>
    <m/>
    <x v="2"/>
    <m/>
    <m/>
    <x v="2"/>
    <m/>
    <m/>
    <x v="1"/>
    <m/>
    <m/>
    <x v="1"/>
    <m/>
    <m/>
    <s v="None"/>
    <m/>
    <s v="Yes"/>
    <s v="janwebb@hotmail.com"/>
    <m/>
    <n v="0"/>
    <n v="1"/>
  </r>
  <r>
    <s v="Asset02300"/>
    <m/>
    <m/>
    <m/>
    <m/>
    <m/>
    <x v="4"/>
    <x v="153"/>
    <m/>
    <x v="2"/>
    <m/>
    <s v="Community Paramedics"/>
    <m/>
    <x v="3"/>
    <m/>
    <x v="50"/>
    <x v="3"/>
    <m/>
    <m/>
    <m/>
    <m/>
    <m/>
    <m/>
    <n v="0"/>
    <n v="0"/>
    <n v="0"/>
    <n v="0"/>
    <n v="0"/>
    <x v="0"/>
    <n v="0"/>
    <n v="0"/>
    <m/>
    <n v="0"/>
    <m/>
    <s v="80 Bales Drive East"/>
    <x v="83"/>
    <x v="0"/>
    <x v="169"/>
    <m/>
    <m/>
    <m/>
    <m/>
    <x v="2"/>
    <m/>
    <m/>
    <m/>
    <m/>
    <m/>
    <m/>
    <m/>
    <m/>
    <n v="0"/>
    <n v="0"/>
    <n v="0"/>
    <n v="0"/>
    <n v="0"/>
    <m/>
    <n v="0"/>
    <n v="0"/>
    <n v="0"/>
    <n v="1"/>
    <n v="0"/>
    <n v="0"/>
    <n v="0"/>
    <n v="0"/>
    <n v="0"/>
    <n v="0"/>
    <n v="0"/>
    <n v="0"/>
    <n v="0"/>
    <m/>
    <n v="0"/>
    <n v="0"/>
    <m/>
    <m/>
    <n v="0"/>
    <s v=""/>
    <n v="1"/>
    <n v="1"/>
    <m/>
    <s v=""/>
    <s v=""/>
    <x v="2"/>
    <m/>
    <x v="2"/>
    <m/>
    <m/>
    <x v="1"/>
    <s v="English"/>
    <x v="0"/>
    <m/>
    <m/>
    <x v="2"/>
    <m/>
    <m/>
    <x v="2"/>
    <m/>
    <m/>
    <x v="1"/>
    <m/>
    <m/>
    <x v="1"/>
    <m/>
    <m/>
    <s v=""/>
    <m/>
    <s v="Yes"/>
    <s v="jane.coulman@york.ca"/>
    <m/>
    <n v="0"/>
    <n v="1"/>
  </r>
  <r>
    <s v="Asset02888"/>
    <m/>
    <m/>
    <m/>
    <m/>
    <m/>
    <x v="4"/>
    <x v="54"/>
    <m/>
    <x v="2"/>
    <m/>
    <s v="Falls Prevention Program"/>
    <m/>
    <x v="3"/>
    <m/>
    <x v="38"/>
    <x v="3"/>
    <m/>
    <m/>
    <m/>
    <m/>
    <m/>
    <m/>
    <n v="180"/>
    <n v="7454"/>
    <n v="0"/>
    <n v="0"/>
    <n v="7454"/>
    <x v="0"/>
    <n v="0"/>
    <n v="0"/>
    <s v="Weekdays;"/>
    <n v="120"/>
    <m/>
    <s v="3560 Bathurst St"/>
    <x v="7"/>
    <x v="0"/>
    <x v="58"/>
    <m/>
    <m/>
    <m/>
    <m/>
    <x v="1"/>
    <m/>
    <m/>
    <m/>
    <m/>
    <m/>
    <m/>
    <m/>
    <m/>
    <n v="0"/>
    <n v="0"/>
    <n v="0"/>
    <n v="0"/>
    <n v="0"/>
    <m/>
    <n v="0"/>
    <n v="0"/>
    <n v="0"/>
    <n v="0"/>
    <n v="0"/>
    <n v="0"/>
    <n v="0"/>
    <n v="0"/>
    <n v="0"/>
    <n v="0"/>
    <n v="0"/>
    <n v="0"/>
    <n v="0"/>
    <m/>
    <n v="0"/>
    <n v="0"/>
    <m/>
    <m/>
    <n v="1"/>
    <s v="Falls Prevention Clinician"/>
    <n v="0"/>
    <n v="1"/>
    <m/>
    <s v="100%"/>
    <s v="Adult Day programs, Day treatment Centres, hospitals, Outreach Teams, Behaviour support, Specialists. Word of mouth."/>
    <x v="2"/>
    <m/>
    <x v="2"/>
    <m/>
    <m/>
    <x v="1"/>
    <s v="English"/>
    <x v="0"/>
    <m/>
    <m/>
    <x v="2"/>
    <m/>
    <m/>
    <x v="2"/>
    <m/>
    <m/>
    <x v="1"/>
    <m/>
    <m/>
    <x v="1"/>
    <m/>
    <m/>
    <s v="Program website: https://www.baycrest.org/Baycrest/Healthcare-Programs-Services/Programs/Community-Centre-for-Seniors"/>
    <m/>
    <s v="Yes"/>
    <s v="edanieli@baycrest.org"/>
    <m/>
    <n v="1"/>
    <n v="1"/>
  </r>
  <r>
    <s v="Asset01978"/>
    <m/>
    <m/>
    <m/>
    <m/>
    <m/>
    <x v="4"/>
    <x v="60"/>
    <m/>
    <x v="2"/>
    <m/>
    <s v="Geriatricians and Geriatric NP Program"/>
    <m/>
    <x v="3"/>
    <m/>
    <x v="17"/>
    <x v="4"/>
    <m/>
    <m/>
    <m/>
    <m/>
    <m/>
    <m/>
    <n v="109"/>
    <n v="112"/>
    <n v="0"/>
    <n v="0"/>
    <n v="112"/>
    <x v="1"/>
    <n v="17"/>
    <n v="100"/>
    <s v="Weekdays; Weekends"/>
    <n v="30"/>
    <m/>
    <s v="115 Delhi St."/>
    <x v="12"/>
    <x v="0"/>
    <x v="64"/>
    <m/>
    <m/>
    <m/>
    <m/>
    <x v="3"/>
    <m/>
    <m/>
    <m/>
    <m/>
    <m/>
    <m/>
    <m/>
    <m/>
    <n v="0"/>
    <n v="0"/>
    <n v="0"/>
    <n v="0"/>
    <n v="0"/>
    <m/>
    <n v="0"/>
    <n v="1"/>
    <n v="0"/>
    <n v="0"/>
    <n v="0"/>
    <n v="1"/>
    <n v="0"/>
    <n v="0"/>
    <n v="0"/>
    <n v="0"/>
    <n v="0"/>
    <n v="0"/>
    <n v="1"/>
    <m/>
    <n v="0"/>
    <n v="0"/>
    <m/>
    <m/>
    <n v="2"/>
    <s v="Other: Physician 1 FTE, Therapy Assistant 1 FTE"/>
    <n v="3"/>
    <n v="5"/>
    <m/>
    <s v="75% to &lt;100%"/>
    <s v="Hospitals, Seniors Geriatric Services, Community Physicians, Geriatricians, Geriatric Psychiatrists, LTC, RH, LHIN"/>
    <x v="2"/>
    <m/>
    <x v="2"/>
    <m/>
    <m/>
    <x v="1"/>
    <s v="English"/>
    <x v="0"/>
    <m/>
    <m/>
    <x v="2"/>
    <m/>
    <m/>
    <x v="2"/>
    <m/>
    <m/>
    <x v="1"/>
    <m/>
    <m/>
    <x v="1"/>
    <m/>
    <m/>
    <s v="No COVID staff reallocated. No medical residents. GAU is a voluntary program and valid consent upon referral is necessary. We do consider applications for patients with geriatric syndromes (i.e. early onset dementia)."/>
    <m/>
    <s v="Yes"/>
    <s v="cplatt@cmhaww.ca"/>
    <m/>
    <n v="0"/>
    <n v="1"/>
  </r>
  <r>
    <s v="Asset01786"/>
    <m/>
    <m/>
    <m/>
    <m/>
    <m/>
    <x v="4"/>
    <x v="52"/>
    <m/>
    <x v="2"/>
    <m/>
    <s v="Complex Care - Restorative Care at WLMH Site, HHS"/>
    <m/>
    <x v="3"/>
    <m/>
    <x v="17"/>
    <x v="4"/>
    <m/>
    <m/>
    <m/>
    <m/>
    <m/>
    <m/>
    <n v="101"/>
    <n v="0"/>
    <n v="0"/>
    <n v="0"/>
    <n v="0"/>
    <x v="1"/>
    <n v="7"/>
    <n v="104.3"/>
    <s v="Weekdays; Weekends"/>
    <n v="0"/>
    <m/>
    <s v="169 Main St."/>
    <x v="33"/>
    <x v="0"/>
    <x v="56"/>
    <m/>
    <m/>
    <m/>
    <m/>
    <x v="3"/>
    <m/>
    <m/>
    <m/>
    <m/>
    <m/>
    <m/>
    <m/>
    <m/>
    <n v="0"/>
    <n v="0"/>
    <n v="0"/>
    <n v="0"/>
    <n v="0"/>
    <m/>
    <n v="0"/>
    <n v="0"/>
    <n v="0"/>
    <n v="0"/>
    <n v="0"/>
    <n v="0"/>
    <n v="0"/>
    <n v="0"/>
    <n v="0"/>
    <n v="0"/>
    <n v="0"/>
    <n v="0"/>
    <n v="0"/>
    <m/>
    <n v="0"/>
    <n v="0"/>
    <m/>
    <m/>
    <n v="0"/>
    <s v=""/>
    <n v="0"/>
    <n v="0"/>
    <m/>
    <s v=""/>
    <s v="Referrals coordinated centrally through HNHB LHIN HCC."/>
    <x v="2"/>
    <m/>
    <x v="2"/>
    <m/>
    <m/>
    <x v="1"/>
    <s v="English"/>
    <x v="0"/>
    <m/>
    <m/>
    <x v="2"/>
    <m/>
    <m/>
    <x v="2"/>
    <m/>
    <m/>
    <x v="1"/>
    <m/>
    <m/>
    <x v="1"/>
    <m/>
    <m/>
    <s v="Number Caregivers Served estimated as:  # unique pts x1.5ALOS = 28.1 days / Median LOS = 16 daysWaiting List and wait time data centrally collected by HNHB LHIN HCC and not currently availableFTE information not available at this time"/>
    <m/>
    <s v="Yes"/>
    <s v="mckennac@hhsc.ca"/>
    <m/>
    <n v="0"/>
    <n v="1"/>
  </r>
  <r>
    <s v="Asset01784"/>
    <m/>
    <m/>
    <m/>
    <m/>
    <m/>
    <x v="4"/>
    <x v="31"/>
    <m/>
    <x v="2"/>
    <m/>
    <s v="Restorative Care Program at St. Peter's Hospital Site, HHS (Complex Care level of care)"/>
    <m/>
    <x v="3"/>
    <m/>
    <x v="17"/>
    <x v="4"/>
    <m/>
    <m/>
    <m/>
    <m/>
    <m/>
    <m/>
    <n v="255"/>
    <n v="0"/>
    <n v="0"/>
    <n v="0"/>
    <n v="0"/>
    <x v="1"/>
    <n v="44"/>
    <n v="98"/>
    <s v="Weekdays; Weekends"/>
    <n v="81"/>
    <m/>
    <s v="88 Maplewood Ave."/>
    <x v="19"/>
    <x v="0"/>
    <x v="30"/>
    <m/>
    <m/>
    <m/>
    <m/>
    <x v="3"/>
    <m/>
    <m/>
    <m/>
    <m/>
    <m/>
    <m/>
    <m/>
    <m/>
    <n v="2.5"/>
    <n v="0"/>
    <n v="0.7"/>
    <n v="0.02"/>
    <n v="0.02"/>
    <m/>
    <n v="1"/>
    <n v="6.01"/>
    <n v="0"/>
    <n v="0"/>
    <n v="0"/>
    <n v="0.5"/>
    <n v="2.69"/>
    <n v="0"/>
    <n v="0.5"/>
    <n v="0"/>
    <n v="6.76"/>
    <n v="29.87"/>
    <n v="2"/>
    <m/>
    <n v="1"/>
    <n v="0"/>
    <m/>
    <m/>
    <n v="1.2"/>
    <s v="CNS = 0.6 / Communication Disorders Assistant (CDA) = 0.6"/>
    <n v="53.57"/>
    <n v="51.730000000000004"/>
    <m/>
    <s v="75% to &lt;100%"/>
    <s v="Referrals mainly come from Acute Care Units in area hospitals through a centralized application process coordinated by the HNHB LHIN HCC."/>
    <x v="2"/>
    <m/>
    <x v="2"/>
    <m/>
    <m/>
    <x v="1"/>
    <s v="English"/>
    <x v="0"/>
    <m/>
    <m/>
    <x v="2"/>
    <m/>
    <m/>
    <x v="2"/>
    <m/>
    <m/>
    <x v="1"/>
    <m/>
    <m/>
    <x v="1"/>
    <m/>
    <m/>
    <s v="Number of Caregivers Served estimated as:  # unique pts x 1.5Waiting List and Wait Time Data centrally controlled through HNHB LHIN HCC and not available to us at this timeALOS = 81 days / Median LOS = 64 daysOT FTEs include OTs &amp; OTA/PTA resourcesAdministration:  Clinical Manager = 1.0 / Business Clerks = 1.5"/>
    <m/>
    <s v="Yes"/>
    <s v="mckennac@hhsc.ca"/>
    <m/>
    <n v="0"/>
    <n v="1"/>
  </r>
  <r>
    <s v="Asset01534"/>
    <m/>
    <m/>
    <m/>
    <m/>
    <m/>
    <x v="4"/>
    <x v="109"/>
    <m/>
    <x v="2"/>
    <m/>
    <s v="A4 and B4 Geriatric and Medical Rehabilitation Units"/>
    <m/>
    <x v="3"/>
    <m/>
    <x v="17"/>
    <x v="4"/>
    <m/>
    <m/>
    <m/>
    <m/>
    <m/>
    <m/>
    <n v="951"/>
    <n v="0"/>
    <n v="0"/>
    <n v="0"/>
    <n v="0"/>
    <x v="1"/>
    <n v="66"/>
    <n v="96.9"/>
    <s v="Weekdays; Weekends"/>
    <n v="1.5"/>
    <m/>
    <s v="3276 St. Claire Ave East"/>
    <x v="7"/>
    <x v="0"/>
    <x v="118"/>
    <m/>
    <m/>
    <m/>
    <m/>
    <x v="1"/>
    <m/>
    <m/>
    <m/>
    <m/>
    <m/>
    <m/>
    <m/>
    <m/>
    <n v="2"/>
    <n v="0"/>
    <n v="1.6"/>
    <n v="0"/>
    <n v="0"/>
    <m/>
    <n v="0"/>
    <n v="7"/>
    <n v="2"/>
    <n v="0"/>
    <n v="0"/>
    <n v="2"/>
    <n v="7"/>
    <n v="2"/>
    <n v="3.6"/>
    <n v="0"/>
    <n v="22.4"/>
    <n v="22.4"/>
    <n v="3"/>
    <m/>
    <n v="0.2"/>
    <n v="1"/>
    <m/>
    <m/>
    <n v="0"/>
    <s v=""/>
    <n v="76.2"/>
    <n v="70.599999999999994"/>
    <m/>
    <s v="75% to &lt;100%"/>
    <s v="acute care, community GPs, LHIN HCC care coordinators"/>
    <x v="2"/>
    <m/>
    <x v="2"/>
    <m/>
    <m/>
    <x v="1"/>
    <s v="English"/>
    <x v="0"/>
    <m/>
    <m/>
    <x v="2"/>
    <m/>
    <m/>
    <x v="2"/>
    <m/>
    <m/>
    <x v="1"/>
    <m/>
    <m/>
    <x v="1"/>
    <m/>
    <m/>
    <s v="Our programs are supported by skilled interprofessional teamsincluding Registered Nurses, Registered Practical Nurses,Occupational Therapists, Physiotherapists, TherapeuticRecreationists, Social Workers, Dietitians, Speech LanguagePathologists, Pharmacists and Physicians. All patients and familiesare engaged in identifying goals, planning care and the ongoingreview of progress planning and discharge.At Providence, planning for discharge starts as early in the trajectoryof recovery as possible. An important part of the process is establishingan expected date of discharge and identifying potential barriers todischarge so that the patient/family and team have time to resolvethe barriers and to best prepare for the transition to home.Standard Facility Admission Criteria for Inpatient Rehab:• Medically stable adult over 19 years of age• Defined rehabilitation goals• Confirmed discharge plans• Motivated, cooperative and willing to participate in activities• PICC lines and IV’s accepted• Able to tolerate 30-60 minutes of therapy at least three to five days per week, as well as participate in additional self-directed and group therapeutic activities"/>
    <m/>
    <s v="Yes"/>
    <s v="lori.brady@unityhealth.to"/>
    <m/>
    <n v="0"/>
    <n v="1"/>
  </r>
  <r>
    <s v="Asset01804"/>
    <m/>
    <m/>
    <m/>
    <m/>
    <m/>
    <x v="4"/>
    <x v="80"/>
    <m/>
    <x v="2"/>
    <m/>
    <s v="Geriatric Assessment &amp; Rehab Care (GARC)"/>
    <m/>
    <x v="3"/>
    <m/>
    <x v="17"/>
    <x v="4"/>
    <m/>
    <m/>
    <m/>
    <m/>
    <m/>
    <m/>
    <n v="0"/>
    <n v="0"/>
    <n v="0"/>
    <n v="0"/>
    <n v="0"/>
    <x v="1"/>
    <n v="0"/>
    <n v="0"/>
    <m/>
    <n v="0"/>
    <m/>
    <s v="35 Algoma Street North"/>
    <x v="45"/>
    <x v="0"/>
    <x v="89"/>
    <m/>
    <m/>
    <m/>
    <m/>
    <x v="4"/>
    <m/>
    <m/>
    <m/>
    <m/>
    <m/>
    <m/>
    <m/>
    <m/>
    <n v="1.26"/>
    <n v="0"/>
    <n v="0.5"/>
    <n v="2"/>
    <n v="0"/>
    <m/>
    <n v="0"/>
    <n v="3.5"/>
    <n v="0"/>
    <n v="0"/>
    <n v="0"/>
    <n v="0"/>
    <n v="3.5"/>
    <n v="4.8"/>
    <n v="0"/>
    <n v="0"/>
    <n v="9.6999999999999993"/>
    <n v="29.98"/>
    <n v="1.8"/>
    <m/>
    <n v="0.2"/>
    <n v="0"/>
    <m/>
    <m/>
    <n v="0"/>
    <s v=""/>
    <n v="57.239999999999995"/>
    <n v="53.980000000000004"/>
    <m/>
    <s v="100%"/>
    <s v="ED, Geriatric Outpatient Clinic, Community, NLOT, GCC,"/>
    <x v="2"/>
    <m/>
    <x v="2"/>
    <m/>
    <m/>
    <x v="1"/>
    <s v="English"/>
    <x v="0"/>
    <m/>
    <m/>
    <x v="2"/>
    <m/>
    <m/>
    <x v="2"/>
    <m/>
    <m/>
    <x v="1"/>
    <m/>
    <m/>
    <x v="1"/>
    <m/>
    <m/>
    <s v="2.0 Geriatricians working on the GARC unit also support Telemedicine as part of 6 week rotation."/>
    <m/>
    <s v="Yes"/>
    <s v="alison.denton@tbh.net"/>
    <m/>
    <n v="0"/>
    <n v="1"/>
  </r>
  <r>
    <s v="Asset01004"/>
    <m/>
    <m/>
    <m/>
    <m/>
    <m/>
    <x v="4"/>
    <x v="4"/>
    <m/>
    <x v="2"/>
    <m/>
    <s v="Geriatric Assessment and Treatment Unit (GATU) - C2CCC"/>
    <m/>
    <x v="3"/>
    <m/>
    <x v="17"/>
    <x v="4"/>
    <m/>
    <m/>
    <m/>
    <m/>
    <m/>
    <m/>
    <n v="187"/>
    <n v="0"/>
    <n v="0"/>
    <n v="0"/>
    <n v="0"/>
    <x v="1"/>
    <n v="28"/>
    <n v="99.1"/>
    <m/>
    <n v="0"/>
    <m/>
    <s v="1 Hospital Dr."/>
    <x v="4"/>
    <x v="0"/>
    <x v="4"/>
    <m/>
    <m/>
    <m/>
    <m/>
    <x v="0"/>
    <m/>
    <m/>
    <m/>
    <m/>
    <m/>
    <m/>
    <m/>
    <m/>
    <n v="2"/>
    <n v="0"/>
    <n v="0.25"/>
    <n v="0"/>
    <n v="0"/>
    <m/>
    <n v="0.7"/>
    <n v="0.5"/>
    <n v="0.5"/>
    <n v="0"/>
    <n v="0"/>
    <n v="0.25"/>
    <n v="0.5"/>
    <n v="0.5"/>
    <n v="0"/>
    <n v="0"/>
    <n v="8"/>
    <n v="21"/>
    <n v="0"/>
    <m/>
    <n v="0.25"/>
    <n v="0.25"/>
    <m/>
    <m/>
    <n v="1"/>
    <s v="Primary Care Physician"/>
    <n v="34.700000000000003"/>
    <n v="33.700000000000003"/>
    <m/>
    <s v="75% to &lt;100%"/>
    <s v="Geriatricians in the community"/>
    <x v="2"/>
    <m/>
    <x v="2"/>
    <m/>
    <m/>
    <x v="1"/>
    <s v="English"/>
    <x v="0"/>
    <m/>
    <m/>
    <x v="2"/>
    <m/>
    <m/>
    <x v="2"/>
    <m/>
    <m/>
    <x v="1"/>
    <m/>
    <m/>
    <x v="1"/>
    <m/>
    <m/>
    <s v="The Geriatric Assessment and Treatment Unit (GATU) is an area of the Health Centre dedicated to helping geriatric patients regain their strength before returning home following an illness or injury, and who may need a consult with a geriatrician to manage their medical issues.WHO WE AREThe interprofessional healthcare team on GATU are trained and equipped to look after issues of a complex nature, including delirium, wounds, rehab, feeding tubes, antibiotics and the aging process and its effects on healing. GATU is designed for frail seniors who may require a slow rebuilding of mental, physical and social capabilities before they return home. Patients on this unit typically stay around six (6) to eight (8) weeks.Depending on your condition, you’ll see a series of healthcare team members a day to help with your recovery. Exercise class is offered twice a week by therapy staff and recreation is available four (4) to five (5) days a week to support your physical, cognitive, emotional, social, behavioural and spiritual needs while in the hospital."/>
    <m/>
    <s v="Yes"/>
    <s v="cstager@prhc.on.ca"/>
    <m/>
    <n v="0"/>
    <n v="1"/>
  </r>
  <r>
    <s v="Asset01026"/>
    <m/>
    <m/>
    <m/>
    <m/>
    <m/>
    <x v="4"/>
    <x v="26"/>
    <m/>
    <x v="2"/>
    <m/>
    <s v="Geriatric Assessment Outreach Team (GAOT)"/>
    <m/>
    <x v="3"/>
    <m/>
    <x v="17"/>
    <x v="4"/>
    <m/>
    <m/>
    <m/>
    <m/>
    <m/>
    <m/>
    <n v="0"/>
    <n v="0"/>
    <n v="0"/>
    <n v="0"/>
    <n v="0"/>
    <x v="1"/>
    <n v="0"/>
    <n v="0"/>
    <m/>
    <n v="35"/>
    <m/>
    <s v="3045 Baseline Rd"/>
    <x v="11"/>
    <x v="0"/>
    <x v="25"/>
    <m/>
    <m/>
    <m/>
    <m/>
    <x v="0"/>
    <m/>
    <m/>
    <m/>
    <m/>
    <m/>
    <m/>
    <m/>
    <m/>
    <n v="1"/>
    <n v="0"/>
    <n v="0"/>
    <n v="0"/>
    <n v="0"/>
    <m/>
    <n v="0"/>
    <n v="1"/>
    <n v="0"/>
    <n v="0"/>
    <n v="0"/>
    <n v="0"/>
    <n v="1"/>
    <n v="0"/>
    <n v="0"/>
    <n v="0"/>
    <n v="2"/>
    <n v="0"/>
    <n v="1"/>
    <m/>
    <n v="0"/>
    <n v="0"/>
    <m/>
    <m/>
    <n v="6"/>
    <s v="Other= 6 Geriatric Assessors_x000a_Team Leader= 1"/>
    <n v="6"/>
    <n v="11"/>
    <m/>
    <s v="100%"/>
    <s v=""/>
    <x v="2"/>
    <m/>
    <x v="2"/>
    <m/>
    <m/>
    <x v="1"/>
    <s v="English"/>
    <x v="0"/>
    <m/>
    <m/>
    <x v="2"/>
    <m/>
    <m/>
    <x v="2"/>
    <m/>
    <m/>
    <x v="1"/>
    <m/>
    <m/>
    <x v="1"/>
    <m/>
    <m/>
    <s v="Goal: ‘The Why’To provide a multidimensional assessment in the client’s home resulting in recommendations that aim to optimize an older adult’s health, safety and independence in their chosen environment."/>
    <m/>
    <s v="Yes"/>
    <s v="rmcgrath@qch.on.ca"/>
    <m/>
    <n v="0"/>
    <n v="1"/>
  </r>
  <r>
    <s v="Asset02904"/>
    <m/>
    <m/>
    <m/>
    <m/>
    <m/>
    <x v="4"/>
    <x v="22"/>
    <m/>
    <x v="2"/>
    <m/>
    <s v="GEM"/>
    <m/>
    <x v="3"/>
    <m/>
    <x v="0"/>
    <x v="0"/>
    <m/>
    <m/>
    <m/>
    <m/>
    <m/>
    <m/>
    <n v="173"/>
    <n v="0"/>
    <n v="0"/>
    <n v="0"/>
    <n v="0"/>
    <x v="0"/>
    <n v="0"/>
    <n v="0"/>
    <m/>
    <n v="0"/>
    <m/>
    <s v="499 Raglan St N"/>
    <x v="15"/>
    <x v="0"/>
    <x v="22"/>
    <m/>
    <m/>
    <m/>
    <m/>
    <x v="0"/>
    <m/>
    <m/>
    <m/>
    <m/>
    <m/>
    <m/>
    <m/>
    <m/>
    <n v="0"/>
    <n v="0"/>
    <n v="0"/>
    <n v="0"/>
    <n v="0"/>
    <m/>
    <n v="0"/>
    <n v="0"/>
    <n v="0"/>
    <n v="0"/>
    <n v="0"/>
    <n v="0"/>
    <n v="0"/>
    <n v="0"/>
    <n v="0"/>
    <n v="0"/>
    <n v="0.5"/>
    <n v="0"/>
    <n v="0"/>
    <m/>
    <n v="0"/>
    <n v="0"/>
    <m/>
    <m/>
    <n v="0"/>
    <s v=""/>
    <n v="0.5"/>
    <n v="0.5"/>
    <m/>
    <s v=""/>
    <s v=""/>
    <x v="2"/>
    <m/>
    <x v="2"/>
    <m/>
    <m/>
    <x v="1"/>
    <s v="English"/>
    <x v="0"/>
    <m/>
    <m/>
    <x v="2"/>
    <m/>
    <m/>
    <x v="2"/>
    <m/>
    <m/>
    <x v="1"/>
    <m/>
    <m/>
    <x v="1"/>
    <m/>
    <m/>
    <s v=""/>
    <m/>
    <s v="Yes"/>
    <s v="kkay@rgpo.ca"/>
    <m/>
    <n v="0"/>
    <n v="1"/>
  </r>
  <r>
    <s v="Asset01298"/>
    <m/>
    <m/>
    <m/>
    <m/>
    <m/>
    <x v="4"/>
    <x v="5"/>
    <m/>
    <x v="2"/>
    <m/>
    <s v="Ross Memorial Hospital"/>
    <m/>
    <x v="3"/>
    <m/>
    <x v="0"/>
    <x v="0"/>
    <m/>
    <m/>
    <m/>
    <m/>
    <m/>
    <m/>
    <n v="466"/>
    <n v="666"/>
    <n v="13"/>
    <n v="0"/>
    <n v="679"/>
    <x v="0"/>
    <n v="0"/>
    <n v="0"/>
    <s v="Weekdays;"/>
    <n v="0"/>
    <m/>
    <s v="10 Angeline St N"/>
    <x v="5"/>
    <x v="0"/>
    <x v="5"/>
    <m/>
    <m/>
    <m/>
    <m/>
    <x v="0"/>
    <m/>
    <m/>
    <m/>
    <m/>
    <m/>
    <m/>
    <m/>
    <m/>
    <n v="0"/>
    <n v="0"/>
    <n v="0"/>
    <n v="0"/>
    <n v="0"/>
    <m/>
    <n v="0"/>
    <n v="0"/>
    <n v="0"/>
    <n v="0"/>
    <n v="0"/>
    <n v="0"/>
    <n v="0"/>
    <n v="0"/>
    <n v="0"/>
    <n v="0"/>
    <n v="1"/>
    <n v="0"/>
    <n v="0"/>
    <m/>
    <n v="0"/>
    <n v="0"/>
    <m/>
    <m/>
    <n v="0"/>
    <s v=""/>
    <n v="1"/>
    <n v="1"/>
    <m/>
    <s v=""/>
    <s v=""/>
    <x v="2"/>
    <m/>
    <x v="2"/>
    <m/>
    <m/>
    <x v="1"/>
    <s v="English"/>
    <x v="0"/>
    <m/>
    <m/>
    <x v="2"/>
    <m/>
    <m/>
    <x v="2"/>
    <m/>
    <m/>
    <x v="1"/>
    <m/>
    <m/>
    <x v="1"/>
    <m/>
    <m/>
    <s v="n/a"/>
    <m/>
    <s v="Yes"/>
    <s v="shawkins@seniorscarenetwork.ca"/>
    <m/>
    <n v="0"/>
    <n v="1"/>
  </r>
  <r>
    <s v="Asset01937"/>
    <m/>
    <m/>
    <m/>
    <m/>
    <m/>
    <x v="4"/>
    <x v="39"/>
    <m/>
    <x v="2"/>
    <m/>
    <s v="GEM"/>
    <m/>
    <x v="3"/>
    <m/>
    <x v="0"/>
    <x v="0"/>
    <m/>
    <m/>
    <m/>
    <m/>
    <m/>
    <m/>
    <n v="0"/>
    <n v="1237"/>
    <n v="0"/>
    <n v="0"/>
    <n v="1237"/>
    <x v="0"/>
    <n v="0"/>
    <n v="0"/>
    <s v="Weekdays; Weekends"/>
    <n v="0"/>
    <m/>
    <s v="700 Coronation Blvd"/>
    <x v="24"/>
    <x v="0"/>
    <x v="38"/>
    <m/>
    <m/>
    <m/>
    <m/>
    <x v="3"/>
    <m/>
    <m/>
    <m/>
    <m/>
    <m/>
    <m/>
    <m/>
    <m/>
    <n v="0"/>
    <n v="0"/>
    <n v="0"/>
    <n v="0"/>
    <n v="0"/>
    <m/>
    <n v="0"/>
    <n v="0"/>
    <n v="0"/>
    <n v="0"/>
    <n v="0"/>
    <n v="0"/>
    <n v="0"/>
    <n v="0"/>
    <n v="0"/>
    <n v="0"/>
    <n v="0"/>
    <n v="0"/>
    <n v="0"/>
    <m/>
    <n v="0"/>
    <n v="0"/>
    <m/>
    <m/>
    <n v="2"/>
    <s v="Other: GEM Nurse 2 FTE"/>
    <n v="0"/>
    <n v="2"/>
    <m/>
    <s v="100%"/>
    <s v="ERP and Case Finding"/>
    <x v="2"/>
    <m/>
    <x v="2"/>
    <m/>
    <m/>
    <x v="1"/>
    <s v="English"/>
    <x v="0"/>
    <m/>
    <m/>
    <x v="2"/>
    <m/>
    <m/>
    <x v="2"/>
    <m/>
    <m/>
    <x v="1"/>
    <m/>
    <m/>
    <x v="1"/>
    <m/>
    <m/>
    <s v=""/>
    <m/>
    <s v="Yes"/>
    <s v="cplatt@cmhaww.ca"/>
    <m/>
    <n v="0"/>
    <n v="1"/>
  </r>
  <r>
    <s v="Asset01296"/>
    <m/>
    <m/>
    <m/>
    <m/>
    <m/>
    <x v="4"/>
    <x v="4"/>
    <m/>
    <x v="2"/>
    <m/>
    <s v="Peterborough Regional Health Centre"/>
    <m/>
    <x v="3"/>
    <m/>
    <x v="0"/>
    <x v="0"/>
    <m/>
    <m/>
    <m/>
    <m/>
    <m/>
    <m/>
    <n v="536"/>
    <n v="706"/>
    <n v="138"/>
    <n v="0"/>
    <n v="844"/>
    <x v="0"/>
    <n v="0"/>
    <n v="0"/>
    <s v="Weekdays;"/>
    <n v="0"/>
    <m/>
    <s v="1 Hospital Dr."/>
    <x v="4"/>
    <x v="0"/>
    <x v="4"/>
    <m/>
    <m/>
    <m/>
    <m/>
    <x v="0"/>
    <m/>
    <m/>
    <m/>
    <m/>
    <m/>
    <m/>
    <m/>
    <m/>
    <n v="0"/>
    <n v="0"/>
    <n v="0"/>
    <n v="0"/>
    <n v="0"/>
    <m/>
    <n v="0"/>
    <n v="0"/>
    <n v="0"/>
    <n v="0"/>
    <n v="0"/>
    <n v="0"/>
    <n v="0"/>
    <n v="0"/>
    <n v="0"/>
    <n v="0"/>
    <n v="1"/>
    <n v="0"/>
    <n v="0"/>
    <m/>
    <n v="0"/>
    <n v="0"/>
    <m/>
    <m/>
    <n v="0"/>
    <s v=""/>
    <n v="1"/>
    <n v="1"/>
    <m/>
    <s v=""/>
    <s v=""/>
    <x v="2"/>
    <m/>
    <x v="2"/>
    <m/>
    <m/>
    <x v="1"/>
    <s v="English"/>
    <x v="0"/>
    <m/>
    <m/>
    <x v="2"/>
    <m/>
    <m/>
    <x v="2"/>
    <m/>
    <m/>
    <x v="1"/>
    <m/>
    <m/>
    <x v="1"/>
    <m/>
    <m/>
    <s v="N/A"/>
    <m/>
    <s v="Yes"/>
    <s v="shawkins@seniorscarenetwork.ca"/>
    <m/>
    <n v="0"/>
    <n v="1"/>
  </r>
  <r>
    <s v="Asset02386"/>
    <m/>
    <m/>
    <m/>
    <m/>
    <m/>
    <x v="4"/>
    <x v="26"/>
    <m/>
    <x v="2"/>
    <m/>
    <s v="Geriatric Emergency Medicine"/>
    <m/>
    <x v="3"/>
    <m/>
    <x v="0"/>
    <x v="0"/>
    <m/>
    <m/>
    <m/>
    <m/>
    <m/>
    <m/>
    <n v="0"/>
    <n v="850"/>
    <n v="0"/>
    <n v="0"/>
    <n v="850"/>
    <x v="0"/>
    <n v="0"/>
    <n v="0"/>
    <s v="Weekdays;Saturday"/>
    <n v="0"/>
    <m/>
    <s v="3045 Baseline Rd"/>
    <x v="11"/>
    <x v="0"/>
    <x v="25"/>
    <m/>
    <m/>
    <m/>
    <m/>
    <x v="0"/>
    <m/>
    <m/>
    <m/>
    <m/>
    <m/>
    <m/>
    <m/>
    <m/>
    <n v="0"/>
    <n v="0"/>
    <n v="0"/>
    <n v="0"/>
    <n v="0"/>
    <m/>
    <n v="0"/>
    <n v="0"/>
    <n v="0"/>
    <n v="0"/>
    <n v="0"/>
    <n v="0"/>
    <n v="0"/>
    <n v="0"/>
    <n v="0"/>
    <n v="0"/>
    <n v="2.1"/>
    <n v="0"/>
    <n v="0"/>
    <m/>
    <n v="0"/>
    <n v="0"/>
    <m/>
    <m/>
    <n v="0"/>
    <s v=""/>
    <n v="2.1"/>
    <n v="2.1"/>
    <m/>
    <s v="100%"/>
    <s v="ED Physician"/>
    <x v="2"/>
    <m/>
    <x v="2"/>
    <m/>
    <m/>
    <x v="1"/>
    <s v="English"/>
    <x v="0"/>
    <m/>
    <m/>
    <x v="2"/>
    <m/>
    <m/>
    <x v="2"/>
    <m/>
    <m/>
    <x v="1"/>
    <m/>
    <m/>
    <x v="1"/>
    <m/>
    <m/>
    <s v="GEM nurse sees patients who present to the ED who are over 65 years of age and live in a private home or retirement home.Functional impairment and cognitive decline are common and frequently unrecognized or inadequately managed in older adults.Nurse conducts a comprehensive assessment focused on geriatric concerns to ensure that high risk seniors receive the age appropriate care to ensure their safe discharge home. Clients served excludes admissions and transfers."/>
    <m/>
    <s v="Yes"/>
    <s v="mlaroche@qch.on.ca"/>
    <m/>
    <n v="0"/>
    <n v="1"/>
  </r>
  <r>
    <s v="Asset02903"/>
    <m/>
    <m/>
    <m/>
    <m/>
    <m/>
    <x v="4"/>
    <x v="106"/>
    <m/>
    <x v="2"/>
    <m/>
    <s v="PRH Geriatric Emergency Management"/>
    <m/>
    <x v="3"/>
    <m/>
    <x v="0"/>
    <x v="0"/>
    <m/>
    <m/>
    <m/>
    <m/>
    <m/>
    <m/>
    <n v="393"/>
    <n v="0"/>
    <n v="0"/>
    <n v="0"/>
    <n v="0"/>
    <x v="0"/>
    <n v="0"/>
    <n v="0"/>
    <m/>
    <n v="0"/>
    <m/>
    <s v="705 MacKay St"/>
    <x v="55"/>
    <x v="0"/>
    <x v="115"/>
    <m/>
    <m/>
    <m/>
    <m/>
    <x v="0"/>
    <m/>
    <m/>
    <m/>
    <m/>
    <m/>
    <m/>
    <m/>
    <m/>
    <n v="0"/>
    <n v="0"/>
    <n v="0"/>
    <n v="0"/>
    <n v="0"/>
    <m/>
    <n v="0"/>
    <n v="0"/>
    <n v="0"/>
    <n v="0"/>
    <n v="0"/>
    <n v="0"/>
    <n v="0"/>
    <n v="0"/>
    <n v="0"/>
    <n v="0"/>
    <n v="1.4"/>
    <n v="0"/>
    <n v="0"/>
    <m/>
    <n v="0"/>
    <n v="0"/>
    <m/>
    <m/>
    <n v="0"/>
    <s v=""/>
    <n v="1.4"/>
    <n v="1.4"/>
    <m/>
    <s v=""/>
    <s v=""/>
    <x v="2"/>
    <m/>
    <x v="2"/>
    <m/>
    <m/>
    <x v="1"/>
    <s v="English"/>
    <x v="0"/>
    <m/>
    <m/>
    <x v="2"/>
    <m/>
    <m/>
    <x v="2"/>
    <m/>
    <m/>
    <x v="1"/>
    <m/>
    <m/>
    <x v="1"/>
    <m/>
    <m/>
    <s v="contact is martin.burger@prh.email"/>
    <m/>
    <s v="Yes"/>
    <s v="kkay@rgpo.ca"/>
    <m/>
    <n v="0"/>
    <n v="1"/>
  </r>
  <r>
    <s v="Asset01206"/>
    <m/>
    <m/>
    <m/>
    <m/>
    <m/>
    <x v="4"/>
    <x v="17"/>
    <m/>
    <x v="2"/>
    <m/>
    <s v="Specialized Geriatric Services"/>
    <m/>
    <x v="3"/>
    <m/>
    <x v="0"/>
    <x v="0"/>
    <m/>
    <m/>
    <m/>
    <m/>
    <m/>
    <m/>
    <n v="961"/>
    <n v="1121"/>
    <n v="195"/>
    <n v="0"/>
    <n v="1316"/>
    <x v="0"/>
    <n v="0"/>
    <n v="0"/>
    <s v="Weekdays; Weekends"/>
    <n v="0"/>
    <m/>
    <s v="2075 Bayview Avenue"/>
    <x v="7"/>
    <x v="0"/>
    <x v="17"/>
    <m/>
    <m/>
    <m/>
    <m/>
    <x v="1"/>
    <m/>
    <m/>
    <m/>
    <m/>
    <m/>
    <m/>
    <m/>
    <m/>
    <n v="0"/>
    <n v="0"/>
    <n v="0"/>
    <n v="0"/>
    <n v="0"/>
    <m/>
    <n v="0"/>
    <n v="0"/>
    <n v="0"/>
    <n v="0"/>
    <n v="0"/>
    <n v="0"/>
    <n v="0"/>
    <n v="0"/>
    <n v="0"/>
    <n v="0"/>
    <n v="1.2"/>
    <n v="0"/>
    <n v="0"/>
    <m/>
    <n v="0"/>
    <n v="0"/>
    <m/>
    <m/>
    <n v="0"/>
    <s v=""/>
    <n v="1.2"/>
    <n v="1.2"/>
    <m/>
    <s v="75% to &lt;100%"/>
    <s v="Referrals from Geriatricians, other specialties, GIM, residents who have presented in Emergency."/>
    <x v="2"/>
    <m/>
    <x v="2"/>
    <m/>
    <m/>
    <x v="1"/>
    <s v="English"/>
    <x v="0"/>
    <m/>
    <m/>
    <x v="2"/>
    <m/>
    <m/>
    <x v="2"/>
    <m/>
    <m/>
    <x v="1"/>
    <m/>
    <m/>
    <x v="1"/>
    <m/>
    <m/>
    <s v="Consultation by a specialized geriatric health professional in the emergency room providing: assessment, diagnosis, identification of “at risk” older persons, initiation of appropriate treatment, and linkages with community and primary care."/>
    <m/>
    <s v="Yes"/>
    <s v="mary.duffy@sunnybrook.ca"/>
    <m/>
    <n v="0"/>
    <n v="1"/>
  </r>
  <r>
    <s v="Asset02906"/>
    <m/>
    <m/>
    <m/>
    <m/>
    <m/>
    <x v="4"/>
    <x v="102"/>
    <m/>
    <x v="2"/>
    <m/>
    <s v="GEM"/>
    <m/>
    <x v="3"/>
    <m/>
    <x v="0"/>
    <x v="0"/>
    <m/>
    <m/>
    <m/>
    <m/>
    <m/>
    <m/>
    <n v="849"/>
    <n v="0"/>
    <n v="0"/>
    <n v="0"/>
    <n v="0"/>
    <x v="0"/>
    <n v="0"/>
    <n v="0"/>
    <m/>
    <n v="0"/>
    <m/>
    <s v="501 Smyth Rd"/>
    <x v="11"/>
    <x v="0"/>
    <x v="111"/>
    <m/>
    <m/>
    <m/>
    <m/>
    <x v="0"/>
    <m/>
    <m/>
    <m/>
    <m/>
    <m/>
    <m/>
    <m/>
    <m/>
    <n v="0"/>
    <n v="0"/>
    <n v="0"/>
    <n v="0"/>
    <n v="0"/>
    <m/>
    <n v="0"/>
    <n v="0"/>
    <n v="0"/>
    <n v="0"/>
    <n v="0"/>
    <n v="0"/>
    <n v="0"/>
    <n v="0"/>
    <n v="0"/>
    <n v="0"/>
    <n v="1.4"/>
    <n v="0"/>
    <n v="0"/>
    <m/>
    <n v="0"/>
    <n v="0"/>
    <m/>
    <m/>
    <n v="0"/>
    <s v=""/>
    <n v="1.4"/>
    <n v="1.4"/>
    <m/>
    <s v=""/>
    <s v=""/>
    <x v="2"/>
    <m/>
    <x v="2"/>
    <m/>
    <m/>
    <x v="1"/>
    <s v="English"/>
    <x v="0"/>
    <m/>
    <m/>
    <x v="2"/>
    <m/>
    <m/>
    <x v="2"/>
    <m/>
    <m/>
    <x v="1"/>
    <m/>
    <m/>
    <x v="1"/>
    <m/>
    <m/>
    <s v=""/>
    <m/>
    <s v="Yes"/>
    <s v="kkay@rgpo.ca"/>
    <m/>
    <n v="0"/>
    <n v="1"/>
  </r>
  <r>
    <s v="Asset01614"/>
    <m/>
    <m/>
    <m/>
    <m/>
    <m/>
    <x v="4"/>
    <x v="81"/>
    <m/>
    <x v="2"/>
    <m/>
    <s v="ED Geriatric Care Coordinator"/>
    <m/>
    <x v="3"/>
    <m/>
    <x v="0"/>
    <x v="0"/>
    <m/>
    <m/>
    <m/>
    <m/>
    <m/>
    <m/>
    <n v="440"/>
    <n v="0"/>
    <n v="0"/>
    <n v="0"/>
    <n v="0"/>
    <x v="0"/>
    <n v="0"/>
    <n v="0"/>
    <s v="Weekdays;"/>
    <n v="0"/>
    <m/>
    <s v="980 Oliver Road"/>
    <x v="45"/>
    <x v="0"/>
    <x v="90"/>
    <m/>
    <m/>
    <m/>
    <m/>
    <x v="4"/>
    <m/>
    <m/>
    <m/>
    <m/>
    <m/>
    <m/>
    <m/>
    <m/>
    <n v="0"/>
    <n v="0"/>
    <n v="0"/>
    <n v="0"/>
    <n v="0"/>
    <m/>
    <n v="0"/>
    <n v="0"/>
    <n v="0"/>
    <n v="0"/>
    <n v="0"/>
    <n v="0"/>
    <n v="0"/>
    <n v="0"/>
    <n v="0"/>
    <n v="0"/>
    <n v="1"/>
    <n v="0"/>
    <n v="0"/>
    <m/>
    <n v="0"/>
    <n v="0"/>
    <m/>
    <m/>
    <n v="0"/>
    <s v=""/>
    <n v="1"/>
    <n v="1"/>
    <m/>
    <s v="100%"/>
    <s v="ED Physicians and Staff"/>
    <x v="2"/>
    <m/>
    <x v="2"/>
    <m/>
    <m/>
    <x v="1"/>
    <s v="English"/>
    <x v="0"/>
    <m/>
    <m/>
    <x v="2"/>
    <m/>
    <m/>
    <x v="2"/>
    <m/>
    <m/>
    <x v="1"/>
    <m/>
    <m/>
    <x v="1"/>
    <m/>
    <m/>
    <s v="Average referrals sent by GCC/year:SJCG Ger OP program =29SJH for direct admission = 31Community services = 112Service Type Description: Identifies at risk seniors and works with interprofessional team to coordinate care. Focus is on ED non-admitted patients to facilitate discharges from ED to SJCG or community to reduce admissions."/>
    <m/>
    <s v="Yes"/>
    <s v="alison.denton@tbh.net"/>
    <m/>
    <n v="0"/>
    <n v="1"/>
  </r>
  <r>
    <s v="Asset02901"/>
    <m/>
    <m/>
    <m/>
    <m/>
    <m/>
    <x v="4"/>
    <x v="154"/>
    <m/>
    <x v="2"/>
    <m/>
    <s v="GEM"/>
    <m/>
    <x v="3"/>
    <m/>
    <x v="0"/>
    <x v="0"/>
    <m/>
    <m/>
    <m/>
    <m/>
    <m/>
    <m/>
    <n v="173"/>
    <n v="0"/>
    <n v="0"/>
    <n v="0"/>
    <n v="0"/>
    <x v="0"/>
    <n v="0"/>
    <n v="0"/>
    <m/>
    <n v="0"/>
    <m/>
    <s v="350 John St N"/>
    <x v="84"/>
    <x v="0"/>
    <x v="170"/>
    <m/>
    <m/>
    <m/>
    <m/>
    <x v="0"/>
    <m/>
    <m/>
    <m/>
    <m/>
    <m/>
    <m/>
    <m/>
    <m/>
    <n v="0"/>
    <n v="0"/>
    <n v="0"/>
    <n v="0"/>
    <n v="0"/>
    <m/>
    <n v="0"/>
    <n v="0"/>
    <n v="0"/>
    <n v="0"/>
    <n v="0"/>
    <n v="0"/>
    <n v="0"/>
    <n v="0"/>
    <n v="0"/>
    <n v="0"/>
    <n v="0.4"/>
    <n v="0"/>
    <n v="0"/>
    <m/>
    <n v="0"/>
    <n v="0"/>
    <m/>
    <m/>
    <n v="0"/>
    <s v=""/>
    <n v="0.4"/>
    <n v="0.4"/>
    <m/>
    <s v=""/>
    <s v=""/>
    <x v="2"/>
    <m/>
    <x v="2"/>
    <m/>
    <m/>
    <x v="1"/>
    <s v="English"/>
    <x v="0"/>
    <m/>
    <m/>
    <x v="2"/>
    <m/>
    <m/>
    <x v="2"/>
    <m/>
    <m/>
    <x v="1"/>
    <m/>
    <m/>
    <x v="1"/>
    <m/>
    <m/>
    <s v=""/>
    <m/>
    <s v="Yes"/>
    <s v="kkay@rgpo.ca"/>
    <m/>
    <n v="0"/>
    <n v="1"/>
  </r>
  <r>
    <s v="Asset01336"/>
    <m/>
    <m/>
    <m/>
    <m/>
    <m/>
    <x v="4"/>
    <x v="76"/>
    <m/>
    <x v="2"/>
    <m/>
    <s v="Geriatric Emergency Management (GEM)"/>
    <m/>
    <x v="3"/>
    <m/>
    <x v="0"/>
    <x v="0"/>
    <m/>
    <m/>
    <m/>
    <m/>
    <m/>
    <m/>
    <n v="356"/>
    <n v="356"/>
    <n v="0"/>
    <n v="0"/>
    <n v="356"/>
    <x v="0"/>
    <n v="0"/>
    <n v="0"/>
    <s v="Weekdays;"/>
    <n v="0"/>
    <m/>
    <s v="840 McConnell Ave"/>
    <x v="43"/>
    <x v="0"/>
    <x v="84"/>
    <m/>
    <m/>
    <m/>
    <m/>
    <x v="0"/>
    <m/>
    <m/>
    <m/>
    <m/>
    <m/>
    <m/>
    <m/>
    <m/>
    <n v="0"/>
    <n v="0"/>
    <n v="0"/>
    <n v="0"/>
    <n v="0"/>
    <m/>
    <n v="0"/>
    <n v="0"/>
    <n v="0"/>
    <n v="0"/>
    <n v="0"/>
    <n v="0"/>
    <n v="0"/>
    <n v="0"/>
    <n v="0"/>
    <n v="0"/>
    <n v="0.8"/>
    <n v="0"/>
    <n v="0"/>
    <m/>
    <n v="0"/>
    <n v="0"/>
    <m/>
    <m/>
    <n v="0"/>
    <s v=""/>
    <n v="0.8"/>
    <n v="0.8"/>
    <m/>
    <s v="100%"/>
    <s v="Emergency Department"/>
    <x v="2"/>
    <m/>
    <x v="2"/>
    <m/>
    <m/>
    <x v="1"/>
    <s v="English"/>
    <x v="0"/>
    <m/>
    <m/>
    <x v="2"/>
    <m/>
    <m/>
    <x v="2"/>
    <m/>
    <m/>
    <x v="1"/>
    <m/>
    <m/>
    <x v="1"/>
    <m/>
    <m/>
    <s v="The GEM program nurses provide support to the ED which enables patients to transition to home. This admission avoidance strategy collaborates with the healthcare team and external partners. In Q4 2020, referrals lower as a result of decreased ED referrals associated with Covid-19. Resources supporting GEM were also required to support discharge planning of admitted patients in the ED and inpatient unit."/>
    <m/>
    <s v="Yes"/>
    <s v="joann.tessier@cornwallhospital.ca"/>
    <m/>
    <n v="0"/>
    <n v="1"/>
  </r>
  <r>
    <s v="Asset02902"/>
    <m/>
    <m/>
    <m/>
    <m/>
    <m/>
    <x v="4"/>
    <x v="155"/>
    <m/>
    <x v="2"/>
    <m/>
    <s v="GEM"/>
    <m/>
    <x v="3"/>
    <m/>
    <x v="0"/>
    <x v="0"/>
    <m/>
    <m/>
    <m/>
    <m/>
    <m/>
    <m/>
    <n v="112"/>
    <n v="0"/>
    <n v="0"/>
    <n v="0"/>
    <n v="0"/>
    <x v="0"/>
    <n v="0"/>
    <n v="0"/>
    <m/>
    <n v="0"/>
    <m/>
    <s v="1111 Ghislain St"/>
    <x v="85"/>
    <x v="0"/>
    <x v="171"/>
    <m/>
    <m/>
    <m/>
    <m/>
    <x v="0"/>
    <m/>
    <m/>
    <m/>
    <m/>
    <m/>
    <m/>
    <m/>
    <m/>
    <n v="0"/>
    <n v="0"/>
    <n v="0"/>
    <n v="0"/>
    <n v="0"/>
    <m/>
    <n v="0"/>
    <n v="0"/>
    <n v="0"/>
    <n v="0"/>
    <n v="0"/>
    <n v="0"/>
    <n v="0"/>
    <n v="0"/>
    <n v="0"/>
    <n v="0"/>
    <n v="0.4"/>
    <n v="0"/>
    <n v="0"/>
    <m/>
    <n v="0"/>
    <n v="0"/>
    <m/>
    <m/>
    <n v="0"/>
    <s v=""/>
    <n v="0.4"/>
    <n v="0.4"/>
    <m/>
    <s v=""/>
    <s v=""/>
    <x v="2"/>
    <m/>
    <x v="2"/>
    <m/>
    <m/>
    <x v="1"/>
    <s v="English"/>
    <x v="0"/>
    <m/>
    <m/>
    <x v="2"/>
    <m/>
    <m/>
    <x v="2"/>
    <m/>
    <m/>
    <x v="1"/>
    <m/>
    <m/>
    <x v="1"/>
    <m/>
    <m/>
    <s v=""/>
    <m/>
    <s v="Yes"/>
    <s v="kkay@rgpo.ca"/>
    <m/>
    <n v="0"/>
    <n v="1"/>
  </r>
  <r>
    <s v="Asset02490"/>
    <m/>
    <m/>
    <m/>
    <m/>
    <m/>
    <x v="4"/>
    <x v="124"/>
    <m/>
    <x v="2"/>
    <m/>
    <s v="GEM"/>
    <m/>
    <x v="3"/>
    <m/>
    <x v="0"/>
    <x v="0"/>
    <m/>
    <m/>
    <m/>
    <m/>
    <m/>
    <m/>
    <n v="888"/>
    <n v="0"/>
    <n v="0"/>
    <n v="0"/>
    <n v="0"/>
    <x v="0"/>
    <n v="0"/>
    <n v="0"/>
    <m/>
    <n v="0"/>
    <m/>
    <s v="713 chemin Montreal"/>
    <x v="11"/>
    <x v="0"/>
    <x v="135"/>
    <m/>
    <m/>
    <m/>
    <m/>
    <x v="0"/>
    <m/>
    <m/>
    <m/>
    <m/>
    <m/>
    <m/>
    <m/>
    <m/>
    <n v="0"/>
    <n v="0"/>
    <n v="0"/>
    <n v="0"/>
    <n v="0"/>
    <m/>
    <n v="0"/>
    <n v="0"/>
    <n v="0"/>
    <n v="0"/>
    <n v="0"/>
    <n v="0"/>
    <n v="0"/>
    <n v="0"/>
    <n v="0"/>
    <n v="0"/>
    <n v="2"/>
    <n v="0"/>
    <n v="0"/>
    <m/>
    <n v="0"/>
    <n v="0"/>
    <m/>
    <m/>
    <n v="0"/>
    <s v=""/>
    <n v="2"/>
    <n v="2"/>
    <m/>
    <s v=""/>
    <s v=""/>
    <x v="2"/>
    <m/>
    <x v="2"/>
    <m/>
    <m/>
    <x v="1"/>
    <s v="English"/>
    <x v="0"/>
    <m/>
    <m/>
    <x v="2"/>
    <m/>
    <m/>
    <x v="2"/>
    <m/>
    <m/>
    <x v="1"/>
    <m/>
    <m/>
    <x v="1"/>
    <m/>
    <m/>
    <s v=""/>
    <m/>
    <s v="Yes"/>
    <s v="myriamveilleux@montfort.on.ca"/>
    <m/>
    <n v="0"/>
    <n v="1"/>
  </r>
  <r>
    <s v="Asset01953"/>
    <m/>
    <m/>
    <m/>
    <m/>
    <m/>
    <x v="4"/>
    <x v="40"/>
    <m/>
    <x v="2"/>
    <m/>
    <s v="GEM"/>
    <m/>
    <x v="3"/>
    <m/>
    <x v="0"/>
    <x v="0"/>
    <m/>
    <m/>
    <m/>
    <m/>
    <m/>
    <m/>
    <n v="0"/>
    <n v="1019"/>
    <n v="0"/>
    <n v="0"/>
    <n v="1019"/>
    <x v="0"/>
    <n v="0"/>
    <n v="0"/>
    <s v="Weekdays; Weekends"/>
    <n v="0"/>
    <m/>
    <s v="911 Queen's Blvd"/>
    <x v="25"/>
    <x v="0"/>
    <x v="39"/>
    <m/>
    <m/>
    <m/>
    <m/>
    <x v="3"/>
    <m/>
    <m/>
    <m/>
    <m/>
    <m/>
    <m/>
    <m/>
    <m/>
    <n v="0"/>
    <n v="0"/>
    <n v="0"/>
    <n v="0"/>
    <n v="0"/>
    <m/>
    <n v="0"/>
    <n v="0"/>
    <n v="0"/>
    <n v="0"/>
    <n v="0"/>
    <n v="0"/>
    <n v="0"/>
    <n v="0"/>
    <n v="0"/>
    <n v="0"/>
    <n v="0"/>
    <n v="0"/>
    <n v="0"/>
    <m/>
    <n v="0"/>
    <n v="0"/>
    <m/>
    <m/>
    <n v="2"/>
    <s v="Other: GEM Nurse 2 FTE"/>
    <n v="0"/>
    <n v="2"/>
    <m/>
    <s v="100%"/>
    <s v="Self/family, ambulatory care services, residential care, private practice, home care"/>
    <x v="2"/>
    <m/>
    <x v="2"/>
    <m/>
    <m/>
    <x v="1"/>
    <s v="English"/>
    <x v="0"/>
    <m/>
    <m/>
    <x v="2"/>
    <m/>
    <m/>
    <x v="2"/>
    <m/>
    <m/>
    <x v="1"/>
    <m/>
    <m/>
    <x v="1"/>
    <m/>
    <m/>
    <s v=""/>
    <m/>
    <s v="Yes"/>
    <s v="cplatt@cmhaww.ca"/>
    <m/>
    <n v="0"/>
    <n v="1"/>
  </r>
  <r>
    <s v="Asset01281"/>
    <m/>
    <m/>
    <m/>
    <m/>
    <m/>
    <x v="4"/>
    <x v="2"/>
    <m/>
    <x v="2"/>
    <m/>
    <s v="Lakeridge Health - Oshawa"/>
    <m/>
    <x v="3"/>
    <m/>
    <x v="0"/>
    <x v="0"/>
    <m/>
    <m/>
    <m/>
    <m/>
    <m/>
    <m/>
    <n v="838"/>
    <n v="865"/>
    <n v="5"/>
    <n v="0"/>
    <n v="870"/>
    <x v="0"/>
    <n v="0"/>
    <n v="0"/>
    <s v="Weekdays;"/>
    <n v="0"/>
    <m/>
    <s v="1 Hospital Court"/>
    <x v="2"/>
    <x v="0"/>
    <x v="2"/>
    <m/>
    <m/>
    <m/>
    <m/>
    <x v="0"/>
    <m/>
    <m/>
    <m/>
    <m/>
    <m/>
    <m/>
    <m/>
    <m/>
    <n v="0"/>
    <n v="0"/>
    <n v="0"/>
    <n v="0"/>
    <n v="0"/>
    <m/>
    <n v="0"/>
    <n v="0"/>
    <n v="0"/>
    <n v="0"/>
    <n v="0"/>
    <n v="0"/>
    <n v="0"/>
    <n v="0"/>
    <n v="0"/>
    <n v="0"/>
    <n v="1"/>
    <n v="0"/>
    <n v="0"/>
    <m/>
    <n v="0"/>
    <n v="0"/>
    <m/>
    <m/>
    <n v="0"/>
    <s v=""/>
    <n v="1"/>
    <n v="1"/>
    <m/>
    <s v=""/>
    <s v=""/>
    <x v="2"/>
    <m/>
    <x v="2"/>
    <m/>
    <m/>
    <x v="1"/>
    <s v="English"/>
    <x v="0"/>
    <m/>
    <m/>
    <x v="2"/>
    <m/>
    <m/>
    <x v="2"/>
    <m/>
    <m/>
    <x v="1"/>
    <m/>
    <m/>
    <x v="1"/>
    <m/>
    <m/>
    <s v="Counties Served = Durham (not listed in drop-down)"/>
    <m/>
    <s v="Yes"/>
    <s v="shawkins@seniorscarenetwork.ca"/>
    <m/>
    <n v="0"/>
    <n v="1"/>
  </r>
  <r>
    <s v="Asset01300"/>
    <m/>
    <m/>
    <m/>
    <m/>
    <m/>
    <x v="4"/>
    <x v="0"/>
    <m/>
    <x v="2"/>
    <m/>
    <s v="Lakeridge Health - Ajax Pickering"/>
    <m/>
    <x v="3"/>
    <m/>
    <x v="0"/>
    <x v="0"/>
    <m/>
    <m/>
    <m/>
    <m/>
    <m/>
    <m/>
    <n v="363"/>
    <n v="470"/>
    <n v="135"/>
    <n v="0"/>
    <n v="605"/>
    <x v="0"/>
    <n v="0"/>
    <n v="0"/>
    <s v="Weekdays;"/>
    <n v="0"/>
    <m/>
    <s v="580 Harwood Ave S"/>
    <x v="0"/>
    <x v="0"/>
    <x v="0"/>
    <m/>
    <m/>
    <m/>
    <m/>
    <x v="0"/>
    <m/>
    <m/>
    <m/>
    <m/>
    <m/>
    <m/>
    <m/>
    <m/>
    <n v="0"/>
    <n v="0"/>
    <n v="0"/>
    <n v="0"/>
    <n v="0"/>
    <m/>
    <n v="0"/>
    <n v="0"/>
    <n v="0"/>
    <n v="0"/>
    <n v="0"/>
    <n v="0"/>
    <n v="0"/>
    <n v="0"/>
    <n v="0"/>
    <n v="0"/>
    <n v="1"/>
    <n v="0"/>
    <n v="0"/>
    <m/>
    <n v="0"/>
    <n v="0"/>
    <m/>
    <m/>
    <n v="0"/>
    <s v=""/>
    <n v="1"/>
    <n v="1"/>
    <m/>
    <s v=""/>
    <s v=""/>
    <x v="2"/>
    <m/>
    <x v="2"/>
    <m/>
    <m/>
    <x v="1"/>
    <s v="English"/>
    <x v="0"/>
    <m/>
    <m/>
    <x v="2"/>
    <m/>
    <m/>
    <x v="2"/>
    <m/>
    <m/>
    <x v="1"/>
    <m/>
    <m/>
    <x v="1"/>
    <m/>
    <m/>
    <s v="Counties Served = Durham (not in drop-down)"/>
    <m/>
    <s v="Yes"/>
    <s v="shawkins@seniorscarenetwork.ca"/>
    <m/>
    <n v="0"/>
    <n v="1"/>
  </r>
  <r>
    <s v="Asset01291"/>
    <m/>
    <m/>
    <m/>
    <m/>
    <m/>
    <x v="4"/>
    <x v="1"/>
    <m/>
    <x v="2"/>
    <m/>
    <s v="Lakeridge Health - Bowmanville"/>
    <m/>
    <x v="3"/>
    <m/>
    <x v="0"/>
    <x v="0"/>
    <m/>
    <m/>
    <m/>
    <m/>
    <m/>
    <m/>
    <n v="396"/>
    <n v="472"/>
    <n v="73"/>
    <n v="0"/>
    <n v="545"/>
    <x v="0"/>
    <n v="0"/>
    <n v="0"/>
    <s v="Weekdays;"/>
    <n v="0"/>
    <m/>
    <s v="47 Liberty St S"/>
    <x v="1"/>
    <x v="0"/>
    <x v="1"/>
    <m/>
    <m/>
    <m/>
    <m/>
    <x v="0"/>
    <m/>
    <m/>
    <m/>
    <m/>
    <m/>
    <m/>
    <m/>
    <m/>
    <n v="0"/>
    <n v="0"/>
    <n v="0"/>
    <n v="0"/>
    <n v="0"/>
    <m/>
    <n v="0"/>
    <n v="0"/>
    <n v="0"/>
    <n v="0"/>
    <n v="0"/>
    <n v="0"/>
    <n v="0"/>
    <n v="0"/>
    <n v="0"/>
    <n v="0"/>
    <n v="1"/>
    <n v="0"/>
    <n v="0"/>
    <m/>
    <n v="0"/>
    <n v="0"/>
    <m/>
    <m/>
    <n v="0"/>
    <s v=""/>
    <n v="1"/>
    <n v="1"/>
    <m/>
    <s v=""/>
    <s v=""/>
    <x v="2"/>
    <m/>
    <x v="2"/>
    <m/>
    <m/>
    <x v="1"/>
    <s v="English"/>
    <x v="0"/>
    <m/>
    <m/>
    <x v="2"/>
    <m/>
    <m/>
    <x v="2"/>
    <m/>
    <m/>
    <x v="1"/>
    <m/>
    <m/>
    <x v="1"/>
    <m/>
    <m/>
    <s v="Counties Served= Durham (not in drop-down)"/>
    <m/>
    <s v="Yes"/>
    <s v="shawkins@seniorscarenetwork.ca"/>
    <m/>
    <n v="0"/>
    <n v="1"/>
  </r>
  <r>
    <s v="Asset01294"/>
    <m/>
    <m/>
    <m/>
    <m/>
    <m/>
    <x v="4"/>
    <x v="3"/>
    <m/>
    <x v="2"/>
    <m/>
    <s v="Geriatric Emergency Management (GEM)"/>
    <m/>
    <x v="3"/>
    <m/>
    <x v="0"/>
    <x v="0"/>
    <m/>
    <m/>
    <m/>
    <m/>
    <m/>
    <m/>
    <n v="247"/>
    <n v="272"/>
    <n v="36"/>
    <n v="0"/>
    <n v="308"/>
    <x v="0"/>
    <n v="0"/>
    <n v="0"/>
    <s v="Weekdays;"/>
    <n v="0"/>
    <m/>
    <s v="1000 Depalma Dr"/>
    <x v="3"/>
    <x v="0"/>
    <x v="3"/>
    <m/>
    <m/>
    <m/>
    <m/>
    <x v="0"/>
    <m/>
    <m/>
    <m/>
    <m/>
    <m/>
    <m/>
    <m/>
    <m/>
    <n v="0"/>
    <n v="0"/>
    <n v="0"/>
    <n v="0"/>
    <n v="0"/>
    <m/>
    <n v="0"/>
    <n v="0"/>
    <n v="0"/>
    <n v="0"/>
    <n v="0"/>
    <n v="0"/>
    <n v="0"/>
    <n v="0"/>
    <n v="0"/>
    <n v="0"/>
    <n v="1"/>
    <n v="0"/>
    <n v="0"/>
    <m/>
    <n v="0"/>
    <n v="0"/>
    <m/>
    <m/>
    <n v="0"/>
    <s v=""/>
    <n v="1"/>
    <n v="1"/>
    <m/>
    <s v=""/>
    <s v=""/>
    <x v="2"/>
    <m/>
    <x v="2"/>
    <m/>
    <m/>
    <x v="1"/>
    <s v="English"/>
    <x v="0"/>
    <m/>
    <m/>
    <x v="2"/>
    <m/>
    <m/>
    <x v="2"/>
    <m/>
    <m/>
    <x v="1"/>
    <m/>
    <m/>
    <x v="1"/>
    <m/>
    <m/>
    <s v="n/a"/>
    <m/>
    <s v="Yes"/>
    <s v="shawkins@seniorscarenetwork.ca"/>
    <m/>
    <n v="0"/>
    <n v="1"/>
  </r>
  <r>
    <s v="Asset01949"/>
    <m/>
    <m/>
    <m/>
    <m/>
    <m/>
    <x v="4"/>
    <x v="156"/>
    <m/>
    <x v="2"/>
    <m/>
    <s v="GEM"/>
    <m/>
    <x v="3"/>
    <m/>
    <x v="0"/>
    <x v="0"/>
    <m/>
    <m/>
    <m/>
    <m/>
    <m/>
    <m/>
    <n v="0"/>
    <n v="1252"/>
    <n v="71"/>
    <n v="0"/>
    <n v="1323"/>
    <x v="0"/>
    <n v="0"/>
    <n v="0"/>
    <s v="Weekdays;"/>
    <n v="0"/>
    <m/>
    <s v=" 630 Dublin Street"/>
    <x v="86"/>
    <x v="0"/>
    <x v="172"/>
    <m/>
    <m/>
    <m/>
    <m/>
    <x v="3"/>
    <m/>
    <m/>
    <m/>
    <m/>
    <m/>
    <m/>
    <m/>
    <m/>
    <n v="0"/>
    <n v="0"/>
    <n v="0"/>
    <n v="0"/>
    <n v="0"/>
    <m/>
    <n v="0"/>
    <n v="0"/>
    <n v="0"/>
    <n v="0"/>
    <n v="0"/>
    <n v="0"/>
    <n v="0"/>
    <n v="0"/>
    <n v="0"/>
    <n v="0"/>
    <n v="0"/>
    <n v="0"/>
    <n v="0"/>
    <m/>
    <n v="0"/>
    <n v="0"/>
    <m/>
    <m/>
    <n v="2"/>
    <s v="Other: GEM Nurse 1 FTE Louise Marshall and 1 FTE Palmerston"/>
    <n v="0"/>
    <n v="2"/>
    <m/>
    <s v="100%"/>
    <s v="ERP and Case Finding"/>
    <x v="2"/>
    <m/>
    <x v="2"/>
    <m/>
    <m/>
    <x v="1"/>
    <s v="English"/>
    <x v="0"/>
    <m/>
    <m/>
    <x v="2"/>
    <m/>
    <m/>
    <x v="2"/>
    <m/>
    <m/>
    <x v="1"/>
    <m/>
    <m/>
    <x v="1"/>
    <m/>
    <m/>
    <s v="Note: Family/Caregivers serviced have no actual volumes to report however GEM nurse indicated that caregiver support is part of almost every referral"/>
    <m/>
    <s v="Yes"/>
    <s v="cplatt@cmhaww.ca"/>
    <m/>
    <n v="0"/>
    <n v="1"/>
  </r>
  <r>
    <s v="Asset02899"/>
    <m/>
    <m/>
    <m/>
    <m/>
    <m/>
    <x v="4"/>
    <x v="119"/>
    <m/>
    <x v="2"/>
    <m/>
    <s v="GEM"/>
    <m/>
    <x v="3"/>
    <m/>
    <x v="0"/>
    <x v="0"/>
    <m/>
    <m/>
    <m/>
    <m/>
    <m/>
    <m/>
    <n v="0"/>
    <n v="1647"/>
    <n v="0"/>
    <n v="0"/>
    <n v="1647"/>
    <x v="0"/>
    <n v="0"/>
    <n v="0"/>
    <m/>
    <n v="0"/>
    <m/>
    <s v="4001 Leslie St"/>
    <x v="61"/>
    <x v="0"/>
    <x v="130"/>
    <m/>
    <m/>
    <m/>
    <m/>
    <x v="1"/>
    <m/>
    <m/>
    <m/>
    <m/>
    <m/>
    <m/>
    <m/>
    <m/>
    <n v="0"/>
    <n v="0"/>
    <n v="0"/>
    <n v="0"/>
    <n v="0"/>
    <m/>
    <n v="0"/>
    <n v="0"/>
    <n v="0"/>
    <n v="0"/>
    <n v="0"/>
    <n v="0"/>
    <n v="0"/>
    <n v="0"/>
    <n v="0"/>
    <n v="0"/>
    <n v="3"/>
    <n v="0"/>
    <n v="0"/>
    <m/>
    <n v="0"/>
    <n v="0"/>
    <m/>
    <m/>
    <n v="0"/>
    <s v=""/>
    <n v="3"/>
    <n v="3"/>
    <m/>
    <s v=""/>
    <s v="Data provided by diana.adams@nygh.on.ca"/>
    <x v="2"/>
    <m/>
    <x v="2"/>
    <m/>
    <m/>
    <x v="1"/>
    <s v="English"/>
    <x v="0"/>
    <m/>
    <m/>
    <x v="2"/>
    <m/>
    <m/>
    <x v="2"/>
    <m/>
    <m/>
    <x v="1"/>
    <m/>
    <m/>
    <x v="1"/>
    <m/>
    <m/>
    <s v=""/>
    <m/>
    <s v="Yes"/>
    <s v="kkay@rgpo.ca"/>
    <m/>
    <n v="0"/>
    <n v="1"/>
  </r>
  <r>
    <s v="Asset01946"/>
    <m/>
    <m/>
    <m/>
    <m/>
    <m/>
    <x v="4"/>
    <x v="59"/>
    <m/>
    <x v="2"/>
    <m/>
    <s v="GEM"/>
    <m/>
    <x v="3"/>
    <m/>
    <x v="0"/>
    <x v="0"/>
    <m/>
    <m/>
    <m/>
    <m/>
    <m/>
    <m/>
    <n v="0"/>
    <n v="781"/>
    <n v="13"/>
    <n v="0"/>
    <n v="794"/>
    <x v="0"/>
    <n v="0"/>
    <n v="0"/>
    <s v="Weekdays; Weekends"/>
    <n v="0"/>
    <m/>
    <s v="131 Frederick Campbell St."/>
    <x v="37"/>
    <x v="0"/>
    <x v="63"/>
    <m/>
    <m/>
    <m/>
    <m/>
    <x v="3"/>
    <m/>
    <m/>
    <m/>
    <m/>
    <m/>
    <m/>
    <m/>
    <m/>
    <n v="0"/>
    <n v="0"/>
    <n v="0"/>
    <n v="0"/>
    <n v="0"/>
    <m/>
    <n v="0"/>
    <n v="0"/>
    <n v="0"/>
    <n v="0"/>
    <n v="0"/>
    <n v="0"/>
    <n v="0"/>
    <n v="0"/>
    <n v="0"/>
    <n v="0"/>
    <n v="0"/>
    <n v="0"/>
    <n v="0"/>
    <m/>
    <n v="0"/>
    <n v="0"/>
    <m/>
    <m/>
    <n v="2"/>
    <s v="Other: GEM Nurse 2 FTE (service interruption due to one GEM nurse on medical leave)"/>
    <n v="0"/>
    <n v="2"/>
    <m/>
    <s v="100%"/>
    <s v="ERP, Case Finding"/>
    <x v="2"/>
    <m/>
    <x v="2"/>
    <m/>
    <m/>
    <x v="1"/>
    <s v="English"/>
    <x v="0"/>
    <m/>
    <m/>
    <x v="2"/>
    <m/>
    <m/>
    <x v="2"/>
    <m/>
    <m/>
    <x v="1"/>
    <m/>
    <m/>
    <x v="1"/>
    <m/>
    <m/>
    <s v="Note: Family/Caregivers Serviced have no actual volumes to report however GEM nurse indicated that caregiver support is part of almost every referral"/>
    <m/>
    <s v="Yes"/>
    <s v="cplatt@cmhaww.ca"/>
    <m/>
    <n v="0"/>
    <n v="1"/>
  </r>
  <r>
    <s v="Asset01940"/>
    <m/>
    <m/>
    <m/>
    <m/>
    <m/>
    <x v="4"/>
    <x v="60"/>
    <m/>
    <x v="2"/>
    <m/>
    <s v="GEM"/>
    <m/>
    <x v="3"/>
    <m/>
    <x v="0"/>
    <x v="0"/>
    <m/>
    <m/>
    <m/>
    <m/>
    <m/>
    <m/>
    <n v="0"/>
    <n v="1005"/>
    <n v="0"/>
    <n v="0"/>
    <n v="1005"/>
    <x v="0"/>
    <n v="0"/>
    <n v="0"/>
    <s v="Weekdays; Weekends"/>
    <n v="0"/>
    <m/>
    <s v="115 Delhi St."/>
    <x v="12"/>
    <x v="0"/>
    <x v="64"/>
    <m/>
    <m/>
    <m/>
    <m/>
    <x v="3"/>
    <m/>
    <m/>
    <m/>
    <m/>
    <m/>
    <m/>
    <m/>
    <m/>
    <n v="0"/>
    <n v="0"/>
    <n v="0"/>
    <n v="0"/>
    <n v="0"/>
    <m/>
    <n v="0"/>
    <n v="0"/>
    <n v="0"/>
    <n v="0"/>
    <n v="0"/>
    <n v="0"/>
    <n v="0"/>
    <n v="0"/>
    <n v="0"/>
    <n v="0"/>
    <n v="0"/>
    <n v="0"/>
    <n v="0"/>
    <m/>
    <n v="0"/>
    <n v="0"/>
    <m/>
    <m/>
    <n v="2"/>
    <s v="Other: GEM Nurse 2 FTE"/>
    <n v="0"/>
    <n v="2"/>
    <m/>
    <s v="100%"/>
    <s v="ERP and Case Finding"/>
    <x v="2"/>
    <m/>
    <x v="2"/>
    <m/>
    <m/>
    <x v="1"/>
    <s v="English"/>
    <x v="0"/>
    <m/>
    <m/>
    <x v="2"/>
    <m/>
    <m/>
    <x v="2"/>
    <m/>
    <m/>
    <x v="1"/>
    <m/>
    <m/>
    <x v="1"/>
    <m/>
    <m/>
    <s v=""/>
    <m/>
    <s v="Yes"/>
    <s v="cplatt@cmhaww.ca"/>
    <m/>
    <n v="0"/>
    <n v="1"/>
  </r>
  <r>
    <s v="Asset01943"/>
    <m/>
    <m/>
    <m/>
    <m/>
    <m/>
    <x v="4"/>
    <x v="61"/>
    <m/>
    <x v="2"/>
    <m/>
    <s v="GEM"/>
    <m/>
    <x v="3"/>
    <m/>
    <x v="0"/>
    <x v="0"/>
    <m/>
    <m/>
    <m/>
    <m/>
    <m/>
    <m/>
    <n v="0"/>
    <n v="1137"/>
    <n v="0"/>
    <n v="0"/>
    <n v="1137"/>
    <x v="0"/>
    <n v="0"/>
    <n v="0"/>
    <s v="Weekdays; Weekends"/>
    <n v="0"/>
    <m/>
    <s v="835 King St. W "/>
    <x v="25"/>
    <x v="0"/>
    <x v="65"/>
    <m/>
    <m/>
    <m/>
    <m/>
    <x v="3"/>
    <m/>
    <m/>
    <m/>
    <m/>
    <m/>
    <m/>
    <m/>
    <m/>
    <n v="0"/>
    <n v="0"/>
    <n v="0"/>
    <n v="0"/>
    <n v="0"/>
    <m/>
    <n v="0"/>
    <n v="0"/>
    <n v="0"/>
    <n v="0"/>
    <n v="0"/>
    <n v="0"/>
    <n v="0"/>
    <n v="0"/>
    <n v="0"/>
    <n v="0"/>
    <n v="0"/>
    <n v="0"/>
    <n v="0"/>
    <m/>
    <n v="0"/>
    <n v="0"/>
    <m/>
    <m/>
    <n v="2"/>
    <s v="Other: GEM Nurse 2 FTE"/>
    <n v="0"/>
    <n v="2"/>
    <m/>
    <s v="100%"/>
    <s v="ERP, Case Finding, AUA"/>
    <x v="2"/>
    <m/>
    <x v="2"/>
    <m/>
    <m/>
    <x v="1"/>
    <s v="English"/>
    <x v="0"/>
    <m/>
    <m/>
    <x v="2"/>
    <m/>
    <m/>
    <x v="2"/>
    <m/>
    <m/>
    <x v="1"/>
    <m/>
    <m/>
    <x v="1"/>
    <m/>
    <m/>
    <s v=""/>
    <m/>
    <s v="Yes"/>
    <s v="cplatt@cmhaww.ca"/>
    <m/>
    <n v="0"/>
    <n v="1"/>
  </r>
  <r>
    <s v="Asset01289"/>
    <m/>
    <m/>
    <m/>
    <m/>
    <m/>
    <x v="4"/>
    <x v="6"/>
    <m/>
    <x v="2"/>
    <m/>
    <s v="GEM"/>
    <m/>
    <x v="3"/>
    <m/>
    <x v="0"/>
    <x v="0"/>
    <m/>
    <m/>
    <m/>
    <m/>
    <m/>
    <m/>
    <n v="262"/>
    <n v="293"/>
    <n v="1"/>
    <n v="0"/>
    <n v="294"/>
    <x v="0"/>
    <n v="0"/>
    <n v="0"/>
    <s v="Weekdays;"/>
    <n v="0"/>
    <m/>
    <s v="3030 Birchmount Rd"/>
    <x v="6"/>
    <x v="0"/>
    <x v="6"/>
    <m/>
    <m/>
    <m/>
    <m/>
    <x v="1"/>
    <m/>
    <m/>
    <m/>
    <m/>
    <m/>
    <m/>
    <m/>
    <m/>
    <n v="0"/>
    <n v="0"/>
    <n v="0"/>
    <n v="0"/>
    <n v="0"/>
    <m/>
    <n v="0"/>
    <n v="0"/>
    <n v="0"/>
    <n v="0"/>
    <n v="0"/>
    <n v="0"/>
    <n v="0"/>
    <n v="0"/>
    <n v="0"/>
    <n v="0"/>
    <n v="1.03"/>
    <n v="0"/>
    <n v="0"/>
    <m/>
    <n v="0"/>
    <n v="0"/>
    <m/>
    <m/>
    <n v="0"/>
    <s v=""/>
    <n v="1.03"/>
    <n v="1.03"/>
    <m/>
    <s v=""/>
    <s v=""/>
    <x v="2"/>
    <m/>
    <x v="2"/>
    <m/>
    <m/>
    <x v="1"/>
    <s v="English"/>
    <x v="0"/>
    <m/>
    <m/>
    <x v="2"/>
    <m/>
    <m/>
    <x v="2"/>
    <m/>
    <m/>
    <x v="1"/>
    <m/>
    <m/>
    <x v="1"/>
    <m/>
    <m/>
    <s v="FY1920 - 293 visits"/>
    <m/>
    <s v="Yes"/>
    <s v="kluk@shn.ca"/>
    <m/>
    <n v="0"/>
    <n v="1"/>
  </r>
  <r>
    <s v="Asset01333"/>
    <m/>
    <m/>
    <m/>
    <m/>
    <m/>
    <x v="4"/>
    <x v="8"/>
    <m/>
    <x v="2"/>
    <m/>
    <s v="GEM"/>
    <m/>
    <x v="3"/>
    <m/>
    <x v="0"/>
    <x v="0"/>
    <m/>
    <m/>
    <m/>
    <m/>
    <m/>
    <m/>
    <n v="321"/>
    <n v="355"/>
    <n v="4"/>
    <n v="0"/>
    <n v="359"/>
    <x v="0"/>
    <n v="0"/>
    <n v="0"/>
    <s v="Weekdays;"/>
    <n v="0"/>
    <m/>
    <s v="3050 Lawrence Ave E"/>
    <x v="6"/>
    <x v="0"/>
    <x v="8"/>
    <m/>
    <m/>
    <m/>
    <m/>
    <x v="1"/>
    <m/>
    <m/>
    <m/>
    <m/>
    <m/>
    <m/>
    <m/>
    <m/>
    <n v="0"/>
    <n v="0"/>
    <n v="0"/>
    <n v="0"/>
    <n v="0"/>
    <m/>
    <n v="0"/>
    <n v="0"/>
    <n v="0"/>
    <n v="0"/>
    <n v="0"/>
    <n v="0"/>
    <n v="0"/>
    <n v="0"/>
    <n v="0"/>
    <n v="0"/>
    <n v="0.98"/>
    <n v="0"/>
    <n v="0"/>
    <m/>
    <n v="0"/>
    <n v="0"/>
    <m/>
    <m/>
    <n v="0"/>
    <s v=""/>
    <n v="0.98"/>
    <n v="0.98"/>
    <m/>
    <s v=""/>
    <s v=""/>
    <x v="2"/>
    <m/>
    <x v="2"/>
    <m/>
    <m/>
    <x v="1"/>
    <s v="English"/>
    <x v="0"/>
    <m/>
    <m/>
    <x v="2"/>
    <m/>
    <m/>
    <x v="2"/>
    <m/>
    <m/>
    <x v="1"/>
    <m/>
    <m/>
    <x v="1"/>
    <m/>
    <m/>
    <s v="FY1920-355 visits"/>
    <m/>
    <s v="Yes"/>
    <s v="shawkins@seniorscarenetwork.ca"/>
    <m/>
    <n v="0"/>
    <n v="1"/>
  </r>
  <r>
    <s v="Asset01331"/>
    <m/>
    <m/>
    <m/>
    <m/>
    <m/>
    <x v="4"/>
    <x v="7"/>
    <m/>
    <x v="2"/>
    <m/>
    <s v="GEM"/>
    <m/>
    <x v="3"/>
    <m/>
    <x v="0"/>
    <x v="0"/>
    <m/>
    <m/>
    <m/>
    <m/>
    <m/>
    <m/>
    <n v="658"/>
    <n v="919"/>
    <n v="185"/>
    <n v="1"/>
    <n v="1105"/>
    <x v="0"/>
    <n v="0"/>
    <n v="0"/>
    <s v="Weekdays;"/>
    <n v="0"/>
    <m/>
    <s v="2867 Ellesmere Rd"/>
    <x v="6"/>
    <x v="0"/>
    <x v="7"/>
    <m/>
    <m/>
    <m/>
    <m/>
    <x v="1"/>
    <m/>
    <m/>
    <m/>
    <m/>
    <m/>
    <m/>
    <m/>
    <m/>
    <n v="0"/>
    <n v="0"/>
    <n v="0"/>
    <n v="0"/>
    <n v="0"/>
    <m/>
    <n v="0.9"/>
    <n v="0"/>
    <n v="0"/>
    <n v="0"/>
    <n v="0"/>
    <n v="0"/>
    <n v="0"/>
    <n v="0"/>
    <n v="0"/>
    <n v="0"/>
    <n v="0"/>
    <n v="0"/>
    <n v="0"/>
    <m/>
    <n v="0"/>
    <n v="0"/>
    <m/>
    <m/>
    <n v="0"/>
    <s v=""/>
    <n v="0.9"/>
    <n v="0.9"/>
    <m/>
    <s v=""/>
    <s v=""/>
    <x v="2"/>
    <m/>
    <x v="2"/>
    <m/>
    <m/>
    <x v="1"/>
    <s v="English"/>
    <x v="0"/>
    <m/>
    <m/>
    <x v="2"/>
    <m/>
    <m/>
    <x v="2"/>
    <m/>
    <m/>
    <x v="1"/>
    <m/>
    <m/>
    <x v="1"/>
    <m/>
    <m/>
    <s v="FY1920 - 0.90 FTE-920 visits"/>
    <m/>
    <s v="Yes"/>
    <s v="shawkins@seniorscarenetwork.ca"/>
    <m/>
    <n v="0"/>
    <n v="1"/>
  </r>
  <r>
    <s v="Asset01778"/>
    <m/>
    <m/>
    <m/>
    <m/>
    <m/>
    <x v="4"/>
    <x v="50"/>
    <m/>
    <x v="2"/>
    <m/>
    <s v="GEM"/>
    <m/>
    <x v="3"/>
    <m/>
    <x v="0"/>
    <x v="0"/>
    <m/>
    <m/>
    <m/>
    <m/>
    <m/>
    <m/>
    <n v="0"/>
    <n v="0"/>
    <n v="0"/>
    <n v="0"/>
    <n v="0"/>
    <x v="0"/>
    <n v="0"/>
    <n v="0"/>
    <s v="Weekdays;"/>
    <n v="0"/>
    <m/>
    <s v="711 Concession St."/>
    <x v="19"/>
    <x v="0"/>
    <x v="54"/>
    <m/>
    <m/>
    <m/>
    <m/>
    <x v="3"/>
    <m/>
    <m/>
    <m/>
    <m/>
    <m/>
    <m/>
    <m/>
    <m/>
    <n v="0"/>
    <n v="0"/>
    <n v="0"/>
    <n v="0"/>
    <n v="0"/>
    <m/>
    <n v="0"/>
    <n v="0"/>
    <n v="0"/>
    <n v="0"/>
    <n v="0"/>
    <n v="0"/>
    <n v="0"/>
    <n v="0"/>
    <n v="0"/>
    <n v="0"/>
    <n v="1"/>
    <n v="0"/>
    <n v="0"/>
    <m/>
    <n v="0"/>
    <n v="0"/>
    <m/>
    <m/>
    <n v="0"/>
    <s v=""/>
    <n v="1"/>
    <n v="1"/>
    <m/>
    <s v="100%"/>
    <s v="Juravinski Hospital ED"/>
    <x v="2"/>
    <m/>
    <x v="2"/>
    <m/>
    <m/>
    <x v="1"/>
    <s v="English"/>
    <x v="0"/>
    <m/>
    <m/>
    <x v="2"/>
    <m/>
    <m/>
    <x v="2"/>
    <m/>
    <m/>
    <x v="1"/>
    <m/>
    <m/>
    <x v="1"/>
    <m/>
    <m/>
    <s v="Full-time GEM Nurse deployed to the Juravisnki Hospital (JH) Site, HHS, ED - provides geriatric expertise clinically and educationally in the JH ED.Special Project: GEM Nurse screens all referrals from the Juravinski and Hamilton General EDs for our Rapid Access Geriatric Medicine Clinic in the Centre for Healthy Aging Outpatient Department at the St. Peter's Hospital Site, HHS. Goal is to have patients seen in the Rapid clinic within two weeks of their ED visit."/>
    <m/>
    <s v="Yes"/>
    <s v="mckennac@hhsc.ca"/>
    <m/>
    <n v="0"/>
    <n v="1"/>
  </r>
  <r>
    <s v="Asset01112"/>
    <m/>
    <m/>
    <m/>
    <m/>
    <m/>
    <x v="4"/>
    <x v="33"/>
    <m/>
    <x v="2"/>
    <m/>
    <s v="Geriatric Emergency Management"/>
    <m/>
    <x v="3"/>
    <m/>
    <x v="0"/>
    <x v="0"/>
    <m/>
    <m/>
    <m/>
    <m/>
    <m/>
    <m/>
    <n v="1247"/>
    <n v="1634"/>
    <n v="0"/>
    <n v="0"/>
    <n v="1634"/>
    <x v="0"/>
    <n v="0"/>
    <n v="0"/>
    <m/>
    <n v="0"/>
    <m/>
    <s v="1235 Wilson Ave."/>
    <x v="7"/>
    <x v="0"/>
    <x v="32"/>
    <m/>
    <m/>
    <m/>
    <m/>
    <x v="1"/>
    <m/>
    <m/>
    <m/>
    <m/>
    <m/>
    <m/>
    <m/>
    <m/>
    <n v="0"/>
    <n v="0"/>
    <n v="0"/>
    <n v="0"/>
    <n v="0"/>
    <m/>
    <n v="0"/>
    <n v="0"/>
    <n v="0"/>
    <n v="0"/>
    <n v="0"/>
    <n v="0"/>
    <n v="0"/>
    <n v="0"/>
    <n v="0"/>
    <n v="0"/>
    <n v="0"/>
    <n v="0"/>
    <n v="0"/>
    <m/>
    <n v="0"/>
    <n v="0"/>
    <m/>
    <m/>
    <n v="0"/>
    <s v=""/>
    <n v="0"/>
    <n v="0"/>
    <m/>
    <s v=""/>
    <s v="Emergency Department"/>
    <x v="2"/>
    <m/>
    <x v="2"/>
    <m/>
    <m/>
    <x v="1"/>
    <s v="English"/>
    <x v="0"/>
    <m/>
    <m/>
    <x v="2"/>
    <m/>
    <m/>
    <x v="2"/>
    <m/>
    <m/>
    <x v="1"/>
    <m/>
    <m/>
    <x v="1"/>
    <m/>
    <m/>
    <s v="The Geriatric Emergency Management nurses are a group of three specialized nurses that work with our at risk geriatric patients that present to the emergency department. Typically working with patients 75 years or older, the GEM nurses provide a wide array of care, from medication consultation, home supports, mobility, ADLs and in some cases emergency placement needs. The GEM nurses work in collaboration with the Healthy Living Clinic, the Geriatric Outreach Team, CCAC and the emergency department members to ensure safe discharge planning for the geriatric patients in the emergency department. The GEM nurses have recently begun telephone follow up visits from the emergency department. This has been an exceptional step forward in providing access to care for our geriatric population without increasing risks of exposure. The geriatric population is at high risk for infection with higher rates of mortality. With that being said it is logical to assume that a geriatric patient is least at risk while in the comfort of their own home. Often times in the past these patients would wait in the emergency department over night or for extended periods of time in order to see the GEM nurse for their comprehensive assessment and discharge planning. It is also know how quickly an elderly patient can deteriorate in a hospital bed without proper exercise. Having the GEM nurses follow up the following day with a telephone visit has allowed these patients get back to their homes, where they are less likely to contract and communicable illness, less likely to decondition from being in a hospital bed and less likely to develop acute delirium from being in a different setting. The Telephone follow ups have allowed our GEM nurses to see more patients, and get our patients to their chosen destination faster!"/>
    <m/>
    <s v="Yes"/>
    <s v="coho@hrh.ca"/>
    <m/>
    <n v="0"/>
    <n v="1"/>
  </r>
  <r>
    <s v="Asset02905"/>
    <m/>
    <m/>
    <m/>
    <m/>
    <m/>
    <x v="4"/>
    <x v="20"/>
    <m/>
    <x v="2"/>
    <m/>
    <s v="GEM"/>
    <m/>
    <x v="3"/>
    <m/>
    <x v="0"/>
    <x v="0"/>
    <m/>
    <m/>
    <m/>
    <m/>
    <m/>
    <m/>
    <n v="1058"/>
    <n v="0"/>
    <n v="0"/>
    <n v="0"/>
    <n v="0"/>
    <x v="0"/>
    <n v="0"/>
    <n v="0"/>
    <s v="Weekdays; Weekends"/>
    <n v="0"/>
    <m/>
    <s v="1053 Carling Ave"/>
    <x v="11"/>
    <x v="0"/>
    <x v="20"/>
    <m/>
    <m/>
    <m/>
    <m/>
    <x v="0"/>
    <m/>
    <m/>
    <m/>
    <m/>
    <m/>
    <m/>
    <m/>
    <m/>
    <n v="0"/>
    <n v="0"/>
    <n v="0"/>
    <n v="0"/>
    <n v="0"/>
    <m/>
    <n v="0"/>
    <n v="0"/>
    <n v="0"/>
    <n v="0"/>
    <n v="0"/>
    <n v="0"/>
    <n v="0"/>
    <n v="0"/>
    <n v="0"/>
    <n v="0"/>
    <n v="3.4"/>
    <n v="0"/>
    <n v="0"/>
    <m/>
    <n v="0"/>
    <n v="0"/>
    <m/>
    <m/>
    <n v="0"/>
    <s v=""/>
    <n v="3.4"/>
    <n v="3.4"/>
    <m/>
    <s v="100%"/>
    <s v=""/>
    <x v="2"/>
    <m/>
    <x v="2"/>
    <m/>
    <m/>
    <x v="1"/>
    <s v="English"/>
    <x v="0"/>
    <m/>
    <m/>
    <x v="2"/>
    <m/>
    <m/>
    <x v="2"/>
    <m/>
    <m/>
    <x v="1"/>
    <m/>
    <m/>
    <x v="1"/>
    <m/>
    <m/>
    <s v="The Champlain Regional Geriatric Emergency Management program is currently in 9 EDs providing at risk older adults who present to the ED with a geraitric assessment, intervenitons and linking them to specialized geriatric services and community support services to avoid a hospital admission and ED repeat visits. 25% of the funding is used for the GEM nurses and 75% is directed to service partner, which enables the patients to have priority appointments with an urgent need (see above in attachements).  (data updated Nov 3, 2022 following communication with Marice Prior)"/>
    <m/>
    <s v="Yes"/>
    <s v="kkay@rgpo.ca"/>
    <m/>
    <n v="0"/>
    <n v="1"/>
  </r>
  <r>
    <s v="Asset01472"/>
    <m/>
    <m/>
    <m/>
    <m/>
    <m/>
    <x v="4"/>
    <x v="108"/>
    <m/>
    <x v="2"/>
    <m/>
    <s v="Regional Geriatric Program"/>
    <m/>
    <x v="3"/>
    <m/>
    <x v="0"/>
    <x v="0"/>
    <m/>
    <m/>
    <m/>
    <m/>
    <m/>
    <m/>
    <n v="1114"/>
    <n v="1182"/>
    <n v="344"/>
    <n v="0"/>
    <n v="1526"/>
    <x v="0"/>
    <n v="0"/>
    <n v="0"/>
    <s v="Weekdays;"/>
    <n v="0"/>
    <m/>
    <s v="399 Bathurst St"/>
    <x v="7"/>
    <x v="0"/>
    <x v="117"/>
    <m/>
    <m/>
    <m/>
    <m/>
    <x v="1"/>
    <m/>
    <m/>
    <m/>
    <m/>
    <m/>
    <m/>
    <m/>
    <m/>
    <n v="0"/>
    <n v="0"/>
    <n v="0"/>
    <n v="0"/>
    <n v="0"/>
    <m/>
    <n v="0"/>
    <n v="0"/>
    <n v="0"/>
    <n v="0"/>
    <n v="0"/>
    <n v="0"/>
    <n v="0"/>
    <n v="0"/>
    <n v="0"/>
    <n v="0"/>
    <n v="2"/>
    <n v="0"/>
    <n v="0"/>
    <m/>
    <n v="0"/>
    <n v="0"/>
    <m/>
    <m/>
    <n v="0"/>
    <s v=""/>
    <n v="2"/>
    <n v="2"/>
    <m/>
    <s v=""/>
    <s v=""/>
    <x v="2"/>
    <m/>
    <x v="2"/>
    <m/>
    <m/>
    <x v="1"/>
    <s v="English"/>
    <x v="0"/>
    <m/>
    <m/>
    <x v="2"/>
    <m/>
    <m/>
    <x v="2"/>
    <m/>
    <m/>
    <x v="1"/>
    <m/>
    <m/>
    <x v="1"/>
    <m/>
    <m/>
    <s v="GEM is focused on specialized frailty focused nursing services in Emergency Departments. The Geriatric Emergency Management nursing network represents a service providing specialized frailty focused nursing services in many of the province’s emergency departments. It comprises 123 nurses in 56 emergency departments across Ontario lending their expertise to achieve better health outcomes to frail seniors or those at risk of frailty.Seniors represent as many as 30% of the patients seen in Emergency Departments, more than any other age group. Illness complexity, hospital admission rates, lengths of stay and risk of functional decline are also highest for seniors. Indeed, emergency department visits are often sentinel events for seniors, threatening loss of independence, health and wellbeing. By providing specialized frailty friendly services in Emergency Departments, decline and loss of independence can often be prevented or postponed and repeat ED visits can be minimized.Emergency departments are developing specialized services to meet unique population needs such trauma, mental health, sexual assault and domestic violence. The needs of frail seniors are similarly unique and the presence of a specialized GEM nurse can help EDs manage frail seniors more effectively. GEM nurses bring with them knowledge of aging, understanding of the common geriatric syndromes and atypical presentation patterns, as well as intervention and prevention strategies that will help seniors maintain their level of independence and wellbeing. As a specialized role, GEM nurses focus on clinical consultation with patients and ED staff, education of patients/families and ED staff and in capacity building initiatives within their community and through provincial liaison."/>
    <m/>
    <s v="Yes"/>
    <s v="jackielyn.guanzon@uhn.ca"/>
    <m/>
    <n v="0"/>
    <n v="1"/>
  </r>
  <r>
    <s v="Asset01165"/>
    <m/>
    <m/>
    <m/>
    <m/>
    <m/>
    <x v="4"/>
    <x v="151"/>
    <m/>
    <x v="2"/>
    <m/>
    <s v="Florina Weisenberg"/>
    <m/>
    <x v="3"/>
    <m/>
    <x v="0"/>
    <x v="0"/>
    <m/>
    <m/>
    <m/>
    <m/>
    <m/>
    <m/>
    <n v="0"/>
    <n v="0"/>
    <n v="0"/>
    <n v="0"/>
    <n v="0"/>
    <x v="0"/>
    <n v="0"/>
    <n v="0"/>
    <s v="Weekdays;"/>
    <n v="0"/>
    <m/>
    <s v="30 Bond Street"/>
    <x v="7"/>
    <x v="0"/>
    <x v="167"/>
    <m/>
    <m/>
    <m/>
    <m/>
    <x v="1"/>
    <m/>
    <m/>
    <m/>
    <m/>
    <m/>
    <m/>
    <m/>
    <m/>
    <n v="0"/>
    <n v="0"/>
    <n v="0"/>
    <n v="0"/>
    <n v="0"/>
    <m/>
    <n v="0"/>
    <n v="0"/>
    <n v="0"/>
    <n v="0"/>
    <n v="0"/>
    <n v="0"/>
    <n v="0"/>
    <n v="0"/>
    <n v="0"/>
    <n v="0"/>
    <n v="1"/>
    <n v="0"/>
    <n v="0"/>
    <m/>
    <n v="0"/>
    <n v="0"/>
    <m/>
    <m/>
    <n v="0"/>
    <s v=""/>
    <n v="1"/>
    <n v="1"/>
    <m/>
    <s v="100%"/>
    <s v=""/>
    <x v="2"/>
    <m/>
    <x v="2"/>
    <m/>
    <m/>
    <x v="1"/>
    <s v="English"/>
    <x v="0"/>
    <m/>
    <m/>
    <x v="2"/>
    <m/>
    <m/>
    <x v="2"/>
    <m/>
    <m/>
    <x v="1"/>
    <m/>
    <m/>
    <x v="1"/>
    <m/>
    <m/>
    <s v="NA"/>
    <m/>
    <s v="Yes"/>
    <s v="florina.weisenberg@unityhealth.to"/>
    <m/>
    <n v="0"/>
    <n v="1"/>
  </r>
  <r>
    <s v="Asset00983"/>
    <m/>
    <m/>
    <m/>
    <m/>
    <m/>
    <x v="4"/>
    <x v="20"/>
    <m/>
    <x v="2"/>
    <m/>
    <s v="Geriatric Medicine Ambulatory Services and Day Hospital (Day Hospital Portion)"/>
    <m/>
    <x v="3"/>
    <m/>
    <x v="14"/>
    <x v="7"/>
    <m/>
    <m/>
    <m/>
    <m/>
    <m/>
    <m/>
    <n v="554"/>
    <n v="554"/>
    <n v="0"/>
    <n v="0"/>
    <n v="554"/>
    <x v="0"/>
    <n v="0"/>
    <n v="0"/>
    <s v="Weekdays;"/>
    <n v="0"/>
    <m/>
    <s v="1053 Carling Ave"/>
    <x v="11"/>
    <x v="0"/>
    <x v="20"/>
    <m/>
    <m/>
    <m/>
    <m/>
    <x v="0"/>
    <m/>
    <m/>
    <m/>
    <m/>
    <m/>
    <m/>
    <m/>
    <m/>
    <n v="0"/>
    <n v="0"/>
    <n v="0.2"/>
    <n v="1"/>
    <n v="0.1"/>
    <m/>
    <n v="0"/>
    <n v="1.5"/>
    <n v="0"/>
    <n v="0"/>
    <n v="0"/>
    <n v="0.2"/>
    <n v="0.5"/>
    <n v="0"/>
    <n v="0"/>
    <n v="0"/>
    <n v="1.6"/>
    <n v="0"/>
    <n v="0.7"/>
    <m/>
    <n v="0.1"/>
    <n v="0"/>
    <m/>
    <m/>
    <n v="1"/>
    <s v="Advanced practice Nurse._x000a_Also 1.0 FTE clerk who works within Geriatric Medicine Ambulatory Service and Day Hospital"/>
    <n v="5.8999999999999995"/>
    <n v="5.8000000000000007"/>
    <m/>
    <s v="100%"/>
    <s v=""/>
    <x v="2"/>
    <m/>
    <x v="2"/>
    <m/>
    <m/>
    <x v="1"/>
    <s v="English"/>
    <x v="0"/>
    <m/>
    <m/>
    <x v="2"/>
    <m/>
    <m/>
    <x v="2"/>
    <m/>
    <m/>
    <x v="1"/>
    <m/>
    <m/>
    <x v="1"/>
    <m/>
    <m/>
    <s v="Ambulatory Services portion of this clinic will be entered in separate template (Geriatric Outpatient)Note: a visit may contain more than one appointment (ie. back to back appts with two health professionals is only counted as one visit)Caregivers is an approximate estimate as some patients have none and some have &gt;1Bedded service not completed as out-patientWait time (working days) calculated using last 10 patients (urgent or non-urgent) in March 2018.Using last 10 urgent patients, average wait time was 10 working days. Using last 10 non-urgent patients, average wait time was 37 working days.Note: nursing (RN and APN) hours is shared between Day Hospital component of clinic and Ambulatory Service (Geriatric Outpatient - separate template) component of clinicSLP, Pharmacist and Dietitian all shared with one or more other unitsAddress Updated Sept 24, 2020"/>
    <m/>
    <s v="Yes"/>
    <s v="josclement@toh.ca"/>
    <m/>
    <n v="0"/>
    <n v="1"/>
  </r>
  <r>
    <s v="Asset01312"/>
    <m/>
    <m/>
    <m/>
    <m/>
    <m/>
    <x v="4"/>
    <x v="72"/>
    <m/>
    <x v="2"/>
    <m/>
    <s v="GERIATRIC DAY HOSPITAL"/>
    <m/>
    <x v="3"/>
    <m/>
    <x v="14"/>
    <x v="7"/>
    <m/>
    <m/>
    <m/>
    <m/>
    <m/>
    <m/>
    <n v="519"/>
    <n v="4783"/>
    <n v="162"/>
    <n v="0"/>
    <n v="4945"/>
    <x v="0"/>
    <n v="0"/>
    <n v="0"/>
    <s v="Weekdays;"/>
    <n v="0"/>
    <m/>
    <s v="550 Wellington Road, South"/>
    <x v="23"/>
    <x v="0"/>
    <x v="78"/>
    <m/>
    <m/>
    <m/>
    <m/>
    <x v="3"/>
    <m/>
    <m/>
    <m/>
    <m/>
    <m/>
    <m/>
    <m/>
    <m/>
    <n v="0"/>
    <n v="0"/>
    <n v="0.2"/>
    <n v="0"/>
    <n v="0"/>
    <m/>
    <n v="0"/>
    <n v="0.8"/>
    <n v="0"/>
    <n v="0"/>
    <n v="0"/>
    <n v="0"/>
    <n v="2.2000000000000002"/>
    <n v="1"/>
    <n v="0"/>
    <n v="0"/>
    <n v="1.5"/>
    <n v="0"/>
    <n v="1"/>
    <m/>
    <n v="0.2"/>
    <n v="0.5"/>
    <m/>
    <m/>
    <n v="0"/>
    <s v="Assistant is an OTA/PTA"/>
    <n v="7.4"/>
    <n v="7.4"/>
    <m/>
    <s v="100%"/>
    <s v="REFERRAL FROM INPATIENT ACUTE OR REHAB UNITS AND PRIMARY CARE"/>
    <x v="2"/>
    <m/>
    <x v="2"/>
    <m/>
    <m/>
    <x v="1"/>
    <s v="English"/>
    <x v="0"/>
    <m/>
    <m/>
    <x v="2"/>
    <m/>
    <m/>
    <x v="2"/>
    <m/>
    <m/>
    <x v="1"/>
    <m/>
    <m/>
    <x v="1"/>
    <m/>
    <m/>
    <s v="OUTPATIENT REHAB, GENERALLY 8 WEEKS/ 2 DAYS A WEEK"/>
    <m/>
    <s v="Yes"/>
    <s v="kelly.mcintyremuddle@sjhc.london.on.ca"/>
    <m/>
    <n v="0"/>
    <n v="1"/>
  </r>
  <r>
    <s v="Asset00936"/>
    <m/>
    <m/>
    <m/>
    <m/>
    <m/>
    <x v="4"/>
    <x v="24"/>
    <m/>
    <x v="2"/>
    <m/>
    <s v="Geriatric Day Hospital"/>
    <m/>
    <x v="3"/>
    <m/>
    <x v="14"/>
    <x v="7"/>
    <m/>
    <m/>
    <m/>
    <m/>
    <m/>
    <m/>
    <n v="241"/>
    <n v="5908"/>
    <n v="0"/>
    <n v="0"/>
    <n v="5908"/>
    <x v="0"/>
    <n v="0"/>
    <n v="0"/>
    <s v="Weekdays;"/>
    <n v="74"/>
    <m/>
    <s v="43 Bruyere St."/>
    <x v="11"/>
    <x v="0"/>
    <x v="13"/>
    <m/>
    <m/>
    <m/>
    <m/>
    <x v="0"/>
    <m/>
    <m/>
    <m/>
    <m/>
    <m/>
    <m/>
    <m/>
    <m/>
    <n v="1"/>
    <n v="2"/>
    <n v="0"/>
    <n v="0"/>
    <n v="0"/>
    <m/>
    <n v="0"/>
    <n v="1.4"/>
    <n v="0"/>
    <n v="0"/>
    <n v="0.8"/>
    <n v="0.4"/>
    <n v="2.2999999999999998"/>
    <n v="1"/>
    <n v="0"/>
    <n v="0"/>
    <n v="1.8"/>
    <n v="0.5"/>
    <n v="1.4"/>
    <m/>
    <n v="0"/>
    <n v="0.4"/>
    <m/>
    <m/>
    <n v="0"/>
    <s v=""/>
    <n v="13.000000000000002"/>
    <n v="10"/>
    <m/>
    <s v="100%"/>
    <s v="Acute Care, GEM, Family MD, Community, Family, Bruyere"/>
    <x v="2"/>
    <m/>
    <x v="2"/>
    <m/>
    <m/>
    <x v="1"/>
    <s v="English"/>
    <x v="0"/>
    <m/>
    <m/>
    <x v="2"/>
    <m/>
    <m/>
    <x v="2"/>
    <m/>
    <m/>
    <x v="1"/>
    <m/>
    <m/>
    <x v="1"/>
    <m/>
    <m/>
    <s v="See attached"/>
    <m/>
    <s v="Yes"/>
    <s v="cmccumber@bruyere.org"/>
    <m/>
    <n v="0"/>
    <n v="1"/>
  </r>
  <r>
    <s v="Asset00975"/>
    <m/>
    <m/>
    <m/>
    <m/>
    <m/>
    <x v="4"/>
    <x v="48"/>
    <m/>
    <x v="2"/>
    <m/>
    <s v="Geriatric Day Hospital"/>
    <m/>
    <x v="3"/>
    <m/>
    <x v="14"/>
    <x v="7"/>
    <m/>
    <m/>
    <m/>
    <m/>
    <m/>
    <m/>
    <n v="193"/>
    <n v="2129"/>
    <n v="97"/>
    <n v="0"/>
    <n v="2226"/>
    <x v="0"/>
    <n v="0"/>
    <n v="0"/>
    <m/>
    <n v="65"/>
    <m/>
    <s v="243 Consumers Rd, Unit 300"/>
    <x v="7"/>
    <x v="0"/>
    <x v="50"/>
    <m/>
    <m/>
    <m/>
    <m/>
    <x v="1"/>
    <m/>
    <m/>
    <m/>
    <m/>
    <m/>
    <m/>
    <m/>
    <m/>
    <n v="0.5"/>
    <n v="0.2"/>
    <n v="0.4"/>
    <n v="0"/>
    <n v="0"/>
    <m/>
    <n v="0"/>
    <n v="0.5"/>
    <n v="0"/>
    <n v="0"/>
    <n v="0.5"/>
    <n v="0.5"/>
    <n v="0.5"/>
    <n v="0.5"/>
    <n v="0"/>
    <n v="0"/>
    <n v="0.6"/>
    <n v="0"/>
    <n v="0.5"/>
    <m/>
    <n v="0"/>
    <n v="0.5"/>
    <m/>
    <m/>
    <n v="0"/>
    <s v=""/>
    <n v="5.2"/>
    <n v="4.5"/>
    <m/>
    <s v="100%"/>
    <s v="Referral source: Geriatric medicine; memory clinic, hospital referrals; Parkinson's clinic; osteoporosis clinic; psychiatry"/>
    <x v="2"/>
    <m/>
    <x v="2"/>
    <m/>
    <m/>
    <x v="1"/>
    <s v="English"/>
    <x v="0"/>
    <m/>
    <m/>
    <x v="2"/>
    <m/>
    <m/>
    <x v="2"/>
    <m/>
    <m/>
    <x v="1"/>
    <m/>
    <m/>
    <x v="1"/>
    <m/>
    <m/>
    <s v="- DH operates Mon-Thurs - DH has no catchment area"/>
    <m/>
    <s v="Yes"/>
    <s v="Janet.Oliver@nygh.on.ca"/>
    <m/>
    <n v="0"/>
    <n v="1"/>
  </r>
  <r>
    <s v="Asset01640"/>
    <m/>
    <m/>
    <m/>
    <m/>
    <m/>
    <x v="4"/>
    <x v="80"/>
    <m/>
    <x v="2"/>
    <m/>
    <s v="Seniors' Outpatient Assessment &amp; Rehabilitation -(Day Hospital) Program"/>
    <m/>
    <x v="3"/>
    <m/>
    <x v="14"/>
    <x v="7"/>
    <m/>
    <m/>
    <m/>
    <m/>
    <m/>
    <m/>
    <n v="314"/>
    <n v="3757"/>
    <n v="142"/>
    <n v="0"/>
    <n v="3899"/>
    <x v="0"/>
    <n v="0"/>
    <n v="0"/>
    <s v="Weekdays;"/>
    <n v="37"/>
    <m/>
    <s v="35 Algoma Street North"/>
    <x v="45"/>
    <x v="0"/>
    <x v="89"/>
    <m/>
    <m/>
    <m/>
    <m/>
    <x v="4"/>
    <m/>
    <m/>
    <m/>
    <m/>
    <m/>
    <m/>
    <m/>
    <m/>
    <n v="0"/>
    <n v="0"/>
    <n v="0"/>
    <n v="0"/>
    <n v="0"/>
    <m/>
    <n v="0"/>
    <n v="0"/>
    <n v="0"/>
    <n v="0"/>
    <n v="0"/>
    <n v="0"/>
    <n v="2"/>
    <n v="2"/>
    <n v="0"/>
    <n v="0"/>
    <n v="0"/>
    <n v="0"/>
    <n v="0"/>
    <m/>
    <n v="0"/>
    <n v="1"/>
    <m/>
    <m/>
    <n v="0"/>
    <s v=""/>
    <n v="5"/>
    <n v="5"/>
    <m/>
    <s v="100%"/>
    <s v="Primary Care, Specialists, Emergency Department, Acute Care, Rehab Care"/>
    <x v="2"/>
    <m/>
    <x v="2"/>
    <m/>
    <m/>
    <x v="1"/>
    <s v="English"/>
    <x v="0"/>
    <m/>
    <m/>
    <x v="2"/>
    <m/>
    <m/>
    <x v="2"/>
    <m/>
    <m/>
    <x v="1"/>
    <m/>
    <m/>
    <x v="1"/>
    <m/>
    <m/>
    <s v="Seniors' Outpatient Assessment &amp; Rehabilitation -(Day Hospital) Program."/>
    <m/>
    <s v="Yes"/>
    <s v="alison.denton@tbh.net"/>
    <m/>
    <n v="0"/>
    <n v="1"/>
  </r>
  <r>
    <s v="Asset01531"/>
    <m/>
    <m/>
    <m/>
    <m/>
    <m/>
    <x v="4"/>
    <x v="109"/>
    <m/>
    <x v="2"/>
    <m/>
    <s v="Falls Prevention Clinic"/>
    <m/>
    <x v="3"/>
    <m/>
    <x v="14"/>
    <x v="7"/>
    <m/>
    <m/>
    <m/>
    <m/>
    <m/>
    <m/>
    <n v="398"/>
    <n v="5006"/>
    <n v="0"/>
    <n v="0"/>
    <n v="5006"/>
    <x v="0"/>
    <n v="0"/>
    <n v="0"/>
    <s v="Weekdays;"/>
    <n v="38.4"/>
    <m/>
    <s v="3276 St. Claire Ave East"/>
    <x v="7"/>
    <x v="0"/>
    <x v="118"/>
    <m/>
    <m/>
    <m/>
    <m/>
    <x v="1"/>
    <m/>
    <m/>
    <m/>
    <m/>
    <m/>
    <m/>
    <m/>
    <m/>
    <n v="0.8"/>
    <n v="0"/>
    <n v="0"/>
    <n v="0"/>
    <n v="0"/>
    <m/>
    <n v="0"/>
    <n v="1.5"/>
    <n v="0"/>
    <n v="0"/>
    <n v="0"/>
    <n v="0.4"/>
    <n v="2"/>
    <n v="0.5"/>
    <n v="0"/>
    <n v="0"/>
    <n v="0"/>
    <n v="0"/>
    <n v="0.5"/>
    <m/>
    <n v="0"/>
    <n v="0"/>
    <m/>
    <m/>
    <n v="0"/>
    <s v=""/>
    <n v="5.6999999999999993"/>
    <n v="4.9000000000000004"/>
    <m/>
    <s v="75% to &lt;100%"/>
    <s v="Inpatients, community GP, specialists, geriatricians, geriatric psychiatrists"/>
    <x v="2"/>
    <m/>
    <x v="2"/>
    <m/>
    <m/>
    <x v="1"/>
    <s v="English"/>
    <x v="0"/>
    <m/>
    <m/>
    <x v="2"/>
    <m/>
    <m/>
    <x v="2"/>
    <m/>
    <m/>
    <x v="1"/>
    <m/>
    <m/>
    <x v="1"/>
    <m/>
    <m/>
    <s v="Falls Prevention Clinic The Falls Prevention Clinic is a client-centred, holistic program that offers comprehensive falls risk assessment, mobility assessment, and an individualized treatment program for people who have a functionalloss as well as identifiable rehabilitation goals. This program is availableto outpatients of Providence Hospital and individuals living in the community.Services include occupational therapy and physiotherapy, with the focus to maximize an individual’s capability and safety while living in the community. To send a referral, the GTA Rehab Network Outpatient/Ambulatory Rehab referral form can be faxed to our Admissions office: 416-285-3759."/>
    <m/>
    <s v="Yes"/>
    <s v="lori.brady@unityhealth.to"/>
    <m/>
    <n v="0"/>
    <n v="1"/>
  </r>
  <r>
    <s v="Asset01352"/>
    <m/>
    <m/>
    <m/>
    <m/>
    <m/>
    <x v="4"/>
    <x v="9"/>
    <m/>
    <x v="2"/>
    <m/>
    <s v="Geriatric Outpatient Rehabilitation Services"/>
    <m/>
    <x v="3"/>
    <m/>
    <x v="14"/>
    <x v="7"/>
    <m/>
    <m/>
    <m/>
    <m/>
    <m/>
    <m/>
    <n v="639"/>
    <n v="5196"/>
    <n v="447"/>
    <n v="0"/>
    <n v="5643"/>
    <x v="0"/>
    <n v="0"/>
    <n v="0"/>
    <s v="Weekdays;"/>
    <n v="43.7"/>
    <m/>
    <s v="550 University Avenue"/>
    <x v="7"/>
    <x v="0"/>
    <x v="9"/>
    <m/>
    <m/>
    <m/>
    <m/>
    <x v="1"/>
    <m/>
    <m/>
    <m/>
    <m/>
    <m/>
    <m/>
    <m/>
    <m/>
    <n v="1.5"/>
    <n v="0"/>
    <n v="0"/>
    <n v="0.1"/>
    <n v="0"/>
    <m/>
    <n v="0"/>
    <n v="1"/>
    <n v="0.4"/>
    <n v="0"/>
    <n v="0"/>
    <n v="0"/>
    <n v="2"/>
    <n v="0.4"/>
    <n v="0"/>
    <n v="0"/>
    <n v="0.8"/>
    <n v="0"/>
    <n v="0.6"/>
    <m/>
    <n v="0.6"/>
    <n v="0.5"/>
    <m/>
    <m/>
    <n v="0"/>
    <s v=""/>
    <n v="7.8999999999999995"/>
    <n v="6.3"/>
    <m/>
    <s v="100%"/>
    <s v="Geriatricians, Inpatient Rehab, Family Physicians"/>
    <x v="2"/>
    <m/>
    <x v="2"/>
    <m/>
    <m/>
    <x v="1"/>
    <s v="English"/>
    <x v="0"/>
    <m/>
    <m/>
    <x v="2"/>
    <m/>
    <m/>
    <x v="2"/>
    <m/>
    <m/>
    <x v="1"/>
    <m/>
    <m/>
    <x v="1"/>
    <m/>
    <m/>
    <s v="The Geriatric Outpatient Rehabilitation Service is an outpatient rehabilitation program that helps older adults with multiple health problems to be more active in the community. We conduct detailed health assessments, develop personalized treatment plans for you, offer health education and put you in touch with community services and programs. We also provide comprehensive discharge planning and support. As one of our patients, you'll have therapy structured around clear rehab goals. Therapy may include both 1:1 and group-based sessions. Our program lasts 7 – 10 weeks."/>
    <m/>
    <s v="Yes"/>
    <s v="jennifer.mokry@uhn.ca"/>
    <m/>
    <n v="0"/>
    <n v="1"/>
  </r>
  <r>
    <s v="Asset01337"/>
    <m/>
    <m/>
    <m/>
    <m/>
    <m/>
    <x v="4"/>
    <x v="76"/>
    <m/>
    <x v="2"/>
    <m/>
    <s v="Geriatric Day Hospital"/>
    <m/>
    <x v="3"/>
    <m/>
    <x v="14"/>
    <x v="7"/>
    <m/>
    <m/>
    <m/>
    <m/>
    <m/>
    <m/>
    <n v="161"/>
    <n v="1064"/>
    <n v="0"/>
    <n v="0"/>
    <n v="1064"/>
    <x v="0"/>
    <n v="0"/>
    <n v="0"/>
    <s v="Weekdays;"/>
    <n v="0"/>
    <m/>
    <s v="840 McConnell Ave"/>
    <x v="43"/>
    <x v="0"/>
    <x v="84"/>
    <m/>
    <m/>
    <m/>
    <m/>
    <x v="0"/>
    <m/>
    <m/>
    <m/>
    <m/>
    <m/>
    <m/>
    <m/>
    <m/>
    <n v="0.6"/>
    <n v="0"/>
    <n v="0"/>
    <n v="0"/>
    <n v="0"/>
    <m/>
    <n v="0.6"/>
    <n v="0.6"/>
    <n v="0"/>
    <n v="0"/>
    <n v="0.2"/>
    <n v="0"/>
    <n v="0.2"/>
    <n v="0"/>
    <n v="0"/>
    <n v="0"/>
    <n v="0"/>
    <n v="0"/>
    <n v="0"/>
    <m/>
    <n v="0"/>
    <n v="0"/>
    <m/>
    <m/>
    <n v="0.6"/>
    <s v="Mental Health Counsellor (.6)_x000a_Administration = Clerical hours (.6)"/>
    <n v="2.1999999999999997"/>
    <n v="2.1999999999999997"/>
    <m/>
    <s v="100%"/>
    <s v=""/>
    <x v="2"/>
    <m/>
    <x v="2"/>
    <m/>
    <m/>
    <x v="1"/>
    <s v="English"/>
    <x v="0"/>
    <m/>
    <m/>
    <x v="2"/>
    <m/>
    <m/>
    <x v="2"/>
    <m/>
    <m/>
    <x v="1"/>
    <m/>
    <m/>
    <x v="1"/>
    <m/>
    <m/>
    <s v="The Geriatric Day Hospital is a specialized geriatric service funded by the Regional Geriatric Program of Eastern Ontario providing comprehensive multidisciplinary geriatric assessments for older adults, 65 years old and over, who are experiencing a change in function, mobility, memory, mood, or have complex medical issues. Services available at the Geriatric Day Hospital include: Individual assessment with a Nurse Practitioner, a Physiotherapist, an Occupational Therapist &amp; a Mental Health Counselor; Cognition Clinic with a physician specializing in Care of the Elderly; Geriatric Day Hospital Group -2 mornings a week for 7-8 weeks; and, Caregiver Information Sessions. Care of the Elderly Physician hours not included in data; for this year, physician clinics occurred 4- 6 times/year. In Q4, a decline in referrals occurred as a result of Covid-19. Clinic staff were also redeployed for short periods to offset needs of senior in inpatient areas. With the pandemic, virtual/telephone visits were performed and groups suspended. Wellness checks of our seniors occurred."/>
    <m/>
    <s v="Yes"/>
    <s v="joann.tessier@cornwallhospital.ca"/>
    <m/>
    <n v="0"/>
    <n v="1"/>
  </r>
  <r>
    <s v="Asset01449"/>
    <m/>
    <m/>
    <m/>
    <m/>
    <m/>
    <x v="4"/>
    <x v="54"/>
    <m/>
    <x v="2"/>
    <m/>
    <s v="Saul and Rae Saltzman Day Treatment Centre"/>
    <m/>
    <x v="3"/>
    <m/>
    <x v="14"/>
    <x v="7"/>
    <m/>
    <m/>
    <m/>
    <m/>
    <m/>
    <m/>
    <n v="220"/>
    <n v="235"/>
    <n v="15"/>
    <n v="0"/>
    <n v="250"/>
    <x v="0"/>
    <n v="0"/>
    <n v="0"/>
    <m/>
    <n v="0"/>
    <m/>
    <s v="3560 Bathurst St"/>
    <x v="7"/>
    <x v="0"/>
    <x v="58"/>
    <m/>
    <m/>
    <m/>
    <m/>
    <x v="1"/>
    <m/>
    <m/>
    <m/>
    <m/>
    <m/>
    <m/>
    <m/>
    <m/>
    <n v="0.6"/>
    <n v="0"/>
    <n v="0"/>
    <n v="0.2"/>
    <n v="0"/>
    <m/>
    <n v="0"/>
    <n v="0.8"/>
    <n v="0.2"/>
    <n v="0"/>
    <n v="0"/>
    <n v="0"/>
    <n v="0.8"/>
    <n v="0.6"/>
    <n v="0.1"/>
    <n v="0"/>
    <n v="1.4"/>
    <n v="0"/>
    <n v="0.8"/>
    <m/>
    <n v="0"/>
    <n v="0"/>
    <m/>
    <m/>
    <n v="0"/>
    <s v=""/>
    <n v="5.5"/>
    <n v="4.5999999999999996"/>
    <m/>
    <s v="100%"/>
    <s v=""/>
    <x v="2"/>
    <m/>
    <x v="2"/>
    <m/>
    <m/>
    <x v="1"/>
    <s v="English"/>
    <x v="0"/>
    <m/>
    <m/>
    <x v="2"/>
    <m/>
    <m/>
    <x v="2"/>
    <m/>
    <m/>
    <x v="1"/>
    <m/>
    <m/>
    <x v="1"/>
    <m/>
    <m/>
    <s v="Our specialized geriatric outreach team provides comprehensive geriatric assessment and treatment plans to individuals who are homebound.  We focus on using existing neighbourhood resources that can improve the patient's quality of care at home and support both family and professional caregivers.ICCT brings together existing primary, community, specialty, and acute care resources into one team to care for the most complex clients in their home.Our Interprofessional Services Include: Geriatricians Physicians with a focus on care of the elderly Nurse practitioner Registered nurses Occupational therapist Physiotherapist Social worker TC-LHIN Home and Community Care intensive care co-ordinator Three streams are available for our clients:Consultation: ICCT will conduct a comprehensive assessment for medically complex patients and provide recommendations to the referring providerShared Care: ICCT will share the primary care with a medically complex patients' family physicianPrimary Care: ICCT will assume primary care for homebound people who do not have a family doctorEligibility Criteria:Aged 65 years and olderMedically complexHomebound with major home safety concernsWithin catchment area (Keele Street to Yonge Street and Steeles Avenue to St. Clair Avenue)"/>
    <m/>
    <s v="Yes"/>
    <s v="nlin@baycrest.org"/>
    <m/>
    <n v="1"/>
    <n v="1"/>
  </r>
  <r>
    <s v="Asset01179"/>
    <m/>
    <m/>
    <m/>
    <m/>
    <m/>
    <x v="4"/>
    <x v="17"/>
    <m/>
    <x v="2"/>
    <m/>
    <s v="Specialized Geriatric Services"/>
    <m/>
    <x v="3"/>
    <m/>
    <x v="14"/>
    <x v="7"/>
    <m/>
    <m/>
    <m/>
    <m/>
    <m/>
    <m/>
    <n v="243"/>
    <n v="3232"/>
    <n v="57"/>
    <n v="0"/>
    <n v="3289"/>
    <x v="0"/>
    <n v="0"/>
    <n v="0"/>
    <s v="Weekdays;"/>
    <n v="67"/>
    <m/>
    <s v="2075 Bayview Avenue"/>
    <x v="7"/>
    <x v="0"/>
    <x v="17"/>
    <m/>
    <m/>
    <m/>
    <m/>
    <x v="1"/>
    <m/>
    <m/>
    <m/>
    <m/>
    <m/>
    <m/>
    <m/>
    <m/>
    <n v="0"/>
    <n v="0"/>
    <n v="0"/>
    <n v="0"/>
    <n v="0"/>
    <m/>
    <n v="0"/>
    <n v="1.3"/>
    <n v="1.3"/>
    <n v="0"/>
    <n v="0"/>
    <n v="0"/>
    <n v="0.6"/>
    <n v="0.9"/>
    <n v="0"/>
    <n v="0"/>
    <n v="2"/>
    <n v="0"/>
    <n v="1"/>
    <m/>
    <n v="0.5"/>
    <n v="1"/>
    <m/>
    <m/>
    <n v="0"/>
    <s v=""/>
    <n v="8.6000000000000014"/>
    <n v="8.6000000000000014"/>
    <m/>
    <s v="100%"/>
    <s v="Referrals from ICT, GORT, GEM, Geriatric Clinic, Neurologist, Geriatrician in the community"/>
    <x v="2"/>
    <m/>
    <x v="2"/>
    <m/>
    <m/>
    <x v="1"/>
    <s v="English"/>
    <x v="0"/>
    <m/>
    <m/>
    <x v="2"/>
    <m/>
    <m/>
    <x v="2"/>
    <m/>
    <m/>
    <x v="1"/>
    <m/>
    <m/>
    <x v="1"/>
    <m/>
    <m/>
    <s v="Patient attends Day Hospital assessmentGDH clinicians complete geriatric intake forms with patient and designate reviewing current functional challenges, abilities, and interests to determine best programming for patient. Patient will attend services such as: Speech Language, Social Work, Recreation Therapy, Nursing, Occupational Therapy, Physiotherapy. Patient is assigned a clinician to act as their Care Coordinator."/>
    <m/>
    <s v="Yes"/>
    <s v="mary.duffy@sunnybrook.ca"/>
    <m/>
    <n v="0"/>
    <n v="1"/>
  </r>
  <r>
    <s v="Asset02392"/>
    <m/>
    <m/>
    <m/>
    <m/>
    <m/>
    <x v="4"/>
    <x v="26"/>
    <m/>
    <x v="2"/>
    <m/>
    <s v="Queensway Carleton Geriatric Day Hospital"/>
    <m/>
    <x v="3"/>
    <m/>
    <x v="14"/>
    <x v="7"/>
    <m/>
    <m/>
    <m/>
    <m/>
    <m/>
    <m/>
    <n v="339"/>
    <n v="339"/>
    <n v="210"/>
    <n v="0"/>
    <n v="549"/>
    <x v="0"/>
    <n v="0"/>
    <n v="0"/>
    <s v="Weekdays;"/>
    <n v="30"/>
    <m/>
    <s v="2039 Robertson Road, #100"/>
    <x v="11"/>
    <x v="0"/>
    <x v="25"/>
    <m/>
    <m/>
    <m/>
    <m/>
    <x v="0"/>
    <m/>
    <m/>
    <m/>
    <m/>
    <m/>
    <m/>
    <m/>
    <m/>
    <n v="1"/>
    <n v="0"/>
    <n v="0"/>
    <n v="0"/>
    <n v="0"/>
    <m/>
    <n v="0"/>
    <n v="0"/>
    <n v="1"/>
    <n v="0"/>
    <n v="0"/>
    <n v="0"/>
    <n v="0"/>
    <n v="0"/>
    <n v="0"/>
    <n v="0"/>
    <n v="2"/>
    <n v="0"/>
    <n v="1"/>
    <m/>
    <n v="0"/>
    <n v="0"/>
    <m/>
    <m/>
    <n v="0"/>
    <s v=""/>
    <n v="5"/>
    <n v="4"/>
    <m/>
    <s v="100%"/>
    <s v="In 2019/20, referral source was more evenly distributed across categories with Family Physician making up the largest proportion (29%) _x000a_Other referral sources include:_x000a_Internal  Clinic, inpatient_x000a_Outreach_x000a_GEM Direct to GDH_x000a_Family Physician"/>
    <x v="2"/>
    <m/>
    <x v="2"/>
    <m/>
    <m/>
    <x v="1"/>
    <s v="English"/>
    <x v="0"/>
    <m/>
    <m/>
    <x v="2"/>
    <m/>
    <m/>
    <x v="2"/>
    <m/>
    <m/>
    <x v="1"/>
    <m/>
    <m/>
    <x v="1"/>
    <m/>
    <m/>
    <s v="Goal:- To help patients optimize their own safety and independence in the community through slow-stream rehabilitation.- To provide education to caregivers to support a patient’s healthy aging in their own home (or retirement home)"/>
    <m/>
    <s v="Yes"/>
    <s v="mlaroche@qch.on.ca"/>
    <m/>
    <n v="0"/>
    <n v="1"/>
  </r>
  <r>
    <s v="Asset01202"/>
    <m/>
    <m/>
    <m/>
    <m/>
    <m/>
    <x v="4"/>
    <x v="73"/>
    <m/>
    <x v="2"/>
    <m/>
    <s v="Geriatric Day Hospital"/>
    <m/>
    <x v="3"/>
    <m/>
    <x v="14"/>
    <x v="7"/>
    <m/>
    <m/>
    <m/>
    <m/>
    <m/>
    <m/>
    <n v="169"/>
    <n v="3983"/>
    <n v="0"/>
    <n v="0"/>
    <n v="3983"/>
    <x v="0"/>
    <n v="0"/>
    <n v="0"/>
    <s v="Weekdays;"/>
    <n v="29.83"/>
    <m/>
    <s v="1145 Carling Ave"/>
    <x v="11"/>
    <x v="0"/>
    <x v="79"/>
    <m/>
    <m/>
    <m/>
    <m/>
    <x v="0"/>
    <m/>
    <m/>
    <m/>
    <m/>
    <m/>
    <m/>
    <m/>
    <m/>
    <n v="0.6"/>
    <n v="0"/>
    <n v="0.4"/>
    <n v="0"/>
    <n v="0"/>
    <m/>
    <n v="0"/>
    <n v="0"/>
    <n v="0.5"/>
    <n v="0"/>
    <n v="0"/>
    <n v="0"/>
    <n v="0.5"/>
    <n v="0"/>
    <n v="0"/>
    <n v="0"/>
    <n v="2"/>
    <n v="0"/>
    <n v="0"/>
    <m/>
    <n v="0"/>
    <n v="0"/>
    <m/>
    <m/>
    <n v="1"/>
    <s v="PRC:1.0 FTE _x000a__x000a_Director of Patient Care Services: 0.20 FTE_x000a_Registered Nurse :3.00FTE_x000a_Secretary III: 0.60 FTE_x000a__x000a_(Outreach Rural (Brockville, Leeds, Grenville))_x000a_Admitting Clerk: 035FTE_x000a_Clinical Team Secretary: 1.0 FTE_x000a_Director of Patient Care Services: 0.10FTE_x000a_Psychologist: 0.40FTE_x000a_RN:6.0FTE_x000a_Social Worker II:1.0FTE_x000a__x000a_(Outreach Rural (Tri-County/Cornwall))_x000a_RN:2.0FTE_x000a__x000a_(Outreach Rural (Lanark))_x000a_Clinical Team Secretary: 1.0 FTE_x000a_RN:4.0FTE"/>
    <n v="4"/>
    <n v="4.4000000000000004"/>
    <m/>
    <s v="100%"/>
    <s v=""/>
    <x v="2"/>
    <m/>
    <x v="2"/>
    <m/>
    <m/>
    <x v="1"/>
    <s v="English"/>
    <x v="0"/>
    <m/>
    <m/>
    <x v="2"/>
    <m/>
    <m/>
    <x v="2"/>
    <m/>
    <m/>
    <x v="1"/>
    <m/>
    <m/>
    <x v="1"/>
    <m/>
    <m/>
    <s v="Behavioural Therapists allocated throughout the LHINUrban Ottawa: 3.0FTERural: 2.7FTE"/>
    <m/>
    <s v="Yes"/>
    <s v="martina.greco@theroyal.ca"/>
    <m/>
    <n v="0"/>
    <n v="1"/>
  </r>
  <r>
    <s v="Asset01435"/>
    <m/>
    <m/>
    <m/>
    <m/>
    <m/>
    <x v="4"/>
    <x v="122"/>
    <m/>
    <x v="2"/>
    <m/>
    <s v="Seniors Day Rehab"/>
    <m/>
    <x v="3"/>
    <m/>
    <x v="14"/>
    <x v="7"/>
    <m/>
    <m/>
    <m/>
    <m/>
    <m/>
    <m/>
    <n v="502"/>
    <n v="5169"/>
    <n v="192"/>
    <n v="0"/>
    <n v="5361"/>
    <x v="0"/>
    <n v="0"/>
    <n v="0"/>
    <s v="Weekdays;"/>
    <n v="0"/>
    <m/>
    <s v="752 King Street. W."/>
    <x v="62"/>
    <x v="0"/>
    <x v="133"/>
    <m/>
    <m/>
    <m/>
    <m/>
    <x v="0"/>
    <m/>
    <m/>
    <m/>
    <m/>
    <m/>
    <m/>
    <m/>
    <m/>
    <n v="0"/>
    <n v="0"/>
    <n v="0"/>
    <n v="0.8"/>
    <n v="0"/>
    <m/>
    <n v="0"/>
    <n v="1"/>
    <n v="0.75"/>
    <n v="0"/>
    <n v="0"/>
    <n v="0"/>
    <n v="2"/>
    <n v="0.75"/>
    <n v="0"/>
    <n v="0"/>
    <n v="0"/>
    <n v="0"/>
    <n v="1"/>
    <m/>
    <n v="0.2"/>
    <n v="0"/>
    <m/>
    <m/>
    <n v="0"/>
    <s v="1.5 PTA/OTA (I split above between two roles)"/>
    <n v="6.5"/>
    <n v="5.7"/>
    <m/>
    <s v=""/>
    <s v="Geriatric Medicine clinics or inpatients"/>
    <x v="2"/>
    <m/>
    <x v="2"/>
    <m/>
    <m/>
    <x v="1"/>
    <s v="English"/>
    <x v="0"/>
    <m/>
    <m/>
    <x v="2"/>
    <m/>
    <m/>
    <x v="2"/>
    <m/>
    <m/>
    <x v="1"/>
    <m/>
    <m/>
    <x v="1"/>
    <m/>
    <m/>
    <s v="N/A"/>
    <m/>
    <s v="Yes"/>
    <s v="websters@providencecare.ca"/>
    <m/>
    <n v="0"/>
    <n v="1"/>
  </r>
  <r>
    <s v="Asset01498"/>
    <m/>
    <m/>
    <m/>
    <m/>
    <m/>
    <x v="4"/>
    <x v="157"/>
    <m/>
    <x v="2"/>
    <m/>
    <s v="Geriatric Functional Enhancement Service"/>
    <m/>
    <x v="3"/>
    <m/>
    <x v="51"/>
    <x v="1"/>
    <m/>
    <m/>
    <m/>
    <m/>
    <m/>
    <m/>
    <n v="116"/>
    <n v="0"/>
    <n v="0"/>
    <n v="0"/>
    <n v="0"/>
    <x v="0"/>
    <n v="26"/>
    <n v="100"/>
    <m/>
    <n v="3.06"/>
    <m/>
    <s v="82 Buttonwood Ave."/>
    <x v="7"/>
    <x v="0"/>
    <x v="173"/>
    <m/>
    <m/>
    <m/>
    <m/>
    <x v="1"/>
    <m/>
    <m/>
    <m/>
    <m/>
    <m/>
    <m/>
    <m/>
    <m/>
    <n v="0"/>
    <n v="0"/>
    <n v="0"/>
    <n v="0.4"/>
    <n v="0"/>
    <m/>
    <n v="0"/>
    <n v="1.5"/>
    <n v="0"/>
    <n v="0"/>
    <n v="0"/>
    <n v="0"/>
    <n v="1.5"/>
    <n v="0"/>
    <n v="0"/>
    <n v="0"/>
    <n v="2"/>
    <n v="2"/>
    <n v="0"/>
    <m/>
    <n v="0"/>
    <n v="0"/>
    <m/>
    <m/>
    <n v="2.7"/>
    <s v="1.2- Care Coordinator _x000a_1.5- Rehab Assistant_x000a_Consultations:_x000a_Clinical Nurse Specialist_x000a_Recreation Therapist_x000a_Dietician _x000a_Psychologist_x000a_Spiritual Care"/>
    <n v="7.4"/>
    <n v="9.6999999999999993"/>
    <m/>
    <s v="75% to &lt;100%"/>
    <s v="Acute Care, Community"/>
    <x v="2"/>
    <m/>
    <x v="2"/>
    <m/>
    <m/>
    <x v="1"/>
    <s v="English"/>
    <x v="0"/>
    <m/>
    <m/>
    <x v="2"/>
    <m/>
    <m/>
    <x v="2"/>
    <m/>
    <m/>
    <x v="1"/>
    <m/>
    <m/>
    <x v="1"/>
    <m/>
    <m/>
    <s v="No Story"/>
    <m/>
    <s v="Yes"/>
    <s v="letizia.dell'erario@westpark.org"/>
    <m/>
    <n v="0"/>
    <n v="1"/>
  </r>
  <r>
    <s v="Asset02231"/>
    <m/>
    <m/>
    <m/>
    <m/>
    <m/>
    <x v="4"/>
    <x v="26"/>
    <m/>
    <x v="2"/>
    <m/>
    <s v="Transition to Home Program"/>
    <m/>
    <x v="3"/>
    <m/>
    <x v="51"/>
    <x v="1"/>
    <m/>
    <m/>
    <m/>
    <m/>
    <m/>
    <m/>
    <n v="377"/>
    <n v="377"/>
    <n v="0"/>
    <n v="0"/>
    <n v="377"/>
    <x v="0"/>
    <n v="0"/>
    <n v="0"/>
    <m/>
    <n v="0"/>
    <m/>
    <s v="3045 Baseline Rd"/>
    <x v="11"/>
    <x v="0"/>
    <x v="25"/>
    <m/>
    <m/>
    <m/>
    <m/>
    <x v="0"/>
    <m/>
    <m/>
    <m/>
    <m/>
    <m/>
    <m/>
    <m/>
    <m/>
    <n v="0"/>
    <n v="1"/>
    <n v="0.2"/>
    <n v="1"/>
    <n v="0"/>
    <m/>
    <n v="0"/>
    <n v="0"/>
    <n v="0"/>
    <n v="0"/>
    <n v="0"/>
    <n v="0"/>
    <n v="0"/>
    <n v="0"/>
    <n v="0"/>
    <n v="0"/>
    <n v="4.4000000000000004"/>
    <n v="2.95"/>
    <n v="0"/>
    <m/>
    <n v="0"/>
    <n v="0"/>
    <m/>
    <m/>
    <n v="2.41"/>
    <s v="1.40 FTE budgeted for Patient Care Aide, 0.56 FTE budgeted for Food Services Aide, 0.45 FTE budgeted for Environmental Services Aide"/>
    <n v="9.5500000000000007"/>
    <n v="9.9600000000000009"/>
    <m/>
    <s v="75% to &lt;100%"/>
    <s v=""/>
    <x v="2"/>
    <m/>
    <x v="2"/>
    <m/>
    <m/>
    <x v="1"/>
    <s v="English"/>
    <x v="0"/>
    <m/>
    <m/>
    <x v="2"/>
    <m/>
    <m/>
    <x v="2"/>
    <m/>
    <m/>
    <x v="1"/>
    <m/>
    <m/>
    <x v="1"/>
    <m/>
    <m/>
    <s v=""/>
    <m/>
    <s v="Yes"/>
    <s v="msitu@qch.on.ca"/>
    <m/>
    <n v="0"/>
    <n v="1"/>
  </r>
  <r>
    <s v="Asset01432"/>
    <m/>
    <m/>
    <m/>
    <m/>
    <m/>
    <x v="4"/>
    <x v="122"/>
    <m/>
    <x v="2"/>
    <m/>
    <s v="Specialized Geriatrics Rehabilitation (Parkside 1)"/>
    <m/>
    <x v="3"/>
    <m/>
    <x v="51"/>
    <x v="1"/>
    <m/>
    <m/>
    <m/>
    <m/>
    <m/>
    <m/>
    <n v="216"/>
    <n v="0"/>
    <n v="0"/>
    <n v="0"/>
    <n v="0"/>
    <x v="0"/>
    <n v="30"/>
    <n v="97.6"/>
    <m/>
    <n v="8.3000000000000007"/>
    <m/>
    <s v="752 King Street. W."/>
    <x v="62"/>
    <x v="0"/>
    <x v="133"/>
    <m/>
    <m/>
    <m/>
    <m/>
    <x v="0"/>
    <m/>
    <m/>
    <m/>
    <m/>
    <m/>
    <m/>
    <m/>
    <m/>
    <n v="0.5"/>
    <n v="0"/>
    <n v="0"/>
    <n v="0"/>
    <n v="0"/>
    <m/>
    <n v="0"/>
    <n v="2.1"/>
    <n v="1.5"/>
    <n v="0"/>
    <n v="0"/>
    <n v="0"/>
    <n v="2.7"/>
    <n v="1.5"/>
    <n v="0"/>
    <n v="0"/>
    <n v="10.7"/>
    <n v="13.4"/>
    <n v="1"/>
    <m/>
    <n v="0.6"/>
    <n v="0"/>
    <m/>
    <m/>
    <n v="7.09"/>
    <s v="OTHER INCLUDES:_x000a_•_x0009_Behavioural Therapist – 0.30_x000a_•_x0009_Professional Practice Leader Occupational Therapist 0.2_x000a_•_x0009_Student 0.24_x000a_•_x0009_Unit Aide- 3.35_x000a_•_x0009_Unit Clerk – 1.0_x000a_•_x0009_Physician 2.0_x000a__x000a_CONSULT:_x000a_•_x0009_Clinical Dietician_x000a_•_x0009_Pharmacist_x000a_•_x0009_Pharmacy Technician_x000a_•_x0009_Clinical Psychologist_x000a_•_x0009_Spiritual Health Practitioner_x000a__x000a_NOTES:_x000a_•_x0009_Occupational Therapy/Physical Therapy Assistant is 3.0 FTE – I have divided above to 1.5 FTE in each category)_x000a_•_x0009_RN includes 1.0 Registered Nurse in Charge + 9.70 RN"/>
    <n v="34"/>
    <n v="40.590000000000003"/>
    <m/>
    <s v="75% to &lt;100%"/>
    <s v="Acute Care, Sub Acute Care, Community and Clinic Referrals"/>
    <x v="2"/>
    <m/>
    <x v="2"/>
    <m/>
    <m/>
    <x v="1"/>
    <s v="English"/>
    <x v="0"/>
    <m/>
    <m/>
    <x v="2"/>
    <m/>
    <m/>
    <x v="2"/>
    <m/>
    <m/>
    <x v="1"/>
    <m/>
    <m/>
    <x v="1"/>
    <m/>
    <m/>
    <s v="Primary contact is Janine Mels-Dyer melsdyej@providencecare.caDue to family visiting limitations staff have needed to assume tasks the family would normally do like patient laundry Initiation of virtual visits with family"/>
    <m/>
    <s v="Yes"/>
    <s v="websters@providencecare.ca"/>
    <m/>
    <n v="0"/>
    <n v="1"/>
  </r>
  <r>
    <s v="Asset02087"/>
    <m/>
    <m/>
    <m/>
    <m/>
    <m/>
    <x v="4"/>
    <x v="157"/>
    <m/>
    <x v="2"/>
    <m/>
    <s v="Geriatric Functional Enhancement Service"/>
    <m/>
    <x v="3"/>
    <m/>
    <x v="51"/>
    <x v="1"/>
    <m/>
    <m/>
    <m/>
    <m/>
    <m/>
    <m/>
    <n v="0"/>
    <n v="0"/>
    <n v="0"/>
    <n v="0"/>
    <n v="0"/>
    <x v="0"/>
    <n v="0"/>
    <n v="0"/>
    <m/>
    <n v="0"/>
    <m/>
    <s v="82 Buttonwood Ave."/>
    <x v="7"/>
    <x v="0"/>
    <x v="173"/>
    <m/>
    <m/>
    <m/>
    <m/>
    <x v="1"/>
    <m/>
    <m/>
    <m/>
    <m/>
    <m/>
    <m/>
    <m/>
    <m/>
    <n v="0"/>
    <n v="0"/>
    <n v="0"/>
    <n v="0"/>
    <n v="0"/>
    <m/>
    <n v="0"/>
    <n v="0"/>
    <n v="0"/>
    <n v="0"/>
    <n v="0"/>
    <n v="0"/>
    <n v="0"/>
    <n v="0"/>
    <n v="0"/>
    <n v="0"/>
    <n v="0"/>
    <n v="0"/>
    <n v="0"/>
    <m/>
    <n v="0"/>
    <n v="0"/>
    <m/>
    <m/>
    <n v="0"/>
    <s v=""/>
    <n v="0"/>
    <n v="0"/>
    <m/>
    <s v=""/>
    <s v=""/>
    <x v="2"/>
    <m/>
    <x v="2"/>
    <m/>
    <m/>
    <x v="1"/>
    <s v="English"/>
    <x v="0"/>
    <m/>
    <m/>
    <x v="2"/>
    <m/>
    <m/>
    <x v="2"/>
    <m/>
    <m/>
    <x v="1"/>
    <m/>
    <m/>
    <x v="1"/>
    <m/>
    <m/>
    <s v=""/>
    <m/>
    <s v="Yes"/>
    <s v="shirley.price@westpark.org"/>
    <m/>
    <n v="0"/>
    <n v="1"/>
  </r>
  <r>
    <s v="Asset01271"/>
    <m/>
    <m/>
    <m/>
    <m/>
    <m/>
    <x v="4"/>
    <x v="9"/>
    <m/>
    <x v="2"/>
    <m/>
    <s v="Geriatric Rehabilitation"/>
    <m/>
    <x v="3"/>
    <m/>
    <x v="51"/>
    <x v="1"/>
    <m/>
    <m/>
    <m/>
    <m/>
    <m/>
    <m/>
    <n v="332"/>
    <n v="0"/>
    <n v="0"/>
    <n v="0"/>
    <n v="0"/>
    <x v="0"/>
    <n v="25"/>
    <n v="94"/>
    <s v="Weekdays; Weekends"/>
    <n v="1"/>
    <m/>
    <s v="550 University Avenue"/>
    <x v="7"/>
    <x v="0"/>
    <x v="9"/>
    <m/>
    <m/>
    <m/>
    <m/>
    <x v="1"/>
    <m/>
    <m/>
    <m/>
    <m/>
    <m/>
    <m/>
    <m/>
    <m/>
    <n v="1.5"/>
    <n v="0.6"/>
    <n v="0.5"/>
    <n v="0.6"/>
    <n v="0"/>
    <m/>
    <n v="0"/>
    <n v="3"/>
    <n v="0.6"/>
    <n v="0"/>
    <n v="1.4"/>
    <n v="0.4"/>
    <n v="3"/>
    <n v="0.6"/>
    <n v="0"/>
    <n v="0"/>
    <n v="12.4"/>
    <n v="12.5"/>
    <n v="1.5"/>
    <m/>
    <n v="0.5"/>
    <n v="0.5"/>
    <m/>
    <m/>
    <n v="1.5"/>
    <s v="Clinical Nurse Specialist (0.5 FTE)_x000a_Advanced Nurse Educator (0.5 FTE)_x000a_Advanced Practice Leader (0.5 FTE)"/>
    <n v="39.6"/>
    <n v="38.4"/>
    <m/>
    <s v="100%"/>
    <s v="Acute Care_x000a_Community Geriatricians"/>
    <x v="2"/>
    <m/>
    <x v="2"/>
    <m/>
    <m/>
    <x v="1"/>
    <s v="English"/>
    <x v="0"/>
    <m/>
    <m/>
    <x v="2"/>
    <m/>
    <m/>
    <x v="2"/>
    <m/>
    <m/>
    <x v="1"/>
    <m/>
    <m/>
    <x v="1"/>
    <m/>
    <m/>
    <s v="Geriatric Psychiatrist available for consult"/>
    <m/>
    <s v="Yes"/>
    <s v="jennifer.mokry@uhn.ca"/>
    <m/>
    <n v="0"/>
    <n v="1"/>
  </r>
  <r>
    <s v="Asset01566"/>
    <m/>
    <m/>
    <m/>
    <m/>
    <m/>
    <x v="4"/>
    <x v="54"/>
    <m/>
    <x v="2"/>
    <m/>
    <s v="In-Patient Slow Stream Rehabilitation Unit"/>
    <m/>
    <x v="3"/>
    <m/>
    <x v="51"/>
    <x v="1"/>
    <m/>
    <m/>
    <m/>
    <m/>
    <m/>
    <m/>
    <n v="0"/>
    <n v="0"/>
    <n v="0"/>
    <n v="0"/>
    <n v="0"/>
    <x v="0"/>
    <n v="30"/>
    <n v="0"/>
    <m/>
    <n v="0"/>
    <m/>
    <s v="3560 Bathurst St"/>
    <x v="7"/>
    <x v="0"/>
    <x v="58"/>
    <m/>
    <m/>
    <m/>
    <m/>
    <x v="1"/>
    <m/>
    <m/>
    <m/>
    <m/>
    <m/>
    <m/>
    <m/>
    <m/>
    <n v="0"/>
    <n v="0"/>
    <n v="0"/>
    <n v="0"/>
    <n v="0"/>
    <m/>
    <n v="0"/>
    <n v="0"/>
    <n v="0"/>
    <n v="0"/>
    <n v="0"/>
    <n v="0"/>
    <n v="0"/>
    <n v="0"/>
    <n v="0"/>
    <n v="0"/>
    <n v="0"/>
    <n v="0"/>
    <n v="0"/>
    <m/>
    <n v="0"/>
    <n v="0"/>
    <m/>
    <m/>
    <n v="0"/>
    <s v=""/>
    <n v="0"/>
    <n v="0"/>
    <m/>
    <s v=""/>
    <s v=""/>
    <x v="2"/>
    <m/>
    <x v="2"/>
    <m/>
    <m/>
    <x v="1"/>
    <s v="English"/>
    <x v="0"/>
    <m/>
    <m/>
    <x v="2"/>
    <m/>
    <m/>
    <x v="2"/>
    <m/>
    <m/>
    <x v="1"/>
    <m/>
    <m/>
    <x v="1"/>
    <m/>
    <m/>
    <s v="Baycrest rehab services provide goal-directed inpatient rehabilitative therapy after an acute event or illness, musculoskeletal injury, surgery or hospitalization, which is key to ensuring that patients can return to community living.Our rehabilitation services offer a comprehensive array of specialized interventions focused on the unique needs of frail seniors with complex needs, including multiple health conditions, physical impairments, recent functional decline and cognitive change."/>
    <m/>
    <s v="Yes"/>
    <s v="jsmith@baycrest.org"/>
    <m/>
    <n v="1"/>
    <n v="1"/>
  </r>
  <r>
    <s v="Asset02174"/>
    <m/>
    <m/>
    <m/>
    <m/>
    <m/>
    <x v="4"/>
    <x v="134"/>
    <m/>
    <x v="2"/>
    <m/>
    <s v="Geriatric Outpatient Rehabilitation Services"/>
    <m/>
    <x v="3"/>
    <m/>
    <x v="51"/>
    <x v="1"/>
    <m/>
    <m/>
    <m/>
    <m/>
    <m/>
    <m/>
    <n v="818"/>
    <n v="4537"/>
    <n v="1043"/>
    <n v="67"/>
    <n v="5647"/>
    <x v="0"/>
    <n v="0"/>
    <n v="0"/>
    <m/>
    <n v="9"/>
    <m/>
    <s v="865 Regent St"/>
    <x v="72"/>
    <x v="0"/>
    <x v="174"/>
    <m/>
    <m/>
    <m/>
    <m/>
    <x v="6"/>
    <m/>
    <m/>
    <m/>
    <m/>
    <m/>
    <m/>
    <m/>
    <m/>
    <n v="1"/>
    <n v="0.3"/>
    <n v="0"/>
    <n v="0"/>
    <n v="0"/>
    <m/>
    <n v="1"/>
    <n v="1"/>
    <n v="0"/>
    <n v="0"/>
    <n v="0"/>
    <n v="0"/>
    <n v="1.5"/>
    <n v="0"/>
    <n v="0"/>
    <n v="0"/>
    <n v="0"/>
    <n v="0"/>
    <n v="0.4"/>
    <m/>
    <n v="1"/>
    <n v="0.8"/>
    <m/>
    <m/>
    <n v="0"/>
    <s v=""/>
    <n v="7"/>
    <n v="5.7"/>
    <m/>
    <s v=""/>
    <s v=""/>
    <x v="2"/>
    <m/>
    <x v="2"/>
    <m/>
    <m/>
    <x v="1"/>
    <s v="English"/>
    <x v="0"/>
    <m/>
    <m/>
    <x v="2"/>
    <m/>
    <m/>
    <x v="2"/>
    <m/>
    <m/>
    <x v="1"/>
    <m/>
    <m/>
    <x v="1"/>
    <m/>
    <m/>
    <s v=""/>
    <m/>
    <s v="Yes"/>
    <s v="sjibb@hsnsudbury.ca"/>
    <m/>
    <n v="0"/>
    <n v="1"/>
  </r>
  <r>
    <s v="Asset01732"/>
    <m/>
    <m/>
    <m/>
    <m/>
    <m/>
    <x v="4"/>
    <x v="158"/>
    <m/>
    <x v="2"/>
    <m/>
    <s v="Rehab Low (Formerly Slow Stream Rehab Pilot and Assess and Restore Pilot)25"/>
    <m/>
    <x v="3"/>
    <m/>
    <x v="51"/>
    <x v="1"/>
    <m/>
    <m/>
    <m/>
    <m/>
    <m/>
    <m/>
    <n v="0"/>
    <n v="0"/>
    <n v="0"/>
    <n v="0"/>
    <n v="0"/>
    <x v="0"/>
    <n v="25"/>
    <n v="92.3"/>
    <s v="Weekdays; Weekends"/>
    <n v="4"/>
    <m/>
    <s v="541 Glenridge Ave"/>
    <x v="60"/>
    <x v="0"/>
    <x v="175"/>
    <m/>
    <m/>
    <m/>
    <m/>
    <x v="3"/>
    <m/>
    <m/>
    <m/>
    <m/>
    <m/>
    <m/>
    <m/>
    <m/>
    <n v="0.5"/>
    <n v="0"/>
    <n v="0"/>
    <n v="0"/>
    <n v="0"/>
    <m/>
    <n v="0"/>
    <n v="1.75"/>
    <n v="0"/>
    <n v="0"/>
    <n v="0"/>
    <n v="0"/>
    <n v="1.75"/>
    <n v="2"/>
    <n v="0"/>
    <n v="0"/>
    <n v="0"/>
    <n v="0"/>
    <n v="0.8"/>
    <m/>
    <n v="0.3"/>
    <n v="0.25"/>
    <m/>
    <m/>
    <n v="0"/>
    <s v=""/>
    <n v="7.35"/>
    <n v="6.85"/>
    <m/>
    <s v="75% to &lt;100%"/>
    <s v="Regional hospitals and health care practitioners"/>
    <x v="2"/>
    <m/>
    <x v="2"/>
    <m/>
    <m/>
    <x v="1"/>
    <s v="English"/>
    <x v="0"/>
    <m/>
    <m/>
    <x v="2"/>
    <m/>
    <m/>
    <x v="2"/>
    <m/>
    <m/>
    <x v="1"/>
    <m/>
    <m/>
    <x v="1"/>
    <m/>
    <m/>
    <s v="Our Restorative Care Programs enables an individual with an impairment to identify and reach his or her optimal mental, physical, cognitive, and/or social functional level. Our treatment approach is based on the belief that each person is responsible for his or her continuing health and wellness. Our rehabilitation clinicians are supported in and committed to enhancing expertise in specialized areas through continuing education and research opportunities. Emphasis of treatment is on teaching self-management techniques and providing home-based programs. This is accomplished through a partnership with patients and families, rehabilitation specialists, and appropriate community resources. Patients are admitted from an acute care hospital after an acute event or illness, with the goal of improving functional ability and facilitating a safe return to the community.After their stay on the unit, patients return to their homes, or to a supportive setting more suitable to their needs."/>
    <m/>
    <s v="Yes"/>
    <s v="sandra.robinson@hoteldieushaver.org"/>
    <m/>
    <n v="0"/>
    <n v="1"/>
  </r>
  <r>
    <s v="Asset00937"/>
    <m/>
    <m/>
    <m/>
    <m/>
    <m/>
    <x v="4"/>
    <x v="24"/>
    <m/>
    <x v="2"/>
    <m/>
    <s v="Geriatric Rehabilitation"/>
    <m/>
    <x v="3"/>
    <m/>
    <x v="51"/>
    <x v="1"/>
    <m/>
    <m/>
    <m/>
    <m/>
    <m/>
    <m/>
    <n v="0"/>
    <n v="667"/>
    <n v="0"/>
    <n v="0"/>
    <n v="667"/>
    <x v="0"/>
    <n v="5095"/>
    <n v="95.2"/>
    <s v="Weekdays;"/>
    <n v="2.5"/>
    <m/>
    <s v="43 Bruyere St."/>
    <x v="11"/>
    <x v="0"/>
    <x v="13"/>
    <m/>
    <m/>
    <m/>
    <m/>
    <x v="0"/>
    <m/>
    <m/>
    <m/>
    <m/>
    <m/>
    <m/>
    <m/>
    <m/>
    <n v="0"/>
    <n v="6"/>
    <n v="0.6"/>
    <n v="0"/>
    <n v="0"/>
    <m/>
    <n v="0"/>
    <n v="4.4000000000000004"/>
    <n v="3.4"/>
    <n v="0"/>
    <n v="0"/>
    <n v="2.5"/>
    <n v="5.5"/>
    <n v="5.5"/>
    <n v="0"/>
    <n v="0"/>
    <n v="12"/>
    <n v="11"/>
    <n v="3"/>
    <m/>
    <n v="0.4"/>
    <n v="0"/>
    <m/>
    <m/>
    <n v="0"/>
    <s v=""/>
    <n v="54.3"/>
    <n v="48.3"/>
    <m/>
    <s v="100%"/>
    <s v="Acute care, community,"/>
    <x v="2"/>
    <m/>
    <x v="2"/>
    <m/>
    <m/>
    <x v="1"/>
    <s v="English"/>
    <x v="0"/>
    <m/>
    <m/>
    <x v="2"/>
    <m/>
    <m/>
    <x v="2"/>
    <m/>
    <m/>
    <x v="1"/>
    <m/>
    <m/>
    <x v="1"/>
    <m/>
    <m/>
    <s v="See attached"/>
    <m/>
    <s v="Yes"/>
    <s v="cmccumber@bruyere.org"/>
    <m/>
    <n v="0"/>
    <n v="1"/>
  </r>
  <r>
    <s v="Asset01308"/>
    <m/>
    <m/>
    <m/>
    <m/>
    <m/>
    <x v="4"/>
    <x v="72"/>
    <m/>
    <x v="2"/>
    <m/>
    <s v="Geriatric Rehabilitation and MSK Rehab Units, Specialized Geriatric Services"/>
    <m/>
    <x v="3"/>
    <m/>
    <x v="51"/>
    <x v="1"/>
    <m/>
    <m/>
    <m/>
    <m/>
    <m/>
    <m/>
    <n v="560"/>
    <n v="0"/>
    <n v="0"/>
    <n v="0"/>
    <n v="0"/>
    <x v="0"/>
    <n v="50"/>
    <n v="94"/>
    <s v="Weekdays; Weekends"/>
    <n v="0"/>
    <m/>
    <s v="550 Wellington Road, South"/>
    <x v="23"/>
    <x v="0"/>
    <x v="78"/>
    <m/>
    <m/>
    <m/>
    <m/>
    <x v="3"/>
    <m/>
    <m/>
    <m/>
    <m/>
    <m/>
    <m/>
    <m/>
    <m/>
    <n v="2"/>
    <n v="0"/>
    <n v="1.6"/>
    <n v="0.5"/>
    <n v="0"/>
    <m/>
    <n v="1"/>
    <n v="4.8"/>
    <n v="0"/>
    <n v="0"/>
    <n v="6"/>
    <n v="1.8"/>
    <n v="5.0999999999999996"/>
    <n v="5"/>
    <n v="0"/>
    <n v="0"/>
    <n v="19"/>
    <n v="21"/>
    <n v="3"/>
    <m/>
    <n v="1"/>
    <n v="0.5"/>
    <m/>
    <m/>
    <n v="0"/>
    <s v="all assistants are OTA/PTAs"/>
    <n v="72.3"/>
    <n v="69.800000000000011"/>
    <m/>
    <s v="75% to &lt;100%"/>
    <s v="Unable to choose referral sources (NO DATA FOUND). Most referrals come from acute care hospitals"/>
    <x v="2"/>
    <m/>
    <x v="2"/>
    <m/>
    <m/>
    <x v="1"/>
    <s v="English"/>
    <x v="0"/>
    <m/>
    <m/>
    <x v="2"/>
    <m/>
    <m/>
    <x v="2"/>
    <m/>
    <m/>
    <x v="1"/>
    <m/>
    <m/>
    <x v="1"/>
    <m/>
    <m/>
    <s v="0:Inpatient geriatric rehabilitation. Geriatrician consultants with 1.0 NP support. OT and PT compliment is 10:1"/>
    <m/>
    <s v="Yes"/>
    <s v="kelly.mcintyremuddle@sjhc.london.on.ca"/>
    <m/>
    <n v="0"/>
    <n v="1"/>
  </r>
  <r>
    <s v="Asset01783"/>
    <m/>
    <m/>
    <m/>
    <m/>
    <m/>
    <x v="4"/>
    <x v="50"/>
    <m/>
    <x v="2"/>
    <m/>
    <s v="Geriatric Rehabilitation Unit (GRU) at Juravinski Hospital Site, HHS"/>
    <m/>
    <x v="3"/>
    <m/>
    <x v="51"/>
    <x v="1"/>
    <m/>
    <m/>
    <m/>
    <m/>
    <m/>
    <m/>
    <n v="384"/>
    <n v="0"/>
    <n v="0"/>
    <n v="0"/>
    <n v="0"/>
    <x v="0"/>
    <n v="18"/>
    <n v="100"/>
    <s v="Weekdays; Weekends"/>
    <n v="7.34"/>
    <m/>
    <s v="711 Concession St."/>
    <x v="19"/>
    <x v="0"/>
    <x v="54"/>
    <m/>
    <m/>
    <m/>
    <m/>
    <x v="3"/>
    <m/>
    <m/>
    <m/>
    <m/>
    <m/>
    <m/>
    <m/>
    <m/>
    <n v="2.2000000000000002"/>
    <n v="0.6"/>
    <n v="0.5"/>
    <n v="1.4"/>
    <n v="0"/>
    <m/>
    <n v="0"/>
    <n v="2"/>
    <n v="1"/>
    <n v="0"/>
    <n v="0"/>
    <n v="0.5"/>
    <n v="2"/>
    <n v="1"/>
    <n v="0"/>
    <n v="0"/>
    <n v="11.51"/>
    <n v="9.19"/>
    <n v="1"/>
    <m/>
    <n v="0.2"/>
    <n v="0.6"/>
    <m/>
    <m/>
    <n v="1"/>
    <s v="Pharmacy Assistant = 0.5 / Clinical Educator = 0.5"/>
    <n v="33.700000000000003"/>
    <n v="30.5"/>
    <m/>
    <s v="100%"/>
    <s v="Acute Care Units at the JH &amp; HGH Sites of HHS (referral are screened and approved by our acute care Geriatric Consultation Teams). Very occasionally, we may receive a referral from one of our Geriatricians for a patient in their outpatient clinics.."/>
    <x v="2"/>
    <m/>
    <x v="2"/>
    <m/>
    <m/>
    <x v="1"/>
    <s v="English"/>
    <x v="0"/>
    <m/>
    <m/>
    <x v="2"/>
    <m/>
    <m/>
    <x v="2"/>
    <m/>
    <m/>
    <x v="1"/>
    <m/>
    <m/>
    <x v="1"/>
    <m/>
    <m/>
    <s v="Number of Caregivers Served estimated as:  # unique pts x 1.5Administration:  Clinical Manager = 0.5 / Business Clerks = 1.7"/>
    <m/>
    <s v="Yes"/>
    <s v="mckennac@hhsc.ca"/>
    <m/>
    <n v="0"/>
    <n v="1"/>
  </r>
  <r>
    <s v="Asset01790"/>
    <m/>
    <m/>
    <m/>
    <m/>
    <m/>
    <x v="4"/>
    <x v="52"/>
    <m/>
    <x v="2"/>
    <m/>
    <s v="Geriatric Medicine Clinic - WLMH Site, HHS"/>
    <m/>
    <x v="3"/>
    <m/>
    <x v="3"/>
    <x v="3"/>
    <m/>
    <m/>
    <m/>
    <m/>
    <m/>
    <m/>
    <n v="65"/>
    <n v="85"/>
    <n v="0"/>
    <n v="0"/>
    <n v="85"/>
    <x v="0"/>
    <n v="0"/>
    <n v="0"/>
    <s v="Weekdays;"/>
    <n v="143.80000000000001"/>
    <m/>
    <s v="169 Main St."/>
    <x v="33"/>
    <x v="0"/>
    <x v="56"/>
    <m/>
    <m/>
    <m/>
    <m/>
    <x v="3"/>
    <m/>
    <m/>
    <m/>
    <m/>
    <m/>
    <m/>
    <m/>
    <m/>
    <n v="0"/>
    <n v="0"/>
    <n v="0"/>
    <n v="0.14000000000000001"/>
    <n v="0"/>
    <m/>
    <n v="0"/>
    <n v="0"/>
    <n v="0"/>
    <n v="0"/>
    <n v="0"/>
    <n v="0"/>
    <n v="0"/>
    <n v="0"/>
    <n v="0"/>
    <n v="0"/>
    <n v="0.1"/>
    <n v="0"/>
    <n v="0"/>
    <m/>
    <n v="0"/>
    <n v="0"/>
    <m/>
    <m/>
    <n v="0"/>
    <s v=""/>
    <n v="0.24000000000000002"/>
    <n v="0.1"/>
    <m/>
    <s v="75% to &lt;100%"/>
    <s v="Primary Care"/>
    <x v="2"/>
    <m/>
    <x v="2"/>
    <m/>
    <m/>
    <x v="1"/>
    <s v="English"/>
    <x v="0"/>
    <m/>
    <m/>
    <x v="2"/>
    <m/>
    <m/>
    <x v="2"/>
    <m/>
    <m/>
    <x v="1"/>
    <m/>
    <m/>
    <x v="1"/>
    <m/>
    <m/>
    <s v="Number of Caregivers Served estimated as:  #unique pts x 1.5"/>
    <m/>
    <s v="Yes"/>
    <s v="mckennac@hhsc.ca"/>
    <m/>
    <n v="0"/>
    <n v="1"/>
  </r>
  <r>
    <s v="Asset01314"/>
    <m/>
    <m/>
    <m/>
    <m/>
    <m/>
    <x v="4"/>
    <x v="72"/>
    <m/>
    <x v="2"/>
    <m/>
    <s v="SPECIALIZED GERIATRIC SERVICES, AMBUALTORY CLINICS"/>
    <m/>
    <x v="3"/>
    <m/>
    <x v="3"/>
    <x v="3"/>
    <m/>
    <m/>
    <m/>
    <m/>
    <m/>
    <m/>
    <n v="7453"/>
    <n v="8538"/>
    <n v="4981"/>
    <n v="0"/>
    <n v="13519"/>
    <x v="0"/>
    <n v="0"/>
    <n v="0"/>
    <s v="Weekdays;"/>
    <n v="0"/>
    <m/>
    <s v="550 Wellington Road, South"/>
    <x v="23"/>
    <x v="0"/>
    <x v="78"/>
    <m/>
    <m/>
    <m/>
    <m/>
    <x v="3"/>
    <m/>
    <m/>
    <m/>
    <m/>
    <m/>
    <m/>
    <m/>
    <m/>
    <n v="0"/>
    <n v="0"/>
    <n v="0"/>
    <n v="0.35"/>
    <n v="0"/>
    <m/>
    <n v="0"/>
    <n v="1"/>
    <n v="0"/>
    <n v="0"/>
    <n v="0"/>
    <n v="0"/>
    <n v="0.8"/>
    <n v="0"/>
    <n v="0"/>
    <n v="0"/>
    <n v="9"/>
    <n v="1"/>
    <n v="1"/>
    <m/>
    <n v="0"/>
    <n v="0"/>
    <m/>
    <m/>
    <n v="0"/>
    <s v=""/>
    <n v="13.15"/>
    <n v="12.8"/>
    <m/>
    <s v="100%"/>
    <s v="NP OR PHYSICIAN REFERRAL REQUIRED"/>
    <x v="2"/>
    <m/>
    <x v="2"/>
    <m/>
    <m/>
    <x v="1"/>
    <s v="English"/>
    <x v="0"/>
    <m/>
    <m/>
    <x v="2"/>
    <m/>
    <m/>
    <x v="2"/>
    <m/>
    <m/>
    <x v="1"/>
    <m/>
    <m/>
    <x v="1"/>
    <m/>
    <m/>
    <s v="AMBULATORY CLINICS INCLUDE AGING BRAIN AND MEMORY, COGNITIVE NEUROLOGY, NEUROPSYCHOLOGY, GENERAL GERIATRICS CLINICS and GERIATRIC AMBULATORY ACCESS TEAM (COORDINATED CLINICAL INTAKE AND TRIAGE)"/>
    <m/>
    <s v="Yes"/>
    <s v="kelly.mcintyremuddle@sjhc.london.on.ca"/>
    <m/>
    <n v="0"/>
    <n v="1"/>
  </r>
  <r>
    <s v="Asset01545"/>
    <m/>
    <m/>
    <m/>
    <m/>
    <m/>
    <x v="4"/>
    <x v="121"/>
    <m/>
    <x v="2"/>
    <m/>
    <s v="Health for Older Adults Program"/>
    <m/>
    <x v="3"/>
    <m/>
    <x v="3"/>
    <x v="3"/>
    <m/>
    <m/>
    <m/>
    <m/>
    <m/>
    <m/>
    <n v="306"/>
    <n v="0"/>
    <n v="0"/>
    <n v="0"/>
    <n v="0"/>
    <x v="0"/>
    <n v="0"/>
    <n v="0"/>
    <s v="Weekdays;"/>
    <n v="152"/>
    <m/>
    <s v="2757 King Street East"/>
    <x v="19"/>
    <x v="0"/>
    <x v="132"/>
    <m/>
    <m/>
    <m/>
    <m/>
    <x v="3"/>
    <m/>
    <m/>
    <m/>
    <m/>
    <m/>
    <m/>
    <m/>
    <m/>
    <n v="0"/>
    <n v="0"/>
    <n v="0"/>
    <n v="0.8"/>
    <n v="0"/>
    <m/>
    <n v="0"/>
    <n v="0"/>
    <n v="0"/>
    <n v="0"/>
    <n v="0"/>
    <n v="0"/>
    <n v="0"/>
    <n v="0"/>
    <n v="0"/>
    <n v="0"/>
    <n v="0"/>
    <n v="0.8"/>
    <n v="0"/>
    <m/>
    <n v="0"/>
    <n v="0"/>
    <m/>
    <m/>
    <n v="0.6"/>
    <s v="Clerical support"/>
    <n v="1.6"/>
    <n v="1.4"/>
    <m/>
    <s v=""/>
    <s v="Community and hospital based Referrals"/>
    <x v="2"/>
    <m/>
    <x v="2"/>
    <m/>
    <m/>
    <x v="1"/>
    <s v="English"/>
    <x v="0"/>
    <m/>
    <m/>
    <x v="2"/>
    <m/>
    <m/>
    <x v="2"/>
    <m/>
    <m/>
    <x v="1"/>
    <m/>
    <m/>
    <x v="1"/>
    <m/>
    <m/>
    <s v="# of family/ friend caregivers served is an estimate. Service operates Monday-ThursdayWait times calculated according to mean time from referral date to provider visit date"/>
    <m/>
    <s v="Yes"/>
    <s v="siemonj@hhsc.ca"/>
    <m/>
    <n v="0"/>
    <n v="1"/>
  </r>
  <r>
    <s v="Asset01134"/>
    <m/>
    <m/>
    <m/>
    <m/>
    <m/>
    <x v="4"/>
    <x v="33"/>
    <m/>
    <x v="2"/>
    <m/>
    <s v="Healthy Living Clinic"/>
    <m/>
    <x v="3"/>
    <m/>
    <x v="3"/>
    <x v="3"/>
    <m/>
    <m/>
    <m/>
    <m/>
    <m/>
    <m/>
    <n v="0"/>
    <n v="3131"/>
    <n v="11"/>
    <n v="0"/>
    <n v="3142"/>
    <x v="0"/>
    <n v="0"/>
    <n v="0"/>
    <s v="Weekdays;"/>
    <n v="0"/>
    <m/>
    <s v="1235 Wilson Ave."/>
    <x v="7"/>
    <x v="0"/>
    <x v="32"/>
    <m/>
    <m/>
    <m/>
    <m/>
    <x v="1"/>
    <m/>
    <m/>
    <m/>
    <m/>
    <m/>
    <m/>
    <m/>
    <m/>
    <n v="0"/>
    <n v="0"/>
    <n v="0"/>
    <n v="1"/>
    <n v="0"/>
    <m/>
    <n v="0"/>
    <n v="0"/>
    <n v="0"/>
    <n v="0"/>
    <n v="0"/>
    <n v="0"/>
    <n v="0"/>
    <n v="0"/>
    <n v="0"/>
    <n v="0"/>
    <n v="1"/>
    <n v="0"/>
    <n v="0"/>
    <m/>
    <n v="0"/>
    <n v="0"/>
    <m/>
    <m/>
    <n v="0"/>
    <s v="Please note: 5 Geriatricians will rotate Mon - Fri for equivalent of 1 FTE"/>
    <n v="2"/>
    <n v="1"/>
    <m/>
    <s v=""/>
    <s v=""/>
    <x v="2"/>
    <m/>
    <x v="2"/>
    <m/>
    <m/>
    <x v="1"/>
    <s v="English"/>
    <x v="0"/>
    <m/>
    <m/>
    <x v="2"/>
    <m/>
    <m/>
    <x v="2"/>
    <m/>
    <m/>
    <x v="1"/>
    <m/>
    <m/>
    <x v="1"/>
    <m/>
    <m/>
    <s v="The Healthy Living Clinic staff consists of five Geriatrician specialists and a nurse specialized in geriatric syndrome management. • The clinic cares for patients that are 65 years and older • Patient are referred to Healthy Living Clinic for assessment of a variety of geriatric concerns, such as:o Recent changes in physical, mental or functional abilities; falls, impaired mobility, dementia, delirium, change in mood, decreased ability for self-care; o Major changes in support needs, caregiver stress, institutional placement being considered; ando Safety concerns – physical, psychological, social, and environmental; or a sudden increase in the use of health care services over the last 6 months."/>
    <m/>
    <s v="Yes"/>
    <s v="mlai@hrh.ca"/>
    <m/>
    <n v="0"/>
    <n v="1"/>
  </r>
  <r>
    <s v="Asset01240"/>
    <m/>
    <m/>
    <m/>
    <m/>
    <m/>
    <x v="4"/>
    <x v="151"/>
    <m/>
    <x v="2"/>
    <m/>
    <s v="Florina Weisenberg"/>
    <m/>
    <x v="3"/>
    <m/>
    <x v="3"/>
    <x v="3"/>
    <m/>
    <m/>
    <m/>
    <m/>
    <m/>
    <m/>
    <n v="863"/>
    <n v="1282"/>
    <n v="28"/>
    <n v="0"/>
    <n v="1310"/>
    <x v="0"/>
    <n v="0"/>
    <n v="0"/>
    <s v="Weekdays;"/>
    <n v="0"/>
    <m/>
    <s v="30 Bond Street"/>
    <x v="7"/>
    <x v="0"/>
    <x v="167"/>
    <m/>
    <m/>
    <m/>
    <m/>
    <x v="1"/>
    <m/>
    <m/>
    <m/>
    <m/>
    <m/>
    <m/>
    <m/>
    <m/>
    <n v="0"/>
    <n v="0"/>
    <n v="0"/>
    <n v="1"/>
    <n v="0"/>
    <m/>
    <n v="0"/>
    <n v="0"/>
    <n v="0"/>
    <n v="0"/>
    <n v="0"/>
    <n v="0"/>
    <n v="0"/>
    <n v="0"/>
    <n v="0"/>
    <n v="0"/>
    <n v="1.2"/>
    <n v="0"/>
    <n v="0"/>
    <m/>
    <n v="0"/>
    <n v="0"/>
    <m/>
    <m/>
    <n v="0"/>
    <s v="Access to physiotherapy, Occupational Therapy, SLP and case management as needed."/>
    <n v="2.2000000000000002"/>
    <n v="1.2"/>
    <m/>
    <s v="100%"/>
    <s v="Primary care MD's; inpatient services; Emergency Department; GEM RN; ACE;"/>
    <x v="2"/>
    <m/>
    <x v="2"/>
    <m/>
    <m/>
    <x v="1"/>
    <s v="English"/>
    <x v="0"/>
    <m/>
    <m/>
    <x v="2"/>
    <m/>
    <m/>
    <x v="2"/>
    <m/>
    <m/>
    <x v="1"/>
    <m/>
    <m/>
    <x v="1"/>
    <m/>
    <m/>
    <s v="http://www.stmichaelshospital.com/seniors/geriatric/elders-clinic.phpPlease include a link to SMH Geriatric Services page in all the services - https://www.stmichaelshospital.com/seniors/geriatric/Address - 4-002 Shuter WingNumber of Video visits = 135 (form is not updating)"/>
    <m/>
    <s v="Yes"/>
    <s v="florina.weisenberg@unityhealth.to"/>
    <m/>
    <n v="0"/>
    <n v="1"/>
  </r>
  <r>
    <s v="Asset01396"/>
    <m/>
    <m/>
    <m/>
    <m/>
    <m/>
    <x v="4"/>
    <x v="136"/>
    <m/>
    <x v="2"/>
    <m/>
    <s v="Regional Outpatient Geriatric Medicine Service"/>
    <m/>
    <x v="3"/>
    <m/>
    <x v="3"/>
    <x v="3"/>
    <m/>
    <m/>
    <m/>
    <m/>
    <m/>
    <m/>
    <n v="18"/>
    <n v="33"/>
    <n v="1"/>
    <n v="0"/>
    <n v="34"/>
    <x v="0"/>
    <n v="0"/>
    <n v="0"/>
    <s v="Weekdays;"/>
    <n v="0"/>
    <m/>
    <s v="960D Notre Dame Ave"/>
    <x v="72"/>
    <x v="0"/>
    <x v="150"/>
    <m/>
    <m/>
    <m/>
    <m/>
    <x v="6"/>
    <m/>
    <m/>
    <m/>
    <m/>
    <m/>
    <m/>
    <m/>
    <m/>
    <n v="0"/>
    <n v="0"/>
    <n v="0"/>
    <n v="0"/>
    <n v="0"/>
    <m/>
    <n v="0"/>
    <n v="0"/>
    <n v="0"/>
    <n v="0"/>
    <n v="0"/>
    <n v="0"/>
    <n v="0"/>
    <n v="0"/>
    <n v="0"/>
    <n v="0"/>
    <n v="1"/>
    <n v="0"/>
    <n v="0"/>
    <m/>
    <n v="0"/>
    <n v="0"/>
    <m/>
    <m/>
    <n v="0"/>
    <s v=""/>
    <n v="1"/>
    <n v="1"/>
    <m/>
    <s v="75% to &lt;100%"/>
    <s v="community, hospital, physician/NP"/>
    <x v="2"/>
    <m/>
    <x v="2"/>
    <m/>
    <m/>
    <x v="1"/>
    <s v="English"/>
    <x v="0"/>
    <m/>
    <m/>
    <x v="2"/>
    <m/>
    <m/>
    <x v="2"/>
    <m/>
    <m/>
    <x v="1"/>
    <m/>
    <m/>
    <x v="1"/>
    <m/>
    <m/>
    <s v="See attached service descriptions."/>
    <m/>
    <s v="Yes"/>
    <s v="sjibb@hsnsudbury.ca"/>
    <m/>
    <n v="0"/>
    <n v="1"/>
  </r>
  <r>
    <s v="Asset01391"/>
    <m/>
    <m/>
    <m/>
    <m/>
    <m/>
    <x v="4"/>
    <x v="159"/>
    <m/>
    <x v="2"/>
    <m/>
    <s v="Regional Outpatient Geriatric Medicine Service"/>
    <m/>
    <x v="3"/>
    <m/>
    <x v="3"/>
    <x v="3"/>
    <m/>
    <m/>
    <m/>
    <m/>
    <m/>
    <m/>
    <n v="140"/>
    <n v="899"/>
    <n v="522"/>
    <n v="13"/>
    <n v="1434"/>
    <x v="0"/>
    <n v="0"/>
    <n v="0"/>
    <s v="Weekdays;"/>
    <n v="39"/>
    <m/>
    <s v="123 3rd Ave."/>
    <x v="66"/>
    <x v="0"/>
    <x v="139"/>
    <m/>
    <m/>
    <m/>
    <m/>
    <x v="6"/>
    <m/>
    <m/>
    <m/>
    <m/>
    <m/>
    <m/>
    <m/>
    <m/>
    <n v="0.5"/>
    <n v="0.2"/>
    <n v="0"/>
    <n v="0"/>
    <n v="0"/>
    <m/>
    <n v="0"/>
    <n v="1"/>
    <n v="0"/>
    <n v="0"/>
    <n v="0"/>
    <n v="0"/>
    <n v="0"/>
    <n v="0"/>
    <n v="0"/>
    <n v="0"/>
    <n v="0"/>
    <n v="0"/>
    <n v="1"/>
    <m/>
    <n v="0"/>
    <n v="0"/>
    <m/>
    <m/>
    <n v="0"/>
    <s v=""/>
    <n v="2.7"/>
    <n v="2"/>
    <m/>
    <s v="75% to &lt;100%"/>
    <s v="Community, hospital, physicians/NPs"/>
    <x v="2"/>
    <m/>
    <x v="2"/>
    <m/>
    <m/>
    <x v="1"/>
    <s v="English"/>
    <x v="0"/>
    <m/>
    <m/>
    <x v="2"/>
    <m/>
    <m/>
    <x v="2"/>
    <m/>
    <m/>
    <x v="1"/>
    <m/>
    <m/>
    <x v="1"/>
    <m/>
    <m/>
    <s v="See attached service definitions."/>
    <m/>
    <s v="Yes"/>
    <s v="sjibb@hsnsudbury.ca"/>
    <m/>
    <n v="0"/>
    <n v="1"/>
  </r>
  <r>
    <s v="Asset01406"/>
    <m/>
    <m/>
    <m/>
    <m/>
    <m/>
    <x v="4"/>
    <x v="160"/>
    <m/>
    <x v="2"/>
    <m/>
    <s v="Regional Outpatient Geriatric Medicine Service"/>
    <m/>
    <x v="3"/>
    <m/>
    <x v="3"/>
    <x v="3"/>
    <m/>
    <m/>
    <m/>
    <m/>
    <m/>
    <m/>
    <n v="58"/>
    <n v="197"/>
    <n v="130"/>
    <n v="8"/>
    <n v="335"/>
    <x v="0"/>
    <n v="0"/>
    <n v="0"/>
    <s v="Weekdays;"/>
    <n v="117"/>
    <m/>
    <s v="240 Shepherdson Road"/>
    <x v="73"/>
    <x v="0"/>
    <x v="151"/>
    <m/>
    <m/>
    <m/>
    <m/>
    <x v="6"/>
    <m/>
    <m/>
    <m/>
    <m/>
    <m/>
    <m/>
    <m/>
    <m/>
    <n v="0"/>
    <n v="0.2"/>
    <n v="0"/>
    <n v="0"/>
    <n v="0"/>
    <m/>
    <n v="0"/>
    <n v="1"/>
    <n v="0"/>
    <n v="0"/>
    <n v="0"/>
    <n v="0"/>
    <n v="0"/>
    <n v="0"/>
    <n v="0"/>
    <n v="0"/>
    <n v="0"/>
    <n v="0"/>
    <n v="0"/>
    <m/>
    <n v="0"/>
    <n v="0"/>
    <m/>
    <m/>
    <n v="0"/>
    <s v=""/>
    <n v="1.2"/>
    <n v="1"/>
    <m/>
    <s v="75% to &lt;100%"/>
    <s v="Community, hospital, physician/NP."/>
    <x v="2"/>
    <m/>
    <x v="2"/>
    <m/>
    <m/>
    <x v="1"/>
    <s v="English"/>
    <x v="0"/>
    <m/>
    <m/>
    <x v="2"/>
    <m/>
    <m/>
    <x v="2"/>
    <m/>
    <m/>
    <x v="1"/>
    <m/>
    <m/>
    <x v="1"/>
    <m/>
    <m/>
    <s v="See attached service description."/>
    <m/>
    <s v="Yes"/>
    <s v="sjibb@hsnsudbury.ca"/>
    <m/>
    <n v="0"/>
    <n v="1"/>
  </r>
  <r>
    <s v="Asset01403"/>
    <m/>
    <m/>
    <m/>
    <m/>
    <m/>
    <x v="4"/>
    <x v="136"/>
    <m/>
    <x v="2"/>
    <m/>
    <s v="Regional Outpatient Geriatric Medicine Service"/>
    <m/>
    <x v="3"/>
    <m/>
    <x v="3"/>
    <x v="3"/>
    <m/>
    <m/>
    <m/>
    <m/>
    <m/>
    <m/>
    <n v="1234"/>
    <n v="3787"/>
    <n v="1595"/>
    <n v="27"/>
    <n v="5409"/>
    <x v="0"/>
    <n v="0"/>
    <n v="0"/>
    <s v="Weekdays;"/>
    <n v="35"/>
    <m/>
    <s v="960D Notre Dame Ave"/>
    <x v="72"/>
    <x v="0"/>
    <x v="150"/>
    <m/>
    <m/>
    <m/>
    <m/>
    <x v="6"/>
    <m/>
    <m/>
    <m/>
    <m/>
    <m/>
    <m/>
    <m/>
    <m/>
    <n v="4"/>
    <n v="1.8"/>
    <n v="0"/>
    <n v="0.6"/>
    <n v="0"/>
    <m/>
    <n v="1"/>
    <n v="1"/>
    <n v="0"/>
    <n v="0"/>
    <n v="0"/>
    <n v="0"/>
    <n v="1"/>
    <n v="0"/>
    <n v="0"/>
    <n v="0"/>
    <n v="3"/>
    <n v="0"/>
    <n v="1"/>
    <m/>
    <n v="0"/>
    <n v="0"/>
    <m/>
    <m/>
    <n v="0"/>
    <s v=""/>
    <n v="13.399999999999999"/>
    <n v="7"/>
    <m/>
    <s v="75% to &lt;100%"/>
    <s v="Community, hospital, physician/NP"/>
    <x v="2"/>
    <m/>
    <x v="2"/>
    <m/>
    <m/>
    <x v="1"/>
    <s v="English"/>
    <x v="0"/>
    <m/>
    <m/>
    <x v="2"/>
    <m/>
    <m/>
    <x v="2"/>
    <m/>
    <m/>
    <x v="1"/>
    <m/>
    <m/>
    <x v="1"/>
    <m/>
    <m/>
    <s v="See attached service description."/>
    <m/>
    <s v="Yes"/>
    <s v="sjibb@hsnsudbury.ca"/>
    <m/>
    <n v="0"/>
    <n v="1"/>
  </r>
  <r>
    <s v="Asset00935"/>
    <m/>
    <m/>
    <m/>
    <m/>
    <m/>
    <x v="4"/>
    <x v="24"/>
    <m/>
    <x v="2"/>
    <m/>
    <s v="Bruyere Memory Program"/>
    <m/>
    <x v="3"/>
    <m/>
    <x v="3"/>
    <x v="3"/>
    <m/>
    <m/>
    <m/>
    <m/>
    <m/>
    <m/>
    <n v="1162"/>
    <n v="3773"/>
    <n v="0"/>
    <n v="0"/>
    <n v="3773"/>
    <x v="0"/>
    <n v="0"/>
    <n v="0"/>
    <s v="Weekdays;"/>
    <n v="89"/>
    <m/>
    <s v="43 Bruyere St."/>
    <x v="11"/>
    <x v="0"/>
    <x v="13"/>
    <m/>
    <m/>
    <m/>
    <m/>
    <x v="0"/>
    <m/>
    <m/>
    <m/>
    <m/>
    <m/>
    <m/>
    <m/>
    <m/>
    <n v="0"/>
    <n v="0"/>
    <n v="0"/>
    <n v="0"/>
    <n v="0"/>
    <m/>
    <n v="0"/>
    <n v="0"/>
    <n v="0"/>
    <n v="0"/>
    <n v="0"/>
    <n v="0"/>
    <n v="0"/>
    <n v="0"/>
    <n v="0"/>
    <n v="0"/>
    <n v="1.8"/>
    <n v="0"/>
    <n v="0"/>
    <m/>
    <n v="0"/>
    <n v="0"/>
    <m/>
    <m/>
    <n v="1.5"/>
    <s v="Neuro-Psychologist"/>
    <n v="1.8"/>
    <n v="3.3"/>
    <m/>
    <s v="50% to &lt;75%"/>
    <s v="Family MD, Specialist, Bruyere Out pt services"/>
    <x v="2"/>
    <m/>
    <x v="2"/>
    <m/>
    <m/>
    <x v="1"/>
    <s v="English"/>
    <x v="0"/>
    <m/>
    <m/>
    <x v="2"/>
    <m/>
    <m/>
    <x v="2"/>
    <m/>
    <m/>
    <x v="1"/>
    <m/>
    <m/>
    <x v="1"/>
    <m/>
    <m/>
    <s v="See attached"/>
    <m/>
    <s v="Yes"/>
    <s v="cmccumber@bruyere.org"/>
    <m/>
    <n v="0"/>
    <n v="1"/>
  </r>
  <r>
    <s v="Asset01788"/>
    <m/>
    <m/>
    <m/>
    <m/>
    <m/>
    <x v="4"/>
    <x v="31"/>
    <m/>
    <x v="2"/>
    <m/>
    <s v="Centre for Healthy Aging - Geriatric Medicine Clinics, St. Peter's Hospital Site, HHS"/>
    <m/>
    <x v="3"/>
    <m/>
    <x v="3"/>
    <x v="3"/>
    <m/>
    <m/>
    <m/>
    <m/>
    <m/>
    <m/>
    <n v="1729"/>
    <n v="3745"/>
    <n v="0"/>
    <n v="0"/>
    <n v="3745"/>
    <x v="0"/>
    <n v="0"/>
    <n v="0"/>
    <s v="Weekdays;"/>
    <n v="115.6"/>
    <m/>
    <s v="88 Maplewood Ave."/>
    <x v="19"/>
    <x v="0"/>
    <x v="30"/>
    <m/>
    <m/>
    <m/>
    <m/>
    <x v="3"/>
    <m/>
    <m/>
    <m/>
    <m/>
    <m/>
    <m/>
    <m/>
    <m/>
    <n v="2.2000000000000002"/>
    <n v="0"/>
    <n v="0"/>
    <n v="4.4000000000000004"/>
    <n v="0"/>
    <m/>
    <n v="0"/>
    <n v="0.8"/>
    <n v="0"/>
    <n v="0"/>
    <n v="0"/>
    <n v="0"/>
    <n v="0"/>
    <n v="0"/>
    <n v="0"/>
    <n v="0"/>
    <n v="2.9"/>
    <n v="1.7"/>
    <n v="0"/>
    <m/>
    <n v="0"/>
    <n v="0"/>
    <m/>
    <m/>
    <n v="0.5"/>
    <s v="CNS = 0.5"/>
    <n v="12"/>
    <n v="5.8999999999999995"/>
    <m/>
    <s v="75% to &lt;100%"/>
    <s v="Referrals for community dwelling seniors mainly from Family Drs, NPs, specialists - New SGS Central Clinical Intake Service started in HNHB LHIN that centally process all of these referrals and provides a fulsome virtual assessment to accompany referral.  Also receive some referrals directly from LTC."/>
    <x v="2"/>
    <m/>
    <x v="2"/>
    <m/>
    <m/>
    <x v="1"/>
    <s v="English"/>
    <x v="0"/>
    <m/>
    <m/>
    <x v="2"/>
    <m/>
    <m/>
    <x v="2"/>
    <m/>
    <m/>
    <x v="1"/>
    <m/>
    <m/>
    <x v="1"/>
    <m/>
    <m/>
    <s v="Number of Caregivers Served estimated as:  # unique pts x1.5Administration:  Clinical Manager = 0.5 / Clerical &amp; Intake = 1.7"/>
    <m/>
    <s v="Yes"/>
    <s v="mckennac@hhsc.ca"/>
    <m/>
    <n v="0"/>
    <n v="1"/>
  </r>
  <r>
    <s v="Asset01530"/>
    <m/>
    <m/>
    <m/>
    <m/>
    <m/>
    <x v="4"/>
    <x v="109"/>
    <m/>
    <x v="2"/>
    <m/>
    <s v="Geriatric Outpatient Clinics"/>
    <m/>
    <x v="3"/>
    <m/>
    <x v="3"/>
    <x v="3"/>
    <m/>
    <m/>
    <m/>
    <m/>
    <m/>
    <m/>
    <n v="464"/>
    <n v="1689"/>
    <n v="0"/>
    <n v="0"/>
    <n v="1689"/>
    <x v="0"/>
    <n v="0"/>
    <n v="0"/>
    <s v="Weekdays;"/>
    <n v="35.1"/>
    <m/>
    <s v="3276 St. Claire Ave East"/>
    <x v="7"/>
    <x v="0"/>
    <x v="118"/>
    <m/>
    <m/>
    <m/>
    <m/>
    <x v="1"/>
    <m/>
    <m/>
    <m/>
    <m/>
    <m/>
    <m/>
    <m/>
    <m/>
    <n v="0.5"/>
    <n v="0.2"/>
    <n v="0"/>
    <n v="0.4"/>
    <n v="0.4"/>
    <m/>
    <n v="0"/>
    <n v="0"/>
    <n v="0"/>
    <n v="0"/>
    <n v="0"/>
    <n v="0.4"/>
    <n v="0"/>
    <n v="0"/>
    <n v="0"/>
    <n v="0"/>
    <n v="1"/>
    <n v="0"/>
    <n v="0"/>
    <m/>
    <n v="0"/>
    <n v="0"/>
    <m/>
    <m/>
    <n v="0"/>
    <s v=""/>
    <n v="2.9"/>
    <n v="1.4"/>
    <m/>
    <s v="100%"/>
    <s v="Inpatients, community GP, specialists, geriatricians, geriatric psychiatrists"/>
    <x v="2"/>
    <m/>
    <x v="2"/>
    <m/>
    <m/>
    <x v="1"/>
    <s v="English"/>
    <x v="0"/>
    <m/>
    <m/>
    <x v="2"/>
    <m/>
    <m/>
    <x v="2"/>
    <m/>
    <m/>
    <x v="1"/>
    <m/>
    <m/>
    <x v="1"/>
    <m/>
    <m/>
    <s v="Assess and Restore ServicesThe Assess and Restore Services provide a wide range of servicesto primarily geriatric clients, aged 60 and up or those younger than60 who present with geriatric conditions/symptoms, living in thecommunity, requiring outpatient and community supports. Geriatric Medicine Clinic The on-site Geriatric Medicine clinic is staffed by a Geriatrician and sees clients with complex medical needs and provides them with a comprehensive medical assessment, consultation, treatment and linkage back to the primary care physician or referral source. The Geriatrician will facilitate linkages with Providence Healthcare’s Frailty Intervention Team (FIT), Mental Health Support Service, Medication Management Service and Community Outreach services, and will refer to the inpatient Geriatric and Medical Rehabilitation units as needed. Frailty Intervention Team (FIT)The on-site FIT consists of an interprofessional team including a Primary Care Physician, Pharmacist, Physiotherapist, Occupational Therapist, Nurse and Social Worker. The mandate of the FIT is to assess geriatric clients presenting with acute, complex medical issues, and triage them accordingly to avoid unnecessary ED visits and improve outcomes. The physician provides triage, medical assessment, consultation, treatment, referral to a team of allied health professionals (where appropriate) and linkage back to the community physician or referral source. If warranted, the client can be admitted directly to Providence Healthcare’s inpatient or outpatient programs. Geriatric Psychiatry Clinic A Geriatric Psychiatrist provides assessment, consultation and treatment to geriatric individuals who may have a mental health issue, a dementia syndrome, behavioural or psychosocial issues. Consultation typically occurs in the on-site clinic setting, howeverhome visits may be arranged for homebound individuals, as needed."/>
    <m/>
    <s v="Yes"/>
    <s v="lori.brady@unityhealth.to"/>
    <m/>
    <n v="0"/>
    <n v="1"/>
  </r>
  <r>
    <s v="Asset00970"/>
    <m/>
    <m/>
    <m/>
    <m/>
    <m/>
    <x v="4"/>
    <x v="48"/>
    <m/>
    <x v="2"/>
    <m/>
    <s v="Specialized Geriatric Services"/>
    <m/>
    <x v="3"/>
    <m/>
    <x v="3"/>
    <x v="3"/>
    <m/>
    <m/>
    <m/>
    <m/>
    <m/>
    <m/>
    <n v="690"/>
    <n v="2107"/>
    <n v="78"/>
    <n v="0"/>
    <n v="2185"/>
    <x v="0"/>
    <n v="0"/>
    <n v="0"/>
    <s v="Weekdays;"/>
    <n v="0"/>
    <m/>
    <s v="243 Consumers Rd, Unit 300"/>
    <x v="7"/>
    <x v="0"/>
    <x v="50"/>
    <m/>
    <m/>
    <m/>
    <m/>
    <x v="1"/>
    <m/>
    <m/>
    <m/>
    <m/>
    <m/>
    <m/>
    <m/>
    <m/>
    <n v="2.6"/>
    <n v="0.2"/>
    <n v="0"/>
    <n v="0.6"/>
    <n v="0"/>
    <m/>
    <n v="0"/>
    <n v="0.1"/>
    <n v="0"/>
    <n v="0"/>
    <n v="0"/>
    <n v="0.3"/>
    <n v="0.1"/>
    <n v="0"/>
    <n v="0"/>
    <n v="0"/>
    <n v="1"/>
    <n v="0"/>
    <n v="0.5"/>
    <m/>
    <n v="0"/>
    <n v="0"/>
    <m/>
    <m/>
    <n v="0"/>
    <s v=""/>
    <n v="5.4"/>
    <n v="2"/>
    <m/>
    <s v="100%"/>
    <s v="GP; ER; inpatient; specialist, other hospitals"/>
    <x v="2"/>
    <m/>
    <x v="2"/>
    <m/>
    <m/>
    <x v="1"/>
    <s v="English"/>
    <x v="0"/>
    <m/>
    <m/>
    <x v="2"/>
    <m/>
    <m/>
    <x v="2"/>
    <m/>
    <m/>
    <x v="1"/>
    <m/>
    <m/>
    <x v="1"/>
    <m/>
    <m/>
    <s v="-clinics include: Geriatric medicine clinic; Parkinson's clinic; Living Well with Parkinson's; osteoporosis clinic- Wait time for: Geriatric med-62; Parkisons-69; Living well with parkinsons-59; osteo-115-no catchment area for any of these clinics-osteo clinic sees patients under 65-clinic resources are shared with outreach, Day hospital, memory clinic-above MD FTEs are based on their set schedule, however they add a lot more clinics throughout year"/>
    <m/>
    <s v="Yes"/>
    <s v="Janet.Oliver@nygh.on.ca"/>
    <m/>
    <n v="0"/>
    <n v="1"/>
  </r>
  <r>
    <s v="Asset01671"/>
    <m/>
    <m/>
    <m/>
    <m/>
    <m/>
    <x v="4"/>
    <x v="47"/>
    <m/>
    <x v="2"/>
    <m/>
    <s v="Geriatric Assessment Program (GAP)"/>
    <m/>
    <x v="3"/>
    <m/>
    <x v="3"/>
    <x v="3"/>
    <m/>
    <m/>
    <m/>
    <m/>
    <m/>
    <m/>
    <n v="717"/>
    <n v="1617"/>
    <n v="436"/>
    <n v="0"/>
    <n v="2053"/>
    <x v="0"/>
    <n v="0"/>
    <n v="0"/>
    <s v="Weekdays;"/>
    <n v="65.06"/>
    <m/>
    <s v="5546 Portage Rd."/>
    <x v="30"/>
    <x v="0"/>
    <x v="47"/>
    <m/>
    <m/>
    <m/>
    <m/>
    <x v="3"/>
    <m/>
    <m/>
    <m/>
    <m/>
    <m/>
    <m/>
    <m/>
    <m/>
    <n v="0.4"/>
    <n v="0"/>
    <n v="0"/>
    <n v="1.2"/>
    <n v="0"/>
    <m/>
    <n v="0"/>
    <n v="0"/>
    <n v="0"/>
    <n v="0"/>
    <n v="0"/>
    <n v="0"/>
    <n v="0"/>
    <n v="0"/>
    <n v="0"/>
    <n v="0"/>
    <n v="2.5"/>
    <n v="0"/>
    <n v="0"/>
    <m/>
    <n v="0"/>
    <n v="0"/>
    <m/>
    <m/>
    <n v="1"/>
    <s v="Clerical Support"/>
    <n v="4.0999999999999996"/>
    <n v="3.5"/>
    <m/>
    <s v="100%"/>
    <s v="Niagara Region, Emergency Departments, Primary Care, Inpatient units at Niagara Health"/>
    <x v="2"/>
    <m/>
    <x v="2"/>
    <m/>
    <m/>
    <x v="1"/>
    <s v="English"/>
    <x v="0"/>
    <m/>
    <m/>
    <x v="2"/>
    <m/>
    <m/>
    <x v="2"/>
    <m/>
    <m/>
    <x v="1"/>
    <m/>
    <m/>
    <x v="1"/>
    <m/>
    <m/>
    <s v="The Geriatric Assessment Program outpatient clinic provides comprehensive specialized geriatric assessments and subsequent treatment plans for older persons residing in the Niagara Region.  A GAP RN completes an initial telephone consult followed by an inpatient visit with the RN and Geriatrician, including the appropriate caregiver/family."/>
    <m/>
    <s v="Yes"/>
    <s v="Lori.MacCullouch@niagarahealth.on.ca"/>
    <m/>
    <n v="0"/>
    <n v="1"/>
  </r>
  <r>
    <s v="Asset01728"/>
    <m/>
    <m/>
    <m/>
    <m/>
    <m/>
    <x v="4"/>
    <x v="158"/>
    <m/>
    <x v="2"/>
    <m/>
    <s v="Steve Ludzik Centre for Parkinson's Rehab"/>
    <m/>
    <x v="3"/>
    <m/>
    <x v="3"/>
    <x v="3"/>
    <m/>
    <m/>
    <m/>
    <m/>
    <m/>
    <m/>
    <n v="110"/>
    <n v="3403"/>
    <n v="7"/>
    <n v="0"/>
    <n v="3410"/>
    <x v="0"/>
    <n v="0"/>
    <n v="0"/>
    <s v="Weekdays;"/>
    <n v="232"/>
    <m/>
    <s v="541 Glenridge Ave"/>
    <x v="60"/>
    <x v="0"/>
    <x v="175"/>
    <m/>
    <m/>
    <m/>
    <m/>
    <x v="3"/>
    <m/>
    <m/>
    <m/>
    <m/>
    <m/>
    <m/>
    <m/>
    <m/>
    <n v="0.05"/>
    <n v="0"/>
    <n v="0.15"/>
    <n v="0"/>
    <n v="0"/>
    <m/>
    <n v="0"/>
    <n v="0.3"/>
    <n v="0"/>
    <n v="0"/>
    <n v="0"/>
    <n v="0"/>
    <n v="0.3"/>
    <n v="0.15"/>
    <n v="0"/>
    <n v="0"/>
    <n v="0.2"/>
    <n v="0"/>
    <n v="0.15"/>
    <m/>
    <n v="0.3"/>
    <n v="0"/>
    <m/>
    <m/>
    <n v="0"/>
    <s v="Patients have a physiatry consult at the beginning and a follow-up visit at the end of the program."/>
    <n v="1.6"/>
    <n v="1.5499999999999998"/>
    <m/>
    <s v="75% to &lt;100%"/>
    <s v="Neurologists within the Golden Horseshoe and Greater Toronto Area in addition to Niagara Region Primary Care Practitioners.  All patients must be a resident of Niagara Region."/>
    <x v="2"/>
    <m/>
    <x v="2"/>
    <m/>
    <m/>
    <x v="1"/>
    <s v="English"/>
    <x v="0"/>
    <m/>
    <m/>
    <x v="2"/>
    <m/>
    <m/>
    <x v="2"/>
    <m/>
    <m/>
    <x v="1"/>
    <m/>
    <m/>
    <x v="1"/>
    <m/>
    <m/>
    <s v="The Steve Ludzik Centre for Parkinson’s Rehabilitation was opened in June of 2013 and is funded through a private donation from former NHL player and coach, Steve Ludzik.  Ludzik had a vision of a rehabilitation program that was available in Niagara for those living with Parkinson’s Disease; thereby negating the need to travel outside of the Region. By partnering with Hotel Dieu Shaver Health and Rehabilitation Centre’s health care professionals, such a program was created.  Parkinson’s Disease is a neurodegenerative disease that affects approximately 100,000 people in Canada with just over 5500 people being newly diagnosed each year (Parkinson’s Society British Columbia, 2014). Studies show that the prevalence of Parkinson’s Disease increases with age. Although not solely a disease of aging; the majority of people with Parkinson’s Disease are seniors. The Steve Ludzik Centre for Parkinson's Rehab provides interprofessional care for clients diagnosed with Parkinson's disease. Interventions are offered based on client-driven goals, and may be provided in an individual or group setting. The program provides time-limited rehab and assists patients and their families in taking an active role to achieve their optimal level of function."/>
    <m/>
    <s v="Yes"/>
    <s v="sandra.robinson@hoteldieushaver.org"/>
    <m/>
    <n v="0"/>
    <n v="1"/>
  </r>
  <r>
    <s v="Asset00973"/>
    <m/>
    <m/>
    <m/>
    <m/>
    <m/>
    <x v="4"/>
    <x v="15"/>
    <m/>
    <x v="2"/>
    <m/>
    <s v="Seniors Wellness Clinic Mackenzie Health Richmond Hill"/>
    <m/>
    <x v="3"/>
    <m/>
    <x v="3"/>
    <x v="3"/>
    <m/>
    <m/>
    <m/>
    <m/>
    <m/>
    <m/>
    <n v="993"/>
    <n v="4715"/>
    <n v="1961"/>
    <n v="0"/>
    <n v="6676"/>
    <x v="0"/>
    <n v="0"/>
    <n v="0"/>
    <s v="Weekdays;"/>
    <n v="0"/>
    <m/>
    <s v="10 Trench Street"/>
    <x v="13"/>
    <x v="0"/>
    <x v="15"/>
    <m/>
    <m/>
    <m/>
    <m/>
    <x v="2"/>
    <m/>
    <m/>
    <m/>
    <m/>
    <m/>
    <m/>
    <m/>
    <m/>
    <n v="1"/>
    <n v="0.2"/>
    <n v="0"/>
    <n v="1"/>
    <n v="0"/>
    <m/>
    <n v="0"/>
    <n v="0"/>
    <n v="0"/>
    <n v="0"/>
    <n v="0"/>
    <n v="0"/>
    <n v="0"/>
    <n v="0"/>
    <n v="0"/>
    <n v="0"/>
    <n v="0"/>
    <n v="1"/>
    <n v="0"/>
    <m/>
    <n v="0"/>
    <n v="0"/>
    <m/>
    <m/>
    <n v="0"/>
    <s v=""/>
    <n v="3.2"/>
    <n v="1"/>
    <m/>
    <s v="75% to &lt;100%"/>
    <s v="Inpatient, primary care, ED"/>
    <x v="2"/>
    <m/>
    <x v="2"/>
    <m/>
    <m/>
    <x v="1"/>
    <s v="English"/>
    <x v="0"/>
    <m/>
    <m/>
    <x v="2"/>
    <m/>
    <m/>
    <x v="2"/>
    <m/>
    <m/>
    <x v="1"/>
    <m/>
    <m/>
    <x v="1"/>
    <m/>
    <m/>
    <s v="The Seniors Wellness Clinic provides a comprehensive geriatric assessment to evaluate and identify the medical, functional and social disabilities of older adults. The interventions that are identified are aimed to prevent further disabilities.  The team in the clinic will help develop an individualized care plan so that the older adult can continue to live at home.  Referrals to this program are through physicians only."/>
    <m/>
    <s v="Yes"/>
    <s v="pamela.rosano@mackenziehealth.ca"/>
    <m/>
    <n v="0"/>
    <n v="1"/>
  </r>
  <r>
    <s v="Asset01902"/>
    <m/>
    <m/>
    <m/>
    <m/>
    <m/>
    <x v="4"/>
    <x v="19"/>
    <m/>
    <x v="2"/>
    <m/>
    <s v="Geriatric Medical Assessment"/>
    <m/>
    <x v="3"/>
    <m/>
    <x v="3"/>
    <x v="3"/>
    <m/>
    <m/>
    <m/>
    <m/>
    <m/>
    <m/>
    <n v="1519"/>
    <n v="1472"/>
    <n v="365"/>
    <n v="47"/>
    <n v="1884"/>
    <x v="0"/>
    <n v="0"/>
    <n v="0"/>
    <s v="Weekdays;"/>
    <n v="0"/>
    <m/>
    <s v="100 Westmount Road"/>
    <x v="12"/>
    <x v="0"/>
    <x v="19"/>
    <m/>
    <m/>
    <m/>
    <m/>
    <x v="3"/>
    <m/>
    <m/>
    <m/>
    <m/>
    <m/>
    <m/>
    <m/>
    <m/>
    <n v="0.78"/>
    <n v="0"/>
    <n v="0"/>
    <n v="0.8"/>
    <n v="0"/>
    <m/>
    <n v="0.4"/>
    <n v="0"/>
    <n v="0"/>
    <n v="0"/>
    <n v="0"/>
    <n v="0"/>
    <n v="0"/>
    <n v="0"/>
    <n v="0"/>
    <n v="0"/>
    <n v="0"/>
    <n v="0"/>
    <n v="0"/>
    <m/>
    <n v="0"/>
    <n v="0"/>
    <m/>
    <m/>
    <n v="0"/>
    <s v="Please note with vacation time and unplanned absences this NP FTE level will be at a min less 4%. _x000a_FTE Clerical coverage = 0.73, this an integrated role with our switchboard services"/>
    <n v="1.98"/>
    <n v="0.4"/>
    <m/>
    <s v="75% to &lt;100%"/>
    <s v="Referrals for Geriatric medical clinic come thru centralized Specialized Geriatric intake. Referrals to OP clinic from acute site (GGH) following inpatient geriatric consults."/>
    <x v="2"/>
    <m/>
    <x v="2"/>
    <m/>
    <m/>
    <x v="1"/>
    <s v="English"/>
    <x v="0"/>
    <m/>
    <m/>
    <x v="2"/>
    <m/>
    <m/>
    <x v="2"/>
    <m/>
    <m/>
    <x v="1"/>
    <m/>
    <m/>
    <x v="1"/>
    <m/>
    <m/>
    <s v="Clinic service levels are highly dependent on availability of RN support and clerical coverage. This is vital with for vacation and other unplanned absences."/>
    <m/>
    <s v="Yes"/>
    <s v="cplatt@cmhaww.ca"/>
    <m/>
    <n v="0"/>
    <n v="1"/>
  </r>
  <r>
    <s v="Asset01547"/>
    <m/>
    <m/>
    <m/>
    <m/>
    <m/>
    <x v="4"/>
    <x v="161"/>
    <m/>
    <x v="2"/>
    <m/>
    <s v="Geriatric Medicine Clinics"/>
    <m/>
    <x v="3"/>
    <m/>
    <x v="3"/>
    <x v="3"/>
    <m/>
    <m/>
    <m/>
    <m/>
    <m/>
    <m/>
    <n v="420"/>
    <n v="0"/>
    <n v="0"/>
    <n v="0"/>
    <n v="0"/>
    <x v="0"/>
    <n v="0"/>
    <n v="0"/>
    <s v="Weekdays;"/>
    <n v="85"/>
    <m/>
    <s v="50 Charlton Ave. E. "/>
    <x v="19"/>
    <x v="0"/>
    <x v="176"/>
    <m/>
    <m/>
    <m/>
    <m/>
    <x v="3"/>
    <m/>
    <m/>
    <m/>
    <m/>
    <m/>
    <m/>
    <m/>
    <m/>
    <n v="0"/>
    <n v="0"/>
    <n v="0"/>
    <n v="0.7"/>
    <n v="0"/>
    <m/>
    <n v="0"/>
    <n v="0"/>
    <n v="0"/>
    <n v="0"/>
    <n v="0"/>
    <n v="0"/>
    <n v="0"/>
    <n v="0"/>
    <n v="0"/>
    <n v="0"/>
    <n v="0"/>
    <n v="0.4"/>
    <n v="0"/>
    <m/>
    <n v="0"/>
    <n v="0"/>
    <m/>
    <m/>
    <n v="0.1"/>
    <s v="Clerical support"/>
    <n v="1.1000000000000001"/>
    <n v="0.5"/>
    <m/>
    <s v=""/>
    <s v="Community and hospital based Referrals"/>
    <x v="2"/>
    <m/>
    <x v="2"/>
    <m/>
    <m/>
    <x v="1"/>
    <s v="English"/>
    <x v="0"/>
    <m/>
    <m/>
    <x v="2"/>
    <m/>
    <m/>
    <x v="2"/>
    <m/>
    <m/>
    <x v="1"/>
    <m/>
    <m/>
    <x v="1"/>
    <m/>
    <m/>
    <s v="0.4FTE RPN supports other non-SGS clinics too.  # of family/ friend caregivers supported is an estimate. Clinic operates Wed, Thurs and additional days based on MD availability"/>
    <m/>
    <s v="Yes"/>
    <s v="siemonj@hhsc.ca"/>
    <m/>
    <n v="0"/>
    <n v="1"/>
  </r>
  <r>
    <s v="Asset01957"/>
    <m/>
    <m/>
    <m/>
    <m/>
    <m/>
    <x v="4"/>
    <x v="162"/>
    <m/>
    <x v="2"/>
    <m/>
    <s v="St. Mary's General Hospital"/>
    <m/>
    <x v="3"/>
    <m/>
    <x v="3"/>
    <x v="3"/>
    <m/>
    <m/>
    <m/>
    <m/>
    <m/>
    <m/>
    <n v="0"/>
    <n v="1366"/>
    <n v="0"/>
    <n v="0"/>
    <n v="1366"/>
    <x v="0"/>
    <n v="0"/>
    <n v="0"/>
    <s v="Weekdays;"/>
    <n v="0"/>
    <m/>
    <s v="99 Queen's Blvd. "/>
    <x v="25"/>
    <x v="0"/>
    <x v="39"/>
    <m/>
    <m/>
    <m/>
    <m/>
    <x v="3"/>
    <m/>
    <m/>
    <m/>
    <m/>
    <m/>
    <m/>
    <m/>
    <m/>
    <n v="1"/>
    <n v="0"/>
    <n v="0"/>
    <n v="2"/>
    <n v="0"/>
    <m/>
    <n v="2"/>
    <n v="0"/>
    <n v="0"/>
    <n v="0"/>
    <n v="0"/>
    <n v="0"/>
    <n v="0"/>
    <n v="0"/>
    <n v="0"/>
    <n v="0"/>
    <n v="0"/>
    <n v="0"/>
    <n v="0"/>
    <m/>
    <n v="0"/>
    <n v="0"/>
    <m/>
    <m/>
    <n v="0"/>
    <s v=""/>
    <n v="5"/>
    <n v="2"/>
    <m/>
    <s v="75% to &lt;100%"/>
    <s v="Primary Care, GEM nurses, acute care, Retirement Homes"/>
    <x v="2"/>
    <m/>
    <x v="2"/>
    <m/>
    <m/>
    <x v="1"/>
    <s v="English"/>
    <x v="0"/>
    <m/>
    <m/>
    <x v="2"/>
    <m/>
    <m/>
    <x v="2"/>
    <m/>
    <m/>
    <x v="1"/>
    <m/>
    <m/>
    <x v="1"/>
    <m/>
    <m/>
    <s v="Note there were 3 Geriatricians working approximately 2 FTEs"/>
    <m/>
    <s v="Yes"/>
    <s v="cplatt@cmhaww.ca"/>
    <m/>
    <n v="0"/>
    <n v="1"/>
  </r>
  <r>
    <s v="Asset01447"/>
    <m/>
    <m/>
    <m/>
    <m/>
    <m/>
    <x v="4"/>
    <x v="54"/>
    <m/>
    <x v="2"/>
    <m/>
    <s v="Geriatric Assessment Clinic (GAC)"/>
    <m/>
    <x v="3"/>
    <m/>
    <x v="3"/>
    <x v="3"/>
    <m/>
    <m/>
    <m/>
    <m/>
    <m/>
    <m/>
    <n v="0"/>
    <n v="751"/>
    <n v="0"/>
    <n v="0"/>
    <n v="751"/>
    <x v="0"/>
    <n v="0"/>
    <n v="0"/>
    <s v="Weekdays;"/>
    <n v="180"/>
    <m/>
    <s v="3560 Bathurst St"/>
    <x v="7"/>
    <x v="0"/>
    <x v="58"/>
    <m/>
    <m/>
    <m/>
    <m/>
    <x v="1"/>
    <m/>
    <m/>
    <m/>
    <m/>
    <m/>
    <m/>
    <m/>
    <m/>
    <n v="0"/>
    <n v="0"/>
    <n v="0"/>
    <n v="2.7"/>
    <n v="0"/>
    <m/>
    <n v="0"/>
    <n v="0"/>
    <n v="0"/>
    <n v="0"/>
    <n v="0"/>
    <n v="0"/>
    <n v="0"/>
    <n v="0"/>
    <n v="0"/>
    <n v="0"/>
    <n v="0"/>
    <n v="0"/>
    <n v="0"/>
    <m/>
    <n v="0"/>
    <n v="0"/>
    <m/>
    <m/>
    <n v="0"/>
    <s v=""/>
    <n v="2.7"/>
    <n v="0"/>
    <m/>
    <s v="75% to &lt;100%"/>
    <s v=""/>
    <x v="2"/>
    <m/>
    <x v="2"/>
    <m/>
    <m/>
    <x v="1"/>
    <s v="English"/>
    <x v="0"/>
    <m/>
    <m/>
    <x v="2"/>
    <m/>
    <m/>
    <x v="2"/>
    <m/>
    <m/>
    <x v="1"/>
    <m/>
    <m/>
    <x v="1"/>
    <m/>
    <m/>
    <s v="The Baycrest Geriatric Assessment Clinic sees clients from the community with a wide range of concerns and issues.In addition to comprehensive geriatric assessments, we provide referrals to Baycrest programs and support services as needed. Our clinic is staffed by certified geriatricians and other healthcare professionals.Referrals can be initiated by family, friends or health professionals but a medical referral form must be completed and submitted by the family physician who will provide ongoing care to the patient."/>
    <m/>
    <s v="Yes"/>
    <s v="ltachjian@baycrest.org"/>
    <m/>
    <n v="1"/>
    <n v="1"/>
  </r>
  <r>
    <s v="Asset01354"/>
    <m/>
    <m/>
    <m/>
    <m/>
    <m/>
    <x v="4"/>
    <x v="9"/>
    <m/>
    <x v="2"/>
    <m/>
    <s v="Geriatric Medicine Clinic"/>
    <m/>
    <x v="3"/>
    <m/>
    <x v="3"/>
    <x v="3"/>
    <m/>
    <m/>
    <m/>
    <m/>
    <m/>
    <m/>
    <n v="311"/>
    <n v="506"/>
    <n v="5"/>
    <n v="0"/>
    <n v="511"/>
    <x v="0"/>
    <n v="0"/>
    <n v="0"/>
    <s v="Weekdays;"/>
    <n v="57.4"/>
    <m/>
    <s v="550 University Avenue"/>
    <x v="7"/>
    <x v="0"/>
    <x v="9"/>
    <m/>
    <m/>
    <m/>
    <m/>
    <x v="1"/>
    <m/>
    <m/>
    <m/>
    <m/>
    <m/>
    <m/>
    <m/>
    <m/>
    <n v="0.1"/>
    <n v="0"/>
    <n v="0"/>
    <n v="0.5"/>
    <n v="0"/>
    <m/>
    <n v="0"/>
    <n v="0"/>
    <n v="0"/>
    <n v="0"/>
    <n v="0"/>
    <n v="0"/>
    <n v="0"/>
    <n v="0"/>
    <n v="0"/>
    <n v="0"/>
    <n v="0.2"/>
    <n v="0"/>
    <n v="0.4"/>
    <m/>
    <n v="0"/>
    <n v="0"/>
    <m/>
    <m/>
    <n v="0"/>
    <s v=""/>
    <n v="1.2000000000000002"/>
    <n v="0.60000000000000009"/>
    <m/>
    <s v="100%"/>
    <s v="Inpatient Rehab, Acute Care, Family Physicians, Geriatricians"/>
    <x v="2"/>
    <m/>
    <x v="2"/>
    <m/>
    <m/>
    <x v="1"/>
    <s v="English"/>
    <x v="0"/>
    <m/>
    <m/>
    <x v="2"/>
    <m/>
    <m/>
    <x v="2"/>
    <m/>
    <m/>
    <x v="1"/>
    <m/>
    <m/>
    <x v="1"/>
    <m/>
    <m/>
    <s v="The Geriatric Medicine Clinic looks after people who have complex conditions associated with aging. These could be memory loss, mobility problems and falls, bowel or bladder difficulties, poor nutrition or unexplained weight loss, as well as other challenges coping with multiple illnesses and medications. We provide special assessments for older adults, and when it's needed and appropriate, we put our patients in touch with community support services."/>
    <m/>
    <s v="Yes"/>
    <s v="jennifer.mokry@uhn.ca"/>
    <m/>
    <n v="0"/>
    <n v="1"/>
  </r>
  <r>
    <s v="Asset01716"/>
    <m/>
    <m/>
    <m/>
    <m/>
    <m/>
    <x v="4"/>
    <x v="85"/>
    <m/>
    <x v="2"/>
    <m/>
    <s v="Dr. Sidhu's clinic"/>
    <m/>
    <x v="3"/>
    <m/>
    <x v="3"/>
    <x v="3"/>
    <m/>
    <m/>
    <m/>
    <m/>
    <m/>
    <m/>
    <n v="16"/>
    <n v="81"/>
    <n v="41"/>
    <n v="0"/>
    <n v="122"/>
    <x v="0"/>
    <n v="0"/>
    <n v="0"/>
    <s v="Weekdays;"/>
    <n v="0"/>
    <m/>
    <s v="190 Cundles Road East "/>
    <x v="10"/>
    <x v="0"/>
    <x v="94"/>
    <m/>
    <m/>
    <m/>
    <m/>
    <x v="2"/>
    <m/>
    <m/>
    <m/>
    <m/>
    <m/>
    <m/>
    <m/>
    <m/>
    <n v="0"/>
    <n v="0"/>
    <n v="0"/>
    <n v="0.05"/>
    <n v="0"/>
    <m/>
    <n v="0"/>
    <n v="0"/>
    <n v="0"/>
    <n v="0"/>
    <n v="0"/>
    <n v="0"/>
    <n v="0"/>
    <n v="0"/>
    <n v="0"/>
    <n v="0"/>
    <n v="0.05"/>
    <n v="0"/>
    <n v="0"/>
    <m/>
    <n v="0"/>
    <n v="0"/>
    <m/>
    <m/>
    <n v="0"/>
    <s v=""/>
    <n v="0.1"/>
    <n v="0.05"/>
    <m/>
    <s v="100%"/>
    <s v="MD or NP"/>
    <x v="2"/>
    <m/>
    <x v="2"/>
    <m/>
    <m/>
    <x v="1"/>
    <s v="English"/>
    <x v="0"/>
    <m/>
    <m/>
    <x v="2"/>
    <m/>
    <m/>
    <x v="2"/>
    <m/>
    <m/>
    <x v="1"/>
    <m/>
    <m/>
    <x v="1"/>
    <m/>
    <m/>
    <s v="Specialized geriatric out patient medical unit serving predominantly the Couchiching region with a specific focus on medical marijuana and geriatric nephrology."/>
    <m/>
    <s v="Yes"/>
    <s v="seasson-bruno@nsmsgs.ca"/>
    <m/>
    <n v="0"/>
    <n v="1"/>
  </r>
  <r>
    <s v="Asset01222"/>
    <m/>
    <m/>
    <m/>
    <m/>
    <m/>
    <x v="4"/>
    <x v="17"/>
    <m/>
    <x v="2"/>
    <m/>
    <s v="Specialized Geriatric Services"/>
    <m/>
    <x v="3"/>
    <m/>
    <x v="3"/>
    <x v="3"/>
    <m/>
    <m/>
    <m/>
    <m/>
    <m/>
    <m/>
    <n v="417"/>
    <n v="492"/>
    <n v="5"/>
    <n v="0"/>
    <n v="497"/>
    <x v="0"/>
    <n v="0"/>
    <n v="0"/>
    <s v="Weekdays;"/>
    <n v="100"/>
    <m/>
    <s v="2075 Bayview Avenue"/>
    <x v="7"/>
    <x v="0"/>
    <x v="17"/>
    <m/>
    <m/>
    <m/>
    <m/>
    <x v="1"/>
    <m/>
    <m/>
    <m/>
    <m/>
    <m/>
    <m/>
    <m/>
    <m/>
    <n v="2"/>
    <n v="0"/>
    <n v="0"/>
    <n v="2"/>
    <n v="0"/>
    <m/>
    <n v="0"/>
    <n v="0"/>
    <n v="0"/>
    <n v="0"/>
    <n v="0"/>
    <n v="0"/>
    <n v="0"/>
    <n v="0"/>
    <n v="0"/>
    <n v="0"/>
    <n v="0"/>
    <n v="0"/>
    <n v="0"/>
    <m/>
    <n v="0"/>
    <n v="0"/>
    <m/>
    <m/>
    <n v="0.2"/>
    <s v="Social Worker from SPRINT"/>
    <n v="4"/>
    <n v="0.2"/>
    <m/>
    <s v="100%"/>
    <s v="Community: family physicians, specialists, walk in clinic physicians_x000a_Within Hospital: inpatient units, emergency department, other specialties"/>
    <x v="2"/>
    <m/>
    <x v="2"/>
    <m/>
    <m/>
    <x v="1"/>
    <s v="English"/>
    <x v="0"/>
    <m/>
    <m/>
    <x v="2"/>
    <m/>
    <m/>
    <x v="2"/>
    <m/>
    <m/>
    <x v="1"/>
    <m/>
    <m/>
    <x v="1"/>
    <m/>
    <m/>
    <s v="Comprehensive assessment may include physical, cognitive assessment, and potential make referrals for bloodwork, diagnostic imaging, sleep studies, LHIN, GDH, GORT, other hospital/community services. The objective is to meet and address the patient's current concerns, and ensure that the patient's services are optimized to keep the patient safe and well. The service barriers would only consist of the outside agencies having limited resources and extended wait times when the patients needs, while not particularly urgent at times, are still vital to their well-being."/>
    <m/>
    <s v="Yes"/>
    <s v="mary.duffy@sunnybrook.ca"/>
    <m/>
    <n v="0"/>
    <n v="1"/>
  </r>
  <r>
    <s v="Asset01327"/>
    <m/>
    <m/>
    <m/>
    <m/>
    <m/>
    <x v="4"/>
    <x v="122"/>
    <m/>
    <x v="2"/>
    <m/>
    <s v="Geriatric Outpatient Clinic"/>
    <m/>
    <x v="3"/>
    <m/>
    <x v="3"/>
    <x v="3"/>
    <m/>
    <m/>
    <m/>
    <m/>
    <m/>
    <m/>
    <n v="544"/>
    <n v="910"/>
    <n v="0"/>
    <n v="0"/>
    <n v="910"/>
    <x v="0"/>
    <n v="0"/>
    <n v="0"/>
    <s v="Weekdays;"/>
    <n v="136.30000000000001"/>
    <m/>
    <s v="752 King Street. W."/>
    <x v="62"/>
    <x v="0"/>
    <x v="133"/>
    <m/>
    <m/>
    <m/>
    <m/>
    <x v="0"/>
    <m/>
    <m/>
    <m/>
    <m/>
    <m/>
    <m/>
    <m/>
    <m/>
    <n v="0"/>
    <n v="0"/>
    <n v="0"/>
    <n v="0.8"/>
    <n v="0"/>
    <m/>
    <n v="0"/>
    <n v="0"/>
    <n v="0"/>
    <n v="0"/>
    <n v="0"/>
    <n v="0"/>
    <n v="0"/>
    <n v="0"/>
    <n v="0"/>
    <n v="0"/>
    <n v="0.5"/>
    <n v="0"/>
    <n v="0"/>
    <m/>
    <n v="0"/>
    <n v="0"/>
    <m/>
    <m/>
    <n v="0"/>
    <s v=""/>
    <n v="1.3"/>
    <n v="0.5"/>
    <m/>
    <s v=""/>
    <s v="Family physicians_x000a_ER"/>
    <x v="2"/>
    <m/>
    <x v="2"/>
    <m/>
    <m/>
    <x v="1"/>
    <s v="English"/>
    <x v="0"/>
    <m/>
    <m/>
    <x v="2"/>
    <m/>
    <m/>
    <x v="2"/>
    <m/>
    <m/>
    <x v="1"/>
    <m/>
    <m/>
    <x v="1"/>
    <m/>
    <m/>
    <s v="N/A"/>
    <m/>
    <s v="Yes"/>
    <s v="websters@providencecare.ca"/>
    <m/>
    <n v="0"/>
    <n v="1"/>
  </r>
  <r>
    <s v="Asset01001"/>
    <m/>
    <m/>
    <m/>
    <m/>
    <m/>
    <x v="4"/>
    <x v="4"/>
    <m/>
    <x v="2"/>
    <m/>
    <s v="Geriatric Assessment and Intervention Network (GAIN) Clinic"/>
    <m/>
    <x v="3"/>
    <m/>
    <x v="3"/>
    <x v="3"/>
    <m/>
    <m/>
    <m/>
    <m/>
    <m/>
    <m/>
    <n v="726"/>
    <n v="1012"/>
    <n v="78"/>
    <n v="0"/>
    <n v="1090"/>
    <x v="0"/>
    <n v="0"/>
    <n v="0"/>
    <m/>
    <n v="0"/>
    <m/>
    <s v="1 Hospital Dr."/>
    <x v="4"/>
    <x v="0"/>
    <x v="4"/>
    <m/>
    <m/>
    <m/>
    <m/>
    <x v="0"/>
    <m/>
    <m/>
    <m/>
    <m/>
    <m/>
    <m/>
    <m/>
    <m/>
    <n v="0"/>
    <n v="0"/>
    <n v="0"/>
    <n v="5"/>
    <n v="0"/>
    <m/>
    <n v="3"/>
    <n v="2"/>
    <n v="0"/>
    <n v="0"/>
    <n v="2"/>
    <n v="1"/>
    <n v="1"/>
    <n v="0"/>
    <n v="0"/>
    <n v="0"/>
    <n v="0"/>
    <n v="1"/>
    <n v="2"/>
    <m/>
    <n v="1"/>
    <n v="0"/>
    <m/>
    <m/>
    <n v="0"/>
    <s v=""/>
    <n v="18"/>
    <n v="13"/>
    <m/>
    <s v="75% to &lt;100%"/>
    <s v="We accept referrals from any source, including nurse practitioners, physicians, and patients and  families directly."/>
    <x v="2"/>
    <m/>
    <x v="2"/>
    <m/>
    <m/>
    <x v="1"/>
    <s v="English"/>
    <x v="0"/>
    <m/>
    <m/>
    <x v="2"/>
    <m/>
    <m/>
    <x v="2"/>
    <m/>
    <m/>
    <x v="1"/>
    <m/>
    <m/>
    <x v="1"/>
    <m/>
    <m/>
    <s v="The Geriatric Assessment and Intervention Network (GAIN) Clinic is part of a network of coordinated healthcare services that provide clinical care and education to ensure the best care for frail older adults and their families. Services include: Comprehensive geriatric assessmentAssessment of memory and thinkingAssessment of balance, mobility and falls riskMedication and supplement reviewManagement of responsive behavioursCaregiver support and navigation"/>
    <m/>
    <s v="Yes"/>
    <s v="cstager@prhc.on.ca"/>
    <m/>
    <n v="0"/>
    <n v="1"/>
  </r>
  <r>
    <s v="Asset01900"/>
    <m/>
    <m/>
    <m/>
    <m/>
    <m/>
    <x v="4"/>
    <x v="39"/>
    <m/>
    <x v="2"/>
    <m/>
    <s v="Geriatric/Senior's Health Clinic"/>
    <m/>
    <x v="3"/>
    <m/>
    <x v="3"/>
    <x v="3"/>
    <m/>
    <m/>
    <m/>
    <m/>
    <m/>
    <m/>
    <n v="464"/>
    <n v="1198"/>
    <n v="0"/>
    <n v="0"/>
    <n v="1198"/>
    <x v="0"/>
    <n v="0"/>
    <n v="0"/>
    <s v="Weekdays;"/>
    <n v="18"/>
    <m/>
    <s v="700 Coronation Blvd"/>
    <x v="24"/>
    <x v="0"/>
    <x v="38"/>
    <m/>
    <m/>
    <m/>
    <m/>
    <x v="3"/>
    <m/>
    <m/>
    <m/>
    <m/>
    <m/>
    <m/>
    <m/>
    <m/>
    <n v="0.4"/>
    <n v="0"/>
    <n v="0"/>
    <n v="0.1"/>
    <n v="0"/>
    <m/>
    <n v="0.4"/>
    <n v="0"/>
    <n v="0"/>
    <n v="0"/>
    <n v="0"/>
    <n v="0"/>
    <n v="0"/>
    <n v="0"/>
    <n v="0"/>
    <n v="0"/>
    <n v="0"/>
    <n v="0"/>
    <n v="0"/>
    <m/>
    <n v="0"/>
    <n v="0"/>
    <m/>
    <m/>
    <n v="0"/>
    <s v="Clerical resource is 1 FTE shared with other clinics with 0.4 FTE attributed to Senior’s Health Clinic"/>
    <n v="0.9"/>
    <n v="0.4"/>
    <m/>
    <s v="100%"/>
    <s v="Referral from hospitalist for follow-up post discharge of acute admission to hospital or Primary Care referral."/>
    <x v="2"/>
    <m/>
    <x v="2"/>
    <m/>
    <m/>
    <x v="1"/>
    <s v="English"/>
    <x v="0"/>
    <m/>
    <m/>
    <x v="2"/>
    <m/>
    <m/>
    <x v="2"/>
    <m/>
    <m/>
    <x v="1"/>
    <m/>
    <m/>
    <x v="1"/>
    <m/>
    <m/>
    <s v="Home and Community Care RN Care Coordinator supports clinic numbers not included in data."/>
    <m/>
    <s v="Yes"/>
    <s v="cplatt@cmhaww.ca"/>
    <m/>
    <n v="0"/>
    <n v="1"/>
  </r>
  <r>
    <s v="Asset01489"/>
    <m/>
    <m/>
    <m/>
    <m/>
    <m/>
    <x v="4"/>
    <x v="157"/>
    <m/>
    <x v="2"/>
    <m/>
    <s v="Geriatric Inter-Professional Assessment Clinic"/>
    <m/>
    <x v="3"/>
    <m/>
    <x v="3"/>
    <x v="3"/>
    <m/>
    <m/>
    <m/>
    <m/>
    <m/>
    <m/>
    <n v="146"/>
    <n v="249"/>
    <n v="12"/>
    <n v="0"/>
    <n v="261"/>
    <x v="0"/>
    <n v="0"/>
    <n v="0"/>
    <s v="Weekdays;"/>
    <n v="181"/>
    <m/>
    <s v="82 Buttonwood Ave"/>
    <x v="7"/>
    <x v="0"/>
    <x v="173"/>
    <m/>
    <m/>
    <m/>
    <m/>
    <x v="1"/>
    <m/>
    <m/>
    <m/>
    <m/>
    <m/>
    <m/>
    <m/>
    <m/>
    <n v="0.4"/>
    <n v="0"/>
    <n v="0"/>
    <n v="0.2"/>
    <n v="0"/>
    <m/>
    <n v="0"/>
    <n v="0.2"/>
    <n v="0"/>
    <n v="0"/>
    <n v="0.6"/>
    <n v="0.1"/>
    <n v="0.3"/>
    <n v="0"/>
    <n v="0"/>
    <n v="0"/>
    <n v="0.1"/>
    <n v="0"/>
    <n v="0"/>
    <m/>
    <n v="0"/>
    <n v="0"/>
    <m/>
    <m/>
    <n v="0.9"/>
    <s v="0.4 - Coordinator _x000a_0.5 - Clinical Manager"/>
    <n v="1.9000000000000001"/>
    <n v="2.2000000000000002"/>
    <m/>
    <s v="75% to &lt;100%"/>
    <s v="Primary care, Post-Rehab, Acute Care"/>
    <x v="2"/>
    <m/>
    <x v="2"/>
    <m/>
    <m/>
    <x v="1"/>
    <s v="English"/>
    <x v="0"/>
    <m/>
    <m/>
    <x v="2"/>
    <m/>
    <m/>
    <x v="2"/>
    <m/>
    <m/>
    <x v="1"/>
    <m/>
    <m/>
    <x v="1"/>
    <m/>
    <m/>
    <s v="No story"/>
    <m/>
    <s v="Yes"/>
    <s v="letizia.dell'erario@westpark.org"/>
    <m/>
    <n v="0"/>
    <n v="1"/>
  </r>
  <r>
    <s v="Asset01415"/>
    <m/>
    <m/>
    <m/>
    <m/>
    <m/>
    <x v="4"/>
    <x v="163"/>
    <m/>
    <x v="2"/>
    <m/>
    <s v="Haldimand County - Grandview Lodge - Dr. Patterson"/>
    <m/>
    <x v="3"/>
    <m/>
    <x v="3"/>
    <x v="3"/>
    <m/>
    <m/>
    <m/>
    <m/>
    <m/>
    <m/>
    <n v="23"/>
    <n v="37"/>
    <n v="0"/>
    <n v="0"/>
    <n v="37"/>
    <x v="0"/>
    <n v="0"/>
    <n v="0"/>
    <s v="Weekdays;"/>
    <n v="60"/>
    <m/>
    <s v="657 Lock Street West. Dunnville Ontario N1A1V9"/>
    <x v="87"/>
    <x v="0"/>
    <x v="177"/>
    <m/>
    <m/>
    <m/>
    <m/>
    <x v="3"/>
    <m/>
    <m/>
    <m/>
    <m/>
    <m/>
    <m/>
    <m/>
    <m/>
    <n v="0"/>
    <n v="0"/>
    <n v="0"/>
    <n v="0.02"/>
    <n v="0"/>
    <m/>
    <n v="0"/>
    <n v="0"/>
    <n v="0"/>
    <n v="0"/>
    <n v="0"/>
    <n v="0"/>
    <n v="0"/>
    <n v="0"/>
    <n v="0"/>
    <n v="0"/>
    <n v="0"/>
    <n v="0"/>
    <n v="0"/>
    <m/>
    <n v="0"/>
    <n v="0"/>
    <m/>
    <m/>
    <n v="0"/>
    <s v=""/>
    <n v="0.02"/>
    <n v="0"/>
    <m/>
    <s v=""/>
    <s v="Physicians at Grandview Lodge and local physicians in the community."/>
    <x v="2"/>
    <m/>
    <x v="2"/>
    <m/>
    <m/>
    <x v="1"/>
    <s v="English"/>
    <x v="0"/>
    <m/>
    <m/>
    <x v="2"/>
    <m/>
    <m/>
    <x v="2"/>
    <m/>
    <m/>
    <x v="1"/>
    <m/>
    <m/>
    <x v="1"/>
    <m/>
    <m/>
    <s v="In 2019, 6 clinics were held. 6X7.5 hours/ day = 45 hours throughout the year. 45/1950 = 0.02 FTE Geriatrician. Minimum wait time is three months, so wait time of 60 days entered..  Can be longer if the resident/client cannot be placed into the next clinic."/>
    <m/>
    <s v="Yes"/>
    <s v="siemonj@hhsc.ca"/>
    <m/>
    <n v="0"/>
    <n v="1"/>
  </r>
  <r>
    <s v="Asset01872"/>
    <m/>
    <m/>
    <m/>
    <m/>
    <m/>
    <x v="4"/>
    <x v="164"/>
    <m/>
    <x v="2"/>
    <m/>
    <s v="Geriatric Team"/>
    <m/>
    <x v="3"/>
    <m/>
    <x v="3"/>
    <x v="3"/>
    <m/>
    <m/>
    <m/>
    <m/>
    <m/>
    <m/>
    <n v="161"/>
    <n v="483"/>
    <n v="0"/>
    <n v="0"/>
    <n v="483"/>
    <x v="0"/>
    <n v="0"/>
    <n v="0"/>
    <s v="Weekdays;"/>
    <n v="30"/>
    <m/>
    <s v="107- 6420 Beatty Line N"/>
    <x v="37"/>
    <x v="0"/>
    <x v="178"/>
    <m/>
    <m/>
    <m/>
    <m/>
    <x v="3"/>
    <m/>
    <m/>
    <m/>
    <m/>
    <m/>
    <m/>
    <m/>
    <m/>
    <n v="0"/>
    <n v="0"/>
    <n v="0"/>
    <n v="0"/>
    <n v="0"/>
    <m/>
    <n v="0"/>
    <n v="0.7"/>
    <n v="0"/>
    <n v="0"/>
    <n v="0"/>
    <n v="0"/>
    <n v="0"/>
    <n v="0"/>
    <n v="0"/>
    <n v="0"/>
    <n v="0.7"/>
    <n v="0"/>
    <n v="0.3"/>
    <m/>
    <n v="0"/>
    <n v="0"/>
    <m/>
    <m/>
    <n v="0"/>
    <s v=""/>
    <n v="1.7"/>
    <n v="1.7"/>
    <m/>
    <s v="75% to &lt;100%"/>
    <s v="Physician Referral"/>
    <x v="2"/>
    <m/>
    <x v="2"/>
    <m/>
    <m/>
    <x v="1"/>
    <s v="English"/>
    <x v="0"/>
    <m/>
    <m/>
    <x v="2"/>
    <m/>
    <m/>
    <x v="2"/>
    <m/>
    <m/>
    <x v="1"/>
    <m/>
    <m/>
    <x v="1"/>
    <m/>
    <m/>
    <s v=""/>
    <m/>
    <s v="Yes"/>
    <s v="gwen.kostal@uppergrandfht.org"/>
    <m/>
    <n v="0"/>
    <n v="1"/>
  </r>
  <r>
    <s v="Asset01701"/>
    <m/>
    <m/>
    <m/>
    <m/>
    <m/>
    <x v="4"/>
    <x v="55"/>
    <m/>
    <x v="2"/>
    <m/>
    <s v="Dr. Sidhu's clinic"/>
    <m/>
    <x v="3"/>
    <m/>
    <x v="3"/>
    <x v="3"/>
    <m/>
    <m/>
    <m/>
    <m/>
    <m/>
    <m/>
    <n v="57"/>
    <n v="85"/>
    <n v="9"/>
    <n v="15"/>
    <n v="109"/>
    <x v="0"/>
    <n v="0"/>
    <n v="0"/>
    <s v="Weekdays;"/>
    <n v="168"/>
    <m/>
    <s v="186 Erie Street"/>
    <x v="35"/>
    <x v="0"/>
    <x v="59"/>
    <m/>
    <m/>
    <m/>
    <m/>
    <x v="2"/>
    <m/>
    <m/>
    <m/>
    <m/>
    <m/>
    <m/>
    <m/>
    <m/>
    <n v="0.05"/>
    <n v="0"/>
    <n v="0"/>
    <n v="0.1"/>
    <n v="0"/>
    <m/>
    <n v="0"/>
    <n v="0.4"/>
    <n v="0"/>
    <n v="0"/>
    <n v="0"/>
    <n v="0"/>
    <n v="0"/>
    <n v="0"/>
    <n v="0"/>
    <n v="0"/>
    <n v="0.1"/>
    <n v="0.1"/>
    <n v="0"/>
    <m/>
    <n v="0"/>
    <n v="0"/>
    <m/>
    <m/>
    <n v="0"/>
    <s v=""/>
    <n v="0.75"/>
    <n v="0.60000000000000009"/>
    <m/>
    <s v="75% to &lt;100%"/>
    <s v="Physicians and nurse practitioners"/>
    <x v="2"/>
    <m/>
    <x v="2"/>
    <m/>
    <m/>
    <x v="1"/>
    <s v="English"/>
    <x v="0"/>
    <m/>
    <m/>
    <x v="2"/>
    <m/>
    <m/>
    <x v="2"/>
    <m/>
    <m/>
    <x v="1"/>
    <m/>
    <m/>
    <x v="1"/>
    <m/>
    <m/>
    <s v="The Healthy Aging Program RN/OT complete pre-assessments required for a consult with Dr. Sidhu.  Pt's &amp; caregivers are  provided with brain health &amp; memory compensatory education as well as navigation to community services/supports at this time. Concerns identified during the pre-assessment, recommendations as well as pertinent medical information is discussed with Dr. Sidhu prior to initial consult.  RN/OT works closely with Dr.  Sidhu on clinic day to ensure f/u of recommendations in a timely manner &amp; communication with primary care Physician/NP.  The Healthy Aging prg frequently collaborates with the Alzheimer's Society, LHIN HCC, NSM SGS Behavior Supports,  VON Respite/ADP, Health Link, etc."/>
    <m/>
    <s v="Yes"/>
    <s v="seasson-bruno@nsmsgs.ca"/>
    <m/>
    <n v="0"/>
    <n v="1"/>
  </r>
  <r>
    <s v="Asset01706"/>
    <m/>
    <m/>
    <m/>
    <m/>
    <m/>
    <x v="4"/>
    <x v="165"/>
    <m/>
    <x v="2"/>
    <m/>
    <s v="Community Seniors Care Program"/>
    <m/>
    <x v="3"/>
    <m/>
    <x v="3"/>
    <x v="3"/>
    <m/>
    <m/>
    <m/>
    <m/>
    <m/>
    <m/>
    <n v="162"/>
    <n v="2149"/>
    <n v="677"/>
    <n v="0"/>
    <n v="2826"/>
    <x v="0"/>
    <n v="0"/>
    <n v="0"/>
    <s v="Weekdays;"/>
    <n v="88.9"/>
    <m/>
    <s v="619 Prospect Blvd"/>
    <x v="88"/>
    <x v="0"/>
    <x v="179"/>
    <m/>
    <m/>
    <m/>
    <m/>
    <x v="2"/>
    <m/>
    <m/>
    <m/>
    <m/>
    <m/>
    <m/>
    <m/>
    <m/>
    <n v="0"/>
    <n v="0"/>
    <n v="0"/>
    <n v="0"/>
    <n v="0"/>
    <m/>
    <n v="0.5"/>
    <n v="1"/>
    <n v="0"/>
    <n v="0"/>
    <n v="0"/>
    <n v="0"/>
    <n v="0"/>
    <n v="0"/>
    <n v="0"/>
    <n v="0"/>
    <n v="1"/>
    <n v="0"/>
    <n v="0"/>
    <m/>
    <n v="0"/>
    <n v="0"/>
    <m/>
    <m/>
    <n v="0"/>
    <s v=""/>
    <n v="2.5"/>
    <n v="2.5"/>
    <m/>
    <s v="75% to &lt;100%"/>
    <s v="HCC, P-HCP, VON, GBGH, NSFHT programs, redirected referrals from the NSM SGS Falls team"/>
    <x v="2"/>
    <m/>
    <x v="2"/>
    <m/>
    <m/>
    <x v="1"/>
    <s v="English"/>
    <x v="0"/>
    <m/>
    <m/>
    <x v="2"/>
    <m/>
    <m/>
    <x v="2"/>
    <m/>
    <m/>
    <x v="1"/>
    <m/>
    <m/>
    <x v="1"/>
    <m/>
    <m/>
    <s v="The NSFHT Community Seniors Care Program provides frail seniors with a comprehensive geriatric assessment (CGA) with a RN and/or OT, health teaching, referrals to supportive services, and follow-up via an interdisciplinary team (OT, RN &amp; NP). The intent of our program is to engage seniors in early intervention strategies and improved health management to maintain healthier living in the community with a focus on quality of life that is in-line with their goals of care."/>
    <m/>
    <s v="Yes"/>
    <s v="seasson-bruno@nsmsgs.ca"/>
    <m/>
    <n v="0"/>
    <n v="1"/>
  </r>
  <r>
    <s v="Asset01691"/>
    <m/>
    <m/>
    <m/>
    <m/>
    <m/>
    <x v="4"/>
    <x v="166"/>
    <m/>
    <x v="2"/>
    <m/>
    <s v="Aging Well Clinic"/>
    <m/>
    <x v="3"/>
    <m/>
    <x v="3"/>
    <x v="3"/>
    <m/>
    <m/>
    <m/>
    <m/>
    <m/>
    <m/>
    <n v="421"/>
    <n v="2208"/>
    <n v="723"/>
    <n v="0"/>
    <n v="2931"/>
    <x v="0"/>
    <n v="0"/>
    <n v="0"/>
    <s v="Weekdays;"/>
    <n v="135"/>
    <m/>
    <s v="370 Bayview Drive"/>
    <x v="10"/>
    <x v="0"/>
    <x v="180"/>
    <m/>
    <m/>
    <m/>
    <m/>
    <x v="2"/>
    <m/>
    <m/>
    <m/>
    <m/>
    <m/>
    <m/>
    <m/>
    <m/>
    <n v="0.8"/>
    <n v="0"/>
    <n v="0"/>
    <n v="0"/>
    <n v="0"/>
    <m/>
    <n v="1"/>
    <n v="0.2"/>
    <n v="0"/>
    <n v="0"/>
    <n v="0"/>
    <n v="0.4"/>
    <n v="0.2"/>
    <n v="0"/>
    <n v="0"/>
    <n v="0"/>
    <n v="0.5"/>
    <n v="0.8"/>
    <n v="0"/>
    <m/>
    <n v="0"/>
    <n v="0"/>
    <m/>
    <m/>
    <n v="0.1"/>
    <s v="MD"/>
    <n v="3.9000000000000004"/>
    <n v="3.2"/>
    <m/>
    <s v="100%"/>
    <s v="Barrie &amp; Community Family Health Team"/>
    <x v="2"/>
    <m/>
    <x v="2"/>
    <m/>
    <m/>
    <x v="1"/>
    <s v="English"/>
    <x v="0"/>
    <m/>
    <m/>
    <x v="2"/>
    <m/>
    <m/>
    <x v="2"/>
    <m/>
    <m/>
    <x v="1"/>
    <m/>
    <m/>
    <x v="1"/>
    <m/>
    <m/>
    <s v="The Aging Well Clinic is dedicated to helping seniors living at home, or in retirement residences, deal with the complicated medical conditions that can develop with age.  Referral Criteria:•_x0009_Special assessment and treatment of memory problems in adults age 65 and over.•_x0009_Special assessment and treatment of complicated medical conditions in adults age 75 and over•_x0009_Adults age 75 and over, with complicated medical conditions, preparing for major surgery.•_x0009_Must be rostered to FHT provider"/>
    <m/>
    <s v="Yes"/>
    <s v="seasson-bruno@nsmsgs.ca"/>
    <m/>
    <n v="0"/>
    <n v="1"/>
  </r>
  <r>
    <s v="Asset02680"/>
    <m/>
    <m/>
    <m/>
    <m/>
    <m/>
    <x v="4"/>
    <x v="167"/>
    <m/>
    <x v="2"/>
    <m/>
    <s v="Georgian Nurse Practitioner-Led Clinic - Wise and Well Program"/>
    <m/>
    <x v="3"/>
    <m/>
    <x v="3"/>
    <x v="3"/>
    <m/>
    <m/>
    <m/>
    <m/>
    <m/>
    <m/>
    <n v="28"/>
    <n v="60"/>
    <n v="84"/>
    <n v="0"/>
    <n v="144"/>
    <x v="0"/>
    <n v="0"/>
    <n v="0"/>
    <s v="Weekdays;"/>
    <n v="28"/>
    <m/>
    <s v="1 Georgian Drive Suite M139 Barrie"/>
    <x v="10"/>
    <x v="0"/>
    <x v="181"/>
    <m/>
    <m/>
    <m/>
    <m/>
    <x v="2"/>
    <m/>
    <m/>
    <m/>
    <m/>
    <m/>
    <m/>
    <m/>
    <m/>
    <n v="0.03"/>
    <n v="0"/>
    <n v="0.03"/>
    <n v="0"/>
    <n v="0"/>
    <m/>
    <n v="0.03"/>
    <n v="0"/>
    <n v="0"/>
    <n v="0"/>
    <n v="0"/>
    <n v="0"/>
    <n v="0"/>
    <n v="0"/>
    <n v="0"/>
    <n v="0"/>
    <n v="0.03"/>
    <n v="0"/>
    <n v="0"/>
    <m/>
    <n v="0"/>
    <n v="0"/>
    <m/>
    <m/>
    <n v="0"/>
    <s v="The Wise and Well program in collaboration with Dr K McKenzie"/>
    <n v="0.12"/>
    <n v="0.09"/>
    <m/>
    <s v="&lt;50%"/>
    <s v=""/>
    <x v="2"/>
    <m/>
    <x v="2"/>
    <m/>
    <m/>
    <x v="1"/>
    <s v="English"/>
    <x v="0"/>
    <m/>
    <m/>
    <x v="2"/>
    <m/>
    <m/>
    <x v="2"/>
    <m/>
    <m/>
    <x v="1"/>
    <m/>
    <m/>
    <x v="1"/>
    <m/>
    <m/>
    <s v=""/>
    <m/>
    <s v="Yes"/>
    <s v="aimee.moore@georgiannplc.ca"/>
    <m/>
    <n v="0"/>
    <n v="1"/>
  </r>
  <r>
    <s v="Asset01693"/>
    <m/>
    <m/>
    <m/>
    <m/>
    <m/>
    <x v="4"/>
    <x v="21"/>
    <m/>
    <x v="2"/>
    <m/>
    <s v="North Innisfil Health Services"/>
    <m/>
    <x v="3"/>
    <m/>
    <x v="9"/>
    <x v="3"/>
    <m/>
    <m/>
    <m/>
    <m/>
    <m/>
    <m/>
    <n v="982"/>
    <n v="5802"/>
    <n v="1166"/>
    <n v="0"/>
    <n v="6968"/>
    <x v="0"/>
    <n v="0"/>
    <n v="0"/>
    <s v="Weekdays;"/>
    <n v="0"/>
    <m/>
    <s v="490 Huronia Road"/>
    <x v="10"/>
    <x v="0"/>
    <x v="21"/>
    <m/>
    <m/>
    <m/>
    <m/>
    <x v="2"/>
    <m/>
    <m/>
    <m/>
    <m/>
    <m/>
    <m/>
    <m/>
    <m/>
    <n v="0"/>
    <n v="1"/>
    <n v="0"/>
    <n v="0"/>
    <n v="0"/>
    <m/>
    <n v="0"/>
    <n v="0"/>
    <n v="0"/>
    <n v="0"/>
    <n v="0"/>
    <n v="0"/>
    <n v="0"/>
    <n v="0"/>
    <n v="0"/>
    <n v="0"/>
    <n v="0"/>
    <n v="2"/>
    <n v="0"/>
    <m/>
    <n v="0"/>
    <n v="0"/>
    <m/>
    <m/>
    <n v="0"/>
    <s v=""/>
    <n v="3"/>
    <n v="2"/>
    <m/>
    <s v="100%"/>
    <s v="HCC, Healthcare Connect, Community Providers, RVH, Barrie Area Navigators Collaborative, NSM Hospice Palliative Care Network"/>
    <x v="2"/>
    <m/>
    <x v="2"/>
    <m/>
    <m/>
    <x v="1"/>
    <s v="English"/>
    <x v="0"/>
    <m/>
    <m/>
    <x v="2"/>
    <m/>
    <m/>
    <x v="2"/>
    <m/>
    <m/>
    <x v="1"/>
    <m/>
    <m/>
    <x v="1"/>
    <m/>
    <m/>
    <s v="North Innisfil Health Services offers comprehensive geriatric primary health care including care for office, housebound, frail seniors, palliative care and follow up for patients admitted to local retirement and nursing homes. Complex geriatric and cognition consultations are provided both in house for the Barrie clinical team as well as in collaboration with the Aging Well Clinic of the BCFHT.  This service is for residents of North Innisfil who are over the age of 60, with no primary health care practitioner, based on available room on the caseload."/>
    <m/>
    <s v="Yes"/>
    <s v="seasson-bruno@nsmsgs.ca"/>
    <m/>
    <n v="0"/>
    <n v="1"/>
  </r>
  <r>
    <s v="Asset02793"/>
    <m/>
    <m/>
    <m/>
    <m/>
    <m/>
    <x v="4"/>
    <x v="144"/>
    <m/>
    <x v="2"/>
    <m/>
    <s v="Geriatric Assessment &amp; Intervention Network (GAIN)"/>
    <m/>
    <x v="3"/>
    <m/>
    <x v="9"/>
    <x v="3"/>
    <m/>
    <m/>
    <m/>
    <m/>
    <m/>
    <m/>
    <n v="456"/>
    <n v="3081"/>
    <n v="1345"/>
    <n v="0"/>
    <n v="4426"/>
    <x v="0"/>
    <n v="0"/>
    <n v="0"/>
    <s v="Weekdays;"/>
    <n v="109"/>
    <m/>
    <s v="3333 Finch Avenue East"/>
    <x v="6"/>
    <x v="0"/>
    <x v="158"/>
    <m/>
    <m/>
    <m/>
    <m/>
    <x v="1"/>
    <m/>
    <m/>
    <m/>
    <m/>
    <m/>
    <m/>
    <m/>
    <m/>
    <n v="0.73"/>
    <n v="0"/>
    <n v="0.13"/>
    <n v="0.01"/>
    <n v="0"/>
    <m/>
    <n v="0.71"/>
    <n v="0.65"/>
    <n v="0"/>
    <n v="0"/>
    <n v="0.39"/>
    <n v="0.68"/>
    <n v="0"/>
    <n v="0"/>
    <n v="0"/>
    <n v="0"/>
    <n v="0"/>
    <n v="0.7"/>
    <n v="0.68"/>
    <m/>
    <n v="0"/>
    <n v="0"/>
    <m/>
    <m/>
    <n v="0.15"/>
    <s v="Care Aid Support"/>
    <n v="4.68"/>
    <n v="4.09"/>
    <m/>
    <s v="75% to &lt;100%"/>
    <s v=""/>
    <x v="2"/>
    <m/>
    <x v="2"/>
    <m/>
    <m/>
    <x v="1"/>
    <s v="English"/>
    <x v="0"/>
    <m/>
    <m/>
    <x v="2"/>
    <m/>
    <m/>
    <x v="2"/>
    <m/>
    <m/>
    <x v="1"/>
    <m/>
    <m/>
    <x v="1"/>
    <m/>
    <m/>
    <s v=""/>
    <m/>
    <s v="Yes"/>
    <s v="rschwartz@seniorscarenetwork.ca"/>
    <m/>
    <n v="0"/>
    <n v="1"/>
  </r>
  <r>
    <s v="Asset01689"/>
    <m/>
    <m/>
    <m/>
    <m/>
    <m/>
    <x v="4"/>
    <x v="168"/>
    <m/>
    <x v="2"/>
    <m/>
    <s v="Geriatric Care Team"/>
    <m/>
    <x v="3"/>
    <m/>
    <x v="9"/>
    <x v="3"/>
    <m/>
    <m/>
    <m/>
    <m/>
    <m/>
    <m/>
    <n v="288"/>
    <n v="0"/>
    <n v="0"/>
    <n v="0"/>
    <n v="0"/>
    <x v="0"/>
    <n v="0"/>
    <n v="0"/>
    <s v="Weekdays;"/>
    <n v="105"/>
    <m/>
    <s v="100 Frank Miller Dr"/>
    <x v="89"/>
    <x v="0"/>
    <x v="182"/>
    <m/>
    <m/>
    <m/>
    <m/>
    <x v="2"/>
    <m/>
    <m/>
    <m/>
    <m/>
    <m/>
    <m/>
    <m/>
    <m/>
    <n v="0"/>
    <n v="0"/>
    <n v="0"/>
    <n v="0"/>
    <n v="0"/>
    <m/>
    <n v="0.2"/>
    <n v="0"/>
    <n v="0"/>
    <n v="0"/>
    <n v="0"/>
    <n v="0"/>
    <n v="0"/>
    <n v="0"/>
    <n v="0"/>
    <n v="0"/>
    <n v="1.4"/>
    <n v="0"/>
    <n v="0.35"/>
    <m/>
    <n v="0"/>
    <n v="0"/>
    <m/>
    <m/>
    <n v="0"/>
    <s v=""/>
    <n v="1.9499999999999997"/>
    <n v="1.95"/>
    <m/>
    <s v="100%"/>
    <s v="Algonquin FHT primary care providers"/>
    <x v="2"/>
    <m/>
    <x v="2"/>
    <m/>
    <m/>
    <x v="1"/>
    <s v="English"/>
    <x v="0"/>
    <m/>
    <m/>
    <x v="2"/>
    <m/>
    <m/>
    <x v="2"/>
    <m/>
    <m/>
    <x v="1"/>
    <m/>
    <m/>
    <x v="1"/>
    <m/>
    <m/>
    <s v="Comprehensive geriatric assessment &amp; assistance to  seniors/ caregivers in making decisions related to care.  Navigation/access point for specialized care for at-risk seniors in the community and in patient's home.  Follow up visits maintained as long as support is needed. Referral to and coordination with Home and Community Case Integrated Intensive Case Management. '• Maximize independent function &amp; quality of life for seniors &amp; caregivers with complex health issues  • Provide navigation/access point for specialized care for at-risk seniors • Provide increased access to services for home bound patients    DATA NOTES - The org should be Algonquin FHT; # unique individuals served represents # individuals based on avg of 72/ quarter extrapolated over a year (but this could include duplicate of individuals if followed &gt; 1 quarter)"/>
    <m/>
    <s v="Yes"/>
    <s v="seasson-bruno@nsmsgs.ca"/>
    <m/>
    <n v="0"/>
    <n v="1"/>
  </r>
  <r>
    <s v="Asset01696"/>
    <m/>
    <m/>
    <m/>
    <m/>
    <m/>
    <x v="4"/>
    <x v="113"/>
    <m/>
    <x v="2"/>
    <m/>
    <s v="Geriatric Outreach Team"/>
    <m/>
    <x v="3"/>
    <m/>
    <x v="9"/>
    <x v="3"/>
    <m/>
    <m/>
    <m/>
    <m/>
    <m/>
    <m/>
    <n v="745"/>
    <n v="4379"/>
    <n v="2981"/>
    <n v="0"/>
    <n v="7360"/>
    <x v="0"/>
    <n v="0"/>
    <n v="0"/>
    <s v="Weekdays;"/>
    <n v="155"/>
    <m/>
    <s v="119 Memorial Avenue"/>
    <x v="8"/>
    <x v="0"/>
    <x v="123"/>
    <m/>
    <m/>
    <m/>
    <m/>
    <x v="2"/>
    <m/>
    <m/>
    <m/>
    <m/>
    <m/>
    <m/>
    <m/>
    <m/>
    <n v="0"/>
    <n v="0"/>
    <n v="0"/>
    <n v="0.8"/>
    <n v="0"/>
    <m/>
    <n v="0.8"/>
    <n v="1"/>
    <n v="0"/>
    <n v="0"/>
    <n v="0"/>
    <n v="0"/>
    <n v="0"/>
    <n v="0"/>
    <n v="0"/>
    <n v="0"/>
    <n v="1.8"/>
    <n v="0"/>
    <n v="1"/>
    <m/>
    <n v="0"/>
    <n v="0"/>
    <m/>
    <m/>
    <n v="0"/>
    <s v=""/>
    <n v="5.4"/>
    <n v="4.5999999999999996"/>
    <m/>
    <s v="75% to &lt;100%"/>
    <s v="Primary care, geriatrician through ED"/>
    <x v="2"/>
    <m/>
    <x v="2"/>
    <m/>
    <m/>
    <x v="1"/>
    <s v="English"/>
    <x v="0"/>
    <m/>
    <m/>
    <x v="2"/>
    <m/>
    <m/>
    <x v="2"/>
    <m/>
    <m/>
    <x v="1"/>
    <m/>
    <m/>
    <x v="1"/>
    <m/>
    <m/>
    <s v="Outreach team that also conducts clinic visits"/>
    <m/>
    <s v="Yes"/>
    <s v="seasson-bruno@nsmsgs.ca"/>
    <m/>
    <n v="0"/>
    <n v="1"/>
  </r>
  <r>
    <s v="Asset02648"/>
    <m/>
    <m/>
    <m/>
    <m/>
    <m/>
    <x v="4"/>
    <x v="169"/>
    <m/>
    <x v="2"/>
    <m/>
    <s v="Southeast Geriatric Outreach Team"/>
    <m/>
    <x v="3"/>
    <m/>
    <x v="9"/>
    <x v="3"/>
    <m/>
    <m/>
    <m/>
    <m/>
    <m/>
    <m/>
    <n v="221"/>
    <n v="248"/>
    <n v="23"/>
    <n v="1"/>
    <n v="272"/>
    <x v="0"/>
    <n v="0"/>
    <n v="0"/>
    <s v="Weekdays;"/>
    <n v="15"/>
    <m/>
    <s v="53 Anna Russell Way"/>
    <x v="90"/>
    <x v="0"/>
    <x v="183"/>
    <m/>
    <m/>
    <m/>
    <m/>
    <x v="2"/>
    <m/>
    <m/>
    <m/>
    <m/>
    <m/>
    <m/>
    <m/>
    <m/>
    <n v="0.4"/>
    <n v="0"/>
    <n v="0"/>
    <n v="0"/>
    <n v="0"/>
    <m/>
    <n v="0"/>
    <n v="0"/>
    <n v="0"/>
    <n v="0"/>
    <n v="0"/>
    <n v="0"/>
    <n v="0"/>
    <n v="0"/>
    <n v="0"/>
    <n v="0"/>
    <n v="1"/>
    <n v="0"/>
    <n v="1"/>
    <m/>
    <n v="0"/>
    <n v="0"/>
    <m/>
    <m/>
    <n v="0"/>
    <s v=""/>
    <n v="2.4"/>
    <n v="2"/>
    <m/>
    <s v="75% to &lt;100%"/>
    <s v="non specialized Geriatric services, specialists"/>
    <x v="2"/>
    <m/>
    <x v="2"/>
    <m/>
    <m/>
    <x v="1"/>
    <s v="English"/>
    <x v="0"/>
    <m/>
    <m/>
    <x v="2"/>
    <m/>
    <m/>
    <x v="2"/>
    <m/>
    <m/>
    <x v="1"/>
    <m/>
    <m/>
    <x v="1"/>
    <m/>
    <m/>
    <s v=""/>
    <m/>
    <s v="Yes"/>
    <s v="katherine@uhs.on.ca"/>
    <m/>
    <n v="0"/>
    <n v="1"/>
  </r>
  <r>
    <s v="Asset02855"/>
    <m/>
    <m/>
    <m/>
    <m/>
    <m/>
    <x v="4"/>
    <x v="141"/>
    <m/>
    <x v="2"/>
    <m/>
    <s v="Geriatric Assessment &amp; Intervention Network (GAIN)"/>
    <m/>
    <x v="3"/>
    <m/>
    <x v="9"/>
    <x v="3"/>
    <m/>
    <m/>
    <m/>
    <m/>
    <m/>
    <m/>
    <n v="1278"/>
    <n v="2754"/>
    <n v="967"/>
    <n v="0"/>
    <n v="3721"/>
    <x v="0"/>
    <n v="0"/>
    <n v="0"/>
    <s v="Weekdays;Saturday"/>
    <n v="17"/>
    <m/>
    <s v="146 Oliver Road"/>
    <x v="76"/>
    <x v="0"/>
    <x v="155"/>
    <m/>
    <m/>
    <m/>
    <m/>
    <x v="0"/>
    <m/>
    <m/>
    <m/>
    <m/>
    <m/>
    <m/>
    <m/>
    <m/>
    <n v="1"/>
    <n v="0"/>
    <n v="0"/>
    <n v="0.09"/>
    <n v="0"/>
    <m/>
    <n v="1"/>
    <n v="1"/>
    <n v="0"/>
    <n v="0"/>
    <n v="1"/>
    <n v="0.4"/>
    <n v="0"/>
    <n v="0"/>
    <n v="0"/>
    <n v="0"/>
    <n v="0"/>
    <n v="1.5"/>
    <n v="0"/>
    <m/>
    <n v="0"/>
    <n v="0"/>
    <m/>
    <m/>
    <n v="0"/>
    <s v=""/>
    <n v="5.99"/>
    <n v="4.9000000000000004"/>
    <m/>
    <s v="75% to &lt;100%"/>
    <s v="Primary Care_x000a_Home and Community Care_x000a_Community Partners_x000a_Self Referrals_x000a_Police/eMS_x000a_Hospitals- ER and in patients"/>
    <x v="2"/>
    <m/>
    <x v="2"/>
    <m/>
    <m/>
    <x v="1"/>
    <s v="English"/>
    <x v="0"/>
    <m/>
    <m/>
    <x v="2"/>
    <m/>
    <m/>
    <x v="2"/>
    <m/>
    <m/>
    <x v="1"/>
    <m/>
    <m/>
    <x v="1"/>
    <m/>
    <m/>
    <s v="Gain is a network of 12 teams across 11 different host organizations in the Central east LHIN.Coordination, standardization and performance is done by a Regional office and Regional ManagerWait times is measured by calculating the time to third next available appointment."/>
    <m/>
    <s v="Yes"/>
    <s v="rschwartz@seniorscarenetwork.ca"/>
    <m/>
    <n v="0"/>
    <n v="1"/>
  </r>
  <r>
    <s v="Asset02269"/>
    <m/>
    <m/>
    <m/>
    <m/>
    <m/>
    <x v="4"/>
    <x v="73"/>
    <m/>
    <x v="2"/>
    <m/>
    <s v="Geriatric Psychiatry Outreach LTC"/>
    <m/>
    <x v="3"/>
    <m/>
    <x v="9"/>
    <x v="3"/>
    <m/>
    <m/>
    <m/>
    <m/>
    <m/>
    <m/>
    <n v="3412"/>
    <n v="7169"/>
    <n v="0"/>
    <n v="0"/>
    <n v="7169"/>
    <x v="0"/>
    <n v="7808"/>
    <n v="98"/>
    <s v="Weekdays;"/>
    <n v="21"/>
    <m/>
    <s v="1145 Carling Ave"/>
    <x v="11"/>
    <x v="0"/>
    <x v="80"/>
    <m/>
    <m/>
    <m/>
    <m/>
    <x v="0"/>
    <m/>
    <m/>
    <m/>
    <m/>
    <m/>
    <m/>
    <m/>
    <m/>
    <n v="0"/>
    <n v="0"/>
    <n v="0"/>
    <n v="0"/>
    <n v="0"/>
    <m/>
    <n v="0"/>
    <n v="0"/>
    <n v="0"/>
    <n v="0"/>
    <n v="0"/>
    <n v="0"/>
    <n v="0"/>
    <n v="0"/>
    <n v="0"/>
    <n v="0"/>
    <n v="13.3"/>
    <n v="0"/>
    <n v="0.5"/>
    <m/>
    <n v="0"/>
    <n v="0"/>
    <m/>
    <m/>
    <n v="5.7"/>
    <s v="Behaviour Therapist 5.70"/>
    <n v="13.8"/>
    <n v="19.5"/>
    <m/>
    <s v=""/>
    <s v=""/>
    <x v="2"/>
    <m/>
    <x v="2"/>
    <m/>
    <m/>
    <x v="1"/>
    <s v="English"/>
    <x v="0"/>
    <m/>
    <m/>
    <x v="2"/>
    <m/>
    <m/>
    <x v="2"/>
    <m/>
    <m/>
    <x v="1"/>
    <m/>
    <m/>
    <x v="1"/>
    <m/>
    <m/>
    <s v="Urban OttawaManager Patient Care Services: 1.0 FTE Program Evaluation Coordinator (MA): 1.0 FTESecretary: 1.80 FTEPRC: 1.0 FTEAging At HomeDirector Patient Care Services: 0.20 FTERegistered Nurse (RN): 3.00 FTE Secretary III: 0.60 FTE Outreach Rural (Brockville, Leeds, Grenville)Admitting Clerk: 0.35 FTE Clinical Team Secretary: 1.0 FTE Director Patient Care Services: 0.10 FTEPsychologist: 0.40 FTERegistered Nurse (RN): 6.0 FTESocial Worker II: 1.0 FTE Outreach Rural (Tri-County/Cornwall)Registered Nurse (RN): 2.0 FTEOutreach Rural (Lanarak)Clinical Team Secretary: 1.0 FTE Registered Nurse (RN): 4.0 FTE"/>
    <m/>
    <s v="Yes"/>
    <s v="martina.greco@theroyal.ca"/>
    <m/>
    <n v="0"/>
    <n v="1"/>
  </r>
  <r>
    <s v="Asset02044"/>
    <m/>
    <m/>
    <m/>
    <m/>
    <m/>
    <x v="4"/>
    <x v="26"/>
    <m/>
    <x v="2"/>
    <m/>
    <s v="Geriatric Assessment Outreach Team (GAOT)"/>
    <m/>
    <x v="3"/>
    <m/>
    <x v="9"/>
    <x v="3"/>
    <m/>
    <m/>
    <m/>
    <m/>
    <m/>
    <m/>
    <n v="794"/>
    <n v="856"/>
    <n v="0"/>
    <n v="0"/>
    <n v="856"/>
    <x v="0"/>
    <n v="0"/>
    <n v="0"/>
    <s v="Weekdays;"/>
    <n v="35"/>
    <m/>
    <s v="2039 Robertson Rd #100"/>
    <x v="91"/>
    <x v="0"/>
    <x v="184"/>
    <m/>
    <m/>
    <m/>
    <m/>
    <x v="0"/>
    <m/>
    <m/>
    <m/>
    <m/>
    <m/>
    <m/>
    <m/>
    <m/>
    <n v="1"/>
    <n v="0"/>
    <n v="0"/>
    <n v="0"/>
    <n v="0"/>
    <m/>
    <n v="0"/>
    <n v="2"/>
    <n v="0"/>
    <n v="0"/>
    <n v="0"/>
    <n v="0"/>
    <n v="2"/>
    <n v="0"/>
    <n v="0"/>
    <n v="0"/>
    <n v="2"/>
    <n v="0"/>
    <n v="0"/>
    <m/>
    <n v="0"/>
    <n v="0"/>
    <m/>
    <m/>
    <n v="6"/>
    <s v="Other: 6 Geriatric assessors"/>
    <n v="7"/>
    <n v="12"/>
    <m/>
    <s v="100%"/>
    <s v="Referral Source: Other  (52%), GEM (16%), Physician (32%) _x000a_In 2019/20 fiscal year, majority of the referrals came from “Other” ( include LHIN Home and Community Care, family, self)_x000a_GEM referral source continues to increase each year"/>
    <x v="2"/>
    <m/>
    <x v="2"/>
    <m/>
    <m/>
    <x v="1"/>
    <s v="English"/>
    <x v="0"/>
    <m/>
    <m/>
    <x v="2"/>
    <m/>
    <m/>
    <x v="2"/>
    <m/>
    <m/>
    <x v="1"/>
    <m/>
    <m/>
    <x v="1"/>
    <m/>
    <m/>
    <s v="Goal: ‘The Why’To provide a multidimensional assessment in the client’s home resulting in recommendations that aim to optimize an older adult’s health, safety and independence in their chosen environment"/>
    <m/>
    <s v="Yes"/>
    <s v="msitu@qch.on.ca"/>
    <m/>
    <n v="0"/>
    <n v="1"/>
  </r>
  <r>
    <s v="Asset02783"/>
    <m/>
    <m/>
    <m/>
    <m/>
    <m/>
    <x v="4"/>
    <x v="4"/>
    <m/>
    <x v="2"/>
    <m/>
    <s v="Geriatric Assessment and Intervention Network (GAIN) Outreach Clinic"/>
    <m/>
    <x v="3"/>
    <m/>
    <x v="9"/>
    <x v="3"/>
    <m/>
    <m/>
    <m/>
    <m/>
    <m/>
    <m/>
    <n v="974"/>
    <n v="2382"/>
    <n v="483"/>
    <n v="0"/>
    <n v="2865"/>
    <x v="0"/>
    <n v="0"/>
    <n v="0"/>
    <s v="Weekdays;"/>
    <n v="0"/>
    <m/>
    <s v="1 Hospital Drive"/>
    <x v="4"/>
    <x v="0"/>
    <x v="4"/>
    <m/>
    <m/>
    <m/>
    <m/>
    <x v="0"/>
    <m/>
    <m/>
    <m/>
    <m/>
    <m/>
    <m/>
    <m/>
    <m/>
    <n v="3"/>
    <n v="0"/>
    <n v="0"/>
    <n v="0"/>
    <n v="0"/>
    <m/>
    <n v="2"/>
    <n v="1"/>
    <n v="0"/>
    <n v="0"/>
    <n v="1.5"/>
    <n v="1"/>
    <n v="1"/>
    <n v="0"/>
    <n v="0"/>
    <n v="0"/>
    <n v="0"/>
    <n v="0"/>
    <n v="2"/>
    <m/>
    <n v="0"/>
    <n v="0"/>
    <m/>
    <m/>
    <n v="1"/>
    <s v="BSO Clinician (RPN)"/>
    <n v="11.5"/>
    <n v="9.5"/>
    <m/>
    <s v="100%"/>
    <s v="We accept referrals from any source, including nurse practitioners, physicians, and patients and  families directly._x000a_Primary Care_x000a_Home and Community Care_x000a_Community Partners_x000a_Self Referrals_x000a_Police/eMS_x000a_Hospitals- ER and in patients"/>
    <x v="2"/>
    <m/>
    <x v="2"/>
    <m/>
    <m/>
    <x v="1"/>
    <s v="English"/>
    <x v="0"/>
    <m/>
    <m/>
    <x v="2"/>
    <m/>
    <m/>
    <x v="2"/>
    <m/>
    <m/>
    <x v="1"/>
    <m/>
    <m/>
    <x v="1"/>
    <m/>
    <m/>
    <s v="An interprofessional team of healthcare professionals works collaboratively with patients and families and their primary care providers to strengthen supports and capacity for older adults whose health concerns threaten their ability to live independently at home (including retirement residences)."/>
    <m/>
    <s v="Yes"/>
    <s v="rschwartz@seniorscarenetwork.ca"/>
    <m/>
    <n v="0"/>
    <n v="1"/>
  </r>
  <r>
    <s v="Asset01221"/>
    <m/>
    <m/>
    <m/>
    <m/>
    <m/>
    <x v="4"/>
    <x v="17"/>
    <m/>
    <x v="2"/>
    <m/>
    <s v="Specialized Geriatric Services"/>
    <m/>
    <x v="3"/>
    <m/>
    <x v="9"/>
    <x v="3"/>
    <m/>
    <m/>
    <m/>
    <m/>
    <m/>
    <m/>
    <n v="137"/>
    <n v="323"/>
    <n v="67"/>
    <n v="0"/>
    <n v="390"/>
    <x v="0"/>
    <n v="0"/>
    <n v="0"/>
    <s v="Weekdays;"/>
    <n v="24"/>
    <m/>
    <s v="2075 Bayview Ave"/>
    <x v="7"/>
    <x v="0"/>
    <x v="17"/>
    <m/>
    <m/>
    <m/>
    <m/>
    <x v="1"/>
    <m/>
    <m/>
    <m/>
    <m/>
    <m/>
    <m/>
    <m/>
    <m/>
    <n v="0.5"/>
    <n v="0"/>
    <n v="0"/>
    <n v="0"/>
    <n v="0"/>
    <m/>
    <n v="0"/>
    <n v="0"/>
    <n v="0"/>
    <n v="0"/>
    <n v="0"/>
    <n v="0"/>
    <n v="1"/>
    <n v="0"/>
    <n v="0"/>
    <n v="0"/>
    <n v="1"/>
    <n v="0"/>
    <n v="0"/>
    <m/>
    <n v="0"/>
    <n v="0"/>
    <m/>
    <m/>
    <n v="0"/>
    <s v=""/>
    <n v="2.5"/>
    <n v="2"/>
    <m/>
    <s v="100%"/>
    <s v="Referrals from family physicians, outside specialists, GEM, Clinic. marked “urgent” for clinic, with concerns regarding: home safety, functional decline, caregiver stress, day  hospital, falls, etc."/>
    <x v="2"/>
    <m/>
    <x v="2"/>
    <m/>
    <m/>
    <x v="1"/>
    <s v="English"/>
    <x v="0"/>
    <m/>
    <m/>
    <x v="2"/>
    <m/>
    <m/>
    <x v="2"/>
    <m/>
    <m/>
    <x v="1"/>
    <m/>
    <m/>
    <x v="1"/>
    <m/>
    <m/>
    <s v="May Include: Home safety, medications, mobility, diet/food availability, assess symptoms of grief/depression, vital signs, cognitive assessment (MOCA), current difficulties, evidence of elder abuse.  Seek to: Optimize services for client, make referrals to services through the LHIN, Better Living, GDH, clinic, etc."/>
    <m/>
    <s v="Yes"/>
    <s v="mary.duffy@sunnybrook.ca"/>
    <m/>
    <n v="0"/>
    <n v="1"/>
  </r>
  <r>
    <s v="Asset01710"/>
    <m/>
    <m/>
    <m/>
    <m/>
    <m/>
    <x v="4"/>
    <x v="85"/>
    <m/>
    <x v="2"/>
    <m/>
    <s v="Integrated Regional Falls Program"/>
    <m/>
    <x v="3"/>
    <m/>
    <x v="9"/>
    <x v="3"/>
    <m/>
    <m/>
    <m/>
    <m/>
    <m/>
    <m/>
    <n v="719"/>
    <n v="1586"/>
    <n v="0"/>
    <n v="0"/>
    <n v="1586"/>
    <x v="0"/>
    <n v="0"/>
    <n v="0"/>
    <s v="Weekdays;"/>
    <n v="0"/>
    <m/>
    <s v="190 Cundles Road East"/>
    <x v="10"/>
    <x v="0"/>
    <x v="94"/>
    <m/>
    <m/>
    <m/>
    <m/>
    <x v="2"/>
    <m/>
    <m/>
    <m/>
    <m/>
    <m/>
    <m/>
    <m/>
    <m/>
    <n v="1"/>
    <n v="0"/>
    <n v="0"/>
    <n v="0.3"/>
    <n v="0"/>
    <m/>
    <n v="0"/>
    <n v="0.5"/>
    <n v="0"/>
    <n v="0"/>
    <n v="0"/>
    <n v="0"/>
    <n v="2.2000000000000002"/>
    <n v="0"/>
    <n v="0"/>
    <n v="0"/>
    <n v="4"/>
    <n v="0"/>
    <n v="0"/>
    <m/>
    <n v="0"/>
    <n v="0"/>
    <m/>
    <m/>
    <n v="1.2"/>
    <s v="0.5 FTE Central Intake Clerk_x000a_0.7 Central Intake RPN"/>
    <n v="8"/>
    <n v="7.9"/>
    <m/>
    <s v="100%"/>
    <s v="Open"/>
    <x v="2"/>
    <m/>
    <x v="2"/>
    <m/>
    <m/>
    <x v="1"/>
    <s v="English"/>
    <x v="0"/>
    <m/>
    <m/>
    <x v="2"/>
    <m/>
    <m/>
    <x v="2"/>
    <m/>
    <m/>
    <x v="1"/>
    <m/>
    <m/>
    <x v="1"/>
    <m/>
    <m/>
    <s v="Geriatric Medicine:  Integrated Regional Falls Program* MD/NP referral required for Specialized Assessment ClinicCommunity consult service for frail seniors with geriatric syndromes requiring comprehensive geriatric assessment by interprofessional team with specialized knowledge/skills in geriatric medicine. Focus at this time on individuals with falls/fear of falling.  Team includes RNs with access to Physiotherapists and Occupational Therapists.  Services include home visits and screening clinics.  Geriatricians provide Specialized Assessment Clinics in Barrie and Orillia.Eligibility Criteria:•_x0009_Senior with Clinical Frailty Scale 4-6.•_x0009_Resides/able to receive services in North Simcoe Muskoka.•_x0009_Resides in community dwelling.•_x0009_Seen by health provider with evidence/documentation of falls assessment.•_x0009_AND meets 1 or more of the following criteria:o_x0009_Presenting with a fall in a NSM Emergency Department and being discharged home; ORo_x0009_Being referred by a NSM fracture clinic; ORo_x0009_Requiring falls assessment/intervention by specialized interprofessional team in an ambulatory clinic setting."/>
    <m/>
    <s v="Yes"/>
    <s v="seasson-bruno@nsmsgs.ca"/>
    <m/>
    <n v="0"/>
    <n v="1"/>
  </r>
  <r>
    <s v="Asset01451"/>
    <m/>
    <m/>
    <m/>
    <m/>
    <m/>
    <x v="4"/>
    <x v="54"/>
    <m/>
    <x v="2"/>
    <m/>
    <s v="Integrated Community Care Team"/>
    <m/>
    <x v="3"/>
    <m/>
    <x v="9"/>
    <x v="3"/>
    <m/>
    <m/>
    <m/>
    <m/>
    <m/>
    <m/>
    <n v="257"/>
    <n v="308"/>
    <n v="77"/>
    <n v="24"/>
    <n v="409"/>
    <x v="0"/>
    <n v="0"/>
    <n v="0"/>
    <s v="Weekdays;"/>
    <n v="0"/>
    <m/>
    <s v="3560 Bathurst St."/>
    <x v="61"/>
    <x v="0"/>
    <x v="58"/>
    <m/>
    <m/>
    <m/>
    <m/>
    <x v="1"/>
    <m/>
    <m/>
    <m/>
    <m/>
    <m/>
    <m/>
    <m/>
    <m/>
    <n v="0"/>
    <n v="1"/>
    <n v="0"/>
    <n v="0"/>
    <n v="0"/>
    <m/>
    <n v="1"/>
    <n v="0.5"/>
    <n v="0"/>
    <n v="0"/>
    <n v="0"/>
    <n v="0"/>
    <n v="0"/>
    <n v="0"/>
    <n v="0"/>
    <n v="0"/>
    <n v="1.4"/>
    <n v="0"/>
    <n v="0.5"/>
    <m/>
    <n v="0"/>
    <n v="0"/>
    <m/>
    <m/>
    <n v="0"/>
    <s v=""/>
    <n v="4.4000000000000004"/>
    <n v="3.4"/>
    <m/>
    <s v="100%"/>
    <s v=""/>
    <x v="2"/>
    <m/>
    <x v="2"/>
    <m/>
    <m/>
    <x v="1"/>
    <s v="English"/>
    <x v="0"/>
    <m/>
    <m/>
    <x v="2"/>
    <m/>
    <m/>
    <x v="2"/>
    <m/>
    <m/>
    <x v="1"/>
    <m/>
    <m/>
    <x v="1"/>
    <m/>
    <m/>
    <s v="Our specialized geriatric outreach team provides comprehensive geriatric assessment and treatment plans to individuals who are homebound.  We focus on using existing neighbourhood resources that can improve the patient's quality of care at home and support both family and professional caregivers.ICCT brings together existing primary, community, specialty, and acute care resources into one team to care for the most complex clients in their home.Our Interprofessional Services Include: Geriatricians Physicians with a focus on care of the elderly Nurse practitioner Registered nurses Occupational therapist Physiotherapist Social worker TC-LHIN Home and Community Care intensive care co-ordinator Three streams are available for our clients:Consultation: ICCT will conduct a comprehensive assessment for medically complex patients and provide recommendations to the referring providerShared Care: ICCT will share the primary care with a medically complex patients' family physicianPrimary Care: ICCT will assume primary care for homebound people who do not have a family doctorEligibility Criteria:Aged 65 years and olderMedically complexHomebound with major home safety concernsWithin catchment area (Keele Street to Yonge Street and Steeles Avenue to St. Clair Avenue)"/>
    <m/>
    <s v="Yes"/>
    <s v="nlin@baycrest.org"/>
    <m/>
    <n v="1"/>
    <n v="1"/>
  </r>
  <r>
    <s v="Asset02656"/>
    <m/>
    <m/>
    <m/>
    <m/>
    <m/>
    <x v="4"/>
    <x v="140"/>
    <m/>
    <x v="2"/>
    <m/>
    <s v="Geriatric Assessment &amp; Intervention Network (GAIN)"/>
    <m/>
    <x v="3"/>
    <m/>
    <x v="9"/>
    <x v="3"/>
    <m/>
    <m/>
    <m/>
    <m/>
    <m/>
    <m/>
    <n v="206"/>
    <n v="1393"/>
    <n v="577"/>
    <n v="0"/>
    <n v="1970"/>
    <x v="0"/>
    <n v="0"/>
    <n v="0"/>
    <s v="Weekdays;"/>
    <n v="60"/>
    <m/>
    <s v="8 Winchester St."/>
    <x v="75"/>
    <x v="0"/>
    <x v="154"/>
    <m/>
    <m/>
    <m/>
    <m/>
    <x v="0"/>
    <m/>
    <m/>
    <m/>
    <m/>
    <m/>
    <m/>
    <m/>
    <m/>
    <n v="0"/>
    <n v="0"/>
    <n v="0"/>
    <n v="0"/>
    <n v="0"/>
    <m/>
    <n v="1"/>
    <n v="1"/>
    <n v="0"/>
    <n v="0"/>
    <n v="0"/>
    <n v="0"/>
    <n v="0"/>
    <n v="0"/>
    <n v="0"/>
    <n v="0"/>
    <n v="0"/>
    <n v="0"/>
    <n v="1"/>
    <m/>
    <n v="0"/>
    <n v="0"/>
    <m/>
    <m/>
    <n v="2"/>
    <s v="Behavioural Support Clinician_x000a_Homecare Worker"/>
    <n v="3"/>
    <n v="5"/>
    <m/>
    <s v="100%"/>
    <s v=""/>
    <x v="2"/>
    <m/>
    <x v="2"/>
    <m/>
    <m/>
    <x v="1"/>
    <s v="English"/>
    <x v="0"/>
    <m/>
    <m/>
    <x v="2"/>
    <m/>
    <m/>
    <x v="2"/>
    <m/>
    <m/>
    <x v="1"/>
    <m/>
    <m/>
    <x v="1"/>
    <m/>
    <m/>
    <s v="third next available utilized to calculate average wait time"/>
    <m/>
    <s v="Yes"/>
    <s v="rschwartz@seniorscarenetwork.ca"/>
    <m/>
    <n v="0"/>
    <n v="1"/>
  </r>
  <r>
    <s v="Asset01730"/>
    <m/>
    <m/>
    <m/>
    <m/>
    <m/>
    <x v="4"/>
    <x v="158"/>
    <m/>
    <x v="2"/>
    <m/>
    <s v="South Niagara Health and Wellness Program"/>
    <m/>
    <x v="3"/>
    <m/>
    <x v="9"/>
    <x v="3"/>
    <m/>
    <m/>
    <m/>
    <m/>
    <m/>
    <m/>
    <n v="119"/>
    <n v="1609"/>
    <n v="0"/>
    <n v="0"/>
    <n v="1609"/>
    <x v="0"/>
    <n v="0"/>
    <n v="0"/>
    <s v="Weekdays;"/>
    <n v="0"/>
    <m/>
    <s v="100 Niagara College Blvd"/>
    <x v="42"/>
    <x v="0"/>
    <x v="185"/>
    <m/>
    <m/>
    <m/>
    <m/>
    <x v="3"/>
    <m/>
    <m/>
    <m/>
    <m/>
    <m/>
    <m/>
    <m/>
    <m/>
    <n v="0"/>
    <n v="0"/>
    <n v="0"/>
    <n v="0"/>
    <n v="0"/>
    <m/>
    <n v="0"/>
    <n v="0.2"/>
    <n v="0"/>
    <n v="0"/>
    <n v="0"/>
    <n v="0"/>
    <n v="1"/>
    <n v="1"/>
    <n v="0"/>
    <n v="0"/>
    <n v="0"/>
    <n v="0"/>
    <n v="0"/>
    <m/>
    <n v="0.1"/>
    <n v="0"/>
    <m/>
    <m/>
    <n v="0"/>
    <s v=""/>
    <n v="2.3000000000000003"/>
    <n v="2.3000000000000003"/>
    <m/>
    <s v="75% to &lt;100%"/>
    <s v="Health Care Providers within the region of Niagara."/>
    <x v="2"/>
    <m/>
    <x v="2"/>
    <m/>
    <m/>
    <x v="1"/>
    <s v="English"/>
    <x v="0"/>
    <m/>
    <m/>
    <x v="2"/>
    <m/>
    <m/>
    <x v="2"/>
    <m/>
    <m/>
    <x v="1"/>
    <m/>
    <m/>
    <x v="1"/>
    <m/>
    <m/>
    <s v="The South Niagara Health and Wellness Program supports older adults recently discharged from hospital or at risk for hospitalization. A doctor's referral is required for our structured, time limited outpatient program that promotes optimal mobility, function and independence. Individualized treatment programs are based on identified goals. Appointments are 3 hours in the morning or afternoon and include participation in wellness programming and education. In addition, participants are connected to resources in the community to further support their independence after discharge.   South Niagara Health and Wellness Centre consists of Niagara Region, Hotel Dieu Shaver, Niagara College, Niagara Health, March of Dimes, and Community Care Access Centre.  The treatment provided here is completely free to participants. Eligible Participants have a written medical referral and are medically stable.  They are able to transfer with one person or independently and are able to learn new tasks and have the potential to improve functionally.  They are motivated and willing to participate, are a resident of Niagara with a valid health card and live in a community setting, including retirement homes.  Transportation is not provided and needs to be arranged by the patient or patient's family.  Assistance is available to coordinate registration with local transportation providers.  Paid parking is located in Parking Lot A at the college campus.  Program benefits include increased functional independence at home, assisting patients to set realistic treatment goals and to continue their therapy at home through self-management strategies, facilitate early supported discharge from hospital and avoid readmission, empowerment of  patients and families to integrate into their community and manage chronic health conditions and improved patient and families experience with transition from hospital to community"/>
    <m/>
    <s v="Yes"/>
    <s v="sandra.robinson@hoteldieushaver.org"/>
    <m/>
    <n v="0"/>
    <n v="1"/>
  </r>
  <r>
    <s v="Asset01255"/>
    <m/>
    <m/>
    <m/>
    <m/>
    <m/>
    <x v="4"/>
    <x v="2"/>
    <m/>
    <x v="2"/>
    <m/>
    <s v="Geriatric Assessment and Intervention Network (GAIN)"/>
    <m/>
    <x v="3"/>
    <m/>
    <x v="9"/>
    <x v="3"/>
    <m/>
    <m/>
    <m/>
    <m/>
    <m/>
    <m/>
    <n v="739"/>
    <n v="2438"/>
    <n v="1208"/>
    <n v="0"/>
    <n v="3646"/>
    <x v="0"/>
    <n v="0"/>
    <n v="0"/>
    <s v="Weekdays;"/>
    <n v="54"/>
    <m/>
    <s v="1 Hospital court"/>
    <x v="2"/>
    <x v="0"/>
    <x v="2"/>
    <m/>
    <m/>
    <m/>
    <m/>
    <x v="0"/>
    <m/>
    <m/>
    <m/>
    <m/>
    <m/>
    <m/>
    <m/>
    <m/>
    <n v="1.62"/>
    <n v="0"/>
    <n v="0"/>
    <n v="1"/>
    <n v="0"/>
    <m/>
    <n v="2.2599999999999998"/>
    <n v="1"/>
    <n v="0"/>
    <n v="0"/>
    <n v="0"/>
    <n v="1"/>
    <n v="1"/>
    <n v="0"/>
    <n v="0"/>
    <n v="0"/>
    <n v="0"/>
    <n v="2"/>
    <n v="1"/>
    <m/>
    <n v="0"/>
    <n v="0"/>
    <m/>
    <m/>
    <n v="0"/>
    <s v=""/>
    <n v="10.879999999999999"/>
    <n v="8.26"/>
    <m/>
    <s v="75% to &lt;100%"/>
    <s v="Primary Care_x000a_Medical Specialists"/>
    <x v="2"/>
    <m/>
    <x v="2"/>
    <m/>
    <m/>
    <x v="1"/>
    <s v="English"/>
    <x v="0"/>
    <m/>
    <m/>
    <x v="2"/>
    <m/>
    <m/>
    <x v="2"/>
    <m/>
    <m/>
    <x v="1"/>
    <m/>
    <m/>
    <x v="1"/>
    <m/>
    <m/>
    <s v="Gain is a network of 12 teams across 11 different host organizations in the Central east LHIN.Coordination, standardization and performance is done by a Regional office and Regional ManagerWait times is measured by calculating the time to third next available appointment.Durham Region was not an available choice under counties served"/>
    <m/>
    <s v="Yes"/>
    <s v=""/>
    <m/>
    <n v="0"/>
    <n v="1"/>
  </r>
  <r>
    <s v="Asset01359"/>
    <m/>
    <m/>
    <m/>
    <m/>
    <m/>
    <x v="4"/>
    <x v="9"/>
    <m/>
    <x v="2"/>
    <m/>
    <s v="Independence at Home Community Outreach Team"/>
    <m/>
    <x v="3"/>
    <m/>
    <x v="9"/>
    <x v="3"/>
    <m/>
    <m/>
    <m/>
    <m/>
    <m/>
    <m/>
    <n v="302"/>
    <n v="973"/>
    <n v="341"/>
    <n v="0"/>
    <n v="1314"/>
    <x v="0"/>
    <n v="0"/>
    <n v="0"/>
    <s v="Weekdays;"/>
    <n v="12"/>
    <m/>
    <s v="550 University Ave"/>
    <x v="7"/>
    <x v="0"/>
    <x v="9"/>
    <m/>
    <m/>
    <m/>
    <m/>
    <x v="1"/>
    <m/>
    <m/>
    <m/>
    <m/>
    <m/>
    <m/>
    <m/>
    <m/>
    <n v="0"/>
    <n v="0"/>
    <n v="0"/>
    <n v="0.4"/>
    <n v="0.2"/>
    <m/>
    <n v="0"/>
    <n v="0"/>
    <n v="0"/>
    <n v="0"/>
    <n v="0"/>
    <n v="0"/>
    <n v="0"/>
    <n v="0"/>
    <n v="0"/>
    <n v="0"/>
    <n v="1"/>
    <n v="0"/>
    <n v="0.8"/>
    <m/>
    <n v="0"/>
    <n v="0"/>
    <m/>
    <m/>
    <n v="0.4"/>
    <s v="LHIN Coordinator"/>
    <n v="2.4000000000000004"/>
    <n v="2.2000000000000002"/>
    <m/>
    <s v="100%"/>
    <s v="Acute Care, Inpatient Rehab, Geriatricians, Family Physicians"/>
    <x v="2"/>
    <m/>
    <x v="2"/>
    <m/>
    <m/>
    <x v="1"/>
    <s v="English"/>
    <x v="0"/>
    <m/>
    <m/>
    <x v="2"/>
    <m/>
    <m/>
    <x v="2"/>
    <m/>
    <m/>
    <x v="1"/>
    <m/>
    <m/>
    <x v="1"/>
    <m/>
    <m/>
    <s v="Multi-disciplinary assessment, care plan development and coordination (team members may include RN, Pharmacy, SW, Geriatrician and Geriatric psychiatry based on patient’s needs).  Appropriate for medically and socially complex, community dwelling seniors who have experienced recent functional decline and have potential to regain function or may be struggling for other reasons to remain in the community (i.e., poor connections to community services). Ideal for more home-bound seniors. May include an in-home or virtual assessment based on patient’s needs."/>
    <m/>
    <s v="Yes"/>
    <s v="jennifer.mokry@uhn.ca"/>
    <m/>
    <n v="0"/>
    <n v="1"/>
  </r>
  <r>
    <s v="Asset00962"/>
    <m/>
    <m/>
    <m/>
    <m/>
    <m/>
    <x v="4"/>
    <x v="15"/>
    <m/>
    <x v="2"/>
    <m/>
    <s v="Geriatric Outreach Team - Mackenzie Health"/>
    <m/>
    <x v="3"/>
    <m/>
    <x v="9"/>
    <x v="3"/>
    <m/>
    <m/>
    <m/>
    <m/>
    <m/>
    <m/>
    <n v="338"/>
    <n v="433"/>
    <n v="101"/>
    <n v="0"/>
    <n v="534"/>
    <x v="0"/>
    <n v="0"/>
    <n v="0"/>
    <s v="Weekdays;"/>
    <n v="0"/>
    <m/>
    <s v="10 Trench Street"/>
    <x v="13"/>
    <x v="0"/>
    <x v="15"/>
    <m/>
    <m/>
    <m/>
    <m/>
    <x v="2"/>
    <m/>
    <m/>
    <m/>
    <m/>
    <m/>
    <m/>
    <m/>
    <m/>
    <n v="0.8"/>
    <n v="0"/>
    <n v="0"/>
    <n v="0.2"/>
    <n v="0"/>
    <m/>
    <n v="0"/>
    <n v="0"/>
    <n v="0"/>
    <n v="0"/>
    <n v="0"/>
    <n v="0"/>
    <n v="0.5"/>
    <n v="0"/>
    <n v="0"/>
    <n v="0"/>
    <n v="1.6"/>
    <n v="0"/>
    <n v="0.6"/>
    <m/>
    <n v="0"/>
    <n v="0"/>
    <m/>
    <m/>
    <n v="0"/>
    <s v=""/>
    <n v="3.7"/>
    <n v="2.7"/>
    <m/>
    <s v="100%"/>
    <s v="Inpatient, ED, Primary Care, LHIN"/>
    <x v="2"/>
    <m/>
    <x v="2"/>
    <m/>
    <m/>
    <x v="1"/>
    <s v="English"/>
    <x v="0"/>
    <m/>
    <m/>
    <x v="2"/>
    <m/>
    <m/>
    <x v="2"/>
    <m/>
    <m/>
    <x v="1"/>
    <m/>
    <m/>
    <x v="1"/>
    <m/>
    <m/>
    <s v="The Geriatric Outreach Team is an interprofessional team which provides comprehensive assessment, consultation and recommendations to patients living at home. The goals of this team are to maintain seniors at their highest level of function, promote independence and minimize hospital visits.  The team consists of a clinical nurse specialist, social worker, occupational therapist, and physiotherapist who will visit the older adult in their home to complete an assessment and connect them with available supports in the community.  The team works with a geriatrician through the Seniors Health Clinic.  A service barrier would be the demographics of the population served with multiple languages."/>
    <m/>
    <s v="Yes"/>
    <s v="pamela.rosano@mackenziehealth.ca"/>
    <m/>
    <n v="0"/>
    <n v="1"/>
  </r>
  <r>
    <s v="Asset01806"/>
    <m/>
    <m/>
    <m/>
    <m/>
    <m/>
    <x v="4"/>
    <x v="80"/>
    <m/>
    <x v="2"/>
    <m/>
    <s v="Seniors' Outpatient Services - Outreach Teams"/>
    <m/>
    <x v="3"/>
    <m/>
    <x v="9"/>
    <x v="3"/>
    <m/>
    <m/>
    <m/>
    <m/>
    <m/>
    <m/>
    <n v="1203"/>
    <n v="1749"/>
    <n v="577"/>
    <n v="0"/>
    <n v="2326"/>
    <x v="0"/>
    <n v="0"/>
    <n v="0"/>
    <s v="Weekdays;"/>
    <n v="39"/>
    <m/>
    <s v="35 Algoma Street North"/>
    <x v="45"/>
    <x v="0"/>
    <x v="89"/>
    <m/>
    <m/>
    <m/>
    <m/>
    <x v="4"/>
    <m/>
    <m/>
    <m/>
    <m/>
    <m/>
    <m/>
    <m/>
    <m/>
    <n v="0"/>
    <n v="0"/>
    <n v="0.2"/>
    <n v="0"/>
    <n v="0"/>
    <m/>
    <n v="1"/>
    <n v="1"/>
    <n v="0"/>
    <n v="0"/>
    <n v="0"/>
    <n v="0.1"/>
    <n v="0"/>
    <n v="0"/>
    <n v="0"/>
    <n v="0"/>
    <n v="0.6"/>
    <n v="0"/>
    <n v="0.7"/>
    <m/>
    <n v="0"/>
    <n v="0"/>
    <m/>
    <m/>
    <n v="0"/>
    <s v=""/>
    <n v="3.6000000000000005"/>
    <n v="3.6"/>
    <m/>
    <s v="100%"/>
    <s v="Primary Care, Specialists, Emergency Department, Acute Care, Rehab Care"/>
    <x v="2"/>
    <m/>
    <x v="2"/>
    <m/>
    <m/>
    <x v="1"/>
    <s v="English"/>
    <x v="0"/>
    <m/>
    <m/>
    <x v="2"/>
    <m/>
    <m/>
    <x v="2"/>
    <m/>
    <m/>
    <x v="1"/>
    <m/>
    <m/>
    <x v="1"/>
    <m/>
    <m/>
    <s v="FTEs are part of SGS Team."/>
    <m/>
    <s v="Yes"/>
    <s v="alison.denton@tbh.net"/>
    <m/>
    <n v="0"/>
    <n v="1"/>
  </r>
  <r>
    <s v="Asset01528"/>
    <m/>
    <m/>
    <m/>
    <m/>
    <m/>
    <x v="4"/>
    <x v="109"/>
    <m/>
    <x v="2"/>
    <m/>
    <s v="Geriatric Outreach Team"/>
    <m/>
    <x v="3"/>
    <m/>
    <x v="9"/>
    <x v="3"/>
    <m/>
    <m/>
    <m/>
    <m/>
    <m/>
    <m/>
    <n v="403"/>
    <n v="813"/>
    <n v="0"/>
    <n v="0"/>
    <n v="813"/>
    <x v="0"/>
    <n v="0"/>
    <n v="0"/>
    <s v="Weekdays;"/>
    <n v="30.5"/>
    <m/>
    <s v="3276 St. Clair Ave. E."/>
    <x v="7"/>
    <x v="0"/>
    <x v="118"/>
    <m/>
    <m/>
    <m/>
    <m/>
    <x v="1"/>
    <m/>
    <m/>
    <m/>
    <m/>
    <m/>
    <m/>
    <m/>
    <m/>
    <n v="0.3"/>
    <n v="0.2"/>
    <n v="0"/>
    <n v="0"/>
    <n v="0.4"/>
    <m/>
    <n v="0"/>
    <n v="2"/>
    <n v="0"/>
    <n v="0"/>
    <n v="0"/>
    <n v="0.2"/>
    <n v="0"/>
    <n v="0"/>
    <n v="0"/>
    <n v="0"/>
    <n v="0"/>
    <n v="0"/>
    <n v="0.6"/>
    <m/>
    <n v="0"/>
    <n v="0"/>
    <m/>
    <m/>
    <n v="0"/>
    <s v=""/>
    <n v="3.7"/>
    <n v="2.8000000000000003"/>
    <m/>
    <s v="100%"/>
    <s v="inpatients, community GP, specialists, geriatricians, geriatric psychiatrists"/>
    <x v="2"/>
    <m/>
    <x v="2"/>
    <m/>
    <m/>
    <x v="1"/>
    <s v="English"/>
    <x v="0"/>
    <m/>
    <m/>
    <x v="2"/>
    <m/>
    <m/>
    <x v="2"/>
    <m/>
    <m/>
    <x v="1"/>
    <m/>
    <m/>
    <x v="1"/>
    <m/>
    <m/>
    <s v="Community Outreach The Community Outreach service provides a comprehensivehome-based assessment by an interprofessional team (Pharmacist,Occupational Therapist, Nurse, Physiotherapist and Social Worker) for geriatric clients with multiple complex medical, functional and psycho-social conditions in their home. This service provides client-specific recommendations to the Primary Care Physician or referral source and referral to community partners and services when appropriate."/>
    <m/>
    <s v="Yes"/>
    <s v="lori.brady@unityhealth.to"/>
    <m/>
    <n v="0"/>
    <n v="1"/>
  </r>
  <r>
    <s v="Asset00963"/>
    <m/>
    <m/>
    <m/>
    <m/>
    <m/>
    <x v="4"/>
    <x v="48"/>
    <m/>
    <x v="2"/>
    <m/>
    <s v="Geriatric Outreach Team"/>
    <m/>
    <x v="3"/>
    <m/>
    <x v="9"/>
    <x v="3"/>
    <m/>
    <m/>
    <m/>
    <m/>
    <m/>
    <m/>
    <n v="424"/>
    <n v="662"/>
    <n v="74"/>
    <n v="0"/>
    <n v="736"/>
    <x v="0"/>
    <n v="0"/>
    <n v="0"/>
    <s v="Weekdays;"/>
    <n v="22"/>
    <m/>
    <s v="243 Consumers Rd, Unit 300"/>
    <x v="7"/>
    <x v="0"/>
    <x v="50"/>
    <m/>
    <m/>
    <m/>
    <m/>
    <x v="1"/>
    <m/>
    <m/>
    <m/>
    <m/>
    <m/>
    <m/>
    <m/>
    <m/>
    <n v="0.5"/>
    <n v="0.4"/>
    <n v="0.1"/>
    <n v="0"/>
    <n v="0"/>
    <m/>
    <n v="1"/>
    <n v="0.5"/>
    <n v="0"/>
    <n v="0"/>
    <n v="0"/>
    <n v="0"/>
    <n v="1"/>
    <n v="0"/>
    <n v="0"/>
    <n v="0"/>
    <n v="0"/>
    <n v="0"/>
    <n v="0"/>
    <m/>
    <n v="0"/>
    <n v="0"/>
    <m/>
    <m/>
    <n v="0"/>
    <s v=""/>
    <n v="3.5"/>
    <n v="2.6"/>
    <m/>
    <s v="100%"/>
    <s v="Referral source - primary care and specialist; NP; GEM with physician signature; inpatient physician referrals"/>
    <x v="2"/>
    <m/>
    <x v="2"/>
    <m/>
    <m/>
    <x v="1"/>
    <s v="English"/>
    <x v="0"/>
    <m/>
    <m/>
    <x v="2"/>
    <m/>
    <m/>
    <x v="2"/>
    <m/>
    <m/>
    <x v="1"/>
    <m/>
    <m/>
    <x v="1"/>
    <m/>
    <m/>
    <s v="- Length of stay - clinician assesses one time and MD can do a short term ax/fu (aprox 1-2 visits) if necessary and refer back to primary care"/>
    <m/>
    <s v="Yes"/>
    <s v="Janet.Oliver@nygh.on.ca"/>
    <m/>
    <n v="0"/>
    <n v="1"/>
  </r>
  <r>
    <s v="Asset01789"/>
    <m/>
    <m/>
    <m/>
    <m/>
    <m/>
    <x v="4"/>
    <x v="31"/>
    <m/>
    <x v="2"/>
    <m/>
    <s v="Centre for Healthy Aging - Geriatric Medicine Outreach Service, St. Peter's Hospital Site, HHS"/>
    <m/>
    <x v="3"/>
    <m/>
    <x v="9"/>
    <x v="3"/>
    <m/>
    <m/>
    <m/>
    <m/>
    <m/>
    <m/>
    <n v="153"/>
    <n v="193"/>
    <n v="0"/>
    <n v="0"/>
    <n v="193"/>
    <x v="0"/>
    <n v="0"/>
    <n v="0"/>
    <s v="Weekdays;"/>
    <n v="99.3"/>
    <m/>
    <s v="88 Maplewood Avenue"/>
    <x v="19"/>
    <x v="0"/>
    <x v="30"/>
    <m/>
    <m/>
    <m/>
    <m/>
    <x v="3"/>
    <m/>
    <m/>
    <m/>
    <m/>
    <m/>
    <m/>
    <m/>
    <m/>
    <n v="0.35"/>
    <n v="0"/>
    <n v="0"/>
    <n v="0.4"/>
    <n v="0"/>
    <m/>
    <n v="0"/>
    <n v="0.2"/>
    <n v="0"/>
    <n v="0"/>
    <n v="0"/>
    <n v="0"/>
    <n v="0"/>
    <n v="0"/>
    <n v="0"/>
    <n v="0"/>
    <n v="0.2"/>
    <n v="0"/>
    <n v="0"/>
    <m/>
    <n v="0"/>
    <n v="0"/>
    <m/>
    <m/>
    <n v="0"/>
    <s v=""/>
    <n v="1.1499999999999999"/>
    <n v="0.4"/>
    <m/>
    <s v="75% to &lt;100%"/>
    <s v="Primary Care and SGS Central Clinical Intake Service.  This Outreach service includes home visits in Hamilton and primary care settings in Hamilton West, Hamilton Mountain, Smithville, Dunnville &amp; Aboriginal Health in Brantford"/>
    <x v="2"/>
    <m/>
    <x v="2"/>
    <m/>
    <m/>
    <x v="1"/>
    <s v="English"/>
    <x v="0"/>
    <m/>
    <m/>
    <x v="2"/>
    <m/>
    <m/>
    <x v="2"/>
    <m/>
    <m/>
    <x v="1"/>
    <m/>
    <m/>
    <x v="1"/>
    <m/>
    <m/>
    <s v="Number Caregivers Served estimated as:  # unique pts x1.5Administration:  Clerical &amp; Intake = 0.35"/>
    <m/>
    <s v="Yes"/>
    <s v="mckennac@hhsc.ca"/>
    <m/>
    <n v="0"/>
    <n v="1"/>
  </r>
  <r>
    <s v="Asset02859"/>
    <m/>
    <m/>
    <m/>
    <m/>
    <m/>
    <x v="4"/>
    <x v="8"/>
    <m/>
    <x v="2"/>
    <m/>
    <s v="Geriatric Assessment &amp; Intervention Network (GAIN)"/>
    <m/>
    <x v="3"/>
    <m/>
    <x v="9"/>
    <x v="3"/>
    <m/>
    <m/>
    <m/>
    <m/>
    <m/>
    <m/>
    <n v="979"/>
    <n v="3161"/>
    <n v="599"/>
    <n v="12"/>
    <n v="3772"/>
    <x v="0"/>
    <n v="0"/>
    <n v="0"/>
    <s v="Weekdays;Saturday"/>
    <n v="0"/>
    <m/>
    <s v="3050 Lawrence Avenue East"/>
    <x v="6"/>
    <x v="0"/>
    <x v="8"/>
    <m/>
    <m/>
    <m/>
    <m/>
    <x v="1"/>
    <m/>
    <m/>
    <m/>
    <m/>
    <m/>
    <m/>
    <m/>
    <m/>
    <n v="2"/>
    <n v="0"/>
    <n v="0"/>
    <n v="0.2"/>
    <n v="0.4"/>
    <m/>
    <n v="2.5"/>
    <n v="1"/>
    <n v="0"/>
    <n v="0"/>
    <n v="0"/>
    <n v="1"/>
    <n v="1"/>
    <n v="0"/>
    <n v="0"/>
    <n v="0"/>
    <n v="0"/>
    <n v="1"/>
    <n v="1"/>
    <m/>
    <n v="0"/>
    <n v="0"/>
    <m/>
    <m/>
    <n v="1"/>
    <s v="Home and Community Care Coordinator - RN"/>
    <n v="10.1"/>
    <n v="8.5"/>
    <m/>
    <s v="75% to &lt;100%"/>
    <s v="From hospital after patient is discharged  _x000a_Police_x000a_Specialists"/>
    <x v="2"/>
    <m/>
    <x v="2"/>
    <m/>
    <m/>
    <x v="1"/>
    <s v="English"/>
    <x v="0"/>
    <m/>
    <m/>
    <x v="2"/>
    <m/>
    <m/>
    <x v="2"/>
    <m/>
    <m/>
    <x v="1"/>
    <m/>
    <m/>
    <x v="1"/>
    <m/>
    <m/>
    <s v=""/>
    <m/>
    <s v="Yes"/>
    <s v="rschwartz@seniorscarenetwork.ca"/>
    <m/>
    <n v="0"/>
    <n v="1"/>
  </r>
  <r>
    <s v="Asset02863"/>
    <m/>
    <m/>
    <m/>
    <m/>
    <m/>
    <x v="4"/>
    <x v="7"/>
    <m/>
    <x v="2"/>
    <m/>
    <s v="Geriatric Assessment &amp; Intervention Network (GAIN)"/>
    <m/>
    <x v="3"/>
    <m/>
    <x v="9"/>
    <x v="3"/>
    <m/>
    <m/>
    <m/>
    <m/>
    <m/>
    <m/>
    <n v="857"/>
    <n v="2627"/>
    <n v="556"/>
    <n v="0"/>
    <n v="3183"/>
    <x v="0"/>
    <n v="0"/>
    <n v="0"/>
    <s v="Weekdays;Saturday"/>
    <n v="0"/>
    <m/>
    <s v="2867 Ellesmere Rd"/>
    <x v="6"/>
    <x v="0"/>
    <x v="7"/>
    <m/>
    <m/>
    <m/>
    <m/>
    <x v="1"/>
    <m/>
    <m/>
    <m/>
    <m/>
    <m/>
    <m/>
    <m/>
    <m/>
    <n v="2"/>
    <n v="0"/>
    <n v="0"/>
    <n v="0.8"/>
    <n v="0.2"/>
    <m/>
    <n v="2"/>
    <n v="1"/>
    <n v="0"/>
    <n v="0"/>
    <n v="0"/>
    <n v="1"/>
    <n v="1"/>
    <n v="0"/>
    <n v="0"/>
    <n v="0"/>
    <n v="0"/>
    <n v="1"/>
    <n v="1"/>
    <m/>
    <n v="0"/>
    <n v="0"/>
    <m/>
    <m/>
    <n v="1"/>
    <s v="Home and Community Care Coordinator - RN"/>
    <n v="10"/>
    <n v="8"/>
    <m/>
    <s v="75% to &lt;100%"/>
    <s v="From hospital after patient is discharged  _x000a_Police_x000a_Specialists"/>
    <x v="2"/>
    <m/>
    <x v="2"/>
    <m/>
    <m/>
    <x v="1"/>
    <s v="English"/>
    <x v="0"/>
    <m/>
    <m/>
    <x v="2"/>
    <m/>
    <m/>
    <x v="2"/>
    <m/>
    <m/>
    <x v="1"/>
    <m/>
    <m/>
    <x v="1"/>
    <m/>
    <m/>
    <s v=""/>
    <m/>
    <s v="Yes"/>
    <s v="rschwartz@seniorscarenetwork.ca"/>
    <m/>
    <n v="0"/>
    <n v="1"/>
  </r>
  <r>
    <s v="Asset01424"/>
    <m/>
    <m/>
    <m/>
    <m/>
    <m/>
    <x v="4"/>
    <x v="136"/>
    <m/>
    <x v="2"/>
    <m/>
    <s v="Regional Outreach Geriatric Medicine Service"/>
    <m/>
    <x v="3"/>
    <m/>
    <x v="9"/>
    <x v="3"/>
    <m/>
    <m/>
    <m/>
    <m/>
    <m/>
    <m/>
    <n v="121"/>
    <n v="281"/>
    <n v="195"/>
    <n v="92"/>
    <n v="568"/>
    <x v="0"/>
    <n v="0"/>
    <n v="0"/>
    <s v="Weekdays;"/>
    <n v="208"/>
    <m/>
    <s v="960D Notre Dame Ave"/>
    <x v="72"/>
    <x v="0"/>
    <x v="150"/>
    <m/>
    <m/>
    <m/>
    <m/>
    <x v="6"/>
    <m/>
    <m/>
    <m/>
    <m/>
    <m/>
    <m/>
    <m/>
    <m/>
    <n v="0"/>
    <n v="7.0000000000000007E-2"/>
    <n v="0"/>
    <n v="0"/>
    <n v="0"/>
    <m/>
    <n v="0"/>
    <n v="0"/>
    <n v="0"/>
    <n v="0"/>
    <n v="0"/>
    <n v="0"/>
    <n v="0"/>
    <n v="0"/>
    <n v="0"/>
    <n v="0"/>
    <n v="0.12"/>
    <n v="0"/>
    <n v="0"/>
    <m/>
    <n v="0"/>
    <n v="0"/>
    <m/>
    <m/>
    <n v="0"/>
    <s v=""/>
    <n v="0.19"/>
    <n v="0.12"/>
    <m/>
    <s v=""/>
    <s v="community, hospital, physicain/NP"/>
    <x v="2"/>
    <m/>
    <x v="2"/>
    <m/>
    <m/>
    <x v="1"/>
    <s v="English"/>
    <x v="0"/>
    <m/>
    <m/>
    <x v="2"/>
    <m/>
    <m/>
    <x v="2"/>
    <m/>
    <m/>
    <x v="1"/>
    <m/>
    <m/>
    <x v="1"/>
    <m/>
    <m/>
    <s v="See attached service descriptions."/>
    <m/>
    <s v="Yes"/>
    <s v="sjibb@hsnsudbury.ca"/>
    <m/>
    <n v="0"/>
    <n v="1"/>
  </r>
  <r>
    <s v="Asset01418"/>
    <m/>
    <m/>
    <m/>
    <m/>
    <m/>
    <x v="4"/>
    <x v="136"/>
    <m/>
    <x v="2"/>
    <m/>
    <s v="Regional Outreach Geriatric Medicine Service"/>
    <m/>
    <x v="3"/>
    <m/>
    <x v="9"/>
    <x v="3"/>
    <m/>
    <m/>
    <m/>
    <m/>
    <m/>
    <m/>
    <n v="108"/>
    <n v="339"/>
    <n v="244"/>
    <n v="61"/>
    <n v="644"/>
    <x v="0"/>
    <n v="0"/>
    <n v="0"/>
    <s v="Weekdays;"/>
    <n v="47.5"/>
    <m/>
    <s v="960D Notre Dame Ave"/>
    <x v="72"/>
    <x v="0"/>
    <x v="150"/>
    <m/>
    <m/>
    <m/>
    <m/>
    <x v="6"/>
    <m/>
    <m/>
    <m/>
    <m/>
    <m/>
    <m/>
    <m/>
    <m/>
    <n v="0"/>
    <n v="7.0000000000000007E-2"/>
    <n v="0"/>
    <n v="0"/>
    <n v="0"/>
    <m/>
    <n v="0"/>
    <n v="0"/>
    <n v="0"/>
    <n v="0"/>
    <n v="0"/>
    <n v="0"/>
    <n v="0"/>
    <n v="0"/>
    <n v="0"/>
    <n v="0"/>
    <n v="0.12"/>
    <n v="0"/>
    <n v="0"/>
    <m/>
    <n v="0"/>
    <n v="0"/>
    <m/>
    <m/>
    <n v="0"/>
    <s v=""/>
    <n v="0.19"/>
    <n v="0.12"/>
    <m/>
    <s v="75% to &lt;100%"/>
    <s v="community, hospital, physician/NP"/>
    <x v="2"/>
    <m/>
    <x v="2"/>
    <m/>
    <m/>
    <x v="1"/>
    <s v="English"/>
    <x v="0"/>
    <m/>
    <m/>
    <x v="2"/>
    <m/>
    <m/>
    <x v="2"/>
    <m/>
    <m/>
    <x v="1"/>
    <m/>
    <m/>
    <x v="1"/>
    <m/>
    <m/>
    <s v="See attached service descriptions."/>
    <m/>
    <s v="Yes"/>
    <s v="sjibb@hsnsudbury.ca"/>
    <m/>
    <n v="0"/>
    <n v="1"/>
  </r>
  <r>
    <s v="Asset01421"/>
    <m/>
    <m/>
    <m/>
    <m/>
    <m/>
    <x v="4"/>
    <x v="136"/>
    <m/>
    <x v="2"/>
    <m/>
    <s v="Regional Outreach Geriatric Medicine Service"/>
    <m/>
    <x v="3"/>
    <m/>
    <x v="9"/>
    <x v="3"/>
    <m/>
    <m/>
    <m/>
    <m/>
    <m/>
    <m/>
    <n v="42"/>
    <n v="85"/>
    <n v="24"/>
    <n v="1"/>
    <n v="110"/>
    <x v="0"/>
    <n v="0"/>
    <n v="0"/>
    <s v="Weekdays;"/>
    <n v="224"/>
    <m/>
    <s v="960D Notre Dame Ave"/>
    <x v="72"/>
    <x v="0"/>
    <x v="150"/>
    <m/>
    <m/>
    <m/>
    <m/>
    <x v="6"/>
    <m/>
    <m/>
    <m/>
    <m/>
    <m/>
    <m/>
    <m/>
    <m/>
    <n v="0"/>
    <n v="0"/>
    <n v="0"/>
    <n v="0.03"/>
    <n v="0"/>
    <m/>
    <n v="0"/>
    <n v="0"/>
    <n v="0"/>
    <n v="0"/>
    <n v="0"/>
    <n v="0"/>
    <n v="0"/>
    <n v="0"/>
    <n v="0"/>
    <n v="0"/>
    <n v="0.12"/>
    <n v="0"/>
    <n v="0"/>
    <m/>
    <n v="0"/>
    <n v="0"/>
    <m/>
    <m/>
    <n v="0"/>
    <s v=""/>
    <n v="0.15"/>
    <n v="0.12"/>
    <m/>
    <s v="75% to &lt;100%"/>
    <s v="community, hospital, physician/NP"/>
    <x v="2"/>
    <m/>
    <x v="2"/>
    <m/>
    <m/>
    <x v="1"/>
    <s v="English"/>
    <x v="0"/>
    <m/>
    <m/>
    <x v="2"/>
    <m/>
    <m/>
    <x v="2"/>
    <m/>
    <m/>
    <x v="1"/>
    <m/>
    <m/>
    <x v="1"/>
    <m/>
    <m/>
    <s v="See attached service descriptions."/>
    <m/>
    <s v="Yes"/>
    <s v="sjibb@hsnsudbury.ca"/>
    <m/>
    <n v="0"/>
    <n v="1"/>
  </r>
  <r>
    <s v="Asset01257"/>
    <m/>
    <m/>
    <m/>
    <m/>
    <m/>
    <x v="4"/>
    <x v="170"/>
    <m/>
    <x v="2"/>
    <m/>
    <s v="Geriatric Assessment and Intervention Network (GAIN)"/>
    <m/>
    <x v="3"/>
    <m/>
    <x v="9"/>
    <x v="3"/>
    <m/>
    <m/>
    <m/>
    <m/>
    <m/>
    <m/>
    <n v="522"/>
    <n v="2972"/>
    <n v="1084"/>
    <n v="0"/>
    <n v="4056"/>
    <x v="0"/>
    <n v="0"/>
    <n v="0"/>
    <s v="Weekdays;"/>
    <n v="380"/>
    <m/>
    <s v="3800 Brock St N"/>
    <x v="48"/>
    <x v="0"/>
    <x v="186"/>
    <m/>
    <m/>
    <m/>
    <m/>
    <x v="0"/>
    <m/>
    <m/>
    <m/>
    <m/>
    <m/>
    <m/>
    <m/>
    <m/>
    <n v="1"/>
    <n v="0"/>
    <n v="0.8"/>
    <n v="0.2"/>
    <n v="0"/>
    <m/>
    <n v="1"/>
    <n v="1"/>
    <n v="0"/>
    <n v="0"/>
    <n v="0"/>
    <n v="0.6"/>
    <n v="0"/>
    <n v="0"/>
    <n v="0"/>
    <n v="0"/>
    <n v="1"/>
    <n v="1"/>
    <n v="0"/>
    <m/>
    <n v="0"/>
    <n v="0"/>
    <m/>
    <m/>
    <n v="0"/>
    <s v=""/>
    <n v="6.6"/>
    <n v="5.4"/>
    <m/>
    <s v="75% to &lt;100%"/>
    <s v="Primary Care_x000a_Home and Community Care_x000a_Community Partners_x000a_Self Referrals_x000a_Police/eMS_x000a_Hospitlas- ER and in patients"/>
    <x v="2"/>
    <m/>
    <x v="2"/>
    <m/>
    <m/>
    <x v="1"/>
    <s v="English"/>
    <x v="0"/>
    <m/>
    <m/>
    <x v="2"/>
    <m/>
    <m/>
    <x v="2"/>
    <m/>
    <m/>
    <x v="1"/>
    <m/>
    <m/>
    <x v="1"/>
    <m/>
    <m/>
    <s v="Gain is a network of 12 teams across 11 different host organizations in the Central east LHIN.Coordination, standardization and performance is done by a Regional office and Regional ManagerWait times is measured by calculating the time to third next available appointment."/>
    <m/>
    <s v="Yes"/>
    <s v=""/>
    <m/>
    <n v="0"/>
    <n v="1"/>
  </r>
  <r>
    <s v="Asset01132"/>
    <m/>
    <m/>
    <m/>
    <m/>
    <m/>
    <x v="4"/>
    <x v="33"/>
    <m/>
    <x v="2"/>
    <m/>
    <s v="Geriatric Outreach Team"/>
    <m/>
    <x v="3"/>
    <m/>
    <x v="9"/>
    <x v="3"/>
    <m/>
    <m/>
    <m/>
    <m/>
    <m/>
    <m/>
    <n v="0"/>
    <n v="551"/>
    <n v="265"/>
    <n v="0"/>
    <n v="816"/>
    <x v="0"/>
    <n v="0"/>
    <n v="0"/>
    <s v="Weekdays;"/>
    <n v="0"/>
    <m/>
    <s v="1235 Wilson Avenue"/>
    <x v="7"/>
    <x v="0"/>
    <x v="32"/>
    <m/>
    <m/>
    <m/>
    <m/>
    <x v="1"/>
    <m/>
    <m/>
    <m/>
    <m/>
    <m/>
    <m/>
    <m/>
    <m/>
    <n v="0.4"/>
    <n v="0"/>
    <n v="0"/>
    <n v="0.2"/>
    <n v="0"/>
    <m/>
    <n v="0"/>
    <n v="0.6"/>
    <n v="0"/>
    <n v="0"/>
    <n v="0"/>
    <n v="0"/>
    <n v="0"/>
    <n v="0"/>
    <n v="0"/>
    <n v="0"/>
    <n v="1"/>
    <n v="0"/>
    <n v="0.8"/>
    <m/>
    <n v="0"/>
    <n v="0"/>
    <m/>
    <m/>
    <n v="0"/>
    <s v=""/>
    <n v="3"/>
    <n v="2.4"/>
    <m/>
    <s v=""/>
    <s v=""/>
    <x v="2"/>
    <m/>
    <x v="2"/>
    <m/>
    <m/>
    <x v="1"/>
    <s v="English"/>
    <x v="0"/>
    <m/>
    <m/>
    <x v="2"/>
    <m/>
    <m/>
    <x v="2"/>
    <m/>
    <m/>
    <x v="1"/>
    <m/>
    <m/>
    <x v="1"/>
    <m/>
    <m/>
    <s v="The GOT team consists of a Nurse Clinician, a Social Worker and an Occupational Therapist. Patients are referred for assessment in the home environment.• Patient concerns assessed by the team include; home safety, difficulties managing ADL’s, multiple medical problems, frequent falls, memory changes, mood changes, lack of social supports, difficulties with administration of medications• At the end of the home assessments, recommendations are provided. This may include linkages to community partners, doctors, specialists, or other senior or health services"/>
    <m/>
    <s v="Yes"/>
    <s v="mlai@hrh.ca"/>
    <m/>
    <n v="0"/>
    <n v="1"/>
  </r>
  <r>
    <s v="Asset01268"/>
    <m/>
    <m/>
    <m/>
    <m/>
    <m/>
    <x v="4"/>
    <x v="72"/>
    <m/>
    <x v="2"/>
    <m/>
    <s v="Geriatric Resource Nurse Program and Regional Geriatric Outreach Team"/>
    <m/>
    <x v="3"/>
    <m/>
    <x v="9"/>
    <x v="3"/>
    <m/>
    <m/>
    <m/>
    <m/>
    <m/>
    <m/>
    <n v="1190"/>
    <n v="4466"/>
    <n v="2641"/>
    <n v="0"/>
    <n v="7107"/>
    <x v="0"/>
    <n v="0"/>
    <n v="0"/>
    <m/>
    <n v="0"/>
    <m/>
    <s v="550 Wellington Road, South"/>
    <x v="23"/>
    <x v="0"/>
    <x v="187"/>
    <m/>
    <m/>
    <m/>
    <m/>
    <x v="3"/>
    <m/>
    <m/>
    <m/>
    <m/>
    <m/>
    <m/>
    <m/>
    <m/>
    <n v="0"/>
    <n v="0"/>
    <n v="0"/>
    <n v="0.5"/>
    <n v="0"/>
    <m/>
    <n v="0"/>
    <n v="1"/>
    <n v="0"/>
    <n v="0"/>
    <n v="0"/>
    <n v="0"/>
    <n v="1"/>
    <n v="0"/>
    <n v="0"/>
    <n v="0"/>
    <n v="7"/>
    <n v="1"/>
    <n v="1"/>
    <m/>
    <n v="0"/>
    <n v="0"/>
    <m/>
    <m/>
    <n v="0"/>
    <s v=""/>
    <n v="11.5"/>
    <n v="11"/>
    <m/>
    <s v="100%"/>
    <s v="REFERRAL SOURCE = PRIMARY CARE (NP OR PHYSICIAN REFERRAL REQUIRED)"/>
    <x v="2"/>
    <m/>
    <x v="2"/>
    <m/>
    <m/>
    <x v="1"/>
    <s v="English"/>
    <x v="0"/>
    <m/>
    <m/>
    <x v="2"/>
    <m/>
    <m/>
    <x v="2"/>
    <m/>
    <m/>
    <x v="1"/>
    <m/>
    <m/>
    <x v="1"/>
    <m/>
    <m/>
    <s v="OUTREACH COMPREHENSIVE GERIATRIC ASSESSMENT IN HOME, RETIREMENT HOME AND LTC. CONSULTATION WITH GERAITRICIAN AND OCCASSIONALLY GERAITRIC PSYCHIATRY. REFER ON TO SUB-SPECIALTY CLINIC.IN-PERSON VISIT AS NEEDED"/>
    <m/>
    <s v="Yes"/>
    <s v="kelly.mcintyremuddle@sjhc.london.on.ca"/>
    <m/>
    <n v="0"/>
    <n v="1"/>
  </r>
  <r>
    <s v="Asset02670"/>
    <m/>
    <m/>
    <m/>
    <m/>
    <m/>
    <x v="4"/>
    <x v="139"/>
    <m/>
    <x v="2"/>
    <m/>
    <s v="Geriatric Assessment &amp; Intervention Network (GAIN)"/>
    <m/>
    <x v="3"/>
    <m/>
    <x v="9"/>
    <x v="3"/>
    <m/>
    <m/>
    <m/>
    <m/>
    <m/>
    <m/>
    <n v="459"/>
    <n v="3032"/>
    <n v="682"/>
    <n v="0"/>
    <n v="3714"/>
    <x v="0"/>
    <n v="0"/>
    <n v="0"/>
    <s v="Weekdays;"/>
    <n v="83"/>
    <m/>
    <s v="99 Toronto Road"/>
    <x v="74"/>
    <x v="0"/>
    <x v="153"/>
    <m/>
    <m/>
    <m/>
    <m/>
    <x v="0"/>
    <m/>
    <m/>
    <m/>
    <m/>
    <m/>
    <m/>
    <m/>
    <m/>
    <n v="1.4"/>
    <n v="0"/>
    <n v="0"/>
    <n v="0"/>
    <n v="0"/>
    <m/>
    <n v="1.04"/>
    <n v="0.93"/>
    <n v="0"/>
    <n v="0"/>
    <n v="1.87"/>
    <n v="0.72"/>
    <n v="0"/>
    <n v="0"/>
    <n v="0"/>
    <n v="0"/>
    <n v="0"/>
    <n v="0.93"/>
    <n v="0.93"/>
    <m/>
    <n v="0"/>
    <n v="0"/>
    <m/>
    <m/>
    <n v="0"/>
    <s v=""/>
    <n v="7.8199999999999994"/>
    <n v="6.4200000000000008"/>
    <m/>
    <s v="75% to &lt;100%"/>
    <s v="Primary Care_x000a_Home and Community Care_x000a_Community Partners_x000a_Self Referrals_x000a_Police/eMS_x000a_Hospitals- ER and in patients"/>
    <x v="2"/>
    <m/>
    <x v="2"/>
    <m/>
    <m/>
    <x v="1"/>
    <s v="English"/>
    <x v="0"/>
    <m/>
    <m/>
    <x v="2"/>
    <m/>
    <m/>
    <x v="2"/>
    <m/>
    <m/>
    <x v="1"/>
    <m/>
    <m/>
    <x v="1"/>
    <m/>
    <m/>
    <s v="Gain is a network of 12 teams across 11 different host organizations in the Central east LHIN.Coordination, standardization and performance is done by a Regional office and Regional ManagerWait times is measured by calculating the time to third next available appointment."/>
    <m/>
    <s v="Yes"/>
    <s v="rschwartz@seniorscarenetwork.ca"/>
    <m/>
    <n v="0"/>
    <n v="1"/>
  </r>
  <r>
    <s v="Asset02653"/>
    <m/>
    <m/>
    <m/>
    <m/>
    <m/>
    <x v="4"/>
    <x v="138"/>
    <m/>
    <x v="2"/>
    <m/>
    <s v="Geriatric Assessment and Intervention Network (GAIN)"/>
    <m/>
    <x v="3"/>
    <m/>
    <x v="9"/>
    <x v="3"/>
    <m/>
    <m/>
    <m/>
    <m/>
    <m/>
    <m/>
    <n v="438"/>
    <n v="1933"/>
    <n v="977"/>
    <n v="0"/>
    <n v="2910"/>
    <x v="0"/>
    <n v="0"/>
    <n v="0"/>
    <s v="Weekdays;"/>
    <n v="0"/>
    <m/>
    <s v="33 Lindsay St S"/>
    <x v="5"/>
    <x v="0"/>
    <x v="188"/>
    <m/>
    <m/>
    <m/>
    <m/>
    <x v="0"/>
    <m/>
    <m/>
    <m/>
    <m/>
    <m/>
    <m/>
    <m/>
    <m/>
    <n v="1"/>
    <n v="0"/>
    <n v="0"/>
    <n v="0.15"/>
    <n v="0"/>
    <m/>
    <n v="0.8"/>
    <n v="0.8"/>
    <n v="0"/>
    <n v="0"/>
    <n v="0"/>
    <n v="0.4"/>
    <n v="0"/>
    <n v="0"/>
    <n v="0"/>
    <n v="0"/>
    <n v="0.8"/>
    <n v="2"/>
    <n v="1"/>
    <m/>
    <n v="0"/>
    <n v="0"/>
    <m/>
    <m/>
    <n v="2"/>
    <s v="2.0 client support worker"/>
    <n v="6.95"/>
    <n v="7.8"/>
    <m/>
    <s v="75% to &lt;100%"/>
    <s v="Primary Care_x000a_Home and Community Care_x000a_Community Partners_x000a_Self Referrals_x000a_Police/eMS_x000a_Hospitals- ER and in patients"/>
    <x v="2"/>
    <m/>
    <x v="2"/>
    <m/>
    <m/>
    <x v="1"/>
    <s v="English"/>
    <x v="0"/>
    <m/>
    <m/>
    <x v="2"/>
    <m/>
    <m/>
    <x v="2"/>
    <m/>
    <m/>
    <x v="1"/>
    <m/>
    <m/>
    <x v="1"/>
    <m/>
    <m/>
    <s v="Gain is a network of 12 teams across 11 different host organizations in the Central east LHIN.Coordination, standardization and performance is done by a Regional office and Regional ManagerWait times is measured by calculating the time to third next available appointment."/>
    <m/>
    <s v="Yes"/>
    <s v="rschwartz@seniorscarenetwork.ca"/>
    <m/>
    <n v="0"/>
    <n v="1"/>
  </r>
  <r>
    <s v="Asset01261"/>
    <m/>
    <m/>
    <m/>
    <m/>
    <m/>
    <x v="4"/>
    <x v="143"/>
    <m/>
    <x v="2"/>
    <m/>
    <s v="Geriatric Assessment &amp; Intervention Network (GAIN)"/>
    <m/>
    <x v="3"/>
    <m/>
    <x v="9"/>
    <x v="3"/>
    <m/>
    <m/>
    <m/>
    <m/>
    <m/>
    <m/>
    <n v="318"/>
    <n v="1449"/>
    <n v="772"/>
    <n v="2"/>
    <n v="2223"/>
    <x v="0"/>
    <n v="0"/>
    <n v="0"/>
    <s v="Weekdays;"/>
    <n v="43"/>
    <m/>
    <s v="300 Silver Star Blvd"/>
    <x v="6"/>
    <x v="0"/>
    <x v="157"/>
    <m/>
    <m/>
    <m/>
    <m/>
    <x v="1"/>
    <m/>
    <m/>
    <m/>
    <m/>
    <m/>
    <m/>
    <m/>
    <m/>
    <n v="1"/>
    <n v="0"/>
    <n v="0"/>
    <n v="0"/>
    <n v="0"/>
    <m/>
    <n v="2"/>
    <n v="1"/>
    <n v="0"/>
    <n v="0"/>
    <n v="0"/>
    <n v="1"/>
    <n v="0"/>
    <n v="0"/>
    <n v="0"/>
    <n v="0"/>
    <n v="1"/>
    <n v="0"/>
    <n v="1"/>
    <m/>
    <n v="0"/>
    <n v="0"/>
    <m/>
    <m/>
    <n v="0"/>
    <s v=""/>
    <n v="7"/>
    <n v="6"/>
    <m/>
    <s v="75% to &lt;100%"/>
    <s v="Primary Care_x000a_Home and Community Care_x000a_Community Partners_x000a_Self Referrals_x000a_Police/eMS_x000a_Hospitals- ER and in patients"/>
    <x v="2"/>
    <m/>
    <x v="2"/>
    <m/>
    <m/>
    <x v="1"/>
    <s v="English"/>
    <x v="0"/>
    <m/>
    <m/>
    <x v="2"/>
    <m/>
    <m/>
    <x v="2"/>
    <m/>
    <m/>
    <x v="1"/>
    <m/>
    <m/>
    <x v="1"/>
    <m/>
    <m/>
    <s v="Gain is a network of 12 teams across 11 different host organizations in the Central east LHIN.Coordination, standardization and performance is done by a Regional office and Regional ManagerWait times is measured by calculating the time to third next available appointment."/>
    <m/>
    <s v="Yes"/>
    <s v=""/>
    <m/>
    <n v="0"/>
    <n v="1"/>
  </r>
  <r>
    <s v="Asset00980"/>
    <m/>
    <m/>
    <m/>
    <m/>
    <m/>
    <x v="4"/>
    <x v="20"/>
    <m/>
    <x v="2"/>
    <m/>
    <s v="Geriatric Asssesment Outreach Team"/>
    <m/>
    <x v="3"/>
    <m/>
    <x v="9"/>
    <x v="3"/>
    <m/>
    <m/>
    <m/>
    <m/>
    <m/>
    <m/>
    <n v="0"/>
    <n v="1683"/>
    <n v="0"/>
    <n v="0"/>
    <n v="1683"/>
    <x v="0"/>
    <n v="0"/>
    <n v="0"/>
    <s v="Weekdays;"/>
    <n v="0"/>
    <m/>
    <s v="1081 Carling Ave"/>
    <x v="11"/>
    <x v="0"/>
    <x v="20"/>
    <m/>
    <m/>
    <m/>
    <m/>
    <x v="0"/>
    <m/>
    <m/>
    <m/>
    <m/>
    <m/>
    <m/>
    <m/>
    <m/>
    <n v="0"/>
    <n v="0"/>
    <n v="0"/>
    <n v="0.1"/>
    <n v="0"/>
    <m/>
    <n v="0"/>
    <n v="0"/>
    <n v="0"/>
    <n v="0"/>
    <n v="0"/>
    <n v="0"/>
    <n v="0"/>
    <n v="0"/>
    <n v="0"/>
    <n v="0"/>
    <n v="0"/>
    <n v="0"/>
    <n v="0"/>
    <m/>
    <n v="0"/>
    <n v="0"/>
    <m/>
    <m/>
    <n v="11"/>
    <s v="Geriatric Assessors (multidisciplinary)"/>
    <n v="0.1"/>
    <n v="11"/>
    <m/>
    <s v="100%"/>
    <s v=""/>
    <x v="2"/>
    <m/>
    <x v="2"/>
    <m/>
    <m/>
    <x v="1"/>
    <s v="English"/>
    <x v="0"/>
    <m/>
    <m/>
    <x v="2"/>
    <m/>
    <m/>
    <x v="2"/>
    <m/>
    <m/>
    <x v="1"/>
    <m/>
    <m/>
    <x v="1"/>
    <m/>
    <m/>
    <s v="The Geriatric Assessor (nurse, occupational therapist, physiotherapist or social worker) completes an initial multi-dimensional screening assessment incorporating aspects of physical, cognitive and psychosocial status, functional abilities and environmental factors. The average visit lasts approximately 2 hours. Collaboration with the client (and family/caregivers where applicable) helps to identify needs and determine appropriate action.Based on consultation with the geriatrician and other team members, further action may consist of:More in-depth assessment and/or treatment at one of the components of the Regional Geriatric Program (e.g. assessment at a Geriatric Day Hospital) Referral to other health agencies or community resources for further assessment, treatment, rehabilitation or other services. The assessment summary and recommendation will be forwarded (with the client's consent) to the family physician and health care professionals or agencies involved.The Geriatric Assessors also provide dementia, falls and geriatric assessment capacity to primary care providers by supporting timely access and early identification of seniors at risk for dementia and falls by providing regular Primary care geriatric assessment clinics in primary care settings. The Geriatric Assessment Outreach team also provides education both individual and group to health and social services providers. They also provide education to clients, families, and community groupsThe Regional Geriatric Program of Eastern Ontario’s Geriatric Assessment Outreach Team completed an evidence-based review to develop clinical decision algorithms for 15 domains within the CGA to support a practice that is effective and efficient. (please see attachment)"/>
    <m/>
    <s v="Yes"/>
    <s v="josclement@toh.ca"/>
    <m/>
    <n v="0"/>
    <n v="1"/>
  </r>
  <r>
    <s v="Asset01837"/>
    <m/>
    <m/>
    <m/>
    <m/>
    <m/>
    <x v="4"/>
    <x v="108"/>
    <m/>
    <x v="2"/>
    <m/>
    <s v="Geriatric Mental Health Outreach Team"/>
    <m/>
    <x v="3"/>
    <m/>
    <x v="9"/>
    <x v="3"/>
    <m/>
    <m/>
    <m/>
    <m/>
    <m/>
    <m/>
    <n v="367"/>
    <n v="1026"/>
    <n v="0"/>
    <n v="0"/>
    <n v="1026"/>
    <x v="0"/>
    <n v="0"/>
    <n v="0"/>
    <s v="Weekdays;"/>
    <n v="0"/>
    <m/>
    <s v="399 Bathurst St Toronto Ontario"/>
    <x v="7"/>
    <x v="0"/>
    <x v="117"/>
    <m/>
    <m/>
    <m/>
    <m/>
    <x v="1"/>
    <m/>
    <m/>
    <m/>
    <m/>
    <m/>
    <m/>
    <m/>
    <m/>
    <n v="0"/>
    <n v="0"/>
    <n v="0"/>
    <n v="0"/>
    <n v="1"/>
    <m/>
    <n v="0"/>
    <n v="0"/>
    <n v="0"/>
    <n v="0"/>
    <n v="0"/>
    <n v="0"/>
    <n v="0"/>
    <n v="0"/>
    <n v="0"/>
    <n v="0"/>
    <n v="0"/>
    <n v="0"/>
    <n v="0"/>
    <m/>
    <n v="0"/>
    <n v="0"/>
    <m/>
    <m/>
    <n v="2"/>
    <s v="Mental Health Clinician"/>
    <n v="1"/>
    <n v="2"/>
    <m/>
    <s v="75% to &lt;100%"/>
    <s v="Behavioral support leads in LTC"/>
    <x v="2"/>
    <m/>
    <x v="2"/>
    <m/>
    <m/>
    <x v="1"/>
    <s v="English"/>
    <x v="0"/>
    <m/>
    <m/>
    <x v="2"/>
    <m/>
    <m/>
    <x v="2"/>
    <m/>
    <m/>
    <x v="1"/>
    <m/>
    <m/>
    <x v="1"/>
    <m/>
    <m/>
    <s v=""/>
    <m/>
    <s v="Yes"/>
    <s v="vera.raposo@uhn.ca"/>
    <m/>
    <n v="0"/>
    <n v="1"/>
  </r>
  <r>
    <s v="Asset01681"/>
    <m/>
    <m/>
    <m/>
    <m/>
    <m/>
    <x v="4"/>
    <x v="146"/>
    <m/>
    <x v="2"/>
    <m/>
    <s v="District Mental Health Services for Older Adults: Geriatric Outreach  Team"/>
    <m/>
    <x v="3"/>
    <m/>
    <x v="47"/>
    <x v="4"/>
    <m/>
    <m/>
    <m/>
    <m/>
    <m/>
    <m/>
    <n v="722"/>
    <n v="70"/>
    <n v="0"/>
    <n v="0"/>
    <n v="70"/>
    <x v="0"/>
    <n v="0"/>
    <n v="0"/>
    <s v="Weekdays;"/>
    <n v="0"/>
    <m/>
    <s v="414 Scott Street"/>
    <x v="77"/>
    <x v="0"/>
    <x v="189"/>
    <m/>
    <m/>
    <m/>
    <m/>
    <x v="4"/>
    <m/>
    <m/>
    <m/>
    <m/>
    <m/>
    <m/>
    <m/>
    <m/>
    <n v="0"/>
    <n v="0"/>
    <n v="0"/>
    <n v="0"/>
    <n v="0.06"/>
    <m/>
    <n v="0"/>
    <n v="0"/>
    <n v="0"/>
    <n v="0"/>
    <n v="0"/>
    <n v="0"/>
    <n v="0"/>
    <n v="0"/>
    <n v="0"/>
    <n v="0"/>
    <n v="0"/>
    <n v="0"/>
    <n v="0"/>
    <m/>
    <n v="0"/>
    <n v="0"/>
    <m/>
    <m/>
    <n v="0"/>
    <s v=""/>
    <n v="0.06"/>
    <n v="0"/>
    <m/>
    <s v=""/>
    <s v="Primary Care, _x000a_Hospitals, _x000a_Family Members"/>
    <x v="2"/>
    <m/>
    <x v="2"/>
    <m/>
    <m/>
    <x v="1"/>
    <s v="English"/>
    <x v="0"/>
    <m/>
    <m/>
    <x v="2"/>
    <m/>
    <m/>
    <x v="2"/>
    <m/>
    <m/>
    <x v="1"/>
    <m/>
    <m/>
    <x v="1"/>
    <m/>
    <m/>
    <s v="Comprehensive assessments conducted by one or more health care professionals in the older person's place of residence.  These teams collaborate with community and primary care and provide system navigation to keep at risk seniors at home and out of hospital.  Our program does not have appointments available, because when people contact us for help, its at a time they need itmost, we fit them in.  This is why there is no wait list as well.  This has caused our workers case loads to be at extreme levels, and staff stress levels high as a result.  More staffing is needed to assist with the current demand in this program"/>
    <m/>
    <s v="Yes"/>
    <s v="alison.denton@tbh.net"/>
    <m/>
    <n v="0"/>
    <n v="1"/>
  </r>
  <r>
    <s v="Asset02817"/>
    <m/>
    <m/>
    <m/>
    <m/>
    <m/>
    <x v="4"/>
    <x v="6"/>
    <m/>
    <x v="2"/>
    <m/>
    <s v="GMHPOP"/>
    <m/>
    <x v="3"/>
    <m/>
    <x v="47"/>
    <x v="4"/>
    <m/>
    <m/>
    <m/>
    <m/>
    <m/>
    <m/>
    <n v="0"/>
    <n v="355"/>
    <n v="0"/>
    <n v="0"/>
    <n v="355"/>
    <x v="0"/>
    <n v="0"/>
    <n v="0"/>
    <m/>
    <n v="0"/>
    <m/>
    <s v="3030 Birchmount Rd"/>
    <x v="6"/>
    <x v="0"/>
    <x v="6"/>
    <m/>
    <m/>
    <m/>
    <m/>
    <x v="1"/>
    <m/>
    <m/>
    <m/>
    <m/>
    <m/>
    <m/>
    <m/>
    <m/>
    <n v="0"/>
    <n v="0"/>
    <n v="0"/>
    <n v="0"/>
    <n v="3"/>
    <m/>
    <n v="0"/>
    <n v="1"/>
    <n v="0"/>
    <n v="0"/>
    <n v="0"/>
    <n v="0"/>
    <n v="0"/>
    <n v="0"/>
    <n v="0"/>
    <n v="0"/>
    <n v="2"/>
    <n v="0"/>
    <n v="0"/>
    <m/>
    <n v="0"/>
    <n v="0"/>
    <m/>
    <m/>
    <n v="0"/>
    <s v=""/>
    <n v="6"/>
    <n v="3"/>
    <m/>
    <s v=""/>
    <s v=""/>
    <x v="2"/>
    <m/>
    <x v="2"/>
    <m/>
    <m/>
    <x v="1"/>
    <s v="English"/>
    <x v="0"/>
    <m/>
    <m/>
    <x v="2"/>
    <m/>
    <m/>
    <x v="2"/>
    <m/>
    <m/>
    <x v="1"/>
    <m/>
    <m/>
    <x v="1"/>
    <m/>
    <m/>
    <s v="We consolidated the program – so this is across SHN"/>
    <m/>
    <s v="Yes"/>
    <s v="sli2@shn.ca"/>
    <m/>
    <n v="0"/>
    <n v="1"/>
  </r>
  <r>
    <s v="Asset01808"/>
    <m/>
    <m/>
    <m/>
    <m/>
    <m/>
    <x v="4"/>
    <x v="80"/>
    <m/>
    <x v="2"/>
    <m/>
    <s v="Geriatric Psychiatrists"/>
    <m/>
    <x v="3"/>
    <m/>
    <x v="47"/>
    <x v="4"/>
    <m/>
    <m/>
    <m/>
    <m/>
    <m/>
    <m/>
    <n v="261"/>
    <n v="650"/>
    <n v="32"/>
    <n v="0"/>
    <n v="682"/>
    <x v="0"/>
    <n v="0"/>
    <n v="0"/>
    <s v="Weekdays;"/>
    <n v="22"/>
    <m/>
    <s v="35 Algoma Street North"/>
    <x v="45"/>
    <x v="0"/>
    <x v="89"/>
    <m/>
    <m/>
    <m/>
    <m/>
    <x v="4"/>
    <m/>
    <m/>
    <m/>
    <m/>
    <m/>
    <m/>
    <m/>
    <m/>
    <n v="0"/>
    <n v="0"/>
    <n v="0"/>
    <n v="0"/>
    <n v="1.4"/>
    <m/>
    <n v="0"/>
    <n v="0"/>
    <n v="0"/>
    <n v="0"/>
    <n v="0"/>
    <n v="0"/>
    <n v="0"/>
    <n v="0"/>
    <n v="0"/>
    <n v="0"/>
    <n v="0"/>
    <n v="0"/>
    <n v="0"/>
    <m/>
    <n v="0"/>
    <n v="0"/>
    <m/>
    <m/>
    <n v="0"/>
    <s v=""/>
    <n v="1.4"/>
    <n v="0"/>
    <m/>
    <s v="100%"/>
    <s v="Rehab Care, Acute Care, LTC"/>
    <x v="2"/>
    <m/>
    <x v="2"/>
    <m/>
    <m/>
    <x v="1"/>
    <s v="English"/>
    <x v="0"/>
    <m/>
    <m/>
    <x v="2"/>
    <m/>
    <m/>
    <x v="2"/>
    <m/>
    <m/>
    <x v="1"/>
    <m/>
    <m/>
    <x v="1"/>
    <m/>
    <m/>
    <s v="1.4 FTE support all Geriatric Psychiatry Programs - Inpatient and Outpatient Consult and Outreach"/>
    <m/>
    <s v="Yes"/>
    <s v="alison.denton@tbh.net"/>
    <m/>
    <n v="0"/>
    <n v="1"/>
  </r>
  <r>
    <s v="Asset01791"/>
    <m/>
    <m/>
    <m/>
    <m/>
    <m/>
    <x v="4"/>
    <x v="31"/>
    <m/>
    <x v="2"/>
    <m/>
    <s v="Centre for Healthy Aging - Geriatric Psychiatry Clinics, St. peter's Hospital Site, HHS"/>
    <m/>
    <x v="3"/>
    <m/>
    <x v="16"/>
    <x v="3"/>
    <m/>
    <m/>
    <m/>
    <m/>
    <m/>
    <m/>
    <n v="639"/>
    <n v="2863"/>
    <n v="0"/>
    <n v="0"/>
    <n v="2863"/>
    <x v="0"/>
    <n v="0"/>
    <n v="0"/>
    <s v="Weekdays;"/>
    <n v="113.2"/>
    <m/>
    <s v="88 Maplewood Avenue"/>
    <x v="19"/>
    <x v="0"/>
    <x v="30"/>
    <m/>
    <m/>
    <m/>
    <m/>
    <x v="3"/>
    <m/>
    <m/>
    <m/>
    <m/>
    <m/>
    <m/>
    <m/>
    <m/>
    <n v="0.35"/>
    <n v="0"/>
    <n v="0"/>
    <n v="0"/>
    <n v="0.4"/>
    <m/>
    <n v="0"/>
    <n v="0.3"/>
    <n v="0"/>
    <n v="0"/>
    <n v="0"/>
    <n v="0"/>
    <n v="0"/>
    <n v="0"/>
    <n v="0"/>
    <n v="0"/>
    <n v="0.3"/>
    <n v="0"/>
    <n v="0"/>
    <m/>
    <n v="0"/>
    <n v="0"/>
    <m/>
    <m/>
    <n v="0"/>
    <s v=""/>
    <n v="1.35"/>
    <n v="0.6"/>
    <m/>
    <s v="75% to &lt;100%"/>
    <s v="Referrals from primary care go through HNHB SGS Central Clinical Intake Service and then come to us."/>
    <x v="2"/>
    <m/>
    <x v="2"/>
    <m/>
    <m/>
    <x v="1"/>
    <s v="English"/>
    <x v="0"/>
    <m/>
    <m/>
    <x v="2"/>
    <m/>
    <m/>
    <x v="2"/>
    <m/>
    <m/>
    <x v="1"/>
    <m/>
    <m/>
    <x v="1"/>
    <m/>
    <m/>
    <s v="Number Caregivers Served estimated as:  # unique pts x1.5Administration:  Clerical &amp; Intake = 0.35"/>
    <m/>
    <s v="Yes"/>
    <s v="mckennac@hhsc.ca"/>
    <m/>
    <n v="0"/>
    <n v="1"/>
  </r>
  <r>
    <s v="Asset02256"/>
    <m/>
    <m/>
    <m/>
    <m/>
    <m/>
    <x v="4"/>
    <x v="32"/>
    <m/>
    <x v="2"/>
    <m/>
    <s v="Geriatric Outpatient Clinics"/>
    <m/>
    <x v="3"/>
    <m/>
    <x v="16"/>
    <x v="3"/>
    <m/>
    <m/>
    <m/>
    <m/>
    <m/>
    <m/>
    <n v="0"/>
    <n v="48"/>
    <n v="0"/>
    <n v="0"/>
    <n v="48"/>
    <x v="0"/>
    <n v="0"/>
    <n v="0"/>
    <s v="Weekdays;"/>
    <n v="0"/>
    <m/>
    <s v="1800 8th St. E"/>
    <x v="20"/>
    <x v="0"/>
    <x v="31"/>
    <m/>
    <m/>
    <m/>
    <m/>
    <x v="3"/>
    <m/>
    <m/>
    <m/>
    <m/>
    <m/>
    <m/>
    <m/>
    <m/>
    <n v="0"/>
    <n v="0"/>
    <n v="0"/>
    <n v="0"/>
    <n v="0.02"/>
    <m/>
    <n v="0"/>
    <n v="0"/>
    <n v="0"/>
    <n v="0"/>
    <n v="0"/>
    <n v="0"/>
    <n v="0"/>
    <n v="0"/>
    <n v="0"/>
    <n v="0"/>
    <n v="0"/>
    <n v="0"/>
    <n v="0"/>
    <m/>
    <n v="0"/>
    <n v="0"/>
    <m/>
    <m/>
    <n v="0"/>
    <s v=""/>
    <n v="0.02"/>
    <n v="0"/>
    <m/>
    <s v=""/>
    <s v="- Referrals need to come from a physician/NP"/>
    <x v="2"/>
    <m/>
    <x v="2"/>
    <m/>
    <m/>
    <x v="1"/>
    <s v="English"/>
    <x v="0"/>
    <m/>
    <m/>
    <x v="2"/>
    <m/>
    <m/>
    <x v="2"/>
    <m/>
    <m/>
    <x v="1"/>
    <m/>
    <m/>
    <x v="1"/>
    <m/>
    <m/>
    <s v="-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Geriatric Psychiatrist aims to assess patients annually.- Hours of Service – clinic ran once a month."/>
    <m/>
    <s v="Yes"/>
    <s v="sjlaw@gbhs.on.ca"/>
    <m/>
    <n v="0"/>
    <n v="1"/>
  </r>
  <r>
    <s v="Asset00969"/>
    <m/>
    <m/>
    <m/>
    <m/>
    <m/>
    <x v="4"/>
    <x v="48"/>
    <m/>
    <x v="2"/>
    <m/>
    <s v="Geriatric psychiatry clinic"/>
    <m/>
    <x v="3"/>
    <m/>
    <x v="16"/>
    <x v="3"/>
    <m/>
    <m/>
    <m/>
    <m/>
    <m/>
    <m/>
    <n v="321"/>
    <n v="2348"/>
    <n v="55"/>
    <n v="0"/>
    <n v="2403"/>
    <x v="0"/>
    <n v="0"/>
    <n v="0"/>
    <s v="Weekdays;"/>
    <n v="98"/>
    <m/>
    <s v="243 Consumers Rd, Unit 300"/>
    <x v="7"/>
    <x v="0"/>
    <x v="50"/>
    <m/>
    <m/>
    <m/>
    <m/>
    <x v="1"/>
    <m/>
    <m/>
    <m/>
    <m/>
    <m/>
    <m/>
    <m/>
    <m/>
    <n v="0"/>
    <n v="0"/>
    <n v="0"/>
    <n v="0"/>
    <n v="0.9"/>
    <m/>
    <n v="0"/>
    <n v="0"/>
    <n v="0"/>
    <n v="0"/>
    <n v="0"/>
    <n v="0"/>
    <n v="0"/>
    <n v="0"/>
    <n v="0"/>
    <n v="0"/>
    <n v="0"/>
    <n v="0"/>
    <n v="0"/>
    <m/>
    <n v="0"/>
    <n v="0"/>
    <m/>
    <m/>
    <n v="0"/>
    <s v="- another psychiatrist runs a clinic 12hours/month"/>
    <n v="0.9"/>
    <n v="0"/>
    <m/>
    <s v="100%"/>
    <s v="Referral source - GPs; ER; LHIN; inpatient; specialists; community support services"/>
    <x v="2"/>
    <m/>
    <x v="2"/>
    <m/>
    <m/>
    <x v="1"/>
    <s v="English"/>
    <x v="0"/>
    <m/>
    <m/>
    <x v="2"/>
    <m/>
    <m/>
    <x v="2"/>
    <m/>
    <m/>
    <x v="1"/>
    <m/>
    <m/>
    <x v="1"/>
    <m/>
    <m/>
    <s v="-NO CATCHMENT AREA"/>
    <m/>
    <s v="Yes"/>
    <s v="Janet.Oliver@nygh.on.ca"/>
    <m/>
    <n v="0"/>
    <n v="1"/>
  </r>
  <r>
    <s v="Asset01679"/>
    <m/>
    <m/>
    <m/>
    <m/>
    <m/>
    <x v="4"/>
    <x v="171"/>
    <m/>
    <x v="2"/>
    <m/>
    <s v="Seniors Mental Health"/>
    <m/>
    <x v="3"/>
    <m/>
    <x v="16"/>
    <x v="3"/>
    <m/>
    <m/>
    <m/>
    <m/>
    <m/>
    <m/>
    <n v="174"/>
    <n v="533"/>
    <n v="0"/>
    <n v="0"/>
    <n v="533"/>
    <x v="0"/>
    <n v="0"/>
    <n v="0"/>
    <s v="Weekdays;"/>
    <n v="0"/>
    <m/>
    <s v="1200 Fourth Avenue"/>
    <x v="60"/>
    <x v="0"/>
    <x v="190"/>
    <m/>
    <m/>
    <m/>
    <m/>
    <x v="3"/>
    <m/>
    <m/>
    <m/>
    <m/>
    <m/>
    <m/>
    <m/>
    <m/>
    <n v="0"/>
    <n v="0"/>
    <n v="0"/>
    <n v="0.18"/>
    <n v="0.09"/>
    <m/>
    <n v="1"/>
    <n v="0"/>
    <n v="0"/>
    <n v="0"/>
    <n v="0"/>
    <n v="0"/>
    <n v="0"/>
    <n v="0"/>
    <n v="0"/>
    <n v="0"/>
    <n v="0"/>
    <n v="0"/>
    <n v="0"/>
    <m/>
    <n v="0"/>
    <n v="0"/>
    <m/>
    <m/>
    <n v="0"/>
    <s v=""/>
    <n v="1.27"/>
    <n v="1"/>
    <m/>
    <s v="100%"/>
    <s v="Referral sources are:_x000a_-_x0009_Inpatient mental health_x000a_-_x0009_Seniors Community Agencies_x000a_-_x0009_Family Health Teams_x000a_-_x0009_Primary Care_x000a_-_x0009_Long Term Care_x000a_-_x0009_Retirement Homes"/>
    <x v="2"/>
    <m/>
    <x v="2"/>
    <m/>
    <m/>
    <x v="1"/>
    <s v="English"/>
    <x v="0"/>
    <m/>
    <m/>
    <x v="2"/>
    <m/>
    <m/>
    <x v="2"/>
    <m/>
    <m/>
    <x v="1"/>
    <m/>
    <m/>
    <x v="1"/>
    <m/>
    <m/>
    <s v="Includes:Seniors’ Mental Health Independent Living &amp; Exercise Program (SMhiLE)NP-led Memory Assessment"/>
    <m/>
    <s v="Yes"/>
    <s v="Lori.MacCullouch@niagarahealth.on.ca"/>
    <m/>
    <n v="0"/>
    <n v="1"/>
  </r>
  <r>
    <s v="Asset01090"/>
    <m/>
    <m/>
    <m/>
    <m/>
    <m/>
    <x v="4"/>
    <x v="118"/>
    <m/>
    <x v="2"/>
    <m/>
    <s v="Geriatric Mental Health Clinic"/>
    <m/>
    <x v="3"/>
    <m/>
    <x v="16"/>
    <x v="3"/>
    <m/>
    <m/>
    <m/>
    <m/>
    <m/>
    <m/>
    <n v="295"/>
    <n v="693"/>
    <n v="220"/>
    <n v="31"/>
    <n v="944"/>
    <x v="0"/>
    <n v="0"/>
    <n v="0"/>
    <s v="Weekdays;"/>
    <n v="34"/>
    <m/>
    <s v="1615 Dundas Street East"/>
    <x v="48"/>
    <x v="0"/>
    <x v="128"/>
    <m/>
    <m/>
    <m/>
    <m/>
    <x v="0"/>
    <m/>
    <m/>
    <m/>
    <m/>
    <m/>
    <m/>
    <m/>
    <m/>
    <n v="0"/>
    <n v="0"/>
    <n v="0"/>
    <n v="0"/>
    <n v="0"/>
    <m/>
    <n v="0"/>
    <n v="0"/>
    <n v="0"/>
    <n v="0"/>
    <n v="0"/>
    <n v="0"/>
    <n v="0"/>
    <n v="0"/>
    <n v="0"/>
    <n v="0"/>
    <n v="1"/>
    <n v="0"/>
    <n v="1"/>
    <m/>
    <n v="0"/>
    <n v="0"/>
    <m/>
    <m/>
    <n v="0"/>
    <s v=""/>
    <n v="2"/>
    <n v="2"/>
    <m/>
    <s v="75% to &lt;100%"/>
    <s v="Must be from a GP or NP via our Central Intake."/>
    <x v="2"/>
    <m/>
    <x v="2"/>
    <m/>
    <m/>
    <x v="1"/>
    <s v="English"/>
    <x v="0"/>
    <m/>
    <m/>
    <x v="2"/>
    <m/>
    <m/>
    <x v="2"/>
    <m/>
    <m/>
    <x v="1"/>
    <m/>
    <m/>
    <x v="1"/>
    <m/>
    <m/>
    <s v=".Age of 65 and older with a psychiatric concern that is either treatment resistant or complex in nature presenting with one or more of the following: cognitive changes, behavioural changes, mood changes, anxiety or psychotic symptoms.Services we offer include:•_x0009_Specialized medical consultations (geriatric psychiatry)•_x0009_Ongoing psychiatric follow-up for treatment optimization•_x0009_Evidence-based psychotherapy•_x0009_Cognitive behavior therapy group treatment (12-week skill building group) for seniors struggling with symptoms of depression and anxiety. Memory concerns, general mental health (mood anxiety, psychosis).  Individuals are able to attend community clinic appointments and live in the Durham Region."/>
    <m/>
    <s v="Yes"/>
    <s v="wedgeh@ontarioshores.ca"/>
    <m/>
    <n v="0"/>
    <n v="1"/>
  </r>
  <r>
    <s v="Asset01635"/>
    <m/>
    <m/>
    <m/>
    <m/>
    <m/>
    <x v="4"/>
    <x v="14"/>
    <m/>
    <x v="2"/>
    <m/>
    <s v="Kitchener Waterloo Geriatric Psychiatry Clinic"/>
    <m/>
    <x v="3"/>
    <m/>
    <x v="16"/>
    <x v="3"/>
    <m/>
    <m/>
    <m/>
    <m/>
    <m/>
    <m/>
    <n v="0"/>
    <n v="72"/>
    <n v="0"/>
    <n v="0"/>
    <n v="72"/>
    <x v="0"/>
    <n v="0"/>
    <n v="0"/>
    <m/>
    <n v="0"/>
    <m/>
    <s v="1 Blue Springs Drive"/>
    <x v="92"/>
    <x v="0"/>
    <x v="191"/>
    <m/>
    <m/>
    <m/>
    <m/>
    <x v="3"/>
    <m/>
    <m/>
    <m/>
    <m/>
    <m/>
    <m/>
    <m/>
    <m/>
    <n v="0"/>
    <n v="0"/>
    <n v="0"/>
    <n v="0"/>
    <n v="0.2"/>
    <m/>
    <n v="0"/>
    <n v="0"/>
    <n v="0"/>
    <n v="0"/>
    <n v="0"/>
    <n v="0"/>
    <n v="0"/>
    <n v="0"/>
    <n v="0"/>
    <n v="0"/>
    <n v="0.6"/>
    <n v="0"/>
    <n v="0"/>
    <m/>
    <n v="0"/>
    <n v="0"/>
    <m/>
    <m/>
    <n v="0"/>
    <s v=""/>
    <n v="0.8"/>
    <n v="0.6"/>
    <m/>
    <s v="75% to &lt;100%"/>
    <s v=""/>
    <x v="2"/>
    <m/>
    <x v="2"/>
    <m/>
    <m/>
    <x v="1"/>
    <s v="English"/>
    <x v="0"/>
    <m/>
    <m/>
    <x v="2"/>
    <m/>
    <m/>
    <x v="2"/>
    <m/>
    <m/>
    <x v="1"/>
    <m/>
    <m/>
    <x v="1"/>
    <m/>
    <m/>
    <s v="Note decrease in referrals - consult model versus treatment and follow up model had an impact and change in team structure changed"/>
    <m/>
    <s v="Yes"/>
    <s v="jmckinnon@cmhaww.ca"/>
    <m/>
    <n v="0"/>
    <n v="1"/>
  </r>
  <r>
    <s v="Asset02243"/>
    <m/>
    <m/>
    <m/>
    <m/>
    <m/>
    <x v="4"/>
    <x v="115"/>
    <m/>
    <x v="2"/>
    <m/>
    <s v="SJHH Seniors Mental Health Outpatient and Outreach Service - Hamilton"/>
    <m/>
    <x v="3"/>
    <m/>
    <x v="16"/>
    <x v="3"/>
    <m/>
    <m/>
    <m/>
    <m/>
    <m/>
    <m/>
    <n v="278"/>
    <n v="1186"/>
    <n v="110"/>
    <n v="1"/>
    <n v="1297"/>
    <x v="0"/>
    <n v="0"/>
    <n v="0"/>
    <s v="Weekdays;"/>
    <n v="61"/>
    <m/>
    <s v="100 West 5th"/>
    <x v="19"/>
    <x v="0"/>
    <x v="192"/>
    <m/>
    <m/>
    <m/>
    <m/>
    <x v="3"/>
    <m/>
    <m/>
    <m/>
    <m/>
    <m/>
    <m/>
    <m/>
    <m/>
    <n v="1.1000000000000001"/>
    <n v="0"/>
    <n v="0"/>
    <n v="0"/>
    <n v="1"/>
    <m/>
    <n v="0"/>
    <n v="0"/>
    <n v="0"/>
    <n v="0"/>
    <n v="0"/>
    <n v="0"/>
    <n v="0"/>
    <n v="0"/>
    <n v="0"/>
    <n v="0"/>
    <n v="2.6"/>
    <n v="0"/>
    <n v="1"/>
    <m/>
    <n v="0"/>
    <n v="0"/>
    <m/>
    <m/>
    <n v="1.5"/>
    <s v="1.0 FTE neuropsychologist shared across all our SMH community services and also a resource for central SJHH referrals for seniors community and inpatient _x000a_0.5 FTE mental health worker who was a regulated health professional (RN)"/>
    <n v="5.7"/>
    <n v="5.0999999999999996"/>
    <m/>
    <s v="75% to &lt;100%"/>
    <s v="primary care community_x000a_re-directed referrals from other SJHH ambulatory MH&amp;A programs _x000a_SJHH inpatient - acute and tertiary psychiatry and non psychiatry beds e.g. medicine"/>
    <x v="2"/>
    <m/>
    <x v="2"/>
    <m/>
    <m/>
    <x v="1"/>
    <s v="English"/>
    <x v="0"/>
    <m/>
    <m/>
    <x v="2"/>
    <m/>
    <m/>
    <x v="2"/>
    <m/>
    <m/>
    <x v="1"/>
    <m/>
    <m/>
    <x v="1"/>
    <m/>
    <m/>
    <s v="The SJHH Seniors Mental Health Outpatient and Outreach Service staff and affiliated physicians provide comprehensive assessment, treatment planning, case management support, short term psychotherapy, health teaching, education, advocacy, consultation and collaboration as a means to serve and support seniors with complex mental health, addiction and behavioral issues which may include: mood disorders ( e.g. depression, mania) anxiety, psychosis, progressive cognitive disorder and/or substance use disorder.); behavioral complications associated with neurodegenerative cognitive impairment ( e.g. Alzheimer's disease); chronic mental illness ( e.g. schizophrenia, bipolar disorder etc. ) complicated by age related decline in physical and mental health. We provide outreach e.g. home visiting service to those seniors who will not or cannot access traditional ambulatory services e.g. office or clinic setting within Hamilton/Brant region. Those persons who are under age 65 years of age requiring specialized assessment and/or management as described above will be considered on an individual basis."/>
    <m/>
    <s v="Yes"/>
    <s v="epeterse@stjoes.ca"/>
    <m/>
    <n v="0"/>
    <n v="1"/>
  </r>
  <r>
    <s v="Asset01139"/>
    <m/>
    <m/>
    <m/>
    <m/>
    <m/>
    <x v="4"/>
    <x v="33"/>
    <m/>
    <x v="2"/>
    <m/>
    <s v="Geriatric Psychiatry Outpatient Clnics"/>
    <m/>
    <x v="3"/>
    <m/>
    <x v="16"/>
    <x v="3"/>
    <m/>
    <m/>
    <m/>
    <m/>
    <m/>
    <m/>
    <n v="654"/>
    <n v="1564"/>
    <n v="0"/>
    <n v="0"/>
    <n v="1564"/>
    <x v="0"/>
    <n v="0"/>
    <n v="0"/>
    <s v="Weekdays;"/>
    <n v="0"/>
    <m/>
    <s v="1235 Wilson Avenue"/>
    <x v="7"/>
    <x v="0"/>
    <x v="32"/>
    <m/>
    <m/>
    <m/>
    <m/>
    <x v="1"/>
    <m/>
    <m/>
    <m/>
    <m/>
    <m/>
    <m/>
    <m/>
    <m/>
    <n v="0"/>
    <n v="0"/>
    <n v="0"/>
    <n v="0"/>
    <n v="2"/>
    <m/>
    <n v="0"/>
    <n v="0"/>
    <n v="0"/>
    <n v="0"/>
    <n v="0"/>
    <n v="0"/>
    <n v="0"/>
    <n v="0"/>
    <n v="0"/>
    <n v="0"/>
    <n v="0"/>
    <n v="0"/>
    <n v="0"/>
    <m/>
    <n v="0"/>
    <n v="0"/>
    <m/>
    <m/>
    <n v="0"/>
    <s v=""/>
    <n v="2"/>
    <n v="0"/>
    <m/>
    <s v=""/>
    <s v=""/>
    <x v="2"/>
    <m/>
    <x v="2"/>
    <m/>
    <m/>
    <x v="1"/>
    <s v="English"/>
    <x v="0"/>
    <m/>
    <m/>
    <x v="2"/>
    <m/>
    <m/>
    <x v="2"/>
    <m/>
    <m/>
    <x v="1"/>
    <m/>
    <m/>
    <x v="1"/>
    <m/>
    <m/>
    <s v="Individuals from community referred to the clinic or a psychiatric assessment, referrals are booked upon receipt. The psychiatrist provides consultation report for referring doctor and provides ongoing psychiatric follow up if required"/>
    <m/>
    <s v="Yes"/>
    <s v="mlai@hrh.ca"/>
    <m/>
    <n v="0"/>
    <n v="1"/>
  </r>
  <r>
    <s v="Asset01540"/>
    <m/>
    <m/>
    <m/>
    <m/>
    <m/>
    <x v="4"/>
    <x v="9"/>
    <m/>
    <x v="2"/>
    <m/>
    <s v="Geriatric Psychiatry Outpatient Clinic"/>
    <m/>
    <x v="3"/>
    <m/>
    <x v="16"/>
    <x v="3"/>
    <m/>
    <m/>
    <m/>
    <m/>
    <m/>
    <m/>
    <n v="278"/>
    <n v="453"/>
    <n v="3"/>
    <n v="31"/>
    <n v="487"/>
    <x v="0"/>
    <n v="0"/>
    <n v="0"/>
    <s v="Weekdays;"/>
    <n v="0"/>
    <m/>
    <s v="550 University Avenue"/>
    <x v="7"/>
    <x v="0"/>
    <x v="9"/>
    <m/>
    <m/>
    <m/>
    <m/>
    <x v="1"/>
    <m/>
    <m/>
    <m/>
    <m/>
    <m/>
    <m/>
    <m/>
    <m/>
    <n v="0.5"/>
    <n v="0"/>
    <n v="0"/>
    <n v="0"/>
    <n v="0.6"/>
    <m/>
    <n v="0"/>
    <n v="0"/>
    <n v="0"/>
    <n v="0"/>
    <n v="0"/>
    <n v="0"/>
    <n v="0"/>
    <n v="0"/>
    <n v="0"/>
    <n v="0"/>
    <n v="0"/>
    <n v="0"/>
    <n v="0"/>
    <m/>
    <n v="0"/>
    <n v="0"/>
    <m/>
    <m/>
    <n v="0"/>
    <s v=""/>
    <n v="1.1000000000000001"/>
    <n v="0"/>
    <m/>
    <s v="100%"/>
    <s v=""/>
    <x v="2"/>
    <m/>
    <x v="2"/>
    <m/>
    <m/>
    <x v="1"/>
    <s v="English"/>
    <x v="0"/>
    <m/>
    <m/>
    <x v="2"/>
    <m/>
    <m/>
    <x v="2"/>
    <m/>
    <m/>
    <x v="1"/>
    <m/>
    <m/>
    <x v="1"/>
    <m/>
    <m/>
    <s v="The Geriatric Psychiatry Outpatient Clinic offers assessment and treatment of older adults with mental health problems living in the community. We see older adults with: Depression; Anxiety; Paranoia/suspiciousness; Behavioural changes related to dementia. The clinic provides an initial assessment and treatment recommendations. We make suggestions about other appropriate services and provide some limited follow-up therapy. We liaise with family doctors, other specialists, CCAC, and social workers as needed.  Family education and support is an important part of our work."/>
    <m/>
    <s v="Yes"/>
    <s v="jennifer.mokry@uhn.ca"/>
    <m/>
    <n v="0"/>
    <n v="1"/>
  </r>
  <r>
    <s v="Asset01033"/>
    <m/>
    <m/>
    <m/>
    <m/>
    <m/>
    <x v="4"/>
    <x v="15"/>
    <m/>
    <x v="2"/>
    <m/>
    <s v="psychogeriatric assessment clinic"/>
    <m/>
    <x v="3"/>
    <m/>
    <x v="16"/>
    <x v="3"/>
    <m/>
    <m/>
    <m/>
    <m/>
    <m/>
    <m/>
    <n v="130"/>
    <n v="521"/>
    <n v="0"/>
    <n v="0"/>
    <n v="521"/>
    <x v="0"/>
    <n v="0"/>
    <n v="0"/>
    <s v="Weekdays;"/>
    <n v="120"/>
    <m/>
    <s v="10 Trench Street"/>
    <x v="13"/>
    <x v="0"/>
    <x v="15"/>
    <m/>
    <m/>
    <m/>
    <m/>
    <x v="2"/>
    <m/>
    <m/>
    <m/>
    <m/>
    <m/>
    <m/>
    <m/>
    <m/>
    <n v="0"/>
    <n v="0"/>
    <n v="0"/>
    <n v="0"/>
    <n v="8"/>
    <m/>
    <n v="0"/>
    <n v="0"/>
    <n v="0"/>
    <n v="0"/>
    <n v="0"/>
    <n v="0"/>
    <n v="0"/>
    <n v="0"/>
    <n v="0"/>
    <n v="0"/>
    <n v="0"/>
    <n v="8"/>
    <n v="0"/>
    <m/>
    <n v="0"/>
    <n v="0"/>
    <m/>
    <m/>
    <n v="0"/>
    <s v="secretarial support 8 hour/hr"/>
    <n v="16"/>
    <n v="8"/>
    <m/>
    <s v="100%"/>
    <s v="community primary care physicians and ED"/>
    <x v="2"/>
    <m/>
    <x v="2"/>
    <m/>
    <m/>
    <x v="1"/>
    <s v="English"/>
    <x v="0"/>
    <m/>
    <m/>
    <x v="2"/>
    <m/>
    <m/>
    <x v="2"/>
    <m/>
    <m/>
    <x v="1"/>
    <m/>
    <m/>
    <x v="1"/>
    <m/>
    <m/>
    <s v="run clinic 2 morning per week"/>
    <m/>
    <s v="Yes"/>
    <s v="janine.jackson@mackenziehealth.ca"/>
    <m/>
    <n v="0"/>
    <n v="1"/>
  </r>
  <r>
    <s v="Asset01834"/>
    <m/>
    <m/>
    <m/>
    <m/>
    <m/>
    <x v="4"/>
    <x v="17"/>
    <m/>
    <x v="2"/>
    <m/>
    <s v="Geriatric Psychiatry Outpatient Clinics"/>
    <m/>
    <x v="3"/>
    <m/>
    <x v="16"/>
    <x v="3"/>
    <m/>
    <m/>
    <m/>
    <m/>
    <m/>
    <m/>
    <n v="0"/>
    <n v="3400"/>
    <n v="0"/>
    <n v="0"/>
    <n v="3400"/>
    <x v="0"/>
    <n v="0"/>
    <n v="0"/>
    <s v="Weekdays;"/>
    <n v="42"/>
    <m/>
    <s v="2075 Bayview Avenue"/>
    <x v="7"/>
    <x v="0"/>
    <x v="17"/>
    <m/>
    <m/>
    <m/>
    <m/>
    <x v="1"/>
    <m/>
    <m/>
    <m/>
    <m/>
    <m/>
    <m/>
    <m/>
    <m/>
    <n v="0"/>
    <n v="0"/>
    <n v="0"/>
    <n v="0"/>
    <n v="2.6"/>
    <m/>
    <n v="0"/>
    <n v="0"/>
    <n v="0"/>
    <n v="0"/>
    <n v="0"/>
    <n v="0"/>
    <n v="0"/>
    <n v="0"/>
    <n v="0"/>
    <n v="0"/>
    <n v="0"/>
    <n v="0"/>
    <n v="0"/>
    <m/>
    <n v="0"/>
    <n v="0"/>
    <m/>
    <m/>
    <n v="0"/>
    <s v=""/>
    <n v="2.6"/>
    <n v="0"/>
    <m/>
    <s v="100%"/>
    <s v="Adult Psychiatry"/>
    <x v="2"/>
    <m/>
    <x v="2"/>
    <m/>
    <m/>
    <x v="1"/>
    <s v="English"/>
    <x v="0"/>
    <m/>
    <m/>
    <x v="2"/>
    <m/>
    <m/>
    <x v="2"/>
    <m/>
    <m/>
    <x v="1"/>
    <m/>
    <m/>
    <x v="1"/>
    <m/>
    <m/>
    <s v=""/>
    <m/>
    <s v="Yes"/>
    <s v="hema.bhatt@sunnybrook.ca"/>
    <m/>
    <n v="0"/>
    <n v="1"/>
  </r>
  <r>
    <s v="Asset01559"/>
    <m/>
    <m/>
    <m/>
    <m/>
    <m/>
    <x v="4"/>
    <x v="54"/>
    <m/>
    <x v="2"/>
    <m/>
    <s v="Ambulatory Mental Health"/>
    <m/>
    <x v="3"/>
    <m/>
    <x v="16"/>
    <x v="3"/>
    <m/>
    <m/>
    <m/>
    <m/>
    <m/>
    <m/>
    <n v="0"/>
    <n v="569"/>
    <n v="0"/>
    <n v="0"/>
    <n v="569"/>
    <x v="0"/>
    <n v="0"/>
    <n v="0"/>
    <s v="Weekdays;"/>
    <n v="0"/>
    <m/>
    <s v="3560 Bathurst St North York"/>
    <x v="61"/>
    <x v="0"/>
    <x v="58"/>
    <m/>
    <m/>
    <m/>
    <m/>
    <x v="1"/>
    <m/>
    <m/>
    <m/>
    <m/>
    <m/>
    <m/>
    <m/>
    <m/>
    <n v="0.5"/>
    <n v="0"/>
    <n v="0"/>
    <n v="0"/>
    <n v="0.5"/>
    <m/>
    <n v="0"/>
    <n v="1"/>
    <n v="0"/>
    <n v="0"/>
    <n v="0"/>
    <n v="0"/>
    <n v="0"/>
    <n v="0"/>
    <n v="0"/>
    <n v="0"/>
    <n v="0"/>
    <n v="0"/>
    <n v="0.5"/>
    <m/>
    <n v="0"/>
    <n v="0"/>
    <m/>
    <m/>
    <n v="0"/>
    <s v=""/>
    <n v="2.5"/>
    <n v="1.5"/>
    <m/>
    <s v="100%"/>
    <s v=""/>
    <x v="2"/>
    <m/>
    <x v="2"/>
    <m/>
    <m/>
    <x v="1"/>
    <s v="English"/>
    <x v="0"/>
    <m/>
    <m/>
    <x v="2"/>
    <m/>
    <m/>
    <x v="2"/>
    <m/>
    <m/>
    <x v="1"/>
    <m/>
    <m/>
    <x v="1"/>
    <m/>
    <m/>
    <s v="Accurate diagnosis and treatment can improve quality of life. At Baycrest, with our special focus on aging and brain health, we treat a range of conditions that impact the brain’s ability to function at its best – including physical problems, anxiety, depression, cognitive issues, and Alzheimer’s disease and other dementias.The Outpatient Mental Health Program for adults aged 65 and older offers: outpatient services at Baycrest; outreach services in clients’ homes; and, a Telepsychiatry video-conferencing service to assist older adults residing outside of the Greater Toronto Area.Our experienced team of psychiatrists, nurses, occupational therapists and social workers provides assessment and holistic, time-limited treatment along with support, counselling and education for clients and their families."/>
    <m/>
    <s v="Yes"/>
    <s v="nlin@baycrest.org"/>
    <m/>
    <n v="1"/>
    <n v="1"/>
  </r>
  <r>
    <s v="Asset01009"/>
    <m/>
    <m/>
    <m/>
    <m/>
    <m/>
    <x v="4"/>
    <x v="4"/>
    <m/>
    <x v="2"/>
    <m/>
    <s v="Psychiatric Assessment Services for the Elderly (PASE)"/>
    <m/>
    <x v="3"/>
    <m/>
    <x v="16"/>
    <x v="3"/>
    <m/>
    <m/>
    <m/>
    <m/>
    <m/>
    <m/>
    <n v="841"/>
    <n v="3384"/>
    <n v="946"/>
    <n v="0"/>
    <n v="4330"/>
    <x v="0"/>
    <n v="0"/>
    <n v="0"/>
    <m/>
    <n v="0"/>
    <m/>
    <s v="1 Hospital Drive"/>
    <x v="4"/>
    <x v="0"/>
    <x v="4"/>
    <m/>
    <m/>
    <m/>
    <m/>
    <x v="0"/>
    <m/>
    <m/>
    <m/>
    <m/>
    <m/>
    <m/>
    <m/>
    <m/>
    <n v="0"/>
    <n v="0"/>
    <n v="0"/>
    <n v="0"/>
    <n v="4"/>
    <m/>
    <n v="0"/>
    <n v="2"/>
    <n v="0"/>
    <n v="0"/>
    <n v="2"/>
    <n v="1"/>
    <n v="1"/>
    <n v="0"/>
    <n v="0"/>
    <n v="0"/>
    <n v="0"/>
    <n v="1"/>
    <n v="2"/>
    <m/>
    <n v="1"/>
    <n v="0"/>
    <m/>
    <m/>
    <n v="1.45"/>
    <s v="Psychogeriatric Resource Consultants (also entered as separate template)"/>
    <n v="14"/>
    <n v="11.45"/>
    <m/>
    <s v="75% to &lt;100%"/>
    <s v="Referrals can be made by anyone, although there must be a family physician whose agreement with the referral is required. To access the PRC services, a working caregiver may call to consult around the case. PRC’s are not to see the patient, but support the healthcare team in their choices around assessment and treatment."/>
    <x v="2"/>
    <m/>
    <x v="2"/>
    <m/>
    <m/>
    <x v="1"/>
    <s v="English"/>
    <x v="0"/>
    <m/>
    <m/>
    <x v="2"/>
    <m/>
    <m/>
    <x v="2"/>
    <m/>
    <m/>
    <x v="1"/>
    <m/>
    <m/>
    <x v="1"/>
    <m/>
    <m/>
    <s v="Psychiatric Assessment Services for the Elderly (PASE) at Peterborough Regional Health Centre (PRHC) is a program that offers geriatric mental health assessment, consultation and education services. We provide treatment for people 65 and older. We offer: Individual assessment to address patients issues through social work, nursing, and/or psychiatric inputEducation, liaison and support for caregivers, involved professionals and community agenciesPsychogeriatric Resource Consultant (PRC) servicesRecommendation of treatment, services, strategies or case managementSEEKING CARETo access care through PASE, patients must be: 65 and older who have developed a mental health condition later in lifeBe located in Peterborough, Haliburton, City of Kawartha Lakes or  Northumberland countyLiving in their own home or in a long-term care facility"/>
    <m/>
    <s v="Yes"/>
    <s v="cstager@prhc.on.ca"/>
    <m/>
    <n v="0"/>
    <n v="1"/>
  </r>
  <r>
    <s v="Asset01698"/>
    <m/>
    <m/>
    <m/>
    <m/>
    <m/>
    <x v="4"/>
    <x v="172"/>
    <m/>
    <x v="2"/>
    <m/>
    <s v="Community Mental Health Services"/>
    <m/>
    <x v="3"/>
    <m/>
    <x v="16"/>
    <x v="3"/>
    <m/>
    <m/>
    <m/>
    <m/>
    <m/>
    <m/>
    <n v="504"/>
    <n v="2505"/>
    <n v="0"/>
    <n v="0"/>
    <n v="2505"/>
    <x v="0"/>
    <n v="0"/>
    <n v="0"/>
    <s v="Weekdays;"/>
    <n v="31"/>
    <m/>
    <s v="459 Hume Street"/>
    <x v="35"/>
    <x v="0"/>
    <x v="193"/>
    <m/>
    <m/>
    <m/>
    <m/>
    <x v="2"/>
    <m/>
    <m/>
    <m/>
    <m/>
    <m/>
    <m/>
    <m/>
    <m/>
    <n v="0"/>
    <n v="0"/>
    <n v="0"/>
    <n v="0"/>
    <n v="0"/>
    <m/>
    <n v="0"/>
    <n v="0"/>
    <n v="0"/>
    <n v="0"/>
    <n v="0"/>
    <n v="0"/>
    <n v="0"/>
    <n v="0"/>
    <n v="0"/>
    <n v="0"/>
    <n v="0"/>
    <n v="0"/>
    <n v="0"/>
    <m/>
    <n v="0"/>
    <n v="0"/>
    <m/>
    <m/>
    <n v="0"/>
    <s v=""/>
    <n v="0"/>
    <n v="0"/>
    <m/>
    <s v="&lt;50%"/>
    <s v=""/>
    <x v="2"/>
    <m/>
    <x v="2"/>
    <m/>
    <m/>
    <x v="1"/>
    <s v="English"/>
    <x v="0"/>
    <m/>
    <m/>
    <x v="2"/>
    <m/>
    <m/>
    <x v="2"/>
    <m/>
    <m/>
    <x v="1"/>
    <m/>
    <m/>
    <x v="1"/>
    <m/>
    <m/>
    <s v="Community mental health service that also supports older adults."/>
    <m/>
    <s v="Yes"/>
    <s v="seasson-bruno@nsmsgs.ca"/>
    <m/>
    <n v="0"/>
    <n v="1"/>
  </r>
  <r>
    <s v="Asset02619"/>
    <m/>
    <m/>
    <m/>
    <m/>
    <m/>
    <x v="4"/>
    <x v="169"/>
    <m/>
    <x v="2"/>
    <m/>
    <s v="Southeast Geriatric Outreach Team"/>
    <m/>
    <x v="3"/>
    <m/>
    <x v="16"/>
    <x v="3"/>
    <m/>
    <m/>
    <m/>
    <m/>
    <m/>
    <m/>
    <n v="221"/>
    <n v="278"/>
    <n v="23"/>
    <n v="1"/>
    <n v="302"/>
    <x v="0"/>
    <n v="0"/>
    <n v="0"/>
    <s v="Weekdays;"/>
    <n v="15"/>
    <m/>
    <s v="54 Parkway Ave"/>
    <x v="47"/>
    <x v="0"/>
    <x v="194"/>
    <m/>
    <m/>
    <m/>
    <m/>
    <x v="2"/>
    <m/>
    <m/>
    <m/>
    <m/>
    <m/>
    <m/>
    <m/>
    <m/>
    <n v="0.4"/>
    <n v="0"/>
    <n v="0"/>
    <n v="0"/>
    <n v="0"/>
    <m/>
    <n v="0"/>
    <n v="0"/>
    <n v="0"/>
    <n v="0"/>
    <n v="0"/>
    <n v="0"/>
    <n v="0"/>
    <n v="0"/>
    <n v="0"/>
    <n v="0"/>
    <n v="1"/>
    <n v="0"/>
    <n v="1"/>
    <m/>
    <n v="0"/>
    <n v="0"/>
    <m/>
    <m/>
    <n v="0"/>
    <s v=""/>
    <n v="2.4"/>
    <n v="2"/>
    <m/>
    <s v="75% to &lt;100%"/>
    <s v="non specialized Geriatric Services, Specialists"/>
    <x v="2"/>
    <m/>
    <x v="2"/>
    <m/>
    <m/>
    <x v="1"/>
    <s v="English"/>
    <x v="0"/>
    <m/>
    <m/>
    <x v="2"/>
    <m/>
    <m/>
    <x v="2"/>
    <m/>
    <m/>
    <x v="1"/>
    <m/>
    <m/>
    <x v="1"/>
    <m/>
    <m/>
    <s v=""/>
    <m/>
    <s v="Yes"/>
    <s v="katherine@uhs.on.ca"/>
    <m/>
    <n v="0"/>
    <n v="1"/>
  </r>
  <r>
    <s v="Asset01703"/>
    <m/>
    <m/>
    <m/>
    <m/>
    <m/>
    <x v="4"/>
    <x v="55"/>
    <m/>
    <x v="2"/>
    <m/>
    <s v="Dr. Golas' Clinic"/>
    <m/>
    <x v="3"/>
    <m/>
    <x v="16"/>
    <x v="3"/>
    <m/>
    <m/>
    <m/>
    <m/>
    <m/>
    <m/>
    <n v="22"/>
    <n v="0"/>
    <n v="0"/>
    <n v="22"/>
    <n v="22"/>
    <x v="0"/>
    <n v="0"/>
    <n v="0"/>
    <s v="Weekdays;"/>
    <n v="42"/>
    <m/>
    <s v="186 Erie Street"/>
    <x v="35"/>
    <x v="0"/>
    <x v="59"/>
    <m/>
    <m/>
    <m/>
    <m/>
    <x v="2"/>
    <m/>
    <m/>
    <m/>
    <m/>
    <m/>
    <m/>
    <m/>
    <m/>
    <n v="0"/>
    <n v="0"/>
    <n v="0"/>
    <n v="0"/>
    <n v="0.01"/>
    <m/>
    <n v="0"/>
    <n v="0.01"/>
    <n v="0"/>
    <n v="0"/>
    <n v="0"/>
    <n v="0"/>
    <n v="0"/>
    <n v="0"/>
    <n v="0"/>
    <n v="0"/>
    <n v="0"/>
    <n v="0.01"/>
    <n v="0"/>
    <m/>
    <n v="0"/>
    <n v="0"/>
    <m/>
    <m/>
    <n v="0"/>
    <s v=""/>
    <n v="0.03"/>
    <n v="0.02"/>
    <m/>
    <s v="100%"/>
    <s v="Physicians and nurse practitioners"/>
    <x v="2"/>
    <m/>
    <x v="2"/>
    <m/>
    <m/>
    <x v="1"/>
    <s v="English"/>
    <x v="0"/>
    <m/>
    <m/>
    <x v="2"/>
    <m/>
    <m/>
    <x v="2"/>
    <m/>
    <m/>
    <x v="1"/>
    <m/>
    <m/>
    <x v="1"/>
    <m/>
    <m/>
    <s v="Appointments prn via OTN"/>
    <m/>
    <s v="Yes"/>
    <s v="seasson-bruno@nsmsgs.ca"/>
    <m/>
    <n v="0"/>
    <n v="1"/>
  </r>
  <r>
    <s v="Asset01518"/>
    <m/>
    <m/>
    <m/>
    <m/>
    <m/>
    <x v="4"/>
    <x v="122"/>
    <m/>
    <x v="2"/>
    <m/>
    <s v="Seniors Mental Health Ambulatory Clinic"/>
    <m/>
    <x v="3"/>
    <m/>
    <x v="16"/>
    <x v="3"/>
    <m/>
    <m/>
    <m/>
    <m/>
    <m/>
    <m/>
    <n v="281"/>
    <n v="793"/>
    <n v="264"/>
    <n v="0"/>
    <n v="1057"/>
    <x v="0"/>
    <n v="0"/>
    <n v="0"/>
    <s v="Weekdays;"/>
    <n v="13"/>
    <m/>
    <s v="752 King St. W"/>
    <x v="62"/>
    <x v="0"/>
    <x v="133"/>
    <m/>
    <m/>
    <m/>
    <m/>
    <x v="0"/>
    <m/>
    <m/>
    <m/>
    <m/>
    <m/>
    <m/>
    <m/>
    <m/>
    <n v="0"/>
    <n v="0"/>
    <n v="0"/>
    <n v="0"/>
    <n v="1"/>
    <m/>
    <n v="0"/>
    <n v="1"/>
    <n v="0"/>
    <n v="0"/>
    <n v="0"/>
    <n v="0"/>
    <n v="0"/>
    <n v="0"/>
    <n v="0"/>
    <n v="0"/>
    <n v="1"/>
    <n v="0"/>
    <n v="0"/>
    <m/>
    <n v="0"/>
    <n v="0"/>
    <m/>
    <m/>
    <n v="0"/>
    <s v=""/>
    <n v="3"/>
    <n v="2"/>
    <m/>
    <s v=""/>
    <s v="Primary Care_x000a_Acute care_x000a_LTC"/>
    <x v="2"/>
    <m/>
    <x v="2"/>
    <m/>
    <m/>
    <x v="1"/>
    <s v="English"/>
    <x v="0"/>
    <m/>
    <m/>
    <x v="2"/>
    <m/>
    <m/>
    <x v="2"/>
    <m/>
    <m/>
    <x v="1"/>
    <m/>
    <m/>
    <x v="1"/>
    <m/>
    <m/>
    <s v="telephone visits is telephone and video combined (do not track separately)Caregivers seen is an estimatePrimary contact is Kathy Baker bakerk@providencecare.ca"/>
    <m/>
    <s v="Yes"/>
    <s v="websters@providencecare.ca"/>
    <m/>
    <n v="0"/>
    <n v="1"/>
  </r>
  <r>
    <s v="Asset01515"/>
    <m/>
    <m/>
    <m/>
    <m/>
    <m/>
    <x v="4"/>
    <x v="122"/>
    <m/>
    <x v="2"/>
    <m/>
    <s v="Seniors Mental Health Outreach Team"/>
    <m/>
    <x v="3"/>
    <m/>
    <x v="7"/>
    <x v="8"/>
    <m/>
    <m/>
    <m/>
    <m/>
    <m/>
    <m/>
    <n v="1850"/>
    <n v="5238"/>
    <n v="3305"/>
    <n v="0"/>
    <n v="8543"/>
    <x v="0"/>
    <n v="0"/>
    <n v="0"/>
    <s v="Weekdays;"/>
    <n v="14"/>
    <m/>
    <s v="752 King St. W"/>
    <x v="62"/>
    <x v="0"/>
    <x v="133"/>
    <m/>
    <m/>
    <m/>
    <m/>
    <x v="0"/>
    <m/>
    <m/>
    <m/>
    <m/>
    <m/>
    <m/>
    <m/>
    <m/>
    <n v="0"/>
    <n v="0"/>
    <n v="0"/>
    <n v="0"/>
    <n v="3.34"/>
    <m/>
    <n v="0"/>
    <n v="1"/>
    <n v="0"/>
    <n v="0"/>
    <n v="0"/>
    <n v="0"/>
    <n v="0"/>
    <n v="0"/>
    <n v="0"/>
    <n v="0"/>
    <n v="18"/>
    <n v="0"/>
    <n v="0.5"/>
    <m/>
    <n v="0"/>
    <n v="0"/>
    <m/>
    <m/>
    <n v="0"/>
    <s v="For Urban Kingston - 5.0 FTE RNs + 1.0 FTE RN Central Access_x000a_For Rural Frontenac, Lennox &amp; Addington - 4.0 FTE RNs_x000a_For Hastings Prince Edward - 7.0 FTE RNs + 1.0 FTE Central _x000a__x000a_Other FTEs are shared resources"/>
    <n v="22.84"/>
    <n v="19.5"/>
    <m/>
    <s v=""/>
    <s v=""/>
    <x v="2"/>
    <m/>
    <x v="2"/>
    <m/>
    <m/>
    <x v="1"/>
    <s v="English"/>
    <x v="0"/>
    <m/>
    <m/>
    <x v="2"/>
    <m/>
    <m/>
    <x v="2"/>
    <m/>
    <m/>
    <x v="1"/>
    <m/>
    <m/>
    <x v="1"/>
    <m/>
    <m/>
    <s v="Telephone visits (3305) represent telephone and video combined2300 family/caregiver is an estimatePrimary contact is Kathy Baker bakerk@providencecare.ca"/>
    <m/>
    <s v="Yes"/>
    <s v="websters@providencecare.ca"/>
    <m/>
    <n v="0"/>
    <n v="1"/>
  </r>
  <r>
    <s v="Asset01632"/>
    <m/>
    <m/>
    <m/>
    <m/>
    <m/>
    <x v="4"/>
    <x v="39"/>
    <m/>
    <x v="2"/>
    <m/>
    <s v="Cambridge Memorial Hospital Seniors Mental Health and Psychiatry Program"/>
    <m/>
    <x v="3"/>
    <m/>
    <x v="7"/>
    <x v="8"/>
    <m/>
    <m/>
    <m/>
    <m/>
    <m/>
    <m/>
    <n v="0"/>
    <n v="238"/>
    <n v="0"/>
    <n v="0"/>
    <n v="238"/>
    <x v="0"/>
    <n v="0"/>
    <n v="0"/>
    <m/>
    <n v="0"/>
    <m/>
    <s v="700 Coronation Blvd"/>
    <x v="24"/>
    <x v="0"/>
    <x v="38"/>
    <m/>
    <m/>
    <m/>
    <m/>
    <x v="3"/>
    <m/>
    <m/>
    <m/>
    <m/>
    <m/>
    <m/>
    <m/>
    <m/>
    <n v="0"/>
    <n v="0"/>
    <n v="0"/>
    <n v="0"/>
    <n v="0.2"/>
    <m/>
    <n v="0"/>
    <n v="0"/>
    <n v="0"/>
    <n v="0"/>
    <n v="0"/>
    <n v="0"/>
    <n v="0"/>
    <n v="0"/>
    <n v="0"/>
    <n v="0"/>
    <n v="0"/>
    <n v="0"/>
    <n v="2"/>
    <m/>
    <n v="0"/>
    <n v="0"/>
    <m/>
    <m/>
    <n v="0"/>
    <s v=""/>
    <n v="2.2000000000000002"/>
    <n v="2"/>
    <m/>
    <s v=""/>
    <s v=""/>
    <x v="2"/>
    <m/>
    <x v="2"/>
    <m/>
    <m/>
    <x v="1"/>
    <s v="English"/>
    <x v="0"/>
    <m/>
    <m/>
    <x v="2"/>
    <m/>
    <m/>
    <x v="2"/>
    <m/>
    <m/>
    <x v="1"/>
    <m/>
    <m/>
    <x v="1"/>
    <m/>
    <m/>
    <s v="no comments"/>
    <m/>
    <s v="Yes"/>
    <s v="jmckinnon@cmhaww.ca"/>
    <m/>
    <n v="0"/>
    <n v="1"/>
  </r>
  <r>
    <s v="Asset01442"/>
    <m/>
    <m/>
    <m/>
    <m/>
    <m/>
    <x v="4"/>
    <x v="54"/>
    <m/>
    <x v="2"/>
    <m/>
    <s v="Geriatric Psychiatry Community Service"/>
    <m/>
    <x v="3"/>
    <m/>
    <x v="7"/>
    <x v="8"/>
    <m/>
    <m/>
    <m/>
    <m/>
    <m/>
    <m/>
    <n v="662"/>
    <n v="1051"/>
    <n v="494"/>
    <n v="24"/>
    <n v="1569"/>
    <x v="0"/>
    <n v="0"/>
    <n v="0"/>
    <s v="Weekdays;"/>
    <n v="0"/>
    <m/>
    <s v="3560 Bathurst St."/>
    <x v="61"/>
    <x v="0"/>
    <x v="58"/>
    <m/>
    <m/>
    <m/>
    <m/>
    <x v="1"/>
    <m/>
    <m/>
    <m/>
    <m/>
    <m/>
    <m/>
    <m/>
    <m/>
    <n v="1"/>
    <n v="0"/>
    <n v="0"/>
    <n v="0"/>
    <n v="1"/>
    <m/>
    <n v="0"/>
    <n v="1.5"/>
    <n v="0"/>
    <n v="0"/>
    <n v="0"/>
    <n v="0"/>
    <n v="0"/>
    <n v="0"/>
    <n v="0"/>
    <n v="0"/>
    <n v="1.5"/>
    <n v="0"/>
    <n v="1.5"/>
    <m/>
    <n v="0"/>
    <n v="0"/>
    <m/>
    <m/>
    <n v="0"/>
    <s v=""/>
    <n v="6.5"/>
    <n v="4.5"/>
    <m/>
    <s v="100%"/>
    <s v=""/>
    <x v="2"/>
    <m/>
    <x v="2"/>
    <m/>
    <m/>
    <x v="1"/>
    <s v="English"/>
    <x v="0"/>
    <m/>
    <m/>
    <x v="2"/>
    <m/>
    <m/>
    <x v="2"/>
    <m/>
    <m/>
    <x v="1"/>
    <m/>
    <m/>
    <x v="1"/>
    <m/>
    <m/>
    <s v="The GPCS is a community outreach program that provides mental health related service to individuals who are not able to access treatment at our onsite Ambulatory Mental Health Clinic and/or those who require case management. Our interprofessional services include:assessment and diagnosistreatment including medication management and non-pharmacological approachescase management including:advocating for the best possible services on behalf of clients and familiesmonitoring and ongoing support of clientsreferrals and coordinating access to other Baycrest services and/or community programshelping clients navigate the healthcare systemeducation for clients, families and professional caregivers about mental health issuesdementia care including responsive behaviourscaregiver support and counsellingongoing follow-up as neededEligibility Criteria:Aged 65 years or olderPsychiatric or suspected psychiatric illnessUnable to attend appointments onsite or requires case managementWithin catchment area (Steeles Avenue to St. Clair Avenue and Avenue Road to Dufferin Street)"/>
    <m/>
    <s v="Yes"/>
    <s v="nlin@baycrest.org"/>
    <m/>
    <n v="1"/>
    <n v="1"/>
  </r>
  <r>
    <s v="Asset01713"/>
    <m/>
    <m/>
    <m/>
    <m/>
    <m/>
    <x v="4"/>
    <x v="114"/>
    <m/>
    <x v="2"/>
    <m/>
    <s v="Community consultation service - Geriatric Psychiatry"/>
    <m/>
    <x v="3"/>
    <m/>
    <x v="39"/>
    <x v="3"/>
    <m/>
    <m/>
    <m/>
    <m/>
    <m/>
    <m/>
    <n v="0"/>
    <n v="0"/>
    <n v="0"/>
    <n v="0"/>
    <n v="0"/>
    <x v="1"/>
    <n v="0"/>
    <n v="0"/>
    <s v="Weekdays;"/>
    <n v="0"/>
    <m/>
    <s v="500 Church Street"/>
    <x v="53"/>
    <x v="0"/>
    <x v="124"/>
    <m/>
    <m/>
    <m/>
    <m/>
    <x v="2"/>
    <m/>
    <m/>
    <m/>
    <m/>
    <m/>
    <m/>
    <m/>
    <m/>
    <n v="0"/>
    <n v="0"/>
    <n v="0"/>
    <n v="0"/>
    <n v="1"/>
    <m/>
    <n v="0"/>
    <n v="0"/>
    <n v="0"/>
    <n v="0"/>
    <n v="0"/>
    <n v="0"/>
    <n v="0"/>
    <n v="0"/>
    <n v="0"/>
    <n v="0"/>
    <n v="2"/>
    <n v="0"/>
    <n v="0"/>
    <m/>
    <n v="0"/>
    <n v="0"/>
    <m/>
    <m/>
    <n v="0"/>
    <s v="Access to OT, clerical"/>
    <n v="3"/>
    <n v="2"/>
    <m/>
    <s v="100%"/>
    <s v="Physician or NP"/>
    <x v="2"/>
    <m/>
    <x v="2"/>
    <m/>
    <m/>
    <x v="1"/>
    <s v="English"/>
    <x v="0"/>
    <m/>
    <m/>
    <x v="2"/>
    <m/>
    <m/>
    <x v="2"/>
    <m/>
    <m/>
    <x v="1"/>
    <m/>
    <m/>
    <x v="1"/>
    <m/>
    <m/>
    <s v="Geriatric Psychiatry outreach team that serves the community and long-term care that supports serious mental illness and responsive behaviours. The service is consult services."/>
    <m/>
    <s v="Yes"/>
    <s v="seasson-bruno@nsmsgs.ca"/>
    <m/>
    <n v="0"/>
    <n v="1"/>
  </r>
  <r>
    <s v="Asset01589"/>
    <m/>
    <m/>
    <m/>
    <m/>
    <m/>
    <x v="4"/>
    <x v="17"/>
    <m/>
    <x v="2"/>
    <m/>
    <s v="Community Psychiatric Services for the Elderly"/>
    <m/>
    <x v="3"/>
    <m/>
    <x v="7"/>
    <x v="8"/>
    <m/>
    <m/>
    <m/>
    <m/>
    <m/>
    <m/>
    <n v="513"/>
    <n v="6266"/>
    <n v="4748"/>
    <n v="0"/>
    <n v="11014"/>
    <x v="0"/>
    <n v="0"/>
    <n v="0"/>
    <s v="Weekdays;"/>
    <n v="14"/>
    <m/>
    <s v="F307- 2075 Bayview Avenue"/>
    <x v="7"/>
    <x v="0"/>
    <x v="17"/>
    <m/>
    <m/>
    <m/>
    <m/>
    <x v="1"/>
    <m/>
    <m/>
    <m/>
    <m/>
    <m/>
    <m/>
    <m/>
    <m/>
    <n v="1"/>
    <n v="0"/>
    <n v="0"/>
    <n v="0"/>
    <n v="0.9"/>
    <m/>
    <n v="0"/>
    <n v="0.5"/>
    <n v="0"/>
    <n v="0"/>
    <n v="1"/>
    <n v="0"/>
    <n v="0"/>
    <n v="0"/>
    <n v="0"/>
    <n v="0"/>
    <n v="1"/>
    <n v="0"/>
    <n v="1"/>
    <m/>
    <n v="0"/>
    <n v="0"/>
    <m/>
    <m/>
    <n v="0"/>
    <s v=""/>
    <n v="5.4"/>
    <n v="3.5"/>
    <m/>
    <s v="100%"/>
    <s v="Primary care Physicians_x000a_ Community Agencies_x000a_ Retirement Homes_x000a_ LTC Homes_x000a_ In Patient psychiatry and medical units"/>
    <x v="2"/>
    <m/>
    <x v="2"/>
    <m/>
    <m/>
    <x v="1"/>
    <s v="English"/>
    <x v="0"/>
    <m/>
    <m/>
    <x v="2"/>
    <m/>
    <m/>
    <x v="2"/>
    <m/>
    <m/>
    <x v="1"/>
    <m/>
    <m/>
    <x v="1"/>
    <m/>
    <m/>
    <s v="All Home visits ceased and became virtual as of March 16, 202.  However when restrictions were loosened there have been about ½ doz clients seen in person.  The RN helped out with injections and consultation for some of the LTC and retirement homes in the catchment. Creative nursing  has happened  One SW provides group  1-2 per month by ZOOM"/>
    <m/>
    <s v="Yes"/>
    <s v="shirley.li@sunnybrook.ca"/>
    <m/>
    <n v="0"/>
    <n v="1"/>
  </r>
  <r>
    <s v="Asset01137"/>
    <m/>
    <m/>
    <m/>
    <m/>
    <m/>
    <x v="4"/>
    <x v="33"/>
    <m/>
    <x v="2"/>
    <m/>
    <s v="Geriatric Mental Health Outreach Team"/>
    <m/>
    <x v="3"/>
    <m/>
    <x v="7"/>
    <x v="8"/>
    <m/>
    <m/>
    <m/>
    <m/>
    <m/>
    <m/>
    <n v="321"/>
    <n v="2181"/>
    <n v="0"/>
    <n v="0"/>
    <n v="2181"/>
    <x v="0"/>
    <n v="0"/>
    <n v="0"/>
    <s v="Weekdays;"/>
    <n v="0"/>
    <m/>
    <s v="1235 Wilson Avenue"/>
    <x v="7"/>
    <x v="0"/>
    <x v="32"/>
    <m/>
    <m/>
    <m/>
    <m/>
    <x v="1"/>
    <m/>
    <m/>
    <m/>
    <m/>
    <m/>
    <m/>
    <m/>
    <m/>
    <n v="0"/>
    <n v="0"/>
    <n v="0"/>
    <n v="0"/>
    <n v="1"/>
    <m/>
    <n v="0"/>
    <n v="0"/>
    <n v="0"/>
    <n v="0"/>
    <n v="0"/>
    <n v="0"/>
    <n v="0"/>
    <n v="0"/>
    <n v="0"/>
    <n v="0"/>
    <n v="1.4"/>
    <n v="0"/>
    <n v="0"/>
    <m/>
    <n v="0"/>
    <n v="0"/>
    <m/>
    <m/>
    <n v="2"/>
    <s v="1.0 FTE Advance Practice Nurse and 1.0 FTE Nurse Clinician"/>
    <n v="2.4"/>
    <n v="3.4"/>
    <m/>
    <s v=""/>
    <s v=""/>
    <x v="2"/>
    <m/>
    <x v="2"/>
    <m/>
    <m/>
    <x v="1"/>
    <s v="English"/>
    <x v="0"/>
    <m/>
    <m/>
    <x v="2"/>
    <m/>
    <m/>
    <x v="2"/>
    <m/>
    <m/>
    <x v="1"/>
    <m/>
    <m/>
    <x v="1"/>
    <m/>
    <m/>
    <s v="The Geriatric Mental Health Outreach Team assists with managing mental, physical, and behavioural challenges in the elderly. We provide the following specialized services for our residents: assessment, consultation, treatment, and short-term follow-up. Our team works with residents, family, staff and other health care professionals at individual long-term care homes to manage challenging behaviours and mental health concerns, avoid unnecessary visits to the Emergency Department, ensure safe transfers to and from the hospital, and enhance knowledge and build capacity."/>
    <m/>
    <s v="Yes"/>
    <s v="mlai@hrh.ca"/>
    <m/>
    <n v="0"/>
    <n v="1"/>
  </r>
  <r>
    <s v="Asset02242"/>
    <m/>
    <m/>
    <m/>
    <m/>
    <m/>
    <x v="4"/>
    <x v="116"/>
    <m/>
    <x v="2"/>
    <m/>
    <s v="SJHH Seniors Mental Health Outreach Program - Halton - NW Mississauga"/>
    <m/>
    <x v="3"/>
    <m/>
    <x v="7"/>
    <x v="8"/>
    <m/>
    <m/>
    <m/>
    <m/>
    <m/>
    <m/>
    <n v="779"/>
    <n v="6696"/>
    <n v="3002"/>
    <n v="41"/>
    <n v="9739"/>
    <x v="0"/>
    <n v="0"/>
    <n v="0"/>
    <s v="Weekdays;"/>
    <n v="48"/>
    <m/>
    <s v="5230 South Service Road"/>
    <x v="59"/>
    <x v="0"/>
    <x v="126"/>
    <m/>
    <m/>
    <m/>
    <m/>
    <x v="2"/>
    <m/>
    <m/>
    <m/>
    <m/>
    <m/>
    <m/>
    <m/>
    <m/>
    <n v="1.7"/>
    <n v="0"/>
    <n v="0"/>
    <n v="0"/>
    <n v="1.25"/>
    <m/>
    <n v="0"/>
    <n v="0"/>
    <n v="0"/>
    <n v="0"/>
    <n v="0"/>
    <n v="0"/>
    <n v="0"/>
    <n v="0"/>
    <n v="0"/>
    <n v="0"/>
    <n v="0"/>
    <n v="0"/>
    <n v="0"/>
    <m/>
    <n v="0"/>
    <n v="0"/>
    <m/>
    <m/>
    <n v="9.9"/>
    <s v="1.0 Seniors Concurrent Disorder Worker ( long term seconded position from Halton ADAPT) _x000a_7.9 Mental Health Workers who are regulated health professions (RN, OT, SW) however function and operate s in transdisciplinary fashion_x000a_1.0 Clinical Manager, Seniors MH Outpt and Outreach Services supporting Halton, Niagara, Brant and Hamilton SMHOPs"/>
    <n v="2.95"/>
    <n v="9.9"/>
    <m/>
    <s v="75% to &lt;100%"/>
    <s v="primary care physicians - community_x000a_LTCH attending physicians"/>
    <x v="2"/>
    <m/>
    <x v="2"/>
    <m/>
    <m/>
    <x v="1"/>
    <s v="English"/>
    <x v="0"/>
    <m/>
    <m/>
    <x v="2"/>
    <m/>
    <m/>
    <x v="2"/>
    <m/>
    <m/>
    <x v="1"/>
    <m/>
    <m/>
    <x v="1"/>
    <m/>
    <m/>
    <s v="The SJHH Seniors Mental Health Outreach Program - Halton staff and affiliated physicians provide comprehensive assessment, treatment planning, case management support, short term psychotherapy (individual and group) , health teaching, education, advocacy, consultation and collaboration as a means to serve and support seniors with complex mental health, addiction and behavioral issues which may include: mood disorders ( e.g. depression, mania) anxiety, psychosis, progressive cognitive disorder and/or substance use disorder.); behavioral complications associated with neurodegenerative cognitive impairment ( e.g. Alzheimer's disease); chronic mental illness ( e.g. schizophrenia, bipolar disorder etc. ) complicated by age related decline in physical and mental health. We provide outreach e.g. home visiting service to those seniors who will not or cannot access traditional ambulatory services e.g. office or clinic setting within Halton and north west Mississauga. We service seniors and their families residing in community based and within 27 LTCHS geographically catchmented to us.  Those persons who are under age 65 years of age requiring specialized assessment and/or management as described above will be considered on an individual basis. ** see attachment re: formal partnership"/>
    <m/>
    <s v="Yes"/>
    <s v="epeterse@stjoes.ca"/>
    <m/>
    <n v="0"/>
    <n v="1"/>
  </r>
  <r>
    <s v="Asset02244"/>
    <m/>
    <m/>
    <m/>
    <m/>
    <m/>
    <x v="4"/>
    <x v="117"/>
    <m/>
    <x v="2"/>
    <m/>
    <s v="SJHH Seniors Mental Health Outreach Program - Niagara"/>
    <m/>
    <x v="3"/>
    <m/>
    <x v="7"/>
    <x v="8"/>
    <m/>
    <m/>
    <m/>
    <m/>
    <m/>
    <m/>
    <n v="324"/>
    <n v="2893"/>
    <n v="1398"/>
    <n v="24"/>
    <n v="4315"/>
    <x v="0"/>
    <n v="0"/>
    <n v="0"/>
    <s v="Weekdays;"/>
    <n v="57"/>
    <m/>
    <s v="26 Hiscott, Unit 201"/>
    <x v="60"/>
    <x v="0"/>
    <x v="195"/>
    <m/>
    <m/>
    <m/>
    <m/>
    <x v="3"/>
    <m/>
    <m/>
    <m/>
    <m/>
    <m/>
    <m/>
    <m/>
    <m/>
    <n v="1.1000000000000001"/>
    <n v="0.2"/>
    <n v="0"/>
    <n v="0"/>
    <n v="0.6"/>
    <m/>
    <n v="0"/>
    <n v="0"/>
    <n v="0"/>
    <n v="0"/>
    <n v="0"/>
    <n v="0"/>
    <n v="0"/>
    <n v="0"/>
    <n v="0"/>
    <n v="0"/>
    <n v="-1"/>
    <n v="0"/>
    <n v="0"/>
    <m/>
    <n v="0"/>
    <n v="0"/>
    <m/>
    <m/>
    <n v="2.6"/>
    <s v="2.6 FTE - mental health workers who are regulated health professionals who operate and function in a transdisciplinary role"/>
    <n v="0.89999999999999991"/>
    <n v="1.6"/>
    <m/>
    <s v="75% to &lt;100%"/>
    <s v="primary care physicians - community_x000a_LTCH attending physicians"/>
    <x v="2"/>
    <m/>
    <x v="2"/>
    <m/>
    <m/>
    <x v="1"/>
    <s v="English"/>
    <x v="0"/>
    <m/>
    <m/>
    <x v="2"/>
    <m/>
    <m/>
    <x v="2"/>
    <m/>
    <m/>
    <x v="1"/>
    <m/>
    <m/>
    <x v="1"/>
    <m/>
    <m/>
    <s v="The SJHH Seniors Mental Health Outreach Program - Niagara staff and affiliated physicians provide comprehensive assessment, treatment planning, case management support, health teaching, education, advocacy, consultation and collaboration as a means to serve and support seniors with complex mental health, addiction and behavioral issues which may include: mood disorders ( e.g. depression, mania) anxiety, psychosis, progressive cognitive disorder and/or substance usedisorder.); behavioral complications associated with neurodegenerative cognitive impairment ( e.g. Alzheimer's disease); chronic mental illness ( e.g. schizophrenia, bipolar disorder etc. ) complicated by age related decline in physical and mental health. We provide outreach e.g. home visiting service to those seniors who will not or cannot access traditional ambulatory services e.g. office or clinic setting within Niagara Region.  The program services seniors and their families who reside in community based settings and in any of the 32 LTCHs in Niagara Region.  Attached is the LTCH referral form used in Niagara Region, and now across our SJHH SMHOPs. which was originally collaboratively developed with LTCHs, BSO, PRCs and our SMHOP service as a means to optimize use of internal LTCH resources ( e.g. Responsive Behaviour Meetings, RB or PIECES champions etc.) and external resources ( e.g. PRC, BSO, SMHOP, NP) and forward onto SMHOP the most appropriate referrals and to assist with prioritization. Those persons who are under age 65 years of age requiring specialized assessment and/or management as described above will be considered on an individual basis."/>
    <m/>
    <s v="Yes"/>
    <s v="epeterse@stjoes.ca"/>
    <m/>
    <n v="0"/>
    <n v="1"/>
  </r>
  <r>
    <s v="Asset02241"/>
    <m/>
    <m/>
    <m/>
    <m/>
    <m/>
    <x v="4"/>
    <x v="173"/>
    <m/>
    <x v="2"/>
    <m/>
    <s v="SJHH Seniors Mental Health Outreach Program Brant"/>
    <m/>
    <x v="3"/>
    <m/>
    <x v="7"/>
    <x v="8"/>
    <m/>
    <m/>
    <m/>
    <m/>
    <m/>
    <m/>
    <n v="87"/>
    <n v="427"/>
    <n v="141"/>
    <n v="0"/>
    <n v="568"/>
    <x v="0"/>
    <n v="0"/>
    <n v="0"/>
    <s v="Weekdays;"/>
    <n v="61"/>
    <m/>
    <s v="99 Wayne Gretzky Parkway"/>
    <x v="16"/>
    <x v="0"/>
    <x v="196"/>
    <m/>
    <m/>
    <m/>
    <m/>
    <x v="3"/>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1510"/>
    <m/>
    <m/>
    <m/>
    <m/>
    <m/>
    <x v="4"/>
    <x v="128"/>
    <m/>
    <x v="2"/>
    <m/>
    <s v="Seniors' Mental Health Program - Consultative Service"/>
    <m/>
    <x v="3"/>
    <m/>
    <x v="7"/>
    <x v="8"/>
    <m/>
    <m/>
    <m/>
    <m/>
    <m/>
    <m/>
    <n v="59"/>
    <n v="872"/>
    <n v="465"/>
    <n v="0"/>
    <n v="1337"/>
    <x v="0"/>
    <n v="0"/>
    <n v="0"/>
    <s v="Weekdays;"/>
    <n v="31.2"/>
    <m/>
    <s v="330 Second Avenue, Suite 201"/>
    <x v="66"/>
    <x v="0"/>
    <x v="197"/>
    <m/>
    <m/>
    <m/>
    <m/>
    <x v="6"/>
    <m/>
    <m/>
    <m/>
    <m/>
    <m/>
    <m/>
    <m/>
    <m/>
    <n v="0.6"/>
    <n v="0"/>
    <n v="0"/>
    <n v="0"/>
    <n v="0.15"/>
    <m/>
    <n v="0"/>
    <n v="0"/>
    <n v="0"/>
    <n v="0"/>
    <n v="0"/>
    <n v="0"/>
    <n v="0"/>
    <n v="0"/>
    <n v="0"/>
    <n v="0"/>
    <n v="2"/>
    <n v="0"/>
    <n v="0"/>
    <m/>
    <n v="0"/>
    <n v="0"/>
    <m/>
    <m/>
    <n v="0"/>
    <s v=""/>
    <n v="2.75"/>
    <n v="2"/>
    <m/>
    <s v="75% to &lt;100%"/>
    <s v="Physician, Psychiatrist, NP from hospital, community, LTCH, agencies, etc."/>
    <x v="2"/>
    <m/>
    <x v="2"/>
    <m/>
    <m/>
    <x v="1"/>
    <s v="English"/>
    <x v="0"/>
    <m/>
    <m/>
    <x v="2"/>
    <m/>
    <m/>
    <x v="2"/>
    <m/>
    <m/>
    <x v="1"/>
    <m/>
    <m/>
    <x v="1"/>
    <m/>
    <m/>
    <s v="Consultative partnership with North Bay Regional Health Centre (NBRHC), Northern Ontario Francophone Psychiatric Program (NOFPP) and Canadian Mental Health Association –Cochrane Timiskaming Branch (CMHA–CT). The Registered Nurses are supervised by a Program Manager (PM) in the Timmins office. The PM works collaboratively with the Program Coordinator at NBRHC. The program provides community-based psychiatric consultation services to older adults in the Timmins area. Following an in-depth assessment, a consultation report with recommendations from the Geriatric Psychiatrists, as well as a follow-up plan is forwarded to the Family Physician (FP)/Nurse Practitioner(NP).  Care will continue to be coordinated by the FP/NP to maintain a high quality of life in the least restrictive environment. Clinics are held at the Timmins and District Hospital 3 days/month. Collaborative community partnerships are key to providing quality care to mutual clients. This relationship has also provided seamless transitions to the hospital and Long-Term Care Homes. This program collaborates internally when possible with the North East Behavioural Supports program with CMHA-CT in collaboration with NBRHC. Increased administrative support and access to a Social Worker within the program would be a benefit to increasing capacity for the current client waitlist."/>
    <m/>
    <s v="Yes"/>
    <s v="tclarke@cmhact.ca"/>
    <m/>
    <n v="0"/>
    <n v="1"/>
  </r>
  <r>
    <s v="Asset01587"/>
    <m/>
    <m/>
    <m/>
    <m/>
    <m/>
    <x v="4"/>
    <x v="174"/>
    <m/>
    <x v="2"/>
    <m/>
    <s v="Seniors' Mental Health - Consultation Service"/>
    <m/>
    <x v="3"/>
    <m/>
    <x v="7"/>
    <x v="8"/>
    <m/>
    <m/>
    <m/>
    <m/>
    <m/>
    <m/>
    <n v="56"/>
    <n v="573"/>
    <n v="436"/>
    <n v="0"/>
    <n v="1009"/>
    <x v="0"/>
    <n v="0"/>
    <n v="0"/>
    <s v="Weekdays;"/>
    <n v="102.9"/>
    <m/>
    <s v="20 May Street South"/>
    <x v="73"/>
    <x v="0"/>
    <x v="151"/>
    <m/>
    <m/>
    <m/>
    <m/>
    <x v="6"/>
    <m/>
    <m/>
    <m/>
    <m/>
    <m/>
    <m/>
    <m/>
    <m/>
    <n v="0"/>
    <n v="0"/>
    <n v="0"/>
    <n v="0.04"/>
    <n v="0"/>
    <m/>
    <n v="0"/>
    <n v="0"/>
    <n v="0"/>
    <n v="0"/>
    <n v="0"/>
    <n v="0"/>
    <n v="0"/>
    <n v="0"/>
    <n v="0"/>
    <n v="0"/>
    <n v="1"/>
    <n v="0"/>
    <n v="0"/>
    <m/>
    <n v="0"/>
    <n v="0"/>
    <m/>
    <m/>
    <n v="0"/>
    <s v="RN for SMH KL vacant. Unable to fill for this period."/>
    <n v="1.04"/>
    <n v="1"/>
    <m/>
    <s v="75% to &lt;100%"/>
    <s v="Physicians, Psychiatrists, NPs from hospital, LTHC, community, agencies, etc."/>
    <x v="2"/>
    <m/>
    <x v="2"/>
    <m/>
    <m/>
    <x v="1"/>
    <s v="English"/>
    <x v="0"/>
    <m/>
    <m/>
    <x v="2"/>
    <m/>
    <m/>
    <x v="2"/>
    <m/>
    <m/>
    <x v="1"/>
    <m/>
    <m/>
    <x v="1"/>
    <m/>
    <m/>
    <s v="Consultative partnership with North Bay Regional Health Centre (NBRHC), Northern Ontario Francophone Psychiatric Program (NOFPP) and Canadian Mental Health Association –Cochrane Timiskaming Branch (CMHA–CT). The Registered Nurse is supervised by a Program Manager (PM) from the Timmins office. The P.M. works collaboratively with the Program Coordinator at NBRHC. The program provides community-based psychiatric consultation services to older adults in the Timiskaming area. Following an in-depth assessment, a consultation report with recommendations from the Geriatric Psychiatrist, as well as a follow-up plan is forwarded to the Family Physician (FP)/Nurse Practitioner(NP).  Care will continue to be coordinated by the FP/NP to maintain a high quality of life in the least restrictive environment. Clinics are held at the New Liskeard and Kirkland Lake offices, hospital and Long-Term Care Homes every 3 months for 2 days per visit from the Geriatric Psychiatrists. Collaborative community partnerships are key to providing quality care to mutual clients. This relationship has also provided seamless transitions to the hospital and Long-Term Care Homes. Increased administrative support and access to a Social Worker within the program would be a benefit to increasing capacity for the current client waitlist. Ongoing challenge with not being able to fill the Kirkland Lake RN position of 0.6 FTE. This vacancy required the New Liskeard RN to serve and travel the whole Timiskaming district."/>
    <m/>
    <s v="Yes"/>
    <s v="tclarke@cmhact.ca"/>
    <m/>
    <n v="0"/>
    <n v="1"/>
  </r>
  <r>
    <s v="Asset01682"/>
    <m/>
    <m/>
    <m/>
    <m/>
    <m/>
    <x v="4"/>
    <x v="146"/>
    <m/>
    <x v="2"/>
    <m/>
    <s v="District Mental Health Services for Older Adults: Geriatric Psychiatry Outreach Team"/>
    <m/>
    <x v="3"/>
    <m/>
    <x v="7"/>
    <x v="8"/>
    <m/>
    <m/>
    <m/>
    <m/>
    <m/>
    <m/>
    <n v="722"/>
    <n v="19256"/>
    <n v="1886"/>
    <n v="0"/>
    <n v="21142"/>
    <x v="0"/>
    <n v="0"/>
    <n v="0"/>
    <s v="Weekdays;"/>
    <n v="0"/>
    <m/>
    <s v="414 Scott Street"/>
    <x v="77"/>
    <x v="0"/>
    <x v="189"/>
    <m/>
    <m/>
    <m/>
    <m/>
    <x v="4"/>
    <m/>
    <m/>
    <m/>
    <m/>
    <m/>
    <m/>
    <m/>
    <m/>
    <n v="0"/>
    <n v="0"/>
    <n v="0"/>
    <n v="0"/>
    <n v="0"/>
    <m/>
    <n v="0"/>
    <n v="1"/>
    <n v="0"/>
    <n v="0"/>
    <n v="0"/>
    <n v="0"/>
    <n v="0"/>
    <n v="0"/>
    <n v="0"/>
    <n v="0"/>
    <n v="2.8"/>
    <n v="1"/>
    <n v="9.8000000000000007"/>
    <m/>
    <n v="0"/>
    <n v="0"/>
    <m/>
    <m/>
    <n v="1"/>
    <s v="Geriatric Mental Health Worker"/>
    <n v="14.600000000000001"/>
    <n v="15.600000000000001"/>
    <m/>
    <s v=""/>
    <s v="Primary Care, _x000a_Hospitals, _x000a_Family Members"/>
    <x v="2"/>
    <m/>
    <x v="2"/>
    <m/>
    <m/>
    <x v="1"/>
    <s v="English"/>
    <x v="0"/>
    <m/>
    <m/>
    <x v="2"/>
    <m/>
    <m/>
    <x v="2"/>
    <m/>
    <m/>
    <x v="1"/>
    <m/>
    <m/>
    <x v="1"/>
    <m/>
    <m/>
    <s v="Our program does not have appointments available, because when people contact us for help, its at a time they need itmost, we fit them in.  This is why there is no wait list as well.  This has caused our workers case loads to be at extreme levels, and staff stress levels high as a result.  More staffing is needed to assist with the current demand in this program"/>
    <m/>
    <s v="Yes"/>
    <s v="alison.denton@tbh.net"/>
    <m/>
    <n v="0"/>
    <n v="1"/>
  </r>
  <r>
    <s v="Asset01894"/>
    <m/>
    <m/>
    <m/>
    <m/>
    <m/>
    <x v="4"/>
    <x v="14"/>
    <m/>
    <x v="2"/>
    <m/>
    <s v="Specialized Geriatric Services"/>
    <m/>
    <x v="3"/>
    <m/>
    <x v="7"/>
    <x v="8"/>
    <m/>
    <m/>
    <m/>
    <m/>
    <m/>
    <m/>
    <n v="265"/>
    <n v="3574"/>
    <n v="2744"/>
    <n v="0"/>
    <n v="6318"/>
    <x v="0"/>
    <n v="0"/>
    <n v="0"/>
    <s v="Weekdays;"/>
    <n v="40.799999999999997"/>
    <m/>
    <s v="80 Waterloo Ave"/>
    <x v="12"/>
    <x v="0"/>
    <x v="14"/>
    <m/>
    <m/>
    <m/>
    <m/>
    <x v="3"/>
    <m/>
    <m/>
    <m/>
    <m/>
    <m/>
    <m/>
    <m/>
    <m/>
    <n v="0"/>
    <n v="0"/>
    <n v="0"/>
    <n v="0"/>
    <n v="0"/>
    <m/>
    <n v="0"/>
    <n v="0"/>
    <n v="0"/>
    <n v="0"/>
    <n v="0"/>
    <n v="0"/>
    <n v="0"/>
    <n v="0"/>
    <n v="0"/>
    <n v="0"/>
    <n v="0"/>
    <n v="0"/>
    <n v="0"/>
    <m/>
    <n v="0"/>
    <n v="0"/>
    <m/>
    <m/>
    <n v="0"/>
    <s v=""/>
    <n v="0"/>
    <n v="0"/>
    <m/>
    <s v="75% to &lt;100%"/>
    <s v="GEM, Family Physicians, General Hospital, Emergency Department, Homewood Health Centre"/>
    <x v="2"/>
    <m/>
    <x v="2"/>
    <m/>
    <m/>
    <x v="1"/>
    <s v="English"/>
    <x v="0"/>
    <m/>
    <m/>
    <x v="2"/>
    <m/>
    <m/>
    <x v="2"/>
    <m/>
    <m/>
    <x v="1"/>
    <m/>
    <m/>
    <x v="1"/>
    <m/>
    <m/>
    <s v="No additional comments"/>
    <m/>
    <s v="Yes"/>
    <s v="cplatt@cmhaww.ca"/>
    <m/>
    <n v="0"/>
    <n v="1"/>
  </r>
  <r>
    <s v="Asset01093"/>
    <m/>
    <m/>
    <m/>
    <m/>
    <m/>
    <x v="4"/>
    <x v="118"/>
    <m/>
    <x v="2"/>
    <m/>
    <s v="Long Term Care (LTC) Outreach Team and Geriatric Mental Health Community Outreach Team (GMHCOT)"/>
    <m/>
    <x v="3"/>
    <m/>
    <x v="7"/>
    <x v="8"/>
    <m/>
    <m/>
    <m/>
    <m/>
    <m/>
    <m/>
    <n v="534"/>
    <n v="3937"/>
    <n v="748"/>
    <n v="208"/>
    <n v="4893"/>
    <x v="0"/>
    <n v="0"/>
    <n v="0"/>
    <s v="Weekdays;"/>
    <n v="30"/>
    <m/>
    <s v="1615 Dundas Street East"/>
    <x v="48"/>
    <x v="0"/>
    <x v="128"/>
    <m/>
    <m/>
    <m/>
    <m/>
    <x v="0"/>
    <m/>
    <m/>
    <m/>
    <m/>
    <m/>
    <m/>
    <m/>
    <m/>
    <n v="0"/>
    <n v="0"/>
    <n v="0"/>
    <n v="0"/>
    <n v="1"/>
    <m/>
    <n v="0.5"/>
    <n v="0"/>
    <n v="0"/>
    <n v="0"/>
    <n v="0"/>
    <n v="0"/>
    <n v="0"/>
    <n v="0"/>
    <n v="0"/>
    <n v="0"/>
    <n v="7"/>
    <n v="0"/>
    <n v="0"/>
    <m/>
    <n v="0"/>
    <n v="0"/>
    <m/>
    <m/>
    <n v="1"/>
    <s v="Behavioural Therapist"/>
    <n v="8.5"/>
    <n v="8.5"/>
    <m/>
    <s v="75% to &lt;100%"/>
    <s v="Referrals are accepted by primary care providers (GPs/NPs), specialists, hospitals (acute and tertiary care) and other community agencies (DCC, GAIN, etc.)."/>
    <x v="2"/>
    <m/>
    <x v="2"/>
    <m/>
    <m/>
    <x v="1"/>
    <s v="English"/>
    <x v="0"/>
    <m/>
    <m/>
    <x v="2"/>
    <m/>
    <m/>
    <x v="2"/>
    <m/>
    <m/>
    <x v="1"/>
    <m/>
    <m/>
    <x v="1"/>
    <m/>
    <m/>
    <s v="LTC Outreach Team - Age of 65 and older with a psychiatric concern that is either treatment resistant or complex in nature presenting with one or more of the following: cognitive     changes, behavioural changes, mood changes, anxiety or psychotic symptoms.- Individuals younger than age 65 will be reviewed on a case by case basisServices we offer include:- Specialized medical consultations (geriatric psychiatry, nurse practitioner, RN, BT)- Short term psychiatric follow-up for treatment optimization Geriatric Mental Health Community Outreach TeamThe Geriatric Mental Health Community Outreach Team provides a client-centered assessment and individualized treatment/service plan by a community nurse clinician and a nurse practitioner.  Individual care plans are developed to manage symptoms, address needs, and develop management techniques.  Short-term case management and mental health follow up is provided for treatment optimization and support. Health teaching and education will be provided to assist patients as they transition into the community and can be initiated while in acute and tertiary care settings.  - Individuals 65 years and older who have a mental health concern, are unable to attend community clinic appointments and live in the Durham Region.  Individuals must be medically stable."/>
    <m/>
    <s v="Yes"/>
    <s v="wedgeh@ontarioshores.ca"/>
    <m/>
    <n v="0"/>
    <n v="1"/>
  </r>
  <r>
    <s v="Asset00968"/>
    <m/>
    <m/>
    <m/>
    <m/>
    <m/>
    <x v="4"/>
    <x v="48"/>
    <m/>
    <x v="2"/>
    <m/>
    <s v="Geriatric psychiatry outreach services"/>
    <m/>
    <x v="3"/>
    <m/>
    <x v="7"/>
    <x v="8"/>
    <m/>
    <m/>
    <m/>
    <m/>
    <m/>
    <m/>
    <n v="219"/>
    <n v="348"/>
    <n v="1"/>
    <n v="1"/>
    <n v="350"/>
    <x v="0"/>
    <n v="0"/>
    <n v="0"/>
    <m/>
    <n v="39"/>
    <m/>
    <s v="243 Consumers Rd, Unit 300"/>
    <x v="7"/>
    <x v="0"/>
    <x v="50"/>
    <m/>
    <m/>
    <m/>
    <m/>
    <x v="1"/>
    <m/>
    <m/>
    <m/>
    <m/>
    <m/>
    <m/>
    <m/>
    <m/>
    <n v="0"/>
    <n v="0"/>
    <n v="0"/>
    <n v="0"/>
    <n v="0.2"/>
    <m/>
    <n v="0"/>
    <n v="0"/>
    <n v="0"/>
    <n v="0"/>
    <n v="0"/>
    <n v="0"/>
    <n v="0"/>
    <n v="0"/>
    <n v="0"/>
    <n v="0"/>
    <n v="0"/>
    <n v="0"/>
    <n v="0"/>
    <m/>
    <n v="0"/>
    <n v="0"/>
    <m/>
    <m/>
    <n v="0"/>
    <s v=""/>
    <n v="0.2"/>
    <n v="0"/>
    <m/>
    <s v="100%"/>
    <s v="Referral source - GP; ER; inpatient; specialist; community support services"/>
    <x v="2"/>
    <m/>
    <x v="2"/>
    <m/>
    <m/>
    <x v="1"/>
    <s v="English"/>
    <x v="0"/>
    <m/>
    <m/>
    <x v="2"/>
    <m/>
    <m/>
    <x v="2"/>
    <m/>
    <m/>
    <x v="1"/>
    <m/>
    <m/>
    <x v="1"/>
    <m/>
    <m/>
    <s v="- one psychiatrist visits LTCs, 188 visits were made during this fiscal year, no set schedule for these visits- psychiatry outreach visits are made on Mondays"/>
    <m/>
    <s v="Yes"/>
    <s v="Janet.Oliver@nygh.on.ca"/>
    <m/>
    <n v="0"/>
    <n v="1"/>
  </r>
  <r>
    <s v="Asset01810"/>
    <m/>
    <m/>
    <m/>
    <m/>
    <m/>
    <x v="4"/>
    <x v="80"/>
    <m/>
    <x v="2"/>
    <m/>
    <s v="Seniors' Outpatient Services Geriatric Psychiatry Outreach Team"/>
    <m/>
    <x v="3"/>
    <m/>
    <x v="7"/>
    <x v="8"/>
    <m/>
    <m/>
    <m/>
    <m/>
    <m/>
    <m/>
    <n v="564"/>
    <n v="3679"/>
    <n v="1830"/>
    <n v="0"/>
    <n v="5509"/>
    <x v="0"/>
    <n v="0"/>
    <n v="0"/>
    <s v="Weekdays;"/>
    <n v="22"/>
    <m/>
    <s v="35 Algoma Street North"/>
    <x v="45"/>
    <x v="0"/>
    <x v="89"/>
    <m/>
    <m/>
    <m/>
    <m/>
    <x v="4"/>
    <m/>
    <m/>
    <m/>
    <m/>
    <m/>
    <m/>
    <m/>
    <m/>
    <n v="0"/>
    <n v="0"/>
    <n v="0"/>
    <n v="0"/>
    <n v="1.4"/>
    <m/>
    <n v="0"/>
    <n v="1"/>
    <n v="0"/>
    <n v="0"/>
    <n v="0"/>
    <n v="0"/>
    <n v="0"/>
    <n v="0"/>
    <n v="0"/>
    <n v="0"/>
    <n v="0"/>
    <n v="3.6"/>
    <n v="2"/>
    <m/>
    <n v="0"/>
    <n v="0"/>
    <m/>
    <m/>
    <n v="0"/>
    <s v=""/>
    <n v="8"/>
    <n v="6.6"/>
    <m/>
    <s v="100%"/>
    <s v="Primary Care, Specialists, Emergency Department, Acute Care, Rehab Care, Long Term Care"/>
    <x v="2"/>
    <m/>
    <x v="2"/>
    <m/>
    <m/>
    <x v="1"/>
    <s v="English"/>
    <x v="0"/>
    <m/>
    <m/>
    <x v="2"/>
    <m/>
    <m/>
    <x v="2"/>
    <m/>
    <m/>
    <x v="1"/>
    <m/>
    <m/>
    <x v="1"/>
    <m/>
    <m/>
    <s v="Combined Service with Geriatric Psychiatry Inpatient Consultation under SGS Geriatric Psychiatry Consultation - 1.4 FTE as part of entire consult program"/>
    <m/>
    <s v="Yes"/>
    <s v="alison.denton@tbh.net"/>
    <m/>
    <n v="0"/>
    <n v="1"/>
  </r>
  <r>
    <s v="Asset01792"/>
    <m/>
    <m/>
    <m/>
    <m/>
    <m/>
    <x v="4"/>
    <x v="31"/>
    <m/>
    <x v="2"/>
    <m/>
    <s v="Centre for Healthy Aging - Geriatric Psychiatry Outreach Service, St. Peter's Hospital Site, HHS"/>
    <m/>
    <x v="3"/>
    <m/>
    <x v="7"/>
    <x v="8"/>
    <m/>
    <m/>
    <m/>
    <m/>
    <m/>
    <m/>
    <n v="488"/>
    <n v="1305"/>
    <n v="0"/>
    <n v="0"/>
    <n v="1305"/>
    <x v="0"/>
    <n v="0"/>
    <n v="0"/>
    <s v="Weekdays;"/>
    <n v="89.3"/>
    <m/>
    <s v="88 Maplewood Avenue"/>
    <x v="19"/>
    <x v="0"/>
    <x v="30"/>
    <m/>
    <m/>
    <m/>
    <m/>
    <x v="3"/>
    <m/>
    <m/>
    <m/>
    <m/>
    <m/>
    <m/>
    <m/>
    <m/>
    <n v="1.7"/>
    <n v="0"/>
    <n v="0"/>
    <n v="0"/>
    <n v="0.3"/>
    <m/>
    <n v="0"/>
    <n v="2.7"/>
    <n v="0"/>
    <n v="0"/>
    <n v="0"/>
    <n v="0"/>
    <n v="0"/>
    <n v="0"/>
    <n v="0"/>
    <n v="0"/>
    <n v="0.7"/>
    <n v="0"/>
    <n v="0"/>
    <m/>
    <n v="0"/>
    <n v="0"/>
    <m/>
    <m/>
    <n v="0"/>
    <s v=""/>
    <n v="5.4"/>
    <n v="3.4000000000000004"/>
    <m/>
    <s v="75% to &lt;100%"/>
    <s v="Referrals from primary care for community dwelling seniors go to HNHB SGS Central Clinical Intake Service to us.  Referrals for LTC come directly to us.  We do home visits and visit to caseloads in 27 LTCs in the communities of Hamilton."/>
    <x v="2"/>
    <m/>
    <x v="2"/>
    <m/>
    <m/>
    <x v="1"/>
    <s v="English"/>
    <x v="0"/>
    <m/>
    <m/>
    <x v="2"/>
    <m/>
    <m/>
    <x v="2"/>
    <m/>
    <m/>
    <x v="1"/>
    <m/>
    <m/>
    <x v="1"/>
    <m/>
    <m/>
    <s v="Number Caregivers Served estimated as:  # unique pts x 0.8Administration:  Clerical &amp; Intake = 1.7"/>
    <m/>
    <s v="Yes"/>
    <s v="mckennac@hhsc.ca"/>
    <m/>
    <n v="0"/>
    <n v="1"/>
  </r>
  <r>
    <s v="Asset00956"/>
    <m/>
    <m/>
    <m/>
    <m/>
    <m/>
    <x v="4"/>
    <x v="6"/>
    <m/>
    <x v="2"/>
    <m/>
    <s v="Geriatric Mental Health Outreach Team"/>
    <m/>
    <x v="3"/>
    <m/>
    <x v="7"/>
    <x v="8"/>
    <m/>
    <m/>
    <m/>
    <m/>
    <m/>
    <m/>
    <n v="569"/>
    <n v="3080"/>
    <n v="283"/>
    <n v="0"/>
    <n v="3363"/>
    <x v="0"/>
    <n v="0"/>
    <n v="0"/>
    <s v="Weekdays;"/>
    <n v="1"/>
    <m/>
    <s v="3030 Birchmount Rd"/>
    <x v="6"/>
    <x v="0"/>
    <x v="6"/>
    <m/>
    <m/>
    <m/>
    <m/>
    <x v="1"/>
    <m/>
    <m/>
    <m/>
    <m/>
    <m/>
    <m/>
    <m/>
    <m/>
    <n v="0"/>
    <n v="0"/>
    <n v="0"/>
    <n v="0"/>
    <n v="0"/>
    <m/>
    <n v="0"/>
    <n v="1"/>
    <n v="0"/>
    <n v="0"/>
    <n v="0"/>
    <n v="0"/>
    <n v="0"/>
    <n v="0"/>
    <n v="0"/>
    <n v="0"/>
    <n v="2"/>
    <n v="0"/>
    <n v="0"/>
    <m/>
    <n v="0"/>
    <n v="0"/>
    <m/>
    <m/>
    <n v="0"/>
    <s v=""/>
    <n v="3"/>
    <n v="3"/>
    <m/>
    <s v="75% to &lt;100%"/>
    <s v="Referral Form"/>
    <x v="2"/>
    <m/>
    <x v="2"/>
    <m/>
    <m/>
    <x v="1"/>
    <s v="English"/>
    <x v="0"/>
    <m/>
    <m/>
    <x v="2"/>
    <m/>
    <m/>
    <x v="2"/>
    <m/>
    <m/>
    <x v="1"/>
    <m/>
    <m/>
    <x v="1"/>
    <m/>
    <m/>
    <s v="I uploaded the referral form here."/>
    <m/>
    <s v="Yes"/>
    <s v="eanstey@shn.ca"/>
    <m/>
    <n v="0"/>
    <n v="1"/>
  </r>
  <r>
    <s v="Asset01453"/>
    <m/>
    <m/>
    <m/>
    <m/>
    <m/>
    <x v="4"/>
    <x v="175"/>
    <m/>
    <x v="2"/>
    <m/>
    <s v="Integrated Psychogeriatric Outreach Program (IPOP)"/>
    <m/>
    <x v="3"/>
    <m/>
    <x v="7"/>
    <x v="8"/>
    <m/>
    <m/>
    <m/>
    <m/>
    <m/>
    <m/>
    <n v="375"/>
    <n v="4912"/>
    <n v="3904"/>
    <n v="141"/>
    <n v="8957"/>
    <x v="0"/>
    <n v="0"/>
    <n v="0"/>
    <s v="Weekdays;"/>
    <n v="21"/>
    <m/>
    <s v="126 Wellington Street West"/>
    <x v="93"/>
    <x v="0"/>
    <x v="198"/>
    <m/>
    <m/>
    <m/>
    <m/>
    <x v="2"/>
    <m/>
    <m/>
    <m/>
    <m/>
    <m/>
    <m/>
    <m/>
    <m/>
    <n v="0"/>
    <n v="0"/>
    <n v="0"/>
    <n v="0"/>
    <n v="0.03"/>
    <m/>
    <n v="1"/>
    <n v="1"/>
    <n v="0"/>
    <n v="0"/>
    <n v="0"/>
    <n v="0"/>
    <n v="0"/>
    <n v="0"/>
    <n v="0"/>
    <n v="0"/>
    <n v="-1"/>
    <n v="0"/>
    <n v="1"/>
    <m/>
    <n v="0"/>
    <n v="0"/>
    <m/>
    <m/>
    <n v="0"/>
    <s v=""/>
    <n v="2.0300000000000002"/>
    <n v="2"/>
    <m/>
    <s v="75% to &lt;100%"/>
    <s v="Self referrals, Primary Care Physicians, Home and Community Care, Family Health Teams, GEM Nurses, BSO, Geriatric Outreach Teams, Mackenzie Health Mental Health Outpatient Clinic, Family, Alzheimer's Society, Canadian Mental Health Association - York Region and South Simcoe"/>
    <x v="2"/>
    <m/>
    <x v="2"/>
    <m/>
    <m/>
    <x v="1"/>
    <s v="English"/>
    <x v="0"/>
    <m/>
    <m/>
    <x v="2"/>
    <m/>
    <m/>
    <x v="2"/>
    <m/>
    <m/>
    <x v="1"/>
    <m/>
    <m/>
    <x v="1"/>
    <m/>
    <m/>
    <s v="LOFT became the new service provider for Integrated Psychogeriatric Outreach Program in April 2019 and therefore date is being submitted for the fiscal year 2019/20 as our first submission.  We provided services to those 55 years of age and older in respect to older adults.IPOP serves York Region and South Simcoe areas within the GTA."/>
    <m/>
    <s v="Yes"/>
    <s v="ssaulnier@loftcs.org"/>
    <m/>
    <n v="0"/>
    <n v="1"/>
  </r>
  <r>
    <s v="Asset00932"/>
    <m/>
    <m/>
    <m/>
    <m/>
    <m/>
    <x v="4"/>
    <x v="13"/>
    <m/>
    <x v="2"/>
    <m/>
    <s v="Geriatric Psychiatry Community Services of Ottawa"/>
    <m/>
    <x v="3"/>
    <m/>
    <x v="7"/>
    <x v="3"/>
    <m/>
    <m/>
    <m/>
    <m/>
    <m/>
    <m/>
    <n v="3038"/>
    <n v="7922"/>
    <n v="10265"/>
    <n v="0"/>
    <n v="18187"/>
    <x v="0"/>
    <n v="0"/>
    <n v="0"/>
    <s v="Weekdays;"/>
    <n v="41"/>
    <m/>
    <s v="75 Bruyere St."/>
    <x v="11"/>
    <x v="0"/>
    <x v="13"/>
    <m/>
    <m/>
    <m/>
    <m/>
    <x v="0"/>
    <m/>
    <m/>
    <m/>
    <m/>
    <m/>
    <m/>
    <m/>
    <m/>
    <n v="4"/>
    <n v="0"/>
    <n v="0"/>
    <n v="0"/>
    <n v="2.6"/>
    <m/>
    <n v="0"/>
    <n v="7"/>
    <n v="0"/>
    <n v="0"/>
    <n v="0"/>
    <n v="0"/>
    <n v="0"/>
    <n v="0"/>
    <n v="0"/>
    <n v="0"/>
    <n v="2"/>
    <n v="0"/>
    <n v="14"/>
    <m/>
    <n v="0"/>
    <n v="0"/>
    <m/>
    <m/>
    <n v="0"/>
    <s v=""/>
    <n v="29.6"/>
    <n v="23"/>
    <m/>
    <s v="100%"/>
    <s v=""/>
    <x v="2"/>
    <m/>
    <x v="2"/>
    <m/>
    <m/>
    <x v="1"/>
    <s v="English"/>
    <x v="0"/>
    <m/>
    <m/>
    <x v="2"/>
    <m/>
    <m/>
    <x v="2"/>
    <m/>
    <m/>
    <x v="1"/>
    <m/>
    <m/>
    <x v="1"/>
    <m/>
    <m/>
    <s v="One place to refer for Geriatric PsychiatrySince June 2017, we have partnered with the Geriatric Psychiatry Program at The Royal to offer Ottawa Geriatric Psychiatry Centralized Intake Service. All referrals to out-patient Geriatric Psychiatry within the city of Ottawa are now triaged through this service.Our bilingual interdisciplinary team works to address the medical, psychological and social complexity of geriatric mental health issues.Psychiatric ConsultationsOur physicians work collaboratively with referring physicians to provide psychiatric diagnosis and  treatment for older adults with cognitive disorders and mental illnesses.Case ManagementOur outreach team is made up of nurses, social workers and occupational therapists.  Case Managers work with clients and their support network in their homes. We provide a comprehensive psychosocial assessment and develop a plan with you and your family/caregiver to address your mental health care needs. Short-term Case Management is provided in partnership with other senior-focused organizations to support your independence and your mental health.GroupsAt GPCSO we are pleased to be able to offer two group therapy programs.Stress Reduction for Senior Caregivers Through Mindfulness – Offered twice a year to caregivers of persons living with dementia or other mental illness who are registered patients of GPCSO or The Royal Geriatrics Program. Mindfulness Group poster.Mindfulness Group ResourcesEnhanced Cognitive Behaviour Therapy (CBT) for Seniors with Depression and Anxiety Disorders – Offered once a year to older adults who are registered patients of GPCSO or The Royal Geriatrics Program. CBT group poster"/>
    <m/>
    <s v="Yes"/>
    <s v="vdemers@bruyere.org"/>
    <m/>
    <n v="0"/>
    <n v="1"/>
  </r>
  <r>
    <s v="Asset01556"/>
    <m/>
    <m/>
    <m/>
    <m/>
    <m/>
    <x v="4"/>
    <x v="54"/>
    <m/>
    <x v="2"/>
    <m/>
    <s v="Psychiatric Day Hospital"/>
    <m/>
    <x v="3"/>
    <m/>
    <x v="52"/>
    <x v="3"/>
    <m/>
    <m/>
    <m/>
    <m/>
    <m/>
    <m/>
    <n v="0"/>
    <n v="3947"/>
    <n v="0"/>
    <n v="0"/>
    <n v="3947"/>
    <x v="0"/>
    <n v="0"/>
    <n v="0"/>
    <s v="Weekdays;"/>
    <n v="0"/>
    <m/>
    <s v="3560 Bathurst St North York"/>
    <x v="61"/>
    <x v="0"/>
    <x v="58"/>
    <m/>
    <m/>
    <m/>
    <m/>
    <x v="1"/>
    <m/>
    <m/>
    <m/>
    <m/>
    <m/>
    <m/>
    <m/>
    <m/>
    <n v="0.5"/>
    <n v="0"/>
    <n v="0"/>
    <n v="0"/>
    <n v="0.6"/>
    <m/>
    <n v="0"/>
    <n v="0.8"/>
    <n v="0"/>
    <n v="0"/>
    <n v="0"/>
    <n v="0"/>
    <n v="0"/>
    <n v="0"/>
    <n v="0"/>
    <n v="0"/>
    <n v="1"/>
    <n v="0"/>
    <n v="1"/>
    <m/>
    <n v="0"/>
    <n v="0"/>
    <m/>
    <m/>
    <n v="0"/>
    <s v=""/>
    <n v="3.9000000000000004"/>
    <n v="2.8"/>
    <m/>
    <s v="100%"/>
    <s v=""/>
    <x v="2"/>
    <m/>
    <x v="2"/>
    <m/>
    <m/>
    <x v="1"/>
    <s v="English"/>
    <x v="0"/>
    <m/>
    <m/>
    <x v="2"/>
    <m/>
    <m/>
    <x v="2"/>
    <m/>
    <m/>
    <x v="1"/>
    <m/>
    <m/>
    <x v="1"/>
    <m/>
    <m/>
    <s v="About the ProgramThe Psychiatric Day Hospital offers a multi-component, holistic approach to individuals experiencing psychiatric illness such as mood and anxiety disorders.  Treatment includes individual and group psychotherapy, medication management, and a variety of other group interventions  on an outpatient basis.  Participants attend the program from 9:30 am – 3:30 pm for either 2 days (Tuesday &amp; Thursday) or 4 days (Monday – Thursday) for 16 weeks.Our Interprofessional Services Include:assessment and diagnosistreatment including medication management and non-pharmacological approaches such as psychotherapygoal-settinggroup-based counselling/therapygroup interventions/activitiesEligibility Criteria:Aged 65 years or olderHave a  diagnosis of depression or anxietyAbility to participate in group based therapyAble to attend a program at BaycrestAble to commit to attending either the 2 day or 4 day program for 16 weeks"/>
    <m/>
    <s v="Yes"/>
    <s v="nlin@baycrest.org"/>
    <m/>
    <n v="1"/>
    <n v="1"/>
  </r>
  <r>
    <s v="Asset02726"/>
    <m/>
    <m/>
    <m/>
    <m/>
    <m/>
    <x v="4"/>
    <x v="10"/>
    <m/>
    <x v="2"/>
    <m/>
    <s v="OTN for Geriatric medicine/ geriatric psychiatry"/>
    <m/>
    <x v="3"/>
    <m/>
    <x v="53"/>
    <x v="4"/>
    <m/>
    <m/>
    <m/>
    <m/>
    <m/>
    <m/>
    <n v="425"/>
    <n v="644"/>
    <n v="0"/>
    <n v="0"/>
    <n v="644"/>
    <x v="0"/>
    <n v="0"/>
    <n v="0"/>
    <m/>
    <n v="0"/>
    <m/>
    <s v="170 Colborne St. W."/>
    <x v="8"/>
    <x v="0"/>
    <x v="49"/>
    <m/>
    <m/>
    <m/>
    <m/>
    <x v="2"/>
    <m/>
    <m/>
    <m/>
    <m/>
    <m/>
    <m/>
    <m/>
    <m/>
    <n v="0"/>
    <n v="0"/>
    <n v="0"/>
    <n v="0"/>
    <n v="0"/>
    <m/>
    <n v="0"/>
    <n v="0"/>
    <n v="0"/>
    <n v="0"/>
    <n v="0"/>
    <n v="0"/>
    <n v="0"/>
    <n v="0"/>
    <n v="0"/>
    <n v="0"/>
    <n v="0"/>
    <n v="0"/>
    <n v="0"/>
    <m/>
    <n v="0"/>
    <n v="0"/>
    <m/>
    <m/>
    <n v="0"/>
    <s v=""/>
    <n v="0"/>
    <n v="0"/>
    <m/>
    <s v="100%"/>
    <s v=""/>
    <x v="2"/>
    <m/>
    <x v="2"/>
    <m/>
    <m/>
    <x v="1"/>
    <s v="English"/>
    <x v="0"/>
    <m/>
    <m/>
    <x v="2"/>
    <m/>
    <m/>
    <x v="2"/>
    <m/>
    <m/>
    <x v="1"/>
    <m/>
    <m/>
    <x v="1"/>
    <m/>
    <m/>
    <s v="Only OTN service is included in this submission. Weekdays/ hours of service and FTE resource are flexible/adhoc as needed. Data provided is based on patient population served that is aged 65 and older."/>
    <m/>
    <s v="Yes"/>
    <s v="lhlam@osmh.on.ca"/>
    <m/>
    <n v="0"/>
    <n v="1"/>
  </r>
  <r>
    <s v="Asset01584"/>
    <m/>
    <m/>
    <m/>
    <m/>
    <m/>
    <x v="4"/>
    <x v="54"/>
    <m/>
    <x v="2"/>
    <m/>
    <s v="Inpatient Geriatric Consultations"/>
    <m/>
    <x v="3"/>
    <m/>
    <x v="54"/>
    <x v="4"/>
    <m/>
    <m/>
    <m/>
    <m/>
    <m/>
    <m/>
    <n v="0"/>
    <n v="230"/>
    <n v="0"/>
    <n v="0"/>
    <n v="230"/>
    <x v="0"/>
    <n v="0"/>
    <n v="0"/>
    <s v="Weekdays;"/>
    <n v="0"/>
    <m/>
    <s v="3560 Bathurst St North York"/>
    <x v="61"/>
    <x v="0"/>
    <x v="58"/>
    <m/>
    <m/>
    <m/>
    <m/>
    <x v="1"/>
    <m/>
    <m/>
    <m/>
    <m/>
    <m/>
    <m/>
    <m/>
    <m/>
    <n v="0"/>
    <n v="0"/>
    <n v="0"/>
    <n v="1"/>
    <n v="0"/>
    <m/>
    <n v="0"/>
    <n v="0"/>
    <n v="0"/>
    <n v="0"/>
    <n v="0"/>
    <n v="0"/>
    <n v="0"/>
    <n v="0"/>
    <n v="0"/>
    <n v="0"/>
    <n v="0"/>
    <n v="0"/>
    <n v="0"/>
    <m/>
    <n v="0"/>
    <n v="0"/>
    <m/>
    <m/>
    <n v="0"/>
    <s v=""/>
    <n v="1"/>
    <n v="0"/>
    <m/>
    <s v="100%"/>
    <s v=""/>
    <x v="2"/>
    <m/>
    <x v="2"/>
    <m/>
    <m/>
    <x v="1"/>
    <s v="English"/>
    <x v="0"/>
    <m/>
    <m/>
    <x v="2"/>
    <m/>
    <m/>
    <x v="2"/>
    <m/>
    <m/>
    <x v="1"/>
    <m/>
    <m/>
    <x v="1"/>
    <m/>
    <m/>
    <s v="Older adults in the community who have concerns about their physical health or memory may benefit from a comprehensive assessment by one of our experienced geriatricians - physicians who specialize in a holistic approach to seniors' health.The Baycrest Geriatric Assessment Clinic sees clients from the community with a wide range of concerns and issues.In addition to comprehensive geriatric assessments, we provide referrals to Baycrest programs and support services as needed. Our clinic is staffed by certified geriatricians and other healthcare professionals.Referrals can be initiated by family, friends or health professionals but a medical referral form must be completed and submitted by the family physician who will provide ongoing care to the patient."/>
    <m/>
    <s v="Yes"/>
    <s v="ltachjian@baycrest.org"/>
    <m/>
    <n v="1"/>
    <n v="1"/>
  </r>
  <r>
    <s v="Asset01812"/>
    <m/>
    <m/>
    <m/>
    <m/>
    <m/>
    <x v="4"/>
    <x v="80"/>
    <m/>
    <x v="2"/>
    <m/>
    <s v="Geriatric Medicine Telemedicine"/>
    <m/>
    <x v="3"/>
    <m/>
    <x v="54"/>
    <x v="4"/>
    <m/>
    <m/>
    <m/>
    <m/>
    <m/>
    <m/>
    <n v="151"/>
    <n v="0"/>
    <n v="0"/>
    <n v="189"/>
    <n v="189"/>
    <x v="0"/>
    <n v="0"/>
    <n v="0"/>
    <s v="Weekdays;"/>
    <n v="61"/>
    <m/>
    <s v="35 Algoma Street North"/>
    <x v="45"/>
    <x v="0"/>
    <x v="89"/>
    <m/>
    <m/>
    <m/>
    <m/>
    <x v="4"/>
    <m/>
    <m/>
    <m/>
    <m/>
    <m/>
    <m/>
    <m/>
    <m/>
    <n v="0"/>
    <n v="0"/>
    <n v="0"/>
    <n v="1"/>
    <n v="0"/>
    <m/>
    <n v="0"/>
    <n v="0"/>
    <n v="0"/>
    <n v="0"/>
    <n v="0"/>
    <n v="0"/>
    <n v="0"/>
    <n v="0"/>
    <n v="0"/>
    <n v="0"/>
    <n v="0"/>
    <n v="0"/>
    <n v="0"/>
    <m/>
    <n v="0"/>
    <n v="0"/>
    <m/>
    <m/>
    <n v="0"/>
    <s v=""/>
    <n v="1"/>
    <n v="0"/>
    <m/>
    <s v="100%"/>
    <s v="Primary Care, Specialists, Emergency Department, Acute Care, Long Term Care"/>
    <x v="2"/>
    <m/>
    <x v="2"/>
    <m/>
    <m/>
    <x v="1"/>
    <s v="English"/>
    <x v="0"/>
    <m/>
    <m/>
    <x v="2"/>
    <m/>
    <m/>
    <x v="2"/>
    <m/>
    <m/>
    <x v="1"/>
    <m/>
    <m/>
    <x v="1"/>
    <m/>
    <m/>
    <s v="This service is part of the overall service for geriatric Medicine Clinic and Outpatient SGS.  4.0 FTE Geriatricians supporting all Geriatric Medicine services across TBRHSC and SJCG Inpatient and Outpatient."/>
    <m/>
    <s v="Yes"/>
    <s v="alison.denton@tbh.net"/>
    <m/>
    <n v="0"/>
    <n v="1"/>
  </r>
  <r>
    <s v="Asset01348"/>
    <m/>
    <m/>
    <m/>
    <m/>
    <m/>
    <x v="4"/>
    <x v="6"/>
    <m/>
    <x v="2"/>
    <m/>
    <s v="Geriatrician"/>
    <m/>
    <x v="3"/>
    <m/>
    <x v="54"/>
    <x v="4"/>
    <m/>
    <m/>
    <m/>
    <m/>
    <m/>
    <m/>
    <n v="0"/>
    <n v="0"/>
    <n v="0"/>
    <n v="0"/>
    <n v="0"/>
    <x v="0"/>
    <n v="0"/>
    <n v="0"/>
    <m/>
    <n v="0"/>
    <m/>
    <s v="3030 Birchmount Rd"/>
    <x v="6"/>
    <x v="0"/>
    <x v="6"/>
    <m/>
    <m/>
    <m/>
    <m/>
    <x v="1"/>
    <m/>
    <m/>
    <m/>
    <m/>
    <m/>
    <m/>
    <m/>
    <m/>
    <n v="0"/>
    <n v="0"/>
    <n v="0"/>
    <n v="1"/>
    <n v="0"/>
    <m/>
    <n v="0"/>
    <n v="0"/>
    <n v="0"/>
    <n v="0"/>
    <n v="0"/>
    <n v="0"/>
    <n v="0"/>
    <n v="0"/>
    <n v="0"/>
    <n v="0"/>
    <n v="0"/>
    <n v="0"/>
    <n v="0"/>
    <m/>
    <n v="0"/>
    <n v="0"/>
    <m/>
    <m/>
    <n v="0"/>
    <s v=""/>
    <n v="1"/>
    <n v="0"/>
    <m/>
    <s v=""/>
    <s v=""/>
    <x v="2"/>
    <m/>
    <x v="2"/>
    <m/>
    <m/>
    <x v="1"/>
    <s v="English"/>
    <x v="0"/>
    <m/>
    <m/>
    <x v="2"/>
    <m/>
    <m/>
    <x v="2"/>
    <m/>
    <m/>
    <x v="1"/>
    <m/>
    <m/>
    <x v="1"/>
    <m/>
    <m/>
    <s v="SHN has only one CPSO recognized specialist in geriatrics"/>
    <m/>
    <s v="Yes"/>
    <s v="kluk@shn.ca"/>
    <m/>
    <n v="0"/>
    <n v="1"/>
  </r>
  <r>
    <s v="Asset01350"/>
    <m/>
    <m/>
    <m/>
    <m/>
    <m/>
    <x v="4"/>
    <x v="8"/>
    <m/>
    <x v="2"/>
    <m/>
    <s v="Geriatrician"/>
    <m/>
    <x v="3"/>
    <m/>
    <x v="54"/>
    <x v="4"/>
    <m/>
    <m/>
    <m/>
    <m/>
    <m/>
    <m/>
    <n v="0"/>
    <n v="0"/>
    <n v="0"/>
    <n v="0"/>
    <n v="0"/>
    <x v="0"/>
    <n v="0"/>
    <n v="0"/>
    <m/>
    <n v="0"/>
    <m/>
    <s v="3050 Lawrence Avenue East"/>
    <x v="6"/>
    <x v="0"/>
    <x v="8"/>
    <m/>
    <m/>
    <m/>
    <m/>
    <x v="1"/>
    <m/>
    <m/>
    <m/>
    <m/>
    <m/>
    <m/>
    <m/>
    <m/>
    <n v="0"/>
    <n v="0"/>
    <n v="0"/>
    <n v="1"/>
    <n v="0"/>
    <m/>
    <n v="0"/>
    <n v="0"/>
    <n v="0"/>
    <n v="0"/>
    <n v="0"/>
    <n v="0"/>
    <n v="0"/>
    <n v="0"/>
    <n v="0"/>
    <n v="0"/>
    <n v="0"/>
    <n v="0"/>
    <n v="0"/>
    <m/>
    <n v="0"/>
    <n v="0"/>
    <m/>
    <m/>
    <n v="0"/>
    <s v=""/>
    <n v="1"/>
    <n v="0"/>
    <m/>
    <s v=""/>
    <s v=""/>
    <x v="2"/>
    <m/>
    <x v="2"/>
    <m/>
    <m/>
    <x v="1"/>
    <s v="English"/>
    <x v="0"/>
    <m/>
    <m/>
    <x v="2"/>
    <m/>
    <m/>
    <x v="2"/>
    <m/>
    <m/>
    <x v="1"/>
    <m/>
    <m/>
    <x v="1"/>
    <m/>
    <m/>
    <s v="SHN has only one CPSO recognized specialist in geriatrics."/>
    <m/>
    <s v="Yes"/>
    <s v="kluk@shn.ca"/>
    <m/>
    <n v="0"/>
    <n v="1"/>
  </r>
  <r>
    <s v="Asset01346"/>
    <m/>
    <m/>
    <m/>
    <m/>
    <m/>
    <x v="4"/>
    <x v="7"/>
    <m/>
    <x v="2"/>
    <m/>
    <s v="Geriatrician"/>
    <m/>
    <x v="3"/>
    <m/>
    <x v="54"/>
    <x v="4"/>
    <m/>
    <m/>
    <m/>
    <m/>
    <m/>
    <m/>
    <n v="0"/>
    <n v="0"/>
    <n v="0"/>
    <n v="0"/>
    <n v="0"/>
    <x v="0"/>
    <n v="0"/>
    <n v="0"/>
    <m/>
    <n v="0"/>
    <m/>
    <s v="2867 Ellesmere Rd"/>
    <x v="6"/>
    <x v="0"/>
    <x v="7"/>
    <m/>
    <m/>
    <m/>
    <m/>
    <x v="1"/>
    <m/>
    <m/>
    <m/>
    <m/>
    <m/>
    <m/>
    <m/>
    <m/>
    <n v="0"/>
    <n v="0"/>
    <n v="0"/>
    <n v="1"/>
    <n v="0"/>
    <m/>
    <n v="0"/>
    <n v="0"/>
    <n v="0"/>
    <n v="0"/>
    <n v="0"/>
    <n v="0"/>
    <n v="0"/>
    <n v="0"/>
    <n v="0"/>
    <n v="0"/>
    <n v="0"/>
    <n v="0"/>
    <n v="0"/>
    <m/>
    <n v="0"/>
    <n v="0"/>
    <m/>
    <m/>
    <n v="0"/>
    <s v=""/>
    <n v="1"/>
    <n v="0"/>
    <m/>
    <s v=""/>
    <s v=""/>
    <x v="2"/>
    <m/>
    <x v="2"/>
    <m/>
    <m/>
    <x v="1"/>
    <s v="English"/>
    <x v="0"/>
    <m/>
    <m/>
    <x v="2"/>
    <m/>
    <m/>
    <x v="2"/>
    <m/>
    <m/>
    <x v="1"/>
    <m/>
    <m/>
    <x v="1"/>
    <m/>
    <m/>
    <s v="SHN has only one CPSO recognized specialist in geriatrics."/>
    <m/>
    <s v="Yes"/>
    <s v="kluk@shn.ca"/>
    <m/>
    <n v="0"/>
    <n v="1"/>
  </r>
  <r>
    <s v="Asset01960"/>
    <m/>
    <m/>
    <m/>
    <m/>
    <m/>
    <x v="4"/>
    <x v="60"/>
    <m/>
    <x v="2"/>
    <m/>
    <s v="Geriatricians and Geriatric NP Program"/>
    <m/>
    <x v="3"/>
    <m/>
    <x v="54"/>
    <x v="4"/>
    <m/>
    <m/>
    <m/>
    <m/>
    <m/>
    <m/>
    <n v="381"/>
    <n v="1524"/>
    <n v="0"/>
    <n v="0"/>
    <n v="1524"/>
    <x v="0"/>
    <n v="0"/>
    <n v="0"/>
    <s v="Weekdays;"/>
    <n v="0"/>
    <m/>
    <s v="115 Delhi St."/>
    <x v="12"/>
    <x v="0"/>
    <x v="64"/>
    <m/>
    <m/>
    <m/>
    <m/>
    <x v="3"/>
    <m/>
    <m/>
    <m/>
    <m/>
    <m/>
    <m/>
    <m/>
    <m/>
    <n v="0"/>
    <n v="0"/>
    <n v="0"/>
    <n v="0.2"/>
    <n v="0"/>
    <m/>
    <n v="1"/>
    <n v="0"/>
    <n v="0"/>
    <n v="0"/>
    <n v="0"/>
    <n v="0"/>
    <n v="0"/>
    <n v="0"/>
    <n v="0"/>
    <n v="0"/>
    <n v="0"/>
    <n v="0"/>
    <n v="0"/>
    <m/>
    <n v="0"/>
    <n v="0"/>
    <m/>
    <m/>
    <n v="0"/>
    <s v="NP is 1 FTE at 37.5 hours per week_x000a_Geriatrician works 8 hours per work in this program"/>
    <n v="1.2"/>
    <n v="1"/>
    <m/>
    <s v=""/>
    <s v="Hospitalists, intensivist"/>
    <x v="2"/>
    <m/>
    <x v="2"/>
    <m/>
    <m/>
    <x v="1"/>
    <s v="English"/>
    <x v="0"/>
    <m/>
    <m/>
    <x v="2"/>
    <m/>
    <m/>
    <x v="2"/>
    <m/>
    <m/>
    <x v="1"/>
    <m/>
    <m/>
    <x v="1"/>
    <m/>
    <m/>
    <s v="381 new referrals. On average each patient is provided 1 initial assessment and on average of 3 follow up visits/ assessments/ follow ups. COVID impact on inpatient admissions in first waves. This program is older adult focused but also diagnosis focused. it is not limited by age. Patients suffering for illnesses such as early on set dementia for example would not be excluded based on age."/>
    <m/>
    <s v="Yes"/>
    <s v="cplatt@cmhaww.ca"/>
    <m/>
    <n v="0"/>
    <n v="1"/>
  </r>
  <r>
    <s v="Asset01971"/>
    <m/>
    <m/>
    <m/>
    <m/>
    <m/>
    <x v="4"/>
    <x v="14"/>
    <m/>
    <x v="2"/>
    <m/>
    <s v="SGS"/>
    <m/>
    <x v="3"/>
    <m/>
    <x v="54"/>
    <x v="4"/>
    <m/>
    <m/>
    <m/>
    <m/>
    <m/>
    <m/>
    <n v="0"/>
    <n v="0"/>
    <n v="0"/>
    <n v="0"/>
    <n v="0"/>
    <x v="0"/>
    <n v="0"/>
    <n v="0"/>
    <m/>
    <n v="0"/>
    <m/>
    <s v="100 Westmount Road"/>
    <x v="12"/>
    <x v="0"/>
    <x v="19"/>
    <m/>
    <m/>
    <m/>
    <m/>
    <x v="3"/>
    <m/>
    <m/>
    <m/>
    <m/>
    <m/>
    <m/>
    <m/>
    <m/>
    <n v="0"/>
    <n v="0"/>
    <n v="0"/>
    <n v="0"/>
    <n v="0"/>
    <m/>
    <n v="0"/>
    <n v="0"/>
    <n v="0"/>
    <n v="0"/>
    <n v="0"/>
    <n v="0"/>
    <n v="0"/>
    <n v="0"/>
    <n v="0"/>
    <n v="0"/>
    <n v="0"/>
    <n v="0"/>
    <n v="0"/>
    <m/>
    <n v="0"/>
    <n v="0"/>
    <m/>
    <m/>
    <n v="0"/>
    <s v=""/>
    <n v="0"/>
    <n v="0"/>
    <m/>
    <s v=""/>
    <s v=""/>
    <x v="2"/>
    <m/>
    <x v="2"/>
    <m/>
    <m/>
    <x v="1"/>
    <s v="English"/>
    <x v="0"/>
    <m/>
    <m/>
    <x v="2"/>
    <m/>
    <m/>
    <x v="2"/>
    <m/>
    <m/>
    <x v="1"/>
    <m/>
    <m/>
    <x v="1"/>
    <m/>
    <m/>
    <s v=""/>
    <m/>
    <s v="Yes"/>
    <s v="cplatt@cmhaww.ca"/>
    <m/>
    <n v="0"/>
    <n v="1"/>
  </r>
  <r>
    <s v="Asset03697"/>
    <m/>
    <m/>
    <m/>
    <m/>
    <m/>
    <x v="4"/>
    <x v="30"/>
    <m/>
    <x v="2"/>
    <m/>
    <s v="Rural Southwest Geriatric Services"/>
    <m/>
    <x v="3"/>
    <m/>
    <x v="54"/>
    <x v="4"/>
    <m/>
    <m/>
    <m/>
    <m/>
    <m/>
    <m/>
    <n v="0"/>
    <n v="0"/>
    <n v="0"/>
    <n v="0"/>
    <n v="0"/>
    <x v="0"/>
    <n v="0"/>
    <n v="0"/>
    <s v="Weekdays;"/>
    <n v="0"/>
    <m/>
    <s v="271 Frances Street"/>
    <x v="18"/>
    <x v="0"/>
    <x v="29"/>
    <m/>
    <m/>
    <m/>
    <m/>
    <x v="3"/>
    <m/>
    <m/>
    <m/>
    <m/>
    <m/>
    <m/>
    <s v="1950 hours annually (37.5 hours per week)"/>
    <m/>
    <n v="0"/>
    <n v="0"/>
    <n v="0"/>
    <n v="1"/>
    <n v="0"/>
    <m/>
    <n v="0"/>
    <n v="0"/>
    <n v="0"/>
    <n v="0"/>
    <n v="0"/>
    <n v="0"/>
    <n v="0"/>
    <n v="0"/>
    <n v="0"/>
    <n v="0"/>
    <n v="0"/>
    <n v="0"/>
    <n v="0"/>
    <m/>
    <n v="0"/>
    <n v="0"/>
    <m/>
    <m/>
    <n v="0"/>
    <s v=""/>
    <n v="1"/>
    <n v="0"/>
    <m/>
    <s v="100%"/>
    <s v=""/>
    <x v="2"/>
    <m/>
    <x v="2"/>
    <m/>
    <m/>
    <x v="1"/>
    <s v="English"/>
    <x v="0"/>
    <m/>
    <m/>
    <x v="2"/>
    <m/>
    <m/>
    <x v="2"/>
    <m/>
    <m/>
    <x v="1"/>
    <m/>
    <m/>
    <x v="1"/>
    <m/>
    <m/>
    <s v="Geriatrician in Solo practice"/>
    <m/>
    <s v="Yes"/>
    <s v="programs@geriatricsontario.ca"/>
    <m/>
    <n v="0"/>
    <n v="1"/>
  </r>
  <r>
    <s v="Asset01734"/>
    <m/>
    <m/>
    <m/>
    <m/>
    <m/>
    <x v="4"/>
    <x v="158"/>
    <m/>
    <x v="2"/>
    <m/>
    <s v="Centre for Health Aging"/>
    <m/>
    <x v="3"/>
    <m/>
    <x v="54"/>
    <x v="4"/>
    <m/>
    <m/>
    <m/>
    <m/>
    <m/>
    <m/>
    <n v="32"/>
    <n v="35"/>
    <n v="0"/>
    <n v="0"/>
    <n v="35"/>
    <x v="0"/>
    <n v="0"/>
    <n v="0"/>
    <s v="Weekdays;"/>
    <n v="4"/>
    <m/>
    <s v="541 Glenridge Ave."/>
    <x v="60"/>
    <x v="0"/>
    <x v="175"/>
    <m/>
    <m/>
    <m/>
    <m/>
    <x v="3"/>
    <m/>
    <m/>
    <m/>
    <m/>
    <m/>
    <m/>
    <m/>
    <m/>
    <n v="0"/>
    <n v="0"/>
    <n v="0"/>
    <n v="0.02"/>
    <n v="0"/>
    <m/>
    <n v="0"/>
    <n v="0"/>
    <n v="0"/>
    <n v="0"/>
    <n v="0"/>
    <n v="0"/>
    <n v="0"/>
    <n v="0"/>
    <n v="0"/>
    <n v="0"/>
    <n v="0.02"/>
    <n v="0"/>
    <n v="0"/>
    <m/>
    <n v="0"/>
    <n v="0"/>
    <m/>
    <m/>
    <n v="0"/>
    <s v=""/>
    <n v="0.04"/>
    <n v="0.02"/>
    <m/>
    <s v="75% to &lt;100%"/>
    <s v="Hotel Dieu Shaver Staff Physicians"/>
    <x v="2"/>
    <m/>
    <x v="2"/>
    <m/>
    <m/>
    <x v="1"/>
    <s v="English"/>
    <x v="0"/>
    <m/>
    <m/>
    <x v="2"/>
    <m/>
    <m/>
    <x v="2"/>
    <m/>
    <m/>
    <x v="1"/>
    <m/>
    <m/>
    <x v="1"/>
    <m/>
    <m/>
    <s v="Monthly geriatric consultation"/>
    <m/>
    <s v="Yes"/>
    <s v="sandra.robinson@hoteldieushaver.org"/>
    <m/>
    <n v="0"/>
    <n v="1"/>
  </r>
  <r>
    <s v="Asset01975"/>
    <m/>
    <m/>
    <m/>
    <m/>
    <m/>
    <x v="4"/>
    <x v="19"/>
    <m/>
    <x v="2"/>
    <m/>
    <s v="SGS Medical Geriatrician St. Joseph's Health Centre"/>
    <m/>
    <x v="3"/>
    <m/>
    <x v="54"/>
    <x v="4"/>
    <m/>
    <m/>
    <m/>
    <m/>
    <m/>
    <m/>
    <n v="851"/>
    <n v="1451"/>
    <n v="452"/>
    <n v="13"/>
    <n v="1916"/>
    <x v="0"/>
    <n v="0"/>
    <n v="0"/>
    <s v="Weekdays;"/>
    <n v="113.4"/>
    <m/>
    <s v="100 Westmount Road Guelph"/>
    <x v="12"/>
    <x v="0"/>
    <x v="19"/>
    <m/>
    <m/>
    <m/>
    <m/>
    <x v="3"/>
    <m/>
    <m/>
    <m/>
    <m/>
    <m/>
    <m/>
    <m/>
    <m/>
    <n v="0"/>
    <n v="0"/>
    <n v="0"/>
    <n v="0"/>
    <n v="0"/>
    <m/>
    <n v="0"/>
    <n v="0"/>
    <n v="0"/>
    <n v="0"/>
    <n v="0"/>
    <n v="0"/>
    <n v="0"/>
    <n v="0"/>
    <n v="0"/>
    <n v="0"/>
    <n v="0"/>
    <n v="0"/>
    <n v="0"/>
    <m/>
    <n v="0"/>
    <n v="0"/>
    <m/>
    <m/>
    <n v="0"/>
    <s v=""/>
    <n v="0"/>
    <n v="0"/>
    <m/>
    <s v="75% to &lt;100%"/>
    <s v="Family Physician, General Hospital, CCAC-Home/Community Support Services, Emergency Department, GEM"/>
    <x v="2"/>
    <m/>
    <x v="2"/>
    <m/>
    <m/>
    <x v="1"/>
    <s v="English"/>
    <x v="0"/>
    <m/>
    <m/>
    <x v="2"/>
    <m/>
    <m/>
    <x v="2"/>
    <m/>
    <m/>
    <x v="1"/>
    <m/>
    <m/>
    <x v="1"/>
    <m/>
    <m/>
    <s v=""/>
    <m/>
    <s v="Yes"/>
    <s v="cplatt@cmhaww.ca"/>
    <m/>
    <n v="0"/>
    <n v="1"/>
  </r>
  <r>
    <s v="Asset01970"/>
    <m/>
    <m/>
    <m/>
    <m/>
    <m/>
    <x v="4"/>
    <x v="39"/>
    <m/>
    <x v="2"/>
    <m/>
    <s v="SGS Medical Geriatrician Cambridge Memorial Hospital"/>
    <m/>
    <x v="3"/>
    <m/>
    <x v="54"/>
    <x v="4"/>
    <m/>
    <m/>
    <m/>
    <m/>
    <m/>
    <m/>
    <n v="262"/>
    <n v="744"/>
    <n v="415"/>
    <n v="0"/>
    <n v="1159"/>
    <x v="0"/>
    <n v="0"/>
    <n v="0"/>
    <s v="Weekdays;"/>
    <n v="69"/>
    <m/>
    <s v="700 Coronation Blvd."/>
    <x v="24"/>
    <x v="0"/>
    <x v="38"/>
    <m/>
    <m/>
    <m/>
    <m/>
    <x v="3"/>
    <m/>
    <m/>
    <m/>
    <m/>
    <m/>
    <m/>
    <m/>
    <m/>
    <n v="0"/>
    <n v="0"/>
    <n v="0"/>
    <n v="0"/>
    <n v="0"/>
    <m/>
    <n v="0"/>
    <n v="0"/>
    <n v="0"/>
    <n v="0"/>
    <n v="0"/>
    <n v="0"/>
    <n v="0"/>
    <n v="0"/>
    <n v="0"/>
    <n v="0"/>
    <n v="0"/>
    <n v="0"/>
    <n v="0"/>
    <m/>
    <n v="0"/>
    <n v="0"/>
    <m/>
    <m/>
    <n v="0"/>
    <s v=""/>
    <n v="0"/>
    <n v="0"/>
    <m/>
    <s v="75% to &lt;100%"/>
    <s v="Family Physicians"/>
    <x v="2"/>
    <m/>
    <x v="2"/>
    <m/>
    <m/>
    <x v="1"/>
    <s v="English"/>
    <x v="0"/>
    <m/>
    <m/>
    <x v="2"/>
    <m/>
    <m/>
    <x v="2"/>
    <m/>
    <m/>
    <x v="1"/>
    <m/>
    <m/>
    <x v="1"/>
    <m/>
    <m/>
    <s v="Data for this program is held at CMHA WW"/>
    <m/>
    <s v="Yes"/>
    <s v="cplatt@cmhaww.ca"/>
    <m/>
    <n v="0"/>
    <n v="1"/>
  </r>
  <r>
    <s v="Asset01873"/>
    <m/>
    <m/>
    <m/>
    <m/>
    <m/>
    <x v="4"/>
    <x v="164"/>
    <m/>
    <x v="2"/>
    <m/>
    <s v="Geriatrician consult via OTN"/>
    <m/>
    <x v="3"/>
    <m/>
    <x v="54"/>
    <x v="4"/>
    <m/>
    <m/>
    <m/>
    <m/>
    <m/>
    <m/>
    <n v="24"/>
    <n v="0"/>
    <n v="0"/>
    <n v="24"/>
    <n v="24"/>
    <x v="0"/>
    <n v="0"/>
    <n v="0"/>
    <m/>
    <n v="0"/>
    <m/>
    <s v="107- 6420 Beatty Line N"/>
    <x v="37"/>
    <x v="0"/>
    <x v="178"/>
    <m/>
    <m/>
    <m/>
    <m/>
    <x v="3"/>
    <m/>
    <m/>
    <m/>
    <m/>
    <m/>
    <m/>
    <m/>
    <m/>
    <n v="0"/>
    <n v="0"/>
    <n v="0"/>
    <n v="0.02"/>
    <n v="0"/>
    <m/>
    <n v="0"/>
    <n v="0"/>
    <n v="0"/>
    <n v="0"/>
    <n v="0"/>
    <n v="0"/>
    <n v="0"/>
    <n v="0"/>
    <n v="0"/>
    <n v="0"/>
    <n v="0.1"/>
    <n v="0"/>
    <n v="0"/>
    <m/>
    <n v="0"/>
    <n v="0"/>
    <m/>
    <m/>
    <n v="0"/>
    <s v=""/>
    <n v="0.12000000000000001"/>
    <n v="0.1"/>
    <m/>
    <s v=""/>
    <s v="Family Physician Referral"/>
    <x v="2"/>
    <m/>
    <x v="2"/>
    <m/>
    <m/>
    <x v="1"/>
    <s v="English"/>
    <x v="0"/>
    <m/>
    <m/>
    <x v="2"/>
    <m/>
    <m/>
    <x v="2"/>
    <m/>
    <m/>
    <x v="1"/>
    <m/>
    <m/>
    <x v="1"/>
    <m/>
    <m/>
    <s v=""/>
    <m/>
    <s v="Yes"/>
    <s v="gwen.kostal@uppergrandfht.org"/>
    <m/>
    <n v="0"/>
    <n v="1"/>
  </r>
  <r>
    <s v="Asset01508"/>
    <m/>
    <m/>
    <m/>
    <m/>
    <m/>
    <x v="4"/>
    <x v="157"/>
    <m/>
    <x v="2"/>
    <m/>
    <s v="Internal Geriatrician Consults"/>
    <m/>
    <x v="3"/>
    <m/>
    <x v="11"/>
    <x v="4"/>
    <m/>
    <m/>
    <m/>
    <m/>
    <m/>
    <m/>
    <n v="106"/>
    <n v="265"/>
    <n v="0"/>
    <n v="0"/>
    <n v="265"/>
    <x v="0"/>
    <n v="0"/>
    <n v="0"/>
    <s v="Weekdays;"/>
    <n v="3.5"/>
    <m/>
    <s v="82 Buttonwood Ave"/>
    <x v="7"/>
    <x v="0"/>
    <x v="173"/>
    <m/>
    <m/>
    <m/>
    <m/>
    <x v="1"/>
    <m/>
    <m/>
    <m/>
    <m/>
    <m/>
    <m/>
    <m/>
    <m/>
    <n v="0"/>
    <n v="0"/>
    <n v="0"/>
    <n v="0.3"/>
    <n v="0"/>
    <m/>
    <n v="0"/>
    <n v="0"/>
    <n v="0"/>
    <n v="0"/>
    <n v="0"/>
    <n v="0"/>
    <n v="0"/>
    <n v="0"/>
    <n v="0"/>
    <n v="0"/>
    <n v="0"/>
    <n v="0"/>
    <n v="0"/>
    <m/>
    <n v="0"/>
    <n v="0"/>
    <m/>
    <m/>
    <n v="0"/>
    <s v=""/>
    <n v="0.3"/>
    <n v="0"/>
    <m/>
    <s v="75% to &lt;100%"/>
    <s v="Internal"/>
    <x v="2"/>
    <m/>
    <x v="2"/>
    <m/>
    <m/>
    <x v="1"/>
    <s v="English"/>
    <x v="0"/>
    <m/>
    <m/>
    <x v="2"/>
    <m/>
    <m/>
    <x v="2"/>
    <m/>
    <m/>
    <x v="1"/>
    <m/>
    <m/>
    <x v="1"/>
    <m/>
    <m/>
    <s v="No Story"/>
    <m/>
    <s v="Yes"/>
    <s v="letizia.dell'erario@westpark.org"/>
    <m/>
    <n v="0"/>
    <n v="1"/>
  </r>
  <r>
    <s v="Asset01685"/>
    <m/>
    <m/>
    <m/>
    <m/>
    <m/>
    <x v="4"/>
    <x v="73"/>
    <m/>
    <x v="2"/>
    <m/>
    <s v="Geriatric Inpatient Unit"/>
    <m/>
    <x v="3"/>
    <m/>
    <x v="11"/>
    <x v="4"/>
    <m/>
    <m/>
    <m/>
    <m/>
    <m/>
    <m/>
    <n v="235"/>
    <n v="3983"/>
    <n v="0"/>
    <n v="0"/>
    <n v="3983"/>
    <x v="0"/>
    <n v="45"/>
    <n v="99"/>
    <s v="Weekdays; Weekends"/>
    <n v="13"/>
    <m/>
    <s v="1145 Carling Ave"/>
    <x v="11"/>
    <x v="0"/>
    <x v="80"/>
    <m/>
    <m/>
    <m/>
    <m/>
    <x v="0"/>
    <m/>
    <m/>
    <m/>
    <m/>
    <m/>
    <m/>
    <m/>
    <m/>
    <n v="0"/>
    <n v="0"/>
    <n v="1.3"/>
    <n v="0"/>
    <n v="0"/>
    <m/>
    <n v="0"/>
    <n v="2.2000000000000002"/>
    <n v="0"/>
    <n v="0"/>
    <n v="0"/>
    <n v="0"/>
    <n v="0.5"/>
    <n v="0.5"/>
    <n v="0"/>
    <n v="0"/>
    <n v="21.49"/>
    <n v="13.3"/>
    <n v="3"/>
    <m/>
    <n v="0"/>
    <n v="1.5"/>
    <m/>
    <m/>
    <n v="15.55"/>
    <s v="Orderly:1.5FTE_x000a_PCA: 14.05FTE"/>
    <n v="43.79"/>
    <n v="59.34"/>
    <m/>
    <s v="100%"/>
    <s v=""/>
    <x v="2"/>
    <m/>
    <x v="2"/>
    <m/>
    <m/>
    <x v="1"/>
    <s v="English"/>
    <x v="0"/>
    <m/>
    <m/>
    <x v="2"/>
    <m/>
    <m/>
    <x v="2"/>
    <m/>
    <m/>
    <x v="1"/>
    <m/>
    <m/>
    <x v="1"/>
    <m/>
    <m/>
    <s v="Clinical Dietitian:0.3FTECharge Clinical Dietitian: 1.0FTERehab Assistant (OT): 0.5FTERT:1.0FTERT Assistant: 0.5FTE"/>
    <m/>
    <s v="Yes"/>
    <s v="martina.greco@theroyal.ca"/>
    <m/>
    <n v="0"/>
    <n v="1"/>
  </r>
  <r>
    <s v="Asset01383"/>
    <m/>
    <m/>
    <m/>
    <m/>
    <m/>
    <x v="4"/>
    <x v="122"/>
    <m/>
    <x v="2"/>
    <m/>
    <s v="Ortho Geriatric Consult Service"/>
    <m/>
    <x v="3"/>
    <m/>
    <x v="11"/>
    <x v="4"/>
    <m/>
    <m/>
    <m/>
    <m/>
    <m/>
    <m/>
    <n v="65"/>
    <n v="110"/>
    <n v="0"/>
    <n v="0"/>
    <n v="110"/>
    <x v="0"/>
    <n v="0"/>
    <n v="0"/>
    <m/>
    <n v="0"/>
    <m/>
    <s v="76 Stuart St."/>
    <x v="62"/>
    <x v="0"/>
    <x v="199"/>
    <m/>
    <m/>
    <m/>
    <m/>
    <x v="0"/>
    <m/>
    <m/>
    <m/>
    <m/>
    <m/>
    <m/>
    <m/>
    <m/>
    <n v="0"/>
    <n v="0.05"/>
    <n v="0"/>
    <n v="0"/>
    <n v="0"/>
    <m/>
    <n v="0"/>
    <n v="0"/>
    <n v="0"/>
    <n v="0"/>
    <n v="0"/>
    <n v="0"/>
    <n v="0"/>
    <n v="0"/>
    <n v="0"/>
    <n v="0"/>
    <n v="0"/>
    <n v="0"/>
    <n v="0"/>
    <m/>
    <n v="0"/>
    <n v="0"/>
    <m/>
    <m/>
    <n v="0"/>
    <s v=""/>
    <n v="0.05"/>
    <n v="0"/>
    <m/>
    <s v=""/>
    <s v="NP"/>
    <x v="2"/>
    <m/>
    <x v="2"/>
    <m/>
    <m/>
    <x v="1"/>
    <s v="English"/>
    <x v="0"/>
    <m/>
    <m/>
    <x v="2"/>
    <m/>
    <m/>
    <x v="2"/>
    <m/>
    <m/>
    <x v="1"/>
    <m/>
    <m/>
    <x v="1"/>
    <m/>
    <m/>
    <s v="Primary contact Dr. Chris Frank frankc@providencecare.ca"/>
    <m/>
    <s v="Yes"/>
    <s v="websters@providencecare.ca"/>
    <m/>
    <n v="0"/>
    <n v="1"/>
  </r>
  <r>
    <s v="Asset01795"/>
    <m/>
    <m/>
    <m/>
    <m/>
    <m/>
    <x v="4"/>
    <x v="51"/>
    <m/>
    <x v="2"/>
    <m/>
    <s v="Hospital Elder Life Program - Delirium Prevention Strategies, Hamilton General Hospital (HGH) Site, HHS"/>
    <m/>
    <x v="3"/>
    <m/>
    <x v="4"/>
    <x v="4"/>
    <m/>
    <m/>
    <m/>
    <m/>
    <m/>
    <m/>
    <n v="237"/>
    <n v="0"/>
    <n v="0"/>
    <n v="0"/>
    <n v="0"/>
    <x v="0"/>
    <n v="0"/>
    <n v="0"/>
    <s v="Weekdays; Weekends"/>
    <n v="4.7"/>
    <m/>
    <s v="237 Barton Street East"/>
    <x v="19"/>
    <x v="0"/>
    <x v="55"/>
    <m/>
    <m/>
    <m/>
    <m/>
    <x v="3"/>
    <m/>
    <m/>
    <m/>
    <m/>
    <m/>
    <m/>
    <m/>
    <m/>
    <n v="0"/>
    <n v="0"/>
    <n v="0"/>
    <n v="0.01"/>
    <n v="0"/>
    <m/>
    <n v="0"/>
    <n v="0"/>
    <n v="0"/>
    <n v="0"/>
    <n v="0"/>
    <n v="0"/>
    <n v="0"/>
    <n v="0"/>
    <n v="0"/>
    <n v="0"/>
    <n v="0.8"/>
    <n v="0"/>
    <n v="0"/>
    <m/>
    <n v="0"/>
    <n v="0"/>
    <m/>
    <m/>
    <n v="1.26"/>
    <s v="Elder Life Specialist = 1.26"/>
    <n v="0.81"/>
    <n v="2.06"/>
    <m/>
    <s v="100%"/>
    <s v="Inpatient Medicine Units mainly."/>
    <x v="2"/>
    <m/>
    <x v="2"/>
    <m/>
    <m/>
    <x v="1"/>
    <s v="English"/>
    <x v="0"/>
    <m/>
    <m/>
    <x v="2"/>
    <m/>
    <m/>
    <x v="2"/>
    <m/>
    <m/>
    <x v="1"/>
    <m/>
    <m/>
    <x v="1"/>
    <m/>
    <m/>
    <s v="Number in-person Visits represents the total number of annual referrals accepted at the HGH Site.  The HELP strategies are implemented through hundreds of trained volunteers visiting patients on the HELP Service up to 3xday, seven days per week.  We do not collect volunteer visits separately.  We do collect total volunteer hours annually by calendar year (Total HELP Volunteer hours in 2019 = 11,488 hours combined for JH &amp; HGH sites).Number Caregivers Served estimated as:  # unique pts x 0.3Chief of Geriatrics acts as a resource for the HELP Team Registered Nurse is a CNS"/>
    <m/>
    <s v="Yes"/>
    <s v="mckennac@hhsc.ca"/>
    <m/>
    <n v="0"/>
    <n v="1"/>
  </r>
  <r>
    <s v="Asset01794"/>
    <m/>
    <m/>
    <m/>
    <m/>
    <m/>
    <x v="4"/>
    <x v="50"/>
    <m/>
    <x v="2"/>
    <m/>
    <s v="Hospital Elder Life Program (HELP) - Delirium Prevention Strategies - Juravinski Hospital (JH) Site, HHS"/>
    <m/>
    <x v="3"/>
    <m/>
    <x v="4"/>
    <x v="4"/>
    <m/>
    <m/>
    <m/>
    <m/>
    <m/>
    <m/>
    <n v="312"/>
    <n v="0"/>
    <n v="0"/>
    <n v="0"/>
    <n v="0"/>
    <x v="0"/>
    <n v="0"/>
    <n v="0"/>
    <s v="Weekdays; Weekends"/>
    <n v="3.18"/>
    <m/>
    <s v="711 Concession Street"/>
    <x v="19"/>
    <x v="0"/>
    <x v="54"/>
    <m/>
    <m/>
    <m/>
    <m/>
    <x v="3"/>
    <m/>
    <m/>
    <m/>
    <m/>
    <m/>
    <m/>
    <m/>
    <m/>
    <n v="0"/>
    <n v="0"/>
    <n v="0"/>
    <n v="0.01"/>
    <n v="0"/>
    <m/>
    <n v="0"/>
    <n v="0"/>
    <n v="0"/>
    <n v="0"/>
    <n v="0"/>
    <n v="0"/>
    <n v="0"/>
    <n v="0"/>
    <n v="0"/>
    <n v="0"/>
    <n v="0.8"/>
    <n v="0"/>
    <n v="0"/>
    <m/>
    <n v="0"/>
    <n v="0"/>
    <m/>
    <m/>
    <n v="1.26"/>
    <s v="Elder Life Specialist = 1.26"/>
    <n v="0.81"/>
    <n v="2.06"/>
    <m/>
    <s v="100%"/>
    <s v="Inpatient Medicine Units primarily."/>
    <x v="2"/>
    <m/>
    <x v="2"/>
    <m/>
    <m/>
    <x v="1"/>
    <s v="English"/>
    <x v="0"/>
    <m/>
    <m/>
    <x v="2"/>
    <m/>
    <m/>
    <x v="2"/>
    <m/>
    <m/>
    <x v="1"/>
    <m/>
    <m/>
    <x v="1"/>
    <m/>
    <m/>
    <s v="Number in-person Visits represents the total number of annual referrals accepted at the JH Site.  The HELP strategies are implemented through hundreds of trained volunteers visiting patients on the HELP Service up to 3xday, seven days per week.  We do not collect volunteer visits separately.  We do collect total volunteer hours annually by calendar year (Total HELP Volunteer hours in 2019 = 11,488 hours combined for JH &amp; HGH sites).Number Caregivers Served estimated as:  # unique pts x 0.3Chief of Geriatrics acts as a resource for the HELP Team Registered Nurse is a CNS"/>
    <m/>
    <s v="Yes"/>
    <s v="mckennac@hhsc.ca"/>
    <m/>
    <n v="0"/>
    <n v="1"/>
  </r>
  <r>
    <s v="Asset01796"/>
    <m/>
    <m/>
    <m/>
    <m/>
    <m/>
    <x v="4"/>
    <x v="50"/>
    <m/>
    <x v="2"/>
    <m/>
    <s v="Geriatric Consultation Service - Juravinski Hospital Site, HHS"/>
    <m/>
    <x v="3"/>
    <m/>
    <x v="11"/>
    <x v="4"/>
    <m/>
    <m/>
    <m/>
    <m/>
    <m/>
    <m/>
    <n v="378"/>
    <n v="0"/>
    <n v="0"/>
    <n v="0"/>
    <n v="0"/>
    <x v="0"/>
    <n v="0"/>
    <n v="0"/>
    <s v="Weekdays;"/>
    <n v="0.89"/>
    <m/>
    <s v="711 Concession Street"/>
    <x v="19"/>
    <x v="0"/>
    <x v="54"/>
    <m/>
    <m/>
    <m/>
    <m/>
    <x v="3"/>
    <m/>
    <m/>
    <m/>
    <m/>
    <m/>
    <m/>
    <m/>
    <m/>
    <n v="0"/>
    <n v="0"/>
    <n v="0"/>
    <n v="1"/>
    <n v="0"/>
    <m/>
    <n v="0"/>
    <n v="0"/>
    <n v="0"/>
    <n v="0"/>
    <n v="0"/>
    <n v="0"/>
    <n v="0"/>
    <n v="0"/>
    <n v="0"/>
    <n v="0"/>
    <n v="1.02"/>
    <n v="0"/>
    <n v="0"/>
    <m/>
    <n v="0"/>
    <n v="0"/>
    <m/>
    <m/>
    <n v="0"/>
    <s v=""/>
    <n v="2.02"/>
    <n v="1.02"/>
    <m/>
    <s v="100%"/>
    <s v="Acute Care inpatient units."/>
    <x v="2"/>
    <m/>
    <x v="2"/>
    <m/>
    <m/>
    <x v="1"/>
    <s v="English"/>
    <x v="0"/>
    <m/>
    <m/>
    <x v="2"/>
    <m/>
    <m/>
    <x v="2"/>
    <m/>
    <m/>
    <x v="1"/>
    <m/>
    <m/>
    <x v="1"/>
    <m/>
    <m/>
    <s v="In-person Visits represents the number of referrals accepted annually - we do not collect individual visits to patients on service.Number of Caregivers Served estimated as:  # unique pts x0.8"/>
    <m/>
    <s v="Yes"/>
    <s v="mckennac@hhsc.ca"/>
    <m/>
    <n v="0"/>
    <n v="1"/>
  </r>
  <r>
    <s v="Asset02178"/>
    <m/>
    <m/>
    <m/>
    <m/>
    <m/>
    <x v="4"/>
    <x v="176"/>
    <m/>
    <x v="2"/>
    <m/>
    <s v="Geriatric Inpatient Consult Services"/>
    <m/>
    <x v="3"/>
    <m/>
    <x v="11"/>
    <x v="4"/>
    <m/>
    <m/>
    <m/>
    <m/>
    <m/>
    <m/>
    <n v="627"/>
    <n v="8389"/>
    <n v="0"/>
    <n v="0"/>
    <n v="8389"/>
    <x v="0"/>
    <n v="0"/>
    <n v="0"/>
    <m/>
    <n v="0"/>
    <m/>
    <s v="41 Ramsey Lake Road"/>
    <x v="72"/>
    <x v="0"/>
    <x v="147"/>
    <m/>
    <m/>
    <m/>
    <m/>
    <x v="6"/>
    <m/>
    <m/>
    <m/>
    <m/>
    <m/>
    <m/>
    <m/>
    <m/>
    <n v="0"/>
    <n v="0.6"/>
    <n v="0"/>
    <n v="0"/>
    <n v="0"/>
    <m/>
    <n v="0"/>
    <n v="1"/>
    <n v="0"/>
    <n v="0"/>
    <n v="0"/>
    <n v="0"/>
    <n v="1"/>
    <n v="0"/>
    <n v="0"/>
    <n v="0"/>
    <n v="1"/>
    <n v="0"/>
    <n v="0"/>
    <m/>
    <n v="0"/>
    <n v="2"/>
    <m/>
    <m/>
    <n v="0"/>
    <s v=""/>
    <n v="5.6"/>
    <n v="5"/>
    <m/>
    <s v="100%"/>
    <s v="Other Inpatient Units"/>
    <x v="2"/>
    <m/>
    <x v="2"/>
    <m/>
    <m/>
    <x v="1"/>
    <s v="English"/>
    <x v="0"/>
    <m/>
    <m/>
    <x v="2"/>
    <m/>
    <m/>
    <x v="2"/>
    <m/>
    <m/>
    <x v="1"/>
    <m/>
    <m/>
    <x v="1"/>
    <m/>
    <m/>
    <s v=""/>
    <m/>
    <s v="Yes"/>
    <s v="sjibb@hsnsudbury.ca"/>
    <m/>
    <n v="0"/>
    <n v="1"/>
  </r>
  <r>
    <s v="Asset02058"/>
    <m/>
    <m/>
    <m/>
    <m/>
    <m/>
    <x v="4"/>
    <x v="20"/>
    <m/>
    <x v="2"/>
    <m/>
    <s v="Geriatric Medicine Consult Team"/>
    <m/>
    <x v="3"/>
    <m/>
    <x v="11"/>
    <x v="4"/>
    <m/>
    <m/>
    <m/>
    <m/>
    <m/>
    <m/>
    <n v="1590"/>
    <n v="1590"/>
    <n v="0"/>
    <n v="0"/>
    <n v="1590"/>
    <x v="0"/>
    <n v="0"/>
    <n v="0"/>
    <s v="Weekdays;"/>
    <n v="0"/>
    <m/>
    <s v="1053 Carling Ave"/>
    <x v="11"/>
    <x v="0"/>
    <x v="20"/>
    <m/>
    <m/>
    <m/>
    <m/>
    <x v="0"/>
    <m/>
    <m/>
    <m/>
    <m/>
    <m/>
    <m/>
    <m/>
    <m/>
    <n v="0"/>
    <n v="0"/>
    <n v="0"/>
    <n v="0"/>
    <n v="0"/>
    <m/>
    <n v="0"/>
    <n v="0"/>
    <n v="0"/>
    <n v="0"/>
    <n v="0"/>
    <n v="0"/>
    <n v="0"/>
    <n v="0"/>
    <n v="0"/>
    <n v="0"/>
    <n v="0"/>
    <n v="0"/>
    <n v="0"/>
    <m/>
    <n v="0"/>
    <n v="0"/>
    <m/>
    <m/>
    <n v="0"/>
    <s v=""/>
    <n v="0"/>
    <n v="0"/>
    <m/>
    <s v="100%"/>
    <s v=""/>
    <x v="2"/>
    <m/>
    <x v="2"/>
    <m/>
    <m/>
    <x v="1"/>
    <s v="English"/>
    <x v="0"/>
    <m/>
    <m/>
    <x v="2"/>
    <m/>
    <m/>
    <x v="2"/>
    <m/>
    <m/>
    <x v="1"/>
    <m/>
    <m/>
    <x v="1"/>
    <m/>
    <m/>
    <s v="Geriatricians, Clinical Nurse Specialist Geriatrics, RN Geriatrics, and Geriatric Psychiatrist provide specialist consultation and follow up to other inpatient services (medicine, surgery, mental health, acute rehabilitation, Transition to Home). Referral from internal hospital programs and physicans. Treatment plan provided to primary care physician at discharge, including referrals to community services for patient and caregiver."/>
    <m/>
    <s v="Yes"/>
    <s v="jkoop@toh.ca"/>
    <m/>
    <n v="0"/>
    <n v="1"/>
  </r>
  <r>
    <s v="Asset01798"/>
    <m/>
    <m/>
    <m/>
    <m/>
    <m/>
    <x v="4"/>
    <x v="51"/>
    <m/>
    <x v="2"/>
    <m/>
    <s v="Geriatric Consultation Service - Hamilton General Hospital  (HGH) Site, HHS"/>
    <m/>
    <x v="3"/>
    <m/>
    <x v="11"/>
    <x v="4"/>
    <m/>
    <m/>
    <m/>
    <m/>
    <m/>
    <m/>
    <n v="386"/>
    <n v="0"/>
    <n v="0"/>
    <n v="0"/>
    <n v="0"/>
    <x v="0"/>
    <n v="0"/>
    <n v="0"/>
    <s v="Weekdays;"/>
    <n v="1.1000000000000001"/>
    <m/>
    <s v="237 Barton Street East"/>
    <x v="19"/>
    <x v="0"/>
    <x v="55"/>
    <m/>
    <m/>
    <m/>
    <m/>
    <x v="3"/>
    <m/>
    <m/>
    <m/>
    <m/>
    <m/>
    <m/>
    <m/>
    <m/>
    <n v="0"/>
    <n v="0"/>
    <n v="0"/>
    <n v="0"/>
    <n v="0"/>
    <m/>
    <n v="0"/>
    <n v="0"/>
    <n v="0"/>
    <n v="0"/>
    <n v="0"/>
    <n v="0"/>
    <n v="0"/>
    <n v="0"/>
    <n v="0"/>
    <n v="0"/>
    <n v="0"/>
    <n v="0"/>
    <n v="0"/>
    <m/>
    <n v="0"/>
    <n v="0"/>
    <m/>
    <m/>
    <n v="0"/>
    <s v=""/>
    <n v="0"/>
    <n v="0"/>
    <m/>
    <s v="100%"/>
    <s v="All acute care inpatient units"/>
    <x v="2"/>
    <m/>
    <x v="2"/>
    <m/>
    <m/>
    <x v="1"/>
    <s v="English"/>
    <x v="0"/>
    <m/>
    <m/>
    <x v="2"/>
    <m/>
    <m/>
    <x v="2"/>
    <m/>
    <m/>
    <x v="1"/>
    <m/>
    <m/>
    <x v="1"/>
    <m/>
    <m/>
    <s v="In-person Visits represents the number of referrals accepted annually - we do not collect individual visits to patients on service.Number of Caregivers Served estimated as:  # unique pts x0.8"/>
    <m/>
    <s v="Yes"/>
    <s v="mckennac@hhsc.ca"/>
    <m/>
    <n v="0"/>
    <n v="1"/>
  </r>
  <r>
    <s v="Asset01171"/>
    <m/>
    <m/>
    <m/>
    <m/>
    <m/>
    <x v="4"/>
    <x v="151"/>
    <m/>
    <x v="2"/>
    <m/>
    <s v="Florina Weisenberg"/>
    <m/>
    <x v="3"/>
    <m/>
    <x v="11"/>
    <x v="4"/>
    <m/>
    <m/>
    <m/>
    <m/>
    <m/>
    <m/>
    <n v="0"/>
    <n v="0"/>
    <n v="0"/>
    <n v="0"/>
    <n v="0"/>
    <x v="0"/>
    <n v="0"/>
    <n v="0"/>
    <m/>
    <n v="0"/>
    <m/>
    <s v="30 Bond St."/>
    <x v="7"/>
    <x v="0"/>
    <x v="167"/>
    <m/>
    <m/>
    <m/>
    <m/>
    <x v="1"/>
    <m/>
    <m/>
    <m/>
    <m/>
    <m/>
    <m/>
    <m/>
    <m/>
    <n v="0"/>
    <n v="0"/>
    <n v="0"/>
    <n v="1"/>
    <n v="0"/>
    <m/>
    <n v="0"/>
    <n v="0"/>
    <n v="0"/>
    <n v="0"/>
    <n v="0"/>
    <n v="0"/>
    <n v="0"/>
    <n v="0"/>
    <n v="0"/>
    <n v="0"/>
    <n v="1"/>
    <n v="0"/>
    <n v="0"/>
    <m/>
    <n v="0"/>
    <n v="0"/>
    <m/>
    <m/>
    <n v="0"/>
    <s v=""/>
    <n v="2"/>
    <n v="1"/>
    <m/>
    <s v="100%"/>
    <s v=""/>
    <x v="2"/>
    <m/>
    <x v="2"/>
    <m/>
    <m/>
    <x v="1"/>
    <s v="English"/>
    <x v="0"/>
    <m/>
    <m/>
    <x v="2"/>
    <m/>
    <m/>
    <x v="2"/>
    <m/>
    <m/>
    <x v="1"/>
    <m/>
    <m/>
    <x v="1"/>
    <m/>
    <m/>
    <s v="NA"/>
    <m/>
    <s v="Yes"/>
    <s v="florina.weisenberg@unityhealth.to"/>
    <m/>
    <n v="0"/>
    <n v="1"/>
  </r>
  <r>
    <s v="Asset03698"/>
    <m/>
    <m/>
    <m/>
    <m/>
    <m/>
    <x v="4"/>
    <x v="80"/>
    <m/>
    <x v="2"/>
    <m/>
    <s v="Geriatricians - Inpatient Consultation (GMS)"/>
    <m/>
    <x v="3"/>
    <m/>
    <x v="11"/>
    <x v="4"/>
    <m/>
    <m/>
    <m/>
    <m/>
    <m/>
    <m/>
    <n v="343"/>
    <n v="343"/>
    <n v="0"/>
    <n v="0"/>
    <n v="343"/>
    <x v="0"/>
    <n v="0"/>
    <n v="0"/>
    <s v="Weekdays;"/>
    <n v="0"/>
    <m/>
    <s v="35 Algoma Street North"/>
    <x v="45"/>
    <x v="0"/>
    <x v="89"/>
    <m/>
    <m/>
    <m/>
    <m/>
    <x v="4"/>
    <m/>
    <m/>
    <m/>
    <m/>
    <m/>
    <m/>
    <s v="1950 hours annually (37.5 hours per week)"/>
    <m/>
    <n v="0"/>
    <n v="0"/>
    <n v="0"/>
    <n v="1"/>
    <n v="0"/>
    <m/>
    <n v="0"/>
    <n v="0"/>
    <n v="0"/>
    <n v="0"/>
    <n v="0"/>
    <n v="0"/>
    <n v="0"/>
    <n v="0"/>
    <n v="0"/>
    <n v="0"/>
    <n v="0"/>
    <n v="0"/>
    <n v="0"/>
    <m/>
    <n v="0"/>
    <n v="0"/>
    <m/>
    <m/>
    <n v="0"/>
    <s v=""/>
    <n v="1"/>
    <n v="0"/>
    <m/>
    <s v="100%"/>
    <s v="Attending Physicians, RN, other"/>
    <x v="2"/>
    <m/>
    <x v="2"/>
    <m/>
    <m/>
    <x v="1"/>
    <s v="English"/>
    <x v="0"/>
    <m/>
    <m/>
    <x v="2"/>
    <m/>
    <m/>
    <x v="2"/>
    <m/>
    <m/>
    <x v="1"/>
    <m/>
    <m/>
    <x v="1"/>
    <m/>
    <m/>
    <s v="As part of FTE for Outpatient Clinic"/>
    <m/>
    <s v="Yes"/>
    <s v="programs@geriatricsontario.ca"/>
    <m/>
    <n v="0"/>
    <n v="1"/>
  </r>
  <r>
    <s v="Asset01666"/>
    <m/>
    <m/>
    <m/>
    <m/>
    <m/>
    <x v="4"/>
    <x v="47"/>
    <m/>
    <x v="2"/>
    <m/>
    <s v="Geriatric Assessment Program (GAP)"/>
    <m/>
    <x v="3"/>
    <m/>
    <x v="11"/>
    <x v="4"/>
    <m/>
    <m/>
    <m/>
    <m/>
    <m/>
    <m/>
    <n v="552"/>
    <n v="552"/>
    <n v="0"/>
    <n v="0"/>
    <n v="552"/>
    <x v="0"/>
    <n v="0"/>
    <n v="0"/>
    <s v="Weekdays;"/>
    <n v="1.59"/>
    <m/>
    <s v="Greater Niagara General Hospital"/>
    <x v="30"/>
    <x v="0"/>
    <x v="47"/>
    <m/>
    <m/>
    <m/>
    <m/>
    <x v="3"/>
    <m/>
    <m/>
    <m/>
    <m/>
    <m/>
    <m/>
    <m/>
    <m/>
    <n v="0"/>
    <n v="0"/>
    <n v="0"/>
    <n v="1.2"/>
    <n v="0"/>
    <m/>
    <n v="0"/>
    <n v="0"/>
    <n v="0"/>
    <n v="0"/>
    <n v="0"/>
    <n v="0"/>
    <n v="0"/>
    <n v="0"/>
    <n v="0"/>
    <n v="0"/>
    <n v="1"/>
    <n v="0"/>
    <n v="0"/>
    <m/>
    <n v="0"/>
    <n v="0"/>
    <m/>
    <m/>
    <n v="0"/>
    <s v=""/>
    <n v="2.2000000000000002"/>
    <n v="1"/>
    <m/>
    <s v="100%"/>
    <s v="Inpatient units at Niagara Health"/>
    <x v="2"/>
    <m/>
    <x v="2"/>
    <m/>
    <m/>
    <x v="1"/>
    <s v="English"/>
    <x v="0"/>
    <m/>
    <m/>
    <x v="2"/>
    <m/>
    <m/>
    <x v="2"/>
    <m/>
    <m/>
    <x v="1"/>
    <m/>
    <m/>
    <x v="1"/>
    <m/>
    <m/>
    <s v="The inpatient consultation service for GAP is comprised of Geriatricians and Registered Nurses serving all 5 Niagara Health hospital sites.  The patients are initially assessed by the GAP RNs who provide non-pharmacological intervention recommendations to the care team.  The RN consults with the Geriatrician who will then assess the patient and provide further medical management guidance."/>
    <m/>
    <s v="Yes"/>
    <s v="Lori.MacCullouch@niagarahealth.on.ca"/>
    <m/>
    <n v="0"/>
    <n v="1"/>
  </r>
  <r>
    <s v="Asset01536"/>
    <m/>
    <m/>
    <m/>
    <m/>
    <m/>
    <x v="4"/>
    <x v="109"/>
    <m/>
    <x v="2"/>
    <m/>
    <s v="Inpatient Geriatric Consults"/>
    <m/>
    <x v="3"/>
    <m/>
    <x v="11"/>
    <x v="4"/>
    <m/>
    <m/>
    <m/>
    <m/>
    <m/>
    <m/>
    <n v="365"/>
    <n v="365"/>
    <n v="0"/>
    <n v="0"/>
    <n v="365"/>
    <x v="0"/>
    <n v="0"/>
    <n v="0"/>
    <s v="Weekdays;"/>
    <n v="0"/>
    <m/>
    <s v="3276 St. Clair Ave. E. "/>
    <x v="7"/>
    <x v="0"/>
    <x v="118"/>
    <m/>
    <m/>
    <m/>
    <m/>
    <x v="1"/>
    <m/>
    <m/>
    <m/>
    <m/>
    <m/>
    <m/>
    <m/>
    <m/>
    <n v="0"/>
    <n v="0"/>
    <n v="0"/>
    <n v="0.05"/>
    <n v="0.1"/>
    <m/>
    <n v="0"/>
    <n v="0"/>
    <n v="0"/>
    <n v="0"/>
    <n v="0"/>
    <n v="0"/>
    <n v="0"/>
    <n v="0"/>
    <n v="0"/>
    <n v="0"/>
    <n v="0"/>
    <n v="0"/>
    <n v="0"/>
    <m/>
    <n v="0"/>
    <n v="0"/>
    <m/>
    <m/>
    <n v="0"/>
    <s v=""/>
    <n v="0.15000000000000002"/>
    <n v="0"/>
    <m/>
    <s v="100%"/>
    <s v="inpatient physicians"/>
    <x v="2"/>
    <m/>
    <x v="2"/>
    <m/>
    <m/>
    <x v="1"/>
    <s v="English"/>
    <x v="0"/>
    <m/>
    <m/>
    <x v="2"/>
    <m/>
    <m/>
    <x v="2"/>
    <m/>
    <m/>
    <x v="1"/>
    <m/>
    <m/>
    <x v="1"/>
    <m/>
    <m/>
    <s v="Geriatricians and Geriatric Psychiatrists providing assessment and treatment recommendations to GATU patients"/>
    <m/>
    <s v="Yes"/>
    <s v="lori.brady@unityhealth.to"/>
    <m/>
    <n v="0"/>
    <n v="1"/>
  </r>
  <r>
    <s v="Asset01322"/>
    <m/>
    <m/>
    <m/>
    <m/>
    <m/>
    <x v="4"/>
    <x v="122"/>
    <m/>
    <x v="2"/>
    <m/>
    <s v="Geriatric Consult Service"/>
    <m/>
    <x v="3"/>
    <m/>
    <x v="11"/>
    <x v="4"/>
    <m/>
    <m/>
    <m/>
    <m/>
    <m/>
    <m/>
    <n v="400"/>
    <n v="800"/>
    <n v="0"/>
    <n v="0"/>
    <n v="800"/>
    <x v="0"/>
    <n v="0"/>
    <n v="0"/>
    <s v="Weekdays;"/>
    <n v="3"/>
    <m/>
    <s v="752 King St. W"/>
    <x v="62"/>
    <x v="0"/>
    <x v="133"/>
    <m/>
    <m/>
    <m/>
    <m/>
    <x v="0"/>
    <m/>
    <m/>
    <m/>
    <m/>
    <m/>
    <m/>
    <m/>
    <m/>
    <n v="0"/>
    <n v="0"/>
    <n v="0"/>
    <n v="0.5"/>
    <n v="0"/>
    <m/>
    <n v="0"/>
    <n v="0"/>
    <n v="0"/>
    <n v="0"/>
    <n v="0"/>
    <n v="0"/>
    <n v="0"/>
    <n v="0"/>
    <n v="0"/>
    <n v="0"/>
    <n v="1"/>
    <n v="0"/>
    <n v="0"/>
    <m/>
    <n v="0"/>
    <n v="0"/>
    <m/>
    <m/>
    <n v="0"/>
    <s v=""/>
    <n v="1.5"/>
    <n v="1"/>
    <m/>
    <s v=""/>
    <s v="Kingston Health Sciences Centre"/>
    <x v="2"/>
    <m/>
    <x v="2"/>
    <m/>
    <m/>
    <x v="1"/>
    <s v="English"/>
    <x v="0"/>
    <m/>
    <m/>
    <x v="2"/>
    <m/>
    <m/>
    <x v="2"/>
    <m/>
    <m/>
    <x v="1"/>
    <m/>
    <m/>
    <x v="1"/>
    <m/>
    <m/>
    <s v="Estimates"/>
    <m/>
    <s v="Yes"/>
    <s v="websters@providencecare.ca"/>
    <m/>
    <n v="0"/>
    <n v="1"/>
  </r>
  <r>
    <s v="Asset02462"/>
    <m/>
    <m/>
    <m/>
    <m/>
    <m/>
    <x v="4"/>
    <x v="26"/>
    <m/>
    <x v="2"/>
    <m/>
    <s v="Inpatient Geriatric Consultation"/>
    <m/>
    <x v="3"/>
    <m/>
    <x v="11"/>
    <x v="4"/>
    <m/>
    <m/>
    <m/>
    <m/>
    <m/>
    <m/>
    <n v="959"/>
    <n v="969"/>
    <n v="0"/>
    <n v="0"/>
    <n v="969"/>
    <x v="0"/>
    <n v="0"/>
    <n v="0"/>
    <m/>
    <n v="0"/>
    <m/>
    <s v="3045 Baseline Rd"/>
    <x v="11"/>
    <x v="0"/>
    <x v="25"/>
    <m/>
    <m/>
    <m/>
    <m/>
    <x v="0"/>
    <m/>
    <m/>
    <m/>
    <m/>
    <m/>
    <m/>
    <m/>
    <m/>
    <n v="0"/>
    <n v="0"/>
    <n v="0"/>
    <n v="1.4"/>
    <n v="0"/>
    <m/>
    <n v="0"/>
    <n v="0"/>
    <n v="0"/>
    <n v="0"/>
    <n v="0"/>
    <n v="0"/>
    <n v="0"/>
    <n v="0"/>
    <n v="0"/>
    <n v="0"/>
    <n v="2"/>
    <n v="0"/>
    <n v="0"/>
    <m/>
    <n v="0"/>
    <n v="0"/>
    <m/>
    <m/>
    <n v="0"/>
    <s v=""/>
    <n v="3.4"/>
    <n v="2"/>
    <m/>
    <s v="75% to &lt;100%"/>
    <s v="For Geriatricians: Physicians on the inpatient units, Medicine-on-call physicians in ED (when patient is admitted) _x000a_For Specialized Inpatient Geriatrics Nursing as an open-referral:  Physicians on the inpatient units, Medicine-on-call physicians in ED (when patient is admitted) Inpatient and ED RNs and RPNs, GEM nurses, and Allied Health professionals."/>
    <x v="2"/>
    <m/>
    <x v="2"/>
    <m/>
    <m/>
    <x v="1"/>
    <s v="English"/>
    <x v="0"/>
    <m/>
    <m/>
    <x v="2"/>
    <m/>
    <m/>
    <x v="2"/>
    <m/>
    <m/>
    <x v="1"/>
    <m/>
    <m/>
    <x v="1"/>
    <m/>
    <m/>
    <s v="# of visits annually  490 for Geriatricians and  479 referrals from Specialized Inpatient Geriatrics Nursing.# of Unique Patients Served/Year  480 for Geriatricians and  479 referrals from Specialized Inpatient Geriatrics Nursing"/>
    <m/>
    <s v="Yes"/>
    <s v="mlaroche@qch.on.ca"/>
    <m/>
    <n v="0"/>
    <n v="1"/>
  </r>
  <r>
    <s v="Asset01543"/>
    <m/>
    <m/>
    <m/>
    <m/>
    <m/>
    <x v="4"/>
    <x v="161"/>
    <m/>
    <x v="2"/>
    <m/>
    <s v="Geriatrics Consult Team"/>
    <m/>
    <x v="3"/>
    <m/>
    <x v="11"/>
    <x v="4"/>
    <m/>
    <m/>
    <m/>
    <m/>
    <m/>
    <m/>
    <n v="671"/>
    <n v="0"/>
    <n v="0"/>
    <n v="0"/>
    <n v="0"/>
    <x v="0"/>
    <n v="0"/>
    <n v="0"/>
    <s v="Weekdays;"/>
    <n v="1"/>
    <m/>
    <s v="50 Charlton Ave E"/>
    <x v="19"/>
    <x v="0"/>
    <x v="176"/>
    <m/>
    <m/>
    <m/>
    <m/>
    <x v="3"/>
    <m/>
    <m/>
    <m/>
    <m/>
    <m/>
    <m/>
    <m/>
    <m/>
    <n v="0"/>
    <n v="0"/>
    <n v="0"/>
    <n v="1.2"/>
    <n v="0"/>
    <m/>
    <n v="1"/>
    <n v="1"/>
    <n v="0"/>
    <n v="0"/>
    <n v="0"/>
    <n v="0"/>
    <n v="0"/>
    <n v="0"/>
    <n v="0"/>
    <n v="0"/>
    <n v="0"/>
    <n v="0"/>
    <n v="0"/>
    <m/>
    <n v="0"/>
    <n v="0"/>
    <m/>
    <m/>
    <n v="0"/>
    <s v=""/>
    <n v="3.2"/>
    <n v="2"/>
    <m/>
    <s v=""/>
    <s v="Referrals from inpatient attendings at St. Joseph's Healthcare Hamilton"/>
    <x v="2"/>
    <m/>
    <x v="2"/>
    <m/>
    <m/>
    <x v="1"/>
    <s v="English"/>
    <x v="0"/>
    <m/>
    <m/>
    <x v="2"/>
    <m/>
    <m/>
    <x v="2"/>
    <m/>
    <m/>
    <x v="1"/>
    <m/>
    <m/>
    <x v="1"/>
    <m/>
    <m/>
    <s v="Number of family/ friend caregivers supported is an estimate."/>
    <m/>
    <s v="Yes"/>
    <s v="siemonj@hhsc.ca"/>
    <m/>
    <n v="0"/>
    <n v="1"/>
  </r>
  <r>
    <s v="Asset01375"/>
    <m/>
    <m/>
    <m/>
    <m/>
    <m/>
    <x v="4"/>
    <x v="134"/>
    <m/>
    <x v="2"/>
    <m/>
    <s v="Geriatric Inpatient Consultation Team"/>
    <m/>
    <x v="3"/>
    <m/>
    <x v="11"/>
    <x v="4"/>
    <m/>
    <m/>
    <m/>
    <m/>
    <m/>
    <m/>
    <n v="0"/>
    <n v="9499"/>
    <n v="0"/>
    <n v="0"/>
    <n v="9499"/>
    <x v="0"/>
    <n v="0"/>
    <n v="0"/>
    <s v="Weekdays; Weekends"/>
    <n v="0"/>
    <m/>
    <s v="865 Regent Street"/>
    <x v="72"/>
    <x v="0"/>
    <x v="148"/>
    <m/>
    <m/>
    <m/>
    <m/>
    <x v="6"/>
    <m/>
    <m/>
    <m/>
    <m/>
    <m/>
    <m/>
    <m/>
    <m/>
    <n v="0.25"/>
    <n v="0.5"/>
    <n v="0"/>
    <n v="0.4"/>
    <n v="0"/>
    <m/>
    <n v="0"/>
    <n v="1"/>
    <n v="0"/>
    <n v="0"/>
    <n v="0"/>
    <n v="0"/>
    <n v="1"/>
    <n v="2"/>
    <n v="0"/>
    <n v="0"/>
    <n v="1"/>
    <n v="0"/>
    <n v="0"/>
    <m/>
    <n v="0"/>
    <n v="0"/>
    <m/>
    <m/>
    <n v="0"/>
    <s v=""/>
    <n v="6.15"/>
    <n v="5"/>
    <m/>
    <s v="75% to &lt;100%"/>
    <s v="Other inpatient units"/>
    <x v="2"/>
    <m/>
    <x v="2"/>
    <m/>
    <m/>
    <x v="1"/>
    <s v="English"/>
    <x v="0"/>
    <m/>
    <m/>
    <x v="2"/>
    <m/>
    <m/>
    <x v="2"/>
    <m/>
    <m/>
    <x v="1"/>
    <m/>
    <m/>
    <x v="1"/>
    <m/>
    <m/>
    <s v="See attached service description."/>
    <m/>
    <s v="Yes"/>
    <s v="sjibb@hsnsudbury.ca"/>
    <m/>
    <n v="0"/>
    <n v="1"/>
  </r>
  <r>
    <s v="Asset01956"/>
    <m/>
    <m/>
    <m/>
    <m/>
    <m/>
    <x v="4"/>
    <x v="40"/>
    <m/>
    <x v="2"/>
    <m/>
    <s v="Inpatient Specialized Geriatric Medicine Consultation Service"/>
    <m/>
    <x v="3"/>
    <m/>
    <x v="11"/>
    <x v="4"/>
    <m/>
    <m/>
    <m/>
    <m/>
    <m/>
    <m/>
    <n v="25"/>
    <n v="25"/>
    <n v="0"/>
    <n v="0"/>
    <n v="25"/>
    <x v="0"/>
    <n v="0"/>
    <n v="0"/>
    <s v="Weekdays;"/>
    <n v="0"/>
    <m/>
    <s v="911 Queen’s Blvd."/>
    <x v="25"/>
    <x v="0"/>
    <x v="39"/>
    <m/>
    <m/>
    <m/>
    <m/>
    <x v="3"/>
    <m/>
    <m/>
    <m/>
    <m/>
    <m/>
    <m/>
    <m/>
    <m/>
    <n v="0"/>
    <n v="0"/>
    <n v="0"/>
    <n v="0"/>
    <n v="0"/>
    <m/>
    <n v="0"/>
    <n v="0"/>
    <n v="0"/>
    <n v="0"/>
    <n v="0"/>
    <n v="0"/>
    <n v="0"/>
    <n v="0"/>
    <n v="0"/>
    <n v="0"/>
    <n v="0"/>
    <n v="0"/>
    <n v="0"/>
    <m/>
    <n v="0"/>
    <n v="0"/>
    <m/>
    <m/>
    <n v="0"/>
    <s v=""/>
    <n v="0"/>
    <n v="0"/>
    <m/>
    <s v="75% to &lt;100%"/>
    <s v="Direct Admissions, Emergency Department and Clinic admissions"/>
    <x v="2"/>
    <m/>
    <x v="2"/>
    <m/>
    <m/>
    <x v="1"/>
    <s v="English"/>
    <x v="0"/>
    <m/>
    <m/>
    <x v="2"/>
    <m/>
    <m/>
    <x v="2"/>
    <m/>
    <m/>
    <x v="1"/>
    <m/>
    <m/>
    <x v="1"/>
    <m/>
    <m/>
    <s v=""/>
    <m/>
    <s v="Yes"/>
    <s v="cplatt@cmhaww.ca"/>
    <m/>
    <n v="0"/>
    <n v="1"/>
  </r>
  <r>
    <s v="Asset01198"/>
    <m/>
    <m/>
    <m/>
    <m/>
    <m/>
    <x v="4"/>
    <x v="17"/>
    <m/>
    <x v="2"/>
    <m/>
    <s v="Inpatient Consult Team"/>
    <m/>
    <x v="3"/>
    <m/>
    <x v="11"/>
    <x v="4"/>
    <m/>
    <m/>
    <m/>
    <m/>
    <m/>
    <m/>
    <n v="635"/>
    <n v="2572"/>
    <n v="0"/>
    <n v="0"/>
    <n v="2572"/>
    <x v="0"/>
    <n v="0"/>
    <n v="0"/>
    <s v="Weekdays;"/>
    <n v="0"/>
    <m/>
    <s v="D480 - 2075 Bayview Ave"/>
    <x v="7"/>
    <x v="0"/>
    <x v="17"/>
    <m/>
    <m/>
    <m/>
    <m/>
    <x v="1"/>
    <m/>
    <m/>
    <m/>
    <m/>
    <m/>
    <m/>
    <m/>
    <m/>
    <n v="0"/>
    <n v="0"/>
    <n v="0"/>
    <n v="0.5"/>
    <n v="0"/>
    <m/>
    <n v="0"/>
    <n v="0"/>
    <n v="0"/>
    <n v="0"/>
    <n v="0"/>
    <n v="0"/>
    <n v="0"/>
    <n v="0"/>
    <n v="0"/>
    <n v="0"/>
    <n v="2"/>
    <n v="0"/>
    <n v="0"/>
    <m/>
    <n v="0"/>
    <n v="0"/>
    <m/>
    <m/>
    <n v="0"/>
    <s v=""/>
    <n v="2.5"/>
    <n v="2"/>
    <m/>
    <s v="75% to &lt;100%"/>
    <s v="Inpatient referrals: Geriatricians, other specialties, GIM, residents"/>
    <x v="2"/>
    <m/>
    <x v="2"/>
    <m/>
    <m/>
    <x v="1"/>
    <s v="English"/>
    <x v="0"/>
    <m/>
    <m/>
    <x v="2"/>
    <m/>
    <m/>
    <x v="2"/>
    <m/>
    <m/>
    <x v="1"/>
    <m/>
    <m/>
    <x v="1"/>
    <m/>
    <m/>
    <s v="A team consisting of two registered nurses and Geriatric residents who accept referrals for patients in hospital who would benefit from geriatric assessments and optimization of resources in the community."/>
    <m/>
    <s v="Yes"/>
    <s v="mary.duffy@sunnybrook.ca"/>
    <m/>
    <n v="0"/>
    <n v="1"/>
  </r>
  <r>
    <s v="Asset03699"/>
    <m/>
    <m/>
    <m/>
    <m/>
    <m/>
    <x v="4"/>
    <x v="81"/>
    <m/>
    <x v="2"/>
    <m/>
    <s v="Geriatric Inpatient Consultation Acute Care TBRHSC"/>
    <m/>
    <x v="3"/>
    <m/>
    <x v="11"/>
    <x v="4"/>
    <m/>
    <m/>
    <m/>
    <m/>
    <m/>
    <m/>
    <n v="1105"/>
    <n v="1105"/>
    <n v="0"/>
    <n v="0"/>
    <n v="1105"/>
    <x v="0"/>
    <n v="0"/>
    <n v="0"/>
    <s v="Weekdays;"/>
    <n v="0"/>
    <m/>
    <s v="980 Oliver Road"/>
    <x v="45"/>
    <x v="0"/>
    <x v="90"/>
    <m/>
    <m/>
    <m/>
    <m/>
    <x v="4"/>
    <m/>
    <m/>
    <m/>
    <m/>
    <m/>
    <m/>
    <s v="1950 hours annually (37.5 hours per week)"/>
    <m/>
    <n v="0"/>
    <n v="0"/>
    <n v="0"/>
    <n v="1"/>
    <n v="0"/>
    <m/>
    <n v="0"/>
    <n v="0"/>
    <n v="0"/>
    <n v="0"/>
    <n v="0"/>
    <n v="0"/>
    <n v="0"/>
    <n v="0"/>
    <n v="0"/>
    <n v="0"/>
    <n v="0"/>
    <n v="0"/>
    <n v="0"/>
    <m/>
    <n v="0"/>
    <n v="0"/>
    <m/>
    <m/>
    <n v="0"/>
    <s v=""/>
    <n v="1"/>
    <n v="0"/>
    <m/>
    <s v="100%"/>
    <s v="Acute Care"/>
    <x v="2"/>
    <m/>
    <x v="2"/>
    <m/>
    <m/>
    <x v="1"/>
    <s v="English"/>
    <x v="0"/>
    <m/>
    <m/>
    <x v="2"/>
    <m/>
    <m/>
    <x v="2"/>
    <m/>
    <m/>
    <x v="1"/>
    <m/>
    <m/>
    <x v="1"/>
    <m/>
    <m/>
    <s v="As part of FTE Geriatrician for Clinic"/>
    <m/>
    <s v="Yes"/>
    <s v="programs@geriatricsontario.ca"/>
    <m/>
    <n v="0"/>
    <n v="1"/>
  </r>
  <r>
    <s v="Asset01019"/>
    <m/>
    <m/>
    <m/>
    <m/>
    <m/>
    <x v="4"/>
    <x v="101"/>
    <m/>
    <x v="2"/>
    <m/>
    <s v="Central LHIN NLOT: Southlake Regional Health Centre-Stevenson Memorial Hospital co-hub"/>
    <m/>
    <x v="3"/>
    <m/>
    <x v="2"/>
    <x v="2"/>
    <m/>
    <m/>
    <m/>
    <m/>
    <m/>
    <m/>
    <n v="0"/>
    <n v="2960"/>
    <n v="676"/>
    <n v="76"/>
    <n v="3712"/>
    <x v="0"/>
    <n v="1497"/>
    <n v="0"/>
    <s v="Weekdays;"/>
    <n v="0"/>
    <m/>
    <s v="465 Davis Dr"/>
    <x v="54"/>
    <x v="0"/>
    <x v="200"/>
    <m/>
    <m/>
    <m/>
    <m/>
    <x v="2"/>
    <m/>
    <m/>
    <m/>
    <m/>
    <m/>
    <m/>
    <m/>
    <m/>
    <n v="0"/>
    <n v="0"/>
    <n v="0"/>
    <n v="0"/>
    <n v="0"/>
    <m/>
    <n v="1.4"/>
    <n v="0"/>
    <n v="0"/>
    <n v="0"/>
    <n v="0"/>
    <n v="0"/>
    <n v="0"/>
    <n v="0"/>
    <n v="0"/>
    <n v="0"/>
    <n v="0.6"/>
    <n v="0"/>
    <n v="0"/>
    <m/>
    <n v="0"/>
    <n v="0"/>
    <m/>
    <m/>
    <n v="0"/>
    <s v=""/>
    <n v="2"/>
    <n v="2"/>
    <m/>
    <s v="100%"/>
    <s v="Service is engaged based on requests from LTCH staff and/or hospital staff"/>
    <x v="2"/>
    <m/>
    <x v="2"/>
    <m/>
    <m/>
    <x v="1"/>
    <s v="English"/>
    <x v="0"/>
    <m/>
    <m/>
    <x v="2"/>
    <m/>
    <m/>
    <x v="2"/>
    <m/>
    <m/>
    <x v="1"/>
    <m/>
    <m/>
    <x v="1"/>
    <m/>
    <m/>
    <s v="&quot;The NLOT is a team of expert nurses who provide time sensitive clinical services to residents in Long-Term Care Homes (LTCHs). The NLOT mandate includes: (1) providing urgent care in LTCHs to avert preventable Emergency Department transfers, (2) building capacity in LTCHs among front line staff to detect and manage acute changes of residents’ conditions, and (3) facilitating direct access to ambulatory care services without an ED admission as well as rapid ED admissions when needed.  Each LTCH has a designated NLOT nurse who can be contacted during identified business hours for urgent clinical concerns. The CLHIN NLOT is strategically located at three hubs: (1) Mackenzie Health-Markham Stouffville (NP Model), (2) Southlake-Stevenson Memorial (NP Model), and (3) Humber River Hospital-North York General Hospital (HRH-NYGH) Hub (NP/RN model). The NLOT utilizes a primary care model with an upstream approach. NLOT nurses manage complex medical issues for residents in LTCHs as well as identify and manage acute changes in residents’ condition early to successfully prevent avoidable ED transfers. NLOT clinicians work within their full scope of practice as part of the interprofessional circle of care to deliver person-centered care. The NLOT team collaborates with LTCHs and their partnering hospitals to provide the right care, at the right place, at the right time, and by the right provider.The Regional Geriatric Program of Toronto (RGP) supports the CLHIN NLOT with coordination across organizations, centralized data collection and analytics, and quality improvement initiatives. With the RGP’s support, the CLHIN NLOT functions as a single team working across hubs and LTCHs. This closer coordination has led to consistent sharing of best practices, capacity building, trouble-shooting, and system analysis of clinical activity.&quot;"/>
    <m/>
    <s v="Yes"/>
    <s v="liis-ann.klein@sunnybrook.ca"/>
    <m/>
    <n v="0"/>
    <n v="1"/>
  </r>
  <r>
    <s v="Asset01358"/>
    <m/>
    <m/>
    <m/>
    <m/>
    <m/>
    <x v="4"/>
    <x v="19"/>
    <m/>
    <x v="2"/>
    <m/>
    <s v="Waterloo Wellington Nurse Led Outreach Team (WW NLOT)"/>
    <m/>
    <x v="3"/>
    <m/>
    <x v="2"/>
    <x v="2"/>
    <m/>
    <m/>
    <m/>
    <m/>
    <m/>
    <m/>
    <n v="0"/>
    <n v="630"/>
    <n v="107"/>
    <n v="0"/>
    <n v="737"/>
    <x v="0"/>
    <n v="4152"/>
    <n v="0"/>
    <s v="Weekdays;"/>
    <n v="0"/>
    <m/>
    <s v="100 Westmount Rd"/>
    <x v="12"/>
    <x v="0"/>
    <x v="19"/>
    <m/>
    <m/>
    <m/>
    <m/>
    <x v="3"/>
    <m/>
    <m/>
    <m/>
    <m/>
    <m/>
    <m/>
    <m/>
    <m/>
    <n v="0"/>
    <n v="0"/>
    <n v="0"/>
    <n v="0"/>
    <n v="0"/>
    <m/>
    <n v="1"/>
    <n v="0"/>
    <n v="0"/>
    <n v="0"/>
    <n v="0"/>
    <n v="0"/>
    <n v="0"/>
    <n v="0"/>
    <n v="0"/>
    <n v="0"/>
    <n v="3"/>
    <n v="0"/>
    <n v="0"/>
    <m/>
    <n v="0"/>
    <n v="0"/>
    <m/>
    <m/>
    <n v="0"/>
    <s v=""/>
    <n v="4"/>
    <n v="4"/>
    <m/>
    <s v="75% to &lt;100%"/>
    <s v="referrals from LTC home staff/providers, Home &amp; Community Care, Acute Care"/>
    <x v="2"/>
    <m/>
    <x v="2"/>
    <m/>
    <m/>
    <x v="1"/>
    <s v="English"/>
    <x v="0"/>
    <m/>
    <m/>
    <x v="2"/>
    <m/>
    <m/>
    <x v="2"/>
    <m/>
    <m/>
    <x v="1"/>
    <m/>
    <m/>
    <x v="1"/>
    <m/>
    <m/>
    <s v="Currently WWLHIN LTC homes have the lowest potentially avoidable ED transfer rate in the province."/>
    <m/>
    <s v="Yes"/>
    <s v="carrie.heer@sjhcg.ca"/>
    <m/>
    <n v="0"/>
    <n v="1"/>
  </r>
  <r>
    <s v="Asset01015"/>
    <m/>
    <m/>
    <m/>
    <m/>
    <m/>
    <x v="4"/>
    <x v="15"/>
    <m/>
    <x v="2"/>
    <m/>
    <s v="Central LHIN NLOT: Mackenzie Richmond Hill Hospital-Markham Stouffville Hospital co-hub"/>
    <m/>
    <x v="3"/>
    <m/>
    <x v="2"/>
    <x v="2"/>
    <m/>
    <m/>
    <m/>
    <m/>
    <m/>
    <m/>
    <n v="0"/>
    <n v="2063"/>
    <n v="679"/>
    <n v="1"/>
    <n v="2743"/>
    <x v="0"/>
    <n v="1064"/>
    <n v="0"/>
    <s v="Weekdays;"/>
    <n v="0"/>
    <m/>
    <s v="10 Trench St"/>
    <x v="13"/>
    <x v="0"/>
    <x v="15"/>
    <m/>
    <m/>
    <m/>
    <m/>
    <x v="2"/>
    <m/>
    <m/>
    <m/>
    <m/>
    <m/>
    <m/>
    <m/>
    <m/>
    <n v="0"/>
    <n v="0"/>
    <n v="0"/>
    <n v="0"/>
    <n v="0"/>
    <m/>
    <n v="1.5"/>
    <n v="0"/>
    <n v="0"/>
    <n v="0"/>
    <n v="0"/>
    <n v="0"/>
    <n v="0"/>
    <n v="0"/>
    <n v="0"/>
    <n v="0"/>
    <n v="0"/>
    <n v="0"/>
    <n v="0"/>
    <m/>
    <n v="0"/>
    <n v="0"/>
    <m/>
    <m/>
    <n v="0"/>
    <s v=""/>
    <n v="1.5"/>
    <n v="1.5"/>
    <m/>
    <s v="100%"/>
    <s v="Service is engaged based on requests from LTCH staff and/or hospital staff"/>
    <x v="2"/>
    <m/>
    <x v="2"/>
    <m/>
    <m/>
    <x v="1"/>
    <s v="English"/>
    <x v="0"/>
    <m/>
    <m/>
    <x v="2"/>
    <m/>
    <m/>
    <x v="2"/>
    <m/>
    <m/>
    <x v="1"/>
    <m/>
    <m/>
    <x v="1"/>
    <m/>
    <m/>
    <s v="&quot;The NLOT is a team of expert nurses who provide time sensitive clinical services to residents in Long-Term Care Homes (LTCHs). The NLOT mandate includes: (1) providing urgent care in LTCHs to avert preventable Emergency Department transfers, (2) building capacity in LTCHs among front line staff to detect and manage acute changes of residents’ conditions, and (3) facilitating direct access to ambulatory care services without an ED admission as well as rapid ED admissions when needed.  Each LTCH has a designated NLOT nurse who can be contacted during identified business hours for urgent clinical concerns. The CLHIN NLOT is strategically located at three hubs: (1) Mackenzie Health-Markham Stouffville (NP Model), (2) Southlake-Stevenson Memorial (NP Model), and (3) Humber River Hospital-North York General Hospital (HRH-NYGH) Hub (NP/RN model). The NLOT utilizes a primary care model with an upstream approach. NLOT nurses manage complex medical issues for residents in LTCHs as well as identify and manage acute changes in residents’ condition early to successfully prevent avoidable ED transfers. NLOT clinicians work within their full scope of practice as part of the interprofessional circle of care to deliver person-centered care. The NLOT team collaborates with LTCHs and their partnering hospitals to provide the right care, at the right place, at the right time, and by the right provider.The Regional Geriatric Program of Toronto (RGP) supports the CLHIN NLOT with coordination across organizations, centralized data collection and analytics, and quality improvement initiatives. With the RGP’s support, the CLHIN NLOT functions as a single team working across hubs and LTCHs. This closer coordination has led to consistent sharing of best practices, capacity building, trouble-shooting, and system analysis of clinical activity.&quot;"/>
    <m/>
    <s v="Yes"/>
    <s v="liis-ann.klein@sunnybrook.ca"/>
    <m/>
    <n v="0"/>
    <n v="1"/>
  </r>
  <r>
    <s v="Asset01017"/>
    <m/>
    <m/>
    <m/>
    <m/>
    <m/>
    <x v="4"/>
    <x v="86"/>
    <m/>
    <x v="2"/>
    <m/>
    <s v="Central LHIN NLOT: Mackenzie Richmond Hill Hospital-Markham Stouffville Hospital co-hub"/>
    <m/>
    <x v="3"/>
    <m/>
    <x v="2"/>
    <x v="2"/>
    <m/>
    <m/>
    <m/>
    <m/>
    <m/>
    <m/>
    <n v="0"/>
    <n v="2886"/>
    <n v="1230"/>
    <n v="9"/>
    <n v="4125"/>
    <x v="0"/>
    <n v="1284"/>
    <n v="0"/>
    <s v="Weekdays;"/>
    <n v="0"/>
    <m/>
    <s v="381 Church St"/>
    <x v="47"/>
    <x v="0"/>
    <x v="95"/>
    <m/>
    <m/>
    <m/>
    <m/>
    <x v="2"/>
    <m/>
    <m/>
    <m/>
    <m/>
    <m/>
    <m/>
    <m/>
    <m/>
    <n v="0"/>
    <n v="0"/>
    <n v="0"/>
    <n v="0"/>
    <n v="0"/>
    <m/>
    <n v="1.5"/>
    <n v="0"/>
    <n v="0"/>
    <n v="0"/>
    <n v="0"/>
    <n v="0"/>
    <n v="0"/>
    <n v="0"/>
    <n v="0"/>
    <n v="0"/>
    <n v="0"/>
    <n v="0"/>
    <n v="0"/>
    <m/>
    <n v="0"/>
    <n v="0"/>
    <m/>
    <m/>
    <n v="0"/>
    <s v=""/>
    <n v="1.5"/>
    <n v="1.5"/>
    <m/>
    <s v="100%"/>
    <s v="Service is engaged based on requests from LTCH staff and/or hospital staff"/>
    <x v="2"/>
    <m/>
    <x v="2"/>
    <m/>
    <m/>
    <x v="1"/>
    <s v="English"/>
    <x v="0"/>
    <m/>
    <m/>
    <x v="2"/>
    <m/>
    <m/>
    <x v="2"/>
    <m/>
    <m/>
    <x v="1"/>
    <m/>
    <m/>
    <x v="1"/>
    <m/>
    <m/>
    <s v="&quot;The NLOT is a team of expert nurses who provide time sensitive clinical services to residents in Long-Term Care Homes (LTCHs). The NLOT mandate includes: (1) providing urgent care in LTCHs to avert preventable Emergency Department transfers, (2) building capacity in LTCHs among front line staff to detect and manage acute changes of residents’ conditions, and (3) facilitating direct access to ambulatory care services without an ED admission as well as rapid ED admissions when needed.  Each LTCH has a designated NLOT nurse who can be contacted during identified business hours for urgent clinical concerns. The CLHIN NLOT is strategically located at three hubs: (1) Mackenzie Health-Markham Stouffville (NP Model), (2) Southlake-Stevenson Memorial (NP Model), and (3) Humber River Hospital-North York General Hospital (HRH-NYGH) Hub (NP/RN model). The NLOT utilizes a primary care model with an upstream approach. NLOT nurses manage complex medical issues for residents in LTCHs as well as identify and manage acute changes in residents’ condition early to successfully prevent avoidable ED transfers. NLOT clinicians work within their full scope of practice as part of the interprofessional circle of care to deliver person-centered care. The NLOT team collaborates with LTCHs and their partnering hospitals to provide the right care, at the right place, at the right time, and by the right provider.The Regional Geriatric Program of Toronto (RGP) supports the CLHIN NLOT with coordination across organizations, centralized data collection and analytics, and quality improvement initiatives. With the RGP’s support, the CLHIN NLOT functions as a single team working across hubs and LTCHs. This closer coordination has led to consistent sharing of best practices, capacity building, trouble-shooting, and system analysis of clinical activity.&quot;"/>
    <m/>
    <s v="Yes"/>
    <s v="liis-ann.klein@sunnybrook.ca"/>
    <m/>
    <n v="0"/>
    <n v="1"/>
  </r>
  <r>
    <s v="Asset01675"/>
    <m/>
    <m/>
    <m/>
    <m/>
    <m/>
    <x v="4"/>
    <x v="171"/>
    <m/>
    <x v="2"/>
    <m/>
    <s v="Niagara Nurse-Led Outreach Team"/>
    <m/>
    <x v="3"/>
    <m/>
    <x v="2"/>
    <x v="2"/>
    <m/>
    <m/>
    <m/>
    <m/>
    <m/>
    <m/>
    <n v="0"/>
    <n v="1639"/>
    <n v="0"/>
    <n v="0"/>
    <n v="1639"/>
    <x v="0"/>
    <n v="0"/>
    <n v="0"/>
    <s v="Weekdays;"/>
    <n v="0"/>
    <m/>
    <s v="1200 Fourth Avenue"/>
    <x v="60"/>
    <x v="0"/>
    <x v="190"/>
    <m/>
    <m/>
    <m/>
    <m/>
    <x v="3"/>
    <m/>
    <m/>
    <m/>
    <m/>
    <m/>
    <m/>
    <m/>
    <m/>
    <n v="0"/>
    <n v="0"/>
    <n v="0"/>
    <n v="0"/>
    <n v="0"/>
    <m/>
    <n v="3"/>
    <n v="0"/>
    <n v="0"/>
    <n v="0"/>
    <n v="0"/>
    <n v="0"/>
    <n v="0"/>
    <n v="0"/>
    <n v="0"/>
    <n v="0"/>
    <n v="0"/>
    <n v="0"/>
    <n v="0"/>
    <m/>
    <n v="0"/>
    <n v="0"/>
    <m/>
    <m/>
    <n v="0"/>
    <s v=""/>
    <n v="3"/>
    <n v="3"/>
    <m/>
    <s v="100%"/>
    <s v="LTC Homes"/>
    <x v="2"/>
    <m/>
    <x v="2"/>
    <m/>
    <m/>
    <x v="1"/>
    <s v="English"/>
    <x v="0"/>
    <m/>
    <m/>
    <x v="2"/>
    <m/>
    <m/>
    <x v="2"/>
    <m/>
    <m/>
    <x v="1"/>
    <m/>
    <m/>
    <x v="1"/>
    <m/>
    <m/>
    <s v="The Niagara Nurse-Led Outreach Team is comprised of 3 full time NPs, one of which is an employee of Niagara Region and two whom report to Niagara Health.  The NPs support the 32 long-term care homes in the Niagara Region.  The NH team is supported by a Program Director.The teams' primary functions are to support care in the home to prevent unnecessary ED visits and to reduce hospital length of stay through supportive discharge planning.  They provide education and support to LTC home staff."/>
    <m/>
    <s v="Yes"/>
    <s v="Lori.MacCullouch@niagarahealth.on.ca"/>
    <m/>
    <n v="0"/>
    <n v="1"/>
  </r>
  <r>
    <s v="Asset02393"/>
    <m/>
    <m/>
    <m/>
    <m/>
    <m/>
    <x v="4"/>
    <x v="10"/>
    <m/>
    <x v="2"/>
    <m/>
    <s v="Nurse Led Outreach Team"/>
    <m/>
    <x v="3"/>
    <m/>
    <x v="2"/>
    <x v="2"/>
    <m/>
    <m/>
    <m/>
    <m/>
    <m/>
    <m/>
    <n v="0"/>
    <n v="4756"/>
    <n v="48"/>
    <n v="0"/>
    <n v="4804"/>
    <x v="0"/>
    <n v="0"/>
    <n v="0"/>
    <s v="Weekdays;"/>
    <n v="0"/>
    <m/>
    <s v="170 Colborne St. West"/>
    <x v="8"/>
    <x v="0"/>
    <x v="49"/>
    <m/>
    <m/>
    <m/>
    <m/>
    <x v="2"/>
    <m/>
    <m/>
    <m/>
    <m/>
    <m/>
    <m/>
    <m/>
    <m/>
    <n v="0"/>
    <n v="0"/>
    <n v="0"/>
    <n v="0"/>
    <n v="0"/>
    <m/>
    <n v="2"/>
    <n v="0"/>
    <n v="0"/>
    <n v="0"/>
    <n v="0"/>
    <n v="0"/>
    <n v="0"/>
    <n v="0"/>
    <n v="0"/>
    <n v="0"/>
    <n v="0"/>
    <n v="0"/>
    <n v="0"/>
    <m/>
    <n v="0"/>
    <n v="0"/>
    <m/>
    <m/>
    <n v="0"/>
    <s v=""/>
    <n v="2"/>
    <n v="2"/>
    <m/>
    <s v=""/>
    <s v="No referral necessary. Service is provided to any resident living in a LTC facility serviced by the NLOT team."/>
    <x v="2"/>
    <m/>
    <x v="2"/>
    <m/>
    <m/>
    <x v="1"/>
    <s v="English"/>
    <x v="0"/>
    <m/>
    <m/>
    <x v="2"/>
    <m/>
    <m/>
    <x v="2"/>
    <m/>
    <m/>
    <x v="1"/>
    <m/>
    <m/>
    <x v="1"/>
    <m/>
    <m/>
    <s v=""/>
    <m/>
    <s v="Yes"/>
    <s v="lhlam@osmh.on.ca"/>
    <m/>
    <n v="0"/>
    <n v="1"/>
  </r>
  <r>
    <s v="Asset01469"/>
    <m/>
    <m/>
    <m/>
    <m/>
    <m/>
    <x v="4"/>
    <x v="108"/>
    <m/>
    <x v="2"/>
    <m/>
    <s v="Nursing Led Outreach Team (NLOT)"/>
    <m/>
    <x v="3"/>
    <m/>
    <x v="2"/>
    <x v="2"/>
    <m/>
    <m/>
    <m/>
    <m/>
    <m/>
    <m/>
    <n v="1937"/>
    <n v="0"/>
    <n v="0"/>
    <n v="0"/>
    <n v="0"/>
    <x v="0"/>
    <n v="0"/>
    <n v="0"/>
    <s v="Weekdays; Weekends"/>
    <n v="0"/>
    <m/>
    <s v="399 Bathurst Street"/>
    <x v="7"/>
    <x v="0"/>
    <x v="117"/>
    <m/>
    <m/>
    <m/>
    <m/>
    <x v="1"/>
    <m/>
    <m/>
    <m/>
    <m/>
    <m/>
    <m/>
    <m/>
    <m/>
    <n v="0"/>
    <n v="0"/>
    <n v="0"/>
    <n v="0"/>
    <n v="0"/>
    <m/>
    <n v="0"/>
    <n v="0"/>
    <n v="0"/>
    <n v="0"/>
    <n v="0"/>
    <n v="0"/>
    <n v="0"/>
    <n v="0"/>
    <n v="0"/>
    <n v="0"/>
    <n v="4"/>
    <n v="0"/>
    <n v="0"/>
    <m/>
    <n v="0"/>
    <n v="0"/>
    <m/>
    <m/>
    <n v="0"/>
    <s v=""/>
    <n v="4"/>
    <n v="4"/>
    <m/>
    <s v="100%"/>
    <s v=""/>
    <x v="2"/>
    <m/>
    <x v="2"/>
    <m/>
    <m/>
    <x v="1"/>
    <s v="English"/>
    <x v="0"/>
    <m/>
    <m/>
    <x v="2"/>
    <m/>
    <m/>
    <x v="2"/>
    <m/>
    <m/>
    <x v="1"/>
    <m/>
    <m/>
    <x v="1"/>
    <m/>
    <m/>
    <s v="This team of nurses take their expertise in acute care nursing into the long-term care home (LTCH) setting within the Toronto Central LHIN. NLOT contributes to nursing capacity building and emergency transfer avoidance. NLOT works in collaboration with the LTCH physician and nurse in order to coordinate patient care. This team supports LTCH staff for clinical assessments, prescribed interventions and palliative care. LTCH staff are encouraged to contact NLOT if a transfer to acute care is being considered. The NLOT model of care has three components: Prevention, Transport avoidance, Improved hospital to LTCH transition NLOT Objectives: Reduce transfers from LTCH to Emergency Departments for conditions that can be treated in the community Build capacity and confidence of LTCH staff through support, education and mentorship, in order to recognize and manage acute changes Facilitate repatriation of hospitalized LTCH residents"/>
    <m/>
    <s v="Yes"/>
    <s v="jackielyn.guanzon@uhn.ca"/>
    <m/>
    <n v="0"/>
    <n v="1"/>
  </r>
  <r>
    <s v="Asset01013"/>
    <m/>
    <m/>
    <m/>
    <m/>
    <m/>
    <x v="4"/>
    <x v="33"/>
    <m/>
    <x v="2"/>
    <m/>
    <s v="Central LHIN NLOT: Humber River Hospital-North York General Hospital co-hub"/>
    <m/>
    <x v="3"/>
    <m/>
    <x v="2"/>
    <x v="2"/>
    <m/>
    <m/>
    <m/>
    <m/>
    <m/>
    <m/>
    <n v="0"/>
    <n v="3090"/>
    <n v="205"/>
    <n v="2"/>
    <n v="3297"/>
    <x v="0"/>
    <n v="3412"/>
    <n v="0"/>
    <s v="Weekdays; Weekends"/>
    <n v="0"/>
    <m/>
    <s v="1235 Wilson Ave"/>
    <x v="7"/>
    <x v="0"/>
    <x v="32"/>
    <m/>
    <m/>
    <m/>
    <m/>
    <x v="1"/>
    <m/>
    <m/>
    <m/>
    <m/>
    <m/>
    <m/>
    <m/>
    <m/>
    <n v="0"/>
    <n v="0"/>
    <n v="0"/>
    <n v="0"/>
    <n v="0"/>
    <m/>
    <n v="2.8"/>
    <n v="0"/>
    <n v="0"/>
    <n v="0"/>
    <n v="0"/>
    <n v="0"/>
    <n v="0"/>
    <n v="0"/>
    <n v="0"/>
    <n v="0"/>
    <n v="1"/>
    <n v="0"/>
    <n v="0"/>
    <m/>
    <n v="0"/>
    <n v="0"/>
    <m/>
    <m/>
    <n v="0"/>
    <s v=""/>
    <n v="3.8"/>
    <n v="3.8"/>
    <m/>
    <s v="100%"/>
    <s v="Service is engaged based on requests from LTCH staff and/or hospital staff"/>
    <x v="2"/>
    <m/>
    <x v="2"/>
    <m/>
    <m/>
    <x v="1"/>
    <s v="English"/>
    <x v="0"/>
    <m/>
    <m/>
    <x v="2"/>
    <m/>
    <m/>
    <x v="2"/>
    <m/>
    <m/>
    <x v="1"/>
    <m/>
    <m/>
    <x v="1"/>
    <m/>
    <m/>
    <s v="&quot;The NLOT is a team of expert nurses who provide time sensitive clinical services to residents in Long-Term Care Homes (LTCHs). The NLOT mandate includes: (1) providing urgent care in LTCHs to avert preventable Emergency Department transfers, (2) building capacity in LTCHs among front line staff to detect and manage acute changes of residents’ conditions, and (3) facilitating direct access to ambulatory care services without an ED admission as well as rapid ED admissions when needed.  Each LTCH has a designated NLOT nurse who can be contacted during identified business hours for urgent clinical concerns. The CLHIN NLOT is strategically located at three hubs: (1) Mackenzie Health-Markham Stouffville (NP Model), (2) Southlake-Stevenson Memorial (NP Model), and (3) Humber River Hospital-North York General Hospital (HRH-NYGH) Hub (NP/RN model). The NLOT utilizes a primary care model with an upstream approach. NLOT nurses manage complex medical issues for residents in LTCHs as well as identify and manage acute changes in residents’ condition early to successfully prevent avoidable ED transfers. NLOT clinicians work within their full scope of practice as part of the interprofessional circle of care to deliver person-centered care. The NLOT team collaborates with LTCHs and their partnering hospitals to provide the right care, at the right place, at the right time, and by the right provider.The Regional Geriatric Program of Toronto (RGP) supports the CLHIN NLOT with coordination across organizations, centralized data collection and analytics, and quality improvement initiatives. With the RGP’s support, the CLHIN NLOT functions as a single team working across hubs and LTCHs. This closer coordination has led to consistent sharing of best practices, capacity building, trouble-shooting, and system analysis of clinical activity.&quot;"/>
    <m/>
    <s v="Yes"/>
    <s v="liis-ann.klein@sunnybrook.ca"/>
    <m/>
    <n v="0"/>
    <n v="1"/>
  </r>
  <r>
    <s v="Asset02143"/>
    <m/>
    <m/>
    <m/>
    <m/>
    <m/>
    <x v="4"/>
    <x v="20"/>
    <m/>
    <x v="2"/>
    <m/>
    <s v="Central Intake for Specialized Geriatric Services (Geriatric Medicine)"/>
    <m/>
    <x v="3"/>
    <m/>
    <x v="13"/>
    <x v="6"/>
    <m/>
    <m/>
    <m/>
    <m/>
    <m/>
    <m/>
    <n v="0"/>
    <n v="2370"/>
    <n v="2370"/>
    <n v="0"/>
    <n v="4740"/>
    <x v="0"/>
    <n v="0"/>
    <n v="0"/>
    <s v="Weekdays;"/>
    <n v="0"/>
    <m/>
    <s v="1053 Carling Avenue"/>
    <x v="11"/>
    <x v="0"/>
    <x v="20"/>
    <m/>
    <m/>
    <m/>
    <m/>
    <x v="0"/>
    <m/>
    <m/>
    <m/>
    <m/>
    <m/>
    <m/>
    <m/>
    <m/>
    <n v="1"/>
    <n v="0"/>
    <n v="0"/>
    <n v="0"/>
    <n v="0"/>
    <m/>
    <n v="0"/>
    <n v="1"/>
    <n v="0"/>
    <n v="0"/>
    <n v="0"/>
    <n v="0"/>
    <n v="0"/>
    <n v="0"/>
    <n v="0"/>
    <n v="0"/>
    <n v="1"/>
    <n v="0"/>
    <n v="0"/>
    <m/>
    <n v="0"/>
    <n v="0"/>
    <m/>
    <m/>
    <n v="0"/>
    <s v=""/>
    <n v="3"/>
    <n v="2"/>
    <m/>
    <s v="100%"/>
    <s v="Hospital in-patient"/>
    <x v="2"/>
    <m/>
    <x v="2"/>
    <m/>
    <m/>
    <x v="1"/>
    <s v="English"/>
    <x v="0"/>
    <m/>
    <m/>
    <x v="2"/>
    <m/>
    <m/>
    <x v="2"/>
    <m/>
    <m/>
    <x v="1"/>
    <m/>
    <m/>
    <x v="1"/>
    <m/>
    <m/>
    <s v=""/>
    <m/>
    <s v="Yes"/>
    <s v="adimillo@toh.ca"/>
    <m/>
    <n v="0"/>
    <n v="1"/>
  </r>
  <r>
    <s v="Asset01787"/>
    <m/>
    <m/>
    <m/>
    <m/>
    <m/>
    <x v="4"/>
    <x v="31"/>
    <m/>
    <x v="2"/>
    <m/>
    <s v="OTs2Go Mobile Seating Assessment Service"/>
    <m/>
    <x v="3"/>
    <m/>
    <x v="9"/>
    <x v="3"/>
    <m/>
    <m/>
    <m/>
    <m/>
    <m/>
    <m/>
    <n v="1112"/>
    <n v="1892"/>
    <n v="0"/>
    <n v="0"/>
    <n v="1892"/>
    <x v="0"/>
    <n v="0"/>
    <n v="0"/>
    <s v="Weekdays;"/>
    <n v="0"/>
    <m/>
    <s v="88 Maplewood Avenue"/>
    <x v="19"/>
    <x v="0"/>
    <x v="30"/>
    <m/>
    <m/>
    <m/>
    <m/>
    <x v="3"/>
    <m/>
    <m/>
    <m/>
    <m/>
    <m/>
    <m/>
    <m/>
    <m/>
    <n v="0"/>
    <n v="0"/>
    <n v="0"/>
    <n v="0"/>
    <n v="0"/>
    <m/>
    <n v="0"/>
    <n v="2.2000000000000002"/>
    <n v="0"/>
    <n v="0"/>
    <n v="0"/>
    <n v="0"/>
    <n v="0"/>
    <n v="0"/>
    <n v="0"/>
    <n v="0"/>
    <n v="0"/>
    <n v="0"/>
    <n v="0"/>
    <m/>
    <n v="0"/>
    <n v="0"/>
    <m/>
    <m/>
    <n v="0"/>
    <s v=""/>
    <n v="2.2000000000000002"/>
    <n v="2.2000000000000002"/>
    <m/>
    <s v=""/>
    <s v=""/>
    <x v="2"/>
    <m/>
    <x v="2"/>
    <m/>
    <m/>
    <x v="1"/>
    <s v="English"/>
    <x v="0"/>
    <m/>
    <m/>
    <x v="2"/>
    <m/>
    <m/>
    <x v="2"/>
    <m/>
    <m/>
    <x v="1"/>
    <m/>
    <m/>
    <x v="1"/>
    <m/>
    <m/>
    <s v=""/>
    <m/>
    <s v="Yes"/>
    <s v="mckennac@hhsc.ca"/>
    <m/>
    <n v="0"/>
    <n v="1"/>
  </r>
  <r>
    <s v="Asset01906"/>
    <m/>
    <m/>
    <m/>
    <m/>
    <m/>
    <x v="4"/>
    <x v="14"/>
    <m/>
    <x v="2"/>
    <m/>
    <s v="Senior's At Risk"/>
    <m/>
    <x v="3"/>
    <m/>
    <x v="9"/>
    <x v="3"/>
    <m/>
    <m/>
    <m/>
    <m/>
    <m/>
    <m/>
    <n v="195"/>
    <n v="1383"/>
    <n v="1094"/>
    <n v="0"/>
    <n v="2477"/>
    <x v="0"/>
    <n v="0"/>
    <n v="0"/>
    <s v="Weekdays;"/>
    <n v="3.1"/>
    <m/>
    <s v="80 Waterloo Ave"/>
    <x v="12"/>
    <x v="0"/>
    <x v="14"/>
    <m/>
    <m/>
    <m/>
    <m/>
    <x v="3"/>
    <m/>
    <m/>
    <m/>
    <m/>
    <m/>
    <m/>
    <m/>
    <m/>
    <n v="0"/>
    <n v="0"/>
    <n v="0"/>
    <n v="0"/>
    <n v="0"/>
    <m/>
    <n v="0"/>
    <n v="0"/>
    <n v="0"/>
    <n v="0"/>
    <n v="0"/>
    <n v="0"/>
    <n v="0"/>
    <n v="0"/>
    <n v="0"/>
    <n v="0"/>
    <n v="0"/>
    <n v="0"/>
    <n v="0"/>
    <m/>
    <n v="0"/>
    <n v="0"/>
    <m/>
    <m/>
    <n v="1"/>
    <s v="Other: 1 FTE Vulnerable Seniors Lead_x000a_Mental Health and Addiction Workers: _x000a_1 FTE MSW Mental Health Clinician"/>
    <n v="0"/>
    <n v="1"/>
    <m/>
    <s v="75% to &lt;100%"/>
    <s v="Family Physician"/>
    <x v="2"/>
    <m/>
    <x v="2"/>
    <m/>
    <m/>
    <x v="1"/>
    <s v="English"/>
    <x v="0"/>
    <m/>
    <m/>
    <x v="2"/>
    <m/>
    <m/>
    <x v="2"/>
    <m/>
    <m/>
    <x v="1"/>
    <m/>
    <m/>
    <x v="1"/>
    <m/>
    <m/>
    <s v=""/>
    <m/>
    <s v="Yes"/>
    <s v="cplatt@cmhaww.ca"/>
    <m/>
    <n v="0"/>
    <n v="1"/>
  </r>
  <r>
    <s v="Asset01653"/>
    <m/>
    <m/>
    <m/>
    <m/>
    <m/>
    <x v="4"/>
    <x v="80"/>
    <m/>
    <x v="2"/>
    <m/>
    <s v="Alison Denton"/>
    <m/>
    <x v="3"/>
    <m/>
    <x v="53"/>
    <x v="4"/>
    <m/>
    <m/>
    <m/>
    <m/>
    <m/>
    <m/>
    <n v="8"/>
    <n v="0"/>
    <n v="0"/>
    <n v="35"/>
    <n v="35"/>
    <x v="0"/>
    <n v="0"/>
    <n v="0"/>
    <s v="Weekdays;"/>
    <n v="45"/>
    <m/>
    <s v="35 Algoma Street North"/>
    <x v="45"/>
    <x v="0"/>
    <x v="89"/>
    <m/>
    <m/>
    <m/>
    <m/>
    <x v="4"/>
    <m/>
    <m/>
    <m/>
    <m/>
    <m/>
    <m/>
    <m/>
    <m/>
    <n v="0"/>
    <n v="0"/>
    <n v="0"/>
    <n v="0"/>
    <n v="1"/>
    <m/>
    <n v="0"/>
    <n v="0"/>
    <n v="0"/>
    <n v="0"/>
    <n v="0"/>
    <n v="0"/>
    <n v="0"/>
    <n v="0"/>
    <n v="0"/>
    <n v="0"/>
    <n v="0"/>
    <n v="0"/>
    <n v="0"/>
    <m/>
    <n v="0"/>
    <n v="0"/>
    <m/>
    <m/>
    <n v="0"/>
    <s v=""/>
    <n v="1"/>
    <n v="0"/>
    <m/>
    <s v="100%"/>
    <s v="Primary Care, Specialists, Emergency Department, Acute Care, Long Term Care"/>
    <x v="2"/>
    <m/>
    <x v="2"/>
    <m/>
    <m/>
    <x v="1"/>
    <s v="English"/>
    <x v="0"/>
    <m/>
    <m/>
    <x v="2"/>
    <m/>
    <m/>
    <x v="2"/>
    <m/>
    <m/>
    <x v="1"/>
    <m/>
    <m/>
    <x v="1"/>
    <m/>
    <m/>
    <s v="As part of Geriatric Psychiatry FTE"/>
    <m/>
    <s v="Yes"/>
    <s v="alison.denton@tbh.net"/>
    <m/>
    <n v="0"/>
    <n v="1"/>
  </r>
  <r>
    <s v="Asset01646"/>
    <m/>
    <m/>
    <m/>
    <m/>
    <m/>
    <x v="4"/>
    <x v="80"/>
    <m/>
    <x v="2"/>
    <m/>
    <s v="Geriatric Psychiatry Inpatient Consult"/>
    <m/>
    <x v="3"/>
    <m/>
    <x v="11"/>
    <x v="4"/>
    <m/>
    <m/>
    <m/>
    <m/>
    <m/>
    <m/>
    <n v="130"/>
    <n v="388"/>
    <n v="44"/>
    <n v="0"/>
    <n v="432"/>
    <x v="0"/>
    <n v="0"/>
    <n v="0"/>
    <s v="Weekdays;"/>
    <n v="4"/>
    <m/>
    <s v="35 Algoma Street North"/>
    <x v="45"/>
    <x v="0"/>
    <x v="89"/>
    <m/>
    <m/>
    <m/>
    <m/>
    <x v="4"/>
    <m/>
    <m/>
    <m/>
    <m/>
    <m/>
    <m/>
    <m/>
    <m/>
    <n v="0"/>
    <n v="0"/>
    <n v="0"/>
    <n v="0"/>
    <n v="1.4"/>
    <m/>
    <n v="0"/>
    <n v="0"/>
    <n v="0"/>
    <n v="0"/>
    <n v="0"/>
    <n v="0"/>
    <n v="0"/>
    <n v="0"/>
    <n v="0"/>
    <n v="0"/>
    <n v="1"/>
    <n v="0"/>
    <n v="0"/>
    <m/>
    <n v="0"/>
    <n v="0"/>
    <m/>
    <m/>
    <n v="0"/>
    <s v=""/>
    <n v="2.4"/>
    <n v="1"/>
    <m/>
    <s v="100%"/>
    <s v="Rehab Care, Acute Care"/>
    <x v="2"/>
    <m/>
    <x v="2"/>
    <m/>
    <m/>
    <x v="1"/>
    <s v="English"/>
    <x v="0"/>
    <m/>
    <m/>
    <x v="2"/>
    <m/>
    <m/>
    <x v="2"/>
    <m/>
    <m/>
    <x v="1"/>
    <m/>
    <m/>
    <x v="1"/>
    <m/>
    <m/>
    <s v="As part of Geriatric Psychiatry program"/>
    <m/>
    <s v="Yes"/>
    <s v="alison.denton@tbh.net"/>
    <m/>
    <n v="0"/>
    <n v="1"/>
  </r>
  <r>
    <s v="Asset00959"/>
    <m/>
    <m/>
    <m/>
    <m/>
    <m/>
    <x v="4"/>
    <x v="15"/>
    <m/>
    <x v="2"/>
    <m/>
    <s v="HELP - Mackenzie Health"/>
    <m/>
    <x v="3"/>
    <m/>
    <x v="4"/>
    <x v="4"/>
    <m/>
    <m/>
    <m/>
    <m/>
    <m/>
    <m/>
    <n v="286"/>
    <n v="6198"/>
    <n v="0"/>
    <n v="0"/>
    <n v="6198"/>
    <x v="0"/>
    <n v="0"/>
    <n v="0"/>
    <s v="Both"/>
    <n v="0"/>
    <m/>
    <s v="10 Trench Street"/>
    <x v="13"/>
    <x v="0"/>
    <x v="15"/>
    <m/>
    <m/>
    <m/>
    <m/>
    <x v="2"/>
    <m/>
    <m/>
    <m/>
    <m/>
    <m/>
    <m/>
    <m/>
    <m/>
    <n v="0"/>
    <n v="0"/>
    <n v="0"/>
    <n v="0"/>
    <n v="0"/>
    <m/>
    <n v="0"/>
    <n v="0"/>
    <n v="0"/>
    <n v="0"/>
    <n v="0"/>
    <n v="0"/>
    <n v="0"/>
    <n v="0"/>
    <n v="0"/>
    <n v="0"/>
    <n v="0"/>
    <n v="0"/>
    <n v="0"/>
    <m/>
    <n v="0"/>
    <n v="0"/>
    <m/>
    <m/>
    <n v="0.8"/>
    <s v="Hospital Elder Life Specialist"/>
    <n v="0"/>
    <n v="0.8"/>
    <m/>
    <s v="75% to &lt;100%"/>
    <s v="Inpatient"/>
    <x v="2"/>
    <m/>
    <x v="2"/>
    <m/>
    <m/>
    <x v="1"/>
    <s v="English"/>
    <x v="0"/>
    <m/>
    <m/>
    <x v="2"/>
    <m/>
    <m/>
    <x v="2"/>
    <m/>
    <m/>
    <x v="1"/>
    <m/>
    <m/>
    <x v="1"/>
    <m/>
    <m/>
    <s v="Mackenzie Health's Hospital Elder Life Program (HELP) is a volunteer based program that provides targeted interventions that address a broad scope of geriatric issues known to contribute to cognitive and functional decline during hospitalization.  These include: cognitive decline and stimulation activities,therapeutic activities, sleep enhancement strategies, hearing and visual aids and individualized care planning.  Older patients find particular comfort in the assistance of well trained, calm, patient and caring lay people.  Under the direction and supervision of expert staff, specially trained volunteers can significantly prevent declines in both mental/cognitive and physical functioning.HELP works with the nursing staff to ensure that older patients remain as independent as possible throughout hospitalization.  The specific program goals are to maintain physical and cognitive functioning throughout hospitalization, to maximize independence at discharge, to assist with the transition from hospital to home and to prevent unplanned readmission."/>
    <m/>
    <s v="Yes"/>
    <s v="pamela.rosano@mackenziehealth.ca"/>
    <m/>
    <n v="0"/>
    <n v="1"/>
  </r>
  <r>
    <s v="Asset02493"/>
    <m/>
    <m/>
    <m/>
    <m/>
    <m/>
    <x v="4"/>
    <x v="124"/>
    <m/>
    <x v="2"/>
    <m/>
    <s v="Behavioural Support consultation team"/>
    <m/>
    <x v="3"/>
    <m/>
    <x v="5"/>
    <x v="1"/>
    <m/>
    <m/>
    <m/>
    <m/>
    <m/>
    <m/>
    <n v="152"/>
    <n v="0"/>
    <n v="0"/>
    <n v="0"/>
    <n v="0"/>
    <x v="0"/>
    <n v="0"/>
    <n v="0"/>
    <m/>
    <n v="0"/>
    <m/>
    <s v="713 chemin Montreal"/>
    <x v="11"/>
    <x v="0"/>
    <x v="135"/>
    <m/>
    <m/>
    <m/>
    <m/>
    <x v="0"/>
    <m/>
    <m/>
    <m/>
    <m/>
    <m/>
    <m/>
    <m/>
    <m/>
    <n v="0"/>
    <n v="0"/>
    <n v="0"/>
    <n v="0"/>
    <n v="0"/>
    <m/>
    <n v="0"/>
    <n v="0"/>
    <n v="0"/>
    <n v="0"/>
    <n v="0"/>
    <n v="0"/>
    <n v="0"/>
    <n v="0"/>
    <n v="0"/>
    <n v="0"/>
    <n v="1"/>
    <n v="0"/>
    <n v="0"/>
    <m/>
    <n v="0"/>
    <n v="0"/>
    <m/>
    <m/>
    <n v="0"/>
    <s v=""/>
    <n v="1"/>
    <n v="1"/>
    <m/>
    <s v=""/>
    <s v=""/>
    <x v="2"/>
    <m/>
    <x v="2"/>
    <m/>
    <m/>
    <x v="1"/>
    <s v="English"/>
    <x v="0"/>
    <m/>
    <m/>
    <x v="2"/>
    <m/>
    <m/>
    <x v="2"/>
    <m/>
    <m/>
    <x v="1"/>
    <m/>
    <m/>
    <x v="1"/>
    <m/>
    <m/>
    <s v=""/>
    <m/>
    <s v="Yes"/>
    <s v="myriamveilleux@montfort.on.ca"/>
    <m/>
    <n v="0"/>
    <n v="1"/>
  </r>
  <r>
    <s v="Asset02593"/>
    <m/>
    <m/>
    <m/>
    <m/>
    <m/>
    <x v="4"/>
    <x v="124"/>
    <m/>
    <x v="2"/>
    <m/>
    <s v="Clinique de chutes"/>
    <m/>
    <x v="3"/>
    <m/>
    <x v="38"/>
    <x v="3"/>
    <m/>
    <m/>
    <m/>
    <m/>
    <m/>
    <m/>
    <n v="0"/>
    <n v="0"/>
    <n v="0"/>
    <n v="0"/>
    <n v="0"/>
    <x v="0"/>
    <n v="0"/>
    <n v="0"/>
    <m/>
    <n v="0"/>
    <m/>
    <s v="713 chemin Montreal"/>
    <x v="11"/>
    <x v="0"/>
    <x v="135"/>
    <m/>
    <m/>
    <m/>
    <m/>
    <x v="0"/>
    <m/>
    <m/>
    <m/>
    <m/>
    <m/>
    <m/>
    <m/>
    <m/>
    <n v="0"/>
    <n v="0"/>
    <n v="0"/>
    <n v="0.1"/>
    <n v="0"/>
    <m/>
    <n v="0"/>
    <n v="0"/>
    <n v="0"/>
    <n v="0"/>
    <n v="0"/>
    <n v="0"/>
    <n v="0"/>
    <n v="0"/>
    <n v="0"/>
    <n v="0"/>
    <n v="0"/>
    <n v="0"/>
    <n v="0"/>
    <m/>
    <n v="0"/>
    <n v="0"/>
    <m/>
    <m/>
    <n v="0"/>
    <s v=""/>
    <n v="0.1"/>
    <n v="0"/>
    <m/>
    <s v=""/>
    <s v=""/>
    <x v="2"/>
    <m/>
    <x v="2"/>
    <m/>
    <m/>
    <x v="1"/>
    <s v="English"/>
    <x v="0"/>
    <m/>
    <m/>
    <x v="2"/>
    <m/>
    <m/>
    <x v="2"/>
    <m/>
    <m/>
    <x v="1"/>
    <m/>
    <m/>
    <x v="1"/>
    <m/>
    <m/>
    <s v="Corrected record from 0.1FTE NP to 0.1 FTE Geriatrician as per Myriam Veilleux email July 14, 2022 11:06 am"/>
    <m/>
    <s v="Yes"/>
    <s v="kkay@rgpo.ca"/>
    <m/>
    <n v="0"/>
    <n v="1"/>
  </r>
  <r>
    <s v="Asset02499"/>
    <m/>
    <m/>
    <m/>
    <m/>
    <m/>
    <x v="4"/>
    <x v="124"/>
    <m/>
    <x v="2"/>
    <m/>
    <s v="Clinique de continence"/>
    <m/>
    <x v="3"/>
    <m/>
    <x v="55"/>
    <x v="3"/>
    <m/>
    <m/>
    <m/>
    <m/>
    <m/>
    <m/>
    <n v="0"/>
    <n v="0"/>
    <n v="0"/>
    <n v="0"/>
    <n v="0"/>
    <x v="0"/>
    <n v="0"/>
    <n v="0"/>
    <m/>
    <n v="0"/>
    <m/>
    <s v="713 chemin Montreal"/>
    <x v="11"/>
    <x v="0"/>
    <x v="135"/>
    <m/>
    <m/>
    <m/>
    <m/>
    <x v="0"/>
    <m/>
    <m/>
    <m/>
    <m/>
    <m/>
    <m/>
    <m/>
    <m/>
    <n v="0"/>
    <n v="0"/>
    <n v="0"/>
    <n v="0"/>
    <n v="0"/>
    <m/>
    <n v="0.1"/>
    <n v="0"/>
    <n v="0"/>
    <n v="0"/>
    <n v="0"/>
    <n v="0"/>
    <n v="0"/>
    <n v="0"/>
    <n v="0"/>
    <n v="0"/>
    <n v="0"/>
    <n v="0"/>
    <n v="0"/>
    <m/>
    <n v="0"/>
    <n v="0"/>
    <m/>
    <m/>
    <n v="0"/>
    <s v=""/>
    <n v="0.1"/>
    <n v="0.1"/>
    <m/>
    <s v=""/>
    <s v=""/>
    <x v="2"/>
    <m/>
    <x v="2"/>
    <m/>
    <m/>
    <x v="1"/>
    <s v="English"/>
    <x v="0"/>
    <m/>
    <m/>
    <x v="2"/>
    <m/>
    <m/>
    <x v="2"/>
    <m/>
    <m/>
    <x v="1"/>
    <m/>
    <m/>
    <x v="1"/>
    <m/>
    <m/>
    <s v=""/>
    <m/>
    <s v="Yes"/>
    <s v="myriamveilleux@montfort.on.ca"/>
    <m/>
    <n v="0"/>
    <n v="1"/>
  </r>
  <r>
    <s v="Asset02506"/>
    <m/>
    <m/>
    <m/>
    <m/>
    <m/>
    <x v="4"/>
    <x v="124"/>
    <m/>
    <x v="2"/>
    <m/>
    <s v="Clinique de gériatrie"/>
    <m/>
    <x v="3"/>
    <m/>
    <x v="3"/>
    <x v="3"/>
    <m/>
    <m/>
    <m/>
    <m/>
    <m/>
    <m/>
    <n v="0"/>
    <n v="0"/>
    <n v="0"/>
    <n v="0"/>
    <n v="0"/>
    <x v="0"/>
    <n v="0"/>
    <n v="0"/>
    <m/>
    <n v="0"/>
    <m/>
    <s v="713 chemin Montreal"/>
    <x v="11"/>
    <x v="0"/>
    <x v="135"/>
    <m/>
    <m/>
    <m/>
    <m/>
    <x v="0"/>
    <m/>
    <m/>
    <m/>
    <m/>
    <m/>
    <m/>
    <m/>
    <m/>
    <n v="0"/>
    <n v="0"/>
    <n v="0"/>
    <n v="0.5"/>
    <n v="0"/>
    <m/>
    <n v="0"/>
    <n v="0.2"/>
    <n v="0"/>
    <n v="0"/>
    <n v="0"/>
    <n v="0"/>
    <n v="0.1"/>
    <n v="0"/>
    <n v="0"/>
    <n v="0"/>
    <n v="0"/>
    <n v="0"/>
    <n v="0"/>
    <m/>
    <n v="0"/>
    <n v="0"/>
    <m/>
    <m/>
    <n v="0"/>
    <s v=""/>
    <n v="0.79999999999999993"/>
    <n v="0.30000000000000004"/>
    <m/>
    <s v=""/>
    <s v=""/>
    <x v="2"/>
    <m/>
    <x v="2"/>
    <m/>
    <m/>
    <x v="1"/>
    <s v="English"/>
    <x v="0"/>
    <m/>
    <m/>
    <x v="2"/>
    <m/>
    <m/>
    <x v="2"/>
    <m/>
    <m/>
    <x v="1"/>
    <m/>
    <m/>
    <x v="1"/>
    <m/>
    <m/>
    <s v=""/>
    <m/>
    <s v="Yes"/>
    <s v="myriamveilleux@montfort.on.ca"/>
    <m/>
    <n v="0"/>
    <n v="1"/>
  </r>
  <r>
    <s v="Asset02503"/>
    <m/>
    <m/>
    <m/>
    <m/>
    <m/>
    <x v="4"/>
    <x v="124"/>
    <m/>
    <x v="2"/>
    <m/>
    <s v="Clinique GEM"/>
    <m/>
    <x v="3"/>
    <m/>
    <x v="0"/>
    <x v="0"/>
    <m/>
    <m/>
    <m/>
    <m/>
    <m/>
    <m/>
    <n v="0"/>
    <n v="0"/>
    <n v="0"/>
    <n v="0"/>
    <n v="0"/>
    <x v="0"/>
    <n v="0"/>
    <n v="0"/>
    <m/>
    <n v="0"/>
    <m/>
    <s v="713 chemin Montreal"/>
    <x v="11"/>
    <x v="0"/>
    <x v="135"/>
    <m/>
    <m/>
    <m/>
    <m/>
    <x v="0"/>
    <m/>
    <m/>
    <m/>
    <m/>
    <m/>
    <m/>
    <m/>
    <m/>
    <n v="0"/>
    <n v="0"/>
    <n v="0"/>
    <n v="0.1"/>
    <n v="0"/>
    <m/>
    <n v="0"/>
    <n v="0"/>
    <n v="0"/>
    <n v="0"/>
    <n v="0"/>
    <n v="0"/>
    <n v="0"/>
    <n v="0"/>
    <n v="0"/>
    <n v="0"/>
    <n v="0"/>
    <n v="0"/>
    <n v="0"/>
    <m/>
    <n v="0"/>
    <n v="0"/>
    <m/>
    <m/>
    <n v="0"/>
    <s v=""/>
    <n v="0.1"/>
    <n v="0"/>
    <m/>
    <s v=""/>
    <s v=""/>
    <x v="2"/>
    <m/>
    <x v="2"/>
    <m/>
    <m/>
    <x v="1"/>
    <s v="English"/>
    <x v="0"/>
    <m/>
    <m/>
    <x v="2"/>
    <m/>
    <m/>
    <x v="2"/>
    <m/>
    <m/>
    <x v="1"/>
    <m/>
    <m/>
    <x v="1"/>
    <m/>
    <m/>
    <s v=""/>
    <m/>
    <s v="Yes"/>
    <s v="myriamveilleux@montfort.on.ca"/>
    <m/>
    <n v="0"/>
    <n v="1"/>
  </r>
  <r>
    <s v="Asset02509"/>
    <m/>
    <m/>
    <m/>
    <m/>
    <m/>
    <x v="4"/>
    <x v="124"/>
    <m/>
    <x v="2"/>
    <m/>
    <s v="Inpatient Geriatric Consultation Team"/>
    <m/>
    <x v="3"/>
    <m/>
    <x v="11"/>
    <x v="4"/>
    <m/>
    <m/>
    <m/>
    <m/>
    <m/>
    <m/>
    <n v="184"/>
    <n v="0"/>
    <n v="0"/>
    <n v="0"/>
    <n v="0"/>
    <x v="0"/>
    <n v="0"/>
    <n v="0"/>
    <m/>
    <n v="0"/>
    <m/>
    <s v="713 chemin Montreal"/>
    <x v="11"/>
    <x v="0"/>
    <x v="135"/>
    <m/>
    <m/>
    <m/>
    <m/>
    <x v="0"/>
    <m/>
    <m/>
    <m/>
    <m/>
    <m/>
    <m/>
    <m/>
    <m/>
    <n v="0"/>
    <n v="0"/>
    <n v="0"/>
    <n v="0"/>
    <n v="0"/>
    <m/>
    <n v="0"/>
    <n v="0"/>
    <n v="0"/>
    <n v="0"/>
    <n v="0"/>
    <n v="0"/>
    <n v="0"/>
    <n v="0"/>
    <n v="0"/>
    <n v="0"/>
    <n v="0"/>
    <n v="0"/>
    <n v="0"/>
    <m/>
    <n v="0"/>
    <n v="0"/>
    <m/>
    <m/>
    <n v="0"/>
    <s v=""/>
    <n v="0"/>
    <n v="0"/>
    <m/>
    <s v=""/>
    <s v=""/>
    <x v="2"/>
    <m/>
    <x v="2"/>
    <m/>
    <m/>
    <x v="1"/>
    <s v="English"/>
    <x v="0"/>
    <m/>
    <m/>
    <x v="2"/>
    <m/>
    <m/>
    <x v="2"/>
    <m/>
    <m/>
    <x v="1"/>
    <m/>
    <m/>
    <x v="1"/>
    <m/>
    <m/>
    <s v=""/>
    <m/>
    <s v="Yes"/>
    <s v="myriamveilleux@montfort.on.ca"/>
    <m/>
    <n v="0"/>
    <n v="1"/>
  </r>
  <r>
    <s v="Asset01718"/>
    <m/>
    <m/>
    <m/>
    <m/>
    <m/>
    <x v="4"/>
    <x v="85"/>
    <m/>
    <x v="2"/>
    <m/>
    <s v="NSM SGS E-consult Service"/>
    <m/>
    <x v="3"/>
    <m/>
    <x v="53"/>
    <x v="4"/>
    <m/>
    <m/>
    <m/>
    <m/>
    <m/>
    <m/>
    <n v="0"/>
    <n v="4"/>
    <n v="0"/>
    <n v="0"/>
    <n v="4"/>
    <x v="0"/>
    <n v="0"/>
    <n v="0"/>
    <m/>
    <n v="0"/>
    <m/>
    <s v="190 Cundles Road East"/>
    <x v="10"/>
    <x v="0"/>
    <x v="94"/>
    <m/>
    <m/>
    <m/>
    <m/>
    <x v="2"/>
    <m/>
    <m/>
    <m/>
    <m/>
    <m/>
    <m/>
    <m/>
    <m/>
    <n v="0"/>
    <n v="0"/>
    <n v="0"/>
    <n v="0"/>
    <n v="0"/>
    <m/>
    <n v="0"/>
    <n v="0"/>
    <n v="0"/>
    <n v="0"/>
    <n v="0"/>
    <n v="0"/>
    <n v="0"/>
    <n v="0"/>
    <n v="0"/>
    <n v="0"/>
    <n v="0"/>
    <n v="0"/>
    <n v="0"/>
    <m/>
    <n v="0"/>
    <n v="0"/>
    <m/>
    <m/>
    <n v="0"/>
    <s v=""/>
    <n v="0"/>
    <n v="0"/>
    <m/>
    <s v="100%"/>
    <s v="NSM MD or NP"/>
    <x v="2"/>
    <m/>
    <x v="2"/>
    <m/>
    <m/>
    <x v="1"/>
    <s v="English"/>
    <x v="0"/>
    <m/>
    <m/>
    <x v="2"/>
    <m/>
    <m/>
    <x v="2"/>
    <m/>
    <m/>
    <x v="1"/>
    <m/>
    <m/>
    <x v="1"/>
    <m/>
    <m/>
    <s v="E-consult service via OTN that allows MDs and NPs to access NSM SGS geriatricians and geriatric psychiatrists for consultation case review."/>
    <m/>
    <s v="Yes"/>
    <s v="seasson-bruno@nsmsgs.ca"/>
    <m/>
    <n v="0"/>
    <n v="1"/>
  </r>
  <r>
    <s v="Asset01720"/>
    <m/>
    <m/>
    <m/>
    <m/>
    <m/>
    <x v="4"/>
    <x v="85"/>
    <m/>
    <x v="2"/>
    <m/>
    <s v="Seniors CARE exercise program"/>
    <m/>
    <x v="3"/>
    <m/>
    <x v="38"/>
    <x v="3"/>
    <m/>
    <m/>
    <m/>
    <m/>
    <m/>
    <m/>
    <n v="200"/>
    <n v="2646"/>
    <n v="0"/>
    <n v="0"/>
    <n v="2646"/>
    <x v="0"/>
    <n v="0"/>
    <n v="0"/>
    <s v="Weekdays;"/>
    <n v="0"/>
    <m/>
    <s v="190 Cundles Road East"/>
    <x v="10"/>
    <x v="0"/>
    <x v="94"/>
    <m/>
    <m/>
    <m/>
    <m/>
    <x v="2"/>
    <m/>
    <m/>
    <m/>
    <m/>
    <m/>
    <m/>
    <m/>
    <m/>
    <n v="0"/>
    <n v="0"/>
    <n v="0"/>
    <n v="0"/>
    <n v="0"/>
    <m/>
    <n v="0"/>
    <n v="0"/>
    <n v="0"/>
    <n v="0"/>
    <n v="0"/>
    <n v="0"/>
    <n v="0"/>
    <n v="0"/>
    <n v="0"/>
    <n v="0"/>
    <n v="0"/>
    <n v="0"/>
    <n v="0"/>
    <m/>
    <n v="0"/>
    <n v="0"/>
    <m/>
    <m/>
    <n v="5"/>
    <s v="4.8 Kinesiologist_x000a_0.2 Central intake clerk_x000a_Access to OT, PT"/>
    <n v="0"/>
    <n v="5"/>
    <m/>
    <s v="100%"/>
    <s v="Any health care provider can refer but medical clearance is required."/>
    <x v="2"/>
    <m/>
    <x v="2"/>
    <m/>
    <m/>
    <x v="1"/>
    <s v="English"/>
    <x v="0"/>
    <m/>
    <m/>
    <x v="2"/>
    <m/>
    <m/>
    <x v="2"/>
    <m/>
    <m/>
    <x v="1"/>
    <m/>
    <m/>
    <x v="1"/>
    <m/>
    <m/>
    <s v="New program effective APril1, 2019 with initial sites in Barrie and Orillia. Midland site started programming in fall 2019.Classroom:  Seniors CARE Exercise Program* Medical clearance required to participate.Group exercise classes offered in partnership with Barrie Community Health Centre, Couchiching Family Health Team and North Simcoe Family Health Team.  Classes are 2 times/week for 12 weeks with a focus on balance, coordination, upper and lower extremity strength. Each class is 2 hours (1 hr exercise, 1 hr cognitive stimulation/ education) and delivered by Registered Kinesiologists with access to a SGS Physiotherapist. Priority to patients transitioning from ACE, CCC, CCP beds and SGS patients.Eligibility Criteria:•_x0009_Senior with Clinical Frailty Scale 4-6.•_x0009_Able to receive services in North Simcoe Muskoka.•_x0009_Medical clearance to participate.•_x0009_AND meets ALL the following criteria:o_x0009_Recent loss of functional ability, including decline in one or more ADLs/ IADLs related to medical condition or life event;o_x0009_At risk for admission into long-stay LTCH bed or hospitalization, as result of the functional loss;o_x0009_Has potential to regain some/all of the functional loss through participation in the classes o_x0009_Has cognitive ability to participate/follow instructions; tolerance to participate; AND willingness/ability to attend classes."/>
    <m/>
    <s v="Yes"/>
    <s v="seasson-bruno@nsmsgs.ca"/>
    <m/>
    <n v="0"/>
    <n v="1"/>
  </r>
  <r>
    <s v="Asset01184"/>
    <m/>
    <m/>
    <m/>
    <m/>
    <m/>
    <x v="4"/>
    <x v="22"/>
    <m/>
    <x v="2"/>
    <m/>
    <s v="Primary Care Geriatric Assessor"/>
    <m/>
    <x v="3"/>
    <m/>
    <x v="56"/>
    <x v="3"/>
    <m/>
    <m/>
    <m/>
    <m/>
    <m/>
    <m/>
    <n v="0"/>
    <n v="0"/>
    <n v="0"/>
    <n v="0"/>
    <n v="0"/>
    <x v="0"/>
    <n v="0"/>
    <n v="0"/>
    <m/>
    <n v="0"/>
    <m/>
    <s v="499 Raglan St N"/>
    <x v="15"/>
    <x v="0"/>
    <x v="22"/>
    <m/>
    <m/>
    <m/>
    <m/>
    <x v="0"/>
    <m/>
    <m/>
    <m/>
    <m/>
    <m/>
    <m/>
    <m/>
    <m/>
    <n v="0"/>
    <n v="0"/>
    <n v="0"/>
    <n v="0"/>
    <n v="0"/>
    <m/>
    <n v="0"/>
    <n v="0"/>
    <n v="0"/>
    <n v="0"/>
    <n v="0"/>
    <n v="0"/>
    <n v="0"/>
    <n v="0"/>
    <n v="0"/>
    <n v="0"/>
    <n v="0"/>
    <n v="0"/>
    <n v="0"/>
    <m/>
    <n v="0"/>
    <n v="0"/>
    <m/>
    <m/>
    <n v="0"/>
    <s v=""/>
    <n v="0"/>
    <n v="0"/>
    <m/>
    <s v="100%"/>
    <s v=""/>
    <x v="2"/>
    <m/>
    <x v="2"/>
    <m/>
    <m/>
    <x v="1"/>
    <s v="English"/>
    <x v="0"/>
    <m/>
    <m/>
    <x v="2"/>
    <m/>
    <m/>
    <x v="2"/>
    <m/>
    <m/>
    <x v="1"/>
    <m/>
    <m/>
    <x v="1"/>
    <m/>
    <m/>
    <s v="."/>
    <m/>
    <s v="Yes"/>
    <s v="josclement@toh.ca"/>
    <m/>
    <n v="0"/>
    <n v="1"/>
  </r>
  <r>
    <s v="Asset01814"/>
    <m/>
    <m/>
    <m/>
    <m/>
    <m/>
    <x v="4"/>
    <x v="177"/>
    <m/>
    <x v="2"/>
    <m/>
    <s v="Community Addiction and Mental Health Services of Haldimand and Norfolk (CAMHS) - Specialized Geriatric Services"/>
    <m/>
    <x v="3"/>
    <m/>
    <x v="37"/>
    <x v="3"/>
    <m/>
    <m/>
    <m/>
    <m/>
    <m/>
    <m/>
    <n v="808"/>
    <n v="5464"/>
    <n v="3063"/>
    <n v="208"/>
    <n v="8735"/>
    <x v="0"/>
    <n v="0"/>
    <n v="0"/>
    <s v="Weekdays;"/>
    <n v="38"/>
    <m/>
    <s v="216 West St #103"/>
    <x v="63"/>
    <x v="0"/>
    <x v="201"/>
    <m/>
    <m/>
    <m/>
    <m/>
    <x v="3"/>
    <m/>
    <m/>
    <m/>
    <m/>
    <m/>
    <m/>
    <m/>
    <m/>
    <n v="0"/>
    <n v="0"/>
    <n v="0"/>
    <n v="0.1"/>
    <n v="0.4"/>
    <m/>
    <n v="0"/>
    <n v="0"/>
    <n v="0"/>
    <n v="0"/>
    <n v="0"/>
    <n v="0"/>
    <n v="0"/>
    <n v="0"/>
    <n v="0"/>
    <n v="0"/>
    <n v="3.7"/>
    <n v="0"/>
    <n v="0.9"/>
    <m/>
    <n v="0"/>
    <n v="0"/>
    <m/>
    <m/>
    <n v="1.8"/>
    <s v="1.8 FTE &quot;other&quot; are Intensive Geriatric Service Workers, or IGSWs"/>
    <n v="5.1000000000000005"/>
    <n v="6.4"/>
    <m/>
    <s v=""/>
    <s v="Referrals come from Regional Geriatric Program Centralized Intake, Retirement/LTC facilities, Hospitals, GPs, families/self referrals"/>
    <x v="2"/>
    <m/>
    <x v="2"/>
    <m/>
    <m/>
    <x v="1"/>
    <s v="English"/>
    <x v="0"/>
    <m/>
    <m/>
    <x v="2"/>
    <m/>
    <m/>
    <x v="2"/>
    <m/>
    <m/>
    <x v="1"/>
    <m/>
    <m/>
    <x v="1"/>
    <m/>
    <m/>
    <s v="-Contact person is Nancy Candy-Harding: ncandy@camhs.ca-# of caregivers served is based on an assumption of 1-2 caregivers per client. -IGSWs respond within 48 hours to assist with outreach for systems navigation, support and coaching, caregiver burden assessment,– see narrative story-Mental Health and Addiction Crisis Support Services (MCRRT and CAST), Peer Support, and Addiction assessment and treatment are also available through CAMHS and are utilized by the SGS program to support and treat clients-Decrease in face to face clinic accessibility; increase in virtual assessment and treatment; continued with IGSW home outreach; serve all of Haldimand and Norfolk Counties"/>
    <m/>
    <s v="Yes"/>
    <s v="siemonj@hhsc.ca"/>
    <m/>
    <n v="0"/>
    <n v="1"/>
  </r>
  <r>
    <s v="Asset01100"/>
    <m/>
    <m/>
    <m/>
    <m/>
    <m/>
    <x v="4"/>
    <x v="136"/>
    <m/>
    <x v="2"/>
    <m/>
    <s v="City of Lakes Family Health Team"/>
    <m/>
    <x v="3"/>
    <m/>
    <x v="20"/>
    <x v="5"/>
    <m/>
    <m/>
    <m/>
    <m/>
    <m/>
    <m/>
    <n v="193"/>
    <n v="211"/>
    <n v="0"/>
    <n v="0"/>
    <n v="211"/>
    <x v="0"/>
    <n v="0"/>
    <n v="0"/>
    <s v="Weekdays;"/>
    <n v="0"/>
    <m/>
    <s v="960D Notre Dame Ave"/>
    <x v="72"/>
    <x v="0"/>
    <x v="150"/>
    <m/>
    <m/>
    <m/>
    <m/>
    <x v="6"/>
    <m/>
    <m/>
    <m/>
    <m/>
    <m/>
    <m/>
    <m/>
    <m/>
    <n v="0"/>
    <n v="0"/>
    <n v="0"/>
    <n v="0"/>
    <n v="0"/>
    <m/>
    <n v="1"/>
    <n v="0"/>
    <n v="0"/>
    <n v="0"/>
    <n v="0"/>
    <n v="0"/>
    <n v="0"/>
    <n v="0"/>
    <n v="0"/>
    <n v="0"/>
    <n v="0"/>
    <n v="0"/>
    <n v="0"/>
    <m/>
    <n v="0"/>
    <n v="0"/>
    <m/>
    <m/>
    <n v="0"/>
    <s v=""/>
    <n v="1"/>
    <n v="1"/>
    <m/>
    <s v="&lt;50%"/>
    <s v="For rostered patients only.  Referral from health care provider or patient can self refer."/>
    <x v="2"/>
    <m/>
    <x v="2"/>
    <m/>
    <m/>
    <x v="1"/>
    <s v="English"/>
    <x v="0"/>
    <m/>
    <m/>
    <x v="2"/>
    <m/>
    <m/>
    <x v="2"/>
    <m/>
    <m/>
    <x v="1"/>
    <m/>
    <m/>
    <x v="1"/>
    <m/>
    <m/>
    <s v="http://www.yourfamilyhealthteam.com/programs-services/programs/24-english/programs/50-geriatrics"/>
    <m/>
    <s v="Yes"/>
    <s v="mpeters@yourfamilyhealthteam.com"/>
    <m/>
    <n v="0"/>
    <n v="1"/>
  </r>
  <r>
    <s v="Asset01904"/>
    <m/>
    <m/>
    <m/>
    <m/>
    <m/>
    <x v="4"/>
    <x v="178"/>
    <m/>
    <x v="2"/>
    <m/>
    <s v="EWFHT MC Clinic"/>
    <m/>
    <x v="3"/>
    <m/>
    <x v="20"/>
    <x v="5"/>
    <m/>
    <m/>
    <m/>
    <m/>
    <m/>
    <m/>
    <n v="41"/>
    <n v="61"/>
    <n v="21"/>
    <n v="0"/>
    <n v="82"/>
    <x v="0"/>
    <n v="0"/>
    <n v="0"/>
    <m/>
    <n v="60"/>
    <m/>
    <s v="6 Thompson Crescent, Unit 1"/>
    <x v="94"/>
    <x v="0"/>
    <x v="202"/>
    <m/>
    <m/>
    <m/>
    <m/>
    <x v="3"/>
    <m/>
    <m/>
    <m/>
    <m/>
    <m/>
    <m/>
    <m/>
    <m/>
    <n v="0"/>
    <n v="0"/>
    <n v="0"/>
    <n v="0"/>
    <n v="0"/>
    <m/>
    <n v="0"/>
    <n v="0"/>
    <n v="0"/>
    <n v="0"/>
    <n v="0"/>
    <n v="0"/>
    <n v="0"/>
    <n v="0"/>
    <n v="1.8"/>
    <n v="0"/>
    <n v="0"/>
    <n v="2"/>
    <n v="1.5"/>
    <m/>
    <n v="0"/>
    <n v="0"/>
    <m/>
    <m/>
    <n v="0"/>
    <s v="Registered Practical Nurse  2.0 FTE nurses allocate 2 days and 1 day per month respectively_x000a_Social Worker  1.5 FTE social workers for a total of 1 day per month_x000a_Primary Care Physician 1.8 FTE allocates 12 hours a month every other month"/>
    <n v="5.3"/>
    <n v="3.5"/>
    <m/>
    <s v="75% to &lt;100%"/>
    <s v="EWFHT Physicians"/>
    <x v="2"/>
    <m/>
    <x v="2"/>
    <m/>
    <m/>
    <x v="1"/>
    <s v="English"/>
    <x v="0"/>
    <m/>
    <m/>
    <x v="2"/>
    <m/>
    <m/>
    <x v="2"/>
    <m/>
    <m/>
    <x v="1"/>
    <m/>
    <m/>
    <x v="1"/>
    <m/>
    <m/>
    <s v="Hours of Service per week: Wednesday, 9-4 x1/moWe have seen patients as young as 50, with memory concerns; small percentage – so estimate senior population at 95%"/>
    <m/>
    <s v="Yes"/>
    <s v="cplatt@cmhaww.ca"/>
    <m/>
    <n v="0"/>
    <n v="1"/>
  </r>
  <r>
    <s v="Asset01541"/>
    <m/>
    <m/>
    <m/>
    <m/>
    <m/>
    <x v="4"/>
    <x v="69"/>
    <m/>
    <x v="2"/>
    <m/>
    <s v="Welland McMaster Family Health Team Memory Clinic"/>
    <m/>
    <x v="3"/>
    <m/>
    <x v="20"/>
    <x v="5"/>
    <m/>
    <m/>
    <m/>
    <m/>
    <m/>
    <m/>
    <n v="69"/>
    <n v="76"/>
    <n v="0"/>
    <n v="0"/>
    <n v="76"/>
    <x v="0"/>
    <n v="0"/>
    <n v="0"/>
    <s v="Weekdays;"/>
    <n v="24"/>
    <m/>
    <s v="555 Prince Charles Drive North"/>
    <x v="42"/>
    <x v="0"/>
    <x v="75"/>
    <m/>
    <m/>
    <m/>
    <m/>
    <x v="3"/>
    <m/>
    <m/>
    <m/>
    <m/>
    <m/>
    <m/>
    <m/>
    <m/>
    <n v="0"/>
    <n v="0"/>
    <n v="0"/>
    <n v="0"/>
    <n v="0"/>
    <m/>
    <n v="0"/>
    <n v="0.05"/>
    <n v="0"/>
    <n v="0"/>
    <n v="0"/>
    <n v="0.05"/>
    <n v="0"/>
    <n v="0"/>
    <n v="0.18"/>
    <n v="0"/>
    <n v="0.2"/>
    <n v="0"/>
    <n v="0.15"/>
    <m/>
    <n v="0"/>
    <n v="0"/>
    <m/>
    <m/>
    <n v="0"/>
    <s v=""/>
    <n v="0.63"/>
    <n v="0.44999999999999996"/>
    <m/>
    <s v="75% to &lt;100%"/>
    <s v="Family Physicians"/>
    <x v="2"/>
    <m/>
    <x v="2"/>
    <m/>
    <m/>
    <x v="1"/>
    <s v="English"/>
    <x v="0"/>
    <m/>
    <m/>
    <x v="2"/>
    <m/>
    <m/>
    <x v="2"/>
    <m/>
    <m/>
    <x v="1"/>
    <m/>
    <m/>
    <x v="1"/>
    <m/>
    <m/>
    <s v="Request to share program stories was not approved by program leadership. Due to COVID-19, the Memory Clinics that we had booked for March 2020 were cancelled (approximately 10 patients). These patients were booked again once pandemic restrictions were loosened.Wait time of 24 days calculated according to: Looking at all appointments scheduled for one Quarter (3 months): Look at when appointment was booked vs. actual appointment date. Our program goal is for patients to be booked within 4 weeks of referral.  Current average is 3.5 weeks, or 24 days.# of patients waiting at year end could not be ascertained from EMR."/>
    <m/>
    <s v="Yes"/>
    <s v="siemonj@hhsc.ca"/>
    <m/>
    <n v="0"/>
    <n v="1"/>
  </r>
  <r>
    <s v="Asset00964"/>
    <m/>
    <m/>
    <m/>
    <m/>
    <m/>
    <x v="4"/>
    <x v="48"/>
    <m/>
    <x v="2"/>
    <m/>
    <s v="Memory clinic"/>
    <m/>
    <x v="3"/>
    <m/>
    <x v="20"/>
    <x v="5"/>
    <m/>
    <m/>
    <m/>
    <m/>
    <m/>
    <m/>
    <n v="293"/>
    <n v="1108"/>
    <n v="34"/>
    <n v="0"/>
    <n v="1142"/>
    <x v="0"/>
    <n v="0"/>
    <n v="0"/>
    <s v="Weekdays;"/>
    <n v="167"/>
    <m/>
    <s v="243 Consumers Rd, Unit 300"/>
    <x v="7"/>
    <x v="0"/>
    <x v="50"/>
    <m/>
    <m/>
    <m/>
    <m/>
    <x v="1"/>
    <m/>
    <m/>
    <m/>
    <m/>
    <m/>
    <m/>
    <m/>
    <m/>
    <n v="0"/>
    <n v="0.2"/>
    <n v="0"/>
    <n v="0.1"/>
    <n v="0"/>
    <m/>
    <n v="0"/>
    <n v="0"/>
    <n v="0"/>
    <n v="0"/>
    <n v="0"/>
    <n v="0"/>
    <n v="0"/>
    <n v="0"/>
    <n v="0"/>
    <n v="0"/>
    <n v="0"/>
    <n v="0"/>
    <n v="0.3"/>
    <m/>
    <n v="0"/>
    <n v="0"/>
    <m/>
    <m/>
    <n v="0"/>
    <s v="- psychiatrist sees 2 half days/month _x000a_- -Care of the elderly MDs and Geriatrician set FTE for the memory clinic is as above; however, they add additional clinics throughout the year"/>
    <n v="0.60000000000000009"/>
    <n v="0.3"/>
    <m/>
    <s v=""/>
    <s v="Referral source - primary care; inpatient; GEM; specialist"/>
    <x v="2"/>
    <m/>
    <x v="2"/>
    <m/>
    <m/>
    <x v="1"/>
    <s v="English"/>
    <x v="0"/>
    <m/>
    <m/>
    <x v="2"/>
    <m/>
    <m/>
    <x v="2"/>
    <m/>
    <m/>
    <x v="1"/>
    <m/>
    <m/>
    <x v="1"/>
    <m/>
    <m/>
    <s v="- this clinic sees patients 60 years and older- no catchment area for this clinic"/>
    <m/>
    <s v="Yes"/>
    <s v="Janet.Oliver@nygh.on.ca"/>
    <m/>
    <n v="0"/>
    <n v="1"/>
  </r>
  <r>
    <s v="Asset01845"/>
    <m/>
    <m/>
    <m/>
    <m/>
    <m/>
    <x v="4"/>
    <x v="156"/>
    <m/>
    <x v="2"/>
    <m/>
    <s v="HELP (Hospital Elder Life Program"/>
    <m/>
    <x v="3"/>
    <m/>
    <x v="4"/>
    <x v="4"/>
    <m/>
    <m/>
    <m/>
    <m/>
    <m/>
    <m/>
    <n v="92"/>
    <n v="0"/>
    <n v="0"/>
    <n v="0"/>
    <n v="0"/>
    <x v="0"/>
    <n v="0"/>
    <n v="0"/>
    <s v="Weekdays;"/>
    <n v="0"/>
    <m/>
    <s v="630 Dublin Street"/>
    <x v="86"/>
    <x v="0"/>
    <x v="172"/>
    <m/>
    <m/>
    <m/>
    <m/>
    <x v="3"/>
    <m/>
    <m/>
    <m/>
    <m/>
    <m/>
    <m/>
    <m/>
    <m/>
    <n v="0"/>
    <n v="0"/>
    <n v="0"/>
    <n v="0"/>
    <n v="0"/>
    <m/>
    <n v="0"/>
    <n v="0"/>
    <n v="0"/>
    <n v="0"/>
    <n v="0"/>
    <n v="0"/>
    <n v="0"/>
    <n v="0"/>
    <n v="0"/>
    <n v="0"/>
    <n v="0"/>
    <n v="0"/>
    <n v="0"/>
    <m/>
    <n v="0"/>
    <n v="0"/>
    <m/>
    <m/>
    <n v="0.6"/>
    <s v="Social Worker, Elder Life Clinical Nurse Specialist, Geriatrician, Volunteers"/>
    <n v="0"/>
    <n v="0.6"/>
    <m/>
    <s v=""/>
    <s v="Inpatient"/>
    <x v="2"/>
    <m/>
    <x v="2"/>
    <m/>
    <m/>
    <x v="1"/>
    <s v="English"/>
    <x v="0"/>
    <m/>
    <m/>
    <x v="2"/>
    <m/>
    <m/>
    <x v="2"/>
    <m/>
    <m/>
    <x v="1"/>
    <m/>
    <m/>
    <x v="1"/>
    <m/>
    <m/>
    <s v="visits not counted, unique patient visits all in person"/>
    <m/>
    <s v="Yes"/>
    <s v="cplatt@cmhaww.ca"/>
    <m/>
    <n v="0"/>
    <n v="1"/>
  </r>
  <r>
    <s v="Asset01965"/>
    <m/>
    <m/>
    <m/>
    <m/>
    <m/>
    <x v="4"/>
    <x v="60"/>
    <m/>
    <x v="2"/>
    <m/>
    <s v="HELP (Hospital Elder Life Program)"/>
    <m/>
    <x v="3"/>
    <m/>
    <x v="4"/>
    <x v="4"/>
    <m/>
    <m/>
    <m/>
    <m/>
    <m/>
    <m/>
    <n v="0"/>
    <n v="846"/>
    <n v="0"/>
    <n v="0"/>
    <n v="846"/>
    <x v="0"/>
    <n v="0"/>
    <n v="0"/>
    <s v="Weekdays; Weekends"/>
    <n v="0"/>
    <m/>
    <s v="115 Delhi St"/>
    <x v="12"/>
    <x v="0"/>
    <x v="64"/>
    <m/>
    <m/>
    <m/>
    <m/>
    <x v="3"/>
    <m/>
    <m/>
    <m/>
    <m/>
    <m/>
    <m/>
    <m/>
    <m/>
    <n v="0"/>
    <n v="0"/>
    <n v="0"/>
    <n v="0"/>
    <n v="0"/>
    <m/>
    <n v="0"/>
    <n v="0"/>
    <n v="0"/>
    <n v="0"/>
    <n v="0"/>
    <n v="0"/>
    <n v="0"/>
    <n v="0"/>
    <n v="0"/>
    <n v="0"/>
    <n v="0"/>
    <n v="0"/>
    <n v="0"/>
    <m/>
    <n v="0"/>
    <n v="0"/>
    <m/>
    <m/>
    <n v="4"/>
    <s v="Other: Elder Life Specialist 1 FTE, Volunteers 3 FTE_x000a_Depends on volunteer commitment. _x000a_Pre Covid:  3 shifts a day (3 hours long) 7 days a week with up to 3 volunteers per shift. Total of  63 people with 189 hours of volunteer support a week if the schedule was full. _x000a__x000a_Average:  50 volunteers"/>
    <n v="0"/>
    <n v="4"/>
    <m/>
    <s v=""/>
    <s v="Any inpatient staff member can recommend a patient to take part in the program if criteria are met. This program is focused on Delirium prevention."/>
    <x v="2"/>
    <m/>
    <x v="2"/>
    <m/>
    <m/>
    <x v="1"/>
    <s v="English"/>
    <x v="0"/>
    <m/>
    <m/>
    <x v="2"/>
    <m/>
    <m/>
    <x v="2"/>
    <m/>
    <m/>
    <x v="1"/>
    <m/>
    <m/>
    <x v="1"/>
    <m/>
    <m/>
    <s v="COVID impact on volunteers. No volunteers were in hospital during much of the pandemic period. This program is older adult focused but also diagnosis focused. it is not limited by age. Patients suffering for illnesses such as early on set dementia for example would not be excluded based on age."/>
    <m/>
    <s v="Yes"/>
    <s v="cplatt@cmhaww.ca"/>
    <m/>
    <n v="0"/>
    <n v="1"/>
  </r>
  <r>
    <s v="Asset01851"/>
    <m/>
    <m/>
    <m/>
    <m/>
    <m/>
    <x v="4"/>
    <x v="59"/>
    <m/>
    <x v="2"/>
    <m/>
    <s v="HELP (Hospital Elder Life Program"/>
    <m/>
    <x v="3"/>
    <m/>
    <x v="4"/>
    <x v="4"/>
    <m/>
    <m/>
    <m/>
    <m/>
    <m/>
    <m/>
    <n v="210"/>
    <n v="0"/>
    <n v="0"/>
    <n v="0"/>
    <n v="0"/>
    <x v="0"/>
    <n v="0"/>
    <n v="0"/>
    <s v="Weekdays;"/>
    <n v="0"/>
    <m/>
    <s v="131 Frederick Campbell Street"/>
    <x v="37"/>
    <x v="0"/>
    <x v="63"/>
    <m/>
    <m/>
    <m/>
    <m/>
    <x v="3"/>
    <m/>
    <m/>
    <m/>
    <m/>
    <m/>
    <m/>
    <m/>
    <m/>
    <n v="0"/>
    <n v="0"/>
    <n v="0"/>
    <n v="0"/>
    <n v="0"/>
    <m/>
    <n v="0"/>
    <n v="0"/>
    <n v="0"/>
    <n v="0"/>
    <n v="0"/>
    <n v="0"/>
    <n v="0"/>
    <n v="0"/>
    <n v="0"/>
    <n v="0"/>
    <n v="0"/>
    <n v="0"/>
    <n v="0"/>
    <m/>
    <n v="0"/>
    <n v="0"/>
    <m/>
    <m/>
    <n v="1"/>
    <s v="Elder Life Specialist, Elder Life Clinical Nurse"/>
    <n v="0"/>
    <n v="1"/>
    <m/>
    <s v=""/>
    <s v="Inpatient"/>
    <x v="2"/>
    <m/>
    <x v="2"/>
    <m/>
    <m/>
    <x v="1"/>
    <s v="English"/>
    <x v="0"/>
    <m/>
    <m/>
    <x v="2"/>
    <m/>
    <m/>
    <x v="2"/>
    <m/>
    <m/>
    <x v="1"/>
    <m/>
    <m/>
    <x v="1"/>
    <m/>
    <m/>
    <s v="Note: In addition to staff, HELP runs with volunteers"/>
    <m/>
    <s v="Yes"/>
    <s v="cplatt@cmhaww.ca"/>
    <m/>
    <n v="0"/>
    <n v="1"/>
  </r>
  <r>
    <s v="Asset01931"/>
    <m/>
    <m/>
    <m/>
    <m/>
    <m/>
    <x v="4"/>
    <x v="61"/>
    <m/>
    <x v="2"/>
    <m/>
    <s v="HELP (Hospital Elder Life Program)"/>
    <m/>
    <x v="3"/>
    <m/>
    <x v="4"/>
    <x v="4"/>
    <m/>
    <m/>
    <m/>
    <m/>
    <m/>
    <m/>
    <n v="608"/>
    <n v="710"/>
    <n v="0"/>
    <n v="0"/>
    <n v="710"/>
    <x v="0"/>
    <n v="0"/>
    <n v="0"/>
    <s v="Weekdays;"/>
    <n v="0"/>
    <m/>
    <s v="835 King St W"/>
    <x v="25"/>
    <x v="0"/>
    <x v="65"/>
    <m/>
    <m/>
    <m/>
    <m/>
    <x v="3"/>
    <m/>
    <m/>
    <m/>
    <m/>
    <m/>
    <m/>
    <m/>
    <m/>
    <n v="0"/>
    <n v="0"/>
    <n v="0"/>
    <n v="0"/>
    <n v="0"/>
    <m/>
    <n v="0"/>
    <n v="0"/>
    <n v="0"/>
    <n v="0"/>
    <n v="0"/>
    <n v="0"/>
    <n v="0"/>
    <n v="0"/>
    <n v="0"/>
    <n v="0"/>
    <n v="0"/>
    <n v="0"/>
    <n v="0"/>
    <m/>
    <n v="0"/>
    <n v="0"/>
    <m/>
    <m/>
    <n v="1"/>
    <s v="Other: Elder Life Specialist 1 FTE"/>
    <n v="0"/>
    <n v="1"/>
    <m/>
    <s v=""/>
    <s v="Inpatient"/>
    <x v="2"/>
    <m/>
    <x v="2"/>
    <m/>
    <m/>
    <x v="1"/>
    <s v="English"/>
    <x v="0"/>
    <m/>
    <m/>
    <x v="2"/>
    <m/>
    <m/>
    <x v="2"/>
    <m/>
    <m/>
    <x v="1"/>
    <m/>
    <m/>
    <x v="1"/>
    <m/>
    <m/>
    <s v="Data is based on electronic order being placed for ELS to see patient."/>
    <m/>
    <s v="Yes"/>
    <s v="cplatt@cmhaww.ca"/>
    <m/>
    <n v="0"/>
    <n v="1"/>
  </r>
  <r>
    <s v="Asset02895"/>
    <m/>
    <m/>
    <m/>
    <m/>
    <m/>
    <x v="4"/>
    <x v="28"/>
    <m/>
    <x v="2"/>
    <m/>
    <s v="Memory Clinic"/>
    <m/>
    <x v="3"/>
    <m/>
    <x v="20"/>
    <x v="5"/>
    <m/>
    <m/>
    <m/>
    <m/>
    <m/>
    <m/>
    <n v="135"/>
    <n v="152"/>
    <n v="2"/>
    <n v="0"/>
    <n v="154"/>
    <x v="0"/>
    <n v="0"/>
    <n v="0"/>
    <s v="Weekdays;"/>
    <n v="150"/>
    <m/>
    <s v="363 Colborne St."/>
    <x v="16"/>
    <x v="0"/>
    <x v="27"/>
    <m/>
    <m/>
    <m/>
    <m/>
    <x v="3"/>
    <m/>
    <m/>
    <m/>
    <m/>
    <m/>
    <m/>
    <m/>
    <m/>
    <n v="0"/>
    <n v="0.2"/>
    <n v="0"/>
    <n v="0"/>
    <n v="0"/>
    <m/>
    <n v="0"/>
    <n v="0"/>
    <n v="0"/>
    <n v="0"/>
    <n v="0"/>
    <n v="0"/>
    <n v="0"/>
    <n v="0"/>
    <n v="0"/>
    <n v="0"/>
    <n v="0.6"/>
    <n v="0"/>
    <n v="0"/>
    <m/>
    <n v="0"/>
    <n v="0"/>
    <m/>
    <m/>
    <n v="0"/>
    <s v="Partnership with Alzheimer's Society (0.4 FTE) depending on their staffing availability. Not GRCHC FTE"/>
    <n v="0.8"/>
    <n v="0.6"/>
    <m/>
    <s v="100%"/>
    <s v="Referral sources in 2019/20 came from primary care providers in Brantford and Brant County as well as hospital admissions at Brantford General Hospital. A PDF referral form was distributed via email and through education sessions which were incorporated into many EMRs."/>
    <x v="2"/>
    <m/>
    <x v="2"/>
    <m/>
    <m/>
    <x v="1"/>
    <s v="English"/>
    <x v="0"/>
    <m/>
    <m/>
    <x v="2"/>
    <m/>
    <m/>
    <x v="2"/>
    <m/>
    <m/>
    <x v="1"/>
    <m/>
    <m/>
    <x v="1"/>
    <m/>
    <m/>
    <s v="Weekdays of Service field gives Monday-Friday with option of Yes/No, we opted to answer Yes although our Memory Clinic runs one day/week.Please reference Upload Attachment document for program overview narrative as well as quotes from the Client Experience Survey administered in 2019/20. Much of the information on the Success Story template was not collected, and therefore we aren't submitted that template."/>
    <m/>
    <s v="Yes"/>
    <s v="tgutierrez@grchc.ca"/>
    <m/>
    <n v="0"/>
    <n v="1"/>
  </r>
  <r>
    <s v="Asset00954"/>
    <m/>
    <m/>
    <m/>
    <m/>
    <m/>
    <x v="4"/>
    <x v="143"/>
    <m/>
    <x v="2"/>
    <m/>
    <s v="MINT Memory Clinic"/>
    <m/>
    <x v="3"/>
    <m/>
    <x v="20"/>
    <x v="5"/>
    <m/>
    <m/>
    <m/>
    <m/>
    <m/>
    <m/>
    <n v="0"/>
    <n v="0"/>
    <n v="0"/>
    <n v="0"/>
    <n v="0"/>
    <x v="0"/>
    <n v="0"/>
    <n v="0"/>
    <m/>
    <n v="270"/>
    <m/>
    <s v="300 Silver Star Blvd"/>
    <x v="6"/>
    <x v="0"/>
    <x v="157"/>
    <m/>
    <m/>
    <m/>
    <m/>
    <x v="1"/>
    <m/>
    <m/>
    <m/>
    <m/>
    <m/>
    <m/>
    <m/>
    <m/>
    <n v="0"/>
    <n v="0"/>
    <n v="0"/>
    <n v="0"/>
    <n v="0"/>
    <m/>
    <n v="0"/>
    <n v="0.5"/>
    <n v="0"/>
    <n v="0"/>
    <n v="0"/>
    <n v="0.2"/>
    <n v="0"/>
    <n v="0"/>
    <n v="0.2"/>
    <n v="0"/>
    <n v="0"/>
    <n v="0.5"/>
    <n v="0.5"/>
    <m/>
    <n v="0"/>
    <n v="0"/>
    <m/>
    <m/>
    <n v="0"/>
    <s v=""/>
    <n v="1.9"/>
    <n v="1.7"/>
    <m/>
    <s v="75% to &lt;100%"/>
    <s v="Primary Care Providers; GAIN"/>
    <x v="2"/>
    <m/>
    <x v="2"/>
    <m/>
    <m/>
    <x v="1"/>
    <s v="English"/>
    <x v="0"/>
    <m/>
    <m/>
    <x v="2"/>
    <m/>
    <m/>
    <x v="2"/>
    <m/>
    <m/>
    <x v="1"/>
    <m/>
    <m/>
    <x v="1"/>
    <m/>
    <m/>
    <s v="MINT (Multispeciality, INterprofessional) Team is led by specially trained primary care physicians and a supportive IHP team (i.e. nurses, occupational therapists, social workers, pharmacists). The team also works closely with primary care providers, specialist physicians in geriatrics, cognitive neurology, and geriatric and with members of community groups like the Alzheimer’s Society."/>
    <m/>
    <s v="Yes"/>
    <s v="gbarrie@alzheimerdurham.com"/>
    <m/>
    <n v="0"/>
    <n v="1"/>
  </r>
  <r>
    <s v="Asset01817"/>
    <m/>
    <m/>
    <m/>
    <m/>
    <m/>
    <x v="4"/>
    <x v="139"/>
    <m/>
    <x v="2"/>
    <m/>
    <s v="Northumberland Primary Care Collaborative Memory Clinic"/>
    <m/>
    <x v="3"/>
    <m/>
    <x v="20"/>
    <x v="5"/>
    <m/>
    <m/>
    <m/>
    <m/>
    <m/>
    <m/>
    <n v="102"/>
    <n v="326"/>
    <n v="93"/>
    <n v="0"/>
    <n v="419"/>
    <x v="0"/>
    <n v="0"/>
    <n v="0"/>
    <s v="Weekdays;"/>
    <n v="123.5"/>
    <m/>
    <s v="99 Toronto Road"/>
    <x v="74"/>
    <x v="0"/>
    <x v="153"/>
    <m/>
    <m/>
    <m/>
    <m/>
    <x v="0"/>
    <m/>
    <m/>
    <m/>
    <m/>
    <m/>
    <m/>
    <m/>
    <m/>
    <n v="0.5"/>
    <n v="0"/>
    <n v="0"/>
    <n v="0"/>
    <n v="0"/>
    <m/>
    <n v="0"/>
    <n v="0.1"/>
    <n v="0"/>
    <n v="0"/>
    <n v="0"/>
    <n v="0.1"/>
    <n v="0"/>
    <n v="0"/>
    <n v="0.1"/>
    <n v="0"/>
    <n v="0"/>
    <n v="0.4"/>
    <n v="0"/>
    <m/>
    <n v="0"/>
    <n v="0"/>
    <m/>
    <m/>
    <n v="0"/>
    <s v=""/>
    <n v="1.2"/>
    <n v="0.60000000000000009"/>
    <m/>
    <s v="75% to &lt;100%"/>
    <s v=""/>
    <x v="2"/>
    <m/>
    <x v="2"/>
    <m/>
    <m/>
    <x v="1"/>
    <s v="English"/>
    <x v="0"/>
    <m/>
    <m/>
    <x v="2"/>
    <m/>
    <m/>
    <x v="2"/>
    <m/>
    <m/>
    <x v="1"/>
    <m/>
    <m/>
    <x v="1"/>
    <m/>
    <m/>
    <s v="Average wait time at CHC = 176 days, at NFHT = 71. Primary care physician is not funded. Key contact: lthompson@porthopechc.ca"/>
    <m/>
    <s v="Yes"/>
    <s v="ktwo50a@gmail.com"/>
    <m/>
    <n v="0"/>
    <n v="1"/>
  </r>
  <r>
    <s v="Asset01549"/>
    <m/>
    <m/>
    <m/>
    <m/>
    <m/>
    <x v="4"/>
    <x v="108"/>
    <m/>
    <x v="2"/>
    <m/>
    <s v="Memory Clinic"/>
    <m/>
    <x v="3"/>
    <m/>
    <x v="20"/>
    <x v="5"/>
    <m/>
    <m/>
    <m/>
    <m/>
    <m/>
    <m/>
    <n v="1126"/>
    <n v="1517"/>
    <n v="32"/>
    <n v="9"/>
    <n v="1558"/>
    <x v="0"/>
    <n v="0"/>
    <n v="0"/>
    <s v="Weekdays;"/>
    <n v="0"/>
    <m/>
    <s v="399 Bathurst Street"/>
    <x v="7"/>
    <x v="0"/>
    <x v="117"/>
    <m/>
    <m/>
    <m/>
    <m/>
    <x v="1"/>
    <m/>
    <m/>
    <m/>
    <m/>
    <m/>
    <m/>
    <m/>
    <m/>
    <n v="0"/>
    <n v="0"/>
    <n v="0"/>
    <n v="0"/>
    <n v="0"/>
    <m/>
    <n v="0"/>
    <n v="0.5"/>
    <n v="0"/>
    <n v="0"/>
    <n v="0"/>
    <n v="0"/>
    <n v="0"/>
    <n v="0"/>
    <n v="0"/>
    <n v="0"/>
    <n v="0.6"/>
    <n v="0"/>
    <n v="1.4"/>
    <m/>
    <n v="0"/>
    <n v="0"/>
    <m/>
    <m/>
    <n v="0"/>
    <s v=""/>
    <n v="2.5"/>
    <n v="2.5"/>
    <m/>
    <s v="50% to &lt;75%"/>
    <s v=""/>
    <x v="2"/>
    <m/>
    <x v="2"/>
    <m/>
    <m/>
    <x v="1"/>
    <s v="English"/>
    <x v="0"/>
    <m/>
    <m/>
    <x v="2"/>
    <m/>
    <m/>
    <x v="2"/>
    <m/>
    <m/>
    <x v="1"/>
    <m/>
    <m/>
    <x v="1"/>
    <m/>
    <m/>
    <s v="The UHN Memory Clinic is a collaborative, multi-disciplinary clinic where patients with memory disorders are assessed. This specialized clinic provides diagnosis and intervention to people concerned about changes in their memory or the memory of someone they care about. It provides outpatient follow-up for patients found to have memory impairments in the inpatient setting, particular those seen by the Mobile-Ace Service. The clinic also hosts an “Early onset Support group for People with Dementia” which is facilitated in partnership with staff from the Alzheimer Society of TorontoServices: Diagnosis and treatment; Monitoring of the patients condition and ongoing care; Information and support to understand and cope with memory changes; Opportunities to participate in research, including clinical drug trialsTeam: Geriatric Psychiatrist, Geriatrician, Behavioural Neurologist, Social Worker, Occupational Therapist  Trends: Increasingly complex patients with co-morbid medical problems complicating dementia and presentation; Increasing need for OT services to better meet the needs of these complicated patients; More persons presenting with language disorders which would benefit for SLP services."/>
    <m/>
    <s v="Yes"/>
    <s v="jackielyn.guanzon@uhn.ca"/>
    <m/>
    <n v="0"/>
    <n v="1"/>
  </r>
  <r>
    <s v="Asset01866"/>
    <m/>
    <m/>
    <m/>
    <m/>
    <m/>
    <x v="4"/>
    <x v="179"/>
    <m/>
    <x v="2"/>
    <m/>
    <s v="Memory Clinic"/>
    <m/>
    <x v="3"/>
    <m/>
    <x v="20"/>
    <x v="5"/>
    <m/>
    <m/>
    <m/>
    <m/>
    <m/>
    <m/>
    <n v="0"/>
    <n v="119"/>
    <n v="0"/>
    <n v="0"/>
    <n v="119"/>
    <x v="0"/>
    <n v="0"/>
    <n v="0"/>
    <s v="Weekdays;"/>
    <n v="84"/>
    <m/>
    <s v="167 Hespeler Road"/>
    <x v="24"/>
    <x v="0"/>
    <x v="203"/>
    <m/>
    <m/>
    <m/>
    <m/>
    <x v="3"/>
    <m/>
    <m/>
    <m/>
    <m/>
    <m/>
    <m/>
    <m/>
    <m/>
    <n v="0.1"/>
    <n v="0"/>
    <n v="0"/>
    <n v="0"/>
    <n v="0"/>
    <m/>
    <n v="0"/>
    <n v="0"/>
    <n v="0"/>
    <n v="0"/>
    <n v="0"/>
    <n v="0.2"/>
    <n v="0"/>
    <n v="0"/>
    <n v="0.1"/>
    <n v="0"/>
    <n v="0.2"/>
    <n v="0"/>
    <n v="0.1"/>
    <m/>
    <n v="0"/>
    <n v="0"/>
    <m/>
    <m/>
    <n v="0"/>
    <s v=""/>
    <n v="0.70000000000000007"/>
    <n v="0.5"/>
    <m/>
    <s v="75% to &lt;100%"/>
    <s v=""/>
    <x v="2"/>
    <m/>
    <x v="2"/>
    <m/>
    <m/>
    <x v="1"/>
    <s v="English"/>
    <x v="0"/>
    <m/>
    <m/>
    <x v="2"/>
    <m/>
    <m/>
    <x v="2"/>
    <m/>
    <m/>
    <x v="1"/>
    <m/>
    <m/>
    <x v="1"/>
    <m/>
    <m/>
    <s v="Hours of Service per week = 8/hrs per week (1 wk per month)Thursday (normally unless rescheduling of clinic needs to happen)Memory Clinic has 2 teams each run by a FD seeing 3 patients per team/per clinic.  These clinics typically run once per month on a Thursday unless there is a scheduling conflict, resulting in the clinic being rescheduled.The referral process is internal, for patients of the physicians of Grandview Medical Centre.  Physicians would assess their patients, and if it was felt they needed a referral to the Memory Clinic, the physician would then initiate the internal referral process.There have been discussions around running the clinic more frequently than just once per month, but this is in a very exploratory stage."/>
    <m/>
    <s v="Yes"/>
    <s v="cplatt@cmhaww.ca"/>
    <m/>
    <n v="0"/>
    <n v="1"/>
  </r>
  <r>
    <s v="Asset01266"/>
    <m/>
    <m/>
    <m/>
    <m/>
    <m/>
    <x v="4"/>
    <x v="53"/>
    <m/>
    <x v="2"/>
    <m/>
    <s v="Upper Canada Family Health Team Memory Clinics"/>
    <m/>
    <x v="3"/>
    <m/>
    <x v="20"/>
    <x v="5"/>
    <m/>
    <m/>
    <m/>
    <m/>
    <m/>
    <m/>
    <n v="120"/>
    <n v="131"/>
    <n v="0"/>
    <n v="0"/>
    <n v="131"/>
    <x v="0"/>
    <n v="0"/>
    <n v="0"/>
    <m/>
    <n v="72"/>
    <m/>
    <s v="25 Mill Street"/>
    <x v="95"/>
    <x v="0"/>
    <x v="204"/>
    <m/>
    <m/>
    <m/>
    <m/>
    <x v="0"/>
    <m/>
    <m/>
    <m/>
    <m/>
    <m/>
    <m/>
    <m/>
    <m/>
    <n v="0"/>
    <n v="0"/>
    <n v="0"/>
    <n v="0"/>
    <n v="0"/>
    <m/>
    <n v="0"/>
    <n v="0"/>
    <n v="0"/>
    <n v="0"/>
    <n v="0"/>
    <n v="0"/>
    <n v="0"/>
    <n v="0"/>
    <n v="0.18"/>
    <n v="0"/>
    <n v="0.3"/>
    <n v="0.2"/>
    <n v="0.3"/>
    <m/>
    <n v="0"/>
    <n v="0"/>
    <m/>
    <m/>
    <n v="0"/>
    <s v=""/>
    <n v="0.98"/>
    <n v="0.8"/>
    <m/>
    <s v=""/>
    <s v="The TIFHO Memory Clinic receives referrals from the doctors/NPs that are part of the TIFHO/UCFHT_x000a_The BFHO Memory Clinic receives referrals from the doctors/NPs that are part of the BFHO/UCFHT"/>
    <x v="2"/>
    <m/>
    <x v="2"/>
    <m/>
    <m/>
    <x v="1"/>
    <s v="English"/>
    <x v="0"/>
    <m/>
    <m/>
    <x v="2"/>
    <m/>
    <m/>
    <x v="2"/>
    <m/>
    <m/>
    <x v="1"/>
    <m/>
    <m/>
    <x v="1"/>
    <m/>
    <m/>
    <s v="- The Upper Canada FHT runs two memory clinic programs.  One is with the Thousand Island FHO (TIFHO) and the other is with the Brockville FHO (BFHO).  - We do not formally keep track of caregivers served however all patients are asked to bring a caregiver.  A few patients do not bring anyone and some bring two so the number will be approx. the same as that of patients.- BFHO has incorporated a home visit pre-screen for patients that live alone and may be high risk.  This enables services to be put in place while a patient is waiting for their Memory Clinic appointment. - the Clinics run one day every two weeks, on average, in each site.- Average wait time note: TIFHO is 51 days and BFHO is 93 days. 72 days listed above is the average of the two clinics combined- Note re FTES: each clinic has a Physician (0.09), RN (0.15) and Social Worker (0.15). The BFHO clinic also has a RPN (0.2)"/>
    <m/>
    <s v="Yes"/>
    <s v="websters@providencecare.ca"/>
    <m/>
    <n v="0"/>
    <n v="1"/>
  </r>
  <r>
    <s v="Asset01874"/>
    <m/>
    <m/>
    <m/>
    <m/>
    <m/>
    <x v="4"/>
    <x v="164"/>
    <m/>
    <x v="2"/>
    <m/>
    <s v="Memory Clinic"/>
    <m/>
    <x v="3"/>
    <m/>
    <x v="20"/>
    <x v="5"/>
    <m/>
    <m/>
    <m/>
    <m/>
    <m/>
    <m/>
    <n v="45"/>
    <n v="50"/>
    <n v="0"/>
    <n v="0"/>
    <n v="50"/>
    <x v="0"/>
    <n v="0"/>
    <n v="0"/>
    <m/>
    <n v="0"/>
    <m/>
    <s v="107- 6420 Beatty Line N"/>
    <x v="37"/>
    <x v="0"/>
    <x v="178"/>
    <m/>
    <m/>
    <m/>
    <m/>
    <x v="3"/>
    <m/>
    <m/>
    <m/>
    <m/>
    <m/>
    <m/>
    <m/>
    <m/>
    <n v="0"/>
    <n v="0"/>
    <n v="0"/>
    <n v="0"/>
    <n v="0"/>
    <m/>
    <n v="0.1"/>
    <n v="0"/>
    <n v="0.1"/>
    <n v="0"/>
    <n v="0"/>
    <n v="0.1"/>
    <n v="0"/>
    <n v="0"/>
    <n v="0.05"/>
    <n v="0"/>
    <n v="0.2"/>
    <n v="0"/>
    <n v="0"/>
    <m/>
    <n v="0"/>
    <n v="0"/>
    <m/>
    <m/>
    <n v="0"/>
    <s v=""/>
    <n v="0.55000000000000004"/>
    <n v="0.5"/>
    <m/>
    <s v="75% to &lt;100%"/>
    <s v="Primary care referral"/>
    <x v="2"/>
    <m/>
    <x v="2"/>
    <m/>
    <m/>
    <x v="1"/>
    <s v="English"/>
    <x v="0"/>
    <m/>
    <m/>
    <x v="2"/>
    <m/>
    <m/>
    <x v="2"/>
    <m/>
    <m/>
    <x v="1"/>
    <m/>
    <m/>
    <x v="1"/>
    <m/>
    <m/>
    <s v=""/>
    <m/>
    <s v="Yes"/>
    <s v="gwen.kostal@uppergrandfht.org"/>
    <m/>
    <n v="0"/>
    <n v="1"/>
  </r>
  <r>
    <s v="Asset01862"/>
    <m/>
    <m/>
    <m/>
    <m/>
    <m/>
    <x v="4"/>
    <x v="180"/>
    <m/>
    <x v="2"/>
    <m/>
    <s v="MINT Memory Clinic"/>
    <m/>
    <x v="3"/>
    <m/>
    <x v="20"/>
    <x v="5"/>
    <m/>
    <m/>
    <m/>
    <m/>
    <m/>
    <m/>
    <n v="66"/>
    <n v="66"/>
    <n v="0"/>
    <n v="0"/>
    <n v="66"/>
    <x v="0"/>
    <n v="0"/>
    <n v="0"/>
    <s v="Weekdays;"/>
    <n v="66.25"/>
    <m/>
    <s v="Unit B15 350 Conestoga Blvd"/>
    <x v="24"/>
    <x v="0"/>
    <x v="205"/>
    <m/>
    <m/>
    <m/>
    <m/>
    <x v="3"/>
    <m/>
    <m/>
    <m/>
    <m/>
    <m/>
    <m/>
    <m/>
    <m/>
    <n v="0"/>
    <n v="0"/>
    <n v="0"/>
    <n v="0"/>
    <n v="0"/>
    <m/>
    <n v="0"/>
    <n v="0.2"/>
    <n v="0"/>
    <n v="0"/>
    <n v="0"/>
    <n v="0.1"/>
    <n v="0"/>
    <n v="0"/>
    <n v="0.09"/>
    <n v="0"/>
    <n v="0.2"/>
    <n v="0"/>
    <n v="0.1"/>
    <m/>
    <n v="0"/>
    <n v="0"/>
    <m/>
    <m/>
    <n v="3"/>
    <s v="primary care physician is about .04-.09 (variable)_x000a_Other is to describe that 3 physicians support the memory clinic and FTE varies based on availability"/>
    <n v="0.69000000000000006"/>
    <n v="3.6"/>
    <m/>
    <s v=""/>
    <s v="TRFHT physicians"/>
    <x v="2"/>
    <m/>
    <x v="2"/>
    <m/>
    <m/>
    <x v="1"/>
    <s v="English"/>
    <x v="0"/>
    <m/>
    <m/>
    <x v="2"/>
    <m/>
    <m/>
    <x v="2"/>
    <m/>
    <m/>
    <x v="1"/>
    <m/>
    <m/>
    <x v="1"/>
    <m/>
    <m/>
    <s v="Data not available on percentage of over 65, majority but do occasionally see under 65 if it is for a memory concern"/>
    <m/>
    <s v="Yes"/>
    <s v="cplatt@cmhaww.ca"/>
    <m/>
    <n v="0"/>
    <n v="1"/>
  </r>
  <r>
    <s v="Asset02054"/>
    <m/>
    <m/>
    <m/>
    <m/>
    <m/>
    <x v="4"/>
    <x v="181"/>
    <m/>
    <x v="2"/>
    <m/>
    <s v="Loyalist Family Health Team Collaborative Memory Clinic"/>
    <m/>
    <x v="3"/>
    <m/>
    <x v="20"/>
    <x v="5"/>
    <m/>
    <m/>
    <m/>
    <m/>
    <m/>
    <m/>
    <n v="22"/>
    <n v="23"/>
    <n v="0"/>
    <n v="0"/>
    <n v="23"/>
    <x v="0"/>
    <n v="0"/>
    <n v="0"/>
    <s v="Weekdays;"/>
    <n v="71"/>
    <m/>
    <s v="101-200 Speers Blvd."/>
    <x v="96"/>
    <x v="0"/>
    <x v="206"/>
    <m/>
    <m/>
    <m/>
    <m/>
    <x v="0"/>
    <m/>
    <m/>
    <m/>
    <m/>
    <m/>
    <m/>
    <m/>
    <m/>
    <n v="0"/>
    <n v="0"/>
    <n v="0"/>
    <n v="0"/>
    <n v="0"/>
    <m/>
    <n v="0"/>
    <n v="0.5"/>
    <n v="0"/>
    <n v="0"/>
    <n v="0"/>
    <n v="0"/>
    <n v="0"/>
    <n v="0"/>
    <n v="0.5"/>
    <n v="0"/>
    <n v="1"/>
    <n v="0"/>
    <n v="0.5"/>
    <m/>
    <n v="0"/>
    <n v="0"/>
    <m/>
    <m/>
    <n v="0"/>
    <s v="The Memory clinic runs two (4 hour) mornings/month."/>
    <n v="2.5"/>
    <n v="2"/>
    <m/>
    <s v="75% to &lt;100%"/>
    <s v="Referrals for our program are only accepted by the physicians who are a part of the Loyalist FHT. They refer directly to the lead RN of the Memory Clinic"/>
    <x v="2"/>
    <m/>
    <x v="2"/>
    <m/>
    <m/>
    <x v="1"/>
    <s v="English"/>
    <x v="0"/>
    <m/>
    <m/>
    <x v="2"/>
    <m/>
    <m/>
    <x v="2"/>
    <m/>
    <m/>
    <x v="1"/>
    <m/>
    <m/>
    <x v="1"/>
    <m/>
    <m/>
    <s v="In the 2019/2020 fiscal year we had a smaller working team for part of the year so were not able to offer as many appointments. As of March 2020, our program has adapted due to COVID to provide as much of our appointments as possible through virtual means, ie; phone or video appts."/>
    <m/>
    <s v="Yes"/>
    <s v="websters@providencecare.ca"/>
    <m/>
    <n v="0"/>
    <n v="1"/>
  </r>
  <r>
    <s v="Asset01695"/>
    <m/>
    <m/>
    <m/>
    <m/>
    <m/>
    <x v="4"/>
    <x v="182"/>
    <m/>
    <x v="2"/>
    <m/>
    <s v="Memory Clinic"/>
    <m/>
    <x v="3"/>
    <m/>
    <x v="20"/>
    <x v="5"/>
    <m/>
    <m/>
    <m/>
    <m/>
    <m/>
    <m/>
    <n v="34"/>
    <n v="66"/>
    <n v="0"/>
    <n v="0"/>
    <n v="66"/>
    <x v="0"/>
    <n v="0"/>
    <n v="0"/>
    <s v="Weekdays;"/>
    <n v="35"/>
    <m/>
    <s v="36 McDonald Street"/>
    <x v="14"/>
    <x v="0"/>
    <x v="207"/>
    <m/>
    <m/>
    <m/>
    <m/>
    <x v="2"/>
    <m/>
    <m/>
    <m/>
    <m/>
    <m/>
    <m/>
    <m/>
    <m/>
    <n v="0"/>
    <n v="0.2"/>
    <n v="0"/>
    <n v="0"/>
    <n v="0"/>
    <m/>
    <n v="0"/>
    <n v="0"/>
    <n v="0"/>
    <n v="0"/>
    <n v="0"/>
    <n v="0.1"/>
    <n v="0"/>
    <n v="0"/>
    <n v="0"/>
    <n v="0"/>
    <n v="1"/>
    <n v="0"/>
    <n v="0"/>
    <m/>
    <n v="0"/>
    <n v="0"/>
    <m/>
    <m/>
    <n v="0"/>
    <s v=""/>
    <n v="1.3"/>
    <n v="1.1000000000000001"/>
    <m/>
    <s v="100%"/>
    <s v="CCFHT primary care providers"/>
    <x v="2"/>
    <m/>
    <x v="2"/>
    <m/>
    <m/>
    <x v="1"/>
    <s v="English"/>
    <x v="0"/>
    <m/>
    <m/>
    <x v="2"/>
    <m/>
    <m/>
    <x v="2"/>
    <m/>
    <m/>
    <x v="1"/>
    <m/>
    <m/>
    <x v="1"/>
    <m/>
    <m/>
    <s v="Memory clinic follows the Linda Lee MINT model and is a partnership with CCFHT, Dr. Vicki Dechert, Alzheimer's Society of Muskoka and HCC."/>
    <m/>
    <s v="Yes"/>
    <s v="seasson-bruno@nsmsgs.ca"/>
    <m/>
    <n v="0"/>
    <n v="1"/>
  </r>
  <r>
    <s v="Asset01343"/>
    <m/>
    <m/>
    <m/>
    <m/>
    <m/>
    <x v="4"/>
    <x v="183"/>
    <m/>
    <x v="2"/>
    <m/>
    <s v="PEFHT Memory Clinic"/>
    <m/>
    <x v="3"/>
    <m/>
    <x v="20"/>
    <x v="5"/>
    <m/>
    <m/>
    <m/>
    <m/>
    <m/>
    <m/>
    <n v="78"/>
    <n v="340"/>
    <n v="153"/>
    <n v="0"/>
    <n v="493"/>
    <x v="0"/>
    <n v="0"/>
    <n v="0"/>
    <m/>
    <n v="116.6"/>
    <m/>
    <s v="389 Main St."/>
    <x v="97"/>
    <x v="0"/>
    <x v="208"/>
    <m/>
    <m/>
    <m/>
    <m/>
    <x v="0"/>
    <m/>
    <m/>
    <m/>
    <m/>
    <m/>
    <m/>
    <m/>
    <m/>
    <n v="0"/>
    <n v="0"/>
    <n v="0"/>
    <n v="0"/>
    <n v="0"/>
    <m/>
    <n v="0.2"/>
    <n v="0"/>
    <n v="0"/>
    <n v="0"/>
    <n v="0"/>
    <n v="0.1"/>
    <n v="0"/>
    <n v="0"/>
    <n v="0.09"/>
    <n v="0"/>
    <n v="0.1"/>
    <n v="0"/>
    <n v="0.2"/>
    <m/>
    <n v="0"/>
    <n v="0"/>
    <m/>
    <m/>
    <n v="0"/>
    <s v=""/>
    <n v="0.69"/>
    <n v="0.60000000000000009"/>
    <m/>
    <s v=""/>
    <s v=""/>
    <x v="2"/>
    <m/>
    <x v="2"/>
    <m/>
    <m/>
    <x v="1"/>
    <s v="English"/>
    <x v="0"/>
    <m/>
    <m/>
    <x v="2"/>
    <m/>
    <m/>
    <x v="2"/>
    <m/>
    <m/>
    <x v="1"/>
    <m/>
    <m/>
    <x v="1"/>
    <m/>
    <m/>
    <s v="Clinics 2x month Visit pefht.ca/Discover our Programs &amp; ServicesMost patients live in Prince Edward County although may live outside Prince Edward County if their physician is part of the PEFHT.Primary contact: Cindy Jones cjones@pefht.com"/>
    <m/>
    <s v="Yes"/>
    <s v="websters@providencecare.ca"/>
    <m/>
    <n v="0"/>
    <n v="1"/>
  </r>
  <r>
    <s v="Asset01724"/>
    <m/>
    <m/>
    <m/>
    <m/>
    <m/>
    <x v="4"/>
    <x v="158"/>
    <m/>
    <x v="2"/>
    <m/>
    <s v="Hotel Dieu Shaver Memory Clinic"/>
    <m/>
    <x v="3"/>
    <m/>
    <x v="20"/>
    <x v="5"/>
    <m/>
    <m/>
    <m/>
    <m/>
    <m/>
    <m/>
    <n v="46"/>
    <n v="51"/>
    <n v="0"/>
    <n v="0"/>
    <n v="51"/>
    <x v="0"/>
    <n v="0"/>
    <n v="0"/>
    <s v="Weekdays;"/>
    <n v="0"/>
    <m/>
    <s v="541 Glenridge Ave."/>
    <x v="60"/>
    <x v="0"/>
    <x v="175"/>
    <m/>
    <m/>
    <m/>
    <m/>
    <x v="3"/>
    <m/>
    <m/>
    <m/>
    <m/>
    <m/>
    <m/>
    <m/>
    <m/>
    <n v="0"/>
    <n v="2"/>
    <n v="0"/>
    <n v="0"/>
    <n v="0"/>
    <m/>
    <n v="0"/>
    <n v="0"/>
    <n v="0"/>
    <n v="0"/>
    <n v="0"/>
    <n v="0"/>
    <n v="0"/>
    <n v="0"/>
    <n v="0"/>
    <n v="0"/>
    <n v="0.17"/>
    <n v="0"/>
    <n v="0.1"/>
    <m/>
    <n v="0"/>
    <n v="0"/>
    <m/>
    <m/>
    <n v="0"/>
    <s v="Social Work support is provided by the Alzheimer's Association - Niagara"/>
    <n v="2.27"/>
    <n v="0.27"/>
    <m/>
    <s v="75% to &lt;100%"/>
    <s v="Family practice physicians and NP's that are not associated with a family health team or community health centre  that houses a MINT clinic as part of their practice."/>
    <x v="2"/>
    <m/>
    <x v="2"/>
    <m/>
    <m/>
    <x v="1"/>
    <s v="English"/>
    <x v="0"/>
    <m/>
    <m/>
    <x v="2"/>
    <m/>
    <m/>
    <x v="2"/>
    <m/>
    <m/>
    <x v="1"/>
    <m/>
    <m/>
    <x v="1"/>
    <m/>
    <m/>
    <s v="The Hotel Dieu Shaver (HDS) Memory Clinic is a primary collaborative care MINT memory clinic.   It provides services to patients who do not have access to a MINT clinic through a Family Health Team or Community Health Centre.  The HDS Memory Clinic assists patients experiencing memory loss.  This is accomplished by partnering with the patient, their family, the primary care provider, geriatricians, cognitive neurologists (as necessary) and with other community resources (e.g. The Alzheimer Association, Home Care Services, community exercise programs).  The clinic assists the patient and their family as they navigate on their dementia journey.  Receiving Memory Clinic interventions at the right time assists patients by optimizing their functional independence, may slow down the progression of memory loss and assists in keeping patients out of hospital, out of Emergency Rooms and at home instead of long term care.  Service barriers include lack of good regional transportation and limited funding."/>
    <m/>
    <s v="Yes"/>
    <s v="sandra.robinson@hoteldieushaver.org"/>
    <m/>
    <n v="0"/>
    <n v="1"/>
  </r>
  <r>
    <s v="Asset01262"/>
    <m/>
    <m/>
    <m/>
    <m/>
    <m/>
    <x v="4"/>
    <x v="184"/>
    <m/>
    <x v="2"/>
    <m/>
    <s v="Queen's Belleville Family Health Team"/>
    <m/>
    <x v="3"/>
    <m/>
    <x v="20"/>
    <x v="5"/>
    <m/>
    <m/>
    <m/>
    <m/>
    <m/>
    <m/>
    <n v="44"/>
    <n v="90"/>
    <n v="0"/>
    <n v="0"/>
    <n v="90"/>
    <x v="0"/>
    <n v="0"/>
    <n v="0"/>
    <s v="Weekdays;"/>
    <n v="40"/>
    <m/>
    <s v="145 Station Street"/>
    <x v="98"/>
    <x v="0"/>
    <x v="209"/>
    <m/>
    <m/>
    <m/>
    <m/>
    <x v="0"/>
    <m/>
    <m/>
    <m/>
    <m/>
    <m/>
    <m/>
    <m/>
    <m/>
    <n v="0.05"/>
    <n v="0"/>
    <n v="0"/>
    <n v="0"/>
    <n v="0"/>
    <m/>
    <n v="0"/>
    <n v="0.09"/>
    <n v="0"/>
    <n v="0"/>
    <n v="0"/>
    <n v="0.05"/>
    <n v="0"/>
    <n v="0"/>
    <n v="0.05"/>
    <n v="0"/>
    <n v="0.09"/>
    <n v="0"/>
    <n v="0"/>
    <m/>
    <n v="0"/>
    <n v="0"/>
    <m/>
    <m/>
    <n v="0"/>
    <s v="Clinic is run once per month: Usually two RN and two OT’s work the clinic along with the pharmacist and family physician. Admin ensures referral is complete, mails a package to patient and books appointment"/>
    <n v="0.32999999999999996"/>
    <n v="0.23"/>
    <m/>
    <s v=""/>
    <s v="Referrals from Family Physicians and Allied Health Providers within the Queen’s Family Health Team (Belleville Queen’s FHO).  This clinic is not open to the general public."/>
    <x v="2"/>
    <m/>
    <x v="2"/>
    <m/>
    <m/>
    <x v="1"/>
    <s v="English"/>
    <x v="0"/>
    <m/>
    <m/>
    <x v="2"/>
    <m/>
    <m/>
    <x v="2"/>
    <m/>
    <m/>
    <x v="1"/>
    <m/>
    <m/>
    <x v="1"/>
    <m/>
    <m/>
    <s v="N/A"/>
    <m/>
    <s v="Yes"/>
    <s v="websters@providencecare.ca"/>
    <m/>
    <n v="0"/>
    <n v="1"/>
  </r>
  <r>
    <s v="Asset01610"/>
    <m/>
    <m/>
    <m/>
    <m/>
    <m/>
    <x v="4"/>
    <x v="185"/>
    <m/>
    <x v="2"/>
    <m/>
    <s v="Primary Care Collaborative Memory Clinics &amp;  Geriatric Psychiatrist Brain Health Clinic"/>
    <m/>
    <x v="3"/>
    <m/>
    <x v="20"/>
    <x v="5"/>
    <m/>
    <m/>
    <m/>
    <m/>
    <m/>
    <m/>
    <n v="43"/>
    <n v="53"/>
    <n v="0"/>
    <n v="0"/>
    <n v="53"/>
    <x v="0"/>
    <n v="0"/>
    <n v="0"/>
    <m/>
    <n v="0"/>
    <m/>
    <s v="4319 Cove Road"/>
    <x v="99"/>
    <x v="0"/>
    <x v="210"/>
    <m/>
    <m/>
    <m/>
    <m/>
    <x v="0"/>
    <m/>
    <m/>
    <m/>
    <m/>
    <m/>
    <m/>
    <m/>
    <m/>
    <n v="0"/>
    <n v="0"/>
    <n v="0"/>
    <n v="0"/>
    <n v="0.04"/>
    <m/>
    <n v="0"/>
    <n v="0"/>
    <n v="0"/>
    <n v="0"/>
    <n v="0"/>
    <n v="0.18"/>
    <n v="0"/>
    <n v="0"/>
    <n v="0.09"/>
    <n v="0"/>
    <n v="0.18"/>
    <n v="0"/>
    <n v="0.18"/>
    <m/>
    <n v="0"/>
    <n v="0"/>
    <m/>
    <m/>
    <n v="0"/>
    <s v=""/>
    <n v="0.66999999999999993"/>
    <n v="0.54"/>
    <m/>
    <s v=""/>
    <s v="Primary Care Provider referrals _x000a_Interprofessional team members_x000a_Clients can call for follow up support prn"/>
    <x v="2"/>
    <m/>
    <x v="2"/>
    <m/>
    <m/>
    <x v="1"/>
    <s v="English"/>
    <x v="0"/>
    <m/>
    <m/>
    <x v="2"/>
    <m/>
    <m/>
    <x v="2"/>
    <m/>
    <m/>
    <x v="1"/>
    <m/>
    <m/>
    <x v="1"/>
    <m/>
    <m/>
    <s v="Primary Contact Cheryl English cenglish@crchc.on.caAppointments Available: 2 Monthly clinics ,6 appointments each month x 10 monthsvirtual visits started April 2020 during PandemicWeekly hours of service: I indicated 3 hr/week but it is 2 clinics/ month, 12 hours / month Weekend Serivce: No weekend service though there is an  After hours MD on call service PRNWait time: Monitor referrals waiting , don’t use 3NA for this service, Estimate only 15 – 30 days varies to volume of referrals"/>
    <m/>
    <s v="Yes"/>
    <s v="websters@providencecare.ca"/>
    <m/>
    <n v="0"/>
    <n v="1"/>
  </r>
  <r>
    <s v="Asset00945"/>
    <m/>
    <m/>
    <m/>
    <m/>
    <m/>
    <x v="4"/>
    <x v="87"/>
    <m/>
    <x v="2"/>
    <m/>
    <s v="MINT Memory Clinic"/>
    <m/>
    <x v="3"/>
    <m/>
    <x v="20"/>
    <x v="5"/>
    <m/>
    <m/>
    <m/>
    <m/>
    <m/>
    <m/>
    <n v="0"/>
    <n v="0"/>
    <n v="0"/>
    <n v="0"/>
    <n v="0"/>
    <x v="0"/>
    <n v="0"/>
    <n v="0"/>
    <s v="Weekdays;"/>
    <n v="200"/>
    <m/>
    <s v="222 King St. East"/>
    <x v="1"/>
    <x v="0"/>
    <x v="160"/>
    <m/>
    <m/>
    <m/>
    <m/>
    <x v="0"/>
    <m/>
    <m/>
    <m/>
    <m/>
    <m/>
    <m/>
    <m/>
    <m/>
    <n v="0"/>
    <n v="0.04"/>
    <n v="0"/>
    <n v="0"/>
    <n v="0"/>
    <m/>
    <n v="0"/>
    <n v="0.5"/>
    <n v="0"/>
    <n v="0"/>
    <n v="0"/>
    <n v="0"/>
    <n v="0"/>
    <n v="0"/>
    <n v="0.2"/>
    <n v="0"/>
    <n v="0"/>
    <n v="0.5"/>
    <n v="0.5"/>
    <m/>
    <n v="0"/>
    <n v="0"/>
    <m/>
    <m/>
    <n v="0"/>
    <s v=""/>
    <n v="1.74"/>
    <n v="1.5"/>
    <m/>
    <s v="75% to &lt;100%"/>
    <s v="Primary Care Providers within Clarington Family Health Organization; GAIN"/>
    <x v="2"/>
    <m/>
    <x v="2"/>
    <m/>
    <m/>
    <x v="1"/>
    <s v="English"/>
    <x v="0"/>
    <m/>
    <m/>
    <x v="2"/>
    <m/>
    <m/>
    <x v="2"/>
    <m/>
    <m/>
    <x v="1"/>
    <m/>
    <m/>
    <x v="1"/>
    <m/>
    <m/>
    <s v="MINT (Multispeciality, INterprofessional) Team is led by specially trained primary care physicians and a supportive IHP team (i.e. nurses, occupational therapists, social workers, pharmacists). The team also works closely with primary care providers, specialist physicians in geriatrics, cognitive neurology, and geriatric and with members of community groups like the Alzheimer’s Society."/>
    <m/>
    <s v="Yes"/>
    <s v="gbarrie@alzheimerdurham.com"/>
    <m/>
    <n v="0"/>
    <n v="1"/>
  </r>
  <r>
    <s v="Asset00953"/>
    <m/>
    <m/>
    <m/>
    <m/>
    <m/>
    <x v="4"/>
    <x v="186"/>
    <m/>
    <x v="2"/>
    <m/>
    <s v="MINT Memory Clinic"/>
    <m/>
    <x v="3"/>
    <m/>
    <x v="20"/>
    <x v="5"/>
    <m/>
    <m/>
    <m/>
    <m/>
    <m/>
    <m/>
    <n v="0"/>
    <n v="0"/>
    <n v="0"/>
    <n v="0"/>
    <n v="0"/>
    <x v="0"/>
    <n v="0"/>
    <n v="0"/>
    <s v="Weekdays;"/>
    <n v="240"/>
    <m/>
    <s v="1450 Hwy 2"/>
    <x v="78"/>
    <x v="0"/>
    <x v="161"/>
    <m/>
    <m/>
    <m/>
    <m/>
    <x v="0"/>
    <m/>
    <m/>
    <m/>
    <m/>
    <m/>
    <m/>
    <m/>
    <m/>
    <n v="0"/>
    <n v="0.04"/>
    <n v="0"/>
    <n v="0"/>
    <n v="0"/>
    <m/>
    <n v="0"/>
    <n v="0.5"/>
    <n v="0"/>
    <n v="0"/>
    <n v="0"/>
    <n v="0.2"/>
    <n v="0"/>
    <n v="0"/>
    <n v="0.2"/>
    <n v="0"/>
    <n v="0"/>
    <n v="0.5"/>
    <n v="0.5"/>
    <m/>
    <n v="0"/>
    <n v="0"/>
    <m/>
    <m/>
    <n v="0"/>
    <s v=""/>
    <n v="1.94"/>
    <n v="1.7"/>
    <m/>
    <s v="75% to &lt;100%"/>
    <s v="Primary Care Providers within Oshawa Clinic Group, GAIN"/>
    <x v="2"/>
    <m/>
    <x v="2"/>
    <m/>
    <m/>
    <x v="1"/>
    <s v="English"/>
    <x v="0"/>
    <m/>
    <m/>
    <x v="2"/>
    <m/>
    <m/>
    <x v="2"/>
    <m/>
    <m/>
    <x v="1"/>
    <m/>
    <m/>
    <x v="1"/>
    <m/>
    <m/>
    <s v="MINT (Multispeciality, INterprofessional) Team is led by specially trained primary care physicians and a supportive IHP team (i.e. nurses, occupational therapists, social workers, pharmacists). The team also works closely with primary care providers, specialist physicians in geriatrics, cognitive neurology, and geriatric and with members of community groups like the Alzheimer’s Society."/>
    <m/>
    <s v="Yes"/>
    <s v="gbarrie@alzheimerdurham.com"/>
    <m/>
    <n v="0"/>
    <n v="1"/>
  </r>
  <r>
    <s v="Asset01712"/>
    <m/>
    <m/>
    <m/>
    <m/>
    <m/>
    <x v="4"/>
    <x v="85"/>
    <m/>
    <x v="2"/>
    <m/>
    <s v="Psychogeriatric resource consultants"/>
    <m/>
    <x v="3"/>
    <m/>
    <x v="27"/>
    <x v="2"/>
    <m/>
    <m/>
    <m/>
    <m/>
    <m/>
    <m/>
    <n v="0"/>
    <n v="0"/>
    <n v="0"/>
    <n v="0"/>
    <n v="0"/>
    <x v="0"/>
    <n v="0"/>
    <n v="0"/>
    <s v="Weekdays;"/>
    <n v="0"/>
    <m/>
    <s v="190 Cundles Road East"/>
    <x v="10"/>
    <x v="0"/>
    <x v="94"/>
    <m/>
    <m/>
    <m/>
    <m/>
    <x v="2"/>
    <m/>
    <m/>
    <m/>
    <m/>
    <m/>
    <m/>
    <m/>
    <m/>
    <n v="0"/>
    <n v="0"/>
    <n v="0"/>
    <n v="0"/>
    <n v="0"/>
    <m/>
    <n v="0"/>
    <n v="0"/>
    <n v="0"/>
    <n v="0"/>
    <n v="0"/>
    <n v="0"/>
    <n v="0"/>
    <n v="0"/>
    <n v="0"/>
    <n v="0"/>
    <n v="0"/>
    <n v="0"/>
    <n v="0"/>
    <m/>
    <n v="0"/>
    <n v="0"/>
    <m/>
    <m/>
    <n v="3"/>
    <s v="3.0 PRCs - 1 RN, 1 OT, 1 PT"/>
    <n v="0"/>
    <n v="3"/>
    <m/>
    <s v="100%"/>
    <s v="Community partners including retirement homes"/>
    <x v="2"/>
    <m/>
    <x v="2"/>
    <m/>
    <m/>
    <x v="1"/>
    <s v="English"/>
    <x v="0"/>
    <m/>
    <m/>
    <x v="2"/>
    <m/>
    <m/>
    <x v="2"/>
    <m/>
    <m/>
    <x v="1"/>
    <m/>
    <m/>
    <x v="1"/>
    <m/>
    <m/>
    <s v="423 education sessions with 3,321 participants PRCs provided consultative support to NSM community including retirement homes for education and staff support. PRCs are part of the NSM behaviour support system service."/>
    <m/>
    <s v="Yes"/>
    <s v="seasson-bruno@nsmsgs.ca"/>
    <m/>
    <n v="0"/>
    <n v="1"/>
  </r>
  <r>
    <s v="Asset01608"/>
    <m/>
    <m/>
    <m/>
    <m/>
    <m/>
    <x v="4"/>
    <x v="17"/>
    <m/>
    <x v="2"/>
    <m/>
    <s v="Psychogeriatric Resource Consultation Program of Toronto"/>
    <m/>
    <x v="3"/>
    <m/>
    <x v="27"/>
    <x v="2"/>
    <m/>
    <m/>
    <m/>
    <m/>
    <m/>
    <m/>
    <n v="0"/>
    <n v="0"/>
    <n v="0"/>
    <n v="0"/>
    <n v="0"/>
    <x v="0"/>
    <n v="0"/>
    <n v="0"/>
    <m/>
    <n v="0"/>
    <m/>
    <s v="2075 Bayview Ave"/>
    <x v="7"/>
    <x v="0"/>
    <x v="17"/>
    <m/>
    <m/>
    <m/>
    <m/>
    <x v="1"/>
    <m/>
    <m/>
    <m/>
    <m/>
    <m/>
    <m/>
    <m/>
    <m/>
    <n v="0"/>
    <n v="0"/>
    <n v="0"/>
    <n v="0"/>
    <n v="0"/>
    <m/>
    <n v="0"/>
    <n v="0"/>
    <n v="0"/>
    <n v="0"/>
    <n v="0"/>
    <n v="0"/>
    <n v="0"/>
    <n v="0"/>
    <n v="0"/>
    <n v="0"/>
    <n v="0"/>
    <n v="0"/>
    <n v="0"/>
    <m/>
    <n v="0"/>
    <n v="0"/>
    <m/>
    <m/>
    <n v="0"/>
    <s v="One Program Coordinator (.60 FTE) and eleven psychogeriatric resource consultants/Knowledge to Practice Experts who are employees of nine health organizations and of various disciplines: CAMH (2), Michael Garron Hospital (1), North York General Hospital (1), Scarborough Health Network (2), Sunnybrook Health Sciences Centre (1), Unity Health Toronto - SMH (1), UHN - TRI (1), Vibrant Healthcare Alliance (1), and West Park Healthcare Centre (1)"/>
    <n v="0"/>
    <n v="0"/>
    <m/>
    <s v=""/>
    <s v="Education, curriculum training and KTP services are provided to Staff/Care providers in the following sectors:_x000a_1. Long-Term Care Homes including: Nursing homes and  Homes for the Aged_x000a_2. Community Support Agencies including: Adult day programs, Alzheimer day programs, Respite care programs. Supportive housing, Hospice &amp; palliative care and Other seniors’ agencies_x000a_3. Home and Community Care Services including Homecare agencies_x000a_4. Acute Care Hospital as required for Curriculum training/education"/>
    <x v="2"/>
    <m/>
    <x v="2"/>
    <m/>
    <m/>
    <x v="1"/>
    <s v="English"/>
    <x v="0"/>
    <m/>
    <m/>
    <x v="2"/>
    <m/>
    <m/>
    <x v="2"/>
    <m/>
    <m/>
    <x v="1"/>
    <m/>
    <m/>
    <x v="1"/>
    <m/>
    <m/>
    <s v="Annual report"/>
    <m/>
    <s v="Yes"/>
    <s v="kerri.fisher@sunnybrook.ca"/>
    <m/>
    <n v="0"/>
    <n v="1"/>
  </r>
  <r>
    <s v="Asset02338"/>
    <m/>
    <m/>
    <m/>
    <m/>
    <m/>
    <x v="4"/>
    <x v="153"/>
    <m/>
    <x v="2"/>
    <m/>
    <s v="Regional Psychogeriatric Resource Consulting Service"/>
    <m/>
    <x v="3"/>
    <m/>
    <x v="27"/>
    <x v="2"/>
    <m/>
    <m/>
    <m/>
    <m/>
    <m/>
    <m/>
    <n v="0"/>
    <n v="833"/>
    <n v="0"/>
    <n v="0"/>
    <n v="833"/>
    <x v="0"/>
    <n v="0"/>
    <n v="0"/>
    <m/>
    <n v="0"/>
    <m/>
    <s v="194 Eagle Street"/>
    <x v="54"/>
    <x v="0"/>
    <x v="211"/>
    <m/>
    <m/>
    <m/>
    <m/>
    <x v="2"/>
    <m/>
    <m/>
    <m/>
    <m/>
    <m/>
    <m/>
    <m/>
    <m/>
    <n v="0"/>
    <n v="0"/>
    <n v="0"/>
    <n v="0"/>
    <n v="0"/>
    <m/>
    <n v="0"/>
    <n v="0"/>
    <n v="0"/>
    <n v="0"/>
    <n v="0"/>
    <n v="0"/>
    <n v="0"/>
    <n v="0"/>
    <n v="0"/>
    <n v="0"/>
    <n v="0"/>
    <n v="0"/>
    <n v="0"/>
    <m/>
    <n v="0"/>
    <n v="0"/>
    <m/>
    <m/>
    <n v="3"/>
    <s v="Psychogeriatric Education and Resource staff provide training - the &quot;visits&quot; above is the number of LTC Homes/Community agencies that have received some training at some point throughout year (could be multiple times)"/>
    <n v="0"/>
    <n v="3"/>
    <m/>
    <s v=""/>
    <s v="Each PRC is responsible for specific LTC homes/Community Agencies in York and provides/facilitates training in conjunction with the Management/Nursing team at each home regularly and as needed."/>
    <x v="2"/>
    <m/>
    <x v="2"/>
    <m/>
    <m/>
    <x v="1"/>
    <s v="English"/>
    <x v="0"/>
    <m/>
    <m/>
    <x v="2"/>
    <m/>
    <m/>
    <x v="2"/>
    <m/>
    <m/>
    <x v="1"/>
    <m/>
    <m/>
    <x v="1"/>
    <m/>
    <m/>
    <s v="Psychogeriatric Resource Consultants are educators who provide specific and general education regarding geriatric patients. They provide consultation with care providers (LTC/Community) on specific disease/intervention for patients as referred but also provide education as requested to staff (i.e. GPA, Responsive Behaviours training, etc). Their service is not patient/client based but rather training of staff in community organizations and Long Term Care Homes."/>
    <m/>
    <s v="Yes"/>
    <s v="jane.coulman@york.ca"/>
    <m/>
    <n v="0"/>
    <n v="1"/>
  </r>
  <r>
    <s v="Asset01010"/>
    <m/>
    <m/>
    <m/>
    <m/>
    <m/>
    <x v="4"/>
    <x v="4"/>
    <m/>
    <x v="2"/>
    <m/>
    <s v="Psychogeriatric Resource Consultant (PRC)"/>
    <m/>
    <x v="3"/>
    <m/>
    <x v="27"/>
    <x v="2"/>
    <m/>
    <m/>
    <m/>
    <m/>
    <m/>
    <m/>
    <n v="2515"/>
    <n v="2515"/>
    <n v="0"/>
    <n v="0"/>
    <n v="2515"/>
    <x v="0"/>
    <n v="0"/>
    <n v="0"/>
    <m/>
    <n v="0"/>
    <m/>
    <s v="1 Hospital Drive"/>
    <x v="4"/>
    <x v="0"/>
    <x v="4"/>
    <m/>
    <m/>
    <m/>
    <m/>
    <x v="0"/>
    <m/>
    <m/>
    <m/>
    <m/>
    <m/>
    <m/>
    <m/>
    <m/>
    <n v="0"/>
    <n v="0"/>
    <n v="0"/>
    <n v="0"/>
    <n v="0"/>
    <m/>
    <n v="0"/>
    <n v="0"/>
    <n v="0"/>
    <n v="0"/>
    <n v="0"/>
    <n v="0"/>
    <n v="0"/>
    <n v="0"/>
    <n v="0"/>
    <n v="0"/>
    <n v="0"/>
    <n v="0"/>
    <n v="0"/>
    <m/>
    <n v="0"/>
    <n v="0"/>
    <m/>
    <m/>
    <n v="1.45"/>
    <s v="Psychogeriatric Resource Consultants"/>
    <n v="0"/>
    <n v="1.45"/>
    <m/>
    <s v=""/>
    <s v="Referrals can be made by anyone, although there must be a family physician whose agreement with the referral is required. To access the PRC services, a working caregiver may call to consult around the case. PRC’s are not to see the patient, but support the healthcare team in their choices around assessment and treatment."/>
    <x v="2"/>
    <m/>
    <x v="2"/>
    <m/>
    <m/>
    <x v="1"/>
    <s v="English"/>
    <x v="0"/>
    <m/>
    <m/>
    <x v="2"/>
    <m/>
    <m/>
    <x v="2"/>
    <m/>
    <m/>
    <x v="1"/>
    <m/>
    <m/>
    <x v="1"/>
    <m/>
    <m/>
    <s v="The PRC provides consultation services to employees in the long-term care sector.Team members can travel to the patient’s home or long-term care facility, and satellite clinics are held monthly in Lindsay, Cobourg and Campellford and bi-monthly in Haliburton/Minden. PRC’s also take turns being available by telephone for consultation"/>
    <m/>
    <s v="Yes"/>
    <s v="cstager@prhc.on.ca"/>
    <m/>
    <n v="0"/>
    <n v="1"/>
  </r>
  <r>
    <s v="Asset01170"/>
    <m/>
    <m/>
    <m/>
    <m/>
    <m/>
    <x v="4"/>
    <x v="151"/>
    <m/>
    <x v="2"/>
    <m/>
    <s v="Florina Weisenberg"/>
    <m/>
    <x v="3"/>
    <m/>
    <x v="27"/>
    <x v="2"/>
    <m/>
    <m/>
    <m/>
    <m/>
    <m/>
    <m/>
    <n v="0"/>
    <n v="0"/>
    <n v="0"/>
    <n v="0"/>
    <n v="0"/>
    <x v="0"/>
    <n v="0"/>
    <n v="0"/>
    <m/>
    <n v="0"/>
    <m/>
    <s v="30 Bond St."/>
    <x v="7"/>
    <x v="0"/>
    <x v="167"/>
    <m/>
    <m/>
    <m/>
    <m/>
    <x v="1"/>
    <m/>
    <m/>
    <m/>
    <m/>
    <m/>
    <m/>
    <m/>
    <m/>
    <n v="0"/>
    <n v="0"/>
    <n v="0"/>
    <n v="0"/>
    <n v="0"/>
    <m/>
    <n v="0"/>
    <n v="0"/>
    <n v="0"/>
    <n v="0"/>
    <n v="0"/>
    <n v="0"/>
    <n v="0"/>
    <n v="0"/>
    <n v="0"/>
    <n v="0"/>
    <n v="0"/>
    <n v="0"/>
    <n v="0"/>
    <m/>
    <n v="0"/>
    <n v="0"/>
    <m/>
    <m/>
    <n v="1"/>
    <s v="Psychogeriatric Resource Consultant"/>
    <n v="0"/>
    <n v="1"/>
    <m/>
    <s v="100%"/>
    <s v=""/>
    <x v="2"/>
    <m/>
    <x v="2"/>
    <m/>
    <m/>
    <x v="1"/>
    <s v="English"/>
    <x v="0"/>
    <m/>
    <m/>
    <x v="2"/>
    <m/>
    <m/>
    <x v="2"/>
    <m/>
    <m/>
    <x v="1"/>
    <m/>
    <m/>
    <x v="1"/>
    <m/>
    <m/>
    <s v="NA"/>
    <m/>
    <s v="Yes"/>
    <s v="florina.weisenberg@unityhealth.to"/>
    <m/>
    <n v="0"/>
    <n v="1"/>
  </r>
  <r>
    <s v="Asset02228"/>
    <m/>
    <m/>
    <m/>
    <m/>
    <m/>
    <x v="4"/>
    <x v="116"/>
    <m/>
    <x v="2"/>
    <m/>
    <s v="SJHH Psychogeriatric Resource Consultant Halton"/>
    <m/>
    <x v="3"/>
    <m/>
    <x v="27"/>
    <x v="2"/>
    <m/>
    <m/>
    <m/>
    <m/>
    <m/>
    <m/>
    <n v="0"/>
    <n v="440"/>
    <n v="0"/>
    <n v="0"/>
    <n v="440"/>
    <x v="0"/>
    <n v="0"/>
    <n v="0"/>
    <m/>
    <n v="0"/>
    <m/>
    <s v="5230 South Service Road"/>
    <x v="59"/>
    <x v="0"/>
    <x v="126"/>
    <m/>
    <m/>
    <m/>
    <m/>
    <x v="2"/>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0939"/>
    <m/>
    <m/>
    <m/>
    <m/>
    <m/>
    <x v="4"/>
    <x v="119"/>
    <m/>
    <x v="2"/>
    <m/>
    <s v="PRCP"/>
    <m/>
    <x v="3"/>
    <m/>
    <x v="27"/>
    <x v="2"/>
    <m/>
    <m/>
    <m/>
    <m/>
    <m/>
    <m/>
    <n v="0"/>
    <n v="374"/>
    <n v="0"/>
    <n v="0"/>
    <n v="374"/>
    <x v="0"/>
    <n v="0"/>
    <n v="0"/>
    <s v="Weekdays; Weekends"/>
    <n v="0"/>
    <m/>
    <s v="2 Buchan Court"/>
    <x v="7"/>
    <x v="0"/>
    <x v="212"/>
    <m/>
    <m/>
    <m/>
    <m/>
    <x v="1"/>
    <m/>
    <m/>
    <m/>
    <m/>
    <m/>
    <m/>
    <m/>
    <m/>
    <n v="0"/>
    <n v="0"/>
    <n v="0"/>
    <n v="0"/>
    <n v="0"/>
    <m/>
    <n v="0"/>
    <n v="0"/>
    <n v="0"/>
    <n v="0"/>
    <n v="0"/>
    <n v="0"/>
    <n v="0"/>
    <n v="0"/>
    <n v="0"/>
    <n v="0"/>
    <n v="0"/>
    <n v="0"/>
    <n v="0"/>
    <m/>
    <n v="0"/>
    <n v="0"/>
    <m/>
    <m/>
    <n v="0"/>
    <s v=""/>
    <n v="0"/>
    <n v="0"/>
    <m/>
    <s v=""/>
    <s v=""/>
    <x v="2"/>
    <m/>
    <x v="2"/>
    <m/>
    <m/>
    <x v="1"/>
    <s v="English"/>
    <x v="0"/>
    <m/>
    <m/>
    <x v="2"/>
    <m/>
    <m/>
    <x v="2"/>
    <m/>
    <m/>
    <x v="1"/>
    <m/>
    <m/>
    <x v="1"/>
    <m/>
    <m/>
    <s v="The PRC supports staff via case consultation and education in Long Term Care and Community."/>
    <m/>
    <s v="Yes"/>
    <s v="tara.resnick@nygh.on.ca"/>
    <m/>
    <n v="0"/>
    <n v="1"/>
  </r>
  <r>
    <s v="Asset01916"/>
    <m/>
    <m/>
    <m/>
    <m/>
    <m/>
    <x v="4"/>
    <x v="14"/>
    <m/>
    <x v="2"/>
    <m/>
    <s v="SGS Nurse Practitioner Waterloo Region (Geriatric Outreach Team)"/>
    <m/>
    <x v="3"/>
    <m/>
    <x v="9"/>
    <x v="3"/>
    <m/>
    <m/>
    <m/>
    <m/>
    <m/>
    <m/>
    <n v="146"/>
    <n v="637"/>
    <n v="414"/>
    <n v="0"/>
    <n v="1051"/>
    <x v="0"/>
    <n v="0"/>
    <n v="0"/>
    <s v="Weekdays;"/>
    <n v="30.9"/>
    <m/>
    <s v="1 Blue Springs Drive"/>
    <x v="92"/>
    <x v="0"/>
    <x v="191"/>
    <m/>
    <m/>
    <m/>
    <m/>
    <x v="3"/>
    <m/>
    <m/>
    <m/>
    <m/>
    <m/>
    <m/>
    <m/>
    <m/>
    <n v="0"/>
    <n v="0"/>
    <n v="0"/>
    <n v="0"/>
    <n v="0"/>
    <m/>
    <n v="0"/>
    <n v="0"/>
    <n v="0"/>
    <n v="0"/>
    <n v="0"/>
    <n v="0"/>
    <n v="0"/>
    <n v="0"/>
    <n v="0"/>
    <n v="0"/>
    <n v="0"/>
    <n v="0"/>
    <n v="0"/>
    <m/>
    <n v="0"/>
    <n v="0"/>
    <m/>
    <m/>
    <n v="0"/>
    <s v=""/>
    <n v="0"/>
    <n v="0"/>
    <m/>
    <s v="75% to &lt;100%"/>
    <s v="Family Physicians, General Hospital, GEM, Emergency Department, CCAC-Home/Community Support Services"/>
    <x v="2"/>
    <m/>
    <x v="2"/>
    <m/>
    <m/>
    <x v="1"/>
    <s v="English"/>
    <x v="0"/>
    <m/>
    <m/>
    <x v="2"/>
    <m/>
    <m/>
    <x v="2"/>
    <m/>
    <m/>
    <x v="1"/>
    <m/>
    <m/>
    <x v="1"/>
    <m/>
    <m/>
    <s v=""/>
    <m/>
    <s v="Yes"/>
    <s v="cplatt@cmhaww.ca"/>
    <m/>
    <n v="0"/>
    <n v="1"/>
  </r>
  <r>
    <s v="Asset01491"/>
    <m/>
    <m/>
    <m/>
    <m/>
    <m/>
    <x v="4"/>
    <x v="157"/>
    <m/>
    <x v="2"/>
    <m/>
    <s v="Senior's Mental Health Service"/>
    <m/>
    <x v="3"/>
    <m/>
    <x v="7"/>
    <x v="8"/>
    <m/>
    <m/>
    <m/>
    <m/>
    <m/>
    <m/>
    <n v="334"/>
    <n v="2543"/>
    <n v="1666"/>
    <n v="0"/>
    <n v="4209"/>
    <x v="0"/>
    <n v="0"/>
    <n v="0"/>
    <s v="Weekdays;"/>
    <n v="11"/>
    <m/>
    <s v="82 Buttonwood Ave"/>
    <x v="7"/>
    <x v="0"/>
    <x v="173"/>
    <m/>
    <m/>
    <m/>
    <m/>
    <x v="1"/>
    <m/>
    <m/>
    <m/>
    <m/>
    <m/>
    <m/>
    <m/>
    <m/>
    <n v="0.5"/>
    <n v="0"/>
    <n v="0"/>
    <n v="0"/>
    <n v="0.1"/>
    <m/>
    <n v="0"/>
    <n v="0"/>
    <n v="0"/>
    <n v="0"/>
    <n v="0"/>
    <n v="0"/>
    <n v="0"/>
    <n v="0"/>
    <n v="0"/>
    <n v="0"/>
    <n v="0"/>
    <n v="0"/>
    <n v="0"/>
    <m/>
    <n v="0"/>
    <n v="0"/>
    <m/>
    <m/>
    <n v="3.7"/>
    <s v="1.0 - Coordinator _x000a_2.7 - SMHS Consultants"/>
    <n v="0.6"/>
    <n v="3.7"/>
    <m/>
    <s v="75% to &lt;100%"/>
    <s v="GPs, retirement home staff, LHIN, other community service agencies, geriatricians, acute care hospitals, West Park staff for patients after discharge,family, self"/>
    <x v="2"/>
    <m/>
    <x v="2"/>
    <m/>
    <m/>
    <x v="1"/>
    <s v="English"/>
    <x v="0"/>
    <m/>
    <m/>
    <x v="2"/>
    <m/>
    <m/>
    <x v="2"/>
    <m/>
    <m/>
    <x v="1"/>
    <m/>
    <m/>
    <x v="1"/>
    <m/>
    <m/>
    <s v="Vulnerable elderly client with significant mental health &amp; social challenges was able to remain living safely at home with appropriate supports."/>
    <m/>
    <s v="Yes"/>
    <s v="letizia.dell'erario@westpark.org"/>
    <m/>
    <n v="0"/>
    <n v="1"/>
  </r>
  <r>
    <s v="Asset01315"/>
    <m/>
    <m/>
    <m/>
    <m/>
    <m/>
    <x v="4"/>
    <x v="122"/>
    <m/>
    <x v="2"/>
    <m/>
    <s v="SG-Memory"/>
    <m/>
    <x v="3"/>
    <m/>
    <x v="15"/>
    <x v="3"/>
    <m/>
    <m/>
    <m/>
    <m/>
    <m/>
    <m/>
    <n v="117"/>
    <n v="207"/>
    <n v="0"/>
    <n v="5"/>
    <n v="212"/>
    <x v="0"/>
    <n v="0"/>
    <n v="0"/>
    <s v="Weekdays;"/>
    <n v="120"/>
    <m/>
    <s v="752 King St. W"/>
    <x v="62"/>
    <x v="0"/>
    <x v="133"/>
    <m/>
    <m/>
    <m/>
    <m/>
    <x v="0"/>
    <m/>
    <m/>
    <m/>
    <m/>
    <m/>
    <m/>
    <m/>
    <m/>
    <n v="0"/>
    <n v="0"/>
    <n v="0"/>
    <n v="0.6"/>
    <n v="0"/>
    <m/>
    <n v="0.6"/>
    <n v="0"/>
    <n v="0"/>
    <n v="0"/>
    <n v="0"/>
    <n v="0"/>
    <n v="0"/>
    <n v="0"/>
    <n v="0"/>
    <n v="0"/>
    <n v="0"/>
    <n v="0"/>
    <n v="0"/>
    <m/>
    <n v="0"/>
    <n v="0"/>
    <m/>
    <m/>
    <n v="0"/>
    <s v=""/>
    <n v="1.2"/>
    <n v="0.6"/>
    <m/>
    <s v=""/>
    <s v="Family physicians, Family physician-led memory clinics"/>
    <x v="2"/>
    <m/>
    <x v="2"/>
    <m/>
    <m/>
    <x v="1"/>
    <s v="English"/>
    <x v="0"/>
    <m/>
    <m/>
    <x v="2"/>
    <m/>
    <m/>
    <x v="2"/>
    <m/>
    <m/>
    <x v="1"/>
    <m/>
    <m/>
    <x v="1"/>
    <m/>
    <m/>
    <s v="Wait times are estimate"/>
    <m/>
    <s v="Yes"/>
    <s v="websters@providencecare.ca"/>
    <m/>
    <n v="0"/>
    <n v="1"/>
  </r>
  <r>
    <s v="Asset01099"/>
    <m/>
    <m/>
    <m/>
    <m/>
    <m/>
    <x v="4"/>
    <x v="118"/>
    <m/>
    <x v="2"/>
    <m/>
    <s v="Geriatric Memory Clinic"/>
    <m/>
    <x v="3"/>
    <m/>
    <x v="15"/>
    <x v="3"/>
    <m/>
    <m/>
    <m/>
    <m/>
    <m/>
    <m/>
    <n v="139"/>
    <n v="317"/>
    <n v="105"/>
    <n v="2"/>
    <n v="424"/>
    <x v="0"/>
    <n v="0"/>
    <n v="0"/>
    <s v="Weekdays;"/>
    <n v="33"/>
    <m/>
    <s v="700 Gordon Street"/>
    <x v="48"/>
    <x v="0"/>
    <x v="129"/>
    <m/>
    <m/>
    <m/>
    <m/>
    <x v="0"/>
    <m/>
    <m/>
    <m/>
    <m/>
    <m/>
    <m/>
    <m/>
    <m/>
    <n v="0"/>
    <n v="0"/>
    <n v="0"/>
    <n v="0"/>
    <n v="0.4"/>
    <m/>
    <n v="0"/>
    <n v="1"/>
    <n v="0"/>
    <n v="0"/>
    <n v="0"/>
    <n v="0"/>
    <n v="0"/>
    <n v="0"/>
    <n v="0"/>
    <n v="0"/>
    <n v="0"/>
    <n v="0"/>
    <n v="0"/>
    <m/>
    <n v="0"/>
    <n v="0"/>
    <m/>
    <m/>
    <n v="0.75"/>
    <s v="Psychometrist"/>
    <n v="1.4"/>
    <n v="1.75"/>
    <m/>
    <s v="75% to &lt;100%"/>
    <s v="Specialists (psychiatrists, neurologists and geriatricians), Primary Care Memory Clinics and GAIN Clinics"/>
    <x v="2"/>
    <m/>
    <x v="2"/>
    <m/>
    <m/>
    <x v="1"/>
    <s v="English"/>
    <x v="0"/>
    <m/>
    <m/>
    <x v="2"/>
    <m/>
    <m/>
    <x v="2"/>
    <m/>
    <m/>
    <x v="1"/>
    <m/>
    <m/>
    <x v="1"/>
    <m/>
    <m/>
    <s v="A diagnostic clinic for older adults with suspected dementia or with new onset of cognitive impairment where the diagnosis is unclear, presentations are unusual or cognitive difficulties may co-exist with a psychiatric disorder, complex medical problems or drug interactions.•_x0009_New onset of cognitive impairment/suspected dementia•_x0009_Diagnosis is unclear•_x0009_Suspected early (age) onset dementia•_x0009_Unusual/atypical presentations•_x0009_Cognitive difficulties may co-exist with complex medical problems and/or psychiatric issues"/>
    <m/>
    <s v="Yes"/>
    <s v="wedgeh@ontarioshores.ca"/>
    <m/>
    <n v="0"/>
    <n v="1"/>
  </r>
  <r>
    <s v="Asset01097"/>
    <m/>
    <m/>
    <m/>
    <m/>
    <m/>
    <x v="4"/>
    <x v="118"/>
    <m/>
    <x v="2"/>
    <m/>
    <s v="Geriatric Dementia Unit, Geriatric Transitional Unit"/>
    <m/>
    <x v="3"/>
    <m/>
    <x v="1"/>
    <x v="1"/>
    <m/>
    <m/>
    <m/>
    <m/>
    <m/>
    <m/>
    <n v="163"/>
    <n v="0"/>
    <n v="0"/>
    <n v="0"/>
    <n v="0"/>
    <x v="1"/>
    <n v="43"/>
    <n v="95.1"/>
    <s v="Weekdays; Weekends"/>
    <n v="7"/>
    <m/>
    <s v="700 Gordon Street"/>
    <x v="48"/>
    <x v="0"/>
    <x v="129"/>
    <m/>
    <m/>
    <m/>
    <m/>
    <x v="0"/>
    <m/>
    <m/>
    <m/>
    <m/>
    <m/>
    <m/>
    <m/>
    <m/>
    <n v="2"/>
    <n v="0"/>
    <n v="0"/>
    <n v="0"/>
    <n v="1.4"/>
    <m/>
    <n v="1"/>
    <n v="1"/>
    <n v="0"/>
    <n v="0"/>
    <n v="10"/>
    <n v="0"/>
    <n v="0"/>
    <n v="0"/>
    <n v="0"/>
    <n v="0"/>
    <n v="30"/>
    <n v="20"/>
    <n v="2"/>
    <m/>
    <n v="0"/>
    <n v="2"/>
    <m/>
    <m/>
    <n v="0"/>
    <s v=""/>
    <n v="69.400000000000006"/>
    <n v="66"/>
    <m/>
    <s v="75% to &lt;100%"/>
    <s v="GDU: Hospital, LTCF, Service-to-service, family physician/NP, Specialist, BSO staff at LTCH_x000a_GTU: •_x0009_Admission/referral note_x000a_•_x0009_5 Days nursing notes / Social Work notes_x000a_•_x0009_Diagnostic/consultation notes if applicable_x000a_•_x0009_Most recent discharge summary_x000a_•_x0009_Medical History_x000a_•_x0009_Medication MARS_x000a_•_x0009_Completed Dementia Assessment Scale (MOCA or MMSE) within the last month of referral_x000a_•_x0009_POA Details (if available)_x000a__x000a_•_x0009_Supplemental information that is preferred but not required includes:  resuscitation status, mobility status and current care plan"/>
    <x v="2"/>
    <m/>
    <x v="2"/>
    <m/>
    <m/>
    <x v="1"/>
    <s v="English"/>
    <x v="0"/>
    <m/>
    <m/>
    <x v="2"/>
    <m/>
    <m/>
    <x v="2"/>
    <m/>
    <m/>
    <x v="1"/>
    <m/>
    <m/>
    <x v="1"/>
    <m/>
    <m/>
    <s v="GDU: The Geriatric Dementia Unit is a 23-bed inpatient; 59-day length of stay, unit at Ontario Shores Centre for Mental Health Sciences (Ontario Shores).  This unit provides specialized services to meet the mental health needs of individuals with a primary diagnosis of dementia and presenting with responsive behaviours or severe psychiatric symptomatology. This includes psychogeriatric resources to address the assessment, management and transitional care needs of the client with the goal of reintegration to community or long term care.  Individuals under 65 who fit diagnostic criteria will be considered on a case by case basis Services Offered:•_x0009_Comprehensive assessments provided by an inter-professional team that identify mental health issues, clarify diagnosis and identify possible factors that contribute to challenging•_x0009_behaviours•_x0009_Individualized care plans, which are developed to manage symptoms, address needs and develop management techniques•_x0009_Education for patients, families and caregivers•_x0009_Discharge planning to assist patients as they transition into the community or long-term careGTU:The Geriatric Transitional Unit is a 20-bed inpatient; 59-day length of stay, unit at Ontario Shores Centre for Mental Health Sciences (Ontario Shores) provides specialized services to meet the mental health needs of individuals with a primary diagnosis of dementia and presenting with challenging  ehavior or severe psychiatric symptomatology. This includes psychogeriatric resources to address the assessment, management and transitional care needs of the client with the goal of reintegration to community or long term care.  Individuals under 55 who fit diagnostic criteria will be considered on a case by case basis.  Referrals are accepted from acute care facilities."/>
    <m/>
    <s v="Yes"/>
    <s v="wedgeh@ontarioshores.ca"/>
    <m/>
    <n v="0"/>
    <n v="1"/>
  </r>
  <r>
    <s v="Asset01912"/>
    <m/>
    <m/>
    <m/>
    <m/>
    <m/>
    <x v="4"/>
    <x v="90"/>
    <m/>
    <x v="2"/>
    <m/>
    <s v="Senior's Mental Health"/>
    <m/>
    <x v="3"/>
    <m/>
    <x v="1"/>
    <x v="1"/>
    <m/>
    <m/>
    <m/>
    <m/>
    <m/>
    <m/>
    <n v="0"/>
    <n v="0"/>
    <n v="0"/>
    <n v="0"/>
    <n v="0"/>
    <x v="1"/>
    <n v="0"/>
    <n v="73"/>
    <s v="Weekdays; Weekends"/>
    <n v="0"/>
    <m/>
    <s v="3570 King Street East"/>
    <x v="25"/>
    <x v="0"/>
    <x v="99"/>
    <m/>
    <m/>
    <m/>
    <m/>
    <x v="3"/>
    <m/>
    <m/>
    <m/>
    <m/>
    <m/>
    <m/>
    <m/>
    <m/>
    <n v="0"/>
    <n v="0"/>
    <n v="0"/>
    <n v="0"/>
    <n v="1"/>
    <m/>
    <n v="0.6"/>
    <n v="1"/>
    <n v="0"/>
    <n v="0"/>
    <n v="2"/>
    <n v="0"/>
    <n v="0"/>
    <n v="0"/>
    <n v="0"/>
    <n v="0"/>
    <n v="2"/>
    <n v="10"/>
    <n v="1"/>
    <m/>
    <n v="0"/>
    <n v="0.8"/>
    <m/>
    <m/>
    <n v="1.3"/>
    <s v="Other: 1 FTE Clinical Assistant, .3 Hospitalist_x000a_PSW: 4 PT_x000a_RPN: 8 FTE and 4 PT_x000a_Geriatric Psychiatrist: 1 at .6 and 1 at .4_x000a_Music therapist on a weekly basis _x000a_Medical Resident a regular part of the staffing compliment"/>
    <n v="18.400000000000002"/>
    <n v="18.700000000000003"/>
    <m/>
    <s v=""/>
    <s v="Hospital, Community, LTC"/>
    <x v="2"/>
    <m/>
    <x v="2"/>
    <m/>
    <m/>
    <x v="1"/>
    <s v="English"/>
    <x v="0"/>
    <m/>
    <m/>
    <x v="2"/>
    <m/>
    <m/>
    <x v="2"/>
    <m/>
    <m/>
    <x v="1"/>
    <m/>
    <m/>
    <x v="1"/>
    <m/>
    <m/>
    <s v="We could have patients that are under 65 as related to earlier onset of  of dementia."/>
    <m/>
    <s v="Yes"/>
    <s v="cplatt@cmhaww.ca"/>
    <m/>
    <n v="0"/>
    <n v="1"/>
  </r>
  <r>
    <s v="Asset01785"/>
    <m/>
    <m/>
    <m/>
    <m/>
    <m/>
    <x v="4"/>
    <x v="31"/>
    <m/>
    <x v="2"/>
    <m/>
    <s v="Behavioural Health program at St. Peter's Hospital Site, HHS (Complex Care level of care - secure units for Dementia with significant behaviours)"/>
    <m/>
    <x v="3"/>
    <m/>
    <x v="1"/>
    <x v="1"/>
    <m/>
    <m/>
    <m/>
    <m/>
    <m/>
    <m/>
    <n v="125"/>
    <n v="0"/>
    <n v="0"/>
    <n v="0"/>
    <n v="0"/>
    <x v="1"/>
    <n v="63"/>
    <n v="99"/>
    <s v="Weekdays; Weekends"/>
    <n v="0"/>
    <m/>
    <s v="88 Maplewood Avenue"/>
    <x v="19"/>
    <x v="0"/>
    <x v="30"/>
    <m/>
    <m/>
    <m/>
    <m/>
    <x v="3"/>
    <m/>
    <m/>
    <m/>
    <m/>
    <m/>
    <m/>
    <m/>
    <m/>
    <n v="3"/>
    <n v="0"/>
    <n v="0.63"/>
    <n v="0.02"/>
    <n v="0.2"/>
    <m/>
    <n v="0"/>
    <n v="3.25"/>
    <n v="0"/>
    <n v="0"/>
    <n v="0"/>
    <n v="0.25"/>
    <n v="1"/>
    <n v="0"/>
    <n v="0.5"/>
    <n v="0"/>
    <n v="9.1"/>
    <n v="52.38"/>
    <n v="1.8"/>
    <m/>
    <n v="0.43"/>
    <n v="3"/>
    <m/>
    <m/>
    <n v="0.5"/>
    <s v="CNS = 0.5"/>
    <n v="75.56"/>
    <n v="72.34"/>
    <m/>
    <s v="75% to &lt;100%"/>
    <s v="Referrals come from Acute Care, Psychiatric Facility, LTC, RH &amp; home.  All referrals centrally coordinated through application process by the HNHB LHIN HCC.  Joint intake process also with St. Joseph's Hospital Mental Health Facility (Secure Dementia Behaviour Unit)."/>
    <x v="2"/>
    <m/>
    <x v="2"/>
    <m/>
    <m/>
    <x v="1"/>
    <s v="English"/>
    <x v="0"/>
    <m/>
    <m/>
    <x v="2"/>
    <m/>
    <m/>
    <x v="2"/>
    <m/>
    <m/>
    <x v="1"/>
    <m/>
    <m/>
    <x v="1"/>
    <m/>
    <m/>
    <s v="Number of Caregivers Served estimated as:  # unique pts x 1.5ALOS = 323 days / Median LOS = 203 daysWaiting List and Wait time data collected through centralized referral process coordinated by HNHB LHIN HCC an not currently availableOT category includes OT &amp; OTA/PTA resourcesAdministration:  Clinical Manager = 1.0 / Business Clerks = 2.0"/>
    <m/>
    <s v="Yes"/>
    <s v="mckennac@hhsc.ca"/>
    <m/>
    <n v="0"/>
    <n v="1"/>
  </r>
  <r>
    <s v="Asset03131"/>
    <m/>
    <m/>
    <m/>
    <m/>
    <m/>
    <x v="4"/>
    <x v="115"/>
    <m/>
    <x v="2"/>
    <m/>
    <s v="SJHH Seniors Mental Health Behavioural Inpatient Program - Harbour North 1"/>
    <m/>
    <x v="3"/>
    <m/>
    <x v="1"/>
    <x v="1"/>
    <m/>
    <m/>
    <m/>
    <m/>
    <m/>
    <m/>
    <n v="65"/>
    <n v="0"/>
    <n v="0"/>
    <n v="0"/>
    <n v="0"/>
    <x v="1"/>
    <n v="24"/>
    <n v="98.3"/>
    <s v="Weekdays; Weekends"/>
    <n v="0"/>
    <m/>
    <s v="100 West 5th"/>
    <x v="19"/>
    <x v="0"/>
    <x v="192"/>
    <m/>
    <m/>
    <m/>
    <m/>
    <x v="3"/>
    <m/>
    <m/>
    <m/>
    <m/>
    <m/>
    <m/>
    <s v="1950 hours annually (37.5 hours per week)"/>
    <m/>
    <n v="1"/>
    <n v="0.3"/>
    <n v="0"/>
    <n v="0"/>
    <n v="1.8"/>
    <m/>
    <n v="0"/>
    <n v="1"/>
    <n v="0"/>
    <n v="0"/>
    <n v="5"/>
    <n v="0"/>
    <n v="0"/>
    <n v="0"/>
    <n v="0"/>
    <n v="0"/>
    <n v="7"/>
    <n v="16"/>
    <n v="0.7"/>
    <m/>
    <n v="0"/>
    <n v="2"/>
    <m/>
    <m/>
    <n v="0"/>
    <s v="0.4 Rehab Assistant ( supports OT and PT services)_x000a_Note: physiotherapy, dietary, speech language, neuropsychology and pharmacy available from SJHH central resource departments at hospital based on patient needs_x000a_1.0 Clinical Manager who covers these 24 SMH behavioural beds, 12 beds on Forest 1, an additional surge 12 beds and physiotherapy dept for West 5th site."/>
    <n v="34.800000000000004"/>
    <n v="31.7"/>
    <m/>
    <s v="75% to &lt;100%"/>
    <s v="acute and tertiary psychiatry inpatient units and non psychiatry inpatient units e.g. medical _x000a_Long Term Care Homes_x000a_SJHH seniors mental health community based programs and other regional SMHOPs"/>
    <x v="2"/>
    <m/>
    <x v="2"/>
    <m/>
    <m/>
    <x v="1"/>
    <s v="English"/>
    <x v="0"/>
    <m/>
    <m/>
    <x v="2"/>
    <m/>
    <m/>
    <x v="2"/>
    <m/>
    <m/>
    <x v="1"/>
    <m/>
    <m/>
    <x v="1"/>
    <m/>
    <m/>
    <s v="The SJHH Seniors mental Health Behavioural Inpatient Program provides specialized service and treatment in a safe, compassionate, caring environment for individuals who have behaviours related to a diagnosis of dementia. The goal of the program is that clients return to an appropriate care setting within their home community after assessment and development of a treatment plan. The staff of the Seniors Mental Health Behavioural Program provides specialized round the clock client care and assessment. We endeavour to recognize and honour the individuality of each client and to promote and enhance their capabilities.  As partners in care, we want to assist you in understanding treatment and care options, as we recognize that families are a valuable source of information for staff in getting to know our clients.We recognize the importance of family in the work we do with our clients and the need to provide them with proper educational tools and emotional support.  We encourage families to learn as much as they can through research and through attending care conferences. We recognize the impact of illness on the family and encourage your participation in family support groups and educational workshops. Our team meets regularly to review and discuss each individual’s care.  Treatment involves a team approach in which a number of health care professionals work with your family member to customize his/her own care plan."/>
    <m/>
    <s v="Yes"/>
    <s v="dbagley@stjoes.ca"/>
    <m/>
    <n v="0"/>
    <n v="1"/>
  </r>
  <r>
    <s v="Asset01522"/>
    <m/>
    <m/>
    <m/>
    <m/>
    <m/>
    <x v="4"/>
    <x v="122"/>
    <m/>
    <x v="2"/>
    <m/>
    <s v="Seniors Mental Health Parkside 2"/>
    <m/>
    <x v="3"/>
    <m/>
    <x v="1"/>
    <x v="1"/>
    <m/>
    <m/>
    <m/>
    <m/>
    <m/>
    <m/>
    <n v="50"/>
    <n v="0"/>
    <n v="0"/>
    <n v="0"/>
    <n v="0"/>
    <x v="1"/>
    <n v="30"/>
    <n v="98.4"/>
    <m/>
    <n v="27.3"/>
    <m/>
    <s v="752 King St. W"/>
    <x v="62"/>
    <x v="0"/>
    <x v="133"/>
    <m/>
    <m/>
    <m/>
    <m/>
    <x v="0"/>
    <m/>
    <m/>
    <m/>
    <m/>
    <m/>
    <m/>
    <m/>
    <m/>
    <n v="0.5"/>
    <n v="0"/>
    <n v="0"/>
    <n v="0"/>
    <n v="1"/>
    <m/>
    <n v="0"/>
    <n v="1"/>
    <n v="0.5"/>
    <n v="0"/>
    <n v="0"/>
    <n v="0"/>
    <n v="0.4"/>
    <n v="0.5"/>
    <n v="0"/>
    <n v="0"/>
    <n v="11.02"/>
    <n v="15.63"/>
    <n v="0.6"/>
    <m/>
    <n v="0.2"/>
    <n v="1"/>
    <m/>
    <m/>
    <n v="8.48"/>
    <s v="INCLUDED IN OTHER:_x000a_- Behavioural Therapist - 1.0_x000a_- Spiritual Health Practitioner – 0.50_x000a_- Unit Aide – 2.98_x000a_- Unit Clerk - 1.0_x000a_- Physician – 2.0_x000a_CONSULTS:_x000a_- Clinical Dietitian_x000a_- Pharmacist_x000a_- Clinical Psychologist_x000a_NOTES: _x000a_- Occupational Therapy/Physical Therapy Assistant - 1.0 (I split .5 between each above)_x000a_- RN includes 1.0 FTE of Registered Nurse in Charge and 10.02 of RN_x000a_- Administration is Manager - 0.50"/>
    <n v="32.35"/>
    <n v="39.33"/>
    <m/>
    <s v="75% to &lt;100%"/>
    <s v="Acute, Sub Acute, Community to include LTC"/>
    <x v="2"/>
    <m/>
    <x v="2"/>
    <m/>
    <m/>
    <x v="1"/>
    <s v="English"/>
    <x v="0"/>
    <m/>
    <m/>
    <x v="2"/>
    <m/>
    <m/>
    <x v="2"/>
    <m/>
    <m/>
    <x v="1"/>
    <m/>
    <m/>
    <x v="1"/>
    <m/>
    <m/>
    <s v="Primary contact: Janine Mels-Dyer melsdyej@providencecare.caInpatient unit is 24/7.  Allied compliment is M-F business hoursDue to family visiting limitations staff have needed to assume tasks the family would normally do like patient laundry Initiation of virtual visits with family"/>
    <m/>
    <s v="Yes"/>
    <s v="websters@providencecare.ca"/>
    <m/>
    <n v="0"/>
    <n v="1"/>
  </r>
  <r>
    <s v="Asset02834"/>
    <m/>
    <m/>
    <m/>
    <m/>
    <m/>
    <x v="4"/>
    <x v="187"/>
    <m/>
    <x v="2"/>
    <m/>
    <s v="Behavioural Supports Transition Unit"/>
    <m/>
    <x v="3"/>
    <m/>
    <x v="31"/>
    <x v="1"/>
    <m/>
    <m/>
    <m/>
    <m/>
    <m/>
    <m/>
    <n v="0"/>
    <n v="0"/>
    <n v="0"/>
    <n v="0"/>
    <n v="0"/>
    <x v="1"/>
    <n v="20"/>
    <n v="78.3"/>
    <m/>
    <n v="0"/>
    <m/>
    <s v="265 Dundas Street East"/>
    <x v="98"/>
    <x v="0"/>
    <x v="213"/>
    <m/>
    <m/>
    <m/>
    <m/>
    <x v="0"/>
    <m/>
    <m/>
    <m/>
    <m/>
    <m/>
    <m/>
    <m/>
    <m/>
    <n v="0"/>
    <n v="0"/>
    <n v="0"/>
    <n v="0"/>
    <n v="0.1"/>
    <m/>
    <n v="0"/>
    <n v="0"/>
    <n v="0"/>
    <n v="0"/>
    <n v="0"/>
    <n v="0"/>
    <n v="0"/>
    <n v="0"/>
    <n v="0"/>
    <n v="0"/>
    <n v="1"/>
    <n v="8.6"/>
    <n v="0"/>
    <m/>
    <n v="0"/>
    <n v="1"/>
    <m/>
    <m/>
    <n v="1.2"/>
    <s v=""/>
    <n v="10.7"/>
    <n v="11.799999999999999"/>
    <m/>
    <s v=""/>
    <s v="Internal hospital referrals and community referrals from residence, RH and LTCH"/>
    <x v="2"/>
    <m/>
    <x v="2"/>
    <m/>
    <m/>
    <x v="1"/>
    <s v="English"/>
    <x v="0"/>
    <m/>
    <m/>
    <x v="2"/>
    <m/>
    <m/>
    <x v="2"/>
    <m/>
    <m/>
    <x v="1"/>
    <m/>
    <m/>
    <x v="1"/>
    <m/>
    <m/>
    <s v=""/>
    <m/>
    <s v="Yes"/>
    <s v="websters@providencecare.ca"/>
    <m/>
    <n v="0"/>
    <n v="1"/>
  </r>
  <r>
    <s v="Asset01562"/>
    <m/>
    <m/>
    <m/>
    <m/>
    <m/>
    <x v="4"/>
    <x v="54"/>
    <m/>
    <x v="2"/>
    <m/>
    <s v="In-Patient Behavioural Neurology"/>
    <m/>
    <x v="3"/>
    <m/>
    <x v="1"/>
    <x v="1"/>
    <m/>
    <m/>
    <m/>
    <m/>
    <m/>
    <m/>
    <n v="0"/>
    <n v="0"/>
    <n v="0"/>
    <n v="0"/>
    <n v="0"/>
    <x v="1"/>
    <n v="20"/>
    <n v="0"/>
    <m/>
    <n v="0"/>
    <m/>
    <s v="3560 Bathurst St North York"/>
    <x v="7"/>
    <x v="0"/>
    <x v="58"/>
    <m/>
    <m/>
    <m/>
    <m/>
    <x v="1"/>
    <m/>
    <m/>
    <m/>
    <m/>
    <m/>
    <m/>
    <m/>
    <m/>
    <n v="0"/>
    <n v="0"/>
    <n v="0"/>
    <n v="0"/>
    <n v="0"/>
    <m/>
    <n v="0"/>
    <n v="0"/>
    <n v="0"/>
    <n v="0"/>
    <n v="0"/>
    <n v="0"/>
    <n v="0"/>
    <n v="0"/>
    <n v="0"/>
    <n v="0"/>
    <n v="0"/>
    <n v="0"/>
    <n v="0"/>
    <m/>
    <n v="0"/>
    <n v="0"/>
    <m/>
    <m/>
    <n v="0"/>
    <s v=""/>
    <n v="0"/>
    <n v="0"/>
    <m/>
    <s v=""/>
    <s v=""/>
    <x v="2"/>
    <m/>
    <x v="2"/>
    <m/>
    <m/>
    <x v="1"/>
    <s v="English"/>
    <x v="0"/>
    <m/>
    <m/>
    <x v="2"/>
    <m/>
    <m/>
    <x v="2"/>
    <m/>
    <m/>
    <x v="1"/>
    <m/>
    <m/>
    <x v="1"/>
    <m/>
    <m/>
    <s v="The Behavioural Neurology program is a 20-bed short-term inpatient unit that focuses on assessment and treatment of adults with a diagnosis of neurocognitive disease, specifically dementia.The program offers a specialized interdisciplinary service that focuses on diagnosis and treatment of complex neurological diseases and associated behavioural symptoms."/>
    <m/>
    <s v="Yes"/>
    <s v="jsmith@baycrest.org"/>
    <m/>
    <n v="1"/>
    <n v="1"/>
  </r>
  <r>
    <s v="Asset01538"/>
    <m/>
    <m/>
    <m/>
    <m/>
    <m/>
    <x v="4"/>
    <x v="9"/>
    <m/>
    <x v="2"/>
    <m/>
    <s v="Specialized Dementia Unit"/>
    <m/>
    <x v="3"/>
    <m/>
    <x v="1"/>
    <x v="1"/>
    <m/>
    <m/>
    <m/>
    <m/>
    <m/>
    <m/>
    <n v="110"/>
    <n v="0"/>
    <n v="0"/>
    <n v="0"/>
    <n v="0"/>
    <x v="1"/>
    <n v="17"/>
    <n v="89"/>
    <s v="Weekdays; Weekends"/>
    <n v="35.200000000000003"/>
    <m/>
    <s v="550 University Avenue"/>
    <x v="7"/>
    <x v="0"/>
    <x v="9"/>
    <m/>
    <m/>
    <m/>
    <m/>
    <x v="1"/>
    <m/>
    <m/>
    <m/>
    <m/>
    <m/>
    <m/>
    <m/>
    <m/>
    <n v="1.5"/>
    <n v="0.4"/>
    <n v="0.2"/>
    <n v="0.1"/>
    <n v="0.6"/>
    <m/>
    <n v="0"/>
    <n v="1"/>
    <n v="0.5"/>
    <n v="0"/>
    <n v="1.4"/>
    <n v="0.4"/>
    <n v="0.5"/>
    <n v="0.5"/>
    <n v="0"/>
    <n v="0"/>
    <n v="11.75"/>
    <n v="10.25"/>
    <n v="1"/>
    <m/>
    <n v="0.2"/>
    <n v="2"/>
    <m/>
    <m/>
    <n v="0.6"/>
    <s v="Service Coordinator who manages admissions"/>
    <n v="32.299999999999997"/>
    <n v="30.3"/>
    <m/>
    <s v="100%"/>
    <s v="Long-term care, acute care"/>
    <x v="2"/>
    <m/>
    <x v="2"/>
    <m/>
    <m/>
    <x v="1"/>
    <s v="English"/>
    <x v="0"/>
    <m/>
    <m/>
    <x v="2"/>
    <m/>
    <m/>
    <x v="2"/>
    <m/>
    <m/>
    <x v="1"/>
    <m/>
    <m/>
    <x v="1"/>
    <m/>
    <m/>
    <s v="We specialize in assessing and treating persons age 65 and older who have behavioural challenges related to Alzheimer's disease and other types of dementia. We have expertise in addressing the full range of physical, mental, emotional and social issues associated with dementia. Our goal is to help individuals with dementia maximize their quality of life. We provide strategies to help people cope with the deterioration of memory and thinking skills. We work with individuals to manage agitation, resistance to care, aggression and other responsive behaviours associated with dementia. We help people live as safely as possible – whether at home or in care. In our inpatient unit, we provide care in a secure environment.We also aim to minimize the difficulties experienced by caregivers, including family caregivers and caregivers in long-term care centres. We help caregivers understand and manage behaviour changes caused by dementia. We also provide care tips and behavioural strategies for all caregivers, and we offer supportive counselling for families."/>
    <m/>
    <s v="Yes"/>
    <s v="jennifer.mokry@uhn.ca"/>
    <m/>
    <n v="0"/>
    <n v="1"/>
  </r>
  <r>
    <s v="Asset01564"/>
    <m/>
    <m/>
    <m/>
    <m/>
    <m/>
    <x v="4"/>
    <x v="54"/>
    <m/>
    <x v="2"/>
    <m/>
    <s v="Inpatient Psychiatry Unit"/>
    <m/>
    <x v="3"/>
    <m/>
    <x v="1"/>
    <x v="1"/>
    <m/>
    <m/>
    <m/>
    <m/>
    <m/>
    <m/>
    <n v="0"/>
    <n v="0"/>
    <n v="0"/>
    <n v="0"/>
    <n v="0"/>
    <x v="1"/>
    <n v="20"/>
    <n v="0"/>
    <m/>
    <n v="0"/>
    <m/>
    <s v="3560 Bathurst St North York"/>
    <x v="7"/>
    <x v="0"/>
    <x v="58"/>
    <m/>
    <m/>
    <m/>
    <m/>
    <x v="1"/>
    <m/>
    <m/>
    <m/>
    <m/>
    <m/>
    <m/>
    <m/>
    <m/>
    <n v="0"/>
    <n v="0"/>
    <n v="0"/>
    <n v="0"/>
    <n v="0"/>
    <m/>
    <n v="0"/>
    <n v="0"/>
    <n v="0"/>
    <n v="0"/>
    <n v="0"/>
    <n v="0"/>
    <n v="0"/>
    <n v="0"/>
    <n v="0"/>
    <n v="0"/>
    <n v="0"/>
    <n v="0"/>
    <n v="0"/>
    <m/>
    <n v="0"/>
    <n v="0"/>
    <m/>
    <m/>
    <n v="0"/>
    <s v=""/>
    <n v="0"/>
    <n v="0"/>
    <m/>
    <s v=""/>
    <s v=""/>
    <x v="2"/>
    <m/>
    <x v="2"/>
    <m/>
    <m/>
    <x v="1"/>
    <s v="English"/>
    <x v="0"/>
    <m/>
    <m/>
    <x v="2"/>
    <m/>
    <m/>
    <x v="2"/>
    <m/>
    <m/>
    <x v="1"/>
    <m/>
    <m/>
    <x v="1"/>
    <m/>
    <m/>
    <s v="The Inpatient Psychiatry unit is a short-stay hospital program focusing on assessment and treatment of mental health challenges in older adults.The interdisciplinary team works directly with clients and families to set treatment goals. Symptom control, counselling and therapeutic groups are key elements of the program. In addition, supportive counselling for families is provided.  Throughout admission, the interdisciplinary team works in collaboration with clients and families to identify strategies and supports to be implemented at home with the aim of enhancing the confidence and ability of clients to manage mental health challenges and carry out activities of daily living post-discharge."/>
    <m/>
    <s v="Yes"/>
    <s v="jsmith@baycrest.org"/>
    <m/>
    <n v="1"/>
    <n v="1"/>
  </r>
  <r>
    <s v="Asset01739"/>
    <m/>
    <m/>
    <m/>
    <m/>
    <m/>
    <x v="4"/>
    <x v="115"/>
    <m/>
    <x v="2"/>
    <m/>
    <s v="SJHH Seniors Mental Health Inpatient Unit - Forest 1"/>
    <m/>
    <x v="3"/>
    <m/>
    <x v="1"/>
    <x v="1"/>
    <m/>
    <m/>
    <m/>
    <m/>
    <m/>
    <m/>
    <n v="54"/>
    <n v="0"/>
    <n v="0"/>
    <n v="0"/>
    <n v="0"/>
    <x v="1"/>
    <n v="12"/>
    <n v="104.2"/>
    <s v="Weekdays; Weekends"/>
    <n v="0"/>
    <m/>
    <s v="100 West 5th"/>
    <x v="19"/>
    <x v="0"/>
    <x v="214"/>
    <m/>
    <m/>
    <m/>
    <m/>
    <x v="3"/>
    <m/>
    <m/>
    <m/>
    <m/>
    <m/>
    <m/>
    <m/>
    <m/>
    <n v="0.7"/>
    <n v="0"/>
    <n v="0"/>
    <n v="0"/>
    <n v="0.8"/>
    <m/>
    <n v="0.2"/>
    <n v="0.6"/>
    <n v="0"/>
    <n v="0"/>
    <n v="0"/>
    <n v="0"/>
    <n v="0"/>
    <n v="0"/>
    <n v="0"/>
    <n v="0"/>
    <n v="5"/>
    <n v="6"/>
    <n v="1"/>
    <m/>
    <n v="0"/>
    <n v="0"/>
    <m/>
    <m/>
    <n v="0"/>
    <s v="0.6 FTE Rehab Assistant ( assistant to OT and PT)_x000a_Note: physiotherapy, dietary, neuropsychology and pharmacy available from SJHH central resource departments at hospital based on patient needs"/>
    <n v="14.3"/>
    <n v="12.8"/>
    <m/>
    <s v="75% to &lt;100%"/>
    <s v="acute and tertiary psychiatry inpatient and non psychiatry inpatient e.g. medical _x000a_SJHH seniors mental health community based services _x000a_ambulatory MH&amp;A programs"/>
    <x v="2"/>
    <m/>
    <x v="2"/>
    <m/>
    <m/>
    <x v="1"/>
    <s v="English"/>
    <x v="0"/>
    <m/>
    <m/>
    <x v="2"/>
    <m/>
    <m/>
    <x v="2"/>
    <m/>
    <m/>
    <x v="1"/>
    <m/>
    <m/>
    <x v="1"/>
    <m/>
    <m/>
    <s v="Forest 1 is a 12-bed assessment and treatment unit providing a therapeutic environment for those 65 years and over whose recovery from psychiatric disease is complicated by age related issues. The programs available will be appropriate for those who present primarily with mood disorders and late onset psychotic disorders.The purpose of this specialized unit dedicated to seniors is to provide compassionate, quality care for older adults presenting with mental health concerns to support their optimal level of function, empower them to achieve meaningful recovery and help restore them to their role in the community wherever possible.We offer programs and care that empower the person through engagement and goal setting. We believe in assisting every individual to create a practical and meaning full wellness plan that is unique to their needs. We will work with our community partners to ensure excellent care transitions"/>
    <m/>
    <s v="Yes"/>
    <s v="jabaxter@stjoes.ca"/>
    <m/>
    <n v="0"/>
    <n v="1"/>
  </r>
  <r>
    <s v="Asset01095"/>
    <m/>
    <m/>
    <m/>
    <m/>
    <m/>
    <x v="4"/>
    <x v="118"/>
    <m/>
    <x v="2"/>
    <m/>
    <s v="Geriatric Psychiatry Unit"/>
    <m/>
    <x v="3"/>
    <m/>
    <x v="1"/>
    <x v="1"/>
    <m/>
    <m/>
    <m/>
    <m/>
    <m/>
    <m/>
    <n v="54"/>
    <n v="0"/>
    <n v="0"/>
    <n v="0"/>
    <n v="0"/>
    <x v="1"/>
    <n v="25"/>
    <n v="99.8"/>
    <s v="Weekdays; Weekends"/>
    <n v="19"/>
    <m/>
    <s v="700 Gordon Street"/>
    <x v="48"/>
    <x v="0"/>
    <x v="129"/>
    <m/>
    <m/>
    <m/>
    <m/>
    <x v="0"/>
    <m/>
    <m/>
    <m/>
    <m/>
    <m/>
    <m/>
    <m/>
    <m/>
    <n v="1"/>
    <n v="0"/>
    <n v="0"/>
    <n v="0"/>
    <n v="1"/>
    <m/>
    <n v="0"/>
    <n v="0.5"/>
    <n v="0"/>
    <n v="0"/>
    <n v="0"/>
    <n v="0"/>
    <n v="0"/>
    <n v="0"/>
    <n v="0"/>
    <n v="0"/>
    <n v="18"/>
    <n v="10.5"/>
    <n v="1"/>
    <m/>
    <n v="0"/>
    <n v="1"/>
    <m/>
    <m/>
    <n v="0"/>
    <s v=""/>
    <n v="33"/>
    <n v="31"/>
    <m/>
    <s v="75% to &lt;100%"/>
    <s v="Hospital, LTCF, Service-to-service, family physician/NP"/>
    <x v="2"/>
    <m/>
    <x v="2"/>
    <m/>
    <m/>
    <x v="1"/>
    <s v="English"/>
    <x v="0"/>
    <m/>
    <m/>
    <x v="2"/>
    <m/>
    <m/>
    <x v="2"/>
    <m/>
    <m/>
    <x v="1"/>
    <m/>
    <m/>
    <x v="1"/>
    <m/>
    <m/>
    <s v=".The Geriatric Psychiatry Unit is a 25-bed inpatient; 59-day LOS unit at Ontario Shores Centre for Mental Health Sciences (Ontario Shores) provides specialized services to meet the complex mental health needs of Seniors (usually over age 65) with severe and persistent mental illness.  This includes psychogeriatric resources to address the assessment, management and transitional care needs of the client with the goal of reintegration to community or long term care.  Individuals under age 65 will be considered if they present with an age-related mental health issue.  Individuals under 65 who fit diagnostic criteria will be considered on a case by case basis.Services Offered::•_x0009_Comprehensive assessments provided by an inter-professional team that identify mental health issues, clarify diagnosis and identify possible factors that contribute to challenging•_x0009_behaviours•_x0009_Individualized care plans, which are developed to manage symptoms, address needs and develop management techniques•_x0009_Education for patients, families and caregivers•_x0009_Discharge planning to assist patients as they transition into the community or long-term careIndividuals usually 65 years old and older who are medically stable and have a severe or complex aged related mental illness with psychiatric or physical needs that cause excessive disability, risk to safety and challenging behaviours."/>
    <m/>
    <s v="Yes"/>
    <s v="wedgeh@ontarioshores.ca"/>
    <m/>
    <n v="0"/>
    <n v="1"/>
  </r>
  <r>
    <s v="Asset02253"/>
    <m/>
    <m/>
    <m/>
    <m/>
    <m/>
    <x v="5"/>
    <x v="32"/>
    <m/>
    <x v="2"/>
    <m/>
    <s v="Seniors Mental Health (new name for program)"/>
    <m/>
    <x v="3"/>
    <m/>
    <x v="44"/>
    <x v="4"/>
    <m/>
    <m/>
    <m/>
    <m/>
    <m/>
    <m/>
    <n v="0"/>
    <n v="0"/>
    <n v="0"/>
    <n v="0"/>
    <n v="0"/>
    <x v="1"/>
    <n v="16"/>
    <n v="100.9"/>
    <s v="Weekdays; Weekends"/>
    <n v="0"/>
    <m/>
    <s v="1800 8th St. E"/>
    <x v="20"/>
    <x v="0"/>
    <x v="31"/>
    <m/>
    <m/>
    <m/>
    <m/>
    <x v="3"/>
    <m/>
    <m/>
    <m/>
    <m/>
    <m/>
    <m/>
    <m/>
    <m/>
    <n v="1.75"/>
    <n v="0"/>
    <n v="0.2"/>
    <n v="0"/>
    <n v="0"/>
    <m/>
    <n v="0"/>
    <n v="0.5"/>
    <n v="0"/>
    <n v="0"/>
    <n v="2.4"/>
    <n v="0.5"/>
    <n v="0"/>
    <n v="0"/>
    <n v="0"/>
    <n v="0"/>
    <n v="5.5"/>
    <n v="7"/>
    <n v="1"/>
    <m/>
    <n v="0"/>
    <n v="0"/>
    <m/>
    <m/>
    <n v="0"/>
    <s v=""/>
    <n v="18.850000000000001"/>
    <n v="17.100000000000001"/>
    <m/>
    <s v=""/>
    <s v="Physician/NP complete psychiatry referral if appropriate and psychiatrist assesses to determine if they require inpatient admission."/>
    <x v="2"/>
    <m/>
    <x v="2"/>
    <m/>
    <m/>
    <x v="1"/>
    <s v="English"/>
    <x v="0"/>
    <m/>
    <m/>
    <x v="2"/>
    <m/>
    <m/>
    <x v="2"/>
    <m/>
    <m/>
    <x v="1"/>
    <m/>
    <m/>
    <x v="1"/>
    <m/>
    <m/>
    <s v="- General Psychiatry manages patients on unit, however, also have patients on psychiatry and outpatient clinics - unable to determine their FTE as they work as needed.- Pharmacy, Dietician, and OT assigned to all Mental Health including inpatient and outpatient psychiatry. Above FTEs are an estimate on how often they work specifically on the Geriatric Inpatient Unit."/>
    <m/>
    <s v="Yes"/>
    <s v="sjlaw@gbhs.on.ca"/>
    <m/>
    <n v="0"/>
    <n v="1"/>
  </r>
  <r>
    <s v="Asset01859"/>
    <m/>
    <m/>
    <m/>
    <m/>
    <m/>
    <x v="5"/>
    <x v="37"/>
    <m/>
    <x v="2"/>
    <m/>
    <s v="Behavioural Unit, London Health Sciences Centre"/>
    <m/>
    <x v="3"/>
    <m/>
    <x v="44"/>
    <x v="4"/>
    <m/>
    <m/>
    <m/>
    <m/>
    <m/>
    <m/>
    <n v="46"/>
    <n v="0"/>
    <n v="0"/>
    <n v="0"/>
    <n v="0"/>
    <x v="1"/>
    <n v="0"/>
    <n v="94"/>
    <m/>
    <n v="0"/>
    <m/>
    <s v="800 Commissioners Road East"/>
    <x v="23"/>
    <x v="0"/>
    <x v="36"/>
    <m/>
    <m/>
    <m/>
    <m/>
    <x v="3"/>
    <m/>
    <m/>
    <m/>
    <m/>
    <m/>
    <m/>
    <m/>
    <m/>
    <n v="0"/>
    <n v="0"/>
    <n v="0.1"/>
    <n v="0"/>
    <n v="1"/>
    <m/>
    <n v="1"/>
    <n v="1"/>
    <n v="0"/>
    <n v="0"/>
    <n v="0"/>
    <n v="0.1"/>
    <n v="0"/>
    <n v="0"/>
    <n v="0"/>
    <n v="0"/>
    <n v="5"/>
    <n v="10"/>
    <n v="0"/>
    <m/>
    <n v="0.5"/>
    <n v="0"/>
    <m/>
    <m/>
    <n v="0"/>
    <s v=""/>
    <n v="18.7"/>
    <n v="17.7"/>
    <m/>
    <s v=""/>
    <s v=""/>
    <x v="2"/>
    <m/>
    <x v="2"/>
    <m/>
    <m/>
    <x v="1"/>
    <s v="English"/>
    <x v="0"/>
    <m/>
    <m/>
    <x v="2"/>
    <m/>
    <m/>
    <x v="2"/>
    <m/>
    <m/>
    <x v="1"/>
    <m/>
    <m/>
    <x v="1"/>
    <m/>
    <m/>
    <s v=""/>
    <m/>
    <s v="Yes"/>
    <s v="kelly.mcintyremuddle@sjhc.london.on.ca"/>
    <m/>
    <n v="0"/>
    <n v="1"/>
  </r>
  <r>
    <s v="Asset02698"/>
    <m/>
    <m/>
    <m/>
    <m/>
    <m/>
    <x v="5"/>
    <x v="33"/>
    <m/>
    <x v="2"/>
    <m/>
    <s v="Acute Care of the Elderly Unit"/>
    <m/>
    <x v="3"/>
    <m/>
    <x v="6"/>
    <x v="4"/>
    <m/>
    <m/>
    <m/>
    <m/>
    <m/>
    <m/>
    <n v="775"/>
    <n v="0"/>
    <n v="0"/>
    <n v="0"/>
    <n v="0"/>
    <x v="1"/>
    <n v="32"/>
    <n v="95.4"/>
    <s v="Weekdays; Weekends"/>
    <n v="0"/>
    <m/>
    <s v="1235 Wilson Avenue"/>
    <x v="7"/>
    <x v="0"/>
    <x v="32"/>
    <m/>
    <m/>
    <m/>
    <m/>
    <x v="1"/>
    <m/>
    <m/>
    <m/>
    <m/>
    <m/>
    <m/>
    <m/>
    <m/>
    <n v="0"/>
    <n v="0"/>
    <n v="0.5"/>
    <n v="5"/>
    <n v="0"/>
    <m/>
    <n v="0"/>
    <n v="1"/>
    <n v="0"/>
    <n v="0"/>
    <n v="0"/>
    <n v="1"/>
    <n v="1"/>
    <n v="0"/>
    <n v="0"/>
    <n v="0"/>
    <n v="6.4"/>
    <n v="3.1"/>
    <n v="1"/>
    <m/>
    <n v="0.33"/>
    <n v="0"/>
    <m/>
    <m/>
    <n v="0.5"/>
    <s v="Other: Rehab Assistant - 0.5 FTE"/>
    <n v="19.329999999999998"/>
    <n v="14.83"/>
    <m/>
    <s v=""/>
    <s v=""/>
    <x v="2"/>
    <m/>
    <x v="2"/>
    <m/>
    <m/>
    <x v="1"/>
    <s v="English"/>
    <x v="0"/>
    <m/>
    <m/>
    <x v="2"/>
    <m/>
    <m/>
    <x v="2"/>
    <m/>
    <m/>
    <x v="1"/>
    <m/>
    <m/>
    <x v="1"/>
    <m/>
    <m/>
    <s v="Service Type Definition:Inpatient hospital units in an acute care setting for persons who require short-term diagnostic investigation and treatment, may receive patients directly from the emergency department. Geriatricians act as Most Responsible Physician -on these units"/>
    <m/>
    <s v="Yes"/>
    <s v="hlau@hrh.ca"/>
    <m/>
    <n v="0"/>
    <n v="1"/>
  </r>
  <r>
    <s v="Asset02183"/>
    <m/>
    <m/>
    <m/>
    <m/>
    <m/>
    <x v="5"/>
    <x v="20"/>
    <m/>
    <x v="2"/>
    <m/>
    <s v="Geriatric Medicine Unit"/>
    <m/>
    <x v="3"/>
    <m/>
    <x v="6"/>
    <x v="4"/>
    <m/>
    <m/>
    <m/>
    <m/>
    <m/>
    <m/>
    <n v="0"/>
    <n v="0"/>
    <n v="0"/>
    <n v="0"/>
    <n v="0"/>
    <x v="1"/>
    <n v="24"/>
    <n v="100"/>
    <s v="Weekdays; Weekends"/>
    <n v="0"/>
    <m/>
    <s v="1053 Carling Ave"/>
    <x v="11"/>
    <x v="0"/>
    <x v="20"/>
    <m/>
    <m/>
    <m/>
    <m/>
    <x v="0"/>
    <m/>
    <m/>
    <m/>
    <m/>
    <m/>
    <m/>
    <m/>
    <m/>
    <n v="0"/>
    <n v="0"/>
    <n v="0"/>
    <n v="2"/>
    <n v="0"/>
    <m/>
    <n v="0"/>
    <n v="1"/>
    <n v="1"/>
    <n v="0"/>
    <n v="0"/>
    <n v="0"/>
    <n v="0"/>
    <n v="1"/>
    <n v="0"/>
    <n v="0"/>
    <n v="14"/>
    <n v="4"/>
    <n v="1.5"/>
    <m/>
    <n v="0"/>
    <n v="0"/>
    <m/>
    <m/>
    <n v="0"/>
    <s v=""/>
    <n v="24.5"/>
    <n v="22.5"/>
    <m/>
    <s v="100%"/>
    <s v="inpatient referrals from admitting services to geriatric consult team - @ times case finding by team"/>
    <x v="2"/>
    <m/>
    <x v="2"/>
    <m/>
    <m/>
    <x v="1"/>
    <s v="English"/>
    <x v="0"/>
    <m/>
    <m/>
    <x v="2"/>
    <m/>
    <m/>
    <x v="2"/>
    <m/>
    <m/>
    <x v="1"/>
    <m/>
    <m/>
    <x v="1"/>
    <m/>
    <m/>
    <s v=""/>
    <m/>
    <s v="Yes"/>
    <s v="jkaing@toh.ca"/>
    <m/>
    <n v="0"/>
    <n v="1"/>
  </r>
  <r>
    <s v="Asset02563"/>
    <m/>
    <m/>
    <m/>
    <m/>
    <m/>
    <x v="5"/>
    <x v="10"/>
    <m/>
    <x v="2"/>
    <m/>
    <s v="ACE Unit"/>
    <m/>
    <x v="3"/>
    <m/>
    <x v="6"/>
    <x v="4"/>
    <m/>
    <m/>
    <m/>
    <m/>
    <m/>
    <m/>
    <n v="0"/>
    <n v="0"/>
    <n v="0"/>
    <n v="0"/>
    <n v="0"/>
    <x v="1"/>
    <n v="10"/>
    <n v="85"/>
    <s v="Weekdays; Weekends"/>
    <n v="0"/>
    <m/>
    <s v="170 Colborne St West"/>
    <x v="8"/>
    <x v="0"/>
    <x v="49"/>
    <m/>
    <m/>
    <m/>
    <m/>
    <x v="2"/>
    <m/>
    <m/>
    <m/>
    <m/>
    <m/>
    <m/>
    <m/>
    <m/>
    <n v="0"/>
    <n v="0"/>
    <n v="0"/>
    <n v="0.1"/>
    <n v="0"/>
    <m/>
    <n v="0"/>
    <n v="0.2"/>
    <n v="0"/>
    <n v="0"/>
    <n v="0"/>
    <n v="0"/>
    <n v="0"/>
    <n v="0"/>
    <n v="0"/>
    <n v="0"/>
    <n v="0.1"/>
    <n v="0"/>
    <n v="0"/>
    <m/>
    <n v="0"/>
    <n v="0.4"/>
    <m/>
    <m/>
    <n v="0"/>
    <s v=""/>
    <n v="0.8"/>
    <n v="0.7"/>
    <m/>
    <s v="100%"/>
    <s v=""/>
    <x v="2"/>
    <m/>
    <x v="2"/>
    <m/>
    <m/>
    <x v="1"/>
    <s v="English"/>
    <x v="0"/>
    <m/>
    <m/>
    <x v="2"/>
    <m/>
    <m/>
    <x v="2"/>
    <m/>
    <m/>
    <x v="1"/>
    <m/>
    <m/>
    <x v="1"/>
    <m/>
    <m/>
    <s v="Unit started 2018/19; virtual unit within 44 bed acute medical/rehab unit on senior-focused floor. Service operates 24x7.Other FTE resources are shared across the entire unit."/>
    <m/>
    <s v="Yes"/>
    <s v="lhlam@osmh.on.ca"/>
    <m/>
    <n v="0"/>
    <n v="1"/>
  </r>
  <r>
    <s v="Asset01930"/>
    <m/>
    <m/>
    <m/>
    <m/>
    <m/>
    <x v="5"/>
    <x v="61"/>
    <m/>
    <x v="2"/>
    <m/>
    <s v="5A Acute Care of the Elderly Unit"/>
    <m/>
    <x v="3"/>
    <m/>
    <x v="6"/>
    <x v="4"/>
    <m/>
    <m/>
    <m/>
    <m/>
    <m/>
    <m/>
    <n v="486"/>
    <n v="505"/>
    <n v="0"/>
    <n v="0"/>
    <n v="505"/>
    <x v="1"/>
    <n v="11"/>
    <n v="90"/>
    <s v="Weekdays; Weekends"/>
    <n v="0"/>
    <m/>
    <s v="835 King St W"/>
    <x v="25"/>
    <x v="0"/>
    <x v="65"/>
    <m/>
    <m/>
    <m/>
    <m/>
    <x v="3"/>
    <m/>
    <m/>
    <m/>
    <m/>
    <m/>
    <m/>
    <m/>
    <m/>
    <n v="1"/>
    <n v="0"/>
    <n v="0"/>
    <n v="0"/>
    <n v="0"/>
    <m/>
    <n v="0"/>
    <n v="0"/>
    <n v="0"/>
    <n v="0"/>
    <n v="0"/>
    <n v="0"/>
    <n v="0"/>
    <n v="0"/>
    <n v="0"/>
    <n v="0"/>
    <n v="6.44"/>
    <n v="4.34"/>
    <n v="0"/>
    <m/>
    <n v="0"/>
    <n v="0"/>
    <m/>
    <m/>
    <n v="1.5"/>
    <s v="Administration: Clinical Secretary 1 FTE_x000a_Other: Clinical Assistant 1 FTE and Physician .5FTE_x000a__x000a_Unit is supported by a multidisciplinary allied health team."/>
    <n v="11.780000000000001"/>
    <n v="12.280000000000001"/>
    <m/>
    <s v=""/>
    <s v="Emergency Department and Direct Admissions"/>
    <x v="2"/>
    <m/>
    <x v="2"/>
    <m/>
    <m/>
    <x v="1"/>
    <s v="English"/>
    <x v="0"/>
    <m/>
    <m/>
    <x v="2"/>
    <m/>
    <m/>
    <x v="2"/>
    <m/>
    <m/>
    <x v="1"/>
    <m/>
    <m/>
    <x v="1"/>
    <m/>
    <m/>
    <s v="Bed census reduced from 12 the previous year to 11 in 20/21 due to physical distancing guidelines introduced by IPAC as a result of COVID."/>
    <m/>
    <s v="Yes"/>
    <s v="cplatt@cmhaww.ca"/>
    <m/>
    <n v="0"/>
    <n v="1"/>
  </r>
  <r>
    <s v="Asset02246"/>
    <m/>
    <m/>
    <m/>
    <m/>
    <m/>
    <x v="5"/>
    <x v="151"/>
    <m/>
    <x v="2"/>
    <m/>
    <s v="St. Michael's Hospital"/>
    <m/>
    <x v="3"/>
    <m/>
    <x v="6"/>
    <x v="4"/>
    <m/>
    <m/>
    <m/>
    <m/>
    <m/>
    <m/>
    <n v="0"/>
    <n v="226"/>
    <n v="0"/>
    <n v="0"/>
    <n v="226"/>
    <x v="1"/>
    <n v="10"/>
    <n v="112.7"/>
    <s v="Both"/>
    <n v="0"/>
    <m/>
    <s v="30 Bond St. Toronto"/>
    <x v="7"/>
    <x v="0"/>
    <x v="167"/>
    <m/>
    <m/>
    <m/>
    <m/>
    <x v="1"/>
    <m/>
    <m/>
    <m/>
    <m/>
    <m/>
    <m/>
    <m/>
    <m/>
    <n v="0.25"/>
    <n v="0"/>
    <n v="0.25"/>
    <n v="1"/>
    <n v="0"/>
    <m/>
    <n v="1"/>
    <n v="0.5"/>
    <n v="0.5"/>
    <n v="0"/>
    <n v="5"/>
    <n v="0.25"/>
    <n v="1"/>
    <n v="0.5"/>
    <n v="0"/>
    <n v="0"/>
    <n v="12.5"/>
    <n v="0"/>
    <n v="0"/>
    <m/>
    <n v="0.25"/>
    <n v="0"/>
    <m/>
    <m/>
    <n v="1"/>
    <s v="1 FTE Case Manager"/>
    <n v="23"/>
    <n v="22.75"/>
    <m/>
    <s v="100%"/>
    <s v=""/>
    <x v="2"/>
    <m/>
    <x v="2"/>
    <m/>
    <m/>
    <x v="1"/>
    <s v="English"/>
    <x v="0"/>
    <m/>
    <m/>
    <x v="2"/>
    <m/>
    <m/>
    <x v="2"/>
    <m/>
    <m/>
    <x v="1"/>
    <m/>
    <m/>
    <x v="1"/>
    <m/>
    <m/>
    <s v="Please include a link to Unity Health Geriatric page in all the services - https://unityhealth.to/areas-of-care/programs-and-clinics/seniors-care/#location-tab-st-michaels-hospital-1"/>
    <m/>
    <s v="Yes"/>
    <s v="florina.weisenberg@unityhealth.to"/>
    <m/>
    <n v="0"/>
    <n v="1"/>
  </r>
  <r>
    <s v="Asset02205"/>
    <m/>
    <m/>
    <m/>
    <m/>
    <m/>
    <x v="5"/>
    <x v="26"/>
    <m/>
    <x v="2"/>
    <m/>
    <s v="Queensway Carleton Hospital"/>
    <m/>
    <x v="3"/>
    <m/>
    <x v="6"/>
    <x v="4"/>
    <m/>
    <m/>
    <m/>
    <m/>
    <m/>
    <m/>
    <n v="1235"/>
    <n v="1235"/>
    <n v="0"/>
    <n v="0"/>
    <n v="1235"/>
    <x v="1"/>
    <n v="34"/>
    <n v="99"/>
    <s v="Both"/>
    <n v="0"/>
    <m/>
    <s v="3045 Baseline Road"/>
    <x v="11"/>
    <x v="0"/>
    <x v="25"/>
    <m/>
    <m/>
    <m/>
    <m/>
    <x v="0"/>
    <m/>
    <m/>
    <m/>
    <m/>
    <m/>
    <m/>
    <m/>
    <m/>
    <n v="1"/>
    <n v="2.5"/>
    <n v="0.5"/>
    <n v="0.4"/>
    <n v="0"/>
    <m/>
    <n v="0"/>
    <n v="1.5"/>
    <n v="0"/>
    <n v="0"/>
    <n v="1.64"/>
    <n v="1"/>
    <n v="1.5"/>
    <n v="0.5"/>
    <n v="0"/>
    <n v="0"/>
    <n v="22.72"/>
    <n v="13.46"/>
    <n v="1.5"/>
    <m/>
    <n v="0.3"/>
    <n v="0"/>
    <m/>
    <m/>
    <n v="0"/>
    <s v=""/>
    <n v="48.519999999999996"/>
    <n v="44.62"/>
    <m/>
    <s v="75% to &lt;100%"/>
    <s v="all patients come from the ED - no direct admits"/>
    <x v="2"/>
    <m/>
    <x v="2"/>
    <m/>
    <m/>
    <x v="1"/>
    <s v="English"/>
    <x v="0"/>
    <m/>
    <m/>
    <x v="2"/>
    <m/>
    <m/>
    <x v="2"/>
    <m/>
    <m/>
    <x v="1"/>
    <m/>
    <m/>
    <x v="1"/>
    <m/>
    <m/>
    <s v="We have been in operation for 4 years and are still working out details of getting ACE patients identified in the ED Of note, ACE unit became a COVID-19 assessment unit from April 2020 to end of 2022 so the patient population was not  aligned with ACE unit patient definitions"/>
    <m/>
    <s v="Yes"/>
    <s v="mlaroche@qch.on.ca"/>
    <m/>
    <n v="0"/>
    <n v="1"/>
  </r>
  <r>
    <s v="Asset01694"/>
    <m/>
    <m/>
    <m/>
    <m/>
    <m/>
    <x v="5"/>
    <x v="188"/>
    <m/>
    <x v="2"/>
    <m/>
    <s v="Medicine Acute Integrated care Elder Unit"/>
    <m/>
    <x v="3"/>
    <m/>
    <x v="6"/>
    <x v="4"/>
    <m/>
    <m/>
    <m/>
    <m/>
    <m/>
    <m/>
    <n v="0"/>
    <n v="0"/>
    <n v="0"/>
    <n v="0"/>
    <n v="0"/>
    <x v="1"/>
    <n v="24"/>
    <n v="24"/>
    <s v="Weekdays; Weekends"/>
    <n v="0"/>
    <m/>
    <s v="1245 Lakeshore road Burlington Ontario"/>
    <x v="59"/>
    <x v="0"/>
    <x v="215"/>
    <m/>
    <m/>
    <m/>
    <m/>
    <x v="3"/>
    <m/>
    <m/>
    <m/>
    <m/>
    <m/>
    <m/>
    <m/>
    <m/>
    <n v="0.3"/>
    <n v="1"/>
    <n v="0.5"/>
    <n v="0.3"/>
    <n v="0.3"/>
    <m/>
    <n v="0"/>
    <n v="1"/>
    <n v="0"/>
    <n v="0"/>
    <n v="0"/>
    <n v="0.3"/>
    <n v="1"/>
    <n v="0.5"/>
    <n v="0"/>
    <n v="0"/>
    <n v="3"/>
    <n v="3"/>
    <n v="0.5"/>
    <m/>
    <n v="0.3"/>
    <n v="0.5"/>
    <m/>
    <m/>
    <n v="0"/>
    <s v="CNS Geriatrics 0.5"/>
    <n v="12.5"/>
    <n v="10.6"/>
    <m/>
    <s v="100%"/>
    <s v="Emergency department admitting physician"/>
    <x v="2"/>
    <m/>
    <x v="2"/>
    <m/>
    <m/>
    <x v="1"/>
    <s v="English"/>
    <x v="0"/>
    <m/>
    <m/>
    <x v="2"/>
    <m/>
    <m/>
    <x v="2"/>
    <m/>
    <m/>
    <x v="1"/>
    <m/>
    <m/>
    <x v="1"/>
    <m/>
    <m/>
    <s v="presently AICE unit not on hold as it transitioned to COVID unit in the fall. Plan is to reestablish April 1st, 2021"/>
    <m/>
    <s v="Yes"/>
    <s v="tcorbett@josephbranthospital.ca"/>
    <m/>
    <n v="0"/>
    <n v="1"/>
  </r>
  <r>
    <s v="Asset02746"/>
    <m/>
    <m/>
    <m/>
    <m/>
    <m/>
    <x v="5"/>
    <x v="109"/>
    <m/>
    <x v="2"/>
    <m/>
    <s v="Regional Geriatric Program - Geriatric Outreach Care of Elderly Physician"/>
    <m/>
    <x v="3"/>
    <m/>
    <x v="49"/>
    <x v="5"/>
    <m/>
    <m/>
    <m/>
    <m/>
    <m/>
    <m/>
    <n v="26"/>
    <n v="43"/>
    <n v="0"/>
    <n v="0"/>
    <n v="43"/>
    <x v="0"/>
    <n v="0"/>
    <n v="0"/>
    <s v="Weekdays;"/>
    <n v="52"/>
    <m/>
    <s v="3276 St. Clair Ave. E. Toronto"/>
    <x v="7"/>
    <x v="0"/>
    <x v="118"/>
    <m/>
    <m/>
    <m/>
    <m/>
    <x v="1"/>
    <m/>
    <m/>
    <m/>
    <m/>
    <m/>
    <m/>
    <m/>
    <m/>
    <n v="0"/>
    <n v="0.2"/>
    <n v="0"/>
    <n v="0"/>
    <n v="0"/>
    <m/>
    <n v="0"/>
    <n v="0"/>
    <n v="0"/>
    <n v="0"/>
    <n v="0"/>
    <n v="0"/>
    <n v="0"/>
    <n v="0"/>
    <n v="0"/>
    <n v="0"/>
    <n v="0"/>
    <n v="0"/>
    <n v="0"/>
    <m/>
    <n v="0"/>
    <n v="0"/>
    <m/>
    <m/>
    <n v="0"/>
    <s v=""/>
    <n v="0.2"/>
    <n v="0"/>
    <m/>
    <s v="75% to &lt;100%"/>
    <s v="Acute Care, Inpatient Units"/>
    <x v="2"/>
    <m/>
    <x v="2"/>
    <m/>
    <m/>
    <x v="1"/>
    <s v="English"/>
    <x v="0"/>
    <m/>
    <m/>
    <x v="2"/>
    <m/>
    <m/>
    <x v="2"/>
    <m/>
    <m/>
    <x v="1"/>
    <m/>
    <m/>
    <x v="1"/>
    <m/>
    <m/>
    <s v="Data/metrics have been impacted by Covid closures and limitations during our reopening (ie: decreased capacity).  Additionally, we do not have any data or appropriate process to track staff who were redeployed to the inpatient units."/>
    <m/>
    <s v="Yes"/>
    <s v="chiara.campitelli-thompson@unityhealth.to"/>
    <m/>
    <n v="0"/>
    <n v="1"/>
  </r>
  <r>
    <s v="Asset02062"/>
    <m/>
    <m/>
    <m/>
    <m/>
    <m/>
    <x v="5"/>
    <x v="21"/>
    <m/>
    <x v="2"/>
    <m/>
    <s v="North Innisfil Health Services"/>
    <m/>
    <x v="3"/>
    <m/>
    <x v="49"/>
    <x v="5"/>
    <m/>
    <m/>
    <m/>
    <m/>
    <m/>
    <m/>
    <n v="447"/>
    <n v="7874"/>
    <n v="1918"/>
    <n v="0"/>
    <n v="9792"/>
    <x v="0"/>
    <n v="0"/>
    <n v="0"/>
    <s v="Weekdays;"/>
    <n v="0"/>
    <m/>
    <s v="490 Huronia Road Barrie ON"/>
    <x v="10"/>
    <x v="0"/>
    <x v="21"/>
    <m/>
    <m/>
    <m/>
    <m/>
    <x v="2"/>
    <m/>
    <m/>
    <m/>
    <m/>
    <m/>
    <m/>
    <m/>
    <m/>
    <n v="0"/>
    <n v="1"/>
    <n v="0"/>
    <n v="0"/>
    <n v="0"/>
    <m/>
    <n v="1.6"/>
    <n v="0"/>
    <n v="0"/>
    <n v="0"/>
    <n v="0"/>
    <n v="0"/>
    <n v="0"/>
    <n v="0"/>
    <n v="0"/>
    <n v="0"/>
    <n v="0.4"/>
    <n v="0"/>
    <n v="0"/>
    <m/>
    <n v="0"/>
    <n v="0"/>
    <m/>
    <m/>
    <n v="0"/>
    <s v=""/>
    <n v="3"/>
    <n v="2"/>
    <m/>
    <s v="100%"/>
    <s v=""/>
    <x v="2"/>
    <m/>
    <x v="2"/>
    <m/>
    <m/>
    <x v="1"/>
    <s v="English"/>
    <x v="0"/>
    <m/>
    <m/>
    <x v="2"/>
    <m/>
    <m/>
    <x v="2"/>
    <m/>
    <m/>
    <x v="1"/>
    <m/>
    <m/>
    <x v="1"/>
    <m/>
    <m/>
    <s v=""/>
    <m/>
    <s v="Yes"/>
    <s v="christine.colcy@bchc.ca"/>
    <m/>
    <n v="0"/>
    <n v="1"/>
  </r>
  <r>
    <s v="Asset02259"/>
    <m/>
    <m/>
    <m/>
    <m/>
    <m/>
    <x v="5"/>
    <x v="32"/>
    <m/>
    <x v="2"/>
    <m/>
    <s v="Geriatric Outpatient Clinics"/>
    <m/>
    <x v="3"/>
    <m/>
    <x v="49"/>
    <x v="5"/>
    <m/>
    <m/>
    <m/>
    <m/>
    <m/>
    <m/>
    <n v="0"/>
    <n v="219"/>
    <n v="0"/>
    <n v="0"/>
    <n v="219"/>
    <x v="0"/>
    <n v="0"/>
    <n v="0"/>
    <s v="Weekdays;"/>
    <n v="0"/>
    <m/>
    <s v="1800 8th St. E"/>
    <x v="20"/>
    <x v="0"/>
    <x v="31"/>
    <m/>
    <m/>
    <m/>
    <m/>
    <x v="3"/>
    <m/>
    <m/>
    <m/>
    <m/>
    <m/>
    <m/>
    <m/>
    <m/>
    <n v="0"/>
    <n v="7.0000000000000007E-2"/>
    <n v="0"/>
    <n v="0"/>
    <n v="0"/>
    <m/>
    <n v="0"/>
    <n v="0"/>
    <n v="0"/>
    <n v="0"/>
    <n v="0"/>
    <n v="0"/>
    <n v="0"/>
    <n v="0"/>
    <n v="0"/>
    <n v="0"/>
    <n v="7.0000000000000007E-2"/>
    <n v="0"/>
    <n v="0"/>
    <m/>
    <n v="0"/>
    <n v="0"/>
    <m/>
    <m/>
    <n v="0"/>
    <s v=""/>
    <n v="0.14000000000000001"/>
    <n v="7.0000000000000007E-2"/>
    <m/>
    <s v="75% to &lt;100%"/>
    <s v="- Referrals need to come from a physician/NP"/>
    <x v="2"/>
    <m/>
    <x v="2"/>
    <m/>
    <m/>
    <x v="1"/>
    <s v="English"/>
    <x v="0"/>
    <m/>
    <m/>
    <x v="2"/>
    <m/>
    <m/>
    <x v="2"/>
    <m/>
    <m/>
    <x v="1"/>
    <m/>
    <m/>
    <x v="1"/>
    <m/>
    <m/>
    <s v="-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Care of the Elderly Physician aimed to assess patients every 6 months.- COE Physician ran clinics with BSO ERCP assisting with clinic in addition to her FT role."/>
    <m/>
    <s v="Yes"/>
    <s v="sjlaw@gbhs.on.ca"/>
    <m/>
    <n v="0"/>
    <n v="1"/>
  </r>
  <r>
    <s v="Asset01918"/>
    <m/>
    <m/>
    <m/>
    <m/>
    <m/>
    <x v="5"/>
    <x v="14"/>
    <m/>
    <x v="2"/>
    <m/>
    <s v="SGS Nurse Practitioner Wellington Region (Geriatric Outreach Team)"/>
    <m/>
    <x v="3"/>
    <m/>
    <x v="50"/>
    <x v="3"/>
    <m/>
    <m/>
    <m/>
    <m/>
    <m/>
    <m/>
    <n v="1"/>
    <n v="6"/>
    <n v="4"/>
    <n v="0"/>
    <n v="10"/>
    <x v="0"/>
    <n v="0"/>
    <n v="0"/>
    <s v="Weekdays;"/>
    <n v="81"/>
    <m/>
    <s v="80 Waterloo Ave"/>
    <x v="12"/>
    <x v="0"/>
    <x v="14"/>
    <m/>
    <m/>
    <m/>
    <m/>
    <x v="3"/>
    <m/>
    <m/>
    <m/>
    <m/>
    <m/>
    <m/>
    <m/>
    <m/>
    <n v="0"/>
    <n v="0"/>
    <n v="0"/>
    <n v="0"/>
    <n v="0"/>
    <m/>
    <n v="0"/>
    <n v="0"/>
    <n v="0"/>
    <n v="0"/>
    <n v="0"/>
    <n v="0"/>
    <n v="0"/>
    <n v="0"/>
    <n v="0"/>
    <n v="0"/>
    <n v="0"/>
    <n v="0"/>
    <n v="0"/>
    <m/>
    <n v="0"/>
    <n v="0"/>
    <m/>
    <m/>
    <n v="0"/>
    <s v=""/>
    <n v="0"/>
    <n v="0"/>
    <m/>
    <s v="100%"/>
    <s v=""/>
    <x v="2"/>
    <m/>
    <x v="2"/>
    <m/>
    <m/>
    <x v="1"/>
    <s v="English"/>
    <x v="0"/>
    <m/>
    <m/>
    <x v="2"/>
    <m/>
    <m/>
    <x v="2"/>
    <m/>
    <m/>
    <x v="1"/>
    <m/>
    <m/>
    <x v="1"/>
    <m/>
    <m/>
    <s v="Office is actually offsite/community based"/>
    <m/>
    <s v="Yes"/>
    <s v="cplatt@cmhaww.ca"/>
    <m/>
    <n v="0"/>
    <n v="1"/>
  </r>
  <r>
    <s v="Asset02331"/>
    <m/>
    <m/>
    <m/>
    <m/>
    <m/>
    <x v="5"/>
    <x v="189"/>
    <m/>
    <x v="2"/>
    <m/>
    <s v="Muskoka Paramedic Services - Community Paramedicine Program"/>
    <m/>
    <x v="3"/>
    <m/>
    <x v="50"/>
    <x v="3"/>
    <m/>
    <m/>
    <m/>
    <m/>
    <m/>
    <m/>
    <n v="68"/>
    <n v="178"/>
    <n v="51"/>
    <n v="0"/>
    <n v="229"/>
    <x v="0"/>
    <n v="0"/>
    <n v="0"/>
    <s v="Weekdays; Weekends"/>
    <n v="9.3000000000000007"/>
    <m/>
    <s v="225 Taylor Rd"/>
    <x v="14"/>
    <x v="0"/>
    <x v="216"/>
    <m/>
    <m/>
    <m/>
    <m/>
    <x v="2"/>
    <m/>
    <m/>
    <m/>
    <m/>
    <m/>
    <m/>
    <m/>
    <m/>
    <n v="1"/>
    <n v="0"/>
    <n v="0"/>
    <n v="0"/>
    <n v="0"/>
    <m/>
    <n v="0"/>
    <n v="0"/>
    <n v="0"/>
    <n v="4.4800000000000004"/>
    <n v="0"/>
    <n v="0"/>
    <n v="0"/>
    <n v="0"/>
    <n v="0"/>
    <n v="0"/>
    <n v="0"/>
    <n v="0"/>
    <n v="0"/>
    <m/>
    <n v="0"/>
    <n v="0"/>
    <m/>
    <m/>
    <n v="1.06"/>
    <s v=""/>
    <n v="5.48"/>
    <n v="5.5400000000000009"/>
    <m/>
    <s v=""/>
    <s v=""/>
    <x v="2"/>
    <m/>
    <x v="2"/>
    <m/>
    <m/>
    <x v="1"/>
    <s v="English"/>
    <x v="0"/>
    <m/>
    <m/>
    <x v="2"/>
    <m/>
    <m/>
    <x v="2"/>
    <m/>
    <m/>
    <x v="1"/>
    <m/>
    <m/>
    <x v="1"/>
    <m/>
    <m/>
    <s v="Noted above - Our patient enrollment and visits were down due to the pandemic causing our program to be on hold."/>
    <m/>
    <s v="Yes"/>
    <s v="darcy.medland@muskoka.on.ca"/>
    <m/>
    <n v="0"/>
    <n v="1"/>
  </r>
  <r>
    <s v="Asset02889"/>
    <m/>
    <m/>
    <m/>
    <m/>
    <m/>
    <x v="5"/>
    <x v="54"/>
    <m/>
    <x v="2"/>
    <m/>
    <s v="Falls Prevention Program"/>
    <m/>
    <x v="3"/>
    <m/>
    <x v="38"/>
    <x v="3"/>
    <m/>
    <m/>
    <m/>
    <m/>
    <m/>
    <m/>
    <n v="0"/>
    <n v="0"/>
    <n v="0"/>
    <n v="0"/>
    <n v="0"/>
    <x v="0"/>
    <n v="0"/>
    <n v="0"/>
    <s v="Weekdays;"/>
    <n v="0"/>
    <m/>
    <s v="3560 Bathurst St North York"/>
    <x v="7"/>
    <x v="0"/>
    <x v="58"/>
    <m/>
    <m/>
    <m/>
    <m/>
    <x v="1"/>
    <m/>
    <m/>
    <m/>
    <m/>
    <m/>
    <m/>
    <m/>
    <m/>
    <n v="0"/>
    <n v="0"/>
    <n v="0"/>
    <n v="0"/>
    <n v="0"/>
    <m/>
    <n v="0"/>
    <n v="0"/>
    <n v="0"/>
    <n v="0"/>
    <n v="0"/>
    <n v="0"/>
    <n v="0"/>
    <n v="0"/>
    <n v="0"/>
    <n v="0"/>
    <n v="0"/>
    <n v="0"/>
    <n v="0"/>
    <m/>
    <n v="0"/>
    <n v="0"/>
    <m/>
    <m/>
    <n v="1"/>
    <s v="Falls Prevention Clinician"/>
    <n v="0"/>
    <n v="1"/>
    <m/>
    <s v="100%"/>
    <s v="Adult Day programs, Day treatment Centres, hospitals, Outreach Teams, Behaviour support, Specialists. Word of mouth."/>
    <x v="2"/>
    <m/>
    <x v="2"/>
    <m/>
    <m/>
    <x v="1"/>
    <s v="English"/>
    <x v="0"/>
    <m/>
    <m/>
    <x v="2"/>
    <m/>
    <m/>
    <x v="2"/>
    <m/>
    <m/>
    <x v="1"/>
    <m/>
    <m/>
    <x v="1"/>
    <m/>
    <m/>
    <s v="Program website: https://www.baycrest.org/Baycrest/Healthcare-Programs-Services/Programs/Community-Centre-for-Seniors"/>
    <m/>
    <s v="Yes"/>
    <s v="edanieli@baycrest.org"/>
    <m/>
    <n v="1"/>
    <n v="1"/>
  </r>
  <r>
    <s v="Asset02740"/>
    <m/>
    <m/>
    <m/>
    <m/>
    <m/>
    <x v="5"/>
    <x v="109"/>
    <m/>
    <x v="2"/>
    <m/>
    <s v="Falls Prevention Clinic"/>
    <m/>
    <x v="3"/>
    <m/>
    <x v="38"/>
    <x v="3"/>
    <m/>
    <m/>
    <m/>
    <m/>
    <m/>
    <m/>
    <n v="422"/>
    <n v="1855"/>
    <n v="241"/>
    <n v="30"/>
    <n v="2126"/>
    <x v="0"/>
    <n v="0"/>
    <n v="0"/>
    <s v="Weekdays;"/>
    <n v="47"/>
    <m/>
    <s v="3276 St. Clair Ave. E. Toronto"/>
    <x v="7"/>
    <x v="0"/>
    <x v="118"/>
    <m/>
    <m/>
    <m/>
    <m/>
    <x v="1"/>
    <m/>
    <m/>
    <m/>
    <m/>
    <m/>
    <m/>
    <m/>
    <m/>
    <n v="1"/>
    <n v="0"/>
    <n v="0"/>
    <n v="0"/>
    <n v="0"/>
    <m/>
    <n v="0"/>
    <n v="1.5"/>
    <n v="0.5"/>
    <n v="0"/>
    <n v="0"/>
    <n v="0.6"/>
    <n v="2"/>
    <n v="0.5"/>
    <n v="0"/>
    <n v="0"/>
    <n v="0"/>
    <n v="0"/>
    <n v="0.5"/>
    <m/>
    <n v="0"/>
    <n v="0"/>
    <m/>
    <m/>
    <n v="0"/>
    <s v="0.1 Patient Flow Coordinator_x000a_0.1 Manager"/>
    <n v="6.6"/>
    <n v="5.6"/>
    <m/>
    <s v="75% to &lt;100%"/>
    <s v="Specialists, Acute Care"/>
    <x v="2"/>
    <m/>
    <x v="2"/>
    <m/>
    <m/>
    <x v="1"/>
    <s v="English"/>
    <x v="0"/>
    <m/>
    <m/>
    <x v="2"/>
    <m/>
    <m/>
    <x v="2"/>
    <m/>
    <m/>
    <x v="1"/>
    <m/>
    <m/>
    <x v="1"/>
    <m/>
    <m/>
    <s v="Data/metrics have been impacted by Covid closures and limitations during our reopening (ie: decreased capacity).  Additionally, we do not have any data or appropriate process to track staff who were redeployed to the inpatient units."/>
    <m/>
    <s v="Yes"/>
    <s v="chiara.campitelli-thompson@unityhealth.to"/>
    <m/>
    <n v="0"/>
    <n v="1"/>
  </r>
  <r>
    <s v="Asset03586"/>
    <m/>
    <m/>
    <m/>
    <m/>
    <m/>
    <x v="5"/>
    <x v="54"/>
    <m/>
    <x v="2"/>
    <m/>
    <s v="Fall Prevention Program"/>
    <m/>
    <x v="3"/>
    <m/>
    <x v="38"/>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
    <m/>
    <s v="Yes"/>
    <s v="programs@geriatricsontario.ca"/>
    <m/>
    <n v="1"/>
    <n v="1"/>
  </r>
  <r>
    <s v="Asset02355"/>
    <m/>
    <m/>
    <m/>
    <m/>
    <m/>
    <x v="5"/>
    <x v="24"/>
    <m/>
    <x v="2"/>
    <m/>
    <s v="Élisabeth Bruyère Hospital - Geriatric Rehabilitation Services"/>
    <m/>
    <x v="3"/>
    <m/>
    <x v="17"/>
    <x v="4"/>
    <m/>
    <m/>
    <m/>
    <m/>
    <m/>
    <m/>
    <n v="0"/>
    <n v="537"/>
    <n v="0"/>
    <n v="0"/>
    <n v="537"/>
    <x v="1"/>
    <n v="50"/>
    <n v="85.3"/>
    <m/>
    <n v="11.6"/>
    <m/>
    <s v="75 Bruyère St.  Ottawa"/>
    <x v="11"/>
    <x v="0"/>
    <x v="13"/>
    <m/>
    <m/>
    <m/>
    <m/>
    <x v="0"/>
    <m/>
    <m/>
    <m/>
    <m/>
    <m/>
    <m/>
    <m/>
    <m/>
    <n v="2.5"/>
    <n v="3.2"/>
    <n v="0.6"/>
    <n v="0"/>
    <n v="0"/>
    <m/>
    <n v="0"/>
    <n v="3.4"/>
    <n v="2"/>
    <n v="0"/>
    <n v="0"/>
    <n v="3"/>
    <n v="5.5"/>
    <n v="2"/>
    <n v="0"/>
    <n v="0"/>
    <n v="18.2"/>
    <n v="15.4"/>
    <n v="3.1"/>
    <m/>
    <n v="0.4"/>
    <n v="0"/>
    <m/>
    <m/>
    <n v="1"/>
    <s v="Porter 1.5 FTE"/>
    <n v="59.3"/>
    <n v="54.6"/>
    <m/>
    <s v="100%"/>
    <s v="Acute Care"/>
    <x v="2"/>
    <m/>
    <x v="2"/>
    <m/>
    <m/>
    <x v="1"/>
    <s v="English"/>
    <x v="0"/>
    <m/>
    <m/>
    <x v="2"/>
    <m/>
    <m/>
    <x v="2"/>
    <m/>
    <m/>
    <x v="1"/>
    <m/>
    <m/>
    <x v="1"/>
    <m/>
    <m/>
    <s v="0.5 Psychologist  - shared between ALL GRS programs at BruyèreLevel 3 EBH - 20 GRS Beds closed Oct 10 - November 08, 2020, due to a staffing crisis.  All staff for this unit were redeployedMarch 15, 2021 - Level 6 - 30 bed unit admissions suspended due to COVID outbreak"/>
    <m/>
    <s v="Yes"/>
    <s v="cmccumber@bruyere.org"/>
    <m/>
    <n v="0"/>
    <n v="1"/>
  </r>
  <r>
    <s v="Asset01977"/>
    <m/>
    <m/>
    <m/>
    <m/>
    <m/>
    <x v="5"/>
    <x v="90"/>
    <m/>
    <x v="2"/>
    <m/>
    <s v="Geriatric Assessment Unit"/>
    <m/>
    <x v="3"/>
    <m/>
    <x v="17"/>
    <x v="4"/>
    <m/>
    <m/>
    <m/>
    <m/>
    <m/>
    <m/>
    <n v="94"/>
    <n v="97"/>
    <n v="0"/>
    <n v="0"/>
    <n v="97"/>
    <x v="1"/>
    <n v="17"/>
    <n v="0"/>
    <s v="Weekdays; Weekends"/>
    <n v="30"/>
    <m/>
    <s v="3570 King Street East"/>
    <x v="25"/>
    <x v="0"/>
    <x v="99"/>
    <m/>
    <m/>
    <m/>
    <m/>
    <x v="3"/>
    <m/>
    <m/>
    <m/>
    <m/>
    <m/>
    <m/>
    <m/>
    <m/>
    <n v="0"/>
    <n v="0"/>
    <n v="0"/>
    <n v="0"/>
    <n v="0"/>
    <m/>
    <n v="0"/>
    <n v="1"/>
    <n v="0"/>
    <n v="0"/>
    <n v="0"/>
    <n v="1"/>
    <n v="1"/>
    <n v="0"/>
    <n v="0"/>
    <n v="0"/>
    <n v="0"/>
    <n v="0"/>
    <n v="1"/>
    <m/>
    <n v="0"/>
    <n v="0"/>
    <m/>
    <m/>
    <n v="2"/>
    <s v="Other: Physician 1 FTE, Therapy Assistant 1 FTE"/>
    <n v="4"/>
    <n v="6"/>
    <m/>
    <s v="75% to &lt;100%"/>
    <s v="Hospitals, Seniors Geriatric Services, Community Physicians, Geriatricians, Geriatric Psychiatrists, LTC, RHs, LHIN"/>
    <x v="2"/>
    <m/>
    <x v="2"/>
    <m/>
    <m/>
    <x v="1"/>
    <s v="English"/>
    <x v="0"/>
    <m/>
    <m/>
    <x v="2"/>
    <m/>
    <m/>
    <x v="2"/>
    <m/>
    <m/>
    <x v="1"/>
    <m/>
    <m/>
    <x v="1"/>
    <m/>
    <m/>
    <s v="GAU is a voluntary program and valid consent upon referral is necessary. We do consider applications for patients with geriatric syndromes (i.e. early onset dementia)."/>
    <m/>
    <s v="Yes"/>
    <s v="cplatt@cmhaww.ca"/>
    <m/>
    <n v="0"/>
    <n v="1"/>
  </r>
  <r>
    <s v="Asset02912"/>
    <m/>
    <m/>
    <m/>
    <m/>
    <m/>
    <x v="5"/>
    <x v="20"/>
    <m/>
    <x v="2"/>
    <m/>
    <s v="GEM"/>
    <m/>
    <x v="3"/>
    <m/>
    <x v="0"/>
    <x v="0"/>
    <m/>
    <m/>
    <m/>
    <m/>
    <m/>
    <m/>
    <n v="1078"/>
    <n v="0"/>
    <n v="0"/>
    <n v="0"/>
    <n v="0"/>
    <x v="0"/>
    <n v="0"/>
    <n v="0"/>
    <m/>
    <n v="0"/>
    <m/>
    <s v="1053 Carling Ave"/>
    <x v="11"/>
    <x v="0"/>
    <x v="20"/>
    <m/>
    <m/>
    <m/>
    <m/>
    <x v="0"/>
    <m/>
    <m/>
    <m/>
    <m/>
    <m/>
    <m/>
    <m/>
    <m/>
    <n v="0"/>
    <n v="0"/>
    <n v="0"/>
    <n v="0"/>
    <n v="0"/>
    <m/>
    <n v="0"/>
    <n v="0"/>
    <n v="0"/>
    <n v="0"/>
    <n v="0"/>
    <n v="0"/>
    <n v="0"/>
    <n v="0"/>
    <n v="0"/>
    <n v="0"/>
    <n v="3.4"/>
    <n v="0"/>
    <n v="0"/>
    <m/>
    <n v="0"/>
    <n v="0"/>
    <m/>
    <m/>
    <n v="0"/>
    <s v=""/>
    <n v="3.4"/>
    <n v="3.4"/>
    <m/>
    <s v="100%"/>
    <s v=""/>
    <x v="2"/>
    <m/>
    <x v="2"/>
    <m/>
    <m/>
    <x v="1"/>
    <s v="English"/>
    <x v="0"/>
    <m/>
    <m/>
    <x v="2"/>
    <m/>
    <m/>
    <x v="2"/>
    <m/>
    <m/>
    <x v="1"/>
    <m/>
    <m/>
    <x v="1"/>
    <m/>
    <m/>
    <s v=""/>
    <m/>
    <s v="Yes"/>
    <s v="kkay@rgpo.ca"/>
    <m/>
    <n v="0"/>
    <n v="1"/>
  </r>
  <r>
    <s v="Asset02645"/>
    <m/>
    <m/>
    <m/>
    <m/>
    <m/>
    <x v="5"/>
    <x v="33"/>
    <m/>
    <x v="2"/>
    <m/>
    <s v="GEM"/>
    <m/>
    <x v="3"/>
    <m/>
    <x v="0"/>
    <x v="0"/>
    <m/>
    <m/>
    <m/>
    <m/>
    <m/>
    <m/>
    <n v="1281"/>
    <n v="1788"/>
    <n v="0"/>
    <n v="0"/>
    <n v="1788"/>
    <x v="0"/>
    <n v="0"/>
    <n v="0"/>
    <s v="Weekdays; Weekends"/>
    <n v="0"/>
    <m/>
    <s v="1235 Wilson Avenue"/>
    <x v="7"/>
    <x v="0"/>
    <x v="32"/>
    <m/>
    <m/>
    <m/>
    <m/>
    <x v="1"/>
    <m/>
    <m/>
    <m/>
    <m/>
    <m/>
    <m/>
    <m/>
    <m/>
    <n v="0"/>
    <n v="0"/>
    <n v="0"/>
    <n v="0"/>
    <n v="0"/>
    <m/>
    <n v="0"/>
    <n v="0"/>
    <n v="0"/>
    <n v="0"/>
    <n v="0"/>
    <n v="0"/>
    <n v="0"/>
    <n v="0"/>
    <n v="0"/>
    <n v="0"/>
    <n v="3"/>
    <n v="0"/>
    <n v="0"/>
    <m/>
    <n v="0"/>
    <n v="0"/>
    <m/>
    <m/>
    <n v="0"/>
    <s v=""/>
    <n v="3"/>
    <n v="3"/>
    <m/>
    <s v=""/>
    <s v=""/>
    <x v="2"/>
    <m/>
    <x v="2"/>
    <m/>
    <m/>
    <x v="1"/>
    <s v="English"/>
    <x v="0"/>
    <m/>
    <m/>
    <x v="2"/>
    <m/>
    <m/>
    <x v="2"/>
    <m/>
    <m/>
    <x v="1"/>
    <m/>
    <m/>
    <x v="1"/>
    <m/>
    <m/>
    <s v="The Geriatric Emergency Management nurses are a group of three specialized nurses that work with our at risk geriatric patients that present to the emergency department. Typically working with patients 75 years or older, the GEM nurses provide a wide array of care, from medication consultation, home supports, mobility, ADLs and in some cases emergency placement needs. The GEM nurses work in collaboration with the Healthy Living Clinic, the Geriatric Outreach Team, CCAC and the emergency department members to ensure safe discharge planning for the geriatric patients in the emergency department."/>
    <m/>
    <s v="Yes"/>
    <s v="hlau@hrh.ca"/>
    <m/>
    <n v="0"/>
    <n v="1"/>
  </r>
  <r>
    <s v="Asset02769"/>
    <m/>
    <m/>
    <m/>
    <m/>
    <m/>
    <x v="5"/>
    <x v="108"/>
    <m/>
    <x v="2"/>
    <m/>
    <s v="Regional Geriatric Program"/>
    <m/>
    <x v="3"/>
    <m/>
    <x v="0"/>
    <x v="0"/>
    <m/>
    <m/>
    <m/>
    <m/>
    <m/>
    <m/>
    <n v="866"/>
    <n v="1013"/>
    <n v="291"/>
    <n v="0"/>
    <n v="1304"/>
    <x v="0"/>
    <n v="0"/>
    <n v="0"/>
    <s v="Weekdays;"/>
    <n v="0"/>
    <m/>
    <s v="399 Bathurst Street"/>
    <x v="7"/>
    <x v="0"/>
    <x v="117"/>
    <m/>
    <m/>
    <m/>
    <m/>
    <x v="1"/>
    <m/>
    <m/>
    <m/>
    <m/>
    <m/>
    <m/>
    <m/>
    <m/>
    <n v="0"/>
    <n v="0"/>
    <n v="0"/>
    <n v="0"/>
    <n v="0"/>
    <m/>
    <n v="0"/>
    <n v="0"/>
    <n v="0"/>
    <n v="0"/>
    <n v="0"/>
    <n v="0"/>
    <n v="0"/>
    <n v="0"/>
    <n v="0"/>
    <n v="0"/>
    <n v="1.4"/>
    <n v="0"/>
    <n v="0"/>
    <m/>
    <n v="0"/>
    <n v="0"/>
    <m/>
    <m/>
    <n v="0"/>
    <s v=""/>
    <n v="1.4"/>
    <n v="1.4"/>
    <m/>
    <s v=""/>
    <s v=""/>
    <x v="2"/>
    <m/>
    <x v="2"/>
    <m/>
    <m/>
    <x v="1"/>
    <s v="English"/>
    <x v="0"/>
    <m/>
    <m/>
    <x v="2"/>
    <m/>
    <m/>
    <x v="2"/>
    <m/>
    <m/>
    <x v="1"/>
    <m/>
    <m/>
    <x v="1"/>
    <m/>
    <m/>
    <s v=""/>
    <m/>
    <s v="Yes"/>
    <s v="jackielyn.guanzon@uhn.ca"/>
    <m/>
    <n v="0"/>
    <n v="1"/>
  </r>
  <r>
    <s v="Asset01967"/>
    <m/>
    <m/>
    <m/>
    <m/>
    <m/>
    <x v="5"/>
    <x v="60"/>
    <m/>
    <x v="2"/>
    <m/>
    <s v="GEM"/>
    <m/>
    <x v="3"/>
    <m/>
    <x v="0"/>
    <x v="0"/>
    <m/>
    <m/>
    <m/>
    <m/>
    <m/>
    <m/>
    <n v="0"/>
    <n v="481"/>
    <n v="0"/>
    <n v="0"/>
    <n v="481"/>
    <x v="0"/>
    <n v="0"/>
    <n v="0"/>
    <s v="Weekdays; Weekends"/>
    <n v="0"/>
    <m/>
    <s v="115 Delhi St"/>
    <x v="12"/>
    <x v="0"/>
    <x v="64"/>
    <m/>
    <m/>
    <m/>
    <m/>
    <x v="3"/>
    <m/>
    <m/>
    <m/>
    <m/>
    <m/>
    <m/>
    <m/>
    <m/>
    <n v="0"/>
    <n v="0"/>
    <n v="0"/>
    <n v="0"/>
    <n v="0"/>
    <m/>
    <n v="0"/>
    <n v="0"/>
    <n v="0"/>
    <n v="0"/>
    <n v="0"/>
    <n v="0"/>
    <n v="0"/>
    <n v="0"/>
    <n v="0"/>
    <n v="0"/>
    <n v="0"/>
    <n v="0"/>
    <n v="0"/>
    <m/>
    <n v="0"/>
    <n v="0"/>
    <m/>
    <m/>
    <n v="1"/>
    <s v="Other: GEM Nurse 1 FTE_x000a_Interruption of service related to hiring new GEM nurses, 1 Mat leave."/>
    <n v="0"/>
    <n v="1"/>
    <m/>
    <s v="100%"/>
    <s v="ERP and Case Finding"/>
    <x v="2"/>
    <m/>
    <x v="2"/>
    <m/>
    <m/>
    <x v="1"/>
    <s v="English"/>
    <x v="0"/>
    <m/>
    <m/>
    <x v="2"/>
    <m/>
    <m/>
    <x v="2"/>
    <m/>
    <m/>
    <x v="1"/>
    <m/>
    <m/>
    <x v="1"/>
    <m/>
    <m/>
    <s v=""/>
    <m/>
    <s v="Yes"/>
    <s v="cplatt@cmhaww.ca"/>
    <m/>
    <n v="0"/>
    <n v="1"/>
  </r>
  <r>
    <s v="Asset01947"/>
    <m/>
    <m/>
    <m/>
    <m/>
    <m/>
    <x v="5"/>
    <x v="59"/>
    <m/>
    <x v="2"/>
    <m/>
    <s v="GEM"/>
    <m/>
    <x v="3"/>
    <m/>
    <x v="0"/>
    <x v="0"/>
    <m/>
    <m/>
    <m/>
    <m/>
    <m/>
    <m/>
    <n v="0"/>
    <n v="561"/>
    <n v="17"/>
    <n v="0"/>
    <n v="578"/>
    <x v="0"/>
    <n v="0"/>
    <n v="0"/>
    <s v="Weekdays; Weekends"/>
    <n v="0"/>
    <m/>
    <s v="131 Frederick Campbell Street"/>
    <x v="37"/>
    <x v="0"/>
    <x v="63"/>
    <m/>
    <m/>
    <m/>
    <m/>
    <x v="3"/>
    <m/>
    <m/>
    <m/>
    <m/>
    <m/>
    <m/>
    <m/>
    <m/>
    <n v="0"/>
    <n v="0"/>
    <n v="0"/>
    <n v="0"/>
    <n v="0"/>
    <m/>
    <n v="0"/>
    <n v="0"/>
    <n v="0"/>
    <n v="0"/>
    <n v="0"/>
    <n v="0"/>
    <n v="0"/>
    <n v="0"/>
    <n v="0"/>
    <n v="0"/>
    <n v="0"/>
    <n v="0"/>
    <n v="0"/>
    <m/>
    <n v="0"/>
    <n v="0"/>
    <m/>
    <m/>
    <n v="2"/>
    <s v="Other: GEM Nurse 2 FTE_x000a_Note: 1 Mat leave; newly hired GEM to cover only worked for a short period and went into medical leave and resigned."/>
    <n v="0"/>
    <n v="2"/>
    <m/>
    <s v="100%"/>
    <s v=""/>
    <x v="2"/>
    <m/>
    <x v="2"/>
    <m/>
    <m/>
    <x v="1"/>
    <s v="English"/>
    <x v="0"/>
    <m/>
    <m/>
    <x v="2"/>
    <m/>
    <m/>
    <x v="2"/>
    <m/>
    <m/>
    <x v="1"/>
    <m/>
    <m/>
    <x v="1"/>
    <m/>
    <m/>
    <s v="Family/Caregivers served: No actual volumes to report however GEM nurse indicated that caregiver support is part of almost every referral"/>
    <m/>
    <s v="Yes"/>
    <s v="cplatt@cmhaww.ca"/>
    <m/>
    <n v="0"/>
    <n v="1"/>
  </r>
  <r>
    <s v="Asset02453"/>
    <m/>
    <m/>
    <m/>
    <m/>
    <m/>
    <x v="5"/>
    <x v="7"/>
    <m/>
    <x v="2"/>
    <m/>
    <s v="GEM"/>
    <m/>
    <x v="3"/>
    <m/>
    <x v="0"/>
    <x v="0"/>
    <m/>
    <m/>
    <m/>
    <m/>
    <m/>
    <m/>
    <n v="857"/>
    <n v="970"/>
    <n v="245"/>
    <n v="0"/>
    <n v="1215"/>
    <x v="0"/>
    <n v="0"/>
    <n v="0"/>
    <s v="Weekdays;"/>
    <n v="0"/>
    <m/>
    <s v="2867 Ellesmere Rd"/>
    <x v="6"/>
    <x v="0"/>
    <x v="7"/>
    <m/>
    <m/>
    <m/>
    <m/>
    <x v="1"/>
    <m/>
    <m/>
    <m/>
    <m/>
    <m/>
    <m/>
    <m/>
    <m/>
    <n v="0"/>
    <n v="0"/>
    <n v="0"/>
    <n v="0"/>
    <n v="0"/>
    <m/>
    <n v="1"/>
    <n v="0"/>
    <n v="0"/>
    <n v="0"/>
    <n v="0"/>
    <n v="0"/>
    <n v="0"/>
    <n v="0"/>
    <n v="0"/>
    <n v="0"/>
    <n v="0"/>
    <n v="0"/>
    <n v="0"/>
    <m/>
    <n v="0"/>
    <n v="0"/>
    <m/>
    <m/>
    <n v="0"/>
    <s v=""/>
    <n v="1"/>
    <n v="1"/>
    <m/>
    <s v="100%"/>
    <s v=""/>
    <x v="2"/>
    <m/>
    <x v="2"/>
    <m/>
    <m/>
    <x v="1"/>
    <s v="English"/>
    <x v="0"/>
    <m/>
    <m/>
    <x v="2"/>
    <m/>
    <m/>
    <x v="2"/>
    <m/>
    <m/>
    <x v="1"/>
    <m/>
    <m/>
    <x v="1"/>
    <m/>
    <m/>
    <s v=""/>
    <m/>
    <s v="Yes"/>
    <s v="shawkins@seniorscarenetwork.ca"/>
    <m/>
    <n v="0"/>
    <n v="1"/>
  </r>
  <r>
    <s v="Asset01944"/>
    <m/>
    <m/>
    <m/>
    <m/>
    <m/>
    <x v="5"/>
    <x v="61"/>
    <m/>
    <x v="2"/>
    <m/>
    <s v="GEM"/>
    <m/>
    <x v="3"/>
    <m/>
    <x v="0"/>
    <x v="0"/>
    <m/>
    <m/>
    <m/>
    <m/>
    <m/>
    <m/>
    <n v="0"/>
    <n v="1036"/>
    <n v="0"/>
    <n v="0"/>
    <n v="1036"/>
    <x v="0"/>
    <n v="0"/>
    <n v="0"/>
    <s v="Weekdays; Weekends"/>
    <n v="0"/>
    <m/>
    <s v="835 King St W"/>
    <x v="25"/>
    <x v="0"/>
    <x v="65"/>
    <m/>
    <m/>
    <m/>
    <m/>
    <x v="3"/>
    <m/>
    <m/>
    <m/>
    <m/>
    <m/>
    <m/>
    <m/>
    <m/>
    <n v="0"/>
    <n v="0"/>
    <n v="0"/>
    <n v="0"/>
    <n v="0"/>
    <m/>
    <n v="0"/>
    <n v="0"/>
    <n v="0"/>
    <n v="0"/>
    <n v="0"/>
    <n v="0"/>
    <n v="0"/>
    <n v="0"/>
    <n v="0"/>
    <n v="0"/>
    <n v="0"/>
    <n v="0"/>
    <n v="0"/>
    <m/>
    <n v="0"/>
    <n v="0"/>
    <m/>
    <m/>
    <n v="2"/>
    <s v="Other: GEM Nurse 2 FTE"/>
    <n v="0"/>
    <n v="2"/>
    <m/>
    <s v="100%"/>
    <s v="ERP, Case Finding, AUA"/>
    <x v="2"/>
    <m/>
    <x v="2"/>
    <m/>
    <m/>
    <x v="1"/>
    <s v="English"/>
    <x v="0"/>
    <m/>
    <m/>
    <x v="2"/>
    <m/>
    <m/>
    <x v="2"/>
    <m/>
    <m/>
    <x v="1"/>
    <m/>
    <m/>
    <x v="1"/>
    <m/>
    <m/>
    <s v=""/>
    <m/>
    <s v="Yes"/>
    <s v="cplatt@cmhaww.ca"/>
    <m/>
    <n v="0"/>
    <n v="1"/>
  </r>
  <r>
    <s v="Asset02454"/>
    <m/>
    <m/>
    <m/>
    <m/>
    <m/>
    <x v="5"/>
    <x v="8"/>
    <m/>
    <x v="2"/>
    <m/>
    <s v="GEM Nurse SHN-G"/>
    <m/>
    <x v="3"/>
    <m/>
    <x v="0"/>
    <x v="0"/>
    <m/>
    <m/>
    <m/>
    <m/>
    <m/>
    <m/>
    <n v="250"/>
    <n v="269"/>
    <n v="33"/>
    <n v="0"/>
    <n v="302"/>
    <x v="0"/>
    <n v="0"/>
    <n v="0"/>
    <s v="Weekdays;"/>
    <n v="0"/>
    <m/>
    <s v="3030 Lawrence Ave"/>
    <x v="6"/>
    <x v="0"/>
    <x v="8"/>
    <m/>
    <m/>
    <m/>
    <m/>
    <x v="1"/>
    <m/>
    <m/>
    <m/>
    <m/>
    <m/>
    <m/>
    <m/>
    <m/>
    <n v="0"/>
    <n v="0"/>
    <n v="0"/>
    <n v="0"/>
    <n v="0"/>
    <m/>
    <n v="0"/>
    <n v="0"/>
    <n v="0"/>
    <n v="0"/>
    <n v="0"/>
    <n v="0"/>
    <n v="0"/>
    <n v="0"/>
    <n v="0"/>
    <n v="0"/>
    <n v="1"/>
    <n v="0"/>
    <n v="0"/>
    <m/>
    <n v="0"/>
    <n v="0"/>
    <m/>
    <m/>
    <n v="0"/>
    <s v=""/>
    <n v="1"/>
    <n v="1"/>
    <m/>
    <s v="100%"/>
    <s v=""/>
    <x v="2"/>
    <m/>
    <x v="2"/>
    <m/>
    <m/>
    <x v="1"/>
    <s v="English"/>
    <x v="0"/>
    <m/>
    <m/>
    <x v="2"/>
    <m/>
    <m/>
    <x v="2"/>
    <m/>
    <m/>
    <x v="1"/>
    <m/>
    <m/>
    <x v="1"/>
    <m/>
    <m/>
    <s v=""/>
    <m/>
    <s v="Yes"/>
    <s v="shawkins@seniorscarenetwork.ca"/>
    <m/>
    <n v="0"/>
    <n v="1"/>
  </r>
  <r>
    <s v="Asset02900"/>
    <m/>
    <m/>
    <m/>
    <m/>
    <m/>
    <x v="5"/>
    <x v="119"/>
    <m/>
    <x v="2"/>
    <m/>
    <s v="GEM"/>
    <m/>
    <x v="3"/>
    <m/>
    <x v="0"/>
    <x v="0"/>
    <m/>
    <m/>
    <m/>
    <m/>
    <m/>
    <m/>
    <n v="0"/>
    <n v="1672"/>
    <n v="0"/>
    <n v="0"/>
    <n v="1672"/>
    <x v="0"/>
    <n v="0"/>
    <n v="0"/>
    <m/>
    <n v="0"/>
    <m/>
    <s v="4001 Leslie St"/>
    <x v="61"/>
    <x v="0"/>
    <x v="130"/>
    <m/>
    <m/>
    <m/>
    <m/>
    <x v="1"/>
    <m/>
    <m/>
    <m/>
    <m/>
    <m/>
    <m/>
    <m/>
    <m/>
    <n v="0"/>
    <n v="0"/>
    <n v="0"/>
    <n v="0"/>
    <n v="0"/>
    <m/>
    <n v="0"/>
    <n v="0"/>
    <n v="0"/>
    <n v="0"/>
    <n v="0"/>
    <n v="0"/>
    <n v="0"/>
    <n v="0"/>
    <n v="0"/>
    <n v="0"/>
    <n v="3"/>
    <n v="0"/>
    <n v="0"/>
    <m/>
    <n v="0"/>
    <n v="0"/>
    <m/>
    <m/>
    <n v="0"/>
    <s v=""/>
    <n v="3"/>
    <n v="3"/>
    <m/>
    <s v="100%"/>
    <s v=""/>
    <x v="2"/>
    <m/>
    <x v="2"/>
    <m/>
    <m/>
    <x v="1"/>
    <s v="English"/>
    <x v="0"/>
    <m/>
    <m/>
    <x v="2"/>
    <m/>
    <m/>
    <x v="2"/>
    <m/>
    <m/>
    <x v="1"/>
    <m/>
    <m/>
    <x v="1"/>
    <m/>
    <m/>
    <s v=""/>
    <m/>
    <s v="Yes"/>
    <s v="kkay@rgpo.ca"/>
    <m/>
    <n v="0"/>
    <n v="1"/>
  </r>
  <r>
    <s v="Asset02443"/>
    <m/>
    <m/>
    <m/>
    <m/>
    <m/>
    <x v="5"/>
    <x v="3"/>
    <m/>
    <x v="2"/>
    <m/>
    <s v="Geriatric Emergency Management (GEM)"/>
    <m/>
    <x v="3"/>
    <m/>
    <x v="0"/>
    <x v="0"/>
    <m/>
    <m/>
    <m/>
    <m/>
    <m/>
    <m/>
    <n v="585"/>
    <n v="643"/>
    <n v="230"/>
    <n v="0"/>
    <n v="873"/>
    <x v="0"/>
    <n v="0"/>
    <n v="0"/>
    <s v="Weekdays;"/>
    <n v="0"/>
    <m/>
    <s v="1000 Depalma Drive"/>
    <x v="3"/>
    <x v="0"/>
    <x v="3"/>
    <m/>
    <m/>
    <m/>
    <m/>
    <x v="0"/>
    <m/>
    <m/>
    <m/>
    <m/>
    <m/>
    <m/>
    <m/>
    <m/>
    <n v="0"/>
    <n v="0"/>
    <n v="0"/>
    <n v="0"/>
    <n v="0"/>
    <m/>
    <n v="0"/>
    <n v="0"/>
    <n v="0"/>
    <n v="0"/>
    <n v="0"/>
    <n v="0"/>
    <n v="0"/>
    <n v="0"/>
    <n v="0"/>
    <n v="0"/>
    <n v="1"/>
    <n v="0"/>
    <n v="0"/>
    <m/>
    <n v="0"/>
    <n v="0"/>
    <m/>
    <m/>
    <n v="0"/>
    <s v=""/>
    <n v="1"/>
    <n v="1"/>
    <m/>
    <s v="100%"/>
    <s v=""/>
    <x v="2"/>
    <m/>
    <x v="2"/>
    <m/>
    <m/>
    <x v="1"/>
    <s v="English"/>
    <x v="0"/>
    <m/>
    <m/>
    <x v="2"/>
    <m/>
    <m/>
    <x v="2"/>
    <m/>
    <m/>
    <x v="1"/>
    <m/>
    <m/>
    <x v="1"/>
    <m/>
    <m/>
    <s v=""/>
    <m/>
    <s v="Yes"/>
    <s v="shawkins@seniorscarenetwork.ca"/>
    <m/>
    <n v="0"/>
    <n v="1"/>
  </r>
  <r>
    <s v="Asset02736"/>
    <m/>
    <m/>
    <m/>
    <m/>
    <m/>
    <x v="5"/>
    <x v="6"/>
    <m/>
    <x v="2"/>
    <m/>
    <s v="GEM"/>
    <m/>
    <x v="3"/>
    <m/>
    <x v="0"/>
    <x v="0"/>
    <m/>
    <m/>
    <m/>
    <m/>
    <m/>
    <m/>
    <n v="371"/>
    <n v="411"/>
    <n v="82"/>
    <n v="0"/>
    <n v="493"/>
    <x v="0"/>
    <n v="0"/>
    <n v="0"/>
    <s v="Weekdays;"/>
    <n v="0"/>
    <m/>
    <s v="3030 Birchmount Rd"/>
    <x v="6"/>
    <x v="0"/>
    <x v="6"/>
    <m/>
    <m/>
    <m/>
    <m/>
    <x v="1"/>
    <m/>
    <m/>
    <m/>
    <m/>
    <m/>
    <m/>
    <m/>
    <m/>
    <n v="0"/>
    <n v="0"/>
    <n v="0"/>
    <n v="0"/>
    <n v="0"/>
    <m/>
    <n v="0"/>
    <n v="0"/>
    <n v="0"/>
    <n v="0"/>
    <n v="0"/>
    <n v="0"/>
    <n v="0"/>
    <n v="0"/>
    <n v="0"/>
    <n v="0"/>
    <n v="1"/>
    <n v="0"/>
    <n v="0"/>
    <m/>
    <n v="0"/>
    <n v="0"/>
    <m/>
    <m/>
    <n v="0"/>
    <s v=""/>
    <n v="1"/>
    <n v="1"/>
    <m/>
    <s v="100%"/>
    <s v=""/>
    <x v="2"/>
    <m/>
    <x v="2"/>
    <m/>
    <m/>
    <x v="1"/>
    <s v="English"/>
    <x v="0"/>
    <m/>
    <m/>
    <x v="2"/>
    <m/>
    <m/>
    <x v="2"/>
    <m/>
    <m/>
    <x v="1"/>
    <m/>
    <m/>
    <x v="1"/>
    <m/>
    <m/>
    <s v="Redeployed for Q1"/>
    <m/>
    <s v="Yes"/>
    <s v="sli2@shn.ca"/>
    <m/>
    <n v="0"/>
    <n v="1"/>
  </r>
  <r>
    <s v="Asset02839"/>
    <m/>
    <m/>
    <m/>
    <m/>
    <m/>
    <x v="5"/>
    <x v="171"/>
    <m/>
    <x v="2"/>
    <m/>
    <s v="GEM"/>
    <m/>
    <x v="3"/>
    <m/>
    <x v="0"/>
    <x v="0"/>
    <m/>
    <m/>
    <m/>
    <m/>
    <m/>
    <m/>
    <n v="0"/>
    <n v="284"/>
    <n v="0"/>
    <n v="0"/>
    <n v="284"/>
    <x v="0"/>
    <n v="0"/>
    <n v="0"/>
    <s v="Weekdays;"/>
    <n v="0"/>
    <m/>
    <s v="1200 Fourth Avenue"/>
    <x v="60"/>
    <x v="0"/>
    <x v="190"/>
    <m/>
    <m/>
    <m/>
    <m/>
    <x v="3"/>
    <m/>
    <m/>
    <m/>
    <m/>
    <m/>
    <m/>
    <m/>
    <m/>
    <n v="0"/>
    <n v="0"/>
    <n v="0"/>
    <n v="0"/>
    <n v="0"/>
    <m/>
    <n v="2"/>
    <n v="0"/>
    <n v="0"/>
    <n v="0"/>
    <n v="0"/>
    <n v="0"/>
    <n v="0"/>
    <n v="0"/>
    <n v="0"/>
    <n v="0"/>
    <n v="0"/>
    <n v="0"/>
    <n v="0"/>
    <m/>
    <n v="0"/>
    <n v="0"/>
    <m/>
    <m/>
    <n v="0"/>
    <s v=""/>
    <n v="2"/>
    <n v="2"/>
    <m/>
    <s v="100%"/>
    <s v="Referrals can be recevied from ED staff and physicians."/>
    <x v="2"/>
    <m/>
    <x v="2"/>
    <m/>
    <m/>
    <x v="1"/>
    <s v="English"/>
    <x v="0"/>
    <m/>
    <m/>
    <x v="2"/>
    <m/>
    <m/>
    <x v="2"/>
    <m/>
    <m/>
    <x v="1"/>
    <m/>
    <m/>
    <x v="1"/>
    <m/>
    <m/>
    <s v="The GEM program started as a pilot from November 16, 2020 through to spring 2022.  The data for 2020-21 represents activity from November 16, 2020 to March 31, 2021."/>
    <m/>
    <s v="Yes"/>
    <s v="Lori.MacCullouch@niagarahealth.on.ca"/>
    <m/>
    <n v="0"/>
    <n v="1"/>
  </r>
  <r>
    <s v="Asset02892"/>
    <m/>
    <m/>
    <m/>
    <m/>
    <m/>
    <x v="5"/>
    <x v="130"/>
    <m/>
    <x v="2"/>
    <m/>
    <s v="GEM"/>
    <m/>
    <x v="3"/>
    <m/>
    <x v="0"/>
    <x v="0"/>
    <m/>
    <m/>
    <m/>
    <m/>
    <m/>
    <m/>
    <n v="0"/>
    <n v="0"/>
    <n v="0"/>
    <n v="0"/>
    <n v="0"/>
    <x v="0"/>
    <n v="0"/>
    <n v="0"/>
    <s v="Weekdays; Weekends"/>
    <n v="0"/>
    <m/>
    <s v="50 College Dr."/>
    <x v="68"/>
    <x v="0"/>
    <x v="142"/>
    <m/>
    <m/>
    <m/>
    <m/>
    <x v="6"/>
    <m/>
    <m/>
    <m/>
    <m/>
    <m/>
    <m/>
    <m/>
    <m/>
    <n v="0"/>
    <n v="0"/>
    <n v="0"/>
    <n v="0"/>
    <n v="0"/>
    <m/>
    <n v="0"/>
    <n v="0"/>
    <n v="0"/>
    <n v="0"/>
    <n v="0"/>
    <n v="0"/>
    <n v="0"/>
    <n v="0"/>
    <n v="0"/>
    <n v="0"/>
    <n v="2.6"/>
    <n v="0"/>
    <n v="0"/>
    <m/>
    <n v="0"/>
    <n v="0"/>
    <m/>
    <m/>
    <n v="0"/>
    <s v=""/>
    <n v="2.6"/>
    <n v="2.6"/>
    <m/>
    <s v="75% to &lt;100%"/>
    <s v="Case finding"/>
    <x v="2"/>
    <m/>
    <x v="2"/>
    <m/>
    <m/>
    <x v="1"/>
    <s v="English"/>
    <x v="0"/>
    <m/>
    <m/>
    <x v="2"/>
    <m/>
    <m/>
    <x v="2"/>
    <m/>
    <m/>
    <x v="1"/>
    <m/>
    <m/>
    <x v="1"/>
    <m/>
    <m/>
    <s v=""/>
    <m/>
    <s v="Yes"/>
    <s v="erin.sones@nbrhc.on.ca"/>
    <m/>
    <n v="0"/>
    <n v="1"/>
  </r>
  <r>
    <s v="Asset01950"/>
    <m/>
    <m/>
    <m/>
    <m/>
    <m/>
    <x v="5"/>
    <x v="156"/>
    <m/>
    <x v="2"/>
    <m/>
    <s v="GEM"/>
    <m/>
    <x v="3"/>
    <m/>
    <x v="0"/>
    <x v="0"/>
    <m/>
    <m/>
    <m/>
    <m/>
    <m/>
    <m/>
    <n v="0"/>
    <n v="1412"/>
    <n v="125"/>
    <n v="0"/>
    <n v="1537"/>
    <x v="0"/>
    <n v="0"/>
    <n v="0"/>
    <s v="Weekdays;"/>
    <n v="0"/>
    <m/>
    <s v=" 630 Dublin Street"/>
    <x v="86"/>
    <x v="0"/>
    <x v="172"/>
    <m/>
    <m/>
    <m/>
    <m/>
    <x v="3"/>
    <m/>
    <m/>
    <m/>
    <m/>
    <m/>
    <m/>
    <m/>
    <m/>
    <n v="0"/>
    <n v="0"/>
    <n v="0"/>
    <n v="0"/>
    <n v="0"/>
    <m/>
    <n v="0"/>
    <n v="0"/>
    <n v="0"/>
    <n v="0"/>
    <n v="0"/>
    <n v="0"/>
    <n v="0"/>
    <n v="0"/>
    <n v="0"/>
    <n v="0"/>
    <n v="0"/>
    <n v="0"/>
    <n v="0"/>
    <m/>
    <n v="0"/>
    <n v="0"/>
    <m/>
    <m/>
    <n v="2"/>
    <s v="Other: GEM Nurse 1 FTE Louise Marshall and 1 FTE Palmerston"/>
    <n v="0"/>
    <n v="2"/>
    <m/>
    <s v="100%"/>
    <s v="ERP and Case Finding"/>
    <x v="2"/>
    <m/>
    <x v="2"/>
    <m/>
    <m/>
    <x v="1"/>
    <s v="English"/>
    <x v="0"/>
    <m/>
    <m/>
    <x v="2"/>
    <m/>
    <m/>
    <x v="2"/>
    <m/>
    <m/>
    <x v="1"/>
    <m/>
    <m/>
    <x v="1"/>
    <m/>
    <m/>
    <s v="Note: Family/Caregivers Serviced have no actual volumes to report however GEM nurse indicated that caregiver support is part of almost every referral.Note: No count for unique patients served."/>
    <m/>
    <s v="Yes"/>
    <s v="cplatt@cmhaww.ca"/>
    <m/>
    <n v="0"/>
    <n v="1"/>
  </r>
  <r>
    <s v="Asset02109"/>
    <m/>
    <m/>
    <m/>
    <m/>
    <m/>
    <x v="5"/>
    <x v="151"/>
    <m/>
    <x v="2"/>
    <m/>
    <s v="St. Michael's Hospital"/>
    <m/>
    <x v="3"/>
    <m/>
    <x v="0"/>
    <x v="0"/>
    <m/>
    <m/>
    <m/>
    <m/>
    <m/>
    <m/>
    <n v="0"/>
    <n v="0"/>
    <n v="0"/>
    <n v="0"/>
    <n v="0"/>
    <x v="0"/>
    <n v="0"/>
    <n v="0"/>
    <m/>
    <n v="0"/>
    <m/>
    <s v="30 Bond St."/>
    <x v="7"/>
    <x v="0"/>
    <x v="167"/>
    <m/>
    <m/>
    <m/>
    <m/>
    <x v="1"/>
    <m/>
    <m/>
    <m/>
    <m/>
    <m/>
    <m/>
    <m/>
    <m/>
    <n v="0"/>
    <n v="0"/>
    <n v="0"/>
    <n v="0"/>
    <n v="0"/>
    <m/>
    <n v="0"/>
    <n v="0"/>
    <n v="0"/>
    <n v="0"/>
    <n v="0"/>
    <n v="0"/>
    <n v="0"/>
    <n v="0"/>
    <n v="0"/>
    <n v="0"/>
    <n v="1"/>
    <n v="0"/>
    <n v="0"/>
    <m/>
    <n v="0"/>
    <n v="0"/>
    <m/>
    <m/>
    <n v="0"/>
    <s v=""/>
    <n v="1"/>
    <n v="1"/>
    <m/>
    <s v="100%"/>
    <s v=""/>
    <x v="2"/>
    <m/>
    <x v="2"/>
    <m/>
    <m/>
    <x v="1"/>
    <s v="English"/>
    <x v="0"/>
    <m/>
    <m/>
    <x v="2"/>
    <m/>
    <m/>
    <x v="2"/>
    <m/>
    <m/>
    <x v="1"/>
    <m/>
    <m/>
    <x v="1"/>
    <m/>
    <m/>
    <s v=""/>
    <m/>
    <s v="Yes"/>
    <s v="florina.weisenberg@unityhealth.to"/>
    <m/>
    <n v="0"/>
    <n v="1"/>
  </r>
  <r>
    <s v="Asset02907"/>
    <m/>
    <m/>
    <m/>
    <m/>
    <m/>
    <x v="5"/>
    <x v="154"/>
    <m/>
    <x v="2"/>
    <m/>
    <s v="GEM"/>
    <m/>
    <x v="3"/>
    <m/>
    <x v="0"/>
    <x v="0"/>
    <m/>
    <m/>
    <m/>
    <m/>
    <m/>
    <m/>
    <n v="142"/>
    <n v="0"/>
    <n v="0"/>
    <n v="0"/>
    <n v="0"/>
    <x v="0"/>
    <n v="0"/>
    <n v="0"/>
    <m/>
    <n v="0"/>
    <m/>
    <s v="350 John St N"/>
    <x v="84"/>
    <x v="0"/>
    <x v="170"/>
    <m/>
    <m/>
    <m/>
    <m/>
    <x v="0"/>
    <m/>
    <m/>
    <m/>
    <m/>
    <m/>
    <m/>
    <m/>
    <m/>
    <n v="0"/>
    <n v="0"/>
    <n v="0"/>
    <n v="0"/>
    <n v="0"/>
    <m/>
    <n v="0"/>
    <n v="0"/>
    <n v="0"/>
    <n v="0"/>
    <n v="0"/>
    <n v="0"/>
    <n v="0"/>
    <n v="0"/>
    <n v="0"/>
    <n v="0"/>
    <n v="0.4"/>
    <n v="0"/>
    <n v="0"/>
    <m/>
    <n v="0"/>
    <n v="0"/>
    <m/>
    <m/>
    <n v="0"/>
    <s v=""/>
    <n v="0.4"/>
    <n v="0.4"/>
    <m/>
    <s v="100%"/>
    <s v=""/>
    <x v="2"/>
    <m/>
    <x v="2"/>
    <m/>
    <m/>
    <x v="1"/>
    <s v="English"/>
    <x v="0"/>
    <m/>
    <m/>
    <x v="2"/>
    <m/>
    <m/>
    <x v="2"/>
    <m/>
    <m/>
    <x v="1"/>
    <m/>
    <m/>
    <x v="1"/>
    <m/>
    <m/>
    <s v=""/>
    <m/>
    <s v="Yes"/>
    <s v="kkay@rgpo.ca"/>
    <m/>
    <n v="0"/>
    <n v="1"/>
  </r>
  <r>
    <s v="Asset01699"/>
    <m/>
    <m/>
    <m/>
    <m/>
    <m/>
    <x v="5"/>
    <x v="188"/>
    <m/>
    <x v="2"/>
    <m/>
    <s v="Emergency Department"/>
    <m/>
    <x v="3"/>
    <m/>
    <x v="0"/>
    <x v="0"/>
    <m/>
    <m/>
    <m/>
    <m/>
    <m/>
    <m/>
    <n v="0"/>
    <n v="0"/>
    <n v="0"/>
    <n v="0"/>
    <n v="0"/>
    <x v="0"/>
    <n v="0"/>
    <n v="0"/>
    <s v="Weekdays; Weekends"/>
    <n v="0"/>
    <m/>
    <s v="1245 Lakeshore road Burlington Ontario"/>
    <x v="59"/>
    <x v="0"/>
    <x v="217"/>
    <m/>
    <m/>
    <m/>
    <m/>
    <x v="3"/>
    <m/>
    <m/>
    <m/>
    <m/>
    <m/>
    <m/>
    <m/>
    <m/>
    <n v="0"/>
    <n v="0"/>
    <n v="0.2"/>
    <n v="0"/>
    <n v="0"/>
    <m/>
    <n v="2"/>
    <n v="0.2"/>
    <n v="0"/>
    <n v="0"/>
    <n v="0"/>
    <n v="0"/>
    <n v="0.2"/>
    <n v="0"/>
    <n v="0"/>
    <n v="0"/>
    <n v="0"/>
    <n v="0"/>
    <n v="0.5"/>
    <m/>
    <n v="0.2"/>
    <n v="0"/>
    <m/>
    <m/>
    <n v="0"/>
    <s v=""/>
    <n v="3.3000000000000007"/>
    <n v="3.3000000000000007"/>
    <m/>
    <s v="100%"/>
    <s v="Emergency physician Referral"/>
    <x v="2"/>
    <m/>
    <x v="2"/>
    <m/>
    <m/>
    <x v="1"/>
    <s v="English"/>
    <x v="0"/>
    <m/>
    <m/>
    <x v="2"/>
    <m/>
    <m/>
    <x v="2"/>
    <m/>
    <m/>
    <x v="1"/>
    <m/>
    <m/>
    <x v="1"/>
    <m/>
    <m/>
    <s v="2 FTE GEM NP in ER March 2020-September 2020 with weekend coverage, then 1 FTE September-October 2020, 0.4 FTE October till March 2021. seeing 4 patients/day each FTE. Telephone follow-ups as needed"/>
    <m/>
    <s v="Yes"/>
    <s v="tcorbett@josephbranthospital.ca"/>
    <m/>
    <n v="0"/>
    <n v="1"/>
  </r>
  <r>
    <s v="Asset02441"/>
    <m/>
    <m/>
    <m/>
    <m/>
    <m/>
    <x v="5"/>
    <x v="2"/>
    <m/>
    <x v="2"/>
    <m/>
    <s v="GEM Nurse LH-O"/>
    <m/>
    <x v="3"/>
    <m/>
    <x v="0"/>
    <x v="0"/>
    <m/>
    <m/>
    <m/>
    <m/>
    <m/>
    <m/>
    <n v="586"/>
    <n v="604"/>
    <n v="11"/>
    <n v="1"/>
    <n v="616"/>
    <x v="0"/>
    <n v="0"/>
    <n v="0"/>
    <s v="Weekdays;"/>
    <n v="0"/>
    <m/>
    <s v="1 Hospital Court"/>
    <x v="2"/>
    <x v="0"/>
    <x v="2"/>
    <m/>
    <m/>
    <m/>
    <m/>
    <x v="0"/>
    <m/>
    <m/>
    <m/>
    <m/>
    <m/>
    <m/>
    <m/>
    <m/>
    <n v="0"/>
    <n v="0"/>
    <n v="0"/>
    <n v="0"/>
    <n v="0"/>
    <m/>
    <n v="0"/>
    <n v="0"/>
    <n v="0"/>
    <n v="0"/>
    <n v="0"/>
    <n v="0"/>
    <n v="0"/>
    <n v="0"/>
    <n v="0"/>
    <n v="0"/>
    <n v="1"/>
    <n v="0"/>
    <n v="0"/>
    <m/>
    <n v="0"/>
    <n v="0"/>
    <m/>
    <m/>
    <n v="0"/>
    <s v=""/>
    <n v="1"/>
    <n v="1"/>
    <m/>
    <s v="100%"/>
    <s v=""/>
    <x v="2"/>
    <m/>
    <x v="2"/>
    <m/>
    <m/>
    <x v="1"/>
    <s v="English"/>
    <x v="0"/>
    <m/>
    <m/>
    <x v="2"/>
    <m/>
    <m/>
    <x v="2"/>
    <m/>
    <m/>
    <x v="1"/>
    <m/>
    <m/>
    <x v="1"/>
    <m/>
    <m/>
    <s v=""/>
    <m/>
    <s v="Yes"/>
    <s v="shawkins@seniorscarenetwork.ca"/>
    <m/>
    <n v="0"/>
    <n v="1"/>
  </r>
  <r>
    <s v="Asset02438"/>
    <m/>
    <m/>
    <m/>
    <m/>
    <m/>
    <x v="5"/>
    <x v="0"/>
    <m/>
    <x v="2"/>
    <m/>
    <s v="GEM Nurse LH-AP"/>
    <m/>
    <x v="3"/>
    <m/>
    <x v="0"/>
    <x v="0"/>
    <m/>
    <m/>
    <m/>
    <m/>
    <m/>
    <m/>
    <n v="189"/>
    <n v="234"/>
    <n v="76"/>
    <n v="0"/>
    <n v="310"/>
    <x v="0"/>
    <n v="0"/>
    <n v="0"/>
    <s v="Weekdays;"/>
    <n v="0"/>
    <m/>
    <s v="580 Harwood Avenue South"/>
    <x v="0"/>
    <x v="0"/>
    <x v="0"/>
    <m/>
    <m/>
    <m/>
    <m/>
    <x v="0"/>
    <m/>
    <m/>
    <m/>
    <m/>
    <m/>
    <m/>
    <m/>
    <m/>
    <n v="0"/>
    <n v="0"/>
    <n v="0"/>
    <n v="0"/>
    <n v="0"/>
    <m/>
    <n v="0"/>
    <n v="0"/>
    <n v="0"/>
    <n v="0"/>
    <n v="0"/>
    <n v="0"/>
    <n v="0"/>
    <n v="0"/>
    <n v="0"/>
    <n v="0"/>
    <n v="1"/>
    <n v="0"/>
    <n v="0"/>
    <m/>
    <n v="0"/>
    <n v="0"/>
    <m/>
    <m/>
    <n v="0"/>
    <s v=""/>
    <n v="1"/>
    <n v="1"/>
    <m/>
    <s v="100%"/>
    <s v=""/>
    <x v="2"/>
    <m/>
    <x v="2"/>
    <m/>
    <m/>
    <x v="1"/>
    <s v="English"/>
    <x v="0"/>
    <m/>
    <m/>
    <x v="2"/>
    <m/>
    <m/>
    <x v="2"/>
    <m/>
    <m/>
    <x v="1"/>
    <m/>
    <m/>
    <x v="1"/>
    <m/>
    <m/>
    <s v="Data is only for Q2 and Q4. There was a data loss for Q1 and Q3 due to IT upgrades at the site."/>
    <m/>
    <s v="Yes"/>
    <s v="shawkins@seniorscarenetwork.ca"/>
    <m/>
    <n v="0"/>
    <n v="1"/>
  </r>
  <r>
    <s v="Asset02439"/>
    <m/>
    <m/>
    <m/>
    <m/>
    <m/>
    <x v="5"/>
    <x v="1"/>
    <m/>
    <x v="2"/>
    <m/>
    <s v="GEM Nurse LH-B"/>
    <m/>
    <x v="3"/>
    <m/>
    <x v="0"/>
    <x v="0"/>
    <m/>
    <m/>
    <m/>
    <m/>
    <m/>
    <m/>
    <n v="560"/>
    <n v="654"/>
    <n v="185"/>
    <n v="0"/>
    <n v="839"/>
    <x v="0"/>
    <n v="0"/>
    <n v="0"/>
    <s v="Weekdays;"/>
    <n v="0"/>
    <m/>
    <s v="47 Liberty Street South"/>
    <x v="1"/>
    <x v="0"/>
    <x v="1"/>
    <m/>
    <m/>
    <m/>
    <m/>
    <x v="0"/>
    <m/>
    <m/>
    <m/>
    <m/>
    <m/>
    <m/>
    <m/>
    <m/>
    <n v="0"/>
    <n v="0"/>
    <n v="0"/>
    <n v="0"/>
    <n v="0"/>
    <m/>
    <n v="0"/>
    <n v="0"/>
    <n v="0"/>
    <n v="0"/>
    <n v="0"/>
    <n v="0"/>
    <n v="0"/>
    <n v="0"/>
    <n v="0"/>
    <n v="0"/>
    <n v="1"/>
    <n v="0"/>
    <n v="0"/>
    <m/>
    <n v="0"/>
    <n v="0"/>
    <m/>
    <m/>
    <n v="0"/>
    <s v=""/>
    <n v="1"/>
    <n v="1"/>
    <m/>
    <s v="100%"/>
    <s v=""/>
    <x v="2"/>
    <m/>
    <x v="2"/>
    <m/>
    <m/>
    <x v="1"/>
    <s v="English"/>
    <x v="0"/>
    <m/>
    <m/>
    <x v="2"/>
    <m/>
    <m/>
    <x v="2"/>
    <m/>
    <m/>
    <x v="1"/>
    <m/>
    <m/>
    <x v="1"/>
    <m/>
    <m/>
    <s v=""/>
    <m/>
    <s v="Yes"/>
    <s v="shawkins@seniorscarenetwork.ca"/>
    <m/>
    <n v="0"/>
    <n v="1"/>
  </r>
  <r>
    <s v="Asset02011"/>
    <m/>
    <m/>
    <m/>
    <m/>
    <m/>
    <x v="5"/>
    <x v="17"/>
    <m/>
    <x v="2"/>
    <m/>
    <s v="Geriatric Emergency Management"/>
    <m/>
    <x v="3"/>
    <m/>
    <x v="0"/>
    <x v="0"/>
    <m/>
    <m/>
    <m/>
    <m/>
    <m/>
    <m/>
    <n v="744"/>
    <n v="868"/>
    <n v="149"/>
    <n v="0"/>
    <n v="1017"/>
    <x v="0"/>
    <n v="0"/>
    <n v="0"/>
    <s v="Weekdays; Weekends"/>
    <n v="0"/>
    <m/>
    <s v="BG03 - 2075 Bayview Ave"/>
    <x v="7"/>
    <x v="0"/>
    <x v="17"/>
    <m/>
    <m/>
    <m/>
    <m/>
    <x v="1"/>
    <m/>
    <m/>
    <m/>
    <m/>
    <m/>
    <m/>
    <m/>
    <m/>
    <n v="0"/>
    <n v="0"/>
    <n v="0"/>
    <n v="0"/>
    <n v="0"/>
    <m/>
    <n v="0"/>
    <n v="0"/>
    <n v="0"/>
    <n v="0"/>
    <n v="0"/>
    <n v="0"/>
    <n v="0"/>
    <n v="0"/>
    <n v="0"/>
    <n v="0"/>
    <n v="1.2"/>
    <n v="0"/>
    <n v="0"/>
    <m/>
    <n v="0"/>
    <n v="0"/>
    <m/>
    <m/>
    <n v="0"/>
    <s v=""/>
    <n v="1.2"/>
    <n v="1.2"/>
    <m/>
    <s v="100%"/>
    <s v=""/>
    <x v="2"/>
    <m/>
    <x v="2"/>
    <m/>
    <m/>
    <x v="1"/>
    <s v="English"/>
    <x v="0"/>
    <m/>
    <m/>
    <x v="2"/>
    <m/>
    <m/>
    <x v="2"/>
    <m/>
    <m/>
    <x v="1"/>
    <m/>
    <m/>
    <x v="1"/>
    <m/>
    <m/>
    <s v="Geriatric Emergency Management nursing provide consultation, referral and geriatric assessments to patients in the emergency department."/>
    <m/>
    <s v="Yes"/>
    <s v="mary.duffy@sunnybrook.ca"/>
    <m/>
    <n v="0"/>
    <n v="1"/>
  </r>
  <r>
    <s v="Asset02913"/>
    <m/>
    <m/>
    <m/>
    <m/>
    <m/>
    <x v="5"/>
    <x v="102"/>
    <m/>
    <x v="2"/>
    <m/>
    <s v="GEM"/>
    <m/>
    <x v="3"/>
    <m/>
    <x v="0"/>
    <x v="0"/>
    <m/>
    <m/>
    <m/>
    <m/>
    <m/>
    <m/>
    <n v="783"/>
    <n v="0"/>
    <n v="0"/>
    <n v="0"/>
    <n v="0"/>
    <x v="0"/>
    <n v="0"/>
    <n v="0"/>
    <m/>
    <n v="0"/>
    <m/>
    <s v="501 Smyth Rd"/>
    <x v="11"/>
    <x v="0"/>
    <x v="111"/>
    <m/>
    <m/>
    <m/>
    <m/>
    <x v="0"/>
    <m/>
    <m/>
    <m/>
    <m/>
    <m/>
    <m/>
    <m/>
    <m/>
    <n v="0"/>
    <n v="0"/>
    <n v="0"/>
    <n v="0"/>
    <n v="0"/>
    <m/>
    <n v="0"/>
    <n v="0"/>
    <n v="0"/>
    <n v="0"/>
    <n v="0"/>
    <n v="0"/>
    <n v="0"/>
    <n v="0"/>
    <n v="0"/>
    <n v="0"/>
    <n v="1.4"/>
    <n v="0"/>
    <n v="0"/>
    <m/>
    <n v="0"/>
    <n v="0"/>
    <m/>
    <m/>
    <n v="0"/>
    <s v=""/>
    <n v="1.4"/>
    <n v="1.4"/>
    <m/>
    <s v="100%"/>
    <s v=""/>
    <x v="2"/>
    <m/>
    <x v="2"/>
    <m/>
    <m/>
    <x v="1"/>
    <s v="English"/>
    <x v="0"/>
    <m/>
    <m/>
    <x v="2"/>
    <m/>
    <m/>
    <x v="2"/>
    <m/>
    <m/>
    <x v="1"/>
    <m/>
    <m/>
    <x v="1"/>
    <m/>
    <m/>
    <s v=""/>
    <m/>
    <s v="Yes"/>
    <s v="kkay@rgpo.ca"/>
    <m/>
    <n v="0"/>
    <n v="1"/>
  </r>
  <r>
    <s v="Asset02911"/>
    <m/>
    <m/>
    <m/>
    <m/>
    <m/>
    <x v="5"/>
    <x v="22"/>
    <m/>
    <x v="2"/>
    <m/>
    <s v="GEM"/>
    <m/>
    <x v="3"/>
    <m/>
    <x v="0"/>
    <x v="0"/>
    <m/>
    <m/>
    <m/>
    <m/>
    <m/>
    <m/>
    <n v="188"/>
    <n v="0"/>
    <n v="0"/>
    <n v="0"/>
    <n v="0"/>
    <x v="0"/>
    <n v="0"/>
    <n v="0"/>
    <m/>
    <n v="0"/>
    <m/>
    <s v="499 Raglan St N"/>
    <x v="15"/>
    <x v="0"/>
    <x v="22"/>
    <m/>
    <m/>
    <m/>
    <m/>
    <x v="0"/>
    <m/>
    <m/>
    <m/>
    <m/>
    <m/>
    <m/>
    <m/>
    <m/>
    <n v="0"/>
    <n v="0"/>
    <n v="0"/>
    <n v="0"/>
    <n v="0"/>
    <m/>
    <n v="0"/>
    <n v="0"/>
    <n v="0"/>
    <n v="0"/>
    <n v="0"/>
    <n v="0"/>
    <n v="0"/>
    <n v="0"/>
    <n v="0"/>
    <n v="0"/>
    <n v="0.5"/>
    <n v="0"/>
    <n v="0"/>
    <m/>
    <n v="0"/>
    <n v="0"/>
    <m/>
    <m/>
    <n v="0"/>
    <s v=""/>
    <n v="0.5"/>
    <n v="0.5"/>
    <m/>
    <s v="100%"/>
    <s v=""/>
    <x v="2"/>
    <m/>
    <x v="2"/>
    <m/>
    <m/>
    <x v="1"/>
    <s v="English"/>
    <x v="0"/>
    <m/>
    <m/>
    <x v="2"/>
    <m/>
    <m/>
    <x v="2"/>
    <m/>
    <m/>
    <x v="1"/>
    <m/>
    <m/>
    <x v="1"/>
    <m/>
    <m/>
    <s v=""/>
    <m/>
    <s v="Yes"/>
    <s v="kkay@rgpo.ca"/>
    <m/>
    <n v="0"/>
    <n v="1"/>
  </r>
  <r>
    <s v="Asset02451"/>
    <m/>
    <m/>
    <m/>
    <m/>
    <m/>
    <x v="5"/>
    <x v="5"/>
    <m/>
    <x v="2"/>
    <m/>
    <s v="GEM Nurse RMH"/>
    <m/>
    <x v="3"/>
    <m/>
    <x v="0"/>
    <x v="0"/>
    <m/>
    <m/>
    <m/>
    <m/>
    <m/>
    <m/>
    <n v="452"/>
    <n v="578"/>
    <n v="30"/>
    <n v="0"/>
    <n v="608"/>
    <x v="0"/>
    <n v="0"/>
    <n v="0"/>
    <s v="Weekdays;"/>
    <n v="0"/>
    <m/>
    <s v="10 Angeline Street North"/>
    <x v="5"/>
    <x v="0"/>
    <x v="5"/>
    <m/>
    <m/>
    <m/>
    <m/>
    <x v="0"/>
    <m/>
    <m/>
    <m/>
    <m/>
    <m/>
    <m/>
    <m/>
    <m/>
    <n v="0"/>
    <n v="0"/>
    <n v="0"/>
    <n v="0"/>
    <n v="0"/>
    <m/>
    <n v="0"/>
    <n v="0"/>
    <n v="0"/>
    <n v="0"/>
    <n v="0"/>
    <n v="0"/>
    <n v="0"/>
    <n v="0"/>
    <n v="0"/>
    <n v="0"/>
    <n v="1"/>
    <n v="0"/>
    <n v="0"/>
    <m/>
    <n v="0"/>
    <n v="0"/>
    <m/>
    <m/>
    <n v="0"/>
    <s v=""/>
    <n v="1"/>
    <n v="1"/>
    <m/>
    <s v="100%"/>
    <s v=""/>
    <x v="2"/>
    <m/>
    <x v="2"/>
    <m/>
    <m/>
    <x v="1"/>
    <s v="English"/>
    <x v="0"/>
    <m/>
    <m/>
    <x v="2"/>
    <m/>
    <m/>
    <x v="2"/>
    <m/>
    <m/>
    <x v="1"/>
    <m/>
    <m/>
    <x v="1"/>
    <m/>
    <m/>
    <s v="Redeployed for part of Q2"/>
    <m/>
    <s v="Yes"/>
    <s v="shawkins@seniorscarenetwork.ca"/>
    <m/>
    <n v="0"/>
    <n v="1"/>
  </r>
  <r>
    <s v="Asset02042"/>
    <m/>
    <m/>
    <m/>
    <m/>
    <m/>
    <x v="5"/>
    <x v="26"/>
    <m/>
    <x v="2"/>
    <m/>
    <s v="Queensway Carleton Hospital"/>
    <m/>
    <x v="3"/>
    <m/>
    <x v="0"/>
    <x v="0"/>
    <m/>
    <m/>
    <m/>
    <m/>
    <m/>
    <m/>
    <n v="0"/>
    <n v="695"/>
    <n v="1000"/>
    <n v="0"/>
    <n v="1695"/>
    <x v="0"/>
    <n v="0"/>
    <n v="0"/>
    <s v="Weekdays; Weekends"/>
    <n v="0"/>
    <m/>
    <s v="3045 Baseline Rd"/>
    <x v="11"/>
    <x v="0"/>
    <x v="25"/>
    <m/>
    <m/>
    <m/>
    <m/>
    <x v="0"/>
    <m/>
    <m/>
    <m/>
    <m/>
    <m/>
    <m/>
    <m/>
    <m/>
    <n v="0"/>
    <n v="0"/>
    <n v="0"/>
    <n v="0"/>
    <n v="0"/>
    <m/>
    <n v="0"/>
    <n v="0"/>
    <n v="0"/>
    <n v="0"/>
    <n v="0"/>
    <n v="0"/>
    <n v="0"/>
    <n v="0"/>
    <n v="0"/>
    <n v="0"/>
    <n v="1.9"/>
    <n v="0"/>
    <n v="0"/>
    <m/>
    <n v="0"/>
    <n v="0"/>
    <m/>
    <m/>
    <n v="0"/>
    <s v=""/>
    <n v="1.9"/>
    <n v="1.9"/>
    <m/>
    <s v="100%"/>
    <s v="ED referrals only"/>
    <x v="2"/>
    <m/>
    <x v="2"/>
    <m/>
    <m/>
    <x v="1"/>
    <s v="English"/>
    <x v="0"/>
    <m/>
    <m/>
    <x v="2"/>
    <m/>
    <m/>
    <x v="2"/>
    <m/>
    <m/>
    <x v="1"/>
    <m/>
    <m/>
    <x v="1"/>
    <m/>
    <m/>
    <s v="no stories at this time"/>
    <m/>
    <s v="Yes"/>
    <s v="msitu@qch.on.ca"/>
    <m/>
    <n v="0"/>
    <n v="1"/>
  </r>
  <r>
    <s v="Asset02910"/>
    <m/>
    <m/>
    <m/>
    <m/>
    <m/>
    <x v="5"/>
    <x v="106"/>
    <m/>
    <x v="2"/>
    <m/>
    <s v="GEM"/>
    <m/>
    <x v="3"/>
    <m/>
    <x v="0"/>
    <x v="0"/>
    <m/>
    <m/>
    <m/>
    <m/>
    <m/>
    <m/>
    <n v="374"/>
    <n v="0"/>
    <n v="0"/>
    <n v="0"/>
    <n v="0"/>
    <x v="0"/>
    <n v="0"/>
    <n v="0"/>
    <m/>
    <n v="0"/>
    <m/>
    <s v="705 MacKay St"/>
    <x v="55"/>
    <x v="0"/>
    <x v="115"/>
    <m/>
    <m/>
    <m/>
    <m/>
    <x v="0"/>
    <m/>
    <m/>
    <m/>
    <m/>
    <m/>
    <m/>
    <m/>
    <m/>
    <n v="0"/>
    <n v="0"/>
    <n v="0"/>
    <n v="0"/>
    <n v="0"/>
    <m/>
    <n v="0"/>
    <n v="0"/>
    <n v="0"/>
    <n v="0"/>
    <n v="0"/>
    <n v="0"/>
    <n v="0"/>
    <n v="0"/>
    <n v="0"/>
    <n v="0"/>
    <n v="1.4"/>
    <n v="0"/>
    <n v="0"/>
    <m/>
    <n v="0"/>
    <n v="0"/>
    <m/>
    <m/>
    <n v="0"/>
    <s v=""/>
    <n v="1.4"/>
    <n v="1.4"/>
    <m/>
    <s v="100%"/>
    <s v=""/>
    <x v="2"/>
    <m/>
    <x v="2"/>
    <m/>
    <m/>
    <x v="1"/>
    <s v="English"/>
    <x v="0"/>
    <m/>
    <m/>
    <x v="2"/>
    <m/>
    <m/>
    <x v="2"/>
    <m/>
    <m/>
    <x v="1"/>
    <m/>
    <m/>
    <x v="1"/>
    <m/>
    <m/>
    <s v=""/>
    <m/>
    <s v="Yes"/>
    <s v="kkay@rgpo.ca"/>
    <m/>
    <n v="0"/>
    <n v="1"/>
  </r>
  <r>
    <s v="Asset02447"/>
    <m/>
    <m/>
    <m/>
    <m/>
    <m/>
    <x v="5"/>
    <x v="4"/>
    <m/>
    <x v="2"/>
    <m/>
    <s v="GEM Nurse PRHC"/>
    <m/>
    <x v="3"/>
    <m/>
    <x v="0"/>
    <x v="0"/>
    <m/>
    <m/>
    <m/>
    <m/>
    <m/>
    <m/>
    <n v="0"/>
    <n v="580"/>
    <n v="205"/>
    <n v="0"/>
    <n v="785"/>
    <x v="0"/>
    <n v="0"/>
    <n v="0"/>
    <s v="Weekdays;"/>
    <n v="0"/>
    <m/>
    <s v="1 Hospital Drive"/>
    <x v="4"/>
    <x v="0"/>
    <x v="4"/>
    <m/>
    <m/>
    <m/>
    <m/>
    <x v="0"/>
    <m/>
    <m/>
    <m/>
    <m/>
    <m/>
    <m/>
    <m/>
    <m/>
    <n v="0"/>
    <n v="0"/>
    <n v="0"/>
    <n v="0"/>
    <n v="0"/>
    <m/>
    <n v="0"/>
    <n v="0"/>
    <n v="0"/>
    <n v="0"/>
    <n v="0"/>
    <n v="0"/>
    <n v="0"/>
    <n v="0"/>
    <n v="0"/>
    <n v="0"/>
    <n v="1"/>
    <n v="0"/>
    <n v="0"/>
    <m/>
    <n v="0"/>
    <n v="0"/>
    <m/>
    <m/>
    <n v="0"/>
    <s v=""/>
    <n v="1"/>
    <n v="1"/>
    <m/>
    <s v="100%"/>
    <s v=""/>
    <x v="2"/>
    <m/>
    <x v="2"/>
    <m/>
    <m/>
    <x v="1"/>
    <s v="English"/>
    <x v="0"/>
    <m/>
    <m/>
    <x v="2"/>
    <m/>
    <m/>
    <x v="2"/>
    <m/>
    <m/>
    <x v="1"/>
    <m/>
    <m/>
    <x v="1"/>
    <m/>
    <m/>
    <s v=""/>
    <m/>
    <s v="Yes"/>
    <s v="shawkins@seniorscarenetwork.ca"/>
    <m/>
    <n v="0"/>
    <n v="1"/>
  </r>
  <r>
    <s v="Asset01938"/>
    <m/>
    <m/>
    <m/>
    <m/>
    <m/>
    <x v="5"/>
    <x v="39"/>
    <m/>
    <x v="2"/>
    <m/>
    <s v="GEM"/>
    <m/>
    <x v="3"/>
    <m/>
    <x v="0"/>
    <x v="0"/>
    <m/>
    <m/>
    <m/>
    <m/>
    <m/>
    <m/>
    <n v="0"/>
    <n v="1417"/>
    <n v="0"/>
    <n v="0"/>
    <n v="1417"/>
    <x v="0"/>
    <n v="0"/>
    <n v="0"/>
    <s v="Weekdays; Weekends"/>
    <n v="0"/>
    <m/>
    <s v="700 Coronation Blvd. Cambridge"/>
    <x v="24"/>
    <x v="0"/>
    <x v="38"/>
    <m/>
    <m/>
    <m/>
    <m/>
    <x v="3"/>
    <m/>
    <m/>
    <m/>
    <m/>
    <m/>
    <m/>
    <m/>
    <m/>
    <n v="0"/>
    <n v="0"/>
    <n v="0"/>
    <n v="0"/>
    <n v="0"/>
    <m/>
    <n v="0"/>
    <n v="0"/>
    <n v="0"/>
    <n v="0"/>
    <n v="0"/>
    <n v="0"/>
    <n v="0"/>
    <n v="0"/>
    <n v="0"/>
    <n v="0"/>
    <n v="0"/>
    <n v="0"/>
    <n v="0"/>
    <m/>
    <n v="0"/>
    <n v="0"/>
    <m/>
    <m/>
    <n v="2"/>
    <s v="Other: GEM Nurse 2 FTE"/>
    <n v="0"/>
    <n v="2"/>
    <m/>
    <s v="100%"/>
    <s v="ERP and Case Finding"/>
    <x v="2"/>
    <m/>
    <x v="2"/>
    <m/>
    <m/>
    <x v="1"/>
    <s v="English"/>
    <x v="0"/>
    <m/>
    <m/>
    <x v="2"/>
    <m/>
    <m/>
    <x v="2"/>
    <m/>
    <m/>
    <x v="1"/>
    <m/>
    <m/>
    <x v="1"/>
    <m/>
    <m/>
    <s v=""/>
    <m/>
    <s v="Yes"/>
    <s v="cplatt@cmhaww.ca"/>
    <m/>
    <n v="0"/>
    <n v="1"/>
  </r>
  <r>
    <s v="Asset02908"/>
    <m/>
    <m/>
    <m/>
    <m/>
    <m/>
    <x v="5"/>
    <x v="76"/>
    <m/>
    <x v="2"/>
    <m/>
    <s v="GEM"/>
    <m/>
    <x v="3"/>
    <m/>
    <x v="0"/>
    <x v="0"/>
    <m/>
    <m/>
    <m/>
    <m/>
    <m/>
    <m/>
    <n v="239"/>
    <n v="0"/>
    <n v="0"/>
    <n v="0"/>
    <n v="0"/>
    <x v="0"/>
    <n v="0"/>
    <n v="0"/>
    <m/>
    <n v="0"/>
    <m/>
    <s v="840 McConnell Ave"/>
    <x v="43"/>
    <x v="0"/>
    <x v="84"/>
    <m/>
    <m/>
    <m/>
    <m/>
    <x v="0"/>
    <m/>
    <m/>
    <m/>
    <m/>
    <m/>
    <m/>
    <m/>
    <m/>
    <n v="0"/>
    <n v="0"/>
    <n v="0"/>
    <n v="0"/>
    <n v="0"/>
    <m/>
    <n v="0"/>
    <n v="0"/>
    <n v="0"/>
    <n v="0"/>
    <n v="0"/>
    <n v="0"/>
    <n v="0"/>
    <n v="0"/>
    <n v="0"/>
    <n v="0"/>
    <n v="0.85"/>
    <n v="0"/>
    <n v="0"/>
    <m/>
    <n v="0"/>
    <n v="0"/>
    <m/>
    <m/>
    <n v="0"/>
    <s v=""/>
    <n v="0.85"/>
    <n v="0.85"/>
    <m/>
    <s v="100%"/>
    <s v=""/>
    <x v="2"/>
    <m/>
    <x v="2"/>
    <m/>
    <m/>
    <x v="1"/>
    <s v="English"/>
    <x v="0"/>
    <m/>
    <m/>
    <x v="2"/>
    <m/>
    <m/>
    <x v="2"/>
    <m/>
    <m/>
    <x v="1"/>
    <m/>
    <m/>
    <x v="1"/>
    <m/>
    <m/>
    <s v=""/>
    <m/>
    <s v="Yes"/>
    <s v="kkay@rgpo.ca"/>
    <m/>
    <n v="0"/>
    <n v="1"/>
  </r>
  <r>
    <s v="Asset02909"/>
    <m/>
    <m/>
    <m/>
    <m/>
    <m/>
    <x v="5"/>
    <x v="155"/>
    <m/>
    <x v="2"/>
    <m/>
    <s v="GEM"/>
    <m/>
    <x v="3"/>
    <m/>
    <x v="0"/>
    <x v="0"/>
    <m/>
    <m/>
    <m/>
    <m/>
    <m/>
    <m/>
    <n v="192"/>
    <n v="0"/>
    <n v="0"/>
    <n v="0"/>
    <n v="0"/>
    <x v="0"/>
    <n v="0"/>
    <n v="0"/>
    <m/>
    <n v="0"/>
    <m/>
    <s v="1111 Ghislain St"/>
    <x v="85"/>
    <x v="0"/>
    <x v="171"/>
    <m/>
    <m/>
    <m/>
    <m/>
    <x v="0"/>
    <m/>
    <m/>
    <m/>
    <m/>
    <m/>
    <m/>
    <m/>
    <m/>
    <n v="0"/>
    <n v="0"/>
    <n v="0"/>
    <n v="0"/>
    <n v="0"/>
    <m/>
    <n v="0"/>
    <n v="0"/>
    <n v="0"/>
    <n v="0"/>
    <n v="0"/>
    <n v="0"/>
    <n v="0"/>
    <n v="0"/>
    <n v="0"/>
    <n v="0"/>
    <n v="0.4"/>
    <n v="0"/>
    <n v="0"/>
    <m/>
    <n v="0"/>
    <n v="0"/>
    <m/>
    <m/>
    <n v="0"/>
    <s v=""/>
    <n v="0.4"/>
    <n v="0.4"/>
    <m/>
    <s v="100%"/>
    <s v=""/>
    <x v="2"/>
    <m/>
    <x v="2"/>
    <m/>
    <m/>
    <x v="1"/>
    <s v="English"/>
    <x v="0"/>
    <m/>
    <m/>
    <x v="2"/>
    <m/>
    <m/>
    <x v="2"/>
    <m/>
    <m/>
    <x v="1"/>
    <m/>
    <m/>
    <x v="1"/>
    <m/>
    <m/>
    <s v=""/>
    <m/>
    <s v="Yes"/>
    <s v="kkay@rgpo.ca"/>
    <m/>
    <n v="0"/>
    <n v="1"/>
  </r>
  <r>
    <s v="Asset01954"/>
    <m/>
    <m/>
    <m/>
    <m/>
    <m/>
    <x v="5"/>
    <x v="40"/>
    <m/>
    <x v="2"/>
    <m/>
    <s v="GEM"/>
    <m/>
    <x v="3"/>
    <m/>
    <x v="0"/>
    <x v="0"/>
    <m/>
    <m/>
    <m/>
    <m/>
    <m/>
    <m/>
    <n v="0"/>
    <n v="903"/>
    <n v="0"/>
    <n v="0"/>
    <n v="903"/>
    <x v="0"/>
    <n v="0"/>
    <n v="0"/>
    <s v="Weekdays; Weekends"/>
    <n v="0"/>
    <m/>
    <s v="911 Queen’s Blvd. Kitchener"/>
    <x v="25"/>
    <x v="0"/>
    <x v="39"/>
    <m/>
    <m/>
    <m/>
    <m/>
    <x v="3"/>
    <m/>
    <m/>
    <m/>
    <m/>
    <m/>
    <m/>
    <m/>
    <m/>
    <n v="0"/>
    <n v="0"/>
    <n v="0"/>
    <n v="0"/>
    <n v="0"/>
    <m/>
    <n v="0"/>
    <n v="0"/>
    <n v="0"/>
    <n v="0"/>
    <n v="0"/>
    <n v="0"/>
    <n v="0"/>
    <n v="0"/>
    <n v="0"/>
    <n v="0"/>
    <n v="0"/>
    <n v="0"/>
    <n v="0"/>
    <m/>
    <n v="0"/>
    <n v="0"/>
    <m/>
    <m/>
    <n v="2"/>
    <s v="Other: GEM Nurse 2 FTE"/>
    <n v="0"/>
    <n v="2"/>
    <m/>
    <s v="100%"/>
    <s v="ERP, Case Finding, AUA"/>
    <x v="2"/>
    <m/>
    <x v="2"/>
    <m/>
    <m/>
    <x v="1"/>
    <s v="English"/>
    <x v="0"/>
    <m/>
    <m/>
    <x v="2"/>
    <m/>
    <m/>
    <x v="2"/>
    <m/>
    <m/>
    <x v="1"/>
    <m/>
    <m/>
    <x v="1"/>
    <m/>
    <m/>
    <s v=""/>
    <m/>
    <s v="Yes"/>
    <s v="cplatt@cmhaww.ca"/>
    <m/>
    <n v="0"/>
    <n v="1"/>
  </r>
  <r>
    <s v="Asset02491"/>
    <m/>
    <m/>
    <m/>
    <m/>
    <m/>
    <x v="5"/>
    <x v="124"/>
    <m/>
    <x v="2"/>
    <m/>
    <s v="GEM"/>
    <m/>
    <x v="3"/>
    <m/>
    <x v="0"/>
    <x v="0"/>
    <m/>
    <m/>
    <m/>
    <m/>
    <m/>
    <m/>
    <n v="951"/>
    <n v="0"/>
    <n v="0"/>
    <n v="0"/>
    <n v="0"/>
    <x v="0"/>
    <n v="0"/>
    <n v="0"/>
    <m/>
    <n v="0"/>
    <m/>
    <s v="713 chemin Montreal"/>
    <x v="11"/>
    <x v="0"/>
    <x v="135"/>
    <m/>
    <m/>
    <m/>
    <m/>
    <x v="0"/>
    <m/>
    <m/>
    <m/>
    <m/>
    <m/>
    <m/>
    <m/>
    <m/>
    <n v="0"/>
    <n v="0"/>
    <n v="0"/>
    <n v="0"/>
    <n v="0"/>
    <m/>
    <n v="0"/>
    <n v="0"/>
    <n v="0"/>
    <n v="0"/>
    <n v="0"/>
    <n v="0"/>
    <n v="0"/>
    <n v="0"/>
    <n v="0"/>
    <n v="0"/>
    <n v="2"/>
    <n v="0"/>
    <n v="0"/>
    <m/>
    <n v="0"/>
    <n v="0"/>
    <m/>
    <m/>
    <n v="0"/>
    <s v=""/>
    <n v="2"/>
    <n v="2"/>
    <m/>
    <s v=""/>
    <s v=""/>
    <x v="2"/>
    <m/>
    <x v="2"/>
    <m/>
    <m/>
    <x v="1"/>
    <s v="English"/>
    <x v="0"/>
    <m/>
    <m/>
    <x v="2"/>
    <m/>
    <m/>
    <x v="2"/>
    <m/>
    <m/>
    <x v="1"/>
    <m/>
    <m/>
    <x v="1"/>
    <m/>
    <m/>
    <s v=""/>
    <m/>
    <s v="Yes"/>
    <s v="myriamveilleux@montfort.on.ca"/>
    <m/>
    <n v="0"/>
    <n v="1"/>
  </r>
  <r>
    <s v="Asset01592"/>
    <m/>
    <m/>
    <m/>
    <m/>
    <m/>
    <x v="5"/>
    <x v="73"/>
    <m/>
    <x v="2"/>
    <m/>
    <s v="Geriatric Day Hospital"/>
    <m/>
    <x v="3"/>
    <m/>
    <x v="14"/>
    <x v="7"/>
    <m/>
    <m/>
    <m/>
    <m/>
    <m/>
    <m/>
    <n v="154"/>
    <n v="3983"/>
    <n v="0"/>
    <n v="0"/>
    <n v="3983"/>
    <x v="0"/>
    <n v="0"/>
    <n v="0"/>
    <s v="Weekdays;"/>
    <n v="144"/>
    <m/>
    <s v="1145 Carling Ave"/>
    <x v="11"/>
    <x v="0"/>
    <x v="79"/>
    <m/>
    <m/>
    <m/>
    <m/>
    <x v="0"/>
    <m/>
    <m/>
    <m/>
    <m/>
    <m/>
    <m/>
    <m/>
    <m/>
    <n v="2.7"/>
    <n v="0"/>
    <n v="0.3"/>
    <n v="0"/>
    <n v="0"/>
    <m/>
    <n v="0"/>
    <n v="1.25"/>
    <n v="0"/>
    <n v="0"/>
    <n v="0"/>
    <n v="0"/>
    <n v="0.5"/>
    <n v="0"/>
    <n v="0"/>
    <n v="0"/>
    <n v="3"/>
    <n v="0"/>
    <n v="2"/>
    <m/>
    <n v="0"/>
    <n v="1.5"/>
    <m/>
    <m/>
    <n v="0"/>
    <s v=""/>
    <n v="11.25"/>
    <n v="8.5500000000000007"/>
    <m/>
    <s v="100%"/>
    <s v=""/>
    <x v="2"/>
    <m/>
    <x v="2"/>
    <m/>
    <m/>
    <x v="1"/>
    <s v="English"/>
    <x v="0"/>
    <m/>
    <m/>
    <x v="2"/>
    <m/>
    <m/>
    <x v="2"/>
    <m/>
    <m/>
    <x v="1"/>
    <m/>
    <m/>
    <x v="1"/>
    <m/>
    <m/>
    <s v="RT:1.0FTERT student:0.5FTEshared across Geriatrics Psychiatry:Director of Patient Services: 0.70FTESecretary: 2.0FTE"/>
    <m/>
    <s v="Yes"/>
    <s v="martina.greco@theroyal.ca"/>
    <m/>
    <n v="0"/>
    <n v="1"/>
  </r>
  <r>
    <s v="Asset02391"/>
    <m/>
    <m/>
    <m/>
    <m/>
    <m/>
    <x v="5"/>
    <x v="26"/>
    <m/>
    <x v="2"/>
    <m/>
    <s v="Queensway Carleton Geriatric Day Hospital"/>
    <m/>
    <x v="3"/>
    <m/>
    <x v="14"/>
    <x v="7"/>
    <m/>
    <m/>
    <m/>
    <m/>
    <m/>
    <m/>
    <n v="0"/>
    <n v="965"/>
    <n v="0"/>
    <n v="0"/>
    <n v="965"/>
    <x v="0"/>
    <n v="0"/>
    <n v="0"/>
    <m/>
    <n v="0"/>
    <m/>
    <s v="2039 Robertson Rd #100"/>
    <x v="11"/>
    <x v="0"/>
    <x v="25"/>
    <m/>
    <m/>
    <m/>
    <m/>
    <x v="0"/>
    <m/>
    <m/>
    <m/>
    <m/>
    <m/>
    <m/>
    <m/>
    <m/>
    <n v="0"/>
    <n v="2"/>
    <n v="0"/>
    <n v="0"/>
    <n v="0"/>
    <m/>
    <n v="0"/>
    <n v="0"/>
    <n v="0"/>
    <n v="0"/>
    <n v="0"/>
    <n v="0"/>
    <n v="0"/>
    <n v="0"/>
    <n v="0"/>
    <n v="0"/>
    <n v="0"/>
    <n v="0"/>
    <n v="0"/>
    <m/>
    <n v="0"/>
    <n v="0"/>
    <m/>
    <m/>
    <n v="0"/>
    <s v=""/>
    <n v="2"/>
    <n v="0"/>
    <m/>
    <s v="100%"/>
    <s v=""/>
    <x v="2"/>
    <m/>
    <x v="2"/>
    <m/>
    <m/>
    <x v="1"/>
    <s v="English"/>
    <x v="0"/>
    <m/>
    <m/>
    <x v="2"/>
    <m/>
    <m/>
    <x v="2"/>
    <m/>
    <m/>
    <x v="1"/>
    <m/>
    <m/>
    <x v="1"/>
    <m/>
    <m/>
    <s v="Geri Day Hospital was completely shut down from March 2020 - September 2020 due to the COVID-19 pandemic and all staff were redeployed."/>
    <m/>
    <s v="Yes"/>
    <s v="mlaroche@qch.on.ca"/>
    <m/>
    <n v="0"/>
    <n v="1"/>
  </r>
  <r>
    <s v="Asset02821"/>
    <m/>
    <m/>
    <m/>
    <m/>
    <m/>
    <x v="5"/>
    <x v="122"/>
    <m/>
    <x v="2"/>
    <m/>
    <s v="Seniors Day Rehab"/>
    <m/>
    <x v="3"/>
    <m/>
    <x v="14"/>
    <x v="7"/>
    <m/>
    <m/>
    <m/>
    <m/>
    <m/>
    <m/>
    <n v="102"/>
    <n v="1478"/>
    <n v="52"/>
    <n v="0"/>
    <n v="1530"/>
    <x v="0"/>
    <n v="0"/>
    <n v="0"/>
    <s v="Weekdays;"/>
    <n v="29.1"/>
    <m/>
    <s v="752 King street West"/>
    <x v="62"/>
    <x v="0"/>
    <x v="133"/>
    <m/>
    <m/>
    <m/>
    <m/>
    <x v="0"/>
    <m/>
    <m/>
    <m/>
    <m/>
    <m/>
    <m/>
    <m/>
    <m/>
    <n v="0"/>
    <n v="0"/>
    <n v="0"/>
    <n v="0.5"/>
    <n v="0"/>
    <m/>
    <n v="0"/>
    <n v="1"/>
    <n v="0"/>
    <n v="0"/>
    <n v="0"/>
    <n v="0"/>
    <n v="2"/>
    <n v="0"/>
    <n v="0"/>
    <n v="0"/>
    <n v="0"/>
    <n v="0"/>
    <n v="0.8"/>
    <m/>
    <n v="0.2"/>
    <n v="0"/>
    <m/>
    <m/>
    <n v="1.5"/>
    <s v="1.5 PT/OT Assistant"/>
    <n v="4.5"/>
    <n v="5.5"/>
    <m/>
    <s v=""/>
    <s v="Geriatric Medicine clinics or inpatients."/>
    <x v="2"/>
    <m/>
    <x v="2"/>
    <m/>
    <m/>
    <x v="1"/>
    <s v="English"/>
    <x v="0"/>
    <m/>
    <m/>
    <x v="2"/>
    <m/>
    <m/>
    <x v="2"/>
    <m/>
    <m/>
    <x v="1"/>
    <m/>
    <m/>
    <x v="1"/>
    <m/>
    <m/>
    <s v="Program closed temporarily from March 2020 - October 2020"/>
    <m/>
    <s v="Yes"/>
    <s v="websters@providencecare.ca"/>
    <m/>
    <n v="0"/>
    <n v="1"/>
  </r>
  <r>
    <s v="Asset02009"/>
    <m/>
    <m/>
    <m/>
    <m/>
    <m/>
    <x v="5"/>
    <x v="17"/>
    <m/>
    <x v="2"/>
    <m/>
    <s v="Geriatric Day Hospital"/>
    <m/>
    <x v="3"/>
    <m/>
    <x v="14"/>
    <x v="7"/>
    <m/>
    <m/>
    <m/>
    <m/>
    <m/>
    <m/>
    <n v="73"/>
    <n v="879"/>
    <n v="269"/>
    <n v="661"/>
    <n v="1809"/>
    <x v="0"/>
    <n v="0"/>
    <n v="0"/>
    <s v="Weekdays;"/>
    <n v="67"/>
    <m/>
    <s v="HG75C - 2075 Bayview Ave"/>
    <x v="7"/>
    <x v="0"/>
    <x v="17"/>
    <m/>
    <m/>
    <m/>
    <m/>
    <x v="1"/>
    <m/>
    <m/>
    <m/>
    <m/>
    <m/>
    <m/>
    <m/>
    <m/>
    <n v="1"/>
    <n v="0"/>
    <n v="0"/>
    <n v="1"/>
    <n v="0"/>
    <m/>
    <n v="0"/>
    <n v="1.3"/>
    <n v="1.3"/>
    <n v="0"/>
    <n v="0"/>
    <n v="0"/>
    <n v="0.6"/>
    <n v="0.6"/>
    <n v="0"/>
    <n v="0"/>
    <n v="2"/>
    <n v="0"/>
    <n v="1"/>
    <m/>
    <n v="0.5"/>
    <n v="1"/>
    <m/>
    <m/>
    <n v="0"/>
    <s v=""/>
    <n v="10.299999999999999"/>
    <n v="8.3000000000000007"/>
    <m/>
    <s v="100%"/>
    <s v="ICT, GORT, GEM, Geriatric Clinic, or Neurologists or Geriatricians in the community."/>
    <x v="2"/>
    <m/>
    <x v="2"/>
    <m/>
    <m/>
    <x v="1"/>
    <s v="English"/>
    <x v="0"/>
    <m/>
    <m/>
    <x v="2"/>
    <m/>
    <m/>
    <x v="2"/>
    <m/>
    <m/>
    <x v="1"/>
    <m/>
    <m/>
    <x v="1"/>
    <m/>
    <m/>
    <s v="The Geriatric Day Hospital (GDH) provides a therapeutic program for a period of six to eight weeks, virtually or in person. The patient participates in at least two services offered: Recreation Therapy, Social Work, Occupational Therapy, Physiotherapy, Nursing consultation/monitoring and education. GDH receives referrals from ICT, GORT, GEM, Geriatric Clinic, or Neurologists or Geriatricians in the community."/>
    <m/>
    <s v="Yes"/>
    <s v="mary.duffy@sunnybrook.ca"/>
    <m/>
    <n v="0"/>
    <n v="1"/>
  </r>
  <r>
    <s v="Asset02284"/>
    <m/>
    <m/>
    <m/>
    <m/>
    <m/>
    <x v="5"/>
    <x v="9"/>
    <m/>
    <x v="2"/>
    <m/>
    <s v="Geriatric Day Hospital and Falls Prevention Program"/>
    <m/>
    <x v="3"/>
    <m/>
    <x v="14"/>
    <x v="7"/>
    <m/>
    <m/>
    <m/>
    <m/>
    <m/>
    <m/>
    <n v="288"/>
    <n v="2808"/>
    <n v="904"/>
    <n v="858"/>
    <n v="4570"/>
    <x v="0"/>
    <n v="0"/>
    <n v="0"/>
    <s v="Weekdays;"/>
    <n v="61"/>
    <m/>
    <s v="550 University Avenue"/>
    <x v="7"/>
    <x v="0"/>
    <x v="9"/>
    <m/>
    <m/>
    <m/>
    <m/>
    <x v="1"/>
    <m/>
    <m/>
    <m/>
    <m/>
    <m/>
    <m/>
    <m/>
    <m/>
    <n v="2"/>
    <n v="0"/>
    <n v="0"/>
    <n v="0.2"/>
    <n v="0"/>
    <m/>
    <n v="0"/>
    <n v="1"/>
    <n v="0.5"/>
    <n v="0"/>
    <n v="0"/>
    <n v="0"/>
    <n v="2"/>
    <n v="0.5"/>
    <n v="0"/>
    <n v="0"/>
    <n v="0.8"/>
    <n v="0"/>
    <n v="0.6"/>
    <m/>
    <n v="0.6"/>
    <n v="0"/>
    <m/>
    <m/>
    <n v="0"/>
    <s v=""/>
    <n v="8.1999999999999993"/>
    <n v="6"/>
    <m/>
    <s v="100%"/>
    <s v="Inpatient Rehab_x000a_Acute Care"/>
    <x v="2"/>
    <m/>
    <x v="2"/>
    <m/>
    <m/>
    <x v="1"/>
    <s v="English"/>
    <x v="0"/>
    <m/>
    <m/>
    <x v="2"/>
    <m/>
    <m/>
    <x v="2"/>
    <m/>
    <m/>
    <x v="1"/>
    <m/>
    <m/>
    <x v="1"/>
    <m/>
    <m/>
    <s v=""/>
    <m/>
    <s v="Yes"/>
    <s v="jennifer.mokry@uhn.ca"/>
    <m/>
    <n v="0"/>
    <n v="1"/>
  </r>
  <r>
    <s v="Asset03584"/>
    <m/>
    <m/>
    <m/>
    <m/>
    <m/>
    <x v="5"/>
    <x v="54"/>
    <m/>
    <x v="2"/>
    <m/>
    <s v="Day Treatment Centre"/>
    <m/>
    <x v="3"/>
    <m/>
    <x v="14"/>
    <x v="7"/>
    <m/>
    <m/>
    <m/>
    <m/>
    <m/>
    <m/>
    <n v="93"/>
    <n v="8"/>
    <n v="1"/>
    <n v="646"/>
    <n v="655"/>
    <x v="0"/>
    <n v="0"/>
    <n v="0"/>
    <s v="Weekdays;"/>
    <n v="116"/>
    <m/>
    <s v="3560 Bathurst St North York"/>
    <x v="7"/>
    <x v="0"/>
    <x v="58"/>
    <m/>
    <m/>
    <m/>
    <m/>
    <x v="1"/>
    <m/>
    <m/>
    <m/>
    <m/>
    <m/>
    <m/>
    <s v="1950 hours annually (37.5 hours per week)"/>
    <m/>
    <n v="1.87"/>
    <n v="0"/>
    <n v="0.62"/>
    <n v="0"/>
    <n v="0"/>
    <m/>
    <n v="0.61"/>
    <n v="0.49"/>
    <n v="0"/>
    <n v="0"/>
    <n v="0"/>
    <n v="0.64"/>
    <n v="0.18"/>
    <n v="0"/>
    <n v="0"/>
    <n v="0"/>
    <n v="0.9"/>
    <n v="0"/>
    <n v="0.92"/>
    <m/>
    <n v="0"/>
    <n v="0"/>
    <m/>
    <m/>
    <n v="0"/>
    <s v=""/>
    <n v="6.2299999999999995"/>
    <n v="4.3600000000000003"/>
    <m/>
    <s v="100%"/>
    <s v=""/>
    <x v="2"/>
    <m/>
    <x v="2"/>
    <m/>
    <m/>
    <x v="1"/>
    <s v="English"/>
    <x v="0"/>
    <m/>
    <m/>
    <x v="2"/>
    <m/>
    <m/>
    <x v="2"/>
    <m/>
    <m/>
    <x v="1"/>
    <m/>
    <m/>
    <x v="1"/>
    <m/>
    <m/>
    <s v="https://www.baycrest.org/Baycrest/Healthcare-Programs-Services/Clinical-Services/Day-Treatment-CentreMental Health Serviceshttps://www.baycrest.org/Baycrest/Healthcare-Programs-Services/Clinical-Services/Centre-for-Mental-Health"/>
    <m/>
    <s v="Yes"/>
    <s v="programs@geriatricsontario.ca"/>
    <m/>
    <n v="1"/>
    <n v="1"/>
  </r>
  <r>
    <s v="Asset02353"/>
    <m/>
    <m/>
    <m/>
    <m/>
    <m/>
    <x v="5"/>
    <x v="24"/>
    <m/>
    <x v="2"/>
    <m/>
    <s v="The John and Jennifer Ruddy Geriatric Day Hospital"/>
    <m/>
    <x v="3"/>
    <m/>
    <x v="14"/>
    <x v="7"/>
    <m/>
    <m/>
    <m/>
    <m/>
    <m/>
    <m/>
    <n v="212"/>
    <n v="2186"/>
    <n v="2002"/>
    <n v="665"/>
    <n v="4853"/>
    <x v="0"/>
    <n v="0"/>
    <n v="0"/>
    <s v="Weekdays;"/>
    <n v="0"/>
    <m/>
    <s v="75 Bruyère St.  Ottawa"/>
    <x v="11"/>
    <x v="0"/>
    <x v="13"/>
    <m/>
    <m/>
    <m/>
    <m/>
    <x v="0"/>
    <m/>
    <m/>
    <m/>
    <m/>
    <m/>
    <m/>
    <m/>
    <m/>
    <n v="1.5"/>
    <n v="3"/>
    <n v="0"/>
    <n v="0"/>
    <n v="0"/>
    <m/>
    <n v="0"/>
    <n v="1.3"/>
    <n v="0.5"/>
    <n v="0"/>
    <n v="0"/>
    <n v="0.4"/>
    <n v="2.2000000000000002"/>
    <n v="0.5"/>
    <n v="0"/>
    <n v="0"/>
    <n v="2"/>
    <n v="0.5"/>
    <n v="1.3"/>
    <m/>
    <n v="0"/>
    <n v="0"/>
    <m/>
    <m/>
    <n v="0"/>
    <s v=""/>
    <n v="13.200000000000001"/>
    <n v="8.6999999999999993"/>
    <m/>
    <s v="100%"/>
    <s v="Acute care, Continuing Care"/>
    <x v="2"/>
    <m/>
    <x v="2"/>
    <m/>
    <m/>
    <x v="1"/>
    <s v="English"/>
    <x v="0"/>
    <m/>
    <m/>
    <x v="2"/>
    <m/>
    <m/>
    <x v="2"/>
    <m/>
    <m/>
    <x v="1"/>
    <m/>
    <m/>
    <x v="1"/>
    <m/>
    <m/>
    <s v=""/>
    <m/>
    <s v="Yes"/>
    <s v="cmccumber@bruyere.org"/>
    <m/>
    <n v="0"/>
    <n v="1"/>
  </r>
  <r>
    <s v="Asset01857"/>
    <m/>
    <m/>
    <m/>
    <m/>
    <m/>
    <x v="5"/>
    <x v="72"/>
    <m/>
    <x v="2"/>
    <m/>
    <s v="Geriatric Day Hospital"/>
    <m/>
    <x v="3"/>
    <m/>
    <x v="14"/>
    <x v="7"/>
    <m/>
    <m/>
    <m/>
    <m/>
    <m/>
    <m/>
    <n v="0"/>
    <n v="3425"/>
    <n v="1204"/>
    <n v="2"/>
    <n v="4631"/>
    <x v="0"/>
    <n v="0"/>
    <n v="0"/>
    <m/>
    <n v="0"/>
    <m/>
    <s v="550 Wellington Road South"/>
    <x v="23"/>
    <x v="0"/>
    <x v="78"/>
    <m/>
    <m/>
    <m/>
    <m/>
    <x v="3"/>
    <m/>
    <m/>
    <m/>
    <m/>
    <m/>
    <m/>
    <m/>
    <m/>
    <n v="0"/>
    <n v="0"/>
    <n v="0"/>
    <n v="0"/>
    <n v="0"/>
    <m/>
    <n v="0"/>
    <n v="0.8"/>
    <n v="0"/>
    <n v="0"/>
    <n v="0"/>
    <n v="0"/>
    <n v="2.2000000000000002"/>
    <n v="1"/>
    <n v="0"/>
    <n v="0"/>
    <n v="1.5"/>
    <n v="0"/>
    <n v="1"/>
    <m/>
    <n v="0"/>
    <n v="0.5"/>
    <m/>
    <m/>
    <n v="0"/>
    <s v="Assistant is OTA/PTA"/>
    <n v="7"/>
    <n v="7"/>
    <m/>
    <s v="75% to &lt;100%"/>
    <s v=""/>
    <x v="2"/>
    <m/>
    <x v="2"/>
    <m/>
    <m/>
    <x v="1"/>
    <s v="English"/>
    <x v="0"/>
    <m/>
    <m/>
    <x v="2"/>
    <m/>
    <m/>
    <x v="2"/>
    <m/>
    <m/>
    <x v="1"/>
    <m/>
    <m/>
    <x v="1"/>
    <m/>
    <m/>
    <s v=""/>
    <m/>
    <s v="Yes"/>
    <s v="kelly.mcintyremuddle@sjhc.london.on.ca"/>
    <m/>
    <n v="0"/>
    <n v="1"/>
  </r>
  <r>
    <s v="Asset02048"/>
    <m/>
    <m/>
    <m/>
    <m/>
    <m/>
    <x v="5"/>
    <x v="20"/>
    <m/>
    <x v="2"/>
    <m/>
    <s v="Geriatric Medicine Clinics - The Ottawa Hospital"/>
    <m/>
    <x v="3"/>
    <m/>
    <x v="14"/>
    <x v="7"/>
    <m/>
    <m/>
    <m/>
    <m/>
    <m/>
    <m/>
    <n v="2450"/>
    <n v="4659"/>
    <n v="2391"/>
    <n v="581"/>
    <n v="7631"/>
    <x v="0"/>
    <n v="0"/>
    <n v="0"/>
    <s v="Weekdays;"/>
    <n v="50"/>
    <m/>
    <s v="1053 Carling Avenue"/>
    <x v="11"/>
    <x v="0"/>
    <x v="20"/>
    <m/>
    <m/>
    <m/>
    <m/>
    <x v="0"/>
    <m/>
    <m/>
    <m/>
    <m/>
    <m/>
    <m/>
    <m/>
    <m/>
    <n v="1"/>
    <n v="0"/>
    <n v="0.1"/>
    <n v="1"/>
    <n v="0.05"/>
    <m/>
    <n v="0"/>
    <n v="1.5"/>
    <n v="0"/>
    <n v="0"/>
    <n v="0"/>
    <n v="0.1"/>
    <n v="1.5"/>
    <n v="0"/>
    <n v="0"/>
    <n v="0"/>
    <n v="2"/>
    <n v="0"/>
    <n v="0.7"/>
    <m/>
    <n v="0.05"/>
    <n v="0"/>
    <m/>
    <m/>
    <n v="1"/>
    <s v="Advanced Practice Nurse.  Also 0.1 Neuropsychologist"/>
    <n v="8"/>
    <n v="6.95"/>
    <m/>
    <s v="100%"/>
    <s v="GAOT, GEM and Central Intake"/>
    <x v="2"/>
    <m/>
    <x v="2"/>
    <m/>
    <m/>
    <x v="1"/>
    <s v="English"/>
    <x v="0"/>
    <m/>
    <m/>
    <x v="2"/>
    <m/>
    <m/>
    <x v="2"/>
    <m/>
    <m/>
    <x v="1"/>
    <m/>
    <m/>
    <x v="1"/>
    <m/>
    <m/>
    <s v="A challenging year. A hybrid approach adopted for the majority of new consults where patients were assessed virtually initially and then brought in for a single streamlined multidisciplinary in person assessment. Volumes above incorporate both new consults and follow-up activity."/>
    <m/>
    <s v="Yes"/>
    <s v="tmackenzie@toh.ca"/>
    <m/>
    <n v="0"/>
    <n v="1"/>
  </r>
  <r>
    <s v="Asset03591"/>
    <m/>
    <m/>
    <m/>
    <m/>
    <m/>
    <x v="5"/>
    <x v="54"/>
    <m/>
    <x v="2"/>
    <m/>
    <s v="High intensity inpatient rehabilitation H7W"/>
    <m/>
    <x v="3"/>
    <m/>
    <x v="51"/>
    <x v="1"/>
    <m/>
    <m/>
    <m/>
    <m/>
    <m/>
    <m/>
    <n v="366"/>
    <n v="0"/>
    <n v="0"/>
    <n v="0"/>
    <n v="0"/>
    <x v="0"/>
    <n v="32"/>
    <n v="0.74"/>
    <s v="Weekdays; Weekends"/>
    <n v="2"/>
    <m/>
    <s v="3560 Bathurst St North York"/>
    <x v="7"/>
    <x v="0"/>
    <x v="58"/>
    <m/>
    <m/>
    <m/>
    <m/>
    <x v="1"/>
    <m/>
    <m/>
    <m/>
    <m/>
    <m/>
    <m/>
    <s v="1950 hours annually (37.5 hours per week)"/>
    <m/>
    <n v="1.52"/>
    <n v="0"/>
    <n v="0"/>
    <n v="0"/>
    <n v="0"/>
    <m/>
    <n v="0"/>
    <n v="0"/>
    <n v="0"/>
    <n v="0"/>
    <n v="0.04"/>
    <n v="0"/>
    <n v="0"/>
    <n v="0"/>
    <n v="0"/>
    <n v="0"/>
    <n v="9.92"/>
    <n v="12.46"/>
    <n v="0"/>
    <m/>
    <n v="0"/>
    <n v="0"/>
    <m/>
    <m/>
    <n v="0.46"/>
    <s v=""/>
    <n v="23.94"/>
    <n v="22.880000000000003"/>
    <m/>
    <s v="100%"/>
    <s v=""/>
    <x v="2"/>
    <m/>
    <x v="2"/>
    <m/>
    <m/>
    <x v="1"/>
    <s v="English"/>
    <x v="0"/>
    <m/>
    <m/>
    <x v="2"/>
    <m/>
    <m/>
    <x v="2"/>
    <m/>
    <m/>
    <x v="1"/>
    <m/>
    <m/>
    <x v="1"/>
    <m/>
    <m/>
    <s v=""/>
    <m/>
    <s v="Yes"/>
    <s v="programs@geriatricsontario.ca"/>
    <m/>
    <n v="1"/>
    <n v="1"/>
  </r>
  <r>
    <s v="Asset02282"/>
    <m/>
    <m/>
    <m/>
    <m/>
    <m/>
    <x v="5"/>
    <x v="9"/>
    <m/>
    <x v="2"/>
    <m/>
    <s v="Geriatric Inpatient Rehab"/>
    <m/>
    <x v="3"/>
    <m/>
    <x v="51"/>
    <x v="1"/>
    <m/>
    <m/>
    <m/>
    <m/>
    <m/>
    <m/>
    <n v="356"/>
    <n v="0"/>
    <n v="0"/>
    <n v="0"/>
    <n v="0"/>
    <x v="0"/>
    <n v="25"/>
    <n v="89"/>
    <s v="Weekdays; Weekends"/>
    <n v="1"/>
    <m/>
    <s v="550 University Avenue"/>
    <x v="7"/>
    <x v="0"/>
    <x v="9"/>
    <m/>
    <m/>
    <m/>
    <m/>
    <x v="1"/>
    <m/>
    <m/>
    <m/>
    <m/>
    <m/>
    <m/>
    <m/>
    <m/>
    <n v="1"/>
    <n v="0"/>
    <n v="0.5"/>
    <n v="0.6"/>
    <n v="0"/>
    <m/>
    <n v="0"/>
    <n v="3"/>
    <n v="1"/>
    <n v="0"/>
    <n v="4.2"/>
    <n v="0.4"/>
    <n v="3"/>
    <n v="1"/>
    <n v="1"/>
    <n v="0"/>
    <n v="12.4"/>
    <n v="12.5"/>
    <n v="1.5"/>
    <m/>
    <n v="0.5"/>
    <n v="0"/>
    <m/>
    <m/>
    <n v="2.5"/>
    <s v="Geriatric Psychiatrist available for consult_x0009__x000a_Clinical Nurse Specialist (0.5 FTE)_x0009__x000a_Advanced Nurse Educator (0.5 FTE)_x0009__x000a_Advanced Practice Leader (0.5 FTE)_x000a_Service Coordinator (1.0 FTE)"/>
    <n v="42.6"/>
    <n v="42.5"/>
    <m/>
    <s v="100%"/>
    <s v="Acute Care"/>
    <x v="2"/>
    <m/>
    <x v="2"/>
    <m/>
    <m/>
    <x v="1"/>
    <s v="English"/>
    <x v="0"/>
    <m/>
    <m/>
    <x v="2"/>
    <m/>
    <m/>
    <x v="2"/>
    <m/>
    <m/>
    <x v="1"/>
    <m/>
    <m/>
    <x v="1"/>
    <m/>
    <m/>
    <s v=""/>
    <m/>
    <s v="Yes"/>
    <s v="jennifer.mokry@uhn.ca"/>
    <m/>
    <n v="0"/>
    <n v="1"/>
  </r>
  <r>
    <s v="Asset02789"/>
    <m/>
    <m/>
    <m/>
    <m/>
    <m/>
    <x v="5"/>
    <x v="157"/>
    <m/>
    <x v="2"/>
    <m/>
    <s v="Geriatric Functional Enhancement Service"/>
    <m/>
    <x v="3"/>
    <m/>
    <x v="51"/>
    <x v="1"/>
    <m/>
    <m/>
    <m/>
    <m/>
    <m/>
    <m/>
    <n v="93"/>
    <n v="0"/>
    <n v="0"/>
    <n v="0"/>
    <n v="0"/>
    <x v="0"/>
    <n v="26"/>
    <n v="67"/>
    <m/>
    <n v="2"/>
    <m/>
    <s v="82 Buttonwood Ave"/>
    <x v="7"/>
    <x v="0"/>
    <x v="173"/>
    <m/>
    <m/>
    <m/>
    <m/>
    <x v="1"/>
    <m/>
    <m/>
    <m/>
    <m/>
    <m/>
    <m/>
    <m/>
    <m/>
    <n v="0"/>
    <n v="0"/>
    <n v="0"/>
    <n v="0.4"/>
    <n v="0"/>
    <m/>
    <n v="0"/>
    <n v="1.5"/>
    <n v="0"/>
    <n v="0"/>
    <n v="0"/>
    <n v="0.3"/>
    <n v="1.5"/>
    <n v="0"/>
    <n v="0"/>
    <n v="0"/>
    <n v="0"/>
    <n v="0"/>
    <n v="0.2"/>
    <m/>
    <n v="0"/>
    <n v="0"/>
    <m/>
    <m/>
    <n v="0"/>
    <s v="1.2 Care Coordinator                          1.5 Rehab Assistant_x000a_24 hour Nursing _x000a_Access to Clinical Nurse Specialist"/>
    <n v="3.9"/>
    <n v="3.5"/>
    <m/>
    <s v="75% to &lt;100%"/>
    <s v="acute care, community"/>
    <x v="2"/>
    <m/>
    <x v="2"/>
    <m/>
    <m/>
    <x v="1"/>
    <s v="English"/>
    <x v="0"/>
    <m/>
    <m/>
    <x v="2"/>
    <m/>
    <m/>
    <x v="2"/>
    <m/>
    <m/>
    <x v="1"/>
    <m/>
    <m/>
    <x v="1"/>
    <m/>
    <m/>
    <s v="Rec, Dietician, Psychology, Spiritual Care on consultation basisEstimated number of caregivers served. Volumes impacted by multiple outbreaks and IPAC practices impacting admission flow."/>
    <m/>
    <s v="Yes"/>
    <s v="shirley.price@westpark.org"/>
    <m/>
    <n v="0"/>
    <n v="1"/>
  </r>
  <r>
    <s v="Asset02778"/>
    <m/>
    <m/>
    <m/>
    <m/>
    <m/>
    <x v="5"/>
    <x v="157"/>
    <m/>
    <x v="2"/>
    <m/>
    <s v="Frail Seniors Transition to Home"/>
    <m/>
    <x v="3"/>
    <m/>
    <x v="51"/>
    <x v="1"/>
    <m/>
    <m/>
    <m/>
    <m/>
    <m/>
    <m/>
    <n v="71"/>
    <n v="0"/>
    <n v="0"/>
    <n v="0"/>
    <n v="0"/>
    <x v="0"/>
    <n v="20"/>
    <n v="39.6"/>
    <m/>
    <n v="2.7"/>
    <m/>
    <s v="82 Buttonwood Ave"/>
    <x v="7"/>
    <x v="0"/>
    <x v="173"/>
    <m/>
    <m/>
    <m/>
    <m/>
    <x v="1"/>
    <m/>
    <m/>
    <m/>
    <m/>
    <m/>
    <m/>
    <m/>
    <m/>
    <n v="0"/>
    <n v="0"/>
    <n v="0"/>
    <n v="0.4"/>
    <n v="0"/>
    <m/>
    <n v="0"/>
    <n v="2"/>
    <n v="0"/>
    <n v="0"/>
    <n v="0"/>
    <n v="0.5"/>
    <n v="2"/>
    <n v="0"/>
    <n v="0"/>
    <n v="0"/>
    <n v="0"/>
    <n v="0"/>
    <n v="0.2"/>
    <m/>
    <n v="0"/>
    <n v="0"/>
    <m/>
    <m/>
    <n v="0"/>
    <s v="Care Coordinator 1.0,_x000a_24/7 RN and RPN_x000a_1.1 Rehab Assistant"/>
    <n v="5.1000000000000005"/>
    <n v="4.7"/>
    <m/>
    <s v="75% to &lt;100%"/>
    <s v="Acute Care and RCC"/>
    <x v="2"/>
    <m/>
    <x v="2"/>
    <m/>
    <m/>
    <x v="1"/>
    <s v="English"/>
    <x v="0"/>
    <m/>
    <m/>
    <x v="2"/>
    <m/>
    <m/>
    <x v="2"/>
    <m/>
    <m/>
    <x v="1"/>
    <m/>
    <m/>
    <x v="1"/>
    <m/>
    <m/>
    <s v="Recreation Therapy, Dietician, Psychology, Spiritual Care, Social Work, available on a consultation basis.Clinical Nurse SpecialistEstimated number of family/caregivers served and patients waiting at end of year."/>
    <m/>
    <s v="Yes"/>
    <s v="marissa.wilson@westpark.org"/>
    <m/>
    <n v="0"/>
    <n v="1"/>
  </r>
  <r>
    <s v="Asset02747"/>
    <m/>
    <m/>
    <m/>
    <m/>
    <m/>
    <x v="5"/>
    <x v="109"/>
    <m/>
    <x v="2"/>
    <m/>
    <s v="A4/B4 Geriatric Rehabilitation"/>
    <m/>
    <x v="3"/>
    <m/>
    <x v="51"/>
    <x v="1"/>
    <m/>
    <m/>
    <m/>
    <m/>
    <m/>
    <m/>
    <n v="807"/>
    <n v="824"/>
    <n v="0"/>
    <n v="0"/>
    <n v="824"/>
    <x v="0"/>
    <n v="66"/>
    <n v="89"/>
    <s v="Weekdays; Weekends"/>
    <n v="0"/>
    <m/>
    <s v="3276 St. Clair Ave. E. Toronto"/>
    <x v="7"/>
    <x v="0"/>
    <x v="118"/>
    <m/>
    <m/>
    <m/>
    <m/>
    <x v="1"/>
    <m/>
    <m/>
    <m/>
    <m/>
    <m/>
    <m/>
    <m/>
    <m/>
    <n v="2"/>
    <n v="0"/>
    <n v="1.6"/>
    <n v="0"/>
    <n v="0"/>
    <m/>
    <n v="0"/>
    <n v="7"/>
    <n v="2"/>
    <n v="0"/>
    <n v="0"/>
    <n v="1.9"/>
    <n v="7"/>
    <n v="2"/>
    <n v="3"/>
    <n v="0"/>
    <n v="20"/>
    <n v="22.4"/>
    <n v="3"/>
    <m/>
    <n v="0.4"/>
    <n v="1"/>
    <m/>
    <m/>
    <n v="0"/>
    <s v="2 Patient Care Managers_x000a_0.3 Patient Flow Coordinator_x000a_1.5 Ward Aid"/>
    <n v="73.300000000000011"/>
    <n v="68.3"/>
    <m/>
    <s v="75% to &lt;100%"/>
    <s v="Acute Care, Primary Care, Home &amp; Community Care"/>
    <x v="2"/>
    <m/>
    <x v="2"/>
    <m/>
    <m/>
    <x v="1"/>
    <s v="English"/>
    <x v="0"/>
    <m/>
    <m/>
    <x v="2"/>
    <m/>
    <m/>
    <x v="2"/>
    <m/>
    <m/>
    <x v="1"/>
    <m/>
    <m/>
    <x v="1"/>
    <m/>
    <m/>
    <s v="Data/metrics have been impacted by Covid restrictions.  Additionally, we do not have data or an appropriate process to track staff who were redeployed to other areas of the organization and to track staff who were redeployed to support the inpatient units."/>
    <m/>
    <s v="Yes"/>
    <s v="chiara.campitelli-thompson@unityhealth.to"/>
    <m/>
    <n v="0"/>
    <n v="1"/>
  </r>
  <r>
    <s v="Asset02230"/>
    <m/>
    <m/>
    <m/>
    <m/>
    <m/>
    <x v="5"/>
    <x v="26"/>
    <m/>
    <x v="2"/>
    <m/>
    <s v="Transition to Home Program"/>
    <m/>
    <x v="3"/>
    <m/>
    <x v="51"/>
    <x v="1"/>
    <m/>
    <m/>
    <m/>
    <m/>
    <m/>
    <m/>
    <n v="377"/>
    <n v="377"/>
    <n v="0"/>
    <n v="0"/>
    <n v="377"/>
    <x v="0"/>
    <n v="0"/>
    <n v="0"/>
    <m/>
    <n v="0"/>
    <m/>
    <s v="3045 Baseline Rd"/>
    <x v="11"/>
    <x v="0"/>
    <x v="25"/>
    <m/>
    <m/>
    <m/>
    <m/>
    <x v="0"/>
    <m/>
    <m/>
    <m/>
    <m/>
    <m/>
    <m/>
    <m/>
    <m/>
    <n v="0"/>
    <n v="1"/>
    <n v="0.2"/>
    <n v="1"/>
    <n v="0"/>
    <m/>
    <n v="0"/>
    <n v="0"/>
    <n v="0"/>
    <n v="0"/>
    <n v="0"/>
    <n v="0"/>
    <n v="0"/>
    <n v="0"/>
    <n v="0"/>
    <n v="0"/>
    <n v="4.4000000000000004"/>
    <n v="2.95"/>
    <n v="0"/>
    <m/>
    <n v="0"/>
    <n v="0"/>
    <m/>
    <m/>
    <n v="2.41"/>
    <s v="1.40 FTE budgeted for Patient Care Aide, 0.56 FTE budgeted for Food Services Aide, 0.45 FTE budgeted for Environmental Services Aide"/>
    <n v="9.5500000000000007"/>
    <n v="9.9600000000000009"/>
    <m/>
    <s v="75% to &lt;100%"/>
    <s v=""/>
    <x v="2"/>
    <m/>
    <x v="2"/>
    <m/>
    <m/>
    <x v="1"/>
    <s v="English"/>
    <x v="0"/>
    <m/>
    <m/>
    <x v="2"/>
    <m/>
    <m/>
    <x v="2"/>
    <m/>
    <m/>
    <x v="1"/>
    <m/>
    <m/>
    <x v="1"/>
    <m/>
    <m/>
    <s v=""/>
    <m/>
    <s v="Yes"/>
    <s v="msitu@qch.on.ca"/>
    <m/>
    <n v="0"/>
    <n v="1"/>
  </r>
  <r>
    <s v="Asset02343"/>
    <m/>
    <m/>
    <m/>
    <m/>
    <m/>
    <x v="5"/>
    <x v="122"/>
    <m/>
    <x v="2"/>
    <m/>
    <s v="Specialized Geriatrics Rehabilitation (Parkside 1)"/>
    <m/>
    <x v="3"/>
    <m/>
    <x v="51"/>
    <x v="1"/>
    <m/>
    <m/>
    <m/>
    <m/>
    <m/>
    <m/>
    <n v="224"/>
    <n v="0"/>
    <n v="0"/>
    <n v="0"/>
    <n v="0"/>
    <x v="0"/>
    <n v="30"/>
    <n v="90.4"/>
    <m/>
    <n v="6.41"/>
    <m/>
    <s v="752 King street West"/>
    <x v="62"/>
    <x v="0"/>
    <x v="133"/>
    <m/>
    <m/>
    <m/>
    <m/>
    <x v="0"/>
    <m/>
    <m/>
    <m/>
    <m/>
    <m/>
    <m/>
    <m/>
    <m/>
    <n v="1.5"/>
    <n v="0"/>
    <n v="0"/>
    <n v="0"/>
    <n v="0"/>
    <m/>
    <n v="0"/>
    <n v="2.1"/>
    <n v="0"/>
    <n v="0"/>
    <n v="0"/>
    <n v="0"/>
    <n v="2.7"/>
    <n v="0"/>
    <n v="0"/>
    <n v="0"/>
    <n v="10.7"/>
    <n v="13.4"/>
    <n v="1"/>
    <m/>
    <n v="0.6"/>
    <n v="0"/>
    <m/>
    <m/>
    <n v="9.08"/>
    <s v="0.30 behavioural therapist_x000a_3.0 OT/PT Assistant_x000a_0.2 Professional Practice Leader Occupational Therapist_x000a_0.24 Student_x000a_3.34 Unit Aid_x000a_2.0 Physician"/>
    <n v="32"/>
    <n v="39.580000000000005"/>
    <m/>
    <s v="75% to &lt;100%"/>
    <s v="Acute Care, Sub Acute Care, Community and Clinic Referrals"/>
    <x v="2"/>
    <m/>
    <x v="2"/>
    <m/>
    <m/>
    <x v="1"/>
    <s v="English"/>
    <x v="0"/>
    <m/>
    <m/>
    <x v="2"/>
    <m/>
    <m/>
    <x v="2"/>
    <m/>
    <m/>
    <x v="1"/>
    <m/>
    <m/>
    <x v="1"/>
    <m/>
    <m/>
    <s v="Additional staff for consults- Clinical dietician- Pharmacist- Pharmacy technician- Clinical Psychologist- Spiritual Health PractitionerOTHER NOTESOT/PT assistants are combined as 3.010.70 RN allotment includes 1.0 FTE Registered Nurse in Charge1.5 FTE Administration includes 1.0 Unit Clerk and 0.5 FTE Manager"/>
    <m/>
    <s v="Yes"/>
    <s v="websters@providencecare.ca"/>
    <m/>
    <n v="0"/>
    <n v="1"/>
  </r>
  <r>
    <s v="Asset02831"/>
    <m/>
    <m/>
    <m/>
    <m/>
    <m/>
    <x v="5"/>
    <x v="157"/>
    <m/>
    <x v="2"/>
    <m/>
    <s v="Geriatric Interprofessional Assessment"/>
    <m/>
    <x v="3"/>
    <m/>
    <x v="3"/>
    <x v="3"/>
    <m/>
    <m/>
    <m/>
    <m/>
    <m/>
    <m/>
    <n v="121"/>
    <n v="273"/>
    <n v="188"/>
    <n v="14"/>
    <n v="475"/>
    <x v="0"/>
    <n v="0"/>
    <n v="0"/>
    <m/>
    <n v="135"/>
    <m/>
    <s v="82 Buttonwood Ave"/>
    <x v="7"/>
    <x v="0"/>
    <x v="173"/>
    <m/>
    <m/>
    <m/>
    <m/>
    <x v="1"/>
    <m/>
    <m/>
    <m/>
    <m/>
    <m/>
    <m/>
    <m/>
    <m/>
    <n v="0"/>
    <n v="0"/>
    <n v="0"/>
    <n v="0.2"/>
    <n v="0"/>
    <m/>
    <n v="0"/>
    <n v="0.2"/>
    <n v="0"/>
    <n v="0"/>
    <n v="0"/>
    <n v="0.1"/>
    <n v="0.3"/>
    <n v="0"/>
    <n v="0"/>
    <n v="0"/>
    <n v="0.1"/>
    <n v="0"/>
    <n v="0"/>
    <m/>
    <n v="0"/>
    <n v="0"/>
    <m/>
    <m/>
    <n v="0"/>
    <s v="0.4 Coordinator_x000a_.4 Unit Clerk"/>
    <n v="0.9"/>
    <n v="0.70000000000000007"/>
    <m/>
    <s v="75% to &lt;100%"/>
    <s v="post-acute rehab and acute care"/>
    <x v="2"/>
    <m/>
    <x v="2"/>
    <m/>
    <m/>
    <x v="1"/>
    <s v="English"/>
    <x v="0"/>
    <m/>
    <m/>
    <x v="2"/>
    <m/>
    <m/>
    <x v="2"/>
    <m/>
    <m/>
    <x v="1"/>
    <m/>
    <m/>
    <x v="1"/>
    <m/>
    <m/>
    <s v="Clinic runs on ThursdaysEstimated number of appointments available per year and patients waiting at end of yearCovid restrictions had impacts on client visits and overall numbers; including: clinic closures, shifts from face-to-face to virtual/telephone visits, staff absences and overall reductions in patient volumes"/>
    <m/>
    <s v="Yes"/>
    <s v="marissa.wilson@westpark.org"/>
    <m/>
    <n v="0"/>
    <n v="1"/>
  </r>
  <r>
    <s v="Asset01899"/>
    <m/>
    <m/>
    <m/>
    <m/>
    <m/>
    <x v="5"/>
    <x v="39"/>
    <m/>
    <x v="2"/>
    <m/>
    <s v="Geriatric/Senior's Health Clinic"/>
    <m/>
    <x v="3"/>
    <m/>
    <x v="3"/>
    <x v="3"/>
    <m/>
    <m/>
    <m/>
    <m/>
    <m/>
    <m/>
    <n v="336"/>
    <n v="645"/>
    <n v="66"/>
    <n v="0"/>
    <n v="711"/>
    <x v="0"/>
    <n v="0"/>
    <n v="0"/>
    <s v="Weekdays;"/>
    <n v="41"/>
    <m/>
    <s v="700 Coronation Blvd. Cambridge"/>
    <x v="24"/>
    <x v="0"/>
    <x v="38"/>
    <m/>
    <m/>
    <m/>
    <m/>
    <x v="3"/>
    <m/>
    <m/>
    <m/>
    <m/>
    <m/>
    <m/>
    <m/>
    <m/>
    <n v="0.4"/>
    <n v="0"/>
    <n v="0"/>
    <n v="0.1"/>
    <n v="0"/>
    <m/>
    <n v="0.4"/>
    <n v="0"/>
    <n v="0"/>
    <n v="0"/>
    <n v="0"/>
    <n v="0"/>
    <n v="0"/>
    <n v="0"/>
    <n v="0"/>
    <n v="0"/>
    <n v="0"/>
    <n v="0"/>
    <n v="0"/>
    <m/>
    <n v="0"/>
    <n v="0"/>
    <m/>
    <m/>
    <n v="0"/>
    <s v="Clerical resource is 1 FTE shared with other clinics with 0.4 FTE attributed to Senior’s Health Clinic"/>
    <n v="0.9"/>
    <n v="0.4"/>
    <m/>
    <s v="100%"/>
    <s v="Referral from hospitalist for follow-up post discharge of acute admission to hospital or Primary Care referral."/>
    <x v="2"/>
    <m/>
    <x v="2"/>
    <m/>
    <m/>
    <x v="1"/>
    <s v="English"/>
    <x v="0"/>
    <m/>
    <m/>
    <x v="2"/>
    <m/>
    <m/>
    <x v="2"/>
    <m/>
    <m/>
    <x v="1"/>
    <m/>
    <m/>
    <x v="1"/>
    <m/>
    <m/>
    <s v="Volumes have been decreased by ~50% due to COVIDCaregiver services have been put on hold due to pandemic"/>
    <m/>
    <s v="Yes"/>
    <s v="cplatt@cmhaww.ca"/>
    <m/>
    <n v="0"/>
    <n v="1"/>
  </r>
  <r>
    <s v="Asset01901"/>
    <m/>
    <m/>
    <m/>
    <m/>
    <m/>
    <x v="5"/>
    <x v="19"/>
    <m/>
    <x v="2"/>
    <m/>
    <s v="Geriatric Medical Assessment"/>
    <m/>
    <x v="3"/>
    <m/>
    <x v="3"/>
    <x v="3"/>
    <m/>
    <m/>
    <m/>
    <m/>
    <m/>
    <m/>
    <n v="3026"/>
    <n v="3026"/>
    <n v="2119"/>
    <n v="0"/>
    <n v="5145"/>
    <x v="0"/>
    <n v="0"/>
    <n v="0"/>
    <s v="Weekdays;"/>
    <n v="0"/>
    <m/>
    <s v="100 Westmount Road"/>
    <x v="12"/>
    <x v="0"/>
    <x v="19"/>
    <m/>
    <m/>
    <m/>
    <m/>
    <x v="3"/>
    <m/>
    <m/>
    <m/>
    <m/>
    <m/>
    <m/>
    <m/>
    <m/>
    <n v="0"/>
    <n v="0"/>
    <n v="0"/>
    <n v="0.8"/>
    <n v="0"/>
    <m/>
    <n v="0.4"/>
    <n v="0"/>
    <n v="0"/>
    <n v="0"/>
    <n v="0"/>
    <n v="0"/>
    <n v="0"/>
    <n v="0"/>
    <n v="0"/>
    <n v="0"/>
    <n v="0"/>
    <n v="0"/>
    <n v="0"/>
    <m/>
    <n v="0"/>
    <n v="0"/>
    <m/>
    <m/>
    <n v="0.73"/>
    <s v="Please note with vacation time and unplanned absences this FTE level will be at a min less 4%_x000a_Other: FTE Clerical coverage = 0.73, this an integrated role with our switchboard services"/>
    <n v="1.2000000000000002"/>
    <n v="1.1299999999999999"/>
    <m/>
    <s v=""/>
    <s v="Referrals for Geriatric medical clinic come thru centralized Specialized Geriatric intake. Referrals to OP clinic from acute site (GGH) following inpatient geriatric consults."/>
    <x v="2"/>
    <m/>
    <x v="2"/>
    <m/>
    <m/>
    <x v="1"/>
    <s v="English"/>
    <x v="0"/>
    <m/>
    <m/>
    <x v="2"/>
    <m/>
    <m/>
    <x v="2"/>
    <m/>
    <m/>
    <x v="1"/>
    <m/>
    <m/>
    <x v="1"/>
    <m/>
    <m/>
    <s v="Clinic service levels are highly dependent on availability of RN support and clerical coverage. This is vital with for vacation and other unplanned absences."/>
    <m/>
    <s v="Yes"/>
    <s v="cplatt@cmhaww.ca"/>
    <m/>
    <n v="0"/>
    <n v="1"/>
  </r>
  <r>
    <s v="Asset01959"/>
    <m/>
    <m/>
    <m/>
    <m/>
    <m/>
    <x v="5"/>
    <x v="40"/>
    <m/>
    <x v="2"/>
    <m/>
    <s v="GMCC"/>
    <m/>
    <x v="3"/>
    <m/>
    <x v="3"/>
    <x v="3"/>
    <m/>
    <m/>
    <m/>
    <m/>
    <m/>
    <m/>
    <n v="62"/>
    <n v="62"/>
    <n v="57"/>
    <n v="0"/>
    <n v="119"/>
    <x v="0"/>
    <n v="0"/>
    <n v="0"/>
    <s v="Weekdays;"/>
    <n v="0"/>
    <m/>
    <s v="911 Queen’s Blvd. Kitchener"/>
    <x v="25"/>
    <x v="0"/>
    <x v="39"/>
    <m/>
    <m/>
    <m/>
    <m/>
    <x v="3"/>
    <m/>
    <m/>
    <m/>
    <m/>
    <m/>
    <m/>
    <m/>
    <m/>
    <n v="0"/>
    <n v="0"/>
    <n v="0"/>
    <n v="0"/>
    <n v="0"/>
    <m/>
    <n v="0"/>
    <n v="0"/>
    <n v="0"/>
    <n v="0"/>
    <n v="0"/>
    <n v="0"/>
    <n v="0"/>
    <n v="0"/>
    <n v="0"/>
    <n v="0"/>
    <n v="0"/>
    <n v="0"/>
    <n v="0"/>
    <m/>
    <n v="0"/>
    <n v="0"/>
    <m/>
    <m/>
    <n v="0.7"/>
    <s v=""/>
    <n v="0"/>
    <n v="0.7"/>
    <m/>
    <s v="100%"/>
    <s v="Specialized Geriatric Services Clinical Intake"/>
    <x v="2"/>
    <m/>
    <x v="2"/>
    <m/>
    <m/>
    <x v="1"/>
    <s v="English"/>
    <x v="0"/>
    <m/>
    <m/>
    <x v="2"/>
    <m/>
    <m/>
    <x v="2"/>
    <m/>
    <m/>
    <x v="1"/>
    <m/>
    <m/>
    <x v="1"/>
    <m/>
    <m/>
    <s v="(went off site March 16, 2021 @ 67 King St E.)"/>
    <m/>
    <s v="Yes"/>
    <s v="cplatt@cmhaww.ca"/>
    <m/>
    <n v="0"/>
    <n v="1"/>
  </r>
  <r>
    <s v="Asset01591"/>
    <m/>
    <m/>
    <m/>
    <m/>
    <m/>
    <x v="5"/>
    <x v="73"/>
    <m/>
    <x v="2"/>
    <m/>
    <s v="Geriatric Outpatient"/>
    <m/>
    <x v="3"/>
    <m/>
    <x v="3"/>
    <x v="3"/>
    <m/>
    <m/>
    <m/>
    <m/>
    <m/>
    <m/>
    <n v="758"/>
    <n v="4632"/>
    <n v="0"/>
    <n v="0"/>
    <n v="4632"/>
    <x v="0"/>
    <n v="0"/>
    <n v="0"/>
    <s v="Weekdays;"/>
    <n v="44.7"/>
    <m/>
    <s v="1145 Carling Ave"/>
    <x v="11"/>
    <x v="0"/>
    <x v="79"/>
    <m/>
    <m/>
    <m/>
    <m/>
    <x v="0"/>
    <m/>
    <m/>
    <m/>
    <m/>
    <m/>
    <m/>
    <m/>
    <m/>
    <n v="0"/>
    <n v="0"/>
    <n v="1.3"/>
    <n v="0"/>
    <n v="0"/>
    <m/>
    <n v="0"/>
    <n v="2.7"/>
    <n v="0"/>
    <n v="0"/>
    <n v="0"/>
    <n v="0"/>
    <n v="1"/>
    <n v="0"/>
    <n v="0"/>
    <n v="0"/>
    <n v="0"/>
    <n v="0"/>
    <n v="0"/>
    <m/>
    <n v="0"/>
    <n v="1.5"/>
    <m/>
    <m/>
    <n v="0"/>
    <s v=""/>
    <n v="6.5"/>
    <n v="6.5"/>
    <m/>
    <s v="100%"/>
    <s v=""/>
    <x v="2"/>
    <m/>
    <x v="2"/>
    <m/>
    <m/>
    <x v="1"/>
    <s v="English"/>
    <x v="0"/>
    <m/>
    <m/>
    <x v="2"/>
    <m/>
    <m/>
    <x v="2"/>
    <m/>
    <m/>
    <x v="1"/>
    <m/>
    <m/>
    <x v="1"/>
    <m/>
    <m/>
    <s v="Charge Clinical Dietitian: 1.0FTEClinical Dietitian: 0.3FTEPhysio:0.5FTEPhysio. Assistant: 0.5FTEOT:2.20FTEOTAssistant:0.5Recreation Therapist&quot;1.0FTERecreation Student:0.5FTE"/>
    <m/>
    <s v="Yes"/>
    <s v="martina.greco@theroyal.ca"/>
    <m/>
    <n v="0"/>
    <n v="1"/>
  </r>
  <r>
    <s v="Asset02751"/>
    <m/>
    <m/>
    <m/>
    <m/>
    <m/>
    <x v="5"/>
    <x v="109"/>
    <m/>
    <x v="2"/>
    <m/>
    <s v="Regional Geriatric Program - Geriatric Medicine Clinic"/>
    <m/>
    <x v="3"/>
    <m/>
    <x v="3"/>
    <x v="3"/>
    <m/>
    <m/>
    <m/>
    <m/>
    <m/>
    <m/>
    <n v="209"/>
    <n v="272"/>
    <n v="168"/>
    <n v="21"/>
    <n v="461"/>
    <x v="0"/>
    <n v="0"/>
    <n v="0"/>
    <s v="Weekdays;"/>
    <n v="132"/>
    <m/>
    <s v="3276 St. Clair Ave. E. Toronto"/>
    <x v="7"/>
    <x v="0"/>
    <x v="118"/>
    <m/>
    <m/>
    <m/>
    <m/>
    <x v="1"/>
    <m/>
    <m/>
    <m/>
    <m/>
    <m/>
    <m/>
    <m/>
    <m/>
    <n v="0.33"/>
    <n v="0"/>
    <n v="0"/>
    <n v="0.3"/>
    <n v="0"/>
    <m/>
    <n v="0"/>
    <n v="0"/>
    <n v="0"/>
    <n v="0"/>
    <n v="0"/>
    <n v="0.5"/>
    <n v="0"/>
    <n v="0"/>
    <n v="0"/>
    <n v="0"/>
    <n v="0.8"/>
    <n v="0"/>
    <n v="0"/>
    <m/>
    <n v="0"/>
    <n v="0"/>
    <m/>
    <m/>
    <n v="0"/>
    <s v="0.1 Patient Flow Coordinator_x000a_0.1 Manager"/>
    <n v="1.93"/>
    <n v="1.3"/>
    <m/>
    <s v="100%"/>
    <s v="Specialist, Acute Care"/>
    <x v="2"/>
    <m/>
    <x v="2"/>
    <m/>
    <m/>
    <x v="1"/>
    <s v="English"/>
    <x v="0"/>
    <m/>
    <m/>
    <x v="2"/>
    <m/>
    <m/>
    <x v="2"/>
    <m/>
    <m/>
    <x v="1"/>
    <m/>
    <m/>
    <x v="1"/>
    <m/>
    <m/>
    <s v="Data/metrics have been impacted by Covid restrictions, closures, and reopening with limitations.  Additionally, we do not have data or an appropriate process to track staff who were redeployed to other areas of the organization such as inpatient units"/>
    <m/>
    <s v="Yes"/>
    <s v="chiara.campitelli-thompson@unityhealth.to"/>
    <m/>
    <n v="0"/>
    <n v="1"/>
  </r>
  <r>
    <s v="Asset01416"/>
    <m/>
    <m/>
    <m/>
    <m/>
    <m/>
    <x v="5"/>
    <x v="163"/>
    <m/>
    <x v="2"/>
    <m/>
    <s v="Haldimand County - Grandview Lodge"/>
    <m/>
    <x v="3"/>
    <m/>
    <x v="3"/>
    <x v="3"/>
    <m/>
    <m/>
    <m/>
    <m/>
    <m/>
    <m/>
    <n v="12"/>
    <n v="18"/>
    <n v="5"/>
    <n v="0"/>
    <n v="23"/>
    <x v="0"/>
    <n v="0"/>
    <n v="0"/>
    <m/>
    <n v="60"/>
    <m/>
    <s v="657 Lock Street West. Dunnville Ontario N1A1V9"/>
    <x v="87"/>
    <x v="0"/>
    <x v="177"/>
    <m/>
    <m/>
    <m/>
    <m/>
    <x v="3"/>
    <m/>
    <m/>
    <m/>
    <m/>
    <m/>
    <m/>
    <m/>
    <m/>
    <n v="0"/>
    <n v="0"/>
    <n v="0"/>
    <n v="0.01"/>
    <n v="0"/>
    <m/>
    <n v="0"/>
    <n v="0"/>
    <n v="0"/>
    <n v="0"/>
    <n v="0"/>
    <n v="0"/>
    <n v="0"/>
    <n v="0"/>
    <n v="0"/>
    <n v="0"/>
    <n v="0"/>
    <n v="0"/>
    <n v="0"/>
    <m/>
    <n v="0"/>
    <n v="0"/>
    <m/>
    <m/>
    <n v="0"/>
    <s v=""/>
    <n v="0.01"/>
    <n v="0"/>
    <m/>
    <s v=""/>
    <s v="Referrals come from Physicians at Grandview Lodge and local Physicians in the community."/>
    <x v="2"/>
    <m/>
    <x v="2"/>
    <m/>
    <m/>
    <x v="1"/>
    <s v="English"/>
    <x v="0"/>
    <m/>
    <m/>
    <x v="2"/>
    <m/>
    <m/>
    <x v="2"/>
    <m/>
    <m/>
    <x v="1"/>
    <m/>
    <m/>
    <x v="1"/>
    <m/>
    <m/>
    <s v="In 2020, 3 in-person clinics and one virtual clinic was held. 4 clinics X 7.5h/day = 30 hours. 30 hours / 1950 per year = 0.015 FTE Geriatrician support. Minimum wait time is three months.  Can be longer if the resident/client cannot be placed into the next clinic. Several clinics were cancelled in 2020 due to COVID restrictions."/>
    <m/>
    <s v="Yes"/>
    <s v="siemonj@hhsc.ca"/>
    <m/>
    <n v="0"/>
    <n v="1"/>
  </r>
  <r>
    <s v="Asset01879"/>
    <m/>
    <m/>
    <m/>
    <m/>
    <m/>
    <x v="5"/>
    <x v="164"/>
    <m/>
    <x v="2"/>
    <m/>
    <s v="Geriatric Team"/>
    <m/>
    <x v="3"/>
    <m/>
    <x v="3"/>
    <x v="3"/>
    <m/>
    <m/>
    <m/>
    <m/>
    <m/>
    <m/>
    <n v="161"/>
    <n v="483"/>
    <n v="0"/>
    <n v="0"/>
    <n v="483"/>
    <x v="0"/>
    <n v="0"/>
    <n v="0"/>
    <s v="Weekdays;"/>
    <n v="14"/>
    <m/>
    <s v="107- 6420 Beatty Line N"/>
    <x v="37"/>
    <x v="0"/>
    <x v="178"/>
    <m/>
    <m/>
    <m/>
    <m/>
    <x v="3"/>
    <m/>
    <m/>
    <m/>
    <m/>
    <m/>
    <m/>
    <m/>
    <m/>
    <n v="0"/>
    <n v="0"/>
    <n v="0"/>
    <n v="0"/>
    <n v="0"/>
    <m/>
    <n v="0"/>
    <n v="0.4"/>
    <n v="0"/>
    <n v="0"/>
    <n v="0"/>
    <n v="0"/>
    <n v="0"/>
    <n v="0"/>
    <n v="0"/>
    <n v="0"/>
    <n v="0.7"/>
    <n v="0"/>
    <n v="0.3"/>
    <m/>
    <n v="0"/>
    <n v="0"/>
    <m/>
    <m/>
    <n v="0"/>
    <s v=""/>
    <n v="1.4000000000000001"/>
    <n v="1.4"/>
    <m/>
    <s v="75% to &lt;100%"/>
    <s v=""/>
    <x v="2"/>
    <m/>
    <x v="2"/>
    <m/>
    <m/>
    <x v="1"/>
    <s v="English"/>
    <x v="0"/>
    <m/>
    <m/>
    <x v="2"/>
    <m/>
    <m/>
    <x v="2"/>
    <m/>
    <m/>
    <x v="1"/>
    <m/>
    <m/>
    <x v="1"/>
    <m/>
    <m/>
    <s v=""/>
    <m/>
    <s v="Yes"/>
    <s v="cplatt@cmhaww.ca"/>
    <m/>
    <n v="0"/>
    <n v="1"/>
  </r>
  <r>
    <s v="Asset02212"/>
    <m/>
    <m/>
    <m/>
    <m/>
    <m/>
    <x v="5"/>
    <x v="166"/>
    <m/>
    <x v="2"/>
    <m/>
    <s v="Aging Well Clinic"/>
    <m/>
    <x v="3"/>
    <m/>
    <x v="3"/>
    <x v="3"/>
    <m/>
    <m/>
    <m/>
    <m/>
    <m/>
    <m/>
    <n v="422"/>
    <n v="2277"/>
    <n v="1786"/>
    <n v="0"/>
    <n v="4063"/>
    <x v="0"/>
    <n v="0"/>
    <n v="0"/>
    <s v="Weekdays;"/>
    <n v="112"/>
    <m/>
    <s v="370 Bayview Dr"/>
    <x v="10"/>
    <x v="0"/>
    <x v="180"/>
    <m/>
    <m/>
    <m/>
    <m/>
    <x v="2"/>
    <m/>
    <m/>
    <m/>
    <m/>
    <m/>
    <m/>
    <m/>
    <m/>
    <n v="0.8"/>
    <n v="0.1"/>
    <n v="0"/>
    <n v="0"/>
    <n v="0"/>
    <m/>
    <n v="1"/>
    <n v="0.3"/>
    <n v="0"/>
    <n v="0"/>
    <n v="0"/>
    <n v="0.4"/>
    <n v="0"/>
    <n v="0"/>
    <n v="0"/>
    <n v="0"/>
    <n v="0.5"/>
    <n v="0.8"/>
    <n v="0"/>
    <m/>
    <n v="0"/>
    <n v="0"/>
    <m/>
    <m/>
    <n v="0"/>
    <s v=""/>
    <n v="3.8999999999999995"/>
    <n v="3"/>
    <m/>
    <s v="100%"/>
    <s v=""/>
    <x v="2"/>
    <m/>
    <x v="2"/>
    <m/>
    <m/>
    <x v="1"/>
    <s v="English"/>
    <x v="0"/>
    <m/>
    <m/>
    <x v="2"/>
    <m/>
    <m/>
    <x v="2"/>
    <m/>
    <m/>
    <x v="1"/>
    <m/>
    <m/>
    <x v="1"/>
    <m/>
    <m/>
    <s v=""/>
    <m/>
    <s v="Yes"/>
    <s v="lwaterman@bcfht.ca"/>
    <m/>
    <n v="0"/>
    <n v="1"/>
  </r>
  <r>
    <s v="Asset03322"/>
    <m/>
    <m/>
    <m/>
    <m/>
    <m/>
    <x v="5"/>
    <x v="122"/>
    <m/>
    <x v="2"/>
    <m/>
    <s v="Geriatric Outpatient Clinics"/>
    <m/>
    <x v="3"/>
    <m/>
    <x v="3"/>
    <x v="3"/>
    <m/>
    <m/>
    <m/>
    <m/>
    <m/>
    <m/>
    <n v="515"/>
    <n v="1342"/>
    <n v="0"/>
    <n v="0"/>
    <n v="1342"/>
    <x v="0"/>
    <n v="0"/>
    <n v="0"/>
    <s v="Weekdays;"/>
    <n v="0"/>
    <m/>
    <s v="752 King Street West"/>
    <x v="62"/>
    <x v="0"/>
    <x v="133"/>
    <m/>
    <m/>
    <m/>
    <m/>
    <x v="0"/>
    <m/>
    <m/>
    <m/>
    <m/>
    <m/>
    <m/>
    <s v="1950 hours annually (37.5 hours per week)"/>
    <m/>
    <n v="0"/>
    <n v="0"/>
    <n v="0"/>
    <n v="0.8"/>
    <n v="0"/>
    <m/>
    <n v="0"/>
    <n v="0"/>
    <n v="0"/>
    <n v="0"/>
    <n v="0"/>
    <n v="0"/>
    <n v="0"/>
    <n v="0"/>
    <n v="0"/>
    <n v="0"/>
    <n v="0.5"/>
    <n v="0"/>
    <n v="0"/>
    <m/>
    <n v="0"/>
    <n v="0"/>
    <m/>
    <m/>
    <n v="0"/>
    <s v=""/>
    <n v="1.3"/>
    <n v="0.5"/>
    <m/>
    <s v=""/>
    <s v="ER and family physicians"/>
    <x v="2"/>
    <m/>
    <x v="2"/>
    <m/>
    <m/>
    <x v="1"/>
    <s v="English"/>
    <x v="0"/>
    <m/>
    <m/>
    <x v="2"/>
    <m/>
    <m/>
    <x v="2"/>
    <m/>
    <m/>
    <x v="1"/>
    <m/>
    <m/>
    <x v="1"/>
    <m/>
    <m/>
    <s v=""/>
    <m/>
    <s v="Yes"/>
    <s v="websters@providencecare.ca"/>
    <m/>
    <n v="0"/>
    <n v="1"/>
  </r>
  <r>
    <s v="Asset02286"/>
    <m/>
    <m/>
    <m/>
    <m/>
    <m/>
    <x v="5"/>
    <x v="9"/>
    <m/>
    <x v="2"/>
    <m/>
    <s v="Geriatric Medicine Clinic"/>
    <m/>
    <x v="3"/>
    <m/>
    <x v="3"/>
    <x v="3"/>
    <m/>
    <m/>
    <m/>
    <m/>
    <m/>
    <m/>
    <n v="335"/>
    <n v="569"/>
    <n v="365"/>
    <n v="100"/>
    <n v="1034"/>
    <x v="0"/>
    <n v="0"/>
    <n v="0"/>
    <s v="Weekdays;"/>
    <n v="25"/>
    <m/>
    <s v="550 University Avenue"/>
    <x v="7"/>
    <x v="0"/>
    <x v="9"/>
    <m/>
    <m/>
    <m/>
    <m/>
    <x v="1"/>
    <m/>
    <m/>
    <m/>
    <m/>
    <m/>
    <m/>
    <m/>
    <m/>
    <n v="0.1"/>
    <n v="0"/>
    <n v="0"/>
    <n v="0.4"/>
    <n v="0"/>
    <m/>
    <n v="0"/>
    <n v="0"/>
    <n v="0"/>
    <n v="0"/>
    <n v="0"/>
    <n v="0"/>
    <n v="0"/>
    <n v="0"/>
    <n v="0"/>
    <n v="0"/>
    <n v="0.2"/>
    <n v="0"/>
    <n v="0.4"/>
    <m/>
    <n v="0"/>
    <n v="0"/>
    <m/>
    <m/>
    <n v="0"/>
    <s v=""/>
    <n v="1.1000000000000001"/>
    <n v="0.60000000000000009"/>
    <m/>
    <s v="100%"/>
    <s v="Acute Care_x000a_Inpatient Rehab"/>
    <x v="2"/>
    <m/>
    <x v="2"/>
    <m/>
    <m/>
    <x v="1"/>
    <s v="English"/>
    <x v="0"/>
    <m/>
    <m/>
    <x v="2"/>
    <m/>
    <m/>
    <x v="2"/>
    <m/>
    <m/>
    <x v="1"/>
    <m/>
    <m/>
    <x v="1"/>
    <m/>
    <m/>
    <s v=""/>
    <m/>
    <s v="Yes"/>
    <s v="jennifer.mokry@uhn.ca"/>
    <m/>
    <n v="0"/>
    <n v="1"/>
  </r>
  <r>
    <s v="Asset02130"/>
    <m/>
    <m/>
    <m/>
    <m/>
    <m/>
    <x v="5"/>
    <x v="85"/>
    <m/>
    <x v="2"/>
    <m/>
    <s v="Dr. Sidhu's Clinic (Specializing in nephrology and medical marijuana)"/>
    <m/>
    <x v="3"/>
    <m/>
    <x v="3"/>
    <x v="3"/>
    <m/>
    <m/>
    <m/>
    <m/>
    <m/>
    <m/>
    <n v="30"/>
    <n v="47"/>
    <n v="0"/>
    <n v="0"/>
    <n v="47"/>
    <x v="0"/>
    <n v="0"/>
    <n v="0"/>
    <m/>
    <n v="0"/>
    <m/>
    <s v="190 Cundles Rd. East"/>
    <x v="10"/>
    <x v="0"/>
    <x v="94"/>
    <m/>
    <m/>
    <m/>
    <m/>
    <x v="2"/>
    <m/>
    <m/>
    <m/>
    <m/>
    <m/>
    <m/>
    <m/>
    <m/>
    <n v="0"/>
    <n v="0"/>
    <n v="0"/>
    <n v="0.04"/>
    <n v="0"/>
    <m/>
    <n v="0"/>
    <n v="0"/>
    <n v="0"/>
    <n v="0"/>
    <n v="0"/>
    <n v="0"/>
    <n v="0"/>
    <n v="0"/>
    <n v="0"/>
    <n v="0"/>
    <n v="0.04"/>
    <n v="0"/>
    <n v="0"/>
    <m/>
    <n v="0"/>
    <n v="0"/>
    <m/>
    <m/>
    <n v="0"/>
    <s v=""/>
    <n v="0.08"/>
    <n v="0.04"/>
    <m/>
    <s v="100%"/>
    <s v=""/>
    <x v="2"/>
    <m/>
    <x v="2"/>
    <m/>
    <m/>
    <x v="1"/>
    <s v="English"/>
    <x v="0"/>
    <m/>
    <m/>
    <x v="2"/>
    <m/>
    <m/>
    <x v="2"/>
    <m/>
    <m/>
    <x v="1"/>
    <m/>
    <m/>
    <x v="1"/>
    <m/>
    <m/>
    <s v="Clinic is offered one day per month"/>
    <m/>
    <s v="Yes"/>
    <s v="shcameron@nsmsgs.ca"/>
    <m/>
    <n v="0"/>
    <n v="1"/>
  </r>
  <r>
    <s v="Asset02615"/>
    <m/>
    <m/>
    <m/>
    <m/>
    <m/>
    <x v="5"/>
    <x v="15"/>
    <m/>
    <x v="2"/>
    <m/>
    <s v="Seniors Wellness Clinic"/>
    <m/>
    <x v="3"/>
    <m/>
    <x v="3"/>
    <x v="3"/>
    <m/>
    <m/>
    <m/>
    <m/>
    <m/>
    <m/>
    <n v="0"/>
    <n v="1611"/>
    <n v="1458"/>
    <n v="58"/>
    <n v="3127"/>
    <x v="0"/>
    <n v="0"/>
    <n v="0"/>
    <m/>
    <n v="0"/>
    <m/>
    <s v="10 Trench Street"/>
    <x v="13"/>
    <x v="0"/>
    <x v="15"/>
    <m/>
    <m/>
    <m/>
    <m/>
    <x v="2"/>
    <m/>
    <m/>
    <m/>
    <m/>
    <m/>
    <m/>
    <m/>
    <m/>
    <n v="0"/>
    <n v="0"/>
    <n v="0"/>
    <n v="0"/>
    <n v="0"/>
    <m/>
    <n v="0"/>
    <n v="0"/>
    <n v="0"/>
    <n v="0"/>
    <n v="0"/>
    <n v="0"/>
    <n v="0"/>
    <n v="0"/>
    <n v="0"/>
    <n v="0"/>
    <n v="0"/>
    <n v="0"/>
    <n v="0"/>
    <m/>
    <n v="0"/>
    <n v="0"/>
    <m/>
    <m/>
    <n v="0"/>
    <s v=""/>
    <n v="0"/>
    <n v="0"/>
    <m/>
    <s v="75% to &lt;100%"/>
    <s v="Geriatric Outreach Team, Medical Urgent Care,"/>
    <x v="2"/>
    <m/>
    <x v="2"/>
    <m/>
    <m/>
    <x v="1"/>
    <s v="English"/>
    <x v="0"/>
    <m/>
    <m/>
    <x v="2"/>
    <m/>
    <m/>
    <x v="2"/>
    <m/>
    <m/>
    <x v="1"/>
    <m/>
    <m/>
    <x v="1"/>
    <m/>
    <m/>
    <s v=""/>
    <m/>
    <s v="Yes"/>
    <s v="teresa.sitlani@mackenziehealth.ca"/>
    <m/>
    <n v="0"/>
    <n v="1"/>
  </r>
  <r>
    <s v="Asset02480"/>
    <m/>
    <m/>
    <m/>
    <m/>
    <m/>
    <x v="5"/>
    <x v="161"/>
    <m/>
    <x v="2"/>
    <m/>
    <s v="SJHC 3FB Geriatrics, SJHC OPD Geriatrics"/>
    <m/>
    <x v="3"/>
    <m/>
    <x v="3"/>
    <x v="3"/>
    <m/>
    <m/>
    <m/>
    <m/>
    <m/>
    <m/>
    <n v="533"/>
    <n v="337"/>
    <n v="115"/>
    <n v="330"/>
    <n v="782"/>
    <x v="0"/>
    <n v="0"/>
    <n v="0"/>
    <m/>
    <n v="280"/>
    <m/>
    <s v="50 Charlton Avenue East"/>
    <x v="19"/>
    <x v="0"/>
    <x v="176"/>
    <m/>
    <m/>
    <m/>
    <m/>
    <x v="3"/>
    <m/>
    <m/>
    <m/>
    <m/>
    <m/>
    <m/>
    <m/>
    <m/>
    <n v="0"/>
    <n v="0"/>
    <n v="0"/>
    <n v="0.4"/>
    <n v="0"/>
    <m/>
    <n v="0"/>
    <n v="0"/>
    <n v="0"/>
    <n v="0"/>
    <n v="0"/>
    <n v="0"/>
    <n v="0"/>
    <n v="0"/>
    <n v="0"/>
    <n v="0"/>
    <n v="0"/>
    <n v="0.4"/>
    <n v="0"/>
    <m/>
    <n v="0"/>
    <n v="0"/>
    <m/>
    <m/>
    <n v="0"/>
    <s v=""/>
    <n v="0.8"/>
    <n v="0.4"/>
    <m/>
    <s v="75% to &lt;100%"/>
    <s v="Majority from Primary Care"/>
    <x v="2"/>
    <m/>
    <x v="2"/>
    <m/>
    <m/>
    <x v="1"/>
    <s v="English"/>
    <x v="0"/>
    <m/>
    <m/>
    <x v="2"/>
    <m/>
    <m/>
    <x v="2"/>
    <m/>
    <m/>
    <x v="1"/>
    <m/>
    <m/>
    <x v="1"/>
    <m/>
    <m/>
    <s v=""/>
    <m/>
    <s v="Yes"/>
    <s v="jloncke@stjoes.ca"/>
    <m/>
    <n v="0"/>
    <n v="1"/>
  </r>
  <r>
    <s v="Asset03585"/>
    <m/>
    <m/>
    <m/>
    <m/>
    <m/>
    <x v="5"/>
    <x v="54"/>
    <m/>
    <x v="2"/>
    <m/>
    <s v="Geriatric Assessment Clinic (GAC)"/>
    <m/>
    <x v="3"/>
    <m/>
    <x v="3"/>
    <x v="3"/>
    <m/>
    <m/>
    <m/>
    <m/>
    <m/>
    <m/>
    <n v="568"/>
    <n v="1719"/>
    <n v="680"/>
    <n v="0"/>
    <n v="2399"/>
    <x v="0"/>
    <n v="0"/>
    <n v="0"/>
    <s v="Weekdays;"/>
    <n v="130"/>
    <m/>
    <s v="3560 Bathurst St North York"/>
    <x v="7"/>
    <x v="0"/>
    <x v="58"/>
    <m/>
    <m/>
    <m/>
    <m/>
    <x v="1"/>
    <m/>
    <m/>
    <m/>
    <m/>
    <m/>
    <m/>
    <s v="1950 hours annually (37.5 hours per week)"/>
    <m/>
    <n v="1.76"/>
    <n v="0"/>
    <n v="0"/>
    <n v="2.7"/>
    <n v="0"/>
    <m/>
    <n v="0"/>
    <n v="0"/>
    <n v="0"/>
    <n v="0"/>
    <n v="0"/>
    <n v="0"/>
    <n v="0"/>
    <n v="0"/>
    <n v="0"/>
    <n v="0"/>
    <n v="0"/>
    <n v="0"/>
    <n v="0.18"/>
    <m/>
    <n v="0"/>
    <n v="0"/>
    <m/>
    <m/>
    <n v="1"/>
    <s v=""/>
    <n v="4.6399999999999997"/>
    <n v="1.18"/>
    <m/>
    <s v="100%"/>
    <s v=""/>
    <x v="2"/>
    <m/>
    <x v="2"/>
    <m/>
    <m/>
    <x v="1"/>
    <s v="English"/>
    <x v="0"/>
    <m/>
    <m/>
    <x v="2"/>
    <m/>
    <m/>
    <x v="2"/>
    <m/>
    <m/>
    <x v="1"/>
    <m/>
    <m/>
    <x v="1"/>
    <m/>
    <m/>
    <s v="The Baycrest Geriatric Assessment Clinic sees clients from the community with a wide range of concerns and issues.In addition to comprehensive geriatric assessments, we provide referrals to Baycrest programs and support services as needed. Our clinic is staffed by certified geriatricians and other healthcare professionals.Referrals can be initiated by family, friends or health professionals but a medical referral form must be completed and submitted by the family physician who will provide ongoing care to the patient.https://www.baycrest.org/Baycrest/Healthcare-Programs-Services/Clinical-Services/Geriatric-AssessmentNeurpsychology &amp; Cogntive Healthhttps://www.baycrest.org/Baycrest/Healthcare-Programs-Services/Clinical-Services/Neuropsychology-Cognitive-Health"/>
    <m/>
    <s v="Yes"/>
    <s v="programs@geriatricsontario.ca"/>
    <m/>
    <n v="1"/>
    <n v="1"/>
  </r>
  <r>
    <s v="Asset02643"/>
    <m/>
    <m/>
    <m/>
    <m/>
    <m/>
    <x v="5"/>
    <x v="33"/>
    <m/>
    <x v="2"/>
    <m/>
    <s v="Healthy Living Clinic"/>
    <m/>
    <x v="3"/>
    <m/>
    <x v="3"/>
    <x v="3"/>
    <m/>
    <m/>
    <m/>
    <m/>
    <m/>
    <m/>
    <n v="0"/>
    <n v="2750"/>
    <n v="1390"/>
    <n v="1"/>
    <n v="4141"/>
    <x v="0"/>
    <n v="0"/>
    <n v="0"/>
    <s v="Weekdays;"/>
    <n v="0"/>
    <m/>
    <s v="1235 Wilson Avenue"/>
    <x v="7"/>
    <x v="0"/>
    <x v="32"/>
    <m/>
    <m/>
    <m/>
    <m/>
    <x v="1"/>
    <m/>
    <m/>
    <m/>
    <m/>
    <m/>
    <m/>
    <m/>
    <m/>
    <n v="0"/>
    <n v="0"/>
    <n v="0"/>
    <n v="5"/>
    <n v="0"/>
    <m/>
    <n v="0"/>
    <n v="0"/>
    <n v="0"/>
    <n v="0"/>
    <n v="0"/>
    <n v="0"/>
    <n v="0"/>
    <n v="0"/>
    <n v="0"/>
    <n v="0"/>
    <n v="1.2"/>
    <n v="0"/>
    <n v="0"/>
    <m/>
    <n v="0"/>
    <n v="0"/>
    <m/>
    <m/>
    <n v="1"/>
    <s v="Other: Clerical - 1.0 FTE"/>
    <n v="6.2"/>
    <n v="2.2000000000000002"/>
    <m/>
    <s v=""/>
    <s v=""/>
    <x v="2"/>
    <m/>
    <x v="2"/>
    <m/>
    <m/>
    <x v="1"/>
    <s v="English"/>
    <x v="0"/>
    <m/>
    <m/>
    <x v="2"/>
    <m/>
    <m/>
    <x v="2"/>
    <m/>
    <m/>
    <x v="1"/>
    <m/>
    <m/>
    <x v="1"/>
    <m/>
    <m/>
    <s v="Program Description:The Healthy Living Clinic staff consists of five Geriatrician specialists and a nurse specialized in geriatric syndrome management. • The clinic cares for patients that are 65 years and older • Patient are referred to Healthy Living Clinic for assessment of a variety of geriatric concerns, such as:o Recent changes in physical, mental or functional abilities; falls, impaired mobility, dementia, delirium, change in mood, decreased ability for self-care; o Major changes in support needs, caregiver stress, institutional placement being considered; ando Safety concerns – physical, psychological, social, and environmental; or a sudden increase in the use of health care services over the last 6 months."/>
    <m/>
    <s v="Yes"/>
    <s v="hlau@hrh.ca"/>
    <m/>
    <n v="0"/>
    <n v="1"/>
  </r>
  <r>
    <s v="Asset01858"/>
    <m/>
    <m/>
    <m/>
    <m/>
    <m/>
    <x v="5"/>
    <x v="72"/>
    <m/>
    <x v="2"/>
    <m/>
    <s v="Geriatric Clinics, Parkwood Main"/>
    <m/>
    <x v="3"/>
    <m/>
    <x v="3"/>
    <x v="3"/>
    <m/>
    <m/>
    <m/>
    <m/>
    <m/>
    <m/>
    <n v="0"/>
    <n v="3902"/>
    <n v="1779"/>
    <n v="4"/>
    <n v="5685"/>
    <x v="0"/>
    <n v="0"/>
    <n v="0"/>
    <m/>
    <n v="0"/>
    <m/>
    <s v="550 Wellington Road South"/>
    <x v="23"/>
    <x v="0"/>
    <x v="78"/>
    <m/>
    <m/>
    <m/>
    <m/>
    <x v="3"/>
    <m/>
    <m/>
    <m/>
    <m/>
    <m/>
    <m/>
    <m/>
    <m/>
    <n v="0"/>
    <n v="0"/>
    <n v="0"/>
    <n v="0.35"/>
    <n v="0"/>
    <m/>
    <n v="0"/>
    <n v="0"/>
    <n v="0"/>
    <n v="0"/>
    <n v="0"/>
    <n v="0"/>
    <n v="0"/>
    <n v="0"/>
    <n v="0"/>
    <n v="0"/>
    <n v="9"/>
    <n v="1"/>
    <n v="0"/>
    <m/>
    <n v="0"/>
    <n v="0"/>
    <m/>
    <m/>
    <n v="0"/>
    <s v=""/>
    <n v="10.35"/>
    <n v="10"/>
    <m/>
    <s v="75% to &lt;100%"/>
    <s v=""/>
    <x v="2"/>
    <m/>
    <x v="2"/>
    <m/>
    <m/>
    <x v="1"/>
    <s v="English"/>
    <x v="0"/>
    <m/>
    <m/>
    <x v="2"/>
    <m/>
    <m/>
    <x v="2"/>
    <m/>
    <m/>
    <x v="1"/>
    <m/>
    <m/>
    <x v="1"/>
    <m/>
    <m/>
    <s v="Geriatric Clinic include: - General Geriatrics- Cognitive Neurology- Aging Brain &amp; Memory Clinic-Neuropsychology- Geriatric Ambulatory Access Team (Coordinated Intake)"/>
    <m/>
    <s v="Yes"/>
    <s v="kelly.mcintyremuddle@sjhc.london.on.ca"/>
    <m/>
    <n v="0"/>
    <n v="1"/>
  </r>
  <r>
    <s v="Asset02262"/>
    <m/>
    <m/>
    <m/>
    <m/>
    <m/>
    <x v="5"/>
    <x v="32"/>
    <m/>
    <x v="2"/>
    <m/>
    <s v="Geriatric Outpatient Clinics"/>
    <m/>
    <x v="3"/>
    <m/>
    <x v="3"/>
    <x v="3"/>
    <m/>
    <m/>
    <m/>
    <m/>
    <m/>
    <m/>
    <n v="0"/>
    <n v="89"/>
    <n v="0"/>
    <n v="0"/>
    <n v="89"/>
    <x v="0"/>
    <n v="0"/>
    <n v="0"/>
    <s v="Weekdays;"/>
    <n v="0"/>
    <m/>
    <s v="1800 8th St. E"/>
    <x v="20"/>
    <x v="0"/>
    <x v="31"/>
    <m/>
    <m/>
    <m/>
    <m/>
    <x v="3"/>
    <m/>
    <m/>
    <m/>
    <m/>
    <m/>
    <m/>
    <m/>
    <m/>
    <n v="0"/>
    <n v="0"/>
    <n v="0"/>
    <n v="1"/>
    <n v="0"/>
    <m/>
    <n v="0"/>
    <n v="0"/>
    <n v="0"/>
    <n v="0"/>
    <n v="0"/>
    <n v="0"/>
    <n v="0"/>
    <n v="0"/>
    <n v="0"/>
    <n v="0"/>
    <n v="0"/>
    <n v="0"/>
    <n v="0"/>
    <m/>
    <n v="0"/>
    <n v="0"/>
    <m/>
    <m/>
    <n v="0"/>
    <s v=""/>
    <n v="1"/>
    <n v="0"/>
    <m/>
    <s v="75% to &lt;100%"/>
    <s v="- Physician/NP complete Specialized Geriatric Services referral if appropriate and referral triaged to most appropriate service including Geriatrician, BSO, and GRN."/>
    <x v="2"/>
    <m/>
    <x v="2"/>
    <m/>
    <m/>
    <x v="1"/>
    <s v="English"/>
    <x v="0"/>
    <m/>
    <m/>
    <x v="2"/>
    <m/>
    <m/>
    <x v="2"/>
    <m/>
    <m/>
    <x v="1"/>
    <m/>
    <m/>
    <x v="1"/>
    <m/>
    <m/>
    <s v="-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Geriatrician aims to assess patients annually.- Hours of Service per week includes 1.5 hours for Behaviour Supports Ontario (BSO) consults and 1.5 hours for Geriatric Resource Nurses (GRN) consults in addition to clinic hours.- Geriatrician came on service October 2020 - just starting to calculate wait times for 2022-2023. - FT RN piloted through Frail Senior Strategy temporary funding from Sept 2021 - present. Plan to secure permanent funding for position (previously, role was completed by BSO ERCP)."/>
    <m/>
    <s v="Yes"/>
    <s v="sjlaw@gbhs.on.ca"/>
    <m/>
    <n v="0"/>
    <n v="1"/>
  </r>
  <r>
    <s v="Asset02852"/>
    <m/>
    <m/>
    <m/>
    <m/>
    <m/>
    <x v="5"/>
    <x v="171"/>
    <m/>
    <x v="2"/>
    <m/>
    <s v="Senior's Mental Health"/>
    <m/>
    <x v="3"/>
    <m/>
    <x v="3"/>
    <x v="3"/>
    <m/>
    <m/>
    <m/>
    <m/>
    <m/>
    <m/>
    <n v="100"/>
    <n v="24"/>
    <n v="24"/>
    <n v="130"/>
    <n v="178"/>
    <x v="0"/>
    <n v="0"/>
    <n v="0"/>
    <s v="Weekdays;"/>
    <n v="0"/>
    <m/>
    <s v="1200 Fourth Ave St. Catharines"/>
    <x v="60"/>
    <x v="0"/>
    <x v="190"/>
    <m/>
    <m/>
    <m/>
    <m/>
    <x v="3"/>
    <m/>
    <m/>
    <m/>
    <m/>
    <m/>
    <m/>
    <m/>
    <m/>
    <n v="0.25"/>
    <n v="0"/>
    <n v="0"/>
    <n v="0.18"/>
    <n v="0.09"/>
    <m/>
    <n v="1"/>
    <n v="0"/>
    <n v="0"/>
    <n v="0"/>
    <n v="0"/>
    <n v="0"/>
    <n v="0"/>
    <n v="0"/>
    <n v="0"/>
    <n v="0"/>
    <n v="0"/>
    <n v="0"/>
    <n v="0"/>
    <m/>
    <n v="0"/>
    <n v="0"/>
    <m/>
    <m/>
    <n v="0"/>
    <s v=""/>
    <n v="1.52"/>
    <n v="1"/>
    <m/>
    <s v="100%"/>
    <s v="Primary Care, Seniors Community Agencies, Inpatient Mental Health"/>
    <x v="2"/>
    <m/>
    <x v="2"/>
    <m/>
    <m/>
    <x v="1"/>
    <s v="English"/>
    <x v="0"/>
    <m/>
    <m/>
    <x v="2"/>
    <m/>
    <m/>
    <x v="2"/>
    <m/>
    <m/>
    <x v="1"/>
    <m/>
    <m/>
    <x v="1"/>
    <m/>
    <m/>
    <s v=""/>
    <m/>
    <s v="Yes"/>
    <s v="barb.evans@niagarahealth.on.ca"/>
    <m/>
    <n v="0"/>
    <n v="1"/>
  </r>
  <r>
    <s v="Asset02124"/>
    <m/>
    <m/>
    <m/>
    <m/>
    <m/>
    <x v="5"/>
    <x v="151"/>
    <m/>
    <x v="2"/>
    <m/>
    <s v="St. Michael's Hospital"/>
    <m/>
    <x v="3"/>
    <m/>
    <x v="3"/>
    <x v="3"/>
    <m/>
    <m/>
    <m/>
    <m/>
    <m/>
    <m/>
    <n v="0"/>
    <n v="1415"/>
    <n v="740"/>
    <n v="0"/>
    <n v="2155"/>
    <x v="0"/>
    <n v="0"/>
    <n v="0"/>
    <s v="Weekdays;"/>
    <n v="90"/>
    <m/>
    <s v="30 Bond St. Toronto"/>
    <x v="7"/>
    <x v="0"/>
    <x v="167"/>
    <m/>
    <m/>
    <m/>
    <m/>
    <x v="1"/>
    <m/>
    <m/>
    <m/>
    <m/>
    <m/>
    <m/>
    <m/>
    <m/>
    <n v="0"/>
    <n v="0"/>
    <n v="0"/>
    <n v="1"/>
    <n v="0"/>
    <m/>
    <n v="0"/>
    <n v="0"/>
    <n v="0"/>
    <n v="0"/>
    <n v="0"/>
    <n v="0"/>
    <n v="0"/>
    <n v="0"/>
    <n v="0"/>
    <n v="0"/>
    <n v="1.2"/>
    <n v="0"/>
    <n v="0"/>
    <m/>
    <n v="0"/>
    <n v="0"/>
    <m/>
    <m/>
    <n v="1"/>
    <s v="Access to physiotherapy, Occupational Therapy, SLP and case management as needed."/>
    <n v="2.2000000000000002"/>
    <n v="2.2000000000000002"/>
    <m/>
    <s v="100%"/>
    <s v=""/>
    <x v="2"/>
    <m/>
    <x v="2"/>
    <m/>
    <m/>
    <x v="1"/>
    <s v="English"/>
    <x v="0"/>
    <m/>
    <m/>
    <x v="2"/>
    <m/>
    <m/>
    <x v="2"/>
    <m/>
    <m/>
    <x v="1"/>
    <m/>
    <m/>
    <x v="1"/>
    <m/>
    <m/>
    <s v=""/>
    <m/>
    <s v="Yes"/>
    <s v="florina.weisenberg@unityhealth.to"/>
    <m/>
    <n v="0"/>
    <n v="1"/>
  </r>
  <r>
    <s v="Asset01974"/>
    <m/>
    <m/>
    <m/>
    <m/>
    <m/>
    <x v="5"/>
    <x v="14"/>
    <m/>
    <x v="2"/>
    <m/>
    <s v="SGS Geriatric Medicine Clinic WW"/>
    <m/>
    <x v="3"/>
    <m/>
    <x v="3"/>
    <x v="3"/>
    <m/>
    <m/>
    <m/>
    <m/>
    <m/>
    <m/>
    <n v="1030"/>
    <n v="3720"/>
    <n v="3657"/>
    <n v="195"/>
    <n v="7572"/>
    <x v="0"/>
    <n v="0"/>
    <n v="0"/>
    <s v="Weekdays;"/>
    <n v="57.3"/>
    <m/>
    <s v="St. Joseph's Health Centre"/>
    <x v="12"/>
    <x v="0"/>
    <x v="218"/>
    <m/>
    <m/>
    <m/>
    <m/>
    <x v="3"/>
    <m/>
    <m/>
    <m/>
    <m/>
    <m/>
    <m/>
    <m/>
    <m/>
    <n v="0"/>
    <n v="0"/>
    <n v="0"/>
    <n v="0"/>
    <n v="0"/>
    <m/>
    <n v="0"/>
    <n v="0"/>
    <n v="0"/>
    <n v="0"/>
    <n v="0"/>
    <n v="0"/>
    <n v="0"/>
    <n v="0"/>
    <n v="0"/>
    <n v="0"/>
    <n v="0"/>
    <n v="0"/>
    <n v="0"/>
    <m/>
    <n v="0"/>
    <n v="0"/>
    <m/>
    <m/>
    <n v="0"/>
    <s v="some community outreach appointments were also done by our NP"/>
    <n v="0"/>
    <n v="0"/>
    <m/>
    <s v="75% to &lt;100%"/>
    <s v="Family Physicians, General Hospital, Emergency Department, GEM, Nurse Practitioner"/>
    <x v="2"/>
    <m/>
    <x v="2"/>
    <m/>
    <m/>
    <x v="1"/>
    <s v="English"/>
    <x v="0"/>
    <m/>
    <m/>
    <x v="2"/>
    <m/>
    <m/>
    <x v="2"/>
    <m/>
    <m/>
    <x v="1"/>
    <m/>
    <m/>
    <x v="1"/>
    <m/>
    <m/>
    <s v=""/>
    <m/>
    <s v="Yes"/>
    <s v="cplatt@cmhaww.ca"/>
    <m/>
    <n v="0"/>
    <n v="1"/>
  </r>
  <r>
    <s v="Asset02679"/>
    <m/>
    <m/>
    <m/>
    <m/>
    <m/>
    <x v="5"/>
    <x v="167"/>
    <m/>
    <x v="2"/>
    <m/>
    <s v="Georgian Nurse Practitioner-Led Clinic - Wise and Well Program"/>
    <m/>
    <x v="3"/>
    <m/>
    <x v="3"/>
    <x v="3"/>
    <m/>
    <m/>
    <m/>
    <m/>
    <m/>
    <m/>
    <n v="16"/>
    <n v="0"/>
    <n v="0"/>
    <n v="0"/>
    <n v="0"/>
    <x v="0"/>
    <n v="0"/>
    <n v="0"/>
    <s v="Weekdays;"/>
    <n v="28"/>
    <m/>
    <s v="1 Georgian Drive Suite M 139 Barrie Ontario"/>
    <x v="10"/>
    <x v="0"/>
    <x v="181"/>
    <m/>
    <m/>
    <m/>
    <m/>
    <x v="2"/>
    <m/>
    <m/>
    <m/>
    <m/>
    <m/>
    <m/>
    <m/>
    <m/>
    <n v="0.03"/>
    <n v="0"/>
    <n v="0.03"/>
    <n v="0"/>
    <n v="0"/>
    <m/>
    <n v="0.03"/>
    <n v="0"/>
    <n v="0"/>
    <n v="0"/>
    <n v="0"/>
    <n v="0"/>
    <n v="0"/>
    <n v="0"/>
    <n v="0"/>
    <n v="0"/>
    <n v="0.03"/>
    <n v="0"/>
    <n v="0"/>
    <m/>
    <n v="0"/>
    <n v="0"/>
    <m/>
    <m/>
    <n v="0"/>
    <s v="The Wise &amp; Well program works in collaboration with Dr K McKenzie"/>
    <n v="0.12"/>
    <n v="0.09"/>
    <m/>
    <s v="&lt;50%"/>
    <s v=""/>
    <x v="2"/>
    <m/>
    <x v="2"/>
    <m/>
    <m/>
    <x v="1"/>
    <s v="English"/>
    <x v="0"/>
    <m/>
    <m/>
    <x v="2"/>
    <m/>
    <m/>
    <x v="2"/>
    <m/>
    <m/>
    <x v="1"/>
    <m/>
    <m/>
    <x v="1"/>
    <m/>
    <m/>
    <s v=""/>
    <m/>
    <s v="Yes"/>
    <s v="aimee.moore@georgiannplc.ca"/>
    <m/>
    <n v="0"/>
    <n v="1"/>
  </r>
  <r>
    <s v="Asset02170"/>
    <m/>
    <m/>
    <m/>
    <m/>
    <m/>
    <x v="5"/>
    <x v="136"/>
    <m/>
    <x v="2"/>
    <m/>
    <s v="Geriatric Medicine Outpatient Services"/>
    <m/>
    <x v="3"/>
    <m/>
    <x v="3"/>
    <x v="3"/>
    <m/>
    <m/>
    <m/>
    <m/>
    <m/>
    <m/>
    <n v="1548"/>
    <n v="5213"/>
    <n v="2815"/>
    <n v="562"/>
    <n v="8590"/>
    <x v="0"/>
    <n v="0"/>
    <n v="0"/>
    <m/>
    <n v="51"/>
    <m/>
    <s v="960D Notre Dame Ave"/>
    <x v="72"/>
    <x v="0"/>
    <x v="150"/>
    <m/>
    <m/>
    <m/>
    <m/>
    <x v="6"/>
    <m/>
    <m/>
    <m/>
    <m/>
    <m/>
    <m/>
    <m/>
    <m/>
    <n v="3"/>
    <n v="2"/>
    <n v="0"/>
    <n v="1"/>
    <n v="0"/>
    <m/>
    <n v="1"/>
    <n v="1"/>
    <n v="0"/>
    <n v="0"/>
    <n v="0"/>
    <n v="0"/>
    <n v="1"/>
    <n v="0"/>
    <n v="0"/>
    <n v="0"/>
    <n v="3"/>
    <n v="0"/>
    <n v="1"/>
    <m/>
    <n v="0"/>
    <n v="0"/>
    <m/>
    <m/>
    <n v="0"/>
    <s v=""/>
    <n v="13"/>
    <n v="7"/>
    <m/>
    <s v="100%"/>
    <s v=""/>
    <x v="2"/>
    <m/>
    <x v="2"/>
    <m/>
    <m/>
    <x v="1"/>
    <s v="English"/>
    <x v="0"/>
    <m/>
    <m/>
    <x v="2"/>
    <m/>
    <m/>
    <x v="2"/>
    <m/>
    <m/>
    <x v="1"/>
    <m/>
    <m/>
    <x v="1"/>
    <m/>
    <m/>
    <s v=""/>
    <m/>
    <s v="Yes"/>
    <s v="sjibb@hsnsudbury.ca"/>
    <m/>
    <n v="0"/>
    <n v="1"/>
  </r>
  <r>
    <s v="Asset02159"/>
    <m/>
    <m/>
    <m/>
    <m/>
    <m/>
    <x v="5"/>
    <x v="127"/>
    <m/>
    <x v="2"/>
    <m/>
    <s v="Geriatric Medicine Outpatient Services"/>
    <m/>
    <x v="3"/>
    <m/>
    <x v="3"/>
    <x v="3"/>
    <m/>
    <m/>
    <m/>
    <m/>
    <m/>
    <m/>
    <n v="213"/>
    <n v="1467"/>
    <n v="856"/>
    <n v="185"/>
    <n v="2508"/>
    <x v="0"/>
    <n v="0"/>
    <n v="0"/>
    <m/>
    <n v="31"/>
    <m/>
    <s v="200-123 Third Ave"/>
    <x v="66"/>
    <x v="0"/>
    <x v="139"/>
    <m/>
    <m/>
    <m/>
    <m/>
    <x v="6"/>
    <m/>
    <m/>
    <m/>
    <m/>
    <m/>
    <m/>
    <m/>
    <m/>
    <n v="0.5"/>
    <n v="0"/>
    <n v="0"/>
    <n v="0"/>
    <n v="0"/>
    <m/>
    <n v="0"/>
    <n v="1"/>
    <n v="0"/>
    <n v="0"/>
    <n v="0"/>
    <n v="0"/>
    <n v="0"/>
    <n v="0"/>
    <n v="0"/>
    <n v="0"/>
    <n v="0"/>
    <n v="0"/>
    <n v="1"/>
    <m/>
    <n v="0"/>
    <n v="0"/>
    <m/>
    <m/>
    <n v="0"/>
    <s v=""/>
    <n v="2.5"/>
    <n v="2"/>
    <m/>
    <s v="100%"/>
    <s v=""/>
    <x v="2"/>
    <m/>
    <x v="2"/>
    <m/>
    <m/>
    <x v="1"/>
    <s v="English"/>
    <x v="0"/>
    <m/>
    <m/>
    <x v="2"/>
    <m/>
    <m/>
    <x v="2"/>
    <m/>
    <m/>
    <x v="1"/>
    <m/>
    <m/>
    <x v="1"/>
    <m/>
    <m/>
    <s v=""/>
    <m/>
    <s v="Yes"/>
    <s v="sjibb@hsnsudbury.ca"/>
    <m/>
    <n v="0"/>
    <n v="1"/>
  </r>
  <r>
    <s v="Asset02160"/>
    <m/>
    <m/>
    <m/>
    <m/>
    <m/>
    <x v="5"/>
    <x v="160"/>
    <m/>
    <x v="2"/>
    <m/>
    <s v="Geriatric Medicine Outpatient Services"/>
    <m/>
    <x v="3"/>
    <m/>
    <x v="3"/>
    <x v="3"/>
    <m/>
    <m/>
    <m/>
    <m/>
    <m/>
    <m/>
    <n v="92"/>
    <n v="281"/>
    <n v="146"/>
    <n v="26"/>
    <n v="453"/>
    <x v="0"/>
    <n v="0"/>
    <n v="0"/>
    <m/>
    <n v="307"/>
    <m/>
    <s v="240 Shepherdson Road"/>
    <x v="73"/>
    <x v="0"/>
    <x v="219"/>
    <m/>
    <m/>
    <m/>
    <m/>
    <x v="6"/>
    <m/>
    <m/>
    <m/>
    <m/>
    <m/>
    <m/>
    <m/>
    <m/>
    <n v="0"/>
    <n v="0.2"/>
    <n v="0"/>
    <n v="0"/>
    <n v="0"/>
    <m/>
    <n v="0"/>
    <n v="1"/>
    <n v="0"/>
    <n v="0"/>
    <n v="0"/>
    <n v="0"/>
    <n v="0"/>
    <n v="0"/>
    <n v="0"/>
    <n v="0"/>
    <n v="0"/>
    <n v="0"/>
    <n v="0"/>
    <m/>
    <n v="0"/>
    <n v="0"/>
    <m/>
    <m/>
    <n v="0"/>
    <s v=""/>
    <n v="1.2"/>
    <n v="1"/>
    <m/>
    <s v="100%"/>
    <s v=""/>
    <x v="2"/>
    <m/>
    <x v="2"/>
    <m/>
    <m/>
    <x v="1"/>
    <s v="English"/>
    <x v="0"/>
    <m/>
    <m/>
    <x v="2"/>
    <m/>
    <m/>
    <x v="2"/>
    <m/>
    <m/>
    <x v="1"/>
    <m/>
    <m/>
    <x v="1"/>
    <m/>
    <m/>
    <s v=""/>
    <m/>
    <s v="Yes"/>
    <s v="sjibb@hsnsudbury.ca"/>
    <m/>
    <n v="0"/>
    <n v="1"/>
  </r>
  <r>
    <s v="Asset02169"/>
    <m/>
    <m/>
    <m/>
    <m/>
    <m/>
    <x v="5"/>
    <x v="136"/>
    <m/>
    <x v="2"/>
    <m/>
    <s v="Geriatric Medicine Outreach Services"/>
    <m/>
    <x v="3"/>
    <m/>
    <x v="9"/>
    <x v="3"/>
    <m/>
    <m/>
    <m/>
    <m/>
    <m/>
    <m/>
    <n v="103"/>
    <n v="345"/>
    <n v="200"/>
    <n v="126"/>
    <n v="671"/>
    <x v="0"/>
    <n v="0"/>
    <n v="0"/>
    <m/>
    <n v="283.5"/>
    <m/>
    <s v="960D Notre Dame Ave"/>
    <x v="72"/>
    <x v="0"/>
    <x v="150"/>
    <m/>
    <m/>
    <m/>
    <m/>
    <x v="6"/>
    <m/>
    <m/>
    <m/>
    <m/>
    <m/>
    <m/>
    <m/>
    <m/>
    <n v="0"/>
    <n v="0.1"/>
    <n v="0"/>
    <n v="0"/>
    <n v="0"/>
    <m/>
    <n v="0"/>
    <n v="0"/>
    <n v="0"/>
    <n v="0"/>
    <n v="0"/>
    <n v="0"/>
    <n v="0"/>
    <n v="0"/>
    <n v="0"/>
    <n v="0"/>
    <n v="0"/>
    <n v="0"/>
    <n v="0.1"/>
    <m/>
    <n v="0"/>
    <n v="0"/>
    <m/>
    <m/>
    <n v="0"/>
    <s v=""/>
    <n v="0.2"/>
    <n v="0.1"/>
    <m/>
    <s v="100%"/>
    <s v=""/>
    <x v="2"/>
    <m/>
    <x v="2"/>
    <m/>
    <m/>
    <x v="1"/>
    <s v="English"/>
    <x v="0"/>
    <m/>
    <m/>
    <x v="2"/>
    <m/>
    <m/>
    <x v="2"/>
    <m/>
    <m/>
    <x v="1"/>
    <m/>
    <m/>
    <x v="1"/>
    <m/>
    <m/>
    <s v=""/>
    <m/>
    <s v="Yes"/>
    <s v="sjibb@hsnsudbury.ca"/>
    <m/>
    <n v="0"/>
    <n v="1"/>
  </r>
  <r>
    <s v="Asset02166"/>
    <m/>
    <m/>
    <m/>
    <m/>
    <m/>
    <x v="5"/>
    <x v="136"/>
    <m/>
    <x v="2"/>
    <m/>
    <s v="Geriatric Medicine Outreach Services"/>
    <m/>
    <x v="3"/>
    <m/>
    <x v="9"/>
    <x v="3"/>
    <m/>
    <m/>
    <m/>
    <m/>
    <m/>
    <m/>
    <n v="93"/>
    <n v="322"/>
    <n v="318"/>
    <n v="149"/>
    <n v="789"/>
    <x v="0"/>
    <n v="0"/>
    <n v="0"/>
    <m/>
    <n v="136"/>
    <m/>
    <s v="960D Notre Dame Ave"/>
    <x v="72"/>
    <x v="0"/>
    <x v="150"/>
    <m/>
    <m/>
    <m/>
    <m/>
    <x v="6"/>
    <m/>
    <m/>
    <m/>
    <m/>
    <m/>
    <m/>
    <m/>
    <m/>
    <n v="0"/>
    <n v="0.1"/>
    <n v="0"/>
    <n v="0"/>
    <n v="0"/>
    <m/>
    <n v="0"/>
    <n v="0"/>
    <n v="0"/>
    <n v="0"/>
    <n v="0"/>
    <n v="0"/>
    <n v="0"/>
    <n v="0"/>
    <n v="0"/>
    <n v="0"/>
    <n v="0.1"/>
    <n v="0"/>
    <n v="0"/>
    <m/>
    <n v="0"/>
    <n v="0"/>
    <m/>
    <m/>
    <n v="0"/>
    <s v=""/>
    <n v="0.2"/>
    <n v="0.1"/>
    <m/>
    <s v="100%"/>
    <s v=""/>
    <x v="2"/>
    <m/>
    <x v="2"/>
    <m/>
    <m/>
    <x v="1"/>
    <s v="English"/>
    <x v="0"/>
    <m/>
    <m/>
    <x v="2"/>
    <m/>
    <m/>
    <x v="2"/>
    <m/>
    <m/>
    <x v="1"/>
    <m/>
    <m/>
    <x v="1"/>
    <m/>
    <m/>
    <s v=""/>
    <m/>
    <s v="Yes"/>
    <s v="sjibb@hsnsudbury.ca"/>
    <m/>
    <n v="0"/>
    <n v="1"/>
  </r>
  <r>
    <s v="Asset02172"/>
    <m/>
    <m/>
    <m/>
    <m/>
    <m/>
    <x v="5"/>
    <x v="136"/>
    <m/>
    <x v="2"/>
    <m/>
    <s v="Geriatric Medicine Outreach Services"/>
    <m/>
    <x v="3"/>
    <m/>
    <x v="9"/>
    <x v="3"/>
    <m/>
    <m/>
    <m/>
    <m/>
    <m/>
    <m/>
    <n v="45"/>
    <n v="123"/>
    <n v="71"/>
    <n v="41"/>
    <n v="235"/>
    <x v="0"/>
    <n v="0"/>
    <n v="0"/>
    <m/>
    <n v="193"/>
    <m/>
    <s v="960D Notre Dame Ave"/>
    <x v="72"/>
    <x v="0"/>
    <x v="150"/>
    <m/>
    <m/>
    <m/>
    <m/>
    <x v="6"/>
    <m/>
    <m/>
    <m/>
    <m/>
    <m/>
    <m/>
    <m/>
    <m/>
    <n v="0"/>
    <n v="0.1"/>
    <n v="0"/>
    <n v="0"/>
    <n v="0"/>
    <m/>
    <n v="0"/>
    <n v="0"/>
    <n v="0"/>
    <n v="0"/>
    <n v="0"/>
    <n v="0"/>
    <n v="0"/>
    <n v="0"/>
    <n v="0"/>
    <n v="0"/>
    <n v="0.1"/>
    <n v="0"/>
    <n v="0"/>
    <m/>
    <n v="0"/>
    <n v="0"/>
    <m/>
    <m/>
    <n v="0"/>
    <s v=""/>
    <n v="0.2"/>
    <n v="0.1"/>
    <m/>
    <s v="100%"/>
    <s v=""/>
    <x v="2"/>
    <m/>
    <x v="2"/>
    <m/>
    <m/>
    <x v="1"/>
    <s v="English"/>
    <x v="0"/>
    <m/>
    <m/>
    <x v="2"/>
    <m/>
    <m/>
    <x v="2"/>
    <m/>
    <m/>
    <x v="1"/>
    <m/>
    <m/>
    <x v="1"/>
    <m/>
    <m/>
    <s v=""/>
    <m/>
    <s v="Yes"/>
    <s v="sjibb@hsnsudbury.ca"/>
    <m/>
    <n v="0"/>
    <n v="1"/>
  </r>
  <r>
    <s v="Asset01895"/>
    <m/>
    <m/>
    <m/>
    <m/>
    <m/>
    <x v="5"/>
    <x v="14"/>
    <m/>
    <x v="2"/>
    <m/>
    <s v="Intensive Geriatric Services"/>
    <m/>
    <x v="3"/>
    <m/>
    <x v="9"/>
    <x v="3"/>
    <m/>
    <m/>
    <m/>
    <m/>
    <m/>
    <m/>
    <n v="445"/>
    <n v="9533"/>
    <n v="7752"/>
    <n v="0"/>
    <n v="17285"/>
    <x v="0"/>
    <n v="0"/>
    <n v="0"/>
    <s v="Weekdays;"/>
    <n v="3.3"/>
    <m/>
    <s v="80 Waterloo Ave"/>
    <x v="12"/>
    <x v="0"/>
    <x v="14"/>
    <m/>
    <m/>
    <m/>
    <m/>
    <x v="3"/>
    <m/>
    <m/>
    <m/>
    <m/>
    <m/>
    <m/>
    <m/>
    <m/>
    <n v="0"/>
    <n v="0"/>
    <n v="0"/>
    <n v="0"/>
    <n v="0"/>
    <m/>
    <n v="0"/>
    <n v="0"/>
    <n v="0"/>
    <n v="0"/>
    <n v="0"/>
    <n v="0"/>
    <n v="0"/>
    <n v="0"/>
    <n v="0"/>
    <n v="0"/>
    <n v="0"/>
    <n v="0"/>
    <n v="0"/>
    <m/>
    <n v="0"/>
    <n v="0"/>
    <m/>
    <m/>
    <n v="12"/>
    <s v="Intensive Geriatric Service Coordinators"/>
    <n v="0"/>
    <n v="12"/>
    <m/>
    <s v="75% to &lt;100%"/>
    <s v="GEM, General Hospital, Family Physicians, CCAC - Home/Community Support Services, Community Geriatric Services"/>
    <x v="2"/>
    <m/>
    <x v="2"/>
    <m/>
    <m/>
    <x v="1"/>
    <s v="English"/>
    <x v="0"/>
    <m/>
    <m/>
    <x v="2"/>
    <m/>
    <m/>
    <x v="2"/>
    <m/>
    <m/>
    <x v="1"/>
    <m/>
    <m/>
    <x v="1"/>
    <m/>
    <m/>
    <s v="Appointments made available each year are based on referrals, the number written is a target set."/>
    <m/>
    <s v="Yes"/>
    <s v="cplatt@cmhaww.ca"/>
    <m/>
    <n v="0"/>
    <n v="1"/>
  </r>
  <r>
    <s v="Asset02794"/>
    <m/>
    <m/>
    <m/>
    <m/>
    <m/>
    <x v="5"/>
    <x v="144"/>
    <m/>
    <x v="2"/>
    <m/>
    <s v="Geriatric Assessment &amp; Intervention Network (GAIN)"/>
    <m/>
    <x v="3"/>
    <m/>
    <x v="9"/>
    <x v="3"/>
    <m/>
    <m/>
    <m/>
    <m/>
    <m/>
    <m/>
    <n v="470"/>
    <n v="2782"/>
    <n v="1654"/>
    <n v="38"/>
    <n v="4474"/>
    <x v="0"/>
    <n v="0"/>
    <n v="0"/>
    <s v="Weekdays;"/>
    <n v="71"/>
    <m/>
    <s v="3333 Finch Avenue East"/>
    <x v="7"/>
    <x v="0"/>
    <x v="158"/>
    <m/>
    <m/>
    <m/>
    <m/>
    <x v="1"/>
    <m/>
    <m/>
    <m/>
    <m/>
    <m/>
    <m/>
    <m/>
    <m/>
    <n v="0.61"/>
    <n v="0"/>
    <n v="0.19"/>
    <n v="0.02"/>
    <n v="0"/>
    <m/>
    <n v="1.05"/>
    <n v="0.95"/>
    <n v="0"/>
    <n v="0"/>
    <n v="0.57999999999999996"/>
    <n v="0.93"/>
    <n v="0"/>
    <n v="0"/>
    <n v="0"/>
    <n v="0"/>
    <n v="0"/>
    <n v="0.93"/>
    <n v="0.73"/>
    <m/>
    <n v="0"/>
    <n v="0"/>
    <m/>
    <m/>
    <n v="0.01"/>
    <s v="Care Aid Support"/>
    <n v="5.99"/>
    <n v="5.37"/>
    <m/>
    <s v="75% to &lt;100%"/>
    <s v=""/>
    <x v="2"/>
    <m/>
    <x v="2"/>
    <m/>
    <m/>
    <x v="1"/>
    <s v="English"/>
    <x v="0"/>
    <m/>
    <m/>
    <x v="2"/>
    <m/>
    <m/>
    <x v="2"/>
    <m/>
    <m/>
    <x v="1"/>
    <m/>
    <m/>
    <x v="1"/>
    <m/>
    <m/>
    <s v=""/>
    <m/>
    <s v="Yes"/>
    <s v="rschwartz@seniorscarenetwork.ca"/>
    <m/>
    <n v="0"/>
    <n v="1"/>
  </r>
  <r>
    <s v="Asset02098"/>
    <m/>
    <m/>
    <m/>
    <m/>
    <m/>
    <x v="5"/>
    <x v="24"/>
    <m/>
    <x v="2"/>
    <m/>
    <s v="Geriatric Assessment Outreach Teams (East)"/>
    <m/>
    <x v="3"/>
    <m/>
    <x v="9"/>
    <x v="3"/>
    <m/>
    <m/>
    <m/>
    <m/>
    <m/>
    <m/>
    <n v="1045"/>
    <n v="1045"/>
    <n v="0"/>
    <n v="0"/>
    <n v="1045"/>
    <x v="0"/>
    <n v="0"/>
    <n v="0"/>
    <m/>
    <n v="0"/>
    <m/>
    <s v="43 Bruyere"/>
    <x v="11"/>
    <x v="0"/>
    <x v="13"/>
    <m/>
    <m/>
    <m/>
    <m/>
    <x v="0"/>
    <m/>
    <m/>
    <m/>
    <m/>
    <m/>
    <m/>
    <m/>
    <m/>
    <n v="1"/>
    <n v="0"/>
    <n v="0"/>
    <n v="0"/>
    <n v="0"/>
    <m/>
    <n v="0"/>
    <n v="2"/>
    <n v="0"/>
    <n v="0"/>
    <n v="0"/>
    <n v="0"/>
    <n v="2"/>
    <n v="0"/>
    <n v="0"/>
    <n v="0"/>
    <n v="2"/>
    <n v="0"/>
    <n v="0"/>
    <m/>
    <n v="0"/>
    <n v="0"/>
    <m/>
    <m/>
    <n v="0"/>
    <s v=""/>
    <n v="7"/>
    <n v="6"/>
    <m/>
    <s v="75% to &lt;100%"/>
    <s v="Centralized Intake for Specialized Geriatric Services"/>
    <x v="2"/>
    <m/>
    <x v="2"/>
    <m/>
    <m/>
    <x v="1"/>
    <s v="English"/>
    <x v="0"/>
    <m/>
    <m/>
    <x v="2"/>
    <m/>
    <m/>
    <x v="2"/>
    <m/>
    <m/>
    <x v="1"/>
    <m/>
    <m/>
    <x v="1"/>
    <m/>
    <m/>
    <s v=""/>
    <m/>
    <s v="Yes"/>
    <s v="igenovezos@toh.ca"/>
    <m/>
    <n v="0"/>
    <n v="1"/>
  </r>
  <r>
    <s v="Asset02798"/>
    <m/>
    <m/>
    <m/>
    <m/>
    <m/>
    <x v="5"/>
    <x v="7"/>
    <m/>
    <x v="2"/>
    <m/>
    <s v="Geriatric Assessment &amp; Intervention Network (GAIN)"/>
    <m/>
    <x v="3"/>
    <m/>
    <x v="9"/>
    <x v="3"/>
    <m/>
    <m/>
    <m/>
    <m/>
    <m/>
    <m/>
    <n v="857"/>
    <n v="2352"/>
    <n v="2190"/>
    <n v="787"/>
    <n v="5329"/>
    <x v="0"/>
    <n v="0"/>
    <n v="0"/>
    <s v="Weekdays;Saturday"/>
    <n v="0"/>
    <m/>
    <s v="2867 Ellesmere Rd"/>
    <x v="6"/>
    <x v="0"/>
    <x v="7"/>
    <m/>
    <m/>
    <m/>
    <m/>
    <x v="1"/>
    <m/>
    <m/>
    <m/>
    <m/>
    <m/>
    <m/>
    <m/>
    <m/>
    <n v="0"/>
    <n v="0"/>
    <n v="0"/>
    <n v="0"/>
    <n v="0"/>
    <m/>
    <n v="0"/>
    <n v="0"/>
    <n v="0"/>
    <n v="0"/>
    <n v="0"/>
    <n v="0"/>
    <n v="0"/>
    <n v="0"/>
    <n v="0"/>
    <n v="0"/>
    <n v="0"/>
    <n v="0"/>
    <n v="0"/>
    <m/>
    <n v="0"/>
    <n v="0"/>
    <m/>
    <m/>
    <n v="0"/>
    <s v=""/>
    <n v="0"/>
    <n v="0"/>
    <m/>
    <s v="75% to &lt;100%"/>
    <s v="From hospital after patient is discharged  _x000a_Police_x000a_Specialists"/>
    <x v="2"/>
    <m/>
    <x v="2"/>
    <m/>
    <m/>
    <x v="1"/>
    <s v="English"/>
    <x v="0"/>
    <m/>
    <m/>
    <x v="2"/>
    <m/>
    <m/>
    <x v="2"/>
    <m/>
    <m/>
    <x v="1"/>
    <m/>
    <m/>
    <x v="1"/>
    <m/>
    <m/>
    <s v=""/>
    <m/>
    <s v="Yes"/>
    <s v="rschwartz@seniorscarenetwork.ca"/>
    <m/>
    <n v="0"/>
    <n v="1"/>
  </r>
  <r>
    <s v="Asset02862"/>
    <m/>
    <m/>
    <m/>
    <m/>
    <m/>
    <x v="5"/>
    <x v="8"/>
    <m/>
    <x v="2"/>
    <m/>
    <s v="Geriatric Assessment &amp; Intervention Network (GAIN)"/>
    <m/>
    <x v="3"/>
    <m/>
    <x v="9"/>
    <x v="3"/>
    <m/>
    <m/>
    <m/>
    <m/>
    <m/>
    <m/>
    <n v="985"/>
    <n v="3007"/>
    <n v="2856"/>
    <n v="522"/>
    <n v="6385"/>
    <x v="0"/>
    <n v="0"/>
    <n v="0"/>
    <s v="Weekdays;Saturday"/>
    <n v="0"/>
    <m/>
    <s v="3050 Lawrence Avenue East"/>
    <x v="6"/>
    <x v="0"/>
    <x v="8"/>
    <m/>
    <m/>
    <m/>
    <m/>
    <x v="1"/>
    <m/>
    <m/>
    <m/>
    <m/>
    <m/>
    <m/>
    <m/>
    <m/>
    <n v="2"/>
    <n v="0"/>
    <n v="0"/>
    <n v="0.8"/>
    <n v="0.2"/>
    <m/>
    <n v="1"/>
    <n v="1"/>
    <n v="0"/>
    <n v="0"/>
    <n v="0"/>
    <n v="1"/>
    <n v="1"/>
    <n v="0"/>
    <n v="0"/>
    <n v="0"/>
    <n v="0"/>
    <n v="1"/>
    <n v="1"/>
    <m/>
    <n v="0"/>
    <n v="0"/>
    <m/>
    <m/>
    <n v="0.5"/>
    <s v="Home and Community Care Coordinator - RN"/>
    <n v="9"/>
    <n v="6.5"/>
    <m/>
    <s v="75% to &lt;100%"/>
    <s v="From hospital after patient is discharged  _x000a_Police_x000a_Specialists"/>
    <x v="2"/>
    <m/>
    <x v="2"/>
    <m/>
    <m/>
    <x v="1"/>
    <s v="English"/>
    <x v="0"/>
    <m/>
    <m/>
    <x v="2"/>
    <m/>
    <m/>
    <x v="2"/>
    <m/>
    <m/>
    <x v="1"/>
    <m/>
    <m/>
    <x v="1"/>
    <m/>
    <m/>
    <s v=""/>
    <m/>
    <s v="Yes"/>
    <s v="rschwartz@seniorscarenetwork.ca"/>
    <m/>
    <n v="0"/>
    <n v="1"/>
  </r>
  <r>
    <s v="Asset02639"/>
    <m/>
    <m/>
    <m/>
    <m/>
    <m/>
    <x v="5"/>
    <x v="33"/>
    <m/>
    <x v="2"/>
    <m/>
    <s v="Geriatric Outreach Team"/>
    <m/>
    <x v="3"/>
    <m/>
    <x v="9"/>
    <x v="3"/>
    <m/>
    <m/>
    <m/>
    <m/>
    <m/>
    <m/>
    <n v="0"/>
    <n v="507"/>
    <n v="430"/>
    <n v="0"/>
    <n v="937"/>
    <x v="0"/>
    <n v="0"/>
    <n v="0"/>
    <s v="Weekdays;"/>
    <n v="0"/>
    <m/>
    <s v="1235 Wilson Avenue"/>
    <x v="7"/>
    <x v="0"/>
    <x v="32"/>
    <m/>
    <m/>
    <m/>
    <m/>
    <x v="1"/>
    <m/>
    <m/>
    <m/>
    <m/>
    <m/>
    <m/>
    <m/>
    <m/>
    <n v="0"/>
    <n v="0"/>
    <n v="0"/>
    <n v="0"/>
    <n v="0"/>
    <m/>
    <n v="0"/>
    <n v="0.6"/>
    <n v="0"/>
    <n v="0"/>
    <n v="0"/>
    <n v="0"/>
    <n v="0"/>
    <n v="0"/>
    <n v="0"/>
    <n v="0"/>
    <n v="1"/>
    <n v="0"/>
    <n v="0.8"/>
    <m/>
    <n v="0"/>
    <n v="0"/>
    <m/>
    <m/>
    <n v="0.4"/>
    <s v="Other: Clerical - 0.4 FTE"/>
    <n v="2.4000000000000004"/>
    <n v="2.8"/>
    <m/>
    <s v=""/>
    <s v=""/>
    <x v="2"/>
    <m/>
    <x v="2"/>
    <m/>
    <m/>
    <x v="1"/>
    <s v="English"/>
    <x v="0"/>
    <m/>
    <m/>
    <x v="2"/>
    <m/>
    <m/>
    <x v="2"/>
    <m/>
    <m/>
    <x v="1"/>
    <m/>
    <m/>
    <x v="1"/>
    <m/>
    <m/>
    <s v="Program Description:The GOT team consists of a Nurse Clinician, a Social Worker and an Occupational Therapist. Patients are referred for assessment in the home environment.• Patient concerns assessed by the team include; home safety, difficulties managing ADL’s, multiple medical problems, frequent falls, memory changes, mood changes, lack of social supports, difficulties with administration of medications• At the end of the home assessments, recommendations are provided. This may include linkages to community partners, doctors, specialists, or other senior or health services"/>
    <m/>
    <s v="Yes"/>
    <s v="hlau@hrh.ca"/>
    <m/>
    <n v="0"/>
    <n v="1"/>
  </r>
  <r>
    <s v="Asset01838"/>
    <m/>
    <m/>
    <m/>
    <m/>
    <m/>
    <x v="5"/>
    <x v="108"/>
    <m/>
    <x v="2"/>
    <m/>
    <s v="Geriatric Mental Health Outreach Team"/>
    <m/>
    <x v="3"/>
    <m/>
    <x v="9"/>
    <x v="3"/>
    <m/>
    <m/>
    <m/>
    <m/>
    <m/>
    <m/>
    <n v="344"/>
    <n v="1167"/>
    <n v="0"/>
    <n v="0"/>
    <n v="1167"/>
    <x v="0"/>
    <n v="0"/>
    <n v="0"/>
    <s v="Weekdays;"/>
    <n v="0"/>
    <m/>
    <s v="399 Bathurst St Toronto Ontario"/>
    <x v="7"/>
    <x v="0"/>
    <x v="117"/>
    <m/>
    <m/>
    <m/>
    <m/>
    <x v="1"/>
    <m/>
    <m/>
    <m/>
    <m/>
    <m/>
    <m/>
    <m/>
    <m/>
    <n v="0"/>
    <n v="0"/>
    <n v="0"/>
    <n v="0"/>
    <n v="1"/>
    <m/>
    <n v="0"/>
    <n v="0"/>
    <n v="0"/>
    <n v="0"/>
    <n v="0"/>
    <n v="0"/>
    <n v="0"/>
    <n v="0"/>
    <n v="0"/>
    <n v="0"/>
    <n v="0"/>
    <n v="0"/>
    <n v="0"/>
    <m/>
    <n v="0"/>
    <n v="0"/>
    <m/>
    <m/>
    <n v="2"/>
    <s v="Mental Health Clinicians"/>
    <n v="1"/>
    <n v="2"/>
    <m/>
    <s v="75% to &lt;100%"/>
    <s v="Behavioral support leads in LTC"/>
    <x v="2"/>
    <m/>
    <x v="2"/>
    <m/>
    <m/>
    <x v="1"/>
    <s v="English"/>
    <x v="0"/>
    <m/>
    <m/>
    <x v="2"/>
    <m/>
    <m/>
    <x v="2"/>
    <m/>
    <m/>
    <x v="1"/>
    <m/>
    <m/>
    <x v="1"/>
    <m/>
    <m/>
    <s v=""/>
    <m/>
    <s v="Yes"/>
    <s v="vera.raposo@uhn.ca"/>
    <m/>
    <n v="0"/>
    <n v="1"/>
  </r>
  <r>
    <s v="Asset02669"/>
    <m/>
    <m/>
    <m/>
    <m/>
    <m/>
    <x v="5"/>
    <x v="139"/>
    <m/>
    <x v="2"/>
    <m/>
    <s v="Geriatric Assessment &amp; Intervention Network (GAIN)"/>
    <m/>
    <x v="3"/>
    <m/>
    <x v="9"/>
    <x v="3"/>
    <m/>
    <m/>
    <m/>
    <m/>
    <m/>
    <m/>
    <n v="329"/>
    <n v="3183"/>
    <n v="1813"/>
    <n v="53"/>
    <n v="5049"/>
    <x v="0"/>
    <n v="0"/>
    <n v="0"/>
    <s v="Weekdays;"/>
    <n v="0"/>
    <m/>
    <s v="99 Toronto Road"/>
    <x v="74"/>
    <x v="0"/>
    <x v="153"/>
    <m/>
    <m/>
    <m/>
    <m/>
    <x v="0"/>
    <m/>
    <m/>
    <m/>
    <m/>
    <m/>
    <m/>
    <m/>
    <m/>
    <n v="1.63"/>
    <n v="0"/>
    <n v="0"/>
    <n v="0"/>
    <n v="0"/>
    <m/>
    <n v="0.98"/>
    <n v="0.93"/>
    <n v="0"/>
    <n v="0"/>
    <n v="1.76"/>
    <n v="0.75"/>
    <n v="0"/>
    <n v="0"/>
    <n v="0"/>
    <n v="0"/>
    <n v="0"/>
    <n v="0.93"/>
    <n v="0.93"/>
    <m/>
    <n v="0"/>
    <n v="0"/>
    <m/>
    <m/>
    <n v="0"/>
    <s v=""/>
    <n v="7.9099999999999993"/>
    <n v="6.28"/>
    <m/>
    <s v="75% to &lt;100%"/>
    <s v=""/>
    <x v="2"/>
    <m/>
    <x v="2"/>
    <m/>
    <m/>
    <x v="1"/>
    <s v="English"/>
    <x v="0"/>
    <m/>
    <m/>
    <x v="2"/>
    <m/>
    <m/>
    <x v="2"/>
    <m/>
    <m/>
    <x v="1"/>
    <m/>
    <m/>
    <x v="1"/>
    <m/>
    <m/>
    <s v=""/>
    <m/>
    <s v="Yes"/>
    <s v="rschwartz@seniorscarenetwork.ca"/>
    <m/>
    <n v="0"/>
    <n v="1"/>
  </r>
  <r>
    <s v="Asset02654"/>
    <m/>
    <m/>
    <m/>
    <m/>
    <m/>
    <x v="5"/>
    <x v="138"/>
    <m/>
    <x v="2"/>
    <m/>
    <s v="Geriatric Assessment and Intervention Network"/>
    <m/>
    <x v="3"/>
    <m/>
    <x v="9"/>
    <x v="3"/>
    <m/>
    <m/>
    <m/>
    <m/>
    <m/>
    <m/>
    <n v="502"/>
    <n v="2442"/>
    <n v="1477"/>
    <n v="0"/>
    <n v="3919"/>
    <x v="0"/>
    <n v="0"/>
    <n v="0"/>
    <s v="Weekdays;"/>
    <n v="0"/>
    <m/>
    <s v="33 Lindsay St S"/>
    <x v="5"/>
    <x v="0"/>
    <x v="220"/>
    <m/>
    <m/>
    <m/>
    <m/>
    <x v="0"/>
    <m/>
    <m/>
    <m/>
    <m/>
    <m/>
    <m/>
    <m/>
    <m/>
    <n v="1"/>
    <n v="0"/>
    <n v="0"/>
    <n v="0.15"/>
    <n v="0"/>
    <m/>
    <n v="0.8"/>
    <n v="0"/>
    <n v="0"/>
    <n v="0"/>
    <n v="0"/>
    <n v="0.4"/>
    <n v="0"/>
    <n v="0"/>
    <n v="0"/>
    <n v="0"/>
    <n v="0.8"/>
    <n v="2"/>
    <n v="1"/>
    <m/>
    <n v="0"/>
    <n v="0"/>
    <m/>
    <m/>
    <n v="2"/>
    <s v="Client Support Worker"/>
    <n v="6.15"/>
    <n v="7"/>
    <m/>
    <s v="75% to &lt;100%"/>
    <s v=""/>
    <x v="2"/>
    <m/>
    <x v="2"/>
    <m/>
    <m/>
    <x v="1"/>
    <s v="English"/>
    <x v="0"/>
    <m/>
    <m/>
    <x v="2"/>
    <m/>
    <m/>
    <x v="2"/>
    <m/>
    <m/>
    <x v="1"/>
    <m/>
    <m/>
    <x v="1"/>
    <m/>
    <m/>
    <s v=""/>
    <m/>
    <s v="Yes"/>
    <s v="rschwartz@seniorscarenetwork.ca"/>
    <m/>
    <n v="0"/>
    <n v="1"/>
  </r>
  <r>
    <s v="Asset03581"/>
    <m/>
    <m/>
    <m/>
    <m/>
    <m/>
    <x v="5"/>
    <x v="54"/>
    <m/>
    <x v="2"/>
    <m/>
    <s v="Integrated Community Care Team (ICCT)"/>
    <m/>
    <x v="3"/>
    <m/>
    <x v="9"/>
    <x v="3"/>
    <m/>
    <m/>
    <m/>
    <m/>
    <m/>
    <m/>
    <n v="226"/>
    <n v="1777"/>
    <n v="1044"/>
    <n v="80"/>
    <n v="2901"/>
    <x v="0"/>
    <n v="0"/>
    <n v="0"/>
    <s v="Weekdays;"/>
    <n v="34"/>
    <m/>
    <s v="3560 Bathurst St North York"/>
    <x v="7"/>
    <x v="0"/>
    <x v="58"/>
    <m/>
    <m/>
    <m/>
    <m/>
    <x v="1"/>
    <m/>
    <m/>
    <m/>
    <m/>
    <m/>
    <m/>
    <s v="1950 hours annually (37.5 hours per week)"/>
    <m/>
    <n v="1.7"/>
    <n v="0"/>
    <n v="0"/>
    <n v="0"/>
    <n v="0"/>
    <m/>
    <n v="1"/>
    <n v="1.22"/>
    <n v="0"/>
    <n v="0"/>
    <n v="0"/>
    <n v="0"/>
    <n v="0.93"/>
    <n v="0.65"/>
    <n v="0"/>
    <n v="0"/>
    <n v="1.7"/>
    <n v="0"/>
    <n v="0.89"/>
    <m/>
    <n v="0"/>
    <n v="0"/>
    <m/>
    <m/>
    <n v="0"/>
    <s v=""/>
    <n v="8.09"/>
    <n v="6.39"/>
    <m/>
    <s v="100%"/>
    <s v=""/>
    <x v="2"/>
    <m/>
    <x v="2"/>
    <m/>
    <m/>
    <x v="1"/>
    <s v="English"/>
    <x v="0"/>
    <m/>
    <m/>
    <x v="2"/>
    <m/>
    <m/>
    <x v="2"/>
    <m/>
    <m/>
    <x v="1"/>
    <m/>
    <m/>
    <x v="1"/>
    <m/>
    <m/>
    <s v="https://www.baycrest.org/Baycrest/Healthcare-Programs-Services/Clinical-Services/Integrated-Community-Care-Team"/>
    <m/>
    <s v="Yes"/>
    <s v="programs@geriatricsontario.ca"/>
    <m/>
    <n v="1"/>
    <n v="1"/>
  </r>
  <r>
    <s v="Asset02288"/>
    <m/>
    <m/>
    <m/>
    <m/>
    <m/>
    <x v="5"/>
    <x v="9"/>
    <m/>
    <x v="2"/>
    <m/>
    <s v="Independence At Home Outreach Team"/>
    <m/>
    <x v="3"/>
    <m/>
    <x v="9"/>
    <x v="3"/>
    <m/>
    <m/>
    <m/>
    <m/>
    <m/>
    <m/>
    <n v="248"/>
    <n v="979"/>
    <n v="595"/>
    <n v="5"/>
    <n v="1579"/>
    <x v="0"/>
    <n v="0"/>
    <n v="0"/>
    <s v="Weekdays;"/>
    <n v="13"/>
    <m/>
    <s v="550 University Avenue"/>
    <x v="7"/>
    <x v="0"/>
    <x v="9"/>
    <m/>
    <m/>
    <m/>
    <m/>
    <x v="1"/>
    <m/>
    <m/>
    <m/>
    <m/>
    <m/>
    <m/>
    <m/>
    <m/>
    <n v="0.1"/>
    <n v="0"/>
    <n v="0"/>
    <n v="0.4"/>
    <n v="0.1"/>
    <m/>
    <n v="0"/>
    <n v="0"/>
    <n v="0"/>
    <n v="0"/>
    <n v="0"/>
    <n v="0"/>
    <n v="0"/>
    <n v="0"/>
    <n v="0"/>
    <n v="0"/>
    <n v="1"/>
    <n v="0"/>
    <n v="1"/>
    <m/>
    <n v="0"/>
    <n v="0"/>
    <m/>
    <m/>
    <n v="0"/>
    <s v=""/>
    <n v="2.6"/>
    <n v="2"/>
    <m/>
    <s v="100%"/>
    <s v="Acute Care"/>
    <x v="2"/>
    <m/>
    <x v="2"/>
    <m/>
    <m/>
    <x v="1"/>
    <s v="English"/>
    <x v="0"/>
    <m/>
    <m/>
    <x v="2"/>
    <m/>
    <m/>
    <x v="2"/>
    <m/>
    <m/>
    <x v="1"/>
    <m/>
    <m/>
    <x v="1"/>
    <m/>
    <m/>
    <s v=""/>
    <m/>
    <s v="Yes"/>
    <s v="jennifer.mokry@uhn.ca"/>
    <m/>
    <n v="0"/>
    <n v="1"/>
  </r>
  <r>
    <s v="Asset02614"/>
    <m/>
    <m/>
    <m/>
    <m/>
    <m/>
    <x v="5"/>
    <x v="15"/>
    <m/>
    <x v="2"/>
    <m/>
    <s v="Geriatric Outreach Team"/>
    <m/>
    <x v="3"/>
    <m/>
    <x v="9"/>
    <x v="3"/>
    <m/>
    <m/>
    <m/>
    <m/>
    <m/>
    <m/>
    <n v="0"/>
    <n v="464"/>
    <n v="86"/>
    <n v="63"/>
    <n v="613"/>
    <x v="0"/>
    <n v="0"/>
    <n v="0"/>
    <m/>
    <n v="0"/>
    <m/>
    <s v="10 Trench Street"/>
    <x v="13"/>
    <x v="0"/>
    <x v="15"/>
    <m/>
    <m/>
    <m/>
    <m/>
    <x v="2"/>
    <m/>
    <m/>
    <m/>
    <m/>
    <m/>
    <m/>
    <m/>
    <m/>
    <n v="0"/>
    <n v="0"/>
    <n v="0"/>
    <n v="0"/>
    <n v="0"/>
    <m/>
    <n v="0"/>
    <n v="0"/>
    <n v="0"/>
    <n v="0"/>
    <n v="0"/>
    <n v="0"/>
    <n v="0"/>
    <n v="0"/>
    <n v="0"/>
    <n v="0"/>
    <n v="0"/>
    <n v="0"/>
    <n v="0"/>
    <m/>
    <n v="0"/>
    <n v="0"/>
    <m/>
    <m/>
    <n v="0"/>
    <s v=""/>
    <n v="0"/>
    <n v="0"/>
    <m/>
    <s v="75% to &lt;100%"/>
    <s v="Seniors Wellness Clinic, Medical Urgent Care"/>
    <x v="2"/>
    <m/>
    <x v="2"/>
    <m/>
    <m/>
    <x v="1"/>
    <s v="English"/>
    <x v="0"/>
    <m/>
    <m/>
    <x v="2"/>
    <m/>
    <m/>
    <x v="2"/>
    <m/>
    <m/>
    <x v="1"/>
    <m/>
    <m/>
    <x v="1"/>
    <m/>
    <m/>
    <s v=""/>
    <m/>
    <s v="Yes"/>
    <s v="teresa.sitlani@mackenziehealth.ca"/>
    <m/>
    <n v="0"/>
    <n v="1"/>
  </r>
  <r>
    <s v="Asset02657"/>
    <m/>
    <m/>
    <m/>
    <m/>
    <m/>
    <x v="5"/>
    <x v="140"/>
    <m/>
    <x v="2"/>
    <m/>
    <s v="Geriatric Assessment &amp; Intervention Network (GAIN)"/>
    <m/>
    <x v="3"/>
    <m/>
    <x v="9"/>
    <x v="3"/>
    <m/>
    <m/>
    <m/>
    <m/>
    <m/>
    <m/>
    <n v="208"/>
    <n v="1445"/>
    <n v="587"/>
    <n v="0"/>
    <n v="2032"/>
    <x v="0"/>
    <n v="0"/>
    <n v="0"/>
    <s v="Weekdays;"/>
    <n v="60"/>
    <m/>
    <s v="8 Winchester Street"/>
    <x v="75"/>
    <x v="0"/>
    <x v="154"/>
    <m/>
    <m/>
    <m/>
    <m/>
    <x v="0"/>
    <m/>
    <m/>
    <m/>
    <m/>
    <m/>
    <m/>
    <m/>
    <m/>
    <n v="1.1000000000000001"/>
    <n v="0"/>
    <n v="0.4"/>
    <n v="0"/>
    <n v="0"/>
    <m/>
    <n v="1"/>
    <n v="1"/>
    <n v="0"/>
    <n v="0"/>
    <n v="0"/>
    <n v="0"/>
    <n v="0"/>
    <n v="0"/>
    <n v="0"/>
    <n v="0"/>
    <n v="0"/>
    <n v="0"/>
    <n v="1"/>
    <m/>
    <n v="0"/>
    <n v="0"/>
    <m/>
    <m/>
    <n v="2"/>
    <s v="Behavioural Support Clinician_x000a_Homecare Worker"/>
    <n v="4.5"/>
    <n v="5.4"/>
    <m/>
    <s v=""/>
    <s v=""/>
    <x v="2"/>
    <m/>
    <x v="2"/>
    <m/>
    <m/>
    <x v="1"/>
    <s v="English"/>
    <x v="0"/>
    <m/>
    <m/>
    <x v="2"/>
    <m/>
    <m/>
    <x v="2"/>
    <m/>
    <m/>
    <x v="1"/>
    <m/>
    <m/>
    <x v="1"/>
    <m/>
    <m/>
    <s v=""/>
    <m/>
    <s v="Yes"/>
    <s v="rschwartz@seniorscarenetwork.ca"/>
    <m/>
    <n v="0"/>
    <n v="1"/>
  </r>
  <r>
    <s v="Asset02474"/>
    <m/>
    <m/>
    <m/>
    <m/>
    <m/>
    <x v="5"/>
    <x v="85"/>
    <m/>
    <x v="2"/>
    <m/>
    <s v="Integrated Regional Falls Service"/>
    <m/>
    <x v="3"/>
    <m/>
    <x v="9"/>
    <x v="3"/>
    <m/>
    <m/>
    <m/>
    <m/>
    <m/>
    <m/>
    <n v="723"/>
    <n v="2805"/>
    <n v="0"/>
    <n v="0"/>
    <n v="2805"/>
    <x v="0"/>
    <n v="0"/>
    <n v="0"/>
    <s v="Weekdays;"/>
    <n v="0"/>
    <m/>
    <s v="190 Cundles Rd. East"/>
    <x v="10"/>
    <x v="0"/>
    <x v="94"/>
    <m/>
    <m/>
    <m/>
    <m/>
    <x v="2"/>
    <m/>
    <m/>
    <m/>
    <m/>
    <m/>
    <m/>
    <m/>
    <m/>
    <n v="1.5"/>
    <n v="0"/>
    <n v="0"/>
    <n v="0.3"/>
    <n v="0"/>
    <m/>
    <n v="0"/>
    <n v="0.5"/>
    <n v="0"/>
    <n v="0"/>
    <n v="0"/>
    <n v="0"/>
    <n v="2"/>
    <n v="0"/>
    <n v="0"/>
    <n v="0"/>
    <n v="3"/>
    <n v="0.7"/>
    <n v="0"/>
    <m/>
    <n v="0"/>
    <n v="0"/>
    <m/>
    <m/>
    <n v="0"/>
    <s v="1.0 Manager_x000a_0.5 Central Intake Clerk"/>
    <n v="8"/>
    <n v="6.2"/>
    <m/>
    <s v="100%"/>
    <s v="Anyone"/>
    <x v="2"/>
    <m/>
    <x v="2"/>
    <m/>
    <m/>
    <x v="1"/>
    <s v="English"/>
    <x v="0"/>
    <m/>
    <m/>
    <x v="2"/>
    <m/>
    <m/>
    <x v="2"/>
    <m/>
    <m/>
    <x v="1"/>
    <m/>
    <m/>
    <x v="1"/>
    <m/>
    <m/>
    <s v=""/>
    <m/>
    <s v="Yes"/>
    <s v="shcameron@nsmsgs.ca"/>
    <m/>
    <n v="0"/>
    <n v="1"/>
  </r>
  <r>
    <s v="Asset02013"/>
    <m/>
    <m/>
    <m/>
    <m/>
    <m/>
    <x v="5"/>
    <x v="17"/>
    <m/>
    <x v="2"/>
    <m/>
    <s v="Geriatric Outreach Team"/>
    <m/>
    <x v="3"/>
    <m/>
    <x v="9"/>
    <x v="3"/>
    <m/>
    <m/>
    <m/>
    <m/>
    <m/>
    <m/>
    <n v="72"/>
    <n v="342"/>
    <n v="288"/>
    <n v="3"/>
    <n v="633"/>
    <x v="0"/>
    <n v="0"/>
    <n v="0"/>
    <s v="Weekdays;"/>
    <n v="36"/>
    <m/>
    <s v="HG75C - 2075 Bayview Ave"/>
    <x v="7"/>
    <x v="0"/>
    <x v="17"/>
    <m/>
    <m/>
    <m/>
    <m/>
    <x v="1"/>
    <m/>
    <m/>
    <m/>
    <m/>
    <m/>
    <m/>
    <m/>
    <m/>
    <n v="0"/>
    <n v="0"/>
    <n v="0"/>
    <n v="0"/>
    <n v="0"/>
    <m/>
    <n v="0"/>
    <n v="0"/>
    <n v="0"/>
    <n v="0"/>
    <n v="0"/>
    <n v="0"/>
    <n v="1"/>
    <n v="0"/>
    <n v="0"/>
    <n v="0"/>
    <n v="1"/>
    <n v="0"/>
    <n v="0"/>
    <m/>
    <n v="0"/>
    <n v="0"/>
    <m/>
    <m/>
    <n v="0"/>
    <s v=""/>
    <n v="2"/>
    <n v="2"/>
    <m/>
    <s v="100%"/>
    <s v="family physicians , outside specialists , GEM , Clinic . marked or deemed “urgent” for clinic"/>
    <x v="2"/>
    <m/>
    <x v="2"/>
    <m/>
    <m/>
    <x v="1"/>
    <s v="English"/>
    <x v="0"/>
    <m/>
    <m/>
    <x v="2"/>
    <m/>
    <m/>
    <x v="2"/>
    <m/>
    <m/>
    <x v="1"/>
    <m/>
    <m/>
    <x v="1"/>
    <m/>
    <m/>
    <s v="The Geriatric Outreach team provides: cognitive assessment, and addresses concerns re: home safety , functional decline , caregiver stress , and may make referral to the day hospital or a falls program in the community."/>
    <m/>
    <s v="Yes"/>
    <s v="mary.duffy@sunnybrook.ca"/>
    <m/>
    <n v="0"/>
    <n v="1"/>
  </r>
  <r>
    <s v="Asset02635"/>
    <m/>
    <m/>
    <m/>
    <m/>
    <m/>
    <x v="5"/>
    <x v="169"/>
    <m/>
    <x v="2"/>
    <m/>
    <s v="Southeast Geriatric Outreach Team"/>
    <m/>
    <x v="3"/>
    <m/>
    <x v="9"/>
    <x v="3"/>
    <m/>
    <m/>
    <m/>
    <m/>
    <m/>
    <m/>
    <n v="127"/>
    <n v="106"/>
    <n v="95"/>
    <n v="84"/>
    <n v="285"/>
    <x v="0"/>
    <n v="0"/>
    <n v="0"/>
    <s v="Weekdays;"/>
    <n v="15"/>
    <m/>
    <s v="53 Anna Russell Way"/>
    <x v="90"/>
    <x v="0"/>
    <x v="183"/>
    <m/>
    <m/>
    <m/>
    <m/>
    <x v="2"/>
    <m/>
    <m/>
    <m/>
    <m/>
    <m/>
    <m/>
    <m/>
    <m/>
    <n v="0.4"/>
    <n v="0"/>
    <n v="0"/>
    <n v="0"/>
    <n v="0"/>
    <m/>
    <n v="0"/>
    <n v="0"/>
    <n v="0"/>
    <n v="0"/>
    <n v="0"/>
    <n v="0"/>
    <n v="0"/>
    <n v="0"/>
    <n v="0"/>
    <n v="0"/>
    <n v="1"/>
    <n v="0"/>
    <n v="1"/>
    <m/>
    <n v="0"/>
    <n v="0"/>
    <m/>
    <m/>
    <n v="0"/>
    <s v=""/>
    <n v="2.4"/>
    <n v="2"/>
    <m/>
    <s v="100%"/>
    <s v="non specialized geriatric service &amp; Specialist"/>
    <x v="2"/>
    <m/>
    <x v="2"/>
    <m/>
    <m/>
    <x v="1"/>
    <s v="English"/>
    <x v="0"/>
    <m/>
    <m/>
    <x v="2"/>
    <m/>
    <m/>
    <x v="2"/>
    <m/>
    <m/>
    <x v="1"/>
    <m/>
    <m/>
    <x v="1"/>
    <m/>
    <m/>
    <s v="Our Registered Nurse was re deployed to manage the illness sick calls of staff during the start of the pandemic from March 2020-July2020.  She was still able to complete part of her role on the GOT"/>
    <m/>
    <s v="Yes"/>
    <s v="katherine@uhs.on.ca"/>
    <m/>
    <n v="0"/>
    <n v="1"/>
  </r>
  <r>
    <s v="Asset02754"/>
    <m/>
    <m/>
    <m/>
    <m/>
    <m/>
    <x v="5"/>
    <x v="109"/>
    <m/>
    <x v="2"/>
    <m/>
    <s v="Regional Geriatric Program - Geriatric Outreach"/>
    <m/>
    <x v="3"/>
    <m/>
    <x v="9"/>
    <x v="3"/>
    <m/>
    <m/>
    <m/>
    <m/>
    <m/>
    <m/>
    <n v="418"/>
    <n v="940"/>
    <n v="57"/>
    <n v="0"/>
    <n v="997"/>
    <x v="0"/>
    <n v="0"/>
    <n v="0"/>
    <s v="Weekdays;"/>
    <n v="37"/>
    <m/>
    <s v="3276 St. Clair Ave. E. Toronto"/>
    <x v="7"/>
    <x v="0"/>
    <x v="118"/>
    <m/>
    <m/>
    <m/>
    <m/>
    <x v="1"/>
    <m/>
    <m/>
    <m/>
    <m/>
    <m/>
    <m/>
    <m/>
    <m/>
    <n v="0.33"/>
    <n v="0"/>
    <n v="0"/>
    <n v="0"/>
    <n v="0"/>
    <m/>
    <n v="0"/>
    <n v="2"/>
    <n v="0"/>
    <n v="0"/>
    <n v="0"/>
    <n v="0"/>
    <n v="0"/>
    <n v="0"/>
    <n v="0"/>
    <n v="0"/>
    <n v="0"/>
    <n v="0"/>
    <n v="0.5"/>
    <m/>
    <n v="0"/>
    <n v="0"/>
    <m/>
    <m/>
    <n v="0"/>
    <s v="0.1 Manager_x000a_0.1 Patient Flow Coordinator"/>
    <n v="2.83"/>
    <n v="2.5"/>
    <m/>
    <s v="75% to &lt;100%"/>
    <s v="Acute Care"/>
    <x v="2"/>
    <m/>
    <x v="2"/>
    <m/>
    <m/>
    <x v="1"/>
    <s v="English"/>
    <x v="0"/>
    <m/>
    <m/>
    <x v="2"/>
    <m/>
    <m/>
    <x v="2"/>
    <m/>
    <m/>
    <x v="1"/>
    <m/>
    <m/>
    <x v="1"/>
    <m/>
    <m/>
    <s v="Data/metrics have been impacted by Covid restrictions, closures, and reopening with limitations.  Additionally, we do not have data or an appropriate process to track staff who were redeployed to other areas of the organization such as inpatient units"/>
    <m/>
    <s v="Yes"/>
    <s v="chiara.campitelli-thompson@unityhealth.to"/>
    <m/>
    <n v="0"/>
    <n v="1"/>
  </r>
  <r>
    <s v="Asset02854"/>
    <m/>
    <m/>
    <m/>
    <m/>
    <m/>
    <x v="5"/>
    <x v="141"/>
    <m/>
    <x v="2"/>
    <m/>
    <s v="Geriatric Assessment &amp; Intervention Network (GAIN)"/>
    <m/>
    <x v="3"/>
    <m/>
    <x v="9"/>
    <x v="3"/>
    <m/>
    <m/>
    <m/>
    <m/>
    <m/>
    <m/>
    <n v="1082"/>
    <n v="2523"/>
    <n v="1332"/>
    <n v="0"/>
    <n v="3855"/>
    <x v="0"/>
    <n v="0"/>
    <n v="0"/>
    <s v="Weekdays;"/>
    <n v="19"/>
    <m/>
    <s v="146 Oliver Road"/>
    <x v="76"/>
    <x v="0"/>
    <x v="155"/>
    <m/>
    <m/>
    <m/>
    <m/>
    <x v="0"/>
    <m/>
    <m/>
    <m/>
    <m/>
    <m/>
    <m/>
    <m/>
    <m/>
    <n v="1"/>
    <n v="0"/>
    <n v="0"/>
    <n v="0.09"/>
    <n v="0"/>
    <m/>
    <n v="1"/>
    <n v="1"/>
    <n v="0"/>
    <n v="0"/>
    <n v="1"/>
    <n v="0.4"/>
    <n v="0"/>
    <n v="0"/>
    <n v="0"/>
    <n v="0"/>
    <n v="0"/>
    <n v="1.5"/>
    <n v="0"/>
    <m/>
    <n v="0"/>
    <n v="0"/>
    <m/>
    <m/>
    <n v="0"/>
    <s v=""/>
    <n v="5.99"/>
    <n v="4.9000000000000004"/>
    <m/>
    <s v="75% to &lt;100%"/>
    <s v=""/>
    <x v="2"/>
    <m/>
    <x v="2"/>
    <m/>
    <m/>
    <x v="1"/>
    <s v="English"/>
    <x v="0"/>
    <m/>
    <m/>
    <x v="2"/>
    <m/>
    <m/>
    <x v="2"/>
    <m/>
    <m/>
    <x v="1"/>
    <m/>
    <m/>
    <x v="1"/>
    <m/>
    <m/>
    <s v=""/>
    <m/>
    <s v="Yes"/>
    <s v="rschwartz@seniorscarenetwork.ca"/>
    <m/>
    <n v="0"/>
    <n v="1"/>
  </r>
  <r>
    <s v="Asset02891"/>
    <m/>
    <m/>
    <m/>
    <m/>
    <m/>
    <x v="5"/>
    <x v="140"/>
    <m/>
    <x v="2"/>
    <m/>
    <s v="Geriatric Assessment &amp; Intervention Network (GAIN)"/>
    <m/>
    <x v="3"/>
    <m/>
    <x v="9"/>
    <x v="3"/>
    <m/>
    <m/>
    <m/>
    <m/>
    <m/>
    <m/>
    <n v="208"/>
    <n v="1445"/>
    <n v="587"/>
    <n v="0"/>
    <n v="2032"/>
    <x v="0"/>
    <n v="0"/>
    <n v="0"/>
    <s v="Weekdays;"/>
    <n v="60"/>
    <m/>
    <s v="8 Winchester Street"/>
    <x v="75"/>
    <x v="0"/>
    <x v="154"/>
    <m/>
    <m/>
    <m/>
    <m/>
    <x v="0"/>
    <m/>
    <m/>
    <m/>
    <m/>
    <m/>
    <m/>
    <m/>
    <m/>
    <n v="1.1000000000000001"/>
    <n v="0"/>
    <n v="0.4"/>
    <n v="0"/>
    <n v="0"/>
    <m/>
    <n v="1"/>
    <n v="1"/>
    <n v="0"/>
    <n v="0"/>
    <n v="0"/>
    <n v="0"/>
    <n v="0"/>
    <n v="0"/>
    <n v="0"/>
    <n v="0"/>
    <n v="0"/>
    <n v="0"/>
    <n v="1"/>
    <m/>
    <n v="0"/>
    <n v="0"/>
    <m/>
    <m/>
    <n v="2"/>
    <s v="Behavioural Support Clinician"/>
    <n v="4.5"/>
    <n v="5.4"/>
    <m/>
    <s v=""/>
    <s v=""/>
    <x v="2"/>
    <m/>
    <x v="2"/>
    <m/>
    <m/>
    <x v="1"/>
    <s v="English"/>
    <x v="0"/>
    <m/>
    <m/>
    <x v="2"/>
    <m/>
    <m/>
    <x v="2"/>
    <m/>
    <m/>
    <x v="1"/>
    <m/>
    <m/>
    <x v="1"/>
    <m/>
    <m/>
    <s v="Replaces record 2657 entered by R Schwartz incorrectly attributed to Lakeridge Health"/>
    <m/>
    <s v="Yes"/>
    <s v="kkay@rgpo.ca"/>
    <m/>
    <n v="0"/>
    <n v="1"/>
  </r>
  <r>
    <s v="Asset02784"/>
    <m/>
    <m/>
    <m/>
    <m/>
    <m/>
    <x v="5"/>
    <x v="4"/>
    <m/>
    <x v="2"/>
    <m/>
    <s v="Geriatric Assessment and Intervention Network"/>
    <m/>
    <x v="3"/>
    <m/>
    <x v="9"/>
    <x v="3"/>
    <m/>
    <m/>
    <m/>
    <m/>
    <m/>
    <m/>
    <n v="898"/>
    <n v="2142"/>
    <n v="784"/>
    <n v="0"/>
    <n v="2926"/>
    <x v="0"/>
    <n v="0"/>
    <n v="0"/>
    <s v="Weekdays;"/>
    <n v="0"/>
    <m/>
    <s v="1 Hospital Dr"/>
    <x v="4"/>
    <x v="0"/>
    <x v="4"/>
    <m/>
    <m/>
    <m/>
    <m/>
    <x v="0"/>
    <m/>
    <m/>
    <m/>
    <m/>
    <m/>
    <m/>
    <m/>
    <m/>
    <n v="3"/>
    <n v="0"/>
    <n v="0"/>
    <n v="0"/>
    <n v="0"/>
    <m/>
    <n v="2"/>
    <n v="1"/>
    <n v="0"/>
    <n v="0"/>
    <n v="1.5"/>
    <n v="1"/>
    <n v="1"/>
    <n v="0"/>
    <n v="0"/>
    <n v="0"/>
    <n v="1"/>
    <n v="0"/>
    <n v="2"/>
    <m/>
    <n v="0"/>
    <n v="0"/>
    <m/>
    <m/>
    <n v="1"/>
    <s v="BSO Clinician (RPN)"/>
    <n v="12.5"/>
    <n v="10.5"/>
    <m/>
    <s v="100%"/>
    <s v=""/>
    <x v="2"/>
    <m/>
    <x v="2"/>
    <m/>
    <m/>
    <x v="1"/>
    <s v="English"/>
    <x v="0"/>
    <m/>
    <m/>
    <x v="2"/>
    <m/>
    <m/>
    <x v="2"/>
    <m/>
    <m/>
    <x v="1"/>
    <m/>
    <m/>
    <x v="1"/>
    <m/>
    <m/>
    <s v=""/>
    <m/>
    <s v="Yes"/>
    <s v="rschwartz@seniorscarenetwork.ca"/>
    <m/>
    <n v="0"/>
    <n v="1"/>
  </r>
  <r>
    <s v="Asset02270"/>
    <m/>
    <m/>
    <m/>
    <m/>
    <m/>
    <x v="5"/>
    <x v="73"/>
    <m/>
    <x v="2"/>
    <m/>
    <s v="Geriatric Psychiatry Outreach LTC"/>
    <m/>
    <x v="3"/>
    <m/>
    <x v="9"/>
    <x v="3"/>
    <m/>
    <m/>
    <m/>
    <m/>
    <m/>
    <m/>
    <n v="4724"/>
    <n v="8746"/>
    <n v="0"/>
    <n v="0"/>
    <n v="8746"/>
    <x v="0"/>
    <n v="7808"/>
    <n v="98"/>
    <s v="Weekdays;"/>
    <n v="13"/>
    <m/>
    <s v="1145 Carling Ave"/>
    <x v="11"/>
    <x v="0"/>
    <x v="79"/>
    <m/>
    <m/>
    <m/>
    <m/>
    <x v="0"/>
    <m/>
    <m/>
    <m/>
    <m/>
    <m/>
    <m/>
    <m/>
    <m/>
    <n v="0"/>
    <n v="0"/>
    <n v="0"/>
    <n v="0"/>
    <n v="0"/>
    <m/>
    <n v="0"/>
    <n v="0"/>
    <n v="0"/>
    <n v="0"/>
    <n v="0"/>
    <n v="0"/>
    <n v="0"/>
    <n v="0"/>
    <n v="0"/>
    <n v="0"/>
    <n v="0"/>
    <n v="0"/>
    <n v="0"/>
    <m/>
    <n v="0"/>
    <n v="0"/>
    <m/>
    <m/>
    <n v="0"/>
    <s v=""/>
    <n v="0"/>
    <n v="0"/>
    <m/>
    <s v=""/>
    <s v=""/>
    <x v="2"/>
    <m/>
    <x v="2"/>
    <m/>
    <m/>
    <x v="1"/>
    <s v="English"/>
    <x v="0"/>
    <m/>
    <m/>
    <x v="2"/>
    <m/>
    <m/>
    <x v="2"/>
    <m/>
    <m/>
    <x v="1"/>
    <m/>
    <m/>
    <x v="1"/>
    <m/>
    <m/>
    <s v="Registered Nurse (RN): 13.3 FTE Social Worker II: 0.50 FTE Behavioural Therpist: 5.70 FTE Secretary II: 1.80 FTE PRC: 1.0 FTEAging at HomeDirector Patient Care Services: 0.20 FTERegistered Nurse (RN): 3.00 FTE Secretary III: 0.60 FTE Outreach Rural (Brockville, Leeds, Grenville)Admitting Clerk: 0.35 FTE Clinical Team Secretary: 1.0 FTE Director Patient Care Services: 0.10 FTEPsychologist: 0.40 FTERegistered Nurse (RN): 6.0 FTESocial Worker II: 1.0 FTE Outreach Rural (Tri-County/Cornwall)Registered Nurse (RN): 2.0 FTEOutreach Rural (Lanarak)Clinical Team Secretary: 1.0 FTE Registered Nurse (RN): 4.0 FTEBehaviour Therapists allocated throughout the LHIN. Urban Ottawa: 3.0 FTE Rural: 2.7 FTE"/>
    <m/>
    <s v="Yes"/>
    <s v="martina.greco@theroyal.ca"/>
    <m/>
    <n v="0"/>
    <n v="1"/>
  </r>
  <r>
    <s v="Asset02100"/>
    <m/>
    <m/>
    <m/>
    <m/>
    <m/>
    <x v="5"/>
    <x v="26"/>
    <m/>
    <x v="2"/>
    <m/>
    <s v="Geriatric Assessment Outreach Teams (West)"/>
    <m/>
    <x v="3"/>
    <m/>
    <x v="9"/>
    <x v="3"/>
    <m/>
    <m/>
    <m/>
    <m/>
    <m/>
    <m/>
    <n v="867"/>
    <n v="867"/>
    <n v="0"/>
    <n v="0"/>
    <n v="867"/>
    <x v="0"/>
    <n v="0"/>
    <n v="0"/>
    <s v="Weekdays;"/>
    <n v="0"/>
    <m/>
    <s v="2039 Robertson Road"/>
    <x v="11"/>
    <x v="0"/>
    <x v="25"/>
    <m/>
    <m/>
    <m/>
    <m/>
    <x v="0"/>
    <m/>
    <m/>
    <m/>
    <m/>
    <m/>
    <m/>
    <m/>
    <m/>
    <n v="1"/>
    <n v="0"/>
    <n v="0"/>
    <n v="0"/>
    <n v="0"/>
    <m/>
    <n v="0"/>
    <n v="1"/>
    <n v="0"/>
    <n v="0"/>
    <n v="0"/>
    <n v="0"/>
    <n v="2"/>
    <n v="0"/>
    <n v="0"/>
    <n v="0"/>
    <n v="2"/>
    <n v="0"/>
    <n v="0"/>
    <m/>
    <n v="0"/>
    <n v="0"/>
    <m/>
    <m/>
    <n v="0"/>
    <s v=""/>
    <n v="6"/>
    <n v="5"/>
    <m/>
    <s v="75% to &lt;100%"/>
    <s v="Centralized Intake for Specialized Geriatric Services"/>
    <x v="2"/>
    <m/>
    <x v="2"/>
    <m/>
    <m/>
    <x v="1"/>
    <s v="English"/>
    <x v="0"/>
    <m/>
    <m/>
    <x v="2"/>
    <m/>
    <m/>
    <x v="2"/>
    <m/>
    <m/>
    <x v="1"/>
    <m/>
    <m/>
    <x v="1"/>
    <m/>
    <m/>
    <s v=""/>
    <m/>
    <s v="Yes"/>
    <s v="igenovezos@toh.ca"/>
    <m/>
    <n v="0"/>
    <n v="1"/>
  </r>
  <r>
    <s v="Asset02757"/>
    <m/>
    <m/>
    <m/>
    <m/>
    <m/>
    <x v="5"/>
    <x v="109"/>
    <m/>
    <x v="2"/>
    <m/>
    <s v="Inpatient Geriatric Consultant - Geriatric Psychiatry"/>
    <m/>
    <x v="3"/>
    <m/>
    <x v="47"/>
    <x v="4"/>
    <m/>
    <m/>
    <m/>
    <m/>
    <m/>
    <m/>
    <n v="332"/>
    <n v="441"/>
    <n v="0"/>
    <n v="0"/>
    <n v="441"/>
    <x v="0"/>
    <n v="0"/>
    <n v="0"/>
    <s v="Weekdays;"/>
    <n v="2"/>
    <m/>
    <s v="3276 St. Clair Ave. E. Toronto"/>
    <x v="7"/>
    <x v="0"/>
    <x v="118"/>
    <m/>
    <m/>
    <m/>
    <m/>
    <x v="1"/>
    <m/>
    <m/>
    <m/>
    <m/>
    <m/>
    <m/>
    <m/>
    <m/>
    <n v="0.33"/>
    <n v="0"/>
    <n v="0"/>
    <n v="0"/>
    <n v="0.2"/>
    <m/>
    <n v="0"/>
    <n v="0"/>
    <n v="0"/>
    <n v="0"/>
    <n v="0"/>
    <n v="0"/>
    <n v="0"/>
    <n v="0"/>
    <n v="0"/>
    <n v="0"/>
    <n v="0"/>
    <n v="0"/>
    <n v="0"/>
    <m/>
    <n v="0"/>
    <n v="0"/>
    <m/>
    <m/>
    <n v="0"/>
    <s v="0.1 Patient Flow Coordinator_x000a_0.1 Manager"/>
    <n v="0.53"/>
    <n v="0"/>
    <m/>
    <s v="75% to &lt;100%"/>
    <s v="Inpatient Units"/>
    <x v="2"/>
    <m/>
    <x v="2"/>
    <m/>
    <m/>
    <x v="1"/>
    <s v="English"/>
    <x v="0"/>
    <m/>
    <m/>
    <x v="2"/>
    <m/>
    <m/>
    <x v="2"/>
    <m/>
    <m/>
    <x v="1"/>
    <m/>
    <m/>
    <x v="1"/>
    <m/>
    <m/>
    <s v="Data/metrics have been impacted by Covid restrictions, closures, and reopening with limitations."/>
    <m/>
    <s v="Yes"/>
    <s v="chiara.campitelli-thompson@unityhealth.to"/>
    <m/>
    <n v="0"/>
    <n v="1"/>
  </r>
  <r>
    <s v="Asset02818"/>
    <m/>
    <m/>
    <m/>
    <m/>
    <m/>
    <x v="5"/>
    <x v="6"/>
    <m/>
    <x v="2"/>
    <m/>
    <s v="GMHPOP"/>
    <m/>
    <x v="3"/>
    <m/>
    <x v="47"/>
    <x v="4"/>
    <m/>
    <m/>
    <m/>
    <m/>
    <m/>
    <m/>
    <n v="0"/>
    <n v="380"/>
    <n v="0"/>
    <n v="0"/>
    <n v="380"/>
    <x v="0"/>
    <n v="0"/>
    <n v="0"/>
    <s v="Weekdays;"/>
    <n v="0"/>
    <m/>
    <s v="3030 Birchmount Rd"/>
    <x v="6"/>
    <x v="0"/>
    <x v="6"/>
    <m/>
    <m/>
    <m/>
    <m/>
    <x v="1"/>
    <m/>
    <m/>
    <m/>
    <m/>
    <m/>
    <m/>
    <m/>
    <m/>
    <n v="0"/>
    <n v="0"/>
    <n v="0"/>
    <n v="0"/>
    <n v="3"/>
    <m/>
    <n v="0"/>
    <n v="1"/>
    <n v="0"/>
    <n v="0"/>
    <n v="0"/>
    <n v="0"/>
    <n v="0"/>
    <n v="0"/>
    <n v="0"/>
    <n v="0"/>
    <n v="2"/>
    <n v="0"/>
    <n v="0"/>
    <m/>
    <n v="0"/>
    <n v="0"/>
    <m/>
    <m/>
    <n v="0"/>
    <s v=""/>
    <n v="6"/>
    <n v="3"/>
    <m/>
    <s v=""/>
    <s v=""/>
    <x v="2"/>
    <m/>
    <x v="2"/>
    <m/>
    <m/>
    <x v="1"/>
    <s v="English"/>
    <x v="0"/>
    <m/>
    <m/>
    <x v="2"/>
    <m/>
    <m/>
    <x v="2"/>
    <m/>
    <m/>
    <x v="1"/>
    <m/>
    <m/>
    <x v="1"/>
    <m/>
    <m/>
    <s v="We consolidated the program – so this is across SHN"/>
    <m/>
    <s v="Yes"/>
    <s v="sli2@shn.ca"/>
    <m/>
    <n v="0"/>
    <n v="1"/>
  </r>
  <r>
    <s v="Asset03371"/>
    <m/>
    <m/>
    <m/>
    <m/>
    <m/>
    <x v="5"/>
    <x v="118"/>
    <m/>
    <x v="2"/>
    <m/>
    <s v="Geriatric Psychiatrists"/>
    <m/>
    <x v="3"/>
    <m/>
    <x v="47"/>
    <x v="4"/>
    <m/>
    <m/>
    <m/>
    <m/>
    <m/>
    <m/>
    <n v="408"/>
    <n v="198"/>
    <n v="70"/>
    <n v="100"/>
    <n v="368"/>
    <x v="0"/>
    <n v="0"/>
    <n v="0"/>
    <s v="Weekdays;"/>
    <n v="0"/>
    <m/>
    <s v="700 Gordon St"/>
    <x v="48"/>
    <x v="0"/>
    <x v="129"/>
    <m/>
    <m/>
    <m/>
    <m/>
    <x v="0"/>
    <m/>
    <m/>
    <m/>
    <m/>
    <m/>
    <m/>
    <s v="Other"/>
    <m/>
    <n v="0"/>
    <n v="0"/>
    <n v="0"/>
    <n v="0"/>
    <n v="3"/>
    <m/>
    <n v="0"/>
    <n v="0"/>
    <n v="0"/>
    <n v="0"/>
    <n v="0"/>
    <n v="0"/>
    <n v="0"/>
    <n v="0"/>
    <n v="0"/>
    <n v="0"/>
    <n v="0"/>
    <n v="0"/>
    <n v="0"/>
    <m/>
    <n v="0"/>
    <n v="0"/>
    <m/>
    <m/>
    <n v="1"/>
    <s v="1 general psychiatrist_x000a_There are 4 geriatric psychiatrists, all work different FTEs"/>
    <n v="3"/>
    <n v="1"/>
    <m/>
    <s v="100%"/>
    <s v=""/>
    <x v="2"/>
    <m/>
    <x v="2"/>
    <m/>
    <m/>
    <x v="1"/>
    <s v="English"/>
    <x v="0"/>
    <m/>
    <m/>
    <x v="2"/>
    <m/>
    <m/>
    <x v="2"/>
    <m/>
    <m/>
    <x v="1"/>
    <m/>
    <m/>
    <x v="1"/>
    <m/>
    <m/>
    <s v=""/>
    <m/>
    <s v="Yes"/>
    <s v="johnstonki@ontarioshores.ca"/>
    <m/>
    <n v="0"/>
    <n v="1"/>
  </r>
  <r>
    <s v="Asset02257"/>
    <m/>
    <m/>
    <m/>
    <m/>
    <m/>
    <x v="5"/>
    <x v="32"/>
    <m/>
    <x v="2"/>
    <m/>
    <s v="Geriatric Outpatient Clinics"/>
    <m/>
    <x v="3"/>
    <m/>
    <x v="16"/>
    <x v="3"/>
    <m/>
    <m/>
    <m/>
    <m/>
    <m/>
    <m/>
    <n v="0"/>
    <n v="49"/>
    <n v="0"/>
    <n v="0"/>
    <n v="49"/>
    <x v="0"/>
    <n v="0"/>
    <n v="0"/>
    <s v="Weekdays;"/>
    <n v="0"/>
    <m/>
    <s v="1800 8th St. E"/>
    <x v="20"/>
    <x v="0"/>
    <x v="31"/>
    <m/>
    <m/>
    <m/>
    <m/>
    <x v="3"/>
    <m/>
    <m/>
    <m/>
    <m/>
    <m/>
    <m/>
    <m/>
    <m/>
    <n v="0"/>
    <n v="0"/>
    <n v="0"/>
    <n v="0"/>
    <n v="0.02"/>
    <m/>
    <n v="0"/>
    <n v="0"/>
    <n v="0"/>
    <n v="0"/>
    <n v="0"/>
    <n v="0"/>
    <n v="0"/>
    <n v="0"/>
    <n v="0"/>
    <n v="0"/>
    <n v="0"/>
    <n v="0"/>
    <n v="0"/>
    <m/>
    <n v="0"/>
    <n v="0"/>
    <m/>
    <m/>
    <n v="0"/>
    <s v=""/>
    <n v="0.02"/>
    <n v="0"/>
    <m/>
    <s v="75% to &lt;100%"/>
    <s v="- Referrals need to come from a physician/NP"/>
    <x v="2"/>
    <m/>
    <x v="2"/>
    <m/>
    <m/>
    <x v="1"/>
    <s v="English"/>
    <x v="0"/>
    <m/>
    <m/>
    <x v="2"/>
    <m/>
    <m/>
    <x v="2"/>
    <m/>
    <m/>
    <x v="1"/>
    <m/>
    <m/>
    <x v="1"/>
    <m/>
    <m/>
    <s v="-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Geriatric Psychiatrist aims to assess patients annually.- Hours of Service – Clinic only ran once a month - numbers reflect the 3 hours/month broken down per week."/>
    <m/>
    <s v="Yes"/>
    <s v="sjlaw@gbhs.on.ca"/>
    <m/>
    <n v="0"/>
    <n v="1"/>
  </r>
  <r>
    <s v="Asset02250"/>
    <m/>
    <m/>
    <m/>
    <m/>
    <m/>
    <x v="5"/>
    <x v="115"/>
    <m/>
    <x v="2"/>
    <m/>
    <s v="SJHH Seniors Mental Health Outpatient - Hamilton"/>
    <m/>
    <x v="3"/>
    <m/>
    <x v="16"/>
    <x v="3"/>
    <m/>
    <m/>
    <m/>
    <m/>
    <m/>
    <m/>
    <n v="275"/>
    <n v="1353"/>
    <n v="277"/>
    <n v="1"/>
    <n v="1631"/>
    <x v="0"/>
    <n v="0"/>
    <n v="0"/>
    <s v="Weekdays;"/>
    <n v="49"/>
    <m/>
    <s v="100 West 5th Street"/>
    <x v="19"/>
    <x v="0"/>
    <x v="221"/>
    <m/>
    <m/>
    <m/>
    <m/>
    <x v="3"/>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764"/>
    <m/>
    <m/>
    <m/>
    <m/>
    <m/>
    <x v="5"/>
    <x v="109"/>
    <m/>
    <x v="2"/>
    <m/>
    <s v="Regional Geriatric Program - Geriatric Psychiatry Clinic"/>
    <m/>
    <x v="3"/>
    <m/>
    <x v="16"/>
    <x v="3"/>
    <m/>
    <m/>
    <m/>
    <m/>
    <m/>
    <m/>
    <n v="238"/>
    <n v="565"/>
    <n v="474"/>
    <n v="88"/>
    <n v="1127"/>
    <x v="0"/>
    <n v="0"/>
    <n v="0"/>
    <s v="Weekdays;"/>
    <n v="82"/>
    <m/>
    <s v="3276 St. Clair Ave. E. Toronto"/>
    <x v="7"/>
    <x v="0"/>
    <x v="118"/>
    <m/>
    <m/>
    <m/>
    <m/>
    <x v="1"/>
    <m/>
    <m/>
    <m/>
    <m/>
    <m/>
    <m/>
    <m/>
    <m/>
    <n v="0.33"/>
    <n v="0"/>
    <n v="0"/>
    <n v="0"/>
    <n v="0.5"/>
    <m/>
    <n v="0"/>
    <n v="0"/>
    <n v="0"/>
    <n v="0"/>
    <n v="0"/>
    <n v="0"/>
    <n v="0"/>
    <n v="0"/>
    <n v="0"/>
    <n v="0"/>
    <n v="0.1"/>
    <n v="0"/>
    <n v="0"/>
    <m/>
    <n v="0"/>
    <n v="0"/>
    <m/>
    <m/>
    <n v="0"/>
    <s v="0.1 Patient Flow Coordinator_x000a_0.1 Manager"/>
    <n v="0.93"/>
    <n v="0.1"/>
    <m/>
    <s v="75% to &lt;100%"/>
    <s v="Acute Care"/>
    <x v="2"/>
    <m/>
    <x v="2"/>
    <m/>
    <m/>
    <x v="1"/>
    <s v="English"/>
    <x v="0"/>
    <m/>
    <m/>
    <x v="2"/>
    <m/>
    <m/>
    <x v="2"/>
    <m/>
    <m/>
    <x v="1"/>
    <m/>
    <m/>
    <x v="1"/>
    <m/>
    <m/>
    <s v="Data/metrics have been impacted by Covid restrictions, closures, and reopening with limitations."/>
    <m/>
    <s v="Yes"/>
    <s v="chiara.campitelli-thompson@unityhealth.to"/>
    <m/>
    <n v="0"/>
    <n v="1"/>
  </r>
  <r>
    <s v="Asset02526"/>
    <m/>
    <m/>
    <m/>
    <m/>
    <m/>
    <x v="5"/>
    <x v="122"/>
    <m/>
    <x v="2"/>
    <m/>
    <s v="Seniors Mental Health Ambulatory Clinic"/>
    <m/>
    <x v="3"/>
    <m/>
    <x v="16"/>
    <x v="3"/>
    <m/>
    <m/>
    <m/>
    <m/>
    <m/>
    <m/>
    <n v="156"/>
    <n v="295"/>
    <n v="257"/>
    <n v="0"/>
    <n v="552"/>
    <x v="0"/>
    <n v="0"/>
    <n v="0"/>
    <s v="Weekdays;"/>
    <n v="63"/>
    <m/>
    <s v="752 King street West"/>
    <x v="62"/>
    <x v="0"/>
    <x v="133"/>
    <m/>
    <m/>
    <m/>
    <m/>
    <x v="0"/>
    <m/>
    <m/>
    <m/>
    <m/>
    <m/>
    <m/>
    <m/>
    <m/>
    <n v="0"/>
    <n v="0"/>
    <n v="0"/>
    <n v="0"/>
    <n v="1"/>
    <m/>
    <n v="0"/>
    <n v="1"/>
    <n v="0"/>
    <n v="0"/>
    <n v="0"/>
    <n v="0"/>
    <n v="0"/>
    <n v="0"/>
    <n v="0"/>
    <n v="0"/>
    <n v="1"/>
    <n v="0"/>
    <n v="0"/>
    <m/>
    <n v="0"/>
    <n v="0"/>
    <m/>
    <m/>
    <n v="0"/>
    <s v=""/>
    <n v="3"/>
    <n v="2"/>
    <m/>
    <s v=""/>
    <s v="Primary Care_x000a_Acute care_x000a_LTC"/>
    <x v="2"/>
    <m/>
    <x v="2"/>
    <m/>
    <m/>
    <x v="1"/>
    <s v="English"/>
    <x v="0"/>
    <m/>
    <m/>
    <x v="2"/>
    <m/>
    <m/>
    <x v="2"/>
    <m/>
    <m/>
    <x v="1"/>
    <m/>
    <m/>
    <x v="1"/>
    <m/>
    <m/>
    <s v="257 is combined phone and video visits# of caregivers is an estimateImpacts of COVID seen with increased burden of illness and risk as well as increased physical and social complexity"/>
    <m/>
    <s v="Yes"/>
    <s v="websters@providencecare.ca"/>
    <m/>
    <n v="0"/>
    <n v="1"/>
  </r>
  <r>
    <s v="Asset01831"/>
    <m/>
    <m/>
    <m/>
    <m/>
    <m/>
    <x v="5"/>
    <x v="17"/>
    <m/>
    <x v="2"/>
    <m/>
    <s v="Geriatric Psychiatry Outpatient Clinics"/>
    <m/>
    <x v="3"/>
    <m/>
    <x v="16"/>
    <x v="3"/>
    <m/>
    <m/>
    <m/>
    <m/>
    <m/>
    <m/>
    <n v="0"/>
    <n v="3800"/>
    <n v="0"/>
    <n v="0"/>
    <n v="3800"/>
    <x v="0"/>
    <n v="0"/>
    <n v="0"/>
    <s v="Weekdays;"/>
    <n v="0"/>
    <m/>
    <s v="2075 Bayview Avenue"/>
    <x v="7"/>
    <x v="0"/>
    <x v="17"/>
    <m/>
    <m/>
    <m/>
    <m/>
    <x v="1"/>
    <m/>
    <m/>
    <m/>
    <m/>
    <m/>
    <m/>
    <m/>
    <m/>
    <n v="0"/>
    <n v="0"/>
    <n v="0"/>
    <n v="0"/>
    <n v="2.6"/>
    <m/>
    <n v="0"/>
    <n v="0"/>
    <n v="0"/>
    <n v="0"/>
    <n v="0"/>
    <n v="0"/>
    <n v="0"/>
    <n v="0"/>
    <n v="0"/>
    <n v="0"/>
    <n v="0"/>
    <n v="0"/>
    <n v="0"/>
    <m/>
    <n v="0"/>
    <n v="0"/>
    <m/>
    <m/>
    <n v="0"/>
    <s v=""/>
    <n v="2.6"/>
    <n v="0"/>
    <m/>
    <s v="100%"/>
    <s v=""/>
    <x v="2"/>
    <m/>
    <x v="2"/>
    <m/>
    <m/>
    <x v="1"/>
    <s v="English"/>
    <x v="0"/>
    <m/>
    <m/>
    <x v="2"/>
    <m/>
    <m/>
    <x v="2"/>
    <m/>
    <m/>
    <x v="1"/>
    <m/>
    <m/>
    <x v="1"/>
    <m/>
    <m/>
    <s v=""/>
    <m/>
    <s v="Yes"/>
    <s v="hema.bhatt@sunnybrook.ca"/>
    <m/>
    <n v="0"/>
    <n v="1"/>
  </r>
  <r>
    <s v="Asset02666"/>
    <m/>
    <m/>
    <m/>
    <m/>
    <m/>
    <x v="5"/>
    <x v="9"/>
    <m/>
    <x v="2"/>
    <m/>
    <s v="Geriatric Psychiatry Outpatient Clinic"/>
    <m/>
    <x v="3"/>
    <m/>
    <x v="16"/>
    <x v="3"/>
    <m/>
    <m/>
    <m/>
    <m/>
    <m/>
    <m/>
    <n v="371"/>
    <n v="190"/>
    <n v="128"/>
    <n v="542"/>
    <n v="860"/>
    <x v="0"/>
    <n v="0"/>
    <n v="0"/>
    <s v="Weekdays;"/>
    <n v="0"/>
    <m/>
    <s v="550 University Ave"/>
    <x v="7"/>
    <x v="0"/>
    <x v="9"/>
    <m/>
    <m/>
    <m/>
    <m/>
    <x v="1"/>
    <m/>
    <m/>
    <m/>
    <m/>
    <m/>
    <m/>
    <m/>
    <m/>
    <n v="0.5"/>
    <n v="0"/>
    <n v="0"/>
    <n v="0"/>
    <n v="0.3"/>
    <m/>
    <n v="0"/>
    <n v="0"/>
    <n v="0"/>
    <n v="0"/>
    <n v="0"/>
    <n v="0"/>
    <n v="0"/>
    <n v="0"/>
    <n v="0"/>
    <n v="0"/>
    <n v="0"/>
    <n v="0"/>
    <n v="0"/>
    <m/>
    <n v="0"/>
    <n v="0"/>
    <m/>
    <m/>
    <n v="0"/>
    <s v=""/>
    <n v="0.8"/>
    <n v="0"/>
    <m/>
    <s v="100%"/>
    <s v=""/>
    <x v="2"/>
    <m/>
    <x v="2"/>
    <m/>
    <m/>
    <x v="1"/>
    <s v="English"/>
    <x v="0"/>
    <m/>
    <m/>
    <x v="2"/>
    <m/>
    <m/>
    <x v="2"/>
    <m/>
    <m/>
    <x v="1"/>
    <m/>
    <m/>
    <x v="1"/>
    <m/>
    <m/>
    <s v=""/>
    <m/>
    <s v="Yes"/>
    <s v="jennifer.mokry@uhn.ca"/>
    <m/>
    <n v="0"/>
    <n v="1"/>
  </r>
  <r>
    <s v="Asset03588"/>
    <m/>
    <m/>
    <m/>
    <m/>
    <m/>
    <x v="5"/>
    <x v="54"/>
    <m/>
    <x v="2"/>
    <m/>
    <s v="Ambulatory Mental Health Clinic"/>
    <m/>
    <x v="3"/>
    <m/>
    <x v="16"/>
    <x v="3"/>
    <m/>
    <m/>
    <m/>
    <m/>
    <m/>
    <m/>
    <n v="423"/>
    <n v="1141"/>
    <n v="899"/>
    <n v="483"/>
    <n v="2523"/>
    <x v="0"/>
    <n v="0"/>
    <n v="0"/>
    <s v="Weekdays;"/>
    <n v="0"/>
    <m/>
    <s v="3560 Bathurst St"/>
    <x v="7"/>
    <x v="0"/>
    <x v="58"/>
    <m/>
    <m/>
    <m/>
    <m/>
    <x v="1"/>
    <m/>
    <m/>
    <m/>
    <m/>
    <m/>
    <m/>
    <s v="1950 hours annually (37.5 hours per week)"/>
    <m/>
    <n v="0"/>
    <n v="0"/>
    <n v="0"/>
    <n v="0"/>
    <n v="0"/>
    <m/>
    <n v="0.25"/>
    <n v="0.95"/>
    <n v="0"/>
    <n v="0"/>
    <n v="0"/>
    <n v="0"/>
    <n v="0"/>
    <n v="0"/>
    <n v="0"/>
    <n v="0"/>
    <n v="0"/>
    <n v="0"/>
    <n v="0.67"/>
    <m/>
    <n v="0"/>
    <n v="0"/>
    <m/>
    <m/>
    <n v="0"/>
    <s v=""/>
    <n v="1.87"/>
    <n v="1.87"/>
    <m/>
    <s v="100%"/>
    <s v=""/>
    <x v="2"/>
    <m/>
    <x v="2"/>
    <m/>
    <m/>
    <x v="1"/>
    <s v="English"/>
    <x v="0"/>
    <m/>
    <m/>
    <x v="2"/>
    <m/>
    <m/>
    <x v="2"/>
    <m/>
    <m/>
    <x v="1"/>
    <m/>
    <m/>
    <x v="1"/>
    <m/>
    <m/>
    <s v=""/>
    <m/>
    <s v="Yes"/>
    <s v="programs@geriatricsontario.ca"/>
    <m/>
    <n v="1"/>
    <n v="1"/>
  </r>
  <r>
    <s v="Asset03360"/>
    <m/>
    <m/>
    <m/>
    <m/>
    <m/>
    <x v="5"/>
    <x v="118"/>
    <m/>
    <x v="2"/>
    <m/>
    <s v="Geriatric Mental Health Clinic"/>
    <m/>
    <x v="3"/>
    <m/>
    <x v="16"/>
    <x v="3"/>
    <m/>
    <m/>
    <m/>
    <m/>
    <m/>
    <m/>
    <n v="305"/>
    <n v="1339"/>
    <n v="899"/>
    <n v="521"/>
    <n v="2759"/>
    <x v="0"/>
    <n v="0"/>
    <n v="0"/>
    <s v="Weekdays;"/>
    <n v="54"/>
    <m/>
    <s v="1615 Dundas St E"/>
    <x v="48"/>
    <x v="0"/>
    <x v="128"/>
    <m/>
    <m/>
    <m/>
    <m/>
    <x v="0"/>
    <m/>
    <m/>
    <m/>
    <m/>
    <m/>
    <m/>
    <s v="1950 hours annually (37.5 hours per week)"/>
    <m/>
    <n v="0"/>
    <n v="0"/>
    <n v="0"/>
    <n v="0"/>
    <n v="0.2"/>
    <m/>
    <n v="0"/>
    <n v="0"/>
    <n v="0"/>
    <n v="0"/>
    <n v="0"/>
    <n v="0"/>
    <n v="0"/>
    <n v="0"/>
    <n v="0"/>
    <n v="0"/>
    <n v="0"/>
    <n v="0"/>
    <n v="1"/>
    <m/>
    <n v="0"/>
    <n v="0"/>
    <m/>
    <m/>
    <n v="0"/>
    <s v=""/>
    <n v="1.2"/>
    <n v="1"/>
    <m/>
    <s v="100%"/>
    <s v=""/>
    <x v="2"/>
    <m/>
    <x v="2"/>
    <m/>
    <m/>
    <x v="1"/>
    <s v="English"/>
    <x v="0"/>
    <m/>
    <m/>
    <x v="2"/>
    <m/>
    <m/>
    <x v="2"/>
    <m/>
    <m/>
    <x v="1"/>
    <m/>
    <m/>
    <x v="1"/>
    <m/>
    <m/>
    <s v=""/>
    <m/>
    <s v="Yes"/>
    <s v="johnstonki@ontarioshores.ca"/>
    <m/>
    <n v="0"/>
    <n v="1"/>
  </r>
  <r>
    <s v="Asset03365"/>
    <m/>
    <m/>
    <m/>
    <m/>
    <m/>
    <x v="5"/>
    <x v="118"/>
    <m/>
    <x v="2"/>
    <m/>
    <s v="LTC Outreach"/>
    <m/>
    <x v="3"/>
    <m/>
    <x v="7"/>
    <x v="8"/>
    <m/>
    <m/>
    <m/>
    <m/>
    <m/>
    <m/>
    <n v="291"/>
    <n v="267"/>
    <n v="197"/>
    <n v="1312"/>
    <n v="1776"/>
    <x v="0"/>
    <n v="0"/>
    <n v="0"/>
    <s v="Weekdays;"/>
    <n v="32"/>
    <m/>
    <s v="700 Gordon St"/>
    <x v="48"/>
    <x v="0"/>
    <x v="129"/>
    <m/>
    <m/>
    <m/>
    <m/>
    <x v="0"/>
    <m/>
    <m/>
    <m/>
    <m/>
    <m/>
    <m/>
    <s v="1950 hours annually (37.5 hours per week)"/>
    <m/>
    <n v="0"/>
    <n v="0"/>
    <n v="0"/>
    <n v="0"/>
    <n v="0.2"/>
    <m/>
    <n v="0"/>
    <n v="0"/>
    <n v="0"/>
    <n v="0"/>
    <n v="0"/>
    <n v="0"/>
    <n v="0"/>
    <n v="0"/>
    <n v="0"/>
    <n v="0"/>
    <n v="3"/>
    <n v="0"/>
    <n v="0"/>
    <m/>
    <n v="0"/>
    <n v="0"/>
    <m/>
    <m/>
    <n v="1"/>
    <s v="One Behehavioural Therapist"/>
    <n v="3.2"/>
    <n v="4"/>
    <m/>
    <s v="100%"/>
    <s v=""/>
    <x v="2"/>
    <m/>
    <x v="2"/>
    <m/>
    <m/>
    <x v="1"/>
    <s v="English"/>
    <x v="0"/>
    <m/>
    <m/>
    <x v="2"/>
    <m/>
    <m/>
    <x v="2"/>
    <m/>
    <m/>
    <x v="1"/>
    <m/>
    <m/>
    <x v="1"/>
    <m/>
    <m/>
    <s v=""/>
    <m/>
    <s v="Yes"/>
    <s v="johnstonki@ontarioshores.ca"/>
    <m/>
    <n v="0"/>
    <n v="1"/>
  </r>
  <r>
    <s v="Asset03587"/>
    <m/>
    <m/>
    <m/>
    <m/>
    <m/>
    <x v="5"/>
    <x v="54"/>
    <m/>
    <x v="2"/>
    <m/>
    <s v="Geriatric Psychiatry Community Outreach (GPCS)"/>
    <m/>
    <x v="3"/>
    <m/>
    <x v="7"/>
    <x v="8"/>
    <m/>
    <m/>
    <m/>
    <m/>
    <m/>
    <m/>
    <n v="682"/>
    <n v="5149"/>
    <n v="4968"/>
    <n v="936"/>
    <n v="11053"/>
    <x v="0"/>
    <n v="0"/>
    <n v="0"/>
    <s v="Weekdays;"/>
    <n v="0"/>
    <m/>
    <s v="3560 Bathurst St North York"/>
    <x v="7"/>
    <x v="0"/>
    <x v="58"/>
    <m/>
    <m/>
    <m/>
    <m/>
    <x v="1"/>
    <m/>
    <m/>
    <m/>
    <m/>
    <m/>
    <m/>
    <s v="1950 hours annually (37.5 hours per week)"/>
    <m/>
    <n v="1.07"/>
    <n v="0"/>
    <n v="0"/>
    <n v="0"/>
    <n v="0"/>
    <m/>
    <n v="0"/>
    <n v="1.3"/>
    <n v="0"/>
    <n v="0"/>
    <n v="0"/>
    <n v="0"/>
    <n v="0"/>
    <n v="0"/>
    <n v="0"/>
    <n v="0"/>
    <n v="1.4"/>
    <n v="0"/>
    <n v="1.1599999999999999"/>
    <m/>
    <n v="0"/>
    <n v="0"/>
    <m/>
    <m/>
    <n v="0"/>
    <s v=""/>
    <n v="4.93"/>
    <n v="3.8599999999999994"/>
    <m/>
    <s v="100%"/>
    <s v=""/>
    <x v="2"/>
    <m/>
    <x v="2"/>
    <m/>
    <m/>
    <x v="1"/>
    <s v="English"/>
    <x v="0"/>
    <m/>
    <m/>
    <x v="2"/>
    <m/>
    <m/>
    <x v="2"/>
    <m/>
    <m/>
    <x v="1"/>
    <m/>
    <m/>
    <x v="1"/>
    <m/>
    <m/>
    <s v=""/>
    <m/>
    <s v="Yes"/>
    <s v="programs@geriatricsontario.ca"/>
    <m/>
    <n v="1"/>
    <n v="1"/>
  </r>
  <r>
    <s v="Asset02884"/>
    <m/>
    <m/>
    <m/>
    <m/>
    <m/>
    <x v="5"/>
    <x v="17"/>
    <m/>
    <x v="2"/>
    <m/>
    <s v="Community Psychiatric Services for elderly"/>
    <m/>
    <x v="3"/>
    <m/>
    <x v="7"/>
    <x v="8"/>
    <m/>
    <m/>
    <m/>
    <m/>
    <m/>
    <m/>
    <n v="612"/>
    <n v="6606"/>
    <n v="6039"/>
    <n v="66"/>
    <n v="12711"/>
    <x v="0"/>
    <n v="0"/>
    <n v="0"/>
    <s v="Weekdays;"/>
    <n v="14"/>
    <m/>
    <s v="2075 Bayview Avenue"/>
    <x v="7"/>
    <x v="0"/>
    <x v="17"/>
    <m/>
    <m/>
    <m/>
    <m/>
    <x v="1"/>
    <m/>
    <m/>
    <m/>
    <m/>
    <m/>
    <m/>
    <m/>
    <m/>
    <n v="1"/>
    <n v="0"/>
    <n v="0"/>
    <n v="0"/>
    <n v="0.9"/>
    <m/>
    <n v="0"/>
    <n v="0.6"/>
    <n v="0"/>
    <n v="0"/>
    <n v="0"/>
    <n v="0"/>
    <n v="0"/>
    <n v="0"/>
    <n v="0"/>
    <n v="0"/>
    <n v="1"/>
    <n v="0"/>
    <n v="2"/>
    <m/>
    <n v="0"/>
    <n v="0"/>
    <m/>
    <m/>
    <n v="0"/>
    <s v=""/>
    <n v="5.5"/>
    <n v="3.6"/>
    <m/>
    <s v="100%"/>
    <s v="all selections agreed by family physicians."/>
    <x v="2"/>
    <m/>
    <x v="2"/>
    <m/>
    <m/>
    <x v="1"/>
    <s v="English"/>
    <x v="0"/>
    <m/>
    <m/>
    <x v="2"/>
    <m/>
    <m/>
    <x v="2"/>
    <m/>
    <m/>
    <x v="1"/>
    <m/>
    <m/>
    <x v="1"/>
    <m/>
    <m/>
    <s v=""/>
    <m/>
    <s v="Yes"/>
    <s v="hema.bhatt@sunnybrook.ca"/>
    <m/>
    <n v="0"/>
    <n v="1"/>
  </r>
  <r>
    <s v="Asset02019"/>
    <m/>
    <m/>
    <m/>
    <m/>
    <m/>
    <x v="5"/>
    <x v="157"/>
    <m/>
    <x v="2"/>
    <m/>
    <s v="Seniors Mental Health Service"/>
    <m/>
    <x v="3"/>
    <m/>
    <x v="7"/>
    <x v="8"/>
    <m/>
    <m/>
    <m/>
    <m/>
    <m/>
    <m/>
    <n v="299"/>
    <n v="1759"/>
    <n v="1420"/>
    <n v="15"/>
    <n v="3194"/>
    <x v="0"/>
    <n v="0"/>
    <n v="0"/>
    <s v="Weekdays;"/>
    <n v="18"/>
    <m/>
    <s v="82 Buttonwood Ave Toronto ON"/>
    <x v="7"/>
    <x v="0"/>
    <x v="173"/>
    <m/>
    <m/>
    <m/>
    <m/>
    <x v="1"/>
    <m/>
    <m/>
    <m/>
    <m/>
    <m/>
    <m/>
    <m/>
    <m/>
    <n v="0.5"/>
    <n v="0"/>
    <n v="0"/>
    <n v="0"/>
    <n v="0.1"/>
    <m/>
    <n v="0"/>
    <n v="1.2"/>
    <n v="0"/>
    <n v="0"/>
    <n v="0"/>
    <n v="0"/>
    <n v="0"/>
    <n v="0"/>
    <n v="0"/>
    <n v="0"/>
    <n v="0"/>
    <n v="0"/>
    <n v="2"/>
    <m/>
    <n v="0"/>
    <n v="0"/>
    <m/>
    <m/>
    <n v="0"/>
    <s v=""/>
    <n v="3.8"/>
    <n v="3.2"/>
    <m/>
    <s v="75% to &lt;100%"/>
    <s v=""/>
    <x v="2"/>
    <m/>
    <x v="2"/>
    <m/>
    <m/>
    <x v="1"/>
    <s v="English"/>
    <x v="0"/>
    <m/>
    <m/>
    <x v="2"/>
    <m/>
    <m/>
    <x v="2"/>
    <m/>
    <m/>
    <x v="1"/>
    <m/>
    <m/>
    <x v="1"/>
    <m/>
    <m/>
    <s v=""/>
    <m/>
    <s v="Yes"/>
    <s v="susan.wild@westpark.org"/>
    <m/>
    <n v="0"/>
    <n v="1"/>
  </r>
  <r>
    <s v="Asset02525"/>
    <m/>
    <m/>
    <m/>
    <m/>
    <m/>
    <x v="5"/>
    <x v="122"/>
    <m/>
    <x v="2"/>
    <m/>
    <s v="Seniors Mental Health Outreach Team"/>
    <m/>
    <x v="3"/>
    <m/>
    <x v="7"/>
    <x v="8"/>
    <m/>
    <m/>
    <m/>
    <m/>
    <m/>
    <m/>
    <n v="2368"/>
    <n v="6225"/>
    <n v="5190"/>
    <n v="0"/>
    <n v="11415"/>
    <x v="0"/>
    <n v="0"/>
    <n v="0"/>
    <s v="Weekdays;"/>
    <n v="45.6"/>
    <m/>
    <s v="640 Cat Woods Dr. Kingston"/>
    <x v="62"/>
    <x v="0"/>
    <x v="222"/>
    <m/>
    <m/>
    <m/>
    <m/>
    <x v="0"/>
    <m/>
    <m/>
    <m/>
    <m/>
    <m/>
    <m/>
    <m/>
    <m/>
    <n v="0"/>
    <n v="0"/>
    <n v="0"/>
    <n v="0"/>
    <n v="3.34"/>
    <m/>
    <n v="0"/>
    <n v="1"/>
    <n v="0"/>
    <n v="0"/>
    <n v="0"/>
    <n v="0"/>
    <n v="0"/>
    <n v="0"/>
    <n v="0"/>
    <n v="0"/>
    <n v="18"/>
    <n v="0"/>
    <n v="0.5"/>
    <m/>
    <n v="0"/>
    <n v="0"/>
    <m/>
    <m/>
    <n v="0"/>
    <s v=""/>
    <n v="22.84"/>
    <n v="19.5"/>
    <m/>
    <s v=""/>
    <s v="We work in a shared care model and therefore require a referral from a phsycian. Referral sources include primary care clinicians (physicians/NPs), walk-in clinic clinicians as we have a number of people without a primary care clinician; hospitals; LTCHs"/>
    <x v="2"/>
    <m/>
    <x v="2"/>
    <m/>
    <m/>
    <x v="1"/>
    <s v="English"/>
    <x v="0"/>
    <m/>
    <m/>
    <x v="2"/>
    <m/>
    <m/>
    <x v="2"/>
    <m/>
    <m/>
    <x v="1"/>
    <m/>
    <m/>
    <x v="1"/>
    <m/>
    <m/>
    <s v="5190 is telephone and video visits combined# of caregivers served is an estimateRNs divided across sites as follows (all other FTEs shared)1. 5.0 FTE RNs     1.0 FTE RN Central Access2. 4.0 FTE RNs3. 7.0 FTE RNsCOVID impacted service. Seeing the burden of illness and risk increase and the complexity of clinical and social situations"/>
    <m/>
    <s v="Yes"/>
    <s v="websters@providencecare.ca"/>
    <m/>
    <n v="0"/>
    <n v="1"/>
  </r>
  <r>
    <s v="Asset02594"/>
    <m/>
    <m/>
    <m/>
    <m/>
    <m/>
    <x v="5"/>
    <x v="109"/>
    <m/>
    <x v="2"/>
    <m/>
    <s v="Regional Geriatric Program - Geriatric Psychiatry Outreach"/>
    <m/>
    <x v="3"/>
    <m/>
    <x v="7"/>
    <x v="8"/>
    <m/>
    <m/>
    <m/>
    <m/>
    <m/>
    <m/>
    <n v="1"/>
    <n v="1"/>
    <n v="0"/>
    <n v="0"/>
    <n v="1"/>
    <x v="0"/>
    <n v="0"/>
    <n v="0"/>
    <s v="Weekdays;"/>
    <n v="0"/>
    <m/>
    <s v="3276 St. Clair Ave. E. Toronto"/>
    <x v="7"/>
    <x v="0"/>
    <x v="118"/>
    <m/>
    <m/>
    <m/>
    <m/>
    <x v="1"/>
    <m/>
    <m/>
    <m/>
    <m/>
    <m/>
    <m/>
    <m/>
    <m/>
    <n v="0.33"/>
    <n v="0"/>
    <n v="0"/>
    <n v="0"/>
    <n v="0.1"/>
    <m/>
    <n v="0"/>
    <n v="0"/>
    <n v="0"/>
    <n v="0"/>
    <n v="0"/>
    <n v="0"/>
    <n v="0"/>
    <n v="0"/>
    <n v="0"/>
    <n v="0"/>
    <n v="0"/>
    <n v="0"/>
    <n v="0"/>
    <m/>
    <n v="0"/>
    <n v="0"/>
    <m/>
    <m/>
    <n v="0"/>
    <s v="0.1 Patient Flow Coordinator_x000a_0.1 Manager"/>
    <n v="0.43000000000000005"/>
    <n v="0"/>
    <m/>
    <s v="100%"/>
    <s v="Acute Care, Inpatient Units, Outreach Teams"/>
    <x v="2"/>
    <m/>
    <x v="2"/>
    <m/>
    <m/>
    <x v="1"/>
    <s v="English"/>
    <x v="0"/>
    <m/>
    <m/>
    <x v="2"/>
    <m/>
    <m/>
    <x v="2"/>
    <m/>
    <m/>
    <x v="1"/>
    <m/>
    <m/>
    <x v="1"/>
    <m/>
    <m/>
    <s v=""/>
    <m/>
    <s v="Yes"/>
    <s v="chiara.campitelli-thompson@unityhealth.to"/>
    <m/>
    <n v="0"/>
    <n v="1"/>
  </r>
  <r>
    <s v="Asset02814"/>
    <m/>
    <m/>
    <m/>
    <m/>
    <m/>
    <x v="5"/>
    <x v="128"/>
    <m/>
    <x v="2"/>
    <m/>
    <s v="Seniors' Mental Health Program - Consultative Service"/>
    <m/>
    <x v="3"/>
    <m/>
    <x v="7"/>
    <x v="8"/>
    <m/>
    <m/>
    <m/>
    <m/>
    <m/>
    <m/>
    <n v="57"/>
    <n v="0"/>
    <n v="0"/>
    <n v="0"/>
    <n v="0"/>
    <x v="0"/>
    <n v="0"/>
    <n v="0"/>
    <s v="Weekdays;"/>
    <n v="103.6"/>
    <m/>
    <s v="330 Second Avenue"/>
    <x v="66"/>
    <x v="0"/>
    <x v="140"/>
    <m/>
    <m/>
    <m/>
    <m/>
    <x v="6"/>
    <m/>
    <m/>
    <m/>
    <m/>
    <m/>
    <m/>
    <m/>
    <m/>
    <n v="0.6"/>
    <n v="0"/>
    <n v="0"/>
    <n v="0"/>
    <n v="0.15"/>
    <m/>
    <n v="0"/>
    <n v="0"/>
    <n v="0"/>
    <n v="0"/>
    <n v="0"/>
    <n v="0"/>
    <n v="0"/>
    <n v="0"/>
    <n v="0"/>
    <n v="0"/>
    <n v="2"/>
    <n v="0"/>
    <n v="0"/>
    <m/>
    <n v="0"/>
    <n v="0"/>
    <m/>
    <m/>
    <n v="0"/>
    <s v=""/>
    <n v="2.75"/>
    <n v="2"/>
    <m/>
    <s v=""/>
    <s v="Physicians, Psychiatrists, NPs from hospital, LTCH, Family Health Teams, communities and agencies, etc."/>
    <x v="2"/>
    <m/>
    <x v="2"/>
    <m/>
    <m/>
    <x v="1"/>
    <s v="English"/>
    <x v="0"/>
    <m/>
    <m/>
    <x v="2"/>
    <m/>
    <m/>
    <x v="2"/>
    <m/>
    <m/>
    <x v="1"/>
    <m/>
    <m/>
    <x v="1"/>
    <m/>
    <m/>
    <s v=""/>
    <m/>
    <s v="Yes"/>
    <s v="tclarke@cmhact.ca"/>
    <m/>
    <n v="0"/>
    <n v="1"/>
  </r>
  <r>
    <s v="Asset02812"/>
    <m/>
    <m/>
    <m/>
    <m/>
    <m/>
    <x v="5"/>
    <x v="174"/>
    <m/>
    <x v="2"/>
    <m/>
    <s v="Seniors' Mental Health - Consultation Service"/>
    <m/>
    <x v="3"/>
    <m/>
    <x v="7"/>
    <x v="8"/>
    <m/>
    <m/>
    <m/>
    <m/>
    <m/>
    <m/>
    <n v="60"/>
    <n v="0"/>
    <n v="0"/>
    <n v="0"/>
    <n v="0"/>
    <x v="0"/>
    <n v="0"/>
    <n v="0"/>
    <s v="Weekdays;"/>
    <n v="120.2"/>
    <m/>
    <s v="20 May Street South"/>
    <x v="73"/>
    <x v="0"/>
    <x v="219"/>
    <m/>
    <m/>
    <m/>
    <m/>
    <x v="6"/>
    <m/>
    <m/>
    <m/>
    <m/>
    <m/>
    <m/>
    <m/>
    <m/>
    <n v="0"/>
    <n v="0"/>
    <n v="0"/>
    <n v="0"/>
    <n v="0.04"/>
    <m/>
    <n v="0"/>
    <n v="0"/>
    <n v="0"/>
    <n v="0"/>
    <n v="0"/>
    <n v="0"/>
    <n v="0"/>
    <n v="0"/>
    <n v="0"/>
    <n v="0"/>
    <n v="2"/>
    <n v="0"/>
    <n v="0"/>
    <m/>
    <n v="0"/>
    <n v="0"/>
    <m/>
    <m/>
    <n v="0"/>
    <s v="1 RN in New Liskeard was on an approved emergency leave to work the Long Term Care Home for the whole year. No replacement was hired despite recruitment efforts for this temporary contract."/>
    <n v="2.04"/>
    <n v="2"/>
    <m/>
    <s v="100%"/>
    <s v="Physicians, Psychiatrists, NPs from hospital, LTCH, community, family health teams, agencies, etc."/>
    <x v="2"/>
    <m/>
    <x v="2"/>
    <m/>
    <m/>
    <x v="1"/>
    <s v="English"/>
    <x v="0"/>
    <m/>
    <m/>
    <x v="2"/>
    <m/>
    <m/>
    <x v="2"/>
    <m/>
    <m/>
    <x v="1"/>
    <m/>
    <m/>
    <x v="1"/>
    <m/>
    <m/>
    <s v=""/>
    <m/>
    <s v="Yes"/>
    <s v="tclarke@cmhact.ca"/>
    <m/>
    <n v="0"/>
    <n v="1"/>
  </r>
  <r>
    <s v="Asset02261"/>
    <m/>
    <m/>
    <m/>
    <m/>
    <m/>
    <x v="5"/>
    <x v="175"/>
    <m/>
    <x v="2"/>
    <m/>
    <s v="Integrated Psychogeriatric Outreach Program (IPOP)"/>
    <m/>
    <x v="3"/>
    <m/>
    <x v="7"/>
    <x v="8"/>
    <m/>
    <m/>
    <m/>
    <m/>
    <m/>
    <m/>
    <n v="338"/>
    <n v="4665"/>
    <n v="4008"/>
    <n v="226"/>
    <n v="8899"/>
    <x v="0"/>
    <n v="0"/>
    <n v="0"/>
    <s v="Weekdays;"/>
    <n v="15.6"/>
    <m/>
    <s v="126 Wellington Street West"/>
    <x v="93"/>
    <x v="0"/>
    <x v="198"/>
    <m/>
    <m/>
    <m/>
    <m/>
    <x v="2"/>
    <m/>
    <m/>
    <m/>
    <m/>
    <m/>
    <m/>
    <m/>
    <m/>
    <n v="0"/>
    <n v="0"/>
    <n v="0"/>
    <n v="0"/>
    <n v="0.3"/>
    <m/>
    <n v="1"/>
    <n v="1"/>
    <n v="0"/>
    <n v="0"/>
    <n v="0"/>
    <n v="0"/>
    <n v="0"/>
    <n v="0"/>
    <n v="0"/>
    <n v="0"/>
    <n v="1"/>
    <n v="0"/>
    <n v="1"/>
    <m/>
    <n v="0"/>
    <n v="0"/>
    <m/>
    <m/>
    <n v="0"/>
    <s v=""/>
    <n v="4.3"/>
    <n v="4"/>
    <m/>
    <s v="50% to &lt;75%"/>
    <s v=""/>
    <x v="2"/>
    <m/>
    <x v="2"/>
    <m/>
    <m/>
    <x v="1"/>
    <s v="English"/>
    <x v="0"/>
    <m/>
    <m/>
    <x v="2"/>
    <m/>
    <m/>
    <x v="2"/>
    <m/>
    <m/>
    <x v="1"/>
    <m/>
    <m/>
    <x v="1"/>
    <m/>
    <m/>
    <s v=""/>
    <m/>
    <s v="Yes"/>
    <s v="ssaulnier@loftcs.org"/>
    <m/>
    <n v="0"/>
    <n v="1"/>
  </r>
  <r>
    <s v="Asset02249"/>
    <m/>
    <m/>
    <m/>
    <m/>
    <m/>
    <x v="5"/>
    <x v="116"/>
    <m/>
    <x v="2"/>
    <m/>
    <s v="SJHH Seniors Mental Health Outreach Halton - NW Mississauga"/>
    <m/>
    <x v="3"/>
    <m/>
    <x v="7"/>
    <x v="8"/>
    <m/>
    <m/>
    <m/>
    <m/>
    <m/>
    <m/>
    <n v="779"/>
    <n v="7990"/>
    <n v="4296"/>
    <n v="41"/>
    <n v="12327"/>
    <x v="0"/>
    <n v="0"/>
    <n v="0"/>
    <m/>
    <n v="49"/>
    <m/>
    <s v="5230 South Service Road"/>
    <x v="59"/>
    <x v="0"/>
    <x v="126"/>
    <m/>
    <m/>
    <m/>
    <m/>
    <x v="2"/>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252"/>
    <m/>
    <m/>
    <m/>
    <m/>
    <m/>
    <x v="5"/>
    <x v="117"/>
    <m/>
    <x v="2"/>
    <m/>
    <s v="SJHH Seniors Mental Health Niagara"/>
    <m/>
    <x v="3"/>
    <m/>
    <x v="7"/>
    <x v="8"/>
    <m/>
    <m/>
    <m/>
    <m/>
    <m/>
    <m/>
    <n v="324"/>
    <n v="3081"/>
    <n v="1568"/>
    <n v="6"/>
    <n v="4655"/>
    <x v="0"/>
    <n v="0"/>
    <n v="0"/>
    <s v="Weekdays;"/>
    <n v="56"/>
    <m/>
    <s v="26 Hiscott Street"/>
    <x v="60"/>
    <x v="0"/>
    <x v="195"/>
    <m/>
    <m/>
    <m/>
    <m/>
    <x v="3"/>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251"/>
    <m/>
    <m/>
    <m/>
    <m/>
    <m/>
    <x v="5"/>
    <x v="173"/>
    <m/>
    <x v="2"/>
    <m/>
    <s v="SJHH Seniors Mental Health Outreach Program Brant"/>
    <m/>
    <x v="3"/>
    <m/>
    <x v="7"/>
    <x v="8"/>
    <m/>
    <m/>
    <m/>
    <m/>
    <m/>
    <m/>
    <n v="87"/>
    <n v="453"/>
    <n v="167"/>
    <n v="0"/>
    <n v="620"/>
    <x v="0"/>
    <n v="0"/>
    <n v="0"/>
    <m/>
    <n v="73"/>
    <m/>
    <s v="99 Wayne Gretzky Parkway"/>
    <x v="16"/>
    <x v="0"/>
    <x v="196"/>
    <m/>
    <m/>
    <m/>
    <m/>
    <x v="3"/>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928"/>
    <m/>
    <m/>
    <m/>
    <m/>
    <m/>
    <x v="5"/>
    <x v="80"/>
    <m/>
    <x v="2"/>
    <m/>
    <s v="Seniors' Outpatient Services: Geriatric Psychiatry Outreach Team"/>
    <m/>
    <x v="3"/>
    <m/>
    <x v="7"/>
    <x v="8"/>
    <m/>
    <m/>
    <m/>
    <m/>
    <m/>
    <m/>
    <n v="564"/>
    <n v="3679"/>
    <n v="1830"/>
    <n v="0"/>
    <n v="5509"/>
    <x v="0"/>
    <n v="0"/>
    <n v="0"/>
    <s v="Weekdays;"/>
    <n v="22"/>
    <m/>
    <s v="35 N. Algoma St. Thunder Bay"/>
    <x v="45"/>
    <x v="0"/>
    <x v="89"/>
    <m/>
    <m/>
    <m/>
    <m/>
    <x v="4"/>
    <m/>
    <m/>
    <m/>
    <m/>
    <m/>
    <m/>
    <m/>
    <m/>
    <n v="0"/>
    <n v="0"/>
    <n v="0"/>
    <n v="0"/>
    <n v="0"/>
    <m/>
    <n v="0"/>
    <n v="1"/>
    <n v="0"/>
    <n v="0"/>
    <n v="0"/>
    <n v="0"/>
    <n v="0"/>
    <n v="0"/>
    <n v="0"/>
    <n v="0"/>
    <n v="0"/>
    <n v="3.6"/>
    <n v="2"/>
    <m/>
    <n v="0"/>
    <n v="0"/>
    <m/>
    <m/>
    <n v="0"/>
    <s v=""/>
    <n v="6.6"/>
    <n v="6.6"/>
    <m/>
    <s v=""/>
    <s v="Primary Care, Specialists, Emergency Department, Acute Care, Rehab Care, Long Term Care"/>
    <x v="2"/>
    <m/>
    <x v="2"/>
    <m/>
    <m/>
    <x v="1"/>
    <s v="English"/>
    <x v="0"/>
    <m/>
    <m/>
    <x v="2"/>
    <m/>
    <m/>
    <x v="2"/>
    <m/>
    <m/>
    <x v="1"/>
    <m/>
    <m/>
    <x v="1"/>
    <m/>
    <m/>
    <s v=""/>
    <m/>
    <s v="Yes"/>
    <s v="kkay@rgpo.ca"/>
    <m/>
    <n v="0"/>
    <n v="1"/>
  </r>
  <r>
    <s v="Asset01910"/>
    <m/>
    <m/>
    <m/>
    <m/>
    <m/>
    <x v="5"/>
    <x v="90"/>
    <m/>
    <x v="2"/>
    <m/>
    <s v="Senior's Transition Team"/>
    <m/>
    <x v="3"/>
    <m/>
    <x v="7"/>
    <x v="8"/>
    <m/>
    <m/>
    <m/>
    <m/>
    <m/>
    <m/>
    <n v="41"/>
    <n v="908"/>
    <n v="0"/>
    <n v="0"/>
    <n v="908"/>
    <x v="0"/>
    <n v="0"/>
    <n v="0"/>
    <s v="Weekdays;"/>
    <n v="0"/>
    <m/>
    <s v="3570 King Street East"/>
    <x v="25"/>
    <x v="0"/>
    <x v="99"/>
    <m/>
    <m/>
    <m/>
    <m/>
    <x v="3"/>
    <m/>
    <m/>
    <m/>
    <m/>
    <m/>
    <m/>
    <m/>
    <m/>
    <n v="0"/>
    <n v="0"/>
    <n v="0"/>
    <n v="0"/>
    <n v="0"/>
    <m/>
    <n v="0"/>
    <n v="0.2"/>
    <n v="0"/>
    <n v="0"/>
    <n v="0"/>
    <n v="0"/>
    <n v="0"/>
    <n v="0"/>
    <n v="0"/>
    <n v="0"/>
    <n v="0"/>
    <n v="1"/>
    <n v="0.2"/>
    <m/>
    <n v="0"/>
    <n v="0.2"/>
    <m/>
    <m/>
    <n v="0"/>
    <s v="Psychiatrist do not follow but will consult with the team if required."/>
    <n v="1.5999999999999999"/>
    <n v="1.5999999999999999"/>
    <m/>
    <s v=""/>
    <s v="Senior's Mental Health or other programs within Specialized Mental Health."/>
    <x v="2"/>
    <m/>
    <x v="2"/>
    <m/>
    <m/>
    <x v="1"/>
    <s v="English"/>
    <x v="0"/>
    <m/>
    <m/>
    <x v="2"/>
    <m/>
    <m/>
    <x v="2"/>
    <m/>
    <m/>
    <x v="1"/>
    <m/>
    <m/>
    <x v="1"/>
    <m/>
    <m/>
    <s v="The inpatient staff on the Seniors Mental Health ( allied )will follow assist with the transition into the LTC or other settings.  The RPN will start to engage with the patient on the unit to help support the transition.  RPN will meet with LTC staff to review P.I.E.C.E.S careplan. We could have patients that are under 65 as related to earlier onset of  dementia.  We recently have been supporting the transition of patient from out Adult Inpatient Program that require a more senior type of care related to cognitive decline or numerous co-morbidities."/>
    <m/>
    <s v="Yes"/>
    <s v="cplatt@cmhaww.ca"/>
    <m/>
    <n v="0"/>
    <n v="1"/>
  </r>
  <r>
    <s v="Asset03589"/>
    <m/>
    <m/>
    <m/>
    <m/>
    <m/>
    <x v="5"/>
    <x v="54"/>
    <m/>
    <x v="2"/>
    <m/>
    <s v="Psychiatric Day Hospital"/>
    <m/>
    <x v="3"/>
    <m/>
    <x v="52"/>
    <x v="3"/>
    <m/>
    <m/>
    <m/>
    <m/>
    <m/>
    <m/>
    <n v="76"/>
    <n v="146"/>
    <n v="40"/>
    <n v="1141"/>
    <n v="1327"/>
    <x v="0"/>
    <n v="0"/>
    <n v="0"/>
    <s v="Weekdays;"/>
    <n v="0"/>
    <m/>
    <s v="3560 Bathurst St North York"/>
    <x v="7"/>
    <x v="0"/>
    <x v="58"/>
    <m/>
    <m/>
    <m/>
    <m/>
    <x v="1"/>
    <m/>
    <m/>
    <m/>
    <m/>
    <m/>
    <m/>
    <s v="1950 hours annually (37.5 hours per week)"/>
    <m/>
    <n v="1.67"/>
    <n v="0"/>
    <n v="0"/>
    <n v="0"/>
    <n v="0"/>
    <m/>
    <n v="0"/>
    <n v="0.4"/>
    <n v="0"/>
    <n v="0"/>
    <n v="0"/>
    <n v="0"/>
    <n v="0"/>
    <n v="0.03"/>
    <n v="0"/>
    <n v="0"/>
    <n v="0.94"/>
    <n v="0"/>
    <n v="0.88"/>
    <m/>
    <n v="0"/>
    <n v="0"/>
    <m/>
    <m/>
    <n v="0"/>
    <s v=""/>
    <n v="3.9199999999999995"/>
    <n v="2.25"/>
    <m/>
    <s v="100%"/>
    <s v=""/>
    <x v="2"/>
    <m/>
    <x v="2"/>
    <m/>
    <m/>
    <x v="1"/>
    <s v="English"/>
    <x v="0"/>
    <m/>
    <m/>
    <x v="2"/>
    <m/>
    <m/>
    <x v="2"/>
    <m/>
    <m/>
    <x v="1"/>
    <m/>
    <m/>
    <x v="1"/>
    <m/>
    <m/>
    <s v=""/>
    <m/>
    <s v="Yes"/>
    <s v="programs@geriatricsontario.ca"/>
    <m/>
    <n v="1"/>
    <n v="1"/>
  </r>
  <r>
    <s v="Asset02930"/>
    <m/>
    <m/>
    <m/>
    <m/>
    <m/>
    <x v="5"/>
    <x v="80"/>
    <m/>
    <x v="2"/>
    <m/>
    <s v="Geriatric Telemedicine"/>
    <m/>
    <x v="3"/>
    <m/>
    <x v="53"/>
    <x v="4"/>
    <m/>
    <m/>
    <m/>
    <m/>
    <m/>
    <m/>
    <n v="8"/>
    <n v="0"/>
    <n v="0"/>
    <n v="35"/>
    <n v="35"/>
    <x v="0"/>
    <n v="0"/>
    <n v="0"/>
    <s v="Weekdays;"/>
    <n v="45"/>
    <m/>
    <s v="35 N. Algoma St. Thunder Bay"/>
    <x v="45"/>
    <x v="0"/>
    <x v="89"/>
    <m/>
    <m/>
    <m/>
    <m/>
    <x v="4"/>
    <m/>
    <m/>
    <m/>
    <m/>
    <m/>
    <m/>
    <m/>
    <m/>
    <n v="0"/>
    <n v="0"/>
    <n v="0"/>
    <n v="0"/>
    <n v="0"/>
    <m/>
    <n v="0"/>
    <n v="0"/>
    <n v="0"/>
    <n v="0"/>
    <n v="0"/>
    <n v="0"/>
    <n v="0"/>
    <n v="0"/>
    <n v="0"/>
    <n v="0"/>
    <n v="0"/>
    <n v="0"/>
    <n v="0"/>
    <m/>
    <n v="0"/>
    <n v="0"/>
    <m/>
    <m/>
    <n v="0"/>
    <s v="Geriatric Psychiatrists - part of the FTE for other services"/>
    <n v="0"/>
    <n v="0"/>
    <m/>
    <s v=""/>
    <s v="Primary Care, Specialists, Emergency Department, Acute Care, Long Term Care"/>
    <x v="2"/>
    <m/>
    <x v="2"/>
    <m/>
    <m/>
    <x v="1"/>
    <s v="English"/>
    <x v="0"/>
    <m/>
    <m/>
    <x v="2"/>
    <m/>
    <m/>
    <x v="2"/>
    <m/>
    <m/>
    <x v="1"/>
    <m/>
    <m/>
    <x v="1"/>
    <m/>
    <m/>
    <s v="petersel@tbh.net"/>
    <m/>
    <s v="Yes"/>
    <s v="kkay@rgpo.ca"/>
    <m/>
    <n v="0"/>
    <n v="1"/>
  </r>
  <r>
    <s v="Asset02729"/>
    <m/>
    <m/>
    <m/>
    <m/>
    <m/>
    <x v="5"/>
    <x v="10"/>
    <m/>
    <x v="2"/>
    <m/>
    <s v="OTN for Geriatric medicine/ geriatric psychiatry"/>
    <m/>
    <x v="3"/>
    <m/>
    <x v="53"/>
    <x v="4"/>
    <m/>
    <m/>
    <m/>
    <m/>
    <m/>
    <m/>
    <n v="229"/>
    <n v="305"/>
    <n v="0"/>
    <n v="0"/>
    <n v="305"/>
    <x v="0"/>
    <n v="0"/>
    <n v="0"/>
    <m/>
    <n v="0"/>
    <m/>
    <s v="170 Colborne St. W."/>
    <x v="8"/>
    <x v="0"/>
    <x v="49"/>
    <m/>
    <m/>
    <m/>
    <m/>
    <x v="2"/>
    <m/>
    <m/>
    <m/>
    <m/>
    <m/>
    <m/>
    <m/>
    <m/>
    <n v="0"/>
    <n v="0"/>
    <n v="0"/>
    <n v="0"/>
    <n v="0"/>
    <m/>
    <n v="0"/>
    <n v="0"/>
    <n v="0"/>
    <n v="0"/>
    <n v="0"/>
    <n v="0"/>
    <n v="0"/>
    <n v="0"/>
    <n v="0"/>
    <n v="0"/>
    <n v="0"/>
    <n v="0"/>
    <n v="0"/>
    <m/>
    <n v="0"/>
    <n v="0"/>
    <m/>
    <m/>
    <n v="0"/>
    <s v=""/>
    <n v="0"/>
    <n v="0"/>
    <m/>
    <s v="100%"/>
    <s v=""/>
    <x v="2"/>
    <m/>
    <x v="2"/>
    <m/>
    <m/>
    <x v="1"/>
    <s v="English"/>
    <x v="0"/>
    <m/>
    <m/>
    <x v="2"/>
    <m/>
    <m/>
    <x v="2"/>
    <m/>
    <m/>
    <x v="1"/>
    <m/>
    <m/>
    <x v="1"/>
    <m/>
    <m/>
    <s v="Only OTN service is included in this submission. Weekdays/ hours of service and FTE resource are flexible/adhoc as needed. Data provided is based on patient population served that is aged 65 and older."/>
    <m/>
    <s v="Yes"/>
    <s v="lhlam@osmh.on.ca"/>
    <m/>
    <n v="0"/>
    <n v="1"/>
  </r>
  <r>
    <s v="Asset03590"/>
    <m/>
    <m/>
    <m/>
    <m/>
    <m/>
    <x v="5"/>
    <x v="54"/>
    <m/>
    <x v="2"/>
    <m/>
    <s v="Telepsychiatry Service"/>
    <m/>
    <x v="3"/>
    <m/>
    <x v="53"/>
    <x v="4"/>
    <m/>
    <m/>
    <m/>
    <m/>
    <m/>
    <m/>
    <n v="141"/>
    <n v="0"/>
    <n v="0"/>
    <n v="201"/>
    <n v="201"/>
    <x v="0"/>
    <n v="0"/>
    <n v="0"/>
    <s v="Weekdays;"/>
    <n v="0"/>
    <m/>
    <s v="3560 Bathurst St North York"/>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
    <m/>
    <s v="Yes"/>
    <s v="programs@geriatricsontario.ca"/>
    <m/>
    <n v="1"/>
    <n v="1"/>
  </r>
  <r>
    <s v="Asset01702"/>
    <m/>
    <m/>
    <m/>
    <m/>
    <m/>
    <x v="5"/>
    <x v="188"/>
    <m/>
    <x v="2"/>
    <m/>
    <s v="Acute Care"/>
    <m/>
    <x v="3"/>
    <m/>
    <x v="54"/>
    <x v="4"/>
    <m/>
    <m/>
    <m/>
    <m/>
    <m/>
    <m/>
    <n v="0"/>
    <n v="0"/>
    <n v="0"/>
    <n v="0"/>
    <n v="0"/>
    <x v="0"/>
    <n v="0"/>
    <n v="0"/>
    <s v="Weekdays;"/>
    <n v="0"/>
    <m/>
    <s v="1245 Lakeshore road Burlington Ontario"/>
    <x v="59"/>
    <x v="0"/>
    <x v="217"/>
    <m/>
    <m/>
    <m/>
    <m/>
    <x v="3"/>
    <m/>
    <m/>
    <m/>
    <m/>
    <m/>
    <m/>
    <m/>
    <m/>
    <n v="0"/>
    <n v="0"/>
    <n v="0"/>
    <n v="0"/>
    <n v="0"/>
    <m/>
    <n v="0"/>
    <n v="0"/>
    <n v="0"/>
    <n v="0"/>
    <n v="0"/>
    <n v="0"/>
    <n v="0"/>
    <n v="0"/>
    <n v="0"/>
    <n v="0"/>
    <n v="0"/>
    <n v="0"/>
    <n v="0"/>
    <m/>
    <n v="0"/>
    <n v="0"/>
    <m/>
    <m/>
    <n v="0"/>
    <s v=""/>
    <n v="0"/>
    <n v="0"/>
    <m/>
    <s v=""/>
    <s v="Physicians"/>
    <x v="2"/>
    <m/>
    <x v="2"/>
    <m/>
    <m/>
    <x v="1"/>
    <s v="English"/>
    <x v="0"/>
    <m/>
    <m/>
    <x v="2"/>
    <m/>
    <m/>
    <x v="2"/>
    <m/>
    <m/>
    <x v="1"/>
    <m/>
    <m/>
    <x v="1"/>
    <m/>
    <m/>
    <s v="Supports consults as needed for AICE unit and other in patient consults"/>
    <m/>
    <s v="Yes"/>
    <s v="tcorbett@josephbranthospital.ca"/>
    <m/>
    <n v="0"/>
    <n v="1"/>
  </r>
  <r>
    <s v="Asset01881"/>
    <m/>
    <m/>
    <m/>
    <m/>
    <m/>
    <x v="5"/>
    <x v="164"/>
    <m/>
    <x v="2"/>
    <m/>
    <s v="Geriatrician via OTN"/>
    <m/>
    <x v="3"/>
    <m/>
    <x v="54"/>
    <x v="4"/>
    <m/>
    <m/>
    <m/>
    <m/>
    <m/>
    <m/>
    <n v="20"/>
    <n v="0"/>
    <n v="0"/>
    <n v="24"/>
    <n v="24"/>
    <x v="0"/>
    <n v="0"/>
    <n v="0"/>
    <s v="Weekdays;"/>
    <n v="0"/>
    <m/>
    <s v="107- 6420 Beatty Line N"/>
    <x v="37"/>
    <x v="0"/>
    <x v="178"/>
    <m/>
    <m/>
    <m/>
    <m/>
    <x v="3"/>
    <m/>
    <m/>
    <m/>
    <m/>
    <m/>
    <m/>
    <m/>
    <m/>
    <n v="0"/>
    <n v="0"/>
    <n v="0"/>
    <n v="0.02"/>
    <n v="0"/>
    <m/>
    <n v="0"/>
    <n v="0"/>
    <n v="0"/>
    <n v="0"/>
    <n v="0"/>
    <n v="0"/>
    <n v="0"/>
    <n v="0"/>
    <n v="0"/>
    <n v="0"/>
    <n v="0.1"/>
    <n v="0"/>
    <n v="0"/>
    <m/>
    <n v="0"/>
    <n v="0"/>
    <m/>
    <m/>
    <n v="0"/>
    <s v=""/>
    <n v="0.12000000000000001"/>
    <n v="0.1"/>
    <m/>
    <s v="75% to &lt;100%"/>
    <s v=""/>
    <x v="2"/>
    <m/>
    <x v="2"/>
    <m/>
    <m/>
    <x v="1"/>
    <s v="English"/>
    <x v="0"/>
    <m/>
    <m/>
    <x v="2"/>
    <m/>
    <m/>
    <x v="2"/>
    <m/>
    <m/>
    <x v="1"/>
    <m/>
    <m/>
    <x v="1"/>
    <m/>
    <m/>
    <s v="Note: hours of service 2-3 patients/month or 1/2 a day/monthNote: variable wait times due to physician availability"/>
    <m/>
    <s v="Yes"/>
    <s v="cplatt@cmhaww.ca"/>
    <m/>
    <n v="0"/>
    <n v="1"/>
  </r>
  <r>
    <s v="Asset01969"/>
    <m/>
    <m/>
    <m/>
    <m/>
    <m/>
    <x v="5"/>
    <x v="39"/>
    <m/>
    <x v="2"/>
    <m/>
    <s v="SGS Medical Geriatrician Cambridge Memorial Hospital"/>
    <m/>
    <x v="3"/>
    <m/>
    <x v="54"/>
    <x v="4"/>
    <m/>
    <m/>
    <m/>
    <m/>
    <m/>
    <m/>
    <n v="330"/>
    <n v="1221"/>
    <n v="836"/>
    <n v="0"/>
    <n v="2057"/>
    <x v="0"/>
    <n v="0"/>
    <n v="0"/>
    <s v="Weekdays;"/>
    <n v="65.2"/>
    <m/>
    <s v="700 Coronation Blvd. Cambridge"/>
    <x v="24"/>
    <x v="0"/>
    <x v="38"/>
    <m/>
    <m/>
    <m/>
    <m/>
    <x v="3"/>
    <m/>
    <m/>
    <m/>
    <m/>
    <m/>
    <m/>
    <m/>
    <m/>
    <n v="0"/>
    <n v="0"/>
    <n v="0"/>
    <n v="0"/>
    <n v="0"/>
    <m/>
    <n v="0"/>
    <n v="0"/>
    <n v="0"/>
    <n v="0"/>
    <n v="0"/>
    <n v="0"/>
    <n v="0"/>
    <n v="0"/>
    <n v="0"/>
    <n v="0"/>
    <n v="0"/>
    <n v="0"/>
    <n v="0"/>
    <m/>
    <n v="0"/>
    <n v="0"/>
    <m/>
    <m/>
    <n v="0"/>
    <s v=""/>
    <n v="0"/>
    <n v="0"/>
    <m/>
    <s v="75% to &lt;100%"/>
    <s v="Family Physicians, General Hospital, Emergency Department, CCAC-Home/Community Support Services, GEM"/>
    <x v="2"/>
    <m/>
    <x v="2"/>
    <m/>
    <m/>
    <x v="1"/>
    <s v="English"/>
    <x v="0"/>
    <m/>
    <m/>
    <x v="2"/>
    <m/>
    <m/>
    <x v="2"/>
    <m/>
    <m/>
    <x v="1"/>
    <m/>
    <m/>
    <x v="1"/>
    <m/>
    <m/>
    <s v="Data is for this program is housed at CMHA WW"/>
    <m/>
    <s v="Yes"/>
    <s v="cplatt@cmhaww.ca"/>
    <m/>
    <n v="0"/>
    <n v="1"/>
  </r>
  <r>
    <s v="Asset01968"/>
    <m/>
    <m/>
    <m/>
    <m/>
    <m/>
    <x v="5"/>
    <x v="19"/>
    <m/>
    <x v="2"/>
    <m/>
    <s v="SGS Medical Geriatrician St. Joseph's Health Centre"/>
    <m/>
    <x v="3"/>
    <m/>
    <x v="54"/>
    <x v="4"/>
    <m/>
    <m/>
    <m/>
    <m/>
    <m/>
    <m/>
    <n v="730"/>
    <n v="824"/>
    <n v="792"/>
    <n v="245"/>
    <n v="1861"/>
    <x v="0"/>
    <n v="0"/>
    <n v="0"/>
    <s v="Weekdays;"/>
    <n v="60.4"/>
    <m/>
    <s v="80 Waterloo Ave"/>
    <x v="12"/>
    <x v="0"/>
    <x v="14"/>
    <m/>
    <m/>
    <m/>
    <m/>
    <x v="3"/>
    <m/>
    <m/>
    <m/>
    <m/>
    <m/>
    <m/>
    <m/>
    <m/>
    <n v="0"/>
    <n v="0"/>
    <n v="0"/>
    <n v="0"/>
    <n v="0"/>
    <m/>
    <n v="0"/>
    <n v="0"/>
    <n v="0"/>
    <n v="0"/>
    <n v="0"/>
    <n v="0"/>
    <n v="0"/>
    <n v="0"/>
    <n v="0"/>
    <n v="0"/>
    <n v="0"/>
    <n v="0"/>
    <n v="0"/>
    <m/>
    <n v="0"/>
    <n v="0"/>
    <m/>
    <m/>
    <n v="0"/>
    <s v=""/>
    <n v="0"/>
    <n v="0"/>
    <m/>
    <s v="75% to &lt;100%"/>
    <s v="Family Physicians, General Hospital, CCAC - Home/Community Support Services, Emergency Department, GEM"/>
    <x v="2"/>
    <m/>
    <x v="2"/>
    <m/>
    <m/>
    <x v="1"/>
    <s v="English"/>
    <x v="0"/>
    <m/>
    <m/>
    <x v="2"/>
    <m/>
    <m/>
    <x v="2"/>
    <m/>
    <m/>
    <x v="1"/>
    <m/>
    <m/>
    <x v="1"/>
    <m/>
    <m/>
    <s v="Data held at CMHA, provided by Audrey Devitt"/>
    <m/>
    <s v="Yes"/>
    <s v="cplatt@cmhaww.ca"/>
    <m/>
    <n v="0"/>
    <n v="1"/>
  </r>
  <r>
    <s v="Asset01344"/>
    <m/>
    <m/>
    <m/>
    <m/>
    <m/>
    <x v="5"/>
    <x v="7"/>
    <m/>
    <x v="2"/>
    <m/>
    <s v="Geriatrician"/>
    <m/>
    <x v="3"/>
    <m/>
    <x v="54"/>
    <x v="4"/>
    <m/>
    <m/>
    <m/>
    <m/>
    <m/>
    <m/>
    <n v="0"/>
    <n v="0"/>
    <n v="0"/>
    <n v="0"/>
    <n v="0"/>
    <x v="0"/>
    <n v="0"/>
    <n v="0"/>
    <m/>
    <n v="0"/>
    <m/>
    <s v="2867 Ellesmere Rd"/>
    <x v="6"/>
    <x v="0"/>
    <x v="7"/>
    <m/>
    <m/>
    <m/>
    <m/>
    <x v="1"/>
    <m/>
    <m/>
    <m/>
    <m/>
    <m/>
    <m/>
    <m/>
    <m/>
    <n v="0"/>
    <n v="0"/>
    <n v="0"/>
    <n v="1"/>
    <n v="0"/>
    <m/>
    <n v="0"/>
    <n v="0"/>
    <n v="0"/>
    <n v="0"/>
    <n v="0"/>
    <n v="0"/>
    <n v="0"/>
    <n v="0"/>
    <n v="0"/>
    <n v="0"/>
    <n v="0"/>
    <n v="0"/>
    <n v="0"/>
    <m/>
    <n v="0"/>
    <n v="0"/>
    <m/>
    <m/>
    <n v="0"/>
    <s v=""/>
    <n v="1"/>
    <n v="0"/>
    <m/>
    <s v=""/>
    <s v=""/>
    <x v="2"/>
    <m/>
    <x v="2"/>
    <m/>
    <m/>
    <x v="1"/>
    <s v="English"/>
    <x v="0"/>
    <m/>
    <m/>
    <x v="2"/>
    <m/>
    <m/>
    <x v="2"/>
    <m/>
    <m/>
    <x v="1"/>
    <m/>
    <m/>
    <x v="1"/>
    <m/>
    <m/>
    <s v="SHN has only 1 CPSO recognized specialist in geriatrics."/>
    <m/>
    <s v="Yes"/>
    <s v="kluk@shn.ca"/>
    <m/>
    <n v="0"/>
    <n v="1"/>
  </r>
  <r>
    <s v="Asset02482"/>
    <m/>
    <m/>
    <m/>
    <m/>
    <m/>
    <x v="5"/>
    <x v="121"/>
    <m/>
    <x v="2"/>
    <m/>
    <s v="Health for Older Adults Program"/>
    <m/>
    <x v="3"/>
    <m/>
    <x v="54"/>
    <x v="4"/>
    <m/>
    <m/>
    <m/>
    <m/>
    <m/>
    <m/>
    <n v="820"/>
    <n v="858"/>
    <n v="12"/>
    <n v="13"/>
    <n v="883"/>
    <x v="0"/>
    <n v="0"/>
    <n v="0"/>
    <s v="Weekdays;"/>
    <n v="220"/>
    <m/>
    <s v="2757 King Street East Hamilton ON"/>
    <x v="19"/>
    <x v="0"/>
    <x v="132"/>
    <m/>
    <m/>
    <m/>
    <m/>
    <x v="3"/>
    <m/>
    <m/>
    <m/>
    <m/>
    <m/>
    <m/>
    <m/>
    <m/>
    <n v="0.64"/>
    <n v="0"/>
    <n v="0"/>
    <n v="0.8"/>
    <n v="0"/>
    <m/>
    <n v="0"/>
    <n v="0"/>
    <n v="0"/>
    <n v="0"/>
    <n v="0"/>
    <n v="0"/>
    <n v="0"/>
    <n v="0"/>
    <n v="0"/>
    <n v="0"/>
    <n v="0"/>
    <n v="1.3"/>
    <n v="0"/>
    <m/>
    <n v="0"/>
    <n v="0"/>
    <m/>
    <m/>
    <n v="0"/>
    <s v=""/>
    <n v="2.74"/>
    <n v="1.3"/>
    <m/>
    <s v="75% to &lt;100%"/>
    <s v="Majority from Primary Care"/>
    <x v="2"/>
    <m/>
    <x v="2"/>
    <m/>
    <m/>
    <x v="1"/>
    <s v="English"/>
    <x v="0"/>
    <m/>
    <m/>
    <x v="2"/>
    <m/>
    <m/>
    <x v="2"/>
    <m/>
    <m/>
    <x v="1"/>
    <m/>
    <m/>
    <x v="1"/>
    <m/>
    <m/>
    <s v=""/>
    <m/>
    <s v="Yes"/>
    <s v="jloncke@stjoes.ca"/>
    <m/>
    <n v="0"/>
    <n v="1"/>
  </r>
  <r>
    <s v="Asset01961"/>
    <m/>
    <m/>
    <m/>
    <m/>
    <m/>
    <x v="5"/>
    <x v="60"/>
    <m/>
    <x v="2"/>
    <m/>
    <s v="Geriatricians and Geriatric NP Program"/>
    <m/>
    <x v="3"/>
    <m/>
    <x v="54"/>
    <x v="4"/>
    <m/>
    <m/>
    <m/>
    <m/>
    <m/>
    <m/>
    <n v="296"/>
    <n v="1184"/>
    <n v="0"/>
    <n v="0"/>
    <n v="1184"/>
    <x v="0"/>
    <n v="0"/>
    <n v="0"/>
    <s v="Weekdays;"/>
    <n v="0"/>
    <m/>
    <s v="115 Delhi St"/>
    <x v="12"/>
    <x v="0"/>
    <x v="64"/>
    <m/>
    <m/>
    <m/>
    <m/>
    <x v="3"/>
    <m/>
    <m/>
    <m/>
    <m/>
    <m/>
    <m/>
    <m/>
    <m/>
    <n v="0"/>
    <n v="0"/>
    <n v="0"/>
    <n v="0.2"/>
    <n v="0"/>
    <m/>
    <n v="1"/>
    <n v="0"/>
    <n v="0"/>
    <n v="0"/>
    <n v="0"/>
    <n v="0"/>
    <n v="0"/>
    <n v="0"/>
    <n v="0"/>
    <n v="0"/>
    <n v="0"/>
    <n v="0"/>
    <n v="0"/>
    <m/>
    <n v="0"/>
    <n v="0"/>
    <m/>
    <m/>
    <n v="0"/>
    <s v="NP is 1 FTE works 37.5 hours a week_x000a_Geriatrician works 8 hours a week in this program"/>
    <n v="1.2"/>
    <n v="1"/>
    <m/>
    <s v=""/>
    <s v="Hospitalist, intensivist"/>
    <x v="2"/>
    <m/>
    <x v="2"/>
    <m/>
    <m/>
    <x v="1"/>
    <s v="English"/>
    <x v="0"/>
    <m/>
    <m/>
    <x v="2"/>
    <m/>
    <m/>
    <x v="2"/>
    <m/>
    <m/>
    <x v="1"/>
    <m/>
    <m/>
    <x v="1"/>
    <m/>
    <m/>
    <s v="COVID impact on inpatient admissions in first waves. This program is older adult focused but also diagnosis focused. it is not limited by age. Patients suffering for illnesses such as early on set dementia for example would not be excluded based on age."/>
    <m/>
    <s v="Yes"/>
    <s v="cplatt@cmhaww.ca"/>
    <m/>
    <n v="0"/>
    <n v="1"/>
  </r>
  <r>
    <s v="Asset01920"/>
    <m/>
    <m/>
    <m/>
    <m/>
    <m/>
    <x v="5"/>
    <x v="14"/>
    <m/>
    <x v="2"/>
    <m/>
    <s v="SGS Medical Geriatrician St. Joseph's Health Centre"/>
    <m/>
    <x v="3"/>
    <m/>
    <x v="54"/>
    <x v="4"/>
    <m/>
    <m/>
    <m/>
    <m/>
    <m/>
    <m/>
    <n v="730"/>
    <n v="824"/>
    <n v="792"/>
    <n v="245"/>
    <n v="1861"/>
    <x v="0"/>
    <n v="0"/>
    <n v="0"/>
    <s v="Weekdays;"/>
    <n v="60.4"/>
    <m/>
    <s v="80 Waterloo Ave"/>
    <x v="12"/>
    <x v="0"/>
    <x v="14"/>
    <m/>
    <m/>
    <m/>
    <m/>
    <x v="3"/>
    <m/>
    <m/>
    <m/>
    <m/>
    <m/>
    <m/>
    <m/>
    <m/>
    <n v="0"/>
    <n v="0"/>
    <n v="0"/>
    <n v="0"/>
    <n v="0"/>
    <m/>
    <n v="0"/>
    <n v="0"/>
    <n v="0"/>
    <n v="0"/>
    <n v="0"/>
    <n v="0"/>
    <n v="0"/>
    <n v="0"/>
    <n v="0"/>
    <n v="0"/>
    <n v="0"/>
    <n v="0"/>
    <n v="0"/>
    <m/>
    <n v="0"/>
    <n v="0"/>
    <m/>
    <m/>
    <n v="0"/>
    <s v=""/>
    <n v="0"/>
    <n v="0"/>
    <m/>
    <s v="75% to &lt;100%"/>
    <s v="Family Physicians, General Hospital, CCAC - Home/Community Support Services, Emergency Department, GEM"/>
    <x v="2"/>
    <m/>
    <x v="2"/>
    <m/>
    <m/>
    <x v="1"/>
    <s v="English"/>
    <x v="0"/>
    <m/>
    <m/>
    <x v="2"/>
    <m/>
    <m/>
    <x v="2"/>
    <m/>
    <m/>
    <x v="1"/>
    <m/>
    <m/>
    <x v="1"/>
    <m/>
    <m/>
    <s v=""/>
    <m/>
    <s v="Yes"/>
    <s v="cplatt@cmhaww.ca"/>
    <m/>
    <n v="0"/>
    <n v="1"/>
  </r>
  <r>
    <s v="Asset02547"/>
    <m/>
    <m/>
    <m/>
    <m/>
    <m/>
    <x v="5"/>
    <x v="10"/>
    <m/>
    <x v="2"/>
    <m/>
    <s v="Geriatric Consultation Team"/>
    <m/>
    <x v="3"/>
    <m/>
    <x v="11"/>
    <x v="4"/>
    <m/>
    <m/>
    <m/>
    <m/>
    <m/>
    <m/>
    <n v="0"/>
    <n v="0"/>
    <n v="0"/>
    <n v="0"/>
    <n v="0"/>
    <x v="0"/>
    <n v="0"/>
    <n v="0"/>
    <s v="Weekdays;"/>
    <n v="0"/>
    <m/>
    <s v="170 Colborne St. W."/>
    <x v="8"/>
    <x v="0"/>
    <x v="49"/>
    <m/>
    <m/>
    <m/>
    <m/>
    <x v="2"/>
    <m/>
    <m/>
    <m/>
    <m/>
    <m/>
    <m/>
    <m/>
    <m/>
    <n v="0"/>
    <n v="0"/>
    <n v="0"/>
    <n v="0.3"/>
    <n v="0"/>
    <m/>
    <n v="0"/>
    <n v="0.8"/>
    <n v="0"/>
    <n v="0"/>
    <n v="0"/>
    <n v="0"/>
    <n v="0"/>
    <n v="0"/>
    <n v="0"/>
    <n v="0"/>
    <n v="0.9"/>
    <n v="0"/>
    <n v="0"/>
    <m/>
    <n v="0"/>
    <n v="0.3"/>
    <m/>
    <m/>
    <n v="0"/>
    <s v=""/>
    <n v="2.2999999999999998"/>
    <n v="2"/>
    <m/>
    <s v="75% to &lt;100%"/>
    <s v=""/>
    <x v="2"/>
    <m/>
    <x v="2"/>
    <m/>
    <m/>
    <x v="1"/>
    <s v="English"/>
    <x v="0"/>
    <m/>
    <m/>
    <x v="2"/>
    <m/>
    <m/>
    <x v="2"/>
    <m/>
    <m/>
    <x v="1"/>
    <m/>
    <m/>
    <x v="1"/>
    <m/>
    <m/>
    <s v="All other FTE resources are shared across the entire medical/rehab unit."/>
    <m/>
    <s v="Yes"/>
    <s v="lhlam@osmh.on.ca"/>
    <m/>
    <n v="0"/>
    <n v="1"/>
  </r>
  <r>
    <s v="Asset02929"/>
    <m/>
    <m/>
    <m/>
    <m/>
    <m/>
    <x v="5"/>
    <x v="80"/>
    <m/>
    <x v="2"/>
    <m/>
    <s v="Seniors' Outpatient Services: Geriatric Psychiatry Inpatient Consult"/>
    <m/>
    <x v="3"/>
    <m/>
    <x v="11"/>
    <x v="4"/>
    <m/>
    <m/>
    <m/>
    <m/>
    <m/>
    <m/>
    <n v="130"/>
    <n v="388"/>
    <n v="44"/>
    <n v="0"/>
    <n v="432"/>
    <x v="0"/>
    <n v="0"/>
    <n v="0"/>
    <s v="Weekdays;"/>
    <n v="0"/>
    <m/>
    <s v="35 N. Algoma St. Thunder Bay"/>
    <x v="45"/>
    <x v="0"/>
    <x v="89"/>
    <m/>
    <m/>
    <m/>
    <m/>
    <x v="4"/>
    <m/>
    <m/>
    <m/>
    <m/>
    <m/>
    <m/>
    <m/>
    <m/>
    <n v="0"/>
    <n v="0"/>
    <n v="0"/>
    <n v="0"/>
    <n v="0"/>
    <m/>
    <n v="0"/>
    <n v="0"/>
    <n v="0"/>
    <n v="0"/>
    <n v="0"/>
    <n v="0"/>
    <n v="0"/>
    <n v="0"/>
    <n v="0"/>
    <n v="0"/>
    <n v="1"/>
    <n v="0"/>
    <n v="0"/>
    <m/>
    <n v="0"/>
    <n v="0"/>
    <m/>
    <m/>
    <n v="0"/>
    <s v="Geriatric Psychiatry - part of overall FTE"/>
    <n v="1"/>
    <n v="1"/>
    <m/>
    <s v=""/>
    <s v="Rehab Care"/>
    <x v="2"/>
    <m/>
    <x v="2"/>
    <m/>
    <m/>
    <x v="1"/>
    <s v="English"/>
    <x v="0"/>
    <m/>
    <m/>
    <x v="2"/>
    <m/>
    <m/>
    <x v="2"/>
    <m/>
    <m/>
    <x v="1"/>
    <m/>
    <m/>
    <x v="1"/>
    <m/>
    <m/>
    <s v="petersel@tbh.net"/>
    <m/>
    <s v="Yes"/>
    <s v="kkay@rgpo.ca"/>
    <m/>
    <n v="0"/>
    <n v="1"/>
  </r>
  <r>
    <s v="Asset02841"/>
    <m/>
    <m/>
    <m/>
    <m/>
    <m/>
    <x v="5"/>
    <x v="47"/>
    <m/>
    <x v="2"/>
    <m/>
    <s v="Geriatric Assessment Program (GAP)"/>
    <m/>
    <x v="3"/>
    <m/>
    <x v="11"/>
    <x v="4"/>
    <m/>
    <m/>
    <m/>
    <m/>
    <m/>
    <m/>
    <n v="0"/>
    <n v="2413"/>
    <n v="0"/>
    <n v="0"/>
    <n v="2413"/>
    <x v="0"/>
    <n v="0"/>
    <n v="0"/>
    <s v="Weekdays;"/>
    <n v="3.34"/>
    <m/>
    <s v="5546 Portage Road"/>
    <x v="30"/>
    <x v="0"/>
    <x v="47"/>
    <m/>
    <m/>
    <m/>
    <m/>
    <x v="3"/>
    <m/>
    <m/>
    <m/>
    <m/>
    <m/>
    <m/>
    <m/>
    <m/>
    <n v="0"/>
    <n v="0"/>
    <n v="0"/>
    <n v="2"/>
    <n v="0"/>
    <m/>
    <n v="0"/>
    <n v="0"/>
    <n v="0"/>
    <n v="0"/>
    <n v="0"/>
    <n v="0"/>
    <n v="0"/>
    <n v="0"/>
    <n v="0"/>
    <n v="0"/>
    <n v="2"/>
    <n v="0"/>
    <n v="0"/>
    <m/>
    <n v="0"/>
    <n v="0"/>
    <m/>
    <m/>
    <n v="0"/>
    <s v=""/>
    <n v="4"/>
    <n v="2"/>
    <m/>
    <s v="100%"/>
    <s v="Physicians and inpatient staff can refer for a GAP Consultation."/>
    <x v="2"/>
    <m/>
    <x v="2"/>
    <m/>
    <m/>
    <x v="1"/>
    <s v="English"/>
    <x v="0"/>
    <m/>
    <m/>
    <x v="2"/>
    <m/>
    <m/>
    <x v="2"/>
    <m/>
    <m/>
    <x v="1"/>
    <m/>
    <m/>
    <x v="1"/>
    <m/>
    <m/>
    <s v=""/>
    <m/>
    <s v="Yes"/>
    <s v="Lori.MacCullouch@niagarahealth.on.ca"/>
    <m/>
    <n v="0"/>
    <n v="1"/>
  </r>
  <r>
    <s v="Asset02471"/>
    <m/>
    <m/>
    <m/>
    <m/>
    <m/>
    <x v="5"/>
    <x v="20"/>
    <m/>
    <x v="2"/>
    <m/>
    <s v="Geriatric Medicine Consult Team"/>
    <m/>
    <x v="3"/>
    <m/>
    <x v="11"/>
    <x v="4"/>
    <m/>
    <m/>
    <m/>
    <m/>
    <m/>
    <m/>
    <n v="1877"/>
    <n v="3659"/>
    <n v="0"/>
    <n v="0"/>
    <n v="3659"/>
    <x v="0"/>
    <n v="0"/>
    <n v="0"/>
    <s v="Weekdays;"/>
    <n v="0"/>
    <m/>
    <s v="Civic Campus 1053 Carling Avenue"/>
    <x v="11"/>
    <x v="0"/>
    <x v="20"/>
    <m/>
    <m/>
    <m/>
    <m/>
    <x v="0"/>
    <m/>
    <m/>
    <m/>
    <m/>
    <m/>
    <m/>
    <m/>
    <m/>
    <n v="0"/>
    <n v="0"/>
    <n v="0"/>
    <n v="2"/>
    <n v="0"/>
    <m/>
    <n v="0"/>
    <n v="0"/>
    <n v="0"/>
    <n v="0"/>
    <n v="0"/>
    <n v="0"/>
    <n v="1"/>
    <n v="0"/>
    <n v="0"/>
    <n v="0"/>
    <n v="3"/>
    <n v="0"/>
    <n v="0"/>
    <m/>
    <n v="0"/>
    <n v="0"/>
    <m/>
    <m/>
    <n v="0"/>
    <s v=""/>
    <n v="6"/>
    <n v="4"/>
    <m/>
    <s v="100%"/>
    <s v="Admitting Health Care Team members in acute care (MD, RN, PT, OT, SW) Mostly Doctors"/>
    <x v="2"/>
    <m/>
    <x v="2"/>
    <m/>
    <m/>
    <x v="1"/>
    <s v="English"/>
    <x v="0"/>
    <m/>
    <m/>
    <x v="2"/>
    <m/>
    <m/>
    <x v="2"/>
    <m/>
    <m/>
    <x v="1"/>
    <m/>
    <m/>
    <x v="1"/>
    <m/>
    <m/>
    <s v="The Geriatric Medicine Consult Team (GMCT) provides interdisciplinary, specialized geriatric consult services at The Ottawa Hospital (TOH) to meet the unique needs of vulnerable older adults in the acute care setting. The Geriatric Medicine Consult Team consists of a Geriatrician, Clinical Nurse Specialist, Consult Nurse and Senior Physiotherapist who work collaboratively with admitting teams to provide suggestions for care based on Comprehensive Geriatric Assessment findings. Our team co-manages the care of patients with admitting teams and identify patients for transfer to the Geriatric Medicine In-patient Unit for further optimization. In addition to providing clinical support to the older adult patient population, these teams help to build capacity through education, research and quality improvement initiatives at TOH. We have teams at the Civic and General campus."/>
    <m/>
    <s v="Yes"/>
    <s v="jkoop@toh.ca"/>
    <m/>
    <n v="0"/>
    <n v="1"/>
  </r>
  <r>
    <s v="Asset02126"/>
    <m/>
    <m/>
    <m/>
    <m/>
    <m/>
    <x v="5"/>
    <x v="151"/>
    <m/>
    <x v="2"/>
    <m/>
    <s v="St. Michael's Hospital"/>
    <m/>
    <x v="3"/>
    <m/>
    <x v="11"/>
    <x v="4"/>
    <m/>
    <m/>
    <m/>
    <m/>
    <m/>
    <m/>
    <n v="0"/>
    <n v="628"/>
    <n v="0"/>
    <n v="0"/>
    <n v="628"/>
    <x v="0"/>
    <n v="0"/>
    <n v="0"/>
    <m/>
    <n v="0"/>
    <m/>
    <s v="30 Bond St. Toronto"/>
    <x v="7"/>
    <x v="0"/>
    <x v="167"/>
    <m/>
    <m/>
    <m/>
    <m/>
    <x v="1"/>
    <m/>
    <m/>
    <m/>
    <m/>
    <m/>
    <m/>
    <m/>
    <m/>
    <n v="0"/>
    <n v="0"/>
    <n v="0"/>
    <n v="1"/>
    <n v="0"/>
    <m/>
    <n v="0"/>
    <n v="0"/>
    <n v="0"/>
    <n v="0"/>
    <n v="0"/>
    <n v="0"/>
    <n v="0"/>
    <n v="0"/>
    <n v="0"/>
    <n v="0"/>
    <n v="1"/>
    <n v="0"/>
    <n v="0"/>
    <m/>
    <n v="0"/>
    <n v="0"/>
    <m/>
    <m/>
    <n v="0"/>
    <s v=""/>
    <n v="2"/>
    <n v="1"/>
    <m/>
    <s v="100%"/>
    <s v=""/>
    <x v="2"/>
    <m/>
    <x v="2"/>
    <m/>
    <m/>
    <x v="1"/>
    <s v="English"/>
    <x v="0"/>
    <m/>
    <m/>
    <x v="2"/>
    <m/>
    <m/>
    <x v="2"/>
    <m/>
    <m/>
    <x v="1"/>
    <m/>
    <m/>
    <x v="1"/>
    <m/>
    <m/>
    <s v=""/>
    <m/>
    <s v="Yes"/>
    <s v="florina.weisenberg@unityhealth.to"/>
    <m/>
    <n v="0"/>
    <n v="1"/>
  </r>
  <r>
    <s v="Asset01958"/>
    <m/>
    <m/>
    <m/>
    <m/>
    <m/>
    <x v="5"/>
    <x v="40"/>
    <m/>
    <x v="2"/>
    <m/>
    <s v="Inpatient Specialized Geriatric Medicine Consultation Service"/>
    <m/>
    <x v="3"/>
    <m/>
    <x v="11"/>
    <x v="4"/>
    <m/>
    <m/>
    <m/>
    <m/>
    <m/>
    <m/>
    <n v="109"/>
    <n v="110"/>
    <n v="0"/>
    <n v="0"/>
    <n v="110"/>
    <x v="0"/>
    <n v="0"/>
    <n v="0"/>
    <s v="Weekdays;"/>
    <n v="0"/>
    <m/>
    <s v="911 Queen’s Blvd. Kitchener"/>
    <x v="25"/>
    <x v="0"/>
    <x v="39"/>
    <m/>
    <m/>
    <m/>
    <m/>
    <x v="3"/>
    <m/>
    <m/>
    <m/>
    <m/>
    <m/>
    <m/>
    <m/>
    <m/>
    <n v="0"/>
    <n v="0"/>
    <n v="0"/>
    <n v="0"/>
    <n v="0"/>
    <m/>
    <n v="0"/>
    <n v="0"/>
    <n v="0"/>
    <n v="0"/>
    <n v="0"/>
    <n v="0"/>
    <n v="0"/>
    <n v="0"/>
    <n v="0"/>
    <n v="0"/>
    <n v="0"/>
    <n v="0"/>
    <n v="0"/>
    <m/>
    <n v="0"/>
    <n v="0"/>
    <m/>
    <m/>
    <n v="0"/>
    <s v=""/>
    <n v="0"/>
    <n v="0"/>
    <m/>
    <s v="75% to &lt;100%"/>
    <s v="Direct Admissions, Emergency Department, Clinic admissions"/>
    <x v="2"/>
    <m/>
    <x v="2"/>
    <m/>
    <m/>
    <x v="1"/>
    <s v="English"/>
    <x v="0"/>
    <m/>
    <m/>
    <x v="2"/>
    <m/>
    <m/>
    <x v="2"/>
    <m/>
    <m/>
    <x v="1"/>
    <m/>
    <m/>
    <x v="1"/>
    <m/>
    <m/>
    <s v=""/>
    <m/>
    <s v="Yes"/>
    <s v="cplatt@cmhaww.ca"/>
    <m/>
    <n v="0"/>
    <n v="1"/>
  </r>
  <r>
    <s v="Asset02449"/>
    <m/>
    <m/>
    <m/>
    <m/>
    <m/>
    <x v="5"/>
    <x v="26"/>
    <m/>
    <x v="2"/>
    <m/>
    <s v="Queensway Carleton Hospital"/>
    <m/>
    <x v="3"/>
    <m/>
    <x v="11"/>
    <x v="4"/>
    <m/>
    <m/>
    <m/>
    <m/>
    <m/>
    <m/>
    <n v="504"/>
    <n v="521"/>
    <n v="0"/>
    <n v="0"/>
    <n v="521"/>
    <x v="0"/>
    <n v="0"/>
    <n v="0"/>
    <m/>
    <n v="0"/>
    <m/>
    <s v="3045 Baseline Rd"/>
    <x v="11"/>
    <x v="0"/>
    <x v="25"/>
    <m/>
    <m/>
    <m/>
    <m/>
    <x v="0"/>
    <m/>
    <m/>
    <m/>
    <m/>
    <m/>
    <m/>
    <m/>
    <m/>
    <n v="0"/>
    <n v="0"/>
    <n v="0"/>
    <n v="2"/>
    <n v="0"/>
    <m/>
    <n v="0"/>
    <n v="0"/>
    <n v="0"/>
    <n v="0"/>
    <n v="0"/>
    <n v="0"/>
    <n v="0"/>
    <n v="0"/>
    <n v="0"/>
    <n v="0"/>
    <n v="2"/>
    <n v="0"/>
    <n v="0"/>
    <m/>
    <n v="0"/>
    <n v="0"/>
    <m/>
    <m/>
    <n v="0"/>
    <s v=""/>
    <n v="4"/>
    <n v="2"/>
    <m/>
    <s v="100%"/>
    <s v="For Geriatricians: Physicians on the inpatient units, Medicine-on-call physicians in ED (when patient is admitted) _x000a_For Specialized Inpatient Geriatrics Nursing as an open-referral:  Physicians on the inpatient units, Medicine-on-call physicians in ED (when patient is admitted) Inpatient and ED RNs and RPNs, GEM nurses, and Allied Health professionals."/>
    <x v="2"/>
    <m/>
    <x v="2"/>
    <m/>
    <m/>
    <x v="1"/>
    <s v="English"/>
    <x v="0"/>
    <m/>
    <m/>
    <x v="2"/>
    <m/>
    <m/>
    <x v="2"/>
    <m/>
    <m/>
    <x v="1"/>
    <m/>
    <m/>
    <x v="1"/>
    <m/>
    <m/>
    <s v="# of visits annually 521 for Geriatricians and  519 referrals from Specialized Inpatient Geriatrics Nursing.# of Unique Patients Served/Year 504 for Geriatricians and  519 referrals from Specialized Inpatient Geriatrics Nursing"/>
    <m/>
    <s v="Yes"/>
    <s v="msitu@qch.on.ca"/>
    <m/>
    <n v="0"/>
    <n v="1"/>
  </r>
  <r>
    <s v="Asset02151"/>
    <m/>
    <m/>
    <m/>
    <m/>
    <m/>
    <x v="5"/>
    <x v="122"/>
    <m/>
    <x v="2"/>
    <m/>
    <s v="Geriatric Consult Service"/>
    <m/>
    <x v="3"/>
    <m/>
    <x v="11"/>
    <x v="4"/>
    <m/>
    <m/>
    <m/>
    <m/>
    <m/>
    <m/>
    <n v="450"/>
    <n v="850"/>
    <n v="100"/>
    <n v="0"/>
    <n v="950"/>
    <x v="0"/>
    <n v="0"/>
    <n v="0"/>
    <s v="Weekdays;"/>
    <n v="2"/>
    <m/>
    <s v="752 King Street West"/>
    <x v="62"/>
    <x v="0"/>
    <x v="133"/>
    <m/>
    <m/>
    <m/>
    <m/>
    <x v="0"/>
    <m/>
    <m/>
    <m/>
    <m/>
    <m/>
    <m/>
    <m/>
    <m/>
    <n v="0"/>
    <n v="0"/>
    <n v="0"/>
    <n v="0.5"/>
    <n v="0"/>
    <m/>
    <n v="0"/>
    <n v="0"/>
    <n v="0"/>
    <n v="0"/>
    <n v="0"/>
    <n v="0"/>
    <n v="0"/>
    <n v="0"/>
    <n v="0"/>
    <n v="0"/>
    <n v="0.2"/>
    <n v="0"/>
    <n v="0"/>
    <m/>
    <n v="0"/>
    <n v="0"/>
    <m/>
    <m/>
    <n v="0"/>
    <s v=""/>
    <n v="0.7"/>
    <n v="0.2"/>
    <m/>
    <s v=""/>
    <s v="Kingston Health Sciences Centre"/>
    <x v="2"/>
    <m/>
    <x v="2"/>
    <m/>
    <m/>
    <x v="1"/>
    <s v="English"/>
    <x v="0"/>
    <m/>
    <m/>
    <x v="2"/>
    <m/>
    <m/>
    <x v="2"/>
    <m/>
    <m/>
    <x v="1"/>
    <m/>
    <m/>
    <x v="1"/>
    <m/>
    <m/>
    <s v="Numbers are estimates"/>
    <m/>
    <s v="Yes"/>
    <s v="websters@providencecare.ca"/>
    <m/>
    <n v="0"/>
    <n v="1"/>
  </r>
  <r>
    <s v="Asset02766"/>
    <m/>
    <m/>
    <m/>
    <m/>
    <m/>
    <x v="5"/>
    <x v="109"/>
    <m/>
    <x v="2"/>
    <m/>
    <s v="Inpatient Geriatric Consultant - Geriatric Medicine"/>
    <m/>
    <x v="3"/>
    <m/>
    <x v="11"/>
    <x v="4"/>
    <m/>
    <m/>
    <m/>
    <m/>
    <m/>
    <m/>
    <n v="59"/>
    <n v="59"/>
    <n v="0"/>
    <n v="0"/>
    <n v="59"/>
    <x v="0"/>
    <n v="0"/>
    <n v="0"/>
    <m/>
    <n v="3"/>
    <m/>
    <s v="3276 St. Clair Ave. E. Toronto"/>
    <x v="7"/>
    <x v="0"/>
    <x v="118"/>
    <m/>
    <m/>
    <m/>
    <m/>
    <x v="1"/>
    <m/>
    <m/>
    <m/>
    <m/>
    <m/>
    <m/>
    <m/>
    <m/>
    <n v="0.33"/>
    <n v="0"/>
    <n v="0"/>
    <n v="0.2"/>
    <n v="0"/>
    <m/>
    <n v="0"/>
    <n v="0"/>
    <n v="0"/>
    <n v="0"/>
    <n v="0"/>
    <n v="0.1"/>
    <n v="0"/>
    <n v="0"/>
    <n v="0"/>
    <n v="0"/>
    <n v="0.1"/>
    <n v="0"/>
    <n v="0"/>
    <m/>
    <n v="0"/>
    <n v="0"/>
    <m/>
    <m/>
    <n v="0"/>
    <s v="0.1 Patient Flow Coordinator_x000a_0.1 Manager"/>
    <n v="0.73"/>
    <n v="0.2"/>
    <m/>
    <s v="100%"/>
    <s v="Inpatient Units"/>
    <x v="2"/>
    <m/>
    <x v="2"/>
    <m/>
    <m/>
    <x v="1"/>
    <s v="English"/>
    <x v="0"/>
    <m/>
    <m/>
    <x v="2"/>
    <m/>
    <m/>
    <x v="2"/>
    <m/>
    <m/>
    <x v="1"/>
    <m/>
    <m/>
    <x v="1"/>
    <m/>
    <m/>
    <s v="Data/metrics have been impacted by Covid restrictions, closures, and reopening with limitations.  Additionally, we do not have data or an appropriate process to track staff who were redeployed to other areas of the organization such as inpatient units"/>
    <m/>
    <s v="Yes"/>
    <s v="chiara.campitelli-thompson@unityhealth.to"/>
    <m/>
    <n v="0"/>
    <n v="1"/>
  </r>
  <r>
    <s v="Asset02743"/>
    <m/>
    <m/>
    <m/>
    <m/>
    <m/>
    <x v="5"/>
    <x v="157"/>
    <m/>
    <x v="2"/>
    <m/>
    <s v="Internal Geriatrician Consults"/>
    <m/>
    <x v="3"/>
    <m/>
    <x v="11"/>
    <x v="4"/>
    <m/>
    <m/>
    <m/>
    <m/>
    <m/>
    <m/>
    <n v="45"/>
    <n v="31"/>
    <n v="0"/>
    <n v="40"/>
    <n v="71"/>
    <x v="0"/>
    <n v="0"/>
    <n v="0"/>
    <s v="Weekdays;"/>
    <n v="0"/>
    <m/>
    <s v="82 Buttonwood Ave"/>
    <x v="7"/>
    <x v="0"/>
    <x v="173"/>
    <m/>
    <m/>
    <m/>
    <m/>
    <x v="1"/>
    <m/>
    <m/>
    <m/>
    <m/>
    <m/>
    <m/>
    <m/>
    <m/>
    <n v="0"/>
    <n v="0"/>
    <n v="0"/>
    <n v="0.3"/>
    <n v="0"/>
    <m/>
    <n v="0"/>
    <n v="0"/>
    <n v="0"/>
    <n v="0"/>
    <n v="0"/>
    <n v="0"/>
    <n v="0"/>
    <n v="0"/>
    <n v="0"/>
    <n v="0"/>
    <n v="0"/>
    <n v="0"/>
    <n v="0"/>
    <m/>
    <n v="0"/>
    <n v="0"/>
    <m/>
    <m/>
    <n v="0"/>
    <s v=""/>
    <n v="0.3"/>
    <n v="0"/>
    <m/>
    <s v="75% to &lt;100%"/>
    <s v="Internal West Park Referrals"/>
    <x v="2"/>
    <m/>
    <x v="2"/>
    <m/>
    <m/>
    <x v="1"/>
    <s v="English"/>
    <x v="0"/>
    <m/>
    <m/>
    <x v="2"/>
    <m/>
    <m/>
    <x v="2"/>
    <m/>
    <m/>
    <x v="1"/>
    <m/>
    <m/>
    <x v="1"/>
    <m/>
    <m/>
    <s v="Service is Mon, Tues and Fri."/>
    <m/>
    <s v="Yes"/>
    <s v="marissa.wilson@westpark.org"/>
    <m/>
    <n v="0"/>
    <n v="1"/>
  </r>
  <r>
    <s v="Asset02017"/>
    <m/>
    <m/>
    <m/>
    <m/>
    <m/>
    <x v="5"/>
    <x v="17"/>
    <m/>
    <x v="2"/>
    <m/>
    <s v="Inpatient Consult Team"/>
    <m/>
    <x v="3"/>
    <m/>
    <x v="11"/>
    <x v="4"/>
    <m/>
    <m/>
    <m/>
    <m/>
    <m/>
    <m/>
    <n v="754"/>
    <n v="2233"/>
    <n v="2233"/>
    <n v="0"/>
    <n v="4466"/>
    <x v="0"/>
    <n v="0"/>
    <n v="0"/>
    <s v="Weekdays;"/>
    <n v="1"/>
    <m/>
    <s v="2075 Bayview Avenue"/>
    <x v="7"/>
    <x v="0"/>
    <x v="17"/>
    <m/>
    <m/>
    <m/>
    <m/>
    <x v="1"/>
    <m/>
    <m/>
    <m/>
    <m/>
    <m/>
    <m/>
    <m/>
    <m/>
    <n v="0"/>
    <n v="0"/>
    <n v="0"/>
    <n v="0"/>
    <n v="0"/>
    <m/>
    <n v="0"/>
    <n v="0"/>
    <n v="0"/>
    <n v="0"/>
    <n v="0"/>
    <n v="0"/>
    <n v="0"/>
    <n v="0"/>
    <n v="0"/>
    <n v="0"/>
    <n v="2"/>
    <n v="0"/>
    <n v="0"/>
    <m/>
    <n v="0"/>
    <n v="0"/>
    <m/>
    <m/>
    <n v="0"/>
    <s v=""/>
    <n v="2"/>
    <n v="2"/>
    <m/>
    <s v="100%"/>
    <s v="The ICT receives referrals from residents, fellows, attending physician of patients within the hospital."/>
    <x v="2"/>
    <m/>
    <x v="2"/>
    <m/>
    <m/>
    <x v="1"/>
    <s v="English"/>
    <x v="0"/>
    <m/>
    <m/>
    <x v="2"/>
    <m/>
    <m/>
    <x v="2"/>
    <m/>
    <m/>
    <x v="1"/>
    <m/>
    <m/>
    <x v="1"/>
    <m/>
    <m/>
    <s v="The Inpatient Consult Team provides geriatric assessment, and may referral to community or hospital programs for therapeutic involvement: to day hospital, falls programs, outside resources."/>
    <m/>
    <s v="Yes"/>
    <s v="mary.duffy@sunnybrook.ca"/>
    <m/>
    <n v="0"/>
    <n v="1"/>
  </r>
  <r>
    <s v="Asset02776"/>
    <m/>
    <m/>
    <m/>
    <m/>
    <m/>
    <x v="5"/>
    <x v="101"/>
    <m/>
    <x v="2"/>
    <m/>
    <s v="Central LHIN NLOT: Southlake Regional Health Centre-Stevenson Memorial Hospital co-hub"/>
    <m/>
    <x v="3"/>
    <m/>
    <x v="2"/>
    <x v="2"/>
    <m/>
    <m/>
    <m/>
    <m/>
    <m/>
    <m/>
    <n v="0"/>
    <n v="3572"/>
    <n v="2131"/>
    <n v="16"/>
    <n v="5719"/>
    <x v="0"/>
    <n v="1497"/>
    <n v="0"/>
    <s v="Weekdays;"/>
    <n v="0"/>
    <m/>
    <s v="465 Davis Dr"/>
    <x v="54"/>
    <x v="0"/>
    <x v="200"/>
    <m/>
    <m/>
    <m/>
    <m/>
    <x v="2"/>
    <m/>
    <m/>
    <m/>
    <m/>
    <m/>
    <m/>
    <m/>
    <m/>
    <n v="0"/>
    <n v="0"/>
    <n v="0"/>
    <n v="0"/>
    <n v="0"/>
    <m/>
    <n v="1.4"/>
    <n v="0"/>
    <n v="0"/>
    <n v="0"/>
    <n v="0"/>
    <n v="0"/>
    <n v="0"/>
    <n v="0"/>
    <n v="0"/>
    <n v="0"/>
    <n v="0.6"/>
    <n v="0"/>
    <n v="0"/>
    <m/>
    <n v="0"/>
    <n v="0"/>
    <m/>
    <m/>
    <n v="0"/>
    <s v=""/>
    <n v="2"/>
    <n v="2"/>
    <m/>
    <s v="100%"/>
    <s v="Service is engaged based on requests from LTCH staff and/or hospital staff"/>
    <x v="2"/>
    <m/>
    <x v="2"/>
    <m/>
    <m/>
    <x v="1"/>
    <s v="English"/>
    <x v="0"/>
    <m/>
    <m/>
    <x v="2"/>
    <m/>
    <m/>
    <x v="2"/>
    <m/>
    <m/>
    <x v="1"/>
    <m/>
    <m/>
    <x v="1"/>
    <m/>
    <m/>
    <s v=""/>
    <m/>
    <s v="Yes"/>
    <s v="liis-ann.klein@sunnybrook.ca"/>
    <m/>
    <n v="0"/>
    <n v="1"/>
  </r>
  <r>
    <s v="Asset02770"/>
    <m/>
    <m/>
    <m/>
    <m/>
    <m/>
    <x v="5"/>
    <x v="86"/>
    <m/>
    <x v="2"/>
    <m/>
    <s v="Central LHIN NLOT: Oak Valley Health, Markham Stouffville Hospital"/>
    <m/>
    <x v="3"/>
    <m/>
    <x v="2"/>
    <x v="2"/>
    <m/>
    <m/>
    <m/>
    <m/>
    <m/>
    <m/>
    <n v="0"/>
    <n v="1538"/>
    <n v="1417"/>
    <n v="4"/>
    <n v="2959"/>
    <x v="0"/>
    <n v="1018"/>
    <n v="0"/>
    <s v="Weekdays;"/>
    <n v="0"/>
    <m/>
    <s v="381 Church St"/>
    <x v="47"/>
    <x v="0"/>
    <x v="95"/>
    <m/>
    <m/>
    <m/>
    <m/>
    <x v="2"/>
    <m/>
    <m/>
    <m/>
    <m/>
    <m/>
    <m/>
    <m/>
    <m/>
    <n v="0"/>
    <n v="0"/>
    <n v="0"/>
    <n v="0"/>
    <n v="0"/>
    <m/>
    <n v="1.5"/>
    <n v="0"/>
    <n v="0"/>
    <n v="0"/>
    <n v="0"/>
    <n v="0"/>
    <n v="0"/>
    <n v="0"/>
    <n v="0"/>
    <n v="0"/>
    <n v="0"/>
    <n v="0"/>
    <n v="0"/>
    <m/>
    <n v="0"/>
    <n v="0"/>
    <m/>
    <m/>
    <n v="0"/>
    <s v=""/>
    <n v="1.5"/>
    <n v="1.5"/>
    <m/>
    <s v="100%"/>
    <s v="Service is engaged based on requests from LTCH staff and/or hospital staff"/>
    <x v="2"/>
    <m/>
    <x v="2"/>
    <m/>
    <m/>
    <x v="1"/>
    <s v="English"/>
    <x v="0"/>
    <m/>
    <m/>
    <x v="2"/>
    <m/>
    <m/>
    <x v="2"/>
    <m/>
    <m/>
    <x v="1"/>
    <m/>
    <m/>
    <x v="1"/>
    <m/>
    <m/>
    <s v=""/>
    <m/>
    <s v="Yes"/>
    <s v="liis-ann.klein@sunnybrook.ca"/>
    <m/>
    <n v="0"/>
    <n v="1"/>
  </r>
  <r>
    <s v="Asset01871"/>
    <m/>
    <m/>
    <m/>
    <m/>
    <m/>
    <x v="5"/>
    <x v="19"/>
    <m/>
    <x v="2"/>
    <m/>
    <s v="NLOT"/>
    <m/>
    <x v="3"/>
    <m/>
    <x v="2"/>
    <x v="2"/>
    <m/>
    <m/>
    <m/>
    <m/>
    <m/>
    <m/>
    <n v="0"/>
    <n v="473"/>
    <n v="260"/>
    <n v="16"/>
    <n v="749"/>
    <x v="0"/>
    <n v="0"/>
    <n v="0"/>
    <s v="Weekdays;"/>
    <n v="0"/>
    <m/>
    <s v="100 Westmount Rd"/>
    <x v="12"/>
    <x v="0"/>
    <x v="19"/>
    <m/>
    <m/>
    <m/>
    <m/>
    <x v="3"/>
    <m/>
    <m/>
    <m/>
    <m/>
    <m/>
    <m/>
    <m/>
    <m/>
    <n v="0"/>
    <n v="0"/>
    <n v="0"/>
    <n v="0"/>
    <n v="0"/>
    <m/>
    <n v="1"/>
    <n v="0"/>
    <n v="0"/>
    <n v="0"/>
    <n v="0"/>
    <n v="0"/>
    <n v="0"/>
    <n v="0"/>
    <n v="0"/>
    <n v="0"/>
    <n v="3"/>
    <n v="0"/>
    <n v="0"/>
    <m/>
    <n v="0"/>
    <n v="0"/>
    <m/>
    <m/>
    <n v="0"/>
    <s v="Redeployed staff during COVID, our team supported multiple other programs including the following:_x000a_-redeployed to overnight respite program x 3 months_x000a_-redeployed to COVID-19 outbreaks in RH x2 staff x2 weeks_x000a_-RNs supported with RAT clinic testing at host site_x000a_-during the RN deployment, NLOT had support of a Nurse Consultant from the BSO program x3 months_x000a_2021 data:  _x000a_-RNs supported with vaccine clinics for residents/staff/essential caregivers at multiple LTC and RH since May 2021; _x000a_-NP and RNs supported with vaccine clinics for staff at host site x5 clinics"/>
    <n v="4"/>
    <n v="4"/>
    <m/>
    <s v="75% to &lt;100%"/>
    <s v="-referrals directly from LTC homes as well as Home &amp; Community Care (coordinators in the hospital planning discharge/repatriation)_x000a_-during the pandemic, requests for support were through multiple venues including IMS meetings, H&amp;CC, Ontario Health, LTC homes, Public Health etc."/>
    <x v="2"/>
    <m/>
    <x v="2"/>
    <m/>
    <m/>
    <x v="1"/>
    <s v="English"/>
    <x v="0"/>
    <m/>
    <m/>
    <x v="2"/>
    <m/>
    <m/>
    <x v="2"/>
    <m/>
    <m/>
    <x v="1"/>
    <m/>
    <m/>
    <x v="1"/>
    <m/>
    <m/>
    <s v="-no administrative support to assist with data collection-additional support and resources would support with capturing additional data-Note:  data is limited in capturing the number of consultations and supports offered to homes during the outbreak including provision of resources, guidance, support with decanting, repatriation and clinical management-NLOT NP was involved in most IMS calls to support homes in outbreak including LTC &amp; RH -Refer to NLOT Response to COVID-19 poster to identify multiple strategies and initiatives implemented to support LTC/RH during COVID-19 pandemic (June 2021) Success Story: -please refer to the NLOT Response to COVID-19 poster -success stories around community of practice and education to support LTC and RH-success stories around implementation of virtual care to support LTC/RH (including media coverage) during the pandemic -presentation at multiple conferences around virtual care and NLOT response to COVID-19-ongoing support with ED diversion strategies and initiatives region wide; ED diversion algorithms, Access to specialist flowsheets, COVID-19 guidance/order sets, education via communities of practice, etc.)-provision of leadership and coordination to LTC/ED working group around strategies to support LTC and RH during COVID-19 and ED diversion (included development of ED Diversion flowsheets/access to specialists etc.)-provision of leadership to NLOT provincial collaborative committee -leadership and coordination around Webinars for COVID-19 management including panel of specialists to support providers in LTC &amp; RH (MD/NP) to assist with supporting residents with COVID-19 in their care setting when appropriate-participation in research studies including NP response to COVID and Immunity Study"/>
    <m/>
    <s v="Yes"/>
    <s v="cplatt@cmhaww.ca"/>
    <m/>
    <n v="0"/>
    <n v="1"/>
  </r>
  <r>
    <s v="Asset02762"/>
    <m/>
    <m/>
    <m/>
    <m/>
    <m/>
    <x v="5"/>
    <x v="108"/>
    <m/>
    <x v="2"/>
    <m/>
    <s v="Nursing Led Outreach Team (NLOT)"/>
    <m/>
    <x v="3"/>
    <m/>
    <x v="2"/>
    <x v="2"/>
    <m/>
    <m/>
    <m/>
    <m/>
    <m/>
    <m/>
    <n v="0"/>
    <n v="0"/>
    <n v="0"/>
    <n v="0"/>
    <n v="0"/>
    <x v="0"/>
    <n v="0"/>
    <n v="0"/>
    <s v="Weekdays; Weekends"/>
    <n v="0"/>
    <m/>
    <s v="399 Bathurst Street"/>
    <x v="7"/>
    <x v="0"/>
    <x v="117"/>
    <m/>
    <m/>
    <m/>
    <m/>
    <x v="1"/>
    <m/>
    <m/>
    <m/>
    <m/>
    <m/>
    <m/>
    <m/>
    <m/>
    <n v="0"/>
    <n v="0"/>
    <n v="0"/>
    <n v="0"/>
    <n v="0"/>
    <m/>
    <n v="0"/>
    <n v="0"/>
    <n v="0"/>
    <n v="0"/>
    <n v="0"/>
    <n v="0"/>
    <n v="0"/>
    <n v="0"/>
    <n v="0"/>
    <n v="0"/>
    <n v="4"/>
    <n v="0"/>
    <n v="0"/>
    <m/>
    <n v="0"/>
    <n v="0"/>
    <m/>
    <m/>
    <n v="0"/>
    <s v=""/>
    <n v="4"/>
    <n v="4"/>
    <m/>
    <s v=""/>
    <s v=""/>
    <x v="2"/>
    <m/>
    <x v="2"/>
    <m/>
    <m/>
    <x v="1"/>
    <s v="English"/>
    <x v="0"/>
    <m/>
    <m/>
    <x v="2"/>
    <m/>
    <m/>
    <x v="2"/>
    <m/>
    <m/>
    <x v="1"/>
    <m/>
    <m/>
    <x v="1"/>
    <m/>
    <m/>
    <s v=""/>
    <m/>
    <s v="Yes"/>
    <s v="jackielyn.guanzon@uhn.ca"/>
    <m/>
    <n v="0"/>
    <n v="1"/>
  </r>
  <r>
    <s v="Asset02744"/>
    <m/>
    <m/>
    <m/>
    <m/>
    <m/>
    <x v="5"/>
    <x v="33"/>
    <m/>
    <x v="2"/>
    <m/>
    <s v="Central LHIN NLOT: Humber River Hospital-North York General Hospital co-hub"/>
    <m/>
    <x v="3"/>
    <m/>
    <x v="2"/>
    <x v="2"/>
    <m/>
    <m/>
    <m/>
    <m/>
    <m/>
    <m/>
    <n v="0"/>
    <n v="3733"/>
    <n v="326"/>
    <n v="0"/>
    <n v="4059"/>
    <x v="0"/>
    <n v="3412"/>
    <n v="0"/>
    <s v="Weekdays; Weekends"/>
    <n v="0"/>
    <m/>
    <s v="1235 Wilson Ave"/>
    <x v="7"/>
    <x v="0"/>
    <x v="32"/>
    <m/>
    <m/>
    <m/>
    <m/>
    <x v="1"/>
    <m/>
    <m/>
    <m/>
    <m/>
    <m/>
    <m/>
    <m/>
    <m/>
    <n v="0"/>
    <n v="0"/>
    <n v="0"/>
    <n v="0"/>
    <n v="0"/>
    <m/>
    <n v="2.8"/>
    <n v="0"/>
    <n v="0"/>
    <n v="0"/>
    <n v="0"/>
    <n v="0"/>
    <n v="0"/>
    <n v="0"/>
    <n v="0"/>
    <n v="0"/>
    <n v="1"/>
    <n v="0"/>
    <n v="0"/>
    <m/>
    <n v="0"/>
    <n v="0"/>
    <m/>
    <m/>
    <n v="0"/>
    <s v=""/>
    <n v="3.8"/>
    <n v="3.8"/>
    <m/>
    <s v="100%"/>
    <s v="Service is engaged based on requests from LTCH staff and/or hospital staff"/>
    <x v="2"/>
    <m/>
    <x v="2"/>
    <m/>
    <m/>
    <x v="1"/>
    <s v="English"/>
    <x v="0"/>
    <m/>
    <m/>
    <x v="2"/>
    <m/>
    <m/>
    <x v="2"/>
    <m/>
    <m/>
    <x v="1"/>
    <m/>
    <m/>
    <x v="1"/>
    <m/>
    <m/>
    <s v=""/>
    <m/>
    <s v="Yes"/>
    <s v="liis-ann.klein@sunnybrook.ca"/>
    <m/>
    <n v="0"/>
    <n v="1"/>
  </r>
  <r>
    <s v="Asset02395"/>
    <m/>
    <m/>
    <m/>
    <m/>
    <m/>
    <x v="5"/>
    <x v="10"/>
    <m/>
    <x v="2"/>
    <m/>
    <s v="Nurse Led Outreach Team"/>
    <m/>
    <x v="3"/>
    <m/>
    <x v="2"/>
    <x v="2"/>
    <m/>
    <m/>
    <m/>
    <m/>
    <m/>
    <m/>
    <n v="0"/>
    <n v="3353"/>
    <n v="39"/>
    <n v="0"/>
    <n v="3392"/>
    <x v="0"/>
    <n v="0"/>
    <n v="0"/>
    <s v="Weekdays;"/>
    <n v="0"/>
    <m/>
    <s v="170 Colborne St. West"/>
    <x v="8"/>
    <x v="0"/>
    <x v="49"/>
    <m/>
    <m/>
    <m/>
    <m/>
    <x v="2"/>
    <m/>
    <m/>
    <m/>
    <m/>
    <m/>
    <m/>
    <m/>
    <m/>
    <n v="0"/>
    <n v="0"/>
    <n v="0"/>
    <n v="0"/>
    <n v="0"/>
    <m/>
    <n v="2"/>
    <n v="0"/>
    <n v="0"/>
    <n v="0"/>
    <n v="0"/>
    <n v="0"/>
    <n v="0"/>
    <n v="0"/>
    <n v="0"/>
    <n v="0"/>
    <n v="0"/>
    <n v="0"/>
    <n v="0"/>
    <m/>
    <n v="0"/>
    <n v="0"/>
    <m/>
    <m/>
    <n v="0"/>
    <s v=""/>
    <n v="2"/>
    <n v="2"/>
    <m/>
    <s v=""/>
    <s v="No referral necessary. Service is provided to any resident living in a LTC facility serviced by the NLOT team."/>
    <x v="2"/>
    <m/>
    <x v="2"/>
    <m/>
    <m/>
    <x v="1"/>
    <s v="English"/>
    <x v="0"/>
    <m/>
    <m/>
    <x v="2"/>
    <m/>
    <m/>
    <x v="2"/>
    <m/>
    <m/>
    <x v="1"/>
    <m/>
    <m/>
    <x v="1"/>
    <m/>
    <m/>
    <s v="During the height of COVID, the NLOT teams were required to physically provide care in only one LTC facility, as a result of policies implemented by the LTC Homes at the time."/>
    <m/>
    <s v="Yes"/>
    <s v="lhlam@osmh.on.ca"/>
    <m/>
    <n v="0"/>
    <n v="1"/>
  </r>
  <r>
    <s v="Asset03373"/>
    <m/>
    <m/>
    <m/>
    <m/>
    <m/>
    <x v="5"/>
    <x v="118"/>
    <m/>
    <x v="2"/>
    <m/>
    <s v="Geriatric Mental Health Community Outreach Team"/>
    <m/>
    <x v="3"/>
    <m/>
    <x v="7"/>
    <x v="8"/>
    <m/>
    <m/>
    <m/>
    <m/>
    <m/>
    <m/>
    <n v="149"/>
    <n v="1709"/>
    <n v="668"/>
    <n v="49"/>
    <n v="2426"/>
    <x v="0"/>
    <n v="0"/>
    <n v="0"/>
    <s v="Weekdays;"/>
    <n v="60"/>
    <m/>
    <s v="700 Gordon St"/>
    <x v="48"/>
    <x v="0"/>
    <x v="129"/>
    <m/>
    <m/>
    <m/>
    <m/>
    <x v="0"/>
    <m/>
    <m/>
    <m/>
    <m/>
    <m/>
    <m/>
    <s v="1950 hours annually (37.5 hours per week)"/>
    <m/>
    <n v="0"/>
    <n v="0"/>
    <n v="0"/>
    <n v="0"/>
    <n v="0"/>
    <m/>
    <n v="1"/>
    <n v="0"/>
    <n v="0"/>
    <n v="0"/>
    <n v="0"/>
    <n v="0"/>
    <n v="0"/>
    <n v="0"/>
    <n v="0"/>
    <n v="0"/>
    <n v="3"/>
    <n v="0"/>
    <n v="0"/>
    <m/>
    <n v="0"/>
    <n v="0"/>
    <m/>
    <m/>
    <n v="0"/>
    <s v=""/>
    <n v="4"/>
    <n v="4"/>
    <m/>
    <s v="100%"/>
    <s v=""/>
    <x v="2"/>
    <m/>
    <x v="2"/>
    <m/>
    <m/>
    <x v="1"/>
    <s v="English"/>
    <x v="0"/>
    <m/>
    <m/>
    <x v="2"/>
    <m/>
    <m/>
    <x v="2"/>
    <m/>
    <m/>
    <x v="1"/>
    <m/>
    <m/>
    <x v="1"/>
    <m/>
    <m/>
    <s v=""/>
    <m/>
    <s v="Yes"/>
    <s v="johnstonki@ontarioshores.ca"/>
    <m/>
    <n v="0"/>
    <n v="1"/>
  </r>
  <r>
    <s v="Asset03454"/>
    <m/>
    <m/>
    <m/>
    <m/>
    <m/>
    <x v="5"/>
    <x v="118"/>
    <m/>
    <x v="2"/>
    <m/>
    <s v="Geriatric Dementia Unit"/>
    <m/>
    <x v="3"/>
    <m/>
    <x v="1"/>
    <x v="1"/>
    <m/>
    <m/>
    <m/>
    <m/>
    <m/>
    <m/>
    <n v="88"/>
    <n v="0"/>
    <n v="0"/>
    <n v="0"/>
    <n v="0"/>
    <x v="1"/>
    <n v="23"/>
    <n v="95.5"/>
    <m/>
    <n v="28"/>
    <m/>
    <s v="700 Gordon St"/>
    <x v="48"/>
    <x v="0"/>
    <x v="129"/>
    <m/>
    <m/>
    <m/>
    <m/>
    <x v="0"/>
    <m/>
    <m/>
    <m/>
    <m/>
    <m/>
    <m/>
    <s v="1950 hours annually (37.5 hours per week)"/>
    <m/>
    <n v="1"/>
    <n v="0"/>
    <n v="0.2"/>
    <n v="0"/>
    <n v="0.2"/>
    <m/>
    <n v="1"/>
    <n v="0.75"/>
    <n v="0"/>
    <n v="0"/>
    <n v="3"/>
    <n v="0.35"/>
    <n v="0.2"/>
    <n v="0.6"/>
    <n v="0"/>
    <n v="0"/>
    <n v="11.5"/>
    <n v="19.899999999999999"/>
    <n v="1"/>
    <m/>
    <n v="0"/>
    <n v="1"/>
    <m/>
    <m/>
    <n v="1"/>
    <s v="1 BT shared between 3 units_x000a_1 neuropsychologist, splits time between 3 inpatient units"/>
    <n v="40.700000000000003"/>
    <n v="40.5"/>
    <m/>
    <s v="100%"/>
    <s v="Hospital, LTCH, Service-to-service, BSO staff at LTCH"/>
    <x v="2"/>
    <m/>
    <x v="2"/>
    <m/>
    <m/>
    <x v="1"/>
    <s v="English;French"/>
    <x v="0"/>
    <m/>
    <m/>
    <x v="2"/>
    <m/>
    <m/>
    <x v="2"/>
    <m/>
    <m/>
    <x v="1"/>
    <m/>
    <m/>
    <x v="1"/>
    <m/>
    <m/>
    <s v=""/>
    <m/>
    <s v="Yes"/>
    <s v="johnstonki@ontarioshores.ca"/>
    <m/>
    <n v="0"/>
    <n v="1"/>
  </r>
  <r>
    <s v="Asset03700"/>
    <m/>
    <m/>
    <m/>
    <m/>
    <m/>
    <x v="5"/>
    <x v="80"/>
    <m/>
    <x v="2"/>
    <m/>
    <s v="Geriatric Telemedicine"/>
    <m/>
    <x v="3"/>
    <m/>
    <x v="53"/>
    <x v="4"/>
    <m/>
    <m/>
    <m/>
    <m/>
    <m/>
    <m/>
    <n v="104"/>
    <n v="0"/>
    <n v="0"/>
    <n v="131"/>
    <n v="131"/>
    <x v="0"/>
    <n v="0"/>
    <n v="0"/>
    <s v="Weekdays;"/>
    <n v="61"/>
    <m/>
    <s v="35 Algoma Street North"/>
    <x v="45"/>
    <x v="0"/>
    <x v="89"/>
    <m/>
    <m/>
    <m/>
    <m/>
    <x v="4"/>
    <m/>
    <m/>
    <m/>
    <m/>
    <m/>
    <m/>
    <s v="1950 hours annually (37.5 hours per week)"/>
    <m/>
    <n v="0"/>
    <n v="0"/>
    <n v="0"/>
    <n v="1"/>
    <n v="0"/>
    <m/>
    <n v="0"/>
    <n v="0"/>
    <n v="0"/>
    <n v="0"/>
    <n v="0"/>
    <n v="0"/>
    <n v="0"/>
    <n v="0"/>
    <n v="0"/>
    <n v="0"/>
    <n v="0"/>
    <n v="0"/>
    <n v="0"/>
    <m/>
    <n v="0"/>
    <n v="0"/>
    <m/>
    <m/>
    <n v="0"/>
    <s v=""/>
    <n v="1"/>
    <n v="0"/>
    <m/>
    <s v=""/>
    <s v=""/>
    <x v="2"/>
    <m/>
    <x v="2"/>
    <m/>
    <m/>
    <x v="1"/>
    <s v="English"/>
    <x v="0"/>
    <m/>
    <m/>
    <x v="2"/>
    <m/>
    <m/>
    <x v="2"/>
    <m/>
    <m/>
    <x v="1"/>
    <m/>
    <m/>
    <x v="1"/>
    <m/>
    <m/>
    <s v="As part of FTE for Clinic"/>
    <m/>
    <s v="Yes"/>
    <s v="programs@geriatricsontario.ca"/>
    <m/>
    <n v="0"/>
    <n v="1"/>
  </r>
  <r>
    <s v="Asset02142"/>
    <m/>
    <m/>
    <m/>
    <m/>
    <m/>
    <x v="5"/>
    <x v="20"/>
    <m/>
    <x v="2"/>
    <m/>
    <s v="Central Intake for Specialized Geriatric Services (Geriatric Medicine)"/>
    <m/>
    <x v="3"/>
    <m/>
    <x v="13"/>
    <x v="6"/>
    <m/>
    <m/>
    <m/>
    <m/>
    <m/>
    <m/>
    <n v="2558"/>
    <n v="2558"/>
    <n v="2558"/>
    <n v="0"/>
    <n v="5116"/>
    <x v="0"/>
    <n v="0"/>
    <n v="0"/>
    <s v="Weekdays;"/>
    <n v="0"/>
    <m/>
    <s v="1053 Carling Avenue"/>
    <x v="11"/>
    <x v="0"/>
    <x v="20"/>
    <m/>
    <m/>
    <m/>
    <m/>
    <x v="0"/>
    <m/>
    <m/>
    <m/>
    <m/>
    <m/>
    <m/>
    <m/>
    <m/>
    <n v="1"/>
    <n v="0"/>
    <n v="0"/>
    <n v="0"/>
    <n v="0"/>
    <m/>
    <n v="0"/>
    <n v="1"/>
    <n v="0"/>
    <n v="0"/>
    <n v="0"/>
    <n v="0"/>
    <n v="0"/>
    <n v="0"/>
    <n v="0"/>
    <n v="0"/>
    <n v="1"/>
    <n v="0"/>
    <n v="0"/>
    <m/>
    <n v="0"/>
    <n v="0"/>
    <m/>
    <m/>
    <n v="0"/>
    <s v=""/>
    <n v="3"/>
    <n v="2"/>
    <m/>
    <s v="100%"/>
    <s v="Hospital in-patient, Geriatric Psychiatry Community Services"/>
    <x v="2"/>
    <m/>
    <x v="2"/>
    <m/>
    <m/>
    <x v="1"/>
    <s v="English"/>
    <x v="0"/>
    <m/>
    <m/>
    <x v="2"/>
    <m/>
    <m/>
    <x v="2"/>
    <m/>
    <m/>
    <x v="1"/>
    <m/>
    <m/>
    <x v="1"/>
    <m/>
    <m/>
    <s v=""/>
    <m/>
    <s v="Yes"/>
    <s v="adimillo@toh.ca"/>
    <m/>
    <n v="0"/>
    <n v="1"/>
  </r>
  <r>
    <s v="Asset02472"/>
    <m/>
    <m/>
    <m/>
    <m/>
    <m/>
    <x v="5"/>
    <x v="20"/>
    <m/>
    <x v="2"/>
    <m/>
    <s v="Geriatric Psychiatry Behavioural Support Team"/>
    <m/>
    <x v="3"/>
    <m/>
    <x v="5"/>
    <x v="1"/>
    <m/>
    <m/>
    <m/>
    <m/>
    <m/>
    <m/>
    <n v="740"/>
    <n v="3866"/>
    <n v="0"/>
    <n v="0"/>
    <n v="3866"/>
    <x v="0"/>
    <n v="0"/>
    <n v="0"/>
    <s v="Weekdays;"/>
    <n v="0"/>
    <m/>
    <s v="Civic Campus 1053 Carling Avenue"/>
    <x v="11"/>
    <x v="0"/>
    <x v="20"/>
    <m/>
    <m/>
    <m/>
    <m/>
    <x v="0"/>
    <m/>
    <m/>
    <m/>
    <m/>
    <m/>
    <m/>
    <m/>
    <m/>
    <n v="0"/>
    <n v="0"/>
    <n v="0"/>
    <n v="0"/>
    <n v="2"/>
    <m/>
    <n v="0"/>
    <n v="0"/>
    <n v="0"/>
    <n v="0"/>
    <n v="0"/>
    <n v="0"/>
    <n v="0"/>
    <n v="0"/>
    <n v="0"/>
    <n v="0"/>
    <n v="3"/>
    <n v="0"/>
    <n v="0"/>
    <m/>
    <n v="0"/>
    <n v="0"/>
    <m/>
    <m/>
    <n v="0"/>
    <s v=""/>
    <n v="5"/>
    <n v="3"/>
    <m/>
    <s v="100%"/>
    <s v="Admitting health care teams (MD and RN and allied health team members)"/>
    <x v="2"/>
    <m/>
    <x v="2"/>
    <m/>
    <m/>
    <x v="1"/>
    <s v="English"/>
    <x v="0"/>
    <m/>
    <m/>
    <x v="2"/>
    <m/>
    <m/>
    <x v="2"/>
    <m/>
    <m/>
    <x v="1"/>
    <m/>
    <m/>
    <x v="1"/>
    <m/>
    <m/>
    <s v="The Geriatric Psychiatry Behavioural Support Team (GPBST) provides interdisciplinary, specialized geriatric consult services at The Ottawa Hospital (TOH) to meet the unique needs of vulnerable older adults in the acute care setting. The team consists of a Geriatric Psychiatrist and Behavioural Support Nurses who help to assess and manage the complex care of older adults with behavioural and psychiatric symptoms of dementia using non-pharmacological and pharmacological interventions. Support for patients and their families is provided to help improve transitions within our complex healthcare system. In addition to providing clinical support to the older adult patient population, these teams help to build capacity through education, research and quality improvement initiatives at TOH."/>
    <m/>
    <s v="Yes"/>
    <s v="jkoop@toh.ca"/>
    <m/>
    <n v="0"/>
    <n v="1"/>
  </r>
  <r>
    <s v="Asset01905"/>
    <m/>
    <m/>
    <m/>
    <m/>
    <m/>
    <x v="5"/>
    <x v="14"/>
    <m/>
    <x v="2"/>
    <m/>
    <s v="Senior's At Risk"/>
    <m/>
    <x v="3"/>
    <m/>
    <x v="9"/>
    <x v="3"/>
    <m/>
    <m/>
    <m/>
    <m/>
    <m/>
    <m/>
    <n v="144"/>
    <n v="965"/>
    <n v="910"/>
    <n v="0"/>
    <n v="1875"/>
    <x v="0"/>
    <n v="0"/>
    <n v="0"/>
    <s v="Weekdays;"/>
    <n v="6.7"/>
    <m/>
    <s v="80 Waterloo Ave"/>
    <x v="12"/>
    <x v="0"/>
    <x v="14"/>
    <m/>
    <m/>
    <m/>
    <m/>
    <x v="3"/>
    <m/>
    <m/>
    <m/>
    <m/>
    <m/>
    <m/>
    <m/>
    <m/>
    <n v="0"/>
    <n v="0"/>
    <n v="0"/>
    <n v="0"/>
    <n v="0"/>
    <m/>
    <n v="0"/>
    <n v="0"/>
    <n v="0"/>
    <n v="0"/>
    <n v="0"/>
    <n v="0"/>
    <n v="0"/>
    <n v="0"/>
    <n v="0"/>
    <n v="0"/>
    <n v="0"/>
    <n v="0"/>
    <n v="0"/>
    <m/>
    <n v="0"/>
    <n v="0"/>
    <m/>
    <m/>
    <n v="1"/>
    <s v="Other: 1 FTE  Vulnerable Senior's Lead and _x000a_Mental Health and Addition Worker: 1 FTE MSW Mental Health Clinician"/>
    <n v="0"/>
    <n v="1"/>
    <m/>
    <s v="75% to &lt;100%"/>
    <s v="Family Physician"/>
    <x v="2"/>
    <m/>
    <x v="2"/>
    <m/>
    <m/>
    <x v="1"/>
    <s v="English"/>
    <x v="0"/>
    <m/>
    <m/>
    <x v="2"/>
    <m/>
    <m/>
    <x v="2"/>
    <m/>
    <m/>
    <x v="1"/>
    <m/>
    <m/>
    <x v="1"/>
    <m/>
    <m/>
    <s v=""/>
    <m/>
    <s v="Yes"/>
    <s v="cplatt@cmhaww.ca"/>
    <m/>
    <n v="0"/>
    <n v="1"/>
  </r>
  <r>
    <s v="Asset02673"/>
    <m/>
    <m/>
    <m/>
    <m/>
    <m/>
    <x v="5"/>
    <x v="100"/>
    <m/>
    <x v="2"/>
    <m/>
    <s v="Services for Seniors: Mobile Social Work Service"/>
    <m/>
    <x v="3"/>
    <m/>
    <x v="9"/>
    <x v="3"/>
    <m/>
    <m/>
    <m/>
    <m/>
    <m/>
    <m/>
    <n v="271"/>
    <n v="2877"/>
    <n v="2835"/>
    <n v="51"/>
    <n v="5763"/>
    <x v="0"/>
    <n v="0"/>
    <n v="0"/>
    <s v="Weekdays;"/>
    <n v="24"/>
    <m/>
    <s v="C/O Lorna Tomlinson Seniors Residence 44 Dufferin St. Penetanguishene ON"/>
    <x v="53"/>
    <x v="0"/>
    <x v="108"/>
    <m/>
    <m/>
    <m/>
    <m/>
    <x v="2"/>
    <m/>
    <m/>
    <m/>
    <m/>
    <m/>
    <m/>
    <m/>
    <m/>
    <n v="0"/>
    <n v="0"/>
    <n v="0"/>
    <n v="0"/>
    <n v="0"/>
    <m/>
    <n v="0"/>
    <n v="0"/>
    <n v="0"/>
    <n v="0"/>
    <n v="0"/>
    <n v="0"/>
    <n v="0"/>
    <n v="0"/>
    <n v="0"/>
    <n v="0"/>
    <n v="0"/>
    <n v="0"/>
    <n v="4.25"/>
    <m/>
    <n v="0"/>
    <n v="0"/>
    <m/>
    <m/>
    <n v="0"/>
    <s v="More staff turnover than usual during COVID.  Difficult to orient during this period as well."/>
    <n v="4.25"/>
    <n v="4.25"/>
    <m/>
    <s v="75% to &lt;100%"/>
    <s v=""/>
    <x v="2"/>
    <m/>
    <x v="2"/>
    <m/>
    <m/>
    <x v="1"/>
    <s v="English"/>
    <x v="0"/>
    <m/>
    <m/>
    <x v="2"/>
    <m/>
    <m/>
    <x v="2"/>
    <m/>
    <m/>
    <x v="1"/>
    <m/>
    <m/>
    <x v="1"/>
    <m/>
    <m/>
    <s v=""/>
    <m/>
    <s v="Yes"/>
    <s v="zina@wendatprograms.com"/>
    <m/>
    <n v="0"/>
    <n v="1"/>
  </r>
  <r>
    <s v="Asset02681"/>
    <m/>
    <m/>
    <m/>
    <m/>
    <m/>
    <x v="5"/>
    <x v="100"/>
    <m/>
    <x v="2"/>
    <m/>
    <s v="Services for Seniors: Transitional Support"/>
    <m/>
    <x v="3"/>
    <m/>
    <x v="42"/>
    <x v="1"/>
    <m/>
    <m/>
    <m/>
    <m/>
    <m/>
    <m/>
    <n v="226"/>
    <n v="1438"/>
    <n v="1106"/>
    <n v="17"/>
    <n v="2561"/>
    <x v="0"/>
    <n v="0"/>
    <n v="0"/>
    <s v="Weekdays;"/>
    <n v="35"/>
    <m/>
    <s v="C/O Lorna Tomlinson Seniors Residence 44 Dufferin St. Penetanguishene ON"/>
    <x v="53"/>
    <x v="0"/>
    <x v="108"/>
    <m/>
    <m/>
    <m/>
    <m/>
    <x v="2"/>
    <m/>
    <m/>
    <m/>
    <m/>
    <m/>
    <m/>
    <m/>
    <m/>
    <n v="0"/>
    <n v="0"/>
    <n v="0"/>
    <n v="0"/>
    <n v="0"/>
    <m/>
    <n v="0"/>
    <n v="0"/>
    <n v="0"/>
    <n v="0"/>
    <n v="0"/>
    <n v="0"/>
    <n v="0"/>
    <n v="0"/>
    <n v="0"/>
    <n v="0"/>
    <n v="4.0999999999999996"/>
    <n v="0"/>
    <n v="0"/>
    <m/>
    <n v="0"/>
    <n v="0"/>
    <m/>
    <m/>
    <n v="0"/>
    <s v="Employ only RPN's.  4.1"/>
    <n v="4.0999999999999996"/>
    <n v="4.0999999999999996"/>
    <m/>
    <s v="75% to &lt;100%"/>
    <s v="Referral sources include: tertiary hospitals, acute care hospitals, as well as HCC from the community, Retirement homes, and family members."/>
    <x v="2"/>
    <m/>
    <x v="2"/>
    <m/>
    <m/>
    <x v="1"/>
    <s v="English"/>
    <x v="0"/>
    <m/>
    <m/>
    <x v="2"/>
    <m/>
    <m/>
    <x v="2"/>
    <m/>
    <m/>
    <x v="1"/>
    <m/>
    <m/>
    <x v="1"/>
    <m/>
    <m/>
    <s v="Work closely with HCC - and prioritize waitlist in concert with LTC waitlist to ensure the clients who have most potential to move are seen first.  Program was established in 2009, since inception of SGS, BSO services have worked closely with partners to ensure best outcome for clients."/>
    <m/>
    <s v="Yes"/>
    <s v="zina@wendatprograms.com"/>
    <m/>
    <n v="0"/>
    <n v="1"/>
  </r>
  <r>
    <s v="Asset02494"/>
    <m/>
    <m/>
    <m/>
    <m/>
    <m/>
    <x v="5"/>
    <x v="124"/>
    <m/>
    <x v="2"/>
    <m/>
    <s v="Behavioural Support consultation team"/>
    <m/>
    <x v="3"/>
    <m/>
    <x v="5"/>
    <x v="1"/>
    <m/>
    <m/>
    <m/>
    <m/>
    <m/>
    <m/>
    <n v="110"/>
    <n v="0"/>
    <n v="0"/>
    <n v="0"/>
    <n v="0"/>
    <x v="0"/>
    <n v="0"/>
    <n v="0"/>
    <m/>
    <n v="0"/>
    <m/>
    <s v="713 chemin Montreal"/>
    <x v="11"/>
    <x v="0"/>
    <x v="135"/>
    <m/>
    <m/>
    <m/>
    <m/>
    <x v="0"/>
    <m/>
    <m/>
    <m/>
    <m/>
    <m/>
    <m/>
    <m/>
    <m/>
    <n v="0"/>
    <n v="0"/>
    <n v="0"/>
    <n v="0"/>
    <n v="0"/>
    <m/>
    <n v="0"/>
    <n v="0"/>
    <n v="0"/>
    <n v="0"/>
    <n v="0"/>
    <n v="0"/>
    <n v="0"/>
    <n v="0"/>
    <n v="0"/>
    <n v="0"/>
    <n v="1"/>
    <n v="0"/>
    <n v="0"/>
    <m/>
    <n v="0"/>
    <n v="0"/>
    <m/>
    <m/>
    <n v="0"/>
    <s v=""/>
    <n v="1"/>
    <n v="1"/>
    <m/>
    <s v=""/>
    <s v=""/>
    <x v="2"/>
    <m/>
    <x v="2"/>
    <m/>
    <m/>
    <x v="1"/>
    <s v="English"/>
    <x v="0"/>
    <m/>
    <m/>
    <x v="2"/>
    <m/>
    <m/>
    <x v="2"/>
    <m/>
    <m/>
    <x v="1"/>
    <m/>
    <m/>
    <x v="1"/>
    <m/>
    <m/>
    <s v=""/>
    <m/>
    <s v="Yes"/>
    <s v="myriamveilleux@montfort.on.ca"/>
    <m/>
    <n v="0"/>
    <n v="1"/>
  </r>
  <r>
    <s v="Asset02500"/>
    <m/>
    <m/>
    <m/>
    <m/>
    <m/>
    <x v="5"/>
    <x v="124"/>
    <m/>
    <x v="2"/>
    <m/>
    <s v="Clinique de continence"/>
    <m/>
    <x v="3"/>
    <m/>
    <x v="55"/>
    <x v="3"/>
    <m/>
    <m/>
    <m/>
    <m/>
    <m/>
    <m/>
    <n v="0"/>
    <n v="0"/>
    <n v="0"/>
    <n v="0"/>
    <n v="0"/>
    <x v="0"/>
    <n v="0"/>
    <n v="0"/>
    <m/>
    <n v="0"/>
    <m/>
    <s v="713 chemin Montreal"/>
    <x v="11"/>
    <x v="0"/>
    <x v="135"/>
    <m/>
    <m/>
    <m/>
    <m/>
    <x v="0"/>
    <m/>
    <m/>
    <m/>
    <m/>
    <m/>
    <m/>
    <m/>
    <m/>
    <n v="0"/>
    <n v="0"/>
    <n v="0"/>
    <n v="0"/>
    <n v="0"/>
    <m/>
    <n v="0.1"/>
    <n v="0"/>
    <n v="0"/>
    <n v="0"/>
    <n v="0"/>
    <n v="0"/>
    <n v="0"/>
    <n v="0"/>
    <n v="0"/>
    <n v="0"/>
    <n v="0"/>
    <n v="0"/>
    <n v="0"/>
    <m/>
    <n v="0"/>
    <n v="0"/>
    <m/>
    <m/>
    <n v="0"/>
    <s v=""/>
    <n v="0.1"/>
    <n v="0.1"/>
    <m/>
    <s v=""/>
    <s v=""/>
    <x v="2"/>
    <m/>
    <x v="2"/>
    <m/>
    <m/>
    <x v="1"/>
    <s v="English"/>
    <x v="0"/>
    <m/>
    <m/>
    <x v="2"/>
    <m/>
    <m/>
    <x v="2"/>
    <m/>
    <m/>
    <x v="1"/>
    <m/>
    <m/>
    <x v="1"/>
    <m/>
    <m/>
    <s v=""/>
    <m/>
    <s v="Yes"/>
    <s v="myriamveilleux@montfort.on.ca"/>
    <m/>
    <n v="0"/>
    <n v="1"/>
  </r>
  <r>
    <s v="Asset02507"/>
    <m/>
    <m/>
    <m/>
    <m/>
    <m/>
    <x v="5"/>
    <x v="124"/>
    <m/>
    <x v="2"/>
    <m/>
    <s v="Clinique de gériatrie"/>
    <m/>
    <x v="3"/>
    <m/>
    <x v="3"/>
    <x v="3"/>
    <m/>
    <m/>
    <m/>
    <m/>
    <m/>
    <m/>
    <n v="0"/>
    <n v="521"/>
    <n v="8"/>
    <n v="0"/>
    <n v="529"/>
    <x v="0"/>
    <n v="0"/>
    <n v="0"/>
    <m/>
    <n v="0"/>
    <m/>
    <s v="713 chemin Montreal"/>
    <x v="11"/>
    <x v="0"/>
    <x v="135"/>
    <m/>
    <m/>
    <m/>
    <m/>
    <x v="0"/>
    <m/>
    <m/>
    <m/>
    <m/>
    <m/>
    <m/>
    <m/>
    <m/>
    <n v="0"/>
    <n v="0"/>
    <n v="0"/>
    <n v="0.5"/>
    <n v="0"/>
    <m/>
    <n v="0"/>
    <n v="0.2"/>
    <n v="0"/>
    <n v="0"/>
    <n v="0"/>
    <n v="0"/>
    <n v="0.1"/>
    <n v="0"/>
    <n v="0"/>
    <n v="0"/>
    <n v="0"/>
    <n v="0"/>
    <n v="0"/>
    <m/>
    <n v="0"/>
    <n v="0"/>
    <m/>
    <m/>
    <n v="0"/>
    <s v=""/>
    <n v="0.79999999999999993"/>
    <n v="0.30000000000000004"/>
    <m/>
    <s v=""/>
    <s v=""/>
    <x v="2"/>
    <m/>
    <x v="2"/>
    <m/>
    <m/>
    <x v="1"/>
    <s v="English"/>
    <x v="0"/>
    <m/>
    <m/>
    <x v="2"/>
    <m/>
    <m/>
    <x v="2"/>
    <m/>
    <m/>
    <x v="1"/>
    <m/>
    <m/>
    <x v="1"/>
    <m/>
    <m/>
    <s v=""/>
    <m/>
    <s v="Yes"/>
    <s v="myriamveilleux@montfort.on.ca"/>
    <m/>
    <n v="0"/>
    <n v="1"/>
  </r>
  <r>
    <s v="Asset02504"/>
    <m/>
    <m/>
    <m/>
    <m/>
    <m/>
    <x v="5"/>
    <x v="124"/>
    <m/>
    <x v="2"/>
    <m/>
    <s v="Clinique GEM"/>
    <m/>
    <x v="3"/>
    <m/>
    <x v="0"/>
    <x v="0"/>
    <m/>
    <m/>
    <m/>
    <m/>
    <m/>
    <m/>
    <n v="0"/>
    <n v="38"/>
    <n v="9"/>
    <n v="0"/>
    <n v="47"/>
    <x v="0"/>
    <n v="0"/>
    <n v="0"/>
    <m/>
    <n v="0"/>
    <m/>
    <s v="713 chemin Montreal"/>
    <x v="11"/>
    <x v="0"/>
    <x v="135"/>
    <m/>
    <m/>
    <m/>
    <m/>
    <x v="0"/>
    <m/>
    <m/>
    <m/>
    <m/>
    <m/>
    <m/>
    <m/>
    <m/>
    <n v="0"/>
    <n v="0"/>
    <n v="0"/>
    <n v="0.1"/>
    <n v="0"/>
    <m/>
    <n v="0"/>
    <n v="0"/>
    <n v="0"/>
    <n v="0"/>
    <n v="0"/>
    <n v="0"/>
    <n v="0"/>
    <n v="0"/>
    <n v="0"/>
    <n v="0"/>
    <n v="0"/>
    <n v="0"/>
    <n v="0"/>
    <m/>
    <n v="0"/>
    <n v="0"/>
    <m/>
    <m/>
    <n v="0"/>
    <s v=""/>
    <n v="0.1"/>
    <n v="0"/>
    <m/>
    <s v=""/>
    <s v=""/>
    <x v="2"/>
    <m/>
    <x v="2"/>
    <m/>
    <m/>
    <x v="1"/>
    <s v="English"/>
    <x v="0"/>
    <m/>
    <m/>
    <x v="2"/>
    <m/>
    <m/>
    <x v="2"/>
    <m/>
    <m/>
    <x v="1"/>
    <m/>
    <m/>
    <x v="1"/>
    <m/>
    <m/>
    <s v=""/>
    <m/>
    <s v="Yes"/>
    <s v="myriamveilleux@montfort.on.ca"/>
    <m/>
    <n v="0"/>
    <n v="1"/>
  </r>
  <r>
    <s v="Asset02603"/>
    <m/>
    <m/>
    <m/>
    <m/>
    <m/>
    <x v="5"/>
    <x v="124"/>
    <m/>
    <x v="2"/>
    <m/>
    <s v="Clinique de chutes"/>
    <m/>
    <x v="3"/>
    <m/>
    <x v="38"/>
    <x v="3"/>
    <m/>
    <m/>
    <m/>
    <m/>
    <m/>
    <m/>
    <n v="0"/>
    <n v="0"/>
    <n v="0"/>
    <n v="0"/>
    <n v="0"/>
    <x v="0"/>
    <n v="0"/>
    <n v="0"/>
    <m/>
    <n v="0"/>
    <m/>
    <s v="713 chemin Montreal"/>
    <x v="11"/>
    <x v="0"/>
    <x v="135"/>
    <m/>
    <m/>
    <m/>
    <m/>
    <x v="0"/>
    <m/>
    <m/>
    <m/>
    <m/>
    <m/>
    <m/>
    <m/>
    <m/>
    <n v="0"/>
    <n v="0"/>
    <n v="0"/>
    <n v="0.1"/>
    <n v="0"/>
    <m/>
    <n v="0"/>
    <n v="0"/>
    <n v="0"/>
    <n v="0"/>
    <n v="0"/>
    <n v="0"/>
    <n v="0"/>
    <n v="0"/>
    <n v="0"/>
    <n v="0"/>
    <n v="0"/>
    <n v="0"/>
    <n v="0"/>
    <m/>
    <n v="0"/>
    <n v="0"/>
    <m/>
    <m/>
    <n v="0"/>
    <s v=""/>
    <n v="0.1"/>
    <n v="0"/>
    <m/>
    <s v="75% to &lt;100%"/>
    <s v=""/>
    <x v="2"/>
    <m/>
    <x v="2"/>
    <m/>
    <m/>
    <x v="1"/>
    <s v="English"/>
    <x v="0"/>
    <m/>
    <m/>
    <x v="2"/>
    <m/>
    <m/>
    <x v="2"/>
    <m/>
    <m/>
    <x v="1"/>
    <m/>
    <m/>
    <x v="1"/>
    <m/>
    <m/>
    <s v="Corrected record from 0.1FTE NP to 0.1 FTE Geriatrician as per Myriam Veilleux email July 14, 2022 11:06 am"/>
    <m/>
    <s v="Yes"/>
    <s v="kkay@rgpo.ca"/>
    <m/>
    <n v="0"/>
    <n v="1"/>
  </r>
  <r>
    <s v="Asset02511"/>
    <m/>
    <m/>
    <m/>
    <m/>
    <m/>
    <x v="5"/>
    <x v="124"/>
    <m/>
    <x v="2"/>
    <m/>
    <s v="Inpatient Geriatric Consultation Team"/>
    <m/>
    <x v="3"/>
    <m/>
    <x v="11"/>
    <x v="4"/>
    <m/>
    <m/>
    <m/>
    <m/>
    <m/>
    <m/>
    <n v="243"/>
    <n v="0"/>
    <n v="0"/>
    <n v="0"/>
    <n v="0"/>
    <x v="0"/>
    <n v="0"/>
    <n v="0"/>
    <m/>
    <n v="0"/>
    <m/>
    <s v="713 chemin Montreal"/>
    <x v="11"/>
    <x v="0"/>
    <x v="135"/>
    <m/>
    <m/>
    <m/>
    <m/>
    <x v="0"/>
    <m/>
    <m/>
    <m/>
    <m/>
    <m/>
    <m/>
    <m/>
    <m/>
    <n v="0"/>
    <n v="0"/>
    <n v="0"/>
    <n v="0"/>
    <n v="0"/>
    <m/>
    <n v="0"/>
    <n v="0"/>
    <n v="0"/>
    <n v="0"/>
    <n v="0"/>
    <n v="0"/>
    <n v="0"/>
    <n v="0"/>
    <n v="0"/>
    <n v="0"/>
    <n v="0"/>
    <n v="0"/>
    <n v="0"/>
    <m/>
    <n v="0"/>
    <n v="0"/>
    <m/>
    <m/>
    <n v="0"/>
    <s v=""/>
    <n v="0"/>
    <n v="0"/>
    <m/>
    <s v=""/>
    <s v=""/>
    <x v="2"/>
    <m/>
    <x v="2"/>
    <m/>
    <m/>
    <x v="1"/>
    <s v="English"/>
    <x v="0"/>
    <m/>
    <m/>
    <x v="2"/>
    <m/>
    <m/>
    <x v="2"/>
    <m/>
    <m/>
    <x v="1"/>
    <m/>
    <m/>
    <x v="1"/>
    <m/>
    <m/>
    <s v=""/>
    <m/>
    <s v="Yes"/>
    <s v="myriamveilleux@montfort.on.ca"/>
    <m/>
    <n v="0"/>
    <n v="1"/>
  </r>
  <r>
    <s v="Asset01704"/>
    <m/>
    <m/>
    <m/>
    <m/>
    <m/>
    <x v="5"/>
    <x v="188"/>
    <m/>
    <x v="2"/>
    <m/>
    <s v="acute, rehailitative and ALC hospital Care"/>
    <m/>
    <x v="3"/>
    <m/>
    <x v="11"/>
    <x v="4"/>
    <m/>
    <m/>
    <m/>
    <m/>
    <m/>
    <m/>
    <n v="1100"/>
    <n v="1100"/>
    <n v="0"/>
    <n v="0"/>
    <n v="1100"/>
    <x v="0"/>
    <n v="0"/>
    <n v="0"/>
    <s v="Weekdays;"/>
    <n v="0"/>
    <m/>
    <s v="1245 Lakeshore road Burlington Ontario"/>
    <x v="59"/>
    <x v="0"/>
    <x v="217"/>
    <m/>
    <m/>
    <m/>
    <m/>
    <x v="3"/>
    <m/>
    <m/>
    <m/>
    <m/>
    <m/>
    <m/>
    <m/>
    <m/>
    <n v="0"/>
    <n v="0"/>
    <n v="0"/>
    <n v="0"/>
    <n v="0"/>
    <m/>
    <n v="0"/>
    <n v="0"/>
    <n v="0"/>
    <n v="0"/>
    <n v="0"/>
    <n v="0"/>
    <n v="0"/>
    <n v="0"/>
    <n v="0"/>
    <n v="0"/>
    <n v="0"/>
    <n v="0"/>
    <n v="0"/>
    <m/>
    <n v="0"/>
    <n v="0"/>
    <m/>
    <m/>
    <n v="0"/>
    <s v="CNS 2 FTE"/>
    <n v="0"/>
    <n v="0"/>
    <m/>
    <s v="100%"/>
    <s v="Physician, Nurse, family, Social work, OT, PT, Community Partners"/>
    <x v="2"/>
    <m/>
    <x v="2"/>
    <m/>
    <m/>
    <x v="1"/>
    <s v="English"/>
    <x v="0"/>
    <m/>
    <m/>
    <x v="2"/>
    <m/>
    <m/>
    <x v="2"/>
    <m/>
    <m/>
    <x v="1"/>
    <m/>
    <m/>
    <x v="1"/>
    <m/>
    <m/>
    <s v="numbers seen are an approximation"/>
    <m/>
    <s v="Yes"/>
    <s v="tcorbett@josephbranthospital.ca"/>
    <m/>
    <n v="0"/>
    <n v="1"/>
  </r>
  <r>
    <s v="Asset02132"/>
    <m/>
    <m/>
    <m/>
    <m/>
    <m/>
    <x v="5"/>
    <x v="85"/>
    <m/>
    <x v="2"/>
    <m/>
    <s v="Seniors CARE Program"/>
    <m/>
    <x v="3"/>
    <m/>
    <x v="38"/>
    <x v="3"/>
    <m/>
    <m/>
    <m/>
    <m/>
    <m/>
    <m/>
    <n v="165"/>
    <n v="1612"/>
    <n v="0"/>
    <n v="0"/>
    <n v="1612"/>
    <x v="0"/>
    <n v="0"/>
    <n v="0"/>
    <s v="Weekdays;"/>
    <n v="0"/>
    <m/>
    <s v="190 Cundles Rd. East"/>
    <x v="10"/>
    <x v="0"/>
    <x v="94"/>
    <m/>
    <m/>
    <m/>
    <m/>
    <x v="2"/>
    <m/>
    <m/>
    <m/>
    <m/>
    <m/>
    <m/>
    <m/>
    <m/>
    <n v="0"/>
    <n v="0"/>
    <n v="0"/>
    <n v="0"/>
    <n v="0"/>
    <m/>
    <n v="0"/>
    <n v="0"/>
    <n v="0"/>
    <n v="0"/>
    <n v="0"/>
    <n v="0"/>
    <n v="0.2"/>
    <n v="0"/>
    <n v="0"/>
    <n v="0"/>
    <n v="0"/>
    <n v="0"/>
    <n v="0"/>
    <m/>
    <n v="0"/>
    <n v="0"/>
    <m/>
    <m/>
    <n v="6"/>
    <s v="Kinesiologist"/>
    <n v="0.2"/>
    <n v="6.2"/>
    <m/>
    <s v="100%"/>
    <s v="Anyone"/>
    <x v="2"/>
    <m/>
    <x v="2"/>
    <m/>
    <m/>
    <x v="1"/>
    <s v="English"/>
    <x v="0"/>
    <m/>
    <m/>
    <x v="2"/>
    <m/>
    <m/>
    <x v="2"/>
    <m/>
    <m/>
    <x v="1"/>
    <m/>
    <m/>
    <x v="1"/>
    <m/>
    <m/>
    <s v=""/>
    <m/>
    <s v="Yes"/>
    <s v="shcameron@nsmsgs.ca"/>
    <m/>
    <n v="0"/>
    <n v="1"/>
  </r>
  <r>
    <s v="Asset02845"/>
    <m/>
    <m/>
    <m/>
    <m/>
    <m/>
    <x v="5"/>
    <x v="114"/>
    <m/>
    <x v="2"/>
    <m/>
    <s v="Horizon Program For Geriatric Psychiatry"/>
    <m/>
    <x v="3"/>
    <m/>
    <x v="39"/>
    <x v="1"/>
    <m/>
    <m/>
    <m/>
    <m/>
    <m/>
    <m/>
    <n v="33"/>
    <n v="0"/>
    <n v="0"/>
    <n v="0"/>
    <n v="0"/>
    <x v="1"/>
    <n v="28"/>
    <n v="95.28"/>
    <m/>
    <n v="0"/>
    <m/>
    <s v="500 Church Street Penetanguishene"/>
    <x v="53"/>
    <x v="0"/>
    <x v="124"/>
    <m/>
    <m/>
    <m/>
    <m/>
    <x v="2"/>
    <m/>
    <m/>
    <m/>
    <m/>
    <m/>
    <m/>
    <m/>
    <m/>
    <n v="0.5"/>
    <n v="0"/>
    <n v="0"/>
    <n v="0"/>
    <n v="1"/>
    <m/>
    <n v="0"/>
    <n v="1"/>
    <n v="0"/>
    <n v="0"/>
    <n v="8"/>
    <n v="0"/>
    <n v="0"/>
    <n v="0"/>
    <n v="0"/>
    <n v="0"/>
    <n v="9"/>
    <n v="8"/>
    <n v="2"/>
    <m/>
    <n v="0"/>
    <n v="1"/>
    <m/>
    <m/>
    <n v="0"/>
    <s v=""/>
    <n v="30.5"/>
    <n v="29"/>
    <m/>
    <s v="75% to &lt;100%"/>
    <s v=""/>
    <x v="2"/>
    <m/>
    <x v="2"/>
    <m/>
    <m/>
    <x v="1"/>
    <s v="English"/>
    <x v="0"/>
    <m/>
    <m/>
    <x v="2"/>
    <m/>
    <m/>
    <x v="2"/>
    <m/>
    <m/>
    <x v="1"/>
    <m/>
    <m/>
    <x v="1"/>
    <m/>
    <m/>
    <s v="All program allied employees X9  redeployed April , 2020 to a nursing rotation.Other Waypoint employees were redeployed to Horizon during the COVID-19 outbreak to address patient care need, staff shortages, cohorting of patients/employees down three separate corridors. All therapeutic programming was ceased."/>
    <m/>
    <s v="Yes"/>
    <s v="jwatt@waypointcentre.ca"/>
    <m/>
    <n v="0"/>
    <n v="1"/>
  </r>
  <r>
    <s v="Asset03598"/>
    <m/>
    <m/>
    <m/>
    <m/>
    <m/>
    <x v="5"/>
    <x v="54"/>
    <m/>
    <x v="2"/>
    <m/>
    <s v="Alpha Omega Dental Centre"/>
    <m/>
    <x v="3"/>
    <m/>
    <x v="57"/>
    <x v="3"/>
    <m/>
    <m/>
    <m/>
    <m/>
    <m/>
    <m/>
    <n v="467"/>
    <n v="1106"/>
    <n v="88"/>
    <n v="0"/>
    <n v="1194"/>
    <x v="0"/>
    <n v="0"/>
    <n v="0"/>
    <s v="Weekdays;"/>
    <n v="0"/>
    <m/>
    <s v="3560 Bathurst St"/>
    <x v="7"/>
    <x v="0"/>
    <x v="58"/>
    <m/>
    <m/>
    <m/>
    <m/>
    <x v="1"/>
    <m/>
    <m/>
    <m/>
    <m/>
    <m/>
    <m/>
    <s v="1950 hours annually (37.5 hours per week)"/>
    <m/>
    <n v="0.88"/>
    <n v="0"/>
    <n v="0"/>
    <n v="0"/>
    <n v="0"/>
    <m/>
    <n v="0"/>
    <n v="0"/>
    <n v="0"/>
    <n v="0"/>
    <n v="0"/>
    <n v="0"/>
    <n v="0"/>
    <n v="0"/>
    <n v="0"/>
    <n v="0"/>
    <n v="0"/>
    <n v="0"/>
    <n v="0"/>
    <m/>
    <n v="0"/>
    <n v="0"/>
    <m/>
    <m/>
    <n v="0.89"/>
    <s v=""/>
    <n v="0.88"/>
    <n v="0.89"/>
    <m/>
    <s v="100%"/>
    <s v=""/>
    <x v="2"/>
    <m/>
    <x v="2"/>
    <m/>
    <m/>
    <x v="1"/>
    <s v="English"/>
    <x v="0"/>
    <m/>
    <m/>
    <x v="2"/>
    <m/>
    <m/>
    <x v="2"/>
    <m/>
    <m/>
    <x v="1"/>
    <m/>
    <m/>
    <x v="1"/>
    <m/>
    <m/>
    <s v="https://www.baycrest.org/Baycrest/Healthcare-Programs-Services/Clinical-Services/Alpha-Omega-Dental-Centre"/>
    <m/>
    <s v="Yes"/>
    <s v="programs@geriatricsontario.ca"/>
    <m/>
    <n v="1"/>
    <n v="1"/>
  </r>
  <r>
    <s v="Asset03560"/>
    <m/>
    <m/>
    <m/>
    <m/>
    <m/>
    <x v="5"/>
    <x v="54"/>
    <m/>
    <x v="2"/>
    <m/>
    <s v="Audiology"/>
    <m/>
    <x v="3"/>
    <m/>
    <x v="57"/>
    <x v="3"/>
    <m/>
    <m/>
    <m/>
    <m/>
    <m/>
    <m/>
    <n v="729"/>
    <n v="1565"/>
    <n v="80"/>
    <n v="27"/>
    <n v="1672"/>
    <x v="0"/>
    <n v="0"/>
    <n v="0"/>
    <s v="Weekdays;"/>
    <n v="0"/>
    <m/>
    <s v="3560 Bathurst St"/>
    <x v="7"/>
    <x v="0"/>
    <x v="58"/>
    <m/>
    <m/>
    <m/>
    <m/>
    <x v="1"/>
    <m/>
    <m/>
    <m/>
    <m/>
    <m/>
    <m/>
    <s v="1950 hours annually (37.5 hours per week)"/>
    <m/>
    <n v="0.69"/>
    <n v="0"/>
    <n v="0"/>
    <n v="0"/>
    <n v="0"/>
    <m/>
    <n v="0"/>
    <n v="0"/>
    <n v="0"/>
    <n v="0"/>
    <n v="0"/>
    <n v="0"/>
    <n v="0"/>
    <n v="0"/>
    <n v="0"/>
    <n v="0"/>
    <n v="0"/>
    <n v="0"/>
    <n v="0"/>
    <m/>
    <n v="0"/>
    <n v="0"/>
    <m/>
    <m/>
    <n v="3.2"/>
    <s v=""/>
    <n v="0.69"/>
    <n v="3.2"/>
    <m/>
    <s v="100%"/>
    <s v=""/>
    <x v="2"/>
    <m/>
    <x v="2"/>
    <m/>
    <m/>
    <x v="1"/>
    <s v="English"/>
    <x v="0"/>
    <m/>
    <m/>
    <x v="2"/>
    <m/>
    <m/>
    <x v="2"/>
    <m/>
    <m/>
    <x v="1"/>
    <m/>
    <m/>
    <x v="1"/>
    <m/>
    <m/>
    <s v="https://www.baycrest.org/Baycrest/Healthcare-Programs-Services/Clinical-Services/Hearing-Services"/>
    <m/>
    <s v="Yes"/>
    <s v="programs@geriatricsontario.ca"/>
    <m/>
    <n v="1"/>
    <n v="1"/>
  </r>
  <r>
    <s v="Asset03562"/>
    <m/>
    <m/>
    <m/>
    <m/>
    <m/>
    <x v="5"/>
    <x v="54"/>
    <m/>
    <x v="2"/>
    <m/>
    <s v="https://www.baycrest.org/Baycrest/Healthcare-Programs-Services/Clinical-Services/Behavioural-Neurology-Unit"/>
    <m/>
    <x v="3"/>
    <m/>
    <x v="5"/>
    <x v="1"/>
    <m/>
    <m/>
    <m/>
    <m/>
    <m/>
    <m/>
    <n v="32"/>
    <n v="0"/>
    <n v="0"/>
    <n v="0"/>
    <n v="0"/>
    <x v="0"/>
    <n v="20"/>
    <n v="0.8"/>
    <s v="Weekdays;"/>
    <n v="0"/>
    <m/>
    <s v="3560 Bathurst St"/>
    <x v="7"/>
    <x v="0"/>
    <x v="58"/>
    <m/>
    <m/>
    <m/>
    <m/>
    <x v="1"/>
    <m/>
    <m/>
    <m/>
    <m/>
    <m/>
    <m/>
    <s v="1950 hours annually (37.5 hours per week)"/>
    <m/>
    <n v="1.25"/>
    <n v="0"/>
    <n v="0"/>
    <n v="0"/>
    <n v="0"/>
    <m/>
    <n v="0"/>
    <n v="0"/>
    <n v="0"/>
    <n v="0"/>
    <n v="7.95"/>
    <n v="0"/>
    <n v="0"/>
    <n v="0"/>
    <n v="0"/>
    <n v="0"/>
    <n v="7.84"/>
    <n v="12.76"/>
    <n v="0"/>
    <m/>
    <n v="0"/>
    <n v="0"/>
    <m/>
    <m/>
    <n v="0.04"/>
    <s v=""/>
    <n v="29.799999999999997"/>
    <n v="28.59"/>
    <m/>
    <s v="100%"/>
    <s v=""/>
    <x v="2"/>
    <m/>
    <x v="2"/>
    <m/>
    <m/>
    <x v="1"/>
    <s v="English"/>
    <x v="0"/>
    <m/>
    <m/>
    <x v="2"/>
    <m/>
    <m/>
    <x v="2"/>
    <m/>
    <m/>
    <x v="1"/>
    <m/>
    <m/>
    <x v="1"/>
    <m/>
    <m/>
    <s v="https://www.baycrest.org/Baycrest/Healthcare-Programs-Services/Clinical-Services/Behavioural-Neurology-Unit"/>
    <m/>
    <s v="Yes"/>
    <s v="programs@geriatricsontario.ca"/>
    <m/>
    <n v="1"/>
    <n v="1"/>
  </r>
  <r>
    <s v="Asset03563"/>
    <m/>
    <m/>
    <m/>
    <m/>
    <m/>
    <x v="5"/>
    <x v="54"/>
    <m/>
    <x v="2"/>
    <m/>
    <s v="Cardiac Diagnostics"/>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Cardiac-Diagnostics"/>
    <m/>
    <s v="Yes"/>
    <s v="programs@geriatricsontario.ca"/>
    <m/>
    <n v="1"/>
    <n v="1"/>
  </r>
  <r>
    <s v="Asset03564"/>
    <m/>
    <m/>
    <m/>
    <m/>
    <m/>
    <x v="5"/>
    <x v="54"/>
    <m/>
    <x v="2"/>
    <m/>
    <s v="Cardi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Cardiology"/>
    <m/>
    <s v="Yes"/>
    <s v="programs@geriatricsontario.ca"/>
    <m/>
    <n v="1"/>
    <n v="1"/>
  </r>
  <r>
    <s v="Asset03566"/>
    <m/>
    <m/>
    <m/>
    <m/>
    <m/>
    <x v="5"/>
    <x v="54"/>
    <m/>
    <x v="2"/>
    <m/>
    <s v="Dermat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Dermatology"/>
    <m/>
    <s v="Yes"/>
    <s v="programs@geriatricsontario.ca"/>
    <m/>
    <n v="1"/>
    <n v="1"/>
  </r>
  <r>
    <s v="Asset03567"/>
    <m/>
    <m/>
    <m/>
    <m/>
    <m/>
    <x v="5"/>
    <x v="54"/>
    <m/>
    <x v="2"/>
    <m/>
    <s v="Ear Nose and Throat"/>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Ear,-Nose-and-Throat"/>
    <m/>
    <s v="Yes"/>
    <s v="programs@geriatricsontario.ca"/>
    <m/>
    <n v="1"/>
    <n v="1"/>
  </r>
  <r>
    <s v="Asset03568"/>
    <m/>
    <m/>
    <m/>
    <m/>
    <m/>
    <x v="5"/>
    <x v="54"/>
    <m/>
    <x v="2"/>
    <m/>
    <s v="FEES Swallowing Evaluations -- ambulatory"/>
    <m/>
    <x v="3"/>
    <m/>
    <x v="57"/>
    <x v="3"/>
    <m/>
    <m/>
    <m/>
    <m/>
    <m/>
    <m/>
    <n v="80"/>
    <n v="1"/>
    <n v="0"/>
    <n v="0"/>
    <n v="1"/>
    <x v="0"/>
    <n v="0"/>
    <n v="0"/>
    <s v="Weekdays;"/>
    <n v="0"/>
    <m/>
    <s v="3560 Bathurst St"/>
    <x v="7"/>
    <x v="0"/>
    <x v="58"/>
    <m/>
    <m/>
    <m/>
    <m/>
    <x v="1"/>
    <m/>
    <m/>
    <m/>
    <m/>
    <m/>
    <m/>
    <s v="1950 hours annually (37.5 hours per week)"/>
    <m/>
    <n v="0"/>
    <n v="0"/>
    <n v="0"/>
    <n v="0"/>
    <n v="0"/>
    <m/>
    <n v="0"/>
    <n v="0"/>
    <n v="0"/>
    <n v="0"/>
    <n v="0"/>
    <n v="0"/>
    <n v="0"/>
    <n v="0"/>
    <n v="0"/>
    <n v="0"/>
    <n v="0"/>
    <n v="0"/>
    <n v="0"/>
    <m/>
    <n v="2.73"/>
    <n v="0"/>
    <m/>
    <m/>
    <n v="0.09"/>
    <s v=""/>
    <n v="2.73"/>
    <n v="2.82"/>
    <m/>
    <s v="100%"/>
    <s v=""/>
    <x v="2"/>
    <m/>
    <x v="2"/>
    <m/>
    <m/>
    <x v="1"/>
    <s v="English"/>
    <x v="0"/>
    <m/>
    <m/>
    <x v="2"/>
    <m/>
    <m/>
    <x v="2"/>
    <m/>
    <m/>
    <x v="1"/>
    <m/>
    <m/>
    <x v="1"/>
    <m/>
    <m/>
    <s v="https://www.baycrest.org/Baycrest/Healthcare-Programs-Services/Clinical-Services/FEES-Swallowing-Evaluations"/>
    <m/>
    <s v="Yes"/>
    <s v="programs@geriatricsontario.ca"/>
    <m/>
    <n v="1"/>
    <n v="1"/>
  </r>
  <r>
    <s v="Asset03569"/>
    <m/>
    <m/>
    <m/>
    <m/>
    <m/>
    <x v="5"/>
    <x v="54"/>
    <m/>
    <x v="2"/>
    <m/>
    <s v="Female Pelvic Health"/>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Female-Pelvic-Health"/>
    <m/>
    <s v="Yes"/>
    <s v="programs@geriatricsontario.ca"/>
    <m/>
    <n v="1"/>
    <n v="1"/>
  </r>
  <r>
    <s v="Asset03570"/>
    <m/>
    <m/>
    <m/>
    <m/>
    <m/>
    <x v="5"/>
    <x v="54"/>
    <m/>
    <x v="2"/>
    <m/>
    <s v="Foot Care"/>
    <m/>
    <x v="3"/>
    <m/>
    <x v="57"/>
    <x v="3"/>
    <m/>
    <m/>
    <m/>
    <m/>
    <m/>
    <m/>
    <n v="620"/>
    <n v="1573"/>
    <n v="0"/>
    <n v="0"/>
    <n v="1573"/>
    <x v="0"/>
    <n v="0"/>
    <n v="0"/>
    <s v="Weekdays;"/>
    <n v="0"/>
    <m/>
    <s v="3560 Bathurst St"/>
    <x v="7"/>
    <x v="0"/>
    <x v="58"/>
    <m/>
    <m/>
    <m/>
    <m/>
    <x v="1"/>
    <m/>
    <m/>
    <m/>
    <m/>
    <m/>
    <m/>
    <s v="1950 hours annually (37.5 hours per week)"/>
    <m/>
    <n v="0.32"/>
    <n v="0"/>
    <n v="0"/>
    <n v="0"/>
    <n v="0"/>
    <m/>
    <n v="0"/>
    <n v="0"/>
    <n v="0"/>
    <n v="0"/>
    <n v="0"/>
    <n v="0"/>
    <n v="0"/>
    <n v="0"/>
    <n v="0"/>
    <n v="0"/>
    <n v="0"/>
    <n v="0"/>
    <n v="0"/>
    <m/>
    <n v="0"/>
    <n v="0"/>
    <m/>
    <m/>
    <n v="0"/>
    <s v="FTE via medical services"/>
    <n v="0.32"/>
    <n v="0"/>
    <m/>
    <s v="100%"/>
    <s v=""/>
    <x v="2"/>
    <m/>
    <x v="2"/>
    <m/>
    <m/>
    <x v="1"/>
    <s v="English"/>
    <x v="0"/>
    <m/>
    <m/>
    <x v="2"/>
    <m/>
    <m/>
    <x v="2"/>
    <m/>
    <m/>
    <x v="1"/>
    <m/>
    <m/>
    <x v="1"/>
    <m/>
    <m/>
    <s v="https://www.baycrest.org/Baycrest/Healthcare-Programs-Services/Clinical-Services/Foot-CareFTE via medical services"/>
    <m/>
    <s v="Yes"/>
    <s v="programs@geriatricsontario.ca"/>
    <m/>
    <n v="1"/>
    <n v="1"/>
  </r>
  <r>
    <s v="Asset03592"/>
    <m/>
    <m/>
    <m/>
    <m/>
    <m/>
    <x v="5"/>
    <x v="54"/>
    <m/>
    <x v="2"/>
    <m/>
    <s v="Slow stream inpatient rehabilitation H7E"/>
    <m/>
    <x v="3"/>
    <m/>
    <x v="51"/>
    <x v="1"/>
    <m/>
    <m/>
    <m/>
    <m/>
    <m/>
    <m/>
    <n v="128"/>
    <n v="0"/>
    <n v="0"/>
    <n v="0"/>
    <n v="0"/>
    <x v="0"/>
    <n v="30"/>
    <n v="0.41"/>
    <s v="Weekdays; Weekends"/>
    <n v="4"/>
    <m/>
    <s v="3560 Bathurst St"/>
    <x v="7"/>
    <x v="0"/>
    <x v="58"/>
    <m/>
    <m/>
    <m/>
    <m/>
    <x v="1"/>
    <m/>
    <m/>
    <m/>
    <m/>
    <m/>
    <m/>
    <s v="1950 hours annually (37.5 hours per week)"/>
    <m/>
    <n v="1.56"/>
    <n v="0"/>
    <n v="0"/>
    <n v="0"/>
    <n v="0"/>
    <m/>
    <n v="0"/>
    <n v="0"/>
    <n v="0"/>
    <n v="0"/>
    <n v="0.05"/>
    <n v="0"/>
    <n v="0"/>
    <n v="0"/>
    <n v="0"/>
    <n v="0"/>
    <n v="6.49"/>
    <n v="8.3000000000000007"/>
    <n v="0"/>
    <m/>
    <n v="0"/>
    <n v="0"/>
    <m/>
    <m/>
    <n v="1.1399999999999999"/>
    <s v=""/>
    <n v="16.399999999999999"/>
    <n v="15.980000000000002"/>
    <m/>
    <s v="100%"/>
    <s v=""/>
    <x v="2"/>
    <m/>
    <x v="2"/>
    <m/>
    <m/>
    <x v="1"/>
    <s v="English"/>
    <x v="0"/>
    <m/>
    <m/>
    <x v="2"/>
    <m/>
    <m/>
    <x v="2"/>
    <m/>
    <m/>
    <x v="1"/>
    <m/>
    <m/>
    <x v="1"/>
    <m/>
    <m/>
    <s v=""/>
    <m/>
    <s v="Yes"/>
    <s v="programs@geriatricsontario.ca"/>
    <m/>
    <n v="1"/>
    <n v="1"/>
  </r>
  <r>
    <s v="Asset03579"/>
    <m/>
    <m/>
    <m/>
    <m/>
    <m/>
    <x v="5"/>
    <x v="54"/>
    <m/>
    <x v="2"/>
    <m/>
    <s v="In-patient Psychiatry Program H4E"/>
    <m/>
    <x v="3"/>
    <m/>
    <x v="44"/>
    <x v="4"/>
    <m/>
    <m/>
    <m/>
    <m/>
    <m/>
    <m/>
    <n v="63"/>
    <n v="0"/>
    <n v="0"/>
    <n v="0"/>
    <n v="0"/>
    <x v="1"/>
    <n v="20"/>
    <n v="0.8"/>
    <s v="Weekdays; Weekends"/>
    <n v="0"/>
    <m/>
    <s v="3560 Bathurst St"/>
    <x v="7"/>
    <x v="0"/>
    <x v="58"/>
    <m/>
    <m/>
    <m/>
    <m/>
    <x v="1"/>
    <m/>
    <m/>
    <m/>
    <m/>
    <m/>
    <m/>
    <s v="1950 hours annually (37.5 hours per week)"/>
    <m/>
    <n v="1.27"/>
    <n v="0"/>
    <n v="0"/>
    <n v="0"/>
    <n v="0"/>
    <m/>
    <n v="0"/>
    <n v="0"/>
    <n v="0"/>
    <n v="0"/>
    <n v="1.59"/>
    <n v="0"/>
    <n v="0"/>
    <n v="0"/>
    <n v="0"/>
    <n v="0"/>
    <n v="8.4600000000000009"/>
    <n v="5.76"/>
    <n v="0"/>
    <m/>
    <n v="0"/>
    <n v="0"/>
    <m/>
    <m/>
    <n v="0.22"/>
    <s v=""/>
    <n v="17.079999999999998"/>
    <n v="16.03"/>
    <m/>
    <s v="100%"/>
    <s v=""/>
    <x v="2"/>
    <m/>
    <x v="2"/>
    <m/>
    <m/>
    <x v="1"/>
    <s v="English"/>
    <x v="0"/>
    <m/>
    <m/>
    <x v="2"/>
    <m/>
    <m/>
    <x v="2"/>
    <m/>
    <m/>
    <x v="1"/>
    <m/>
    <m/>
    <x v="1"/>
    <m/>
    <m/>
    <s v="https://www.baycrest.org/Baycrest_Centre/media/content/form_files/Inpatient-Psychiatry-Brochure-2021.pdf"/>
    <m/>
    <s v="Yes"/>
    <s v="programs@geriatricsontario.ca"/>
    <m/>
    <n v="1"/>
    <n v="1"/>
  </r>
  <r>
    <s v="Asset03571"/>
    <m/>
    <m/>
    <m/>
    <m/>
    <m/>
    <x v="5"/>
    <x v="54"/>
    <m/>
    <x v="2"/>
    <m/>
    <s v="Lee Silverman Voice Treatment"/>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Lee-Silverman-Voice-Treatment"/>
    <m/>
    <s v="Yes"/>
    <s v="programs@geriatricsontario.ca"/>
    <m/>
    <n v="1"/>
    <n v="1"/>
  </r>
  <r>
    <s v="Asset03573"/>
    <m/>
    <m/>
    <m/>
    <m/>
    <m/>
    <x v="5"/>
    <x v="54"/>
    <m/>
    <x v="2"/>
    <m/>
    <s v="Opthalm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Ophthalmology"/>
    <m/>
    <s v="Yes"/>
    <s v="programs@geriatricsontario.ca"/>
    <m/>
    <n v="1"/>
    <n v="1"/>
  </r>
  <r>
    <s v="Asset03574"/>
    <m/>
    <m/>
    <m/>
    <m/>
    <m/>
    <x v="5"/>
    <x v="54"/>
    <m/>
    <x v="2"/>
    <m/>
    <s v="Palliative Care Unit"/>
    <m/>
    <x v="3"/>
    <m/>
    <x v="58"/>
    <x v="1"/>
    <m/>
    <m/>
    <m/>
    <m/>
    <m/>
    <m/>
    <n v="0"/>
    <n v="0"/>
    <n v="0"/>
    <n v="0"/>
    <n v="0"/>
    <x v="0"/>
    <n v="0"/>
    <n v="0"/>
    <s v="Weekdays;"/>
    <n v="0"/>
    <m/>
    <s v="3560 Bathurst St"/>
    <x v="7"/>
    <x v="0"/>
    <x v="58"/>
    <m/>
    <m/>
    <m/>
    <m/>
    <x v="1"/>
    <m/>
    <m/>
    <m/>
    <m/>
    <m/>
    <m/>
    <s v="1950 hours annually (37.5 hours per week)"/>
    <m/>
    <n v="0.89"/>
    <n v="0"/>
    <n v="0"/>
    <n v="0"/>
    <n v="0"/>
    <m/>
    <n v="0"/>
    <n v="0"/>
    <n v="0"/>
    <n v="0"/>
    <n v="0"/>
    <n v="0"/>
    <n v="0"/>
    <n v="0"/>
    <n v="0"/>
    <n v="0"/>
    <n v="11.62"/>
    <n v="11.38"/>
    <n v="0"/>
    <m/>
    <n v="0"/>
    <n v="0"/>
    <m/>
    <m/>
    <n v="0.12"/>
    <s v=""/>
    <n v="23.89"/>
    <n v="23.12"/>
    <m/>
    <s v="100%"/>
    <s v=""/>
    <x v="2"/>
    <m/>
    <x v="2"/>
    <m/>
    <m/>
    <x v="1"/>
    <s v="English"/>
    <x v="0"/>
    <m/>
    <m/>
    <x v="2"/>
    <m/>
    <m/>
    <x v="2"/>
    <m/>
    <m/>
    <x v="1"/>
    <m/>
    <m/>
    <x v="1"/>
    <m/>
    <m/>
    <s v="https://www.baycrest.org/Baycrest/Healthcare-Programs-Services/Clinical-Services/Palliative-Care-Unit"/>
    <m/>
    <s v="Yes"/>
    <s v="programs@geriatricsontario.ca"/>
    <m/>
    <n v="1"/>
    <n v="1"/>
  </r>
  <r>
    <s v="Asset03578"/>
    <m/>
    <m/>
    <m/>
    <m/>
    <m/>
    <x v="5"/>
    <x v="54"/>
    <m/>
    <x v="2"/>
    <m/>
    <s v="Pamela &amp; Paul Austin Centre for Neurology &amp; Behavioural Support"/>
    <m/>
    <x v="3"/>
    <m/>
    <x v="5"/>
    <x v="1"/>
    <m/>
    <m/>
    <m/>
    <m/>
    <m/>
    <m/>
    <n v="527"/>
    <n v="1306"/>
    <n v="378"/>
    <n v="84"/>
    <n v="1768"/>
    <x v="0"/>
    <n v="0"/>
    <n v="0"/>
    <s v="Weekdays;"/>
    <n v="0"/>
    <m/>
    <s v="3560 Bathurst St"/>
    <x v="7"/>
    <x v="0"/>
    <x v="58"/>
    <m/>
    <m/>
    <m/>
    <m/>
    <x v="1"/>
    <m/>
    <m/>
    <m/>
    <m/>
    <m/>
    <m/>
    <s v="1950 hours annually (37.5 hours per week)"/>
    <m/>
    <n v="0"/>
    <n v="0"/>
    <n v="0"/>
    <n v="0"/>
    <n v="0"/>
    <m/>
    <n v="0"/>
    <n v="0"/>
    <n v="0"/>
    <n v="0"/>
    <n v="0"/>
    <n v="0"/>
    <n v="0"/>
    <n v="0"/>
    <n v="0"/>
    <n v="0"/>
    <n v="0"/>
    <n v="0"/>
    <n v="0"/>
    <m/>
    <n v="0"/>
    <n v="0"/>
    <m/>
    <m/>
    <n v="1.49"/>
    <s v=""/>
    <n v="0"/>
    <n v="1.49"/>
    <m/>
    <s v="100%"/>
    <s v=""/>
    <x v="2"/>
    <m/>
    <x v="2"/>
    <m/>
    <m/>
    <x v="1"/>
    <s v="English"/>
    <x v="0"/>
    <m/>
    <m/>
    <x v="2"/>
    <m/>
    <m/>
    <x v="2"/>
    <m/>
    <m/>
    <x v="1"/>
    <m/>
    <m/>
    <x v="1"/>
    <m/>
    <m/>
    <s v="https://www.baycrest.org/Baycrest/Healthcare-Programs-Services/Clinical-Services/Austin-Centre"/>
    <m/>
    <s v="Yes"/>
    <s v="programs@geriatricsontario.ca"/>
    <m/>
    <n v="1"/>
    <n v="1"/>
  </r>
  <r>
    <s v="Asset03575"/>
    <m/>
    <m/>
    <m/>
    <m/>
    <m/>
    <x v="5"/>
    <x v="54"/>
    <m/>
    <x v="2"/>
    <m/>
    <s v="Physiatr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Physiatry"/>
    <m/>
    <s v="Yes"/>
    <s v="programs@geriatricsontario.ca"/>
    <m/>
    <n v="1"/>
    <n v="1"/>
  </r>
  <r>
    <s v="Asset03572"/>
    <m/>
    <m/>
    <m/>
    <m/>
    <m/>
    <x v="5"/>
    <x v="54"/>
    <m/>
    <x v="2"/>
    <m/>
    <s v="The Virtual Behavioural Medicine Program"/>
    <m/>
    <x v="3"/>
    <m/>
    <x v="53"/>
    <x v="4"/>
    <m/>
    <m/>
    <m/>
    <m/>
    <m/>
    <m/>
    <n v="137"/>
    <n v="85"/>
    <n v="56"/>
    <n v="884"/>
    <n v="1025"/>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The-Virtual-Behavioural-Medicine-(VBM)-Program"/>
    <m/>
    <s v="Yes"/>
    <s v="programs@geriatricsontario.ca"/>
    <m/>
    <n v="1"/>
    <n v="1"/>
  </r>
  <r>
    <s v="Asset03576"/>
    <m/>
    <m/>
    <m/>
    <m/>
    <m/>
    <x v="5"/>
    <x v="54"/>
    <m/>
    <x v="2"/>
    <m/>
    <s v="Ur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Urology"/>
    <m/>
    <s v="Yes"/>
    <s v="programs@geriatricsontario.ca"/>
    <m/>
    <n v="1"/>
    <n v="1"/>
  </r>
  <r>
    <s v="Asset03577"/>
    <m/>
    <m/>
    <m/>
    <m/>
    <m/>
    <x v="5"/>
    <x v="54"/>
    <m/>
    <x v="2"/>
    <m/>
    <s v="Wound Care"/>
    <m/>
    <x v="3"/>
    <m/>
    <x v="57"/>
    <x v="3"/>
    <m/>
    <m/>
    <m/>
    <m/>
    <m/>
    <m/>
    <n v="216"/>
    <n v="872"/>
    <n v="26"/>
    <n v="90"/>
    <n v="988"/>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Wound-Care"/>
    <m/>
    <s v="Yes"/>
    <s v="programs@geriatricsontario.ca"/>
    <m/>
    <n v="1"/>
    <n v="1"/>
  </r>
  <r>
    <s v="Asset01898"/>
    <m/>
    <m/>
    <m/>
    <m/>
    <m/>
    <x v="5"/>
    <x v="178"/>
    <m/>
    <x v="2"/>
    <m/>
    <s v="EWFHT MC Clinic"/>
    <m/>
    <x v="3"/>
    <m/>
    <x v="20"/>
    <x v="5"/>
    <m/>
    <m/>
    <m/>
    <m/>
    <m/>
    <m/>
    <n v="0"/>
    <n v="0"/>
    <n v="0"/>
    <n v="0"/>
    <n v="0"/>
    <x v="0"/>
    <n v="0"/>
    <n v="0"/>
    <m/>
    <n v="0"/>
    <m/>
    <s v="6 Thompson Crecent"/>
    <x v="94"/>
    <x v="0"/>
    <x v="202"/>
    <m/>
    <m/>
    <m/>
    <m/>
    <x v="3"/>
    <m/>
    <m/>
    <m/>
    <m/>
    <m/>
    <m/>
    <m/>
    <m/>
    <n v="0"/>
    <n v="0"/>
    <n v="0"/>
    <n v="0"/>
    <n v="0"/>
    <m/>
    <n v="0"/>
    <n v="0"/>
    <n v="0"/>
    <n v="0"/>
    <n v="0"/>
    <n v="0"/>
    <n v="0"/>
    <n v="0"/>
    <n v="0"/>
    <n v="0"/>
    <n v="0"/>
    <n v="0"/>
    <n v="0"/>
    <m/>
    <n v="0"/>
    <n v="0"/>
    <m/>
    <m/>
    <n v="0"/>
    <s v=""/>
    <n v="0"/>
    <n v="0"/>
    <m/>
    <s v=""/>
    <s v=""/>
    <x v="2"/>
    <m/>
    <x v="2"/>
    <m/>
    <m/>
    <x v="1"/>
    <s v="English"/>
    <x v="0"/>
    <m/>
    <m/>
    <x v="2"/>
    <m/>
    <m/>
    <x v="2"/>
    <m/>
    <m/>
    <x v="1"/>
    <m/>
    <m/>
    <x v="1"/>
    <m/>
    <m/>
    <s v=""/>
    <m/>
    <s v="Yes"/>
    <s v="cplatt@cmhaww.ca"/>
    <m/>
    <n v="0"/>
    <n v="1"/>
  </r>
  <r>
    <s v="Asset01850"/>
    <m/>
    <m/>
    <m/>
    <m/>
    <m/>
    <x v="5"/>
    <x v="59"/>
    <m/>
    <x v="2"/>
    <m/>
    <s v="HELP (Hospital Elder Life Program"/>
    <m/>
    <x v="3"/>
    <m/>
    <x v="4"/>
    <x v="4"/>
    <m/>
    <m/>
    <m/>
    <m/>
    <m/>
    <m/>
    <n v="198"/>
    <n v="0"/>
    <n v="0"/>
    <n v="0"/>
    <n v="0"/>
    <x v="0"/>
    <n v="0"/>
    <n v="0"/>
    <s v="Weekdays;"/>
    <n v="0"/>
    <m/>
    <s v="131 Frederick Campbell St."/>
    <x v="37"/>
    <x v="0"/>
    <x v="63"/>
    <m/>
    <m/>
    <m/>
    <m/>
    <x v="3"/>
    <m/>
    <m/>
    <m/>
    <m/>
    <m/>
    <m/>
    <m/>
    <m/>
    <n v="0"/>
    <n v="0"/>
    <n v="0"/>
    <n v="0"/>
    <n v="0"/>
    <m/>
    <n v="0"/>
    <n v="0"/>
    <n v="0"/>
    <n v="0"/>
    <n v="0"/>
    <n v="0"/>
    <n v="0"/>
    <n v="0"/>
    <n v="0"/>
    <n v="0"/>
    <n v="0"/>
    <n v="0"/>
    <n v="0"/>
    <m/>
    <n v="0"/>
    <n v="0"/>
    <m/>
    <m/>
    <n v="1"/>
    <s v="Elder Life Specialist and Elder Life Clinical Nurse"/>
    <n v="0"/>
    <n v="1"/>
    <m/>
    <s v=""/>
    <s v="Inpatient"/>
    <x v="2"/>
    <m/>
    <x v="2"/>
    <m/>
    <m/>
    <x v="1"/>
    <s v="English"/>
    <x v="0"/>
    <m/>
    <m/>
    <x v="2"/>
    <m/>
    <m/>
    <x v="2"/>
    <m/>
    <m/>
    <x v="1"/>
    <m/>
    <m/>
    <x v="1"/>
    <m/>
    <m/>
    <s v="Note: In addition to staff, HELP runs with volunteers."/>
    <m/>
    <s v="Yes"/>
    <s v="cplatt@cmhaww.ca"/>
    <m/>
    <n v="0"/>
    <n v="1"/>
  </r>
  <r>
    <s v="Asset01929"/>
    <m/>
    <m/>
    <m/>
    <m/>
    <m/>
    <x v="5"/>
    <x v="61"/>
    <m/>
    <x v="2"/>
    <m/>
    <s v="HELP (Hospital Elder Life Program)"/>
    <m/>
    <x v="3"/>
    <m/>
    <x v="4"/>
    <x v="4"/>
    <m/>
    <m/>
    <m/>
    <m/>
    <m/>
    <m/>
    <n v="270"/>
    <n v="302"/>
    <n v="0"/>
    <n v="0"/>
    <n v="302"/>
    <x v="0"/>
    <n v="0"/>
    <n v="0"/>
    <s v="Weekdays; Weekends"/>
    <n v="0"/>
    <m/>
    <s v="835 King St. W"/>
    <x v="25"/>
    <x v="0"/>
    <x v="65"/>
    <m/>
    <m/>
    <m/>
    <m/>
    <x v="3"/>
    <m/>
    <m/>
    <m/>
    <m/>
    <m/>
    <m/>
    <m/>
    <m/>
    <n v="0"/>
    <n v="0"/>
    <n v="0"/>
    <n v="0"/>
    <n v="0"/>
    <m/>
    <n v="0"/>
    <n v="0"/>
    <n v="0"/>
    <n v="0"/>
    <n v="0"/>
    <n v="0"/>
    <n v="0"/>
    <n v="0"/>
    <n v="0"/>
    <n v="0"/>
    <n v="0"/>
    <n v="0"/>
    <n v="0"/>
    <m/>
    <n v="0"/>
    <n v="0"/>
    <m/>
    <m/>
    <n v="0.6"/>
    <s v="Other: Elder Life Specialist _x000a_Volunteers play a major role implementing the HELP programming that is designed by the ELS."/>
    <n v="0"/>
    <n v="0.6"/>
    <m/>
    <s v=""/>
    <s v="Inpatient"/>
    <x v="2"/>
    <m/>
    <x v="2"/>
    <m/>
    <m/>
    <x v="1"/>
    <s v="English"/>
    <x v="0"/>
    <m/>
    <m/>
    <x v="2"/>
    <m/>
    <m/>
    <x v="2"/>
    <m/>
    <m/>
    <x v="1"/>
    <m/>
    <m/>
    <x v="1"/>
    <m/>
    <m/>
    <s v="Data is based on electronic order being placed for ELS to see patient.Significant reduction in the number of patients served by the HELP program in 20/21 compared to previous year due to restricting volunteer presence on site as a result of COVID.24 hours of ELS support plus additional hours of support provided by volunteers 7 days/week, volunteer hours fluctuate depending on availability. Mon-Fri, 3 days/week plus volunteer support 7 days/week. Weekend support provided by volunteers as available."/>
    <m/>
    <s v="Yes"/>
    <s v="cplatt@cmhaww.ca"/>
    <m/>
    <n v="0"/>
    <n v="1"/>
  </r>
  <r>
    <s v="Asset01966"/>
    <m/>
    <m/>
    <m/>
    <m/>
    <m/>
    <x v="5"/>
    <x v="60"/>
    <m/>
    <x v="2"/>
    <m/>
    <s v="HELP (Hospital Elder Life Program)"/>
    <m/>
    <x v="3"/>
    <m/>
    <x v="4"/>
    <x v="4"/>
    <m/>
    <m/>
    <m/>
    <m/>
    <m/>
    <m/>
    <n v="0"/>
    <n v="56"/>
    <n v="0"/>
    <n v="0"/>
    <n v="56"/>
    <x v="0"/>
    <n v="0"/>
    <n v="0"/>
    <m/>
    <n v="0"/>
    <m/>
    <s v="115 Delhi St."/>
    <x v="12"/>
    <x v="0"/>
    <x v="64"/>
    <m/>
    <m/>
    <m/>
    <m/>
    <x v="3"/>
    <m/>
    <m/>
    <m/>
    <m/>
    <m/>
    <m/>
    <m/>
    <m/>
    <n v="0"/>
    <n v="0"/>
    <n v="0"/>
    <n v="0"/>
    <n v="0"/>
    <m/>
    <n v="0"/>
    <n v="0"/>
    <n v="0"/>
    <n v="0"/>
    <n v="0"/>
    <n v="0"/>
    <n v="0"/>
    <n v="0"/>
    <n v="0"/>
    <n v="0"/>
    <n v="0"/>
    <n v="0"/>
    <n v="0"/>
    <m/>
    <n v="0"/>
    <n v="0"/>
    <m/>
    <m/>
    <n v="1.21"/>
    <s v="Other: Elder Life Specialist 1 FTE, Volunteer .21 FTE_x000a_Depends on volunteer commitment. _x000a_Pre Covid:  3 shifts a day (3 hours long) 7 days a week with up to 3 volunteers per shift. Total of  63 people with 189 hours of volunteer support a week if the schedule was full. _x000a_Average:  50 volunteers_x000a_COVID impact on volunteers. No volunteers were in hospital during much of the pandemic period.  93% reduction in volunteer hours."/>
    <n v="0"/>
    <n v="1.21"/>
    <m/>
    <s v=""/>
    <s v="Any inpatient staff member can recommend a patient to take part in the program if criteria are met. This program is focused on Delirium prevention."/>
    <x v="2"/>
    <m/>
    <x v="2"/>
    <m/>
    <m/>
    <x v="1"/>
    <s v="English"/>
    <x v="0"/>
    <m/>
    <m/>
    <x v="2"/>
    <m/>
    <m/>
    <x v="2"/>
    <m/>
    <m/>
    <x v="1"/>
    <m/>
    <m/>
    <x v="1"/>
    <m/>
    <m/>
    <s v="93% reduction in patients served due to the pandemic. This program is older adult focused but also diagnosis focused. it is not limited by age. Patients suffering for illnesses such as early on set dementia for example would not be excluded based on age."/>
    <m/>
    <s v="Yes"/>
    <s v="cplatt@cmhaww.ca"/>
    <m/>
    <n v="0"/>
    <n v="1"/>
  </r>
  <r>
    <s v="Asset01844"/>
    <m/>
    <m/>
    <m/>
    <m/>
    <m/>
    <x v="5"/>
    <x v="156"/>
    <m/>
    <x v="2"/>
    <m/>
    <s v="HELP (Hospital Elder Life Program"/>
    <m/>
    <x v="3"/>
    <m/>
    <x v="4"/>
    <x v="4"/>
    <m/>
    <m/>
    <m/>
    <m/>
    <m/>
    <m/>
    <n v="56"/>
    <n v="0"/>
    <n v="0"/>
    <n v="0"/>
    <n v="0"/>
    <x v="0"/>
    <n v="0"/>
    <n v="0"/>
    <s v="Weekdays;"/>
    <n v="0"/>
    <m/>
    <s v=" 630 Dublin Street"/>
    <x v="86"/>
    <x v="0"/>
    <x v="172"/>
    <m/>
    <m/>
    <m/>
    <m/>
    <x v="3"/>
    <m/>
    <m/>
    <m/>
    <m/>
    <m/>
    <m/>
    <m/>
    <m/>
    <n v="0"/>
    <n v="0"/>
    <n v="0"/>
    <n v="0"/>
    <n v="0"/>
    <m/>
    <n v="0"/>
    <n v="0"/>
    <n v="0"/>
    <n v="0"/>
    <n v="0"/>
    <n v="0"/>
    <n v="0"/>
    <n v="0"/>
    <n v="0"/>
    <n v="0"/>
    <n v="0"/>
    <n v="0"/>
    <n v="0"/>
    <m/>
    <n v="0"/>
    <n v="0"/>
    <m/>
    <m/>
    <n v="0.6"/>
    <s v="Social Worker, Elder Life Clinical Nurse Specialist, Geriatrician and volunteers"/>
    <n v="0"/>
    <n v="0.6"/>
    <m/>
    <s v=""/>
    <s v="Inpatient"/>
    <x v="2"/>
    <m/>
    <x v="2"/>
    <m/>
    <m/>
    <x v="1"/>
    <s v="English"/>
    <x v="0"/>
    <m/>
    <m/>
    <x v="2"/>
    <m/>
    <m/>
    <x v="2"/>
    <m/>
    <m/>
    <x v="1"/>
    <m/>
    <m/>
    <x v="1"/>
    <m/>
    <m/>
    <s v="Visits not counted, all unique patients served in-person"/>
    <m/>
    <s v="Yes"/>
    <s v="cplatt@cmhaww.ca"/>
    <m/>
    <n v="0"/>
    <n v="1"/>
  </r>
  <r>
    <s v="Asset02488"/>
    <m/>
    <m/>
    <m/>
    <m/>
    <m/>
    <x v="5"/>
    <x v="143"/>
    <m/>
    <x v="2"/>
    <m/>
    <s v="MINT Memory Clinic"/>
    <m/>
    <x v="3"/>
    <m/>
    <x v="20"/>
    <x v="5"/>
    <m/>
    <m/>
    <m/>
    <m/>
    <m/>
    <m/>
    <n v="60"/>
    <n v="8"/>
    <n v="5"/>
    <n v="70"/>
    <n v="83"/>
    <x v="0"/>
    <n v="0"/>
    <n v="0"/>
    <m/>
    <n v="315"/>
    <m/>
    <s v="300 Silver Star Blvd"/>
    <x v="6"/>
    <x v="0"/>
    <x v="157"/>
    <m/>
    <m/>
    <m/>
    <m/>
    <x v="1"/>
    <m/>
    <m/>
    <m/>
    <m/>
    <m/>
    <m/>
    <m/>
    <m/>
    <n v="0.2"/>
    <n v="0.2"/>
    <n v="0"/>
    <n v="0"/>
    <n v="0"/>
    <m/>
    <n v="0"/>
    <n v="0.2"/>
    <n v="0"/>
    <n v="0"/>
    <n v="0"/>
    <n v="0.2"/>
    <n v="0"/>
    <n v="0"/>
    <n v="0.2"/>
    <n v="0"/>
    <n v="0.2"/>
    <n v="0.2"/>
    <n v="0.2"/>
    <m/>
    <n v="0"/>
    <n v="0"/>
    <m/>
    <m/>
    <n v="0"/>
    <s v=""/>
    <n v="1.5999999999999999"/>
    <n v="1"/>
    <m/>
    <s v="50% to &lt;75%"/>
    <s v=""/>
    <x v="2"/>
    <m/>
    <x v="2"/>
    <m/>
    <m/>
    <x v="1"/>
    <s v="English"/>
    <x v="0"/>
    <m/>
    <m/>
    <x v="2"/>
    <m/>
    <m/>
    <x v="2"/>
    <m/>
    <m/>
    <x v="1"/>
    <m/>
    <m/>
    <x v="1"/>
    <m/>
    <m/>
    <s v="The CareFirst MINT Memory Clinic accepts patients from across the GTA and beyond."/>
    <m/>
    <s v="Yes"/>
    <s v="speddar@alzheimerdurham.com"/>
    <m/>
    <n v="0"/>
    <n v="1"/>
  </r>
  <r>
    <s v="Asset02750"/>
    <m/>
    <m/>
    <m/>
    <m/>
    <m/>
    <x v="5"/>
    <x v="108"/>
    <m/>
    <x v="2"/>
    <m/>
    <s v="Memory Clinic"/>
    <m/>
    <x v="3"/>
    <m/>
    <x v="20"/>
    <x v="5"/>
    <m/>
    <m/>
    <m/>
    <m/>
    <m/>
    <m/>
    <n v="1189"/>
    <n v="1326"/>
    <n v="328"/>
    <n v="451"/>
    <n v="2105"/>
    <x v="0"/>
    <n v="0"/>
    <n v="0"/>
    <s v="Weekdays;"/>
    <n v="0"/>
    <m/>
    <s v="399 Bathurst St"/>
    <x v="7"/>
    <x v="0"/>
    <x v="117"/>
    <m/>
    <m/>
    <m/>
    <m/>
    <x v="1"/>
    <m/>
    <m/>
    <m/>
    <m/>
    <m/>
    <m/>
    <m/>
    <m/>
    <n v="0"/>
    <n v="0"/>
    <n v="0"/>
    <n v="0"/>
    <n v="0"/>
    <m/>
    <n v="0"/>
    <n v="0.5"/>
    <n v="0"/>
    <n v="0"/>
    <n v="0"/>
    <n v="0"/>
    <n v="0"/>
    <n v="0"/>
    <n v="0"/>
    <n v="0"/>
    <n v="0.6"/>
    <n v="0"/>
    <n v="1.4"/>
    <m/>
    <n v="0"/>
    <n v="0"/>
    <m/>
    <m/>
    <n v="0"/>
    <s v=""/>
    <n v="2.5"/>
    <n v="2.5"/>
    <m/>
    <s v="50% to &lt;75%"/>
    <s v=""/>
    <x v="2"/>
    <m/>
    <x v="2"/>
    <m/>
    <m/>
    <x v="1"/>
    <s v="English"/>
    <x v="0"/>
    <m/>
    <m/>
    <x v="2"/>
    <m/>
    <m/>
    <x v="2"/>
    <m/>
    <m/>
    <x v="1"/>
    <m/>
    <m/>
    <x v="1"/>
    <m/>
    <m/>
    <s v=""/>
    <m/>
    <s v="Yes"/>
    <s v="jackielyn.guanzon@uhn.ca"/>
    <m/>
    <n v="0"/>
    <n v="1"/>
  </r>
  <r>
    <s v="Asset02484"/>
    <m/>
    <m/>
    <m/>
    <m/>
    <m/>
    <x v="5"/>
    <x v="87"/>
    <m/>
    <x v="2"/>
    <m/>
    <s v="MINT Memory Clinic"/>
    <m/>
    <x v="3"/>
    <m/>
    <x v="20"/>
    <x v="5"/>
    <m/>
    <m/>
    <m/>
    <m/>
    <m/>
    <m/>
    <n v="106"/>
    <n v="106"/>
    <n v="0"/>
    <n v="0"/>
    <n v="106"/>
    <x v="0"/>
    <n v="0"/>
    <n v="0"/>
    <s v="Weekdays;"/>
    <n v="190"/>
    <m/>
    <s v="222 King Street East"/>
    <x v="1"/>
    <x v="0"/>
    <x v="160"/>
    <m/>
    <m/>
    <m/>
    <m/>
    <x v="0"/>
    <m/>
    <m/>
    <m/>
    <m/>
    <m/>
    <m/>
    <m/>
    <m/>
    <n v="0.21"/>
    <n v="0.2"/>
    <n v="0"/>
    <n v="0"/>
    <n v="0"/>
    <m/>
    <n v="0"/>
    <n v="0"/>
    <n v="0"/>
    <n v="0"/>
    <n v="0"/>
    <n v="0"/>
    <n v="0"/>
    <n v="0"/>
    <n v="0.2"/>
    <n v="0"/>
    <n v="0.2"/>
    <n v="0.2"/>
    <n v="0.2"/>
    <m/>
    <n v="0"/>
    <n v="0"/>
    <m/>
    <m/>
    <n v="0"/>
    <s v=""/>
    <n v="1.21"/>
    <n v="0.60000000000000009"/>
    <m/>
    <s v="75% to &lt;100%"/>
    <s v=""/>
    <x v="2"/>
    <m/>
    <x v="2"/>
    <m/>
    <m/>
    <x v="1"/>
    <s v="English"/>
    <x v="0"/>
    <m/>
    <m/>
    <x v="2"/>
    <m/>
    <m/>
    <x v="2"/>
    <m/>
    <m/>
    <x v="1"/>
    <m/>
    <m/>
    <x v="1"/>
    <m/>
    <m/>
    <s v="*# of patients waiting for service at the end of the fiscal year was higher than typical due to clinic closures related to COVID-19 restrictions."/>
    <m/>
    <s v="Yes"/>
    <s v="speddar@alzheimerdurham.com"/>
    <m/>
    <n v="0"/>
    <n v="1"/>
  </r>
  <r>
    <s v="Asset03232"/>
    <m/>
    <m/>
    <m/>
    <m/>
    <m/>
    <x v="5"/>
    <x v="190"/>
    <m/>
    <x v="2"/>
    <m/>
    <s v="Clinique de mémoire - Équipe de santé familiale académique Montfort"/>
    <m/>
    <x v="3"/>
    <m/>
    <x v="20"/>
    <x v="5"/>
    <m/>
    <m/>
    <m/>
    <m/>
    <m/>
    <m/>
    <n v="22"/>
    <n v="22"/>
    <n v="0"/>
    <n v="0"/>
    <n v="22"/>
    <x v="0"/>
    <n v="0"/>
    <n v="0"/>
    <m/>
    <n v="215"/>
    <m/>
    <s v="745 Montreal Road Room 101B"/>
    <x v="11"/>
    <x v="0"/>
    <x v="223"/>
    <m/>
    <m/>
    <m/>
    <m/>
    <x v="0"/>
    <m/>
    <m/>
    <m/>
    <m/>
    <m/>
    <m/>
    <s v="1950 hours annually (37.5 hours per week)"/>
    <m/>
    <n v="0.3"/>
    <n v="0"/>
    <n v="0"/>
    <n v="0"/>
    <n v="0"/>
    <m/>
    <n v="0.1"/>
    <n v="0"/>
    <n v="0"/>
    <n v="0"/>
    <n v="0"/>
    <n v="0.1"/>
    <n v="0"/>
    <n v="0"/>
    <n v="0.18"/>
    <n v="0"/>
    <n v="0"/>
    <n v="0.1"/>
    <n v="0.1"/>
    <m/>
    <n v="0"/>
    <n v="0"/>
    <m/>
    <m/>
    <n v="0"/>
    <s v=""/>
    <n v="0.87999999999999989"/>
    <n v="0.4"/>
    <m/>
    <s v="75% to &lt;100%"/>
    <s v=""/>
    <x v="2"/>
    <m/>
    <x v="2"/>
    <m/>
    <m/>
    <x v="1"/>
    <s v="English;French"/>
    <x v="0"/>
    <m/>
    <m/>
    <x v="2"/>
    <m/>
    <m/>
    <x v="2"/>
    <m/>
    <m/>
    <x v="1"/>
    <m/>
    <m/>
    <x v="1"/>
    <m/>
    <m/>
    <s v=""/>
    <m/>
    <s v="Yes"/>
    <s v="mariah.macleod@esfam.ca"/>
    <m/>
    <n v="0"/>
    <n v="1"/>
  </r>
  <r>
    <s v="Asset02896"/>
    <m/>
    <m/>
    <m/>
    <m/>
    <m/>
    <x v="5"/>
    <x v="28"/>
    <m/>
    <x v="2"/>
    <m/>
    <s v="Memory Clinic"/>
    <m/>
    <x v="3"/>
    <m/>
    <x v="20"/>
    <x v="5"/>
    <m/>
    <m/>
    <m/>
    <m/>
    <m/>
    <m/>
    <n v="148"/>
    <n v="157"/>
    <n v="9"/>
    <n v="0"/>
    <n v="166"/>
    <x v="0"/>
    <n v="0"/>
    <n v="0"/>
    <s v="Weekdays;"/>
    <n v="150"/>
    <m/>
    <s v="363 Colborne St."/>
    <x v="16"/>
    <x v="0"/>
    <x v="27"/>
    <m/>
    <m/>
    <m/>
    <m/>
    <x v="3"/>
    <m/>
    <m/>
    <m/>
    <m/>
    <m/>
    <m/>
    <m/>
    <m/>
    <n v="0"/>
    <n v="0.2"/>
    <n v="0"/>
    <n v="0"/>
    <n v="0"/>
    <m/>
    <n v="0"/>
    <n v="0"/>
    <n v="0"/>
    <n v="0"/>
    <n v="0"/>
    <n v="0"/>
    <n v="0"/>
    <n v="0"/>
    <n v="0"/>
    <n v="0"/>
    <n v="0.6"/>
    <n v="0"/>
    <n v="0"/>
    <m/>
    <n v="0"/>
    <n v="0"/>
    <m/>
    <m/>
    <n v="0"/>
    <s v="Partnership with Alzheimer's Society (0.4 FTE) depending on their staffing. Not GRCHC FTE"/>
    <n v="0.8"/>
    <n v="0.6"/>
    <m/>
    <s v="100%"/>
    <s v="Referral sources in 2019/20 came from primary care providers in Brantford and Brant County as well as hospital admissions at Brantford General Hospital. A PDF referral form was distributed via email and through education sessions which were incorporated into many EMRs."/>
    <x v="2"/>
    <m/>
    <x v="2"/>
    <m/>
    <m/>
    <x v="1"/>
    <s v="English"/>
    <x v="0"/>
    <m/>
    <m/>
    <x v="2"/>
    <m/>
    <m/>
    <x v="2"/>
    <m/>
    <m/>
    <x v="1"/>
    <m/>
    <m/>
    <x v="1"/>
    <m/>
    <m/>
    <s v="Weekdays of Service field gives Monday-Friday with option of Yes/No, we opted to answer Yes although our Memory Clinic runs one day/week.Program overview narrative submitted in the 2019/20 reporting, model did not change in 2020/21. Clients continued to be seen throughout the pandemic. Many visits were changed to virtual but clients that needed to be seen (e.g. clients who were driving) were brought into clinic to be seen in-person. We did not facilitate Client Experience Surveys in 2020/21 due to the pandemic and majority of clients encountered virtually.We do prioritize clients in Brantford and Brant County due to limited local resources in Brantford and Brant County (i.e. there are other geriatricians in Haldimand/Norfolk and Hamilton)"/>
    <m/>
    <s v="Yes"/>
    <s v="tgutierrez@grchc.ca"/>
    <m/>
    <n v="0"/>
    <n v="1"/>
  </r>
  <r>
    <s v="Asset02514"/>
    <m/>
    <m/>
    <m/>
    <m/>
    <m/>
    <x v="5"/>
    <x v="186"/>
    <m/>
    <x v="2"/>
    <m/>
    <s v="MINT Memory Clinic"/>
    <m/>
    <x v="3"/>
    <m/>
    <x v="20"/>
    <x v="5"/>
    <m/>
    <m/>
    <m/>
    <m/>
    <m/>
    <m/>
    <n v="200"/>
    <n v="280"/>
    <n v="0"/>
    <n v="0"/>
    <n v="280"/>
    <x v="0"/>
    <n v="0"/>
    <n v="0"/>
    <s v="Weekdays;"/>
    <n v="300"/>
    <m/>
    <s v="1600 Champlain Ave #202"/>
    <x v="48"/>
    <x v="0"/>
    <x v="96"/>
    <m/>
    <m/>
    <m/>
    <m/>
    <x v="0"/>
    <m/>
    <m/>
    <m/>
    <m/>
    <m/>
    <m/>
    <m/>
    <m/>
    <n v="0.2"/>
    <n v="0.4"/>
    <n v="0"/>
    <n v="0"/>
    <n v="0"/>
    <m/>
    <n v="0"/>
    <n v="0.2"/>
    <n v="0"/>
    <n v="0"/>
    <n v="0"/>
    <n v="0.2"/>
    <n v="0"/>
    <n v="0"/>
    <n v="0.2"/>
    <n v="0"/>
    <n v="0"/>
    <n v="0.2"/>
    <n v="0.4"/>
    <m/>
    <n v="0"/>
    <n v="0"/>
    <m/>
    <m/>
    <n v="0"/>
    <s v=""/>
    <n v="1.7999999999999998"/>
    <n v="1"/>
    <m/>
    <s v="75% to &lt;100%"/>
    <s v=""/>
    <x v="2"/>
    <m/>
    <x v="2"/>
    <m/>
    <m/>
    <x v="1"/>
    <s v="English"/>
    <x v="0"/>
    <m/>
    <m/>
    <x v="2"/>
    <m/>
    <m/>
    <x v="2"/>
    <m/>
    <m/>
    <x v="1"/>
    <m/>
    <m/>
    <x v="1"/>
    <m/>
    <m/>
    <s v=""/>
    <m/>
    <s v="Yes"/>
    <s v="speddar@alzheimerdurham.com"/>
    <m/>
    <n v="0"/>
    <n v="1"/>
  </r>
  <r>
    <s v="Asset02880"/>
    <m/>
    <m/>
    <m/>
    <m/>
    <m/>
    <x v="5"/>
    <x v="139"/>
    <m/>
    <x v="2"/>
    <m/>
    <s v="All LHIN Supported Sites (Cumulative)"/>
    <m/>
    <x v="3"/>
    <m/>
    <x v="20"/>
    <x v="5"/>
    <m/>
    <m/>
    <m/>
    <m/>
    <m/>
    <m/>
    <n v="264"/>
    <n v="399"/>
    <n v="0"/>
    <n v="0"/>
    <n v="399"/>
    <x v="0"/>
    <n v="0"/>
    <n v="0"/>
    <m/>
    <n v="0"/>
    <m/>
    <s v="99 Toronto Rd Suite 101"/>
    <x v="74"/>
    <x v="0"/>
    <x v="153"/>
    <m/>
    <m/>
    <m/>
    <m/>
    <x v="0"/>
    <m/>
    <m/>
    <m/>
    <m/>
    <m/>
    <m/>
    <m/>
    <m/>
    <n v="0"/>
    <n v="0"/>
    <n v="0"/>
    <n v="0"/>
    <n v="0"/>
    <m/>
    <n v="0"/>
    <n v="0"/>
    <n v="0"/>
    <n v="0"/>
    <n v="0"/>
    <n v="0"/>
    <n v="0"/>
    <n v="0"/>
    <n v="0"/>
    <n v="0"/>
    <n v="0"/>
    <n v="0"/>
    <n v="0"/>
    <m/>
    <n v="0"/>
    <n v="0"/>
    <m/>
    <m/>
    <n v="0"/>
    <s v=""/>
    <n v="0"/>
    <n v="0"/>
    <m/>
    <s v=""/>
    <s v=""/>
    <x v="2"/>
    <m/>
    <x v="2"/>
    <m/>
    <m/>
    <x v="1"/>
    <s v="English"/>
    <x v="0"/>
    <m/>
    <m/>
    <x v="2"/>
    <m/>
    <m/>
    <x v="2"/>
    <m/>
    <m/>
    <x v="1"/>
    <m/>
    <m/>
    <x v="1"/>
    <m/>
    <m/>
    <s v="Scarborough - Carefirst FHT/East GTA FHO; Clarington FHO; Oshawa Clinic FHO (Courtice); Community Health Centres of Northumberland; No data from Northumberland FHT (EMR issues); No report received from Haliburton Highlands FHT"/>
    <m/>
    <s v="Yes"/>
    <s v="shawkins@seniorscarenetwork.ca"/>
    <m/>
    <n v="0"/>
    <n v="1"/>
  </r>
  <r>
    <s v="Asset02051"/>
    <m/>
    <m/>
    <m/>
    <m/>
    <m/>
    <x v="5"/>
    <x v="184"/>
    <m/>
    <x v="2"/>
    <m/>
    <s v="Queen's Belleville Family Health Team"/>
    <m/>
    <x v="3"/>
    <m/>
    <x v="20"/>
    <x v="5"/>
    <m/>
    <m/>
    <m/>
    <m/>
    <m/>
    <m/>
    <n v="29"/>
    <n v="78"/>
    <n v="10"/>
    <n v="0"/>
    <n v="88"/>
    <x v="0"/>
    <n v="0"/>
    <n v="0"/>
    <s v="Weekdays;"/>
    <n v="105"/>
    <m/>
    <s v="145 Station Street"/>
    <x v="98"/>
    <x v="0"/>
    <x v="224"/>
    <m/>
    <m/>
    <m/>
    <m/>
    <x v="0"/>
    <m/>
    <m/>
    <m/>
    <m/>
    <m/>
    <m/>
    <m/>
    <m/>
    <n v="0.05"/>
    <n v="0"/>
    <n v="0"/>
    <n v="0"/>
    <n v="0"/>
    <m/>
    <n v="0"/>
    <n v="0.09"/>
    <n v="0"/>
    <n v="0"/>
    <n v="0"/>
    <n v="0.05"/>
    <n v="0"/>
    <n v="0"/>
    <n v="0.05"/>
    <n v="0"/>
    <n v="0.09"/>
    <n v="0"/>
    <n v="0"/>
    <m/>
    <n v="0"/>
    <n v="0"/>
    <m/>
    <m/>
    <n v="0"/>
    <s v="Clinic is run once per month: Usually two RN and two OT’s work the clinic along with pharmacist and family physician. Admin ensures referral is complete, mails package to patient and books appointment."/>
    <n v="0.32999999999999996"/>
    <n v="0.23"/>
    <m/>
    <s v=""/>
    <s v="Referrals from Family Physicians and Allied Health Providers within the Queen’s Family Health Team (Belleville Queen’s FHO).  This clinic is not open to the general public"/>
    <x v="2"/>
    <m/>
    <x v="2"/>
    <m/>
    <m/>
    <x v="1"/>
    <s v="English"/>
    <x v="0"/>
    <m/>
    <m/>
    <x v="2"/>
    <m/>
    <m/>
    <x v="2"/>
    <m/>
    <m/>
    <x v="1"/>
    <m/>
    <m/>
    <x v="1"/>
    <m/>
    <m/>
    <s v="2020/2021- No clinics were offered in April – May due to COVID.  Clinics offered again starting in June at reduced capacity- only 2 patients per day.# telephone visits is estimateOrganization is on this form as Providence Care and not editable - it should be Queen's Family Health Team - Belleville"/>
    <m/>
    <s v="Yes"/>
    <s v="websters@providencecare.ca"/>
    <m/>
    <n v="0"/>
    <n v="1"/>
  </r>
  <r>
    <s v="Asset01952"/>
    <m/>
    <m/>
    <m/>
    <m/>
    <m/>
    <x v="5"/>
    <x v="191"/>
    <m/>
    <x v="2"/>
    <m/>
    <s v="MMFHT Memory Clinic"/>
    <m/>
    <x v="3"/>
    <m/>
    <x v="20"/>
    <x v="5"/>
    <m/>
    <m/>
    <m/>
    <m/>
    <m/>
    <m/>
    <n v="9"/>
    <n v="18"/>
    <n v="0"/>
    <n v="0"/>
    <n v="18"/>
    <x v="0"/>
    <n v="0"/>
    <n v="0"/>
    <s v="Weekdays;"/>
    <n v="30"/>
    <m/>
    <s v="11 Andrews Dr. West"/>
    <x v="100"/>
    <x v="0"/>
    <x v="225"/>
    <m/>
    <m/>
    <m/>
    <m/>
    <x v="3"/>
    <m/>
    <m/>
    <m/>
    <m/>
    <m/>
    <m/>
    <m/>
    <m/>
    <n v="0.1"/>
    <n v="0"/>
    <n v="0"/>
    <n v="0"/>
    <n v="0"/>
    <m/>
    <n v="0"/>
    <n v="0"/>
    <n v="0"/>
    <n v="0"/>
    <n v="0"/>
    <n v="0"/>
    <n v="0"/>
    <n v="0"/>
    <n v="0.05"/>
    <n v="0"/>
    <n v="0"/>
    <n v="0"/>
    <n v="0.05"/>
    <m/>
    <n v="0"/>
    <n v="0"/>
    <m/>
    <m/>
    <n v="0"/>
    <s v="Administration: SCE Administrator .05 FTE and MMFHT Receptionist .05FTE"/>
    <n v="0.2"/>
    <n v="0.05"/>
    <m/>
    <s v=""/>
    <s v="MMFHT Physicians, NPs and allied health professionals"/>
    <x v="2"/>
    <m/>
    <x v="2"/>
    <m/>
    <m/>
    <x v="1"/>
    <s v="English"/>
    <x v="0"/>
    <m/>
    <m/>
    <x v="2"/>
    <m/>
    <m/>
    <x v="2"/>
    <m/>
    <m/>
    <x v="1"/>
    <m/>
    <m/>
    <x v="1"/>
    <m/>
    <m/>
    <s v="Covid limited service from Apr 2020- July 2020.  Pts were also reluctant to attend due to COVID once service resumed.Hours of Service: Mondays"/>
    <m/>
    <s v="Yes"/>
    <s v="cplatt@cmhaww.ca"/>
    <m/>
    <n v="0"/>
    <n v="1"/>
  </r>
  <r>
    <s v="Asset02266"/>
    <m/>
    <m/>
    <m/>
    <m/>
    <m/>
    <x v="5"/>
    <x v="183"/>
    <m/>
    <x v="2"/>
    <m/>
    <s v="PEFHT Memory Clinic"/>
    <m/>
    <x v="3"/>
    <m/>
    <x v="20"/>
    <x v="5"/>
    <m/>
    <m/>
    <m/>
    <m/>
    <m/>
    <m/>
    <n v="30"/>
    <n v="168"/>
    <n v="113"/>
    <n v="0"/>
    <n v="281"/>
    <x v="0"/>
    <n v="0"/>
    <n v="0"/>
    <m/>
    <n v="264.89999999999998"/>
    <m/>
    <s v="389 Main St."/>
    <x v="97"/>
    <x v="0"/>
    <x v="208"/>
    <m/>
    <m/>
    <m/>
    <m/>
    <x v="0"/>
    <m/>
    <m/>
    <m/>
    <m/>
    <m/>
    <m/>
    <m/>
    <m/>
    <n v="0"/>
    <n v="0"/>
    <n v="0"/>
    <n v="0"/>
    <n v="0"/>
    <m/>
    <n v="0.2"/>
    <n v="0"/>
    <n v="0"/>
    <n v="0"/>
    <n v="0"/>
    <n v="0.1"/>
    <n v="0"/>
    <n v="0"/>
    <n v="0.09"/>
    <n v="0"/>
    <n v="0.1"/>
    <n v="0"/>
    <n v="0.2"/>
    <m/>
    <n v="0"/>
    <n v="0"/>
    <m/>
    <m/>
    <n v="0.1"/>
    <s v="0.1 FTE Health Promoter."/>
    <n v="0.69"/>
    <n v="0.70000000000000007"/>
    <m/>
    <s v=""/>
    <s v=""/>
    <x v="2"/>
    <m/>
    <x v="2"/>
    <m/>
    <m/>
    <x v="1"/>
    <s v="English"/>
    <x v="0"/>
    <m/>
    <m/>
    <x v="2"/>
    <m/>
    <m/>
    <x v="2"/>
    <m/>
    <m/>
    <x v="1"/>
    <m/>
    <m/>
    <x v="1"/>
    <m/>
    <m/>
    <s v="Most patients live in Prince Edward County although may live outside Prince Edward County if their physician is part of the PEFHT.Visit https://www.pefht.ca/programs--services-s6.php for more information"/>
    <m/>
    <s v="Yes"/>
    <s v="websters@providencecare.ca"/>
    <m/>
    <n v="0"/>
    <n v="1"/>
  </r>
  <r>
    <s v="Asset02275"/>
    <m/>
    <m/>
    <m/>
    <m/>
    <m/>
    <x v="5"/>
    <x v="192"/>
    <m/>
    <x v="2"/>
    <m/>
    <s v="Connie Daiken"/>
    <m/>
    <x v="3"/>
    <m/>
    <x v="20"/>
    <x v="5"/>
    <m/>
    <m/>
    <m/>
    <m/>
    <m/>
    <m/>
    <n v="11"/>
    <n v="11"/>
    <n v="0"/>
    <n v="0"/>
    <n v="11"/>
    <x v="0"/>
    <n v="0"/>
    <n v="0"/>
    <m/>
    <n v="30"/>
    <m/>
    <s v="315 Pembroke St East"/>
    <x v="55"/>
    <x v="0"/>
    <x v="226"/>
    <m/>
    <m/>
    <m/>
    <m/>
    <x v="0"/>
    <m/>
    <m/>
    <m/>
    <m/>
    <m/>
    <m/>
    <m/>
    <m/>
    <n v="0.05"/>
    <n v="0"/>
    <n v="0"/>
    <n v="0"/>
    <n v="0"/>
    <m/>
    <n v="0.05"/>
    <n v="0"/>
    <n v="0"/>
    <n v="0"/>
    <n v="0"/>
    <n v="0"/>
    <n v="0"/>
    <n v="0"/>
    <n v="0.05"/>
    <n v="0"/>
    <n v="0.05"/>
    <n v="0"/>
    <n v="0"/>
    <m/>
    <n v="0"/>
    <n v="0"/>
    <m/>
    <m/>
    <n v="0.05"/>
    <s v="2  psychotherapists, each do .05 FTE_x000a_a second RN .05"/>
    <n v="0.2"/>
    <n v="0.15000000000000002"/>
    <m/>
    <s v="&lt;50%"/>
    <s v=""/>
    <x v="2"/>
    <m/>
    <x v="2"/>
    <m/>
    <m/>
    <x v="1"/>
    <s v="English"/>
    <x v="0"/>
    <m/>
    <m/>
    <x v="2"/>
    <m/>
    <m/>
    <x v="2"/>
    <m/>
    <m/>
    <x v="1"/>
    <m/>
    <m/>
    <x v="1"/>
    <m/>
    <m/>
    <s v=""/>
    <m/>
    <s v="Yes"/>
    <s v="connie.daiken@westchamplainfht.com"/>
    <m/>
    <n v="0"/>
    <n v="1"/>
  </r>
  <r>
    <s v="Asset01885"/>
    <m/>
    <m/>
    <m/>
    <m/>
    <m/>
    <x v="5"/>
    <x v="164"/>
    <m/>
    <x v="2"/>
    <m/>
    <s v="UGFHT Memory Clinic"/>
    <m/>
    <x v="3"/>
    <m/>
    <x v="20"/>
    <x v="5"/>
    <m/>
    <m/>
    <m/>
    <m/>
    <m/>
    <m/>
    <n v="45"/>
    <n v="60"/>
    <n v="0"/>
    <n v="0"/>
    <n v="60"/>
    <x v="0"/>
    <n v="0"/>
    <n v="0"/>
    <m/>
    <n v="60"/>
    <m/>
    <s v="107- 6420 Beatty Line N"/>
    <x v="37"/>
    <x v="0"/>
    <x v="178"/>
    <m/>
    <m/>
    <m/>
    <m/>
    <x v="3"/>
    <m/>
    <m/>
    <m/>
    <m/>
    <m/>
    <m/>
    <m/>
    <m/>
    <n v="0"/>
    <n v="0"/>
    <n v="0"/>
    <n v="0"/>
    <n v="0"/>
    <m/>
    <n v="0"/>
    <n v="0.1"/>
    <n v="0"/>
    <n v="0"/>
    <n v="0"/>
    <n v="0.1"/>
    <n v="0"/>
    <n v="0"/>
    <n v="0.05"/>
    <n v="0"/>
    <n v="0.2"/>
    <n v="0"/>
    <n v="0.1"/>
    <m/>
    <n v="0"/>
    <n v="0"/>
    <m/>
    <m/>
    <n v="0.1"/>
    <s v="Physician Assistant"/>
    <n v="0.55000000000000004"/>
    <n v="0.6"/>
    <m/>
    <s v="75% to &lt;100%"/>
    <s v="UGFHT Primary care physicians, nurse practitioners and physician assistants are the main sources of referral for this program."/>
    <x v="2"/>
    <m/>
    <x v="2"/>
    <m/>
    <m/>
    <x v="1"/>
    <s v="English"/>
    <x v="0"/>
    <m/>
    <m/>
    <x v="2"/>
    <m/>
    <m/>
    <x v="2"/>
    <m/>
    <m/>
    <x v="1"/>
    <m/>
    <m/>
    <x v="1"/>
    <m/>
    <m/>
    <s v="The memory clinic runs one day a month. The RN role does much of the coordination of this program. While memory clinic has remained in person, some transition to phone-prescreening occurred. Data collection is not robust retrospectively. Memory clinic continued as a priority throughout COVID."/>
    <m/>
    <s v="Yes"/>
    <s v="gwen.kostal@uppergrandfht.org"/>
    <m/>
    <n v="0"/>
    <n v="1"/>
  </r>
  <r>
    <s v="Asset01863"/>
    <m/>
    <m/>
    <m/>
    <m/>
    <m/>
    <x v="5"/>
    <x v="180"/>
    <m/>
    <x v="2"/>
    <m/>
    <s v="MINT Memory Clinic"/>
    <m/>
    <x v="3"/>
    <m/>
    <x v="20"/>
    <x v="5"/>
    <m/>
    <m/>
    <m/>
    <m/>
    <m/>
    <m/>
    <n v="24"/>
    <n v="24"/>
    <n v="0"/>
    <n v="0"/>
    <n v="24"/>
    <x v="0"/>
    <n v="0"/>
    <n v="0"/>
    <s v="Weekdays;"/>
    <n v="38"/>
    <m/>
    <s v="Unit B15 350 Conestoga Blvd"/>
    <x v="24"/>
    <x v="0"/>
    <x v="205"/>
    <m/>
    <m/>
    <m/>
    <m/>
    <x v="3"/>
    <m/>
    <m/>
    <m/>
    <m/>
    <m/>
    <m/>
    <m/>
    <m/>
    <n v="0"/>
    <n v="0"/>
    <n v="0"/>
    <n v="0"/>
    <n v="0"/>
    <m/>
    <n v="0"/>
    <n v="0.2"/>
    <n v="0"/>
    <n v="0"/>
    <n v="0"/>
    <n v="0.1"/>
    <n v="0"/>
    <n v="0"/>
    <n v="0.09"/>
    <n v="0"/>
    <n v="0.1"/>
    <n v="0"/>
    <n v="0.1"/>
    <m/>
    <n v="0"/>
    <n v="0"/>
    <m/>
    <m/>
    <n v="3"/>
    <s v="Primary care physician is .04-.09 (variable)_x000a_Other is that 3 physicians support memory clinic and FTE varies based on availability _x000a_.1 RN reallocated through year due to COVID"/>
    <n v="0.59"/>
    <n v="3.5"/>
    <m/>
    <s v=""/>
    <s v="TRFHT physicians"/>
    <x v="2"/>
    <m/>
    <x v="2"/>
    <m/>
    <m/>
    <x v="1"/>
    <s v="English"/>
    <x v="0"/>
    <m/>
    <m/>
    <x v="2"/>
    <m/>
    <m/>
    <x v="2"/>
    <m/>
    <m/>
    <x v="1"/>
    <m/>
    <m/>
    <x v="1"/>
    <m/>
    <m/>
    <s v="Due to COVID clinic only ran November - MarchData is unavailable for percentage of over 65, but majority, do occasionally see under 65 if it is for a memory concern. The Memory Clinic runs only Thursdays but staff supports occur outside this."/>
    <m/>
    <s v="Yes"/>
    <s v="cplatt@cmhaww.ca"/>
    <m/>
    <n v="0"/>
    <n v="1"/>
  </r>
  <r>
    <s v="Asset02053"/>
    <m/>
    <m/>
    <m/>
    <m/>
    <m/>
    <x v="5"/>
    <x v="181"/>
    <m/>
    <x v="2"/>
    <m/>
    <s v="Loyalist Family Health Team Collaborative Memory Clinic"/>
    <m/>
    <x v="3"/>
    <m/>
    <x v="20"/>
    <x v="5"/>
    <m/>
    <m/>
    <m/>
    <m/>
    <m/>
    <m/>
    <n v="26"/>
    <n v="60"/>
    <n v="30"/>
    <n v="30"/>
    <n v="120"/>
    <x v="0"/>
    <n v="0"/>
    <n v="0"/>
    <m/>
    <n v="60"/>
    <m/>
    <s v="101-200 Speers Blvd."/>
    <x v="96"/>
    <x v="0"/>
    <x v="206"/>
    <m/>
    <m/>
    <m/>
    <m/>
    <x v="0"/>
    <m/>
    <m/>
    <m/>
    <m/>
    <m/>
    <m/>
    <m/>
    <m/>
    <n v="0"/>
    <n v="0"/>
    <n v="0"/>
    <n v="0"/>
    <n v="0"/>
    <m/>
    <n v="0"/>
    <n v="0.05"/>
    <n v="0"/>
    <n v="0"/>
    <n v="0"/>
    <n v="0"/>
    <n v="0"/>
    <n v="0"/>
    <n v="0.05"/>
    <n v="0"/>
    <n v="0.05"/>
    <n v="0"/>
    <n v="0.05"/>
    <m/>
    <n v="0"/>
    <n v="0"/>
    <m/>
    <m/>
    <n v="0"/>
    <s v="memory clinic runs two (3 hr) mornings/ month"/>
    <n v="0.2"/>
    <n v="0.15000000000000002"/>
    <m/>
    <s v="100%"/>
    <s v="Referrals for our program are only accepted by the physicians who are a part of the Loyalist FHT. They refer directly to the lead RN of the Memory Clinic."/>
    <x v="2"/>
    <m/>
    <x v="2"/>
    <m/>
    <m/>
    <x v="1"/>
    <s v="English"/>
    <x v="0"/>
    <m/>
    <m/>
    <x v="2"/>
    <m/>
    <m/>
    <x v="2"/>
    <m/>
    <m/>
    <x v="1"/>
    <m/>
    <m/>
    <x v="1"/>
    <m/>
    <m/>
    <s v="program only available to FHT patients2 Thursdays each monthDue to this year fiscal year beginnning in April 2020, we started the year with  not offering this program due to COVID restriction. We did not start offering it until June 2020. When we restarted the program we had to use a combination of in-person, phone and video for each appointment. Our previous model would have the patient and family member come in together for a 2 hour in-person appointment. With the COVID restrictions in place we had to split the appointment into 3 parts (phone, in-person and video)."/>
    <m/>
    <s v="Yes"/>
    <s v="websters@providencecare.ca"/>
    <m/>
    <n v="0"/>
    <n v="1"/>
  </r>
  <r>
    <s v="Asset01868"/>
    <m/>
    <m/>
    <m/>
    <m/>
    <m/>
    <x v="5"/>
    <x v="193"/>
    <m/>
    <x v="2"/>
    <m/>
    <s v="Primary Care Memory Clinic"/>
    <m/>
    <x v="3"/>
    <m/>
    <x v="20"/>
    <x v="5"/>
    <m/>
    <m/>
    <m/>
    <m/>
    <m/>
    <m/>
    <n v="83"/>
    <n v="430"/>
    <n v="321"/>
    <n v="0"/>
    <n v="751"/>
    <x v="0"/>
    <n v="0"/>
    <n v="0"/>
    <s v="Weekdays;"/>
    <n v="0"/>
    <m/>
    <s v="421 Greenbrook Drive  Unit 23B"/>
    <x v="25"/>
    <x v="0"/>
    <x v="227"/>
    <m/>
    <m/>
    <m/>
    <s v="West"/>
    <x v="3"/>
    <m/>
    <m/>
    <m/>
    <m/>
    <m/>
    <m/>
    <m/>
    <m/>
    <n v="0"/>
    <n v="0"/>
    <n v="0"/>
    <n v="0"/>
    <n v="0"/>
    <m/>
    <n v="0.5"/>
    <n v="0"/>
    <n v="0"/>
    <n v="0"/>
    <n v="0"/>
    <n v="0.15"/>
    <n v="0"/>
    <n v="0"/>
    <n v="1"/>
    <n v="0"/>
    <n v="0"/>
    <n v="0"/>
    <n v="0.1"/>
    <m/>
    <n v="0"/>
    <n v="0"/>
    <m/>
    <m/>
    <n v="0"/>
    <s v="Note: Physician - FTE is 2 mornings (8AM-12PM) per month"/>
    <n v="1.75"/>
    <n v="0.75"/>
    <m/>
    <s v=""/>
    <s v="NVFHT"/>
    <x v="2"/>
    <m/>
    <x v="2"/>
    <m/>
    <m/>
    <x v="1"/>
    <s v="English"/>
    <x v="0"/>
    <m/>
    <m/>
    <x v="2"/>
    <m/>
    <m/>
    <x v="2"/>
    <m/>
    <m/>
    <x v="1"/>
    <m/>
    <m/>
    <x v="1"/>
    <m/>
    <m/>
    <s v="Note on # visits a year: these include patients and/or care persons. These can include duplicates. These also include telephone visits, which could be made on behalf of the patient.Note: Weekly hours = 4 hours, two mornings a month = 8 hours a month, Every other Wednesday morning (two Wednesday mornings/month). 69 of the telephone visits were in lieu of office visits"/>
    <m/>
    <s v="Yes"/>
    <s v="cplatt@cmhaww.ca"/>
    <m/>
    <n v="0"/>
    <n v="1"/>
  </r>
  <r>
    <s v="Asset01867"/>
    <m/>
    <m/>
    <m/>
    <m/>
    <m/>
    <x v="5"/>
    <x v="179"/>
    <m/>
    <x v="2"/>
    <m/>
    <s v="Memory Clinic"/>
    <m/>
    <x v="3"/>
    <m/>
    <x v="20"/>
    <x v="5"/>
    <m/>
    <m/>
    <m/>
    <m/>
    <m/>
    <m/>
    <n v="0"/>
    <n v="0"/>
    <n v="0"/>
    <n v="0"/>
    <n v="0"/>
    <x v="0"/>
    <n v="0"/>
    <n v="0"/>
    <m/>
    <n v="0"/>
    <m/>
    <s v="167 Hespeler Road"/>
    <x v="24"/>
    <x v="0"/>
    <x v="203"/>
    <m/>
    <m/>
    <m/>
    <m/>
    <x v="3"/>
    <m/>
    <m/>
    <m/>
    <m/>
    <m/>
    <m/>
    <m/>
    <m/>
    <n v="0"/>
    <n v="0"/>
    <n v="0"/>
    <n v="0"/>
    <n v="0"/>
    <m/>
    <n v="0"/>
    <n v="0"/>
    <n v="0"/>
    <n v="0"/>
    <n v="0"/>
    <n v="0"/>
    <n v="0"/>
    <n v="0"/>
    <n v="0"/>
    <n v="0"/>
    <n v="0"/>
    <n v="0"/>
    <n v="0"/>
    <m/>
    <n v="0"/>
    <n v="0"/>
    <m/>
    <m/>
    <n v="0"/>
    <s v=""/>
    <n v="0"/>
    <n v="0"/>
    <m/>
    <s v=""/>
    <s v=""/>
    <x v="2"/>
    <m/>
    <x v="2"/>
    <m/>
    <m/>
    <x v="1"/>
    <s v="English"/>
    <x v="0"/>
    <m/>
    <m/>
    <x v="2"/>
    <m/>
    <m/>
    <x v="2"/>
    <m/>
    <m/>
    <x v="1"/>
    <m/>
    <m/>
    <x v="1"/>
    <m/>
    <m/>
    <s v="Unable to run this year due to COVID"/>
    <m/>
    <s v="Yes"/>
    <s v="cplatt@cmhaww.ca"/>
    <m/>
    <n v="0"/>
    <n v="1"/>
  </r>
  <r>
    <s v="Asset02829"/>
    <m/>
    <m/>
    <m/>
    <m/>
    <m/>
    <x v="5"/>
    <x v="53"/>
    <m/>
    <x v="2"/>
    <m/>
    <s v="Upper Canada FHT"/>
    <m/>
    <x v="3"/>
    <m/>
    <x v="20"/>
    <x v="5"/>
    <m/>
    <m/>
    <m/>
    <m/>
    <m/>
    <m/>
    <n v="0"/>
    <n v="0"/>
    <n v="0"/>
    <n v="0"/>
    <n v="0"/>
    <x v="0"/>
    <n v="0"/>
    <n v="0"/>
    <m/>
    <n v="0"/>
    <m/>
    <s v="25 Mill Street"/>
    <x v="95"/>
    <x v="0"/>
    <x v="204"/>
    <m/>
    <m/>
    <m/>
    <m/>
    <x v="0"/>
    <m/>
    <m/>
    <m/>
    <m/>
    <m/>
    <m/>
    <m/>
    <m/>
    <n v="0"/>
    <n v="0"/>
    <n v="0"/>
    <n v="0"/>
    <n v="0"/>
    <m/>
    <n v="0"/>
    <n v="0"/>
    <n v="0"/>
    <n v="0"/>
    <n v="0"/>
    <n v="0"/>
    <n v="0"/>
    <n v="0"/>
    <n v="0"/>
    <n v="0"/>
    <n v="0"/>
    <n v="0"/>
    <n v="0"/>
    <m/>
    <n v="0"/>
    <n v="0"/>
    <m/>
    <m/>
    <n v="0"/>
    <s v=""/>
    <n v="0"/>
    <n v="0"/>
    <m/>
    <s v=""/>
    <s v="The TIFHO Memory Clinic receives referrals from the doctors/NPs that are part of the TIFHO/UCFHT.  _x000a__x000a_The BFHO Memory Clinic receives referrals from the doctors/NPs that are part of the BFHO/UCFHT."/>
    <x v="2"/>
    <m/>
    <x v="2"/>
    <m/>
    <m/>
    <x v="1"/>
    <s v="English"/>
    <x v="0"/>
    <m/>
    <m/>
    <x v="2"/>
    <m/>
    <m/>
    <x v="2"/>
    <m/>
    <m/>
    <x v="1"/>
    <m/>
    <m/>
    <x v="1"/>
    <m/>
    <m/>
    <s v="The Memory Clinic is an inter-professional approach to providing early diagnosis and treatment for problems associated with memory loss.  The team members work with family physicians at the UCFHT to provide comprehensive care for patients and family members dealing with dementia and other conditions involving memory loss. The goals of the Memory Clinic are to provide early diagnosis and ongoing follow up  for persons suffering with cognitive impairment and to  ensure appropriate resources are in place for patients and their caregivers."/>
    <m/>
    <s v="Yes"/>
    <s v="websters@providencecare.ca"/>
    <m/>
    <n v="0"/>
    <n v="1"/>
  </r>
  <r>
    <s v="Asset02298"/>
    <m/>
    <m/>
    <m/>
    <m/>
    <m/>
    <x v="5"/>
    <x v="153"/>
    <m/>
    <x v="2"/>
    <m/>
    <s v="Regional Psychogeriatric Resource Consulting Service"/>
    <m/>
    <x v="3"/>
    <m/>
    <x v="27"/>
    <x v="2"/>
    <m/>
    <m/>
    <m/>
    <m/>
    <m/>
    <m/>
    <n v="0"/>
    <n v="1327"/>
    <n v="0"/>
    <n v="0"/>
    <n v="1327"/>
    <x v="0"/>
    <n v="0"/>
    <n v="0"/>
    <m/>
    <n v="0"/>
    <m/>
    <s v="194 Eagle Street"/>
    <x v="54"/>
    <x v="0"/>
    <x v="211"/>
    <m/>
    <m/>
    <m/>
    <m/>
    <x v="2"/>
    <m/>
    <m/>
    <m/>
    <m/>
    <m/>
    <m/>
    <m/>
    <m/>
    <n v="0"/>
    <n v="0"/>
    <n v="0"/>
    <n v="0"/>
    <n v="0"/>
    <m/>
    <n v="0"/>
    <n v="0"/>
    <n v="0"/>
    <n v="0"/>
    <n v="0"/>
    <n v="0"/>
    <n v="0"/>
    <n v="0"/>
    <n v="0"/>
    <n v="0"/>
    <n v="0"/>
    <n v="0"/>
    <n v="0"/>
    <m/>
    <n v="0"/>
    <n v="0"/>
    <m/>
    <m/>
    <n v="3"/>
    <s v="Psychogeriatric Education and Resource staff provide training - the &quot;visits&quot; above is the number of LTC Homes/Community agencies that have received some training at some point throughout year (could be multiple times)"/>
    <n v="0"/>
    <n v="3"/>
    <m/>
    <s v=""/>
    <s v="Each PRC is responsible for specific LTC homes/Community Agencies in York and provides/facilitates training in conjunction with the Management/Nursing team at each home regularly and as needed. Referrals for specific individuals consults are faxed/emailed by the homes to the Program."/>
    <x v="2"/>
    <m/>
    <x v="2"/>
    <m/>
    <m/>
    <x v="1"/>
    <s v="English"/>
    <x v="0"/>
    <m/>
    <m/>
    <x v="2"/>
    <m/>
    <m/>
    <x v="2"/>
    <m/>
    <m/>
    <x v="1"/>
    <m/>
    <m/>
    <x v="1"/>
    <m/>
    <m/>
    <s v="Psychogeriatric Resource Consultants are educators who provide specific and general education regarding geriatric patients. They provide consultation with care providers (LTC/Community) on specific disease/intervention for patients as referred but also provide education as requested to staff (i.e. GPA, Responsive Behaviours training, etc). Their service is not patient/client based but rather training of staff in community organizations and Long Term Care Homes.  The staff were redeployed during the fiscal period but also providing supports via phone/ video as required to support LTC homes/Agencies coping with changed services."/>
    <m/>
    <s v="Yes"/>
    <s v="jane.coulman@york.ca"/>
    <m/>
    <n v="0"/>
    <n v="1"/>
  </r>
  <r>
    <s v="Asset02551"/>
    <m/>
    <m/>
    <m/>
    <m/>
    <m/>
    <x v="5"/>
    <x v="122"/>
    <m/>
    <x v="2"/>
    <m/>
    <s v="Psychogeriatric Resource Consultants"/>
    <m/>
    <x v="3"/>
    <m/>
    <x v="27"/>
    <x v="2"/>
    <m/>
    <m/>
    <m/>
    <m/>
    <m/>
    <m/>
    <n v="0"/>
    <n v="0"/>
    <n v="0"/>
    <n v="0"/>
    <n v="0"/>
    <x v="0"/>
    <n v="0"/>
    <n v="0"/>
    <m/>
    <n v="0"/>
    <m/>
    <s v="752 King St West"/>
    <x v="62"/>
    <x v="0"/>
    <x v="133"/>
    <m/>
    <m/>
    <m/>
    <m/>
    <x v="0"/>
    <m/>
    <m/>
    <m/>
    <m/>
    <m/>
    <m/>
    <m/>
    <m/>
    <n v="0"/>
    <n v="0"/>
    <n v="0"/>
    <n v="0"/>
    <n v="0"/>
    <m/>
    <n v="0"/>
    <n v="0"/>
    <n v="0"/>
    <n v="0"/>
    <n v="0"/>
    <n v="0"/>
    <n v="0"/>
    <n v="0"/>
    <n v="0"/>
    <n v="0"/>
    <n v="0"/>
    <n v="0"/>
    <n v="0"/>
    <m/>
    <n v="0"/>
    <n v="0"/>
    <m/>
    <m/>
    <n v="3"/>
    <s v="PRCs"/>
    <n v="0"/>
    <n v="3"/>
    <m/>
    <s v=""/>
    <s v=""/>
    <x v="2"/>
    <m/>
    <x v="2"/>
    <m/>
    <m/>
    <x v="1"/>
    <s v="English"/>
    <x v="0"/>
    <m/>
    <m/>
    <x v="2"/>
    <m/>
    <m/>
    <x v="2"/>
    <m/>
    <m/>
    <x v="1"/>
    <m/>
    <m/>
    <x v="1"/>
    <m/>
    <m/>
    <s v="The Capacity Enhancement/education component is captured under the BSO Stats.  We are just implementing a new workload measurement tool so won’t have other stats until this fiscal."/>
    <m/>
    <s v="Yes"/>
    <s v="websters@providencecare.ca"/>
    <m/>
    <n v="0"/>
    <n v="1"/>
  </r>
  <r>
    <s v="Asset02128"/>
    <m/>
    <m/>
    <m/>
    <m/>
    <m/>
    <x v="5"/>
    <x v="85"/>
    <m/>
    <x v="2"/>
    <m/>
    <s v="PRC's"/>
    <m/>
    <x v="3"/>
    <m/>
    <x v="27"/>
    <x v="2"/>
    <m/>
    <m/>
    <m/>
    <m/>
    <m/>
    <m/>
    <n v="0"/>
    <n v="0"/>
    <n v="0"/>
    <n v="0"/>
    <n v="0"/>
    <x v="0"/>
    <n v="0"/>
    <n v="0"/>
    <s v="Weekdays;"/>
    <n v="0"/>
    <m/>
    <s v="190 Cundles Rd W., Suite 205"/>
    <x v="10"/>
    <x v="0"/>
    <x v="94"/>
    <m/>
    <m/>
    <m/>
    <m/>
    <x v="2"/>
    <m/>
    <m/>
    <m/>
    <m/>
    <m/>
    <m/>
    <m/>
    <m/>
    <n v="0"/>
    <n v="0"/>
    <n v="0"/>
    <n v="0"/>
    <n v="0"/>
    <m/>
    <n v="0"/>
    <n v="1"/>
    <n v="0"/>
    <n v="0"/>
    <n v="0"/>
    <n v="0"/>
    <n v="0"/>
    <n v="0"/>
    <n v="0"/>
    <n v="0"/>
    <n v="2"/>
    <n v="0"/>
    <n v="0"/>
    <m/>
    <n v="0"/>
    <n v="0"/>
    <m/>
    <m/>
    <n v="0"/>
    <s v=""/>
    <n v="3"/>
    <n v="3"/>
    <m/>
    <s v="100%"/>
    <s v="LTCHs, Community"/>
    <x v="2"/>
    <m/>
    <x v="2"/>
    <m/>
    <m/>
    <x v="1"/>
    <s v="English"/>
    <x v="0"/>
    <m/>
    <m/>
    <x v="2"/>
    <m/>
    <m/>
    <x v="2"/>
    <m/>
    <m/>
    <x v="1"/>
    <m/>
    <m/>
    <x v="1"/>
    <m/>
    <m/>
    <s v="PRC's provided 465 education sessions with a total of 5996 participants."/>
    <m/>
    <s v="Yes"/>
    <s v="shcameron@nsmsgs.ca"/>
    <m/>
    <n v="0"/>
    <n v="1"/>
  </r>
  <r>
    <s v="Asset01607"/>
    <m/>
    <m/>
    <m/>
    <m/>
    <m/>
    <x v="5"/>
    <x v="17"/>
    <m/>
    <x v="2"/>
    <m/>
    <s v="Psychogeriatric Resource Consultation Program of Toronto"/>
    <m/>
    <x v="3"/>
    <m/>
    <x v="27"/>
    <x v="2"/>
    <m/>
    <m/>
    <m/>
    <m/>
    <m/>
    <m/>
    <n v="0"/>
    <n v="0"/>
    <n v="0"/>
    <n v="0"/>
    <n v="0"/>
    <x v="0"/>
    <n v="0"/>
    <n v="0"/>
    <m/>
    <n v="0"/>
    <m/>
    <s v="2075 Bayview Avenue"/>
    <x v="7"/>
    <x v="0"/>
    <x v="17"/>
    <m/>
    <m/>
    <m/>
    <m/>
    <x v="1"/>
    <m/>
    <m/>
    <m/>
    <m/>
    <m/>
    <m/>
    <m/>
    <m/>
    <n v="0"/>
    <n v="0"/>
    <n v="0"/>
    <n v="0"/>
    <n v="0"/>
    <m/>
    <n v="0"/>
    <n v="0"/>
    <n v="0"/>
    <n v="0"/>
    <n v="0"/>
    <n v="0"/>
    <n v="0"/>
    <n v="0"/>
    <n v="0"/>
    <n v="0"/>
    <n v="0"/>
    <n v="0"/>
    <n v="0"/>
    <m/>
    <n v="0"/>
    <n v="0"/>
    <m/>
    <m/>
    <n v="0"/>
    <s v=""/>
    <n v="0"/>
    <n v="0"/>
    <m/>
    <s v=""/>
    <s v="Education, curriculum training and KTP services are provided to Staff/Care providers in the following sectors:_x000a_1. Long-Term Care Homes including: Nursing homes and  Homes for the Aged_x000a_2. Community Support Agencies including: Adult day programs, Alzheimer day programs, Respite care programs. Supportive housing, Hospice &amp; palliative care and Other seniors’ agencies_x000a_3. Home and Community Care Services including Homecare agencies_x000a_4. Acute Care Hospital as required for Curriculum training/education"/>
    <x v="2"/>
    <m/>
    <x v="2"/>
    <m/>
    <m/>
    <x v="1"/>
    <s v="English"/>
    <x v="0"/>
    <m/>
    <m/>
    <x v="2"/>
    <m/>
    <m/>
    <x v="2"/>
    <m/>
    <m/>
    <x v="1"/>
    <m/>
    <m/>
    <x v="1"/>
    <m/>
    <m/>
    <s v="One Program Coordinator (.60 FTE) and eleven psychogeriatric resource consultants/Knowledge to Practice Experts who are employees of nine health organizations and of various disciplines: CAMH (2), Michael Garron Hospital (1), North York General Hospital (1), Scarborough Health Network (2), Sunnybrook Health Sciences Centre (1), Unity Health Toronto - SMH (1), UHN - TRI (1), Vibrant Healthcare Alliance (1), and West Park Healthcare Centre (1)"/>
    <m/>
    <s v="Yes"/>
    <s v="kerri.fisher@sunnybrook.ca"/>
    <m/>
    <n v="0"/>
    <n v="1"/>
  </r>
  <r>
    <s v="Asset02227"/>
    <m/>
    <m/>
    <m/>
    <m/>
    <m/>
    <x v="5"/>
    <x v="116"/>
    <m/>
    <x v="2"/>
    <m/>
    <s v="SJHH Psychogeriatric Resource Consultant Halton"/>
    <m/>
    <x v="3"/>
    <m/>
    <x v="27"/>
    <x v="2"/>
    <m/>
    <m/>
    <m/>
    <m/>
    <m/>
    <m/>
    <n v="0"/>
    <n v="599"/>
    <n v="0"/>
    <n v="0"/>
    <n v="599"/>
    <x v="0"/>
    <n v="0"/>
    <n v="0"/>
    <m/>
    <n v="0"/>
    <m/>
    <s v="5230 South Service Road Unit #103"/>
    <x v="59"/>
    <x v="0"/>
    <x v="126"/>
    <m/>
    <m/>
    <m/>
    <m/>
    <x v="2"/>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078"/>
    <m/>
    <m/>
    <m/>
    <m/>
    <m/>
    <x v="5"/>
    <x v="151"/>
    <m/>
    <x v="2"/>
    <m/>
    <s v="St. Michael's Hospital"/>
    <m/>
    <x v="3"/>
    <m/>
    <x v="27"/>
    <x v="2"/>
    <m/>
    <m/>
    <m/>
    <m/>
    <m/>
    <m/>
    <n v="0"/>
    <n v="0"/>
    <n v="0"/>
    <n v="0"/>
    <n v="0"/>
    <x v="0"/>
    <n v="0"/>
    <n v="0"/>
    <m/>
    <n v="0"/>
    <m/>
    <s v="30 Bond Street"/>
    <x v="7"/>
    <x v="0"/>
    <x v="167"/>
    <m/>
    <m/>
    <m/>
    <m/>
    <x v="1"/>
    <m/>
    <m/>
    <m/>
    <m/>
    <m/>
    <m/>
    <m/>
    <m/>
    <n v="0"/>
    <n v="0"/>
    <n v="0"/>
    <n v="0"/>
    <n v="0"/>
    <m/>
    <n v="0"/>
    <n v="0"/>
    <n v="0"/>
    <n v="0"/>
    <n v="0"/>
    <n v="0"/>
    <n v="0"/>
    <n v="0"/>
    <n v="0"/>
    <n v="0"/>
    <n v="0"/>
    <n v="0"/>
    <n v="0"/>
    <m/>
    <n v="0"/>
    <n v="0"/>
    <m/>
    <m/>
    <n v="1"/>
    <s v="Psychogeriatric Resource Consultant"/>
    <n v="0"/>
    <n v="1"/>
    <m/>
    <s v="100%"/>
    <s v=""/>
    <x v="2"/>
    <m/>
    <x v="2"/>
    <m/>
    <m/>
    <x v="1"/>
    <s v="English"/>
    <x v="0"/>
    <m/>
    <m/>
    <x v="2"/>
    <m/>
    <m/>
    <x v="2"/>
    <m/>
    <m/>
    <x v="1"/>
    <m/>
    <m/>
    <x v="1"/>
    <m/>
    <m/>
    <s v=""/>
    <m/>
    <s v="Yes"/>
    <s v="florina.weisenberg@unityhealth.to"/>
    <m/>
    <n v="0"/>
    <n v="1"/>
  </r>
  <r>
    <s v="Asset01915"/>
    <m/>
    <m/>
    <m/>
    <m/>
    <m/>
    <x v="5"/>
    <x v="14"/>
    <m/>
    <x v="2"/>
    <m/>
    <s v="SGS Nurse Practitioner Waterloo Region (Geriatric Outreach Team)"/>
    <m/>
    <x v="3"/>
    <m/>
    <x v="9"/>
    <x v="3"/>
    <m/>
    <m/>
    <m/>
    <m/>
    <m/>
    <m/>
    <n v="124"/>
    <n v="512"/>
    <n v="360"/>
    <n v="19"/>
    <n v="891"/>
    <x v="0"/>
    <n v="0"/>
    <n v="0"/>
    <s v="Weekdays;"/>
    <n v="12.8"/>
    <m/>
    <s v="1 Blue Springs Drive"/>
    <x v="92"/>
    <x v="0"/>
    <x v="191"/>
    <m/>
    <m/>
    <m/>
    <m/>
    <x v="3"/>
    <m/>
    <m/>
    <m/>
    <m/>
    <m/>
    <m/>
    <m/>
    <m/>
    <n v="0"/>
    <n v="0"/>
    <n v="0"/>
    <n v="0"/>
    <n v="0"/>
    <m/>
    <n v="0"/>
    <n v="0"/>
    <n v="0"/>
    <n v="0"/>
    <n v="0"/>
    <n v="0"/>
    <n v="0"/>
    <n v="0"/>
    <n v="0"/>
    <n v="0"/>
    <n v="0"/>
    <n v="0"/>
    <n v="0"/>
    <m/>
    <n v="0"/>
    <n v="0"/>
    <m/>
    <m/>
    <n v="0"/>
    <s v=""/>
    <n v="0"/>
    <n v="0"/>
    <m/>
    <s v="75% to &lt;100%"/>
    <s v="Family Physicians, GEM, General Hospital, CCAC- Home/Community Support Services, Emergency Department"/>
    <x v="2"/>
    <m/>
    <x v="2"/>
    <m/>
    <m/>
    <x v="1"/>
    <s v="English"/>
    <x v="0"/>
    <m/>
    <m/>
    <x v="2"/>
    <m/>
    <m/>
    <x v="2"/>
    <m/>
    <m/>
    <x v="1"/>
    <m/>
    <m/>
    <x v="1"/>
    <m/>
    <m/>
    <s v=""/>
    <m/>
    <s v="Yes"/>
    <s v="cplatt@cmhaww.ca"/>
    <m/>
    <n v="0"/>
    <n v="1"/>
  </r>
  <r>
    <s v="Asset02176"/>
    <m/>
    <m/>
    <m/>
    <m/>
    <m/>
    <x v="5"/>
    <x v="134"/>
    <m/>
    <x v="2"/>
    <m/>
    <s v="Seniors Mental Health"/>
    <m/>
    <x v="3"/>
    <m/>
    <x v="7"/>
    <x v="8"/>
    <m/>
    <m/>
    <m/>
    <m/>
    <m/>
    <m/>
    <n v="356"/>
    <n v="2566"/>
    <n v="1797"/>
    <n v="57"/>
    <n v="4420"/>
    <x v="0"/>
    <n v="0"/>
    <n v="0"/>
    <m/>
    <n v="0"/>
    <m/>
    <s v="865 Regent St"/>
    <x v="72"/>
    <x v="0"/>
    <x v="148"/>
    <m/>
    <m/>
    <m/>
    <m/>
    <x v="6"/>
    <m/>
    <m/>
    <m/>
    <m/>
    <m/>
    <m/>
    <m/>
    <m/>
    <n v="0.4"/>
    <n v="0"/>
    <n v="0"/>
    <n v="0"/>
    <n v="0.1"/>
    <m/>
    <n v="0"/>
    <n v="1"/>
    <n v="0"/>
    <n v="0"/>
    <n v="0"/>
    <n v="0"/>
    <n v="0"/>
    <n v="0"/>
    <n v="0"/>
    <n v="0"/>
    <n v="2"/>
    <n v="0"/>
    <n v="2"/>
    <m/>
    <n v="0"/>
    <n v="0"/>
    <m/>
    <m/>
    <n v="0"/>
    <s v=""/>
    <n v="5.5"/>
    <n v="5"/>
    <m/>
    <s v=""/>
    <s v=""/>
    <x v="2"/>
    <m/>
    <x v="2"/>
    <m/>
    <m/>
    <x v="1"/>
    <s v="English"/>
    <x v="0"/>
    <m/>
    <m/>
    <x v="2"/>
    <m/>
    <m/>
    <x v="2"/>
    <m/>
    <m/>
    <x v="1"/>
    <m/>
    <m/>
    <x v="1"/>
    <m/>
    <m/>
    <s v=""/>
    <m/>
    <s v="Yes"/>
    <s v="sjibb@hsnsudbury.ca"/>
    <m/>
    <n v="0"/>
    <n v="1"/>
  </r>
  <r>
    <s v="Asset02830"/>
    <m/>
    <m/>
    <m/>
    <m/>
    <m/>
    <x v="5"/>
    <x v="157"/>
    <m/>
    <x v="2"/>
    <m/>
    <s v="Seniors' Mental Health Service"/>
    <m/>
    <x v="3"/>
    <m/>
    <x v="7"/>
    <x v="8"/>
    <m/>
    <m/>
    <m/>
    <m/>
    <m/>
    <m/>
    <n v="299"/>
    <n v="1774"/>
    <n v="1484"/>
    <n v="0"/>
    <n v="3258"/>
    <x v="0"/>
    <n v="0"/>
    <n v="0"/>
    <s v="Weekdays;"/>
    <n v="14"/>
    <m/>
    <s v="82 Buttonwood Ave."/>
    <x v="7"/>
    <x v="0"/>
    <x v="173"/>
    <m/>
    <m/>
    <m/>
    <m/>
    <x v="1"/>
    <m/>
    <m/>
    <m/>
    <m/>
    <m/>
    <m/>
    <m/>
    <m/>
    <n v="0"/>
    <n v="0"/>
    <n v="0"/>
    <n v="0"/>
    <n v="0.1"/>
    <m/>
    <n v="0"/>
    <n v="0"/>
    <n v="0"/>
    <n v="0"/>
    <n v="0"/>
    <n v="0"/>
    <n v="0"/>
    <n v="0"/>
    <n v="0"/>
    <n v="0"/>
    <n v="0"/>
    <n v="0"/>
    <n v="0"/>
    <m/>
    <n v="0"/>
    <n v="0"/>
    <m/>
    <m/>
    <n v="0"/>
    <s v="1.0 Coordinator_x000a_2.2 SMHS Consultants_x000a_0.5 Clerk"/>
    <n v="0.1"/>
    <n v="0"/>
    <m/>
    <s v="75% to &lt;100%"/>
    <s v="GPs, retirement home staff, LHIN, other community service agencies, geriatricians, acute care hospitals, West Park staff for patients after discharge, family, self"/>
    <x v="2"/>
    <m/>
    <x v="2"/>
    <m/>
    <m/>
    <x v="1"/>
    <s v="English"/>
    <x v="0"/>
    <m/>
    <m/>
    <x v="2"/>
    <m/>
    <m/>
    <x v="2"/>
    <m/>
    <m/>
    <x v="1"/>
    <m/>
    <m/>
    <x v="1"/>
    <m/>
    <m/>
    <s v="Catchment: Steeles Ave W to St Clair Ave W, Hwy 427 to Allen Road, plus South of St Clair Ave W to the Lake, between Etobicoke Creek and Jane StreetEstimated number of appointments made available"/>
    <m/>
    <s v="Yes"/>
    <s v="marissa.wilson@westpark.org"/>
    <m/>
    <n v="0"/>
    <n v="1"/>
  </r>
  <r>
    <s v="Asset02155"/>
    <m/>
    <m/>
    <m/>
    <m/>
    <m/>
    <x v="5"/>
    <x v="122"/>
    <m/>
    <x v="2"/>
    <m/>
    <s v="SG-Memory"/>
    <m/>
    <x v="3"/>
    <m/>
    <x v="15"/>
    <x v="3"/>
    <m/>
    <m/>
    <m/>
    <m/>
    <m/>
    <m/>
    <n v="101"/>
    <n v="128"/>
    <n v="0"/>
    <n v="58"/>
    <n v="186"/>
    <x v="0"/>
    <n v="0"/>
    <n v="0"/>
    <s v="Weekdays;"/>
    <n v="0"/>
    <m/>
    <s v="752 King St West"/>
    <x v="62"/>
    <x v="0"/>
    <x v="133"/>
    <m/>
    <m/>
    <m/>
    <m/>
    <x v="0"/>
    <m/>
    <m/>
    <m/>
    <m/>
    <m/>
    <m/>
    <m/>
    <m/>
    <n v="0"/>
    <n v="0"/>
    <n v="0"/>
    <n v="0.4"/>
    <n v="0"/>
    <m/>
    <n v="0.4"/>
    <n v="0"/>
    <n v="0"/>
    <n v="0"/>
    <n v="0"/>
    <n v="0"/>
    <n v="0"/>
    <n v="0"/>
    <n v="0"/>
    <n v="0"/>
    <n v="0"/>
    <n v="0"/>
    <n v="0"/>
    <m/>
    <n v="0"/>
    <n v="0"/>
    <m/>
    <m/>
    <n v="0"/>
    <s v=""/>
    <n v="0.8"/>
    <n v="0.4"/>
    <m/>
    <s v=""/>
    <s v="Family physician_x000a_Fmaily Physician led- memory clinics"/>
    <x v="2"/>
    <m/>
    <x v="2"/>
    <m/>
    <m/>
    <x v="1"/>
    <s v="English"/>
    <x v="0"/>
    <m/>
    <m/>
    <x v="2"/>
    <m/>
    <m/>
    <x v="2"/>
    <m/>
    <m/>
    <x v="1"/>
    <m/>
    <m/>
    <x v="1"/>
    <m/>
    <m/>
    <s v=""/>
    <m/>
    <s v="Yes"/>
    <s v="websters@providencecare.ca"/>
    <m/>
    <n v="0"/>
    <n v="1"/>
  </r>
  <r>
    <s v="Asset03582"/>
    <m/>
    <m/>
    <m/>
    <m/>
    <m/>
    <x v="5"/>
    <x v="54"/>
    <m/>
    <x v="2"/>
    <m/>
    <s v="Sam &amp; Ida Ross Memory Clinic"/>
    <m/>
    <x v="3"/>
    <m/>
    <x v="15"/>
    <x v="3"/>
    <m/>
    <m/>
    <m/>
    <m/>
    <m/>
    <m/>
    <n v="1293"/>
    <n v="3124"/>
    <n v="1946"/>
    <n v="1932"/>
    <n v="7002"/>
    <x v="0"/>
    <n v="0"/>
    <n v="0"/>
    <s v="Weekdays;"/>
    <n v="0"/>
    <m/>
    <s v="3560 Bathurst St"/>
    <x v="7"/>
    <x v="0"/>
    <x v="58"/>
    <m/>
    <m/>
    <m/>
    <m/>
    <x v="1"/>
    <m/>
    <m/>
    <m/>
    <m/>
    <m/>
    <m/>
    <s v="1950 hours annually (37.5 hours per week)"/>
    <m/>
    <n v="1.72"/>
    <n v="0"/>
    <n v="0"/>
    <n v="0"/>
    <n v="0"/>
    <m/>
    <n v="0"/>
    <n v="0"/>
    <n v="0"/>
    <n v="0"/>
    <n v="0"/>
    <n v="0"/>
    <n v="0"/>
    <n v="0"/>
    <n v="0"/>
    <n v="0"/>
    <n v="2.61"/>
    <n v="0"/>
    <n v="0.92"/>
    <m/>
    <n v="0.42"/>
    <n v="0"/>
    <m/>
    <m/>
    <n v="0.04"/>
    <s v=""/>
    <n v="5.67"/>
    <n v="3.9899999999999998"/>
    <m/>
    <s v="100%"/>
    <s v=""/>
    <x v="2"/>
    <m/>
    <x v="2"/>
    <m/>
    <m/>
    <x v="1"/>
    <s v="English"/>
    <x v="0"/>
    <m/>
    <m/>
    <x v="2"/>
    <m/>
    <m/>
    <x v="2"/>
    <m/>
    <m/>
    <x v="1"/>
    <m/>
    <m/>
    <x v="1"/>
    <m/>
    <m/>
    <s v="https://www.baycrest.org/Baycrest/Healthcare-Programs-Services/Clinical-Services/Memory-Clinic"/>
    <m/>
    <s v="Yes"/>
    <s v="programs@geriatricsontario.ca"/>
    <m/>
    <n v="1"/>
    <n v="1"/>
  </r>
  <r>
    <s v="Asset02360"/>
    <m/>
    <m/>
    <m/>
    <m/>
    <m/>
    <x v="5"/>
    <x v="24"/>
    <m/>
    <x v="2"/>
    <m/>
    <s v="The Bruyère Memory Program"/>
    <m/>
    <x v="3"/>
    <m/>
    <x v="15"/>
    <x v="3"/>
    <m/>
    <m/>
    <m/>
    <m/>
    <m/>
    <m/>
    <n v="368"/>
    <n v="1772"/>
    <n v="960"/>
    <n v="283"/>
    <n v="3015"/>
    <x v="0"/>
    <n v="0"/>
    <n v="0"/>
    <s v="Weekdays;"/>
    <n v="210"/>
    <m/>
    <s v="75 Bruyere St. "/>
    <x v="11"/>
    <x v="0"/>
    <x v="13"/>
    <m/>
    <m/>
    <m/>
    <m/>
    <x v="0"/>
    <m/>
    <m/>
    <m/>
    <m/>
    <m/>
    <m/>
    <m/>
    <m/>
    <n v="2.75"/>
    <n v="2"/>
    <n v="0"/>
    <n v="0"/>
    <n v="0"/>
    <m/>
    <n v="0"/>
    <n v="0"/>
    <n v="0"/>
    <n v="0"/>
    <n v="0"/>
    <n v="0"/>
    <n v="0"/>
    <n v="0"/>
    <n v="0"/>
    <n v="0"/>
    <n v="1.8"/>
    <n v="0"/>
    <n v="0"/>
    <m/>
    <n v="0"/>
    <n v="0"/>
    <m/>
    <m/>
    <n v="2.2000000000000002"/>
    <s v="Neuropsychologist"/>
    <n v="6.55"/>
    <n v="4"/>
    <m/>
    <s v="100%"/>
    <s v="Continuing care; Acute Care"/>
    <x v="2"/>
    <m/>
    <x v="2"/>
    <m/>
    <m/>
    <x v="1"/>
    <s v="English"/>
    <x v="0"/>
    <m/>
    <m/>
    <x v="2"/>
    <m/>
    <m/>
    <x v="2"/>
    <m/>
    <m/>
    <x v="1"/>
    <m/>
    <m/>
    <x v="1"/>
    <m/>
    <m/>
    <s v=""/>
    <m/>
    <s v="Yes"/>
    <s v="cmccumber@bruyere.org"/>
    <m/>
    <n v="0"/>
    <n v="1"/>
  </r>
  <r>
    <s v="Asset03452"/>
    <m/>
    <m/>
    <m/>
    <m/>
    <m/>
    <x v="5"/>
    <x v="118"/>
    <m/>
    <x v="2"/>
    <m/>
    <s v="Geriatric Transitional Unit"/>
    <m/>
    <x v="3"/>
    <m/>
    <x v="1"/>
    <x v="1"/>
    <m/>
    <m/>
    <m/>
    <m/>
    <m/>
    <m/>
    <n v="80"/>
    <n v="0"/>
    <n v="0"/>
    <n v="0"/>
    <n v="0"/>
    <x v="1"/>
    <n v="20"/>
    <n v="96.2"/>
    <m/>
    <n v="26"/>
    <m/>
    <s v="700 Gordon Street"/>
    <x v="48"/>
    <x v="0"/>
    <x v="129"/>
    <m/>
    <m/>
    <m/>
    <m/>
    <x v="0"/>
    <m/>
    <m/>
    <m/>
    <m/>
    <m/>
    <m/>
    <s v="1950 hours annually (37.5 hours per week)"/>
    <m/>
    <n v="1"/>
    <n v="0"/>
    <n v="0.2"/>
    <n v="0"/>
    <n v="0"/>
    <m/>
    <n v="0"/>
    <n v="0.75"/>
    <n v="0"/>
    <n v="0"/>
    <n v="6.3"/>
    <n v="0.35"/>
    <n v="0.2"/>
    <n v="0"/>
    <n v="0.2"/>
    <n v="0"/>
    <n v="7.3"/>
    <n v="13.6"/>
    <n v="1"/>
    <m/>
    <n v="0"/>
    <n v="1"/>
    <m/>
    <m/>
    <n v="1"/>
    <s v="1 BT shared between 3 units_x000a_1 general psychiatrist, splits time between inpatient and outpatient services_x000a_1 manager, splits time between inpatient and outpatient services_x000a_1 primary care physician, splits time between multiple units in the hospital_x000a_1 neuropsychologist, splits time betwen 3 inpatient units"/>
    <n v="31.9"/>
    <n v="31.7"/>
    <m/>
    <s v="100%"/>
    <s v="acute care facilities"/>
    <x v="2"/>
    <m/>
    <x v="2"/>
    <m/>
    <m/>
    <x v="1"/>
    <s v="English;French"/>
    <x v="0"/>
    <m/>
    <m/>
    <x v="2"/>
    <m/>
    <m/>
    <x v="2"/>
    <m/>
    <m/>
    <x v="1"/>
    <m/>
    <m/>
    <x v="1"/>
    <m/>
    <m/>
    <s v=""/>
    <m/>
    <s v="Yes"/>
    <s v="johnstonki@ontarioshores.ca"/>
    <m/>
    <n v="0"/>
    <n v="1"/>
  </r>
  <r>
    <s v="Asset01909"/>
    <m/>
    <m/>
    <m/>
    <m/>
    <m/>
    <x v="5"/>
    <x v="90"/>
    <m/>
    <x v="2"/>
    <m/>
    <s v="Senior's Mental Health"/>
    <m/>
    <x v="3"/>
    <m/>
    <x v="1"/>
    <x v="1"/>
    <m/>
    <m/>
    <m/>
    <m/>
    <m/>
    <m/>
    <n v="0"/>
    <n v="0"/>
    <n v="0"/>
    <n v="0"/>
    <n v="0"/>
    <x v="1"/>
    <n v="12"/>
    <n v="96"/>
    <s v="Weekdays; Weekends"/>
    <n v="46.9"/>
    <m/>
    <s v="3570 King St. E."/>
    <x v="25"/>
    <x v="0"/>
    <x v="99"/>
    <m/>
    <m/>
    <m/>
    <m/>
    <x v="3"/>
    <m/>
    <m/>
    <m/>
    <m/>
    <m/>
    <m/>
    <m/>
    <m/>
    <n v="0"/>
    <n v="0"/>
    <n v="0"/>
    <n v="0"/>
    <n v="1"/>
    <m/>
    <n v="1"/>
    <n v="1"/>
    <n v="0"/>
    <n v="0"/>
    <n v="2"/>
    <n v="0"/>
    <n v="0"/>
    <n v="0"/>
    <n v="0"/>
    <n v="0"/>
    <n v="2"/>
    <n v="9"/>
    <n v="1"/>
    <m/>
    <n v="0"/>
    <n v="0.8"/>
    <m/>
    <m/>
    <n v="2"/>
    <s v="Other: 1 FTE Clinical Assistant and 1 Music therapist on a weekly basis _x000a_Medical Resident a regular part of the staffing compliment _x000a__x000a_PSW: 4 PT_x000a_RPN: 7 FTE and 4PT_x000a_1 Nurse Practitioner ( also supports our adult program of 38 patients)"/>
    <n v="17.8"/>
    <n v="18.8"/>
    <m/>
    <s v=""/>
    <s v="Hospital, Community, LTC"/>
    <x v="2"/>
    <m/>
    <x v="2"/>
    <m/>
    <m/>
    <x v="1"/>
    <s v="English"/>
    <x v="0"/>
    <m/>
    <m/>
    <x v="2"/>
    <m/>
    <m/>
    <x v="2"/>
    <m/>
    <m/>
    <x v="1"/>
    <m/>
    <m/>
    <x v="1"/>
    <m/>
    <m/>
    <s v="IP Unit Have some patients under 65 due to early onset dementia."/>
    <m/>
    <s v="Yes"/>
    <s v="cplatt@cmhaww.ca"/>
    <m/>
    <n v="0"/>
    <n v="1"/>
  </r>
  <r>
    <s v="Asset02835"/>
    <m/>
    <m/>
    <m/>
    <m/>
    <m/>
    <x v="5"/>
    <x v="184"/>
    <m/>
    <x v="2"/>
    <m/>
    <s v="Behavioural Supports Transition Unit"/>
    <m/>
    <x v="3"/>
    <m/>
    <x v="31"/>
    <x v="1"/>
    <m/>
    <m/>
    <m/>
    <m/>
    <m/>
    <m/>
    <n v="0"/>
    <n v="0"/>
    <n v="0"/>
    <n v="0"/>
    <n v="0"/>
    <x v="1"/>
    <n v="20"/>
    <n v="64.2"/>
    <m/>
    <n v="0"/>
    <m/>
    <s v="265 Dundas St E"/>
    <x v="98"/>
    <x v="0"/>
    <x v="213"/>
    <m/>
    <m/>
    <m/>
    <m/>
    <x v="0"/>
    <m/>
    <m/>
    <m/>
    <m/>
    <m/>
    <m/>
    <m/>
    <m/>
    <n v="0"/>
    <n v="0"/>
    <n v="0"/>
    <n v="0"/>
    <n v="0.1"/>
    <m/>
    <n v="0"/>
    <n v="0"/>
    <n v="0"/>
    <n v="0"/>
    <n v="0"/>
    <n v="0"/>
    <n v="0"/>
    <n v="0"/>
    <n v="0"/>
    <n v="0"/>
    <n v="1"/>
    <n v="8.6"/>
    <n v="0"/>
    <m/>
    <n v="0"/>
    <n v="1"/>
    <m/>
    <m/>
    <n v="1.2"/>
    <s v=""/>
    <n v="10.7"/>
    <n v="11.799999999999999"/>
    <m/>
    <s v=""/>
    <s v="Internal hospital referrals and community referrals from residence, RH and LTCH"/>
    <x v="2"/>
    <m/>
    <x v="2"/>
    <m/>
    <m/>
    <x v="1"/>
    <s v="English"/>
    <x v="0"/>
    <m/>
    <m/>
    <x v="2"/>
    <m/>
    <m/>
    <x v="2"/>
    <m/>
    <m/>
    <x v="1"/>
    <m/>
    <m/>
    <x v="1"/>
    <m/>
    <m/>
    <s v=""/>
    <m/>
    <s v="Yes"/>
    <s v="websters@providencecare.ca"/>
    <m/>
    <n v="0"/>
    <n v="1"/>
  </r>
  <r>
    <s v="Asset02292"/>
    <m/>
    <m/>
    <m/>
    <m/>
    <m/>
    <x v="5"/>
    <x v="9"/>
    <m/>
    <x v="2"/>
    <m/>
    <s v="Specialized Dementia Unit"/>
    <m/>
    <x v="3"/>
    <m/>
    <x v="1"/>
    <x v="1"/>
    <m/>
    <m/>
    <m/>
    <m/>
    <m/>
    <m/>
    <n v="97"/>
    <n v="0"/>
    <n v="0"/>
    <n v="0"/>
    <n v="0"/>
    <x v="1"/>
    <n v="17"/>
    <n v="92"/>
    <s v="Weekdays; Weekends"/>
    <n v="26.1"/>
    <m/>
    <s v="550 University Ave"/>
    <x v="7"/>
    <x v="0"/>
    <x v="9"/>
    <m/>
    <m/>
    <m/>
    <m/>
    <x v="1"/>
    <m/>
    <m/>
    <m/>
    <m/>
    <m/>
    <m/>
    <m/>
    <m/>
    <n v="1"/>
    <n v="0.6"/>
    <n v="0.2"/>
    <n v="0"/>
    <n v="0.6"/>
    <m/>
    <n v="0"/>
    <n v="1"/>
    <n v="0.5"/>
    <n v="0"/>
    <n v="4.2"/>
    <n v="0.4"/>
    <n v="0.5"/>
    <n v="0.5"/>
    <n v="0"/>
    <n v="0"/>
    <n v="7"/>
    <n v="11.2"/>
    <n v="1"/>
    <m/>
    <n v="0.2"/>
    <n v="2"/>
    <m/>
    <m/>
    <n v="2.1"/>
    <s v="Service Coordinator (0.6 FTE)_x000a_Clinical Nurse Specialist (0.5 FTE)_x0009__x000a_Advanced Nurse Educator (0.5 FTE)_x0009__x000a_Advanced Practice Leader (0.5 FTE)"/>
    <n v="30.9"/>
    <n v="30.8"/>
    <m/>
    <s v="75% to &lt;100%"/>
    <s v="Long-Term Care_x000a_Acute Care"/>
    <x v="2"/>
    <m/>
    <x v="2"/>
    <m/>
    <m/>
    <x v="1"/>
    <s v="English"/>
    <x v="0"/>
    <m/>
    <m/>
    <x v="2"/>
    <m/>
    <m/>
    <x v="2"/>
    <m/>
    <m/>
    <x v="1"/>
    <m/>
    <m/>
    <x v="1"/>
    <m/>
    <m/>
    <s v=""/>
    <m/>
    <s v="Yes"/>
    <s v="jennifer.mokry@uhn.ca"/>
    <m/>
    <n v="0"/>
    <n v="1"/>
  </r>
  <r>
    <s v="Asset02341"/>
    <m/>
    <m/>
    <m/>
    <m/>
    <m/>
    <x v="5"/>
    <x v="122"/>
    <m/>
    <x v="2"/>
    <m/>
    <s v="Seniors Mental Health Parkside 2"/>
    <m/>
    <x v="3"/>
    <m/>
    <x v="1"/>
    <x v="1"/>
    <m/>
    <m/>
    <m/>
    <m/>
    <m/>
    <m/>
    <n v="53"/>
    <n v="0"/>
    <n v="0"/>
    <n v="0"/>
    <n v="0"/>
    <x v="1"/>
    <n v="30"/>
    <n v="95.5"/>
    <m/>
    <n v="20.65"/>
    <m/>
    <s v="752 King St West"/>
    <x v="62"/>
    <x v="0"/>
    <x v="133"/>
    <m/>
    <m/>
    <m/>
    <m/>
    <x v="0"/>
    <m/>
    <m/>
    <m/>
    <m/>
    <m/>
    <m/>
    <m/>
    <m/>
    <n v="1.5"/>
    <n v="0"/>
    <n v="0"/>
    <n v="0"/>
    <n v="1"/>
    <m/>
    <n v="0"/>
    <n v="1"/>
    <n v="0"/>
    <n v="0"/>
    <n v="0"/>
    <n v="0"/>
    <n v="0.4"/>
    <n v="0"/>
    <n v="0"/>
    <n v="0"/>
    <n v="11.02"/>
    <n v="15.63"/>
    <n v="0.6"/>
    <m/>
    <n v="0.2"/>
    <n v="1"/>
    <m/>
    <m/>
    <n v="6.48"/>
    <s v="1.0 Behavioural Therapist_x000a_1.0 OT/PT Assistant_x000a_0.5 Spiritual Health Practitioner_x000a_2.98 Unit Aide_x000a_2.0 Physician"/>
    <n v="32.35"/>
    <n v="36.33"/>
    <m/>
    <s v="75% to &lt;100%"/>
    <s v="Acute, Sub Acute, Community to include LTC"/>
    <x v="2"/>
    <m/>
    <x v="2"/>
    <m/>
    <m/>
    <x v="1"/>
    <s v="English"/>
    <x v="0"/>
    <m/>
    <m/>
    <x v="2"/>
    <m/>
    <m/>
    <x v="2"/>
    <m/>
    <m/>
    <x v="1"/>
    <m/>
    <m/>
    <x v="1"/>
    <m/>
    <m/>
    <s v="Inpatient unit is 24/7.  Allied compliment is M-F business hours11.02 FTE RN complement includes 1.0 FTE Registered Nurse in ChargeAdministration includes 1.0 Unit Clerk and 0.5 ManagerCONSULTS FROM:- Clinical Dietician- Pharmacist- Pharmacy Technician"/>
    <m/>
    <s v="Yes"/>
    <s v="websters@providencecare.ca"/>
    <m/>
    <n v="0"/>
    <n v="1"/>
  </r>
  <r>
    <s v="Asset03375"/>
    <m/>
    <m/>
    <m/>
    <m/>
    <m/>
    <x v="5"/>
    <x v="118"/>
    <m/>
    <x v="2"/>
    <m/>
    <s v="Geriatric Psychiatry Unit"/>
    <m/>
    <x v="3"/>
    <m/>
    <x v="1"/>
    <x v="1"/>
    <m/>
    <m/>
    <m/>
    <m/>
    <m/>
    <m/>
    <n v="86"/>
    <n v="0"/>
    <n v="0"/>
    <n v="0"/>
    <n v="0"/>
    <x v="1"/>
    <n v="25"/>
    <n v="96.6"/>
    <m/>
    <n v="18"/>
    <m/>
    <s v="700 Gordon Street"/>
    <x v="48"/>
    <x v="0"/>
    <x v="129"/>
    <m/>
    <m/>
    <m/>
    <m/>
    <x v="0"/>
    <m/>
    <m/>
    <m/>
    <m/>
    <m/>
    <m/>
    <s v="1950 hours annually (37.5 hours per week)"/>
    <m/>
    <n v="1"/>
    <n v="0"/>
    <n v="0.2"/>
    <n v="0"/>
    <n v="1.2"/>
    <m/>
    <n v="0"/>
    <n v="0.5"/>
    <n v="0"/>
    <n v="0"/>
    <n v="0"/>
    <n v="0.35"/>
    <n v="0"/>
    <n v="0.6"/>
    <n v="0.2"/>
    <n v="0"/>
    <n v="13.5"/>
    <n v="15.6"/>
    <n v="1"/>
    <m/>
    <n v="0"/>
    <n v="1"/>
    <m/>
    <m/>
    <n v="1"/>
    <s v="1 BT split between 3 units_x000a_1 neuropsychologist split between 3 units_x000a_1 Primary care physician, but cover many units in the hospital_x000a_1 manager, but also has outpatient services"/>
    <n v="35.15"/>
    <n v="33.75"/>
    <m/>
    <s v="100%"/>
    <s v=""/>
    <x v="2"/>
    <m/>
    <x v="2"/>
    <m/>
    <m/>
    <x v="1"/>
    <s v="English;French"/>
    <x v="0"/>
    <m/>
    <m/>
    <x v="2"/>
    <m/>
    <m/>
    <x v="2"/>
    <m/>
    <m/>
    <x v="1"/>
    <m/>
    <m/>
    <x v="1"/>
    <m/>
    <m/>
    <s v=""/>
    <m/>
    <s v="Yes"/>
    <s v="johnstonki@ontarioshores.ca"/>
    <m/>
    <n v="0"/>
    <n v="1"/>
  </r>
  <r>
    <s v="Asset02254"/>
    <m/>
    <m/>
    <m/>
    <m/>
    <m/>
    <x v="6"/>
    <x v="32"/>
    <m/>
    <x v="2"/>
    <m/>
    <s v="Seniors Mental Health (new name for program)"/>
    <m/>
    <x v="3"/>
    <m/>
    <x v="44"/>
    <x v="4"/>
    <m/>
    <m/>
    <m/>
    <m/>
    <m/>
    <m/>
    <n v="0"/>
    <n v="0"/>
    <n v="0"/>
    <n v="0"/>
    <n v="0"/>
    <x v="1"/>
    <n v="16"/>
    <n v="99.2"/>
    <s v="Weekdays; Weekends"/>
    <n v="0"/>
    <m/>
    <s v="1800 8th St E"/>
    <x v="20"/>
    <x v="0"/>
    <x v="31"/>
    <m/>
    <m/>
    <m/>
    <m/>
    <x v="3"/>
    <m/>
    <m/>
    <m/>
    <m/>
    <m/>
    <m/>
    <m/>
    <m/>
    <n v="0"/>
    <n v="0"/>
    <n v="0.3"/>
    <n v="0"/>
    <n v="0"/>
    <m/>
    <n v="0"/>
    <n v="0.5"/>
    <n v="0"/>
    <n v="0"/>
    <n v="2.4"/>
    <n v="0.5"/>
    <n v="0"/>
    <n v="0"/>
    <n v="0"/>
    <n v="0"/>
    <n v="5.5"/>
    <n v="7"/>
    <n v="1"/>
    <m/>
    <n v="0"/>
    <n v="0"/>
    <m/>
    <m/>
    <n v="0"/>
    <s v=""/>
    <n v="17.2"/>
    <n v="17.2"/>
    <m/>
    <s v=""/>
    <s v="- Physician/NP complete psychiatry referral if appropriate and psychiatrist assesses to determine if they require inpatient admission."/>
    <x v="2"/>
    <m/>
    <x v="2"/>
    <m/>
    <m/>
    <x v="1"/>
    <s v="English"/>
    <x v="0"/>
    <m/>
    <m/>
    <x v="2"/>
    <m/>
    <m/>
    <x v="2"/>
    <m/>
    <m/>
    <x v="1"/>
    <m/>
    <m/>
    <x v="1"/>
    <m/>
    <m/>
    <s v="- General Psychiatry manages patients on unit, however, also have patients on psychiatry and outpatient clinics - unable to determine their FTE as they work as needed.- Pharmacy, Dietician, and OT assigned to all Mental Health including inpatient and outpatient psychiatry. Above FTEs are an estimate on how often they work specifically on the Geriatric Inpatient Unit."/>
    <m/>
    <s v="Yes"/>
    <s v="sjlaw@gbhs.on.ca"/>
    <m/>
    <n v="0"/>
    <n v="1"/>
  </r>
  <r>
    <s v="Asset02717"/>
    <m/>
    <m/>
    <m/>
    <m/>
    <m/>
    <x v="6"/>
    <x v="61"/>
    <m/>
    <x v="2"/>
    <m/>
    <s v="5A Acute Care of the Elderly Unit"/>
    <m/>
    <x v="3"/>
    <m/>
    <x v="6"/>
    <x v="4"/>
    <m/>
    <m/>
    <m/>
    <m/>
    <m/>
    <m/>
    <n v="523"/>
    <n v="544"/>
    <n v="0"/>
    <n v="0"/>
    <n v="544"/>
    <x v="1"/>
    <n v="11"/>
    <n v="97"/>
    <s v="Weekdays;"/>
    <n v="0"/>
    <m/>
    <s v="835 King St. W"/>
    <x v="25"/>
    <x v="0"/>
    <x v="65"/>
    <m/>
    <m/>
    <m/>
    <m/>
    <x v="3"/>
    <m/>
    <m/>
    <m/>
    <m/>
    <m/>
    <m/>
    <m/>
    <m/>
    <n v="1"/>
    <n v="0"/>
    <n v="0.1"/>
    <n v="1"/>
    <n v="1"/>
    <m/>
    <n v="0"/>
    <n v="0.5"/>
    <n v="0.2"/>
    <n v="0"/>
    <n v="1"/>
    <n v="1"/>
    <n v="0.5"/>
    <n v="0.2"/>
    <n v="0"/>
    <n v="0"/>
    <n v="7.5"/>
    <n v="5"/>
    <n v="0.3"/>
    <m/>
    <n v="0.1"/>
    <n v="0"/>
    <m/>
    <m/>
    <n v="0"/>
    <s v="Pharmacist 1 FTE provides coverage for 4 units. _x000a_Note: Hospitalists act as MRP on the unit."/>
    <n v="19.400000000000002"/>
    <n v="16.400000000000002"/>
    <m/>
    <s v=""/>
    <s v=""/>
    <x v="2"/>
    <m/>
    <x v="2"/>
    <m/>
    <m/>
    <x v="1"/>
    <s v="English"/>
    <x v="0"/>
    <m/>
    <m/>
    <x v="2"/>
    <m/>
    <m/>
    <x v="2"/>
    <m/>
    <m/>
    <x v="1"/>
    <m/>
    <m/>
    <x v="1"/>
    <m/>
    <m/>
    <s v=""/>
    <m/>
    <s v="Yes"/>
    <s v="cplatt@cmhaww.ca"/>
    <m/>
    <n v="0"/>
    <n v="1"/>
  </r>
  <r>
    <s v="Asset02637"/>
    <m/>
    <m/>
    <m/>
    <m/>
    <m/>
    <x v="6"/>
    <x v="33"/>
    <m/>
    <x v="2"/>
    <m/>
    <s v="Acute Care of the Elderly Unit"/>
    <m/>
    <x v="3"/>
    <m/>
    <x v="6"/>
    <x v="4"/>
    <m/>
    <m/>
    <m/>
    <m/>
    <m/>
    <m/>
    <n v="892"/>
    <n v="0"/>
    <n v="0"/>
    <n v="0"/>
    <n v="0"/>
    <x v="1"/>
    <n v="32"/>
    <n v="92.7"/>
    <s v="Weekdays; Weekends"/>
    <n v="0"/>
    <m/>
    <s v="1235 Wilson Ave."/>
    <x v="7"/>
    <x v="0"/>
    <x v="32"/>
    <m/>
    <m/>
    <m/>
    <m/>
    <x v="1"/>
    <m/>
    <m/>
    <m/>
    <m/>
    <m/>
    <m/>
    <m/>
    <m/>
    <n v="0"/>
    <n v="0"/>
    <n v="0.5"/>
    <n v="5"/>
    <n v="0"/>
    <m/>
    <n v="0"/>
    <n v="1"/>
    <n v="0"/>
    <n v="0"/>
    <n v="0"/>
    <n v="1"/>
    <n v="1"/>
    <n v="0"/>
    <n v="0"/>
    <n v="0"/>
    <n v="6.4"/>
    <n v="3.1"/>
    <n v="1"/>
    <m/>
    <n v="0.33"/>
    <n v="0"/>
    <m/>
    <m/>
    <n v="0.5"/>
    <s v="Other: Rehab Assistant - 0.5 FTE"/>
    <n v="19.329999999999998"/>
    <n v="14.83"/>
    <m/>
    <s v=""/>
    <s v=""/>
    <x v="2"/>
    <m/>
    <x v="2"/>
    <m/>
    <m/>
    <x v="1"/>
    <s v="English"/>
    <x v="0"/>
    <m/>
    <m/>
    <x v="2"/>
    <m/>
    <m/>
    <x v="2"/>
    <m/>
    <m/>
    <x v="1"/>
    <m/>
    <m/>
    <x v="1"/>
    <m/>
    <m/>
    <s v=""/>
    <m/>
    <s v="Yes"/>
    <s v="hlau@hrh.ca"/>
    <m/>
    <n v="0"/>
    <n v="1"/>
  </r>
  <r>
    <s v="Asset02139"/>
    <m/>
    <m/>
    <m/>
    <m/>
    <m/>
    <x v="6"/>
    <x v="20"/>
    <m/>
    <x v="2"/>
    <m/>
    <s v="Geriatric Medicine Unit"/>
    <m/>
    <x v="3"/>
    <m/>
    <x v="6"/>
    <x v="4"/>
    <m/>
    <m/>
    <m/>
    <m/>
    <m/>
    <m/>
    <n v="0"/>
    <n v="0"/>
    <n v="0"/>
    <n v="0"/>
    <n v="0"/>
    <x v="1"/>
    <n v="24"/>
    <n v="100"/>
    <s v="Weekdays; Weekends"/>
    <n v="0"/>
    <m/>
    <s v="1053 Carling Ave"/>
    <x v="11"/>
    <x v="0"/>
    <x v="20"/>
    <m/>
    <m/>
    <m/>
    <m/>
    <x v="0"/>
    <m/>
    <m/>
    <m/>
    <m/>
    <m/>
    <m/>
    <m/>
    <m/>
    <n v="0"/>
    <n v="0"/>
    <n v="0"/>
    <n v="2"/>
    <n v="0"/>
    <m/>
    <n v="0"/>
    <n v="0"/>
    <n v="0"/>
    <n v="0"/>
    <n v="0"/>
    <n v="0"/>
    <n v="0"/>
    <n v="0"/>
    <n v="0"/>
    <n v="0"/>
    <n v="0"/>
    <n v="0"/>
    <n v="0"/>
    <m/>
    <n v="0"/>
    <n v="0"/>
    <m/>
    <m/>
    <n v="0"/>
    <s v=""/>
    <n v="2"/>
    <n v="0"/>
    <m/>
    <s v="100%"/>
    <s v="inpatient referrals from admitting services to geriatric consult team - @ times case finding by team"/>
    <x v="2"/>
    <m/>
    <x v="2"/>
    <m/>
    <m/>
    <x v="1"/>
    <s v="English"/>
    <x v="0"/>
    <m/>
    <m/>
    <x v="2"/>
    <m/>
    <m/>
    <x v="2"/>
    <m/>
    <m/>
    <x v="1"/>
    <m/>
    <m/>
    <x v="1"/>
    <m/>
    <m/>
    <s v=""/>
    <m/>
    <s v="Yes"/>
    <s v="jkaing@toh.ca"/>
    <m/>
    <n v="0"/>
    <n v="1"/>
  </r>
  <r>
    <s v="Asset02247"/>
    <m/>
    <m/>
    <m/>
    <m/>
    <m/>
    <x v="6"/>
    <x v="151"/>
    <m/>
    <x v="2"/>
    <m/>
    <s v="St. Michael's Hospital"/>
    <m/>
    <x v="3"/>
    <m/>
    <x v="6"/>
    <x v="4"/>
    <m/>
    <m/>
    <m/>
    <m/>
    <m/>
    <m/>
    <n v="0"/>
    <n v="222"/>
    <n v="0"/>
    <n v="0"/>
    <n v="222"/>
    <x v="1"/>
    <n v="10"/>
    <n v="108.3"/>
    <s v="Weekdays; Weekends"/>
    <n v="0"/>
    <m/>
    <s v="30 Bond Street"/>
    <x v="7"/>
    <x v="0"/>
    <x v="167"/>
    <m/>
    <m/>
    <m/>
    <m/>
    <x v="1"/>
    <m/>
    <m/>
    <m/>
    <m/>
    <m/>
    <m/>
    <m/>
    <m/>
    <n v="0.25"/>
    <n v="0"/>
    <n v="0.25"/>
    <n v="1"/>
    <n v="0"/>
    <m/>
    <n v="1"/>
    <n v="1"/>
    <n v="0.5"/>
    <n v="0"/>
    <n v="5"/>
    <n v="0.25"/>
    <n v="1"/>
    <n v="0.5"/>
    <n v="0"/>
    <n v="0"/>
    <n v="12.5"/>
    <n v="0"/>
    <n v="0"/>
    <m/>
    <n v="0.25"/>
    <n v="0"/>
    <m/>
    <m/>
    <n v="1"/>
    <s v="1 FTE Case Manager"/>
    <n v="23.5"/>
    <n v="23.25"/>
    <m/>
    <s v="100%"/>
    <s v=""/>
    <x v="2"/>
    <m/>
    <x v="2"/>
    <m/>
    <m/>
    <x v="1"/>
    <s v="English"/>
    <x v="0"/>
    <m/>
    <m/>
    <x v="2"/>
    <m/>
    <m/>
    <x v="2"/>
    <m/>
    <m/>
    <x v="1"/>
    <m/>
    <m/>
    <x v="1"/>
    <m/>
    <m/>
    <s v=""/>
    <m/>
    <s v="Yes"/>
    <s v="florina.weisenberg@unityhealth.to"/>
    <m/>
    <n v="0"/>
    <n v="1"/>
  </r>
  <r>
    <s v="Asset02426"/>
    <m/>
    <m/>
    <m/>
    <m/>
    <m/>
    <x v="6"/>
    <x v="18"/>
    <m/>
    <x v="2"/>
    <m/>
    <s v="Ben and Hilda Katz Acute Care for Elders Unit"/>
    <m/>
    <x v="3"/>
    <m/>
    <x v="6"/>
    <x v="4"/>
    <m/>
    <m/>
    <m/>
    <m/>
    <m/>
    <m/>
    <n v="566"/>
    <n v="0"/>
    <n v="0"/>
    <n v="0"/>
    <n v="0"/>
    <x v="1"/>
    <n v="28"/>
    <n v="0"/>
    <m/>
    <n v="0"/>
    <m/>
    <s v="600 University Ave"/>
    <x v="7"/>
    <x v="0"/>
    <x v="18"/>
    <m/>
    <m/>
    <m/>
    <m/>
    <x v="1"/>
    <m/>
    <m/>
    <m/>
    <m/>
    <m/>
    <m/>
    <m/>
    <m/>
    <n v="0"/>
    <n v="0"/>
    <n v="0"/>
    <n v="0"/>
    <n v="0"/>
    <m/>
    <n v="0"/>
    <n v="0"/>
    <n v="0"/>
    <n v="0"/>
    <n v="0"/>
    <n v="0"/>
    <n v="0"/>
    <n v="0"/>
    <n v="0"/>
    <n v="0"/>
    <n v="0"/>
    <n v="0"/>
    <n v="0"/>
    <m/>
    <n v="0"/>
    <n v="0"/>
    <m/>
    <m/>
    <n v="0"/>
    <s v=""/>
    <n v="0"/>
    <n v="0"/>
    <m/>
    <s v="100%"/>
    <s v=""/>
    <x v="2"/>
    <m/>
    <x v="2"/>
    <m/>
    <m/>
    <x v="1"/>
    <s v="English"/>
    <x v="0"/>
    <m/>
    <m/>
    <x v="2"/>
    <m/>
    <m/>
    <x v="2"/>
    <m/>
    <m/>
    <x v="1"/>
    <m/>
    <m/>
    <x v="1"/>
    <m/>
    <m/>
    <s v=""/>
    <m/>
    <s v="Yes"/>
    <s v="richard.norman@sinaihealth.ca"/>
    <m/>
    <n v="0"/>
    <n v="1"/>
  </r>
  <r>
    <s v="Asset02564"/>
    <m/>
    <m/>
    <m/>
    <m/>
    <m/>
    <x v="6"/>
    <x v="10"/>
    <m/>
    <x v="2"/>
    <m/>
    <s v="ACE Unit"/>
    <m/>
    <x v="3"/>
    <m/>
    <x v="6"/>
    <x v="4"/>
    <m/>
    <m/>
    <m/>
    <m/>
    <m/>
    <m/>
    <n v="0"/>
    <n v="0"/>
    <n v="0"/>
    <n v="0"/>
    <n v="0"/>
    <x v="1"/>
    <n v="10"/>
    <n v="85"/>
    <s v="Weekdays; Weekends"/>
    <n v="0"/>
    <m/>
    <s v="170 Colborne St W"/>
    <x v="8"/>
    <x v="0"/>
    <x v="49"/>
    <m/>
    <m/>
    <m/>
    <m/>
    <x v="2"/>
    <m/>
    <m/>
    <m/>
    <m/>
    <m/>
    <m/>
    <m/>
    <m/>
    <n v="0"/>
    <n v="0"/>
    <n v="0"/>
    <n v="0.1"/>
    <n v="0"/>
    <m/>
    <n v="0"/>
    <n v="0.2"/>
    <n v="0"/>
    <n v="0"/>
    <n v="0"/>
    <n v="0"/>
    <n v="0"/>
    <n v="0"/>
    <n v="0"/>
    <n v="0"/>
    <n v="0.1"/>
    <n v="0"/>
    <n v="0"/>
    <m/>
    <n v="0"/>
    <n v="0.4"/>
    <m/>
    <m/>
    <n v="0"/>
    <s v=""/>
    <n v="0.8"/>
    <n v="0.7"/>
    <m/>
    <s v="100%"/>
    <s v=""/>
    <x v="2"/>
    <m/>
    <x v="2"/>
    <m/>
    <m/>
    <x v="1"/>
    <s v="English"/>
    <x v="0"/>
    <m/>
    <m/>
    <x v="2"/>
    <m/>
    <m/>
    <x v="2"/>
    <m/>
    <m/>
    <x v="1"/>
    <m/>
    <m/>
    <x v="1"/>
    <m/>
    <m/>
    <s v="Unit started 2018/19; virtual unit within 44 bed acute medical/rehab unit on senior-focused floor. Service operates 24x7.All other FTE resources are shared across the entire unit."/>
    <m/>
    <s v="Yes"/>
    <s v="lhlam@osmh.on.ca"/>
    <m/>
    <n v="0"/>
    <n v="1"/>
  </r>
  <r>
    <s v="Asset02372"/>
    <m/>
    <m/>
    <m/>
    <m/>
    <m/>
    <x v="6"/>
    <x v="119"/>
    <m/>
    <x v="2"/>
    <m/>
    <s v="Acute Care of the Elderly Unit"/>
    <m/>
    <x v="3"/>
    <m/>
    <x v="6"/>
    <x v="4"/>
    <m/>
    <m/>
    <m/>
    <m/>
    <m/>
    <m/>
    <n v="0"/>
    <n v="235"/>
    <n v="0"/>
    <n v="0"/>
    <n v="235"/>
    <x v="1"/>
    <n v="8"/>
    <n v="96"/>
    <s v="Weekdays; Weekends"/>
    <n v="0"/>
    <m/>
    <s v="4001 Leslie St"/>
    <x v="61"/>
    <x v="0"/>
    <x v="130"/>
    <m/>
    <m/>
    <m/>
    <m/>
    <x v="1"/>
    <m/>
    <m/>
    <m/>
    <m/>
    <m/>
    <m/>
    <m/>
    <m/>
    <n v="0.2"/>
    <n v="0.42"/>
    <n v="0.25"/>
    <n v="0.55000000000000004"/>
    <n v="0"/>
    <m/>
    <n v="1"/>
    <n v="0.25"/>
    <n v="0"/>
    <n v="0"/>
    <n v="0"/>
    <n v="1"/>
    <n v="0.38"/>
    <n v="0.35"/>
    <n v="0"/>
    <n v="0"/>
    <n v="4.55"/>
    <n v="3.4"/>
    <n v="0.25"/>
    <m/>
    <n v="0.2"/>
    <n v="0"/>
    <m/>
    <m/>
    <n v="0"/>
    <s v="0.04 FTE coverage by Hospitalist"/>
    <n v="12.799999999999999"/>
    <n v="11.629999999999999"/>
    <m/>
    <s v="100%"/>
    <s v=""/>
    <x v="2"/>
    <m/>
    <x v="2"/>
    <m/>
    <m/>
    <x v="1"/>
    <s v="English"/>
    <x v="0"/>
    <m/>
    <m/>
    <x v="2"/>
    <m/>
    <m/>
    <x v="2"/>
    <m/>
    <m/>
    <x v="1"/>
    <m/>
    <m/>
    <x v="1"/>
    <m/>
    <m/>
    <s v="I was admitted to North York General on February 11, 2021 and was released on March 3, 2021. During my stay I was in 5 south east medicine. I wanted to express my deepest gratitude for the treatment, care and empathy that I received from the staff during this time. The list of staff who helped me is long so I apologize in advance if I have inadvertently missed someone but I wanted to provide some recognition for a few staff that truly stood out in my mind. Norma and Verma went above and beyond to ensure that I was comfortable and created as positive of an experience as one can have under the circumstances. I would also like to mention a few nurses that left an impression with their extraordinary care - Carol, Erica, Betty, Susan and Samiara.  In terms of food services, Pearl went above and beyond the call of duty. Finally, Dr. Leung’s advice on pain management was priceless and he helped me manage all of my pain with an effective mix of medications while at the hospital and also for the purposes of being discharged. I would like to thank all of the staff for helping me to get through this difficult time in such a positive way. I understand that they are under staffed in light of COVID but this did not inhibit their ability to provide excellent and consistent care.Regards,RF"/>
    <m/>
    <s v="Yes"/>
    <s v="wendy.cheung@nygh.on.ca"/>
    <m/>
    <n v="0"/>
    <n v="1"/>
  </r>
  <r>
    <s v="Asset02383"/>
    <m/>
    <m/>
    <m/>
    <m/>
    <m/>
    <x v="6"/>
    <x v="26"/>
    <m/>
    <x v="2"/>
    <m/>
    <s v="ACE unit"/>
    <m/>
    <x v="3"/>
    <m/>
    <x v="6"/>
    <x v="4"/>
    <m/>
    <m/>
    <m/>
    <m/>
    <m/>
    <m/>
    <n v="1306"/>
    <n v="1306"/>
    <n v="0"/>
    <n v="0"/>
    <n v="1306"/>
    <x v="1"/>
    <n v="34"/>
    <n v="0"/>
    <m/>
    <n v="0"/>
    <m/>
    <s v="3045 Baseline Rd"/>
    <x v="11"/>
    <x v="0"/>
    <x v="25"/>
    <m/>
    <m/>
    <m/>
    <m/>
    <x v="0"/>
    <m/>
    <m/>
    <m/>
    <m/>
    <m/>
    <m/>
    <m/>
    <m/>
    <n v="0"/>
    <n v="0"/>
    <n v="0"/>
    <n v="0"/>
    <n v="0"/>
    <m/>
    <n v="0"/>
    <n v="0"/>
    <n v="0"/>
    <n v="0"/>
    <n v="0"/>
    <n v="0"/>
    <n v="0"/>
    <n v="0"/>
    <n v="0"/>
    <n v="0"/>
    <n v="0"/>
    <n v="0"/>
    <n v="0"/>
    <m/>
    <n v="0"/>
    <n v="0"/>
    <m/>
    <m/>
    <n v="0"/>
    <s v=""/>
    <n v="0"/>
    <n v="0"/>
    <m/>
    <s v=""/>
    <s v=""/>
    <x v="2"/>
    <m/>
    <x v="2"/>
    <m/>
    <m/>
    <x v="1"/>
    <s v="English"/>
    <x v="0"/>
    <m/>
    <m/>
    <x v="2"/>
    <m/>
    <m/>
    <x v="2"/>
    <m/>
    <m/>
    <x v="1"/>
    <m/>
    <m/>
    <x v="1"/>
    <m/>
    <m/>
    <s v="The ACE unit became a COVID-19 assessment unit during 2020-2022 so the patient population in 2021-2022 was not aligned to the ACE unit patient definitions. Thus we have not added the data aligned for the 2021-2022 as it was not functioning as an ACE unit during that period"/>
    <m/>
    <s v="Yes"/>
    <s v="mlaroche@qch.on.ca"/>
    <m/>
    <n v="0"/>
    <n v="1"/>
  </r>
  <r>
    <s v="Asset02712"/>
    <m/>
    <m/>
    <m/>
    <m/>
    <m/>
    <x v="6"/>
    <x v="12"/>
    <m/>
    <x v="2"/>
    <m/>
    <s v="Royal Victoria Regional Health Centre"/>
    <m/>
    <x v="3"/>
    <m/>
    <x v="6"/>
    <x v="4"/>
    <m/>
    <m/>
    <m/>
    <m/>
    <m/>
    <m/>
    <n v="1218"/>
    <n v="0"/>
    <n v="0"/>
    <n v="0"/>
    <n v="0"/>
    <x v="1"/>
    <n v="34"/>
    <n v="100"/>
    <m/>
    <n v="0"/>
    <m/>
    <s v="201 Georgian Drive"/>
    <x v="10"/>
    <x v="0"/>
    <x v="12"/>
    <m/>
    <m/>
    <m/>
    <m/>
    <x v="2"/>
    <m/>
    <m/>
    <m/>
    <m/>
    <m/>
    <m/>
    <m/>
    <m/>
    <n v="1"/>
    <n v="0"/>
    <n v="0.25"/>
    <n v="0"/>
    <n v="0"/>
    <m/>
    <n v="0"/>
    <n v="0.5"/>
    <n v="0"/>
    <n v="0"/>
    <n v="12.6"/>
    <n v="1"/>
    <n v="0.5"/>
    <n v="0"/>
    <n v="0"/>
    <n v="0"/>
    <n v="12.5"/>
    <n v="17.170000000000002"/>
    <n v="0.5"/>
    <m/>
    <n v="0"/>
    <n v="1"/>
    <m/>
    <m/>
    <n v="3.12"/>
    <s v="clerk (2.1) and 1.0 FTE Behaviour support"/>
    <n v="47.02"/>
    <n v="49.14"/>
    <m/>
    <s v="75% to &lt;100%"/>
    <s v="Emergency admission in hospitals"/>
    <x v="2"/>
    <m/>
    <x v="2"/>
    <m/>
    <m/>
    <x v="1"/>
    <s v="English"/>
    <x v="0"/>
    <m/>
    <m/>
    <x v="2"/>
    <m/>
    <m/>
    <x v="2"/>
    <m/>
    <m/>
    <x v="1"/>
    <m/>
    <m/>
    <x v="1"/>
    <m/>
    <m/>
    <s v="Physicians working on this unit include primary care MDs, Internists as well as hospitalists in addition to geriatricians"/>
    <m/>
    <s v="Yes"/>
    <s v="FletcherT@rvh.on.ca"/>
    <m/>
    <n v="0"/>
    <n v="1"/>
  </r>
  <r>
    <s v="Asset02004"/>
    <m/>
    <m/>
    <m/>
    <m/>
    <m/>
    <x v="6"/>
    <x v="99"/>
    <m/>
    <x v="2"/>
    <m/>
    <s v="Seniors Care Unit"/>
    <m/>
    <x v="3"/>
    <m/>
    <x v="6"/>
    <x v="4"/>
    <m/>
    <m/>
    <m/>
    <m/>
    <m/>
    <m/>
    <n v="0"/>
    <n v="0"/>
    <n v="0"/>
    <n v="0"/>
    <n v="0"/>
    <x v="1"/>
    <n v="14"/>
    <n v="100"/>
    <m/>
    <n v="0"/>
    <m/>
    <s v="100 Queensway West"/>
    <x v="52"/>
    <x v="0"/>
    <x v="107"/>
    <m/>
    <m/>
    <m/>
    <m/>
    <x v="3"/>
    <m/>
    <m/>
    <m/>
    <m/>
    <m/>
    <m/>
    <m/>
    <m/>
    <n v="1"/>
    <n v="0"/>
    <n v="1"/>
    <n v="1"/>
    <n v="0"/>
    <m/>
    <n v="2"/>
    <n v="1"/>
    <n v="1"/>
    <n v="0"/>
    <n v="1"/>
    <n v="1"/>
    <n v="1"/>
    <n v="1"/>
    <n v="0"/>
    <n v="0"/>
    <n v="4"/>
    <n v="2"/>
    <n v="1"/>
    <m/>
    <n v="1"/>
    <n v="1"/>
    <m/>
    <m/>
    <n v="0"/>
    <s v="the above FTE are for an average day."/>
    <n v="20"/>
    <n v="18"/>
    <m/>
    <s v="100%"/>
    <s v="The NP on the unit triages the patients and identifies appropriate patients for the program. The patients disposition is home or retirement home and not LTC. Average LOS is 14 days. the model follows the RGP seniors friendly and 48/6 model of care. This unit opened March 2021"/>
    <x v="2"/>
    <m/>
    <x v="2"/>
    <m/>
    <m/>
    <x v="1"/>
    <s v="English"/>
    <x v="0"/>
    <m/>
    <m/>
    <x v="2"/>
    <m/>
    <m/>
    <x v="2"/>
    <m/>
    <m/>
    <x v="1"/>
    <m/>
    <m/>
    <x v="1"/>
    <m/>
    <m/>
    <s v=""/>
    <m/>
    <s v="Yes"/>
    <s v="bonnie.joanisse@thp.ca"/>
    <m/>
    <n v="0"/>
    <n v="1"/>
  </r>
  <r>
    <s v="Asset03701"/>
    <m/>
    <m/>
    <m/>
    <m/>
    <m/>
    <x v="6"/>
    <x v="109"/>
    <m/>
    <x v="2"/>
    <m/>
    <s v="Chiara Campitelli-Thompson"/>
    <m/>
    <x v="3"/>
    <m/>
    <x v="49"/>
    <x v="5"/>
    <m/>
    <m/>
    <m/>
    <m/>
    <m/>
    <m/>
    <n v="0"/>
    <n v="0"/>
    <n v="0"/>
    <n v="0"/>
    <n v="0"/>
    <x v="0"/>
    <n v="0"/>
    <n v="0"/>
    <m/>
    <n v="0"/>
    <m/>
    <s v="3276 St. Claire Ave East"/>
    <x v="7"/>
    <x v="0"/>
    <x v="118"/>
    <m/>
    <m/>
    <m/>
    <m/>
    <x v="1"/>
    <m/>
    <m/>
    <m/>
    <m/>
    <m/>
    <m/>
    <s v="1950 hours annually (37.5 hours per week)"/>
    <m/>
    <n v="0"/>
    <n v="0.2"/>
    <n v="0"/>
    <n v="0"/>
    <n v="0"/>
    <m/>
    <n v="0"/>
    <n v="0"/>
    <n v="0"/>
    <n v="0"/>
    <n v="0"/>
    <n v="0"/>
    <n v="0"/>
    <n v="0"/>
    <n v="0"/>
    <n v="0"/>
    <n v="0"/>
    <n v="0"/>
    <n v="0"/>
    <m/>
    <n v="0"/>
    <n v="0"/>
    <m/>
    <m/>
    <n v="0"/>
    <s v=""/>
    <n v="0.2"/>
    <n v="0"/>
    <m/>
    <s v="100%"/>
    <s v="Acute Care, Inpatient Teams"/>
    <x v="2"/>
    <m/>
    <x v="2"/>
    <m/>
    <m/>
    <x v="1"/>
    <s v="English"/>
    <x v="0"/>
    <m/>
    <m/>
    <x v="2"/>
    <m/>
    <m/>
    <x v="2"/>
    <m/>
    <m/>
    <x v="1"/>
    <m/>
    <m/>
    <x v="1"/>
    <m/>
    <m/>
    <s v="Data/metrics have been impacted by Covid closures and limitations during our reopening (ie: decreased capacity).  Additionally, we do not have any data or appropriate process to track staff who were redeployed to the inpatient units.  Care of Elderly Physician role has been vacant since Dec 2021"/>
    <m/>
    <s v="Yes"/>
    <s v="programs@geriatricsontario.ca"/>
    <m/>
    <n v="0"/>
    <n v="1"/>
  </r>
  <r>
    <s v="Asset02330"/>
    <m/>
    <m/>
    <m/>
    <m/>
    <m/>
    <x v="6"/>
    <x v="48"/>
    <m/>
    <x v="2"/>
    <m/>
    <s v="Care of the Elderly physicians"/>
    <m/>
    <x v="3"/>
    <m/>
    <x v="49"/>
    <x v="5"/>
    <m/>
    <m/>
    <m/>
    <m/>
    <m/>
    <m/>
    <n v="0"/>
    <n v="623"/>
    <n v="257"/>
    <n v="270"/>
    <n v="1150"/>
    <x v="0"/>
    <n v="0"/>
    <n v="0"/>
    <s v="Weekdays;"/>
    <n v="0"/>
    <m/>
    <s v="243 Consumers Road, 3rd Floor"/>
    <x v="7"/>
    <x v="0"/>
    <x v="50"/>
    <m/>
    <m/>
    <m/>
    <m/>
    <x v="1"/>
    <m/>
    <m/>
    <m/>
    <m/>
    <m/>
    <m/>
    <m/>
    <m/>
    <n v="0"/>
    <n v="2.1800000000000002"/>
    <n v="0"/>
    <n v="0"/>
    <n v="0"/>
    <m/>
    <n v="0"/>
    <n v="0"/>
    <n v="0"/>
    <n v="0"/>
    <n v="0"/>
    <n v="0"/>
    <n v="0"/>
    <n v="0"/>
    <n v="0"/>
    <n v="0"/>
    <n v="0"/>
    <n v="0"/>
    <n v="0"/>
    <m/>
    <n v="0"/>
    <n v="0"/>
    <m/>
    <m/>
    <n v="0"/>
    <s v=""/>
    <n v="2.1800000000000002"/>
    <n v="0"/>
    <m/>
    <s v="100%"/>
    <s v="Referrals also from: inpatient, ER, retirement homes, specialists"/>
    <x v="2"/>
    <m/>
    <x v="2"/>
    <m/>
    <m/>
    <x v="1"/>
    <s v="English"/>
    <x v="0"/>
    <m/>
    <m/>
    <x v="2"/>
    <m/>
    <m/>
    <x v="2"/>
    <m/>
    <m/>
    <x v="1"/>
    <m/>
    <m/>
    <x v="1"/>
    <m/>
    <m/>
    <s v="- The total FTEs is a summary of physician coverage for all Geri-medicine, memory, parkinson's clinics and Day Hospital"/>
    <m/>
    <s v="Yes"/>
    <s v="Janet.Oliver@nygh.on.ca"/>
    <m/>
    <n v="0"/>
    <n v="1"/>
  </r>
  <r>
    <s v="Asset02061"/>
    <m/>
    <m/>
    <m/>
    <m/>
    <m/>
    <x v="6"/>
    <x v="21"/>
    <m/>
    <x v="2"/>
    <m/>
    <s v="North Innisfil Health Services"/>
    <m/>
    <x v="3"/>
    <m/>
    <x v="49"/>
    <x v="5"/>
    <m/>
    <m/>
    <m/>
    <m/>
    <m/>
    <m/>
    <n v="461"/>
    <n v="7577"/>
    <n v="2819"/>
    <n v="0"/>
    <n v="10396"/>
    <x v="0"/>
    <n v="0"/>
    <n v="0"/>
    <s v="Weekdays;"/>
    <n v="0"/>
    <m/>
    <s v="490 Huronia Road"/>
    <x v="10"/>
    <x v="0"/>
    <x v="21"/>
    <m/>
    <m/>
    <m/>
    <m/>
    <x v="2"/>
    <m/>
    <m/>
    <m/>
    <m/>
    <m/>
    <m/>
    <m/>
    <m/>
    <n v="0"/>
    <n v="1"/>
    <n v="0"/>
    <n v="0"/>
    <n v="0"/>
    <m/>
    <n v="1.6"/>
    <n v="0"/>
    <n v="0"/>
    <n v="0"/>
    <n v="0"/>
    <n v="0"/>
    <n v="0"/>
    <n v="0"/>
    <n v="0"/>
    <n v="0"/>
    <n v="0.4"/>
    <n v="0"/>
    <n v="0"/>
    <m/>
    <n v="0"/>
    <n v="0"/>
    <m/>
    <m/>
    <n v="0"/>
    <s v=""/>
    <n v="3"/>
    <n v="2"/>
    <m/>
    <s v="100%"/>
    <s v="Referral sources include hospital, home and community care, other agencies working in the North Innisfil catchment area."/>
    <x v="2"/>
    <m/>
    <x v="2"/>
    <m/>
    <m/>
    <x v="1"/>
    <s v="English"/>
    <x v="0"/>
    <m/>
    <m/>
    <x v="2"/>
    <m/>
    <m/>
    <x v="2"/>
    <m/>
    <m/>
    <x v="1"/>
    <m/>
    <m/>
    <x v="1"/>
    <m/>
    <m/>
    <s v="Although the program was not funded for an RN, the optimal model of service delivery to support the Care of the Elderly Physician including in home and community (LTC, LOFT, retirement home) visits includes a RN and NP.  The full basket of CHC services is available to the registered patients including physiotherapy (individual and group), social work, diabetes, navigation/supports, group program initiatives)"/>
    <m/>
    <s v="Yes"/>
    <s v="christine.colcy@bchc.ca"/>
    <m/>
    <n v="0"/>
    <n v="1"/>
  </r>
  <r>
    <s v="Asset02325"/>
    <m/>
    <m/>
    <m/>
    <m/>
    <m/>
    <x v="6"/>
    <x v="189"/>
    <m/>
    <x v="2"/>
    <m/>
    <s v="Muskoka Paramedic Services - Community Paramedicine Program"/>
    <m/>
    <x v="3"/>
    <m/>
    <x v="50"/>
    <x v="3"/>
    <m/>
    <m/>
    <m/>
    <m/>
    <m/>
    <m/>
    <n v="482"/>
    <n v="1631"/>
    <n v="542"/>
    <n v="0"/>
    <n v="2173"/>
    <x v="0"/>
    <n v="0"/>
    <n v="0"/>
    <s v="Weekdays; Weekends"/>
    <n v="5.8"/>
    <m/>
    <s v="225 Taylor Rd"/>
    <x v="14"/>
    <x v="0"/>
    <x v="228"/>
    <m/>
    <m/>
    <m/>
    <m/>
    <x v="2"/>
    <m/>
    <m/>
    <m/>
    <m/>
    <m/>
    <m/>
    <m/>
    <m/>
    <n v="1"/>
    <n v="0"/>
    <n v="0"/>
    <n v="0"/>
    <n v="0"/>
    <m/>
    <n v="0"/>
    <n v="0"/>
    <n v="0"/>
    <n v="4.4800000000000004"/>
    <n v="0"/>
    <n v="0"/>
    <n v="0"/>
    <n v="0"/>
    <n v="0"/>
    <n v="0"/>
    <n v="0"/>
    <n v="0"/>
    <n v="0"/>
    <m/>
    <n v="0"/>
    <n v="0"/>
    <m/>
    <m/>
    <n v="1.06"/>
    <s v="Commander"/>
    <n v="5.48"/>
    <n v="5.5400000000000009"/>
    <m/>
    <s v=""/>
    <s v=""/>
    <x v="2"/>
    <m/>
    <x v="2"/>
    <m/>
    <m/>
    <x v="1"/>
    <s v="English"/>
    <x v="0"/>
    <m/>
    <m/>
    <x v="2"/>
    <m/>
    <m/>
    <x v="2"/>
    <m/>
    <m/>
    <x v="1"/>
    <m/>
    <m/>
    <x v="1"/>
    <m/>
    <m/>
    <s v=""/>
    <m/>
    <s v="Yes"/>
    <s v="darcy.medland@muskoka.on.ca"/>
    <m/>
    <n v="0"/>
    <n v="1"/>
  </r>
  <r>
    <s v="Asset03864"/>
    <m/>
    <m/>
    <m/>
    <m/>
    <m/>
    <x v="6"/>
    <x v="194"/>
    <m/>
    <x v="2"/>
    <m/>
    <s v="County of Renfrew Paramedic Service"/>
    <m/>
    <x v="3"/>
    <m/>
    <x v="50"/>
    <x v="3"/>
    <m/>
    <m/>
    <m/>
    <m/>
    <m/>
    <m/>
    <n v="2235"/>
    <n v="11310"/>
    <n v="427"/>
    <n v="0"/>
    <n v="11737"/>
    <x v="0"/>
    <n v="0"/>
    <n v="0"/>
    <s v="Weekdays; Weekends"/>
    <n v="0"/>
    <m/>
    <s v="9 International Drive"/>
    <x v="55"/>
    <x v="0"/>
    <x v="229"/>
    <m/>
    <m/>
    <m/>
    <m/>
    <x v="0"/>
    <m/>
    <m/>
    <m/>
    <m/>
    <m/>
    <m/>
    <s v="Other"/>
    <m/>
    <n v="0"/>
    <n v="0"/>
    <n v="0"/>
    <n v="0"/>
    <n v="0"/>
    <m/>
    <n v="0"/>
    <n v="0"/>
    <n v="0"/>
    <n v="6"/>
    <n v="0"/>
    <n v="0"/>
    <n v="0"/>
    <n v="0"/>
    <n v="0"/>
    <n v="0"/>
    <n v="0"/>
    <n v="0"/>
    <n v="0"/>
    <m/>
    <n v="0"/>
    <n v="0"/>
    <m/>
    <m/>
    <n v="0"/>
    <s v=""/>
    <n v="6"/>
    <n v="6"/>
    <m/>
    <s v="75% to &lt;100%"/>
    <s v=""/>
    <x v="2"/>
    <m/>
    <x v="2"/>
    <m/>
    <m/>
    <x v="1"/>
    <s v="English;French"/>
    <x v="0"/>
    <m/>
    <m/>
    <x v="2"/>
    <m/>
    <m/>
    <x v="2"/>
    <m/>
    <m/>
    <x v="1"/>
    <m/>
    <m/>
    <x v="1"/>
    <m/>
    <m/>
    <s v=""/>
    <m/>
    <s v="Yes"/>
    <s v="kstencill@countyofrenfrew.on.ca"/>
    <m/>
    <n v="0"/>
    <n v="1"/>
  </r>
  <r>
    <s v="Asset02260"/>
    <m/>
    <m/>
    <m/>
    <m/>
    <m/>
    <x v="6"/>
    <x v="32"/>
    <m/>
    <x v="2"/>
    <m/>
    <s v="Geriatric Outpatient Clinics"/>
    <m/>
    <x v="3"/>
    <m/>
    <x v="50"/>
    <x v="3"/>
    <m/>
    <m/>
    <m/>
    <m/>
    <m/>
    <m/>
    <n v="0"/>
    <n v="53"/>
    <n v="0"/>
    <n v="0"/>
    <n v="53"/>
    <x v="0"/>
    <n v="0"/>
    <n v="0"/>
    <s v="Weekdays;"/>
    <n v="0"/>
    <m/>
    <s v="1800 8th St E"/>
    <x v="20"/>
    <x v="0"/>
    <x v="31"/>
    <m/>
    <m/>
    <m/>
    <m/>
    <x v="3"/>
    <m/>
    <m/>
    <m/>
    <m/>
    <m/>
    <m/>
    <m/>
    <m/>
    <n v="0"/>
    <n v="7.0000000000000007E-2"/>
    <n v="0"/>
    <n v="0"/>
    <n v="0"/>
    <m/>
    <n v="0"/>
    <n v="0"/>
    <n v="0"/>
    <n v="0"/>
    <n v="0"/>
    <n v="0"/>
    <n v="0"/>
    <n v="0"/>
    <n v="0"/>
    <n v="0"/>
    <n v="7.0000000000000007E-2"/>
    <n v="0"/>
    <n v="0"/>
    <m/>
    <n v="0"/>
    <n v="0"/>
    <m/>
    <m/>
    <n v="0"/>
    <s v=""/>
    <n v="0.14000000000000001"/>
    <n v="7.0000000000000007E-2"/>
    <m/>
    <s v="75% to &lt;100%"/>
    <s v="- Referrals need to come from a physician/NP"/>
    <x v="2"/>
    <m/>
    <x v="2"/>
    <m/>
    <m/>
    <x v="1"/>
    <s v="English"/>
    <x v="0"/>
    <m/>
    <m/>
    <x v="2"/>
    <m/>
    <m/>
    <x v="2"/>
    <m/>
    <m/>
    <x v="1"/>
    <m/>
    <m/>
    <x v="1"/>
    <m/>
    <m/>
    <s v="-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Care of the Elderly Physician aimed to assess patients every 6 months.- During the 2021-2022 fiscal year, COE physician retired, therefore, not all weeks ran a clinic.- COE Physician ran clinics with BSO ERCP assisting with clinic in addition to her FT role."/>
    <m/>
    <s v="Yes"/>
    <s v="sjlaw@gbhs.on.ca"/>
    <m/>
    <n v="0"/>
    <n v="1"/>
  </r>
  <r>
    <s v="Asset02342"/>
    <m/>
    <m/>
    <m/>
    <m/>
    <m/>
    <x v="6"/>
    <x v="153"/>
    <m/>
    <x v="2"/>
    <m/>
    <s v="Community Paramedicine"/>
    <m/>
    <x v="3"/>
    <m/>
    <x v="50"/>
    <x v="3"/>
    <m/>
    <m/>
    <m/>
    <m/>
    <m/>
    <m/>
    <n v="0"/>
    <n v="0"/>
    <n v="0"/>
    <n v="0"/>
    <n v="0"/>
    <x v="0"/>
    <n v="0"/>
    <n v="0"/>
    <m/>
    <n v="0"/>
    <m/>
    <s v="80 Bales Drive East"/>
    <x v="83"/>
    <x v="0"/>
    <x v="169"/>
    <m/>
    <m/>
    <m/>
    <m/>
    <x v="2"/>
    <m/>
    <m/>
    <m/>
    <m/>
    <m/>
    <m/>
    <m/>
    <m/>
    <n v="0"/>
    <n v="0"/>
    <n v="0"/>
    <n v="0"/>
    <n v="0"/>
    <m/>
    <n v="0"/>
    <n v="0"/>
    <n v="0"/>
    <n v="22"/>
    <n v="0"/>
    <n v="0"/>
    <n v="0"/>
    <n v="0"/>
    <n v="0"/>
    <n v="0"/>
    <n v="0"/>
    <n v="0"/>
    <n v="0"/>
    <m/>
    <n v="0"/>
    <n v="0"/>
    <m/>
    <m/>
    <n v="2"/>
    <s v="5 FTE Community Paramedics; 17 TFT Community Paramedics; 1 Community Paramedic Coordinator ; 1 Research assistant - the TFTs can fluctuate."/>
    <n v="22"/>
    <n v="24"/>
    <m/>
    <s v=""/>
    <s v="Variety of referal sources; Rapid Response Table, Other Community Agency; Emergency Department; First Responders."/>
    <x v="2"/>
    <m/>
    <x v="2"/>
    <m/>
    <m/>
    <x v="1"/>
    <s v="English"/>
    <x v="0"/>
    <m/>
    <m/>
    <x v="2"/>
    <m/>
    <m/>
    <x v="2"/>
    <m/>
    <m/>
    <x v="1"/>
    <m/>
    <m/>
    <x v="1"/>
    <m/>
    <m/>
    <s v=""/>
    <m/>
    <s v="Yes"/>
    <s v="jane.coulman@york.ca"/>
    <m/>
    <n v="0"/>
    <n v="1"/>
  </r>
  <r>
    <s v="Asset02741"/>
    <m/>
    <m/>
    <m/>
    <m/>
    <m/>
    <x v="6"/>
    <x v="109"/>
    <m/>
    <x v="2"/>
    <m/>
    <s v="Falls Prevention Clinic"/>
    <m/>
    <x v="3"/>
    <m/>
    <x v="38"/>
    <x v="3"/>
    <m/>
    <m/>
    <m/>
    <m/>
    <m/>
    <m/>
    <n v="350"/>
    <n v="2029"/>
    <n v="111"/>
    <n v="0"/>
    <n v="2140"/>
    <x v="0"/>
    <n v="0"/>
    <n v="0"/>
    <s v="Weekdays;"/>
    <n v="49"/>
    <m/>
    <s v="3276 St. Claire Ave East"/>
    <x v="7"/>
    <x v="0"/>
    <x v="118"/>
    <m/>
    <m/>
    <m/>
    <m/>
    <x v="1"/>
    <m/>
    <m/>
    <m/>
    <m/>
    <m/>
    <m/>
    <m/>
    <m/>
    <n v="1"/>
    <n v="0"/>
    <n v="0"/>
    <n v="0"/>
    <n v="0"/>
    <m/>
    <n v="0"/>
    <n v="1.5"/>
    <n v="0.5"/>
    <n v="0"/>
    <n v="1"/>
    <n v="0.6"/>
    <n v="2"/>
    <n v="0.5"/>
    <n v="0"/>
    <n v="0"/>
    <n v="0"/>
    <n v="0"/>
    <n v="0.5"/>
    <m/>
    <n v="0"/>
    <n v="0"/>
    <m/>
    <m/>
    <n v="0"/>
    <s v="0.1 Patient Flow Coordinator_x000a_0.1 Manager"/>
    <n v="7.6"/>
    <n v="6.6"/>
    <m/>
    <s v="75% to &lt;100%"/>
    <s v="Specialists, Acute Care,"/>
    <x v="2"/>
    <m/>
    <x v="2"/>
    <m/>
    <m/>
    <x v="1"/>
    <s v="English"/>
    <x v="0"/>
    <m/>
    <m/>
    <x v="2"/>
    <m/>
    <m/>
    <x v="2"/>
    <m/>
    <m/>
    <x v="1"/>
    <m/>
    <m/>
    <x v="1"/>
    <m/>
    <m/>
    <s v="Data/metrics have been impacted by Covid closures and limitations during our reopening (ie: decreased capacity).  Additionally, we do not have any data or appropriate process to track staff who were redeployed to the inpatient units."/>
    <m/>
    <s v="Yes"/>
    <s v="chiara.campitelli-thompson@unityhealth.to"/>
    <m/>
    <n v="0"/>
    <n v="1"/>
  </r>
  <r>
    <s v="Asset02274"/>
    <m/>
    <m/>
    <m/>
    <m/>
    <m/>
    <x v="6"/>
    <x v="192"/>
    <m/>
    <x v="2"/>
    <m/>
    <s v="Connie Daiken"/>
    <m/>
    <x v="3"/>
    <m/>
    <x v="38"/>
    <x v="3"/>
    <m/>
    <m/>
    <m/>
    <m/>
    <m/>
    <m/>
    <n v="15"/>
    <n v="360"/>
    <n v="0"/>
    <n v="0"/>
    <n v="360"/>
    <x v="0"/>
    <n v="0"/>
    <n v="0"/>
    <m/>
    <n v="180"/>
    <m/>
    <s v="315 Pembroke St East"/>
    <x v="55"/>
    <x v="0"/>
    <x v="226"/>
    <m/>
    <m/>
    <m/>
    <m/>
    <x v="0"/>
    <m/>
    <m/>
    <m/>
    <m/>
    <m/>
    <m/>
    <m/>
    <m/>
    <n v="0"/>
    <n v="0"/>
    <n v="0"/>
    <n v="0"/>
    <n v="0"/>
    <m/>
    <n v="0"/>
    <n v="0"/>
    <n v="0"/>
    <n v="0"/>
    <n v="0"/>
    <n v="0"/>
    <n v="0"/>
    <n v="0"/>
    <n v="0"/>
    <n v="0"/>
    <n v="0.2"/>
    <n v="0"/>
    <n v="0"/>
    <m/>
    <n v="0"/>
    <n v="0"/>
    <m/>
    <m/>
    <n v="0.2"/>
    <s v="Second 17.5RN"/>
    <n v="0.2"/>
    <n v="0.4"/>
    <m/>
    <s v="&lt;50%"/>
    <s v=""/>
    <x v="2"/>
    <m/>
    <x v="2"/>
    <m/>
    <m/>
    <x v="1"/>
    <s v="English"/>
    <x v="0"/>
    <m/>
    <m/>
    <x v="2"/>
    <m/>
    <m/>
    <x v="2"/>
    <m/>
    <m/>
    <x v="1"/>
    <m/>
    <m/>
    <x v="1"/>
    <m/>
    <m/>
    <s v=""/>
    <m/>
    <s v="Yes"/>
    <s v="connie.daiken@westchamplainfht.com"/>
    <m/>
    <n v="0"/>
    <n v="1"/>
  </r>
  <r>
    <s v="Asset03594"/>
    <m/>
    <m/>
    <m/>
    <m/>
    <m/>
    <x v="6"/>
    <x v="54"/>
    <m/>
    <x v="2"/>
    <m/>
    <s v="Fall Prevention Program"/>
    <m/>
    <x v="3"/>
    <m/>
    <x v="38"/>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
    <m/>
    <s v="Yes"/>
    <s v="programs@geriatricsontario.ca"/>
    <m/>
    <n v="1"/>
    <n v="1"/>
  </r>
  <r>
    <s v="Asset02890"/>
    <m/>
    <m/>
    <m/>
    <m/>
    <m/>
    <x v="6"/>
    <x v="54"/>
    <m/>
    <x v="2"/>
    <m/>
    <s v="Falls Prevention Program"/>
    <m/>
    <x v="3"/>
    <m/>
    <x v="38"/>
    <x v="3"/>
    <m/>
    <m/>
    <m/>
    <m/>
    <m/>
    <m/>
    <n v="207"/>
    <n v="2046"/>
    <n v="0"/>
    <n v="22"/>
    <n v="2068"/>
    <x v="0"/>
    <n v="0"/>
    <n v="0"/>
    <s v="Weekdays;"/>
    <n v="150"/>
    <m/>
    <s v="3560 Bathurst St"/>
    <x v="7"/>
    <x v="0"/>
    <x v="58"/>
    <m/>
    <m/>
    <m/>
    <m/>
    <x v="1"/>
    <m/>
    <m/>
    <m/>
    <m/>
    <m/>
    <m/>
    <m/>
    <m/>
    <n v="0"/>
    <n v="0"/>
    <n v="0"/>
    <n v="0"/>
    <n v="0"/>
    <m/>
    <n v="0"/>
    <n v="0"/>
    <n v="0"/>
    <n v="0"/>
    <n v="0"/>
    <n v="0"/>
    <n v="0"/>
    <n v="0"/>
    <n v="0"/>
    <n v="0"/>
    <n v="0"/>
    <n v="0"/>
    <n v="0"/>
    <m/>
    <n v="0"/>
    <n v="0"/>
    <m/>
    <m/>
    <n v="1"/>
    <s v="Falls Prevention Clinician"/>
    <n v="0"/>
    <n v="1"/>
    <m/>
    <s v="100%"/>
    <s v="Adult Day programs, Day treatment Centres, hospitals, Outreach Teams, Behaviour support, Specialists. Word of mouth."/>
    <x v="2"/>
    <m/>
    <x v="2"/>
    <m/>
    <m/>
    <x v="1"/>
    <s v="English"/>
    <x v="0"/>
    <m/>
    <m/>
    <x v="2"/>
    <m/>
    <m/>
    <x v="2"/>
    <m/>
    <m/>
    <x v="1"/>
    <m/>
    <m/>
    <x v="1"/>
    <m/>
    <m/>
    <s v="Program website: https://www.baycrest.org/Baycrest/Healthcare-Programs-Services/Programs/Community-Centre-for-Seniors"/>
    <m/>
    <s v="Yes"/>
    <s v="edanieli@baycrest.org"/>
    <m/>
    <n v="1"/>
    <n v="1"/>
  </r>
  <r>
    <s v="Asset02021"/>
    <m/>
    <m/>
    <m/>
    <m/>
    <m/>
    <x v="6"/>
    <x v="195"/>
    <m/>
    <x v="2"/>
    <m/>
    <s v="Falls Prevention Program"/>
    <m/>
    <x v="3"/>
    <m/>
    <x v="38"/>
    <x v="3"/>
    <m/>
    <m/>
    <m/>
    <m/>
    <m/>
    <m/>
    <n v="432"/>
    <n v="787"/>
    <n v="0"/>
    <n v="0"/>
    <n v="787"/>
    <x v="0"/>
    <n v="0"/>
    <n v="0"/>
    <s v="Weekdays;"/>
    <n v="3"/>
    <m/>
    <s v="Unit 3 - 59 King St W"/>
    <x v="101"/>
    <x v="0"/>
    <x v="230"/>
    <m/>
    <m/>
    <m/>
    <m/>
    <x v="3"/>
    <m/>
    <m/>
    <m/>
    <m/>
    <m/>
    <m/>
    <m/>
    <m/>
    <n v="0"/>
    <n v="0"/>
    <n v="0"/>
    <n v="0"/>
    <n v="0"/>
    <m/>
    <n v="0"/>
    <n v="1"/>
    <n v="0"/>
    <n v="0"/>
    <n v="0"/>
    <n v="0"/>
    <n v="0"/>
    <n v="0"/>
    <n v="0"/>
    <n v="0"/>
    <n v="0"/>
    <n v="0"/>
    <n v="0"/>
    <m/>
    <n v="0"/>
    <n v="0"/>
    <m/>
    <m/>
    <n v="0"/>
    <s v=""/>
    <n v="1"/>
    <n v="1"/>
    <m/>
    <s v="75% to &lt;100%"/>
    <s v=""/>
    <x v="2"/>
    <m/>
    <x v="2"/>
    <m/>
    <m/>
    <x v="1"/>
    <s v="English"/>
    <x v="0"/>
    <m/>
    <m/>
    <x v="2"/>
    <m/>
    <m/>
    <x v="2"/>
    <m/>
    <m/>
    <x v="1"/>
    <m/>
    <m/>
    <x v="1"/>
    <m/>
    <m/>
    <s v=""/>
    <m/>
    <s v="Yes"/>
    <s v="lwillemse@nlchc.com"/>
    <m/>
    <n v="0"/>
    <n v="1"/>
  </r>
  <r>
    <s v="Asset02356"/>
    <m/>
    <m/>
    <m/>
    <m/>
    <m/>
    <x v="6"/>
    <x v="24"/>
    <m/>
    <x v="2"/>
    <m/>
    <s v="Élisabeth Bruyère Hospital - Geriatric Rehabilitation Services"/>
    <m/>
    <x v="3"/>
    <m/>
    <x v="17"/>
    <x v="4"/>
    <m/>
    <m/>
    <m/>
    <m/>
    <m/>
    <m/>
    <n v="0"/>
    <n v="662"/>
    <n v="0"/>
    <n v="0"/>
    <n v="662"/>
    <x v="1"/>
    <n v="50"/>
    <n v="92.6"/>
    <s v="Both"/>
    <n v="10.199999999999999"/>
    <m/>
    <s v="75 Bruyere St. "/>
    <x v="11"/>
    <x v="0"/>
    <x v="13"/>
    <m/>
    <m/>
    <m/>
    <m/>
    <x v="0"/>
    <m/>
    <m/>
    <m/>
    <m/>
    <m/>
    <m/>
    <m/>
    <m/>
    <n v="2.5"/>
    <n v="3.2"/>
    <n v="0.6"/>
    <n v="0"/>
    <n v="0"/>
    <m/>
    <n v="0"/>
    <n v="3.8"/>
    <n v="2"/>
    <n v="0"/>
    <n v="0"/>
    <n v="3"/>
    <n v="5.5"/>
    <n v="2"/>
    <n v="0"/>
    <n v="0"/>
    <n v="18.2"/>
    <n v="15.4"/>
    <n v="3.1"/>
    <m/>
    <n v="0.6"/>
    <n v="0"/>
    <m/>
    <m/>
    <n v="1"/>
    <s v="Porter - 1.5 FTE"/>
    <n v="59.9"/>
    <n v="55.2"/>
    <m/>
    <s v="100%"/>
    <s v="Acute Care"/>
    <x v="2"/>
    <m/>
    <x v="2"/>
    <m/>
    <m/>
    <x v="1"/>
    <s v="English"/>
    <x v="0"/>
    <m/>
    <m/>
    <x v="2"/>
    <m/>
    <m/>
    <x v="2"/>
    <m/>
    <m/>
    <x v="1"/>
    <m/>
    <m/>
    <x v="1"/>
    <m/>
    <m/>
    <s v="0.5 Psychologist FTE for all GRS programs"/>
    <m/>
    <s v="Yes"/>
    <s v="cmccumber@bruyere.org"/>
    <m/>
    <n v="0"/>
    <n v="1"/>
  </r>
  <r>
    <s v="Asset02827"/>
    <m/>
    <m/>
    <m/>
    <m/>
    <m/>
    <x v="6"/>
    <x v="60"/>
    <m/>
    <x v="2"/>
    <m/>
    <s v="Emergency Department (GEM Nurses)"/>
    <m/>
    <x v="3"/>
    <m/>
    <x v="0"/>
    <x v="0"/>
    <m/>
    <m/>
    <m/>
    <m/>
    <m/>
    <m/>
    <n v="0"/>
    <n v="695"/>
    <n v="0"/>
    <n v="0"/>
    <n v="695"/>
    <x v="0"/>
    <n v="0"/>
    <n v="0"/>
    <s v="Weekdays; Weekends"/>
    <n v="0"/>
    <m/>
    <s v="115 Delhi St."/>
    <x v="12"/>
    <x v="0"/>
    <x v="64"/>
    <m/>
    <m/>
    <m/>
    <m/>
    <x v="3"/>
    <m/>
    <m/>
    <m/>
    <m/>
    <m/>
    <m/>
    <m/>
    <m/>
    <n v="0"/>
    <n v="0"/>
    <n v="0"/>
    <n v="0"/>
    <n v="0"/>
    <m/>
    <n v="0"/>
    <n v="0"/>
    <n v="0"/>
    <n v="0"/>
    <n v="0"/>
    <n v="0"/>
    <n v="0"/>
    <n v="0"/>
    <n v="0"/>
    <n v="0"/>
    <n v="2"/>
    <n v="0"/>
    <n v="0"/>
    <m/>
    <n v="0"/>
    <n v="0"/>
    <m/>
    <m/>
    <n v="0"/>
    <s v="Registered nurses: two clinical nurse specialists"/>
    <n v="2"/>
    <n v="2"/>
    <m/>
    <s v="100%"/>
    <s v=""/>
    <x v="2"/>
    <m/>
    <x v="2"/>
    <m/>
    <m/>
    <x v="1"/>
    <s v="English"/>
    <x v="0"/>
    <m/>
    <m/>
    <x v="2"/>
    <m/>
    <m/>
    <x v="2"/>
    <m/>
    <m/>
    <x v="1"/>
    <m/>
    <m/>
    <x v="1"/>
    <m/>
    <m/>
    <s v="Two GEM Nurses on maternity leave; service interruptions due to hiring process."/>
    <m/>
    <s v="Yes"/>
    <s v="cplatt@cmhaww.ca"/>
    <m/>
    <n v="0"/>
    <n v="1"/>
  </r>
  <r>
    <s v="Asset01855"/>
    <m/>
    <m/>
    <m/>
    <m/>
    <m/>
    <x v="6"/>
    <x v="62"/>
    <m/>
    <x v="2"/>
    <m/>
    <s v="Geriatric Emergency Management (GEM)"/>
    <m/>
    <x v="3"/>
    <m/>
    <x v="0"/>
    <x v="0"/>
    <m/>
    <m/>
    <m/>
    <m/>
    <m/>
    <m/>
    <n v="0"/>
    <n v="0"/>
    <n v="0"/>
    <n v="0"/>
    <n v="0"/>
    <x v="0"/>
    <n v="0"/>
    <n v="0"/>
    <m/>
    <n v="0"/>
    <m/>
    <s v="500 Whites Road"/>
    <x v="38"/>
    <x v="0"/>
    <x v="66"/>
    <m/>
    <m/>
    <m/>
    <m/>
    <x v="3"/>
    <m/>
    <m/>
    <m/>
    <m/>
    <m/>
    <m/>
    <m/>
    <m/>
    <n v="0"/>
    <n v="0"/>
    <n v="0"/>
    <n v="0"/>
    <n v="0"/>
    <m/>
    <n v="0"/>
    <n v="0"/>
    <n v="0"/>
    <n v="0"/>
    <n v="0"/>
    <n v="0"/>
    <n v="0"/>
    <n v="0"/>
    <n v="0"/>
    <n v="0"/>
    <n v="0"/>
    <n v="0"/>
    <n v="0"/>
    <m/>
    <n v="0"/>
    <n v="0"/>
    <m/>
    <m/>
    <n v="0"/>
    <s v=""/>
    <n v="0"/>
    <n v="0"/>
    <m/>
    <s v=""/>
    <s v=""/>
    <x v="2"/>
    <m/>
    <x v="2"/>
    <m/>
    <m/>
    <x v="1"/>
    <s v="English"/>
    <x v="0"/>
    <m/>
    <m/>
    <x v="2"/>
    <m/>
    <m/>
    <x v="2"/>
    <m/>
    <m/>
    <x v="1"/>
    <m/>
    <m/>
    <x v="1"/>
    <m/>
    <m/>
    <s v=""/>
    <m/>
    <s v="Yes"/>
    <s v="cplatt@cmhaww.ca"/>
    <m/>
    <n v="0"/>
    <n v="1"/>
  </r>
  <r>
    <s v="Asset02646"/>
    <m/>
    <m/>
    <m/>
    <m/>
    <m/>
    <x v="6"/>
    <x v="33"/>
    <m/>
    <x v="2"/>
    <m/>
    <s v="GEM"/>
    <m/>
    <x v="3"/>
    <m/>
    <x v="0"/>
    <x v="0"/>
    <m/>
    <m/>
    <m/>
    <m/>
    <m/>
    <m/>
    <n v="1025"/>
    <n v="1530"/>
    <n v="0"/>
    <n v="0"/>
    <n v="1530"/>
    <x v="0"/>
    <n v="0"/>
    <n v="0"/>
    <s v="Weekdays; Weekends"/>
    <n v="0"/>
    <m/>
    <s v="1235 Wilson Ave."/>
    <x v="7"/>
    <x v="0"/>
    <x v="32"/>
    <m/>
    <m/>
    <m/>
    <m/>
    <x v="1"/>
    <m/>
    <m/>
    <m/>
    <m/>
    <m/>
    <m/>
    <m/>
    <m/>
    <n v="0"/>
    <n v="0"/>
    <n v="0"/>
    <n v="0"/>
    <n v="0"/>
    <m/>
    <n v="0"/>
    <n v="0"/>
    <n v="0"/>
    <n v="0"/>
    <n v="0"/>
    <n v="0"/>
    <n v="0"/>
    <n v="0"/>
    <n v="0"/>
    <n v="0"/>
    <n v="3"/>
    <n v="0"/>
    <n v="0"/>
    <m/>
    <n v="0"/>
    <n v="0"/>
    <m/>
    <m/>
    <n v="0"/>
    <s v=""/>
    <n v="3"/>
    <n v="3"/>
    <m/>
    <s v=""/>
    <s v=""/>
    <x v="2"/>
    <m/>
    <x v="2"/>
    <m/>
    <m/>
    <x v="1"/>
    <s v="English"/>
    <x v="0"/>
    <m/>
    <m/>
    <x v="2"/>
    <m/>
    <m/>
    <x v="2"/>
    <m/>
    <m/>
    <x v="1"/>
    <m/>
    <m/>
    <x v="1"/>
    <m/>
    <m/>
    <s v="Program Description:The Geriatric Emergency Management nurses are a group of three specialized nurses that work with our at risk geriatric patients that present to the emergency department. Typically working with patients 75 years or older, the GEM nurses provide a wide array of care, from medication consultation, home supports, mobility, ADLs and in some cases emergency placement needs. The GEM nurses work in collaboration with the Healthy Living Clinic, the Geriatric Outreach Team, CCAC and the emergency department members to ensure safe discharge planning for the geriatric patients in the emergency department."/>
    <m/>
    <s v="Yes"/>
    <s v="hlau@hrh.ca"/>
    <m/>
    <n v="0"/>
    <n v="1"/>
  </r>
  <r>
    <s v="Asset01986"/>
    <m/>
    <m/>
    <m/>
    <m/>
    <m/>
    <x v="6"/>
    <x v="95"/>
    <m/>
    <x v="2"/>
    <m/>
    <s v="GEM NP"/>
    <m/>
    <x v="3"/>
    <m/>
    <x v="0"/>
    <x v="0"/>
    <m/>
    <m/>
    <m/>
    <m/>
    <m/>
    <m/>
    <n v="0"/>
    <n v="0"/>
    <n v="0"/>
    <n v="0"/>
    <n v="0"/>
    <x v="0"/>
    <n v="0"/>
    <n v="0"/>
    <m/>
    <n v="0"/>
    <m/>
    <s v="2200 Eglinton Ave W"/>
    <x v="52"/>
    <x v="0"/>
    <x v="104"/>
    <m/>
    <m/>
    <m/>
    <m/>
    <x v="2"/>
    <m/>
    <m/>
    <m/>
    <m/>
    <m/>
    <m/>
    <m/>
    <m/>
    <n v="0"/>
    <n v="0"/>
    <n v="0"/>
    <n v="0"/>
    <n v="0"/>
    <m/>
    <n v="1"/>
    <n v="0"/>
    <n v="0"/>
    <n v="0"/>
    <n v="0"/>
    <n v="0"/>
    <n v="0"/>
    <n v="0"/>
    <n v="0"/>
    <n v="0"/>
    <n v="0"/>
    <n v="0"/>
    <n v="0"/>
    <m/>
    <n v="0"/>
    <n v="0"/>
    <m/>
    <m/>
    <n v="0"/>
    <s v=""/>
    <n v="1"/>
    <n v="1"/>
    <m/>
    <s v="100%"/>
    <s v=""/>
    <x v="2"/>
    <m/>
    <x v="2"/>
    <m/>
    <m/>
    <x v="1"/>
    <s v="English"/>
    <x v="0"/>
    <m/>
    <m/>
    <x v="2"/>
    <m/>
    <m/>
    <x v="2"/>
    <m/>
    <m/>
    <x v="1"/>
    <m/>
    <m/>
    <x v="1"/>
    <m/>
    <m/>
    <s v=""/>
    <m/>
    <s v="Yes"/>
    <s v="bonnie.joanisse@thp.ca"/>
    <m/>
    <n v="0"/>
    <n v="1"/>
  </r>
  <r>
    <s v="Asset02304"/>
    <m/>
    <m/>
    <m/>
    <m/>
    <m/>
    <x v="6"/>
    <x v="59"/>
    <m/>
    <x v="2"/>
    <m/>
    <s v="Emergency Department (GEM Nurses)"/>
    <m/>
    <x v="3"/>
    <m/>
    <x v="0"/>
    <x v="0"/>
    <m/>
    <m/>
    <m/>
    <m/>
    <m/>
    <m/>
    <n v="0"/>
    <n v="590"/>
    <n v="0"/>
    <n v="0"/>
    <n v="590"/>
    <x v="0"/>
    <n v="0"/>
    <n v="0"/>
    <s v="Weekdays;"/>
    <n v="0"/>
    <m/>
    <s v="131 Frederick Campbell St."/>
    <x v="37"/>
    <x v="0"/>
    <x v="63"/>
    <m/>
    <m/>
    <m/>
    <m/>
    <x v="3"/>
    <m/>
    <m/>
    <m/>
    <m/>
    <m/>
    <m/>
    <m/>
    <m/>
    <n v="0"/>
    <n v="0"/>
    <n v="0"/>
    <n v="0"/>
    <n v="0"/>
    <m/>
    <n v="0"/>
    <n v="0"/>
    <n v="0"/>
    <n v="0"/>
    <n v="0"/>
    <n v="0"/>
    <n v="0"/>
    <n v="0"/>
    <n v="0"/>
    <n v="0"/>
    <n v="2"/>
    <n v="0"/>
    <n v="0"/>
    <m/>
    <n v="0"/>
    <n v="0"/>
    <m/>
    <m/>
    <n v="0"/>
    <s v="Registered Nurse: two clinical nurse specialists"/>
    <n v="2"/>
    <n v="2"/>
    <m/>
    <s v="100%"/>
    <s v=""/>
    <x v="2"/>
    <m/>
    <x v="2"/>
    <m/>
    <m/>
    <x v="1"/>
    <s v="English"/>
    <x v="0"/>
    <m/>
    <m/>
    <x v="2"/>
    <m/>
    <m/>
    <x v="2"/>
    <m/>
    <m/>
    <x v="1"/>
    <m/>
    <m/>
    <x v="1"/>
    <m/>
    <m/>
    <s v="Note: functioning with one GEM nurse for the year 2021-22 therefore service reduced to Monday-Friday during this year"/>
    <m/>
    <s v="Yes"/>
    <s v="cplatt@cmhaww.ca"/>
    <m/>
    <n v="0"/>
    <n v="1"/>
  </r>
  <r>
    <s v="Asset02301"/>
    <m/>
    <m/>
    <m/>
    <m/>
    <m/>
    <x v="6"/>
    <x v="90"/>
    <m/>
    <x v="2"/>
    <m/>
    <s v="Emergency Department (GEM Nurses)"/>
    <m/>
    <x v="3"/>
    <m/>
    <x v="0"/>
    <x v="0"/>
    <m/>
    <m/>
    <m/>
    <m/>
    <m/>
    <m/>
    <n v="0"/>
    <n v="1535"/>
    <n v="0"/>
    <n v="0"/>
    <n v="1535"/>
    <x v="0"/>
    <n v="0"/>
    <n v="0"/>
    <s v="Weekdays; Weekends"/>
    <n v="0"/>
    <m/>
    <s v="3570 King St. E."/>
    <x v="25"/>
    <x v="0"/>
    <x v="99"/>
    <m/>
    <m/>
    <m/>
    <m/>
    <x v="3"/>
    <m/>
    <m/>
    <m/>
    <m/>
    <m/>
    <m/>
    <m/>
    <m/>
    <n v="0"/>
    <n v="0"/>
    <n v="0"/>
    <n v="0"/>
    <n v="0"/>
    <m/>
    <n v="1"/>
    <n v="0"/>
    <n v="0"/>
    <n v="0"/>
    <n v="0"/>
    <n v="0"/>
    <n v="0"/>
    <n v="0"/>
    <n v="0"/>
    <n v="0"/>
    <n v="1"/>
    <n v="0"/>
    <n v="0"/>
    <m/>
    <n v="0"/>
    <n v="0"/>
    <m/>
    <m/>
    <n v="0"/>
    <s v="The Registered nurse is a clinical nurse specialist."/>
    <n v="2"/>
    <n v="2"/>
    <m/>
    <s v="100%"/>
    <s v=""/>
    <x v="2"/>
    <m/>
    <x v="2"/>
    <m/>
    <m/>
    <x v="1"/>
    <s v="English"/>
    <x v="0"/>
    <m/>
    <m/>
    <x v="2"/>
    <m/>
    <m/>
    <x v="2"/>
    <m/>
    <m/>
    <x v="1"/>
    <m/>
    <m/>
    <x v="1"/>
    <m/>
    <m/>
    <s v=""/>
    <m/>
    <s v="Yes"/>
    <s v="cplatt@cmhaww.ca"/>
    <m/>
    <n v="0"/>
    <n v="1"/>
  </r>
  <r>
    <s v="Asset02877"/>
    <m/>
    <m/>
    <m/>
    <m/>
    <m/>
    <x v="6"/>
    <x v="8"/>
    <m/>
    <x v="2"/>
    <m/>
    <s v="GEM"/>
    <m/>
    <x v="3"/>
    <m/>
    <x v="0"/>
    <x v="0"/>
    <m/>
    <m/>
    <m/>
    <m/>
    <m/>
    <m/>
    <n v="0"/>
    <n v="714"/>
    <n v="109"/>
    <n v="4"/>
    <n v="827"/>
    <x v="0"/>
    <n v="0"/>
    <n v="0"/>
    <m/>
    <n v="0"/>
    <m/>
    <s v="3050 Lawrence Ave E"/>
    <x v="6"/>
    <x v="0"/>
    <x v="231"/>
    <m/>
    <m/>
    <m/>
    <m/>
    <x v="1"/>
    <m/>
    <m/>
    <m/>
    <m/>
    <m/>
    <m/>
    <m/>
    <m/>
    <n v="0"/>
    <n v="0"/>
    <n v="0"/>
    <n v="0"/>
    <n v="0"/>
    <m/>
    <n v="0"/>
    <n v="0"/>
    <n v="0"/>
    <n v="0"/>
    <n v="0"/>
    <n v="0"/>
    <n v="0"/>
    <n v="0"/>
    <n v="0"/>
    <n v="0"/>
    <n v="1"/>
    <n v="0"/>
    <n v="0"/>
    <m/>
    <n v="0"/>
    <n v="0"/>
    <m/>
    <m/>
    <n v="1"/>
    <s v=""/>
    <n v="1"/>
    <n v="2"/>
    <m/>
    <s v=""/>
    <s v=""/>
    <x v="2"/>
    <m/>
    <x v="2"/>
    <m/>
    <m/>
    <x v="1"/>
    <s v="English"/>
    <x v="0"/>
    <m/>
    <m/>
    <x v="2"/>
    <m/>
    <m/>
    <x v="2"/>
    <m/>
    <m/>
    <x v="1"/>
    <m/>
    <m/>
    <x v="1"/>
    <m/>
    <m/>
    <s v=""/>
    <m/>
    <s v="Yes"/>
    <s v="shawkins@seniorscarenetwork.ca"/>
    <m/>
    <n v="0"/>
    <n v="1"/>
  </r>
  <r>
    <s v="Asset02876"/>
    <m/>
    <m/>
    <m/>
    <m/>
    <m/>
    <x v="6"/>
    <x v="7"/>
    <m/>
    <x v="2"/>
    <m/>
    <s v="GEM"/>
    <m/>
    <x v="3"/>
    <m/>
    <x v="0"/>
    <x v="0"/>
    <m/>
    <m/>
    <m/>
    <m/>
    <m/>
    <m/>
    <n v="0"/>
    <n v="911"/>
    <n v="270"/>
    <n v="0"/>
    <n v="1181"/>
    <x v="0"/>
    <n v="0"/>
    <n v="0"/>
    <m/>
    <n v="0"/>
    <m/>
    <s v="2867 Ellesmere Rd"/>
    <x v="6"/>
    <x v="0"/>
    <x v="232"/>
    <m/>
    <m/>
    <m/>
    <m/>
    <x v="1"/>
    <m/>
    <m/>
    <m/>
    <m/>
    <m/>
    <m/>
    <m/>
    <m/>
    <n v="0"/>
    <n v="0"/>
    <n v="0"/>
    <n v="0"/>
    <n v="0"/>
    <m/>
    <n v="1"/>
    <n v="0"/>
    <n v="0"/>
    <n v="0"/>
    <n v="0"/>
    <n v="0"/>
    <n v="0"/>
    <n v="0"/>
    <n v="0"/>
    <n v="0"/>
    <n v="0"/>
    <n v="0"/>
    <n v="0"/>
    <m/>
    <n v="0"/>
    <n v="0"/>
    <m/>
    <m/>
    <n v="1"/>
    <s v=""/>
    <n v="1"/>
    <n v="2"/>
    <m/>
    <s v=""/>
    <s v=""/>
    <x v="2"/>
    <m/>
    <x v="2"/>
    <m/>
    <m/>
    <x v="1"/>
    <s v="English"/>
    <x v="0"/>
    <m/>
    <m/>
    <x v="2"/>
    <m/>
    <m/>
    <x v="2"/>
    <m/>
    <m/>
    <x v="1"/>
    <m/>
    <m/>
    <x v="1"/>
    <m/>
    <m/>
    <s v=""/>
    <m/>
    <s v="Yes"/>
    <s v="shawkins@seniorscarenetwork.ca"/>
    <m/>
    <n v="0"/>
    <n v="1"/>
  </r>
  <r>
    <s v="Asset02106"/>
    <m/>
    <m/>
    <m/>
    <m/>
    <m/>
    <x v="6"/>
    <x v="151"/>
    <m/>
    <x v="2"/>
    <m/>
    <s v="St. Michael's Hospital"/>
    <m/>
    <x v="3"/>
    <m/>
    <x v="0"/>
    <x v="0"/>
    <m/>
    <m/>
    <m/>
    <m/>
    <m/>
    <m/>
    <n v="0"/>
    <n v="0"/>
    <n v="0"/>
    <n v="0"/>
    <n v="0"/>
    <x v="0"/>
    <n v="0"/>
    <n v="0"/>
    <s v="Both"/>
    <n v="0"/>
    <m/>
    <s v="30 Bond Street"/>
    <x v="7"/>
    <x v="0"/>
    <x v="167"/>
    <m/>
    <m/>
    <m/>
    <m/>
    <x v="1"/>
    <m/>
    <m/>
    <m/>
    <m/>
    <m/>
    <m/>
    <m/>
    <m/>
    <n v="0"/>
    <n v="0"/>
    <n v="0"/>
    <n v="0"/>
    <n v="0"/>
    <m/>
    <n v="0"/>
    <n v="0"/>
    <n v="0"/>
    <n v="0"/>
    <n v="0"/>
    <n v="0"/>
    <n v="0"/>
    <n v="0"/>
    <n v="0"/>
    <n v="0"/>
    <n v="1.4"/>
    <n v="0"/>
    <n v="0"/>
    <m/>
    <n v="0"/>
    <n v="0"/>
    <m/>
    <m/>
    <n v="0"/>
    <s v=""/>
    <n v="1.4"/>
    <n v="1.4"/>
    <m/>
    <s v="100%"/>
    <s v=""/>
    <x v="2"/>
    <m/>
    <x v="2"/>
    <m/>
    <m/>
    <x v="1"/>
    <s v="English"/>
    <x v="0"/>
    <m/>
    <m/>
    <x v="2"/>
    <m/>
    <m/>
    <x v="2"/>
    <m/>
    <m/>
    <x v="1"/>
    <m/>
    <m/>
    <x v="1"/>
    <m/>
    <m/>
    <s v=""/>
    <m/>
    <s v="Yes"/>
    <s v="florina.weisenberg@unityhealth.to"/>
    <m/>
    <n v="0"/>
    <n v="1"/>
  </r>
  <r>
    <s v="Asset02039"/>
    <m/>
    <m/>
    <m/>
    <m/>
    <m/>
    <x v="6"/>
    <x v="20"/>
    <m/>
    <x v="2"/>
    <m/>
    <s v="Geriatric Emergency Management Plus Program"/>
    <m/>
    <x v="3"/>
    <m/>
    <x v="0"/>
    <x v="0"/>
    <m/>
    <m/>
    <m/>
    <m/>
    <m/>
    <m/>
    <n v="1131"/>
    <n v="1131"/>
    <n v="537"/>
    <n v="0"/>
    <n v="1668"/>
    <x v="0"/>
    <n v="0"/>
    <n v="0"/>
    <m/>
    <n v="0"/>
    <m/>
    <s v="1053 Carling Ave"/>
    <x v="11"/>
    <x v="0"/>
    <x v="20"/>
    <m/>
    <m/>
    <m/>
    <m/>
    <x v="0"/>
    <m/>
    <m/>
    <m/>
    <m/>
    <m/>
    <m/>
    <m/>
    <m/>
    <n v="0"/>
    <n v="0"/>
    <n v="0"/>
    <n v="0"/>
    <n v="0"/>
    <m/>
    <n v="0"/>
    <n v="0"/>
    <n v="0"/>
    <n v="0"/>
    <n v="0"/>
    <n v="0"/>
    <n v="0"/>
    <n v="0"/>
    <n v="0"/>
    <n v="0"/>
    <n v="2.4"/>
    <n v="0"/>
    <n v="0"/>
    <m/>
    <n v="0"/>
    <n v="0"/>
    <m/>
    <m/>
    <n v="0"/>
    <s v=""/>
    <n v="2.4"/>
    <n v="2.4"/>
    <m/>
    <s v=""/>
    <s v=""/>
    <x v="2"/>
    <m/>
    <x v="2"/>
    <m/>
    <m/>
    <x v="1"/>
    <s v="English"/>
    <x v="0"/>
    <m/>
    <m/>
    <x v="2"/>
    <m/>
    <m/>
    <x v="2"/>
    <m/>
    <m/>
    <x v="1"/>
    <m/>
    <m/>
    <x v="1"/>
    <m/>
    <m/>
    <s v=""/>
    <m/>
    <s v="Yes"/>
    <s v="mprior@toh.ca"/>
    <m/>
    <n v="0"/>
    <n v="1"/>
  </r>
  <r>
    <s v="Asset02771"/>
    <m/>
    <m/>
    <m/>
    <m/>
    <m/>
    <x v="6"/>
    <x v="108"/>
    <m/>
    <x v="2"/>
    <m/>
    <s v="Regional Geriatric Program"/>
    <m/>
    <x v="3"/>
    <m/>
    <x v="0"/>
    <x v="0"/>
    <m/>
    <m/>
    <m/>
    <m/>
    <m/>
    <m/>
    <n v="800"/>
    <n v="1007"/>
    <n v="354"/>
    <n v="0"/>
    <n v="1361"/>
    <x v="0"/>
    <n v="0"/>
    <n v="0"/>
    <s v="Weekdays;"/>
    <n v="0"/>
    <m/>
    <s v="399 Bathurst St"/>
    <x v="7"/>
    <x v="0"/>
    <x v="117"/>
    <m/>
    <m/>
    <m/>
    <m/>
    <x v="1"/>
    <m/>
    <m/>
    <m/>
    <m/>
    <m/>
    <m/>
    <m/>
    <m/>
    <n v="0"/>
    <n v="0"/>
    <n v="0"/>
    <n v="0"/>
    <n v="0"/>
    <m/>
    <n v="0"/>
    <n v="0"/>
    <n v="0"/>
    <n v="0"/>
    <n v="0"/>
    <n v="0"/>
    <n v="0"/>
    <n v="0"/>
    <n v="0"/>
    <n v="0"/>
    <n v="1.4"/>
    <n v="0"/>
    <n v="0"/>
    <m/>
    <n v="0"/>
    <n v="0"/>
    <m/>
    <m/>
    <n v="0"/>
    <s v=""/>
    <n v="1.4"/>
    <n v="1.4"/>
    <m/>
    <s v=""/>
    <s v=""/>
    <x v="2"/>
    <m/>
    <x v="2"/>
    <m/>
    <m/>
    <x v="1"/>
    <s v="English"/>
    <x v="0"/>
    <m/>
    <m/>
    <x v="2"/>
    <m/>
    <m/>
    <x v="2"/>
    <m/>
    <m/>
    <x v="1"/>
    <m/>
    <m/>
    <x v="1"/>
    <m/>
    <m/>
    <s v=""/>
    <m/>
    <s v="Yes"/>
    <s v="jackielyn.guanzon@uhn.ca"/>
    <m/>
    <n v="0"/>
    <n v="1"/>
  </r>
  <r>
    <s v="Asset02427"/>
    <m/>
    <m/>
    <m/>
    <m/>
    <m/>
    <x v="6"/>
    <x v="18"/>
    <m/>
    <x v="2"/>
    <m/>
    <s v="GEM"/>
    <m/>
    <x v="3"/>
    <m/>
    <x v="0"/>
    <x v="0"/>
    <m/>
    <m/>
    <m/>
    <m/>
    <m/>
    <m/>
    <n v="0"/>
    <n v="0"/>
    <n v="0"/>
    <n v="0"/>
    <n v="0"/>
    <x v="0"/>
    <n v="0"/>
    <n v="0"/>
    <m/>
    <n v="0"/>
    <m/>
    <s v="600 University Ave"/>
    <x v="7"/>
    <x v="0"/>
    <x v="18"/>
    <m/>
    <m/>
    <m/>
    <m/>
    <x v="1"/>
    <m/>
    <m/>
    <m/>
    <m/>
    <m/>
    <m/>
    <m/>
    <m/>
    <n v="0"/>
    <n v="0"/>
    <n v="0"/>
    <n v="0"/>
    <n v="0"/>
    <m/>
    <n v="0"/>
    <n v="0"/>
    <n v="0"/>
    <n v="0"/>
    <n v="0"/>
    <n v="0"/>
    <n v="0"/>
    <n v="0"/>
    <n v="0"/>
    <n v="0"/>
    <n v="2"/>
    <n v="0"/>
    <n v="0"/>
    <m/>
    <n v="0"/>
    <n v="0"/>
    <m/>
    <m/>
    <n v="0"/>
    <s v=""/>
    <n v="2"/>
    <n v="2"/>
    <m/>
    <s v="100%"/>
    <s v=""/>
    <x v="2"/>
    <m/>
    <x v="2"/>
    <m/>
    <m/>
    <x v="1"/>
    <s v="English"/>
    <x v="0"/>
    <m/>
    <m/>
    <x v="2"/>
    <m/>
    <m/>
    <x v="2"/>
    <m/>
    <m/>
    <x v="1"/>
    <m/>
    <m/>
    <x v="1"/>
    <m/>
    <m/>
    <s v=""/>
    <m/>
    <s v="Yes"/>
    <s v="richard.norman@sinaihealth.ca"/>
    <m/>
    <n v="0"/>
    <n v="1"/>
  </r>
  <r>
    <s v="Asset02040"/>
    <m/>
    <m/>
    <m/>
    <m/>
    <m/>
    <x v="6"/>
    <x v="102"/>
    <m/>
    <x v="2"/>
    <m/>
    <s v="Geriatric Emergency Management Plus Program"/>
    <m/>
    <x v="3"/>
    <m/>
    <x v="0"/>
    <x v="0"/>
    <m/>
    <m/>
    <m/>
    <m/>
    <m/>
    <m/>
    <n v="0"/>
    <n v="769"/>
    <n v="460"/>
    <n v="0"/>
    <n v="1229"/>
    <x v="0"/>
    <n v="0"/>
    <n v="0"/>
    <m/>
    <n v="0"/>
    <m/>
    <s v="501 Smyth Rd"/>
    <x v="11"/>
    <x v="0"/>
    <x v="111"/>
    <m/>
    <m/>
    <m/>
    <m/>
    <x v="0"/>
    <m/>
    <m/>
    <m/>
    <m/>
    <m/>
    <m/>
    <m/>
    <m/>
    <n v="0"/>
    <n v="0"/>
    <n v="0"/>
    <n v="0"/>
    <n v="0"/>
    <m/>
    <n v="0"/>
    <n v="0"/>
    <n v="0"/>
    <n v="0"/>
    <n v="0"/>
    <n v="0"/>
    <n v="0"/>
    <n v="0"/>
    <n v="0"/>
    <n v="0"/>
    <n v="1.4"/>
    <n v="0"/>
    <n v="0"/>
    <m/>
    <n v="0"/>
    <n v="0"/>
    <m/>
    <m/>
    <n v="0"/>
    <s v=""/>
    <n v="1.4"/>
    <n v="1.4"/>
    <m/>
    <s v=""/>
    <s v=""/>
    <x v="2"/>
    <m/>
    <x v="2"/>
    <m/>
    <m/>
    <x v="1"/>
    <s v="English"/>
    <x v="0"/>
    <m/>
    <m/>
    <x v="2"/>
    <m/>
    <m/>
    <x v="2"/>
    <m/>
    <m/>
    <x v="1"/>
    <m/>
    <m/>
    <x v="1"/>
    <m/>
    <m/>
    <s v=""/>
    <m/>
    <s v="Yes"/>
    <s v="mprior@toh.ca"/>
    <m/>
    <n v="0"/>
    <n v="1"/>
  </r>
  <r>
    <s v="Asset03147"/>
    <m/>
    <m/>
    <m/>
    <m/>
    <m/>
    <x v="6"/>
    <x v="154"/>
    <m/>
    <x v="2"/>
    <m/>
    <s v="GEM"/>
    <m/>
    <x v="3"/>
    <m/>
    <x v="0"/>
    <x v="0"/>
    <m/>
    <m/>
    <m/>
    <m/>
    <m/>
    <m/>
    <n v="124"/>
    <n v="127"/>
    <n v="102"/>
    <n v="0"/>
    <n v="229"/>
    <x v="0"/>
    <n v="0"/>
    <n v="0"/>
    <s v="Weekdays;"/>
    <n v="0"/>
    <m/>
    <s v="350 John St N"/>
    <x v="84"/>
    <x v="0"/>
    <x v="170"/>
    <m/>
    <m/>
    <m/>
    <m/>
    <x v="0"/>
    <m/>
    <m/>
    <m/>
    <m/>
    <m/>
    <m/>
    <s v="Other"/>
    <m/>
    <n v="0"/>
    <n v="0"/>
    <n v="0"/>
    <n v="0"/>
    <n v="0"/>
    <m/>
    <n v="0"/>
    <n v="0"/>
    <n v="0"/>
    <n v="0"/>
    <n v="0"/>
    <n v="0"/>
    <n v="0"/>
    <n v="0"/>
    <n v="0"/>
    <n v="0"/>
    <n v="0.4"/>
    <n v="0"/>
    <n v="0"/>
    <m/>
    <n v="0"/>
    <n v="0"/>
    <m/>
    <m/>
    <n v="0"/>
    <s v=""/>
    <n v="0.4"/>
    <n v="0.4"/>
    <m/>
    <s v="100%"/>
    <s v=""/>
    <x v="2"/>
    <m/>
    <x v="2"/>
    <m/>
    <m/>
    <x v="1"/>
    <s v="English;French"/>
    <x v="0"/>
    <m/>
    <m/>
    <x v="2"/>
    <m/>
    <m/>
    <x v="2"/>
    <m/>
    <m/>
    <x v="1"/>
    <m/>
    <m/>
    <x v="1"/>
    <m/>
    <m/>
    <s v=""/>
    <m/>
    <s v="Yes"/>
    <s v="jbyers@arnpriorhealth.ca"/>
    <m/>
    <n v="0"/>
    <n v="1"/>
  </r>
  <r>
    <s v="Asset02589"/>
    <m/>
    <m/>
    <m/>
    <m/>
    <m/>
    <x v="6"/>
    <x v="10"/>
    <m/>
    <x v="2"/>
    <m/>
    <s v="Geriatric Emergency Management Nurse/ GEM Nurse"/>
    <m/>
    <x v="3"/>
    <m/>
    <x v="0"/>
    <x v="0"/>
    <m/>
    <m/>
    <m/>
    <m/>
    <m/>
    <m/>
    <n v="123"/>
    <n v="134"/>
    <n v="34"/>
    <n v="0"/>
    <n v="168"/>
    <x v="0"/>
    <n v="0"/>
    <n v="0"/>
    <s v="Weekdays;"/>
    <n v="0"/>
    <m/>
    <s v="170 Colborne St W"/>
    <x v="8"/>
    <x v="0"/>
    <x v="49"/>
    <m/>
    <m/>
    <m/>
    <m/>
    <x v="2"/>
    <m/>
    <m/>
    <m/>
    <m/>
    <m/>
    <m/>
    <m/>
    <m/>
    <n v="0"/>
    <n v="0"/>
    <n v="0"/>
    <n v="0"/>
    <n v="0"/>
    <m/>
    <n v="0"/>
    <n v="0"/>
    <n v="0"/>
    <n v="0"/>
    <n v="0"/>
    <n v="0"/>
    <n v="0"/>
    <n v="0"/>
    <n v="0"/>
    <n v="0"/>
    <n v="1"/>
    <n v="0"/>
    <n v="0"/>
    <m/>
    <n v="0"/>
    <n v="0"/>
    <m/>
    <m/>
    <n v="0"/>
    <s v=""/>
    <n v="1"/>
    <n v="1"/>
    <m/>
    <s v="75% to &lt;100%"/>
    <s v=""/>
    <x v="2"/>
    <m/>
    <x v="2"/>
    <m/>
    <m/>
    <x v="1"/>
    <s v="English"/>
    <x v="0"/>
    <m/>
    <m/>
    <x v="2"/>
    <m/>
    <m/>
    <x v="2"/>
    <m/>
    <m/>
    <x v="1"/>
    <m/>
    <m/>
    <x v="1"/>
    <m/>
    <m/>
    <s v="GEM program started in January 2022 and the FTE resource is shared with Inpatient Geriatric Consult team."/>
    <m/>
    <s v="Yes"/>
    <s v="lhlam@osmh.on.ca"/>
    <m/>
    <n v="0"/>
    <n v="1"/>
  </r>
  <r>
    <s v="Asset02872"/>
    <m/>
    <m/>
    <m/>
    <m/>
    <m/>
    <x v="6"/>
    <x v="3"/>
    <m/>
    <x v="2"/>
    <m/>
    <s v="Geriatric Emergency Management (GEM)"/>
    <m/>
    <x v="3"/>
    <m/>
    <x v="0"/>
    <x v="0"/>
    <m/>
    <m/>
    <m/>
    <m/>
    <m/>
    <m/>
    <n v="551"/>
    <n v="572"/>
    <n v="76"/>
    <n v="0"/>
    <n v="648"/>
    <x v="0"/>
    <n v="0"/>
    <n v="0"/>
    <s v="Weekdays;"/>
    <n v="0"/>
    <m/>
    <s v="1000 Depalma Dr"/>
    <x v="3"/>
    <x v="0"/>
    <x v="3"/>
    <m/>
    <m/>
    <m/>
    <m/>
    <x v="0"/>
    <m/>
    <m/>
    <m/>
    <m/>
    <m/>
    <m/>
    <m/>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2737"/>
    <m/>
    <m/>
    <m/>
    <m/>
    <m/>
    <x v="6"/>
    <x v="6"/>
    <m/>
    <x v="2"/>
    <m/>
    <s v="GEM"/>
    <m/>
    <x v="3"/>
    <m/>
    <x v="0"/>
    <x v="0"/>
    <m/>
    <m/>
    <m/>
    <m/>
    <m/>
    <m/>
    <n v="0"/>
    <n v="526"/>
    <n v="73"/>
    <n v="0"/>
    <n v="599"/>
    <x v="0"/>
    <n v="0"/>
    <n v="0"/>
    <s v="Weekdays;"/>
    <n v="0"/>
    <m/>
    <s v="3030 Birchmount Rd"/>
    <x v="6"/>
    <x v="0"/>
    <x v="6"/>
    <m/>
    <m/>
    <m/>
    <m/>
    <x v="1"/>
    <m/>
    <m/>
    <m/>
    <m/>
    <m/>
    <m/>
    <m/>
    <m/>
    <n v="0"/>
    <n v="0"/>
    <n v="0"/>
    <n v="0"/>
    <n v="0"/>
    <m/>
    <n v="0"/>
    <n v="0"/>
    <n v="0"/>
    <n v="0"/>
    <n v="0"/>
    <n v="0"/>
    <n v="0"/>
    <n v="0"/>
    <n v="0"/>
    <n v="0"/>
    <n v="1"/>
    <n v="0"/>
    <n v="0"/>
    <m/>
    <n v="0"/>
    <n v="0"/>
    <m/>
    <m/>
    <n v="0"/>
    <s v=""/>
    <n v="1"/>
    <n v="1"/>
    <m/>
    <s v=""/>
    <s v=""/>
    <x v="2"/>
    <m/>
    <x v="2"/>
    <m/>
    <m/>
    <x v="1"/>
    <s v="English"/>
    <x v="0"/>
    <m/>
    <m/>
    <x v="2"/>
    <m/>
    <m/>
    <x v="2"/>
    <m/>
    <m/>
    <x v="1"/>
    <m/>
    <m/>
    <x v="1"/>
    <m/>
    <m/>
    <s v=""/>
    <m/>
    <s v="Yes"/>
    <s v="sli2@shn.ca"/>
    <m/>
    <n v="0"/>
    <n v="1"/>
  </r>
  <r>
    <s v="Asset02612"/>
    <m/>
    <m/>
    <m/>
    <m/>
    <m/>
    <x v="6"/>
    <x v="119"/>
    <m/>
    <x v="2"/>
    <m/>
    <s v="Geriatric Emergency Medicine Nurses"/>
    <m/>
    <x v="3"/>
    <m/>
    <x v="0"/>
    <x v="0"/>
    <m/>
    <m/>
    <m/>
    <m/>
    <m/>
    <m/>
    <n v="0"/>
    <n v="2019"/>
    <n v="334"/>
    <n v="0"/>
    <n v="2353"/>
    <x v="0"/>
    <n v="0"/>
    <n v="0"/>
    <s v="Weekdays; Weekends"/>
    <n v="0"/>
    <m/>
    <s v="4001 Leslie St"/>
    <x v="61"/>
    <x v="0"/>
    <x v="130"/>
    <m/>
    <m/>
    <m/>
    <m/>
    <x v="1"/>
    <m/>
    <m/>
    <m/>
    <m/>
    <m/>
    <m/>
    <m/>
    <m/>
    <n v="0"/>
    <n v="0"/>
    <n v="0"/>
    <n v="0"/>
    <n v="0"/>
    <m/>
    <n v="0"/>
    <n v="0"/>
    <n v="0"/>
    <n v="0"/>
    <n v="0"/>
    <n v="0"/>
    <n v="0"/>
    <n v="0"/>
    <n v="0"/>
    <n v="0"/>
    <n v="3.5"/>
    <n v="0"/>
    <n v="0"/>
    <m/>
    <n v="0"/>
    <n v="0"/>
    <m/>
    <m/>
    <n v="0"/>
    <s v=""/>
    <n v="3.5"/>
    <n v="3.5"/>
    <m/>
    <s v="75% to &lt;100%"/>
    <s v="Emergency Physician_x000a_Internal Medicine"/>
    <x v="2"/>
    <m/>
    <x v="2"/>
    <m/>
    <m/>
    <x v="1"/>
    <s v="English"/>
    <x v="0"/>
    <m/>
    <m/>
    <x v="2"/>
    <m/>
    <m/>
    <x v="2"/>
    <m/>
    <m/>
    <x v="1"/>
    <m/>
    <m/>
    <x v="1"/>
    <m/>
    <m/>
    <s v=""/>
    <m/>
    <s v="Yes"/>
    <s v="wendy.cheung@nygh.on.ca"/>
    <m/>
    <n v="0"/>
    <n v="1"/>
  </r>
  <r>
    <s v="Asset02838"/>
    <m/>
    <m/>
    <m/>
    <m/>
    <m/>
    <x v="6"/>
    <x v="171"/>
    <m/>
    <x v="2"/>
    <m/>
    <s v="GEM"/>
    <m/>
    <x v="3"/>
    <m/>
    <x v="0"/>
    <x v="0"/>
    <m/>
    <m/>
    <m/>
    <m/>
    <m/>
    <m/>
    <n v="0"/>
    <n v="220"/>
    <n v="0"/>
    <n v="0"/>
    <n v="220"/>
    <x v="0"/>
    <n v="0"/>
    <n v="0"/>
    <s v="Weekdays;"/>
    <n v="0"/>
    <m/>
    <s v="1200 Fourth Avenue"/>
    <x v="60"/>
    <x v="0"/>
    <x v="190"/>
    <m/>
    <m/>
    <m/>
    <m/>
    <x v="3"/>
    <m/>
    <m/>
    <m/>
    <m/>
    <m/>
    <m/>
    <m/>
    <m/>
    <n v="0"/>
    <n v="0"/>
    <n v="0"/>
    <n v="0"/>
    <n v="0"/>
    <m/>
    <n v="1"/>
    <n v="0"/>
    <n v="0"/>
    <n v="0"/>
    <n v="0"/>
    <n v="0"/>
    <n v="0"/>
    <n v="0"/>
    <n v="0"/>
    <n v="0"/>
    <n v="0"/>
    <n v="0"/>
    <n v="0"/>
    <m/>
    <n v="0"/>
    <n v="0"/>
    <m/>
    <m/>
    <n v="0"/>
    <s v=""/>
    <n v="1"/>
    <n v="1"/>
    <m/>
    <s v="100%"/>
    <s v="Referrals can be made by ED staff and physicians."/>
    <x v="2"/>
    <m/>
    <x v="2"/>
    <m/>
    <m/>
    <x v="1"/>
    <s v="English"/>
    <x v="0"/>
    <m/>
    <m/>
    <x v="2"/>
    <m/>
    <m/>
    <x v="2"/>
    <m/>
    <m/>
    <x v="1"/>
    <m/>
    <m/>
    <x v="1"/>
    <m/>
    <m/>
    <s v="We launched a Geriatric Emergency Management (GEM) pilot in hte fall of 2020 wherein 2 GEM Nurse Practitioners were providing service.  The pilot continued in 2021-2022 with 1 FTE NP.  The program expanded in the spring of 2022 to a permanent program."/>
    <m/>
    <s v="Yes"/>
    <s v="Lori.MacCullouch@niagarahealth.on.ca"/>
    <m/>
    <n v="0"/>
    <n v="1"/>
  </r>
  <r>
    <s v="Asset02317"/>
    <m/>
    <m/>
    <m/>
    <m/>
    <m/>
    <x v="6"/>
    <x v="156"/>
    <m/>
    <x v="2"/>
    <m/>
    <s v="GEM"/>
    <m/>
    <x v="3"/>
    <m/>
    <x v="0"/>
    <x v="0"/>
    <m/>
    <m/>
    <m/>
    <m/>
    <m/>
    <m/>
    <n v="0"/>
    <n v="1395"/>
    <n v="0"/>
    <n v="0"/>
    <n v="1395"/>
    <x v="0"/>
    <n v="0"/>
    <n v="0"/>
    <s v="Weekdays;"/>
    <n v="0"/>
    <m/>
    <s v=" 630 Dublin Street"/>
    <x v="86"/>
    <x v="0"/>
    <x v="172"/>
    <m/>
    <m/>
    <m/>
    <m/>
    <x v="3"/>
    <m/>
    <m/>
    <m/>
    <m/>
    <m/>
    <m/>
    <m/>
    <m/>
    <n v="0"/>
    <n v="0"/>
    <n v="0"/>
    <n v="0"/>
    <n v="0"/>
    <m/>
    <n v="0"/>
    <n v="0"/>
    <n v="0"/>
    <n v="0"/>
    <n v="0"/>
    <n v="0"/>
    <n v="0"/>
    <n v="0"/>
    <n v="0"/>
    <n v="0"/>
    <n v="2"/>
    <n v="0"/>
    <n v="0"/>
    <m/>
    <n v="0"/>
    <n v="0"/>
    <m/>
    <m/>
    <n v="0"/>
    <s v="RNs in this case are GEM nurses"/>
    <n v="2"/>
    <n v="2"/>
    <m/>
    <s v="100%"/>
    <s v=""/>
    <x v="2"/>
    <m/>
    <x v="2"/>
    <m/>
    <m/>
    <x v="1"/>
    <s v="English"/>
    <x v="0"/>
    <m/>
    <m/>
    <x v="2"/>
    <m/>
    <m/>
    <x v="2"/>
    <m/>
    <m/>
    <x v="1"/>
    <m/>
    <m/>
    <x v="1"/>
    <m/>
    <m/>
    <s v="Note: Family/Caregivers serviced have no actual volumes to report however GEM nurse indicated that caregiver support is part of almost every referral."/>
    <m/>
    <s v="Yes"/>
    <s v="cplatt@cmhaww.ca"/>
    <m/>
    <n v="0"/>
    <n v="1"/>
  </r>
  <r>
    <s v="Asset02917"/>
    <m/>
    <m/>
    <m/>
    <m/>
    <m/>
    <x v="6"/>
    <x v="106"/>
    <m/>
    <x v="2"/>
    <m/>
    <s v="GEM"/>
    <m/>
    <x v="3"/>
    <m/>
    <x v="0"/>
    <x v="0"/>
    <m/>
    <m/>
    <m/>
    <m/>
    <m/>
    <m/>
    <n v="405"/>
    <n v="0"/>
    <n v="0"/>
    <n v="0"/>
    <n v="0"/>
    <x v="0"/>
    <n v="0"/>
    <n v="0"/>
    <m/>
    <n v="0"/>
    <m/>
    <s v="705 MacKay St"/>
    <x v="55"/>
    <x v="0"/>
    <x v="115"/>
    <m/>
    <m/>
    <m/>
    <m/>
    <x v="0"/>
    <m/>
    <m/>
    <m/>
    <m/>
    <m/>
    <m/>
    <m/>
    <m/>
    <n v="0"/>
    <n v="0"/>
    <n v="0"/>
    <n v="0"/>
    <n v="0"/>
    <m/>
    <n v="0"/>
    <n v="0"/>
    <n v="0"/>
    <n v="0"/>
    <n v="0"/>
    <n v="0"/>
    <n v="0"/>
    <n v="0"/>
    <n v="0"/>
    <n v="0"/>
    <n v="1"/>
    <n v="0"/>
    <n v="0"/>
    <m/>
    <n v="0"/>
    <n v="0"/>
    <m/>
    <m/>
    <n v="0"/>
    <s v=""/>
    <n v="1"/>
    <n v="1"/>
    <m/>
    <s v="100%"/>
    <s v=""/>
    <x v="2"/>
    <m/>
    <x v="2"/>
    <m/>
    <m/>
    <x v="1"/>
    <s v="English"/>
    <x v="0"/>
    <m/>
    <m/>
    <x v="2"/>
    <m/>
    <m/>
    <x v="2"/>
    <m/>
    <m/>
    <x v="1"/>
    <m/>
    <m/>
    <x v="1"/>
    <m/>
    <m/>
    <s v="Budgeted FTE is 1.4, actual FTE is 1.00"/>
    <m/>
    <s v="Yes"/>
    <s v="kkay@rgpo.ca"/>
    <m/>
    <n v="0"/>
    <n v="1"/>
  </r>
  <r>
    <s v="Asset02918"/>
    <m/>
    <m/>
    <m/>
    <m/>
    <m/>
    <x v="6"/>
    <x v="22"/>
    <m/>
    <x v="2"/>
    <m/>
    <s v="GEM"/>
    <m/>
    <x v="3"/>
    <m/>
    <x v="0"/>
    <x v="0"/>
    <m/>
    <m/>
    <m/>
    <m/>
    <m/>
    <m/>
    <n v="197"/>
    <n v="0"/>
    <n v="0"/>
    <n v="0"/>
    <n v="0"/>
    <x v="0"/>
    <n v="0"/>
    <n v="0"/>
    <m/>
    <n v="0"/>
    <m/>
    <s v="499 Raglan St N"/>
    <x v="15"/>
    <x v="0"/>
    <x v="22"/>
    <m/>
    <m/>
    <m/>
    <m/>
    <x v="0"/>
    <m/>
    <m/>
    <m/>
    <m/>
    <m/>
    <m/>
    <m/>
    <m/>
    <n v="0"/>
    <n v="0"/>
    <n v="0"/>
    <n v="0"/>
    <n v="0"/>
    <m/>
    <n v="0"/>
    <n v="0"/>
    <n v="0"/>
    <n v="0"/>
    <n v="0"/>
    <n v="0"/>
    <n v="0"/>
    <n v="0"/>
    <n v="0"/>
    <n v="0"/>
    <n v="0.5"/>
    <n v="0"/>
    <n v="0"/>
    <m/>
    <n v="0"/>
    <n v="0"/>
    <m/>
    <m/>
    <n v="0"/>
    <s v=""/>
    <n v="0.5"/>
    <n v="0.5"/>
    <m/>
    <s v="100%"/>
    <s v=""/>
    <x v="2"/>
    <m/>
    <x v="2"/>
    <m/>
    <m/>
    <x v="1"/>
    <s v="English"/>
    <x v="0"/>
    <m/>
    <m/>
    <x v="2"/>
    <m/>
    <m/>
    <x v="2"/>
    <m/>
    <m/>
    <x v="1"/>
    <m/>
    <m/>
    <x v="1"/>
    <m/>
    <m/>
    <s v=""/>
    <m/>
    <s v="Yes"/>
    <s v="kkay@rgpo.ca"/>
    <m/>
    <n v="0"/>
    <n v="1"/>
  </r>
  <r>
    <s v="Asset02874"/>
    <m/>
    <m/>
    <m/>
    <m/>
    <m/>
    <x v="6"/>
    <x v="5"/>
    <m/>
    <x v="2"/>
    <m/>
    <s v="GEM Ross Memorial Hospital"/>
    <m/>
    <x v="3"/>
    <m/>
    <x v="0"/>
    <x v="0"/>
    <m/>
    <m/>
    <m/>
    <m/>
    <m/>
    <m/>
    <n v="415"/>
    <n v="580"/>
    <n v="56"/>
    <n v="0"/>
    <n v="636"/>
    <x v="0"/>
    <n v="0"/>
    <n v="0"/>
    <s v="Weekdays;"/>
    <n v="0"/>
    <m/>
    <s v="10 Angeline St N"/>
    <x v="5"/>
    <x v="0"/>
    <x v="5"/>
    <m/>
    <m/>
    <m/>
    <m/>
    <x v="0"/>
    <m/>
    <m/>
    <m/>
    <m/>
    <m/>
    <m/>
    <m/>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2302"/>
    <m/>
    <m/>
    <m/>
    <m/>
    <m/>
    <x v="6"/>
    <x v="39"/>
    <m/>
    <x v="2"/>
    <m/>
    <s v="Emergency Department (GEM Nurses)"/>
    <m/>
    <x v="3"/>
    <m/>
    <x v="0"/>
    <x v="0"/>
    <m/>
    <m/>
    <m/>
    <m/>
    <m/>
    <m/>
    <n v="0"/>
    <n v="1403"/>
    <n v="0"/>
    <n v="0"/>
    <n v="1403"/>
    <x v="0"/>
    <n v="0"/>
    <n v="0"/>
    <s v="Weekdays; Weekends"/>
    <n v="0"/>
    <m/>
    <s v="700 Coronation Blvd"/>
    <x v="24"/>
    <x v="0"/>
    <x v="38"/>
    <m/>
    <m/>
    <m/>
    <m/>
    <x v="3"/>
    <m/>
    <m/>
    <m/>
    <m/>
    <m/>
    <m/>
    <m/>
    <m/>
    <n v="0"/>
    <n v="0"/>
    <n v="0"/>
    <n v="0"/>
    <n v="0"/>
    <m/>
    <n v="0"/>
    <n v="0"/>
    <n v="0"/>
    <n v="0"/>
    <n v="0"/>
    <n v="0"/>
    <n v="0"/>
    <n v="0"/>
    <n v="0"/>
    <n v="0"/>
    <n v="2"/>
    <n v="0"/>
    <n v="0"/>
    <m/>
    <n v="0"/>
    <n v="0"/>
    <m/>
    <m/>
    <n v="0"/>
    <s v="Registered Nurses are two clinical nurse specialists"/>
    <n v="2"/>
    <n v="2"/>
    <m/>
    <s v="100%"/>
    <s v=""/>
    <x v="2"/>
    <m/>
    <x v="2"/>
    <m/>
    <m/>
    <x v="1"/>
    <s v="English"/>
    <x v="0"/>
    <m/>
    <m/>
    <x v="2"/>
    <m/>
    <m/>
    <x v="2"/>
    <m/>
    <m/>
    <x v="1"/>
    <m/>
    <m/>
    <x v="1"/>
    <m/>
    <m/>
    <s v=""/>
    <m/>
    <s v="Yes"/>
    <s v="cplatt@cmhaww.ca"/>
    <m/>
    <n v="0"/>
    <n v="1"/>
  </r>
  <r>
    <s v="Asset02873"/>
    <m/>
    <m/>
    <m/>
    <m/>
    <m/>
    <x v="6"/>
    <x v="4"/>
    <m/>
    <x v="2"/>
    <m/>
    <s v="GEM Peterborough Regional Health Centre"/>
    <m/>
    <x v="3"/>
    <m/>
    <x v="0"/>
    <x v="0"/>
    <m/>
    <m/>
    <m/>
    <m/>
    <m/>
    <m/>
    <n v="501"/>
    <n v="603"/>
    <n v="230"/>
    <n v="0"/>
    <n v="833"/>
    <x v="0"/>
    <n v="0"/>
    <n v="0"/>
    <s v="Weekdays;"/>
    <n v="0"/>
    <m/>
    <s v="1 Hospital Dr."/>
    <x v="4"/>
    <x v="0"/>
    <x v="4"/>
    <m/>
    <m/>
    <m/>
    <m/>
    <x v="0"/>
    <m/>
    <m/>
    <m/>
    <m/>
    <m/>
    <m/>
    <m/>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2387"/>
    <m/>
    <m/>
    <m/>
    <m/>
    <m/>
    <x v="6"/>
    <x v="26"/>
    <m/>
    <x v="2"/>
    <m/>
    <s v="Geriatric Emergency Management(GEM)"/>
    <m/>
    <x v="3"/>
    <m/>
    <x v="0"/>
    <x v="0"/>
    <m/>
    <m/>
    <m/>
    <m/>
    <m/>
    <m/>
    <n v="0"/>
    <n v="796"/>
    <n v="628"/>
    <n v="0"/>
    <n v="1424"/>
    <x v="0"/>
    <n v="0"/>
    <n v="0"/>
    <s v="Weekdays; Weekends"/>
    <n v="0"/>
    <m/>
    <s v="3045 Baseline Rd"/>
    <x v="11"/>
    <x v="0"/>
    <x v="25"/>
    <m/>
    <m/>
    <m/>
    <m/>
    <x v="0"/>
    <m/>
    <m/>
    <m/>
    <m/>
    <m/>
    <m/>
    <m/>
    <m/>
    <n v="0"/>
    <n v="0"/>
    <n v="0"/>
    <n v="0"/>
    <n v="0"/>
    <m/>
    <n v="0"/>
    <n v="0"/>
    <n v="0"/>
    <n v="0"/>
    <n v="0"/>
    <n v="0"/>
    <n v="0"/>
    <n v="0"/>
    <n v="0"/>
    <n v="0"/>
    <n v="1.9"/>
    <n v="0"/>
    <n v="0"/>
    <m/>
    <n v="0"/>
    <n v="0"/>
    <m/>
    <m/>
    <n v="0"/>
    <s v=""/>
    <n v="1.9"/>
    <n v="1.9"/>
    <m/>
    <s v="100%"/>
    <s v=""/>
    <x v="2"/>
    <m/>
    <x v="2"/>
    <m/>
    <m/>
    <x v="1"/>
    <s v="English"/>
    <x v="0"/>
    <m/>
    <m/>
    <x v="2"/>
    <m/>
    <m/>
    <x v="2"/>
    <m/>
    <m/>
    <x v="1"/>
    <m/>
    <m/>
    <x v="1"/>
    <m/>
    <m/>
    <s v="The GEM RNs  have special training in working with older adults, and they can make recommendations for support at home, follow-up with community resources, Geriatric Day Outpatient services  or to the Geriatric Assessment Outreach Team as needed.  A referral from within the Emergency Department is required. We have 1 FTE and 2 P-T scheduled  nurses (0.5 and 0.4) and one casual RN with no booked shifts. GEM nurse sees patients who present to the ED who are over 65 years of age and live in a private home or retirement home.Functional impairment and cognitive decline are common and frequently unrecognized or inadequately managed in older adults.Nurse conducts a comprehensive assessment focused on geriatric concerns to ensure that high risk seniors receive the age appropriate care to ensure their safe discharge home. Clients served excludes admissions and transfers."/>
    <m/>
    <s v="Yes"/>
    <s v="mlaroche@qch.on.ca"/>
    <m/>
    <n v="0"/>
    <n v="1"/>
  </r>
  <r>
    <s v="Asset03702"/>
    <m/>
    <m/>
    <m/>
    <m/>
    <m/>
    <x v="6"/>
    <x v="196"/>
    <m/>
    <x v="2"/>
    <m/>
    <s v="GEM"/>
    <m/>
    <x v="3"/>
    <m/>
    <x v="0"/>
    <x v="0"/>
    <m/>
    <m/>
    <m/>
    <m/>
    <m/>
    <m/>
    <n v="0"/>
    <n v="128"/>
    <n v="0"/>
    <n v="0"/>
    <n v="128"/>
    <x v="0"/>
    <n v="0"/>
    <n v="0"/>
    <s v="Weekdays;"/>
    <n v="0"/>
    <m/>
    <s v="350 John St N"/>
    <x v="84"/>
    <x v="0"/>
    <x v="170"/>
    <m/>
    <m/>
    <m/>
    <m/>
    <x v="0"/>
    <m/>
    <m/>
    <m/>
    <m/>
    <m/>
    <m/>
    <s v="1820 hours annually (35 hours per week)"/>
    <m/>
    <n v="0"/>
    <n v="0"/>
    <n v="0"/>
    <n v="0"/>
    <n v="0"/>
    <m/>
    <n v="0"/>
    <n v="0"/>
    <n v="0"/>
    <n v="0"/>
    <n v="0"/>
    <n v="0"/>
    <n v="0"/>
    <n v="0"/>
    <n v="0"/>
    <n v="0"/>
    <n v="1"/>
    <n v="0"/>
    <n v="0"/>
    <m/>
    <n v="0"/>
    <n v="0"/>
    <m/>
    <m/>
    <n v="0"/>
    <s v=""/>
    <n v="1"/>
    <n v="1"/>
    <m/>
    <s v=""/>
    <s v=""/>
    <x v="2"/>
    <m/>
    <x v="2"/>
    <m/>
    <m/>
    <x v="1"/>
    <s v="English"/>
    <x v="0"/>
    <m/>
    <m/>
    <x v="2"/>
    <m/>
    <m/>
    <x v="2"/>
    <m/>
    <m/>
    <x v="1"/>
    <m/>
    <m/>
    <x v="1"/>
    <m/>
    <m/>
    <s v=""/>
    <m/>
    <s v="Yes"/>
    <s v="programs@geriatricsontario.ca"/>
    <m/>
    <n v="0"/>
    <n v="1"/>
  </r>
  <r>
    <s v="Asset02865"/>
    <m/>
    <m/>
    <m/>
    <m/>
    <m/>
    <x v="6"/>
    <x v="0"/>
    <m/>
    <x v="2"/>
    <m/>
    <s v="Lakeridge Health Ajax-Picking GEM"/>
    <m/>
    <x v="3"/>
    <m/>
    <x v="0"/>
    <x v="0"/>
    <m/>
    <m/>
    <m/>
    <m/>
    <m/>
    <m/>
    <n v="535"/>
    <n v="592"/>
    <n v="107"/>
    <n v="0"/>
    <n v="699"/>
    <x v="0"/>
    <n v="0"/>
    <n v="0"/>
    <s v="Weekdays;"/>
    <n v="0"/>
    <m/>
    <s v="580 Harwood Ave S"/>
    <x v="0"/>
    <x v="0"/>
    <x v="0"/>
    <m/>
    <m/>
    <m/>
    <m/>
    <x v="0"/>
    <m/>
    <m/>
    <m/>
    <m/>
    <m/>
    <m/>
    <m/>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2871"/>
    <m/>
    <m/>
    <m/>
    <m/>
    <m/>
    <x v="6"/>
    <x v="1"/>
    <m/>
    <x v="2"/>
    <m/>
    <s v="GEM Lakeridge Health Bowmanville"/>
    <m/>
    <x v="3"/>
    <m/>
    <x v="0"/>
    <x v="0"/>
    <m/>
    <m/>
    <m/>
    <m/>
    <m/>
    <m/>
    <n v="16"/>
    <n v="18"/>
    <n v="6"/>
    <n v="0"/>
    <n v="24"/>
    <x v="0"/>
    <n v="0"/>
    <n v="0"/>
    <s v="Weekdays;"/>
    <n v="0"/>
    <m/>
    <s v="47 Liberty St S"/>
    <x v="1"/>
    <x v="0"/>
    <x v="1"/>
    <m/>
    <m/>
    <m/>
    <m/>
    <x v="0"/>
    <m/>
    <m/>
    <m/>
    <m/>
    <m/>
    <m/>
    <m/>
    <m/>
    <n v="0"/>
    <n v="0"/>
    <n v="0"/>
    <n v="0"/>
    <n v="0"/>
    <m/>
    <n v="0"/>
    <n v="0"/>
    <n v="0"/>
    <n v="0"/>
    <n v="0"/>
    <n v="0"/>
    <n v="0"/>
    <n v="0"/>
    <n v="0"/>
    <n v="0"/>
    <n v="0"/>
    <n v="0"/>
    <n v="0"/>
    <m/>
    <n v="0"/>
    <n v="0"/>
    <m/>
    <m/>
    <n v="0"/>
    <s v=""/>
    <n v="0"/>
    <n v="0"/>
    <m/>
    <s v=""/>
    <s v=""/>
    <x v="2"/>
    <m/>
    <x v="2"/>
    <m/>
    <m/>
    <x v="1"/>
    <s v="English"/>
    <x v="0"/>
    <m/>
    <m/>
    <x v="2"/>
    <m/>
    <m/>
    <x v="2"/>
    <m/>
    <m/>
    <x v="1"/>
    <m/>
    <m/>
    <x v="1"/>
    <m/>
    <m/>
    <s v=""/>
    <m/>
    <s v="Yes"/>
    <s v="shawkins@seniorscarenetwork.ca"/>
    <m/>
    <n v="0"/>
    <n v="1"/>
  </r>
  <r>
    <s v="Asset01987"/>
    <m/>
    <m/>
    <m/>
    <m/>
    <m/>
    <x v="6"/>
    <x v="99"/>
    <m/>
    <x v="2"/>
    <m/>
    <s v="GEM NP"/>
    <m/>
    <x v="3"/>
    <m/>
    <x v="0"/>
    <x v="0"/>
    <m/>
    <m/>
    <m/>
    <m/>
    <m/>
    <m/>
    <n v="0"/>
    <n v="0"/>
    <n v="0"/>
    <n v="0"/>
    <n v="0"/>
    <x v="0"/>
    <n v="0"/>
    <n v="0"/>
    <m/>
    <n v="0"/>
    <m/>
    <s v="100 Queensway West"/>
    <x v="52"/>
    <x v="0"/>
    <x v="107"/>
    <m/>
    <m/>
    <m/>
    <m/>
    <x v="3"/>
    <m/>
    <m/>
    <m/>
    <m/>
    <m/>
    <m/>
    <m/>
    <m/>
    <n v="0"/>
    <n v="0"/>
    <n v="0"/>
    <n v="0"/>
    <n v="0"/>
    <m/>
    <n v="1"/>
    <n v="0"/>
    <n v="0"/>
    <n v="0"/>
    <n v="0"/>
    <n v="0"/>
    <n v="0"/>
    <n v="0"/>
    <n v="0"/>
    <n v="0"/>
    <n v="0"/>
    <n v="0"/>
    <n v="0"/>
    <m/>
    <n v="0"/>
    <n v="0"/>
    <m/>
    <m/>
    <n v="0"/>
    <s v=""/>
    <n v="1"/>
    <n v="1"/>
    <m/>
    <s v="100%"/>
    <s v=""/>
    <x v="2"/>
    <m/>
    <x v="2"/>
    <m/>
    <m/>
    <x v="1"/>
    <s v="English"/>
    <x v="0"/>
    <m/>
    <m/>
    <x v="2"/>
    <m/>
    <m/>
    <x v="2"/>
    <m/>
    <m/>
    <x v="1"/>
    <m/>
    <m/>
    <x v="1"/>
    <m/>
    <m/>
    <s v=""/>
    <m/>
    <s v="Yes"/>
    <s v="bonnie.joanisse@thp.ca"/>
    <m/>
    <n v="0"/>
    <n v="1"/>
  </r>
  <r>
    <s v="Asset02868"/>
    <m/>
    <m/>
    <m/>
    <m/>
    <m/>
    <x v="6"/>
    <x v="2"/>
    <m/>
    <x v="2"/>
    <m/>
    <s v="GEM Lakeridge Health Oshawa"/>
    <m/>
    <x v="3"/>
    <m/>
    <x v="0"/>
    <x v="0"/>
    <m/>
    <m/>
    <m/>
    <m/>
    <m/>
    <m/>
    <n v="518"/>
    <n v="526"/>
    <n v="3"/>
    <n v="1"/>
    <n v="530"/>
    <x v="0"/>
    <n v="0"/>
    <n v="0"/>
    <s v="Weekdays;"/>
    <n v="0"/>
    <m/>
    <s v="1 Hospital Court"/>
    <x v="2"/>
    <x v="0"/>
    <x v="2"/>
    <m/>
    <m/>
    <m/>
    <m/>
    <x v="0"/>
    <m/>
    <m/>
    <m/>
    <m/>
    <m/>
    <m/>
    <m/>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2915"/>
    <m/>
    <m/>
    <m/>
    <m/>
    <m/>
    <x v="6"/>
    <x v="76"/>
    <m/>
    <x v="2"/>
    <m/>
    <s v="GEM"/>
    <m/>
    <x v="3"/>
    <m/>
    <x v="0"/>
    <x v="0"/>
    <m/>
    <m/>
    <m/>
    <m/>
    <m/>
    <m/>
    <n v="233"/>
    <n v="0"/>
    <n v="0"/>
    <n v="0"/>
    <n v="0"/>
    <x v="0"/>
    <n v="0"/>
    <n v="0"/>
    <m/>
    <n v="0"/>
    <m/>
    <s v="840 McConnell Ave"/>
    <x v="43"/>
    <x v="0"/>
    <x v="84"/>
    <m/>
    <m/>
    <m/>
    <m/>
    <x v="0"/>
    <m/>
    <m/>
    <m/>
    <m/>
    <m/>
    <m/>
    <m/>
    <m/>
    <n v="0"/>
    <n v="0"/>
    <n v="0"/>
    <n v="0"/>
    <n v="0"/>
    <m/>
    <n v="0"/>
    <n v="0"/>
    <n v="0"/>
    <n v="0"/>
    <n v="0"/>
    <n v="0"/>
    <n v="0"/>
    <n v="0"/>
    <n v="0"/>
    <n v="0"/>
    <n v="0.85"/>
    <n v="0"/>
    <n v="0"/>
    <m/>
    <n v="0"/>
    <n v="0"/>
    <m/>
    <m/>
    <n v="0"/>
    <s v=""/>
    <n v="0.85"/>
    <n v="0.85"/>
    <m/>
    <s v="100%"/>
    <s v=""/>
    <x v="2"/>
    <m/>
    <x v="2"/>
    <m/>
    <m/>
    <x v="1"/>
    <s v="English"/>
    <x v="0"/>
    <m/>
    <m/>
    <x v="2"/>
    <m/>
    <m/>
    <x v="2"/>
    <m/>
    <m/>
    <x v="1"/>
    <m/>
    <m/>
    <x v="1"/>
    <m/>
    <m/>
    <s v=""/>
    <m/>
    <s v="Yes"/>
    <s v="kkay@rgpo.ca"/>
    <m/>
    <n v="0"/>
    <n v="1"/>
  </r>
  <r>
    <s v="Asset02916"/>
    <m/>
    <m/>
    <m/>
    <m/>
    <m/>
    <x v="6"/>
    <x v="155"/>
    <m/>
    <x v="2"/>
    <m/>
    <s v="GEM"/>
    <m/>
    <x v="3"/>
    <m/>
    <x v="0"/>
    <x v="0"/>
    <m/>
    <m/>
    <m/>
    <m/>
    <m/>
    <m/>
    <n v="201"/>
    <n v="0"/>
    <n v="0"/>
    <n v="0"/>
    <n v="0"/>
    <x v="0"/>
    <n v="0"/>
    <n v="0"/>
    <m/>
    <n v="0"/>
    <m/>
    <s v="1111 Ghislain St"/>
    <x v="85"/>
    <x v="0"/>
    <x v="171"/>
    <m/>
    <m/>
    <m/>
    <m/>
    <x v="0"/>
    <m/>
    <m/>
    <m/>
    <m/>
    <m/>
    <m/>
    <m/>
    <m/>
    <n v="0"/>
    <n v="0"/>
    <n v="0"/>
    <n v="0"/>
    <n v="0"/>
    <m/>
    <n v="0"/>
    <n v="0"/>
    <n v="0"/>
    <n v="0"/>
    <n v="0"/>
    <n v="0"/>
    <n v="0"/>
    <n v="0"/>
    <n v="0"/>
    <n v="0"/>
    <n v="0.4"/>
    <n v="0"/>
    <n v="0"/>
    <m/>
    <n v="0"/>
    <n v="0"/>
    <m/>
    <m/>
    <n v="0"/>
    <s v=""/>
    <n v="0.4"/>
    <n v="0.4"/>
    <m/>
    <s v="100%"/>
    <s v=""/>
    <x v="2"/>
    <m/>
    <x v="2"/>
    <m/>
    <m/>
    <x v="1"/>
    <s v="English"/>
    <x v="0"/>
    <m/>
    <m/>
    <x v="2"/>
    <m/>
    <m/>
    <x v="2"/>
    <m/>
    <m/>
    <x v="1"/>
    <m/>
    <m/>
    <x v="1"/>
    <m/>
    <m/>
    <s v=""/>
    <m/>
    <s v="Yes"/>
    <s v="kkay@rgpo.ca"/>
    <m/>
    <n v="0"/>
    <n v="1"/>
  </r>
  <r>
    <s v="Asset02492"/>
    <m/>
    <m/>
    <m/>
    <m/>
    <m/>
    <x v="6"/>
    <x v="124"/>
    <m/>
    <x v="2"/>
    <m/>
    <s v="GEM"/>
    <m/>
    <x v="3"/>
    <m/>
    <x v="0"/>
    <x v="0"/>
    <m/>
    <m/>
    <m/>
    <m/>
    <m/>
    <m/>
    <n v="610"/>
    <n v="0"/>
    <n v="0"/>
    <n v="0"/>
    <n v="0"/>
    <x v="0"/>
    <n v="0"/>
    <n v="0"/>
    <m/>
    <n v="0"/>
    <m/>
    <s v="713 chemin Montreal"/>
    <x v="11"/>
    <x v="0"/>
    <x v="135"/>
    <m/>
    <m/>
    <m/>
    <m/>
    <x v="0"/>
    <m/>
    <m/>
    <m/>
    <m/>
    <m/>
    <m/>
    <m/>
    <m/>
    <n v="0"/>
    <n v="0"/>
    <n v="0"/>
    <n v="0"/>
    <n v="0"/>
    <m/>
    <n v="0"/>
    <n v="0"/>
    <n v="0"/>
    <n v="0"/>
    <n v="0"/>
    <n v="0"/>
    <n v="0"/>
    <n v="0"/>
    <n v="0"/>
    <n v="0"/>
    <n v="2"/>
    <n v="0"/>
    <n v="0"/>
    <m/>
    <n v="0"/>
    <n v="0"/>
    <m/>
    <m/>
    <n v="0"/>
    <s v=""/>
    <n v="2"/>
    <n v="2"/>
    <m/>
    <s v=""/>
    <s v=""/>
    <x v="2"/>
    <m/>
    <x v="2"/>
    <m/>
    <m/>
    <x v="1"/>
    <s v="English"/>
    <x v="0"/>
    <m/>
    <m/>
    <x v="2"/>
    <m/>
    <m/>
    <x v="2"/>
    <m/>
    <m/>
    <x v="1"/>
    <m/>
    <m/>
    <x v="1"/>
    <m/>
    <m/>
    <s v=""/>
    <m/>
    <s v="Yes"/>
    <s v="myriamveilleux@montfort.on.ca"/>
    <m/>
    <n v="0"/>
    <n v="1"/>
  </r>
  <r>
    <s v="Asset02719"/>
    <m/>
    <m/>
    <m/>
    <m/>
    <m/>
    <x v="6"/>
    <x v="40"/>
    <m/>
    <x v="2"/>
    <m/>
    <s v="Emergency Department (GEM Nurses)"/>
    <m/>
    <x v="3"/>
    <m/>
    <x v="0"/>
    <x v="0"/>
    <m/>
    <m/>
    <m/>
    <m/>
    <m/>
    <m/>
    <n v="0"/>
    <n v="1073"/>
    <n v="0"/>
    <n v="0"/>
    <n v="1073"/>
    <x v="0"/>
    <n v="0"/>
    <n v="0"/>
    <s v="Weekdays; Weekends"/>
    <n v="0"/>
    <m/>
    <s v="911 Queen's Blvd"/>
    <x v="25"/>
    <x v="0"/>
    <x v="39"/>
    <m/>
    <m/>
    <m/>
    <m/>
    <x v="3"/>
    <m/>
    <m/>
    <m/>
    <m/>
    <m/>
    <m/>
    <m/>
    <m/>
    <n v="0"/>
    <n v="0"/>
    <n v="0"/>
    <n v="0"/>
    <n v="0"/>
    <m/>
    <n v="0"/>
    <n v="0"/>
    <n v="0"/>
    <n v="0"/>
    <n v="0"/>
    <n v="0"/>
    <n v="0"/>
    <n v="0"/>
    <n v="0"/>
    <n v="0"/>
    <n v="2"/>
    <n v="0"/>
    <n v="0"/>
    <m/>
    <n v="0"/>
    <n v="0"/>
    <m/>
    <m/>
    <n v="0"/>
    <s v="Registered Nurse: two clinical nurse specialists"/>
    <n v="2"/>
    <n v="2"/>
    <m/>
    <s v="100%"/>
    <s v=""/>
    <x v="2"/>
    <m/>
    <x v="2"/>
    <m/>
    <m/>
    <x v="1"/>
    <s v="English"/>
    <x v="0"/>
    <m/>
    <m/>
    <x v="2"/>
    <m/>
    <m/>
    <x v="2"/>
    <m/>
    <m/>
    <x v="1"/>
    <m/>
    <m/>
    <x v="1"/>
    <m/>
    <m/>
    <s v=""/>
    <m/>
    <s v="Yes"/>
    <s v="cplatt@cmhaww.ca"/>
    <m/>
    <n v="0"/>
    <n v="1"/>
  </r>
  <r>
    <s v="Asset02012"/>
    <m/>
    <m/>
    <m/>
    <m/>
    <m/>
    <x v="6"/>
    <x v="17"/>
    <m/>
    <x v="2"/>
    <m/>
    <s v="Geriatric Emergency Management"/>
    <m/>
    <x v="3"/>
    <m/>
    <x v="0"/>
    <x v="0"/>
    <m/>
    <m/>
    <m/>
    <m/>
    <m/>
    <m/>
    <n v="732"/>
    <n v="882"/>
    <n v="92"/>
    <n v="0"/>
    <n v="974"/>
    <x v="0"/>
    <n v="0"/>
    <n v="0"/>
    <s v="Weekdays; Weekends"/>
    <n v="0"/>
    <m/>
    <s v="2075 Bayview Avenue"/>
    <x v="7"/>
    <x v="0"/>
    <x v="17"/>
    <m/>
    <m/>
    <m/>
    <m/>
    <x v="1"/>
    <m/>
    <m/>
    <m/>
    <m/>
    <m/>
    <m/>
    <m/>
    <m/>
    <n v="0"/>
    <n v="0"/>
    <n v="0"/>
    <n v="0"/>
    <n v="0"/>
    <m/>
    <n v="0"/>
    <n v="0"/>
    <n v="0"/>
    <n v="0"/>
    <n v="0"/>
    <n v="0"/>
    <n v="0"/>
    <n v="0"/>
    <n v="0"/>
    <n v="0"/>
    <n v="1.2"/>
    <n v="0"/>
    <n v="0"/>
    <m/>
    <n v="0"/>
    <n v="0"/>
    <m/>
    <m/>
    <n v="0"/>
    <s v=""/>
    <n v="1.2"/>
    <n v="1.2"/>
    <m/>
    <s v="100%"/>
    <s v=""/>
    <x v="2"/>
    <m/>
    <x v="2"/>
    <m/>
    <m/>
    <x v="1"/>
    <s v="English"/>
    <x v="0"/>
    <m/>
    <m/>
    <x v="2"/>
    <m/>
    <m/>
    <x v="2"/>
    <m/>
    <m/>
    <x v="1"/>
    <m/>
    <m/>
    <x v="1"/>
    <m/>
    <m/>
    <s v="Geriatric Emergency Management nursing provide consultation, referral and geriatric assessments to patients in the emergency department."/>
    <m/>
    <s v="Yes"/>
    <s v="mary.duffy@sunnybrook.ca"/>
    <m/>
    <n v="0"/>
    <n v="1"/>
  </r>
  <r>
    <s v="Asset02869"/>
    <m/>
    <m/>
    <m/>
    <m/>
    <m/>
    <x v="6"/>
    <x v="1"/>
    <m/>
    <x v="2"/>
    <m/>
    <s v="GEM Lakeridge Health Bowmanville"/>
    <m/>
    <x v="3"/>
    <m/>
    <x v="0"/>
    <x v="0"/>
    <m/>
    <m/>
    <m/>
    <m/>
    <m/>
    <m/>
    <n v="16"/>
    <n v="18"/>
    <n v="6"/>
    <n v="0"/>
    <n v="24"/>
    <x v="0"/>
    <n v="0"/>
    <n v="0"/>
    <s v="Weekdays;"/>
    <n v="0"/>
    <m/>
    <s v="47 Liberty St S"/>
    <x v="1"/>
    <x v="0"/>
    <x v="1"/>
    <m/>
    <m/>
    <m/>
    <m/>
    <x v="0"/>
    <m/>
    <m/>
    <m/>
    <m/>
    <m/>
    <m/>
    <m/>
    <m/>
    <n v="0"/>
    <n v="0"/>
    <n v="0"/>
    <n v="0"/>
    <n v="0"/>
    <m/>
    <n v="0"/>
    <n v="0"/>
    <n v="0"/>
    <n v="0"/>
    <n v="0"/>
    <n v="0"/>
    <n v="0"/>
    <n v="0"/>
    <n v="0"/>
    <n v="0"/>
    <n v="0"/>
    <n v="0"/>
    <n v="0"/>
    <m/>
    <n v="0"/>
    <n v="0"/>
    <m/>
    <m/>
    <n v="0"/>
    <s v=""/>
    <n v="0"/>
    <n v="0"/>
    <m/>
    <s v=""/>
    <s v=""/>
    <x v="2"/>
    <m/>
    <x v="2"/>
    <m/>
    <m/>
    <x v="1"/>
    <s v="English"/>
    <x v="0"/>
    <m/>
    <m/>
    <x v="2"/>
    <m/>
    <m/>
    <x v="2"/>
    <m/>
    <m/>
    <x v="1"/>
    <m/>
    <m/>
    <x v="1"/>
    <m/>
    <m/>
    <s v=""/>
    <m/>
    <s v="Yes"/>
    <s v="kkay@rgpo.ca"/>
    <m/>
    <n v="0"/>
    <n v="1"/>
  </r>
  <r>
    <s v="Asset02671"/>
    <m/>
    <m/>
    <m/>
    <m/>
    <m/>
    <x v="6"/>
    <x v="197"/>
    <m/>
    <x v="2"/>
    <m/>
    <s v="AGH Day Hospital Program"/>
    <m/>
    <x v="3"/>
    <m/>
    <x v="14"/>
    <x v="7"/>
    <m/>
    <m/>
    <m/>
    <m/>
    <m/>
    <m/>
    <n v="48"/>
    <n v="541"/>
    <n v="0"/>
    <n v="0"/>
    <n v="541"/>
    <x v="0"/>
    <n v="0"/>
    <n v="0"/>
    <s v="Weekdays;"/>
    <n v="76"/>
    <m/>
    <s v="75 Spring Street"/>
    <x v="102"/>
    <x v="0"/>
    <x v="233"/>
    <m/>
    <m/>
    <m/>
    <m/>
    <x v="0"/>
    <m/>
    <m/>
    <m/>
    <m/>
    <m/>
    <m/>
    <m/>
    <m/>
    <n v="0"/>
    <n v="0"/>
    <n v="0"/>
    <n v="0"/>
    <n v="0"/>
    <m/>
    <n v="0"/>
    <n v="0.32"/>
    <n v="0"/>
    <n v="0"/>
    <n v="0"/>
    <n v="0"/>
    <n v="0.32"/>
    <n v="0"/>
    <n v="0"/>
    <n v="0"/>
    <n v="0"/>
    <n v="1"/>
    <n v="0"/>
    <m/>
    <n v="0"/>
    <n v="0.27"/>
    <m/>
    <m/>
    <n v="0"/>
    <s v="RPN implements nursing-specific treatment goals and education; assists other disciplines in implementing identified goal-oriented interventions; performs clerical role"/>
    <n v="1.9100000000000001"/>
    <n v="1.9100000000000001"/>
    <m/>
    <s v="75% to &lt;100%"/>
    <s v="Physician referral is required- either primary care or specialist. Next steps include enhanced relationship with community paramedics, emergency department, GAOT"/>
    <x v="2"/>
    <m/>
    <x v="2"/>
    <m/>
    <m/>
    <x v="1"/>
    <s v="English"/>
    <x v="0"/>
    <m/>
    <m/>
    <x v="2"/>
    <m/>
    <m/>
    <x v="2"/>
    <m/>
    <m/>
    <x v="1"/>
    <m/>
    <m/>
    <x v="1"/>
    <m/>
    <m/>
    <s v="2 day/week program x 4-8 weeks. Partnerships in patient care include primary care physician/nurse practitioner, community pharmacist, dietitian/clinical nutritionist, H&amp;CC SLP. Referrals to other community partners are facilitated as appropriate. Strong focus on community reintegration, across social, cognitive, mental health and physical exercise domains. Gap is geriatrician, geri-pharmacy; virtual service would work well."/>
    <m/>
    <s v="Yes"/>
    <s v="pmorton@agh-fvm.com"/>
    <m/>
    <n v="0"/>
    <n v="1"/>
  </r>
  <r>
    <s v="Asset02010"/>
    <m/>
    <m/>
    <m/>
    <m/>
    <m/>
    <x v="6"/>
    <x v="17"/>
    <m/>
    <x v="2"/>
    <m/>
    <s v="Geriatric Day Hospital"/>
    <m/>
    <x v="3"/>
    <m/>
    <x v="14"/>
    <x v="7"/>
    <m/>
    <m/>
    <m/>
    <m/>
    <m/>
    <m/>
    <n v="126"/>
    <n v="1632"/>
    <n v="53"/>
    <n v="1006"/>
    <n v="2691"/>
    <x v="0"/>
    <n v="0"/>
    <n v="0"/>
    <s v="Weekdays;"/>
    <n v="67"/>
    <m/>
    <s v="2075 Bayview Avenue"/>
    <x v="7"/>
    <x v="0"/>
    <x v="17"/>
    <m/>
    <m/>
    <m/>
    <m/>
    <x v="1"/>
    <m/>
    <m/>
    <m/>
    <m/>
    <m/>
    <m/>
    <m/>
    <m/>
    <n v="1"/>
    <n v="0"/>
    <n v="0"/>
    <n v="1"/>
    <n v="0"/>
    <m/>
    <n v="0"/>
    <n v="1.3"/>
    <n v="1.3"/>
    <n v="0"/>
    <n v="0"/>
    <n v="0"/>
    <n v="1"/>
    <n v="0.6"/>
    <n v="0"/>
    <n v="0"/>
    <n v="2"/>
    <n v="0"/>
    <n v="1"/>
    <m/>
    <n v="0.5"/>
    <n v="1"/>
    <m/>
    <m/>
    <n v="0"/>
    <s v=""/>
    <n v="10.7"/>
    <n v="8.6999999999999993"/>
    <m/>
    <s v="100%"/>
    <s v="ICT, GORT, GEM, Geriatric Clinic, or Neurologists or Geriatricians in the community"/>
    <x v="2"/>
    <m/>
    <x v="2"/>
    <m/>
    <m/>
    <x v="1"/>
    <s v="English"/>
    <x v="0"/>
    <m/>
    <m/>
    <x v="2"/>
    <m/>
    <m/>
    <x v="2"/>
    <m/>
    <m/>
    <x v="1"/>
    <m/>
    <m/>
    <x v="1"/>
    <m/>
    <m/>
    <s v="The Geriatric Day Hospital (GDH) provides a therapeutic program for a period of six to eight weeks, virtually or in person. The patient participates in at least two services offered: Recreation Therapy, Social Work, Occupational Therapy, Physiotherapy, Nursing consultation/monitoring and education. GDH receives referrals from ICT, GORT, GEM, Geriatric Clinic, or Neurologists or Geriatricians in the community."/>
    <m/>
    <s v="Yes"/>
    <s v="mary.duffy@sunnybrook.ca"/>
    <m/>
    <n v="0"/>
    <n v="1"/>
  </r>
  <r>
    <s v="Asset02285"/>
    <m/>
    <m/>
    <m/>
    <m/>
    <m/>
    <x v="6"/>
    <x v="9"/>
    <m/>
    <x v="2"/>
    <m/>
    <s v="Geriatric Day Hospital and Falls Prevention Program"/>
    <m/>
    <x v="3"/>
    <m/>
    <x v="14"/>
    <x v="7"/>
    <m/>
    <m/>
    <m/>
    <m/>
    <m/>
    <m/>
    <n v="385"/>
    <n v="4491"/>
    <n v="648"/>
    <n v="601"/>
    <n v="5740"/>
    <x v="0"/>
    <n v="0"/>
    <n v="0"/>
    <s v="Weekdays;"/>
    <n v="41"/>
    <m/>
    <s v="550 University Ave"/>
    <x v="7"/>
    <x v="0"/>
    <x v="9"/>
    <m/>
    <m/>
    <m/>
    <m/>
    <x v="1"/>
    <m/>
    <m/>
    <m/>
    <m/>
    <m/>
    <m/>
    <m/>
    <m/>
    <n v="2"/>
    <n v="0"/>
    <n v="0"/>
    <n v="0.2"/>
    <n v="0"/>
    <m/>
    <n v="0"/>
    <n v="1"/>
    <n v="0.5"/>
    <n v="0"/>
    <n v="0"/>
    <n v="0"/>
    <n v="2"/>
    <n v="0.5"/>
    <n v="0"/>
    <n v="0"/>
    <n v="0.8"/>
    <n v="0"/>
    <n v="0.6"/>
    <m/>
    <n v="0.6"/>
    <n v="0"/>
    <m/>
    <m/>
    <n v="0.6"/>
    <s v="Service Coordinator"/>
    <n v="8.1999999999999993"/>
    <n v="6.6"/>
    <m/>
    <s v="100%"/>
    <s v="Inpatient Rehab_x000a_Acute Care"/>
    <x v="2"/>
    <m/>
    <x v="2"/>
    <m/>
    <m/>
    <x v="1"/>
    <s v="English"/>
    <x v="0"/>
    <m/>
    <m/>
    <x v="2"/>
    <m/>
    <m/>
    <x v="2"/>
    <m/>
    <m/>
    <x v="1"/>
    <m/>
    <m/>
    <x v="1"/>
    <m/>
    <m/>
    <s v=""/>
    <m/>
    <s v="Yes"/>
    <s v="jennifer.mokry@uhn.ca"/>
    <m/>
    <n v="0"/>
    <n v="1"/>
  </r>
  <r>
    <s v="Asset02389"/>
    <m/>
    <m/>
    <m/>
    <m/>
    <m/>
    <x v="6"/>
    <x v="26"/>
    <m/>
    <x v="2"/>
    <m/>
    <s v="Queensway Carleton Geriatric Day Hospital"/>
    <m/>
    <x v="3"/>
    <m/>
    <x v="14"/>
    <x v="7"/>
    <m/>
    <m/>
    <m/>
    <m/>
    <m/>
    <m/>
    <n v="0"/>
    <n v="305"/>
    <n v="0"/>
    <n v="0"/>
    <n v="305"/>
    <x v="0"/>
    <n v="0"/>
    <n v="0"/>
    <m/>
    <n v="0"/>
    <m/>
    <s v="3045 Baseline Rd"/>
    <x v="11"/>
    <x v="0"/>
    <x v="25"/>
    <m/>
    <m/>
    <m/>
    <m/>
    <x v="0"/>
    <m/>
    <m/>
    <m/>
    <m/>
    <m/>
    <m/>
    <m/>
    <m/>
    <n v="1"/>
    <n v="2"/>
    <n v="0"/>
    <n v="0"/>
    <n v="0"/>
    <m/>
    <n v="0"/>
    <n v="1"/>
    <n v="0"/>
    <n v="0"/>
    <n v="0"/>
    <n v="0"/>
    <n v="0.4"/>
    <n v="0"/>
    <n v="0"/>
    <n v="0"/>
    <n v="2"/>
    <n v="0"/>
    <n v="1"/>
    <m/>
    <n v="0"/>
    <n v="0"/>
    <m/>
    <m/>
    <n v="0"/>
    <s v=""/>
    <n v="7.4"/>
    <n v="4.4000000000000004"/>
    <m/>
    <s v="100%"/>
    <s v="QCH's inpatient units"/>
    <x v="2"/>
    <m/>
    <x v="2"/>
    <m/>
    <m/>
    <x v="1"/>
    <s v="English"/>
    <x v="0"/>
    <m/>
    <m/>
    <x v="2"/>
    <m/>
    <m/>
    <x v="2"/>
    <m/>
    <m/>
    <x v="1"/>
    <m/>
    <m/>
    <x v="1"/>
    <m/>
    <m/>
    <s v="Note that the physiotherapist began in January 2022"/>
    <m/>
    <s v="Yes"/>
    <s v="mlaroche@qch.on.ca"/>
    <m/>
    <n v="0"/>
    <n v="1"/>
  </r>
  <r>
    <s v="Asset02822"/>
    <m/>
    <m/>
    <m/>
    <m/>
    <m/>
    <x v="6"/>
    <x v="122"/>
    <m/>
    <x v="2"/>
    <m/>
    <s v="Seniors Day Rehab"/>
    <m/>
    <x v="3"/>
    <m/>
    <x v="14"/>
    <x v="7"/>
    <m/>
    <m/>
    <m/>
    <m/>
    <m/>
    <m/>
    <n v="211"/>
    <n v="3050"/>
    <n v="87"/>
    <n v="0"/>
    <n v="3137"/>
    <x v="0"/>
    <n v="0"/>
    <n v="0"/>
    <s v="Weekdays;"/>
    <n v="44.1"/>
    <m/>
    <s v="752 King St West"/>
    <x v="62"/>
    <x v="0"/>
    <x v="133"/>
    <m/>
    <m/>
    <m/>
    <m/>
    <x v="0"/>
    <m/>
    <m/>
    <m/>
    <m/>
    <m/>
    <m/>
    <m/>
    <m/>
    <n v="0"/>
    <n v="0"/>
    <n v="0"/>
    <n v="0.5"/>
    <n v="0"/>
    <m/>
    <n v="0"/>
    <n v="1"/>
    <n v="0"/>
    <n v="0"/>
    <n v="0"/>
    <n v="0"/>
    <n v="2"/>
    <n v="0"/>
    <n v="0"/>
    <n v="0"/>
    <n v="0"/>
    <n v="0"/>
    <n v="0.8"/>
    <m/>
    <n v="0.2"/>
    <n v="0"/>
    <m/>
    <m/>
    <n v="1.5"/>
    <s v="1.5 OT/PT Assistant"/>
    <n v="4.5"/>
    <n v="5.5"/>
    <m/>
    <s v=""/>
    <s v="Geriatric Medicine clinics or inpatients."/>
    <x v="2"/>
    <m/>
    <x v="2"/>
    <m/>
    <m/>
    <x v="1"/>
    <s v="English"/>
    <x v="0"/>
    <m/>
    <m/>
    <x v="2"/>
    <m/>
    <m/>
    <x v="2"/>
    <m/>
    <m/>
    <x v="1"/>
    <m/>
    <m/>
    <x v="1"/>
    <m/>
    <m/>
    <s v=""/>
    <m/>
    <s v="Yes"/>
    <s v="websters@providencecare.ca"/>
    <m/>
    <n v="0"/>
    <n v="1"/>
  </r>
  <r>
    <s v="Asset02893"/>
    <m/>
    <m/>
    <m/>
    <m/>
    <m/>
    <x v="6"/>
    <x v="130"/>
    <m/>
    <x v="2"/>
    <m/>
    <s v="GEM"/>
    <m/>
    <x v="3"/>
    <m/>
    <x v="14"/>
    <x v="7"/>
    <m/>
    <m/>
    <m/>
    <m/>
    <m/>
    <m/>
    <n v="0"/>
    <n v="0"/>
    <n v="0"/>
    <n v="0"/>
    <n v="0"/>
    <x v="0"/>
    <n v="0"/>
    <n v="0"/>
    <s v="Weekdays; Weekends"/>
    <n v="0"/>
    <m/>
    <s v="50 College Drive"/>
    <x v="68"/>
    <x v="0"/>
    <x v="142"/>
    <m/>
    <m/>
    <m/>
    <m/>
    <x v="6"/>
    <m/>
    <m/>
    <m/>
    <m/>
    <m/>
    <m/>
    <m/>
    <m/>
    <n v="0"/>
    <n v="0"/>
    <n v="0"/>
    <n v="0"/>
    <n v="0"/>
    <m/>
    <n v="0"/>
    <n v="0"/>
    <n v="0"/>
    <n v="0"/>
    <n v="0"/>
    <n v="0"/>
    <n v="0"/>
    <n v="0"/>
    <n v="0"/>
    <n v="0"/>
    <n v="2.6"/>
    <n v="0"/>
    <n v="0"/>
    <m/>
    <n v="0"/>
    <n v="0"/>
    <m/>
    <m/>
    <n v="0"/>
    <s v=""/>
    <n v="2.6"/>
    <n v="2.6"/>
    <m/>
    <s v="75% to &lt;100%"/>
    <s v="Case Finding"/>
    <x v="2"/>
    <m/>
    <x v="2"/>
    <m/>
    <m/>
    <x v="1"/>
    <s v="English"/>
    <x v="0"/>
    <m/>
    <m/>
    <x v="2"/>
    <m/>
    <m/>
    <x v="2"/>
    <m/>
    <m/>
    <x v="1"/>
    <m/>
    <m/>
    <x v="1"/>
    <m/>
    <m/>
    <s v=""/>
    <m/>
    <s v="Yes"/>
    <s v="erin.sones@nbrhc.on.ca"/>
    <m/>
    <n v="0"/>
    <n v="1"/>
  </r>
  <r>
    <s v="Asset02418"/>
    <m/>
    <m/>
    <m/>
    <m/>
    <m/>
    <x v="6"/>
    <x v="48"/>
    <m/>
    <x v="2"/>
    <m/>
    <s v="Geriatric Day Hospital"/>
    <m/>
    <x v="3"/>
    <m/>
    <x v="14"/>
    <x v="7"/>
    <m/>
    <m/>
    <m/>
    <m/>
    <m/>
    <m/>
    <n v="135"/>
    <n v="990"/>
    <n v="158"/>
    <n v="101"/>
    <n v="1249"/>
    <x v="0"/>
    <n v="0"/>
    <n v="0"/>
    <s v="Weekdays;"/>
    <n v="45"/>
    <m/>
    <s v="243 Consumers Road, 3rd Floor"/>
    <x v="7"/>
    <x v="0"/>
    <x v="50"/>
    <m/>
    <m/>
    <m/>
    <m/>
    <x v="1"/>
    <m/>
    <m/>
    <m/>
    <m/>
    <m/>
    <m/>
    <m/>
    <m/>
    <n v="0.5"/>
    <n v="2.1800000000000002"/>
    <n v="0.4"/>
    <n v="0"/>
    <n v="0"/>
    <m/>
    <n v="0"/>
    <n v="0.5"/>
    <n v="0.25"/>
    <n v="0"/>
    <n v="0.5"/>
    <n v="0.5"/>
    <n v="0.5"/>
    <n v="0.25"/>
    <n v="0"/>
    <n v="0"/>
    <n v="0.6"/>
    <n v="0"/>
    <n v="0.6"/>
    <m/>
    <n v="0"/>
    <n v="0.5"/>
    <m/>
    <m/>
    <n v="0"/>
    <s v=""/>
    <n v="7.2799999999999994"/>
    <n v="4.5999999999999996"/>
    <m/>
    <s v="75% to &lt;100%"/>
    <s v="Referrals also from: GM clinic, Parkinson's clinic, specialists, Geriatricians outside organization, memory clinic, osteoporosis clinic, psychiatry, hospital"/>
    <x v="2"/>
    <m/>
    <x v="2"/>
    <m/>
    <m/>
    <x v="1"/>
    <s v="English"/>
    <x v="0"/>
    <m/>
    <m/>
    <x v="2"/>
    <m/>
    <m/>
    <x v="2"/>
    <m/>
    <m/>
    <x v="1"/>
    <m/>
    <m/>
    <x v="1"/>
    <m/>
    <m/>
    <s v="- mental health RN on consult - Redeployed: PT, RN, OT, PSW, RT, Rehab assistant- no catchment area- 2.18 FTE COE physician also includes coverage of other SGS services (Geri-med clinic, outreach, memory clinic etc)- Redeployed: PT; RN; OT; RT; Rehab assistant, PSW"/>
    <m/>
    <s v="Yes"/>
    <s v="wendy.cheung@nygh.on.ca"/>
    <m/>
    <n v="0"/>
    <n v="1"/>
  </r>
  <r>
    <s v="Asset03617"/>
    <m/>
    <m/>
    <m/>
    <m/>
    <m/>
    <x v="6"/>
    <x v="54"/>
    <m/>
    <x v="2"/>
    <m/>
    <s v="Day Treatment Centre"/>
    <m/>
    <x v="3"/>
    <m/>
    <x v="14"/>
    <x v="7"/>
    <m/>
    <m/>
    <m/>
    <m/>
    <m/>
    <m/>
    <n v="124"/>
    <n v="843"/>
    <n v="18"/>
    <n v="1334"/>
    <n v="2195"/>
    <x v="0"/>
    <n v="0"/>
    <n v="0"/>
    <s v="Weekdays;"/>
    <n v="58"/>
    <m/>
    <s v="3560 Bathurst St"/>
    <x v="7"/>
    <x v="0"/>
    <x v="58"/>
    <m/>
    <m/>
    <m/>
    <m/>
    <x v="1"/>
    <m/>
    <m/>
    <m/>
    <m/>
    <m/>
    <m/>
    <s v="1950 hours annually (37.5 hours per week)"/>
    <m/>
    <n v="2.1"/>
    <n v="0"/>
    <n v="0.59"/>
    <n v="0"/>
    <n v="0"/>
    <m/>
    <n v="0.81"/>
    <n v="0.46"/>
    <n v="0"/>
    <n v="0"/>
    <n v="0"/>
    <n v="0.35"/>
    <n v="0.16"/>
    <n v="0"/>
    <n v="0"/>
    <n v="0"/>
    <n v="0.26"/>
    <n v="0"/>
    <n v="0.75"/>
    <m/>
    <n v="0"/>
    <n v="0.06"/>
    <m/>
    <m/>
    <n v="0.01"/>
    <s v=""/>
    <n v="5.5399999999999991"/>
    <n v="3.45"/>
    <m/>
    <s v="100%"/>
    <s v=""/>
    <x v="2"/>
    <m/>
    <x v="2"/>
    <m/>
    <m/>
    <x v="1"/>
    <s v="English"/>
    <x v="0"/>
    <m/>
    <m/>
    <x v="2"/>
    <m/>
    <m/>
    <x v="2"/>
    <m/>
    <m/>
    <x v="1"/>
    <m/>
    <m/>
    <x v="1"/>
    <m/>
    <m/>
    <s v="https://www.baycrest.org/Baycrest/Healthcare-Programs-Services/Clinical-Services/Day-Treatment-Centre"/>
    <m/>
    <s v="Yes"/>
    <s v="programs@geriatricsontario.ca"/>
    <m/>
    <n v="1"/>
    <n v="1"/>
  </r>
  <r>
    <s v="Asset02047"/>
    <m/>
    <m/>
    <m/>
    <m/>
    <m/>
    <x v="6"/>
    <x v="20"/>
    <m/>
    <x v="2"/>
    <m/>
    <s v="Geriatric Medicine Clinics"/>
    <m/>
    <x v="3"/>
    <m/>
    <x v="14"/>
    <x v="7"/>
    <m/>
    <m/>
    <m/>
    <m/>
    <m/>
    <m/>
    <n v="2700"/>
    <n v="5226"/>
    <n v="3080"/>
    <n v="598"/>
    <n v="8904"/>
    <x v="0"/>
    <n v="0"/>
    <n v="0"/>
    <s v="Weekdays;"/>
    <n v="68"/>
    <m/>
    <s v="1053 Carling Ave"/>
    <x v="11"/>
    <x v="0"/>
    <x v="20"/>
    <m/>
    <m/>
    <m/>
    <m/>
    <x v="0"/>
    <m/>
    <m/>
    <m/>
    <m/>
    <m/>
    <m/>
    <m/>
    <m/>
    <n v="1"/>
    <n v="0"/>
    <n v="0.1"/>
    <n v="1"/>
    <n v="0"/>
    <m/>
    <n v="0"/>
    <n v="1.5"/>
    <n v="0"/>
    <n v="0"/>
    <n v="0"/>
    <n v="0.1"/>
    <n v="1.5"/>
    <n v="0"/>
    <n v="0"/>
    <n v="0"/>
    <n v="2"/>
    <n v="0"/>
    <n v="-0.7"/>
    <m/>
    <n v="0"/>
    <n v="0"/>
    <m/>
    <m/>
    <n v="0.1"/>
    <s v="Other = neuropsychologist. Administrator = Advanced Practice Nurse who also has clinical responsibilities"/>
    <n v="6.5"/>
    <n v="4.5999999999999996"/>
    <m/>
    <s v="100%"/>
    <s v="GEM, GAOT, Central Intake"/>
    <x v="2"/>
    <m/>
    <x v="2"/>
    <m/>
    <m/>
    <x v="1"/>
    <s v="English"/>
    <x v="0"/>
    <m/>
    <m/>
    <x v="2"/>
    <m/>
    <m/>
    <x v="2"/>
    <m/>
    <m/>
    <x v="1"/>
    <m/>
    <m/>
    <x v="1"/>
    <m/>
    <m/>
    <s v="Ongoing challenges with covid with limited in-person assessments, ramp downs and ramp ups and staff redeployments."/>
    <m/>
    <s v="Yes"/>
    <s v="tmackenzie@toh.ca"/>
    <m/>
    <n v="0"/>
    <n v="1"/>
  </r>
  <r>
    <s v="Asset01996"/>
    <m/>
    <m/>
    <m/>
    <m/>
    <m/>
    <x v="6"/>
    <x v="95"/>
    <m/>
    <x v="2"/>
    <m/>
    <s v="Seniors Rehab and Day Hospital"/>
    <m/>
    <x v="3"/>
    <m/>
    <x v="14"/>
    <x v="7"/>
    <m/>
    <m/>
    <m/>
    <m/>
    <m/>
    <m/>
    <n v="149"/>
    <n v="83"/>
    <n v="0"/>
    <n v="1379"/>
    <n v="1462"/>
    <x v="0"/>
    <n v="0"/>
    <n v="0"/>
    <s v="Weekdays;"/>
    <n v="90"/>
    <m/>
    <s v="2200 Eglinton Ave W"/>
    <x v="52"/>
    <x v="0"/>
    <x v="104"/>
    <m/>
    <m/>
    <m/>
    <m/>
    <x v="2"/>
    <m/>
    <m/>
    <m/>
    <m/>
    <m/>
    <m/>
    <m/>
    <m/>
    <n v="1"/>
    <n v="0"/>
    <n v="0"/>
    <n v="1"/>
    <n v="0"/>
    <m/>
    <n v="0"/>
    <n v="0.6"/>
    <n v="0.6"/>
    <n v="0"/>
    <n v="0"/>
    <n v="0"/>
    <n v="0.6"/>
    <n v="0.6"/>
    <n v="0"/>
    <n v="0"/>
    <n v="0.6"/>
    <n v="0"/>
    <n v="0"/>
    <m/>
    <n v="0.4"/>
    <n v="0.6"/>
    <m/>
    <m/>
    <n v="0"/>
    <s v=""/>
    <n v="6"/>
    <n v="4"/>
    <m/>
    <s v="75% to &lt;100%"/>
    <s v="Hospital"/>
    <x v="2"/>
    <m/>
    <x v="2"/>
    <m/>
    <m/>
    <x v="1"/>
    <s v="English"/>
    <x v="0"/>
    <m/>
    <m/>
    <x v="2"/>
    <m/>
    <m/>
    <x v="2"/>
    <m/>
    <m/>
    <x v="1"/>
    <m/>
    <m/>
    <x v="1"/>
    <m/>
    <m/>
    <s v=""/>
    <m/>
    <s v="Yes"/>
    <s v="bonnie.joanisse@thp.ca"/>
    <m/>
    <n v="0"/>
    <n v="1"/>
  </r>
  <r>
    <s v="Asset02354"/>
    <m/>
    <m/>
    <m/>
    <m/>
    <m/>
    <x v="6"/>
    <x v="24"/>
    <m/>
    <x v="2"/>
    <m/>
    <s v="The John and Jennifer Ruddy Geriatric Day Hospital"/>
    <m/>
    <x v="3"/>
    <m/>
    <x v="14"/>
    <x v="7"/>
    <m/>
    <m/>
    <m/>
    <m/>
    <m/>
    <m/>
    <n v="363"/>
    <n v="3174"/>
    <n v="1622"/>
    <n v="1537"/>
    <n v="6333"/>
    <x v="0"/>
    <n v="0"/>
    <n v="0"/>
    <s v="Weekdays;"/>
    <n v="70"/>
    <m/>
    <s v="75 Bruyere St. "/>
    <x v="11"/>
    <x v="0"/>
    <x v="13"/>
    <m/>
    <m/>
    <m/>
    <m/>
    <x v="0"/>
    <m/>
    <m/>
    <m/>
    <m/>
    <m/>
    <m/>
    <m/>
    <m/>
    <n v="1.5"/>
    <n v="3"/>
    <n v="0"/>
    <n v="0"/>
    <n v="0"/>
    <m/>
    <n v="0"/>
    <n v="1.3"/>
    <n v="0.5"/>
    <n v="0"/>
    <n v="0.8"/>
    <n v="0.4"/>
    <n v="2.2000000000000002"/>
    <n v="0.5"/>
    <n v="0"/>
    <n v="0"/>
    <n v="2"/>
    <n v="0.5"/>
    <n v="1.3"/>
    <m/>
    <n v="0"/>
    <n v="0"/>
    <m/>
    <m/>
    <n v="0"/>
    <s v=""/>
    <n v="14"/>
    <n v="9.5"/>
    <m/>
    <s v="100%"/>
    <s v="Acute Care; Continuing Care"/>
    <x v="2"/>
    <m/>
    <x v="2"/>
    <m/>
    <m/>
    <x v="1"/>
    <s v="English"/>
    <x v="0"/>
    <m/>
    <m/>
    <x v="2"/>
    <m/>
    <m/>
    <x v="2"/>
    <m/>
    <m/>
    <x v="1"/>
    <m/>
    <m/>
    <x v="1"/>
    <m/>
    <m/>
    <s v=""/>
    <m/>
    <s v="Yes"/>
    <s v="cmccumber@bruyere.org"/>
    <m/>
    <n v="0"/>
    <n v="1"/>
  </r>
  <r>
    <s v="Asset02415"/>
    <m/>
    <m/>
    <m/>
    <m/>
    <m/>
    <x v="6"/>
    <x v="122"/>
    <m/>
    <x v="2"/>
    <m/>
    <s v="Specialized Geriatrics Rehabilitation (Parkside 1)"/>
    <m/>
    <x v="3"/>
    <m/>
    <x v="51"/>
    <x v="1"/>
    <m/>
    <m/>
    <m/>
    <m/>
    <m/>
    <m/>
    <n v="262"/>
    <n v="0"/>
    <n v="0"/>
    <n v="0"/>
    <n v="0"/>
    <x v="0"/>
    <n v="30"/>
    <n v="96.2"/>
    <m/>
    <n v="7.24"/>
    <m/>
    <s v="752 King St West"/>
    <x v="62"/>
    <x v="0"/>
    <x v="133"/>
    <m/>
    <m/>
    <m/>
    <m/>
    <x v="0"/>
    <m/>
    <m/>
    <m/>
    <m/>
    <m/>
    <m/>
    <m/>
    <m/>
    <n v="1.5"/>
    <n v="0"/>
    <n v="0"/>
    <n v="0"/>
    <n v="0"/>
    <m/>
    <n v="0"/>
    <n v="2.1"/>
    <n v="0"/>
    <n v="0"/>
    <n v="0"/>
    <n v="0"/>
    <n v="2.7"/>
    <n v="0"/>
    <n v="0"/>
    <n v="0"/>
    <n v="10.7"/>
    <n v="13.4"/>
    <n v="1"/>
    <m/>
    <n v="0.6"/>
    <n v="0"/>
    <m/>
    <m/>
    <n v="9.08"/>
    <s v="0.30 behavioural therapist_x000a_3.0 OT/PT Assistants_x000a_0.2 Professional Practice Leader Occupational Therapist_x000a_0.24 Student_x000a_3.35 Unit Aid_x000a_2.0 Physician"/>
    <n v="32"/>
    <n v="39.580000000000005"/>
    <m/>
    <s v="75% to &lt;100%"/>
    <s v="Acute Care, Sub Acute Care, Community and Clinic Referrals"/>
    <x v="2"/>
    <m/>
    <x v="2"/>
    <m/>
    <m/>
    <x v="1"/>
    <s v="English"/>
    <x v="0"/>
    <m/>
    <m/>
    <x v="2"/>
    <m/>
    <m/>
    <x v="2"/>
    <m/>
    <m/>
    <x v="1"/>
    <m/>
    <m/>
    <x v="1"/>
    <m/>
    <m/>
    <s v="Additional staff for consults- Clinical dietician- Pharmacist- Pharmacy technician- Clinical Psychologist- Spiritual Health PractitionerOTHER NOTESOT/PT assistants are combined as 3.010.70 RN allotment includes 1.0 FTE Registered Nurse in Charge1.5 FTE Administration includes 1.0 Unit Clerk and 0.5 FTE Manager"/>
    <m/>
    <s v="Yes"/>
    <s v="websters@providencecare.ca"/>
    <m/>
    <n v="0"/>
    <n v="1"/>
  </r>
  <r>
    <s v="Asset02229"/>
    <m/>
    <m/>
    <m/>
    <m/>
    <m/>
    <x v="6"/>
    <x v="26"/>
    <m/>
    <x v="2"/>
    <m/>
    <s v="Transition to Home Program"/>
    <m/>
    <x v="3"/>
    <m/>
    <x v="51"/>
    <x v="1"/>
    <m/>
    <m/>
    <m/>
    <m/>
    <m/>
    <m/>
    <n v="403"/>
    <n v="403"/>
    <n v="0"/>
    <n v="0"/>
    <n v="403"/>
    <x v="0"/>
    <n v="24"/>
    <n v="0"/>
    <m/>
    <n v="0"/>
    <m/>
    <s v="3045 Baseline Rd"/>
    <x v="11"/>
    <x v="0"/>
    <x v="234"/>
    <m/>
    <m/>
    <m/>
    <m/>
    <x v="0"/>
    <m/>
    <m/>
    <m/>
    <m/>
    <m/>
    <m/>
    <m/>
    <m/>
    <n v="0"/>
    <n v="1"/>
    <n v="0.2"/>
    <n v="1"/>
    <n v="0"/>
    <m/>
    <n v="0"/>
    <n v="0"/>
    <n v="0"/>
    <n v="0"/>
    <n v="0"/>
    <n v="0"/>
    <n v="0"/>
    <n v="0"/>
    <n v="0"/>
    <n v="0"/>
    <n v="4.4000000000000004"/>
    <n v="2.95"/>
    <n v="0"/>
    <m/>
    <n v="0"/>
    <n v="0"/>
    <m/>
    <m/>
    <n v="2.41"/>
    <s v="1.40 FTE budgeted for Patient Care Aide, 0.56 FTE budgeted for Food Services Aide, 0.45 FTE budgeted for Environmental Services Aide"/>
    <n v="9.5500000000000007"/>
    <n v="9.9600000000000009"/>
    <m/>
    <s v="75% to &lt;100%"/>
    <s v=""/>
    <x v="2"/>
    <m/>
    <x v="2"/>
    <m/>
    <m/>
    <x v="1"/>
    <s v="English"/>
    <x v="0"/>
    <m/>
    <m/>
    <x v="2"/>
    <m/>
    <m/>
    <x v="2"/>
    <m/>
    <m/>
    <x v="1"/>
    <m/>
    <m/>
    <x v="1"/>
    <m/>
    <m/>
    <s v=""/>
    <m/>
    <s v="Yes"/>
    <s v="msitu@qch.on.ca"/>
    <m/>
    <n v="0"/>
    <n v="1"/>
  </r>
  <r>
    <s v="Asset02832"/>
    <m/>
    <m/>
    <m/>
    <m/>
    <m/>
    <x v="6"/>
    <x v="157"/>
    <m/>
    <x v="2"/>
    <m/>
    <s v="Frail Seniors Transition to Home"/>
    <m/>
    <x v="3"/>
    <m/>
    <x v="51"/>
    <x v="1"/>
    <m/>
    <m/>
    <m/>
    <m/>
    <m/>
    <m/>
    <n v="158"/>
    <n v="0"/>
    <n v="0"/>
    <n v="0"/>
    <n v="0"/>
    <x v="0"/>
    <n v="20"/>
    <n v="76"/>
    <m/>
    <n v="2.6"/>
    <m/>
    <s v="82 Buttonwood Ave."/>
    <x v="7"/>
    <x v="0"/>
    <x v="173"/>
    <m/>
    <m/>
    <m/>
    <m/>
    <x v="1"/>
    <m/>
    <m/>
    <m/>
    <m/>
    <m/>
    <m/>
    <m/>
    <m/>
    <n v="0"/>
    <n v="0"/>
    <n v="0"/>
    <n v="0.4"/>
    <n v="0"/>
    <m/>
    <n v="0"/>
    <n v="2"/>
    <n v="0"/>
    <n v="0"/>
    <n v="0"/>
    <n v="0.5"/>
    <n v="2"/>
    <n v="0"/>
    <n v="0"/>
    <n v="0"/>
    <n v="0"/>
    <n v="0"/>
    <n v="0.2"/>
    <m/>
    <n v="0"/>
    <n v="0"/>
    <m/>
    <m/>
    <n v="0"/>
    <s v="Care Coordinator 1.0_x000a_24/7 RN and RPN_x000a_1.1 Rehab Assistant"/>
    <n v="5.1000000000000005"/>
    <n v="4.7"/>
    <m/>
    <s v="75% to &lt;100%"/>
    <s v="Acute care and RCC"/>
    <x v="2"/>
    <m/>
    <x v="2"/>
    <m/>
    <m/>
    <x v="1"/>
    <s v="English"/>
    <x v="0"/>
    <m/>
    <m/>
    <x v="2"/>
    <m/>
    <m/>
    <x v="2"/>
    <m/>
    <m/>
    <x v="1"/>
    <m/>
    <m/>
    <x v="1"/>
    <m/>
    <m/>
    <s v="Recreation Therapy, Dietician, Psychology, Spiritual Care, Social Work, available on a consultation basis.Clinical Nurse SpecialistEstimates for number of family/caregivers served and number of patients waiting at end of year"/>
    <m/>
    <s v="Yes"/>
    <s v="marissa.wilson@westpark.org"/>
    <m/>
    <n v="0"/>
    <n v="1"/>
  </r>
  <r>
    <s v="Asset02749"/>
    <m/>
    <m/>
    <m/>
    <m/>
    <m/>
    <x v="6"/>
    <x v="109"/>
    <m/>
    <x v="2"/>
    <m/>
    <s v="A4/B4 Geriatric Rehabilitation"/>
    <m/>
    <x v="3"/>
    <m/>
    <x v="51"/>
    <x v="1"/>
    <m/>
    <m/>
    <m/>
    <m/>
    <m/>
    <m/>
    <n v="891"/>
    <n v="905"/>
    <n v="0"/>
    <n v="0"/>
    <n v="905"/>
    <x v="0"/>
    <n v="70"/>
    <n v="98"/>
    <s v="Weekdays; Weekends"/>
    <n v="0"/>
    <m/>
    <s v="3276 St. Claire Ave East"/>
    <x v="7"/>
    <x v="0"/>
    <x v="118"/>
    <m/>
    <m/>
    <m/>
    <m/>
    <x v="1"/>
    <m/>
    <m/>
    <m/>
    <m/>
    <m/>
    <m/>
    <m/>
    <m/>
    <n v="2"/>
    <n v="0"/>
    <n v="1.6"/>
    <n v="0"/>
    <n v="0"/>
    <m/>
    <n v="0"/>
    <n v="7"/>
    <n v="2"/>
    <n v="0"/>
    <n v="0"/>
    <n v="1.9"/>
    <n v="7"/>
    <n v="2"/>
    <n v="3"/>
    <n v="0"/>
    <n v="20"/>
    <n v="22.4"/>
    <n v="3.5"/>
    <m/>
    <n v="0.4"/>
    <n v="1"/>
    <m/>
    <m/>
    <n v="0"/>
    <s v="1 Clinical Ops Lead_x000a_1 Patient Care Manager_x000a_1.5 Ward Aid"/>
    <n v="73.800000000000011"/>
    <n v="68.8"/>
    <m/>
    <s v="75% to &lt;100%"/>
    <s v="Acute Care, Primary Care, Home &amp; Community Care"/>
    <x v="2"/>
    <m/>
    <x v="2"/>
    <m/>
    <m/>
    <x v="1"/>
    <s v="English"/>
    <x v="0"/>
    <m/>
    <m/>
    <x v="2"/>
    <m/>
    <m/>
    <x v="2"/>
    <m/>
    <m/>
    <x v="1"/>
    <m/>
    <m/>
    <x v="1"/>
    <m/>
    <m/>
    <s v="Data/metrics have been impacted by Covid restrictions.  Additionally, we do not have data or an appropriate process to track staff who were redeployed to other areas of the organization and to track staff who were redeployed to support the inpatient units."/>
    <m/>
    <s v="Yes"/>
    <s v="chiara.campitelli-thompson@unityhealth.to"/>
    <m/>
    <n v="0"/>
    <n v="1"/>
  </r>
  <r>
    <s v="Asset02672"/>
    <m/>
    <m/>
    <m/>
    <m/>
    <m/>
    <x v="6"/>
    <x v="158"/>
    <m/>
    <x v="2"/>
    <m/>
    <s v="Rehab Low Services"/>
    <m/>
    <x v="3"/>
    <m/>
    <x v="51"/>
    <x v="1"/>
    <m/>
    <m/>
    <m/>
    <m/>
    <m/>
    <m/>
    <n v="0"/>
    <n v="0"/>
    <n v="0"/>
    <n v="0"/>
    <n v="0"/>
    <x v="0"/>
    <n v="0"/>
    <n v="25"/>
    <m/>
    <n v="0"/>
    <m/>
    <s v="541 Glenridge Ave"/>
    <x v="60"/>
    <x v="0"/>
    <x v="175"/>
    <m/>
    <m/>
    <m/>
    <m/>
    <x v="3"/>
    <m/>
    <m/>
    <m/>
    <m/>
    <m/>
    <m/>
    <m/>
    <m/>
    <n v="0.5"/>
    <n v="0"/>
    <n v="0.2"/>
    <n v="0"/>
    <n v="0"/>
    <m/>
    <n v="0"/>
    <n v="1.75"/>
    <n v="0"/>
    <n v="0"/>
    <n v="0"/>
    <n v="0"/>
    <n v="1.75"/>
    <n v="2"/>
    <n v="0"/>
    <n v="0"/>
    <n v="0"/>
    <n v="0"/>
    <n v="0.8"/>
    <m/>
    <n v="0.3"/>
    <n v="0.25"/>
    <m/>
    <m/>
    <n v="0"/>
    <s v=""/>
    <n v="7.55"/>
    <n v="7.0500000000000007"/>
    <m/>
    <s v="75% to &lt;100%"/>
    <s v="Niagara Health Acute Hospital Sites - St. Catharines, Niagara Falls, Welland, Port Colbourne, Fort Erie"/>
    <x v="2"/>
    <m/>
    <x v="2"/>
    <m/>
    <m/>
    <x v="1"/>
    <s v="English"/>
    <x v="0"/>
    <m/>
    <m/>
    <x v="2"/>
    <m/>
    <m/>
    <x v="2"/>
    <m/>
    <m/>
    <x v="1"/>
    <m/>
    <m/>
    <x v="1"/>
    <m/>
    <m/>
    <s v=""/>
    <m/>
    <s v="Yes"/>
    <s v="David.Ceglie@hoteldieushaver.org"/>
    <m/>
    <n v="0"/>
    <n v="1"/>
  </r>
  <r>
    <s v="Asset02175"/>
    <m/>
    <m/>
    <m/>
    <m/>
    <m/>
    <x v="6"/>
    <x v="134"/>
    <m/>
    <x v="2"/>
    <m/>
    <s v="Geriatric Outpatient Rehabilitation Services"/>
    <m/>
    <x v="3"/>
    <m/>
    <x v="51"/>
    <x v="1"/>
    <m/>
    <m/>
    <m/>
    <m/>
    <m/>
    <m/>
    <n v="741"/>
    <n v="4263"/>
    <n v="0"/>
    <n v="0"/>
    <n v="4263"/>
    <x v="0"/>
    <n v="0"/>
    <n v="0"/>
    <m/>
    <n v="24"/>
    <m/>
    <s v="865 Regent St"/>
    <x v="72"/>
    <x v="0"/>
    <x v="148"/>
    <m/>
    <m/>
    <m/>
    <m/>
    <x v="6"/>
    <m/>
    <m/>
    <m/>
    <m/>
    <m/>
    <m/>
    <m/>
    <m/>
    <n v="1"/>
    <n v="0.3"/>
    <n v="0"/>
    <n v="0"/>
    <n v="0"/>
    <m/>
    <n v="1"/>
    <n v="1"/>
    <n v="0"/>
    <n v="0"/>
    <n v="0"/>
    <n v="0"/>
    <n v="1.5"/>
    <n v="0"/>
    <n v="0"/>
    <n v="0"/>
    <n v="0"/>
    <n v="0"/>
    <n v="0.4"/>
    <m/>
    <n v="1"/>
    <n v="0.8"/>
    <m/>
    <m/>
    <n v="0"/>
    <s v=""/>
    <n v="7"/>
    <n v="5.7"/>
    <m/>
    <s v=""/>
    <s v=""/>
    <x v="2"/>
    <m/>
    <x v="2"/>
    <m/>
    <m/>
    <x v="1"/>
    <s v="English"/>
    <x v="0"/>
    <m/>
    <m/>
    <x v="2"/>
    <m/>
    <m/>
    <x v="2"/>
    <m/>
    <m/>
    <x v="1"/>
    <m/>
    <m/>
    <x v="1"/>
    <m/>
    <m/>
    <s v=""/>
    <m/>
    <s v="Yes"/>
    <s v="sjibb@hsnsudbury.ca"/>
    <m/>
    <n v="0"/>
    <n v="1"/>
  </r>
  <r>
    <s v="Asset02790"/>
    <m/>
    <m/>
    <m/>
    <m/>
    <m/>
    <x v="6"/>
    <x v="157"/>
    <m/>
    <x v="2"/>
    <m/>
    <s v="Geriatric Functional Enhancement Service"/>
    <m/>
    <x v="3"/>
    <m/>
    <x v="51"/>
    <x v="1"/>
    <m/>
    <m/>
    <m/>
    <m/>
    <m/>
    <m/>
    <n v="117"/>
    <n v="0"/>
    <n v="0"/>
    <n v="0"/>
    <n v="0"/>
    <x v="0"/>
    <n v="26"/>
    <n v="91.8"/>
    <m/>
    <n v="4"/>
    <m/>
    <s v="82 Buttonwood Ave."/>
    <x v="7"/>
    <x v="0"/>
    <x v="173"/>
    <m/>
    <m/>
    <m/>
    <m/>
    <x v="1"/>
    <m/>
    <m/>
    <m/>
    <m/>
    <m/>
    <m/>
    <m/>
    <m/>
    <n v="0"/>
    <n v="0"/>
    <n v="0"/>
    <n v="0.4"/>
    <n v="0"/>
    <m/>
    <n v="0"/>
    <n v="1.5"/>
    <n v="0"/>
    <n v="0"/>
    <n v="0"/>
    <n v="0.3"/>
    <n v="1.5"/>
    <n v="0"/>
    <n v="0"/>
    <n v="0"/>
    <n v="0"/>
    <n v="0"/>
    <n v="0.2"/>
    <m/>
    <n v="0"/>
    <n v="0"/>
    <m/>
    <m/>
    <n v="0"/>
    <s v="1.2 Care Coordinator                        1.5 Rehab Assistant_x000a_24 hour nursing_x000a_Access to Clinical Nurse Specialist"/>
    <n v="3.9"/>
    <n v="3.5"/>
    <m/>
    <s v="75% to &lt;100%"/>
    <s v="acute care, community"/>
    <x v="2"/>
    <m/>
    <x v="2"/>
    <m/>
    <m/>
    <x v="1"/>
    <s v="English"/>
    <x v="0"/>
    <m/>
    <m/>
    <x v="2"/>
    <m/>
    <m/>
    <x v="2"/>
    <m/>
    <m/>
    <x v="1"/>
    <m/>
    <m/>
    <x v="1"/>
    <m/>
    <m/>
    <s v="Rec, Dietician, Psychology, Spiritual Care on consultation basisEstimated number of caregivers served.Volumes impacted by multiple outbreaks and IPAC practices impacting admission flow."/>
    <m/>
    <s v="Yes"/>
    <s v="shirley.price@westpark.org"/>
    <m/>
    <n v="0"/>
    <n v="1"/>
  </r>
  <r>
    <s v="Asset02281"/>
    <m/>
    <m/>
    <m/>
    <m/>
    <m/>
    <x v="6"/>
    <x v="9"/>
    <m/>
    <x v="2"/>
    <m/>
    <s v="Geriatric Inpatient Rehab"/>
    <m/>
    <x v="3"/>
    <m/>
    <x v="51"/>
    <x v="1"/>
    <m/>
    <m/>
    <m/>
    <m/>
    <m/>
    <m/>
    <n v="379"/>
    <n v="0"/>
    <n v="0"/>
    <n v="0"/>
    <n v="0"/>
    <x v="0"/>
    <n v="25"/>
    <n v="97"/>
    <s v="Weekdays; Weekends"/>
    <n v="1"/>
    <m/>
    <s v="550 University Ave"/>
    <x v="7"/>
    <x v="0"/>
    <x v="9"/>
    <m/>
    <m/>
    <m/>
    <m/>
    <x v="1"/>
    <m/>
    <m/>
    <m/>
    <m/>
    <m/>
    <m/>
    <m/>
    <m/>
    <n v="1"/>
    <n v="0"/>
    <n v="0.5"/>
    <n v="0.6"/>
    <n v="0"/>
    <m/>
    <n v="0"/>
    <n v="3"/>
    <n v="1"/>
    <n v="0"/>
    <n v="4.2"/>
    <n v="0.4"/>
    <n v="3"/>
    <n v="1"/>
    <n v="1"/>
    <n v="0"/>
    <n v="12.4"/>
    <n v="12.5"/>
    <n v="1.5"/>
    <m/>
    <n v="0.5"/>
    <n v="0"/>
    <m/>
    <m/>
    <n v="2.5"/>
    <s v="Geriatric Psychiatrist available for consult_x0009__x000a_Clinical Nurse Specialist (0.5 FTE)_x0009__x000a_Advanced Nurse Educator (0.5 FTE)_x0009__x000a_Advanced Practice Leader (0.5 FTE)_x0009__x000a_Service Coordinator (1.0 FTE)"/>
    <n v="42.6"/>
    <n v="42.5"/>
    <m/>
    <s v="100%"/>
    <s v="Acute Care"/>
    <x v="2"/>
    <m/>
    <x v="2"/>
    <m/>
    <m/>
    <x v="1"/>
    <s v="English"/>
    <x v="0"/>
    <m/>
    <m/>
    <x v="2"/>
    <m/>
    <m/>
    <x v="2"/>
    <m/>
    <m/>
    <x v="1"/>
    <m/>
    <m/>
    <x v="1"/>
    <m/>
    <m/>
    <s v=""/>
    <m/>
    <s v="Yes"/>
    <s v="jennifer.mokry@uhn.ca"/>
    <m/>
    <n v="0"/>
    <n v="1"/>
  </r>
  <r>
    <s v="Asset03624"/>
    <m/>
    <m/>
    <m/>
    <m/>
    <m/>
    <x v="6"/>
    <x v="54"/>
    <m/>
    <x v="2"/>
    <m/>
    <s v="High intensity inpatient rehabilitation H7W"/>
    <m/>
    <x v="3"/>
    <m/>
    <x v="51"/>
    <x v="1"/>
    <m/>
    <m/>
    <m/>
    <m/>
    <m/>
    <m/>
    <n v="433"/>
    <n v="0"/>
    <n v="0"/>
    <n v="0"/>
    <n v="0"/>
    <x v="0"/>
    <n v="32"/>
    <n v="0.86"/>
    <s v="Weekdays; Weekends"/>
    <n v="4"/>
    <m/>
    <s v="3560 Bathurst St"/>
    <x v="7"/>
    <x v="0"/>
    <x v="58"/>
    <m/>
    <m/>
    <m/>
    <m/>
    <x v="1"/>
    <m/>
    <m/>
    <m/>
    <m/>
    <m/>
    <m/>
    <s v="1950 hours annually (37.5 hours per week)"/>
    <m/>
    <n v="1.52"/>
    <n v="0"/>
    <n v="0"/>
    <n v="0"/>
    <n v="0"/>
    <m/>
    <n v="0"/>
    <n v="0"/>
    <n v="0"/>
    <n v="0"/>
    <n v="0.04"/>
    <n v="0"/>
    <n v="0"/>
    <n v="0"/>
    <n v="0"/>
    <n v="0"/>
    <n v="9.92"/>
    <n v="12.46"/>
    <n v="0"/>
    <m/>
    <n v="0"/>
    <n v="0"/>
    <m/>
    <m/>
    <n v="0.46"/>
    <s v=""/>
    <n v="23.94"/>
    <n v="22.880000000000003"/>
    <m/>
    <s v="100%"/>
    <s v=""/>
    <x v="2"/>
    <m/>
    <x v="2"/>
    <m/>
    <m/>
    <x v="1"/>
    <s v="English"/>
    <x v="0"/>
    <m/>
    <m/>
    <x v="2"/>
    <m/>
    <m/>
    <x v="2"/>
    <m/>
    <m/>
    <x v="1"/>
    <m/>
    <m/>
    <x v="1"/>
    <m/>
    <m/>
    <s v=""/>
    <m/>
    <s v="Yes"/>
    <s v="programs@geriatricsontario.ca"/>
    <m/>
    <n v="1"/>
    <n v="1"/>
  </r>
  <r>
    <s v="Asset02287"/>
    <m/>
    <m/>
    <m/>
    <m/>
    <m/>
    <x v="6"/>
    <x v="9"/>
    <m/>
    <x v="2"/>
    <m/>
    <s v="Geriatric Medicine Clinic"/>
    <m/>
    <x v="3"/>
    <m/>
    <x v="3"/>
    <x v="3"/>
    <m/>
    <m/>
    <m/>
    <m/>
    <m/>
    <m/>
    <n v="319"/>
    <n v="578"/>
    <n v="269"/>
    <n v="59"/>
    <n v="906"/>
    <x v="0"/>
    <n v="0"/>
    <n v="0"/>
    <s v="Weekdays;"/>
    <n v="0"/>
    <m/>
    <s v="550 University Ave"/>
    <x v="7"/>
    <x v="0"/>
    <x v="9"/>
    <m/>
    <m/>
    <m/>
    <m/>
    <x v="1"/>
    <m/>
    <m/>
    <m/>
    <m/>
    <m/>
    <m/>
    <m/>
    <m/>
    <n v="0.5"/>
    <n v="0"/>
    <n v="0"/>
    <n v="0.4"/>
    <n v="0"/>
    <m/>
    <n v="0"/>
    <n v="0"/>
    <n v="0"/>
    <n v="0"/>
    <n v="0"/>
    <n v="0"/>
    <n v="0"/>
    <n v="0"/>
    <n v="0"/>
    <n v="0"/>
    <n v="0.2"/>
    <n v="0"/>
    <n v="0.4"/>
    <m/>
    <n v="0"/>
    <n v="0"/>
    <m/>
    <m/>
    <n v="0"/>
    <s v=""/>
    <n v="1.5"/>
    <n v="0.60000000000000009"/>
    <m/>
    <s v="100%"/>
    <s v="Acute Care_x000a_Inpatient Rehab"/>
    <x v="2"/>
    <m/>
    <x v="2"/>
    <m/>
    <m/>
    <x v="1"/>
    <s v="English"/>
    <x v="0"/>
    <m/>
    <m/>
    <x v="2"/>
    <m/>
    <m/>
    <x v="2"/>
    <m/>
    <m/>
    <x v="1"/>
    <m/>
    <m/>
    <x v="1"/>
    <m/>
    <m/>
    <s v=""/>
    <m/>
    <s v="Yes"/>
    <s v="jennifer.mokry@uhn.ca"/>
    <m/>
    <n v="0"/>
    <n v="1"/>
  </r>
  <r>
    <s v="Asset02131"/>
    <m/>
    <m/>
    <m/>
    <m/>
    <m/>
    <x v="6"/>
    <x v="85"/>
    <m/>
    <x v="2"/>
    <m/>
    <s v="Dr. Sidhu's Clinic (Specializing in nephrology and medical marijuana)"/>
    <m/>
    <x v="3"/>
    <m/>
    <x v="3"/>
    <x v="3"/>
    <m/>
    <m/>
    <m/>
    <m/>
    <m/>
    <m/>
    <n v="30"/>
    <n v="48"/>
    <n v="0"/>
    <n v="0"/>
    <n v="48"/>
    <x v="0"/>
    <n v="0"/>
    <n v="0"/>
    <m/>
    <n v="0"/>
    <m/>
    <s v="190 Cundles Rd W., Suite 205"/>
    <x v="10"/>
    <x v="0"/>
    <x v="94"/>
    <m/>
    <m/>
    <m/>
    <m/>
    <x v="2"/>
    <m/>
    <m/>
    <m/>
    <m/>
    <m/>
    <m/>
    <m/>
    <m/>
    <n v="0"/>
    <n v="0"/>
    <n v="0"/>
    <n v="0.04"/>
    <n v="0"/>
    <m/>
    <n v="0"/>
    <n v="0"/>
    <n v="0"/>
    <n v="0"/>
    <n v="0"/>
    <n v="0"/>
    <n v="0"/>
    <n v="0"/>
    <n v="0"/>
    <n v="0"/>
    <n v="0.04"/>
    <n v="0"/>
    <n v="0"/>
    <m/>
    <n v="0"/>
    <n v="0"/>
    <m/>
    <m/>
    <n v="0"/>
    <s v=""/>
    <n v="0.08"/>
    <n v="0.04"/>
    <m/>
    <s v="100%"/>
    <s v=""/>
    <x v="2"/>
    <m/>
    <x v="2"/>
    <m/>
    <m/>
    <x v="1"/>
    <s v="English"/>
    <x v="0"/>
    <m/>
    <m/>
    <x v="2"/>
    <m/>
    <m/>
    <x v="2"/>
    <m/>
    <m/>
    <x v="1"/>
    <m/>
    <m/>
    <x v="1"/>
    <m/>
    <m/>
    <s v="Clinic runs one day per month."/>
    <m/>
    <s v="Yes"/>
    <s v="shcameron@nsmsgs.ca"/>
    <m/>
    <n v="0"/>
    <n v="1"/>
  </r>
  <r>
    <s v="Asset02640"/>
    <m/>
    <m/>
    <m/>
    <m/>
    <m/>
    <x v="6"/>
    <x v="19"/>
    <m/>
    <x v="2"/>
    <m/>
    <s v="Geriatric Medical Assessment"/>
    <m/>
    <x v="3"/>
    <m/>
    <x v="3"/>
    <x v="3"/>
    <m/>
    <m/>
    <m/>
    <m/>
    <m/>
    <m/>
    <n v="2017"/>
    <n v="1486"/>
    <n v="1168"/>
    <n v="637"/>
    <n v="3291"/>
    <x v="0"/>
    <n v="0"/>
    <n v="0"/>
    <s v="Weekdays;"/>
    <n v="92.9"/>
    <m/>
    <s v="100 Westmount Road"/>
    <x v="12"/>
    <x v="0"/>
    <x v="19"/>
    <m/>
    <m/>
    <m/>
    <m/>
    <x v="3"/>
    <m/>
    <m/>
    <m/>
    <m/>
    <m/>
    <m/>
    <m/>
    <m/>
    <n v="0"/>
    <n v="0"/>
    <n v="0"/>
    <n v="0.8"/>
    <n v="0"/>
    <m/>
    <n v="0.4"/>
    <n v="0"/>
    <n v="0"/>
    <n v="0"/>
    <n v="0"/>
    <n v="0"/>
    <n v="0"/>
    <n v="0"/>
    <n v="0"/>
    <n v="0"/>
    <n v="1"/>
    <n v="0"/>
    <n v="0"/>
    <m/>
    <n v="0"/>
    <n v="0"/>
    <m/>
    <m/>
    <n v="0"/>
    <s v="Clerical support is in kind funds and integrated with switchboard responsibilities"/>
    <n v="2.2000000000000002"/>
    <n v="1.4"/>
    <m/>
    <s v=""/>
    <s v="SGS Intake"/>
    <x v="2"/>
    <m/>
    <x v="2"/>
    <m/>
    <m/>
    <x v="1"/>
    <s v="English"/>
    <x v="0"/>
    <m/>
    <m/>
    <x v="2"/>
    <m/>
    <m/>
    <x v="2"/>
    <m/>
    <m/>
    <x v="1"/>
    <m/>
    <m/>
    <x v="1"/>
    <m/>
    <m/>
    <s v=""/>
    <m/>
    <s v="Yes"/>
    <s v="cplatt@cmhaww.ca"/>
    <m/>
    <n v="0"/>
    <n v="1"/>
  </r>
  <r>
    <s v="Asset02481"/>
    <m/>
    <m/>
    <m/>
    <m/>
    <m/>
    <x v="6"/>
    <x v="161"/>
    <m/>
    <x v="2"/>
    <m/>
    <s v="SJHC 3FB Geriatrics, SJHC OPD Geriatrics"/>
    <m/>
    <x v="3"/>
    <m/>
    <x v="3"/>
    <x v="3"/>
    <m/>
    <m/>
    <m/>
    <m/>
    <m/>
    <m/>
    <n v="530"/>
    <n v="396"/>
    <n v="60"/>
    <n v="330"/>
    <n v="786"/>
    <x v="0"/>
    <n v="0"/>
    <n v="0"/>
    <m/>
    <n v="280"/>
    <m/>
    <s v="50 Charlton Ave. E."/>
    <x v="19"/>
    <x v="0"/>
    <x v="176"/>
    <m/>
    <m/>
    <m/>
    <m/>
    <x v="3"/>
    <m/>
    <m/>
    <m/>
    <m/>
    <m/>
    <m/>
    <m/>
    <m/>
    <n v="0"/>
    <n v="0"/>
    <n v="0"/>
    <n v="0.4"/>
    <n v="0"/>
    <m/>
    <n v="0"/>
    <n v="0"/>
    <n v="0"/>
    <n v="0"/>
    <n v="0"/>
    <n v="0"/>
    <n v="0"/>
    <n v="0"/>
    <n v="0"/>
    <n v="0"/>
    <n v="0"/>
    <n v="0.4"/>
    <n v="0"/>
    <m/>
    <n v="0"/>
    <n v="0"/>
    <m/>
    <m/>
    <n v="0"/>
    <s v=""/>
    <n v="0.8"/>
    <n v="0.4"/>
    <m/>
    <s v="75% to &lt;100%"/>
    <s v="Majority from Primary Care"/>
    <x v="2"/>
    <m/>
    <x v="2"/>
    <m/>
    <m/>
    <x v="1"/>
    <s v="English"/>
    <x v="0"/>
    <m/>
    <m/>
    <x v="2"/>
    <m/>
    <m/>
    <x v="2"/>
    <m/>
    <m/>
    <x v="1"/>
    <m/>
    <m/>
    <x v="1"/>
    <m/>
    <m/>
    <s v=""/>
    <m/>
    <s v="Yes"/>
    <s v="jloncke@stjoes.ca"/>
    <m/>
    <n v="0"/>
    <n v="1"/>
  </r>
  <r>
    <s v="Asset02709"/>
    <m/>
    <m/>
    <m/>
    <m/>
    <m/>
    <x v="6"/>
    <x v="158"/>
    <m/>
    <x v="2"/>
    <m/>
    <s v="Centre for Parkinson's Rehab"/>
    <m/>
    <x v="3"/>
    <m/>
    <x v="3"/>
    <x v="3"/>
    <m/>
    <m/>
    <m/>
    <m/>
    <m/>
    <m/>
    <n v="54"/>
    <n v="1365"/>
    <n v="139"/>
    <n v="0"/>
    <n v="1504"/>
    <x v="0"/>
    <n v="0"/>
    <n v="0"/>
    <m/>
    <n v="370"/>
    <m/>
    <s v="541 Glenridge Ave"/>
    <x v="60"/>
    <x v="0"/>
    <x v="175"/>
    <m/>
    <m/>
    <m/>
    <m/>
    <x v="3"/>
    <m/>
    <m/>
    <m/>
    <m/>
    <m/>
    <m/>
    <m/>
    <m/>
    <n v="0"/>
    <n v="0"/>
    <n v="0.15"/>
    <n v="0"/>
    <n v="0"/>
    <m/>
    <n v="0"/>
    <n v="0.3"/>
    <n v="0"/>
    <n v="0"/>
    <n v="0"/>
    <n v="0"/>
    <n v="0.3"/>
    <n v="0.15"/>
    <n v="0"/>
    <n v="0"/>
    <n v="0.2"/>
    <n v="0"/>
    <n v="0.15"/>
    <m/>
    <n v="0.3"/>
    <n v="0"/>
    <m/>
    <m/>
    <n v="0"/>
    <s v=""/>
    <n v="1.55"/>
    <n v="1.5499999999999998"/>
    <m/>
    <s v="75% to &lt;100%"/>
    <s v=""/>
    <x v="2"/>
    <m/>
    <x v="2"/>
    <m/>
    <m/>
    <x v="1"/>
    <s v="English"/>
    <x v="0"/>
    <m/>
    <m/>
    <x v="2"/>
    <m/>
    <m/>
    <x v="2"/>
    <m/>
    <m/>
    <x v="1"/>
    <m/>
    <m/>
    <x v="1"/>
    <m/>
    <m/>
    <s v=""/>
    <m/>
    <s v="Yes"/>
    <s v="David.Ceglie@hoteldieushaver.org"/>
    <m/>
    <n v="0"/>
    <n v="1"/>
  </r>
  <r>
    <s v="Asset02022"/>
    <m/>
    <m/>
    <m/>
    <m/>
    <m/>
    <x v="6"/>
    <x v="2"/>
    <m/>
    <x v="2"/>
    <m/>
    <s v="Geriatric Assessment and Intervention Network (GAIN)"/>
    <m/>
    <x v="3"/>
    <m/>
    <x v="3"/>
    <x v="3"/>
    <m/>
    <m/>
    <m/>
    <m/>
    <m/>
    <m/>
    <n v="0"/>
    <n v="0"/>
    <n v="0"/>
    <n v="0"/>
    <n v="0"/>
    <x v="0"/>
    <n v="0"/>
    <n v="0"/>
    <s v="Weekdays;"/>
    <n v="0"/>
    <m/>
    <s v="1 Hospital Court"/>
    <x v="2"/>
    <x v="0"/>
    <x v="2"/>
    <m/>
    <m/>
    <m/>
    <m/>
    <x v="0"/>
    <m/>
    <m/>
    <m/>
    <m/>
    <m/>
    <m/>
    <m/>
    <m/>
    <n v="0"/>
    <n v="1"/>
    <n v="0"/>
    <n v="2"/>
    <n v="0"/>
    <m/>
    <n v="1.4"/>
    <n v="1"/>
    <n v="0"/>
    <n v="0"/>
    <n v="0"/>
    <n v="0"/>
    <n v="1"/>
    <n v="0"/>
    <n v="0"/>
    <n v="0"/>
    <n v="0"/>
    <n v="4"/>
    <n v="0"/>
    <m/>
    <n v="0"/>
    <n v="0"/>
    <m/>
    <m/>
    <n v="1.1100000000000001"/>
    <s v="other =clerical_x000a_RPN's 2 are funded by BSO"/>
    <n v="10.4"/>
    <n v="8.51"/>
    <m/>
    <s v="100%"/>
    <s v=""/>
    <x v="2"/>
    <m/>
    <x v="2"/>
    <m/>
    <m/>
    <x v="1"/>
    <s v="English"/>
    <x v="0"/>
    <m/>
    <m/>
    <x v="2"/>
    <m/>
    <m/>
    <x v="2"/>
    <m/>
    <m/>
    <x v="1"/>
    <m/>
    <m/>
    <x v="1"/>
    <m/>
    <m/>
    <s v=""/>
    <m/>
    <s v="Yes"/>
    <s v=""/>
    <m/>
    <n v="0"/>
    <n v="1"/>
  </r>
  <r>
    <s v="Asset02611"/>
    <m/>
    <m/>
    <m/>
    <m/>
    <m/>
    <x v="6"/>
    <x v="15"/>
    <m/>
    <x v="2"/>
    <m/>
    <s v="Seniors Wellness Clinic"/>
    <m/>
    <x v="3"/>
    <m/>
    <x v="3"/>
    <x v="3"/>
    <m/>
    <m/>
    <m/>
    <m/>
    <m/>
    <m/>
    <n v="991"/>
    <n v="1578"/>
    <n v="596"/>
    <n v="0"/>
    <n v="2174"/>
    <x v="0"/>
    <n v="0"/>
    <n v="0"/>
    <s v="Weekdays;"/>
    <n v="114.67"/>
    <m/>
    <s v="10 Trench Street"/>
    <x v="13"/>
    <x v="0"/>
    <x v="15"/>
    <m/>
    <m/>
    <m/>
    <m/>
    <x v="2"/>
    <m/>
    <m/>
    <m/>
    <m/>
    <m/>
    <m/>
    <m/>
    <m/>
    <n v="1.6"/>
    <n v="0.2"/>
    <n v="0"/>
    <n v="1"/>
    <n v="0"/>
    <m/>
    <n v="0"/>
    <n v="0"/>
    <n v="0"/>
    <n v="0"/>
    <n v="0"/>
    <n v="0"/>
    <n v="0"/>
    <n v="0"/>
    <n v="0"/>
    <n v="0"/>
    <n v="0"/>
    <n v="1"/>
    <n v="0"/>
    <m/>
    <n v="0"/>
    <n v="0"/>
    <m/>
    <m/>
    <n v="0"/>
    <s v=""/>
    <n v="3.8"/>
    <n v="1"/>
    <m/>
    <s v="75% to &lt;100%"/>
    <s v="Medical Urgent Care Clinic, Geriatric Outreach Team, Discharged inpatients"/>
    <x v="2"/>
    <m/>
    <x v="2"/>
    <m/>
    <m/>
    <x v="1"/>
    <s v="English"/>
    <x v="0"/>
    <m/>
    <m/>
    <x v="2"/>
    <m/>
    <m/>
    <x v="2"/>
    <m/>
    <m/>
    <x v="1"/>
    <m/>
    <m/>
    <x v="1"/>
    <m/>
    <m/>
    <s v="We have 43 virtual visits, however, when we enter the information, it won't update"/>
    <m/>
    <s v="Yes"/>
    <s v="teresa.sitlani@mackenziehealth.ca"/>
    <m/>
    <n v="0"/>
    <n v="1"/>
  </r>
  <r>
    <s v="Asset02752"/>
    <m/>
    <m/>
    <m/>
    <m/>
    <m/>
    <x v="6"/>
    <x v="109"/>
    <m/>
    <x v="2"/>
    <m/>
    <s v="Regional Geriatric Program - Geriatric Medicine Clinic"/>
    <m/>
    <x v="3"/>
    <m/>
    <x v="3"/>
    <x v="3"/>
    <m/>
    <m/>
    <m/>
    <m/>
    <m/>
    <m/>
    <n v="289"/>
    <n v="395"/>
    <n v="180"/>
    <n v="0"/>
    <n v="575"/>
    <x v="0"/>
    <n v="0"/>
    <n v="0"/>
    <s v="Weekdays;"/>
    <n v="136"/>
    <m/>
    <s v="3276 St. Claire Ave East"/>
    <x v="7"/>
    <x v="0"/>
    <x v="118"/>
    <m/>
    <m/>
    <m/>
    <m/>
    <x v="1"/>
    <m/>
    <m/>
    <m/>
    <m/>
    <m/>
    <m/>
    <m/>
    <m/>
    <n v="0.33"/>
    <n v="0"/>
    <n v="0"/>
    <n v="0.5"/>
    <n v="0"/>
    <m/>
    <n v="0"/>
    <n v="0"/>
    <n v="0"/>
    <n v="0"/>
    <n v="0"/>
    <n v="0.5"/>
    <n v="0"/>
    <n v="0"/>
    <n v="0"/>
    <n v="0"/>
    <n v="0.8"/>
    <n v="0"/>
    <n v="0"/>
    <m/>
    <n v="0"/>
    <n v="0"/>
    <m/>
    <m/>
    <n v="0"/>
    <s v="0.3 Manager_x000a_0.3 Patient Flow Coordinator"/>
    <n v="2.13"/>
    <n v="1.3"/>
    <m/>
    <s v="75% to &lt;100%"/>
    <s v="Specialists, Acute Care"/>
    <x v="2"/>
    <m/>
    <x v="2"/>
    <m/>
    <m/>
    <x v="1"/>
    <s v="English"/>
    <x v="0"/>
    <m/>
    <m/>
    <x v="2"/>
    <m/>
    <m/>
    <x v="2"/>
    <m/>
    <m/>
    <x v="1"/>
    <m/>
    <m/>
    <x v="1"/>
    <m/>
    <m/>
    <s v="Data/metrics have been impacted by Covid restrictions, closures, and reopening with limitations.  Additionally, we do not have data or an appropriate process to track staff who were redeployed to other areas of the organization such as inpatient units"/>
    <m/>
    <s v="Yes"/>
    <s v="chiara.campitelli-thompson@unityhealth.to"/>
    <m/>
    <n v="0"/>
    <n v="1"/>
  </r>
  <r>
    <s v="Asset02782"/>
    <m/>
    <m/>
    <m/>
    <m/>
    <m/>
    <x v="6"/>
    <x v="157"/>
    <m/>
    <x v="2"/>
    <m/>
    <s v="Geriatric Interprofessional Assessment"/>
    <m/>
    <x v="3"/>
    <m/>
    <x v="3"/>
    <x v="3"/>
    <m/>
    <m/>
    <m/>
    <m/>
    <m/>
    <m/>
    <n v="90"/>
    <n v="117"/>
    <n v="42"/>
    <n v="26"/>
    <n v="185"/>
    <x v="0"/>
    <n v="0"/>
    <n v="0"/>
    <m/>
    <n v="205"/>
    <m/>
    <s v="82 Buttonwood Ave."/>
    <x v="7"/>
    <x v="0"/>
    <x v="173"/>
    <m/>
    <m/>
    <m/>
    <m/>
    <x v="1"/>
    <m/>
    <m/>
    <m/>
    <m/>
    <m/>
    <m/>
    <m/>
    <m/>
    <n v="0"/>
    <n v="0"/>
    <n v="0"/>
    <n v="0.1"/>
    <n v="0"/>
    <m/>
    <n v="0"/>
    <n v="0.2"/>
    <n v="0"/>
    <n v="0"/>
    <n v="0"/>
    <n v="0.1"/>
    <n v="0.3"/>
    <n v="0"/>
    <n v="0"/>
    <n v="0"/>
    <n v="0.1"/>
    <n v="0"/>
    <n v="0"/>
    <m/>
    <n v="0"/>
    <n v="0"/>
    <m/>
    <m/>
    <n v="0"/>
    <s v="0.4 Coordinator_x000a_0.4 Unit Clerk"/>
    <n v="0.79999999999999993"/>
    <n v="0.70000000000000007"/>
    <m/>
    <s v="75% to &lt;100%"/>
    <s v="Acute care and sub-acute care"/>
    <x v="2"/>
    <m/>
    <x v="2"/>
    <m/>
    <m/>
    <x v="1"/>
    <s v="English"/>
    <x v="0"/>
    <m/>
    <m/>
    <x v="2"/>
    <m/>
    <m/>
    <x v="2"/>
    <m/>
    <m/>
    <x v="1"/>
    <m/>
    <m/>
    <x v="1"/>
    <m/>
    <m/>
    <s v="Clinic Runs on ThursdaysEstimated number of appointments available and number of patients waiting at end of year.Mulitfactoral impacts on clinic services; Clinic services temporarily halted from August 2021 - February 2021 due to staffing (Geriatrician vacancy); On-going Covid restrictions had impacts on client visits and overall numbers; including: clinic closures, shifts from face-to-face to virtual/telephone visits, staff absences and overall reductions in patient volumes"/>
    <m/>
    <s v="Yes"/>
    <s v="marissa.wilson@westpark.org"/>
    <m/>
    <n v="0"/>
    <n v="1"/>
  </r>
  <r>
    <s v="Asset02032"/>
    <m/>
    <m/>
    <m/>
    <m/>
    <m/>
    <x v="6"/>
    <x v="113"/>
    <m/>
    <x v="2"/>
    <m/>
    <s v="Geriatric Outreach Team"/>
    <m/>
    <x v="3"/>
    <m/>
    <x v="3"/>
    <x v="3"/>
    <m/>
    <m/>
    <m/>
    <m/>
    <m/>
    <m/>
    <n v="748"/>
    <n v="10075"/>
    <n v="0"/>
    <n v="0"/>
    <n v="10075"/>
    <x v="0"/>
    <n v="0"/>
    <n v="0"/>
    <s v="Weekdays;"/>
    <n v="0"/>
    <m/>
    <s v="119 Memorial Avenue"/>
    <x v="8"/>
    <x v="0"/>
    <x v="123"/>
    <m/>
    <m/>
    <m/>
    <m/>
    <x v="2"/>
    <m/>
    <m/>
    <m/>
    <m/>
    <m/>
    <m/>
    <m/>
    <m/>
    <n v="1"/>
    <n v="0"/>
    <n v="0"/>
    <n v="0.5"/>
    <n v="0"/>
    <m/>
    <n v="0.8"/>
    <n v="1.5"/>
    <n v="0"/>
    <n v="0"/>
    <n v="0"/>
    <n v="0"/>
    <n v="0"/>
    <n v="0"/>
    <n v="0"/>
    <n v="0"/>
    <n v="1.8"/>
    <n v="1"/>
    <n v="0.5"/>
    <m/>
    <n v="0"/>
    <n v="0"/>
    <m/>
    <m/>
    <n v="0"/>
    <s v=""/>
    <n v="7.1"/>
    <n v="5.6"/>
    <m/>
    <s v="&lt;50%"/>
    <s v=""/>
    <x v="2"/>
    <m/>
    <x v="2"/>
    <m/>
    <m/>
    <x v="1"/>
    <s v="English"/>
    <x v="0"/>
    <m/>
    <m/>
    <x v="2"/>
    <m/>
    <m/>
    <x v="2"/>
    <m/>
    <m/>
    <x v="1"/>
    <m/>
    <m/>
    <x v="1"/>
    <m/>
    <m/>
    <s v=""/>
    <m/>
    <s v="Yes"/>
    <s v="a.munday@cfht.ca"/>
    <m/>
    <n v="0"/>
    <n v="1"/>
  </r>
  <r>
    <s v="Asset02211"/>
    <m/>
    <m/>
    <m/>
    <m/>
    <m/>
    <x v="6"/>
    <x v="166"/>
    <m/>
    <x v="2"/>
    <m/>
    <s v="Aging Well Clinic"/>
    <m/>
    <x v="3"/>
    <m/>
    <x v="3"/>
    <x v="3"/>
    <m/>
    <m/>
    <m/>
    <m/>
    <m/>
    <m/>
    <n v="438"/>
    <n v="2509"/>
    <n v="1495"/>
    <n v="0"/>
    <n v="4004"/>
    <x v="0"/>
    <n v="0"/>
    <n v="0"/>
    <s v="Weekdays;"/>
    <n v="127"/>
    <m/>
    <s v="370 Bayview Dr. 3rd floor"/>
    <x v="10"/>
    <x v="0"/>
    <x v="180"/>
    <m/>
    <m/>
    <m/>
    <m/>
    <x v="2"/>
    <m/>
    <m/>
    <m/>
    <m/>
    <m/>
    <m/>
    <m/>
    <m/>
    <n v="0.8"/>
    <n v="0.1"/>
    <n v="0"/>
    <n v="0"/>
    <n v="0"/>
    <m/>
    <n v="1"/>
    <n v="0.3"/>
    <n v="0"/>
    <n v="0"/>
    <n v="0"/>
    <n v="0.4"/>
    <n v="0"/>
    <n v="0"/>
    <n v="0"/>
    <n v="0"/>
    <n v="0.5"/>
    <n v="0.8"/>
    <n v="0"/>
    <m/>
    <n v="0"/>
    <n v="0"/>
    <m/>
    <m/>
    <n v="0"/>
    <s v=""/>
    <n v="3.8999999999999995"/>
    <n v="3"/>
    <m/>
    <s v="100%"/>
    <s v=""/>
    <x v="2"/>
    <m/>
    <x v="2"/>
    <m/>
    <m/>
    <x v="1"/>
    <s v="English"/>
    <x v="0"/>
    <m/>
    <m/>
    <x v="2"/>
    <m/>
    <m/>
    <x v="2"/>
    <m/>
    <m/>
    <x v="1"/>
    <m/>
    <m/>
    <x v="1"/>
    <m/>
    <m/>
    <s v=""/>
    <m/>
    <s v="Yes"/>
    <s v="lwaterman@bcfht.ca"/>
    <m/>
    <n v="0"/>
    <n v="1"/>
  </r>
  <r>
    <s v="Asset02807"/>
    <m/>
    <m/>
    <m/>
    <m/>
    <m/>
    <x v="6"/>
    <x v="164"/>
    <m/>
    <x v="2"/>
    <m/>
    <s v="Geriatric Team"/>
    <m/>
    <x v="3"/>
    <m/>
    <x v="3"/>
    <x v="3"/>
    <m/>
    <m/>
    <m/>
    <m/>
    <m/>
    <m/>
    <n v="225"/>
    <n v="0"/>
    <n v="0"/>
    <n v="0"/>
    <n v="0"/>
    <x v="0"/>
    <n v="0"/>
    <n v="0"/>
    <s v="Weekdays;"/>
    <n v="14"/>
    <m/>
    <s v="107- 6420 Beatty Line N"/>
    <x v="37"/>
    <x v="0"/>
    <x v="178"/>
    <m/>
    <m/>
    <m/>
    <m/>
    <x v="3"/>
    <m/>
    <m/>
    <m/>
    <m/>
    <m/>
    <m/>
    <m/>
    <m/>
    <n v="0"/>
    <n v="0"/>
    <n v="0"/>
    <n v="0"/>
    <n v="0"/>
    <m/>
    <n v="0"/>
    <n v="0.4"/>
    <n v="0"/>
    <n v="0"/>
    <n v="0"/>
    <n v="0"/>
    <n v="0"/>
    <n v="0"/>
    <n v="0"/>
    <n v="0"/>
    <n v="0.7"/>
    <n v="0"/>
    <n v="0.3"/>
    <m/>
    <n v="0"/>
    <n v="0"/>
    <m/>
    <m/>
    <n v="0"/>
    <s v=""/>
    <n v="1.4000000000000001"/>
    <n v="1.4"/>
    <m/>
    <s v="75% to &lt;100%"/>
    <s v=""/>
    <x v="2"/>
    <m/>
    <x v="2"/>
    <m/>
    <m/>
    <x v="1"/>
    <s v="English"/>
    <x v="0"/>
    <m/>
    <m/>
    <x v="2"/>
    <m/>
    <m/>
    <x v="2"/>
    <m/>
    <m/>
    <x v="1"/>
    <m/>
    <m/>
    <x v="1"/>
    <m/>
    <m/>
    <s v=""/>
    <m/>
    <s v="Yes"/>
    <s v="gwen.kostal@uppergrandfht.org"/>
    <m/>
    <n v="0"/>
    <n v="1"/>
  </r>
  <r>
    <s v="Asset02708"/>
    <m/>
    <m/>
    <m/>
    <m/>
    <m/>
    <x v="6"/>
    <x v="39"/>
    <m/>
    <x v="2"/>
    <m/>
    <s v="Geriatric/Senior's Health Clinic"/>
    <m/>
    <x v="3"/>
    <m/>
    <x v="3"/>
    <x v="3"/>
    <m/>
    <m/>
    <m/>
    <m/>
    <m/>
    <m/>
    <n v="271"/>
    <n v="408"/>
    <n v="16"/>
    <n v="0"/>
    <n v="424"/>
    <x v="0"/>
    <n v="0"/>
    <n v="0"/>
    <s v="Weekdays;"/>
    <n v="97"/>
    <m/>
    <s v="700 Coronation Blvd"/>
    <x v="24"/>
    <x v="0"/>
    <x v="38"/>
    <m/>
    <m/>
    <m/>
    <m/>
    <x v="3"/>
    <m/>
    <m/>
    <m/>
    <m/>
    <m/>
    <m/>
    <m/>
    <m/>
    <n v="0.4"/>
    <n v="0"/>
    <n v="0"/>
    <n v="0.1"/>
    <n v="0"/>
    <m/>
    <n v="0.4"/>
    <n v="0"/>
    <n v="0"/>
    <n v="0"/>
    <n v="0"/>
    <n v="0"/>
    <n v="0"/>
    <n v="0"/>
    <n v="0"/>
    <n v="0"/>
    <n v="0"/>
    <n v="0"/>
    <n v="0"/>
    <m/>
    <n v="0"/>
    <n v="0"/>
    <m/>
    <m/>
    <n v="0"/>
    <s v="Clerical resource is 1 FTE shared with other clinics with 0.4 FTE attributed to Senior’s Health Clinic"/>
    <n v="0.9"/>
    <n v="0.4"/>
    <m/>
    <s v="100%"/>
    <s v="Referral from hospitalist for follow-up post discharge of acute admission to hospital"/>
    <x v="2"/>
    <m/>
    <x v="2"/>
    <m/>
    <m/>
    <x v="1"/>
    <s v="English"/>
    <x v="0"/>
    <m/>
    <m/>
    <x v="2"/>
    <m/>
    <m/>
    <x v="2"/>
    <m/>
    <m/>
    <x v="1"/>
    <m/>
    <m/>
    <x v="1"/>
    <m/>
    <m/>
    <s v="Volumes have been decreased by ~50% due to COVIDCaregiver services have been put on hold due to pandemic"/>
    <m/>
    <s v="Yes"/>
    <s v="cplatt@cmhaww.ca"/>
    <m/>
    <n v="0"/>
    <n v="1"/>
  </r>
  <r>
    <s v="Asset02705"/>
    <m/>
    <m/>
    <m/>
    <m/>
    <m/>
    <x v="6"/>
    <x v="12"/>
    <m/>
    <x v="2"/>
    <m/>
    <s v="Royal Victoria Regional Health Centre"/>
    <m/>
    <x v="3"/>
    <m/>
    <x v="3"/>
    <x v="3"/>
    <m/>
    <m/>
    <m/>
    <m/>
    <m/>
    <m/>
    <n v="0"/>
    <n v="995"/>
    <n v="967"/>
    <n v="0"/>
    <n v="1962"/>
    <x v="0"/>
    <n v="0"/>
    <n v="0"/>
    <s v="Weekdays;"/>
    <n v="0"/>
    <m/>
    <s v="201 Georgian Drive"/>
    <x v="10"/>
    <x v="0"/>
    <x v="12"/>
    <m/>
    <m/>
    <m/>
    <m/>
    <x v="2"/>
    <m/>
    <m/>
    <m/>
    <m/>
    <m/>
    <m/>
    <m/>
    <m/>
    <n v="0.25"/>
    <n v="0"/>
    <n v="0"/>
    <n v="1"/>
    <n v="0"/>
    <m/>
    <n v="1"/>
    <n v="0"/>
    <n v="0"/>
    <n v="0"/>
    <n v="0"/>
    <n v="0"/>
    <n v="0"/>
    <n v="0"/>
    <n v="0"/>
    <n v="0"/>
    <n v="0"/>
    <n v="0"/>
    <n v="0"/>
    <m/>
    <n v="0"/>
    <n v="0"/>
    <m/>
    <m/>
    <n v="0"/>
    <s v=""/>
    <n v="2.25"/>
    <n v="1"/>
    <m/>
    <s v="75% to &lt;100%"/>
    <s v="In addition from Inpatient unit discharges and LTC"/>
    <x v="2"/>
    <m/>
    <x v="2"/>
    <m/>
    <m/>
    <x v="1"/>
    <s v="English"/>
    <x v="0"/>
    <m/>
    <m/>
    <x v="2"/>
    <m/>
    <m/>
    <x v="2"/>
    <m/>
    <m/>
    <x v="1"/>
    <m/>
    <m/>
    <x v="1"/>
    <m/>
    <m/>
    <s v="This clinic occurs 3-4 days a week, in addition has 2 locations- at Royal Victoria Regional Health center as well as a satellite RVH location in Innisfil(725 visits at Georgian Dr location and 270 at the Innisfil  site"/>
    <m/>
    <s v="Yes"/>
    <s v="FletcherT@rvh.on.ca"/>
    <m/>
    <n v="0"/>
    <n v="1"/>
  </r>
  <r>
    <s v="Asset03323"/>
    <m/>
    <m/>
    <m/>
    <m/>
    <m/>
    <x v="6"/>
    <x v="122"/>
    <m/>
    <x v="2"/>
    <m/>
    <s v="Geriatric Outpatient Clinics"/>
    <m/>
    <x v="3"/>
    <m/>
    <x v="3"/>
    <x v="3"/>
    <m/>
    <m/>
    <m/>
    <m/>
    <m/>
    <m/>
    <n v="721"/>
    <n v="1603"/>
    <n v="0"/>
    <n v="0"/>
    <n v="1603"/>
    <x v="0"/>
    <n v="0"/>
    <n v="0"/>
    <s v="Weekdays;"/>
    <n v="0"/>
    <m/>
    <s v="752 King St West"/>
    <x v="62"/>
    <x v="0"/>
    <x v="133"/>
    <m/>
    <m/>
    <m/>
    <m/>
    <x v="0"/>
    <m/>
    <m/>
    <m/>
    <m/>
    <m/>
    <m/>
    <s v="1950 hours annually (37.5 hours per week)"/>
    <m/>
    <n v="0"/>
    <n v="0"/>
    <n v="0"/>
    <n v="0.8"/>
    <n v="0"/>
    <m/>
    <n v="0"/>
    <n v="0"/>
    <n v="0"/>
    <n v="0"/>
    <n v="0"/>
    <n v="0"/>
    <n v="0"/>
    <n v="0"/>
    <n v="0"/>
    <n v="0"/>
    <n v="0.5"/>
    <n v="0"/>
    <n v="0"/>
    <m/>
    <n v="0"/>
    <n v="0"/>
    <m/>
    <m/>
    <n v="0"/>
    <s v=""/>
    <n v="1.3"/>
    <n v="0.5"/>
    <m/>
    <s v=""/>
    <s v="ER and family physicians"/>
    <x v="2"/>
    <m/>
    <x v="2"/>
    <m/>
    <m/>
    <x v="1"/>
    <s v="English"/>
    <x v="0"/>
    <m/>
    <m/>
    <x v="2"/>
    <m/>
    <m/>
    <x v="2"/>
    <m/>
    <m/>
    <x v="1"/>
    <m/>
    <m/>
    <x v="1"/>
    <m/>
    <m/>
    <s v=""/>
    <m/>
    <s v="Yes"/>
    <s v="websters@providencecare.ca"/>
    <m/>
    <n v="0"/>
    <n v="1"/>
  </r>
  <r>
    <s v="Asset01999"/>
    <m/>
    <m/>
    <m/>
    <m/>
    <m/>
    <x v="6"/>
    <x v="95"/>
    <m/>
    <x v="2"/>
    <m/>
    <s v="Geriatric Clinic"/>
    <m/>
    <x v="3"/>
    <m/>
    <x v="3"/>
    <x v="3"/>
    <m/>
    <m/>
    <m/>
    <m/>
    <m/>
    <m/>
    <n v="473"/>
    <n v="1267"/>
    <n v="0"/>
    <n v="733"/>
    <n v="2000"/>
    <x v="0"/>
    <n v="0"/>
    <n v="0"/>
    <s v="Weekdays;"/>
    <n v="90"/>
    <m/>
    <s v="2200 Eglinton Ave W"/>
    <x v="52"/>
    <x v="0"/>
    <x v="104"/>
    <m/>
    <m/>
    <m/>
    <m/>
    <x v="2"/>
    <m/>
    <m/>
    <m/>
    <m/>
    <m/>
    <m/>
    <m/>
    <m/>
    <n v="6"/>
    <n v="0"/>
    <n v="0"/>
    <n v="3"/>
    <n v="0"/>
    <m/>
    <n v="0"/>
    <n v="0"/>
    <n v="0"/>
    <n v="0"/>
    <n v="0"/>
    <n v="0"/>
    <n v="0"/>
    <n v="0"/>
    <n v="0"/>
    <n v="0"/>
    <n v="0"/>
    <n v="0"/>
    <n v="0"/>
    <m/>
    <n v="0"/>
    <n v="0"/>
    <m/>
    <m/>
    <n v="0"/>
    <s v=""/>
    <n v="9"/>
    <n v="0"/>
    <m/>
    <s v="100%"/>
    <s v=""/>
    <x v="2"/>
    <m/>
    <x v="2"/>
    <m/>
    <m/>
    <x v="1"/>
    <s v="English"/>
    <x v="0"/>
    <m/>
    <m/>
    <x v="2"/>
    <m/>
    <m/>
    <x v="2"/>
    <m/>
    <m/>
    <x v="1"/>
    <m/>
    <m/>
    <x v="1"/>
    <m/>
    <m/>
    <s v=""/>
    <m/>
    <s v="Yes"/>
    <s v="bonnie.joanisse@thp.ca"/>
    <m/>
    <n v="0"/>
    <n v="1"/>
  </r>
  <r>
    <s v="Asset02644"/>
    <m/>
    <m/>
    <m/>
    <m/>
    <m/>
    <x v="6"/>
    <x v="33"/>
    <m/>
    <x v="2"/>
    <m/>
    <s v="Healthy Living Clinic"/>
    <m/>
    <x v="3"/>
    <m/>
    <x v="3"/>
    <x v="3"/>
    <m/>
    <m/>
    <m/>
    <m/>
    <m/>
    <m/>
    <n v="0"/>
    <n v="3346"/>
    <n v="1381"/>
    <n v="10"/>
    <n v="4737"/>
    <x v="0"/>
    <n v="0"/>
    <n v="0"/>
    <s v="Weekdays;"/>
    <n v="0"/>
    <m/>
    <s v="1235 Wilson Ave."/>
    <x v="7"/>
    <x v="0"/>
    <x v="32"/>
    <m/>
    <m/>
    <m/>
    <m/>
    <x v="1"/>
    <m/>
    <m/>
    <m/>
    <m/>
    <m/>
    <m/>
    <m/>
    <m/>
    <n v="0"/>
    <n v="0"/>
    <n v="0"/>
    <n v="5"/>
    <n v="0"/>
    <m/>
    <n v="0"/>
    <n v="0"/>
    <n v="0"/>
    <n v="0"/>
    <n v="0"/>
    <n v="0"/>
    <n v="0"/>
    <n v="0"/>
    <n v="0"/>
    <n v="0"/>
    <n v="1.2"/>
    <n v="0"/>
    <n v="0"/>
    <m/>
    <n v="0"/>
    <n v="0"/>
    <m/>
    <m/>
    <n v="1"/>
    <s v="Other: Clerical - 1.0 FTE"/>
    <n v="6.2"/>
    <n v="2.2000000000000002"/>
    <m/>
    <s v=""/>
    <s v=""/>
    <x v="2"/>
    <m/>
    <x v="2"/>
    <m/>
    <m/>
    <x v="1"/>
    <s v="English"/>
    <x v="0"/>
    <m/>
    <m/>
    <x v="2"/>
    <m/>
    <m/>
    <x v="2"/>
    <m/>
    <m/>
    <x v="1"/>
    <m/>
    <m/>
    <x v="1"/>
    <m/>
    <m/>
    <s v="The Healthy Living Clinic staff consists of five Geriatrician specialists and a nurse specialized in geriatric syndrome management. • The clinic cares for patients that are 65 years and older • Patient are referred to Healthy Living Clinic for assessment of a variety of geriatric concerns, such as:o Recent changes in physical, mental or functional abilities; falls, impaired mobility, dementia, delirium, change in mood, decreased ability for self-care; o Major changes in support needs, caregiver stress, institutional placement being considered; ando Safety concerns – physical, psychological, social, and environmental; or a sudden increase in the use of health care services over the last 6 months."/>
    <m/>
    <s v="Yes"/>
    <s v="hlau@hrh.ca"/>
    <m/>
    <n v="0"/>
    <n v="1"/>
  </r>
  <r>
    <s v="Asset02840"/>
    <m/>
    <m/>
    <m/>
    <m/>
    <m/>
    <x v="6"/>
    <x v="47"/>
    <m/>
    <x v="2"/>
    <m/>
    <s v="Geriatric Assessment Program (GAP)"/>
    <m/>
    <x v="3"/>
    <m/>
    <x v="3"/>
    <x v="3"/>
    <m/>
    <m/>
    <m/>
    <m/>
    <m/>
    <m/>
    <n v="825"/>
    <n v="1002"/>
    <n v="0"/>
    <n v="0"/>
    <n v="1002"/>
    <x v="0"/>
    <n v="0"/>
    <n v="0"/>
    <s v="Weekdays;"/>
    <n v="242.6"/>
    <m/>
    <s v="5546 Portage Road"/>
    <x v="30"/>
    <x v="0"/>
    <x v="47"/>
    <m/>
    <m/>
    <m/>
    <m/>
    <x v="3"/>
    <m/>
    <m/>
    <m/>
    <m/>
    <m/>
    <m/>
    <m/>
    <m/>
    <n v="0"/>
    <n v="0"/>
    <n v="0"/>
    <n v="2.2999999999999998"/>
    <n v="0"/>
    <m/>
    <n v="0"/>
    <n v="0"/>
    <n v="0"/>
    <n v="0"/>
    <n v="0"/>
    <n v="0"/>
    <n v="0"/>
    <n v="0"/>
    <n v="0"/>
    <n v="0"/>
    <n v="2"/>
    <n v="0"/>
    <n v="0"/>
    <m/>
    <n v="0"/>
    <n v="0"/>
    <m/>
    <m/>
    <n v="1"/>
    <s v="Full time clerk."/>
    <n v="4.3"/>
    <n v="3"/>
    <m/>
    <s v="100%"/>
    <s v=""/>
    <x v="2"/>
    <m/>
    <x v="2"/>
    <m/>
    <m/>
    <x v="1"/>
    <s v="English"/>
    <x v="0"/>
    <m/>
    <m/>
    <x v="2"/>
    <m/>
    <m/>
    <x v="2"/>
    <m/>
    <m/>
    <x v="1"/>
    <m/>
    <m/>
    <x v="1"/>
    <m/>
    <m/>
    <s v=""/>
    <m/>
    <s v="Yes"/>
    <s v="Lori.MacCullouch@niagarahealth.on.ca"/>
    <m/>
    <n v="0"/>
    <n v="1"/>
  </r>
  <r>
    <s v="Asset02255"/>
    <m/>
    <m/>
    <m/>
    <m/>
    <m/>
    <x v="6"/>
    <x v="32"/>
    <m/>
    <x v="2"/>
    <m/>
    <s v="Geriatric Outpatient Clinics"/>
    <m/>
    <x v="3"/>
    <m/>
    <x v="3"/>
    <x v="3"/>
    <m/>
    <m/>
    <m/>
    <m/>
    <m/>
    <m/>
    <n v="0"/>
    <n v="460"/>
    <n v="0"/>
    <n v="0"/>
    <n v="460"/>
    <x v="0"/>
    <n v="0"/>
    <n v="0"/>
    <s v="Weekdays;"/>
    <n v="0"/>
    <m/>
    <s v="1800 8th St E"/>
    <x v="20"/>
    <x v="0"/>
    <x v="31"/>
    <m/>
    <m/>
    <m/>
    <m/>
    <x v="3"/>
    <m/>
    <m/>
    <m/>
    <m/>
    <m/>
    <m/>
    <m/>
    <m/>
    <n v="0"/>
    <n v="0"/>
    <n v="0"/>
    <n v="1.02"/>
    <n v="0"/>
    <m/>
    <n v="0"/>
    <n v="0"/>
    <n v="0"/>
    <n v="0"/>
    <n v="0"/>
    <n v="0"/>
    <n v="0"/>
    <n v="0"/>
    <n v="0"/>
    <n v="0"/>
    <n v="1"/>
    <n v="0"/>
    <n v="0"/>
    <m/>
    <n v="0"/>
    <n v="0"/>
    <m/>
    <m/>
    <n v="0"/>
    <s v=""/>
    <n v="2.02"/>
    <n v="1"/>
    <m/>
    <s v="75% to &lt;100%"/>
    <s v="- Physician/NP complete Specialized Geriatric Services referral if appropriate and referral triaged to most appropriate service including Geriatrician, BSO, and GRN."/>
    <x v="2"/>
    <m/>
    <x v="2"/>
    <m/>
    <m/>
    <x v="1"/>
    <s v="English"/>
    <x v="0"/>
    <m/>
    <m/>
    <x v="2"/>
    <m/>
    <m/>
    <x v="2"/>
    <m/>
    <m/>
    <x v="1"/>
    <m/>
    <m/>
    <x v="1"/>
    <m/>
    <m/>
    <s v="- No set appointment times per year - flexible clinic schedule.- Unable to separate face-to-face vs. telephone vs. video appointments at this time. Numbers do not include telephone conversations with patients/families providing information and answering questions.- Unable to calculate number of unique patients per year - Geriatrician aims to assess patients annually.- Hours of Service per week includes 1.5 hours for Behaviour Supports Ontario (BSO) consults and 1.5 hours for Geriatric Resource Nurses (GRN) consults in addition to clinic hours.- Geriatrician came on service October 2020 - just starting to calculate wait times for 2022-2023. - Second Geriatrician started PT 2021-2022.- FT RN piloted through Frail Senior Strategy temporary funding from Sept 2021 - present. Permanent funding secured June 2022 (previously, role was completed by BSO ERCP)."/>
    <m/>
    <s v="Yes"/>
    <s v="sjlaw@gbhs.on.ca"/>
    <m/>
    <n v="0"/>
    <n v="1"/>
  </r>
  <r>
    <s v="Asset02125"/>
    <m/>
    <m/>
    <m/>
    <m/>
    <m/>
    <x v="6"/>
    <x v="151"/>
    <m/>
    <x v="2"/>
    <m/>
    <s v="St. Michael's Hospital"/>
    <m/>
    <x v="3"/>
    <m/>
    <x v="3"/>
    <x v="3"/>
    <m/>
    <m/>
    <m/>
    <m/>
    <m/>
    <m/>
    <n v="0"/>
    <n v="1524"/>
    <n v="451"/>
    <n v="0"/>
    <n v="1975"/>
    <x v="0"/>
    <n v="0"/>
    <n v="0"/>
    <s v="Weekdays;"/>
    <n v="90"/>
    <m/>
    <s v="30 Bond Street"/>
    <x v="7"/>
    <x v="0"/>
    <x v="167"/>
    <m/>
    <m/>
    <m/>
    <m/>
    <x v="1"/>
    <m/>
    <m/>
    <m/>
    <m/>
    <m/>
    <m/>
    <m/>
    <m/>
    <n v="1"/>
    <n v="0"/>
    <n v="0"/>
    <n v="1.5"/>
    <n v="0"/>
    <m/>
    <n v="0"/>
    <n v="0"/>
    <n v="0"/>
    <n v="0"/>
    <n v="0"/>
    <n v="0"/>
    <n v="0"/>
    <n v="0"/>
    <n v="0"/>
    <n v="0"/>
    <n v="1.2"/>
    <n v="0"/>
    <n v="0"/>
    <m/>
    <n v="0"/>
    <n v="0"/>
    <m/>
    <m/>
    <n v="0"/>
    <s v="Access to physiotherapy, Occupational Therapy, SLP and case management as needed._x000a_7 Geriatricians"/>
    <n v="3.7"/>
    <n v="1.2"/>
    <m/>
    <s v="100%"/>
    <s v=""/>
    <x v="2"/>
    <m/>
    <x v="2"/>
    <m/>
    <m/>
    <x v="1"/>
    <s v="English"/>
    <x v="0"/>
    <m/>
    <m/>
    <x v="2"/>
    <m/>
    <m/>
    <x v="2"/>
    <m/>
    <m/>
    <x v="1"/>
    <m/>
    <m/>
    <x v="1"/>
    <m/>
    <m/>
    <s v=""/>
    <m/>
    <s v="Yes"/>
    <s v="florina.weisenberg@unityhealth.to"/>
    <m/>
    <n v="0"/>
    <n v="1"/>
  </r>
  <r>
    <s v="Asset02724"/>
    <m/>
    <m/>
    <m/>
    <m/>
    <m/>
    <x v="6"/>
    <x v="14"/>
    <m/>
    <x v="2"/>
    <m/>
    <s v="SGS Geriatric Medicine Clinic WW"/>
    <m/>
    <x v="3"/>
    <m/>
    <x v="3"/>
    <x v="3"/>
    <m/>
    <m/>
    <m/>
    <m/>
    <m/>
    <m/>
    <n v="554"/>
    <n v="769"/>
    <n v="371"/>
    <n v="73"/>
    <n v="1213"/>
    <x v="0"/>
    <n v="0"/>
    <n v="0"/>
    <s v="Weekdays;"/>
    <n v="74.099999999999994"/>
    <m/>
    <s v="1 Blue Springs Drive"/>
    <x v="92"/>
    <x v="0"/>
    <x v="191"/>
    <m/>
    <m/>
    <m/>
    <m/>
    <x v="3"/>
    <m/>
    <m/>
    <m/>
    <m/>
    <m/>
    <m/>
    <m/>
    <m/>
    <n v="0"/>
    <n v="0"/>
    <n v="0"/>
    <n v="0"/>
    <n v="0"/>
    <m/>
    <n v="0"/>
    <n v="0"/>
    <n v="0"/>
    <n v="0"/>
    <n v="0"/>
    <n v="0"/>
    <n v="0"/>
    <n v="0"/>
    <n v="0"/>
    <n v="0"/>
    <n v="0"/>
    <n v="0"/>
    <n v="0"/>
    <m/>
    <n v="0"/>
    <n v="0"/>
    <m/>
    <m/>
    <n v="0"/>
    <s v=""/>
    <n v="0"/>
    <n v="0"/>
    <m/>
    <s v="75% to &lt;100%"/>
    <s v="Family Physician, General Hospital, ER, GEM, NP"/>
    <x v="2"/>
    <m/>
    <x v="2"/>
    <m/>
    <m/>
    <x v="1"/>
    <s v="English"/>
    <x v="0"/>
    <m/>
    <m/>
    <x v="2"/>
    <m/>
    <m/>
    <x v="2"/>
    <m/>
    <m/>
    <x v="1"/>
    <m/>
    <m/>
    <x v="1"/>
    <m/>
    <m/>
    <s v=""/>
    <m/>
    <s v="Yes"/>
    <s v="cplatt@cmhaww.ca"/>
    <m/>
    <n v="0"/>
    <n v="1"/>
  </r>
  <r>
    <s v="Asset02001"/>
    <m/>
    <m/>
    <m/>
    <m/>
    <m/>
    <x v="6"/>
    <x v="198"/>
    <m/>
    <x v="2"/>
    <m/>
    <s v="Geriatric Clinic"/>
    <m/>
    <x v="3"/>
    <m/>
    <x v="3"/>
    <x v="3"/>
    <m/>
    <m/>
    <m/>
    <m/>
    <m/>
    <m/>
    <n v="582"/>
    <n v="1442"/>
    <n v="0"/>
    <n v="1018"/>
    <n v="2460"/>
    <x v="0"/>
    <n v="0"/>
    <n v="0"/>
    <s v="Weekdays;"/>
    <n v="90"/>
    <m/>
    <s v="150 Sherway Dr."/>
    <x v="103"/>
    <x v="0"/>
    <x v="235"/>
    <m/>
    <m/>
    <m/>
    <m/>
    <x v="1"/>
    <m/>
    <m/>
    <m/>
    <m/>
    <m/>
    <m/>
    <m/>
    <m/>
    <n v="6"/>
    <n v="0"/>
    <n v="0"/>
    <n v="3"/>
    <n v="0"/>
    <m/>
    <n v="0"/>
    <n v="0"/>
    <n v="0"/>
    <n v="0"/>
    <n v="0"/>
    <n v="0"/>
    <n v="0"/>
    <n v="0"/>
    <n v="0"/>
    <n v="0"/>
    <n v="0"/>
    <n v="0"/>
    <n v="0"/>
    <m/>
    <n v="0"/>
    <n v="0"/>
    <m/>
    <m/>
    <n v="0"/>
    <s v=""/>
    <n v="9"/>
    <n v="0"/>
    <m/>
    <s v="100%"/>
    <s v=""/>
    <x v="2"/>
    <m/>
    <x v="2"/>
    <m/>
    <m/>
    <x v="1"/>
    <s v="English"/>
    <x v="0"/>
    <m/>
    <m/>
    <x v="2"/>
    <m/>
    <m/>
    <x v="2"/>
    <m/>
    <m/>
    <x v="1"/>
    <m/>
    <m/>
    <x v="1"/>
    <m/>
    <m/>
    <s v=""/>
    <m/>
    <s v="Yes"/>
    <s v="bonnie.joanisse@thp.ca"/>
    <m/>
    <n v="0"/>
    <n v="1"/>
  </r>
  <r>
    <s v="Asset02440"/>
    <m/>
    <m/>
    <m/>
    <m/>
    <m/>
    <x v="6"/>
    <x v="199"/>
    <m/>
    <x v="2"/>
    <m/>
    <s v="Older Adults with Cancer Clinic"/>
    <m/>
    <x v="3"/>
    <m/>
    <x v="3"/>
    <x v="3"/>
    <m/>
    <m/>
    <m/>
    <m/>
    <m/>
    <m/>
    <n v="332"/>
    <n v="544"/>
    <n v="0"/>
    <n v="0"/>
    <n v="544"/>
    <x v="0"/>
    <n v="0"/>
    <n v="0"/>
    <m/>
    <n v="0"/>
    <m/>
    <s v="620 University Ave"/>
    <x v="7"/>
    <x v="0"/>
    <x v="236"/>
    <m/>
    <m/>
    <m/>
    <m/>
    <x v="1"/>
    <m/>
    <m/>
    <m/>
    <m/>
    <m/>
    <m/>
    <m/>
    <m/>
    <n v="0"/>
    <n v="0"/>
    <n v="0"/>
    <n v="0.5"/>
    <n v="0"/>
    <m/>
    <n v="0"/>
    <n v="0"/>
    <n v="0"/>
    <n v="0"/>
    <n v="0"/>
    <n v="0"/>
    <n v="0"/>
    <n v="0"/>
    <n v="0"/>
    <n v="0"/>
    <n v="1.5"/>
    <n v="0"/>
    <n v="0.1"/>
    <m/>
    <n v="0"/>
    <n v="0"/>
    <m/>
    <m/>
    <n v="0"/>
    <s v=""/>
    <n v="2.1"/>
    <n v="1.6"/>
    <m/>
    <s v="100%"/>
    <s v=""/>
    <x v="2"/>
    <m/>
    <x v="2"/>
    <m/>
    <m/>
    <x v="1"/>
    <s v="English"/>
    <x v="0"/>
    <m/>
    <m/>
    <x v="2"/>
    <m/>
    <m/>
    <x v="2"/>
    <m/>
    <m/>
    <x v="1"/>
    <m/>
    <m/>
    <x v="1"/>
    <m/>
    <m/>
    <s v=""/>
    <m/>
    <s v="Yes"/>
    <s v="richard.norman@sinaihealth.ca"/>
    <m/>
    <n v="0"/>
    <n v="1"/>
  </r>
  <r>
    <s v="Asset03618"/>
    <m/>
    <m/>
    <m/>
    <m/>
    <m/>
    <x v="6"/>
    <x v="54"/>
    <m/>
    <x v="2"/>
    <m/>
    <s v="Geriatric Assessment"/>
    <m/>
    <x v="3"/>
    <m/>
    <x v="3"/>
    <x v="3"/>
    <m/>
    <m/>
    <m/>
    <m/>
    <m/>
    <m/>
    <n v="747"/>
    <n v="1505"/>
    <n v="816"/>
    <n v="583"/>
    <n v="2904"/>
    <x v="0"/>
    <n v="0"/>
    <n v="0"/>
    <s v="Weekdays;"/>
    <n v="134"/>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Geriatric-Assessment"/>
    <m/>
    <s v="Yes"/>
    <s v="programs@geriatricsontario.ca"/>
    <m/>
    <n v="1"/>
    <n v="1"/>
  </r>
  <r>
    <s v="Asset02428"/>
    <m/>
    <m/>
    <m/>
    <m/>
    <m/>
    <x v="6"/>
    <x v="18"/>
    <m/>
    <x v="2"/>
    <m/>
    <s v="Geriatric Medicine Clinic"/>
    <m/>
    <x v="3"/>
    <m/>
    <x v="3"/>
    <x v="3"/>
    <m/>
    <m/>
    <m/>
    <m/>
    <m/>
    <m/>
    <n v="378"/>
    <n v="0"/>
    <n v="0"/>
    <n v="0"/>
    <n v="0"/>
    <x v="0"/>
    <n v="0"/>
    <n v="0"/>
    <m/>
    <n v="60"/>
    <m/>
    <s v="600 University Ave"/>
    <x v="7"/>
    <x v="0"/>
    <x v="18"/>
    <m/>
    <m/>
    <m/>
    <m/>
    <x v="1"/>
    <m/>
    <m/>
    <m/>
    <m/>
    <m/>
    <m/>
    <m/>
    <m/>
    <n v="0"/>
    <n v="0"/>
    <n v="0"/>
    <n v="1"/>
    <n v="0"/>
    <m/>
    <n v="0.5"/>
    <n v="0"/>
    <n v="0"/>
    <n v="0"/>
    <n v="0"/>
    <n v="0"/>
    <n v="0"/>
    <n v="0"/>
    <n v="0"/>
    <n v="0"/>
    <n v="0"/>
    <n v="0"/>
    <n v="0"/>
    <m/>
    <n v="0"/>
    <n v="0"/>
    <m/>
    <m/>
    <n v="0"/>
    <s v=""/>
    <n v="1.5"/>
    <n v="0.5"/>
    <m/>
    <s v="100%"/>
    <s v=""/>
    <x v="2"/>
    <m/>
    <x v="2"/>
    <m/>
    <m/>
    <x v="1"/>
    <s v="English"/>
    <x v="0"/>
    <m/>
    <m/>
    <x v="2"/>
    <m/>
    <m/>
    <x v="2"/>
    <m/>
    <m/>
    <x v="1"/>
    <m/>
    <m/>
    <x v="1"/>
    <m/>
    <m/>
    <s v=""/>
    <m/>
    <s v="Yes"/>
    <s v="richard.norman@sinaihealth.ca"/>
    <m/>
    <n v="0"/>
    <n v="1"/>
  </r>
  <r>
    <s v="Asset02412"/>
    <m/>
    <m/>
    <m/>
    <m/>
    <m/>
    <x v="6"/>
    <x v="48"/>
    <m/>
    <x v="2"/>
    <m/>
    <s v="Specialized Geriatric Services"/>
    <m/>
    <x v="3"/>
    <m/>
    <x v="3"/>
    <x v="3"/>
    <m/>
    <m/>
    <m/>
    <m/>
    <m/>
    <m/>
    <n v="865"/>
    <n v="1356"/>
    <n v="590"/>
    <n v="368"/>
    <n v="2314"/>
    <x v="0"/>
    <n v="0"/>
    <n v="0"/>
    <s v="Weekdays;"/>
    <n v="116"/>
    <m/>
    <s v="243 Consumers Road, 3rd Floor"/>
    <x v="7"/>
    <x v="0"/>
    <x v="50"/>
    <m/>
    <m/>
    <m/>
    <m/>
    <x v="1"/>
    <m/>
    <m/>
    <m/>
    <m/>
    <m/>
    <m/>
    <m/>
    <m/>
    <n v="1"/>
    <n v="2.1800000000000002"/>
    <n v="0"/>
    <n v="1.1299999999999999"/>
    <n v="0"/>
    <m/>
    <n v="0"/>
    <n v="0"/>
    <n v="0"/>
    <n v="0"/>
    <n v="0"/>
    <n v="0.4"/>
    <n v="0.2"/>
    <n v="0"/>
    <n v="0"/>
    <n v="0"/>
    <n v="0.75"/>
    <n v="0"/>
    <n v="0"/>
    <m/>
    <n v="0"/>
    <n v="0"/>
    <m/>
    <m/>
    <n v="1"/>
    <s v="OTHER: neurologist .2 FTE"/>
    <n v="5.660000000000001"/>
    <n v="2.35"/>
    <m/>
    <s v="75% to &lt;100%"/>
    <s v="Referrals also from: outreach, day hospital, hospital, ER, medical-surgical clinic, retirement home"/>
    <x v="2"/>
    <m/>
    <x v="2"/>
    <m/>
    <m/>
    <x v="1"/>
    <s v="English"/>
    <x v="0"/>
    <m/>
    <m/>
    <x v="2"/>
    <m/>
    <m/>
    <x v="2"/>
    <m/>
    <m/>
    <x v="1"/>
    <m/>
    <m/>
    <x v="1"/>
    <m/>
    <m/>
    <s v="- clinics include: Geriatric Medicine, Parkinson's, Osteoporosis clinics and Living Well with Parkinson's - no catchment area- the total FTEs is a summary of physician coverage for all Geri-medicine clinics (GM, memory, Parkinson's, osteoporosis clinics and Day Hospital)"/>
    <m/>
    <s v="Yes"/>
    <s v="Janet.Oliver@nygh.on.ca"/>
    <m/>
    <n v="0"/>
    <n v="1"/>
  </r>
  <r>
    <s v="Asset02851"/>
    <m/>
    <m/>
    <m/>
    <m/>
    <m/>
    <x v="6"/>
    <x v="171"/>
    <m/>
    <x v="2"/>
    <m/>
    <s v="Senior's Mental Health"/>
    <m/>
    <x v="3"/>
    <m/>
    <x v="3"/>
    <x v="3"/>
    <m/>
    <m/>
    <m/>
    <m/>
    <m/>
    <m/>
    <n v="180"/>
    <n v="150"/>
    <n v="150"/>
    <n v="168"/>
    <n v="468"/>
    <x v="0"/>
    <n v="0"/>
    <n v="0"/>
    <s v="Weekdays;"/>
    <n v="0"/>
    <m/>
    <s v="1200 Fourth Avenue"/>
    <x v="60"/>
    <x v="0"/>
    <x v="190"/>
    <m/>
    <m/>
    <m/>
    <m/>
    <x v="3"/>
    <m/>
    <m/>
    <m/>
    <m/>
    <m/>
    <m/>
    <m/>
    <m/>
    <n v="0.25"/>
    <n v="0"/>
    <n v="0"/>
    <n v="0.18"/>
    <n v="0.09"/>
    <m/>
    <n v="1"/>
    <n v="0"/>
    <n v="0"/>
    <n v="0"/>
    <n v="0"/>
    <n v="0"/>
    <n v="0"/>
    <n v="0"/>
    <n v="0"/>
    <n v="0"/>
    <n v="0"/>
    <n v="0"/>
    <n v="0"/>
    <m/>
    <n v="0"/>
    <n v="0"/>
    <m/>
    <m/>
    <n v="0"/>
    <s v=""/>
    <n v="1.52"/>
    <n v="1"/>
    <m/>
    <s v="100%"/>
    <s v="Primary Care, Seniors Community Agencies, Inpatient Mental Health"/>
    <x v="2"/>
    <m/>
    <x v="2"/>
    <m/>
    <m/>
    <x v="1"/>
    <s v="English"/>
    <x v="0"/>
    <m/>
    <m/>
    <x v="2"/>
    <m/>
    <m/>
    <x v="2"/>
    <m/>
    <m/>
    <x v="1"/>
    <m/>
    <m/>
    <x v="1"/>
    <m/>
    <m/>
    <s v=""/>
    <m/>
    <s v="Yes"/>
    <s v="barb.evans@niagarahealth.on.ca"/>
    <m/>
    <n v="0"/>
    <n v="1"/>
  </r>
  <r>
    <s v="Asset02675"/>
    <m/>
    <m/>
    <m/>
    <m/>
    <m/>
    <x v="6"/>
    <x v="167"/>
    <m/>
    <x v="2"/>
    <m/>
    <s v="Georgian Nurse Practitioner-Led Clinic - Wise and Well Program"/>
    <m/>
    <x v="3"/>
    <m/>
    <x v="3"/>
    <x v="3"/>
    <m/>
    <m/>
    <m/>
    <m/>
    <m/>
    <m/>
    <n v="30"/>
    <n v="87"/>
    <n v="9"/>
    <n v="0"/>
    <n v="96"/>
    <x v="0"/>
    <n v="0"/>
    <n v="0"/>
    <s v="Weekdays;"/>
    <n v="28"/>
    <m/>
    <s v="1 Georgian Drive Suite M139 Barrie"/>
    <x v="10"/>
    <x v="0"/>
    <x v="181"/>
    <m/>
    <m/>
    <m/>
    <m/>
    <x v="2"/>
    <m/>
    <m/>
    <m/>
    <m/>
    <m/>
    <m/>
    <m/>
    <m/>
    <n v="0"/>
    <n v="0"/>
    <n v="0.03"/>
    <n v="0"/>
    <n v="0"/>
    <m/>
    <n v="0.03"/>
    <n v="0"/>
    <n v="0"/>
    <n v="0"/>
    <n v="0"/>
    <n v="0"/>
    <n v="0"/>
    <n v="0"/>
    <n v="0"/>
    <n v="0"/>
    <n v="0.03"/>
    <n v="0"/>
    <n v="0"/>
    <m/>
    <n v="0"/>
    <n v="0"/>
    <m/>
    <m/>
    <n v="0"/>
    <s v="The Wise and Well team works in collaboration with Dr K McKenzie, geriatrician"/>
    <n v="0.09"/>
    <n v="0.09"/>
    <m/>
    <s v="&lt;50%"/>
    <s v=""/>
    <x v="2"/>
    <m/>
    <x v="2"/>
    <m/>
    <m/>
    <x v="1"/>
    <s v="English"/>
    <x v="0"/>
    <m/>
    <m/>
    <x v="2"/>
    <m/>
    <m/>
    <x v="2"/>
    <m/>
    <m/>
    <x v="1"/>
    <m/>
    <m/>
    <x v="1"/>
    <m/>
    <m/>
    <s v=""/>
    <m/>
    <s v="Yes"/>
    <s v="aimee.moore@georgiannplc.ca"/>
    <m/>
    <n v="0"/>
    <n v="1"/>
  </r>
  <r>
    <s v="Asset02171"/>
    <m/>
    <m/>
    <m/>
    <m/>
    <m/>
    <x v="6"/>
    <x v="136"/>
    <m/>
    <x v="2"/>
    <m/>
    <s v="Geriatric Medicine Outpatient Services"/>
    <m/>
    <x v="3"/>
    <m/>
    <x v="3"/>
    <x v="3"/>
    <m/>
    <m/>
    <m/>
    <m/>
    <m/>
    <m/>
    <n v="1362"/>
    <n v="3752"/>
    <n v="1830"/>
    <n v="121"/>
    <n v="5703"/>
    <x v="0"/>
    <n v="0"/>
    <n v="0"/>
    <m/>
    <n v="58"/>
    <m/>
    <s v="960D Notre Dame Ave"/>
    <x v="72"/>
    <x v="0"/>
    <x v="150"/>
    <m/>
    <m/>
    <m/>
    <m/>
    <x v="6"/>
    <m/>
    <m/>
    <m/>
    <m/>
    <m/>
    <m/>
    <m/>
    <m/>
    <n v="3"/>
    <n v="3"/>
    <n v="0"/>
    <n v="1"/>
    <n v="0"/>
    <m/>
    <n v="1"/>
    <n v="1"/>
    <n v="0"/>
    <n v="0"/>
    <n v="0"/>
    <n v="0"/>
    <n v="1"/>
    <n v="0"/>
    <n v="0"/>
    <n v="0"/>
    <n v="3"/>
    <n v="0"/>
    <n v="1"/>
    <m/>
    <n v="0"/>
    <n v="0"/>
    <m/>
    <m/>
    <n v="0"/>
    <s v=""/>
    <n v="14"/>
    <n v="7"/>
    <m/>
    <s v="100%"/>
    <s v=""/>
    <x v="2"/>
    <m/>
    <x v="2"/>
    <m/>
    <m/>
    <x v="1"/>
    <s v="English"/>
    <x v="0"/>
    <m/>
    <m/>
    <x v="2"/>
    <m/>
    <m/>
    <x v="2"/>
    <m/>
    <m/>
    <x v="1"/>
    <m/>
    <m/>
    <x v="1"/>
    <m/>
    <m/>
    <s v=""/>
    <m/>
    <s v="Yes"/>
    <s v="sjibb@hsnsudbury.ca"/>
    <m/>
    <n v="0"/>
    <n v="1"/>
  </r>
  <r>
    <s v="Asset02158"/>
    <m/>
    <m/>
    <m/>
    <m/>
    <m/>
    <x v="6"/>
    <x v="127"/>
    <m/>
    <x v="2"/>
    <m/>
    <s v="Geriatric Medicine Outpatient Services"/>
    <m/>
    <x v="3"/>
    <m/>
    <x v="3"/>
    <x v="3"/>
    <m/>
    <m/>
    <m/>
    <m/>
    <m/>
    <m/>
    <n v="159"/>
    <n v="1932"/>
    <n v="1041"/>
    <n v="89"/>
    <n v="3062"/>
    <x v="0"/>
    <n v="0"/>
    <n v="0"/>
    <m/>
    <n v="43"/>
    <m/>
    <s v="200-123 Third Ave"/>
    <x v="66"/>
    <x v="0"/>
    <x v="139"/>
    <m/>
    <m/>
    <m/>
    <m/>
    <x v="6"/>
    <m/>
    <m/>
    <m/>
    <m/>
    <m/>
    <m/>
    <m/>
    <m/>
    <n v="0.5"/>
    <n v="0"/>
    <n v="0"/>
    <n v="0"/>
    <n v="0"/>
    <m/>
    <n v="0"/>
    <n v="1"/>
    <n v="0"/>
    <n v="0"/>
    <n v="0"/>
    <n v="0"/>
    <n v="0"/>
    <n v="0"/>
    <n v="0"/>
    <n v="0"/>
    <n v="0"/>
    <n v="0"/>
    <n v="1"/>
    <m/>
    <n v="0"/>
    <n v="0"/>
    <m/>
    <m/>
    <n v="0"/>
    <s v=""/>
    <n v="2.5"/>
    <n v="2"/>
    <m/>
    <s v="100%"/>
    <s v=""/>
    <x v="2"/>
    <m/>
    <x v="2"/>
    <m/>
    <m/>
    <x v="1"/>
    <s v="English"/>
    <x v="0"/>
    <m/>
    <m/>
    <x v="2"/>
    <m/>
    <m/>
    <x v="2"/>
    <m/>
    <m/>
    <x v="1"/>
    <m/>
    <m/>
    <x v="1"/>
    <m/>
    <m/>
    <s v=""/>
    <m/>
    <s v="Yes"/>
    <s v="sjibb@hsnsudbury.ca"/>
    <m/>
    <n v="0"/>
    <n v="1"/>
  </r>
  <r>
    <s v="Asset02161"/>
    <m/>
    <m/>
    <m/>
    <m/>
    <m/>
    <x v="6"/>
    <x v="160"/>
    <m/>
    <x v="2"/>
    <m/>
    <s v="Geriatric Medicine Outpatient Services"/>
    <m/>
    <x v="3"/>
    <m/>
    <x v="3"/>
    <x v="3"/>
    <m/>
    <m/>
    <m/>
    <m/>
    <m/>
    <m/>
    <n v="119"/>
    <n v="406"/>
    <n v="167"/>
    <n v="27"/>
    <n v="600"/>
    <x v="0"/>
    <n v="0"/>
    <n v="0"/>
    <m/>
    <n v="201"/>
    <m/>
    <s v="240 Shepherdson Road"/>
    <x v="73"/>
    <x v="0"/>
    <x v="151"/>
    <m/>
    <m/>
    <m/>
    <m/>
    <x v="6"/>
    <m/>
    <m/>
    <m/>
    <m/>
    <m/>
    <m/>
    <m/>
    <m/>
    <n v="0"/>
    <n v="0.2"/>
    <n v="0"/>
    <n v="0"/>
    <n v="0"/>
    <m/>
    <n v="0"/>
    <n v="1"/>
    <n v="0"/>
    <n v="0"/>
    <n v="0"/>
    <n v="0"/>
    <n v="0"/>
    <n v="0"/>
    <n v="0"/>
    <n v="0"/>
    <n v="0"/>
    <n v="0"/>
    <n v="0"/>
    <m/>
    <n v="0"/>
    <n v="0"/>
    <m/>
    <m/>
    <n v="0"/>
    <s v=""/>
    <n v="1.2"/>
    <n v="1"/>
    <m/>
    <s v="100%"/>
    <s v=""/>
    <x v="2"/>
    <m/>
    <x v="2"/>
    <m/>
    <m/>
    <x v="1"/>
    <s v="English"/>
    <x v="0"/>
    <m/>
    <m/>
    <x v="2"/>
    <m/>
    <m/>
    <x v="2"/>
    <m/>
    <m/>
    <x v="1"/>
    <m/>
    <m/>
    <x v="1"/>
    <m/>
    <m/>
    <s v=""/>
    <m/>
    <s v="Yes"/>
    <s v="sjibb@hsnsudbury.ca"/>
    <m/>
    <n v="0"/>
    <n v="1"/>
  </r>
  <r>
    <s v="Asset03431"/>
    <m/>
    <m/>
    <m/>
    <m/>
    <m/>
    <x v="6"/>
    <x v="200"/>
    <m/>
    <x v="2"/>
    <m/>
    <s v="Vieillir chez soi"/>
    <m/>
    <x v="3"/>
    <m/>
    <x v="3"/>
    <x v="3"/>
    <m/>
    <m/>
    <m/>
    <m/>
    <m/>
    <m/>
    <n v="41"/>
    <n v="0"/>
    <n v="0"/>
    <n v="0"/>
    <n v="0"/>
    <x v="0"/>
    <n v="0"/>
    <n v="0"/>
    <s v="Weekdays;"/>
    <n v="10"/>
    <m/>
    <s v=" Bur. 203"/>
    <x v="104"/>
    <x v="0"/>
    <x v="237"/>
    <m/>
    <m/>
    <m/>
    <m/>
    <x v="0"/>
    <m/>
    <m/>
    <m/>
    <m/>
    <m/>
    <m/>
    <s v="1820 hours annually (35 hours per week)"/>
    <m/>
    <n v="0"/>
    <n v="0"/>
    <n v="0"/>
    <n v="0"/>
    <n v="0"/>
    <m/>
    <n v="0"/>
    <n v="0"/>
    <n v="0"/>
    <n v="0"/>
    <n v="0"/>
    <n v="0"/>
    <n v="0"/>
    <n v="0"/>
    <n v="0"/>
    <n v="0"/>
    <n v="0"/>
    <n v="0"/>
    <n v="0"/>
    <m/>
    <n v="0"/>
    <n v="0"/>
    <m/>
    <m/>
    <n v="1"/>
    <s v="Thérapeute en santé mentale"/>
    <n v="0"/>
    <n v="1"/>
    <m/>
    <s v="100%"/>
    <s v=""/>
    <x v="2"/>
    <m/>
    <x v="2"/>
    <m/>
    <m/>
    <x v="1"/>
    <s v="English;French"/>
    <x v="0"/>
    <m/>
    <m/>
    <x v="2"/>
    <m/>
    <m/>
    <x v="2"/>
    <m/>
    <m/>
    <x v="1"/>
    <m/>
    <m/>
    <x v="1"/>
    <m/>
    <m/>
    <s v=""/>
    <m/>
    <s v="Yes"/>
    <s v="l.giroux@cscestrie.on.ca"/>
    <m/>
    <n v="0"/>
    <n v="1"/>
  </r>
  <r>
    <s v="Asset02795"/>
    <m/>
    <m/>
    <m/>
    <m/>
    <m/>
    <x v="6"/>
    <x v="144"/>
    <m/>
    <x v="2"/>
    <m/>
    <s v="Geriatric Assessment &amp; Intervention Network (GAIN)"/>
    <m/>
    <x v="3"/>
    <m/>
    <x v="9"/>
    <x v="3"/>
    <m/>
    <m/>
    <m/>
    <m/>
    <m/>
    <m/>
    <n v="329"/>
    <n v="1736"/>
    <n v="843"/>
    <n v="32"/>
    <n v="2611"/>
    <x v="0"/>
    <n v="0"/>
    <n v="0"/>
    <s v="Weekdays;"/>
    <n v="114"/>
    <m/>
    <s v="3333 Finch Ave E"/>
    <x v="7"/>
    <x v="0"/>
    <x v="158"/>
    <m/>
    <m/>
    <m/>
    <m/>
    <x v="1"/>
    <m/>
    <m/>
    <m/>
    <m/>
    <m/>
    <m/>
    <m/>
    <m/>
    <n v="0.63"/>
    <n v="0.01"/>
    <n v="0.01"/>
    <n v="0.02"/>
    <n v="0"/>
    <m/>
    <n v="0.5"/>
    <n v="0"/>
    <n v="0"/>
    <n v="0"/>
    <n v="0.53"/>
    <n v="0.68"/>
    <n v="0"/>
    <n v="0"/>
    <n v="0"/>
    <n v="0"/>
    <n v="0"/>
    <n v="0.49"/>
    <n v="0.22"/>
    <m/>
    <n v="0"/>
    <n v="0"/>
    <m/>
    <m/>
    <n v="0"/>
    <s v=""/>
    <n v="3.0900000000000003"/>
    <n v="2.4299999999999997"/>
    <m/>
    <s v="75% to &lt;100%"/>
    <s v=""/>
    <x v="2"/>
    <m/>
    <x v="2"/>
    <m/>
    <m/>
    <x v="1"/>
    <s v="English"/>
    <x v="0"/>
    <m/>
    <m/>
    <x v="2"/>
    <m/>
    <m/>
    <x v="2"/>
    <m/>
    <m/>
    <x v="1"/>
    <m/>
    <m/>
    <x v="1"/>
    <m/>
    <m/>
    <s v=""/>
    <m/>
    <s v="Yes"/>
    <s v="rschwartz@seniorscarenetwork.ca"/>
    <m/>
    <n v="0"/>
    <n v="1"/>
  </r>
  <r>
    <s v="Asset02168"/>
    <m/>
    <m/>
    <m/>
    <m/>
    <m/>
    <x v="6"/>
    <x v="136"/>
    <m/>
    <x v="2"/>
    <m/>
    <s v="Geriatric Medicine Outreach Services"/>
    <m/>
    <x v="3"/>
    <m/>
    <x v="9"/>
    <x v="3"/>
    <m/>
    <m/>
    <m/>
    <m/>
    <m/>
    <m/>
    <n v="125"/>
    <n v="163"/>
    <n v="6"/>
    <n v="124"/>
    <n v="293"/>
    <x v="0"/>
    <n v="0"/>
    <n v="0"/>
    <m/>
    <n v="273"/>
    <m/>
    <s v="960D Notre Dame Ave"/>
    <x v="72"/>
    <x v="0"/>
    <x v="150"/>
    <m/>
    <m/>
    <m/>
    <m/>
    <x v="6"/>
    <m/>
    <m/>
    <m/>
    <m/>
    <m/>
    <m/>
    <m/>
    <m/>
    <n v="0"/>
    <n v="1"/>
    <n v="0"/>
    <n v="0"/>
    <n v="0"/>
    <m/>
    <n v="0"/>
    <n v="0"/>
    <n v="0"/>
    <n v="0"/>
    <n v="0"/>
    <n v="0"/>
    <n v="0"/>
    <n v="0"/>
    <n v="0"/>
    <n v="0"/>
    <n v="0"/>
    <n v="0"/>
    <n v="0.1"/>
    <m/>
    <n v="0"/>
    <n v="0"/>
    <m/>
    <m/>
    <n v="0"/>
    <s v=""/>
    <n v="1.1000000000000001"/>
    <n v="0.1"/>
    <m/>
    <s v="100%"/>
    <s v=""/>
    <x v="2"/>
    <m/>
    <x v="2"/>
    <m/>
    <m/>
    <x v="1"/>
    <s v="English"/>
    <x v="0"/>
    <m/>
    <m/>
    <x v="2"/>
    <m/>
    <m/>
    <x v="2"/>
    <m/>
    <m/>
    <x v="1"/>
    <m/>
    <m/>
    <x v="1"/>
    <m/>
    <m/>
    <s v=""/>
    <m/>
    <s v="Yes"/>
    <s v="sjibb@hsnsudbury.ca"/>
    <m/>
    <n v="0"/>
    <n v="1"/>
  </r>
  <r>
    <s v="Asset02165"/>
    <m/>
    <m/>
    <m/>
    <m/>
    <m/>
    <x v="6"/>
    <x v="136"/>
    <m/>
    <x v="2"/>
    <m/>
    <s v="Geriatric Medicine Outreach Services"/>
    <m/>
    <x v="3"/>
    <m/>
    <x v="9"/>
    <x v="3"/>
    <m/>
    <m/>
    <m/>
    <m/>
    <m/>
    <m/>
    <n v="119"/>
    <n v="156"/>
    <n v="118"/>
    <n v="152"/>
    <n v="426"/>
    <x v="0"/>
    <n v="0"/>
    <n v="0"/>
    <m/>
    <n v="177"/>
    <m/>
    <s v="960D Notre Dame Ave"/>
    <x v="72"/>
    <x v="0"/>
    <x v="150"/>
    <m/>
    <m/>
    <m/>
    <m/>
    <x v="6"/>
    <m/>
    <m/>
    <m/>
    <m/>
    <m/>
    <m/>
    <m/>
    <m/>
    <n v="0"/>
    <n v="0.1"/>
    <n v="0"/>
    <n v="0"/>
    <n v="0"/>
    <m/>
    <n v="0"/>
    <n v="0"/>
    <n v="0"/>
    <n v="0"/>
    <n v="0"/>
    <n v="0"/>
    <n v="0"/>
    <n v="0"/>
    <n v="0"/>
    <n v="0"/>
    <n v="0.1"/>
    <n v="0"/>
    <n v="0"/>
    <m/>
    <n v="0"/>
    <n v="0"/>
    <m/>
    <m/>
    <n v="0"/>
    <s v=""/>
    <n v="0.2"/>
    <n v="0.1"/>
    <m/>
    <s v="100%"/>
    <s v=""/>
    <x v="2"/>
    <m/>
    <x v="2"/>
    <m/>
    <m/>
    <x v="1"/>
    <s v="English"/>
    <x v="0"/>
    <m/>
    <m/>
    <x v="2"/>
    <m/>
    <m/>
    <x v="2"/>
    <m/>
    <m/>
    <x v="1"/>
    <m/>
    <m/>
    <x v="1"/>
    <m/>
    <m/>
    <s v=""/>
    <m/>
    <s v="Yes"/>
    <s v="sjibb@hsnsudbury.ca"/>
    <m/>
    <n v="0"/>
    <n v="1"/>
  </r>
  <r>
    <s v="Asset02173"/>
    <m/>
    <m/>
    <m/>
    <m/>
    <m/>
    <x v="6"/>
    <x v="136"/>
    <m/>
    <x v="2"/>
    <m/>
    <s v="Geriatric Medicine Outreach Services"/>
    <m/>
    <x v="3"/>
    <m/>
    <x v="9"/>
    <x v="3"/>
    <m/>
    <m/>
    <m/>
    <m/>
    <m/>
    <m/>
    <n v="48"/>
    <n v="72"/>
    <n v="14"/>
    <n v="10"/>
    <n v="96"/>
    <x v="0"/>
    <n v="0"/>
    <n v="0"/>
    <m/>
    <n v="239"/>
    <m/>
    <s v="960D Notre Dame Ave"/>
    <x v="72"/>
    <x v="0"/>
    <x v="150"/>
    <m/>
    <m/>
    <m/>
    <m/>
    <x v="6"/>
    <m/>
    <m/>
    <m/>
    <m/>
    <m/>
    <m/>
    <m/>
    <m/>
    <n v="0"/>
    <n v="0.1"/>
    <n v="0"/>
    <n v="0"/>
    <n v="0"/>
    <m/>
    <n v="0"/>
    <n v="0"/>
    <n v="0"/>
    <n v="0"/>
    <n v="0"/>
    <n v="0"/>
    <n v="0"/>
    <n v="0"/>
    <n v="0"/>
    <n v="0"/>
    <n v="0.1"/>
    <n v="0"/>
    <n v="0"/>
    <m/>
    <n v="0"/>
    <n v="0"/>
    <m/>
    <m/>
    <n v="0"/>
    <s v=""/>
    <n v="0.2"/>
    <n v="0.1"/>
    <m/>
    <s v="100%"/>
    <s v=""/>
    <x v="2"/>
    <m/>
    <x v="2"/>
    <m/>
    <m/>
    <x v="1"/>
    <s v="English"/>
    <x v="0"/>
    <m/>
    <m/>
    <x v="2"/>
    <m/>
    <m/>
    <x v="2"/>
    <m/>
    <m/>
    <x v="1"/>
    <m/>
    <m/>
    <x v="1"/>
    <m/>
    <m/>
    <s v=""/>
    <m/>
    <s v="Yes"/>
    <s v="sjibb@hsnsudbury.ca"/>
    <m/>
    <n v="0"/>
    <n v="1"/>
  </r>
  <r>
    <s v="Asset02097"/>
    <m/>
    <m/>
    <m/>
    <m/>
    <m/>
    <x v="6"/>
    <x v="24"/>
    <m/>
    <x v="2"/>
    <m/>
    <s v="Geriatric Assessment Outreach Team (East)"/>
    <m/>
    <x v="3"/>
    <m/>
    <x v="9"/>
    <x v="3"/>
    <m/>
    <m/>
    <m/>
    <m/>
    <m/>
    <m/>
    <n v="877"/>
    <n v="877"/>
    <n v="231"/>
    <n v="0"/>
    <n v="1108"/>
    <x v="0"/>
    <n v="0"/>
    <n v="0"/>
    <m/>
    <n v="0"/>
    <m/>
    <s v="75 Bruyere St. "/>
    <x v="11"/>
    <x v="0"/>
    <x v="13"/>
    <m/>
    <m/>
    <m/>
    <m/>
    <x v="0"/>
    <m/>
    <m/>
    <m/>
    <m/>
    <m/>
    <m/>
    <m/>
    <m/>
    <n v="1"/>
    <n v="0"/>
    <n v="0"/>
    <n v="0"/>
    <n v="0"/>
    <m/>
    <n v="0"/>
    <n v="2"/>
    <n v="0"/>
    <n v="0"/>
    <n v="0"/>
    <n v="0"/>
    <n v="2"/>
    <n v="0"/>
    <n v="0"/>
    <n v="0"/>
    <n v="2"/>
    <n v="0"/>
    <n v="0"/>
    <m/>
    <n v="0"/>
    <n v="0"/>
    <m/>
    <m/>
    <n v="0"/>
    <s v=""/>
    <n v="7"/>
    <n v="6"/>
    <m/>
    <s v="100%"/>
    <s v="Centralized Intake for Specialized Geriatric Services"/>
    <x v="2"/>
    <m/>
    <x v="2"/>
    <m/>
    <m/>
    <x v="1"/>
    <s v="English"/>
    <x v="0"/>
    <m/>
    <m/>
    <x v="2"/>
    <m/>
    <m/>
    <x v="2"/>
    <m/>
    <m/>
    <x v="1"/>
    <m/>
    <m/>
    <x v="1"/>
    <m/>
    <m/>
    <s v=""/>
    <m/>
    <s v="Yes"/>
    <s v="igenovezos@toh.ca"/>
    <m/>
    <n v="0"/>
    <n v="1"/>
  </r>
  <r>
    <s v="Asset02848"/>
    <m/>
    <m/>
    <m/>
    <m/>
    <m/>
    <x v="6"/>
    <x v="142"/>
    <m/>
    <x v="2"/>
    <m/>
    <s v="Geriatric Assessment &amp; Intervention Network (GAIN)"/>
    <m/>
    <x v="3"/>
    <m/>
    <x v="9"/>
    <x v="3"/>
    <m/>
    <m/>
    <m/>
    <m/>
    <m/>
    <m/>
    <n v="127"/>
    <n v="1523"/>
    <n v="1022"/>
    <n v="35"/>
    <n v="2580"/>
    <x v="0"/>
    <n v="0"/>
    <n v="0"/>
    <s v="Weekdays;"/>
    <n v="412"/>
    <m/>
    <s v="115 Grassmere Ave."/>
    <x v="2"/>
    <x v="0"/>
    <x v="156"/>
    <m/>
    <m/>
    <m/>
    <m/>
    <x v="0"/>
    <m/>
    <m/>
    <m/>
    <m/>
    <m/>
    <m/>
    <m/>
    <m/>
    <n v="1"/>
    <n v="0"/>
    <n v="0.8"/>
    <n v="0.1"/>
    <n v="0"/>
    <m/>
    <n v="1"/>
    <n v="1"/>
    <n v="0"/>
    <n v="0"/>
    <n v="1"/>
    <n v="0.8"/>
    <n v="0"/>
    <n v="0"/>
    <n v="0"/>
    <n v="0"/>
    <n v="0"/>
    <n v="0"/>
    <n v="0.6"/>
    <m/>
    <n v="0"/>
    <n v="0"/>
    <m/>
    <m/>
    <n v="2.6"/>
    <s v="0.6 Triage Nurse _x000a_2.0 RPN BSO Clinicians"/>
    <n v="6.3"/>
    <n v="7.7999999999999989"/>
    <m/>
    <s v="75% to &lt;100%"/>
    <s v=""/>
    <x v="2"/>
    <m/>
    <x v="2"/>
    <m/>
    <m/>
    <x v="1"/>
    <s v="English"/>
    <x v="0"/>
    <m/>
    <m/>
    <x v="2"/>
    <m/>
    <m/>
    <x v="2"/>
    <m/>
    <m/>
    <x v="1"/>
    <m/>
    <m/>
    <x v="1"/>
    <m/>
    <m/>
    <s v=""/>
    <m/>
    <s v="Yes"/>
    <s v="rschwartz@seniorscarenetwork.ca"/>
    <m/>
    <n v="0"/>
    <n v="1"/>
  </r>
  <r>
    <s v="Asset02682"/>
    <m/>
    <m/>
    <m/>
    <m/>
    <m/>
    <x v="6"/>
    <x v="14"/>
    <m/>
    <x v="2"/>
    <m/>
    <s v="SGS Intensive Geriatric Services"/>
    <m/>
    <x v="3"/>
    <m/>
    <x v="9"/>
    <x v="3"/>
    <m/>
    <m/>
    <m/>
    <m/>
    <m/>
    <m/>
    <n v="528"/>
    <n v="12531"/>
    <n v="9658"/>
    <n v="0"/>
    <n v="22189"/>
    <x v="0"/>
    <n v="0"/>
    <n v="0"/>
    <s v="Weekdays;"/>
    <n v="2.4"/>
    <m/>
    <s v="80 Waterloo Ave"/>
    <x v="12"/>
    <x v="0"/>
    <x v="14"/>
    <m/>
    <m/>
    <m/>
    <m/>
    <x v="3"/>
    <m/>
    <m/>
    <m/>
    <m/>
    <m/>
    <m/>
    <m/>
    <m/>
    <n v="0"/>
    <n v="0"/>
    <n v="0"/>
    <n v="0"/>
    <n v="0"/>
    <m/>
    <n v="0"/>
    <n v="0"/>
    <n v="0"/>
    <n v="0"/>
    <n v="0"/>
    <n v="0"/>
    <n v="0"/>
    <n v="0"/>
    <n v="0"/>
    <n v="0"/>
    <n v="0"/>
    <n v="0"/>
    <n v="0"/>
    <m/>
    <n v="0"/>
    <n v="0"/>
    <m/>
    <m/>
    <n v="12"/>
    <s v=""/>
    <n v="0"/>
    <n v="12"/>
    <m/>
    <s v="75% to &lt;100%"/>
    <s v="GEM, General Hospital, Family Physicians, CCAC, Community Geriatric Services"/>
    <x v="2"/>
    <m/>
    <x v="2"/>
    <m/>
    <m/>
    <x v="1"/>
    <s v="English"/>
    <x v="0"/>
    <m/>
    <m/>
    <x v="2"/>
    <m/>
    <m/>
    <x v="2"/>
    <m/>
    <m/>
    <x v="1"/>
    <m/>
    <m/>
    <x v="1"/>
    <m/>
    <m/>
    <s v=""/>
    <m/>
    <s v="Yes"/>
    <s v="cplatt@cmhaww.ca"/>
    <m/>
    <n v="0"/>
    <n v="1"/>
  </r>
  <r>
    <s v="Asset02407"/>
    <m/>
    <m/>
    <m/>
    <m/>
    <m/>
    <x v="6"/>
    <x v="48"/>
    <m/>
    <x v="2"/>
    <m/>
    <s v="Geriatric Medicine Outreach Team"/>
    <m/>
    <x v="3"/>
    <m/>
    <x v="9"/>
    <x v="3"/>
    <m/>
    <m/>
    <m/>
    <m/>
    <m/>
    <m/>
    <n v="370"/>
    <n v="636"/>
    <n v="159"/>
    <n v="7"/>
    <n v="802"/>
    <x v="0"/>
    <n v="0"/>
    <n v="0"/>
    <s v="Weekdays;"/>
    <n v="19"/>
    <m/>
    <s v="243 Consumers Road, 3rd Floor"/>
    <x v="7"/>
    <x v="0"/>
    <x v="50"/>
    <m/>
    <m/>
    <m/>
    <m/>
    <x v="1"/>
    <m/>
    <m/>
    <m/>
    <m/>
    <m/>
    <m/>
    <m/>
    <m/>
    <n v="0.25"/>
    <n v="0.7"/>
    <n v="0.1"/>
    <n v="0"/>
    <n v="0"/>
    <m/>
    <n v="1"/>
    <n v="0.5"/>
    <n v="0"/>
    <n v="0"/>
    <n v="0"/>
    <n v="0"/>
    <n v="1"/>
    <n v="0"/>
    <n v="0"/>
    <n v="0"/>
    <n v="0"/>
    <n v="0"/>
    <n v="0"/>
    <m/>
    <n v="0"/>
    <n v="0"/>
    <m/>
    <m/>
    <n v="1.3"/>
    <s v="Other - triage"/>
    <n v="3.55"/>
    <n v="3.9000000000000004"/>
    <m/>
    <s v="100%"/>
    <s v="Referrals also from: NP, specialist, inpatient, ER, Day hospital, clinics, RCC"/>
    <x v="2"/>
    <m/>
    <x v="2"/>
    <m/>
    <m/>
    <x v="1"/>
    <s v="English"/>
    <x v="0"/>
    <m/>
    <m/>
    <x v="2"/>
    <m/>
    <m/>
    <x v="2"/>
    <m/>
    <m/>
    <x v="1"/>
    <m/>
    <m/>
    <x v="1"/>
    <m/>
    <m/>
    <s v="- Serves only North York area - clinician assesses one time. NP and MD can do a short term ax / f/u (approx 1-2 visits) if necessary and refer back to primary care- part time physio was redeployed"/>
    <m/>
    <s v="Yes"/>
    <s v="Janet.Oliver@nygh.on.ca"/>
    <m/>
    <n v="0"/>
    <n v="1"/>
  </r>
  <r>
    <s v="Asset02857"/>
    <m/>
    <m/>
    <m/>
    <m/>
    <m/>
    <x v="6"/>
    <x v="8"/>
    <m/>
    <x v="2"/>
    <m/>
    <s v="Geriatric Assessment &amp; Intervention Network (GAIN)"/>
    <m/>
    <x v="3"/>
    <m/>
    <x v="9"/>
    <x v="3"/>
    <m/>
    <m/>
    <m/>
    <m/>
    <m/>
    <m/>
    <n v="1079"/>
    <n v="3367"/>
    <n v="591"/>
    <n v="120"/>
    <n v="4078"/>
    <x v="0"/>
    <n v="0"/>
    <n v="0"/>
    <s v="Weekdays;Saturday"/>
    <n v="0"/>
    <m/>
    <s v="3050 Lawrence Ave E"/>
    <x v="6"/>
    <x v="0"/>
    <x v="231"/>
    <m/>
    <m/>
    <m/>
    <m/>
    <x v="1"/>
    <m/>
    <m/>
    <m/>
    <m/>
    <m/>
    <m/>
    <m/>
    <m/>
    <n v="2"/>
    <n v="0"/>
    <n v="0"/>
    <n v="0.2"/>
    <n v="0.4"/>
    <m/>
    <n v="1.5"/>
    <n v="1"/>
    <n v="0"/>
    <n v="0"/>
    <n v="0"/>
    <n v="1"/>
    <n v="1"/>
    <n v="0"/>
    <n v="0"/>
    <n v="0"/>
    <n v="0"/>
    <n v="1"/>
    <n v="1"/>
    <m/>
    <n v="0"/>
    <n v="0"/>
    <m/>
    <m/>
    <n v="0.5"/>
    <s v="Home and Community Care Coordinator - RN"/>
    <n v="9.1"/>
    <n v="7"/>
    <m/>
    <s v="75% to &lt;100%"/>
    <s v="From hospital after patient is discharged  _x000a_Police_x000a_Specialists"/>
    <x v="2"/>
    <m/>
    <x v="2"/>
    <m/>
    <m/>
    <x v="1"/>
    <s v="English"/>
    <x v="0"/>
    <m/>
    <m/>
    <x v="2"/>
    <m/>
    <m/>
    <x v="2"/>
    <m/>
    <m/>
    <x v="1"/>
    <m/>
    <m/>
    <x v="1"/>
    <m/>
    <m/>
    <s v=""/>
    <m/>
    <s v="Yes"/>
    <s v="rschwartz@seniorscarenetwork.ca"/>
    <m/>
    <n v="0"/>
    <n v="1"/>
  </r>
  <r>
    <s v="Asset03619"/>
    <m/>
    <m/>
    <m/>
    <m/>
    <m/>
    <x v="6"/>
    <x v="54"/>
    <m/>
    <x v="2"/>
    <m/>
    <s v="Integrated Community Care Team (ICCT)"/>
    <m/>
    <x v="3"/>
    <m/>
    <x v="9"/>
    <x v="3"/>
    <m/>
    <m/>
    <m/>
    <m/>
    <m/>
    <m/>
    <n v="307"/>
    <n v="1835"/>
    <n v="685"/>
    <n v="47"/>
    <n v="2567"/>
    <x v="0"/>
    <n v="0"/>
    <n v="0"/>
    <s v="Weekdays;"/>
    <n v="33"/>
    <m/>
    <s v="3560 Bathurst St"/>
    <x v="7"/>
    <x v="0"/>
    <x v="58"/>
    <m/>
    <m/>
    <m/>
    <m/>
    <x v="1"/>
    <m/>
    <m/>
    <m/>
    <m/>
    <m/>
    <m/>
    <s v="1950 hours annually (37.5 hours per week)"/>
    <m/>
    <n v="1.49"/>
    <n v="0"/>
    <n v="0"/>
    <n v="0"/>
    <n v="0"/>
    <m/>
    <n v="1.39"/>
    <n v="1.0900000000000001"/>
    <n v="0"/>
    <n v="0"/>
    <n v="0"/>
    <n v="0"/>
    <n v="0.82"/>
    <n v="0.67"/>
    <n v="0"/>
    <n v="0"/>
    <n v="1.55"/>
    <n v="0"/>
    <n v="0.78"/>
    <m/>
    <n v="0"/>
    <n v="0"/>
    <m/>
    <m/>
    <n v="0"/>
    <s v=""/>
    <n v="7.79"/>
    <n v="6.3"/>
    <m/>
    <s v="100%"/>
    <s v=""/>
    <x v="2"/>
    <m/>
    <x v="2"/>
    <m/>
    <m/>
    <x v="1"/>
    <s v="English"/>
    <x v="0"/>
    <m/>
    <m/>
    <x v="2"/>
    <m/>
    <m/>
    <x v="2"/>
    <m/>
    <m/>
    <x v="1"/>
    <m/>
    <m/>
    <x v="1"/>
    <m/>
    <m/>
    <s v="https://www.baycrest.org/Baycrest/Healthcare-Programs-Services/Clinical-Services/Integrated-Community-Care-Team"/>
    <m/>
    <s v="Yes"/>
    <s v="programs@geriatricsontario.ca"/>
    <m/>
    <n v="1"/>
    <n v="1"/>
  </r>
  <r>
    <s v="Asset02475"/>
    <m/>
    <m/>
    <m/>
    <m/>
    <m/>
    <x v="6"/>
    <x v="85"/>
    <m/>
    <x v="2"/>
    <m/>
    <s v="Integrated Regional Falls Service"/>
    <m/>
    <x v="3"/>
    <m/>
    <x v="9"/>
    <x v="3"/>
    <m/>
    <m/>
    <m/>
    <m/>
    <m/>
    <m/>
    <n v="1016"/>
    <n v="1831"/>
    <n v="0"/>
    <n v="0"/>
    <n v="1831"/>
    <x v="0"/>
    <n v="0"/>
    <n v="0"/>
    <s v="Weekdays;"/>
    <n v="0"/>
    <m/>
    <s v="190 Cundles Rd W., Suite 205"/>
    <x v="10"/>
    <x v="0"/>
    <x v="94"/>
    <m/>
    <m/>
    <m/>
    <m/>
    <x v="2"/>
    <m/>
    <m/>
    <m/>
    <m/>
    <m/>
    <m/>
    <m/>
    <m/>
    <n v="1.5"/>
    <n v="0"/>
    <n v="0"/>
    <n v="0"/>
    <n v="0"/>
    <m/>
    <n v="1"/>
    <n v="0.5"/>
    <n v="0"/>
    <n v="0"/>
    <n v="0"/>
    <n v="0"/>
    <n v="2"/>
    <n v="0"/>
    <n v="0"/>
    <n v="0"/>
    <n v="2"/>
    <n v="0.7"/>
    <n v="0"/>
    <m/>
    <n v="0"/>
    <n v="0"/>
    <m/>
    <m/>
    <n v="0"/>
    <s v="1.0 Manager_x000a_0.5 Central Intake Clerk"/>
    <n v="7.7"/>
    <n v="6.2"/>
    <m/>
    <s v="100%"/>
    <s v="Anyone"/>
    <x v="2"/>
    <m/>
    <x v="2"/>
    <m/>
    <m/>
    <x v="1"/>
    <s v="English"/>
    <x v="0"/>
    <m/>
    <m/>
    <x v="2"/>
    <m/>
    <m/>
    <x v="2"/>
    <m/>
    <m/>
    <x v="1"/>
    <m/>
    <m/>
    <x v="1"/>
    <m/>
    <m/>
    <s v=""/>
    <m/>
    <s v="Yes"/>
    <s v="shcameron@nsmsgs.ca"/>
    <m/>
    <n v="0"/>
    <n v="1"/>
  </r>
  <r>
    <s v="Asset03285"/>
    <m/>
    <m/>
    <m/>
    <m/>
    <m/>
    <x v="6"/>
    <x v="118"/>
    <m/>
    <x v="2"/>
    <m/>
    <s v="LTC Outreach"/>
    <m/>
    <x v="3"/>
    <m/>
    <x v="7"/>
    <x v="8"/>
    <m/>
    <m/>
    <m/>
    <m/>
    <m/>
    <m/>
    <n v="310"/>
    <n v="827"/>
    <n v="75"/>
    <n v="1886"/>
    <n v="2788"/>
    <x v="0"/>
    <n v="0"/>
    <n v="0"/>
    <s v="Weekdays;"/>
    <n v="30"/>
    <m/>
    <s v="700 Gordon Street"/>
    <x v="48"/>
    <x v="0"/>
    <x v="129"/>
    <m/>
    <m/>
    <m/>
    <m/>
    <x v="0"/>
    <m/>
    <m/>
    <m/>
    <m/>
    <m/>
    <m/>
    <s v="1820 hours annually (35 hours per week)"/>
    <m/>
    <n v="0"/>
    <n v="0"/>
    <n v="0"/>
    <n v="0"/>
    <n v="0.2"/>
    <m/>
    <n v="0"/>
    <n v="0"/>
    <n v="0"/>
    <n v="0"/>
    <n v="0"/>
    <n v="0"/>
    <n v="0"/>
    <n v="0"/>
    <n v="0"/>
    <n v="0"/>
    <n v="3"/>
    <n v="0"/>
    <n v="0"/>
    <m/>
    <n v="0"/>
    <n v="0"/>
    <m/>
    <m/>
    <n v="1"/>
    <s v="1 behaviour theraptist"/>
    <n v="3.2"/>
    <n v="4"/>
    <m/>
    <s v="100%"/>
    <s v=""/>
    <x v="2"/>
    <m/>
    <x v="2"/>
    <m/>
    <m/>
    <x v="1"/>
    <s v="English"/>
    <x v="0"/>
    <m/>
    <m/>
    <x v="2"/>
    <m/>
    <m/>
    <x v="2"/>
    <m/>
    <m/>
    <x v="1"/>
    <m/>
    <m/>
    <x v="1"/>
    <m/>
    <m/>
    <s v=""/>
    <m/>
    <s v="Yes"/>
    <s v="johnstonki@ontarioshores.ca"/>
    <m/>
    <n v="0"/>
    <n v="1"/>
  </r>
  <r>
    <s v="Asset02667"/>
    <m/>
    <m/>
    <m/>
    <m/>
    <m/>
    <x v="6"/>
    <x v="139"/>
    <m/>
    <x v="2"/>
    <m/>
    <s v="Geriatric Assessment &amp; Intervention Network (GAIN)"/>
    <m/>
    <x v="3"/>
    <m/>
    <x v="9"/>
    <x v="3"/>
    <m/>
    <m/>
    <m/>
    <m/>
    <m/>
    <m/>
    <n v="372"/>
    <n v="2891"/>
    <n v="1699"/>
    <n v="54"/>
    <n v="4644"/>
    <x v="0"/>
    <n v="0"/>
    <n v="0"/>
    <s v="Weekdays;"/>
    <n v="90"/>
    <m/>
    <s v="99 Toronto Rd Suite 101"/>
    <x v="74"/>
    <x v="0"/>
    <x v="153"/>
    <m/>
    <m/>
    <m/>
    <m/>
    <x v="0"/>
    <m/>
    <m/>
    <m/>
    <m/>
    <m/>
    <m/>
    <m/>
    <m/>
    <n v="1.4"/>
    <n v="0"/>
    <n v="0"/>
    <n v="0"/>
    <n v="0"/>
    <m/>
    <n v="1.03"/>
    <n v="0.93"/>
    <n v="0"/>
    <n v="0"/>
    <n v="1.87"/>
    <n v="0.69"/>
    <n v="0"/>
    <n v="0"/>
    <n v="0"/>
    <n v="0"/>
    <n v="0"/>
    <n v="0.93"/>
    <n v="0.93"/>
    <m/>
    <n v="0"/>
    <n v="0"/>
    <m/>
    <m/>
    <n v="0"/>
    <s v=""/>
    <n v="7.7799999999999994"/>
    <n v="6.38"/>
    <m/>
    <s v="75% to &lt;100%"/>
    <s v=""/>
    <x v="2"/>
    <m/>
    <x v="2"/>
    <m/>
    <m/>
    <x v="1"/>
    <s v="English"/>
    <x v="0"/>
    <m/>
    <m/>
    <x v="2"/>
    <m/>
    <m/>
    <x v="2"/>
    <m/>
    <m/>
    <x v="1"/>
    <m/>
    <m/>
    <x v="1"/>
    <m/>
    <m/>
    <s v=""/>
    <m/>
    <s v="Yes"/>
    <s v="rschwartz@seniorscarenetwork.ca"/>
    <m/>
    <n v="0"/>
    <n v="1"/>
  </r>
  <r>
    <s v="Asset02652"/>
    <m/>
    <m/>
    <m/>
    <m/>
    <m/>
    <x v="6"/>
    <x v="138"/>
    <m/>
    <x v="2"/>
    <m/>
    <s v="Geriatric Assessment and Intervention Network (GAIN)"/>
    <m/>
    <x v="3"/>
    <m/>
    <x v="9"/>
    <x v="3"/>
    <m/>
    <m/>
    <m/>
    <m/>
    <m/>
    <m/>
    <n v="530"/>
    <n v="1944"/>
    <n v="1139"/>
    <n v="0"/>
    <n v="3083"/>
    <x v="0"/>
    <n v="0"/>
    <n v="0"/>
    <s v="Weekdays;"/>
    <n v="18"/>
    <m/>
    <s v="34 Cambridge St S"/>
    <x v="5"/>
    <x v="0"/>
    <x v="238"/>
    <m/>
    <m/>
    <m/>
    <m/>
    <x v="0"/>
    <m/>
    <m/>
    <m/>
    <m/>
    <m/>
    <m/>
    <m/>
    <m/>
    <n v="1"/>
    <n v="0"/>
    <n v="0"/>
    <n v="0.15"/>
    <n v="0"/>
    <m/>
    <n v="0.8"/>
    <n v="0"/>
    <n v="0"/>
    <n v="0"/>
    <n v="2"/>
    <n v="0.4"/>
    <n v="0"/>
    <n v="0"/>
    <n v="0"/>
    <n v="0"/>
    <n v="0.8"/>
    <n v="2"/>
    <n v="1"/>
    <m/>
    <n v="0"/>
    <n v="0"/>
    <m/>
    <m/>
    <n v="2"/>
    <s v="Client Support Worker"/>
    <n v="8.15"/>
    <n v="9"/>
    <m/>
    <s v="75% to &lt;100%"/>
    <s v=""/>
    <x v="2"/>
    <m/>
    <x v="2"/>
    <m/>
    <m/>
    <x v="1"/>
    <s v="English"/>
    <x v="0"/>
    <m/>
    <m/>
    <x v="2"/>
    <m/>
    <m/>
    <x v="2"/>
    <m/>
    <m/>
    <x v="1"/>
    <m/>
    <m/>
    <x v="1"/>
    <m/>
    <m/>
    <s v=""/>
    <m/>
    <s v="Yes"/>
    <s v="rschwartz@seniorscarenetwork.ca"/>
    <m/>
    <n v="0"/>
    <n v="1"/>
  </r>
  <r>
    <s v="Asset02030"/>
    <m/>
    <m/>
    <m/>
    <m/>
    <m/>
    <x v="6"/>
    <x v="143"/>
    <m/>
    <x v="2"/>
    <m/>
    <s v="Geriatric Assessment &amp; Intervention Network (GAIN)"/>
    <m/>
    <x v="3"/>
    <m/>
    <x v="9"/>
    <x v="3"/>
    <m/>
    <m/>
    <m/>
    <m/>
    <m/>
    <m/>
    <n v="430"/>
    <n v="2247"/>
    <n v="1411"/>
    <n v="21"/>
    <n v="3679"/>
    <x v="0"/>
    <n v="0"/>
    <n v="0"/>
    <s v="Weekdays;"/>
    <n v="43"/>
    <m/>
    <s v="300 Silver Star Blvd"/>
    <x v="6"/>
    <x v="0"/>
    <x v="157"/>
    <m/>
    <m/>
    <m/>
    <m/>
    <x v="1"/>
    <m/>
    <m/>
    <m/>
    <m/>
    <m/>
    <m/>
    <m/>
    <m/>
    <n v="0"/>
    <n v="0.5"/>
    <n v="0"/>
    <n v="0"/>
    <n v="0"/>
    <m/>
    <n v="1.98"/>
    <n v="1"/>
    <n v="0"/>
    <n v="0"/>
    <n v="0"/>
    <n v="1"/>
    <n v="0"/>
    <n v="0"/>
    <n v="0"/>
    <n v="0"/>
    <n v="1"/>
    <n v="0"/>
    <n v="0.6"/>
    <m/>
    <n v="0"/>
    <n v="0"/>
    <m/>
    <m/>
    <n v="1.6"/>
    <s v="clerk"/>
    <n v="6.08"/>
    <n v="7.18"/>
    <m/>
    <s v="100%"/>
    <s v=""/>
    <x v="2"/>
    <m/>
    <x v="2"/>
    <m/>
    <m/>
    <x v="1"/>
    <s v="English"/>
    <x v="0"/>
    <m/>
    <m/>
    <x v="2"/>
    <m/>
    <m/>
    <x v="2"/>
    <m/>
    <m/>
    <x v="1"/>
    <m/>
    <m/>
    <x v="1"/>
    <m/>
    <m/>
    <s v=""/>
    <m/>
    <s v="Yes"/>
    <s v=""/>
    <m/>
    <n v="0"/>
    <n v="1"/>
  </r>
  <r>
    <s v="Asset02861"/>
    <m/>
    <m/>
    <m/>
    <m/>
    <m/>
    <x v="6"/>
    <x v="7"/>
    <m/>
    <x v="2"/>
    <m/>
    <s v="Geriatric Assessment &amp; Intervention Network (GAIN)"/>
    <m/>
    <x v="3"/>
    <m/>
    <x v="9"/>
    <x v="3"/>
    <m/>
    <m/>
    <m/>
    <m/>
    <m/>
    <m/>
    <n v="896"/>
    <n v="2276"/>
    <n v="1513"/>
    <n v="705"/>
    <n v="4494"/>
    <x v="0"/>
    <n v="0"/>
    <n v="0"/>
    <s v="Weekdays;Saturday"/>
    <n v="0"/>
    <m/>
    <s v="2867 Ellesmere Rd"/>
    <x v="6"/>
    <x v="0"/>
    <x v="232"/>
    <m/>
    <m/>
    <m/>
    <m/>
    <x v="1"/>
    <m/>
    <m/>
    <m/>
    <m/>
    <m/>
    <m/>
    <m/>
    <m/>
    <n v="2"/>
    <n v="0"/>
    <n v="0"/>
    <n v="0.8"/>
    <n v="0.2"/>
    <m/>
    <n v="1"/>
    <n v="1"/>
    <n v="0"/>
    <n v="0"/>
    <n v="0"/>
    <n v="1"/>
    <n v="1"/>
    <n v="0"/>
    <n v="0"/>
    <n v="0"/>
    <n v="0"/>
    <n v="1"/>
    <n v="1"/>
    <m/>
    <n v="0"/>
    <n v="0"/>
    <m/>
    <m/>
    <n v="0.5"/>
    <s v="Home and Community Care Coordinator - RN"/>
    <n v="9"/>
    <n v="6.5"/>
    <m/>
    <s v="75% to &lt;100%"/>
    <s v="From hospital after patient is discharged  _x000a_Police_x000a_Specialists"/>
    <x v="2"/>
    <m/>
    <x v="2"/>
    <m/>
    <m/>
    <x v="1"/>
    <s v="English"/>
    <x v="0"/>
    <m/>
    <m/>
    <x v="2"/>
    <m/>
    <m/>
    <x v="2"/>
    <m/>
    <m/>
    <x v="1"/>
    <m/>
    <m/>
    <x v="1"/>
    <m/>
    <m/>
    <s v=""/>
    <m/>
    <s v="Yes"/>
    <s v="rschwartz@seniorscarenetwork.ca"/>
    <m/>
    <n v="0"/>
    <n v="1"/>
  </r>
  <r>
    <s v="Asset02642"/>
    <m/>
    <m/>
    <m/>
    <m/>
    <m/>
    <x v="6"/>
    <x v="33"/>
    <m/>
    <x v="2"/>
    <m/>
    <s v="Geriatric Outreach Team"/>
    <m/>
    <x v="3"/>
    <m/>
    <x v="9"/>
    <x v="3"/>
    <m/>
    <m/>
    <m/>
    <m/>
    <m/>
    <m/>
    <n v="0"/>
    <n v="528"/>
    <n v="403"/>
    <n v="0"/>
    <n v="931"/>
    <x v="0"/>
    <n v="0"/>
    <n v="0"/>
    <s v="Weekdays;"/>
    <n v="0"/>
    <m/>
    <s v="1235 Wilson Ave."/>
    <x v="7"/>
    <x v="0"/>
    <x v="32"/>
    <m/>
    <m/>
    <m/>
    <m/>
    <x v="1"/>
    <m/>
    <m/>
    <m/>
    <m/>
    <m/>
    <m/>
    <m/>
    <m/>
    <n v="0"/>
    <n v="0"/>
    <n v="0"/>
    <n v="0"/>
    <n v="0"/>
    <m/>
    <n v="0"/>
    <n v="0.6"/>
    <n v="0"/>
    <n v="0"/>
    <n v="0"/>
    <n v="0"/>
    <n v="0"/>
    <n v="0"/>
    <n v="0"/>
    <n v="0"/>
    <n v="1"/>
    <n v="0"/>
    <n v="0.8"/>
    <m/>
    <n v="0"/>
    <n v="0"/>
    <m/>
    <m/>
    <n v="0.4"/>
    <s v="Other: Clerical - 0.4 FTE"/>
    <n v="2.4000000000000004"/>
    <n v="2.8"/>
    <m/>
    <s v=""/>
    <s v=""/>
    <x v="2"/>
    <m/>
    <x v="2"/>
    <m/>
    <m/>
    <x v="1"/>
    <s v="English"/>
    <x v="0"/>
    <m/>
    <m/>
    <x v="2"/>
    <m/>
    <m/>
    <x v="2"/>
    <m/>
    <m/>
    <x v="1"/>
    <m/>
    <m/>
    <x v="1"/>
    <m/>
    <m/>
    <s v="Program Description:The GOT team consists of a Nurse Clinician, a Social Worker and an Occupational Therapist. Patients are referred for assessment in the home environment.• Patient concerns assessed by the team include; home safety, difficulties managing ADL’s, multiple medical problems, frequent falls, memory changes, mood changes, lack of social supports, difficulties with administration of medications• At the end of the home assessments, recommendations are provided. This may include linkages to community partners, doctors, specialists, or other senior or health services"/>
    <m/>
    <s v="Yes"/>
    <s v="hlau@hrh.ca"/>
    <m/>
    <n v="0"/>
    <n v="1"/>
  </r>
  <r>
    <s v="Asset02437"/>
    <m/>
    <m/>
    <m/>
    <m/>
    <m/>
    <x v="6"/>
    <x v="55"/>
    <m/>
    <x v="2"/>
    <m/>
    <s v="South Georgian Bay Healthy Aging Program"/>
    <m/>
    <x v="3"/>
    <m/>
    <x v="9"/>
    <x v="3"/>
    <m/>
    <m/>
    <m/>
    <m/>
    <m/>
    <m/>
    <n v="512"/>
    <n v="959"/>
    <n v="850"/>
    <n v="0"/>
    <n v="1809"/>
    <x v="0"/>
    <n v="0"/>
    <n v="0"/>
    <s v="Weekdays;"/>
    <n v="14"/>
    <m/>
    <s v="186 Erie Street"/>
    <x v="35"/>
    <x v="0"/>
    <x v="59"/>
    <m/>
    <m/>
    <m/>
    <m/>
    <x v="2"/>
    <m/>
    <m/>
    <m/>
    <m/>
    <m/>
    <m/>
    <m/>
    <m/>
    <n v="0.4"/>
    <n v="0"/>
    <n v="0"/>
    <n v="0.1"/>
    <n v="0"/>
    <m/>
    <n v="0.5"/>
    <n v="1"/>
    <n v="0"/>
    <n v="0"/>
    <n v="0"/>
    <n v="0"/>
    <n v="0"/>
    <n v="0"/>
    <n v="0"/>
    <n v="0"/>
    <n v="1.6"/>
    <n v="0"/>
    <n v="0"/>
    <m/>
    <n v="0"/>
    <n v="0"/>
    <m/>
    <m/>
    <n v="0"/>
    <s v=""/>
    <n v="3.6"/>
    <n v="3.1"/>
    <m/>
    <s v="&lt;50%"/>
    <s v=""/>
    <x v="2"/>
    <m/>
    <x v="2"/>
    <m/>
    <m/>
    <x v="1"/>
    <s v="English"/>
    <x v="0"/>
    <m/>
    <m/>
    <x v="2"/>
    <m/>
    <m/>
    <x v="2"/>
    <m/>
    <m/>
    <x v="1"/>
    <m/>
    <m/>
    <x v="1"/>
    <m/>
    <m/>
    <s v="The current complement of FTE's was established between Sept and November of 2021."/>
    <m/>
    <s v="Yes"/>
    <s v="lzinkanmckee@gbfht.ca"/>
    <m/>
    <n v="0"/>
    <n v="1"/>
  </r>
  <r>
    <s v="Asset02271"/>
    <m/>
    <m/>
    <m/>
    <m/>
    <m/>
    <x v="6"/>
    <x v="73"/>
    <m/>
    <x v="2"/>
    <m/>
    <s v="Geriatric Psychiatry Outreach LTC"/>
    <m/>
    <x v="3"/>
    <m/>
    <x v="9"/>
    <x v="3"/>
    <m/>
    <m/>
    <m/>
    <m/>
    <m/>
    <m/>
    <n v="6710"/>
    <n v="8337"/>
    <n v="0"/>
    <n v="0"/>
    <n v="8337"/>
    <x v="0"/>
    <n v="7808"/>
    <n v="98"/>
    <s v="Weekdays;"/>
    <n v="44"/>
    <m/>
    <s v="1145 Carling Ave"/>
    <x v="11"/>
    <x v="0"/>
    <x v="80"/>
    <m/>
    <m/>
    <m/>
    <m/>
    <x v="0"/>
    <m/>
    <m/>
    <m/>
    <m/>
    <m/>
    <m/>
    <m/>
    <m/>
    <n v="0"/>
    <n v="0"/>
    <n v="0"/>
    <n v="0"/>
    <n v="0"/>
    <m/>
    <n v="0"/>
    <n v="0"/>
    <n v="0"/>
    <n v="0"/>
    <n v="0"/>
    <n v="0"/>
    <n v="0"/>
    <n v="0"/>
    <n v="0"/>
    <n v="0"/>
    <n v="0"/>
    <n v="0"/>
    <n v="0"/>
    <m/>
    <n v="0"/>
    <n v="0"/>
    <m/>
    <m/>
    <n v="0"/>
    <s v=""/>
    <n v="0"/>
    <n v="0"/>
    <m/>
    <s v=""/>
    <s v=""/>
    <x v="2"/>
    <m/>
    <x v="2"/>
    <m/>
    <m/>
    <x v="1"/>
    <s v="English"/>
    <x v="0"/>
    <m/>
    <m/>
    <x v="2"/>
    <m/>
    <m/>
    <x v="2"/>
    <m/>
    <m/>
    <x v="1"/>
    <m/>
    <m/>
    <x v="1"/>
    <m/>
    <m/>
    <s v="Outreach UrbanManager Patient Care Services: 1.0 FTE Program Evaluation Coordinator (MA): 1.0 FTERegistered Nurse (RN): 13.3 FTE Social Worker II: 0.50 FTE Behavioural Therpist: 5.70 FTE Secretary II: 1.80 FTE PRC: 1.0 FTEAging at HomeDirector Patient Care Services: 0.20 FTERegistered Nurse (RN): 3.00 FTE Secretary III: 0.60 FTE Outreach Rural (Brockville, Leeds, Grenville)Admitting Clerk: 0.35 FTE Clinical Team Secretary: 1.0 FTE Director Patient Care Services: 0.10 FTEPsychologist: 0.40 FTERegistered Nurse (RN): 6.0 FTESocial Worker II: 1.0 FTE Outreach Rural (Tri-County/Cornwall)Registered Nurse (RN): 2.0 FTEOutreach Rural (Lanarak)Clinical Team Secretary: 1.0 FTE Registered Nurse (RN): 4.0 FTEBehaviour Therapists allocated throughout the LHIN. Urban Ottawa: 3.0 FTE Rural: 2.7 FTE"/>
    <m/>
    <s v="Yes"/>
    <s v="martina.greco@theroyal.ca"/>
    <m/>
    <n v="0"/>
    <n v="1"/>
  </r>
  <r>
    <s v="Asset02853"/>
    <m/>
    <m/>
    <m/>
    <m/>
    <m/>
    <x v="6"/>
    <x v="141"/>
    <m/>
    <x v="2"/>
    <m/>
    <s v="Geriatric Assessment &amp; Intervention Network (GAIN)"/>
    <m/>
    <x v="3"/>
    <m/>
    <x v="9"/>
    <x v="3"/>
    <m/>
    <m/>
    <m/>
    <m/>
    <m/>
    <m/>
    <n v="1005"/>
    <n v="1936"/>
    <n v="999"/>
    <n v="0"/>
    <n v="2935"/>
    <x v="0"/>
    <n v="0"/>
    <n v="0"/>
    <s v="Weekdays;"/>
    <n v="9"/>
    <m/>
    <s v="146 Oliver Rd."/>
    <x v="76"/>
    <x v="0"/>
    <x v="155"/>
    <m/>
    <m/>
    <m/>
    <m/>
    <x v="0"/>
    <m/>
    <m/>
    <m/>
    <m/>
    <m/>
    <m/>
    <m/>
    <m/>
    <n v="1.5"/>
    <n v="0"/>
    <n v="0"/>
    <n v="0.09"/>
    <n v="0.02"/>
    <m/>
    <n v="1"/>
    <n v="1"/>
    <n v="0"/>
    <n v="0"/>
    <n v="1"/>
    <n v="0"/>
    <n v="0"/>
    <n v="0"/>
    <n v="0"/>
    <n v="0"/>
    <n v="0"/>
    <n v="1.53"/>
    <n v="0"/>
    <m/>
    <n v="0"/>
    <n v="0"/>
    <m/>
    <m/>
    <n v="0"/>
    <s v=""/>
    <n v="6.1400000000000006"/>
    <n v="4.53"/>
    <m/>
    <s v="75% to &lt;100%"/>
    <s v=""/>
    <x v="2"/>
    <m/>
    <x v="2"/>
    <m/>
    <m/>
    <x v="1"/>
    <s v="English"/>
    <x v="0"/>
    <m/>
    <m/>
    <x v="2"/>
    <m/>
    <m/>
    <x v="2"/>
    <m/>
    <m/>
    <x v="1"/>
    <m/>
    <m/>
    <x v="1"/>
    <m/>
    <m/>
    <s v=""/>
    <m/>
    <s v="Yes"/>
    <s v="rschwartz@seniorscarenetwork.ca"/>
    <m/>
    <n v="0"/>
    <n v="1"/>
  </r>
  <r>
    <s v="Asset02658"/>
    <m/>
    <m/>
    <m/>
    <m/>
    <m/>
    <x v="6"/>
    <x v="140"/>
    <m/>
    <x v="2"/>
    <m/>
    <s v="Geriatric Assessment &amp; Intervention Network (GAIN)"/>
    <m/>
    <x v="3"/>
    <m/>
    <x v="9"/>
    <x v="3"/>
    <m/>
    <m/>
    <m/>
    <m/>
    <m/>
    <m/>
    <n v="210"/>
    <n v="1733"/>
    <n v="925"/>
    <n v="1"/>
    <n v="2659"/>
    <x v="0"/>
    <n v="0"/>
    <n v="0"/>
    <s v="Weekdays;"/>
    <n v="60"/>
    <m/>
    <s v="8 Winchester St."/>
    <x v="75"/>
    <x v="0"/>
    <x v="154"/>
    <m/>
    <m/>
    <m/>
    <m/>
    <x v="0"/>
    <m/>
    <m/>
    <m/>
    <m/>
    <m/>
    <m/>
    <m/>
    <m/>
    <n v="1.1000000000000001"/>
    <n v="0"/>
    <n v="0.36"/>
    <n v="0"/>
    <n v="0"/>
    <m/>
    <n v="0.97"/>
    <n v="1"/>
    <n v="0"/>
    <n v="0"/>
    <n v="0"/>
    <n v="0"/>
    <n v="0"/>
    <n v="0"/>
    <n v="0"/>
    <n v="0"/>
    <n v="0"/>
    <n v="0"/>
    <n v="1"/>
    <m/>
    <n v="0"/>
    <n v="0"/>
    <m/>
    <m/>
    <n v="1.75"/>
    <s v="Behavioural Support Clinician (1.0)_x000a_Homecare Worker (.75)"/>
    <n v="4.43"/>
    <n v="5.08"/>
    <m/>
    <s v="100%"/>
    <s v=""/>
    <x v="2"/>
    <m/>
    <x v="2"/>
    <m/>
    <m/>
    <x v="1"/>
    <s v="English"/>
    <x v="0"/>
    <m/>
    <m/>
    <x v="2"/>
    <m/>
    <m/>
    <x v="2"/>
    <m/>
    <m/>
    <x v="1"/>
    <m/>
    <m/>
    <x v="1"/>
    <m/>
    <m/>
    <s v=""/>
    <m/>
    <s v="Yes"/>
    <s v="rschwartz@seniorscarenetwork.ca"/>
    <m/>
    <n v="0"/>
    <n v="1"/>
  </r>
  <r>
    <s v="Asset02844"/>
    <m/>
    <m/>
    <m/>
    <m/>
    <m/>
    <x v="6"/>
    <x v="39"/>
    <m/>
    <x v="2"/>
    <m/>
    <s v="SGS Nurse Practitioner Wellington Region (Geriatric Outreach Team)"/>
    <m/>
    <x v="3"/>
    <m/>
    <x v="9"/>
    <x v="3"/>
    <m/>
    <m/>
    <m/>
    <m/>
    <m/>
    <m/>
    <n v="246"/>
    <n v="845"/>
    <n v="582"/>
    <n v="0"/>
    <n v="1427"/>
    <x v="0"/>
    <n v="0"/>
    <n v="0"/>
    <s v="Weekdays;"/>
    <n v="125.9"/>
    <m/>
    <s v="100 Westmount Road"/>
    <x v="12"/>
    <x v="0"/>
    <x v="19"/>
    <m/>
    <m/>
    <m/>
    <m/>
    <x v="3"/>
    <m/>
    <m/>
    <m/>
    <m/>
    <m/>
    <m/>
    <m/>
    <m/>
    <n v="0"/>
    <n v="0"/>
    <n v="0"/>
    <n v="0"/>
    <n v="0"/>
    <m/>
    <n v="1"/>
    <n v="0"/>
    <n v="0"/>
    <n v="0"/>
    <n v="0"/>
    <n v="0"/>
    <n v="0"/>
    <n v="0"/>
    <n v="0"/>
    <n v="0"/>
    <n v="0"/>
    <n v="0"/>
    <n v="0"/>
    <m/>
    <n v="0"/>
    <n v="0"/>
    <m/>
    <m/>
    <n v="0"/>
    <s v="This FTE has provided full time support to the CMH Clinic in absence of Geriatric Medicine Specialist"/>
    <n v="1"/>
    <n v="1"/>
    <m/>
    <s v="75% to &lt;100%"/>
    <s v="Family Physician, General Hospital, ER, CCAC, GEM"/>
    <x v="2"/>
    <m/>
    <x v="2"/>
    <m/>
    <m/>
    <x v="1"/>
    <s v="English"/>
    <x v="0"/>
    <m/>
    <m/>
    <x v="2"/>
    <m/>
    <m/>
    <x v="2"/>
    <m/>
    <m/>
    <x v="1"/>
    <m/>
    <m/>
    <x v="1"/>
    <m/>
    <m/>
    <s v="This SGSNP has provided essential patient follow up coverage during  Geriatric Medicine Specialist full year absence"/>
    <m/>
    <s v="Yes"/>
    <s v="cplatt@cmhaww.ca"/>
    <m/>
    <n v="0"/>
    <n v="1"/>
  </r>
  <r>
    <s v="Asset02847"/>
    <m/>
    <m/>
    <m/>
    <m/>
    <m/>
    <x v="6"/>
    <x v="4"/>
    <m/>
    <x v="2"/>
    <m/>
    <s v="Geriatric Assessment and Intervention Network"/>
    <m/>
    <x v="3"/>
    <m/>
    <x v="9"/>
    <x v="3"/>
    <m/>
    <m/>
    <m/>
    <m/>
    <m/>
    <m/>
    <n v="1042"/>
    <n v="2286"/>
    <n v="531"/>
    <n v="0"/>
    <n v="2817"/>
    <x v="0"/>
    <n v="0"/>
    <n v="0"/>
    <s v="Weekdays;"/>
    <n v="0"/>
    <m/>
    <s v="1 Hospital Dr."/>
    <x v="4"/>
    <x v="0"/>
    <x v="4"/>
    <m/>
    <m/>
    <m/>
    <m/>
    <x v="0"/>
    <m/>
    <m/>
    <m/>
    <m/>
    <m/>
    <m/>
    <m/>
    <m/>
    <n v="1.5"/>
    <n v="0"/>
    <n v="0"/>
    <n v="0"/>
    <n v="0"/>
    <m/>
    <n v="2"/>
    <n v="1"/>
    <n v="0"/>
    <n v="0"/>
    <n v="1.5"/>
    <n v="1"/>
    <n v="1"/>
    <n v="0"/>
    <n v="0"/>
    <n v="0"/>
    <n v="1"/>
    <n v="0"/>
    <n v="2"/>
    <m/>
    <n v="0"/>
    <n v="0"/>
    <m/>
    <m/>
    <n v="1"/>
    <s v="BSO Clinician (RPN)"/>
    <n v="11"/>
    <n v="10.5"/>
    <m/>
    <s v="100%"/>
    <s v=""/>
    <x v="2"/>
    <m/>
    <x v="2"/>
    <m/>
    <m/>
    <x v="1"/>
    <s v="English"/>
    <x v="0"/>
    <m/>
    <m/>
    <x v="2"/>
    <m/>
    <m/>
    <x v="2"/>
    <m/>
    <m/>
    <x v="1"/>
    <m/>
    <m/>
    <x v="1"/>
    <m/>
    <m/>
    <s v=""/>
    <m/>
    <s v="Yes"/>
    <s v="rschwartz@seniorscarenetwork.ca"/>
    <m/>
    <n v="0"/>
    <n v="1"/>
  </r>
  <r>
    <s v="Asset02208"/>
    <m/>
    <m/>
    <m/>
    <m/>
    <m/>
    <x v="6"/>
    <x v="26"/>
    <m/>
    <x v="2"/>
    <m/>
    <s v="Geriatric Assessment Outreach Teams (West)"/>
    <m/>
    <x v="3"/>
    <m/>
    <x v="9"/>
    <x v="3"/>
    <m/>
    <m/>
    <m/>
    <m/>
    <m/>
    <m/>
    <n v="846"/>
    <n v="846"/>
    <n v="202"/>
    <n v="0"/>
    <n v="1048"/>
    <x v="0"/>
    <n v="0"/>
    <n v="0"/>
    <s v="Weekdays;"/>
    <n v="0"/>
    <m/>
    <s v="3045 Baseline Rd"/>
    <x v="11"/>
    <x v="0"/>
    <x v="25"/>
    <m/>
    <m/>
    <m/>
    <m/>
    <x v="0"/>
    <m/>
    <m/>
    <m/>
    <m/>
    <m/>
    <m/>
    <m/>
    <m/>
    <n v="0"/>
    <n v="0"/>
    <n v="0"/>
    <n v="0"/>
    <n v="0"/>
    <m/>
    <n v="0"/>
    <n v="1"/>
    <n v="0"/>
    <n v="0"/>
    <n v="0"/>
    <n v="0"/>
    <n v="2"/>
    <n v="0"/>
    <n v="0"/>
    <n v="0"/>
    <n v="2"/>
    <n v="0"/>
    <n v="0"/>
    <m/>
    <n v="0"/>
    <n v="0"/>
    <m/>
    <m/>
    <n v="0"/>
    <s v=""/>
    <n v="5"/>
    <n v="5"/>
    <m/>
    <s v="75% to &lt;100%"/>
    <s v="Centralized Intake for Specialized Geriatric Services"/>
    <x v="2"/>
    <m/>
    <x v="2"/>
    <m/>
    <m/>
    <x v="1"/>
    <s v="English"/>
    <x v="0"/>
    <m/>
    <m/>
    <x v="2"/>
    <m/>
    <m/>
    <x v="2"/>
    <m/>
    <m/>
    <x v="1"/>
    <m/>
    <m/>
    <x v="1"/>
    <m/>
    <m/>
    <s v=""/>
    <m/>
    <s v="Yes"/>
    <s v="msitu@qch.on.ca"/>
    <m/>
    <n v="0"/>
    <n v="1"/>
  </r>
  <r>
    <s v="Asset02636"/>
    <m/>
    <m/>
    <m/>
    <m/>
    <m/>
    <x v="6"/>
    <x v="169"/>
    <m/>
    <x v="2"/>
    <m/>
    <s v="Southeast Geriatric Outreach Team"/>
    <m/>
    <x v="3"/>
    <m/>
    <x v="9"/>
    <x v="3"/>
    <m/>
    <m/>
    <m/>
    <m/>
    <m/>
    <m/>
    <n v="135"/>
    <n v="128"/>
    <n v="71"/>
    <n v="70"/>
    <n v="269"/>
    <x v="0"/>
    <n v="0"/>
    <n v="0"/>
    <s v="Weekdays;"/>
    <n v="15"/>
    <m/>
    <s v="53 Anna Russell Way"/>
    <x v="90"/>
    <x v="0"/>
    <x v="183"/>
    <m/>
    <m/>
    <m/>
    <m/>
    <x v="2"/>
    <m/>
    <m/>
    <m/>
    <m/>
    <m/>
    <m/>
    <m/>
    <m/>
    <n v="0.4"/>
    <n v="0"/>
    <n v="0"/>
    <n v="0"/>
    <n v="0"/>
    <m/>
    <n v="0"/>
    <n v="0"/>
    <n v="0"/>
    <n v="0"/>
    <n v="0"/>
    <n v="0"/>
    <n v="0"/>
    <n v="0"/>
    <n v="0"/>
    <n v="0"/>
    <n v="1"/>
    <n v="0"/>
    <n v="1"/>
    <m/>
    <n v="0"/>
    <n v="0"/>
    <m/>
    <m/>
    <n v="0"/>
    <s v=""/>
    <n v="2.4"/>
    <n v="2"/>
    <m/>
    <s v="75% to &lt;100%"/>
    <s v="non specialized Geriatric Services, Specialists"/>
    <x v="2"/>
    <m/>
    <x v="2"/>
    <m/>
    <m/>
    <x v="1"/>
    <s v="English"/>
    <x v="0"/>
    <m/>
    <m/>
    <x v="2"/>
    <m/>
    <m/>
    <x v="2"/>
    <m/>
    <m/>
    <x v="1"/>
    <m/>
    <m/>
    <x v="1"/>
    <m/>
    <m/>
    <s v=""/>
    <m/>
    <s v="Yes"/>
    <s v="katherine@uhs.on.ca"/>
    <m/>
    <n v="0"/>
    <n v="1"/>
  </r>
  <r>
    <s v="Asset02755"/>
    <m/>
    <m/>
    <m/>
    <m/>
    <m/>
    <x v="6"/>
    <x v="109"/>
    <m/>
    <x v="2"/>
    <m/>
    <s v="Regional Geriatric Program - Geriatric Outreach"/>
    <m/>
    <x v="3"/>
    <m/>
    <x v="9"/>
    <x v="3"/>
    <m/>
    <m/>
    <m/>
    <m/>
    <m/>
    <m/>
    <n v="454"/>
    <n v="792"/>
    <n v="248"/>
    <n v="0"/>
    <n v="1040"/>
    <x v="0"/>
    <n v="0"/>
    <n v="0"/>
    <s v="Weekdays;"/>
    <n v="30"/>
    <m/>
    <s v="3276 St. Claire Ave East"/>
    <x v="7"/>
    <x v="0"/>
    <x v="118"/>
    <m/>
    <m/>
    <m/>
    <m/>
    <x v="1"/>
    <m/>
    <m/>
    <m/>
    <m/>
    <m/>
    <m/>
    <m/>
    <m/>
    <n v="0.33"/>
    <n v="0"/>
    <n v="0"/>
    <n v="0"/>
    <n v="0"/>
    <m/>
    <n v="0"/>
    <n v="2"/>
    <n v="0"/>
    <n v="0"/>
    <n v="0"/>
    <n v="0"/>
    <n v="0"/>
    <n v="0"/>
    <n v="0"/>
    <n v="0"/>
    <n v="0"/>
    <n v="0"/>
    <n v="0.8"/>
    <m/>
    <n v="0"/>
    <n v="0"/>
    <m/>
    <m/>
    <n v="0"/>
    <s v="0.1 Manager_x000a_0.1 Patient Flow Coordinator"/>
    <n v="3.13"/>
    <n v="2.8"/>
    <m/>
    <s v="75% to &lt;100%"/>
    <s v="Acute Care, Inpatient Units, Outreach Teams"/>
    <x v="2"/>
    <m/>
    <x v="2"/>
    <m/>
    <m/>
    <x v="1"/>
    <s v="English"/>
    <x v="0"/>
    <m/>
    <m/>
    <x v="2"/>
    <m/>
    <m/>
    <x v="2"/>
    <m/>
    <m/>
    <x v="1"/>
    <m/>
    <m/>
    <x v="1"/>
    <m/>
    <m/>
    <s v="Data/metrics have been impacted by Covid restrictions, closures, and reopening with limitations.  Additionally, we do not have data or an appropriate process to track staff who were redeployed to other areas of the organization such as inpatient units"/>
    <m/>
    <s v="Yes"/>
    <s v="chiara.campitelli-thompson@unityhealth.to"/>
    <m/>
    <n v="0"/>
    <n v="1"/>
  </r>
  <r>
    <s v="Asset02289"/>
    <m/>
    <m/>
    <m/>
    <m/>
    <m/>
    <x v="6"/>
    <x v="9"/>
    <m/>
    <x v="2"/>
    <m/>
    <s v="Independence At Home Outreach Team"/>
    <m/>
    <x v="3"/>
    <m/>
    <x v="9"/>
    <x v="3"/>
    <m/>
    <m/>
    <m/>
    <m/>
    <m/>
    <m/>
    <n v="201"/>
    <n v="515"/>
    <n v="201"/>
    <n v="21"/>
    <n v="737"/>
    <x v="0"/>
    <n v="0"/>
    <n v="0"/>
    <s v="Weekdays;"/>
    <n v="42"/>
    <m/>
    <s v="550 University Ave"/>
    <x v="7"/>
    <x v="0"/>
    <x v="9"/>
    <m/>
    <m/>
    <m/>
    <m/>
    <x v="1"/>
    <m/>
    <m/>
    <m/>
    <m/>
    <m/>
    <m/>
    <m/>
    <m/>
    <n v="0.1"/>
    <n v="0"/>
    <n v="0"/>
    <n v="0.4"/>
    <n v="0.1"/>
    <m/>
    <n v="0"/>
    <n v="0"/>
    <n v="0"/>
    <n v="0"/>
    <n v="0"/>
    <n v="0.2"/>
    <n v="0"/>
    <n v="0"/>
    <n v="0"/>
    <n v="0"/>
    <n v="1"/>
    <n v="0"/>
    <n v="1"/>
    <m/>
    <n v="0"/>
    <n v="0"/>
    <m/>
    <m/>
    <n v="0.2"/>
    <s v="Service Coordinator"/>
    <n v="2.8"/>
    <n v="2.4000000000000004"/>
    <m/>
    <s v="100%"/>
    <s v="Acute Care_x000a_Inpatient Rehab"/>
    <x v="2"/>
    <m/>
    <x v="2"/>
    <m/>
    <m/>
    <x v="1"/>
    <s v="English"/>
    <x v="0"/>
    <m/>
    <m/>
    <x v="2"/>
    <m/>
    <m/>
    <x v="2"/>
    <m/>
    <m/>
    <x v="1"/>
    <m/>
    <m/>
    <x v="1"/>
    <m/>
    <m/>
    <s v=""/>
    <m/>
    <s v="Yes"/>
    <s v="jennifer.mokry@uhn.ca"/>
    <m/>
    <n v="0"/>
    <n v="1"/>
  </r>
  <r>
    <s v="Asset02610"/>
    <m/>
    <m/>
    <m/>
    <m/>
    <m/>
    <x v="6"/>
    <x v="15"/>
    <m/>
    <x v="2"/>
    <m/>
    <s v="Geriatric Outreach Team"/>
    <m/>
    <x v="3"/>
    <m/>
    <x v="9"/>
    <x v="3"/>
    <m/>
    <m/>
    <m/>
    <m/>
    <m/>
    <m/>
    <n v="276"/>
    <n v="282"/>
    <n v="14"/>
    <n v="0"/>
    <n v="296"/>
    <x v="0"/>
    <n v="0"/>
    <n v="0"/>
    <s v="Weekdays;"/>
    <n v="28"/>
    <m/>
    <s v="10 Trench Street"/>
    <x v="13"/>
    <x v="0"/>
    <x v="15"/>
    <m/>
    <m/>
    <m/>
    <m/>
    <x v="2"/>
    <m/>
    <m/>
    <m/>
    <m/>
    <m/>
    <m/>
    <m/>
    <m/>
    <n v="0"/>
    <n v="0"/>
    <n v="0"/>
    <n v="0.6"/>
    <n v="0"/>
    <m/>
    <n v="0"/>
    <n v="1"/>
    <n v="0"/>
    <n v="0"/>
    <n v="0"/>
    <n v="0"/>
    <n v="0"/>
    <n v="0"/>
    <n v="0"/>
    <n v="0"/>
    <n v="0.5"/>
    <n v="0"/>
    <n v="0.5"/>
    <m/>
    <n v="0"/>
    <n v="0"/>
    <m/>
    <m/>
    <n v="1"/>
    <s v="1.0 Clinical Nurse Specialist"/>
    <n v="2.6"/>
    <n v="3"/>
    <m/>
    <s v="75% to &lt;100%"/>
    <s v="Discharged Inpatients, Seniors Wellness Clinic"/>
    <x v="2"/>
    <m/>
    <x v="2"/>
    <m/>
    <m/>
    <x v="1"/>
    <s v="English"/>
    <x v="0"/>
    <m/>
    <m/>
    <x v="2"/>
    <m/>
    <m/>
    <x v="2"/>
    <m/>
    <m/>
    <x v="1"/>
    <m/>
    <m/>
    <x v="1"/>
    <m/>
    <m/>
    <s v="We have 60 virtual visits but when we update the information it won't save."/>
    <m/>
    <s v="Yes"/>
    <s v="teresa.sitlani@mackenziehealth.ca"/>
    <m/>
    <n v="0"/>
    <n v="1"/>
  </r>
  <r>
    <s v="Asset01990"/>
    <m/>
    <m/>
    <m/>
    <m/>
    <m/>
    <x v="6"/>
    <x v="99"/>
    <m/>
    <x v="2"/>
    <m/>
    <s v="Geriatric Medicine Outreach Team"/>
    <m/>
    <x v="3"/>
    <m/>
    <x v="9"/>
    <x v="3"/>
    <m/>
    <m/>
    <m/>
    <m/>
    <m/>
    <m/>
    <n v="1307"/>
    <n v="2246"/>
    <n v="1339"/>
    <n v="0"/>
    <n v="3585"/>
    <x v="0"/>
    <n v="0"/>
    <n v="0"/>
    <s v="Weekdays;"/>
    <n v="90"/>
    <m/>
    <s v="100 Queensway West"/>
    <x v="52"/>
    <x v="0"/>
    <x v="107"/>
    <m/>
    <m/>
    <m/>
    <m/>
    <x v="3"/>
    <m/>
    <m/>
    <m/>
    <m/>
    <m/>
    <m/>
    <m/>
    <m/>
    <n v="6"/>
    <n v="0"/>
    <n v="0"/>
    <n v="13"/>
    <n v="0"/>
    <m/>
    <n v="4"/>
    <n v="2"/>
    <n v="0"/>
    <n v="0"/>
    <n v="0"/>
    <n v="1"/>
    <n v="1"/>
    <n v="0"/>
    <n v="0"/>
    <n v="0"/>
    <n v="2"/>
    <n v="0"/>
    <n v="1"/>
    <m/>
    <n v="0"/>
    <n v="0"/>
    <m/>
    <m/>
    <n v="0"/>
    <s v=""/>
    <n v="30"/>
    <n v="11"/>
    <m/>
    <s v="100%"/>
    <s v=""/>
    <x v="2"/>
    <m/>
    <x v="2"/>
    <m/>
    <m/>
    <x v="1"/>
    <s v="English"/>
    <x v="0"/>
    <m/>
    <m/>
    <x v="2"/>
    <m/>
    <m/>
    <x v="2"/>
    <m/>
    <m/>
    <x v="1"/>
    <m/>
    <m/>
    <x v="1"/>
    <m/>
    <m/>
    <s v=""/>
    <m/>
    <s v="Yes"/>
    <s v="bonnie.joanisse@thp.ca"/>
    <m/>
    <n v="0"/>
    <n v="1"/>
  </r>
  <r>
    <s v="Asset02711"/>
    <m/>
    <m/>
    <m/>
    <m/>
    <m/>
    <x v="6"/>
    <x v="158"/>
    <m/>
    <x v="2"/>
    <m/>
    <s v="South Niagara Health and Wellness Program"/>
    <m/>
    <x v="3"/>
    <m/>
    <x v="9"/>
    <x v="3"/>
    <m/>
    <m/>
    <m/>
    <m/>
    <m/>
    <m/>
    <n v="63"/>
    <n v="621"/>
    <n v="175"/>
    <n v="216"/>
    <n v="1012"/>
    <x v="0"/>
    <n v="0"/>
    <n v="0"/>
    <m/>
    <n v="0"/>
    <m/>
    <s v="541 Glenridge Ave"/>
    <x v="60"/>
    <x v="0"/>
    <x v="175"/>
    <m/>
    <m/>
    <m/>
    <m/>
    <x v="3"/>
    <m/>
    <m/>
    <m/>
    <m/>
    <m/>
    <m/>
    <m/>
    <m/>
    <n v="0"/>
    <n v="0"/>
    <n v="0"/>
    <n v="0"/>
    <n v="0"/>
    <m/>
    <n v="0"/>
    <n v="0.2"/>
    <n v="0"/>
    <n v="0"/>
    <n v="0"/>
    <n v="0"/>
    <n v="1"/>
    <n v="1"/>
    <n v="0"/>
    <n v="0"/>
    <n v="0"/>
    <n v="0"/>
    <n v="0"/>
    <m/>
    <n v="0.1"/>
    <n v="0"/>
    <m/>
    <m/>
    <n v="0"/>
    <s v=""/>
    <n v="2.3000000000000003"/>
    <n v="2.3000000000000003"/>
    <m/>
    <s v="75% to &lt;100%"/>
    <s v="Niagara Health Acute Hospitals"/>
    <x v="2"/>
    <m/>
    <x v="2"/>
    <m/>
    <m/>
    <x v="1"/>
    <s v="English"/>
    <x v="0"/>
    <m/>
    <m/>
    <x v="2"/>
    <m/>
    <m/>
    <x v="2"/>
    <m/>
    <m/>
    <x v="1"/>
    <m/>
    <m/>
    <x v="1"/>
    <m/>
    <m/>
    <s v=""/>
    <m/>
    <s v="Yes"/>
    <s v="David.Ceglie@hoteldieushaver.org"/>
    <m/>
    <n v="0"/>
    <n v="1"/>
  </r>
  <r>
    <s v="Asset02843"/>
    <m/>
    <m/>
    <m/>
    <m/>
    <m/>
    <x v="6"/>
    <x v="19"/>
    <m/>
    <x v="2"/>
    <m/>
    <s v="SGS Nurse Practitioner Waterloo Region (Geriatric Outreach Team)"/>
    <m/>
    <x v="3"/>
    <m/>
    <x v="9"/>
    <x v="3"/>
    <m/>
    <m/>
    <m/>
    <m/>
    <m/>
    <m/>
    <n v="150"/>
    <n v="555"/>
    <n v="356"/>
    <n v="9"/>
    <n v="920"/>
    <x v="0"/>
    <n v="0"/>
    <n v="0"/>
    <s v="Weekdays; Weekends"/>
    <n v="13.5"/>
    <m/>
    <s v="1 Blue Springs Dr"/>
    <x v="92"/>
    <x v="0"/>
    <x v="191"/>
    <m/>
    <m/>
    <m/>
    <m/>
    <x v="3"/>
    <m/>
    <m/>
    <m/>
    <m/>
    <m/>
    <m/>
    <m/>
    <m/>
    <n v="0"/>
    <n v="0"/>
    <n v="0"/>
    <n v="0"/>
    <n v="0"/>
    <m/>
    <n v="1"/>
    <n v="0"/>
    <n v="0"/>
    <n v="0"/>
    <n v="0"/>
    <n v="0"/>
    <n v="0"/>
    <n v="0"/>
    <n v="0"/>
    <n v="0"/>
    <n v="0"/>
    <n v="0"/>
    <n v="0"/>
    <m/>
    <n v="0"/>
    <n v="0"/>
    <m/>
    <m/>
    <n v="0"/>
    <s v="This FTE will back fill the Wellington SGS NP during scheduled vacation times._x000a_This FTE will also provide Wellington coverage during outreach crisis referral surge"/>
    <n v="1"/>
    <n v="1"/>
    <m/>
    <s v="75% to &lt;100%"/>
    <s v="Family Physicians, GEM, General Hospital, CCAC, ER"/>
    <x v="2"/>
    <m/>
    <x v="2"/>
    <m/>
    <m/>
    <x v="1"/>
    <s v="English"/>
    <x v="0"/>
    <m/>
    <m/>
    <x v="2"/>
    <m/>
    <m/>
    <x v="2"/>
    <m/>
    <m/>
    <x v="1"/>
    <m/>
    <m/>
    <x v="1"/>
    <m/>
    <m/>
    <s v="This service is essential and continued to provide urgent face to face &amp; virtual follow-up assessments during the pandemic."/>
    <m/>
    <s v="Yes"/>
    <s v="cplatt@cmhaww.ca"/>
    <m/>
    <n v="0"/>
    <n v="1"/>
  </r>
  <r>
    <s v="Asset02014"/>
    <m/>
    <m/>
    <m/>
    <m/>
    <m/>
    <x v="6"/>
    <x v="17"/>
    <m/>
    <x v="2"/>
    <m/>
    <s v="Geriatric Outreach Team"/>
    <m/>
    <x v="3"/>
    <m/>
    <x v="9"/>
    <x v="3"/>
    <m/>
    <m/>
    <m/>
    <m/>
    <m/>
    <m/>
    <n v="229"/>
    <n v="471"/>
    <n v="309"/>
    <n v="4"/>
    <n v="784"/>
    <x v="0"/>
    <n v="0"/>
    <n v="0"/>
    <s v="Weekdays;"/>
    <n v="36"/>
    <m/>
    <s v="2075 Bayview Avenue"/>
    <x v="7"/>
    <x v="0"/>
    <x v="17"/>
    <m/>
    <m/>
    <m/>
    <m/>
    <x v="1"/>
    <m/>
    <m/>
    <m/>
    <m/>
    <m/>
    <m/>
    <m/>
    <m/>
    <n v="0"/>
    <n v="0"/>
    <n v="0"/>
    <n v="0"/>
    <n v="0"/>
    <m/>
    <n v="0"/>
    <n v="0"/>
    <n v="0"/>
    <n v="0"/>
    <n v="0"/>
    <n v="0"/>
    <n v="1"/>
    <n v="0"/>
    <n v="0"/>
    <n v="0"/>
    <n v="1"/>
    <n v="0"/>
    <n v="0"/>
    <m/>
    <n v="0"/>
    <n v="0"/>
    <m/>
    <m/>
    <n v="0"/>
    <s v=""/>
    <n v="2"/>
    <n v="2"/>
    <m/>
    <s v="100%"/>
    <s v="from family physicians , outside specialists , GEM , Clinic . marked or deemed “urgent” for clinic"/>
    <x v="2"/>
    <m/>
    <x v="2"/>
    <m/>
    <m/>
    <x v="1"/>
    <s v="English"/>
    <x v="0"/>
    <m/>
    <m/>
    <x v="2"/>
    <m/>
    <m/>
    <x v="2"/>
    <m/>
    <m/>
    <x v="1"/>
    <m/>
    <m/>
    <x v="1"/>
    <m/>
    <m/>
    <s v="The Geriatric Outreach team provides: cognitive assessment, and addresses concerns re: home safety , functional decline , caregiver stress , and may make referral to the day hospital or a falls program in the community."/>
    <m/>
    <s v="Yes"/>
    <s v="mary.duffy@sunnybrook.ca"/>
    <m/>
    <n v="0"/>
    <n v="1"/>
  </r>
  <r>
    <s v="Asset02758"/>
    <m/>
    <m/>
    <m/>
    <m/>
    <m/>
    <x v="6"/>
    <x v="109"/>
    <m/>
    <x v="2"/>
    <m/>
    <s v="Inpatient Geriatric Consultant - Geriatric Psychiatry"/>
    <m/>
    <x v="3"/>
    <m/>
    <x v="47"/>
    <x v="4"/>
    <m/>
    <m/>
    <m/>
    <m/>
    <m/>
    <m/>
    <n v="273"/>
    <n v="356"/>
    <n v="0"/>
    <n v="0"/>
    <n v="356"/>
    <x v="0"/>
    <n v="0"/>
    <n v="0"/>
    <s v="Weekdays;"/>
    <n v="3"/>
    <m/>
    <s v="3276 St. Claire Ave East"/>
    <x v="7"/>
    <x v="0"/>
    <x v="118"/>
    <m/>
    <m/>
    <m/>
    <m/>
    <x v="1"/>
    <m/>
    <m/>
    <m/>
    <m/>
    <m/>
    <m/>
    <m/>
    <m/>
    <n v="0.33"/>
    <n v="0"/>
    <n v="0"/>
    <n v="0"/>
    <n v="0.2"/>
    <m/>
    <n v="0"/>
    <n v="0"/>
    <n v="0"/>
    <n v="0"/>
    <n v="0"/>
    <n v="0"/>
    <n v="0"/>
    <n v="0"/>
    <n v="0"/>
    <n v="0"/>
    <n v="0"/>
    <n v="0"/>
    <n v="0"/>
    <m/>
    <n v="0"/>
    <n v="0"/>
    <m/>
    <m/>
    <n v="0"/>
    <s v="0.1 Patient Flow Coordinator_x000a_0.1 Manager"/>
    <n v="0.53"/>
    <n v="0"/>
    <m/>
    <s v="75% to &lt;100%"/>
    <s v="Inpatient Units"/>
    <x v="2"/>
    <m/>
    <x v="2"/>
    <m/>
    <m/>
    <x v="1"/>
    <s v="English"/>
    <x v="0"/>
    <m/>
    <m/>
    <x v="2"/>
    <m/>
    <m/>
    <x v="2"/>
    <m/>
    <m/>
    <x v="1"/>
    <m/>
    <m/>
    <x v="1"/>
    <m/>
    <m/>
    <s v="Data/metrics have been impacted by Covid restrictions, closures, and reopening with limitations."/>
    <m/>
    <s v="Yes"/>
    <s v="chiara.campitelli-thompson@unityhealth.to"/>
    <m/>
    <n v="0"/>
    <n v="1"/>
  </r>
  <r>
    <s v="Asset02926"/>
    <m/>
    <m/>
    <m/>
    <m/>
    <m/>
    <x v="6"/>
    <x v="146"/>
    <m/>
    <x v="2"/>
    <m/>
    <s v="Geriatric Psychiatrists"/>
    <m/>
    <x v="3"/>
    <m/>
    <x v="47"/>
    <x v="4"/>
    <m/>
    <m/>
    <m/>
    <m/>
    <m/>
    <m/>
    <n v="70"/>
    <n v="70"/>
    <n v="0"/>
    <n v="0"/>
    <n v="70"/>
    <x v="0"/>
    <n v="0"/>
    <n v="0"/>
    <s v="Weekdays;"/>
    <n v="0"/>
    <m/>
    <s v="414 Scott Street"/>
    <x v="77"/>
    <x v="0"/>
    <x v="189"/>
    <m/>
    <m/>
    <m/>
    <m/>
    <x v="4"/>
    <m/>
    <m/>
    <m/>
    <m/>
    <m/>
    <m/>
    <m/>
    <m/>
    <n v="0"/>
    <n v="0"/>
    <n v="0"/>
    <n v="0"/>
    <n v="0.06"/>
    <m/>
    <n v="0"/>
    <n v="0"/>
    <n v="0"/>
    <n v="0"/>
    <n v="0"/>
    <n v="0"/>
    <n v="0"/>
    <n v="0"/>
    <n v="0"/>
    <n v="0"/>
    <n v="0"/>
    <n v="0"/>
    <n v="0"/>
    <m/>
    <n v="0"/>
    <n v="0"/>
    <m/>
    <m/>
    <n v="0"/>
    <s v=""/>
    <n v="0.06"/>
    <n v="0"/>
    <m/>
    <s v=""/>
    <s v="BSO Program"/>
    <x v="2"/>
    <m/>
    <x v="2"/>
    <m/>
    <m/>
    <x v="1"/>
    <s v="English"/>
    <x v="0"/>
    <m/>
    <m/>
    <x v="2"/>
    <m/>
    <m/>
    <x v="2"/>
    <m/>
    <m/>
    <x v="1"/>
    <m/>
    <m/>
    <x v="1"/>
    <m/>
    <m/>
    <s v=""/>
    <m/>
    <s v="Yes"/>
    <s v="kkay@rgpo.ca"/>
    <m/>
    <n v="0"/>
    <n v="1"/>
  </r>
  <r>
    <s v="Asset03370"/>
    <m/>
    <m/>
    <m/>
    <m/>
    <m/>
    <x v="6"/>
    <x v="118"/>
    <m/>
    <x v="2"/>
    <m/>
    <s v="Geriatric Psychiatrists"/>
    <m/>
    <x v="3"/>
    <m/>
    <x v="47"/>
    <x v="4"/>
    <m/>
    <m/>
    <m/>
    <m/>
    <m/>
    <m/>
    <n v="279"/>
    <n v="244"/>
    <n v="24"/>
    <n v="62"/>
    <n v="330"/>
    <x v="0"/>
    <n v="0"/>
    <n v="0"/>
    <s v="Weekdays;"/>
    <n v="0"/>
    <m/>
    <s v="700 Gordon Street"/>
    <x v="48"/>
    <x v="0"/>
    <x v="129"/>
    <m/>
    <m/>
    <m/>
    <m/>
    <x v="0"/>
    <m/>
    <m/>
    <m/>
    <m/>
    <m/>
    <m/>
    <s v="Other"/>
    <m/>
    <n v="0"/>
    <n v="0"/>
    <n v="0"/>
    <n v="0"/>
    <n v="4"/>
    <m/>
    <n v="0"/>
    <n v="0"/>
    <n v="0"/>
    <n v="0"/>
    <n v="0"/>
    <n v="0"/>
    <n v="0"/>
    <n v="0"/>
    <n v="0"/>
    <n v="0"/>
    <n v="0"/>
    <n v="0"/>
    <n v="0"/>
    <m/>
    <n v="0"/>
    <n v="0"/>
    <m/>
    <m/>
    <n v="1"/>
    <s v="there are 4 geriatric psychiatrists all work different FTE_x000a_One general psychiatrist"/>
    <n v="4"/>
    <n v="1"/>
    <m/>
    <s v="100%"/>
    <s v=""/>
    <x v="2"/>
    <m/>
    <x v="2"/>
    <m/>
    <m/>
    <x v="1"/>
    <s v="English"/>
    <x v="0"/>
    <m/>
    <m/>
    <x v="2"/>
    <m/>
    <m/>
    <x v="2"/>
    <m/>
    <m/>
    <x v="1"/>
    <m/>
    <m/>
    <x v="1"/>
    <m/>
    <m/>
    <s v=""/>
    <m/>
    <s v="Yes"/>
    <s v="johnstonki@ontarioshores.ca"/>
    <m/>
    <n v="0"/>
    <n v="1"/>
  </r>
  <r>
    <s v="Asset02820"/>
    <m/>
    <m/>
    <m/>
    <m/>
    <m/>
    <x v="6"/>
    <x v="6"/>
    <m/>
    <x v="2"/>
    <m/>
    <s v="GMHPOP"/>
    <m/>
    <x v="3"/>
    <m/>
    <x v="47"/>
    <x v="4"/>
    <m/>
    <m/>
    <m/>
    <m/>
    <m/>
    <m/>
    <n v="0"/>
    <n v="395"/>
    <n v="0"/>
    <n v="0"/>
    <n v="395"/>
    <x v="0"/>
    <n v="0"/>
    <n v="0"/>
    <s v="Weekdays;"/>
    <n v="0"/>
    <m/>
    <s v="3030 Birchmount Rd"/>
    <x v="6"/>
    <x v="0"/>
    <x v="6"/>
    <m/>
    <m/>
    <m/>
    <m/>
    <x v="1"/>
    <m/>
    <m/>
    <m/>
    <m/>
    <m/>
    <m/>
    <m/>
    <m/>
    <n v="0"/>
    <n v="0"/>
    <n v="0"/>
    <n v="0"/>
    <n v="3"/>
    <m/>
    <n v="0"/>
    <n v="1"/>
    <n v="0"/>
    <n v="0"/>
    <n v="0"/>
    <n v="0"/>
    <n v="0"/>
    <n v="0"/>
    <n v="0"/>
    <n v="0"/>
    <n v="2"/>
    <n v="0"/>
    <n v="0"/>
    <m/>
    <n v="0"/>
    <n v="0"/>
    <m/>
    <m/>
    <n v="0"/>
    <s v=""/>
    <n v="6"/>
    <n v="3"/>
    <m/>
    <s v=""/>
    <s v=""/>
    <x v="2"/>
    <m/>
    <x v="2"/>
    <m/>
    <m/>
    <x v="1"/>
    <s v="English"/>
    <x v="0"/>
    <m/>
    <m/>
    <x v="2"/>
    <m/>
    <m/>
    <x v="2"/>
    <m/>
    <m/>
    <x v="1"/>
    <m/>
    <m/>
    <x v="1"/>
    <m/>
    <m/>
    <s v="395 (Apr-Nov)We consolidated the program – so this is across SHN"/>
    <m/>
    <s v="Yes"/>
    <s v="sli2@shn.ca"/>
    <m/>
    <n v="0"/>
    <n v="1"/>
  </r>
  <r>
    <s v="Asset02924"/>
    <m/>
    <m/>
    <m/>
    <m/>
    <m/>
    <x v="6"/>
    <x v="80"/>
    <m/>
    <x v="2"/>
    <m/>
    <s v="Seniors' Outpatient Services: Geriatric Psychiatrists"/>
    <m/>
    <x v="3"/>
    <m/>
    <x v="47"/>
    <x v="4"/>
    <m/>
    <m/>
    <m/>
    <m/>
    <m/>
    <m/>
    <n v="261"/>
    <n v="650"/>
    <n v="32"/>
    <n v="0"/>
    <n v="682"/>
    <x v="0"/>
    <n v="0"/>
    <n v="0"/>
    <s v="Weekdays;"/>
    <n v="22"/>
    <m/>
    <s v="35 Algoma Street North"/>
    <x v="45"/>
    <x v="0"/>
    <x v="89"/>
    <m/>
    <m/>
    <m/>
    <m/>
    <x v="4"/>
    <m/>
    <m/>
    <m/>
    <m/>
    <m/>
    <m/>
    <m/>
    <m/>
    <n v="0"/>
    <n v="0"/>
    <n v="0"/>
    <n v="0"/>
    <n v="1.4"/>
    <m/>
    <n v="0"/>
    <n v="0"/>
    <n v="0"/>
    <n v="0"/>
    <n v="0"/>
    <n v="0"/>
    <n v="0"/>
    <n v="0"/>
    <n v="0"/>
    <n v="0"/>
    <n v="0"/>
    <n v="0"/>
    <n v="0"/>
    <m/>
    <n v="0"/>
    <n v="0"/>
    <m/>
    <m/>
    <n v="0"/>
    <s v=""/>
    <n v="1.4"/>
    <n v="0"/>
    <m/>
    <s v=""/>
    <s v="Rehab Care"/>
    <x v="2"/>
    <m/>
    <x v="2"/>
    <m/>
    <m/>
    <x v="1"/>
    <s v="English"/>
    <x v="0"/>
    <m/>
    <m/>
    <x v="2"/>
    <m/>
    <m/>
    <x v="2"/>
    <m/>
    <m/>
    <x v="1"/>
    <m/>
    <m/>
    <x v="1"/>
    <m/>
    <m/>
    <s v="Data provided by A Denton"/>
    <m/>
    <s v="Yes"/>
    <s v="kkay@rgpo.ca"/>
    <m/>
    <n v="0"/>
    <n v="1"/>
  </r>
  <r>
    <s v="Asset02413"/>
    <m/>
    <m/>
    <m/>
    <m/>
    <m/>
    <x v="6"/>
    <x v="48"/>
    <m/>
    <x v="2"/>
    <m/>
    <s v="Geriatric Psychiatry Outpatient Clinics"/>
    <m/>
    <x v="3"/>
    <m/>
    <x v="16"/>
    <x v="3"/>
    <m/>
    <m/>
    <m/>
    <m/>
    <m/>
    <m/>
    <n v="434"/>
    <n v="2213"/>
    <n v="1868"/>
    <n v="339"/>
    <n v="4420"/>
    <x v="0"/>
    <n v="0"/>
    <n v="0"/>
    <s v="Weekdays;"/>
    <n v="77"/>
    <m/>
    <s v="243 Consumers Road, 3rd Floor"/>
    <x v="7"/>
    <x v="0"/>
    <x v="50"/>
    <m/>
    <m/>
    <m/>
    <m/>
    <x v="1"/>
    <m/>
    <m/>
    <m/>
    <m/>
    <m/>
    <m/>
    <m/>
    <m/>
    <n v="0.75"/>
    <n v="0"/>
    <n v="0"/>
    <n v="0"/>
    <n v="1.66"/>
    <m/>
    <n v="0"/>
    <n v="0"/>
    <n v="0"/>
    <n v="0"/>
    <n v="0"/>
    <n v="0"/>
    <n v="0"/>
    <n v="0"/>
    <n v="0"/>
    <n v="0"/>
    <n v="0"/>
    <n v="0"/>
    <n v="0"/>
    <m/>
    <n v="0"/>
    <n v="0"/>
    <m/>
    <m/>
    <n v="0"/>
    <s v=""/>
    <n v="2.41"/>
    <n v="0"/>
    <m/>
    <s v="100%"/>
    <s v="Referrals also from: GEM, inpatient units, Geriatric medicine clinic, specialists, retirement homes"/>
    <x v="2"/>
    <m/>
    <x v="2"/>
    <m/>
    <m/>
    <x v="1"/>
    <s v="English"/>
    <x v="0"/>
    <m/>
    <m/>
    <x v="2"/>
    <m/>
    <m/>
    <x v="2"/>
    <m/>
    <m/>
    <x v="1"/>
    <m/>
    <m/>
    <x v="1"/>
    <m/>
    <m/>
    <s v="- No catchment area"/>
    <m/>
    <s v="Yes"/>
    <s v="Janet.Oliver@nygh.on.ca"/>
    <m/>
    <n v="0"/>
    <n v="1"/>
  </r>
  <r>
    <s v="Asset03361"/>
    <m/>
    <m/>
    <m/>
    <m/>
    <m/>
    <x v="6"/>
    <x v="118"/>
    <m/>
    <x v="2"/>
    <m/>
    <s v="Geriatric Mental Health Clinic"/>
    <m/>
    <x v="3"/>
    <m/>
    <x v="16"/>
    <x v="3"/>
    <m/>
    <m/>
    <m/>
    <m/>
    <m/>
    <m/>
    <n v="298"/>
    <n v="490"/>
    <n v="404"/>
    <n v="1031"/>
    <n v="1925"/>
    <x v="0"/>
    <n v="0"/>
    <n v="0"/>
    <s v="Weekdays;"/>
    <n v="78"/>
    <m/>
    <s v="1615 Dundas Street East"/>
    <x v="48"/>
    <x v="0"/>
    <x v="128"/>
    <m/>
    <m/>
    <m/>
    <m/>
    <x v="0"/>
    <m/>
    <m/>
    <m/>
    <m/>
    <m/>
    <m/>
    <s v="1950 hours annually (37.5 hours per week)"/>
    <m/>
    <n v="0"/>
    <n v="0"/>
    <n v="0"/>
    <n v="0"/>
    <n v="0.2"/>
    <m/>
    <n v="0"/>
    <n v="0"/>
    <n v="0"/>
    <n v="0"/>
    <n v="0"/>
    <n v="0"/>
    <n v="0"/>
    <n v="0"/>
    <n v="0"/>
    <n v="0"/>
    <n v="2"/>
    <n v="0"/>
    <n v="1"/>
    <m/>
    <n v="0"/>
    <n v="0"/>
    <m/>
    <m/>
    <n v="0"/>
    <s v=""/>
    <n v="3.2"/>
    <n v="3"/>
    <m/>
    <s v="100%"/>
    <s v=""/>
    <x v="2"/>
    <m/>
    <x v="2"/>
    <m/>
    <m/>
    <x v="1"/>
    <s v="English"/>
    <x v="0"/>
    <m/>
    <m/>
    <x v="2"/>
    <m/>
    <m/>
    <x v="2"/>
    <m/>
    <m/>
    <x v="1"/>
    <m/>
    <m/>
    <x v="1"/>
    <m/>
    <m/>
    <s v=""/>
    <m/>
    <s v="Yes"/>
    <s v="johnstonki@ontarioshores.ca"/>
    <m/>
    <n v="0"/>
    <n v="1"/>
  </r>
  <r>
    <s v="Asset03623"/>
    <m/>
    <m/>
    <m/>
    <m/>
    <m/>
    <x v="6"/>
    <x v="54"/>
    <m/>
    <x v="2"/>
    <m/>
    <s v="Ambulatory Mental Health Clinic"/>
    <m/>
    <x v="3"/>
    <m/>
    <x v="16"/>
    <x v="3"/>
    <m/>
    <m/>
    <m/>
    <m/>
    <m/>
    <m/>
    <n v="594"/>
    <n v="1497"/>
    <n v="1206"/>
    <n v="760"/>
    <n v="3463"/>
    <x v="0"/>
    <n v="0"/>
    <n v="0"/>
    <s v="Weekdays;"/>
    <n v="0"/>
    <m/>
    <s v="3560 Bathurst St"/>
    <x v="7"/>
    <x v="0"/>
    <x v="58"/>
    <m/>
    <m/>
    <m/>
    <m/>
    <x v="1"/>
    <m/>
    <m/>
    <m/>
    <m/>
    <m/>
    <m/>
    <s v="1950 hours annually (37.5 hours per week)"/>
    <m/>
    <n v="0"/>
    <n v="0"/>
    <n v="0"/>
    <n v="0"/>
    <n v="0"/>
    <m/>
    <n v="0"/>
    <n v="0.89"/>
    <n v="0"/>
    <n v="0"/>
    <n v="0"/>
    <n v="0"/>
    <n v="0"/>
    <n v="0"/>
    <n v="0"/>
    <n v="0"/>
    <n v="0"/>
    <n v="0"/>
    <n v="0.4"/>
    <m/>
    <n v="0"/>
    <n v="0"/>
    <m/>
    <m/>
    <n v="0"/>
    <s v=""/>
    <n v="1.29"/>
    <n v="1.29"/>
    <m/>
    <s v="100%"/>
    <s v=""/>
    <x v="2"/>
    <m/>
    <x v="2"/>
    <m/>
    <m/>
    <x v="1"/>
    <s v="English"/>
    <x v="0"/>
    <m/>
    <m/>
    <x v="2"/>
    <m/>
    <m/>
    <x v="2"/>
    <m/>
    <m/>
    <x v="1"/>
    <m/>
    <m/>
    <x v="1"/>
    <m/>
    <m/>
    <s v=""/>
    <m/>
    <s v="Yes"/>
    <s v="programs@geriatricsontario.ca"/>
    <m/>
    <n v="1"/>
    <n v="1"/>
  </r>
  <r>
    <s v="Asset03703"/>
    <m/>
    <m/>
    <m/>
    <m/>
    <m/>
    <x v="6"/>
    <x v="151"/>
    <m/>
    <x v="2"/>
    <m/>
    <s v="Geriatric Psychiatry Clinic within Elders' Clinic"/>
    <m/>
    <x v="3"/>
    <m/>
    <x v="16"/>
    <x v="3"/>
    <m/>
    <m/>
    <m/>
    <m/>
    <m/>
    <m/>
    <n v="0"/>
    <n v="0"/>
    <n v="0"/>
    <n v="0"/>
    <n v="0"/>
    <x v="0"/>
    <n v="0"/>
    <n v="0"/>
    <m/>
    <n v="0"/>
    <m/>
    <s v="30 Bond Street"/>
    <x v="7"/>
    <x v="0"/>
    <x v="167"/>
    <m/>
    <m/>
    <m/>
    <m/>
    <x v="1"/>
    <m/>
    <m/>
    <m/>
    <m/>
    <m/>
    <m/>
    <s v="1950 hours annually (37.5 hours per week)"/>
    <m/>
    <n v="0"/>
    <n v="0"/>
    <n v="0"/>
    <n v="0"/>
    <n v="1"/>
    <m/>
    <n v="0"/>
    <n v="0"/>
    <n v="0"/>
    <n v="0"/>
    <n v="0"/>
    <n v="0"/>
    <n v="0"/>
    <n v="0"/>
    <n v="0"/>
    <n v="0"/>
    <n v="0"/>
    <n v="0"/>
    <n v="0"/>
    <m/>
    <n v="0"/>
    <n v="0"/>
    <m/>
    <m/>
    <n v="0"/>
    <s v=""/>
    <n v="1"/>
    <n v="0"/>
    <m/>
    <s v="100%"/>
    <s v=""/>
    <x v="2"/>
    <m/>
    <x v="2"/>
    <m/>
    <m/>
    <x v="1"/>
    <s v="English"/>
    <x v="0"/>
    <m/>
    <m/>
    <x v="2"/>
    <m/>
    <m/>
    <x v="2"/>
    <m/>
    <m/>
    <x v="1"/>
    <m/>
    <m/>
    <x v="1"/>
    <m/>
    <m/>
    <s v=""/>
    <m/>
    <s v="Yes"/>
    <s v="programs@geriatricsontario.ca"/>
    <m/>
    <n v="0"/>
    <n v="1"/>
  </r>
  <r>
    <s v="Asset02768"/>
    <m/>
    <m/>
    <m/>
    <m/>
    <m/>
    <x v="6"/>
    <x v="109"/>
    <m/>
    <x v="2"/>
    <m/>
    <s v="Regional Geriatric Program - Geriatric Psychiatry Clinic"/>
    <m/>
    <x v="3"/>
    <m/>
    <x v="16"/>
    <x v="3"/>
    <m/>
    <m/>
    <m/>
    <m/>
    <m/>
    <m/>
    <n v="349"/>
    <n v="585"/>
    <n v="342"/>
    <n v="204"/>
    <n v="1131"/>
    <x v="0"/>
    <n v="0"/>
    <n v="0"/>
    <s v="Weekdays;"/>
    <n v="69"/>
    <m/>
    <s v="3276 St. Claire Ave East"/>
    <x v="7"/>
    <x v="0"/>
    <x v="118"/>
    <m/>
    <m/>
    <m/>
    <m/>
    <x v="1"/>
    <m/>
    <m/>
    <m/>
    <m/>
    <m/>
    <m/>
    <m/>
    <m/>
    <n v="0.33"/>
    <n v="0"/>
    <n v="0"/>
    <n v="0"/>
    <n v="0.5"/>
    <m/>
    <n v="0"/>
    <n v="0"/>
    <n v="0"/>
    <n v="0"/>
    <n v="0"/>
    <n v="0"/>
    <n v="0"/>
    <n v="0"/>
    <n v="0"/>
    <n v="0"/>
    <n v="0.1"/>
    <n v="0"/>
    <n v="0"/>
    <m/>
    <n v="0"/>
    <n v="0"/>
    <m/>
    <m/>
    <n v="0"/>
    <s v="0.1 Patient Flow Coordinator_x000a_0.1 Manager"/>
    <n v="0.93"/>
    <n v="0.1"/>
    <m/>
    <s v="100%"/>
    <s v="Acute Care"/>
    <x v="2"/>
    <m/>
    <x v="2"/>
    <m/>
    <m/>
    <x v="1"/>
    <s v="English"/>
    <x v="0"/>
    <m/>
    <m/>
    <x v="2"/>
    <m/>
    <m/>
    <x v="2"/>
    <m/>
    <m/>
    <x v="1"/>
    <m/>
    <m/>
    <x v="1"/>
    <m/>
    <m/>
    <s v="Data/metrics have been impacted by Covid restrictions, closures, and reopening with limitations."/>
    <m/>
    <s v="Yes"/>
    <s v="chiara.campitelli-thompson@unityhealth.to"/>
    <m/>
    <n v="0"/>
    <n v="1"/>
  </r>
  <r>
    <s v="Asset02527"/>
    <m/>
    <m/>
    <m/>
    <m/>
    <m/>
    <x v="6"/>
    <x v="122"/>
    <m/>
    <x v="2"/>
    <m/>
    <s v="Seniors Mental Health Ambulatory Clinic"/>
    <m/>
    <x v="3"/>
    <m/>
    <x v="16"/>
    <x v="3"/>
    <m/>
    <m/>
    <m/>
    <m/>
    <m/>
    <m/>
    <n v="155"/>
    <n v="393"/>
    <n v="311"/>
    <n v="0"/>
    <n v="704"/>
    <x v="0"/>
    <n v="0"/>
    <n v="0"/>
    <s v="Weekdays;"/>
    <n v="88"/>
    <m/>
    <s v="752 King St West"/>
    <x v="62"/>
    <x v="0"/>
    <x v="133"/>
    <m/>
    <m/>
    <m/>
    <m/>
    <x v="0"/>
    <m/>
    <m/>
    <m/>
    <m/>
    <m/>
    <m/>
    <m/>
    <m/>
    <n v="0"/>
    <n v="0"/>
    <n v="0"/>
    <n v="0"/>
    <n v="1"/>
    <m/>
    <n v="0"/>
    <n v="1"/>
    <n v="0"/>
    <n v="0"/>
    <n v="0"/>
    <n v="0"/>
    <n v="0"/>
    <n v="0"/>
    <n v="0"/>
    <n v="0"/>
    <n v="1"/>
    <n v="0"/>
    <n v="0"/>
    <m/>
    <n v="0"/>
    <n v="0"/>
    <m/>
    <m/>
    <n v="0"/>
    <s v=""/>
    <n v="3"/>
    <n v="2"/>
    <m/>
    <s v=""/>
    <s v="Primary Care_x000a_Acute care_x000a_LTC"/>
    <x v="2"/>
    <m/>
    <x v="2"/>
    <m/>
    <m/>
    <x v="1"/>
    <s v="English"/>
    <x v="0"/>
    <m/>
    <m/>
    <x v="2"/>
    <m/>
    <m/>
    <x v="2"/>
    <m/>
    <m/>
    <x v="1"/>
    <m/>
    <m/>
    <x v="1"/>
    <m/>
    <m/>
    <s v="311 is combined phone and video visits# of caregivers is an estimateImpacts of COVID seen with increased burden of illness and risk as well as increased physical and social complexity"/>
    <m/>
    <s v="Yes"/>
    <s v="websters@providencecare.ca"/>
    <m/>
    <n v="0"/>
    <n v="1"/>
  </r>
  <r>
    <s v="Asset03136"/>
    <m/>
    <m/>
    <m/>
    <m/>
    <m/>
    <x v="6"/>
    <x v="106"/>
    <m/>
    <x v="2"/>
    <m/>
    <s v="Geriatric Mental Health - Pembroke Regional Hospital"/>
    <m/>
    <x v="3"/>
    <m/>
    <x v="16"/>
    <x v="3"/>
    <m/>
    <m/>
    <m/>
    <m/>
    <m/>
    <m/>
    <n v="711"/>
    <n v="2678"/>
    <n v="911"/>
    <n v="0"/>
    <n v="3589"/>
    <x v="0"/>
    <n v="0"/>
    <n v="0"/>
    <s v="Weekdays;"/>
    <n v="63"/>
    <m/>
    <s v="705 MacKay St"/>
    <x v="55"/>
    <x v="0"/>
    <x v="115"/>
    <m/>
    <m/>
    <m/>
    <m/>
    <x v="0"/>
    <m/>
    <m/>
    <m/>
    <m/>
    <m/>
    <m/>
    <s v="1950 hours annually (37.5 hours per week)"/>
    <m/>
    <n v="0"/>
    <n v="0"/>
    <n v="0"/>
    <n v="0"/>
    <n v="0"/>
    <m/>
    <n v="0"/>
    <n v="0"/>
    <n v="0"/>
    <n v="0"/>
    <n v="0"/>
    <n v="0"/>
    <n v="0"/>
    <n v="0"/>
    <n v="0"/>
    <n v="0"/>
    <n v="6.4"/>
    <n v="0"/>
    <n v="0"/>
    <m/>
    <n v="0"/>
    <n v="0"/>
    <m/>
    <m/>
    <n v="0"/>
    <s v=""/>
    <n v="6.4"/>
    <n v="6.4"/>
    <m/>
    <s v="75% to &lt;100%"/>
    <s v=""/>
    <x v="2"/>
    <m/>
    <x v="2"/>
    <m/>
    <m/>
    <x v="1"/>
    <s v="English"/>
    <x v="0"/>
    <m/>
    <m/>
    <x v="2"/>
    <m/>
    <m/>
    <x v="2"/>
    <m/>
    <m/>
    <x v="1"/>
    <m/>
    <m/>
    <x v="1"/>
    <m/>
    <m/>
    <s v=""/>
    <m/>
    <s v="Yes"/>
    <s v="robert.wynja@prh.email"/>
    <m/>
    <n v="0"/>
    <n v="1"/>
  </r>
  <r>
    <s v="Asset02668"/>
    <m/>
    <m/>
    <m/>
    <m/>
    <m/>
    <x v="6"/>
    <x v="9"/>
    <m/>
    <x v="2"/>
    <m/>
    <s v="Geriatric Psychiatry Outpatient Clinic"/>
    <m/>
    <x v="3"/>
    <m/>
    <x v="16"/>
    <x v="3"/>
    <m/>
    <m/>
    <m/>
    <m/>
    <m/>
    <m/>
    <n v="112"/>
    <n v="28"/>
    <n v="19"/>
    <n v="114"/>
    <n v="161"/>
    <x v="0"/>
    <n v="0"/>
    <n v="0"/>
    <s v="Weekdays;"/>
    <n v="0"/>
    <m/>
    <s v="550 University Ave"/>
    <x v="7"/>
    <x v="0"/>
    <x v="9"/>
    <m/>
    <m/>
    <m/>
    <m/>
    <x v="1"/>
    <m/>
    <m/>
    <m/>
    <m/>
    <m/>
    <m/>
    <m/>
    <m/>
    <n v="0.5"/>
    <n v="0"/>
    <n v="0"/>
    <n v="0"/>
    <n v="0.1"/>
    <m/>
    <n v="0"/>
    <n v="0"/>
    <n v="0"/>
    <n v="0"/>
    <n v="0"/>
    <n v="0"/>
    <n v="0"/>
    <n v="0"/>
    <n v="0"/>
    <n v="0"/>
    <n v="0"/>
    <n v="0"/>
    <n v="0"/>
    <m/>
    <n v="0"/>
    <n v="0"/>
    <m/>
    <m/>
    <n v="0"/>
    <s v=""/>
    <n v="0.6"/>
    <n v="0"/>
    <m/>
    <s v="100%"/>
    <s v=""/>
    <x v="2"/>
    <m/>
    <x v="2"/>
    <m/>
    <m/>
    <x v="1"/>
    <s v="English"/>
    <x v="0"/>
    <m/>
    <m/>
    <x v="2"/>
    <m/>
    <m/>
    <x v="2"/>
    <m/>
    <m/>
    <x v="1"/>
    <m/>
    <m/>
    <x v="1"/>
    <m/>
    <m/>
    <s v=""/>
    <m/>
    <s v="Yes"/>
    <s v="jennifer.mokry@uhn.ca"/>
    <m/>
    <n v="0"/>
    <n v="1"/>
  </r>
  <r>
    <s v="Asset02226"/>
    <m/>
    <m/>
    <m/>
    <m/>
    <m/>
    <x v="6"/>
    <x v="115"/>
    <m/>
    <x v="2"/>
    <m/>
    <s v="SJHH Seniors Mental Health Service - Hamilton"/>
    <m/>
    <x v="3"/>
    <m/>
    <x v="16"/>
    <x v="3"/>
    <m/>
    <m/>
    <m/>
    <m/>
    <m/>
    <m/>
    <n v="333"/>
    <n v="2741"/>
    <n v="2379"/>
    <n v="447"/>
    <n v="5567"/>
    <x v="0"/>
    <n v="0"/>
    <n v="0"/>
    <s v="Weekdays;"/>
    <n v="44"/>
    <m/>
    <s v="100 West 5th"/>
    <x v="19"/>
    <x v="0"/>
    <x v="214"/>
    <m/>
    <m/>
    <m/>
    <m/>
    <x v="3"/>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816"/>
    <m/>
    <m/>
    <m/>
    <m/>
    <m/>
    <x v="6"/>
    <x v="128"/>
    <m/>
    <x v="2"/>
    <m/>
    <s v="Seniors' Mental Health Program - Consultative Service"/>
    <m/>
    <x v="3"/>
    <m/>
    <x v="7"/>
    <x v="8"/>
    <m/>
    <m/>
    <m/>
    <m/>
    <m/>
    <m/>
    <n v="49"/>
    <n v="0"/>
    <n v="0"/>
    <n v="0"/>
    <n v="0"/>
    <x v="0"/>
    <n v="0"/>
    <n v="0"/>
    <s v="Weekdays;"/>
    <n v="32"/>
    <m/>
    <s v="330 Second Avenue, Suite 201"/>
    <x v="66"/>
    <x v="0"/>
    <x v="140"/>
    <m/>
    <m/>
    <m/>
    <m/>
    <x v="6"/>
    <m/>
    <m/>
    <m/>
    <m/>
    <m/>
    <m/>
    <m/>
    <m/>
    <n v="0.6"/>
    <n v="0"/>
    <n v="0"/>
    <n v="0"/>
    <n v="0.15"/>
    <m/>
    <n v="0"/>
    <n v="0"/>
    <n v="0"/>
    <n v="0"/>
    <n v="0"/>
    <n v="0"/>
    <n v="0"/>
    <n v="0"/>
    <n v="0"/>
    <n v="0"/>
    <n v="2"/>
    <n v="0"/>
    <n v="0"/>
    <m/>
    <n v="0"/>
    <n v="0"/>
    <m/>
    <m/>
    <n v="0"/>
    <s v="1 SMH RN vacancy for 7 months due to a personal leave of absence._x000a_Second RN vacant position advertised and recruitment efforts in place. _x000a_NE BSO with NBRHC supporting services as required. _x000a_Administrative supports have decreased since March 2022 due to lack of funding for this position."/>
    <n v="2.75"/>
    <n v="2"/>
    <m/>
    <s v=""/>
    <s v="Psychiatrists, Physicians, NPs from family health teams, hospital, LTCH, community, agencies, etc."/>
    <x v="2"/>
    <m/>
    <x v="2"/>
    <m/>
    <m/>
    <x v="1"/>
    <s v="English"/>
    <x v="0"/>
    <m/>
    <m/>
    <x v="2"/>
    <m/>
    <m/>
    <x v="2"/>
    <m/>
    <m/>
    <x v="1"/>
    <m/>
    <m/>
    <x v="1"/>
    <m/>
    <m/>
    <s v=""/>
    <m/>
    <s v="Yes"/>
    <s v="tclarke@cmhact.ca"/>
    <m/>
    <n v="0"/>
    <n v="1"/>
  </r>
  <r>
    <s v="Asset02810"/>
    <m/>
    <m/>
    <m/>
    <m/>
    <m/>
    <x v="6"/>
    <x v="174"/>
    <m/>
    <x v="2"/>
    <m/>
    <s v="Seniors' Mental Health - Consultation Service"/>
    <m/>
    <x v="3"/>
    <m/>
    <x v="7"/>
    <x v="8"/>
    <m/>
    <m/>
    <m/>
    <m/>
    <m/>
    <m/>
    <n v="82"/>
    <n v="0"/>
    <n v="0"/>
    <n v="0"/>
    <n v="0"/>
    <x v="0"/>
    <n v="0"/>
    <n v="0"/>
    <s v="Weekdays;"/>
    <n v="23"/>
    <m/>
    <s v="20 May Street South"/>
    <x v="73"/>
    <x v="0"/>
    <x v="151"/>
    <m/>
    <m/>
    <m/>
    <m/>
    <x v="6"/>
    <m/>
    <m/>
    <m/>
    <m/>
    <m/>
    <m/>
    <m/>
    <m/>
    <n v="0"/>
    <n v="0"/>
    <n v="0"/>
    <n v="0"/>
    <n v="0.04"/>
    <m/>
    <n v="0"/>
    <n v="0"/>
    <n v="0"/>
    <n v="0"/>
    <n v="0"/>
    <n v="0"/>
    <n v="0"/>
    <n v="0"/>
    <n v="0"/>
    <n v="0"/>
    <n v="2"/>
    <n v="0"/>
    <n v="0"/>
    <m/>
    <n v="0"/>
    <n v="0"/>
    <m/>
    <m/>
    <n v="0"/>
    <s v="RN for SMH KL hired in May 2020, New hire for New Liskeard January 2022. New Liskeard position was vacant since April 2020 due to recruitment challenges staff on an approved emergency leave to work in the LTCH setting."/>
    <n v="2.04"/>
    <n v="2"/>
    <m/>
    <s v="100%"/>
    <s v="Physicians, Psychiatrists, NP from hospital, community, family health teams, agencies, LTCH,etc."/>
    <x v="2"/>
    <m/>
    <x v="2"/>
    <m/>
    <m/>
    <x v="1"/>
    <s v="English"/>
    <x v="0"/>
    <m/>
    <m/>
    <x v="2"/>
    <m/>
    <m/>
    <x v="2"/>
    <m/>
    <m/>
    <x v="1"/>
    <m/>
    <m/>
    <x v="1"/>
    <m/>
    <m/>
    <s v=""/>
    <m/>
    <s v="Yes"/>
    <s v="tclarke@cmhact.ca"/>
    <m/>
    <n v="0"/>
    <n v="1"/>
  </r>
  <r>
    <s v="Asset02219"/>
    <m/>
    <m/>
    <m/>
    <m/>
    <m/>
    <x v="6"/>
    <x v="116"/>
    <m/>
    <x v="2"/>
    <m/>
    <s v="SJHH Seniors Mental Health Outreach Program Halton - NW Mississauga"/>
    <m/>
    <x v="3"/>
    <m/>
    <x v="7"/>
    <x v="8"/>
    <m/>
    <m/>
    <m/>
    <m/>
    <m/>
    <m/>
    <n v="778"/>
    <n v="6625"/>
    <n v="5513"/>
    <n v="1965"/>
    <n v="14103"/>
    <x v="0"/>
    <n v="0"/>
    <n v="0"/>
    <s v="Weekdays;"/>
    <n v="45"/>
    <m/>
    <s v="5230 South Service Road Unit #103"/>
    <x v="59"/>
    <x v="0"/>
    <x v="126"/>
    <m/>
    <m/>
    <m/>
    <m/>
    <x v="2"/>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220"/>
    <m/>
    <m/>
    <m/>
    <m/>
    <m/>
    <x v="6"/>
    <x v="117"/>
    <m/>
    <x v="2"/>
    <m/>
    <s v="SJHH Seniors Mental Health Outreach Program Niagara"/>
    <m/>
    <x v="3"/>
    <m/>
    <x v="7"/>
    <x v="8"/>
    <m/>
    <m/>
    <m/>
    <m/>
    <m/>
    <m/>
    <n v="263"/>
    <n v="2031"/>
    <n v="1218"/>
    <n v="267"/>
    <n v="3516"/>
    <x v="0"/>
    <n v="0"/>
    <n v="0"/>
    <s v="Weekdays;"/>
    <n v="43"/>
    <m/>
    <s v="110 Hannover Drive Unit # 107"/>
    <x v="60"/>
    <x v="0"/>
    <x v="127"/>
    <m/>
    <m/>
    <m/>
    <m/>
    <x v="3"/>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225"/>
    <m/>
    <m/>
    <m/>
    <m/>
    <m/>
    <x v="6"/>
    <x v="173"/>
    <m/>
    <x v="2"/>
    <m/>
    <s v="SJHH Seniors Mental Health Outreach Program Brant"/>
    <m/>
    <x v="3"/>
    <m/>
    <x v="7"/>
    <x v="8"/>
    <m/>
    <m/>
    <m/>
    <m/>
    <m/>
    <m/>
    <n v="103"/>
    <n v="639"/>
    <n v="436"/>
    <n v="49"/>
    <n v="1124"/>
    <x v="0"/>
    <n v="0"/>
    <n v="0"/>
    <s v="Weekdays;"/>
    <n v="78"/>
    <m/>
    <s v="99 Wayne Gretzky Parkway"/>
    <x v="16"/>
    <x v="0"/>
    <x v="196"/>
    <m/>
    <m/>
    <m/>
    <m/>
    <x v="3"/>
    <m/>
    <m/>
    <m/>
    <m/>
    <m/>
    <m/>
    <m/>
    <m/>
    <n v="0"/>
    <n v="0"/>
    <n v="0"/>
    <n v="0"/>
    <n v="0"/>
    <m/>
    <n v="0"/>
    <n v="0"/>
    <n v="0"/>
    <n v="0"/>
    <n v="0"/>
    <n v="0"/>
    <n v="0"/>
    <n v="0"/>
    <n v="0"/>
    <n v="0"/>
    <n v="0"/>
    <n v="0"/>
    <n v="0"/>
    <m/>
    <n v="0"/>
    <n v="0"/>
    <m/>
    <m/>
    <n v="0"/>
    <s v=""/>
    <n v="0"/>
    <n v="0"/>
    <m/>
    <s v=""/>
    <s v=""/>
    <x v="2"/>
    <m/>
    <x v="2"/>
    <m/>
    <m/>
    <x v="1"/>
    <s v="English"/>
    <x v="0"/>
    <m/>
    <m/>
    <x v="2"/>
    <m/>
    <m/>
    <x v="2"/>
    <m/>
    <m/>
    <x v="1"/>
    <m/>
    <m/>
    <x v="1"/>
    <m/>
    <m/>
    <s v=""/>
    <m/>
    <s v="Yes"/>
    <s v="epeterse@stjoes.ca"/>
    <m/>
    <n v="0"/>
    <n v="1"/>
  </r>
  <r>
    <s v="Asset02049"/>
    <m/>
    <m/>
    <m/>
    <m/>
    <m/>
    <x v="6"/>
    <x v="24"/>
    <m/>
    <x v="2"/>
    <m/>
    <s v="Geriatric Community Services of Ottawa"/>
    <m/>
    <x v="3"/>
    <m/>
    <x v="7"/>
    <x v="8"/>
    <m/>
    <m/>
    <m/>
    <m/>
    <m/>
    <m/>
    <n v="2795"/>
    <n v="11111"/>
    <n v="9094"/>
    <n v="1282"/>
    <n v="21487"/>
    <x v="0"/>
    <n v="0"/>
    <n v="0"/>
    <s v="Weekdays;"/>
    <n v="167"/>
    <m/>
    <s v="75 Bruyere St. "/>
    <x v="11"/>
    <x v="0"/>
    <x v="13"/>
    <m/>
    <m/>
    <m/>
    <m/>
    <x v="0"/>
    <m/>
    <m/>
    <m/>
    <m/>
    <m/>
    <m/>
    <m/>
    <m/>
    <n v="2"/>
    <n v="0"/>
    <n v="0"/>
    <n v="0"/>
    <n v="3.2"/>
    <m/>
    <n v="0"/>
    <n v="7.8"/>
    <n v="0"/>
    <n v="0"/>
    <n v="0"/>
    <n v="0"/>
    <n v="0"/>
    <n v="0"/>
    <n v="0"/>
    <n v="0"/>
    <n v="3"/>
    <n v="0"/>
    <n v="10.199999999999999"/>
    <m/>
    <n v="0"/>
    <n v="0"/>
    <m/>
    <m/>
    <n v="0"/>
    <s v=""/>
    <n v="26.2"/>
    <n v="21"/>
    <m/>
    <s v="100%"/>
    <s v=""/>
    <x v="2"/>
    <m/>
    <x v="2"/>
    <m/>
    <m/>
    <x v="1"/>
    <s v="English"/>
    <x v="0"/>
    <m/>
    <m/>
    <x v="2"/>
    <m/>
    <m/>
    <x v="2"/>
    <m/>
    <m/>
    <x v="1"/>
    <m/>
    <m/>
    <x v="1"/>
    <m/>
    <m/>
    <s v=""/>
    <m/>
    <s v="Yes"/>
    <s v="vdemers@bruyere.org"/>
    <m/>
    <n v="0"/>
    <n v="1"/>
  </r>
  <r>
    <s v="Asset02263"/>
    <m/>
    <m/>
    <m/>
    <m/>
    <m/>
    <x v="6"/>
    <x v="175"/>
    <m/>
    <x v="2"/>
    <m/>
    <s v="Integrated Psychogeriatric Outreach Program (IPOP)"/>
    <m/>
    <x v="3"/>
    <m/>
    <x v="7"/>
    <x v="8"/>
    <m/>
    <m/>
    <m/>
    <m/>
    <m/>
    <m/>
    <n v="375"/>
    <n v="3801"/>
    <n v="3076"/>
    <n v="247"/>
    <n v="7124"/>
    <x v="0"/>
    <n v="0"/>
    <n v="0"/>
    <s v="Weekdays;"/>
    <n v="21"/>
    <m/>
    <s v=" Suite 216"/>
    <x v="93"/>
    <x v="0"/>
    <x v="198"/>
    <m/>
    <m/>
    <m/>
    <m/>
    <x v="2"/>
    <m/>
    <m/>
    <m/>
    <m/>
    <m/>
    <m/>
    <m/>
    <m/>
    <n v="0"/>
    <n v="0"/>
    <n v="0"/>
    <n v="0"/>
    <n v="0.3"/>
    <m/>
    <n v="1"/>
    <n v="1"/>
    <n v="0"/>
    <n v="0"/>
    <n v="0"/>
    <n v="0"/>
    <n v="0"/>
    <n v="0"/>
    <n v="0"/>
    <n v="0"/>
    <n v="1"/>
    <n v="0"/>
    <n v="1"/>
    <m/>
    <n v="0"/>
    <n v="0"/>
    <m/>
    <m/>
    <n v="0"/>
    <s v=""/>
    <n v="4.3"/>
    <n v="4"/>
    <m/>
    <s v="50% to &lt;75%"/>
    <s v=""/>
    <x v="2"/>
    <m/>
    <x v="2"/>
    <m/>
    <m/>
    <x v="1"/>
    <s v="English"/>
    <x v="0"/>
    <m/>
    <m/>
    <x v="2"/>
    <m/>
    <m/>
    <x v="2"/>
    <m/>
    <m/>
    <x v="1"/>
    <m/>
    <m/>
    <x v="1"/>
    <m/>
    <m/>
    <s v=""/>
    <m/>
    <s v="Yes"/>
    <s v="ssaulnier@loftcs.org"/>
    <m/>
    <n v="0"/>
    <n v="1"/>
  </r>
  <r>
    <s v="Asset02883"/>
    <m/>
    <m/>
    <m/>
    <m/>
    <m/>
    <x v="6"/>
    <x v="17"/>
    <m/>
    <x v="2"/>
    <m/>
    <s v="Community Psychiatric services for Elderly"/>
    <m/>
    <x v="3"/>
    <m/>
    <x v="7"/>
    <x v="8"/>
    <m/>
    <m/>
    <m/>
    <m/>
    <m/>
    <m/>
    <n v="439"/>
    <n v="6686"/>
    <n v="5852"/>
    <n v="0"/>
    <n v="12538"/>
    <x v="0"/>
    <n v="0"/>
    <n v="0"/>
    <s v="Weekdays;"/>
    <n v="14"/>
    <m/>
    <s v="2075 Bayview Avenue"/>
    <x v="7"/>
    <x v="0"/>
    <x v="17"/>
    <m/>
    <m/>
    <m/>
    <m/>
    <x v="1"/>
    <m/>
    <m/>
    <m/>
    <m/>
    <m/>
    <m/>
    <m/>
    <m/>
    <n v="1"/>
    <n v="0"/>
    <n v="0"/>
    <n v="0"/>
    <n v="0.9"/>
    <m/>
    <n v="0"/>
    <n v="0.6"/>
    <n v="0"/>
    <n v="0"/>
    <n v="0"/>
    <n v="0"/>
    <n v="0"/>
    <n v="0"/>
    <n v="0"/>
    <n v="0"/>
    <n v="1"/>
    <n v="0"/>
    <n v="2"/>
    <m/>
    <n v="0"/>
    <n v="0"/>
    <m/>
    <m/>
    <n v="0"/>
    <s v=""/>
    <n v="5.5"/>
    <n v="3.6"/>
    <m/>
    <s v="100%"/>
    <s v="All patient populations from all selectino sites approved by the family physician"/>
    <x v="2"/>
    <m/>
    <x v="2"/>
    <m/>
    <m/>
    <x v="1"/>
    <s v="English"/>
    <x v="0"/>
    <m/>
    <m/>
    <x v="2"/>
    <m/>
    <m/>
    <x v="2"/>
    <m/>
    <m/>
    <x v="1"/>
    <m/>
    <m/>
    <x v="1"/>
    <m/>
    <m/>
    <s v=""/>
    <m/>
    <s v="Yes"/>
    <s v="hema.bhatt@sunnybrook.ca"/>
    <m/>
    <n v="0"/>
    <n v="1"/>
  </r>
  <r>
    <s v="Asset02442"/>
    <m/>
    <m/>
    <m/>
    <m/>
    <m/>
    <x v="6"/>
    <x v="9"/>
    <m/>
    <x v="2"/>
    <m/>
    <s v="Reconnect"/>
    <m/>
    <x v="3"/>
    <m/>
    <x v="7"/>
    <x v="8"/>
    <m/>
    <m/>
    <m/>
    <m/>
    <m/>
    <m/>
    <n v="55"/>
    <n v="345"/>
    <n v="0"/>
    <n v="0"/>
    <n v="345"/>
    <x v="0"/>
    <n v="0"/>
    <n v="0"/>
    <m/>
    <n v="0"/>
    <m/>
    <s v="550 University Ave"/>
    <x v="7"/>
    <x v="0"/>
    <x v="9"/>
    <m/>
    <m/>
    <m/>
    <m/>
    <x v="1"/>
    <m/>
    <m/>
    <m/>
    <m/>
    <m/>
    <m/>
    <m/>
    <m/>
    <n v="0"/>
    <n v="0"/>
    <n v="0"/>
    <n v="0.2"/>
    <n v="0"/>
    <m/>
    <n v="0"/>
    <n v="0"/>
    <n v="0"/>
    <n v="0"/>
    <n v="0"/>
    <n v="0"/>
    <n v="0"/>
    <n v="0"/>
    <n v="0"/>
    <n v="0"/>
    <n v="0"/>
    <n v="0"/>
    <n v="0"/>
    <m/>
    <n v="0"/>
    <n v="0"/>
    <m/>
    <m/>
    <n v="0"/>
    <s v=""/>
    <n v="0.2"/>
    <n v="0"/>
    <m/>
    <s v="100%"/>
    <s v=""/>
    <x v="2"/>
    <m/>
    <x v="2"/>
    <m/>
    <m/>
    <x v="1"/>
    <s v="English"/>
    <x v="0"/>
    <m/>
    <m/>
    <x v="2"/>
    <m/>
    <m/>
    <x v="2"/>
    <m/>
    <m/>
    <x v="1"/>
    <m/>
    <m/>
    <x v="1"/>
    <m/>
    <m/>
    <s v=""/>
    <m/>
    <s v="Yes"/>
    <s v="richard.norman@sinaihealth.ca"/>
    <m/>
    <n v="0"/>
    <n v="1"/>
  </r>
  <r>
    <s v="Asset02524"/>
    <m/>
    <m/>
    <m/>
    <m/>
    <m/>
    <x v="6"/>
    <x v="122"/>
    <m/>
    <x v="2"/>
    <m/>
    <s v="Seniors Mental Health Outreach Team"/>
    <m/>
    <x v="3"/>
    <m/>
    <x v="7"/>
    <x v="8"/>
    <m/>
    <m/>
    <m/>
    <m/>
    <m/>
    <m/>
    <n v="2339"/>
    <n v="6345"/>
    <n v="5139"/>
    <n v="0"/>
    <n v="11484"/>
    <x v="0"/>
    <n v="0"/>
    <n v="0"/>
    <s v="Weekdays;"/>
    <n v="51.3"/>
    <m/>
    <s v="640 Cataraqui Woods Dr"/>
    <x v="62"/>
    <x v="0"/>
    <x v="222"/>
    <m/>
    <m/>
    <m/>
    <m/>
    <x v="0"/>
    <m/>
    <m/>
    <m/>
    <m/>
    <m/>
    <m/>
    <m/>
    <m/>
    <n v="0"/>
    <n v="0"/>
    <n v="0"/>
    <n v="0"/>
    <n v="3.34"/>
    <m/>
    <n v="0"/>
    <n v="1"/>
    <n v="0"/>
    <n v="0"/>
    <n v="0"/>
    <n v="0"/>
    <n v="0"/>
    <n v="0"/>
    <n v="0"/>
    <n v="0"/>
    <n v="18"/>
    <n v="0"/>
    <n v="0.5"/>
    <m/>
    <n v="0"/>
    <n v="0"/>
    <m/>
    <m/>
    <n v="0"/>
    <s v=""/>
    <n v="22.84"/>
    <n v="19.5"/>
    <m/>
    <s v=""/>
    <s v="We work in a shared care model and therefore require a referral from a phsycian. Referral sources include primary care clinicians (physicians/NPs), walk-in clinic clinicians as we have a number of people without a primary care clinician; hospitals; LTCHs"/>
    <x v="2"/>
    <m/>
    <x v="2"/>
    <m/>
    <m/>
    <x v="1"/>
    <s v="English"/>
    <x v="0"/>
    <m/>
    <m/>
    <x v="2"/>
    <m/>
    <m/>
    <x v="2"/>
    <m/>
    <m/>
    <x v="1"/>
    <m/>
    <m/>
    <x v="1"/>
    <m/>
    <m/>
    <s v="# of caregivers served is an estimateRNs divided across sites as follows (all other FTEs shared)1. 5.0 FTE RNs     1.0 FTE RN Central Access2. 4.0 FTE RNs3. 7.0 FTE RNsCOVID impacted service. Seeing the burden of illness and risk increase and the complexity of clinical and social situations"/>
    <m/>
    <s v="Yes"/>
    <s v="websters@providencecare.ca"/>
    <m/>
    <n v="0"/>
    <n v="1"/>
  </r>
  <r>
    <s v="Asset02602"/>
    <m/>
    <m/>
    <m/>
    <m/>
    <m/>
    <x v="6"/>
    <x v="109"/>
    <m/>
    <x v="2"/>
    <m/>
    <s v="Regional Geriatric Program - Geriatric Psychiatry Outreach"/>
    <m/>
    <x v="3"/>
    <m/>
    <x v="7"/>
    <x v="8"/>
    <m/>
    <m/>
    <m/>
    <m/>
    <m/>
    <m/>
    <n v="18"/>
    <n v="21"/>
    <n v="0"/>
    <n v="0"/>
    <n v="21"/>
    <x v="0"/>
    <n v="0"/>
    <n v="0"/>
    <s v="Weekdays;"/>
    <n v="0"/>
    <m/>
    <s v="3276 St. Claire Ave East"/>
    <x v="7"/>
    <x v="0"/>
    <x v="118"/>
    <m/>
    <m/>
    <m/>
    <m/>
    <x v="1"/>
    <m/>
    <m/>
    <m/>
    <m/>
    <m/>
    <m/>
    <m/>
    <m/>
    <n v="0.33"/>
    <n v="0"/>
    <n v="0"/>
    <n v="0"/>
    <n v="0.1"/>
    <m/>
    <n v="0"/>
    <n v="0"/>
    <n v="0"/>
    <n v="0"/>
    <n v="0"/>
    <n v="0"/>
    <n v="0"/>
    <n v="0"/>
    <n v="0"/>
    <n v="0"/>
    <n v="0"/>
    <n v="0"/>
    <n v="0"/>
    <m/>
    <n v="0"/>
    <n v="0"/>
    <m/>
    <m/>
    <n v="0"/>
    <s v="0.1 Manager_x000a_0.1 Patient Flow Coordinator"/>
    <n v="0.43000000000000005"/>
    <n v="0"/>
    <m/>
    <s v="100%"/>
    <s v="Acute Care, Inpatient Units, Outreach Teams"/>
    <x v="2"/>
    <m/>
    <x v="2"/>
    <m/>
    <m/>
    <x v="1"/>
    <s v="English"/>
    <x v="0"/>
    <m/>
    <m/>
    <x v="2"/>
    <m/>
    <m/>
    <x v="2"/>
    <m/>
    <m/>
    <x v="1"/>
    <m/>
    <m/>
    <x v="1"/>
    <m/>
    <m/>
    <s v=""/>
    <m/>
    <s v="Yes"/>
    <s v="chiara.campitelli-thompson@unityhealth.to"/>
    <m/>
    <n v="0"/>
    <n v="1"/>
  </r>
  <r>
    <s v="Asset02694"/>
    <m/>
    <m/>
    <m/>
    <m/>
    <m/>
    <x v="6"/>
    <x v="14"/>
    <m/>
    <x v="2"/>
    <m/>
    <s v="Specialized Geriatric Services"/>
    <m/>
    <x v="3"/>
    <m/>
    <x v="7"/>
    <x v="8"/>
    <m/>
    <m/>
    <m/>
    <m/>
    <m/>
    <m/>
    <n v="239"/>
    <n v="2984"/>
    <n v="2394"/>
    <n v="2"/>
    <n v="5380"/>
    <x v="0"/>
    <n v="0"/>
    <n v="0"/>
    <s v="Weekdays;"/>
    <n v="51.5"/>
    <m/>
    <s v="80 Waterloo Ave"/>
    <x v="12"/>
    <x v="0"/>
    <x v="14"/>
    <m/>
    <m/>
    <m/>
    <m/>
    <x v="3"/>
    <m/>
    <m/>
    <m/>
    <m/>
    <m/>
    <m/>
    <m/>
    <m/>
    <n v="0"/>
    <n v="0"/>
    <n v="0"/>
    <n v="0"/>
    <n v="0"/>
    <m/>
    <n v="0"/>
    <n v="0"/>
    <n v="0"/>
    <n v="0"/>
    <n v="0"/>
    <n v="0"/>
    <n v="0"/>
    <n v="0"/>
    <n v="0"/>
    <n v="0"/>
    <n v="0"/>
    <n v="0"/>
    <n v="0"/>
    <m/>
    <n v="0"/>
    <n v="0"/>
    <m/>
    <m/>
    <n v="0"/>
    <s v="4 FTE Guelph Wellington, 2 FTE Cambridge"/>
    <n v="0"/>
    <n v="0"/>
    <m/>
    <s v="75% to &lt;100%"/>
    <s v="Family Physicians, General Hospital, GEM, Homewood Health Centre, Emergency Department"/>
    <x v="2"/>
    <m/>
    <x v="2"/>
    <m/>
    <m/>
    <x v="1"/>
    <s v="English"/>
    <x v="0"/>
    <m/>
    <m/>
    <x v="2"/>
    <m/>
    <m/>
    <x v="2"/>
    <m/>
    <m/>
    <x v="1"/>
    <m/>
    <m/>
    <x v="1"/>
    <m/>
    <m/>
    <s v=""/>
    <m/>
    <s v="Yes"/>
    <s v="cplatt@cmhaww.ca"/>
    <m/>
    <n v="0"/>
    <n v="1"/>
  </r>
  <r>
    <s v="Asset02925"/>
    <m/>
    <m/>
    <m/>
    <m/>
    <m/>
    <x v="6"/>
    <x v="146"/>
    <m/>
    <x v="2"/>
    <m/>
    <s v="Geriatric Psychiatry Outreach Team"/>
    <m/>
    <x v="3"/>
    <m/>
    <x v="7"/>
    <x v="8"/>
    <m/>
    <m/>
    <m/>
    <m/>
    <m/>
    <m/>
    <n v="716"/>
    <n v="11544"/>
    <n v="6632"/>
    <n v="0"/>
    <n v="18176"/>
    <x v="0"/>
    <n v="0"/>
    <n v="0"/>
    <s v="Weekdays;"/>
    <n v="3"/>
    <m/>
    <s v="414 Scott Street"/>
    <x v="77"/>
    <x v="0"/>
    <x v="189"/>
    <m/>
    <m/>
    <m/>
    <m/>
    <x v="4"/>
    <m/>
    <m/>
    <m/>
    <m/>
    <m/>
    <m/>
    <m/>
    <m/>
    <n v="0"/>
    <n v="0"/>
    <n v="0"/>
    <n v="0"/>
    <n v="0"/>
    <m/>
    <n v="0"/>
    <n v="0"/>
    <n v="0"/>
    <n v="0"/>
    <n v="0"/>
    <n v="0"/>
    <n v="0"/>
    <n v="0"/>
    <n v="0"/>
    <n v="0"/>
    <n v="2.8"/>
    <n v="2"/>
    <n v="9.5"/>
    <m/>
    <n v="0"/>
    <n v="0"/>
    <m/>
    <m/>
    <n v="1"/>
    <s v=""/>
    <n v="14.3"/>
    <n v="15.3"/>
    <m/>
    <s v=""/>
    <s v="Primary Care, Hospitals, Family Members, BSO Program, Community Partners"/>
    <x v="2"/>
    <m/>
    <x v="2"/>
    <m/>
    <m/>
    <x v="1"/>
    <s v="English"/>
    <x v="0"/>
    <m/>
    <m/>
    <x v="2"/>
    <m/>
    <m/>
    <x v="2"/>
    <m/>
    <m/>
    <x v="1"/>
    <m/>
    <m/>
    <x v="1"/>
    <m/>
    <m/>
    <s v="Comprehensive assessments conducted by one or more health care professionals in the older person's place of residence.  These teams collaborate with community and primary care and provide system navigation to keep at risk seniors at home and out of hospital.We have over the last few years struggled with recruitment.  Our salaries are significantly lower (10-15%) from our community/hospital funded counterparts.  With 40% of our staff reaching retirement age we forsee this issue being magnified and inpacting services shortly without additional funding to support salaries/benefits."/>
    <m/>
    <s v="Yes"/>
    <s v="kkay@rgpo.ca"/>
    <m/>
    <n v="0"/>
    <n v="1"/>
  </r>
  <r>
    <s v="Asset01982"/>
    <m/>
    <m/>
    <m/>
    <m/>
    <m/>
    <x v="6"/>
    <x v="9"/>
    <m/>
    <x v="2"/>
    <m/>
    <s v="GMHOT"/>
    <m/>
    <x v="3"/>
    <m/>
    <x v="7"/>
    <x v="8"/>
    <m/>
    <m/>
    <m/>
    <m/>
    <m/>
    <m/>
    <n v="310"/>
    <n v="888"/>
    <n v="0"/>
    <n v="0"/>
    <n v="888"/>
    <x v="0"/>
    <n v="0"/>
    <n v="0"/>
    <s v="Weekdays;"/>
    <n v="0"/>
    <m/>
    <s v="550 University Ave"/>
    <x v="7"/>
    <x v="0"/>
    <x v="9"/>
    <m/>
    <m/>
    <m/>
    <m/>
    <x v="1"/>
    <m/>
    <m/>
    <m/>
    <m/>
    <m/>
    <m/>
    <m/>
    <m/>
    <n v="0"/>
    <n v="0"/>
    <n v="0"/>
    <n v="0"/>
    <n v="1"/>
    <m/>
    <n v="0"/>
    <n v="0"/>
    <n v="0"/>
    <n v="0"/>
    <n v="0"/>
    <n v="0"/>
    <n v="0"/>
    <n v="0"/>
    <n v="0"/>
    <n v="0"/>
    <n v="0"/>
    <n v="0"/>
    <n v="0"/>
    <m/>
    <n v="0"/>
    <n v="0"/>
    <m/>
    <m/>
    <n v="2"/>
    <s v="Mental Heath Clinician"/>
    <n v="1"/>
    <n v="2"/>
    <m/>
    <s v="75% to &lt;100%"/>
    <s v="Behavioural Support Leads in LTCC"/>
    <x v="2"/>
    <m/>
    <x v="2"/>
    <m/>
    <m/>
    <x v="1"/>
    <s v="English"/>
    <x v="0"/>
    <m/>
    <m/>
    <x v="2"/>
    <m/>
    <m/>
    <x v="2"/>
    <m/>
    <m/>
    <x v="1"/>
    <m/>
    <m/>
    <x v="1"/>
    <m/>
    <m/>
    <s v=""/>
    <m/>
    <s v="Yes"/>
    <s v="vera.raposo@uhn.ca"/>
    <m/>
    <n v="0"/>
    <n v="1"/>
  </r>
  <r>
    <s v="Asset02739"/>
    <m/>
    <m/>
    <m/>
    <m/>
    <m/>
    <x v="6"/>
    <x v="90"/>
    <m/>
    <x v="2"/>
    <m/>
    <s v="Senior's Transition Team"/>
    <m/>
    <x v="3"/>
    <m/>
    <x v="7"/>
    <x v="8"/>
    <m/>
    <m/>
    <m/>
    <m/>
    <m/>
    <m/>
    <n v="54"/>
    <n v="796"/>
    <n v="527"/>
    <n v="2"/>
    <n v="1325"/>
    <x v="0"/>
    <n v="0"/>
    <n v="0"/>
    <s v="Weekdays;"/>
    <n v="0"/>
    <m/>
    <s v="3570 King St. E."/>
    <x v="25"/>
    <x v="0"/>
    <x v="99"/>
    <m/>
    <m/>
    <m/>
    <m/>
    <x v="3"/>
    <m/>
    <m/>
    <m/>
    <m/>
    <m/>
    <m/>
    <m/>
    <m/>
    <n v="0"/>
    <n v="0"/>
    <n v="0"/>
    <n v="0"/>
    <n v="0"/>
    <m/>
    <n v="0"/>
    <n v="0.2"/>
    <n v="0"/>
    <n v="0"/>
    <n v="0"/>
    <n v="0"/>
    <n v="0"/>
    <n v="0"/>
    <n v="0"/>
    <n v="0"/>
    <n v="0"/>
    <n v="1"/>
    <n v="0.2"/>
    <m/>
    <n v="0"/>
    <n v="0.2"/>
    <m/>
    <m/>
    <n v="0"/>
    <s v="Psychiatrists do not follow but will consult with the team if required. RPN = community only, the rest all in and out patient"/>
    <n v="1.5999999999999999"/>
    <n v="1.5999999999999999"/>
    <m/>
    <s v=""/>
    <s v="Internal (Seniors Mental Health or other programs within Specialized Mental Health)"/>
    <x v="2"/>
    <m/>
    <x v="2"/>
    <m/>
    <m/>
    <x v="1"/>
    <s v="English"/>
    <x v="0"/>
    <m/>
    <m/>
    <x v="2"/>
    <m/>
    <m/>
    <x v="2"/>
    <m/>
    <m/>
    <x v="1"/>
    <m/>
    <m/>
    <x v="1"/>
    <m/>
    <m/>
    <s v="The inpatient staff on the Seniors Mental Health ( allied )will follow assist with the transition into the LTC or other settings.  The RPN will start to engage with the patient on the unit to help support the transition.  RPN will meet with LTC staff to review P.I.E.C.E.S care plan.We could have patients that are under 65 as related to earlier onset of  dementia.  We recently have been supporting the transition of patient from out Adult Inpatient Program that require a more senior type of care related to cognitive decline or numerous co-morbidities"/>
    <m/>
    <s v="Yes"/>
    <s v="cplatt@cmhaww.ca"/>
    <m/>
    <n v="0"/>
    <n v="1"/>
  </r>
  <r>
    <s v="Asset03622"/>
    <m/>
    <m/>
    <m/>
    <m/>
    <m/>
    <x v="6"/>
    <x v="54"/>
    <m/>
    <x v="2"/>
    <m/>
    <s v="Geriatric Psychiatry Community Outreach (GPCS)"/>
    <m/>
    <x v="3"/>
    <m/>
    <x v="7"/>
    <x v="8"/>
    <m/>
    <m/>
    <m/>
    <m/>
    <m/>
    <m/>
    <n v="749"/>
    <n v="4750"/>
    <n v="4479"/>
    <n v="2199"/>
    <n v="11428"/>
    <x v="0"/>
    <n v="0"/>
    <n v="0"/>
    <s v="Weekdays;"/>
    <n v="0"/>
    <m/>
    <s v="3560 Bathurst St"/>
    <x v="7"/>
    <x v="0"/>
    <x v="58"/>
    <m/>
    <m/>
    <m/>
    <m/>
    <x v="1"/>
    <m/>
    <m/>
    <m/>
    <m/>
    <m/>
    <m/>
    <s v="1950 hours annually (37.5 hours per week)"/>
    <m/>
    <n v="1.1000000000000001"/>
    <n v="0"/>
    <n v="0"/>
    <n v="0"/>
    <n v="0"/>
    <m/>
    <n v="0"/>
    <n v="1.36"/>
    <n v="0"/>
    <n v="0"/>
    <n v="0"/>
    <n v="0"/>
    <n v="0"/>
    <n v="0"/>
    <n v="0"/>
    <n v="0"/>
    <n v="0.96"/>
    <n v="0"/>
    <n v="1.06"/>
    <m/>
    <n v="0"/>
    <n v="0"/>
    <m/>
    <m/>
    <n v="0"/>
    <s v=""/>
    <n v="4.4800000000000004"/>
    <n v="3.38"/>
    <m/>
    <s v="100%"/>
    <s v=""/>
    <x v="2"/>
    <m/>
    <x v="2"/>
    <m/>
    <m/>
    <x v="1"/>
    <s v="English"/>
    <x v="0"/>
    <m/>
    <m/>
    <x v="2"/>
    <m/>
    <m/>
    <x v="2"/>
    <m/>
    <m/>
    <x v="1"/>
    <m/>
    <m/>
    <x v="1"/>
    <m/>
    <m/>
    <s v=""/>
    <m/>
    <s v="Yes"/>
    <s v="programs@geriatricsontario.ca"/>
    <m/>
    <n v="1"/>
    <n v="1"/>
  </r>
  <r>
    <s v="Asset03364"/>
    <m/>
    <m/>
    <m/>
    <m/>
    <m/>
    <x v="6"/>
    <x v="118"/>
    <m/>
    <x v="2"/>
    <m/>
    <s v="LTC Outreach"/>
    <m/>
    <x v="3"/>
    <m/>
    <x v="7"/>
    <x v="8"/>
    <m/>
    <m/>
    <m/>
    <m/>
    <m/>
    <m/>
    <n v="310"/>
    <n v="827"/>
    <n v="75"/>
    <n v="1886"/>
    <n v="2788"/>
    <x v="0"/>
    <n v="0"/>
    <n v="0"/>
    <s v="Weekdays;"/>
    <n v="30"/>
    <m/>
    <s v="700 Gordon Street"/>
    <x v="48"/>
    <x v="0"/>
    <x v="129"/>
    <m/>
    <m/>
    <m/>
    <m/>
    <x v="0"/>
    <m/>
    <m/>
    <m/>
    <m/>
    <m/>
    <m/>
    <s v="1950 hours annually (37.5 hours per week)"/>
    <m/>
    <n v="0"/>
    <n v="0"/>
    <n v="0"/>
    <n v="0"/>
    <n v="0.2"/>
    <m/>
    <n v="0"/>
    <n v="0"/>
    <n v="0"/>
    <n v="0"/>
    <n v="0"/>
    <n v="0"/>
    <n v="0"/>
    <n v="0"/>
    <n v="0"/>
    <n v="0"/>
    <n v="3"/>
    <n v="0"/>
    <n v="0"/>
    <m/>
    <n v="0"/>
    <n v="0"/>
    <m/>
    <m/>
    <n v="1"/>
    <s v="1 BT"/>
    <n v="3.2"/>
    <n v="4"/>
    <m/>
    <s v="100%"/>
    <s v=""/>
    <x v="2"/>
    <m/>
    <x v="2"/>
    <m/>
    <m/>
    <x v="1"/>
    <s v="English"/>
    <x v="0"/>
    <m/>
    <m/>
    <x v="2"/>
    <m/>
    <m/>
    <x v="2"/>
    <m/>
    <m/>
    <x v="1"/>
    <m/>
    <m/>
    <x v="1"/>
    <m/>
    <m/>
    <s v=""/>
    <m/>
    <s v="Yes"/>
    <s v="johnstonki@ontarioshores.ca"/>
    <m/>
    <n v="0"/>
    <n v="1"/>
  </r>
  <r>
    <s v="Asset02405"/>
    <m/>
    <m/>
    <m/>
    <m/>
    <m/>
    <x v="6"/>
    <x v="48"/>
    <m/>
    <x v="2"/>
    <m/>
    <s v="GERIATRIC PSYCHIATRY OUTREACH"/>
    <m/>
    <x v="3"/>
    <m/>
    <x v="7"/>
    <x v="8"/>
    <m/>
    <m/>
    <m/>
    <m/>
    <m/>
    <m/>
    <n v="191"/>
    <n v="219"/>
    <n v="12"/>
    <n v="31"/>
    <n v="262"/>
    <x v="0"/>
    <n v="0"/>
    <n v="0"/>
    <s v="Weekdays;"/>
    <n v="38"/>
    <m/>
    <s v="243 Consumers Road, 3rd Floor"/>
    <x v="7"/>
    <x v="0"/>
    <x v="50"/>
    <m/>
    <m/>
    <m/>
    <m/>
    <x v="1"/>
    <m/>
    <m/>
    <m/>
    <m/>
    <m/>
    <m/>
    <m/>
    <m/>
    <n v="0.25"/>
    <n v="0"/>
    <n v="0"/>
    <n v="0"/>
    <n v="1.66"/>
    <m/>
    <n v="0"/>
    <n v="0"/>
    <n v="0"/>
    <n v="0"/>
    <n v="0"/>
    <n v="0"/>
    <n v="0"/>
    <n v="0"/>
    <n v="0"/>
    <n v="0"/>
    <n v="0"/>
    <n v="0"/>
    <n v="0.2"/>
    <m/>
    <n v="0"/>
    <n v="0"/>
    <m/>
    <m/>
    <n v="0"/>
    <s v=""/>
    <n v="2.11"/>
    <n v="0.2"/>
    <m/>
    <s v="100%"/>
    <s v="Referrals also from: hospital, LTC, memory clinic"/>
    <x v="2"/>
    <m/>
    <x v="2"/>
    <m/>
    <m/>
    <x v="1"/>
    <s v="English"/>
    <x v="0"/>
    <m/>
    <m/>
    <x v="2"/>
    <m/>
    <m/>
    <x v="2"/>
    <m/>
    <m/>
    <x v="1"/>
    <m/>
    <m/>
    <x v="1"/>
    <m/>
    <m/>
    <s v="- Serves North York only- Due to retirement, no geri-psychiatrist coverage from Dec 2021 to March 2022  Recruitment plan in place."/>
    <m/>
    <s v="Yes"/>
    <s v="Janet.Oliver@nygh.on.ca"/>
    <m/>
    <n v="0"/>
    <n v="1"/>
  </r>
  <r>
    <s v="Asset02922"/>
    <m/>
    <m/>
    <m/>
    <m/>
    <m/>
    <x v="6"/>
    <x v="80"/>
    <m/>
    <x v="2"/>
    <m/>
    <s v="Seniors' Outpatient Services: Geriatric Psychiatry Outreach Team"/>
    <m/>
    <x v="3"/>
    <m/>
    <x v="7"/>
    <x v="8"/>
    <m/>
    <m/>
    <m/>
    <m/>
    <m/>
    <m/>
    <n v="564"/>
    <n v="3679"/>
    <n v="1830"/>
    <n v="0"/>
    <n v="5509"/>
    <x v="0"/>
    <n v="0"/>
    <n v="0"/>
    <s v="Weekdays;"/>
    <n v="22"/>
    <m/>
    <s v="35 Algoma Street North"/>
    <x v="45"/>
    <x v="0"/>
    <x v="89"/>
    <m/>
    <m/>
    <m/>
    <m/>
    <x v="4"/>
    <m/>
    <m/>
    <m/>
    <m/>
    <m/>
    <m/>
    <m/>
    <m/>
    <n v="0"/>
    <n v="0"/>
    <n v="0"/>
    <n v="0"/>
    <n v="0"/>
    <m/>
    <n v="0"/>
    <n v="1"/>
    <n v="0"/>
    <n v="0"/>
    <n v="0"/>
    <n v="0"/>
    <n v="0"/>
    <n v="0"/>
    <n v="0"/>
    <n v="0"/>
    <n v="0"/>
    <n v="3.6"/>
    <n v="2"/>
    <m/>
    <n v="0"/>
    <n v="0"/>
    <m/>
    <m/>
    <n v="0"/>
    <s v=""/>
    <n v="6.6"/>
    <n v="6.6"/>
    <m/>
    <s v=""/>
    <s v="Primary Care, Specialists, Emergency Department, Acute Care, Rehab Care, Long Term Care"/>
    <x v="2"/>
    <m/>
    <x v="2"/>
    <m/>
    <m/>
    <x v="1"/>
    <s v="English"/>
    <x v="0"/>
    <m/>
    <m/>
    <x v="2"/>
    <m/>
    <m/>
    <x v="2"/>
    <m/>
    <m/>
    <x v="1"/>
    <m/>
    <m/>
    <x v="1"/>
    <m/>
    <m/>
    <s v="Data provided by A Denton"/>
    <m/>
    <s v="Yes"/>
    <s v="kkay@rgpo.ca"/>
    <m/>
    <n v="0"/>
    <n v="1"/>
  </r>
  <r>
    <s v="Asset03595"/>
    <m/>
    <m/>
    <m/>
    <m/>
    <m/>
    <x v="6"/>
    <x v="54"/>
    <m/>
    <x v="2"/>
    <m/>
    <s v="Psychiatric Day Hospital"/>
    <m/>
    <x v="3"/>
    <m/>
    <x v="52"/>
    <x v="3"/>
    <m/>
    <m/>
    <m/>
    <m/>
    <m/>
    <m/>
    <n v="84"/>
    <n v="300"/>
    <n v="267"/>
    <n v="1590"/>
    <n v="2157"/>
    <x v="0"/>
    <n v="0"/>
    <n v="0"/>
    <s v="Weekdays;"/>
    <n v="0"/>
    <m/>
    <s v="3560 Bathurst St"/>
    <x v="7"/>
    <x v="0"/>
    <x v="58"/>
    <m/>
    <m/>
    <m/>
    <m/>
    <x v="1"/>
    <m/>
    <m/>
    <m/>
    <m/>
    <m/>
    <m/>
    <s v="1950 hours annually (37.5 hours per week)"/>
    <m/>
    <n v="1.93"/>
    <n v="0"/>
    <n v="0"/>
    <n v="0"/>
    <n v="0"/>
    <m/>
    <n v="0"/>
    <n v="0.57999999999999996"/>
    <n v="0"/>
    <n v="0"/>
    <n v="0"/>
    <n v="0"/>
    <n v="0"/>
    <n v="0.03"/>
    <n v="0"/>
    <n v="0"/>
    <n v="0.89"/>
    <n v="0"/>
    <n v="0.88"/>
    <m/>
    <n v="0"/>
    <n v="0"/>
    <m/>
    <m/>
    <n v="0"/>
    <s v=""/>
    <n v="4.3099999999999996"/>
    <n v="2.38"/>
    <m/>
    <s v="100%"/>
    <s v=""/>
    <x v="2"/>
    <m/>
    <x v="2"/>
    <m/>
    <m/>
    <x v="1"/>
    <s v="English"/>
    <x v="0"/>
    <m/>
    <m/>
    <x v="2"/>
    <m/>
    <m/>
    <x v="2"/>
    <m/>
    <m/>
    <x v="1"/>
    <m/>
    <m/>
    <x v="1"/>
    <m/>
    <m/>
    <s v=""/>
    <m/>
    <s v="Yes"/>
    <s v="programs@geriatricsontario.ca"/>
    <m/>
    <n v="1"/>
    <n v="1"/>
  </r>
  <r>
    <s v="Asset03596"/>
    <m/>
    <m/>
    <m/>
    <m/>
    <m/>
    <x v="6"/>
    <x v="54"/>
    <m/>
    <x v="2"/>
    <m/>
    <s v="Telepsychiatry Service"/>
    <m/>
    <x v="3"/>
    <m/>
    <x v="53"/>
    <x v="4"/>
    <m/>
    <m/>
    <m/>
    <m/>
    <m/>
    <m/>
    <n v="143"/>
    <n v="0"/>
    <n v="0"/>
    <n v="199"/>
    <n v="199"/>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
    <m/>
    <s v="Yes"/>
    <s v="programs@geriatricsontario.ca"/>
    <m/>
    <n v="1"/>
    <n v="1"/>
  </r>
  <r>
    <s v="Asset02927"/>
    <m/>
    <m/>
    <m/>
    <m/>
    <m/>
    <x v="6"/>
    <x v="80"/>
    <m/>
    <x v="2"/>
    <m/>
    <s v="Geriatric Telemedicine"/>
    <m/>
    <x v="3"/>
    <m/>
    <x v="53"/>
    <x v="4"/>
    <m/>
    <m/>
    <m/>
    <m/>
    <m/>
    <m/>
    <n v="8"/>
    <n v="35"/>
    <n v="0"/>
    <n v="0"/>
    <n v="35"/>
    <x v="0"/>
    <n v="0"/>
    <n v="0"/>
    <s v="Weekdays;"/>
    <n v="45"/>
    <m/>
    <s v="35 Algoma Street North"/>
    <x v="45"/>
    <x v="0"/>
    <x v="89"/>
    <m/>
    <m/>
    <m/>
    <m/>
    <x v="4"/>
    <m/>
    <m/>
    <m/>
    <m/>
    <m/>
    <m/>
    <m/>
    <m/>
    <n v="0"/>
    <n v="0"/>
    <n v="0"/>
    <n v="0"/>
    <n v="0"/>
    <m/>
    <n v="0"/>
    <n v="0"/>
    <n v="0"/>
    <n v="0"/>
    <n v="0"/>
    <n v="0"/>
    <n v="0"/>
    <n v="0"/>
    <n v="0"/>
    <n v="0"/>
    <n v="0"/>
    <n v="0"/>
    <n v="0"/>
    <m/>
    <n v="0"/>
    <n v="0"/>
    <m/>
    <m/>
    <n v="0"/>
    <s v="part of the overall FTE for Geriatric Psychiatry"/>
    <n v="0"/>
    <n v="0"/>
    <m/>
    <s v=""/>
    <s v="Primary Care, Specialists, Emergency Department, Acute Care, Long Term Care"/>
    <x v="2"/>
    <m/>
    <x v="2"/>
    <m/>
    <m/>
    <x v="1"/>
    <s v="English"/>
    <x v="0"/>
    <m/>
    <m/>
    <x v="2"/>
    <m/>
    <m/>
    <x v="2"/>
    <m/>
    <m/>
    <x v="1"/>
    <m/>
    <m/>
    <x v="1"/>
    <m/>
    <m/>
    <s v=""/>
    <m/>
    <s v="Yes"/>
    <s v="kkay@rgpo.ca"/>
    <m/>
    <n v="0"/>
    <n v="1"/>
  </r>
  <r>
    <s v="Asset02730"/>
    <m/>
    <m/>
    <m/>
    <m/>
    <m/>
    <x v="6"/>
    <x v="10"/>
    <m/>
    <x v="2"/>
    <m/>
    <s v="OTN for Geriatric medicine/ geriatric psychiatry"/>
    <m/>
    <x v="3"/>
    <m/>
    <x v="53"/>
    <x v="4"/>
    <m/>
    <m/>
    <m/>
    <m/>
    <m/>
    <m/>
    <n v="125"/>
    <n v="216"/>
    <n v="0"/>
    <n v="0"/>
    <n v="216"/>
    <x v="0"/>
    <n v="0"/>
    <n v="0"/>
    <m/>
    <n v="0"/>
    <m/>
    <s v="170 Colborne St W"/>
    <x v="8"/>
    <x v="0"/>
    <x v="49"/>
    <m/>
    <m/>
    <m/>
    <m/>
    <x v="2"/>
    <m/>
    <m/>
    <m/>
    <m/>
    <m/>
    <m/>
    <m/>
    <m/>
    <n v="0"/>
    <n v="0"/>
    <n v="0"/>
    <n v="0"/>
    <n v="0"/>
    <m/>
    <n v="0"/>
    <n v="0"/>
    <n v="0"/>
    <n v="0"/>
    <n v="0"/>
    <n v="0"/>
    <n v="0"/>
    <n v="0"/>
    <n v="0"/>
    <n v="0"/>
    <n v="0"/>
    <n v="0"/>
    <n v="0"/>
    <m/>
    <n v="0"/>
    <n v="0"/>
    <m/>
    <m/>
    <n v="0"/>
    <s v=""/>
    <n v="0"/>
    <n v="0"/>
    <m/>
    <s v="100%"/>
    <s v=""/>
    <x v="2"/>
    <m/>
    <x v="2"/>
    <m/>
    <m/>
    <x v="1"/>
    <s v="English"/>
    <x v="0"/>
    <m/>
    <m/>
    <x v="2"/>
    <m/>
    <m/>
    <x v="2"/>
    <m/>
    <m/>
    <x v="1"/>
    <m/>
    <m/>
    <x v="1"/>
    <m/>
    <m/>
    <s v="Only OTN service is included in this submission. Weekdays/ hours of service and FTE resource are flexible/adhoc as needed. Data provided is based on patient population served that is aged 65 and older."/>
    <m/>
    <s v="Yes"/>
    <s v="lhlam@osmh.on.ca"/>
    <m/>
    <n v="0"/>
    <n v="1"/>
  </r>
  <r>
    <s v="Asset03704"/>
    <m/>
    <m/>
    <m/>
    <m/>
    <m/>
    <x v="6"/>
    <x v="151"/>
    <m/>
    <x v="2"/>
    <m/>
    <s v="Geriatric Medicien Telemedicine"/>
    <m/>
    <x v="3"/>
    <m/>
    <x v="53"/>
    <x v="4"/>
    <m/>
    <m/>
    <m/>
    <m/>
    <m/>
    <m/>
    <n v="0"/>
    <n v="0"/>
    <n v="0"/>
    <n v="0"/>
    <n v="0"/>
    <x v="0"/>
    <n v="0"/>
    <n v="0"/>
    <m/>
    <n v="0"/>
    <m/>
    <s v="30 Bond Street"/>
    <x v="7"/>
    <x v="0"/>
    <x v="167"/>
    <m/>
    <m/>
    <m/>
    <m/>
    <x v="1"/>
    <m/>
    <m/>
    <m/>
    <m/>
    <m/>
    <m/>
    <s v="1950 hours annually (37.5 hours per week)"/>
    <m/>
    <n v="0"/>
    <n v="0"/>
    <n v="0"/>
    <n v="0.4"/>
    <n v="0"/>
    <m/>
    <n v="0"/>
    <n v="0"/>
    <n v="0"/>
    <n v="0"/>
    <n v="0"/>
    <n v="0"/>
    <n v="0"/>
    <n v="0"/>
    <n v="0"/>
    <n v="0"/>
    <n v="0"/>
    <n v="0"/>
    <n v="0"/>
    <m/>
    <n v="0"/>
    <n v="0"/>
    <m/>
    <m/>
    <n v="0"/>
    <s v=""/>
    <n v="0.4"/>
    <n v="0"/>
    <m/>
    <s v=""/>
    <s v=""/>
    <x v="2"/>
    <m/>
    <x v="2"/>
    <m/>
    <m/>
    <x v="1"/>
    <s v="English"/>
    <x v="0"/>
    <m/>
    <m/>
    <x v="2"/>
    <m/>
    <m/>
    <x v="2"/>
    <m/>
    <m/>
    <x v="1"/>
    <m/>
    <m/>
    <x v="1"/>
    <m/>
    <m/>
    <s v=""/>
    <m/>
    <s v="Yes"/>
    <s v="programs@geriatricsontario.ca"/>
    <m/>
    <n v="0"/>
    <n v="1"/>
  </r>
  <r>
    <s v="Asset02410"/>
    <m/>
    <m/>
    <m/>
    <m/>
    <m/>
    <x v="6"/>
    <x v="48"/>
    <m/>
    <x v="2"/>
    <m/>
    <s v="Geriatricians"/>
    <m/>
    <x v="3"/>
    <m/>
    <x v="54"/>
    <x v="4"/>
    <m/>
    <m/>
    <m/>
    <m/>
    <m/>
    <m/>
    <n v="0"/>
    <n v="1421"/>
    <n v="741"/>
    <n v="162"/>
    <n v="2324"/>
    <x v="0"/>
    <n v="0"/>
    <n v="0"/>
    <s v="Weekdays;"/>
    <n v="0"/>
    <m/>
    <s v="243 Consumers Road, 3rd Floor"/>
    <x v="7"/>
    <x v="0"/>
    <x v="50"/>
    <m/>
    <m/>
    <m/>
    <m/>
    <x v="1"/>
    <m/>
    <m/>
    <m/>
    <m/>
    <m/>
    <m/>
    <m/>
    <m/>
    <n v="0"/>
    <n v="0"/>
    <n v="0"/>
    <n v="1.1299999999999999"/>
    <n v="0"/>
    <m/>
    <n v="0"/>
    <n v="0"/>
    <n v="0"/>
    <n v="0"/>
    <n v="0"/>
    <n v="0"/>
    <n v="0"/>
    <n v="0"/>
    <n v="0"/>
    <n v="0"/>
    <n v="0"/>
    <n v="0"/>
    <n v="0"/>
    <m/>
    <n v="0"/>
    <n v="0"/>
    <m/>
    <m/>
    <n v="0"/>
    <s v=""/>
    <n v="1.1299999999999999"/>
    <n v="0"/>
    <m/>
    <s v="75% to &lt;100%"/>
    <s v="Referrals also from: ER, inpatient, specialists, retirement home"/>
    <x v="2"/>
    <m/>
    <x v="2"/>
    <m/>
    <m/>
    <x v="1"/>
    <s v="English"/>
    <x v="0"/>
    <m/>
    <m/>
    <x v="2"/>
    <m/>
    <m/>
    <x v="2"/>
    <m/>
    <m/>
    <x v="1"/>
    <m/>
    <m/>
    <x v="1"/>
    <m/>
    <m/>
    <s v="- No catchment area- the total FTE is a summary of physician coverage for all Geri-medicine clinic (GM, memory, Parkinson's, osteoporosis clinics and Day Hospital)- osteo clinic can be 55 years old and up"/>
    <m/>
    <s v="Yes"/>
    <s v="Janet.Oliver@nygh.on.ca"/>
    <m/>
    <n v="0"/>
    <n v="1"/>
  </r>
  <r>
    <s v="Asset02710"/>
    <m/>
    <m/>
    <m/>
    <m/>
    <m/>
    <x v="6"/>
    <x v="61"/>
    <m/>
    <x v="2"/>
    <m/>
    <s v="Geriatricians"/>
    <m/>
    <x v="3"/>
    <m/>
    <x v="54"/>
    <x v="4"/>
    <m/>
    <m/>
    <m/>
    <m/>
    <m/>
    <m/>
    <n v="151"/>
    <n v="152"/>
    <n v="0"/>
    <n v="0"/>
    <n v="152"/>
    <x v="0"/>
    <n v="0"/>
    <n v="0"/>
    <s v="Weekdays;"/>
    <n v="0.4"/>
    <m/>
    <s v="835 King St. W"/>
    <x v="25"/>
    <x v="0"/>
    <x v="65"/>
    <m/>
    <m/>
    <m/>
    <m/>
    <x v="3"/>
    <m/>
    <m/>
    <m/>
    <m/>
    <m/>
    <m/>
    <m/>
    <m/>
    <n v="0"/>
    <n v="0"/>
    <n v="0"/>
    <n v="1"/>
    <n v="0"/>
    <m/>
    <n v="0"/>
    <n v="0"/>
    <n v="0"/>
    <n v="0"/>
    <n v="0"/>
    <n v="0"/>
    <n v="0"/>
    <n v="0"/>
    <n v="0"/>
    <n v="0"/>
    <n v="0"/>
    <n v="0"/>
    <n v="0"/>
    <m/>
    <n v="0"/>
    <n v="0"/>
    <m/>
    <m/>
    <n v="0"/>
    <s v="4 Geriatricians rotate to provide coverage of 1 FTE"/>
    <n v="1"/>
    <n v="0"/>
    <m/>
    <s v="75% to &lt;100%"/>
    <s v="IP"/>
    <x v="2"/>
    <m/>
    <x v="2"/>
    <m/>
    <m/>
    <x v="1"/>
    <s v="English"/>
    <x v="0"/>
    <m/>
    <m/>
    <x v="2"/>
    <m/>
    <m/>
    <x v="2"/>
    <m/>
    <m/>
    <x v="1"/>
    <m/>
    <m/>
    <x v="1"/>
    <m/>
    <m/>
    <s v="Consult service started December 2021"/>
    <m/>
    <s v="Yes"/>
    <s v="cplatt@cmhaww.ca"/>
    <m/>
    <n v="0"/>
    <n v="1"/>
  </r>
  <r>
    <s v="Asset01985"/>
    <m/>
    <m/>
    <m/>
    <m/>
    <m/>
    <x v="6"/>
    <x v="95"/>
    <m/>
    <x v="2"/>
    <m/>
    <s v="Geriatric Medicine Consult team"/>
    <m/>
    <x v="3"/>
    <m/>
    <x v="54"/>
    <x v="4"/>
    <m/>
    <m/>
    <m/>
    <m/>
    <m/>
    <m/>
    <n v="0"/>
    <n v="0"/>
    <n v="0"/>
    <n v="0"/>
    <n v="0"/>
    <x v="0"/>
    <n v="0"/>
    <n v="0"/>
    <m/>
    <n v="0"/>
    <m/>
    <s v="2200 Eglinton Ave W"/>
    <x v="52"/>
    <x v="0"/>
    <x v="104"/>
    <m/>
    <m/>
    <m/>
    <m/>
    <x v="2"/>
    <m/>
    <m/>
    <m/>
    <m/>
    <m/>
    <m/>
    <m/>
    <m/>
    <n v="0"/>
    <n v="0"/>
    <n v="0"/>
    <n v="13"/>
    <n v="0"/>
    <m/>
    <n v="0"/>
    <n v="0"/>
    <n v="0"/>
    <n v="0"/>
    <n v="0"/>
    <n v="0"/>
    <n v="0"/>
    <n v="0"/>
    <n v="0"/>
    <n v="0"/>
    <n v="0"/>
    <n v="0"/>
    <n v="0"/>
    <m/>
    <n v="0"/>
    <n v="0"/>
    <m/>
    <m/>
    <n v="0"/>
    <s v=""/>
    <n v="13"/>
    <n v="0"/>
    <m/>
    <s v=""/>
    <s v=""/>
    <x v="2"/>
    <m/>
    <x v="2"/>
    <m/>
    <m/>
    <x v="1"/>
    <s v="English"/>
    <x v="0"/>
    <m/>
    <m/>
    <x v="2"/>
    <m/>
    <m/>
    <x v="2"/>
    <m/>
    <m/>
    <x v="1"/>
    <m/>
    <m/>
    <x v="1"/>
    <m/>
    <m/>
    <s v=""/>
    <m/>
    <s v="Yes"/>
    <s v="bonnie.joanisse@thp.ca"/>
    <m/>
    <n v="0"/>
    <n v="1"/>
  </r>
  <r>
    <s v="Asset02483"/>
    <m/>
    <m/>
    <m/>
    <m/>
    <m/>
    <x v="6"/>
    <x v="121"/>
    <m/>
    <x v="2"/>
    <m/>
    <s v="Health for Older Adults Program"/>
    <m/>
    <x v="3"/>
    <m/>
    <x v="54"/>
    <x v="4"/>
    <m/>
    <m/>
    <m/>
    <m/>
    <m/>
    <m/>
    <n v="769"/>
    <n v="752"/>
    <n v="15"/>
    <n v="7"/>
    <n v="774"/>
    <x v="0"/>
    <n v="0"/>
    <n v="0"/>
    <s v="Weekdays;"/>
    <n v="72"/>
    <m/>
    <s v="2757 King Street East"/>
    <x v="19"/>
    <x v="0"/>
    <x v="132"/>
    <m/>
    <m/>
    <m/>
    <m/>
    <x v="3"/>
    <m/>
    <m/>
    <m/>
    <m/>
    <m/>
    <m/>
    <m/>
    <m/>
    <n v="0.64"/>
    <n v="0"/>
    <n v="0"/>
    <n v="0.8"/>
    <n v="0"/>
    <m/>
    <n v="0"/>
    <n v="0"/>
    <n v="0"/>
    <n v="0"/>
    <n v="0"/>
    <n v="0"/>
    <n v="0"/>
    <n v="0"/>
    <n v="0"/>
    <n v="0"/>
    <n v="0"/>
    <n v="1.3"/>
    <n v="0"/>
    <m/>
    <n v="0"/>
    <n v="0"/>
    <m/>
    <m/>
    <n v="0"/>
    <s v=""/>
    <n v="2.74"/>
    <n v="1.3"/>
    <m/>
    <s v="75% to &lt;100%"/>
    <s v="Majority from Primary Care"/>
    <x v="2"/>
    <m/>
    <x v="2"/>
    <m/>
    <m/>
    <x v="1"/>
    <s v="English"/>
    <x v="0"/>
    <m/>
    <m/>
    <x v="2"/>
    <m/>
    <m/>
    <x v="2"/>
    <m/>
    <m/>
    <x v="1"/>
    <m/>
    <m/>
    <x v="1"/>
    <m/>
    <m/>
    <s v=""/>
    <m/>
    <s v="Yes"/>
    <s v="jloncke@stjoes.ca"/>
    <m/>
    <n v="0"/>
    <n v="1"/>
  </r>
  <r>
    <s v="Asset02824"/>
    <m/>
    <m/>
    <m/>
    <m/>
    <m/>
    <x v="6"/>
    <x v="60"/>
    <m/>
    <x v="2"/>
    <m/>
    <s v="Geriatricians and Geriatric NP Program"/>
    <m/>
    <x v="3"/>
    <m/>
    <x v="54"/>
    <x v="4"/>
    <m/>
    <m/>
    <m/>
    <m/>
    <m/>
    <m/>
    <n v="456"/>
    <n v="1636"/>
    <n v="0"/>
    <n v="0"/>
    <n v="1636"/>
    <x v="0"/>
    <n v="0"/>
    <n v="0"/>
    <s v="Weekdays;"/>
    <n v="0"/>
    <m/>
    <s v="115 Delhi St."/>
    <x v="12"/>
    <x v="0"/>
    <x v="64"/>
    <m/>
    <m/>
    <m/>
    <m/>
    <x v="3"/>
    <m/>
    <m/>
    <m/>
    <m/>
    <m/>
    <m/>
    <m/>
    <m/>
    <n v="0"/>
    <n v="0"/>
    <n v="0"/>
    <n v="0.2"/>
    <n v="0"/>
    <m/>
    <n v="1"/>
    <n v="0"/>
    <n v="0"/>
    <n v="0"/>
    <n v="0"/>
    <n v="0"/>
    <n v="0"/>
    <n v="0"/>
    <n v="0"/>
    <n v="0"/>
    <n v="0"/>
    <n v="0"/>
    <n v="0"/>
    <m/>
    <n v="0"/>
    <n v="0"/>
    <m/>
    <m/>
    <n v="0"/>
    <s v=""/>
    <n v="1.2"/>
    <n v="1"/>
    <m/>
    <s v=""/>
    <s v="Hospitalist and intensivist"/>
    <x v="2"/>
    <m/>
    <x v="2"/>
    <m/>
    <m/>
    <x v="1"/>
    <s v="English"/>
    <x v="0"/>
    <m/>
    <m/>
    <x v="2"/>
    <m/>
    <m/>
    <x v="2"/>
    <m/>
    <m/>
    <x v="1"/>
    <m/>
    <m/>
    <x v="1"/>
    <m/>
    <m/>
    <s v="37.5 hours/week Geriatric NP, 8 hour/week GeriatricianHigh medicine inpatient volumes driving higher referrals and more complex patient presentations. Increased Mental Health and/ or addiction components.    This program is older adult focused but also diagnosis focused. it is not limited by age. Patients suffering for illnesses such as early on set dementia for example would not be excluded based on age."/>
    <m/>
    <s v="Yes"/>
    <s v="cplatt@cmhaww.ca"/>
    <m/>
    <n v="0"/>
    <n v="1"/>
  </r>
  <r>
    <s v="Asset02806"/>
    <m/>
    <m/>
    <m/>
    <m/>
    <m/>
    <x v="6"/>
    <x v="164"/>
    <m/>
    <x v="2"/>
    <m/>
    <s v="Geriatrician via OTN"/>
    <m/>
    <x v="3"/>
    <m/>
    <x v="54"/>
    <x v="4"/>
    <m/>
    <m/>
    <m/>
    <m/>
    <m/>
    <m/>
    <n v="20"/>
    <n v="24"/>
    <n v="0"/>
    <n v="0"/>
    <n v="24"/>
    <x v="0"/>
    <n v="0"/>
    <n v="0"/>
    <m/>
    <n v="0"/>
    <m/>
    <s v="107- 6420 Beatty Line N"/>
    <x v="37"/>
    <x v="0"/>
    <x v="178"/>
    <m/>
    <m/>
    <m/>
    <m/>
    <x v="3"/>
    <m/>
    <m/>
    <m/>
    <m/>
    <m/>
    <m/>
    <m/>
    <m/>
    <n v="0"/>
    <n v="0"/>
    <n v="0"/>
    <n v="0.02"/>
    <n v="0"/>
    <m/>
    <n v="0"/>
    <n v="0"/>
    <n v="0"/>
    <n v="0"/>
    <n v="0"/>
    <n v="0"/>
    <n v="0"/>
    <n v="0"/>
    <n v="0"/>
    <n v="0"/>
    <n v="0.1"/>
    <n v="0"/>
    <n v="0"/>
    <m/>
    <n v="0"/>
    <n v="0"/>
    <m/>
    <m/>
    <n v="0"/>
    <s v=""/>
    <n v="0.12000000000000001"/>
    <n v="0.1"/>
    <m/>
    <s v="75% to &lt;100%"/>
    <s v=""/>
    <x v="2"/>
    <m/>
    <x v="2"/>
    <m/>
    <m/>
    <x v="1"/>
    <s v="English"/>
    <x v="0"/>
    <m/>
    <m/>
    <x v="2"/>
    <m/>
    <m/>
    <x v="2"/>
    <m/>
    <m/>
    <x v="1"/>
    <m/>
    <m/>
    <x v="1"/>
    <m/>
    <m/>
    <s v=""/>
    <m/>
    <s v="Yes"/>
    <s v="gwen.kostal@uppergrandfht.org"/>
    <m/>
    <n v="0"/>
    <n v="1"/>
  </r>
  <r>
    <s v="Asset02731"/>
    <m/>
    <m/>
    <m/>
    <m/>
    <m/>
    <x v="6"/>
    <x v="14"/>
    <m/>
    <x v="2"/>
    <m/>
    <s v="SGS Medical Geriatrician St. Joseph's Health Centre"/>
    <m/>
    <x v="3"/>
    <m/>
    <x v="54"/>
    <x v="4"/>
    <m/>
    <m/>
    <m/>
    <m/>
    <m/>
    <m/>
    <n v="800"/>
    <n v="1403"/>
    <n v="1330"/>
    <n v="0"/>
    <n v="2733"/>
    <x v="0"/>
    <n v="0"/>
    <n v="0"/>
    <s v="Weekdays;"/>
    <n v="63.2"/>
    <m/>
    <s v="80 Waterloo Ave"/>
    <x v="12"/>
    <x v="0"/>
    <x v="14"/>
    <m/>
    <m/>
    <m/>
    <m/>
    <x v="3"/>
    <m/>
    <m/>
    <m/>
    <m/>
    <m/>
    <m/>
    <m/>
    <m/>
    <n v="0"/>
    <n v="0"/>
    <n v="0"/>
    <n v="0"/>
    <n v="0"/>
    <m/>
    <n v="0"/>
    <n v="0"/>
    <n v="0"/>
    <n v="0"/>
    <n v="0"/>
    <n v="0"/>
    <n v="0"/>
    <n v="0"/>
    <n v="0"/>
    <n v="0"/>
    <n v="0"/>
    <n v="0"/>
    <n v="0"/>
    <m/>
    <n v="0"/>
    <n v="0"/>
    <m/>
    <m/>
    <n v="0"/>
    <s v=""/>
    <n v="0"/>
    <n v="0"/>
    <m/>
    <s v="75% to &lt;100%"/>
    <s v="Family Physician, General Hospital, CCAC, ED, GEM"/>
    <x v="2"/>
    <m/>
    <x v="2"/>
    <m/>
    <m/>
    <x v="1"/>
    <s v="English"/>
    <x v="0"/>
    <m/>
    <m/>
    <x v="2"/>
    <m/>
    <m/>
    <x v="2"/>
    <m/>
    <m/>
    <x v="1"/>
    <m/>
    <m/>
    <x v="1"/>
    <m/>
    <m/>
    <s v=""/>
    <m/>
    <s v="Yes"/>
    <s v="cplatt@cmhaww.ca"/>
    <m/>
    <n v="0"/>
    <n v="1"/>
  </r>
  <r>
    <s v="Asset02676"/>
    <m/>
    <m/>
    <m/>
    <m/>
    <m/>
    <x v="6"/>
    <x v="12"/>
    <m/>
    <x v="2"/>
    <m/>
    <s v="Hospital Elder Life Program"/>
    <m/>
    <x v="3"/>
    <m/>
    <x v="4"/>
    <x v="4"/>
    <m/>
    <m/>
    <m/>
    <m/>
    <m/>
    <m/>
    <n v="0"/>
    <n v="0"/>
    <n v="0"/>
    <n v="0"/>
    <n v="0"/>
    <x v="0"/>
    <n v="0"/>
    <n v="0"/>
    <m/>
    <n v="0"/>
    <m/>
    <s v="201 Georgian Drive"/>
    <x v="10"/>
    <x v="0"/>
    <x v="12"/>
    <m/>
    <m/>
    <m/>
    <m/>
    <x v="2"/>
    <m/>
    <m/>
    <m/>
    <m/>
    <m/>
    <m/>
    <m/>
    <m/>
    <n v="0"/>
    <n v="0"/>
    <n v="0"/>
    <n v="0"/>
    <n v="0"/>
    <m/>
    <n v="0"/>
    <n v="0"/>
    <n v="0"/>
    <n v="0"/>
    <n v="0"/>
    <n v="0"/>
    <n v="0"/>
    <n v="0"/>
    <n v="0"/>
    <n v="0"/>
    <n v="0"/>
    <n v="0"/>
    <n v="0"/>
    <m/>
    <n v="0"/>
    <n v="1"/>
    <m/>
    <m/>
    <n v="0"/>
    <s v="Volunteers"/>
    <n v="1"/>
    <n v="1"/>
    <m/>
    <s v="100%"/>
    <s v="Interprofessional team"/>
    <x v="2"/>
    <m/>
    <x v="2"/>
    <m/>
    <m/>
    <x v="1"/>
    <s v="English"/>
    <x v="0"/>
    <m/>
    <m/>
    <x v="2"/>
    <m/>
    <m/>
    <x v="2"/>
    <m/>
    <m/>
    <x v="1"/>
    <m/>
    <m/>
    <x v="1"/>
    <m/>
    <m/>
    <s v="Program redeployed in 2021- 2022 but plans to reinstate in 2022-2023"/>
    <m/>
    <s v="Yes"/>
    <s v="FletcherT@rvh.on.ca"/>
    <m/>
    <n v="0"/>
    <n v="1"/>
  </r>
  <r>
    <s v="Asset02825"/>
    <m/>
    <m/>
    <m/>
    <m/>
    <m/>
    <x v="6"/>
    <x v="60"/>
    <m/>
    <x v="2"/>
    <m/>
    <s v="HELP (Hospital Elder Life Program)"/>
    <m/>
    <x v="3"/>
    <m/>
    <x v="4"/>
    <x v="4"/>
    <m/>
    <m/>
    <m/>
    <m/>
    <m/>
    <m/>
    <n v="0"/>
    <n v="197"/>
    <n v="0"/>
    <n v="0"/>
    <n v="197"/>
    <x v="0"/>
    <n v="0"/>
    <n v="0"/>
    <s v="Weekdays; Weekends"/>
    <n v="0"/>
    <m/>
    <s v="115 Delhi St."/>
    <x v="12"/>
    <x v="0"/>
    <x v="64"/>
    <m/>
    <m/>
    <m/>
    <m/>
    <x v="3"/>
    <m/>
    <m/>
    <m/>
    <m/>
    <m/>
    <m/>
    <m/>
    <m/>
    <n v="0"/>
    <n v="0"/>
    <n v="0"/>
    <n v="0"/>
    <n v="0"/>
    <m/>
    <n v="0"/>
    <n v="0"/>
    <n v="0"/>
    <n v="0"/>
    <n v="0"/>
    <n v="0"/>
    <n v="0"/>
    <n v="0"/>
    <n v="0"/>
    <n v="0"/>
    <n v="0"/>
    <n v="0"/>
    <n v="0"/>
    <m/>
    <n v="0"/>
    <n v="0"/>
    <m/>
    <m/>
    <n v="1"/>
    <s v="Other = Elder Life Specialist"/>
    <n v="0"/>
    <n v="1"/>
    <m/>
    <s v=""/>
    <s v="Any inpatient staff member can recommend a patient to take part in the program if criteria are met. This program is focused on Delirium prevention."/>
    <x v="2"/>
    <m/>
    <x v="2"/>
    <m/>
    <m/>
    <x v="1"/>
    <s v="English"/>
    <x v="0"/>
    <m/>
    <m/>
    <x v="2"/>
    <m/>
    <m/>
    <x v="2"/>
    <m/>
    <m/>
    <x v="1"/>
    <m/>
    <m/>
    <x v="1"/>
    <m/>
    <m/>
    <s v="COVID impact on volunteers. No volunteers were in hospital during much of the pandemic period."/>
    <m/>
    <s v="Yes"/>
    <s v="cplatt@cmhaww.ca"/>
    <m/>
    <n v="0"/>
    <n v="1"/>
  </r>
  <r>
    <s v="Asset02677"/>
    <m/>
    <m/>
    <m/>
    <m/>
    <m/>
    <x v="6"/>
    <x v="119"/>
    <m/>
    <x v="2"/>
    <m/>
    <s v="HELP Program"/>
    <m/>
    <x v="3"/>
    <m/>
    <x v="4"/>
    <x v="4"/>
    <m/>
    <m/>
    <m/>
    <m/>
    <m/>
    <m/>
    <n v="471"/>
    <n v="3600"/>
    <n v="0"/>
    <n v="0"/>
    <n v="3600"/>
    <x v="0"/>
    <n v="0"/>
    <n v="0"/>
    <s v="Weekdays;"/>
    <n v="0"/>
    <m/>
    <s v="4001 Leslie St"/>
    <x v="61"/>
    <x v="0"/>
    <x v="130"/>
    <m/>
    <m/>
    <m/>
    <m/>
    <x v="1"/>
    <m/>
    <m/>
    <m/>
    <m/>
    <m/>
    <m/>
    <m/>
    <m/>
    <n v="0"/>
    <n v="0"/>
    <n v="0"/>
    <n v="0"/>
    <n v="0"/>
    <m/>
    <n v="0"/>
    <n v="0"/>
    <n v="0"/>
    <n v="0"/>
    <n v="0"/>
    <n v="0"/>
    <n v="0"/>
    <n v="0"/>
    <n v="0"/>
    <n v="0"/>
    <n v="0"/>
    <n v="0"/>
    <n v="0"/>
    <m/>
    <n v="0"/>
    <n v="0"/>
    <m/>
    <m/>
    <n v="1"/>
    <s v="1.0 FTE HELP program coordinator_x000a__x000a_Program operationalized with 16 volunteers through NYGH Volunteer Services"/>
    <n v="0"/>
    <n v="1"/>
    <m/>
    <s v="100%"/>
    <s v=""/>
    <x v="2"/>
    <m/>
    <x v="2"/>
    <m/>
    <m/>
    <x v="1"/>
    <s v="English"/>
    <x v="0"/>
    <m/>
    <m/>
    <x v="2"/>
    <m/>
    <m/>
    <x v="2"/>
    <m/>
    <m/>
    <x v="1"/>
    <m/>
    <m/>
    <x v="1"/>
    <m/>
    <m/>
    <s v="General Site:Normally offer service on evenings and weekends but reduction of onsite presence by volunteers during the pandemic. From Apr to Aug 2021 our HELP volunteers volunteered their time from home, with 1 to 2 volunteers per day providing orientation, friendly visiting, therapeutic activities over the phone; in addition to supporting virtual family visiting, Monday-Friday from 9 am-12 pm.Volunteers returned to onsite visiting in August 2021Reactivation Center Site  (2111 Finch Ave. West, North York)-  Mon to Fri (1-4pm)  average 15 hours of service/week- 62 unique patients served through telephone visits"/>
    <m/>
    <s v="Yes"/>
    <s v="wendy.cheung@nygh.on.ca"/>
    <m/>
    <n v="0"/>
    <n v="1"/>
  </r>
  <r>
    <s v="Asset02546"/>
    <m/>
    <m/>
    <m/>
    <m/>
    <m/>
    <x v="6"/>
    <x v="10"/>
    <m/>
    <x v="2"/>
    <m/>
    <s v="Geriatric Consultation Team"/>
    <m/>
    <x v="3"/>
    <m/>
    <x v="11"/>
    <x v="4"/>
    <m/>
    <m/>
    <m/>
    <m/>
    <m/>
    <m/>
    <n v="0"/>
    <n v="0"/>
    <n v="0"/>
    <n v="0"/>
    <n v="0"/>
    <x v="0"/>
    <n v="0"/>
    <n v="0"/>
    <s v="Weekdays;"/>
    <n v="0"/>
    <m/>
    <s v="170 Colborne St W"/>
    <x v="8"/>
    <x v="0"/>
    <x v="49"/>
    <m/>
    <m/>
    <m/>
    <m/>
    <x v="2"/>
    <m/>
    <m/>
    <m/>
    <m/>
    <m/>
    <m/>
    <m/>
    <m/>
    <n v="0"/>
    <n v="0"/>
    <n v="0"/>
    <n v="0.3"/>
    <n v="0"/>
    <m/>
    <n v="0"/>
    <n v="0.8"/>
    <n v="0"/>
    <n v="0"/>
    <n v="0"/>
    <n v="0"/>
    <n v="0"/>
    <n v="0"/>
    <n v="0"/>
    <n v="0"/>
    <n v="0.9"/>
    <n v="0"/>
    <n v="0"/>
    <m/>
    <n v="0"/>
    <n v="0.3"/>
    <m/>
    <m/>
    <n v="0"/>
    <s v=""/>
    <n v="2.2999999999999998"/>
    <n v="2"/>
    <m/>
    <s v="75% to &lt;100%"/>
    <s v=""/>
    <x v="2"/>
    <m/>
    <x v="2"/>
    <m/>
    <m/>
    <x v="1"/>
    <s v="English"/>
    <x v="0"/>
    <m/>
    <m/>
    <x v="2"/>
    <m/>
    <m/>
    <x v="2"/>
    <m/>
    <m/>
    <x v="1"/>
    <m/>
    <m/>
    <x v="1"/>
    <m/>
    <m/>
    <s v="All other FTE resources are shared across the entire medical/rehab unit."/>
    <m/>
    <s v="Yes"/>
    <s v="lhlam@osmh.on.ca"/>
    <m/>
    <n v="0"/>
    <n v="1"/>
  </r>
  <r>
    <s v="Asset03705"/>
    <m/>
    <m/>
    <m/>
    <m/>
    <m/>
    <x v="6"/>
    <x v="151"/>
    <m/>
    <x v="2"/>
    <m/>
    <s v="Orthogeriatrics"/>
    <m/>
    <x v="3"/>
    <m/>
    <x v="11"/>
    <x v="4"/>
    <m/>
    <m/>
    <m/>
    <m/>
    <m/>
    <m/>
    <n v="0"/>
    <n v="0"/>
    <n v="0"/>
    <n v="0"/>
    <n v="0"/>
    <x v="0"/>
    <n v="0"/>
    <n v="0"/>
    <m/>
    <n v="0"/>
    <m/>
    <s v="30 Bond Street"/>
    <x v="7"/>
    <x v="0"/>
    <x v="167"/>
    <m/>
    <m/>
    <m/>
    <m/>
    <x v="1"/>
    <m/>
    <m/>
    <m/>
    <m/>
    <m/>
    <m/>
    <s v="1950 hours annually (37.5 hours per week)"/>
    <m/>
    <n v="0"/>
    <n v="0"/>
    <n v="0"/>
    <n v="1"/>
    <n v="0"/>
    <m/>
    <n v="0"/>
    <n v="0"/>
    <n v="0"/>
    <n v="0"/>
    <n v="0"/>
    <n v="0"/>
    <n v="0"/>
    <n v="0"/>
    <n v="0"/>
    <n v="0"/>
    <n v="1"/>
    <n v="0"/>
    <n v="0"/>
    <m/>
    <n v="0"/>
    <n v="0"/>
    <m/>
    <m/>
    <n v="0"/>
    <s v=""/>
    <n v="2"/>
    <n v="1"/>
    <m/>
    <s v="100%"/>
    <s v=""/>
    <x v="2"/>
    <m/>
    <x v="2"/>
    <m/>
    <m/>
    <x v="1"/>
    <s v="English"/>
    <x v="0"/>
    <m/>
    <m/>
    <x v="2"/>
    <m/>
    <m/>
    <x v="2"/>
    <m/>
    <m/>
    <x v="1"/>
    <m/>
    <m/>
    <x v="1"/>
    <m/>
    <m/>
    <s v=""/>
    <m/>
    <s v="Yes"/>
    <s v="programs@geriatricsontario.ca"/>
    <m/>
    <n v="0"/>
    <n v="1"/>
  </r>
  <r>
    <s v="Asset02127"/>
    <m/>
    <m/>
    <m/>
    <m/>
    <m/>
    <x v="6"/>
    <x v="151"/>
    <m/>
    <x v="2"/>
    <m/>
    <s v="St. Michael's Hospital"/>
    <m/>
    <x v="3"/>
    <m/>
    <x v="11"/>
    <x v="4"/>
    <m/>
    <m/>
    <m/>
    <m/>
    <m/>
    <m/>
    <n v="0"/>
    <n v="693"/>
    <n v="0"/>
    <n v="0"/>
    <n v="693"/>
    <x v="0"/>
    <n v="0"/>
    <n v="0"/>
    <s v="Weekdays; Weekends"/>
    <n v="0"/>
    <m/>
    <s v="30 Bond Street"/>
    <x v="7"/>
    <x v="0"/>
    <x v="167"/>
    <m/>
    <m/>
    <m/>
    <m/>
    <x v="1"/>
    <m/>
    <m/>
    <m/>
    <m/>
    <m/>
    <m/>
    <m/>
    <m/>
    <n v="0"/>
    <n v="0"/>
    <n v="0"/>
    <n v="1"/>
    <n v="0"/>
    <m/>
    <n v="0"/>
    <n v="0"/>
    <n v="0"/>
    <n v="0"/>
    <n v="0"/>
    <n v="0"/>
    <n v="0"/>
    <n v="0"/>
    <n v="0"/>
    <n v="0"/>
    <n v="1"/>
    <n v="0"/>
    <n v="0"/>
    <m/>
    <n v="0"/>
    <n v="0"/>
    <m/>
    <m/>
    <n v="0"/>
    <s v=""/>
    <n v="2"/>
    <n v="1"/>
    <m/>
    <s v="100%"/>
    <s v=""/>
    <x v="2"/>
    <m/>
    <x v="2"/>
    <m/>
    <m/>
    <x v="1"/>
    <s v="English"/>
    <x v="0"/>
    <m/>
    <m/>
    <x v="2"/>
    <m/>
    <m/>
    <x v="2"/>
    <m/>
    <m/>
    <x v="1"/>
    <m/>
    <m/>
    <x v="1"/>
    <m/>
    <m/>
    <s v=""/>
    <m/>
    <s v="Yes"/>
    <s v="florina.weisenberg@unityhealth.to"/>
    <m/>
    <n v="0"/>
    <n v="1"/>
  </r>
  <r>
    <s v="Asset02842"/>
    <m/>
    <m/>
    <m/>
    <m/>
    <m/>
    <x v="6"/>
    <x v="171"/>
    <m/>
    <x v="2"/>
    <m/>
    <s v="Geriatric Assessment Program (GAP)"/>
    <m/>
    <x v="3"/>
    <m/>
    <x v="11"/>
    <x v="4"/>
    <m/>
    <m/>
    <m/>
    <m/>
    <m/>
    <m/>
    <n v="1152"/>
    <n v="1304"/>
    <n v="0"/>
    <n v="0"/>
    <n v="1304"/>
    <x v="0"/>
    <n v="0"/>
    <n v="0"/>
    <s v="Weekdays;"/>
    <n v="4.7"/>
    <m/>
    <s v="1200 Fourth Avenue"/>
    <x v="60"/>
    <x v="0"/>
    <x v="190"/>
    <m/>
    <m/>
    <m/>
    <m/>
    <x v="3"/>
    <m/>
    <m/>
    <m/>
    <m/>
    <m/>
    <m/>
    <m/>
    <m/>
    <n v="0"/>
    <n v="0"/>
    <n v="0"/>
    <n v="2"/>
    <n v="0"/>
    <m/>
    <n v="0"/>
    <n v="0"/>
    <n v="0"/>
    <n v="0"/>
    <n v="0"/>
    <n v="0"/>
    <n v="0"/>
    <n v="0"/>
    <n v="0"/>
    <n v="0"/>
    <n v="2"/>
    <n v="0"/>
    <n v="0"/>
    <m/>
    <n v="0"/>
    <n v="0"/>
    <m/>
    <m/>
    <n v="0"/>
    <s v=""/>
    <n v="4"/>
    <n v="2"/>
    <m/>
    <s v="100%"/>
    <s v="Referrals can be made by staff and physicians on the inpatient units."/>
    <x v="2"/>
    <m/>
    <x v="2"/>
    <m/>
    <m/>
    <x v="1"/>
    <s v="English"/>
    <x v="0"/>
    <m/>
    <m/>
    <x v="2"/>
    <m/>
    <m/>
    <x v="2"/>
    <m/>
    <m/>
    <x v="1"/>
    <m/>
    <m/>
    <x v="1"/>
    <m/>
    <m/>
    <s v=""/>
    <m/>
    <s v="Yes"/>
    <s v="Lori.MacCullouch@niagarahealth.on.ca"/>
    <m/>
    <n v="0"/>
    <n v="1"/>
  </r>
  <r>
    <s v="Asset02421"/>
    <m/>
    <m/>
    <m/>
    <m/>
    <m/>
    <x v="6"/>
    <x v="119"/>
    <m/>
    <x v="2"/>
    <m/>
    <s v="Inpatient Consultation Team"/>
    <m/>
    <x v="3"/>
    <m/>
    <x v="11"/>
    <x v="4"/>
    <m/>
    <m/>
    <m/>
    <m/>
    <m/>
    <m/>
    <n v="0"/>
    <n v="926"/>
    <n v="0"/>
    <n v="0"/>
    <n v="926"/>
    <x v="0"/>
    <n v="0"/>
    <n v="0"/>
    <s v="Weekdays; Weekends"/>
    <n v="0"/>
    <m/>
    <s v="4001 Leslie St"/>
    <x v="61"/>
    <x v="0"/>
    <x v="130"/>
    <m/>
    <m/>
    <m/>
    <m/>
    <x v="1"/>
    <m/>
    <m/>
    <m/>
    <m/>
    <m/>
    <m/>
    <m/>
    <m/>
    <n v="0"/>
    <n v="0.66"/>
    <n v="0"/>
    <n v="1.33"/>
    <n v="0"/>
    <m/>
    <n v="0"/>
    <n v="0"/>
    <n v="0"/>
    <n v="0"/>
    <n v="0"/>
    <n v="0"/>
    <n v="0"/>
    <n v="0"/>
    <n v="0"/>
    <n v="0"/>
    <n v="0"/>
    <n v="0"/>
    <n v="0"/>
    <m/>
    <n v="0"/>
    <n v="0"/>
    <m/>
    <m/>
    <n v="0"/>
    <s v=""/>
    <n v="1.9900000000000002"/>
    <n v="0"/>
    <m/>
    <s v="100%"/>
    <s v="Most Responsible Physician patient is admitted under (GIM, Hospitalists or sub-specialist ie. cardiologist)"/>
    <x v="2"/>
    <m/>
    <x v="2"/>
    <m/>
    <m/>
    <x v="1"/>
    <s v="English"/>
    <x v="0"/>
    <m/>
    <m/>
    <x v="2"/>
    <m/>
    <m/>
    <x v="2"/>
    <m/>
    <m/>
    <x v="1"/>
    <m/>
    <m/>
    <x v="1"/>
    <m/>
    <m/>
    <s v=""/>
    <m/>
    <s v="Yes"/>
    <s v="wendy.cheung@nygh.on.ca"/>
    <m/>
    <n v="0"/>
    <n v="1"/>
  </r>
  <r>
    <s v="Asset02923"/>
    <m/>
    <m/>
    <m/>
    <m/>
    <m/>
    <x v="6"/>
    <x v="80"/>
    <m/>
    <x v="2"/>
    <m/>
    <s v="Seniors' Outpatient Services: Geriatric Psychiatry Inpatient Consult"/>
    <m/>
    <x v="3"/>
    <m/>
    <x v="11"/>
    <x v="4"/>
    <m/>
    <m/>
    <m/>
    <m/>
    <m/>
    <m/>
    <n v="130"/>
    <n v="388"/>
    <n v="44"/>
    <n v="0"/>
    <n v="432"/>
    <x v="0"/>
    <n v="0"/>
    <n v="0"/>
    <s v="Weekdays;"/>
    <n v="4"/>
    <m/>
    <s v="35 Algoma Street North"/>
    <x v="45"/>
    <x v="0"/>
    <x v="89"/>
    <m/>
    <m/>
    <m/>
    <m/>
    <x v="4"/>
    <m/>
    <m/>
    <m/>
    <m/>
    <m/>
    <m/>
    <m/>
    <m/>
    <n v="0"/>
    <n v="0"/>
    <n v="0"/>
    <n v="0"/>
    <n v="0"/>
    <m/>
    <n v="0"/>
    <n v="0"/>
    <n v="0"/>
    <n v="0"/>
    <n v="0"/>
    <n v="0"/>
    <n v="0"/>
    <n v="0"/>
    <n v="0"/>
    <n v="0"/>
    <n v="1"/>
    <n v="0"/>
    <n v="0"/>
    <m/>
    <n v="0"/>
    <n v="0"/>
    <m/>
    <m/>
    <n v="0"/>
    <s v="Geriatric Psychiatry (included in FTE for entire program)"/>
    <n v="1"/>
    <n v="1"/>
    <m/>
    <s v=""/>
    <s v="Rehab Care"/>
    <x v="2"/>
    <m/>
    <x v="2"/>
    <m/>
    <m/>
    <x v="1"/>
    <s v="English"/>
    <x v="0"/>
    <m/>
    <m/>
    <x v="2"/>
    <m/>
    <m/>
    <x v="2"/>
    <m/>
    <m/>
    <x v="1"/>
    <m/>
    <m/>
    <x v="1"/>
    <m/>
    <m/>
    <s v=""/>
    <m/>
    <s v="Yes"/>
    <s v="kkay@rgpo.ca"/>
    <m/>
    <n v="0"/>
    <n v="1"/>
  </r>
  <r>
    <s v="Asset02429"/>
    <m/>
    <m/>
    <m/>
    <m/>
    <m/>
    <x v="6"/>
    <x v="18"/>
    <m/>
    <x v="2"/>
    <m/>
    <s v="Inpatient Consult Service"/>
    <m/>
    <x v="3"/>
    <m/>
    <x v="11"/>
    <x v="4"/>
    <m/>
    <m/>
    <m/>
    <m/>
    <m/>
    <m/>
    <n v="452"/>
    <n v="0"/>
    <n v="0"/>
    <n v="0"/>
    <n v="0"/>
    <x v="0"/>
    <n v="0"/>
    <n v="0"/>
    <m/>
    <n v="0"/>
    <m/>
    <s v="600 University Ave"/>
    <x v="7"/>
    <x v="0"/>
    <x v="18"/>
    <m/>
    <m/>
    <m/>
    <m/>
    <x v="1"/>
    <m/>
    <m/>
    <m/>
    <m/>
    <m/>
    <m/>
    <m/>
    <m/>
    <n v="0"/>
    <n v="0"/>
    <n v="0"/>
    <n v="1"/>
    <n v="0"/>
    <m/>
    <n v="0"/>
    <n v="0"/>
    <n v="0"/>
    <n v="0"/>
    <n v="0"/>
    <n v="0.1"/>
    <n v="0"/>
    <n v="0"/>
    <n v="0"/>
    <n v="0"/>
    <n v="1"/>
    <n v="0"/>
    <n v="0"/>
    <m/>
    <n v="0"/>
    <n v="0"/>
    <m/>
    <m/>
    <n v="0"/>
    <s v=""/>
    <n v="2.1"/>
    <n v="1.1000000000000001"/>
    <m/>
    <s v="100%"/>
    <s v=""/>
    <x v="2"/>
    <m/>
    <x v="2"/>
    <m/>
    <m/>
    <x v="1"/>
    <s v="English"/>
    <x v="0"/>
    <m/>
    <m/>
    <x v="2"/>
    <m/>
    <m/>
    <x v="2"/>
    <m/>
    <m/>
    <x v="1"/>
    <m/>
    <m/>
    <x v="1"/>
    <m/>
    <m/>
    <s v=""/>
    <m/>
    <s v="Yes"/>
    <s v="richard.norman@sinaihealth.ca"/>
    <m/>
    <n v="0"/>
    <n v="1"/>
  </r>
  <r>
    <s v="Asset02433"/>
    <m/>
    <m/>
    <m/>
    <m/>
    <m/>
    <x v="6"/>
    <x v="201"/>
    <m/>
    <x v="2"/>
    <m/>
    <s v="Geriatrics Consults"/>
    <m/>
    <x v="3"/>
    <m/>
    <x v="11"/>
    <x v="4"/>
    <m/>
    <m/>
    <m/>
    <m/>
    <m/>
    <m/>
    <n v="0"/>
    <n v="0"/>
    <n v="0"/>
    <n v="0"/>
    <n v="0"/>
    <x v="0"/>
    <n v="0"/>
    <n v="0"/>
    <m/>
    <n v="0"/>
    <m/>
    <s v="1 Bridgepoint Drive"/>
    <x v="7"/>
    <x v="0"/>
    <x v="239"/>
    <m/>
    <m/>
    <m/>
    <m/>
    <x v="1"/>
    <m/>
    <m/>
    <m/>
    <m/>
    <m/>
    <m/>
    <m/>
    <m/>
    <n v="0"/>
    <n v="0"/>
    <n v="0"/>
    <n v="1"/>
    <n v="0"/>
    <m/>
    <n v="0"/>
    <n v="0"/>
    <n v="0"/>
    <n v="0"/>
    <n v="0"/>
    <n v="0"/>
    <n v="0"/>
    <n v="0"/>
    <n v="0"/>
    <n v="0"/>
    <n v="0"/>
    <n v="0"/>
    <n v="0"/>
    <m/>
    <n v="0"/>
    <n v="0"/>
    <m/>
    <m/>
    <n v="0"/>
    <s v=""/>
    <n v="1"/>
    <n v="0"/>
    <m/>
    <s v="100%"/>
    <s v=""/>
    <x v="2"/>
    <m/>
    <x v="2"/>
    <m/>
    <m/>
    <x v="1"/>
    <s v="English"/>
    <x v="0"/>
    <m/>
    <m/>
    <x v="2"/>
    <m/>
    <m/>
    <x v="2"/>
    <m/>
    <m/>
    <x v="1"/>
    <m/>
    <m/>
    <x v="1"/>
    <m/>
    <m/>
    <s v=""/>
    <m/>
    <s v="Yes"/>
    <s v="richard.norman@sinaihealth.ca"/>
    <m/>
    <n v="0"/>
    <n v="1"/>
  </r>
  <r>
    <s v="Asset02435"/>
    <m/>
    <m/>
    <m/>
    <m/>
    <m/>
    <x v="6"/>
    <x v="202"/>
    <m/>
    <x v="2"/>
    <m/>
    <s v="Geriatrics Consults"/>
    <m/>
    <x v="3"/>
    <m/>
    <x v="11"/>
    <x v="4"/>
    <m/>
    <m/>
    <m/>
    <m/>
    <m/>
    <m/>
    <n v="0"/>
    <n v="0"/>
    <n v="0"/>
    <n v="0"/>
    <n v="0"/>
    <x v="0"/>
    <n v="0"/>
    <n v="0"/>
    <m/>
    <n v="0"/>
    <m/>
    <s v="130 Dunn Ave"/>
    <x v="7"/>
    <x v="0"/>
    <x v="240"/>
    <m/>
    <m/>
    <m/>
    <m/>
    <x v="1"/>
    <m/>
    <m/>
    <m/>
    <m/>
    <m/>
    <m/>
    <m/>
    <m/>
    <n v="0"/>
    <n v="0"/>
    <n v="0"/>
    <n v="0.2"/>
    <n v="0"/>
    <m/>
    <n v="0"/>
    <n v="0"/>
    <n v="0"/>
    <n v="0"/>
    <n v="0"/>
    <n v="0"/>
    <n v="0"/>
    <n v="0"/>
    <n v="0"/>
    <n v="0"/>
    <n v="0"/>
    <n v="0"/>
    <n v="0"/>
    <m/>
    <n v="0"/>
    <n v="0"/>
    <m/>
    <m/>
    <n v="0"/>
    <s v=""/>
    <n v="0.2"/>
    <n v="0"/>
    <m/>
    <s v="100%"/>
    <s v=""/>
    <x v="2"/>
    <m/>
    <x v="2"/>
    <m/>
    <m/>
    <x v="1"/>
    <s v="English"/>
    <x v="0"/>
    <m/>
    <m/>
    <x v="2"/>
    <m/>
    <m/>
    <x v="2"/>
    <m/>
    <m/>
    <x v="1"/>
    <m/>
    <m/>
    <x v="1"/>
    <m/>
    <m/>
    <s v=""/>
    <m/>
    <s v="Yes"/>
    <s v="richard.norman@sinaihealth.ca"/>
    <m/>
    <n v="0"/>
    <n v="1"/>
  </r>
  <r>
    <s v="Asset02430"/>
    <m/>
    <m/>
    <m/>
    <m/>
    <m/>
    <x v="6"/>
    <x v="108"/>
    <m/>
    <x v="2"/>
    <m/>
    <s v="Mobile Acute Care for Elders Team"/>
    <m/>
    <x v="3"/>
    <m/>
    <x v="11"/>
    <x v="4"/>
    <m/>
    <m/>
    <m/>
    <m/>
    <m/>
    <m/>
    <n v="627"/>
    <n v="0"/>
    <n v="0"/>
    <n v="0"/>
    <n v="0"/>
    <x v="0"/>
    <n v="0"/>
    <n v="0"/>
    <m/>
    <n v="0"/>
    <m/>
    <s v="399 Bathurst St"/>
    <x v="7"/>
    <x v="0"/>
    <x v="117"/>
    <m/>
    <m/>
    <m/>
    <m/>
    <x v="1"/>
    <m/>
    <m/>
    <m/>
    <m/>
    <m/>
    <m/>
    <m/>
    <m/>
    <n v="0"/>
    <n v="0"/>
    <n v="0"/>
    <n v="1"/>
    <n v="0"/>
    <m/>
    <n v="0"/>
    <n v="1"/>
    <n v="0"/>
    <n v="0"/>
    <n v="0"/>
    <n v="0"/>
    <n v="1"/>
    <n v="0"/>
    <n v="0"/>
    <n v="0"/>
    <n v="1"/>
    <n v="0"/>
    <n v="1"/>
    <m/>
    <n v="0"/>
    <n v="0"/>
    <m/>
    <m/>
    <n v="0"/>
    <s v=""/>
    <n v="5"/>
    <n v="4"/>
    <m/>
    <s v="100%"/>
    <s v=""/>
    <x v="2"/>
    <m/>
    <x v="2"/>
    <m/>
    <m/>
    <x v="1"/>
    <s v="English"/>
    <x v="0"/>
    <m/>
    <m/>
    <x v="2"/>
    <m/>
    <m/>
    <x v="2"/>
    <m/>
    <m/>
    <x v="1"/>
    <m/>
    <m/>
    <x v="1"/>
    <m/>
    <m/>
    <s v=""/>
    <m/>
    <s v="Yes"/>
    <s v="richard.norman@sinaihealth.ca"/>
    <m/>
    <n v="0"/>
    <n v="1"/>
  </r>
  <r>
    <s v="Asset02470"/>
    <m/>
    <m/>
    <m/>
    <m/>
    <m/>
    <x v="6"/>
    <x v="20"/>
    <m/>
    <x v="2"/>
    <m/>
    <s v="Geriatric Medicine Consult Team"/>
    <m/>
    <x v="3"/>
    <m/>
    <x v="11"/>
    <x v="4"/>
    <m/>
    <m/>
    <m/>
    <m/>
    <m/>
    <m/>
    <n v="1993"/>
    <n v="4059"/>
    <n v="0"/>
    <n v="0"/>
    <n v="4059"/>
    <x v="0"/>
    <n v="0"/>
    <n v="0"/>
    <s v="Weekdays;"/>
    <n v="0"/>
    <m/>
    <s v="1053 Carling Ave"/>
    <x v="11"/>
    <x v="0"/>
    <x v="20"/>
    <m/>
    <m/>
    <m/>
    <m/>
    <x v="0"/>
    <m/>
    <m/>
    <m/>
    <m/>
    <m/>
    <m/>
    <m/>
    <m/>
    <n v="0"/>
    <n v="0"/>
    <n v="0"/>
    <n v="2"/>
    <n v="0"/>
    <m/>
    <n v="0"/>
    <n v="0"/>
    <n v="0"/>
    <n v="0"/>
    <n v="0"/>
    <n v="0"/>
    <n v="1"/>
    <n v="0"/>
    <n v="0"/>
    <n v="0"/>
    <n v="3"/>
    <n v="0"/>
    <n v="0"/>
    <m/>
    <n v="0"/>
    <n v="0"/>
    <m/>
    <m/>
    <n v="0"/>
    <s v=""/>
    <n v="6"/>
    <n v="4"/>
    <m/>
    <s v="100%"/>
    <s v="Admitting HCT (MD mostly but also RN and allied health"/>
    <x v="2"/>
    <m/>
    <x v="2"/>
    <m/>
    <m/>
    <x v="1"/>
    <s v="English"/>
    <x v="0"/>
    <m/>
    <m/>
    <x v="2"/>
    <m/>
    <m/>
    <x v="2"/>
    <m/>
    <m/>
    <x v="1"/>
    <m/>
    <m/>
    <x v="1"/>
    <m/>
    <m/>
    <s v="The Geriatric Medicine Consult Team (GMCT) provides interdisciplinary, specialized geriatric consult services at The Ottawa Hospital (TOH) to meet the unique needs of vulnerable older adults in the acute care setting. The Geriatric Medicine Consult Team consists of a Geriatrician, Clinical Nurse Specialist, Consult Nurse and Senior Physiotherapist who work collaboratively with admitting teams to provide suggestions for care based on Comprehensive Geriatric Assessment findings. Our team co-manages the care of patients with admitting teams and identify patients for transfer to the Geriatric Medicine In-patient Unit for further optimization. In addition to providing clinical support to the older adult patient population, these teams help to build capacity through education, research and quality improvement initiatives at TOH. We have teams at the Civic and General campus."/>
    <m/>
    <s v="Yes"/>
    <s v="jkoop@toh.ca"/>
    <m/>
    <n v="0"/>
    <n v="1"/>
  </r>
  <r>
    <s v="Asset02450"/>
    <m/>
    <m/>
    <m/>
    <m/>
    <m/>
    <x v="6"/>
    <x v="26"/>
    <m/>
    <x v="2"/>
    <m/>
    <s v="Queensway Carleton Hospital"/>
    <m/>
    <x v="3"/>
    <m/>
    <x v="11"/>
    <x v="4"/>
    <m/>
    <m/>
    <m/>
    <m/>
    <m/>
    <m/>
    <n v="583"/>
    <n v="600"/>
    <n v="0"/>
    <n v="0"/>
    <n v="600"/>
    <x v="0"/>
    <n v="0"/>
    <n v="0"/>
    <m/>
    <n v="0"/>
    <m/>
    <s v="3045 Baseline Rd"/>
    <x v="11"/>
    <x v="0"/>
    <x v="25"/>
    <m/>
    <m/>
    <m/>
    <m/>
    <x v="0"/>
    <m/>
    <m/>
    <m/>
    <m/>
    <m/>
    <m/>
    <m/>
    <m/>
    <n v="0"/>
    <n v="0"/>
    <n v="0"/>
    <n v="2"/>
    <n v="0"/>
    <m/>
    <n v="0"/>
    <n v="0"/>
    <n v="0"/>
    <n v="0"/>
    <n v="0"/>
    <n v="0"/>
    <n v="0"/>
    <n v="0"/>
    <n v="0"/>
    <n v="0"/>
    <n v="2"/>
    <n v="0"/>
    <n v="0"/>
    <m/>
    <n v="0"/>
    <n v="0"/>
    <m/>
    <m/>
    <n v="0"/>
    <s v=""/>
    <n v="4"/>
    <n v="2"/>
    <m/>
    <s v="100%"/>
    <s v="For Geriatricians: Physicians on the inpatient units, Medicine-on-call physicians in ED (when patient is admitted) _x000a_For Specialized Inpatient Geriatrics Nursing as an open-referral:  Physicians on the inpatient units, Medicine-on-call physicians in ED (when patient is admitted) Inpatient and ED RNs and RPNs, GEM nurses, and Allied Health professionals."/>
    <x v="2"/>
    <m/>
    <x v="2"/>
    <m/>
    <m/>
    <x v="1"/>
    <s v="English"/>
    <x v="0"/>
    <m/>
    <m/>
    <x v="2"/>
    <m/>
    <m/>
    <x v="2"/>
    <m/>
    <m/>
    <x v="1"/>
    <m/>
    <m/>
    <x v="1"/>
    <m/>
    <m/>
    <s v="# of visits annually 600 for Geriatricians and  263 referrals from Specialized Inpatient Geriatrics Nursing.# of Unique Patients Served/Year 583 for Geriatricians and  263 referrals from Specialized Inpatient Geriatrics Nursing"/>
    <m/>
    <s v="Yes"/>
    <s v="msitu@qch.on.ca"/>
    <m/>
    <n v="0"/>
    <n v="1"/>
  </r>
  <r>
    <s v="Asset02152"/>
    <m/>
    <m/>
    <m/>
    <m/>
    <m/>
    <x v="6"/>
    <x v="122"/>
    <m/>
    <x v="2"/>
    <m/>
    <s v="Geriatric Consult Service"/>
    <m/>
    <x v="3"/>
    <m/>
    <x v="11"/>
    <x v="4"/>
    <m/>
    <m/>
    <m/>
    <m/>
    <m/>
    <m/>
    <n v="360"/>
    <n v="1000"/>
    <n v="30"/>
    <n v="0"/>
    <n v="1030"/>
    <x v="0"/>
    <n v="0"/>
    <n v="0"/>
    <s v="Weekdays;"/>
    <n v="2"/>
    <m/>
    <s v="752 King St West"/>
    <x v="62"/>
    <x v="0"/>
    <x v="133"/>
    <m/>
    <m/>
    <m/>
    <m/>
    <x v="0"/>
    <m/>
    <m/>
    <m/>
    <m/>
    <m/>
    <m/>
    <m/>
    <m/>
    <n v="0"/>
    <n v="0"/>
    <n v="0"/>
    <n v="0.5"/>
    <n v="0"/>
    <m/>
    <n v="0"/>
    <n v="0"/>
    <n v="0"/>
    <n v="0"/>
    <n v="0"/>
    <n v="0"/>
    <n v="0"/>
    <n v="0"/>
    <n v="0"/>
    <n v="0"/>
    <n v="0.2"/>
    <n v="0"/>
    <n v="0"/>
    <m/>
    <n v="0"/>
    <n v="0"/>
    <m/>
    <m/>
    <n v="0"/>
    <s v=""/>
    <n v="0.7"/>
    <n v="0.2"/>
    <m/>
    <s v=""/>
    <s v="Kingston Health Sciences Centre"/>
    <x v="2"/>
    <m/>
    <x v="2"/>
    <m/>
    <m/>
    <x v="1"/>
    <s v="English"/>
    <x v="0"/>
    <m/>
    <m/>
    <x v="2"/>
    <m/>
    <m/>
    <x v="2"/>
    <m/>
    <m/>
    <x v="1"/>
    <m/>
    <m/>
    <x v="1"/>
    <m/>
    <m/>
    <s v="Estimates"/>
    <m/>
    <s v="Yes"/>
    <s v="websters@providencecare.ca"/>
    <m/>
    <n v="0"/>
    <n v="1"/>
  </r>
  <r>
    <s v="Asset02753"/>
    <m/>
    <m/>
    <m/>
    <m/>
    <m/>
    <x v="6"/>
    <x v="157"/>
    <m/>
    <x v="2"/>
    <m/>
    <s v="Internal Geriatrician Consults"/>
    <m/>
    <x v="3"/>
    <m/>
    <x v="11"/>
    <x v="4"/>
    <m/>
    <m/>
    <m/>
    <m/>
    <m/>
    <m/>
    <n v="40"/>
    <n v="23"/>
    <n v="0"/>
    <n v="37"/>
    <n v="60"/>
    <x v="0"/>
    <n v="0"/>
    <n v="0"/>
    <s v="Weekdays;"/>
    <n v="0"/>
    <m/>
    <s v="82 Buttonwood Ave."/>
    <x v="7"/>
    <x v="0"/>
    <x v="173"/>
    <m/>
    <m/>
    <m/>
    <m/>
    <x v="1"/>
    <m/>
    <m/>
    <m/>
    <m/>
    <m/>
    <m/>
    <m/>
    <m/>
    <n v="0"/>
    <n v="0"/>
    <n v="0"/>
    <n v="0.3"/>
    <n v="0"/>
    <m/>
    <n v="0"/>
    <n v="0"/>
    <n v="0"/>
    <n v="0"/>
    <n v="0"/>
    <n v="0"/>
    <n v="0"/>
    <n v="0"/>
    <n v="0"/>
    <n v="0"/>
    <n v="0"/>
    <n v="0"/>
    <n v="0"/>
    <m/>
    <n v="0"/>
    <n v="0"/>
    <m/>
    <m/>
    <n v="0"/>
    <s v=""/>
    <n v="0.3"/>
    <n v="0"/>
    <m/>
    <s v="75% to &lt;100%"/>
    <s v="Internal West Park Referrals"/>
    <x v="2"/>
    <m/>
    <x v="2"/>
    <m/>
    <m/>
    <x v="1"/>
    <s v="English"/>
    <x v="0"/>
    <m/>
    <m/>
    <x v="2"/>
    <m/>
    <m/>
    <x v="2"/>
    <m/>
    <m/>
    <x v="1"/>
    <m/>
    <m/>
    <x v="1"/>
    <m/>
    <m/>
    <s v="Service Monday, Tuesday and Friday"/>
    <m/>
    <s v="Yes"/>
    <s v="marissa.wilson@westpark.org"/>
    <m/>
    <n v="0"/>
    <n v="1"/>
  </r>
  <r>
    <s v="Asset02767"/>
    <m/>
    <m/>
    <m/>
    <m/>
    <m/>
    <x v="6"/>
    <x v="109"/>
    <m/>
    <x v="2"/>
    <m/>
    <s v="Inpatient Geriatric Consultant - Geriatric Medicine"/>
    <m/>
    <x v="3"/>
    <m/>
    <x v="11"/>
    <x v="4"/>
    <m/>
    <m/>
    <m/>
    <m/>
    <m/>
    <m/>
    <n v="136"/>
    <n v="142"/>
    <n v="0"/>
    <n v="0"/>
    <n v="142"/>
    <x v="0"/>
    <n v="0"/>
    <n v="0"/>
    <s v="Weekdays;"/>
    <n v="3.8"/>
    <m/>
    <s v="3276 St. Claire Ave East"/>
    <x v="7"/>
    <x v="0"/>
    <x v="118"/>
    <m/>
    <m/>
    <m/>
    <m/>
    <x v="1"/>
    <m/>
    <m/>
    <m/>
    <m/>
    <m/>
    <m/>
    <m/>
    <m/>
    <n v="0.33"/>
    <n v="0"/>
    <n v="0"/>
    <n v="0.25"/>
    <n v="0"/>
    <m/>
    <n v="0"/>
    <n v="0"/>
    <n v="0"/>
    <n v="0"/>
    <n v="0"/>
    <n v="0.1"/>
    <n v="0"/>
    <n v="0"/>
    <n v="0"/>
    <n v="0"/>
    <n v="0.1"/>
    <n v="0"/>
    <n v="0"/>
    <m/>
    <n v="0"/>
    <n v="0"/>
    <m/>
    <m/>
    <n v="0"/>
    <s v="0.1 Patient Flow Coordinator_x000a_0.1 Manager"/>
    <n v="0.78"/>
    <n v="0.2"/>
    <m/>
    <s v="100%"/>
    <s v="Inpatient Units"/>
    <x v="2"/>
    <m/>
    <x v="2"/>
    <m/>
    <m/>
    <x v="1"/>
    <s v="English"/>
    <x v="0"/>
    <m/>
    <m/>
    <x v="2"/>
    <m/>
    <m/>
    <x v="2"/>
    <m/>
    <m/>
    <x v="1"/>
    <m/>
    <m/>
    <x v="1"/>
    <m/>
    <m/>
    <s v="Data/metrics have been impacted by Covid restrictions, closures, and reopening with limitations.  Additionally, we do not have data or an appropriate process to track staff who were redeployed to other areas of the organization such as inpatient units"/>
    <m/>
    <s v="Yes"/>
    <s v="chiara.campitelli-thompson@unityhealth.to"/>
    <m/>
    <n v="0"/>
    <n v="1"/>
  </r>
  <r>
    <s v="Asset02179"/>
    <m/>
    <m/>
    <m/>
    <m/>
    <m/>
    <x v="6"/>
    <x v="134"/>
    <m/>
    <x v="2"/>
    <m/>
    <s v="Geriatric Inpatient Consult Services"/>
    <m/>
    <x v="3"/>
    <m/>
    <x v="11"/>
    <x v="4"/>
    <m/>
    <m/>
    <m/>
    <m/>
    <m/>
    <m/>
    <n v="607"/>
    <n v="7101"/>
    <n v="0"/>
    <n v="0"/>
    <n v="7101"/>
    <x v="0"/>
    <n v="0"/>
    <n v="0"/>
    <m/>
    <n v="0"/>
    <m/>
    <s v="41 Ramsey Lake Road"/>
    <x v="72"/>
    <x v="0"/>
    <x v="147"/>
    <m/>
    <m/>
    <m/>
    <m/>
    <x v="6"/>
    <m/>
    <m/>
    <m/>
    <m/>
    <m/>
    <m/>
    <m/>
    <m/>
    <n v="0"/>
    <n v="0.6"/>
    <n v="0"/>
    <n v="0"/>
    <n v="0"/>
    <m/>
    <n v="0"/>
    <n v="1"/>
    <n v="0"/>
    <n v="0"/>
    <n v="0"/>
    <n v="0"/>
    <n v="1"/>
    <n v="0"/>
    <n v="0"/>
    <n v="0"/>
    <n v="1"/>
    <n v="0"/>
    <n v="0"/>
    <m/>
    <n v="0"/>
    <n v="2"/>
    <m/>
    <m/>
    <n v="0"/>
    <s v=""/>
    <n v="5.6"/>
    <n v="5"/>
    <m/>
    <s v="100%"/>
    <s v="Other Inpatient Units"/>
    <x v="2"/>
    <m/>
    <x v="2"/>
    <m/>
    <m/>
    <x v="1"/>
    <s v="English"/>
    <x v="0"/>
    <m/>
    <m/>
    <x v="2"/>
    <m/>
    <m/>
    <x v="2"/>
    <m/>
    <m/>
    <x v="1"/>
    <m/>
    <m/>
    <x v="1"/>
    <m/>
    <m/>
    <s v=""/>
    <m/>
    <s v="Yes"/>
    <s v="sjibb@hsnsudbury.ca"/>
    <m/>
    <n v="0"/>
    <n v="1"/>
  </r>
  <r>
    <s v="Asset02720"/>
    <m/>
    <m/>
    <m/>
    <m/>
    <m/>
    <x v="6"/>
    <x v="40"/>
    <m/>
    <x v="2"/>
    <m/>
    <s v="Inpatient Specialized Geriatric Medicine Consultation Service"/>
    <m/>
    <x v="3"/>
    <m/>
    <x v="11"/>
    <x v="4"/>
    <m/>
    <m/>
    <m/>
    <m/>
    <m/>
    <m/>
    <n v="321"/>
    <n v="334"/>
    <n v="0"/>
    <n v="0"/>
    <n v="334"/>
    <x v="0"/>
    <n v="0"/>
    <n v="0"/>
    <s v="Weekdays;"/>
    <n v="0"/>
    <m/>
    <s v="911 Queen's Blvd"/>
    <x v="25"/>
    <x v="0"/>
    <x v="39"/>
    <m/>
    <m/>
    <m/>
    <m/>
    <x v="3"/>
    <m/>
    <m/>
    <m/>
    <m/>
    <m/>
    <m/>
    <m/>
    <m/>
    <n v="0"/>
    <n v="0"/>
    <n v="0"/>
    <n v="0"/>
    <n v="0"/>
    <m/>
    <n v="0"/>
    <n v="0"/>
    <n v="0"/>
    <n v="0"/>
    <n v="0"/>
    <n v="0"/>
    <n v="0"/>
    <n v="0"/>
    <n v="0"/>
    <n v="0"/>
    <n v="0"/>
    <n v="0"/>
    <n v="0"/>
    <m/>
    <n v="0"/>
    <n v="0"/>
    <m/>
    <m/>
    <n v="0"/>
    <s v=""/>
    <n v="0"/>
    <n v="0"/>
    <m/>
    <s v="75% to &lt;100%"/>
    <s v="Direct admissions, ED and clinic admissions"/>
    <x v="2"/>
    <m/>
    <x v="2"/>
    <m/>
    <m/>
    <x v="1"/>
    <s v="English"/>
    <x v="0"/>
    <m/>
    <m/>
    <x v="2"/>
    <m/>
    <m/>
    <x v="2"/>
    <m/>
    <m/>
    <x v="1"/>
    <m/>
    <m/>
    <x v="1"/>
    <m/>
    <m/>
    <s v=""/>
    <m/>
    <s v="Yes"/>
    <s v="cplatt@cmhaww.ca"/>
    <m/>
    <n v="0"/>
    <n v="1"/>
  </r>
  <r>
    <s v="Asset02018"/>
    <m/>
    <m/>
    <m/>
    <m/>
    <m/>
    <x v="6"/>
    <x v="17"/>
    <m/>
    <x v="2"/>
    <m/>
    <s v="Inpatient Consult Team"/>
    <m/>
    <x v="3"/>
    <m/>
    <x v="11"/>
    <x v="4"/>
    <m/>
    <m/>
    <m/>
    <m/>
    <m/>
    <m/>
    <n v="842"/>
    <n v="2983"/>
    <n v="2700"/>
    <n v="0"/>
    <n v="5683"/>
    <x v="0"/>
    <n v="0"/>
    <n v="0"/>
    <s v="Weekdays;"/>
    <n v="2"/>
    <m/>
    <s v="2075 Bayview Avenue"/>
    <x v="7"/>
    <x v="0"/>
    <x v="17"/>
    <m/>
    <m/>
    <m/>
    <m/>
    <x v="1"/>
    <m/>
    <m/>
    <m/>
    <m/>
    <m/>
    <m/>
    <m/>
    <m/>
    <n v="0"/>
    <n v="0"/>
    <n v="0"/>
    <n v="0"/>
    <n v="0"/>
    <m/>
    <n v="0"/>
    <n v="0"/>
    <n v="0"/>
    <n v="0"/>
    <n v="0"/>
    <n v="0"/>
    <n v="0"/>
    <n v="0"/>
    <n v="0"/>
    <n v="0"/>
    <n v="2"/>
    <n v="0"/>
    <n v="0"/>
    <m/>
    <n v="0"/>
    <n v="0"/>
    <m/>
    <m/>
    <n v="0"/>
    <s v=""/>
    <n v="2"/>
    <n v="2"/>
    <m/>
    <s v="100%"/>
    <s v="The ICT receives referrals from residents, fellows, attending physician of patients within the hospital."/>
    <x v="2"/>
    <m/>
    <x v="2"/>
    <m/>
    <m/>
    <x v="1"/>
    <s v="English"/>
    <x v="0"/>
    <m/>
    <m/>
    <x v="2"/>
    <m/>
    <m/>
    <x v="2"/>
    <m/>
    <m/>
    <x v="1"/>
    <m/>
    <m/>
    <x v="1"/>
    <m/>
    <m/>
    <s v="The Inpatient Consult Team provides geriatric assessment, and may referral to community or hospital programs for therapeutic involvement: to day hospital, falls programs, outside resources."/>
    <m/>
    <s v="Yes"/>
    <s v="mary.duffy@sunnybrook.ca"/>
    <m/>
    <n v="0"/>
    <n v="1"/>
  </r>
  <r>
    <s v="Asset02434"/>
    <m/>
    <m/>
    <m/>
    <m/>
    <m/>
    <x v="6"/>
    <x v="9"/>
    <m/>
    <x v="2"/>
    <m/>
    <s v="Geriatrics Consults"/>
    <m/>
    <x v="3"/>
    <m/>
    <x v="11"/>
    <x v="4"/>
    <m/>
    <m/>
    <m/>
    <m/>
    <m/>
    <m/>
    <n v="123"/>
    <n v="0"/>
    <n v="0"/>
    <n v="0"/>
    <n v="0"/>
    <x v="0"/>
    <n v="0"/>
    <n v="0"/>
    <m/>
    <n v="0"/>
    <m/>
    <s v="550 University Ave"/>
    <x v="7"/>
    <x v="0"/>
    <x v="9"/>
    <m/>
    <m/>
    <m/>
    <m/>
    <x v="1"/>
    <m/>
    <m/>
    <m/>
    <m/>
    <m/>
    <m/>
    <m/>
    <m/>
    <n v="0"/>
    <n v="0"/>
    <n v="0"/>
    <n v="1"/>
    <n v="0"/>
    <m/>
    <n v="0"/>
    <n v="0"/>
    <n v="0"/>
    <n v="0"/>
    <n v="0"/>
    <n v="0"/>
    <n v="0"/>
    <n v="0"/>
    <n v="0"/>
    <n v="0"/>
    <n v="0"/>
    <n v="0"/>
    <n v="0"/>
    <m/>
    <n v="0"/>
    <n v="0"/>
    <m/>
    <m/>
    <n v="0"/>
    <s v=""/>
    <n v="1"/>
    <n v="0"/>
    <m/>
    <s v="100%"/>
    <s v=""/>
    <x v="2"/>
    <m/>
    <x v="2"/>
    <m/>
    <m/>
    <x v="1"/>
    <s v="English"/>
    <x v="0"/>
    <m/>
    <m/>
    <x v="2"/>
    <m/>
    <m/>
    <x v="2"/>
    <m/>
    <m/>
    <x v="1"/>
    <m/>
    <m/>
    <x v="1"/>
    <m/>
    <m/>
    <s v=""/>
    <m/>
    <s v="Yes"/>
    <s v="richard.norman@sinaihealth.ca"/>
    <m/>
    <n v="0"/>
    <n v="1"/>
  </r>
  <r>
    <s v="Asset02362"/>
    <m/>
    <m/>
    <m/>
    <m/>
    <m/>
    <x v="6"/>
    <x v="19"/>
    <m/>
    <x v="2"/>
    <m/>
    <s v="NLOT"/>
    <m/>
    <x v="3"/>
    <m/>
    <x v="2"/>
    <x v="2"/>
    <m/>
    <m/>
    <m/>
    <m/>
    <m/>
    <m/>
    <n v="0"/>
    <n v="325"/>
    <n v="217"/>
    <n v="18"/>
    <n v="560"/>
    <x v="0"/>
    <n v="0"/>
    <n v="0"/>
    <s v="Weekdays;"/>
    <n v="0"/>
    <m/>
    <s v="100 Westmount Road"/>
    <x v="12"/>
    <x v="0"/>
    <x v="19"/>
    <m/>
    <m/>
    <m/>
    <m/>
    <x v="3"/>
    <m/>
    <m/>
    <m/>
    <m/>
    <m/>
    <m/>
    <m/>
    <m/>
    <n v="0"/>
    <n v="0"/>
    <n v="0"/>
    <n v="0"/>
    <n v="0"/>
    <m/>
    <n v="1"/>
    <n v="0"/>
    <n v="0"/>
    <n v="0"/>
    <n v="0"/>
    <n v="0"/>
    <n v="0"/>
    <n v="0"/>
    <n v="0"/>
    <n v="0"/>
    <n v="3"/>
    <n v="0"/>
    <n v="0"/>
    <m/>
    <n v="0"/>
    <n v="0"/>
    <m/>
    <m/>
    <n v="0"/>
    <s v="1 Nurse Practitioner and 3 Nurse Consultants (RNs)"/>
    <n v="4"/>
    <n v="4"/>
    <m/>
    <s v="75% to &lt;100%"/>
    <s v="Long Term Care Homes"/>
    <x v="2"/>
    <m/>
    <x v="2"/>
    <m/>
    <m/>
    <x v="1"/>
    <s v="English"/>
    <x v="0"/>
    <m/>
    <m/>
    <x v="2"/>
    <m/>
    <m/>
    <x v="2"/>
    <m/>
    <m/>
    <x v="1"/>
    <m/>
    <m/>
    <x v="1"/>
    <m/>
    <m/>
    <s v="By working with Public Health,NLOT nurse consultantssupported in-home vaccine clinicsthrough coaching/ mentoringstaff and preparing COVID-19vaccine for over 5000 timelyCOVID vaccinations of elderlyresidents in the WaterlooWellington Region May 2021 toMarch 2022."/>
    <m/>
    <s v="Yes"/>
    <s v="cplatt@cmhaww.ca"/>
    <m/>
    <n v="0"/>
    <n v="1"/>
  </r>
  <r>
    <s v="Asset02761"/>
    <m/>
    <m/>
    <m/>
    <m/>
    <m/>
    <x v="6"/>
    <x v="15"/>
    <m/>
    <x v="2"/>
    <m/>
    <s v="Central LHIN NLOT: Mackenzie Richmond Hill Health"/>
    <m/>
    <x v="3"/>
    <m/>
    <x v="2"/>
    <x v="2"/>
    <m/>
    <m/>
    <m/>
    <m/>
    <m/>
    <m/>
    <n v="0"/>
    <n v="2881"/>
    <n v="1748"/>
    <n v="0"/>
    <n v="4629"/>
    <x v="0"/>
    <n v="1332"/>
    <n v="0"/>
    <s v="Weekdays;"/>
    <n v="0"/>
    <m/>
    <s v="10 Trench Street"/>
    <x v="13"/>
    <x v="0"/>
    <x v="15"/>
    <m/>
    <m/>
    <m/>
    <m/>
    <x v="2"/>
    <m/>
    <m/>
    <m/>
    <m/>
    <m/>
    <m/>
    <m/>
    <m/>
    <n v="0"/>
    <n v="0"/>
    <n v="0"/>
    <n v="0"/>
    <n v="0"/>
    <m/>
    <n v="1.5"/>
    <n v="0"/>
    <n v="0"/>
    <n v="0"/>
    <n v="0"/>
    <n v="0"/>
    <n v="0"/>
    <n v="0"/>
    <n v="0"/>
    <n v="0"/>
    <n v="0"/>
    <n v="0"/>
    <n v="0"/>
    <m/>
    <n v="0"/>
    <n v="0"/>
    <m/>
    <m/>
    <n v="0"/>
    <s v=""/>
    <n v="1.5"/>
    <n v="1.5"/>
    <m/>
    <s v="100%"/>
    <s v="Service is engaged based on requests from LTCH staff and/or hospital staff"/>
    <x v="2"/>
    <m/>
    <x v="2"/>
    <m/>
    <m/>
    <x v="1"/>
    <s v="English"/>
    <x v="0"/>
    <m/>
    <m/>
    <x v="2"/>
    <m/>
    <m/>
    <x v="2"/>
    <m/>
    <m/>
    <x v="1"/>
    <m/>
    <m/>
    <x v="1"/>
    <m/>
    <m/>
    <s v=""/>
    <m/>
    <s v="Yes"/>
    <s v="liis-ann.klein@sunnybrook.ca"/>
    <m/>
    <n v="0"/>
    <n v="1"/>
  </r>
  <r>
    <s v="Asset02773"/>
    <m/>
    <m/>
    <m/>
    <m/>
    <m/>
    <x v="6"/>
    <x v="86"/>
    <m/>
    <x v="2"/>
    <m/>
    <s v="Central LHIN NLOT: Oak Valley Health, Markham Stouffville Hospital"/>
    <m/>
    <x v="3"/>
    <m/>
    <x v="2"/>
    <x v="2"/>
    <m/>
    <m/>
    <m/>
    <m/>
    <m/>
    <m/>
    <n v="0"/>
    <n v="2850"/>
    <n v="1589"/>
    <n v="4"/>
    <n v="4443"/>
    <x v="0"/>
    <n v="1338"/>
    <n v="0"/>
    <s v="Weekdays;"/>
    <n v="0"/>
    <m/>
    <s v="381 Church St"/>
    <x v="47"/>
    <x v="0"/>
    <x v="241"/>
    <m/>
    <m/>
    <m/>
    <m/>
    <x v="2"/>
    <m/>
    <m/>
    <m/>
    <m/>
    <m/>
    <m/>
    <m/>
    <m/>
    <n v="0"/>
    <n v="0"/>
    <n v="0"/>
    <n v="0"/>
    <n v="0"/>
    <m/>
    <n v="1.5"/>
    <n v="0"/>
    <n v="0"/>
    <n v="0"/>
    <n v="0"/>
    <n v="0"/>
    <n v="0"/>
    <n v="0"/>
    <n v="0"/>
    <n v="0"/>
    <n v="0"/>
    <n v="0"/>
    <n v="0"/>
    <m/>
    <n v="0"/>
    <n v="0"/>
    <m/>
    <m/>
    <n v="0"/>
    <s v=""/>
    <n v="1.5"/>
    <n v="1.5"/>
    <m/>
    <s v="100%"/>
    <s v="Service is engaged based on requests from LTCH staff and/or hospital staff"/>
    <x v="2"/>
    <m/>
    <x v="2"/>
    <m/>
    <m/>
    <x v="1"/>
    <s v="English"/>
    <x v="0"/>
    <m/>
    <m/>
    <x v="2"/>
    <m/>
    <m/>
    <x v="2"/>
    <m/>
    <m/>
    <x v="1"/>
    <m/>
    <m/>
    <x v="1"/>
    <m/>
    <m/>
    <s v=""/>
    <m/>
    <s v="Yes"/>
    <s v="liis-ann.klein@sunnybrook.ca"/>
    <m/>
    <n v="0"/>
    <n v="1"/>
  </r>
  <r>
    <s v="Asset02765"/>
    <m/>
    <m/>
    <m/>
    <m/>
    <m/>
    <x v="6"/>
    <x v="108"/>
    <m/>
    <x v="2"/>
    <m/>
    <s v="Nursing Led Outreach Team (NLOT)"/>
    <m/>
    <x v="3"/>
    <m/>
    <x v="2"/>
    <x v="2"/>
    <m/>
    <m/>
    <m/>
    <m/>
    <m/>
    <m/>
    <n v="0"/>
    <n v="0"/>
    <n v="0"/>
    <n v="0"/>
    <n v="0"/>
    <x v="0"/>
    <n v="0"/>
    <n v="0"/>
    <s v="Both"/>
    <n v="0"/>
    <m/>
    <s v="399 Bathurst St"/>
    <x v="7"/>
    <x v="0"/>
    <x v="117"/>
    <m/>
    <m/>
    <m/>
    <m/>
    <x v="1"/>
    <m/>
    <m/>
    <m/>
    <m/>
    <m/>
    <m/>
    <m/>
    <m/>
    <n v="0"/>
    <n v="0"/>
    <n v="0"/>
    <n v="0"/>
    <n v="0"/>
    <m/>
    <n v="0"/>
    <n v="0"/>
    <n v="0"/>
    <n v="0"/>
    <n v="0"/>
    <n v="0"/>
    <n v="0"/>
    <n v="0"/>
    <n v="0"/>
    <n v="0"/>
    <n v="4"/>
    <n v="0"/>
    <n v="0"/>
    <m/>
    <n v="0"/>
    <n v="0"/>
    <m/>
    <m/>
    <n v="0"/>
    <s v=""/>
    <n v="4"/>
    <n v="4"/>
    <m/>
    <s v=""/>
    <s v=""/>
    <x v="2"/>
    <m/>
    <x v="2"/>
    <m/>
    <m/>
    <x v="1"/>
    <s v="English"/>
    <x v="0"/>
    <m/>
    <m/>
    <x v="2"/>
    <m/>
    <m/>
    <x v="2"/>
    <m/>
    <m/>
    <x v="1"/>
    <m/>
    <m/>
    <x v="1"/>
    <m/>
    <m/>
    <s v=""/>
    <m/>
    <s v="Yes"/>
    <s v="jackielyn.guanzon@uhn.ca"/>
    <m/>
    <n v="0"/>
    <n v="1"/>
  </r>
  <r>
    <s v="Asset03706"/>
    <m/>
    <m/>
    <m/>
    <m/>
    <m/>
    <x v="6"/>
    <x v="20"/>
    <m/>
    <x v="2"/>
    <m/>
    <s v="NLOT"/>
    <m/>
    <x v="3"/>
    <m/>
    <x v="2"/>
    <x v="2"/>
    <m/>
    <m/>
    <m/>
    <m/>
    <m/>
    <m/>
    <n v="0"/>
    <n v="1446"/>
    <n v="0"/>
    <n v="0"/>
    <n v="1446"/>
    <x v="0"/>
    <n v="0"/>
    <n v="0"/>
    <m/>
    <n v="0"/>
    <m/>
    <s v="1053 Carling Ave"/>
    <x v="11"/>
    <x v="0"/>
    <x v="20"/>
    <m/>
    <m/>
    <m/>
    <m/>
    <x v="0"/>
    <m/>
    <m/>
    <m/>
    <m/>
    <m/>
    <m/>
    <s v="1950 hours annually (37.5 hours per week)"/>
    <m/>
    <n v="0"/>
    <n v="0"/>
    <n v="0"/>
    <n v="0"/>
    <n v="0"/>
    <m/>
    <n v="4.5"/>
    <n v="0"/>
    <n v="0"/>
    <n v="0"/>
    <n v="0"/>
    <n v="0"/>
    <n v="0"/>
    <n v="0"/>
    <n v="0"/>
    <n v="0"/>
    <n v="0"/>
    <n v="0"/>
    <n v="0"/>
    <m/>
    <n v="0"/>
    <n v="0"/>
    <m/>
    <m/>
    <n v="0"/>
    <s v=""/>
    <n v="4.5"/>
    <n v="4.5"/>
    <m/>
    <s v="75% to &lt;100%"/>
    <s v="LTCH"/>
    <x v="2"/>
    <m/>
    <x v="2"/>
    <m/>
    <m/>
    <x v="1"/>
    <s v="English"/>
    <x v="0"/>
    <m/>
    <m/>
    <x v="2"/>
    <m/>
    <m/>
    <x v="2"/>
    <m/>
    <m/>
    <x v="1"/>
    <m/>
    <m/>
    <x v="1"/>
    <m/>
    <m/>
    <s v=""/>
    <m/>
    <s v="Yes"/>
    <s v="programs@geriatricsontario.ca"/>
    <m/>
    <n v="0"/>
    <n v="1"/>
  </r>
  <r>
    <s v="Asset02748"/>
    <m/>
    <m/>
    <m/>
    <m/>
    <m/>
    <x v="6"/>
    <x v="33"/>
    <m/>
    <x v="2"/>
    <m/>
    <s v="Central LHIN NLOT: Humber River Hospital-North York General Hospital co-hub"/>
    <m/>
    <x v="3"/>
    <m/>
    <x v="2"/>
    <x v="2"/>
    <m/>
    <m/>
    <m/>
    <m/>
    <m/>
    <m/>
    <n v="0"/>
    <n v="3763"/>
    <n v="435"/>
    <n v="0"/>
    <n v="4198"/>
    <x v="0"/>
    <n v="3412"/>
    <n v="0"/>
    <s v="Weekdays; Weekends"/>
    <n v="0"/>
    <m/>
    <s v="1235 Wilson Ave."/>
    <x v="7"/>
    <x v="0"/>
    <x v="32"/>
    <m/>
    <m/>
    <m/>
    <m/>
    <x v="1"/>
    <m/>
    <m/>
    <m/>
    <m/>
    <m/>
    <m/>
    <m/>
    <m/>
    <n v="0"/>
    <n v="0"/>
    <n v="0"/>
    <n v="0"/>
    <n v="0"/>
    <m/>
    <n v="2.8"/>
    <n v="0"/>
    <n v="0"/>
    <n v="0"/>
    <n v="0"/>
    <n v="0"/>
    <n v="0"/>
    <n v="0"/>
    <n v="0"/>
    <n v="0"/>
    <n v="1"/>
    <n v="0"/>
    <n v="0"/>
    <m/>
    <n v="0"/>
    <n v="0"/>
    <m/>
    <m/>
    <n v="0"/>
    <s v=""/>
    <n v="3.8"/>
    <n v="3.8"/>
    <m/>
    <s v="100%"/>
    <s v="Service is engaged based on requests from LTCH staff and/or hospital staff"/>
    <x v="2"/>
    <m/>
    <x v="2"/>
    <m/>
    <m/>
    <x v="1"/>
    <s v="English"/>
    <x v="0"/>
    <m/>
    <m/>
    <x v="2"/>
    <m/>
    <m/>
    <x v="2"/>
    <m/>
    <m/>
    <x v="1"/>
    <m/>
    <m/>
    <x v="1"/>
    <m/>
    <m/>
    <s v=""/>
    <m/>
    <s v="Yes"/>
    <s v="liis-ann.klein@sunnybrook.ca"/>
    <m/>
    <n v="0"/>
    <n v="1"/>
  </r>
  <r>
    <s v="Asset02775"/>
    <m/>
    <m/>
    <m/>
    <m/>
    <m/>
    <x v="6"/>
    <x v="101"/>
    <m/>
    <x v="2"/>
    <m/>
    <s v="Central LHIN NLOT: Southlake Regional Health Centre-Stevenson Memorial Hospital co-hub"/>
    <m/>
    <x v="3"/>
    <m/>
    <x v="2"/>
    <x v="2"/>
    <m/>
    <m/>
    <m/>
    <m/>
    <m/>
    <m/>
    <n v="0"/>
    <n v="2644"/>
    <n v="1550"/>
    <n v="2"/>
    <n v="4196"/>
    <x v="0"/>
    <n v="1497"/>
    <n v="0"/>
    <m/>
    <n v="0"/>
    <m/>
    <s v="465 Davis Dr"/>
    <x v="54"/>
    <x v="0"/>
    <x v="200"/>
    <m/>
    <m/>
    <m/>
    <m/>
    <x v="2"/>
    <m/>
    <m/>
    <m/>
    <m/>
    <m/>
    <m/>
    <m/>
    <m/>
    <n v="0"/>
    <n v="0"/>
    <n v="0"/>
    <n v="0"/>
    <n v="0"/>
    <m/>
    <n v="1.4"/>
    <n v="0"/>
    <n v="0"/>
    <n v="0"/>
    <n v="0"/>
    <n v="0"/>
    <n v="0"/>
    <n v="0"/>
    <n v="0"/>
    <n v="0"/>
    <n v="0.6"/>
    <n v="0"/>
    <n v="0"/>
    <m/>
    <n v="0"/>
    <n v="0"/>
    <m/>
    <m/>
    <n v="0"/>
    <s v=""/>
    <n v="2"/>
    <n v="2"/>
    <m/>
    <s v="100%"/>
    <s v="Service is engaged based on requests from LTCH staff and/or hospital staff"/>
    <x v="2"/>
    <m/>
    <x v="2"/>
    <m/>
    <m/>
    <x v="1"/>
    <s v="English"/>
    <x v="0"/>
    <m/>
    <m/>
    <x v="2"/>
    <m/>
    <m/>
    <x v="2"/>
    <m/>
    <m/>
    <x v="1"/>
    <m/>
    <m/>
    <x v="1"/>
    <m/>
    <m/>
    <s v=""/>
    <m/>
    <s v="Yes"/>
    <s v="liis-ann.klein@sunnybrook.ca"/>
    <m/>
    <n v="0"/>
    <n v="1"/>
  </r>
  <r>
    <s v="Asset02399"/>
    <m/>
    <m/>
    <m/>
    <m/>
    <m/>
    <x v="6"/>
    <x v="10"/>
    <m/>
    <x v="2"/>
    <m/>
    <s v="Nurse Led Outreach Team"/>
    <m/>
    <x v="3"/>
    <m/>
    <x v="2"/>
    <x v="2"/>
    <m/>
    <m/>
    <m/>
    <m/>
    <m/>
    <m/>
    <n v="0"/>
    <n v="2910"/>
    <n v="45"/>
    <n v="0"/>
    <n v="2955"/>
    <x v="0"/>
    <n v="0"/>
    <n v="0"/>
    <s v="Weekdays;"/>
    <n v="0"/>
    <m/>
    <s v="170 Colborne St W"/>
    <x v="8"/>
    <x v="0"/>
    <x v="49"/>
    <m/>
    <m/>
    <m/>
    <m/>
    <x v="2"/>
    <m/>
    <m/>
    <m/>
    <m/>
    <m/>
    <m/>
    <m/>
    <m/>
    <n v="0"/>
    <n v="0"/>
    <n v="0"/>
    <n v="0"/>
    <n v="0"/>
    <m/>
    <n v="2"/>
    <n v="0"/>
    <n v="0"/>
    <n v="0"/>
    <n v="0"/>
    <n v="0"/>
    <n v="0"/>
    <n v="0"/>
    <n v="0"/>
    <n v="0"/>
    <n v="0"/>
    <n v="0"/>
    <n v="0"/>
    <m/>
    <n v="0"/>
    <n v="0"/>
    <m/>
    <m/>
    <n v="0"/>
    <s v=""/>
    <n v="2"/>
    <n v="2"/>
    <m/>
    <s v=""/>
    <s v="No referral necessary. Service is provided to any resident living in a LTC facility serviced by the NLOT team."/>
    <x v="2"/>
    <m/>
    <x v="2"/>
    <m/>
    <m/>
    <x v="1"/>
    <s v="English"/>
    <x v="0"/>
    <m/>
    <m/>
    <x v="2"/>
    <m/>
    <m/>
    <x v="2"/>
    <m/>
    <m/>
    <x v="1"/>
    <m/>
    <m/>
    <x v="1"/>
    <m/>
    <m/>
    <s v="During the height of COVID, the NLOT teams were required to physically provide care in only one LTC facility, as a result of policies implemented by the LTC Homes at the time."/>
    <m/>
    <s v="Yes"/>
    <s v="lhlam@osmh.on.ca"/>
    <m/>
    <n v="0"/>
    <n v="1"/>
  </r>
  <r>
    <s v="Asset02406"/>
    <m/>
    <m/>
    <m/>
    <m/>
    <m/>
    <x v="6"/>
    <x v="119"/>
    <m/>
    <x v="2"/>
    <m/>
    <s v="Nurse Led Outreach Team"/>
    <m/>
    <x v="3"/>
    <m/>
    <x v="2"/>
    <x v="2"/>
    <m/>
    <m/>
    <m/>
    <m/>
    <m/>
    <m/>
    <n v="0"/>
    <n v="3762"/>
    <n v="434"/>
    <n v="0"/>
    <n v="4196"/>
    <x v="0"/>
    <n v="0"/>
    <n v="0"/>
    <s v="Weekdays; Weekends"/>
    <n v="0"/>
    <m/>
    <s v="4001 Leslie St"/>
    <x v="61"/>
    <x v="0"/>
    <x v="130"/>
    <m/>
    <m/>
    <m/>
    <m/>
    <x v="1"/>
    <m/>
    <m/>
    <m/>
    <m/>
    <m/>
    <m/>
    <m/>
    <m/>
    <n v="0"/>
    <n v="0"/>
    <n v="0"/>
    <n v="0"/>
    <n v="0"/>
    <m/>
    <n v="2.6"/>
    <n v="0"/>
    <n v="0"/>
    <n v="0"/>
    <n v="0"/>
    <n v="0"/>
    <n v="0"/>
    <n v="0"/>
    <n v="0"/>
    <n v="0"/>
    <n v="1"/>
    <n v="0"/>
    <n v="0"/>
    <m/>
    <n v="0"/>
    <n v="0"/>
    <m/>
    <m/>
    <n v="0"/>
    <s v=""/>
    <n v="3.6"/>
    <n v="3.6"/>
    <m/>
    <s v="100%"/>
    <s v="BSO, Hospital, LTCH"/>
    <x v="2"/>
    <m/>
    <x v="2"/>
    <m/>
    <m/>
    <x v="1"/>
    <s v="English"/>
    <x v="0"/>
    <m/>
    <m/>
    <x v="2"/>
    <m/>
    <m/>
    <x v="2"/>
    <m/>
    <m/>
    <x v="1"/>
    <m/>
    <m/>
    <x v="1"/>
    <m/>
    <m/>
    <s v="Mobile nursing coverage is provided to 17 LTCFs in the CLHIN:• Bayview Extendicare• Carefree Lodge• Cheltenham Care Community• Cummer Lodge• Downsview Long Term Care• Gibson House• Hawthorne Place• Harold and Grace Baker’s Centre• Norfinch Care Community• North Park• Senior’s Health centre• Thompson House• Ukrainian Canadian Care Centre• Villa Columbo• Villages of Humber Heights• Valleyview Residence• Weston Terrace Care Community"/>
    <m/>
    <s v="Yes"/>
    <s v="wendy.cheung@nygh.on.ca"/>
    <m/>
    <n v="0"/>
    <n v="1"/>
  </r>
  <r>
    <s v="Asset02894"/>
    <m/>
    <m/>
    <m/>
    <m/>
    <m/>
    <x v="6"/>
    <x v="130"/>
    <m/>
    <x v="2"/>
    <m/>
    <s v="GCOP"/>
    <m/>
    <x v="3"/>
    <m/>
    <x v="50"/>
    <x v="3"/>
    <m/>
    <m/>
    <m/>
    <m/>
    <m/>
    <m/>
    <n v="179"/>
    <n v="544"/>
    <n v="64"/>
    <n v="0"/>
    <n v="608"/>
    <x v="0"/>
    <n v="0"/>
    <n v="0"/>
    <s v="Weekdays;"/>
    <n v="0"/>
    <m/>
    <s v="50 College Drive"/>
    <x v="68"/>
    <x v="0"/>
    <x v="142"/>
    <m/>
    <m/>
    <m/>
    <m/>
    <x v="6"/>
    <m/>
    <m/>
    <m/>
    <m/>
    <m/>
    <m/>
    <m/>
    <m/>
    <n v="0"/>
    <n v="0"/>
    <n v="0"/>
    <n v="0"/>
    <n v="0"/>
    <m/>
    <n v="0"/>
    <n v="0"/>
    <n v="0"/>
    <n v="1"/>
    <n v="0"/>
    <n v="0"/>
    <n v="0"/>
    <n v="0"/>
    <n v="0"/>
    <n v="0"/>
    <n v="0"/>
    <n v="1"/>
    <n v="0"/>
    <m/>
    <n v="0"/>
    <n v="0"/>
    <m/>
    <m/>
    <n v="0"/>
    <s v=""/>
    <n v="2"/>
    <n v="2"/>
    <m/>
    <s v="75% to &lt;100%"/>
    <s v=""/>
    <x v="2"/>
    <m/>
    <x v="2"/>
    <m/>
    <m/>
    <x v="1"/>
    <s v="English"/>
    <x v="0"/>
    <m/>
    <m/>
    <x v="2"/>
    <m/>
    <m/>
    <x v="2"/>
    <m/>
    <m/>
    <x v="1"/>
    <m/>
    <m/>
    <x v="1"/>
    <m/>
    <m/>
    <s v=""/>
    <m/>
    <s v="Yes"/>
    <s v="erin.sones@nbrhc.on.ca"/>
    <m/>
    <n v="0"/>
    <n v="1"/>
  </r>
  <r>
    <s v="Asset03374"/>
    <m/>
    <m/>
    <m/>
    <m/>
    <m/>
    <x v="6"/>
    <x v="118"/>
    <m/>
    <x v="2"/>
    <m/>
    <s v="Geriatric Mental Health Community Outreach Team"/>
    <m/>
    <x v="3"/>
    <m/>
    <x v="7"/>
    <x v="8"/>
    <m/>
    <m/>
    <m/>
    <m/>
    <m/>
    <m/>
    <n v="128"/>
    <n v="1124"/>
    <n v="251"/>
    <n v="155"/>
    <n v="1530"/>
    <x v="0"/>
    <n v="0"/>
    <n v="0"/>
    <s v="Weekdays;"/>
    <n v="51"/>
    <m/>
    <s v="700 Gordon Street"/>
    <x v="48"/>
    <x v="0"/>
    <x v="129"/>
    <m/>
    <m/>
    <m/>
    <m/>
    <x v="0"/>
    <m/>
    <m/>
    <m/>
    <m/>
    <m/>
    <m/>
    <s v="1950 hours annually (37.5 hours per week)"/>
    <m/>
    <n v="0"/>
    <n v="0"/>
    <n v="0"/>
    <n v="0"/>
    <n v="0"/>
    <m/>
    <n v="1"/>
    <n v="0"/>
    <n v="0"/>
    <n v="0"/>
    <n v="0"/>
    <n v="0"/>
    <n v="0"/>
    <n v="0"/>
    <n v="0"/>
    <n v="0"/>
    <n v="3"/>
    <n v="0"/>
    <n v="0"/>
    <m/>
    <n v="0"/>
    <n v="0"/>
    <m/>
    <m/>
    <n v="0"/>
    <s v=""/>
    <n v="4"/>
    <n v="4"/>
    <m/>
    <s v="100%"/>
    <s v=""/>
    <x v="2"/>
    <m/>
    <x v="2"/>
    <m/>
    <m/>
    <x v="1"/>
    <s v="English"/>
    <x v="0"/>
    <m/>
    <m/>
    <x v="2"/>
    <m/>
    <m/>
    <x v="2"/>
    <m/>
    <m/>
    <x v="1"/>
    <m/>
    <m/>
    <x v="1"/>
    <m/>
    <m/>
    <s v=""/>
    <m/>
    <s v="Yes"/>
    <s v="johnstonki@ontarioshores.ca"/>
    <m/>
    <n v="0"/>
    <n v="1"/>
  </r>
  <r>
    <s v="Asset03455"/>
    <m/>
    <m/>
    <m/>
    <m/>
    <m/>
    <x v="6"/>
    <x v="118"/>
    <m/>
    <x v="2"/>
    <m/>
    <s v="Geriatric Dementia Unit"/>
    <m/>
    <x v="3"/>
    <m/>
    <x v="1"/>
    <x v="1"/>
    <m/>
    <m/>
    <m/>
    <m/>
    <m/>
    <m/>
    <n v="108"/>
    <n v="0"/>
    <n v="0"/>
    <n v="0"/>
    <n v="0"/>
    <x v="1"/>
    <n v="23"/>
    <n v="85.7"/>
    <m/>
    <n v="7"/>
    <m/>
    <s v="700 Gordon Street"/>
    <x v="48"/>
    <x v="0"/>
    <x v="129"/>
    <m/>
    <m/>
    <m/>
    <m/>
    <x v="0"/>
    <m/>
    <m/>
    <m/>
    <m/>
    <m/>
    <m/>
    <s v="1950 hours annually (37.5 hours per week)"/>
    <m/>
    <n v="1"/>
    <n v="0"/>
    <n v="0.2"/>
    <n v="0"/>
    <n v="0.2"/>
    <m/>
    <n v="1"/>
    <n v="0.75"/>
    <n v="0"/>
    <n v="0"/>
    <n v="3"/>
    <n v="0.35"/>
    <n v="0.2"/>
    <n v="0.6"/>
    <n v="0"/>
    <n v="0"/>
    <n v="10.6"/>
    <n v="19.2"/>
    <n v="1"/>
    <m/>
    <n v="0"/>
    <n v="0"/>
    <m/>
    <m/>
    <n v="0"/>
    <s v="1 BT shared between 3 units_x000a_1 neuropsychologist, splits time between 3 inpatient units"/>
    <n v="38.099999999999994"/>
    <n v="36.9"/>
    <m/>
    <s v="100%"/>
    <s v="Hospital, LTCF, Service-to-service, BSO staff at LTCH"/>
    <x v="2"/>
    <m/>
    <x v="2"/>
    <m/>
    <m/>
    <x v="1"/>
    <s v="English;French"/>
    <x v="0"/>
    <m/>
    <m/>
    <x v="2"/>
    <m/>
    <m/>
    <x v="2"/>
    <m/>
    <m/>
    <x v="1"/>
    <m/>
    <m/>
    <x v="1"/>
    <m/>
    <m/>
    <s v=""/>
    <m/>
    <s v="Yes"/>
    <s v="johnstonki@ontarioshores.ca"/>
    <m/>
    <n v="0"/>
    <n v="1"/>
  </r>
  <r>
    <s v="Asset01988"/>
    <m/>
    <m/>
    <m/>
    <m/>
    <m/>
    <x v="6"/>
    <x v="95"/>
    <m/>
    <x v="2"/>
    <m/>
    <s v="Geriatric Falls Prevention"/>
    <m/>
    <x v="3"/>
    <m/>
    <x v="38"/>
    <x v="3"/>
    <m/>
    <m/>
    <m/>
    <m/>
    <m/>
    <m/>
    <n v="65"/>
    <n v="80"/>
    <n v="0"/>
    <n v="0"/>
    <n v="80"/>
    <x v="0"/>
    <n v="0"/>
    <n v="0"/>
    <s v="Weekdays;"/>
    <n v="0"/>
    <m/>
    <s v="2200 Eglinton Ave W"/>
    <x v="52"/>
    <x v="0"/>
    <x v="104"/>
    <m/>
    <m/>
    <m/>
    <m/>
    <x v="2"/>
    <m/>
    <m/>
    <m/>
    <m/>
    <m/>
    <m/>
    <m/>
    <m/>
    <n v="0"/>
    <n v="0"/>
    <n v="0"/>
    <n v="13"/>
    <n v="0"/>
    <m/>
    <n v="0"/>
    <n v="0"/>
    <n v="0"/>
    <n v="0"/>
    <n v="0"/>
    <n v="0"/>
    <n v="2"/>
    <n v="0"/>
    <n v="0"/>
    <n v="0"/>
    <n v="0"/>
    <n v="0"/>
    <n v="0"/>
    <m/>
    <n v="0"/>
    <n v="0"/>
    <m/>
    <m/>
    <n v="0"/>
    <s v=""/>
    <n v="15"/>
    <n v="2"/>
    <m/>
    <s v="100%"/>
    <s v=""/>
    <x v="2"/>
    <m/>
    <x v="2"/>
    <m/>
    <m/>
    <x v="1"/>
    <s v="English"/>
    <x v="0"/>
    <m/>
    <m/>
    <x v="2"/>
    <m/>
    <m/>
    <x v="2"/>
    <m/>
    <m/>
    <x v="1"/>
    <m/>
    <m/>
    <x v="1"/>
    <m/>
    <m/>
    <s v=""/>
    <m/>
    <s v="Yes"/>
    <s v="bonnie.joanisse@thp.ca"/>
    <m/>
    <n v="0"/>
    <n v="1"/>
  </r>
  <r>
    <s v="Asset01997"/>
    <m/>
    <m/>
    <m/>
    <m/>
    <m/>
    <x v="6"/>
    <x v="198"/>
    <m/>
    <x v="2"/>
    <m/>
    <s v="Falls Prevention Clinic"/>
    <m/>
    <x v="3"/>
    <m/>
    <x v="38"/>
    <x v="3"/>
    <m/>
    <m/>
    <m/>
    <m/>
    <m/>
    <m/>
    <n v="231"/>
    <n v="231"/>
    <n v="0"/>
    <n v="0"/>
    <n v="231"/>
    <x v="0"/>
    <n v="0"/>
    <n v="0"/>
    <s v="Weekdays;"/>
    <n v="90"/>
    <m/>
    <s v="150 Sherway Dr."/>
    <x v="103"/>
    <x v="0"/>
    <x v="235"/>
    <m/>
    <m/>
    <m/>
    <m/>
    <x v="1"/>
    <m/>
    <m/>
    <m/>
    <m/>
    <m/>
    <m/>
    <m/>
    <m/>
    <n v="0"/>
    <n v="0"/>
    <n v="0"/>
    <n v="2"/>
    <n v="0"/>
    <m/>
    <n v="0"/>
    <n v="0"/>
    <n v="0"/>
    <n v="0"/>
    <n v="0"/>
    <n v="0"/>
    <n v="1"/>
    <n v="0"/>
    <n v="0"/>
    <n v="0"/>
    <n v="0"/>
    <n v="0"/>
    <n v="0"/>
    <m/>
    <n v="0"/>
    <n v="0"/>
    <m/>
    <m/>
    <n v="0"/>
    <s v=""/>
    <n v="3"/>
    <n v="1"/>
    <m/>
    <s v="100%"/>
    <s v=""/>
    <x v="2"/>
    <m/>
    <x v="2"/>
    <m/>
    <m/>
    <x v="1"/>
    <s v="English"/>
    <x v="0"/>
    <m/>
    <m/>
    <x v="2"/>
    <m/>
    <m/>
    <x v="2"/>
    <m/>
    <m/>
    <x v="1"/>
    <m/>
    <m/>
    <x v="1"/>
    <m/>
    <m/>
    <s v=""/>
    <m/>
    <s v="Yes"/>
    <s v="bonnie.joanisse@thp.ca"/>
    <m/>
    <n v="0"/>
    <n v="1"/>
  </r>
  <r>
    <s v="Asset02144"/>
    <m/>
    <m/>
    <m/>
    <m/>
    <m/>
    <x v="6"/>
    <x v="20"/>
    <m/>
    <x v="2"/>
    <m/>
    <s v="Central Intake for Specialized Geriatric Services (Geriatric Medicine)"/>
    <m/>
    <x v="3"/>
    <m/>
    <x v="13"/>
    <x v="6"/>
    <m/>
    <m/>
    <m/>
    <m/>
    <m/>
    <m/>
    <n v="2703"/>
    <n v="2703"/>
    <n v="2703"/>
    <n v="0"/>
    <n v="5406"/>
    <x v="0"/>
    <n v="0"/>
    <n v="0"/>
    <s v="Weekdays;"/>
    <n v="0"/>
    <m/>
    <s v="1053 Carling Ave"/>
    <x v="11"/>
    <x v="0"/>
    <x v="20"/>
    <m/>
    <m/>
    <m/>
    <m/>
    <x v="0"/>
    <m/>
    <m/>
    <m/>
    <m/>
    <m/>
    <m/>
    <m/>
    <m/>
    <n v="1"/>
    <n v="0"/>
    <n v="0"/>
    <n v="0"/>
    <n v="0"/>
    <m/>
    <n v="0"/>
    <n v="1"/>
    <n v="0"/>
    <n v="0"/>
    <n v="0"/>
    <n v="0"/>
    <n v="0"/>
    <n v="0"/>
    <n v="0"/>
    <n v="0"/>
    <n v="1"/>
    <n v="0"/>
    <n v="0"/>
    <m/>
    <n v="0"/>
    <n v="0"/>
    <m/>
    <m/>
    <n v="0"/>
    <s v=""/>
    <n v="3"/>
    <n v="2"/>
    <m/>
    <s v="100%"/>
    <s v="Hospital in-patient, geriatric psychiatry community services of Ottawa"/>
    <x v="2"/>
    <m/>
    <x v="2"/>
    <m/>
    <m/>
    <x v="1"/>
    <s v="English"/>
    <x v="0"/>
    <m/>
    <m/>
    <x v="2"/>
    <m/>
    <m/>
    <x v="2"/>
    <m/>
    <m/>
    <x v="1"/>
    <m/>
    <m/>
    <x v="1"/>
    <m/>
    <m/>
    <s v=""/>
    <m/>
    <s v="Yes"/>
    <s v="adimillo@toh.ca"/>
    <m/>
    <n v="0"/>
    <n v="1"/>
  </r>
  <r>
    <s v="Asset02473"/>
    <m/>
    <m/>
    <m/>
    <m/>
    <m/>
    <x v="6"/>
    <x v="20"/>
    <m/>
    <x v="2"/>
    <m/>
    <s v="Geriatric Psychiatry Behavioural Support Team"/>
    <m/>
    <x v="3"/>
    <m/>
    <x v="5"/>
    <x v="1"/>
    <m/>
    <m/>
    <m/>
    <m/>
    <m/>
    <m/>
    <n v="760"/>
    <n v="3620"/>
    <n v="0"/>
    <n v="0"/>
    <n v="3620"/>
    <x v="0"/>
    <n v="0"/>
    <n v="0"/>
    <s v="Weekdays;"/>
    <n v="0"/>
    <m/>
    <s v="1053 Carling Ave"/>
    <x v="11"/>
    <x v="0"/>
    <x v="20"/>
    <m/>
    <m/>
    <m/>
    <m/>
    <x v="0"/>
    <m/>
    <m/>
    <m/>
    <m/>
    <m/>
    <m/>
    <m/>
    <m/>
    <n v="0"/>
    <n v="0"/>
    <n v="0"/>
    <n v="0"/>
    <n v="2"/>
    <m/>
    <n v="0"/>
    <n v="0"/>
    <n v="0"/>
    <n v="0"/>
    <n v="0"/>
    <n v="0"/>
    <n v="0"/>
    <n v="0"/>
    <n v="0"/>
    <n v="0"/>
    <n v="3"/>
    <n v="0"/>
    <n v="0"/>
    <m/>
    <n v="0"/>
    <n v="0"/>
    <m/>
    <m/>
    <n v="0"/>
    <s v=""/>
    <n v="5"/>
    <n v="3"/>
    <m/>
    <s v="100%"/>
    <s v="Admitting Health Care Teams (MD, RN, allied health)"/>
    <x v="2"/>
    <m/>
    <x v="2"/>
    <m/>
    <m/>
    <x v="1"/>
    <s v="English"/>
    <x v="0"/>
    <m/>
    <m/>
    <x v="2"/>
    <m/>
    <m/>
    <x v="2"/>
    <m/>
    <m/>
    <x v="1"/>
    <m/>
    <m/>
    <x v="1"/>
    <m/>
    <m/>
    <s v="The Geriatric Psychiatry Behavioural Support Team (GPBST) provides interdisciplinary, specialized geriatric consult services at The Ottawa Hospital (TOH) to meet the unique needs of vulnerable older adults in the acute care setting. The team consists of a Geriatric Psychiatrist and Behavioural Support Nurses who help to assess and manage the complex care of older adults with behavioural and psychiatric symptoms of dementia using non-pharmacological and pharmacological interventions. Support for patients and their families is provided to help improve transitions within our complex healthcare system. In addition to providing clinical support to the older adult patient population, these teams help to build capacity through education, research and quality improvement initiatives at TOH."/>
    <m/>
    <s v="Yes"/>
    <s v="jkoop@toh.ca"/>
    <m/>
    <n v="0"/>
    <n v="1"/>
  </r>
  <r>
    <s v="Asset02180"/>
    <m/>
    <m/>
    <m/>
    <m/>
    <m/>
    <x v="6"/>
    <x v="134"/>
    <m/>
    <x v="2"/>
    <m/>
    <s v="Reactivation Care Unit"/>
    <m/>
    <x v="3"/>
    <m/>
    <x v="51"/>
    <x v="1"/>
    <m/>
    <m/>
    <m/>
    <m/>
    <m/>
    <m/>
    <n v="504"/>
    <n v="0"/>
    <n v="0"/>
    <n v="0"/>
    <n v="0"/>
    <x v="0"/>
    <n v="20"/>
    <n v="98"/>
    <s v="Both"/>
    <n v="0"/>
    <m/>
    <s v="41 Ramsey Lake Road"/>
    <x v="72"/>
    <x v="0"/>
    <x v="147"/>
    <m/>
    <m/>
    <m/>
    <m/>
    <x v="6"/>
    <m/>
    <m/>
    <m/>
    <m/>
    <m/>
    <m/>
    <m/>
    <m/>
    <n v="2"/>
    <n v="0"/>
    <n v="0.5"/>
    <n v="0"/>
    <n v="0"/>
    <m/>
    <n v="0"/>
    <n v="1"/>
    <n v="0"/>
    <n v="0"/>
    <n v="2.5"/>
    <n v="0"/>
    <n v="1"/>
    <n v="0"/>
    <n v="0"/>
    <n v="0"/>
    <n v="7"/>
    <n v="10"/>
    <n v="1"/>
    <m/>
    <n v="0"/>
    <n v="3"/>
    <m/>
    <m/>
    <n v="0"/>
    <s v=""/>
    <n v="28"/>
    <n v="26"/>
    <m/>
    <s v="100%"/>
    <s v="Other Inpatient Units"/>
    <x v="2"/>
    <m/>
    <x v="2"/>
    <m/>
    <m/>
    <x v="1"/>
    <s v="English"/>
    <x v="0"/>
    <m/>
    <m/>
    <x v="2"/>
    <m/>
    <m/>
    <x v="2"/>
    <m/>
    <m/>
    <x v="1"/>
    <m/>
    <m/>
    <x v="1"/>
    <m/>
    <m/>
    <s v=""/>
    <m/>
    <s v="Yes"/>
    <s v="sjibb@hsnsudbury.ca"/>
    <m/>
    <n v="0"/>
    <n v="1"/>
  </r>
  <r>
    <s v="Asset02495"/>
    <m/>
    <m/>
    <m/>
    <m/>
    <m/>
    <x v="6"/>
    <x v="124"/>
    <m/>
    <x v="2"/>
    <m/>
    <s v="Behavioural Support consultation team"/>
    <m/>
    <x v="3"/>
    <m/>
    <x v="5"/>
    <x v="1"/>
    <m/>
    <m/>
    <m/>
    <m/>
    <m/>
    <m/>
    <n v="168"/>
    <n v="0"/>
    <n v="0"/>
    <n v="0"/>
    <n v="0"/>
    <x v="0"/>
    <n v="0"/>
    <n v="0"/>
    <m/>
    <n v="0"/>
    <m/>
    <s v="713 chemin Montreal"/>
    <x v="11"/>
    <x v="0"/>
    <x v="135"/>
    <m/>
    <m/>
    <m/>
    <m/>
    <x v="0"/>
    <m/>
    <m/>
    <m/>
    <m/>
    <m/>
    <m/>
    <m/>
    <m/>
    <n v="0"/>
    <n v="0"/>
    <n v="0"/>
    <n v="0"/>
    <n v="0"/>
    <m/>
    <n v="0"/>
    <n v="0"/>
    <n v="0"/>
    <n v="0"/>
    <n v="0"/>
    <n v="0"/>
    <n v="0"/>
    <n v="0"/>
    <n v="0"/>
    <n v="0"/>
    <n v="1"/>
    <n v="0"/>
    <n v="0"/>
    <m/>
    <n v="0"/>
    <n v="0"/>
    <m/>
    <m/>
    <n v="0"/>
    <s v=""/>
    <n v="1"/>
    <n v="1"/>
    <m/>
    <s v=""/>
    <s v=""/>
    <x v="2"/>
    <m/>
    <x v="2"/>
    <m/>
    <m/>
    <x v="1"/>
    <s v="English"/>
    <x v="0"/>
    <m/>
    <m/>
    <x v="2"/>
    <m/>
    <m/>
    <x v="2"/>
    <m/>
    <m/>
    <x v="1"/>
    <m/>
    <m/>
    <x v="1"/>
    <m/>
    <m/>
    <s v=""/>
    <m/>
    <s v="Yes"/>
    <s v="myriamveilleux@montfort.on.ca"/>
    <m/>
    <n v="0"/>
    <n v="1"/>
  </r>
  <r>
    <s v="Asset02598"/>
    <m/>
    <m/>
    <m/>
    <m/>
    <m/>
    <x v="6"/>
    <x v="124"/>
    <m/>
    <x v="2"/>
    <m/>
    <s v="Clinique de chutes"/>
    <m/>
    <x v="3"/>
    <m/>
    <x v="38"/>
    <x v="3"/>
    <m/>
    <m/>
    <m/>
    <m/>
    <m/>
    <m/>
    <n v="0"/>
    <n v="0"/>
    <n v="0"/>
    <n v="0"/>
    <n v="0"/>
    <x v="0"/>
    <n v="0"/>
    <n v="0"/>
    <m/>
    <n v="0"/>
    <m/>
    <s v="713 chemin Montreal"/>
    <x v="11"/>
    <x v="0"/>
    <x v="135"/>
    <m/>
    <m/>
    <m/>
    <m/>
    <x v="0"/>
    <m/>
    <m/>
    <m/>
    <m/>
    <m/>
    <m/>
    <m/>
    <m/>
    <n v="0"/>
    <n v="0"/>
    <n v="0"/>
    <n v="0.1"/>
    <n v="0"/>
    <m/>
    <n v="0"/>
    <n v="0"/>
    <n v="0"/>
    <n v="0"/>
    <n v="0"/>
    <n v="0"/>
    <n v="0"/>
    <n v="0"/>
    <n v="0"/>
    <n v="0"/>
    <n v="0"/>
    <n v="0"/>
    <n v="0"/>
    <m/>
    <n v="0"/>
    <n v="0"/>
    <m/>
    <m/>
    <n v="0"/>
    <s v=""/>
    <n v="0.1"/>
    <n v="0"/>
    <m/>
    <s v="75% to &lt;100%"/>
    <s v=""/>
    <x v="2"/>
    <m/>
    <x v="2"/>
    <m/>
    <m/>
    <x v="1"/>
    <s v="English"/>
    <x v="0"/>
    <m/>
    <m/>
    <x v="2"/>
    <m/>
    <m/>
    <x v="2"/>
    <m/>
    <m/>
    <x v="1"/>
    <m/>
    <m/>
    <x v="1"/>
    <m/>
    <m/>
    <s v="Corrected record from 0.1FTE NP to 0.1 FTE Geriatrician as per Myriam Veilleux email July 14, 2022 11:06 am"/>
    <m/>
    <s v="Yes"/>
    <s v="kkay@rgpo.ca"/>
    <m/>
    <n v="0"/>
    <n v="1"/>
  </r>
  <r>
    <s v="Asset02502"/>
    <m/>
    <m/>
    <m/>
    <m/>
    <m/>
    <x v="6"/>
    <x v="124"/>
    <m/>
    <x v="2"/>
    <m/>
    <s v="Clinique de continence"/>
    <m/>
    <x v="3"/>
    <m/>
    <x v="55"/>
    <x v="3"/>
    <m/>
    <m/>
    <m/>
    <m/>
    <m/>
    <m/>
    <n v="0"/>
    <n v="0"/>
    <n v="0"/>
    <n v="0"/>
    <n v="0"/>
    <x v="0"/>
    <n v="0"/>
    <n v="0"/>
    <m/>
    <n v="0"/>
    <m/>
    <s v="713 chemin Montreal"/>
    <x v="11"/>
    <x v="0"/>
    <x v="135"/>
    <m/>
    <m/>
    <m/>
    <m/>
    <x v="0"/>
    <m/>
    <m/>
    <m/>
    <m/>
    <m/>
    <m/>
    <m/>
    <m/>
    <n v="0"/>
    <n v="0"/>
    <n v="0"/>
    <n v="0"/>
    <n v="0"/>
    <m/>
    <n v="0.1"/>
    <n v="0"/>
    <n v="0"/>
    <n v="0"/>
    <n v="0"/>
    <n v="0"/>
    <n v="0"/>
    <n v="0"/>
    <n v="0"/>
    <n v="0"/>
    <n v="0"/>
    <n v="0"/>
    <n v="0"/>
    <m/>
    <n v="0"/>
    <n v="0"/>
    <m/>
    <m/>
    <n v="0"/>
    <s v=""/>
    <n v="0.1"/>
    <n v="0.1"/>
    <m/>
    <s v=""/>
    <s v=""/>
    <x v="2"/>
    <m/>
    <x v="2"/>
    <m/>
    <m/>
    <x v="1"/>
    <s v="English"/>
    <x v="0"/>
    <m/>
    <m/>
    <x v="2"/>
    <m/>
    <m/>
    <x v="2"/>
    <m/>
    <m/>
    <x v="1"/>
    <m/>
    <m/>
    <x v="1"/>
    <m/>
    <m/>
    <s v=""/>
    <m/>
    <s v="Yes"/>
    <s v="myriamveilleux@montfort.on.ca"/>
    <m/>
    <n v="0"/>
    <n v="1"/>
  </r>
  <r>
    <s v="Asset02508"/>
    <m/>
    <m/>
    <m/>
    <m/>
    <m/>
    <x v="6"/>
    <x v="124"/>
    <m/>
    <x v="2"/>
    <m/>
    <s v="Clinique de gériatrie"/>
    <m/>
    <x v="3"/>
    <m/>
    <x v="3"/>
    <x v="3"/>
    <m/>
    <m/>
    <m/>
    <m/>
    <m/>
    <m/>
    <n v="0"/>
    <n v="827"/>
    <n v="82"/>
    <n v="0"/>
    <n v="909"/>
    <x v="0"/>
    <n v="0"/>
    <n v="0"/>
    <m/>
    <n v="0"/>
    <m/>
    <s v="713 chemin Montreal"/>
    <x v="11"/>
    <x v="0"/>
    <x v="135"/>
    <m/>
    <m/>
    <m/>
    <m/>
    <x v="0"/>
    <m/>
    <m/>
    <m/>
    <m/>
    <m/>
    <m/>
    <m/>
    <m/>
    <n v="0"/>
    <n v="0"/>
    <n v="0"/>
    <n v="0.5"/>
    <n v="0"/>
    <m/>
    <n v="0"/>
    <n v="0.2"/>
    <n v="0"/>
    <n v="0"/>
    <n v="0"/>
    <n v="0"/>
    <n v="0.1"/>
    <n v="0"/>
    <n v="0"/>
    <n v="0"/>
    <n v="0"/>
    <n v="0"/>
    <n v="0"/>
    <m/>
    <n v="0"/>
    <n v="0"/>
    <m/>
    <m/>
    <n v="0"/>
    <s v=""/>
    <n v="0.79999999999999993"/>
    <n v="0.30000000000000004"/>
    <m/>
    <s v=""/>
    <s v=""/>
    <x v="2"/>
    <m/>
    <x v="2"/>
    <m/>
    <m/>
    <x v="1"/>
    <s v="English"/>
    <x v="0"/>
    <m/>
    <m/>
    <x v="2"/>
    <m/>
    <m/>
    <x v="2"/>
    <m/>
    <m/>
    <x v="1"/>
    <m/>
    <m/>
    <x v="1"/>
    <m/>
    <m/>
    <s v=""/>
    <m/>
    <s v="Yes"/>
    <s v="myriamveilleux@montfort.on.ca"/>
    <m/>
    <n v="0"/>
    <n v="1"/>
  </r>
  <r>
    <s v="Asset02505"/>
    <m/>
    <m/>
    <m/>
    <m/>
    <m/>
    <x v="6"/>
    <x v="124"/>
    <m/>
    <x v="2"/>
    <m/>
    <s v="Clinique GEM"/>
    <m/>
    <x v="3"/>
    <m/>
    <x v="0"/>
    <x v="0"/>
    <m/>
    <m/>
    <m/>
    <m/>
    <m/>
    <m/>
    <n v="0"/>
    <n v="62"/>
    <n v="4"/>
    <n v="0"/>
    <n v="66"/>
    <x v="0"/>
    <n v="0"/>
    <n v="0"/>
    <m/>
    <n v="0"/>
    <m/>
    <s v="713 chemin Montreal"/>
    <x v="11"/>
    <x v="0"/>
    <x v="135"/>
    <m/>
    <m/>
    <m/>
    <m/>
    <x v="0"/>
    <m/>
    <m/>
    <m/>
    <m/>
    <m/>
    <m/>
    <m/>
    <m/>
    <n v="0"/>
    <n v="0"/>
    <n v="0"/>
    <n v="0.1"/>
    <n v="0"/>
    <m/>
    <n v="0"/>
    <n v="0"/>
    <n v="0"/>
    <n v="0"/>
    <n v="0"/>
    <n v="0"/>
    <n v="0"/>
    <n v="0"/>
    <n v="0"/>
    <n v="0"/>
    <n v="0"/>
    <n v="0"/>
    <n v="0"/>
    <m/>
    <n v="0"/>
    <n v="0"/>
    <m/>
    <m/>
    <n v="0"/>
    <s v=""/>
    <n v="0.1"/>
    <n v="0"/>
    <m/>
    <s v=""/>
    <s v=""/>
    <x v="2"/>
    <m/>
    <x v="2"/>
    <m/>
    <m/>
    <x v="1"/>
    <s v="English"/>
    <x v="0"/>
    <m/>
    <m/>
    <x v="2"/>
    <m/>
    <m/>
    <x v="2"/>
    <m/>
    <m/>
    <x v="1"/>
    <m/>
    <m/>
    <x v="1"/>
    <m/>
    <m/>
    <s v=""/>
    <m/>
    <s v="Yes"/>
    <s v="myriamveilleux@montfort.on.ca"/>
    <m/>
    <n v="0"/>
    <n v="1"/>
  </r>
  <r>
    <s v="Asset02512"/>
    <m/>
    <m/>
    <m/>
    <m/>
    <m/>
    <x v="6"/>
    <x v="124"/>
    <m/>
    <x v="2"/>
    <m/>
    <s v="Inpatient Geriatric Consultation Team"/>
    <m/>
    <x v="3"/>
    <m/>
    <x v="11"/>
    <x v="4"/>
    <m/>
    <m/>
    <m/>
    <m/>
    <m/>
    <m/>
    <n v="254"/>
    <n v="0"/>
    <n v="0"/>
    <n v="0"/>
    <n v="0"/>
    <x v="0"/>
    <n v="0"/>
    <n v="0"/>
    <m/>
    <n v="0"/>
    <m/>
    <s v="713 chemin Montreal"/>
    <x v="11"/>
    <x v="0"/>
    <x v="135"/>
    <m/>
    <m/>
    <m/>
    <m/>
    <x v="0"/>
    <m/>
    <m/>
    <m/>
    <m/>
    <m/>
    <m/>
    <m/>
    <m/>
    <n v="0"/>
    <n v="0"/>
    <n v="0"/>
    <n v="0"/>
    <n v="0"/>
    <m/>
    <n v="0"/>
    <n v="0"/>
    <n v="0"/>
    <n v="0"/>
    <n v="0"/>
    <n v="0"/>
    <n v="0"/>
    <n v="0"/>
    <n v="0"/>
    <n v="0"/>
    <n v="0"/>
    <n v="0"/>
    <n v="0"/>
    <m/>
    <n v="0"/>
    <n v="0"/>
    <m/>
    <m/>
    <n v="0"/>
    <s v=""/>
    <n v="0"/>
    <n v="0"/>
    <m/>
    <s v=""/>
    <s v=""/>
    <x v="2"/>
    <m/>
    <x v="2"/>
    <m/>
    <m/>
    <x v="1"/>
    <s v="English"/>
    <x v="0"/>
    <m/>
    <m/>
    <x v="2"/>
    <m/>
    <m/>
    <x v="2"/>
    <m/>
    <m/>
    <x v="1"/>
    <m/>
    <m/>
    <x v="1"/>
    <m/>
    <m/>
    <s v=""/>
    <m/>
    <s v="Yes"/>
    <s v="myriamveilleux@montfort.on.ca"/>
    <m/>
    <n v="0"/>
    <n v="1"/>
  </r>
  <r>
    <s v="Asset02476"/>
    <m/>
    <m/>
    <m/>
    <m/>
    <m/>
    <x v="6"/>
    <x v="85"/>
    <m/>
    <x v="2"/>
    <m/>
    <s v="Seniors CARE Program"/>
    <m/>
    <x v="3"/>
    <m/>
    <x v="38"/>
    <x v="3"/>
    <m/>
    <m/>
    <m/>
    <m/>
    <m/>
    <m/>
    <n v="301"/>
    <n v="2196"/>
    <n v="0"/>
    <n v="0"/>
    <n v="2196"/>
    <x v="0"/>
    <n v="0"/>
    <n v="0"/>
    <s v="Weekdays;"/>
    <n v="0"/>
    <m/>
    <s v="190 Cundles Rd W., Suite 205"/>
    <x v="10"/>
    <x v="0"/>
    <x v="94"/>
    <m/>
    <m/>
    <m/>
    <m/>
    <x v="2"/>
    <m/>
    <m/>
    <m/>
    <m/>
    <m/>
    <m/>
    <m/>
    <m/>
    <n v="0"/>
    <n v="0"/>
    <n v="0"/>
    <n v="0"/>
    <n v="0"/>
    <m/>
    <n v="0"/>
    <n v="0"/>
    <n v="0"/>
    <n v="0"/>
    <n v="0"/>
    <n v="0"/>
    <n v="0.2"/>
    <n v="0"/>
    <n v="0"/>
    <n v="0"/>
    <n v="0"/>
    <n v="0"/>
    <n v="0"/>
    <m/>
    <n v="0"/>
    <n v="0"/>
    <m/>
    <m/>
    <n v="4.8"/>
    <s v="Kinesiologist"/>
    <n v="0.2"/>
    <n v="5"/>
    <m/>
    <s v="100%"/>
    <s v="Anyone"/>
    <x v="2"/>
    <m/>
    <x v="2"/>
    <m/>
    <m/>
    <x v="1"/>
    <s v="English"/>
    <x v="0"/>
    <m/>
    <m/>
    <x v="2"/>
    <m/>
    <m/>
    <x v="2"/>
    <m/>
    <m/>
    <x v="1"/>
    <m/>
    <m/>
    <x v="1"/>
    <m/>
    <m/>
    <s v=""/>
    <m/>
    <s v="Yes"/>
    <s v="shcameron@nsmsgs.ca"/>
    <m/>
    <n v="0"/>
    <n v="1"/>
  </r>
  <r>
    <s v="Asset02846"/>
    <m/>
    <m/>
    <m/>
    <m/>
    <m/>
    <x v="6"/>
    <x v="114"/>
    <m/>
    <x v="2"/>
    <m/>
    <s v="Horizon Program for Geriatric Psychiatry"/>
    <m/>
    <x v="3"/>
    <m/>
    <x v="39"/>
    <x v="1"/>
    <m/>
    <m/>
    <m/>
    <m/>
    <m/>
    <m/>
    <n v="50"/>
    <n v="0"/>
    <n v="0"/>
    <n v="0"/>
    <n v="0"/>
    <x v="1"/>
    <n v="28"/>
    <n v="96.48"/>
    <m/>
    <n v="39.9"/>
    <m/>
    <s v="500 Church Street"/>
    <x v="53"/>
    <x v="0"/>
    <x v="124"/>
    <m/>
    <m/>
    <m/>
    <m/>
    <x v="2"/>
    <m/>
    <m/>
    <m/>
    <m/>
    <m/>
    <m/>
    <m/>
    <m/>
    <n v="0.5"/>
    <n v="0"/>
    <n v="0"/>
    <n v="0"/>
    <n v="1"/>
    <m/>
    <n v="0"/>
    <n v="1"/>
    <n v="0"/>
    <n v="0"/>
    <n v="8"/>
    <n v="0"/>
    <n v="0"/>
    <n v="0"/>
    <n v="0"/>
    <n v="0"/>
    <n v="9"/>
    <n v="8"/>
    <n v="2"/>
    <m/>
    <n v="0"/>
    <n v="1"/>
    <m/>
    <m/>
    <n v="0"/>
    <s v="This does not reflect the part time replacement pool employees for this entry period or previous year. Program does have other additional disciplines not identified for entry"/>
    <n v="30.5"/>
    <n v="29"/>
    <m/>
    <s v="75% to &lt;100%"/>
    <s v=""/>
    <x v="2"/>
    <m/>
    <x v="2"/>
    <m/>
    <m/>
    <x v="1"/>
    <s v="English"/>
    <x v="0"/>
    <m/>
    <m/>
    <x v="2"/>
    <m/>
    <m/>
    <x v="2"/>
    <m/>
    <m/>
    <x v="1"/>
    <m/>
    <m/>
    <x v="1"/>
    <m/>
    <m/>
    <s v="All allied employees were redeployed to a nursing schedule in addition other Waypoint employees were redeployed to the program."/>
    <m/>
    <s v="Yes"/>
    <s v="jwatt@waypointcentre.ca"/>
    <m/>
    <n v="0"/>
    <n v="1"/>
  </r>
  <r>
    <s v="Asset03597"/>
    <m/>
    <m/>
    <m/>
    <m/>
    <m/>
    <x v="6"/>
    <x v="54"/>
    <m/>
    <x v="2"/>
    <m/>
    <s v="Alpha Omega Dental Centre"/>
    <m/>
    <x v="3"/>
    <m/>
    <x v="57"/>
    <x v="3"/>
    <m/>
    <m/>
    <m/>
    <m/>
    <m/>
    <m/>
    <n v="972"/>
    <n v="2568"/>
    <n v="108"/>
    <n v="0"/>
    <n v="2676"/>
    <x v="0"/>
    <n v="0"/>
    <n v="0"/>
    <s v="Weekdays;"/>
    <n v="0"/>
    <m/>
    <s v="3560 Bathurst St"/>
    <x v="7"/>
    <x v="0"/>
    <x v="58"/>
    <m/>
    <m/>
    <m/>
    <m/>
    <x v="1"/>
    <m/>
    <m/>
    <m/>
    <m/>
    <m/>
    <m/>
    <s v="1950 hours annually (37.5 hours per week)"/>
    <m/>
    <n v="0.88"/>
    <n v="0"/>
    <n v="0"/>
    <n v="0"/>
    <n v="0"/>
    <m/>
    <n v="0"/>
    <n v="0"/>
    <n v="0"/>
    <n v="0"/>
    <n v="0"/>
    <n v="0"/>
    <n v="0"/>
    <n v="0"/>
    <n v="0"/>
    <n v="0"/>
    <n v="0"/>
    <n v="0"/>
    <n v="0"/>
    <m/>
    <n v="0"/>
    <n v="0"/>
    <m/>
    <m/>
    <n v="0.89"/>
    <s v=""/>
    <n v="0.88"/>
    <n v="0.89"/>
    <m/>
    <s v="100%"/>
    <s v=""/>
    <x v="2"/>
    <m/>
    <x v="2"/>
    <m/>
    <m/>
    <x v="1"/>
    <s v="English"/>
    <x v="0"/>
    <m/>
    <m/>
    <x v="2"/>
    <m/>
    <m/>
    <x v="2"/>
    <m/>
    <m/>
    <x v="1"/>
    <m/>
    <m/>
    <x v="1"/>
    <m/>
    <m/>
    <s v="https://www.baycrest.org/Baycrest/Healthcare-Programs-Services/Clinical-Services/Alpha-Omega-Dental-Centre"/>
    <m/>
    <s v="Yes"/>
    <s v="programs@geriatricsontario.ca"/>
    <m/>
    <n v="1"/>
    <n v="1"/>
  </r>
  <r>
    <s v="Asset03599"/>
    <m/>
    <m/>
    <m/>
    <m/>
    <m/>
    <x v="6"/>
    <x v="54"/>
    <m/>
    <x v="2"/>
    <m/>
    <s v="Audiology"/>
    <m/>
    <x v="3"/>
    <m/>
    <x v="57"/>
    <x v="3"/>
    <m/>
    <m/>
    <m/>
    <m/>
    <m/>
    <m/>
    <n v="972"/>
    <n v="2559"/>
    <n v="157"/>
    <n v="22"/>
    <n v="2738"/>
    <x v="0"/>
    <n v="0"/>
    <n v="0"/>
    <s v="Weekdays;"/>
    <n v="0"/>
    <m/>
    <s v="3560 Bathurst St"/>
    <x v="7"/>
    <x v="0"/>
    <x v="58"/>
    <m/>
    <m/>
    <m/>
    <m/>
    <x v="1"/>
    <m/>
    <m/>
    <m/>
    <m/>
    <m/>
    <m/>
    <s v="1950 hours annually (37.5 hours per week)"/>
    <m/>
    <n v="1.21"/>
    <n v="0"/>
    <n v="0"/>
    <n v="0"/>
    <n v="0"/>
    <m/>
    <n v="0"/>
    <n v="0"/>
    <n v="0"/>
    <n v="0"/>
    <n v="0"/>
    <n v="0"/>
    <n v="0"/>
    <n v="0"/>
    <n v="0"/>
    <n v="0"/>
    <n v="0"/>
    <n v="0"/>
    <n v="0"/>
    <m/>
    <n v="0"/>
    <n v="0"/>
    <m/>
    <m/>
    <n v="2.41"/>
    <s v=""/>
    <n v="1.21"/>
    <n v="2.41"/>
    <m/>
    <s v="100%"/>
    <s v=""/>
    <x v="2"/>
    <m/>
    <x v="2"/>
    <m/>
    <m/>
    <x v="1"/>
    <s v="English"/>
    <x v="0"/>
    <m/>
    <m/>
    <x v="2"/>
    <m/>
    <m/>
    <x v="2"/>
    <m/>
    <m/>
    <x v="1"/>
    <m/>
    <m/>
    <x v="1"/>
    <m/>
    <m/>
    <s v="https://www.baycrest.org/Baycrest/Healthcare-Programs-Services/Clinical-Services/Hearing-Services"/>
    <m/>
    <s v="Yes"/>
    <s v="programs@geriatricsontario.ca"/>
    <m/>
    <n v="1"/>
    <n v="1"/>
  </r>
  <r>
    <s v="Asset03600"/>
    <m/>
    <m/>
    <m/>
    <m/>
    <m/>
    <x v="6"/>
    <x v="54"/>
    <m/>
    <x v="2"/>
    <m/>
    <s v="Behavioural Neurology Unit"/>
    <m/>
    <x v="3"/>
    <m/>
    <x v="5"/>
    <x v="1"/>
    <m/>
    <m/>
    <m/>
    <m/>
    <m/>
    <m/>
    <n v="39"/>
    <n v="0"/>
    <n v="0"/>
    <n v="0"/>
    <n v="0"/>
    <x v="0"/>
    <n v="20"/>
    <n v="0.9"/>
    <s v="Weekdays;"/>
    <n v="0"/>
    <m/>
    <s v="3560 Bathurst St"/>
    <x v="7"/>
    <x v="0"/>
    <x v="58"/>
    <m/>
    <m/>
    <m/>
    <m/>
    <x v="1"/>
    <m/>
    <m/>
    <m/>
    <m/>
    <m/>
    <m/>
    <s v="1950 hours annually (37.5 hours per week)"/>
    <m/>
    <n v="1.07"/>
    <n v="0"/>
    <n v="0"/>
    <n v="0"/>
    <n v="0"/>
    <m/>
    <n v="0"/>
    <n v="0"/>
    <n v="0"/>
    <n v="0"/>
    <n v="8.4700000000000006"/>
    <n v="0"/>
    <n v="0"/>
    <n v="0"/>
    <n v="0"/>
    <n v="0"/>
    <n v="7.84"/>
    <n v="11.93"/>
    <n v="0"/>
    <m/>
    <n v="0"/>
    <n v="0"/>
    <m/>
    <m/>
    <n v="0.19"/>
    <s v=""/>
    <n v="29.310000000000002"/>
    <n v="28.430000000000003"/>
    <m/>
    <s v="100%"/>
    <s v=""/>
    <x v="2"/>
    <m/>
    <x v="2"/>
    <m/>
    <m/>
    <x v="1"/>
    <s v="English"/>
    <x v="0"/>
    <m/>
    <m/>
    <x v="2"/>
    <m/>
    <m/>
    <x v="2"/>
    <m/>
    <m/>
    <x v="1"/>
    <m/>
    <m/>
    <x v="1"/>
    <m/>
    <m/>
    <s v="https://www.baycrest.org/Baycrest/Healthcare-Programs-Services/Clinical-Services/Behavioural-Neurology-Unit"/>
    <m/>
    <s v="Yes"/>
    <s v="programs@geriatricsontario.ca"/>
    <m/>
    <n v="1"/>
    <n v="1"/>
  </r>
  <r>
    <s v="Asset03601"/>
    <m/>
    <m/>
    <m/>
    <m/>
    <m/>
    <x v="6"/>
    <x v="54"/>
    <m/>
    <x v="2"/>
    <m/>
    <s v="Cardiac Diagnostics"/>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Cardiac-Diagnostics"/>
    <m/>
    <s v="Yes"/>
    <s v="programs@geriatricsontario.ca"/>
    <m/>
    <n v="1"/>
    <n v="1"/>
  </r>
  <r>
    <s v="Asset03602"/>
    <m/>
    <m/>
    <m/>
    <m/>
    <m/>
    <x v="6"/>
    <x v="54"/>
    <m/>
    <x v="2"/>
    <m/>
    <s v="Cardi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Cardiology"/>
    <m/>
    <s v="Yes"/>
    <s v="programs@geriatricsontario.ca"/>
    <m/>
    <n v="1"/>
    <n v="1"/>
  </r>
  <r>
    <s v="Asset03603"/>
    <m/>
    <m/>
    <m/>
    <m/>
    <m/>
    <x v="6"/>
    <x v="54"/>
    <m/>
    <x v="2"/>
    <m/>
    <s v="Dermat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Dermatology"/>
    <m/>
    <s v="Yes"/>
    <s v="programs@geriatricsontario.ca"/>
    <m/>
    <n v="1"/>
    <n v="1"/>
  </r>
  <r>
    <s v="Asset03604"/>
    <m/>
    <m/>
    <m/>
    <m/>
    <m/>
    <x v="6"/>
    <x v="54"/>
    <m/>
    <x v="2"/>
    <m/>
    <s v="Ear Nose and Throat"/>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Ear,-Nose-and-Throat"/>
    <m/>
    <s v="Yes"/>
    <s v="programs@geriatricsontario.ca"/>
    <m/>
    <n v="1"/>
    <n v="1"/>
  </r>
  <r>
    <s v="Asset03605"/>
    <m/>
    <m/>
    <m/>
    <m/>
    <m/>
    <x v="6"/>
    <x v="54"/>
    <m/>
    <x v="2"/>
    <m/>
    <s v="FEES Swallowing Evaluations"/>
    <m/>
    <x v="3"/>
    <m/>
    <x v="57"/>
    <x v="3"/>
    <m/>
    <m/>
    <m/>
    <m/>
    <m/>
    <m/>
    <n v="14"/>
    <n v="4"/>
    <n v="0"/>
    <n v="0"/>
    <n v="4"/>
    <x v="0"/>
    <n v="0"/>
    <n v="0"/>
    <s v="Weekdays;"/>
    <n v="0"/>
    <m/>
    <s v="3560 Bathurst St"/>
    <x v="7"/>
    <x v="0"/>
    <x v="58"/>
    <m/>
    <m/>
    <m/>
    <m/>
    <x v="1"/>
    <m/>
    <m/>
    <m/>
    <m/>
    <m/>
    <m/>
    <s v="1950 hours annually (37.5 hours per week)"/>
    <m/>
    <n v="0"/>
    <n v="0"/>
    <n v="0"/>
    <n v="0"/>
    <n v="0"/>
    <m/>
    <n v="0"/>
    <n v="0"/>
    <n v="0"/>
    <n v="0"/>
    <n v="0"/>
    <n v="0"/>
    <n v="0"/>
    <n v="0"/>
    <n v="0"/>
    <n v="0"/>
    <n v="0"/>
    <n v="0"/>
    <n v="0"/>
    <m/>
    <n v="2.77"/>
    <n v="0"/>
    <m/>
    <m/>
    <n v="0.09"/>
    <s v=""/>
    <n v="2.77"/>
    <n v="2.86"/>
    <m/>
    <s v="100%"/>
    <s v=""/>
    <x v="2"/>
    <m/>
    <x v="2"/>
    <m/>
    <m/>
    <x v="1"/>
    <s v="English"/>
    <x v="0"/>
    <m/>
    <m/>
    <x v="2"/>
    <m/>
    <m/>
    <x v="2"/>
    <m/>
    <m/>
    <x v="1"/>
    <m/>
    <m/>
    <x v="1"/>
    <m/>
    <m/>
    <s v="https://www.baycrest.org/Baycrest/Healthcare-Programs-Services/Clinical-Services/FEES-Swallowing-Evaluations"/>
    <m/>
    <s v="Yes"/>
    <s v="programs@geriatricsontario.ca"/>
    <m/>
    <n v="1"/>
    <n v="1"/>
  </r>
  <r>
    <s v="Asset03606"/>
    <m/>
    <m/>
    <m/>
    <m/>
    <m/>
    <x v="6"/>
    <x v="54"/>
    <m/>
    <x v="2"/>
    <m/>
    <s v="Female Pelvic Health"/>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Female-Pelvic-Health"/>
    <m/>
    <s v="Yes"/>
    <s v="programs@geriatricsontario.ca"/>
    <m/>
    <n v="1"/>
    <n v="1"/>
  </r>
  <r>
    <s v="Asset03607"/>
    <m/>
    <m/>
    <m/>
    <m/>
    <m/>
    <x v="6"/>
    <x v="54"/>
    <m/>
    <x v="2"/>
    <m/>
    <s v="Foot Care"/>
    <m/>
    <x v="3"/>
    <m/>
    <x v="57"/>
    <x v="3"/>
    <m/>
    <m/>
    <m/>
    <m/>
    <m/>
    <m/>
    <n v="740"/>
    <n v="1829"/>
    <n v="0"/>
    <n v="0"/>
    <n v="1829"/>
    <x v="0"/>
    <n v="0"/>
    <n v="0"/>
    <s v="Weekdays;"/>
    <n v="0"/>
    <m/>
    <s v="3560 Bathurst St"/>
    <x v="7"/>
    <x v="0"/>
    <x v="58"/>
    <m/>
    <m/>
    <m/>
    <m/>
    <x v="1"/>
    <m/>
    <m/>
    <m/>
    <m/>
    <m/>
    <m/>
    <s v="1950 hours annually (37.5 hours per week)"/>
    <m/>
    <n v="0.43"/>
    <n v="0"/>
    <n v="0"/>
    <n v="0"/>
    <n v="0"/>
    <m/>
    <n v="0"/>
    <n v="0"/>
    <n v="0"/>
    <n v="0"/>
    <n v="0"/>
    <n v="0"/>
    <n v="0"/>
    <n v="0"/>
    <n v="0"/>
    <n v="0"/>
    <n v="0"/>
    <n v="0"/>
    <n v="0"/>
    <m/>
    <n v="0"/>
    <n v="0"/>
    <m/>
    <m/>
    <n v="0"/>
    <s v=""/>
    <n v="0.43"/>
    <n v="0"/>
    <m/>
    <s v="100%"/>
    <s v=""/>
    <x v="2"/>
    <m/>
    <x v="2"/>
    <m/>
    <m/>
    <x v="1"/>
    <s v="English"/>
    <x v="0"/>
    <m/>
    <m/>
    <x v="2"/>
    <m/>
    <m/>
    <x v="2"/>
    <m/>
    <m/>
    <x v="1"/>
    <m/>
    <m/>
    <x v="1"/>
    <m/>
    <m/>
    <s v="https://www.baycrest.org/Baycrest/Healthcare-Programs-Services/Clinical-Services/Foot-Care"/>
    <m/>
    <s v="Yes"/>
    <s v="programs@geriatricsontario.ca"/>
    <m/>
    <n v="1"/>
    <n v="1"/>
  </r>
  <r>
    <s v="Asset03620"/>
    <m/>
    <m/>
    <m/>
    <m/>
    <m/>
    <x v="6"/>
    <x v="54"/>
    <m/>
    <x v="2"/>
    <m/>
    <s v="Mental Health Services"/>
    <m/>
    <x v="3"/>
    <m/>
    <x v="14"/>
    <x v="7"/>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Centre-for-Mental-Health"/>
    <m/>
    <s v="Yes"/>
    <s v="programs@geriatricsontario.ca"/>
    <m/>
    <n v="1"/>
    <n v="1"/>
  </r>
  <r>
    <s v="Asset03626"/>
    <m/>
    <m/>
    <m/>
    <m/>
    <m/>
    <x v="6"/>
    <x v="54"/>
    <m/>
    <x v="2"/>
    <m/>
    <s v="Slow stream inpatient rehabilitation H7E"/>
    <m/>
    <x v="3"/>
    <m/>
    <x v="51"/>
    <x v="1"/>
    <m/>
    <m/>
    <m/>
    <m/>
    <m/>
    <m/>
    <n v="228"/>
    <n v="0"/>
    <n v="0"/>
    <n v="0"/>
    <n v="0"/>
    <x v="0"/>
    <n v="20"/>
    <n v="0.92"/>
    <s v="Weekdays; Weekends"/>
    <n v="6"/>
    <m/>
    <s v="3560 Bathurst St"/>
    <x v="7"/>
    <x v="0"/>
    <x v="58"/>
    <m/>
    <m/>
    <m/>
    <m/>
    <x v="1"/>
    <m/>
    <m/>
    <m/>
    <m/>
    <m/>
    <m/>
    <s v="1950 hours annually (37.5 hours per week)"/>
    <m/>
    <n v="1.28"/>
    <n v="0"/>
    <n v="0"/>
    <n v="0"/>
    <n v="0"/>
    <m/>
    <n v="0"/>
    <n v="0"/>
    <n v="0"/>
    <n v="0"/>
    <n v="0.16"/>
    <n v="0"/>
    <n v="0"/>
    <n v="0"/>
    <n v="0"/>
    <n v="0"/>
    <n v="7.43"/>
    <n v="13.12"/>
    <n v="0"/>
    <m/>
    <n v="0"/>
    <n v="0"/>
    <m/>
    <m/>
    <n v="1.1399999999999999"/>
    <s v=""/>
    <n v="21.99"/>
    <n v="21.849999999999998"/>
    <m/>
    <s v="100%"/>
    <s v=""/>
    <x v="2"/>
    <m/>
    <x v="2"/>
    <m/>
    <m/>
    <x v="1"/>
    <s v="English"/>
    <x v="0"/>
    <m/>
    <m/>
    <x v="2"/>
    <m/>
    <m/>
    <x v="2"/>
    <m/>
    <m/>
    <x v="1"/>
    <m/>
    <m/>
    <x v="1"/>
    <m/>
    <m/>
    <s v=""/>
    <m/>
    <s v="Yes"/>
    <s v="programs@geriatricsontario.ca"/>
    <m/>
    <n v="1"/>
    <n v="1"/>
  </r>
  <r>
    <s v="Asset03621"/>
    <m/>
    <m/>
    <m/>
    <m/>
    <m/>
    <x v="6"/>
    <x v="54"/>
    <m/>
    <x v="2"/>
    <m/>
    <s v="Neurpsychology &amp; Cogntive Health"/>
    <m/>
    <x v="3"/>
    <m/>
    <x v="3"/>
    <x v="3"/>
    <m/>
    <m/>
    <m/>
    <m/>
    <m/>
    <m/>
    <n v="0"/>
    <n v="0"/>
    <n v="0"/>
    <n v="0"/>
    <n v="0"/>
    <x v="0"/>
    <n v="0"/>
    <n v="0"/>
    <s v="Weekdays;"/>
    <n v="0"/>
    <m/>
    <s v="3560 Bathurst St"/>
    <x v="7"/>
    <x v="0"/>
    <x v="58"/>
    <m/>
    <m/>
    <m/>
    <m/>
    <x v="1"/>
    <m/>
    <m/>
    <m/>
    <m/>
    <m/>
    <m/>
    <s v="1950 hours annually (37.5 hours per week)"/>
    <m/>
    <n v="1.75"/>
    <n v="0"/>
    <n v="0"/>
    <n v="0"/>
    <n v="0"/>
    <m/>
    <n v="0"/>
    <n v="0"/>
    <n v="0"/>
    <n v="0"/>
    <n v="0"/>
    <n v="0"/>
    <n v="0"/>
    <n v="0"/>
    <n v="0"/>
    <n v="0"/>
    <n v="0"/>
    <n v="0"/>
    <n v="0.21"/>
    <m/>
    <n v="0"/>
    <n v="0"/>
    <m/>
    <m/>
    <n v="0.8"/>
    <s v=""/>
    <n v="1.96"/>
    <n v="1.01"/>
    <m/>
    <s v="100%"/>
    <s v=""/>
    <x v="2"/>
    <m/>
    <x v="2"/>
    <m/>
    <m/>
    <x v="1"/>
    <s v="English"/>
    <x v="0"/>
    <m/>
    <m/>
    <x v="2"/>
    <m/>
    <m/>
    <x v="2"/>
    <m/>
    <m/>
    <x v="1"/>
    <m/>
    <m/>
    <x v="1"/>
    <m/>
    <m/>
    <s v="https://www.baycrest.org/Baycrest/Healthcare-Programs-Services/Clinical-Services/Neuropsychology-Cognitive-Health"/>
    <m/>
    <s v="Yes"/>
    <s v="programs@geriatricsontario.ca"/>
    <m/>
    <n v="1"/>
    <n v="1"/>
  </r>
  <r>
    <s v="Asset03625"/>
    <m/>
    <m/>
    <m/>
    <m/>
    <m/>
    <x v="6"/>
    <x v="54"/>
    <m/>
    <x v="2"/>
    <m/>
    <s v="In-patient Psychiatry Program H4E"/>
    <m/>
    <x v="3"/>
    <m/>
    <x v="44"/>
    <x v="4"/>
    <m/>
    <m/>
    <m/>
    <m/>
    <m/>
    <m/>
    <n v="65"/>
    <n v="0"/>
    <n v="0"/>
    <n v="0"/>
    <n v="0"/>
    <x v="1"/>
    <n v="20"/>
    <n v="0.8"/>
    <s v="Weekdays; Weekends"/>
    <n v="0"/>
    <m/>
    <s v="3560 Bathurst St"/>
    <x v="7"/>
    <x v="0"/>
    <x v="58"/>
    <m/>
    <m/>
    <m/>
    <m/>
    <x v="1"/>
    <m/>
    <m/>
    <m/>
    <m/>
    <m/>
    <m/>
    <s v="1950 hours annually (37.5 hours per week)"/>
    <m/>
    <n v="0.97"/>
    <n v="0"/>
    <n v="0"/>
    <n v="0"/>
    <n v="0"/>
    <m/>
    <n v="0"/>
    <n v="0"/>
    <n v="0"/>
    <n v="0"/>
    <n v="0.76"/>
    <n v="0"/>
    <n v="0"/>
    <n v="0"/>
    <n v="0"/>
    <n v="0"/>
    <n v="9.09"/>
    <n v="4.78"/>
    <n v="0"/>
    <m/>
    <n v="0"/>
    <n v="0"/>
    <m/>
    <m/>
    <n v="0.22"/>
    <s v=""/>
    <n v="15.600000000000001"/>
    <n v="14.850000000000001"/>
    <m/>
    <s v="100%"/>
    <s v=""/>
    <x v="2"/>
    <m/>
    <x v="2"/>
    <m/>
    <m/>
    <x v="1"/>
    <s v="English"/>
    <x v="0"/>
    <m/>
    <m/>
    <x v="2"/>
    <m/>
    <m/>
    <x v="2"/>
    <m/>
    <m/>
    <x v="1"/>
    <m/>
    <m/>
    <x v="1"/>
    <m/>
    <m/>
    <s v="https://www.baycrest.org/Baycrest_Centre/media/content/form_files/Inpatient-Psychiatry-Brochure-2021.pdf"/>
    <m/>
    <s v="Yes"/>
    <s v="programs@geriatricsontario.ca"/>
    <m/>
    <n v="1"/>
    <n v="1"/>
  </r>
  <r>
    <s v="Asset03608"/>
    <m/>
    <m/>
    <m/>
    <m/>
    <m/>
    <x v="6"/>
    <x v="54"/>
    <m/>
    <x v="2"/>
    <m/>
    <s v="Lee Silverman Voice Treatment"/>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Lee-Silverman-Voice-Treatment"/>
    <m/>
    <s v="Yes"/>
    <s v="programs@geriatricsontario.ca"/>
    <m/>
    <n v="1"/>
    <n v="1"/>
  </r>
  <r>
    <s v="Asset03610"/>
    <m/>
    <m/>
    <m/>
    <m/>
    <m/>
    <x v="6"/>
    <x v="54"/>
    <m/>
    <x v="2"/>
    <m/>
    <s v="Opthalm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Ophthalmology"/>
    <m/>
    <s v="Yes"/>
    <s v="programs@geriatricsontario.ca"/>
    <m/>
    <n v="1"/>
    <n v="1"/>
  </r>
  <r>
    <s v="Asset03611"/>
    <m/>
    <m/>
    <m/>
    <m/>
    <m/>
    <x v="6"/>
    <x v="54"/>
    <m/>
    <x v="2"/>
    <m/>
    <s v="Palliative Care Unit"/>
    <m/>
    <x v="3"/>
    <m/>
    <x v="58"/>
    <x v="1"/>
    <m/>
    <m/>
    <m/>
    <m/>
    <m/>
    <m/>
    <n v="0"/>
    <n v="0"/>
    <n v="0"/>
    <n v="0"/>
    <n v="0"/>
    <x v="0"/>
    <n v="0"/>
    <n v="0"/>
    <s v="Weekdays;"/>
    <n v="0"/>
    <m/>
    <s v="3560 Bathurst St"/>
    <x v="7"/>
    <x v="0"/>
    <x v="58"/>
    <m/>
    <m/>
    <m/>
    <m/>
    <x v="1"/>
    <m/>
    <m/>
    <m/>
    <m/>
    <m/>
    <m/>
    <s v="1950 hours annually (37.5 hours per week)"/>
    <m/>
    <n v="1.06"/>
    <n v="0"/>
    <n v="0"/>
    <n v="0"/>
    <n v="0"/>
    <m/>
    <n v="0"/>
    <n v="0"/>
    <n v="0"/>
    <n v="0"/>
    <n v="0.26"/>
    <n v="0"/>
    <n v="0"/>
    <n v="0"/>
    <n v="0"/>
    <n v="0"/>
    <n v="10.59"/>
    <n v="12.43"/>
    <n v="0"/>
    <m/>
    <n v="0"/>
    <n v="0"/>
    <m/>
    <m/>
    <n v="0.03"/>
    <s v=""/>
    <n v="24.34"/>
    <n v="23.310000000000002"/>
    <m/>
    <s v="100%"/>
    <s v=""/>
    <x v="2"/>
    <m/>
    <x v="2"/>
    <m/>
    <m/>
    <x v="1"/>
    <s v="English"/>
    <x v="0"/>
    <m/>
    <m/>
    <x v="2"/>
    <m/>
    <m/>
    <x v="2"/>
    <m/>
    <m/>
    <x v="1"/>
    <m/>
    <m/>
    <x v="1"/>
    <m/>
    <m/>
    <s v="https://www.baycrest.org/Baycrest/Healthcare-Programs-Services/Clinical-Services/Palliative-Care-Unit"/>
    <m/>
    <s v="Yes"/>
    <s v="programs@geriatricsontario.ca"/>
    <m/>
    <n v="1"/>
    <n v="1"/>
  </r>
  <r>
    <s v="Asset03615"/>
    <m/>
    <m/>
    <m/>
    <m/>
    <m/>
    <x v="6"/>
    <x v="54"/>
    <m/>
    <x v="2"/>
    <m/>
    <s v="Pamela &amp; Paul Austin Centre for Neurology &amp; Behavioural Support"/>
    <m/>
    <x v="3"/>
    <m/>
    <x v="5"/>
    <x v="1"/>
    <m/>
    <m/>
    <m/>
    <m/>
    <m/>
    <m/>
    <n v="582"/>
    <n v="1330"/>
    <n v="163"/>
    <n v="61"/>
    <n v="1554"/>
    <x v="0"/>
    <n v="0"/>
    <n v="0"/>
    <s v="Weekdays;"/>
    <n v="0"/>
    <m/>
    <s v="3560 Bathurst St"/>
    <x v="7"/>
    <x v="0"/>
    <x v="58"/>
    <m/>
    <m/>
    <m/>
    <m/>
    <x v="1"/>
    <m/>
    <m/>
    <m/>
    <m/>
    <m/>
    <m/>
    <s v="1950 hours annually (37.5 hours per week)"/>
    <m/>
    <n v="0"/>
    <n v="0"/>
    <n v="0"/>
    <n v="0"/>
    <n v="0"/>
    <m/>
    <n v="0"/>
    <n v="0"/>
    <n v="0"/>
    <n v="0"/>
    <n v="0"/>
    <n v="0"/>
    <n v="0"/>
    <n v="0"/>
    <n v="0"/>
    <n v="0"/>
    <n v="0"/>
    <n v="0"/>
    <n v="0"/>
    <m/>
    <n v="0"/>
    <n v="0"/>
    <m/>
    <m/>
    <n v="1.36"/>
    <s v=""/>
    <n v="0"/>
    <n v="1.36"/>
    <m/>
    <s v="100%"/>
    <s v=""/>
    <x v="2"/>
    <m/>
    <x v="2"/>
    <m/>
    <m/>
    <x v="1"/>
    <s v="English"/>
    <x v="0"/>
    <m/>
    <m/>
    <x v="2"/>
    <m/>
    <m/>
    <x v="2"/>
    <m/>
    <m/>
    <x v="1"/>
    <m/>
    <m/>
    <x v="1"/>
    <m/>
    <m/>
    <s v="https://www.baycrest.org/Baycrest/Healthcare-Programs-Services/Clinical-Services/Austin-Centre"/>
    <m/>
    <s v="Yes"/>
    <s v="programs@geriatricsontario.ca"/>
    <m/>
    <n v="1"/>
    <n v="1"/>
  </r>
  <r>
    <s v="Asset03612"/>
    <m/>
    <m/>
    <m/>
    <m/>
    <m/>
    <x v="6"/>
    <x v="54"/>
    <m/>
    <x v="2"/>
    <m/>
    <s v="Physiatr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Physiatry"/>
    <m/>
    <s v="Yes"/>
    <s v="programs@geriatricsontario.ca"/>
    <m/>
    <n v="1"/>
    <n v="1"/>
  </r>
  <r>
    <s v="Asset03609"/>
    <m/>
    <m/>
    <m/>
    <m/>
    <m/>
    <x v="6"/>
    <x v="54"/>
    <m/>
    <x v="2"/>
    <m/>
    <s v="The Virtual Behavioural Medicine Program"/>
    <m/>
    <x v="3"/>
    <m/>
    <x v="53"/>
    <x v="4"/>
    <m/>
    <m/>
    <m/>
    <m/>
    <m/>
    <m/>
    <n v="264"/>
    <n v="96"/>
    <n v="67"/>
    <n v="1330"/>
    <n v="1493"/>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The-Virtual-Behavioural-Medicine-(VBM)-Program"/>
    <m/>
    <s v="Yes"/>
    <s v="programs@geriatricsontario.ca"/>
    <m/>
    <n v="1"/>
    <n v="1"/>
  </r>
  <r>
    <s v="Asset03613"/>
    <m/>
    <m/>
    <m/>
    <m/>
    <m/>
    <x v="6"/>
    <x v="54"/>
    <m/>
    <x v="2"/>
    <m/>
    <s v="Ur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Urology"/>
    <m/>
    <s v="Yes"/>
    <s v="programs@geriatricsontario.ca"/>
    <m/>
    <n v="1"/>
    <n v="1"/>
  </r>
  <r>
    <s v="Asset03614"/>
    <m/>
    <m/>
    <m/>
    <m/>
    <m/>
    <x v="6"/>
    <x v="54"/>
    <m/>
    <x v="2"/>
    <m/>
    <s v="Wound Care"/>
    <m/>
    <x v="3"/>
    <m/>
    <x v="57"/>
    <x v="3"/>
    <m/>
    <m/>
    <m/>
    <m/>
    <m/>
    <m/>
    <n v="267"/>
    <n v="1060"/>
    <n v="13"/>
    <n v="17"/>
    <n v="109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Wound-Care"/>
    <m/>
    <s v="Yes"/>
    <s v="programs@geriatricsontario.ca"/>
    <m/>
    <n v="1"/>
    <n v="1"/>
  </r>
  <r>
    <s v="Asset03707"/>
    <m/>
    <m/>
    <m/>
    <m/>
    <m/>
    <x v="6"/>
    <x v="192"/>
    <m/>
    <x v="2"/>
    <m/>
    <s v="Low Mobility"/>
    <m/>
    <x v="3"/>
    <m/>
    <x v="24"/>
    <x v="7"/>
    <m/>
    <m/>
    <m/>
    <m/>
    <m/>
    <m/>
    <n v="7"/>
    <n v="56"/>
    <n v="0"/>
    <n v="0"/>
    <n v="56"/>
    <x v="0"/>
    <n v="0"/>
    <n v="0"/>
    <m/>
    <n v="0"/>
    <m/>
    <s v="315 Pembroke St East"/>
    <x v="55"/>
    <x v="0"/>
    <x v="226"/>
    <m/>
    <m/>
    <m/>
    <m/>
    <x v="0"/>
    <m/>
    <m/>
    <m/>
    <m/>
    <m/>
    <m/>
    <s v="1950 hours annually (37.5 hours per week)"/>
    <m/>
    <n v="0"/>
    <n v="0"/>
    <n v="0"/>
    <n v="0"/>
    <n v="0"/>
    <m/>
    <n v="0"/>
    <n v="0"/>
    <n v="0"/>
    <n v="0"/>
    <n v="0"/>
    <n v="0"/>
    <n v="0"/>
    <n v="0"/>
    <n v="0"/>
    <n v="0"/>
    <n v="0"/>
    <n v="0"/>
    <n v="0"/>
    <m/>
    <n v="0"/>
    <n v="0"/>
    <m/>
    <m/>
    <n v="0"/>
    <s v="Respiratory Therapist"/>
    <n v="0"/>
    <n v="0"/>
    <m/>
    <s v="&lt;50%"/>
    <s v=""/>
    <x v="2"/>
    <m/>
    <x v="2"/>
    <m/>
    <m/>
    <x v="1"/>
    <s v="English"/>
    <x v="0"/>
    <m/>
    <m/>
    <x v="2"/>
    <m/>
    <m/>
    <x v="2"/>
    <m/>
    <m/>
    <x v="1"/>
    <m/>
    <m/>
    <x v="1"/>
    <m/>
    <m/>
    <s v="once a week low mobility exercise class with mild cardio, strength building, balance and flexibility exercises."/>
    <m/>
    <s v="Yes"/>
    <s v="programs@geriatricsontario.ca"/>
    <m/>
    <n v="0"/>
    <n v="1"/>
  </r>
  <r>
    <s v="Asset02674"/>
    <m/>
    <m/>
    <m/>
    <m/>
    <m/>
    <x v="6"/>
    <x v="100"/>
    <m/>
    <x v="2"/>
    <m/>
    <s v="Services for Seniors: Mobile Social Work Service 3641"/>
    <m/>
    <x v="3"/>
    <m/>
    <x v="9"/>
    <x v="3"/>
    <m/>
    <m/>
    <m/>
    <m/>
    <m/>
    <m/>
    <n v="267"/>
    <n v="3607"/>
    <n v="2948"/>
    <n v="34"/>
    <n v="6589"/>
    <x v="0"/>
    <n v="0"/>
    <n v="0"/>
    <s v="Weekdays;"/>
    <n v="53"/>
    <m/>
    <s v="Lorna Tomlinsons Seniors Residence, 44 Dufferin St."/>
    <x v="53"/>
    <x v="0"/>
    <x v="242"/>
    <m/>
    <m/>
    <m/>
    <m/>
    <x v="2"/>
    <m/>
    <m/>
    <m/>
    <m/>
    <m/>
    <m/>
    <m/>
    <m/>
    <n v="0"/>
    <n v="0"/>
    <n v="0"/>
    <n v="0"/>
    <n v="0"/>
    <m/>
    <n v="0"/>
    <n v="0"/>
    <n v="0"/>
    <n v="0"/>
    <n v="0"/>
    <n v="0"/>
    <n v="0"/>
    <n v="0"/>
    <n v="0"/>
    <n v="0"/>
    <n v="0"/>
    <n v="0"/>
    <n v="4.25"/>
    <m/>
    <n v="0"/>
    <n v="0"/>
    <m/>
    <m/>
    <n v="0"/>
    <s v=""/>
    <n v="4.25"/>
    <n v="4.25"/>
    <m/>
    <s v="75% to &lt;100%"/>
    <s v=""/>
    <x v="2"/>
    <m/>
    <x v="2"/>
    <m/>
    <m/>
    <x v="1"/>
    <s v="English"/>
    <x v="0"/>
    <m/>
    <m/>
    <x v="2"/>
    <m/>
    <m/>
    <x v="2"/>
    <m/>
    <m/>
    <x v="1"/>
    <m/>
    <m/>
    <x v="1"/>
    <m/>
    <m/>
    <s v=""/>
    <m/>
    <s v="Yes"/>
    <s v="zina@wendatprograms.com"/>
    <m/>
    <n v="0"/>
    <n v="1"/>
  </r>
  <r>
    <s v="Asset02686"/>
    <m/>
    <m/>
    <m/>
    <m/>
    <m/>
    <x v="6"/>
    <x v="100"/>
    <m/>
    <x v="2"/>
    <m/>
    <s v="Services for Seniors: Transitional Support"/>
    <m/>
    <x v="3"/>
    <m/>
    <x v="42"/>
    <x v="1"/>
    <m/>
    <m/>
    <m/>
    <m/>
    <m/>
    <m/>
    <n v="238"/>
    <n v="1782"/>
    <n v="756"/>
    <n v="0"/>
    <n v="2538"/>
    <x v="0"/>
    <n v="0"/>
    <n v="0"/>
    <s v="Weekdays;"/>
    <n v="25"/>
    <m/>
    <s v="Lorna Tomlinsons Seniors Residence, 44 Dufferin St."/>
    <x v="53"/>
    <x v="0"/>
    <x v="242"/>
    <m/>
    <m/>
    <m/>
    <m/>
    <x v="2"/>
    <m/>
    <m/>
    <m/>
    <m/>
    <m/>
    <m/>
    <m/>
    <m/>
    <n v="0"/>
    <n v="0"/>
    <n v="0"/>
    <n v="0"/>
    <n v="0"/>
    <m/>
    <n v="0"/>
    <n v="0"/>
    <n v="0"/>
    <n v="0"/>
    <n v="0"/>
    <n v="0"/>
    <n v="0"/>
    <n v="0"/>
    <n v="0"/>
    <n v="0"/>
    <n v="3.8"/>
    <n v="0"/>
    <n v="0"/>
    <m/>
    <n v="0"/>
    <n v="0"/>
    <m/>
    <m/>
    <n v="0"/>
    <s v="Only employ RPN's 3.8"/>
    <n v="3.8"/>
    <n v="3.8"/>
    <m/>
    <s v="75% to &lt;100%"/>
    <s v="Receive referrals from Tertiary Hospital, Acute Care Hospitals as well as other community resources including retirement homes, and homes for special care.  Work closely with HCC to prioritize the waitlist to ensure we are seeing the clients that have the most potential to receive a bed offer. Program established in 2009, and since conception of BSO/SGS have worked closely with our partners to ensure best client outcomes."/>
    <x v="2"/>
    <m/>
    <x v="2"/>
    <m/>
    <m/>
    <x v="1"/>
    <s v="English"/>
    <x v="0"/>
    <m/>
    <m/>
    <x v="2"/>
    <m/>
    <m/>
    <x v="2"/>
    <m/>
    <m/>
    <x v="1"/>
    <m/>
    <m/>
    <x v="1"/>
    <m/>
    <m/>
    <s v="Not able to upload documents - sharing clients comments from Surveys completed 21/22 fiscal year:  Names have been blacked out of staff and clients: We have had a long history with nurse and her staff as they worked with the many stages of my brother’s decline. They have been our rock in trying to get the Best possible care for him and being his advocate when he could not speak. They took the time to have the various locations, know what and who person(name removed)  is or was. They celebrated his achievements and made sure the new locations knew the person he was, not who the disease has made him now.Thank you Wendat! I don’t know what I Would have done without this program.  I learned so much and the guidance I received was so valuable.  I would like to thank nurse! (name removed)  She was my guiding light thought such a dark time. The hospital made it extremely difficult for the ladies involved to be able to do their best but they really tried.  Appreciated their communication with me  Very helpful and knowledgeable and felt comfortable with nurse ( name removed) Genuine Care appreciated Thank you so very much ( transition nurse) empathy and insights into our needs.  Nurse  developed a comprehensive care plan for my spouse that was instrumental in the LTC's home accepting him.  That care plan has been used during his initial care and as reference as his care has evolved.  Thank you Nurse for your support.  Nurse( nurse removed) was wonderful to work with and has a true &quot;nurse&quot; heart.  She gets it- she knows how seniors should be treated.  Side note: Creedan Valley staff are having a hard time getting mom to have a bath - could this be addressed with them?"/>
    <m/>
    <s v="Yes"/>
    <s v="zina@wendatprograms.com"/>
    <m/>
    <n v="0"/>
    <n v="1"/>
  </r>
  <r>
    <s v="Asset02414"/>
    <m/>
    <m/>
    <m/>
    <m/>
    <m/>
    <x v="6"/>
    <x v="179"/>
    <m/>
    <x v="2"/>
    <m/>
    <s v="Memory Clinic"/>
    <m/>
    <x v="3"/>
    <m/>
    <x v="20"/>
    <x v="5"/>
    <m/>
    <m/>
    <m/>
    <m/>
    <m/>
    <m/>
    <n v="0"/>
    <n v="0"/>
    <n v="0"/>
    <n v="0"/>
    <n v="0"/>
    <x v="0"/>
    <n v="0"/>
    <n v="0"/>
    <s v="Weekdays;"/>
    <n v="0"/>
    <m/>
    <s v="167 Hespeler Road"/>
    <x v="24"/>
    <x v="0"/>
    <x v="203"/>
    <m/>
    <m/>
    <m/>
    <m/>
    <x v="3"/>
    <m/>
    <m/>
    <m/>
    <m/>
    <m/>
    <m/>
    <m/>
    <m/>
    <n v="0.1"/>
    <n v="0"/>
    <n v="0"/>
    <n v="0"/>
    <n v="0"/>
    <m/>
    <n v="0"/>
    <n v="0"/>
    <n v="0"/>
    <n v="0"/>
    <n v="0"/>
    <n v="0"/>
    <n v="0"/>
    <n v="0"/>
    <n v="0.2"/>
    <n v="0"/>
    <n v="0.2"/>
    <n v="0"/>
    <n v="0.1"/>
    <m/>
    <n v="0"/>
    <n v="0"/>
    <m/>
    <m/>
    <n v="0"/>
    <s v=""/>
    <n v="0.6"/>
    <n v="0.30000000000000004"/>
    <m/>
    <s v="75% to &lt;100%"/>
    <s v="Other: The referral process is internal, for patients of the physicians of Grandview Medical Centre.  Physicians would assess their patients, and if it was felt they needed a referral to the Memory Clinic, the physician would then initiate the internal referral process."/>
    <x v="2"/>
    <m/>
    <x v="2"/>
    <m/>
    <m/>
    <x v="1"/>
    <s v="English"/>
    <x v="0"/>
    <m/>
    <m/>
    <x v="2"/>
    <m/>
    <m/>
    <x v="2"/>
    <m/>
    <m/>
    <x v="1"/>
    <m/>
    <m/>
    <x v="1"/>
    <m/>
    <m/>
    <s v="All FTEs redeployed due to pandemic response for this fiscal year. When operational, the Memory Clinic has 2 teams each run by a FD seeing 3 patients per team/per clinic.  These clinics typically run once per month on a Thursday unless there is a scheduling conflict, resulting in the clinic being rescheduled.Currently there is no average wait time for 2021-2022 as this program has been on hold due to pandemic response.  The most recent wait-time data that we have is 2019-2020, which was 84 days."/>
    <m/>
    <s v="Yes"/>
    <s v="cplatt@cmhaww.ca"/>
    <m/>
    <n v="0"/>
    <n v="1"/>
  </r>
  <r>
    <s v="Asset02295"/>
    <m/>
    <m/>
    <m/>
    <m/>
    <m/>
    <x v="6"/>
    <x v="35"/>
    <m/>
    <x v="2"/>
    <m/>
    <s v="Erie Shores Family Health Team Memory Clinic"/>
    <m/>
    <x v="3"/>
    <m/>
    <x v="20"/>
    <x v="5"/>
    <m/>
    <m/>
    <m/>
    <m/>
    <m/>
    <m/>
    <n v="40"/>
    <n v="53"/>
    <n v="24"/>
    <n v="0"/>
    <n v="77"/>
    <x v="0"/>
    <n v="0"/>
    <n v="0"/>
    <m/>
    <n v="0"/>
    <m/>
    <s v="197 Talbot St W"/>
    <x v="22"/>
    <x v="0"/>
    <x v="34"/>
    <m/>
    <m/>
    <m/>
    <m/>
    <x v="3"/>
    <m/>
    <m/>
    <m/>
    <m/>
    <m/>
    <m/>
    <m/>
    <m/>
    <n v="0"/>
    <n v="0"/>
    <n v="0"/>
    <n v="0"/>
    <n v="0"/>
    <m/>
    <n v="0"/>
    <n v="0"/>
    <n v="0"/>
    <n v="0"/>
    <n v="0"/>
    <n v="1"/>
    <n v="0"/>
    <n v="0"/>
    <n v="1"/>
    <n v="0"/>
    <n v="1"/>
    <n v="1"/>
    <n v="1"/>
    <m/>
    <n v="0"/>
    <n v="0"/>
    <m/>
    <m/>
    <n v="3"/>
    <s v="1 person from Alzheimer's Society"/>
    <n v="5"/>
    <n v="7"/>
    <m/>
    <s v="75% to &lt;100%"/>
    <s v=""/>
    <x v="2"/>
    <m/>
    <x v="2"/>
    <m/>
    <m/>
    <x v="1"/>
    <s v="English"/>
    <x v="0"/>
    <m/>
    <m/>
    <x v="2"/>
    <m/>
    <m/>
    <x v="2"/>
    <m/>
    <m/>
    <x v="1"/>
    <m/>
    <m/>
    <x v="1"/>
    <m/>
    <m/>
    <s v=""/>
    <m/>
    <s v="Yes"/>
    <s v="annette.scott@erieshoresfht.ca"/>
    <m/>
    <n v="0"/>
    <n v="1"/>
  </r>
  <r>
    <s v="Asset02715"/>
    <m/>
    <m/>
    <m/>
    <m/>
    <m/>
    <x v="6"/>
    <x v="61"/>
    <m/>
    <x v="2"/>
    <m/>
    <s v="HELP (Hospital Elder Life Program)"/>
    <m/>
    <x v="3"/>
    <m/>
    <x v="4"/>
    <x v="4"/>
    <m/>
    <m/>
    <m/>
    <m/>
    <m/>
    <m/>
    <n v="0"/>
    <n v="0"/>
    <n v="0"/>
    <n v="0"/>
    <n v="0"/>
    <x v="0"/>
    <n v="0"/>
    <n v="0"/>
    <m/>
    <n v="0"/>
    <m/>
    <s v="835 King St. W"/>
    <x v="25"/>
    <x v="0"/>
    <x v="65"/>
    <m/>
    <m/>
    <m/>
    <m/>
    <x v="3"/>
    <m/>
    <m/>
    <m/>
    <m/>
    <m/>
    <m/>
    <m/>
    <m/>
    <n v="0"/>
    <n v="0"/>
    <n v="0"/>
    <n v="0"/>
    <n v="0"/>
    <m/>
    <n v="0"/>
    <n v="0"/>
    <n v="0"/>
    <n v="0"/>
    <n v="0"/>
    <n v="0"/>
    <n v="0"/>
    <n v="0"/>
    <n v="0"/>
    <n v="0"/>
    <n v="0"/>
    <n v="0"/>
    <n v="0"/>
    <m/>
    <n v="0"/>
    <n v="0"/>
    <m/>
    <m/>
    <n v="1"/>
    <s v="Other = Elder Life Specialist"/>
    <n v="0"/>
    <n v="1"/>
    <m/>
    <s v=""/>
    <s v="IP Medicine"/>
    <x v="2"/>
    <m/>
    <x v="2"/>
    <m/>
    <m/>
    <x v="1"/>
    <s v="English"/>
    <x v="0"/>
    <m/>
    <m/>
    <x v="2"/>
    <m/>
    <m/>
    <x v="2"/>
    <m/>
    <m/>
    <x v="1"/>
    <m/>
    <m/>
    <x v="1"/>
    <m/>
    <m/>
    <s v="The program was paused during this fiscal year.HELP is run by an Elder Life Specialist (ELS) and relies heavily on a team of volunteers to support programming designed by the ELS. Due to Covid restrictions we were unable to have volunteers support the HELP program in 2021/22. The ELS still collaborated with the clinical teams within the Medicine program to provide guidance when developing care plans for frail elderly patients but the comprehensive follow up provided by volunteers was not possible."/>
    <m/>
    <s v="Yes"/>
    <s v="cplatt@cmhaww.ca"/>
    <m/>
    <n v="0"/>
    <n v="1"/>
  </r>
  <r>
    <s v="Asset02735"/>
    <m/>
    <m/>
    <m/>
    <m/>
    <m/>
    <x v="6"/>
    <x v="59"/>
    <m/>
    <x v="2"/>
    <m/>
    <s v="HELP (Hospital Elder Life Program"/>
    <m/>
    <x v="3"/>
    <m/>
    <x v="4"/>
    <x v="4"/>
    <m/>
    <m/>
    <m/>
    <m/>
    <m/>
    <m/>
    <n v="215"/>
    <n v="0"/>
    <n v="0"/>
    <n v="0"/>
    <n v="0"/>
    <x v="0"/>
    <n v="0"/>
    <n v="0"/>
    <s v="Weekdays;"/>
    <n v="0"/>
    <m/>
    <s v="131 Frederick Campbell St."/>
    <x v="37"/>
    <x v="0"/>
    <x v="63"/>
    <m/>
    <m/>
    <m/>
    <m/>
    <x v="3"/>
    <m/>
    <m/>
    <m/>
    <m/>
    <m/>
    <m/>
    <m/>
    <m/>
    <n v="0"/>
    <n v="0"/>
    <n v="0"/>
    <n v="0"/>
    <n v="0"/>
    <m/>
    <n v="0"/>
    <n v="0"/>
    <n v="0"/>
    <n v="0"/>
    <n v="0"/>
    <n v="0"/>
    <n v="0"/>
    <n v="0"/>
    <n v="0"/>
    <n v="0"/>
    <n v="0"/>
    <n v="0"/>
    <n v="0"/>
    <m/>
    <n v="0"/>
    <n v="0"/>
    <m/>
    <m/>
    <n v="1"/>
    <s v="Elder Life Specialist, Elder Life Clinical Nurse"/>
    <n v="0"/>
    <n v="1"/>
    <m/>
    <s v=""/>
    <s v="Inpatient"/>
    <x v="2"/>
    <m/>
    <x v="2"/>
    <m/>
    <m/>
    <x v="1"/>
    <s v="English"/>
    <x v="0"/>
    <m/>
    <m/>
    <x v="2"/>
    <m/>
    <m/>
    <x v="2"/>
    <m/>
    <m/>
    <x v="1"/>
    <m/>
    <m/>
    <x v="1"/>
    <m/>
    <m/>
    <s v="Note: In addition to staff, HELP runs with volunteers"/>
    <m/>
    <s v="Yes"/>
    <s v="cplatt@cmhaww.ca"/>
    <m/>
    <n v="0"/>
    <n v="1"/>
  </r>
  <r>
    <s v="Asset01843"/>
    <m/>
    <m/>
    <m/>
    <m/>
    <m/>
    <x v="6"/>
    <x v="156"/>
    <m/>
    <x v="2"/>
    <m/>
    <s v="HELP (Hospital Elder Life Program"/>
    <m/>
    <x v="3"/>
    <m/>
    <x v="4"/>
    <x v="4"/>
    <m/>
    <m/>
    <m/>
    <m/>
    <m/>
    <m/>
    <n v="0"/>
    <n v="0"/>
    <n v="0"/>
    <n v="0"/>
    <n v="0"/>
    <x v="0"/>
    <n v="0"/>
    <n v="0"/>
    <s v="Weekdays;"/>
    <n v="0"/>
    <m/>
    <s v=" 630 Dublin Street"/>
    <x v="86"/>
    <x v="0"/>
    <x v="172"/>
    <m/>
    <m/>
    <m/>
    <m/>
    <x v="3"/>
    <m/>
    <m/>
    <m/>
    <m/>
    <m/>
    <m/>
    <m/>
    <m/>
    <n v="0"/>
    <n v="0"/>
    <n v="0"/>
    <n v="0"/>
    <n v="0"/>
    <m/>
    <n v="0"/>
    <n v="0"/>
    <n v="0"/>
    <n v="0"/>
    <n v="0"/>
    <n v="0"/>
    <n v="0"/>
    <n v="0"/>
    <n v="0"/>
    <n v="0"/>
    <n v="0"/>
    <n v="0"/>
    <n v="0"/>
    <m/>
    <n v="0"/>
    <n v="0"/>
    <m/>
    <m/>
    <n v="0.6"/>
    <s v="Elder Life Care Specialist"/>
    <n v="0"/>
    <n v="0.6"/>
    <m/>
    <s v=""/>
    <s v="Inpatient"/>
    <x v="2"/>
    <m/>
    <x v="2"/>
    <m/>
    <m/>
    <x v="1"/>
    <s v="English"/>
    <x v="0"/>
    <m/>
    <m/>
    <x v="2"/>
    <m/>
    <m/>
    <x v="2"/>
    <m/>
    <m/>
    <x v="1"/>
    <m/>
    <m/>
    <x v="1"/>
    <m/>
    <m/>
    <s v=""/>
    <m/>
    <s v="Yes"/>
    <s v="cplatt@cmhaww.ca"/>
    <m/>
    <n v="0"/>
    <n v="1"/>
  </r>
  <r>
    <s v="Asset03134"/>
    <m/>
    <m/>
    <m/>
    <m/>
    <m/>
    <x v="6"/>
    <x v="203"/>
    <m/>
    <x v="2"/>
    <m/>
    <s v="Better Strength Better Balance Exercise program"/>
    <m/>
    <x v="3"/>
    <m/>
    <x v="21"/>
    <x v="5"/>
    <m/>
    <m/>
    <m/>
    <m/>
    <m/>
    <m/>
    <n v="0"/>
    <n v="0"/>
    <n v="0"/>
    <n v="0"/>
    <n v="0"/>
    <x v="0"/>
    <n v="0"/>
    <n v="0"/>
    <m/>
    <n v="0"/>
    <m/>
    <s v="100 Constellation Cr"/>
    <x v="11"/>
    <x v="0"/>
    <x v="243"/>
    <m/>
    <m/>
    <m/>
    <m/>
    <x v="0"/>
    <m/>
    <m/>
    <m/>
    <m/>
    <m/>
    <m/>
    <s v="1820 hours annually (35 hours per week)"/>
    <m/>
    <n v="0"/>
    <n v="0"/>
    <n v="0"/>
    <n v="0"/>
    <n v="0"/>
    <m/>
    <n v="0"/>
    <n v="0"/>
    <n v="0"/>
    <n v="0"/>
    <n v="0"/>
    <n v="0"/>
    <n v="0"/>
    <n v="0"/>
    <n v="0"/>
    <n v="0"/>
    <n v="0"/>
    <n v="0"/>
    <n v="0"/>
    <m/>
    <n v="0"/>
    <n v="0"/>
    <m/>
    <m/>
    <n v="1"/>
    <s v="Public Health Nurse"/>
    <n v="0"/>
    <n v="1"/>
    <m/>
    <s v="100%"/>
    <s v=""/>
    <x v="2"/>
    <m/>
    <x v="2"/>
    <m/>
    <m/>
    <x v="1"/>
    <s v="English;French"/>
    <x v="0"/>
    <m/>
    <m/>
    <x v="2"/>
    <m/>
    <m/>
    <x v="2"/>
    <m/>
    <m/>
    <x v="1"/>
    <m/>
    <m/>
    <x v="1"/>
    <m/>
    <m/>
    <s v="Better Strength Better Balance Exercise program was put on hold, staff was deployed to Covid 19 case management."/>
    <m/>
    <s v="Yes"/>
    <s v="ginette.asselin@ottawa.ca"/>
    <m/>
    <n v="0"/>
    <n v="1"/>
  </r>
  <r>
    <s v="Asset02898"/>
    <m/>
    <m/>
    <m/>
    <m/>
    <m/>
    <x v="6"/>
    <x v="28"/>
    <m/>
    <x v="2"/>
    <m/>
    <s v="Memory Clinic and Geriatric Clinic (starting in February 2022)"/>
    <m/>
    <x v="3"/>
    <m/>
    <x v="20"/>
    <x v="5"/>
    <m/>
    <m/>
    <m/>
    <m/>
    <m/>
    <m/>
    <n v="199"/>
    <n v="211"/>
    <n v="6"/>
    <n v="1"/>
    <n v="218"/>
    <x v="0"/>
    <n v="0"/>
    <n v="0"/>
    <s v="Weekdays;"/>
    <n v="150"/>
    <m/>
    <s v="363 Colborne St."/>
    <x v="16"/>
    <x v="0"/>
    <x v="27"/>
    <m/>
    <m/>
    <m/>
    <m/>
    <x v="3"/>
    <m/>
    <m/>
    <m/>
    <m/>
    <m/>
    <m/>
    <m/>
    <m/>
    <n v="0"/>
    <n v="0.2"/>
    <n v="0"/>
    <n v="0.2"/>
    <n v="0"/>
    <m/>
    <n v="0"/>
    <n v="0"/>
    <n v="0"/>
    <n v="0"/>
    <n v="0"/>
    <n v="0"/>
    <n v="0"/>
    <n v="0"/>
    <n v="0"/>
    <n v="0"/>
    <n v="0.6"/>
    <n v="0"/>
    <n v="0"/>
    <m/>
    <n v="0"/>
    <n v="0"/>
    <m/>
    <m/>
    <n v="0"/>
    <s v="Partnership with Alzheimer's Society (0.4 FTE) depending on their staffing. Not GRCHC FTE."/>
    <n v="1"/>
    <n v="0.6"/>
    <m/>
    <s v="100%"/>
    <s v="As of April 1, 2022 referrals processed through Central Clinical Intake via fax to 1-855-406-2163. Referral sources continue to be primary care and hospital admissions from Brantford General Hospital"/>
    <x v="2"/>
    <m/>
    <x v="2"/>
    <m/>
    <m/>
    <x v="1"/>
    <s v="English"/>
    <x v="0"/>
    <m/>
    <m/>
    <x v="2"/>
    <m/>
    <m/>
    <x v="2"/>
    <m/>
    <m/>
    <x v="1"/>
    <m/>
    <m/>
    <x v="1"/>
    <m/>
    <m/>
    <s v="Please reference Upload Attachment document for quote from the Client Experience Survey administered in 2021/22. Much of the information on the Success Story template was not collected, and therefore we aren't submitted that template. We have also included a Unique Situation for added information."/>
    <m/>
    <s v="Yes"/>
    <s v="tgutierrez@grchc.ca"/>
    <m/>
    <n v="0"/>
    <n v="1"/>
  </r>
  <r>
    <s v="Asset02510"/>
    <m/>
    <m/>
    <m/>
    <m/>
    <m/>
    <x v="6"/>
    <x v="186"/>
    <m/>
    <x v="2"/>
    <m/>
    <s v="MINT Memory Clinic"/>
    <m/>
    <x v="3"/>
    <m/>
    <x v="20"/>
    <x v="5"/>
    <m/>
    <m/>
    <m/>
    <m/>
    <m/>
    <m/>
    <n v="275"/>
    <n v="352"/>
    <n v="0"/>
    <n v="39"/>
    <n v="391"/>
    <x v="0"/>
    <n v="0"/>
    <n v="0"/>
    <s v="Weekdays;"/>
    <n v="300"/>
    <m/>
    <s v="1600 Champlain Ave #202"/>
    <x v="48"/>
    <x v="0"/>
    <x v="96"/>
    <m/>
    <m/>
    <m/>
    <m/>
    <x v="0"/>
    <m/>
    <m/>
    <m/>
    <m/>
    <m/>
    <m/>
    <m/>
    <m/>
    <n v="0.2"/>
    <n v="0.4"/>
    <n v="0"/>
    <n v="0"/>
    <n v="0"/>
    <m/>
    <n v="0"/>
    <n v="0.4"/>
    <n v="0"/>
    <n v="0"/>
    <n v="0"/>
    <n v="0.2"/>
    <n v="0"/>
    <n v="0"/>
    <n v="0.2"/>
    <n v="0"/>
    <n v="0.2"/>
    <n v="0.2"/>
    <n v="0.4"/>
    <m/>
    <n v="0"/>
    <n v="0"/>
    <m/>
    <m/>
    <n v="0"/>
    <s v=""/>
    <n v="2.1999999999999997"/>
    <n v="1.4000000000000001"/>
    <m/>
    <s v="75% to &lt;100%"/>
    <s v=""/>
    <x v="2"/>
    <m/>
    <x v="2"/>
    <m/>
    <m/>
    <x v="1"/>
    <s v="English"/>
    <x v="0"/>
    <m/>
    <m/>
    <x v="2"/>
    <m/>
    <m/>
    <x v="2"/>
    <m/>
    <m/>
    <x v="1"/>
    <m/>
    <m/>
    <x v="1"/>
    <m/>
    <m/>
    <s v=""/>
    <m/>
    <s v="Yes"/>
    <s v="speddar@alzheimerdurham.com"/>
    <m/>
    <n v="0"/>
    <n v="1"/>
  </r>
  <r>
    <s v="Asset02881"/>
    <m/>
    <m/>
    <m/>
    <m/>
    <m/>
    <x v="6"/>
    <x v="139"/>
    <m/>
    <x v="2"/>
    <m/>
    <s v="LHIN Supported Clinics (Cumulative)"/>
    <m/>
    <x v="3"/>
    <m/>
    <x v="20"/>
    <x v="5"/>
    <m/>
    <m/>
    <m/>
    <m/>
    <m/>
    <m/>
    <n v="388"/>
    <n v="1004"/>
    <n v="0"/>
    <n v="0"/>
    <n v="1004"/>
    <x v="0"/>
    <n v="0"/>
    <n v="0"/>
    <m/>
    <n v="0"/>
    <m/>
    <s v="99 Toronto Rd Suite 101"/>
    <x v="74"/>
    <x v="0"/>
    <x v="153"/>
    <m/>
    <m/>
    <m/>
    <m/>
    <x v="0"/>
    <m/>
    <m/>
    <m/>
    <m/>
    <m/>
    <m/>
    <m/>
    <m/>
    <n v="0"/>
    <n v="0"/>
    <n v="0"/>
    <n v="0"/>
    <n v="0"/>
    <m/>
    <n v="0"/>
    <n v="0"/>
    <n v="0"/>
    <n v="0"/>
    <n v="0"/>
    <n v="0"/>
    <n v="0"/>
    <n v="0"/>
    <n v="0"/>
    <n v="0"/>
    <n v="0"/>
    <n v="0"/>
    <n v="0"/>
    <m/>
    <n v="0"/>
    <n v="0"/>
    <m/>
    <m/>
    <n v="0"/>
    <s v=""/>
    <n v="0"/>
    <n v="0"/>
    <m/>
    <s v=""/>
    <s v=""/>
    <x v="2"/>
    <m/>
    <x v="2"/>
    <m/>
    <m/>
    <x v="1"/>
    <s v="English"/>
    <x v="0"/>
    <m/>
    <m/>
    <x v="2"/>
    <m/>
    <m/>
    <x v="2"/>
    <m/>
    <m/>
    <x v="1"/>
    <m/>
    <m/>
    <x v="1"/>
    <m/>
    <m/>
    <s v="Scarborough - Carefirst FHT/East GTA FHO; Clarington FHO; Oshawa Clinic FHO (Courtice); Community Health Centres of Northumberland; Northumberland FHT; No report received from Haliburton Highlands FHT"/>
    <m/>
    <s v="Yes"/>
    <s v="shawkins@seniorscarenetwork.ca"/>
    <m/>
    <n v="0"/>
    <n v="1"/>
  </r>
  <r>
    <s v="Asset02485"/>
    <m/>
    <m/>
    <m/>
    <m/>
    <m/>
    <x v="6"/>
    <x v="204"/>
    <m/>
    <x v="2"/>
    <m/>
    <s v="MINT Memory Clinic"/>
    <m/>
    <x v="3"/>
    <m/>
    <x v="20"/>
    <x v="5"/>
    <m/>
    <m/>
    <m/>
    <m/>
    <m/>
    <m/>
    <n v="150"/>
    <n v="188"/>
    <n v="3"/>
    <n v="0"/>
    <n v="191"/>
    <x v="0"/>
    <n v="0"/>
    <n v="0"/>
    <s v="Weekdays;"/>
    <n v="300"/>
    <m/>
    <s v="1600 Champlain Ave #202"/>
    <x v="48"/>
    <x v="0"/>
    <x v="96"/>
    <m/>
    <m/>
    <m/>
    <m/>
    <x v="0"/>
    <m/>
    <m/>
    <m/>
    <m/>
    <m/>
    <m/>
    <m/>
    <m/>
    <n v="0.21"/>
    <n v="0.2"/>
    <n v="0"/>
    <n v="0"/>
    <n v="0"/>
    <m/>
    <n v="0"/>
    <n v="0.2"/>
    <n v="0"/>
    <n v="0"/>
    <n v="0"/>
    <n v="0"/>
    <n v="0"/>
    <n v="0"/>
    <n v="0"/>
    <n v="0"/>
    <n v="0.2"/>
    <n v="0.2"/>
    <n v="0.2"/>
    <m/>
    <n v="0"/>
    <n v="0"/>
    <m/>
    <m/>
    <n v="0"/>
    <s v=""/>
    <n v="1.21"/>
    <n v="0.8"/>
    <m/>
    <s v="75% to &lt;100%"/>
    <s v=""/>
    <x v="2"/>
    <m/>
    <x v="2"/>
    <m/>
    <m/>
    <x v="1"/>
    <s v="English"/>
    <x v="0"/>
    <m/>
    <m/>
    <x v="2"/>
    <m/>
    <m/>
    <x v="2"/>
    <m/>
    <m/>
    <x v="1"/>
    <m/>
    <m/>
    <x v="1"/>
    <m/>
    <m/>
    <s v="This data is for in-clinic time only."/>
    <m/>
    <s v="Yes"/>
    <s v="speddar@alzheimerdurham.com"/>
    <m/>
    <n v="0"/>
    <n v="1"/>
  </r>
  <r>
    <s v="Asset02052"/>
    <m/>
    <m/>
    <m/>
    <m/>
    <m/>
    <x v="6"/>
    <x v="184"/>
    <m/>
    <x v="2"/>
    <m/>
    <s v="Queen's Belleville Family Health Team"/>
    <m/>
    <x v="3"/>
    <m/>
    <x v="20"/>
    <x v="5"/>
    <m/>
    <m/>
    <m/>
    <m/>
    <m/>
    <m/>
    <n v="50"/>
    <n v="130"/>
    <n v="15"/>
    <n v="0"/>
    <n v="145"/>
    <x v="0"/>
    <n v="0"/>
    <n v="0"/>
    <s v="Weekdays;"/>
    <n v="105"/>
    <m/>
    <s v="145 Station Street"/>
    <x v="98"/>
    <x v="0"/>
    <x v="224"/>
    <m/>
    <m/>
    <m/>
    <m/>
    <x v="0"/>
    <m/>
    <m/>
    <m/>
    <m/>
    <m/>
    <m/>
    <m/>
    <m/>
    <n v="0.05"/>
    <n v="0"/>
    <n v="0"/>
    <n v="0"/>
    <n v="0"/>
    <m/>
    <n v="0"/>
    <n v="0.09"/>
    <n v="0"/>
    <n v="0"/>
    <n v="0"/>
    <n v="0.05"/>
    <n v="0"/>
    <n v="0"/>
    <n v="0.05"/>
    <n v="0"/>
    <n v="0.09"/>
    <n v="0"/>
    <n v="0"/>
    <m/>
    <n v="0"/>
    <n v="0"/>
    <m/>
    <m/>
    <n v="0"/>
    <s v="Clinic is run once per month: Usually two RN and two OT’s work the clinic along with pharmacist and family physician. Admin ensures referral is complete, mails package to patient and books appointment."/>
    <n v="0.32999999999999996"/>
    <n v="0.23"/>
    <m/>
    <s v=""/>
    <s v="Referrals from Family Physicians and Allied Health Providers within the Queen’s Family Health Team (Belleville Queen’s FHO).  This clinic is not open to the general public."/>
    <x v="2"/>
    <m/>
    <x v="2"/>
    <m/>
    <m/>
    <x v="1"/>
    <s v="English"/>
    <x v="0"/>
    <m/>
    <m/>
    <x v="2"/>
    <m/>
    <m/>
    <x v="2"/>
    <m/>
    <m/>
    <x v="1"/>
    <m/>
    <m/>
    <x v="1"/>
    <m/>
    <m/>
    <s v="2021/2022- HR shortage which affected the number of appointments available.Organization on this form indicates Providence Care and is un-editable. It should be Queen's Family Health Team - Belleville"/>
    <m/>
    <s v="Yes"/>
    <s v="websters@providencecare.ca"/>
    <m/>
    <n v="0"/>
    <n v="1"/>
  </r>
  <r>
    <s v="Asset03233"/>
    <m/>
    <m/>
    <m/>
    <m/>
    <m/>
    <x v="6"/>
    <x v="190"/>
    <m/>
    <x v="2"/>
    <m/>
    <s v="Clinique de mémoire - Équipe de santé familiale académique Montfort"/>
    <m/>
    <x v="3"/>
    <m/>
    <x v="20"/>
    <x v="5"/>
    <m/>
    <m/>
    <m/>
    <m/>
    <m/>
    <m/>
    <n v="34"/>
    <n v="40"/>
    <n v="0"/>
    <n v="0"/>
    <n v="40"/>
    <x v="0"/>
    <n v="0"/>
    <n v="0"/>
    <m/>
    <n v="82"/>
    <m/>
    <s v="745 Montreal Road Room 101B"/>
    <x v="11"/>
    <x v="0"/>
    <x v="223"/>
    <m/>
    <m/>
    <m/>
    <m/>
    <x v="0"/>
    <m/>
    <m/>
    <m/>
    <m/>
    <m/>
    <m/>
    <s v="1950 hours annually (37.5 hours per week)"/>
    <m/>
    <n v="0.3"/>
    <n v="0"/>
    <n v="0"/>
    <n v="0"/>
    <n v="0"/>
    <m/>
    <n v="0.1"/>
    <n v="0"/>
    <n v="0"/>
    <n v="0"/>
    <n v="0"/>
    <n v="0.1"/>
    <n v="0"/>
    <n v="0"/>
    <n v="0.18"/>
    <n v="0"/>
    <n v="0"/>
    <n v="0.1"/>
    <n v="0.1"/>
    <m/>
    <n v="0"/>
    <n v="0"/>
    <m/>
    <m/>
    <n v="0"/>
    <s v=""/>
    <n v="0.87999999999999989"/>
    <n v="0.4"/>
    <m/>
    <s v="75% to &lt;100%"/>
    <s v=""/>
    <x v="2"/>
    <m/>
    <x v="2"/>
    <m/>
    <m/>
    <x v="1"/>
    <s v="English;French"/>
    <x v="0"/>
    <m/>
    <m/>
    <x v="2"/>
    <m/>
    <m/>
    <x v="2"/>
    <m/>
    <m/>
    <x v="1"/>
    <m/>
    <m/>
    <x v="1"/>
    <m/>
    <m/>
    <s v=""/>
    <m/>
    <s v="Yes"/>
    <s v="mariah.macleod@esfam.ca"/>
    <m/>
    <n v="0"/>
    <n v="1"/>
  </r>
  <r>
    <s v="Asset02489"/>
    <m/>
    <m/>
    <m/>
    <m/>
    <m/>
    <x v="6"/>
    <x v="143"/>
    <m/>
    <x v="2"/>
    <m/>
    <s v="MINT Memory Clinic"/>
    <m/>
    <x v="3"/>
    <m/>
    <x v="20"/>
    <x v="5"/>
    <m/>
    <m/>
    <m/>
    <m/>
    <m/>
    <m/>
    <n v="150"/>
    <n v="65"/>
    <n v="0"/>
    <n v="134"/>
    <n v="199"/>
    <x v="0"/>
    <n v="0"/>
    <n v="0"/>
    <s v="Weekdays;"/>
    <n v="360"/>
    <m/>
    <s v="300 Silver Star Blvd"/>
    <x v="6"/>
    <x v="0"/>
    <x v="157"/>
    <m/>
    <m/>
    <m/>
    <m/>
    <x v="1"/>
    <m/>
    <m/>
    <m/>
    <m/>
    <m/>
    <m/>
    <m/>
    <m/>
    <n v="0.2"/>
    <n v="0.2"/>
    <n v="0"/>
    <n v="0"/>
    <n v="0"/>
    <m/>
    <n v="0"/>
    <n v="0.2"/>
    <n v="0"/>
    <n v="0"/>
    <n v="0"/>
    <n v="0.2"/>
    <n v="0"/>
    <n v="0"/>
    <n v="0.2"/>
    <n v="0"/>
    <n v="0.2"/>
    <n v="0.2"/>
    <n v="0.2"/>
    <m/>
    <n v="0"/>
    <n v="0"/>
    <m/>
    <m/>
    <n v="0"/>
    <s v=""/>
    <n v="1.5999999999999999"/>
    <n v="1"/>
    <m/>
    <s v="75% to &lt;100%"/>
    <s v=""/>
    <x v="2"/>
    <m/>
    <x v="2"/>
    <m/>
    <m/>
    <x v="1"/>
    <s v="English"/>
    <x v="0"/>
    <m/>
    <m/>
    <x v="2"/>
    <m/>
    <m/>
    <x v="2"/>
    <m/>
    <m/>
    <x v="1"/>
    <m/>
    <m/>
    <x v="1"/>
    <m/>
    <m/>
    <s v="This Memory Clinic sees patients from across the province."/>
    <m/>
    <s v="Yes"/>
    <s v="speddar@alzheimerdurham.com"/>
    <m/>
    <n v="0"/>
    <n v="1"/>
  </r>
  <r>
    <s v="Asset02759"/>
    <m/>
    <m/>
    <m/>
    <m/>
    <m/>
    <x v="6"/>
    <x v="108"/>
    <m/>
    <x v="2"/>
    <m/>
    <s v="Memory Clinic"/>
    <m/>
    <x v="3"/>
    <m/>
    <x v="20"/>
    <x v="5"/>
    <m/>
    <m/>
    <m/>
    <m/>
    <m/>
    <m/>
    <n v="1605"/>
    <n v="1535"/>
    <n v="752"/>
    <n v="721"/>
    <n v="3008"/>
    <x v="0"/>
    <n v="0"/>
    <n v="0"/>
    <s v="Weekdays;"/>
    <n v="0"/>
    <m/>
    <s v="399 Bathurst St"/>
    <x v="7"/>
    <x v="0"/>
    <x v="117"/>
    <m/>
    <m/>
    <m/>
    <m/>
    <x v="1"/>
    <m/>
    <m/>
    <m/>
    <m/>
    <m/>
    <m/>
    <m/>
    <m/>
    <n v="0"/>
    <n v="0"/>
    <n v="0"/>
    <n v="0"/>
    <n v="0"/>
    <m/>
    <n v="0"/>
    <n v="0.5"/>
    <n v="0"/>
    <n v="0"/>
    <n v="0"/>
    <n v="0"/>
    <n v="0"/>
    <n v="0"/>
    <n v="0"/>
    <n v="0"/>
    <n v="0.6"/>
    <n v="0"/>
    <n v="1.4"/>
    <m/>
    <n v="0"/>
    <n v="0"/>
    <m/>
    <m/>
    <n v="0"/>
    <s v=""/>
    <n v="2.5"/>
    <n v="2.5"/>
    <m/>
    <s v="50% to &lt;75%"/>
    <s v=""/>
    <x v="2"/>
    <m/>
    <x v="2"/>
    <m/>
    <m/>
    <x v="1"/>
    <s v="English"/>
    <x v="0"/>
    <m/>
    <m/>
    <x v="2"/>
    <m/>
    <m/>
    <x v="2"/>
    <m/>
    <m/>
    <x v="1"/>
    <m/>
    <m/>
    <x v="1"/>
    <m/>
    <m/>
    <s v=""/>
    <m/>
    <s v="Yes"/>
    <s v="jackielyn.guanzon@uhn.ca"/>
    <m/>
    <n v="0"/>
    <n v="1"/>
  </r>
  <r>
    <s v="Asset02833"/>
    <m/>
    <m/>
    <m/>
    <m/>
    <m/>
    <x v="6"/>
    <x v="53"/>
    <m/>
    <x v="2"/>
    <m/>
    <s v="Upper Canada FHT"/>
    <m/>
    <x v="3"/>
    <m/>
    <x v="20"/>
    <x v="5"/>
    <m/>
    <m/>
    <m/>
    <m/>
    <m/>
    <m/>
    <n v="0"/>
    <n v="19"/>
    <n v="0"/>
    <n v="0"/>
    <n v="19"/>
    <x v="0"/>
    <n v="0"/>
    <n v="0"/>
    <m/>
    <n v="72"/>
    <m/>
    <s v="25 Mill Street"/>
    <x v="95"/>
    <x v="0"/>
    <x v="204"/>
    <m/>
    <m/>
    <m/>
    <m/>
    <x v="0"/>
    <m/>
    <m/>
    <m/>
    <m/>
    <m/>
    <m/>
    <m/>
    <m/>
    <n v="0"/>
    <n v="0"/>
    <n v="0"/>
    <n v="0"/>
    <n v="0"/>
    <m/>
    <n v="0"/>
    <n v="0"/>
    <n v="0"/>
    <n v="0"/>
    <n v="0"/>
    <n v="0"/>
    <n v="0"/>
    <n v="0"/>
    <n v="0.18"/>
    <n v="0"/>
    <n v="0.3"/>
    <n v="0.2"/>
    <n v="0.3"/>
    <m/>
    <n v="0"/>
    <n v="0"/>
    <m/>
    <m/>
    <n v="0"/>
    <s v=""/>
    <n v="0.98"/>
    <n v="0.8"/>
    <m/>
    <s v=""/>
    <s v="The TIFHO Memory Clinic receives referrals from the doctors/NPs that are part of the TIFHO/UCFHT.  _x000a__x000a_The BFHO Memory Clinic receives referrals from the doctors/NPs that are part of the BFHO/UCFHT."/>
    <x v="2"/>
    <m/>
    <x v="2"/>
    <m/>
    <m/>
    <x v="1"/>
    <s v="English"/>
    <x v="0"/>
    <m/>
    <m/>
    <x v="2"/>
    <m/>
    <m/>
    <x v="2"/>
    <m/>
    <m/>
    <x v="1"/>
    <m/>
    <m/>
    <x v="1"/>
    <m/>
    <m/>
    <s v="We do not formally keep track of caregivers served however all patients are asked to bring a caregiver.  A few patients do not bring anyone and some bring two so the number will be approx. the same as that of patients.TIFHO:  0 BFHO: 10BBFHO has incorporated a home visit pre-screen for patients that live alone and may be high risk.  This enables services to be put in place while a patient is waiting for their Memory Clinic appointment.  The Memory Clinic is an inter-professional approach to providing early diagnosis and treatment for problems associated with memory loss.  The team members work with family physicians at the UCFHT to provide comprehensive care for patients and family members dealing with dementia and other conditions involving memory loss. The goals of the Memory Clinic are to provide early diagnosis and ongoing follow up  for persons suffering with cognitive impairment and to  ensure appropriate resources are in place for patients and their caregivers.TIFHO:Physician:  0.09Reg. Nurse:  0.15Social Worker:  0.15BFHO:Physician:  0.09Reg. Nurse: 0.15Social Worker:  0.15RPN:  0.2"/>
    <m/>
    <s v="Yes"/>
    <s v="websters@providencecare.ca"/>
    <m/>
    <n v="0"/>
    <n v="1"/>
  </r>
  <r>
    <s v="Asset02805"/>
    <m/>
    <m/>
    <m/>
    <m/>
    <m/>
    <x v="6"/>
    <x v="164"/>
    <m/>
    <x v="2"/>
    <m/>
    <s v="Upper Grand FHT Memory Clinic"/>
    <m/>
    <x v="3"/>
    <m/>
    <x v="20"/>
    <x v="5"/>
    <m/>
    <m/>
    <m/>
    <m/>
    <m/>
    <m/>
    <n v="45"/>
    <n v="0"/>
    <n v="0"/>
    <n v="0"/>
    <n v="0"/>
    <x v="0"/>
    <n v="0"/>
    <n v="0"/>
    <m/>
    <n v="60"/>
    <m/>
    <s v="107- 6420 Beatty Line N"/>
    <x v="37"/>
    <x v="0"/>
    <x v="178"/>
    <m/>
    <m/>
    <m/>
    <m/>
    <x v="3"/>
    <m/>
    <m/>
    <m/>
    <m/>
    <m/>
    <m/>
    <m/>
    <m/>
    <n v="0"/>
    <n v="0"/>
    <n v="0"/>
    <n v="0"/>
    <n v="0"/>
    <m/>
    <n v="0"/>
    <n v="0.1"/>
    <n v="0"/>
    <n v="0"/>
    <n v="0"/>
    <n v="0"/>
    <n v="0"/>
    <n v="0"/>
    <n v="0.05"/>
    <n v="0"/>
    <n v="0.2"/>
    <n v="0"/>
    <n v="0.1"/>
    <m/>
    <n v="0"/>
    <n v="0"/>
    <m/>
    <m/>
    <n v="0.1"/>
    <s v=""/>
    <n v="0.45000000000000007"/>
    <n v="0.5"/>
    <m/>
    <s v="75% to &lt;100%"/>
    <s v=""/>
    <x v="2"/>
    <m/>
    <x v="2"/>
    <m/>
    <m/>
    <x v="1"/>
    <s v="English"/>
    <x v="0"/>
    <m/>
    <m/>
    <x v="2"/>
    <m/>
    <m/>
    <x v="2"/>
    <m/>
    <m/>
    <x v="1"/>
    <m/>
    <m/>
    <x v="1"/>
    <m/>
    <m/>
    <s v=""/>
    <m/>
    <s v="Yes"/>
    <s v="gwen.kostal@uppergrandfht.org"/>
    <m/>
    <n v="0"/>
    <n v="1"/>
  </r>
  <r>
    <s v="Asset02312"/>
    <m/>
    <m/>
    <m/>
    <m/>
    <m/>
    <x v="6"/>
    <x v="180"/>
    <m/>
    <x v="2"/>
    <m/>
    <s v="MINT Memory Clinic"/>
    <m/>
    <x v="3"/>
    <m/>
    <x v="20"/>
    <x v="5"/>
    <m/>
    <m/>
    <m/>
    <m/>
    <m/>
    <m/>
    <n v="0"/>
    <n v="51"/>
    <n v="0"/>
    <n v="0"/>
    <n v="51"/>
    <x v="0"/>
    <n v="0"/>
    <n v="0"/>
    <s v="Weekdays;"/>
    <n v="92"/>
    <m/>
    <s v="Unit B15 350 Conestoga Blvd Cambridge ON"/>
    <x v="24"/>
    <x v="0"/>
    <x v="205"/>
    <m/>
    <m/>
    <m/>
    <m/>
    <x v="3"/>
    <m/>
    <m/>
    <m/>
    <m/>
    <m/>
    <m/>
    <m/>
    <m/>
    <n v="0"/>
    <n v="0"/>
    <n v="0"/>
    <n v="0"/>
    <n v="0"/>
    <m/>
    <n v="0"/>
    <n v="0.2"/>
    <n v="0"/>
    <n v="0"/>
    <n v="0"/>
    <n v="0.1"/>
    <n v="0"/>
    <n v="0"/>
    <n v="0.6"/>
    <n v="0"/>
    <n v="0.1"/>
    <n v="0"/>
    <n v="0.1"/>
    <m/>
    <n v="0"/>
    <n v="0"/>
    <m/>
    <m/>
    <n v="0"/>
    <s v="physician is variable: approximately .4-.09"/>
    <n v="1.1000000000000001"/>
    <n v="0.5"/>
    <m/>
    <s v="75% to &lt;100%"/>
    <s v="Two Rivers Family Health Team physicians"/>
    <x v="2"/>
    <m/>
    <x v="2"/>
    <m/>
    <m/>
    <x v="1"/>
    <s v="English"/>
    <x v="0"/>
    <m/>
    <m/>
    <x v="2"/>
    <m/>
    <m/>
    <x v="2"/>
    <m/>
    <m/>
    <x v="1"/>
    <m/>
    <m/>
    <x v="1"/>
    <m/>
    <m/>
    <s v="Physician is variable: approximately .4-.93 physicians support the memory clinic and FTE varies based on availabilityPhysicians have memory clinic appointments on Thursdays RN reallocated due to staffing demands elsewhere in the clinic. COVID impacted running the clinic as well as physician availability as they concurrently supported assessment cenre, etc. Upload Program Stories_x0009_Using the template provided, submit one anonymized success story from the 2020/21, 2019/20, 2018/19 fiscal years. This information will help to round out the qualitative description of the contribution of SGS programs and services to the care of older people living with frailty.Success Story: No significant story but we have expanded the model to include clinics without physician present to increase follow up appointment availability for patients and families."/>
    <m/>
    <s v="Yes"/>
    <s v="cplatt@cmhaww.ca"/>
    <m/>
    <n v="0"/>
    <n v="1"/>
  </r>
  <r>
    <s v="Asset02055"/>
    <m/>
    <m/>
    <m/>
    <m/>
    <m/>
    <x v="6"/>
    <x v="181"/>
    <m/>
    <x v="2"/>
    <m/>
    <s v="Loyalist Family Health Team Collaborative Memory Clinic"/>
    <m/>
    <x v="3"/>
    <m/>
    <x v="20"/>
    <x v="5"/>
    <m/>
    <m/>
    <m/>
    <m/>
    <m/>
    <m/>
    <n v="33"/>
    <n v="45"/>
    <n v="11"/>
    <n v="15"/>
    <n v="71"/>
    <x v="0"/>
    <n v="0"/>
    <n v="0"/>
    <m/>
    <n v="48"/>
    <m/>
    <s v="101-200 Speers Blvd."/>
    <x v="96"/>
    <x v="0"/>
    <x v="206"/>
    <m/>
    <m/>
    <m/>
    <m/>
    <x v="0"/>
    <m/>
    <m/>
    <m/>
    <m/>
    <m/>
    <m/>
    <m/>
    <m/>
    <n v="0"/>
    <n v="0"/>
    <n v="0"/>
    <n v="0"/>
    <n v="0"/>
    <m/>
    <n v="0"/>
    <n v="0.05"/>
    <n v="0"/>
    <n v="0"/>
    <n v="0"/>
    <n v="0"/>
    <n v="0"/>
    <n v="0"/>
    <n v="0.05"/>
    <n v="0"/>
    <n v="0.05"/>
    <n v="0"/>
    <n v="0.05"/>
    <m/>
    <n v="0"/>
    <n v="0"/>
    <m/>
    <m/>
    <n v="0"/>
    <s v=""/>
    <n v="0.2"/>
    <n v="0.15000000000000002"/>
    <m/>
    <s v="75% to &lt;100%"/>
    <s v="Referrals for our program are only accepted by the physicians who are a part of the Loyalist FHT. They refer directly to the lead RN of the Memory Clinic."/>
    <x v="2"/>
    <m/>
    <x v="2"/>
    <m/>
    <m/>
    <x v="1"/>
    <s v="English"/>
    <x v="0"/>
    <m/>
    <m/>
    <x v="2"/>
    <m/>
    <m/>
    <x v="2"/>
    <m/>
    <m/>
    <x v="1"/>
    <m/>
    <m/>
    <x v="1"/>
    <m/>
    <m/>
    <s v="As the COVID restrictions continue to ease we are working diligently to safely return to our previous model of completely in-person appointments. Though, we do continue to offer virtual options (phone/video) as needed."/>
    <m/>
    <s v="Yes"/>
    <s v="websters@providencecare.ca"/>
    <m/>
    <n v="0"/>
    <n v="1"/>
  </r>
  <r>
    <s v="Asset02423"/>
    <m/>
    <m/>
    <m/>
    <m/>
    <m/>
    <x v="6"/>
    <x v="193"/>
    <m/>
    <x v="2"/>
    <m/>
    <s v="Primary Care Memory Clinic"/>
    <m/>
    <x v="3"/>
    <m/>
    <x v="20"/>
    <x v="5"/>
    <m/>
    <m/>
    <m/>
    <m/>
    <m/>
    <m/>
    <n v="106"/>
    <n v="174"/>
    <n v="49"/>
    <n v="171"/>
    <n v="394"/>
    <x v="0"/>
    <n v="0"/>
    <n v="0"/>
    <s v="Weekdays;"/>
    <n v="0"/>
    <m/>
    <s v="421 Greenbrook Drive  Unit 23B "/>
    <x v="25"/>
    <x v="0"/>
    <x v="227"/>
    <m/>
    <m/>
    <m/>
    <s v="West"/>
    <x v="3"/>
    <m/>
    <m/>
    <m/>
    <m/>
    <m/>
    <m/>
    <m/>
    <m/>
    <n v="0"/>
    <n v="0"/>
    <n v="0"/>
    <n v="0"/>
    <n v="0"/>
    <m/>
    <n v="0.2"/>
    <n v="0"/>
    <n v="0"/>
    <n v="0"/>
    <n v="0"/>
    <n v="0.15"/>
    <n v="0"/>
    <n v="0"/>
    <n v="0"/>
    <n v="0"/>
    <n v="0"/>
    <n v="0"/>
    <n v="0.1"/>
    <m/>
    <n v="0"/>
    <n v="0"/>
    <m/>
    <m/>
    <n v="0"/>
    <s v="Geriatrician as needed"/>
    <n v="0.44999999999999996"/>
    <n v="0.44999999999999996"/>
    <m/>
    <s v="75% to &lt;100%"/>
    <s v=""/>
    <x v="2"/>
    <m/>
    <x v="2"/>
    <m/>
    <m/>
    <x v="1"/>
    <s v="English"/>
    <x v="0"/>
    <m/>
    <m/>
    <x v="2"/>
    <m/>
    <m/>
    <x v="2"/>
    <m/>
    <m/>
    <x v="1"/>
    <m/>
    <m/>
    <x v="1"/>
    <m/>
    <m/>
    <s v="Visits: 345  (also includes regular telephone follow-ups or full visits done by telephone)***Includes caregiver visits***Note: these include patients and/or care persons. These can include duplicates. These also include telephone visits, which could be made on behalf of the patient."/>
    <m/>
    <s v="Yes"/>
    <s v="cplatt@cmhaww.ca"/>
    <m/>
    <n v="0"/>
    <n v="1"/>
  </r>
  <r>
    <s v="Asset02837"/>
    <m/>
    <m/>
    <m/>
    <m/>
    <m/>
    <x v="6"/>
    <x v="178"/>
    <m/>
    <x v="2"/>
    <m/>
    <s v="EWFHT MC Clinic"/>
    <m/>
    <x v="3"/>
    <m/>
    <x v="20"/>
    <x v="5"/>
    <m/>
    <m/>
    <m/>
    <m/>
    <m/>
    <m/>
    <n v="30"/>
    <n v="44"/>
    <n v="0"/>
    <n v="0"/>
    <n v="44"/>
    <x v="0"/>
    <n v="0"/>
    <n v="0"/>
    <s v="Weekdays;"/>
    <n v="180"/>
    <m/>
    <s v="6 Thompson Crescent, Unit 1"/>
    <x v="94"/>
    <x v="0"/>
    <x v="202"/>
    <m/>
    <m/>
    <m/>
    <m/>
    <x v="3"/>
    <m/>
    <m/>
    <m/>
    <m/>
    <m/>
    <m/>
    <m/>
    <m/>
    <n v="0"/>
    <n v="0"/>
    <n v="0"/>
    <n v="0"/>
    <n v="0"/>
    <m/>
    <n v="0"/>
    <n v="0.2"/>
    <n v="0"/>
    <n v="0"/>
    <n v="0"/>
    <n v="0"/>
    <n v="0"/>
    <n v="0"/>
    <n v="0.2"/>
    <n v="0"/>
    <n v="0"/>
    <n v="0.2"/>
    <n v="0.2"/>
    <m/>
    <n v="0"/>
    <n v="0"/>
    <m/>
    <m/>
    <n v="0"/>
    <s v=""/>
    <n v="0.8"/>
    <n v="0.60000000000000009"/>
    <m/>
    <s v="75% to &lt;100%"/>
    <s v="Patients within EWFHT"/>
    <x v="2"/>
    <m/>
    <x v="2"/>
    <m/>
    <m/>
    <x v="1"/>
    <s v="English"/>
    <x v="0"/>
    <m/>
    <m/>
    <x v="2"/>
    <m/>
    <m/>
    <x v="2"/>
    <m/>
    <m/>
    <x v="1"/>
    <m/>
    <m/>
    <x v="1"/>
    <m/>
    <m/>
    <s v=""/>
    <m/>
    <s v="Yes"/>
    <s v="cplatt@cmhaww.ca"/>
    <m/>
    <n v="0"/>
    <n v="1"/>
  </r>
  <r>
    <s v="Asset02363"/>
    <m/>
    <m/>
    <m/>
    <m/>
    <m/>
    <x v="6"/>
    <x v="191"/>
    <m/>
    <x v="2"/>
    <m/>
    <s v="MMFHT Memory Clinic"/>
    <m/>
    <x v="3"/>
    <m/>
    <x v="20"/>
    <x v="5"/>
    <m/>
    <m/>
    <m/>
    <m/>
    <m/>
    <m/>
    <n v="17"/>
    <n v="24"/>
    <n v="0"/>
    <n v="0"/>
    <n v="24"/>
    <x v="0"/>
    <n v="0"/>
    <n v="0"/>
    <s v="Weekdays;"/>
    <n v="120"/>
    <m/>
    <s v="11 Andrews Dr. West"/>
    <x v="100"/>
    <x v="0"/>
    <x v="225"/>
    <m/>
    <m/>
    <m/>
    <m/>
    <x v="3"/>
    <m/>
    <m/>
    <m/>
    <m/>
    <m/>
    <m/>
    <m/>
    <m/>
    <n v="0"/>
    <n v="0"/>
    <n v="0"/>
    <n v="0"/>
    <n v="0"/>
    <m/>
    <n v="0"/>
    <n v="0"/>
    <n v="0"/>
    <n v="0"/>
    <n v="0"/>
    <n v="0"/>
    <n v="0"/>
    <n v="0"/>
    <n v="0.05"/>
    <n v="0"/>
    <n v="0.3"/>
    <n v="0"/>
    <n v="0.05"/>
    <m/>
    <n v="0"/>
    <n v="0"/>
    <m/>
    <m/>
    <n v="0"/>
    <s v=""/>
    <n v="0.39999999999999997"/>
    <n v="0.35"/>
    <m/>
    <s v="75% to &lt;100%"/>
    <s v="Primary Care: Physicians, NPs and Allied Health_x000a_Emergency Department: GEM Nurse Through GP"/>
    <x v="2"/>
    <m/>
    <x v="2"/>
    <m/>
    <m/>
    <x v="1"/>
    <s v="English"/>
    <x v="0"/>
    <m/>
    <m/>
    <x v="2"/>
    <m/>
    <m/>
    <x v="2"/>
    <m/>
    <m/>
    <x v="1"/>
    <m/>
    <m/>
    <x v="1"/>
    <m/>
    <m/>
    <s v="We had 3 months in 2021-2022 where the memory clinic did not run. One was cancelled due to a winter storm and the other two due to COVID."/>
    <m/>
    <s v="Yes"/>
    <s v="cplatt@cmhaww.ca"/>
    <m/>
    <n v="0"/>
    <n v="1"/>
  </r>
  <r>
    <s v="Asset02267"/>
    <m/>
    <m/>
    <m/>
    <m/>
    <m/>
    <x v="6"/>
    <x v="183"/>
    <m/>
    <x v="2"/>
    <m/>
    <s v="PEFHT Memory Clinic"/>
    <m/>
    <x v="3"/>
    <m/>
    <x v="20"/>
    <x v="5"/>
    <m/>
    <m/>
    <m/>
    <m/>
    <m/>
    <m/>
    <n v="64"/>
    <n v="475"/>
    <n v="341"/>
    <n v="0"/>
    <n v="816"/>
    <x v="0"/>
    <n v="0"/>
    <n v="0"/>
    <m/>
    <n v="148.4"/>
    <m/>
    <s v="389 Main St."/>
    <x v="97"/>
    <x v="0"/>
    <x v="208"/>
    <m/>
    <m/>
    <m/>
    <m/>
    <x v="0"/>
    <m/>
    <m/>
    <m/>
    <m/>
    <m/>
    <m/>
    <m/>
    <m/>
    <n v="0"/>
    <n v="0"/>
    <n v="0"/>
    <n v="0"/>
    <n v="0"/>
    <m/>
    <n v="0.2"/>
    <n v="0"/>
    <n v="0"/>
    <n v="0"/>
    <n v="0"/>
    <n v="0.1"/>
    <n v="0"/>
    <n v="0"/>
    <n v="0.09"/>
    <n v="0"/>
    <n v="0.1"/>
    <n v="0"/>
    <n v="0.2"/>
    <m/>
    <n v="0"/>
    <n v="0"/>
    <m/>
    <m/>
    <n v="0.1"/>
    <s v="Health Promoter"/>
    <n v="0.69"/>
    <n v="0.70000000000000007"/>
    <m/>
    <s v=""/>
    <s v=""/>
    <x v="2"/>
    <m/>
    <x v="2"/>
    <m/>
    <m/>
    <x v="1"/>
    <s v="English"/>
    <x v="0"/>
    <m/>
    <m/>
    <x v="2"/>
    <m/>
    <m/>
    <x v="2"/>
    <m/>
    <m/>
    <x v="1"/>
    <m/>
    <m/>
    <x v="1"/>
    <m/>
    <m/>
    <s v="Most patients live in Prince Edward County although may live outside Prince Edward County if their physician is part of the PEFHT.Visit https://www.pefht.ca/programs--services-s6.php"/>
    <m/>
    <s v="Yes"/>
    <s v="websters@providencecare.ca"/>
    <m/>
    <n v="0"/>
    <n v="1"/>
  </r>
  <r>
    <s v="Asset02340"/>
    <m/>
    <m/>
    <m/>
    <m/>
    <m/>
    <x v="6"/>
    <x v="153"/>
    <m/>
    <x v="2"/>
    <m/>
    <s v="Regional Psychogeriatric Resource Consulting Service"/>
    <m/>
    <x v="3"/>
    <m/>
    <x v="27"/>
    <x v="2"/>
    <m/>
    <m/>
    <m/>
    <m/>
    <m/>
    <m/>
    <n v="0"/>
    <n v="1766"/>
    <n v="0"/>
    <n v="0"/>
    <n v="1766"/>
    <x v="0"/>
    <n v="0"/>
    <n v="0"/>
    <m/>
    <n v="0"/>
    <m/>
    <s v="194 Eagle Street"/>
    <x v="54"/>
    <x v="0"/>
    <x v="211"/>
    <m/>
    <m/>
    <m/>
    <m/>
    <x v="2"/>
    <m/>
    <m/>
    <m/>
    <m/>
    <m/>
    <m/>
    <m/>
    <m/>
    <n v="0"/>
    <n v="0"/>
    <n v="0"/>
    <n v="0"/>
    <n v="0"/>
    <m/>
    <n v="0"/>
    <n v="0"/>
    <n v="0"/>
    <n v="0"/>
    <n v="0"/>
    <n v="0"/>
    <n v="0"/>
    <n v="0"/>
    <n v="0"/>
    <n v="0"/>
    <n v="0"/>
    <n v="0"/>
    <n v="0"/>
    <m/>
    <n v="0"/>
    <n v="0"/>
    <m/>
    <m/>
    <n v="3"/>
    <s v="Psychogeriatric Education and Resource staff provide training - the &quot;visits&quot; above is the number of LTC Homes/Community agencies that have received some training at some point throughout year (could be multiple times)"/>
    <n v="0"/>
    <n v="3"/>
    <m/>
    <s v=""/>
    <s v="Each PRC is responsible for specific LTC homes/Community Agencies in York and provides/facilitates training in conjunction with the Management/Nursing team at each home regularly and as needed. Referrals for specific individuals consults are faxed/emailed by the homes to the Program."/>
    <x v="2"/>
    <m/>
    <x v="2"/>
    <m/>
    <m/>
    <x v="1"/>
    <s v="English"/>
    <x v="0"/>
    <m/>
    <m/>
    <x v="2"/>
    <m/>
    <m/>
    <x v="2"/>
    <m/>
    <m/>
    <x v="1"/>
    <m/>
    <m/>
    <x v="1"/>
    <m/>
    <m/>
    <s v="Psychogeriatric Resource Consultants are educators who provide specific and general education regarding geriatric patients. They provide consultation with care providers (LTC/Community) on specific disease/intervention for patients as referred but also provide education as requested to staff (i.e. GPA, Responsive Behaviours training, etc). Their service is not patient/client based but rather training of staff in community organizations and Long Term Care Homes."/>
    <m/>
    <s v="Yes"/>
    <s v="jane.coulman@york.ca"/>
    <m/>
    <n v="0"/>
    <n v="1"/>
  </r>
  <r>
    <s v="Asset02552"/>
    <m/>
    <m/>
    <m/>
    <m/>
    <m/>
    <x v="6"/>
    <x v="122"/>
    <m/>
    <x v="2"/>
    <m/>
    <s v="Psychogeriatric Resource Consultants"/>
    <m/>
    <x v="3"/>
    <m/>
    <x v="27"/>
    <x v="2"/>
    <m/>
    <m/>
    <m/>
    <m/>
    <m/>
    <m/>
    <n v="0"/>
    <n v="0"/>
    <n v="0"/>
    <n v="0"/>
    <n v="0"/>
    <x v="0"/>
    <n v="0"/>
    <n v="0"/>
    <m/>
    <n v="0"/>
    <m/>
    <s v="752 King St West"/>
    <x v="62"/>
    <x v="0"/>
    <x v="133"/>
    <m/>
    <m/>
    <m/>
    <m/>
    <x v="0"/>
    <m/>
    <m/>
    <m/>
    <m/>
    <m/>
    <m/>
    <m/>
    <m/>
    <n v="0"/>
    <n v="0"/>
    <n v="0"/>
    <n v="0"/>
    <n v="0"/>
    <m/>
    <n v="0"/>
    <n v="0"/>
    <n v="0"/>
    <n v="0"/>
    <n v="0"/>
    <n v="0"/>
    <n v="0"/>
    <n v="0"/>
    <n v="0"/>
    <n v="0"/>
    <n v="0"/>
    <n v="0"/>
    <n v="0"/>
    <m/>
    <n v="0"/>
    <n v="0"/>
    <m/>
    <m/>
    <n v="3"/>
    <s v="PRCs"/>
    <n v="0"/>
    <n v="3"/>
    <m/>
    <s v=""/>
    <s v=""/>
    <x v="2"/>
    <m/>
    <x v="2"/>
    <m/>
    <m/>
    <x v="1"/>
    <s v="English"/>
    <x v="0"/>
    <m/>
    <m/>
    <x v="2"/>
    <m/>
    <m/>
    <x v="2"/>
    <m/>
    <m/>
    <x v="1"/>
    <m/>
    <m/>
    <x v="1"/>
    <m/>
    <m/>
    <s v="The Capacity Enhancement/education component is captured under the BSO Stats.  We are just implementing a new workload measurement tool so won’t have other stats until this fiscal."/>
    <m/>
    <s v="Yes"/>
    <s v="websters@providencecare.ca"/>
    <m/>
    <n v="0"/>
    <n v="1"/>
  </r>
  <r>
    <s v="Asset02129"/>
    <m/>
    <m/>
    <m/>
    <m/>
    <m/>
    <x v="6"/>
    <x v="85"/>
    <m/>
    <x v="2"/>
    <m/>
    <s v="PRCs"/>
    <m/>
    <x v="3"/>
    <m/>
    <x v="27"/>
    <x v="2"/>
    <m/>
    <m/>
    <m/>
    <m/>
    <m/>
    <m/>
    <n v="0"/>
    <n v="0"/>
    <n v="0"/>
    <n v="0"/>
    <n v="0"/>
    <x v="0"/>
    <n v="0"/>
    <n v="0"/>
    <s v="Weekdays;"/>
    <n v="0"/>
    <m/>
    <s v="190 Cundles Rd W., Suite 205"/>
    <x v="10"/>
    <x v="0"/>
    <x v="94"/>
    <m/>
    <m/>
    <m/>
    <m/>
    <x v="2"/>
    <m/>
    <m/>
    <m/>
    <m/>
    <m/>
    <m/>
    <m/>
    <m/>
    <n v="0"/>
    <n v="0"/>
    <n v="0"/>
    <n v="0"/>
    <n v="0"/>
    <m/>
    <n v="0"/>
    <n v="1"/>
    <n v="0"/>
    <n v="0"/>
    <n v="0"/>
    <n v="0"/>
    <n v="0"/>
    <n v="0"/>
    <n v="0"/>
    <n v="0"/>
    <n v="2"/>
    <n v="0"/>
    <n v="0"/>
    <m/>
    <n v="0"/>
    <n v="0"/>
    <m/>
    <m/>
    <n v="0"/>
    <s v=""/>
    <n v="3"/>
    <n v="3"/>
    <m/>
    <s v="100%"/>
    <s v="LTCHs, Community"/>
    <x v="2"/>
    <m/>
    <x v="2"/>
    <m/>
    <m/>
    <x v="1"/>
    <s v="English"/>
    <x v="0"/>
    <m/>
    <m/>
    <x v="2"/>
    <m/>
    <m/>
    <x v="2"/>
    <m/>
    <m/>
    <x v="1"/>
    <m/>
    <m/>
    <x v="1"/>
    <m/>
    <m/>
    <s v="PRC's provided 330 education sessions to a total of 3118 participants."/>
    <m/>
    <s v="Yes"/>
    <s v="shcameron@nsmsgs.ca"/>
    <m/>
    <n v="0"/>
    <n v="1"/>
  </r>
  <r>
    <s v="Asset03708"/>
    <m/>
    <m/>
    <m/>
    <m/>
    <m/>
    <x v="6"/>
    <x v="151"/>
    <m/>
    <x v="2"/>
    <m/>
    <s v="Psychogeriatric Resource Consultant"/>
    <m/>
    <x v="3"/>
    <m/>
    <x v="27"/>
    <x v="2"/>
    <m/>
    <m/>
    <m/>
    <m/>
    <m/>
    <m/>
    <n v="0"/>
    <n v="0"/>
    <n v="0"/>
    <n v="0"/>
    <n v="0"/>
    <x v="0"/>
    <n v="0"/>
    <n v="0"/>
    <m/>
    <n v="0"/>
    <m/>
    <s v="30 Bond Street"/>
    <x v="7"/>
    <x v="0"/>
    <x v="167"/>
    <m/>
    <m/>
    <m/>
    <m/>
    <x v="1"/>
    <m/>
    <m/>
    <m/>
    <m/>
    <m/>
    <m/>
    <s v="1950 hours annually (37.5 hours per week)"/>
    <m/>
    <n v="0"/>
    <n v="0"/>
    <n v="0"/>
    <n v="0"/>
    <n v="0"/>
    <m/>
    <n v="0"/>
    <n v="0"/>
    <n v="0"/>
    <n v="0"/>
    <n v="0"/>
    <n v="0"/>
    <n v="0"/>
    <n v="0"/>
    <n v="0"/>
    <n v="0"/>
    <n v="0"/>
    <n v="0"/>
    <n v="0"/>
    <m/>
    <n v="0"/>
    <n v="0"/>
    <m/>
    <m/>
    <n v="1"/>
    <s v="PRC - Psychogeriatric Resource Consultant"/>
    <n v="0"/>
    <n v="1"/>
    <m/>
    <s v=""/>
    <s v=""/>
    <x v="2"/>
    <m/>
    <x v="2"/>
    <m/>
    <m/>
    <x v="1"/>
    <s v="English"/>
    <x v="0"/>
    <m/>
    <m/>
    <x v="2"/>
    <m/>
    <m/>
    <x v="2"/>
    <m/>
    <m/>
    <x v="1"/>
    <m/>
    <m/>
    <x v="1"/>
    <m/>
    <m/>
    <s v=""/>
    <m/>
    <s v="Yes"/>
    <s v="programs@geriatricsontario.ca"/>
    <m/>
    <n v="0"/>
    <n v="1"/>
  </r>
  <r>
    <s v="Asset02357"/>
    <m/>
    <m/>
    <m/>
    <m/>
    <m/>
    <x v="6"/>
    <x v="24"/>
    <m/>
    <x v="2"/>
    <m/>
    <s v="Élisabeth Bruyère Hospital - Behaviour Support Services"/>
    <m/>
    <x v="3"/>
    <m/>
    <x v="27"/>
    <x v="2"/>
    <m/>
    <m/>
    <m/>
    <m/>
    <m/>
    <m/>
    <n v="86"/>
    <n v="1200"/>
    <n v="0"/>
    <n v="12"/>
    <n v="1212"/>
    <x v="0"/>
    <n v="0"/>
    <n v="0"/>
    <s v="Weekdays;"/>
    <n v="3"/>
    <m/>
    <s v="75 Bruyere St. "/>
    <x v="11"/>
    <x v="0"/>
    <x v="13"/>
    <m/>
    <m/>
    <m/>
    <m/>
    <x v="0"/>
    <m/>
    <m/>
    <m/>
    <m/>
    <m/>
    <m/>
    <m/>
    <m/>
    <n v="1"/>
    <n v="0"/>
    <n v="0"/>
    <n v="0"/>
    <n v="0.05"/>
    <m/>
    <n v="0"/>
    <n v="0"/>
    <n v="0"/>
    <n v="0"/>
    <n v="0"/>
    <n v="0"/>
    <n v="0"/>
    <n v="0"/>
    <n v="0"/>
    <n v="0"/>
    <n v="1"/>
    <n v="0"/>
    <n v="0"/>
    <m/>
    <n v="0"/>
    <n v="0"/>
    <m/>
    <m/>
    <n v="0"/>
    <s v=""/>
    <n v="2.0499999999999998"/>
    <n v="1"/>
    <m/>
    <s v="100%"/>
    <s v="Internal Bruyère Behaviour Support Consult Services"/>
    <x v="2"/>
    <m/>
    <x v="2"/>
    <m/>
    <m/>
    <x v="1"/>
    <s v="English"/>
    <x v="0"/>
    <m/>
    <m/>
    <x v="2"/>
    <m/>
    <m/>
    <x v="2"/>
    <m/>
    <m/>
    <x v="1"/>
    <m/>
    <m/>
    <x v="1"/>
    <m/>
    <m/>
    <s v="Internal Bruyère Behaviour Support Consult Services"/>
    <m/>
    <s v="Yes"/>
    <s v="cmccumber@bruyere.org"/>
    <m/>
    <n v="0"/>
    <n v="1"/>
  </r>
  <r>
    <s v="Asset02408"/>
    <m/>
    <m/>
    <m/>
    <m/>
    <m/>
    <x v="6"/>
    <x v="48"/>
    <m/>
    <x v="2"/>
    <m/>
    <s v="Psychogeriatric Resource Consultant"/>
    <m/>
    <x v="3"/>
    <m/>
    <x v="27"/>
    <x v="2"/>
    <m/>
    <m/>
    <m/>
    <m/>
    <m/>
    <m/>
    <n v="0"/>
    <n v="91"/>
    <n v="0"/>
    <n v="135"/>
    <n v="226"/>
    <x v="0"/>
    <n v="0"/>
    <n v="0"/>
    <s v="Weekdays;"/>
    <n v="0"/>
    <m/>
    <s v="243 Consumers Road, 3rd Floor"/>
    <x v="7"/>
    <x v="0"/>
    <x v="50"/>
    <m/>
    <m/>
    <m/>
    <m/>
    <x v="1"/>
    <m/>
    <m/>
    <m/>
    <m/>
    <m/>
    <m/>
    <m/>
    <m/>
    <n v="0"/>
    <n v="0"/>
    <n v="0"/>
    <n v="0"/>
    <n v="0"/>
    <m/>
    <n v="0"/>
    <n v="0"/>
    <n v="0"/>
    <n v="0"/>
    <n v="0"/>
    <n v="0"/>
    <n v="0"/>
    <n v="0"/>
    <n v="0"/>
    <n v="0"/>
    <n v="0"/>
    <n v="0"/>
    <n v="0"/>
    <m/>
    <n v="0"/>
    <n v="0"/>
    <m/>
    <m/>
    <n v="1"/>
    <s v="- Psychogeriatric resource consultant - 1.0 FTE"/>
    <n v="0"/>
    <n v="1"/>
    <m/>
    <s v="75% to &lt;100%"/>
    <s v=""/>
    <x v="2"/>
    <m/>
    <x v="2"/>
    <m/>
    <m/>
    <x v="1"/>
    <s v="English"/>
    <x v="0"/>
    <m/>
    <m/>
    <x v="2"/>
    <m/>
    <m/>
    <x v="2"/>
    <m/>
    <m/>
    <x v="1"/>
    <m/>
    <m/>
    <x v="1"/>
    <m/>
    <m/>
    <s v="- PRCs support staff and aren't patient facing"/>
    <m/>
    <s v="Yes"/>
    <s v="wendy.cheung@nygh.on.ca"/>
    <m/>
    <n v="0"/>
    <n v="1"/>
  </r>
  <r>
    <s v="Asset02291"/>
    <m/>
    <m/>
    <m/>
    <m/>
    <m/>
    <x v="6"/>
    <x v="205"/>
    <m/>
    <x v="2"/>
    <m/>
    <s v="PRC"/>
    <m/>
    <x v="3"/>
    <m/>
    <x v="27"/>
    <x v="2"/>
    <m/>
    <m/>
    <m/>
    <m/>
    <m/>
    <m/>
    <n v="818"/>
    <n v="3622"/>
    <n v="0"/>
    <n v="0"/>
    <n v="3622"/>
    <x v="0"/>
    <n v="0"/>
    <n v="0"/>
    <s v="Weekdays;"/>
    <n v="0"/>
    <m/>
    <s v="550 Fennel Ave. East,  Ste. 205"/>
    <x v="19"/>
    <x v="0"/>
    <x v="244"/>
    <m/>
    <m/>
    <m/>
    <m/>
    <x v="3"/>
    <m/>
    <m/>
    <m/>
    <m/>
    <m/>
    <m/>
    <m/>
    <m/>
    <n v="0"/>
    <n v="0"/>
    <n v="0"/>
    <n v="0"/>
    <n v="0"/>
    <m/>
    <n v="0"/>
    <n v="0"/>
    <n v="0"/>
    <n v="0"/>
    <n v="0"/>
    <n v="0"/>
    <n v="0"/>
    <n v="0"/>
    <n v="0"/>
    <n v="0"/>
    <n v="1"/>
    <n v="1"/>
    <n v="0"/>
    <m/>
    <n v="0"/>
    <n v="0"/>
    <m/>
    <m/>
    <n v="2"/>
    <s v=""/>
    <n v="2"/>
    <n v="4"/>
    <m/>
    <s v="100%"/>
    <s v="Retirement Homes"/>
    <x v="2"/>
    <m/>
    <x v="2"/>
    <m/>
    <m/>
    <x v="1"/>
    <s v="English"/>
    <x v="0"/>
    <m/>
    <m/>
    <x v="2"/>
    <m/>
    <m/>
    <x v="2"/>
    <m/>
    <m/>
    <x v="1"/>
    <m/>
    <m/>
    <x v="1"/>
    <m/>
    <m/>
    <s v=""/>
    <m/>
    <s v="Yes"/>
    <s v="julia.chao@alzda.ca"/>
    <m/>
    <n v="0"/>
    <n v="1"/>
  </r>
  <r>
    <s v="Asset02177"/>
    <m/>
    <m/>
    <m/>
    <m/>
    <m/>
    <x v="6"/>
    <x v="134"/>
    <m/>
    <x v="2"/>
    <m/>
    <s v="Seniors Mental Health"/>
    <m/>
    <x v="3"/>
    <m/>
    <x v="7"/>
    <x v="8"/>
    <m/>
    <m/>
    <m/>
    <m/>
    <m/>
    <m/>
    <n v="368"/>
    <n v="2188"/>
    <n v="1213"/>
    <n v="0"/>
    <n v="3401"/>
    <x v="0"/>
    <n v="0"/>
    <n v="0"/>
    <m/>
    <n v="0"/>
    <m/>
    <s v="865 Regent St"/>
    <x v="72"/>
    <x v="0"/>
    <x v="148"/>
    <m/>
    <m/>
    <m/>
    <m/>
    <x v="6"/>
    <m/>
    <m/>
    <m/>
    <m/>
    <m/>
    <m/>
    <m/>
    <m/>
    <n v="0.4"/>
    <n v="0"/>
    <n v="0"/>
    <n v="0"/>
    <n v="0.1"/>
    <m/>
    <n v="0"/>
    <n v="1"/>
    <n v="0"/>
    <n v="0"/>
    <n v="0"/>
    <n v="0"/>
    <n v="0"/>
    <n v="0"/>
    <n v="0"/>
    <n v="0"/>
    <n v="2"/>
    <n v="0"/>
    <n v="2"/>
    <m/>
    <n v="0"/>
    <n v="0"/>
    <m/>
    <m/>
    <n v="0"/>
    <s v=""/>
    <n v="5.5"/>
    <n v="5"/>
    <m/>
    <s v=""/>
    <s v=""/>
    <x v="2"/>
    <m/>
    <x v="2"/>
    <m/>
    <m/>
    <x v="1"/>
    <s v="English"/>
    <x v="0"/>
    <m/>
    <m/>
    <x v="2"/>
    <m/>
    <m/>
    <x v="2"/>
    <m/>
    <m/>
    <x v="1"/>
    <m/>
    <m/>
    <x v="1"/>
    <m/>
    <m/>
    <s v=""/>
    <m/>
    <s v="Yes"/>
    <s v="sjibb@hsnsudbury.ca"/>
    <m/>
    <n v="0"/>
    <n v="1"/>
  </r>
  <r>
    <s v="Asset02448"/>
    <m/>
    <m/>
    <m/>
    <m/>
    <m/>
    <x v="6"/>
    <x v="9"/>
    <m/>
    <x v="2"/>
    <m/>
    <s v="Combined geriatric medicine and geriatric psychiatry clinic"/>
    <m/>
    <x v="3"/>
    <m/>
    <x v="37"/>
    <x v="3"/>
    <m/>
    <m/>
    <m/>
    <m/>
    <m/>
    <m/>
    <n v="0"/>
    <n v="0"/>
    <n v="0"/>
    <n v="0"/>
    <n v="0"/>
    <x v="0"/>
    <n v="0"/>
    <n v="0"/>
    <m/>
    <n v="0"/>
    <m/>
    <s v="550 University Ave"/>
    <x v="7"/>
    <x v="0"/>
    <x v="9"/>
    <m/>
    <m/>
    <m/>
    <m/>
    <x v="1"/>
    <m/>
    <m/>
    <m/>
    <m/>
    <m/>
    <m/>
    <m/>
    <m/>
    <n v="0"/>
    <n v="0"/>
    <n v="0"/>
    <n v="0.1"/>
    <n v="0.1"/>
    <m/>
    <n v="0"/>
    <n v="0"/>
    <n v="0"/>
    <n v="0"/>
    <n v="0"/>
    <n v="0"/>
    <n v="0"/>
    <n v="0"/>
    <n v="0"/>
    <n v="0"/>
    <n v="0"/>
    <n v="0"/>
    <n v="0"/>
    <m/>
    <n v="0"/>
    <n v="0"/>
    <m/>
    <m/>
    <n v="0"/>
    <s v=""/>
    <n v="0.2"/>
    <n v="0"/>
    <m/>
    <s v=""/>
    <s v=""/>
    <x v="2"/>
    <m/>
    <x v="2"/>
    <m/>
    <m/>
    <x v="1"/>
    <s v="English"/>
    <x v="0"/>
    <m/>
    <m/>
    <x v="2"/>
    <m/>
    <m/>
    <x v="2"/>
    <m/>
    <m/>
    <x v="1"/>
    <m/>
    <m/>
    <x v="1"/>
    <m/>
    <m/>
    <s v=""/>
    <m/>
    <s v="Yes"/>
    <s v="richard.norman@sinaihealth.ca"/>
    <m/>
    <n v="0"/>
    <n v="1"/>
  </r>
  <r>
    <s v="Asset02787"/>
    <m/>
    <m/>
    <m/>
    <m/>
    <m/>
    <x v="6"/>
    <x v="157"/>
    <m/>
    <x v="2"/>
    <m/>
    <s v="Seniors' Mental Health Service"/>
    <m/>
    <x v="3"/>
    <m/>
    <x v="7"/>
    <x v="8"/>
    <m/>
    <m/>
    <m/>
    <m/>
    <m/>
    <m/>
    <n v="305"/>
    <n v="2258"/>
    <n v="1599"/>
    <n v="0"/>
    <n v="3857"/>
    <x v="0"/>
    <n v="0"/>
    <n v="0"/>
    <s v="Weekdays;"/>
    <n v="12"/>
    <m/>
    <s v="82 Buttonwood Ave"/>
    <x v="7"/>
    <x v="0"/>
    <x v="173"/>
    <m/>
    <m/>
    <m/>
    <m/>
    <x v="1"/>
    <m/>
    <m/>
    <m/>
    <m/>
    <m/>
    <m/>
    <m/>
    <m/>
    <n v="0"/>
    <n v="0"/>
    <n v="0"/>
    <n v="0"/>
    <n v="0.1"/>
    <m/>
    <n v="0"/>
    <n v="0"/>
    <n v="0"/>
    <n v="0"/>
    <n v="0"/>
    <n v="0"/>
    <n v="0"/>
    <n v="0"/>
    <n v="0"/>
    <n v="0"/>
    <n v="0"/>
    <n v="0"/>
    <n v="0"/>
    <m/>
    <n v="0"/>
    <n v="0"/>
    <m/>
    <m/>
    <n v="0"/>
    <s v="1.0 Coordinator_x000a_2.2 SMHS Consultants_x000a_0.5 Clerk"/>
    <n v="0.1"/>
    <n v="0"/>
    <m/>
    <s v="75% to &lt;100%"/>
    <s v="GPs, retirement home staff, LHIN, other community service agencies, geriatricians, acute care hospitals, West Park staff for patients after discharge,family, self"/>
    <x v="2"/>
    <m/>
    <x v="2"/>
    <m/>
    <m/>
    <x v="1"/>
    <s v="English"/>
    <x v="0"/>
    <m/>
    <m/>
    <x v="2"/>
    <m/>
    <m/>
    <x v="2"/>
    <m/>
    <m/>
    <x v="1"/>
    <m/>
    <m/>
    <x v="1"/>
    <m/>
    <m/>
    <s v="Steeles Ave W to St Clair Ave W, Hwy 427 to Allen Road, plus South of St Clair Ave W to the Lake, between Etobicoke Creek and Jane StreetEstimated number of appointments made available"/>
    <m/>
    <s v="Yes"/>
    <s v="marissa.wilson@westpark.org"/>
    <m/>
    <n v="0"/>
    <n v="1"/>
  </r>
  <r>
    <s v="Asset02361"/>
    <m/>
    <m/>
    <m/>
    <m/>
    <m/>
    <x v="6"/>
    <x v="182"/>
    <m/>
    <x v="2"/>
    <m/>
    <s v="Memory Clinic"/>
    <m/>
    <x v="3"/>
    <m/>
    <x v="15"/>
    <x v="3"/>
    <m/>
    <m/>
    <m/>
    <m/>
    <m/>
    <m/>
    <n v="34"/>
    <n v="74"/>
    <n v="0"/>
    <n v="0"/>
    <n v="74"/>
    <x v="0"/>
    <n v="0"/>
    <n v="0"/>
    <m/>
    <n v="0"/>
    <m/>
    <s v="5 Pineridge Gate"/>
    <x v="105"/>
    <x v="0"/>
    <x v="245"/>
    <m/>
    <m/>
    <m/>
    <m/>
    <x v="2"/>
    <m/>
    <m/>
    <m/>
    <m/>
    <m/>
    <m/>
    <m/>
    <m/>
    <n v="0"/>
    <n v="0"/>
    <n v="0"/>
    <n v="0"/>
    <n v="0"/>
    <m/>
    <n v="0"/>
    <n v="0"/>
    <n v="0"/>
    <n v="0"/>
    <n v="0"/>
    <n v="0.1"/>
    <n v="0"/>
    <n v="0"/>
    <n v="0"/>
    <n v="0"/>
    <n v="0.45"/>
    <n v="0"/>
    <n v="0"/>
    <m/>
    <n v="0"/>
    <n v="0"/>
    <m/>
    <m/>
    <n v="0"/>
    <s v=""/>
    <n v="0.55000000000000004"/>
    <n v="0.55000000000000004"/>
    <m/>
    <s v=""/>
    <s v=""/>
    <x v="2"/>
    <m/>
    <x v="2"/>
    <m/>
    <m/>
    <x v="1"/>
    <s v="English"/>
    <x v="0"/>
    <m/>
    <m/>
    <x v="2"/>
    <m/>
    <m/>
    <x v="2"/>
    <m/>
    <m/>
    <x v="1"/>
    <m/>
    <m/>
    <x v="1"/>
    <m/>
    <m/>
    <s v=""/>
    <m/>
    <s v="Yes"/>
    <s v="rpaul@ccfht.ca"/>
    <m/>
    <n v="0"/>
    <n v="1"/>
  </r>
  <r>
    <s v="Asset03408"/>
    <m/>
    <m/>
    <m/>
    <m/>
    <m/>
    <x v="6"/>
    <x v="122"/>
    <m/>
    <x v="2"/>
    <m/>
    <s v="SG-Memory"/>
    <m/>
    <x v="3"/>
    <m/>
    <x v="15"/>
    <x v="3"/>
    <m/>
    <m/>
    <m/>
    <m/>
    <m/>
    <m/>
    <n v="240"/>
    <n v="309"/>
    <n v="23"/>
    <n v="24"/>
    <n v="356"/>
    <x v="0"/>
    <n v="0"/>
    <n v="0"/>
    <s v="Weekdays;"/>
    <n v="0"/>
    <m/>
    <s v="752 King St West"/>
    <x v="62"/>
    <x v="0"/>
    <x v="133"/>
    <m/>
    <m/>
    <m/>
    <m/>
    <x v="0"/>
    <m/>
    <m/>
    <m/>
    <m/>
    <m/>
    <m/>
    <s v="1950 hours annually (37.5 hours per week)"/>
    <m/>
    <n v="0"/>
    <n v="0"/>
    <n v="0"/>
    <n v="0.3"/>
    <n v="0.3"/>
    <m/>
    <n v="0"/>
    <n v="0"/>
    <n v="0"/>
    <n v="0"/>
    <n v="0"/>
    <n v="0"/>
    <n v="0"/>
    <n v="0"/>
    <n v="0"/>
    <n v="0"/>
    <n v="0.8"/>
    <n v="0"/>
    <n v="0"/>
    <m/>
    <n v="0"/>
    <n v="0"/>
    <m/>
    <m/>
    <n v="0"/>
    <s v=""/>
    <n v="1.4"/>
    <n v="0.8"/>
    <m/>
    <s v=""/>
    <s v="Family physicians_x000a_Family physician-led memory clinics"/>
    <x v="2"/>
    <m/>
    <x v="2"/>
    <m/>
    <m/>
    <x v="1"/>
    <s v="English"/>
    <x v="0"/>
    <m/>
    <m/>
    <x v="2"/>
    <m/>
    <m/>
    <x v="2"/>
    <m/>
    <m/>
    <x v="1"/>
    <m/>
    <m/>
    <x v="1"/>
    <m/>
    <m/>
    <s v="The integrated Memory Clinic has been a soft launch and the metrics are not merged and have been reported separately (SGS and SMH). Totals have been combined here to reflect the single program model but please note that the following sub set of data reported from SMH side includes: Total Visits-70In person-47Phone/video-23Unique Individuals Served-89Number of people waiting-5Average Wait Time-15 days0.5 RN 0.2 Geriatric PsychiatristI did not indicate avg wait times as a combined number -- . Average Wait Time-15 days for SMH and 107 for GM# of appts available and # of caregivers serves is reported only for GM"/>
    <m/>
    <s v="Yes"/>
    <s v="websters@providencecare.ca"/>
    <m/>
    <n v="0"/>
    <n v="1"/>
  </r>
  <r>
    <s v="Asset02359"/>
    <m/>
    <m/>
    <m/>
    <m/>
    <m/>
    <x v="6"/>
    <x v="24"/>
    <m/>
    <x v="2"/>
    <m/>
    <s v="The Bruyère Memory Program"/>
    <m/>
    <x v="3"/>
    <m/>
    <x v="15"/>
    <x v="3"/>
    <m/>
    <m/>
    <m/>
    <m/>
    <m/>
    <m/>
    <n v="1059"/>
    <n v="3005"/>
    <n v="1073"/>
    <n v="525"/>
    <n v="4603"/>
    <x v="0"/>
    <n v="0"/>
    <n v="0"/>
    <s v="Weekdays;"/>
    <n v="263"/>
    <m/>
    <s v="75 Bruyere St. "/>
    <x v="11"/>
    <x v="0"/>
    <x v="13"/>
    <m/>
    <m/>
    <m/>
    <m/>
    <x v="0"/>
    <m/>
    <m/>
    <m/>
    <m/>
    <m/>
    <m/>
    <m/>
    <m/>
    <n v="2.75"/>
    <n v="2"/>
    <n v="0"/>
    <n v="0"/>
    <n v="0"/>
    <m/>
    <n v="0"/>
    <n v="0"/>
    <n v="0"/>
    <n v="0"/>
    <n v="0"/>
    <n v="0"/>
    <n v="0"/>
    <n v="0"/>
    <n v="0"/>
    <n v="0"/>
    <n v="1.8"/>
    <n v="0"/>
    <n v="0"/>
    <m/>
    <n v="0"/>
    <n v="0"/>
    <m/>
    <m/>
    <n v="2.2000000000000002"/>
    <s v="Neuropsychologists"/>
    <n v="6.55"/>
    <n v="4"/>
    <m/>
    <s v="100%"/>
    <s v="Continuing Care facilities; Acute Care"/>
    <x v="2"/>
    <m/>
    <x v="2"/>
    <m/>
    <m/>
    <x v="1"/>
    <s v="English"/>
    <x v="0"/>
    <m/>
    <m/>
    <x v="2"/>
    <m/>
    <m/>
    <x v="2"/>
    <m/>
    <m/>
    <x v="1"/>
    <m/>
    <m/>
    <x v="1"/>
    <m/>
    <m/>
    <s v=""/>
    <m/>
    <s v="Yes"/>
    <s v="cmccumber@bruyere.org"/>
    <m/>
    <n v="0"/>
    <n v="1"/>
  </r>
  <r>
    <s v="Asset02444"/>
    <m/>
    <m/>
    <m/>
    <m/>
    <m/>
    <x v="6"/>
    <x v="108"/>
    <m/>
    <x v="2"/>
    <m/>
    <s v="TWH Memory Clinic"/>
    <m/>
    <x v="3"/>
    <m/>
    <x v="15"/>
    <x v="3"/>
    <m/>
    <m/>
    <m/>
    <m/>
    <m/>
    <m/>
    <n v="0"/>
    <n v="0"/>
    <n v="0"/>
    <n v="0"/>
    <n v="0"/>
    <x v="0"/>
    <n v="0"/>
    <n v="0"/>
    <m/>
    <n v="0"/>
    <m/>
    <s v="399 Bathurst St"/>
    <x v="7"/>
    <x v="0"/>
    <x v="117"/>
    <m/>
    <m/>
    <m/>
    <m/>
    <x v="1"/>
    <m/>
    <m/>
    <m/>
    <m/>
    <m/>
    <m/>
    <m/>
    <m/>
    <n v="0"/>
    <n v="0"/>
    <n v="0"/>
    <n v="0"/>
    <n v="0"/>
    <m/>
    <n v="0"/>
    <n v="0"/>
    <n v="0"/>
    <n v="0"/>
    <n v="0"/>
    <n v="0"/>
    <n v="0"/>
    <n v="0"/>
    <n v="0"/>
    <n v="0"/>
    <n v="0"/>
    <n v="0"/>
    <n v="0"/>
    <m/>
    <n v="0"/>
    <n v="0"/>
    <m/>
    <m/>
    <n v="0"/>
    <s v=""/>
    <n v="0"/>
    <n v="0"/>
    <m/>
    <s v=""/>
    <s v=""/>
    <x v="2"/>
    <m/>
    <x v="2"/>
    <m/>
    <m/>
    <x v="1"/>
    <s v="English"/>
    <x v="0"/>
    <m/>
    <m/>
    <x v="2"/>
    <m/>
    <m/>
    <x v="2"/>
    <m/>
    <m/>
    <x v="1"/>
    <m/>
    <m/>
    <x v="1"/>
    <m/>
    <m/>
    <s v=""/>
    <m/>
    <s v="Yes"/>
    <s v="richard.norman@sinaihealth.ca"/>
    <m/>
    <n v="0"/>
    <n v="1"/>
  </r>
  <r>
    <s v="Asset02409"/>
    <m/>
    <m/>
    <m/>
    <m/>
    <m/>
    <x v="6"/>
    <x v="48"/>
    <m/>
    <x v="2"/>
    <m/>
    <s v="Medicine and Psychiatry Memory Clinics"/>
    <m/>
    <x v="3"/>
    <m/>
    <x v="15"/>
    <x v="3"/>
    <m/>
    <m/>
    <m/>
    <m/>
    <m/>
    <m/>
    <n v="532"/>
    <n v="1251"/>
    <n v="725"/>
    <n v="171"/>
    <n v="2147"/>
    <x v="0"/>
    <n v="0"/>
    <n v="0"/>
    <s v="Weekdays;"/>
    <n v="134"/>
    <m/>
    <s v="243 Consumers Road, 3rd Floor"/>
    <x v="7"/>
    <x v="0"/>
    <x v="50"/>
    <m/>
    <m/>
    <m/>
    <m/>
    <x v="1"/>
    <m/>
    <m/>
    <m/>
    <m/>
    <m/>
    <m/>
    <m/>
    <m/>
    <n v="1"/>
    <n v="2.1800000000000002"/>
    <n v="0"/>
    <n v="1.1299999999999999"/>
    <n v="1.66"/>
    <m/>
    <n v="0"/>
    <n v="0.2"/>
    <n v="0"/>
    <n v="0"/>
    <n v="0"/>
    <n v="0"/>
    <n v="0"/>
    <n v="0"/>
    <n v="0"/>
    <n v="0"/>
    <n v="0.25"/>
    <n v="0"/>
    <n v="0.2"/>
    <m/>
    <n v="0"/>
    <n v="0"/>
    <m/>
    <m/>
    <n v="0"/>
    <s v=""/>
    <n v="6.620000000000001"/>
    <n v="0.65"/>
    <m/>
    <s v="75% to &lt;100%"/>
    <s v="Referrals also from : specialists, Toronto memory program, hospital, Day hospital, outreach, Geriatric Medicine clinics, retirement homes"/>
    <x v="2"/>
    <m/>
    <x v="2"/>
    <m/>
    <m/>
    <x v="1"/>
    <s v="English"/>
    <x v="0"/>
    <m/>
    <m/>
    <x v="2"/>
    <m/>
    <m/>
    <x v="2"/>
    <m/>
    <m/>
    <x v="1"/>
    <m/>
    <m/>
    <x v="1"/>
    <m/>
    <m/>
    <s v="- No catchment area- Memory clinics composed of Medicine and Psychiatry memory clinics- the total FTE is a summary of physician coverage for all Geri-Medicine clinics ( Geriatric medicine, memory, Parkinson's, osteoporosis clinics and Day Hospital &amp; psychiatry clinic)"/>
    <m/>
    <s v="Yes"/>
    <s v="Janet.Oliver@nygh.on.ca"/>
    <m/>
    <n v="0"/>
    <n v="1"/>
  </r>
  <r>
    <s v="Asset03593"/>
    <m/>
    <m/>
    <m/>
    <m/>
    <m/>
    <x v="6"/>
    <x v="54"/>
    <m/>
    <x v="2"/>
    <m/>
    <s v="Sam &amp; Ida Ross Memory Clinic"/>
    <m/>
    <x v="3"/>
    <m/>
    <x v="15"/>
    <x v="3"/>
    <m/>
    <m/>
    <m/>
    <m/>
    <m/>
    <m/>
    <n v="1260"/>
    <n v="3442"/>
    <n v="1434"/>
    <n v="1986"/>
    <n v="6862"/>
    <x v="0"/>
    <n v="0"/>
    <n v="0"/>
    <s v="Weekdays;"/>
    <n v="0"/>
    <m/>
    <s v="3560 Bathurst St"/>
    <x v="7"/>
    <x v="0"/>
    <x v="58"/>
    <m/>
    <m/>
    <m/>
    <m/>
    <x v="1"/>
    <m/>
    <m/>
    <m/>
    <m/>
    <m/>
    <m/>
    <s v="1950 hours annually (37.5 hours per week)"/>
    <m/>
    <n v="1.89"/>
    <n v="0"/>
    <n v="0"/>
    <n v="0"/>
    <n v="0"/>
    <m/>
    <n v="0"/>
    <n v="0"/>
    <n v="0"/>
    <n v="0"/>
    <n v="0"/>
    <n v="0"/>
    <n v="0"/>
    <n v="0"/>
    <n v="0"/>
    <n v="0"/>
    <n v="2.5099999999999998"/>
    <n v="0"/>
    <n v="0.6"/>
    <m/>
    <n v="0.37"/>
    <n v="0"/>
    <m/>
    <m/>
    <n v="0.92"/>
    <s v=""/>
    <n v="5.3699999999999992"/>
    <n v="4.4000000000000004"/>
    <m/>
    <s v="100%"/>
    <s v=""/>
    <x v="2"/>
    <m/>
    <x v="2"/>
    <m/>
    <m/>
    <x v="1"/>
    <s v="English"/>
    <x v="0"/>
    <m/>
    <m/>
    <x v="2"/>
    <m/>
    <m/>
    <x v="2"/>
    <m/>
    <m/>
    <x v="1"/>
    <m/>
    <m/>
    <x v="1"/>
    <m/>
    <m/>
    <s v="https://www.baycrest.org/Baycrest/Healthcare-Programs-Services/Clinical-Services/Memory-Clinic"/>
    <m/>
    <s v="Yes"/>
    <s v="programs@geriatricsontario.ca"/>
    <m/>
    <n v="1"/>
    <n v="1"/>
  </r>
  <r>
    <s v="Asset03451"/>
    <m/>
    <m/>
    <m/>
    <m/>
    <m/>
    <x v="6"/>
    <x v="118"/>
    <m/>
    <x v="2"/>
    <m/>
    <s v="Geriatric Transitional Unit"/>
    <m/>
    <x v="3"/>
    <m/>
    <x v="1"/>
    <x v="1"/>
    <m/>
    <m/>
    <m/>
    <m/>
    <m/>
    <m/>
    <n v="97"/>
    <n v="0"/>
    <n v="0"/>
    <n v="0"/>
    <n v="0"/>
    <x v="1"/>
    <n v="20"/>
    <n v="94.5"/>
    <m/>
    <n v="11"/>
    <m/>
    <s v="700 Gordon Street"/>
    <x v="48"/>
    <x v="0"/>
    <x v="129"/>
    <m/>
    <m/>
    <m/>
    <m/>
    <x v="0"/>
    <m/>
    <m/>
    <m/>
    <m/>
    <m/>
    <m/>
    <s v="1950 hours annually (37.5 hours per week)"/>
    <m/>
    <n v="1"/>
    <n v="0"/>
    <n v="0.2"/>
    <n v="0"/>
    <n v="0"/>
    <m/>
    <n v="0"/>
    <n v="0.75"/>
    <n v="0"/>
    <n v="0"/>
    <n v="6.3"/>
    <n v="0"/>
    <n v="0.2"/>
    <n v="0.6"/>
    <n v="0.2"/>
    <n v="0"/>
    <n v="7.7"/>
    <n v="14.5"/>
    <n v="1"/>
    <m/>
    <n v="0"/>
    <n v="1"/>
    <m/>
    <m/>
    <n v="0"/>
    <s v="1 BT shared between 3 units_x000a_1 general psychiatrist, splits time between inpatient and outpatient services_x000a_1 manager, splits time between inpatient and outpatient services_x000a_1 primary care physician, splits time between multiple units in the hospital_x000a_1 neuropsychologist, splits time between 3 inpatient units"/>
    <n v="33.450000000000003"/>
    <n v="32.25"/>
    <m/>
    <s v="100%"/>
    <s v="acute care facilities"/>
    <x v="2"/>
    <m/>
    <x v="2"/>
    <m/>
    <m/>
    <x v="1"/>
    <s v="English;French"/>
    <x v="0"/>
    <m/>
    <m/>
    <x v="2"/>
    <m/>
    <m/>
    <x v="2"/>
    <m/>
    <m/>
    <x v="1"/>
    <m/>
    <m/>
    <x v="1"/>
    <m/>
    <m/>
    <s v=""/>
    <m/>
    <s v="Yes"/>
    <s v="johnstonki@ontarioshores.ca"/>
    <m/>
    <n v="0"/>
    <n v="1"/>
  </r>
  <r>
    <s v="Asset02416"/>
    <m/>
    <m/>
    <m/>
    <m/>
    <m/>
    <x v="6"/>
    <x v="122"/>
    <m/>
    <x v="2"/>
    <m/>
    <s v="Seniors Mental Health Parkside 2"/>
    <m/>
    <x v="3"/>
    <m/>
    <x v="1"/>
    <x v="1"/>
    <m/>
    <m/>
    <m/>
    <m/>
    <m/>
    <m/>
    <n v="52"/>
    <n v="0"/>
    <n v="0"/>
    <n v="0"/>
    <n v="0"/>
    <x v="1"/>
    <n v="30"/>
    <n v="81.599999999999994"/>
    <m/>
    <n v="13.46"/>
    <m/>
    <s v="752 King St West"/>
    <x v="62"/>
    <x v="0"/>
    <x v="133"/>
    <m/>
    <m/>
    <m/>
    <m/>
    <x v="0"/>
    <m/>
    <m/>
    <m/>
    <m/>
    <m/>
    <m/>
    <m/>
    <m/>
    <n v="1.5"/>
    <n v="0"/>
    <n v="0"/>
    <n v="0"/>
    <n v="1"/>
    <m/>
    <n v="0"/>
    <n v="1"/>
    <n v="0"/>
    <n v="0"/>
    <n v="0"/>
    <n v="0"/>
    <n v="0.4"/>
    <n v="0"/>
    <n v="0"/>
    <n v="0"/>
    <n v="11.02"/>
    <n v="15.63"/>
    <n v="0.6"/>
    <m/>
    <n v="0.2"/>
    <n v="1"/>
    <m/>
    <m/>
    <n v="6.48"/>
    <s v="Behavioural Therapist – 1.0_x000a_OT/PT Assistant- 1.0_x000a_Spiritual Health Practitioner - 0.50_x000a_Unit Aide – 2.98_x000a_Physician – 2.0"/>
    <n v="32.35"/>
    <n v="36.33"/>
    <m/>
    <s v="75% to &lt;100%"/>
    <s v="Acute, Sub Acute, Community to include LTC"/>
    <x v="2"/>
    <m/>
    <x v="2"/>
    <m/>
    <m/>
    <x v="1"/>
    <s v="English"/>
    <x v="0"/>
    <m/>
    <m/>
    <x v="2"/>
    <m/>
    <m/>
    <x v="2"/>
    <m/>
    <m/>
    <x v="1"/>
    <m/>
    <m/>
    <x v="1"/>
    <m/>
    <m/>
    <s v="Inpatient unit is 24/7.  Allied compliment is M-F business hoursDue to increase in our priority status for LTC beds as part of COVID-19 acute care strategy, we have had a higher than normal discharge rate of ALC patients discharging to LTC affecting occupancyCONSULTS FROM:- Clinical Dietician- Pharmacist- Pharmacy Technician11.02 RN includes 1.0 Registered Nurse in Charge"/>
    <m/>
    <s v="Yes"/>
    <s v="websters@providencecare.ca"/>
    <m/>
    <n v="0"/>
    <n v="1"/>
  </r>
  <r>
    <s v="Asset02836"/>
    <m/>
    <m/>
    <m/>
    <m/>
    <m/>
    <x v="6"/>
    <x v="187"/>
    <m/>
    <x v="2"/>
    <m/>
    <s v="Behavioural Supports Transition Unit"/>
    <m/>
    <x v="3"/>
    <m/>
    <x v="31"/>
    <x v="1"/>
    <m/>
    <m/>
    <m/>
    <m/>
    <m/>
    <m/>
    <n v="0"/>
    <n v="0"/>
    <n v="0"/>
    <n v="0"/>
    <n v="0"/>
    <x v="1"/>
    <n v="20"/>
    <n v="68.7"/>
    <m/>
    <n v="7"/>
    <m/>
    <s v="265 Dundas Street East"/>
    <x v="98"/>
    <x v="0"/>
    <x v="213"/>
    <m/>
    <m/>
    <m/>
    <m/>
    <x v="0"/>
    <m/>
    <m/>
    <m/>
    <m/>
    <m/>
    <m/>
    <m/>
    <m/>
    <n v="0"/>
    <n v="0"/>
    <n v="0"/>
    <n v="0"/>
    <n v="0.1"/>
    <m/>
    <n v="0"/>
    <n v="0"/>
    <n v="0"/>
    <n v="0"/>
    <n v="0"/>
    <n v="0"/>
    <n v="0"/>
    <n v="0"/>
    <n v="0"/>
    <n v="0"/>
    <n v="1"/>
    <n v="8.6"/>
    <n v="0"/>
    <m/>
    <n v="0"/>
    <n v="1"/>
    <m/>
    <m/>
    <n v="1.2"/>
    <s v=""/>
    <n v="10.7"/>
    <n v="11.799999999999999"/>
    <m/>
    <s v=""/>
    <s v="Internal hospital referrals and community referrals from residence, RH and LTCH"/>
    <x v="2"/>
    <m/>
    <x v="2"/>
    <m/>
    <m/>
    <x v="1"/>
    <s v="English"/>
    <x v="0"/>
    <m/>
    <m/>
    <x v="2"/>
    <m/>
    <m/>
    <x v="2"/>
    <m/>
    <m/>
    <x v="1"/>
    <m/>
    <m/>
    <x v="1"/>
    <m/>
    <m/>
    <s v=""/>
    <m/>
    <s v="Yes"/>
    <s v="websters@providencecare.ca"/>
    <m/>
    <n v="0"/>
    <n v="1"/>
  </r>
  <r>
    <s v="Asset02293"/>
    <m/>
    <m/>
    <m/>
    <m/>
    <m/>
    <x v="6"/>
    <x v="9"/>
    <m/>
    <x v="2"/>
    <m/>
    <s v="Specialized Dementia Unit"/>
    <m/>
    <x v="3"/>
    <m/>
    <x v="1"/>
    <x v="1"/>
    <m/>
    <m/>
    <m/>
    <m/>
    <m/>
    <m/>
    <n v="124"/>
    <n v="0"/>
    <n v="0"/>
    <n v="0"/>
    <n v="0"/>
    <x v="1"/>
    <n v="17"/>
    <n v="106"/>
    <s v="Weekdays; Weekends"/>
    <n v="19.100000000000001"/>
    <m/>
    <s v="550 University Ave"/>
    <x v="7"/>
    <x v="0"/>
    <x v="9"/>
    <m/>
    <m/>
    <m/>
    <m/>
    <x v="1"/>
    <m/>
    <m/>
    <m/>
    <m/>
    <m/>
    <m/>
    <m/>
    <m/>
    <n v="1"/>
    <n v="0.6"/>
    <n v="0.2"/>
    <n v="0"/>
    <n v="0.6"/>
    <m/>
    <n v="0"/>
    <n v="1"/>
    <n v="0.5"/>
    <n v="0"/>
    <n v="4.2"/>
    <n v="0.4"/>
    <n v="0.5"/>
    <n v="0.5"/>
    <n v="0"/>
    <n v="0"/>
    <n v="7"/>
    <n v="11.2"/>
    <n v="1"/>
    <m/>
    <n v="0.2"/>
    <n v="2"/>
    <m/>
    <m/>
    <n v="2.1"/>
    <s v="Service Coordinator (0.6 FTE)_x000a_Clinical Nurse Specialist (0.5 FTE)_x0009__x000a_Advanced Nurse Educator (0.5 FTE)_x0009__x000a_Advanced Practice Leader (0.5 FTE)"/>
    <n v="30.9"/>
    <n v="30.8"/>
    <m/>
    <s v="75% to &lt;100%"/>
    <s v="Long-Term Care_x000a_Acute Care"/>
    <x v="2"/>
    <m/>
    <x v="2"/>
    <m/>
    <m/>
    <x v="1"/>
    <s v="English"/>
    <x v="0"/>
    <m/>
    <m/>
    <x v="2"/>
    <m/>
    <m/>
    <x v="2"/>
    <m/>
    <m/>
    <x v="1"/>
    <m/>
    <m/>
    <x v="1"/>
    <m/>
    <m/>
    <s v=""/>
    <m/>
    <s v="Yes"/>
    <s v="jennifer.mokry@uhn.ca"/>
    <m/>
    <n v="0"/>
    <n v="1"/>
  </r>
  <r>
    <s v="Asset03376"/>
    <m/>
    <m/>
    <m/>
    <m/>
    <m/>
    <x v="6"/>
    <x v="118"/>
    <m/>
    <x v="2"/>
    <m/>
    <s v="Geriatric Psychiatry Unit"/>
    <m/>
    <x v="3"/>
    <m/>
    <x v="1"/>
    <x v="1"/>
    <m/>
    <m/>
    <m/>
    <m/>
    <m/>
    <m/>
    <n v="81"/>
    <n v="0"/>
    <n v="0"/>
    <n v="0"/>
    <n v="0"/>
    <x v="1"/>
    <n v="25"/>
    <n v="99"/>
    <m/>
    <n v="21"/>
    <m/>
    <s v="700 Gordon Street"/>
    <x v="48"/>
    <x v="0"/>
    <x v="129"/>
    <m/>
    <m/>
    <m/>
    <m/>
    <x v="0"/>
    <m/>
    <m/>
    <m/>
    <m/>
    <m/>
    <m/>
    <s v="1950 hours annually (37.5 hours per week)"/>
    <m/>
    <n v="1"/>
    <n v="0"/>
    <n v="0.2"/>
    <n v="0"/>
    <n v="1.2"/>
    <m/>
    <n v="0"/>
    <n v="0.5"/>
    <n v="0"/>
    <n v="0"/>
    <n v="0"/>
    <n v="0.35"/>
    <n v="0"/>
    <n v="0.6"/>
    <n v="0.2"/>
    <n v="0"/>
    <n v="12.3"/>
    <n v="16"/>
    <n v="1"/>
    <m/>
    <n v="0"/>
    <n v="1"/>
    <m/>
    <m/>
    <n v="1"/>
    <s v="1 BT split between 3 units_x000a_1 nueuropsychologist split between 3 units_x000a_1 primary care physician, but covers many units in the hospital_x000a_1 manager, but also covers outpatient services"/>
    <n v="34.35"/>
    <n v="32.950000000000003"/>
    <m/>
    <s v="100%"/>
    <s v=""/>
    <x v="2"/>
    <m/>
    <x v="2"/>
    <m/>
    <m/>
    <x v="1"/>
    <s v="English;French"/>
    <x v="0"/>
    <m/>
    <m/>
    <x v="2"/>
    <m/>
    <m/>
    <x v="2"/>
    <m/>
    <m/>
    <x v="1"/>
    <m/>
    <m/>
    <x v="1"/>
    <m/>
    <m/>
    <s v=""/>
    <m/>
    <s v="Yes"/>
    <s v="johnstonki@ontarioshores.ca"/>
    <m/>
    <n v="0"/>
    <n v="1"/>
  </r>
  <r>
    <s v="Asset02738"/>
    <m/>
    <m/>
    <m/>
    <m/>
    <m/>
    <x v="6"/>
    <x v="90"/>
    <m/>
    <x v="2"/>
    <m/>
    <s v="Senior's Mental Health"/>
    <m/>
    <x v="3"/>
    <m/>
    <x v="1"/>
    <x v="1"/>
    <m/>
    <m/>
    <m/>
    <m/>
    <m/>
    <m/>
    <n v="0"/>
    <n v="0"/>
    <n v="0"/>
    <n v="0"/>
    <n v="0"/>
    <x v="1"/>
    <n v="12"/>
    <n v="99.5"/>
    <s v="Weekdays; Weekends"/>
    <n v="0"/>
    <m/>
    <s v="3570 King St. E. "/>
    <x v="25"/>
    <x v="0"/>
    <x v="99"/>
    <m/>
    <m/>
    <m/>
    <m/>
    <x v="3"/>
    <m/>
    <m/>
    <m/>
    <m/>
    <m/>
    <m/>
    <m/>
    <m/>
    <n v="0"/>
    <n v="0"/>
    <n v="0"/>
    <n v="0"/>
    <n v="1.4"/>
    <m/>
    <n v="0.6"/>
    <n v="1"/>
    <n v="0"/>
    <n v="0"/>
    <n v="2"/>
    <n v="0"/>
    <n v="0"/>
    <n v="0"/>
    <n v="0"/>
    <n v="0"/>
    <n v="2"/>
    <n v="6"/>
    <n v="1"/>
    <m/>
    <n v="0"/>
    <n v="0.8"/>
    <m/>
    <m/>
    <n v="1"/>
    <s v="Other = Hospitalist_x000a_PSW = 4PT_x000a_RPN = 4 FTE and 4 PT_x000a_NP = also supports adults program of 38 patients_x000a_Geriatric Psychiatrist = 1 at .6 and 2 at .4_x000a__x000a_Music therapist on a weekly basis _x000a_Medical Resident a regular part of the staffing compliment"/>
    <n v="14.8"/>
    <n v="14.4"/>
    <m/>
    <s v=""/>
    <s v="Hospital, Community and LTC"/>
    <x v="2"/>
    <m/>
    <x v="2"/>
    <m/>
    <m/>
    <x v="1"/>
    <s v="English"/>
    <x v="0"/>
    <m/>
    <m/>
    <x v="2"/>
    <m/>
    <m/>
    <x v="2"/>
    <m/>
    <m/>
    <x v="1"/>
    <m/>
    <m/>
    <x v="1"/>
    <m/>
    <m/>
    <s v="Music therapist on a weekly basis Medical Resident a regular part of the staffing compliment"/>
    <m/>
    <s v="Yes"/>
    <s v="cplatt@cmhaww.ca"/>
    <m/>
    <n v="0"/>
    <n v="1"/>
  </r>
  <r>
    <s v="Asset03501"/>
    <m/>
    <m/>
    <m/>
    <m/>
    <m/>
    <x v="2"/>
    <x v="18"/>
    <m/>
    <x v="2"/>
    <m/>
    <s v="Acute Care of the Elderly (ACE) Unit"/>
    <m/>
    <x v="3"/>
    <m/>
    <x v="44"/>
    <x v="4"/>
    <m/>
    <m/>
    <m/>
    <m/>
    <m/>
    <m/>
    <n v="0"/>
    <n v="0"/>
    <n v="0"/>
    <n v="0"/>
    <n v="0"/>
    <x v="1"/>
    <n v="28"/>
    <n v="0"/>
    <m/>
    <n v="0"/>
    <m/>
    <s v="600 University Ave"/>
    <x v="7"/>
    <x v="0"/>
    <x v="18"/>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415"/>
    <m/>
    <m/>
    <m/>
    <m/>
    <m/>
    <x v="2"/>
    <x v="32"/>
    <m/>
    <x v="2"/>
    <m/>
    <s v="Seniors Mental Health"/>
    <m/>
    <x v="3"/>
    <m/>
    <x v="44"/>
    <x v="4"/>
    <m/>
    <m/>
    <m/>
    <m/>
    <m/>
    <m/>
    <n v="0"/>
    <n v="0"/>
    <n v="0"/>
    <n v="0"/>
    <n v="0"/>
    <x v="1"/>
    <n v="16"/>
    <n v="97"/>
    <s v="Weekdays; Weekends"/>
    <n v="0"/>
    <m/>
    <s v="1800 8th St E"/>
    <x v="20"/>
    <x v="0"/>
    <x v="31"/>
    <m/>
    <m/>
    <m/>
    <m/>
    <x v="3"/>
    <m/>
    <m/>
    <m/>
    <m/>
    <m/>
    <m/>
    <s v="1950 hours annually (37.5 hours per week)"/>
    <m/>
    <n v="1.75"/>
    <n v="0"/>
    <n v="0.5"/>
    <n v="0"/>
    <n v="0"/>
    <m/>
    <n v="0"/>
    <n v="0.5"/>
    <n v="0"/>
    <n v="0"/>
    <n v="2.4"/>
    <n v="0.5"/>
    <n v="0"/>
    <n v="0"/>
    <n v="0"/>
    <n v="0"/>
    <n v="5.5"/>
    <n v="7"/>
    <n v="0"/>
    <m/>
    <n v="0"/>
    <n v="1"/>
    <m/>
    <m/>
    <n v="0"/>
    <s v=""/>
    <n v="19.149999999999999"/>
    <n v="17.399999999999999"/>
    <m/>
    <s v="75% to &lt;100%"/>
    <s v="- Physician/NP complete psychiatry referral if appropriate and psychiatrist assesses to determine if they require inpatient admission."/>
    <x v="2"/>
    <m/>
    <x v="2"/>
    <m/>
    <m/>
    <x v="1"/>
    <s v="English"/>
    <x v="0"/>
    <m/>
    <m/>
    <x v="2"/>
    <m/>
    <m/>
    <x v="2"/>
    <m/>
    <m/>
    <x v="1"/>
    <m/>
    <m/>
    <x v="1"/>
    <m/>
    <m/>
    <s v="- General Psychiatry manages patients on unit, however, also have patients on psychiatry and outpatient clinics - unable to determine their FTE as they work as needed.- Pharmacy, Dietician, and OT assigned to all Mental Health including inpatient and outpatient psychiatry. Above FTEs are an estimate on how often they work specifically on the Geriatric Inpatient Unit.- Previously unit had a 1.0 FTE Social Worker. Currently that position has been filled by someone with a psychotherapy designation.Expected Length of Stay determined by admission reason as follows:DEPRESSIVE DISORDERS_x0009_11SCHIZOPHRENIA &amp; OTHER PSYCHOTIC DISORDERS_x0009_16SUBSTANCE RELATED &amp; ADDICTIVE DISORDERS_x0009_10NEUROCOGNITIVE DISORDERS_x0009_22ANXIETY DISORDERS_x0009_9BIPOLAR &amp; RELATED DISORDERS_x0009_14PERSONALITY DISORDERS_x0009_8TRAUMA &amp; STRESSOR RELATED DISORDERS_x0009_7"/>
    <m/>
    <s v="Yes"/>
    <s v="sjlaw@gbhs.on.ca"/>
    <m/>
    <n v="0"/>
    <n v="1"/>
  </r>
  <r>
    <s v="Asset03497"/>
    <m/>
    <m/>
    <m/>
    <m/>
    <m/>
    <x v="2"/>
    <x v="151"/>
    <m/>
    <x v="2"/>
    <m/>
    <s v="Acute Care of the Elderly"/>
    <m/>
    <x v="3"/>
    <m/>
    <x v="44"/>
    <x v="4"/>
    <m/>
    <m/>
    <m/>
    <m/>
    <m/>
    <m/>
    <n v="0"/>
    <n v="0"/>
    <n v="0"/>
    <n v="0"/>
    <n v="0"/>
    <x v="1"/>
    <n v="10"/>
    <n v="0"/>
    <m/>
    <n v="0"/>
    <m/>
    <s v="36 Queen St E"/>
    <x v="7"/>
    <x v="0"/>
    <x v="167"/>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2110"/>
    <m/>
    <m/>
    <m/>
    <m/>
    <m/>
    <x v="2"/>
    <x v="151"/>
    <m/>
    <x v="2"/>
    <m/>
    <s v="St. Michael's Hospital"/>
    <m/>
    <x v="3"/>
    <m/>
    <x v="6"/>
    <x v="4"/>
    <m/>
    <m/>
    <m/>
    <m/>
    <m/>
    <m/>
    <n v="0"/>
    <n v="0"/>
    <n v="0"/>
    <n v="0"/>
    <n v="0"/>
    <x v="1"/>
    <n v="10"/>
    <n v="0"/>
    <s v="Both"/>
    <n v="0"/>
    <m/>
    <s v="30 Bond Street"/>
    <x v="7"/>
    <x v="0"/>
    <x v="167"/>
    <m/>
    <m/>
    <m/>
    <m/>
    <x v="1"/>
    <m/>
    <m/>
    <m/>
    <m/>
    <m/>
    <m/>
    <m/>
    <m/>
    <n v="0.25"/>
    <n v="0"/>
    <n v="0.25"/>
    <n v="1"/>
    <n v="0"/>
    <m/>
    <n v="1"/>
    <n v="1"/>
    <n v="0.5"/>
    <n v="0"/>
    <n v="5"/>
    <n v="0.25"/>
    <n v="1"/>
    <n v="0.5"/>
    <n v="0"/>
    <n v="0"/>
    <n v="12.5"/>
    <n v="0"/>
    <n v="0"/>
    <m/>
    <n v="0.25"/>
    <n v="0"/>
    <m/>
    <m/>
    <n v="1"/>
    <s v="1 FTE - Case Maager"/>
    <n v="23.5"/>
    <n v="23.25"/>
    <m/>
    <s v="100%"/>
    <s v=""/>
    <x v="2"/>
    <m/>
    <x v="2"/>
    <m/>
    <m/>
    <x v="1"/>
    <s v="English"/>
    <x v="0"/>
    <m/>
    <m/>
    <x v="2"/>
    <m/>
    <m/>
    <x v="2"/>
    <m/>
    <m/>
    <x v="1"/>
    <m/>
    <m/>
    <x v="1"/>
    <m/>
    <m/>
    <s v="Please include a link to Unity Health Geriatric page in all the services - https://unityhealth.to/areas-of-care/programs-and-clinics/seniors-care/#location-tab-st-michaels-hospital-1"/>
    <m/>
    <s v="Yes"/>
    <s v="florina.weisenberg@unityhealth.to"/>
    <m/>
    <n v="0"/>
    <n v="1"/>
  </r>
  <r>
    <s v="Asset03401"/>
    <m/>
    <m/>
    <m/>
    <m/>
    <m/>
    <x v="2"/>
    <x v="119"/>
    <m/>
    <x v="2"/>
    <m/>
    <s v="Acute Care of the Elderly Units"/>
    <m/>
    <x v="3"/>
    <m/>
    <x v="6"/>
    <x v="4"/>
    <m/>
    <m/>
    <m/>
    <m/>
    <m/>
    <m/>
    <n v="0"/>
    <n v="0"/>
    <n v="0"/>
    <n v="0"/>
    <n v="0"/>
    <x v="1"/>
    <n v="12"/>
    <n v="61"/>
    <m/>
    <n v="0"/>
    <m/>
    <s v="4001 Leslie St"/>
    <x v="61"/>
    <x v="0"/>
    <x v="130"/>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101"/>
    <m/>
    <m/>
    <m/>
    <m/>
    <m/>
    <x v="2"/>
    <x v="10"/>
    <m/>
    <x v="2"/>
    <m/>
    <s v="-"/>
    <m/>
    <x v="3"/>
    <m/>
    <x v="6"/>
    <x v="4"/>
    <m/>
    <m/>
    <m/>
    <m/>
    <m/>
    <m/>
    <n v="0"/>
    <n v="0"/>
    <n v="0"/>
    <n v="0"/>
    <n v="0"/>
    <x v="1"/>
    <n v="0"/>
    <n v="0"/>
    <m/>
    <n v="0"/>
    <m/>
    <s v="170 Colborne St W"/>
    <x v="8"/>
    <x v="0"/>
    <x v="49"/>
    <m/>
    <m/>
    <m/>
    <m/>
    <x v="2"/>
    <m/>
    <m/>
    <m/>
    <m/>
    <m/>
    <m/>
    <s v="Other"/>
    <m/>
    <n v="0"/>
    <n v="0"/>
    <n v="0"/>
    <n v="0"/>
    <n v="0"/>
    <m/>
    <n v="0"/>
    <n v="0"/>
    <n v="0"/>
    <n v="0"/>
    <n v="0"/>
    <n v="0"/>
    <n v="0"/>
    <n v="0"/>
    <n v="0"/>
    <n v="0"/>
    <n v="0"/>
    <n v="0"/>
    <n v="0"/>
    <m/>
    <n v="0"/>
    <n v="0"/>
    <m/>
    <m/>
    <n v="0"/>
    <s v=""/>
    <n v="0"/>
    <n v="0"/>
    <m/>
    <s v=""/>
    <s v="No referral source"/>
    <x v="2"/>
    <m/>
    <x v="2"/>
    <m/>
    <m/>
    <x v="1"/>
    <s v="English"/>
    <x v="0"/>
    <m/>
    <m/>
    <x v="2"/>
    <m/>
    <m/>
    <x v="2"/>
    <m/>
    <m/>
    <x v="1"/>
    <m/>
    <m/>
    <x v="1"/>
    <m/>
    <m/>
    <s v="No designated ACE Beds, however services available at OSMH"/>
    <m/>
    <s v="Yes"/>
    <s v="kkay@rgpo.ca"/>
    <m/>
    <n v="0"/>
    <n v="1"/>
  </r>
  <r>
    <s v="Asset03296"/>
    <m/>
    <m/>
    <m/>
    <m/>
    <m/>
    <x v="2"/>
    <x v="119"/>
    <m/>
    <x v="2"/>
    <m/>
    <s v="Acute Care of the elderly"/>
    <m/>
    <x v="3"/>
    <m/>
    <x v="6"/>
    <x v="4"/>
    <m/>
    <m/>
    <m/>
    <m/>
    <m/>
    <m/>
    <n v="0"/>
    <n v="300"/>
    <n v="0"/>
    <n v="0"/>
    <n v="300"/>
    <x v="1"/>
    <n v="12"/>
    <n v="43"/>
    <s v="Weekdays; Weekends"/>
    <n v="0"/>
    <m/>
    <s v="4001 Leslie St"/>
    <x v="61"/>
    <x v="0"/>
    <x v="130"/>
    <m/>
    <m/>
    <m/>
    <m/>
    <x v="1"/>
    <m/>
    <m/>
    <m/>
    <m/>
    <m/>
    <m/>
    <s v="1950 hours annually (37.5 hours per week)"/>
    <m/>
    <n v="0"/>
    <n v="0.53"/>
    <n v="0.3"/>
    <n v="0.43"/>
    <n v="0"/>
    <m/>
    <n v="0.5"/>
    <n v="0.3"/>
    <n v="0"/>
    <n v="0"/>
    <n v="0"/>
    <n v="0"/>
    <n v="0"/>
    <n v="0.3"/>
    <n v="0"/>
    <n v="0"/>
    <n v="1.5"/>
    <n v="1.5"/>
    <n v="0.5"/>
    <m/>
    <n v="0"/>
    <n v="0"/>
    <m/>
    <m/>
    <n v="0.06"/>
    <s v="Hospitalist"/>
    <n v="5.8599999999999994"/>
    <n v="4.96"/>
    <m/>
    <s v="100%"/>
    <s v=""/>
    <x v="2"/>
    <m/>
    <x v="2"/>
    <m/>
    <m/>
    <x v="1"/>
    <s v="English"/>
    <x v="0"/>
    <m/>
    <m/>
    <x v="2"/>
    <m/>
    <m/>
    <x v="2"/>
    <m/>
    <m/>
    <x v="1"/>
    <m/>
    <m/>
    <x v="1"/>
    <m/>
    <m/>
    <s v=""/>
    <m/>
    <s v="Yes"/>
    <s v="wendy.cheung@nygh.on.ca"/>
    <m/>
    <n v="0"/>
    <n v="1"/>
  </r>
  <r>
    <s v="Asset03506"/>
    <m/>
    <m/>
    <m/>
    <m/>
    <m/>
    <x v="2"/>
    <x v="37"/>
    <m/>
    <x v="2"/>
    <m/>
    <s v="ACE Unit (LHSC Victoria Campus)"/>
    <m/>
    <x v="3"/>
    <m/>
    <x v="6"/>
    <x v="4"/>
    <m/>
    <m/>
    <m/>
    <m/>
    <m/>
    <m/>
    <n v="0"/>
    <n v="709"/>
    <n v="0"/>
    <n v="0"/>
    <n v="709"/>
    <x v="1"/>
    <n v="0"/>
    <n v="129"/>
    <s v="Weekdays; Weekends"/>
    <n v="0"/>
    <m/>
    <s v="800 Commissioners Road East"/>
    <x v="23"/>
    <x v="0"/>
    <x v="36"/>
    <m/>
    <m/>
    <m/>
    <m/>
    <x v="3"/>
    <m/>
    <m/>
    <m/>
    <m/>
    <m/>
    <m/>
    <s v="1950 hours annually (37.5 hours per week)"/>
    <m/>
    <n v="0"/>
    <n v="0"/>
    <n v="1"/>
    <n v="1"/>
    <n v="0"/>
    <m/>
    <n v="1"/>
    <n v="1"/>
    <n v="1"/>
    <n v="0"/>
    <n v="0"/>
    <n v="1"/>
    <n v="1"/>
    <n v="1"/>
    <n v="0"/>
    <n v="0"/>
    <n v="0"/>
    <n v="0"/>
    <n v="1"/>
    <m/>
    <n v="0"/>
    <n v="0"/>
    <m/>
    <m/>
    <n v="0"/>
    <s v=""/>
    <n v="9"/>
    <n v="8"/>
    <m/>
    <s v="100%"/>
    <s v=""/>
    <x v="2"/>
    <m/>
    <x v="2"/>
    <m/>
    <m/>
    <x v="1"/>
    <s v="English"/>
    <x v="0"/>
    <m/>
    <m/>
    <x v="2"/>
    <m/>
    <m/>
    <x v="2"/>
    <m/>
    <m/>
    <x v="1"/>
    <m/>
    <m/>
    <x v="1"/>
    <m/>
    <m/>
    <s v=""/>
    <m/>
    <s v="Yes"/>
    <s v="jacobi.elliott@sjhc.london.on.ca"/>
    <m/>
    <n v="0"/>
    <n v="1"/>
  </r>
  <r>
    <s v="Asset03180"/>
    <m/>
    <m/>
    <m/>
    <m/>
    <m/>
    <x v="2"/>
    <x v="206"/>
    <m/>
    <x v="2"/>
    <m/>
    <s v="Red Oak Behaviour Support Transition Unit - Georgian Manor"/>
    <m/>
    <x v="3"/>
    <m/>
    <x v="31"/>
    <x v="1"/>
    <m/>
    <m/>
    <m/>
    <m/>
    <m/>
    <m/>
    <n v="16"/>
    <n v="0"/>
    <n v="0"/>
    <n v="0"/>
    <n v="0"/>
    <x v="1"/>
    <n v="16"/>
    <n v="97"/>
    <s v="Weekdays; Weekends"/>
    <n v="0"/>
    <m/>
    <s v="101 Thompson Rd"/>
    <x v="53"/>
    <x v="0"/>
    <x v="246"/>
    <m/>
    <m/>
    <m/>
    <m/>
    <x v="2"/>
    <m/>
    <m/>
    <m/>
    <m/>
    <m/>
    <m/>
    <s v="1950 hours annually (37.5 hours per week)"/>
    <m/>
    <n v="0"/>
    <n v="0"/>
    <n v="0"/>
    <n v="0"/>
    <n v="0"/>
    <m/>
    <n v="0"/>
    <n v="0"/>
    <n v="0"/>
    <n v="0"/>
    <n v="14"/>
    <n v="0"/>
    <n v="0"/>
    <n v="0"/>
    <n v="0.3"/>
    <n v="0"/>
    <n v="1.4"/>
    <n v="2.8"/>
    <n v="0.2"/>
    <m/>
    <n v="0"/>
    <n v="1"/>
    <m/>
    <m/>
    <n v="0.6"/>
    <s v="consultant pharmacist is available as needed_x000a_physiotherapy, OT, dietary aides is provided for a total of 0.6 FTE"/>
    <n v="19.7"/>
    <n v="20"/>
    <m/>
    <s v="100%"/>
    <s v=""/>
    <x v="2"/>
    <m/>
    <x v="2"/>
    <m/>
    <m/>
    <x v="1"/>
    <s v="English"/>
    <x v="0"/>
    <m/>
    <m/>
    <x v="2"/>
    <m/>
    <m/>
    <x v="2"/>
    <m/>
    <m/>
    <x v="1"/>
    <m/>
    <m/>
    <x v="1"/>
    <m/>
    <m/>
    <s v="unable to determine average length of stay HCCSS has information for the average wait time for the program"/>
    <m/>
    <s v="Yes"/>
    <s v="alison.howard@simcoe.ca"/>
    <m/>
    <n v="0"/>
    <n v="1"/>
  </r>
  <r>
    <s v="Asset03235"/>
    <m/>
    <m/>
    <m/>
    <m/>
    <m/>
    <x v="2"/>
    <x v="187"/>
    <m/>
    <x v="2"/>
    <m/>
    <s v="Behavioral Support Transition  Unit"/>
    <m/>
    <x v="3"/>
    <m/>
    <x v="31"/>
    <x v="1"/>
    <m/>
    <m/>
    <m/>
    <m/>
    <m/>
    <m/>
    <n v="0"/>
    <n v="0"/>
    <n v="0"/>
    <n v="0"/>
    <n v="0"/>
    <x v="1"/>
    <n v="20"/>
    <n v="59"/>
    <s v="Weekdays; Weekends"/>
    <n v="13.4"/>
    <m/>
    <s v="265 Dundas Street East"/>
    <x v="98"/>
    <x v="0"/>
    <x v="213"/>
    <m/>
    <m/>
    <m/>
    <m/>
    <x v="0"/>
    <m/>
    <m/>
    <m/>
    <m/>
    <m/>
    <m/>
    <s v="1950 hours annually (37.5 hours per week)"/>
    <m/>
    <n v="0"/>
    <n v="0"/>
    <n v="0"/>
    <n v="0"/>
    <n v="0.7"/>
    <m/>
    <n v="0"/>
    <n v="0"/>
    <n v="0"/>
    <n v="0"/>
    <n v="8.4"/>
    <n v="0"/>
    <n v="0"/>
    <n v="0"/>
    <n v="0"/>
    <n v="0"/>
    <n v="1"/>
    <n v="8.6"/>
    <n v="0"/>
    <m/>
    <n v="0"/>
    <n v="0"/>
    <m/>
    <m/>
    <n v="0"/>
    <s v=""/>
    <n v="18.7"/>
    <n v="18"/>
    <m/>
    <s v="75% to &lt;100%"/>
    <s v="LTC, Retirement homes, Community ones initiated through HCCSS, Geriatric outreach and MRT."/>
    <x v="2"/>
    <m/>
    <x v="2"/>
    <m/>
    <m/>
    <x v="1"/>
    <s v="English"/>
    <x v="0"/>
    <m/>
    <m/>
    <x v="2"/>
    <m/>
    <m/>
    <x v="2"/>
    <m/>
    <m/>
    <x v="1"/>
    <m/>
    <m/>
    <x v="1"/>
    <m/>
    <m/>
    <s v=""/>
    <m/>
    <s v="Yes"/>
    <s v="gjustine@qhc.on.ca"/>
    <m/>
    <n v="0"/>
    <n v="1"/>
  </r>
  <r>
    <s v="Asset03347"/>
    <m/>
    <m/>
    <m/>
    <m/>
    <m/>
    <x v="2"/>
    <x v="7"/>
    <m/>
    <x v="2"/>
    <m/>
    <s v="Behavioural Support Transition Team"/>
    <m/>
    <x v="3"/>
    <m/>
    <x v="31"/>
    <x v="1"/>
    <m/>
    <m/>
    <m/>
    <m/>
    <m/>
    <m/>
    <n v="0"/>
    <n v="0"/>
    <n v="0"/>
    <n v="0"/>
    <n v="0"/>
    <x v="1"/>
    <n v="0"/>
    <n v="0"/>
    <m/>
    <n v="0"/>
    <m/>
    <s v="2867 Ellesmere Rd"/>
    <x v="6"/>
    <x v="0"/>
    <x v="232"/>
    <m/>
    <m/>
    <m/>
    <m/>
    <x v="1"/>
    <m/>
    <m/>
    <m/>
    <m/>
    <m/>
    <m/>
    <s v="Other"/>
    <m/>
    <n v="0"/>
    <n v="0"/>
    <n v="0"/>
    <n v="0"/>
    <n v="0"/>
    <m/>
    <n v="0"/>
    <n v="0"/>
    <n v="0"/>
    <n v="0"/>
    <n v="0"/>
    <n v="0"/>
    <n v="0"/>
    <n v="0"/>
    <n v="0"/>
    <n v="0"/>
    <n v="0"/>
    <n v="0"/>
    <n v="0"/>
    <m/>
    <n v="0"/>
    <n v="0"/>
    <m/>
    <m/>
    <n v="0"/>
    <s v=""/>
    <n v="0"/>
    <n v="0"/>
    <m/>
    <s v=""/>
    <s v=""/>
    <x v="2"/>
    <m/>
    <x v="2"/>
    <m/>
    <m/>
    <x v="1"/>
    <s v="English"/>
    <x v="0"/>
    <m/>
    <m/>
    <x v="2"/>
    <m/>
    <m/>
    <x v="2"/>
    <m/>
    <m/>
    <x v="1"/>
    <m/>
    <m/>
    <x v="1"/>
    <m/>
    <m/>
    <s v=""/>
    <m/>
    <s v="Yes"/>
    <s v="kluk@shn.ca"/>
    <m/>
    <n v="0"/>
    <n v="1"/>
  </r>
  <r>
    <s v="Asset03062"/>
    <m/>
    <m/>
    <m/>
    <m/>
    <m/>
    <x v="2"/>
    <x v="80"/>
    <m/>
    <x v="2"/>
    <m/>
    <s v="Behavioural Support Transition Unit"/>
    <m/>
    <x v="3"/>
    <m/>
    <x v="31"/>
    <x v="1"/>
    <m/>
    <m/>
    <m/>
    <m/>
    <m/>
    <m/>
    <n v="47"/>
    <n v="0"/>
    <n v="0"/>
    <n v="0"/>
    <n v="0"/>
    <x v="1"/>
    <n v="32"/>
    <n v="86"/>
    <m/>
    <n v="0"/>
    <m/>
    <s v="300 N. Lillie Street"/>
    <x v="45"/>
    <x v="0"/>
    <x v="119"/>
    <m/>
    <m/>
    <m/>
    <m/>
    <x v="4"/>
    <m/>
    <m/>
    <m/>
    <m/>
    <m/>
    <m/>
    <s v="1950 hours annually (37.5 hours per week)"/>
    <m/>
    <n v="1"/>
    <n v="0"/>
    <n v="0"/>
    <n v="0"/>
    <n v="0"/>
    <m/>
    <n v="0"/>
    <n v="0"/>
    <n v="0"/>
    <n v="0"/>
    <n v="14"/>
    <n v="0"/>
    <n v="0"/>
    <n v="0"/>
    <n v="0"/>
    <n v="0"/>
    <n v="0.25"/>
    <n v="5.6"/>
    <n v="0"/>
    <m/>
    <n v="0"/>
    <n v="2.8"/>
    <m/>
    <m/>
    <n v="0"/>
    <s v="Other disciplines including PT, OT, Dietitian, SLP are available and allocated as per resident requirement in LTC."/>
    <n v="23.650000000000002"/>
    <n v="22.65"/>
    <m/>
    <s v="100%"/>
    <s v="LTC, acute &amp; post-acute hospital."/>
    <x v="2"/>
    <m/>
    <x v="2"/>
    <m/>
    <m/>
    <x v="1"/>
    <s v="English;French"/>
    <x v="0"/>
    <m/>
    <m/>
    <x v="2"/>
    <m/>
    <m/>
    <x v="2"/>
    <m/>
    <m/>
    <x v="1"/>
    <m/>
    <m/>
    <x v="1"/>
    <m/>
    <m/>
    <s v=""/>
    <m/>
    <s v="Yes"/>
    <s v="Lisa.Grillo@tbh.net"/>
    <m/>
    <n v="0"/>
    <n v="1"/>
  </r>
  <r>
    <s v="Asset03346"/>
    <m/>
    <m/>
    <m/>
    <m/>
    <m/>
    <x v="2"/>
    <x v="6"/>
    <m/>
    <x v="2"/>
    <m/>
    <s v="Behavioural Support Transition Team"/>
    <m/>
    <x v="3"/>
    <m/>
    <x v="31"/>
    <x v="1"/>
    <m/>
    <m/>
    <m/>
    <m/>
    <m/>
    <m/>
    <n v="0"/>
    <n v="0"/>
    <n v="0"/>
    <n v="0"/>
    <n v="0"/>
    <x v="1"/>
    <n v="0"/>
    <n v="0"/>
    <m/>
    <n v="0"/>
    <m/>
    <s v="3030 Birchmount Rd"/>
    <x v="6"/>
    <x v="0"/>
    <x v="6"/>
    <m/>
    <m/>
    <m/>
    <m/>
    <x v="1"/>
    <m/>
    <m/>
    <m/>
    <m/>
    <m/>
    <m/>
    <s v="Other"/>
    <m/>
    <n v="0"/>
    <n v="0"/>
    <n v="0"/>
    <n v="0"/>
    <n v="0"/>
    <m/>
    <n v="0"/>
    <n v="0"/>
    <n v="0"/>
    <n v="0"/>
    <n v="0"/>
    <n v="0"/>
    <n v="0"/>
    <n v="0"/>
    <n v="0"/>
    <n v="0"/>
    <n v="0"/>
    <n v="0"/>
    <n v="0"/>
    <m/>
    <n v="0"/>
    <n v="0"/>
    <m/>
    <m/>
    <n v="0"/>
    <s v=""/>
    <n v="0"/>
    <n v="0"/>
    <m/>
    <s v=""/>
    <s v=""/>
    <x v="2"/>
    <m/>
    <x v="2"/>
    <m/>
    <m/>
    <x v="1"/>
    <s v="English"/>
    <x v="0"/>
    <m/>
    <m/>
    <x v="2"/>
    <m/>
    <m/>
    <x v="2"/>
    <m/>
    <m/>
    <x v="1"/>
    <m/>
    <m/>
    <x v="1"/>
    <m/>
    <m/>
    <s v=""/>
    <m/>
    <s v="Yes"/>
    <s v="kluk@shn.ca"/>
    <m/>
    <n v="0"/>
    <n v="1"/>
  </r>
  <r>
    <s v="Asset03813"/>
    <m/>
    <m/>
    <m/>
    <m/>
    <m/>
    <x v="2"/>
    <x v="48"/>
    <m/>
    <x v="2"/>
    <m/>
    <s v="Specialized Geriatric Services"/>
    <m/>
    <x v="3"/>
    <m/>
    <x v="49"/>
    <x v="5"/>
    <m/>
    <m/>
    <m/>
    <m/>
    <m/>
    <m/>
    <n v="434"/>
    <n v="1255"/>
    <n v="176"/>
    <n v="95"/>
    <n v="1526"/>
    <x v="0"/>
    <n v="0"/>
    <n v="0"/>
    <s v="Weekdays;"/>
    <n v="180"/>
    <m/>
    <s v="243 Consumers Road, 3rd Floor"/>
    <x v="7"/>
    <x v="0"/>
    <x v="50"/>
    <m/>
    <m/>
    <m/>
    <m/>
    <x v="1"/>
    <m/>
    <m/>
    <m/>
    <m/>
    <m/>
    <m/>
    <s v="1950 hours annually (37.5 hours per week)"/>
    <m/>
    <n v="0"/>
    <n v="2.25"/>
    <n v="0"/>
    <n v="0"/>
    <n v="0"/>
    <m/>
    <n v="0"/>
    <n v="0"/>
    <n v="0"/>
    <n v="0"/>
    <n v="0"/>
    <n v="0"/>
    <n v="0"/>
    <n v="0"/>
    <n v="0"/>
    <n v="0"/>
    <n v="0"/>
    <n v="0"/>
    <n v="0"/>
    <m/>
    <n v="0"/>
    <n v="0"/>
    <m/>
    <m/>
    <n v="0"/>
    <s v=""/>
    <n v="2.25"/>
    <n v="0"/>
    <m/>
    <s v="100%"/>
    <s v="- GPs_x000a_-inpatient_x000a_-ER_x000a_-Retirement homes_x000a_-specialists _x000a_-catchment in place"/>
    <x v="2"/>
    <m/>
    <x v="2"/>
    <m/>
    <m/>
    <x v="1"/>
    <s v="English"/>
    <x v="0"/>
    <m/>
    <m/>
    <x v="2"/>
    <m/>
    <m/>
    <x v="2"/>
    <m/>
    <m/>
    <x v="1"/>
    <m/>
    <m/>
    <x v="1"/>
    <m/>
    <m/>
    <s v="The total FTE is a summary of physician coverage for all Geriatric Medicine, memory clinic, Parkinson's clinic, Day Hospital"/>
    <m/>
    <s v="Yes"/>
    <s v="Janet.Oliver@nygh.on.ca"/>
    <m/>
    <n v="0"/>
    <n v="1"/>
  </r>
  <r>
    <s v="Asset02962"/>
    <m/>
    <m/>
    <m/>
    <m/>
    <m/>
    <x v="2"/>
    <x v="21"/>
    <m/>
    <x v="2"/>
    <m/>
    <s v="Barrie Community Health Centre - Healthy Aging Team"/>
    <m/>
    <x v="3"/>
    <m/>
    <x v="49"/>
    <x v="5"/>
    <m/>
    <m/>
    <m/>
    <m/>
    <m/>
    <m/>
    <n v="430"/>
    <n v="6324"/>
    <n v="1754"/>
    <n v="0"/>
    <n v="8078"/>
    <x v="0"/>
    <n v="0"/>
    <n v="0"/>
    <s v="Weekdays; Weekends"/>
    <n v="0"/>
    <m/>
    <s v="490 Huronia Road "/>
    <x v="10"/>
    <x v="0"/>
    <x v="21"/>
    <m/>
    <m/>
    <m/>
    <m/>
    <x v="2"/>
    <m/>
    <m/>
    <m/>
    <m/>
    <m/>
    <m/>
    <s v="1820 hours annually (35 hours per week)"/>
    <m/>
    <n v="1"/>
    <n v="1"/>
    <n v="0"/>
    <n v="0"/>
    <n v="0"/>
    <m/>
    <n v="2"/>
    <n v="0"/>
    <n v="0"/>
    <n v="0"/>
    <n v="0"/>
    <n v="0"/>
    <n v="0"/>
    <n v="0"/>
    <n v="0"/>
    <n v="0"/>
    <n v="0"/>
    <n v="0"/>
    <n v="0"/>
    <m/>
    <n v="0"/>
    <n v="0"/>
    <m/>
    <m/>
    <n v="0"/>
    <s v=""/>
    <n v="4"/>
    <n v="2"/>
    <m/>
    <s v="75% to &lt;100%"/>
    <s v="Health Care Connect"/>
    <x v="2"/>
    <m/>
    <x v="2"/>
    <m/>
    <m/>
    <x v="1"/>
    <s v="English"/>
    <x v="0"/>
    <m/>
    <m/>
    <x v="2"/>
    <m/>
    <m/>
    <x v="2"/>
    <m/>
    <m/>
    <x v="1"/>
    <m/>
    <m/>
    <x v="1"/>
    <m/>
    <m/>
    <s v=""/>
    <m/>
    <s v="Yes"/>
    <s v="christine.colcy@bchc.ca"/>
    <m/>
    <n v="0"/>
    <n v="1"/>
  </r>
  <r>
    <s v="Asset03150"/>
    <m/>
    <m/>
    <m/>
    <m/>
    <m/>
    <x v="2"/>
    <x v="80"/>
    <m/>
    <x v="2"/>
    <m/>
    <s v="Superior North EMS / Corporation of the City of Thunder Bay - Superior North EMS Community Paramedicine Program"/>
    <m/>
    <x v="3"/>
    <m/>
    <x v="50"/>
    <x v="3"/>
    <m/>
    <m/>
    <m/>
    <m/>
    <m/>
    <m/>
    <n v="460"/>
    <n v="3151"/>
    <n v="310"/>
    <n v="0"/>
    <n v="3461"/>
    <x v="0"/>
    <n v="0"/>
    <n v="0"/>
    <s v="Weekdays; Weekends"/>
    <n v="2"/>
    <m/>
    <s v="Superior North EMS / Corporation of the City of Thunder Bay 105 South Junot Avenue"/>
    <x v="45"/>
    <x v="0"/>
    <x v="247"/>
    <m/>
    <m/>
    <m/>
    <m/>
    <x v="4"/>
    <m/>
    <m/>
    <m/>
    <m/>
    <m/>
    <m/>
    <s v="Other"/>
    <m/>
    <n v="1"/>
    <n v="0"/>
    <n v="0"/>
    <n v="0"/>
    <n v="0"/>
    <m/>
    <n v="0"/>
    <n v="0"/>
    <n v="0"/>
    <n v="4"/>
    <n v="0"/>
    <n v="0"/>
    <n v="0"/>
    <n v="0"/>
    <n v="0"/>
    <n v="0"/>
    <n v="0"/>
    <n v="0"/>
    <n v="0"/>
    <m/>
    <n v="0"/>
    <n v="0"/>
    <m/>
    <m/>
    <n v="3.05"/>
    <s v="Coordinator/Analyst (1.0)_x000a_Superintendent (1.0)_x000a_Commander (.75)_x000a_Medical Director - 0.1 (oversight)_x000a_Nurse Practitioner 0.2"/>
    <n v="5"/>
    <n v="7.05"/>
    <m/>
    <s v="75% to &lt;100%"/>
    <s v="Hospitals - Geriatric Assessment and Rehabilitative Care Remote Care Monitoring program as part of escalation pathway and post discharge _x000a_911 EMS Operational Paramedics e.g. post-falls/CHF/COPD"/>
    <x v="2"/>
    <m/>
    <x v="2"/>
    <m/>
    <m/>
    <x v="1"/>
    <s v="English"/>
    <x v="0"/>
    <m/>
    <m/>
    <x v="2"/>
    <m/>
    <m/>
    <x v="2"/>
    <m/>
    <m/>
    <x v="1"/>
    <m/>
    <m/>
    <x v="1"/>
    <m/>
    <m/>
    <s v="10 unfilled CP positions due to health human resources constraints.Please note - this program is the Superior North EMS / Corporation of the City of Thunder Bay - Superior North EMS Community Paramedicine ProgramMain contact - Jim Greenaway - Jim.Greenaway@thunderbay.ca"/>
    <m/>
    <s v="Yes"/>
    <s v="alison.denton@tbh.net"/>
    <m/>
    <n v="0"/>
    <n v="1"/>
  </r>
  <r>
    <s v="Asset03223"/>
    <m/>
    <m/>
    <m/>
    <m/>
    <m/>
    <x v="2"/>
    <x v="207"/>
    <m/>
    <x v="2"/>
    <m/>
    <s v="County of Simcoe Paramedic Services"/>
    <m/>
    <x v="3"/>
    <m/>
    <x v="50"/>
    <x v="3"/>
    <m/>
    <m/>
    <m/>
    <m/>
    <m/>
    <m/>
    <n v="1646"/>
    <n v="7791"/>
    <n v="1060"/>
    <n v="0"/>
    <n v="8851"/>
    <x v="0"/>
    <n v="0"/>
    <n v="0"/>
    <s v="Weekdays; Weekends"/>
    <n v="13.5"/>
    <m/>
    <s v="110 Fairview Rd"/>
    <x v="10"/>
    <x v="0"/>
    <x v="248"/>
    <m/>
    <m/>
    <m/>
    <m/>
    <x v="2"/>
    <m/>
    <m/>
    <m/>
    <m/>
    <m/>
    <m/>
    <s v="1820 hours annually (35 hours per week)"/>
    <m/>
    <n v="0"/>
    <n v="0"/>
    <n v="0"/>
    <n v="0"/>
    <n v="0"/>
    <m/>
    <n v="0"/>
    <n v="0"/>
    <n v="0"/>
    <n v="19"/>
    <n v="0"/>
    <n v="0"/>
    <n v="0"/>
    <n v="0"/>
    <n v="0"/>
    <n v="0"/>
    <n v="0"/>
    <n v="0"/>
    <n v="0"/>
    <m/>
    <n v="0"/>
    <n v="0"/>
    <m/>
    <m/>
    <n v="0"/>
    <s v=""/>
    <n v="19"/>
    <n v="19"/>
    <m/>
    <s v="75% to &lt;100%"/>
    <s v=""/>
    <x v="2"/>
    <m/>
    <x v="2"/>
    <m/>
    <m/>
    <x v="1"/>
    <s v="English;French"/>
    <x v="0"/>
    <m/>
    <m/>
    <x v="2"/>
    <m/>
    <m/>
    <x v="2"/>
    <m/>
    <m/>
    <x v="1"/>
    <m/>
    <m/>
    <x v="1"/>
    <m/>
    <m/>
    <s v=""/>
    <m/>
    <s v="Yes"/>
    <s v="Asa.Klint-Piggott@simcoe.ca"/>
    <m/>
    <n v="0"/>
    <n v="1"/>
  </r>
  <r>
    <s v="Asset03861"/>
    <m/>
    <m/>
    <m/>
    <m/>
    <m/>
    <x v="2"/>
    <x v="194"/>
    <m/>
    <x v="2"/>
    <m/>
    <s v="County of Renfrew Paramedic Service"/>
    <m/>
    <x v="3"/>
    <m/>
    <x v="50"/>
    <x v="3"/>
    <m/>
    <m/>
    <m/>
    <m/>
    <m/>
    <m/>
    <n v="1990"/>
    <n v="10637"/>
    <n v="307"/>
    <n v="0"/>
    <n v="10944"/>
    <x v="0"/>
    <n v="0"/>
    <n v="0"/>
    <s v="Weekdays; Weekends"/>
    <n v="3"/>
    <m/>
    <s v="9 International Drive"/>
    <x v="55"/>
    <x v="0"/>
    <x v="229"/>
    <m/>
    <m/>
    <m/>
    <m/>
    <x v="0"/>
    <m/>
    <m/>
    <m/>
    <m/>
    <m/>
    <m/>
    <s v="Other"/>
    <m/>
    <n v="0"/>
    <n v="0"/>
    <n v="0"/>
    <n v="0"/>
    <n v="0"/>
    <m/>
    <n v="0"/>
    <n v="0"/>
    <n v="0"/>
    <n v="6"/>
    <n v="0"/>
    <n v="0"/>
    <n v="0"/>
    <n v="0"/>
    <n v="0"/>
    <n v="0"/>
    <n v="0"/>
    <n v="0"/>
    <n v="0"/>
    <m/>
    <n v="0"/>
    <n v="0"/>
    <m/>
    <m/>
    <n v="0"/>
    <s v=""/>
    <n v="6"/>
    <n v="6"/>
    <m/>
    <s v="75% to &lt;100%"/>
    <s v=""/>
    <x v="2"/>
    <m/>
    <x v="2"/>
    <m/>
    <m/>
    <x v="1"/>
    <s v="English;French"/>
    <x v="0"/>
    <m/>
    <m/>
    <x v="2"/>
    <m/>
    <m/>
    <x v="2"/>
    <m/>
    <m/>
    <x v="1"/>
    <m/>
    <m/>
    <x v="1"/>
    <m/>
    <m/>
    <s v=""/>
    <m/>
    <s v="Yes"/>
    <s v="kstencill@countyofrenfrew.on.ca"/>
    <m/>
    <n v="0"/>
    <n v="1"/>
  </r>
  <r>
    <s v="Asset03051"/>
    <m/>
    <m/>
    <m/>
    <m/>
    <m/>
    <x v="2"/>
    <x v="20"/>
    <m/>
    <x v="2"/>
    <m/>
    <s v="Champlain Falls Assessment and Streamlined Treatment (C-FAST) Clinic"/>
    <m/>
    <x v="3"/>
    <m/>
    <x v="38"/>
    <x v="3"/>
    <m/>
    <m/>
    <m/>
    <m/>
    <m/>
    <m/>
    <n v="106"/>
    <n v="307"/>
    <n v="96"/>
    <n v="0"/>
    <n v="403"/>
    <x v="0"/>
    <n v="0"/>
    <n v="0"/>
    <s v="Weekdays;"/>
    <n v="20"/>
    <m/>
    <s v="1053 Carling Ave"/>
    <x v="11"/>
    <x v="0"/>
    <x v="20"/>
    <m/>
    <m/>
    <m/>
    <m/>
    <x v="0"/>
    <m/>
    <m/>
    <m/>
    <m/>
    <m/>
    <m/>
    <s v="1950 hours annually (37.5 hours per week)"/>
    <m/>
    <n v="0"/>
    <n v="0"/>
    <n v="0"/>
    <n v="0.21"/>
    <n v="0"/>
    <m/>
    <n v="0"/>
    <n v="0"/>
    <n v="0"/>
    <n v="0"/>
    <n v="0"/>
    <n v="0"/>
    <n v="1"/>
    <n v="0"/>
    <n v="0"/>
    <n v="0"/>
    <n v="0"/>
    <n v="0"/>
    <n v="0"/>
    <m/>
    <n v="0"/>
    <n v="0"/>
    <m/>
    <m/>
    <n v="0"/>
    <s v="Note: APN 1.0 FTE and counted already under overall Geriatric Medicine Clinics budgeted FTE staffing position"/>
    <n v="1.21"/>
    <n v="1"/>
    <m/>
    <s v="100%"/>
    <s v="Specifically GEM, GAOT (Geriatric Assessment Outreach Team), SGS Central Intake, Family Health Team (The Ottawa Hospital)"/>
    <x v="2"/>
    <m/>
    <x v="2"/>
    <m/>
    <m/>
    <x v="1"/>
    <s v="English;French"/>
    <x v="0"/>
    <m/>
    <m/>
    <x v="2"/>
    <m/>
    <m/>
    <x v="2"/>
    <m/>
    <m/>
    <x v="1"/>
    <m/>
    <m/>
    <x v="1"/>
    <m/>
    <m/>
    <s v="In-Person clinic actually operates two afternoons (eight hours per week). PT busy with initial virtual assessment, prep, follow-up and overall clinic operations on alternate days. Some last minute cancellations due to COVID (patients, caregivers, staff) but less overall impact in comparison to previous years. One &quot;appointment&quot; includes combined initial call by PT/APN, PT in-person assessment followed by Geriatrician assessment (this is counted as one appointment not 3 appointments). Visits are 60 minutes each and are counted separately (three visits with this scenario - initial phone, in-person PT, in-person geriatrician)."/>
    <m/>
    <s v="Yes"/>
    <s v="tmackenzie@toh.ca"/>
    <m/>
    <n v="0"/>
    <n v="1"/>
  </r>
  <r>
    <s v="Asset03479"/>
    <m/>
    <m/>
    <m/>
    <m/>
    <m/>
    <x v="2"/>
    <x v="88"/>
    <m/>
    <x v="2"/>
    <m/>
    <s v="Falls Prevention Program"/>
    <m/>
    <x v="3"/>
    <m/>
    <x v="38"/>
    <x v="3"/>
    <m/>
    <m/>
    <m/>
    <m/>
    <m/>
    <m/>
    <n v="78"/>
    <n v="654"/>
    <n v="0"/>
    <n v="0"/>
    <n v="654"/>
    <x v="0"/>
    <n v="0"/>
    <n v="0"/>
    <s v="Weekdays;"/>
    <n v="138"/>
    <m/>
    <s v="3001 Hospital Gate"/>
    <x v="49"/>
    <x v="0"/>
    <x v="97"/>
    <m/>
    <m/>
    <m/>
    <m/>
    <x v="2"/>
    <m/>
    <m/>
    <m/>
    <m/>
    <m/>
    <m/>
    <s v="1950 hours annually (37.5 hours per week)"/>
    <m/>
    <n v="0.1"/>
    <n v="0"/>
    <n v="0"/>
    <n v="0.1"/>
    <n v="0"/>
    <m/>
    <n v="0.12"/>
    <n v="0.1"/>
    <n v="0"/>
    <n v="0"/>
    <n v="0"/>
    <n v="0"/>
    <n v="0.2"/>
    <n v="0.2"/>
    <n v="0"/>
    <n v="0"/>
    <n v="0"/>
    <n v="0"/>
    <n v="0"/>
    <m/>
    <n v="0"/>
    <n v="0.1"/>
    <m/>
    <m/>
    <n v="0"/>
    <s v=""/>
    <n v="0.92"/>
    <n v="0.72000000000000008"/>
    <m/>
    <s v="100%"/>
    <s v="Geriatricians;"/>
    <x v="2"/>
    <m/>
    <x v="2"/>
    <m/>
    <m/>
    <x v="1"/>
    <s v="English;French"/>
    <x v="0"/>
    <m/>
    <m/>
    <x v="2"/>
    <m/>
    <m/>
    <x v="2"/>
    <m/>
    <m/>
    <x v="1"/>
    <m/>
    <m/>
    <x v="1"/>
    <m/>
    <m/>
    <s v="Multiple cultures/languages are serviced through the use of language line. The Falls Prevention Clinic provides an outpatient inter-professional assessment for seniors that are at risk for injurious falls or have a history of fall-related presentation at Emergency Department. Eligible candidates include people over the age of 65 who are living in the community and are experiencing falls.  Patients eligible for the program are enrolled in a 6-week exercise and education program called the Strong and Steady Falls Prevention Program. The sessions are led by a Physiotherapist and Physiotherapy Assistants twice a week."/>
    <m/>
    <s v="Yes"/>
    <s v="mbudgell@haltonhealthcare.com"/>
    <m/>
    <n v="0"/>
    <n v="1"/>
  </r>
  <r>
    <s v="Asset03421"/>
    <m/>
    <m/>
    <m/>
    <m/>
    <m/>
    <x v="2"/>
    <x v="124"/>
    <m/>
    <x v="2"/>
    <m/>
    <s v="Clinique de chutes"/>
    <m/>
    <x v="3"/>
    <m/>
    <x v="38"/>
    <x v="3"/>
    <m/>
    <m/>
    <m/>
    <m/>
    <m/>
    <m/>
    <n v="0"/>
    <n v="73"/>
    <n v="0"/>
    <n v="0"/>
    <n v="73"/>
    <x v="0"/>
    <n v="0"/>
    <n v="0"/>
    <m/>
    <n v="0"/>
    <m/>
    <s v="713 chemin Montreal"/>
    <x v="11"/>
    <x v="0"/>
    <x v="135"/>
    <m/>
    <m/>
    <m/>
    <m/>
    <x v="0"/>
    <m/>
    <m/>
    <m/>
    <m/>
    <m/>
    <m/>
    <s v="1950 hours annually (37.5 hours per week)"/>
    <m/>
    <n v="0"/>
    <n v="0"/>
    <n v="0"/>
    <n v="0.1"/>
    <n v="0"/>
    <m/>
    <n v="0"/>
    <n v="0"/>
    <n v="0"/>
    <n v="0"/>
    <n v="0"/>
    <n v="0"/>
    <n v="0.1"/>
    <n v="0"/>
    <n v="0"/>
    <n v="0"/>
    <n v="0"/>
    <n v="0"/>
    <n v="0"/>
    <m/>
    <n v="0"/>
    <n v="0"/>
    <m/>
    <m/>
    <n v="0"/>
    <s v=""/>
    <n v="0.2"/>
    <n v="0.1"/>
    <m/>
    <s v="75% to &lt;100%"/>
    <s v=""/>
    <x v="2"/>
    <m/>
    <x v="2"/>
    <m/>
    <m/>
    <x v="1"/>
    <s v="English"/>
    <x v="0"/>
    <m/>
    <m/>
    <x v="2"/>
    <m/>
    <m/>
    <x v="2"/>
    <m/>
    <m/>
    <x v="1"/>
    <m/>
    <m/>
    <x v="1"/>
    <m/>
    <m/>
    <s v=""/>
    <m/>
    <s v="Yes"/>
    <s v="myriamveilleux@montfort.on.ca"/>
    <m/>
    <n v="0"/>
    <n v="1"/>
  </r>
  <r>
    <s v="Asset03470"/>
    <m/>
    <m/>
    <m/>
    <m/>
    <m/>
    <x v="2"/>
    <x v="109"/>
    <m/>
    <x v="2"/>
    <m/>
    <s v="Falls Prevention Clinic"/>
    <m/>
    <x v="3"/>
    <m/>
    <x v="38"/>
    <x v="3"/>
    <m/>
    <m/>
    <m/>
    <m/>
    <m/>
    <m/>
    <n v="465"/>
    <n v="3530"/>
    <n v="115"/>
    <n v="34"/>
    <n v="3679"/>
    <x v="0"/>
    <n v="0"/>
    <n v="0"/>
    <s v="Weekdays;"/>
    <n v="54"/>
    <m/>
    <s v="3276 St. Claire Ave East"/>
    <x v="7"/>
    <x v="0"/>
    <x v="118"/>
    <m/>
    <m/>
    <m/>
    <m/>
    <x v="1"/>
    <m/>
    <m/>
    <m/>
    <m/>
    <m/>
    <m/>
    <s v="1950 hours annually (37.5 hours per week)"/>
    <m/>
    <n v="1"/>
    <n v="0"/>
    <n v="0.2"/>
    <n v="0"/>
    <n v="0"/>
    <m/>
    <n v="0"/>
    <n v="1.5"/>
    <n v="0"/>
    <n v="0"/>
    <n v="0"/>
    <n v="0.4"/>
    <n v="2"/>
    <n v="0"/>
    <n v="0"/>
    <n v="0"/>
    <n v="0"/>
    <n v="0"/>
    <n v="0.5"/>
    <m/>
    <n v="0"/>
    <n v="0"/>
    <m/>
    <m/>
    <n v="0.5"/>
    <s v="Rehab assistant (OT and PT)0"/>
    <n v="5.6"/>
    <n v="5.0999999999999996"/>
    <m/>
    <s v="75% to &lt;100%"/>
    <s v=""/>
    <x v="2"/>
    <m/>
    <x v="2"/>
    <m/>
    <m/>
    <x v="1"/>
    <s v="English;French"/>
    <x v="0"/>
    <m/>
    <m/>
    <x v="2"/>
    <m/>
    <m/>
    <x v="2"/>
    <m/>
    <m/>
    <x v="1"/>
    <m/>
    <m/>
    <x v="1"/>
    <m/>
    <m/>
    <s v=""/>
    <m/>
    <s v="Yes"/>
    <s v="shawna.funston@unityhealth.to"/>
    <m/>
    <n v="0"/>
    <n v="1"/>
  </r>
  <r>
    <s v="Asset03652"/>
    <m/>
    <m/>
    <m/>
    <m/>
    <m/>
    <x v="2"/>
    <x v="54"/>
    <m/>
    <x v="2"/>
    <m/>
    <s v="Fall Prevention Program"/>
    <m/>
    <x v="3"/>
    <m/>
    <x v="38"/>
    <x v="3"/>
    <m/>
    <m/>
    <m/>
    <m/>
    <m/>
    <m/>
    <n v="0"/>
    <n v="476"/>
    <n v="0"/>
    <n v="0"/>
    <n v="476"/>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
    <m/>
    <s v="Yes"/>
    <s v="programs@geriatricsontario.ca"/>
    <m/>
    <n v="1"/>
    <n v="1"/>
  </r>
  <r>
    <s v="Asset03475"/>
    <m/>
    <m/>
    <m/>
    <m/>
    <m/>
    <x v="2"/>
    <x v="109"/>
    <m/>
    <x v="2"/>
    <m/>
    <s v="Geriatric Rehabilitation Units (GRUs) and Geriatric Assessment and Treatment Units (GATU)"/>
    <m/>
    <x v="3"/>
    <m/>
    <x v="17"/>
    <x v="4"/>
    <m/>
    <m/>
    <m/>
    <m/>
    <m/>
    <m/>
    <n v="853"/>
    <n v="0"/>
    <n v="0"/>
    <n v="0"/>
    <n v="0"/>
    <x v="1"/>
    <n v="66"/>
    <n v="101"/>
    <m/>
    <n v="0"/>
    <m/>
    <s v="3276 St. Claire Ave East"/>
    <x v="7"/>
    <x v="0"/>
    <x v="118"/>
    <m/>
    <m/>
    <m/>
    <m/>
    <x v="1"/>
    <m/>
    <m/>
    <m/>
    <m/>
    <m/>
    <m/>
    <s v="1950 hours annually (37.5 hours per week)"/>
    <m/>
    <n v="0"/>
    <n v="0"/>
    <n v="0"/>
    <n v="0"/>
    <n v="0"/>
    <m/>
    <n v="0"/>
    <n v="0"/>
    <n v="0"/>
    <n v="0"/>
    <n v="0"/>
    <n v="0"/>
    <n v="0"/>
    <n v="0"/>
    <n v="0"/>
    <n v="0"/>
    <n v="0"/>
    <n v="0"/>
    <n v="0"/>
    <m/>
    <n v="0"/>
    <n v="0"/>
    <m/>
    <m/>
    <n v="0"/>
    <s v=""/>
    <n v="0"/>
    <n v="0"/>
    <m/>
    <s v="75% to &lt;100%"/>
    <s v=""/>
    <x v="2"/>
    <m/>
    <x v="2"/>
    <m/>
    <m/>
    <x v="1"/>
    <s v="English"/>
    <x v="0"/>
    <m/>
    <m/>
    <x v="2"/>
    <m/>
    <m/>
    <x v="2"/>
    <m/>
    <m/>
    <x v="1"/>
    <m/>
    <m/>
    <x v="1"/>
    <m/>
    <m/>
    <s v=""/>
    <m/>
    <s v="Yes"/>
    <s v="shawna.funston@unityhealth.to"/>
    <m/>
    <n v="0"/>
    <n v="1"/>
  </r>
  <r>
    <s v="Asset03539"/>
    <m/>
    <m/>
    <m/>
    <m/>
    <m/>
    <x v="2"/>
    <x v="20"/>
    <m/>
    <x v="2"/>
    <m/>
    <s v="GEM Plus Program"/>
    <m/>
    <x v="3"/>
    <m/>
    <x v="0"/>
    <x v="0"/>
    <m/>
    <m/>
    <m/>
    <m/>
    <m/>
    <m/>
    <n v="0"/>
    <n v="865"/>
    <n v="0"/>
    <n v="0"/>
    <n v="865"/>
    <x v="0"/>
    <n v="0"/>
    <n v="0"/>
    <s v="Weekdays; Weekends"/>
    <n v="0"/>
    <m/>
    <s v="1053 Carling Ave"/>
    <x v="11"/>
    <x v="0"/>
    <x v="20"/>
    <m/>
    <m/>
    <m/>
    <m/>
    <x v="0"/>
    <m/>
    <m/>
    <m/>
    <m/>
    <m/>
    <m/>
    <s v="1950 hours annually (37.5 hours per week)"/>
    <m/>
    <n v="0"/>
    <n v="0"/>
    <n v="0"/>
    <n v="0"/>
    <n v="0"/>
    <m/>
    <n v="0"/>
    <n v="0"/>
    <n v="0"/>
    <n v="0"/>
    <n v="0"/>
    <n v="0"/>
    <n v="0"/>
    <n v="0"/>
    <n v="0"/>
    <n v="0"/>
    <n v="2.4"/>
    <n v="0"/>
    <n v="0"/>
    <m/>
    <n v="0"/>
    <n v="0"/>
    <m/>
    <m/>
    <n v="0"/>
    <s v=""/>
    <n v="2.4"/>
    <n v="2.4"/>
    <m/>
    <s v=""/>
    <s v=""/>
    <x v="2"/>
    <m/>
    <x v="2"/>
    <m/>
    <m/>
    <x v="1"/>
    <s v="English;French"/>
    <x v="0"/>
    <m/>
    <m/>
    <x v="2"/>
    <m/>
    <m/>
    <x v="2"/>
    <m/>
    <m/>
    <x v="1"/>
    <m/>
    <m/>
    <x v="1"/>
    <m/>
    <m/>
    <s v=""/>
    <m/>
    <s v="Yes"/>
    <s v="mprior@toh.ca"/>
    <m/>
    <n v="0"/>
    <n v="1"/>
  </r>
  <r>
    <s v="Asset03526"/>
    <m/>
    <m/>
    <m/>
    <m/>
    <m/>
    <x v="2"/>
    <x v="33"/>
    <m/>
    <x v="2"/>
    <m/>
    <s v="Geriatric Emergency Management (GEM)"/>
    <m/>
    <x v="3"/>
    <m/>
    <x v="0"/>
    <x v="0"/>
    <m/>
    <m/>
    <m/>
    <m/>
    <m/>
    <m/>
    <n v="0"/>
    <n v="1751"/>
    <n v="301"/>
    <n v="0"/>
    <n v="2052"/>
    <x v="0"/>
    <n v="0"/>
    <n v="0"/>
    <s v="Weekdays; Weekends"/>
    <n v="0"/>
    <m/>
    <s v="1235 Wilson Ave."/>
    <x v="7"/>
    <x v="0"/>
    <x v="32"/>
    <m/>
    <m/>
    <m/>
    <m/>
    <x v="1"/>
    <m/>
    <m/>
    <m/>
    <m/>
    <m/>
    <m/>
    <s v="1950 hours annually (37.5 hours per week)"/>
    <m/>
    <n v="0"/>
    <n v="0"/>
    <n v="0"/>
    <n v="0"/>
    <n v="0"/>
    <m/>
    <n v="0"/>
    <n v="0"/>
    <n v="0"/>
    <n v="0"/>
    <n v="0"/>
    <n v="0"/>
    <n v="0"/>
    <n v="0"/>
    <n v="0"/>
    <n v="0"/>
    <n v="0"/>
    <n v="0"/>
    <n v="0"/>
    <m/>
    <n v="0"/>
    <n v="0"/>
    <m/>
    <m/>
    <n v="0"/>
    <s v="Geriatric Emergency Management Nurse"/>
    <n v="0"/>
    <n v="0"/>
    <m/>
    <s v="100%"/>
    <s v=""/>
    <x v="2"/>
    <m/>
    <x v="2"/>
    <m/>
    <m/>
    <x v="1"/>
    <s v="English"/>
    <x v="0"/>
    <m/>
    <m/>
    <x v="2"/>
    <m/>
    <m/>
    <x v="2"/>
    <m/>
    <m/>
    <x v="1"/>
    <m/>
    <m/>
    <x v="1"/>
    <m/>
    <m/>
    <s v=""/>
    <m/>
    <s v="Yes"/>
    <s v="liis-ann.klein@sunnybrook.ca"/>
    <m/>
    <n v="0"/>
    <n v="1"/>
  </r>
  <r>
    <s v="Asset03525"/>
    <m/>
    <m/>
    <m/>
    <m/>
    <m/>
    <x v="2"/>
    <x v="95"/>
    <m/>
    <x v="2"/>
    <m/>
    <s v="Geriatric Emergency Management (GEM)"/>
    <m/>
    <x v="3"/>
    <m/>
    <x v="0"/>
    <x v="0"/>
    <m/>
    <m/>
    <m/>
    <m/>
    <m/>
    <m/>
    <n v="0"/>
    <n v="417"/>
    <n v="150"/>
    <n v="0"/>
    <n v="567"/>
    <x v="0"/>
    <n v="0"/>
    <n v="0"/>
    <s v="Weekdays;"/>
    <n v="0"/>
    <m/>
    <s v="2200 Eglinton Ave W"/>
    <x v="52"/>
    <x v="0"/>
    <x v="104"/>
    <m/>
    <m/>
    <m/>
    <m/>
    <x v="2"/>
    <m/>
    <m/>
    <m/>
    <m/>
    <m/>
    <m/>
    <s v="1950 hours annually (37.5 hours per week)"/>
    <m/>
    <n v="0"/>
    <n v="0"/>
    <n v="0"/>
    <n v="0"/>
    <n v="0"/>
    <m/>
    <n v="0"/>
    <n v="0"/>
    <n v="0"/>
    <n v="0"/>
    <n v="0"/>
    <n v="0"/>
    <n v="0"/>
    <n v="0"/>
    <n v="0"/>
    <n v="0"/>
    <n v="0"/>
    <n v="0"/>
    <n v="0"/>
    <m/>
    <n v="0"/>
    <n v="0"/>
    <m/>
    <m/>
    <n v="0"/>
    <s v="Geriatric Emergency Management Nurse"/>
    <n v="0"/>
    <n v="0"/>
    <m/>
    <s v="100%"/>
    <s v=""/>
    <x v="2"/>
    <m/>
    <x v="2"/>
    <m/>
    <m/>
    <x v="1"/>
    <s v="English"/>
    <x v="0"/>
    <m/>
    <m/>
    <x v="2"/>
    <m/>
    <m/>
    <x v="2"/>
    <m/>
    <m/>
    <x v="1"/>
    <m/>
    <m/>
    <x v="1"/>
    <m/>
    <m/>
    <s v=""/>
    <m/>
    <s v="Yes"/>
    <s v="liis-ann.klein@sunnybrook.ca"/>
    <m/>
    <n v="0"/>
    <n v="1"/>
  </r>
  <r>
    <s v="Asset03530"/>
    <m/>
    <m/>
    <m/>
    <m/>
    <m/>
    <x v="2"/>
    <x v="108"/>
    <m/>
    <x v="2"/>
    <m/>
    <s v="Geriatric Emergency Management (GEM)"/>
    <m/>
    <x v="3"/>
    <m/>
    <x v="0"/>
    <x v="0"/>
    <m/>
    <m/>
    <m/>
    <m/>
    <m/>
    <m/>
    <n v="0"/>
    <n v="800"/>
    <n v="345"/>
    <n v="0"/>
    <n v="1145"/>
    <x v="0"/>
    <n v="0"/>
    <n v="0"/>
    <s v="Weekdays;"/>
    <n v="0"/>
    <m/>
    <s v="399 Bathurst St"/>
    <x v="7"/>
    <x v="0"/>
    <x v="117"/>
    <m/>
    <m/>
    <m/>
    <m/>
    <x v="1"/>
    <m/>
    <m/>
    <m/>
    <m/>
    <m/>
    <m/>
    <s v="1950 hours annually (37.5 hours per week)"/>
    <m/>
    <n v="0"/>
    <n v="0"/>
    <n v="0"/>
    <n v="0"/>
    <n v="0"/>
    <m/>
    <n v="0"/>
    <n v="0"/>
    <n v="0"/>
    <n v="0"/>
    <n v="0"/>
    <n v="0"/>
    <n v="0"/>
    <n v="0"/>
    <n v="0"/>
    <n v="0"/>
    <n v="0"/>
    <n v="0"/>
    <n v="0"/>
    <m/>
    <n v="0"/>
    <n v="0"/>
    <m/>
    <m/>
    <n v="0"/>
    <s v="Geriatric Emergency Management Nurse"/>
    <n v="0"/>
    <n v="0"/>
    <m/>
    <s v="100%"/>
    <s v=""/>
    <x v="2"/>
    <m/>
    <x v="2"/>
    <m/>
    <m/>
    <x v="1"/>
    <s v="English"/>
    <x v="0"/>
    <m/>
    <m/>
    <x v="2"/>
    <m/>
    <m/>
    <x v="2"/>
    <m/>
    <m/>
    <x v="1"/>
    <m/>
    <m/>
    <x v="1"/>
    <m/>
    <m/>
    <s v=""/>
    <m/>
    <s v="Yes"/>
    <s v="liis-ann.klein@sunnybrook.ca"/>
    <m/>
    <n v="0"/>
    <n v="1"/>
  </r>
  <r>
    <s v="Asset03077"/>
    <m/>
    <m/>
    <m/>
    <m/>
    <m/>
    <x v="2"/>
    <x v="50"/>
    <m/>
    <x v="2"/>
    <m/>
    <s v="GEM"/>
    <m/>
    <x v="3"/>
    <m/>
    <x v="0"/>
    <x v="0"/>
    <m/>
    <m/>
    <m/>
    <m/>
    <m/>
    <m/>
    <n v="0"/>
    <n v="0"/>
    <n v="0"/>
    <n v="0"/>
    <n v="0"/>
    <x v="0"/>
    <n v="0"/>
    <n v="0"/>
    <s v="Weekdays;"/>
    <n v="0"/>
    <m/>
    <s v="711 Concession St."/>
    <x v="19"/>
    <x v="0"/>
    <x v="54"/>
    <m/>
    <m/>
    <m/>
    <m/>
    <x v="3"/>
    <m/>
    <m/>
    <m/>
    <m/>
    <m/>
    <m/>
    <s v="1950 hours annually (37.5 hours per week)"/>
    <m/>
    <n v="0"/>
    <n v="0"/>
    <n v="0"/>
    <n v="0"/>
    <n v="0"/>
    <m/>
    <n v="0"/>
    <n v="0"/>
    <n v="0"/>
    <n v="0"/>
    <n v="0"/>
    <n v="0"/>
    <n v="0"/>
    <n v="0"/>
    <n v="0"/>
    <n v="0"/>
    <n v="1"/>
    <n v="0"/>
    <n v="0"/>
    <m/>
    <n v="0"/>
    <n v="0"/>
    <m/>
    <m/>
    <n v="0"/>
    <s v=""/>
    <n v="1"/>
    <n v="1"/>
    <m/>
    <s v=""/>
    <s v=""/>
    <x v="2"/>
    <m/>
    <x v="2"/>
    <m/>
    <m/>
    <x v="1"/>
    <s v="English"/>
    <x v="0"/>
    <m/>
    <m/>
    <x v="2"/>
    <m/>
    <m/>
    <x v="2"/>
    <m/>
    <m/>
    <x v="1"/>
    <m/>
    <m/>
    <x v="1"/>
    <m/>
    <m/>
    <s v=""/>
    <m/>
    <s v="Yes"/>
    <s v="fisherp@hhsc.ca"/>
    <m/>
    <n v="0"/>
    <n v="1"/>
  </r>
  <r>
    <s v="Asset03141"/>
    <m/>
    <m/>
    <m/>
    <m/>
    <m/>
    <x v="2"/>
    <x v="11"/>
    <m/>
    <x v="2"/>
    <m/>
    <s v="Cortellucci Vaughan Hospital - Geriatric Emergency Management Nurse"/>
    <m/>
    <x v="3"/>
    <m/>
    <x v="0"/>
    <x v="0"/>
    <m/>
    <m/>
    <m/>
    <m/>
    <m/>
    <m/>
    <n v="0"/>
    <n v="1660"/>
    <n v="928"/>
    <n v="0"/>
    <n v="2588"/>
    <x v="0"/>
    <n v="0"/>
    <n v="0"/>
    <m/>
    <n v="0"/>
    <m/>
    <s v="3200 Major Mackenzie Drive West"/>
    <x v="9"/>
    <x v="0"/>
    <x v="11"/>
    <m/>
    <m/>
    <m/>
    <m/>
    <x v="2"/>
    <m/>
    <m/>
    <m/>
    <m/>
    <m/>
    <m/>
    <s v="1950 hours annually (37.5 hours per week)"/>
    <m/>
    <n v="0"/>
    <n v="0"/>
    <n v="0"/>
    <n v="0"/>
    <n v="0"/>
    <m/>
    <n v="0"/>
    <n v="0"/>
    <n v="0"/>
    <n v="0"/>
    <n v="0"/>
    <n v="0"/>
    <n v="0"/>
    <n v="0"/>
    <n v="0"/>
    <n v="0"/>
    <n v="2"/>
    <n v="0"/>
    <n v="0"/>
    <m/>
    <n v="0"/>
    <n v="0"/>
    <m/>
    <m/>
    <n v="0"/>
    <s v=""/>
    <n v="2"/>
    <n v="2"/>
    <m/>
    <s v="100%"/>
    <s v=""/>
    <x v="2"/>
    <m/>
    <x v="2"/>
    <m/>
    <m/>
    <x v="1"/>
    <s v="English"/>
    <x v="0"/>
    <m/>
    <m/>
    <x v="2"/>
    <m/>
    <m/>
    <x v="2"/>
    <m/>
    <m/>
    <x v="1"/>
    <m/>
    <m/>
    <x v="1"/>
    <m/>
    <m/>
    <s v=""/>
    <m/>
    <s v="Yes"/>
    <s v="teresa.lau@mackenziehealth.ca"/>
    <m/>
    <n v="0"/>
    <n v="1"/>
  </r>
  <r>
    <s v="Asset03557"/>
    <m/>
    <m/>
    <m/>
    <m/>
    <m/>
    <x v="2"/>
    <x v="151"/>
    <m/>
    <x v="2"/>
    <m/>
    <s v="St. Michael's Hospital"/>
    <m/>
    <x v="3"/>
    <m/>
    <x v="0"/>
    <x v="0"/>
    <m/>
    <m/>
    <m/>
    <m/>
    <m/>
    <m/>
    <n v="0"/>
    <n v="756"/>
    <n v="296"/>
    <n v="0"/>
    <n v="1052"/>
    <x v="0"/>
    <n v="0"/>
    <n v="0"/>
    <s v="Weekdays; Weekends"/>
    <n v="0"/>
    <m/>
    <s v="30 Bond Street"/>
    <x v="7"/>
    <x v="0"/>
    <x v="167"/>
    <m/>
    <m/>
    <m/>
    <m/>
    <x v="1"/>
    <m/>
    <m/>
    <m/>
    <m/>
    <m/>
    <m/>
    <s v="1950 hours annually (37.5 hours per week)"/>
    <m/>
    <n v="0"/>
    <n v="0"/>
    <n v="0"/>
    <n v="0"/>
    <n v="0"/>
    <m/>
    <n v="0"/>
    <n v="0"/>
    <n v="0"/>
    <n v="0"/>
    <n v="0"/>
    <n v="0"/>
    <n v="0"/>
    <n v="0"/>
    <n v="0"/>
    <n v="0"/>
    <n v="1.4"/>
    <n v="0"/>
    <n v="0"/>
    <m/>
    <n v="0"/>
    <n v="0"/>
    <m/>
    <m/>
    <n v="0"/>
    <s v=""/>
    <n v="1.4"/>
    <n v="1.4"/>
    <m/>
    <s v=""/>
    <s v=""/>
    <x v="2"/>
    <m/>
    <x v="2"/>
    <m/>
    <m/>
    <x v="1"/>
    <s v="English"/>
    <x v="0"/>
    <m/>
    <m/>
    <x v="2"/>
    <m/>
    <m/>
    <x v="2"/>
    <m/>
    <m/>
    <x v="1"/>
    <m/>
    <m/>
    <x v="1"/>
    <m/>
    <m/>
    <s v=""/>
    <m/>
    <s v="Yes"/>
    <s v="liis-ann.klein@sunnybrook.ca"/>
    <m/>
    <n v="0"/>
    <n v="1"/>
  </r>
  <r>
    <s v="Asset03275"/>
    <m/>
    <m/>
    <m/>
    <m/>
    <m/>
    <x v="2"/>
    <x v="156"/>
    <m/>
    <x v="2"/>
    <m/>
    <s v="LOUISE MARSHALL HOSPITAL"/>
    <m/>
    <x v="3"/>
    <m/>
    <x v="0"/>
    <x v="0"/>
    <m/>
    <m/>
    <m/>
    <m/>
    <m/>
    <m/>
    <n v="0"/>
    <n v="457"/>
    <n v="0"/>
    <n v="0"/>
    <n v="457"/>
    <x v="0"/>
    <n v="0"/>
    <n v="0"/>
    <s v="Weekdays;"/>
    <n v="0"/>
    <m/>
    <s v="630 Dublin St. Mount Forest"/>
    <x v="86"/>
    <x v="0"/>
    <x v="172"/>
    <m/>
    <m/>
    <m/>
    <m/>
    <x v="3"/>
    <m/>
    <m/>
    <m/>
    <m/>
    <m/>
    <m/>
    <s v="1950 hours annually (37.5 hours per week)"/>
    <m/>
    <n v="0"/>
    <n v="0"/>
    <n v="0"/>
    <n v="0"/>
    <n v="0"/>
    <m/>
    <n v="0"/>
    <n v="0"/>
    <n v="0"/>
    <n v="0"/>
    <n v="0"/>
    <n v="0"/>
    <n v="0"/>
    <n v="0"/>
    <n v="0"/>
    <n v="0"/>
    <n v="1"/>
    <n v="0"/>
    <n v="0"/>
    <m/>
    <n v="0"/>
    <n v="0"/>
    <m/>
    <m/>
    <n v="0"/>
    <s v=""/>
    <n v="1"/>
    <n v="1"/>
    <m/>
    <s v="100%"/>
    <s v=""/>
    <x v="2"/>
    <m/>
    <x v="2"/>
    <m/>
    <m/>
    <x v="1"/>
    <s v="English"/>
    <x v="0"/>
    <m/>
    <m/>
    <x v="2"/>
    <m/>
    <m/>
    <x v="2"/>
    <m/>
    <m/>
    <x v="1"/>
    <m/>
    <m/>
    <x v="1"/>
    <m/>
    <m/>
    <s v=""/>
    <m/>
    <s v="Yes"/>
    <s v="mboyes@cmh.org"/>
    <m/>
    <n v="0"/>
    <n v="1"/>
  </r>
  <r>
    <s v="Asset03276"/>
    <m/>
    <m/>
    <m/>
    <m/>
    <m/>
    <x v="2"/>
    <x v="62"/>
    <m/>
    <x v="2"/>
    <m/>
    <s v="Geriatric Emergency Management (GEM)"/>
    <m/>
    <x v="3"/>
    <m/>
    <x v="0"/>
    <x v="0"/>
    <m/>
    <m/>
    <m/>
    <m/>
    <m/>
    <m/>
    <n v="0"/>
    <n v="630"/>
    <n v="0"/>
    <n v="0"/>
    <n v="630"/>
    <x v="0"/>
    <n v="0"/>
    <n v="0"/>
    <s v="Weekdays;"/>
    <n v="0"/>
    <m/>
    <s v="500 Whites Road"/>
    <x v="38"/>
    <x v="0"/>
    <x v="66"/>
    <m/>
    <m/>
    <m/>
    <m/>
    <x v="3"/>
    <m/>
    <m/>
    <m/>
    <m/>
    <m/>
    <m/>
    <s v="1950 hours annually (37.5 hours per week)"/>
    <m/>
    <n v="0"/>
    <n v="0"/>
    <n v="0"/>
    <n v="0"/>
    <n v="0"/>
    <m/>
    <n v="0"/>
    <n v="0"/>
    <n v="0"/>
    <n v="0"/>
    <n v="0"/>
    <n v="0"/>
    <n v="0"/>
    <n v="0"/>
    <n v="0"/>
    <n v="0"/>
    <n v="1"/>
    <n v="0"/>
    <n v="0"/>
    <m/>
    <n v="0"/>
    <n v="0"/>
    <m/>
    <m/>
    <n v="0"/>
    <s v=""/>
    <n v="1"/>
    <n v="1"/>
    <m/>
    <s v="100%"/>
    <s v=""/>
    <x v="2"/>
    <m/>
    <x v="2"/>
    <m/>
    <m/>
    <x v="1"/>
    <s v="English"/>
    <x v="0"/>
    <m/>
    <m/>
    <x v="2"/>
    <m/>
    <m/>
    <x v="2"/>
    <m/>
    <m/>
    <x v="1"/>
    <m/>
    <m/>
    <x v="1"/>
    <m/>
    <m/>
    <s v=""/>
    <m/>
    <s v="Yes"/>
    <s v="mboyes@cmh.org"/>
    <m/>
    <n v="0"/>
    <n v="1"/>
  </r>
  <r>
    <s v="Asset03527"/>
    <m/>
    <m/>
    <m/>
    <m/>
    <m/>
    <x v="2"/>
    <x v="58"/>
    <m/>
    <x v="2"/>
    <m/>
    <s v="Geriatric Emergency Management (GEM)"/>
    <m/>
    <x v="3"/>
    <m/>
    <x v="0"/>
    <x v="0"/>
    <m/>
    <m/>
    <m/>
    <m/>
    <m/>
    <m/>
    <n v="0"/>
    <n v="1529"/>
    <n v="617"/>
    <n v="0"/>
    <n v="2146"/>
    <x v="0"/>
    <n v="0"/>
    <n v="0"/>
    <s v="Weekdays; Weekends"/>
    <n v="0"/>
    <m/>
    <s v="825 Coxwell Ave"/>
    <x v="7"/>
    <x v="0"/>
    <x v="62"/>
    <m/>
    <m/>
    <m/>
    <m/>
    <x v="1"/>
    <m/>
    <m/>
    <m/>
    <m/>
    <m/>
    <m/>
    <s v="1950 hours annually (37.5 hours per week)"/>
    <m/>
    <n v="0"/>
    <n v="0"/>
    <n v="0"/>
    <n v="0"/>
    <n v="0"/>
    <m/>
    <n v="0"/>
    <n v="0"/>
    <n v="0"/>
    <n v="0"/>
    <n v="0"/>
    <n v="0"/>
    <n v="0"/>
    <n v="0"/>
    <n v="0"/>
    <n v="0"/>
    <n v="0"/>
    <n v="0"/>
    <n v="0"/>
    <m/>
    <n v="0"/>
    <n v="0"/>
    <m/>
    <m/>
    <n v="0"/>
    <s v="Geriatric Emergency Management Nurse"/>
    <n v="0"/>
    <n v="0"/>
    <m/>
    <s v="100%"/>
    <s v=""/>
    <x v="2"/>
    <m/>
    <x v="2"/>
    <m/>
    <m/>
    <x v="1"/>
    <s v="English"/>
    <x v="0"/>
    <m/>
    <m/>
    <x v="2"/>
    <m/>
    <m/>
    <x v="2"/>
    <m/>
    <m/>
    <x v="1"/>
    <m/>
    <m/>
    <x v="1"/>
    <m/>
    <m/>
    <s v=""/>
    <m/>
    <s v="Yes"/>
    <s v="liis-ann.klein@sunnybrook.ca"/>
    <m/>
    <n v="0"/>
    <n v="1"/>
  </r>
  <r>
    <s v="Asset03280"/>
    <m/>
    <m/>
    <m/>
    <m/>
    <m/>
    <x v="2"/>
    <x v="59"/>
    <m/>
    <x v="2"/>
    <m/>
    <s v="GROVES MEMORIAL HOSPITAL"/>
    <m/>
    <x v="3"/>
    <m/>
    <x v="0"/>
    <x v="0"/>
    <m/>
    <m/>
    <m/>
    <m/>
    <m/>
    <m/>
    <n v="0"/>
    <n v="544"/>
    <n v="0"/>
    <n v="0"/>
    <n v="544"/>
    <x v="0"/>
    <n v="0"/>
    <n v="0"/>
    <s v="Weekdays; Weekends"/>
    <n v="0"/>
    <m/>
    <s v="131 Frederick Campbell St."/>
    <x v="37"/>
    <x v="0"/>
    <x v="63"/>
    <m/>
    <m/>
    <m/>
    <m/>
    <x v="3"/>
    <m/>
    <m/>
    <m/>
    <m/>
    <m/>
    <m/>
    <s v="1950 hours annually (37.5 hours per week)"/>
    <m/>
    <n v="0"/>
    <n v="0"/>
    <n v="0"/>
    <n v="0"/>
    <n v="0"/>
    <m/>
    <n v="0"/>
    <n v="0"/>
    <n v="0"/>
    <n v="0"/>
    <n v="0"/>
    <n v="0"/>
    <n v="0"/>
    <n v="0"/>
    <n v="0"/>
    <n v="0"/>
    <n v="2"/>
    <n v="0"/>
    <n v="0"/>
    <m/>
    <n v="0"/>
    <n v="0"/>
    <m/>
    <m/>
    <n v="0"/>
    <s v=""/>
    <n v="2"/>
    <n v="2"/>
    <m/>
    <s v="100%"/>
    <s v=""/>
    <x v="2"/>
    <m/>
    <x v="2"/>
    <m/>
    <m/>
    <x v="1"/>
    <s v="English"/>
    <x v="0"/>
    <m/>
    <m/>
    <x v="2"/>
    <m/>
    <m/>
    <x v="2"/>
    <m/>
    <m/>
    <x v="1"/>
    <m/>
    <m/>
    <x v="1"/>
    <m/>
    <m/>
    <s v="SERVICE INTERRUPTION: ONLY ONE GEM NURSE FOR THIS FISCAL YEAR.                                             ONE GEM ON EDUCATION LEAVE."/>
    <m/>
    <s v="Yes"/>
    <s v="mboyes@cmh.org"/>
    <m/>
    <n v="0"/>
    <n v="1"/>
  </r>
  <r>
    <s v="Asset03281"/>
    <m/>
    <m/>
    <m/>
    <m/>
    <m/>
    <x v="2"/>
    <x v="60"/>
    <m/>
    <x v="2"/>
    <m/>
    <s v="GUELPH GENERAL HOSPITAL"/>
    <m/>
    <x v="3"/>
    <m/>
    <x v="0"/>
    <x v="0"/>
    <m/>
    <m/>
    <m/>
    <m/>
    <m/>
    <m/>
    <n v="0"/>
    <n v="327"/>
    <n v="0"/>
    <n v="0"/>
    <n v="327"/>
    <x v="0"/>
    <n v="0"/>
    <n v="0"/>
    <s v="Weekdays; Weekends"/>
    <n v="0"/>
    <m/>
    <s v="115 Delhi St."/>
    <x v="12"/>
    <x v="0"/>
    <x v="64"/>
    <m/>
    <m/>
    <m/>
    <m/>
    <x v="3"/>
    <m/>
    <m/>
    <m/>
    <m/>
    <m/>
    <m/>
    <s v="1950 hours annually (37.5 hours per week)"/>
    <m/>
    <n v="0"/>
    <n v="0"/>
    <n v="0"/>
    <n v="0"/>
    <n v="0"/>
    <m/>
    <n v="0"/>
    <n v="0"/>
    <n v="0"/>
    <n v="0"/>
    <n v="0"/>
    <n v="0"/>
    <n v="0"/>
    <n v="0"/>
    <n v="0"/>
    <n v="0"/>
    <n v="2"/>
    <n v="0"/>
    <n v="0"/>
    <m/>
    <n v="0"/>
    <n v="0"/>
    <m/>
    <m/>
    <n v="0"/>
    <s v=""/>
    <n v="2"/>
    <n v="2"/>
    <m/>
    <s v="100%"/>
    <s v=""/>
    <x v="2"/>
    <m/>
    <x v="2"/>
    <m/>
    <m/>
    <x v="1"/>
    <s v="English"/>
    <x v="0"/>
    <m/>
    <m/>
    <x v="2"/>
    <m/>
    <m/>
    <x v="2"/>
    <m/>
    <m/>
    <x v="1"/>
    <m/>
    <m/>
    <x v="1"/>
    <m/>
    <m/>
    <s v="SERVICE INTERRUPTION FOR THE LAST QUARTER OF THE FISCAL YEAR DUE TO VACANY OF THE GEM POSITION."/>
    <m/>
    <s v="Yes"/>
    <s v="mboyes@cmh.org"/>
    <m/>
    <n v="0"/>
    <n v="1"/>
  </r>
  <r>
    <s v="Asset03279"/>
    <m/>
    <m/>
    <m/>
    <m/>
    <m/>
    <x v="2"/>
    <x v="61"/>
    <m/>
    <x v="2"/>
    <m/>
    <s v="GRAND RIVER HOSPITAL"/>
    <m/>
    <x v="3"/>
    <m/>
    <x v="0"/>
    <x v="0"/>
    <m/>
    <m/>
    <m/>
    <m/>
    <m/>
    <m/>
    <n v="0"/>
    <n v="1286"/>
    <n v="0"/>
    <n v="0"/>
    <n v="1286"/>
    <x v="0"/>
    <n v="0"/>
    <n v="0"/>
    <s v="Weekdays; Weekends"/>
    <n v="0"/>
    <m/>
    <s v="835 King St. W "/>
    <x v="25"/>
    <x v="0"/>
    <x v="65"/>
    <m/>
    <m/>
    <m/>
    <m/>
    <x v="3"/>
    <m/>
    <m/>
    <m/>
    <m/>
    <m/>
    <m/>
    <s v="1950 hours annually (37.5 hours per week)"/>
    <m/>
    <n v="0"/>
    <n v="0"/>
    <n v="0"/>
    <n v="0"/>
    <n v="0"/>
    <m/>
    <n v="1"/>
    <n v="0"/>
    <n v="0"/>
    <n v="0"/>
    <n v="0"/>
    <n v="0"/>
    <n v="0"/>
    <n v="0"/>
    <n v="0"/>
    <n v="0"/>
    <n v="1"/>
    <n v="0"/>
    <n v="0"/>
    <m/>
    <n v="0"/>
    <n v="0"/>
    <m/>
    <m/>
    <n v="0"/>
    <s v=""/>
    <n v="2"/>
    <n v="2"/>
    <m/>
    <s v="100%"/>
    <s v=""/>
    <x v="2"/>
    <m/>
    <x v="2"/>
    <m/>
    <m/>
    <x v="1"/>
    <s v="English"/>
    <x v="0"/>
    <m/>
    <m/>
    <x v="2"/>
    <m/>
    <m/>
    <x v="2"/>
    <m/>
    <m/>
    <x v="1"/>
    <m/>
    <m/>
    <x v="1"/>
    <m/>
    <m/>
    <s v="Service interruption: ONE FTE (GEM-NP) seconded to a different position.Replacement: casual GEM"/>
    <m/>
    <s v="Yes"/>
    <s v="mboyes@cmh.org"/>
    <m/>
    <n v="0"/>
    <n v="1"/>
  </r>
  <r>
    <s v="Asset03379"/>
    <m/>
    <m/>
    <m/>
    <m/>
    <m/>
    <x v="2"/>
    <x v="8"/>
    <m/>
    <x v="2"/>
    <m/>
    <s v="GEM"/>
    <m/>
    <x v="3"/>
    <m/>
    <x v="0"/>
    <x v="0"/>
    <m/>
    <m/>
    <m/>
    <m/>
    <m/>
    <m/>
    <n v="600"/>
    <n v="642"/>
    <n v="99"/>
    <n v="1"/>
    <n v="742"/>
    <x v="0"/>
    <n v="0"/>
    <n v="0"/>
    <m/>
    <n v="0"/>
    <m/>
    <s v="3050 Lawrence Ave E"/>
    <x v="6"/>
    <x v="0"/>
    <x v="231"/>
    <m/>
    <m/>
    <m/>
    <m/>
    <x v="1"/>
    <m/>
    <m/>
    <m/>
    <m/>
    <m/>
    <m/>
    <s v="1950 hours annually (37.5 hours per week)"/>
    <m/>
    <n v="0"/>
    <n v="0"/>
    <n v="0"/>
    <n v="0"/>
    <n v="0"/>
    <m/>
    <n v="1"/>
    <n v="0"/>
    <n v="0"/>
    <n v="0"/>
    <n v="0"/>
    <n v="0"/>
    <n v="0"/>
    <n v="0"/>
    <n v="0"/>
    <n v="0"/>
    <n v="0"/>
    <n v="0"/>
    <n v="0"/>
    <m/>
    <n v="0"/>
    <n v="0"/>
    <m/>
    <m/>
    <n v="0"/>
    <s v=""/>
    <n v="1"/>
    <n v="1"/>
    <m/>
    <s v=""/>
    <s v=""/>
    <x v="2"/>
    <m/>
    <x v="2"/>
    <m/>
    <m/>
    <x v="1"/>
    <s v="English"/>
    <x v="0"/>
    <m/>
    <m/>
    <x v="2"/>
    <m/>
    <m/>
    <x v="2"/>
    <m/>
    <m/>
    <x v="1"/>
    <m/>
    <m/>
    <x v="1"/>
    <m/>
    <m/>
    <s v=""/>
    <m/>
    <s v="Yes"/>
    <s v="shawkins@seniorscarenetwork.ca"/>
    <m/>
    <n v="0"/>
    <n v="1"/>
  </r>
  <r>
    <s v="Asset03555"/>
    <m/>
    <m/>
    <m/>
    <m/>
    <m/>
    <x v="2"/>
    <x v="7"/>
    <m/>
    <x v="2"/>
    <m/>
    <s v="GEM"/>
    <m/>
    <x v="3"/>
    <m/>
    <x v="0"/>
    <x v="0"/>
    <m/>
    <m/>
    <m/>
    <m/>
    <m/>
    <m/>
    <n v="678"/>
    <n v="901"/>
    <n v="300"/>
    <n v="0"/>
    <n v="1201"/>
    <x v="0"/>
    <n v="0"/>
    <n v="0"/>
    <m/>
    <n v="0"/>
    <m/>
    <s v="2867 Ellesmere Rd"/>
    <x v="6"/>
    <x v="0"/>
    <x v="232"/>
    <m/>
    <m/>
    <m/>
    <m/>
    <x v="1"/>
    <m/>
    <m/>
    <m/>
    <m/>
    <m/>
    <m/>
    <s v="1950 hours annually (37.5 hours per week)"/>
    <m/>
    <n v="0"/>
    <n v="0"/>
    <n v="0"/>
    <n v="0"/>
    <n v="0"/>
    <m/>
    <n v="1"/>
    <n v="0"/>
    <n v="0"/>
    <n v="0"/>
    <n v="0"/>
    <n v="0"/>
    <n v="0"/>
    <n v="0"/>
    <n v="0"/>
    <n v="0"/>
    <n v="0"/>
    <n v="0"/>
    <n v="0"/>
    <m/>
    <n v="0"/>
    <n v="0"/>
    <m/>
    <m/>
    <n v="0"/>
    <s v=""/>
    <n v="1"/>
    <n v="1"/>
    <m/>
    <s v="100%"/>
    <s v=""/>
    <x v="2"/>
    <m/>
    <x v="2"/>
    <m/>
    <m/>
    <x v="1"/>
    <s v="English"/>
    <x v="0"/>
    <m/>
    <m/>
    <x v="2"/>
    <m/>
    <m/>
    <x v="2"/>
    <m/>
    <m/>
    <x v="1"/>
    <m/>
    <m/>
    <x v="1"/>
    <m/>
    <m/>
    <s v=""/>
    <m/>
    <s v="Yes"/>
    <s v="liis-ann.klein@sunnybrook.ca"/>
    <m/>
    <n v="0"/>
    <n v="1"/>
  </r>
  <r>
    <s v="Asset03382"/>
    <m/>
    <m/>
    <m/>
    <m/>
    <m/>
    <x v="2"/>
    <x v="6"/>
    <m/>
    <x v="2"/>
    <m/>
    <s v="GEM"/>
    <m/>
    <x v="3"/>
    <m/>
    <x v="0"/>
    <x v="0"/>
    <m/>
    <m/>
    <m/>
    <m/>
    <m/>
    <m/>
    <n v="447"/>
    <n v="510"/>
    <n v="68"/>
    <n v="0"/>
    <n v="578"/>
    <x v="0"/>
    <n v="0"/>
    <n v="0"/>
    <s v="Weekdays;"/>
    <n v="0"/>
    <m/>
    <s v="3030 Birchmount Rd"/>
    <x v="6"/>
    <x v="0"/>
    <x v="6"/>
    <m/>
    <m/>
    <m/>
    <m/>
    <x v="1"/>
    <m/>
    <m/>
    <m/>
    <m/>
    <m/>
    <m/>
    <s v="1950 hours annually (37.5 hours per week)"/>
    <m/>
    <n v="0"/>
    <n v="0"/>
    <n v="0"/>
    <n v="0"/>
    <n v="0"/>
    <m/>
    <n v="0"/>
    <n v="0"/>
    <n v="0"/>
    <n v="0"/>
    <n v="0"/>
    <n v="0"/>
    <n v="0"/>
    <n v="0"/>
    <n v="0"/>
    <n v="0"/>
    <n v="1"/>
    <n v="0"/>
    <n v="0"/>
    <m/>
    <n v="0"/>
    <n v="0"/>
    <m/>
    <m/>
    <n v="1"/>
    <s v=""/>
    <n v="1"/>
    <n v="2"/>
    <m/>
    <s v=""/>
    <s v=""/>
    <x v="2"/>
    <m/>
    <x v="2"/>
    <m/>
    <m/>
    <x v="1"/>
    <s v="English"/>
    <x v="0"/>
    <m/>
    <m/>
    <x v="2"/>
    <m/>
    <m/>
    <x v="2"/>
    <m/>
    <m/>
    <x v="1"/>
    <m/>
    <m/>
    <x v="1"/>
    <m/>
    <m/>
    <s v=""/>
    <m/>
    <s v="Yes"/>
    <s v="shawkins@seniorscarenetwork.ca"/>
    <m/>
    <n v="0"/>
    <n v="1"/>
  </r>
  <r>
    <s v="Asset03385"/>
    <m/>
    <m/>
    <m/>
    <m/>
    <m/>
    <x v="2"/>
    <x v="3"/>
    <m/>
    <x v="2"/>
    <m/>
    <s v="Geriatric Emergency Management (GEM)"/>
    <m/>
    <x v="3"/>
    <m/>
    <x v="0"/>
    <x v="0"/>
    <m/>
    <m/>
    <m/>
    <m/>
    <m/>
    <m/>
    <n v="163"/>
    <n v="187"/>
    <n v="45"/>
    <n v="0"/>
    <n v="232"/>
    <x v="0"/>
    <n v="0"/>
    <n v="0"/>
    <m/>
    <n v="0"/>
    <m/>
    <s v="1000 Depalma Dr"/>
    <x v="3"/>
    <x v="0"/>
    <x v="3"/>
    <m/>
    <m/>
    <m/>
    <m/>
    <x v="0"/>
    <m/>
    <m/>
    <m/>
    <m/>
    <m/>
    <m/>
    <s v="1950 hours annually (37.5 hours per week)"/>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3069"/>
    <m/>
    <m/>
    <m/>
    <m/>
    <m/>
    <x v="2"/>
    <x v="196"/>
    <m/>
    <x v="2"/>
    <m/>
    <s v="GEM"/>
    <m/>
    <x v="3"/>
    <m/>
    <x v="0"/>
    <x v="0"/>
    <m/>
    <m/>
    <m/>
    <m/>
    <m/>
    <m/>
    <n v="0"/>
    <n v="109"/>
    <n v="0"/>
    <n v="0"/>
    <n v="109"/>
    <x v="0"/>
    <n v="0"/>
    <n v="0"/>
    <s v="Weekdays;"/>
    <n v="0"/>
    <m/>
    <s v="350 John St N"/>
    <x v="84"/>
    <x v="0"/>
    <x v="170"/>
    <m/>
    <m/>
    <m/>
    <m/>
    <x v="0"/>
    <m/>
    <m/>
    <m/>
    <m/>
    <m/>
    <m/>
    <s v="Other"/>
    <m/>
    <n v="0"/>
    <n v="0"/>
    <n v="0"/>
    <n v="0"/>
    <n v="0"/>
    <m/>
    <n v="0"/>
    <n v="0"/>
    <n v="0"/>
    <n v="0"/>
    <n v="0"/>
    <n v="0"/>
    <n v="0"/>
    <n v="0"/>
    <n v="0"/>
    <n v="0"/>
    <n v="1"/>
    <n v="0"/>
    <n v="0"/>
    <m/>
    <n v="0"/>
    <n v="0"/>
    <m/>
    <m/>
    <n v="0"/>
    <s v=""/>
    <n v="1"/>
    <n v="1"/>
    <m/>
    <s v=""/>
    <s v=""/>
    <x v="2"/>
    <m/>
    <x v="2"/>
    <m/>
    <m/>
    <x v="1"/>
    <s v="English"/>
    <x v="0"/>
    <m/>
    <m/>
    <x v="2"/>
    <m/>
    <m/>
    <x v="2"/>
    <m/>
    <m/>
    <x v="1"/>
    <m/>
    <m/>
    <x v="1"/>
    <m/>
    <m/>
    <s v=""/>
    <m/>
    <s v="Yes"/>
    <s v="rmcgrath@arnpriorhealth.ca"/>
    <m/>
    <n v="0"/>
    <n v="1"/>
  </r>
  <r>
    <s v="Asset03144"/>
    <m/>
    <m/>
    <m/>
    <m/>
    <m/>
    <x v="2"/>
    <x v="106"/>
    <m/>
    <x v="2"/>
    <m/>
    <s v="GEM"/>
    <m/>
    <x v="3"/>
    <m/>
    <x v="0"/>
    <x v="0"/>
    <m/>
    <m/>
    <m/>
    <m/>
    <m/>
    <m/>
    <n v="392"/>
    <n v="433"/>
    <n v="234"/>
    <n v="0"/>
    <n v="667"/>
    <x v="0"/>
    <n v="0"/>
    <n v="0"/>
    <s v="Weekdays;"/>
    <n v="1"/>
    <m/>
    <s v="705 MacKay St"/>
    <x v="55"/>
    <x v="0"/>
    <x v="115"/>
    <m/>
    <m/>
    <m/>
    <m/>
    <x v="0"/>
    <m/>
    <m/>
    <m/>
    <m/>
    <m/>
    <m/>
    <s v="1950 hours annually (37.5 hours per week)"/>
    <m/>
    <n v="0"/>
    <n v="0"/>
    <n v="0"/>
    <n v="0"/>
    <n v="0"/>
    <m/>
    <n v="0"/>
    <n v="0"/>
    <n v="0"/>
    <n v="0"/>
    <n v="0"/>
    <n v="0"/>
    <n v="0"/>
    <n v="0"/>
    <n v="0"/>
    <n v="0"/>
    <n v="1"/>
    <n v="0"/>
    <n v="0"/>
    <m/>
    <n v="0"/>
    <n v="0"/>
    <m/>
    <m/>
    <n v="0"/>
    <s v=""/>
    <n v="1"/>
    <n v="1"/>
    <m/>
    <s v="100%"/>
    <s v=""/>
    <x v="2"/>
    <m/>
    <x v="2"/>
    <m/>
    <m/>
    <x v="1"/>
    <s v="English;French"/>
    <x v="0"/>
    <m/>
    <m/>
    <x v="2"/>
    <m/>
    <m/>
    <x v="2"/>
    <m/>
    <m/>
    <x v="1"/>
    <m/>
    <m/>
    <x v="1"/>
    <m/>
    <m/>
    <s v=""/>
    <m/>
    <s v="Yes"/>
    <s v="julia.reddy@prh.email"/>
    <m/>
    <n v="0"/>
    <n v="1"/>
  </r>
  <r>
    <s v="Asset03387"/>
    <m/>
    <m/>
    <m/>
    <m/>
    <m/>
    <x v="2"/>
    <x v="2"/>
    <m/>
    <x v="2"/>
    <m/>
    <s v="GEM"/>
    <m/>
    <x v="3"/>
    <m/>
    <x v="0"/>
    <x v="0"/>
    <m/>
    <m/>
    <m/>
    <m/>
    <m/>
    <m/>
    <n v="570"/>
    <n v="648"/>
    <n v="33"/>
    <n v="0"/>
    <n v="681"/>
    <x v="0"/>
    <n v="0"/>
    <n v="0"/>
    <m/>
    <n v="0"/>
    <m/>
    <s v="1 Hospital Court"/>
    <x v="2"/>
    <x v="0"/>
    <x v="2"/>
    <m/>
    <m/>
    <m/>
    <m/>
    <x v="0"/>
    <m/>
    <m/>
    <m/>
    <m/>
    <m/>
    <m/>
    <s v="1950 hours annually (37.5 hours per week)"/>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3728"/>
    <m/>
    <m/>
    <m/>
    <m/>
    <m/>
    <x v="2"/>
    <x v="88"/>
    <m/>
    <x v="2"/>
    <m/>
    <s v="GEM"/>
    <m/>
    <x v="3"/>
    <m/>
    <x v="0"/>
    <x v="0"/>
    <m/>
    <m/>
    <m/>
    <m/>
    <m/>
    <m/>
    <n v="0"/>
    <n v="819"/>
    <n v="0"/>
    <n v="0"/>
    <n v="819"/>
    <x v="0"/>
    <n v="0"/>
    <n v="0"/>
    <s v="Weekdays; Weekends"/>
    <n v="0"/>
    <m/>
    <s v="3001 Hospital Gate"/>
    <x v="49"/>
    <x v="0"/>
    <x v="97"/>
    <m/>
    <m/>
    <m/>
    <m/>
    <x v="2"/>
    <m/>
    <m/>
    <m/>
    <m/>
    <m/>
    <m/>
    <s v="1950 hours annually (37.5 hours per week)"/>
    <m/>
    <n v="0"/>
    <n v="0"/>
    <n v="0"/>
    <n v="0"/>
    <n v="0"/>
    <m/>
    <n v="0"/>
    <n v="0"/>
    <n v="0"/>
    <n v="0"/>
    <n v="0"/>
    <n v="0"/>
    <n v="0"/>
    <n v="0"/>
    <n v="0"/>
    <n v="0"/>
    <n v="2.1"/>
    <n v="0"/>
    <n v="0"/>
    <m/>
    <n v="0"/>
    <n v="0"/>
    <m/>
    <m/>
    <n v="0"/>
    <s v=""/>
    <n v="2.1"/>
    <n v="2.1"/>
    <m/>
    <s v="100%"/>
    <s v=""/>
    <x v="2"/>
    <m/>
    <x v="2"/>
    <m/>
    <m/>
    <x v="1"/>
    <s v="English;French"/>
    <x v="0"/>
    <m/>
    <m/>
    <x v="2"/>
    <m/>
    <m/>
    <x v="2"/>
    <m/>
    <m/>
    <x v="1"/>
    <m/>
    <m/>
    <x v="1"/>
    <m/>
    <m/>
    <s v="Geriatric Emergency Management (GEM) Nurses screen/assess frail seniors in the Emergency Department with the goal of averting admissions and providing quicker access to specialized geriatric care. The nurses provide a senior friendly service to prevent or delay functional decline. The GEM Program began in March 2016 at the Oakville site."/>
    <m/>
    <s v="Yes"/>
    <s v="mbudgell@haltonhealthcare.com"/>
    <m/>
    <n v="0"/>
    <n v="1"/>
  </r>
  <r>
    <s v="Asset03389"/>
    <m/>
    <m/>
    <m/>
    <m/>
    <m/>
    <x v="2"/>
    <x v="0"/>
    <m/>
    <x v="2"/>
    <m/>
    <s v="GEM"/>
    <m/>
    <x v="3"/>
    <m/>
    <x v="0"/>
    <x v="0"/>
    <m/>
    <m/>
    <m/>
    <m/>
    <m/>
    <m/>
    <n v="553"/>
    <n v="571"/>
    <n v="74"/>
    <n v="0"/>
    <n v="645"/>
    <x v="0"/>
    <n v="0"/>
    <n v="0"/>
    <m/>
    <n v="0"/>
    <m/>
    <s v="580 Harwood Ave S"/>
    <x v="0"/>
    <x v="0"/>
    <x v="0"/>
    <m/>
    <m/>
    <m/>
    <m/>
    <x v="0"/>
    <m/>
    <m/>
    <m/>
    <m/>
    <m/>
    <m/>
    <s v="1950 hours annually (37.5 hours per week)"/>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3388"/>
    <m/>
    <m/>
    <m/>
    <m/>
    <m/>
    <x v="2"/>
    <x v="1"/>
    <m/>
    <x v="2"/>
    <m/>
    <s v="GEM"/>
    <m/>
    <x v="3"/>
    <m/>
    <x v="0"/>
    <x v="0"/>
    <m/>
    <m/>
    <m/>
    <m/>
    <m/>
    <m/>
    <n v="3"/>
    <n v="3"/>
    <n v="1"/>
    <n v="0"/>
    <n v="4"/>
    <x v="0"/>
    <n v="0"/>
    <n v="0"/>
    <m/>
    <n v="0"/>
    <m/>
    <s v="47 Liberty St S"/>
    <x v="1"/>
    <x v="0"/>
    <x v="1"/>
    <m/>
    <m/>
    <m/>
    <m/>
    <x v="0"/>
    <m/>
    <m/>
    <m/>
    <m/>
    <m/>
    <m/>
    <s v="1950 hours annually (37.5 hours per week)"/>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3424"/>
    <m/>
    <m/>
    <m/>
    <m/>
    <m/>
    <x v="2"/>
    <x v="124"/>
    <m/>
    <x v="2"/>
    <m/>
    <s v="GEM"/>
    <m/>
    <x v="3"/>
    <m/>
    <x v="0"/>
    <x v="0"/>
    <m/>
    <m/>
    <m/>
    <m/>
    <m/>
    <m/>
    <n v="0"/>
    <n v="537"/>
    <n v="0"/>
    <n v="0"/>
    <n v="537"/>
    <x v="0"/>
    <n v="0"/>
    <n v="0"/>
    <m/>
    <n v="0"/>
    <m/>
    <s v="713 chemin Montreal"/>
    <x v="11"/>
    <x v="0"/>
    <x v="135"/>
    <m/>
    <m/>
    <m/>
    <m/>
    <x v="0"/>
    <m/>
    <m/>
    <m/>
    <m/>
    <m/>
    <m/>
    <s v="1950 hours annually (37.5 hours per week)"/>
    <m/>
    <n v="0"/>
    <n v="0"/>
    <n v="0"/>
    <n v="0"/>
    <n v="0"/>
    <m/>
    <n v="0"/>
    <n v="0"/>
    <n v="0"/>
    <n v="0"/>
    <n v="0"/>
    <n v="0"/>
    <n v="0"/>
    <n v="0"/>
    <n v="0"/>
    <n v="0"/>
    <n v="2"/>
    <n v="0"/>
    <n v="0"/>
    <m/>
    <n v="0"/>
    <n v="0"/>
    <m/>
    <m/>
    <n v="0"/>
    <s v=""/>
    <n v="2"/>
    <n v="2"/>
    <m/>
    <s v=""/>
    <s v=""/>
    <x v="2"/>
    <m/>
    <x v="2"/>
    <m/>
    <m/>
    <x v="1"/>
    <s v="English"/>
    <x v="0"/>
    <m/>
    <m/>
    <x v="2"/>
    <m/>
    <m/>
    <x v="2"/>
    <m/>
    <m/>
    <x v="1"/>
    <m/>
    <m/>
    <x v="1"/>
    <m/>
    <m/>
    <s v=""/>
    <m/>
    <s v="Yes"/>
    <s v="myriamveilleux@montfort.on.ca"/>
    <m/>
    <n v="0"/>
    <n v="1"/>
  </r>
  <r>
    <s v="Asset03510"/>
    <m/>
    <m/>
    <m/>
    <m/>
    <m/>
    <x v="2"/>
    <x v="110"/>
    <m/>
    <x v="2"/>
    <m/>
    <s v="Geriatric Emergency Management (GEM)"/>
    <m/>
    <x v="3"/>
    <m/>
    <x v="0"/>
    <x v="0"/>
    <m/>
    <m/>
    <m/>
    <m/>
    <m/>
    <m/>
    <n v="337"/>
    <n v="612"/>
    <n v="338"/>
    <n v="0"/>
    <n v="950"/>
    <x v="0"/>
    <n v="0"/>
    <n v="0"/>
    <m/>
    <n v="0"/>
    <m/>
    <s v="100 Rolling Hills Dr"/>
    <x v="56"/>
    <x v="0"/>
    <x v="120"/>
    <m/>
    <m/>
    <m/>
    <m/>
    <x v="2"/>
    <m/>
    <m/>
    <m/>
    <m/>
    <m/>
    <m/>
    <s v="1950 hours annually (37.5 hours per week)"/>
    <m/>
    <n v="0"/>
    <n v="0"/>
    <n v="0"/>
    <n v="0"/>
    <n v="0"/>
    <m/>
    <n v="0"/>
    <n v="0"/>
    <n v="0"/>
    <n v="0"/>
    <n v="0"/>
    <n v="0"/>
    <n v="0"/>
    <n v="0"/>
    <n v="0"/>
    <n v="0"/>
    <n v="1"/>
    <n v="0"/>
    <n v="0"/>
    <m/>
    <n v="0"/>
    <n v="0"/>
    <m/>
    <m/>
    <n v="0"/>
    <s v=""/>
    <n v="1"/>
    <n v="1"/>
    <m/>
    <s v="100%"/>
    <s v=""/>
    <x v="2"/>
    <m/>
    <x v="2"/>
    <m/>
    <m/>
    <x v="1"/>
    <s v="English"/>
    <x v="0"/>
    <m/>
    <m/>
    <x v="2"/>
    <m/>
    <m/>
    <x v="2"/>
    <m/>
    <m/>
    <x v="1"/>
    <m/>
    <m/>
    <x v="1"/>
    <m/>
    <m/>
    <s v=""/>
    <m/>
    <s v="Yes"/>
    <s v="kshermet@headwatershealth.ca"/>
    <m/>
    <n v="0"/>
    <n v="1"/>
  </r>
  <r>
    <s v="Asset03324"/>
    <m/>
    <m/>
    <m/>
    <m/>
    <m/>
    <x v="2"/>
    <x v="40"/>
    <m/>
    <x v="2"/>
    <m/>
    <s v="Emergency Department (GEM Nurses)"/>
    <m/>
    <x v="3"/>
    <m/>
    <x v="0"/>
    <x v="0"/>
    <m/>
    <m/>
    <m/>
    <m/>
    <m/>
    <m/>
    <n v="0"/>
    <n v="900"/>
    <n v="0"/>
    <n v="0"/>
    <n v="900"/>
    <x v="0"/>
    <n v="0"/>
    <n v="0"/>
    <s v="Weekdays; Weekends"/>
    <n v="0"/>
    <m/>
    <s v="911 Queen's Blvd"/>
    <x v="25"/>
    <x v="0"/>
    <x v="39"/>
    <m/>
    <m/>
    <m/>
    <m/>
    <x v="3"/>
    <m/>
    <m/>
    <m/>
    <m/>
    <m/>
    <m/>
    <s v="1950 hours annually (37.5 hours per week)"/>
    <m/>
    <n v="0"/>
    <n v="0"/>
    <n v="0"/>
    <n v="0"/>
    <n v="0"/>
    <m/>
    <n v="0"/>
    <n v="0"/>
    <n v="0"/>
    <n v="0"/>
    <n v="0"/>
    <n v="0"/>
    <n v="0"/>
    <n v="0"/>
    <n v="0"/>
    <n v="0"/>
    <n v="2.4300000000000002"/>
    <n v="0"/>
    <n v="0"/>
    <m/>
    <n v="0"/>
    <n v="0"/>
    <m/>
    <m/>
    <n v="0"/>
    <s v=""/>
    <n v="2.4300000000000002"/>
    <n v="2.4300000000000002"/>
    <m/>
    <s v="75% to &lt;100%"/>
    <s v=""/>
    <x v="2"/>
    <m/>
    <x v="2"/>
    <m/>
    <m/>
    <x v="1"/>
    <s v="English"/>
    <x v="0"/>
    <m/>
    <m/>
    <x v="2"/>
    <m/>
    <m/>
    <x v="2"/>
    <m/>
    <m/>
    <x v="1"/>
    <m/>
    <m/>
    <x v="1"/>
    <m/>
    <m/>
    <s v="Service interruption: One GEM nurse on education leave; another GEM nurse on medical leave.Replacement: one part-time GEM.                      temporary full-time only for Q2-3."/>
    <m/>
    <s v="Yes"/>
    <s v="hdupuis@smgh.ca"/>
    <m/>
    <n v="0"/>
    <n v="1"/>
  </r>
  <r>
    <s v="Asset02942"/>
    <m/>
    <m/>
    <m/>
    <m/>
    <m/>
    <x v="2"/>
    <x v="20"/>
    <m/>
    <x v="2"/>
    <m/>
    <s v="GEM+ Program"/>
    <m/>
    <x v="3"/>
    <m/>
    <x v="0"/>
    <x v="0"/>
    <m/>
    <m/>
    <m/>
    <m/>
    <m/>
    <m/>
    <n v="865"/>
    <n v="936"/>
    <n v="373"/>
    <n v="0"/>
    <n v="1309"/>
    <x v="0"/>
    <n v="0"/>
    <n v="0"/>
    <s v="Weekdays; Weekends"/>
    <n v="0"/>
    <m/>
    <s v="1053 Carling Ave"/>
    <x v="11"/>
    <x v="0"/>
    <x v="20"/>
    <m/>
    <m/>
    <m/>
    <m/>
    <x v="0"/>
    <m/>
    <m/>
    <m/>
    <m/>
    <m/>
    <m/>
    <s v="1950 hours annually (37.5 hours per week)"/>
    <m/>
    <n v="0"/>
    <n v="0"/>
    <n v="0"/>
    <n v="0"/>
    <n v="0"/>
    <m/>
    <n v="0"/>
    <n v="0"/>
    <n v="0"/>
    <n v="0"/>
    <n v="0"/>
    <n v="0"/>
    <n v="0"/>
    <n v="0"/>
    <n v="0"/>
    <n v="0"/>
    <n v="2.4"/>
    <n v="0"/>
    <n v="0"/>
    <m/>
    <n v="0"/>
    <n v="0"/>
    <m/>
    <m/>
    <n v="0"/>
    <s v=""/>
    <n v="2.4"/>
    <n v="2.4"/>
    <m/>
    <s v=""/>
    <s v=""/>
    <x v="2"/>
    <m/>
    <x v="2"/>
    <m/>
    <m/>
    <x v="1"/>
    <s v="English;French"/>
    <x v="0"/>
    <m/>
    <m/>
    <x v="2"/>
    <m/>
    <m/>
    <x v="2"/>
    <m/>
    <m/>
    <x v="1"/>
    <m/>
    <m/>
    <x v="1"/>
    <m/>
    <m/>
    <s v=""/>
    <m/>
    <s v="Yes"/>
    <s v="mprior@toh.ca"/>
    <m/>
    <n v="0"/>
    <n v="1"/>
  </r>
  <r>
    <s v="Asset03309"/>
    <m/>
    <m/>
    <m/>
    <m/>
    <m/>
    <x v="2"/>
    <x v="26"/>
    <m/>
    <x v="2"/>
    <m/>
    <s v="Geriatric Emergency Management Nurses"/>
    <m/>
    <x v="3"/>
    <m/>
    <x v="0"/>
    <x v="0"/>
    <m/>
    <m/>
    <m/>
    <m/>
    <m/>
    <m/>
    <n v="685"/>
    <n v="689"/>
    <n v="0"/>
    <n v="0"/>
    <n v="689"/>
    <x v="0"/>
    <n v="0"/>
    <n v="0"/>
    <s v="Both"/>
    <n v="0"/>
    <m/>
    <s v="3045 Baseline Rd"/>
    <x v="11"/>
    <x v="0"/>
    <x v="25"/>
    <m/>
    <m/>
    <m/>
    <m/>
    <x v="0"/>
    <m/>
    <m/>
    <m/>
    <m/>
    <m/>
    <m/>
    <s v="1950 hours annually (37.5 hours per week)"/>
    <m/>
    <n v="0"/>
    <n v="0"/>
    <n v="0"/>
    <n v="0"/>
    <n v="0"/>
    <m/>
    <n v="0"/>
    <n v="0"/>
    <n v="0"/>
    <n v="0"/>
    <n v="0"/>
    <n v="0"/>
    <n v="0"/>
    <n v="0"/>
    <n v="0"/>
    <n v="0"/>
    <n v="1.9"/>
    <n v="0"/>
    <n v="0"/>
    <m/>
    <n v="0"/>
    <n v="0"/>
    <m/>
    <m/>
    <n v="0"/>
    <s v=""/>
    <n v="1.9"/>
    <n v="1.9"/>
    <m/>
    <s v="100%"/>
    <s v=""/>
    <x v="2"/>
    <m/>
    <x v="2"/>
    <m/>
    <m/>
    <x v="1"/>
    <s v="English"/>
    <x v="0"/>
    <m/>
    <m/>
    <x v="2"/>
    <m/>
    <m/>
    <x v="2"/>
    <m/>
    <m/>
    <x v="1"/>
    <m/>
    <m/>
    <x v="1"/>
    <m/>
    <m/>
    <s v=""/>
    <m/>
    <s v="Yes"/>
    <s v="spearce@qch.on.ca"/>
    <m/>
    <n v="0"/>
    <n v="1"/>
  </r>
  <r>
    <s v="Asset03384"/>
    <m/>
    <m/>
    <m/>
    <m/>
    <m/>
    <x v="2"/>
    <x v="4"/>
    <m/>
    <x v="2"/>
    <m/>
    <s v="GEM"/>
    <m/>
    <x v="3"/>
    <m/>
    <x v="0"/>
    <x v="0"/>
    <m/>
    <m/>
    <m/>
    <m/>
    <m/>
    <m/>
    <n v="429"/>
    <n v="472"/>
    <n v="125"/>
    <n v="0"/>
    <n v="597"/>
    <x v="0"/>
    <n v="0"/>
    <n v="0"/>
    <m/>
    <n v="0"/>
    <m/>
    <s v="1 Hospital Dr."/>
    <x v="4"/>
    <x v="0"/>
    <x v="4"/>
    <m/>
    <m/>
    <m/>
    <m/>
    <x v="0"/>
    <m/>
    <m/>
    <m/>
    <m/>
    <m/>
    <m/>
    <s v="1950 hours annually (37.5 hours per week)"/>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3383"/>
    <m/>
    <m/>
    <m/>
    <m/>
    <m/>
    <x v="2"/>
    <x v="5"/>
    <m/>
    <x v="2"/>
    <m/>
    <s v="GEM"/>
    <m/>
    <x v="3"/>
    <m/>
    <x v="0"/>
    <x v="0"/>
    <m/>
    <m/>
    <m/>
    <m/>
    <m/>
    <m/>
    <n v="455"/>
    <n v="586"/>
    <n v="62"/>
    <n v="0"/>
    <n v="648"/>
    <x v="0"/>
    <n v="0"/>
    <n v="0"/>
    <m/>
    <n v="0"/>
    <m/>
    <s v="10 Angeline St N"/>
    <x v="5"/>
    <x v="0"/>
    <x v="5"/>
    <m/>
    <m/>
    <m/>
    <m/>
    <x v="0"/>
    <m/>
    <m/>
    <m/>
    <m/>
    <m/>
    <m/>
    <s v="1950 hours annually (37.5 hours per week)"/>
    <m/>
    <n v="0"/>
    <n v="0"/>
    <n v="0"/>
    <n v="0"/>
    <n v="0"/>
    <m/>
    <n v="0"/>
    <n v="0"/>
    <n v="0"/>
    <n v="0"/>
    <n v="0"/>
    <n v="0"/>
    <n v="0"/>
    <n v="0"/>
    <n v="0"/>
    <n v="0"/>
    <n v="1"/>
    <n v="0"/>
    <n v="0"/>
    <m/>
    <n v="0"/>
    <n v="0"/>
    <m/>
    <m/>
    <n v="0"/>
    <s v=""/>
    <n v="1"/>
    <n v="1"/>
    <m/>
    <s v=""/>
    <s v=""/>
    <x v="2"/>
    <m/>
    <x v="2"/>
    <m/>
    <m/>
    <x v="1"/>
    <s v="English"/>
    <x v="0"/>
    <m/>
    <m/>
    <x v="2"/>
    <m/>
    <m/>
    <x v="2"/>
    <m/>
    <m/>
    <x v="1"/>
    <m/>
    <m/>
    <x v="1"/>
    <m/>
    <m/>
    <s v=""/>
    <m/>
    <s v="Yes"/>
    <s v="shawkins@seniorscarenetwork.ca"/>
    <m/>
    <n v="0"/>
    <n v="1"/>
  </r>
  <r>
    <s v="Asset03349"/>
    <m/>
    <m/>
    <m/>
    <m/>
    <m/>
    <x v="2"/>
    <x v="12"/>
    <m/>
    <x v="2"/>
    <m/>
    <s v="RVH ICAN team"/>
    <m/>
    <x v="3"/>
    <m/>
    <x v="0"/>
    <x v="0"/>
    <m/>
    <m/>
    <m/>
    <m/>
    <m/>
    <m/>
    <n v="1021"/>
    <n v="0"/>
    <n v="0"/>
    <n v="0"/>
    <n v="0"/>
    <x v="0"/>
    <n v="0"/>
    <n v="0"/>
    <m/>
    <n v="0"/>
    <m/>
    <s v="201 Georgian Drive"/>
    <x v="10"/>
    <x v="0"/>
    <x v="12"/>
    <m/>
    <m/>
    <m/>
    <m/>
    <x v="2"/>
    <m/>
    <m/>
    <m/>
    <m/>
    <m/>
    <m/>
    <s v="1950 hours annually (37.5 hours per week)"/>
    <m/>
    <n v="0"/>
    <n v="0"/>
    <n v="0"/>
    <n v="0"/>
    <n v="0"/>
    <m/>
    <n v="0"/>
    <n v="0"/>
    <n v="0"/>
    <n v="0"/>
    <n v="0"/>
    <n v="0"/>
    <n v="0"/>
    <n v="0"/>
    <n v="0"/>
    <n v="0"/>
    <n v="2"/>
    <n v="0"/>
    <n v="0"/>
    <m/>
    <n v="0"/>
    <n v="0"/>
    <m/>
    <m/>
    <n v="0"/>
    <s v=""/>
    <n v="2"/>
    <n v="2"/>
    <m/>
    <s v="100%"/>
    <s v=""/>
    <x v="2"/>
    <m/>
    <x v="2"/>
    <m/>
    <m/>
    <x v="1"/>
    <s v="English"/>
    <x v="0"/>
    <m/>
    <m/>
    <x v="2"/>
    <m/>
    <m/>
    <x v="2"/>
    <m/>
    <m/>
    <x v="1"/>
    <m/>
    <m/>
    <x v="1"/>
    <m/>
    <m/>
    <s v=""/>
    <m/>
    <s v="Yes"/>
    <s v="FletcherT@rvh.on.ca"/>
    <m/>
    <n v="0"/>
    <n v="1"/>
  </r>
  <r>
    <s v="Asset03709"/>
    <m/>
    <m/>
    <m/>
    <m/>
    <m/>
    <x v="2"/>
    <x v="39"/>
    <m/>
    <x v="2"/>
    <m/>
    <s v="Maria Boyes"/>
    <m/>
    <x v="3"/>
    <m/>
    <x v="0"/>
    <x v="0"/>
    <m/>
    <m/>
    <m/>
    <m/>
    <m/>
    <m/>
    <n v="0"/>
    <n v="1355"/>
    <n v="0"/>
    <n v="0"/>
    <n v="1355"/>
    <x v="0"/>
    <n v="0"/>
    <n v="0"/>
    <s v="Weekdays; Weekends"/>
    <n v="0"/>
    <m/>
    <s v="700 Coronation Blvd"/>
    <x v="24"/>
    <x v="0"/>
    <x v="38"/>
    <m/>
    <m/>
    <m/>
    <m/>
    <x v="3"/>
    <m/>
    <m/>
    <m/>
    <m/>
    <m/>
    <m/>
    <s v="1950 hours annually (37.5 hours per week)"/>
    <m/>
    <n v="0"/>
    <n v="0"/>
    <n v="0"/>
    <n v="0"/>
    <n v="0"/>
    <m/>
    <n v="0"/>
    <n v="0"/>
    <n v="0"/>
    <n v="0"/>
    <n v="0"/>
    <n v="0"/>
    <n v="0"/>
    <n v="0"/>
    <n v="0"/>
    <n v="0"/>
    <n v="2"/>
    <n v="0"/>
    <n v="0"/>
    <m/>
    <n v="0"/>
    <n v="0"/>
    <m/>
    <m/>
    <n v="0"/>
    <s v=""/>
    <n v="2"/>
    <n v="2"/>
    <m/>
    <s v="100%"/>
    <s v=""/>
    <x v="2"/>
    <m/>
    <x v="2"/>
    <m/>
    <m/>
    <x v="1"/>
    <s v="English"/>
    <x v="0"/>
    <m/>
    <m/>
    <x v="2"/>
    <m/>
    <m/>
    <x v="2"/>
    <m/>
    <m/>
    <x v="1"/>
    <m/>
    <m/>
    <x v="1"/>
    <m/>
    <m/>
    <s v="CHANGE OF GEM SCHEDULE TO 12 HOURS; SERVICE INTERRUPTION WHEN NO GEM COVERAGE WHEN THEY HAVE THE DROP WEEK."/>
    <m/>
    <s v="Yes"/>
    <s v="programs@geriatricsontario.ca"/>
    <m/>
    <n v="0"/>
    <n v="1"/>
  </r>
  <r>
    <s v="Asset03145"/>
    <m/>
    <m/>
    <m/>
    <m/>
    <m/>
    <x v="2"/>
    <x v="154"/>
    <m/>
    <x v="2"/>
    <m/>
    <s v="Julie Byers"/>
    <m/>
    <x v="3"/>
    <m/>
    <x v="0"/>
    <x v="0"/>
    <m/>
    <m/>
    <m/>
    <m/>
    <m/>
    <m/>
    <n v="102"/>
    <n v="108"/>
    <n v="86"/>
    <n v="0"/>
    <n v="194"/>
    <x v="0"/>
    <n v="0"/>
    <n v="0"/>
    <s v="Weekdays;"/>
    <n v="0"/>
    <m/>
    <s v="350 John St N"/>
    <x v="84"/>
    <x v="0"/>
    <x v="170"/>
    <m/>
    <m/>
    <m/>
    <m/>
    <x v="0"/>
    <m/>
    <m/>
    <m/>
    <m/>
    <m/>
    <m/>
    <s v="Other"/>
    <m/>
    <n v="0"/>
    <n v="0"/>
    <n v="0"/>
    <n v="0"/>
    <n v="0"/>
    <m/>
    <n v="0"/>
    <n v="0"/>
    <n v="0"/>
    <n v="0"/>
    <n v="0"/>
    <n v="0"/>
    <n v="0"/>
    <n v="0"/>
    <n v="0"/>
    <n v="0"/>
    <n v="1"/>
    <n v="0"/>
    <n v="0"/>
    <m/>
    <n v="0"/>
    <n v="0"/>
    <m/>
    <m/>
    <n v="0"/>
    <s v=""/>
    <n v="1"/>
    <n v="1"/>
    <m/>
    <s v="100%"/>
    <s v=""/>
    <x v="2"/>
    <m/>
    <x v="2"/>
    <m/>
    <m/>
    <x v="1"/>
    <s v="English;French"/>
    <x v="0"/>
    <m/>
    <m/>
    <x v="2"/>
    <m/>
    <m/>
    <x v="2"/>
    <m/>
    <m/>
    <x v="1"/>
    <m/>
    <m/>
    <x v="1"/>
    <m/>
    <m/>
    <s v=""/>
    <m/>
    <s v="Yes"/>
    <s v="jbyers@arnpriorhealth.ca"/>
    <m/>
    <n v="0"/>
    <n v="1"/>
  </r>
  <r>
    <s v="Asset03419"/>
    <m/>
    <m/>
    <m/>
    <m/>
    <m/>
    <x v="2"/>
    <x v="17"/>
    <m/>
    <x v="2"/>
    <m/>
    <s v="Specialized Geriatric Services"/>
    <m/>
    <x v="3"/>
    <m/>
    <x v="0"/>
    <x v="0"/>
    <m/>
    <m/>
    <m/>
    <m/>
    <m/>
    <m/>
    <n v="568"/>
    <n v="779"/>
    <n v="98"/>
    <n v="0"/>
    <n v="877"/>
    <x v="0"/>
    <n v="0"/>
    <n v="0"/>
    <s v="Weekdays; Weekends"/>
    <n v="0"/>
    <m/>
    <s v="2075 Bayview Avenue"/>
    <x v="7"/>
    <x v="0"/>
    <x v="17"/>
    <m/>
    <m/>
    <m/>
    <m/>
    <x v="1"/>
    <m/>
    <m/>
    <m/>
    <m/>
    <m/>
    <m/>
    <s v="Other"/>
    <m/>
    <n v="0"/>
    <n v="0"/>
    <n v="0"/>
    <n v="0"/>
    <n v="0"/>
    <m/>
    <n v="0"/>
    <n v="0"/>
    <n v="0"/>
    <n v="0"/>
    <n v="0"/>
    <n v="0"/>
    <n v="0"/>
    <n v="0"/>
    <n v="0"/>
    <n v="0"/>
    <n v="1.4"/>
    <n v="0"/>
    <n v="0"/>
    <m/>
    <n v="0"/>
    <n v="0"/>
    <m/>
    <m/>
    <n v="0"/>
    <s v=""/>
    <n v="1.4"/>
    <n v="1.4"/>
    <m/>
    <s v="100%"/>
    <s v=""/>
    <x v="2"/>
    <m/>
    <x v="2"/>
    <m/>
    <m/>
    <x v="1"/>
    <s v="English"/>
    <x v="0"/>
    <m/>
    <m/>
    <x v="2"/>
    <m/>
    <m/>
    <x v="2"/>
    <m/>
    <m/>
    <x v="1"/>
    <m/>
    <m/>
    <x v="1"/>
    <m/>
    <m/>
    <s v=""/>
    <m/>
    <s v="Yes"/>
    <s v="mary.duffy@sunnybrook.ca"/>
    <m/>
    <n v="0"/>
    <n v="1"/>
  </r>
  <r>
    <s v="Asset02943"/>
    <m/>
    <m/>
    <m/>
    <m/>
    <m/>
    <x v="2"/>
    <x v="102"/>
    <m/>
    <x v="2"/>
    <m/>
    <s v="Geriatric Emergency Management Plus Program"/>
    <m/>
    <x v="3"/>
    <m/>
    <x v="0"/>
    <x v="0"/>
    <m/>
    <m/>
    <m/>
    <m/>
    <m/>
    <m/>
    <n v="648"/>
    <n v="695"/>
    <n v="373"/>
    <n v="0"/>
    <n v="1068"/>
    <x v="0"/>
    <n v="0"/>
    <n v="0"/>
    <s v="Weekdays; Weekends"/>
    <n v="0"/>
    <m/>
    <s v="501 Smyth Rd"/>
    <x v="11"/>
    <x v="0"/>
    <x v="111"/>
    <m/>
    <m/>
    <m/>
    <m/>
    <x v="0"/>
    <m/>
    <m/>
    <m/>
    <m/>
    <m/>
    <m/>
    <s v="1950 hours annually (37.5 hours per week)"/>
    <m/>
    <n v="0"/>
    <n v="0"/>
    <n v="0"/>
    <n v="0"/>
    <n v="0"/>
    <m/>
    <n v="0"/>
    <n v="0"/>
    <n v="0"/>
    <n v="0"/>
    <n v="0"/>
    <n v="0"/>
    <n v="0"/>
    <n v="0"/>
    <n v="0"/>
    <n v="0"/>
    <n v="2.2000000000000002"/>
    <n v="0"/>
    <n v="0"/>
    <m/>
    <n v="0"/>
    <n v="0"/>
    <m/>
    <m/>
    <n v="0"/>
    <s v=""/>
    <n v="2.2000000000000002"/>
    <n v="2.2000000000000002"/>
    <m/>
    <s v=""/>
    <s v=""/>
    <x v="2"/>
    <m/>
    <x v="2"/>
    <m/>
    <m/>
    <x v="1"/>
    <s v="English;French"/>
    <x v="0"/>
    <m/>
    <m/>
    <x v="2"/>
    <m/>
    <m/>
    <x v="2"/>
    <m/>
    <m/>
    <x v="1"/>
    <m/>
    <m/>
    <x v="1"/>
    <m/>
    <m/>
    <s v=""/>
    <m/>
    <s v="Yes"/>
    <s v="mprior@toh.ca"/>
    <m/>
    <n v="0"/>
    <n v="1"/>
  </r>
  <r>
    <s v="Asset03528"/>
    <m/>
    <m/>
    <m/>
    <m/>
    <m/>
    <x v="2"/>
    <x v="18"/>
    <m/>
    <x v="2"/>
    <m/>
    <s v="Geriatric Emergency Management (GEM)"/>
    <m/>
    <x v="3"/>
    <m/>
    <x v="0"/>
    <x v="0"/>
    <m/>
    <m/>
    <m/>
    <m/>
    <m/>
    <m/>
    <n v="0"/>
    <n v="807"/>
    <n v="168"/>
    <n v="0"/>
    <n v="975"/>
    <x v="0"/>
    <n v="0"/>
    <n v="0"/>
    <s v="Weekdays;"/>
    <n v="0"/>
    <m/>
    <s v="600 University Ave"/>
    <x v="7"/>
    <x v="0"/>
    <x v="18"/>
    <m/>
    <m/>
    <m/>
    <m/>
    <x v="1"/>
    <m/>
    <m/>
    <m/>
    <m/>
    <m/>
    <m/>
    <s v="1950 hours annually (37.5 hours per week)"/>
    <m/>
    <n v="0"/>
    <n v="0"/>
    <n v="0"/>
    <n v="0"/>
    <n v="0"/>
    <m/>
    <n v="0"/>
    <n v="0"/>
    <n v="0"/>
    <n v="0"/>
    <n v="0"/>
    <n v="0"/>
    <n v="0"/>
    <n v="0"/>
    <n v="0"/>
    <n v="0"/>
    <n v="0"/>
    <n v="0"/>
    <n v="0"/>
    <m/>
    <n v="0"/>
    <n v="0"/>
    <m/>
    <m/>
    <n v="0"/>
    <s v="Geriatric Emergency Management Nurse"/>
    <n v="0"/>
    <n v="0"/>
    <m/>
    <s v="100%"/>
    <s v=""/>
    <x v="2"/>
    <m/>
    <x v="2"/>
    <m/>
    <m/>
    <x v="1"/>
    <s v="English"/>
    <x v="0"/>
    <m/>
    <m/>
    <x v="2"/>
    <m/>
    <m/>
    <x v="2"/>
    <m/>
    <m/>
    <x v="1"/>
    <m/>
    <m/>
    <x v="1"/>
    <m/>
    <m/>
    <s v=""/>
    <m/>
    <s v="Yes"/>
    <s v="liis-ann.klein@sunnybrook.ca"/>
    <m/>
    <n v="0"/>
    <n v="1"/>
  </r>
  <r>
    <s v="Asset03088"/>
    <m/>
    <m/>
    <m/>
    <m/>
    <m/>
    <x v="2"/>
    <x v="119"/>
    <m/>
    <x v="2"/>
    <m/>
    <s v="Emergency Services"/>
    <m/>
    <x v="3"/>
    <m/>
    <x v="0"/>
    <x v="0"/>
    <m/>
    <m/>
    <m/>
    <m/>
    <m/>
    <m/>
    <n v="0"/>
    <n v="1961"/>
    <n v="313"/>
    <n v="0"/>
    <n v="2274"/>
    <x v="0"/>
    <n v="0"/>
    <n v="0"/>
    <s v="Weekdays; Weekends"/>
    <n v="0"/>
    <m/>
    <s v="4001 Leslie St"/>
    <x v="61"/>
    <x v="0"/>
    <x v="130"/>
    <m/>
    <m/>
    <m/>
    <m/>
    <x v="1"/>
    <m/>
    <m/>
    <m/>
    <m/>
    <m/>
    <m/>
    <s v="1950 hours annually (37.5 hours per week)"/>
    <m/>
    <n v="0"/>
    <n v="0"/>
    <n v="0"/>
    <n v="0"/>
    <n v="0"/>
    <m/>
    <n v="0"/>
    <n v="0"/>
    <n v="0"/>
    <n v="0"/>
    <n v="0"/>
    <n v="0"/>
    <n v="1"/>
    <n v="0"/>
    <n v="0"/>
    <n v="0"/>
    <n v="3.5"/>
    <n v="0"/>
    <n v="0"/>
    <m/>
    <n v="0"/>
    <n v="0"/>
    <m/>
    <m/>
    <n v="0"/>
    <s v=""/>
    <n v="4.5"/>
    <n v="4.5"/>
    <m/>
    <s v="75% to &lt;100%"/>
    <s v="ED physicians_x000a_Internal Medicine physicians_x000a_ED registered staff"/>
    <x v="2"/>
    <m/>
    <x v="2"/>
    <m/>
    <m/>
    <x v="1"/>
    <s v="English"/>
    <x v="0"/>
    <m/>
    <m/>
    <x v="2"/>
    <m/>
    <m/>
    <x v="2"/>
    <m/>
    <m/>
    <x v="1"/>
    <m/>
    <m/>
    <x v="1"/>
    <m/>
    <m/>
    <s v=""/>
    <m/>
    <s v="Yes"/>
    <s v="wendy.cheung@nygh.on.ca"/>
    <m/>
    <n v="0"/>
    <n v="1"/>
  </r>
  <r>
    <s v="Asset03006"/>
    <m/>
    <m/>
    <m/>
    <m/>
    <m/>
    <x v="2"/>
    <x v="10"/>
    <m/>
    <x v="2"/>
    <m/>
    <s v="Orillia Soldiers Memorial Hospital - GEM"/>
    <m/>
    <x v="3"/>
    <m/>
    <x v="0"/>
    <x v="0"/>
    <m/>
    <m/>
    <m/>
    <m/>
    <m/>
    <m/>
    <n v="400"/>
    <n v="420"/>
    <n v="60"/>
    <n v="0"/>
    <n v="480"/>
    <x v="0"/>
    <n v="0"/>
    <n v="0"/>
    <s v="Weekdays;"/>
    <n v="0"/>
    <m/>
    <s v="170 Colborne St W"/>
    <x v="8"/>
    <x v="0"/>
    <x v="49"/>
    <m/>
    <m/>
    <m/>
    <m/>
    <x v="2"/>
    <m/>
    <m/>
    <m/>
    <m/>
    <m/>
    <m/>
    <s v="1950 hours annually (37.5 hours per week)"/>
    <m/>
    <n v="0"/>
    <n v="0"/>
    <n v="0"/>
    <n v="0"/>
    <n v="0"/>
    <m/>
    <n v="0"/>
    <n v="0"/>
    <n v="0"/>
    <n v="0"/>
    <n v="0"/>
    <n v="0"/>
    <n v="0"/>
    <n v="0"/>
    <n v="0"/>
    <n v="0"/>
    <n v="1"/>
    <n v="0"/>
    <n v="0"/>
    <m/>
    <n v="0"/>
    <n v="0"/>
    <m/>
    <m/>
    <n v="0"/>
    <s v=""/>
    <n v="1"/>
    <n v="1"/>
    <m/>
    <s v="100%"/>
    <s v=""/>
    <x v="2"/>
    <m/>
    <x v="2"/>
    <m/>
    <m/>
    <x v="1"/>
    <s v="English"/>
    <x v="0"/>
    <m/>
    <m/>
    <x v="2"/>
    <m/>
    <m/>
    <x v="2"/>
    <m/>
    <m/>
    <x v="1"/>
    <m/>
    <m/>
    <x v="1"/>
    <m/>
    <m/>
    <s v="1.0 FTE short, due to vacancy"/>
    <m/>
    <s v="Yes"/>
    <s v="lagourlie@osmh.on.ca"/>
    <m/>
    <n v="0"/>
    <n v="1"/>
  </r>
  <r>
    <s v="Asset03507"/>
    <m/>
    <m/>
    <m/>
    <m/>
    <m/>
    <x v="2"/>
    <x v="37"/>
    <m/>
    <x v="2"/>
    <m/>
    <s v="GEM"/>
    <m/>
    <x v="3"/>
    <m/>
    <x v="0"/>
    <x v="0"/>
    <m/>
    <m/>
    <m/>
    <m/>
    <m/>
    <m/>
    <n v="0"/>
    <n v="558"/>
    <n v="0"/>
    <n v="0"/>
    <n v="558"/>
    <x v="0"/>
    <n v="0"/>
    <n v="0"/>
    <s v="Weekdays;"/>
    <n v="0"/>
    <m/>
    <s v="800 Commissioners Road East"/>
    <x v="23"/>
    <x v="0"/>
    <x v="36"/>
    <m/>
    <m/>
    <m/>
    <m/>
    <x v="3"/>
    <m/>
    <m/>
    <m/>
    <m/>
    <m/>
    <m/>
    <s v="1950 hours annually (37.5 hours per week)"/>
    <m/>
    <n v="0"/>
    <n v="0"/>
    <n v="0"/>
    <n v="0"/>
    <n v="0"/>
    <m/>
    <n v="0"/>
    <n v="0"/>
    <n v="0"/>
    <n v="0"/>
    <n v="0"/>
    <n v="0"/>
    <n v="0"/>
    <n v="0"/>
    <n v="0"/>
    <n v="0"/>
    <n v="2"/>
    <n v="0"/>
    <n v="0"/>
    <m/>
    <n v="0"/>
    <n v="0"/>
    <m/>
    <m/>
    <n v="0"/>
    <s v=""/>
    <n v="2"/>
    <n v="2"/>
    <m/>
    <s v="100%"/>
    <s v=""/>
    <x v="2"/>
    <m/>
    <x v="2"/>
    <m/>
    <m/>
    <x v="1"/>
    <s v="English"/>
    <x v="0"/>
    <m/>
    <m/>
    <x v="2"/>
    <m/>
    <m/>
    <x v="2"/>
    <m/>
    <m/>
    <x v="1"/>
    <m/>
    <m/>
    <x v="1"/>
    <m/>
    <m/>
    <s v=""/>
    <m/>
    <s v="Yes"/>
    <s v="jacobi.elliott@sjhc.london.on.ca"/>
    <m/>
    <n v="0"/>
    <n v="1"/>
  </r>
  <r>
    <s v="Asset03157"/>
    <m/>
    <m/>
    <m/>
    <m/>
    <m/>
    <x v="2"/>
    <x v="15"/>
    <m/>
    <x v="2"/>
    <m/>
    <s v="GEM Mackenzie Richmond Hill Hospital Site Only"/>
    <m/>
    <x v="3"/>
    <m/>
    <x v="0"/>
    <x v="0"/>
    <m/>
    <m/>
    <m/>
    <m/>
    <m/>
    <m/>
    <n v="1322"/>
    <n v="1469"/>
    <n v="566"/>
    <n v="0"/>
    <n v="2035"/>
    <x v="0"/>
    <n v="0"/>
    <n v="0"/>
    <s v="Both"/>
    <n v="0"/>
    <m/>
    <s v="10 Trench Street"/>
    <x v="13"/>
    <x v="0"/>
    <x v="15"/>
    <m/>
    <m/>
    <m/>
    <m/>
    <x v="2"/>
    <m/>
    <m/>
    <m/>
    <m/>
    <m/>
    <m/>
    <s v="1950 hours annually (37.5 hours per week)"/>
    <m/>
    <n v="0"/>
    <n v="0"/>
    <n v="0"/>
    <n v="0"/>
    <n v="0"/>
    <m/>
    <n v="0"/>
    <n v="0"/>
    <n v="0"/>
    <n v="0"/>
    <n v="0"/>
    <n v="0"/>
    <n v="0"/>
    <n v="0"/>
    <n v="0"/>
    <n v="0"/>
    <n v="2"/>
    <n v="0"/>
    <n v="0"/>
    <m/>
    <n v="0"/>
    <n v="0"/>
    <m/>
    <m/>
    <n v="0"/>
    <s v=""/>
    <n v="2"/>
    <n v="2"/>
    <m/>
    <s v="100%"/>
    <s v=""/>
    <x v="2"/>
    <m/>
    <x v="2"/>
    <m/>
    <m/>
    <x v="1"/>
    <s v="English"/>
    <x v="0"/>
    <m/>
    <m/>
    <x v="2"/>
    <m/>
    <m/>
    <x v="2"/>
    <m/>
    <m/>
    <x v="1"/>
    <m/>
    <m/>
    <x v="1"/>
    <m/>
    <m/>
    <s v=""/>
    <m/>
    <s v="Yes"/>
    <s v="teresa.sitlani@mackenziehealth.ca"/>
    <m/>
    <n v="0"/>
    <n v="1"/>
  </r>
  <r>
    <s v="Asset03529"/>
    <m/>
    <m/>
    <m/>
    <m/>
    <m/>
    <x v="2"/>
    <x v="208"/>
    <m/>
    <x v="2"/>
    <m/>
    <s v="Geriatric Emergency Management (GEM)"/>
    <m/>
    <x v="3"/>
    <m/>
    <x v="0"/>
    <x v="0"/>
    <m/>
    <m/>
    <m/>
    <m/>
    <m/>
    <m/>
    <n v="0"/>
    <n v="553"/>
    <n v="85"/>
    <n v="0"/>
    <n v="638"/>
    <x v="0"/>
    <n v="0"/>
    <n v="0"/>
    <s v="Weekdays;"/>
    <n v="0"/>
    <m/>
    <s v="30 The Queensway"/>
    <x v="7"/>
    <x v="0"/>
    <x v="249"/>
    <m/>
    <m/>
    <m/>
    <m/>
    <x v="1"/>
    <m/>
    <m/>
    <m/>
    <m/>
    <m/>
    <m/>
    <s v="1950 hours annually (37.5 hours per week)"/>
    <m/>
    <n v="0"/>
    <n v="0"/>
    <n v="0"/>
    <n v="0"/>
    <n v="0"/>
    <m/>
    <n v="0"/>
    <n v="0"/>
    <n v="0"/>
    <n v="0"/>
    <n v="0"/>
    <n v="0"/>
    <n v="0"/>
    <n v="0"/>
    <n v="0"/>
    <n v="0"/>
    <n v="0"/>
    <n v="0"/>
    <n v="0"/>
    <m/>
    <n v="0"/>
    <n v="0"/>
    <m/>
    <m/>
    <n v="0"/>
    <s v="Geriatric Emergency Management Nurse"/>
    <n v="0"/>
    <n v="0"/>
    <m/>
    <s v="100%"/>
    <s v=""/>
    <x v="2"/>
    <m/>
    <x v="2"/>
    <m/>
    <m/>
    <x v="1"/>
    <s v="English"/>
    <x v="0"/>
    <m/>
    <m/>
    <x v="2"/>
    <m/>
    <m/>
    <x v="2"/>
    <m/>
    <m/>
    <x v="1"/>
    <m/>
    <m/>
    <x v="1"/>
    <m/>
    <m/>
    <s v=""/>
    <m/>
    <s v="Yes"/>
    <s v="liis-ann.klein@sunnybrook.ca"/>
    <m/>
    <n v="0"/>
    <n v="1"/>
  </r>
  <r>
    <s v="Asset03398"/>
    <m/>
    <m/>
    <m/>
    <m/>
    <m/>
    <x v="2"/>
    <x v="119"/>
    <m/>
    <x v="2"/>
    <m/>
    <s v="Geriatric Day Hospital"/>
    <m/>
    <x v="3"/>
    <m/>
    <x v="14"/>
    <x v="7"/>
    <m/>
    <m/>
    <m/>
    <m/>
    <m/>
    <m/>
    <n v="0"/>
    <n v="993"/>
    <n v="128"/>
    <n v="204"/>
    <n v="1325"/>
    <x v="0"/>
    <n v="0"/>
    <n v="0"/>
    <m/>
    <n v="90"/>
    <m/>
    <s v="4001 Leslie St"/>
    <x v="61"/>
    <x v="0"/>
    <x v="130"/>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256"/>
    <m/>
    <m/>
    <m/>
    <m/>
    <m/>
    <x v="2"/>
    <x v="24"/>
    <m/>
    <x v="2"/>
    <m/>
    <s v="Geriatric Day Hospital"/>
    <m/>
    <x v="3"/>
    <m/>
    <x v="14"/>
    <x v="7"/>
    <m/>
    <m/>
    <m/>
    <m/>
    <m/>
    <m/>
    <n v="365"/>
    <n v="4489"/>
    <n v="229"/>
    <n v="53"/>
    <n v="4771"/>
    <x v="0"/>
    <n v="0"/>
    <n v="0"/>
    <m/>
    <n v="83"/>
    <m/>
    <s v="75 Bruyere St. "/>
    <x v="11"/>
    <x v="0"/>
    <x v="13"/>
    <m/>
    <m/>
    <m/>
    <m/>
    <x v="0"/>
    <m/>
    <m/>
    <m/>
    <m/>
    <m/>
    <m/>
    <s v="1950 hours annually (37.5 hours per week)"/>
    <m/>
    <n v="1.4"/>
    <n v="2"/>
    <n v="0"/>
    <n v="0"/>
    <n v="0"/>
    <m/>
    <n v="0"/>
    <n v="1.4"/>
    <n v="0"/>
    <n v="0"/>
    <n v="0.8"/>
    <n v="0.4"/>
    <n v="2.2999999999999998"/>
    <n v="1"/>
    <n v="0"/>
    <n v="0"/>
    <n v="2"/>
    <n v="0.68"/>
    <n v="1.6"/>
    <m/>
    <n v="0"/>
    <n v="0.4"/>
    <m/>
    <m/>
    <n v="0"/>
    <s v=""/>
    <n v="13.98"/>
    <n v="10.580000000000002"/>
    <m/>
    <s v="75% to &lt;100%"/>
    <s v="GEM, Geriatric Assessment Outreach Team (GAOT), Inpatient Geriatric Rehab to Outpatient referrals,"/>
    <x v="2"/>
    <m/>
    <x v="2"/>
    <m/>
    <m/>
    <x v="1"/>
    <s v="English;French"/>
    <x v="0"/>
    <m/>
    <m/>
    <x v="2"/>
    <m/>
    <m/>
    <x v="2"/>
    <m/>
    <m/>
    <x v="1"/>
    <m/>
    <m/>
    <x v="1"/>
    <m/>
    <m/>
    <s v=""/>
    <m/>
    <s v="Yes"/>
    <s v="lcloutier@bruyere.org"/>
    <m/>
    <n v="0"/>
    <n v="1"/>
  </r>
  <r>
    <s v="Asset03445"/>
    <m/>
    <m/>
    <m/>
    <m/>
    <m/>
    <x v="2"/>
    <x v="9"/>
    <m/>
    <x v="2"/>
    <m/>
    <s v="Geriatric Rehab Service"/>
    <m/>
    <x v="3"/>
    <m/>
    <x v="14"/>
    <x v="7"/>
    <m/>
    <m/>
    <m/>
    <m/>
    <m/>
    <m/>
    <n v="496"/>
    <n v="4699"/>
    <n v="156"/>
    <n v="140"/>
    <n v="4995"/>
    <x v="0"/>
    <n v="0"/>
    <n v="0"/>
    <s v="Weekdays;"/>
    <n v="66"/>
    <m/>
    <s v="550 University Ave"/>
    <x v="7"/>
    <x v="0"/>
    <x v="9"/>
    <m/>
    <m/>
    <m/>
    <m/>
    <x v="1"/>
    <m/>
    <m/>
    <m/>
    <m/>
    <m/>
    <m/>
    <s v="1950 hours annually (37.5 hours per week)"/>
    <m/>
    <n v="1.5"/>
    <n v="0"/>
    <n v="0"/>
    <n v="0.1"/>
    <n v="0"/>
    <m/>
    <n v="0"/>
    <n v="1"/>
    <n v="0.5"/>
    <n v="0"/>
    <n v="0"/>
    <n v="0"/>
    <n v="2"/>
    <n v="0.5"/>
    <n v="0"/>
    <n v="0"/>
    <n v="0.6"/>
    <n v="0"/>
    <n v="0.6"/>
    <m/>
    <n v="0.6"/>
    <n v="0"/>
    <m/>
    <m/>
    <n v="0"/>
    <s v=""/>
    <n v="7.3999999999999986"/>
    <n v="5.8"/>
    <m/>
    <s v="75% to &lt;100%"/>
    <s v="Hospital geriatricians"/>
    <x v="2"/>
    <m/>
    <x v="2"/>
    <m/>
    <m/>
    <x v="1"/>
    <s v="English;French"/>
    <x v="0"/>
    <m/>
    <m/>
    <x v="2"/>
    <m/>
    <m/>
    <x v="2"/>
    <m/>
    <m/>
    <x v="1"/>
    <m/>
    <m/>
    <x v="1"/>
    <m/>
    <m/>
    <s v="# of appointments made available/year refers to the number of new patient appointments for patients to start the program. Rehab Services is the umbrella for the Geriatric Day Hospital, Falls Prevention, and mild cognitive impairment group options."/>
    <m/>
    <s v="Yes"/>
    <s v="jennifer.mokry@uhn.ca"/>
    <m/>
    <n v="0"/>
    <n v="1"/>
  </r>
  <r>
    <s v="Asset03436"/>
    <m/>
    <m/>
    <m/>
    <m/>
    <m/>
    <x v="2"/>
    <x v="17"/>
    <m/>
    <x v="2"/>
    <m/>
    <s v="Specialized Geriatric Services"/>
    <m/>
    <x v="3"/>
    <m/>
    <x v="14"/>
    <x v="7"/>
    <m/>
    <m/>
    <m/>
    <m/>
    <m/>
    <m/>
    <n v="151"/>
    <n v="1984"/>
    <n v="150"/>
    <n v="203"/>
    <n v="2337"/>
    <x v="0"/>
    <n v="0"/>
    <n v="0"/>
    <s v="Weekdays;"/>
    <n v="31"/>
    <m/>
    <s v="2075 Bayview Avenue"/>
    <x v="7"/>
    <x v="0"/>
    <x v="17"/>
    <m/>
    <m/>
    <m/>
    <m/>
    <x v="1"/>
    <m/>
    <m/>
    <m/>
    <m/>
    <m/>
    <m/>
    <s v="1950 hours annually (37.5 hours per week)"/>
    <m/>
    <n v="0.5"/>
    <n v="0"/>
    <n v="0"/>
    <n v="0"/>
    <n v="0"/>
    <m/>
    <n v="0"/>
    <n v="1.3"/>
    <n v="0.3"/>
    <n v="0"/>
    <n v="0"/>
    <n v="0"/>
    <n v="0"/>
    <n v="0.3"/>
    <n v="0"/>
    <n v="0"/>
    <n v="2"/>
    <n v="0"/>
    <n v="1"/>
    <m/>
    <n v="0.5"/>
    <n v="1"/>
    <m/>
    <m/>
    <n v="0"/>
    <s v=""/>
    <n v="6.9"/>
    <n v="6.4"/>
    <m/>
    <s v="100%"/>
    <s v="Other departments within the hospital: inpatient acute care units, psychiatry, neurology, etc."/>
    <x v="2"/>
    <m/>
    <x v="2"/>
    <m/>
    <m/>
    <x v="1"/>
    <s v="English;French"/>
    <x v="0"/>
    <m/>
    <m/>
    <x v="2"/>
    <m/>
    <m/>
    <x v="2"/>
    <m/>
    <m/>
    <x v="1"/>
    <m/>
    <m/>
    <x v="1"/>
    <m/>
    <m/>
    <s v="staff member fully bilingual, and interpreter services may be available through the hospital."/>
    <m/>
    <s v="Yes"/>
    <s v="mary.duffy@sunnybrook.ca"/>
    <m/>
    <n v="0"/>
    <n v="1"/>
  </r>
  <r>
    <s v="Asset03644"/>
    <m/>
    <m/>
    <m/>
    <m/>
    <m/>
    <x v="2"/>
    <x v="54"/>
    <m/>
    <x v="2"/>
    <m/>
    <s v="Day Hospital"/>
    <m/>
    <x v="3"/>
    <m/>
    <x v="14"/>
    <x v="7"/>
    <m/>
    <m/>
    <m/>
    <m/>
    <m/>
    <m/>
    <n v="235"/>
    <n v="2727"/>
    <n v="4"/>
    <n v="632"/>
    <n v="3363"/>
    <x v="0"/>
    <n v="0"/>
    <n v="0"/>
    <s v="Weekdays;"/>
    <n v="70"/>
    <m/>
    <s v="3560 Bathurst St"/>
    <x v="7"/>
    <x v="0"/>
    <x v="58"/>
    <m/>
    <m/>
    <m/>
    <m/>
    <x v="1"/>
    <m/>
    <m/>
    <m/>
    <m/>
    <m/>
    <m/>
    <s v="1950 hours annually (37.5 hours per week)"/>
    <m/>
    <n v="2.14"/>
    <n v="0"/>
    <n v="0.56000000000000005"/>
    <n v="1.06"/>
    <n v="0"/>
    <m/>
    <n v="0.82"/>
    <n v="0.53"/>
    <n v="0"/>
    <n v="0"/>
    <n v="0"/>
    <n v="0.51"/>
    <n v="0.19"/>
    <n v="0"/>
    <n v="0"/>
    <n v="0"/>
    <n v="0.01"/>
    <n v="0"/>
    <n v="0.76"/>
    <m/>
    <n v="0"/>
    <n v="0.03"/>
    <m/>
    <m/>
    <n v="0"/>
    <s v=""/>
    <n v="6.61"/>
    <n v="3.41"/>
    <m/>
    <s v="100%"/>
    <s v=""/>
    <x v="2"/>
    <m/>
    <x v="2"/>
    <m/>
    <m/>
    <x v="1"/>
    <s v="English"/>
    <x v="0"/>
    <m/>
    <m/>
    <x v="2"/>
    <m/>
    <m/>
    <x v="2"/>
    <m/>
    <m/>
    <x v="1"/>
    <m/>
    <m/>
    <x v="1"/>
    <m/>
    <m/>
    <s v="https://www.baycrest.org/Baycrest/Healthcare-Programs-Services/Clinical-Services/Day-Treatment-Centre"/>
    <m/>
    <s v="Yes"/>
    <s v="programs@geriatricsontario.ca"/>
    <m/>
    <n v="1"/>
    <n v="1"/>
  </r>
  <r>
    <s v="Asset03302"/>
    <m/>
    <m/>
    <m/>
    <m/>
    <m/>
    <x v="2"/>
    <x v="26"/>
    <m/>
    <x v="2"/>
    <m/>
    <s v="QCH Geriatric Day Hospital"/>
    <m/>
    <x v="3"/>
    <m/>
    <x v="14"/>
    <x v="7"/>
    <m/>
    <m/>
    <m/>
    <m/>
    <m/>
    <m/>
    <n v="0"/>
    <n v="1333"/>
    <n v="525"/>
    <n v="0"/>
    <n v="1858"/>
    <x v="0"/>
    <n v="0"/>
    <n v="0"/>
    <s v="Weekdays;"/>
    <n v="180"/>
    <m/>
    <s v="3045 Baseline Rd"/>
    <x v="11"/>
    <x v="0"/>
    <x v="25"/>
    <m/>
    <m/>
    <m/>
    <m/>
    <x v="0"/>
    <m/>
    <m/>
    <m/>
    <m/>
    <m/>
    <m/>
    <s v="1950 hours annually (37.5 hours per week)"/>
    <m/>
    <n v="2.2000000000000002"/>
    <n v="0"/>
    <n v="0"/>
    <n v="0"/>
    <n v="0"/>
    <m/>
    <n v="0"/>
    <n v="1"/>
    <n v="0"/>
    <n v="0"/>
    <n v="0"/>
    <n v="0"/>
    <n v="1"/>
    <n v="0"/>
    <n v="1"/>
    <n v="0"/>
    <n v="1.9"/>
    <n v="0"/>
    <n v="1"/>
    <m/>
    <n v="0"/>
    <n v="0"/>
    <m/>
    <m/>
    <n v="0"/>
    <s v=""/>
    <n v="8.1"/>
    <n v="4.9000000000000004"/>
    <m/>
    <s v="100%"/>
    <s v="Geriatric Assessment and Outreach Team, Physician referral post inpatient hospital stay"/>
    <x v="2"/>
    <m/>
    <x v="2"/>
    <m/>
    <m/>
    <x v="1"/>
    <s v="English"/>
    <x v="0"/>
    <m/>
    <m/>
    <x v="2"/>
    <m/>
    <m/>
    <x v="2"/>
    <m/>
    <m/>
    <x v="1"/>
    <m/>
    <m/>
    <x v="1"/>
    <m/>
    <m/>
    <s v=""/>
    <m/>
    <s v="Yes"/>
    <s v="spearce@qch.on.ca"/>
    <m/>
    <n v="0"/>
    <n v="1"/>
  </r>
  <r>
    <s v="Asset03710"/>
    <m/>
    <m/>
    <m/>
    <m/>
    <m/>
    <x v="2"/>
    <x v="106"/>
    <m/>
    <x v="2"/>
    <m/>
    <s v="Geriatric Day Hospital"/>
    <m/>
    <x v="3"/>
    <m/>
    <x v="14"/>
    <x v="7"/>
    <m/>
    <m/>
    <m/>
    <m/>
    <m/>
    <m/>
    <n v="120"/>
    <n v="2548"/>
    <n v="0"/>
    <n v="0"/>
    <n v="2548"/>
    <x v="0"/>
    <n v="0"/>
    <n v="0"/>
    <s v="Weekdays;"/>
    <n v="165"/>
    <m/>
    <s v="705 MacKay St"/>
    <x v="55"/>
    <x v="0"/>
    <x v="115"/>
    <m/>
    <m/>
    <m/>
    <m/>
    <x v="0"/>
    <m/>
    <m/>
    <m/>
    <m/>
    <m/>
    <m/>
    <s v="1950 hours annually (37.5 hours per week)"/>
    <m/>
    <n v="0.5"/>
    <n v="0.4"/>
    <n v="0"/>
    <n v="0"/>
    <n v="0"/>
    <m/>
    <n v="0"/>
    <n v="1"/>
    <n v="0"/>
    <n v="0"/>
    <n v="0"/>
    <n v="0"/>
    <n v="1"/>
    <n v="0"/>
    <n v="0"/>
    <n v="0"/>
    <n v="1"/>
    <n v="0"/>
    <n v="0.5"/>
    <m/>
    <n v="0"/>
    <n v="0"/>
    <m/>
    <m/>
    <n v="0"/>
    <s v=""/>
    <n v="4.4000000000000004"/>
    <n v="3.5"/>
    <m/>
    <s v="100%"/>
    <s v="Most referrals come from GEM Program"/>
    <x v="2"/>
    <m/>
    <x v="2"/>
    <m/>
    <m/>
    <x v="1"/>
    <s v="English;French"/>
    <x v="0"/>
    <m/>
    <m/>
    <x v="2"/>
    <m/>
    <m/>
    <x v="2"/>
    <m/>
    <m/>
    <x v="1"/>
    <m/>
    <m/>
    <x v="1"/>
    <m/>
    <m/>
    <s v="Total visits include group sessions (1 attendee = 1 visit)."/>
    <m/>
    <s v="Yes"/>
    <s v="programs@geriatricsontario.ca"/>
    <m/>
    <n v="0"/>
    <n v="1"/>
  </r>
  <r>
    <s v="Asset02947"/>
    <m/>
    <m/>
    <m/>
    <m/>
    <m/>
    <x v="2"/>
    <x v="122"/>
    <m/>
    <x v="2"/>
    <m/>
    <s v="Seniors Day Rehb"/>
    <m/>
    <x v="3"/>
    <m/>
    <x v="14"/>
    <x v="7"/>
    <m/>
    <m/>
    <m/>
    <m/>
    <m/>
    <m/>
    <n v="196"/>
    <n v="3233"/>
    <n v="134"/>
    <n v="0"/>
    <n v="3367"/>
    <x v="0"/>
    <n v="0"/>
    <n v="0"/>
    <s v="Weekdays;"/>
    <n v="99.4"/>
    <m/>
    <s v="752 King St West"/>
    <x v="62"/>
    <x v="0"/>
    <x v="133"/>
    <m/>
    <m/>
    <m/>
    <m/>
    <x v="0"/>
    <m/>
    <m/>
    <m/>
    <m/>
    <m/>
    <m/>
    <s v="1950 hours annually (37.5 hours per week)"/>
    <m/>
    <n v="0"/>
    <n v="0"/>
    <n v="0"/>
    <n v="0.5"/>
    <n v="0"/>
    <m/>
    <n v="0"/>
    <n v="1"/>
    <n v="0.75"/>
    <n v="0"/>
    <n v="0"/>
    <n v="0"/>
    <n v="2"/>
    <n v="0.75"/>
    <n v="0"/>
    <n v="0"/>
    <n v="0"/>
    <n v="0"/>
    <n v="0.8"/>
    <m/>
    <n v="0.2"/>
    <n v="0"/>
    <m/>
    <m/>
    <n v="0"/>
    <s v="Note: OTA/PTA = 1.5. I divided between two."/>
    <n v="6"/>
    <n v="5.5"/>
    <m/>
    <s v="100%"/>
    <s v="geriatric Medicine clinic or inpatient"/>
    <x v="2"/>
    <m/>
    <x v="2"/>
    <m/>
    <m/>
    <x v="1"/>
    <s v="English"/>
    <x v="0"/>
    <m/>
    <m/>
    <x v="2"/>
    <m/>
    <m/>
    <x v="2"/>
    <m/>
    <m/>
    <x v="1"/>
    <m/>
    <m/>
    <x v="1"/>
    <m/>
    <m/>
    <s v=""/>
    <m/>
    <s v="Yes"/>
    <s v="websters@providencecare.ca"/>
    <m/>
    <n v="0"/>
    <n v="1"/>
  </r>
  <r>
    <s v="Asset03468"/>
    <m/>
    <m/>
    <m/>
    <m/>
    <m/>
    <x v="2"/>
    <x v="109"/>
    <m/>
    <x v="2"/>
    <m/>
    <s v="Day Hospital"/>
    <m/>
    <x v="3"/>
    <m/>
    <x v="14"/>
    <x v="7"/>
    <m/>
    <m/>
    <m/>
    <m/>
    <m/>
    <m/>
    <n v="0"/>
    <n v="3530"/>
    <n v="115"/>
    <n v="34"/>
    <n v="3679"/>
    <x v="0"/>
    <n v="0"/>
    <n v="0"/>
    <m/>
    <n v="56"/>
    <m/>
    <s v="3560 Bathurst St"/>
    <x v="7"/>
    <x v="0"/>
    <x v="58"/>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402"/>
    <m/>
    <m/>
    <m/>
    <m/>
    <m/>
    <x v="2"/>
    <x v="80"/>
    <m/>
    <x v="2"/>
    <m/>
    <s v="Seniors' Outpatient Services"/>
    <m/>
    <x v="3"/>
    <m/>
    <x v="14"/>
    <x v="7"/>
    <m/>
    <m/>
    <m/>
    <m/>
    <m/>
    <m/>
    <n v="441"/>
    <n v="1784"/>
    <n v="702"/>
    <n v="0"/>
    <n v="2486"/>
    <x v="0"/>
    <n v="0"/>
    <n v="0"/>
    <s v="Weekdays;"/>
    <n v="0"/>
    <m/>
    <s v="35 Algoma Street North"/>
    <x v="45"/>
    <x v="0"/>
    <x v="89"/>
    <m/>
    <m/>
    <m/>
    <m/>
    <x v="4"/>
    <m/>
    <m/>
    <m/>
    <m/>
    <m/>
    <m/>
    <s v="1950 hours annually (37.5 hours per week)"/>
    <m/>
    <n v="0"/>
    <n v="0"/>
    <n v="0.2"/>
    <n v="0"/>
    <n v="0"/>
    <m/>
    <n v="0"/>
    <n v="0.25"/>
    <n v="0"/>
    <n v="0"/>
    <n v="0"/>
    <n v="0"/>
    <n v="0"/>
    <n v="0"/>
    <n v="0"/>
    <n v="0"/>
    <n v="0"/>
    <n v="0"/>
    <n v="0.7"/>
    <m/>
    <n v="0"/>
    <n v="1"/>
    <m/>
    <m/>
    <n v="0"/>
    <s v=""/>
    <n v="2.15"/>
    <n v="2.15"/>
    <m/>
    <s v="75% to &lt;100%"/>
    <s v="Internal referral from a geriatrician, geriatric psychiatry and interprofessional team for diagnostic, rehabilitation, or therapeutic services."/>
    <x v="2"/>
    <m/>
    <x v="2"/>
    <m/>
    <m/>
    <x v="1"/>
    <s v="English;French"/>
    <x v="0"/>
    <m/>
    <m/>
    <x v="2"/>
    <m/>
    <m/>
    <x v="2"/>
    <m/>
    <m/>
    <x v="1"/>
    <m/>
    <m/>
    <x v="1"/>
    <m/>
    <m/>
    <s v=""/>
    <m/>
    <s v="Yes"/>
    <s v="Lisa.Grillo@tbh.net"/>
    <m/>
    <n v="0"/>
    <n v="1"/>
  </r>
  <r>
    <s v="Asset03090"/>
    <m/>
    <m/>
    <m/>
    <m/>
    <m/>
    <x v="2"/>
    <x v="48"/>
    <m/>
    <x v="2"/>
    <m/>
    <s v="Specialized Geriatric Servcies"/>
    <m/>
    <x v="3"/>
    <m/>
    <x v="14"/>
    <x v="7"/>
    <m/>
    <m/>
    <m/>
    <m/>
    <m/>
    <m/>
    <n v="107"/>
    <n v="1195"/>
    <n v="38"/>
    <n v="2"/>
    <n v="1235"/>
    <x v="0"/>
    <n v="0"/>
    <n v="0"/>
    <s v="Weekdays;"/>
    <n v="90"/>
    <m/>
    <s v="243 Consumers Road, 3rd Floor"/>
    <x v="7"/>
    <x v="0"/>
    <x v="50"/>
    <m/>
    <m/>
    <m/>
    <m/>
    <x v="1"/>
    <m/>
    <m/>
    <m/>
    <m/>
    <m/>
    <m/>
    <s v="1950 hours annually (37.5 hours per week)"/>
    <m/>
    <n v="0.5"/>
    <n v="0"/>
    <n v="0.4"/>
    <n v="0"/>
    <n v="0"/>
    <m/>
    <n v="0"/>
    <n v="0.5"/>
    <n v="0.25"/>
    <n v="0"/>
    <n v="0.5"/>
    <n v="0.5"/>
    <n v="0.5"/>
    <n v="0.25"/>
    <n v="0"/>
    <n v="0"/>
    <n v="0.6"/>
    <n v="0"/>
    <n v="0.6"/>
    <m/>
    <n v="0"/>
    <n v="0.5"/>
    <m/>
    <m/>
    <n v="0"/>
    <s v=""/>
    <n v="5.0999999999999996"/>
    <n v="4.5999999999999996"/>
    <m/>
    <s v="100%"/>
    <s v="-GM clinic_x000a_-Parkinson's clinic_x000a_-specialists_x000a_-outside geriatricians_x000a_-memory clinic_x000a_-osteoporosis clinic_x000a_-psychiatry clinic_x000a_-hospital referrals_x000a_-GPs_x000a_-NPs"/>
    <x v="2"/>
    <m/>
    <x v="2"/>
    <m/>
    <m/>
    <x v="1"/>
    <s v="English"/>
    <x v="0"/>
    <m/>
    <m/>
    <x v="2"/>
    <m/>
    <m/>
    <x v="2"/>
    <m/>
    <m/>
    <x v="1"/>
    <m/>
    <m/>
    <x v="1"/>
    <m/>
    <m/>
    <s v="-psychiatrist accessible as needed-catchment area in place"/>
    <m/>
    <s v="Yes"/>
    <s v="wendy.cheung@nygh.on.ca"/>
    <m/>
    <n v="0"/>
    <n v="1"/>
  </r>
  <r>
    <s v="Asset03505"/>
    <m/>
    <m/>
    <m/>
    <m/>
    <m/>
    <x v="2"/>
    <x v="72"/>
    <m/>
    <x v="2"/>
    <m/>
    <s v="Parkwood Geriatric Day Hospital"/>
    <m/>
    <x v="3"/>
    <m/>
    <x v="14"/>
    <x v="7"/>
    <m/>
    <m/>
    <m/>
    <m/>
    <m/>
    <m/>
    <n v="0"/>
    <n v="4529"/>
    <n v="1284"/>
    <n v="587"/>
    <n v="6400"/>
    <x v="0"/>
    <n v="0"/>
    <n v="0"/>
    <s v="Weekdays;"/>
    <n v="14"/>
    <m/>
    <s v="550 Wellington Road, South"/>
    <x v="23"/>
    <x v="0"/>
    <x v="78"/>
    <m/>
    <m/>
    <m/>
    <m/>
    <x v="3"/>
    <m/>
    <m/>
    <m/>
    <m/>
    <m/>
    <m/>
    <s v="1950 hours annually (37.5 hours per week)"/>
    <m/>
    <n v="0"/>
    <n v="0"/>
    <n v="0"/>
    <n v="0.2"/>
    <n v="0"/>
    <m/>
    <n v="0"/>
    <n v="1"/>
    <n v="1"/>
    <n v="0"/>
    <n v="0"/>
    <n v="0"/>
    <n v="2"/>
    <n v="1"/>
    <n v="0"/>
    <n v="0"/>
    <n v="2"/>
    <n v="0"/>
    <n v="1"/>
    <m/>
    <n v="0.3"/>
    <n v="0.5"/>
    <m/>
    <m/>
    <n v="0"/>
    <s v=""/>
    <n v="9"/>
    <n v="8.8000000000000007"/>
    <m/>
    <s v="100%"/>
    <s v=""/>
    <x v="2"/>
    <m/>
    <x v="2"/>
    <m/>
    <m/>
    <x v="1"/>
    <s v="English"/>
    <x v="0"/>
    <m/>
    <m/>
    <x v="2"/>
    <m/>
    <m/>
    <x v="2"/>
    <m/>
    <m/>
    <x v="1"/>
    <m/>
    <m/>
    <x v="1"/>
    <m/>
    <m/>
    <s v=""/>
    <m/>
    <s v="Yes"/>
    <s v="jacobi.elliott@sjhc.london.on.ca"/>
    <m/>
    <n v="0"/>
    <n v="1"/>
  </r>
  <r>
    <s v="Asset03683"/>
    <m/>
    <m/>
    <m/>
    <m/>
    <m/>
    <x v="2"/>
    <x v="20"/>
    <m/>
    <x v="2"/>
    <m/>
    <s v="Geriatric Medicine Clinics"/>
    <m/>
    <x v="3"/>
    <m/>
    <x v="14"/>
    <x v="7"/>
    <m/>
    <m/>
    <m/>
    <m/>
    <m/>
    <m/>
    <n v="1686"/>
    <n v="4050"/>
    <n v="1986"/>
    <n v="154"/>
    <n v="6190"/>
    <x v="0"/>
    <n v="0"/>
    <n v="0"/>
    <s v="Weekdays;"/>
    <n v="58"/>
    <m/>
    <s v="1053 Carling Ave"/>
    <x v="11"/>
    <x v="0"/>
    <x v="20"/>
    <m/>
    <m/>
    <m/>
    <m/>
    <x v="0"/>
    <m/>
    <m/>
    <m/>
    <m/>
    <m/>
    <m/>
    <s v="1950 hours annually (37.5 hours per week)"/>
    <m/>
    <n v="3"/>
    <n v="0"/>
    <n v="0.1"/>
    <n v="1"/>
    <n v="0.05"/>
    <m/>
    <n v="0"/>
    <n v="1.5"/>
    <n v="1.5"/>
    <n v="0"/>
    <n v="0"/>
    <n v="0.1"/>
    <n v="0.5"/>
    <n v="0"/>
    <n v="0"/>
    <n v="0"/>
    <n v="2"/>
    <n v="0"/>
    <n v="0.7"/>
    <m/>
    <n v="0.1"/>
    <n v="0"/>
    <m/>
    <m/>
    <n v="0.1"/>
    <s v="Other = neuropsychologist. Administration = 2.0 FT clerks and 1.0 APN who has both leadership and clinical responsibilities"/>
    <n v="10.549999999999999"/>
    <n v="6.6"/>
    <m/>
    <s v="100%"/>
    <s v="Specifically - GEM, GAOT, SGS Central Intake. All other referrals redirected through Central Intake."/>
    <x v="2"/>
    <m/>
    <x v="2"/>
    <m/>
    <m/>
    <x v="1"/>
    <s v="English;French"/>
    <x v="0"/>
    <m/>
    <m/>
    <x v="2"/>
    <m/>
    <m/>
    <x v="2"/>
    <m/>
    <m/>
    <x v="1"/>
    <m/>
    <m/>
    <x v="1"/>
    <m/>
    <m/>
    <s v="Some last minute cancellation due to COVID (patients, caregivers, staff) but less overall impact in comparison to previous years."/>
    <m/>
    <s v="Yes"/>
    <s v="tmackenzie@toh.ca"/>
    <m/>
    <n v="0"/>
    <n v="1"/>
  </r>
  <r>
    <s v="Asset03206"/>
    <m/>
    <m/>
    <m/>
    <m/>
    <m/>
    <x v="2"/>
    <x v="50"/>
    <m/>
    <x v="2"/>
    <m/>
    <s v="Geriatric Rehabilitation Unit"/>
    <m/>
    <x v="3"/>
    <m/>
    <x v="51"/>
    <x v="1"/>
    <m/>
    <m/>
    <m/>
    <m/>
    <m/>
    <m/>
    <n v="740"/>
    <n v="0"/>
    <n v="0"/>
    <n v="0"/>
    <n v="0"/>
    <x v="0"/>
    <n v="21.3"/>
    <n v="118.3"/>
    <m/>
    <n v="0"/>
    <m/>
    <s v="711 Concession St."/>
    <x v="19"/>
    <x v="0"/>
    <x v="54"/>
    <m/>
    <m/>
    <m/>
    <m/>
    <x v="3"/>
    <m/>
    <m/>
    <m/>
    <m/>
    <m/>
    <m/>
    <s v="1950 hours annually (37.5 hours per week)"/>
    <m/>
    <n v="1.5"/>
    <n v="0"/>
    <n v="0.5"/>
    <n v="1"/>
    <n v="0"/>
    <m/>
    <n v="0"/>
    <n v="2.2000000000000002"/>
    <n v="1"/>
    <n v="0"/>
    <n v="0"/>
    <n v="0"/>
    <n v="2"/>
    <n v="1"/>
    <n v="0"/>
    <n v="0"/>
    <n v="11.3"/>
    <n v="10.1"/>
    <n v="1"/>
    <m/>
    <n v="0.5"/>
    <n v="0.6"/>
    <m/>
    <m/>
    <n v="0.2"/>
    <s v="Dietetic Assistant"/>
    <n v="32.700000000000003"/>
    <n v="30.4"/>
    <m/>
    <s v="75% to &lt;100%"/>
    <s v=""/>
    <x v="2"/>
    <m/>
    <x v="2"/>
    <m/>
    <m/>
    <x v="1"/>
    <s v="English"/>
    <x v="0"/>
    <m/>
    <m/>
    <x v="2"/>
    <m/>
    <m/>
    <x v="2"/>
    <m/>
    <m/>
    <x v="1"/>
    <m/>
    <m/>
    <x v="1"/>
    <m/>
    <m/>
    <s v=""/>
    <m/>
    <s v="Yes"/>
    <s v="fisherp@hhsc.ca"/>
    <m/>
    <n v="0"/>
    <n v="1"/>
  </r>
  <r>
    <s v="Asset03054"/>
    <m/>
    <m/>
    <m/>
    <m/>
    <m/>
    <x v="2"/>
    <x v="80"/>
    <m/>
    <x v="2"/>
    <m/>
    <s v="Geriatric Assessment &amp; Rehabilitation Care"/>
    <m/>
    <x v="3"/>
    <m/>
    <x v="51"/>
    <x v="1"/>
    <m/>
    <m/>
    <m/>
    <m/>
    <m/>
    <m/>
    <n v="354"/>
    <n v="380"/>
    <n v="0"/>
    <n v="0"/>
    <n v="380"/>
    <x v="0"/>
    <n v="58"/>
    <n v="87"/>
    <m/>
    <n v="3"/>
    <m/>
    <s v="35 Algoma Street North"/>
    <x v="45"/>
    <x v="0"/>
    <x v="89"/>
    <m/>
    <m/>
    <m/>
    <m/>
    <x v="4"/>
    <m/>
    <m/>
    <m/>
    <m/>
    <m/>
    <m/>
    <s v="1950 hours annually (37.5 hours per week)"/>
    <m/>
    <n v="2.5"/>
    <n v="0"/>
    <n v="0.6"/>
    <n v="2"/>
    <n v="0"/>
    <m/>
    <n v="0"/>
    <n v="3.5"/>
    <n v="0"/>
    <n v="0"/>
    <n v="3.4"/>
    <n v="0"/>
    <n v="3.5"/>
    <n v="0"/>
    <n v="0"/>
    <n v="0"/>
    <n v="8.9"/>
    <n v="24.9"/>
    <n v="2.6"/>
    <m/>
    <n v="0.2"/>
    <n v="0"/>
    <m/>
    <m/>
    <n v="4.8"/>
    <s v="PTA &amp; OTA"/>
    <n v="52.1"/>
    <n v="52.4"/>
    <m/>
    <s v="100%"/>
    <s v="Acute Care Hospital"/>
    <x v="2"/>
    <m/>
    <x v="2"/>
    <m/>
    <m/>
    <x v="1"/>
    <s v="English;French"/>
    <x v="0"/>
    <m/>
    <m/>
    <x v="2"/>
    <m/>
    <m/>
    <x v="2"/>
    <m/>
    <m/>
    <x v="1"/>
    <m/>
    <m/>
    <x v="1"/>
    <m/>
    <m/>
    <s v=""/>
    <m/>
    <s v="Yes"/>
    <s v="Lisa.Grillo@tbh.net"/>
    <m/>
    <n v="0"/>
    <n v="1"/>
  </r>
  <r>
    <s v="Asset03353"/>
    <m/>
    <m/>
    <m/>
    <m/>
    <m/>
    <x v="2"/>
    <x v="24"/>
    <m/>
    <x v="2"/>
    <m/>
    <s v="GRS - Geriatric Rehabilitation Service"/>
    <m/>
    <x v="3"/>
    <m/>
    <x v="51"/>
    <x v="1"/>
    <m/>
    <m/>
    <m/>
    <m/>
    <m/>
    <m/>
    <n v="0"/>
    <n v="699"/>
    <n v="0"/>
    <n v="0"/>
    <n v="699"/>
    <x v="0"/>
    <n v="60"/>
    <n v="102.1"/>
    <s v="Weekdays;"/>
    <n v="1.3"/>
    <m/>
    <s v="75 Bruyere St. "/>
    <x v="11"/>
    <x v="0"/>
    <x v="13"/>
    <m/>
    <m/>
    <m/>
    <m/>
    <x v="0"/>
    <m/>
    <m/>
    <m/>
    <m/>
    <m/>
    <m/>
    <s v="1950 hours annually (37.5 hours per week)"/>
    <m/>
    <n v="0.6"/>
    <n v="6"/>
    <n v="0.72"/>
    <n v="0"/>
    <n v="0"/>
    <m/>
    <n v="0"/>
    <n v="5.0999999999999996"/>
    <n v="2.5499999999999998"/>
    <n v="0"/>
    <n v="3"/>
    <n v="3.2"/>
    <n v="7"/>
    <n v="2.4500000000000002"/>
    <n v="0"/>
    <n v="0"/>
    <n v="14"/>
    <n v="14"/>
    <n v="4"/>
    <m/>
    <n v="1"/>
    <n v="0"/>
    <m/>
    <m/>
    <n v="0"/>
    <s v=""/>
    <n v="63.62"/>
    <n v="57.019999999999996"/>
    <m/>
    <s v="100%"/>
    <s v=""/>
    <x v="2"/>
    <m/>
    <x v="2"/>
    <m/>
    <m/>
    <x v="1"/>
    <s v="English;French"/>
    <x v="0"/>
    <m/>
    <m/>
    <x v="2"/>
    <m/>
    <m/>
    <x v="2"/>
    <m/>
    <m/>
    <x v="1"/>
    <m/>
    <m/>
    <x v="1"/>
    <m/>
    <m/>
    <s v=""/>
    <m/>
    <s v="Yes"/>
    <s v="clofaro@bruyere.org"/>
    <m/>
    <n v="0"/>
    <n v="1"/>
  </r>
  <r>
    <s v="Asset03503"/>
    <m/>
    <m/>
    <m/>
    <m/>
    <m/>
    <x v="2"/>
    <x v="157"/>
    <m/>
    <x v="2"/>
    <m/>
    <s v="Geriatric Rehabilitation Units (GRUs) and Geriatric Assessment and Treatment Units (GATU)"/>
    <m/>
    <x v="3"/>
    <m/>
    <x v="51"/>
    <x v="1"/>
    <m/>
    <m/>
    <m/>
    <m/>
    <m/>
    <m/>
    <n v="0"/>
    <n v="0"/>
    <n v="0"/>
    <n v="0"/>
    <n v="0"/>
    <x v="0"/>
    <n v="26"/>
    <n v="93.6"/>
    <m/>
    <n v="0"/>
    <m/>
    <s v="82 Buttonwood Ave"/>
    <x v="7"/>
    <x v="0"/>
    <x v="173"/>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297"/>
    <m/>
    <m/>
    <m/>
    <m/>
    <m/>
    <x v="2"/>
    <x v="122"/>
    <m/>
    <x v="2"/>
    <m/>
    <s v="Specialized Geriatrics Rehabilitation (Parkside 1)"/>
    <m/>
    <x v="3"/>
    <m/>
    <x v="51"/>
    <x v="1"/>
    <m/>
    <m/>
    <m/>
    <m/>
    <m/>
    <m/>
    <n v="236"/>
    <n v="0"/>
    <n v="0"/>
    <n v="0"/>
    <n v="0"/>
    <x v="0"/>
    <n v="30"/>
    <n v="93.3"/>
    <m/>
    <n v="8.4"/>
    <m/>
    <s v="752 King St West"/>
    <x v="62"/>
    <x v="0"/>
    <x v="133"/>
    <m/>
    <m/>
    <m/>
    <m/>
    <x v="0"/>
    <m/>
    <m/>
    <m/>
    <m/>
    <m/>
    <m/>
    <s v="1950 hours annually (37.5 hours per week)"/>
    <m/>
    <n v="1.5"/>
    <n v="0"/>
    <n v="0"/>
    <n v="0"/>
    <n v="0"/>
    <m/>
    <n v="0"/>
    <n v="2.1"/>
    <n v="1.5"/>
    <n v="0"/>
    <n v="2.44"/>
    <n v="0"/>
    <n v="2.7"/>
    <n v="1.5"/>
    <n v="0"/>
    <n v="0"/>
    <n v="10.95"/>
    <n v="12.83"/>
    <n v="1"/>
    <m/>
    <n v="0.6"/>
    <n v="0"/>
    <m/>
    <m/>
    <n v="0.8"/>
    <s v="0.30 behavioural therapist_x000a_OT/PT Assistants (included above)_x000a_0.50 Summer Nursing Students_x000a_2.0 - Physician"/>
    <n v="37.119999999999997"/>
    <n v="36.42"/>
    <m/>
    <s v="75% to &lt;100%"/>
    <s v="Acute care, sub acute care, community and clinic referrals"/>
    <x v="2"/>
    <m/>
    <x v="2"/>
    <m/>
    <m/>
    <x v="1"/>
    <s v="English"/>
    <x v="0"/>
    <m/>
    <m/>
    <x v="2"/>
    <m/>
    <m/>
    <x v="2"/>
    <m/>
    <m/>
    <x v="1"/>
    <m/>
    <m/>
    <x v="1"/>
    <m/>
    <m/>
    <s v="Additional staff for consults- Clinical dietician- Pharmacist- Pharmacy technician- Clinical Psychologist- Spiritual Health PractitionerOTHER NOTESOT/PT assistants are combined as 3.010.95 RN allotment includes 1.0 FTE Registered Nurse in Charge1.5 FTE Administration includes 1.0 Unit Clerk and 0.5 FTE Manager"/>
    <m/>
    <s v="Yes"/>
    <s v="websters@providencecare.ca"/>
    <m/>
    <n v="0"/>
    <n v="1"/>
  </r>
  <r>
    <s v="Asset03143"/>
    <m/>
    <m/>
    <m/>
    <m/>
    <m/>
    <x v="2"/>
    <x v="106"/>
    <m/>
    <x v="2"/>
    <m/>
    <s v="Geriatric Medicine Rehabilitation Unit"/>
    <m/>
    <x v="3"/>
    <m/>
    <x v="51"/>
    <x v="1"/>
    <m/>
    <m/>
    <m/>
    <m/>
    <m/>
    <m/>
    <n v="88"/>
    <n v="94"/>
    <n v="0"/>
    <n v="0"/>
    <n v="94"/>
    <x v="0"/>
    <n v="5"/>
    <n v="89"/>
    <s v="Weekdays; Weekends"/>
    <n v="0"/>
    <m/>
    <s v="705 MacKay St"/>
    <x v="55"/>
    <x v="0"/>
    <x v="115"/>
    <m/>
    <m/>
    <m/>
    <m/>
    <x v="0"/>
    <m/>
    <m/>
    <m/>
    <m/>
    <m/>
    <m/>
    <s v="1950 hours annually (37.5 hours per week)"/>
    <m/>
    <n v="0"/>
    <n v="0.2"/>
    <n v="0"/>
    <n v="0"/>
    <n v="0"/>
    <m/>
    <n v="0"/>
    <n v="0"/>
    <n v="0"/>
    <n v="0"/>
    <n v="0"/>
    <n v="0"/>
    <n v="0"/>
    <n v="0"/>
    <n v="0"/>
    <n v="0"/>
    <n v="0"/>
    <n v="0"/>
    <n v="0"/>
    <m/>
    <n v="0"/>
    <n v="0"/>
    <m/>
    <m/>
    <n v="0"/>
    <s v=""/>
    <n v="0.2"/>
    <n v="0"/>
    <m/>
    <s v="100%"/>
    <s v="PRH Acute Care Unit"/>
    <x v="2"/>
    <m/>
    <x v="2"/>
    <m/>
    <m/>
    <x v="1"/>
    <s v="English;French"/>
    <x v="0"/>
    <m/>
    <m/>
    <x v="2"/>
    <m/>
    <m/>
    <x v="2"/>
    <m/>
    <m/>
    <x v="1"/>
    <m/>
    <m/>
    <x v="1"/>
    <m/>
    <m/>
    <s v=""/>
    <m/>
    <s v="Yes"/>
    <s v="julia.reddy@prh.email"/>
    <m/>
    <n v="0"/>
    <n v="1"/>
  </r>
  <r>
    <s v="Asset03477"/>
    <m/>
    <m/>
    <m/>
    <m/>
    <m/>
    <x v="2"/>
    <x v="88"/>
    <m/>
    <x v="2"/>
    <m/>
    <s v="Geriatric Assessment Rehabilitation Unit (GARU)"/>
    <m/>
    <x v="3"/>
    <m/>
    <x v="51"/>
    <x v="1"/>
    <m/>
    <m/>
    <m/>
    <m/>
    <m/>
    <m/>
    <n v="86"/>
    <n v="0"/>
    <n v="0"/>
    <n v="0"/>
    <n v="0"/>
    <x v="0"/>
    <n v="10"/>
    <n v="100"/>
    <s v="Weekdays; Weekends"/>
    <n v="6"/>
    <m/>
    <s v="3001 Hospital Gate"/>
    <x v="49"/>
    <x v="0"/>
    <x v="97"/>
    <m/>
    <m/>
    <m/>
    <m/>
    <x v="2"/>
    <m/>
    <m/>
    <m/>
    <m/>
    <m/>
    <m/>
    <s v="1950 hours annually (37.5 hours per week)"/>
    <m/>
    <n v="0.2"/>
    <n v="0"/>
    <n v="0.1"/>
    <n v="0"/>
    <n v="0"/>
    <m/>
    <n v="0"/>
    <n v="0.8"/>
    <n v="0.4"/>
    <n v="0"/>
    <n v="0"/>
    <n v="0.1"/>
    <n v="0.8"/>
    <n v="0.4"/>
    <n v="0"/>
    <n v="0"/>
    <n v="5"/>
    <n v="4.5999999999999996"/>
    <n v="0.25"/>
    <m/>
    <n v="0.2"/>
    <n v="0.2"/>
    <m/>
    <m/>
    <n v="0"/>
    <s v=""/>
    <n v="13.049999999999999"/>
    <n v="12.849999999999998"/>
    <m/>
    <s v="100%"/>
    <s v="Inpatient hospital units at Halton Healthcare; Halton Healthcare Outpatient Geriatric Clinic;"/>
    <x v="2"/>
    <m/>
    <x v="2"/>
    <m/>
    <m/>
    <x v="1"/>
    <s v="English;French"/>
    <x v="0"/>
    <m/>
    <m/>
    <x v="2"/>
    <m/>
    <m/>
    <x v="2"/>
    <m/>
    <m/>
    <x v="1"/>
    <m/>
    <m/>
    <x v="1"/>
    <m/>
    <m/>
    <s v="Multiple cultures/languages are serviced through the use of language line. Emergent care is provided to all that require it. The GARU is a 10 bed cluster (up to 10) on Acute Inpatient Rehabilitation, Unit 1.  These beds are specifically designed for geriatric patients with additional needs who also require acute inpatient rehabilitation. The GARU provides specialized, comprehensive interprofessional assessments to optimize the medical and functional status of geriatric patients."/>
    <m/>
    <s v="Yes"/>
    <s v="mbudgell@haltonhealthcare.com"/>
    <m/>
    <n v="0"/>
    <n v="1"/>
  </r>
  <r>
    <s v="Asset03100"/>
    <m/>
    <m/>
    <m/>
    <m/>
    <m/>
    <x v="2"/>
    <x v="10"/>
    <m/>
    <x v="2"/>
    <m/>
    <s v="OSMH - Geriatric Resource Team"/>
    <m/>
    <x v="3"/>
    <m/>
    <x v="51"/>
    <x v="1"/>
    <m/>
    <m/>
    <m/>
    <m/>
    <m/>
    <m/>
    <n v="401"/>
    <n v="1475"/>
    <n v="500"/>
    <n v="25"/>
    <n v="2000"/>
    <x v="0"/>
    <n v="0"/>
    <n v="0"/>
    <s v="Weekdays;"/>
    <n v="2.5"/>
    <m/>
    <s v="170 Colborne St W"/>
    <x v="8"/>
    <x v="0"/>
    <x v="49"/>
    <m/>
    <m/>
    <m/>
    <m/>
    <x v="2"/>
    <m/>
    <m/>
    <m/>
    <m/>
    <m/>
    <m/>
    <s v="1950 hours annually (37.5 hours per week)"/>
    <m/>
    <n v="0"/>
    <n v="0"/>
    <n v="0"/>
    <n v="0.25"/>
    <n v="0"/>
    <m/>
    <n v="0"/>
    <n v="0"/>
    <n v="0"/>
    <n v="0"/>
    <n v="0"/>
    <n v="0"/>
    <n v="0"/>
    <n v="0"/>
    <n v="0"/>
    <n v="0"/>
    <n v="0"/>
    <n v="0"/>
    <n v="0"/>
    <m/>
    <n v="0"/>
    <n v="0"/>
    <m/>
    <m/>
    <n v="1"/>
    <s v="Other - Geriatric Resource Clinician (Discipline - OT)_x000a_Access to Rehab Therapy - OT, PT, OTA/PTA, Social Work, Recreational Therapy, SLP, Dietician, Dietician Assistant"/>
    <n v="0.25"/>
    <n v="1"/>
    <m/>
    <s v="75% to &lt;100%"/>
    <s v=""/>
    <x v="2"/>
    <m/>
    <x v="2"/>
    <m/>
    <m/>
    <x v="1"/>
    <s v="English"/>
    <x v="0"/>
    <m/>
    <m/>
    <x v="2"/>
    <m/>
    <m/>
    <x v="2"/>
    <m/>
    <m/>
    <x v="1"/>
    <m/>
    <m/>
    <x v="1"/>
    <m/>
    <m/>
    <s v="Telephone Visits - Every patient gets an initial, plus 25% follow-up calls# of in person visits - Unique patients, 50 percent follow-up, 80% geriatrician + 20% follow-up"/>
    <m/>
    <s v="Yes"/>
    <s v="lagourlie@osmh.on.ca"/>
    <m/>
    <n v="0"/>
    <n v="1"/>
  </r>
  <r>
    <s v="Asset04026"/>
    <m/>
    <m/>
    <m/>
    <m/>
    <m/>
    <x v="2"/>
    <x v="9"/>
    <m/>
    <x v="2"/>
    <m/>
    <s v="Geriatric Rehabilitation Inpatient Service"/>
    <m/>
    <x v="3"/>
    <m/>
    <x v="51"/>
    <x v="1"/>
    <m/>
    <m/>
    <m/>
    <m/>
    <m/>
    <m/>
    <n v="365"/>
    <n v="0"/>
    <n v="0"/>
    <n v="0"/>
    <n v="0"/>
    <x v="0"/>
    <n v="25"/>
    <n v="97"/>
    <s v="Weekdays; Weekends"/>
    <n v="1"/>
    <m/>
    <s v="550 University Ave"/>
    <x v="7"/>
    <x v="0"/>
    <x v="9"/>
    <m/>
    <m/>
    <m/>
    <m/>
    <x v="1"/>
    <m/>
    <m/>
    <m/>
    <m/>
    <m/>
    <m/>
    <s v="1950 hours annually (37.5 hours per week)"/>
    <m/>
    <n v="1"/>
    <n v="0"/>
    <n v="0.5"/>
    <n v="0.6"/>
    <n v="0"/>
    <m/>
    <n v="0"/>
    <n v="3"/>
    <n v="1"/>
    <n v="0"/>
    <n v="4.2"/>
    <n v="0.4"/>
    <n v="4"/>
    <n v="2.5"/>
    <n v="1"/>
    <n v="0"/>
    <n v="12.4"/>
    <n v="12.5"/>
    <n v="1.5"/>
    <m/>
    <n v="0.5"/>
    <n v="0"/>
    <m/>
    <m/>
    <n v="2.5"/>
    <s v="Geriatric Psychiatrist available for consult_x0009__x000a_Clinical Nurse Specialist (0.5 FTE)_x0009__x000a_Advanced Nurse Educator (0.5 FTE)_x0009__x000a_Advanced Practice Leader (0.5 FTE)_x0009__x000a_Service Coordinator (1.0 FTE)"/>
    <n v="45.1"/>
    <n v="45"/>
    <m/>
    <s v="75% to &lt;100%"/>
    <s v="Acute care"/>
    <x v="2"/>
    <m/>
    <x v="2"/>
    <m/>
    <m/>
    <x v="1"/>
    <s v="English;French"/>
    <x v="0"/>
    <m/>
    <m/>
    <x v="2"/>
    <m/>
    <m/>
    <x v="2"/>
    <m/>
    <m/>
    <x v="1"/>
    <m/>
    <m/>
    <x v="1"/>
    <m/>
    <m/>
    <s v=""/>
    <m/>
    <s v="Yes"/>
    <s v="jennifer.mokry@uhn.ca"/>
    <m/>
    <n v="0"/>
    <n v="1"/>
  </r>
  <r>
    <s v="Asset03656"/>
    <m/>
    <m/>
    <m/>
    <m/>
    <m/>
    <x v="2"/>
    <x v="54"/>
    <m/>
    <x v="2"/>
    <m/>
    <s v="High intensity inpatient rehabilitation H7W"/>
    <m/>
    <x v="3"/>
    <m/>
    <x v="51"/>
    <x v="1"/>
    <m/>
    <m/>
    <m/>
    <m/>
    <m/>
    <m/>
    <n v="454"/>
    <n v="0"/>
    <n v="0"/>
    <n v="0"/>
    <n v="0"/>
    <x v="0"/>
    <n v="32"/>
    <n v="0.93"/>
    <s v="Weekdays; Weekends"/>
    <n v="4"/>
    <m/>
    <s v="3560 Bathurst St"/>
    <x v="7"/>
    <x v="0"/>
    <x v="58"/>
    <m/>
    <m/>
    <m/>
    <m/>
    <x v="1"/>
    <m/>
    <m/>
    <m/>
    <m/>
    <m/>
    <m/>
    <s v="1950 hours annually (37.5 hours per week)"/>
    <m/>
    <n v="1.27"/>
    <n v="0"/>
    <n v="0"/>
    <n v="0"/>
    <n v="0"/>
    <m/>
    <n v="0"/>
    <n v="0"/>
    <n v="0"/>
    <n v="0"/>
    <n v="7.0000000000000007E-2"/>
    <n v="0"/>
    <n v="0"/>
    <n v="0"/>
    <n v="0"/>
    <n v="0"/>
    <n v="10.4"/>
    <n v="13.04"/>
    <n v="0"/>
    <m/>
    <n v="0"/>
    <n v="0"/>
    <m/>
    <m/>
    <n v="0.39"/>
    <s v=""/>
    <n v="24.78"/>
    <n v="23.9"/>
    <m/>
    <s v="100%"/>
    <s v=""/>
    <x v="2"/>
    <m/>
    <x v="2"/>
    <m/>
    <m/>
    <x v="1"/>
    <s v="English"/>
    <x v="0"/>
    <m/>
    <m/>
    <x v="2"/>
    <m/>
    <m/>
    <x v="2"/>
    <m/>
    <m/>
    <x v="1"/>
    <m/>
    <m/>
    <x v="1"/>
    <m/>
    <m/>
    <s v=""/>
    <m/>
    <s v="Yes"/>
    <s v="programs@geriatricsontario.ca"/>
    <m/>
    <n v="1"/>
    <n v="1"/>
  </r>
  <r>
    <s v="Asset03225"/>
    <m/>
    <m/>
    <m/>
    <m/>
    <m/>
    <x v="2"/>
    <x v="15"/>
    <m/>
    <x v="2"/>
    <m/>
    <s v="Seniors Wellness Clinic"/>
    <m/>
    <x v="3"/>
    <m/>
    <x v="3"/>
    <x v="3"/>
    <m/>
    <m/>
    <m/>
    <m/>
    <m/>
    <m/>
    <n v="476"/>
    <n v="1713"/>
    <n v="357"/>
    <n v="0"/>
    <n v="2070"/>
    <x v="0"/>
    <n v="0"/>
    <n v="0"/>
    <s v="Weekdays;"/>
    <n v="200"/>
    <m/>
    <s v="10 Trench Street"/>
    <x v="13"/>
    <x v="0"/>
    <x v="15"/>
    <m/>
    <m/>
    <m/>
    <m/>
    <x v="2"/>
    <m/>
    <m/>
    <m/>
    <m/>
    <m/>
    <m/>
    <s v="1950 hours annually (37.5 hours per week)"/>
    <m/>
    <n v="1.4"/>
    <n v="0"/>
    <n v="0"/>
    <n v="0.6"/>
    <n v="0"/>
    <m/>
    <n v="0"/>
    <n v="0"/>
    <n v="0"/>
    <n v="0"/>
    <n v="0"/>
    <n v="0"/>
    <n v="0"/>
    <n v="0"/>
    <n v="0"/>
    <n v="0"/>
    <n v="0"/>
    <n v="1"/>
    <n v="0"/>
    <m/>
    <n v="0"/>
    <n v="0"/>
    <m/>
    <m/>
    <n v="0"/>
    <s v=""/>
    <n v="3"/>
    <n v="1"/>
    <m/>
    <s v="100%"/>
    <s v="Other: inpatient discharge referral"/>
    <x v="2"/>
    <m/>
    <x v="2"/>
    <m/>
    <m/>
    <x v="1"/>
    <s v="English"/>
    <x v="0"/>
    <m/>
    <m/>
    <x v="2"/>
    <m/>
    <m/>
    <x v="2"/>
    <m/>
    <m/>
    <x v="1"/>
    <m/>
    <m/>
    <x v="1"/>
    <m/>
    <m/>
    <s v="Shortage of geriatricians, however, some hired for 2024."/>
    <m/>
    <s v="Yes"/>
    <s v="teresa.sitlani@mackenziehealth.ca"/>
    <m/>
    <n v="0"/>
    <n v="1"/>
  </r>
  <r>
    <s v="Asset03446"/>
    <m/>
    <m/>
    <m/>
    <m/>
    <m/>
    <x v="2"/>
    <x v="9"/>
    <m/>
    <x v="2"/>
    <m/>
    <s v="Geriatric Medicine Clinic"/>
    <m/>
    <x v="3"/>
    <m/>
    <x v="3"/>
    <x v="3"/>
    <m/>
    <m/>
    <m/>
    <m/>
    <m/>
    <m/>
    <n v="250"/>
    <n v="667"/>
    <n v="154"/>
    <n v="58"/>
    <n v="879"/>
    <x v="0"/>
    <n v="0"/>
    <n v="0"/>
    <s v="Weekdays;"/>
    <n v="87"/>
    <m/>
    <s v="550 University Ave"/>
    <x v="7"/>
    <x v="0"/>
    <x v="9"/>
    <m/>
    <m/>
    <m/>
    <m/>
    <x v="1"/>
    <m/>
    <m/>
    <m/>
    <m/>
    <m/>
    <m/>
    <s v="1950 hours annually (37.5 hours per week)"/>
    <m/>
    <n v="0"/>
    <n v="0"/>
    <n v="0"/>
    <n v="2.5"/>
    <n v="0"/>
    <m/>
    <n v="0"/>
    <n v="0"/>
    <n v="0"/>
    <n v="0"/>
    <n v="0"/>
    <n v="0"/>
    <n v="0"/>
    <n v="0"/>
    <n v="0"/>
    <n v="0"/>
    <n v="0.4"/>
    <n v="0"/>
    <n v="0.4"/>
    <m/>
    <n v="0"/>
    <n v="0"/>
    <m/>
    <m/>
    <n v="0"/>
    <s v=""/>
    <n v="3.3"/>
    <n v="0.8"/>
    <m/>
    <s v="75% to &lt;100%"/>
    <s v="Acute care and inpatient rehab"/>
    <x v="2"/>
    <m/>
    <x v="2"/>
    <m/>
    <m/>
    <x v="1"/>
    <s v="English;French"/>
    <x v="0"/>
    <m/>
    <m/>
    <x v="2"/>
    <m/>
    <m/>
    <x v="2"/>
    <m/>
    <m/>
    <x v="1"/>
    <m/>
    <m/>
    <x v="1"/>
    <m/>
    <m/>
    <s v=""/>
    <m/>
    <s v="Yes"/>
    <s v="jennifer.mokry@uhn.ca"/>
    <m/>
    <n v="0"/>
    <n v="1"/>
  </r>
  <r>
    <s v="Asset04100"/>
    <m/>
    <m/>
    <m/>
    <m/>
    <m/>
    <x v="2"/>
    <x v="48"/>
    <m/>
    <x v="2"/>
    <m/>
    <s v="Specialized Geriatric Services"/>
    <m/>
    <x v="3"/>
    <m/>
    <x v="3"/>
    <x v="3"/>
    <m/>
    <m/>
    <m/>
    <m/>
    <m/>
    <m/>
    <n v="1748"/>
    <n v="697"/>
    <n v="379"/>
    <n v="265"/>
    <n v="1341"/>
    <x v="0"/>
    <n v="0"/>
    <n v="0"/>
    <s v="Weekdays;"/>
    <n v="180"/>
    <m/>
    <s v="243 Consumers Road, 3rd Floor"/>
    <x v="7"/>
    <x v="0"/>
    <x v="50"/>
    <m/>
    <m/>
    <m/>
    <m/>
    <x v="1"/>
    <m/>
    <m/>
    <m/>
    <m/>
    <m/>
    <m/>
    <s v="1950 hours annually (37.5 hours per week)"/>
    <m/>
    <n v="1"/>
    <n v="2.0499999999999998"/>
    <n v="0"/>
    <n v="10.95"/>
    <n v="0"/>
    <m/>
    <n v="0"/>
    <n v="0.5"/>
    <n v="0"/>
    <n v="0"/>
    <n v="0"/>
    <n v="0.4"/>
    <n v="0"/>
    <n v="0"/>
    <n v="0"/>
    <n v="0"/>
    <n v="0.75"/>
    <n v="0"/>
    <n v="0.2"/>
    <m/>
    <n v="0"/>
    <n v="0"/>
    <m/>
    <m/>
    <n v="0.1"/>
    <s v="Neurologist in Parkinson's Clinic"/>
    <n v="15.85"/>
    <n v="1.9500000000000002"/>
    <m/>
    <s v="75% to &lt;100%"/>
    <s v="- GPs_x000a_- Outreach_x000a_- Day hospital_x000a_- hospital_x000a_- GEM_x000a_- med-surg_x000a_- retirement homes"/>
    <x v="2"/>
    <m/>
    <x v="2"/>
    <m/>
    <m/>
    <x v="1"/>
    <s v="English"/>
    <x v="0"/>
    <m/>
    <m/>
    <x v="2"/>
    <m/>
    <m/>
    <x v="2"/>
    <m/>
    <m/>
    <x v="1"/>
    <m/>
    <m/>
    <x v="1"/>
    <m/>
    <m/>
    <s v="- catchment in place- the total FTE is a summary of physician coverage for all Geriatric medicine clinics (Geriatric Medicine, memory, Parkinson's, Osteoporosis)"/>
    <m/>
    <s v="Yes"/>
    <s v="william.underwood@nygh.on.ca"/>
    <m/>
    <n v="0"/>
    <n v="1"/>
  </r>
  <r>
    <s v="Asset03645"/>
    <m/>
    <m/>
    <m/>
    <m/>
    <m/>
    <x v="2"/>
    <x v="54"/>
    <m/>
    <x v="2"/>
    <m/>
    <s v="Geriatric Assessment"/>
    <m/>
    <x v="3"/>
    <m/>
    <x v="3"/>
    <x v="3"/>
    <m/>
    <m/>
    <m/>
    <m/>
    <m/>
    <m/>
    <n v="757"/>
    <n v="1838"/>
    <n v="477"/>
    <n v="191"/>
    <n v="2506"/>
    <x v="0"/>
    <n v="0"/>
    <n v="0"/>
    <s v="Weekdays;"/>
    <n v="129"/>
    <m/>
    <s v="3560 Bathurst St"/>
    <x v="7"/>
    <x v="0"/>
    <x v="58"/>
    <m/>
    <m/>
    <m/>
    <m/>
    <x v="1"/>
    <m/>
    <m/>
    <m/>
    <m/>
    <m/>
    <m/>
    <s v="1950 hours annually (37.5 hours per week)"/>
    <m/>
    <n v="0"/>
    <n v="0.15"/>
    <n v="0"/>
    <n v="2.41"/>
    <n v="0"/>
    <m/>
    <n v="0"/>
    <n v="0"/>
    <n v="0"/>
    <n v="0"/>
    <n v="0"/>
    <n v="0"/>
    <n v="0"/>
    <n v="0"/>
    <n v="0"/>
    <n v="0"/>
    <n v="0"/>
    <n v="0"/>
    <n v="0"/>
    <m/>
    <n v="0"/>
    <n v="0"/>
    <m/>
    <m/>
    <n v="0"/>
    <s v=""/>
    <n v="2.56"/>
    <n v="0"/>
    <m/>
    <s v="100%"/>
    <s v=""/>
    <x v="2"/>
    <m/>
    <x v="2"/>
    <m/>
    <m/>
    <x v="1"/>
    <s v="English"/>
    <x v="0"/>
    <m/>
    <m/>
    <x v="2"/>
    <m/>
    <m/>
    <x v="2"/>
    <m/>
    <m/>
    <x v="1"/>
    <m/>
    <m/>
    <x v="1"/>
    <m/>
    <m/>
    <s v="https://www.baycrest.org/Baycrest/Healthcare-Programs-Services/Clinical-Services/Geriatric-Assessment"/>
    <m/>
    <s v="Yes"/>
    <s v="programs@geriatricsontario.ca"/>
    <m/>
    <n v="1"/>
    <n v="1"/>
  </r>
  <r>
    <s v="Asset03465"/>
    <m/>
    <m/>
    <m/>
    <m/>
    <m/>
    <x v="2"/>
    <x v="101"/>
    <m/>
    <x v="2"/>
    <m/>
    <s v="Aging Well Clinic/Urgent Geriatric Clinic"/>
    <m/>
    <x v="3"/>
    <m/>
    <x v="3"/>
    <x v="3"/>
    <m/>
    <m/>
    <m/>
    <m/>
    <m/>
    <m/>
    <n v="0"/>
    <n v="1632"/>
    <n v="0"/>
    <n v="0"/>
    <n v="1632"/>
    <x v="0"/>
    <n v="0"/>
    <n v="0"/>
    <s v="Weekdays;"/>
    <n v="0"/>
    <m/>
    <s v="640 Grace Street"/>
    <x v="54"/>
    <x v="0"/>
    <x v="110"/>
    <m/>
    <m/>
    <m/>
    <m/>
    <x v="2"/>
    <m/>
    <m/>
    <m/>
    <m/>
    <m/>
    <m/>
    <s v="1950 hours annually (37.5 hours per week)"/>
    <m/>
    <n v="1.2"/>
    <n v="0"/>
    <n v="0"/>
    <n v="0"/>
    <n v="0"/>
    <m/>
    <n v="2"/>
    <n v="1"/>
    <n v="0"/>
    <n v="0"/>
    <n v="0"/>
    <n v="0"/>
    <n v="0"/>
    <n v="0"/>
    <n v="0"/>
    <n v="0"/>
    <n v="0"/>
    <n v="2.4"/>
    <n v="1.5"/>
    <m/>
    <n v="0"/>
    <n v="0"/>
    <m/>
    <m/>
    <n v="0"/>
    <s v=""/>
    <n v="8.1"/>
    <n v="6.9"/>
    <m/>
    <s v=""/>
    <s v="Other = post-discharge (inpatient units)"/>
    <x v="2"/>
    <m/>
    <x v="2"/>
    <m/>
    <m/>
    <x v="1"/>
    <s v="English"/>
    <x v="0"/>
    <m/>
    <m/>
    <x v="2"/>
    <m/>
    <m/>
    <x v="2"/>
    <m/>
    <m/>
    <x v="1"/>
    <m/>
    <m/>
    <x v="1"/>
    <m/>
    <m/>
    <s v=""/>
    <m/>
    <s v="Yes"/>
    <s v="dcurran@southlake.ca"/>
    <m/>
    <n v="0"/>
    <n v="1"/>
  </r>
  <r>
    <s v="Asset03414"/>
    <m/>
    <m/>
    <m/>
    <m/>
    <m/>
    <x v="2"/>
    <x v="17"/>
    <m/>
    <x v="2"/>
    <m/>
    <s v="Specialized Geriatric Services"/>
    <m/>
    <x v="3"/>
    <m/>
    <x v="3"/>
    <x v="3"/>
    <m/>
    <m/>
    <m/>
    <m/>
    <m/>
    <m/>
    <n v="246"/>
    <n v="1165"/>
    <n v="368"/>
    <n v="95"/>
    <n v="1628"/>
    <x v="0"/>
    <n v="0"/>
    <n v="0"/>
    <s v="Weekdays;"/>
    <n v="365"/>
    <m/>
    <s v="2075 Bayview Avenue"/>
    <x v="7"/>
    <x v="0"/>
    <x v="17"/>
    <m/>
    <m/>
    <m/>
    <m/>
    <x v="1"/>
    <m/>
    <m/>
    <m/>
    <m/>
    <m/>
    <m/>
    <s v="1950 hours annually (37.5 hours per week)"/>
    <m/>
    <n v="1"/>
    <n v="0"/>
    <n v="0"/>
    <n v="2"/>
    <n v="0"/>
    <m/>
    <n v="0"/>
    <n v="0"/>
    <n v="0"/>
    <n v="0"/>
    <n v="0"/>
    <n v="0"/>
    <n v="0"/>
    <n v="0"/>
    <n v="0"/>
    <n v="0"/>
    <n v="0"/>
    <n v="0"/>
    <n v="0"/>
    <m/>
    <n v="0"/>
    <n v="0"/>
    <m/>
    <m/>
    <n v="0"/>
    <s v=""/>
    <n v="3"/>
    <n v="0"/>
    <m/>
    <s v="75% to &lt;100%"/>
    <s v=""/>
    <x v="2"/>
    <m/>
    <x v="2"/>
    <m/>
    <m/>
    <x v="1"/>
    <s v="English"/>
    <x v="0"/>
    <m/>
    <m/>
    <x v="2"/>
    <m/>
    <m/>
    <x v="2"/>
    <m/>
    <m/>
    <x v="1"/>
    <m/>
    <m/>
    <x v="1"/>
    <m/>
    <m/>
    <s v=""/>
    <m/>
    <s v="Yes"/>
    <s v="mary.duffy@sunnybrook.ca"/>
    <m/>
    <n v="0"/>
    <n v="1"/>
  </r>
  <r>
    <s v="Asset03500"/>
    <m/>
    <m/>
    <m/>
    <m/>
    <m/>
    <x v="2"/>
    <x v="18"/>
    <m/>
    <x v="2"/>
    <m/>
    <s v="Outpatient Geriatric Clinic"/>
    <m/>
    <x v="3"/>
    <m/>
    <x v="3"/>
    <x v="3"/>
    <m/>
    <m/>
    <m/>
    <m/>
    <m/>
    <m/>
    <n v="0"/>
    <n v="794"/>
    <n v="0"/>
    <n v="0"/>
    <n v="794"/>
    <x v="0"/>
    <n v="0"/>
    <n v="0"/>
    <m/>
    <n v="150"/>
    <m/>
    <s v="600 University Ave"/>
    <x v="7"/>
    <x v="0"/>
    <x v="18"/>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439"/>
    <m/>
    <m/>
    <m/>
    <m/>
    <m/>
    <x v="2"/>
    <x v="40"/>
    <m/>
    <x v="2"/>
    <m/>
    <s v="GMCC"/>
    <m/>
    <x v="3"/>
    <m/>
    <x v="3"/>
    <x v="3"/>
    <m/>
    <m/>
    <m/>
    <m/>
    <m/>
    <m/>
    <n v="582"/>
    <n v="824"/>
    <n v="0"/>
    <n v="0"/>
    <n v="824"/>
    <x v="0"/>
    <n v="0"/>
    <n v="0"/>
    <s v="Weekdays;"/>
    <n v="0"/>
    <m/>
    <s v="911 Queen's Blvd"/>
    <x v="25"/>
    <x v="0"/>
    <x v="39"/>
    <m/>
    <m/>
    <m/>
    <m/>
    <x v="3"/>
    <m/>
    <m/>
    <m/>
    <m/>
    <m/>
    <m/>
    <s v="1950 hours annually (37.5 hours per week)"/>
    <m/>
    <n v="1.21"/>
    <n v="0"/>
    <n v="0"/>
    <n v="0"/>
    <n v="0"/>
    <m/>
    <n v="0"/>
    <n v="0"/>
    <n v="0"/>
    <n v="0"/>
    <n v="0"/>
    <n v="0"/>
    <n v="0"/>
    <n v="0"/>
    <n v="0"/>
    <n v="0"/>
    <n v="0"/>
    <n v="0"/>
    <n v="0"/>
    <m/>
    <n v="0"/>
    <n v="0"/>
    <m/>
    <m/>
    <n v="0"/>
    <s v=""/>
    <n v="1.21"/>
    <n v="0"/>
    <m/>
    <s v="75% to &lt;100%"/>
    <s v=""/>
    <x v="2"/>
    <m/>
    <x v="2"/>
    <m/>
    <m/>
    <x v="1"/>
    <s v="English"/>
    <x v="0"/>
    <m/>
    <m/>
    <x v="2"/>
    <m/>
    <m/>
    <x v="2"/>
    <m/>
    <m/>
    <x v="1"/>
    <m/>
    <m/>
    <x v="1"/>
    <m/>
    <m/>
    <s v=""/>
    <m/>
    <s v="Yes"/>
    <s v="hdupuis@smgh.ca"/>
    <m/>
    <n v="0"/>
    <n v="1"/>
  </r>
  <r>
    <s v="Asset03423"/>
    <m/>
    <m/>
    <m/>
    <m/>
    <m/>
    <x v="2"/>
    <x v="124"/>
    <m/>
    <x v="2"/>
    <m/>
    <s v="Clinique de gériatrie"/>
    <m/>
    <x v="3"/>
    <m/>
    <x v="3"/>
    <x v="3"/>
    <m/>
    <m/>
    <m/>
    <m/>
    <m/>
    <m/>
    <n v="0"/>
    <n v="824"/>
    <n v="74"/>
    <n v="0"/>
    <n v="898"/>
    <x v="0"/>
    <n v="0"/>
    <n v="0"/>
    <m/>
    <n v="0"/>
    <m/>
    <s v="713 chemin Montreal"/>
    <x v="11"/>
    <x v="0"/>
    <x v="135"/>
    <m/>
    <m/>
    <m/>
    <m/>
    <x v="0"/>
    <m/>
    <m/>
    <m/>
    <m/>
    <m/>
    <m/>
    <s v="1950 hours annually (37.5 hours per week)"/>
    <m/>
    <n v="0"/>
    <n v="0"/>
    <n v="0"/>
    <n v="0.6"/>
    <n v="0"/>
    <m/>
    <n v="0"/>
    <n v="0.2"/>
    <n v="0"/>
    <n v="0"/>
    <n v="0"/>
    <n v="0"/>
    <n v="0.1"/>
    <n v="0"/>
    <n v="0"/>
    <n v="0"/>
    <n v="0"/>
    <n v="0"/>
    <n v="0"/>
    <m/>
    <n v="0"/>
    <n v="0"/>
    <m/>
    <m/>
    <n v="0"/>
    <s v=""/>
    <n v="0.9"/>
    <n v="0.30000000000000004"/>
    <m/>
    <s v="75% to &lt;100%"/>
    <s v=""/>
    <x v="2"/>
    <m/>
    <x v="2"/>
    <m/>
    <m/>
    <x v="1"/>
    <s v="English"/>
    <x v="0"/>
    <m/>
    <m/>
    <x v="2"/>
    <m/>
    <m/>
    <x v="2"/>
    <m/>
    <m/>
    <x v="1"/>
    <m/>
    <m/>
    <x v="1"/>
    <m/>
    <m/>
    <s v=""/>
    <m/>
    <s v="Yes"/>
    <s v="myriamveilleux@montfort.on.ca"/>
    <m/>
    <n v="0"/>
    <n v="1"/>
  </r>
  <r>
    <s v="Asset03480"/>
    <m/>
    <m/>
    <m/>
    <m/>
    <m/>
    <x v="2"/>
    <x v="88"/>
    <m/>
    <x v="2"/>
    <m/>
    <s v="Outpatient Geriatric Assessment Clinic"/>
    <m/>
    <x v="3"/>
    <m/>
    <x v="3"/>
    <x v="3"/>
    <m/>
    <m/>
    <m/>
    <m/>
    <m/>
    <m/>
    <n v="807"/>
    <n v="1426"/>
    <n v="299"/>
    <n v="0"/>
    <n v="1725"/>
    <x v="0"/>
    <n v="0"/>
    <n v="0"/>
    <s v="Weekdays;"/>
    <n v="215"/>
    <m/>
    <s v="3001 Hospital Gate"/>
    <x v="49"/>
    <x v="0"/>
    <x v="97"/>
    <m/>
    <m/>
    <m/>
    <m/>
    <x v="2"/>
    <m/>
    <m/>
    <m/>
    <m/>
    <m/>
    <m/>
    <s v="1950 hours annually (37.5 hours per week)"/>
    <m/>
    <n v="1.5"/>
    <n v="0"/>
    <n v="0"/>
    <n v="0.7"/>
    <n v="0"/>
    <m/>
    <n v="2.5"/>
    <n v="0"/>
    <n v="0"/>
    <n v="0"/>
    <n v="0"/>
    <n v="0"/>
    <n v="0"/>
    <n v="0"/>
    <n v="0"/>
    <n v="0"/>
    <n v="1"/>
    <n v="0"/>
    <n v="0"/>
    <m/>
    <n v="0"/>
    <n v="0"/>
    <m/>
    <m/>
    <n v="0"/>
    <s v=""/>
    <n v="5.7"/>
    <n v="3.5"/>
    <m/>
    <s v="100%"/>
    <s v="Hospital Physicians"/>
    <x v="2"/>
    <m/>
    <x v="2"/>
    <m/>
    <m/>
    <x v="1"/>
    <s v="English;French"/>
    <x v="0"/>
    <m/>
    <m/>
    <x v="2"/>
    <m/>
    <m/>
    <x v="2"/>
    <m/>
    <m/>
    <x v="1"/>
    <m/>
    <m/>
    <x v="1"/>
    <m/>
    <m/>
    <s v="The Outpatient Geriatric Assessment Clinic at OTMH, MDH and GH provides assessment, management and follow-up for geriatric outpatients.  The inter-professional team consists of a Geriatrician and Geriatric Nurse Practitioner.  The goal of this service is to optimize health and well-being, independence and quality of life for these patients."/>
    <m/>
    <s v="Yes"/>
    <s v="mbudgell@haltonhealthcare.com"/>
    <m/>
    <n v="0"/>
    <n v="1"/>
  </r>
  <r>
    <s v="Asset03337"/>
    <m/>
    <m/>
    <m/>
    <m/>
    <m/>
    <x v="2"/>
    <x v="2"/>
    <m/>
    <x v="2"/>
    <m/>
    <s v="Geriatric Assessment Intervention Network"/>
    <m/>
    <x v="3"/>
    <m/>
    <x v="3"/>
    <x v="3"/>
    <m/>
    <m/>
    <m/>
    <m/>
    <m/>
    <m/>
    <n v="3555"/>
    <n v="1783"/>
    <n v="961"/>
    <n v="0"/>
    <n v="2744"/>
    <x v="0"/>
    <n v="0"/>
    <n v="0"/>
    <s v="Weekdays;"/>
    <n v="47"/>
    <m/>
    <s v="1 Hospital Court"/>
    <x v="2"/>
    <x v="0"/>
    <x v="2"/>
    <m/>
    <m/>
    <m/>
    <m/>
    <x v="0"/>
    <m/>
    <m/>
    <m/>
    <m/>
    <m/>
    <m/>
    <s v="1950 hours annually (37.5 hours per week)"/>
    <m/>
    <n v="1.82"/>
    <n v="0"/>
    <n v="0"/>
    <n v="0"/>
    <n v="0"/>
    <m/>
    <n v="2.7"/>
    <n v="1"/>
    <n v="0"/>
    <n v="0"/>
    <n v="0"/>
    <n v="1"/>
    <n v="1"/>
    <n v="0"/>
    <n v="0"/>
    <n v="0"/>
    <n v="0"/>
    <n v="1.6"/>
    <n v="1"/>
    <m/>
    <n v="0"/>
    <n v="0"/>
    <m/>
    <m/>
    <n v="0"/>
    <s v=""/>
    <n v="10.120000000000001"/>
    <n v="8.3000000000000007"/>
    <m/>
    <s v="75% to &lt;100%"/>
    <s v=""/>
    <x v="2"/>
    <m/>
    <x v="2"/>
    <m/>
    <m/>
    <x v="1"/>
    <s v="English;French"/>
    <x v="0"/>
    <m/>
    <m/>
    <x v="2"/>
    <m/>
    <m/>
    <x v="2"/>
    <m/>
    <m/>
    <x v="1"/>
    <m/>
    <m/>
    <x v="1"/>
    <m/>
    <m/>
    <s v="LHO EPIC site, data standards implemented for 23-24.FTES unfilled to maintain budget"/>
    <m/>
    <s v="Yes"/>
    <s v="kshudall@seniorscarenetwork.ca"/>
    <m/>
    <n v="0"/>
    <n v="1"/>
  </r>
  <r>
    <s v="Asset03711"/>
    <m/>
    <m/>
    <m/>
    <m/>
    <m/>
    <x v="2"/>
    <x v="73"/>
    <m/>
    <x v="2"/>
    <m/>
    <s v="Geriatric Psychiatry Outpatient"/>
    <m/>
    <x v="3"/>
    <m/>
    <x v="3"/>
    <x v="3"/>
    <m/>
    <m/>
    <m/>
    <m/>
    <m/>
    <m/>
    <n v="738"/>
    <n v="2450"/>
    <n v="0"/>
    <n v="0"/>
    <n v="2450"/>
    <x v="0"/>
    <n v="4915"/>
    <n v="0"/>
    <s v="Weekdays;"/>
    <n v="62"/>
    <m/>
    <s v="1145 Carling Ave"/>
    <x v="11"/>
    <x v="0"/>
    <x v="80"/>
    <m/>
    <m/>
    <m/>
    <m/>
    <x v="0"/>
    <m/>
    <m/>
    <m/>
    <m/>
    <m/>
    <m/>
    <s v="1950 hours annually (37.5 hours per week)"/>
    <m/>
    <n v="5"/>
    <n v="0"/>
    <n v="0"/>
    <n v="0"/>
    <n v="0"/>
    <m/>
    <n v="0"/>
    <n v="0.5"/>
    <n v="0"/>
    <n v="0"/>
    <n v="0"/>
    <n v="0"/>
    <n v="0.5"/>
    <n v="0"/>
    <n v="0"/>
    <n v="0"/>
    <n v="4"/>
    <n v="0"/>
    <n v="1"/>
    <m/>
    <n v="0"/>
    <n v="0"/>
    <m/>
    <m/>
    <n v="0"/>
    <s v=""/>
    <n v="11"/>
    <n v="6"/>
    <m/>
    <s v="100%"/>
    <s v=""/>
    <x v="2"/>
    <m/>
    <x v="2"/>
    <m/>
    <m/>
    <x v="1"/>
    <s v="English;French"/>
    <x v="0"/>
    <m/>
    <m/>
    <x v="2"/>
    <m/>
    <m/>
    <x v="2"/>
    <m/>
    <m/>
    <x v="1"/>
    <m/>
    <m/>
    <x v="1"/>
    <m/>
    <m/>
    <s v=""/>
    <m/>
    <s v="Yes"/>
    <s v="programs@geriatricsontario.ca"/>
    <m/>
    <n v="0"/>
    <n v="1"/>
  </r>
  <r>
    <s v="Asset03320"/>
    <m/>
    <m/>
    <m/>
    <m/>
    <m/>
    <x v="2"/>
    <x v="122"/>
    <m/>
    <x v="2"/>
    <m/>
    <s v="Geriatric Outpatient Clinics"/>
    <m/>
    <x v="3"/>
    <m/>
    <x v="3"/>
    <x v="3"/>
    <m/>
    <m/>
    <m/>
    <m/>
    <m/>
    <m/>
    <n v="786"/>
    <n v="1638"/>
    <n v="749"/>
    <n v="5"/>
    <n v="2392"/>
    <x v="0"/>
    <n v="0"/>
    <n v="0"/>
    <s v="Weekdays;"/>
    <n v="0"/>
    <m/>
    <s v="752 King St West"/>
    <x v="62"/>
    <x v="0"/>
    <x v="133"/>
    <m/>
    <m/>
    <m/>
    <m/>
    <x v="0"/>
    <m/>
    <m/>
    <m/>
    <m/>
    <m/>
    <m/>
    <s v="1950 hours annually (37.5 hours per week)"/>
    <m/>
    <n v="0"/>
    <n v="0"/>
    <n v="0"/>
    <n v="1"/>
    <n v="0"/>
    <m/>
    <n v="0"/>
    <n v="0"/>
    <n v="0"/>
    <n v="0"/>
    <n v="0"/>
    <n v="0"/>
    <n v="0"/>
    <n v="0"/>
    <n v="0"/>
    <n v="0"/>
    <n v="0.5"/>
    <n v="0"/>
    <n v="0"/>
    <m/>
    <n v="0"/>
    <n v="0"/>
    <m/>
    <m/>
    <n v="0"/>
    <s v=""/>
    <n v="1.5"/>
    <n v="0.5"/>
    <m/>
    <s v=""/>
    <s v=""/>
    <x v="2"/>
    <m/>
    <x v="2"/>
    <m/>
    <m/>
    <x v="1"/>
    <s v="English"/>
    <x v="0"/>
    <m/>
    <m/>
    <x v="2"/>
    <m/>
    <m/>
    <x v="2"/>
    <m/>
    <m/>
    <x v="1"/>
    <m/>
    <m/>
    <x v="1"/>
    <m/>
    <m/>
    <s v=""/>
    <m/>
    <s v="Yes"/>
    <s v="websters@providencecare.ca"/>
    <m/>
    <n v="0"/>
    <n v="1"/>
  </r>
  <r>
    <s v="Asset02210"/>
    <m/>
    <m/>
    <m/>
    <m/>
    <m/>
    <x v="2"/>
    <x v="166"/>
    <m/>
    <x v="2"/>
    <m/>
    <s v="Aging Well Clinic"/>
    <m/>
    <x v="3"/>
    <m/>
    <x v="3"/>
    <x v="3"/>
    <m/>
    <m/>
    <m/>
    <m/>
    <m/>
    <m/>
    <n v="0"/>
    <n v="0"/>
    <n v="0"/>
    <n v="0"/>
    <n v="0"/>
    <x v="0"/>
    <n v="0"/>
    <n v="0"/>
    <m/>
    <n v="0"/>
    <m/>
    <s v="370 Bayview Dr. 3rd floor"/>
    <x v="10"/>
    <x v="0"/>
    <x v="180"/>
    <m/>
    <m/>
    <m/>
    <m/>
    <x v="2"/>
    <m/>
    <m/>
    <m/>
    <m/>
    <m/>
    <m/>
    <m/>
    <m/>
    <n v="0.8"/>
    <n v="0.1"/>
    <n v="0"/>
    <n v="0"/>
    <n v="0"/>
    <m/>
    <n v="1"/>
    <n v="0.3"/>
    <n v="0"/>
    <n v="0"/>
    <n v="0"/>
    <n v="0.4"/>
    <n v="0"/>
    <n v="0"/>
    <n v="0"/>
    <n v="0"/>
    <n v="0.5"/>
    <n v="0.8"/>
    <n v="0"/>
    <m/>
    <n v="0"/>
    <n v="0"/>
    <m/>
    <m/>
    <n v="0"/>
    <s v=""/>
    <n v="3.8999999999999995"/>
    <n v="3"/>
    <m/>
    <s v="100%"/>
    <s v=""/>
    <x v="2"/>
    <m/>
    <x v="2"/>
    <m/>
    <m/>
    <x v="1"/>
    <s v="English"/>
    <x v="0"/>
    <m/>
    <m/>
    <x v="2"/>
    <m/>
    <m/>
    <x v="2"/>
    <m/>
    <m/>
    <x v="1"/>
    <m/>
    <m/>
    <x v="1"/>
    <m/>
    <m/>
    <s v=""/>
    <m/>
    <s v="Yes"/>
    <s v="lwaterman@bcfht.ca"/>
    <m/>
    <n v="0"/>
    <n v="1"/>
  </r>
  <r>
    <s v="Asset02946"/>
    <m/>
    <m/>
    <m/>
    <m/>
    <m/>
    <x v="2"/>
    <x v="182"/>
    <m/>
    <x v="2"/>
    <m/>
    <s v="Cottage Country Family Health Team Muskoka Geriatric Team"/>
    <m/>
    <x v="3"/>
    <m/>
    <x v="3"/>
    <x v="3"/>
    <m/>
    <m/>
    <m/>
    <m/>
    <m/>
    <m/>
    <n v="14"/>
    <n v="32"/>
    <n v="0"/>
    <n v="0"/>
    <n v="32"/>
    <x v="0"/>
    <n v="0"/>
    <n v="0"/>
    <s v="Weekdays;"/>
    <n v="10"/>
    <m/>
    <s v="205 Unit 2 Hiram St Bracebridge ON"/>
    <x v="14"/>
    <x v="0"/>
    <x v="250"/>
    <m/>
    <m/>
    <m/>
    <m/>
    <x v="2"/>
    <m/>
    <m/>
    <m/>
    <m/>
    <m/>
    <m/>
    <s v="1950 hours annually (37.5 hours per week)"/>
    <m/>
    <n v="0"/>
    <n v="0"/>
    <n v="0"/>
    <n v="0"/>
    <n v="0"/>
    <m/>
    <n v="0.2"/>
    <n v="0"/>
    <n v="0"/>
    <n v="0"/>
    <n v="0"/>
    <n v="0"/>
    <n v="0.4"/>
    <n v="0"/>
    <n v="0"/>
    <n v="0"/>
    <n v="1"/>
    <n v="0"/>
    <n v="0"/>
    <m/>
    <n v="0"/>
    <n v="0"/>
    <m/>
    <m/>
    <n v="0"/>
    <s v=""/>
    <n v="1.6"/>
    <n v="1.6"/>
    <m/>
    <s v="100%"/>
    <s v="From Primary Care Provider- Physician or NP (FHT providers only currently)"/>
    <x v="2"/>
    <m/>
    <x v="2"/>
    <m/>
    <m/>
    <x v="1"/>
    <s v="English"/>
    <x v="0"/>
    <m/>
    <m/>
    <x v="2"/>
    <m/>
    <m/>
    <x v="2"/>
    <m/>
    <m/>
    <x v="1"/>
    <m/>
    <m/>
    <x v="1"/>
    <m/>
    <m/>
    <s v="Muskoka Geriatric Team launched in December 2022 so data collected is from December 15, 2022 to March 31, 2023"/>
    <m/>
    <s v="Yes"/>
    <s v="ljohnston@ccfht.ca"/>
    <m/>
    <n v="0"/>
    <n v="1"/>
  </r>
  <r>
    <s v="Asset03469"/>
    <m/>
    <m/>
    <m/>
    <m/>
    <m/>
    <x v="2"/>
    <x v="109"/>
    <m/>
    <x v="2"/>
    <m/>
    <s v="Outpatient Geriatric Clinic"/>
    <m/>
    <x v="3"/>
    <m/>
    <x v="3"/>
    <x v="3"/>
    <m/>
    <m/>
    <m/>
    <m/>
    <m/>
    <m/>
    <n v="0"/>
    <n v="1300"/>
    <n v="188"/>
    <n v="72"/>
    <n v="1560"/>
    <x v="0"/>
    <n v="0"/>
    <n v="0"/>
    <m/>
    <n v="0"/>
    <m/>
    <s v="3560 Bathurst St"/>
    <x v="7"/>
    <x v="0"/>
    <x v="58"/>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502"/>
    <m/>
    <m/>
    <m/>
    <m/>
    <m/>
    <x v="2"/>
    <x v="157"/>
    <m/>
    <x v="2"/>
    <m/>
    <s v="Outpatient Geriatric Clinic"/>
    <m/>
    <x v="3"/>
    <m/>
    <x v="3"/>
    <x v="3"/>
    <m/>
    <m/>
    <m/>
    <m/>
    <m/>
    <m/>
    <n v="0"/>
    <n v="342"/>
    <n v="157"/>
    <n v="2"/>
    <n v="501"/>
    <x v="0"/>
    <n v="0"/>
    <n v="0"/>
    <m/>
    <n v="0"/>
    <m/>
    <s v="82 Buttonwood Ave"/>
    <x v="7"/>
    <x v="0"/>
    <x v="173"/>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482"/>
    <m/>
    <m/>
    <m/>
    <m/>
    <m/>
    <x v="2"/>
    <x v="112"/>
    <m/>
    <x v="2"/>
    <m/>
    <s v="Outpatient Geriatric Assessment Clinic Georgetown"/>
    <m/>
    <x v="3"/>
    <m/>
    <x v="3"/>
    <x v="3"/>
    <m/>
    <m/>
    <m/>
    <m/>
    <m/>
    <m/>
    <n v="156"/>
    <n v="227"/>
    <n v="37"/>
    <n v="0"/>
    <n v="264"/>
    <x v="0"/>
    <n v="0"/>
    <n v="0"/>
    <s v="Weekdays;"/>
    <n v="154"/>
    <m/>
    <s v="1 Princess Anne Dr."/>
    <x v="58"/>
    <x v="0"/>
    <x v="122"/>
    <m/>
    <m/>
    <m/>
    <m/>
    <x v="2"/>
    <m/>
    <m/>
    <m/>
    <m/>
    <m/>
    <m/>
    <s v="1950 hours annually (37.5 hours per week)"/>
    <m/>
    <n v="0.2"/>
    <n v="0"/>
    <n v="0"/>
    <n v="0.2"/>
    <n v="0"/>
    <m/>
    <n v="0.6"/>
    <n v="0"/>
    <n v="0"/>
    <n v="0"/>
    <n v="0"/>
    <n v="0"/>
    <n v="0"/>
    <n v="0"/>
    <n v="0"/>
    <n v="0"/>
    <n v="0"/>
    <n v="0"/>
    <n v="0"/>
    <m/>
    <n v="0"/>
    <n v="0"/>
    <m/>
    <m/>
    <n v="0"/>
    <s v=""/>
    <n v="1"/>
    <n v="0.6"/>
    <m/>
    <s v="100%"/>
    <s v="Hospital Physicians"/>
    <x v="2"/>
    <m/>
    <x v="2"/>
    <m/>
    <m/>
    <x v="1"/>
    <s v="English;French"/>
    <x v="0"/>
    <m/>
    <m/>
    <x v="2"/>
    <m/>
    <m/>
    <x v="2"/>
    <m/>
    <m/>
    <x v="1"/>
    <m/>
    <m/>
    <x v="1"/>
    <m/>
    <m/>
    <s v="The Outpatient Geriatric Assessment Clinic at OTMH, MDH and GH provides assessment, management and follow-up for geriatric outpatients.  The inter-professional team consists of a Geriatrician and Geriatric Nurse Practitioner.  The goal of this service is to optimize health and well-being, independence and quality of life for these patients."/>
    <m/>
    <s v="Yes"/>
    <s v="mbudgell@haltonhealthcare.com"/>
    <m/>
    <n v="0"/>
    <n v="1"/>
  </r>
  <r>
    <s v="Asset03417"/>
    <m/>
    <m/>
    <m/>
    <m/>
    <m/>
    <x v="2"/>
    <x v="32"/>
    <m/>
    <x v="2"/>
    <m/>
    <s v="Geriatric Outpatient Clinic"/>
    <m/>
    <x v="3"/>
    <m/>
    <x v="3"/>
    <x v="3"/>
    <m/>
    <m/>
    <m/>
    <m/>
    <m/>
    <m/>
    <n v="0"/>
    <n v="594"/>
    <n v="18"/>
    <n v="0"/>
    <n v="612"/>
    <x v="0"/>
    <n v="0"/>
    <n v="0"/>
    <s v="Weekdays;"/>
    <n v="0"/>
    <m/>
    <s v="1800 8th St E"/>
    <x v="20"/>
    <x v="0"/>
    <x v="31"/>
    <m/>
    <m/>
    <m/>
    <m/>
    <x v="3"/>
    <m/>
    <m/>
    <m/>
    <m/>
    <m/>
    <m/>
    <s v="1950 hours annually (37.5 hours per week)"/>
    <m/>
    <n v="0"/>
    <n v="0"/>
    <n v="0"/>
    <n v="1.2"/>
    <n v="0"/>
    <m/>
    <n v="0"/>
    <n v="0"/>
    <n v="0"/>
    <n v="0"/>
    <n v="0"/>
    <n v="0"/>
    <n v="0"/>
    <n v="0"/>
    <n v="0"/>
    <n v="0"/>
    <n v="1"/>
    <n v="0"/>
    <n v="0"/>
    <m/>
    <n v="0"/>
    <n v="0"/>
    <m/>
    <m/>
    <n v="0"/>
    <s v=""/>
    <n v="2.2000000000000002"/>
    <n v="1"/>
    <m/>
    <s v="75% to &lt;100%"/>
    <s v="- Physician/NP complete Specialized Geriatric Services referral if appropriate and referral triaged to most appropriate service including Geriatrician, BSO, and GRN."/>
    <x v="2"/>
    <m/>
    <x v="2"/>
    <m/>
    <m/>
    <x v="1"/>
    <s v="English"/>
    <x v="0"/>
    <m/>
    <m/>
    <x v="2"/>
    <m/>
    <m/>
    <x v="2"/>
    <m/>
    <m/>
    <x v="1"/>
    <m/>
    <m/>
    <x v="1"/>
    <m/>
    <m/>
    <s v="- No set appointment times per year - flexible clinic schedule.- Numbers do not include telephone conversations with patients/families providing information and answering questions.- Unable to calculate number of unique patients per year - Geriatrician aims to assess patients annually.- Hours of Service per week includes 1.5 hours for Behaviour Supports Ontario (BSO) consults and 1.5 hours for Geriatric Resource Nurses (GRN) consults in addition to clinic hours.- Geriatrician started Oct 2020 full time. Second Geriatrician started 2021-2022 fiscal year part time. - Average wait days 240 days for geriatrician that covers the entire region and 120 days for geriatrician that covers one specific family health team.- Currently piloting a RN-led follow-up clinic to address follow-up wait times. These are done in collaboration with the geriatrician.- # Visits annually includes 578 for geriatrician and 16 for RN.- Hours of service per week include 24.5 clinic hours/week for geriatrician and 2 clinic hours/week for RN.- Clinic generally for Grey and Bruce counties but will assess patient’s out of region if there are no geriatrician services available in their area."/>
    <m/>
    <s v="Yes"/>
    <s v="sjlaw@gbhs.on.ca"/>
    <m/>
    <n v="0"/>
    <n v="1"/>
  </r>
  <r>
    <s v="Asset03204"/>
    <m/>
    <m/>
    <m/>
    <m/>
    <m/>
    <x v="2"/>
    <x v="31"/>
    <m/>
    <x v="2"/>
    <m/>
    <s v="Centre for Healthy Aging"/>
    <m/>
    <x v="3"/>
    <m/>
    <x v="3"/>
    <x v="3"/>
    <m/>
    <m/>
    <m/>
    <m/>
    <m/>
    <m/>
    <n v="1254"/>
    <n v="1851"/>
    <n v="773"/>
    <n v="0"/>
    <n v="2624"/>
    <x v="0"/>
    <n v="0"/>
    <n v="0"/>
    <s v="Weekdays;"/>
    <n v="291"/>
    <m/>
    <s v="88 Maplewood Ave."/>
    <x v="19"/>
    <x v="0"/>
    <x v="30"/>
    <m/>
    <m/>
    <m/>
    <m/>
    <x v="3"/>
    <m/>
    <m/>
    <m/>
    <m/>
    <m/>
    <m/>
    <s v="1950 hours annually (37.5 hours per week)"/>
    <m/>
    <n v="0.4"/>
    <n v="0"/>
    <n v="0"/>
    <n v="1.1499999999999999"/>
    <n v="0"/>
    <m/>
    <n v="0"/>
    <n v="2"/>
    <n v="0"/>
    <n v="0"/>
    <n v="0"/>
    <n v="0"/>
    <n v="0"/>
    <n v="0"/>
    <n v="0"/>
    <n v="0"/>
    <n v="2"/>
    <n v="1.8"/>
    <n v="0"/>
    <m/>
    <n v="0"/>
    <n v="0"/>
    <m/>
    <m/>
    <n v="0"/>
    <s v=""/>
    <n v="7.35"/>
    <n v="5.8"/>
    <m/>
    <s v="75% to &lt;100%"/>
    <s v=""/>
    <x v="2"/>
    <m/>
    <x v="2"/>
    <m/>
    <m/>
    <x v="1"/>
    <s v="English"/>
    <x v="0"/>
    <m/>
    <m/>
    <x v="2"/>
    <m/>
    <m/>
    <x v="2"/>
    <m/>
    <m/>
    <x v="1"/>
    <m/>
    <m/>
    <x v="1"/>
    <m/>
    <m/>
    <s v=""/>
    <m/>
    <s v="Yes"/>
    <s v="fisherp@hhsc.ca"/>
    <m/>
    <n v="0"/>
    <n v="1"/>
  </r>
  <r>
    <s v="Asset03461"/>
    <m/>
    <m/>
    <m/>
    <m/>
    <m/>
    <x v="2"/>
    <x v="7"/>
    <m/>
    <x v="2"/>
    <m/>
    <s v="Geriatric Assessment &amp; Intervention Network (GAIN)"/>
    <m/>
    <x v="3"/>
    <m/>
    <x v="3"/>
    <x v="3"/>
    <m/>
    <m/>
    <m/>
    <m/>
    <m/>
    <m/>
    <n v="118"/>
    <n v="-74"/>
    <n v="14"/>
    <n v="220"/>
    <n v="160"/>
    <x v="0"/>
    <n v="0"/>
    <n v="0"/>
    <s v="Weekdays;"/>
    <n v="19"/>
    <m/>
    <s v="2867 Ellesmere Rd"/>
    <x v="6"/>
    <x v="0"/>
    <x v="232"/>
    <m/>
    <m/>
    <m/>
    <m/>
    <x v="1"/>
    <m/>
    <m/>
    <m/>
    <m/>
    <m/>
    <m/>
    <s v="1950 hours annually (37.5 hours per week)"/>
    <m/>
    <n v="0"/>
    <n v="0"/>
    <n v="0"/>
    <n v="0"/>
    <n v="0"/>
    <m/>
    <n v="0"/>
    <n v="0"/>
    <n v="0"/>
    <n v="0"/>
    <n v="0"/>
    <n v="0"/>
    <n v="0"/>
    <n v="0"/>
    <n v="0"/>
    <n v="0"/>
    <n v="0"/>
    <n v="0"/>
    <n v="0"/>
    <m/>
    <n v="0"/>
    <n v="0"/>
    <m/>
    <m/>
    <n v="0"/>
    <s v=""/>
    <n v="0"/>
    <n v="0"/>
    <m/>
    <s v="75% to &lt;100%"/>
    <s v=""/>
    <x v="2"/>
    <m/>
    <x v="2"/>
    <m/>
    <m/>
    <x v="1"/>
    <s v="English;French"/>
    <x v="0"/>
    <m/>
    <m/>
    <x v="2"/>
    <m/>
    <m/>
    <x v="2"/>
    <m/>
    <m/>
    <x v="1"/>
    <m/>
    <m/>
    <x v="1"/>
    <m/>
    <m/>
    <s v=""/>
    <m/>
    <s v="Yes"/>
    <s v="kluk@shn.ca"/>
    <m/>
    <n v="0"/>
    <n v="1"/>
  </r>
  <r>
    <s v="Asset03216"/>
    <m/>
    <m/>
    <m/>
    <m/>
    <m/>
    <x v="2"/>
    <x v="8"/>
    <m/>
    <x v="2"/>
    <m/>
    <s v="Geriatric Assessment &amp; Intervention Network (GAIN)"/>
    <m/>
    <x v="3"/>
    <m/>
    <x v="3"/>
    <x v="3"/>
    <m/>
    <m/>
    <m/>
    <m/>
    <m/>
    <m/>
    <n v="982"/>
    <n v="3360"/>
    <n v="2069"/>
    <n v="232"/>
    <n v="5661"/>
    <x v="0"/>
    <n v="0"/>
    <n v="0"/>
    <s v="Weekdays;"/>
    <n v="117"/>
    <m/>
    <s v="3050 Lawrence Ave E"/>
    <x v="6"/>
    <x v="0"/>
    <x v="231"/>
    <m/>
    <m/>
    <m/>
    <m/>
    <x v="1"/>
    <m/>
    <m/>
    <m/>
    <m/>
    <m/>
    <m/>
    <s v="1950 hours annually (37.5 hours per week)"/>
    <m/>
    <n v="1.9"/>
    <n v="0"/>
    <n v="0"/>
    <n v="1"/>
    <n v="0"/>
    <m/>
    <n v="2"/>
    <n v="1"/>
    <n v="0"/>
    <n v="0"/>
    <n v="0"/>
    <n v="1"/>
    <n v="1"/>
    <n v="0"/>
    <n v="0"/>
    <n v="0"/>
    <n v="0"/>
    <n v="0"/>
    <n v="1"/>
    <m/>
    <n v="0"/>
    <n v="0"/>
    <m/>
    <m/>
    <n v="0"/>
    <s v=""/>
    <n v="8.9"/>
    <n v="6"/>
    <m/>
    <s v=""/>
    <s v=""/>
    <x v="2"/>
    <m/>
    <x v="2"/>
    <m/>
    <m/>
    <x v="1"/>
    <s v="English"/>
    <x v="0"/>
    <m/>
    <m/>
    <x v="2"/>
    <m/>
    <m/>
    <x v="2"/>
    <m/>
    <m/>
    <x v="1"/>
    <m/>
    <m/>
    <x v="1"/>
    <m/>
    <m/>
    <s v=""/>
    <m/>
    <s v="Yes"/>
    <s v="kshudall@seniorscarenetwork.ca"/>
    <m/>
    <n v="0"/>
    <n v="1"/>
  </r>
  <r>
    <s v="Asset03065"/>
    <m/>
    <m/>
    <m/>
    <m/>
    <m/>
    <x v="2"/>
    <x v="80"/>
    <m/>
    <x v="2"/>
    <m/>
    <s v="Seniors' Outpatient Services - Geriatric Medicine"/>
    <m/>
    <x v="3"/>
    <m/>
    <x v="3"/>
    <x v="3"/>
    <m/>
    <m/>
    <m/>
    <m/>
    <m/>
    <m/>
    <n v="2146"/>
    <n v="3795"/>
    <n v="901"/>
    <n v="0"/>
    <n v="4696"/>
    <x v="0"/>
    <n v="0"/>
    <n v="0"/>
    <s v="Weekdays;"/>
    <n v="100"/>
    <m/>
    <s v="35 Algoma Street North"/>
    <x v="45"/>
    <x v="0"/>
    <x v="89"/>
    <m/>
    <m/>
    <m/>
    <m/>
    <x v="4"/>
    <m/>
    <m/>
    <m/>
    <m/>
    <m/>
    <m/>
    <s v="1950 hours annually (37.5 hours per week)"/>
    <m/>
    <n v="3.5"/>
    <n v="0"/>
    <n v="0"/>
    <n v="1"/>
    <n v="0"/>
    <m/>
    <n v="1"/>
    <n v="0"/>
    <n v="0"/>
    <n v="0"/>
    <n v="0"/>
    <n v="0"/>
    <n v="0"/>
    <n v="0"/>
    <n v="0"/>
    <n v="0"/>
    <n v="0"/>
    <n v="1.6"/>
    <n v="0"/>
    <m/>
    <n v="0"/>
    <n v="0"/>
    <m/>
    <m/>
    <n v="0"/>
    <s v=""/>
    <n v="7.1"/>
    <n v="2.6"/>
    <m/>
    <s v="75% to &lt;100%"/>
    <s v="Acute, post-acute and specialist referrals accepted."/>
    <x v="2"/>
    <m/>
    <x v="2"/>
    <m/>
    <m/>
    <x v="1"/>
    <s v="English;French"/>
    <x v="0"/>
    <m/>
    <m/>
    <x v="2"/>
    <m/>
    <m/>
    <x v="2"/>
    <m/>
    <m/>
    <x v="1"/>
    <m/>
    <m/>
    <x v="1"/>
    <m/>
    <m/>
    <s v="This program also includes the service type Geriatric Outreach Team."/>
    <m/>
    <s v="Yes"/>
    <s v="Lisa.Grillo@tbh.net"/>
    <m/>
    <n v="0"/>
    <n v="1"/>
  </r>
  <r>
    <s v="Asset03481"/>
    <m/>
    <m/>
    <m/>
    <m/>
    <m/>
    <x v="2"/>
    <x v="111"/>
    <m/>
    <x v="2"/>
    <m/>
    <s v="Outpatient Geriatric Assessment Clinic Milton"/>
    <m/>
    <x v="3"/>
    <m/>
    <x v="3"/>
    <x v="3"/>
    <m/>
    <m/>
    <m/>
    <m/>
    <m/>
    <m/>
    <n v="412"/>
    <n v="944"/>
    <n v="296"/>
    <n v="0"/>
    <n v="1240"/>
    <x v="0"/>
    <n v="0"/>
    <n v="0"/>
    <s v="Weekdays;"/>
    <n v="299"/>
    <m/>
    <s v="725 Bronte St. S"/>
    <x v="57"/>
    <x v="0"/>
    <x v="121"/>
    <m/>
    <m/>
    <m/>
    <m/>
    <x v="2"/>
    <m/>
    <m/>
    <m/>
    <m/>
    <m/>
    <m/>
    <s v="1950 hours annually (37.5 hours per week)"/>
    <m/>
    <n v="0.2"/>
    <n v="0"/>
    <n v="0"/>
    <n v="0.2"/>
    <n v="0"/>
    <m/>
    <n v="1"/>
    <n v="0"/>
    <n v="0"/>
    <n v="0"/>
    <n v="0"/>
    <n v="0"/>
    <n v="0"/>
    <n v="0"/>
    <n v="0"/>
    <n v="0"/>
    <n v="0"/>
    <n v="0"/>
    <n v="0"/>
    <m/>
    <n v="0"/>
    <n v="0"/>
    <m/>
    <m/>
    <n v="0"/>
    <s v=""/>
    <n v="1.4"/>
    <n v="1"/>
    <m/>
    <s v="100%"/>
    <s v="Hospital Physicians"/>
    <x v="2"/>
    <m/>
    <x v="2"/>
    <m/>
    <m/>
    <x v="1"/>
    <s v="English;French"/>
    <x v="0"/>
    <m/>
    <m/>
    <x v="2"/>
    <m/>
    <m/>
    <x v="2"/>
    <m/>
    <m/>
    <x v="1"/>
    <m/>
    <m/>
    <x v="1"/>
    <m/>
    <m/>
    <s v="The Outpatient Geriatric Assessment Clinic at OTMH, MDH and GH provides assessment, management and follow-up for geriatric outpatients.  The inter-professional team consists of a Geriatrician and Geriatric Nurse Practitioner.  The goal of this service is to optimize health and well-being, independence and quality of life for these patients."/>
    <m/>
    <s v="Yes"/>
    <s v="mbudgell@haltonhealthcare.com"/>
    <m/>
    <n v="0"/>
    <n v="1"/>
  </r>
  <r>
    <s v="Asset03432"/>
    <m/>
    <m/>
    <m/>
    <m/>
    <m/>
    <x v="2"/>
    <x v="9"/>
    <m/>
    <x v="2"/>
    <m/>
    <s v="Outpatient Geriatric Clinic"/>
    <m/>
    <x v="3"/>
    <m/>
    <x v="3"/>
    <x v="3"/>
    <m/>
    <m/>
    <m/>
    <m/>
    <m/>
    <m/>
    <n v="0"/>
    <n v="1661"/>
    <n v="362"/>
    <n v="465"/>
    <n v="2488"/>
    <x v="0"/>
    <n v="0"/>
    <n v="0"/>
    <m/>
    <n v="225"/>
    <m/>
    <s v="550 University Ave"/>
    <x v="7"/>
    <x v="0"/>
    <x v="9"/>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498"/>
    <m/>
    <m/>
    <m/>
    <m/>
    <m/>
    <x v="2"/>
    <x v="58"/>
    <m/>
    <x v="2"/>
    <m/>
    <s v="Outpatient Geriatric Clinic"/>
    <m/>
    <x v="3"/>
    <m/>
    <x v="3"/>
    <x v="3"/>
    <m/>
    <m/>
    <m/>
    <m/>
    <m/>
    <m/>
    <n v="0"/>
    <n v="553"/>
    <n v="116"/>
    <n v="0"/>
    <n v="669"/>
    <x v="0"/>
    <n v="0"/>
    <n v="0"/>
    <m/>
    <n v="9"/>
    <m/>
    <s v="825 Coxwell Ave"/>
    <x v="7"/>
    <x v="0"/>
    <x v="62"/>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2115"/>
    <m/>
    <m/>
    <m/>
    <m/>
    <m/>
    <x v="2"/>
    <x v="151"/>
    <m/>
    <x v="2"/>
    <m/>
    <s v="St. Michael's Hospital"/>
    <m/>
    <x v="3"/>
    <m/>
    <x v="3"/>
    <x v="3"/>
    <m/>
    <m/>
    <m/>
    <m/>
    <m/>
    <m/>
    <n v="0"/>
    <n v="0"/>
    <n v="0"/>
    <n v="0"/>
    <n v="0"/>
    <x v="0"/>
    <n v="0"/>
    <n v="0"/>
    <m/>
    <n v="0"/>
    <m/>
    <s v="30 Bond Street"/>
    <x v="7"/>
    <x v="0"/>
    <x v="167"/>
    <m/>
    <m/>
    <m/>
    <m/>
    <x v="1"/>
    <m/>
    <m/>
    <m/>
    <m/>
    <m/>
    <m/>
    <m/>
    <m/>
    <n v="1"/>
    <n v="0"/>
    <n v="0"/>
    <n v="1.5"/>
    <n v="0"/>
    <m/>
    <n v="0"/>
    <n v="0"/>
    <n v="0"/>
    <n v="0"/>
    <n v="0"/>
    <n v="0"/>
    <n v="0"/>
    <n v="0"/>
    <n v="0"/>
    <n v="0"/>
    <n v="1.2"/>
    <n v="0"/>
    <n v="0"/>
    <m/>
    <n v="0"/>
    <n v="0"/>
    <m/>
    <m/>
    <n v="0"/>
    <s v="Access to physiotherapy, Occupational Therapy, SLP and case management as needed."/>
    <n v="3.7"/>
    <n v="1.2"/>
    <m/>
    <s v="100%"/>
    <s v=""/>
    <x v="2"/>
    <m/>
    <x v="2"/>
    <m/>
    <m/>
    <x v="1"/>
    <s v="English"/>
    <x v="0"/>
    <m/>
    <m/>
    <x v="2"/>
    <m/>
    <m/>
    <x v="2"/>
    <m/>
    <m/>
    <x v="1"/>
    <m/>
    <m/>
    <x v="1"/>
    <m/>
    <m/>
    <s v=""/>
    <m/>
    <s v="Yes"/>
    <s v="florina.weisenberg@unityhealth.to"/>
    <m/>
    <n v="0"/>
    <n v="1"/>
  </r>
  <r>
    <s v="Asset03121"/>
    <m/>
    <m/>
    <m/>
    <m/>
    <m/>
    <x v="2"/>
    <x v="14"/>
    <m/>
    <x v="2"/>
    <m/>
    <s v="SGS Medical Geriatrician (St.Joe's &amp; CMH)"/>
    <m/>
    <x v="3"/>
    <m/>
    <x v="3"/>
    <x v="3"/>
    <m/>
    <m/>
    <m/>
    <m/>
    <m/>
    <m/>
    <n v="1019"/>
    <n v="2069"/>
    <n v="1677"/>
    <n v="0"/>
    <n v="3746"/>
    <x v="0"/>
    <n v="0"/>
    <n v="0"/>
    <s v="Weekdays;"/>
    <n v="86"/>
    <m/>
    <s v="80 Waterloo Ave"/>
    <x v="12"/>
    <x v="0"/>
    <x v="14"/>
    <m/>
    <m/>
    <m/>
    <m/>
    <x v="3"/>
    <m/>
    <m/>
    <m/>
    <m/>
    <m/>
    <m/>
    <s v="1820 hours annually (35 hours per week)"/>
    <m/>
    <n v="0"/>
    <n v="0"/>
    <n v="0"/>
    <n v="0"/>
    <n v="0"/>
    <m/>
    <n v="0"/>
    <n v="0"/>
    <n v="0"/>
    <n v="0"/>
    <n v="0"/>
    <n v="0"/>
    <n v="0"/>
    <n v="0"/>
    <n v="0"/>
    <n v="0"/>
    <n v="0"/>
    <n v="0"/>
    <n v="0"/>
    <m/>
    <n v="0"/>
    <n v="0"/>
    <m/>
    <m/>
    <n v="0"/>
    <s v=""/>
    <n v="0"/>
    <n v="0"/>
    <m/>
    <s v="75% to &lt;100%"/>
    <s v=""/>
    <x v="2"/>
    <m/>
    <x v="2"/>
    <m/>
    <m/>
    <x v="1"/>
    <s v="English"/>
    <x v="0"/>
    <m/>
    <m/>
    <x v="2"/>
    <m/>
    <m/>
    <x v="2"/>
    <m/>
    <m/>
    <x v="1"/>
    <m/>
    <m/>
    <x v="1"/>
    <m/>
    <m/>
    <s v=""/>
    <m/>
    <s v="Yes"/>
    <s v="tharper@cmhaww.ca"/>
    <m/>
    <n v="0"/>
    <n v="1"/>
  </r>
  <r>
    <s v="Asset03289"/>
    <m/>
    <m/>
    <m/>
    <m/>
    <m/>
    <x v="2"/>
    <x v="24"/>
    <m/>
    <x v="2"/>
    <m/>
    <s v="Bruyere Memory Program"/>
    <m/>
    <x v="3"/>
    <m/>
    <x v="3"/>
    <x v="3"/>
    <m/>
    <m/>
    <m/>
    <m/>
    <m/>
    <m/>
    <n v="1044"/>
    <n v="3271"/>
    <n v="387"/>
    <n v="181"/>
    <n v="3839"/>
    <x v="0"/>
    <n v="0"/>
    <n v="0"/>
    <s v="Weekdays;"/>
    <n v="117"/>
    <m/>
    <s v="75 Bruyere St. "/>
    <x v="11"/>
    <x v="0"/>
    <x v="13"/>
    <m/>
    <m/>
    <m/>
    <m/>
    <x v="0"/>
    <m/>
    <m/>
    <m/>
    <m/>
    <m/>
    <m/>
    <s v="1950 hours annually (37.5 hours per week)"/>
    <m/>
    <n v="3"/>
    <n v="0"/>
    <n v="0"/>
    <n v="0"/>
    <n v="0"/>
    <m/>
    <n v="0"/>
    <n v="0"/>
    <n v="0"/>
    <n v="0"/>
    <n v="0"/>
    <n v="0"/>
    <n v="0"/>
    <n v="0"/>
    <n v="0"/>
    <n v="0"/>
    <n v="1.8"/>
    <n v="0"/>
    <n v="0"/>
    <m/>
    <n v="0"/>
    <n v="0"/>
    <m/>
    <m/>
    <n v="5.6"/>
    <s v="2.2: Neuropsychologists_x000a_3.4: Physicians (RCPSC o CFPC Specialists)"/>
    <n v="4.8"/>
    <n v="7.3999999999999995"/>
    <m/>
    <s v="75% to &lt;100%"/>
    <s v="Geriatric Assessment Outreach Team"/>
    <x v="2"/>
    <m/>
    <x v="2"/>
    <m/>
    <m/>
    <x v="1"/>
    <s v="English;French"/>
    <x v="0"/>
    <m/>
    <m/>
    <x v="2"/>
    <m/>
    <m/>
    <x v="2"/>
    <m/>
    <m/>
    <x v="1"/>
    <m/>
    <m/>
    <x v="1"/>
    <m/>
    <m/>
    <s v=""/>
    <m/>
    <s v="Yes"/>
    <s v="lcloutier@bruyere.org"/>
    <m/>
    <n v="0"/>
    <n v="1"/>
  </r>
  <r>
    <s v="Asset03400"/>
    <m/>
    <m/>
    <m/>
    <m/>
    <m/>
    <x v="2"/>
    <x v="119"/>
    <m/>
    <x v="2"/>
    <m/>
    <s v="Outpatient Geriatric Clinic"/>
    <m/>
    <x v="3"/>
    <m/>
    <x v="3"/>
    <x v="3"/>
    <m/>
    <m/>
    <m/>
    <m/>
    <m/>
    <m/>
    <n v="0"/>
    <n v="5178"/>
    <n v="1240"/>
    <n v="534"/>
    <n v="6952"/>
    <x v="0"/>
    <n v="0"/>
    <n v="0"/>
    <m/>
    <n v="180"/>
    <m/>
    <s v="4001 Leslie St"/>
    <x v="61"/>
    <x v="0"/>
    <x v="130"/>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120"/>
    <m/>
    <m/>
    <m/>
    <m/>
    <m/>
    <x v="2"/>
    <x v="209"/>
    <m/>
    <x v="2"/>
    <m/>
    <s v="Kawartha Centre - Redefining Healthy Aging"/>
    <m/>
    <x v="3"/>
    <m/>
    <x v="3"/>
    <x v="3"/>
    <m/>
    <m/>
    <m/>
    <m/>
    <m/>
    <m/>
    <n v="0"/>
    <n v="0"/>
    <n v="0"/>
    <n v="0"/>
    <n v="0"/>
    <x v="0"/>
    <n v="0"/>
    <n v="0"/>
    <s v="Weekdays;"/>
    <n v="0"/>
    <m/>
    <s v="168 Brock Street"/>
    <x v="4"/>
    <x v="0"/>
    <x v="251"/>
    <m/>
    <m/>
    <m/>
    <m/>
    <x v="0"/>
    <m/>
    <m/>
    <m/>
    <m/>
    <m/>
    <m/>
    <s v="1820 hours annually (35 hours per week)"/>
    <m/>
    <n v="1"/>
    <n v="0"/>
    <n v="0"/>
    <n v="2"/>
    <n v="0"/>
    <m/>
    <n v="0"/>
    <n v="0"/>
    <n v="0"/>
    <n v="0"/>
    <n v="0"/>
    <n v="0"/>
    <n v="0"/>
    <n v="0"/>
    <n v="0"/>
    <n v="0"/>
    <n v="2"/>
    <n v="0"/>
    <n v="0"/>
    <m/>
    <n v="0"/>
    <n v="0"/>
    <m/>
    <m/>
    <n v="0"/>
    <s v=""/>
    <n v="5"/>
    <n v="2"/>
    <m/>
    <s v="100%"/>
    <s v=""/>
    <x v="2"/>
    <m/>
    <x v="2"/>
    <m/>
    <m/>
    <x v="1"/>
    <s v="English"/>
    <x v="0"/>
    <m/>
    <m/>
    <x v="2"/>
    <m/>
    <m/>
    <x v="2"/>
    <m/>
    <m/>
    <x v="1"/>
    <m/>
    <m/>
    <x v="1"/>
    <m/>
    <m/>
    <s v=""/>
    <m/>
    <s v="Yes"/>
    <s v="kkrause@kawarthacentre.com"/>
    <m/>
    <n v="0"/>
    <n v="1"/>
  </r>
  <r>
    <s v="Asset03499"/>
    <m/>
    <m/>
    <m/>
    <m/>
    <m/>
    <x v="2"/>
    <x v="208"/>
    <m/>
    <x v="2"/>
    <m/>
    <s v="Outpatient Geriatric Clinic"/>
    <m/>
    <x v="3"/>
    <m/>
    <x v="3"/>
    <x v="3"/>
    <m/>
    <m/>
    <m/>
    <m/>
    <m/>
    <m/>
    <n v="0"/>
    <n v="5238"/>
    <n v="1951"/>
    <n v="222"/>
    <n v="7411"/>
    <x v="0"/>
    <n v="0"/>
    <n v="0"/>
    <m/>
    <n v="150"/>
    <m/>
    <s v="30 The Queensway"/>
    <x v="7"/>
    <x v="0"/>
    <x v="249"/>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504"/>
    <m/>
    <m/>
    <m/>
    <m/>
    <m/>
    <x v="2"/>
    <x v="30"/>
    <m/>
    <x v="2"/>
    <m/>
    <s v="Rural Southwest Geriatric Services"/>
    <m/>
    <x v="3"/>
    <m/>
    <x v="3"/>
    <x v="3"/>
    <m/>
    <m/>
    <m/>
    <m/>
    <m/>
    <m/>
    <n v="0"/>
    <n v="340"/>
    <n v="203"/>
    <n v="0"/>
    <n v="543"/>
    <x v="0"/>
    <n v="0"/>
    <n v="0"/>
    <m/>
    <n v="0"/>
    <m/>
    <s v="271 Frances St. Box 909"/>
    <x v="18"/>
    <x v="0"/>
    <x v="29"/>
    <m/>
    <m/>
    <m/>
    <m/>
    <x v="3"/>
    <m/>
    <m/>
    <m/>
    <m/>
    <m/>
    <m/>
    <s v="1820 hours annually (35 hours per week)"/>
    <m/>
    <n v="1"/>
    <n v="0"/>
    <n v="0"/>
    <n v="1"/>
    <n v="0"/>
    <m/>
    <n v="0"/>
    <n v="0"/>
    <n v="0"/>
    <n v="0"/>
    <n v="0"/>
    <n v="0"/>
    <n v="0"/>
    <n v="0"/>
    <n v="0"/>
    <n v="0"/>
    <n v="0"/>
    <n v="0"/>
    <n v="0"/>
    <m/>
    <n v="0"/>
    <n v="0"/>
    <m/>
    <m/>
    <n v="0"/>
    <s v=""/>
    <n v="2"/>
    <n v="0"/>
    <m/>
    <s v=""/>
    <s v="Specialist"/>
    <x v="2"/>
    <m/>
    <x v="2"/>
    <m/>
    <m/>
    <x v="1"/>
    <s v="English"/>
    <x v="0"/>
    <m/>
    <m/>
    <x v="2"/>
    <m/>
    <m/>
    <x v="2"/>
    <m/>
    <m/>
    <x v="1"/>
    <m/>
    <m/>
    <x v="1"/>
    <m/>
    <m/>
    <s v="Physician on maternity leave March 2022 to October 2022"/>
    <m/>
    <s v="Yes"/>
    <s v="jacobi.elliott@sjhc.london.on.ca"/>
    <m/>
    <n v="0"/>
    <n v="1"/>
  </r>
  <r>
    <s v="Asset03217"/>
    <m/>
    <m/>
    <m/>
    <m/>
    <m/>
    <x v="2"/>
    <x v="144"/>
    <m/>
    <x v="2"/>
    <m/>
    <s v="Geriatric Assessment &amp; Intervention Network (GAIN)"/>
    <m/>
    <x v="3"/>
    <m/>
    <x v="9"/>
    <x v="3"/>
    <m/>
    <m/>
    <m/>
    <m/>
    <m/>
    <m/>
    <n v="213"/>
    <n v="1506"/>
    <n v="823"/>
    <n v="0"/>
    <n v="2329"/>
    <x v="0"/>
    <n v="0"/>
    <n v="0"/>
    <s v="Weekdays;"/>
    <n v="93"/>
    <m/>
    <s v="3333 Finch Ave E"/>
    <x v="7"/>
    <x v="0"/>
    <x v="158"/>
    <m/>
    <m/>
    <m/>
    <m/>
    <x v="1"/>
    <m/>
    <m/>
    <m/>
    <m/>
    <m/>
    <m/>
    <s v="1820 hours annually (35 hours per week)"/>
    <m/>
    <n v="1"/>
    <n v="0.02"/>
    <n v="0"/>
    <n v="0"/>
    <n v="0"/>
    <m/>
    <n v="1"/>
    <n v="1"/>
    <n v="0"/>
    <n v="0"/>
    <n v="1"/>
    <n v="1"/>
    <n v="0"/>
    <n v="0"/>
    <n v="0"/>
    <n v="0"/>
    <n v="0"/>
    <n v="0"/>
    <n v="1"/>
    <m/>
    <n v="0"/>
    <n v="0"/>
    <m/>
    <m/>
    <n v="0"/>
    <s v=""/>
    <n v="6.02"/>
    <n v="5"/>
    <m/>
    <s v="75% to &lt;100%"/>
    <s v=""/>
    <x v="2"/>
    <m/>
    <x v="2"/>
    <m/>
    <m/>
    <x v="1"/>
    <s v="English;French"/>
    <x v="0"/>
    <m/>
    <m/>
    <x v="2"/>
    <m/>
    <m/>
    <x v="2"/>
    <m/>
    <m/>
    <x v="1"/>
    <m/>
    <m/>
    <x v="1"/>
    <m/>
    <m/>
    <s v="This team has had a HHR challenge for recruiting this year"/>
    <m/>
    <s v="Yes"/>
    <s v="kshudall@seniorscarenetwork.ca"/>
    <m/>
    <n v="0"/>
    <n v="1"/>
  </r>
  <r>
    <s v="Asset03397"/>
    <m/>
    <m/>
    <m/>
    <m/>
    <m/>
    <x v="2"/>
    <x v="119"/>
    <m/>
    <x v="2"/>
    <m/>
    <s v="Outreach Team"/>
    <m/>
    <x v="3"/>
    <m/>
    <x v="9"/>
    <x v="3"/>
    <m/>
    <m/>
    <m/>
    <m/>
    <m/>
    <m/>
    <n v="0"/>
    <n v="795"/>
    <n v="149"/>
    <n v="5"/>
    <n v="949"/>
    <x v="0"/>
    <n v="0"/>
    <n v="0"/>
    <m/>
    <n v="21"/>
    <m/>
    <s v="4001 Leslie St"/>
    <x v="61"/>
    <x v="0"/>
    <x v="130"/>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132"/>
    <m/>
    <m/>
    <m/>
    <m/>
    <m/>
    <x v="2"/>
    <x v="13"/>
    <m/>
    <x v="2"/>
    <m/>
    <s v="Geriatric Psychiatry Community Services  of Ottawa"/>
    <m/>
    <x v="3"/>
    <m/>
    <x v="9"/>
    <x v="3"/>
    <m/>
    <m/>
    <m/>
    <m/>
    <m/>
    <m/>
    <n v="2688"/>
    <n v="125685"/>
    <n v="8376"/>
    <n v="968"/>
    <n v="135029"/>
    <x v="0"/>
    <n v="0"/>
    <n v="0"/>
    <s v="Weekdays;"/>
    <n v="149"/>
    <m/>
    <s v="129Y-75 Bruyere st"/>
    <x v="11"/>
    <x v="0"/>
    <x v="252"/>
    <m/>
    <m/>
    <m/>
    <m/>
    <x v="0"/>
    <m/>
    <m/>
    <m/>
    <m/>
    <m/>
    <m/>
    <s v="1950 hours annually (37.5 hours per week)"/>
    <m/>
    <n v="6"/>
    <n v="0"/>
    <n v="0"/>
    <n v="0"/>
    <n v="3"/>
    <m/>
    <n v="0"/>
    <n v="8"/>
    <n v="0"/>
    <n v="0"/>
    <n v="0"/>
    <n v="0"/>
    <n v="0"/>
    <n v="0"/>
    <n v="0"/>
    <n v="0"/>
    <n v="7"/>
    <n v="0"/>
    <n v="11"/>
    <m/>
    <n v="0"/>
    <n v="0"/>
    <m/>
    <m/>
    <n v="0"/>
    <s v=""/>
    <n v="35"/>
    <n v="26"/>
    <m/>
    <s v="100%"/>
    <s v=""/>
    <x v="2"/>
    <m/>
    <x v="2"/>
    <m/>
    <m/>
    <x v="1"/>
    <s v="English;French"/>
    <x v="0"/>
    <m/>
    <m/>
    <x v="2"/>
    <m/>
    <m/>
    <x v="2"/>
    <m/>
    <m/>
    <x v="1"/>
    <m/>
    <m/>
    <x v="1"/>
    <m/>
    <m/>
    <s v=""/>
    <m/>
    <s v="Yes"/>
    <s v="vdemers@bruyere.org"/>
    <m/>
    <n v="0"/>
    <n v="1"/>
  </r>
  <r>
    <s v="Asset03104"/>
    <m/>
    <m/>
    <m/>
    <m/>
    <m/>
    <x v="2"/>
    <x v="24"/>
    <m/>
    <x v="2"/>
    <m/>
    <s v="Geriatric Assessment Outreach Team (GAOT) East"/>
    <m/>
    <x v="3"/>
    <m/>
    <x v="9"/>
    <x v="3"/>
    <m/>
    <m/>
    <m/>
    <m/>
    <m/>
    <m/>
    <n v="738"/>
    <n v="735"/>
    <n v="19"/>
    <n v="0"/>
    <n v="754"/>
    <x v="0"/>
    <n v="0"/>
    <n v="0"/>
    <s v="Weekdays;"/>
    <n v="20"/>
    <m/>
    <s v="75 Bruyere St. "/>
    <x v="11"/>
    <x v="0"/>
    <x v="13"/>
    <m/>
    <m/>
    <m/>
    <m/>
    <x v="0"/>
    <m/>
    <m/>
    <m/>
    <m/>
    <m/>
    <m/>
    <s v="1950 hours annually (37.5 hours per week)"/>
    <m/>
    <n v="1"/>
    <n v="0"/>
    <n v="0"/>
    <n v="0"/>
    <n v="0"/>
    <m/>
    <n v="0"/>
    <n v="2"/>
    <n v="0"/>
    <n v="0"/>
    <n v="0"/>
    <n v="0"/>
    <n v="2"/>
    <n v="0"/>
    <n v="0"/>
    <n v="0"/>
    <n v="2"/>
    <n v="0"/>
    <n v="0"/>
    <m/>
    <n v="0"/>
    <n v="0"/>
    <m/>
    <m/>
    <n v="0"/>
    <s v=""/>
    <n v="7"/>
    <n v="6"/>
    <m/>
    <s v="100%"/>
    <s v=""/>
    <x v="2"/>
    <m/>
    <x v="2"/>
    <m/>
    <m/>
    <x v="1"/>
    <s v="English;French"/>
    <x v="0"/>
    <m/>
    <m/>
    <x v="2"/>
    <m/>
    <m/>
    <x v="2"/>
    <m/>
    <m/>
    <x v="1"/>
    <m/>
    <m/>
    <x v="1"/>
    <m/>
    <m/>
    <s v=""/>
    <m/>
    <s v="Yes"/>
    <s v="igenovezos@toh.ca"/>
    <m/>
    <n v="0"/>
    <n v="1"/>
  </r>
  <r>
    <s v="Asset03334"/>
    <m/>
    <m/>
    <m/>
    <m/>
    <m/>
    <x v="2"/>
    <x v="142"/>
    <m/>
    <x v="2"/>
    <m/>
    <s v="Geriatric Assessment &amp; Intervention Network (GAIN)"/>
    <m/>
    <x v="3"/>
    <m/>
    <x v="9"/>
    <x v="3"/>
    <m/>
    <m/>
    <m/>
    <m/>
    <m/>
    <m/>
    <n v="623"/>
    <n v="1976"/>
    <n v="1360"/>
    <n v="1"/>
    <n v="3337"/>
    <x v="0"/>
    <n v="0"/>
    <n v="0"/>
    <s v="Weekdays;"/>
    <n v="750"/>
    <m/>
    <s v="115 Grassmere Ave."/>
    <x v="2"/>
    <x v="0"/>
    <x v="156"/>
    <m/>
    <m/>
    <m/>
    <m/>
    <x v="0"/>
    <m/>
    <m/>
    <m/>
    <m/>
    <m/>
    <m/>
    <s v="1950 hours annually (37.5 hours per week)"/>
    <m/>
    <n v="1"/>
    <n v="0"/>
    <n v="0.2"/>
    <n v="0.08"/>
    <n v="0"/>
    <m/>
    <n v="1"/>
    <n v="0.65"/>
    <n v="0"/>
    <n v="0"/>
    <n v="1"/>
    <n v="0.6"/>
    <n v="0"/>
    <n v="0"/>
    <n v="0"/>
    <n v="0"/>
    <n v="0"/>
    <n v="1"/>
    <n v="0.8"/>
    <m/>
    <n v="0"/>
    <n v="0"/>
    <m/>
    <m/>
    <n v="0"/>
    <s v=""/>
    <n v="6.33"/>
    <n v="5.25"/>
    <m/>
    <s v="75% to &lt;100%"/>
    <s v=""/>
    <x v="2"/>
    <m/>
    <x v="2"/>
    <m/>
    <m/>
    <x v="1"/>
    <s v="English"/>
    <x v="0"/>
    <m/>
    <m/>
    <x v="2"/>
    <m/>
    <m/>
    <x v="2"/>
    <m/>
    <m/>
    <x v="1"/>
    <m/>
    <m/>
    <x v="1"/>
    <m/>
    <m/>
    <s v=""/>
    <m/>
    <s v="Yes"/>
    <s v="kshudall@seniorscarenetwork.ca"/>
    <m/>
    <n v="0"/>
    <n v="1"/>
  </r>
  <r>
    <s v="Asset03122"/>
    <m/>
    <m/>
    <m/>
    <m/>
    <m/>
    <x v="2"/>
    <x v="14"/>
    <m/>
    <x v="2"/>
    <m/>
    <s v="SGS Nurse Practitioner Waterloo + Wellington Regions"/>
    <m/>
    <x v="3"/>
    <m/>
    <x v="9"/>
    <x v="3"/>
    <m/>
    <m/>
    <m/>
    <m/>
    <m/>
    <m/>
    <n v="99"/>
    <n v="417"/>
    <n v="238"/>
    <n v="1"/>
    <n v="656"/>
    <x v="0"/>
    <n v="0"/>
    <n v="0"/>
    <s v="Weekdays;"/>
    <n v="17.2"/>
    <m/>
    <s v="1 Blue Springs Drive"/>
    <x v="92"/>
    <x v="0"/>
    <x v="191"/>
    <m/>
    <m/>
    <m/>
    <m/>
    <x v="3"/>
    <m/>
    <m/>
    <m/>
    <m/>
    <m/>
    <m/>
    <s v="1820 hours annually (35 hours per week)"/>
    <m/>
    <n v="0"/>
    <n v="0"/>
    <n v="0"/>
    <n v="0"/>
    <n v="0"/>
    <m/>
    <n v="0"/>
    <n v="0"/>
    <n v="0"/>
    <n v="0"/>
    <n v="0"/>
    <n v="0"/>
    <n v="0"/>
    <n v="0"/>
    <n v="0"/>
    <n v="0"/>
    <n v="0"/>
    <n v="0"/>
    <n v="0"/>
    <m/>
    <n v="0"/>
    <n v="0"/>
    <m/>
    <m/>
    <n v="0"/>
    <s v=""/>
    <n v="0"/>
    <n v="0"/>
    <m/>
    <s v="75% to &lt;100%"/>
    <s v=""/>
    <x v="2"/>
    <m/>
    <x v="2"/>
    <m/>
    <m/>
    <x v="1"/>
    <s v="English"/>
    <x v="0"/>
    <m/>
    <m/>
    <x v="2"/>
    <m/>
    <m/>
    <x v="2"/>
    <m/>
    <m/>
    <x v="1"/>
    <m/>
    <m/>
    <x v="1"/>
    <m/>
    <m/>
    <s v=""/>
    <m/>
    <s v="Yes"/>
    <s v="tharper@cmhaww.ca"/>
    <m/>
    <n v="0"/>
    <n v="1"/>
  </r>
  <r>
    <s v="Asset03247"/>
    <m/>
    <m/>
    <m/>
    <m/>
    <m/>
    <x v="2"/>
    <x v="146"/>
    <m/>
    <x v="2"/>
    <m/>
    <s v="District Mental Health Services for Older Adults Program (DMHSOAP)"/>
    <m/>
    <x v="3"/>
    <m/>
    <x v="9"/>
    <x v="3"/>
    <m/>
    <m/>
    <m/>
    <m/>
    <m/>
    <m/>
    <n v="0"/>
    <n v="0"/>
    <n v="0"/>
    <n v="0"/>
    <n v="0"/>
    <x v="0"/>
    <n v="0"/>
    <n v="0"/>
    <s v="Weekdays;"/>
    <n v="0"/>
    <m/>
    <s v="612 Portage Ave."/>
    <x v="77"/>
    <x v="0"/>
    <x v="159"/>
    <m/>
    <m/>
    <m/>
    <m/>
    <x v="4"/>
    <m/>
    <m/>
    <m/>
    <m/>
    <m/>
    <m/>
    <s v="1950 hours annually (37.5 hours per week)"/>
    <m/>
    <n v="2"/>
    <n v="0"/>
    <n v="0"/>
    <n v="0"/>
    <n v="0"/>
    <m/>
    <n v="0"/>
    <n v="0"/>
    <n v="0"/>
    <n v="0"/>
    <n v="0"/>
    <n v="0"/>
    <n v="0"/>
    <n v="0"/>
    <n v="0"/>
    <n v="0"/>
    <n v="0"/>
    <n v="0"/>
    <n v="0"/>
    <m/>
    <n v="0"/>
    <n v="0"/>
    <m/>
    <m/>
    <n v="12"/>
    <s v="Geriatric Mental Health Workers (12 FTE)"/>
    <n v="2"/>
    <n v="12"/>
    <m/>
    <s v="75% to &lt;100%"/>
    <s v="Hospital"/>
    <x v="2"/>
    <m/>
    <x v="2"/>
    <m/>
    <m/>
    <x v="1"/>
    <s v="English;French"/>
    <x v="0"/>
    <m/>
    <m/>
    <x v="2"/>
    <m/>
    <m/>
    <x v="2"/>
    <m/>
    <m/>
    <x v="1"/>
    <m/>
    <m/>
    <x v="1"/>
    <m/>
    <m/>
    <s v="See Geriatric Psychiatry Outreach Teams for more information."/>
    <m/>
    <s v="Yes"/>
    <s v="dredford@cmhaff.ca"/>
    <m/>
    <n v="0"/>
    <n v="1"/>
  </r>
  <r>
    <s v="Asset03509"/>
    <m/>
    <m/>
    <m/>
    <m/>
    <m/>
    <x v="2"/>
    <x v="72"/>
    <m/>
    <x v="2"/>
    <m/>
    <s v="Geriatric Resource Nurses (Regional) and Geriatric Outreach Team (Middlesex London)"/>
    <m/>
    <x v="3"/>
    <m/>
    <x v="9"/>
    <x v="3"/>
    <m/>
    <m/>
    <m/>
    <m/>
    <m/>
    <m/>
    <n v="2563"/>
    <n v="5335"/>
    <n v="3153"/>
    <n v="7"/>
    <n v="8495"/>
    <x v="0"/>
    <n v="0"/>
    <n v="0"/>
    <s v="Weekdays;"/>
    <n v="30"/>
    <m/>
    <s v="550 Wellington Road, South"/>
    <x v="23"/>
    <x v="0"/>
    <x v="78"/>
    <m/>
    <m/>
    <m/>
    <m/>
    <x v="3"/>
    <m/>
    <m/>
    <m/>
    <m/>
    <m/>
    <m/>
    <s v="1950 hours annually (37.5 hours per week)"/>
    <m/>
    <n v="1.5"/>
    <n v="0"/>
    <n v="0"/>
    <n v="0.5"/>
    <n v="0"/>
    <m/>
    <n v="0"/>
    <n v="1"/>
    <n v="0"/>
    <n v="0"/>
    <n v="0"/>
    <n v="0"/>
    <n v="0.8"/>
    <n v="0"/>
    <n v="0"/>
    <n v="0"/>
    <n v="8"/>
    <n v="1"/>
    <n v="1"/>
    <m/>
    <n v="0"/>
    <n v="0"/>
    <m/>
    <m/>
    <n v="0"/>
    <s v=""/>
    <n v="13.8"/>
    <n v="11.8"/>
    <m/>
    <s v="100%"/>
    <s v="Specialist"/>
    <x v="2"/>
    <m/>
    <x v="2"/>
    <m/>
    <m/>
    <x v="1"/>
    <s v="English"/>
    <x v="0"/>
    <m/>
    <m/>
    <x v="2"/>
    <m/>
    <m/>
    <x v="2"/>
    <m/>
    <m/>
    <x v="1"/>
    <m/>
    <m/>
    <x v="1"/>
    <m/>
    <m/>
    <s v=""/>
    <m/>
    <s v="Yes"/>
    <s v="jacobi.elliott@sjhc.london.on.ca"/>
    <m/>
    <n v="0"/>
    <n v="1"/>
  </r>
  <r>
    <s v="Asset03338"/>
    <m/>
    <m/>
    <m/>
    <m/>
    <m/>
    <x v="2"/>
    <x v="139"/>
    <m/>
    <x v="2"/>
    <m/>
    <s v="Geriatric Assessment &amp; Intervention Network (GAIN)"/>
    <m/>
    <x v="3"/>
    <m/>
    <x v="9"/>
    <x v="3"/>
    <m/>
    <m/>
    <m/>
    <m/>
    <m/>
    <m/>
    <n v="575"/>
    <n v="2603"/>
    <n v="1073"/>
    <n v="0"/>
    <n v="3676"/>
    <x v="0"/>
    <n v="0"/>
    <n v="0"/>
    <s v="Weekdays;"/>
    <n v="62"/>
    <m/>
    <s v="99 Toronto Rd Suite 101"/>
    <x v="74"/>
    <x v="0"/>
    <x v="153"/>
    <m/>
    <m/>
    <m/>
    <m/>
    <x v="0"/>
    <m/>
    <m/>
    <m/>
    <m/>
    <m/>
    <m/>
    <s v="1820 hours annually (35 hours per week)"/>
    <m/>
    <n v="1.4"/>
    <n v="0.2"/>
    <n v="0"/>
    <n v="0.08"/>
    <n v="0"/>
    <m/>
    <n v="1"/>
    <n v="0.93"/>
    <n v="0"/>
    <n v="0"/>
    <n v="1.87"/>
    <n v="0.69"/>
    <n v="0"/>
    <n v="0"/>
    <n v="0"/>
    <n v="0"/>
    <n v="0"/>
    <n v="0.93"/>
    <n v="0.93"/>
    <m/>
    <n v="0"/>
    <n v="0"/>
    <m/>
    <m/>
    <n v="0"/>
    <s v="COE reduced to 0.04 in the fall"/>
    <n v="8.0299999999999994"/>
    <n v="6.3500000000000005"/>
    <m/>
    <s v="75% to &lt;100%"/>
    <s v=""/>
    <x v="2"/>
    <m/>
    <x v="2"/>
    <m/>
    <m/>
    <x v="1"/>
    <s v="English;French"/>
    <x v="0"/>
    <m/>
    <m/>
    <x v="2"/>
    <m/>
    <m/>
    <x v="2"/>
    <m/>
    <m/>
    <x v="1"/>
    <m/>
    <m/>
    <x v="1"/>
    <m/>
    <m/>
    <s v=""/>
    <m/>
    <s v="Yes"/>
    <s v="kshudall@seniorscarenetwork.ca"/>
    <m/>
    <n v="0"/>
    <n v="1"/>
  </r>
  <r>
    <s v="Asset03335"/>
    <m/>
    <m/>
    <m/>
    <m/>
    <m/>
    <x v="2"/>
    <x v="138"/>
    <m/>
    <x v="2"/>
    <m/>
    <s v="Geriatric Assessment &amp; Intervention Network (GAIN)"/>
    <m/>
    <x v="3"/>
    <m/>
    <x v="9"/>
    <x v="3"/>
    <m/>
    <m/>
    <m/>
    <m/>
    <m/>
    <m/>
    <n v="540"/>
    <n v="2002"/>
    <n v="1073"/>
    <n v="0"/>
    <n v="3075"/>
    <x v="0"/>
    <n v="0"/>
    <n v="0"/>
    <s v="Weekdays;"/>
    <n v="4"/>
    <m/>
    <s v="21 Angeline St. N."/>
    <x v="5"/>
    <x v="0"/>
    <x v="152"/>
    <m/>
    <m/>
    <m/>
    <m/>
    <x v="0"/>
    <m/>
    <m/>
    <m/>
    <m/>
    <m/>
    <m/>
    <s v="1950 hours annually (37.5 hours per week)"/>
    <m/>
    <n v="1"/>
    <n v="0"/>
    <n v="0"/>
    <n v="0.08"/>
    <n v="0"/>
    <m/>
    <n v="0.8"/>
    <n v="0"/>
    <n v="0"/>
    <n v="0"/>
    <n v="2"/>
    <n v="0.4"/>
    <n v="0"/>
    <n v="0"/>
    <n v="0"/>
    <n v="0"/>
    <n v="0.8"/>
    <n v="0.8"/>
    <n v="1"/>
    <m/>
    <n v="0"/>
    <n v="0"/>
    <m/>
    <m/>
    <n v="0"/>
    <s v=""/>
    <n v="6.88"/>
    <n v="5.8"/>
    <m/>
    <s v="75% to &lt;100%"/>
    <s v=""/>
    <x v="2"/>
    <m/>
    <x v="2"/>
    <m/>
    <m/>
    <x v="1"/>
    <s v="English"/>
    <x v="0"/>
    <m/>
    <m/>
    <x v="2"/>
    <m/>
    <m/>
    <x v="2"/>
    <m/>
    <m/>
    <x v="1"/>
    <m/>
    <m/>
    <x v="1"/>
    <m/>
    <m/>
    <s v=""/>
    <m/>
    <s v="Yes"/>
    <s v="kshudall@seniorscarenetwork.ca"/>
    <m/>
    <n v="0"/>
    <n v="1"/>
  </r>
  <r>
    <s v="Asset03344"/>
    <m/>
    <m/>
    <m/>
    <m/>
    <m/>
    <x v="2"/>
    <x v="143"/>
    <m/>
    <x v="2"/>
    <m/>
    <s v="Geriatric Assessment &amp; Intervention Network (GAIN)"/>
    <m/>
    <x v="3"/>
    <m/>
    <x v="9"/>
    <x v="3"/>
    <m/>
    <m/>
    <m/>
    <m/>
    <m/>
    <m/>
    <n v="415"/>
    <n v="1224"/>
    <n v="798"/>
    <n v="5"/>
    <n v="2027"/>
    <x v="0"/>
    <n v="0"/>
    <n v="0"/>
    <s v="Weekdays;"/>
    <n v="38"/>
    <m/>
    <s v="300 Silver Star Blvd"/>
    <x v="6"/>
    <x v="0"/>
    <x v="157"/>
    <m/>
    <m/>
    <m/>
    <m/>
    <x v="1"/>
    <m/>
    <m/>
    <m/>
    <m/>
    <m/>
    <m/>
    <s v="1820 hours annually (35 hours per week)"/>
    <m/>
    <n v="1"/>
    <n v="0.2"/>
    <n v="0"/>
    <n v="0"/>
    <n v="0"/>
    <m/>
    <n v="1"/>
    <n v="1"/>
    <n v="0"/>
    <n v="0"/>
    <n v="0"/>
    <n v="1"/>
    <n v="0"/>
    <n v="0"/>
    <n v="0"/>
    <n v="0"/>
    <n v="1"/>
    <n v="1"/>
    <n v="1"/>
    <m/>
    <n v="0"/>
    <n v="0"/>
    <m/>
    <m/>
    <n v="0"/>
    <s v=""/>
    <n v="7.2"/>
    <n v="6"/>
    <m/>
    <s v="75% to &lt;100%"/>
    <s v=""/>
    <x v="2"/>
    <m/>
    <x v="2"/>
    <m/>
    <m/>
    <x v="1"/>
    <s v="English;French"/>
    <x v="0"/>
    <m/>
    <m/>
    <x v="2"/>
    <m/>
    <m/>
    <x v="2"/>
    <m/>
    <m/>
    <x v="1"/>
    <m/>
    <m/>
    <x v="1"/>
    <m/>
    <m/>
    <s v=""/>
    <m/>
    <s v="Yes"/>
    <s v="kshudall@seniorscarenetwork.ca"/>
    <m/>
    <n v="0"/>
    <n v="1"/>
  </r>
  <r>
    <s v="Asset03473"/>
    <m/>
    <m/>
    <m/>
    <m/>
    <m/>
    <x v="2"/>
    <x v="109"/>
    <m/>
    <x v="2"/>
    <m/>
    <s v="Specialized Geriatrics Services Community Outreach Team"/>
    <m/>
    <x v="3"/>
    <m/>
    <x v="9"/>
    <x v="3"/>
    <m/>
    <m/>
    <m/>
    <m/>
    <m/>
    <m/>
    <n v="382"/>
    <n v="598"/>
    <n v="147"/>
    <n v="6"/>
    <n v="751"/>
    <x v="0"/>
    <n v="0"/>
    <n v="0"/>
    <s v="Weekdays;"/>
    <n v="31"/>
    <m/>
    <s v="3276 St. Claire Ave East"/>
    <x v="7"/>
    <x v="0"/>
    <x v="118"/>
    <m/>
    <m/>
    <m/>
    <m/>
    <x v="1"/>
    <m/>
    <m/>
    <m/>
    <m/>
    <m/>
    <m/>
    <s v="1950 hours annually (37.5 hours per week)"/>
    <m/>
    <n v="1"/>
    <n v="0"/>
    <n v="0"/>
    <n v="0"/>
    <n v="0.2"/>
    <m/>
    <n v="0"/>
    <n v="2"/>
    <n v="0"/>
    <n v="0"/>
    <n v="0"/>
    <n v="0.2"/>
    <n v="0"/>
    <n v="0"/>
    <n v="0"/>
    <n v="0"/>
    <n v="0"/>
    <n v="0"/>
    <n v="0.8"/>
    <m/>
    <n v="0"/>
    <n v="0"/>
    <m/>
    <m/>
    <n v="0"/>
    <s v=""/>
    <n v="4.2"/>
    <n v="3"/>
    <m/>
    <s v="75% to &lt;100%"/>
    <s v=""/>
    <x v="2"/>
    <m/>
    <x v="2"/>
    <m/>
    <m/>
    <x v="1"/>
    <s v="English;French"/>
    <x v="0"/>
    <m/>
    <m/>
    <x v="2"/>
    <m/>
    <m/>
    <x v="2"/>
    <m/>
    <m/>
    <x v="1"/>
    <m/>
    <m/>
    <x v="1"/>
    <m/>
    <m/>
    <s v=""/>
    <m/>
    <s v="Yes"/>
    <s v="shawna.funston@unityhealth.to"/>
    <m/>
    <n v="0"/>
    <n v="1"/>
  </r>
  <r>
    <s v="Asset03116"/>
    <m/>
    <m/>
    <m/>
    <m/>
    <m/>
    <x v="2"/>
    <x v="113"/>
    <m/>
    <x v="2"/>
    <m/>
    <s v="Couchiching Family Health Team"/>
    <m/>
    <x v="3"/>
    <m/>
    <x v="9"/>
    <x v="3"/>
    <m/>
    <m/>
    <m/>
    <m/>
    <m/>
    <m/>
    <n v="607"/>
    <n v="10324"/>
    <n v="2581"/>
    <n v="0"/>
    <n v="12905"/>
    <x v="0"/>
    <n v="0"/>
    <n v="0"/>
    <s v="Weekdays;"/>
    <n v="128"/>
    <m/>
    <s v="119 Memorial Avenue"/>
    <x v="8"/>
    <x v="0"/>
    <x v="123"/>
    <m/>
    <m/>
    <m/>
    <m/>
    <x v="2"/>
    <m/>
    <m/>
    <m/>
    <m/>
    <m/>
    <m/>
    <s v="1820 hours annually (35 hours per week)"/>
    <m/>
    <n v="1"/>
    <n v="0"/>
    <n v="0"/>
    <n v="0.8"/>
    <n v="0"/>
    <m/>
    <n v="0.8"/>
    <n v="1.5"/>
    <n v="0"/>
    <n v="0"/>
    <n v="0"/>
    <n v="0"/>
    <n v="0"/>
    <n v="0"/>
    <n v="0"/>
    <n v="0"/>
    <n v="1.8"/>
    <n v="1"/>
    <n v="0"/>
    <m/>
    <n v="0"/>
    <n v="0"/>
    <m/>
    <m/>
    <n v="0"/>
    <s v=""/>
    <n v="6.8999999999999995"/>
    <n v="5.0999999999999996"/>
    <m/>
    <s v="75% to &lt;100%"/>
    <s v="Single Referral Pathway in partnernership with Waypoint Centre, Specialized Geriatric Services.  Utilize their existing Central Intake Team"/>
    <x v="2"/>
    <m/>
    <x v="2"/>
    <m/>
    <m/>
    <x v="1"/>
    <s v="English;French"/>
    <x v="0"/>
    <m/>
    <m/>
    <x v="2"/>
    <m/>
    <m/>
    <x v="2"/>
    <m/>
    <m/>
    <x v="1"/>
    <m/>
    <m/>
    <x v="1"/>
    <m/>
    <m/>
    <s v="*We do not have any caregiver specific programming at this time.  This is one of our strategic plan goals.***Virtual Visits will not stay loaded in your system...they were 89 for the 22/23 fiscal year**"/>
    <m/>
    <s v="Yes"/>
    <s v="a.munday@cfht.ca"/>
    <m/>
    <n v="0"/>
    <n v="1"/>
  </r>
  <r>
    <s v="Asset03213"/>
    <m/>
    <m/>
    <m/>
    <m/>
    <m/>
    <x v="2"/>
    <x v="4"/>
    <m/>
    <x v="2"/>
    <m/>
    <s v="Geriatric Assessment Intervention Network"/>
    <m/>
    <x v="3"/>
    <m/>
    <x v="9"/>
    <x v="3"/>
    <m/>
    <m/>
    <m/>
    <m/>
    <m/>
    <m/>
    <n v="2690"/>
    <n v="5084"/>
    <n v="182"/>
    <n v="0"/>
    <n v="5266"/>
    <x v="0"/>
    <n v="0"/>
    <n v="0"/>
    <s v="Weekdays;"/>
    <n v="57"/>
    <m/>
    <s v="1 Hospital Dr."/>
    <x v="4"/>
    <x v="0"/>
    <x v="4"/>
    <m/>
    <m/>
    <m/>
    <m/>
    <x v="0"/>
    <m/>
    <m/>
    <m/>
    <m/>
    <m/>
    <m/>
    <s v="1950 hours annually (37.5 hours per week)"/>
    <m/>
    <n v="3"/>
    <n v="0"/>
    <n v="0"/>
    <n v="1.4"/>
    <n v="0"/>
    <m/>
    <n v="2.83"/>
    <n v="2"/>
    <n v="0"/>
    <n v="0"/>
    <n v="2"/>
    <n v="1"/>
    <n v="1"/>
    <n v="0"/>
    <n v="0"/>
    <n v="0"/>
    <n v="1"/>
    <n v="0"/>
    <n v="2"/>
    <m/>
    <n v="0.6"/>
    <n v="0"/>
    <m/>
    <m/>
    <n v="0"/>
    <s v=""/>
    <n v="16.830000000000002"/>
    <n v="12.43"/>
    <m/>
    <s v="75% to &lt;100%"/>
    <s v=""/>
    <x v="2"/>
    <m/>
    <x v="2"/>
    <m/>
    <m/>
    <x v="1"/>
    <s v="English;French"/>
    <x v="0"/>
    <m/>
    <m/>
    <x v="2"/>
    <m/>
    <m/>
    <x v="2"/>
    <m/>
    <m/>
    <x v="1"/>
    <m/>
    <m/>
    <x v="1"/>
    <m/>
    <m/>
    <s v="PRHC EPIC site data reporting unclean due to process in EPIC. FTES left unfilled to ensure balanced budget"/>
    <m/>
    <s v="Yes"/>
    <s v="kshudall@seniorscarenetwork.ca"/>
    <m/>
    <n v="0"/>
    <n v="1"/>
  </r>
  <r>
    <s v="Asset03712"/>
    <m/>
    <m/>
    <m/>
    <m/>
    <m/>
    <x v="2"/>
    <x v="73"/>
    <m/>
    <x v="2"/>
    <m/>
    <s v="Geriatric Psychiatry Outreach to Long Term Care"/>
    <m/>
    <x v="3"/>
    <m/>
    <x v="9"/>
    <x v="3"/>
    <m/>
    <m/>
    <m/>
    <m/>
    <m/>
    <m/>
    <n v="3428"/>
    <n v="8686"/>
    <n v="0"/>
    <n v="0"/>
    <n v="8686"/>
    <x v="0"/>
    <n v="4915"/>
    <n v="0"/>
    <s v="Weekdays;"/>
    <n v="47"/>
    <m/>
    <s v="1145 Carling Ave"/>
    <x v="11"/>
    <x v="0"/>
    <x v="80"/>
    <m/>
    <m/>
    <m/>
    <m/>
    <x v="0"/>
    <m/>
    <m/>
    <m/>
    <m/>
    <m/>
    <m/>
    <s v="1950 hours annually (37.5 hours per week)"/>
    <m/>
    <n v="3.75"/>
    <n v="0"/>
    <n v="0"/>
    <n v="0"/>
    <n v="0"/>
    <m/>
    <n v="0"/>
    <n v="0"/>
    <n v="0"/>
    <n v="0"/>
    <n v="0"/>
    <n v="0"/>
    <n v="0"/>
    <n v="0"/>
    <n v="0"/>
    <n v="0"/>
    <n v="28.3"/>
    <n v="6"/>
    <n v="0.5"/>
    <m/>
    <n v="0"/>
    <n v="0"/>
    <m/>
    <m/>
    <n v="0"/>
    <s v="Director Patient Care Services: 0.3 FTE_x000a_Manager Patient Care Services: 1.0 FTE _x000a_Program Evaluation Coordinator (BA): 1.0 FTE _x000a_Behavioural Therapist: 5.70 FTE"/>
    <n v="38.549999999999997"/>
    <n v="34.799999999999997"/>
    <m/>
    <s v="100%"/>
    <s v="BSO referral"/>
    <x v="2"/>
    <m/>
    <x v="2"/>
    <m/>
    <m/>
    <x v="1"/>
    <s v="English;French"/>
    <x v="0"/>
    <m/>
    <m/>
    <x v="2"/>
    <m/>
    <m/>
    <x v="2"/>
    <m/>
    <m/>
    <x v="1"/>
    <m/>
    <m/>
    <x v="1"/>
    <m/>
    <m/>
    <s v=""/>
    <m/>
    <s v="Yes"/>
    <s v="programs@geriatricsontario.ca"/>
    <m/>
    <n v="0"/>
    <n v="1"/>
  </r>
  <r>
    <s v="Asset03103"/>
    <m/>
    <m/>
    <m/>
    <m/>
    <m/>
    <x v="2"/>
    <x v="26"/>
    <m/>
    <x v="2"/>
    <m/>
    <s v="Geriatric Outreach Assessment Team (GAOT) West"/>
    <m/>
    <x v="3"/>
    <m/>
    <x v="9"/>
    <x v="3"/>
    <m/>
    <m/>
    <m/>
    <m/>
    <m/>
    <m/>
    <n v="729"/>
    <n v="709"/>
    <n v="37"/>
    <n v="0"/>
    <n v="746"/>
    <x v="0"/>
    <n v="0"/>
    <n v="0"/>
    <s v="Weekdays;"/>
    <n v="20"/>
    <m/>
    <s v="3045 Baseline Rd"/>
    <x v="11"/>
    <x v="0"/>
    <x v="25"/>
    <m/>
    <m/>
    <m/>
    <m/>
    <x v="0"/>
    <m/>
    <m/>
    <m/>
    <m/>
    <m/>
    <m/>
    <s v="1950 hours annually (37.5 hours per week)"/>
    <m/>
    <n v="1"/>
    <n v="0"/>
    <n v="0"/>
    <n v="0"/>
    <n v="0"/>
    <m/>
    <n v="0"/>
    <n v="1"/>
    <n v="0"/>
    <n v="0"/>
    <n v="0"/>
    <n v="0"/>
    <n v="2"/>
    <n v="0"/>
    <n v="0"/>
    <n v="0"/>
    <n v="2"/>
    <n v="0"/>
    <n v="0"/>
    <m/>
    <n v="0"/>
    <n v="0"/>
    <m/>
    <m/>
    <n v="0"/>
    <s v=""/>
    <n v="6"/>
    <n v="5"/>
    <m/>
    <s v="100%"/>
    <s v=""/>
    <x v="2"/>
    <m/>
    <x v="2"/>
    <m/>
    <m/>
    <x v="1"/>
    <s v="English;French"/>
    <x v="0"/>
    <m/>
    <m/>
    <x v="2"/>
    <m/>
    <m/>
    <x v="2"/>
    <m/>
    <m/>
    <x v="1"/>
    <m/>
    <m/>
    <x v="1"/>
    <m/>
    <m/>
    <s v=""/>
    <m/>
    <s v="Yes"/>
    <s v="igenovezos@toh.ca"/>
    <m/>
    <n v="0"/>
    <n v="1"/>
  </r>
  <r>
    <s v="Asset03332"/>
    <m/>
    <m/>
    <m/>
    <m/>
    <m/>
    <x v="2"/>
    <x v="141"/>
    <m/>
    <x v="2"/>
    <m/>
    <s v="Geriatric Assessment &amp; Intervention Network (GAIN)"/>
    <m/>
    <x v="3"/>
    <m/>
    <x v="9"/>
    <x v="3"/>
    <m/>
    <m/>
    <m/>
    <m/>
    <m/>
    <m/>
    <n v="740"/>
    <n v="1764"/>
    <n v="7"/>
    <n v="0"/>
    <n v="1771"/>
    <x v="0"/>
    <n v="0"/>
    <n v="0"/>
    <s v="Weekdays;"/>
    <n v="189"/>
    <m/>
    <s v="146 Oliver Rd."/>
    <x v="76"/>
    <x v="0"/>
    <x v="155"/>
    <m/>
    <m/>
    <m/>
    <m/>
    <x v="0"/>
    <m/>
    <m/>
    <m/>
    <m/>
    <m/>
    <m/>
    <s v="1950 hours annually (37.5 hours per week)"/>
    <m/>
    <n v="1"/>
    <n v="0"/>
    <n v="0"/>
    <n v="0.08"/>
    <n v="0"/>
    <m/>
    <n v="1"/>
    <n v="1"/>
    <n v="0"/>
    <n v="0"/>
    <n v="1"/>
    <n v="0"/>
    <n v="0"/>
    <n v="0"/>
    <n v="0"/>
    <n v="0"/>
    <n v="0"/>
    <n v="1"/>
    <n v="0"/>
    <m/>
    <n v="0"/>
    <n v="0"/>
    <m/>
    <m/>
    <n v="0"/>
    <s v=""/>
    <n v="5.08"/>
    <n v="4"/>
    <m/>
    <s v="75% to &lt;100%"/>
    <s v=""/>
    <x v="2"/>
    <m/>
    <x v="2"/>
    <m/>
    <m/>
    <x v="1"/>
    <s v="English;French"/>
    <x v="0"/>
    <m/>
    <m/>
    <x v="2"/>
    <m/>
    <m/>
    <x v="2"/>
    <m/>
    <m/>
    <x v="1"/>
    <m/>
    <m/>
    <x v="1"/>
    <m/>
    <m/>
    <s v="CMH - EPIC site so data may be inaccurate due to report building.Unable to recruit NP which has impacted wait times and service delivery."/>
    <m/>
    <s v="Yes"/>
    <s v="kshudall@seniorscarenetwork.ca"/>
    <m/>
    <n v="0"/>
    <n v="1"/>
  </r>
  <r>
    <s v="Asset03336"/>
    <m/>
    <m/>
    <m/>
    <m/>
    <m/>
    <x v="2"/>
    <x v="140"/>
    <m/>
    <x v="2"/>
    <m/>
    <s v="Geriatric Assessment &amp; Intervention Network (GAIN)"/>
    <m/>
    <x v="3"/>
    <m/>
    <x v="9"/>
    <x v="3"/>
    <m/>
    <m/>
    <m/>
    <m/>
    <m/>
    <m/>
    <n v="37"/>
    <n v="1485"/>
    <n v="690"/>
    <n v="0"/>
    <n v="2175"/>
    <x v="0"/>
    <n v="0"/>
    <n v="0"/>
    <s v="Weekdays;"/>
    <n v="54"/>
    <m/>
    <s v="8 Winchester St."/>
    <x v="75"/>
    <x v="0"/>
    <x v="154"/>
    <m/>
    <m/>
    <m/>
    <m/>
    <x v="0"/>
    <m/>
    <m/>
    <m/>
    <m/>
    <m/>
    <m/>
    <s v="1950 hours annually (37.5 hours per week)"/>
    <m/>
    <n v="1"/>
    <n v="0"/>
    <n v="0.4"/>
    <n v="0"/>
    <n v="0"/>
    <m/>
    <n v="1"/>
    <n v="1"/>
    <n v="0"/>
    <n v="1"/>
    <n v="1"/>
    <n v="0"/>
    <n v="0"/>
    <n v="0"/>
    <n v="0"/>
    <n v="0"/>
    <n v="0"/>
    <n v="1"/>
    <n v="1"/>
    <m/>
    <n v="0"/>
    <n v="0"/>
    <m/>
    <m/>
    <n v="0"/>
    <s v=""/>
    <n v="7.4"/>
    <n v="6.4"/>
    <m/>
    <s v="75% to &lt;100%"/>
    <s v=""/>
    <x v="2"/>
    <m/>
    <x v="2"/>
    <m/>
    <m/>
    <x v="1"/>
    <s v="English"/>
    <x v="0"/>
    <m/>
    <m/>
    <x v="2"/>
    <m/>
    <m/>
    <x v="2"/>
    <m/>
    <m/>
    <x v="1"/>
    <m/>
    <m/>
    <x v="1"/>
    <m/>
    <m/>
    <s v="Transitioning to EPIC for data reporting"/>
    <m/>
    <s v="Yes"/>
    <s v="kshudall@seniorscarenetwork.ca"/>
    <m/>
    <n v="0"/>
    <n v="1"/>
  </r>
  <r>
    <s v="Asset03466"/>
    <m/>
    <m/>
    <m/>
    <m/>
    <m/>
    <x v="2"/>
    <x v="101"/>
    <m/>
    <x v="2"/>
    <m/>
    <s v="Aging Well Clinic/Geriatric Outreach Team"/>
    <m/>
    <x v="3"/>
    <m/>
    <x v="9"/>
    <x v="3"/>
    <m/>
    <m/>
    <m/>
    <m/>
    <m/>
    <m/>
    <n v="0"/>
    <n v="351"/>
    <n v="0"/>
    <n v="0"/>
    <n v="351"/>
    <x v="0"/>
    <n v="0"/>
    <n v="0"/>
    <m/>
    <n v="0"/>
    <m/>
    <s v="640 Grace Street"/>
    <x v="54"/>
    <x v="0"/>
    <x v="110"/>
    <m/>
    <m/>
    <m/>
    <m/>
    <x v="2"/>
    <m/>
    <m/>
    <m/>
    <m/>
    <m/>
    <m/>
    <s v="1950 hours annually (37.5 hours per week)"/>
    <m/>
    <n v="0.8"/>
    <n v="0"/>
    <n v="0"/>
    <n v="0"/>
    <n v="0"/>
    <m/>
    <n v="0"/>
    <n v="1"/>
    <n v="0"/>
    <n v="0"/>
    <n v="0"/>
    <n v="0"/>
    <n v="0"/>
    <n v="0"/>
    <n v="0"/>
    <n v="0"/>
    <n v="0"/>
    <n v="0"/>
    <n v="1.5"/>
    <m/>
    <n v="0"/>
    <n v="0"/>
    <m/>
    <m/>
    <n v="0"/>
    <s v="Geriatrician consults via weekly rounds"/>
    <n v="3.3"/>
    <n v="2.5"/>
    <m/>
    <s v="100%"/>
    <s v="post-discharge referral (inpatient referral source)"/>
    <x v="2"/>
    <m/>
    <x v="2"/>
    <m/>
    <m/>
    <x v="1"/>
    <s v="English"/>
    <x v="0"/>
    <m/>
    <m/>
    <x v="2"/>
    <m/>
    <m/>
    <x v="2"/>
    <m/>
    <m/>
    <x v="1"/>
    <m/>
    <m/>
    <x v="1"/>
    <m/>
    <m/>
    <s v=""/>
    <m/>
    <s v="Yes"/>
    <s v="dcurran@southlake.ca"/>
    <m/>
    <n v="0"/>
    <n v="1"/>
  </r>
  <r>
    <s v="Asset03648"/>
    <m/>
    <m/>
    <m/>
    <m/>
    <m/>
    <x v="2"/>
    <x v="54"/>
    <m/>
    <x v="2"/>
    <m/>
    <s v="Integrated Community Care Team (ICCT)"/>
    <m/>
    <x v="3"/>
    <m/>
    <x v="9"/>
    <x v="3"/>
    <m/>
    <m/>
    <m/>
    <m/>
    <m/>
    <m/>
    <n v="310"/>
    <n v="1879"/>
    <n v="248"/>
    <n v="29"/>
    <n v="2156"/>
    <x v="0"/>
    <n v="0"/>
    <n v="0"/>
    <s v="Weekdays;"/>
    <n v="41"/>
    <m/>
    <s v="3560 Bathurst St"/>
    <x v="7"/>
    <x v="0"/>
    <x v="58"/>
    <m/>
    <m/>
    <m/>
    <m/>
    <x v="1"/>
    <m/>
    <m/>
    <m/>
    <m/>
    <m/>
    <m/>
    <s v="1950 hours annually (37.5 hours per week)"/>
    <m/>
    <n v="1.8"/>
    <n v="0"/>
    <n v="0"/>
    <n v="0.61"/>
    <n v="0"/>
    <m/>
    <n v="1.9"/>
    <n v="0.95"/>
    <n v="0"/>
    <n v="0"/>
    <n v="0"/>
    <n v="0"/>
    <n v="0.93"/>
    <n v="0.81"/>
    <n v="0"/>
    <n v="0"/>
    <n v="2.54"/>
    <n v="0"/>
    <n v="0.53"/>
    <m/>
    <n v="0"/>
    <n v="0"/>
    <m/>
    <m/>
    <n v="0"/>
    <s v=""/>
    <n v="10.069999999999999"/>
    <n v="7.66"/>
    <m/>
    <s v="100%"/>
    <s v=""/>
    <x v="2"/>
    <m/>
    <x v="2"/>
    <m/>
    <m/>
    <x v="1"/>
    <s v="English"/>
    <x v="0"/>
    <m/>
    <m/>
    <x v="2"/>
    <m/>
    <m/>
    <x v="2"/>
    <m/>
    <m/>
    <x v="1"/>
    <m/>
    <m/>
    <x v="1"/>
    <m/>
    <m/>
    <s v="https://www.baycrest.org/Baycrest/Healthcare-Programs-Services/Clinical-Services/Integrated-Community-Care-Team"/>
    <m/>
    <s v="Yes"/>
    <s v="programs@geriatricsontario.ca"/>
    <m/>
    <n v="1"/>
    <n v="1"/>
  </r>
  <r>
    <s v="Asset03092"/>
    <m/>
    <m/>
    <m/>
    <m/>
    <m/>
    <x v="2"/>
    <x v="48"/>
    <m/>
    <x v="2"/>
    <m/>
    <s v="Specialized Geriatric Services"/>
    <m/>
    <x v="3"/>
    <m/>
    <x v="9"/>
    <x v="3"/>
    <m/>
    <m/>
    <m/>
    <m/>
    <m/>
    <m/>
    <n v="355"/>
    <n v="900"/>
    <n v="100"/>
    <n v="0"/>
    <n v="1000"/>
    <x v="0"/>
    <n v="0"/>
    <n v="0"/>
    <s v="Weekdays;"/>
    <n v="19"/>
    <m/>
    <s v="243 Consumers Road, 3rd Floor"/>
    <x v="7"/>
    <x v="0"/>
    <x v="50"/>
    <m/>
    <m/>
    <m/>
    <m/>
    <x v="1"/>
    <m/>
    <m/>
    <m/>
    <m/>
    <m/>
    <m/>
    <s v="1950 hours annually (37.5 hours per week)"/>
    <m/>
    <n v="0.25"/>
    <n v="0.2"/>
    <n v="0.1"/>
    <n v="0"/>
    <n v="0"/>
    <m/>
    <n v="1"/>
    <n v="1"/>
    <n v="0"/>
    <n v="0"/>
    <n v="0"/>
    <n v="0"/>
    <n v="0.5"/>
    <n v="0"/>
    <n v="0"/>
    <n v="0"/>
    <n v="0"/>
    <n v="0"/>
    <n v="0"/>
    <m/>
    <n v="0"/>
    <n v="0"/>
    <m/>
    <m/>
    <n v="1.3"/>
    <s v="other = triage"/>
    <n v="3.05"/>
    <n v="3.9000000000000004"/>
    <m/>
    <s v="100%"/>
    <s v="- GPs_x000a_- NPs_x000a_-specialists_x000a_-inpatient_x000a_-DH_x000a_-ER_x000a_-clinics_x000a_-RCC"/>
    <x v="2"/>
    <m/>
    <x v="2"/>
    <m/>
    <m/>
    <x v="1"/>
    <s v="English"/>
    <x v="0"/>
    <m/>
    <m/>
    <x v="2"/>
    <m/>
    <m/>
    <x v="2"/>
    <m/>
    <m/>
    <x v="1"/>
    <m/>
    <m/>
    <x v="1"/>
    <m/>
    <m/>
    <s v="-catchment area-clinician assesses one time, NP and MD can do a short term ax/fu (approx 1-2 visits) if necessary &amp; refer back to primary care"/>
    <m/>
    <s v="Yes"/>
    <s v="wendy.cheung@nygh.on.ca"/>
    <m/>
    <n v="0"/>
    <n v="1"/>
  </r>
  <r>
    <s v="Asset03286"/>
    <m/>
    <m/>
    <m/>
    <m/>
    <m/>
    <x v="2"/>
    <x v="118"/>
    <m/>
    <x v="2"/>
    <m/>
    <s v="LTC Outreach"/>
    <m/>
    <x v="3"/>
    <m/>
    <x v="7"/>
    <x v="8"/>
    <m/>
    <m/>
    <m/>
    <m/>
    <m/>
    <m/>
    <n v="377"/>
    <n v="980"/>
    <n v="0"/>
    <n v="2129"/>
    <n v="3109"/>
    <x v="0"/>
    <n v="0"/>
    <n v="0"/>
    <s v="Weekdays;"/>
    <n v="27"/>
    <m/>
    <s v="700 Gordon Street"/>
    <x v="48"/>
    <x v="0"/>
    <x v="129"/>
    <m/>
    <m/>
    <m/>
    <m/>
    <x v="0"/>
    <m/>
    <m/>
    <m/>
    <m/>
    <m/>
    <m/>
    <s v="1820 hours annually (35 hours per week)"/>
    <m/>
    <n v="0"/>
    <n v="0"/>
    <n v="0"/>
    <n v="0"/>
    <n v="0.2"/>
    <m/>
    <n v="0"/>
    <n v="0"/>
    <n v="0"/>
    <n v="0"/>
    <n v="0"/>
    <n v="0"/>
    <n v="0"/>
    <n v="0"/>
    <n v="0"/>
    <n v="0"/>
    <n v="3"/>
    <n v="0"/>
    <n v="0"/>
    <m/>
    <n v="0"/>
    <n v="0"/>
    <m/>
    <m/>
    <n v="1"/>
    <s v="1 behaviour therapist"/>
    <n v="3.2"/>
    <n v="4"/>
    <m/>
    <s v="100%"/>
    <s v=""/>
    <x v="2"/>
    <m/>
    <x v="2"/>
    <m/>
    <m/>
    <x v="1"/>
    <s v="English"/>
    <x v="0"/>
    <m/>
    <m/>
    <x v="2"/>
    <m/>
    <m/>
    <x v="2"/>
    <m/>
    <m/>
    <x v="1"/>
    <m/>
    <m/>
    <x v="1"/>
    <m/>
    <m/>
    <s v=""/>
    <m/>
    <s v="Yes"/>
    <s v="johnstonki@ontarioshores.ca"/>
    <m/>
    <n v="0"/>
    <n v="1"/>
  </r>
  <r>
    <s v="Asset03447"/>
    <m/>
    <m/>
    <m/>
    <m/>
    <m/>
    <x v="2"/>
    <x v="9"/>
    <m/>
    <x v="2"/>
    <m/>
    <s v="Independence at Home Outreach Team"/>
    <m/>
    <x v="3"/>
    <m/>
    <x v="9"/>
    <x v="3"/>
    <m/>
    <m/>
    <m/>
    <m/>
    <m/>
    <m/>
    <n v="250"/>
    <n v="504"/>
    <n v="159"/>
    <n v="3"/>
    <n v="666"/>
    <x v="0"/>
    <n v="0"/>
    <n v="0"/>
    <s v="Weekdays;"/>
    <n v="35.700000000000003"/>
    <m/>
    <s v="550 University Ave"/>
    <x v="7"/>
    <x v="0"/>
    <x v="9"/>
    <m/>
    <m/>
    <m/>
    <m/>
    <x v="1"/>
    <m/>
    <m/>
    <m/>
    <m/>
    <m/>
    <m/>
    <s v="1950 hours annually (37.5 hours per week)"/>
    <m/>
    <n v="0"/>
    <n v="0"/>
    <n v="0"/>
    <n v="0.1"/>
    <n v="0.05"/>
    <m/>
    <n v="0"/>
    <n v="0"/>
    <n v="0"/>
    <n v="0"/>
    <n v="0"/>
    <n v="0.4"/>
    <n v="0"/>
    <n v="0"/>
    <n v="0"/>
    <n v="0"/>
    <n v="1"/>
    <n v="0"/>
    <n v="1"/>
    <m/>
    <n v="0"/>
    <n v="0"/>
    <m/>
    <m/>
    <n v="0.4"/>
    <s v="Home and Community Care Coordinator"/>
    <n v="2.5499999999999998"/>
    <n v="2.8"/>
    <m/>
    <s v="75% to &lt;100%"/>
    <s v=""/>
    <x v="2"/>
    <m/>
    <x v="2"/>
    <m/>
    <m/>
    <x v="1"/>
    <s v="English"/>
    <x v="0"/>
    <m/>
    <m/>
    <x v="2"/>
    <m/>
    <m/>
    <x v="2"/>
    <m/>
    <m/>
    <x v="1"/>
    <m/>
    <m/>
    <x v="1"/>
    <m/>
    <m/>
    <s v="# of appointments refers to the number of new appointments per year."/>
    <m/>
    <s v="Yes"/>
    <s v="jennifer.mokry@uhn.ca"/>
    <m/>
    <n v="0"/>
    <n v="1"/>
  </r>
  <r>
    <s v="Asset03226"/>
    <m/>
    <m/>
    <m/>
    <m/>
    <m/>
    <x v="2"/>
    <x v="15"/>
    <m/>
    <x v="2"/>
    <m/>
    <s v="GOT"/>
    <m/>
    <x v="3"/>
    <m/>
    <x v="9"/>
    <x v="3"/>
    <m/>
    <m/>
    <m/>
    <m/>
    <m/>
    <m/>
    <n v="370"/>
    <n v="538"/>
    <n v="168"/>
    <n v="0"/>
    <n v="706"/>
    <x v="0"/>
    <n v="0"/>
    <n v="0"/>
    <m/>
    <n v="0"/>
    <m/>
    <s v="10 Trench Street"/>
    <x v="13"/>
    <x v="0"/>
    <x v="15"/>
    <m/>
    <m/>
    <m/>
    <m/>
    <x v="2"/>
    <m/>
    <m/>
    <m/>
    <m/>
    <m/>
    <m/>
    <s v="1950 hours annually (37.5 hours per week)"/>
    <m/>
    <n v="0.6"/>
    <n v="0"/>
    <n v="0"/>
    <n v="0.3"/>
    <n v="0"/>
    <m/>
    <n v="0"/>
    <n v="1"/>
    <n v="0"/>
    <n v="0"/>
    <n v="0"/>
    <n v="0"/>
    <n v="0"/>
    <n v="0"/>
    <n v="0"/>
    <n v="0"/>
    <n v="0.6"/>
    <n v="1"/>
    <n v="0.6"/>
    <m/>
    <n v="0"/>
    <n v="0"/>
    <m/>
    <m/>
    <n v="0"/>
    <s v=""/>
    <n v="4.0999999999999996"/>
    <n v="3.2"/>
    <m/>
    <s v="100%"/>
    <s v="Other: inpatient discharges"/>
    <x v="2"/>
    <m/>
    <x v="2"/>
    <m/>
    <m/>
    <x v="1"/>
    <s v="English"/>
    <x v="0"/>
    <m/>
    <m/>
    <x v="2"/>
    <m/>
    <m/>
    <x v="2"/>
    <m/>
    <m/>
    <x v="1"/>
    <m/>
    <m/>
    <x v="1"/>
    <m/>
    <m/>
    <s v=""/>
    <m/>
    <s v="Yes"/>
    <s v="teresa.sitlani@mackenziehealth.ca"/>
    <m/>
    <n v="0"/>
    <n v="1"/>
  </r>
  <r>
    <s v="Asset03416"/>
    <m/>
    <m/>
    <m/>
    <m/>
    <m/>
    <x v="2"/>
    <x v="17"/>
    <m/>
    <x v="2"/>
    <m/>
    <s v="Specialized Geriatric Services"/>
    <m/>
    <x v="3"/>
    <m/>
    <x v="9"/>
    <x v="3"/>
    <m/>
    <m/>
    <m/>
    <m/>
    <m/>
    <m/>
    <n v="150"/>
    <n v="730"/>
    <n v="463"/>
    <n v="1"/>
    <n v="1194"/>
    <x v="0"/>
    <n v="0"/>
    <n v="0"/>
    <s v="Weekdays;"/>
    <n v="14"/>
    <m/>
    <s v="2075 Bayview Avenue"/>
    <x v="7"/>
    <x v="0"/>
    <x v="17"/>
    <m/>
    <m/>
    <m/>
    <m/>
    <x v="1"/>
    <m/>
    <m/>
    <m/>
    <m/>
    <m/>
    <m/>
    <s v="1950 hours annually (37.5 hours per week)"/>
    <m/>
    <n v="1"/>
    <n v="0.1"/>
    <n v="0"/>
    <n v="0.1"/>
    <n v="0"/>
    <m/>
    <n v="0"/>
    <n v="0"/>
    <n v="0"/>
    <n v="0"/>
    <n v="0"/>
    <n v="0"/>
    <n v="1"/>
    <n v="0"/>
    <n v="0"/>
    <n v="0"/>
    <n v="1"/>
    <n v="0"/>
    <n v="0"/>
    <m/>
    <n v="0"/>
    <n v="0"/>
    <m/>
    <m/>
    <n v="0"/>
    <s v=""/>
    <n v="3.2"/>
    <n v="2"/>
    <m/>
    <s v="100%"/>
    <s v=""/>
    <x v="2"/>
    <m/>
    <x v="2"/>
    <m/>
    <m/>
    <x v="1"/>
    <s v="English"/>
    <x v="0"/>
    <m/>
    <m/>
    <x v="2"/>
    <m/>
    <m/>
    <x v="2"/>
    <m/>
    <m/>
    <x v="1"/>
    <m/>
    <m/>
    <x v="1"/>
    <m/>
    <m/>
    <s v=""/>
    <m/>
    <s v="Yes"/>
    <s v="mary.duffy@sunnybrook.ca"/>
    <m/>
    <n v="0"/>
    <n v="1"/>
  </r>
  <r>
    <s v="Asset03372"/>
    <m/>
    <m/>
    <m/>
    <m/>
    <m/>
    <x v="2"/>
    <x v="118"/>
    <m/>
    <x v="2"/>
    <m/>
    <s v="Geriatric Psychiatrists"/>
    <m/>
    <x v="3"/>
    <m/>
    <x v="47"/>
    <x v="4"/>
    <m/>
    <m/>
    <m/>
    <m/>
    <m/>
    <m/>
    <n v="292"/>
    <n v="677"/>
    <n v="18"/>
    <n v="21"/>
    <n v="716"/>
    <x v="0"/>
    <n v="0"/>
    <n v="0"/>
    <s v="Weekdays;"/>
    <n v="0"/>
    <m/>
    <s v="700 Gordon Street"/>
    <x v="48"/>
    <x v="0"/>
    <x v="129"/>
    <m/>
    <m/>
    <m/>
    <m/>
    <x v="0"/>
    <m/>
    <m/>
    <m/>
    <m/>
    <m/>
    <m/>
    <s v="1950 hours annually (37.5 hours per week)"/>
    <m/>
    <n v="0"/>
    <n v="0"/>
    <n v="0"/>
    <n v="0"/>
    <n v="4"/>
    <m/>
    <n v="0"/>
    <n v="0"/>
    <n v="0"/>
    <n v="0"/>
    <n v="0"/>
    <n v="0"/>
    <n v="0"/>
    <n v="0"/>
    <n v="0"/>
    <n v="0"/>
    <n v="0"/>
    <n v="0"/>
    <n v="0"/>
    <m/>
    <n v="0"/>
    <n v="0"/>
    <m/>
    <m/>
    <n v="1"/>
    <s v="1 general psychiatrist_x000a_there are 4 geriatric psychiatrists, all work different FTEs"/>
    <n v="4"/>
    <n v="1"/>
    <m/>
    <s v="100%"/>
    <s v=""/>
    <x v="2"/>
    <m/>
    <x v="2"/>
    <m/>
    <m/>
    <x v="1"/>
    <s v="English"/>
    <x v="0"/>
    <m/>
    <m/>
    <x v="2"/>
    <m/>
    <m/>
    <x v="2"/>
    <m/>
    <m/>
    <x v="1"/>
    <m/>
    <m/>
    <x v="1"/>
    <m/>
    <m/>
    <s v=""/>
    <m/>
    <s v="Yes"/>
    <s v="johnstonki@ontarioshores.ca"/>
    <m/>
    <n v="0"/>
    <n v="1"/>
  </r>
  <r>
    <s v="Asset03495"/>
    <m/>
    <m/>
    <m/>
    <m/>
    <m/>
    <x v="2"/>
    <x v="88"/>
    <m/>
    <x v="2"/>
    <m/>
    <s v="Geriatric Psychiatry Inpatient Consultation"/>
    <m/>
    <x v="3"/>
    <m/>
    <x v="47"/>
    <x v="4"/>
    <m/>
    <m/>
    <m/>
    <m/>
    <m/>
    <m/>
    <n v="0"/>
    <n v="0"/>
    <n v="0"/>
    <n v="0"/>
    <n v="0"/>
    <x v="0"/>
    <n v="0"/>
    <n v="0"/>
    <m/>
    <n v="0"/>
    <m/>
    <s v="3001 Hospital Gate"/>
    <x v="49"/>
    <x v="0"/>
    <x v="97"/>
    <m/>
    <m/>
    <m/>
    <m/>
    <x v="2"/>
    <m/>
    <m/>
    <m/>
    <m/>
    <m/>
    <m/>
    <s v="1950 hours annually (37.5 hours per week)"/>
    <m/>
    <n v="0"/>
    <n v="0"/>
    <n v="0"/>
    <n v="0"/>
    <n v="0"/>
    <m/>
    <n v="0"/>
    <n v="0"/>
    <n v="0"/>
    <n v="0"/>
    <n v="0"/>
    <n v="0"/>
    <n v="0"/>
    <n v="0"/>
    <n v="0"/>
    <n v="0"/>
    <n v="0"/>
    <n v="0"/>
    <n v="0"/>
    <m/>
    <n v="0"/>
    <n v="0"/>
    <m/>
    <m/>
    <n v="0"/>
    <s v=""/>
    <n v="0"/>
    <n v="0"/>
    <m/>
    <s v="100%"/>
    <s v="Hospital Physicians; GEM"/>
    <x v="2"/>
    <m/>
    <x v="2"/>
    <m/>
    <m/>
    <x v="1"/>
    <s v="English;French"/>
    <x v="0"/>
    <m/>
    <m/>
    <x v="2"/>
    <m/>
    <m/>
    <x v="2"/>
    <m/>
    <m/>
    <x v="1"/>
    <m/>
    <m/>
    <x v="1"/>
    <m/>
    <m/>
    <s v="Geriatric Psychiatry provides consultation to inpatient units."/>
    <m/>
    <s v="Yes"/>
    <s v="mbudgell@haltonhealthcare.com"/>
    <m/>
    <n v="0"/>
    <n v="1"/>
  </r>
  <r>
    <s v="Asset03426"/>
    <m/>
    <m/>
    <m/>
    <m/>
    <m/>
    <x v="2"/>
    <x v="124"/>
    <m/>
    <x v="2"/>
    <m/>
    <s v="Geriatric psychiatrist"/>
    <m/>
    <x v="3"/>
    <m/>
    <x v="47"/>
    <x v="4"/>
    <m/>
    <m/>
    <m/>
    <m/>
    <m/>
    <m/>
    <n v="0"/>
    <n v="0"/>
    <n v="0"/>
    <n v="0"/>
    <n v="0"/>
    <x v="0"/>
    <n v="0"/>
    <n v="0"/>
    <m/>
    <n v="0"/>
    <m/>
    <s v="713 chemin Montreal"/>
    <x v="11"/>
    <x v="0"/>
    <x v="135"/>
    <m/>
    <m/>
    <m/>
    <m/>
    <x v="0"/>
    <m/>
    <m/>
    <m/>
    <m/>
    <m/>
    <m/>
    <s v="1950 hours annually (37.5 hours per week)"/>
    <m/>
    <n v="0"/>
    <n v="0"/>
    <n v="0"/>
    <n v="0"/>
    <n v="0"/>
    <m/>
    <n v="0"/>
    <n v="0"/>
    <n v="0"/>
    <n v="0"/>
    <n v="0"/>
    <n v="0"/>
    <n v="0"/>
    <n v="0"/>
    <n v="0"/>
    <n v="0"/>
    <n v="0"/>
    <n v="0"/>
    <n v="0"/>
    <m/>
    <n v="0"/>
    <n v="0"/>
    <m/>
    <m/>
    <n v="0"/>
    <s v=""/>
    <n v="0"/>
    <n v="0"/>
    <m/>
    <s v=""/>
    <s v=""/>
    <x v="2"/>
    <m/>
    <x v="2"/>
    <m/>
    <m/>
    <x v="1"/>
    <s v="English"/>
    <x v="0"/>
    <m/>
    <m/>
    <x v="2"/>
    <m/>
    <m/>
    <x v="2"/>
    <m/>
    <m/>
    <x v="1"/>
    <m/>
    <m/>
    <x v="1"/>
    <m/>
    <m/>
    <s v="Total of 117 consults completed"/>
    <m/>
    <s v="Yes"/>
    <s v="myriamveilleux@montfort.on.ca"/>
    <m/>
    <n v="0"/>
    <n v="1"/>
  </r>
  <r>
    <s v="Asset03306"/>
    <m/>
    <m/>
    <m/>
    <m/>
    <m/>
    <x v="2"/>
    <x v="26"/>
    <m/>
    <x v="2"/>
    <m/>
    <s v="Geriatric Psychiatry"/>
    <m/>
    <x v="3"/>
    <m/>
    <x v="47"/>
    <x v="4"/>
    <m/>
    <m/>
    <m/>
    <m/>
    <m/>
    <m/>
    <n v="189"/>
    <n v="345"/>
    <n v="0"/>
    <n v="0"/>
    <n v="345"/>
    <x v="0"/>
    <n v="0"/>
    <n v="0"/>
    <s v="Weekdays;"/>
    <n v="0"/>
    <m/>
    <s v="3045 Baseline Rd"/>
    <x v="11"/>
    <x v="0"/>
    <x v="25"/>
    <m/>
    <m/>
    <m/>
    <m/>
    <x v="0"/>
    <m/>
    <m/>
    <m/>
    <m/>
    <m/>
    <m/>
    <s v="1950 hours annually (37.5 hours per week)"/>
    <m/>
    <n v="0"/>
    <n v="0"/>
    <n v="0"/>
    <n v="0"/>
    <n v="0.4"/>
    <m/>
    <n v="0"/>
    <n v="0"/>
    <n v="0"/>
    <n v="0"/>
    <n v="0"/>
    <n v="0"/>
    <n v="0"/>
    <n v="0"/>
    <n v="0"/>
    <n v="0"/>
    <n v="0"/>
    <n v="0"/>
    <n v="0"/>
    <m/>
    <n v="0"/>
    <n v="0"/>
    <m/>
    <m/>
    <n v="0"/>
    <s v=""/>
    <n v="0.4"/>
    <n v="0"/>
    <m/>
    <s v="100%"/>
    <s v="Any QCH inpatient physician"/>
    <x v="2"/>
    <m/>
    <x v="2"/>
    <m/>
    <m/>
    <x v="1"/>
    <s v="English"/>
    <x v="0"/>
    <m/>
    <m/>
    <x v="2"/>
    <m/>
    <m/>
    <x v="2"/>
    <m/>
    <m/>
    <x v="1"/>
    <m/>
    <m/>
    <x v="1"/>
    <m/>
    <m/>
    <s v=""/>
    <m/>
    <s v="Yes"/>
    <s v="spearce@qch.on.ca"/>
    <m/>
    <n v="0"/>
    <n v="1"/>
  </r>
  <r>
    <s v="Asset03033"/>
    <m/>
    <m/>
    <m/>
    <m/>
    <m/>
    <x v="2"/>
    <x v="48"/>
    <m/>
    <x v="2"/>
    <m/>
    <s v="Specialized Geriatric Services"/>
    <m/>
    <x v="3"/>
    <m/>
    <x v="47"/>
    <x v="4"/>
    <m/>
    <m/>
    <m/>
    <m/>
    <m/>
    <m/>
    <n v="0"/>
    <n v="0"/>
    <n v="0"/>
    <n v="0"/>
    <n v="0"/>
    <x v="0"/>
    <n v="0"/>
    <n v="0"/>
    <m/>
    <n v="0"/>
    <m/>
    <s v="243 Consumers Road, 3rd Floor"/>
    <x v="7"/>
    <x v="0"/>
    <x v="50"/>
    <m/>
    <m/>
    <m/>
    <m/>
    <x v="1"/>
    <m/>
    <m/>
    <m/>
    <m/>
    <m/>
    <m/>
    <s v="1950 hours annually (37.5 hours per week)"/>
    <m/>
    <n v="0"/>
    <n v="0"/>
    <n v="0"/>
    <n v="0"/>
    <n v="0.85"/>
    <m/>
    <n v="0"/>
    <n v="0"/>
    <n v="0"/>
    <n v="0"/>
    <n v="0"/>
    <n v="0"/>
    <n v="0"/>
    <n v="0"/>
    <n v="0"/>
    <n v="0"/>
    <n v="0"/>
    <n v="0"/>
    <n v="0"/>
    <m/>
    <n v="0"/>
    <n v="0"/>
    <m/>
    <m/>
    <n v="0"/>
    <s v=""/>
    <n v="0.85"/>
    <n v="0"/>
    <m/>
    <s v="100%"/>
    <s v=""/>
    <x v="2"/>
    <m/>
    <x v="2"/>
    <m/>
    <m/>
    <x v="1"/>
    <s v="English"/>
    <x v="0"/>
    <m/>
    <m/>
    <x v="2"/>
    <m/>
    <m/>
    <x v="2"/>
    <m/>
    <m/>
    <x v="1"/>
    <m/>
    <m/>
    <x v="1"/>
    <m/>
    <m/>
    <s v=""/>
    <m/>
    <s v="Yes"/>
    <s v="wendy.cheung@nygh.on.ca"/>
    <m/>
    <n v="0"/>
    <n v="1"/>
  </r>
  <r>
    <s v="Asset03093"/>
    <m/>
    <m/>
    <m/>
    <m/>
    <m/>
    <x v="2"/>
    <x v="48"/>
    <m/>
    <x v="2"/>
    <m/>
    <s v="Specialized Geriatric Services"/>
    <m/>
    <x v="3"/>
    <m/>
    <x v="16"/>
    <x v="3"/>
    <m/>
    <m/>
    <m/>
    <m/>
    <m/>
    <m/>
    <n v="628"/>
    <n v="2040"/>
    <n v="687"/>
    <n v="258"/>
    <n v="2985"/>
    <x v="0"/>
    <n v="0"/>
    <n v="0"/>
    <s v="Weekdays;"/>
    <n v="90"/>
    <m/>
    <s v="243 Consumers Road, 3rd Floor"/>
    <x v="7"/>
    <x v="0"/>
    <x v="50"/>
    <m/>
    <m/>
    <m/>
    <m/>
    <x v="1"/>
    <m/>
    <m/>
    <m/>
    <m/>
    <m/>
    <m/>
    <s v="1950 hours annually (37.5 hours per week)"/>
    <m/>
    <n v="0.75"/>
    <n v="0"/>
    <n v="0"/>
    <n v="0"/>
    <n v="0.7"/>
    <m/>
    <n v="0"/>
    <n v="0"/>
    <n v="0"/>
    <n v="0"/>
    <n v="0"/>
    <n v="0"/>
    <n v="0"/>
    <n v="0"/>
    <n v="0"/>
    <n v="0"/>
    <n v="0"/>
    <n v="0"/>
    <n v="0"/>
    <m/>
    <n v="0"/>
    <n v="0"/>
    <m/>
    <m/>
    <n v="0"/>
    <s v=""/>
    <n v="1.45"/>
    <n v="0"/>
    <m/>
    <s v="100%"/>
    <s v="-catchment in place_x000a_-GPs_x000a_- GEM_x000a_-inpatient_x000a_-GM clinic_x000a_-specialists_x000a_-retirement homes"/>
    <x v="2"/>
    <m/>
    <x v="2"/>
    <m/>
    <m/>
    <x v="1"/>
    <s v="English"/>
    <x v="0"/>
    <m/>
    <m/>
    <x v="2"/>
    <m/>
    <m/>
    <x v="2"/>
    <m/>
    <m/>
    <x v="1"/>
    <m/>
    <m/>
    <x v="1"/>
    <m/>
    <m/>
    <s v=""/>
    <m/>
    <s v="Yes"/>
    <s v="wendy.cheung@nygh.on.ca"/>
    <m/>
    <n v="0"/>
    <n v="1"/>
  </r>
  <r>
    <s v="Asset03215"/>
    <m/>
    <m/>
    <m/>
    <m/>
    <m/>
    <x v="2"/>
    <x v="7"/>
    <m/>
    <x v="2"/>
    <m/>
    <s v="Geriatric Assessment &amp; Intervention Network (GAIN)"/>
    <m/>
    <x v="3"/>
    <m/>
    <x v="16"/>
    <x v="3"/>
    <m/>
    <m/>
    <m/>
    <m/>
    <m/>
    <m/>
    <n v="1002"/>
    <n v="2482"/>
    <n v="1171"/>
    <n v="220"/>
    <n v="3873"/>
    <x v="0"/>
    <n v="0"/>
    <n v="0"/>
    <s v="Weekdays;"/>
    <n v="99"/>
    <m/>
    <s v="2867 Ellesmere Rd"/>
    <x v="6"/>
    <x v="0"/>
    <x v="232"/>
    <m/>
    <m/>
    <m/>
    <m/>
    <x v="1"/>
    <m/>
    <m/>
    <m/>
    <m/>
    <m/>
    <m/>
    <s v="1950 hours annually (37.5 hours per week)"/>
    <m/>
    <n v="1.78"/>
    <n v="0"/>
    <n v="0"/>
    <n v="0"/>
    <n v="0"/>
    <m/>
    <n v="2"/>
    <n v="1"/>
    <n v="0"/>
    <n v="0"/>
    <n v="0"/>
    <n v="1"/>
    <n v="1"/>
    <n v="0"/>
    <n v="0"/>
    <n v="0"/>
    <n v="0"/>
    <n v="0"/>
    <n v="1"/>
    <m/>
    <n v="0"/>
    <n v="0"/>
    <m/>
    <m/>
    <n v="0"/>
    <s v=""/>
    <n v="7.78"/>
    <n v="6"/>
    <m/>
    <s v="75% to &lt;100%"/>
    <s v=""/>
    <x v="2"/>
    <m/>
    <x v="2"/>
    <m/>
    <m/>
    <x v="1"/>
    <s v="English;French"/>
    <x v="0"/>
    <m/>
    <m/>
    <x v="2"/>
    <m/>
    <m/>
    <x v="2"/>
    <m/>
    <m/>
    <x v="1"/>
    <m/>
    <m/>
    <x v="1"/>
    <m/>
    <m/>
    <s v="EPIC site - data maybe viable due to lack of report building."/>
    <m/>
    <s v="Yes"/>
    <s v="kshudall@seniorscarenetwork.ca"/>
    <m/>
    <n v="0"/>
    <n v="1"/>
  </r>
  <r>
    <s v="Asset03203"/>
    <m/>
    <m/>
    <m/>
    <m/>
    <m/>
    <x v="2"/>
    <x v="31"/>
    <m/>
    <x v="2"/>
    <m/>
    <s v="Geriatric Psychiatry Clinic at the Centre for Healthy Aging"/>
    <m/>
    <x v="3"/>
    <m/>
    <x v="16"/>
    <x v="3"/>
    <m/>
    <m/>
    <m/>
    <m/>
    <m/>
    <m/>
    <n v="279"/>
    <n v="662"/>
    <n v="472"/>
    <n v="0"/>
    <n v="1134"/>
    <x v="0"/>
    <n v="0"/>
    <n v="0"/>
    <s v="Weekdays;"/>
    <n v="57"/>
    <m/>
    <s v="88 Maplewood Ave."/>
    <x v="19"/>
    <x v="0"/>
    <x v="30"/>
    <m/>
    <m/>
    <m/>
    <m/>
    <x v="3"/>
    <m/>
    <m/>
    <m/>
    <m/>
    <m/>
    <m/>
    <s v="1950 hours annually (37.5 hours per week)"/>
    <m/>
    <n v="0.4"/>
    <n v="0"/>
    <n v="0"/>
    <n v="0"/>
    <n v="0.15"/>
    <m/>
    <n v="0"/>
    <n v="1.5"/>
    <n v="0"/>
    <n v="0"/>
    <n v="0"/>
    <n v="0"/>
    <n v="0"/>
    <n v="0"/>
    <n v="0"/>
    <n v="0"/>
    <n v="0.5"/>
    <n v="0"/>
    <n v="0"/>
    <m/>
    <n v="0"/>
    <n v="0"/>
    <m/>
    <m/>
    <n v="0"/>
    <s v=""/>
    <n v="2.5499999999999998"/>
    <n v="2"/>
    <m/>
    <s v="100%"/>
    <s v=""/>
    <x v="2"/>
    <m/>
    <x v="2"/>
    <m/>
    <m/>
    <x v="1"/>
    <s v="English"/>
    <x v="0"/>
    <m/>
    <m/>
    <x v="2"/>
    <m/>
    <m/>
    <x v="2"/>
    <m/>
    <m/>
    <x v="1"/>
    <m/>
    <m/>
    <x v="1"/>
    <m/>
    <m/>
    <s v=""/>
    <m/>
    <s v="Yes"/>
    <s v="fisherp@hhsc.ca"/>
    <m/>
    <n v="0"/>
    <n v="1"/>
  </r>
  <r>
    <s v="Asset03511"/>
    <m/>
    <m/>
    <m/>
    <m/>
    <m/>
    <x v="2"/>
    <x v="72"/>
    <m/>
    <x v="2"/>
    <m/>
    <s v="Geriatric Psychiatry Assessment Program"/>
    <m/>
    <x v="3"/>
    <m/>
    <x v="16"/>
    <x v="3"/>
    <m/>
    <m/>
    <m/>
    <m/>
    <m/>
    <m/>
    <n v="463"/>
    <n v="607"/>
    <n v="274"/>
    <n v="33"/>
    <n v="914"/>
    <x v="0"/>
    <n v="0"/>
    <n v="0"/>
    <m/>
    <n v="0"/>
    <m/>
    <s v="550 Wellington Road, South"/>
    <x v="23"/>
    <x v="0"/>
    <x v="78"/>
    <m/>
    <m/>
    <m/>
    <m/>
    <x v="3"/>
    <m/>
    <m/>
    <m/>
    <m/>
    <m/>
    <m/>
    <s v="1950 hours annually (37.5 hours per week)"/>
    <m/>
    <n v="0"/>
    <n v="0"/>
    <n v="0"/>
    <n v="0"/>
    <n v="1.2"/>
    <m/>
    <n v="0"/>
    <n v="0"/>
    <n v="0"/>
    <n v="0"/>
    <n v="0"/>
    <n v="0"/>
    <n v="0"/>
    <n v="0"/>
    <n v="0"/>
    <n v="0"/>
    <n v="3"/>
    <n v="0"/>
    <n v="0"/>
    <m/>
    <n v="0"/>
    <n v="0"/>
    <m/>
    <m/>
    <n v="0"/>
    <s v=""/>
    <n v="4.2"/>
    <n v="3"/>
    <m/>
    <s v=""/>
    <s v=""/>
    <x v="2"/>
    <m/>
    <x v="2"/>
    <m/>
    <m/>
    <x v="1"/>
    <s v="English"/>
    <x v="0"/>
    <m/>
    <m/>
    <x v="2"/>
    <m/>
    <m/>
    <x v="2"/>
    <m/>
    <m/>
    <x v="1"/>
    <m/>
    <m/>
    <x v="1"/>
    <m/>
    <m/>
    <s v=""/>
    <m/>
    <s v="Yes"/>
    <s v="jacobi.elliott@sjhc.london.on.ca"/>
    <m/>
    <n v="0"/>
    <n v="1"/>
  </r>
  <r>
    <s v="Asset03123"/>
    <m/>
    <m/>
    <m/>
    <m/>
    <m/>
    <x v="2"/>
    <x v="14"/>
    <m/>
    <x v="2"/>
    <m/>
    <s v="Geriatric Psychiatry &amp; MH Outreach - Guelph &amp; Cambridge"/>
    <m/>
    <x v="3"/>
    <m/>
    <x v="16"/>
    <x v="3"/>
    <m/>
    <m/>
    <m/>
    <m/>
    <m/>
    <m/>
    <n v="369"/>
    <n v="4182"/>
    <n v="3180"/>
    <n v="36"/>
    <n v="7398"/>
    <x v="0"/>
    <n v="0"/>
    <n v="0"/>
    <s v="Weekdays;"/>
    <n v="68.5"/>
    <m/>
    <s v="80 Waterloo Ave"/>
    <x v="12"/>
    <x v="0"/>
    <x v="14"/>
    <m/>
    <m/>
    <m/>
    <m/>
    <x v="3"/>
    <m/>
    <m/>
    <m/>
    <m/>
    <m/>
    <m/>
    <s v="1820 hours annually (35 hours per week)"/>
    <m/>
    <n v="0"/>
    <n v="0"/>
    <n v="0"/>
    <n v="0"/>
    <n v="0"/>
    <m/>
    <n v="0"/>
    <n v="0"/>
    <n v="0"/>
    <n v="0"/>
    <n v="0"/>
    <n v="0"/>
    <n v="0"/>
    <n v="0"/>
    <n v="0"/>
    <n v="0"/>
    <n v="0"/>
    <n v="0"/>
    <n v="0"/>
    <m/>
    <n v="0"/>
    <n v="0"/>
    <m/>
    <m/>
    <n v="0"/>
    <s v=""/>
    <n v="0"/>
    <n v="0"/>
    <m/>
    <s v="75% to &lt;100%"/>
    <s v=""/>
    <x v="2"/>
    <m/>
    <x v="2"/>
    <m/>
    <m/>
    <x v="1"/>
    <s v="English"/>
    <x v="0"/>
    <m/>
    <m/>
    <x v="2"/>
    <m/>
    <m/>
    <x v="2"/>
    <m/>
    <m/>
    <x v="1"/>
    <m/>
    <m/>
    <x v="1"/>
    <m/>
    <m/>
    <s v=""/>
    <m/>
    <s v="Yes"/>
    <s v="tharper@cmhaww.ca"/>
    <m/>
    <n v="0"/>
    <n v="1"/>
  </r>
  <r>
    <s v="Asset03496"/>
    <m/>
    <m/>
    <m/>
    <m/>
    <m/>
    <x v="2"/>
    <x v="151"/>
    <m/>
    <x v="2"/>
    <m/>
    <s v="Outpatient Geriatric Clinic"/>
    <m/>
    <x v="3"/>
    <m/>
    <x v="16"/>
    <x v="3"/>
    <m/>
    <m/>
    <m/>
    <m/>
    <m/>
    <m/>
    <n v="0"/>
    <n v="523"/>
    <n v="43"/>
    <n v="125"/>
    <n v="691"/>
    <x v="0"/>
    <n v="0"/>
    <n v="0"/>
    <m/>
    <n v="0"/>
    <m/>
    <s v="36 Queen St E"/>
    <x v="7"/>
    <x v="0"/>
    <x v="167"/>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492"/>
    <m/>
    <m/>
    <m/>
    <m/>
    <m/>
    <x v="2"/>
    <x v="88"/>
    <m/>
    <x v="2"/>
    <m/>
    <s v="Geriatric Psychiatry Outpatient Clinic"/>
    <m/>
    <x v="3"/>
    <m/>
    <x v="16"/>
    <x v="3"/>
    <m/>
    <m/>
    <m/>
    <m/>
    <m/>
    <m/>
    <n v="721"/>
    <n v="2646"/>
    <n v="430"/>
    <n v="9"/>
    <n v="3085"/>
    <x v="0"/>
    <n v="0"/>
    <n v="0"/>
    <s v="Weekdays;"/>
    <n v="2"/>
    <m/>
    <s v="3001 Hospital Gate"/>
    <x v="49"/>
    <x v="0"/>
    <x v="97"/>
    <m/>
    <m/>
    <m/>
    <m/>
    <x v="2"/>
    <m/>
    <m/>
    <m/>
    <m/>
    <m/>
    <m/>
    <s v="1950 hours annually (37.5 hours per week)"/>
    <m/>
    <n v="0.2"/>
    <n v="0"/>
    <n v="0"/>
    <n v="0"/>
    <n v="2.4"/>
    <m/>
    <n v="0"/>
    <n v="0"/>
    <n v="0"/>
    <n v="0"/>
    <n v="0"/>
    <n v="0"/>
    <n v="0"/>
    <n v="0"/>
    <n v="0"/>
    <n v="0"/>
    <n v="1.4"/>
    <n v="0"/>
    <n v="1"/>
    <m/>
    <n v="0"/>
    <n v="0"/>
    <m/>
    <m/>
    <n v="0"/>
    <s v=""/>
    <n v="5"/>
    <n v="2.4"/>
    <m/>
    <s v="75% to &lt;100%"/>
    <s v="Hospital Physicians"/>
    <x v="2"/>
    <m/>
    <x v="2"/>
    <m/>
    <m/>
    <x v="1"/>
    <s v="English;French"/>
    <x v="0"/>
    <m/>
    <m/>
    <x v="2"/>
    <m/>
    <m/>
    <x v="2"/>
    <m/>
    <m/>
    <x v="1"/>
    <m/>
    <m/>
    <x v="1"/>
    <m/>
    <m/>
    <s v="In clinic assessment, treatment and support for older people who are experiencing symptoms of serious mental illness. May include first occurrence of the illness, or an individual requiring longer term intervention (inclusive of Mood clinics, Psychosis clinics etc.)."/>
    <m/>
    <s v="Yes"/>
    <s v="mbudgell@haltonhealthcare.com"/>
    <m/>
    <n v="0"/>
    <n v="1"/>
  </r>
  <r>
    <s v="Asset03137"/>
    <m/>
    <m/>
    <m/>
    <m/>
    <m/>
    <x v="2"/>
    <x v="106"/>
    <m/>
    <x v="2"/>
    <m/>
    <s v="Geriatric Mental Health - Pembroke Regional Hospital"/>
    <m/>
    <x v="3"/>
    <m/>
    <x v="16"/>
    <x v="3"/>
    <m/>
    <m/>
    <m/>
    <m/>
    <m/>
    <m/>
    <n v="732"/>
    <n v="2560"/>
    <n v="723"/>
    <n v="0"/>
    <n v="3283"/>
    <x v="0"/>
    <n v="0"/>
    <n v="0"/>
    <s v="Weekdays;"/>
    <n v="80"/>
    <m/>
    <s v="705 MacKay St"/>
    <x v="55"/>
    <x v="0"/>
    <x v="115"/>
    <m/>
    <m/>
    <m/>
    <m/>
    <x v="0"/>
    <m/>
    <m/>
    <m/>
    <m/>
    <m/>
    <m/>
    <s v="1950 hours annually (37.5 hours per week)"/>
    <m/>
    <n v="0"/>
    <n v="0"/>
    <n v="0"/>
    <n v="0"/>
    <n v="0"/>
    <m/>
    <n v="0"/>
    <n v="0"/>
    <n v="0"/>
    <n v="0"/>
    <n v="0"/>
    <n v="0"/>
    <n v="0"/>
    <n v="0"/>
    <n v="0"/>
    <n v="0"/>
    <n v="6.4"/>
    <n v="0"/>
    <n v="0"/>
    <m/>
    <n v="0"/>
    <n v="0"/>
    <m/>
    <m/>
    <n v="0"/>
    <s v=""/>
    <n v="6.4"/>
    <n v="6.4"/>
    <m/>
    <s v="75% to &lt;100%"/>
    <s v=""/>
    <x v="2"/>
    <m/>
    <x v="2"/>
    <m/>
    <m/>
    <x v="1"/>
    <s v="English"/>
    <x v="0"/>
    <m/>
    <m/>
    <x v="2"/>
    <m/>
    <m/>
    <x v="2"/>
    <m/>
    <m/>
    <x v="1"/>
    <m/>
    <m/>
    <x v="1"/>
    <m/>
    <m/>
    <s v=""/>
    <m/>
    <s v="Yes"/>
    <s v="robert.wynja@prh.email"/>
    <m/>
    <n v="0"/>
    <n v="1"/>
  </r>
  <r>
    <s v="Asset03268"/>
    <m/>
    <m/>
    <m/>
    <m/>
    <m/>
    <x v="2"/>
    <x v="122"/>
    <m/>
    <x v="2"/>
    <m/>
    <s v="Seniors Mental Health Ambulatory Clinic"/>
    <m/>
    <x v="3"/>
    <m/>
    <x v="16"/>
    <x v="3"/>
    <m/>
    <m/>
    <m/>
    <m/>
    <m/>
    <m/>
    <n v="82"/>
    <n v="207"/>
    <n v="170"/>
    <n v="0"/>
    <n v="377"/>
    <x v="0"/>
    <n v="0"/>
    <n v="0"/>
    <s v="Weekdays;"/>
    <n v="45"/>
    <m/>
    <s v="752 King St West"/>
    <x v="62"/>
    <x v="0"/>
    <x v="133"/>
    <m/>
    <m/>
    <m/>
    <m/>
    <x v="0"/>
    <m/>
    <m/>
    <m/>
    <m/>
    <m/>
    <m/>
    <s v="1950 hours annually (37.5 hours per week)"/>
    <m/>
    <n v="0"/>
    <n v="0"/>
    <n v="0"/>
    <n v="0"/>
    <n v="0"/>
    <m/>
    <n v="0"/>
    <n v="1"/>
    <n v="0"/>
    <n v="0"/>
    <n v="0"/>
    <n v="0"/>
    <n v="0"/>
    <n v="0"/>
    <n v="0"/>
    <n v="0"/>
    <n v="1"/>
    <n v="0"/>
    <n v="0"/>
    <m/>
    <n v="0"/>
    <n v="0"/>
    <m/>
    <m/>
    <n v="0.6"/>
    <s v="Available resources include OT, SW, Neuropsychology_x000a_1.0 OT vacant_x000a_0.5 Neuropsych vacant"/>
    <n v="2"/>
    <n v="2.6"/>
    <m/>
    <s v=""/>
    <s v="Work in a shared care model with primary care. There is an increasing number of people without primary care which poses a challenge however we still see them"/>
    <x v="2"/>
    <m/>
    <x v="2"/>
    <m/>
    <m/>
    <x v="1"/>
    <s v="English;French"/>
    <x v="0"/>
    <m/>
    <m/>
    <x v="2"/>
    <m/>
    <m/>
    <x v="2"/>
    <m/>
    <m/>
    <x v="1"/>
    <m/>
    <m/>
    <x v="1"/>
    <m/>
    <m/>
    <s v="Video visits are included as In-person visitsContinue to see the burden of illness and risk as well as physical and social complexity with new referrals as a result of COVID and not seeing primary care as readily"/>
    <m/>
    <s v="Yes"/>
    <s v="websters@providencecare.ca"/>
    <m/>
    <n v="0"/>
    <n v="1"/>
  </r>
  <r>
    <s v="Asset03362"/>
    <m/>
    <m/>
    <m/>
    <m/>
    <m/>
    <x v="2"/>
    <x v="118"/>
    <m/>
    <x v="2"/>
    <m/>
    <s v="Geriatric Mental Health Clinic"/>
    <m/>
    <x v="3"/>
    <m/>
    <x v="16"/>
    <x v="3"/>
    <m/>
    <m/>
    <m/>
    <m/>
    <m/>
    <m/>
    <n v="279"/>
    <n v="1910"/>
    <n v="94"/>
    <n v="100"/>
    <n v="2104"/>
    <x v="0"/>
    <n v="0"/>
    <n v="0"/>
    <s v="Weekdays;"/>
    <n v="225"/>
    <m/>
    <s v="1615 Dundas Street East"/>
    <x v="48"/>
    <x v="0"/>
    <x v="128"/>
    <m/>
    <m/>
    <m/>
    <m/>
    <x v="0"/>
    <m/>
    <m/>
    <m/>
    <m/>
    <m/>
    <m/>
    <s v="1950 hours annually (37.5 hours per week)"/>
    <m/>
    <n v="0"/>
    <n v="0"/>
    <n v="0"/>
    <n v="0"/>
    <n v="0.2"/>
    <m/>
    <n v="0"/>
    <n v="0"/>
    <n v="0"/>
    <n v="0"/>
    <n v="0"/>
    <n v="0"/>
    <n v="0"/>
    <n v="0"/>
    <n v="0"/>
    <n v="0"/>
    <n v="2"/>
    <n v="0"/>
    <n v="1"/>
    <m/>
    <n v="0"/>
    <n v="0"/>
    <m/>
    <m/>
    <n v="0"/>
    <s v=""/>
    <n v="3.2"/>
    <n v="3"/>
    <m/>
    <s v="100%"/>
    <s v=""/>
    <x v="2"/>
    <m/>
    <x v="2"/>
    <m/>
    <m/>
    <x v="1"/>
    <s v="English"/>
    <x v="0"/>
    <m/>
    <m/>
    <x v="2"/>
    <m/>
    <m/>
    <x v="2"/>
    <m/>
    <m/>
    <x v="1"/>
    <m/>
    <m/>
    <x v="1"/>
    <m/>
    <m/>
    <s v=""/>
    <m/>
    <s v="Yes"/>
    <s v="johnstonki@ontarioshores.ca"/>
    <m/>
    <n v="0"/>
    <n v="1"/>
  </r>
  <r>
    <s v="Asset03341"/>
    <m/>
    <m/>
    <m/>
    <m/>
    <m/>
    <x v="2"/>
    <x v="9"/>
    <m/>
    <x v="2"/>
    <m/>
    <s v="Geriatric Psychiatry Outpatient Clinic"/>
    <m/>
    <x v="3"/>
    <m/>
    <x v="16"/>
    <x v="3"/>
    <m/>
    <m/>
    <m/>
    <m/>
    <m/>
    <m/>
    <n v="101"/>
    <n v="84"/>
    <n v="0"/>
    <n v="47"/>
    <n v="131"/>
    <x v="0"/>
    <n v="0"/>
    <n v="0"/>
    <s v="Weekdays;"/>
    <n v="0"/>
    <m/>
    <s v="550 University Ave"/>
    <x v="7"/>
    <x v="0"/>
    <x v="9"/>
    <m/>
    <m/>
    <m/>
    <m/>
    <x v="1"/>
    <m/>
    <m/>
    <m/>
    <m/>
    <m/>
    <m/>
    <s v="1950 hours annually (37.5 hours per week)"/>
    <m/>
    <n v="0.5"/>
    <n v="0"/>
    <n v="0"/>
    <n v="0"/>
    <n v="0.1"/>
    <m/>
    <n v="0"/>
    <n v="0"/>
    <n v="0"/>
    <n v="0"/>
    <n v="0"/>
    <n v="0"/>
    <n v="0"/>
    <n v="0"/>
    <n v="0"/>
    <n v="0"/>
    <n v="0"/>
    <n v="0"/>
    <n v="0"/>
    <m/>
    <n v="0"/>
    <n v="0"/>
    <m/>
    <m/>
    <n v="0"/>
    <s v=""/>
    <n v="0.6"/>
    <n v="0"/>
    <m/>
    <s v="100%"/>
    <s v=""/>
    <x v="2"/>
    <m/>
    <x v="2"/>
    <m/>
    <m/>
    <x v="1"/>
    <s v="English"/>
    <x v="0"/>
    <m/>
    <m/>
    <x v="2"/>
    <m/>
    <m/>
    <x v="2"/>
    <m/>
    <m/>
    <x v="1"/>
    <m/>
    <m/>
    <x v="1"/>
    <m/>
    <m/>
    <s v=""/>
    <m/>
    <s v="Yes"/>
    <s v="Cheryl.Simpson@uhn.ca"/>
    <m/>
    <n v="0"/>
    <n v="1"/>
  </r>
  <r>
    <s v="Asset03258"/>
    <m/>
    <m/>
    <m/>
    <m/>
    <m/>
    <x v="2"/>
    <x v="9"/>
    <m/>
    <x v="2"/>
    <m/>
    <s v="Geriatric Mental Health Outreach Team"/>
    <m/>
    <x v="3"/>
    <m/>
    <x v="7"/>
    <x v="8"/>
    <m/>
    <m/>
    <m/>
    <m/>
    <m/>
    <m/>
    <n v="472"/>
    <n v="627"/>
    <n v="0"/>
    <n v="282"/>
    <n v="909"/>
    <x v="0"/>
    <n v="0"/>
    <n v="0"/>
    <s v="Weekdays;"/>
    <n v="0"/>
    <m/>
    <s v="550 University Ave"/>
    <x v="7"/>
    <x v="0"/>
    <x v="9"/>
    <m/>
    <m/>
    <m/>
    <m/>
    <x v="1"/>
    <m/>
    <m/>
    <m/>
    <m/>
    <m/>
    <m/>
    <s v="1950 hours annually (37.5 hours per week)"/>
    <m/>
    <n v="0"/>
    <n v="0"/>
    <n v="0"/>
    <n v="0"/>
    <n v="0.4"/>
    <m/>
    <n v="0"/>
    <n v="0"/>
    <n v="0"/>
    <n v="0"/>
    <n v="0"/>
    <n v="0"/>
    <n v="0"/>
    <n v="0"/>
    <n v="0"/>
    <n v="0"/>
    <n v="0"/>
    <n v="0"/>
    <n v="0"/>
    <m/>
    <n v="0"/>
    <n v="0"/>
    <m/>
    <m/>
    <n v="2.5"/>
    <s v="Geriatric Mental Health Outreach Clinicians (2.5FTE)"/>
    <n v="0.4"/>
    <n v="2.5"/>
    <m/>
    <s v=""/>
    <s v="Long Term Care"/>
    <x v="2"/>
    <m/>
    <x v="2"/>
    <m/>
    <m/>
    <x v="1"/>
    <s v="English"/>
    <x v="0"/>
    <m/>
    <m/>
    <x v="2"/>
    <m/>
    <m/>
    <x v="2"/>
    <m/>
    <m/>
    <x v="1"/>
    <m/>
    <m/>
    <x v="1"/>
    <m/>
    <m/>
    <s v=""/>
    <m/>
    <s v="Yes"/>
    <s v="Cheryl.Simpson@uhn.ca"/>
    <m/>
    <n v="0"/>
    <n v="1"/>
  </r>
  <r>
    <s v="Asset03366"/>
    <m/>
    <m/>
    <m/>
    <m/>
    <m/>
    <x v="2"/>
    <x v="118"/>
    <m/>
    <x v="2"/>
    <m/>
    <s v="Geriatric Transitional Outreach"/>
    <m/>
    <x v="3"/>
    <m/>
    <x v="7"/>
    <x v="8"/>
    <m/>
    <m/>
    <m/>
    <m/>
    <m/>
    <m/>
    <n v="28"/>
    <n v="81"/>
    <n v="4"/>
    <n v="0"/>
    <n v="85"/>
    <x v="0"/>
    <n v="0"/>
    <n v="0"/>
    <s v="Weekdays;"/>
    <n v="0"/>
    <m/>
    <s v="1615 Dundas Street East"/>
    <x v="48"/>
    <x v="0"/>
    <x v="128"/>
    <m/>
    <m/>
    <m/>
    <m/>
    <x v="0"/>
    <m/>
    <m/>
    <m/>
    <m/>
    <m/>
    <m/>
    <s v="1950 hours annually (37.5 hours per week)"/>
    <m/>
    <n v="0"/>
    <n v="0"/>
    <n v="0"/>
    <n v="0"/>
    <n v="0"/>
    <m/>
    <n v="0"/>
    <n v="0"/>
    <n v="0"/>
    <n v="0"/>
    <n v="0"/>
    <n v="0"/>
    <n v="0"/>
    <n v="0"/>
    <n v="0"/>
    <n v="0"/>
    <n v="1"/>
    <n v="2"/>
    <n v="0"/>
    <m/>
    <n v="0"/>
    <n v="0"/>
    <m/>
    <m/>
    <n v="0"/>
    <s v=""/>
    <n v="3"/>
    <n v="3"/>
    <m/>
    <s v="100%"/>
    <s v="Ontario Shores Geriatric Inpatient units"/>
    <x v="2"/>
    <m/>
    <x v="2"/>
    <m/>
    <m/>
    <x v="1"/>
    <s v="English"/>
    <x v="0"/>
    <m/>
    <m/>
    <x v="2"/>
    <m/>
    <m/>
    <x v="2"/>
    <m/>
    <m/>
    <x v="1"/>
    <m/>
    <m/>
    <x v="1"/>
    <m/>
    <m/>
    <s v=""/>
    <m/>
    <s v="Yes"/>
    <s v="johnstonki@ontarioshores.ca"/>
    <m/>
    <n v="0"/>
    <n v="1"/>
  </r>
  <r>
    <s v="Asset03649"/>
    <m/>
    <m/>
    <m/>
    <m/>
    <m/>
    <x v="2"/>
    <x v="54"/>
    <m/>
    <x v="2"/>
    <m/>
    <s v="Geriatric Psychiatry Community Outreach (GPCS)"/>
    <m/>
    <x v="3"/>
    <m/>
    <x v="7"/>
    <x v="8"/>
    <m/>
    <m/>
    <m/>
    <m/>
    <m/>
    <m/>
    <n v="689"/>
    <n v="5059"/>
    <n v="4081"/>
    <n v="2272"/>
    <n v="11412"/>
    <x v="0"/>
    <n v="0"/>
    <n v="0"/>
    <s v="Weekdays;"/>
    <n v="0"/>
    <m/>
    <s v="3560 Bathurst St"/>
    <x v="7"/>
    <x v="0"/>
    <x v="58"/>
    <m/>
    <m/>
    <m/>
    <m/>
    <x v="1"/>
    <m/>
    <m/>
    <m/>
    <m/>
    <m/>
    <m/>
    <s v="1950 hours annually (37.5 hours per week)"/>
    <m/>
    <n v="1.71"/>
    <n v="0"/>
    <n v="0"/>
    <n v="0"/>
    <n v="1.59"/>
    <m/>
    <n v="0"/>
    <n v="1.4"/>
    <n v="0"/>
    <n v="0"/>
    <n v="0"/>
    <n v="0"/>
    <n v="0"/>
    <n v="0"/>
    <n v="0"/>
    <n v="0"/>
    <n v="1.03"/>
    <n v="0"/>
    <n v="1.29"/>
    <m/>
    <n v="0"/>
    <n v="0"/>
    <m/>
    <m/>
    <n v="0.69"/>
    <s v=""/>
    <n v="7.02"/>
    <n v="4.41"/>
    <m/>
    <s v="100%"/>
    <s v=""/>
    <x v="2"/>
    <m/>
    <x v="2"/>
    <m/>
    <m/>
    <x v="1"/>
    <s v="English"/>
    <x v="0"/>
    <m/>
    <m/>
    <x v="2"/>
    <m/>
    <m/>
    <x v="2"/>
    <m/>
    <m/>
    <x v="1"/>
    <m/>
    <m/>
    <x v="1"/>
    <m/>
    <m/>
    <s v=""/>
    <m/>
    <s v="Yes"/>
    <s v="programs@geriatricsontario.ca"/>
    <m/>
    <n v="1"/>
    <n v="1"/>
  </r>
  <r>
    <s v="Asset03102"/>
    <m/>
    <m/>
    <m/>
    <m/>
    <m/>
    <x v="2"/>
    <x v="17"/>
    <m/>
    <x v="2"/>
    <m/>
    <s v="Community Psychiatric Services for the Elderly (CPSE)"/>
    <m/>
    <x v="3"/>
    <m/>
    <x v="7"/>
    <x v="8"/>
    <m/>
    <m/>
    <m/>
    <m/>
    <m/>
    <m/>
    <n v="826"/>
    <n v="3556"/>
    <n v="2971"/>
    <n v="257"/>
    <n v="6784"/>
    <x v="0"/>
    <n v="0"/>
    <n v="0"/>
    <s v="Weekdays;"/>
    <n v="14"/>
    <m/>
    <s v="2075 Bayview Avenue"/>
    <x v="7"/>
    <x v="0"/>
    <x v="17"/>
    <m/>
    <m/>
    <m/>
    <m/>
    <x v="1"/>
    <m/>
    <m/>
    <m/>
    <m/>
    <m/>
    <m/>
    <s v="1950 hours annually (37.5 hours per week)"/>
    <m/>
    <n v="1"/>
    <n v="0"/>
    <n v="0"/>
    <n v="0"/>
    <n v="0.9"/>
    <m/>
    <n v="0"/>
    <n v="0"/>
    <n v="0"/>
    <n v="0"/>
    <n v="1"/>
    <n v="0"/>
    <n v="0"/>
    <n v="0"/>
    <n v="0"/>
    <n v="0"/>
    <n v="1"/>
    <n v="0"/>
    <n v="1"/>
    <m/>
    <n v="0"/>
    <n v="0"/>
    <m/>
    <m/>
    <n v="0"/>
    <s v=""/>
    <n v="4.9000000000000004"/>
    <n v="3"/>
    <m/>
    <s v="100%"/>
    <s v=""/>
    <x v="2"/>
    <m/>
    <x v="2"/>
    <m/>
    <m/>
    <x v="1"/>
    <s v="English"/>
    <x v="0"/>
    <m/>
    <m/>
    <x v="2"/>
    <m/>
    <m/>
    <x v="2"/>
    <m/>
    <m/>
    <x v="1"/>
    <m/>
    <m/>
    <x v="1"/>
    <m/>
    <m/>
    <s v=""/>
    <m/>
    <s v="Yes"/>
    <s v="hema.bhatt@sunnybrook.ca"/>
    <m/>
    <n v="0"/>
    <n v="1"/>
  </r>
  <r>
    <s v="Asset03266"/>
    <m/>
    <m/>
    <m/>
    <m/>
    <m/>
    <x v="2"/>
    <x v="122"/>
    <m/>
    <x v="2"/>
    <m/>
    <s v="Seniors Mental Health OutreachTeam"/>
    <m/>
    <x v="3"/>
    <m/>
    <x v="7"/>
    <x v="8"/>
    <m/>
    <m/>
    <m/>
    <m/>
    <m/>
    <m/>
    <n v="2279"/>
    <n v="6069"/>
    <n v="4671"/>
    <n v="0"/>
    <n v="10740"/>
    <x v="0"/>
    <n v="0"/>
    <n v="0"/>
    <s v="Weekdays;"/>
    <n v="26.3"/>
    <m/>
    <s v="640 Cat Woods Dr. "/>
    <x v="62"/>
    <x v="0"/>
    <x v="222"/>
    <m/>
    <m/>
    <m/>
    <m/>
    <x v="0"/>
    <m/>
    <m/>
    <m/>
    <m/>
    <m/>
    <m/>
    <s v="1950 hours annually (37.5 hours per week)"/>
    <m/>
    <n v="0"/>
    <n v="0"/>
    <n v="0"/>
    <n v="0"/>
    <n v="3.34"/>
    <m/>
    <n v="0"/>
    <n v="2"/>
    <n v="0"/>
    <n v="0"/>
    <n v="0"/>
    <n v="0"/>
    <n v="0"/>
    <n v="0"/>
    <n v="0"/>
    <n v="0"/>
    <n v="19"/>
    <n v="0"/>
    <n v="1"/>
    <m/>
    <n v="0"/>
    <n v="0"/>
    <m/>
    <m/>
    <n v="0"/>
    <s v="RNs divided across sites as follows (all other FTEs shared)_x000a_1.  5.0 FTE RNs_x000a_     1.0 FTE RN Central Access_x000a_2.. 4.0 FTE RNs_x000a_      1.0 FTE RN Central Access_x000a_3. 7.0 FTE RNs_x000a_    1.0 FTE RN Central Access"/>
    <n v="25.34"/>
    <n v="22"/>
    <m/>
    <s v=""/>
    <s v="We work in a shared care model and therefore require a referral from a phsycian. Referral sources include primary care clinicians (physicians/NPs), walk-in clinic clinicians as we have a number of people without a primary care clinician; hospitals; LTCHs"/>
    <x v="2"/>
    <m/>
    <x v="2"/>
    <m/>
    <m/>
    <x v="1"/>
    <s v="English;French"/>
    <x v="0"/>
    <m/>
    <m/>
    <x v="2"/>
    <m/>
    <m/>
    <x v="2"/>
    <m/>
    <m/>
    <x v="1"/>
    <m/>
    <m/>
    <x v="1"/>
    <m/>
    <m/>
    <s v="Video calls are included with In-Person Visits# of caregivers served is an estimateCOVID impacted service. Seeing the burden of illness and risk increase and the complexity of clinical and social situations"/>
    <m/>
    <s v="Yes"/>
    <s v="websters@providencecare.ca"/>
    <m/>
    <n v="0"/>
    <n v="1"/>
  </r>
  <r>
    <s v="Asset03119"/>
    <m/>
    <m/>
    <m/>
    <m/>
    <m/>
    <x v="2"/>
    <x v="14"/>
    <m/>
    <x v="2"/>
    <m/>
    <s v="SGS Seniors at Risk"/>
    <m/>
    <x v="3"/>
    <m/>
    <x v="7"/>
    <x v="8"/>
    <m/>
    <m/>
    <m/>
    <m/>
    <m/>
    <m/>
    <n v="166"/>
    <n v="817"/>
    <n v="694"/>
    <n v="2"/>
    <n v="1513"/>
    <x v="0"/>
    <n v="0"/>
    <n v="0"/>
    <s v="Weekdays;"/>
    <n v="2.1"/>
    <m/>
    <s v="80 Waterloo Ave"/>
    <x v="12"/>
    <x v="0"/>
    <x v="14"/>
    <m/>
    <m/>
    <m/>
    <m/>
    <x v="3"/>
    <m/>
    <m/>
    <m/>
    <m/>
    <m/>
    <m/>
    <s v="1820 hours annually (35 hours per week)"/>
    <m/>
    <n v="0"/>
    <n v="0"/>
    <n v="0"/>
    <n v="0"/>
    <n v="0"/>
    <m/>
    <n v="0"/>
    <n v="0"/>
    <n v="0"/>
    <n v="0"/>
    <n v="0"/>
    <n v="0"/>
    <n v="0"/>
    <n v="0"/>
    <n v="0"/>
    <n v="0"/>
    <n v="0"/>
    <n v="0"/>
    <n v="0"/>
    <m/>
    <n v="0"/>
    <n v="0"/>
    <m/>
    <m/>
    <n v="0"/>
    <s v=""/>
    <n v="0"/>
    <n v="0"/>
    <m/>
    <s v="75% to &lt;100%"/>
    <s v=""/>
    <x v="2"/>
    <m/>
    <x v="2"/>
    <m/>
    <m/>
    <x v="1"/>
    <s v="English"/>
    <x v="0"/>
    <m/>
    <m/>
    <x v="2"/>
    <m/>
    <m/>
    <x v="2"/>
    <m/>
    <m/>
    <x v="1"/>
    <m/>
    <m/>
    <x v="1"/>
    <m/>
    <m/>
    <s v=""/>
    <m/>
    <s v="Yes"/>
    <s v="tharper@cmhaww.ca"/>
    <m/>
    <n v="0"/>
    <n v="1"/>
  </r>
  <r>
    <s v="Asset03127"/>
    <m/>
    <m/>
    <m/>
    <m/>
    <m/>
    <x v="2"/>
    <x v="116"/>
    <m/>
    <x v="2"/>
    <m/>
    <s v="SJHH Seniors Mental Health Outreach Program- Halton and north west Mississauga"/>
    <m/>
    <x v="3"/>
    <m/>
    <x v="7"/>
    <x v="8"/>
    <m/>
    <m/>
    <m/>
    <m/>
    <m/>
    <m/>
    <n v="1291"/>
    <n v="8737"/>
    <n v="5207"/>
    <n v="614"/>
    <n v="14558"/>
    <x v="0"/>
    <n v="0"/>
    <n v="0"/>
    <s v="Weekdays;"/>
    <n v="67"/>
    <m/>
    <s v="5230 South Service Road Unit #103"/>
    <x v="59"/>
    <x v="0"/>
    <x v="126"/>
    <m/>
    <m/>
    <m/>
    <m/>
    <x v="2"/>
    <m/>
    <m/>
    <m/>
    <m/>
    <m/>
    <m/>
    <s v="1950 hours annually (37.5 hours per week)"/>
    <m/>
    <n v="3"/>
    <n v="0"/>
    <n v="0"/>
    <n v="0"/>
    <n v="1.4"/>
    <m/>
    <n v="0"/>
    <n v="0"/>
    <n v="0"/>
    <n v="0"/>
    <n v="0"/>
    <n v="0"/>
    <n v="0"/>
    <n v="0"/>
    <n v="0"/>
    <n v="0"/>
    <n v="0"/>
    <n v="0"/>
    <n v="0"/>
    <m/>
    <n v="0"/>
    <n v="0"/>
    <m/>
    <m/>
    <n v="8.6"/>
    <s v="7.6 FTE Mental Health Workers- geriatric (Regulated); 1.0 FTE Seniors Concurrent Disorder Worker (Unregulated) and Administration is: 1.0 FTE Admin Support; 1.0 FTE Data and Evaluation Coordinator; 1.0 SMHOP Program Manager of 4 SMHOPS"/>
    <n v="4.4000000000000004"/>
    <n v="8.6"/>
    <m/>
    <s v="75% to &lt;100%"/>
    <s v="Other: Long Term Care Homes"/>
    <x v="2"/>
    <m/>
    <x v="2"/>
    <m/>
    <m/>
    <x v="1"/>
    <s v="English"/>
    <x v="0"/>
    <m/>
    <m/>
    <x v="2"/>
    <m/>
    <m/>
    <x v="2"/>
    <m/>
    <m/>
    <x v="1"/>
    <m/>
    <m/>
    <x v="1"/>
    <m/>
    <m/>
    <s v=""/>
    <m/>
    <s v="Yes"/>
    <s v="dbagley@stjoes.ca"/>
    <m/>
    <n v="0"/>
    <n v="1"/>
  </r>
  <r>
    <s v="Asset03129"/>
    <m/>
    <m/>
    <m/>
    <m/>
    <m/>
    <x v="2"/>
    <x v="117"/>
    <m/>
    <x v="2"/>
    <m/>
    <s v="SJHH Seniors Mental Health Outreach Program - Niagara"/>
    <m/>
    <x v="3"/>
    <m/>
    <x v="7"/>
    <x v="8"/>
    <m/>
    <m/>
    <m/>
    <m/>
    <m/>
    <m/>
    <n v="427"/>
    <n v="2560"/>
    <n v="1426"/>
    <n v="21"/>
    <n v="4007"/>
    <x v="0"/>
    <n v="0"/>
    <n v="0"/>
    <s v="Weekdays;"/>
    <n v="84"/>
    <m/>
    <s v="110 Hannover Drive Unit # 107"/>
    <x v="60"/>
    <x v="0"/>
    <x v="127"/>
    <m/>
    <m/>
    <m/>
    <m/>
    <x v="3"/>
    <m/>
    <m/>
    <m/>
    <m/>
    <m/>
    <m/>
    <s v="1950 hours annually (37.5 hours per week)"/>
    <m/>
    <n v="1"/>
    <n v="0"/>
    <n v="0"/>
    <n v="0"/>
    <n v="0.7"/>
    <m/>
    <n v="0"/>
    <n v="0"/>
    <n v="0"/>
    <n v="0"/>
    <n v="0"/>
    <n v="0"/>
    <n v="0"/>
    <n v="0"/>
    <n v="0"/>
    <n v="0"/>
    <n v="2"/>
    <n v="0"/>
    <n v="0"/>
    <m/>
    <n v="0"/>
    <n v="0"/>
    <m/>
    <m/>
    <n v="2.6"/>
    <s v="Mental Health Workers- Geriatric (Regulated)"/>
    <n v="3.7"/>
    <n v="4.5999999999999996"/>
    <m/>
    <s v="75% to &lt;100%"/>
    <s v="Other: Long Term Care Homes"/>
    <x v="2"/>
    <m/>
    <x v="2"/>
    <m/>
    <m/>
    <x v="1"/>
    <s v="English"/>
    <x v="0"/>
    <m/>
    <m/>
    <x v="2"/>
    <m/>
    <m/>
    <x v="2"/>
    <m/>
    <m/>
    <x v="1"/>
    <m/>
    <m/>
    <x v="1"/>
    <m/>
    <m/>
    <s v=""/>
    <m/>
    <s v="Yes"/>
    <s v="dbagley@stjoes.ca"/>
    <m/>
    <n v="0"/>
    <n v="1"/>
  </r>
  <r>
    <s v="Asset03126"/>
    <m/>
    <m/>
    <m/>
    <m/>
    <m/>
    <x v="2"/>
    <x v="173"/>
    <m/>
    <x v="2"/>
    <m/>
    <s v="SJHH Seniors Mental Health Outreach Program Brant"/>
    <m/>
    <x v="3"/>
    <m/>
    <x v="7"/>
    <x v="8"/>
    <m/>
    <m/>
    <m/>
    <m/>
    <m/>
    <m/>
    <n v="135"/>
    <n v="588"/>
    <n v="353"/>
    <n v="8"/>
    <n v="949"/>
    <x v="0"/>
    <n v="0"/>
    <n v="0"/>
    <s v="Weekdays;"/>
    <n v="84"/>
    <m/>
    <s v="99 Wayne Gretzky Parkway"/>
    <x v="16"/>
    <x v="0"/>
    <x v="196"/>
    <m/>
    <m/>
    <m/>
    <m/>
    <x v="3"/>
    <m/>
    <m/>
    <m/>
    <m/>
    <m/>
    <m/>
    <s v="1950 hours annually (37.5 hours per week)"/>
    <m/>
    <n v="0"/>
    <n v="0"/>
    <n v="0"/>
    <n v="0"/>
    <n v="0.2"/>
    <m/>
    <n v="0"/>
    <n v="0"/>
    <n v="0"/>
    <n v="0"/>
    <n v="0"/>
    <n v="0"/>
    <n v="0"/>
    <n v="0"/>
    <n v="0"/>
    <n v="0"/>
    <n v="1"/>
    <n v="0"/>
    <n v="0"/>
    <m/>
    <n v="0"/>
    <n v="0"/>
    <m/>
    <m/>
    <n v="0"/>
    <s v=""/>
    <n v="1.2"/>
    <n v="1"/>
    <m/>
    <s v="75% to &lt;100%"/>
    <s v="Other: Long Term Care Homes"/>
    <x v="2"/>
    <m/>
    <x v="2"/>
    <m/>
    <m/>
    <x v="1"/>
    <s v="English"/>
    <x v="0"/>
    <m/>
    <m/>
    <x v="2"/>
    <m/>
    <m/>
    <x v="2"/>
    <m/>
    <m/>
    <x v="1"/>
    <m/>
    <m/>
    <x v="1"/>
    <m/>
    <m/>
    <s v=""/>
    <m/>
    <s v="Yes"/>
    <s v="dbagley@stjoes.ca"/>
    <m/>
    <n v="0"/>
    <n v="1"/>
  </r>
  <r>
    <s v="Asset03128"/>
    <m/>
    <m/>
    <m/>
    <m/>
    <m/>
    <x v="2"/>
    <x v="115"/>
    <m/>
    <x v="2"/>
    <m/>
    <s v="SJHH Seniors Mental Health Outpatient and Outreach Service - Hamilton"/>
    <m/>
    <x v="3"/>
    <m/>
    <x v="7"/>
    <x v="8"/>
    <m/>
    <m/>
    <m/>
    <m/>
    <m/>
    <m/>
    <n v="606"/>
    <n v="3551"/>
    <n v="2372"/>
    <n v="299"/>
    <n v="6222"/>
    <x v="0"/>
    <n v="0"/>
    <n v="0"/>
    <s v="Weekdays;"/>
    <n v="91"/>
    <m/>
    <s v="100 West 5th Street"/>
    <x v="19"/>
    <x v="0"/>
    <x v="221"/>
    <m/>
    <m/>
    <m/>
    <m/>
    <x v="3"/>
    <m/>
    <m/>
    <m/>
    <m/>
    <m/>
    <m/>
    <s v="1950 hours annually (37.5 hours per week)"/>
    <m/>
    <n v="1.2"/>
    <n v="0"/>
    <n v="0"/>
    <n v="0"/>
    <n v="1.1000000000000001"/>
    <m/>
    <n v="0"/>
    <n v="0"/>
    <n v="0"/>
    <n v="0"/>
    <n v="0"/>
    <n v="0"/>
    <n v="0"/>
    <n v="0"/>
    <n v="0"/>
    <n v="0"/>
    <n v="2.6"/>
    <n v="0"/>
    <n v="1"/>
    <m/>
    <n v="0"/>
    <n v="0"/>
    <m/>
    <m/>
    <n v="0.6"/>
    <s v="Mental Health Worker - Geriatric (Regulated - OT)"/>
    <n v="5.9"/>
    <n v="4.2"/>
    <m/>
    <s v="75% to &lt;100%"/>
    <s v="Other: Inpatient psychiatry programs"/>
    <x v="2"/>
    <m/>
    <x v="2"/>
    <m/>
    <m/>
    <x v="1"/>
    <s v="English"/>
    <x v="0"/>
    <m/>
    <m/>
    <x v="2"/>
    <m/>
    <m/>
    <x v="2"/>
    <m/>
    <m/>
    <x v="1"/>
    <m/>
    <m/>
    <x v="1"/>
    <m/>
    <m/>
    <s v="Psychologist noted above is a Neuropsychologist and serves all the SMH programs and also has responsibility within inpatient and outpatient areas as part of SJHH neuropsychology department"/>
    <m/>
    <s v="Yes"/>
    <s v="dbagley@stjoes.ca"/>
    <m/>
    <n v="0"/>
    <n v="1"/>
  </r>
  <r>
    <s v="Asset03248"/>
    <m/>
    <m/>
    <m/>
    <m/>
    <m/>
    <x v="2"/>
    <x v="146"/>
    <m/>
    <x v="2"/>
    <m/>
    <s v="District Mental Health Services for Older Adults Program (DMHSOAP)"/>
    <m/>
    <x v="3"/>
    <m/>
    <x v="7"/>
    <x v="8"/>
    <m/>
    <m/>
    <m/>
    <m/>
    <m/>
    <m/>
    <n v="702"/>
    <n v="5623"/>
    <n v="2248"/>
    <n v="100"/>
    <n v="7971"/>
    <x v="0"/>
    <n v="0"/>
    <n v="0"/>
    <s v="Weekdays;"/>
    <n v="0"/>
    <m/>
    <s v="612 Portage Ave."/>
    <x v="77"/>
    <x v="0"/>
    <x v="159"/>
    <m/>
    <m/>
    <m/>
    <m/>
    <x v="4"/>
    <m/>
    <m/>
    <m/>
    <m/>
    <m/>
    <m/>
    <s v="1950 hours annually (37.5 hours per week)"/>
    <m/>
    <n v="2"/>
    <n v="0"/>
    <n v="0"/>
    <n v="0"/>
    <n v="0"/>
    <m/>
    <n v="0"/>
    <n v="0"/>
    <n v="0"/>
    <n v="0"/>
    <n v="0"/>
    <n v="0"/>
    <n v="0"/>
    <n v="0"/>
    <n v="0"/>
    <n v="0"/>
    <n v="0"/>
    <n v="0"/>
    <n v="0"/>
    <m/>
    <n v="0"/>
    <n v="0"/>
    <m/>
    <m/>
    <n v="12"/>
    <s v="Geriatric Mental Health Workers (12)"/>
    <n v="2"/>
    <n v="12"/>
    <m/>
    <s v="75% to &lt;100%"/>
    <s v="Hospital"/>
    <x v="2"/>
    <m/>
    <x v="2"/>
    <m/>
    <m/>
    <x v="1"/>
    <s v="English;French"/>
    <x v="0"/>
    <m/>
    <m/>
    <x v="2"/>
    <m/>
    <m/>
    <x v="2"/>
    <m/>
    <m/>
    <x v="1"/>
    <m/>
    <m/>
    <x v="1"/>
    <m/>
    <m/>
    <s v="DMHSOAP covers a vast geographical area that requires a significant amount of travel between appointments.  A considerable amount of time is spent in contact with the caregivers/care partners of the identified client but the identified clients are only open in our system therefore we have estimated the number of caregivers served in the year."/>
    <m/>
    <s v="Yes"/>
    <s v="dredford@cmhaff.ca"/>
    <m/>
    <n v="0"/>
    <n v="1"/>
  </r>
  <r>
    <s v="Asset03512"/>
    <m/>
    <m/>
    <m/>
    <m/>
    <m/>
    <x v="2"/>
    <x v="72"/>
    <m/>
    <x v="2"/>
    <m/>
    <s v="GOR - Geriatric Outreach team"/>
    <m/>
    <x v="3"/>
    <m/>
    <x v="7"/>
    <x v="8"/>
    <m/>
    <m/>
    <m/>
    <m/>
    <m/>
    <m/>
    <n v="723"/>
    <n v="1545"/>
    <n v="1136"/>
    <n v="14"/>
    <n v="2695"/>
    <x v="0"/>
    <n v="0"/>
    <n v="0"/>
    <m/>
    <n v="0"/>
    <m/>
    <s v="550 Wellington Road, South"/>
    <x v="23"/>
    <x v="0"/>
    <x v="78"/>
    <m/>
    <m/>
    <m/>
    <m/>
    <x v="3"/>
    <m/>
    <m/>
    <m/>
    <m/>
    <m/>
    <m/>
    <s v="1950 hours annually (37.5 hours per week)"/>
    <m/>
    <n v="0"/>
    <n v="0"/>
    <n v="0"/>
    <n v="0"/>
    <n v="0"/>
    <m/>
    <n v="0"/>
    <n v="0"/>
    <n v="0"/>
    <n v="0"/>
    <n v="0"/>
    <n v="0"/>
    <n v="0"/>
    <n v="0"/>
    <n v="0"/>
    <n v="0"/>
    <n v="4"/>
    <n v="0"/>
    <n v="0"/>
    <m/>
    <n v="0"/>
    <n v="0"/>
    <m/>
    <m/>
    <n v="0"/>
    <s v=""/>
    <n v="4"/>
    <n v="4"/>
    <m/>
    <s v=""/>
    <s v=""/>
    <x v="2"/>
    <m/>
    <x v="2"/>
    <m/>
    <m/>
    <x v="1"/>
    <s v="English"/>
    <x v="0"/>
    <m/>
    <m/>
    <x v="2"/>
    <m/>
    <m/>
    <x v="2"/>
    <m/>
    <m/>
    <x v="1"/>
    <m/>
    <m/>
    <x v="1"/>
    <m/>
    <m/>
    <s v=""/>
    <m/>
    <s v="Yes"/>
    <s v="jacobi.elliott@sjhc.london.on.ca"/>
    <m/>
    <n v="0"/>
    <n v="1"/>
  </r>
  <r>
    <s v="Asset03202"/>
    <m/>
    <m/>
    <m/>
    <m/>
    <m/>
    <x v="2"/>
    <x v="31"/>
    <m/>
    <x v="2"/>
    <m/>
    <s v="Geriatric Psychiatry Outreach Team"/>
    <m/>
    <x v="3"/>
    <m/>
    <x v="7"/>
    <x v="8"/>
    <m/>
    <m/>
    <m/>
    <m/>
    <m/>
    <m/>
    <n v="260"/>
    <n v="508"/>
    <n v="73"/>
    <n v="0"/>
    <n v="581"/>
    <x v="0"/>
    <n v="0"/>
    <n v="0"/>
    <s v="Weekdays;"/>
    <n v="0"/>
    <m/>
    <s v="88 Maplewood Ave."/>
    <x v="19"/>
    <x v="0"/>
    <x v="30"/>
    <m/>
    <m/>
    <m/>
    <m/>
    <x v="3"/>
    <m/>
    <m/>
    <m/>
    <m/>
    <m/>
    <m/>
    <s v="1950 hours annually (37.5 hours per week)"/>
    <m/>
    <n v="0"/>
    <n v="0"/>
    <n v="0"/>
    <n v="0"/>
    <n v="0.2"/>
    <m/>
    <n v="0"/>
    <n v="1.5"/>
    <n v="0"/>
    <n v="0"/>
    <n v="0"/>
    <n v="0"/>
    <n v="0"/>
    <n v="0"/>
    <n v="0"/>
    <n v="0"/>
    <n v="0.5"/>
    <n v="0"/>
    <n v="0"/>
    <m/>
    <n v="0"/>
    <n v="0"/>
    <m/>
    <m/>
    <n v="0"/>
    <s v=""/>
    <n v="2.2000000000000002"/>
    <n v="2"/>
    <m/>
    <s v="100%"/>
    <s v=""/>
    <x v="2"/>
    <m/>
    <x v="2"/>
    <m/>
    <m/>
    <x v="1"/>
    <s v="English"/>
    <x v="0"/>
    <m/>
    <m/>
    <x v="2"/>
    <m/>
    <m/>
    <x v="2"/>
    <m/>
    <m/>
    <x v="1"/>
    <m/>
    <m/>
    <x v="1"/>
    <m/>
    <m/>
    <s v=""/>
    <m/>
    <s v="Yes"/>
    <s v="fisherp@hhsc.ca"/>
    <m/>
    <n v="0"/>
    <n v="1"/>
  </r>
  <r>
    <s v="Asset03094"/>
    <m/>
    <m/>
    <m/>
    <m/>
    <m/>
    <x v="2"/>
    <x v="48"/>
    <m/>
    <x v="2"/>
    <m/>
    <s v="Specialized Geriatric Services"/>
    <m/>
    <x v="3"/>
    <m/>
    <x v="7"/>
    <x v="8"/>
    <m/>
    <m/>
    <m/>
    <m/>
    <m/>
    <m/>
    <n v="142"/>
    <n v="187"/>
    <n v="12"/>
    <n v="5"/>
    <n v="204"/>
    <x v="0"/>
    <n v="0"/>
    <n v="0"/>
    <s v="Weekdays;"/>
    <n v="30"/>
    <m/>
    <s v="243 Consumers Road, 3rd Floor"/>
    <x v="7"/>
    <x v="0"/>
    <x v="50"/>
    <m/>
    <m/>
    <m/>
    <m/>
    <x v="1"/>
    <m/>
    <m/>
    <m/>
    <m/>
    <m/>
    <m/>
    <s v="1950 hours annually (37.5 hours per week)"/>
    <m/>
    <n v="0.25"/>
    <n v="0"/>
    <n v="0"/>
    <n v="0"/>
    <n v="0.15"/>
    <m/>
    <n v="0"/>
    <n v="0"/>
    <n v="0"/>
    <n v="0"/>
    <n v="0"/>
    <n v="0"/>
    <n v="0"/>
    <n v="0"/>
    <n v="0"/>
    <n v="0"/>
    <n v="0"/>
    <n v="0"/>
    <n v="0"/>
    <m/>
    <n v="0"/>
    <n v="0"/>
    <m/>
    <m/>
    <n v="0"/>
    <s v=""/>
    <n v="0.4"/>
    <n v="0"/>
    <m/>
    <s v="100%"/>
    <s v="-GPs_x000a_- hospital_x000a_-ER_x000a_-GEM_x000a_-LTC_x000a_-memory clinic"/>
    <x v="2"/>
    <m/>
    <x v="2"/>
    <m/>
    <m/>
    <x v="1"/>
    <s v="English"/>
    <x v="0"/>
    <m/>
    <m/>
    <x v="2"/>
    <m/>
    <m/>
    <x v="2"/>
    <m/>
    <m/>
    <x v="1"/>
    <m/>
    <m/>
    <x v="1"/>
    <m/>
    <m/>
    <s v=""/>
    <m/>
    <s v="Yes"/>
    <s v="wendy.cheung@nygh.on.ca"/>
    <m/>
    <n v="0"/>
    <n v="1"/>
  </r>
  <r>
    <s v="Asset03064"/>
    <m/>
    <m/>
    <m/>
    <m/>
    <m/>
    <x v="2"/>
    <x v="80"/>
    <m/>
    <x v="2"/>
    <m/>
    <s v="Seniors' Outpatient Services - Geriatric Psychiatry"/>
    <m/>
    <x v="3"/>
    <m/>
    <x v="7"/>
    <x v="8"/>
    <m/>
    <m/>
    <m/>
    <m/>
    <m/>
    <m/>
    <n v="481"/>
    <n v="5814"/>
    <n v="3529"/>
    <n v="0"/>
    <n v="9343"/>
    <x v="0"/>
    <n v="0"/>
    <n v="0"/>
    <s v="Weekdays;"/>
    <n v="17"/>
    <m/>
    <s v="35 Algoma Street North"/>
    <x v="45"/>
    <x v="0"/>
    <x v="89"/>
    <m/>
    <m/>
    <m/>
    <m/>
    <x v="4"/>
    <m/>
    <m/>
    <m/>
    <m/>
    <m/>
    <m/>
    <s v="1950 hours annually (37.5 hours per week)"/>
    <m/>
    <n v="0"/>
    <n v="0"/>
    <n v="0"/>
    <n v="0"/>
    <n v="1.7"/>
    <m/>
    <n v="0"/>
    <n v="1"/>
    <n v="0"/>
    <n v="0"/>
    <n v="0"/>
    <n v="0"/>
    <n v="0"/>
    <n v="0"/>
    <n v="0"/>
    <n v="0"/>
    <n v="0"/>
    <n v="3.6"/>
    <n v="2"/>
    <m/>
    <n v="0"/>
    <n v="0"/>
    <m/>
    <m/>
    <n v="0"/>
    <s v=""/>
    <n v="8.3000000000000007"/>
    <n v="6.6"/>
    <m/>
    <s v="75% to &lt;100%"/>
    <s v="Acute care, geriatrician and other specialists."/>
    <x v="2"/>
    <m/>
    <x v="2"/>
    <m/>
    <m/>
    <x v="1"/>
    <s v="English;French"/>
    <x v="0"/>
    <m/>
    <m/>
    <x v="2"/>
    <m/>
    <m/>
    <x v="2"/>
    <m/>
    <m/>
    <x v="1"/>
    <m/>
    <m/>
    <x v="1"/>
    <m/>
    <m/>
    <s v="This program also includes the service type Geriatric Psychiatry Outpatient Clinics."/>
    <m/>
    <s v="Yes"/>
    <s v="Lisa.Grillo@tbh.net"/>
    <m/>
    <n v="0"/>
    <n v="1"/>
  </r>
  <r>
    <s v="Asset03462"/>
    <m/>
    <m/>
    <m/>
    <m/>
    <m/>
    <x v="2"/>
    <x v="7"/>
    <m/>
    <x v="2"/>
    <m/>
    <s v="Neuro Cognitive"/>
    <m/>
    <x v="3"/>
    <m/>
    <x v="52"/>
    <x v="3"/>
    <m/>
    <m/>
    <m/>
    <m/>
    <m/>
    <m/>
    <n v="18"/>
    <n v="17"/>
    <n v="0"/>
    <n v="1"/>
    <n v="18"/>
    <x v="0"/>
    <n v="0"/>
    <n v="0"/>
    <s v="Weekdays;"/>
    <n v="0"/>
    <m/>
    <s v="2867 Ellesmere Rd"/>
    <x v="6"/>
    <x v="0"/>
    <x v="232"/>
    <m/>
    <m/>
    <m/>
    <m/>
    <x v="1"/>
    <m/>
    <m/>
    <m/>
    <m/>
    <m/>
    <m/>
    <s v="1950 hours annually (37.5 hours per week)"/>
    <m/>
    <n v="0"/>
    <n v="0"/>
    <n v="0"/>
    <n v="0"/>
    <n v="0.04"/>
    <m/>
    <n v="0"/>
    <n v="0"/>
    <n v="0"/>
    <n v="0"/>
    <n v="0"/>
    <n v="0"/>
    <n v="0"/>
    <n v="0"/>
    <n v="0"/>
    <n v="0"/>
    <n v="0"/>
    <n v="0"/>
    <n v="0"/>
    <m/>
    <n v="0"/>
    <n v="0"/>
    <m/>
    <m/>
    <n v="0"/>
    <s v=""/>
    <n v="0.04"/>
    <n v="0"/>
    <m/>
    <s v=""/>
    <s v=""/>
    <x v="2"/>
    <m/>
    <x v="2"/>
    <m/>
    <m/>
    <x v="1"/>
    <s v="English"/>
    <x v="0"/>
    <m/>
    <m/>
    <x v="2"/>
    <m/>
    <m/>
    <x v="2"/>
    <m/>
    <m/>
    <x v="1"/>
    <m/>
    <m/>
    <x v="1"/>
    <m/>
    <m/>
    <s v=""/>
    <m/>
    <s v="Yes"/>
    <s v="kluk@shn.ca"/>
    <m/>
    <n v="0"/>
    <n v="1"/>
  </r>
  <r>
    <s v="Asset03713"/>
    <m/>
    <m/>
    <m/>
    <m/>
    <m/>
    <x v="2"/>
    <x v="73"/>
    <m/>
    <x v="2"/>
    <m/>
    <s v="Ambulatory Care"/>
    <m/>
    <x v="3"/>
    <m/>
    <x v="52"/>
    <x v="3"/>
    <m/>
    <m/>
    <m/>
    <m/>
    <m/>
    <m/>
    <n v="110"/>
    <n v="3162"/>
    <n v="0"/>
    <n v="0"/>
    <n v="3162"/>
    <x v="0"/>
    <n v="4915"/>
    <n v="0"/>
    <s v="Weekdays;"/>
    <n v="14"/>
    <m/>
    <s v="1145 Carling Ave"/>
    <x v="11"/>
    <x v="0"/>
    <x v="80"/>
    <m/>
    <m/>
    <m/>
    <m/>
    <x v="0"/>
    <m/>
    <m/>
    <m/>
    <m/>
    <m/>
    <m/>
    <s v="1950 hours annually (37.5 hours per week)"/>
    <m/>
    <n v="2"/>
    <n v="0"/>
    <n v="0.3"/>
    <n v="0"/>
    <n v="0"/>
    <m/>
    <n v="0"/>
    <n v="1.25"/>
    <n v="0"/>
    <n v="0"/>
    <n v="0"/>
    <n v="0"/>
    <n v="0.5"/>
    <n v="0"/>
    <n v="0"/>
    <n v="0"/>
    <n v="3"/>
    <n v="0"/>
    <n v="2"/>
    <m/>
    <n v="0"/>
    <n v="1"/>
    <m/>
    <m/>
    <n v="0"/>
    <s v="Director Patient Care Services: 0.70 FTE_x000a_Recreation Student: 0.50 FTE"/>
    <n v="10.050000000000001"/>
    <n v="8.0500000000000007"/>
    <m/>
    <s v="100%"/>
    <s v=""/>
    <x v="2"/>
    <m/>
    <x v="2"/>
    <m/>
    <m/>
    <x v="1"/>
    <s v="English;French"/>
    <x v="0"/>
    <m/>
    <m/>
    <x v="2"/>
    <m/>
    <m/>
    <x v="2"/>
    <m/>
    <m/>
    <x v="1"/>
    <m/>
    <m/>
    <x v="1"/>
    <m/>
    <m/>
    <s v=""/>
    <m/>
    <s v="Yes"/>
    <s v="programs@geriatricsontario.ca"/>
    <m/>
    <n v="0"/>
    <n v="1"/>
  </r>
  <r>
    <s v="Asset03653"/>
    <m/>
    <m/>
    <m/>
    <m/>
    <m/>
    <x v="2"/>
    <x v="54"/>
    <m/>
    <x v="2"/>
    <m/>
    <s v="Psychiatric Day Hospital"/>
    <m/>
    <x v="3"/>
    <m/>
    <x v="52"/>
    <x v="3"/>
    <m/>
    <m/>
    <m/>
    <m/>
    <m/>
    <m/>
    <n v="69"/>
    <n v="628"/>
    <n v="49"/>
    <n v="1415"/>
    <n v="2092"/>
    <x v="0"/>
    <n v="0"/>
    <n v="0"/>
    <s v="Weekdays;"/>
    <n v="0"/>
    <m/>
    <s v="3560 Bathurst St"/>
    <x v="7"/>
    <x v="0"/>
    <x v="58"/>
    <m/>
    <m/>
    <m/>
    <m/>
    <x v="1"/>
    <m/>
    <m/>
    <m/>
    <m/>
    <m/>
    <m/>
    <s v="1950 hours annually (37.5 hours per week)"/>
    <m/>
    <n v="0.74"/>
    <n v="0"/>
    <n v="0"/>
    <n v="0"/>
    <n v="0.59"/>
    <m/>
    <n v="0"/>
    <n v="0.86"/>
    <n v="0"/>
    <n v="0"/>
    <n v="0"/>
    <n v="0"/>
    <n v="0"/>
    <n v="0.03"/>
    <n v="0"/>
    <n v="0"/>
    <n v="0.54"/>
    <n v="0"/>
    <n v="0.94"/>
    <m/>
    <n v="0"/>
    <n v="0"/>
    <m/>
    <m/>
    <n v="0"/>
    <s v=""/>
    <n v="3.6999999999999997"/>
    <n v="2.37"/>
    <m/>
    <s v="100%"/>
    <s v=""/>
    <x v="2"/>
    <m/>
    <x v="2"/>
    <m/>
    <m/>
    <x v="1"/>
    <s v="English"/>
    <x v="0"/>
    <m/>
    <m/>
    <x v="2"/>
    <m/>
    <m/>
    <x v="2"/>
    <m/>
    <m/>
    <x v="1"/>
    <m/>
    <m/>
    <x v="1"/>
    <m/>
    <m/>
    <s v=""/>
    <m/>
    <s v="Yes"/>
    <s v="programs@geriatricsontario.ca"/>
    <m/>
    <n v="1"/>
    <n v="1"/>
  </r>
  <r>
    <s v="Asset03654"/>
    <m/>
    <m/>
    <m/>
    <m/>
    <m/>
    <x v="2"/>
    <x v="54"/>
    <m/>
    <x v="2"/>
    <m/>
    <s v="Telepsychiatry Service"/>
    <m/>
    <x v="3"/>
    <m/>
    <x v="53"/>
    <x v="4"/>
    <m/>
    <m/>
    <m/>
    <m/>
    <m/>
    <m/>
    <n v="136"/>
    <n v="0"/>
    <n v="0"/>
    <n v="141"/>
    <n v="141"/>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
    <m/>
    <s v="Yes"/>
    <s v="programs@geriatricsontario.ca"/>
    <m/>
    <n v="1"/>
    <n v="1"/>
  </r>
  <r>
    <s v="Asset03403"/>
    <m/>
    <m/>
    <m/>
    <m/>
    <m/>
    <x v="2"/>
    <x v="80"/>
    <m/>
    <x v="2"/>
    <m/>
    <s v="Geriatric Telemedicine Program"/>
    <m/>
    <x v="3"/>
    <m/>
    <x v="53"/>
    <x v="4"/>
    <m/>
    <m/>
    <m/>
    <m/>
    <m/>
    <m/>
    <n v="240"/>
    <n v="162"/>
    <n v="162"/>
    <n v="437"/>
    <n v="761"/>
    <x v="0"/>
    <n v="0"/>
    <n v="0"/>
    <s v="Weekdays;"/>
    <n v="54"/>
    <m/>
    <s v="35 Algoma Street North"/>
    <x v="45"/>
    <x v="0"/>
    <x v="89"/>
    <m/>
    <m/>
    <m/>
    <m/>
    <x v="4"/>
    <m/>
    <m/>
    <m/>
    <m/>
    <m/>
    <m/>
    <s v="1950 hours annually (37.5 hours per week)"/>
    <m/>
    <n v="0"/>
    <n v="0"/>
    <n v="0"/>
    <n v="0.2"/>
    <n v="0.02"/>
    <m/>
    <n v="0"/>
    <n v="0"/>
    <n v="0"/>
    <n v="0"/>
    <n v="0"/>
    <n v="0"/>
    <n v="0"/>
    <n v="0"/>
    <n v="0"/>
    <n v="0"/>
    <n v="1.5"/>
    <n v="0"/>
    <n v="0"/>
    <m/>
    <n v="0"/>
    <n v="0"/>
    <m/>
    <m/>
    <n v="0"/>
    <s v=""/>
    <n v="1.72"/>
    <n v="1.5"/>
    <m/>
    <s v="75% to &lt;100%"/>
    <s v="Acute care and specialist referrals accepted."/>
    <x v="2"/>
    <m/>
    <x v="2"/>
    <m/>
    <m/>
    <x v="1"/>
    <s v="English;French"/>
    <x v="0"/>
    <m/>
    <m/>
    <x v="2"/>
    <m/>
    <m/>
    <x v="2"/>
    <m/>
    <m/>
    <x v="1"/>
    <m/>
    <m/>
    <x v="1"/>
    <m/>
    <m/>
    <s v="Geriatric medicine serves all of Northwestern Ontario.  Geriatric psychiatry serves District of Thunder Bay."/>
    <m/>
    <s v="Yes"/>
    <s v="Lisa.Grillo@tbh.net"/>
    <m/>
    <n v="0"/>
    <n v="1"/>
  </r>
  <r>
    <s v="Asset03249"/>
    <m/>
    <m/>
    <m/>
    <m/>
    <m/>
    <x v="2"/>
    <x v="146"/>
    <m/>
    <x v="2"/>
    <m/>
    <s v="Geriatric Psychiatry Services - Baycrest"/>
    <m/>
    <x v="3"/>
    <m/>
    <x v="53"/>
    <x v="4"/>
    <m/>
    <m/>
    <m/>
    <m/>
    <m/>
    <m/>
    <n v="0"/>
    <n v="0"/>
    <n v="0"/>
    <n v="76"/>
    <n v="76"/>
    <x v="0"/>
    <n v="0"/>
    <n v="0"/>
    <s v="Weekdays;"/>
    <n v="0"/>
    <m/>
    <s v="612 Portage Ave."/>
    <x v="77"/>
    <x v="0"/>
    <x v="159"/>
    <m/>
    <m/>
    <m/>
    <m/>
    <x v="4"/>
    <m/>
    <m/>
    <m/>
    <m/>
    <m/>
    <m/>
    <s v="1950 hours annually (37.5 hours per week)"/>
    <m/>
    <n v="0"/>
    <n v="0"/>
    <n v="0"/>
    <n v="0"/>
    <n v="0"/>
    <m/>
    <n v="0"/>
    <n v="0"/>
    <n v="0"/>
    <n v="0"/>
    <n v="0"/>
    <n v="0"/>
    <n v="0"/>
    <n v="0"/>
    <n v="0"/>
    <n v="0"/>
    <n v="0"/>
    <n v="0"/>
    <n v="0"/>
    <m/>
    <n v="0"/>
    <n v="0"/>
    <m/>
    <m/>
    <n v="19"/>
    <s v="Geriatric Mental Health Workers (12 FTE) and Psychogeriatric Resource Consultants (7.0 FTE)"/>
    <n v="0"/>
    <n v="19"/>
    <m/>
    <s v="75% to &lt;100%"/>
    <s v="Largest referral source is primary care"/>
    <x v="2"/>
    <m/>
    <x v="2"/>
    <m/>
    <m/>
    <x v="1"/>
    <s v="English;French"/>
    <x v="0"/>
    <m/>
    <m/>
    <x v="2"/>
    <m/>
    <m/>
    <x v="2"/>
    <m/>
    <m/>
    <x v="1"/>
    <m/>
    <m/>
    <x v="1"/>
    <m/>
    <m/>
    <s v=""/>
    <m/>
    <s v="Yes"/>
    <s v="dredford@cmhaff.ca"/>
    <m/>
    <n v="0"/>
    <n v="1"/>
  </r>
  <r>
    <s v="Asset03255"/>
    <m/>
    <m/>
    <m/>
    <m/>
    <m/>
    <x v="2"/>
    <x v="85"/>
    <m/>
    <x v="2"/>
    <m/>
    <s v="e-Consults"/>
    <m/>
    <x v="3"/>
    <m/>
    <x v="53"/>
    <x v="4"/>
    <m/>
    <m/>
    <m/>
    <m/>
    <m/>
    <m/>
    <n v="6"/>
    <n v="0"/>
    <n v="0"/>
    <n v="0"/>
    <n v="0"/>
    <x v="0"/>
    <n v="0"/>
    <n v="0"/>
    <m/>
    <n v="0"/>
    <m/>
    <s v="190 Cundles Rd W., Suite 205"/>
    <x v="10"/>
    <x v="0"/>
    <x v="94"/>
    <m/>
    <m/>
    <m/>
    <m/>
    <x v="2"/>
    <m/>
    <m/>
    <m/>
    <m/>
    <m/>
    <m/>
    <s v="1950 hours annually (37.5 hours per week)"/>
    <m/>
    <n v="0"/>
    <n v="0"/>
    <n v="0"/>
    <n v="0"/>
    <n v="2"/>
    <m/>
    <n v="0"/>
    <n v="0"/>
    <n v="0"/>
    <n v="0"/>
    <n v="0"/>
    <n v="0"/>
    <n v="0"/>
    <n v="0"/>
    <n v="0"/>
    <n v="0"/>
    <n v="0"/>
    <n v="0"/>
    <n v="0"/>
    <m/>
    <n v="0"/>
    <n v="0"/>
    <m/>
    <m/>
    <n v="0"/>
    <s v=""/>
    <n v="2"/>
    <n v="0"/>
    <m/>
    <s v=""/>
    <s v=""/>
    <x v="2"/>
    <m/>
    <x v="2"/>
    <m/>
    <m/>
    <x v="1"/>
    <s v="English"/>
    <x v="0"/>
    <m/>
    <m/>
    <x v="2"/>
    <m/>
    <m/>
    <x v="2"/>
    <m/>
    <m/>
    <x v="1"/>
    <m/>
    <m/>
    <x v="1"/>
    <m/>
    <m/>
    <s v="Available through the OTNhub eConsult, eConsult links NSM physicians and nurse practitioners with NSM Geriatricians and Geriatric Psychiatrists for “hallway conversations”. Physicians and NPs have told us that sometimes they do not need to wait for a specialist consult. Sometimes, they just need a sounding board for an idea or to ask questions to help inform clinical decision making. Using a private and secure web page, requesting providers can ask a specialist clinical questions about their patient and receive advice securely. Remuneration is available to the referrer and specialist if certain conditions are met. The NSM SGS eConsult service was piloted in the summer of 2018 and, based on experience and feedback, is being opened up to all NSM physicians and nurse practitioners."/>
    <m/>
    <s v="Yes"/>
    <s v="mpeters@nsmsgs.ca"/>
    <m/>
    <n v="0"/>
    <n v="1"/>
  </r>
  <r>
    <s v="Asset03019"/>
    <m/>
    <m/>
    <m/>
    <m/>
    <m/>
    <x v="2"/>
    <x v="80"/>
    <m/>
    <x v="2"/>
    <m/>
    <s v="Seniors' Outpatient Services - Geriatric Medicine Rapid Access Clinic"/>
    <m/>
    <x v="3"/>
    <m/>
    <x v="59"/>
    <x v="0"/>
    <m/>
    <m/>
    <m/>
    <m/>
    <m/>
    <m/>
    <n v="0"/>
    <n v="0"/>
    <n v="0"/>
    <n v="0"/>
    <n v="0"/>
    <x v="0"/>
    <n v="0"/>
    <n v="0"/>
    <s v="Weekdays;"/>
    <n v="0"/>
    <m/>
    <s v="35 Algoma Street North"/>
    <x v="45"/>
    <x v="0"/>
    <x v="89"/>
    <m/>
    <m/>
    <m/>
    <m/>
    <x v="4"/>
    <m/>
    <m/>
    <m/>
    <m/>
    <m/>
    <m/>
    <s v="1950 hours annually (37.5 hours per week)"/>
    <m/>
    <n v="0"/>
    <n v="0"/>
    <n v="0"/>
    <n v="0.05"/>
    <n v="0"/>
    <m/>
    <n v="0"/>
    <n v="0"/>
    <n v="0"/>
    <n v="0"/>
    <n v="0"/>
    <n v="0"/>
    <n v="0"/>
    <n v="0"/>
    <n v="0"/>
    <n v="0"/>
    <n v="0.05"/>
    <n v="0"/>
    <n v="0"/>
    <m/>
    <n v="0"/>
    <n v="0"/>
    <m/>
    <m/>
    <n v="0"/>
    <s v=""/>
    <n v="0.1"/>
    <n v="0.05"/>
    <m/>
    <s v=""/>
    <s v=""/>
    <x v="2"/>
    <m/>
    <x v="2"/>
    <m/>
    <m/>
    <x v="1"/>
    <s v="English;French"/>
    <x v="0"/>
    <m/>
    <m/>
    <x v="2"/>
    <m/>
    <m/>
    <x v="2"/>
    <m/>
    <m/>
    <x v="1"/>
    <m/>
    <m/>
    <x v="1"/>
    <m/>
    <m/>
    <s v=""/>
    <m/>
    <s v="Yes"/>
    <s v="Lisa.Grillo@tbh.net"/>
    <m/>
    <n v="0"/>
    <n v="1"/>
  </r>
  <r>
    <s v="Asset03351"/>
    <m/>
    <m/>
    <m/>
    <m/>
    <m/>
    <x v="2"/>
    <x v="12"/>
    <m/>
    <x v="2"/>
    <m/>
    <s v="Inpatient Consultation service"/>
    <m/>
    <x v="3"/>
    <m/>
    <x v="59"/>
    <x v="0"/>
    <m/>
    <m/>
    <m/>
    <m/>
    <m/>
    <m/>
    <n v="0"/>
    <n v="721"/>
    <n v="0"/>
    <n v="0"/>
    <n v="721"/>
    <x v="0"/>
    <n v="0"/>
    <n v="0"/>
    <s v="Weekdays;"/>
    <n v="0"/>
    <m/>
    <s v="201 Georgian Drive"/>
    <x v="10"/>
    <x v="0"/>
    <x v="12"/>
    <m/>
    <m/>
    <m/>
    <m/>
    <x v="2"/>
    <m/>
    <m/>
    <m/>
    <m/>
    <m/>
    <m/>
    <s v="1950 hours annually (37.5 hours per week)"/>
    <m/>
    <n v="0"/>
    <n v="0"/>
    <n v="0"/>
    <n v="0.5"/>
    <n v="0"/>
    <m/>
    <n v="1"/>
    <n v="0"/>
    <n v="0"/>
    <n v="0"/>
    <n v="0"/>
    <n v="0"/>
    <n v="0"/>
    <n v="0"/>
    <n v="0"/>
    <n v="0"/>
    <n v="0"/>
    <n v="0"/>
    <n v="0"/>
    <m/>
    <n v="0"/>
    <n v="0"/>
    <m/>
    <m/>
    <n v="0"/>
    <s v=""/>
    <n v="1.5"/>
    <n v="1"/>
    <m/>
    <s v="100%"/>
    <s v=""/>
    <x v="2"/>
    <m/>
    <x v="2"/>
    <m/>
    <m/>
    <x v="1"/>
    <s v="English"/>
    <x v="0"/>
    <m/>
    <m/>
    <x v="2"/>
    <m/>
    <m/>
    <x v="2"/>
    <m/>
    <m/>
    <x v="1"/>
    <m/>
    <m/>
    <x v="1"/>
    <m/>
    <m/>
    <s v=""/>
    <m/>
    <s v="Yes"/>
    <s v="FletcherT@rvh.on.ca"/>
    <m/>
    <n v="0"/>
    <n v="1"/>
  </r>
  <r>
    <s v="Asset03488"/>
    <m/>
    <m/>
    <m/>
    <m/>
    <m/>
    <x v="2"/>
    <x v="88"/>
    <m/>
    <x v="2"/>
    <m/>
    <s v="Outpatient Urgent Geriatric Clinic"/>
    <m/>
    <x v="3"/>
    <m/>
    <x v="59"/>
    <x v="0"/>
    <m/>
    <m/>
    <m/>
    <m/>
    <m/>
    <m/>
    <n v="224"/>
    <n v="542"/>
    <n v="20"/>
    <n v="0"/>
    <n v="562"/>
    <x v="0"/>
    <n v="0"/>
    <n v="0"/>
    <s v="Weekdays;"/>
    <n v="10"/>
    <m/>
    <s v="3001 Hospital Gate"/>
    <x v="49"/>
    <x v="0"/>
    <x v="97"/>
    <m/>
    <m/>
    <m/>
    <m/>
    <x v="2"/>
    <m/>
    <m/>
    <m/>
    <m/>
    <m/>
    <m/>
    <s v="1950 hours annually (37.5 hours per week)"/>
    <m/>
    <n v="0.4"/>
    <n v="0"/>
    <n v="0"/>
    <n v="0.2"/>
    <n v="0"/>
    <m/>
    <n v="0.5"/>
    <n v="0"/>
    <n v="0"/>
    <n v="0"/>
    <n v="0"/>
    <n v="0"/>
    <n v="0"/>
    <n v="0"/>
    <n v="0"/>
    <n v="0"/>
    <n v="0"/>
    <n v="0"/>
    <n v="0"/>
    <m/>
    <n v="0"/>
    <n v="0"/>
    <m/>
    <m/>
    <n v="0"/>
    <s v=""/>
    <n v="1.1000000000000001"/>
    <n v="0.5"/>
    <m/>
    <s v="100%"/>
    <s v="Hospital Physicians"/>
    <x v="2"/>
    <m/>
    <x v="2"/>
    <m/>
    <m/>
    <x v="1"/>
    <s v="English;French"/>
    <x v="0"/>
    <m/>
    <m/>
    <x v="2"/>
    <m/>
    <m/>
    <x v="2"/>
    <m/>
    <m/>
    <x v="1"/>
    <m/>
    <m/>
    <x v="1"/>
    <m/>
    <m/>
    <s v="The Urgent Geriatric Assessment Clinic provides timely comprehensive geriatric assessments for patients seen in the Emergency Department but not requiring admission and inpatients ready for discharge, who require a timely comprehensive geriatric assessment.  The goal is to identify and provide a plan for the management of geriatric issues to prevent further Emergency Department visits, avoid unnecessary hospitalizations and reduce length of stay."/>
    <m/>
    <s v="Yes"/>
    <s v="mbudgell@haltonhealthcare.com"/>
    <m/>
    <n v="0"/>
    <n v="1"/>
  </r>
  <r>
    <s v="Asset03425"/>
    <m/>
    <m/>
    <m/>
    <m/>
    <m/>
    <x v="2"/>
    <x v="124"/>
    <m/>
    <x v="2"/>
    <m/>
    <s v="Geriatrician"/>
    <m/>
    <x v="3"/>
    <m/>
    <x v="54"/>
    <x v="4"/>
    <m/>
    <m/>
    <m/>
    <m/>
    <m/>
    <m/>
    <n v="0"/>
    <n v="0"/>
    <n v="0"/>
    <n v="0"/>
    <n v="0"/>
    <x v="0"/>
    <n v="0"/>
    <n v="0"/>
    <m/>
    <n v="0"/>
    <m/>
    <s v="713 chemin Montreal"/>
    <x v="11"/>
    <x v="0"/>
    <x v="135"/>
    <m/>
    <m/>
    <m/>
    <m/>
    <x v="0"/>
    <m/>
    <m/>
    <m/>
    <m/>
    <m/>
    <m/>
    <s v="1950 hours annually (37.5 hours per week)"/>
    <m/>
    <n v="0"/>
    <n v="0"/>
    <n v="0"/>
    <n v="0"/>
    <n v="0"/>
    <m/>
    <n v="0"/>
    <n v="0"/>
    <n v="0"/>
    <n v="0"/>
    <n v="0"/>
    <n v="0"/>
    <n v="0"/>
    <n v="0"/>
    <n v="0"/>
    <n v="0"/>
    <n v="0"/>
    <n v="0"/>
    <n v="0"/>
    <m/>
    <n v="0"/>
    <n v="0"/>
    <m/>
    <m/>
    <n v="0"/>
    <s v=""/>
    <n v="0"/>
    <n v="0"/>
    <m/>
    <s v=""/>
    <s v=""/>
    <x v="2"/>
    <m/>
    <x v="2"/>
    <m/>
    <m/>
    <x v="1"/>
    <s v="English"/>
    <x v="0"/>
    <m/>
    <m/>
    <x v="2"/>
    <m/>
    <m/>
    <x v="2"/>
    <m/>
    <m/>
    <x v="1"/>
    <m/>
    <m/>
    <x v="1"/>
    <m/>
    <m/>
    <s v="Total of 202 consults on medical units"/>
    <m/>
    <s v="Yes"/>
    <s v="myriamveilleux@montfort.on.ca"/>
    <m/>
    <n v="0"/>
    <n v="1"/>
  </r>
  <r>
    <s v="Asset03483"/>
    <m/>
    <m/>
    <m/>
    <m/>
    <m/>
    <x v="2"/>
    <x v="88"/>
    <m/>
    <x v="2"/>
    <m/>
    <s v="Inpatient Geriatric Consult"/>
    <m/>
    <x v="3"/>
    <m/>
    <x v="54"/>
    <x v="4"/>
    <m/>
    <m/>
    <m/>
    <m/>
    <m/>
    <m/>
    <n v="976"/>
    <n v="1264"/>
    <n v="0"/>
    <n v="0"/>
    <n v="1264"/>
    <x v="0"/>
    <n v="0"/>
    <n v="0"/>
    <s v="Weekdays;"/>
    <n v="1"/>
    <m/>
    <s v="3001 Hospital Gate"/>
    <x v="49"/>
    <x v="0"/>
    <x v="97"/>
    <m/>
    <m/>
    <m/>
    <m/>
    <x v="2"/>
    <m/>
    <m/>
    <m/>
    <m/>
    <m/>
    <m/>
    <s v="1950 hours annually (37.5 hours per week)"/>
    <m/>
    <n v="0"/>
    <n v="0"/>
    <n v="0"/>
    <n v="1"/>
    <n v="0"/>
    <m/>
    <n v="0"/>
    <n v="0"/>
    <n v="0"/>
    <n v="0"/>
    <n v="0"/>
    <n v="0"/>
    <n v="0"/>
    <n v="0"/>
    <n v="0"/>
    <n v="0"/>
    <n v="0"/>
    <n v="0"/>
    <n v="0"/>
    <m/>
    <n v="0"/>
    <n v="0"/>
    <m/>
    <m/>
    <n v="0"/>
    <s v=""/>
    <n v="1"/>
    <n v="0"/>
    <m/>
    <s v="100%"/>
    <s v="Hospital Physicians"/>
    <x v="2"/>
    <m/>
    <x v="2"/>
    <m/>
    <m/>
    <x v="1"/>
    <s v="English;French"/>
    <x v="0"/>
    <m/>
    <m/>
    <x v="2"/>
    <m/>
    <m/>
    <x v="2"/>
    <m/>
    <m/>
    <x v="1"/>
    <m/>
    <m/>
    <x v="1"/>
    <m/>
    <m/>
    <s v="Inpatient Geriatric consult service."/>
    <m/>
    <s v="Yes"/>
    <s v="mbudgell@haltonhealthcare.com"/>
    <m/>
    <n v="0"/>
    <n v="1"/>
  </r>
  <r>
    <s v="Asset03308"/>
    <m/>
    <m/>
    <m/>
    <m/>
    <m/>
    <x v="2"/>
    <x v="26"/>
    <m/>
    <x v="2"/>
    <m/>
    <s v="Geriatricians"/>
    <m/>
    <x v="3"/>
    <m/>
    <x v="54"/>
    <x v="4"/>
    <m/>
    <m/>
    <m/>
    <m/>
    <m/>
    <m/>
    <n v="218"/>
    <n v="230"/>
    <n v="0"/>
    <n v="0"/>
    <n v="230"/>
    <x v="0"/>
    <n v="0"/>
    <n v="0"/>
    <s v="Weekdays;"/>
    <n v="0"/>
    <m/>
    <s v="3045 Baseline Rd"/>
    <x v="11"/>
    <x v="0"/>
    <x v="25"/>
    <m/>
    <m/>
    <m/>
    <m/>
    <x v="0"/>
    <m/>
    <m/>
    <m/>
    <m/>
    <m/>
    <m/>
    <s v="1950 hours annually (37.5 hours per week)"/>
    <m/>
    <n v="0"/>
    <n v="0"/>
    <n v="0"/>
    <n v="1.6"/>
    <n v="0"/>
    <m/>
    <n v="0"/>
    <n v="0"/>
    <n v="0"/>
    <n v="0"/>
    <n v="0"/>
    <n v="0"/>
    <n v="0"/>
    <n v="0"/>
    <n v="0"/>
    <n v="0"/>
    <n v="0"/>
    <n v="0"/>
    <n v="0"/>
    <m/>
    <n v="0"/>
    <n v="0"/>
    <m/>
    <m/>
    <n v="0"/>
    <s v=""/>
    <n v="1.6"/>
    <n v="0"/>
    <m/>
    <s v="100%"/>
    <s v="Any QCH inpatient physician"/>
    <x v="2"/>
    <m/>
    <x v="2"/>
    <m/>
    <m/>
    <x v="1"/>
    <s v="English"/>
    <x v="0"/>
    <m/>
    <m/>
    <x v="2"/>
    <m/>
    <m/>
    <x v="2"/>
    <m/>
    <m/>
    <x v="1"/>
    <m/>
    <m/>
    <x v="1"/>
    <m/>
    <m/>
    <s v=""/>
    <m/>
    <s v="Yes"/>
    <s v="spearce@qch.on.ca"/>
    <m/>
    <n v="0"/>
    <n v="1"/>
  </r>
  <r>
    <s v="Asset03391"/>
    <m/>
    <m/>
    <m/>
    <m/>
    <m/>
    <x v="2"/>
    <x v="60"/>
    <m/>
    <x v="2"/>
    <m/>
    <s v="Geriatric NP"/>
    <m/>
    <x v="3"/>
    <m/>
    <x v="54"/>
    <x v="4"/>
    <m/>
    <m/>
    <m/>
    <m/>
    <m/>
    <m/>
    <n v="0"/>
    <n v="1599"/>
    <n v="0"/>
    <n v="0"/>
    <n v="1599"/>
    <x v="0"/>
    <n v="0"/>
    <n v="0"/>
    <m/>
    <n v="0"/>
    <m/>
    <s v="115 Delhi St."/>
    <x v="12"/>
    <x v="0"/>
    <x v="64"/>
    <m/>
    <m/>
    <m/>
    <m/>
    <x v="3"/>
    <m/>
    <m/>
    <m/>
    <m/>
    <m/>
    <m/>
    <s v="1950 hours annually (37.5 hours per week)"/>
    <m/>
    <n v="0"/>
    <n v="0"/>
    <n v="0"/>
    <n v="1"/>
    <n v="0"/>
    <m/>
    <n v="1"/>
    <n v="0"/>
    <n v="0"/>
    <n v="0"/>
    <n v="0"/>
    <n v="0"/>
    <n v="0"/>
    <n v="0"/>
    <n v="0"/>
    <n v="0"/>
    <n v="0"/>
    <n v="0"/>
    <n v="0"/>
    <m/>
    <n v="0"/>
    <n v="0"/>
    <m/>
    <m/>
    <n v="0"/>
    <s v=""/>
    <n v="2"/>
    <n v="1"/>
    <m/>
    <s v="100%"/>
    <s v=""/>
    <x v="2"/>
    <m/>
    <x v="2"/>
    <m/>
    <m/>
    <x v="1"/>
    <s v="English"/>
    <x v="0"/>
    <m/>
    <m/>
    <x v="2"/>
    <m/>
    <m/>
    <x v="2"/>
    <m/>
    <m/>
    <x v="1"/>
    <m/>
    <m/>
    <x v="1"/>
    <m/>
    <m/>
    <s v=""/>
    <m/>
    <s v="Yes"/>
    <s v="jwilson2@gghorg.ca"/>
    <m/>
    <n v="0"/>
    <n v="1"/>
  </r>
  <r>
    <s v="Asset03485"/>
    <m/>
    <m/>
    <m/>
    <m/>
    <m/>
    <x v="2"/>
    <x v="112"/>
    <m/>
    <x v="2"/>
    <m/>
    <s v="Inpatient Geriatric Consult Service"/>
    <m/>
    <x v="3"/>
    <m/>
    <x v="54"/>
    <x v="4"/>
    <m/>
    <m/>
    <m/>
    <m/>
    <m/>
    <m/>
    <n v="140"/>
    <n v="170"/>
    <n v="0"/>
    <n v="0"/>
    <n v="170"/>
    <x v="0"/>
    <n v="0"/>
    <n v="0"/>
    <s v="Weekdays;"/>
    <n v="1"/>
    <m/>
    <s v="1 Princess Anne Dr."/>
    <x v="58"/>
    <x v="0"/>
    <x v="122"/>
    <m/>
    <m/>
    <m/>
    <m/>
    <x v="2"/>
    <m/>
    <m/>
    <m/>
    <m/>
    <m/>
    <m/>
    <s v="1950 hours annually (37.5 hours per week)"/>
    <m/>
    <n v="0"/>
    <n v="0"/>
    <n v="0"/>
    <n v="0.3"/>
    <n v="0"/>
    <m/>
    <n v="0"/>
    <n v="0"/>
    <n v="0"/>
    <n v="0"/>
    <n v="0"/>
    <n v="0"/>
    <n v="0"/>
    <n v="0"/>
    <n v="0"/>
    <n v="0"/>
    <n v="0"/>
    <n v="0"/>
    <n v="0"/>
    <m/>
    <n v="0"/>
    <n v="0"/>
    <m/>
    <m/>
    <n v="0"/>
    <s v=""/>
    <n v="0.3"/>
    <n v="0"/>
    <m/>
    <s v="100%"/>
    <s v="Hospital Physicians"/>
    <x v="2"/>
    <m/>
    <x v="2"/>
    <m/>
    <m/>
    <x v="1"/>
    <s v="English;French"/>
    <x v="0"/>
    <m/>
    <m/>
    <x v="2"/>
    <m/>
    <m/>
    <x v="2"/>
    <m/>
    <m/>
    <x v="1"/>
    <m/>
    <m/>
    <x v="1"/>
    <m/>
    <m/>
    <s v="Inpatient Geriatric consult service"/>
    <m/>
    <s v="Yes"/>
    <s v="mbudgell@haltonhealthcare.com"/>
    <m/>
    <n v="0"/>
    <n v="1"/>
  </r>
  <r>
    <s v="Asset03095"/>
    <m/>
    <m/>
    <m/>
    <m/>
    <m/>
    <x v="2"/>
    <x v="48"/>
    <m/>
    <x v="2"/>
    <m/>
    <s v="Specialized Geriatric Services"/>
    <m/>
    <x v="3"/>
    <m/>
    <x v="54"/>
    <x v="4"/>
    <m/>
    <m/>
    <m/>
    <m/>
    <m/>
    <m/>
    <n v="1449"/>
    <n v="1468"/>
    <n v="311"/>
    <n v="103"/>
    <n v="1882"/>
    <x v="0"/>
    <n v="0"/>
    <n v="0"/>
    <s v="Weekdays;"/>
    <n v="270"/>
    <m/>
    <s v="243 Consumers Road, 3rd Floor"/>
    <x v="7"/>
    <x v="0"/>
    <x v="50"/>
    <m/>
    <m/>
    <m/>
    <m/>
    <x v="1"/>
    <m/>
    <m/>
    <m/>
    <m/>
    <m/>
    <m/>
    <s v="1950 hours annually (37.5 hours per week)"/>
    <m/>
    <n v="0"/>
    <n v="0"/>
    <n v="0"/>
    <n v="0.95"/>
    <n v="0"/>
    <m/>
    <n v="0"/>
    <n v="0"/>
    <n v="0"/>
    <n v="0"/>
    <n v="0"/>
    <n v="0"/>
    <n v="0"/>
    <n v="0"/>
    <n v="0"/>
    <n v="0"/>
    <n v="0"/>
    <n v="0"/>
    <n v="0"/>
    <m/>
    <n v="0"/>
    <n v="0"/>
    <m/>
    <m/>
    <n v="0"/>
    <s v=""/>
    <n v="0.95"/>
    <n v="0"/>
    <m/>
    <s v="75% to &lt;100%"/>
    <s v="-catchment in place_x000a_-GP_x000a_-inpatient_x000a_-ER_x000a_-specialists_x000a_-RH_x000a_-NPs"/>
    <x v="2"/>
    <m/>
    <x v="2"/>
    <m/>
    <m/>
    <x v="1"/>
    <s v="English"/>
    <x v="0"/>
    <m/>
    <m/>
    <x v="2"/>
    <m/>
    <m/>
    <x v="2"/>
    <m/>
    <m/>
    <x v="1"/>
    <m/>
    <m/>
    <x v="1"/>
    <m/>
    <m/>
    <s v="-The total FTE is a summary of physician coverage for all Geriatric medicine clinic (GM clinic, memory clinic, osteoporosis- osteoporosis clinic can be 55 and up and memory clinic can be 60 and up"/>
    <m/>
    <s v="Yes"/>
    <s v="wendy.cheung@nygh.on.ca"/>
    <m/>
    <n v="0"/>
    <n v="1"/>
  </r>
  <r>
    <s v="Asset03484"/>
    <m/>
    <m/>
    <m/>
    <m/>
    <m/>
    <x v="2"/>
    <x v="111"/>
    <m/>
    <x v="2"/>
    <m/>
    <s v="Inpatient Geriatric Consult Service"/>
    <m/>
    <x v="3"/>
    <m/>
    <x v="54"/>
    <x v="4"/>
    <m/>
    <m/>
    <m/>
    <m/>
    <m/>
    <m/>
    <n v="445"/>
    <n v="501"/>
    <n v="0"/>
    <n v="0"/>
    <n v="501"/>
    <x v="0"/>
    <n v="0"/>
    <n v="0"/>
    <s v="Weekdays;"/>
    <n v="1"/>
    <m/>
    <s v="725 Bronte St. S"/>
    <x v="57"/>
    <x v="0"/>
    <x v="121"/>
    <m/>
    <m/>
    <m/>
    <m/>
    <x v="2"/>
    <m/>
    <m/>
    <m/>
    <m/>
    <m/>
    <m/>
    <s v="1950 hours annually (37.5 hours per week)"/>
    <m/>
    <n v="0"/>
    <n v="0"/>
    <n v="0"/>
    <n v="0.8"/>
    <n v="0"/>
    <m/>
    <n v="0"/>
    <n v="0"/>
    <n v="0"/>
    <n v="0"/>
    <n v="0"/>
    <n v="0"/>
    <n v="0"/>
    <n v="0"/>
    <n v="0"/>
    <n v="0"/>
    <n v="0"/>
    <n v="0"/>
    <n v="0"/>
    <m/>
    <n v="0"/>
    <n v="0"/>
    <m/>
    <m/>
    <n v="0"/>
    <s v=""/>
    <n v="0.8"/>
    <n v="0"/>
    <m/>
    <s v="100%"/>
    <s v="Hospital Physicians"/>
    <x v="2"/>
    <m/>
    <x v="2"/>
    <m/>
    <m/>
    <x v="1"/>
    <s v="English;French"/>
    <x v="0"/>
    <m/>
    <m/>
    <x v="2"/>
    <m/>
    <m/>
    <x v="2"/>
    <m/>
    <m/>
    <x v="1"/>
    <m/>
    <m/>
    <x v="1"/>
    <m/>
    <m/>
    <s v="Inpatient Geriatric consultation service."/>
    <m/>
    <s v="Yes"/>
    <s v="mbudgell@haltonhealthcare.com"/>
    <m/>
    <n v="0"/>
    <n v="1"/>
  </r>
  <r>
    <s v="Asset03494"/>
    <m/>
    <m/>
    <m/>
    <m/>
    <m/>
    <x v="2"/>
    <x v="111"/>
    <m/>
    <x v="2"/>
    <m/>
    <s v="HELP"/>
    <m/>
    <x v="3"/>
    <m/>
    <x v="4"/>
    <x v="4"/>
    <m/>
    <m/>
    <m/>
    <m/>
    <m/>
    <m/>
    <n v="170"/>
    <n v="2650"/>
    <n v="0"/>
    <n v="0"/>
    <n v="2650"/>
    <x v="0"/>
    <n v="0"/>
    <n v="0"/>
    <s v="Weekdays; Weekends"/>
    <n v="1"/>
    <m/>
    <s v="725 Bronte St. S"/>
    <x v="57"/>
    <x v="0"/>
    <x v="121"/>
    <m/>
    <m/>
    <m/>
    <m/>
    <x v="2"/>
    <m/>
    <m/>
    <m/>
    <m/>
    <m/>
    <m/>
    <s v="1950 hours annually (37.5 hours per week)"/>
    <m/>
    <n v="0"/>
    <n v="0"/>
    <n v="0"/>
    <n v="0"/>
    <n v="0"/>
    <m/>
    <n v="0"/>
    <n v="0"/>
    <n v="0"/>
    <n v="0"/>
    <n v="0"/>
    <n v="0"/>
    <n v="1"/>
    <n v="0"/>
    <n v="0"/>
    <n v="0"/>
    <n v="0"/>
    <n v="0"/>
    <n v="0"/>
    <m/>
    <n v="0"/>
    <n v="0"/>
    <m/>
    <m/>
    <n v="0"/>
    <s v=""/>
    <n v="1"/>
    <n v="1"/>
    <m/>
    <s v="100%"/>
    <s v="Elder Life Specialist Case Finding; Hospital Physicians: Geriatricians; Nurses"/>
    <x v="2"/>
    <m/>
    <x v="2"/>
    <m/>
    <m/>
    <x v="1"/>
    <s v="English;French"/>
    <x v="0"/>
    <m/>
    <m/>
    <x v="2"/>
    <m/>
    <m/>
    <x v="2"/>
    <m/>
    <m/>
    <x v="1"/>
    <m/>
    <m/>
    <x v="1"/>
    <m/>
    <m/>
    <s v="Hospital Elder Life Program (HELP) is designed to prevent delirium by keeping hospitalized seniors oriented to their surroundings, meeting their needs for nutrition, fluids, and sleep, and keeping them mobile within the limitations of their physical condition.  HELP’s innovative design utilizes Elder Life Specialists and a large, well-organized and specially trained volunteer group to meet the patients’ needs."/>
    <m/>
    <s v="Yes"/>
    <s v="mbudgell@haltonhealthcare.com"/>
    <m/>
    <n v="0"/>
    <n v="1"/>
  </r>
  <r>
    <s v="Asset03261"/>
    <m/>
    <m/>
    <m/>
    <m/>
    <m/>
    <x v="2"/>
    <x v="50"/>
    <m/>
    <x v="2"/>
    <m/>
    <s v="Hospital Elder Life Program (HELP)"/>
    <m/>
    <x v="3"/>
    <m/>
    <x v="4"/>
    <x v="4"/>
    <m/>
    <m/>
    <m/>
    <m/>
    <m/>
    <m/>
    <n v="130"/>
    <n v="0"/>
    <n v="0"/>
    <n v="0"/>
    <n v="0"/>
    <x v="0"/>
    <n v="0"/>
    <n v="0"/>
    <m/>
    <n v="0"/>
    <m/>
    <s v="711 Concession St."/>
    <x v="19"/>
    <x v="0"/>
    <x v="54"/>
    <m/>
    <m/>
    <m/>
    <m/>
    <x v="3"/>
    <m/>
    <m/>
    <m/>
    <m/>
    <m/>
    <m/>
    <s v="1950 hours annually (37.5 hours per week)"/>
    <m/>
    <n v="0"/>
    <n v="0"/>
    <n v="0"/>
    <n v="0"/>
    <n v="0"/>
    <m/>
    <n v="0"/>
    <n v="0"/>
    <n v="0"/>
    <n v="0"/>
    <n v="0"/>
    <n v="0"/>
    <n v="0"/>
    <n v="0"/>
    <n v="0"/>
    <n v="0"/>
    <n v="0.8"/>
    <n v="0"/>
    <n v="0"/>
    <m/>
    <n v="0"/>
    <n v="0"/>
    <m/>
    <m/>
    <n v="1.2"/>
    <s v="Elder Life Specialist"/>
    <n v="0.8"/>
    <n v="2"/>
    <m/>
    <s v="100%"/>
    <s v=""/>
    <x v="2"/>
    <m/>
    <x v="2"/>
    <m/>
    <m/>
    <x v="1"/>
    <s v="English"/>
    <x v="0"/>
    <m/>
    <m/>
    <x v="2"/>
    <m/>
    <m/>
    <x v="2"/>
    <m/>
    <m/>
    <x v="1"/>
    <m/>
    <m/>
    <x v="1"/>
    <m/>
    <m/>
    <s v=""/>
    <m/>
    <s v="Yes"/>
    <s v="fisherp@hhsc.ca"/>
    <m/>
    <n v="0"/>
    <n v="1"/>
  </r>
  <r>
    <s v="Asset03263"/>
    <m/>
    <m/>
    <m/>
    <m/>
    <m/>
    <x v="2"/>
    <x v="50"/>
    <m/>
    <x v="2"/>
    <m/>
    <s v="Hospital Elder Life Program"/>
    <m/>
    <x v="3"/>
    <m/>
    <x v="4"/>
    <x v="4"/>
    <m/>
    <m/>
    <m/>
    <m/>
    <m/>
    <m/>
    <n v="130"/>
    <n v="0"/>
    <n v="0"/>
    <n v="0"/>
    <n v="0"/>
    <x v="0"/>
    <n v="0"/>
    <n v="0"/>
    <s v="Weekdays;"/>
    <n v="0"/>
    <m/>
    <s v="711 Concession St."/>
    <x v="19"/>
    <x v="0"/>
    <x v="54"/>
    <m/>
    <m/>
    <m/>
    <m/>
    <x v="3"/>
    <m/>
    <m/>
    <m/>
    <m/>
    <m/>
    <m/>
    <s v="1950 hours annually (37.5 hours per week)"/>
    <m/>
    <n v="0"/>
    <n v="0"/>
    <n v="0"/>
    <n v="0"/>
    <n v="0"/>
    <m/>
    <n v="0"/>
    <n v="0"/>
    <n v="0"/>
    <n v="0"/>
    <n v="0"/>
    <n v="0"/>
    <n v="0"/>
    <n v="0"/>
    <n v="0"/>
    <n v="0"/>
    <n v="0.8"/>
    <n v="0"/>
    <n v="0"/>
    <m/>
    <n v="0"/>
    <n v="0"/>
    <m/>
    <m/>
    <n v="1.2"/>
    <s v="Elder Life Specialist"/>
    <n v="0.8"/>
    <n v="2"/>
    <m/>
    <s v="100%"/>
    <s v=""/>
    <x v="2"/>
    <m/>
    <x v="2"/>
    <m/>
    <m/>
    <x v="1"/>
    <s v="English"/>
    <x v="0"/>
    <m/>
    <m/>
    <x v="2"/>
    <m/>
    <m/>
    <x v="2"/>
    <m/>
    <m/>
    <x v="1"/>
    <m/>
    <m/>
    <x v="1"/>
    <m/>
    <m/>
    <s v=""/>
    <m/>
    <s v="Yes"/>
    <s v="fisherp@hhsc.ca"/>
    <m/>
    <n v="0"/>
    <n v="1"/>
  </r>
  <r>
    <s v="Asset03262"/>
    <m/>
    <m/>
    <m/>
    <m/>
    <m/>
    <x v="2"/>
    <x v="51"/>
    <m/>
    <x v="2"/>
    <m/>
    <s v="Hospital Elder Life Program (HELP)"/>
    <m/>
    <x v="3"/>
    <m/>
    <x v="4"/>
    <x v="4"/>
    <m/>
    <m/>
    <m/>
    <m/>
    <m/>
    <m/>
    <n v="131"/>
    <n v="0"/>
    <n v="0"/>
    <n v="0"/>
    <n v="0"/>
    <x v="0"/>
    <n v="0"/>
    <n v="0"/>
    <s v="Weekdays;"/>
    <n v="0"/>
    <m/>
    <s v="237 Barton St. East"/>
    <x v="19"/>
    <x v="0"/>
    <x v="55"/>
    <m/>
    <m/>
    <m/>
    <m/>
    <x v="3"/>
    <m/>
    <m/>
    <m/>
    <m/>
    <m/>
    <m/>
    <s v="1950 hours annually (37.5 hours per week)"/>
    <m/>
    <n v="0"/>
    <n v="0"/>
    <n v="0"/>
    <n v="0"/>
    <n v="0"/>
    <m/>
    <n v="0"/>
    <n v="0"/>
    <n v="0"/>
    <n v="0"/>
    <n v="0"/>
    <n v="0"/>
    <n v="0"/>
    <n v="0"/>
    <n v="0"/>
    <n v="0"/>
    <n v="0.8"/>
    <n v="0"/>
    <n v="0"/>
    <m/>
    <n v="0"/>
    <n v="0"/>
    <m/>
    <m/>
    <n v="1.2"/>
    <s v="Elder Life Specialist"/>
    <n v="0.8"/>
    <n v="2"/>
    <m/>
    <s v="100%"/>
    <s v=""/>
    <x v="2"/>
    <m/>
    <x v="2"/>
    <m/>
    <m/>
    <x v="1"/>
    <s v="English"/>
    <x v="0"/>
    <m/>
    <m/>
    <x v="2"/>
    <m/>
    <m/>
    <x v="2"/>
    <m/>
    <m/>
    <x v="1"/>
    <m/>
    <m/>
    <x v="1"/>
    <m/>
    <m/>
    <s v=""/>
    <m/>
    <s v="Yes"/>
    <s v="fisherp@hhsc.ca"/>
    <m/>
    <n v="0"/>
    <n v="1"/>
  </r>
  <r>
    <s v="Asset03476"/>
    <m/>
    <m/>
    <m/>
    <m/>
    <m/>
    <x v="2"/>
    <x v="119"/>
    <m/>
    <x v="2"/>
    <m/>
    <s v="HELP Program"/>
    <m/>
    <x v="3"/>
    <m/>
    <x v="4"/>
    <x v="4"/>
    <m/>
    <m/>
    <m/>
    <m/>
    <m/>
    <m/>
    <n v="532"/>
    <n v="532"/>
    <n v="0"/>
    <n v="0"/>
    <n v="532"/>
    <x v="0"/>
    <n v="0"/>
    <n v="0"/>
    <s v="Weekdays;"/>
    <n v="0"/>
    <m/>
    <s v="4001 Leslie St"/>
    <x v="61"/>
    <x v="0"/>
    <x v="130"/>
    <m/>
    <m/>
    <m/>
    <m/>
    <x v="1"/>
    <m/>
    <m/>
    <m/>
    <m/>
    <m/>
    <m/>
    <s v="1950 hours annually (37.5 hours per week)"/>
    <m/>
    <n v="0"/>
    <n v="0"/>
    <n v="0"/>
    <n v="0"/>
    <n v="0"/>
    <m/>
    <n v="0"/>
    <n v="0"/>
    <n v="0"/>
    <n v="0"/>
    <n v="0"/>
    <n v="0"/>
    <n v="0"/>
    <n v="0"/>
    <n v="0"/>
    <n v="0"/>
    <n v="0"/>
    <n v="0"/>
    <n v="0"/>
    <m/>
    <n v="0"/>
    <n v="0"/>
    <m/>
    <m/>
    <n v="1"/>
    <s v="Other - Elder Life Specialist_x000a_Program operationalized by 30 volunteers through NYGH volunteer services"/>
    <n v="0"/>
    <n v="1"/>
    <m/>
    <s v="100%"/>
    <s v="All Medicine/Surgery units"/>
    <x v="2"/>
    <m/>
    <x v="2"/>
    <m/>
    <m/>
    <x v="1"/>
    <s v="English"/>
    <x v="0"/>
    <m/>
    <m/>
    <x v="2"/>
    <m/>
    <m/>
    <x v="2"/>
    <m/>
    <m/>
    <x v="1"/>
    <m/>
    <m/>
    <x v="1"/>
    <m/>
    <m/>
    <s v="HELP- service offered morning and afternoon (2x/day, 5x/wk), in person. Approximately 4-6 volunteers per day, providing daily orientation, therapeutic activities, sensory aid and meal assistance"/>
    <m/>
    <s v="Yes"/>
    <s v="wendy.cheung@nygh.on.ca"/>
    <m/>
    <n v="0"/>
    <n v="1"/>
  </r>
  <r>
    <s v="Asset03392"/>
    <m/>
    <m/>
    <m/>
    <m/>
    <m/>
    <x v="2"/>
    <x v="60"/>
    <m/>
    <x v="2"/>
    <m/>
    <s v="Hospital Elder Life Program"/>
    <m/>
    <x v="3"/>
    <m/>
    <x v="4"/>
    <x v="4"/>
    <m/>
    <m/>
    <m/>
    <m/>
    <m/>
    <m/>
    <n v="0"/>
    <n v="277"/>
    <n v="0"/>
    <n v="0"/>
    <n v="277"/>
    <x v="0"/>
    <n v="0"/>
    <n v="0"/>
    <m/>
    <n v="0"/>
    <m/>
    <s v="115 Delhi St."/>
    <x v="12"/>
    <x v="0"/>
    <x v="64"/>
    <m/>
    <m/>
    <m/>
    <m/>
    <x v="3"/>
    <m/>
    <m/>
    <m/>
    <m/>
    <m/>
    <m/>
    <s v="1950 hours annually (37.5 hours per week)"/>
    <m/>
    <n v="0"/>
    <n v="0"/>
    <n v="0"/>
    <n v="0"/>
    <n v="0"/>
    <m/>
    <n v="0"/>
    <n v="0"/>
    <n v="0"/>
    <n v="0"/>
    <n v="0"/>
    <n v="0"/>
    <n v="0"/>
    <n v="0"/>
    <n v="0"/>
    <n v="0"/>
    <n v="0"/>
    <n v="0"/>
    <n v="0"/>
    <m/>
    <n v="0"/>
    <n v="1"/>
    <m/>
    <m/>
    <n v="0"/>
    <s v=""/>
    <n v="1"/>
    <n v="1"/>
    <m/>
    <s v="100%"/>
    <s v=""/>
    <x v="2"/>
    <m/>
    <x v="2"/>
    <m/>
    <m/>
    <x v="1"/>
    <s v="English"/>
    <x v="0"/>
    <m/>
    <m/>
    <x v="2"/>
    <m/>
    <m/>
    <x v="2"/>
    <m/>
    <m/>
    <x v="1"/>
    <m/>
    <m/>
    <x v="1"/>
    <m/>
    <m/>
    <s v="Organization was without an Elder Life Specialist for 5 months due to a vacancy."/>
    <m/>
    <s v="Yes"/>
    <s v="jwilson2@gghorg.ca"/>
    <m/>
    <n v="0"/>
    <n v="1"/>
  </r>
  <r>
    <s v="Asset03404"/>
    <m/>
    <m/>
    <m/>
    <m/>
    <m/>
    <x v="2"/>
    <x v="80"/>
    <m/>
    <x v="2"/>
    <m/>
    <s v="Hospital Elder Life Program"/>
    <m/>
    <x v="3"/>
    <m/>
    <x v="4"/>
    <x v="4"/>
    <m/>
    <m/>
    <m/>
    <m/>
    <m/>
    <m/>
    <n v="105"/>
    <n v="1040"/>
    <n v="3"/>
    <n v="0"/>
    <n v="1043"/>
    <x v="0"/>
    <n v="0"/>
    <n v="0"/>
    <m/>
    <n v="2"/>
    <m/>
    <s v="35 Algoma Street North"/>
    <x v="45"/>
    <x v="0"/>
    <x v="89"/>
    <m/>
    <m/>
    <m/>
    <m/>
    <x v="4"/>
    <m/>
    <m/>
    <m/>
    <m/>
    <m/>
    <m/>
    <s v="1950 hours annually (37.5 hours per week)"/>
    <m/>
    <n v="0"/>
    <n v="0"/>
    <n v="0"/>
    <n v="0"/>
    <n v="0"/>
    <m/>
    <n v="0"/>
    <n v="0"/>
    <n v="0"/>
    <n v="0"/>
    <n v="0"/>
    <n v="0"/>
    <n v="0"/>
    <n v="0"/>
    <n v="0"/>
    <n v="0"/>
    <n v="0"/>
    <n v="0"/>
    <n v="0"/>
    <m/>
    <n v="0"/>
    <n v="1"/>
    <m/>
    <m/>
    <n v="0"/>
    <s v="Volunteer based program_x000a_0.2 FTE which fluctuates periodically throughout the year"/>
    <n v="1"/>
    <n v="1"/>
    <m/>
    <s v="100%"/>
    <s v="Referral from inpatient services."/>
    <x v="2"/>
    <m/>
    <x v="2"/>
    <m/>
    <m/>
    <x v="1"/>
    <s v="English;French"/>
    <x v="0"/>
    <m/>
    <m/>
    <x v="2"/>
    <m/>
    <m/>
    <x v="2"/>
    <m/>
    <m/>
    <x v="1"/>
    <m/>
    <m/>
    <x v="1"/>
    <m/>
    <m/>
    <s v="Any language available with translation services."/>
    <m/>
    <s v="Yes"/>
    <s v="Lisa.Grillo@tbh.net"/>
    <m/>
    <n v="0"/>
    <n v="1"/>
  </r>
  <r>
    <s v="Asset03348"/>
    <m/>
    <m/>
    <m/>
    <m/>
    <m/>
    <x v="2"/>
    <x v="12"/>
    <m/>
    <x v="2"/>
    <m/>
    <s v="RVH- Hospital Elder Life Program"/>
    <m/>
    <x v="3"/>
    <m/>
    <x v="4"/>
    <x v="4"/>
    <m/>
    <m/>
    <m/>
    <m/>
    <m/>
    <m/>
    <n v="0"/>
    <n v="0"/>
    <n v="0"/>
    <n v="0"/>
    <n v="0"/>
    <x v="0"/>
    <n v="0"/>
    <n v="0"/>
    <m/>
    <n v="0"/>
    <m/>
    <s v="201 Georgian Drive"/>
    <x v="10"/>
    <x v="0"/>
    <x v="12"/>
    <m/>
    <m/>
    <m/>
    <m/>
    <x v="2"/>
    <m/>
    <m/>
    <m/>
    <m/>
    <m/>
    <m/>
    <s v="1950 hours annually (37.5 hours per week)"/>
    <m/>
    <n v="1"/>
    <n v="0"/>
    <n v="0"/>
    <n v="0"/>
    <n v="0"/>
    <m/>
    <n v="0"/>
    <n v="0"/>
    <n v="0"/>
    <n v="0"/>
    <n v="0"/>
    <n v="0"/>
    <n v="0"/>
    <n v="0"/>
    <n v="0"/>
    <n v="0"/>
    <n v="0"/>
    <n v="0"/>
    <n v="0"/>
    <m/>
    <n v="0"/>
    <n v="0"/>
    <m/>
    <m/>
    <n v="0"/>
    <s v=""/>
    <n v="1"/>
    <n v="0"/>
    <m/>
    <s v="100%"/>
    <s v="In hospital referral"/>
    <x v="2"/>
    <m/>
    <x v="2"/>
    <m/>
    <m/>
    <x v="1"/>
    <s v="English"/>
    <x v="0"/>
    <m/>
    <m/>
    <x v="2"/>
    <m/>
    <m/>
    <x v="2"/>
    <m/>
    <m/>
    <x v="1"/>
    <m/>
    <m/>
    <x v="1"/>
    <m/>
    <m/>
    <s v="This program was put on hold in 22/23 due to covid and need to re-recruit volunteers but is relaunched in 23-24"/>
    <m/>
    <s v="Yes"/>
    <s v="FletcherT@rvh.on.ca"/>
    <m/>
    <n v="0"/>
    <n v="1"/>
  </r>
  <r>
    <s v="Asset03493"/>
    <m/>
    <m/>
    <m/>
    <m/>
    <m/>
    <x v="2"/>
    <x v="88"/>
    <m/>
    <x v="2"/>
    <m/>
    <s v="HELP"/>
    <m/>
    <x v="3"/>
    <m/>
    <x v="4"/>
    <x v="4"/>
    <m/>
    <m/>
    <m/>
    <m/>
    <m/>
    <m/>
    <n v="262"/>
    <n v="3200"/>
    <n v="0"/>
    <n v="0"/>
    <n v="3200"/>
    <x v="0"/>
    <n v="0"/>
    <n v="0"/>
    <s v="Weekdays; Weekends"/>
    <n v="1"/>
    <m/>
    <s v="3001 Hospital Gate"/>
    <x v="49"/>
    <x v="0"/>
    <x v="97"/>
    <m/>
    <m/>
    <m/>
    <m/>
    <x v="2"/>
    <m/>
    <m/>
    <m/>
    <m/>
    <m/>
    <m/>
    <s v="1950 hours annually (37.5 hours per week)"/>
    <m/>
    <n v="0"/>
    <n v="0"/>
    <n v="0"/>
    <n v="0"/>
    <n v="0"/>
    <m/>
    <n v="0"/>
    <n v="0"/>
    <n v="0"/>
    <n v="0"/>
    <n v="0"/>
    <n v="0"/>
    <n v="1"/>
    <n v="0"/>
    <n v="0"/>
    <n v="0"/>
    <n v="0"/>
    <n v="0"/>
    <n v="0"/>
    <m/>
    <n v="0"/>
    <n v="0"/>
    <m/>
    <m/>
    <n v="0"/>
    <s v=""/>
    <n v="1"/>
    <n v="1"/>
    <m/>
    <s v="100%"/>
    <s v="Elder Life Specialist case finding; Hospital Physicians; Nursing; Geriatricians"/>
    <x v="2"/>
    <m/>
    <x v="2"/>
    <m/>
    <m/>
    <x v="1"/>
    <s v="English;French"/>
    <x v="0"/>
    <m/>
    <m/>
    <x v="2"/>
    <m/>
    <m/>
    <x v="2"/>
    <m/>
    <m/>
    <x v="1"/>
    <m/>
    <m/>
    <x v="1"/>
    <m/>
    <m/>
    <s v="Hospital Elder Life Program (HELP) is designed to prevent delirium by keeping hospitalized seniors oriented to their surroundings, meeting their needs for nutrition, fluids, and sleep, and keeping them mobile within the limitations of their physical condition.  HELP’s innovative design utilizes Elder Life Specialists and a large, well-organized and specially trained volunteer group to meet the patients’ needs."/>
    <m/>
    <s v="Yes"/>
    <s v="mbudgell@haltonhealthcare.com"/>
    <m/>
    <n v="0"/>
    <n v="1"/>
  </r>
  <r>
    <s v="Asset03182"/>
    <m/>
    <m/>
    <m/>
    <m/>
    <m/>
    <x v="2"/>
    <x v="81"/>
    <m/>
    <x v="2"/>
    <m/>
    <s v="Hospital Elder Life Program"/>
    <m/>
    <x v="3"/>
    <m/>
    <x v="4"/>
    <x v="4"/>
    <m/>
    <m/>
    <m/>
    <m/>
    <m/>
    <m/>
    <n v="274"/>
    <n v="2794"/>
    <n v="0"/>
    <n v="0"/>
    <n v="2794"/>
    <x v="0"/>
    <n v="0"/>
    <n v="0"/>
    <s v="Weekdays; Weekends"/>
    <n v="0"/>
    <m/>
    <s v="980 Oliver Road"/>
    <x v="45"/>
    <x v="0"/>
    <x v="90"/>
    <m/>
    <m/>
    <m/>
    <m/>
    <x v="4"/>
    <m/>
    <m/>
    <m/>
    <m/>
    <m/>
    <m/>
    <s v="1950 hours annually (37.5 hours per week)"/>
    <m/>
    <n v="0"/>
    <n v="0"/>
    <n v="0"/>
    <n v="0"/>
    <n v="0"/>
    <m/>
    <n v="0"/>
    <n v="0"/>
    <n v="0"/>
    <n v="0"/>
    <n v="0"/>
    <n v="0"/>
    <n v="0"/>
    <n v="0"/>
    <n v="0"/>
    <n v="0"/>
    <n v="1"/>
    <n v="0"/>
    <n v="0"/>
    <m/>
    <n v="0"/>
    <n v="0"/>
    <m/>
    <m/>
    <n v="1"/>
    <s v="HELP  Coordinator"/>
    <n v="1"/>
    <n v="2"/>
    <m/>
    <s v="100%"/>
    <s v="All Hospital Units"/>
    <x v="2"/>
    <m/>
    <x v="2"/>
    <m/>
    <m/>
    <x v="1"/>
    <s v="English;French"/>
    <x v="0"/>
    <m/>
    <m/>
    <x v="2"/>
    <m/>
    <m/>
    <x v="2"/>
    <m/>
    <m/>
    <x v="1"/>
    <m/>
    <m/>
    <x v="1"/>
    <m/>
    <m/>
    <s v=""/>
    <m/>
    <s v="Yes"/>
    <s v="alison.denton@tbh.net"/>
    <m/>
    <n v="0"/>
    <n v="1"/>
  </r>
  <r>
    <s v="Asset03149"/>
    <m/>
    <m/>
    <m/>
    <m/>
    <m/>
    <x v="2"/>
    <x v="15"/>
    <m/>
    <x v="2"/>
    <m/>
    <s v="HELP Program"/>
    <m/>
    <x v="3"/>
    <m/>
    <x v="4"/>
    <x v="4"/>
    <m/>
    <m/>
    <m/>
    <m/>
    <m/>
    <m/>
    <n v="189"/>
    <n v="1191"/>
    <n v="1506"/>
    <n v="0"/>
    <n v="2697"/>
    <x v="0"/>
    <n v="250"/>
    <n v="0"/>
    <s v="Weekdays;"/>
    <n v="0"/>
    <m/>
    <s v="10 Trench Street"/>
    <x v="13"/>
    <x v="0"/>
    <x v="15"/>
    <m/>
    <m/>
    <m/>
    <m/>
    <x v="2"/>
    <m/>
    <m/>
    <m/>
    <m/>
    <m/>
    <m/>
    <s v="1950 hours annually (37.5 hours per week)"/>
    <m/>
    <n v="0"/>
    <n v="0"/>
    <n v="0"/>
    <n v="0"/>
    <n v="0"/>
    <m/>
    <n v="0"/>
    <n v="0"/>
    <n v="0"/>
    <n v="0"/>
    <n v="0"/>
    <n v="0"/>
    <n v="0"/>
    <n v="0"/>
    <n v="0"/>
    <n v="0"/>
    <n v="4"/>
    <n v="0"/>
    <n v="0"/>
    <m/>
    <n v="0"/>
    <n v="0"/>
    <m/>
    <m/>
    <n v="0.8"/>
    <s v="0.8 FTE Elder Life Specialist/HELP Coordinator - MRHH Only"/>
    <n v="4"/>
    <n v="4.8"/>
    <m/>
    <s v="100%"/>
    <s v="Any regulated health care provider within Mackenzie Health can refer.  Only inpatients, no outpatients served."/>
    <x v="2"/>
    <m/>
    <x v="2"/>
    <m/>
    <m/>
    <x v="1"/>
    <s v="English"/>
    <x v="0"/>
    <m/>
    <m/>
    <x v="2"/>
    <m/>
    <m/>
    <x v="2"/>
    <m/>
    <m/>
    <x v="1"/>
    <m/>
    <m/>
    <x v="1"/>
    <m/>
    <m/>
    <s v="Elder Life Specialist/HELP Coordinator only currently at MRHH.  No HELP program at CVH at this time.  Post covid program rebuild underway.  Program closed from March 2020 to March 2023.  Outbreaks impact number of patients served."/>
    <m/>
    <s v="Yes"/>
    <s v="teresa.sitlani@mackenziehealth.ca"/>
    <m/>
    <n v="0"/>
    <n v="1"/>
  </r>
  <r>
    <s v="Asset03368"/>
    <m/>
    <m/>
    <m/>
    <m/>
    <m/>
    <x v="2"/>
    <x v="17"/>
    <m/>
    <x v="2"/>
    <m/>
    <s v="Specialized Geriatric Services"/>
    <m/>
    <x v="3"/>
    <m/>
    <x v="11"/>
    <x v="4"/>
    <m/>
    <m/>
    <m/>
    <m/>
    <m/>
    <m/>
    <n v="1091"/>
    <n v="3194"/>
    <n v="0"/>
    <n v="0"/>
    <n v="3194"/>
    <x v="0"/>
    <n v="0"/>
    <n v="0"/>
    <s v="Weekdays;"/>
    <n v="0"/>
    <m/>
    <s v="2075 Bayview Avenue"/>
    <x v="7"/>
    <x v="0"/>
    <x v="17"/>
    <m/>
    <m/>
    <m/>
    <m/>
    <x v="1"/>
    <m/>
    <m/>
    <m/>
    <m/>
    <m/>
    <m/>
    <s v="1950 hours annually (37.5 hours per week)"/>
    <m/>
    <n v="0"/>
    <n v="0"/>
    <n v="0"/>
    <n v="0"/>
    <n v="0"/>
    <m/>
    <n v="0"/>
    <n v="0"/>
    <n v="0"/>
    <n v="0"/>
    <n v="0"/>
    <n v="0"/>
    <n v="0"/>
    <n v="0"/>
    <n v="0"/>
    <n v="0"/>
    <n v="2"/>
    <n v="0"/>
    <n v="0"/>
    <m/>
    <n v="0"/>
    <n v="0"/>
    <m/>
    <m/>
    <n v="0"/>
    <s v=""/>
    <n v="2"/>
    <n v="2"/>
    <m/>
    <s v="100%"/>
    <s v="Inpatient care team"/>
    <x v="2"/>
    <m/>
    <x v="2"/>
    <m/>
    <m/>
    <x v="1"/>
    <s v="English"/>
    <x v="0"/>
    <m/>
    <m/>
    <x v="2"/>
    <m/>
    <m/>
    <x v="2"/>
    <m/>
    <m/>
    <x v="1"/>
    <m/>
    <m/>
    <x v="1"/>
    <m/>
    <m/>
    <s v=""/>
    <m/>
    <s v="Yes"/>
    <s v="kkay@rgpo.ca"/>
    <m/>
    <n v="0"/>
    <n v="1"/>
  </r>
  <r>
    <s v="Asset03303"/>
    <m/>
    <m/>
    <m/>
    <m/>
    <m/>
    <x v="2"/>
    <x v="26"/>
    <m/>
    <x v="2"/>
    <m/>
    <s v="Ortho-Geriatrics Service"/>
    <m/>
    <x v="3"/>
    <m/>
    <x v="11"/>
    <x v="4"/>
    <m/>
    <m/>
    <m/>
    <m/>
    <m/>
    <m/>
    <n v="388"/>
    <n v="421"/>
    <n v="0"/>
    <n v="0"/>
    <n v="421"/>
    <x v="0"/>
    <n v="0"/>
    <n v="0"/>
    <s v="Weekdays;"/>
    <n v="0"/>
    <m/>
    <s v="3045 Baseline Rd"/>
    <x v="11"/>
    <x v="0"/>
    <x v="25"/>
    <m/>
    <m/>
    <m/>
    <m/>
    <x v="0"/>
    <m/>
    <m/>
    <m/>
    <m/>
    <m/>
    <m/>
    <s v="1950 hours annually (37.5 hours per week)"/>
    <m/>
    <n v="0"/>
    <n v="0"/>
    <n v="0"/>
    <n v="0"/>
    <n v="0"/>
    <m/>
    <n v="0"/>
    <n v="0"/>
    <n v="0"/>
    <n v="0"/>
    <n v="0"/>
    <n v="0"/>
    <n v="0"/>
    <n v="0"/>
    <n v="1"/>
    <n v="0"/>
    <n v="0"/>
    <n v="0"/>
    <n v="0"/>
    <m/>
    <n v="0"/>
    <n v="0"/>
    <m/>
    <m/>
    <n v="0"/>
    <s v=""/>
    <n v="1"/>
    <n v="0"/>
    <m/>
    <s v="100%"/>
    <s v="Physician referrals from inpatient orthopedic service"/>
    <x v="2"/>
    <m/>
    <x v="2"/>
    <m/>
    <m/>
    <x v="1"/>
    <s v="English"/>
    <x v="0"/>
    <m/>
    <m/>
    <x v="2"/>
    <m/>
    <m/>
    <x v="2"/>
    <m/>
    <m/>
    <x v="1"/>
    <m/>
    <m/>
    <x v="1"/>
    <m/>
    <m/>
    <s v=""/>
    <m/>
    <s v="Yes"/>
    <s v="spearce@qch.on.ca"/>
    <m/>
    <n v="0"/>
    <n v="1"/>
  </r>
  <r>
    <s v="Asset03420"/>
    <m/>
    <m/>
    <m/>
    <m/>
    <m/>
    <x v="2"/>
    <x v="32"/>
    <m/>
    <x v="2"/>
    <m/>
    <s v="Grey Bruce Geriatric Services"/>
    <m/>
    <x v="3"/>
    <m/>
    <x v="11"/>
    <x v="4"/>
    <m/>
    <m/>
    <m/>
    <m/>
    <m/>
    <m/>
    <n v="0"/>
    <n v="91"/>
    <n v="0"/>
    <n v="0"/>
    <n v="91"/>
    <x v="0"/>
    <n v="0"/>
    <n v="0"/>
    <s v="Weekdays;"/>
    <n v="0"/>
    <m/>
    <s v="1800 8th St E"/>
    <x v="20"/>
    <x v="0"/>
    <x v="31"/>
    <m/>
    <m/>
    <m/>
    <m/>
    <x v="3"/>
    <m/>
    <m/>
    <m/>
    <m/>
    <m/>
    <m/>
    <s v="1950 hours annually (37.5 hours per week)"/>
    <m/>
    <n v="0"/>
    <n v="0"/>
    <n v="0"/>
    <n v="0"/>
    <n v="0"/>
    <m/>
    <n v="0"/>
    <n v="0"/>
    <n v="0"/>
    <n v="0"/>
    <n v="0"/>
    <n v="0"/>
    <n v="0"/>
    <n v="0"/>
    <n v="0"/>
    <n v="0"/>
    <n v="0"/>
    <n v="0"/>
    <n v="0"/>
    <m/>
    <n v="0"/>
    <n v="0"/>
    <m/>
    <m/>
    <n v="0"/>
    <s v=""/>
    <n v="0"/>
    <n v="0"/>
    <m/>
    <s v="75% to &lt;100%"/>
    <s v="Majority of referrals from inpatient physician requesting comprehensive geriatric assessment and/or delirium assessment and management plan."/>
    <x v="2"/>
    <m/>
    <x v="2"/>
    <m/>
    <m/>
    <x v="1"/>
    <s v="English"/>
    <x v="0"/>
    <m/>
    <m/>
    <x v="2"/>
    <m/>
    <m/>
    <x v="2"/>
    <m/>
    <m/>
    <x v="1"/>
    <m/>
    <m/>
    <x v="1"/>
    <m/>
    <m/>
    <s v="- No set appointment times per year - flexible clinic schedule.- FTE unable to determine: Geriatrician will assess patients admitted to hospital. Also recently brought on an inpatient geriatric resource nurse to assist with inpatient hospital assessments along with assisting in the emergency department and proposal management."/>
    <m/>
    <s v="Yes"/>
    <s v="sjlaw@gbhs.on.ca"/>
    <m/>
    <n v="0"/>
    <n v="1"/>
  </r>
  <r>
    <s v="Asset03405"/>
    <m/>
    <m/>
    <m/>
    <m/>
    <m/>
    <x v="2"/>
    <x v="80"/>
    <m/>
    <x v="2"/>
    <m/>
    <s v="Geriatric Medicine Services, Geriatric Psychiatry Consult Liaison"/>
    <m/>
    <x v="3"/>
    <m/>
    <x v="11"/>
    <x v="4"/>
    <m/>
    <m/>
    <m/>
    <m/>
    <m/>
    <m/>
    <n v="1445"/>
    <n v="1723"/>
    <n v="84"/>
    <n v="0"/>
    <n v="1807"/>
    <x v="0"/>
    <n v="0"/>
    <n v="0"/>
    <s v="Weekdays;"/>
    <n v="0"/>
    <m/>
    <s v="35 Algoma Street North"/>
    <x v="45"/>
    <x v="0"/>
    <x v="89"/>
    <m/>
    <m/>
    <m/>
    <m/>
    <x v="4"/>
    <m/>
    <m/>
    <m/>
    <m/>
    <m/>
    <m/>
    <s v="1950 hours annually (37.5 hours per week)"/>
    <m/>
    <n v="0"/>
    <n v="0"/>
    <n v="0"/>
    <n v="1"/>
    <n v="0.2"/>
    <m/>
    <n v="0"/>
    <n v="0"/>
    <n v="0"/>
    <n v="0"/>
    <n v="0"/>
    <n v="0"/>
    <n v="0"/>
    <n v="0"/>
    <n v="0"/>
    <n v="0"/>
    <n v="1"/>
    <n v="0"/>
    <n v="0"/>
    <m/>
    <n v="0"/>
    <n v="0"/>
    <m/>
    <m/>
    <n v="0"/>
    <s v=""/>
    <n v="2.2000000000000002"/>
    <n v="1"/>
    <m/>
    <s v="75% to &lt;100%"/>
    <s v="Acute &amp; post-acute referrals accepted."/>
    <x v="2"/>
    <m/>
    <x v="2"/>
    <m/>
    <m/>
    <x v="1"/>
    <s v="English;French"/>
    <x v="0"/>
    <m/>
    <m/>
    <x v="2"/>
    <m/>
    <m/>
    <x v="2"/>
    <m/>
    <m/>
    <x v="1"/>
    <m/>
    <m/>
    <x v="1"/>
    <m/>
    <m/>
    <s v=""/>
    <m/>
    <s v="Yes"/>
    <s v="Lisa.Grillo@tbh.net"/>
    <m/>
    <n v="0"/>
    <n v="1"/>
  </r>
  <r>
    <s v="Asset03294"/>
    <m/>
    <m/>
    <m/>
    <m/>
    <m/>
    <x v="2"/>
    <x v="119"/>
    <m/>
    <x v="2"/>
    <m/>
    <s v="Medical Program"/>
    <m/>
    <x v="3"/>
    <m/>
    <x v="11"/>
    <x v="4"/>
    <m/>
    <m/>
    <m/>
    <m/>
    <m/>
    <m/>
    <n v="0"/>
    <n v="1400"/>
    <n v="0"/>
    <n v="0"/>
    <n v="1400"/>
    <x v="0"/>
    <n v="0"/>
    <n v="0"/>
    <s v="Weekdays;"/>
    <n v="0"/>
    <m/>
    <s v="4001 Leslie St"/>
    <x v="61"/>
    <x v="0"/>
    <x v="130"/>
    <m/>
    <m/>
    <m/>
    <m/>
    <x v="1"/>
    <m/>
    <m/>
    <m/>
    <m/>
    <m/>
    <m/>
    <s v="1950 hours annually (37.5 hours per week)"/>
    <m/>
    <n v="0"/>
    <n v="0.16"/>
    <n v="0.5"/>
    <n v="85"/>
    <n v="0"/>
    <m/>
    <n v="0.5"/>
    <n v="0"/>
    <n v="0"/>
    <n v="0"/>
    <n v="0"/>
    <n v="0.5"/>
    <n v="0"/>
    <n v="0"/>
    <n v="0"/>
    <n v="0"/>
    <n v="0"/>
    <n v="0"/>
    <n v="0"/>
    <m/>
    <n v="0"/>
    <n v="0"/>
    <m/>
    <m/>
    <n v="0"/>
    <s v=""/>
    <n v="86.66"/>
    <n v="1.5"/>
    <m/>
    <s v="100%"/>
    <s v=""/>
    <x v="2"/>
    <m/>
    <x v="2"/>
    <m/>
    <m/>
    <x v="1"/>
    <s v="English"/>
    <x v="0"/>
    <m/>
    <m/>
    <x v="2"/>
    <m/>
    <m/>
    <x v="2"/>
    <m/>
    <m/>
    <x v="1"/>
    <m/>
    <m/>
    <x v="1"/>
    <m/>
    <m/>
    <s v=""/>
    <m/>
    <s v="Yes"/>
    <s v="wendy.cheung@nygh.on.ca"/>
    <m/>
    <n v="0"/>
    <n v="1"/>
  </r>
  <r>
    <s v="Asset03264"/>
    <m/>
    <m/>
    <m/>
    <m/>
    <m/>
    <x v="2"/>
    <x v="51"/>
    <m/>
    <x v="2"/>
    <m/>
    <s v="Geriatric Consultation Team"/>
    <m/>
    <x v="3"/>
    <m/>
    <x v="11"/>
    <x v="4"/>
    <m/>
    <m/>
    <m/>
    <m/>
    <m/>
    <m/>
    <n v="0"/>
    <n v="0"/>
    <n v="0"/>
    <n v="0"/>
    <n v="0"/>
    <x v="0"/>
    <n v="0"/>
    <n v="0"/>
    <s v="Weekdays;"/>
    <n v="0"/>
    <m/>
    <s v="237 Barton St. East"/>
    <x v="19"/>
    <x v="0"/>
    <x v="55"/>
    <m/>
    <m/>
    <m/>
    <m/>
    <x v="3"/>
    <m/>
    <m/>
    <m/>
    <m/>
    <m/>
    <m/>
    <s v="1950 hours annually (37.5 hours per week)"/>
    <m/>
    <n v="0"/>
    <n v="0"/>
    <n v="0"/>
    <n v="1"/>
    <n v="0"/>
    <m/>
    <n v="0"/>
    <n v="0"/>
    <n v="0"/>
    <n v="0"/>
    <n v="0"/>
    <n v="0"/>
    <n v="0"/>
    <n v="0"/>
    <n v="0"/>
    <n v="0"/>
    <n v="1"/>
    <n v="0"/>
    <n v="0"/>
    <m/>
    <n v="0"/>
    <n v="0"/>
    <m/>
    <m/>
    <n v="0"/>
    <s v=""/>
    <n v="2"/>
    <n v="1"/>
    <m/>
    <s v="75% to &lt;100%"/>
    <s v="Acute Care hospital units"/>
    <x v="2"/>
    <m/>
    <x v="2"/>
    <m/>
    <m/>
    <x v="1"/>
    <s v="English"/>
    <x v="0"/>
    <m/>
    <m/>
    <x v="2"/>
    <m/>
    <m/>
    <x v="2"/>
    <m/>
    <m/>
    <x v="1"/>
    <m/>
    <m/>
    <x v="1"/>
    <m/>
    <m/>
    <s v=""/>
    <m/>
    <s v="Yes"/>
    <s v="fisherp@hhsc.ca"/>
    <m/>
    <n v="0"/>
    <n v="1"/>
  </r>
  <r>
    <s v="Asset02117"/>
    <m/>
    <m/>
    <m/>
    <m/>
    <m/>
    <x v="2"/>
    <x v="151"/>
    <m/>
    <x v="2"/>
    <m/>
    <s v="St. Michael's Hospital"/>
    <m/>
    <x v="3"/>
    <m/>
    <x v="11"/>
    <x v="4"/>
    <m/>
    <m/>
    <m/>
    <m/>
    <m/>
    <m/>
    <n v="0"/>
    <n v="0"/>
    <n v="0"/>
    <n v="0"/>
    <n v="0"/>
    <x v="0"/>
    <n v="0"/>
    <n v="0"/>
    <m/>
    <n v="0"/>
    <m/>
    <s v="30 Bond Street"/>
    <x v="7"/>
    <x v="0"/>
    <x v="167"/>
    <m/>
    <m/>
    <m/>
    <m/>
    <x v="1"/>
    <m/>
    <m/>
    <m/>
    <m/>
    <m/>
    <m/>
    <m/>
    <m/>
    <n v="0"/>
    <n v="0"/>
    <n v="0"/>
    <n v="1"/>
    <n v="0"/>
    <m/>
    <n v="0"/>
    <n v="0"/>
    <n v="0"/>
    <n v="0"/>
    <n v="0"/>
    <n v="0"/>
    <n v="0"/>
    <n v="0"/>
    <n v="0"/>
    <n v="0"/>
    <n v="1"/>
    <n v="0"/>
    <n v="0"/>
    <m/>
    <n v="0"/>
    <n v="0"/>
    <m/>
    <m/>
    <n v="0"/>
    <s v=""/>
    <n v="2"/>
    <n v="1"/>
    <m/>
    <s v="100%"/>
    <s v=""/>
    <x v="2"/>
    <m/>
    <x v="2"/>
    <m/>
    <m/>
    <x v="1"/>
    <s v="English"/>
    <x v="0"/>
    <m/>
    <m/>
    <x v="2"/>
    <m/>
    <m/>
    <x v="2"/>
    <m/>
    <m/>
    <x v="1"/>
    <m/>
    <m/>
    <x v="1"/>
    <m/>
    <m/>
    <s v=""/>
    <m/>
    <s v="Yes"/>
    <s v="florina.weisenberg@unityhealth.to"/>
    <m/>
    <n v="0"/>
    <n v="1"/>
  </r>
  <r>
    <s v="Asset03551"/>
    <m/>
    <m/>
    <m/>
    <m/>
    <m/>
    <x v="2"/>
    <x v="20"/>
    <m/>
    <x v="2"/>
    <m/>
    <s v="Geriatric Medicine Consult Team"/>
    <m/>
    <x v="3"/>
    <m/>
    <x v="11"/>
    <x v="4"/>
    <m/>
    <m/>
    <m/>
    <m/>
    <m/>
    <m/>
    <n v="1940"/>
    <n v="3752"/>
    <n v="0"/>
    <n v="0"/>
    <n v="3752"/>
    <x v="0"/>
    <n v="0"/>
    <n v="0"/>
    <s v="Weekdays;"/>
    <n v="0"/>
    <m/>
    <s v="1053 Carling Ave"/>
    <x v="11"/>
    <x v="0"/>
    <x v="20"/>
    <m/>
    <m/>
    <m/>
    <m/>
    <x v="0"/>
    <m/>
    <m/>
    <m/>
    <m/>
    <m/>
    <m/>
    <s v="1950 hours annually (37.5 hours per week)"/>
    <m/>
    <n v="0"/>
    <n v="0"/>
    <n v="0"/>
    <n v="3"/>
    <n v="0"/>
    <m/>
    <n v="0"/>
    <n v="0"/>
    <n v="0"/>
    <n v="0"/>
    <n v="0"/>
    <n v="0"/>
    <n v="1"/>
    <n v="0"/>
    <n v="0"/>
    <n v="0"/>
    <n v="3"/>
    <n v="0"/>
    <n v="0"/>
    <m/>
    <n v="0"/>
    <n v="0"/>
    <m/>
    <m/>
    <n v="0"/>
    <s v=""/>
    <n v="7"/>
    <n v="4"/>
    <m/>
    <s v="75% to &lt;100%"/>
    <s v="Acute care inpatient admitting teams"/>
    <x v="2"/>
    <m/>
    <x v="2"/>
    <m/>
    <m/>
    <x v="1"/>
    <s v="English;French"/>
    <x v="0"/>
    <m/>
    <m/>
    <x v="2"/>
    <m/>
    <m/>
    <x v="2"/>
    <m/>
    <m/>
    <x v="1"/>
    <m/>
    <m/>
    <x v="1"/>
    <m/>
    <m/>
    <s v="The Geriatric Medicine Consult Team (GMCT) provides interdisciplinary, specialized geriatric consult services at The Ottawa Hospital (TOH) to meet the unique needs of vulnerable older adults in the acute care setting. The Geriatric Medicine Consult Team consists of a Geriatrician, Clinical Nurse Specialist, Consult Nurse and Senior Physiotherapist who work collaboratively with admitting teams to provide suggestions for care based on Comprehensive Geriatric Assessment findings. Our team co-manages the care of patients with admitting teams and identify patients for transfer to the Geriatric Medicine In-patient Unit for further optimization. In addition to providing clinical support to the older adult patient population, these teams help to build capacity through education, research and quality improvement initiatives at TOH. We have teams at the Civic and General campus."/>
    <m/>
    <s v="Yes"/>
    <s v="jkoop@toh.ca"/>
    <m/>
    <n v="0"/>
    <n v="1"/>
  </r>
  <r>
    <s v="Asset03434"/>
    <m/>
    <m/>
    <m/>
    <m/>
    <m/>
    <x v="2"/>
    <x v="108"/>
    <m/>
    <x v="2"/>
    <m/>
    <s v="Internal Consultation Teams (ICT)"/>
    <m/>
    <x v="3"/>
    <m/>
    <x v="11"/>
    <x v="4"/>
    <m/>
    <m/>
    <m/>
    <m/>
    <m/>
    <m/>
    <n v="0"/>
    <n v="0"/>
    <n v="0"/>
    <n v="0"/>
    <n v="0"/>
    <x v="0"/>
    <n v="0"/>
    <n v="0"/>
    <m/>
    <n v="0"/>
    <m/>
    <s v="399 Bathurst St"/>
    <x v="7"/>
    <x v="0"/>
    <x v="117"/>
    <m/>
    <m/>
    <m/>
    <m/>
    <x v="1"/>
    <m/>
    <m/>
    <m/>
    <m/>
    <m/>
    <m/>
    <s v="1950 hours annually (37.5 hours per week)"/>
    <m/>
    <n v="0"/>
    <n v="0"/>
    <n v="0"/>
    <n v="0"/>
    <n v="0"/>
    <m/>
    <n v="0"/>
    <n v="0"/>
    <n v="0"/>
    <n v="0"/>
    <n v="0"/>
    <n v="0"/>
    <n v="0"/>
    <n v="0"/>
    <n v="0"/>
    <n v="0"/>
    <n v="0"/>
    <n v="0"/>
    <n v="0"/>
    <m/>
    <n v="0"/>
    <n v="0"/>
    <m/>
    <m/>
    <n v="0"/>
    <s v=""/>
    <n v="0"/>
    <n v="0"/>
    <m/>
    <s v=""/>
    <s v=""/>
    <x v="2"/>
    <m/>
    <x v="2"/>
    <m/>
    <m/>
    <x v="1"/>
    <s v="English"/>
    <x v="0"/>
    <m/>
    <m/>
    <x v="2"/>
    <m/>
    <m/>
    <x v="2"/>
    <m/>
    <m/>
    <x v="1"/>
    <m/>
    <m/>
    <x v="1"/>
    <m/>
    <m/>
    <s v=""/>
    <m/>
    <s v="Yes"/>
    <s v="aneeza.beenishrahman@sunnybrook.ca"/>
    <m/>
    <n v="0"/>
    <n v="1"/>
  </r>
  <r>
    <s v="Asset03265"/>
    <m/>
    <m/>
    <m/>
    <m/>
    <m/>
    <x v="2"/>
    <x v="50"/>
    <m/>
    <x v="2"/>
    <m/>
    <s v="Geriatric Consultation Team"/>
    <m/>
    <x v="3"/>
    <m/>
    <x v="11"/>
    <x v="4"/>
    <m/>
    <m/>
    <m/>
    <m/>
    <m/>
    <m/>
    <n v="0"/>
    <n v="0"/>
    <n v="0"/>
    <n v="0"/>
    <n v="0"/>
    <x v="0"/>
    <n v="0"/>
    <n v="0"/>
    <s v="Weekdays;"/>
    <n v="0"/>
    <m/>
    <s v="711 Concession St."/>
    <x v="19"/>
    <x v="0"/>
    <x v="54"/>
    <m/>
    <m/>
    <m/>
    <m/>
    <x v="3"/>
    <m/>
    <m/>
    <m/>
    <m/>
    <m/>
    <m/>
    <s v="1950 hours annually (37.5 hours per week)"/>
    <m/>
    <n v="0"/>
    <n v="0"/>
    <n v="0"/>
    <n v="1"/>
    <n v="0"/>
    <m/>
    <n v="0"/>
    <n v="0"/>
    <n v="0"/>
    <n v="0"/>
    <n v="0"/>
    <n v="0"/>
    <n v="0"/>
    <n v="0"/>
    <n v="0"/>
    <n v="0"/>
    <n v="1"/>
    <n v="0"/>
    <n v="0"/>
    <m/>
    <n v="0"/>
    <n v="0"/>
    <m/>
    <m/>
    <n v="0"/>
    <s v=""/>
    <n v="2"/>
    <n v="1"/>
    <m/>
    <s v="75% to &lt;100%"/>
    <s v=""/>
    <x v="2"/>
    <m/>
    <x v="2"/>
    <m/>
    <m/>
    <x v="1"/>
    <s v="English"/>
    <x v="0"/>
    <m/>
    <m/>
    <x v="2"/>
    <m/>
    <m/>
    <x v="2"/>
    <m/>
    <m/>
    <x v="1"/>
    <m/>
    <m/>
    <x v="1"/>
    <m/>
    <m/>
    <s v=""/>
    <m/>
    <s v="Yes"/>
    <s v="fisherp@hhsc.ca"/>
    <m/>
    <n v="0"/>
    <n v="1"/>
  </r>
  <r>
    <s v="Asset03350"/>
    <m/>
    <m/>
    <m/>
    <m/>
    <m/>
    <x v="2"/>
    <x v="12"/>
    <m/>
    <x v="2"/>
    <m/>
    <s v="Inpatient Consultation service"/>
    <m/>
    <x v="3"/>
    <m/>
    <x v="11"/>
    <x v="4"/>
    <m/>
    <m/>
    <m/>
    <m/>
    <m/>
    <m/>
    <n v="0"/>
    <n v="0"/>
    <n v="0"/>
    <n v="0"/>
    <n v="0"/>
    <x v="0"/>
    <n v="0"/>
    <n v="0"/>
    <m/>
    <n v="0"/>
    <m/>
    <s v="201 Georgian Drive"/>
    <x v="10"/>
    <x v="0"/>
    <x v="12"/>
    <m/>
    <m/>
    <m/>
    <m/>
    <x v="2"/>
    <m/>
    <m/>
    <m/>
    <m/>
    <m/>
    <m/>
    <s v="1950 hours annually (37.5 hours per week)"/>
    <m/>
    <n v="0"/>
    <n v="0"/>
    <n v="0"/>
    <n v="0"/>
    <n v="0"/>
    <m/>
    <n v="2"/>
    <n v="0"/>
    <n v="0"/>
    <n v="0"/>
    <n v="0"/>
    <n v="0"/>
    <n v="0"/>
    <n v="0"/>
    <n v="0"/>
    <n v="0"/>
    <n v="0"/>
    <n v="0"/>
    <n v="0"/>
    <m/>
    <n v="0"/>
    <n v="0"/>
    <m/>
    <m/>
    <n v="0"/>
    <s v=""/>
    <n v="2"/>
    <n v="2"/>
    <m/>
    <s v="100%"/>
    <s v="and inpatient units including medicine, surgery and Mental Health"/>
    <x v="2"/>
    <m/>
    <x v="2"/>
    <m/>
    <m/>
    <x v="1"/>
    <s v="English"/>
    <x v="0"/>
    <m/>
    <m/>
    <x v="2"/>
    <m/>
    <m/>
    <x v="2"/>
    <m/>
    <m/>
    <x v="1"/>
    <m/>
    <m/>
    <x v="1"/>
    <m/>
    <m/>
    <s v=""/>
    <m/>
    <s v="Yes"/>
    <s v="FletcherT@rvh.on.ca"/>
    <m/>
    <n v="0"/>
    <n v="1"/>
  </r>
  <r>
    <s v="Asset03301"/>
    <m/>
    <m/>
    <m/>
    <m/>
    <m/>
    <x v="2"/>
    <x v="26"/>
    <m/>
    <x v="2"/>
    <m/>
    <s v="Geriatrics Consult Team"/>
    <m/>
    <x v="3"/>
    <m/>
    <x v="11"/>
    <x v="4"/>
    <m/>
    <m/>
    <m/>
    <m/>
    <m/>
    <m/>
    <n v="0"/>
    <n v="302"/>
    <n v="0"/>
    <n v="0"/>
    <n v="302"/>
    <x v="0"/>
    <n v="0"/>
    <n v="0"/>
    <s v="Weekdays;"/>
    <n v="0"/>
    <m/>
    <s v="3045 Baseline Rd"/>
    <x v="11"/>
    <x v="0"/>
    <x v="25"/>
    <m/>
    <m/>
    <m/>
    <m/>
    <x v="0"/>
    <m/>
    <m/>
    <m/>
    <m/>
    <m/>
    <m/>
    <s v="1950 hours annually (37.5 hours per week)"/>
    <m/>
    <n v="0"/>
    <n v="0"/>
    <n v="0"/>
    <n v="0"/>
    <n v="0"/>
    <m/>
    <n v="0"/>
    <n v="0"/>
    <n v="0"/>
    <n v="0"/>
    <n v="0"/>
    <n v="0"/>
    <n v="0"/>
    <n v="0"/>
    <n v="0"/>
    <n v="0"/>
    <n v="2"/>
    <n v="0"/>
    <n v="0"/>
    <m/>
    <n v="0"/>
    <n v="0"/>
    <m/>
    <m/>
    <n v="0"/>
    <s v=""/>
    <n v="2"/>
    <n v="2"/>
    <m/>
    <s v="100%"/>
    <s v="Open referral from nurses, allied health, physicians"/>
    <x v="2"/>
    <m/>
    <x v="2"/>
    <m/>
    <m/>
    <x v="1"/>
    <s v="English"/>
    <x v="0"/>
    <m/>
    <m/>
    <x v="2"/>
    <m/>
    <m/>
    <x v="2"/>
    <m/>
    <m/>
    <x v="1"/>
    <m/>
    <m/>
    <x v="1"/>
    <m/>
    <m/>
    <s v=""/>
    <m/>
    <s v="Yes"/>
    <s v="spearce@qch.on.ca"/>
    <m/>
    <n v="0"/>
    <n v="1"/>
  </r>
  <r>
    <s v="Asset03314"/>
    <m/>
    <m/>
    <m/>
    <m/>
    <m/>
    <x v="2"/>
    <x v="40"/>
    <m/>
    <x v="2"/>
    <m/>
    <s v="Inpatient Specialized Geriatric Medicine Consultation Service"/>
    <m/>
    <x v="3"/>
    <m/>
    <x v="11"/>
    <x v="4"/>
    <m/>
    <m/>
    <m/>
    <m/>
    <m/>
    <m/>
    <n v="131"/>
    <n v="131"/>
    <n v="0"/>
    <n v="0"/>
    <n v="131"/>
    <x v="0"/>
    <n v="0"/>
    <n v="0"/>
    <s v="Weekdays;"/>
    <n v="0"/>
    <m/>
    <s v="911 Queen's Blvd"/>
    <x v="25"/>
    <x v="0"/>
    <x v="39"/>
    <m/>
    <m/>
    <m/>
    <m/>
    <x v="3"/>
    <m/>
    <m/>
    <m/>
    <m/>
    <m/>
    <m/>
    <s v="1950 hours annually (37.5 hours per week)"/>
    <m/>
    <n v="0"/>
    <n v="0"/>
    <n v="0"/>
    <n v="0"/>
    <n v="0"/>
    <m/>
    <n v="1.3"/>
    <n v="0"/>
    <n v="0"/>
    <n v="0"/>
    <n v="0"/>
    <n v="0"/>
    <n v="0"/>
    <n v="0"/>
    <n v="0"/>
    <n v="0"/>
    <n v="0.32"/>
    <n v="0"/>
    <n v="0"/>
    <m/>
    <n v="0"/>
    <n v="0"/>
    <m/>
    <m/>
    <n v="0"/>
    <s v=""/>
    <n v="1.62"/>
    <n v="1.62"/>
    <m/>
    <s v="75% to &lt;100%"/>
    <s v=""/>
    <x v="2"/>
    <m/>
    <x v="2"/>
    <m/>
    <m/>
    <x v="1"/>
    <s v="English"/>
    <x v="0"/>
    <m/>
    <m/>
    <x v="2"/>
    <m/>
    <m/>
    <x v="2"/>
    <m/>
    <m/>
    <x v="1"/>
    <m/>
    <m/>
    <x v="1"/>
    <m/>
    <m/>
    <s v=""/>
    <m/>
    <s v="Yes"/>
    <s v="hdupuis@smgh.ca"/>
    <m/>
    <n v="0"/>
    <n v="1"/>
  </r>
  <r>
    <s v="Asset03318"/>
    <m/>
    <m/>
    <m/>
    <m/>
    <m/>
    <x v="2"/>
    <x v="122"/>
    <m/>
    <x v="2"/>
    <m/>
    <s v="Geriatric Consult Service"/>
    <m/>
    <x v="3"/>
    <m/>
    <x v="11"/>
    <x v="4"/>
    <m/>
    <m/>
    <m/>
    <m/>
    <m/>
    <m/>
    <n v="420"/>
    <n v="1250"/>
    <n v="0"/>
    <n v="0"/>
    <n v="1250"/>
    <x v="0"/>
    <n v="0"/>
    <n v="0"/>
    <s v="Weekdays;"/>
    <n v="2"/>
    <m/>
    <s v="752 King St West"/>
    <x v="62"/>
    <x v="0"/>
    <x v="133"/>
    <m/>
    <m/>
    <m/>
    <m/>
    <x v="0"/>
    <m/>
    <m/>
    <m/>
    <m/>
    <m/>
    <m/>
    <s v="1950 hours annually (37.5 hours per week)"/>
    <m/>
    <n v="0"/>
    <n v="0"/>
    <n v="0"/>
    <n v="0.7"/>
    <n v="0"/>
    <m/>
    <n v="0"/>
    <n v="0"/>
    <n v="0"/>
    <n v="0"/>
    <n v="0"/>
    <n v="0"/>
    <n v="0"/>
    <n v="0"/>
    <n v="0"/>
    <n v="0"/>
    <n v="0"/>
    <n v="0"/>
    <n v="0"/>
    <m/>
    <n v="0"/>
    <n v="0"/>
    <m/>
    <m/>
    <n v="0"/>
    <s v=""/>
    <n v="0.7"/>
    <n v="0"/>
    <m/>
    <s v=""/>
    <s v="Providence Care, Providence Transitional Care Centre"/>
    <x v="2"/>
    <m/>
    <x v="2"/>
    <m/>
    <m/>
    <x v="1"/>
    <s v="English"/>
    <x v="0"/>
    <m/>
    <m/>
    <x v="2"/>
    <m/>
    <m/>
    <x v="2"/>
    <m/>
    <m/>
    <x v="1"/>
    <m/>
    <m/>
    <x v="1"/>
    <m/>
    <m/>
    <s v=""/>
    <m/>
    <s v="Yes"/>
    <s v="websters@providencecare.ca"/>
    <m/>
    <n v="0"/>
    <n v="1"/>
  </r>
  <r>
    <s v="Asset03558"/>
    <m/>
    <m/>
    <m/>
    <m/>
    <m/>
    <x v="2"/>
    <x v="157"/>
    <m/>
    <x v="2"/>
    <m/>
    <s v="Internal Consultation Teams (ICT)"/>
    <m/>
    <x v="3"/>
    <m/>
    <x v="11"/>
    <x v="4"/>
    <m/>
    <m/>
    <m/>
    <m/>
    <m/>
    <m/>
    <n v="0"/>
    <n v="312"/>
    <n v="0"/>
    <n v="0"/>
    <n v="312"/>
    <x v="0"/>
    <n v="0"/>
    <n v="0"/>
    <s v="Weekdays;"/>
    <n v="0"/>
    <m/>
    <s v="82 Buttonwood Ave"/>
    <x v="7"/>
    <x v="0"/>
    <x v="173"/>
    <m/>
    <m/>
    <m/>
    <m/>
    <x v="1"/>
    <m/>
    <m/>
    <m/>
    <m/>
    <m/>
    <m/>
    <s v="1950 hours annually (37.5 hours per week)"/>
    <m/>
    <n v="0"/>
    <n v="0"/>
    <n v="0"/>
    <n v="0.45"/>
    <n v="0"/>
    <m/>
    <n v="0"/>
    <n v="0"/>
    <n v="0"/>
    <n v="0"/>
    <n v="0"/>
    <n v="0"/>
    <n v="0"/>
    <n v="0"/>
    <n v="0"/>
    <n v="0"/>
    <n v="0"/>
    <n v="0"/>
    <n v="0"/>
    <m/>
    <n v="0"/>
    <n v="0"/>
    <m/>
    <m/>
    <n v="0"/>
    <s v=""/>
    <n v="0.45"/>
    <n v="0"/>
    <m/>
    <s v="100%"/>
    <s v=""/>
    <x v="2"/>
    <m/>
    <x v="2"/>
    <m/>
    <m/>
    <x v="1"/>
    <s v="English"/>
    <x v="0"/>
    <m/>
    <m/>
    <x v="2"/>
    <m/>
    <m/>
    <x v="2"/>
    <m/>
    <m/>
    <x v="1"/>
    <m/>
    <m/>
    <x v="1"/>
    <m/>
    <m/>
    <s v=""/>
    <m/>
    <s v="Yes"/>
    <s v="liis-ann.klein@sunnybrook.ca"/>
    <m/>
    <n v="0"/>
    <n v="1"/>
  </r>
  <r>
    <s v="Asset03440"/>
    <m/>
    <m/>
    <m/>
    <m/>
    <m/>
    <x v="2"/>
    <x v="17"/>
    <m/>
    <x v="2"/>
    <m/>
    <s v="specialized geriatric services - (please delete Inpatient Geriatric Co-Management Services)"/>
    <m/>
    <x v="3"/>
    <m/>
    <x v="11"/>
    <x v="4"/>
    <m/>
    <m/>
    <m/>
    <m/>
    <m/>
    <m/>
    <n v="1091"/>
    <n v="3194"/>
    <n v="0"/>
    <n v="0"/>
    <n v="3194"/>
    <x v="0"/>
    <n v="0"/>
    <n v="0"/>
    <s v="Weekdays;"/>
    <n v="0"/>
    <m/>
    <s v="2075 Bayview Avenue"/>
    <x v="7"/>
    <x v="0"/>
    <x v="17"/>
    <m/>
    <m/>
    <m/>
    <m/>
    <x v="1"/>
    <m/>
    <m/>
    <m/>
    <m/>
    <m/>
    <m/>
    <s v="1950 hours annually (37.5 hours per week)"/>
    <m/>
    <n v="0"/>
    <n v="0"/>
    <n v="0"/>
    <n v="0"/>
    <n v="0"/>
    <m/>
    <n v="0"/>
    <n v="0"/>
    <n v="0"/>
    <n v="0"/>
    <n v="0"/>
    <n v="0"/>
    <n v="0"/>
    <n v="0"/>
    <n v="0"/>
    <n v="0"/>
    <n v="2"/>
    <n v="0"/>
    <n v="0"/>
    <m/>
    <n v="0"/>
    <n v="0"/>
    <m/>
    <m/>
    <n v="0"/>
    <s v=""/>
    <n v="2"/>
    <n v="2"/>
    <m/>
    <s v="100%"/>
    <s v="Inpatient Hospital Teams"/>
    <x v="2"/>
    <m/>
    <x v="2"/>
    <m/>
    <m/>
    <x v="1"/>
    <s v="English;French"/>
    <x v="0"/>
    <m/>
    <m/>
    <x v="2"/>
    <m/>
    <m/>
    <x v="2"/>
    <m/>
    <m/>
    <x v="1"/>
    <m/>
    <m/>
    <x v="1"/>
    <m/>
    <m/>
    <s v="Interpreter may be available through hospital services"/>
    <m/>
    <s v="Yes"/>
    <s v="mary.duffy@sunnybrook.ca"/>
    <m/>
    <n v="0"/>
    <n v="1"/>
  </r>
  <r>
    <s v="Asset03007"/>
    <m/>
    <m/>
    <m/>
    <m/>
    <m/>
    <x v="2"/>
    <x v="10"/>
    <m/>
    <x v="2"/>
    <m/>
    <s v="OSMH - Geriatric Resource Team"/>
    <m/>
    <x v="3"/>
    <m/>
    <x v="11"/>
    <x v="4"/>
    <m/>
    <m/>
    <m/>
    <m/>
    <m/>
    <m/>
    <n v="894"/>
    <n v="1752"/>
    <n v="894"/>
    <n v="36"/>
    <n v="2682"/>
    <x v="0"/>
    <n v="0"/>
    <n v="0"/>
    <m/>
    <n v="2"/>
    <m/>
    <s v="170 Colborne St W"/>
    <x v="8"/>
    <x v="0"/>
    <x v="49"/>
    <m/>
    <m/>
    <m/>
    <m/>
    <x v="2"/>
    <m/>
    <m/>
    <m/>
    <m/>
    <m/>
    <m/>
    <s v="1950 hours annually (37.5 hours per week)"/>
    <m/>
    <n v="0"/>
    <n v="0"/>
    <n v="0"/>
    <n v="0.5"/>
    <n v="0.05"/>
    <m/>
    <n v="0"/>
    <n v="1"/>
    <n v="0"/>
    <n v="0"/>
    <n v="0"/>
    <n v="0"/>
    <n v="0"/>
    <n v="0"/>
    <n v="0"/>
    <n v="0"/>
    <n v="0"/>
    <n v="0"/>
    <n v="0"/>
    <m/>
    <n v="0"/>
    <n v="0"/>
    <m/>
    <m/>
    <n v="0"/>
    <s v=""/>
    <n v="1.55"/>
    <n v="1"/>
    <m/>
    <s v="75% to &lt;100%"/>
    <s v=""/>
    <x v="2"/>
    <m/>
    <x v="2"/>
    <m/>
    <m/>
    <x v="1"/>
    <s v="English"/>
    <x v="0"/>
    <m/>
    <m/>
    <x v="2"/>
    <m/>
    <m/>
    <x v="2"/>
    <m/>
    <m/>
    <x v="1"/>
    <m/>
    <m/>
    <x v="1"/>
    <m/>
    <m/>
    <s v="OT - Off for 5 months on medical leave"/>
    <m/>
    <s v="Yes"/>
    <s v="lagourlie@osmh.on.ca"/>
    <m/>
    <n v="0"/>
    <n v="1"/>
  </r>
  <r>
    <s v="Asset03553"/>
    <m/>
    <m/>
    <m/>
    <m/>
    <m/>
    <x v="2"/>
    <x v="23"/>
    <m/>
    <x v="2"/>
    <m/>
    <s v="Nurse Led Outreach Team"/>
    <m/>
    <x v="3"/>
    <m/>
    <x v="2"/>
    <x v="2"/>
    <m/>
    <m/>
    <m/>
    <m/>
    <m/>
    <m/>
    <n v="0"/>
    <n v="389"/>
    <n v="0"/>
    <n v="0"/>
    <n v="389"/>
    <x v="0"/>
    <n v="0"/>
    <n v="0"/>
    <s v="Weekdays;"/>
    <n v="0"/>
    <m/>
    <s v="200 Terrace Hill St"/>
    <x v="16"/>
    <x v="0"/>
    <x v="253"/>
    <m/>
    <m/>
    <m/>
    <m/>
    <x v="3"/>
    <m/>
    <m/>
    <m/>
    <m/>
    <m/>
    <m/>
    <s v="1950 hours annually (37.5 hours per week)"/>
    <m/>
    <n v="0"/>
    <n v="0"/>
    <n v="0"/>
    <n v="0"/>
    <n v="0"/>
    <m/>
    <n v="1"/>
    <n v="0"/>
    <n v="0"/>
    <n v="0"/>
    <n v="0"/>
    <n v="0"/>
    <n v="0"/>
    <n v="0"/>
    <n v="0"/>
    <n v="0"/>
    <n v="0"/>
    <n v="0"/>
    <n v="0"/>
    <m/>
    <n v="0"/>
    <n v="0"/>
    <m/>
    <m/>
    <n v="0"/>
    <s v=""/>
    <n v="1"/>
    <n v="1"/>
    <m/>
    <s v="75% to &lt;100%"/>
    <s v="referrals from ED, Inpatient units, LTC homes"/>
    <x v="2"/>
    <m/>
    <x v="2"/>
    <m/>
    <m/>
    <x v="1"/>
    <s v="English"/>
    <x v="0"/>
    <m/>
    <m/>
    <x v="2"/>
    <m/>
    <m/>
    <x v="2"/>
    <m/>
    <m/>
    <x v="1"/>
    <m/>
    <m/>
    <x v="1"/>
    <m/>
    <m/>
    <s v="NLOT program supports Iroquois Lodge which is a 50 bed LTC home in Oshweken, Ontario on Six Nations Territory"/>
    <m/>
    <s v="Yes"/>
    <s v="carrie.heer@bchsys.org"/>
    <m/>
    <n v="0"/>
    <n v="1"/>
  </r>
  <r>
    <s v="Asset03105"/>
    <m/>
    <m/>
    <m/>
    <m/>
    <m/>
    <x v="2"/>
    <x v="10"/>
    <m/>
    <x v="2"/>
    <m/>
    <s v="Nurse Led Outreach Team - OSMH"/>
    <m/>
    <x v="3"/>
    <m/>
    <x v="2"/>
    <x v="2"/>
    <m/>
    <m/>
    <m/>
    <m/>
    <m/>
    <m/>
    <n v="768"/>
    <n v="3216"/>
    <n v="800"/>
    <n v="5"/>
    <n v="4021"/>
    <x v="0"/>
    <n v="0"/>
    <n v="0"/>
    <s v="Weekdays;"/>
    <n v="1"/>
    <m/>
    <s v="170 Colborne St W"/>
    <x v="8"/>
    <x v="0"/>
    <x v="49"/>
    <m/>
    <m/>
    <m/>
    <m/>
    <x v="2"/>
    <m/>
    <m/>
    <m/>
    <m/>
    <m/>
    <m/>
    <s v="1950 hours annually (37.5 hours per week)"/>
    <m/>
    <n v="0"/>
    <n v="0"/>
    <n v="0"/>
    <n v="0"/>
    <n v="0"/>
    <m/>
    <n v="1.25"/>
    <n v="0"/>
    <n v="0"/>
    <n v="0"/>
    <n v="0"/>
    <n v="0"/>
    <n v="0"/>
    <n v="0"/>
    <n v="0"/>
    <n v="0"/>
    <n v="0.16"/>
    <n v="0"/>
    <n v="0"/>
    <m/>
    <n v="0"/>
    <n v="0"/>
    <m/>
    <m/>
    <n v="0"/>
    <s v="2 FT - 1 NP until FT, the second NP not licensed until Dec 2022 working under supervision from Aug -Dec as RN_x000a_RN started Feb 2023 from LPF from OH, unable to fill prior"/>
    <n v="1.41"/>
    <n v="1.41"/>
    <m/>
    <s v="75% to &lt;100%"/>
    <s v="Long-term care Home - Registered Staff; Patient Flow Navigators from Hospital"/>
    <x v="2"/>
    <m/>
    <x v="2"/>
    <m/>
    <m/>
    <x v="1"/>
    <s v="English"/>
    <x v="0"/>
    <m/>
    <m/>
    <x v="2"/>
    <m/>
    <m/>
    <x v="2"/>
    <m/>
    <m/>
    <x v="1"/>
    <m/>
    <m/>
    <x v="1"/>
    <m/>
    <m/>
    <s v="Telephone Visits - Include review of lab results, chart reviews and medication reconciliation, pharmacy consultations.Wait Times - facilitate same day and/or next day visits with the exception of no weekend service"/>
    <m/>
    <s v="Yes"/>
    <s v="lagourlie@osmh.on.ca"/>
    <m/>
    <n v="0"/>
    <n v="1"/>
  </r>
  <r>
    <s v="Asset03151"/>
    <m/>
    <m/>
    <m/>
    <m/>
    <m/>
    <x v="2"/>
    <x v="81"/>
    <m/>
    <x v="2"/>
    <m/>
    <s v="Nurse Led Outreach Team"/>
    <m/>
    <x v="3"/>
    <m/>
    <x v="2"/>
    <x v="2"/>
    <m/>
    <m/>
    <m/>
    <m/>
    <m/>
    <m/>
    <n v="0"/>
    <n v="13960"/>
    <n v="0"/>
    <n v="0"/>
    <n v="13960"/>
    <x v="0"/>
    <n v="0"/>
    <n v="0"/>
    <s v="Weekdays;"/>
    <n v="0"/>
    <m/>
    <s v="290 Munro Street, Suite 2400"/>
    <x v="45"/>
    <x v="0"/>
    <x v="254"/>
    <m/>
    <m/>
    <m/>
    <m/>
    <x v="4"/>
    <m/>
    <m/>
    <m/>
    <m/>
    <m/>
    <m/>
    <s v="1950 hours annually (37.5 hours per week)"/>
    <m/>
    <n v="0"/>
    <n v="0"/>
    <n v="0"/>
    <n v="0"/>
    <n v="0"/>
    <m/>
    <n v="5"/>
    <n v="0"/>
    <n v="0"/>
    <n v="0"/>
    <n v="0"/>
    <n v="0"/>
    <n v="0"/>
    <n v="0"/>
    <n v="0"/>
    <n v="0"/>
    <n v="0.5"/>
    <n v="0"/>
    <n v="0"/>
    <m/>
    <n v="0"/>
    <n v="0"/>
    <m/>
    <m/>
    <n v="0"/>
    <s v=""/>
    <n v="5.5"/>
    <n v="5.5"/>
    <m/>
    <s v="75% to &lt;100%"/>
    <s v="Long-Term Care Homes"/>
    <x v="2"/>
    <m/>
    <x v="2"/>
    <m/>
    <m/>
    <x v="1"/>
    <s v="English;French"/>
    <x v="0"/>
    <m/>
    <m/>
    <x v="2"/>
    <m/>
    <m/>
    <x v="2"/>
    <m/>
    <m/>
    <x v="1"/>
    <m/>
    <m/>
    <x v="1"/>
    <m/>
    <m/>
    <s v="This program is a consultant serviceThe program is managed by TBRHSC and the main contact is Kerry Posselwhite at kerry.posselwhite@tbh.net"/>
    <m/>
    <s v="Yes"/>
    <s v="alison.denton@tbh.net"/>
    <m/>
    <n v="0"/>
    <n v="1"/>
  </r>
  <r>
    <s v="Asset03519"/>
    <m/>
    <m/>
    <m/>
    <m/>
    <m/>
    <x v="2"/>
    <x v="101"/>
    <m/>
    <x v="2"/>
    <m/>
    <s v="Nurse-Led Outreach Team"/>
    <m/>
    <x v="3"/>
    <m/>
    <x v="2"/>
    <x v="2"/>
    <m/>
    <m/>
    <m/>
    <m/>
    <m/>
    <m/>
    <n v="0"/>
    <n v="4426"/>
    <n v="3369"/>
    <n v="3"/>
    <n v="7798"/>
    <x v="0"/>
    <n v="1497"/>
    <n v="0"/>
    <s v="Weekdays;"/>
    <n v="0"/>
    <m/>
    <s v="465 Davis Dr"/>
    <x v="54"/>
    <x v="0"/>
    <x v="200"/>
    <m/>
    <m/>
    <m/>
    <m/>
    <x v="2"/>
    <m/>
    <m/>
    <m/>
    <m/>
    <m/>
    <m/>
    <s v="1950 hours annually (37.5 hours per week)"/>
    <m/>
    <n v="0"/>
    <n v="0"/>
    <n v="0"/>
    <n v="0"/>
    <n v="0"/>
    <m/>
    <n v="1.4"/>
    <n v="0"/>
    <n v="0"/>
    <n v="0"/>
    <n v="0"/>
    <n v="0"/>
    <n v="0"/>
    <n v="0"/>
    <n v="0"/>
    <n v="0"/>
    <n v="0.6"/>
    <n v="0"/>
    <n v="0"/>
    <m/>
    <n v="0"/>
    <n v="0"/>
    <m/>
    <m/>
    <n v="0"/>
    <s v=""/>
    <n v="2"/>
    <n v="2"/>
    <m/>
    <s v="100%"/>
    <s v=""/>
    <x v="2"/>
    <m/>
    <x v="2"/>
    <m/>
    <m/>
    <x v="1"/>
    <s v="English"/>
    <x v="0"/>
    <m/>
    <m/>
    <x v="2"/>
    <m/>
    <m/>
    <x v="2"/>
    <m/>
    <m/>
    <x v="1"/>
    <m/>
    <m/>
    <x v="1"/>
    <m/>
    <m/>
    <s v=""/>
    <m/>
    <s v="Yes"/>
    <s v="liis-ann.klein@sunnybrook.ca"/>
    <m/>
    <n v="0"/>
    <n v="1"/>
  </r>
  <r>
    <s v="Asset03520"/>
    <m/>
    <m/>
    <m/>
    <m/>
    <m/>
    <x v="2"/>
    <x v="86"/>
    <m/>
    <x v="2"/>
    <m/>
    <s v="Nurse-Led Outreach Team"/>
    <m/>
    <x v="3"/>
    <m/>
    <x v="2"/>
    <x v="2"/>
    <m/>
    <m/>
    <m/>
    <m/>
    <m/>
    <m/>
    <n v="0"/>
    <n v="2102"/>
    <n v="1335"/>
    <n v="3"/>
    <n v="3440"/>
    <x v="0"/>
    <n v="1338"/>
    <n v="0"/>
    <s v="Weekdays;"/>
    <n v="0"/>
    <m/>
    <s v="381 Church St"/>
    <x v="47"/>
    <x v="0"/>
    <x v="241"/>
    <m/>
    <m/>
    <m/>
    <m/>
    <x v="2"/>
    <m/>
    <m/>
    <m/>
    <m/>
    <m/>
    <m/>
    <s v="1950 hours annually (37.5 hours per week)"/>
    <m/>
    <n v="0"/>
    <n v="0"/>
    <n v="0"/>
    <n v="0"/>
    <n v="0"/>
    <m/>
    <n v="1.5"/>
    <n v="0"/>
    <n v="0"/>
    <n v="0"/>
    <n v="0"/>
    <n v="0"/>
    <n v="0"/>
    <n v="0"/>
    <n v="0"/>
    <n v="0"/>
    <n v="0"/>
    <n v="0"/>
    <n v="0"/>
    <m/>
    <n v="0"/>
    <n v="0"/>
    <m/>
    <m/>
    <n v="0"/>
    <s v=""/>
    <n v="1.5"/>
    <n v="1.5"/>
    <m/>
    <s v="100%"/>
    <s v=""/>
    <x v="2"/>
    <m/>
    <x v="2"/>
    <m/>
    <m/>
    <x v="1"/>
    <s v="English"/>
    <x v="0"/>
    <m/>
    <m/>
    <x v="2"/>
    <m/>
    <m/>
    <x v="2"/>
    <m/>
    <m/>
    <x v="1"/>
    <m/>
    <m/>
    <x v="1"/>
    <m/>
    <m/>
    <s v=""/>
    <m/>
    <s v="Yes"/>
    <s v="liis-ann.klein@sunnybrook.ca"/>
    <m/>
    <n v="0"/>
    <n v="1"/>
  </r>
  <r>
    <s v="Asset03460"/>
    <m/>
    <m/>
    <m/>
    <m/>
    <m/>
    <x v="2"/>
    <x v="15"/>
    <m/>
    <x v="2"/>
    <m/>
    <s v="NLOT"/>
    <m/>
    <x v="3"/>
    <m/>
    <x v="2"/>
    <x v="2"/>
    <m/>
    <m/>
    <m/>
    <m/>
    <m/>
    <m/>
    <n v="1178"/>
    <n v="2619"/>
    <n v="1706"/>
    <n v="0"/>
    <n v="4325"/>
    <x v="0"/>
    <n v="0"/>
    <n v="0"/>
    <m/>
    <n v="0"/>
    <m/>
    <s v="10 Trench Street"/>
    <x v="13"/>
    <x v="0"/>
    <x v="15"/>
    <m/>
    <m/>
    <m/>
    <m/>
    <x v="2"/>
    <m/>
    <m/>
    <m/>
    <m/>
    <m/>
    <m/>
    <s v="1950 hours annually (37.5 hours per week)"/>
    <m/>
    <n v="0"/>
    <n v="0"/>
    <n v="0"/>
    <n v="0"/>
    <n v="0"/>
    <m/>
    <n v="1.6"/>
    <n v="0"/>
    <n v="0"/>
    <n v="0"/>
    <n v="0"/>
    <n v="0"/>
    <n v="0"/>
    <n v="0"/>
    <n v="0"/>
    <n v="0"/>
    <n v="0"/>
    <n v="0"/>
    <n v="0"/>
    <m/>
    <n v="0"/>
    <n v="0"/>
    <m/>
    <m/>
    <n v="0"/>
    <s v=""/>
    <n v="1.6"/>
    <n v="1.6"/>
    <m/>
    <s v="75% to &lt;100%"/>
    <s v="Support LTC.  Avoid ED visits and facilitate earlier discharges."/>
    <x v="2"/>
    <m/>
    <x v="2"/>
    <m/>
    <m/>
    <x v="1"/>
    <s v="English"/>
    <x v="0"/>
    <m/>
    <m/>
    <x v="2"/>
    <m/>
    <m/>
    <x v="2"/>
    <m/>
    <m/>
    <x v="1"/>
    <m/>
    <m/>
    <x v="1"/>
    <m/>
    <m/>
    <s v="NLOT supports 10 homes, 1337 residents."/>
    <m/>
    <s v="Yes"/>
    <s v="teresa.sitlani@mackenziehealth.ca"/>
    <m/>
    <n v="0"/>
    <n v="1"/>
  </r>
  <r>
    <s v="Asset03561"/>
    <m/>
    <m/>
    <m/>
    <m/>
    <m/>
    <x v="2"/>
    <x v="19"/>
    <m/>
    <x v="2"/>
    <m/>
    <s v="Waterloo Wellington Nurse led outreach team"/>
    <m/>
    <x v="3"/>
    <m/>
    <x v="2"/>
    <x v="2"/>
    <m/>
    <m/>
    <m/>
    <m/>
    <m/>
    <m/>
    <n v="0"/>
    <n v="319"/>
    <n v="0"/>
    <n v="0"/>
    <n v="319"/>
    <x v="0"/>
    <n v="0"/>
    <n v="0"/>
    <s v="Weekdays;"/>
    <n v="0"/>
    <m/>
    <s v="100 Westmount Road"/>
    <x v="12"/>
    <x v="0"/>
    <x v="19"/>
    <m/>
    <m/>
    <m/>
    <m/>
    <x v="3"/>
    <m/>
    <m/>
    <m/>
    <m/>
    <m/>
    <m/>
    <s v="1950 hours annually (37.5 hours per week)"/>
    <m/>
    <n v="0"/>
    <n v="0"/>
    <n v="0"/>
    <n v="0"/>
    <n v="0"/>
    <m/>
    <n v="1"/>
    <n v="0"/>
    <n v="0"/>
    <n v="0"/>
    <n v="0"/>
    <n v="0"/>
    <n v="0"/>
    <n v="0"/>
    <n v="0"/>
    <n v="0"/>
    <n v="3"/>
    <n v="0"/>
    <n v="0"/>
    <m/>
    <n v="0"/>
    <n v="0"/>
    <m/>
    <m/>
    <n v="0"/>
    <s v=""/>
    <n v="4"/>
    <n v="4"/>
    <m/>
    <s v=""/>
    <s v="referrals directly from LTC homes as well as Home &amp; Community Care (coordinators in the hospital for_x000a_planning discharge/repatriation)"/>
    <x v="2"/>
    <m/>
    <x v="2"/>
    <m/>
    <m/>
    <x v="1"/>
    <s v="English"/>
    <x v="0"/>
    <m/>
    <m/>
    <x v="2"/>
    <m/>
    <m/>
    <x v="2"/>
    <m/>
    <m/>
    <x v="1"/>
    <m/>
    <m/>
    <x v="1"/>
    <m/>
    <m/>
    <s v=""/>
    <m/>
    <s v="Yes"/>
    <s v="nicole.guy@sjhcg.ca"/>
    <m/>
    <n v="0"/>
    <n v="1"/>
  </r>
  <r>
    <s v="Asset03352"/>
    <m/>
    <m/>
    <m/>
    <m/>
    <m/>
    <x v="2"/>
    <x v="12"/>
    <m/>
    <x v="2"/>
    <m/>
    <s v="RVH Nurse Lead outreach team"/>
    <m/>
    <x v="3"/>
    <m/>
    <x v="2"/>
    <x v="2"/>
    <m/>
    <m/>
    <m/>
    <m/>
    <m/>
    <m/>
    <n v="0"/>
    <n v="2570"/>
    <n v="0"/>
    <n v="0"/>
    <n v="2570"/>
    <x v="0"/>
    <n v="0"/>
    <n v="0"/>
    <s v="Weekdays;"/>
    <n v="0"/>
    <m/>
    <s v="201 Georgian Drive"/>
    <x v="10"/>
    <x v="0"/>
    <x v="12"/>
    <m/>
    <m/>
    <m/>
    <m/>
    <x v="2"/>
    <m/>
    <m/>
    <m/>
    <m/>
    <m/>
    <m/>
    <s v="1950 hours annually (37.5 hours per week)"/>
    <m/>
    <n v="0"/>
    <n v="0"/>
    <n v="0"/>
    <n v="0"/>
    <n v="0"/>
    <m/>
    <n v="2.5"/>
    <n v="0"/>
    <n v="0"/>
    <n v="0"/>
    <n v="0"/>
    <n v="0"/>
    <n v="0"/>
    <n v="0"/>
    <n v="0"/>
    <n v="0"/>
    <n v="0"/>
    <n v="0"/>
    <n v="0"/>
    <m/>
    <n v="0"/>
    <n v="0"/>
    <m/>
    <m/>
    <n v="0"/>
    <s v=""/>
    <n v="2.5"/>
    <n v="2.5"/>
    <m/>
    <s v="75% to &lt;100%"/>
    <s v=""/>
    <x v="2"/>
    <m/>
    <x v="2"/>
    <m/>
    <m/>
    <x v="1"/>
    <s v="English"/>
    <x v="0"/>
    <m/>
    <m/>
    <x v="2"/>
    <m/>
    <m/>
    <x v="2"/>
    <m/>
    <m/>
    <x v="1"/>
    <m/>
    <m/>
    <x v="1"/>
    <m/>
    <m/>
    <s v=""/>
    <m/>
    <s v="Yes"/>
    <s v="FletcherT@rvh.on.ca"/>
    <m/>
    <n v="0"/>
    <n v="1"/>
  </r>
  <r>
    <s v="Asset03518"/>
    <m/>
    <m/>
    <m/>
    <m/>
    <m/>
    <x v="2"/>
    <x v="33"/>
    <m/>
    <x v="2"/>
    <m/>
    <s v="Nurse-Led Outreach Team"/>
    <m/>
    <x v="3"/>
    <m/>
    <x v="2"/>
    <x v="2"/>
    <m/>
    <m/>
    <m/>
    <m/>
    <m/>
    <m/>
    <n v="0"/>
    <n v="3244"/>
    <n v="292"/>
    <n v="0"/>
    <n v="3536"/>
    <x v="0"/>
    <n v="3412"/>
    <n v="0"/>
    <s v="Weekdays; Weekends"/>
    <n v="0"/>
    <m/>
    <s v="1235 Wilson Ave."/>
    <x v="7"/>
    <x v="0"/>
    <x v="32"/>
    <m/>
    <m/>
    <m/>
    <m/>
    <x v="1"/>
    <m/>
    <m/>
    <m/>
    <m/>
    <m/>
    <m/>
    <s v="1950 hours annually (37.5 hours per week)"/>
    <m/>
    <n v="0"/>
    <n v="0"/>
    <n v="0"/>
    <n v="0"/>
    <n v="0"/>
    <m/>
    <n v="2.8"/>
    <n v="0"/>
    <n v="0"/>
    <n v="0"/>
    <n v="0"/>
    <n v="0"/>
    <n v="0"/>
    <n v="0"/>
    <n v="0"/>
    <n v="0"/>
    <n v="1"/>
    <n v="0"/>
    <n v="0"/>
    <m/>
    <n v="0"/>
    <n v="0"/>
    <m/>
    <m/>
    <n v="0"/>
    <s v=""/>
    <n v="3.8"/>
    <n v="3.8"/>
    <m/>
    <s v="100%"/>
    <s v=""/>
    <x v="2"/>
    <m/>
    <x v="2"/>
    <m/>
    <m/>
    <x v="1"/>
    <s v="English"/>
    <x v="0"/>
    <m/>
    <m/>
    <x v="2"/>
    <m/>
    <m/>
    <x v="2"/>
    <m/>
    <m/>
    <x v="1"/>
    <m/>
    <m/>
    <x v="1"/>
    <m/>
    <m/>
    <s v=""/>
    <m/>
    <s v="Yes"/>
    <s v="liis-ann.klein@sunnybrook.ca"/>
    <m/>
    <n v="0"/>
    <n v="1"/>
  </r>
  <r>
    <s v="Asset02944"/>
    <m/>
    <m/>
    <m/>
    <m/>
    <m/>
    <x v="2"/>
    <x v="20"/>
    <m/>
    <x v="2"/>
    <m/>
    <s v="NLOT"/>
    <m/>
    <x v="3"/>
    <m/>
    <x v="2"/>
    <x v="2"/>
    <m/>
    <m/>
    <m/>
    <m/>
    <m/>
    <m/>
    <n v="0"/>
    <n v="1684"/>
    <n v="0"/>
    <n v="0"/>
    <n v="1684"/>
    <x v="0"/>
    <n v="0"/>
    <n v="0"/>
    <s v="Weekdays;"/>
    <n v="0"/>
    <m/>
    <s v="1053 Carling Ave"/>
    <x v="11"/>
    <x v="0"/>
    <x v="20"/>
    <m/>
    <m/>
    <m/>
    <m/>
    <x v="0"/>
    <m/>
    <m/>
    <m/>
    <m/>
    <m/>
    <m/>
    <s v="1950 hours annually (37.5 hours per week)"/>
    <m/>
    <n v="0"/>
    <n v="0"/>
    <n v="0"/>
    <n v="0"/>
    <n v="0"/>
    <m/>
    <n v="4.2"/>
    <n v="0"/>
    <n v="0"/>
    <n v="0"/>
    <n v="0"/>
    <n v="0"/>
    <n v="0"/>
    <n v="0"/>
    <n v="0"/>
    <n v="0"/>
    <n v="0"/>
    <n v="0"/>
    <n v="0"/>
    <m/>
    <n v="0"/>
    <n v="0"/>
    <m/>
    <m/>
    <n v="0"/>
    <s v=""/>
    <n v="4.2"/>
    <n v="4.2"/>
    <m/>
    <s v="75% to &lt;100%"/>
    <s v="RN and MRP physician referrals."/>
    <x v="2"/>
    <m/>
    <x v="2"/>
    <m/>
    <m/>
    <x v="1"/>
    <s v="English"/>
    <x v="0"/>
    <m/>
    <m/>
    <x v="2"/>
    <m/>
    <m/>
    <x v="2"/>
    <m/>
    <m/>
    <x v="1"/>
    <m/>
    <m/>
    <x v="1"/>
    <m/>
    <m/>
    <s v=""/>
    <m/>
    <s v="Yes"/>
    <s v="mprior@toh.ca"/>
    <m/>
    <n v="0"/>
    <n v="1"/>
  </r>
  <r>
    <s v="Asset03536"/>
    <m/>
    <m/>
    <m/>
    <m/>
    <m/>
    <x v="2"/>
    <x v="148"/>
    <m/>
    <x v="2"/>
    <m/>
    <s v="NLOT - Central West"/>
    <m/>
    <x v="3"/>
    <m/>
    <x v="2"/>
    <x v="2"/>
    <m/>
    <m/>
    <m/>
    <m/>
    <m/>
    <m/>
    <n v="0"/>
    <n v="0"/>
    <n v="0"/>
    <n v="0"/>
    <n v="0"/>
    <x v="0"/>
    <n v="0"/>
    <n v="3260"/>
    <s v="Weekdays;Sunday"/>
    <n v="0"/>
    <m/>
    <s v="Peel Memorial Centre for Integrated Health and Wellness,  20 Lynch St"/>
    <x v="27"/>
    <x v="0"/>
    <x v="164"/>
    <m/>
    <m/>
    <m/>
    <m/>
    <x v="2"/>
    <m/>
    <m/>
    <m/>
    <m/>
    <m/>
    <m/>
    <s v="1950 hours annually (37.5 hours per week)"/>
    <m/>
    <n v="0"/>
    <n v="0"/>
    <n v="0"/>
    <n v="0"/>
    <n v="0"/>
    <m/>
    <n v="5"/>
    <n v="0"/>
    <n v="0"/>
    <n v="0"/>
    <n v="0"/>
    <n v="0"/>
    <n v="0"/>
    <n v="0"/>
    <n v="0"/>
    <n v="0"/>
    <n v="0"/>
    <n v="0"/>
    <n v="0"/>
    <m/>
    <n v="0"/>
    <n v="0"/>
    <m/>
    <m/>
    <n v="0"/>
    <s v=""/>
    <n v="5"/>
    <n v="5"/>
    <m/>
    <s v="100%"/>
    <s v="20 LTC"/>
    <x v="2"/>
    <m/>
    <x v="2"/>
    <m/>
    <m/>
    <x v="1"/>
    <s v="English"/>
    <x v="0"/>
    <m/>
    <m/>
    <x v="2"/>
    <m/>
    <m/>
    <x v="2"/>
    <m/>
    <m/>
    <x v="1"/>
    <m/>
    <m/>
    <x v="1"/>
    <m/>
    <m/>
    <s v=""/>
    <m/>
    <s v="Yes"/>
    <s v="sheelagh.willett@williamoslerhs.ca"/>
    <m/>
    <n v="0"/>
    <n v="1"/>
  </r>
  <r>
    <s v="Asset03073"/>
    <m/>
    <m/>
    <m/>
    <m/>
    <m/>
    <x v="2"/>
    <x v="210"/>
    <m/>
    <x v="2"/>
    <m/>
    <s v="Nurse Practitioners Supporting Teams Averting Transfers (NPSTAT)"/>
    <m/>
    <x v="3"/>
    <m/>
    <x v="2"/>
    <x v="2"/>
    <m/>
    <m/>
    <m/>
    <m/>
    <m/>
    <m/>
    <n v="0"/>
    <n v="5849"/>
    <n v="2645"/>
    <n v="92"/>
    <n v="8586"/>
    <x v="0"/>
    <n v="9968"/>
    <n v="0"/>
    <s v="Weekdays;"/>
    <n v="0"/>
    <m/>
    <s v="920 Champlain Court"/>
    <x v="48"/>
    <x v="0"/>
    <x v="255"/>
    <m/>
    <m/>
    <m/>
    <m/>
    <x v="0"/>
    <m/>
    <m/>
    <m/>
    <m/>
    <m/>
    <m/>
    <s v="1820 hours annually (35 hours per week)"/>
    <m/>
    <n v="0"/>
    <n v="0"/>
    <n v="0"/>
    <n v="0"/>
    <n v="0"/>
    <m/>
    <n v="11"/>
    <n v="0"/>
    <n v="0"/>
    <n v="0"/>
    <n v="0"/>
    <n v="0"/>
    <n v="0"/>
    <n v="0"/>
    <n v="0"/>
    <n v="0"/>
    <n v="0"/>
    <n v="0"/>
    <n v="0"/>
    <m/>
    <n v="0"/>
    <n v="0"/>
    <m/>
    <m/>
    <n v="0"/>
    <s v="Total of 11 FTE, currently 1 FTE Vacancy _x000a_8 NPSTAT_x000a_3 Attending NPs"/>
    <n v="11"/>
    <n v="11"/>
    <m/>
    <s v="75% to &lt;100%"/>
    <s v="LTCH staff"/>
    <x v="2"/>
    <m/>
    <x v="2"/>
    <m/>
    <m/>
    <x v="1"/>
    <s v="English;French"/>
    <x v="0"/>
    <m/>
    <m/>
    <x v="2"/>
    <m/>
    <m/>
    <x v="2"/>
    <m/>
    <m/>
    <x v="1"/>
    <m/>
    <m/>
    <x v="1"/>
    <m/>
    <m/>
    <s v="Philosophy Statement: Through our collaborative and clinical approach, we are committed to improving the health outcomes and health care experience of long-term care home residents, while maintaining or reducing the cost of providing appropriate care. The NPSTAT provide nursing expertise and support to LTC residents that are affiliated with HCCSS. NPSTAT work collaboratively with the LTC’ nurses and physicians to coordinate resident care. By supporting the LTCH staff with clinical assessments for acute, non-emergent care and provide medical and minor surgical interventions. We will be introducing our NPSTAT pilot program in Scarborough area retirement homes (RH). Working closely with RH nurses and physicians, NPSTAT will aim to enhance resident care, promote aging in place and reduce hospital transfers by providing specialized Nurse Practitioner medical support to RH residents. Our comprehensive services, including clinical assessments and palliative care, ensures high-quality care is delivered to residents within the comfort of their homes. NPs have also supported 69 MAID assessments and/or Provisions. For FNIM Communities and French language services, NPs will support as required."/>
    <m/>
    <s v="Yes"/>
    <s v="melina.perron@hccontario.ca"/>
    <m/>
    <n v="0"/>
    <n v="1"/>
  </r>
  <r>
    <s v="Asset03072"/>
    <m/>
    <m/>
    <m/>
    <m/>
    <m/>
    <x v="2"/>
    <x v="34"/>
    <m/>
    <x v="2"/>
    <m/>
    <s v="Primary Care Outreach  to Seniors"/>
    <m/>
    <x v="3"/>
    <m/>
    <x v="21"/>
    <x v="5"/>
    <m/>
    <m/>
    <m/>
    <m/>
    <m/>
    <m/>
    <n v="166"/>
    <n v="989"/>
    <n v="491"/>
    <n v="0"/>
    <n v="1480"/>
    <x v="0"/>
    <n v="0"/>
    <n v="0"/>
    <s v="Weekdays;"/>
    <n v="21"/>
    <m/>
    <s v="207 Robertson Drive"/>
    <x v="21"/>
    <x v="0"/>
    <x v="33"/>
    <m/>
    <m/>
    <m/>
    <m/>
    <x v="0"/>
    <m/>
    <m/>
    <m/>
    <m/>
    <m/>
    <m/>
    <s v="1820 hours annually (35 hours per week)"/>
    <m/>
    <n v="0"/>
    <n v="0"/>
    <n v="0"/>
    <n v="0"/>
    <n v="0"/>
    <m/>
    <n v="0"/>
    <n v="0"/>
    <n v="0"/>
    <n v="0"/>
    <n v="0"/>
    <n v="0"/>
    <n v="0"/>
    <n v="0"/>
    <n v="0"/>
    <n v="0"/>
    <n v="0.8"/>
    <n v="0"/>
    <n v="0"/>
    <m/>
    <n v="0"/>
    <n v="0"/>
    <m/>
    <m/>
    <n v="0.8"/>
    <s v="Community Health Worker"/>
    <n v="0.8"/>
    <n v="1.6"/>
    <m/>
    <s v="100%"/>
    <s v=""/>
    <x v="2"/>
    <m/>
    <x v="2"/>
    <m/>
    <m/>
    <x v="1"/>
    <s v="English"/>
    <x v="0"/>
    <m/>
    <m/>
    <x v="2"/>
    <m/>
    <m/>
    <x v="2"/>
    <m/>
    <m/>
    <x v="1"/>
    <m/>
    <m/>
    <x v="1"/>
    <m/>
    <m/>
    <s v=""/>
    <m/>
    <s v="Yes"/>
    <s v="efrizell@connectwell.ca"/>
    <m/>
    <n v="0"/>
    <n v="1"/>
  </r>
  <r>
    <s v="Asset03066"/>
    <m/>
    <m/>
    <m/>
    <m/>
    <m/>
    <x v="2"/>
    <x v="34"/>
    <m/>
    <x v="2"/>
    <m/>
    <s v="Primary Care Outreach  to Seniors"/>
    <m/>
    <x v="3"/>
    <m/>
    <x v="21"/>
    <x v="5"/>
    <m/>
    <m/>
    <m/>
    <m/>
    <m/>
    <m/>
    <n v="234"/>
    <n v="166"/>
    <n v="491"/>
    <n v="0"/>
    <n v="657"/>
    <x v="0"/>
    <n v="0"/>
    <n v="0"/>
    <s v="Weekdays;"/>
    <n v="14"/>
    <m/>
    <s v="207 Robertson Drive"/>
    <x v="21"/>
    <x v="0"/>
    <x v="33"/>
    <m/>
    <m/>
    <m/>
    <m/>
    <x v="0"/>
    <m/>
    <m/>
    <m/>
    <m/>
    <m/>
    <m/>
    <s v="1820 hours annually (35 hours per week)"/>
    <m/>
    <n v="0"/>
    <n v="0"/>
    <n v="0"/>
    <n v="0"/>
    <n v="0"/>
    <m/>
    <n v="0"/>
    <n v="0"/>
    <n v="0"/>
    <n v="0"/>
    <n v="0"/>
    <n v="0"/>
    <n v="0"/>
    <n v="0"/>
    <n v="0"/>
    <n v="0"/>
    <n v="0.8"/>
    <n v="0"/>
    <n v="0"/>
    <m/>
    <n v="0"/>
    <n v="0"/>
    <m/>
    <m/>
    <n v="0.8"/>
    <s v="Community Health Worker"/>
    <n v="0.8"/>
    <n v="1.6"/>
    <m/>
    <s v="100%"/>
    <s v=""/>
    <x v="2"/>
    <m/>
    <x v="2"/>
    <m/>
    <m/>
    <x v="1"/>
    <s v="English"/>
    <x v="0"/>
    <m/>
    <m/>
    <x v="2"/>
    <m/>
    <m/>
    <x v="2"/>
    <m/>
    <m/>
    <x v="1"/>
    <m/>
    <m/>
    <x v="1"/>
    <m/>
    <m/>
    <s v=""/>
    <m/>
    <s v="Yes"/>
    <s v="efrizell@connectwell.ca"/>
    <m/>
    <n v="0"/>
    <n v="1"/>
  </r>
  <r>
    <s v="Asset04191"/>
    <m/>
    <m/>
    <m/>
    <m/>
    <m/>
    <x v="2"/>
    <x v="28"/>
    <m/>
    <x v="2"/>
    <m/>
    <s v="Seniors Assessment Service"/>
    <m/>
    <x v="3"/>
    <m/>
    <x v="37"/>
    <x v="3"/>
    <m/>
    <m/>
    <m/>
    <m/>
    <m/>
    <m/>
    <n v="293"/>
    <n v="365"/>
    <n v="37"/>
    <n v="4"/>
    <n v="406"/>
    <x v="0"/>
    <n v="0"/>
    <n v="0"/>
    <m/>
    <n v="180"/>
    <m/>
    <s v="363 Colborne St."/>
    <x v="16"/>
    <x v="0"/>
    <x v="27"/>
    <m/>
    <m/>
    <m/>
    <m/>
    <x v="3"/>
    <m/>
    <m/>
    <m/>
    <m/>
    <m/>
    <m/>
    <s v="1950 hours annually (37.5 hours per week)"/>
    <m/>
    <n v="0.4"/>
    <n v="0"/>
    <n v="0"/>
    <n v="0"/>
    <n v="0"/>
    <m/>
    <n v="0"/>
    <n v="0"/>
    <n v="0"/>
    <n v="0"/>
    <n v="0"/>
    <n v="0"/>
    <n v="0"/>
    <n v="0"/>
    <n v="0.4"/>
    <n v="0"/>
    <n v="0.6"/>
    <n v="0"/>
    <n v="0"/>
    <m/>
    <n v="0"/>
    <n v="0"/>
    <m/>
    <m/>
    <n v="0.6"/>
    <s v="Alzheimer's staff support ranges from 0.4-0.6 FTE depending on their staffing availability."/>
    <n v="1.4"/>
    <n v="1.2"/>
    <m/>
    <s v="75% to &lt;100%"/>
    <s v="Referrals come from primary care providers in Brantford and Brant County, as well as from hospital admissions at Brantford General Hospital (BCHS). As of April 1, 2022 referrals are processed through Central Clinical intake via fax 1-855-406-2163 or via website www.rgpc.ca/centralintake/"/>
    <x v="2"/>
    <m/>
    <x v="2"/>
    <m/>
    <m/>
    <x v="1"/>
    <s v="English"/>
    <x v="0"/>
    <m/>
    <m/>
    <x v="2"/>
    <m/>
    <m/>
    <x v="2"/>
    <m/>
    <m/>
    <x v="1"/>
    <m/>
    <m/>
    <x v="1"/>
    <m/>
    <m/>
    <s v="Note #1: # of Family/Friend Caregivers served/year is an estimate. Generally each patient is accompanied by one (1) caregiver. Sometimes we have two (2) caregivers/patient, but estimating one(1)/patient also corrects for patients who come alone to the appointment, or are seen in follow up with the same caregiver.Note #2: Our administrative assistant reviews monthly when referral arrives, when the next available space can be offered if non-urgent. For example if referral arrives September 2022, first available is March 2023, suggesting a 6-month wait time. As of March 31, 2023, wait time was around 6 months.Note #3: Our combined Memory + Geriatric clinic runs on Wednesdays and Thursdays weekly. The reason 'No' entered in Weekdays of Service question is because we don't offer the clinic Monday through Friday.Note #4: Narrative is uploaded in the Upload Attachments field, client family quote provided as a success story uploaded to Program Stories fieldNote #5: Submitter is not best contact person - unable to overwrite submitter's email in field provided. If any questions please contact Director of Primary Care and Community Development, Todd Gould at tgould@grchc.ca"/>
    <m/>
    <s v="Yes"/>
    <s v="tgutierrez@grchc.ca"/>
    <m/>
    <n v="0"/>
    <n v="1"/>
  </r>
  <r>
    <s v="Asset03163"/>
    <m/>
    <m/>
    <m/>
    <m/>
    <m/>
    <x v="2"/>
    <x v="211"/>
    <m/>
    <x v="2"/>
    <m/>
    <s v="North of Superior Counselling - Mental Health Counselling &amp; Psychiatry"/>
    <m/>
    <x v="3"/>
    <m/>
    <x v="16"/>
    <x v="3"/>
    <m/>
    <m/>
    <m/>
    <m/>
    <m/>
    <m/>
    <n v="56"/>
    <n v="0"/>
    <n v="0"/>
    <n v="0"/>
    <n v="0"/>
    <x v="0"/>
    <n v="0"/>
    <n v="0"/>
    <s v="Weekdays;"/>
    <n v="0"/>
    <m/>
    <s v="16 Front Street,  Lower Level"/>
    <x v="106"/>
    <x v="0"/>
    <x v="256"/>
    <m/>
    <m/>
    <m/>
    <m/>
    <x v="4"/>
    <m/>
    <m/>
    <m/>
    <m/>
    <m/>
    <m/>
    <s v="1950 hours annually (37.5 hours per week)"/>
    <m/>
    <n v="0"/>
    <n v="0"/>
    <n v="0"/>
    <n v="0"/>
    <n v="0.1"/>
    <m/>
    <n v="0"/>
    <n v="0"/>
    <n v="0"/>
    <n v="0"/>
    <n v="0"/>
    <n v="0"/>
    <n v="0"/>
    <n v="0"/>
    <n v="0"/>
    <n v="0"/>
    <n v="0"/>
    <n v="0"/>
    <n v="5"/>
    <m/>
    <n v="0"/>
    <n v="0"/>
    <m/>
    <m/>
    <n v="1"/>
    <s v="Enrichment and Social Engagement Coordinator - includes case management"/>
    <n v="5.0999999999999996"/>
    <n v="6"/>
    <m/>
    <s v="&lt;50%"/>
    <s v=""/>
    <x v="2"/>
    <m/>
    <x v="2"/>
    <m/>
    <m/>
    <x v="1"/>
    <s v="English;French"/>
    <x v="0"/>
    <m/>
    <m/>
    <x v="2"/>
    <m/>
    <m/>
    <x v="2"/>
    <m/>
    <m/>
    <x v="1"/>
    <m/>
    <m/>
    <x v="1"/>
    <m/>
    <m/>
    <s v="These staff support ALL adult programs - including clients are over the age of 65."/>
    <m/>
    <s v="Yes"/>
    <s v="alison.denton@tbh.net"/>
    <m/>
    <n v="0"/>
    <n v="1"/>
  </r>
  <r>
    <s v="Asset03117"/>
    <m/>
    <m/>
    <m/>
    <m/>
    <m/>
    <x v="2"/>
    <x v="14"/>
    <m/>
    <x v="2"/>
    <m/>
    <s v="SGS Intensive Geriatric Services"/>
    <m/>
    <x v="3"/>
    <m/>
    <x v="9"/>
    <x v="3"/>
    <m/>
    <m/>
    <m/>
    <m/>
    <m/>
    <m/>
    <n v="500"/>
    <n v="9804"/>
    <n v="7022"/>
    <n v="0"/>
    <n v="16826"/>
    <x v="0"/>
    <n v="0"/>
    <n v="0"/>
    <s v="Weekdays;"/>
    <n v="2.6"/>
    <m/>
    <s v="1145 Concession Rd"/>
    <x v="24"/>
    <x v="0"/>
    <x v="257"/>
    <m/>
    <m/>
    <m/>
    <m/>
    <x v="3"/>
    <m/>
    <m/>
    <m/>
    <m/>
    <m/>
    <m/>
    <s v="1820 hours annually (35 hours per week)"/>
    <m/>
    <n v="0"/>
    <n v="0"/>
    <n v="0"/>
    <n v="0"/>
    <n v="0"/>
    <m/>
    <n v="0"/>
    <n v="0"/>
    <n v="0"/>
    <n v="0"/>
    <n v="0"/>
    <n v="0"/>
    <n v="0"/>
    <n v="0"/>
    <n v="0"/>
    <n v="0"/>
    <n v="0"/>
    <n v="0"/>
    <n v="0"/>
    <m/>
    <n v="0"/>
    <n v="0"/>
    <m/>
    <m/>
    <n v="0"/>
    <s v=""/>
    <n v="0"/>
    <n v="0"/>
    <m/>
    <s v="75% to &lt;100%"/>
    <s v="GEM"/>
    <x v="2"/>
    <m/>
    <x v="2"/>
    <m/>
    <m/>
    <x v="1"/>
    <s v="English"/>
    <x v="0"/>
    <m/>
    <m/>
    <x v="2"/>
    <m/>
    <m/>
    <x v="2"/>
    <m/>
    <m/>
    <x v="1"/>
    <m/>
    <m/>
    <x v="1"/>
    <m/>
    <m/>
    <s v=""/>
    <m/>
    <s v="Yes"/>
    <s v="tharper@cmhaww.ca"/>
    <m/>
    <n v="0"/>
    <n v="1"/>
  </r>
  <r>
    <s v="Asset03106"/>
    <m/>
    <m/>
    <m/>
    <m/>
    <m/>
    <x v="2"/>
    <x v="20"/>
    <m/>
    <x v="2"/>
    <m/>
    <s v="Cental Intake For Specialized Geriatric Services (Geriatric Medicine)"/>
    <m/>
    <x v="3"/>
    <m/>
    <x v="13"/>
    <x v="6"/>
    <m/>
    <m/>
    <m/>
    <m/>
    <m/>
    <m/>
    <n v="3015"/>
    <n v="3015"/>
    <n v="3015"/>
    <n v="0"/>
    <n v="6030"/>
    <x v="0"/>
    <n v="0"/>
    <n v="0"/>
    <s v="Weekdays;"/>
    <n v="8"/>
    <m/>
    <s v="1053 Carling Ave"/>
    <x v="11"/>
    <x v="0"/>
    <x v="20"/>
    <m/>
    <m/>
    <m/>
    <m/>
    <x v="0"/>
    <m/>
    <m/>
    <m/>
    <m/>
    <m/>
    <m/>
    <s v="1950 hours annually (37.5 hours per week)"/>
    <m/>
    <n v="1"/>
    <n v="0"/>
    <n v="0"/>
    <n v="0"/>
    <n v="0"/>
    <m/>
    <n v="0"/>
    <n v="1"/>
    <n v="0"/>
    <n v="0"/>
    <n v="0"/>
    <n v="0"/>
    <n v="0"/>
    <n v="0"/>
    <n v="0"/>
    <n v="0"/>
    <n v="1"/>
    <n v="0"/>
    <n v="0"/>
    <m/>
    <n v="0"/>
    <n v="0"/>
    <m/>
    <m/>
    <n v="0"/>
    <s v=""/>
    <n v="3"/>
    <n v="2"/>
    <m/>
    <s v="75% to &lt;100%"/>
    <s v=""/>
    <x v="2"/>
    <m/>
    <x v="2"/>
    <m/>
    <m/>
    <x v="1"/>
    <s v="English;French"/>
    <x v="0"/>
    <m/>
    <m/>
    <x v="2"/>
    <m/>
    <m/>
    <x v="2"/>
    <m/>
    <m/>
    <x v="1"/>
    <m/>
    <m/>
    <x v="1"/>
    <m/>
    <m/>
    <s v=""/>
    <m/>
    <s v="Yes"/>
    <s v="igenovezos@toh.ca"/>
    <m/>
    <n v="0"/>
    <n v="1"/>
  </r>
  <r>
    <s v="Asset03548"/>
    <m/>
    <m/>
    <m/>
    <m/>
    <m/>
    <x v="2"/>
    <x v="20"/>
    <m/>
    <x v="2"/>
    <m/>
    <s v="Dementia Behavioural Support Team"/>
    <m/>
    <x v="3"/>
    <m/>
    <x v="5"/>
    <x v="1"/>
    <m/>
    <m/>
    <m/>
    <m/>
    <m/>
    <m/>
    <n v="882"/>
    <n v="3653"/>
    <n v="0"/>
    <n v="0"/>
    <n v="3653"/>
    <x v="0"/>
    <n v="0"/>
    <n v="0"/>
    <s v="Weekdays;"/>
    <n v="0"/>
    <m/>
    <s v="1053 Carling Ave"/>
    <x v="11"/>
    <x v="0"/>
    <x v="20"/>
    <m/>
    <m/>
    <m/>
    <m/>
    <x v="0"/>
    <m/>
    <m/>
    <m/>
    <m/>
    <m/>
    <m/>
    <s v="1950 hours annually (37.5 hours per week)"/>
    <m/>
    <n v="0"/>
    <n v="0"/>
    <n v="0"/>
    <n v="0"/>
    <n v="2"/>
    <m/>
    <n v="0"/>
    <n v="0"/>
    <n v="0"/>
    <n v="0"/>
    <n v="0"/>
    <n v="0"/>
    <n v="0"/>
    <n v="0"/>
    <n v="0"/>
    <n v="0"/>
    <n v="3"/>
    <n v="0"/>
    <n v="0"/>
    <m/>
    <n v="0"/>
    <n v="0"/>
    <m/>
    <m/>
    <n v="1"/>
    <s v="Advanced Practice Nurse"/>
    <n v="5"/>
    <n v="4"/>
    <m/>
    <s v="75% to &lt;100%"/>
    <s v="acute care inpatient admitting teams"/>
    <x v="2"/>
    <m/>
    <x v="2"/>
    <m/>
    <m/>
    <x v="1"/>
    <s v="English;French"/>
    <x v="0"/>
    <m/>
    <m/>
    <x v="2"/>
    <m/>
    <m/>
    <x v="2"/>
    <m/>
    <m/>
    <x v="1"/>
    <m/>
    <m/>
    <x v="1"/>
    <m/>
    <m/>
    <s v="The Dementia Behavioural Support Team (DBST) provides interdisciplinary, specialized geriatric consult services at The Ottawa Hospital (TOH) to meet the unique needs of vulnerable older adults in the acute care setting. The team consists of a Geriatric Psychiatrist and Behavioural Support Ontario (BSO) Nurses who help to assess and manage the complex care of older adults with behavioural and psychiatric symptoms of dementia using non-pharmacological and pharmacological interventions. Support for patients and their families is provided to help improve transitions within our complex healthcare system. In addition to providing clinical support to the older adult patient population, these teams help to build capacity through education, research and quality improvement initiatives at TOH."/>
    <m/>
    <s v="Yes"/>
    <s v="jkoop@toh.ca"/>
    <m/>
    <n v="0"/>
    <n v="1"/>
  </r>
  <r>
    <s v="Asset03367"/>
    <m/>
    <m/>
    <m/>
    <m/>
    <m/>
    <x v="2"/>
    <x v="118"/>
    <m/>
    <x v="2"/>
    <m/>
    <s v="LTC Outreach"/>
    <m/>
    <x v="3"/>
    <m/>
    <x v="18"/>
    <x v="2"/>
    <m/>
    <m/>
    <m/>
    <m/>
    <m/>
    <m/>
    <n v="377"/>
    <n v="980"/>
    <n v="0"/>
    <n v="2129"/>
    <n v="3109"/>
    <x v="0"/>
    <n v="0"/>
    <n v="0"/>
    <s v="Weekdays;"/>
    <n v="27"/>
    <m/>
    <s v="700 Gordon Street"/>
    <x v="48"/>
    <x v="0"/>
    <x v="129"/>
    <m/>
    <m/>
    <m/>
    <m/>
    <x v="0"/>
    <m/>
    <m/>
    <m/>
    <m/>
    <m/>
    <m/>
    <s v="1950 hours annually (37.5 hours per week)"/>
    <m/>
    <n v="0"/>
    <n v="0"/>
    <n v="0"/>
    <n v="0"/>
    <n v="0.2"/>
    <m/>
    <n v="0"/>
    <n v="0"/>
    <n v="0"/>
    <n v="0"/>
    <n v="0"/>
    <n v="0"/>
    <n v="0"/>
    <n v="0"/>
    <n v="0"/>
    <n v="0"/>
    <n v="3"/>
    <n v="0"/>
    <n v="0"/>
    <m/>
    <n v="0"/>
    <n v="0"/>
    <m/>
    <m/>
    <n v="1"/>
    <s v="1 BT"/>
    <n v="3.2"/>
    <n v="4"/>
    <m/>
    <s v="100%"/>
    <s v=""/>
    <x v="2"/>
    <m/>
    <x v="2"/>
    <m/>
    <m/>
    <x v="1"/>
    <s v="English"/>
    <x v="0"/>
    <m/>
    <m/>
    <x v="2"/>
    <m/>
    <m/>
    <x v="2"/>
    <m/>
    <m/>
    <x v="1"/>
    <m/>
    <m/>
    <x v="1"/>
    <m/>
    <m/>
    <s v=""/>
    <m/>
    <s v="Yes"/>
    <s v="johnstonki@ontarioshores.ca"/>
    <m/>
    <n v="0"/>
    <n v="1"/>
  </r>
  <r>
    <s v="Asset03458"/>
    <m/>
    <m/>
    <m/>
    <m/>
    <m/>
    <x v="2"/>
    <x v="118"/>
    <m/>
    <x v="2"/>
    <m/>
    <s v="Geriatric Dementia Unit"/>
    <m/>
    <x v="3"/>
    <m/>
    <x v="1"/>
    <x v="1"/>
    <m/>
    <m/>
    <m/>
    <m/>
    <m/>
    <m/>
    <n v="106"/>
    <n v="0"/>
    <n v="0"/>
    <n v="0"/>
    <n v="0"/>
    <x v="1"/>
    <n v="23"/>
    <n v="86.8"/>
    <m/>
    <n v="12"/>
    <m/>
    <s v="700 Gordon Street"/>
    <x v="48"/>
    <x v="0"/>
    <x v="129"/>
    <m/>
    <m/>
    <m/>
    <m/>
    <x v="0"/>
    <m/>
    <m/>
    <m/>
    <m/>
    <m/>
    <m/>
    <s v="1950 hours annually (37.5 hours per week)"/>
    <m/>
    <n v="1"/>
    <n v="0"/>
    <n v="0.2"/>
    <n v="0"/>
    <n v="0.2"/>
    <m/>
    <n v="1"/>
    <n v="0.75"/>
    <n v="0"/>
    <n v="0"/>
    <n v="4.5"/>
    <n v="0.35"/>
    <n v="0.2"/>
    <n v="0.6"/>
    <n v="0"/>
    <n v="0"/>
    <n v="9.4"/>
    <n v="18.8"/>
    <n v="1"/>
    <m/>
    <n v="0"/>
    <n v="1"/>
    <m/>
    <m/>
    <n v="0"/>
    <s v="1 BT shared between 3 units_x000a_1 neuropsychologist, splits time between 3 inpatient units"/>
    <n v="39"/>
    <n v="37.800000000000004"/>
    <m/>
    <s v="100%"/>
    <s v="Hospital, LTCF, Service-to-service, BSO staff at LTCH"/>
    <x v="2"/>
    <m/>
    <x v="2"/>
    <m/>
    <m/>
    <x v="1"/>
    <s v="English;French"/>
    <x v="0"/>
    <m/>
    <m/>
    <x v="2"/>
    <m/>
    <m/>
    <x v="2"/>
    <m/>
    <m/>
    <x v="1"/>
    <m/>
    <m/>
    <x v="1"/>
    <m/>
    <m/>
    <s v=""/>
    <m/>
    <s v="Yes"/>
    <s v="johnstonki@ontarioshores.ca"/>
    <m/>
    <n v="0"/>
    <n v="1"/>
  </r>
  <r>
    <s v="Asset03025"/>
    <m/>
    <m/>
    <m/>
    <m/>
    <m/>
    <x v="2"/>
    <x v="80"/>
    <m/>
    <x v="2"/>
    <m/>
    <s v="Specialized Geriatric Services - Centralized Intake"/>
    <m/>
    <x v="3"/>
    <m/>
    <x v="13"/>
    <x v="6"/>
    <m/>
    <m/>
    <m/>
    <m/>
    <m/>
    <m/>
    <n v="2491"/>
    <n v="2491"/>
    <n v="0"/>
    <n v="0"/>
    <n v="2491"/>
    <x v="0"/>
    <n v="0"/>
    <n v="0"/>
    <s v="Weekdays;"/>
    <n v="5"/>
    <m/>
    <s v="35 Algoma Street North"/>
    <x v="45"/>
    <x v="0"/>
    <x v="89"/>
    <m/>
    <m/>
    <m/>
    <m/>
    <x v="4"/>
    <m/>
    <m/>
    <m/>
    <m/>
    <m/>
    <m/>
    <s v="1950 hours annually (37.5 hours per week)"/>
    <m/>
    <n v="0"/>
    <n v="0"/>
    <n v="0"/>
    <n v="0"/>
    <n v="0"/>
    <m/>
    <n v="0"/>
    <n v="0"/>
    <n v="0"/>
    <n v="0"/>
    <n v="0"/>
    <n v="0"/>
    <n v="0"/>
    <n v="0"/>
    <n v="0"/>
    <n v="0"/>
    <n v="1"/>
    <n v="0"/>
    <n v="0"/>
    <m/>
    <n v="0"/>
    <n v="0"/>
    <m/>
    <m/>
    <n v="0"/>
    <s v=""/>
    <n v="1"/>
    <n v="1"/>
    <m/>
    <s v="75% to &lt;100%"/>
    <s v="Acute care, post-acute, SGS and other specialists."/>
    <x v="2"/>
    <m/>
    <x v="2"/>
    <m/>
    <m/>
    <x v="1"/>
    <s v="English;French"/>
    <x v="0"/>
    <m/>
    <m/>
    <x v="2"/>
    <m/>
    <m/>
    <x v="2"/>
    <m/>
    <m/>
    <x v="1"/>
    <m/>
    <m/>
    <x v="1"/>
    <m/>
    <m/>
    <s v=""/>
    <m/>
    <s v="Yes"/>
    <s v="Lisa.Grillo@tbh.net"/>
    <m/>
    <n v="0"/>
    <n v="1"/>
  </r>
  <r>
    <s v="Asset03023"/>
    <m/>
    <m/>
    <m/>
    <m/>
    <m/>
    <x v="2"/>
    <x v="80"/>
    <m/>
    <x v="2"/>
    <m/>
    <s v="Northwest Specialized Geriatric Medicine/Psychiatry"/>
    <m/>
    <x v="3"/>
    <m/>
    <x v="53"/>
    <x v="4"/>
    <m/>
    <m/>
    <m/>
    <m/>
    <m/>
    <m/>
    <n v="0"/>
    <n v="5"/>
    <n v="0"/>
    <n v="0"/>
    <n v="5"/>
    <x v="0"/>
    <n v="0"/>
    <n v="0"/>
    <s v="Weekdays;"/>
    <n v="3"/>
    <m/>
    <s v="35 Algoma Street North"/>
    <x v="45"/>
    <x v="0"/>
    <x v="89"/>
    <m/>
    <m/>
    <m/>
    <m/>
    <x v="4"/>
    <m/>
    <m/>
    <m/>
    <m/>
    <m/>
    <m/>
    <s v="1950 hours annually (37.5 hours per week)"/>
    <m/>
    <n v="0"/>
    <n v="0"/>
    <n v="0"/>
    <n v="0.01"/>
    <n v="0.01"/>
    <m/>
    <n v="0"/>
    <n v="0"/>
    <n v="0"/>
    <n v="0"/>
    <n v="0"/>
    <n v="0"/>
    <n v="0"/>
    <n v="0"/>
    <n v="0"/>
    <n v="0"/>
    <n v="0.01"/>
    <n v="0"/>
    <n v="0"/>
    <m/>
    <n v="0"/>
    <n v="0"/>
    <m/>
    <m/>
    <n v="0"/>
    <s v=""/>
    <n v="0.03"/>
    <n v="0.01"/>
    <m/>
    <s v="75% to &lt;100%"/>
    <s v="Acute care and other specialists."/>
    <x v="2"/>
    <m/>
    <x v="2"/>
    <m/>
    <m/>
    <x v="1"/>
    <s v="English;French"/>
    <x v="0"/>
    <m/>
    <m/>
    <x v="2"/>
    <m/>
    <m/>
    <x v="2"/>
    <m/>
    <m/>
    <x v="1"/>
    <m/>
    <m/>
    <x v="1"/>
    <m/>
    <m/>
    <s v=""/>
    <m/>
    <s v="Yes"/>
    <s v="Lisa.Grillo@tbh.net"/>
    <m/>
    <n v="0"/>
    <n v="1"/>
  </r>
  <r>
    <s v="Asset03022"/>
    <m/>
    <m/>
    <m/>
    <m/>
    <m/>
    <x v="2"/>
    <x v="80"/>
    <m/>
    <x v="2"/>
    <m/>
    <s v="Enhancing Care Program"/>
    <m/>
    <x v="3"/>
    <m/>
    <x v="21"/>
    <x v="5"/>
    <m/>
    <m/>
    <m/>
    <m/>
    <m/>
    <m/>
    <n v="34"/>
    <n v="348"/>
    <n v="164"/>
    <n v="0"/>
    <n v="512"/>
    <x v="0"/>
    <n v="0"/>
    <n v="0"/>
    <s v="Weekdays;"/>
    <n v="9"/>
    <m/>
    <s v="63 Carrie Street"/>
    <x v="45"/>
    <x v="0"/>
    <x v="92"/>
    <m/>
    <m/>
    <m/>
    <m/>
    <x v="4"/>
    <m/>
    <m/>
    <m/>
    <m/>
    <m/>
    <m/>
    <s v="1950 hours annually (37.5 hours per week)"/>
    <m/>
    <n v="0"/>
    <n v="0"/>
    <n v="0"/>
    <n v="0"/>
    <n v="0"/>
    <m/>
    <n v="0"/>
    <n v="0"/>
    <n v="0"/>
    <n v="0"/>
    <n v="0"/>
    <n v="0"/>
    <n v="0"/>
    <n v="0"/>
    <n v="0"/>
    <n v="0"/>
    <n v="0"/>
    <n v="0"/>
    <n v="0"/>
    <m/>
    <n v="0"/>
    <n v="0"/>
    <m/>
    <m/>
    <n v="0.5"/>
    <s v="Enhancing care clinician - currently an RN."/>
    <n v="0"/>
    <n v="0.5"/>
    <m/>
    <s v="75% to &lt;100%"/>
    <s v="Acute, post acute and specialized geriatric services."/>
    <x v="2"/>
    <m/>
    <x v="2"/>
    <m/>
    <m/>
    <x v="1"/>
    <s v="English;French"/>
    <x v="0"/>
    <m/>
    <m/>
    <x v="2"/>
    <m/>
    <m/>
    <x v="2"/>
    <m/>
    <m/>
    <x v="1"/>
    <m/>
    <m/>
    <x v="1"/>
    <m/>
    <m/>
    <s v=""/>
    <m/>
    <s v="Yes"/>
    <s v="Lisa.Grillo@tbh.net"/>
    <m/>
    <n v="0"/>
    <n v="1"/>
  </r>
  <r>
    <s v="Asset03406"/>
    <m/>
    <m/>
    <m/>
    <m/>
    <m/>
    <x v="2"/>
    <x v="80"/>
    <m/>
    <x v="2"/>
    <m/>
    <s v="Seniors' Outpatient Services - Seniors' Outpatient Assessment &amp; Rehabilitation"/>
    <m/>
    <x v="3"/>
    <m/>
    <x v="24"/>
    <x v="7"/>
    <m/>
    <m/>
    <m/>
    <m/>
    <m/>
    <m/>
    <n v="375"/>
    <n v="5410"/>
    <n v="215"/>
    <n v="0"/>
    <n v="5625"/>
    <x v="0"/>
    <n v="0"/>
    <n v="0"/>
    <s v="Weekdays;"/>
    <n v="54"/>
    <m/>
    <s v="35 Algoma Street North"/>
    <x v="45"/>
    <x v="0"/>
    <x v="89"/>
    <m/>
    <m/>
    <m/>
    <m/>
    <x v="4"/>
    <m/>
    <m/>
    <m/>
    <m/>
    <m/>
    <m/>
    <s v="1950 hours annually (37.5 hours per week)"/>
    <m/>
    <n v="0"/>
    <n v="0"/>
    <n v="0"/>
    <n v="0"/>
    <n v="0"/>
    <m/>
    <n v="0"/>
    <n v="1"/>
    <n v="0"/>
    <n v="0"/>
    <n v="0"/>
    <n v="0"/>
    <n v="2"/>
    <n v="0"/>
    <n v="0"/>
    <n v="0"/>
    <n v="0"/>
    <n v="0"/>
    <n v="0"/>
    <m/>
    <n v="0"/>
    <n v="0"/>
    <m/>
    <m/>
    <n v="2"/>
    <s v="Rehabilitation Assistants (combined PTA/OTA )"/>
    <n v="3"/>
    <n v="5"/>
    <m/>
    <s v="75% to &lt;100%"/>
    <s v="Acute, post-acute, geriatrician, geriatric psychiatry and other specialists."/>
    <x v="2"/>
    <m/>
    <x v="2"/>
    <m/>
    <m/>
    <x v="1"/>
    <s v="English;French"/>
    <x v="0"/>
    <m/>
    <m/>
    <x v="2"/>
    <m/>
    <m/>
    <x v="2"/>
    <m/>
    <m/>
    <x v="1"/>
    <m/>
    <m/>
    <x v="1"/>
    <m/>
    <m/>
    <s v=""/>
    <m/>
    <s v="Yes"/>
    <s v="Lisa.Grillo@tbh.net"/>
    <m/>
    <n v="0"/>
    <n v="1"/>
  </r>
  <r>
    <s v="Asset03057"/>
    <m/>
    <m/>
    <m/>
    <m/>
    <m/>
    <x v="2"/>
    <x v="80"/>
    <m/>
    <x v="2"/>
    <m/>
    <s v="Geriatric Post Discharge 30-Day Remote Care Monitoring"/>
    <m/>
    <x v="3"/>
    <m/>
    <x v="56"/>
    <x v="3"/>
    <m/>
    <m/>
    <m/>
    <m/>
    <m/>
    <m/>
    <n v="241"/>
    <n v="2803"/>
    <n v="0"/>
    <n v="0"/>
    <n v="2803"/>
    <x v="0"/>
    <n v="0"/>
    <n v="0"/>
    <s v="Weekdays;"/>
    <n v="0"/>
    <m/>
    <s v="35 Algoma Street North"/>
    <x v="45"/>
    <x v="0"/>
    <x v="89"/>
    <m/>
    <m/>
    <m/>
    <m/>
    <x v="4"/>
    <m/>
    <m/>
    <m/>
    <m/>
    <m/>
    <m/>
    <s v="1950 hours annually (37.5 hours per week)"/>
    <m/>
    <n v="0"/>
    <n v="0"/>
    <n v="0"/>
    <n v="0"/>
    <n v="0"/>
    <m/>
    <n v="0"/>
    <n v="0"/>
    <n v="0"/>
    <n v="0"/>
    <n v="0"/>
    <n v="0"/>
    <n v="0"/>
    <n v="0"/>
    <n v="0"/>
    <n v="0"/>
    <n v="1"/>
    <n v="0"/>
    <n v="0"/>
    <m/>
    <n v="0"/>
    <n v="0"/>
    <m/>
    <m/>
    <n v="0"/>
    <s v=""/>
    <n v="1"/>
    <n v="1"/>
    <m/>
    <s v="75% to &lt;100%"/>
    <s v="Inpatient and interprofessional team referrals."/>
    <x v="2"/>
    <m/>
    <x v="2"/>
    <m/>
    <m/>
    <x v="1"/>
    <s v="English;French"/>
    <x v="0"/>
    <m/>
    <m/>
    <x v="2"/>
    <m/>
    <m/>
    <x v="2"/>
    <m/>
    <m/>
    <x v="1"/>
    <m/>
    <m/>
    <x v="1"/>
    <m/>
    <m/>
    <s v=""/>
    <m/>
    <s v="Yes"/>
    <s v="Lisa.Grillo@tbh.net"/>
    <m/>
    <n v="0"/>
    <n v="1"/>
  </r>
  <r>
    <s v="Asset04214"/>
    <m/>
    <m/>
    <m/>
    <m/>
    <m/>
    <x v="2"/>
    <x v="7"/>
    <m/>
    <x v="2"/>
    <m/>
    <s v="Geriatric Medicine Consultation Service (GMCS)"/>
    <m/>
    <x v="3"/>
    <m/>
    <x v="11"/>
    <x v="4"/>
    <m/>
    <m/>
    <m/>
    <m/>
    <m/>
    <m/>
    <n v="197"/>
    <n v="1379"/>
    <n v="0"/>
    <n v="0"/>
    <n v="1379"/>
    <x v="0"/>
    <n v="0"/>
    <n v="0"/>
    <s v="Weekdays;"/>
    <n v="2.75"/>
    <m/>
    <s v="2867 Ellesmere Rd"/>
    <x v="6"/>
    <x v="0"/>
    <x v="232"/>
    <m/>
    <m/>
    <m/>
    <m/>
    <x v="1"/>
    <m/>
    <m/>
    <m/>
    <m/>
    <m/>
    <m/>
    <s v="1950 hours annually (37.5 hours per week)"/>
    <m/>
    <n v="0"/>
    <n v="0"/>
    <n v="0"/>
    <n v="1"/>
    <n v="0"/>
    <m/>
    <n v="0.5"/>
    <n v="0"/>
    <n v="0"/>
    <n v="0"/>
    <n v="0"/>
    <n v="0"/>
    <n v="0"/>
    <n v="0"/>
    <n v="0"/>
    <n v="0"/>
    <n v="0"/>
    <n v="0"/>
    <n v="0"/>
    <m/>
    <n v="0"/>
    <n v="0"/>
    <m/>
    <m/>
    <n v="0"/>
    <s v=""/>
    <n v="1.5"/>
    <n v="0.5"/>
    <m/>
    <s v=""/>
    <s v="Inpatient Unit"/>
    <x v="2"/>
    <m/>
    <x v="2"/>
    <m/>
    <m/>
    <x v="1"/>
    <s v="English"/>
    <x v="0"/>
    <m/>
    <m/>
    <x v="2"/>
    <m/>
    <m/>
    <x v="2"/>
    <m/>
    <m/>
    <x v="1"/>
    <m/>
    <m/>
    <x v="1"/>
    <m/>
    <m/>
    <s v=""/>
    <m/>
    <s v="Yes"/>
    <s v="sli2@shn.ca"/>
    <m/>
    <n v="0"/>
    <n v="1"/>
  </r>
  <r>
    <s v="Asset04213"/>
    <m/>
    <m/>
    <m/>
    <m/>
    <m/>
    <x v="2"/>
    <x v="7"/>
    <m/>
    <x v="2"/>
    <m/>
    <s v="FOLLOW UP RAPID ASSESSMENT"/>
    <m/>
    <x v="3"/>
    <m/>
    <x v="59"/>
    <x v="0"/>
    <m/>
    <m/>
    <m/>
    <m/>
    <m/>
    <m/>
    <n v="0"/>
    <n v="139"/>
    <n v="14"/>
    <n v="7"/>
    <n v="160"/>
    <x v="0"/>
    <n v="0"/>
    <n v="0"/>
    <m/>
    <n v="19"/>
    <m/>
    <s v="2867 Ellesmere Rd"/>
    <x v="6"/>
    <x v="0"/>
    <x v="232"/>
    <m/>
    <m/>
    <m/>
    <m/>
    <x v="1"/>
    <m/>
    <m/>
    <m/>
    <m/>
    <m/>
    <m/>
    <s v="1950 hours annually (37.5 hours per week)"/>
    <m/>
    <n v="0"/>
    <n v="0"/>
    <n v="0"/>
    <n v="0"/>
    <n v="0"/>
    <m/>
    <n v="0"/>
    <n v="0"/>
    <n v="0"/>
    <n v="0"/>
    <n v="0"/>
    <n v="0"/>
    <n v="0"/>
    <n v="0"/>
    <n v="0"/>
    <n v="0"/>
    <n v="0"/>
    <n v="0"/>
    <n v="0"/>
    <m/>
    <n v="0"/>
    <n v="0"/>
    <m/>
    <m/>
    <n v="0"/>
    <s v=""/>
    <n v="0"/>
    <n v="0"/>
    <m/>
    <s v=""/>
    <s v="Internal referrals from Emergency departments, inpatient units"/>
    <x v="2"/>
    <m/>
    <x v="2"/>
    <m/>
    <m/>
    <x v="1"/>
    <s v="English"/>
    <x v="0"/>
    <m/>
    <m/>
    <x v="2"/>
    <m/>
    <m/>
    <x v="2"/>
    <m/>
    <m/>
    <x v="1"/>
    <m/>
    <m/>
    <x v="1"/>
    <m/>
    <m/>
    <s v=""/>
    <m/>
    <s v="Yes"/>
    <s v="sli2@shn.ca"/>
    <m/>
    <n v="0"/>
    <n v="1"/>
  </r>
  <r>
    <s v="Asset03067"/>
    <m/>
    <m/>
    <m/>
    <m/>
    <m/>
    <x v="2"/>
    <x v="16"/>
    <m/>
    <x v="2"/>
    <m/>
    <s v="Seniors Assessment and Support Outreach Team (SASOT)"/>
    <m/>
    <x v="3"/>
    <m/>
    <x v="9"/>
    <x v="3"/>
    <m/>
    <m/>
    <m/>
    <m/>
    <m/>
    <m/>
    <n v="665"/>
    <n v="1722"/>
    <n v="748"/>
    <n v="0"/>
    <n v="2470"/>
    <x v="0"/>
    <n v="0"/>
    <n v="0"/>
    <s v="Weekdays;"/>
    <n v="14"/>
    <m/>
    <s v="75 Ann St."/>
    <x v="14"/>
    <x v="0"/>
    <x v="16"/>
    <m/>
    <m/>
    <m/>
    <m/>
    <x v="2"/>
    <m/>
    <m/>
    <m/>
    <m/>
    <m/>
    <m/>
    <s v="1950 hours annually (37.5 hours per week)"/>
    <m/>
    <n v="0.8"/>
    <n v="0.2"/>
    <n v="0"/>
    <n v="0"/>
    <n v="0"/>
    <m/>
    <n v="0"/>
    <n v="1"/>
    <n v="0"/>
    <n v="0"/>
    <n v="0"/>
    <n v="0"/>
    <n v="0"/>
    <n v="0"/>
    <n v="0"/>
    <n v="0"/>
    <n v="1"/>
    <n v="0"/>
    <n v="2"/>
    <m/>
    <n v="0"/>
    <n v="0"/>
    <m/>
    <m/>
    <n v="0"/>
    <s v=""/>
    <n v="5"/>
    <n v="4"/>
    <m/>
    <s v="100%"/>
    <s v="We get referrals from many different sources from community"/>
    <x v="2"/>
    <m/>
    <x v="2"/>
    <m/>
    <m/>
    <x v="1"/>
    <s v="English;French"/>
    <x v="0"/>
    <m/>
    <m/>
    <x v="2"/>
    <m/>
    <m/>
    <x v="2"/>
    <m/>
    <m/>
    <x v="1"/>
    <m/>
    <m/>
    <x v="1"/>
    <m/>
    <m/>
    <s v="Our capacity to offer services in French is limited to a video medical interpreter. While not seamless we can. Our program does offer services to our indigenous communities however we do not have a dedicated indigenous pathway."/>
    <m/>
    <s v="Yes"/>
    <s v="katie.zammit@mahc.ca"/>
    <m/>
    <n v="0"/>
    <n v="1"/>
  </r>
  <r>
    <s v="Asset03111"/>
    <m/>
    <m/>
    <m/>
    <m/>
    <m/>
    <x v="2"/>
    <x v="22"/>
    <m/>
    <x v="2"/>
    <m/>
    <s v="COMMUNITY GERIATRIC COORDINATOR Renfrew County"/>
    <m/>
    <x v="3"/>
    <m/>
    <x v="9"/>
    <x v="3"/>
    <m/>
    <m/>
    <m/>
    <m/>
    <m/>
    <m/>
    <n v="247"/>
    <n v="143"/>
    <n v="0"/>
    <n v="0"/>
    <n v="143"/>
    <x v="0"/>
    <n v="0"/>
    <n v="0"/>
    <s v="Weekdays;"/>
    <n v="0"/>
    <m/>
    <s v="499 Raglan St N"/>
    <x v="15"/>
    <x v="0"/>
    <x v="22"/>
    <m/>
    <m/>
    <m/>
    <m/>
    <x v="0"/>
    <m/>
    <m/>
    <m/>
    <m/>
    <m/>
    <m/>
    <s v="1950 hours annually (37.5 hours per week)"/>
    <m/>
    <n v="0"/>
    <n v="0"/>
    <n v="0"/>
    <n v="0"/>
    <n v="0"/>
    <m/>
    <n v="0"/>
    <n v="0"/>
    <n v="0"/>
    <n v="0"/>
    <n v="0"/>
    <n v="0"/>
    <n v="0"/>
    <n v="0"/>
    <n v="0"/>
    <n v="0"/>
    <n v="0"/>
    <n v="0"/>
    <n v="1"/>
    <m/>
    <n v="0"/>
    <n v="0"/>
    <m/>
    <m/>
    <n v="0"/>
    <s v=""/>
    <n v="1"/>
    <n v="1"/>
    <m/>
    <s v="100%"/>
    <s v=""/>
    <x v="2"/>
    <m/>
    <x v="2"/>
    <m/>
    <m/>
    <x v="1"/>
    <s v="English"/>
    <x v="0"/>
    <m/>
    <m/>
    <x v="2"/>
    <m/>
    <m/>
    <x v="2"/>
    <m/>
    <m/>
    <x v="1"/>
    <m/>
    <m/>
    <x v="1"/>
    <m/>
    <m/>
    <s v=""/>
    <m/>
    <s v="Yes"/>
    <s v="igenovezos@toh.ca"/>
    <m/>
    <n v="0"/>
    <n v="1"/>
  </r>
  <r>
    <s v="Asset03110"/>
    <m/>
    <m/>
    <m/>
    <m/>
    <m/>
    <x v="2"/>
    <x v="22"/>
    <m/>
    <x v="2"/>
    <m/>
    <s v="Primary Care Geriatric Assessor Renfrew"/>
    <m/>
    <x v="3"/>
    <m/>
    <x v="21"/>
    <x v="5"/>
    <m/>
    <m/>
    <m/>
    <m/>
    <m/>
    <m/>
    <n v="23"/>
    <n v="23"/>
    <n v="0"/>
    <n v="0"/>
    <n v="23"/>
    <x v="0"/>
    <n v="0"/>
    <n v="0"/>
    <s v="Weekdays;"/>
    <n v="20"/>
    <m/>
    <s v="499 Raglan St N"/>
    <x v="15"/>
    <x v="0"/>
    <x v="22"/>
    <m/>
    <m/>
    <m/>
    <m/>
    <x v="0"/>
    <m/>
    <m/>
    <m/>
    <m/>
    <m/>
    <m/>
    <s v="1950 hours annually (37.5 hours per week)"/>
    <m/>
    <n v="0"/>
    <n v="0"/>
    <n v="0"/>
    <n v="0"/>
    <n v="0"/>
    <m/>
    <n v="0"/>
    <n v="0"/>
    <n v="0"/>
    <n v="0"/>
    <n v="0"/>
    <n v="0"/>
    <n v="0"/>
    <n v="0"/>
    <n v="0"/>
    <n v="0"/>
    <n v="1"/>
    <n v="0"/>
    <n v="0"/>
    <m/>
    <n v="0"/>
    <n v="0"/>
    <m/>
    <m/>
    <n v="0"/>
    <s v=""/>
    <n v="1"/>
    <n v="1"/>
    <m/>
    <s v="100%"/>
    <s v=""/>
    <x v="2"/>
    <m/>
    <x v="2"/>
    <m/>
    <m/>
    <x v="1"/>
    <s v="English"/>
    <x v="0"/>
    <m/>
    <m/>
    <x v="2"/>
    <m/>
    <m/>
    <x v="2"/>
    <m/>
    <m/>
    <x v="1"/>
    <m/>
    <m/>
    <x v="1"/>
    <m/>
    <m/>
    <s v="Position was vacant from mid June 2023-April 2024"/>
    <m/>
    <s v="Yes"/>
    <s v="igenovezos@toh.ca"/>
    <m/>
    <n v="0"/>
    <n v="1"/>
  </r>
  <r>
    <s v="Asset03489"/>
    <m/>
    <m/>
    <m/>
    <m/>
    <m/>
    <x v="2"/>
    <x v="88"/>
    <m/>
    <x v="2"/>
    <m/>
    <s v="Osteoporosis Clinic"/>
    <m/>
    <x v="3"/>
    <m/>
    <x v="57"/>
    <x v="3"/>
    <m/>
    <m/>
    <m/>
    <m/>
    <m/>
    <m/>
    <n v="40"/>
    <n v="55"/>
    <n v="0"/>
    <n v="0"/>
    <n v="55"/>
    <x v="0"/>
    <n v="0"/>
    <n v="0"/>
    <s v="Weekdays;"/>
    <n v="196"/>
    <m/>
    <s v="3001 Hospital Gate"/>
    <x v="49"/>
    <x v="0"/>
    <x v="97"/>
    <m/>
    <m/>
    <m/>
    <m/>
    <x v="2"/>
    <m/>
    <m/>
    <m/>
    <m/>
    <m/>
    <m/>
    <s v="1950 hours annually (37.5 hours per week)"/>
    <m/>
    <n v="0.2"/>
    <n v="0"/>
    <n v="0"/>
    <n v="0.1"/>
    <n v="0"/>
    <m/>
    <n v="0.1"/>
    <n v="0"/>
    <n v="0"/>
    <n v="0"/>
    <n v="0"/>
    <n v="0"/>
    <n v="0"/>
    <n v="0"/>
    <n v="0"/>
    <n v="0"/>
    <n v="0"/>
    <n v="0"/>
    <n v="0"/>
    <m/>
    <n v="0"/>
    <n v="0"/>
    <m/>
    <m/>
    <n v="0"/>
    <s v=""/>
    <n v="0.4"/>
    <n v="0.1"/>
    <m/>
    <s v="100%"/>
    <s v="Geriatricians and Hospital Physicians"/>
    <x v="2"/>
    <m/>
    <x v="2"/>
    <m/>
    <m/>
    <x v="1"/>
    <s v="English;French"/>
    <x v="0"/>
    <m/>
    <m/>
    <x v="2"/>
    <m/>
    <m/>
    <x v="2"/>
    <m/>
    <m/>
    <x v="1"/>
    <m/>
    <m/>
    <x v="1"/>
    <m/>
    <m/>
    <s v="The Complex Osteoporosis Clinic provides a comprehensive assessment and treatment of the frail elderly who are at risk for osteoporosis. The clinic consists of a Geriatrician, Nurse Practitioner, and Physiotherapist."/>
    <m/>
    <s v="Yes"/>
    <s v="mbudgell@haltonhealthcare.com"/>
    <m/>
    <n v="0"/>
    <n v="1"/>
  </r>
  <r>
    <s v="Asset03427"/>
    <m/>
    <m/>
    <m/>
    <m/>
    <m/>
    <x v="2"/>
    <x v="124"/>
    <m/>
    <x v="2"/>
    <m/>
    <s v="BSO nurse"/>
    <m/>
    <x v="3"/>
    <m/>
    <x v="5"/>
    <x v="1"/>
    <m/>
    <m/>
    <m/>
    <m/>
    <m/>
    <m/>
    <n v="0"/>
    <n v="0"/>
    <n v="0"/>
    <n v="0"/>
    <n v="0"/>
    <x v="0"/>
    <n v="0"/>
    <n v="0"/>
    <m/>
    <n v="0"/>
    <m/>
    <s v="713 chemin Montreal"/>
    <x v="11"/>
    <x v="0"/>
    <x v="135"/>
    <m/>
    <m/>
    <m/>
    <m/>
    <x v="0"/>
    <m/>
    <m/>
    <m/>
    <m/>
    <m/>
    <m/>
    <s v="1950 hours annually (37.5 hours per week)"/>
    <m/>
    <n v="0"/>
    <n v="0"/>
    <n v="0"/>
    <n v="0"/>
    <n v="0"/>
    <m/>
    <n v="0"/>
    <n v="0"/>
    <n v="0"/>
    <n v="0"/>
    <n v="0"/>
    <n v="0"/>
    <n v="0"/>
    <n v="0"/>
    <n v="0"/>
    <n v="0"/>
    <n v="0"/>
    <n v="0"/>
    <n v="0"/>
    <m/>
    <n v="0"/>
    <n v="0"/>
    <m/>
    <m/>
    <n v="0"/>
    <s v=""/>
    <n v="0"/>
    <n v="0"/>
    <m/>
    <s v=""/>
    <s v=""/>
    <x v="2"/>
    <m/>
    <x v="2"/>
    <m/>
    <m/>
    <x v="1"/>
    <s v="English"/>
    <x v="0"/>
    <m/>
    <m/>
    <x v="2"/>
    <m/>
    <m/>
    <x v="2"/>
    <m/>
    <m/>
    <x v="1"/>
    <m/>
    <m/>
    <x v="1"/>
    <m/>
    <m/>
    <s v="Total of 168 patients followed (762 visits and follow ups completed)"/>
    <m/>
    <s v="Yes"/>
    <s v="myriamveilleux@montfort.on.ca"/>
    <m/>
    <n v="0"/>
    <n v="1"/>
  </r>
  <r>
    <s v="Asset03422"/>
    <m/>
    <m/>
    <m/>
    <m/>
    <m/>
    <x v="2"/>
    <x v="124"/>
    <m/>
    <x v="2"/>
    <m/>
    <s v="Clinique de continence"/>
    <m/>
    <x v="3"/>
    <m/>
    <x v="55"/>
    <x v="3"/>
    <m/>
    <m/>
    <m/>
    <m/>
    <m/>
    <m/>
    <n v="0"/>
    <n v="328"/>
    <n v="0"/>
    <n v="0"/>
    <n v="328"/>
    <x v="0"/>
    <n v="0"/>
    <n v="0"/>
    <m/>
    <n v="0"/>
    <m/>
    <s v="713 chemin Montreal"/>
    <x v="11"/>
    <x v="0"/>
    <x v="135"/>
    <m/>
    <m/>
    <m/>
    <m/>
    <x v="0"/>
    <m/>
    <m/>
    <m/>
    <m/>
    <m/>
    <m/>
    <s v="1950 hours annually (37.5 hours per week)"/>
    <m/>
    <n v="0"/>
    <n v="0"/>
    <n v="0"/>
    <n v="0"/>
    <n v="0"/>
    <m/>
    <n v="0.2"/>
    <n v="0"/>
    <n v="0"/>
    <n v="0"/>
    <n v="0"/>
    <n v="0"/>
    <n v="0"/>
    <n v="0"/>
    <n v="0"/>
    <n v="0"/>
    <n v="0"/>
    <n v="0"/>
    <n v="0"/>
    <m/>
    <n v="0"/>
    <n v="0"/>
    <m/>
    <m/>
    <n v="0"/>
    <s v=""/>
    <n v="0.2"/>
    <n v="0.2"/>
    <m/>
    <s v="75% to &lt;100%"/>
    <s v=""/>
    <x v="2"/>
    <m/>
    <x v="2"/>
    <m/>
    <m/>
    <x v="1"/>
    <s v="English"/>
    <x v="0"/>
    <m/>
    <m/>
    <x v="2"/>
    <m/>
    <m/>
    <x v="2"/>
    <m/>
    <m/>
    <x v="1"/>
    <m/>
    <m/>
    <x v="1"/>
    <m/>
    <m/>
    <s v=""/>
    <m/>
    <s v="Yes"/>
    <s v="myriamveilleux@montfort.on.ca"/>
    <m/>
    <n v="0"/>
    <n v="1"/>
  </r>
  <r>
    <s v="Asset03230"/>
    <m/>
    <m/>
    <m/>
    <m/>
    <m/>
    <x v="2"/>
    <x v="19"/>
    <m/>
    <x v="2"/>
    <m/>
    <s v="St . Joseph's Geriatric Medical clinic ( Outpatient)"/>
    <m/>
    <x v="3"/>
    <m/>
    <x v="3"/>
    <x v="3"/>
    <m/>
    <m/>
    <m/>
    <m/>
    <m/>
    <m/>
    <n v="1033"/>
    <n v="1507"/>
    <n v="0"/>
    <n v="0"/>
    <n v="1507"/>
    <x v="0"/>
    <n v="0"/>
    <n v="0"/>
    <s v="Weekdays;"/>
    <n v="126"/>
    <m/>
    <s v="100 Westmount Road"/>
    <x v="12"/>
    <x v="0"/>
    <x v="19"/>
    <m/>
    <m/>
    <m/>
    <m/>
    <x v="3"/>
    <m/>
    <m/>
    <m/>
    <m/>
    <m/>
    <m/>
    <s v="1950 hours annually (37.5 hours per week)"/>
    <m/>
    <n v="0"/>
    <n v="0"/>
    <n v="0"/>
    <n v="0.8"/>
    <n v="0"/>
    <m/>
    <n v="0.2"/>
    <n v="0"/>
    <n v="0"/>
    <n v="0"/>
    <n v="0"/>
    <n v="0"/>
    <n v="0"/>
    <n v="0"/>
    <n v="0"/>
    <n v="0"/>
    <n v="1"/>
    <n v="0"/>
    <n v="0"/>
    <m/>
    <n v="0"/>
    <n v="0"/>
    <m/>
    <m/>
    <n v="0"/>
    <s v=""/>
    <n v="2"/>
    <n v="1.2"/>
    <m/>
    <s v="75% to &lt;100%"/>
    <s v=""/>
    <x v="2"/>
    <m/>
    <x v="2"/>
    <m/>
    <m/>
    <x v="1"/>
    <s v="English"/>
    <x v="0"/>
    <m/>
    <m/>
    <x v="2"/>
    <m/>
    <m/>
    <x v="2"/>
    <m/>
    <m/>
    <x v="1"/>
    <m/>
    <m/>
    <x v="1"/>
    <m/>
    <m/>
    <s v=""/>
    <m/>
    <s v="Yes"/>
    <s v="Wayne.Lew@sjhcg.ca"/>
    <m/>
    <n v="0"/>
    <n v="1"/>
  </r>
  <r>
    <s v="Asset03162"/>
    <m/>
    <m/>
    <m/>
    <m/>
    <m/>
    <x v="2"/>
    <x v="55"/>
    <m/>
    <x v="2"/>
    <m/>
    <s v="South Georgian Bay Healthy Aging program"/>
    <m/>
    <x v="3"/>
    <m/>
    <x v="21"/>
    <x v="5"/>
    <m/>
    <m/>
    <m/>
    <m/>
    <m/>
    <m/>
    <n v="506"/>
    <n v="1200"/>
    <n v="50"/>
    <n v="0"/>
    <n v="1250"/>
    <x v="0"/>
    <n v="0"/>
    <n v="0"/>
    <s v="Weekdays;"/>
    <n v="30"/>
    <m/>
    <s v="186 Erie Street"/>
    <x v="35"/>
    <x v="0"/>
    <x v="59"/>
    <m/>
    <m/>
    <m/>
    <m/>
    <x v="2"/>
    <m/>
    <m/>
    <m/>
    <m/>
    <m/>
    <m/>
    <s v="Other"/>
    <m/>
    <n v="0.2"/>
    <n v="0"/>
    <n v="0"/>
    <n v="0.2"/>
    <n v="0"/>
    <m/>
    <n v="0"/>
    <n v="0.8"/>
    <n v="0"/>
    <n v="0"/>
    <n v="0"/>
    <n v="0"/>
    <n v="0"/>
    <n v="0"/>
    <n v="0"/>
    <n v="0"/>
    <n v="1.6"/>
    <n v="0"/>
    <n v="0"/>
    <m/>
    <n v="0"/>
    <n v="0"/>
    <m/>
    <m/>
    <n v="0"/>
    <s v=""/>
    <n v="2.8000000000000003"/>
    <n v="2.4000000000000004"/>
    <m/>
    <s v="&lt;50%"/>
    <s v="Majority of referrals are from primary care physicians and NPs"/>
    <x v="2"/>
    <m/>
    <x v="2"/>
    <m/>
    <m/>
    <x v="1"/>
    <s v="English;French"/>
    <x v="0"/>
    <m/>
    <m/>
    <x v="2"/>
    <m/>
    <m/>
    <x v="2"/>
    <m/>
    <m/>
    <x v="1"/>
    <m/>
    <m/>
    <x v="1"/>
    <m/>
    <m/>
    <s v="We do not have a Francophone employee but do use translation services whenever necessaryWe do not serve a specific First Nation community but offer services to First Nation or Metis patients."/>
    <m/>
    <s v="Yes"/>
    <s v="gedwards@gbfht.ca"/>
    <m/>
    <n v="0"/>
    <n v="1"/>
  </r>
  <r>
    <s v="Asset03627"/>
    <m/>
    <m/>
    <m/>
    <m/>
    <m/>
    <x v="2"/>
    <x v="54"/>
    <m/>
    <x v="2"/>
    <m/>
    <s v="Alpha Omega Dental Centre"/>
    <m/>
    <x v="3"/>
    <m/>
    <x v="57"/>
    <x v="3"/>
    <m/>
    <m/>
    <m/>
    <m/>
    <m/>
    <m/>
    <n v="1084"/>
    <n v="2873"/>
    <n v="37"/>
    <n v="0"/>
    <n v="2910"/>
    <x v="0"/>
    <n v="0"/>
    <n v="0"/>
    <s v="Weekdays;"/>
    <n v="0"/>
    <m/>
    <s v="3560 Bathurst St"/>
    <x v="7"/>
    <x v="0"/>
    <x v="58"/>
    <m/>
    <m/>
    <m/>
    <m/>
    <x v="1"/>
    <m/>
    <m/>
    <m/>
    <m/>
    <m/>
    <m/>
    <s v="1950 hours annually (37.5 hours per week)"/>
    <m/>
    <n v="1.32"/>
    <n v="0"/>
    <n v="0"/>
    <n v="0"/>
    <n v="0"/>
    <m/>
    <n v="0"/>
    <n v="0"/>
    <n v="0"/>
    <n v="0"/>
    <n v="0"/>
    <n v="0"/>
    <n v="0"/>
    <n v="0"/>
    <n v="0"/>
    <n v="0"/>
    <n v="0"/>
    <n v="0"/>
    <n v="0"/>
    <m/>
    <n v="0"/>
    <n v="0"/>
    <m/>
    <m/>
    <n v="3.2"/>
    <s v=""/>
    <n v="1.32"/>
    <n v="3.2"/>
    <m/>
    <s v="100%"/>
    <s v=""/>
    <x v="2"/>
    <m/>
    <x v="2"/>
    <m/>
    <m/>
    <x v="1"/>
    <s v="English"/>
    <x v="0"/>
    <m/>
    <m/>
    <x v="2"/>
    <m/>
    <m/>
    <x v="2"/>
    <m/>
    <m/>
    <x v="1"/>
    <m/>
    <m/>
    <x v="1"/>
    <m/>
    <m/>
    <s v="https://www.baycrest.org/Baycrest/Healthcare-Programs-Services/Clinical-Services/Alpha-Omega-Dental-Centre"/>
    <m/>
    <s v="Yes"/>
    <s v="programs@geriatricsontario.ca"/>
    <m/>
    <n v="1"/>
    <n v="1"/>
  </r>
  <r>
    <s v="Asset03628"/>
    <m/>
    <m/>
    <m/>
    <m/>
    <m/>
    <x v="2"/>
    <x v="54"/>
    <m/>
    <x v="2"/>
    <m/>
    <s v="Audiology"/>
    <m/>
    <x v="3"/>
    <m/>
    <x v="57"/>
    <x v="3"/>
    <m/>
    <m/>
    <m/>
    <m/>
    <m/>
    <m/>
    <n v="1179"/>
    <n v="2705"/>
    <n v="43"/>
    <n v="15"/>
    <n v="2763"/>
    <x v="0"/>
    <n v="0"/>
    <n v="0"/>
    <s v="Weekdays;"/>
    <n v="0"/>
    <m/>
    <s v="3560 Bathurst St"/>
    <x v="7"/>
    <x v="0"/>
    <x v="58"/>
    <m/>
    <m/>
    <m/>
    <m/>
    <x v="1"/>
    <m/>
    <m/>
    <m/>
    <m/>
    <m/>
    <m/>
    <s v="1950 hours annually (37.5 hours per week)"/>
    <m/>
    <n v="1.72"/>
    <n v="0"/>
    <n v="0"/>
    <n v="0"/>
    <n v="0"/>
    <m/>
    <n v="0"/>
    <n v="0"/>
    <n v="0"/>
    <n v="0"/>
    <n v="0"/>
    <n v="0"/>
    <n v="0"/>
    <n v="0"/>
    <n v="0"/>
    <n v="0"/>
    <n v="0"/>
    <n v="0"/>
    <n v="0"/>
    <m/>
    <n v="0"/>
    <n v="0"/>
    <m/>
    <m/>
    <n v="2.67"/>
    <s v=""/>
    <n v="1.72"/>
    <n v="2.67"/>
    <m/>
    <s v="100%"/>
    <s v=""/>
    <x v="2"/>
    <m/>
    <x v="2"/>
    <m/>
    <m/>
    <x v="1"/>
    <s v="English"/>
    <x v="0"/>
    <m/>
    <m/>
    <x v="2"/>
    <m/>
    <m/>
    <x v="2"/>
    <m/>
    <m/>
    <x v="1"/>
    <m/>
    <m/>
    <x v="1"/>
    <m/>
    <m/>
    <s v="https://www.baycrest.org/Baycrest/Healthcare-Programs-Services/Clinical-Services/Hearing-Services"/>
    <m/>
    <s v="Yes"/>
    <s v="programs@geriatricsontario.ca"/>
    <m/>
    <n v="1"/>
    <n v="1"/>
  </r>
  <r>
    <s v="Asset03629"/>
    <m/>
    <m/>
    <m/>
    <m/>
    <m/>
    <x v="2"/>
    <x v="54"/>
    <m/>
    <x v="2"/>
    <m/>
    <s v="Behavioural Neurology Unit"/>
    <m/>
    <x v="3"/>
    <m/>
    <x v="5"/>
    <x v="1"/>
    <m/>
    <m/>
    <m/>
    <m/>
    <m/>
    <m/>
    <n v="35"/>
    <n v="0"/>
    <n v="0"/>
    <n v="0"/>
    <n v="0"/>
    <x v="0"/>
    <n v="20"/>
    <n v="0.97"/>
    <s v="Weekdays;"/>
    <n v="0"/>
    <m/>
    <s v="3560 Bathurst St"/>
    <x v="7"/>
    <x v="0"/>
    <x v="58"/>
    <m/>
    <m/>
    <m/>
    <m/>
    <x v="1"/>
    <m/>
    <m/>
    <m/>
    <m/>
    <m/>
    <m/>
    <s v="1950 hours annually (37.5 hours per week)"/>
    <m/>
    <n v="1.0900000000000001"/>
    <n v="0"/>
    <n v="0"/>
    <n v="0"/>
    <n v="0"/>
    <m/>
    <n v="0"/>
    <n v="0"/>
    <n v="0"/>
    <n v="0"/>
    <n v="9.09"/>
    <n v="0"/>
    <n v="0"/>
    <n v="0"/>
    <n v="0"/>
    <n v="0"/>
    <n v="6.97"/>
    <n v="12.62"/>
    <n v="0"/>
    <m/>
    <n v="0"/>
    <n v="0"/>
    <m/>
    <m/>
    <n v="0.28000000000000003"/>
    <s v=""/>
    <n v="29.769999999999996"/>
    <n v="28.96"/>
    <m/>
    <s v="100%"/>
    <s v=""/>
    <x v="2"/>
    <m/>
    <x v="2"/>
    <m/>
    <m/>
    <x v="1"/>
    <s v="English"/>
    <x v="0"/>
    <m/>
    <m/>
    <x v="2"/>
    <m/>
    <m/>
    <x v="2"/>
    <m/>
    <m/>
    <x v="1"/>
    <m/>
    <m/>
    <x v="1"/>
    <m/>
    <m/>
    <s v="https://www.baycrest.org/Baycrest/Healthcare-Programs-Services/Clinical-Services/Behavioural-Neurology-Unit"/>
    <m/>
    <s v="Yes"/>
    <s v="programs@geriatricsontario.ca"/>
    <m/>
    <n v="1"/>
    <n v="1"/>
  </r>
  <r>
    <s v="Asset03630"/>
    <m/>
    <m/>
    <m/>
    <m/>
    <m/>
    <x v="2"/>
    <x v="54"/>
    <m/>
    <x v="2"/>
    <m/>
    <s v="Cardiac Diagnostics"/>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Cardiac-Diagnostics"/>
    <m/>
    <s v="Yes"/>
    <s v="programs@geriatricsontario.ca"/>
    <m/>
    <n v="1"/>
    <n v="1"/>
  </r>
  <r>
    <s v="Asset03659"/>
    <m/>
    <m/>
    <m/>
    <m/>
    <m/>
    <x v="2"/>
    <x v="54"/>
    <m/>
    <x v="2"/>
    <m/>
    <s v="Cardi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Cardiology"/>
    <m/>
    <s v="Yes"/>
    <s v="programs@geriatricsontario.ca"/>
    <m/>
    <n v="1"/>
    <n v="1"/>
  </r>
  <r>
    <s v="Asset03633"/>
    <m/>
    <m/>
    <m/>
    <m/>
    <m/>
    <x v="2"/>
    <x v="54"/>
    <m/>
    <x v="2"/>
    <m/>
    <s v="Dermat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Dermatology"/>
    <m/>
    <s v="Yes"/>
    <s v="programs@geriatricsontario.ca"/>
    <m/>
    <n v="1"/>
    <n v="1"/>
  </r>
  <r>
    <s v="Asset03661"/>
    <m/>
    <m/>
    <m/>
    <m/>
    <m/>
    <x v="2"/>
    <x v="54"/>
    <m/>
    <x v="2"/>
    <m/>
    <s v="Ear Nose and Throat"/>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Ear,-Nose-and-Throat"/>
    <m/>
    <s v="Yes"/>
    <s v="programs@geriatricsontario.ca"/>
    <m/>
    <n v="1"/>
    <n v="1"/>
  </r>
  <r>
    <s v="Asset03662"/>
    <m/>
    <m/>
    <m/>
    <m/>
    <m/>
    <x v="2"/>
    <x v="54"/>
    <m/>
    <x v="2"/>
    <m/>
    <s v="FEES Swallowing Evaluations"/>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3.17"/>
    <n v="0"/>
    <m/>
    <m/>
    <n v="0.01"/>
    <s v=""/>
    <n v="3.17"/>
    <n v="3.1799999999999997"/>
    <m/>
    <s v="100%"/>
    <s v=""/>
    <x v="2"/>
    <m/>
    <x v="2"/>
    <m/>
    <m/>
    <x v="1"/>
    <s v="English"/>
    <x v="0"/>
    <m/>
    <m/>
    <x v="2"/>
    <m/>
    <m/>
    <x v="2"/>
    <m/>
    <m/>
    <x v="1"/>
    <m/>
    <m/>
    <x v="1"/>
    <m/>
    <m/>
    <s v="https://www.baycrest.org/Baycrest/Healthcare-Programs-Services/Clinical-Services/FEES-Swallowing-Evaluations"/>
    <m/>
    <s v="Yes"/>
    <s v="programs@geriatricsontario.ca"/>
    <m/>
    <n v="1"/>
    <n v="1"/>
  </r>
  <r>
    <s v="Asset03663"/>
    <m/>
    <m/>
    <m/>
    <m/>
    <m/>
    <x v="2"/>
    <x v="54"/>
    <m/>
    <x v="2"/>
    <m/>
    <s v="Female Pelvic Health"/>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Female-Pelvic-Health"/>
    <m/>
    <s v="Yes"/>
    <s v="programs@geriatricsontario.ca"/>
    <m/>
    <n v="1"/>
    <n v="1"/>
  </r>
  <r>
    <s v="Asset03664"/>
    <m/>
    <m/>
    <m/>
    <m/>
    <m/>
    <x v="2"/>
    <x v="54"/>
    <m/>
    <x v="2"/>
    <m/>
    <s v="Foot Care"/>
    <m/>
    <x v="3"/>
    <m/>
    <x v="57"/>
    <x v="3"/>
    <m/>
    <m/>
    <m/>
    <m/>
    <m/>
    <m/>
    <n v="935"/>
    <n v="2332"/>
    <n v="0"/>
    <n v="0"/>
    <n v="2332"/>
    <x v="0"/>
    <n v="0"/>
    <n v="0"/>
    <s v="Weekdays;"/>
    <n v="0"/>
    <m/>
    <s v="3560 Bathurst St"/>
    <x v="7"/>
    <x v="0"/>
    <x v="58"/>
    <m/>
    <m/>
    <m/>
    <m/>
    <x v="1"/>
    <m/>
    <m/>
    <m/>
    <m/>
    <m/>
    <m/>
    <s v="1950 hours annually (37.5 hours per week)"/>
    <m/>
    <n v="0.45"/>
    <n v="0"/>
    <n v="0"/>
    <n v="0"/>
    <n v="0"/>
    <m/>
    <n v="0"/>
    <n v="0"/>
    <n v="0"/>
    <n v="0"/>
    <n v="0"/>
    <n v="0"/>
    <n v="0"/>
    <n v="0"/>
    <n v="0"/>
    <n v="0"/>
    <n v="0"/>
    <n v="0"/>
    <n v="0"/>
    <m/>
    <n v="0"/>
    <n v="0"/>
    <m/>
    <m/>
    <n v="0"/>
    <s v=""/>
    <n v="0.45"/>
    <n v="0"/>
    <m/>
    <s v="100%"/>
    <s v=""/>
    <x v="2"/>
    <m/>
    <x v="2"/>
    <m/>
    <m/>
    <x v="1"/>
    <s v="English"/>
    <x v="0"/>
    <m/>
    <m/>
    <x v="2"/>
    <m/>
    <m/>
    <x v="2"/>
    <m/>
    <m/>
    <x v="1"/>
    <m/>
    <m/>
    <x v="1"/>
    <m/>
    <m/>
    <s v="https://www.baycrest.org/Baycrest/Healthcare-Programs-Services/Clinical-Services/Foot-Care"/>
    <m/>
    <s v="Yes"/>
    <s v="programs@geriatricsontario.ca"/>
    <m/>
    <n v="1"/>
    <n v="1"/>
  </r>
  <r>
    <s v="Asset03647"/>
    <m/>
    <m/>
    <m/>
    <m/>
    <m/>
    <x v="2"/>
    <x v="54"/>
    <m/>
    <x v="2"/>
    <m/>
    <s v="Mental Health Services [Mood Clinic]"/>
    <m/>
    <x v="3"/>
    <m/>
    <x v="14"/>
    <x v="7"/>
    <m/>
    <m/>
    <m/>
    <m/>
    <m/>
    <m/>
    <n v="0"/>
    <n v="0"/>
    <n v="0"/>
    <n v="0"/>
    <n v="0"/>
    <x v="0"/>
    <n v="0"/>
    <n v="0"/>
    <s v="Weekdays;"/>
    <n v="0"/>
    <m/>
    <s v="3560 Bathurst St"/>
    <x v="7"/>
    <x v="0"/>
    <x v="58"/>
    <m/>
    <m/>
    <m/>
    <m/>
    <x v="1"/>
    <m/>
    <m/>
    <m/>
    <m/>
    <m/>
    <m/>
    <s v="1950 hours annually (37.5 hours per week)"/>
    <m/>
    <n v="0"/>
    <n v="0"/>
    <n v="0"/>
    <n v="0"/>
    <n v="2.97"/>
    <m/>
    <n v="0"/>
    <n v="0"/>
    <n v="0"/>
    <n v="0"/>
    <n v="0"/>
    <n v="0"/>
    <n v="0"/>
    <n v="0"/>
    <n v="0"/>
    <n v="0"/>
    <n v="0"/>
    <n v="0"/>
    <n v="0"/>
    <m/>
    <n v="0"/>
    <n v="0"/>
    <m/>
    <m/>
    <n v="0"/>
    <s v=""/>
    <n v="2.97"/>
    <n v="0"/>
    <m/>
    <s v="100%"/>
    <s v=""/>
    <x v="2"/>
    <m/>
    <x v="2"/>
    <m/>
    <m/>
    <x v="1"/>
    <s v="English"/>
    <x v="0"/>
    <m/>
    <m/>
    <x v="2"/>
    <m/>
    <m/>
    <x v="2"/>
    <m/>
    <m/>
    <x v="1"/>
    <m/>
    <m/>
    <x v="1"/>
    <m/>
    <m/>
    <s v="https://www.baycrest.org/Baycrest/Healthcare-Programs-Services/Clinical-Services/Centre-for-Mental-Health"/>
    <m/>
    <s v="Yes"/>
    <s v="programs@geriatricsontario.ca"/>
    <m/>
    <n v="1"/>
    <n v="1"/>
  </r>
  <r>
    <s v="Asset03657"/>
    <m/>
    <m/>
    <m/>
    <m/>
    <m/>
    <x v="2"/>
    <x v="54"/>
    <m/>
    <x v="2"/>
    <m/>
    <s v="Slow stream inpatient rehabilitation H7E"/>
    <m/>
    <x v="3"/>
    <m/>
    <x v="51"/>
    <x v="1"/>
    <m/>
    <m/>
    <m/>
    <m/>
    <m/>
    <m/>
    <n v="220"/>
    <n v="0"/>
    <n v="0"/>
    <n v="0"/>
    <n v="0"/>
    <x v="0"/>
    <n v="20"/>
    <n v="0.96"/>
    <s v="Weekdays; Weekends"/>
    <n v="9"/>
    <m/>
    <s v="3560 Bathurst St"/>
    <x v="7"/>
    <x v="0"/>
    <x v="58"/>
    <m/>
    <m/>
    <m/>
    <m/>
    <x v="1"/>
    <m/>
    <m/>
    <m/>
    <m/>
    <m/>
    <m/>
    <s v="1950 hours annually (37.5 hours per week)"/>
    <m/>
    <n v="1.36"/>
    <n v="0"/>
    <n v="0"/>
    <n v="0"/>
    <n v="0"/>
    <m/>
    <n v="0"/>
    <n v="0.02"/>
    <n v="0"/>
    <n v="0"/>
    <n v="0.66"/>
    <n v="0"/>
    <n v="0.01"/>
    <n v="0"/>
    <n v="0"/>
    <n v="0"/>
    <n v="6.77"/>
    <n v="12.97"/>
    <n v="0"/>
    <m/>
    <n v="0"/>
    <n v="0"/>
    <m/>
    <m/>
    <n v="1.1499999999999999"/>
    <s v=""/>
    <n v="21.79"/>
    <n v="21.580000000000002"/>
    <m/>
    <s v="100%"/>
    <s v=""/>
    <x v="2"/>
    <m/>
    <x v="2"/>
    <m/>
    <m/>
    <x v="1"/>
    <s v="English"/>
    <x v="0"/>
    <m/>
    <m/>
    <x v="2"/>
    <m/>
    <m/>
    <x v="2"/>
    <m/>
    <m/>
    <x v="1"/>
    <m/>
    <m/>
    <x v="1"/>
    <m/>
    <m/>
    <s v=""/>
    <m/>
    <s v="Yes"/>
    <s v="programs@geriatricsontario.ca"/>
    <m/>
    <n v="1"/>
    <n v="1"/>
  </r>
  <r>
    <s v="Asset03646"/>
    <m/>
    <m/>
    <m/>
    <m/>
    <m/>
    <x v="2"/>
    <x v="54"/>
    <m/>
    <x v="2"/>
    <m/>
    <s v="Neurpsychology &amp; Cogntive Health"/>
    <m/>
    <x v="3"/>
    <m/>
    <x v="3"/>
    <x v="3"/>
    <m/>
    <m/>
    <m/>
    <m/>
    <m/>
    <m/>
    <n v="0"/>
    <n v="0"/>
    <n v="0"/>
    <n v="0"/>
    <n v="0"/>
    <x v="0"/>
    <n v="0"/>
    <n v="0"/>
    <s v="Weekdays;"/>
    <n v="0"/>
    <m/>
    <s v="3560 Bathurst St"/>
    <x v="7"/>
    <x v="0"/>
    <x v="58"/>
    <m/>
    <m/>
    <m/>
    <m/>
    <x v="1"/>
    <m/>
    <m/>
    <m/>
    <m/>
    <m/>
    <m/>
    <s v="1950 hours annually (37.5 hours per week)"/>
    <m/>
    <n v="1.72"/>
    <n v="0"/>
    <n v="0"/>
    <n v="0"/>
    <n v="0"/>
    <m/>
    <n v="0"/>
    <n v="0"/>
    <n v="0"/>
    <n v="0"/>
    <n v="0"/>
    <n v="0"/>
    <n v="0"/>
    <n v="0"/>
    <n v="0"/>
    <n v="0"/>
    <n v="0"/>
    <n v="0"/>
    <n v="0.2"/>
    <m/>
    <n v="0"/>
    <n v="0"/>
    <m/>
    <m/>
    <n v="0.78"/>
    <s v=""/>
    <n v="1.92"/>
    <n v="0.98"/>
    <m/>
    <s v="100%"/>
    <s v=""/>
    <x v="2"/>
    <m/>
    <x v="2"/>
    <m/>
    <m/>
    <x v="1"/>
    <s v="English"/>
    <x v="0"/>
    <m/>
    <m/>
    <x v="2"/>
    <m/>
    <m/>
    <x v="2"/>
    <m/>
    <m/>
    <x v="1"/>
    <m/>
    <m/>
    <x v="1"/>
    <m/>
    <m/>
    <s v="https://www.baycrest.org/Baycrest/Healthcare-Programs-Services/Clinical-Services/Neuropsychology-Cognitive-Health"/>
    <m/>
    <s v="Yes"/>
    <s v="programs@geriatricsontario.ca"/>
    <m/>
    <n v="1"/>
    <n v="1"/>
  </r>
  <r>
    <s v="Asset03650"/>
    <m/>
    <m/>
    <m/>
    <m/>
    <m/>
    <x v="2"/>
    <x v="54"/>
    <m/>
    <x v="2"/>
    <m/>
    <s v="Ambulatory Mental Health Clinic"/>
    <m/>
    <x v="3"/>
    <m/>
    <x v="16"/>
    <x v="3"/>
    <m/>
    <m/>
    <m/>
    <m/>
    <m/>
    <m/>
    <n v="391"/>
    <n v="1020"/>
    <n v="412"/>
    <n v="587"/>
    <n v="2019"/>
    <x v="0"/>
    <n v="0"/>
    <n v="0"/>
    <s v="Weekdays;"/>
    <n v="0"/>
    <m/>
    <s v="3560 Bathurst St"/>
    <x v="7"/>
    <x v="0"/>
    <x v="58"/>
    <m/>
    <m/>
    <m/>
    <m/>
    <x v="1"/>
    <m/>
    <m/>
    <m/>
    <m/>
    <m/>
    <m/>
    <s v="1950 hours annually (37.5 hours per week)"/>
    <m/>
    <n v="0.48"/>
    <n v="0"/>
    <n v="0"/>
    <n v="0"/>
    <n v="0"/>
    <m/>
    <n v="0"/>
    <n v="0.79"/>
    <n v="0"/>
    <n v="0"/>
    <n v="0"/>
    <n v="0"/>
    <n v="0"/>
    <n v="0"/>
    <n v="0"/>
    <n v="0"/>
    <n v="0"/>
    <n v="0"/>
    <n v="0.34"/>
    <m/>
    <n v="0"/>
    <n v="0"/>
    <m/>
    <m/>
    <n v="0"/>
    <s v=""/>
    <n v="1.61"/>
    <n v="1.1300000000000001"/>
    <m/>
    <s v="100%"/>
    <s v=""/>
    <x v="2"/>
    <m/>
    <x v="2"/>
    <m/>
    <m/>
    <x v="1"/>
    <s v="English"/>
    <x v="0"/>
    <m/>
    <m/>
    <x v="2"/>
    <m/>
    <m/>
    <x v="2"/>
    <m/>
    <m/>
    <x v="1"/>
    <m/>
    <m/>
    <x v="1"/>
    <m/>
    <m/>
    <s v=""/>
    <m/>
    <s v="Yes"/>
    <s v="programs@geriatricsontario.ca"/>
    <m/>
    <n v="1"/>
    <n v="1"/>
  </r>
  <r>
    <s v="Asset03655"/>
    <m/>
    <m/>
    <m/>
    <m/>
    <m/>
    <x v="2"/>
    <x v="54"/>
    <m/>
    <x v="2"/>
    <m/>
    <s v="In-patient Psychiatry Program H4E"/>
    <m/>
    <x v="3"/>
    <m/>
    <x v="44"/>
    <x v="4"/>
    <m/>
    <m/>
    <m/>
    <m/>
    <m/>
    <m/>
    <n v="76"/>
    <n v="0"/>
    <n v="0"/>
    <n v="0"/>
    <n v="0"/>
    <x v="1"/>
    <n v="20"/>
    <n v="0.82"/>
    <s v="Weekdays; Weekends"/>
    <n v="0"/>
    <m/>
    <s v="3560 Bathurst St"/>
    <x v="7"/>
    <x v="0"/>
    <x v="58"/>
    <m/>
    <m/>
    <m/>
    <m/>
    <x v="1"/>
    <m/>
    <m/>
    <m/>
    <m/>
    <m/>
    <m/>
    <s v="1950 hours annually (37.5 hours per week)"/>
    <m/>
    <n v="1.08"/>
    <n v="0"/>
    <n v="0"/>
    <n v="0.05"/>
    <n v="1.91"/>
    <m/>
    <n v="0"/>
    <n v="0"/>
    <n v="0"/>
    <n v="0"/>
    <n v="4.1900000000000004"/>
    <n v="0"/>
    <n v="0"/>
    <n v="0"/>
    <n v="0"/>
    <n v="0"/>
    <n v="8.91"/>
    <n v="6.09"/>
    <n v="0"/>
    <m/>
    <n v="0"/>
    <n v="0"/>
    <m/>
    <m/>
    <n v="0.14000000000000001"/>
    <s v=""/>
    <n v="22.23"/>
    <n v="19.330000000000002"/>
    <m/>
    <s v="100%"/>
    <s v=""/>
    <x v="2"/>
    <m/>
    <x v="2"/>
    <m/>
    <m/>
    <x v="1"/>
    <s v="English"/>
    <x v="0"/>
    <m/>
    <m/>
    <x v="2"/>
    <m/>
    <m/>
    <x v="2"/>
    <m/>
    <m/>
    <x v="1"/>
    <m/>
    <m/>
    <x v="1"/>
    <m/>
    <m/>
    <s v="https://www.baycrest.org/Baycrest_Centre/media/content/form_files/Inpatient-Psychiatry-Brochure-2021.pdf"/>
    <m/>
    <s v="Yes"/>
    <s v="programs@geriatricsontario.ca"/>
    <m/>
    <n v="1"/>
    <n v="1"/>
  </r>
  <r>
    <s v="Asset03665"/>
    <m/>
    <m/>
    <m/>
    <m/>
    <m/>
    <x v="2"/>
    <x v="54"/>
    <m/>
    <x v="2"/>
    <m/>
    <s v="Lee Silverman Voice Treatment"/>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Lee-Silverman-Voice-Treatment"/>
    <m/>
    <s v="Yes"/>
    <s v="programs@geriatricsontario.ca"/>
    <m/>
    <n v="1"/>
    <n v="1"/>
  </r>
  <r>
    <s v="Asset03667"/>
    <m/>
    <m/>
    <m/>
    <m/>
    <m/>
    <x v="2"/>
    <x v="54"/>
    <m/>
    <x v="2"/>
    <m/>
    <s v="Opthalm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Ophthalmology"/>
    <m/>
    <s v="Yes"/>
    <s v="programs@geriatricsontario.ca"/>
    <m/>
    <n v="1"/>
    <n v="1"/>
  </r>
  <r>
    <s v="Asset03668"/>
    <m/>
    <m/>
    <m/>
    <m/>
    <m/>
    <x v="2"/>
    <x v="54"/>
    <m/>
    <x v="2"/>
    <m/>
    <s v="Palliative Care Unit"/>
    <m/>
    <x v="3"/>
    <m/>
    <x v="58"/>
    <x v="1"/>
    <m/>
    <m/>
    <m/>
    <m/>
    <m/>
    <m/>
    <n v="0"/>
    <n v="0"/>
    <n v="0"/>
    <n v="0"/>
    <n v="0"/>
    <x v="0"/>
    <n v="0"/>
    <n v="0"/>
    <s v="Weekdays;"/>
    <n v="0"/>
    <m/>
    <s v="3560 Bathurst St"/>
    <x v="7"/>
    <x v="0"/>
    <x v="58"/>
    <m/>
    <m/>
    <m/>
    <m/>
    <x v="1"/>
    <m/>
    <m/>
    <m/>
    <m/>
    <m/>
    <m/>
    <s v="1950 hours annually (37.5 hours per week)"/>
    <m/>
    <n v="1.31"/>
    <n v="0"/>
    <n v="0"/>
    <n v="0"/>
    <n v="0"/>
    <m/>
    <n v="0"/>
    <n v="0"/>
    <n v="0"/>
    <n v="0"/>
    <n v="0.17"/>
    <n v="0"/>
    <n v="0"/>
    <n v="0"/>
    <n v="0"/>
    <n v="0"/>
    <n v="12.05"/>
    <n v="11.82"/>
    <n v="0"/>
    <m/>
    <n v="0"/>
    <n v="0"/>
    <m/>
    <m/>
    <n v="0.02"/>
    <s v=""/>
    <n v="25.35"/>
    <n v="24.060000000000002"/>
    <m/>
    <s v="100%"/>
    <s v=""/>
    <x v="2"/>
    <m/>
    <x v="2"/>
    <m/>
    <m/>
    <x v="1"/>
    <s v="English"/>
    <x v="0"/>
    <m/>
    <m/>
    <x v="2"/>
    <m/>
    <m/>
    <x v="2"/>
    <m/>
    <m/>
    <x v="1"/>
    <m/>
    <m/>
    <x v="1"/>
    <m/>
    <m/>
    <s v="https://www.baycrest.org/Baycrest/Healthcare-Programs-Services/Clinical-Services/Palliative-Care-Unit"/>
    <m/>
    <s v="Yes"/>
    <s v="programs@geriatricsontario.ca"/>
    <m/>
    <n v="1"/>
    <n v="1"/>
  </r>
  <r>
    <s v="Asset03672"/>
    <m/>
    <m/>
    <m/>
    <m/>
    <m/>
    <x v="2"/>
    <x v="54"/>
    <m/>
    <x v="2"/>
    <m/>
    <s v="Pamela &amp; Paul Austin Centre for Neurology &amp; Behavioural Support"/>
    <m/>
    <x v="3"/>
    <m/>
    <x v="5"/>
    <x v="1"/>
    <m/>
    <m/>
    <m/>
    <m/>
    <m/>
    <m/>
    <n v="81"/>
    <n v="93"/>
    <n v="4"/>
    <n v="0"/>
    <n v="97"/>
    <x v="0"/>
    <n v="0"/>
    <n v="0"/>
    <s v="Weekdays;"/>
    <n v="0"/>
    <m/>
    <s v="3560 Bathurst St"/>
    <x v="7"/>
    <x v="0"/>
    <x v="58"/>
    <m/>
    <m/>
    <m/>
    <m/>
    <x v="1"/>
    <m/>
    <m/>
    <m/>
    <m/>
    <m/>
    <m/>
    <s v="1950 hours annually (37.5 hours per week)"/>
    <m/>
    <n v="0"/>
    <n v="0"/>
    <n v="0"/>
    <n v="0"/>
    <n v="0"/>
    <m/>
    <n v="0"/>
    <n v="0"/>
    <n v="0"/>
    <n v="0"/>
    <n v="0"/>
    <n v="0"/>
    <n v="0"/>
    <n v="0"/>
    <n v="0"/>
    <n v="0"/>
    <n v="0"/>
    <n v="0"/>
    <n v="0"/>
    <m/>
    <n v="0"/>
    <n v="0"/>
    <m/>
    <m/>
    <n v="1.58"/>
    <s v=""/>
    <n v="0"/>
    <n v="1.58"/>
    <m/>
    <s v="100%"/>
    <s v=""/>
    <x v="2"/>
    <m/>
    <x v="2"/>
    <m/>
    <m/>
    <x v="1"/>
    <s v="English"/>
    <x v="0"/>
    <m/>
    <m/>
    <x v="2"/>
    <m/>
    <m/>
    <x v="2"/>
    <m/>
    <m/>
    <x v="1"/>
    <m/>
    <m/>
    <x v="1"/>
    <m/>
    <m/>
    <s v="https://www.baycrest.org/Baycrest/Healthcare-Programs-Services/Clinical-Services/Austin-Centre"/>
    <m/>
    <s v="Yes"/>
    <s v="programs@geriatricsontario.ca"/>
    <m/>
    <n v="1"/>
    <n v="1"/>
  </r>
  <r>
    <s v="Asset03669"/>
    <m/>
    <m/>
    <m/>
    <m/>
    <m/>
    <x v="2"/>
    <x v="54"/>
    <m/>
    <x v="2"/>
    <m/>
    <s v="Physiatr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Physiatry"/>
    <m/>
    <s v="Yes"/>
    <s v="programs@geriatricsontario.ca"/>
    <m/>
    <n v="1"/>
    <n v="1"/>
  </r>
  <r>
    <s v="Asset03666"/>
    <m/>
    <m/>
    <m/>
    <m/>
    <m/>
    <x v="2"/>
    <x v="54"/>
    <m/>
    <x v="2"/>
    <m/>
    <s v="The Virtual Behavioural Medicine Program"/>
    <m/>
    <x v="3"/>
    <m/>
    <x v="53"/>
    <x v="4"/>
    <m/>
    <m/>
    <m/>
    <m/>
    <m/>
    <m/>
    <n v="334"/>
    <n v="48"/>
    <n v="45"/>
    <n v="1583"/>
    <n v="1676"/>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The-Virtual-Behavioural-Medicine-(VBM)-Program"/>
    <m/>
    <s v="Yes"/>
    <s v="programs@geriatricsontario.ca"/>
    <m/>
    <n v="1"/>
    <n v="1"/>
  </r>
  <r>
    <s v="Asset03670"/>
    <m/>
    <m/>
    <m/>
    <m/>
    <m/>
    <x v="2"/>
    <x v="54"/>
    <m/>
    <x v="2"/>
    <m/>
    <s v="Ur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Urology"/>
    <m/>
    <s v="Yes"/>
    <s v="programs@geriatricsontario.ca"/>
    <m/>
    <n v="1"/>
    <n v="1"/>
  </r>
  <r>
    <s v="Asset03671"/>
    <m/>
    <m/>
    <m/>
    <m/>
    <m/>
    <x v="2"/>
    <x v="54"/>
    <m/>
    <x v="2"/>
    <m/>
    <s v="Wound Care"/>
    <m/>
    <x v="3"/>
    <m/>
    <x v="57"/>
    <x v="3"/>
    <m/>
    <m/>
    <m/>
    <m/>
    <m/>
    <m/>
    <n v="314"/>
    <n v="1132"/>
    <n v="1"/>
    <n v="5"/>
    <n v="1138"/>
    <x v="0"/>
    <n v="0"/>
    <n v="0"/>
    <s v="Weekdays;"/>
    <n v="0"/>
    <m/>
    <s v="3560 Bathurst St"/>
    <x v="7"/>
    <x v="0"/>
    <x v="58"/>
    <m/>
    <m/>
    <m/>
    <m/>
    <x v="1"/>
    <m/>
    <m/>
    <m/>
    <m/>
    <m/>
    <m/>
    <s v="1950 hours annually (37.5 hours per week)"/>
    <m/>
    <n v="0"/>
    <n v="0"/>
    <n v="0"/>
    <n v="0"/>
    <n v="0"/>
    <m/>
    <n v="0"/>
    <n v="0"/>
    <n v="0"/>
    <n v="0"/>
    <n v="0"/>
    <n v="0"/>
    <n v="0"/>
    <n v="0"/>
    <n v="0"/>
    <n v="0"/>
    <n v="0"/>
    <n v="0"/>
    <n v="0"/>
    <m/>
    <n v="0"/>
    <n v="0"/>
    <m/>
    <m/>
    <n v="0"/>
    <s v=""/>
    <n v="0"/>
    <n v="0"/>
    <m/>
    <s v="100%"/>
    <s v=""/>
    <x v="2"/>
    <m/>
    <x v="2"/>
    <m/>
    <m/>
    <x v="1"/>
    <s v="English"/>
    <x v="0"/>
    <m/>
    <m/>
    <x v="2"/>
    <m/>
    <m/>
    <x v="2"/>
    <m/>
    <m/>
    <x v="1"/>
    <m/>
    <m/>
    <x v="1"/>
    <m/>
    <m/>
    <s v="https://www.baycrest.org/Baycrest/Healthcare-Programs-Services/Clinical-Services/Wound-Care"/>
    <m/>
    <s v="Yes"/>
    <s v="programs@geriatricsontario.ca"/>
    <m/>
    <n v="1"/>
    <n v="1"/>
  </r>
  <r>
    <s v="Asset03254"/>
    <m/>
    <m/>
    <m/>
    <m/>
    <m/>
    <x v="2"/>
    <x v="85"/>
    <m/>
    <x v="2"/>
    <m/>
    <s v="Behaviour Support Agent (BSA)"/>
    <m/>
    <x v="3"/>
    <m/>
    <x v="5"/>
    <x v="1"/>
    <m/>
    <m/>
    <m/>
    <m/>
    <m/>
    <m/>
    <n v="379"/>
    <n v="2462"/>
    <n v="0"/>
    <n v="0"/>
    <n v="2462"/>
    <x v="0"/>
    <n v="0"/>
    <n v="0"/>
    <s v="Weekdays;"/>
    <n v="2"/>
    <m/>
    <s v="190 Cundles Rd W., Suite 205"/>
    <x v="10"/>
    <x v="0"/>
    <x v="94"/>
    <m/>
    <m/>
    <m/>
    <m/>
    <x v="2"/>
    <m/>
    <m/>
    <m/>
    <m/>
    <m/>
    <m/>
    <s v="1950 hours annually (37.5 hours per week)"/>
    <m/>
    <n v="0"/>
    <n v="0"/>
    <n v="0"/>
    <n v="0"/>
    <n v="0"/>
    <m/>
    <n v="0"/>
    <n v="0"/>
    <n v="0"/>
    <n v="0"/>
    <n v="0"/>
    <n v="0"/>
    <n v="0"/>
    <n v="0"/>
    <n v="0"/>
    <n v="0"/>
    <n v="0"/>
    <n v="2"/>
    <n v="0"/>
    <m/>
    <n v="0"/>
    <n v="0"/>
    <m/>
    <m/>
    <n v="5.6"/>
    <s v="2 Recreation Therapists 1.0 FTE each _x000a_2 RPNs 1.0 FTE each _x000a_2 RPNs 0.8FTE each"/>
    <n v="2"/>
    <n v="7.6"/>
    <m/>
    <s v="100%"/>
    <s v=""/>
    <x v="2"/>
    <m/>
    <x v="2"/>
    <m/>
    <m/>
    <x v="1"/>
    <s v="English"/>
    <x v="0"/>
    <m/>
    <m/>
    <x v="2"/>
    <m/>
    <m/>
    <x v="2"/>
    <m/>
    <m/>
    <x v="1"/>
    <m/>
    <m/>
    <x v="1"/>
    <m/>
    <m/>
    <s v="Our purpose is to support current ALC system-wide pressures the NSM SGS program established Behaviour Success Agents in NSM acute care hospitals and the development of a BSA network across the NSM region for the purpose of:Improving the quality of care provided to hospitalized older adults with cognitive impairment and responsive behaviours;Building the capacity of health care professionals in NSM acute care hospitals in the assessment and management of older adults with cognitive impairment and responsive behaviours; Improving hospital flow and reducing ALC days for older adults with cognitive impairment and responsive behaviours; and,Enhancing partnerships and service delivery knowledge between service providers within sub-regions and across the NSM region. Operationalized across all 6 acute care hospital sites in NSM region"/>
    <m/>
    <s v="Yes"/>
    <s v="mpeters@nsmsgs.ca"/>
    <m/>
    <n v="0"/>
    <n v="1"/>
  </r>
  <r>
    <s v="Asset03253"/>
    <m/>
    <m/>
    <m/>
    <m/>
    <m/>
    <x v="2"/>
    <x v="85"/>
    <m/>
    <x v="2"/>
    <m/>
    <s v="Seniors' CARE Exercise Program"/>
    <m/>
    <x v="3"/>
    <m/>
    <x v="38"/>
    <x v="3"/>
    <m/>
    <m/>
    <m/>
    <m/>
    <m/>
    <m/>
    <n v="328"/>
    <n v="3265"/>
    <n v="0"/>
    <n v="0"/>
    <n v="3265"/>
    <x v="0"/>
    <n v="0"/>
    <n v="0"/>
    <s v="Weekdays;"/>
    <n v="0"/>
    <m/>
    <s v="190 Cundles Rd W., Suite 205"/>
    <x v="10"/>
    <x v="0"/>
    <x v="94"/>
    <m/>
    <m/>
    <m/>
    <m/>
    <x v="2"/>
    <m/>
    <m/>
    <m/>
    <m/>
    <m/>
    <m/>
    <s v="1950 hours annually (37.5 hours per week)"/>
    <m/>
    <n v="0"/>
    <n v="0"/>
    <n v="0"/>
    <n v="0"/>
    <n v="0"/>
    <m/>
    <n v="0"/>
    <n v="0"/>
    <n v="0"/>
    <n v="0"/>
    <n v="0"/>
    <n v="0"/>
    <n v="0"/>
    <n v="0"/>
    <n v="0"/>
    <n v="0"/>
    <n v="0"/>
    <n v="0"/>
    <n v="0"/>
    <m/>
    <n v="0"/>
    <n v="0"/>
    <m/>
    <m/>
    <n v="4.8"/>
    <s v="4.8 Registered Kinesiologist _x000a_0.2 Part Time Registered Kinesiologist"/>
    <n v="0"/>
    <n v="4.8"/>
    <m/>
    <s v="100%"/>
    <s v=""/>
    <x v="2"/>
    <m/>
    <x v="2"/>
    <m/>
    <m/>
    <x v="1"/>
    <s v="English"/>
    <x v="0"/>
    <m/>
    <m/>
    <x v="2"/>
    <m/>
    <m/>
    <x v="2"/>
    <m/>
    <m/>
    <x v="1"/>
    <m/>
    <m/>
    <x v="1"/>
    <m/>
    <m/>
    <s v="Seniors CARE (Collaboration, Activity, Rehabilitation, Education) is a group rehab program available to older adults living with frailty. Classes are offered 2 times/week for up to 12 weeks, virtually or in-person, in the Barrie, Couchiching, North Simcoe and South Georgian Bay regions. The program focuses on balance, coordination, upper and lower extremity strengthening, as well as health education and cognitive stimulation.CARE is delivered by Registered Kinesiologists; support from SGS physiotherapist is available. Priority is given to those meeting the eligibility criteria and being discharged from Acute Care of the Elderly (ACE) beds, Complex Continuing Care (CCC) beds, Convalescent Care Program (CCP) beds and patients of the SGS program."/>
    <m/>
    <s v="Yes"/>
    <s v="mpeters@nsmsgs.ca"/>
    <m/>
    <n v="0"/>
    <n v="1"/>
  </r>
  <r>
    <s v="Asset03378"/>
    <m/>
    <m/>
    <m/>
    <m/>
    <m/>
    <x v="2"/>
    <x v="212"/>
    <m/>
    <x v="2"/>
    <m/>
    <s v="Caregiver Support &amp; Education"/>
    <m/>
    <x v="3"/>
    <m/>
    <x v="34"/>
    <x v="3"/>
    <m/>
    <m/>
    <m/>
    <m/>
    <m/>
    <m/>
    <n v="4561"/>
    <n v="12155"/>
    <n v="11917"/>
    <n v="196"/>
    <n v="24268"/>
    <x v="0"/>
    <n v="0"/>
    <n v="0"/>
    <s v="Weekdays;"/>
    <n v="52"/>
    <m/>
    <s v="2327 St. Laurent Blvd, Suite 500"/>
    <x v="11"/>
    <x v="0"/>
    <x v="258"/>
    <m/>
    <m/>
    <m/>
    <m/>
    <x v="0"/>
    <m/>
    <m/>
    <m/>
    <m/>
    <m/>
    <m/>
    <s v="1950 hours annually (37.5 hours per week)"/>
    <m/>
    <n v="5"/>
    <n v="0"/>
    <n v="0"/>
    <n v="0"/>
    <n v="0"/>
    <m/>
    <n v="0"/>
    <n v="0"/>
    <n v="0"/>
    <n v="0"/>
    <n v="0"/>
    <n v="0"/>
    <n v="0"/>
    <n v="0"/>
    <n v="0"/>
    <n v="0"/>
    <n v="0"/>
    <n v="0"/>
    <n v="0"/>
    <m/>
    <n v="0"/>
    <n v="0"/>
    <m/>
    <m/>
    <n v="8"/>
    <s v="Dementia Care Coach"/>
    <n v="5"/>
    <n v="8"/>
    <m/>
    <s v="50% to &lt;75%"/>
    <s v="Other- hospital discharge planner, hospital intake coordinator, memory clinic programs"/>
    <x v="2"/>
    <m/>
    <x v="2"/>
    <m/>
    <m/>
    <x v="1"/>
    <s v="English;French"/>
    <x v="0"/>
    <m/>
    <m/>
    <x v="2"/>
    <m/>
    <m/>
    <x v="2"/>
    <m/>
    <m/>
    <x v="1"/>
    <m/>
    <m/>
    <x v="1"/>
    <m/>
    <m/>
    <s v="Program is underfunded by primary funder and demand for service greatly exceeds service targets."/>
    <m/>
    <s v="Yes"/>
    <s v="cgreen@dsorc.org"/>
    <m/>
    <n v="0"/>
    <n v="1"/>
  </r>
  <r>
    <s v="Asset03433"/>
    <m/>
    <m/>
    <m/>
    <m/>
    <m/>
    <x v="2"/>
    <x v="200"/>
    <m/>
    <x v="2"/>
    <m/>
    <s v="Vieillir chez soi"/>
    <m/>
    <x v="3"/>
    <m/>
    <x v="7"/>
    <x v="8"/>
    <m/>
    <m/>
    <m/>
    <m/>
    <m/>
    <m/>
    <n v="53"/>
    <n v="0"/>
    <n v="0"/>
    <n v="0"/>
    <n v="0"/>
    <x v="0"/>
    <n v="0"/>
    <n v="0"/>
    <s v="Weekdays;"/>
    <n v="10"/>
    <m/>
    <s v="649 rue Notre-Dame,  Bur. 203"/>
    <x v="104"/>
    <x v="0"/>
    <x v="237"/>
    <m/>
    <m/>
    <m/>
    <m/>
    <x v="0"/>
    <m/>
    <m/>
    <m/>
    <m/>
    <m/>
    <m/>
    <s v="1820 hours annually (35 hours per week)"/>
    <m/>
    <n v="0"/>
    <n v="0"/>
    <n v="0"/>
    <n v="0"/>
    <n v="0"/>
    <m/>
    <n v="0"/>
    <n v="0"/>
    <n v="0"/>
    <n v="0"/>
    <n v="0"/>
    <n v="0"/>
    <n v="0"/>
    <n v="0"/>
    <n v="0"/>
    <n v="0"/>
    <n v="0"/>
    <n v="0"/>
    <n v="0"/>
    <m/>
    <n v="0"/>
    <n v="0"/>
    <m/>
    <m/>
    <n v="1"/>
    <s v="Thérapeute en santé mentale"/>
    <n v="0"/>
    <n v="1"/>
    <m/>
    <s v="100%"/>
    <s v=""/>
    <x v="2"/>
    <m/>
    <x v="2"/>
    <m/>
    <m/>
    <x v="1"/>
    <s v="English;French"/>
    <x v="0"/>
    <m/>
    <m/>
    <x v="2"/>
    <m/>
    <m/>
    <x v="2"/>
    <m/>
    <m/>
    <x v="1"/>
    <m/>
    <m/>
    <x v="1"/>
    <m/>
    <m/>
    <s v=""/>
    <m/>
    <s v="Yes"/>
    <s v="l.giroux@cscestrie.on.ca"/>
    <m/>
    <n v="0"/>
    <n v="1"/>
  </r>
  <r>
    <s v="Asset03176"/>
    <m/>
    <m/>
    <m/>
    <m/>
    <m/>
    <x v="2"/>
    <x v="100"/>
    <m/>
    <x v="2"/>
    <m/>
    <s v="Wendat Transition Services"/>
    <m/>
    <x v="3"/>
    <m/>
    <x v="42"/>
    <x v="1"/>
    <m/>
    <m/>
    <m/>
    <m/>
    <m/>
    <m/>
    <n v="285"/>
    <n v="2958"/>
    <n v="1047"/>
    <n v="0"/>
    <n v="4005"/>
    <x v="0"/>
    <n v="0"/>
    <n v="0"/>
    <s v="Weekdays;"/>
    <n v="21"/>
    <m/>
    <s v="Lorna Tomlinsons Seniors Residence, 44 Dufferin St.  "/>
    <x v="53"/>
    <x v="0"/>
    <x v="242"/>
    <m/>
    <m/>
    <m/>
    <m/>
    <x v="2"/>
    <m/>
    <m/>
    <m/>
    <m/>
    <m/>
    <m/>
    <s v="Other"/>
    <m/>
    <n v="0"/>
    <n v="0"/>
    <n v="0"/>
    <n v="0"/>
    <n v="0"/>
    <m/>
    <n v="0"/>
    <n v="0"/>
    <n v="0"/>
    <n v="0"/>
    <n v="0"/>
    <n v="0"/>
    <n v="0"/>
    <n v="0"/>
    <n v="0"/>
    <n v="0"/>
    <n v="0"/>
    <n v="5"/>
    <n v="0"/>
    <m/>
    <n v="0"/>
    <n v="0"/>
    <m/>
    <m/>
    <n v="0"/>
    <s v="Managed by Director of Seniors Services, 1 Team Lead and 4 Transition Nurses"/>
    <n v="5"/>
    <n v="5"/>
    <m/>
    <s v="75% to &lt;100%"/>
    <s v="Referral received via HPG if from HCC, and all other referrals received via fax. The program functions in close collaboration with Ontario Health Home and Community Care, Hospitals, specialized psycho-geriatric and behavioural service teams, long term care homes,_x000a_and Psychogeriatric resource consultants, primary care providers in addition to many other community based partners."/>
    <x v="2"/>
    <m/>
    <x v="2"/>
    <m/>
    <m/>
    <x v="1"/>
    <s v="English;French"/>
    <x v="0"/>
    <m/>
    <m/>
    <x v="2"/>
    <m/>
    <m/>
    <x v="2"/>
    <m/>
    <m/>
    <x v="1"/>
    <m/>
    <m/>
    <x v="1"/>
    <m/>
    <m/>
    <s v="Transition ServiceThis services is available to persons who are experiencing behavioural challenges and are:Seniors aged 65 years and over with a serious mental illness and/or complex medical and neurodegenerative disease process.Persons under 65 years of age who suffer from a cognitive impairment related to a neurodegenerative disease process or a complicated serious mental illness.This services acts as a bridge in the transition of client specific care needs and management strategies across systems of care.  The objective of the service is to provide a transition plan focused on reducing the responsive behaviours so that the individual can successfully move from one living situation to another.  The person may be living in their own home or with family, be resident in hospital or LTC or other supportive housing with plans to move to alternative accommodation.  The behaviour nurse works in concert with the client, family and all care partners in the clients current environment and their destination environment.The program functions in close collaboration with Ontario Health Home and Community Care, Hospitals and associated Behavioural Success Agents, specialized psycho-geriatric and behavioural service teams, long term care homes,and Psychogeriatric resource consultants, primary care providers in addition to many other community based partners.  Waitlist is reviewed regularly with Ontario Health Home and Community Care.  Attempt to co-ordinate service delivery with estimate wait time for LTC bed depending on need."/>
    <m/>
    <s v="Yes"/>
    <s v="zina@wendatprograms.com"/>
    <m/>
    <n v="0"/>
    <n v="1"/>
  </r>
  <r>
    <s v="Asset03178"/>
    <m/>
    <m/>
    <m/>
    <m/>
    <m/>
    <x v="2"/>
    <x v="100"/>
    <m/>
    <x v="2"/>
    <m/>
    <s v="Psychogeriatric Social Workers"/>
    <m/>
    <x v="3"/>
    <m/>
    <x v="9"/>
    <x v="3"/>
    <m/>
    <m/>
    <m/>
    <m/>
    <m/>
    <m/>
    <n v="302"/>
    <n v="3121"/>
    <n v="2217"/>
    <n v="20"/>
    <n v="5358"/>
    <x v="0"/>
    <n v="0"/>
    <n v="0"/>
    <s v="Weekdays;"/>
    <n v="117"/>
    <m/>
    <s v="44 Dufferin St."/>
    <x v="53"/>
    <x v="0"/>
    <x v="242"/>
    <m/>
    <m/>
    <m/>
    <m/>
    <x v="2"/>
    <m/>
    <m/>
    <m/>
    <m/>
    <m/>
    <m/>
    <s v="Other"/>
    <m/>
    <n v="0"/>
    <n v="0"/>
    <n v="0"/>
    <n v="0"/>
    <n v="0"/>
    <m/>
    <n v="0"/>
    <n v="0"/>
    <n v="0"/>
    <n v="0"/>
    <n v="0"/>
    <n v="0"/>
    <n v="0"/>
    <n v="0"/>
    <n v="0"/>
    <n v="0"/>
    <n v="0"/>
    <n v="0"/>
    <n v="5"/>
    <m/>
    <n v="0"/>
    <n v="0"/>
    <m/>
    <m/>
    <n v="0"/>
    <s v="Team Consists of 5 SW (one acting team lead ) and Director of Senior Services"/>
    <n v="5"/>
    <n v="5"/>
    <m/>
    <s v="75% to &lt;100%"/>
    <s v=""/>
    <x v="2"/>
    <m/>
    <x v="2"/>
    <m/>
    <m/>
    <x v="1"/>
    <s v="English;French"/>
    <x v="0"/>
    <m/>
    <m/>
    <x v="2"/>
    <m/>
    <m/>
    <x v="2"/>
    <m/>
    <m/>
    <x v="1"/>
    <m/>
    <m/>
    <x v="1"/>
    <m/>
    <m/>
    <s v="Mobile Social WorkThis service is available to seniors:aged 65 and over with mental health concerns and complex care needsreside alone or with familyexperiencing challenges which interfere with their ability to function on a social, emotional or interpersonal levelServices to seniors under 65 will be considered on a case by case basis.NOTE: Priority will be given to seniors who are at high risk and experiencing increasing frailty with contributing medial and psychosocial stressors.This service can provide psychosocial assessments and risk identification, case coordination as needed and appropriate therapeutic intervention related to:Depression, Anxiety, Family dynamics, Care-giver burn out, Elder abuse, neglect, health teaching and support service integration aimed at enhancing senior’s social environment, raise sense of well-being and improve quality of life."/>
    <m/>
    <s v="Yes"/>
    <s v="zina@wendatprograms.com"/>
    <m/>
    <n v="0"/>
    <n v="1"/>
  </r>
  <r>
    <s v="Asset03079"/>
    <m/>
    <m/>
    <m/>
    <m/>
    <m/>
    <x v="2"/>
    <x v="213"/>
    <m/>
    <x v="2"/>
    <m/>
    <s v="Mary Berglund Memory Clinic"/>
    <m/>
    <x v="3"/>
    <m/>
    <x v="20"/>
    <x v="5"/>
    <m/>
    <m/>
    <m/>
    <m/>
    <m/>
    <m/>
    <n v="6"/>
    <n v="12"/>
    <n v="0"/>
    <n v="0"/>
    <n v="12"/>
    <x v="0"/>
    <n v="0"/>
    <n v="0"/>
    <m/>
    <n v="0"/>
    <m/>
    <s v="Box 450,  Hwy 599 &amp; 17"/>
    <x v="107"/>
    <x v="0"/>
    <x v="259"/>
    <m/>
    <m/>
    <m/>
    <m/>
    <x v="4"/>
    <m/>
    <m/>
    <m/>
    <m/>
    <m/>
    <m/>
    <s v="1950 hours annually (37.5 hours per week)"/>
    <m/>
    <n v="0"/>
    <n v="0"/>
    <n v="0"/>
    <n v="0"/>
    <n v="0"/>
    <m/>
    <n v="1"/>
    <n v="0"/>
    <n v="0"/>
    <n v="0"/>
    <n v="0"/>
    <n v="0"/>
    <n v="0"/>
    <n v="0"/>
    <n v="0"/>
    <n v="0"/>
    <n v="0"/>
    <n v="1"/>
    <n v="1"/>
    <m/>
    <n v="0"/>
    <n v="0"/>
    <m/>
    <m/>
    <n v="0"/>
    <s v=""/>
    <n v="3"/>
    <n v="3"/>
    <m/>
    <s v="75% to &lt;100%"/>
    <s v=""/>
    <x v="2"/>
    <m/>
    <x v="2"/>
    <m/>
    <m/>
    <x v="1"/>
    <s v="English"/>
    <x v="0"/>
    <m/>
    <m/>
    <x v="2"/>
    <m/>
    <m/>
    <x v="2"/>
    <m/>
    <m/>
    <x v="1"/>
    <m/>
    <m/>
    <x v="1"/>
    <m/>
    <m/>
    <s v="Positions are not designated for memory clinic. The program is integrated within our day to day practice."/>
    <m/>
    <s v="Yes"/>
    <s v="alison.denton@tbh.net"/>
    <m/>
    <n v="0"/>
    <n v="1"/>
  </r>
  <r>
    <s v="Asset02964"/>
    <m/>
    <m/>
    <m/>
    <m/>
    <m/>
    <x v="2"/>
    <x v="183"/>
    <m/>
    <x v="2"/>
    <m/>
    <s v="PEFHT Memory Clinic"/>
    <m/>
    <x v="3"/>
    <m/>
    <x v="20"/>
    <x v="5"/>
    <m/>
    <m/>
    <m/>
    <m/>
    <m/>
    <m/>
    <n v="56"/>
    <n v="126"/>
    <n v="5"/>
    <n v="0"/>
    <n v="131"/>
    <x v="0"/>
    <n v="0"/>
    <n v="0"/>
    <m/>
    <n v="0"/>
    <m/>
    <s v="35 Bridge Street, Suite 1"/>
    <x v="97"/>
    <x v="0"/>
    <x v="208"/>
    <m/>
    <m/>
    <m/>
    <m/>
    <x v="0"/>
    <m/>
    <m/>
    <m/>
    <m/>
    <m/>
    <m/>
    <s v="Other"/>
    <m/>
    <n v="0"/>
    <n v="0"/>
    <n v="0"/>
    <n v="0"/>
    <n v="0"/>
    <m/>
    <n v="0"/>
    <n v="0"/>
    <n v="0"/>
    <n v="0"/>
    <n v="0"/>
    <n v="0.1"/>
    <n v="0"/>
    <n v="0"/>
    <n v="0.1"/>
    <n v="0"/>
    <n v="0.1"/>
    <n v="0.2"/>
    <n v="0.2"/>
    <m/>
    <n v="0"/>
    <n v="0"/>
    <m/>
    <m/>
    <n v="0"/>
    <s v=""/>
    <n v="0.7"/>
    <n v="0.6"/>
    <m/>
    <s v="75% to &lt;100%"/>
    <s v="PEFHT physicians refer adults who demonstrate signs of cognitive changes"/>
    <x v="2"/>
    <m/>
    <x v="2"/>
    <m/>
    <m/>
    <x v="1"/>
    <s v="English"/>
    <x v="0"/>
    <m/>
    <m/>
    <x v="2"/>
    <m/>
    <m/>
    <x v="2"/>
    <m/>
    <m/>
    <x v="1"/>
    <m/>
    <m/>
    <x v="1"/>
    <m/>
    <m/>
    <s v="See attached PEFHT Memory Clinic Indicators/Measures"/>
    <m/>
    <s v="Yes"/>
    <s v="cjones@pefht.com"/>
    <m/>
    <n v="0"/>
    <n v="1"/>
  </r>
  <r>
    <s v="Asset02948"/>
    <m/>
    <m/>
    <m/>
    <m/>
    <m/>
    <x v="2"/>
    <x v="165"/>
    <m/>
    <x v="2"/>
    <m/>
    <s v="NSFHT Community Seniors Care Program"/>
    <m/>
    <x v="3"/>
    <m/>
    <x v="21"/>
    <x v="5"/>
    <m/>
    <m/>
    <m/>
    <m/>
    <m/>
    <m/>
    <n v="388"/>
    <n v="450"/>
    <n v="128"/>
    <n v="57"/>
    <n v="635"/>
    <x v="0"/>
    <n v="0"/>
    <n v="0"/>
    <s v="Weekdays;"/>
    <n v="50"/>
    <m/>
    <s v="619 Prospect Blvd. Suite 3"/>
    <x v="88"/>
    <x v="0"/>
    <x v="260"/>
    <m/>
    <m/>
    <m/>
    <m/>
    <x v="2"/>
    <m/>
    <m/>
    <m/>
    <m/>
    <m/>
    <m/>
    <s v="1950 hours annually (37.5 hours per week)"/>
    <m/>
    <n v="0"/>
    <n v="0"/>
    <n v="0"/>
    <n v="0"/>
    <n v="0"/>
    <m/>
    <n v="0.5"/>
    <n v="1"/>
    <n v="0"/>
    <n v="0"/>
    <n v="0"/>
    <n v="0"/>
    <n v="0"/>
    <n v="0"/>
    <n v="0"/>
    <n v="0"/>
    <n v="1"/>
    <n v="0"/>
    <n v="0"/>
    <m/>
    <n v="0"/>
    <n v="0"/>
    <m/>
    <m/>
    <n v="0"/>
    <s v=""/>
    <n v="2.5"/>
    <n v="2.5"/>
    <m/>
    <s v="75% to &lt;100%"/>
    <s v=""/>
    <x v="2"/>
    <m/>
    <x v="2"/>
    <m/>
    <m/>
    <x v="1"/>
    <s v="English;French"/>
    <x v="0"/>
    <m/>
    <m/>
    <x v="2"/>
    <m/>
    <m/>
    <x v="2"/>
    <m/>
    <m/>
    <x v="1"/>
    <m/>
    <m/>
    <x v="1"/>
    <m/>
    <m/>
    <s v=""/>
    <m/>
    <s v="Yes"/>
    <s v="khelt@nsfht.ca"/>
    <m/>
    <n v="0"/>
    <n v="1"/>
  </r>
  <r>
    <s v="Asset03269"/>
    <m/>
    <m/>
    <m/>
    <m/>
    <m/>
    <x v="2"/>
    <x v="193"/>
    <m/>
    <x v="2"/>
    <m/>
    <s v="KW4 OHT Integrated Care Team for Older Adults"/>
    <m/>
    <x v="3"/>
    <m/>
    <x v="21"/>
    <x v="5"/>
    <m/>
    <m/>
    <m/>
    <m/>
    <m/>
    <m/>
    <n v="187"/>
    <n v="897"/>
    <n v="664"/>
    <n v="0"/>
    <n v="1561"/>
    <x v="0"/>
    <n v="0"/>
    <n v="0"/>
    <s v="Weekdays;"/>
    <n v="0"/>
    <m/>
    <s v="421 Greenbrook Drive  Unit 23B "/>
    <x v="25"/>
    <x v="0"/>
    <x v="227"/>
    <m/>
    <m/>
    <m/>
    <s v="West"/>
    <x v="3"/>
    <m/>
    <m/>
    <m/>
    <m/>
    <m/>
    <m/>
    <s v="1950 hours annually (37.5 hours per week)"/>
    <m/>
    <n v="0.2"/>
    <n v="0"/>
    <n v="0"/>
    <n v="0.2"/>
    <n v="0.2"/>
    <m/>
    <n v="2"/>
    <n v="0"/>
    <n v="0"/>
    <n v="0"/>
    <n v="0"/>
    <n v="2"/>
    <n v="0"/>
    <n v="0"/>
    <n v="0.2"/>
    <n v="0"/>
    <n v="1"/>
    <n v="0.5"/>
    <n v="0"/>
    <m/>
    <n v="0"/>
    <n v="0"/>
    <m/>
    <m/>
    <n v="0.2"/>
    <s v="Community support services navigator"/>
    <n v="6.3"/>
    <n v="5.7"/>
    <m/>
    <s v="100%"/>
    <s v=""/>
    <x v="2"/>
    <m/>
    <x v="2"/>
    <m/>
    <m/>
    <x v="1"/>
    <s v="English"/>
    <x v="0"/>
    <m/>
    <m/>
    <x v="2"/>
    <m/>
    <m/>
    <x v="2"/>
    <m/>
    <m/>
    <x v="1"/>
    <m/>
    <m/>
    <x v="1"/>
    <m/>
    <m/>
    <s v=""/>
    <m/>
    <s v="Yes"/>
    <s v="tara.lonergan@newvisionhealth.ca"/>
    <m/>
    <n v="0"/>
    <n v="1"/>
  </r>
  <r>
    <s v="Asset03325"/>
    <m/>
    <m/>
    <m/>
    <m/>
    <m/>
    <x v="2"/>
    <x v="38"/>
    <m/>
    <x v="2"/>
    <m/>
    <s v="Primary Care Outreach to Seniors"/>
    <m/>
    <x v="3"/>
    <m/>
    <x v="21"/>
    <x v="5"/>
    <m/>
    <m/>
    <m/>
    <m/>
    <m/>
    <m/>
    <n v="1391"/>
    <n v="12046"/>
    <n v="6663"/>
    <n v="0"/>
    <n v="18709"/>
    <x v="0"/>
    <n v="0"/>
    <n v="0"/>
    <m/>
    <n v="20"/>
    <m/>
    <s v="600-1355 Bank street"/>
    <x v="11"/>
    <x v="0"/>
    <x v="37"/>
    <m/>
    <m/>
    <m/>
    <m/>
    <x v="0"/>
    <m/>
    <m/>
    <m/>
    <m/>
    <m/>
    <m/>
    <s v="1820 hours annually (35 hours per week)"/>
    <m/>
    <n v="0"/>
    <n v="0"/>
    <n v="0"/>
    <n v="0"/>
    <n v="0"/>
    <m/>
    <n v="0"/>
    <n v="0"/>
    <n v="0"/>
    <n v="0"/>
    <n v="0"/>
    <n v="0"/>
    <n v="0"/>
    <n v="0"/>
    <n v="0"/>
    <n v="0"/>
    <n v="11.4"/>
    <n v="0"/>
    <n v="0"/>
    <m/>
    <n v="0"/>
    <n v="0"/>
    <m/>
    <m/>
    <n v="13.4"/>
    <s v="Includes Central Intake Coordinator, Community Health Workers and Registered Nurses"/>
    <n v="11.4"/>
    <n v="24.8"/>
    <m/>
    <s v="100%"/>
    <s v=""/>
    <x v="2"/>
    <m/>
    <x v="2"/>
    <m/>
    <m/>
    <x v="1"/>
    <s v="English"/>
    <x v="0"/>
    <m/>
    <m/>
    <x v="2"/>
    <m/>
    <m/>
    <x v="2"/>
    <m/>
    <m/>
    <x v="1"/>
    <m/>
    <m/>
    <x v="1"/>
    <m/>
    <m/>
    <s v=""/>
    <m/>
    <s v="Yes"/>
    <s v="cathier@seochc.on.ca"/>
    <m/>
    <n v="0"/>
    <n v="1"/>
  </r>
  <r>
    <s v="Asset03133"/>
    <m/>
    <m/>
    <m/>
    <m/>
    <m/>
    <x v="2"/>
    <x v="203"/>
    <m/>
    <x v="2"/>
    <m/>
    <s v="Prevention of Falls in Older Adults - online course"/>
    <m/>
    <x v="3"/>
    <m/>
    <x v="21"/>
    <x v="5"/>
    <m/>
    <m/>
    <m/>
    <m/>
    <m/>
    <m/>
    <n v="0"/>
    <n v="0"/>
    <n v="0"/>
    <n v="1362"/>
    <n v="1362"/>
    <x v="0"/>
    <n v="0"/>
    <n v="0"/>
    <s v="Weekdays; Weekends"/>
    <n v="0"/>
    <m/>
    <s v="100 Constellation Cr"/>
    <x v="11"/>
    <x v="0"/>
    <x v="243"/>
    <m/>
    <m/>
    <m/>
    <m/>
    <x v="0"/>
    <m/>
    <m/>
    <m/>
    <m/>
    <m/>
    <m/>
    <s v="1820 hours annually (35 hours per week)"/>
    <m/>
    <n v="0"/>
    <n v="0"/>
    <n v="0"/>
    <n v="0"/>
    <n v="0"/>
    <m/>
    <n v="0"/>
    <n v="0"/>
    <n v="0"/>
    <n v="0"/>
    <n v="0"/>
    <n v="0"/>
    <n v="0"/>
    <n v="0"/>
    <n v="0"/>
    <n v="0"/>
    <n v="0"/>
    <n v="0"/>
    <n v="0"/>
    <m/>
    <n v="0"/>
    <n v="0"/>
    <m/>
    <m/>
    <n v="1"/>
    <s v="Public Health Nurse"/>
    <n v="0"/>
    <n v="1"/>
    <m/>
    <s v=""/>
    <s v="this online module is available for anyone concerned about older adults who would like to learn information regarding falls and falls prevention, such as PSW, volunteers, friend, caregivers and older adults."/>
    <x v="2"/>
    <m/>
    <x v="2"/>
    <m/>
    <m/>
    <x v="1"/>
    <s v="English;French"/>
    <x v="0"/>
    <m/>
    <m/>
    <x v="2"/>
    <m/>
    <m/>
    <x v="2"/>
    <m/>
    <m/>
    <x v="1"/>
    <m/>
    <m/>
    <x v="1"/>
    <m/>
    <m/>
    <s v=""/>
    <m/>
    <s v="Yes"/>
    <s v="ginette.asselin@ottawa.ca"/>
    <m/>
    <n v="0"/>
    <n v="1"/>
  </r>
  <r>
    <s v="Asset03260"/>
    <m/>
    <m/>
    <m/>
    <m/>
    <m/>
    <x v="2"/>
    <x v="87"/>
    <m/>
    <x v="2"/>
    <m/>
    <s v="MINT Memory Clinic"/>
    <m/>
    <x v="3"/>
    <m/>
    <x v="20"/>
    <x v="5"/>
    <m/>
    <m/>
    <m/>
    <m/>
    <m/>
    <m/>
    <n v="717"/>
    <n v="1388"/>
    <n v="338"/>
    <n v="14"/>
    <n v="1740"/>
    <x v="0"/>
    <n v="0"/>
    <n v="0"/>
    <s v="Weekdays;"/>
    <n v="232"/>
    <m/>
    <s v="202-1600 Stellar Dr "/>
    <x v="48"/>
    <x v="0"/>
    <x v="96"/>
    <m/>
    <m/>
    <m/>
    <m/>
    <x v="0"/>
    <m/>
    <m/>
    <m/>
    <m/>
    <m/>
    <m/>
    <s v="Other"/>
    <m/>
    <n v="0"/>
    <n v="2"/>
    <n v="0"/>
    <n v="0"/>
    <n v="0"/>
    <m/>
    <n v="0"/>
    <n v="2"/>
    <n v="0"/>
    <n v="0"/>
    <n v="2"/>
    <n v="1"/>
    <n v="0"/>
    <n v="0"/>
    <n v="9"/>
    <n v="0"/>
    <n v="0"/>
    <n v="2"/>
    <n v="0"/>
    <m/>
    <n v="0"/>
    <n v="0"/>
    <m/>
    <m/>
    <n v="0"/>
    <s v="3 locations with 2-3 different physicians in each and 1 pharmacist"/>
    <n v="18"/>
    <n v="7"/>
    <m/>
    <s v="75% to &lt;100%"/>
    <s v="Referrals are made within clinic EMR programs for each clinic location. Software include PS Client and Oceans"/>
    <x v="2"/>
    <m/>
    <x v="2"/>
    <m/>
    <m/>
    <x v="1"/>
    <s v="English"/>
    <x v="0"/>
    <m/>
    <m/>
    <x v="2"/>
    <m/>
    <m/>
    <x v="2"/>
    <m/>
    <m/>
    <x v="1"/>
    <m/>
    <m/>
    <x v="1"/>
    <m/>
    <m/>
    <s v=""/>
    <m/>
    <s v="Yes"/>
    <s v="spersaud@alzheimerdurham.com"/>
    <m/>
    <n v="0"/>
    <n v="1"/>
  </r>
  <r>
    <s v="Asset03078"/>
    <m/>
    <m/>
    <m/>
    <m/>
    <m/>
    <x v="2"/>
    <x v="214"/>
    <m/>
    <x v="2"/>
    <m/>
    <s v="North Shore FHT Memory Clinic"/>
    <m/>
    <x v="3"/>
    <m/>
    <x v="20"/>
    <x v="5"/>
    <m/>
    <m/>
    <m/>
    <m/>
    <m/>
    <m/>
    <n v="32"/>
    <n v="32"/>
    <n v="0"/>
    <n v="0"/>
    <n v="32"/>
    <x v="0"/>
    <n v="0"/>
    <n v="0"/>
    <s v="Weekdays;"/>
    <n v="0"/>
    <m/>
    <s v="P.O. Box 760,  415 Scotia Street "/>
    <x v="108"/>
    <x v="0"/>
    <x v="261"/>
    <m/>
    <m/>
    <m/>
    <m/>
    <x v="4"/>
    <m/>
    <m/>
    <m/>
    <m/>
    <m/>
    <m/>
    <s v="1950 hours annually (37.5 hours per week)"/>
    <m/>
    <n v="0"/>
    <n v="0"/>
    <n v="0"/>
    <n v="0"/>
    <n v="0"/>
    <m/>
    <n v="1"/>
    <n v="0"/>
    <n v="0"/>
    <n v="0"/>
    <n v="0"/>
    <n v="0"/>
    <n v="0"/>
    <n v="0"/>
    <n v="0"/>
    <n v="0"/>
    <n v="0"/>
    <n v="1"/>
    <n v="0"/>
    <m/>
    <n v="0"/>
    <n v="0"/>
    <m/>
    <m/>
    <n v="0.5"/>
    <s v="Care Coordinator"/>
    <n v="2"/>
    <n v="2.5"/>
    <m/>
    <s v="75% to &lt;100%"/>
    <s v="Memory Clinic is part of a Family Health Team"/>
    <x v="2"/>
    <m/>
    <x v="2"/>
    <m/>
    <m/>
    <x v="1"/>
    <s v="English"/>
    <x v="0"/>
    <m/>
    <m/>
    <x v="2"/>
    <m/>
    <m/>
    <x v="2"/>
    <m/>
    <m/>
    <x v="1"/>
    <m/>
    <m/>
    <x v="1"/>
    <m/>
    <m/>
    <s v="Multidisciplinary memory clinic is just one of many programs staff offer.  RPN will also provides cognitive assessments.   Currently, our NP is retiring our new NP will be trained in memory clinic in Jan.  The Memory Clinic only runs 1 day per month the intent is to offer one multidisciplinary memory clinic per month/averaging 8 months/year.  Average number of patients per clinic is 4."/>
    <m/>
    <s v="Yes"/>
    <s v="alison.denton@tbh.net"/>
    <m/>
    <n v="0"/>
    <n v="1"/>
  </r>
  <r>
    <s v="Asset03267"/>
    <m/>
    <m/>
    <m/>
    <m/>
    <m/>
    <x v="2"/>
    <x v="215"/>
    <m/>
    <x v="2"/>
    <m/>
    <s v="Manitouwadge Family Health Team Memory Clinic"/>
    <m/>
    <x v="3"/>
    <m/>
    <x v="20"/>
    <x v="5"/>
    <m/>
    <m/>
    <m/>
    <m/>
    <m/>
    <m/>
    <n v="0"/>
    <n v="0"/>
    <n v="0"/>
    <n v="0"/>
    <n v="0"/>
    <x v="0"/>
    <n v="0"/>
    <n v="0"/>
    <m/>
    <n v="0"/>
    <m/>
    <s v="1 Health Care Crescent Manitouwadge"/>
    <x v="109"/>
    <x v="0"/>
    <x v="262"/>
    <m/>
    <m/>
    <m/>
    <m/>
    <x v="4"/>
    <m/>
    <m/>
    <m/>
    <m/>
    <m/>
    <m/>
    <s v="1950 hours annually (37.5 hours per week)"/>
    <m/>
    <n v="0"/>
    <n v="0"/>
    <n v="0"/>
    <n v="0"/>
    <n v="0"/>
    <m/>
    <n v="0"/>
    <n v="0"/>
    <n v="0"/>
    <n v="0"/>
    <n v="0"/>
    <n v="0"/>
    <n v="0"/>
    <n v="0"/>
    <n v="0"/>
    <n v="0"/>
    <n v="0"/>
    <n v="0"/>
    <n v="0"/>
    <m/>
    <n v="0"/>
    <n v="0"/>
    <m/>
    <m/>
    <n v="0"/>
    <s v=""/>
    <n v="0"/>
    <n v="0"/>
    <m/>
    <s v=""/>
    <s v=""/>
    <x v="2"/>
    <m/>
    <x v="2"/>
    <m/>
    <m/>
    <x v="1"/>
    <s v="English"/>
    <x v="0"/>
    <m/>
    <m/>
    <x v="2"/>
    <m/>
    <m/>
    <x v="2"/>
    <m/>
    <m/>
    <x v="1"/>
    <m/>
    <m/>
    <x v="1"/>
    <m/>
    <m/>
    <s v="The FHT is not currently running a Memory Clinic due to health human resources constraints."/>
    <m/>
    <s v="Yes"/>
    <s v="alison.denton@tbh.net"/>
    <m/>
    <n v="0"/>
    <n v="1"/>
  </r>
  <r>
    <s v="Asset03205"/>
    <m/>
    <m/>
    <m/>
    <m/>
    <m/>
    <x v="2"/>
    <x v="216"/>
    <m/>
    <x v="2"/>
    <m/>
    <s v="Sunset Country Family Health Team MINT Memory Clinic"/>
    <m/>
    <x v="3"/>
    <m/>
    <x v="20"/>
    <x v="5"/>
    <m/>
    <m/>
    <m/>
    <m/>
    <m/>
    <m/>
    <n v="60"/>
    <n v="138"/>
    <n v="73"/>
    <n v="0"/>
    <n v="211"/>
    <x v="0"/>
    <n v="0"/>
    <n v="0"/>
    <s v="Weekdays;"/>
    <n v="0"/>
    <m/>
    <s v="Paterson Medical Centre,  1-35 Wolsley Street"/>
    <x v="110"/>
    <x v="0"/>
    <x v="263"/>
    <m/>
    <m/>
    <m/>
    <m/>
    <x v="4"/>
    <m/>
    <m/>
    <m/>
    <m/>
    <m/>
    <m/>
    <s v="1950 hours annually (37.5 hours per week)"/>
    <m/>
    <n v="0.05"/>
    <n v="0"/>
    <n v="0.1"/>
    <n v="0"/>
    <n v="0"/>
    <m/>
    <n v="0"/>
    <n v="0.02"/>
    <n v="0"/>
    <n v="0"/>
    <n v="0"/>
    <n v="0.05"/>
    <n v="0"/>
    <n v="0"/>
    <n v="0.05"/>
    <n v="0"/>
    <n v="0.05"/>
    <n v="0.05"/>
    <n v="0"/>
    <m/>
    <n v="0"/>
    <n v="0"/>
    <m/>
    <m/>
    <n v="0.5"/>
    <s v="Alzheimer Society contributor"/>
    <n v="0.37"/>
    <n v="0.77"/>
    <m/>
    <s v="75% to &lt;100%"/>
    <s v="Alzheimer Society"/>
    <x v="2"/>
    <m/>
    <x v="2"/>
    <m/>
    <m/>
    <x v="1"/>
    <s v="English"/>
    <x v="0"/>
    <m/>
    <m/>
    <x v="2"/>
    <m/>
    <m/>
    <x v="2"/>
    <m/>
    <m/>
    <x v="1"/>
    <m/>
    <m/>
    <x v="1"/>
    <m/>
    <m/>
    <s v="Social Worker and Occupational Therapist unfilled for some of this fiscal yearDietitian and OT considered program leads."/>
    <m/>
    <s v="Yes"/>
    <s v="alison.denton@tbh.net"/>
    <m/>
    <n v="0"/>
    <n v="1"/>
  </r>
  <r>
    <s v="Asset03164"/>
    <m/>
    <m/>
    <m/>
    <m/>
    <m/>
    <x v="2"/>
    <x v="215"/>
    <m/>
    <x v="2"/>
    <m/>
    <s v="Loyalist Family Health Team Collaborative Memory Clinic"/>
    <m/>
    <x v="3"/>
    <m/>
    <x v="20"/>
    <x v="5"/>
    <m/>
    <m/>
    <m/>
    <m/>
    <m/>
    <m/>
    <n v="26"/>
    <n v="29"/>
    <n v="0"/>
    <n v="0"/>
    <n v="29"/>
    <x v="0"/>
    <n v="0"/>
    <n v="0"/>
    <m/>
    <n v="64"/>
    <m/>
    <s v="101-200 Speers Blvd."/>
    <x v="96"/>
    <x v="0"/>
    <x v="206"/>
    <m/>
    <m/>
    <m/>
    <m/>
    <x v="0"/>
    <m/>
    <m/>
    <m/>
    <m/>
    <m/>
    <m/>
    <s v="Other"/>
    <m/>
    <n v="0"/>
    <n v="0.05"/>
    <n v="0"/>
    <n v="0"/>
    <n v="0"/>
    <m/>
    <n v="0"/>
    <n v="0"/>
    <n v="0.05"/>
    <n v="0"/>
    <n v="0"/>
    <n v="0"/>
    <n v="0"/>
    <n v="0"/>
    <n v="0"/>
    <n v="0"/>
    <n v="0.05"/>
    <n v="0"/>
    <n v="0.05"/>
    <m/>
    <n v="0"/>
    <n v="0"/>
    <m/>
    <m/>
    <n v="0"/>
    <s v="Our memory clinic runs for 3 hours, twice monthly."/>
    <n v="0.2"/>
    <n v="0.15000000000000002"/>
    <m/>
    <s v="100%"/>
    <s v="Referrals for our program are only accepted from the physicians who are part of the Loyalist FHT. These referrals are sent directly to the lead RN of the memory clinic."/>
    <x v="2"/>
    <m/>
    <x v="2"/>
    <m/>
    <m/>
    <x v="1"/>
    <s v="English"/>
    <x v="0"/>
    <m/>
    <m/>
    <x v="2"/>
    <m/>
    <m/>
    <x v="2"/>
    <m/>
    <m/>
    <x v="1"/>
    <m/>
    <m/>
    <x v="1"/>
    <m/>
    <m/>
    <s v=""/>
    <m/>
    <s v="Yes"/>
    <s v="m.schonwandt@loyalistfht.com"/>
    <m/>
    <n v="0"/>
    <n v="1"/>
  </r>
  <r>
    <s v="Asset03047"/>
    <m/>
    <m/>
    <m/>
    <m/>
    <m/>
    <x v="2"/>
    <x v="182"/>
    <m/>
    <x v="2"/>
    <m/>
    <s v="Cottage Country Family Health Team Memory Clinic"/>
    <m/>
    <x v="3"/>
    <m/>
    <x v="20"/>
    <x v="5"/>
    <m/>
    <m/>
    <m/>
    <m/>
    <m/>
    <m/>
    <n v="65"/>
    <n v="203"/>
    <n v="0"/>
    <n v="0"/>
    <n v="203"/>
    <x v="0"/>
    <n v="0"/>
    <n v="0"/>
    <s v="Weekdays;"/>
    <n v="30"/>
    <m/>
    <s v="5 Pineridge Gate"/>
    <x v="105"/>
    <x v="0"/>
    <x v="245"/>
    <m/>
    <m/>
    <m/>
    <m/>
    <x v="2"/>
    <m/>
    <m/>
    <m/>
    <m/>
    <m/>
    <m/>
    <s v="1950 hours annually (37.5 hours per week)"/>
    <m/>
    <n v="7.5"/>
    <n v="10"/>
    <n v="0"/>
    <n v="0"/>
    <n v="0"/>
    <m/>
    <n v="0"/>
    <n v="0"/>
    <n v="0"/>
    <n v="0"/>
    <n v="0"/>
    <n v="7.5"/>
    <n v="0"/>
    <n v="0"/>
    <n v="0"/>
    <n v="0"/>
    <n v="22.5"/>
    <n v="0"/>
    <n v="0"/>
    <m/>
    <n v="0"/>
    <n v="0"/>
    <m/>
    <m/>
    <n v="7.5"/>
    <s v="HCCSS and Alzheimer Society both provide 7.5 hours per week."/>
    <n v="47.5"/>
    <n v="37.5"/>
    <m/>
    <s v="75% to &lt;100%"/>
    <s v=""/>
    <x v="2"/>
    <m/>
    <x v="2"/>
    <m/>
    <m/>
    <x v="1"/>
    <s v="English"/>
    <x v="0"/>
    <m/>
    <m/>
    <x v="2"/>
    <m/>
    <m/>
    <x v="2"/>
    <m/>
    <m/>
    <x v="1"/>
    <m/>
    <m/>
    <x v="1"/>
    <m/>
    <m/>
    <s v=""/>
    <m/>
    <s v="Yes"/>
    <s v="ljohnston@ccfht.ca"/>
    <m/>
    <n v="0"/>
    <n v="1"/>
  </r>
  <r>
    <s v="Asset03222"/>
    <m/>
    <m/>
    <m/>
    <m/>
    <m/>
    <x v="2"/>
    <x v="217"/>
    <m/>
    <x v="2"/>
    <m/>
    <s v="Red Lake Family Health Team Memory Clinic"/>
    <m/>
    <x v="3"/>
    <m/>
    <x v="20"/>
    <x v="5"/>
    <m/>
    <m/>
    <m/>
    <m/>
    <m/>
    <m/>
    <n v="0"/>
    <n v="0"/>
    <n v="0"/>
    <n v="0"/>
    <n v="0"/>
    <x v="0"/>
    <n v="0"/>
    <n v="0"/>
    <m/>
    <n v="0"/>
    <m/>
    <s v="Red Lake Family Health Team 51K Hwy 105,  P.O Box 311 "/>
    <x v="111"/>
    <x v="0"/>
    <x v="264"/>
    <m/>
    <m/>
    <m/>
    <m/>
    <x v="4"/>
    <m/>
    <m/>
    <m/>
    <m/>
    <m/>
    <m/>
    <s v="1950 hours annually (37.5 hours per week)"/>
    <m/>
    <n v="0"/>
    <n v="0"/>
    <n v="0"/>
    <n v="0"/>
    <n v="0"/>
    <m/>
    <n v="0"/>
    <n v="0"/>
    <n v="0"/>
    <n v="0"/>
    <n v="0"/>
    <n v="0"/>
    <n v="0"/>
    <n v="0"/>
    <n v="0"/>
    <n v="0"/>
    <n v="0"/>
    <n v="0"/>
    <n v="0"/>
    <m/>
    <n v="0"/>
    <n v="0"/>
    <m/>
    <m/>
    <n v="0"/>
    <s v=""/>
    <n v="0"/>
    <n v="0"/>
    <m/>
    <s v=""/>
    <s v=""/>
    <x v="2"/>
    <m/>
    <x v="2"/>
    <m/>
    <m/>
    <x v="1"/>
    <s v="English"/>
    <x v="0"/>
    <m/>
    <m/>
    <x v="2"/>
    <m/>
    <m/>
    <x v="2"/>
    <m/>
    <m/>
    <x v="1"/>
    <m/>
    <m/>
    <x v="1"/>
    <m/>
    <m/>
    <s v="Program currently not reporting"/>
    <m/>
    <s v="Yes"/>
    <s v="alison.denton@tbh.net"/>
    <m/>
    <n v="0"/>
    <n v="1"/>
  </r>
  <r>
    <s v="Asset02977"/>
    <m/>
    <m/>
    <m/>
    <m/>
    <m/>
    <x v="2"/>
    <x v="192"/>
    <m/>
    <x v="2"/>
    <m/>
    <s v="West Champlain Memory Clinic"/>
    <m/>
    <x v="3"/>
    <m/>
    <x v="20"/>
    <x v="5"/>
    <m/>
    <m/>
    <m/>
    <m/>
    <m/>
    <m/>
    <n v="11"/>
    <n v="17"/>
    <n v="0"/>
    <n v="0"/>
    <n v="17"/>
    <x v="0"/>
    <n v="0"/>
    <n v="0"/>
    <m/>
    <n v="88"/>
    <m/>
    <s v="315 Pembroke St East"/>
    <x v="55"/>
    <x v="0"/>
    <x v="226"/>
    <m/>
    <m/>
    <m/>
    <m/>
    <x v="0"/>
    <m/>
    <m/>
    <m/>
    <m/>
    <m/>
    <m/>
    <s v="1950 hours annually (37.5 hours per week)"/>
    <m/>
    <n v="0"/>
    <n v="0"/>
    <n v="0"/>
    <n v="0"/>
    <n v="0"/>
    <m/>
    <n v="0.03"/>
    <n v="0"/>
    <n v="0"/>
    <n v="0"/>
    <n v="0"/>
    <n v="0"/>
    <n v="0"/>
    <n v="0"/>
    <n v="0.03"/>
    <n v="0"/>
    <n v="0.03"/>
    <n v="0"/>
    <n v="0"/>
    <m/>
    <n v="0"/>
    <n v="0"/>
    <m/>
    <m/>
    <n v="0.03"/>
    <s v="second RN .03;  and psychotherapist .03"/>
    <n v="0.09"/>
    <n v="0.09"/>
    <m/>
    <s v=""/>
    <s v=""/>
    <x v="2"/>
    <m/>
    <x v="2"/>
    <m/>
    <m/>
    <x v="1"/>
    <s v="English"/>
    <x v="0"/>
    <m/>
    <m/>
    <x v="2"/>
    <m/>
    <m/>
    <x v="2"/>
    <m/>
    <m/>
    <x v="1"/>
    <m/>
    <m/>
    <x v="1"/>
    <m/>
    <m/>
    <s v=""/>
    <m/>
    <s v="Yes"/>
    <s v="connie.daiken@westchamplainfht.com"/>
    <m/>
    <n v="0"/>
    <n v="1"/>
  </r>
  <r>
    <s v="Asset03071"/>
    <m/>
    <m/>
    <m/>
    <m/>
    <m/>
    <x v="2"/>
    <x v="34"/>
    <m/>
    <x v="2"/>
    <m/>
    <s v="Primary Care Outreach  to Seniors"/>
    <m/>
    <x v="3"/>
    <m/>
    <x v="20"/>
    <x v="5"/>
    <m/>
    <m/>
    <m/>
    <m/>
    <m/>
    <m/>
    <n v="31"/>
    <n v="137"/>
    <n v="101"/>
    <n v="0"/>
    <n v="238"/>
    <x v="0"/>
    <n v="0"/>
    <n v="0"/>
    <m/>
    <n v="180"/>
    <m/>
    <s v="207 Robertson Drive"/>
    <x v="21"/>
    <x v="0"/>
    <x v="33"/>
    <m/>
    <m/>
    <m/>
    <m/>
    <x v="0"/>
    <m/>
    <m/>
    <m/>
    <m/>
    <m/>
    <m/>
    <s v="1820 hours annually (35 hours per week)"/>
    <m/>
    <n v="0.25"/>
    <n v="0"/>
    <n v="0"/>
    <n v="0"/>
    <n v="0"/>
    <m/>
    <n v="0"/>
    <n v="0"/>
    <n v="0"/>
    <n v="0"/>
    <n v="0"/>
    <n v="0"/>
    <n v="0"/>
    <n v="0"/>
    <n v="2.8"/>
    <n v="0"/>
    <n v="1.4"/>
    <n v="0"/>
    <n v="0"/>
    <m/>
    <n v="0"/>
    <n v="0"/>
    <m/>
    <m/>
    <n v="1.4"/>
    <s v="Community Health Worker"/>
    <n v="4.4499999999999993"/>
    <n v="2.8"/>
    <m/>
    <s v="100%"/>
    <s v=""/>
    <x v="2"/>
    <m/>
    <x v="2"/>
    <m/>
    <m/>
    <x v="1"/>
    <s v="English"/>
    <x v="0"/>
    <m/>
    <m/>
    <x v="2"/>
    <m/>
    <m/>
    <x v="2"/>
    <m/>
    <m/>
    <x v="1"/>
    <m/>
    <m/>
    <x v="1"/>
    <m/>
    <m/>
    <s v=""/>
    <m/>
    <s v="Yes"/>
    <s v="efrizell@connectwell.ca"/>
    <m/>
    <n v="0"/>
    <n v="1"/>
  </r>
  <r>
    <s v="Asset03394"/>
    <m/>
    <m/>
    <m/>
    <m/>
    <m/>
    <x v="2"/>
    <x v="139"/>
    <m/>
    <x v="2"/>
    <m/>
    <s v="Community Health Centres of Northumberland MINT Memory Clinic"/>
    <m/>
    <x v="3"/>
    <m/>
    <x v="20"/>
    <x v="5"/>
    <m/>
    <m/>
    <m/>
    <m/>
    <m/>
    <m/>
    <n v="106"/>
    <n v="231"/>
    <n v="111"/>
    <n v="4"/>
    <n v="346"/>
    <x v="0"/>
    <n v="0"/>
    <n v="0"/>
    <m/>
    <n v="0"/>
    <m/>
    <s v="99 Toronto Rd Suite 101"/>
    <x v="74"/>
    <x v="0"/>
    <x v="153"/>
    <m/>
    <m/>
    <m/>
    <m/>
    <x v="0"/>
    <m/>
    <m/>
    <m/>
    <m/>
    <m/>
    <m/>
    <s v="1820 hours annually (35 hours per week)"/>
    <m/>
    <n v="0.5"/>
    <n v="0"/>
    <n v="0"/>
    <n v="0"/>
    <n v="0"/>
    <m/>
    <n v="0"/>
    <n v="0"/>
    <n v="0"/>
    <n v="0"/>
    <n v="0"/>
    <n v="0.2"/>
    <n v="0"/>
    <n v="0"/>
    <n v="0.2"/>
    <n v="0"/>
    <n v="0"/>
    <n v="0.5"/>
    <n v="0"/>
    <m/>
    <n v="0"/>
    <n v="0"/>
    <m/>
    <m/>
    <n v="0"/>
    <s v=""/>
    <n v="1.4"/>
    <n v="0.7"/>
    <m/>
    <s v="&lt;50%"/>
    <s v=""/>
    <x v="2"/>
    <m/>
    <x v="2"/>
    <m/>
    <m/>
    <x v="1"/>
    <s v="English"/>
    <x v="0"/>
    <m/>
    <m/>
    <x v="2"/>
    <m/>
    <m/>
    <x v="2"/>
    <m/>
    <m/>
    <x v="1"/>
    <m/>
    <m/>
    <x v="1"/>
    <m/>
    <m/>
    <s v=""/>
    <m/>
    <s v="Yes"/>
    <s v="shawkins@seniorscarenetwork.ca"/>
    <m/>
    <n v="0"/>
    <n v="1"/>
  </r>
  <r>
    <s v="Asset02941"/>
    <m/>
    <m/>
    <m/>
    <m/>
    <m/>
    <x v="2"/>
    <x v="184"/>
    <m/>
    <x v="2"/>
    <m/>
    <s v="Queen's Belleville Family Health Team"/>
    <m/>
    <x v="3"/>
    <m/>
    <x v="20"/>
    <x v="5"/>
    <m/>
    <m/>
    <m/>
    <m/>
    <m/>
    <m/>
    <n v="40"/>
    <n v="132"/>
    <n v="12"/>
    <n v="0"/>
    <n v="144"/>
    <x v="0"/>
    <n v="0"/>
    <n v="0"/>
    <m/>
    <n v="60"/>
    <m/>
    <s v="145 Station Street"/>
    <x v="98"/>
    <x v="0"/>
    <x v="224"/>
    <m/>
    <m/>
    <m/>
    <m/>
    <x v="0"/>
    <m/>
    <m/>
    <m/>
    <m/>
    <m/>
    <m/>
    <s v="1820 hours annually (35 hours per week)"/>
    <m/>
    <n v="0.05"/>
    <n v="0"/>
    <n v="0"/>
    <n v="0"/>
    <n v="0"/>
    <m/>
    <n v="0"/>
    <n v="0.09"/>
    <n v="0"/>
    <n v="0"/>
    <n v="0"/>
    <n v="0.05"/>
    <n v="0"/>
    <n v="0"/>
    <n v="0.05"/>
    <n v="0"/>
    <n v="0.09"/>
    <n v="0"/>
    <n v="0"/>
    <m/>
    <n v="0"/>
    <n v="0"/>
    <m/>
    <m/>
    <n v="0"/>
    <s v="Clinic is run once per month: Usually two RN and two others (OT, mental health RN) work the clinic along with pharmacist and family physician. Admin ensures referral is complete, mails package to patient and book appointment and books follow ups."/>
    <n v="0.32999999999999996"/>
    <n v="0.23"/>
    <m/>
    <s v="&lt;50%"/>
    <s v="FHT physicians only allowed to refer"/>
    <x v="2"/>
    <m/>
    <x v="2"/>
    <m/>
    <m/>
    <x v="1"/>
    <s v="English"/>
    <x v="0"/>
    <m/>
    <m/>
    <x v="2"/>
    <m/>
    <m/>
    <x v="2"/>
    <m/>
    <m/>
    <x v="1"/>
    <m/>
    <m/>
    <x v="1"/>
    <m/>
    <m/>
    <s v=""/>
    <m/>
    <s v="Yes"/>
    <s v="e.gannon@queensu.ca"/>
    <m/>
    <n v="0"/>
    <n v="1"/>
  </r>
  <r>
    <s v="Asset03234"/>
    <m/>
    <m/>
    <m/>
    <m/>
    <m/>
    <x v="2"/>
    <x v="190"/>
    <m/>
    <x v="2"/>
    <m/>
    <s v="Clinique de mémoire - Équipe de santé familiale académique Montfort"/>
    <m/>
    <x v="3"/>
    <m/>
    <x v="20"/>
    <x v="5"/>
    <m/>
    <m/>
    <m/>
    <m/>
    <m/>
    <m/>
    <n v="37"/>
    <n v="41"/>
    <n v="0"/>
    <n v="0"/>
    <n v="41"/>
    <x v="0"/>
    <n v="0"/>
    <n v="0"/>
    <m/>
    <n v="146"/>
    <m/>
    <s v="745 Montreal Road Room 101B"/>
    <x v="11"/>
    <x v="0"/>
    <x v="223"/>
    <m/>
    <m/>
    <m/>
    <m/>
    <x v="0"/>
    <m/>
    <m/>
    <m/>
    <m/>
    <m/>
    <m/>
    <s v="1950 hours annually (37.5 hours per week)"/>
    <m/>
    <n v="0.3"/>
    <n v="0"/>
    <n v="0"/>
    <n v="0"/>
    <n v="0"/>
    <m/>
    <n v="0.1"/>
    <n v="0"/>
    <n v="0"/>
    <n v="0"/>
    <n v="0"/>
    <n v="0.1"/>
    <n v="0"/>
    <n v="0"/>
    <n v="0.18"/>
    <n v="0"/>
    <n v="0"/>
    <n v="0.1"/>
    <n v="0.1"/>
    <m/>
    <n v="0"/>
    <n v="0"/>
    <m/>
    <m/>
    <n v="0"/>
    <s v=""/>
    <n v="0.87999999999999989"/>
    <n v="0.4"/>
    <m/>
    <s v="75% to &lt;100%"/>
    <s v=""/>
    <x v="2"/>
    <m/>
    <x v="2"/>
    <m/>
    <m/>
    <x v="1"/>
    <s v="English;French"/>
    <x v="0"/>
    <m/>
    <m/>
    <x v="2"/>
    <m/>
    <m/>
    <x v="2"/>
    <m/>
    <m/>
    <x v="1"/>
    <m/>
    <m/>
    <x v="1"/>
    <m/>
    <m/>
    <s v=""/>
    <m/>
    <s v="Yes"/>
    <s v="mariah.macleod@esfam.ca"/>
    <m/>
    <n v="0"/>
    <n v="1"/>
  </r>
  <r>
    <s v="Asset03556"/>
    <m/>
    <m/>
    <m/>
    <m/>
    <m/>
    <x v="2"/>
    <x v="151"/>
    <m/>
    <x v="2"/>
    <m/>
    <s v="St. Michael's Hospital"/>
    <m/>
    <x v="3"/>
    <m/>
    <x v="27"/>
    <x v="2"/>
    <m/>
    <m/>
    <m/>
    <m/>
    <m/>
    <m/>
    <n v="0"/>
    <n v="305"/>
    <n v="0"/>
    <n v="0"/>
    <n v="305"/>
    <x v="0"/>
    <n v="0"/>
    <n v="0"/>
    <s v="Weekdays;"/>
    <n v="0"/>
    <m/>
    <s v="30 Bond Street"/>
    <x v="7"/>
    <x v="0"/>
    <x v="167"/>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s v=""/>
    <m/>
    <s v="Yes"/>
    <s v="liis-ann.klein@sunnybrook.ca"/>
    <m/>
    <n v="0"/>
    <n v="1"/>
  </r>
  <r>
    <s v="Asset02935"/>
    <m/>
    <m/>
    <m/>
    <m/>
    <m/>
    <x v="2"/>
    <x v="116"/>
    <m/>
    <x v="2"/>
    <m/>
    <s v="SJHH Halton SMHOP- Psychogeriatric Resource Consultants"/>
    <m/>
    <x v="3"/>
    <m/>
    <x v="27"/>
    <x v="2"/>
    <m/>
    <m/>
    <m/>
    <m/>
    <m/>
    <m/>
    <n v="0"/>
    <n v="1111"/>
    <n v="390"/>
    <n v="0"/>
    <n v="1501"/>
    <x v="0"/>
    <n v="0"/>
    <n v="0"/>
    <m/>
    <n v="0"/>
    <m/>
    <s v="5230 South Service Road Unit #103"/>
    <x v="59"/>
    <x v="0"/>
    <x v="126"/>
    <m/>
    <m/>
    <m/>
    <m/>
    <x v="2"/>
    <m/>
    <m/>
    <m/>
    <m/>
    <m/>
    <m/>
    <m/>
    <m/>
    <n v="0"/>
    <n v="0"/>
    <n v="0"/>
    <n v="0"/>
    <n v="0"/>
    <m/>
    <n v="0"/>
    <n v="0"/>
    <n v="0"/>
    <n v="0"/>
    <n v="0"/>
    <n v="0"/>
    <n v="0"/>
    <n v="0"/>
    <n v="0"/>
    <n v="0"/>
    <n v="0"/>
    <n v="0"/>
    <n v="0"/>
    <m/>
    <n v="0"/>
    <n v="0"/>
    <m/>
    <m/>
    <n v="1.21"/>
    <s v="Hired as PRC - 1.21 FTEs (regulated)"/>
    <n v="0"/>
    <n v="1.21"/>
    <m/>
    <s v=""/>
    <s v="Other: Long Term Care Homes and Adult Day Program and Supportive Housing"/>
    <x v="2"/>
    <m/>
    <x v="2"/>
    <m/>
    <m/>
    <x v="1"/>
    <s v="English"/>
    <x v="0"/>
    <m/>
    <m/>
    <x v="2"/>
    <m/>
    <m/>
    <x v="2"/>
    <m/>
    <m/>
    <x v="1"/>
    <m/>
    <m/>
    <x v="1"/>
    <m/>
    <m/>
    <s v=""/>
    <m/>
    <s v="Yes"/>
    <s v="jabaxter@stjoes.ca"/>
    <m/>
    <n v="0"/>
    <n v="1"/>
  </r>
  <r>
    <s v="Asset03515"/>
    <m/>
    <m/>
    <m/>
    <m/>
    <m/>
    <x v="2"/>
    <x v="58"/>
    <m/>
    <x v="2"/>
    <m/>
    <s v="Psychogeriatric Resource Consultation Program"/>
    <m/>
    <x v="3"/>
    <m/>
    <x v="27"/>
    <x v="2"/>
    <m/>
    <m/>
    <m/>
    <m/>
    <m/>
    <m/>
    <n v="0"/>
    <n v="112"/>
    <n v="0"/>
    <n v="0"/>
    <n v="112"/>
    <x v="0"/>
    <n v="0"/>
    <n v="0"/>
    <s v="Weekdays;"/>
    <n v="0"/>
    <m/>
    <s v="825 Coxwell Ave"/>
    <x v="7"/>
    <x v="0"/>
    <x v="62"/>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s v=""/>
    <m/>
    <s v="Yes"/>
    <s v="liis-ann.klein@sunnybrook.ca"/>
    <m/>
    <n v="0"/>
    <n v="1"/>
  </r>
  <r>
    <s v="Asset03516"/>
    <m/>
    <m/>
    <m/>
    <m/>
    <m/>
    <x v="2"/>
    <x v="218"/>
    <m/>
    <x v="2"/>
    <m/>
    <s v="Psychogeriatric Resource Consultation Program"/>
    <m/>
    <x v="3"/>
    <m/>
    <x v="27"/>
    <x v="2"/>
    <m/>
    <m/>
    <m/>
    <m/>
    <m/>
    <m/>
    <n v="0"/>
    <n v="192"/>
    <n v="0"/>
    <n v="0"/>
    <n v="192"/>
    <x v="0"/>
    <n v="0"/>
    <n v="0"/>
    <s v="Weekdays;"/>
    <n v="0"/>
    <m/>
    <s v="2 Buchan Court"/>
    <x v="61"/>
    <x v="0"/>
    <x v="265"/>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s v=""/>
    <m/>
    <s v="Yes"/>
    <s v="liis-ann.klein@sunnybrook.ca"/>
    <m/>
    <n v="0"/>
    <n v="1"/>
  </r>
  <r>
    <s v="Asset03517"/>
    <m/>
    <m/>
    <m/>
    <m/>
    <m/>
    <x v="2"/>
    <x v="6"/>
    <m/>
    <x v="2"/>
    <m/>
    <s v="Psychogeriatric Resource Consultation Program"/>
    <m/>
    <x v="3"/>
    <m/>
    <x v="27"/>
    <x v="2"/>
    <m/>
    <m/>
    <m/>
    <m/>
    <m/>
    <m/>
    <n v="0"/>
    <n v="178"/>
    <n v="0"/>
    <n v="0"/>
    <n v="178"/>
    <x v="0"/>
    <n v="0"/>
    <n v="0"/>
    <s v="Weekdays;"/>
    <n v="0"/>
    <m/>
    <s v="3030 Birchmount Rd"/>
    <x v="6"/>
    <x v="0"/>
    <x v="6"/>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s v=""/>
    <m/>
    <s v="Yes"/>
    <s v="liis-ann.klein@sunnybrook.ca"/>
    <m/>
    <n v="0"/>
    <n v="1"/>
  </r>
  <r>
    <s v="Asset03056"/>
    <m/>
    <m/>
    <m/>
    <m/>
    <m/>
    <x v="2"/>
    <x v="80"/>
    <m/>
    <x v="2"/>
    <m/>
    <s v="BSO Mobile Outreach Team and Community BSO Psychogeriatric Resource Consultant Program"/>
    <m/>
    <x v="3"/>
    <m/>
    <x v="27"/>
    <x v="2"/>
    <m/>
    <m/>
    <m/>
    <m/>
    <m/>
    <m/>
    <n v="469"/>
    <n v="3876"/>
    <n v="1543"/>
    <n v="0"/>
    <n v="5419"/>
    <x v="0"/>
    <n v="0"/>
    <n v="0"/>
    <s v="Weekdays;"/>
    <n v="4"/>
    <m/>
    <s v="63 Carrie Street"/>
    <x v="45"/>
    <x v="0"/>
    <x v="92"/>
    <m/>
    <m/>
    <m/>
    <m/>
    <x v="4"/>
    <m/>
    <m/>
    <m/>
    <m/>
    <m/>
    <m/>
    <s v="1950 hours annually (37.5 hours per week)"/>
    <m/>
    <n v="0"/>
    <n v="0"/>
    <n v="0"/>
    <n v="0"/>
    <n v="0"/>
    <m/>
    <n v="0"/>
    <n v="0"/>
    <n v="0"/>
    <n v="0"/>
    <n v="0"/>
    <n v="0"/>
    <n v="0"/>
    <n v="0"/>
    <n v="0"/>
    <n v="0"/>
    <n v="3"/>
    <n v="0"/>
    <n v="3"/>
    <m/>
    <n v="0"/>
    <n v="0"/>
    <m/>
    <m/>
    <n v="7"/>
    <s v="Combination of OT, RN, SW"/>
    <n v="6"/>
    <n v="13"/>
    <m/>
    <s v="75% to &lt;100%"/>
    <s v="Long-term care homes, acute &amp; post acute, specialized geriatric services referrals accepted."/>
    <x v="2"/>
    <m/>
    <x v="2"/>
    <m/>
    <m/>
    <x v="1"/>
    <s v="English;French"/>
    <x v="0"/>
    <m/>
    <m/>
    <x v="2"/>
    <m/>
    <m/>
    <x v="2"/>
    <m/>
    <m/>
    <x v="1"/>
    <m/>
    <m/>
    <x v="1"/>
    <m/>
    <m/>
    <s v="Provide service to long-term care, acute, post acute, community within City of Thunder Bay and district.  Provided 837 &quot;visits&quot; with staff."/>
    <m/>
    <s v="Yes"/>
    <s v="Lisa.Grillo@tbh.net"/>
    <m/>
    <n v="0"/>
    <n v="1"/>
  </r>
  <r>
    <s v="Asset03098"/>
    <m/>
    <m/>
    <m/>
    <m/>
    <m/>
    <x v="2"/>
    <x v="48"/>
    <m/>
    <x v="2"/>
    <m/>
    <s v="Psychogeriatric Resource Consultant"/>
    <m/>
    <x v="3"/>
    <m/>
    <x v="27"/>
    <x v="2"/>
    <m/>
    <m/>
    <m/>
    <m/>
    <m/>
    <m/>
    <n v="0"/>
    <n v="220"/>
    <n v="0"/>
    <n v="111"/>
    <n v="331"/>
    <x v="0"/>
    <n v="0"/>
    <n v="0"/>
    <m/>
    <n v="0"/>
    <m/>
    <s v="243 Consumers Road, 3rd Floor"/>
    <x v="7"/>
    <x v="0"/>
    <x v="50"/>
    <m/>
    <m/>
    <m/>
    <m/>
    <x v="1"/>
    <m/>
    <m/>
    <m/>
    <m/>
    <m/>
    <m/>
    <s v="1950 hours annually (37.5 hours per week)"/>
    <m/>
    <n v="0"/>
    <n v="0"/>
    <n v="0"/>
    <n v="0"/>
    <n v="0"/>
    <m/>
    <n v="0"/>
    <n v="0"/>
    <n v="0"/>
    <n v="0"/>
    <n v="0"/>
    <n v="0"/>
    <n v="0"/>
    <n v="0"/>
    <n v="0"/>
    <n v="0"/>
    <n v="0"/>
    <n v="0"/>
    <n v="0"/>
    <m/>
    <n v="0"/>
    <n v="0"/>
    <m/>
    <m/>
    <n v="1"/>
    <s v="1.0 FTE Psychogeriatric Resource Consultant"/>
    <n v="0"/>
    <n v="1"/>
    <m/>
    <s v=""/>
    <s v="LTCHs, Community Agencies and OH Central/TC BSO"/>
    <x v="2"/>
    <m/>
    <x v="2"/>
    <m/>
    <m/>
    <x v="1"/>
    <s v="English"/>
    <x v="0"/>
    <m/>
    <m/>
    <x v="2"/>
    <m/>
    <m/>
    <x v="2"/>
    <m/>
    <m/>
    <x v="1"/>
    <m/>
    <m/>
    <x v="1"/>
    <m/>
    <m/>
    <s v=""/>
    <m/>
    <s v="Yes"/>
    <s v="wendy.cheung@nygh.on.ca"/>
    <m/>
    <n v="0"/>
    <n v="1"/>
  </r>
  <r>
    <s v="Asset03524"/>
    <m/>
    <m/>
    <m/>
    <m/>
    <m/>
    <x v="2"/>
    <x v="157"/>
    <m/>
    <x v="2"/>
    <m/>
    <s v="Psychogeriatric Resource Consultation Program"/>
    <m/>
    <x v="3"/>
    <m/>
    <x v="27"/>
    <x v="2"/>
    <m/>
    <m/>
    <m/>
    <m/>
    <m/>
    <m/>
    <n v="0"/>
    <n v="86"/>
    <n v="0"/>
    <n v="0"/>
    <n v="86"/>
    <x v="0"/>
    <n v="0"/>
    <n v="0"/>
    <s v="Weekdays;"/>
    <n v="0"/>
    <m/>
    <s v="82 Buttonwood Ave"/>
    <x v="7"/>
    <x v="0"/>
    <x v="173"/>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s v=""/>
    <m/>
    <s v="Yes"/>
    <s v="liis-ann.klein@sunnybrook.ca"/>
    <m/>
    <n v="0"/>
    <n v="1"/>
  </r>
  <r>
    <s v="Asset03514"/>
    <m/>
    <m/>
    <m/>
    <m/>
    <m/>
    <x v="2"/>
    <x v="25"/>
    <m/>
    <x v="2"/>
    <m/>
    <s v="Psychogeriatric Resource Consultation Program"/>
    <m/>
    <x v="3"/>
    <m/>
    <x v="27"/>
    <x v="2"/>
    <m/>
    <m/>
    <m/>
    <m/>
    <m/>
    <m/>
    <n v="0"/>
    <n v="210"/>
    <n v="0"/>
    <n v="0"/>
    <n v="210"/>
    <x v="0"/>
    <n v="0"/>
    <n v="0"/>
    <s v="Weekdays;"/>
    <n v="0"/>
    <m/>
    <s v="80 Workman Way "/>
    <x v="7"/>
    <x v="0"/>
    <x v="24"/>
    <m/>
    <m/>
    <m/>
    <m/>
    <x v="1"/>
    <m/>
    <m/>
    <m/>
    <m/>
    <m/>
    <m/>
    <s v="1950 hours annually (37.5 hours per week)"/>
    <m/>
    <n v="0"/>
    <n v="0"/>
    <n v="0"/>
    <n v="0"/>
    <n v="0"/>
    <m/>
    <n v="0"/>
    <n v="0"/>
    <n v="0"/>
    <n v="0"/>
    <n v="0"/>
    <n v="0"/>
    <n v="0"/>
    <n v="0"/>
    <n v="0"/>
    <n v="0"/>
    <n v="0"/>
    <n v="0"/>
    <n v="0"/>
    <m/>
    <n v="0"/>
    <n v="0"/>
    <m/>
    <m/>
    <n v="2"/>
    <s v="Psychogeriatric Resource Consultant"/>
    <n v="0"/>
    <n v="2"/>
    <m/>
    <s v="100%"/>
    <s v=""/>
    <x v="2"/>
    <m/>
    <x v="2"/>
    <m/>
    <m/>
    <x v="1"/>
    <s v="English"/>
    <x v="0"/>
    <m/>
    <m/>
    <x v="2"/>
    <m/>
    <m/>
    <x v="2"/>
    <m/>
    <m/>
    <x v="1"/>
    <m/>
    <m/>
    <x v="1"/>
    <m/>
    <m/>
    <s v=""/>
    <m/>
    <s v="Yes"/>
    <s v="liis-ann.klein@sunnybrook.ca"/>
    <m/>
    <n v="0"/>
    <n v="1"/>
  </r>
  <r>
    <s v="Asset03522"/>
    <m/>
    <m/>
    <m/>
    <m/>
    <m/>
    <x v="2"/>
    <x v="9"/>
    <m/>
    <x v="2"/>
    <m/>
    <s v="Psychogeriatric Resource Consultation Program"/>
    <m/>
    <x v="3"/>
    <m/>
    <x v="27"/>
    <x v="2"/>
    <m/>
    <m/>
    <m/>
    <m/>
    <m/>
    <m/>
    <n v="0"/>
    <n v="169"/>
    <n v="0"/>
    <n v="0"/>
    <n v="169"/>
    <x v="0"/>
    <n v="0"/>
    <n v="0"/>
    <s v="Weekdays;"/>
    <n v="0"/>
    <m/>
    <s v="550 University Ave"/>
    <x v="7"/>
    <x v="0"/>
    <x v="9"/>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s v=""/>
    <m/>
    <s v="Yes"/>
    <s v="liis-ann.klein@sunnybrook.ca"/>
    <m/>
    <n v="0"/>
    <n v="1"/>
  </r>
  <r>
    <s v="Asset03521"/>
    <m/>
    <m/>
    <m/>
    <m/>
    <m/>
    <x v="2"/>
    <x v="17"/>
    <m/>
    <x v="2"/>
    <m/>
    <s v="Psychogeriatric Resource Consultation Program"/>
    <m/>
    <x v="3"/>
    <m/>
    <x v="27"/>
    <x v="2"/>
    <m/>
    <m/>
    <m/>
    <m/>
    <m/>
    <m/>
    <n v="0"/>
    <n v="85"/>
    <n v="0"/>
    <n v="0"/>
    <n v="85"/>
    <x v="0"/>
    <n v="0"/>
    <n v="0"/>
    <s v="Weekdays;"/>
    <n v="0"/>
    <m/>
    <s v="2075 Bayview Avenue"/>
    <x v="7"/>
    <x v="0"/>
    <x v="17"/>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s v=""/>
    <m/>
    <s v="Yes"/>
    <s v="liis-ann.klein@sunnybrook.ca"/>
    <m/>
    <n v="0"/>
    <n v="1"/>
  </r>
  <r>
    <s v="Asset03240"/>
    <m/>
    <m/>
    <m/>
    <m/>
    <m/>
    <x v="2"/>
    <x v="85"/>
    <m/>
    <x v="2"/>
    <m/>
    <s v="Psychogeriatric Resource Consultants"/>
    <m/>
    <x v="3"/>
    <m/>
    <x v="27"/>
    <x v="2"/>
    <m/>
    <m/>
    <m/>
    <m/>
    <m/>
    <m/>
    <n v="4870"/>
    <n v="0"/>
    <n v="0"/>
    <n v="0"/>
    <n v="0"/>
    <x v="0"/>
    <n v="0"/>
    <n v="0"/>
    <s v="Weekdays;"/>
    <n v="0"/>
    <m/>
    <s v="190 Cundles Rd W., Suite 205"/>
    <x v="10"/>
    <x v="0"/>
    <x v="94"/>
    <m/>
    <m/>
    <m/>
    <m/>
    <x v="2"/>
    <m/>
    <m/>
    <m/>
    <m/>
    <m/>
    <m/>
    <s v="1950 hours annually (37.5 hours per week)"/>
    <m/>
    <n v="0"/>
    <n v="0"/>
    <n v="0"/>
    <n v="0"/>
    <n v="0"/>
    <m/>
    <n v="0"/>
    <n v="1"/>
    <n v="0"/>
    <n v="0"/>
    <n v="0"/>
    <n v="0"/>
    <n v="0"/>
    <n v="0"/>
    <n v="0"/>
    <n v="0"/>
    <n v="2"/>
    <n v="0"/>
    <n v="0"/>
    <m/>
    <n v="0"/>
    <n v="0"/>
    <m/>
    <m/>
    <n v="0"/>
    <s v=""/>
    <n v="3"/>
    <n v="3"/>
    <m/>
    <s v="100%"/>
    <s v=""/>
    <x v="2"/>
    <m/>
    <x v="2"/>
    <m/>
    <m/>
    <x v="1"/>
    <s v="English"/>
    <x v="0"/>
    <m/>
    <m/>
    <x v="2"/>
    <m/>
    <m/>
    <x v="2"/>
    <m/>
    <m/>
    <x v="1"/>
    <m/>
    <m/>
    <x v="1"/>
    <m/>
    <m/>
    <s v="The PRC program in North Simcoe Muskoka supports health care providers caring for older persons presenting with or at risk for responsive behaviours that may be associated with dementia, complex mental health, substance use and/or neurological conditions. The PRCs have a 3-part mandate of case consultation, education and clinical system leadership."/>
    <m/>
    <s v="Yes"/>
    <s v="mpeters@nsmsgs.ca"/>
    <m/>
    <n v="0"/>
    <n v="1"/>
  </r>
  <r>
    <s v="Asset03523"/>
    <m/>
    <m/>
    <m/>
    <m/>
    <m/>
    <x v="2"/>
    <x v="219"/>
    <m/>
    <x v="2"/>
    <m/>
    <s v="Psychogeriatric Resource Consultation Program"/>
    <m/>
    <x v="3"/>
    <m/>
    <x v="27"/>
    <x v="2"/>
    <m/>
    <m/>
    <m/>
    <m/>
    <m/>
    <m/>
    <n v="0"/>
    <n v="206"/>
    <n v="0"/>
    <n v="0"/>
    <n v="206"/>
    <x v="0"/>
    <n v="0"/>
    <n v="0"/>
    <s v="Weekdays;"/>
    <n v="0"/>
    <m/>
    <s v="2398 Yonge Street"/>
    <x v="7"/>
    <x v="0"/>
    <x v="266"/>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s v=""/>
    <m/>
    <s v="Yes"/>
    <s v="liis-ann.klein@sunnybrook.ca"/>
    <m/>
    <n v="0"/>
    <n v="1"/>
  </r>
  <r>
    <s v="Asset03017"/>
    <m/>
    <m/>
    <m/>
    <m/>
    <m/>
    <x v="2"/>
    <x v="80"/>
    <m/>
    <x v="2"/>
    <m/>
    <s v="Seniors' Outpatient Services - Geriatric Psychiatry"/>
    <m/>
    <x v="3"/>
    <m/>
    <x v="7"/>
    <x v="8"/>
    <m/>
    <m/>
    <m/>
    <m/>
    <m/>
    <m/>
    <n v="62"/>
    <n v="178"/>
    <n v="0"/>
    <n v="0"/>
    <n v="178"/>
    <x v="0"/>
    <n v="0"/>
    <n v="0"/>
    <s v="Weekdays;"/>
    <n v="0"/>
    <m/>
    <s v="35 Algoma Street North"/>
    <x v="45"/>
    <x v="0"/>
    <x v="89"/>
    <m/>
    <m/>
    <m/>
    <m/>
    <x v="4"/>
    <m/>
    <m/>
    <m/>
    <m/>
    <m/>
    <m/>
    <s v="1950 hours annually (37.5 hours per week)"/>
    <m/>
    <n v="0"/>
    <n v="0"/>
    <n v="0"/>
    <n v="0"/>
    <n v="0"/>
    <m/>
    <n v="0"/>
    <n v="0.01"/>
    <n v="0"/>
    <n v="0"/>
    <n v="0"/>
    <n v="0"/>
    <n v="0"/>
    <n v="0"/>
    <n v="0"/>
    <n v="0"/>
    <n v="0"/>
    <n v="0"/>
    <n v="0.02"/>
    <m/>
    <n v="0"/>
    <n v="0"/>
    <m/>
    <m/>
    <n v="0"/>
    <s v=""/>
    <n v="0.03"/>
    <n v="0.03"/>
    <m/>
    <s v="75% to &lt;100%"/>
    <s v="Long-term care and acute care consults."/>
    <x v="2"/>
    <m/>
    <x v="2"/>
    <m/>
    <m/>
    <x v="1"/>
    <s v="English;French"/>
    <x v="0"/>
    <m/>
    <m/>
    <x v="2"/>
    <m/>
    <m/>
    <x v="2"/>
    <m/>
    <m/>
    <x v="1"/>
    <m/>
    <m/>
    <x v="1"/>
    <m/>
    <m/>
    <s v=""/>
    <m/>
    <s v="Yes"/>
    <s v="Lisa.Grillo@tbh.net"/>
    <m/>
    <n v="0"/>
    <n v="1"/>
  </r>
  <r>
    <s v="Asset03463"/>
    <m/>
    <m/>
    <m/>
    <m/>
    <m/>
    <x v="2"/>
    <x v="7"/>
    <m/>
    <x v="2"/>
    <m/>
    <s v="Geriatric Psychiatry"/>
    <m/>
    <x v="3"/>
    <m/>
    <x v="47"/>
    <x v="4"/>
    <m/>
    <m/>
    <m/>
    <m/>
    <m/>
    <m/>
    <n v="76"/>
    <n v="95"/>
    <n v="29"/>
    <n v="38"/>
    <n v="162"/>
    <x v="0"/>
    <n v="0"/>
    <n v="0"/>
    <s v="Weekdays;"/>
    <n v="0"/>
    <m/>
    <s v="2867 Ellesmere Rd"/>
    <x v="6"/>
    <x v="0"/>
    <x v="232"/>
    <m/>
    <m/>
    <m/>
    <m/>
    <x v="1"/>
    <m/>
    <m/>
    <m/>
    <m/>
    <m/>
    <m/>
    <s v="1950 hours annually (37.5 hours per week)"/>
    <m/>
    <n v="0"/>
    <n v="0"/>
    <n v="0"/>
    <n v="0"/>
    <n v="0.1"/>
    <m/>
    <n v="0"/>
    <n v="0"/>
    <n v="0"/>
    <n v="0"/>
    <n v="0"/>
    <n v="0"/>
    <n v="0"/>
    <n v="0"/>
    <n v="0"/>
    <n v="0"/>
    <n v="0"/>
    <n v="0"/>
    <n v="0"/>
    <m/>
    <n v="0"/>
    <n v="0"/>
    <m/>
    <m/>
    <n v="0"/>
    <s v=""/>
    <n v="0.1"/>
    <n v="0"/>
    <m/>
    <s v=""/>
    <s v=""/>
    <x v="2"/>
    <m/>
    <x v="2"/>
    <m/>
    <m/>
    <x v="1"/>
    <s v="English"/>
    <x v="0"/>
    <m/>
    <m/>
    <x v="2"/>
    <m/>
    <m/>
    <x v="2"/>
    <m/>
    <m/>
    <x v="1"/>
    <m/>
    <m/>
    <x v="1"/>
    <m/>
    <m/>
    <s v=""/>
    <m/>
    <s v="Yes"/>
    <s v="kluk@shn.ca"/>
    <m/>
    <n v="0"/>
    <n v="1"/>
  </r>
  <r>
    <s v="Asset03464"/>
    <m/>
    <m/>
    <m/>
    <m/>
    <m/>
    <x v="2"/>
    <x v="7"/>
    <m/>
    <x v="2"/>
    <m/>
    <s v="Geriatric Psychiatry"/>
    <m/>
    <x v="3"/>
    <m/>
    <x v="47"/>
    <x v="4"/>
    <m/>
    <m/>
    <m/>
    <m/>
    <m/>
    <m/>
    <n v="87"/>
    <n v="109"/>
    <n v="3"/>
    <n v="7"/>
    <n v="119"/>
    <x v="0"/>
    <n v="0"/>
    <n v="0"/>
    <s v="Weekdays;"/>
    <n v="0"/>
    <m/>
    <s v="2867 Ellesmere Rd"/>
    <x v="6"/>
    <x v="0"/>
    <x v="232"/>
    <m/>
    <m/>
    <m/>
    <m/>
    <x v="1"/>
    <m/>
    <m/>
    <m/>
    <m/>
    <m/>
    <m/>
    <s v="1950 hours annually (37.5 hours per week)"/>
    <m/>
    <n v="0"/>
    <n v="0"/>
    <n v="0"/>
    <n v="0"/>
    <n v="0.5"/>
    <m/>
    <n v="0"/>
    <n v="0"/>
    <n v="0"/>
    <n v="0"/>
    <n v="0"/>
    <n v="0"/>
    <n v="0"/>
    <n v="0"/>
    <n v="0"/>
    <n v="0"/>
    <n v="0"/>
    <n v="0"/>
    <n v="0"/>
    <m/>
    <n v="0"/>
    <n v="0"/>
    <m/>
    <m/>
    <n v="0"/>
    <s v=""/>
    <n v="0.5"/>
    <n v="0"/>
    <m/>
    <s v=""/>
    <s v=""/>
    <x v="2"/>
    <m/>
    <x v="2"/>
    <m/>
    <m/>
    <x v="1"/>
    <s v="English"/>
    <x v="0"/>
    <m/>
    <m/>
    <x v="2"/>
    <m/>
    <m/>
    <x v="2"/>
    <m/>
    <m/>
    <x v="1"/>
    <m/>
    <m/>
    <x v="1"/>
    <m/>
    <m/>
    <s v=""/>
    <m/>
    <s v="Yes"/>
    <s v="kluk@shn.ca"/>
    <m/>
    <n v="0"/>
    <n v="1"/>
  </r>
  <r>
    <s v="Asset03250"/>
    <m/>
    <m/>
    <m/>
    <m/>
    <m/>
    <x v="2"/>
    <x v="146"/>
    <m/>
    <x v="2"/>
    <m/>
    <s v="Psychogeriatric Resource Program"/>
    <m/>
    <x v="3"/>
    <m/>
    <x v="27"/>
    <x v="2"/>
    <m/>
    <m/>
    <m/>
    <m/>
    <m/>
    <m/>
    <n v="0"/>
    <n v="0"/>
    <n v="0"/>
    <n v="0"/>
    <n v="0"/>
    <x v="0"/>
    <n v="0"/>
    <n v="0"/>
    <s v="Weekdays;"/>
    <n v="0"/>
    <m/>
    <s v="612 Portage Ave."/>
    <x v="77"/>
    <x v="0"/>
    <x v="159"/>
    <m/>
    <m/>
    <m/>
    <m/>
    <x v="4"/>
    <m/>
    <m/>
    <m/>
    <m/>
    <m/>
    <m/>
    <s v="1950 hours annually (37.5 hours per week)"/>
    <m/>
    <n v="0"/>
    <n v="0"/>
    <n v="0"/>
    <n v="0"/>
    <n v="0"/>
    <m/>
    <n v="0"/>
    <n v="0"/>
    <n v="0"/>
    <n v="0"/>
    <n v="0"/>
    <n v="0"/>
    <n v="0"/>
    <n v="0"/>
    <n v="0"/>
    <n v="0"/>
    <n v="0"/>
    <n v="0"/>
    <n v="0"/>
    <m/>
    <n v="0"/>
    <n v="0"/>
    <m/>
    <m/>
    <n v="11.5"/>
    <s v="Psychogeriatric Resource Consultants (7.0 FTE), Outreach Personal Support Worker (4.5 FTE)"/>
    <n v="0"/>
    <n v="11.5"/>
    <m/>
    <s v="75% to &lt;100%"/>
    <s v=""/>
    <x v="2"/>
    <m/>
    <x v="2"/>
    <m/>
    <m/>
    <x v="1"/>
    <s v="English;French"/>
    <x v="0"/>
    <m/>
    <m/>
    <x v="2"/>
    <m/>
    <m/>
    <x v="2"/>
    <m/>
    <m/>
    <x v="1"/>
    <m/>
    <m/>
    <x v="1"/>
    <m/>
    <m/>
    <s v="The Psychogeriatric Resource Program/BSO Mobile Team, supports healthcare providers in Long Term Care Homes, Hospitals, and Community Care Agencies across the Kenora/Rainy River District.  Referrals resulting in a Psychogeriatric Resource Consultant Consultation Report for specific individuals, are for older adults with neurocognitive disorders, other complex mental health illnesses and associated responsive behaviours and personal expressions (must be over 60 years of age for hospital referrals).  The team is comprised of a Psychogeriatric Resource Consultant Lead, 6 Psychogeriatric Resource Consultants, and 5 Outreach Personal Support Workers.  98% of our referrals are over 65 years of age."/>
    <m/>
    <s v="Yes"/>
    <s v="dredford@cmhaff.ca"/>
    <m/>
    <n v="0"/>
    <n v="1"/>
  </r>
  <r>
    <s v="Asset03218"/>
    <m/>
    <m/>
    <m/>
    <m/>
    <m/>
    <x v="2"/>
    <x v="220"/>
    <m/>
    <x v="2"/>
    <m/>
    <s v="Thunder Bay Memory Clinic"/>
    <m/>
    <x v="3"/>
    <m/>
    <x v="15"/>
    <x v="3"/>
    <m/>
    <m/>
    <m/>
    <m/>
    <m/>
    <m/>
    <n v="0"/>
    <n v="0"/>
    <n v="0"/>
    <n v="0"/>
    <n v="0"/>
    <x v="0"/>
    <n v="0"/>
    <n v="0"/>
    <m/>
    <n v="0"/>
    <m/>
    <s v="525 Simpson Street"/>
    <x v="45"/>
    <x v="0"/>
    <x v="267"/>
    <m/>
    <m/>
    <m/>
    <m/>
    <x v="4"/>
    <m/>
    <m/>
    <m/>
    <m/>
    <m/>
    <m/>
    <s v="1950 hours annually (37.5 hours per week)"/>
    <m/>
    <n v="0"/>
    <n v="0"/>
    <n v="0"/>
    <n v="0"/>
    <n v="0"/>
    <m/>
    <n v="0"/>
    <n v="0"/>
    <n v="0"/>
    <n v="0"/>
    <n v="0"/>
    <n v="0"/>
    <n v="0"/>
    <n v="0"/>
    <n v="0"/>
    <n v="0"/>
    <n v="0"/>
    <n v="0"/>
    <n v="0"/>
    <m/>
    <n v="0"/>
    <n v="0"/>
    <m/>
    <m/>
    <n v="0"/>
    <s v=""/>
    <n v="0"/>
    <n v="0"/>
    <m/>
    <s v="75% to &lt;100%"/>
    <s v=""/>
    <x v="2"/>
    <m/>
    <x v="2"/>
    <m/>
    <m/>
    <x v="1"/>
    <s v="English;French"/>
    <x v="0"/>
    <m/>
    <m/>
    <x v="2"/>
    <m/>
    <m/>
    <x v="2"/>
    <m/>
    <m/>
    <x v="1"/>
    <m/>
    <m/>
    <x v="1"/>
    <m/>
    <m/>
    <s v="This program is currently not offered. Thunder Bay Memory Clinic helps individuals who have concerns about memory issues receive faster diagnosis and care. It means earlier screening and support for those at risk or showing the first signs of dementia.With dementia, changes in ability and personality happen slowly and progress for many years, which is often confusing for families. Our team provides support and resources as soon as possible, to help these individuals and their loved ones.Collaborating with NorWest Community Health Centres, Alzheimer Society Thunder Bay, St. Joseph’s Care Group and Dilico Anishinabek Family Care, Thunder Bay Memory Clinic provides the following supports:AssessmentDiagnosisTreatmentManagementSupportHealth Promotion"/>
    <m/>
    <s v="Yes"/>
    <s v="alison.denton@tbh.net"/>
    <m/>
    <n v="0"/>
    <n v="1"/>
  </r>
  <r>
    <s v="Asset03140"/>
    <m/>
    <m/>
    <m/>
    <m/>
    <m/>
    <x v="2"/>
    <x v="48"/>
    <m/>
    <x v="2"/>
    <m/>
    <s v="Specialized Geriatric Services"/>
    <m/>
    <x v="3"/>
    <m/>
    <x v="15"/>
    <x v="3"/>
    <m/>
    <m/>
    <m/>
    <m/>
    <m/>
    <m/>
    <n v="738"/>
    <n v="1346"/>
    <n v="333"/>
    <n v="108"/>
    <n v="1787"/>
    <x v="0"/>
    <n v="0"/>
    <n v="0"/>
    <s v="Weekdays;"/>
    <n v="143"/>
    <m/>
    <s v="243 Consumers Road, 3rd Floor"/>
    <x v="7"/>
    <x v="0"/>
    <x v="50"/>
    <m/>
    <m/>
    <m/>
    <m/>
    <x v="1"/>
    <m/>
    <m/>
    <m/>
    <m/>
    <m/>
    <m/>
    <s v="1950 hours annually (37.5 hours per week)"/>
    <m/>
    <n v="1"/>
    <n v="0.5"/>
    <n v="0"/>
    <n v="0.34"/>
    <n v="0.05"/>
    <m/>
    <n v="0"/>
    <n v="0"/>
    <n v="0.2"/>
    <n v="0"/>
    <n v="0"/>
    <n v="0"/>
    <n v="0"/>
    <n v="0"/>
    <n v="0"/>
    <n v="0"/>
    <n v="0"/>
    <n v="0"/>
    <n v="0.2"/>
    <m/>
    <n v="0"/>
    <n v="0"/>
    <m/>
    <m/>
    <n v="0"/>
    <s v=""/>
    <n v="2.2900000000000005"/>
    <n v="0.4"/>
    <m/>
    <s v="75% to &lt;100%"/>
    <s v="GPs, specialist, Toronto memory program, GEM, hospital, day hospital, outreach, GM clinic, retirement homes"/>
    <x v="2"/>
    <m/>
    <x v="2"/>
    <m/>
    <m/>
    <x v="1"/>
    <s v="English"/>
    <x v="0"/>
    <m/>
    <m/>
    <x v="2"/>
    <m/>
    <m/>
    <x v="2"/>
    <m/>
    <m/>
    <x v="1"/>
    <m/>
    <m/>
    <x v="1"/>
    <m/>
    <m/>
    <s v="- memory clinics composed of medicine and psychiatry memory clinics - catchment in affect- sees patients 60 and above"/>
    <m/>
    <s v="Yes"/>
    <s v="wendy.cheung@nygh.on.ca"/>
    <m/>
    <n v="0"/>
    <n v="1"/>
  </r>
  <r>
    <s v="Asset03651"/>
    <m/>
    <m/>
    <m/>
    <m/>
    <m/>
    <x v="2"/>
    <x v="54"/>
    <m/>
    <x v="2"/>
    <m/>
    <s v="Sam &amp; Ida Ross Memory Clinic"/>
    <m/>
    <x v="3"/>
    <m/>
    <x v="15"/>
    <x v="3"/>
    <m/>
    <m/>
    <m/>
    <m/>
    <m/>
    <m/>
    <n v="1364"/>
    <n v="2562"/>
    <n v="693"/>
    <n v="1251"/>
    <n v="4506"/>
    <x v="0"/>
    <n v="0"/>
    <n v="0"/>
    <s v="Weekdays;"/>
    <n v="0"/>
    <m/>
    <s v="3560 Bathurst St"/>
    <x v="7"/>
    <x v="0"/>
    <x v="58"/>
    <m/>
    <m/>
    <m/>
    <m/>
    <x v="1"/>
    <m/>
    <m/>
    <m/>
    <m/>
    <m/>
    <m/>
    <s v="1950 hours annually (37.5 hours per week)"/>
    <m/>
    <n v="2.4300000000000002"/>
    <n v="0.64"/>
    <n v="0"/>
    <n v="0.2"/>
    <n v="1.6"/>
    <m/>
    <n v="0"/>
    <n v="0"/>
    <n v="0"/>
    <n v="0"/>
    <n v="0"/>
    <n v="0"/>
    <n v="0"/>
    <n v="0"/>
    <n v="0"/>
    <n v="0"/>
    <n v="2.8"/>
    <n v="0"/>
    <n v="1.03"/>
    <m/>
    <n v="0.46"/>
    <n v="0"/>
    <m/>
    <m/>
    <n v="0.75"/>
    <s v=""/>
    <n v="9.1600000000000019"/>
    <n v="5.04"/>
    <m/>
    <s v="100%"/>
    <s v=""/>
    <x v="2"/>
    <m/>
    <x v="2"/>
    <m/>
    <m/>
    <x v="1"/>
    <s v="English"/>
    <x v="0"/>
    <m/>
    <m/>
    <x v="2"/>
    <m/>
    <m/>
    <x v="2"/>
    <m/>
    <m/>
    <x v="1"/>
    <m/>
    <m/>
    <x v="1"/>
    <m/>
    <m/>
    <s v="https://www.baycrest.org/Baycrest/Healthcare-Programs-Services/Clinical-Services/Memory-Clinic"/>
    <m/>
    <s v="Yes"/>
    <s v="programs@geriatricsontario.ca"/>
    <m/>
    <n v="1"/>
    <n v="1"/>
  </r>
  <r>
    <s v="Asset03407"/>
    <m/>
    <m/>
    <m/>
    <m/>
    <m/>
    <x v="2"/>
    <x v="122"/>
    <m/>
    <x v="2"/>
    <m/>
    <s v="SG Memory Clinic / Integrated Memory Clinic"/>
    <m/>
    <x v="3"/>
    <m/>
    <x v="15"/>
    <x v="3"/>
    <m/>
    <m/>
    <m/>
    <m/>
    <m/>
    <m/>
    <n v="291"/>
    <n v="490"/>
    <n v="134"/>
    <n v="0"/>
    <n v="624"/>
    <x v="0"/>
    <n v="0"/>
    <n v="0"/>
    <s v="Weekdays;"/>
    <n v="0"/>
    <m/>
    <s v="752 King St West"/>
    <x v="62"/>
    <x v="0"/>
    <x v="133"/>
    <m/>
    <m/>
    <m/>
    <m/>
    <x v="0"/>
    <m/>
    <m/>
    <m/>
    <m/>
    <m/>
    <m/>
    <s v="1950 hours annually (37.5 hours per week)"/>
    <m/>
    <n v="0"/>
    <n v="0"/>
    <n v="0"/>
    <n v="0.3"/>
    <n v="0.3"/>
    <m/>
    <n v="0"/>
    <n v="0"/>
    <n v="0"/>
    <n v="0"/>
    <n v="0"/>
    <n v="0"/>
    <n v="0"/>
    <n v="0"/>
    <n v="0"/>
    <n v="0"/>
    <n v="0.8"/>
    <n v="0"/>
    <n v="0"/>
    <m/>
    <n v="0"/>
    <n v="0"/>
    <m/>
    <m/>
    <n v="0"/>
    <s v=""/>
    <n v="1.4"/>
    <n v="0.8"/>
    <m/>
    <s v=""/>
    <s v="SGS"/>
    <x v="2"/>
    <m/>
    <x v="2"/>
    <m/>
    <m/>
    <x v="1"/>
    <s v="English;French"/>
    <x v="0"/>
    <m/>
    <m/>
    <x v="2"/>
    <m/>
    <m/>
    <x v="2"/>
    <m/>
    <m/>
    <x v="1"/>
    <m/>
    <m/>
    <x v="1"/>
    <m/>
    <m/>
    <s v="Reduction of Medical person power support with departure of cognitive neurologist"/>
    <m/>
    <s v="Yes"/>
    <s v="websters@providencecare.ca"/>
    <m/>
    <n v="0"/>
    <n v="1"/>
  </r>
  <r>
    <s v="Asset03299"/>
    <m/>
    <m/>
    <m/>
    <m/>
    <m/>
    <x v="2"/>
    <x v="122"/>
    <m/>
    <x v="2"/>
    <m/>
    <s v="Seniors Mental Health Parkside 2"/>
    <m/>
    <x v="3"/>
    <m/>
    <x v="1"/>
    <x v="1"/>
    <m/>
    <m/>
    <m/>
    <m/>
    <m/>
    <m/>
    <n v="36"/>
    <n v="0"/>
    <n v="0"/>
    <n v="0"/>
    <n v="0"/>
    <x v="1"/>
    <n v="30"/>
    <n v="86.4"/>
    <m/>
    <n v="20.5"/>
    <m/>
    <s v="752 King St West"/>
    <x v="62"/>
    <x v="0"/>
    <x v="133"/>
    <m/>
    <m/>
    <m/>
    <m/>
    <x v="0"/>
    <m/>
    <m/>
    <m/>
    <m/>
    <m/>
    <m/>
    <s v="1950 hours annually (37.5 hours per week)"/>
    <m/>
    <n v="1.5"/>
    <n v="0"/>
    <n v="0"/>
    <n v="0"/>
    <n v="1"/>
    <m/>
    <n v="0"/>
    <n v="1"/>
    <n v="0.5"/>
    <n v="0"/>
    <n v="3.29"/>
    <n v="0"/>
    <n v="0.4"/>
    <n v="0.5"/>
    <n v="0"/>
    <n v="0"/>
    <n v="10.83"/>
    <n v="15.19"/>
    <n v="0.6"/>
    <m/>
    <n v="0.2"/>
    <n v="1"/>
    <m/>
    <m/>
    <n v="1.4"/>
    <s v="Behav. Therapist - 0.90_x000a_Unit Aides (included above)_x000a_OT/PT Assistant_x000a_(included above)_x000a_Spiritual Health Practitioner - 0.50_x000a_Physican hospitalist - 0.5"/>
    <n v="36.010000000000005"/>
    <n v="34.909999999999997"/>
    <m/>
    <s v="75% to &lt;100%"/>
    <s v="Acute, Sub Acute, Community to include LTC"/>
    <x v="2"/>
    <m/>
    <x v="2"/>
    <m/>
    <m/>
    <x v="1"/>
    <s v="English"/>
    <x v="0"/>
    <m/>
    <m/>
    <x v="2"/>
    <m/>
    <m/>
    <x v="2"/>
    <m/>
    <m/>
    <x v="1"/>
    <m/>
    <m/>
    <x v="1"/>
    <m/>
    <m/>
    <s v="Inpatient unit is 24/7.  Allied compliment is M-F business hoursDue to increase in our priority status for LTC beds as part of COVID-19 acute care strategy, we have had a higher than normal discharge rate of ALC patients discharging to LTC affecting occupancyCONSULTS FROM:- Clinical Dietician- Pharmacist- Pharmacy Technician10.83 RN includes 1.0 Registered Nurse in Charge"/>
    <m/>
    <s v="Yes"/>
    <s v="websters@providencecare.ca"/>
    <m/>
    <n v="0"/>
    <n v="1"/>
  </r>
  <r>
    <s v="Asset03714"/>
    <m/>
    <m/>
    <m/>
    <m/>
    <m/>
    <x v="2"/>
    <x v="73"/>
    <m/>
    <x v="2"/>
    <m/>
    <s v="Geriatric Inpatient Unit (Dementia and Non-Dementia Units)"/>
    <m/>
    <x v="3"/>
    <m/>
    <x v="1"/>
    <x v="1"/>
    <m/>
    <m/>
    <m/>
    <m/>
    <m/>
    <m/>
    <n v="126"/>
    <n v="8686"/>
    <n v="0"/>
    <n v="0"/>
    <n v="8686"/>
    <x v="1"/>
    <n v="45"/>
    <n v="87.6"/>
    <s v="Weekdays; Weekends"/>
    <n v="16"/>
    <m/>
    <s v="1145 Carling Ave"/>
    <x v="11"/>
    <x v="0"/>
    <x v="80"/>
    <m/>
    <m/>
    <m/>
    <m/>
    <x v="0"/>
    <m/>
    <m/>
    <m/>
    <m/>
    <m/>
    <m/>
    <s v="1950 hours annually (37.5 hours per week)"/>
    <m/>
    <n v="1"/>
    <n v="0"/>
    <n v="0.3"/>
    <n v="0"/>
    <n v="0"/>
    <m/>
    <n v="0"/>
    <n v="2.2000000000000002"/>
    <n v="0.5"/>
    <n v="0"/>
    <n v="14.05"/>
    <n v="1"/>
    <n v="0.5"/>
    <n v="0"/>
    <n v="0"/>
    <n v="0"/>
    <n v="0"/>
    <n v="13.3"/>
    <n v="3"/>
    <m/>
    <n v="0"/>
    <n v="1"/>
    <m/>
    <m/>
    <n v="0"/>
    <s v="Recreational Student: 0.5 FTE _x000a_Orderly: 1.5 FTE"/>
    <n v="36.85"/>
    <n v="35.85"/>
    <m/>
    <s v="100%"/>
    <s v=""/>
    <x v="2"/>
    <m/>
    <x v="2"/>
    <m/>
    <m/>
    <x v="1"/>
    <s v="English;French"/>
    <x v="0"/>
    <m/>
    <m/>
    <x v="2"/>
    <m/>
    <m/>
    <x v="2"/>
    <m/>
    <m/>
    <x v="1"/>
    <m/>
    <m/>
    <x v="1"/>
    <m/>
    <m/>
    <s v=""/>
    <m/>
    <s v="Yes"/>
    <s v="programs@geriatricsontario.ca"/>
    <m/>
    <n v="0"/>
    <n v="1"/>
  </r>
  <r>
    <s v="Asset03345"/>
    <m/>
    <m/>
    <m/>
    <m/>
    <m/>
    <x v="2"/>
    <x v="114"/>
    <m/>
    <x v="2"/>
    <m/>
    <s v="Horizon Program for Geriatric Psychiatry"/>
    <m/>
    <x v="3"/>
    <m/>
    <x v="39"/>
    <x v="1"/>
    <m/>
    <m/>
    <m/>
    <m/>
    <m/>
    <m/>
    <n v="61"/>
    <n v="0"/>
    <n v="0"/>
    <n v="0"/>
    <n v="0"/>
    <x v="1"/>
    <n v="28"/>
    <n v="99"/>
    <s v="Weekdays; Weekends"/>
    <n v="51.9"/>
    <m/>
    <s v="500 Church Street"/>
    <x v="53"/>
    <x v="0"/>
    <x v="124"/>
    <m/>
    <m/>
    <m/>
    <m/>
    <x v="2"/>
    <m/>
    <m/>
    <m/>
    <m/>
    <m/>
    <m/>
    <s v="1950 hours annually (37.5 hours per week)"/>
    <m/>
    <n v="0"/>
    <n v="0"/>
    <n v="0"/>
    <n v="0"/>
    <n v="1"/>
    <m/>
    <n v="0"/>
    <n v="1"/>
    <n v="0"/>
    <n v="0"/>
    <n v="11.1"/>
    <n v="0.5"/>
    <n v="0.2"/>
    <n v="0"/>
    <n v="0"/>
    <n v="0"/>
    <n v="11.2"/>
    <n v="11.4"/>
    <n v="2"/>
    <m/>
    <n v="0"/>
    <n v="1"/>
    <m/>
    <m/>
    <n v="0"/>
    <s v="additional - 1.0 FT Physician Assistant, 1.0 FT psychometrist, 1.0 FT behaviour support specialist, 1.0 FT program support service worker, 0.25 psychologist, 1.0 FT program facilitator, 0.5 unit clerk, _x000a_access by referral - SLP, dietician,"/>
    <n v="39.4"/>
    <n v="38.4"/>
    <m/>
    <s v=""/>
    <s v="LTC, primary, emergency, specialized geriatric services, acute inpatient"/>
    <x v="2"/>
    <m/>
    <x v="2"/>
    <m/>
    <m/>
    <x v="1"/>
    <s v="English;French"/>
    <x v="0"/>
    <m/>
    <m/>
    <x v="2"/>
    <m/>
    <m/>
    <x v="2"/>
    <m/>
    <m/>
    <x v="1"/>
    <m/>
    <m/>
    <x v="1"/>
    <m/>
    <m/>
    <s v=""/>
    <m/>
    <s v="Yes"/>
    <s v="mstapinski@waypointcentre.ca"/>
    <m/>
    <n v="0"/>
    <n v="1"/>
  </r>
  <r>
    <s v="Asset03252"/>
    <m/>
    <m/>
    <m/>
    <m/>
    <m/>
    <x v="2"/>
    <x v="9"/>
    <m/>
    <x v="2"/>
    <m/>
    <s v="Specialized Dementia Unit"/>
    <m/>
    <x v="3"/>
    <m/>
    <x v="1"/>
    <x v="1"/>
    <m/>
    <m/>
    <m/>
    <m/>
    <m/>
    <m/>
    <n v="80"/>
    <n v="0"/>
    <n v="0"/>
    <n v="0"/>
    <n v="0"/>
    <x v="1"/>
    <n v="17"/>
    <n v="98"/>
    <s v="Weekdays; Weekends"/>
    <n v="5.0999999999999996"/>
    <m/>
    <s v="550 University Ave"/>
    <x v="7"/>
    <x v="0"/>
    <x v="9"/>
    <m/>
    <m/>
    <m/>
    <m/>
    <x v="1"/>
    <m/>
    <m/>
    <m/>
    <m/>
    <m/>
    <m/>
    <s v="1950 hours annually (37.5 hours per week)"/>
    <m/>
    <n v="1"/>
    <n v="0.6"/>
    <n v="0.2"/>
    <n v="0"/>
    <n v="0.6"/>
    <m/>
    <n v="0"/>
    <n v="1"/>
    <n v="0.5"/>
    <n v="0"/>
    <n v="4.2"/>
    <n v="0.4"/>
    <n v="0.5"/>
    <n v="0.5"/>
    <n v="0"/>
    <n v="0"/>
    <n v="6.9"/>
    <n v="11.2"/>
    <n v="1.5"/>
    <m/>
    <n v="0.2"/>
    <n v="2"/>
    <m/>
    <m/>
    <n v="2.1"/>
    <s v="Service coordinator (0.6FTE)_x000a_Clinical Nurse Specialist (0.5FTE)_x000a_Advanced Nurse Educator(0.5FTE)"/>
    <n v="31.299999999999997"/>
    <n v="31.200000000000003"/>
    <m/>
    <s v="75% to &lt;100%"/>
    <s v="Long-Term Care_x000a_Acute Care"/>
    <x v="2"/>
    <m/>
    <x v="2"/>
    <m/>
    <m/>
    <x v="1"/>
    <s v="English"/>
    <x v="0"/>
    <m/>
    <m/>
    <x v="2"/>
    <m/>
    <m/>
    <x v="2"/>
    <m/>
    <m/>
    <x v="1"/>
    <m/>
    <m/>
    <x v="1"/>
    <m/>
    <m/>
    <s v="The Specialized Dementia Unit (SDU) specializes in assessing and treating persons age 65 and older who have behavioural challenges related to Alzheimer's disease and other types of dementia. The SDU has the expertise in addressing the full range of physical, mental, emotional and social issues associated with dementia. Our goal is to help individuals with dementia maximize their quality of life. We provide strategies to help people cope with the deterioration of memory and thinking skills. We work with individuals to manage agitation, resistance to care, aggression and other responsive behaviours associated with dementia. We help people live as safely as possible – whether at home or in care. In our inpatient unit, we provide care in a secure environment.We also aim to minimize the difficulties experienced by caregivers, including family caregivers and caregivers in long-term care centres. We help caregivers understand and manage behaviour changes caused by dementia. We also provide care tips and behavioural strategies for all caregivers, and we offer supportive counselling for families."/>
    <m/>
    <s v="Yes"/>
    <s v="Cheryl.Simpson@uhn.ca"/>
    <m/>
    <n v="0"/>
    <n v="1"/>
  </r>
  <r>
    <s v="Asset03453"/>
    <m/>
    <m/>
    <m/>
    <m/>
    <m/>
    <x v="2"/>
    <x v="118"/>
    <m/>
    <x v="2"/>
    <m/>
    <s v="Geriatric Transitional Unit"/>
    <m/>
    <x v="3"/>
    <m/>
    <x v="1"/>
    <x v="1"/>
    <m/>
    <m/>
    <m/>
    <m/>
    <m/>
    <m/>
    <n v="98"/>
    <n v="0"/>
    <n v="0"/>
    <n v="0"/>
    <n v="0"/>
    <x v="1"/>
    <n v="20"/>
    <n v="90.7"/>
    <m/>
    <n v="14"/>
    <m/>
    <s v="700 Gordon Street"/>
    <x v="48"/>
    <x v="0"/>
    <x v="129"/>
    <m/>
    <m/>
    <m/>
    <m/>
    <x v="0"/>
    <m/>
    <m/>
    <m/>
    <m/>
    <m/>
    <m/>
    <s v="1950 hours annually (37.5 hours per week)"/>
    <m/>
    <n v="1"/>
    <n v="0"/>
    <n v="0.2"/>
    <n v="0"/>
    <n v="0"/>
    <m/>
    <n v="0"/>
    <n v="0.75"/>
    <n v="0"/>
    <n v="0"/>
    <n v="7.4"/>
    <n v="0.35"/>
    <n v="0.2"/>
    <n v="0.6"/>
    <n v="0.2"/>
    <n v="0"/>
    <n v="7.6"/>
    <n v="14.4"/>
    <n v="1"/>
    <m/>
    <n v="0"/>
    <n v="1"/>
    <m/>
    <m/>
    <n v="0"/>
    <s v="1 BT shared between 3 units_x000a_1 general psychiatrist, splits time between inpatient and outpatient services_x000a_1 manager, splits time between inpatient and outpatient services_x000a_1 primary care physician, splits time between multiple units in the hospital_x000a_1 neuropsychologist, splits time between 3 inpatient units"/>
    <n v="34.699999999999996"/>
    <n v="33.5"/>
    <m/>
    <s v="100%"/>
    <s v="acute care facilities"/>
    <x v="2"/>
    <m/>
    <x v="2"/>
    <m/>
    <m/>
    <x v="1"/>
    <s v="English;French"/>
    <x v="0"/>
    <m/>
    <m/>
    <x v="2"/>
    <m/>
    <m/>
    <x v="2"/>
    <m/>
    <m/>
    <x v="1"/>
    <m/>
    <m/>
    <x v="1"/>
    <m/>
    <m/>
    <s v=""/>
    <m/>
    <s v="Yes"/>
    <s v="johnstonki@ontarioshores.ca"/>
    <m/>
    <n v="0"/>
    <n v="1"/>
  </r>
  <r>
    <s v="Asset03513"/>
    <m/>
    <m/>
    <m/>
    <m/>
    <m/>
    <x v="2"/>
    <x v="72"/>
    <m/>
    <x v="2"/>
    <m/>
    <s v="Geriatric Psychiatry Inpatient Unit"/>
    <m/>
    <x v="3"/>
    <m/>
    <x v="1"/>
    <x v="1"/>
    <m/>
    <m/>
    <m/>
    <m/>
    <m/>
    <m/>
    <n v="0"/>
    <n v="23"/>
    <n v="0"/>
    <n v="0"/>
    <n v="23"/>
    <x v="1"/>
    <n v="18"/>
    <n v="80"/>
    <s v="Weekdays; Weekends"/>
    <n v="0"/>
    <m/>
    <s v="550 Wellington Road, South"/>
    <x v="23"/>
    <x v="0"/>
    <x v="78"/>
    <m/>
    <m/>
    <m/>
    <m/>
    <x v="3"/>
    <m/>
    <m/>
    <m/>
    <m/>
    <m/>
    <m/>
    <s v="1950 hours annually (37.5 hours per week)"/>
    <m/>
    <n v="0"/>
    <n v="0"/>
    <n v="0.1"/>
    <n v="0"/>
    <n v="0.1"/>
    <m/>
    <n v="0"/>
    <n v="2"/>
    <n v="0"/>
    <n v="0"/>
    <n v="4"/>
    <n v="0.5"/>
    <n v="0.1"/>
    <n v="0"/>
    <n v="0"/>
    <n v="0"/>
    <n v="4"/>
    <n v="8"/>
    <n v="2"/>
    <m/>
    <n v="0.1"/>
    <n v="2"/>
    <m/>
    <m/>
    <n v="0.5"/>
    <s v="Hospitalists"/>
    <n v="22.900000000000002"/>
    <n v="23.3"/>
    <m/>
    <s v=""/>
    <s v=""/>
    <x v="2"/>
    <m/>
    <x v="2"/>
    <m/>
    <m/>
    <x v="1"/>
    <s v="English"/>
    <x v="0"/>
    <m/>
    <m/>
    <x v="2"/>
    <m/>
    <m/>
    <x v="2"/>
    <m/>
    <m/>
    <x v="1"/>
    <m/>
    <m/>
    <x v="1"/>
    <m/>
    <m/>
    <s v=""/>
    <m/>
    <s v="Yes"/>
    <s v="jacobi.elliott@sjhc.london.on.ca"/>
    <m/>
    <n v="0"/>
    <n v="1"/>
  </r>
  <r>
    <s v="Asset03380"/>
    <m/>
    <m/>
    <m/>
    <m/>
    <m/>
    <x v="2"/>
    <x v="118"/>
    <m/>
    <x v="2"/>
    <m/>
    <s v="Geriatric Psychiatry Unit"/>
    <m/>
    <x v="3"/>
    <m/>
    <x v="1"/>
    <x v="1"/>
    <m/>
    <m/>
    <m/>
    <m/>
    <m/>
    <m/>
    <n v="98"/>
    <n v="0"/>
    <n v="0"/>
    <n v="0"/>
    <n v="0"/>
    <x v="1"/>
    <n v="25"/>
    <n v="99"/>
    <m/>
    <n v="22"/>
    <m/>
    <s v="700 Gordon Street"/>
    <x v="48"/>
    <x v="0"/>
    <x v="129"/>
    <m/>
    <m/>
    <m/>
    <m/>
    <x v="0"/>
    <m/>
    <m/>
    <m/>
    <m/>
    <m/>
    <m/>
    <s v="1950 hours annually (37.5 hours per week)"/>
    <m/>
    <n v="1"/>
    <n v="0"/>
    <n v="0.2"/>
    <n v="0"/>
    <n v="1.2"/>
    <m/>
    <n v="0"/>
    <n v="0.75"/>
    <n v="0"/>
    <n v="0"/>
    <n v="0"/>
    <n v="0.35"/>
    <n v="0.2"/>
    <n v="0.6"/>
    <n v="0.2"/>
    <n v="0"/>
    <n v="11.5"/>
    <n v="17.600000000000001"/>
    <n v="1"/>
    <m/>
    <n v="0"/>
    <n v="1"/>
    <m/>
    <m/>
    <n v="1"/>
    <s v="1 BT shared between 3 units_x000a_1 neuropsychologist shared between 3 units_x000a_Manager also covers outpatient services_x000a_1 primary care physician that covers other units across the hospital"/>
    <n v="35.6"/>
    <n v="34.200000000000003"/>
    <m/>
    <s v="100%"/>
    <s v=""/>
    <x v="2"/>
    <m/>
    <x v="2"/>
    <m/>
    <m/>
    <x v="1"/>
    <s v="English;French"/>
    <x v="0"/>
    <m/>
    <m/>
    <x v="2"/>
    <m/>
    <m/>
    <x v="2"/>
    <m/>
    <m/>
    <x v="1"/>
    <m/>
    <m/>
    <x v="1"/>
    <m/>
    <m/>
    <s v=""/>
    <m/>
    <s v="Yes"/>
    <s v="johnstonki@ontarioshores.ca"/>
    <m/>
    <n v="0"/>
    <n v="1"/>
  </r>
  <r>
    <s v="Asset03449"/>
    <m/>
    <m/>
    <m/>
    <m/>
    <m/>
    <x v="2"/>
    <x v="15"/>
    <m/>
    <x v="2"/>
    <m/>
    <s v="TCU"/>
    <m/>
    <x v="3"/>
    <m/>
    <x v="29"/>
    <x v="1"/>
    <m/>
    <m/>
    <m/>
    <m/>
    <m/>
    <m/>
    <n v="0"/>
    <n v="0"/>
    <n v="0"/>
    <n v="0"/>
    <n v="0"/>
    <x v="1"/>
    <n v="12"/>
    <n v="0"/>
    <s v="Both"/>
    <n v="0"/>
    <m/>
    <s v="10500 Dufferin Street"/>
    <x v="9"/>
    <x v="0"/>
    <x v="268"/>
    <m/>
    <m/>
    <m/>
    <m/>
    <x v="2"/>
    <m/>
    <m/>
    <m/>
    <m/>
    <m/>
    <m/>
    <s v="1950 hours annually (37.5 hours per week)"/>
    <m/>
    <n v="0"/>
    <n v="0"/>
    <n v="0"/>
    <n v="0"/>
    <n v="0"/>
    <m/>
    <n v="0"/>
    <n v="0"/>
    <n v="0"/>
    <n v="0"/>
    <n v="0"/>
    <n v="0"/>
    <n v="0"/>
    <n v="0"/>
    <n v="0"/>
    <n v="0"/>
    <n v="0"/>
    <n v="0"/>
    <n v="0"/>
    <m/>
    <n v="0"/>
    <n v="0"/>
    <m/>
    <m/>
    <n v="0"/>
    <s v=""/>
    <n v="0"/>
    <n v="0"/>
    <m/>
    <s v="75% to &lt;100%"/>
    <s v="Inpatient discharges."/>
    <x v="2"/>
    <m/>
    <x v="2"/>
    <m/>
    <m/>
    <x v="1"/>
    <s v="English"/>
    <x v="0"/>
    <m/>
    <m/>
    <x v="2"/>
    <m/>
    <m/>
    <x v="2"/>
    <m/>
    <m/>
    <x v="1"/>
    <m/>
    <m/>
    <x v="1"/>
    <m/>
    <m/>
    <s v="Staffed by Richview Manor, Universal Care.  12 beds opened Feb 20, 2023."/>
    <m/>
    <s v="Yes"/>
    <s v="teresa.sitlani@mackenziehealth.ca"/>
    <m/>
    <n v="0"/>
    <n v="1"/>
  </r>
  <r>
    <s v="Asset04238"/>
    <m/>
    <m/>
    <m/>
    <m/>
    <m/>
    <x v="3"/>
    <x v="107"/>
    <m/>
    <x v="2"/>
    <m/>
    <s v="TGH Inpatient Psychiatry (8ES) - Geriatric"/>
    <m/>
    <x v="3"/>
    <m/>
    <x v="44"/>
    <x v="4"/>
    <m/>
    <m/>
    <m/>
    <m/>
    <m/>
    <m/>
    <n v="39"/>
    <n v="0"/>
    <n v="0"/>
    <n v="0"/>
    <n v="0"/>
    <x v="1"/>
    <n v="0"/>
    <n v="0"/>
    <m/>
    <n v="0"/>
    <m/>
    <s v=" 200 Elizabeth Street"/>
    <x v="7"/>
    <x v="0"/>
    <x v="116"/>
    <m/>
    <m/>
    <m/>
    <m/>
    <x v="1"/>
    <m/>
    <m/>
    <m/>
    <m/>
    <m/>
    <m/>
    <s v="Other"/>
    <m/>
    <n v="0"/>
    <n v="0"/>
    <n v="0"/>
    <n v="0"/>
    <n v="0"/>
    <m/>
    <n v="0"/>
    <n v="0"/>
    <n v="0"/>
    <n v="0"/>
    <n v="0"/>
    <n v="0"/>
    <n v="0"/>
    <n v="0"/>
    <n v="0"/>
    <n v="0"/>
    <n v="0"/>
    <n v="0"/>
    <n v="0"/>
    <m/>
    <n v="0"/>
    <n v="0"/>
    <m/>
    <m/>
    <n v="0"/>
    <m/>
    <n v="0"/>
    <n v="0"/>
    <m/>
    <s v=""/>
    <s v=""/>
    <x v="2"/>
    <m/>
    <x v="2"/>
    <m/>
    <m/>
    <x v="1"/>
    <s v="English"/>
    <x v="0"/>
    <m/>
    <m/>
    <x v="2"/>
    <m/>
    <m/>
    <x v="2"/>
    <m/>
    <m/>
    <x v="1"/>
    <m/>
    <m/>
    <x v="1"/>
    <m/>
    <m/>
    <m/>
    <m/>
    <s v="Yes"/>
    <s v="alison.seto@uhn.ca"/>
    <m/>
    <n v="0"/>
    <n v="1"/>
  </r>
  <r>
    <s v="Asset03976"/>
    <m/>
    <m/>
    <m/>
    <m/>
    <m/>
    <x v="3"/>
    <x v="99"/>
    <m/>
    <x v="2"/>
    <m/>
    <s v="Seniors Care Unit"/>
    <m/>
    <x v="3"/>
    <m/>
    <x v="6"/>
    <x v="4"/>
    <m/>
    <m/>
    <m/>
    <m/>
    <m/>
    <m/>
    <n v="0"/>
    <n v="0"/>
    <n v="0"/>
    <n v="0"/>
    <n v="0"/>
    <x v="1"/>
    <n v="0"/>
    <n v="110"/>
    <s v="Weekdays; Weekends"/>
    <n v="0"/>
    <m/>
    <s v="100 Queensway West"/>
    <x v="52"/>
    <x v="0"/>
    <x v="107"/>
    <m/>
    <m/>
    <m/>
    <m/>
    <x v="3"/>
    <m/>
    <m/>
    <m/>
    <m/>
    <m/>
    <m/>
    <s v="1950 hours annually (37.5 hours per week)"/>
    <m/>
    <n v="1.5"/>
    <n v="0"/>
    <n v="0.5"/>
    <n v="0"/>
    <n v="0"/>
    <m/>
    <n v="0"/>
    <n v="1"/>
    <n v="0"/>
    <n v="0"/>
    <n v="0"/>
    <n v="1"/>
    <n v="1"/>
    <n v="1.2"/>
    <n v="0"/>
    <n v="0"/>
    <n v="0"/>
    <n v="0"/>
    <n v="1"/>
    <m/>
    <n v="0.5"/>
    <n v="0.5"/>
    <m/>
    <m/>
    <n v="0"/>
    <s v="The Seniors Care Unit is a 26-bed acute medicine unit for seniors. There is a pull model for admission. The most responsible physicians are geriatricians. There are 6 nurses (combination of RNs and RPNs) doing 12-hr day/night shifts on a rotational schedule 7 days/week."/>
    <n v="8.1999999999999993"/>
    <n v="6.7"/>
    <m/>
    <s v="75% to &lt;100%"/>
    <s v=""/>
    <x v="2"/>
    <m/>
    <x v="2"/>
    <m/>
    <m/>
    <x v="1"/>
    <s v="English"/>
    <x v="0"/>
    <m/>
    <m/>
    <x v="2"/>
    <m/>
    <m/>
    <x v="2"/>
    <m/>
    <m/>
    <x v="1"/>
    <m/>
    <m/>
    <x v="1"/>
    <m/>
    <m/>
    <m/>
    <m/>
    <s v="Yes"/>
    <s v="florence.paat@thp.ca"/>
    <m/>
    <n v="0"/>
    <n v="1"/>
  </r>
  <r>
    <s v="Asset03772"/>
    <m/>
    <m/>
    <m/>
    <m/>
    <m/>
    <x v="3"/>
    <x v="18"/>
    <m/>
    <x v="2"/>
    <m/>
    <s v="Acute Care of the Elderly (ACE) Unit"/>
    <m/>
    <x v="3"/>
    <m/>
    <x v="6"/>
    <x v="4"/>
    <m/>
    <m/>
    <m/>
    <m/>
    <m/>
    <m/>
    <n v="477"/>
    <n v="0"/>
    <n v="0"/>
    <n v="0"/>
    <n v="0"/>
    <x v="1"/>
    <n v="28"/>
    <n v="97.3"/>
    <m/>
    <n v="0"/>
    <m/>
    <s v="600 University Ave"/>
    <x v="7"/>
    <x v="0"/>
    <x v="18"/>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3723"/>
    <m/>
    <m/>
    <m/>
    <m/>
    <m/>
    <x v="3"/>
    <x v="101"/>
    <m/>
    <x v="2"/>
    <m/>
    <s v="Acute Care of the Elderly (ACE) Unit"/>
    <m/>
    <x v="3"/>
    <m/>
    <x v="6"/>
    <x v="4"/>
    <m/>
    <m/>
    <m/>
    <m/>
    <m/>
    <m/>
    <n v="0"/>
    <n v="0"/>
    <n v="0"/>
    <n v="0"/>
    <n v="0"/>
    <x v="1"/>
    <n v="0"/>
    <n v="0"/>
    <s v="Weekdays; Weekends"/>
    <n v="0"/>
    <m/>
    <s v="596 Davis Dr"/>
    <x v="54"/>
    <x v="0"/>
    <x v="109"/>
    <m/>
    <m/>
    <m/>
    <m/>
    <x v="2"/>
    <m/>
    <m/>
    <m/>
    <m/>
    <m/>
    <m/>
    <s v="1950 hours annually (37.5 hours per week)"/>
    <m/>
    <n v="0"/>
    <n v="1"/>
    <n v="0.5"/>
    <n v="0"/>
    <n v="0"/>
    <m/>
    <n v="0.7"/>
    <n v="1"/>
    <n v="0.5"/>
    <n v="0"/>
    <n v="0"/>
    <n v="1"/>
    <n v="1"/>
    <n v="0.5"/>
    <n v="0"/>
    <n v="0"/>
    <n v="0"/>
    <n v="0"/>
    <n v="1"/>
    <m/>
    <n v="0"/>
    <n v="0.5"/>
    <m/>
    <m/>
    <n v="0"/>
    <m/>
    <n v="7.7"/>
    <n v="6.7"/>
    <m/>
    <s v="100%"/>
    <s v=""/>
    <x v="2"/>
    <m/>
    <x v="2"/>
    <m/>
    <m/>
    <x v="1"/>
    <s v="English"/>
    <x v="0"/>
    <m/>
    <m/>
    <x v="2"/>
    <m/>
    <m/>
    <x v="2"/>
    <m/>
    <m/>
    <x v="1"/>
    <m/>
    <m/>
    <x v="1"/>
    <m/>
    <m/>
    <m/>
    <m/>
    <s v="Yes"/>
    <s v="jpopplow@southlake.ca"/>
    <m/>
    <n v="0"/>
    <n v="1"/>
  </r>
  <r>
    <s v="Asset04062"/>
    <m/>
    <m/>
    <m/>
    <m/>
    <m/>
    <x v="3"/>
    <x v="119"/>
    <m/>
    <x v="2"/>
    <m/>
    <s v="Acute Care of the Elderly (ACE) Unit"/>
    <m/>
    <x v="3"/>
    <m/>
    <x v="6"/>
    <x v="4"/>
    <m/>
    <m/>
    <m/>
    <m/>
    <m/>
    <m/>
    <n v="185"/>
    <n v="0"/>
    <n v="0"/>
    <n v="0"/>
    <n v="0"/>
    <x v="1"/>
    <n v="12"/>
    <n v="47.4"/>
    <m/>
    <n v="0"/>
    <m/>
    <s v="4001 Leslie St"/>
    <x v="61"/>
    <x v="0"/>
    <x v="130"/>
    <m/>
    <m/>
    <m/>
    <m/>
    <x v="1"/>
    <m/>
    <m/>
    <m/>
    <m/>
    <m/>
    <m/>
    <s v="Other"/>
    <m/>
    <n v="0"/>
    <n v="0.5"/>
    <n v="0"/>
    <n v="0.5"/>
    <n v="0"/>
    <m/>
    <n v="0.5"/>
    <n v="0"/>
    <n v="0"/>
    <n v="0"/>
    <n v="0"/>
    <n v="1"/>
    <n v="0"/>
    <n v="0"/>
    <n v="0"/>
    <n v="0"/>
    <n v="0"/>
    <n v="0"/>
    <n v="0.5"/>
    <m/>
    <n v="0"/>
    <n v="0"/>
    <m/>
    <m/>
    <n v="0"/>
    <m/>
    <n v="3"/>
    <n v="2"/>
    <m/>
    <s v="100%"/>
    <s v=""/>
    <x v="2"/>
    <m/>
    <x v="2"/>
    <m/>
    <m/>
    <x v="1"/>
    <s v="English"/>
    <x v="0"/>
    <m/>
    <m/>
    <x v="2"/>
    <m/>
    <m/>
    <x v="2"/>
    <m/>
    <m/>
    <x v="1"/>
    <m/>
    <m/>
    <x v="1"/>
    <m/>
    <m/>
    <m/>
    <m/>
    <s v="Yes"/>
    <s v="william.underwood@nygh.on.ca"/>
    <m/>
    <n v="0"/>
    <n v="1"/>
  </r>
  <r>
    <s v="Asset04132"/>
    <m/>
    <m/>
    <m/>
    <m/>
    <m/>
    <x v="3"/>
    <x v="12"/>
    <m/>
    <x v="2"/>
    <m/>
    <s v="Specialized Seniors Care Unit"/>
    <m/>
    <x v="3"/>
    <m/>
    <x v="6"/>
    <x v="4"/>
    <m/>
    <m/>
    <m/>
    <m/>
    <m/>
    <m/>
    <n v="0"/>
    <n v="0"/>
    <n v="0"/>
    <n v="0"/>
    <n v="0"/>
    <x v="1"/>
    <n v="34"/>
    <n v="101"/>
    <s v="Both"/>
    <n v="0"/>
    <m/>
    <s v="201 Georgian Drive"/>
    <x v="10"/>
    <x v="0"/>
    <x v="12"/>
    <m/>
    <m/>
    <m/>
    <m/>
    <x v="2"/>
    <m/>
    <m/>
    <m/>
    <m/>
    <m/>
    <m/>
    <s v="Other"/>
    <m/>
    <n v="2"/>
    <n v="0"/>
    <n v="0.6"/>
    <n v="0.5"/>
    <n v="0"/>
    <m/>
    <n v="0.25"/>
    <n v="1"/>
    <n v="1"/>
    <n v="0"/>
    <n v="12"/>
    <n v="1"/>
    <n v="1"/>
    <n v="0"/>
    <n v="0"/>
    <n v="0"/>
    <n v="13"/>
    <n v="15"/>
    <n v="0.8"/>
    <m/>
    <n v="0.5"/>
    <n v="2"/>
    <m/>
    <m/>
    <n v="0"/>
    <m/>
    <n v="50.65"/>
    <n v="48.150000000000006"/>
    <m/>
    <s v="100%"/>
    <s v=""/>
    <x v="2"/>
    <m/>
    <x v="2"/>
    <m/>
    <m/>
    <x v="1"/>
    <s v="English;French"/>
    <x v="0"/>
    <m/>
    <m/>
    <x v="2"/>
    <m/>
    <m/>
    <x v="2"/>
    <m/>
    <m/>
    <x v="1"/>
    <m/>
    <m/>
    <x v="1"/>
    <m/>
    <m/>
    <m/>
    <m/>
    <s v="Yes"/>
    <s v="FletcherT@rvh.on.ca"/>
    <m/>
    <n v="0"/>
    <n v="1"/>
  </r>
  <r>
    <s v="Asset04309"/>
    <m/>
    <m/>
    <m/>
    <m/>
    <m/>
    <x v="3"/>
    <x v="134"/>
    <m/>
    <x v="2"/>
    <m/>
    <s v="Acute and Reactivation Care Centre"/>
    <m/>
    <x v="3"/>
    <m/>
    <x v="6"/>
    <x v="4"/>
    <m/>
    <m/>
    <m/>
    <m/>
    <m/>
    <m/>
    <n v="303"/>
    <n v="0"/>
    <n v="0"/>
    <n v="0"/>
    <n v="0"/>
    <x v="1"/>
    <n v="52"/>
    <n v="86"/>
    <s v="Weekdays; Weekends"/>
    <n v="0"/>
    <m/>
    <s v="41 Ramsey Lake Road"/>
    <x v="72"/>
    <x v="0"/>
    <x v="147"/>
    <m/>
    <m/>
    <m/>
    <m/>
    <x v="6"/>
    <m/>
    <m/>
    <m/>
    <m/>
    <m/>
    <m/>
    <s v="1950 hours annually (37.5 hours per week)"/>
    <m/>
    <n v="0"/>
    <n v="0"/>
    <n v="1"/>
    <n v="1"/>
    <n v="0"/>
    <m/>
    <n v="0"/>
    <n v="2"/>
    <n v="0"/>
    <n v="0"/>
    <n v="7"/>
    <n v="0"/>
    <n v="0"/>
    <n v="0"/>
    <n v="0"/>
    <n v="0"/>
    <n v="14.5"/>
    <n v="19.5"/>
    <n v="2"/>
    <m/>
    <n v="0.5"/>
    <n v="1"/>
    <m/>
    <m/>
    <n v="4"/>
    <s v="Reactivation Worker_x000a_1 fte manager, 2.5 fte ward clerks'.5 ward clerk, 1 BSO, 4 RPNs, 1.5 RN"/>
    <n v="48.5"/>
    <n v="51.5"/>
    <m/>
    <s v="100%"/>
    <s v=""/>
    <x v="2"/>
    <m/>
    <x v="2"/>
    <m/>
    <m/>
    <x v="1"/>
    <s v="English;French"/>
    <x v="0"/>
    <m/>
    <m/>
    <x v="2"/>
    <m/>
    <m/>
    <x v="2"/>
    <m/>
    <m/>
    <x v="1"/>
    <m/>
    <m/>
    <x v="1"/>
    <m/>
    <m/>
    <s v="No waiting time at the moment, although patients not always coming as early as they should come because of internal hospital processes. Usually day 4 post admission before they come. Moved 20 beds from Daffodil RCU end of Oct, so 38% occupancy, up to 86 by year end. "/>
    <m/>
    <s v="Yes"/>
    <s v="programs@geriatricsontario.ca"/>
    <m/>
    <n v="0"/>
    <n v="1"/>
  </r>
  <r>
    <s v="Asset04131"/>
    <m/>
    <m/>
    <m/>
    <m/>
    <m/>
    <x v="3"/>
    <x v="86"/>
    <m/>
    <x v="2"/>
    <m/>
    <s v="Geriatric Inpatients"/>
    <m/>
    <x v="3"/>
    <m/>
    <x v="6"/>
    <x v="4"/>
    <m/>
    <m/>
    <m/>
    <m/>
    <m/>
    <m/>
    <n v="0"/>
    <n v="3451"/>
    <n v="0"/>
    <n v="0"/>
    <n v="3451"/>
    <x v="1"/>
    <n v="0"/>
    <n v="0"/>
    <m/>
    <n v="0"/>
    <m/>
    <s v="381 Church St"/>
    <x v="47"/>
    <x v="0"/>
    <x v="241"/>
    <m/>
    <m/>
    <m/>
    <m/>
    <x v="2"/>
    <m/>
    <m/>
    <m/>
    <m/>
    <m/>
    <m/>
    <s v="1950 hours annually (37.5 hours per week)"/>
    <m/>
    <n v="0"/>
    <n v="0"/>
    <n v="0"/>
    <n v="0"/>
    <n v="0"/>
    <m/>
    <n v="0"/>
    <n v="0"/>
    <n v="0"/>
    <n v="0"/>
    <n v="0"/>
    <n v="0"/>
    <n v="0"/>
    <n v="0"/>
    <n v="0"/>
    <n v="0"/>
    <n v="0"/>
    <n v="0"/>
    <n v="0"/>
    <m/>
    <n v="0"/>
    <n v="0"/>
    <m/>
    <m/>
    <n v="0"/>
    <m/>
    <n v="0"/>
    <n v="0"/>
    <m/>
    <s v="75% to &lt;100%"/>
    <s v=""/>
    <x v="2"/>
    <m/>
    <x v="2"/>
    <m/>
    <m/>
    <x v="1"/>
    <s v="English"/>
    <x v="0"/>
    <m/>
    <m/>
    <x v="2"/>
    <m/>
    <m/>
    <x v="2"/>
    <m/>
    <m/>
    <x v="1"/>
    <m/>
    <m/>
    <x v="1"/>
    <m/>
    <m/>
    <m/>
    <m/>
    <s v="Yes"/>
    <s v="alogiudice@oakvalleyhealth.ca"/>
    <m/>
    <n v="0"/>
    <n v="1"/>
  </r>
  <r>
    <s v="Asset03687"/>
    <m/>
    <m/>
    <m/>
    <m/>
    <m/>
    <x v="3"/>
    <x v="150"/>
    <m/>
    <x v="2"/>
    <m/>
    <s v="Acute Care of the Elderly Unit (ACE)"/>
    <m/>
    <x v="3"/>
    <m/>
    <x v="6"/>
    <x v="4"/>
    <m/>
    <m/>
    <m/>
    <m/>
    <m/>
    <m/>
    <n v="427"/>
    <n v="-248"/>
    <n v="0"/>
    <n v="248"/>
    <n v="0"/>
    <x v="1"/>
    <n v="25"/>
    <n v="100"/>
    <s v="Weekdays; Weekends"/>
    <n v="0"/>
    <m/>
    <s v="2100 Bovaird Dr. East"/>
    <x v="27"/>
    <x v="0"/>
    <x v="166"/>
    <m/>
    <m/>
    <m/>
    <m/>
    <x v="2"/>
    <m/>
    <m/>
    <m/>
    <m/>
    <m/>
    <m/>
    <s v="1950 hours annually (37.5 hours per week)"/>
    <m/>
    <n v="0"/>
    <n v="0"/>
    <n v="0"/>
    <n v="0"/>
    <n v="0"/>
    <m/>
    <n v="0"/>
    <n v="0"/>
    <n v="0"/>
    <n v="0"/>
    <n v="0"/>
    <n v="0"/>
    <n v="0"/>
    <n v="0"/>
    <n v="0"/>
    <n v="0"/>
    <n v="0"/>
    <n v="0"/>
    <n v="0"/>
    <m/>
    <n v="0"/>
    <n v="0"/>
    <m/>
    <m/>
    <n v="0"/>
    <m/>
    <n v="0"/>
    <n v="0"/>
    <m/>
    <s v="100%"/>
    <s v=""/>
    <x v="2"/>
    <m/>
    <x v="2"/>
    <m/>
    <m/>
    <x v="1"/>
    <s v="English;French"/>
    <x v="0"/>
    <m/>
    <m/>
    <x v="2"/>
    <m/>
    <m/>
    <x v="2"/>
    <m/>
    <m/>
    <x v="1"/>
    <m/>
    <m/>
    <x v="1"/>
    <m/>
    <m/>
    <m/>
    <m/>
    <s v="Yes"/>
    <s v="shailesh.nadkarni@williamoslerhs.ca"/>
    <m/>
    <n v="0"/>
    <n v="1"/>
  </r>
  <r>
    <s v="Asset04239"/>
    <m/>
    <m/>
    <m/>
    <m/>
    <m/>
    <x v="3"/>
    <x v="33"/>
    <m/>
    <x v="2"/>
    <m/>
    <s v="Acute Care of the Elderly Unit (ACE)"/>
    <m/>
    <x v="3"/>
    <m/>
    <x v="6"/>
    <x v="4"/>
    <m/>
    <m/>
    <m/>
    <m/>
    <m/>
    <m/>
    <n v="1151"/>
    <n v="0"/>
    <n v="0"/>
    <n v="0"/>
    <n v="0"/>
    <x v="1"/>
    <n v="32"/>
    <n v="95"/>
    <m/>
    <n v="0"/>
    <m/>
    <s v="1235 Wilson Ave."/>
    <x v="7"/>
    <x v="0"/>
    <x v="32"/>
    <m/>
    <m/>
    <m/>
    <m/>
    <x v="1"/>
    <m/>
    <m/>
    <m/>
    <m/>
    <m/>
    <m/>
    <s v="1950 hours annually (37.5 hours per week)"/>
    <m/>
    <n v="0.5"/>
    <n v="0"/>
    <n v="0.5"/>
    <n v="1"/>
    <n v="0"/>
    <m/>
    <n v="0"/>
    <n v="1"/>
    <n v="0"/>
    <n v="0"/>
    <n v="0"/>
    <n v="0.5"/>
    <n v="1"/>
    <n v="0.8"/>
    <n v="0"/>
    <n v="0"/>
    <n v="22.4"/>
    <n v="7"/>
    <n v="1"/>
    <m/>
    <n v="0.1"/>
    <n v="0"/>
    <m/>
    <m/>
    <n v="0"/>
    <m/>
    <n v="35.800000000000004"/>
    <n v="34.299999999999997"/>
    <m/>
    <s v="100%"/>
    <s v=""/>
    <x v="2"/>
    <m/>
    <x v="2"/>
    <m/>
    <m/>
    <x v="1"/>
    <s v="English"/>
    <x v="0"/>
    <m/>
    <m/>
    <x v="2"/>
    <m/>
    <m/>
    <x v="2"/>
    <m/>
    <m/>
    <x v="1"/>
    <m/>
    <m/>
    <x v="1"/>
    <m/>
    <m/>
    <m/>
    <m/>
    <s v="Yes"/>
    <s v="Ppodolski@hrh.ca"/>
    <m/>
    <n v="0"/>
    <n v="1"/>
  </r>
  <r>
    <s v="Asset03902"/>
    <m/>
    <m/>
    <m/>
    <m/>
    <m/>
    <x v="3"/>
    <x v="20"/>
    <m/>
    <x v="2"/>
    <m/>
    <s v="Geriatric Medicine Unit, Civic Campus"/>
    <m/>
    <x v="3"/>
    <m/>
    <x v="6"/>
    <x v="4"/>
    <m/>
    <m/>
    <m/>
    <m/>
    <m/>
    <m/>
    <n v="582"/>
    <n v="0"/>
    <n v="0"/>
    <n v="0"/>
    <n v="0"/>
    <x v="1"/>
    <n v="24"/>
    <n v="98.66"/>
    <s v="Both"/>
    <n v="0"/>
    <m/>
    <s v="1053 Carling Ave"/>
    <x v="11"/>
    <x v="0"/>
    <x v="20"/>
    <m/>
    <m/>
    <m/>
    <m/>
    <x v="0"/>
    <m/>
    <m/>
    <m/>
    <m/>
    <m/>
    <m/>
    <s v="1950 hours annually (37.5 hours per week)"/>
    <m/>
    <n v="0"/>
    <n v="0"/>
    <n v="0"/>
    <n v="2.4"/>
    <n v="0"/>
    <m/>
    <n v="0"/>
    <n v="1.5"/>
    <n v="0"/>
    <n v="0"/>
    <n v="4.2"/>
    <n v="0"/>
    <n v="1"/>
    <n v="0"/>
    <n v="0"/>
    <n v="0"/>
    <n v="14.7"/>
    <n v="6.3"/>
    <n v="1.5"/>
    <m/>
    <n v="0"/>
    <n v="0"/>
    <m/>
    <m/>
    <n v="0"/>
    <s v="Rehab assistant 1.0"/>
    <n v="31.599999999999998"/>
    <n v="29.2"/>
    <m/>
    <s v="100%"/>
    <s v=""/>
    <x v="2"/>
    <m/>
    <x v="2"/>
    <m/>
    <m/>
    <x v="1"/>
    <s v="English"/>
    <x v="0"/>
    <m/>
    <m/>
    <x v="2"/>
    <m/>
    <m/>
    <x v="2"/>
    <m/>
    <m/>
    <x v="1"/>
    <m/>
    <m/>
    <x v="1"/>
    <m/>
    <m/>
    <s v="Last year the standard length of stay provided is total acute LOS. We now how access to data specific to our unit."/>
    <m/>
    <s v="Yes"/>
    <s v="cwallwork@toh.ca"/>
    <m/>
    <n v="0"/>
    <n v="1"/>
  </r>
  <r>
    <s v="Asset03755"/>
    <m/>
    <m/>
    <m/>
    <m/>
    <m/>
    <x v="3"/>
    <x v="151"/>
    <m/>
    <x v="2"/>
    <m/>
    <s v="Acute Care of the Elderly (ACE) Unit"/>
    <m/>
    <x v="3"/>
    <m/>
    <x v="6"/>
    <x v="4"/>
    <m/>
    <m/>
    <m/>
    <m/>
    <m/>
    <m/>
    <n v="199"/>
    <n v="0"/>
    <n v="0"/>
    <n v="0"/>
    <n v="0"/>
    <x v="1"/>
    <n v="10"/>
    <n v="81.599999999999994"/>
    <m/>
    <n v="0"/>
    <m/>
    <s v="36 Queen St E"/>
    <x v="7"/>
    <x v="0"/>
    <x v="167"/>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3681"/>
    <m/>
    <m/>
    <m/>
    <m/>
    <m/>
    <x v="3"/>
    <x v="11"/>
    <m/>
    <x v="2"/>
    <m/>
    <s v="BACE"/>
    <m/>
    <x v="3"/>
    <m/>
    <x v="6"/>
    <x v="4"/>
    <m/>
    <m/>
    <m/>
    <m/>
    <m/>
    <m/>
    <n v="0"/>
    <n v="0"/>
    <n v="0"/>
    <n v="0"/>
    <n v="0"/>
    <x v="1"/>
    <n v="12"/>
    <n v="100"/>
    <m/>
    <n v="0"/>
    <m/>
    <s v="3200 Major Mackenzie Drive West"/>
    <x v="9"/>
    <x v="0"/>
    <x v="11"/>
    <m/>
    <m/>
    <m/>
    <m/>
    <x v="2"/>
    <m/>
    <m/>
    <m/>
    <m/>
    <m/>
    <m/>
    <s v="1950 hours annually (37.5 hours per week)"/>
    <m/>
    <n v="0"/>
    <n v="0"/>
    <n v="0"/>
    <n v="0"/>
    <n v="0.3"/>
    <m/>
    <n v="0"/>
    <n v="0"/>
    <n v="0.33"/>
    <n v="0"/>
    <n v="9.1999999999999993"/>
    <n v="0"/>
    <n v="0.33"/>
    <n v="0.33"/>
    <n v="1"/>
    <n v="0"/>
    <n v="6.5"/>
    <n v="7.3"/>
    <n v="0.17"/>
    <m/>
    <n v="0"/>
    <n v="0"/>
    <m/>
    <m/>
    <n v="0.5"/>
    <s v="Other - Therapy assistant 0.5FTE_x000a_Partnership with LOFT with Behavioural Support Therapist 0.6FTE"/>
    <n v="25.460000000000004"/>
    <n v="24.66"/>
    <m/>
    <s v="100%"/>
    <s v="Inpatient referrals"/>
    <x v="2"/>
    <m/>
    <x v="2"/>
    <m/>
    <m/>
    <x v="1"/>
    <s v="English"/>
    <x v="0"/>
    <m/>
    <m/>
    <x v="2"/>
    <m/>
    <m/>
    <x v="2"/>
    <m/>
    <m/>
    <x v="1"/>
    <m/>
    <m/>
    <x v="1"/>
    <m/>
    <m/>
    <m/>
    <m/>
    <s v="Yes"/>
    <s v="peggy.richards@mackenziehealth.ca"/>
    <m/>
    <n v="0"/>
    <n v="1"/>
  </r>
  <r>
    <s v="Asset04142"/>
    <m/>
    <m/>
    <m/>
    <m/>
    <m/>
    <x v="3"/>
    <x v="7"/>
    <m/>
    <x v="2"/>
    <m/>
    <s v="Behavior Supports Transition Team"/>
    <m/>
    <x v="3"/>
    <m/>
    <x v="31"/>
    <x v="1"/>
    <m/>
    <m/>
    <m/>
    <m/>
    <m/>
    <m/>
    <n v="446"/>
    <n v="780"/>
    <n v="446"/>
    <n v="0"/>
    <n v="1226"/>
    <x v="1"/>
    <n v="0"/>
    <n v="0"/>
    <s v="Weekdays;"/>
    <n v="0"/>
    <m/>
    <s v="2867 Ellesmere Rd"/>
    <x v="6"/>
    <x v="0"/>
    <x v="232"/>
    <m/>
    <m/>
    <m/>
    <m/>
    <x v="1"/>
    <m/>
    <m/>
    <m/>
    <m/>
    <m/>
    <m/>
    <s v="1950 hours annually (37.5 hours per week)"/>
    <m/>
    <n v="0"/>
    <n v="0"/>
    <n v="0"/>
    <n v="0"/>
    <n v="0"/>
    <m/>
    <n v="0"/>
    <n v="0"/>
    <n v="0"/>
    <n v="0"/>
    <n v="3"/>
    <n v="0"/>
    <n v="0"/>
    <n v="0"/>
    <n v="0"/>
    <n v="0"/>
    <n v="3"/>
    <n v="0"/>
    <n v="0"/>
    <m/>
    <n v="0"/>
    <n v="0"/>
    <m/>
    <m/>
    <n v="0"/>
    <m/>
    <n v="6"/>
    <n v="6"/>
    <m/>
    <s v=""/>
    <s v=""/>
    <x v="2"/>
    <m/>
    <x v="2"/>
    <m/>
    <m/>
    <x v="1"/>
    <s v="English"/>
    <x v="0"/>
    <m/>
    <m/>
    <x v="2"/>
    <m/>
    <m/>
    <x v="2"/>
    <m/>
    <m/>
    <x v="1"/>
    <m/>
    <m/>
    <x v="1"/>
    <m/>
    <m/>
    <m/>
    <m/>
    <s v="Yes"/>
    <s v="sli2@shn.ca"/>
    <m/>
    <n v="0"/>
    <n v="1"/>
  </r>
  <r>
    <s v="Asset04134"/>
    <m/>
    <m/>
    <m/>
    <m/>
    <m/>
    <x v="3"/>
    <x v="206"/>
    <m/>
    <x v="2"/>
    <m/>
    <s v="Red Oak Behaviour Support Transition Unit - Georgian Manor"/>
    <m/>
    <x v="3"/>
    <m/>
    <x v="31"/>
    <x v="1"/>
    <m/>
    <m/>
    <m/>
    <m/>
    <m/>
    <m/>
    <n v="17"/>
    <n v="0"/>
    <n v="0"/>
    <n v="0"/>
    <n v="0"/>
    <x v="1"/>
    <n v="16"/>
    <n v="98"/>
    <s v="Weekdays; Weekends"/>
    <n v="120"/>
    <m/>
    <s v="101 Thompson Rd"/>
    <x v="53"/>
    <x v="0"/>
    <x v="246"/>
    <m/>
    <m/>
    <m/>
    <m/>
    <x v="2"/>
    <m/>
    <m/>
    <m/>
    <m/>
    <m/>
    <m/>
    <s v="1950 hours annually (37.5 hours per week)"/>
    <m/>
    <n v="0"/>
    <n v="0"/>
    <n v="0.75"/>
    <n v="0"/>
    <n v="0"/>
    <m/>
    <n v="0"/>
    <n v="0"/>
    <n v="0"/>
    <n v="0"/>
    <n v="14.44"/>
    <n v="0"/>
    <n v="0"/>
    <n v="0"/>
    <n v="0.3"/>
    <n v="0"/>
    <n v="1.4"/>
    <n v="4.49"/>
    <n v="0.2"/>
    <m/>
    <n v="0"/>
    <n v="1.4"/>
    <m/>
    <m/>
    <n v="0.6"/>
    <s v="0.6 includes physiotherapy, occupational therapy, dietary aides, housekeeping_x000a_access to consultant pharmacist through contracted service"/>
    <n v="22.98"/>
    <n v="23.28"/>
    <m/>
    <s v="100%"/>
    <s v=""/>
    <x v="2"/>
    <m/>
    <x v="2"/>
    <m/>
    <m/>
    <x v="1"/>
    <s v="English;French"/>
    <x v="0"/>
    <m/>
    <m/>
    <x v="2"/>
    <m/>
    <m/>
    <x v="2"/>
    <m/>
    <m/>
    <x v="1"/>
    <m/>
    <m/>
    <x v="1"/>
    <m/>
    <m/>
    <m/>
    <m/>
    <s v="Yes"/>
    <s v="alison.howard@simcoe.ca"/>
    <m/>
    <n v="0"/>
    <n v="1"/>
  </r>
  <r>
    <s v="Asset04069"/>
    <m/>
    <m/>
    <m/>
    <m/>
    <m/>
    <x v="3"/>
    <x v="48"/>
    <m/>
    <x v="2"/>
    <m/>
    <s v="Specialized Geriatric Services"/>
    <m/>
    <x v="3"/>
    <m/>
    <x v="49"/>
    <x v="5"/>
    <m/>
    <m/>
    <m/>
    <m/>
    <m/>
    <m/>
    <n v="554"/>
    <n v="1705"/>
    <n v="164"/>
    <n v="75"/>
    <n v="1944"/>
    <x v="0"/>
    <n v="0"/>
    <n v="0"/>
    <s v="Weekdays;"/>
    <n v="100"/>
    <m/>
    <s v="243 Consumers Road, 3rd Floor"/>
    <x v="7"/>
    <x v="0"/>
    <x v="50"/>
    <m/>
    <m/>
    <m/>
    <m/>
    <x v="1"/>
    <m/>
    <m/>
    <m/>
    <m/>
    <m/>
    <m/>
    <s v="1950 hours annually (37.5 hours per week)"/>
    <m/>
    <n v="0"/>
    <n v="2.02"/>
    <n v="0"/>
    <n v="0"/>
    <n v="0"/>
    <m/>
    <n v="0"/>
    <n v="0"/>
    <n v="0"/>
    <n v="0"/>
    <n v="0"/>
    <n v="0"/>
    <n v="0"/>
    <n v="0"/>
    <n v="0"/>
    <n v="0"/>
    <n v="0"/>
    <n v="0"/>
    <n v="0"/>
    <m/>
    <n v="0"/>
    <n v="0"/>
    <m/>
    <m/>
    <n v="0"/>
    <m/>
    <n v="2.02"/>
    <n v="0"/>
    <m/>
    <s v="75% to &lt;100%"/>
    <s v="- GPs_x000a_-inpatient_x000a_- NYGH ER_x000a_- NYGH outpatient clinics _x000a_-Retirement homes_x000a_-specialists _x000a_- other hospitals including rehab hospitals"/>
    <x v="2"/>
    <m/>
    <x v="2"/>
    <m/>
    <m/>
    <x v="1"/>
    <s v="English"/>
    <x v="0"/>
    <m/>
    <m/>
    <x v="2"/>
    <m/>
    <m/>
    <x v="2"/>
    <m/>
    <m/>
    <x v="1"/>
    <m/>
    <m/>
    <x v="1"/>
    <m/>
    <m/>
    <s v="- The total FTE is a summary of physician coverage for Geriatric Medicine, memory, Parkinson's clinics, Day Hospital &amp; outreach, -catchment in place"/>
    <m/>
    <s v="Yes"/>
    <s v="william.underwood@nygh.on.ca"/>
    <m/>
    <n v="0"/>
    <n v="1"/>
  </r>
  <r>
    <s v="Asset03862"/>
    <m/>
    <m/>
    <m/>
    <m/>
    <m/>
    <x v="3"/>
    <x v="194"/>
    <m/>
    <x v="2"/>
    <m/>
    <s v="County of Renfrew Paramedic Service"/>
    <m/>
    <x v="3"/>
    <m/>
    <x v="50"/>
    <x v="3"/>
    <m/>
    <m/>
    <m/>
    <m/>
    <m/>
    <m/>
    <n v="1103"/>
    <n v="12292"/>
    <n v="3132"/>
    <n v="0"/>
    <n v="15424"/>
    <x v="0"/>
    <n v="0"/>
    <n v="0"/>
    <s v="Weekdays; Weekends"/>
    <n v="3"/>
    <m/>
    <s v="9 International Drive"/>
    <x v="55"/>
    <x v="0"/>
    <x v="229"/>
    <m/>
    <m/>
    <m/>
    <m/>
    <x v="0"/>
    <m/>
    <m/>
    <m/>
    <m/>
    <m/>
    <m/>
    <s v="Other"/>
    <m/>
    <n v="3"/>
    <n v="0"/>
    <n v="0"/>
    <n v="0"/>
    <n v="0"/>
    <m/>
    <n v="0"/>
    <n v="0"/>
    <n v="0"/>
    <n v="6"/>
    <n v="0"/>
    <n v="0"/>
    <n v="0"/>
    <n v="0"/>
    <n v="0"/>
    <n v="0"/>
    <n v="0"/>
    <n v="0"/>
    <n v="0"/>
    <m/>
    <n v="0"/>
    <n v="0"/>
    <m/>
    <m/>
    <n v="0"/>
    <m/>
    <n v="9"/>
    <n v="6"/>
    <m/>
    <s v="75% to &lt;100%"/>
    <s v=""/>
    <x v="2"/>
    <m/>
    <x v="2"/>
    <m/>
    <m/>
    <x v="1"/>
    <s v="English;French"/>
    <x v="0"/>
    <m/>
    <m/>
    <x v="2"/>
    <m/>
    <m/>
    <x v="2"/>
    <m/>
    <m/>
    <x v="1"/>
    <m/>
    <m/>
    <x v="1"/>
    <m/>
    <m/>
    <m/>
    <m/>
    <s v="Yes"/>
    <s v="kstencill@countyofrenfrew.on.ca"/>
    <m/>
    <n v="0"/>
    <n v="1"/>
  </r>
  <r>
    <s v="Asset04024"/>
    <m/>
    <m/>
    <m/>
    <m/>
    <m/>
    <x v="3"/>
    <x v="221"/>
    <m/>
    <x v="2"/>
    <m/>
    <s v="West End Integrated Falls Prevention Program"/>
    <m/>
    <x v="3"/>
    <m/>
    <x v="38"/>
    <x v="3"/>
    <m/>
    <m/>
    <m/>
    <m/>
    <m/>
    <m/>
    <n v="215"/>
    <n v="863"/>
    <n v="0"/>
    <n v="0"/>
    <n v="863"/>
    <x v="0"/>
    <n v="0"/>
    <n v="0"/>
    <m/>
    <n v="0"/>
    <m/>
    <s v="1365 Richmond Road"/>
    <x v="11"/>
    <x v="0"/>
    <x v="269"/>
    <m/>
    <m/>
    <m/>
    <m/>
    <x v="0"/>
    <m/>
    <m/>
    <m/>
    <m/>
    <m/>
    <m/>
    <s v="1820 hours annually (35 hours per week)"/>
    <m/>
    <n v="0"/>
    <n v="0"/>
    <n v="0"/>
    <n v="0"/>
    <n v="0"/>
    <m/>
    <n v="1"/>
    <n v="1"/>
    <n v="0"/>
    <n v="0"/>
    <n v="0"/>
    <n v="0"/>
    <n v="1"/>
    <n v="0"/>
    <n v="0"/>
    <n v="0"/>
    <n v="1"/>
    <n v="0"/>
    <n v="0"/>
    <m/>
    <n v="0"/>
    <n v="1"/>
    <m/>
    <m/>
    <n v="0"/>
    <m/>
    <n v="5"/>
    <n v="5"/>
    <m/>
    <s v="100%"/>
    <s v="GEM program"/>
    <x v="2"/>
    <m/>
    <x v="2"/>
    <m/>
    <m/>
    <x v="1"/>
    <s v="English"/>
    <x v="0"/>
    <m/>
    <m/>
    <x v="2"/>
    <m/>
    <m/>
    <x v="2"/>
    <m/>
    <m/>
    <x v="1"/>
    <m/>
    <m/>
    <x v="1"/>
    <m/>
    <m/>
    <m/>
    <m/>
    <s v="Yes"/>
    <s v="s.shah@pqchc.com"/>
    <m/>
    <n v="0"/>
    <n v="1"/>
  </r>
  <r>
    <s v="Asset03962"/>
    <m/>
    <m/>
    <m/>
    <m/>
    <m/>
    <x v="3"/>
    <x v="203"/>
    <m/>
    <x v="2"/>
    <m/>
    <s v="Strong and Steady"/>
    <m/>
    <x v="3"/>
    <m/>
    <x v="38"/>
    <x v="3"/>
    <m/>
    <m/>
    <m/>
    <m/>
    <m/>
    <m/>
    <n v="0"/>
    <n v="36"/>
    <n v="0"/>
    <n v="84"/>
    <n v="120"/>
    <x v="0"/>
    <n v="0"/>
    <n v="0"/>
    <m/>
    <n v="0"/>
    <m/>
    <s v="100 Constellation Cr"/>
    <x v="11"/>
    <x v="0"/>
    <x v="243"/>
    <m/>
    <m/>
    <m/>
    <m/>
    <x v="0"/>
    <m/>
    <m/>
    <m/>
    <m/>
    <m/>
    <m/>
    <s v="1820 hours annually (35 hours per week)"/>
    <m/>
    <n v="0"/>
    <n v="0"/>
    <n v="0"/>
    <n v="0"/>
    <n v="0"/>
    <m/>
    <n v="0"/>
    <n v="0"/>
    <n v="0"/>
    <n v="0"/>
    <n v="0"/>
    <n v="0"/>
    <n v="0"/>
    <n v="0"/>
    <n v="0"/>
    <n v="0"/>
    <n v="1"/>
    <n v="0"/>
    <n v="0"/>
    <m/>
    <n v="0"/>
    <n v="0"/>
    <m/>
    <m/>
    <n v="0"/>
    <m/>
    <n v="1"/>
    <n v="1"/>
    <m/>
    <s v=""/>
    <s v=""/>
    <x v="2"/>
    <m/>
    <x v="2"/>
    <m/>
    <m/>
    <x v="1"/>
    <s v="English"/>
    <x v="0"/>
    <m/>
    <m/>
    <x v="2"/>
    <m/>
    <m/>
    <x v="2"/>
    <m/>
    <m/>
    <x v="1"/>
    <m/>
    <m/>
    <x v="1"/>
    <m/>
    <m/>
    <m/>
    <m/>
    <s v="Yes"/>
    <s v="brook.tariku@ottawa.ca"/>
    <m/>
    <n v="0"/>
    <n v="1"/>
  </r>
  <r>
    <s v="Asset03895"/>
    <m/>
    <m/>
    <m/>
    <m/>
    <m/>
    <x v="3"/>
    <x v="20"/>
    <m/>
    <x v="2"/>
    <m/>
    <s v="Champlains Falls Assessment and Streamlined Treatment (C-FAST) Clinic"/>
    <m/>
    <x v="3"/>
    <m/>
    <x v="38"/>
    <x v="3"/>
    <m/>
    <m/>
    <m/>
    <m/>
    <m/>
    <m/>
    <n v="138"/>
    <n v="396"/>
    <n v="121"/>
    <n v="0"/>
    <n v="517"/>
    <x v="0"/>
    <n v="0"/>
    <n v="0"/>
    <s v="Weekdays;"/>
    <n v="35"/>
    <m/>
    <s v="1053 Carling Ave"/>
    <x v="11"/>
    <x v="0"/>
    <x v="20"/>
    <m/>
    <m/>
    <m/>
    <m/>
    <x v="0"/>
    <m/>
    <m/>
    <m/>
    <m/>
    <m/>
    <m/>
    <s v="1950 hours annually (37.5 hours per week)"/>
    <m/>
    <n v="0"/>
    <n v="0"/>
    <n v="0"/>
    <n v="0.21"/>
    <n v="0"/>
    <m/>
    <n v="0"/>
    <n v="0"/>
    <n v="0"/>
    <n v="0"/>
    <n v="0"/>
    <n v="0"/>
    <n v="1"/>
    <n v="0"/>
    <n v="0"/>
    <n v="0"/>
    <n v="0"/>
    <n v="0"/>
    <n v="0"/>
    <m/>
    <n v="0"/>
    <n v="0"/>
    <m/>
    <m/>
    <n v="0"/>
    <s v="Note: APN 1.0 FTE and counted already under overall Geriatric Medicine Clinics budgeted FTE staffing position"/>
    <n v="1.21"/>
    <n v="1"/>
    <m/>
    <s v="100%"/>
    <s v="Specifically GEM, GAOT (Geriatric Assessment Outreach Team), SGS Central Intake, Family Health Team (The Ottawa Hospital - two sites)"/>
    <x v="2"/>
    <m/>
    <x v="2"/>
    <m/>
    <m/>
    <x v="1"/>
    <s v="English;French"/>
    <x v="0"/>
    <m/>
    <m/>
    <x v="2"/>
    <m/>
    <m/>
    <x v="2"/>
    <m/>
    <m/>
    <x v="1"/>
    <m/>
    <m/>
    <x v="1"/>
    <m/>
    <m/>
    <s v="In-Person clinic actually operates two afternoons (eight hours per week). PT busy with initial virtual assessment, prep, follow-up and overall clinic operations on alternate days. Some last minute cancellations due to COVID (patients, caregivers, staff) but less overall impact in comparison to previous years. One &quot;appointment&quot; includes combined initial call by PT/APN, PT in-person assessment followed by Geriatrician assessment (this is counted as one appointment not 3 appointments). Visits are 60 minutes each and are counted separately (three visits with this scenario - initial phone, in-person PT, in-person geriatrician).  C-FAST clinic also current involved in REB approved research study where participants are choosing between  unique virtual game based  exercise program or traditional at home exercise program"/>
    <m/>
    <s v="Yes"/>
    <s v="tmackenzie@toh.ca"/>
    <m/>
    <n v="0"/>
    <n v="1"/>
  </r>
  <r>
    <s v="Asset03965"/>
    <m/>
    <m/>
    <m/>
    <m/>
    <m/>
    <x v="3"/>
    <x v="95"/>
    <m/>
    <x v="2"/>
    <m/>
    <s v="Falls clinic"/>
    <m/>
    <x v="3"/>
    <m/>
    <x v="38"/>
    <x v="3"/>
    <m/>
    <m/>
    <m/>
    <m/>
    <m/>
    <m/>
    <n v="177"/>
    <n v="354"/>
    <n v="0"/>
    <n v="0"/>
    <n v="354"/>
    <x v="0"/>
    <n v="0"/>
    <n v="0"/>
    <m/>
    <n v="0"/>
    <m/>
    <s v="2200 Eglinton Ave W"/>
    <x v="52"/>
    <x v="0"/>
    <x v="104"/>
    <m/>
    <m/>
    <m/>
    <m/>
    <x v="2"/>
    <m/>
    <m/>
    <m/>
    <m/>
    <m/>
    <m/>
    <s v="1950 hours annually (37.5 hours per week)"/>
    <m/>
    <n v="0"/>
    <n v="0"/>
    <n v="0"/>
    <n v="0"/>
    <n v="0"/>
    <m/>
    <n v="0"/>
    <n v="0"/>
    <n v="0"/>
    <n v="0"/>
    <n v="0"/>
    <n v="0"/>
    <n v="0"/>
    <n v="0"/>
    <n v="0"/>
    <n v="0"/>
    <n v="0"/>
    <n v="0"/>
    <n v="0"/>
    <m/>
    <n v="0"/>
    <n v="0"/>
    <m/>
    <m/>
    <n v="0"/>
    <s v="The falls clinic at the Credit valley site runs once a week for a full day with a geriatrician and a physiotherapist"/>
    <n v="0"/>
    <n v="0"/>
    <m/>
    <s v="75% to &lt;100%"/>
    <s v="Referrals could also come from inpatient settings."/>
    <x v="2"/>
    <m/>
    <x v="2"/>
    <m/>
    <m/>
    <x v="1"/>
    <s v="English"/>
    <x v="0"/>
    <m/>
    <m/>
    <x v="2"/>
    <m/>
    <m/>
    <x v="2"/>
    <m/>
    <m/>
    <x v="1"/>
    <m/>
    <m/>
    <x v="1"/>
    <m/>
    <m/>
    <m/>
    <m/>
    <s v="Yes"/>
    <s v="florence.paat@thp.ca"/>
    <m/>
    <n v="0"/>
    <n v="1"/>
  </r>
  <r>
    <s v="Asset03968"/>
    <m/>
    <m/>
    <m/>
    <m/>
    <m/>
    <x v="3"/>
    <x v="198"/>
    <m/>
    <x v="2"/>
    <m/>
    <s v="Falls prevention clinic"/>
    <m/>
    <x v="3"/>
    <m/>
    <x v="38"/>
    <x v="3"/>
    <m/>
    <m/>
    <m/>
    <m/>
    <m/>
    <m/>
    <n v="193"/>
    <n v="386"/>
    <n v="0"/>
    <n v="0"/>
    <n v="386"/>
    <x v="0"/>
    <n v="0"/>
    <n v="0"/>
    <s v="Weekdays;"/>
    <n v="350"/>
    <m/>
    <s v="150 Sherway Dr."/>
    <x v="103"/>
    <x v="0"/>
    <x v="235"/>
    <m/>
    <m/>
    <m/>
    <m/>
    <x v="1"/>
    <m/>
    <m/>
    <m/>
    <m/>
    <m/>
    <m/>
    <s v="1950 hours annually (37.5 hours per week)"/>
    <m/>
    <n v="0"/>
    <n v="0"/>
    <n v="0"/>
    <n v="0"/>
    <n v="0"/>
    <m/>
    <n v="0"/>
    <n v="0"/>
    <n v="0"/>
    <n v="0"/>
    <n v="0"/>
    <n v="0"/>
    <n v="0"/>
    <n v="0"/>
    <n v="0"/>
    <n v="0"/>
    <n v="0"/>
    <n v="0"/>
    <n v="0"/>
    <m/>
    <n v="0"/>
    <n v="0"/>
    <m/>
    <m/>
    <n v="0"/>
    <s v="The Falls clinic at the Queensway location is in operation once a week (full day) with a geriatrician and a physiotherapist"/>
    <n v="0"/>
    <n v="0"/>
    <m/>
    <s v="75% to &lt;100%"/>
    <s v=""/>
    <x v="2"/>
    <m/>
    <x v="2"/>
    <m/>
    <m/>
    <x v="1"/>
    <s v="English"/>
    <x v="0"/>
    <m/>
    <m/>
    <x v="2"/>
    <m/>
    <m/>
    <x v="2"/>
    <m/>
    <m/>
    <x v="1"/>
    <m/>
    <m/>
    <x v="1"/>
    <m/>
    <m/>
    <m/>
    <m/>
    <s v="Yes"/>
    <s v="florence.paat@thp.ca"/>
    <m/>
    <n v="0"/>
    <n v="1"/>
  </r>
  <r>
    <s v="Asset04187"/>
    <m/>
    <m/>
    <m/>
    <m/>
    <m/>
    <x v="3"/>
    <x v="33"/>
    <m/>
    <x v="2"/>
    <m/>
    <s v="Falls Clinic"/>
    <m/>
    <x v="3"/>
    <m/>
    <x v="38"/>
    <x v="3"/>
    <m/>
    <m/>
    <m/>
    <m/>
    <m/>
    <m/>
    <n v="168"/>
    <n v="711"/>
    <n v="0"/>
    <n v="0"/>
    <n v="711"/>
    <x v="0"/>
    <n v="0"/>
    <n v="0"/>
    <s v="Weekdays;"/>
    <n v="0"/>
    <m/>
    <s v="1235 Wilson Ave."/>
    <x v="7"/>
    <x v="0"/>
    <x v="32"/>
    <m/>
    <m/>
    <m/>
    <m/>
    <x v="1"/>
    <m/>
    <m/>
    <m/>
    <m/>
    <m/>
    <m/>
    <s v="1950 hours annually (37.5 hours per week)"/>
    <m/>
    <n v="0"/>
    <n v="0"/>
    <n v="0"/>
    <n v="0.2"/>
    <n v="0"/>
    <m/>
    <n v="0"/>
    <n v="0"/>
    <n v="0"/>
    <n v="0"/>
    <n v="0"/>
    <n v="0"/>
    <n v="0.4"/>
    <n v="0.4"/>
    <n v="0"/>
    <n v="0"/>
    <n v="0.2"/>
    <n v="0"/>
    <n v="0"/>
    <m/>
    <n v="0"/>
    <n v="0"/>
    <m/>
    <m/>
    <n v="0"/>
    <m/>
    <n v="1.2"/>
    <n v="1"/>
    <m/>
    <s v="100%"/>
    <s v="Other is post hip fracture or falls admission"/>
    <x v="2"/>
    <m/>
    <x v="2"/>
    <m/>
    <m/>
    <x v="1"/>
    <s v="English"/>
    <x v="0"/>
    <m/>
    <m/>
    <x v="2"/>
    <m/>
    <m/>
    <x v="2"/>
    <m/>
    <m/>
    <x v="1"/>
    <m/>
    <m/>
    <x v="1"/>
    <m/>
    <m/>
    <s v="Our services are available and open to patients of all cultural backgrounds, but we do not have specific services for First Nation, Inuit or Metis communities."/>
    <m/>
    <s v="Yes"/>
    <s v="kcazabon@hrh.ca"/>
    <m/>
    <n v="0"/>
    <n v="1"/>
  </r>
  <r>
    <s v="Asset04297"/>
    <m/>
    <m/>
    <m/>
    <m/>
    <m/>
    <x v="3"/>
    <x v="88"/>
    <m/>
    <x v="2"/>
    <m/>
    <s v="Falls Prevention Clinic"/>
    <m/>
    <x v="3"/>
    <m/>
    <x v="38"/>
    <x v="3"/>
    <m/>
    <m/>
    <m/>
    <m/>
    <m/>
    <m/>
    <n v="102"/>
    <n v="354"/>
    <n v="0"/>
    <n v="0"/>
    <n v="354"/>
    <x v="0"/>
    <n v="0"/>
    <n v="0"/>
    <s v="Weekdays;"/>
    <n v="352"/>
    <m/>
    <s v="3001 Hospital Gate"/>
    <x v="49"/>
    <x v="0"/>
    <x v="97"/>
    <m/>
    <m/>
    <m/>
    <m/>
    <x v="2"/>
    <m/>
    <m/>
    <m/>
    <m/>
    <m/>
    <m/>
    <s v="1950 hours annually (37.5 hours per week)"/>
    <m/>
    <n v="0.12"/>
    <n v="0"/>
    <n v="0"/>
    <n v="0.05"/>
    <n v="0"/>
    <m/>
    <n v="0"/>
    <n v="7.0000000000000007E-2"/>
    <n v="0"/>
    <n v="0"/>
    <n v="0"/>
    <n v="0"/>
    <n v="7.0000000000000007E-2"/>
    <n v="0.2"/>
    <n v="0"/>
    <n v="0"/>
    <n v="0"/>
    <n v="0"/>
    <n v="0"/>
    <m/>
    <n v="0"/>
    <n v="7.0000000000000007E-2"/>
    <m/>
    <m/>
    <n v="0"/>
    <m/>
    <n v="0.58000000000000007"/>
    <n v="0.41000000000000003"/>
    <m/>
    <s v="100%"/>
    <s v=""/>
    <x v="2"/>
    <m/>
    <x v="2"/>
    <m/>
    <m/>
    <x v="1"/>
    <s v="English"/>
    <x v="0"/>
    <m/>
    <m/>
    <x v="2"/>
    <m/>
    <m/>
    <x v="2"/>
    <m/>
    <m/>
    <x v="1"/>
    <m/>
    <m/>
    <x v="1"/>
    <m/>
    <m/>
    <m/>
    <m/>
    <s v="Yes"/>
    <s v="programs@geriatricsontario.ca"/>
    <m/>
    <n v="0"/>
    <n v="1"/>
  </r>
  <r>
    <s v="Asset04289"/>
    <m/>
    <m/>
    <m/>
    <m/>
    <m/>
    <x v="3"/>
    <x v="54"/>
    <m/>
    <x v="2"/>
    <m/>
    <s v="Fall Prevention Program"/>
    <m/>
    <x v="3"/>
    <m/>
    <x v="38"/>
    <x v="3"/>
    <m/>
    <m/>
    <m/>
    <m/>
    <m/>
    <m/>
    <n v="436"/>
    <n v="2053"/>
    <n v="0"/>
    <n v="0"/>
    <n v="2053"/>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m/>
    <m/>
    <s v="Yes"/>
    <s v="programs@geriatricsontario.ca"/>
    <m/>
    <n v="1"/>
    <n v="1"/>
  </r>
  <r>
    <s v="Asset03720"/>
    <m/>
    <m/>
    <m/>
    <m/>
    <m/>
    <x v="3"/>
    <x v="25"/>
    <m/>
    <x v="2"/>
    <m/>
    <s v="Inpatient Geriatric Assessment Units A &amp; B"/>
    <m/>
    <x v="3"/>
    <m/>
    <x v="17"/>
    <x v="4"/>
    <m/>
    <m/>
    <m/>
    <m/>
    <m/>
    <m/>
    <n v="195"/>
    <n v="195"/>
    <n v="0"/>
    <n v="0"/>
    <n v="195"/>
    <x v="1"/>
    <n v="48"/>
    <n v="100"/>
    <s v="Weekdays; Weekends"/>
    <n v="0"/>
    <m/>
    <s v="80 Workman Way "/>
    <x v="7"/>
    <x v="0"/>
    <x v="24"/>
    <m/>
    <m/>
    <m/>
    <m/>
    <x v="1"/>
    <m/>
    <m/>
    <m/>
    <m/>
    <m/>
    <m/>
    <s v="1950 hours annually (37.5 hours per week)"/>
    <m/>
    <n v="4"/>
    <n v="0"/>
    <n v="1"/>
    <n v="0"/>
    <n v="7"/>
    <m/>
    <n v="0"/>
    <n v="2"/>
    <n v="0"/>
    <n v="0"/>
    <n v="31"/>
    <n v="1"/>
    <n v="0"/>
    <n v="0"/>
    <n v="2"/>
    <n v="0"/>
    <n v="25"/>
    <n v="12"/>
    <n v="3"/>
    <m/>
    <n v="0"/>
    <n v="3"/>
    <m/>
    <m/>
    <n v="0"/>
    <m/>
    <n v="91"/>
    <n v="78"/>
    <m/>
    <s v="75% to &lt;100%"/>
    <s v="Direct admission (from other hospitals, repatriation, transfers etc)"/>
    <x v="2"/>
    <m/>
    <x v="2"/>
    <m/>
    <m/>
    <x v="1"/>
    <s v="English;French"/>
    <x v="0"/>
    <m/>
    <m/>
    <x v="2"/>
    <m/>
    <m/>
    <x v="2"/>
    <m/>
    <m/>
    <x v="1"/>
    <m/>
    <m/>
    <x v="1"/>
    <m/>
    <m/>
    <m/>
    <m/>
    <s v="Yes"/>
    <s v="kimberly.martin@camh.ca"/>
    <m/>
    <n v="0"/>
    <n v="1"/>
  </r>
  <r>
    <s v="Asset04325"/>
    <m/>
    <m/>
    <m/>
    <m/>
    <m/>
    <x v="3"/>
    <x v="39"/>
    <m/>
    <x v="2"/>
    <m/>
    <s v="Geriatric Emergency Management - Cambridge Memorial Hospital"/>
    <m/>
    <x v="3"/>
    <m/>
    <x v="0"/>
    <x v="0"/>
    <m/>
    <m/>
    <m/>
    <m/>
    <m/>
    <m/>
    <n v="0"/>
    <n v="1267"/>
    <n v="0"/>
    <n v="0"/>
    <n v="1267"/>
    <x v="0"/>
    <n v="0"/>
    <n v="0"/>
    <s v="Weekdays; Weekends"/>
    <n v="0"/>
    <m/>
    <s v="700 Coronation Blvd"/>
    <x v="24"/>
    <x v="0"/>
    <x v="38"/>
    <m/>
    <m/>
    <m/>
    <m/>
    <x v="3"/>
    <m/>
    <m/>
    <m/>
    <m/>
    <m/>
    <m/>
    <s v="1950 hours annually (37.5 hours per week)"/>
    <m/>
    <n v="0"/>
    <n v="0"/>
    <n v="0"/>
    <n v="0"/>
    <n v="0"/>
    <m/>
    <n v="0"/>
    <n v="0"/>
    <n v="0"/>
    <n v="0"/>
    <n v="0"/>
    <n v="0"/>
    <n v="0"/>
    <n v="0"/>
    <n v="0"/>
    <n v="0"/>
    <n v="2"/>
    <n v="0"/>
    <n v="0"/>
    <m/>
    <n v="0"/>
    <n v="0"/>
    <m/>
    <m/>
    <n v="0"/>
    <m/>
    <n v="2"/>
    <n v="2"/>
    <m/>
    <s v="100%"/>
    <s v=""/>
    <x v="2"/>
    <m/>
    <x v="2"/>
    <m/>
    <m/>
    <x v="1"/>
    <s v="English;French"/>
    <x v="0"/>
    <m/>
    <m/>
    <x v="2"/>
    <m/>
    <m/>
    <x v="2"/>
    <m/>
    <m/>
    <x v="1"/>
    <m/>
    <m/>
    <x v="1"/>
    <m/>
    <m/>
    <s v="If language interpreter needed, the hospital uses VOYCE professional translation support.The hospital have an Inclusive Lead to support Indigenous services.Program in place since 2007"/>
    <m/>
    <s v="Yes"/>
    <s v="kkay@rgpo.ca"/>
    <m/>
    <n v="0"/>
    <n v="1"/>
  </r>
  <r>
    <s v="Asset04367"/>
    <m/>
    <m/>
    <m/>
    <m/>
    <m/>
    <x v="3"/>
    <x v="12"/>
    <m/>
    <x v="2"/>
    <m/>
    <s v="GEM"/>
    <m/>
    <x v="3"/>
    <m/>
    <x v="0"/>
    <x v="0"/>
    <m/>
    <m/>
    <m/>
    <m/>
    <m/>
    <m/>
    <n v="1013"/>
    <n v="1221"/>
    <n v="82"/>
    <n v="0"/>
    <n v="1303"/>
    <x v="0"/>
    <n v="0"/>
    <n v="0"/>
    <s v="Both"/>
    <n v="0"/>
    <m/>
    <s v="201 Georgian Drive"/>
    <x v="10"/>
    <x v="0"/>
    <x v="12"/>
    <m/>
    <m/>
    <m/>
    <m/>
    <x v="2"/>
    <m/>
    <m/>
    <m/>
    <m/>
    <m/>
    <m/>
    <s v="1950 hours annually (37.5 hours per week)"/>
    <m/>
    <n v="0"/>
    <n v="0"/>
    <n v="0"/>
    <n v="0"/>
    <n v="0"/>
    <m/>
    <n v="0"/>
    <n v="0"/>
    <n v="0"/>
    <n v="0"/>
    <n v="0"/>
    <n v="0"/>
    <n v="0"/>
    <n v="0"/>
    <n v="0"/>
    <n v="0"/>
    <n v="2.21"/>
    <n v="0"/>
    <n v="0"/>
    <m/>
    <n v="0"/>
    <n v="0"/>
    <m/>
    <m/>
    <n v="0"/>
    <m/>
    <n v="2.21"/>
    <n v="2.21"/>
    <m/>
    <s v="75% to &lt;100%"/>
    <s v=""/>
    <x v="2"/>
    <m/>
    <x v="2"/>
    <m/>
    <m/>
    <x v="1"/>
    <s v="English"/>
    <x v="0"/>
    <m/>
    <m/>
    <x v="2"/>
    <m/>
    <m/>
    <x v="2"/>
    <m/>
    <m/>
    <x v="1"/>
    <m/>
    <m/>
    <x v="1"/>
    <m/>
    <m/>
    <m/>
    <m/>
    <s v="Yes"/>
    <s v="kkay@rgpo.ca"/>
    <m/>
    <n v="0"/>
    <n v="1"/>
  </r>
  <r>
    <s v="Asset04335"/>
    <m/>
    <m/>
    <m/>
    <m/>
    <m/>
    <x v="3"/>
    <x v="110"/>
    <m/>
    <x v="2"/>
    <m/>
    <s v="Geriatric Emergency Management (GEM)"/>
    <m/>
    <x v="3"/>
    <m/>
    <x v="0"/>
    <x v="0"/>
    <m/>
    <m/>
    <m/>
    <m/>
    <m/>
    <m/>
    <n v="0"/>
    <n v="1000"/>
    <n v="0"/>
    <n v="0"/>
    <n v="1000"/>
    <x v="0"/>
    <n v="0"/>
    <n v="0"/>
    <m/>
    <n v="0"/>
    <m/>
    <s v="100 Rolling Hills Dr"/>
    <x v="56"/>
    <x v="0"/>
    <x v="120"/>
    <m/>
    <m/>
    <m/>
    <m/>
    <x v="2"/>
    <m/>
    <m/>
    <m/>
    <m/>
    <m/>
    <m/>
    <s v="1950 hours annually (37.5 hours per week)"/>
    <m/>
    <n v="0"/>
    <n v="0"/>
    <n v="0"/>
    <n v="0"/>
    <n v="0"/>
    <m/>
    <n v="0"/>
    <n v="0"/>
    <n v="0"/>
    <n v="0"/>
    <n v="0"/>
    <n v="0"/>
    <n v="0"/>
    <n v="0"/>
    <n v="0"/>
    <n v="0"/>
    <n v="1"/>
    <n v="0"/>
    <n v="0"/>
    <m/>
    <n v="0"/>
    <n v="0"/>
    <m/>
    <m/>
    <n v="0"/>
    <m/>
    <n v="1"/>
    <n v="1"/>
    <m/>
    <s v=""/>
    <s v=""/>
    <x v="2"/>
    <m/>
    <x v="2"/>
    <m/>
    <m/>
    <x v="1"/>
    <s v="English"/>
    <x v="0"/>
    <m/>
    <m/>
    <x v="2"/>
    <m/>
    <m/>
    <x v="2"/>
    <m/>
    <m/>
    <x v="1"/>
    <m/>
    <m/>
    <x v="1"/>
    <m/>
    <m/>
    <s v="Contact is: kstadnyk@headwatershealth.caProgram started 2010Provide a comprehensive geriatric assessment to identify the needs for complex/ frail older adults and provide referrals to the appropriate services.  This is part of the Aging At Home Strategy and this role is attempting to reduce admissions and long stays in hospital.  This includes medical/ psycho social (mental health)/ emotional/ environment/ functional/elder abuse.  At times (when we have one) I work with geriatric psychiatry for the mental health patients.  I provide a liason between patient and the formal and informal supports they have.  It also includes providing resources and education to patients/ families/ community partners.  I am not strictly utilized in the ER but also on the floors.  There is an informal geriatrician in the community which I refer to.  There have been BSO case managers at times but not at this time."/>
    <m/>
    <s v="Yes"/>
    <s v="kkay@rgpo.ca"/>
    <m/>
    <n v="0"/>
    <n v="1"/>
  </r>
  <r>
    <s v="Asset03916"/>
    <m/>
    <m/>
    <m/>
    <m/>
    <m/>
    <x v="3"/>
    <x v="76"/>
    <m/>
    <x v="2"/>
    <m/>
    <s v="Cornwall Community Hospital Geriatric Emergency Management  (CCH GEM)"/>
    <m/>
    <x v="3"/>
    <m/>
    <x v="0"/>
    <x v="0"/>
    <m/>
    <m/>
    <m/>
    <m/>
    <m/>
    <m/>
    <n v="247"/>
    <n v="247"/>
    <n v="43"/>
    <n v="0"/>
    <n v="290"/>
    <x v="0"/>
    <n v="0"/>
    <n v="0"/>
    <s v="Weekdays;"/>
    <n v="0"/>
    <m/>
    <s v="840 McConnell Ave"/>
    <x v="43"/>
    <x v="0"/>
    <x v="84"/>
    <m/>
    <m/>
    <m/>
    <m/>
    <x v="0"/>
    <m/>
    <m/>
    <m/>
    <m/>
    <m/>
    <m/>
    <s v="1950 hours annually (37.5 hours per week)"/>
    <m/>
    <n v="0"/>
    <n v="0"/>
    <n v="0"/>
    <n v="0"/>
    <n v="0"/>
    <m/>
    <n v="0"/>
    <n v="0"/>
    <n v="0"/>
    <n v="0"/>
    <n v="0"/>
    <n v="0"/>
    <n v="0"/>
    <n v="0"/>
    <n v="0"/>
    <n v="0"/>
    <n v="0.8"/>
    <n v="0"/>
    <n v="0"/>
    <m/>
    <n v="0"/>
    <n v="0"/>
    <m/>
    <m/>
    <n v="0"/>
    <m/>
    <n v="0.8"/>
    <n v="0.8"/>
    <m/>
    <s v="100%"/>
    <s v=""/>
    <x v="2"/>
    <m/>
    <x v="2"/>
    <m/>
    <m/>
    <x v="1"/>
    <s v="English;French"/>
    <x v="0"/>
    <m/>
    <m/>
    <x v="2"/>
    <m/>
    <m/>
    <x v="2"/>
    <m/>
    <m/>
    <x v="1"/>
    <m/>
    <m/>
    <x v="1"/>
    <m/>
    <m/>
    <s v="Current budget for GEM Nurse is 0.8 FTE(60 hrs.), hospital has been covering 0.2 (15 hrs) but can no longer cover the additional FTE."/>
    <m/>
    <s v="Yes"/>
    <s v="susan.sauve@cornwallhospital.ca"/>
    <m/>
    <n v="0"/>
    <n v="1"/>
  </r>
  <r>
    <s v="Asset04330"/>
    <m/>
    <m/>
    <m/>
    <m/>
    <m/>
    <x v="3"/>
    <x v="222"/>
    <m/>
    <x v="2"/>
    <m/>
    <s v="GEM"/>
    <m/>
    <x v="3"/>
    <m/>
    <x v="0"/>
    <x v="0"/>
    <m/>
    <m/>
    <m/>
    <m/>
    <m/>
    <m/>
    <n v="0"/>
    <n v="0"/>
    <n v="0"/>
    <n v="0"/>
    <n v="0"/>
    <x v="0"/>
    <n v="0"/>
    <n v="0"/>
    <m/>
    <n v="0"/>
    <m/>
    <s v="1112 St Andrews Dr"/>
    <x v="88"/>
    <x v="0"/>
    <x v="270"/>
    <m/>
    <m/>
    <m/>
    <m/>
    <x v="2"/>
    <m/>
    <m/>
    <m/>
    <m/>
    <m/>
    <m/>
    <s v="1950 hours annually (37.5 hours per week)"/>
    <m/>
    <n v="0"/>
    <n v="0"/>
    <n v="0"/>
    <n v="0"/>
    <n v="0"/>
    <m/>
    <n v="0"/>
    <n v="0"/>
    <n v="0"/>
    <n v="0"/>
    <n v="0"/>
    <n v="0"/>
    <n v="0"/>
    <n v="0"/>
    <n v="0"/>
    <n v="0"/>
    <n v="0.5"/>
    <n v="0"/>
    <n v="0"/>
    <m/>
    <n v="0"/>
    <n v="0"/>
    <m/>
    <m/>
    <n v="0"/>
    <m/>
    <n v="0.5"/>
    <n v="0.5"/>
    <m/>
    <s v=""/>
    <s v=""/>
    <x v="2"/>
    <m/>
    <x v="2"/>
    <m/>
    <m/>
    <x v="1"/>
    <s v="English"/>
    <x v="0"/>
    <m/>
    <m/>
    <x v="2"/>
    <m/>
    <m/>
    <x v="2"/>
    <m/>
    <m/>
    <x v="1"/>
    <m/>
    <m/>
    <x v="1"/>
    <m/>
    <m/>
    <s v="GEM support/PFN for ICU, support in acute if needed/SGS supportContact is: Kimberly Hickman Hickmank@gbgh.on.caProgram started in 2023"/>
    <m/>
    <s v="Yes"/>
    <s v="kkay@rgpo.ca"/>
    <m/>
    <n v="0"/>
    <n v="1"/>
  </r>
  <r>
    <s v="Asset04296"/>
    <m/>
    <m/>
    <m/>
    <m/>
    <m/>
    <x v="3"/>
    <x v="88"/>
    <m/>
    <x v="2"/>
    <m/>
    <s v="Geriatric Emergency Management (GEM)"/>
    <m/>
    <x v="3"/>
    <m/>
    <x v="0"/>
    <x v="0"/>
    <m/>
    <m/>
    <m/>
    <m/>
    <m/>
    <m/>
    <n v="0"/>
    <n v="673"/>
    <n v="0"/>
    <n v="0"/>
    <n v="673"/>
    <x v="0"/>
    <n v="0"/>
    <n v="0"/>
    <s v="Weekdays; Weekends"/>
    <n v="0"/>
    <m/>
    <s v="3001 Hospital Gate"/>
    <x v="49"/>
    <x v="0"/>
    <x v="97"/>
    <m/>
    <m/>
    <m/>
    <m/>
    <x v="2"/>
    <m/>
    <m/>
    <m/>
    <m/>
    <m/>
    <m/>
    <s v="1950 hours annually (37.5 hours per week)"/>
    <m/>
    <n v="0"/>
    <n v="0"/>
    <n v="0"/>
    <n v="0"/>
    <n v="0"/>
    <m/>
    <n v="0"/>
    <n v="0"/>
    <n v="0"/>
    <n v="0"/>
    <n v="0"/>
    <n v="0"/>
    <n v="0"/>
    <n v="0"/>
    <n v="0"/>
    <n v="0"/>
    <n v="0"/>
    <n v="0"/>
    <n v="0"/>
    <m/>
    <n v="0"/>
    <n v="0"/>
    <m/>
    <m/>
    <n v="0"/>
    <m/>
    <n v="0"/>
    <n v="0"/>
    <m/>
    <s v="100%"/>
    <s v=""/>
    <x v="2"/>
    <m/>
    <x v="2"/>
    <m/>
    <m/>
    <x v="1"/>
    <s v="English"/>
    <x v="0"/>
    <m/>
    <m/>
    <x v="2"/>
    <m/>
    <m/>
    <x v="2"/>
    <m/>
    <m/>
    <x v="1"/>
    <m/>
    <m/>
    <x v="1"/>
    <m/>
    <m/>
    <m/>
    <m/>
    <s v="Yes"/>
    <s v="programs@geriatricsontario.ca"/>
    <m/>
    <n v="0"/>
    <n v="1"/>
  </r>
  <r>
    <s v="Asset04202"/>
    <m/>
    <m/>
    <m/>
    <m/>
    <m/>
    <x v="3"/>
    <x v="86"/>
    <m/>
    <x v="2"/>
    <m/>
    <s v="Geriatric Emergency Medicine (GEM)"/>
    <m/>
    <x v="3"/>
    <m/>
    <x v="0"/>
    <x v="0"/>
    <m/>
    <m/>
    <m/>
    <m/>
    <m/>
    <m/>
    <n v="0"/>
    <n v="1175"/>
    <n v="0"/>
    <n v="0"/>
    <n v="1175"/>
    <x v="0"/>
    <n v="0"/>
    <n v="0"/>
    <s v="Weekdays; Weekends"/>
    <n v="0"/>
    <m/>
    <s v="381 Church St"/>
    <x v="47"/>
    <x v="0"/>
    <x v="241"/>
    <m/>
    <m/>
    <m/>
    <m/>
    <x v="2"/>
    <m/>
    <m/>
    <m/>
    <m/>
    <m/>
    <m/>
    <s v="1950 hours annually (37.5 hours per week)"/>
    <m/>
    <n v="0"/>
    <n v="0"/>
    <n v="0"/>
    <n v="0"/>
    <n v="0"/>
    <m/>
    <n v="2"/>
    <n v="0"/>
    <n v="0"/>
    <n v="0"/>
    <n v="0"/>
    <n v="0"/>
    <n v="0"/>
    <n v="0"/>
    <n v="0"/>
    <n v="0"/>
    <n v="0"/>
    <n v="0"/>
    <n v="0"/>
    <m/>
    <n v="0"/>
    <n v="0"/>
    <m/>
    <m/>
    <n v="0"/>
    <m/>
    <n v="2"/>
    <n v="2"/>
    <m/>
    <s v="75% to &lt;100%"/>
    <s v=""/>
    <x v="2"/>
    <m/>
    <x v="2"/>
    <m/>
    <m/>
    <x v="1"/>
    <s v="English"/>
    <x v="0"/>
    <m/>
    <m/>
    <x v="2"/>
    <m/>
    <m/>
    <x v="2"/>
    <m/>
    <m/>
    <x v="1"/>
    <m/>
    <m/>
    <x v="1"/>
    <m/>
    <m/>
    <s v="There are also 3 casual NPs providing services in addition to the 2 FTE reported."/>
    <m/>
    <s v="Yes"/>
    <s v="alogiudice@oakvalleyhealth.ca"/>
    <m/>
    <n v="0"/>
    <n v="1"/>
  </r>
  <r>
    <s v="Asset04336"/>
    <m/>
    <m/>
    <m/>
    <m/>
    <m/>
    <x v="3"/>
    <x v="124"/>
    <m/>
    <x v="2"/>
    <m/>
    <s v="GEM"/>
    <m/>
    <x v="3"/>
    <m/>
    <x v="0"/>
    <x v="0"/>
    <m/>
    <m/>
    <m/>
    <m/>
    <m/>
    <m/>
    <n v="0"/>
    <n v="1000"/>
    <n v="0"/>
    <n v="0"/>
    <n v="1000"/>
    <x v="0"/>
    <n v="0"/>
    <n v="0"/>
    <m/>
    <n v="0"/>
    <m/>
    <s v="713 chemin Montreal"/>
    <x v="11"/>
    <x v="0"/>
    <x v="135"/>
    <m/>
    <m/>
    <m/>
    <m/>
    <x v="0"/>
    <m/>
    <m/>
    <m/>
    <m/>
    <m/>
    <m/>
    <s v="1950 hours annually (37.5 hours per week)"/>
    <m/>
    <n v="0"/>
    <n v="0"/>
    <n v="0"/>
    <n v="0"/>
    <n v="0"/>
    <m/>
    <n v="0"/>
    <n v="0"/>
    <n v="0"/>
    <n v="0"/>
    <n v="0"/>
    <n v="0"/>
    <n v="0"/>
    <n v="0"/>
    <n v="0"/>
    <n v="0"/>
    <n v="2"/>
    <n v="0"/>
    <n v="0"/>
    <m/>
    <n v="0"/>
    <n v="0"/>
    <m/>
    <m/>
    <n v="0.2"/>
    <s v="Ad hoc access to OT and Care coordination in the ED"/>
    <n v="2"/>
    <n v="2.2000000000000002"/>
    <m/>
    <s v=""/>
    <s v=""/>
    <x v="2"/>
    <m/>
    <x v="2"/>
    <m/>
    <m/>
    <x v="1"/>
    <s v="English"/>
    <x v="0"/>
    <m/>
    <m/>
    <x v="2"/>
    <m/>
    <m/>
    <x v="2"/>
    <m/>
    <m/>
    <x v="1"/>
    <m/>
    <m/>
    <x v="1"/>
    <m/>
    <m/>
    <s v="Program commenced in 2009Contact is: jalie@montfort.on.ca"/>
    <m/>
    <s v="Yes"/>
    <s v="kkay@rgpo.ca"/>
    <m/>
    <n v="0"/>
    <n v="1"/>
  </r>
  <r>
    <s v="Asset04338"/>
    <m/>
    <m/>
    <m/>
    <m/>
    <m/>
    <x v="3"/>
    <x v="2"/>
    <m/>
    <x v="2"/>
    <m/>
    <s v="GEM"/>
    <m/>
    <x v="3"/>
    <m/>
    <x v="0"/>
    <x v="0"/>
    <m/>
    <m/>
    <m/>
    <m/>
    <m/>
    <m/>
    <n v="0"/>
    <n v="1400"/>
    <n v="0"/>
    <n v="0"/>
    <n v="1400"/>
    <x v="0"/>
    <n v="0"/>
    <n v="0"/>
    <s v="Weekdays;"/>
    <n v="0"/>
    <m/>
    <s v="1 Hospital Court"/>
    <x v="2"/>
    <x v="0"/>
    <x v="2"/>
    <m/>
    <m/>
    <m/>
    <m/>
    <x v="0"/>
    <m/>
    <m/>
    <m/>
    <m/>
    <m/>
    <m/>
    <s v="1950 hours annually (37.5 hours per week)"/>
    <m/>
    <n v="0"/>
    <n v="0"/>
    <n v="0"/>
    <n v="0"/>
    <n v="0"/>
    <m/>
    <n v="0"/>
    <n v="0"/>
    <n v="0"/>
    <n v="0"/>
    <n v="0"/>
    <n v="0"/>
    <n v="0"/>
    <n v="0"/>
    <n v="0"/>
    <n v="0"/>
    <n v="2"/>
    <n v="0"/>
    <n v="0"/>
    <m/>
    <n v="0"/>
    <n v="0"/>
    <m/>
    <m/>
    <n v="2"/>
    <s v="Also access to NP, MSW, OT, PT, Care coordinators working in the ED"/>
    <n v="2"/>
    <n v="4"/>
    <m/>
    <s v=""/>
    <s v=""/>
    <x v="2"/>
    <m/>
    <x v="2"/>
    <m/>
    <m/>
    <x v="1"/>
    <s v="English"/>
    <x v="0"/>
    <m/>
    <m/>
    <x v="2"/>
    <m/>
    <m/>
    <x v="2"/>
    <m/>
    <m/>
    <x v="1"/>
    <m/>
    <m/>
    <x v="1"/>
    <m/>
    <m/>
    <s v="GEM offers specialized geriatric emergency services in the ED and help support doctors with safe discharges home. We see patients 65 yrs and older. We do comprehensive or target assessments to screen for cognitive issues, falls anything related to geriatric syndromes to reduce admissions or repeat visits. We work closely with SW, Ontario Health at Home and our OT/PT team to try to put a plan in place prior to discharge for a safe plan. We render many different referrals pertaining to each patient. We work closely with different community partners. Senior Safety is key.Contact is: jmaughn@lh.ca"/>
    <m/>
    <s v="Yes"/>
    <s v="kkay@rgpo.ca"/>
    <m/>
    <n v="0"/>
    <n v="1"/>
  </r>
  <r>
    <s v="Asset04343"/>
    <m/>
    <m/>
    <m/>
    <m/>
    <m/>
    <x v="3"/>
    <x v="15"/>
    <m/>
    <x v="2"/>
    <m/>
    <s v="MRHH GEM"/>
    <m/>
    <x v="3"/>
    <m/>
    <x v="0"/>
    <x v="0"/>
    <m/>
    <m/>
    <m/>
    <m/>
    <m/>
    <m/>
    <n v="1413"/>
    <n v="1413"/>
    <n v="488"/>
    <n v="0"/>
    <n v="1901"/>
    <x v="0"/>
    <n v="0"/>
    <n v="0"/>
    <s v="Weekdays; Weekends"/>
    <n v="0"/>
    <m/>
    <s v="10 Trench Street"/>
    <x v="13"/>
    <x v="0"/>
    <x v="15"/>
    <m/>
    <m/>
    <m/>
    <m/>
    <x v="2"/>
    <m/>
    <m/>
    <m/>
    <m/>
    <m/>
    <m/>
    <s v="1950 hours annually (37.5 hours per week)"/>
    <m/>
    <n v="0"/>
    <n v="0"/>
    <n v="0"/>
    <n v="0"/>
    <n v="0"/>
    <m/>
    <n v="0"/>
    <n v="0"/>
    <n v="0"/>
    <n v="0"/>
    <n v="0"/>
    <n v="0"/>
    <n v="0"/>
    <n v="0"/>
    <n v="0"/>
    <n v="0"/>
    <n v="2.25"/>
    <n v="0"/>
    <n v="0"/>
    <m/>
    <n v="0"/>
    <n v="0"/>
    <m/>
    <m/>
    <n v="0"/>
    <m/>
    <n v="2.25"/>
    <n v="2.25"/>
    <m/>
    <s v="100%"/>
    <s v=""/>
    <x v="2"/>
    <m/>
    <x v="2"/>
    <m/>
    <m/>
    <x v="1"/>
    <s v="English"/>
    <x v="0"/>
    <m/>
    <m/>
    <x v="2"/>
    <m/>
    <m/>
    <x v="2"/>
    <m/>
    <m/>
    <x v="1"/>
    <m/>
    <m/>
    <x v="1"/>
    <m/>
    <m/>
    <s v="Program start: 2016Contact: patricia.moreno@mackenziehealth.ca"/>
    <m/>
    <s v="Yes"/>
    <s v="kkay@rgpo.ca"/>
    <m/>
    <n v="0"/>
    <n v="1"/>
  </r>
  <r>
    <s v="Asset04310"/>
    <m/>
    <m/>
    <m/>
    <m/>
    <m/>
    <x v="3"/>
    <x v="134"/>
    <m/>
    <x v="2"/>
    <m/>
    <s v="GEM"/>
    <m/>
    <x v="3"/>
    <m/>
    <x v="0"/>
    <x v="0"/>
    <m/>
    <m/>
    <m/>
    <m/>
    <m/>
    <m/>
    <n v="648"/>
    <n v="0"/>
    <n v="0"/>
    <n v="0"/>
    <n v="0"/>
    <x v="0"/>
    <n v="0"/>
    <n v="0"/>
    <s v="Weekdays; Weekends"/>
    <n v="0"/>
    <m/>
    <s v="41 Ramsey Lake Road"/>
    <x v="72"/>
    <x v="0"/>
    <x v="147"/>
    <m/>
    <m/>
    <m/>
    <m/>
    <x v="6"/>
    <m/>
    <m/>
    <m/>
    <m/>
    <m/>
    <m/>
    <s v="1950 hours annually (37.5 hours per week)"/>
    <m/>
    <n v="0"/>
    <n v="0"/>
    <n v="0"/>
    <n v="0"/>
    <n v="0"/>
    <m/>
    <n v="0"/>
    <n v="0"/>
    <n v="0"/>
    <n v="0"/>
    <n v="0"/>
    <n v="0"/>
    <n v="0"/>
    <n v="0"/>
    <n v="0"/>
    <n v="0"/>
    <n v="2.2400000000000002"/>
    <n v="0"/>
    <n v="0"/>
    <m/>
    <n v="0"/>
    <n v="0"/>
    <m/>
    <m/>
    <n v="0"/>
    <m/>
    <n v="2.2400000000000002"/>
    <n v="2.2400000000000002"/>
    <m/>
    <s v="100%"/>
    <s v=""/>
    <x v="2"/>
    <m/>
    <x v="2"/>
    <m/>
    <m/>
    <x v="1"/>
    <s v="English;French"/>
    <x v="0"/>
    <m/>
    <m/>
    <x v="2"/>
    <m/>
    <m/>
    <x v="2"/>
    <m/>
    <m/>
    <x v="1"/>
    <m/>
    <m/>
    <x v="1"/>
    <m/>
    <m/>
    <s v="4 nurses rotate through the role 12X7, 1 of the 4 can provide French language services. They are trained for the GEM role and get ongoing continuing ed."/>
    <m/>
    <s v="Yes"/>
    <s v="nsykes@hsnsudbury.ca"/>
    <m/>
    <n v="0"/>
    <n v="1"/>
  </r>
  <r>
    <s v="Asset04344"/>
    <m/>
    <m/>
    <m/>
    <m/>
    <m/>
    <x v="3"/>
    <x v="223"/>
    <m/>
    <x v="2"/>
    <m/>
    <s v="GEM"/>
    <m/>
    <x v="3"/>
    <m/>
    <x v="0"/>
    <x v="0"/>
    <m/>
    <m/>
    <m/>
    <m/>
    <m/>
    <m/>
    <n v="0"/>
    <n v="350"/>
    <n v="0"/>
    <n v="0"/>
    <n v="350"/>
    <x v="0"/>
    <n v="0"/>
    <n v="0"/>
    <s v="Weekdays;"/>
    <n v="0"/>
    <m/>
    <s v="217 Turcotte Park Rd"/>
    <x v="112"/>
    <x v="0"/>
    <x v="271"/>
    <m/>
    <m/>
    <m/>
    <m/>
    <x v="6"/>
    <m/>
    <m/>
    <m/>
    <m/>
    <m/>
    <m/>
    <s v="1950 hours annually (37.5 hours per week)"/>
    <m/>
    <n v="0"/>
    <n v="0"/>
    <n v="0"/>
    <n v="0"/>
    <n v="0"/>
    <m/>
    <n v="0"/>
    <n v="0"/>
    <n v="0"/>
    <n v="0"/>
    <n v="0"/>
    <n v="0"/>
    <n v="0"/>
    <n v="0"/>
    <n v="0"/>
    <n v="0"/>
    <n v="1"/>
    <n v="0"/>
    <n v="0"/>
    <m/>
    <n v="0"/>
    <n v="0"/>
    <m/>
    <m/>
    <n v="0"/>
    <m/>
    <n v="1"/>
    <n v="1"/>
    <m/>
    <s v=""/>
    <s v=""/>
    <x v="2"/>
    <m/>
    <x v="2"/>
    <m/>
    <m/>
    <x v="1"/>
    <s v="English"/>
    <x v="0"/>
    <m/>
    <m/>
    <x v="2"/>
    <m/>
    <m/>
    <x v="2"/>
    <m/>
    <m/>
    <x v="1"/>
    <m/>
    <m/>
    <x v="1"/>
    <m/>
    <m/>
    <s v="Program Start: 2022Contact: mpecore@mattawahospital.ca"/>
    <m/>
    <s v="Yes"/>
    <s v="kkay@rgpo.ca"/>
    <m/>
    <n v="0"/>
    <n v="1"/>
  </r>
  <r>
    <s v="Asset04366"/>
    <m/>
    <m/>
    <m/>
    <m/>
    <m/>
    <x v="3"/>
    <x v="224"/>
    <m/>
    <x v="2"/>
    <m/>
    <s v="GEM"/>
    <m/>
    <x v="3"/>
    <m/>
    <x v="0"/>
    <x v="0"/>
    <m/>
    <m/>
    <m/>
    <m/>
    <m/>
    <m/>
    <n v="0"/>
    <n v="375"/>
    <n v="0"/>
    <n v="0"/>
    <n v="375"/>
    <x v="0"/>
    <n v="0"/>
    <n v="0"/>
    <m/>
    <n v="0"/>
    <m/>
    <s v="70 Spine Rd."/>
    <x v="70"/>
    <x v="0"/>
    <x v="272"/>
    <m/>
    <m/>
    <m/>
    <m/>
    <x v="6"/>
    <m/>
    <m/>
    <m/>
    <m/>
    <m/>
    <m/>
    <s v="1950 hours annually (37.5 hours per week)"/>
    <m/>
    <n v="0"/>
    <n v="0"/>
    <n v="0"/>
    <n v="0"/>
    <n v="0"/>
    <m/>
    <n v="0"/>
    <n v="0"/>
    <n v="0"/>
    <n v="0"/>
    <n v="0"/>
    <n v="0"/>
    <n v="0"/>
    <n v="0"/>
    <n v="0"/>
    <n v="0"/>
    <n v="1"/>
    <n v="0"/>
    <n v="0"/>
    <m/>
    <n v="0"/>
    <n v="0"/>
    <m/>
    <m/>
    <n v="0"/>
    <m/>
    <n v="1"/>
    <n v="1"/>
    <m/>
    <s v=""/>
    <s v=""/>
    <x v="2"/>
    <m/>
    <x v="2"/>
    <m/>
    <m/>
    <x v="1"/>
    <s v="English"/>
    <x v="0"/>
    <m/>
    <m/>
    <x v="2"/>
    <m/>
    <m/>
    <x v="2"/>
    <m/>
    <m/>
    <x v="1"/>
    <m/>
    <m/>
    <x v="1"/>
    <m/>
    <m/>
    <s v="Started May 2023Contact: Helen Schryer; hschryer@sjgh.caIdentification through ISAR tool and Geriatric Syndromes, Assessment using GEM assessment, service planning and referral. No time for follow ups on a regular basis."/>
    <m/>
    <s v="Yes"/>
    <s v="lsanders@sjgh.ca"/>
    <m/>
    <n v="0"/>
    <n v="1"/>
  </r>
  <r>
    <s v="Asset04364"/>
    <m/>
    <m/>
    <m/>
    <m/>
    <m/>
    <x v="3"/>
    <x v="40"/>
    <m/>
    <x v="2"/>
    <m/>
    <s v="GEM"/>
    <m/>
    <x v="3"/>
    <m/>
    <x v="0"/>
    <x v="0"/>
    <m/>
    <m/>
    <m/>
    <m/>
    <m/>
    <m/>
    <n v="0"/>
    <n v="1025"/>
    <n v="0"/>
    <n v="0"/>
    <n v="1025"/>
    <x v="0"/>
    <n v="0"/>
    <n v="0"/>
    <s v="Weekdays; Weekends"/>
    <n v="0"/>
    <m/>
    <s v="911 Queen's Blvd"/>
    <x v="25"/>
    <x v="0"/>
    <x v="39"/>
    <m/>
    <m/>
    <m/>
    <m/>
    <x v="3"/>
    <m/>
    <m/>
    <m/>
    <m/>
    <m/>
    <m/>
    <s v="1950 hours annually (37.5 hours per week)"/>
    <m/>
    <n v="0"/>
    <n v="0"/>
    <n v="0"/>
    <n v="0"/>
    <n v="0"/>
    <m/>
    <n v="1"/>
    <n v="0"/>
    <n v="0"/>
    <n v="0"/>
    <n v="0"/>
    <n v="0"/>
    <n v="0"/>
    <n v="0"/>
    <n v="0"/>
    <n v="0"/>
    <n v="1.5"/>
    <n v="0"/>
    <n v="0"/>
    <m/>
    <n v="0"/>
    <n v="0"/>
    <m/>
    <m/>
    <n v="1"/>
    <s v="Our OT, SW, and CC are technically not part of the GEM program; however, we do have support from these roles"/>
    <n v="2.5"/>
    <n v="3.5"/>
    <m/>
    <s v="100%"/>
    <s v=""/>
    <x v="2"/>
    <m/>
    <x v="2"/>
    <m/>
    <m/>
    <x v="1"/>
    <s v="English;French"/>
    <x v="0"/>
    <m/>
    <m/>
    <x v="2"/>
    <m/>
    <m/>
    <x v="2"/>
    <m/>
    <m/>
    <x v="1"/>
    <m/>
    <m/>
    <x v="1"/>
    <m/>
    <m/>
    <s v="Started 2010 or 2015Contacts: Sandeep Kaur; sandekaur@smgh.caKayla Brooks; kabrooks@smgh.caMaria Boyes (WW GEM Clinical Lead) 519-621-2333 ext. 4185We facilitate timely, safe discharge to community by connecting with appropriate resources and avoid repetitive ED visits."/>
    <m/>
    <s v="Yes"/>
    <s v="heather.macleod@geriatricsontario.ca"/>
    <m/>
    <n v="0"/>
    <n v="1"/>
  </r>
  <r>
    <s v="Asset04357"/>
    <m/>
    <m/>
    <m/>
    <m/>
    <m/>
    <x v="3"/>
    <x v="106"/>
    <m/>
    <x v="2"/>
    <m/>
    <s v="GEM"/>
    <m/>
    <x v="3"/>
    <m/>
    <x v="0"/>
    <x v="0"/>
    <m/>
    <m/>
    <m/>
    <m/>
    <m/>
    <m/>
    <n v="392"/>
    <n v="347"/>
    <n v="139"/>
    <n v="0"/>
    <n v="486"/>
    <x v="0"/>
    <n v="0"/>
    <n v="0"/>
    <s v="Weekdays;"/>
    <n v="1"/>
    <m/>
    <s v="705 MacKay St"/>
    <x v="55"/>
    <x v="0"/>
    <x v="115"/>
    <m/>
    <m/>
    <m/>
    <m/>
    <x v="0"/>
    <m/>
    <m/>
    <m/>
    <m/>
    <m/>
    <m/>
    <s v="1950 hours annually (37.5 hours per week)"/>
    <m/>
    <n v="0"/>
    <n v="0"/>
    <n v="0"/>
    <n v="0"/>
    <n v="0"/>
    <m/>
    <n v="0"/>
    <n v="0"/>
    <n v="0"/>
    <n v="0"/>
    <n v="0"/>
    <n v="0"/>
    <n v="0"/>
    <n v="0"/>
    <n v="0"/>
    <n v="0"/>
    <n v="1"/>
    <n v="0"/>
    <n v="0"/>
    <m/>
    <n v="0"/>
    <n v="0"/>
    <m/>
    <m/>
    <n v="0"/>
    <m/>
    <n v="1"/>
    <n v="1"/>
    <m/>
    <s v=""/>
    <s v=""/>
    <x v="2"/>
    <m/>
    <x v="2"/>
    <m/>
    <m/>
    <x v="1"/>
    <s v="English;French"/>
    <x v="0"/>
    <m/>
    <m/>
    <x v="2"/>
    <m/>
    <m/>
    <x v="2"/>
    <m/>
    <m/>
    <x v="1"/>
    <m/>
    <m/>
    <x v="1"/>
    <m/>
    <m/>
    <s v="Program start: 2008Contact: Laura-lee.andrews@prh.caGEM nurses provide an expert clinical resource in hospital Emergency Departments. Their focus is on those frail seniors who are at risk of suffering adverse events, loss of independence and admission to hospital or long-term care. GEM nurses provide expert and targeted assessment and treatment services in the Emergency Department; they enhance linkage with hospital and community services and are advocates for the frail seniors they serve. As well, in their role as geriatrics educators and capacity builders within the ED, the hospital and the community, GEM nurses help to build the systems capacity to ensure that frail seniors at risk receive the right care, in the right place, at the right time."/>
    <m/>
    <s v="Yes"/>
    <s v="kkay@rgpo.ca"/>
    <m/>
    <n v="0"/>
    <n v="1"/>
  </r>
  <r>
    <s v="Asset04359"/>
    <m/>
    <m/>
    <m/>
    <m/>
    <m/>
    <x v="3"/>
    <x v="4"/>
    <m/>
    <x v="2"/>
    <m/>
    <s v="GEM"/>
    <m/>
    <x v="3"/>
    <m/>
    <x v="0"/>
    <x v="0"/>
    <m/>
    <m/>
    <m/>
    <m/>
    <m/>
    <m/>
    <n v="0"/>
    <n v="500"/>
    <n v="0"/>
    <n v="0"/>
    <n v="500"/>
    <x v="0"/>
    <n v="0"/>
    <n v="0"/>
    <m/>
    <n v="0"/>
    <m/>
    <s v="1 Hospital Dr."/>
    <x v="4"/>
    <x v="0"/>
    <x v="4"/>
    <m/>
    <m/>
    <m/>
    <m/>
    <x v="0"/>
    <m/>
    <m/>
    <m/>
    <m/>
    <m/>
    <m/>
    <s v="1950 hours annually (37.5 hours per week)"/>
    <m/>
    <n v="0"/>
    <n v="0"/>
    <n v="0"/>
    <n v="0"/>
    <n v="0"/>
    <m/>
    <n v="0"/>
    <n v="0"/>
    <n v="0"/>
    <n v="0"/>
    <n v="0"/>
    <n v="0"/>
    <n v="0"/>
    <n v="0"/>
    <n v="0"/>
    <n v="0"/>
    <n v="1"/>
    <n v="0"/>
    <n v="0"/>
    <m/>
    <n v="0"/>
    <n v="0"/>
    <m/>
    <m/>
    <n v="0"/>
    <m/>
    <n v="1"/>
    <n v="1"/>
    <m/>
    <s v=""/>
    <s v=""/>
    <x v="2"/>
    <m/>
    <x v="2"/>
    <m/>
    <m/>
    <x v="1"/>
    <s v="English"/>
    <x v="0"/>
    <m/>
    <m/>
    <x v="2"/>
    <m/>
    <m/>
    <x v="2"/>
    <m/>
    <m/>
    <x v="1"/>
    <m/>
    <m/>
    <x v="1"/>
    <m/>
    <m/>
    <s v="Program Start: 2008Contact: Michelle Anderson manderso@prhc.on.caThe GEM nurse provides a specialized clinical resource in the ED for assessing and treating the frail elderly. They assess elderly patients, screen those at high risk and coordinate their assessment, care and follow-up. The GEM nurse will serve as a consultant to other health care providers as part of the interdisciplinary team."/>
    <m/>
    <s v="Yes"/>
    <s v="kkay@rgpo.ca"/>
    <m/>
    <n v="0"/>
    <n v="1"/>
  </r>
  <r>
    <s v="Asset04360"/>
    <m/>
    <m/>
    <m/>
    <m/>
    <m/>
    <x v="3"/>
    <x v="26"/>
    <m/>
    <x v="2"/>
    <m/>
    <s v="GEM"/>
    <m/>
    <x v="3"/>
    <m/>
    <x v="0"/>
    <x v="0"/>
    <m/>
    <m/>
    <m/>
    <m/>
    <m/>
    <m/>
    <n v="663"/>
    <n v="672"/>
    <n v="0"/>
    <n v="0"/>
    <n v="672"/>
    <x v="0"/>
    <n v="0"/>
    <n v="0"/>
    <s v="Weekdays; Weekends"/>
    <n v="0"/>
    <m/>
    <s v="3045 Baseline Rd"/>
    <x v="11"/>
    <x v="0"/>
    <x v="25"/>
    <m/>
    <m/>
    <m/>
    <m/>
    <x v="0"/>
    <m/>
    <m/>
    <m/>
    <m/>
    <m/>
    <m/>
    <s v="1950 hours annually (37.5 hours per week)"/>
    <m/>
    <n v="0"/>
    <n v="0"/>
    <n v="0"/>
    <n v="0"/>
    <n v="0"/>
    <m/>
    <n v="0"/>
    <n v="0"/>
    <n v="0"/>
    <n v="0"/>
    <n v="0"/>
    <n v="0"/>
    <n v="0"/>
    <n v="0"/>
    <n v="0"/>
    <n v="0"/>
    <n v="1.8"/>
    <n v="0"/>
    <n v="0"/>
    <m/>
    <n v="0"/>
    <n v="0"/>
    <m/>
    <m/>
    <n v="0"/>
    <m/>
    <n v="1.8"/>
    <n v="1.8"/>
    <m/>
    <s v="100%"/>
    <s v="Any care provider in the ED"/>
    <x v="2"/>
    <m/>
    <x v="2"/>
    <m/>
    <m/>
    <x v="1"/>
    <s v="English;French"/>
    <x v="0"/>
    <m/>
    <m/>
    <x v="2"/>
    <m/>
    <m/>
    <x v="2"/>
    <m/>
    <m/>
    <x v="1"/>
    <m/>
    <m/>
    <x v="1"/>
    <m/>
    <m/>
    <s v="Program Start: 2014Contact: Melissa Laroche Mlaroche@qch.on.caModel description of the GEM program is the same as described by the  RGPEO. Our GEM team is composed of 1.8 RNs. The GEM Nurse sees people over 65 years of age who come to the Emergency Department who have been identified with special concerns. They are nurses with special training in geriatrics and they can make recommendations for support at home or follow up with specialists if required or to the Geriatric Assessment Outreach Team as needed.  A referral from within the Emergency Department is required."/>
    <m/>
    <s v="Yes"/>
    <s v="kkay@rgpo.ca"/>
    <m/>
    <n v="0"/>
    <n v="1"/>
  </r>
  <r>
    <s v="Asset04362"/>
    <m/>
    <m/>
    <m/>
    <m/>
    <m/>
    <x v="3"/>
    <x v="187"/>
    <m/>
    <x v="2"/>
    <m/>
    <s v="GEM"/>
    <m/>
    <x v="3"/>
    <m/>
    <x v="0"/>
    <x v="0"/>
    <m/>
    <m/>
    <m/>
    <m/>
    <m/>
    <m/>
    <n v="0"/>
    <n v="350"/>
    <n v="0"/>
    <n v="0"/>
    <n v="350"/>
    <x v="0"/>
    <n v="0"/>
    <n v="0"/>
    <m/>
    <n v="0"/>
    <m/>
    <s v="1H Manor Lane"/>
    <x v="113"/>
    <x v="0"/>
    <x v="273"/>
    <m/>
    <m/>
    <m/>
    <m/>
    <x v="0"/>
    <m/>
    <m/>
    <m/>
    <m/>
    <m/>
    <m/>
    <s v="1950 hours annually (37.5 hours per week)"/>
    <m/>
    <n v="0"/>
    <n v="0"/>
    <n v="0"/>
    <n v="0"/>
    <n v="0"/>
    <m/>
    <n v="0"/>
    <n v="1"/>
    <n v="0"/>
    <n v="0"/>
    <n v="0"/>
    <n v="0"/>
    <n v="0"/>
    <n v="0"/>
    <n v="0"/>
    <n v="0"/>
    <n v="0"/>
    <n v="0"/>
    <n v="0"/>
    <m/>
    <n v="0"/>
    <n v="0"/>
    <m/>
    <m/>
    <n v="0"/>
    <m/>
    <n v="1"/>
    <n v="1"/>
    <m/>
    <s v=""/>
    <s v=""/>
    <x v="2"/>
    <m/>
    <x v="2"/>
    <m/>
    <m/>
    <x v="1"/>
    <s v="English"/>
    <x v="0"/>
    <m/>
    <m/>
    <x v="2"/>
    <m/>
    <m/>
    <x v="2"/>
    <m/>
    <m/>
    <x v="1"/>
    <m/>
    <m/>
    <x v="1"/>
    <m/>
    <m/>
    <s v="Program Start: 2024Contact: Nicole Duchrow nduchrow@quintehealth.caQuinte Health is a 4 hospital system.   the GEM role is ministry funded as part of ALC program.   The 1.0 FTE GEM specialist supports 2 of 4 hospitals within Quinte Health - the 2 small rural hospitals.  We focused the role at these 2 hospitals because there was an identified lack of resources in the ED to support geriatric patients."/>
    <m/>
    <s v="Yes"/>
    <s v="kkay@rgpo.ca"/>
    <m/>
    <n v="0"/>
    <n v="1"/>
  </r>
  <r>
    <s v="Asset04045"/>
    <m/>
    <m/>
    <m/>
    <m/>
    <m/>
    <x v="3"/>
    <x v="22"/>
    <m/>
    <x v="2"/>
    <m/>
    <s v="Renfrew Victoria Hospital"/>
    <m/>
    <x v="3"/>
    <m/>
    <x v="0"/>
    <x v="0"/>
    <m/>
    <m/>
    <m/>
    <m/>
    <m/>
    <m/>
    <n v="217"/>
    <n v="217"/>
    <n v="109"/>
    <n v="0"/>
    <n v="326"/>
    <x v="0"/>
    <n v="0"/>
    <n v="0"/>
    <s v="Weekdays;"/>
    <n v="0"/>
    <m/>
    <s v="499 Raglan St N"/>
    <x v="15"/>
    <x v="0"/>
    <x v="22"/>
    <m/>
    <m/>
    <m/>
    <m/>
    <x v="0"/>
    <m/>
    <m/>
    <m/>
    <m/>
    <m/>
    <m/>
    <s v="1950 hours annually (37.5 hours per week)"/>
    <m/>
    <n v="0"/>
    <n v="0"/>
    <n v="0"/>
    <n v="0"/>
    <n v="0"/>
    <m/>
    <n v="0"/>
    <n v="0"/>
    <n v="0"/>
    <n v="0"/>
    <n v="0"/>
    <n v="0"/>
    <n v="0"/>
    <n v="0"/>
    <n v="0"/>
    <n v="0"/>
    <n v="0.5"/>
    <n v="0"/>
    <n v="0"/>
    <m/>
    <n v="0"/>
    <n v="0"/>
    <m/>
    <m/>
    <n v="0"/>
    <m/>
    <n v="0.5"/>
    <n v="0.5"/>
    <m/>
    <s v="100%"/>
    <s v=""/>
    <x v="2"/>
    <m/>
    <x v="2"/>
    <m/>
    <m/>
    <x v="1"/>
    <s v="English"/>
    <x v="0"/>
    <m/>
    <m/>
    <x v="2"/>
    <m/>
    <m/>
    <x v="2"/>
    <m/>
    <m/>
    <x v="1"/>
    <m/>
    <m/>
    <x v="1"/>
    <m/>
    <m/>
    <m/>
    <m/>
    <s v="Yes"/>
    <s v="mprior@toh.ca"/>
    <m/>
    <n v="0"/>
    <n v="1"/>
  </r>
  <r>
    <s v="Asset04365"/>
    <m/>
    <m/>
    <m/>
    <m/>
    <m/>
    <x v="3"/>
    <x v="5"/>
    <m/>
    <x v="2"/>
    <m/>
    <s v="GEM"/>
    <m/>
    <x v="3"/>
    <m/>
    <x v="0"/>
    <x v="0"/>
    <m/>
    <m/>
    <m/>
    <m/>
    <m/>
    <m/>
    <n v="0"/>
    <n v="500"/>
    <n v="0"/>
    <n v="0"/>
    <n v="500"/>
    <x v="0"/>
    <n v="0"/>
    <n v="0"/>
    <s v="Weekdays;"/>
    <n v="0"/>
    <m/>
    <s v="10 Angeline St N"/>
    <x v="5"/>
    <x v="0"/>
    <x v="5"/>
    <m/>
    <m/>
    <m/>
    <m/>
    <x v="0"/>
    <m/>
    <m/>
    <m/>
    <m/>
    <m/>
    <m/>
    <s v="1950 hours annually (37.5 hours per week)"/>
    <m/>
    <n v="0"/>
    <n v="0"/>
    <n v="0"/>
    <n v="0"/>
    <n v="0"/>
    <m/>
    <n v="0"/>
    <n v="0"/>
    <n v="0"/>
    <n v="0"/>
    <n v="0"/>
    <n v="0"/>
    <n v="0"/>
    <n v="0"/>
    <n v="0"/>
    <n v="0"/>
    <n v="1"/>
    <n v="0"/>
    <n v="0"/>
    <m/>
    <n v="0"/>
    <n v="0"/>
    <m/>
    <m/>
    <n v="0"/>
    <m/>
    <n v="1"/>
    <n v="1"/>
    <m/>
    <s v=""/>
    <s v=""/>
    <x v="2"/>
    <m/>
    <x v="2"/>
    <m/>
    <m/>
    <x v="1"/>
    <s v="English"/>
    <x v="0"/>
    <m/>
    <m/>
    <x v="2"/>
    <m/>
    <m/>
    <x v="2"/>
    <m/>
    <m/>
    <x v="1"/>
    <m/>
    <m/>
    <x v="1"/>
    <m/>
    <m/>
    <s v="Program Start: 2005Contact: Terri Readman treadman@rmh.orgTargeted assessments of frail seniors who are at risk of losing their independence"/>
    <m/>
    <s v="Yes"/>
    <s v="kkay@rgpo.ca"/>
    <m/>
    <n v="0"/>
    <n v="1"/>
  </r>
  <r>
    <s v="Asset04354"/>
    <m/>
    <m/>
    <m/>
    <m/>
    <m/>
    <x v="3"/>
    <x v="10"/>
    <m/>
    <x v="2"/>
    <m/>
    <s v="GEM"/>
    <m/>
    <x v="3"/>
    <m/>
    <x v="0"/>
    <x v="0"/>
    <m/>
    <m/>
    <m/>
    <m/>
    <m/>
    <m/>
    <n v="360"/>
    <n v="960"/>
    <n v="0"/>
    <n v="0"/>
    <n v="960"/>
    <x v="0"/>
    <n v="0"/>
    <n v="0"/>
    <s v="Weekdays; Weekends"/>
    <n v="0"/>
    <m/>
    <s v="170 Colborne St W"/>
    <x v="8"/>
    <x v="0"/>
    <x v="49"/>
    <m/>
    <m/>
    <m/>
    <m/>
    <x v="2"/>
    <m/>
    <m/>
    <m/>
    <m/>
    <m/>
    <m/>
    <s v="1950 hours annually (37.5 hours per week)"/>
    <m/>
    <n v="0"/>
    <n v="0"/>
    <n v="0"/>
    <n v="0"/>
    <n v="0"/>
    <m/>
    <n v="0"/>
    <n v="0"/>
    <n v="0"/>
    <n v="0"/>
    <n v="0"/>
    <n v="0"/>
    <n v="0"/>
    <n v="0"/>
    <n v="0"/>
    <n v="0"/>
    <n v="2.5"/>
    <n v="0"/>
    <n v="0"/>
    <m/>
    <n v="0"/>
    <n v="0"/>
    <m/>
    <m/>
    <n v="0"/>
    <m/>
    <n v="2.5"/>
    <n v="2.5"/>
    <m/>
    <s v="75% to &lt;100%"/>
    <s v=""/>
    <x v="2"/>
    <m/>
    <x v="2"/>
    <m/>
    <m/>
    <x v="1"/>
    <s v="English"/>
    <x v="0"/>
    <m/>
    <m/>
    <x v="2"/>
    <m/>
    <m/>
    <x v="2"/>
    <m/>
    <m/>
    <x v="1"/>
    <m/>
    <m/>
    <x v="1"/>
    <m/>
    <m/>
    <s v="Upated from 360 to 960 June 12, 2025 from McMaster Survey DataProgram start: 2022Contact: Jaclyn Stephens jmstephens@osmh.on.caGEM vacancy for fiscal year"/>
    <m/>
    <s v="Yes"/>
    <s v="kkay@rgpo.ca"/>
    <m/>
    <n v="0"/>
    <n v="1"/>
  </r>
  <r>
    <s v="Asset04361"/>
    <m/>
    <m/>
    <m/>
    <m/>
    <m/>
    <x v="3"/>
    <x v="225"/>
    <m/>
    <x v="2"/>
    <m/>
    <s v="GEM"/>
    <m/>
    <x v="3"/>
    <m/>
    <x v="0"/>
    <x v="0"/>
    <m/>
    <m/>
    <m/>
    <m/>
    <m/>
    <m/>
    <n v="196"/>
    <n v="0"/>
    <n v="0"/>
    <n v="0"/>
    <n v="0"/>
    <x v="0"/>
    <n v="0"/>
    <n v="0"/>
    <m/>
    <n v="0"/>
    <m/>
    <s v="421 Shepherdson Rd."/>
    <x v="73"/>
    <x v="0"/>
    <x v="151"/>
    <m/>
    <m/>
    <m/>
    <m/>
    <x v="6"/>
    <m/>
    <m/>
    <m/>
    <m/>
    <m/>
    <m/>
    <s v="1950 hours annually (37.5 hours per week)"/>
    <m/>
    <n v="0"/>
    <n v="0"/>
    <n v="0.5"/>
    <n v="0"/>
    <n v="0"/>
    <m/>
    <n v="0.33"/>
    <n v="0"/>
    <n v="0"/>
    <n v="0"/>
    <n v="0"/>
    <n v="0"/>
    <n v="0.33"/>
    <n v="0"/>
    <n v="0"/>
    <n v="0"/>
    <n v="0"/>
    <n v="0"/>
    <n v="0.33"/>
    <m/>
    <n v="0"/>
    <n v="0"/>
    <m/>
    <m/>
    <n v="0.33"/>
    <s v="Kinesiologist"/>
    <n v="1.4900000000000002"/>
    <n v="1.8200000000000003"/>
    <m/>
    <s v=""/>
    <s v=""/>
    <x v="2"/>
    <m/>
    <x v="2"/>
    <m/>
    <m/>
    <x v="1"/>
    <s v="English;French"/>
    <x v="0"/>
    <m/>
    <m/>
    <x v="2"/>
    <m/>
    <m/>
    <x v="2"/>
    <m/>
    <m/>
    <x v="1"/>
    <m/>
    <m/>
    <x v="1"/>
    <m/>
    <m/>
    <s v="Contact: Renee Hamelin; rehamelin@temiskaming-hospital.comStarted October 2023Right care at the right time"/>
    <m/>
    <s v="Yes"/>
    <s v="bhewitt@temiskaming-hospital.com"/>
    <m/>
    <n v="0"/>
    <n v="1"/>
  </r>
  <r>
    <s v="Asset04368"/>
    <m/>
    <m/>
    <m/>
    <m/>
    <m/>
    <x v="3"/>
    <x v="101"/>
    <m/>
    <x v="2"/>
    <m/>
    <s v="GEM"/>
    <m/>
    <x v="3"/>
    <m/>
    <x v="0"/>
    <x v="0"/>
    <m/>
    <m/>
    <m/>
    <m/>
    <m/>
    <m/>
    <n v="1111"/>
    <n v="0"/>
    <n v="0"/>
    <n v="0"/>
    <n v="0"/>
    <x v="0"/>
    <n v="0"/>
    <n v="0"/>
    <s v="Weekdays; Weekends"/>
    <n v="0"/>
    <m/>
    <s v="596 Davis Dr"/>
    <x v="54"/>
    <x v="0"/>
    <x v="109"/>
    <m/>
    <m/>
    <m/>
    <m/>
    <x v="2"/>
    <m/>
    <m/>
    <m/>
    <m/>
    <m/>
    <m/>
    <s v="1950 hours annually (37.5 hours per week)"/>
    <m/>
    <n v="0"/>
    <n v="0"/>
    <n v="0"/>
    <n v="0"/>
    <n v="0"/>
    <m/>
    <n v="0"/>
    <n v="0"/>
    <n v="0"/>
    <n v="0"/>
    <n v="0"/>
    <n v="0"/>
    <n v="1"/>
    <n v="0"/>
    <n v="0"/>
    <n v="0"/>
    <n v="4"/>
    <n v="0"/>
    <n v="1.5"/>
    <m/>
    <n v="0"/>
    <n v="0"/>
    <m/>
    <m/>
    <n v="3"/>
    <s v="1 casual RN_x000a_2 Care Coordinators"/>
    <n v="6.5"/>
    <n v="9.5"/>
    <m/>
    <s v="100%"/>
    <s v=""/>
    <x v="2"/>
    <m/>
    <x v="2"/>
    <m/>
    <m/>
    <x v="1"/>
    <s v="English"/>
    <x v="0"/>
    <m/>
    <m/>
    <x v="2"/>
    <m/>
    <m/>
    <x v="2"/>
    <m/>
    <m/>
    <x v="1"/>
    <m/>
    <m/>
    <x v="1"/>
    <m/>
    <m/>
    <s v="Started in 2009Contact Annie Hayward; ahayward@southlake.cano OT; can request on call1FTE PT: utilize on call when no coverage-daily interaction GEM leads daily ER rounds on all patient; reps from OHH and Southlake At Home attends these M-F"/>
    <m/>
    <s v="Yes"/>
    <s v="heather.macleod@geriatricsontario.ca"/>
    <m/>
    <n v="0"/>
    <n v="1"/>
  </r>
  <r>
    <s v="Asset04346"/>
    <m/>
    <m/>
    <m/>
    <m/>
    <m/>
    <x v="3"/>
    <x v="18"/>
    <m/>
    <x v="2"/>
    <m/>
    <s v="GEM"/>
    <m/>
    <x v="3"/>
    <m/>
    <x v="0"/>
    <x v="0"/>
    <m/>
    <m/>
    <m/>
    <m/>
    <m/>
    <m/>
    <n v="0"/>
    <n v="1180"/>
    <n v="0"/>
    <n v="0"/>
    <n v="1180"/>
    <x v="0"/>
    <n v="0"/>
    <n v="0"/>
    <m/>
    <n v="0"/>
    <m/>
    <s v="600 University Ave"/>
    <x v="7"/>
    <x v="0"/>
    <x v="18"/>
    <m/>
    <m/>
    <m/>
    <m/>
    <x v="1"/>
    <m/>
    <m/>
    <m/>
    <m/>
    <m/>
    <m/>
    <s v="1950 hours annually (37.5 hours per week)"/>
    <m/>
    <n v="0"/>
    <n v="0"/>
    <n v="0"/>
    <n v="0"/>
    <n v="0"/>
    <m/>
    <n v="0"/>
    <n v="0"/>
    <n v="0"/>
    <n v="0"/>
    <n v="0"/>
    <n v="0"/>
    <n v="0"/>
    <n v="0"/>
    <n v="0"/>
    <n v="0"/>
    <n v="2"/>
    <n v="0"/>
    <n v="0"/>
    <m/>
    <n v="0"/>
    <n v="0"/>
    <m/>
    <m/>
    <n v="0"/>
    <m/>
    <n v="2"/>
    <n v="2"/>
    <m/>
    <s v=""/>
    <s v=""/>
    <x v="2"/>
    <m/>
    <x v="2"/>
    <m/>
    <m/>
    <x v="1"/>
    <s v="English"/>
    <x v="0"/>
    <m/>
    <m/>
    <x v="2"/>
    <m/>
    <m/>
    <x v="2"/>
    <m/>
    <m/>
    <x v="1"/>
    <m/>
    <m/>
    <x v="1"/>
    <m/>
    <m/>
    <s v="Program Start: 2010Contact: HyaeminHelen.Kim@sinaihealth.caTwo full time positions for GEM nurse, work with an interdisciplinary team. Report to the staff, work with mainly discharge planning and work on providing connection to community supports that are geriatric focused. Liaise with geriatric inpatient team. Goal is to help return patients to community and provide them with supports."/>
    <m/>
    <s v="Yes"/>
    <s v="kkay@rgpo.ca"/>
    <m/>
    <n v="0"/>
    <n v="1"/>
  </r>
  <r>
    <s v="Asset04363"/>
    <m/>
    <m/>
    <m/>
    <m/>
    <m/>
    <x v="3"/>
    <x v="17"/>
    <m/>
    <x v="2"/>
    <m/>
    <s v="Geriatric Emergency Management (GEM)"/>
    <m/>
    <x v="3"/>
    <m/>
    <x v="0"/>
    <x v="0"/>
    <m/>
    <m/>
    <m/>
    <m/>
    <m/>
    <m/>
    <n v="632"/>
    <n v="772"/>
    <n v="140"/>
    <n v="0"/>
    <n v="912"/>
    <x v="0"/>
    <n v="0"/>
    <n v="0"/>
    <s v="Weekdays; Weekends"/>
    <n v="0"/>
    <m/>
    <s v="2075 Bayview Avenue"/>
    <x v="7"/>
    <x v="0"/>
    <x v="17"/>
    <m/>
    <m/>
    <m/>
    <m/>
    <x v="1"/>
    <m/>
    <m/>
    <m/>
    <m/>
    <m/>
    <m/>
    <s v="1950 hours annually (37.5 hours per week)"/>
    <m/>
    <n v="0"/>
    <n v="0"/>
    <n v="0"/>
    <n v="0"/>
    <n v="0"/>
    <m/>
    <n v="0"/>
    <n v="0"/>
    <n v="0"/>
    <n v="0"/>
    <n v="0"/>
    <n v="0"/>
    <n v="0"/>
    <n v="0"/>
    <n v="0"/>
    <n v="0"/>
    <n v="1.4"/>
    <n v="0"/>
    <n v="0"/>
    <m/>
    <n v="0"/>
    <n v="0"/>
    <m/>
    <m/>
    <n v="0"/>
    <m/>
    <n v="1.4"/>
    <n v="1.4"/>
    <m/>
    <s v="100%"/>
    <s v="nurses, doctors, ED1 team, case finds within the hospitalized patients (based on their age and medical history)"/>
    <x v="2"/>
    <m/>
    <x v="2"/>
    <m/>
    <m/>
    <x v="1"/>
    <s v="English"/>
    <x v="0"/>
    <m/>
    <m/>
    <x v="2"/>
    <m/>
    <m/>
    <x v="2"/>
    <m/>
    <m/>
    <x v="1"/>
    <m/>
    <m/>
    <x v="1"/>
    <m/>
    <m/>
    <s v="4 RNsContact: Judith Keen-Bingham; judith.keen-bingham@sunnybrook.caStarted 1990A GEM nurse is one who specializes in issues pertaining to frail seniors. The GEM is a clincian providing specialized knowledge of aging and geratric syndromes and other issues such as poly pharmacy, self care and nutrition. The GEM helps to manage care in the ED leading to improved patient outcomes and access to community services. The GEM is an active advocate for the senior since seniors represent as many as 30% of patients coming to the ED. By providing speciaized fraility and friendly services, decline and loss of independence can be prevented and ED visits minimized. They offer education of patients and families and support capacity building initiatives within their community and through provincial liaison. This is done through service planning in LTC, Primary care and home care. The GEM completes a holistic and focused assessment of the senior experiencing a medical emergency, hoping to function at their baseline or better."/>
    <m/>
    <s v="Yes"/>
    <s v="heather.macleod@geriatricsontario.ca"/>
    <m/>
    <n v="0"/>
    <n v="1"/>
  </r>
  <r>
    <s v="Asset04352"/>
    <m/>
    <m/>
    <m/>
    <m/>
    <m/>
    <x v="3"/>
    <x v="99"/>
    <m/>
    <x v="2"/>
    <m/>
    <s v="GEM"/>
    <m/>
    <x v="3"/>
    <m/>
    <x v="0"/>
    <x v="0"/>
    <m/>
    <m/>
    <m/>
    <m/>
    <m/>
    <m/>
    <n v="0"/>
    <n v="462"/>
    <n v="145"/>
    <n v="0"/>
    <n v="607"/>
    <x v="0"/>
    <n v="0"/>
    <n v="0"/>
    <s v="Weekdays;"/>
    <n v="0"/>
    <m/>
    <s v="100 Queensway West"/>
    <x v="52"/>
    <x v="0"/>
    <x v="107"/>
    <m/>
    <m/>
    <m/>
    <m/>
    <x v="3"/>
    <m/>
    <m/>
    <m/>
    <m/>
    <m/>
    <m/>
    <s v="1950 hours annually (37.5 hours per week)"/>
    <m/>
    <n v="0"/>
    <n v="0"/>
    <n v="0"/>
    <n v="0"/>
    <n v="0"/>
    <m/>
    <n v="1"/>
    <n v="0"/>
    <n v="0"/>
    <n v="0"/>
    <n v="0"/>
    <n v="0"/>
    <n v="0"/>
    <n v="0"/>
    <n v="0"/>
    <n v="0"/>
    <n v="0"/>
    <n v="0"/>
    <n v="0"/>
    <m/>
    <n v="0"/>
    <n v="0"/>
    <m/>
    <m/>
    <n v="0"/>
    <m/>
    <n v="1"/>
    <n v="1"/>
    <m/>
    <s v=""/>
    <s v=""/>
    <x v="2"/>
    <m/>
    <x v="2"/>
    <m/>
    <m/>
    <x v="1"/>
    <s v="English"/>
    <x v="0"/>
    <m/>
    <m/>
    <x v="2"/>
    <m/>
    <m/>
    <x v="2"/>
    <m/>
    <m/>
    <x v="1"/>
    <m/>
    <m/>
    <x v="1"/>
    <m/>
    <m/>
    <s v="Contact: Sharon Hoosein; sharon.hoosein@thp.caStarted in October 2018Position Summary:The Nurse Practitioner (NP) is a Registered Nurse Extended Class with graduate education in nursing, possessing advanced clinical and theoretical knowledge/skill within the clinical specialty. The NP is a professional who will function in an expanded role and will demonstrate a high level of autonomy as well as expert skill to formulate clinical decisions, manage acute/chronic illness, and promote wellness. In this position, the NP will provide care to patients in the Seniors’ Services program, which includes supporting the emergency department.  The NP will: conduct comprehensive geriatric assessments; diagnose; provide treatment (including diagnostic, pharmacological and non-pharmacological therapies and counseling); develop, implement and document a plan of care in collaboration with the geriatricians and interprofessional team; provide education; refer to/liaise with other community services; and, provide follow-up as appropriate.  In addition, the NP may be involved in other clinical, research, evaluation, leadership and collaborative activities (e.g. developing new standards of care, policies, etc.). Principal Responsibilities and Key Qualifications in Excel"/>
    <m/>
    <s v="Yes"/>
    <s v="heather.macleod@geriatricsontario.ca"/>
    <m/>
    <n v="0"/>
    <n v="1"/>
  </r>
  <r>
    <s v="Asset04345"/>
    <m/>
    <m/>
    <m/>
    <m/>
    <m/>
    <x v="3"/>
    <x v="107"/>
    <m/>
    <x v="2"/>
    <m/>
    <s v="GEM"/>
    <m/>
    <x v="3"/>
    <m/>
    <x v="0"/>
    <x v="0"/>
    <m/>
    <m/>
    <m/>
    <m/>
    <m/>
    <m/>
    <n v="0"/>
    <n v="800"/>
    <n v="0"/>
    <n v="0"/>
    <n v="800"/>
    <x v="0"/>
    <n v="0"/>
    <n v="0"/>
    <m/>
    <n v="0"/>
    <m/>
    <s v="200 Elizabeth St."/>
    <x v="7"/>
    <x v="0"/>
    <x v="116"/>
    <m/>
    <m/>
    <m/>
    <m/>
    <x v="1"/>
    <m/>
    <m/>
    <m/>
    <m/>
    <m/>
    <m/>
    <s v="1950 hours annually (37.5 hours per week)"/>
    <m/>
    <n v="0"/>
    <n v="0"/>
    <n v="0"/>
    <n v="0"/>
    <n v="0"/>
    <m/>
    <n v="0"/>
    <n v="0"/>
    <n v="0"/>
    <n v="0"/>
    <n v="0"/>
    <n v="0"/>
    <n v="0"/>
    <n v="0"/>
    <n v="0"/>
    <n v="0"/>
    <n v="2"/>
    <n v="0"/>
    <n v="0"/>
    <m/>
    <n v="0"/>
    <n v="0"/>
    <m/>
    <m/>
    <n v="1"/>
    <s v="Interdisciplinary Team in the ED"/>
    <n v="2"/>
    <n v="3"/>
    <m/>
    <s v=""/>
    <s v=""/>
    <x v="2"/>
    <m/>
    <x v="2"/>
    <m/>
    <m/>
    <x v="1"/>
    <s v="English"/>
    <x v="0"/>
    <m/>
    <m/>
    <x v="2"/>
    <m/>
    <m/>
    <x v="2"/>
    <m/>
    <m/>
    <x v="1"/>
    <m/>
    <m/>
    <x v="1"/>
    <m/>
    <m/>
    <s v="Contact: Camille Bugo; camilletherese.bugo@uhn.caSince 20051600 encounters entered for both sites (TGH and TWH)GEM clinical nurse specialists at UHN are part of an interdisciplinary team in the emergency department who help to assess elderly patients presenting with nay of the geriatric syndromes"/>
    <m/>
    <s v="Yes"/>
    <s v="heather.macleod@geriatricsontario.ca"/>
    <m/>
    <n v="0"/>
    <n v="1"/>
  </r>
  <r>
    <s v="Asset04341"/>
    <m/>
    <m/>
    <m/>
    <m/>
    <m/>
    <x v="3"/>
    <x v="226"/>
    <m/>
    <x v="2"/>
    <m/>
    <s v="GEM"/>
    <m/>
    <x v="3"/>
    <m/>
    <x v="0"/>
    <x v="0"/>
    <m/>
    <m/>
    <m/>
    <m/>
    <m/>
    <m/>
    <n v="95"/>
    <n v="112"/>
    <n v="0"/>
    <n v="0"/>
    <n v="112"/>
    <x v="0"/>
    <n v="0"/>
    <n v="0"/>
    <s v="Weekdays;"/>
    <n v="0"/>
    <m/>
    <s v="725 Coursol Rd. Sturgeon Falls"/>
    <x v="114"/>
    <x v="0"/>
    <x v="274"/>
    <m/>
    <m/>
    <m/>
    <m/>
    <x v="6"/>
    <m/>
    <m/>
    <m/>
    <m/>
    <m/>
    <m/>
    <s v="1950 hours annually (37.5 hours per week)"/>
    <m/>
    <n v="0"/>
    <n v="0"/>
    <n v="0"/>
    <n v="0"/>
    <n v="0"/>
    <m/>
    <n v="0"/>
    <n v="0"/>
    <n v="0"/>
    <n v="0"/>
    <n v="0"/>
    <n v="0"/>
    <n v="0"/>
    <n v="0"/>
    <n v="0"/>
    <n v="0"/>
    <n v="1"/>
    <n v="0"/>
    <n v="0"/>
    <m/>
    <n v="0"/>
    <n v="0"/>
    <m/>
    <m/>
    <n v="0"/>
    <m/>
    <n v="1"/>
    <n v="1"/>
    <m/>
    <s v=""/>
    <s v=""/>
    <x v="2"/>
    <m/>
    <x v="2"/>
    <m/>
    <m/>
    <x v="1"/>
    <s v="English"/>
    <x v="0"/>
    <m/>
    <m/>
    <x v="2"/>
    <m/>
    <m/>
    <x v="2"/>
    <m/>
    <m/>
    <x v="1"/>
    <m/>
    <m/>
    <x v="1"/>
    <m/>
    <m/>
    <s v="SW, community paramedicine, and BSO are available to consult as needed. "/>
    <m/>
    <s v="Yes"/>
    <s v="melissa.marcoux@wngh.ca"/>
    <m/>
    <n v="0"/>
    <n v="1"/>
  </r>
  <r>
    <s v="Asset04340"/>
    <m/>
    <m/>
    <m/>
    <m/>
    <m/>
    <x v="3"/>
    <x v="36"/>
    <m/>
    <x v="2"/>
    <m/>
    <s v="GEM"/>
    <m/>
    <x v="3"/>
    <m/>
    <x v="0"/>
    <x v="0"/>
    <m/>
    <m/>
    <m/>
    <m/>
    <m/>
    <m/>
    <n v="0"/>
    <n v="450"/>
    <n v="0"/>
    <n v="0"/>
    <n v="450"/>
    <x v="0"/>
    <n v="0"/>
    <n v="0"/>
    <s v="Weekdays;"/>
    <n v="0"/>
    <m/>
    <s v="339 Windermere Road"/>
    <x v="23"/>
    <x v="0"/>
    <x v="35"/>
    <m/>
    <m/>
    <m/>
    <m/>
    <x v="3"/>
    <m/>
    <m/>
    <m/>
    <m/>
    <m/>
    <m/>
    <s v="1950 hours annually (37.5 hours per week)"/>
    <m/>
    <n v="0"/>
    <n v="0"/>
    <n v="0"/>
    <n v="0"/>
    <n v="0"/>
    <m/>
    <n v="0"/>
    <n v="0"/>
    <n v="0"/>
    <n v="0"/>
    <n v="0"/>
    <n v="0"/>
    <n v="0"/>
    <n v="0"/>
    <n v="0"/>
    <n v="0"/>
    <n v="1"/>
    <n v="0"/>
    <n v="0"/>
    <m/>
    <n v="0"/>
    <n v="0"/>
    <m/>
    <m/>
    <n v="0"/>
    <m/>
    <n v="1"/>
    <n v="1"/>
    <m/>
    <s v=""/>
    <s v=""/>
    <x v="2"/>
    <m/>
    <x v="2"/>
    <m/>
    <m/>
    <x v="1"/>
    <s v="English"/>
    <x v="0"/>
    <m/>
    <m/>
    <x v="2"/>
    <m/>
    <m/>
    <x v="2"/>
    <m/>
    <m/>
    <x v="1"/>
    <m/>
    <m/>
    <x v="1"/>
    <m/>
    <m/>
    <s v="Program start: 2010Contact is: leon.petruniak@lhsc.on.caED patients &gt;65 (or close to) that are non-LTC dwelling and determined to be in a high risk category may be referred to GEM. The goal is to complete a targeted geriatric assessment to determine if other active issues are present or if there is difficulty with the tasks of daily living. This assists with ED disposition planning. If discharge is the ED disposition, GEM will link with community based supports or resources. Additionally and if warranted, GEM may facilitate specialist referrals to outpatient Geriatric Medicine, Geriatric Mental Health, or MINT Clinics. This piece is included in the patient's ED Plan of Care. GEM also plays a role in transitions in care, particularly with Primary Care, Pharmacy or other partners in the patient's circle.For ED patients &gt;65 that are LTC dwelling, GEM may be involved if the presenting concern is related to possible responsive behaviours in the context of a MNCD (i.e. BPSD issues). Targeted assessment through a PIECES framework may uncover occult triggers that could be best managed with linkages to outpatient or LTC-based BSO supports."/>
    <m/>
    <s v="Yes"/>
    <s v="kkay@rgpo.ca"/>
    <m/>
    <n v="0"/>
    <n v="1"/>
  </r>
  <r>
    <s v="Asset03969"/>
    <m/>
    <m/>
    <m/>
    <m/>
    <m/>
    <x v="3"/>
    <x v="95"/>
    <m/>
    <x v="2"/>
    <m/>
    <s v="Geriatric Emergency Management (nurse practitioners)"/>
    <m/>
    <x v="3"/>
    <m/>
    <x v="0"/>
    <x v="0"/>
    <m/>
    <m/>
    <m/>
    <m/>
    <m/>
    <m/>
    <n v="0"/>
    <n v="583"/>
    <n v="257"/>
    <n v="0"/>
    <n v="840"/>
    <x v="0"/>
    <n v="0"/>
    <n v="0"/>
    <m/>
    <n v="0"/>
    <m/>
    <s v="2200 Eglinton Ave W"/>
    <x v="52"/>
    <x v="0"/>
    <x v="104"/>
    <m/>
    <m/>
    <m/>
    <m/>
    <x v="2"/>
    <m/>
    <m/>
    <m/>
    <m/>
    <m/>
    <m/>
    <s v="1950 hours annually (37.5 hours per week)"/>
    <m/>
    <n v="0"/>
    <n v="0"/>
    <n v="0"/>
    <n v="0"/>
    <n v="0"/>
    <m/>
    <n v="1"/>
    <n v="0"/>
    <n v="0"/>
    <n v="0"/>
    <n v="0"/>
    <n v="0"/>
    <n v="0"/>
    <n v="0"/>
    <n v="0"/>
    <n v="0"/>
    <n v="0"/>
    <n v="0"/>
    <n v="0"/>
    <m/>
    <n v="0"/>
    <n v="0"/>
    <m/>
    <m/>
    <n v="0"/>
    <m/>
    <n v="1"/>
    <n v="1"/>
    <m/>
    <s v=""/>
    <s v=""/>
    <x v="2"/>
    <m/>
    <x v="2"/>
    <m/>
    <m/>
    <x v="1"/>
    <s v="English"/>
    <x v="0"/>
    <m/>
    <m/>
    <x v="2"/>
    <m/>
    <m/>
    <x v="2"/>
    <m/>
    <m/>
    <x v="1"/>
    <m/>
    <m/>
    <x v="1"/>
    <m/>
    <m/>
    <m/>
    <m/>
    <s v="Yes"/>
    <s v="florence.paat@thp.ca"/>
    <m/>
    <n v="0"/>
    <n v="1"/>
  </r>
  <r>
    <s v="Asset04243"/>
    <m/>
    <m/>
    <m/>
    <m/>
    <m/>
    <x v="3"/>
    <x v="33"/>
    <m/>
    <x v="2"/>
    <m/>
    <s v="Geriatric Emergency Management"/>
    <m/>
    <x v="3"/>
    <m/>
    <x v="0"/>
    <x v="0"/>
    <m/>
    <m/>
    <m/>
    <m/>
    <m/>
    <m/>
    <n v="0"/>
    <n v="1411"/>
    <n v="0"/>
    <n v="0"/>
    <n v="1411"/>
    <x v="0"/>
    <n v="0"/>
    <n v="0"/>
    <s v="Weekdays; Weekends"/>
    <n v="0"/>
    <m/>
    <s v="1235 Wilson Ave."/>
    <x v="7"/>
    <x v="0"/>
    <x v="32"/>
    <m/>
    <m/>
    <m/>
    <m/>
    <x v="1"/>
    <m/>
    <m/>
    <m/>
    <m/>
    <m/>
    <m/>
    <s v="1950 hours annually (37.5 hours per week)"/>
    <m/>
    <n v="0"/>
    <n v="0"/>
    <n v="0"/>
    <n v="0"/>
    <n v="0"/>
    <m/>
    <n v="0"/>
    <n v="0"/>
    <n v="0"/>
    <n v="0"/>
    <n v="0"/>
    <n v="0"/>
    <n v="0"/>
    <n v="0"/>
    <n v="0"/>
    <n v="0"/>
    <n v="2.5"/>
    <n v="0"/>
    <n v="0"/>
    <m/>
    <n v="0"/>
    <n v="0"/>
    <m/>
    <m/>
    <n v="0"/>
    <m/>
    <n v="2.5"/>
    <n v="2.5"/>
    <m/>
    <s v="100%"/>
    <s v=""/>
    <x v="2"/>
    <m/>
    <x v="2"/>
    <m/>
    <m/>
    <x v="1"/>
    <s v="English"/>
    <x v="0"/>
    <m/>
    <m/>
    <x v="2"/>
    <m/>
    <m/>
    <x v="2"/>
    <m/>
    <m/>
    <x v="1"/>
    <m/>
    <m/>
    <x v="1"/>
    <m/>
    <m/>
    <m/>
    <m/>
    <s v="Yes"/>
    <s v="Ppodolski@hrh.ca"/>
    <m/>
    <n v="0"/>
    <n v="1"/>
  </r>
  <r>
    <s v="Asset04347"/>
    <m/>
    <m/>
    <m/>
    <m/>
    <m/>
    <x v="3"/>
    <x v="108"/>
    <m/>
    <x v="2"/>
    <m/>
    <s v="GEM"/>
    <m/>
    <x v="3"/>
    <m/>
    <x v="0"/>
    <x v="0"/>
    <m/>
    <m/>
    <m/>
    <m/>
    <m/>
    <m/>
    <n v="0"/>
    <n v="800"/>
    <n v="0"/>
    <n v="0"/>
    <n v="800"/>
    <x v="0"/>
    <n v="0"/>
    <n v="0"/>
    <m/>
    <n v="0"/>
    <m/>
    <s v="399 Bathurst St"/>
    <x v="7"/>
    <x v="0"/>
    <x v="117"/>
    <m/>
    <m/>
    <m/>
    <m/>
    <x v="1"/>
    <m/>
    <m/>
    <m/>
    <m/>
    <m/>
    <m/>
    <s v="1950 hours annually (37.5 hours per week)"/>
    <m/>
    <n v="0"/>
    <n v="0"/>
    <n v="0"/>
    <n v="0"/>
    <n v="0"/>
    <m/>
    <n v="0"/>
    <n v="0"/>
    <n v="0"/>
    <n v="0"/>
    <n v="0"/>
    <n v="0"/>
    <n v="0"/>
    <n v="0"/>
    <n v="0"/>
    <n v="0"/>
    <n v="2"/>
    <n v="0"/>
    <n v="0"/>
    <m/>
    <n v="0"/>
    <n v="0"/>
    <m/>
    <m/>
    <n v="1"/>
    <s v="Access to interdisciplinary team in the ED"/>
    <n v="2"/>
    <n v="3"/>
    <m/>
    <s v=""/>
    <s v=""/>
    <x v="2"/>
    <m/>
    <x v="2"/>
    <m/>
    <m/>
    <x v="1"/>
    <s v="English"/>
    <x v="0"/>
    <m/>
    <m/>
    <x v="2"/>
    <m/>
    <m/>
    <x v="2"/>
    <m/>
    <m/>
    <x v="1"/>
    <m/>
    <m/>
    <x v="1"/>
    <m/>
    <m/>
    <s v="Contact: Camille Bugo; camilletherese.bugo@uhn.caGEM clinical nurse specialists at UHN are part of an interdisciplinary team in the emergency department who help to assess elderly patients presenting with nay of the geriatric syndromes"/>
    <m/>
    <s v="Yes"/>
    <s v="heather.macleod@geriatricsontario.ca"/>
    <m/>
    <n v="0"/>
    <n v="1"/>
  </r>
  <r>
    <s v="Asset04328"/>
    <m/>
    <m/>
    <m/>
    <m/>
    <m/>
    <x v="3"/>
    <x v="11"/>
    <m/>
    <x v="2"/>
    <m/>
    <s v="GEM at Cortellucci Vaughan Hospital"/>
    <m/>
    <x v="3"/>
    <m/>
    <x v="0"/>
    <x v="0"/>
    <m/>
    <m/>
    <m/>
    <m/>
    <m/>
    <m/>
    <n v="1632"/>
    <n v="1632"/>
    <n v="856"/>
    <n v="0"/>
    <n v="2488"/>
    <x v="0"/>
    <n v="0"/>
    <n v="0"/>
    <s v="Weekdays; Weekends"/>
    <n v="0"/>
    <m/>
    <s v="3200 Major Mackenzie Drive West"/>
    <x v="9"/>
    <x v="0"/>
    <x v="11"/>
    <m/>
    <m/>
    <m/>
    <m/>
    <x v="2"/>
    <m/>
    <m/>
    <m/>
    <m/>
    <m/>
    <m/>
    <s v="1950 hours annually (37.5 hours per week)"/>
    <m/>
    <n v="0"/>
    <n v="0"/>
    <n v="0"/>
    <n v="0"/>
    <n v="0"/>
    <m/>
    <n v="0"/>
    <n v="0"/>
    <n v="0"/>
    <n v="0"/>
    <n v="0"/>
    <n v="0"/>
    <n v="0"/>
    <n v="0"/>
    <n v="0"/>
    <n v="0"/>
    <n v="2.25"/>
    <n v="0"/>
    <n v="0"/>
    <m/>
    <n v="0"/>
    <n v="0"/>
    <m/>
    <m/>
    <n v="0"/>
    <m/>
    <n v="2.25"/>
    <n v="2.25"/>
    <m/>
    <s v="100%"/>
    <s v="GEM services are only offered to Emergency Department patients"/>
    <x v="2"/>
    <m/>
    <x v="2"/>
    <m/>
    <m/>
    <x v="1"/>
    <s v="English"/>
    <x v="0"/>
    <m/>
    <m/>
    <x v="2"/>
    <m/>
    <m/>
    <x v="2"/>
    <m/>
    <m/>
    <x v="1"/>
    <m/>
    <m/>
    <x v="1"/>
    <m/>
    <m/>
    <s v="Program commenced in 2003"/>
    <m/>
    <s v="Yes"/>
    <s v="kkay@rgpo.ca"/>
    <m/>
    <n v="0"/>
    <n v="1"/>
  </r>
  <r>
    <s v="Asset04342"/>
    <m/>
    <m/>
    <m/>
    <m/>
    <m/>
    <x v="3"/>
    <x v="156"/>
    <m/>
    <x v="2"/>
    <m/>
    <s v="LOUISE MARSHALL HOSPITAL"/>
    <m/>
    <x v="3"/>
    <m/>
    <x v="0"/>
    <x v="0"/>
    <m/>
    <m/>
    <m/>
    <m/>
    <m/>
    <m/>
    <n v="0"/>
    <n v="524"/>
    <n v="0"/>
    <n v="0"/>
    <n v="524"/>
    <x v="0"/>
    <n v="0"/>
    <n v="0"/>
    <s v="Weekdays;"/>
    <n v="0"/>
    <m/>
    <s v="630 Dublin St. Mount Forest"/>
    <x v="86"/>
    <x v="0"/>
    <x v="172"/>
    <m/>
    <m/>
    <m/>
    <m/>
    <x v="3"/>
    <m/>
    <m/>
    <m/>
    <m/>
    <m/>
    <m/>
    <s v="1950 hours annually (37.5 hours per week)"/>
    <m/>
    <n v="0"/>
    <n v="0"/>
    <n v="0"/>
    <n v="0"/>
    <n v="0"/>
    <m/>
    <n v="0"/>
    <n v="0"/>
    <n v="0"/>
    <n v="0"/>
    <n v="0"/>
    <n v="0"/>
    <n v="0"/>
    <n v="0"/>
    <n v="0"/>
    <n v="0"/>
    <n v="1"/>
    <n v="0"/>
    <n v="0"/>
    <m/>
    <n v="0"/>
    <n v="0"/>
    <m/>
    <m/>
    <n v="0"/>
    <m/>
    <n v="1"/>
    <n v="1"/>
    <m/>
    <s v="100%"/>
    <s v="Inpatient"/>
    <x v="2"/>
    <m/>
    <x v="2"/>
    <m/>
    <m/>
    <x v="1"/>
    <s v="English;French"/>
    <x v="0"/>
    <m/>
    <m/>
    <x v="2"/>
    <m/>
    <m/>
    <x v="2"/>
    <m/>
    <m/>
    <x v="1"/>
    <m/>
    <m/>
    <x v="1"/>
    <m/>
    <m/>
    <s v="Program started: 2010Contact is: asturzenegger@whca.ca"/>
    <m/>
    <s v="Yes"/>
    <s v="kkay@rgpo.ca"/>
    <m/>
    <n v="0"/>
    <n v="1"/>
  </r>
  <r>
    <s v="Asset04356"/>
    <m/>
    <m/>
    <m/>
    <m/>
    <m/>
    <x v="3"/>
    <x v="62"/>
    <m/>
    <x v="2"/>
    <m/>
    <s v="Geriatric Emergency Management (GEM)"/>
    <m/>
    <x v="3"/>
    <m/>
    <x v="0"/>
    <x v="0"/>
    <m/>
    <m/>
    <m/>
    <m/>
    <m/>
    <m/>
    <n v="0"/>
    <n v="721"/>
    <n v="0"/>
    <n v="0"/>
    <n v="721"/>
    <x v="0"/>
    <n v="0"/>
    <n v="0"/>
    <s v="Weekdays;"/>
    <n v="0"/>
    <m/>
    <s v="500 Whites Road"/>
    <x v="38"/>
    <x v="0"/>
    <x v="66"/>
    <m/>
    <m/>
    <m/>
    <m/>
    <x v="3"/>
    <m/>
    <m/>
    <m/>
    <m/>
    <m/>
    <m/>
    <s v="1950 hours annually (37.5 hours per week)"/>
    <m/>
    <n v="0"/>
    <n v="0"/>
    <n v="0"/>
    <n v="0"/>
    <n v="0"/>
    <m/>
    <n v="0"/>
    <n v="0"/>
    <n v="0"/>
    <n v="0"/>
    <n v="0"/>
    <n v="0"/>
    <n v="0"/>
    <n v="0"/>
    <n v="0"/>
    <n v="0"/>
    <n v="1"/>
    <n v="0"/>
    <n v="0"/>
    <m/>
    <n v="0"/>
    <n v="0"/>
    <m/>
    <m/>
    <n v="0"/>
    <m/>
    <n v="1"/>
    <n v="1"/>
    <m/>
    <s v="100%"/>
    <s v="Inpatient"/>
    <x v="2"/>
    <m/>
    <x v="2"/>
    <m/>
    <m/>
    <x v="1"/>
    <s v="English;French"/>
    <x v="0"/>
    <m/>
    <m/>
    <x v="2"/>
    <m/>
    <m/>
    <x v="2"/>
    <m/>
    <m/>
    <x v="1"/>
    <m/>
    <m/>
    <x v="1"/>
    <m/>
    <m/>
    <s v="Program start: 2008Contact: Brianne Heffernan BHeffernan@whca.ca"/>
    <m/>
    <s v="Yes"/>
    <s v="kkay@rgpo.ca"/>
    <m/>
    <n v="0"/>
    <n v="1"/>
  </r>
  <r>
    <s v="Asset04324"/>
    <m/>
    <m/>
    <m/>
    <m/>
    <m/>
    <x v="3"/>
    <x v="64"/>
    <m/>
    <x v="2"/>
    <m/>
    <s v="GEM"/>
    <m/>
    <x v="3"/>
    <m/>
    <x v="0"/>
    <x v="0"/>
    <m/>
    <m/>
    <m/>
    <m/>
    <m/>
    <m/>
    <n v="0"/>
    <n v="1040"/>
    <n v="0"/>
    <n v="0"/>
    <n v="1040"/>
    <x v="0"/>
    <n v="0"/>
    <n v="0"/>
    <m/>
    <n v="0"/>
    <m/>
    <s v="89 Norman Street"/>
    <x v="40"/>
    <x v="0"/>
    <x v="70"/>
    <m/>
    <m/>
    <m/>
    <m/>
    <x v="3"/>
    <m/>
    <m/>
    <m/>
    <m/>
    <m/>
    <m/>
    <s v="1950 hours annually (37.5 hours per week)"/>
    <m/>
    <n v="0"/>
    <n v="0"/>
    <n v="0"/>
    <n v="0"/>
    <n v="0"/>
    <m/>
    <n v="0"/>
    <n v="1"/>
    <n v="0"/>
    <n v="0"/>
    <n v="0"/>
    <n v="0"/>
    <n v="1"/>
    <n v="0"/>
    <n v="0"/>
    <n v="0"/>
    <n v="2"/>
    <n v="0"/>
    <n v="0"/>
    <m/>
    <n v="0"/>
    <n v="0"/>
    <m/>
    <m/>
    <n v="1"/>
    <s v="Care Coordinator, also Alzheimer Society Support"/>
    <n v="4"/>
    <n v="5"/>
    <m/>
    <s v=""/>
    <s v=""/>
    <x v="2"/>
    <m/>
    <x v="2"/>
    <m/>
    <m/>
    <x v="1"/>
    <s v="English"/>
    <x v="0"/>
    <m/>
    <m/>
    <x v="2"/>
    <m/>
    <m/>
    <x v="2"/>
    <m/>
    <m/>
    <x v="1"/>
    <m/>
    <m/>
    <x v="1"/>
    <m/>
    <m/>
    <s v="Program in place for 15 yearsRole includes:- Collaborate with OT/PT daily to mobilize patients waiting for discharge home that require increased supports, transportation or equipment.- Proactively screen pt's in the ED at risk or noted cognitive/functional decline- Link pt's/caregiver to community agencies, primary care and out-patient specialized geriatric services, home care supports, SW, CMHA, psychiatry, PT, OT, &amp; any community supports re: i-ADL's as needed. -Assess for caregiver stress/burnout- Long term planning, LTC, RH discussions-Delirium prevention, education-Complete a detailed assessment focusing on the geriatric syndromes-Facilitate safe discharge home"/>
    <m/>
    <s v="Yes"/>
    <s v="kkay@rgpo.ca"/>
    <m/>
    <n v="0"/>
    <n v="1"/>
  </r>
  <r>
    <s v="Asset04349"/>
    <m/>
    <m/>
    <m/>
    <m/>
    <m/>
    <x v="3"/>
    <x v="119"/>
    <m/>
    <x v="2"/>
    <m/>
    <s v="Geriatric Emergency Management"/>
    <m/>
    <x v="3"/>
    <m/>
    <x v="0"/>
    <x v="0"/>
    <m/>
    <m/>
    <m/>
    <m/>
    <m/>
    <m/>
    <n v="0"/>
    <n v="2110"/>
    <n v="344"/>
    <n v="0"/>
    <n v="2454"/>
    <x v="0"/>
    <n v="0"/>
    <n v="0"/>
    <s v="Weekdays; Weekends"/>
    <n v="0"/>
    <m/>
    <s v="4001 Leslie St"/>
    <x v="61"/>
    <x v="0"/>
    <x v="130"/>
    <m/>
    <m/>
    <m/>
    <m/>
    <x v="1"/>
    <m/>
    <m/>
    <m/>
    <m/>
    <m/>
    <m/>
    <s v="1950 hours annually (37.5 hours per week)"/>
    <m/>
    <n v="0"/>
    <n v="0"/>
    <n v="0"/>
    <n v="0"/>
    <n v="0"/>
    <m/>
    <n v="0"/>
    <n v="0"/>
    <n v="0"/>
    <n v="0"/>
    <n v="0"/>
    <n v="0"/>
    <n v="0"/>
    <n v="0"/>
    <n v="0"/>
    <n v="0"/>
    <n v="4.0999999999999996"/>
    <n v="0"/>
    <n v="0"/>
    <m/>
    <n v="0"/>
    <n v="0"/>
    <m/>
    <m/>
    <n v="0"/>
    <m/>
    <n v="4.0999999999999996"/>
    <n v="4.0999999999999996"/>
    <m/>
    <s v="75% to &lt;100%"/>
    <s v="Referral from NYGH Emergency Department physicians"/>
    <x v="2"/>
    <m/>
    <x v="2"/>
    <m/>
    <m/>
    <x v="1"/>
    <s v="English"/>
    <x v="0"/>
    <m/>
    <m/>
    <x v="2"/>
    <m/>
    <m/>
    <x v="2"/>
    <m/>
    <m/>
    <x v="1"/>
    <m/>
    <m/>
    <x v="1"/>
    <m/>
    <m/>
    <s v="Program Start: 2007Contact: Diana Adams 416-756-6444 x 3445Comprehensive geriatric assessments of frail elderly patients: medical review of presenting illness; assist physicians in determining medical clearance.  Full background and functional history collected;  cognitive and physical assessment by GEM;  Care needs reviewed and appropriate supports arranged (Geriatric outreach, geriatric medicine, geriatric psychiatry; parkinson's clinic; Ontario health at home; Meals on wheels; LOFT; etc)Very few assessments are targeted for 1 domain such as medications: mobilityTelephone assessments are also requested on patients who present after hours or who physician's are confident can manage for 24-48 hrs until GEM follow up.Primary referral source is physicians, very little case finding"/>
    <m/>
    <s v="Yes"/>
    <s v="kkay@rgpo.ca"/>
    <m/>
    <n v="0"/>
    <n v="1"/>
  </r>
  <r>
    <s v="Asset04353"/>
    <m/>
    <m/>
    <m/>
    <m/>
    <m/>
    <x v="3"/>
    <x v="3"/>
    <m/>
    <x v="2"/>
    <m/>
    <s v="Geriatric Emergency Management (GEM)"/>
    <m/>
    <x v="3"/>
    <m/>
    <x v="0"/>
    <x v="0"/>
    <m/>
    <m/>
    <m/>
    <m/>
    <m/>
    <m/>
    <n v="0"/>
    <n v="300"/>
    <n v="0"/>
    <n v="0"/>
    <n v="300"/>
    <x v="0"/>
    <n v="0"/>
    <n v="0"/>
    <m/>
    <n v="0"/>
    <m/>
    <s v="1000 Depalma Dr"/>
    <x v="3"/>
    <x v="0"/>
    <x v="3"/>
    <m/>
    <m/>
    <m/>
    <m/>
    <x v="0"/>
    <m/>
    <m/>
    <m/>
    <m/>
    <m/>
    <m/>
    <s v="1950 hours annually (37.5 hours per week)"/>
    <m/>
    <n v="0"/>
    <n v="0"/>
    <n v="0"/>
    <n v="0"/>
    <n v="0"/>
    <m/>
    <n v="0"/>
    <n v="0"/>
    <n v="0"/>
    <n v="0"/>
    <n v="0"/>
    <n v="0"/>
    <n v="0"/>
    <n v="0"/>
    <n v="0"/>
    <n v="0"/>
    <n v="1"/>
    <n v="0"/>
    <n v="0"/>
    <m/>
    <n v="0"/>
    <n v="0"/>
    <m/>
    <m/>
    <n v="0"/>
    <m/>
    <n v="1"/>
    <n v="1"/>
    <m/>
    <s v=""/>
    <s v=""/>
    <x v="2"/>
    <m/>
    <x v="2"/>
    <m/>
    <m/>
    <x v="1"/>
    <s v="English"/>
    <x v="0"/>
    <m/>
    <m/>
    <x v="2"/>
    <m/>
    <m/>
    <x v="2"/>
    <m/>
    <m/>
    <x v="1"/>
    <m/>
    <m/>
    <x v="1"/>
    <m/>
    <m/>
    <s v="Program Start: 2009Contact: Christina Durham, cdurham@nhh.ca The GEM program at NHH works in collaboration with our Geriatric Activation Team (GAT) which consists of OT, Social work and OH@H. This provides a full circle of care to our entire ED, between admissions and diversions from the ED department. Promoting home support, functional assessments to promote positive quality of life."/>
    <m/>
    <s v="Yes"/>
    <s v="kkay@rgpo.ca"/>
    <m/>
    <n v="0"/>
    <n v="1"/>
  </r>
  <r>
    <s v="Asset04350"/>
    <m/>
    <m/>
    <m/>
    <m/>
    <m/>
    <x v="3"/>
    <x v="208"/>
    <m/>
    <x v="2"/>
    <m/>
    <s v="GEM"/>
    <m/>
    <x v="3"/>
    <m/>
    <x v="0"/>
    <x v="0"/>
    <m/>
    <m/>
    <m/>
    <m/>
    <m/>
    <m/>
    <n v="0"/>
    <n v="875"/>
    <n v="0"/>
    <n v="0"/>
    <n v="875"/>
    <x v="0"/>
    <n v="0"/>
    <n v="0"/>
    <m/>
    <n v="0"/>
    <m/>
    <s v="30 The Queensway"/>
    <x v="7"/>
    <x v="0"/>
    <x v="249"/>
    <m/>
    <m/>
    <m/>
    <m/>
    <x v="1"/>
    <m/>
    <m/>
    <m/>
    <m/>
    <m/>
    <m/>
    <s v="1950 hours annually (37.5 hours per week)"/>
    <m/>
    <n v="0"/>
    <n v="0"/>
    <n v="0"/>
    <n v="0"/>
    <n v="0"/>
    <m/>
    <n v="0"/>
    <n v="1.5"/>
    <n v="0"/>
    <n v="0"/>
    <n v="0"/>
    <n v="0"/>
    <n v="0"/>
    <n v="0"/>
    <n v="0"/>
    <n v="0"/>
    <n v="5"/>
    <n v="0"/>
    <n v="2"/>
    <m/>
    <n v="0"/>
    <n v="0"/>
    <m/>
    <m/>
    <n v="1"/>
    <s v="1 Care Coordinator"/>
    <n v="8.5"/>
    <n v="9.5"/>
    <m/>
    <s v=""/>
    <s v=""/>
    <x v="2"/>
    <m/>
    <x v="2"/>
    <m/>
    <m/>
    <x v="1"/>
    <s v="English"/>
    <x v="0"/>
    <m/>
    <m/>
    <x v="2"/>
    <m/>
    <m/>
    <x v="2"/>
    <m/>
    <m/>
    <x v="1"/>
    <m/>
    <m/>
    <x v="1"/>
    <m/>
    <m/>
    <s v="Contact: Melanie York; 416-530-6486 ext. 3486Started 10+ years agoPosition Description: GEM nurses provide an expert clinical resource in hospital Emergency Departments. Their focus is on frail seniors who are at risk of suffering adverse events, loss of independence and admission to hospital or long-term care. GEM nurses provide expert and targeted assessment and treatment services in the Emergency Department; they enhance linkage with hospital, community and long-term care services and are advocates for the frail seniors they serve. As well, in their role as geriatrics educators and capacity builders within the ED, the hospital and the community, GEM nurses help to build the systems capacity to ensure that frail seniors at risk receive the right care in the right place, at the right time.Qualifications include:• Completion of Masters Degree in Nursing required; candidates who have completed a BScN and are either enrolled in a Masters program in Nursing may be considered.• Registered Nurse in good standing with the College of Nurses of Ontario.• Clinical Nurse Specialist designation preferred• Must have a minimum of 3 years recent experience in geriatrics and/or emergency services.• Gerontological Nursing Certificate preferred.• Competent to perform CPR at a Basic Cardiac Life Support level• Excellent advanced clinical skills in the area of geriatric nursing with the ability to provide care to a broad spectrum of patients in an ambulatory/multidisciplinary care setting.• Excellent interpersonal and problem solving skills• Proven analytical and problem solving skills• more qualifications in Excel"/>
    <m/>
    <s v="Yes"/>
    <s v="heather.macleod@geriatricsontario.ca"/>
    <m/>
    <n v="0"/>
    <n v="1"/>
  </r>
  <r>
    <s v="Asset04200"/>
    <m/>
    <m/>
    <m/>
    <m/>
    <m/>
    <x v="3"/>
    <x v="80"/>
    <m/>
    <x v="2"/>
    <m/>
    <s v="GEM"/>
    <m/>
    <x v="3"/>
    <m/>
    <x v="0"/>
    <x v="0"/>
    <m/>
    <m/>
    <m/>
    <m/>
    <m/>
    <m/>
    <n v="0"/>
    <n v="0"/>
    <n v="0"/>
    <n v="0"/>
    <n v="0"/>
    <x v="0"/>
    <n v="0"/>
    <n v="0"/>
    <m/>
    <n v="0"/>
    <m/>
    <s v="35 Algoma Street North"/>
    <x v="45"/>
    <x v="0"/>
    <x v="89"/>
    <m/>
    <m/>
    <m/>
    <m/>
    <x v="4"/>
    <m/>
    <m/>
    <m/>
    <m/>
    <m/>
    <m/>
    <s v="1950 hours annually (37.5 hours per week)"/>
    <m/>
    <n v="0"/>
    <n v="0"/>
    <n v="0"/>
    <n v="0"/>
    <n v="0"/>
    <m/>
    <n v="0"/>
    <n v="0"/>
    <n v="0"/>
    <n v="0"/>
    <n v="0"/>
    <n v="0"/>
    <n v="0"/>
    <n v="0"/>
    <n v="0"/>
    <n v="0"/>
    <n v="1"/>
    <n v="0"/>
    <n v="0"/>
    <m/>
    <n v="0"/>
    <n v="0"/>
    <m/>
    <m/>
    <n v="0"/>
    <m/>
    <n v="1"/>
    <n v="1"/>
    <m/>
    <s v="100%"/>
    <s v="Patient Flow Coordinator referral"/>
    <x v="2"/>
    <m/>
    <x v="2"/>
    <m/>
    <m/>
    <x v="1"/>
    <s v="English;French"/>
    <x v="0"/>
    <m/>
    <m/>
    <x v="2"/>
    <m/>
    <m/>
    <x v="2"/>
    <m/>
    <m/>
    <x v="1"/>
    <m/>
    <m/>
    <x v="1"/>
    <m/>
    <m/>
    <s v="The temporary opportunity to trial a GEM Nurse for 1 month - March 2024. The position supported Thunder Bay Regional health Sciences Centre."/>
    <m/>
    <s v="Yes"/>
    <s v="alison.denton@tbh.net"/>
    <m/>
    <n v="0"/>
    <n v="1"/>
  </r>
  <r>
    <s v="Asset04372"/>
    <m/>
    <m/>
    <m/>
    <m/>
    <m/>
    <x v="3"/>
    <x v="8"/>
    <m/>
    <x v="2"/>
    <m/>
    <s v="GEM"/>
    <m/>
    <x v="3"/>
    <m/>
    <x v="0"/>
    <x v="0"/>
    <m/>
    <m/>
    <m/>
    <m/>
    <m/>
    <m/>
    <n v="0"/>
    <n v="750"/>
    <n v="0"/>
    <n v="0"/>
    <n v="750"/>
    <x v="0"/>
    <n v="0"/>
    <n v="0"/>
    <m/>
    <n v="0"/>
    <m/>
    <s v="3050 Lawrence Ave E"/>
    <x v="6"/>
    <x v="0"/>
    <x v="231"/>
    <m/>
    <m/>
    <m/>
    <m/>
    <x v="1"/>
    <m/>
    <m/>
    <m/>
    <m/>
    <m/>
    <m/>
    <s v="1950 hours annually (37.5 hours per week)"/>
    <m/>
    <n v="0"/>
    <n v="0"/>
    <n v="0"/>
    <n v="0"/>
    <n v="0"/>
    <m/>
    <n v="1"/>
    <n v="0"/>
    <n v="0"/>
    <n v="0"/>
    <n v="0"/>
    <n v="0"/>
    <n v="0"/>
    <n v="0"/>
    <n v="0"/>
    <n v="0"/>
    <n v="0"/>
    <n v="0"/>
    <n v="1"/>
    <m/>
    <n v="0"/>
    <n v="0"/>
    <m/>
    <m/>
    <n v="0"/>
    <m/>
    <n v="2"/>
    <n v="2"/>
    <m/>
    <s v=""/>
    <s v=""/>
    <x v="2"/>
    <m/>
    <x v="2"/>
    <m/>
    <m/>
    <x v="1"/>
    <s v="English"/>
    <x v="0"/>
    <m/>
    <m/>
    <x v="2"/>
    <m/>
    <m/>
    <x v="2"/>
    <m/>
    <m/>
    <x v="1"/>
    <m/>
    <m/>
    <x v="1"/>
    <m/>
    <m/>
    <s v="Contact: Mohan Singh; msingh1@shn.caStarted 3 years ago- Provide comprehensive assessment, screening, monitoring, and evaluation of treatment plans for complex elderly patients in the Emergency department. More description in Excel sheet"/>
    <m/>
    <s v="Yes"/>
    <s v="heather.macleod@geriatricsontario.ca"/>
    <m/>
    <n v="0"/>
    <n v="1"/>
  </r>
  <r>
    <s v="Asset04371"/>
    <m/>
    <m/>
    <m/>
    <m/>
    <m/>
    <x v="3"/>
    <x v="7"/>
    <m/>
    <x v="2"/>
    <m/>
    <s v="GEM"/>
    <m/>
    <x v="3"/>
    <m/>
    <x v="0"/>
    <x v="0"/>
    <m/>
    <m/>
    <m/>
    <m/>
    <m/>
    <m/>
    <n v="0"/>
    <n v="779"/>
    <n v="0"/>
    <n v="0"/>
    <n v="779"/>
    <x v="0"/>
    <n v="0"/>
    <n v="0"/>
    <m/>
    <n v="0"/>
    <m/>
    <s v="2867 Ellesmere Rd"/>
    <x v="6"/>
    <x v="0"/>
    <x v="232"/>
    <m/>
    <m/>
    <m/>
    <m/>
    <x v="1"/>
    <m/>
    <m/>
    <m/>
    <m/>
    <m/>
    <m/>
    <s v="1950 hours annually (37.5 hours per week)"/>
    <m/>
    <n v="0"/>
    <n v="0"/>
    <n v="0"/>
    <n v="0"/>
    <n v="0"/>
    <m/>
    <n v="1"/>
    <n v="1"/>
    <n v="0"/>
    <n v="0"/>
    <n v="0"/>
    <n v="0"/>
    <n v="2"/>
    <n v="0"/>
    <n v="0"/>
    <n v="0"/>
    <n v="1"/>
    <n v="0"/>
    <n v="2"/>
    <m/>
    <n v="0"/>
    <n v="0"/>
    <m/>
    <m/>
    <n v="0"/>
    <m/>
    <n v="7"/>
    <n v="7"/>
    <m/>
    <s v=""/>
    <s v=""/>
    <x v="2"/>
    <m/>
    <x v="2"/>
    <m/>
    <m/>
    <x v="1"/>
    <s v="English"/>
    <x v="0"/>
    <m/>
    <m/>
    <x v="2"/>
    <m/>
    <m/>
    <x v="2"/>
    <m/>
    <m/>
    <x v="1"/>
    <m/>
    <m/>
    <x v="1"/>
    <m/>
    <m/>
    <s v="Started 18 years agoContact: Michelle Chow; mchow@shn.ca"/>
    <m/>
    <s v="Yes"/>
    <s v="heather.macleod@geriatricsontario.ca"/>
    <m/>
    <n v="0"/>
    <n v="1"/>
  </r>
  <r>
    <s v="Asset04373"/>
    <m/>
    <m/>
    <m/>
    <m/>
    <m/>
    <x v="3"/>
    <x v="150"/>
    <m/>
    <x v="2"/>
    <m/>
    <s v="GEM"/>
    <m/>
    <x v="3"/>
    <m/>
    <x v="0"/>
    <x v="0"/>
    <m/>
    <m/>
    <m/>
    <m/>
    <m/>
    <m/>
    <n v="0"/>
    <n v="2400"/>
    <n v="0"/>
    <n v="0"/>
    <n v="2400"/>
    <x v="0"/>
    <n v="0"/>
    <n v="0"/>
    <m/>
    <n v="0"/>
    <m/>
    <s v="2100 Bovaird Dr. East"/>
    <x v="27"/>
    <x v="0"/>
    <x v="166"/>
    <m/>
    <m/>
    <m/>
    <m/>
    <x v="2"/>
    <m/>
    <m/>
    <m/>
    <m/>
    <m/>
    <m/>
    <s v="1950 hours annually (37.5 hours per week)"/>
    <m/>
    <n v="0"/>
    <n v="0"/>
    <n v="0"/>
    <n v="0"/>
    <n v="0"/>
    <m/>
    <n v="0"/>
    <n v="1"/>
    <n v="0"/>
    <n v="0"/>
    <n v="0"/>
    <n v="0"/>
    <n v="1"/>
    <n v="0"/>
    <n v="0"/>
    <n v="0"/>
    <n v="6"/>
    <n v="0"/>
    <n v="1"/>
    <m/>
    <n v="0"/>
    <n v="0"/>
    <m/>
    <m/>
    <n v="1"/>
    <s v="Care coordinator"/>
    <n v="9"/>
    <n v="10"/>
    <m/>
    <s v=""/>
    <s v=""/>
    <x v="2"/>
    <m/>
    <x v="2"/>
    <m/>
    <m/>
    <x v="1"/>
    <s v="English"/>
    <x v="0"/>
    <m/>
    <m/>
    <x v="2"/>
    <m/>
    <m/>
    <x v="2"/>
    <m/>
    <m/>
    <x v="1"/>
    <m/>
    <m/>
    <x v="1"/>
    <m/>
    <m/>
    <s v="Program start: 2010Contact: Simi Susan Jacob simi.jacob@williamoslerhs.caAssessment of geriatric patients in Emergency room for safe discharge plans.Community care coordination of the elderly population aged 65 years and older who visit ER.Health educates family and elderly patients regarding healthy aging and coping with illness.Collaborate with inter-professional team for promoting safe geriatric care."/>
    <m/>
    <s v="Yes"/>
    <s v="kkay@rgpo.ca"/>
    <m/>
    <n v="0"/>
    <n v="1"/>
  </r>
  <r>
    <s v="Asset04339"/>
    <m/>
    <m/>
    <m/>
    <m/>
    <m/>
    <x v="3"/>
    <x v="66"/>
    <m/>
    <x v="2"/>
    <m/>
    <s v="GEM"/>
    <m/>
    <x v="3"/>
    <m/>
    <x v="0"/>
    <x v="0"/>
    <m/>
    <m/>
    <m/>
    <m/>
    <m/>
    <m/>
    <n v="0"/>
    <n v="1400"/>
    <n v="0"/>
    <n v="0"/>
    <n v="1400"/>
    <x v="0"/>
    <n v="0"/>
    <n v="0"/>
    <m/>
    <n v="0"/>
    <m/>
    <s v="1995 Lens Ave."/>
    <x v="26"/>
    <x v="0"/>
    <x v="72"/>
    <m/>
    <m/>
    <m/>
    <m/>
    <x v="3"/>
    <m/>
    <m/>
    <m/>
    <m/>
    <m/>
    <m/>
    <s v="1950 hours annually (37.5 hours per week)"/>
    <m/>
    <n v="0"/>
    <n v="0"/>
    <n v="0"/>
    <n v="0"/>
    <n v="0"/>
    <m/>
    <n v="0"/>
    <n v="1"/>
    <n v="0"/>
    <n v="0"/>
    <n v="0"/>
    <n v="0"/>
    <n v="0"/>
    <n v="0"/>
    <n v="0"/>
    <n v="0"/>
    <n v="2"/>
    <n v="0"/>
    <n v="0"/>
    <m/>
    <n v="0"/>
    <n v="0"/>
    <m/>
    <m/>
    <n v="0"/>
    <m/>
    <n v="3"/>
    <n v="3"/>
    <m/>
    <s v=""/>
    <s v=""/>
    <x v="2"/>
    <m/>
    <x v="2"/>
    <m/>
    <m/>
    <x v="1"/>
    <s v="English"/>
    <x v="0"/>
    <m/>
    <m/>
    <x v="2"/>
    <m/>
    <m/>
    <x v="2"/>
    <m/>
    <m/>
    <x v="1"/>
    <m/>
    <m/>
    <x v="1"/>
    <m/>
    <m/>
    <s v="Contacts: Sandra Bauer; SANDRA.BAUER@WRH.ON.CAKuljeet Kalsi; kuljeet.kalsi@wrh.on.caStarted in 2008Areas of Responsibility: Listed in excel - text too long for word limit"/>
    <m/>
    <s v="Yes"/>
    <s v="heather.macleod@geriatricsontario.ca"/>
    <m/>
    <n v="0"/>
    <n v="1"/>
  </r>
  <r>
    <s v="Asset04334"/>
    <m/>
    <m/>
    <m/>
    <m/>
    <m/>
    <x v="3"/>
    <x v="77"/>
    <m/>
    <x v="2"/>
    <m/>
    <s v="GEM"/>
    <m/>
    <x v="3"/>
    <m/>
    <x v="0"/>
    <x v="0"/>
    <m/>
    <m/>
    <m/>
    <m/>
    <m/>
    <m/>
    <n v="0"/>
    <n v="599"/>
    <n v="0"/>
    <n v="0"/>
    <n v="599"/>
    <x v="0"/>
    <n v="0"/>
    <n v="0"/>
    <m/>
    <n v="0"/>
    <m/>
    <s v="310 Juliana Drive "/>
    <x v="32"/>
    <x v="0"/>
    <x v="85"/>
    <m/>
    <m/>
    <m/>
    <m/>
    <x v="3"/>
    <m/>
    <m/>
    <m/>
    <m/>
    <m/>
    <m/>
    <s v="1950 hours annually (37.5 hours per week)"/>
    <m/>
    <n v="0"/>
    <n v="0"/>
    <n v="0"/>
    <n v="0"/>
    <n v="0"/>
    <m/>
    <n v="0"/>
    <n v="0"/>
    <n v="0"/>
    <n v="0"/>
    <n v="0"/>
    <n v="0"/>
    <n v="0"/>
    <n v="0"/>
    <n v="0"/>
    <n v="0"/>
    <n v="1"/>
    <n v="0"/>
    <n v="0"/>
    <m/>
    <n v="0"/>
    <n v="0"/>
    <m/>
    <m/>
    <n v="2"/>
    <s v="1 Care Coordinator assists only_x000a_1 Alzheimer Support Person"/>
    <n v="1"/>
    <n v="3"/>
    <m/>
    <s v=""/>
    <s v=""/>
    <x v="2"/>
    <m/>
    <x v="2"/>
    <m/>
    <m/>
    <x v="1"/>
    <s v="English"/>
    <x v="0"/>
    <m/>
    <m/>
    <x v="2"/>
    <m/>
    <m/>
    <x v="2"/>
    <m/>
    <m/>
    <x v="1"/>
    <m/>
    <m/>
    <x v="1"/>
    <m/>
    <m/>
    <s v="Contact: Cynthia Smart; csmart@woodstockhospital.caStarted in 20231 RN working in ED for 12 hour shifts"/>
    <m/>
    <s v="Yes"/>
    <s v="heather.macleod@geriatricsontario.ca"/>
    <m/>
    <n v="0"/>
    <n v="1"/>
  </r>
  <r>
    <s v="Asset04348"/>
    <m/>
    <m/>
    <m/>
    <m/>
    <m/>
    <x v="3"/>
    <x v="227"/>
    <m/>
    <x v="2"/>
    <m/>
    <s v="GEM"/>
    <m/>
    <x v="3"/>
    <m/>
    <x v="0"/>
    <x v="0"/>
    <m/>
    <m/>
    <m/>
    <m/>
    <m/>
    <m/>
    <n v="0"/>
    <n v="750"/>
    <n v="0"/>
    <n v="0"/>
    <n v="750"/>
    <x v="0"/>
    <n v="0"/>
    <n v="0"/>
    <m/>
    <n v="0"/>
    <m/>
    <s v="65 Third St Welland"/>
    <x v="42"/>
    <x v="0"/>
    <x v="275"/>
    <m/>
    <m/>
    <m/>
    <m/>
    <x v="3"/>
    <m/>
    <m/>
    <m/>
    <m/>
    <m/>
    <m/>
    <s v="1950 hours annually (37.5 hours per week)"/>
    <m/>
    <n v="0"/>
    <n v="0"/>
    <n v="0"/>
    <n v="0"/>
    <n v="0"/>
    <m/>
    <n v="1"/>
    <n v="0"/>
    <n v="0"/>
    <n v="0"/>
    <n v="0"/>
    <n v="0"/>
    <n v="0"/>
    <n v="0"/>
    <n v="0"/>
    <n v="0"/>
    <n v="0"/>
    <n v="0"/>
    <n v="0"/>
    <m/>
    <n v="0"/>
    <n v="0"/>
    <m/>
    <m/>
    <n v="1"/>
    <s v="Access to Care Coordinator, PT, OT, MSW, RN as part of ED team."/>
    <n v="1"/>
    <n v="2"/>
    <m/>
    <s v="100%"/>
    <s v=""/>
    <x v="2"/>
    <m/>
    <x v="2"/>
    <m/>
    <m/>
    <x v="1"/>
    <s v="English"/>
    <x v="0"/>
    <m/>
    <m/>
    <x v="2"/>
    <m/>
    <m/>
    <x v="2"/>
    <m/>
    <m/>
    <x v="1"/>
    <m/>
    <m/>
    <x v="1"/>
    <m/>
    <m/>
    <s v="Program Start: 2020Contact:  Lori.MacCullouch@niagarahealth.on.ca, 905 378 4647 x 44561GEM program part of geriatric team - outpatient clinic, and inpatient geriatric team, along with BSO; additional dementia resource consultant pilot project as part of Alzheimer's society.Assess for delirium, dementia screening, caregiver burden/burnout, pharmacy review - polypharmacy, anti-cholinergic burden, behavioural support, comprehensive assessment with collaborative report."/>
    <m/>
    <s v="Yes"/>
    <s v="kkay@rgpo.ca"/>
    <m/>
    <n v="0"/>
    <n v="1"/>
  </r>
  <r>
    <s v="Asset04333"/>
    <m/>
    <m/>
    <m/>
    <m/>
    <m/>
    <x v="3"/>
    <x v="61"/>
    <m/>
    <x v="2"/>
    <m/>
    <s v="GEM"/>
    <m/>
    <x v="3"/>
    <m/>
    <x v="0"/>
    <x v="0"/>
    <m/>
    <m/>
    <m/>
    <m/>
    <m/>
    <m/>
    <n v="0"/>
    <n v="1124"/>
    <n v="0"/>
    <n v="0"/>
    <n v="1124"/>
    <x v="0"/>
    <n v="0"/>
    <n v="0"/>
    <s v="Weekdays; Weekends"/>
    <n v="0"/>
    <m/>
    <s v="835 King St. W "/>
    <x v="25"/>
    <x v="0"/>
    <x v="65"/>
    <m/>
    <m/>
    <m/>
    <m/>
    <x v="3"/>
    <m/>
    <m/>
    <m/>
    <m/>
    <m/>
    <m/>
    <s v="1950 hours annually (37.5 hours per week)"/>
    <m/>
    <n v="0"/>
    <n v="0"/>
    <n v="0"/>
    <n v="0"/>
    <n v="0"/>
    <m/>
    <n v="1"/>
    <n v="1"/>
    <n v="0"/>
    <n v="0"/>
    <n v="0"/>
    <n v="0"/>
    <n v="1"/>
    <n v="0"/>
    <n v="0"/>
    <n v="0"/>
    <n v="1"/>
    <n v="0"/>
    <n v="1"/>
    <m/>
    <n v="0"/>
    <n v="0"/>
    <m/>
    <m/>
    <n v="4"/>
    <s v="3 Care Coordinators_x000a_1 Dementia specialist from Dream Program - AS"/>
    <n v="5"/>
    <n v="9"/>
    <m/>
    <s v="100%"/>
    <s v=""/>
    <x v="2"/>
    <m/>
    <x v="2"/>
    <m/>
    <m/>
    <x v="1"/>
    <s v="English;French"/>
    <x v="0"/>
    <m/>
    <m/>
    <x v="2"/>
    <m/>
    <m/>
    <x v="2"/>
    <m/>
    <m/>
    <x v="1"/>
    <m/>
    <m/>
    <x v="1"/>
    <m/>
    <m/>
    <s v="The hospital uses Professional Translator service virtually if needed.Hospital provides inclusive service for the Indigenous population.Contact: Asiat Mamoukhova; email: asiat.mamoukhova@grhosp.on.caStarted 20 years agoGEm is focused on patients who are going to be d/c home We use AUA ( assessment Urgency Algorithm )  for referral , but also receive verbal referrals GEM complete assessment , connects with allied team if  to address patient's needs; refer patients to  outpatient geriatrics , Home care, SW, IGSM"/>
    <m/>
    <s v="Yes"/>
    <s v="heather.macleod@geriatricsontario.ca"/>
    <m/>
    <n v="0"/>
    <n v="1"/>
  </r>
  <r>
    <s v="Asset04118"/>
    <m/>
    <m/>
    <m/>
    <m/>
    <m/>
    <x v="3"/>
    <x v="59"/>
    <m/>
    <x v="2"/>
    <m/>
    <s v="GEM"/>
    <m/>
    <x v="3"/>
    <m/>
    <x v="0"/>
    <x v="0"/>
    <m/>
    <m/>
    <m/>
    <m/>
    <m/>
    <m/>
    <n v="0"/>
    <n v="556"/>
    <n v="0"/>
    <n v="0"/>
    <n v="556"/>
    <x v="0"/>
    <n v="0"/>
    <n v="0"/>
    <s v="Weekdays;"/>
    <n v="0"/>
    <m/>
    <s v="131 Frederick Campbell St."/>
    <x v="37"/>
    <x v="0"/>
    <x v="63"/>
    <m/>
    <m/>
    <m/>
    <m/>
    <x v="3"/>
    <m/>
    <m/>
    <m/>
    <m/>
    <m/>
    <m/>
    <s v="1950 hours annually (37.5 hours per week)"/>
    <m/>
    <n v="0"/>
    <n v="0"/>
    <n v="0"/>
    <n v="0"/>
    <n v="0"/>
    <m/>
    <n v="0"/>
    <n v="0"/>
    <n v="0"/>
    <n v="0"/>
    <n v="0"/>
    <n v="0"/>
    <n v="0"/>
    <n v="0"/>
    <n v="0"/>
    <n v="0"/>
    <n v="2"/>
    <n v="0"/>
    <n v="0"/>
    <m/>
    <n v="0"/>
    <n v="0"/>
    <m/>
    <m/>
    <n v="0"/>
    <m/>
    <n v="2"/>
    <n v="2"/>
    <m/>
    <s v="100%"/>
    <s v="Inpatient"/>
    <x v="2"/>
    <m/>
    <x v="2"/>
    <m/>
    <m/>
    <x v="1"/>
    <s v="English;French"/>
    <x v="0"/>
    <m/>
    <m/>
    <x v="2"/>
    <m/>
    <m/>
    <x v="2"/>
    <m/>
    <m/>
    <x v="1"/>
    <m/>
    <m/>
    <x v="1"/>
    <m/>
    <m/>
    <s v="This fiscal year (2023-2024), site was operating with ONE full-time GEM and ONE GEM on Medical leave.Hospital has support for language services.Hospital has support for Indigenous services."/>
    <m/>
    <s v="Yes"/>
    <s v="mboyes@cmh.org"/>
    <m/>
    <n v="0"/>
    <n v="1"/>
  </r>
  <r>
    <s v="Asset04331"/>
    <m/>
    <m/>
    <m/>
    <m/>
    <m/>
    <x v="3"/>
    <x v="60"/>
    <m/>
    <x v="2"/>
    <m/>
    <s v="Geriatric Emergency Management - Guelph General Hospital"/>
    <m/>
    <x v="3"/>
    <m/>
    <x v="0"/>
    <x v="0"/>
    <m/>
    <m/>
    <m/>
    <m/>
    <m/>
    <m/>
    <n v="0"/>
    <n v="780"/>
    <n v="0"/>
    <n v="0"/>
    <n v="780"/>
    <x v="0"/>
    <n v="0"/>
    <n v="0"/>
    <s v="Weekdays; Weekends"/>
    <n v="0"/>
    <m/>
    <s v="115 Delhi St."/>
    <x v="12"/>
    <x v="0"/>
    <x v="64"/>
    <m/>
    <m/>
    <m/>
    <m/>
    <x v="3"/>
    <m/>
    <m/>
    <m/>
    <m/>
    <m/>
    <m/>
    <s v="1950 hours annually (37.5 hours per week)"/>
    <m/>
    <n v="0"/>
    <n v="0"/>
    <n v="0"/>
    <n v="0"/>
    <n v="0"/>
    <m/>
    <n v="0"/>
    <n v="0"/>
    <n v="0"/>
    <n v="0"/>
    <n v="0"/>
    <n v="0"/>
    <n v="0"/>
    <n v="0"/>
    <n v="0"/>
    <n v="0"/>
    <n v="2"/>
    <n v="0"/>
    <n v="0"/>
    <m/>
    <n v="0"/>
    <n v="0"/>
    <m/>
    <m/>
    <n v="1"/>
    <s v="GEM accesses NP, Social worker, OT, Physio and Care Coordination in the ED"/>
    <n v="2"/>
    <n v="3"/>
    <m/>
    <s v="100%"/>
    <s v=""/>
    <x v="2"/>
    <m/>
    <x v="2"/>
    <m/>
    <m/>
    <x v="1"/>
    <s v="English;French"/>
    <x v="0"/>
    <m/>
    <m/>
    <x v="2"/>
    <m/>
    <m/>
    <x v="2"/>
    <m/>
    <m/>
    <x v="1"/>
    <m/>
    <m/>
    <x v="1"/>
    <m/>
    <m/>
    <s v="Hospital provides virtual professional  translator if needed.Hospital has support for Indigenous services if needed. Contact is: Monika Pikula mpikula@gghorg.ca or Audriana Di Ruzza Adiruzza@gghorg.ca"/>
    <m/>
    <s v="Yes"/>
    <s v="kkay@rgpo.ca"/>
    <m/>
    <n v="0"/>
    <n v="1"/>
  </r>
  <r>
    <s v="Asset04090"/>
    <m/>
    <m/>
    <m/>
    <m/>
    <m/>
    <x v="3"/>
    <x v="20"/>
    <m/>
    <x v="2"/>
    <m/>
    <s v="Geriatric Emergency Management"/>
    <m/>
    <x v="3"/>
    <m/>
    <x v="0"/>
    <x v="0"/>
    <m/>
    <m/>
    <m/>
    <m/>
    <m/>
    <m/>
    <n v="1171"/>
    <n v="1171"/>
    <n v="506"/>
    <n v="0"/>
    <n v="1677"/>
    <x v="0"/>
    <n v="0"/>
    <n v="0"/>
    <s v="Weekdays; Weekends"/>
    <n v="0"/>
    <m/>
    <s v="1053 Carling Ave"/>
    <x v="11"/>
    <x v="0"/>
    <x v="20"/>
    <m/>
    <m/>
    <m/>
    <m/>
    <x v="0"/>
    <m/>
    <m/>
    <m/>
    <m/>
    <m/>
    <m/>
    <s v="1950 hours annually (37.5 hours per week)"/>
    <m/>
    <n v="1"/>
    <n v="0"/>
    <n v="0"/>
    <n v="0"/>
    <n v="0"/>
    <m/>
    <n v="0"/>
    <n v="0"/>
    <n v="0"/>
    <n v="0"/>
    <n v="0"/>
    <n v="0"/>
    <n v="0"/>
    <n v="0"/>
    <n v="0"/>
    <n v="0"/>
    <n v="3.8"/>
    <n v="0"/>
    <n v="0"/>
    <m/>
    <n v="0"/>
    <n v="0"/>
    <m/>
    <m/>
    <n v="0"/>
    <s v="Administration: 1 FTE for GEM &amp; GMCT APN position"/>
    <n v="4.8"/>
    <n v="3.8"/>
    <m/>
    <s v="100%"/>
    <s v=""/>
    <x v="2"/>
    <m/>
    <x v="2"/>
    <m/>
    <m/>
    <x v="1"/>
    <s v="English;French"/>
    <x v="0"/>
    <m/>
    <m/>
    <x v="2"/>
    <m/>
    <m/>
    <x v="2"/>
    <m/>
    <m/>
    <x v="1"/>
    <m/>
    <m/>
    <x v="1"/>
    <m/>
    <m/>
    <s v="We provide services to people from First Nation, Inuit or Metis communities who receive care in our Emergency Departments."/>
    <m/>
    <s v="Yes"/>
    <s v="cmunch@toh.ca"/>
    <m/>
    <n v="0"/>
    <n v="1"/>
  </r>
  <r>
    <s v="Asset04250"/>
    <m/>
    <m/>
    <m/>
    <m/>
    <m/>
    <x v="3"/>
    <x v="80"/>
    <m/>
    <x v="2"/>
    <m/>
    <s v="Seniors' Outpatient Services"/>
    <m/>
    <x v="3"/>
    <m/>
    <x v="14"/>
    <x v="7"/>
    <m/>
    <m/>
    <m/>
    <m/>
    <m/>
    <m/>
    <n v="346"/>
    <n v="2552"/>
    <n v="582"/>
    <n v="0"/>
    <n v="3134"/>
    <x v="0"/>
    <n v="0"/>
    <n v="0"/>
    <m/>
    <n v="0"/>
    <m/>
    <s v="35 Algoma Street North"/>
    <x v="45"/>
    <x v="0"/>
    <x v="89"/>
    <m/>
    <m/>
    <m/>
    <m/>
    <x v="4"/>
    <m/>
    <m/>
    <m/>
    <m/>
    <m/>
    <m/>
    <s v="1950 hours annually (37.5 hours per week)"/>
    <m/>
    <n v="0"/>
    <n v="0"/>
    <n v="0.2"/>
    <n v="0"/>
    <n v="0"/>
    <m/>
    <n v="0"/>
    <n v="0"/>
    <n v="0"/>
    <n v="0"/>
    <n v="0"/>
    <n v="0"/>
    <n v="0"/>
    <n v="0"/>
    <n v="0"/>
    <n v="0"/>
    <n v="0"/>
    <n v="0"/>
    <n v="0.7"/>
    <m/>
    <n v="0"/>
    <n v="1"/>
    <m/>
    <m/>
    <n v="0"/>
    <m/>
    <n v="1.9"/>
    <n v="1.9"/>
    <m/>
    <s v="75% to &lt;100%"/>
    <s v="Internal referral from a geriatrician, geriatric psychiatry and interprofessional team for diagnostic, rehabilitation, or therapeutic services."/>
    <x v="2"/>
    <m/>
    <x v="2"/>
    <m/>
    <m/>
    <x v="1"/>
    <s v="English"/>
    <x v="0"/>
    <m/>
    <m/>
    <x v="2"/>
    <m/>
    <m/>
    <x v="2"/>
    <m/>
    <m/>
    <x v="1"/>
    <m/>
    <m/>
    <x v="1"/>
    <m/>
    <m/>
    <s v="Any language available with translation services"/>
    <m/>
    <s v="Yes"/>
    <s v="divya.george@tbh.net"/>
    <m/>
    <n v="0"/>
    <n v="1"/>
  </r>
  <r>
    <s v="Asset04075"/>
    <m/>
    <m/>
    <m/>
    <m/>
    <m/>
    <x v="3"/>
    <x v="24"/>
    <m/>
    <x v="2"/>
    <m/>
    <s v="Bruyere Geriatric Day Hospital"/>
    <m/>
    <x v="3"/>
    <m/>
    <x v="14"/>
    <x v="7"/>
    <m/>
    <m/>
    <m/>
    <m/>
    <m/>
    <m/>
    <n v="363"/>
    <n v="5623"/>
    <n v="172"/>
    <n v="15"/>
    <n v="5810"/>
    <x v="0"/>
    <n v="0"/>
    <n v="0"/>
    <s v="Weekdays;"/>
    <n v="80"/>
    <m/>
    <s v="75 Bruyere St. "/>
    <x v="11"/>
    <x v="0"/>
    <x v="13"/>
    <m/>
    <m/>
    <m/>
    <m/>
    <x v="0"/>
    <m/>
    <m/>
    <m/>
    <m/>
    <m/>
    <m/>
    <s v="1950 hours annually (37.5 hours per week)"/>
    <m/>
    <n v="1.4"/>
    <n v="2"/>
    <n v="0"/>
    <n v="0"/>
    <n v="0"/>
    <m/>
    <n v="0"/>
    <n v="1.3"/>
    <n v="0"/>
    <n v="0"/>
    <n v="0.8"/>
    <n v="0.4"/>
    <n v="2.2999999999999998"/>
    <n v="1"/>
    <n v="0"/>
    <n v="0"/>
    <n v="2"/>
    <n v="0.7"/>
    <n v="1.5"/>
    <m/>
    <n v="0"/>
    <n v="0.4"/>
    <m/>
    <m/>
    <n v="0"/>
    <s v="Psychology is actually Neuropsychologist. _x000a_Unfilled/Vacant is because of LOA's this year."/>
    <n v="13.799999999999999"/>
    <n v="10.4"/>
    <m/>
    <s v="75% to &lt;100%"/>
    <s v="GEM, Geriatric Assessment Outreach team (GAOT), In-house from Inpatient Geriatrics to Outpatient referrals."/>
    <x v="2"/>
    <m/>
    <x v="2"/>
    <m/>
    <m/>
    <x v="1"/>
    <s v="English;French"/>
    <x v="0"/>
    <m/>
    <m/>
    <x v="2"/>
    <m/>
    <m/>
    <x v="2"/>
    <m/>
    <m/>
    <x v="1"/>
    <m/>
    <m/>
    <x v="1"/>
    <m/>
    <m/>
    <s v="Other documents can be sent via email to Kelly Kay."/>
    <m/>
    <s v="Yes"/>
    <s v="lcloutier@bruyere.org"/>
    <m/>
    <n v="0"/>
    <n v="1"/>
  </r>
  <r>
    <s v="Asset03894"/>
    <m/>
    <m/>
    <m/>
    <m/>
    <m/>
    <x v="3"/>
    <x v="20"/>
    <m/>
    <x v="2"/>
    <m/>
    <s v="Geriatric Medicine Clinics"/>
    <m/>
    <x v="3"/>
    <m/>
    <x v="14"/>
    <x v="7"/>
    <m/>
    <m/>
    <m/>
    <m/>
    <m/>
    <m/>
    <n v="1568"/>
    <n v="4033"/>
    <n v="1595"/>
    <n v="49"/>
    <n v="5677"/>
    <x v="0"/>
    <n v="0"/>
    <n v="0"/>
    <s v="Weekdays;"/>
    <n v="42"/>
    <m/>
    <s v="1053 Carling Ave"/>
    <x v="11"/>
    <x v="0"/>
    <x v="20"/>
    <m/>
    <m/>
    <m/>
    <m/>
    <x v="0"/>
    <m/>
    <m/>
    <m/>
    <m/>
    <m/>
    <m/>
    <s v="1950 hours annually (37.5 hours per week)"/>
    <m/>
    <n v="3"/>
    <n v="0"/>
    <n v="0.1"/>
    <n v="1"/>
    <n v="0.05"/>
    <m/>
    <n v="0"/>
    <n v="1.5"/>
    <n v="0"/>
    <n v="0"/>
    <n v="0"/>
    <n v="0.1"/>
    <n v="0.5"/>
    <n v="0"/>
    <n v="0"/>
    <n v="0"/>
    <n v="2"/>
    <n v="0"/>
    <n v="0.7"/>
    <m/>
    <n v="0.1"/>
    <n v="0"/>
    <m/>
    <m/>
    <n v="0"/>
    <s v="Other= neuropsychologist. Administration = 2.0 FTE clerks and 1.0 FTE APN, who has both leadership and clinical responsibilities"/>
    <n v="9.0499999999999989"/>
    <n v="5"/>
    <m/>
    <s v="100%"/>
    <s v="Specifically - GEM, GAOT, SGS Central Intake.  All other referrals redirected through Central Intake."/>
    <x v="2"/>
    <m/>
    <x v="2"/>
    <m/>
    <m/>
    <x v="1"/>
    <s v="English;French"/>
    <x v="0"/>
    <m/>
    <m/>
    <x v="2"/>
    <m/>
    <m/>
    <x v="2"/>
    <m/>
    <m/>
    <x v="1"/>
    <m/>
    <m/>
    <x v="1"/>
    <m/>
    <m/>
    <s v="No significant changes in operations over course of year with exception of some geriatrician staffing challenges, impacting follow-up clinic volumes. 80.95% top box (9 and 10/10) overall rating of care on Older Adult Experience Survey"/>
    <m/>
    <s v="Yes"/>
    <s v="tmackenzie@toh.ca"/>
    <m/>
    <n v="0"/>
    <n v="1"/>
  </r>
  <r>
    <s v="Asset03961"/>
    <m/>
    <m/>
    <m/>
    <m/>
    <m/>
    <x v="3"/>
    <x v="95"/>
    <m/>
    <x v="2"/>
    <m/>
    <s v="Seniors Rehabilitation Day Hospital"/>
    <m/>
    <x v="3"/>
    <m/>
    <x v="14"/>
    <x v="7"/>
    <m/>
    <m/>
    <m/>
    <m/>
    <m/>
    <m/>
    <n v="67"/>
    <n v="2437"/>
    <n v="0"/>
    <n v="1"/>
    <n v="2438"/>
    <x v="0"/>
    <n v="0"/>
    <n v="0"/>
    <s v="Weekdays;"/>
    <n v="110"/>
    <m/>
    <s v="2200 Eglinton Ave W"/>
    <x v="52"/>
    <x v="0"/>
    <x v="104"/>
    <m/>
    <m/>
    <m/>
    <m/>
    <x v="2"/>
    <m/>
    <m/>
    <m/>
    <m/>
    <m/>
    <m/>
    <s v="1950 hours annually (37.5 hours per week)"/>
    <m/>
    <n v="0"/>
    <n v="0"/>
    <n v="0"/>
    <n v="0"/>
    <n v="0"/>
    <m/>
    <n v="0"/>
    <n v="0.5"/>
    <n v="0.5"/>
    <n v="0"/>
    <n v="0"/>
    <n v="0"/>
    <n v="0.5"/>
    <n v="0.5"/>
    <n v="0"/>
    <n v="0"/>
    <n v="0.5"/>
    <n v="0"/>
    <n v="0"/>
    <m/>
    <n v="0.5"/>
    <n v="0.5"/>
    <m/>
    <m/>
    <n v="0"/>
    <s v="Please note that we have OTA/PTA credential."/>
    <n v="3.5"/>
    <n v="3.5"/>
    <m/>
    <s v="50% to &lt;75%"/>
    <s v=""/>
    <x v="2"/>
    <m/>
    <x v="2"/>
    <m/>
    <m/>
    <x v="1"/>
    <s v="English"/>
    <x v="0"/>
    <m/>
    <m/>
    <x v="2"/>
    <m/>
    <m/>
    <x v="2"/>
    <m/>
    <m/>
    <x v="1"/>
    <m/>
    <m/>
    <x v="1"/>
    <m/>
    <m/>
    <m/>
    <m/>
    <s v="Yes"/>
    <s v="florence.paat@thp.ca"/>
    <m/>
    <n v="0"/>
    <n v="1"/>
  </r>
  <r>
    <s v="Asset04029"/>
    <m/>
    <m/>
    <m/>
    <m/>
    <m/>
    <x v="3"/>
    <x v="9"/>
    <m/>
    <x v="2"/>
    <m/>
    <s v="Geriatric Day Hospital"/>
    <m/>
    <x v="3"/>
    <m/>
    <x v="14"/>
    <x v="7"/>
    <m/>
    <m/>
    <m/>
    <m/>
    <m/>
    <m/>
    <n v="680"/>
    <n v="6621"/>
    <n v="267"/>
    <n v="4"/>
    <n v="6892"/>
    <x v="0"/>
    <n v="0"/>
    <n v="0"/>
    <s v="Weekdays;"/>
    <n v="44.7"/>
    <m/>
    <s v="550 University Ave"/>
    <x v="7"/>
    <x v="0"/>
    <x v="9"/>
    <m/>
    <m/>
    <m/>
    <m/>
    <x v="1"/>
    <m/>
    <m/>
    <m/>
    <m/>
    <m/>
    <m/>
    <s v="1820 hours annually (35 hours per week)"/>
    <m/>
    <n v="1"/>
    <n v="0"/>
    <n v="0"/>
    <n v="0.01"/>
    <n v="0"/>
    <m/>
    <n v="0"/>
    <n v="1"/>
    <n v="0"/>
    <n v="0"/>
    <n v="0"/>
    <n v="0"/>
    <n v="2"/>
    <n v="1"/>
    <n v="0"/>
    <n v="0"/>
    <n v="0.6"/>
    <n v="0"/>
    <n v="0.6"/>
    <m/>
    <n v="0.6"/>
    <n v="0"/>
    <m/>
    <m/>
    <n v="0"/>
    <m/>
    <n v="6.8099999999999987"/>
    <n v="5.8"/>
    <m/>
    <s v="75% to &lt;100%"/>
    <s v="Geriatricians"/>
    <x v="2"/>
    <m/>
    <x v="2"/>
    <m/>
    <m/>
    <x v="1"/>
    <s v="English;French"/>
    <x v="0"/>
    <m/>
    <m/>
    <x v="2"/>
    <m/>
    <m/>
    <x v="2"/>
    <m/>
    <m/>
    <x v="1"/>
    <m/>
    <m/>
    <x v="1"/>
    <m/>
    <m/>
    <s v="# of appointments made available/year refers to the number of new patient appointments for patients to start the program. Rehab Services is the umbrella for the Geriatric Day Hospital, Falls Prevention, and mild cognitive impairment group options."/>
    <m/>
    <s v="Yes"/>
    <s v="jennifer.mokry@uhn.ca"/>
    <m/>
    <n v="0"/>
    <n v="1"/>
  </r>
  <r>
    <s v="Asset04057"/>
    <m/>
    <m/>
    <m/>
    <m/>
    <m/>
    <x v="3"/>
    <x v="17"/>
    <m/>
    <x v="2"/>
    <m/>
    <s v="Geriatric Day Hospital (GDH)"/>
    <m/>
    <x v="3"/>
    <m/>
    <x v="14"/>
    <x v="7"/>
    <m/>
    <m/>
    <m/>
    <m/>
    <m/>
    <m/>
    <n v="168"/>
    <n v="2278"/>
    <n v="148"/>
    <n v="17"/>
    <n v="2443"/>
    <x v="0"/>
    <n v="0"/>
    <n v="0"/>
    <s v="Weekdays;"/>
    <n v="49"/>
    <m/>
    <s v="2075 Bayview Avenue"/>
    <x v="7"/>
    <x v="0"/>
    <x v="17"/>
    <m/>
    <m/>
    <m/>
    <m/>
    <x v="1"/>
    <m/>
    <m/>
    <m/>
    <m/>
    <m/>
    <m/>
    <s v="1950 hours annually (37.5 hours per week)"/>
    <m/>
    <n v="0.5"/>
    <n v="0"/>
    <n v="0"/>
    <n v="0"/>
    <n v="0"/>
    <m/>
    <n v="0"/>
    <n v="1.3"/>
    <n v="0.25"/>
    <n v="0"/>
    <n v="0"/>
    <n v="0"/>
    <n v="1"/>
    <n v="0.25"/>
    <n v="0"/>
    <n v="0"/>
    <n v="2"/>
    <n v="0"/>
    <n v="1"/>
    <m/>
    <n v="0.5"/>
    <n v="1"/>
    <m/>
    <m/>
    <n v="0"/>
    <m/>
    <n v="7.8"/>
    <n v="7.3"/>
    <m/>
    <s v="100%"/>
    <s v="Geriatrician, Neurologist, Geriatric Psychiatrist, GORT, SHSC Family Practice, ICT, GEM or other SHSC clinicians, transfers from other GDH sites and hospitals"/>
    <x v="2"/>
    <m/>
    <x v="2"/>
    <m/>
    <m/>
    <x v="1"/>
    <s v="English;French"/>
    <x v="0"/>
    <m/>
    <m/>
    <x v="2"/>
    <m/>
    <m/>
    <x v="2"/>
    <m/>
    <m/>
    <x v="1"/>
    <m/>
    <m/>
    <x v="1"/>
    <m/>
    <m/>
    <m/>
    <m/>
    <s v="Yes"/>
    <s v="olya.vorobey@sunnybrook.ca"/>
    <m/>
    <n v="0"/>
    <n v="1"/>
  </r>
  <r>
    <s v="Asset04283"/>
    <m/>
    <m/>
    <m/>
    <m/>
    <m/>
    <x v="3"/>
    <x v="54"/>
    <m/>
    <x v="2"/>
    <m/>
    <s v="Day Treatment Centre"/>
    <m/>
    <x v="3"/>
    <m/>
    <x v="14"/>
    <x v="7"/>
    <m/>
    <m/>
    <m/>
    <m/>
    <m/>
    <m/>
    <n v="201"/>
    <n v="3150"/>
    <n v="0"/>
    <n v="0"/>
    <n v="3150"/>
    <x v="0"/>
    <n v="0"/>
    <n v="0"/>
    <s v="Weekdays;"/>
    <n v="89"/>
    <m/>
    <s v="3560 Bathurst St"/>
    <x v="7"/>
    <x v="0"/>
    <x v="58"/>
    <m/>
    <m/>
    <m/>
    <m/>
    <x v="1"/>
    <m/>
    <m/>
    <m/>
    <m/>
    <m/>
    <m/>
    <s v="1950 hours annually (37.5 hours per week)"/>
    <m/>
    <n v="1.92"/>
    <n v="0"/>
    <n v="0.43"/>
    <n v="1.06"/>
    <n v="0"/>
    <m/>
    <n v="0.76"/>
    <n v="0.4"/>
    <n v="0"/>
    <n v="0"/>
    <n v="0"/>
    <n v="0.36"/>
    <n v="0.14000000000000001"/>
    <n v="0.01"/>
    <n v="0"/>
    <n v="0"/>
    <n v="0.03"/>
    <n v="0"/>
    <n v="0.64"/>
    <m/>
    <n v="0"/>
    <n v="0"/>
    <m/>
    <m/>
    <n v="0"/>
    <m/>
    <n v="5.75"/>
    <n v="2.77"/>
    <m/>
    <s v="100%"/>
    <s v=""/>
    <x v="2"/>
    <m/>
    <x v="2"/>
    <m/>
    <m/>
    <x v="1"/>
    <s v="English"/>
    <x v="0"/>
    <m/>
    <m/>
    <x v="2"/>
    <m/>
    <m/>
    <x v="2"/>
    <m/>
    <m/>
    <x v="1"/>
    <m/>
    <m/>
    <x v="1"/>
    <m/>
    <m/>
    <s v="https://www.baycrest.org/Baycrest/Healthcare-Programs-Services/Clinical-Services/Day-Treatment-Centre"/>
    <m/>
    <s v="Yes"/>
    <s v="programs@geriatricsontario.ca"/>
    <m/>
    <n v="1"/>
    <n v="1"/>
  </r>
  <r>
    <s v="Asset04063"/>
    <m/>
    <m/>
    <m/>
    <m/>
    <m/>
    <x v="3"/>
    <x v="48"/>
    <m/>
    <x v="2"/>
    <m/>
    <s v="Specialized Geriatric Servcies"/>
    <m/>
    <x v="3"/>
    <m/>
    <x v="14"/>
    <x v="7"/>
    <m/>
    <m/>
    <m/>
    <m/>
    <m/>
    <m/>
    <n v="130"/>
    <n v="1433"/>
    <n v="1"/>
    <n v="0"/>
    <n v="1434"/>
    <x v="0"/>
    <n v="0"/>
    <n v="0"/>
    <s v="Weekdays;"/>
    <n v="90"/>
    <m/>
    <s v="243 Consumers Road, 3rd Floor"/>
    <x v="7"/>
    <x v="0"/>
    <x v="50"/>
    <m/>
    <m/>
    <m/>
    <m/>
    <x v="1"/>
    <m/>
    <m/>
    <m/>
    <m/>
    <m/>
    <m/>
    <s v="1950 hours annually (37.5 hours per week)"/>
    <m/>
    <n v="0.5"/>
    <n v="0.2"/>
    <n v="0.4"/>
    <n v="0"/>
    <n v="0"/>
    <m/>
    <n v="0"/>
    <n v="0.5"/>
    <n v="0.25"/>
    <n v="0"/>
    <n v="0.5"/>
    <n v="0.5"/>
    <n v="0.5"/>
    <n v="0.25"/>
    <n v="0"/>
    <n v="0"/>
    <n v="0.6"/>
    <n v="0"/>
    <n v="0.6"/>
    <m/>
    <n v="0"/>
    <n v="0.5"/>
    <m/>
    <m/>
    <n v="0"/>
    <m/>
    <n v="5.3"/>
    <n v="4.5999999999999996"/>
    <m/>
    <s v="100%"/>
    <s v="-SGS Geriatric clinics _x000a_-specialists_x000a_-outside geriatricians_x000a_- other hospitals including rehab hospitals _x000a_- PCPs"/>
    <x v="2"/>
    <m/>
    <x v="2"/>
    <m/>
    <m/>
    <x v="1"/>
    <s v="English"/>
    <x v="0"/>
    <m/>
    <m/>
    <x v="2"/>
    <m/>
    <m/>
    <x v="2"/>
    <m/>
    <m/>
    <x v="1"/>
    <m/>
    <m/>
    <x v="1"/>
    <m/>
    <m/>
    <s v="- Catchment area in place-psychiatrist accessible as needed"/>
    <m/>
    <s v="Yes"/>
    <s v="william.underwood@nygh.on.ca"/>
    <m/>
    <n v="0"/>
    <n v="1"/>
  </r>
  <r>
    <s v="Asset04158"/>
    <m/>
    <m/>
    <m/>
    <m/>
    <m/>
    <x v="3"/>
    <x v="26"/>
    <m/>
    <x v="2"/>
    <m/>
    <s v="QCH Geriatric Day Hospital"/>
    <m/>
    <x v="3"/>
    <m/>
    <x v="14"/>
    <x v="7"/>
    <m/>
    <m/>
    <m/>
    <m/>
    <m/>
    <m/>
    <n v="0"/>
    <n v="2386"/>
    <n v="0"/>
    <n v="0"/>
    <n v="2386"/>
    <x v="0"/>
    <n v="0"/>
    <n v="0"/>
    <s v="Weekdays;"/>
    <n v="147"/>
    <m/>
    <s v="3045 Baseline Rd"/>
    <x v="11"/>
    <x v="0"/>
    <x v="25"/>
    <m/>
    <m/>
    <m/>
    <m/>
    <x v="0"/>
    <m/>
    <m/>
    <m/>
    <m/>
    <m/>
    <m/>
    <s v="1950 hours annually (37.5 hours per week)"/>
    <m/>
    <n v="1"/>
    <n v="0"/>
    <n v="0"/>
    <n v="0.2"/>
    <n v="0"/>
    <m/>
    <n v="0"/>
    <n v="1"/>
    <n v="0"/>
    <n v="0"/>
    <n v="0"/>
    <n v="0"/>
    <n v="1"/>
    <n v="0"/>
    <n v="0.6"/>
    <n v="0"/>
    <n v="2.4"/>
    <n v="0"/>
    <n v="1"/>
    <m/>
    <n v="0"/>
    <n v="0"/>
    <m/>
    <m/>
    <n v="0"/>
    <m/>
    <n v="7.2"/>
    <n v="5.4"/>
    <m/>
    <s v="100%"/>
    <s v="Referrals from Acute Care on discharge_x000a_Referrals from outreach teams, GEM"/>
    <x v="2"/>
    <m/>
    <x v="2"/>
    <m/>
    <m/>
    <x v="1"/>
    <s v="English;French"/>
    <x v="0"/>
    <m/>
    <m/>
    <x v="2"/>
    <m/>
    <m/>
    <x v="2"/>
    <m/>
    <m/>
    <x v="1"/>
    <m/>
    <m/>
    <x v="1"/>
    <m/>
    <m/>
    <m/>
    <m/>
    <s v="Yes"/>
    <s v="spearce@qch.on.ca"/>
    <m/>
    <n v="0"/>
    <n v="1"/>
  </r>
  <r>
    <s v="Asset04050"/>
    <m/>
    <m/>
    <m/>
    <m/>
    <m/>
    <x v="3"/>
    <x v="106"/>
    <m/>
    <x v="2"/>
    <m/>
    <s v="Mobile Geriatric Day Hospital"/>
    <m/>
    <x v="3"/>
    <m/>
    <x v="14"/>
    <x v="7"/>
    <m/>
    <m/>
    <m/>
    <m/>
    <m/>
    <m/>
    <n v="188"/>
    <n v="2302"/>
    <n v="0"/>
    <n v="0"/>
    <n v="2302"/>
    <x v="0"/>
    <n v="0"/>
    <n v="0"/>
    <s v="Weekdays;"/>
    <n v="365"/>
    <m/>
    <s v="705 MacKay St"/>
    <x v="55"/>
    <x v="0"/>
    <x v="115"/>
    <m/>
    <m/>
    <m/>
    <m/>
    <x v="0"/>
    <m/>
    <m/>
    <m/>
    <m/>
    <m/>
    <m/>
    <s v="1950 hours annually (37.5 hours per week)"/>
    <m/>
    <n v="0.5"/>
    <n v="0.4"/>
    <n v="0"/>
    <n v="0"/>
    <n v="0"/>
    <m/>
    <n v="0"/>
    <n v="1"/>
    <n v="0"/>
    <n v="0"/>
    <n v="0"/>
    <n v="0"/>
    <n v="1"/>
    <n v="0"/>
    <n v="0"/>
    <n v="0"/>
    <n v="1"/>
    <n v="0"/>
    <n v="0.5"/>
    <m/>
    <n v="0"/>
    <n v="0"/>
    <m/>
    <m/>
    <n v="0"/>
    <m/>
    <n v="4.4000000000000004"/>
    <n v="3.5"/>
    <m/>
    <s v=""/>
    <s v="GEM Team, Inpatient Units"/>
    <x v="2"/>
    <m/>
    <x v="2"/>
    <m/>
    <m/>
    <x v="1"/>
    <s v="English;French"/>
    <x v="0"/>
    <m/>
    <m/>
    <x v="2"/>
    <m/>
    <m/>
    <x v="2"/>
    <m/>
    <m/>
    <x v="1"/>
    <m/>
    <m/>
    <x v="1"/>
    <m/>
    <m/>
    <m/>
    <m/>
    <s v="Yes"/>
    <s v="julia.reddy@prh.email"/>
    <m/>
    <n v="0"/>
    <n v="1"/>
  </r>
  <r>
    <s v="Asset04038"/>
    <m/>
    <m/>
    <m/>
    <m/>
    <m/>
    <x v="3"/>
    <x v="122"/>
    <m/>
    <x v="2"/>
    <m/>
    <s v="Senior's Day Rehab"/>
    <m/>
    <x v="3"/>
    <m/>
    <x v="14"/>
    <x v="7"/>
    <m/>
    <m/>
    <m/>
    <m/>
    <m/>
    <m/>
    <n v="202"/>
    <n v="3380"/>
    <n v="43"/>
    <n v="0"/>
    <n v="3423"/>
    <x v="0"/>
    <n v="0"/>
    <n v="0"/>
    <s v="Weekdays;"/>
    <n v="127"/>
    <m/>
    <s v="752 King St West"/>
    <x v="62"/>
    <x v="0"/>
    <x v="133"/>
    <m/>
    <m/>
    <m/>
    <m/>
    <x v="0"/>
    <m/>
    <m/>
    <m/>
    <m/>
    <m/>
    <m/>
    <s v="1950 hours annually (37.5 hours per week)"/>
    <m/>
    <n v="0"/>
    <n v="0"/>
    <n v="0"/>
    <n v="0.5"/>
    <n v="0"/>
    <m/>
    <n v="0"/>
    <n v="1"/>
    <n v="0"/>
    <n v="0"/>
    <n v="0"/>
    <n v="0"/>
    <n v="2"/>
    <n v="1.5"/>
    <n v="0"/>
    <n v="0"/>
    <n v="1"/>
    <n v="0"/>
    <n v="0.8"/>
    <m/>
    <n v="0.2"/>
    <n v="0"/>
    <m/>
    <m/>
    <n v="0"/>
    <m/>
    <n v="7"/>
    <n v="6.5"/>
    <m/>
    <s v=""/>
    <s v="Geriatric Medicine clinics or inpatients."/>
    <x v="2"/>
    <m/>
    <x v="2"/>
    <m/>
    <m/>
    <x v="1"/>
    <s v="English"/>
    <x v="0"/>
    <m/>
    <m/>
    <x v="2"/>
    <m/>
    <m/>
    <x v="2"/>
    <m/>
    <m/>
    <x v="1"/>
    <m/>
    <m/>
    <x v="1"/>
    <m/>
    <m/>
    <s v="1.5 PTA is combined PTA/OTA"/>
    <m/>
    <s v="Yes"/>
    <s v="websters@providencecare.ca"/>
    <m/>
    <n v="0"/>
    <n v="1"/>
  </r>
  <r>
    <s v="Asset03760"/>
    <m/>
    <m/>
    <m/>
    <m/>
    <m/>
    <x v="3"/>
    <x v="109"/>
    <m/>
    <x v="2"/>
    <m/>
    <s v="Geriatric Day Hospital"/>
    <m/>
    <x v="3"/>
    <m/>
    <x v="14"/>
    <x v="7"/>
    <m/>
    <m/>
    <m/>
    <m/>
    <m/>
    <m/>
    <n v="388"/>
    <n v="4016"/>
    <n v="365"/>
    <n v="8"/>
    <n v="4389"/>
    <x v="0"/>
    <n v="24"/>
    <n v="0"/>
    <m/>
    <n v="56"/>
    <m/>
    <s v="3276 St. Claire Ave East"/>
    <x v="7"/>
    <x v="0"/>
    <x v="118"/>
    <m/>
    <m/>
    <m/>
    <m/>
    <x v="1"/>
    <m/>
    <m/>
    <m/>
    <m/>
    <m/>
    <m/>
    <s v="1820 hours annually (35 hours per week)"/>
    <m/>
    <n v="0"/>
    <n v="0"/>
    <n v="0"/>
    <n v="0"/>
    <n v="0"/>
    <m/>
    <n v="0"/>
    <n v="0"/>
    <n v="0"/>
    <n v="0"/>
    <n v="0"/>
    <n v="0"/>
    <n v="0"/>
    <n v="0"/>
    <n v="0"/>
    <n v="0"/>
    <n v="0"/>
    <n v="0"/>
    <n v="0"/>
    <m/>
    <n v="0"/>
    <n v="0"/>
    <m/>
    <m/>
    <n v="5.0999999999999996"/>
    <m/>
    <n v="0"/>
    <n v="5.0999999999999996"/>
    <m/>
    <s v="100%"/>
    <s v=""/>
    <x v="2"/>
    <m/>
    <x v="2"/>
    <m/>
    <m/>
    <x v="1"/>
    <s v="English"/>
    <x v="0"/>
    <m/>
    <m/>
    <x v="2"/>
    <m/>
    <m/>
    <x v="2"/>
    <m/>
    <m/>
    <x v="1"/>
    <m/>
    <m/>
    <x v="1"/>
    <m/>
    <m/>
    <m/>
    <m/>
    <s v="Yes"/>
    <s v="hannan.minhas@sunnybrook.ca"/>
    <m/>
    <n v="0"/>
    <n v="1"/>
  </r>
  <r>
    <s v="Asset03915"/>
    <m/>
    <m/>
    <m/>
    <m/>
    <m/>
    <x v="3"/>
    <x v="76"/>
    <m/>
    <x v="2"/>
    <m/>
    <s v="Cornwall Community Hospital Geriatric Day Hospital (CCH GDH)"/>
    <m/>
    <x v="3"/>
    <m/>
    <x v="14"/>
    <x v="7"/>
    <m/>
    <m/>
    <m/>
    <m/>
    <m/>
    <m/>
    <n v="143"/>
    <n v="1149"/>
    <n v="220"/>
    <n v="0"/>
    <n v="1369"/>
    <x v="0"/>
    <n v="0"/>
    <n v="0"/>
    <s v="Weekdays;"/>
    <n v="45"/>
    <m/>
    <s v="840 McConnell Ave"/>
    <x v="43"/>
    <x v="0"/>
    <x v="84"/>
    <m/>
    <m/>
    <m/>
    <m/>
    <x v="0"/>
    <m/>
    <m/>
    <m/>
    <m/>
    <m/>
    <m/>
    <s v="1950 hours annually (37.5 hours per week)"/>
    <m/>
    <n v="0.5"/>
    <n v="0"/>
    <n v="0"/>
    <n v="0"/>
    <n v="0"/>
    <m/>
    <n v="0"/>
    <n v="0.35"/>
    <n v="0"/>
    <n v="0"/>
    <n v="0.1"/>
    <n v="0"/>
    <n v="0.35"/>
    <n v="0"/>
    <n v="0"/>
    <n v="0"/>
    <n v="0.6"/>
    <n v="0"/>
    <n v="0"/>
    <m/>
    <n v="0"/>
    <n v="0"/>
    <m/>
    <m/>
    <n v="0"/>
    <m/>
    <n v="1.9"/>
    <n v="1.4"/>
    <m/>
    <s v="100%"/>
    <s v=""/>
    <x v="2"/>
    <m/>
    <x v="2"/>
    <m/>
    <m/>
    <x v="1"/>
    <s v="English;French"/>
    <x v="0"/>
    <m/>
    <m/>
    <x v="2"/>
    <m/>
    <m/>
    <x v="2"/>
    <m/>
    <m/>
    <x v="1"/>
    <m/>
    <m/>
    <x v="1"/>
    <m/>
    <m/>
    <s v="FTE budget is not covering what we require. Hospital has been covering needs but can no longer cover.Current use for GDH is RN 0.8, MHC 0.5, PT 0.4, OT 0.6, OTA 0.2"/>
    <m/>
    <s v="Yes"/>
    <s v="susan.sauve@cornwallhospital.ca"/>
    <m/>
    <n v="0"/>
    <n v="1"/>
  </r>
  <r>
    <s v="Asset04298"/>
    <m/>
    <m/>
    <m/>
    <m/>
    <m/>
    <x v="3"/>
    <x v="88"/>
    <m/>
    <x v="2"/>
    <m/>
    <s v="Geriatric Medicine Rehab Unit (GARU)"/>
    <m/>
    <x v="3"/>
    <m/>
    <x v="51"/>
    <x v="1"/>
    <m/>
    <m/>
    <m/>
    <m/>
    <m/>
    <m/>
    <n v="39"/>
    <n v="0"/>
    <n v="0"/>
    <n v="0"/>
    <n v="0"/>
    <x v="0"/>
    <n v="10"/>
    <n v="100"/>
    <s v="Weekdays; Weekends"/>
    <n v="0"/>
    <m/>
    <s v="3001 Hospital Gate"/>
    <x v="49"/>
    <x v="0"/>
    <x v="97"/>
    <m/>
    <m/>
    <m/>
    <m/>
    <x v="2"/>
    <m/>
    <m/>
    <m/>
    <m/>
    <m/>
    <m/>
    <s v="1950 hours annually (37.5 hours per week)"/>
    <m/>
    <n v="0.2"/>
    <n v="0"/>
    <n v="0.1"/>
    <n v="0"/>
    <n v="0"/>
    <m/>
    <n v="0"/>
    <n v="0.8"/>
    <n v="0.4"/>
    <n v="0"/>
    <n v="0"/>
    <n v="0.1"/>
    <n v="0.8"/>
    <n v="0.4"/>
    <n v="0"/>
    <n v="0"/>
    <n v="5"/>
    <n v="5"/>
    <n v="0.25"/>
    <m/>
    <n v="0.2"/>
    <n v="0.2"/>
    <m/>
    <m/>
    <n v="0"/>
    <m/>
    <n v="13.45"/>
    <n v="13.25"/>
    <m/>
    <s v="100%"/>
    <s v=""/>
    <x v="2"/>
    <m/>
    <x v="2"/>
    <m/>
    <m/>
    <x v="1"/>
    <s v="English"/>
    <x v="0"/>
    <m/>
    <m/>
    <x v="2"/>
    <m/>
    <m/>
    <x v="2"/>
    <m/>
    <m/>
    <x v="1"/>
    <m/>
    <m/>
    <x v="1"/>
    <m/>
    <m/>
    <m/>
    <m/>
    <s v="Yes"/>
    <s v="programs@geriatricsontario.ca"/>
    <m/>
    <n v="0"/>
    <n v="1"/>
  </r>
  <r>
    <s v="Asset03764"/>
    <m/>
    <m/>
    <m/>
    <m/>
    <m/>
    <x v="3"/>
    <x v="109"/>
    <m/>
    <x v="2"/>
    <m/>
    <s v="Geriatric Rehabilitation Units (GRUs) and Geriatric Assessment and Treatment Units (GATU)"/>
    <m/>
    <x v="3"/>
    <m/>
    <x v="51"/>
    <x v="1"/>
    <m/>
    <m/>
    <m/>
    <m/>
    <m/>
    <m/>
    <n v="931"/>
    <n v="0"/>
    <n v="0"/>
    <n v="0"/>
    <n v="0"/>
    <x v="0"/>
    <n v="66.599999999999994"/>
    <n v="100"/>
    <m/>
    <n v="6.5"/>
    <m/>
    <s v="3276 St. Claire Ave East"/>
    <x v="7"/>
    <x v="0"/>
    <x v="118"/>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3744"/>
    <m/>
    <m/>
    <m/>
    <m/>
    <m/>
    <x v="3"/>
    <x v="157"/>
    <m/>
    <x v="2"/>
    <m/>
    <s v="Geriatric Rehabilitation Units and Geriatric Assessment and Treatment Units"/>
    <m/>
    <x v="3"/>
    <m/>
    <x v="51"/>
    <x v="1"/>
    <m/>
    <m/>
    <m/>
    <m/>
    <m/>
    <m/>
    <n v="140"/>
    <n v="0"/>
    <n v="0"/>
    <n v="0"/>
    <n v="0"/>
    <x v="0"/>
    <n v="26"/>
    <n v="121"/>
    <m/>
    <n v="2"/>
    <m/>
    <s v="170 Emmett Ave"/>
    <x v="115"/>
    <x v="0"/>
    <x v="173"/>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4049"/>
    <m/>
    <m/>
    <m/>
    <m/>
    <m/>
    <x v="3"/>
    <x v="106"/>
    <m/>
    <x v="2"/>
    <m/>
    <s v="Geriatric Medicine Rehabilitation Unit"/>
    <m/>
    <x v="3"/>
    <m/>
    <x v="51"/>
    <x v="1"/>
    <m/>
    <m/>
    <m/>
    <m/>
    <m/>
    <m/>
    <n v="84"/>
    <n v="0"/>
    <n v="0"/>
    <n v="0"/>
    <n v="0"/>
    <x v="0"/>
    <n v="5"/>
    <n v="78"/>
    <s v="Weekdays; Weekends"/>
    <n v="1"/>
    <m/>
    <s v="705 MacKay St"/>
    <x v="55"/>
    <x v="0"/>
    <x v="115"/>
    <m/>
    <m/>
    <m/>
    <m/>
    <x v="0"/>
    <m/>
    <m/>
    <m/>
    <m/>
    <m/>
    <m/>
    <s v="1950 hours annually (37.5 hours per week)"/>
    <m/>
    <n v="0"/>
    <n v="0.2"/>
    <n v="0"/>
    <n v="0"/>
    <n v="0"/>
    <m/>
    <n v="0"/>
    <n v="0"/>
    <n v="0"/>
    <n v="0"/>
    <n v="0"/>
    <n v="0"/>
    <n v="0"/>
    <n v="0"/>
    <n v="0"/>
    <n v="0"/>
    <n v="0"/>
    <n v="0"/>
    <n v="0"/>
    <m/>
    <n v="0"/>
    <n v="0"/>
    <m/>
    <m/>
    <n v="0"/>
    <m/>
    <n v="0.2"/>
    <n v="0"/>
    <m/>
    <s v=""/>
    <s v="Inpatient Unit"/>
    <x v="2"/>
    <m/>
    <x v="2"/>
    <m/>
    <m/>
    <x v="1"/>
    <s v="English;French"/>
    <x v="0"/>
    <m/>
    <m/>
    <x v="2"/>
    <m/>
    <m/>
    <x v="2"/>
    <m/>
    <m/>
    <x v="1"/>
    <m/>
    <m/>
    <x v="1"/>
    <m/>
    <m/>
    <m/>
    <m/>
    <s v="Yes"/>
    <s v="julia.reddy@prh.email"/>
    <m/>
    <n v="0"/>
    <n v="1"/>
  </r>
  <r>
    <s v="Asset04094"/>
    <m/>
    <m/>
    <m/>
    <m/>
    <m/>
    <x v="3"/>
    <x v="122"/>
    <m/>
    <x v="2"/>
    <m/>
    <s v="Specialized Geriatrics Rehabilitation (Parkside 1)"/>
    <m/>
    <x v="3"/>
    <m/>
    <x v="51"/>
    <x v="1"/>
    <m/>
    <m/>
    <m/>
    <m/>
    <m/>
    <m/>
    <n v="233"/>
    <n v="0"/>
    <n v="0"/>
    <n v="0"/>
    <n v="0"/>
    <x v="0"/>
    <n v="30"/>
    <n v="99.2"/>
    <s v="Weekdays; Weekends"/>
    <n v="9.1"/>
    <m/>
    <s v="752 King St West"/>
    <x v="62"/>
    <x v="0"/>
    <x v="133"/>
    <m/>
    <m/>
    <m/>
    <m/>
    <x v="0"/>
    <m/>
    <m/>
    <m/>
    <m/>
    <m/>
    <m/>
    <s v="1950 hours annually (37.5 hours per week)"/>
    <m/>
    <n v="2"/>
    <n v="0"/>
    <n v="0"/>
    <n v="0"/>
    <n v="0"/>
    <m/>
    <n v="0"/>
    <n v="2.1"/>
    <n v="1.5"/>
    <n v="0"/>
    <n v="2.4500000000000002"/>
    <n v="0"/>
    <n v="2.7"/>
    <n v="1.5"/>
    <n v="0"/>
    <n v="0"/>
    <n v="10.96"/>
    <n v="12.86"/>
    <n v="1.4"/>
    <m/>
    <n v="0.6"/>
    <n v="0"/>
    <m/>
    <m/>
    <n v="1.7"/>
    <s v="0.3 behavioural therapist                _x000a_2.0 Physicians (combination of both geriatrician and care of the elderly physician)                                       _x000a_Included in Other; Unit Clerk - 1.2 FTE Summer Nursing Students - 0.50 FTE"/>
    <n v="38.07"/>
    <n v="37.770000000000003"/>
    <m/>
    <s v="75% to &lt;100%"/>
    <s v="Acute care, sub acute care, community and clinic referrals"/>
    <x v="2"/>
    <m/>
    <x v="2"/>
    <m/>
    <m/>
    <x v="1"/>
    <s v="English"/>
    <x v="0"/>
    <m/>
    <m/>
    <x v="2"/>
    <m/>
    <m/>
    <x v="2"/>
    <m/>
    <m/>
    <x v="1"/>
    <m/>
    <m/>
    <x v="1"/>
    <m/>
    <m/>
    <s v="Additional staff for consults- Clinical dietician- Pharmacist- Pharmacy technician- Clinical Psychologist- Spiritual Health PractitionerOTHER NOTESOT/PT assistants are combined as 3.010.96 RN allotment includes 1.0 FTE Registered Nurse in Charge2.0 FTE Administration includes 0.5 FTE Manager, Admin Dir, Sec, Admin Ass't"/>
    <m/>
    <s v="Yes"/>
    <s v="websters@providencecare.ca"/>
    <m/>
    <n v="0"/>
    <n v="1"/>
  </r>
  <r>
    <s v="Asset04294"/>
    <m/>
    <m/>
    <m/>
    <m/>
    <m/>
    <x v="3"/>
    <x v="54"/>
    <m/>
    <x v="2"/>
    <m/>
    <s v="High intensity inpatient rehabilitation H7W"/>
    <m/>
    <x v="3"/>
    <m/>
    <x v="51"/>
    <x v="1"/>
    <m/>
    <m/>
    <m/>
    <m/>
    <m/>
    <m/>
    <n v="437"/>
    <n v="0"/>
    <n v="0"/>
    <n v="0"/>
    <n v="0"/>
    <x v="0"/>
    <n v="32"/>
    <n v="0.96"/>
    <s v="Weekdays;"/>
    <n v="4"/>
    <m/>
    <s v="3560 Bathurst St"/>
    <x v="7"/>
    <x v="0"/>
    <x v="58"/>
    <m/>
    <m/>
    <m/>
    <m/>
    <x v="1"/>
    <m/>
    <m/>
    <m/>
    <m/>
    <m/>
    <m/>
    <s v="1950 hours annually (37.5 hours per week)"/>
    <m/>
    <n v="0.91"/>
    <n v="0"/>
    <n v="0"/>
    <n v="0"/>
    <n v="0"/>
    <m/>
    <n v="0"/>
    <n v="0"/>
    <n v="0"/>
    <n v="0"/>
    <n v="0.19"/>
    <n v="0"/>
    <n v="0"/>
    <n v="0"/>
    <n v="0"/>
    <n v="0"/>
    <n v="6.72"/>
    <n v="9.93"/>
    <n v="0"/>
    <m/>
    <n v="0"/>
    <n v="0"/>
    <m/>
    <m/>
    <n v="0.26"/>
    <m/>
    <n v="17.75"/>
    <n v="17.100000000000001"/>
    <m/>
    <s v="100%"/>
    <s v=""/>
    <x v="2"/>
    <m/>
    <x v="2"/>
    <m/>
    <m/>
    <x v="1"/>
    <s v="English"/>
    <x v="0"/>
    <m/>
    <m/>
    <x v="2"/>
    <m/>
    <m/>
    <x v="2"/>
    <m/>
    <m/>
    <x v="1"/>
    <m/>
    <m/>
    <x v="1"/>
    <m/>
    <m/>
    <m/>
    <m/>
    <s v="Yes"/>
    <s v="programs@geriatricsontario.ca"/>
    <m/>
    <n v="1"/>
    <n v="1"/>
  </r>
  <r>
    <s v="Asset04030"/>
    <m/>
    <m/>
    <m/>
    <m/>
    <m/>
    <x v="3"/>
    <x v="9"/>
    <m/>
    <x v="2"/>
    <m/>
    <s v="Geriatric Rehabilitation Inpatient Service"/>
    <m/>
    <x v="3"/>
    <m/>
    <x v="51"/>
    <x v="1"/>
    <m/>
    <m/>
    <m/>
    <m/>
    <m/>
    <m/>
    <n v="413"/>
    <n v="0"/>
    <n v="0"/>
    <n v="0"/>
    <n v="0"/>
    <x v="0"/>
    <n v="25"/>
    <n v="102"/>
    <s v="Weekdays; Weekends"/>
    <n v="1.8"/>
    <m/>
    <s v="550 University Ave"/>
    <x v="7"/>
    <x v="0"/>
    <x v="9"/>
    <m/>
    <m/>
    <m/>
    <m/>
    <x v="1"/>
    <m/>
    <m/>
    <m/>
    <m/>
    <m/>
    <m/>
    <s v="Other"/>
    <m/>
    <n v="1"/>
    <n v="0"/>
    <n v="0.5"/>
    <n v="0.6"/>
    <n v="0"/>
    <m/>
    <n v="0"/>
    <n v="3"/>
    <n v="1"/>
    <n v="0"/>
    <n v="4.2"/>
    <n v="0.4"/>
    <n v="4"/>
    <n v="2.5"/>
    <n v="1"/>
    <n v="0"/>
    <n v="12.4"/>
    <n v="12.5"/>
    <n v="1.5"/>
    <m/>
    <n v="0.5"/>
    <n v="0"/>
    <m/>
    <m/>
    <n v="2.1"/>
    <s v="Geriatric Psychiatrist available for consult _x000a_Clinical Nurse Specialist (0.3 FTE) _x000a_Advanced Nurse Educator (0.3 FTE) _x000a_Advanced Practice Leader (0.5 FTE) _x000a_Service Coordinator (1.0 FTE)"/>
    <n v="45.1"/>
    <n v="44.6"/>
    <m/>
    <s v="75% to &lt;100%"/>
    <s v="Acute Care"/>
    <x v="2"/>
    <m/>
    <x v="2"/>
    <m/>
    <m/>
    <x v="1"/>
    <s v="English;French"/>
    <x v="0"/>
    <m/>
    <m/>
    <x v="2"/>
    <m/>
    <m/>
    <x v="2"/>
    <m/>
    <m/>
    <x v="1"/>
    <m/>
    <m/>
    <x v="1"/>
    <m/>
    <m/>
    <m/>
    <m/>
    <s v="Yes"/>
    <s v="jennifer.mokry@uhn.ca"/>
    <m/>
    <n v="0"/>
    <n v="1"/>
  </r>
  <r>
    <s v="Asset03852"/>
    <m/>
    <m/>
    <m/>
    <m/>
    <m/>
    <x v="3"/>
    <x v="50"/>
    <m/>
    <x v="2"/>
    <m/>
    <s v="M3 GRU"/>
    <m/>
    <x v="3"/>
    <m/>
    <x v="51"/>
    <x v="1"/>
    <m/>
    <m/>
    <m/>
    <m/>
    <m/>
    <m/>
    <n v="150"/>
    <n v="600"/>
    <n v="0"/>
    <n v="0"/>
    <n v="600"/>
    <x v="0"/>
    <n v="18"/>
    <n v="12"/>
    <m/>
    <n v="4"/>
    <m/>
    <s v="711 Concession St."/>
    <x v="19"/>
    <x v="0"/>
    <x v="54"/>
    <m/>
    <m/>
    <m/>
    <m/>
    <x v="3"/>
    <m/>
    <m/>
    <m/>
    <m/>
    <m/>
    <m/>
    <s v="1950 hours annually (37.5 hours per week)"/>
    <m/>
    <n v="1"/>
    <n v="0"/>
    <n v="0.5"/>
    <n v="0.5"/>
    <n v="0"/>
    <m/>
    <n v="0"/>
    <n v="2"/>
    <n v="1"/>
    <n v="0"/>
    <n v="0"/>
    <n v="1"/>
    <n v="2"/>
    <n v="1"/>
    <n v="0"/>
    <n v="0"/>
    <n v="12"/>
    <n v="10"/>
    <n v="1"/>
    <m/>
    <n v="0.2"/>
    <n v="0.6"/>
    <m/>
    <m/>
    <n v="0"/>
    <m/>
    <n v="32.800000000000004"/>
    <n v="31.3"/>
    <m/>
    <s v="100%"/>
    <s v="all referrals are internal from acute care, emergency"/>
    <x v="2"/>
    <m/>
    <x v="2"/>
    <m/>
    <m/>
    <x v="1"/>
    <s v="English"/>
    <x v="0"/>
    <m/>
    <m/>
    <x v="2"/>
    <m/>
    <m/>
    <x v="2"/>
    <m/>
    <m/>
    <x v="1"/>
    <m/>
    <m/>
    <x v="1"/>
    <m/>
    <m/>
    <m/>
    <m/>
    <s v="Yes"/>
    <s v="petrella@hhsc.ca"/>
    <m/>
    <n v="0"/>
    <n v="1"/>
  </r>
  <r>
    <s v="Asset03765"/>
    <m/>
    <m/>
    <m/>
    <m/>
    <m/>
    <x v="3"/>
    <x v="29"/>
    <m/>
    <x v="2"/>
    <m/>
    <s v="Geriatric Rehabilitation Units (GRUs) and Geriatric Assessment and Treatment Units (GATU)"/>
    <m/>
    <x v="3"/>
    <m/>
    <x v="51"/>
    <x v="1"/>
    <m/>
    <m/>
    <m/>
    <m/>
    <m/>
    <m/>
    <n v="45"/>
    <n v="0"/>
    <n v="0"/>
    <n v="0"/>
    <n v="0"/>
    <x v="0"/>
    <n v="0"/>
    <n v="0"/>
    <m/>
    <n v="4.8"/>
    <m/>
    <s v="650 Church St"/>
    <x v="7"/>
    <x v="0"/>
    <x v="28"/>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4248"/>
    <m/>
    <m/>
    <m/>
    <m/>
    <m/>
    <x v="3"/>
    <x v="121"/>
    <m/>
    <x v="2"/>
    <m/>
    <s v="Health for Older Adults Program and Geriatric Clinics"/>
    <m/>
    <x v="3"/>
    <m/>
    <x v="3"/>
    <x v="3"/>
    <m/>
    <m/>
    <m/>
    <m/>
    <m/>
    <m/>
    <n v="441"/>
    <n v="343"/>
    <n v="23"/>
    <n v="167"/>
    <n v="533"/>
    <x v="0"/>
    <n v="0"/>
    <n v="0"/>
    <s v="Weekdays;"/>
    <n v="65"/>
    <m/>
    <s v="2757 King Street East"/>
    <x v="19"/>
    <x v="0"/>
    <x v="132"/>
    <m/>
    <m/>
    <m/>
    <m/>
    <x v="3"/>
    <m/>
    <m/>
    <m/>
    <m/>
    <m/>
    <m/>
    <s v="1950 hours annually (37.5 hours per week)"/>
    <m/>
    <n v="0.8"/>
    <n v="0"/>
    <n v="0"/>
    <n v="1.4"/>
    <n v="0"/>
    <m/>
    <n v="0"/>
    <n v="0"/>
    <n v="0"/>
    <n v="0"/>
    <n v="0"/>
    <n v="0"/>
    <n v="0"/>
    <n v="0"/>
    <n v="0"/>
    <n v="0"/>
    <n v="0"/>
    <n v="1.8"/>
    <n v="0"/>
    <m/>
    <n v="0"/>
    <n v="0"/>
    <m/>
    <m/>
    <n v="0"/>
    <m/>
    <n v="4"/>
    <n v="1.8"/>
    <m/>
    <s v="75% to &lt;100%"/>
    <s v=""/>
    <x v="2"/>
    <m/>
    <x v="2"/>
    <m/>
    <m/>
    <x v="1"/>
    <s v="English"/>
    <x v="0"/>
    <m/>
    <m/>
    <x v="2"/>
    <m/>
    <m/>
    <x v="2"/>
    <m/>
    <m/>
    <x v="1"/>
    <m/>
    <m/>
    <x v="1"/>
    <m/>
    <m/>
    <m/>
    <m/>
    <s v="Yes"/>
    <s v="vdodds@stjoes.ca"/>
    <m/>
    <n v="0"/>
    <n v="1"/>
  </r>
  <r>
    <s v="Asset03759"/>
    <m/>
    <m/>
    <m/>
    <m/>
    <m/>
    <x v="3"/>
    <x v="208"/>
    <m/>
    <x v="2"/>
    <m/>
    <s v="Outpatient Geriatric Clinic"/>
    <m/>
    <x v="3"/>
    <m/>
    <x v="3"/>
    <x v="3"/>
    <m/>
    <m/>
    <m/>
    <m/>
    <m/>
    <m/>
    <n v="769"/>
    <n v="3778"/>
    <n v="479"/>
    <n v="79"/>
    <n v="4336"/>
    <x v="0"/>
    <n v="0"/>
    <n v="0"/>
    <m/>
    <n v="75"/>
    <m/>
    <s v="30 The Queensway"/>
    <x v="7"/>
    <x v="0"/>
    <x v="249"/>
    <m/>
    <m/>
    <m/>
    <m/>
    <x v="1"/>
    <m/>
    <m/>
    <m/>
    <m/>
    <m/>
    <m/>
    <s v="1820 hours annually (35 hours per week)"/>
    <m/>
    <n v="0"/>
    <n v="0"/>
    <n v="0"/>
    <n v="3"/>
    <n v="0"/>
    <m/>
    <n v="0"/>
    <n v="0"/>
    <n v="0"/>
    <n v="0"/>
    <n v="0"/>
    <n v="0"/>
    <n v="0"/>
    <n v="0"/>
    <n v="0"/>
    <n v="0"/>
    <n v="0"/>
    <n v="0"/>
    <n v="0"/>
    <m/>
    <n v="0"/>
    <n v="0"/>
    <m/>
    <m/>
    <n v="4"/>
    <m/>
    <n v="3"/>
    <n v="4"/>
    <m/>
    <s v="100%"/>
    <s v=""/>
    <x v="2"/>
    <m/>
    <x v="2"/>
    <m/>
    <m/>
    <x v="1"/>
    <s v="English"/>
    <x v="0"/>
    <m/>
    <m/>
    <x v="2"/>
    <m/>
    <m/>
    <x v="2"/>
    <m/>
    <m/>
    <x v="1"/>
    <m/>
    <m/>
    <x v="1"/>
    <m/>
    <m/>
    <m/>
    <m/>
    <s v="Yes"/>
    <s v="hannan.minhas@sunnybrook.ca"/>
    <m/>
    <n v="0"/>
    <n v="1"/>
  </r>
  <r>
    <s v="Asset04073"/>
    <m/>
    <m/>
    <m/>
    <m/>
    <m/>
    <x v="3"/>
    <x v="228"/>
    <m/>
    <x v="2"/>
    <m/>
    <s v="Brock Community Health Centre Geriatric Assessment Program"/>
    <m/>
    <x v="3"/>
    <m/>
    <x v="3"/>
    <x v="3"/>
    <m/>
    <m/>
    <m/>
    <m/>
    <m/>
    <m/>
    <n v="0"/>
    <n v="475"/>
    <n v="125"/>
    <n v="25"/>
    <n v="625"/>
    <x v="0"/>
    <n v="0"/>
    <n v="0"/>
    <m/>
    <n v="0"/>
    <m/>
    <s v="468 Main Street East"/>
    <x v="116"/>
    <x v="0"/>
    <x v="276"/>
    <m/>
    <m/>
    <m/>
    <m/>
    <x v="0"/>
    <m/>
    <m/>
    <m/>
    <m/>
    <m/>
    <m/>
    <s v="1950 hours annually (37.5 hours per week)"/>
    <m/>
    <n v="0"/>
    <n v="0"/>
    <n v="0"/>
    <n v="0"/>
    <n v="0"/>
    <m/>
    <n v="1"/>
    <n v="0"/>
    <n v="0"/>
    <n v="0"/>
    <n v="0"/>
    <n v="0"/>
    <n v="0"/>
    <n v="0"/>
    <n v="0"/>
    <n v="0"/>
    <n v="0"/>
    <n v="0.5"/>
    <n v="0"/>
    <m/>
    <n v="0"/>
    <n v="0"/>
    <m/>
    <m/>
    <n v="0.5"/>
    <s v="Behavior Support Ontario RPN 0.5 Community Based"/>
    <n v="1.5"/>
    <n v="2"/>
    <m/>
    <s v="75% to &lt;100%"/>
    <s v=""/>
    <x v="2"/>
    <m/>
    <x v="2"/>
    <m/>
    <m/>
    <x v="1"/>
    <s v="English"/>
    <x v="0"/>
    <m/>
    <m/>
    <x v="2"/>
    <m/>
    <m/>
    <x v="2"/>
    <m/>
    <m/>
    <x v="1"/>
    <m/>
    <m/>
    <x v="1"/>
    <m/>
    <m/>
    <m/>
    <m/>
    <s v="Yes"/>
    <s v="jcarthew@brockchc.ca"/>
    <m/>
    <n v="0"/>
    <n v="1"/>
  </r>
  <r>
    <s v="Asset04306"/>
    <m/>
    <m/>
    <m/>
    <m/>
    <m/>
    <x v="3"/>
    <x v="111"/>
    <m/>
    <x v="2"/>
    <m/>
    <s v="Outpatient Geriatric Assessment Clinic Milton"/>
    <m/>
    <x v="3"/>
    <m/>
    <x v="3"/>
    <x v="3"/>
    <m/>
    <m/>
    <m/>
    <m/>
    <m/>
    <m/>
    <n v="300"/>
    <n v="1129"/>
    <n v="492"/>
    <n v="0"/>
    <n v="1621"/>
    <x v="0"/>
    <n v="0"/>
    <n v="0"/>
    <s v="Weekdays;"/>
    <n v="352"/>
    <m/>
    <s v="725 Bronte St. S"/>
    <x v="57"/>
    <x v="0"/>
    <x v="121"/>
    <m/>
    <m/>
    <m/>
    <m/>
    <x v="2"/>
    <m/>
    <m/>
    <m/>
    <m/>
    <m/>
    <m/>
    <s v="1950 hours annually (37.5 hours per week)"/>
    <m/>
    <n v="0.2"/>
    <n v="0"/>
    <n v="0"/>
    <n v="0.3"/>
    <n v="0"/>
    <m/>
    <n v="1"/>
    <n v="0"/>
    <n v="0"/>
    <n v="0"/>
    <n v="0"/>
    <n v="0"/>
    <n v="0"/>
    <n v="0"/>
    <n v="0"/>
    <n v="0"/>
    <n v="0"/>
    <n v="0"/>
    <n v="0"/>
    <m/>
    <n v="0"/>
    <n v="0"/>
    <m/>
    <m/>
    <n v="0"/>
    <m/>
    <n v="1.5"/>
    <n v="1"/>
    <m/>
    <s v="100%"/>
    <s v=""/>
    <x v="2"/>
    <m/>
    <x v="2"/>
    <m/>
    <m/>
    <x v="1"/>
    <s v="English"/>
    <x v="0"/>
    <m/>
    <m/>
    <x v="2"/>
    <m/>
    <m/>
    <x v="2"/>
    <m/>
    <m/>
    <x v="1"/>
    <m/>
    <m/>
    <x v="1"/>
    <m/>
    <m/>
    <m/>
    <m/>
    <s v="Yes"/>
    <s v="programs@geriatricsontario.ca"/>
    <m/>
    <n v="0"/>
    <n v="1"/>
  </r>
  <r>
    <s v="Asset03853"/>
    <m/>
    <m/>
    <m/>
    <m/>
    <m/>
    <x v="3"/>
    <x v="31"/>
    <m/>
    <x v="2"/>
    <m/>
    <s v="Centre for Healthy Aging"/>
    <m/>
    <x v="3"/>
    <m/>
    <x v="3"/>
    <x v="3"/>
    <m/>
    <m/>
    <m/>
    <m/>
    <m/>
    <m/>
    <n v="1128"/>
    <n v="1068"/>
    <n v="100"/>
    <n v="60"/>
    <n v="1228"/>
    <x v="0"/>
    <n v="0"/>
    <n v="0"/>
    <s v="Weekdays;"/>
    <n v="6"/>
    <m/>
    <s v="88 Maplewood Ave."/>
    <x v="19"/>
    <x v="0"/>
    <x v="30"/>
    <m/>
    <m/>
    <m/>
    <m/>
    <x v="3"/>
    <m/>
    <m/>
    <m/>
    <m/>
    <m/>
    <m/>
    <s v="1950 hours annually (37.5 hours per week)"/>
    <m/>
    <n v="1"/>
    <n v="0"/>
    <n v="0"/>
    <n v="4"/>
    <n v="0"/>
    <m/>
    <n v="0"/>
    <n v="0"/>
    <n v="3"/>
    <n v="0"/>
    <n v="0"/>
    <n v="0"/>
    <n v="0"/>
    <n v="0"/>
    <n v="0"/>
    <n v="0"/>
    <n v="2"/>
    <n v="2"/>
    <n v="0"/>
    <m/>
    <n v="0"/>
    <n v="0"/>
    <m/>
    <m/>
    <n v="1"/>
    <s v="INTAKE COORDINATOR"/>
    <n v="12"/>
    <n v="8"/>
    <m/>
    <s v="75% to &lt;100%"/>
    <s v=""/>
    <x v="2"/>
    <m/>
    <x v="2"/>
    <m/>
    <m/>
    <x v="1"/>
    <s v="English"/>
    <x v="0"/>
    <m/>
    <m/>
    <x v="2"/>
    <m/>
    <m/>
    <x v="2"/>
    <m/>
    <m/>
    <x v="1"/>
    <m/>
    <m/>
    <x v="1"/>
    <m/>
    <m/>
    <m/>
    <m/>
    <s v="Yes"/>
    <s v="petrella@hhsc.ca"/>
    <m/>
    <n v="0"/>
    <n v="1"/>
  </r>
  <r>
    <s v="Asset03684"/>
    <m/>
    <m/>
    <m/>
    <m/>
    <m/>
    <x v="3"/>
    <x v="148"/>
    <m/>
    <x v="2"/>
    <m/>
    <s v="Seniors Health Program Ambulatory Clinics"/>
    <m/>
    <x v="3"/>
    <m/>
    <x v="3"/>
    <x v="3"/>
    <m/>
    <m/>
    <m/>
    <m/>
    <m/>
    <m/>
    <n v="2363"/>
    <n v="-235.7"/>
    <n v="6170"/>
    <n v="248"/>
    <n v="6182.3"/>
    <x v="0"/>
    <n v="0"/>
    <n v="0"/>
    <s v="Weekdays;"/>
    <n v="203"/>
    <m/>
    <s v="20 Lynch St"/>
    <x v="27"/>
    <x v="0"/>
    <x v="164"/>
    <m/>
    <m/>
    <m/>
    <m/>
    <x v="2"/>
    <m/>
    <m/>
    <m/>
    <m/>
    <m/>
    <m/>
    <s v="1950 hours annually (37.5 hours per week)"/>
    <m/>
    <n v="0"/>
    <n v="0"/>
    <n v="0"/>
    <n v="4"/>
    <n v="0"/>
    <m/>
    <n v="2"/>
    <n v="0"/>
    <n v="0"/>
    <n v="0"/>
    <n v="0"/>
    <n v="0"/>
    <n v="0"/>
    <n v="0"/>
    <n v="0"/>
    <n v="0"/>
    <n v="0"/>
    <n v="0"/>
    <n v="0"/>
    <m/>
    <n v="0"/>
    <n v="0"/>
    <m/>
    <m/>
    <n v="0"/>
    <m/>
    <n v="6"/>
    <n v="2"/>
    <m/>
    <s v="100%"/>
    <s v=""/>
    <x v="2"/>
    <m/>
    <x v="2"/>
    <m/>
    <m/>
    <x v="1"/>
    <s v="English"/>
    <x v="0"/>
    <m/>
    <m/>
    <x v="2"/>
    <m/>
    <m/>
    <x v="2"/>
    <m/>
    <m/>
    <x v="1"/>
    <m/>
    <m/>
    <x v="1"/>
    <m/>
    <m/>
    <m/>
    <m/>
    <s v="Yes"/>
    <s v="shailesh.nadkarni@williamoslerhs.ca"/>
    <m/>
    <n v="0"/>
    <n v="1"/>
  </r>
  <r>
    <s v="Asset04301"/>
    <m/>
    <m/>
    <m/>
    <m/>
    <m/>
    <x v="3"/>
    <x v="112"/>
    <m/>
    <x v="2"/>
    <m/>
    <s v="Outpatient Geriatric Assessment Clinic Georgetown"/>
    <m/>
    <x v="3"/>
    <m/>
    <x v="3"/>
    <x v="3"/>
    <m/>
    <m/>
    <m/>
    <m/>
    <m/>
    <m/>
    <n v="169"/>
    <n v="262"/>
    <n v="3"/>
    <n v="0"/>
    <n v="265"/>
    <x v="0"/>
    <n v="0"/>
    <n v="0"/>
    <s v="Weekdays;"/>
    <n v="126"/>
    <m/>
    <s v="1 Princess Anne Dr."/>
    <x v="58"/>
    <x v="0"/>
    <x v="122"/>
    <m/>
    <m/>
    <m/>
    <m/>
    <x v="2"/>
    <m/>
    <m/>
    <m/>
    <m/>
    <m/>
    <m/>
    <s v="1950 hours annually (37.5 hours per week)"/>
    <m/>
    <n v="0.2"/>
    <n v="0"/>
    <n v="0"/>
    <n v="0.2"/>
    <n v="0"/>
    <m/>
    <n v="0.6"/>
    <n v="0"/>
    <n v="0"/>
    <n v="0"/>
    <n v="0"/>
    <n v="0"/>
    <n v="0"/>
    <n v="0"/>
    <n v="0"/>
    <n v="0"/>
    <n v="0"/>
    <n v="0"/>
    <n v="0"/>
    <m/>
    <n v="0"/>
    <n v="0"/>
    <m/>
    <m/>
    <n v="0"/>
    <m/>
    <n v="1"/>
    <n v="0.6"/>
    <m/>
    <s v="100%"/>
    <s v=""/>
    <x v="2"/>
    <m/>
    <x v="2"/>
    <m/>
    <m/>
    <x v="1"/>
    <s v="English"/>
    <x v="0"/>
    <m/>
    <m/>
    <x v="2"/>
    <m/>
    <m/>
    <x v="2"/>
    <m/>
    <m/>
    <x v="1"/>
    <m/>
    <m/>
    <x v="1"/>
    <m/>
    <m/>
    <m/>
    <m/>
    <s v="Yes"/>
    <s v="programs@geriatricsontario.ca"/>
    <m/>
    <n v="0"/>
    <n v="1"/>
  </r>
  <r>
    <s v="Asset04262"/>
    <m/>
    <m/>
    <m/>
    <m/>
    <m/>
    <x v="3"/>
    <x v="80"/>
    <m/>
    <x v="2"/>
    <m/>
    <s v="Seniors' Outpatient Services - Geriatric Medicine"/>
    <m/>
    <x v="3"/>
    <m/>
    <x v="3"/>
    <x v="3"/>
    <m/>
    <m/>
    <m/>
    <m/>
    <m/>
    <m/>
    <n v="1295"/>
    <n v="3634"/>
    <n v="766"/>
    <n v="0"/>
    <n v="4400"/>
    <x v="0"/>
    <n v="0"/>
    <n v="0"/>
    <m/>
    <n v="116"/>
    <m/>
    <s v="35 Algoma Street North"/>
    <x v="45"/>
    <x v="0"/>
    <x v="89"/>
    <m/>
    <m/>
    <m/>
    <m/>
    <x v="4"/>
    <m/>
    <m/>
    <m/>
    <m/>
    <m/>
    <m/>
    <s v="1950 hours annually (37.5 hours per week)"/>
    <m/>
    <n v="0"/>
    <n v="0"/>
    <n v="0"/>
    <n v="1"/>
    <n v="0"/>
    <m/>
    <n v="1"/>
    <n v="0"/>
    <n v="0"/>
    <n v="0"/>
    <n v="0"/>
    <n v="0"/>
    <n v="0"/>
    <n v="0"/>
    <n v="0"/>
    <n v="0"/>
    <n v="1.6"/>
    <n v="0"/>
    <n v="0"/>
    <m/>
    <n v="0"/>
    <n v="0"/>
    <m/>
    <m/>
    <n v="0"/>
    <m/>
    <n v="3.6"/>
    <n v="2.6"/>
    <m/>
    <s v="75% to &lt;100%"/>
    <s v="Acute, post-acute and specialist referrals accepted."/>
    <x v="2"/>
    <m/>
    <x v="2"/>
    <m/>
    <m/>
    <x v="1"/>
    <s v="English"/>
    <x v="0"/>
    <m/>
    <m/>
    <x v="2"/>
    <m/>
    <m/>
    <x v="2"/>
    <m/>
    <m/>
    <x v="1"/>
    <m/>
    <m/>
    <x v="1"/>
    <m/>
    <m/>
    <s v="This program also includes the service type Geriatric Outreach Team."/>
    <m/>
    <s v="Yes"/>
    <s v="divya.george@tbh.net"/>
    <m/>
    <n v="0"/>
    <n v="1"/>
  </r>
  <r>
    <s v="Asset03839"/>
    <m/>
    <m/>
    <m/>
    <m/>
    <m/>
    <x v="3"/>
    <x v="7"/>
    <m/>
    <x v="2"/>
    <m/>
    <s v="Geriatric Assessment &amp; Intervention Network (GAIN)"/>
    <m/>
    <x v="3"/>
    <m/>
    <x v="3"/>
    <x v="3"/>
    <m/>
    <m/>
    <m/>
    <m/>
    <m/>
    <m/>
    <n v="1379"/>
    <n v="3691"/>
    <n v="2324"/>
    <n v="101"/>
    <n v="6116"/>
    <x v="0"/>
    <n v="0"/>
    <n v="0"/>
    <s v="Weekdays;"/>
    <n v="37"/>
    <m/>
    <s v="2867 Ellesmere Rd"/>
    <x v="6"/>
    <x v="0"/>
    <x v="232"/>
    <m/>
    <m/>
    <m/>
    <m/>
    <x v="1"/>
    <m/>
    <m/>
    <m/>
    <m/>
    <m/>
    <m/>
    <s v="1950 hours annually (37.5 hours per week)"/>
    <m/>
    <n v="1"/>
    <n v="0"/>
    <n v="0"/>
    <n v="1"/>
    <n v="0"/>
    <m/>
    <n v="2"/>
    <n v="1"/>
    <n v="0"/>
    <n v="0"/>
    <n v="0"/>
    <n v="1"/>
    <n v="1"/>
    <n v="0"/>
    <n v="0"/>
    <n v="0"/>
    <n v="0"/>
    <n v="1"/>
    <n v="1"/>
    <m/>
    <n v="0"/>
    <n v="0"/>
    <m/>
    <m/>
    <n v="0"/>
    <m/>
    <n v="9"/>
    <n v="7"/>
    <m/>
    <s v="75% to &lt;100%"/>
    <s v=""/>
    <x v="2"/>
    <m/>
    <x v="2"/>
    <m/>
    <m/>
    <x v="1"/>
    <s v="English"/>
    <x v="0"/>
    <m/>
    <m/>
    <x v="2"/>
    <m/>
    <m/>
    <x v="2"/>
    <m/>
    <m/>
    <x v="1"/>
    <m/>
    <m/>
    <x v="1"/>
    <m/>
    <m/>
    <m/>
    <m/>
    <s v="Yes"/>
    <s v="kshudall@seniorscarenetwork.ca"/>
    <m/>
    <n v="0"/>
    <n v="1"/>
  </r>
  <r>
    <s v="Asset03840"/>
    <m/>
    <m/>
    <m/>
    <m/>
    <m/>
    <x v="3"/>
    <x v="8"/>
    <m/>
    <x v="2"/>
    <m/>
    <s v="Geriatric Assessment &amp; Intervention Network (GAIN)"/>
    <m/>
    <x v="3"/>
    <m/>
    <x v="3"/>
    <x v="3"/>
    <m/>
    <m/>
    <m/>
    <m/>
    <m/>
    <m/>
    <n v="1234"/>
    <n v="5361"/>
    <n v="4134"/>
    <n v="264"/>
    <n v="9759"/>
    <x v="0"/>
    <n v="0"/>
    <n v="0"/>
    <s v="Weekdays;"/>
    <n v="25"/>
    <m/>
    <s v="3050 Lawrence Ave E"/>
    <x v="6"/>
    <x v="0"/>
    <x v="231"/>
    <m/>
    <m/>
    <m/>
    <m/>
    <x v="1"/>
    <m/>
    <m/>
    <m/>
    <m/>
    <m/>
    <m/>
    <s v="1950 hours annually (37.5 hours per week)"/>
    <m/>
    <n v="1"/>
    <n v="0"/>
    <n v="0"/>
    <n v="1"/>
    <n v="0"/>
    <m/>
    <n v="2"/>
    <n v="1"/>
    <n v="0"/>
    <n v="0"/>
    <n v="0"/>
    <n v="1"/>
    <n v="1"/>
    <n v="0"/>
    <n v="0"/>
    <n v="0"/>
    <n v="0"/>
    <n v="1"/>
    <n v="1"/>
    <m/>
    <n v="0"/>
    <n v="0"/>
    <m/>
    <m/>
    <n v="0"/>
    <m/>
    <n v="9"/>
    <n v="7"/>
    <m/>
    <s v="75% to &lt;100%"/>
    <s v=""/>
    <x v="2"/>
    <m/>
    <x v="2"/>
    <m/>
    <m/>
    <x v="1"/>
    <s v="English"/>
    <x v="0"/>
    <m/>
    <m/>
    <x v="2"/>
    <m/>
    <m/>
    <x v="2"/>
    <m/>
    <m/>
    <x v="1"/>
    <m/>
    <m/>
    <x v="1"/>
    <m/>
    <m/>
    <m/>
    <m/>
    <s v="Yes"/>
    <s v="kshudall@seniorscarenetwork.ca"/>
    <m/>
    <n v="0"/>
    <n v="1"/>
  </r>
  <r>
    <s v="Asset04103"/>
    <m/>
    <m/>
    <m/>
    <m/>
    <m/>
    <x v="3"/>
    <x v="48"/>
    <m/>
    <x v="2"/>
    <m/>
    <s v="Specialized Geriatric Services"/>
    <m/>
    <x v="3"/>
    <m/>
    <x v="3"/>
    <x v="3"/>
    <m/>
    <m/>
    <m/>
    <m/>
    <m/>
    <m/>
    <n v="978"/>
    <n v="889"/>
    <n v="260"/>
    <n v="178"/>
    <n v="1327"/>
    <x v="0"/>
    <n v="0"/>
    <n v="0"/>
    <s v="Weekdays;"/>
    <n v="120"/>
    <m/>
    <s v="243 Consumers Road, 3rd Floor"/>
    <x v="7"/>
    <x v="0"/>
    <x v="50"/>
    <m/>
    <m/>
    <m/>
    <m/>
    <x v="1"/>
    <m/>
    <m/>
    <m/>
    <m/>
    <m/>
    <m/>
    <s v="1950 hours annually (37.5 hours per week)"/>
    <m/>
    <n v="2.5"/>
    <n v="1.52"/>
    <n v="0"/>
    <n v="0.83"/>
    <n v="0"/>
    <m/>
    <n v="0"/>
    <n v="0.5"/>
    <n v="0"/>
    <n v="0"/>
    <n v="0"/>
    <n v="0.4"/>
    <n v="0"/>
    <n v="0"/>
    <n v="0"/>
    <n v="0"/>
    <n v="1"/>
    <n v="0"/>
    <n v="0.2"/>
    <m/>
    <n v="0"/>
    <n v="0"/>
    <m/>
    <m/>
    <n v="0.2"/>
    <s v="Neurologist in Parkinson's Clinic"/>
    <n v="6.95"/>
    <n v="2.3000000000000003"/>
    <m/>
    <s v="75% to &lt;100%"/>
    <s v="- GPs_x000a_- Outreach_x000a_- Day hospital_x000a_- hospital (inpatient unit &amp; outpatient clinics)_x000a_- GEM_x000a_- med-surg_x000a_- retirement homes"/>
    <x v="2"/>
    <m/>
    <x v="2"/>
    <m/>
    <m/>
    <x v="1"/>
    <s v="English"/>
    <x v="0"/>
    <m/>
    <m/>
    <x v="2"/>
    <m/>
    <m/>
    <x v="2"/>
    <m/>
    <m/>
    <x v="1"/>
    <m/>
    <m/>
    <x v="1"/>
    <m/>
    <m/>
    <s v="- catchment in place for all clinics except Parkinson's - total FTE is a summary of all Geriatric Medicine clinics namely: Geriatric Medicine, memory, Parkinson's &amp; the osteoporosis clinics"/>
    <m/>
    <s v="Yes"/>
    <s v="william.underwood@nygh.on.ca"/>
    <m/>
    <n v="0"/>
    <n v="1"/>
  </r>
  <r>
    <s v="Asset03748"/>
    <m/>
    <m/>
    <m/>
    <m/>
    <m/>
    <x v="3"/>
    <x v="108"/>
    <m/>
    <x v="2"/>
    <m/>
    <s v="Outpatient Geriatric Clinic"/>
    <m/>
    <x v="3"/>
    <m/>
    <x v="3"/>
    <x v="3"/>
    <m/>
    <m/>
    <m/>
    <m/>
    <m/>
    <m/>
    <n v="597"/>
    <n v="2109"/>
    <n v="194"/>
    <n v="393"/>
    <n v="2696"/>
    <x v="0"/>
    <n v="0"/>
    <n v="0"/>
    <m/>
    <n v="225"/>
    <m/>
    <s v="399 Bathurst St"/>
    <x v="7"/>
    <x v="0"/>
    <x v="117"/>
    <m/>
    <m/>
    <m/>
    <m/>
    <x v="1"/>
    <m/>
    <m/>
    <m/>
    <m/>
    <m/>
    <m/>
    <s v="1950 hours annually (37.5 hours per week)"/>
    <m/>
    <n v="0"/>
    <n v="0"/>
    <n v="0"/>
    <n v="0"/>
    <n v="0"/>
    <m/>
    <n v="0"/>
    <n v="0"/>
    <n v="0"/>
    <n v="0"/>
    <n v="0"/>
    <n v="0"/>
    <n v="0"/>
    <n v="0"/>
    <n v="0"/>
    <n v="0"/>
    <n v="0"/>
    <n v="0"/>
    <n v="0"/>
    <m/>
    <n v="0"/>
    <n v="0"/>
    <m/>
    <m/>
    <n v="2.5"/>
    <m/>
    <n v="0"/>
    <n v="2.5"/>
    <m/>
    <s v=""/>
    <s v=""/>
    <x v="2"/>
    <m/>
    <x v="2"/>
    <m/>
    <m/>
    <x v="1"/>
    <s v="English"/>
    <x v="0"/>
    <m/>
    <m/>
    <x v="2"/>
    <m/>
    <m/>
    <x v="2"/>
    <m/>
    <m/>
    <x v="1"/>
    <m/>
    <m/>
    <x v="1"/>
    <m/>
    <m/>
    <m/>
    <m/>
    <s v="Yes"/>
    <s v="hannan.minhas@sunnybrook.ca"/>
    <m/>
    <n v="0"/>
    <n v="1"/>
  </r>
  <r>
    <s v="Asset03688"/>
    <m/>
    <m/>
    <m/>
    <m/>
    <m/>
    <x v="3"/>
    <x v="148"/>
    <m/>
    <x v="2"/>
    <m/>
    <s v="Seniors Health Program Ambulatory Clinics"/>
    <m/>
    <x v="3"/>
    <m/>
    <x v="3"/>
    <x v="3"/>
    <m/>
    <m/>
    <m/>
    <m/>
    <m/>
    <m/>
    <n v="2363"/>
    <n v="12056"/>
    <n v="6170"/>
    <n v="248"/>
    <n v="18474"/>
    <x v="0"/>
    <n v="0"/>
    <n v="0"/>
    <s v="Weekdays;"/>
    <n v="203"/>
    <m/>
    <s v="20 Lynch St"/>
    <x v="27"/>
    <x v="0"/>
    <x v="164"/>
    <m/>
    <m/>
    <m/>
    <m/>
    <x v="2"/>
    <m/>
    <m/>
    <m/>
    <m/>
    <m/>
    <m/>
    <s v="1950 hours annually (37.5 hours per week)"/>
    <m/>
    <n v="3.44"/>
    <n v="0"/>
    <n v="0.6"/>
    <n v="4"/>
    <n v="0"/>
    <m/>
    <n v="2"/>
    <n v="4"/>
    <n v="0"/>
    <n v="0"/>
    <n v="0"/>
    <n v="1"/>
    <n v="3.5"/>
    <n v="0"/>
    <n v="0"/>
    <n v="0"/>
    <n v="3"/>
    <n v="0"/>
    <n v="1.5"/>
    <m/>
    <n v="1"/>
    <n v="0"/>
    <m/>
    <m/>
    <n v="2"/>
    <m/>
    <n v="24.04"/>
    <n v="18.600000000000001"/>
    <m/>
    <s v="100%"/>
    <s v=""/>
    <x v="2"/>
    <m/>
    <x v="2"/>
    <m/>
    <m/>
    <x v="1"/>
    <s v="English;French"/>
    <x v="0"/>
    <m/>
    <m/>
    <x v="2"/>
    <m/>
    <m/>
    <x v="2"/>
    <m/>
    <m/>
    <x v="1"/>
    <m/>
    <m/>
    <x v="1"/>
    <m/>
    <m/>
    <s v="Program has access to real time interpretation services to offer services in any language and meets AODA standards."/>
    <m/>
    <s v="Yes"/>
    <s v="shailesh.nadkarni@williamoslerhs.ca"/>
    <m/>
    <n v="0"/>
    <n v="1"/>
  </r>
  <r>
    <s v="Asset03967"/>
    <m/>
    <m/>
    <m/>
    <m/>
    <m/>
    <x v="3"/>
    <x v="198"/>
    <m/>
    <x v="2"/>
    <m/>
    <s v="Geriatric assessment clinic - Queensway site"/>
    <m/>
    <x v="3"/>
    <m/>
    <x v="3"/>
    <x v="3"/>
    <m/>
    <m/>
    <m/>
    <m/>
    <m/>
    <m/>
    <n v="0"/>
    <n v="1865"/>
    <n v="59"/>
    <n v="41"/>
    <n v="1965"/>
    <x v="0"/>
    <n v="0"/>
    <n v="0"/>
    <m/>
    <n v="240"/>
    <m/>
    <s v="150 Sherway Dr."/>
    <x v="103"/>
    <x v="0"/>
    <x v="235"/>
    <m/>
    <m/>
    <m/>
    <m/>
    <x v="1"/>
    <m/>
    <m/>
    <m/>
    <m/>
    <m/>
    <m/>
    <s v="1950 hours annually (37.5 hours per week)"/>
    <m/>
    <n v="0"/>
    <n v="0"/>
    <n v="0"/>
    <n v="0"/>
    <n v="0"/>
    <m/>
    <n v="0"/>
    <n v="0"/>
    <n v="0"/>
    <n v="0"/>
    <n v="0"/>
    <n v="0"/>
    <n v="0"/>
    <n v="0"/>
    <n v="0"/>
    <n v="0"/>
    <n v="0"/>
    <n v="0"/>
    <n v="0"/>
    <m/>
    <n v="0"/>
    <n v="0"/>
    <m/>
    <m/>
    <n v="0"/>
    <s v="The geriatric assessment clinic at the Queensway location runs twice a week (full days) with 2 geriatricians.  The catchment area includes West Toronto."/>
    <n v="0"/>
    <n v="0"/>
    <m/>
    <s v="75% to &lt;100%"/>
    <s v=""/>
    <x v="2"/>
    <m/>
    <x v="2"/>
    <m/>
    <m/>
    <x v="1"/>
    <s v="English"/>
    <x v="0"/>
    <m/>
    <m/>
    <x v="2"/>
    <m/>
    <m/>
    <x v="2"/>
    <m/>
    <m/>
    <x v="1"/>
    <m/>
    <m/>
    <x v="1"/>
    <m/>
    <m/>
    <m/>
    <m/>
    <s v="Yes"/>
    <s v="florence.paat@thp.ca"/>
    <m/>
    <n v="0"/>
    <n v="1"/>
  </r>
  <r>
    <s v="Asset03901"/>
    <m/>
    <m/>
    <m/>
    <m/>
    <m/>
    <x v="3"/>
    <x v="39"/>
    <m/>
    <x v="2"/>
    <m/>
    <s v="SGS Medical Geriatrian CMH and St Joseph HC"/>
    <m/>
    <x v="3"/>
    <m/>
    <x v="3"/>
    <x v="3"/>
    <m/>
    <m/>
    <m/>
    <m/>
    <m/>
    <m/>
    <n v="708"/>
    <n v="1083"/>
    <n v="895"/>
    <n v="0"/>
    <n v="1978"/>
    <x v="0"/>
    <n v="0"/>
    <n v="0"/>
    <m/>
    <n v="96"/>
    <m/>
    <s v="700 Coronation Blvd"/>
    <x v="24"/>
    <x v="0"/>
    <x v="38"/>
    <m/>
    <m/>
    <m/>
    <m/>
    <x v="3"/>
    <m/>
    <m/>
    <m/>
    <m/>
    <m/>
    <m/>
    <s v="1820 hours annually (35 hours per week)"/>
    <m/>
    <n v="0"/>
    <n v="0"/>
    <n v="0"/>
    <n v="0"/>
    <n v="0"/>
    <m/>
    <n v="0"/>
    <n v="0"/>
    <n v="0"/>
    <n v="0"/>
    <n v="0"/>
    <n v="0"/>
    <n v="0"/>
    <n v="0"/>
    <n v="0"/>
    <n v="0"/>
    <n v="0"/>
    <n v="0"/>
    <n v="0"/>
    <m/>
    <n v="0"/>
    <n v="0"/>
    <m/>
    <m/>
    <n v="0"/>
    <m/>
    <n v="0"/>
    <n v="0"/>
    <m/>
    <s v=""/>
    <s v=""/>
    <x v="2"/>
    <m/>
    <x v="2"/>
    <m/>
    <m/>
    <x v="1"/>
    <s v="English"/>
    <x v="0"/>
    <m/>
    <m/>
    <x v="2"/>
    <m/>
    <m/>
    <x v="2"/>
    <m/>
    <m/>
    <x v="1"/>
    <m/>
    <m/>
    <x v="1"/>
    <m/>
    <m/>
    <m/>
    <m/>
    <s v="Yes"/>
    <s v="lmonakhova@cmhaww.ca"/>
    <m/>
    <n v="0"/>
    <n v="1"/>
  </r>
  <r>
    <s v="Asset04247"/>
    <m/>
    <m/>
    <m/>
    <m/>
    <m/>
    <x v="3"/>
    <x v="33"/>
    <m/>
    <x v="2"/>
    <m/>
    <s v="Healthy Living Clinic"/>
    <m/>
    <x v="3"/>
    <m/>
    <x v="3"/>
    <x v="3"/>
    <m/>
    <m/>
    <m/>
    <m/>
    <m/>
    <m/>
    <n v="59"/>
    <n v="3219"/>
    <n v="1047"/>
    <n v="0"/>
    <n v="4266"/>
    <x v="0"/>
    <n v="0"/>
    <n v="0"/>
    <s v="Weekdays;"/>
    <n v="0"/>
    <m/>
    <s v="1235 Wilson Ave."/>
    <x v="7"/>
    <x v="0"/>
    <x v="32"/>
    <m/>
    <m/>
    <m/>
    <m/>
    <x v="1"/>
    <m/>
    <m/>
    <m/>
    <m/>
    <m/>
    <m/>
    <s v="1950 hours annually (37.5 hours per week)"/>
    <m/>
    <n v="1.2"/>
    <n v="0"/>
    <n v="0"/>
    <n v="2"/>
    <n v="0"/>
    <m/>
    <n v="0"/>
    <n v="0"/>
    <n v="0"/>
    <n v="0"/>
    <n v="0"/>
    <n v="0"/>
    <n v="0"/>
    <n v="0"/>
    <n v="0"/>
    <n v="0"/>
    <n v="1"/>
    <n v="0"/>
    <n v="0.5"/>
    <m/>
    <n v="0"/>
    <n v="0"/>
    <m/>
    <m/>
    <n v="0"/>
    <m/>
    <n v="4.7"/>
    <n v="1.5"/>
    <m/>
    <s v="100%"/>
    <s v="Post inpatient discharge"/>
    <x v="2"/>
    <m/>
    <x v="2"/>
    <m/>
    <m/>
    <x v="1"/>
    <s v="English"/>
    <x v="0"/>
    <m/>
    <m/>
    <x v="2"/>
    <m/>
    <m/>
    <x v="2"/>
    <m/>
    <m/>
    <x v="1"/>
    <m/>
    <m/>
    <x v="1"/>
    <m/>
    <m/>
    <m/>
    <m/>
    <s v="Yes"/>
    <s v="Ppodolski@hrh.ca"/>
    <m/>
    <n v="0"/>
    <n v="1"/>
  </r>
  <r>
    <s v="Asset03966"/>
    <m/>
    <m/>
    <m/>
    <m/>
    <m/>
    <x v="3"/>
    <x v="95"/>
    <m/>
    <x v="2"/>
    <m/>
    <s v="Geriatric assessment clinic"/>
    <m/>
    <x v="3"/>
    <m/>
    <x v="3"/>
    <x v="3"/>
    <m/>
    <m/>
    <m/>
    <m/>
    <m/>
    <m/>
    <n v="0"/>
    <n v="2416"/>
    <n v="132"/>
    <n v="58"/>
    <n v="2606"/>
    <x v="0"/>
    <n v="0"/>
    <n v="0"/>
    <s v="Weekdays;"/>
    <n v="240"/>
    <m/>
    <s v="2200 Eglinton Ave W"/>
    <x v="52"/>
    <x v="0"/>
    <x v="104"/>
    <m/>
    <m/>
    <m/>
    <m/>
    <x v="2"/>
    <m/>
    <m/>
    <m/>
    <m/>
    <m/>
    <m/>
    <s v="1950 hours annually (37.5 hours per week)"/>
    <m/>
    <n v="0"/>
    <n v="0"/>
    <n v="0"/>
    <n v="0"/>
    <n v="0"/>
    <m/>
    <n v="0"/>
    <n v="0"/>
    <n v="0"/>
    <n v="0"/>
    <n v="0"/>
    <n v="0"/>
    <n v="0"/>
    <n v="0"/>
    <n v="0"/>
    <n v="0"/>
    <n v="0"/>
    <n v="0"/>
    <n v="0"/>
    <m/>
    <n v="0"/>
    <n v="0"/>
    <m/>
    <m/>
    <n v="0"/>
    <s v="Geriatricians have a rotational schedule.  The outpatient geriatric clinic at the Credit valley site runs 4 days a week (full days) with 3-4 geriatricians on a given day"/>
    <n v="0"/>
    <n v="0"/>
    <m/>
    <s v="75% to &lt;100%"/>
    <s v=""/>
    <x v="2"/>
    <m/>
    <x v="2"/>
    <m/>
    <m/>
    <x v="1"/>
    <s v="English"/>
    <x v="0"/>
    <m/>
    <m/>
    <x v="2"/>
    <m/>
    <m/>
    <x v="2"/>
    <m/>
    <m/>
    <x v="1"/>
    <m/>
    <m/>
    <x v="1"/>
    <m/>
    <m/>
    <m/>
    <m/>
    <s v="Yes"/>
    <s v="florence.paat@thp.ca"/>
    <m/>
    <n v="0"/>
    <n v="1"/>
  </r>
  <r>
    <s v="Asset04076"/>
    <m/>
    <m/>
    <m/>
    <m/>
    <m/>
    <x v="3"/>
    <x v="24"/>
    <m/>
    <x v="2"/>
    <m/>
    <s v="Bruyere Memory Program"/>
    <m/>
    <x v="3"/>
    <m/>
    <x v="3"/>
    <x v="3"/>
    <m/>
    <m/>
    <m/>
    <m/>
    <m/>
    <m/>
    <n v="912"/>
    <n v="3304"/>
    <n v="291"/>
    <n v="59"/>
    <n v="3654"/>
    <x v="0"/>
    <n v="0"/>
    <n v="0"/>
    <s v="Weekdays;"/>
    <n v="117"/>
    <m/>
    <s v="75 Bruyere St. "/>
    <x v="11"/>
    <x v="0"/>
    <x v="13"/>
    <m/>
    <m/>
    <m/>
    <m/>
    <x v="0"/>
    <m/>
    <m/>
    <m/>
    <m/>
    <m/>
    <m/>
    <s v="1950 hours annually (37.5 hours per week)"/>
    <m/>
    <n v="3"/>
    <n v="0"/>
    <n v="0"/>
    <n v="0"/>
    <n v="0"/>
    <m/>
    <n v="0"/>
    <n v="0"/>
    <n v="0"/>
    <n v="0"/>
    <n v="0"/>
    <n v="0"/>
    <n v="0"/>
    <n v="0"/>
    <n v="0"/>
    <n v="0"/>
    <n v="1.8"/>
    <n v="0"/>
    <n v="0"/>
    <m/>
    <n v="0"/>
    <n v="0"/>
    <m/>
    <m/>
    <n v="5.6"/>
    <s v="OTHER:  2.2 Neuropsychologists &amp; 3.4 Physicians (RCPSC or CFPC Specialist)."/>
    <n v="4.8"/>
    <n v="7.3999999999999995"/>
    <m/>
    <s v="75% to &lt;100%"/>
    <s v="Geriatric Assessment Outreach team.  PCPs"/>
    <x v="2"/>
    <m/>
    <x v="2"/>
    <m/>
    <m/>
    <x v="1"/>
    <s v="English;French"/>
    <x v="0"/>
    <m/>
    <m/>
    <x v="2"/>
    <m/>
    <m/>
    <x v="2"/>
    <m/>
    <m/>
    <x v="1"/>
    <m/>
    <m/>
    <x v="1"/>
    <m/>
    <m/>
    <s v="Other documents will be sent via email to Kelly K."/>
    <m/>
    <s v="Yes"/>
    <s v="lcloutier@bruyere.org"/>
    <m/>
    <n v="0"/>
    <n v="1"/>
  </r>
  <r>
    <s v="Asset03781"/>
    <m/>
    <m/>
    <m/>
    <m/>
    <m/>
    <x v="3"/>
    <x v="58"/>
    <m/>
    <x v="2"/>
    <m/>
    <s v="Outpatient Geriatric Clinic"/>
    <m/>
    <x v="3"/>
    <m/>
    <x v="3"/>
    <x v="3"/>
    <m/>
    <m/>
    <m/>
    <m/>
    <m/>
    <m/>
    <n v="0"/>
    <n v="1369"/>
    <n v="631"/>
    <n v="0"/>
    <n v="2000"/>
    <x v="0"/>
    <n v="0"/>
    <n v="0"/>
    <m/>
    <n v="9"/>
    <m/>
    <s v="825 Coxwell Ave"/>
    <x v="7"/>
    <x v="0"/>
    <x v="62"/>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3757"/>
    <m/>
    <m/>
    <m/>
    <m/>
    <m/>
    <x v="3"/>
    <x v="151"/>
    <m/>
    <x v="2"/>
    <m/>
    <s v="Outpatient Geriatric Clinic"/>
    <m/>
    <x v="3"/>
    <m/>
    <x v="3"/>
    <x v="3"/>
    <m/>
    <m/>
    <m/>
    <m/>
    <m/>
    <m/>
    <n v="199"/>
    <n v="1388"/>
    <n v="179"/>
    <n v="181"/>
    <n v="1748"/>
    <x v="0"/>
    <n v="0"/>
    <n v="0"/>
    <m/>
    <n v="25"/>
    <m/>
    <s v="36 Queen St E"/>
    <x v="7"/>
    <x v="0"/>
    <x v="167"/>
    <m/>
    <m/>
    <m/>
    <m/>
    <x v="1"/>
    <m/>
    <m/>
    <m/>
    <m/>
    <m/>
    <m/>
    <s v="1820 hours annually (35 hours per week)"/>
    <m/>
    <n v="0"/>
    <n v="0"/>
    <n v="0"/>
    <n v="11"/>
    <n v="0"/>
    <m/>
    <n v="0"/>
    <n v="0"/>
    <n v="0"/>
    <n v="0"/>
    <n v="0"/>
    <n v="0"/>
    <n v="0"/>
    <n v="0"/>
    <n v="0"/>
    <n v="0"/>
    <n v="0"/>
    <n v="0"/>
    <n v="0"/>
    <m/>
    <n v="0"/>
    <n v="0"/>
    <m/>
    <m/>
    <n v="3.7"/>
    <m/>
    <n v="11"/>
    <n v="3.7"/>
    <m/>
    <s v="100%"/>
    <s v=""/>
    <x v="2"/>
    <m/>
    <x v="2"/>
    <m/>
    <m/>
    <x v="1"/>
    <s v="English"/>
    <x v="0"/>
    <m/>
    <m/>
    <x v="2"/>
    <m/>
    <m/>
    <x v="2"/>
    <m/>
    <m/>
    <x v="1"/>
    <m/>
    <m/>
    <x v="1"/>
    <m/>
    <m/>
    <m/>
    <m/>
    <s v="Yes"/>
    <s v="hannan.minhas@sunnybrook.ca"/>
    <m/>
    <n v="0"/>
    <n v="1"/>
  </r>
  <r>
    <s v="Asset04031"/>
    <m/>
    <m/>
    <m/>
    <m/>
    <m/>
    <x v="3"/>
    <x v="9"/>
    <m/>
    <x v="2"/>
    <m/>
    <s v="Geriatric Medicine Clinic"/>
    <m/>
    <x v="3"/>
    <m/>
    <x v="3"/>
    <x v="3"/>
    <m/>
    <m/>
    <m/>
    <m/>
    <m/>
    <m/>
    <n v="250"/>
    <n v="918"/>
    <n v="241"/>
    <n v="44"/>
    <n v="1203"/>
    <x v="0"/>
    <n v="0"/>
    <n v="0"/>
    <s v="Weekdays;"/>
    <n v="76.3"/>
    <m/>
    <s v="550 University Ave"/>
    <x v="7"/>
    <x v="0"/>
    <x v="9"/>
    <m/>
    <m/>
    <m/>
    <m/>
    <x v="1"/>
    <m/>
    <m/>
    <m/>
    <m/>
    <m/>
    <m/>
    <s v="1820 hours annually (35 hours per week)"/>
    <m/>
    <n v="0"/>
    <n v="0"/>
    <n v="0"/>
    <n v="2.5"/>
    <n v="0"/>
    <m/>
    <n v="0"/>
    <n v="0"/>
    <n v="0"/>
    <n v="0"/>
    <n v="0"/>
    <n v="0"/>
    <n v="0"/>
    <n v="0"/>
    <n v="0"/>
    <n v="0"/>
    <n v="0.4"/>
    <n v="0"/>
    <n v="0.4"/>
    <m/>
    <n v="0"/>
    <n v="0"/>
    <m/>
    <m/>
    <n v="0.9"/>
    <m/>
    <n v="3.3"/>
    <n v="1.7000000000000002"/>
    <m/>
    <s v="75% to &lt;100%"/>
    <s v="Acute care and inpatient rehab"/>
    <x v="2"/>
    <m/>
    <x v="2"/>
    <m/>
    <m/>
    <x v="1"/>
    <s v="English;French"/>
    <x v="0"/>
    <m/>
    <m/>
    <x v="2"/>
    <m/>
    <m/>
    <x v="2"/>
    <m/>
    <m/>
    <x v="1"/>
    <m/>
    <m/>
    <x v="1"/>
    <m/>
    <m/>
    <m/>
    <m/>
    <s v="Yes"/>
    <s v="jennifer.mokry@uhn.ca"/>
    <m/>
    <n v="0"/>
    <n v="1"/>
  </r>
  <r>
    <s v="Asset04284"/>
    <m/>
    <m/>
    <m/>
    <m/>
    <m/>
    <x v="3"/>
    <x v="54"/>
    <m/>
    <x v="2"/>
    <m/>
    <s v="Geriatric Assessment"/>
    <m/>
    <x v="3"/>
    <m/>
    <x v="3"/>
    <x v="3"/>
    <m/>
    <m/>
    <m/>
    <m/>
    <m/>
    <m/>
    <n v="719"/>
    <n v="1068"/>
    <n v="167"/>
    <n v="216"/>
    <n v="1451"/>
    <x v="0"/>
    <n v="0"/>
    <n v="0"/>
    <m/>
    <n v="203"/>
    <m/>
    <s v="3560 Bathurst St"/>
    <x v="7"/>
    <x v="0"/>
    <x v="58"/>
    <m/>
    <m/>
    <m/>
    <m/>
    <x v="1"/>
    <m/>
    <m/>
    <m/>
    <m/>
    <m/>
    <m/>
    <s v="1950 hours annually (37.5 hours per week)"/>
    <m/>
    <n v="0"/>
    <n v="0.15"/>
    <n v="0"/>
    <n v="2.41"/>
    <n v="0"/>
    <m/>
    <n v="0"/>
    <n v="0"/>
    <n v="0"/>
    <n v="0"/>
    <n v="0"/>
    <n v="0"/>
    <n v="0"/>
    <n v="0"/>
    <n v="0"/>
    <n v="0"/>
    <n v="0"/>
    <n v="0"/>
    <n v="0"/>
    <m/>
    <n v="0"/>
    <n v="0"/>
    <m/>
    <m/>
    <n v="0"/>
    <m/>
    <n v="2.56"/>
    <n v="0"/>
    <m/>
    <s v="100%"/>
    <s v=""/>
    <x v="2"/>
    <m/>
    <x v="2"/>
    <m/>
    <m/>
    <x v="1"/>
    <s v="English"/>
    <x v="0"/>
    <m/>
    <m/>
    <x v="2"/>
    <m/>
    <m/>
    <x v="2"/>
    <m/>
    <m/>
    <x v="1"/>
    <m/>
    <m/>
    <x v="1"/>
    <m/>
    <m/>
    <s v="https://www.baycrest.org/Baycrest/Healthcare-Programs-Services/Clinical-Services/Geriatric-Assessment"/>
    <m/>
    <s v="Yes"/>
    <s v="programs@geriatricsontario.ca"/>
    <m/>
    <n v="1"/>
    <n v="1"/>
  </r>
  <r>
    <s v="Asset04148"/>
    <m/>
    <m/>
    <m/>
    <m/>
    <m/>
    <x v="3"/>
    <x v="101"/>
    <m/>
    <x v="2"/>
    <m/>
    <s v="Urgent Geriatric Clinic"/>
    <m/>
    <x v="3"/>
    <m/>
    <x v="3"/>
    <x v="3"/>
    <m/>
    <m/>
    <m/>
    <m/>
    <m/>
    <m/>
    <n v="1157"/>
    <n v="1659"/>
    <n v="0"/>
    <n v="290"/>
    <n v="1949"/>
    <x v="0"/>
    <n v="0"/>
    <n v="0"/>
    <s v="Weekdays;"/>
    <n v="149"/>
    <m/>
    <s v="640 Grace Street"/>
    <x v="54"/>
    <x v="0"/>
    <x v="110"/>
    <m/>
    <m/>
    <m/>
    <m/>
    <x v="2"/>
    <m/>
    <m/>
    <m/>
    <m/>
    <m/>
    <m/>
    <s v="1950 hours annually (37.5 hours per week)"/>
    <m/>
    <n v="1.2"/>
    <n v="0"/>
    <n v="0"/>
    <n v="1"/>
    <n v="0"/>
    <m/>
    <n v="2"/>
    <n v="1"/>
    <n v="0"/>
    <n v="0"/>
    <n v="0"/>
    <n v="0"/>
    <n v="0"/>
    <n v="0"/>
    <n v="0"/>
    <n v="0"/>
    <n v="0"/>
    <n v="2.5"/>
    <n v="1.5"/>
    <m/>
    <n v="0"/>
    <n v="0"/>
    <m/>
    <m/>
    <n v="0"/>
    <m/>
    <n v="9.1999999999999993"/>
    <n v="7"/>
    <m/>
    <s v="75% to &lt;100%"/>
    <s v="ED/GEM, post-discharge, community, specialists, GPs"/>
    <x v="2"/>
    <m/>
    <x v="2"/>
    <m/>
    <m/>
    <x v="1"/>
    <s v="English"/>
    <x v="0"/>
    <m/>
    <m/>
    <x v="2"/>
    <m/>
    <m/>
    <x v="2"/>
    <m/>
    <m/>
    <x v="1"/>
    <m/>
    <m/>
    <x v="1"/>
    <m/>
    <m/>
    <m/>
    <m/>
    <s v="Yes"/>
    <s v="jpopplow@southlake.ca"/>
    <m/>
    <n v="0"/>
    <n v="1"/>
  </r>
  <r>
    <s v="Asset04054"/>
    <m/>
    <m/>
    <m/>
    <m/>
    <m/>
    <x v="3"/>
    <x v="17"/>
    <m/>
    <x v="2"/>
    <m/>
    <s v="Geriatric Medicine Clinic"/>
    <m/>
    <x v="3"/>
    <m/>
    <x v="3"/>
    <x v="3"/>
    <m/>
    <m/>
    <m/>
    <m/>
    <m/>
    <m/>
    <n v="219"/>
    <n v="896"/>
    <n v="271"/>
    <n v="51"/>
    <n v="1218"/>
    <x v="0"/>
    <n v="0"/>
    <n v="0"/>
    <s v="Weekdays;"/>
    <n v="322"/>
    <m/>
    <s v="2075 Bayview Avenue"/>
    <x v="7"/>
    <x v="0"/>
    <x v="17"/>
    <m/>
    <m/>
    <m/>
    <m/>
    <x v="1"/>
    <m/>
    <m/>
    <m/>
    <m/>
    <m/>
    <m/>
    <s v="1950 hours annually (37.5 hours per week)"/>
    <m/>
    <n v="2.8"/>
    <n v="0"/>
    <n v="0"/>
    <n v="2"/>
    <n v="0"/>
    <m/>
    <n v="0"/>
    <n v="0"/>
    <n v="0"/>
    <n v="0"/>
    <n v="0"/>
    <n v="0"/>
    <n v="0"/>
    <n v="0"/>
    <n v="0"/>
    <n v="0"/>
    <n v="0"/>
    <n v="0"/>
    <n v="0"/>
    <m/>
    <n v="0"/>
    <n v="0"/>
    <m/>
    <m/>
    <n v="0"/>
    <m/>
    <n v="4.8"/>
    <n v="0"/>
    <m/>
    <s v="75% to &lt;100%"/>
    <s v="any MD or NP, mostly within catchment area, as well as GDH and GORT"/>
    <x v="2"/>
    <m/>
    <x v="2"/>
    <m/>
    <m/>
    <x v="1"/>
    <s v="English;French"/>
    <x v="0"/>
    <m/>
    <m/>
    <x v="2"/>
    <m/>
    <m/>
    <x v="2"/>
    <m/>
    <m/>
    <x v="1"/>
    <m/>
    <m/>
    <x v="1"/>
    <m/>
    <m/>
    <m/>
    <m/>
    <s v="Yes"/>
    <s v="olya.vorobey@sunnybrook.ca"/>
    <m/>
    <n v="0"/>
    <n v="1"/>
  </r>
  <r>
    <s v="Asset04086"/>
    <m/>
    <m/>
    <m/>
    <m/>
    <m/>
    <x v="3"/>
    <x v="18"/>
    <m/>
    <x v="2"/>
    <m/>
    <s v="Outpatient Geriatric Clinic"/>
    <m/>
    <x v="3"/>
    <m/>
    <x v="3"/>
    <x v="3"/>
    <m/>
    <m/>
    <m/>
    <m/>
    <m/>
    <m/>
    <n v="249"/>
    <n v="872"/>
    <n v="165"/>
    <n v="42"/>
    <n v="1079"/>
    <x v="0"/>
    <n v="0"/>
    <n v="0"/>
    <m/>
    <n v="120"/>
    <m/>
    <s v="600 University Ave"/>
    <x v="7"/>
    <x v="0"/>
    <x v="18"/>
    <m/>
    <m/>
    <m/>
    <m/>
    <x v="1"/>
    <m/>
    <m/>
    <m/>
    <m/>
    <m/>
    <m/>
    <s v="Other"/>
    <m/>
    <n v="0"/>
    <n v="0"/>
    <n v="0"/>
    <n v="0.5"/>
    <n v="0"/>
    <m/>
    <n v="0"/>
    <n v="0"/>
    <n v="0"/>
    <n v="0"/>
    <n v="0"/>
    <n v="0"/>
    <n v="0"/>
    <n v="0"/>
    <n v="0"/>
    <n v="0"/>
    <n v="0.5"/>
    <n v="0"/>
    <n v="0"/>
    <m/>
    <n v="0"/>
    <n v="0"/>
    <m/>
    <m/>
    <n v="0"/>
    <m/>
    <n v="1"/>
    <n v="0.5"/>
    <m/>
    <s v="100%"/>
    <s v=""/>
    <x v="2"/>
    <m/>
    <x v="2"/>
    <m/>
    <m/>
    <x v="1"/>
    <s v="English"/>
    <x v="0"/>
    <m/>
    <m/>
    <x v="2"/>
    <m/>
    <m/>
    <x v="2"/>
    <m/>
    <m/>
    <x v="1"/>
    <m/>
    <m/>
    <x v="1"/>
    <m/>
    <m/>
    <m/>
    <m/>
    <s v="Yes"/>
    <s v="bria.dexter@sinaihealth.ca"/>
    <m/>
    <n v="0"/>
    <n v="1"/>
  </r>
  <r>
    <s v="Asset03786"/>
    <m/>
    <m/>
    <m/>
    <m/>
    <m/>
    <x v="3"/>
    <x v="55"/>
    <m/>
    <x v="2"/>
    <m/>
    <s v="South Georgian Bay Healthy Aging Program"/>
    <m/>
    <x v="3"/>
    <m/>
    <x v="3"/>
    <x v="3"/>
    <m/>
    <m/>
    <m/>
    <m/>
    <m/>
    <m/>
    <n v="700"/>
    <n v="812"/>
    <n v="0"/>
    <n v="44"/>
    <n v="856"/>
    <x v="0"/>
    <n v="0"/>
    <n v="0"/>
    <s v="Weekdays;"/>
    <n v="240"/>
    <m/>
    <s v="186 Erie Street"/>
    <x v="35"/>
    <x v="0"/>
    <x v="59"/>
    <m/>
    <m/>
    <m/>
    <m/>
    <x v="2"/>
    <m/>
    <m/>
    <m/>
    <m/>
    <m/>
    <m/>
    <s v="Other"/>
    <m/>
    <n v="0.6"/>
    <n v="0"/>
    <n v="0"/>
    <n v="0.2"/>
    <n v="0"/>
    <m/>
    <n v="0"/>
    <n v="0.8"/>
    <n v="0"/>
    <n v="0"/>
    <n v="0"/>
    <n v="0"/>
    <n v="0.1"/>
    <n v="0"/>
    <n v="0"/>
    <n v="0"/>
    <n v="1.6"/>
    <n v="0"/>
    <n v="0"/>
    <m/>
    <n v="0"/>
    <n v="0"/>
    <m/>
    <m/>
    <n v="0"/>
    <s v="NP 0.6 started with us Aug 2024"/>
    <n v="3.3000000000000003"/>
    <n v="2.5"/>
    <m/>
    <s v="&lt;50%"/>
    <s v=""/>
    <x v="2"/>
    <m/>
    <x v="2"/>
    <m/>
    <m/>
    <x v="1"/>
    <s v="English"/>
    <x v="0"/>
    <m/>
    <m/>
    <x v="2"/>
    <m/>
    <m/>
    <x v="2"/>
    <m/>
    <m/>
    <x v="1"/>
    <m/>
    <m/>
    <x v="1"/>
    <m/>
    <m/>
    <m/>
    <m/>
    <s v="Yes"/>
    <s v="gedwards@gbfht.ca"/>
    <m/>
    <n v="0"/>
    <n v="1"/>
  </r>
  <r>
    <s v="Asset04190"/>
    <m/>
    <m/>
    <m/>
    <m/>
    <m/>
    <x v="3"/>
    <x v="122"/>
    <m/>
    <x v="2"/>
    <m/>
    <s v="Geriatric Outpatient Clinics - General"/>
    <m/>
    <x v="3"/>
    <m/>
    <x v="3"/>
    <x v="3"/>
    <m/>
    <m/>
    <m/>
    <m/>
    <m/>
    <m/>
    <n v="534"/>
    <n v="1781"/>
    <n v="690"/>
    <n v="17"/>
    <n v="2488"/>
    <x v="0"/>
    <n v="0"/>
    <n v="0"/>
    <s v="Weekdays;"/>
    <n v="168"/>
    <m/>
    <s v="752 King St West"/>
    <x v="62"/>
    <x v="0"/>
    <x v="133"/>
    <m/>
    <m/>
    <m/>
    <m/>
    <x v="0"/>
    <m/>
    <m/>
    <m/>
    <m/>
    <m/>
    <m/>
    <s v="1950 hours annually (37.5 hours per week)"/>
    <m/>
    <n v="0"/>
    <n v="0"/>
    <n v="0"/>
    <n v="1.2"/>
    <n v="0"/>
    <m/>
    <n v="0"/>
    <n v="0"/>
    <n v="0"/>
    <n v="0"/>
    <n v="0"/>
    <n v="0"/>
    <n v="0"/>
    <n v="0"/>
    <n v="0"/>
    <n v="0"/>
    <n v="0.5"/>
    <n v="0"/>
    <n v="0"/>
    <m/>
    <n v="0"/>
    <n v="0"/>
    <m/>
    <m/>
    <n v="0"/>
    <m/>
    <n v="1.7"/>
    <n v="0.5"/>
    <m/>
    <s v=""/>
    <s v=""/>
    <x v="2"/>
    <m/>
    <x v="2"/>
    <m/>
    <m/>
    <x v="1"/>
    <s v="English"/>
    <x v="0"/>
    <m/>
    <m/>
    <x v="2"/>
    <m/>
    <m/>
    <x v="2"/>
    <m/>
    <m/>
    <x v="1"/>
    <m/>
    <m/>
    <x v="1"/>
    <m/>
    <m/>
    <m/>
    <m/>
    <s v="Yes"/>
    <s v="websters@providencecare.ca"/>
    <m/>
    <n v="0"/>
    <n v="1"/>
  </r>
  <r>
    <s v="Asset03742"/>
    <m/>
    <m/>
    <m/>
    <m/>
    <m/>
    <x v="3"/>
    <x v="157"/>
    <m/>
    <x v="2"/>
    <m/>
    <s v="Outpatient Geriatric Clinic"/>
    <m/>
    <x v="3"/>
    <m/>
    <x v="3"/>
    <x v="3"/>
    <m/>
    <m/>
    <m/>
    <m/>
    <m/>
    <m/>
    <n v="184"/>
    <n v="743"/>
    <n v="329"/>
    <n v="7"/>
    <n v="1079"/>
    <x v="0"/>
    <n v="0"/>
    <n v="0"/>
    <m/>
    <n v="101"/>
    <m/>
    <s v="170 Emmett Ave"/>
    <x v="115"/>
    <x v="0"/>
    <x v="173"/>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4059"/>
    <m/>
    <m/>
    <m/>
    <m/>
    <m/>
    <x v="3"/>
    <x v="166"/>
    <m/>
    <x v="2"/>
    <m/>
    <s v="Aging Well Clinic"/>
    <m/>
    <x v="3"/>
    <m/>
    <x v="3"/>
    <x v="3"/>
    <m/>
    <m/>
    <m/>
    <m/>
    <m/>
    <m/>
    <n v="435"/>
    <n v="2346"/>
    <n v="1359"/>
    <n v="7"/>
    <n v="3712"/>
    <x v="0"/>
    <n v="0"/>
    <n v="0"/>
    <s v="Weekdays;"/>
    <n v="180"/>
    <m/>
    <s v="370 Bayview Dr. 3rd floor"/>
    <x v="10"/>
    <x v="0"/>
    <x v="180"/>
    <m/>
    <m/>
    <m/>
    <m/>
    <x v="2"/>
    <m/>
    <m/>
    <m/>
    <m/>
    <m/>
    <m/>
    <s v="1950 hours annually (37.5 hours per week)"/>
    <m/>
    <n v="0.8"/>
    <n v="0"/>
    <n v="0"/>
    <n v="0"/>
    <n v="0"/>
    <m/>
    <n v="1"/>
    <n v="0.3"/>
    <n v="0"/>
    <n v="0"/>
    <n v="0"/>
    <n v="0.4"/>
    <n v="0"/>
    <n v="0"/>
    <n v="0.09"/>
    <n v="0"/>
    <n v="0.5"/>
    <n v="0.8"/>
    <n v="0"/>
    <m/>
    <n v="0"/>
    <n v="0"/>
    <m/>
    <m/>
    <n v="0"/>
    <m/>
    <n v="3.8899999999999997"/>
    <n v="3"/>
    <m/>
    <s v="100%"/>
    <s v="Family physicians belonging to the Barrie and Community FHO"/>
    <x v="2"/>
    <m/>
    <x v="2"/>
    <m/>
    <m/>
    <x v="1"/>
    <s v="English"/>
    <x v="0"/>
    <m/>
    <m/>
    <x v="2"/>
    <m/>
    <m/>
    <x v="2"/>
    <m/>
    <m/>
    <x v="1"/>
    <m/>
    <m/>
    <x v="1"/>
    <m/>
    <m/>
    <m/>
    <m/>
    <s v="Yes"/>
    <s v="BArmstrong@bcfht.ca"/>
    <m/>
    <n v="0"/>
    <n v="1"/>
  </r>
  <r>
    <s v="Asset03905"/>
    <m/>
    <m/>
    <m/>
    <m/>
    <m/>
    <x v="3"/>
    <x v="182"/>
    <m/>
    <x v="2"/>
    <m/>
    <s v="Muskoka Geriatric Team"/>
    <m/>
    <x v="3"/>
    <m/>
    <x v="3"/>
    <x v="3"/>
    <m/>
    <m/>
    <m/>
    <m/>
    <m/>
    <m/>
    <n v="32"/>
    <n v="90"/>
    <n v="45"/>
    <n v="0"/>
    <n v="135"/>
    <x v="0"/>
    <n v="0"/>
    <n v="0"/>
    <s v="Weekdays;"/>
    <n v="14"/>
    <m/>
    <s v="Suite #2 205 Hiram Street"/>
    <x v="14"/>
    <x v="0"/>
    <x v="250"/>
    <m/>
    <m/>
    <m/>
    <m/>
    <x v="2"/>
    <m/>
    <m/>
    <m/>
    <m/>
    <m/>
    <m/>
    <s v="1950 hours annually (37.5 hours per week)"/>
    <m/>
    <n v="0"/>
    <n v="0"/>
    <n v="0"/>
    <n v="0"/>
    <n v="0"/>
    <m/>
    <n v="0"/>
    <n v="0"/>
    <n v="0"/>
    <n v="0"/>
    <n v="0"/>
    <n v="0.05"/>
    <n v="0.2"/>
    <n v="0"/>
    <n v="0"/>
    <n v="0"/>
    <n v="0.8"/>
    <n v="0"/>
    <n v="0"/>
    <m/>
    <n v="0"/>
    <n v="0"/>
    <m/>
    <m/>
    <n v="0"/>
    <m/>
    <n v="1.05"/>
    <n v="1.05"/>
    <m/>
    <s v="75% to &lt;100%"/>
    <s v=""/>
    <x v="2"/>
    <m/>
    <x v="2"/>
    <m/>
    <m/>
    <x v="1"/>
    <s v="English"/>
    <x v="0"/>
    <m/>
    <m/>
    <x v="2"/>
    <m/>
    <m/>
    <x v="2"/>
    <m/>
    <m/>
    <x v="1"/>
    <m/>
    <m/>
    <x v="1"/>
    <m/>
    <m/>
    <m/>
    <m/>
    <s v="Yes"/>
    <s v="ljohnston@ccfht.ca"/>
    <m/>
    <n v="0"/>
    <n v="1"/>
  </r>
  <r>
    <s v="Asset03762"/>
    <m/>
    <m/>
    <m/>
    <m/>
    <m/>
    <x v="3"/>
    <x v="109"/>
    <m/>
    <x v="2"/>
    <m/>
    <s v="Outpatient Geriatric Clinic"/>
    <m/>
    <x v="3"/>
    <m/>
    <x v="3"/>
    <x v="3"/>
    <m/>
    <m/>
    <m/>
    <m/>
    <m/>
    <m/>
    <n v="129"/>
    <n v="462"/>
    <n v="21"/>
    <n v="4"/>
    <n v="487"/>
    <x v="0"/>
    <n v="0"/>
    <n v="0"/>
    <m/>
    <n v="114"/>
    <m/>
    <s v="3276 St. Claire Ave East"/>
    <x v="7"/>
    <x v="0"/>
    <x v="118"/>
    <m/>
    <m/>
    <m/>
    <m/>
    <x v="1"/>
    <m/>
    <m/>
    <m/>
    <m/>
    <m/>
    <m/>
    <s v="Other"/>
    <m/>
    <n v="0"/>
    <n v="0"/>
    <n v="0"/>
    <n v="0.4"/>
    <n v="0"/>
    <m/>
    <n v="0"/>
    <n v="0"/>
    <n v="0"/>
    <n v="0"/>
    <n v="0"/>
    <n v="0"/>
    <n v="0"/>
    <n v="0"/>
    <n v="0"/>
    <n v="0"/>
    <n v="0"/>
    <n v="0"/>
    <n v="0"/>
    <m/>
    <n v="0"/>
    <n v="0"/>
    <m/>
    <m/>
    <n v="1.4"/>
    <m/>
    <n v="0.4"/>
    <n v="1.4"/>
    <m/>
    <s v="100%"/>
    <s v=""/>
    <x v="2"/>
    <m/>
    <x v="2"/>
    <m/>
    <m/>
    <x v="1"/>
    <s v="English"/>
    <x v="0"/>
    <m/>
    <m/>
    <x v="2"/>
    <m/>
    <m/>
    <x v="2"/>
    <m/>
    <m/>
    <x v="1"/>
    <m/>
    <m/>
    <x v="1"/>
    <m/>
    <m/>
    <m/>
    <m/>
    <s v="Yes"/>
    <s v="hannan.minhas@sunnybrook.ca"/>
    <m/>
    <n v="0"/>
    <n v="1"/>
  </r>
  <r>
    <s v="Asset03938"/>
    <m/>
    <m/>
    <m/>
    <m/>
    <m/>
    <x v="3"/>
    <x v="19"/>
    <m/>
    <x v="2"/>
    <m/>
    <s v="Geraitric Medical Clinic"/>
    <m/>
    <x v="3"/>
    <m/>
    <x v="3"/>
    <x v="3"/>
    <m/>
    <m/>
    <m/>
    <m/>
    <m/>
    <m/>
    <n v="1061"/>
    <n v="1117"/>
    <n v="0"/>
    <n v="29"/>
    <n v="1146"/>
    <x v="0"/>
    <n v="0"/>
    <n v="0"/>
    <s v="Weekdays;"/>
    <n v="154"/>
    <m/>
    <s v="100 Westmount Road"/>
    <x v="12"/>
    <x v="0"/>
    <x v="19"/>
    <m/>
    <m/>
    <m/>
    <m/>
    <x v="3"/>
    <m/>
    <m/>
    <m/>
    <m/>
    <m/>
    <m/>
    <s v="1950 hours annually (37.5 hours per week)"/>
    <m/>
    <n v="0"/>
    <n v="0"/>
    <n v="0"/>
    <n v="0.7"/>
    <n v="0"/>
    <m/>
    <n v="0.2"/>
    <n v="0"/>
    <n v="0"/>
    <n v="0"/>
    <n v="0"/>
    <n v="0"/>
    <n v="0"/>
    <n v="0"/>
    <n v="0"/>
    <n v="0"/>
    <n v="1"/>
    <n v="0"/>
    <n v="0"/>
    <m/>
    <n v="0"/>
    <n v="0"/>
    <m/>
    <m/>
    <n v="0"/>
    <m/>
    <n v="1.9"/>
    <n v="1.2"/>
    <m/>
    <s v="75% to &lt;100%"/>
    <s v="Geriatric referrals are received from Central Specialized Geriatric Intake"/>
    <x v="2"/>
    <m/>
    <x v="2"/>
    <m/>
    <m/>
    <x v="1"/>
    <s v="English"/>
    <x v="0"/>
    <m/>
    <m/>
    <x v="2"/>
    <m/>
    <m/>
    <x v="2"/>
    <m/>
    <m/>
    <x v="1"/>
    <m/>
    <m/>
    <x v="1"/>
    <m/>
    <m/>
    <m/>
    <m/>
    <s v="Yes"/>
    <s v="Wayne.Lew@sjhcg.ca"/>
    <m/>
    <n v="0"/>
    <n v="1"/>
  </r>
  <r>
    <s v="Asset04138"/>
    <m/>
    <m/>
    <m/>
    <m/>
    <m/>
    <x v="3"/>
    <x v="12"/>
    <m/>
    <x v="2"/>
    <m/>
    <s v="Barrie NLOT Team"/>
    <m/>
    <x v="3"/>
    <m/>
    <x v="3"/>
    <x v="3"/>
    <m/>
    <m/>
    <m/>
    <m/>
    <m/>
    <m/>
    <n v="0"/>
    <n v="1114"/>
    <n v="0"/>
    <n v="0"/>
    <n v="1114"/>
    <x v="0"/>
    <n v="0"/>
    <n v="0"/>
    <s v="Weekdays;"/>
    <n v="0"/>
    <m/>
    <s v="201 Georgian Drive"/>
    <x v="10"/>
    <x v="0"/>
    <x v="12"/>
    <m/>
    <m/>
    <m/>
    <m/>
    <x v="2"/>
    <m/>
    <m/>
    <m/>
    <m/>
    <m/>
    <m/>
    <s v="1950 hours annually (37.5 hours per week)"/>
    <m/>
    <n v="0"/>
    <n v="0"/>
    <n v="0"/>
    <n v="0.75"/>
    <n v="0"/>
    <m/>
    <n v="2"/>
    <n v="0"/>
    <n v="0"/>
    <n v="0"/>
    <n v="0"/>
    <n v="0"/>
    <n v="0"/>
    <n v="0"/>
    <n v="0"/>
    <n v="0"/>
    <n v="0"/>
    <n v="0"/>
    <n v="0"/>
    <m/>
    <n v="0"/>
    <n v="0"/>
    <m/>
    <m/>
    <n v="0"/>
    <m/>
    <n v="2.75"/>
    <n v="2"/>
    <m/>
    <s v="75% to &lt;100%"/>
    <s v="via a central intake model within our community"/>
    <x v="2"/>
    <m/>
    <x v="2"/>
    <m/>
    <m/>
    <x v="1"/>
    <s v="English"/>
    <x v="0"/>
    <m/>
    <m/>
    <x v="2"/>
    <m/>
    <m/>
    <x v="2"/>
    <m/>
    <m/>
    <x v="1"/>
    <m/>
    <m/>
    <x v="1"/>
    <m/>
    <m/>
    <m/>
    <m/>
    <s v="Yes"/>
    <s v="FletcherT@rvh.on.ca"/>
    <m/>
    <n v="0"/>
    <n v="1"/>
  </r>
  <r>
    <s v="Asset03717"/>
    <m/>
    <m/>
    <m/>
    <m/>
    <m/>
    <x v="3"/>
    <x v="25"/>
    <m/>
    <x v="2"/>
    <m/>
    <s v="Geriatric Mental Health Outpatient Services"/>
    <m/>
    <x v="3"/>
    <m/>
    <x v="3"/>
    <x v="3"/>
    <m/>
    <m/>
    <m/>
    <m/>
    <m/>
    <m/>
    <n v="0"/>
    <n v="12000"/>
    <n v="0"/>
    <n v="0"/>
    <n v="12000"/>
    <x v="0"/>
    <n v="0"/>
    <n v="0"/>
    <m/>
    <n v="60"/>
    <m/>
    <s v="80 Workman Way "/>
    <x v="7"/>
    <x v="0"/>
    <x v="24"/>
    <m/>
    <m/>
    <m/>
    <m/>
    <x v="1"/>
    <m/>
    <m/>
    <m/>
    <m/>
    <m/>
    <m/>
    <s v="1950 hours annually (37.5 hours per week)"/>
    <m/>
    <n v="5"/>
    <n v="0"/>
    <n v="0"/>
    <n v="0"/>
    <n v="3"/>
    <m/>
    <n v="1"/>
    <n v="2"/>
    <n v="0"/>
    <n v="0"/>
    <n v="0"/>
    <n v="0"/>
    <n v="0"/>
    <n v="0"/>
    <n v="0"/>
    <n v="0"/>
    <n v="5"/>
    <n v="0"/>
    <n v="3"/>
    <m/>
    <n v="0"/>
    <n v="0"/>
    <m/>
    <m/>
    <n v="0"/>
    <m/>
    <n v="19"/>
    <n v="11"/>
    <m/>
    <s v="75% to &lt;100%"/>
    <s v=""/>
    <x v="2"/>
    <m/>
    <x v="2"/>
    <m/>
    <m/>
    <x v="1"/>
    <s v="English"/>
    <x v="0"/>
    <m/>
    <m/>
    <x v="2"/>
    <m/>
    <m/>
    <x v="2"/>
    <m/>
    <m/>
    <x v="1"/>
    <m/>
    <m/>
    <x v="1"/>
    <m/>
    <m/>
    <m/>
    <m/>
    <s v="Yes"/>
    <s v="kimberly.martin@camh.ca"/>
    <m/>
    <n v="0"/>
    <n v="1"/>
  </r>
  <r>
    <s v="Asset03963"/>
    <m/>
    <m/>
    <m/>
    <m/>
    <m/>
    <x v="3"/>
    <x v="40"/>
    <m/>
    <x v="2"/>
    <m/>
    <s v="GMCC"/>
    <m/>
    <x v="3"/>
    <m/>
    <x v="3"/>
    <x v="3"/>
    <m/>
    <m/>
    <m/>
    <m/>
    <m/>
    <m/>
    <n v="357"/>
    <n v="396"/>
    <n v="0"/>
    <n v="0"/>
    <n v="396"/>
    <x v="0"/>
    <n v="0"/>
    <n v="0"/>
    <s v="Weekdays;"/>
    <n v="50"/>
    <m/>
    <s v="911 Queen's Blvd"/>
    <x v="25"/>
    <x v="0"/>
    <x v="39"/>
    <m/>
    <m/>
    <m/>
    <m/>
    <x v="3"/>
    <m/>
    <m/>
    <m/>
    <m/>
    <m/>
    <m/>
    <s v="1950 hours annually (37.5 hours per week)"/>
    <m/>
    <n v="0.5"/>
    <n v="0"/>
    <n v="0"/>
    <n v="0"/>
    <n v="0"/>
    <m/>
    <n v="0"/>
    <n v="0"/>
    <n v="0"/>
    <n v="0"/>
    <n v="0"/>
    <n v="0"/>
    <n v="0"/>
    <n v="0"/>
    <n v="0"/>
    <n v="0"/>
    <n v="0"/>
    <n v="1.1399999999999999"/>
    <n v="0"/>
    <m/>
    <n v="0"/>
    <n v="0"/>
    <m/>
    <m/>
    <n v="0"/>
    <m/>
    <n v="1.64"/>
    <n v="1.1399999999999999"/>
    <m/>
    <s v="75% to &lt;100%"/>
    <s v=""/>
    <x v="2"/>
    <m/>
    <x v="2"/>
    <m/>
    <m/>
    <x v="1"/>
    <s v="English"/>
    <x v="0"/>
    <m/>
    <m/>
    <x v="2"/>
    <m/>
    <m/>
    <x v="2"/>
    <m/>
    <m/>
    <x v="1"/>
    <m/>
    <m/>
    <x v="1"/>
    <m/>
    <m/>
    <m/>
    <m/>
    <s v="Yes"/>
    <s v="hdupuis@smgh.ca"/>
    <m/>
    <n v="0"/>
    <n v="1"/>
  </r>
  <r>
    <s v="Asset03674"/>
    <m/>
    <m/>
    <m/>
    <m/>
    <m/>
    <x v="3"/>
    <x v="15"/>
    <m/>
    <x v="2"/>
    <m/>
    <s v="Seniors Wellness Clinic"/>
    <m/>
    <x v="3"/>
    <m/>
    <x v="3"/>
    <x v="3"/>
    <m/>
    <m/>
    <m/>
    <m/>
    <m/>
    <m/>
    <n v="565"/>
    <n v="1395"/>
    <n v="128"/>
    <n v="147"/>
    <n v="1670"/>
    <x v="0"/>
    <n v="0"/>
    <n v="0"/>
    <s v="Weekdays;"/>
    <n v="180"/>
    <m/>
    <s v="10 Trench Street"/>
    <x v="13"/>
    <x v="0"/>
    <x v="15"/>
    <m/>
    <m/>
    <m/>
    <m/>
    <x v="2"/>
    <m/>
    <m/>
    <m/>
    <m/>
    <m/>
    <m/>
    <s v="1950 hours annually (37.5 hours per week)"/>
    <m/>
    <n v="1.4"/>
    <n v="0"/>
    <n v="0"/>
    <n v="1.6"/>
    <n v="0"/>
    <m/>
    <n v="0"/>
    <n v="0"/>
    <n v="0"/>
    <n v="0"/>
    <n v="0"/>
    <n v="0"/>
    <n v="0"/>
    <n v="0"/>
    <n v="0"/>
    <n v="0"/>
    <n v="0"/>
    <n v="1"/>
    <n v="0"/>
    <m/>
    <n v="0"/>
    <n v="0"/>
    <m/>
    <m/>
    <n v="0"/>
    <m/>
    <n v="4"/>
    <n v="1"/>
    <m/>
    <s v="100%"/>
    <s v="Accept referrals from inpatient after discharge."/>
    <x v="2"/>
    <m/>
    <x v="2"/>
    <m/>
    <m/>
    <x v="1"/>
    <s v="English"/>
    <x v="0"/>
    <m/>
    <m/>
    <x v="2"/>
    <m/>
    <m/>
    <x v="2"/>
    <m/>
    <m/>
    <x v="1"/>
    <m/>
    <m/>
    <x v="1"/>
    <m/>
    <m/>
    <m/>
    <m/>
    <s v="Yes"/>
    <s v="teresa.sitlani@mackenziehealth.ca"/>
    <m/>
    <n v="0"/>
    <n v="1"/>
  </r>
  <r>
    <s v="Asset03838"/>
    <m/>
    <m/>
    <m/>
    <m/>
    <m/>
    <x v="3"/>
    <x v="2"/>
    <m/>
    <x v="2"/>
    <m/>
    <s v="Geriatric Assessment Intervention Network"/>
    <m/>
    <x v="3"/>
    <m/>
    <x v="3"/>
    <x v="3"/>
    <m/>
    <m/>
    <m/>
    <m/>
    <m/>
    <m/>
    <n v="1186"/>
    <n v="3796"/>
    <n v="1664"/>
    <n v="2"/>
    <n v="5462"/>
    <x v="0"/>
    <n v="0"/>
    <n v="0"/>
    <s v="Weekdays;"/>
    <n v="33"/>
    <m/>
    <s v="1 Hospital Court"/>
    <x v="2"/>
    <x v="0"/>
    <x v="2"/>
    <m/>
    <m/>
    <m/>
    <m/>
    <x v="0"/>
    <m/>
    <m/>
    <m/>
    <m/>
    <m/>
    <m/>
    <s v="1950 hours annually (37.5 hours per week)"/>
    <m/>
    <n v="1"/>
    <n v="0.2"/>
    <n v="0"/>
    <n v="0.4"/>
    <n v="0"/>
    <m/>
    <n v="2"/>
    <n v="1"/>
    <n v="0"/>
    <n v="0"/>
    <n v="0"/>
    <n v="1"/>
    <n v="1"/>
    <n v="0"/>
    <n v="0"/>
    <n v="0"/>
    <n v="0"/>
    <n v="4"/>
    <n v="1"/>
    <m/>
    <n v="0"/>
    <n v="0"/>
    <m/>
    <m/>
    <n v="0"/>
    <m/>
    <n v="11.6"/>
    <n v="10"/>
    <m/>
    <s v="75% to &lt;100%"/>
    <s v=""/>
    <x v="2"/>
    <m/>
    <x v="2"/>
    <m/>
    <m/>
    <x v="1"/>
    <s v="English"/>
    <x v="0"/>
    <m/>
    <m/>
    <x v="2"/>
    <m/>
    <m/>
    <x v="2"/>
    <m/>
    <m/>
    <x v="1"/>
    <m/>
    <m/>
    <x v="1"/>
    <m/>
    <m/>
    <m/>
    <m/>
    <s v="Yes"/>
    <s v="kshudall@seniorscarenetwork.ca"/>
    <m/>
    <n v="0"/>
    <n v="1"/>
  </r>
  <r>
    <s v="Asset04130"/>
    <m/>
    <m/>
    <m/>
    <m/>
    <m/>
    <x v="3"/>
    <x v="86"/>
    <m/>
    <x v="2"/>
    <m/>
    <s v="Seniors' Health Clinic"/>
    <m/>
    <x v="3"/>
    <m/>
    <x v="3"/>
    <x v="3"/>
    <m/>
    <m/>
    <m/>
    <m/>
    <m/>
    <m/>
    <n v="0"/>
    <n v="1550"/>
    <n v="0"/>
    <n v="0"/>
    <n v="1550"/>
    <x v="0"/>
    <n v="0"/>
    <n v="0"/>
    <m/>
    <n v="0"/>
    <m/>
    <s v="381 Church St"/>
    <x v="47"/>
    <x v="0"/>
    <x v="241"/>
    <m/>
    <m/>
    <m/>
    <m/>
    <x v="2"/>
    <m/>
    <m/>
    <m/>
    <m/>
    <m/>
    <m/>
    <s v="1950 hours annually (37.5 hours per week)"/>
    <m/>
    <n v="0"/>
    <n v="0"/>
    <n v="0"/>
    <n v="0"/>
    <n v="0"/>
    <m/>
    <n v="0"/>
    <n v="0"/>
    <n v="0"/>
    <n v="0"/>
    <n v="0"/>
    <n v="0"/>
    <n v="0"/>
    <n v="0"/>
    <n v="0"/>
    <n v="0"/>
    <n v="0"/>
    <n v="0"/>
    <n v="0"/>
    <m/>
    <n v="0"/>
    <n v="0"/>
    <m/>
    <m/>
    <n v="0"/>
    <m/>
    <n v="0"/>
    <n v="0"/>
    <m/>
    <s v="75% to &lt;100%"/>
    <s v="Referrals can come from a family physician, following a recent visit to the Emergency Department, after a recent hospitalization, or from the Geriatric Outreach Team who conduct home visits. All patients must have a referral and an appointment to be seen in the Seniors’ Health Clinic."/>
    <x v="2"/>
    <m/>
    <x v="2"/>
    <m/>
    <m/>
    <x v="1"/>
    <s v="English"/>
    <x v="0"/>
    <m/>
    <m/>
    <x v="2"/>
    <m/>
    <m/>
    <x v="2"/>
    <m/>
    <m/>
    <x v="1"/>
    <m/>
    <m/>
    <x v="1"/>
    <m/>
    <m/>
    <m/>
    <m/>
    <s v="Yes"/>
    <s v="alogiudice@oakvalleyhealth.ca"/>
    <m/>
    <n v="0"/>
    <n v="1"/>
  </r>
  <r>
    <s v="Asset04141"/>
    <m/>
    <m/>
    <m/>
    <m/>
    <m/>
    <x v="3"/>
    <x v="86"/>
    <m/>
    <x v="2"/>
    <m/>
    <s v="Seniors Home Support"/>
    <m/>
    <x v="3"/>
    <m/>
    <x v="9"/>
    <x v="3"/>
    <m/>
    <m/>
    <m/>
    <m/>
    <m/>
    <m/>
    <n v="0"/>
    <n v="4307"/>
    <n v="2125"/>
    <n v="2835"/>
    <n v="9267"/>
    <x v="0"/>
    <n v="0"/>
    <n v="0"/>
    <m/>
    <n v="0"/>
    <m/>
    <s v="381 Church St"/>
    <x v="47"/>
    <x v="0"/>
    <x v="241"/>
    <m/>
    <m/>
    <m/>
    <m/>
    <x v="2"/>
    <m/>
    <m/>
    <m/>
    <m/>
    <m/>
    <m/>
    <s v="1950 hours annually (37.5 hours per week)"/>
    <m/>
    <n v="0"/>
    <n v="0"/>
    <n v="0"/>
    <n v="0"/>
    <n v="0"/>
    <m/>
    <n v="0"/>
    <n v="0"/>
    <n v="0"/>
    <n v="0"/>
    <n v="0"/>
    <n v="0"/>
    <n v="0"/>
    <n v="0"/>
    <n v="0"/>
    <n v="0"/>
    <n v="0"/>
    <n v="0"/>
    <n v="0"/>
    <m/>
    <n v="0"/>
    <n v="0"/>
    <m/>
    <m/>
    <n v="0"/>
    <m/>
    <n v="0"/>
    <n v="0"/>
    <m/>
    <s v="100%"/>
    <s v="Self-referral, family, caregiver, primary care, specialists, acute care, community support services"/>
    <x v="2"/>
    <m/>
    <x v="2"/>
    <m/>
    <m/>
    <x v="1"/>
    <s v="English"/>
    <x v="0"/>
    <m/>
    <m/>
    <x v="2"/>
    <m/>
    <m/>
    <x v="2"/>
    <m/>
    <m/>
    <x v="1"/>
    <m/>
    <m/>
    <x v="1"/>
    <m/>
    <m/>
    <m/>
    <m/>
    <s v="Yes"/>
    <s v="alogiudice@oakvalleyhealth.ca"/>
    <m/>
    <n v="0"/>
    <n v="1"/>
  </r>
  <r>
    <s v="Asset03784"/>
    <m/>
    <m/>
    <m/>
    <m/>
    <m/>
    <x v="3"/>
    <x v="27"/>
    <m/>
    <x v="2"/>
    <m/>
    <s v="Huron Perth Seniors Mental Health and Addictions Response Team"/>
    <m/>
    <x v="3"/>
    <m/>
    <x v="9"/>
    <x v="3"/>
    <m/>
    <m/>
    <m/>
    <m/>
    <m/>
    <m/>
    <n v="451"/>
    <n v="3426"/>
    <n v="1322"/>
    <n v="0"/>
    <n v="4748"/>
    <x v="0"/>
    <n v="0"/>
    <n v="0"/>
    <s v="Weekdays; Weekends"/>
    <n v="0"/>
    <m/>
    <s v="28 Centennial Dr."/>
    <x v="17"/>
    <x v="0"/>
    <x v="26"/>
    <m/>
    <m/>
    <m/>
    <m/>
    <x v="3"/>
    <m/>
    <m/>
    <m/>
    <m/>
    <m/>
    <m/>
    <s v="1950 hours annually (37.5 hours per week)"/>
    <m/>
    <n v="1.5"/>
    <n v="0"/>
    <n v="0"/>
    <n v="0.09"/>
    <n v="0.18"/>
    <m/>
    <n v="0"/>
    <n v="0"/>
    <n v="0"/>
    <n v="0"/>
    <n v="1"/>
    <n v="0"/>
    <n v="0"/>
    <n v="0"/>
    <n v="0"/>
    <n v="0"/>
    <n v="4"/>
    <n v="1"/>
    <n v="1"/>
    <m/>
    <n v="0"/>
    <n v="0"/>
    <m/>
    <m/>
    <n v="0"/>
    <s v="Psychosocial Rehabilitation Specialist"/>
    <n v="8.77"/>
    <n v="7"/>
    <m/>
    <s v="75% to &lt;100%"/>
    <s v=""/>
    <x v="2"/>
    <m/>
    <x v="2"/>
    <m/>
    <m/>
    <x v="1"/>
    <s v="English"/>
    <x v="0"/>
    <m/>
    <m/>
    <x v="2"/>
    <m/>
    <m/>
    <x v="2"/>
    <m/>
    <m/>
    <x v="1"/>
    <m/>
    <m/>
    <x v="1"/>
    <m/>
    <m/>
    <m/>
    <m/>
    <s v="Yes"/>
    <s v="frances.taylor@hpha.ca"/>
    <m/>
    <n v="0"/>
    <n v="1"/>
  </r>
  <r>
    <s v="Asset03673"/>
    <m/>
    <m/>
    <m/>
    <m/>
    <m/>
    <x v="3"/>
    <x v="15"/>
    <m/>
    <x v="2"/>
    <m/>
    <s v="Geriatric Outreach Team"/>
    <m/>
    <x v="3"/>
    <m/>
    <x v="9"/>
    <x v="3"/>
    <m/>
    <m/>
    <m/>
    <m/>
    <m/>
    <m/>
    <n v="377"/>
    <n v="818"/>
    <n v="437"/>
    <n v="0"/>
    <n v="1255"/>
    <x v="0"/>
    <n v="0"/>
    <n v="0"/>
    <s v="Weekdays;"/>
    <n v="17"/>
    <m/>
    <s v="10 Trench Street"/>
    <x v="13"/>
    <x v="0"/>
    <x v="15"/>
    <m/>
    <m/>
    <m/>
    <m/>
    <x v="2"/>
    <m/>
    <m/>
    <m/>
    <m/>
    <m/>
    <m/>
    <s v="1950 hours annually (37.5 hours per week)"/>
    <m/>
    <n v="0.6"/>
    <n v="0"/>
    <n v="0"/>
    <n v="0.3"/>
    <n v="0"/>
    <m/>
    <n v="0"/>
    <n v="1"/>
    <n v="0"/>
    <n v="0"/>
    <n v="0"/>
    <n v="0"/>
    <n v="0"/>
    <n v="0"/>
    <n v="0"/>
    <n v="0"/>
    <n v="0.6"/>
    <n v="1"/>
    <n v="0.6"/>
    <m/>
    <n v="0"/>
    <n v="0"/>
    <m/>
    <m/>
    <n v="0"/>
    <m/>
    <n v="4.0999999999999996"/>
    <n v="3.2"/>
    <m/>
    <s v="100%"/>
    <s v="Also accept referrals from inpatient after discharge."/>
    <x v="2"/>
    <m/>
    <x v="2"/>
    <m/>
    <m/>
    <x v="1"/>
    <s v="English"/>
    <x v="0"/>
    <m/>
    <m/>
    <x v="2"/>
    <m/>
    <m/>
    <x v="2"/>
    <m/>
    <m/>
    <x v="1"/>
    <m/>
    <m/>
    <x v="1"/>
    <m/>
    <m/>
    <m/>
    <m/>
    <s v="Yes"/>
    <s v="teresa.sitlani@mackenziehealth.ca"/>
    <m/>
    <n v="0"/>
    <n v="1"/>
  </r>
  <r>
    <s v="Asset03842"/>
    <m/>
    <m/>
    <m/>
    <m/>
    <m/>
    <x v="3"/>
    <x v="141"/>
    <m/>
    <x v="2"/>
    <m/>
    <s v="Geriatric Assessment &amp; Intervention Network (GAIN)"/>
    <m/>
    <x v="3"/>
    <m/>
    <x v="9"/>
    <x v="3"/>
    <m/>
    <m/>
    <m/>
    <m/>
    <m/>
    <m/>
    <n v="30"/>
    <n v="696"/>
    <n v="178"/>
    <n v="3"/>
    <n v="877"/>
    <x v="0"/>
    <n v="0"/>
    <n v="0"/>
    <s v="Weekdays;"/>
    <n v="16"/>
    <m/>
    <s v="146 Oliver Rd."/>
    <x v="76"/>
    <x v="0"/>
    <x v="155"/>
    <m/>
    <m/>
    <m/>
    <m/>
    <x v="0"/>
    <m/>
    <m/>
    <m/>
    <m/>
    <m/>
    <m/>
    <s v="1950 hours annually (37.5 hours per week)"/>
    <m/>
    <n v="1"/>
    <n v="0"/>
    <n v="0"/>
    <n v="0.08"/>
    <n v="0"/>
    <m/>
    <n v="1"/>
    <n v="1"/>
    <n v="0"/>
    <n v="0"/>
    <n v="1"/>
    <n v="0"/>
    <n v="0"/>
    <n v="0"/>
    <n v="0"/>
    <n v="0"/>
    <n v="0"/>
    <n v="2"/>
    <n v="0"/>
    <m/>
    <n v="0"/>
    <n v="0"/>
    <m/>
    <m/>
    <n v="0"/>
    <m/>
    <n v="6.08"/>
    <n v="5"/>
    <m/>
    <s v="75% to &lt;100%"/>
    <s v=""/>
    <x v="2"/>
    <m/>
    <x v="2"/>
    <m/>
    <m/>
    <x v="1"/>
    <s v="English"/>
    <x v="0"/>
    <m/>
    <m/>
    <x v="2"/>
    <m/>
    <m/>
    <x v="2"/>
    <m/>
    <m/>
    <x v="1"/>
    <m/>
    <m/>
    <x v="1"/>
    <m/>
    <m/>
    <m/>
    <m/>
    <s v="Yes"/>
    <s v="kshudall@seniorscarenetwork.ca"/>
    <m/>
    <n v="0"/>
    <n v="1"/>
  </r>
  <r>
    <s v="Asset03836"/>
    <m/>
    <m/>
    <m/>
    <m/>
    <m/>
    <x v="3"/>
    <x v="140"/>
    <m/>
    <x v="2"/>
    <m/>
    <s v="Geriatric Assessment &amp; Intervention Network (GAIN)"/>
    <m/>
    <x v="3"/>
    <m/>
    <x v="9"/>
    <x v="3"/>
    <m/>
    <m/>
    <m/>
    <m/>
    <m/>
    <m/>
    <n v="201"/>
    <n v="1821"/>
    <n v="1012"/>
    <n v="1"/>
    <n v="2834"/>
    <x v="0"/>
    <n v="0"/>
    <n v="0"/>
    <s v="Weekdays;"/>
    <n v="47"/>
    <m/>
    <s v="8 Winchester St."/>
    <x v="75"/>
    <x v="0"/>
    <x v="154"/>
    <m/>
    <m/>
    <m/>
    <m/>
    <x v="0"/>
    <m/>
    <m/>
    <m/>
    <m/>
    <m/>
    <m/>
    <s v="1950 hours annually (37.5 hours per week)"/>
    <m/>
    <n v="1"/>
    <n v="0"/>
    <n v="0.4"/>
    <n v="0"/>
    <n v="0"/>
    <m/>
    <n v="1"/>
    <n v="1"/>
    <n v="0"/>
    <n v="1"/>
    <n v="1"/>
    <n v="0"/>
    <n v="0"/>
    <n v="0"/>
    <n v="0"/>
    <n v="0"/>
    <n v="0"/>
    <n v="1"/>
    <n v="1"/>
    <m/>
    <n v="0"/>
    <n v="0"/>
    <m/>
    <m/>
    <n v="0"/>
    <m/>
    <n v="7.4"/>
    <n v="6.4"/>
    <m/>
    <s v="75% to &lt;100%"/>
    <s v=""/>
    <x v="2"/>
    <m/>
    <x v="2"/>
    <m/>
    <m/>
    <x v="1"/>
    <s v="English"/>
    <x v="0"/>
    <m/>
    <m/>
    <x v="2"/>
    <m/>
    <m/>
    <x v="2"/>
    <m/>
    <m/>
    <x v="1"/>
    <m/>
    <m/>
    <x v="1"/>
    <m/>
    <m/>
    <m/>
    <m/>
    <s v="Yes"/>
    <s v="kshudall@seniorscarenetwork.ca"/>
    <m/>
    <n v="0"/>
    <n v="1"/>
  </r>
  <r>
    <s v="Asset03761"/>
    <m/>
    <m/>
    <m/>
    <m/>
    <m/>
    <x v="3"/>
    <x v="109"/>
    <m/>
    <x v="2"/>
    <m/>
    <s v="Outreach Team"/>
    <m/>
    <x v="3"/>
    <m/>
    <x v="9"/>
    <x v="3"/>
    <m/>
    <m/>
    <m/>
    <m/>
    <m/>
    <m/>
    <n v="278"/>
    <n v="681"/>
    <n v="246"/>
    <n v="4"/>
    <n v="931"/>
    <x v="0"/>
    <n v="0"/>
    <n v="0"/>
    <m/>
    <n v="18"/>
    <m/>
    <s v="3276 St. Claire Ave East"/>
    <x v="7"/>
    <x v="0"/>
    <x v="118"/>
    <m/>
    <m/>
    <m/>
    <m/>
    <x v="1"/>
    <m/>
    <m/>
    <m/>
    <m/>
    <m/>
    <m/>
    <s v="1820 hours annually (35 hours per week)"/>
    <m/>
    <n v="0"/>
    <n v="0"/>
    <n v="0"/>
    <n v="0"/>
    <n v="0"/>
    <m/>
    <n v="0"/>
    <n v="0"/>
    <n v="0"/>
    <n v="0"/>
    <n v="0"/>
    <n v="0"/>
    <n v="0"/>
    <n v="0"/>
    <n v="0"/>
    <n v="0"/>
    <n v="0"/>
    <n v="0"/>
    <n v="0"/>
    <m/>
    <n v="0"/>
    <n v="0"/>
    <m/>
    <m/>
    <n v="3"/>
    <m/>
    <n v="0"/>
    <n v="3"/>
    <m/>
    <s v="100%"/>
    <s v=""/>
    <x v="2"/>
    <m/>
    <x v="2"/>
    <m/>
    <m/>
    <x v="1"/>
    <s v="English"/>
    <x v="0"/>
    <m/>
    <m/>
    <x v="2"/>
    <m/>
    <m/>
    <x v="2"/>
    <m/>
    <m/>
    <x v="1"/>
    <m/>
    <m/>
    <x v="1"/>
    <m/>
    <m/>
    <m/>
    <m/>
    <s v="Yes"/>
    <s v="hannan.minhas@sunnybrook.ca"/>
    <m/>
    <n v="0"/>
    <n v="1"/>
  </r>
  <r>
    <s v="Asset03972"/>
    <m/>
    <m/>
    <m/>
    <m/>
    <m/>
    <x v="3"/>
    <x v="113"/>
    <m/>
    <x v="2"/>
    <m/>
    <s v="Couchiching Family Health Team"/>
    <m/>
    <x v="3"/>
    <m/>
    <x v="9"/>
    <x v="3"/>
    <m/>
    <m/>
    <m/>
    <m/>
    <m/>
    <m/>
    <n v="2414"/>
    <n v="11226"/>
    <n v="2926"/>
    <n v="0"/>
    <n v="14152"/>
    <x v="0"/>
    <n v="0"/>
    <n v="0"/>
    <s v="Weekdays;"/>
    <n v="182"/>
    <m/>
    <s v="119 Memorial Avenue"/>
    <x v="8"/>
    <x v="0"/>
    <x v="123"/>
    <m/>
    <m/>
    <m/>
    <m/>
    <x v="2"/>
    <m/>
    <m/>
    <m/>
    <m/>
    <m/>
    <m/>
    <s v="1820 hours annually (35 hours per week)"/>
    <m/>
    <n v="1"/>
    <n v="0"/>
    <n v="0"/>
    <n v="0.8"/>
    <n v="0"/>
    <m/>
    <n v="0.8"/>
    <n v="1.5"/>
    <n v="0"/>
    <n v="0"/>
    <n v="0"/>
    <n v="0"/>
    <n v="0"/>
    <n v="0"/>
    <n v="0"/>
    <n v="0"/>
    <n v="1.8"/>
    <n v="1"/>
    <n v="0"/>
    <m/>
    <n v="0"/>
    <n v="0"/>
    <m/>
    <m/>
    <n v="0"/>
    <m/>
    <n v="6.8999999999999995"/>
    <n v="5.0999999999999996"/>
    <m/>
    <s v="75% to &lt;100%"/>
    <s v="Work closely with Wendat _x000a_Utilize Central Intake Service at Waypoint SGS"/>
    <x v="2"/>
    <m/>
    <x v="2"/>
    <m/>
    <m/>
    <x v="1"/>
    <s v="English;French"/>
    <x v="0"/>
    <m/>
    <m/>
    <x v="2"/>
    <m/>
    <m/>
    <x v="2"/>
    <m/>
    <m/>
    <x v="1"/>
    <m/>
    <m/>
    <x v="1"/>
    <m/>
    <m/>
    <s v="*The CFHT has several French-speaking team members who can assist with translation**unable to pull video visits from EMR.  Be advised that it is rare that we conduct video visits.  Most in person and by phone"/>
    <m/>
    <s v="Yes"/>
    <s v="a.munday@cfht.ca"/>
    <m/>
    <n v="0"/>
    <n v="1"/>
  </r>
  <r>
    <s v="Asset04037"/>
    <m/>
    <m/>
    <m/>
    <m/>
    <m/>
    <x v="3"/>
    <x v="26"/>
    <m/>
    <x v="2"/>
    <m/>
    <s v="Geriatric Assessment Outreach Team (West)"/>
    <m/>
    <x v="3"/>
    <m/>
    <x v="9"/>
    <x v="3"/>
    <m/>
    <m/>
    <m/>
    <m/>
    <m/>
    <m/>
    <n v="644"/>
    <n v="644"/>
    <n v="40"/>
    <n v="0"/>
    <n v="684"/>
    <x v="0"/>
    <n v="0"/>
    <n v="0"/>
    <m/>
    <n v="0"/>
    <m/>
    <s v="3045 Baseline Rd"/>
    <x v="11"/>
    <x v="0"/>
    <x v="25"/>
    <m/>
    <m/>
    <m/>
    <m/>
    <x v="0"/>
    <m/>
    <m/>
    <m/>
    <m/>
    <m/>
    <m/>
    <s v="1950 hours annually (37.5 hours per week)"/>
    <m/>
    <n v="1"/>
    <n v="0"/>
    <n v="0"/>
    <n v="0"/>
    <n v="0"/>
    <m/>
    <n v="0"/>
    <n v="1"/>
    <n v="0"/>
    <n v="0"/>
    <n v="0"/>
    <n v="0"/>
    <n v="2"/>
    <n v="0"/>
    <n v="0"/>
    <n v="0"/>
    <n v="2"/>
    <n v="0"/>
    <n v="0"/>
    <m/>
    <n v="0"/>
    <n v="0"/>
    <m/>
    <m/>
    <n v="0"/>
    <m/>
    <n v="6"/>
    <n v="5"/>
    <m/>
    <s v="100%"/>
    <s v=""/>
    <x v="2"/>
    <m/>
    <x v="2"/>
    <m/>
    <m/>
    <x v="1"/>
    <s v="English;French"/>
    <x v="0"/>
    <m/>
    <m/>
    <x v="2"/>
    <m/>
    <m/>
    <x v="2"/>
    <m/>
    <m/>
    <x v="1"/>
    <m/>
    <m/>
    <x v="1"/>
    <m/>
    <m/>
    <m/>
    <m/>
    <s v="Yes"/>
    <s v="igenovezos@toh.ca"/>
    <m/>
    <n v="0"/>
    <n v="1"/>
  </r>
  <r>
    <s v="Asset03837"/>
    <m/>
    <m/>
    <m/>
    <m/>
    <m/>
    <x v="3"/>
    <x v="4"/>
    <m/>
    <x v="2"/>
    <m/>
    <s v="Geriatric Assessment Intervention Network"/>
    <m/>
    <x v="3"/>
    <m/>
    <x v="9"/>
    <x v="3"/>
    <m/>
    <m/>
    <m/>
    <m/>
    <m/>
    <m/>
    <n v="472"/>
    <n v="2303"/>
    <n v="299"/>
    <n v="0"/>
    <n v="2602"/>
    <x v="0"/>
    <n v="0"/>
    <n v="0"/>
    <s v="Weekdays;"/>
    <n v="15"/>
    <m/>
    <s v="1 Hospital Dr."/>
    <x v="4"/>
    <x v="0"/>
    <x v="4"/>
    <m/>
    <m/>
    <m/>
    <m/>
    <x v="0"/>
    <m/>
    <m/>
    <m/>
    <m/>
    <m/>
    <m/>
    <s v="1950 hours annually (37.5 hours per week)"/>
    <m/>
    <n v="1"/>
    <n v="0"/>
    <n v="0"/>
    <n v="1.4"/>
    <n v="0"/>
    <m/>
    <n v="2.83"/>
    <n v="2"/>
    <n v="0"/>
    <n v="0"/>
    <n v="2"/>
    <n v="1"/>
    <n v="1"/>
    <n v="0"/>
    <n v="0"/>
    <n v="0"/>
    <n v="1"/>
    <n v="1"/>
    <n v="2"/>
    <m/>
    <n v="0.6"/>
    <n v="0"/>
    <m/>
    <m/>
    <n v="0"/>
    <m/>
    <n v="15.83"/>
    <n v="13.43"/>
    <m/>
    <s v="75% to &lt;100%"/>
    <s v=""/>
    <x v="2"/>
    <m/>
    <x v="2"/>
    <m/>
    <m/>
    <x v="1"/>
    <s v="English"/>
    <x v="0"/>
    <m/>
    <m/>
    <x v="2"/>
    <m/>
    <m/>
    <x v="2"/>
    <m/>
    <m/>
    <x v="1"/>
    <m/>
    <m/>
    <x v="1"/>
    <m/>
    <m/>
    <m/>
    <m/>
    <s v="Yes"/>
    <s v="kshudall@seniorscarenetwork.ca"/>
    <m/>
    <n v="0"/>
    <n v="1"/>
  </r>
  <r>
    <s v="Asset04146"/>
    <m/>
    <m/>
    <m/>
    <m/>
    <m/>
    <x v="3"/>
    <x v="101"/>
    <m/>
    <x v="2"/>
    <m/>
    <s v="Geriatric Outreach Team"/>
    <m/>
    <x v="3"/>
    <m/>
    <x v="9"/>
    <x v="3"/>
    <m/>
    <m/>
    <m/>
    <m/>
    <m/>
    <m/>
    <n v="437"/>
    <n v="437"/>
    <n v="0"/>
    <n v="0"/>
    <n v="437"/>
    <x v="0"/>
    <n v="0"/>
    <n v="0"/>
    <s v="Weekdays;"/>
    <n v="30"/>
    <m/>
    <s v="640 Grace Street"/>
    <x v="54"/>
    <x v="0"/>
    <x v="110"/>
    <m/>
    <m/>
    <m/>
    <m/>
    <x v="2"/>
    <m/>
    <m/>
    <m/>
    <m/>
    <m/>
    <m/>
    <s v="1950 hours annually (37.5 hours per week)"/>
    <m/>
    <n v="0.8"/>
    <n v="0"/>
    <n v="0"/>
    <n v="0"/>
    <n v="0"/>
    <m/>
    <n v="0"/>
    <n v="1"/>
    <n v="0"/>
    <n v="0"/>
    <n v="0"/>
    <n v="0"/>
    <n v="0"/>
    <n v="0"/>
    <n v="0"/>
    <n v="0"/>
    <n v="1"/>
    <n v="0"/>
    <n v="1.5"/>
    <m/>
    <n v="0"/>
    <n v="0"/>
    <m/>
    <m/>
    <n v="0"/>
    <m/>
    <n v="4.3"/>
    <n v="3.5"/>
    <m/>
    <s v="75% to &lt;100%"/>
    <s v="ED/GEM, post discharge, GP, Community"/>
    <x v="2"/>
    <m/>
    <x v="2"/>
    <m/>
    <m/>
    <x v="1"/>
    <s v="English"/>
    <x v="0"/>
    <m/>
    <m/>
    <x v="2"/>
    <m/>
    <m/>
    <x v="2"/>
    <m/>
    <m/>
    <x v="1"/>
    <m/>
    <m/>
    <x v="1"/>
    <m/>
    <m/>
    <m/>
    <m/>
    <s v="Yes"/>
    <s v="jpopplow@southlake.ca"/>
    <m/>
    <n v="0"/>
    <n v="1"/>
  </r>
  <r>
    <s v="Asset04285"/>
    <m/>
    <m/>
    <m/>
    <m/>
    <m/>
    <x v="3"/>
    <x v="54"/>
    <m/>
    <x v="2"/>
    <m/>
    <s v="Integrated Community Care Team (ICCT)"/>
    <m/>
    <x v="3"/>
    <m/>
    <x v="9"/>
    <x v="3"/>
    <m/>
    <m/>
    <m/>
    <m/>
    <m/>
    <m/>
    <n v="269"/>
    <n v="1474"/>
    <n v="163"/>
    <n v="12"/>
    <n v="1649"/>
    <x v="0"/>
    <n v="0"/>
    <n v="0"/>
    <s v="Weekdays;"/>
    <n v="39"/>
    <m/>
    <s v="3560 Bathurst St"/>
    <x v="7"/>
    <x v="0"/>
    <x v="58"/>
    <m/>
    <m/>
    <m/>
    <m/>
    <x v="1"/>
    <m/>
    <m/>
    <m/>
    <m/>
    <m/>
    <m/>
    <s v="1950 hours annually (37.5 hours per week)"/>
    <m/>
    <n v="1.83"/>
    <n v="0"/>
    <n v="0"/>
    <n v="0.61"/>
    <n v="0"/>
    <m/>
    <n v="0.86"/>
    <n v="0.71"/>
    <n v="0"/>
    <n v="0"/>
    <n v="0"/>
    <n v="0"/>
    <n v="0.65"/>
    <n v="0.78"/>
    <n v="0"/>
    <n v="0"/>
    <n v="1.93"/>
    <n v="0"/>
    <n v="0.37"/>
    <m/>
    <n v="0"/>
    <n v="0"/>
    <m/>
    <m/>
    <n v="0.04"/>
    <m/>
    <n v="7.74"/>
    <n v="5.34"/>
    <m/>
    <s v="100%"/>
    <s v=""/>
    <x v="2"/>
    <m/>
    <x v="2"/>
    <m/>
    <m/>
    <x v="1"/>
    <s v="English"/>
    <x v="0"/>
    <m/>
    <m/>
    <x v="2"/>
    <m/>
    <m/>
    <x v="2"/>
    <m/>
    <m/>
    <x v="1"/>
    <m/>
    <m/>
    <x v="1"/>
    <m/>
    <m/>
    <s v="https://www.baycrest.org/Baycrest/Healthcare-Programs-Services/Clinical-Services/Integrated-Community-Care-Team"/>
    <m/>
    <s v="Yes"/>
    <s v="programs@geriatricsontario.ca"/>
    <m/>
    <n v="1"/>
    <n v="1"/>
  </r>
  <r>
    <s v="Asset03960"/>
    <m/>
    <m/>
    <m/>
    <m/>
    <m/>
    <x v="3"/>
    <x v="99"/>
    <m/>
    <x v="2"/>
    <m/>
    <s v="Geriatric Medicine Outreach"/>
    <m/>
    <x v="3"/>
    <m/>
    <x v="9"/>
    <x v="3"/>
    <m/>
    <m/>
    <m/>
    <m/>
    <m/>
    <m/>
    <n v="0"/>
    <n v="1790"/>
    <n v="135"/>
    <n v="2"/>
    <n v="1927"/>
    <x v="0"/>
    <n v="0"/>
    <n v="0"/>
    <s v="Weekdays;"/>
    <n v="160"/>
    <m/>
    <s v="100 Queensway West"/>
    <x v="52"/>
    <x v="0"/>
    <x v="107"/>
    <m/>
    <m/>
    <m/>
    <m/>
    <x v="3"/>
    <m/>
    <m/>
    <m/>
    <m/>
    <m/>
    <m/>
    <s v="1950 hours annually (37.5 hours per week)"/>
    <m/>
    <n v="0.5"/>
    <n v="0"/>
    <n v="0"/>
    <n v="1"/>
    <n v="0"/>
    <m/>
    <n v="2.5"/>
    <n v="1"/>
    <n v="0"/>
    <n v="0"/>
    <n v="0"/>
    <n v="1"/>
    <n v="0"/>
    <n v="0"/>
    <n v="0"/>
    <n v="0"/>
    <n v="0"/>
    <n v="0"/>
    <n v="1"/>
    <m/>
    <n v="0"/>
    <n v="0"/>
    <m/>
    <m/>
    <n v="0"/>
    <m/>
    <n v="7"/>
    <n v="5.5"/>
    <m/>
    <s v="75% to &lt;100%"/>
    <s v=""/>
    <x v="2"/>
    <m/>
    <x v="2"/>
    <m/>
    <m/>
    <x v="1"/>
    <s v="English"/>
    <x v="0"/>
    <m/>
    <m/>
    <x v="2"/>
    <m/>
    <m/>
    <x v="2"/>
    <m/>
    <m/>
    <x v="1"/>
    <m/>
    <m/>
    <x v="1"/>
    <m/>
    <m/>
    <m/>
    <m/>
    <s v="Yes"/>
    <s v="florence.paat@thp.ca"/>
    <m/>
    <n v="0"/>
    <n v="1"/>
  </r>
  <r>
    <s v="Asset04028"/>
    <m/>
    <m/>
    <m/>
    <m/>
    <m/>
    <x v="3"/>
    <x v="9"/>
    <m/>
    <x v="2"/>
    <m/>
    <s v="Independence at Home Outreach Team"/>
    <m/>
    <x v="3"/>
    <m/>
    <x v="9"/>
    <x v="3"/>
    <m/>
    <m/>
    <m/>
    <m/>
    <m/>
    <m/>
    <n v="343"/>
    <n v="967"/>
    <n v="498"/>
    <n v="0"/>
    <n v="1465"/>
    <x v="0"/>
    <n v="0"/>
    <n v="0"/>
    <s v="Weekdays;"/>
    <n v="24.9"/>
    <m/>
    <s v="550 University Ave"/>
    <x v="7"/>
    <x v="0"/>
    <x v="9"/>
    <m/>
    <m/>
    <m/>
    <m/>
    <x v="1"/>
    <m/>
    <m/>
    <m/>
    <m/>
    <m/>
    <m/>
    <s v="1950 hours annually (37.5 hours per week)"/>
    <m/>
    <n v="0.1"/>
    <n v="0"/>
    <n v="0"/>
    <n v="0.1"/>
    <n v="0.01"/>
    <m/>
    <n v="0"/>
    <n v="0"/>
    <n v="0"/>
    <n v="0"/>
    <n v="0"/>
    <n v="0.4"/>
    <n v="0"/>
    <n v="0"/>
    <n v="0"/>
    <n v="0"/>
    <n v="2"/>
    <n v="0"/>
    <n v="1.5"/>
    <m/>
    <n v="0"/>
    <n v="0"/>
    <m/>
    <m/>
    <n v="0.4"/>
    <s v="Home and Community Care Coordinator"/>
    <n v="4.1100000000000003"/>
    <n v="4.3"/>
    <m/>
    <s v="75% to &lt;100%"/>
    <s v="Inpatient Rehab, Acute Care"/>
    <x v="2"/>
    <m/>
    <x v="2"/>
    <m/>
    <m/>
    <x v="1"/>
    <s v="English"/>
    <x v="0"/>
    <m/>
    <m/>
    <x v="2"/>
    <m/>
    <m/>
    <x v="2"/>
    <m/>
    <m/>
    <x v="1"/>
    <m/>
    <m/>
    <x v="1"/>
    <m/>
    <m/>
    <s v="# of appointments refers to the number of new appointments per year."/>
    <m/>
    <s v="Yes"/>
    <s v="jennifer.mokry@uhn.ca"/>
    <m/>
    <n v="0"/>
    <n v="1"/>
  </r>
  <r>
    <s v="Asset04055"/>
    <m/>
    <m/>
    <m/>
    <m/>
    <m/>
    <x v="3"/>
    <x v="17"/>
    <m/>
    <x v="2"/>
    <m/>
    <s v="Geriatric Outreach Team (GORT)"/>
    <m/>
    <x v="3"/>
    <m/>
    <x v="9"/>
    <x v="3"/>
    <m/>
    <m/>
    <m/>
    <m/>
    <m/>
    <m/>
    <n v="145"/>
    <n v="720"/>
    <n v="375"/>
    <n v="10"/>
    <n v="1105"/>
    <x v="0"/>
    <n v="0"/>
    <n v="0"/>
    <s v="Weekdays;"/>
    <n v="21"/>
    <m/>
    <s v="2075 Bayview Avenue"/>
    <x v="7"/>
    <x v="0"/>
    <x v="17"/>
    <m/>
    <m/>
    <m/>
    <m/>
    <x v="1"/>
    <m/>
    <m/>
    <m/>
    <m/>
    <m/>
    <m/>
    <s v="1950 hours annually (37.5 hours per week)"/>
    <m/>
    <n v="0.5"/>
    <n v="0.1"/>
    <n v="0"/>
    <n v="0.1"/>
    <n v="0"/>
    <m/>
    <n v="0"/>
    <n v="0"/>
    <n v="0"/>
    <n v="0"/>
    <n v="0"/>
    <n v="0"/>
    <n v="1"/>
    <n v="0"/>
    <n v="0"/>
    <n v="0"/>
    <n v="1"/>
    <n v="0"/>
    <n v="0"/>
    <m/>
    <n v="0"/>
    <n v="0"/>
    <m/>
    <m/>
    <n v="0"/>
    <m/>
    <n v="2.7"/>
    <n v="2"/>
    <m/>
    <s v="100%"/>
    <s v="any MD or NP for the patients within our catchment area"/>
    <x v="2"/>
    <m/>
    <x v="2"/>
    <m/>
    <m/>
    <x v="1"/>
    <s v="English"/>
    <x v="0"/>
    <m/>
    <m/>
    <x v="2"/>
    <m/>
    <m/>
    <x v="2"/>
    <m/>
    <m/>
    <x v="1"/>
    <m/>
    <m/>
    <x v="1"/>
    <m/>
    <m/>
    <m/>
    <m/>
    <s v="Yes"/>
    <s v="olya.vorobey@sunnybrook.ca"/>
    <m/>
    <n v="0"/>
    <n v="1"/>
  </r>
  <r>
    <s v="Asset04000"/>
    <m/>
    <m/>
    <m/>
    <m/>
    <m/>
    <x v="3"/>
    <x v="118"/>
    <m/>
    <x v="2"/>
    <m/>
    <s v="Geriatric Transitional Outreach (GTO)"/>
    <m/>
    <x v="3"/>
    <m/>
    <x v="7"/>
    <x v="8"/>
    <m/>
    <m/>
    <m/>
    <m/>
    <m/>
    <m/>
    <n v="74"/>
    <n v="-1182"/>
    <n v="4"/>
    <n v="1607"/>
    <n v="429"/>
    <x v="0"/>
    <n v="0"/>
    <n v="0"/>
    <s v="Weekdays;"/>
    <n v="40"/>
    <m/>
    <s v="700 Gordon Street"/>
    <x v="48"/>
    <x v="0"/>
    <x v="129"/>
    <m/>
    <m/>
    <m/>
    <m/>
    <x v="0"/>
    <m/>
    <m/>
    <m/>
    <m/>
    <m/>
    <m/>
    <s v="1950 hours annually (37.5 hours per week)"/>
    <m/>
    <n v="0"/>
    <n v="0"/>
    <n v="0"/>
    <n v="0"/>
    <n v="0"/>
    <m/>
    <n v="1"/>
    <n v="0"/>
    <n v="0"/>
    <n v="0"/>
    <n v="0"/>
    <n v="0"/>
    <n v="0"/>
    <n v="0"/>
    <n v="0"/>
    <n v="0"/>
    <n v="1"/>
    <n v="2"/>
    <n v="0"/>
    <m/>
    <n v="0"/>
    <n v="0"/>
    <m/>
    <m/>
    <n v="1"/>
    <m/>
    <n v="4"/>
    <n v="5"/>
    <m/>
    <s v="100%"/>
    <s v="Specialist, Health professional"/>
    <x v="2"/>
    <m/>
    <x v="2"/>
    <m/>
    <m/>
    <x v="1"/>
    <s v="English"/>
    <x v="0"/>
    <m/>
    <m/>
    <x v="2"/>
    <m/>
    <m/>
    <x v="2"/>
    <m/>
    <m/>
    <x v="1"/>
    <m/>
    <m/>
    <x v="1"/>
    <m/>
    <m/>
    <m/>
    <m/>
    <s v="Yes"/>
    <s v="johnstonki@ontarioshores.ca"/>
    <m/>
    <n v="0"/>
    <n v="1"/>
  </r>
  <r>
    <s v="Asset04104"/>
    <m/>
    <m/>
    <m/>
    <m/>
    <m/>
    <x v="3"/>
    <x v="48"/>
    <m/>
    <x v="2"/>
    <m/>
    <s v="Specialized Geriatric Services"/>
    <m/>
    <x v="3"/>
    <m/>
    <x v="9"/>
    <x v="3"/>
    <m/>
    <m/>
    <m/>
    <m/>
    <m/>
    <m/>
    <n v="322"/>
    <n v="730"/>
    <n v="87"/>
    <n v="15"/>
    <n v="832"/>
    <x v="0"/>
    <n v="0"/>
    <n v="0"/>
    <s v="Weekdays;"/>
    <n v="10"/>
    <m/>
    <s v="243 Consumers Road, 3rd Floor"/>
    <x v="7"/>
    <x v="0"/>
    <x v="50"/>
    <m/>
    <m/>
    <m/>
    <m/>
    <x v="1"/>
    <m/>
    <m/>
    <m/>
    <m/>
    <m/>
    <m/>
    <s v="1950 hours annually (37.5 hours per week)"/>
    <m/>
    <n v="0.25"/>
    <n v="0.5"/>
    <n v="0.1"/>
    <n v="0"/>
    <n v="0"/>
    <m/>
    <n v="1"/>
    <n v="0.8"/>
    <n v="0"/>
    <n v="0"/>
    <n v="0"/>
    <n v="0"/>
    <n v="0.5"/>
    <n v="0"/>
    <n v="0"/>
    <n v="0"/>
    <n v="0"/>
    <n v="0"/>
    <n v="0"/>
    <m/>
    <n v="0"/>
    <n v="0"/>
    <m/>
    <m/>
    <n v="1.2"/>
    <s v="other = triage"/>
    <n v="3.1500000000000004"/>
    <n v="3.5999999999999996"/>
    <m/>
    <s v="100%"/>
    <s v="- GPs_x000a_- NPs_x000a_-specialists_x000a_-inpatient_x000a_-DH_x000a_-ER_x000a_-clinics_x000a_-RCC"/>
    <x v="2"/>
    <m/>
    <x v="2"/>
    <m/>
    <m/>
    <x v="1"/>
    <s v="English"/>
    <x v="0"/>
    <m/>
    <m/>
    <x v="2"/>
    <m/>
    <m/>
    <x v="2"/>
    <m/>
    <m/>
    <x v="1"/>
    <m/>
    <m/>
    <x v="1"/>
    <m/>
    <m/>
    <s v="-catchment area-clinician assesses one time, NP and MD can do a short term ax/fu (approx 1-2 visits) if necessary &amp; refer back to primary care"/>
    <m/>
    <s v="Yes"/>
    <s v="william.underwood@nygh.on.ca"/>
    <m/>
    <n v="0"/>
    <n v="1"/>
  </r>
  <r>
    <s v="Asset04036"/>
    <m/>
    <m/>
    <m/>
    <m/>
    <m/>
    <x v="3"/>
    <x v="24"/>
    <m/>
    <x v="2"/>
    <m/>
    <s v="Geriatric Assessment Outreach Team (East)"/>
    <m/>
    <x v="3"/>
    <m/>
    <x v="9"/>
    <x v="3"/>
    <m/>
    <m/>
    <m/>
    <m/>
    <m/>
    <m/>
    <n v="830"/>
    <n v="830"/>
    <n v="25"/>
    <n v="0"/>
    <n v="855"/>
    <x v="0"/>
    <n v="0"/>
    <n v="0"/>
    <m/>
    <n v="0"/>
    <m/>
    <s v="75 Bruyere St. "/>
    <x v="11"/>
    <x v="0"/>
    <x v="13"/>
    <m/>
    <m/>
    <m/>
    <m/>
    <x v="0"/>
    <m/>
    <m/>
    <m/>
    <m/>
    <m/>
    <m/>
    <s v="1950 hours annually (37.5 hours per week)"/>
    <m/>
    <n v="1"/>
    <n v="0"/>
    <n v="0"/>
    <n v="0"/>
    <n v="0"/>
    <m/>
    <n v="0"/>
    <n v="2"/>
    <n v="0"/>
    <n v="0"/>
    <n v="0"/>
    <n v="0"/>
    <n v="2"/>
    <n v="0"/>
    <n v="0"/>
    <n v="0"/>
    <n v="2"/>
    <n v="0"/>
    <n v="0"/>
    <m/>
    <n v="0"/>
    <n v="0"/>
    <m/>
    <m/>
    <n v="0"/>
    <m/>
    <n v="7"/>
    <n v="6"/>
    <m/>
    <s v="100%"/>
    <s v=""/>
    <x v="2"/>
    <m/>
    <x v="2"/>
    <m/>
    <m/>
    <x v="1"/>
    <s v="English;French"/>
    <x v="0"/>
    <m/>
    <m/>
    <x v="2"/>
    <m/>
    <m/>
    <x v="2"/>
    <m/>
    <m/>
    <x v="1"/>
    <m/>
    <m/>
    <x v="1"/>
    <m/>
    <m/>
    <m/>
    <m/>
    <s v="Yes"/>
    <s v="igenovezos@toh.ca"/>
    <m/>
    <n v="0"/>
    <n v="1"/>
  </r>
  <r>
    <s v="Asset03834"/>
    <m/>
    <m/>
    <m/>
    <m/>
    <m/>
    <x v="3"/>
    <x v="144"/>
    <m/>
    <x v="2"/>
    <m/>
    <s v="Geriatric Assessment &amp; Intervention Network (GAIN)"/>
    <m/>
    <x v="3"/>
    <m/>
    <x v="9"/>
    <x v="3"/>
    <m/>
    <m/>
    <m/>
    <m/>
    <m/>
    <m/>
    <n v="154"/>
    <n v="1048"/>
    <n v="475"/>
    <n v="0"/>
    <n v="1523"/>
    <x v="0"/>
    <n v="0"/>
    <n v="0"/>
    <s v="Weekdays;"/>
    <n v="37"/>
    <m/>
    <s v="3333 Finch Ave E"/>
    <x v="7"/>
    <x v="0"/>
    <x v="158"/>
    <m/>
    <m/>
    <m/>
    <m/>
    <x v="1"/>
    <m/>
    <m/>
    <m/>
    <m/>
    <m/>
    <m/>
    <s v="1820 hours annually (35 hours per week)"/>
    <m/>
    <n v="1"/>
    <n v="0.02"/>
    <n v="0"/>
    <n v="0"/>
    <n v="0.08"/>
    <m/>
    <n v="1"/>
    <n v="1"/>
    <n v="0"/>
    <n v="0"/>
    <n v="1"/>
    <n v="1"/>
    <n v="0"/>
    <n v="0"/>
    <n v="0"/>
    <n v="0"/>
    <n v="0"/>
    <n v="1"/>
    <n v="1"/>
    <m/>
    <n v="0"/>
    <n v="0"/>
    <m/>
    <m/>
    <n v="0"/>
    <m/>
    <n v="7.1"/>
    <n v="6"/>
    <m/>
    <s v="75% to &lt;100%"/>
    <s v=""/>
    <x v="2"/>
    <m/>
    <x v="2"/>
    <m/>
    <m/>
    <x v="1"/>
    <s v="English"/>
    <x v="0"/>
    <m/>
    <m/>
    <x v="2"/>
    <m/>
    <m/>
    <x v="2"/>
    <m/>
    <m/>
    <x v="1"/>
    <m/>
    <m/>
    <x v="1"/>
    <m/>
    <m/>
    <m/>
    <m/>
    <s v="Yes"/>
    <s v="kshudall@seniorscarenetwork.ca"/>
    <m/>
    <n v="0"/>
    <n v="1"/>
  </r>
  <r>
    <s v="Asset04089"/>
    <m/>
    <m/>
    <m/>
    <m/>
    <m/>
    <x v="3"/>
    <x v="229"/>
    <m/>
    <x v="2"/>
    <m/>
    <s v="Southeast Geriatric Outreach Team (SEGOT)"/>
    <m/>
    <x v="3"/>
    <m/>
    <x v="9"/>
    <x v="3"/>
    <m/>
    <m/>
    <m/>
    <m/>
    <m/>
    <m/>
    <n v="0"/>
    <n v="240"/>
    <n v="25"/>
    <n v="0"/>
    <n v="265"/>
    <x v="0"/>
    <n v="0"/>
    <n v="0"/>
    <s v="Weekdays;"/>
    <n v="15"/>
    <m/>
    <s v="100 Anna Russell Way"/>
    <x v="90"/>
    <x v="0"/>
    <x v="277"/>
    <m/>
    <m/>
    <m/>
    <m/>
    <x v="2"/>
    <m/>
    <m/>
    <m/>
    <m/>
    <m/>
    <m/>
    <s v="1950 hours annually (37.5 hours per week)"/>
    <m/>
    <n v="0.6"/>
    <n v="0.7"/>
    <n v="0"/>
    <n v="0"/>
    <n v="0"/>
    <m/>
    <n v="0"/>
    <n v="1.6"/>
    <n v="0"/>
    <n v="0"/>
    <n v="0"/>
    <n v="0"/>
    <n v="0"/>
    <n v="0"/>
    <n v="0"/>
    <n v="0"/>
    <n v="0.8"/>
    <n v="0"/>
    <n v="0"/>
    <m/>
    <n v="0"/>
    <n v="0"/>
    <m/>
    <m/>
    <n v="0.2"/>
    <s v="Other: Manager"/>
    <n v="3.7"/>
    <n v="2.6000000000000005"/>
    <m/>
    <s v=""/>
    <s v=""/>
    <x v="2"/>
    <m/>
    <x v="2"/>
    <m/>
    <m/>
    <x v="1"/>
    <s v="English"/>
    <x v="0"/>
    <m/>
    <m/>
    <x v="2"/>
    <m/>
    <m/>
    <x v="2"/>
    <m/>
    <m/>
    <x v="1"/>
    <m/>
    <m/>
    <x v="1"/>
    <m/>
    <m/>
    <m/>
    <m/>
    <s v="Yes"/>
    <s v="katherine@uhs.on.ca"/>
    <m/>
    <n v="0"/>
    <n v="1"/>
  </r>
  <r>
    <s v="Asset04122"/>
    <m/>
    <m/>
    <m/>
    <m/>
    <m/>
    <x v="3"/>
    <x v="43"/>
    <m/>
    <x v="2"/>
    <m/>
    <s v="Ontario Health atHome Geriatric Outreach Assessment"/>
    <m/>
    <x v="3"/>
    <m/>
    <x v="9"/>
    <x v="3"/>
    <m/>
    <m/>
    <m/>
    <m/>
    <m/>
    <m/>
    <n v="0"/>
    <n v="723"/>
    <n v="7"/>
    <n v="7"/>
    <n v="737"/>
    <x v="0"/>
    <n v="0"/>
    <n v="0"/>
    <m/>
    <n v="0"/>
    <m/>
    <s v="4200 Labelle St., Suite 201 "/>
    <x v="11"/>
    <x v="0"/>
    <x v="278"/>
    <m/>
    <m/>
    <m/>
    <m/>
    <x v="0"/>
    <m/>
    <m/>
    <m/>
    <m/>
    <m/>
    <m/>
    <s v="1820 hours annually (35 hours per week)"/>
    <m/>
    <n v="1"/>
    <n v="0"/>
    <n v="0"/>
    <n v="0"/>
    <n v="0"/>
    <m/>
    <n v="0"/>
    <n v="0"/>
    <n v="0"/>
    <n v="0"/>
    <n v="0"/>
    <n v="0"/>
    <n v="0"/>
    <n v="0"/>
    <n v="0"/>
    <n v="0"/>
    <n v="0"/>
    <n v="0"/>
    <n v="0"/>
    <m/>
    <n v="0"/>
    <n v="0"/>
    <m/>
    <m/>
    <n v="5"/>
    <s v="Geriatric Assessors"/>
    <n v="1"/>
    <n v="5"/>
    <m/>
    <s v="75% to &lt;100%"/>
    <s v=""/>
    <x v="2"/>
    <m/>
    <x v="2"/>
    <m/>
    <m/>
    <x v="1"/>
    <s v="English;French"/>
    <x v="0"/>
    <m/>
    <m/>
    <x v="2"/>
    <m/>
    <m/>
    <x v="2"/>
    <m/>
    <m/>
    <x v="1"/>
    <m/>
    <m/>
    <x v="1"/>
    <m/>
    <m/>
    <s v="Please note- at present we have 4 FTE and 2 x 0.5 Part Time positions."/>
    <m/>
    <s v="Yes"/>
    <s v="Sarah.Yutronkie@ontariohealthathome.ca"/>
    <m/>
    <n v="0"/>
    <n v="1"/>
  </r>
  <r>
    <s v="Asset03964"/>
    <m/>
    <m/>
    <m/>
    <m/>
    <m/>
    <x v="3"/>
    <x v="142"/>
    <m/>
    <x v="2"/>
    <m/>
    <s v="Geriatric Assessment &amp; Intervention Network (GAIN)"/>
    <m/>
    <x v="3"/>
    <m/>
    <x v="9"/>
    <x v="3"/>
    <m/>
    <m/>
    <m/>
    <m/>
    <m/>
    <m/>
    <n v="489"/>
    <n v="1439"/>
    <n v="1187"/>
    <n v="0"/>
    <n v="2626"/>
    <x v="0"/>
    <n v="0"/>
    <n v="0"/>
    <s v="Weekdays;"/>
    <n v="365"/>
    <m/>
    <s v="115 Grassmere Ave."/>
    <x v="2"/>
    <x v="0"/>
    <x v="156"/>
    <m/>
    <m/>
    <m/>
    <m/>
    <x v="0"/>
    <m/>
    <m/>
    <m/>
    <m/>
    <m/>
    <m/>
    <s v="1950 hours annually (37.5 hours per week)"/>
    <m/>
    <n v="1"/>
    <n v="0"/>
    <n v="0.8"/>
    <n v="0.08"/>
    <n v="0"/>
    <m/>
    <n v="1"/>
    <n v="0.65"/>
    <n v="0"/>
    <n v="0"/>
    <n v="0"/>
    <n v="0.8"/>
    <n v="0"/>
    <n v="0"/>
    <n v="0"/>
    <n v="0"/>
    <n v="0"/>
    <n v="2.6"/>
    <n v="0.6"/>
    <m/>
    <n v="0"/>
    <n v="0"/>
    <m/>
    <m/>
    <n v="0"/>
    <m/>
    <n v="7.5299999999999994"/>
    <n v="6.45"/>
    <m/>
    <s v="75% to &lt;100%"/>
    <s v=""/>
    <x v="2"/>
    <m/>
    <x v="2"/>
    <m/>
    <m/>
    <x v="1"/>
    <s v="English"/>
    <x v="0"/>
    <m/>
    <m/>
    <x v="2"/>
    <m/>
    <m/>
    <x v="2"/>
    <m/>
    <m/>
    <x v="1"/>
    <m/>
    <m/>
    <x v="1"/>
    <m/>
    <m/>
    <m/>
    <m/>
    <s v="Yes"/>
    <s v="kshudall@seniorscarenetwork.ca"/>
    <m/>
    <n v="0"/>
    <n v="1"/>
  </r>
  <r>
    <s v="Asset03924"/>
    <m/>
    <m/>
    <m/>
    <m/>
    <m/>
    <x v="3"/>
    <x v="39"/>
    <m/>
    <x v="2"/>
    <m/>
    <s v="SGS Nurse Practitioner Waterloo Region/Wellington Region"/>
    <m/>
    <x v="3"/>
    <m/>
    <x v="9"/>
    <x v="3"/>
    <m/>
    <m/>
    <m/>
    <m/>
    <m/>
    <m/>
    <n v="202"/>
    <n v="773"/>
    <n v="540"/>
    <n v="1"/>
    <n v="1314"/>
    <x v="0"/>
    <n v="0"/>
    <n v="0"/>
    <m/>
    <n v="11"/>
    <m/>
    <s v="700 Coronation Blvd"/>
    <x v="24"/>
    <x v="0"/>
    <x v="38"/>
    <m/>
    <m/>
    <m/>
    <m/>
    <x v="3"/>
    <m/>
    <m/>
    <m/>
    <m/>
    <m/>
    <m/>
    <s v="1820 hours annually (35 hours per week)"/>
    <m/>
    <n v="0"/>
    <n v="0"/>
    <n v="0"/>
    <n v="0"/>
    <n v="0"/>
    <m/>
    <n v="2"/>
    <n v="0"/>
    <n v="0"/>
    <n v="0"/>
    <n v="0"/>
    <n v="0"/>
    <n v="0"/>
    <n v="0"/>
    <n v="0"/>
    <n v="0"/>
    <n v="0"/>
    <n v="0"/>
    <n v="0"/>
    <m/>
    <n v="0"/>
    <n v="0"/>
    <m/>
    <m/>
    <n v="0"/>
    <m/>
    <n v="2"/>
    <n v="2"/>
    <m/>
    <s v="100%"/>
    <s v=""/>
    <x v="2"/>
    <m/>
    <x v="2"/>
    <m/>
    <m/>
    <x v="1"/>
    <s v="English"/>
    <x v="0"/>
    <m/>
    <m/>
    <x v="2"/>
    <m/>
    <m/>
    <x v="2"/>
    <m/>
    <m/>
    <x v="1"/>
    <m/>
    <m/>
    <x v="1"/>
    <m/>
    <m/>
    <m/>
    <m/>
    <s v="Yes"/>
    <s v="lmonakhova@cmhaww.ca"/>
    <m/>
    <n v="0"/>
    <n v="1"/>
  </r>
  <r>
    <s v="Asset03959"/>
    <m/>
    <m/>
    <m/>
    <m/>
    <m/>
    <x v="3"/>
    <x v="139"/>
    <m/>
    <x v="2"/>
    <m/>
    <s v="Geriatric Assessment &amp; Intervention Network (GAIN)"/>
    <m/>
    <x v="3"/>
    <m/>
    <x v="9"/>
    <x v="3"/>
    <m/>
    <m/>
    <m/>
    <m/>
    <m/>
    <m/>
    <n v="510"/>
    <n v="2279"/>
    <n v="1152"/>
    <n v="16"/>
    <n v="3447"/>
    <x v="0"/>
    <n v="0"/>
    <n v="0"/>
    <m/>
    <n v="96"/>
    <m/>
    <s v="99 Toronto Rd Suite 101"/>
    <x v="74"/>
    <x v="0"/>
    <x v="153"/>
    <m/>
    <m/>
    <m/>
    <m/>
    <x v="0"/>
    <m/>
    <m/>
    <m/>
    <m/>
    <m/>
    <m/>
    <s v="1820 hours annually (35 hours per week)"/>
    <m/>
    <n v="0"/>
    <n v="0"/>
    <n v="0"/>
    <n v="0"/>
    <n v="0"/>
    <m/>
    <n v="0"/>
    <n v="0"/>
    <n v="0"/>
    <n v="0"/>
    <n v="0"/>
    <n v="0"/>
    <n v="0"/>
    <n v="0"/>
    <n v="0"/>
    <n v="0"/>
    <n v="0"/>
    <n v="0"/>
    <n v="0"/>
    <m/>
    <n v="0"/>
    <n v="0"/>
    <m/>
    <m/>
    <n v="0"/>
    <m/>
    <n v="0"/>
    <n v="0"/>
    <m/>
    <s v="75% to &lt;100%"/>
    <s v=""/>
    <x v="2"/>
    <m/>
    <x v="2"/>
    <m/>
    <m/>
    <x v="1"/>
    <s v="English"/>
    <x v="0"/>
    <m/>
    <m/>
    <x v="2"/>
    <m/>
    <m/>
    <x v="2"/>
    <m/>
    <m/>
    <x v="1"/>
    <m/>
    <m/>
    <x v="1"/>
    <m/>
    <m/>
    <m/>
    <m/>
    <s v="Yes"/>
    <s v="kshudall@seniorscarenetwork.ca"/>
    <m/>
    <n v="0"/>
    <n v="1"/>
  </r>
  <r>
    <s v="Asset03826"/>
    <m/>
    <m/>
    <m/>
    <m/>
    <m/>
    <x v="3"/>
    <x v="138"/>
    <m/>
    <x v="2"/>
    <m/>
    <s v="Geriatric Assessment &amp; Intervention Network (GAIN)"/>
    <m/>
    <x v="3"/>
    <m/>
    <x v="9"/>
    <x v="3"/>
    <m/>
    <m/>
    <m/>
    <m/>
    <m/>
    <m/>
    <n v="472"/>
    <n v="2034"/>
    <n v="1038"/>
    <n v="0"/>
    <n v="3072"/>
    <x v="0"/>
    <n v="0"/>
    <n v="0"/>
    <s v="Weekdays;"/>
    <n v="38"/>
    <m/>
    <s v="21 Angeline St. N."/>
    <x v="5"/>
    <x v="0"/>
    <x v="152"/>
    <m/>
    <m/>
    <m/>
    <m/>
    <x v="0"/>
    <m/>
    <m/>
    <m/>
    <m/>
    <m/>
    <m/>
    <s v="1950 hours annually (37.5 hours per week)"/>
    <m/>
    <n v="1"/>
    <n v="0"/>
    <n v="0"/>
    <n v="0.08"/>
    <n v="0"/>
    <m/>
    <n v="0.8"/>
    <n v="0"/>
    <n v="0"/>
    <n v="0"/>
    <n v="2"/>
    <n v="0.4"/>
    <n v="0"/>
    <n v="0"/>
    <n v="0"/>
    <n v="0"/>
    <n v="0.8"/>
    <n v="0.8"/>
    <n v="1"/>
    <m/>
    <n v="0"/>
    <n v="0"/>
    <m/>
    <m/>
    <n v="0"/>
    <m/>
    <n v="6.88"/>
    <n v="5.8"/>
    <m/>
    <s v="75% to &lt;100%"/>
    <s v=""/>
    <x v="2"/>
    <m/>
    <x v="2"/>
    <m/>
    <m/>
    <x v="1"/>
    <s v="English"/>
    <x v="0"/>
    <m/>
    <m/>
    <x v="2"/>
    <m/>
    <m/>
    <x v="2"/>
    <m/>
    <m/>
    <x v="1"/>
    <m/>
    <m/>
    <x v="1"/>
    <m/>
    <m/>
    <m/>
    <m/>
    <s v="Yes"/>
    <s v="kshudall@seniorscarenetwork.ca"/>
    <m/>
    <n v="0"/>
    <n v="1"/>
  </r>
  <r>
    <s v="Asset03835"/>
    <m/>
    <m/>
    <m/>
    <m/>
    <m/>
    <x v="3"/>
    <x v="143"/>
    <m/>
    <x v="2"/>
    <m/>
    <s v="Geriatric Assessment &amp; Intervention Network (GAIN)"/>
    <m/>
    <x v="3"/>
    <m/>
    <x v="9"/>
    <x v="3"/>
    <m/>
    <m/>
    <m/>
    <m/>
    <m/>
    <m/>
    <n v="504"/>
    <n v="887"/>
    <n v="508"/>
    <n v="21"/>
    <n v="1416"/>
    <x v="0"/>
    <n v="0"/>
    <n v="0"/>
    <s v="Weekdays;"/>
    <n v="38"/>
    <m/>
    <s v="300 Silver Star Blvd"/>
    <x v="6"/>
    <x v="0"/>
    <x v="157"/>
    <m/>
    <m/>
    <m/>
    <m/>
    <x v="1"/>
    <m/>
    <m/>
    <m/>
    <m/>
    <m/>
    <m/>
    <s v="1820 hours annually (35 hours per week)"/>
    <m/>
    <n v="1"/>
    <n v="0.2"/>
    <n v="0"/>
    <n v="0"/>
    <n v="0"/>
    <m/>
    <n v="1"/>
    <n v="1"/>
    <n v="0"/>
    <n v="0"/>
    <n v="0"/>
    <n v="1"/>
    <n v="0"/>
    <n v="0"/>
    <n v="0"/>
    <n v="0"/>
    <n v="1"/>
    <n v="1"/>
    <n v="1"/>
    <m/>
    <n v="0"/>
    <n v="0"/>
    <m/>
    <m/>
    <n v="0"/>
    <m/>
    <n v="7.2"/>
    <n v="6"/>
    <m/>
    <s v="75% to &lt;100%"/>
    <s v=""/>
    <x v="2"/>
    <m/>
    <x v="2"/>
    <m/>
    <m/>
    <x v="1"/>
    <s v="English"/>
    <x v="0"/>
    <m/>
    <m/>
    <x v="2"/>
    <m/>
    <m/>
    <x v="2"/>
    <m/>
    <m/>
    <x v="1"/>
    <m/>
    <m/>
    <x v="1"/>
    <m/>
    <m/>
    <m/>
    <m/>
    <s v="Yes"/>
    <s v="kshudall@seniorscarenetwork.ca"/>
    <m/>
    <n v="0"/>
    <n v="1"/>
  </r>
  <r>
    <s v="Asset04245"/>
    <m/>
    <m/>
    <m/>
    <m/>
    <m/>
    <x v="3"/>
    <x v="33"/>
    <m/>
    <x v="2"/>
    <m/>
    <s v="GOT"/>
    <m/>
    <x v="3"/>
    <m/>
    <x v="9"/>
    <x v="3"/>
    <m/>
    <m/>
    <m/>
    <m/>
    <m/>
    <m/>
    <n v="312"/>
    <n v="480"/>
    <n v="221"/>
    <n v="0"/>
    <n v="701"/>
    <x v="0"/>
    <n v="0"/>
    <n v="0"/>
    <m/>
    <n v="0"/>
    <m/>
    <s v="1235 Wilson Ave."/>
    <x v="7"/>
    <x v="0"/>
    <x v="32"/>
    <m/>
    <m/>
    <m/>
    <m/>
    <x v="1"/>
    <m/>
    <m/>
    <m/>
    <m/>
    <m/>
    <m/>
    <s v="1950 hours annually (37.5 hours per week)"/>
    <m/>
    <n v="0.4"/>
    <n v="0"/>
    <n v="0"/>
    <n v="0.1"/>
    <n v="0"/>
    <m/>
    <n v="0"/>
    <n v="0.6"/>
    <n v="0"/>
    <n v="0"/>
    <n v="0"/>
    <n v="0"/>
    <n v="0.4"/>
    <n v="0.4"/>
    <n v="0"/>
    <n v="0"/>
    <n v="1"/>
    <n v="0"/>
    <n v="0.8"/>
    <m/>
    <n v="0"/>
    <n v="0"/>
    <m/>
    <m/>
    <n v="0"/>
    <m/>
    <n v="3.7"/>
    <n v="3.2"/>
    <m/>
    <s v="100%"/>
    <s v="Post discharge and comes through RGP"/>
    <x v="2"/>
    <m/>
    <x v="2"/>
    <m/>
    <m/>
    <x v="1"/>
    <s v="English"/>
    <x v="0"/>
    <m/>
    <m/>
    <x v="2"/>
    <m/>
    <m/>
    <x v="2"/>
    <m/>
    <m/>
    <x v="1"/>
    <m/>
    <m/>
    <x v="1"/>
    <m/>
    <m/>
    <m/>
    <m/>
    <s v="Yes"/>
    <s v="Ppodolski@hrh.ca"/>
    <m/>
    <n v="0"/>
    <n v="1"/>
  </r>
  <r>
    <s v="Asset04065"/>
    <m/>
    <m/>
    <m/>
    <m/>
    <m/>
    <x v="3"/>
    <x v="48"/>
    <m/>
    <x v="2"/>
    <m/>
    <s v="Specialized Geriatric Services"/>
    <m/>
    <x v="3"/>
    <m/>
    <x v="47"/>
    <x v="4"/>
    <m/>
    <m/>
    <m/>
    <m/>
    <m/>
    <m/>
    <n v="452"/>
    <n v="2298"/>
    <n v="101"/>
    <n v="403"/>
    <n v="2802"/>
    <x v="0"/>
    <n v="0"/>
    <n v="0"/>
    <m/>
    <n v="0"/>
    <m/>
    <s v="243 Consumers Road, 3rd Floor"/>
    <x v="7"/>
    <x v="0"/>
    <x v="50"/>
    <m/>
    <m/>
    <m/>
    <m/>
    <x v="1"/>
    <m/>
    <m/>
    <m/>
    <m/>
    <m/>
    <m/>
    <s v="1950 hours annually (37.5 hours per week)"/>
    <m/>
    <n v="0"/>
    <n v="0"/>
    <n v="0"/>
    <n v="0"/>
    <n v="1.4"/>
    <m/>
    <n v="0"/>
    <n v="0"/>
    <n v="0"/>
    <n v="0"/>
    <n v="0"/>
    <n v="0"/>
    <n v="0"/>
    <n v="0"/>
    <n v="0"/>
    <n v="0"/>
    <n v="0"/>
    <n v="0"/>
    <n v="0"/>
    <m/>
    <n v="0"/>
    <n v="0"/>
    <m/>
    <m/>
    <n v="0"/>
    <m/>
    <n v="1.4"/>
    <n v="0"/>
    <m/>
    <s v="75% to &lt;100%"/>
    <s v="- PCPs _x000a_- LTC_x000a_- SGS clinics _x000a_- GEM_x000a_- inpatient_x000a_- SGS clinics _x000a_- specialists _x000a_- Retirement homes"/>
    <x v="2"/>
    <m/>
    <x v="2"/>
    <m/>
    <m/>
    <x v="1"/>
    <s v="English"/>
    <x v="0"/>
    <m/>
    <m/>
    <x v="2"/>
    <m/>
    <m/>
    <x v="2"/>
    <m/>
    <m/>
    <x v="1"/>
    <m/>
    <m/>
    <x v="1"/>
    <m/>
    <m/>
    <s v="-catchment in place-these are psychiatry and psychiatry outreach numbers combined"/>
    <m/>
    <s v="Yes"/>
    <s v="william.underwood@nygh.on.ca"/>
    <m/>
    <n v="0"/>
    <n v="1"/>
  </r>
  <r>
    <s v="Asset04235"/>
    <m/>
    <m/>
    <m/>
    <m/>
    <m/>
    <x v="3"/>
    <x v="33"/>
    <m/>
    <x v="2"/>
    <m/>
    <s v="Geriatric Psychiatrists"/>
    <m/>
    <x v="3"/>
    <m/>
    <x v="47"/>
    <x v="4"/>
    <m/>
    <m/>
    <m/>
    <m/>
    <m/>
    <m/>
    <n v="0"/>
    <n v="0"/>
    <n v="0"/>
    <n v="0"/>
    <n v="0"/>
    <x v="0"/>
    <n v="0"/>
    <n v="0"/>
    <m/>
    <n v="0"/>
    <m/>
    <s v="1235 Wilson Ave."/>
    <x v="7"/>
    <x v="0"/>
    <x v="32"/>
    <m/>
    <m/>
    <m/>
    <m/>
    <x v="1"/>
    <m/>
    <m/>
    <m/>
    <m/>
    <m/>
    <m/>
    <s v="1950 hours annually (37.5 hours per week)"/>
    <m/>
    <n v="0"/>
    <n v="0"/>
    <n v="0"/>
    <n v="0"/>
    <n v="3"/>
    <m/>
    <n v="0"/>
    <n v="0"/>
    <n v="0"/>
    <n v="0"/>
    <n v="0"/>
    <n v="0"/>
    <n v="0"/>
    <n v="0"/>
    <n v="0"/>
    <n v="0"/>
    <n v="0"/>
    <n v="0"/>
    <n v="0"/>
    <m/>
    <n v="0"/>
    <n v="0"/>
    <m/>
    <m/>
    <n v="0"/>
    <m/>
    <n v="3"/>
    <n v="0"/>
    <m/>
    <s v="100%"/>
    <s v=""/>
    <x v="2"/>
    <m/>
    <x v="2"/>
    <m/>
    <m/>
    <x v="1"/>
    <s v="English"/>
    <x v="0"/>
    <m/>
    <m/>
    <x v="2"/>
    <m/>
    <m/>
    <x v="2"/>
    <m/>
    <m/>
    <x v="1"/>
    <m/>
    <m/>
    <x v="1"/>
    <m/>
    <m/>
    <m/>
    <m/>
    <s v="Yes"/>
    <s v="Ppodolski@hrh.ca"/>
    <m/>
    <n v="0"/>
    <n v="1"/>
  </r>
  <r>
    <s v="Asset03985"/>
    <m/>
    <m/>
    <m/>
    <m/>
    <m/>
    <x v="3"/>
    <x v="118"/>
    <m/>
    <x v="2"/>
    <m/>
    <s v="Geriatric Psychiatrists"/>
    <m/>
    <x v="3"/>
    <m/>
    <x v="47"/>
    <x v="4"/>
    <m/>
    <m/>
    <m/>
    <m/>
    <m/>
    <m/>
    <n v="345"/>
    <n v="375"/>
    <n v="15"/>
    <n v="436"/>
    <n v="826"/>
    <x v="0"/>
    <n v="0"/>
    <n v="0"/>
    <m/>
    <n v="0"/>
    <m/>
    <s v="700 Gordon Street"/>
    <x v="48"/>
    <x v="0"/>
    <x v="129"/>
    <m/>
    <m/>
    <m/>
    <m/>
    <x v="0"/>
    <m/>
    <m/>
    <m/>
    <m/>
    <m/>
    <m/>
    <s v="1950 hours annually (37.5 hours per week)"/>
    <m/>
    <n v="0"/>
    <n v="0"/>
    <n v="0"/>
    <n v="0"/>
    <n v="4"/>
    <m/>
    <n v="0"/>
    <n v="0"/>
    <n v="0"/>
    <n v="0"/>
    <n v="0"/>
    <n v="0"/>
    <n v="0"/>
    <n v="0"/>
    <n v="0"/>
    <n v="0"/>
    <n v="0"/>
    <n v="0"/>
    <n v="0"/>
    <m/>
    <n v="0"/>
    <n v="0"/>
    <m/>
    <m/>
    <n v="1"/>
    <s v="1 general psychiatrist_x000a_all psychiatrists work different hours"/>
    <n v="4"/>
    <n v="1"/>
    <m/>
    <s v="100%"/>
    <s v=""/>
    <x v="2"/>
    <m/>
    <x v="2"/>
    <m/>
    <m/>
    <x v="1"/>
    <s v="English"/>
    <x v="0"/>
    <m/>
    <m/>
    <x v="2"/>
    <m/>
    <m/>
    <x v="2"/>
    <m/>
    <m/>
    <x v="1"/>
    <m/>
    <m/>
    <x v="1"/>
    <m/>
    <m/>
    <m/>
    <m/>
    <s v="Yes"/>
    <s v="johnstonki@ontarioshores.ca"/>
    <m/>
    <n v="0"/>
    <n v="1"/>
  </r>
  <r>
    <s v="Asset04159"/>
    <m/>
    <m/>
    <m/>
    <m/>
    <m/>
    <x v="3"/>
    <x v="26"/>
    <m/>
    <x v="2"/>
    <m/>
    <s v="Geriatric Psychiatry"/>
    <m/>
    <x v="3"/>
    <m/>
    <x v="47"/>
    <x v="4"/>
    <m/>
    <m/>
    <m/>
    <m/>
    <m/>
    <m/>
    <n v="0"/>
    <n v="476"/>
    <n v="0"/>
    <n v="0"/>
    <n v="476"/>
    <x v="0"/>
    <n v="0"/>
    <n v="0"/>
    <s v="Weekdays;"/>
    <n v="5"/>
    <m/>
    <s v="3045 Baseline Rd"/>
    <x v="11"/>
    <x v="0"/>
    <x v="25"/>
    <m/>
    <m/>
    <m/>
    <m/>
    <x v="0"/>
    <m/>
    <m/>
    <m/>
    <m/>
    <m/>
    <m/>
    <s v="1950 hours annually (37.5 hours per week)"/>
    <m/>
    <n v="0"/>
    <n v="0"/>
    <n v="0"/>
    <n v="0"/>
    <n v="0.4"/>
    <m/>
    <n v="0"/>
    <n v="0"/>
    <n v="0"/>
    <n v="0"/>
    <n v="0"/>
    <n v="0"/>
    <n v="0"/>
    <n v="0"/>
    <n v="0"/>
    <n v="0"/>
    <n v="0"/>
    <n v="0"/>
    <n v="0"/>
    <m/>
    <n v="0"/>
    <n v="0"/>
    <m/>
    <m/>
    <n v="0"/>
    <m/>
    <n v="0.4"/>
    <n v="0"/>
    <m/>
    <s v="100%"/>
    <s v="Any QCH in-patient physician"/>
    <x v="2"/>
    <m/>
    <x v="2"/>
    <m/>
    <m/>
    <x v="1"/>
    <s v="English"/>
    <x v="0"/>
    <m/>
    <m/>
    <x v="2"/>
    <m/>
    <m/>
    <x v="2"/>
    <m/>
    <m/>
    <x v="1"/>
    <m/>
    <m/>
    <x v="1"/>
    <m/>
    <m/>
    <m/>
    <m/>
    <s v="Yes"/>
    <s v="spearce@qch.on.ca"/>
    <m/>
    <n v="0"/>
    <n v="1"/>
  </r>
  <r>
    <s v="Asset03747"/>
    <m/>
    <m/>
    <m/>
    <m/>
    <m/>
    <x v="3"/>
    <x v="73"/>
    <m/>
    <x v="2"/>
    <m/>
    <s v="Geriatric Psychiatry Outpatient"/>
    <m/>
    <x v="3"/>
    <m/>
    <x v="16"/>
    <x v="3"/>
    <m/>
    <m/>
    <m/>
    <m/>
    <m/>
    <m/>
    <n v="803"/>
    <n v="0"/>
    <n v="0"/>
    <n v="0"/>
    <n v="0"/>
    <x v="0"/>
    <n v="0"/>
    <n v="0"/>
    <s v="Weekdays;"/>
    <n v="180"/>
    <m/>
    <s v="1145 Carling Ave"/>
    <x v="11"/>
    <x v="0"/>
    <x v="80"/>
    <m/>
    <m/>
    <m/>
    <m/>
    <x v="0"/>
    <m/>
    <m/>
    <m/>
    <m/>
    <m/>
    <m/>
    <s v="1950 hours annually (37.5 hours per week)"/>
    <m/>
    <n v="0"/>
    <n v="0"/>
    <n v="0"/>
    <n v="0"/>
    <n v="0"/>
    <m/>
    <n v="0"/>
    <n v="0.5"/>
    <n v="0"/>
    <n v="0"/>
    <n v="0"/>
    <n v="0"/>
    <n v="0.5"/>
    <n v="0"/>
    <n v="0"/>
    <n v="0"/>
    <n v="0"/>
    <n v="0"/>
    <n v="1"/>
    <m/>
    <n v="0"/>
    <n v="0"/>
    <m/>
    <m/>
    <n v="0"/>
    <m/>
    <n v="2"/>
    <n v="2"/>
    <m/>
    <s v="100%"/>
    <s v=""/>
    <x v="2"/>
    <m/>
    <x v="2"/>
    <m/>
    <m/>
    <x v="1"/>
    <s v="English;French"/>
    <x v="0"/>
    <m/>
    <m/>
    <x v="2"/>
    <m/>
    <m/>
    <x v="2"/>
    <m/>
    <m/>
    <x v="1"/>
    <m/>
    <m/>
    <x v="1"/>
    <m/>
    <m/>
    <m/>
    <m/>
    <s v="Yes"/>
    <s v="nathalie.azzi@theroyal.ca"/>
    <m/>
    <n v="0"/>
    <n v="1"/>
  </r>
  <r>
    <s v="Asset04188"/>
    <m/>
    <m/>
    <m/>
    <m/>
    <m/>
    <x v="3"/>
    <x v="122"/>
    <m/>
    <x v="2"/>
    <m/>
    <s v="Seniors Mental Health Ambulatory Clinic"/>
    <m/>
    <x v="3"/>
    <m/>
    <x v="16"/>
    <x v="3"/>
    <m/>
    <m/>
    <m/>
    <m/>
    <m/>
    <m/>
    <n v="96"/>
    <n v="308"/>
    <n v="254"/>
    <n v="0"/>
    <n v="562"/>
    <x v="0"/>
    <n v="0"/>
    <n v="0"/>
    <s v="Weekdays;"/>
    <n v="42"/>
    <m/>
    <s v="752 King St West"/>
    <x v="62"/>
    <x v="0"/>
    <x v="133"/>
    <m/>
    <m/>
    <m/>
    <m/>
    <x v="0"/>
    <m/>
    <m/>
    <m/>
    <m/>
    <m/>
    <m/>
    <s v="1950 hours annually (37.5 hours per week)"/>
    <m/>
    <n v="0"/>
    <n v="0"/>
    <n v="0"/>
    <n v="0"/>
    <n v="1"/>
    <m/>
    <n v="0"/>
    <n v="1"/>
    <n v="0"/>
    <n v="0"/>
    <n v="0"/>
    <n v="0"/>
    <n v="0"/>
    <n v="0"/>
    <n v="0"/>
    <n v="0"/>
    <n v="1"/>
    <n v="0"/>
    <n v="0"/>
    <m/>
    <n v="0"/>
    <n v="0"/>
    <m/>
    <m/>
    <n v="0"/>
    <s v="1.0 FTE RN_x000a_Available resources include OT, SW, Neuropsychology_x000a__x000a_1.0 OT vacancy &amp; 0.6 FT Neuropsych vacancy"/>
    <n v="3"/>
    <n v="2"/>
    <m/>
    <s v=""/>
    <s v="Work in a shared care model with primary care. There is an increasing number of people without primary care which poses a challenge however we still see them"/>
    <x v="2"/>
    <m/>
    <x v="2"/>
    <m/>
    <m/>
    <x v="1"/>
    <s v="English;French"/>
    <x v="0"/>
    <m/>
    <m/>
    <x v="2"/>
    <m/>
    <m/>
    <x v="2"/>
    <m/>
    <m/>
    <x v="1"/>
    <m/>
    <m/>
    <x v="1"/>
    <m/>
    <m/>
    <s v="Video visits are included as In-person visitsContinue to see the burden of illness and risk as well as physical and social complexity with new referrals as a result of COVID and not seeing primary care as readily"/>
    <m/>
    <s v="Yes"/>
    <s v="websters@providencecare.ca"/>
    <m/>
    <n v="0"/>
    <n v="1"/>
  </r>
  <r>
    <s v="Asset03721"/>
    <m/>
    <m/>
    <m/>
    <m/>
    <m/>
    <x v="3"/>
    <x v="25"/>
    <m/>
    <x v="2"/>
    <m/>
    <s v="Geriatric Mental Health Outpatient Services"/>
    <m/>
    <x v="3"/>
    <m/>
    <x v="16"/>
    <x v="3"/>
    <m/>
    <m/>
    <m/>
    <m/>
    <m/>
    <m/>
    <n v="0"/>
    <n v="12000"/>
    <n v="0"/>
    <n v="0"/>
    <n v="12000"/>
    <x v="0"/>
    <n v="0"/>
    <n v="0"/>
    <s v="Weekdays;"/>
    <n v="60"/>
    <m/>
    <s v="80 Workman Way "/>
    <x v="7"/>
    <x v="0"/>
    <x v="24"/>
    <m/>
    <m/>
    <m/>
    <m/>
    <x v="1"/>
    <m/>
    <m/>
    <m/>
    <m/>
    <m/>
    <m/>
    <s v="1950 hours annually (37.5 hours per week)"/>
    <m/>
    <n v="5"/>
    <n v="0"/>
    <n v="0"/>
    <n v="0"/>
    <n v="3"/>
    <m/>
    <n v="1"/>
    <n v="2"/>
    <n v="0"/>
    <n v="0"/>
    <n v="0"/>
    <n v="0"/>
    <n v="0"/>
    <n v="0"/>
    <n v="0"/>
    <n v="0"/>
    <n v="5"/>
    <n v="0"/>
    <n v="3"/>
    <m/>
    <n v="0"/>
    <n v="0"/>
    <m/>
    <m/>
    <n v="1"/>
    <s v="&quot;other&quot; we currently have 0.6 Neurologist working with us and a budget for 1"/>
    <n v="19"/>
    <n v="12"/>
    <m/>
    <s v="75% to &lt;100%"/>
    <s v=""/>
    <x v="2"/>
    <m/>
    <x v="2"/>
    <m/>
    <m/>
    <x v="1"/>
    <s v="English;French"/>
    <x v="0"/>
    <m/>
    <m/>
    <x v="2"/>
    <m/>
    <m/>
    <x v="2"/>
    <m/>
    <m/>
    <x v="1"/>
    <m/>
    <m/>
    <x v="1"/>
    <m/>
    <m/>
    <m/>
    <m/>
    <s v="Yes"/>
    <s v="kimberly.martin@camh.ca"/>
    <m/>
    <n v="0"/>
    <n v="1"/>
  </r>
  <r>
    <s v="Asset04140"/>
    <m/>
    <m/>
    <m/>
    <m/>
    <m/>
    <x v="3"/>
    <x v="86"/>
    <m/>
    <x v="2"/>
    <m/>
    <s v="Outpatient Mental Health Clinic"/>
    <m/>
    <x v="3"/>
    <m/>
    <x v="16"/>
    <x v="3"/>
    <m/>
    <m/>
    <m/>
    <m/>
    <m/>
    <m/>
    <n v="1810"/>
    <n v="3312"/>
    <n v="0"/>
    <n v="0"/>
    <n v="3312"/>
    <x v="0"/>
    <n v="0"/>
    <n v="0"/>
    <m/>
    <n v="0"/>
    <m/>
    <s v="381 Church St"/>
    <x v="47"/>
    <x v="0"/>
    <x v="241"/>
    <m/>
    <m/>
    <m/>
    <m/>
    <x v="2"/>
    <m/>
    <m/>
    <m/>
    <m/>
    <m/>
    <m/>
    <s v="1950 hours annually (37.5 hours per week)"/>
    <m/>
    <n v="0"/>
    <n v="0"/>
    <n v="0"/>
    <n v="0"/>
    <n v="0"/>
    <m/>
    <n v="0"/>
    <n v="0"/>
    <n v="0"/>
    <n v="0"/>
    <n v="0"/>
    <n v="0"/>
    <n v="0"/>
    <n v="0"/>
    <n v="0"/>
    <n v="0"/>
    <n v="0"/>
    <n v="0"/>
    <n v="0"/>
    <m/>
    <n v="0"/>
    <n v="0"/>
    <m/>
    <m/>
    <n v="0"/>
    <m/>
    <n v="0"/>
    <n v="0"/>
    <m/>
    <s v="100%"/>
    <s v=""/>
    <x v="2"/>
    <m/>
    <x v="2"/>
    <m/>
    <m/>
    <x v="1"/>
    <s v="English"/>
    <x v="0"/>
    <m/>
    <m/>
    <x v="2"/>
    <m/>
    <m/>
    <x v="2"/>
    <m/>
    <m/>
    <x v="1"/>
    <m/>
    <m/>
    <x v="1"/>
    <m/>
    <m/>
    <s v="Note that the numbers provided above are specific to patents who are 65+, hence the 100% in the field below.The number provided are for the entire clinic in general, involving outpatient mental health consultations and follow-up. Within the clinic are also two Geriatric Psychiatrists who provide geriatric psychiatry consultations and follow-up, who served 608 unique patients in FY23/24."/>
    <m/>
    <s v="Yes"/>
    <s v="alogiudice@oakvalleyhealth.ca"/>
    <m/>
    <n v="0"/>
    <n v="1"/>
  </r>
  <r>
    <s v="Asset04002"/>
    <m/>
    <m/>
    <m/>
    <m/>
    <m/>
    <x v="3"/>
    <x v="118"/>
    <m/>
    <x v="2"/>
    <m/>
    <s v="Geriatric Mental Health Clinic"/>
    <m/>
    <x v="3"/>
    <m/>
    <x v="16"/>
    <x v="3"/>
    <m/>
    <m/>
    <m/>
    <m/>
    <m/>
    <m/>
    <n v="360"/>
    <n v="1865"/>
    <n v="40"/>
    <n v="1002"/>
    <n v="2907"/>
    <x v="0"/>
    <n v="0"/>
    <n v="0"/>
    <s v="Weekdays;"/>
    <n v="185"/>
    <m/>
    <s v="1615 Dundas Street East"/>
    <x v="48"/>
    <x v="0"/>
    <x v="128"/>
    <m/>
    <m/>
    <m/>
    <m/>
    <x v="0"/>
    <m/>
    <m/>
    <m/>
    <m/>
    <m/>
    <m/>
    <s v="1950 hours annually (37.5 hours per week)"/>
    <m/>
    <n v="0"/>
    <n v="0"/>
    <n v="0"/>
    <n v="0"/>
    <n v="0.2"/>
    <m/>
    <n v="0"/>
    <n v="0"/>
    <n v="0"/>
    <n v="0"/>
    <n v="0"/>
    <n v="0"/>
    <n v="0"/>
    <n v="0"/>
    <n v="0"/>
    <n v="0"/>
    <n v="2"/>
    <n v="0"/>
    <n v="1"/>
    <m/>
    <n v="0"/>
    <n v="0"/>
    <m/>
    <m/>
    <n v="0"/>
    <m/>
    <n v="3.2"/>
    <n v="3"/>
    <m/>
    <s v="100%"/>
    <s v="Specialist"/>
    <x v="2"/>
    <m/>
    <x v="2"/>
    <m/>
    <m/>
    <x v="1"/>
    <s v="English"/>
    <x v="0"/>
    <m/>
    <m/>
    <x v="2"/>
    <m/>
    <m/>
    <x v="2"/>
    <m/>
    <m/>
    <x v="1"/>
    <m/>
    <m/>
    <x v="1"/>
    <m/>
    <m/>
    <m/>
    <m/>
    <s v="Yes"/>
    <s v="johnstonki@ontarioshores.ca"/>
    <m/>
    <n v="0"/>
    <n v="1"/>
  </r>
  <r>
    <s v="Asset04291"/>
    <m/>
    <m/>
    <m/>
    <m/>
    <m/>
    <x v="3"/>
    <x v="54"/>
    <m/>
    <x v="2"/>
    <m/>
    <s v="Ambulatory Mental Health Clinic"/>
    <m/>
    <x v="3"/>
    <m/>
    <x v="16"/>
    <x v="3"/>
    <m/>
    <m/>
    <m/>
    <m/>
    <m/>
    <m/>
    <n v="169"/>
    <n v="488"/>
    <n v="55"/>
    <n v="399"/>
    <n v="942"/>
    <x v="0"/>
    <n v="0"/>
    <n v="0"/>
    <s v="Weekdays;"/>
    <n v="0"/>
    <m/>
    <s v="3560 Bathurst St"/>
    <x v="7"/>
    <x v="0"/>
    <x v="58"/>
    <m/>
    <m/>
    <m/>
    <m/>
    <x v="1"/>
    <m/>
    <m/>
    <m/>
    <m/>
    <m/>
    <m/>
    <s v="1950 hours annually (37.5 hours per week)"/>
    <m/>
    <n v="0.27"/>
    <n v="0"/>
    <n v="0"/>
    <n v="0"/>
    <n v="0"/>
    <m/>
    <n v="0"/>
    <n v="0.65"/>
    <n v="0"/>
    <n v="0"/>
    <n v="0"/>
    <n v="0"/>
    <n v="0"/>
    <n v="0"/>
    <n v="0"/>
    <n v="0"/>
    <n v="0"/>
    <n v="0"/>
    <n v="0.32"/>
    <m/>
    <n v="0"/>
    <n v="0"/>
    <m/>
    <m/>
    <n v="0.38"/>
    <m/>
    <n v="1.24"/>
    <n v="1.35"/>
    <m/>
    <s v="100%"/>
    <s v=""/>
    <x v="2"/>
    <m/>
    <x v="2"/>
    <m/>
    <m/>
    <x v="1"/>
    <s v="English"/>
    <x v="0"/>
    <m/>
    <m/>
    <x v="2"/>
    <m/>
    <m/>
    <x v="2"/>
    <m/>
    <m/>
    <x v="1"/>
    <m/>
    <m/>
    <x v="1"/>
    <m/>
    <m/>
    <m/>
    <m/>
    <s v="Yes"/>
    <s v="programs@geriatricsontario.ca"/>
    <m/>
    <n v="1"/>
    <n v="1"/>
  </r>
  <r>
    <s v="Asset03928"/>
    <m/>
    <m/>
    <m/>
    <m/>
    <m/>
    <x v="3"/>
    <x v="9"/>
    <m/>
    <x v="2"/>
    <m/>
    <s v="Geriatric Psychiatry Outpatient Clinic"/>
    <m/>
    <x v="3"/>
    <m/>
    <x v="16"/>
    <x v="3"/>
    <m/>
    <m/>
    <m/>
    <m/>
    <m/>
    <m/>
    <n v="111"/>
    <n v="136"/>
    <n v="9"/>
    <n v="39"/>
    <n v="184"/>
    <x v="0"/>
    <n v="0"/>
    <n v="0"/>
    <s v="Weekdays;"/>
    <n v="0"/>
    <m/>
    <s v="550 University Ave"/>
    <x v="7"/>
    <x v="0"/>
    <x v="9"/>
    <m/>
    <m/>
    <m/>
    <m/>
    <x v="1"/>
    <m/>
    <m/>
    <m/>
    <m/>
    <m/>
    <m/>
    <s v="1950 hours annually (37.5 hours per week)"/>
    <m/>
    <n v="0.35"/>
    <n v="0"/>
    <n v="0"/>
    <n v="0"/>
    <n v="0.1"/>
    <m/>
    <n v="0"/>
    <n v="0"/>
    <n v="0"/>
    <n v="0"/>
    <n v="0"/>
    <n v="0"/>
    <n v="0"/>
    <n v="0"/>
    <n v="0"/>
    <n v="0"/>
    <n v="0"/>
    <n v="0"/>
    <n v="0"/>
    <m/>
    <n v="0"/>
    <n v="0"/>
    <m/>
    <m/>
    <n v="0"/>
    <m/>
    <n v="0.44999999999999996"/>
    <n v="0"/>
    <m/>
    <s v="100%"/>
    <s v=""/>
    <x v="2"/>
    <m/>
    <x v="2"/>
    <m/>
    <m/>
    <x v="1"/>
    <s v="English"/>
    <x v="0"/>
    <m/>
    <m/>
    <x v="2"/>
    <m/>
    <m/>
    <x v="2"/>
    <m/>
    <m/>
    <x v="1"/>
    <m/>
    <m/>
    <x v="1"/>
    <m/>
    <m/>
    <m/>
    <m/>
    <s v="Yes"/>
    <s v="Cheryl.Simpson@uhn.ca"/>
    <m/>
    <n v="0"/>
    <n v="1"/>
  </r>
  <r>
    <s v="Asset04149"/>
    <m/>
    <m/>
    <m/>
    <m/>
    <m/>
    <x v="3"/>
    <x v="107"/>
    <m/>
    <x v="2"/>
    <m/>
    <s v="TGH Geriatric Psychiatry Clinic"/>
    <m/>
    <x v="3"/>
    <m/>
    <x v="16"/>
    <x v="3"/>
    <m/>
    <m/>
    <m/>
    <m/>
    <m/>
    <m/>
    <n v="759"/>
    <n v="1974"/>
    <n v="772"/>
    <n v="273"/>
    <n v="3019"/>
    <x v="0"/>
    <n v="0"/>
    <n v="0"/>
    <m/>
    <n v="0"/>
    <m/>
    <s v="200 Elizabeth St."/>
    <x v="7"/>
    <x v="0"/>
    <x v="116"/>
    <m/>
    <m/>
    <m/>
    <m/>
    <x v="1"/>
    <m/>
    <m/>
    <m/>
    <m/>
    <m/>
    <m/>
    <s v="Other"/>
    <m/>
    <n v="0"/>
    <n v="0"/>
    <n v="0"/>
    <n v="0"/>
    <n v="0"/>
    <m/>
    <n v="0"/>
    <n v="0"/>
    <n v="0"/>
    <n v="0"/>
    <n v="0"/>
    <n v="0"/>
    <n v="0"/>
    <n v="0"/>
    <n v="0"/>
    <n v="0"/>
    <n v="0"/>
    <n v="0"/>
    <n v="0"/>
    <m/>
    <n v="0"/>
    <n v="0"/>
    <m/>
    <m/>
    <n v="0"/>
    <m/>
    <n v="0"/>
    <n v="0"/>
    <m/>
    <s v=""/>
    <s v=""/>
    <x v="2"/>
    <m/>
    <x v="2"/>
    <m/>
    <m/>
    <x v="1"/>
    <s v="English"/>
    <x v="0"/>
    <m/>
    <m/>
    <x v="2"/>
    <m/>
    <m/>
    <x v="2"/>
    <m/>
    <m/>
    <x v="1"/>
    <m/>
    <m/>
    <x v="1"/>
    <m/>
    <m/>
    <m/>
    <m/>
    <s v="Yes"/>
    <s v="alison.seto@uhn.ca"/>
    <m/>
    <n v="0"/>
    <n v="1"/>
  </r>
  <r>
    <s v="Asset03727"/>
    <m/>
    <m/>
    <m/>
    <m/>
    <m/>
    <x v="3"/>
    <x v="17"/>
    <m/>
    <x v="2"/>
    <m/>
    <s v="Sunnybrook Geriatric outpatient services"/>
    <m/>
    <x v="3"/>
    <m/>
    <x v="16"/>
    <x v="3"/>
    <m/>
    <m/>
    <m/>
    <m/>
    <m/>
    <m/>
    <n v="388"/>
    <n v="1854"/>
    <n v="400"/>
    <n v="2584"/>
    <n v="4838"/>
    <x v="0"/>
    <n v="0"/>
    <n v="0"/>
    <m/>
    <n v="0"/>
    <m/>
    <s v="2075 Bayview Avenue"/>
    <x v="7"/>
    <x v="0"/>
    <x v="17"/>
    <m/>
    <m/>
    <m/>
    <m/>
    <x v="1"/>
    <m/>
    <m/>
    <m/>
    <m/>
    <m/>
    <m/>
    <s v="1950 hours annually (37.5 hours per week)"/>
    <m/>
    <n v="0"/>
    <n v="0"/>
    <n v="0"/>
    <n v="0"/>
    <n v="4"/>
    <m/>
    <n v="0"/>
    <n v="0"/>
    <n v="0"/>
    <n v="0"/>
    <n v="1"/>
    <n v="0"/>
    <n v="0"/>
    <n v="0"/>
    <n v="0"/>
    <n v="0"/>
    <n v="1"/>
    <n v="0"/>
    <n v="0"/>
    <m/>
    <n v="0"/>
    <n v="0"/>
    <m/>
    <m/>
    <n v="0"/>
    <m/>
    <n v="6"/>
    <n v="2"/>
    <m/>
    <s v=""/>
    <s v=""/>
    <x v="2"/>
    <m/>
    <x v="2"/>
    <m/>
    <m/>
    <x v="1"/>
    <s v="English"/>
    <x v="0"/>
    <m/>
    <m/>
    <x v="2"/>
    <m/>
    <m/>
    <x v="2"/>
    <m/>
    <m/>
    <x v="1"/>
    <m/>
    <m/>
    <x v="1"/>
    <m/>
    <m/>
    <m/>
    <m/>
    <s v="Yes"/>
    <s v="hema.bhatt@sunnybrook.ca"/>
    <m/>
    <n v="0"/>
    <n v="1"/>
  </r>
  <r>
    <s v="Asset04234"/>
    <m/>
    <m/>
    <m/>
    <m/>
    <m/>
    <x v="3"/>
    <x v="33"/>
    <m/>
    <x v="2"/>
    <m/>
    <s v="Geriatric Psychiatry Outpatient Clinics"/>
    <m/>
    <x v="3"/>
    <m/>
    <x v="16"/>
    <x v="3"/>
    <m/>
    <m/>
    <m/>
    <m/>
    <m/>
    <m/>
    <n v="300"/>
    <n v="432"/>
    <n v="0"/>
    <n v="0"/>
    <n v="432"/>
    <x v="0"/>
    <n v="0"/>
    <n v="0"/>
    <s v="Weekdays;"/>
    <n v="0"/>
    <m/>
    <s v="1235 Wilson Ave."/>
    <x v="7"/>
    <x v="0"/>
    <x v="32"/>
    <m/>
    <m/>
    <m/>
    <m/>
    <x v="1"/>
    <m/>
    <m/>
    <m/>
    <m/>
    <m/>
    <m/>
    <s v="1950 hours annually (37.5 hours per week)"/>
    <m/>
    <n v="0"/>
    <n v="0"/>
    <n v="0"/>
    <n v="0.6"/>
    <n v="0.6"/>
    <m/>
    <n v="0"/>
    <n v="0.4"/>
    <n v="0"/>
    <n v="0"/>
    <n v="0"/>
    <n v="0"/>
    <n v="0"/>
    <n v="0"/>
    <n v="0"/>
    <n v="0"/>
    <n v="0"/>
    <n v="0"/>
    <n v="0"/>
    <m/>
    <n v="0"/>
    <n v="0"/>
    <m/>
    <m/>
    <n v="0"/>
    <m/>
    <n v="1.6"/>
    <n v="0.4"/>
    <m/>
    <s v="100%"/>
    <s v="Internal HRH referrals"/>
    <x v="2"/>
    <m/>
    <x v="2"/>
    <m/>
    <m/>
    <x v="1"/>
    <s v="English"/>
    <x v="0"/>
    <m/>
    <m/>
    <x v="2"/>
    <m/>
    <m/>
    <x v="2"/>
    <m/>
    <m/>
    <x v="1"/>
    <m/>
    <m/>
    <x v="1"/>
    <m/>
    <m/>
    <m/>
    <m/>
    <s v="Yes"/>
    <s v="Ppodolski@hrh.ca"/>
    <m/>
    <n v="0"/>
    <n v="1"/>
  </r>
  <r>
    <s v="Asset03953"/>
    <m/>
    <m/>
    <m/>
    <m/>
    <m/>
    <x v="3"/>
    <x v="39"/>
    <m/>
    <x v="2"/>
    <m/>
    <s v="SGS Specialized Geriatric Services, Cambridge Geriatric Psychiatry &amp; MH Outreach"/>
    <m/>
    <x v="3"/>
    <m/>
    <x v="16"/>
    <x v="3"/>
    <m/>
    <m/>
    <m/>
    <m/>
    <m/>
    <m/>
    <n v="327"/>
    <n v="3451"/>
    <n v="2496"/>
    <n v="134"/>
    <n v="6081"/>
    <x v="0"/>
    <n v="0"/>
    <n v="0"/>
    <m/>
    <n v="109"/>
    <m/>
    <s v="700 Coronation Blvd"/>
    <x v="24"/>
    <x v="0"/>
    <x v="38"/>
    <m/>
    <m/>
    <m/>
    <m/>
    <x v="3"/>
    <m/>
    <m/>
    <m/>
    <m/>
    <m/>
    <m/>
    <s v="1820 hours annually (35 hours per week)"/>
    <m/>
    <n v="0"/>
    <n v="0"/>
    <n v="0"/>
    <n v="0"/>
    <n v="0"/>
    <m/>
    <n v="0"/>
    <n v="0"/>
    <n v="0"/>
    <n v="0"/>
    <n v="0"/>
    <n v="0"/>
    <n v="0"/>
    <n v="0"/>
    <n v="0"/>
    <n v="0"/>
    <n v="6"/>
    <n v="0"/>
    <n v="3"/>
    <m/>
    <n v="0"/>
    <n v="0"/>
    <m/>
    <m/>
    <n v="0"/>
    <m/>
    <n v="9"/>
    <n v="9"/>
    <m/>
    <s v=""/>
    <s v=""/>
    <x v="2"/>
    <m/>
    <x v="2"/>
    <m/>
    <m/>
    <x v="1"/>
    <s v="English"/>
    <x v="0"/>
    <m/>
    <m/>
    <x v="2"/>
    <m/>
    <m/>
    <x v="2"/>
    <m/>
    <m/>
    <x v="1"/>
    <m/>
    <m/>
    <x v="1"/>
    <m/>
    <m/>
    <m/>
    <m/>
    <s v="Yes"/>
    <s v="lmonakhova@cmhaww.ca"/>
    <m/>
    <n v="0"/>
    <n v="1"/>
  </r>
  <r>
    <s v="Asset04180"/>
    <m/>
    <m/>
    <m/>
    <m/>
    <m/>
    <x v="3"/>
    <x v="115"/>
    <m/>
    <x v="2"/>
    <m/>
    <s v="Hamilton Seniors Mental Health Outpatient &amp; Outreach Program (Hamilton SMHOP)"/>
    <m/>
    <x v="3"/>
    <m/>
    <x v="16"/>
    <x v="3"/>
    <m/>
    <m/>
    <m/>
    <m/>
    <m/>
    <m/>
    <n v="772"/>
    <n v="3612"/>
    <n v="2496"/>
    <n v="120"/>
    <n v="6228"/>
    <x v="0"/>
    <n v="0"/>
    <n v="0"/>
    <s v="Weekdays;"/>
    <n v="73"/>
    <m/>
    <s v="100 West 5th Street"/>
    <x v="19"/>
    <x v="0"/>
    <x v="221"/>
    <m/>
    <m/>
    <m/>
    <m/>
    <x v="3"/>
    <m/>
    <m/>
    <m/>
    <m/>
    <m/>
    <m/>
    <s v="1950 hours annually (37.5 hours per week)"/>
    <m/>
    <n v="1.5"/>
    <n v="0"/>
    <n v="0"/>
    <n v="0"/>
    <n v="1.3"/>
    <m/>
    <n v="0"/>
    <n v="0"/>
    <n v="0"/>
    <n v="0"/>
    <n v="0"/>
    <n v="0"/>
    <n v="0"/>
    <n v="0"/>
    <n v="0"/>
    <n v="0"/>
    <n v="2.6"/>
    <n v="0"/>
    <n v="0"/>
    <m/>
    <n v="0"/>
    <n v="0"/>
    <m/>
    <m/>
    <n v="0"/>
    <m/>
    <n v="5.4"/>
    <n v="2.6"/>
    <m/>
    <s v="75% to &lt;100%"/>
    <s v=""/>
    <x v="2"/>
    <m/>
    <x v="2"/>
    <m/>
    <m/>
    <x v="1"/>
    <s v="English"/>
    <x v="0"/>
    <m/>
    <m/>
    <x v="2"/>
    <m/>
    <m/>
    <x v="2"/>
    <m/>
    <m/>
    <x v="1"/>
    <m/>
    <m/>
    <x v="1"/>
    <m/>
    <m/>
    <m/>
    <m/>
    <s v="Yes"/>
    <s v="dbagley@stjoes.ca"/>
    <m/>
    <n v="0"/>
    <n v="1"/>
  </r>
  <r>
    <s v="Asset03887"/>
    <m/>
    <m/>
    <m/>
    <m/>
    <m/>
    <x v="3"/>
    <x v="48"/>
    <m/>
    <x v="2"/>
    <m/>
    <s v="Specialized Geriatric Services"/>
    <m/>
    <x v="3"/>
    <m/>
    <x v="16"/>
    <x v="3"/>
    <m/>
    <m/>
    <m/>
    <m/>
    <m/>
    <m/>
    <n v="297"/>
    <n v="2073"/>
    <n v="87"/>
    <n v="398"/>
    <n v="2558"/>
    <x v="0"/>
    <n v="0"/>
    <n v="0"/>
    <s v="Weekdays;"/>
    <n v="0"/>
    <m/>
    <s v="243 Consumers Road, 3rd Floor"/>
    <x v="7"/>
    <x v="0"/>
    <x v="50"/>
    <m/>
    <m/>
    <m/>
    <m/>
    <x v="1"/>
    <m/>
    <m/>
    <m/>
    <m/>
    <m/>
    <m/>
    <s v="1950 hours annually (37.5 hours per week)"/>
    <m/>
    <n v="0.75"/>
    <n v="0"/>
    <n v="0"/>
    <n v="0"/>
    <n v="1.4"/>
    <m/>
    <n v="0"/>
    <n v="0"/>
    <n v="0"/>
    <n v="0"/>
    <n v="0"/>
    <n v="0"/>
    <n v="0"/>
    <n v="0"/>
    <n v="0"/>
    <n v="0"/>
    <n v="0"/>
    <n v="0"/>
    <n v="0"/>
    <m/>
    <n v="0"/>
    <n v="0"/>
    <m/>
    <m/>
    <n v="0"/>
    <m/>
    <n v="2.15"/>
    <n v="0"/>
    <m/>
    <s v="100%"/>
    <s v="- catchment in place_x000a_- PCPs_x000a_- GEM_x000a_- inpatient_x000a_- SGS clinics _x000a_- specialists _x000a_- Retirement homes"/>
    <x v="2"/>
    <m/>
    <x v="2"/>
    <m/>
    <m/>
    <x v="1"/>
    <s v="English"/>
    <x v="0"/>
    <m/>
    <m/>
    <x v="2"/>
    <m/>
    <m/>
    <x v="2"/>
    <m/>
    <m/>
    <x v="1"/>
    <m/>
    <m/>
    <x v="1"/>
    <m/>
    <m/>
    <m/>
    <m/>
    <s v="Yes"/>
    <s v="Janet.Oliver@nygh.on.ca"/>
    <m/>
    <n v="0"/>
    <n v="1"/>
  </r>
  <r>
    <s v="Asset04004"/>
    <m/>
    <m/>
    <m/>
    <m/>
    <m/>
    <x v="3"/>
    <x v="72"/>
    <m/>
    <x v="2"/>
    <m/>
    <s v="Geriatric Psychiatry Assessment clinic"/>
    <m/>
    <x v="3"/>
    <m/>
    <x v="16"/>
    <x v="3"/>
    <m/>
    <m/>
    <m/>
    <m/>
    <m/>
    <m/>
    <n v="494"/>
    <n v="650"/>
    <n v="56"/>
    <n v="8"/>
    <n v="714"/>
    <x v="0"/>
    <n v="0"/>
    <n v="0"/>
    <s v="Weekdays;"/>
    <n v="0"/>
    <m/>
    <s v="550 Wellington Road, South"/>
    <x v="23"/>
    <x v="0"/>
    <x v="78"/>
    <m/>
    <m/>
    <m/>
    <m/>
    <x v="3"/>
    <m/>
    <m/>
    <m/>
    <m/>
    <m/>
    <m/>
    <s v="1950 hours annually (37.5 hours per week)"/>
    <m/>
    <n v="0"/>
    <n v="0"/>
    <n v="0"/>
    <n v="0"/>
    <n v="0"/>
    <m/>
    <n v="0"/>
    <n v="0"/>
    <n v="0"/>
    <n v="0"/>
    <n v="0"/>
    <n v="0"/>
    <n v="0"/>
    <n v="0"/>
    <n v="0"/>
    <n v="0"/>
    <n v="1"/>
    <n v="0"/>
    <n v="0"/>
    <m/>
    <n v="0"/>
    <n v="0"/>
    <m/>
    <m/>
    <n v="0"/>
    <m/>
    <n v="1"/>
    <n v="1"/>
    <m/>
    <s v=""/>
    <s v=""/>
    <x v="2"/>
    <m/>
    <x v="2"/>
    <m/>
    <m/>
    <x v="1"/>
    <s v="English"/>
    <x v="0"/>
    <m/>
    <m/>
    <x v="2"/>
    <m/>
    <m/>
    <x v="2"/>
    <m/>
    <m/>
    <x v="1"/>
    <m/>
    <m/>
    <x v="1"/>
    <m/>
    <m/>
    <m/>
    <m/>
    <s v="Yes"/>
    <s v="Krista.Harloff@sjhc.london.on.ca"/>
    <m/>
    <n v="0"/>
    <n v="1"/>
  </r>
  <r>
    <s v="Asset03854"/>
    <m/>
    <m/>
    <m/>
    <m/>
    <m/>
    <x v="3"/>
    <x v="31"/>
    <m/>
    <x v="2"/>
    <m/>
    <s v="Centre for Healthy Aging Geriatric Psychiatry Clinic"/>
    <m/>
    <x v="3"/>
    <m/>
    <x v="16"/>
    <x v="3"/>
    <m/>
    <m/>
    <m/>
    <m/>
    <m/>
    <m/>
    <n v="100"/>
    <n v="480"/>
    <n v="100"/>
    <n v="0"/>
    <n v="580"/>
    <x v="0"/>
    <n v="0"/>
    <n v="0"/>
    <s v="Weekdays;"/>
    <n v="15"/>
    <m/>
    <s v="88 Maplewood Ave."/>
    <x v="19"/>
    <x v="0"/>
    <x v="30"/>
    <m/>
    <m/>
    <m/>
    <m/>
    <x v="3"/>
    <m/>
    <m/>
    <m/>
    <m/>
    <m/>
    <m/>
    <s v="1950 hours annually (37.5 hours per week)"/>
    <m/>
    <n v="0.5"/>
    <n v="0"/>
    <n v="0"/>
    <n v="0"/>
    <n v="1"/>
    <m/>
    <n v="0"/>
    <n v="0"/>
    <n v="2"/>
    <n v="0"/>
    <n v="0"/>
    <n v="0"/>
    <n v="0"/>
    <n v="0"/>
    <n v="0"/>
    <n v="0"/>
    <n v="1"/>
    <n v="0"/>
    <n v="0"/>
    <m/>
    <n v="0"/>
    <n v="0"/>
    <m/>
    <m/>
    <n v="0"/>
    <s v="RN and OT's are case managers"/>
    <n v="4.5"/>
    <n v="3"/>
    <m/>
    <s v="75% to &lt;100%"/>
    <s v=""/>
    <x v="2"/>
    <m/>
    <x v="2"/>
    <m/>
    <m/>
    <x v="1"/>
    <s v="English"/>
    <x v="0"/>
    <m/>
    <m/>
    <x v="2"/>
    <m/>
    <m/>
    <x v="2"/>
    <m/>
    <m/>
    <x v="1"/>
    <m/>
    <m/>
    <x v="1"/>
    <m/>
    <m/>
    <m/>
    <m/>
    <s v="Yes"/>
    <s v="petrella@hhsc.ca"/>
    <m/>
    <n v="0"/>
    <n v="1"/>
  </r>
  <r>
    <s v="Asset03860"/>
    <m/>
    <m/>
    <m/>
    <m/>
    <m/>
    <x v="3"/>
    <x v="31"/>
    <m/>
    <x v="2"/>
    <m/>
    <s v="HHS Geriatric Psychiatry LTC Outreach"/>
    <m/>
    <x v="3"/>
    <m/>
    <x v="7"/>
    <x v="8"/>
    <m/>
    <m/>
    <m/>
    <m/>
    <m/>
    <m/>
    <n v="647"/>
    <n v="647"/>
    <n v="0"/>
    <n v="0"/>
    <n v="647"/>
    <x v="0"/>
    <n v="0"/>
    <n v="0"/>
    <s v="Weekdays;"/>
    <n v="30"/>
    <m/>
    <s v="88 Maplewood Ave."/>
    <x v="19"/>
    <x v="0"/>
    <x v="30"/>
    <m/>
    <m/>
    <m/>
    <m/>
    <x v="3"/>
    <m/>
    <m/>
    <m/>
    <m/>
    <m/>
    <m/>
    <s v="1950 hours annually (37.5 hours per week)"/>
    <m/>
    <n v="0.5"/>
    <n v="0"/>
    <n v="0"/>
    <n v="0"/>
    <n v="1"/>
    <m/>
    <n v="0"/>
    <n v="0"/>
    <n v="3"/>
    <n v="0"/>
    <n v="0"/>
    <n v="0"/>
    <n v="0"/>
    <n v="0"/>
    <n v="0"/>
    <n v="0"/>
    <n v="1"/>
    <n v="0"/>
    <n v="0"/>
    <m/>
    <n v="0"/>
    <n v="0"/>
    <m/>
    <m/>
    <n v="0"/>
    <s v="RN, OT are Case Managers"/>
    <n v="5.5"/>
    <n v="4"/>
    <m/>
    <s v="75% to &lt;100%"/>
    <s v="through Central clinical intake"/>
    <x v="2"/>
    <m/>
    <x v="2"/>
    <m/>
    <m/>
    <x v="1"/>
    <s v="English"/>
    <x v="0"/>
    <m/>
    <m/>
    <x v="2"/>
    <m/>
    <m/>
    <x v="2"/>
    <m/>
    <m/>
    <x v="1"/>
    <m/>
    <m/>
    <x v="1"/>
    <m/>
    <m/>
    <m/>
    <m/>
    <s v="Yes"/>
    <s v="petrella@hhsc.ca"/>
    <m/>
    <n v="0"/>
    <n v="1"/>
  </r>
  <r>
    <s v="Asset04174"/>
    <m/>
    <m/>
    <m/>
    <m/>
    <m/>
    <x v="3"/>
    <x v="72"/>
    <m/>
    <x v="2"/>
    <m/>
    <s v="Geriatric Outreach"/>
    <m/>
    <x v="3"/>
    <m/>
    <x v="7"/>
    <x v="8"/>
    <m/>
    <m/>
    <m/>
    <m/>
    <m/>
    <m/>
    <n v="690"/>
    <n v="974"/>
    <n v="934"/>
    <n v="32"/>
    <n v="1940"/>
    <x v="0"/>
    <n v="0"/>
    <n v="0"/>
    <s v="Weekdays;"/>
    <n v="0"/>
    <m/>
    <s v="550 Wellington Road, South"/>
    <x v="23"/>
    <x v="0"/>
    <x v="78"/>
    <m/>
    <m/>
    <m/>
    <m/>
    <x v="3"/>
    <m/>
    <m/>
    <m/>
    <m/>
    <m/>
    <m/>
    <s v="1950 hours annually (37.5 hours per week)"/>
    <m/>
    <n v="0"/>
    <n v="0"/>
    <n v="0"/>
    <n v="0"/>
    <n v="0"/>
    <m/>
    <n v="0"/>
    <n v="0"/>
    <n v="0"/>
    <n v="0"/>
    <n v="0"/>
    <n v="0"/>
    <n v="0"/>
    <n v="0"/>
    <n v="0"/>
    <n v="0"/>
    <n v="3"/>
    <n v="0"/>
    <n v="0"/>
    <m/>
    <n v="0"/>
    <n v="0"/>
    <m/>
    <m/>
    <n v="0"/>
    <m/>
    <n v="3"/>
    <n v="3"/>
    <m/>
    <s v=""/>
    <s v=""/>
    <x v="2"/>
    <m/>
    <x v="2"/>
    <m/>
    <m/>
    <x v="1"/>
    <s v="English"/>
    <x v="0"/>
    <m/>
    <m/>
    <x v="2"/>
    <m/>
    <m/>
    <x v="2"/>
    <m/>
    <m/>
    <x v="1"/>
    <m/>
    <m/>
    <x v="1"/>
    <m/>
    <m/>
    <m/>
    <m/>
    <s v="Yes"/>
    <s v="Krista.Harloff@sjhc.london.on.ca"/>
    <m/>
    <n v="0"/>
    <n v="1"/>
  </r>
  <r>
    <s v="Asset04261"/>
    <m/>
    <m/>
    <m/>
    <m/>
    <m/>
    <x v="3"/>
    <x v="80"/>
    <m/>
    <x v="2"/>
    <m/>
    <s v="Geriatric Psychiatry Outreach Team"/>
    <m/>
    <x v="3"/>
    <m/>
    <x v="7"/>
    <x v="8"/>
    <m/>
    <m/>
    <m/>
    <m/>
    <m/>
    <m/>
    <n v="475"/>
    <n v="5943"/>
    <n v="2911"/>
    <n v="0"/>
    <n v="8854"/>
    <x v="0"/>
    <n v="0"/>
    <n v="0"/>
    <m/>
    <n v="28"/>
    <m/>
    <s v="35 Algoma Street North"/>
    <x v="45"/>
    <x v="0"/>
    <x v="89"/>
    <m/>
    <m/>
    <m/>
    <m/>
    <x v="4"/>
    <m/>
    <m/>
    <m/>
    <m/>
    <m/>
    <m/>
    <s v="1950 hours annually (37.5 hours per week)"/>
    <m/>
    <n v="0"/>
    <n v="0"/>
    <n v="0"/>
    <n v="0"/>
    <n v="1.4"/>
    <m/>
    <n v="0"/>
    <n v="1"/>
    <n v="0"/>
    <n v="0"/>
    <n v="0"/>
    <n v="0"/>
    <n v="0"/>
    <n v="0"/>
    <n v="0"/>
    <n v="0"/>
    <n v="0"/>
    <n v="3.6"/>
    <n v="2"/>
    <m/>
    <n v="0"/>
    <n v="0"/>
    <m/>
    <m/>
    <n v="0"/>
    <m/>
    <n v="8"/>
    <n v="6.6"/>
    <m/>
    <s v="75% to &lt;100%"/>
    <s v="Acute care, geriatrician and other specialists."/>
    <x v="2"/>
    <m/>
    <x v="2"/>
    <m/>
    <m/>
    <x v="1"/>
    <s v="English"/>
    <x v="0"/>
    <m/>
    <m/>
    <x v="2"/>
    <m/>
    <m/>
    <x v="2"/>
    <m/>
    <m/>
    <x v="1"/>
    <m/>
    <m/>
    <x v="1"/>
    <m/>
    <m/>
    <s v="This program also includes the service type Geriatric Psychiatry Outpatient Clinics."/>
    <m/>
    <s v="Yes"/>
    <s v="divya.george@tbh.net"/>
    <m/>
    <n v="0"/>
    <n v="1"/>
  </r>
  <r>
    <s v="Asset04181"/>
    <m/>
    <m/>
    <m/>
    <m/>
    <m/>
    <x v="3"/>
    <x v="116"/>
    <m/>
    <x v="2"/>
    <m/>
    <s v="Seniors Mental Health Outpatient &amp; Outreach Programs (SMHOP) Halton"/>
    <m/>
    <x v="3"/>
    <m/>
    <x v="7"/>
    <x v="8"/>
    <m/>
    <m/>
    <m/>
    <m/>
    <m/>
    <m/>
    <n v="1702"/>
    <n v="9228"/>
    <n v="4752"/>
    <n v="192"/>
    <n v="14172"/>
    <x v="0"/>
    <n v="0"/>
    <n v="0"/>
    <s v="Weekdays;"/>
    <n v="51"/>
    <m/>
    <s v="5230 South Service Road Unit #103"/>
    <x v="59"/>
    <x v="0"/>
    <x v="126"/>
    <m/>
    <m/>
    <m/>
    <m/>
    <x v="2"/>
    <m/>
    <m/>
    <m/>
    <m/>
    <m/>
    <m/>
    <s v="1950 hours annually (37.5 hours per week)"/>
    <m/>
    <n v="1.5"/>
    <n v="0"/>
    <n v="0"/>
    <n v="0"/>
    <n v="1.3"/>
    <m/>
    <n v="0"/>
    <n v="0"/>
    <n v="0"/>
    <n v="0"/>
    <n v="0"/>
    <n v="0"/>
    <n v="0"/>
    <n v="0"/>
    <n v="0"/>
    <n v="0"/>
    <n v="0"/>
    <n v="0"/>
    <n v="0"/>
    <m/>
    <n v="0"/>
    <n v="0"/>
    <m/>
    <m/>
    <n v="1"/>
    <s v="1 FTE Concurrent Disorders Worker"/>
    <n v="2.8"/>
    <n v="1"/>
    <m/>
    <s v="75% to &lt;100%"/>
    <s v="Long Term Care Homes"/>
    <x v="2"/>
    <m/>
    <x v="2"/>
    <m/>
    <m/>
    <x v="1"/>
    <s v="English"/>
    <x v="0"/>
    <m/>
    <m/>
    <x v="2"/>
    <m/>
    <m/>
    <x v="2"/>
    <m/>
    <m/>
    <x v="1"/>
    <m/>
    <m/>
    <x v="1"/>
    <m/>
    <m/>
    <m/>
    <m/>
    <s v="Yes"/>
    <s v="dbagley@stjoes.ca"/>
    <m/>
    <n v="0"/>
    <n v="1"/>
  </r>
  <r>
    <s v="Asset04182"/>
    <m/>
    <m/>
    <m/>
    <m/>
    <m/>
    <x v="3"/>
    <x v="117"/>
    <m/>
    <x v="2"/>
    <m/>
    <s v="Niagara Seniors Mental Health Outreach Program (Niagara SMHOP)"/>
    <m/>
    <x v="3"/>
    <m/>
    <x v="7"/>
    <x v="8"/>
    <m/>
    <m/>
    <m/>
    <m/>
    <m/>
    <m/>
    <n v="663"/>
    <n v="3288"/>
    <n v="1608"/>
    <n v="12"/>
    <n v="4908"/>
    <x v="0"/>
    <n v="0"/>
    <n v="0"/>
    <s v="Weekdays;"/>
    <n v="76"/>
    <m/>
    <s v="110B Unit 7 Hannover Drive St. Catharine's"/>
    <x v="60"/>
    <x v="0"/>
    <x v="195"/>
    <m/>
    <m/>
    <m/>
    <m/>
    <x v="3"/>
    <m/>
    <m/>
    <m/>
    <m/>
    <m/>
    <m/>
    <s v="1950 hours annually (37.5 hours per week)"/>
    <m/>
    <n v="1.7"/>
    <n v="0"/>
    <n v="0"/>
    <n v="0"/>
    <n v="0.6"/>
    <m/>
    <n v="0"/>
    <n v="0"/>
    <n v="0"/>
    <n v="0"/>
    <n v="0"/>
    <n v="0"/>
    <n v="0"/>
    <n v="0"/>
    <n v="0"/>
    <n v="0"/>
    <n v="2"/>
    <n v="0"/>
    <n v="0"/>
    <m/>
    <n v="0"/>
    <n v="0"/>
    <m/>
    <m/>
    <n v="0"/>
    <m/>
    <n v="4.3"/>
    <n v="2"/>
    <m/>
    <s v="75% to &lt;100%"/>
    <s v="Long Term Care Homes"/>
    <x v="2"/>
    <m/>
    <x v="2"/>
    <m/>
    <m/>
    <x v="1"/>
    <s v="English"/>
    <x v="0"/>
    <m/>
    <m/>
    <x v="2"/>
    <m/>
    <m/>
    <x v="2"/>
    <m/>
    <m/>
    <x v="1"/>
    <m/>
    <m/>
    <x v="1"/>
    <m/>
    <m/>
    <m/>
    <m/>
    <s v="Yes"/>
    <s v="dbagley@stjoes.ca"/>
    <m/>
    <n v="0"/>
    <n v="1"/>
  </r>
  <r>
    <s v="Asset04183"/>
    <m/>
    <m/>
    <m/>
    <m/>
    <m/>
    <x v="3"/>
    <x v="173"/>
    <m/>
    <x v="2"/>
    <m/>
    <s v="SJHH Seniors Mental Health Outreach Program Brant"/>
    <m/>
    <x v="3"/>
    <m/>
    <x v="7"/>
    <x v="8"/>
    <m/>
    <m/>
    <m/>
    <m/>
    <m/>
    <m/>
    <n v="184"/>
    <n v="612"/>
    <n v="300"/>
    <n v="24"/>
    <n v="936"/>
    <x v="0"/>
    <n v="0"/>
    <n v="0"/>
    <s v="Weekdays;"/>
    <n v="93"/>
    <m/>
    <s v="99 Wayne Gretzky Parkway"/>
    <x v="16"/>
    <x v="0"/>
    <x v="196"/>
    <m/>
    <m/>
    <m/>
    <m/>
    <x v="3"/>
    <m/>
    <m/>
    <m/>
    <m/>
    <m/>
    <m/>
    <s v="1950 hours annually (37.5 hours per week)"/>
    <m/>
    <n v="0.7"/>
    <n v="0"/>
    <n v="0"/>
    <n v="0"/>
    <n v="0.3"/>
    <m/>
    <n v="0"/>
    <n v="0"/>
    <n v="0"/>
    <n v="0"/>
    <n v="0"/>
    <n v="0"/>
    <n v="0"/>
    <n v="0"/>
    <n v="0"/>
    <n v="0"/>
    <n v="1"/>
    <n v="0"/>
    <n v="0"/>
    <m/>
    <n v="0"/>
    <n v="0"/>
    <m/>
    <m/>
    <n v="0"/>
    <m/>
    <n v="2"/>
    <n v="1"/>
    <m/>
    <s v="75% to &lt;100%"/>
    <s v="Long Term Care Homes"/>
    <x v="2"/>
    <m/>
    <x v="2"/>
    <m/>
    <m/>
    <x v="1"/>
    <s v="English"/>
    <x v="0"/>
    <m/>
    <m/>
    <x v="2"/>
    <m/>
    <m/>
    <x v="2"/>
    <m/>
    <m/>
    <x v="1"/>
    <m/>
    <m/>
    <x v="1"/>
    <m/>
    <m/>
    <m/>
    <m/>
    <s v="Yes"/>
    <s v="dbagley@stjoes.ca"/>
    <m/>
    <n v="0"/>
    <n v="1"/>
  </r>
  <r>
    <s v="Asset03980"/>
    <m/>
    <m/>
    <m/>
    <m/>
    <m/>
    <x v="3"/>
    <x v="13"/>
    <m/>
    <x v="2"/>
    <m/>
    <s v="Geriatric Psychiatry Community Services of Ottawa"/>
    <m/>
    <x v="3"/>
    <m/>
    <x v="7"/>
    <x v="3"/>
    <m/>
    <m/>
    <m/>
    <m/>
    <m/>
    <m/>
    <n v="2837"/>
    <n v="12655"/>
    <n v="7552"/>
    <n v="879"/>
    <n v="21086"/>
    <x v="0"/>
    <n v="0"/>
    <n v="0"/>
    <s v="Weekdays;"/>
    <n v="140"/>
    <m/>
    <s v="75 Bruyere St. "/>
    <x v="11"/>
    <x v="0"/>
    <x v="13"/>
    <m/>
    <m/>
    <m/>
    <m/>
    <x v="0"/>
    <m/>
    <m/>
    <m/>
    <m/>
    <m/>
    <m/>
    <s v="1950 hours annually (37.5 hours per week)"/>
    <m/>
    <n v="6"/>
    <n v="0"/>
    <n v="0"/>
    <n v="0"/>
    <n v="3"/>
    <m/>
    <n v="0"/>
    <n v="8"/>
    <n v="0"/>
    <n v="0"/>
    <n v="0"/>
    <n v="0"/>
    <n v="0"/>
    <n v="0"/>
    <n v="0"/>
    <n v="0"/>
    <n v="8"/>
    <n v="0"/>
    <n v="11"/>
    <m/>
    <n v="0"/>
    <n v="0"/>
    <m/>
    <m/>
    <n v="0"/>
    <m/>
    <n v="36"/>
    <n v="27"/>
    <m/>
    <s v="100%"/>
    <s v="Any physicians can refer to our program."/>
    <x v="2"/>
    <m/>
    <x v="2"/>
    <m/>
    <m/>
    <x v="1"/>
    <s v="English;French"/>
    <x v="0"/>
    <m/>
    <m/>
    <x v="2"/>
    <m/>
    <m/>
    <x v="2"/>
    <m/>
    <m/>
    <x v="1"/>
    <m/>
    <m/>
    <x v="1"/>
    <m/>
    <m/>
    <m/>
    <m/>
    <s v="Yes"/>
    <s v="vdemers@bruyere.org"/>
    <m/>
    <n v="0"/>
    <n v="1"/>
  </r>
  <r>
    <s v="Asset03844"/>
    <m/>
    <m/>
    <m/>
    <m/>
    <m/>
    <x v="3"/>
    <x v="106"/>
    <m/>
    <x v="2"/>
    <m/>
    <s v="Mental Health Services of Renfrew County - Geriatric Mental Health Program"/>
    <m/>
    <x v="3"/>
    <m/>
    <x v="7"/>
    <x v="8"/>
    <m/>
    <m/>
    <m/>
    <m/>
    <m/>
    <m/>
    <n v="718"/>
    <n v="2328"/>
    <n v="712"/>
    <n v="0"/>
    <n v="3040"/>
    <x v="0"/>
    <n v="0"/>
    <n v="0"/>
    <s v="Weekdays;"/>
    <n v="48"/>
    <m/>
    <s v="425 Cecelia Street"/>
    <x v="55"/>
    <x v="0"/>
    <x v="279"/>
    <m/>
    <m/>
    <m/>
    <m/>
    <x v="0"/>
    <m/>
    <m/>
    <m/>
    <m/>
    <m/>
    <m/>
    <s v="1950 hours annually (37.5 hours per week)"/>
    <m/>
    <n v="1.4"/>
    <n v="0"/>
    <n v="0"/>
    <n v="0"/>
    <n v="0"/>
    <m/>
    <n v="0"/>
    <n v="0"/>
    <n v="0"/>
    <n v="0"/>
    <n v="0"/>
    <n v="0"/>
    <n v="0"/>
    <n v="0"/>
    <n v="0"/>
    <n v="0"/>
    <n v="6"/>
    <n v="0"/>
    <n v="0"/>
    <m/>
    <n v="0"/>
    <n v="0"/>
    <m/>
    <m/>
    <n v="0"/>
    <m/>
    <n v="7.4"/>
    <n v="6"/>
    <m/>
    <s v="75% to &lt;100%"/>
    <s v=""/>
    <x v="2"/>
    <m/>
    <x v="2"/>
    <m/>
    <m/>
    <x v="1"/>
    <s v="English"/>
    <x v="0"/>
    <m/>
    <m/>
    <x v="2"/>
    <m/>
    <m/>
    <x v="2"/>
    <m/>
    <m/>
    <x v="1"/>
    <m/>
    <m/>
    <x v="1"/>
    <m/>
    <m/>
    <s v="# In Person Visits also includes video visits."/>
    <m/>
    <s v="Yes"/>
    <s v="tanya.hamber@prh.email"/>
    <m/>
    <n v="0"/>
    <n v="1"/>
  </r>
  <r>
    <s v="Asset04233"/>
    <m/>
    <m/>
    <m/>
    <m/>
    <m/>
    <x v="3"/>
    <x v="33"/>
    <m/>
    <x v="2"/>
    <m/>
    <s v="GMOT"/>
    <m/>
    <x v="3"/>
    <m/>
    <x v="7"/>
    <x v="8"/>
    <m/>
    <m/>
    <m/>
    <m/>
    <m/>
    <m/>
    <n v="300"/>
    <n v="1940"/>
    <n v="0"/>
    <n v="0"/>
    <n v="1940"/>
    <x v="0"/>
    <n v="0"/>
    <n v="0"/>
    <s v="Weekdays;"/>
    <n v="0"/>
    <m/>
    <s v="1235 Wilson Ave."/>
    <x v="7"/>
    <x v="0"/>
    <x v="32"/>
    <m/>
    <m/>
    <m/>
    <m/>
    <x v="1"/>
    <m/>
    <m/>
    <m/>
    <m/>
    <m/>
    <m/>
    <s v="1950 hours annually (37.5 hours per week)"/>
    <m/>
    <n v="0"/>
    <n v="0"/>
    <n v="0"/>
    <n v="0.2"/>
    <n v="0"/>
    <m/>
    <n v="0"/>
    <n v="0"/>
    <n v="0"/>
    <n v="0"/>
    <n v="0"/>
    <n v="0"/>
    <n v="0"/>
    <n v="0"/>
    <n v="0"/>
    <n v="0"/>
    <n v="4"/>
    <n v="0"/>
    <n v="0"/>
    <m/>
    <n v="0"/>
    <n v="0"/>
    <m/>
    <m/>
    <n v="0"/>
    <m/>
    <n v="4.2"/>
    <n v="4"/>
    <m/>
    <s v=""/>
    <s v="Long Term Care Homes"/>
    <x v="2"/>
    <m/>
    <x v="2"/>
    <m/>
    <m/>
    <x v="1"/>
    <s v="English"/>
    <x v="0"/>
    <m/>
    <m/>
    <x v="2"/>
    <m/>
    <m/>
    <x v="2"/>
    <m/>
    <m/>
    <x v="1"/>
    <m/>
    <m/>
    <x v="1"/>
    <m/>
    <m/>
    <m/>
    <m/>
    <s v="Yes"/>
    <s v="Ppodolski@hrh.ca"/>
    <m/>
    <n v="0"/>
    <n v="1"/>
  </r>
  <r>
    <s v="Asset03954"/>
    <m/>
    <m/>
    <m/>
    <m/>
    <m/>
    <x v="3"/>
    <x v="14"/>
    <m/>
    <x v="2"/>
    <m/>
    <s v="SGS Seniors at Risk"/>
    <m/>
    <x v="3"/>
    <m/>
    <x v="7"/>
    <x v="8"/>
    <m/>
    <m/>
    <m/>
    <m/>
    <m/>
    <m/>
    <n v="135"/>
    <n v="939"/>
    <n v="704"/>
    <n v="0"/>
    <n v="1643"/>
    <x v="0"/>
    <n v="0"/>
    <n v="0"/>
    <m/>
    <n v="8"/>
    <m/>
    <s v="80 Waterloo Ave"/>
    <x v="12"/>
    <x v="0"/>
    <x v="14"/>
    <m/>
    <m/>
    <m/>
    <m/>
    <x v="3"/>
    <m/>
    <m/>
    <m/>
    <m/>
    <m/>
    <m/>
    <s v="1820 hours annually (35 hours per week)"/>
    <m/>
    <n v="0"/>
    <n v="0"/>
    <n v="0"/>
    <n v="0"/>
    <n v="0"/>
    <m/>
    <n v="0"/>
    <n v="0"/>
    <n v="0"/>
    <n v="0"/>
    <n v="0"/>
    <n v="0"/>
    <n v="0"/>
    <n v="0"/>
    <n v="0"/>
    <n v="0"/>
    <n v="0"/>
    <n v="0"/>
    <n v="2"/>
    <m/>
    <n v="0"/>
    <n v="0"/>
    <m/>
    <m/>
    <n v="0"/>
    <m/>
    <n v="2"/>
    <n v="2"/>
    <m/>
    <s v=""/>
    <s v=""/>
    <x v="2"/>
    <m/>
    <x v="2"/>
    <m/>
    <m/>
    <x v="1"/>
    <s v="English"/>
    <x v="0"/>
    <m/>
    <m/>
    <x v="2"/>
    <m/>
    <m/>
    <x v="2"/>
    <m/>
    <m/>
    <x v="1"/>
    <m/>
    <m/>
    <x v="1"/>
    <m/>
    <m/>
    <m/>
    <m/>
    <s v="Yes"/>
    <s v="lmonakhova@cmhaww.ca"/>
    <m/>
    <n v="0"/>
    <n v="1"/>
  </r>
  <r>
    <s v="Asset03926"/>
    <m/>
    <m/>
    <m/>
    <m/>
    <m/>
    <x v="3"/>
    <x v="146"/>
    <m/>
    <x v="2"/>
    <m/>
    <s v="DMHSOAP- District Mental Health Services Older Adults Program"/>
    <m/>
    <x v="3"/>
    <m/>
    <x v="7"/>
    <x v="8"/>
    <m/>
    <m/>
    <m/>
    <m/>
    <m/>
    <m/>
    <n v="727"/>
    <n v="0"/>
    <n v="0"/>
    <n v="0"/>
    <n v="0"/>
    <x v="0"/>
    <n v="0"/>
    <n v="0"/>
    <m/>
    <n v="0"/>
    <m/>
    <s v="612 Portage Ave."/>
    <x v="77"/>
    <x v="0"/>
    <x v="159"/>
    <m/>
    <m/>
    <m/>
    <m/>
    <x v="4"/>
    <m/>
    <m/>
    <m/>
    <m/>
    <m/>
    <m/>
    <s v="1950 hours annually (37.5 hours per week)"/>
    <m/>
    <n v="0"/>
    <n v="0"/>
    <n v="0"/>
    <n v="0"/>
    <n v="0"/>
    <m/>
    <n v="0"/>
    <n v="0"/>
    <n v="0"/>
    <n v="0"/>
    <n v="0"/>
    <n v="0"/>
    <n v="0"/>
    <n v="0"/>
    <n v="0"/>
    <n v="0"/>
    <n v="0"/>
    <n v="0"/>
    <n v="0"/>
    <m/>
    <n v="0"/>
    <n v="0"/>
    <m/>
    <m/>
    <n v="0"/>
    <m/>
    <n v="0"/>
    <n v="0"/>
    <m/>
    <s v="75% to &lt;100%"/>
    <s v="Hospital"/>
    <x v="2"/>
    <m/>
    <x v="2"/>
    <m/>
    <m/>
    <x v="1"/>
    <s v="English;French"/>
    <x v="0"/>
    <m/>
    <m/>
    <x v="2"/>
    <m/>
    <m/>
    <x v="2"/>
    <m/>
    <m/>
    <x v="1"/>
    <m/>
    <m/>
    <x v="1"/>
    <m/>
    <m/>
    <m/>
    <m/>
    <s v="Yes"/>
    <s v="phyatt@cmhaff.ca"/>
    <m/>
    <n v="0"/>
    <n v="1"/>
  </r>
  <r>
    <s v="Asset03715"/>
    <m/>
    <m/>
    <m/>
    <m/>
    <m/>
    <x v="3"/>
    <x v="17"/>
    <m/>
    <x v="2"/>
    <m/>
    <s v="Community Psychiatric Services for the Elderly (CPSE)"/>
    <m/>
    <x v="3"/>
    <m/>
    <x v="7"/>
    <x v="8"/>
    <m/>
    <m/>
    <m/>
    <m/>
    <m/>
    <m/>
    <n v="500"/>
    <n v="2550"/>
    <n v="2600"/>
    <n v="250"/>
    <n v="5400"/>
    <x v="0"/>
    <n v="0"/>
    <n v="0"/>
    <s v="Weekdays;"/>
    <n v="0"/>
    <m/>
    <s v="2075 Bayview Avenue"/>
    <x v="7"/>
    <x v="0"/>
    <x v="17"/>
    <m/>
    <m/>
    <m/>
    <m/>
    <x v="1"/>
    <m/>
    <m/>
    <m/>
    <m/>
    <m/>
    <m/>
    <s v="1950 hours annually (37.5 hours per week)"/>
    <m/>
    <n v="1"/>
    <n v="0"/>
    <n v="0"/>
    <n v="0"/>
    <n v="0.9"/>
    <m/>
    <n v="0"/>
    <n v="0.6"/>
    <n v="0"/>
    <n v="0"/>
    <n v="0"/>
    <n v="0"/>
    <n v="0"/>
    <n v="0"/>
    <n v="0"/>
    <n v="0"/>
    <n v="1"/>
    <n v="0"/>
    <n v="2"/>
    <m/>
    <n v="0"/>
    <n v="0"/>
    <m/>
    <m/>
    <n v="0"/>
    <m/>
    <n v="5.5"/>
    <n v="3.6"/>
    <m/>
    <s v="100%"/>
    <s v=""/>
    <x v="2"/>
    <m/>
    <x v="2"/>
    <m/>
    <m/>
    <x v="1"/>
    <s v="English"/>
    <x v="0"/>
    <m/>
    <m/>
    <x v="2"/>
    <m/>
    <m/>
    <x v="2"/>
    <m/>
    <m/>
    <x v="1"/>
    <m/>
    <m/>
    <x v="1"/>
    <m/>
    <m/>
    <m/>
    <m/>
    <s v="Yes"/>
    <s v="thuvaa.varatharajan@sunnybrook.ca"/>
    <m/>
    <n v="0"/>
    <n v="1"/>
  </r>
  <r>
    <s v="Asset04290"/>
    <m/>
    <m/>
    <m/>
    <m/>
    <m/>
    <x v="3"/>
    <x v="54"/>
    <m/>
    <x v="2"/>
    <m/>
    <s v="Geriatric Psychiatry Community Outreach (GPCS)"/>
    <m/>
    <x v="3"/>
    <m/>
    <x v="7"/>
    <x v="8"/>
    <m/>
    <m/>
    <m/>
    <m/>
    <m/>
    <m/>
    <n v="655"/>
    <n v="4154"/>
    <n v="4068"/>
    <n v="1845"/>
    <n v="10067"/>
    <x v="0"/>
    <n v="0"/>
    <n v="0"/>
    <s v="Weekdays;"/>
    <n v="0"/>
    <m/>
    <s v="3560 Bathurst St"/>
    <x v="7"/>
    <x v="0"/>
    <x v="58"/>
    <m/>
    <m/>
    <m/>
    <m/>
    <x v="1"/>
    <m/>
    <m/>
    <m/>
    <m/>
    <m/>
    <m/>
    <s v="1950 hours annually (37.5 hours per week)"/>
    <m/>
    <n v="0.77"/>
    <n v="0"/>
    <n v="0"/>
    <n v="0"/>
    <n v="1.59"/>
    <m/>
    <n v="0"/>
    <n v="1.08"/>
    <n v="0"/>
    <n v="0"/>
    <n v="0"/>
    <n v="0"/>
    <n v="0"/>
    <n v="0"/>
    <n v="0"/>
    <n v="0"/>
    <n v="0.62"/>
    <n v="0"/>
    <n v="0.92"/>
    <m/>
    <n v="0"/>
    <n v="0"/>
    <m/>
    <m/>
    <n v="0.66"/>
    <m/>
    <n v="4.9800000000000004"/>
    <n v="3.2800000000000002"/>
    <m/>
    <s v="100%"/>
    <s v=""/>
    <x v="2"/>
    <m/>
    <x v="2"/>
    <m/>
    <m/>
    <x v="1"/>
    <s v="English"/>
    <x v="0"/>
    <m/>
    <m/>
    <x v="2"/>
    <m/>
    <m/>
    <x v="2"/>
    <m/>
    <m/>
    <x v="1"/>
    <m/>
    <m/>
    <x v="1"/>
    <m/>
    <m/>
    <m/>
    <m/>
    <s v="Yes"/>
    <s v="programs@geriatricsontario.ca"/>
    <m/>
    <n v="1"/>
    <n v="1"/>
  </r>
  <r>
    <s v="Asset04151"/>
    <m/>
    <m/>
    <m/>
    <m/>
    <m/>
    <x v="3"/>
    <x v="101"/>
    <m/>
    <x v="2"/>
    <m/>
    <s v="Psychogeriatric assertive community treatment team"/>
    <m/>
    <x v="3"/>
    <m/>
    <x v="7"/>
    <x v="8"/>
    <m/>
    <m/>
    <m/>
    <m/>
    <m/>
    <m/>
    <n v="0"/>
    <n v="3000"/>
    <n v="0"/>
    <n v="0"/>
    <n v="3000"/>
    <x v="0"/>
    <n v="0"/>
    <n v="0"/>
    <s v="Weekdays;"/>
    <n v="0"/>
    <m/>
    <s v="596 Davis Dr"/>
    <x v="54"/>
    <x v="0"/>
    <x v="109"/>
    <m/>
    <m/>
    <m/>
    <m/>
    <x v="2"/>
    <m/>
    <m/>
    <m/>
    <m/>
    <m/>
    <m/>
    <s v="1950 hours annually (37.5 hours per week)"/>
    <m/>
    <n v="0"/>
    <n v="0"/>
    <n v="0"/>
    <n v="0"/>
    <n v="0"/>
    <m/>
    <n v="0"/>
    <n v="0"/>
    <n v="0"/>
    <n v="0"/>
    <n v="0"/>
    <n v="0"/>
    <n v="0"/>
    <n v="0"/>
    <n v="0"/>
    <n v="0"/>
    <n v="0"/>
    <n v="0"/>
    <n v="0"/>
    <m/>
    <n v="0"/>
    <n v="0"/>
    <m/>
    <m/>
    <n v="7"/>
    <s v="Mixture of RN, SW, OT, fluctuates based on staffing needs"/>
    <n v="0"/>
    <n v="7"/>
    <m/>
    <s v="75% to &lt;100%"/>
    <s v="ACTT team and Inpatient referrals"/>
    <x v="2"/>
    <m/>
    <x v="2"/>
    <m/>
    <m/>
    <x v="1"/>
    <s v="English"/>
    <x v="0"/>
    <m/>
    <m/>
    <x v="2"/>
    <m/>
    <m/>
    <x v="2"/>
    <m/>
    <m/>
    <x v="1"/>
    <m/>
    <m/>
    <x v="1"/>
    <m/>
    <m/>
    <m/>
    <m/>
    <s v="Yes"/>
    <s v="jpopplow@southlake.ca"/>
    <m/>
    <n v="0"/>
    <n v="1"/>
  </r>
  <r>
    <s v="Asset03932"/>
    <m/>
    <m/>
    <m/>
    <m/>
    <m/>
    <x v="3"/>
    <x v="9"/>
    <m/>
    <x v="2"/>
    <m/>
    <s v="Geriatric Mental Health Outreach Team"/>
    <m/>
    <x v="3"/>
    <m/>
    <x v="7"/>
    <x v="8"/>
    <m/>
    <m/>
    <m/>
    <m/>
    <m/>
    <m/>
    <n v="436"/>
    <n v="1261"/>
    <n v="0"/>
    <n v="50"/>
    <n v="1311"/>
    <x v="0"/>
    <n v="0"/>
    <n v="0"/>
    <s v="Weekdays;"/>
    <n v="0"/>
    <m/>
    <s v="550 University Ave"/>
    <x v="7"/>
    <x v="0"/>
    <x v="9"/>
    <m/>
    <m/>
    <m/>
    <m/>
    <x v="1"/>
    <m/>
    <m/>
    <m/>
    <m/>
    <m/>
    <m/>
    <s v="1950 hours annually (37.5 hours per week)"/>
    <m/>
    <n v="0"/>
    <n v="0"/>
    <n v="0"/>
    <n v="0"/>
    <n v="0.4"/>
    <m/>
    <n v="0"/>
    <n v="0"/>
    <n v="0"/>
    <n v="0"/>
    <n v="0"/>
    <n v="0"/>
    <n v="0"/>
    <n v="0"/>
    <n v="0"/>
    <n v="0"/>
    <n v="0"/>
    <n v="0"/>
    <n v="0"/>
    <m/>
    <n v="0"/>
    <n v="0"/>
    <m/>
    <m/>
    <n v="2.5"/>
    <s v="Geriatric Mental Health Outreach Clinicians (2.5FTE)"/>
    <n v="0.4"/>
    <n v="2.5"/>
    <m/>
    <s v=""/>
    <s v="Long Term Care"/>
    <x v="2"/>
    <m/>
    <x v="2"/>
    <m/>
    <m/>
    <x v="1"/>
    <s v="English"/>
    <x v="0"/>
    <m/>
    <m/>
    <x v="2"/>
    <m/>
    <m/>
    <x v="2"/>
    <m/>
    <m/>
    <x v="1"/>
    <m/>
    <m/>
    <x v="1"/>
    <m/>
    <m/>
    <m/>
    <m/>
    <s v="Yes"/>
    <s v="Cheryl.Simpson@uhn.ca"/>
    <m/>
    <n v="0"/>
    <n v="1"/>
  </r>
  <r>
    <s v="Asset04001"/>
    <m/>
    <m/>
    <m/>
    <m/>
    <m/>
    <x v="3"/>
    <x v="118"/>
    <m/>
    <x v="2"/>
    <m/>
    <s v="Long Term Care Outreach"/>
    <m/>
    <x v="3"/>
    <m/>
    <x v="7"/>
    <x v="8"/>
    <m/>
    <m/>
    <m/>
    <m/>
    <m/>
    <m/>
    <n v="359"/>
    <n v="1452"/>
    <n v="0"/>
    <n v="1703"/>
    <n v="3155"/>
    <x v="0"/>
    <n v="0"/>
    <n v="0"/>
    <s v="Weekdays;"/>
    <n v="21"/>
    <m/>
    <s v="700 Gordon Street"/>
    <x v="48"/>
    <x v="0"/>
    <x v="129"/>
    <m/>
    <m/>
    <m/>
    <m/>
    <x v="0"/>
    <m/>
    <m/>
    <m/>
    <m/>
    <m/>
    <m/>
    <s v="1950 hours annually (37.5 hours per week)"/>
    <m/>
    <n v="0"/>
    <n v="0"/>
    <n v="0"/>
    <n v="0"/>
    <n v="0.2"/>
    <m/>
    <n v="0"/>
    <n v="0"/>
    <n v="0"/>
    <n v="0"/>
    <n v="0"/>
    <n v="0"/>
    <n v="0"/>
    <n v="0"/>
    <n v="0"/>
    <n v="0"/>
    <n v="3"/>
    <n v="0"/>
    <n v="0"/>
    <m/>
    <n v="0"/>
    <n v="0"/>
    <m/>
    <m/>
    <n v="1"/>
    <s v="Behaviour Therapist"/>
    <n v="3.2"/>
    <n v="4"/>
    <m/>
    <s v="100%"/>
    <s v="long term care home, specialist"/>
    <x v="2"/>
    <m/>
    <x v="2"/>
    <m/>
    <m/>
    <x v="1"/>
    <s v="English"/>
    <x v="0"/>
    <m/>
    <m/>
    <x v="2"/>
    <m/>
    <m/>
    <x v="2"/>
    <m/>
    <m/>
    <x v="1"/>
    <m/>
    <m/>
    <x v="1"/>
    <m/>
    <m/>
    <m/>
    <m/>
    <s v="Yes"/>
    <s v="johnstonki@ontarioshores.ca"/>
    <m/>
    <n v="0"/>
    <n v="1"/>
  </r>
  <r>
    <s v="Asset04066"/>
    <m/>
    <m/>
    <m/>
    <m/>
    <m/>
    <x v="3"/>
    <x v="48"/>
    <m/>
    <x v="2"/>
    <m/>
    <s v="Specialized Geriatric Servcies"/>
    <m/>
    <x v="3"/>
    <m/>
    <x v="7"/>
    <x v="8"/>
    <m/>
    <m/>
    <m/>
    <m/>
    <m/>
    <m/>
    <n v="155"/>
    <n v="225"/>
    <n v="14"/>
    <n v="5"/>
    <n v="244"/>
    <x v="0"/>
    <n v="0"/>
    <n v="0"/>
    <s v="Weekdays;"/>
    <n v="0"/>
    <m/>
    <s v="243 Consumers Road, 3rd Floor"/>
    <x v="7"/>
    <x v="0"/>
    <x v="50"/>
    <m/>
    <m/>
    <m/>
    <m/>
    <x v="1"/>
    <m/>
    <m/>
    <m/>
    <m/>
    <m/>
    <m/>
    <s v="1950 hours annually (37.5 hours per week)"/>
    <m/>
    <n v="0.1"/>
    <n v="0"/>
    <n v="0"/>
    <n v="0"/>
    <n v="1.6"/>
    <m/>
    <n v="0"/>
    <n v="0"/>
    <n v="0"/>
    <n v="0"/>
    <n v="0"/>
    <n v="0"/>
    <n v="0"/>
    <n v="0"/>
    <n v="0"/>
    <n v="0"/>
    <n v="0"/>
    <n v="0"/>
    <n v="0"/>
    <m/>
    <n v="0"/>
    <n v="0"/>
    <m/>
    <m/>
    <n v="0"/>
    <m/>
    <n v="1.7000000000000002"/>
    <n v="0"/>
    <m/>
    <s v="100%"/>
    <s v="- PCPs _x000a_- hospital _x000a_- ER_x000a_- LTC_x000a_- SGS clinics"/>
    <x v="2"/>
    <m/>
    <x v="2"/>
    <m/>
    <m/>
    <x v="1"/>
    <s v="English"/>
    <x v="0"/>
    <m/>
    <m/>
    <x v="2"/>
    <m/>
    <m/>
    <x v="2"/>
    <m/>
    <m/>
    <x v="1"/>
    <m/>
    <m/>
    <x v="1"/>
    <m/>
    <m/>
    <m/>
    <m/>
    <s v="Yes"/>
    <s v="william.underwood@nygh.on.ca"/>
    <m/>
    <n v="0"/>
    <n v="1"/>
  </r>
  <r>
    <s v="Asset03722"/>
    <m/>
    <m/>
    <m/>
    <m/>
    <m/>
    <x v="3"/>
    <x v="25"/>
    <m/>
    <x v="2"/>
    <m/>
    <s v="Geriatric Mental Health Outpatient Services - Outreach program"/>
    <m/>
    <x v="3"/>
    <m/>
    <x v="7"/>
    <x v="8"/>
    <m/>
    <m/>
    <m/>
    <m/>
    <m/>
    <m/>
    <n v="0"/>
    <n v="5400"/>
    <n v="0"/>
    <n v="0"/>
    <n v="5400"/>
    <x v="0"/>
    <n v="0"/>
    <n v="0"/>
    <s v="Weekdays;Saturday"/>
    <n v="14"/>
    <m/>
    <s v="80 Workman Way "/>
    <x v="7"/>
    <x v="0"/>
    <x v="24"/>
    <m/>
    <m/>
    <m/>
    <m/>
    <x v="1"/>
    <m/>
    <m/>
    <m/>
    <m/>
    <m/>
    <m/>
    <s v="1950 hours annually (37.5 hours per week)"/>
    <m/>
    <n v="1"/>
    <n v="0"/>
    <n v="0"/>
    <n v="0"/>
    <n v="1.9"/>
    <m/>
    <n v="0"/>
    <n v="0"/>
    <n v="0"/>
    <n v="0"/>
    <n v="0"/>
    <n v="0"/>
    <n v="0"/>
    <n v="0"/>
    <n v="0"/>
    <n v="0"/>
    <n v="5"/>
    <n v="0"/>
    <n v="0"/>
    <m/>
    <n v="0"/>
    <n v="0"/>
    <m/>
    <m/>
    <n v="0"/>
    <m/>
    <n v="7.9"/>
    <n v="5"/>
    <m/>
    <s v="75% to &lt;100%"/>
    <s v=""/>
    <x v="2"/>
    <m/>
    <x v="2"/>
    <m/>
    <m/>
    <x v="1"/>
    <s v="English;French"/>
    <x v="0"/>
    <m/>
    <m/>
    <x v="2"/>
    <m/>
    <m/>
    <x v="2"/>
    <m/>
    <m/>
    <x v="1"/>
    <m/>
    <m/>
    <x v="1"/>
    <m/>
    <m/>
    <m/>
    <m/>
    <s v="Yes"/>
    <s v="kimberly.martin@camh.ca"/>
    <m/>
    <n v="0"/>
    <n v="1"/>
  </r>
  <r>
    <s v="Asset04166"/>
    <m/>
    <m/>
    <m/>
    <m/>
    <m/>
    <x v="3"/>
    <x v="122"/>
    <m/>
    <x v="2"/>
    <m/>
    <s v="Seniors Mental Health Outreach Team"/>
    <m/>
    <x v="3"/>
    <m/>
    <x v="7"/>
    <x v="8"/>
    <m/>
    <m/>
    <m/>
    <m/>
    <m/>
    <m/>
    <n v="2011"/>
    <n v="5923"/>
    <n v="4251"/>
    <n v="0"/>
    <n v="10174"/>
    <x v="0"/>
    <n v="0"/>
    <n v="0"/>
    <s v="Weekdays;"/>
    <n v="30.3"/>
    <m/>
    <s v="1473 John Counter Blvd, Unit 301"/>
    <x v="62"/>
    <x v="0"/>
    <x v="131"/>
    <m/>
    <m/>
    <m/>
    <m/>
    <x v="0"/>
    <m/>
    <m/>
    <m/>
    <m/>
    <m/>
    <m/>
    <s v="1950 hours annually (37.5 hours per week)"/>
    <m/>
    <n v="0"/>
    <n v="0"/>
    <n v="0"/>
    <n v="0"/>
    <n v="3.34"/>
    <m/>
    <n v="0"/>
    <n v="2"/>
    <n v="0"/>
    <n v="0"/>
    <n v="0"/>
    <n v="0"/>
    <n v="0"/>
    <n v="0"/>
    <n v="0"/>
    <n v="0"/>
    <n v="19"/>
    <n v="0"/>
    <n v="1"/>
    <m/>
    <n v="0"/>
    <n v="0"/>
    <m/>
    <m/>
    <n v="0"/>
    <s v="RNs divided across sites as follows (all other FTEs shared)_x000a_1.  5.0 FTE RNs_x000a_     1.0 FTE RN Central Access_x000a_2.. 4.0 FTE RNs_x000a_      1.0 FTE RN Central Access_x000a_3. 7.0 FTE RNs_x000a_    1.0 FTE RN Central Access"/>
    <n v="25.34"/>
    <n v="22"/>
    <m/>
    <s v=""/>
    <s v="We work in a shared care model and therefore require a referral from a physician or NP. Referral sources include primary care (physicians/NPs), walk-in clinics as we have a number of people without primary care; hospitals; LTCHs; Ontario Health at Home (with permission from PCP)"/>
    <x v="2"/>
    <m/>
    <x v="2"/>
    <m/>
    <m/>
    <x v="1"/>
    <s v="English;French"/>
    <x v="0"/>
    <m/>
    <m/>
    <x v="2"/>
    <m/>
    <m/>
    <x v="2"/>
    <m/>
    <m/>
    <x v="1"/>
    <m/>
    <m/>
    <x v="1"/>
    <m/>
    <m/>
    <s v="Video calls are included in the total number of visits. Unable to extract exact #3 of caregivers served is an estimateContinue to see the burden of illness and risk increase as welll as the complexity of clinical and social situations.Seeing impact of people without primary care-takes more time"/>
    <m/>
    <s v="Yes"/>
    <s v="websters@providencecare.ca"/>
    <m/>
    <n v="0"/>
    <n v="1"/>
  </r>
  <r>
    <s v="Asset03741"/>
    <m/>
    <m/>
    <m/>
    <m/>
    <m/>
    <x v="3"/>
    <x v="73"/>
    <m/>
    <x v="2"/>
    <m/>
    <s v="Geriatric Psychiatry Outreach to Long Term Care"/>
    <m/>
    <x v="3"/>
    <m/>
    <x v="7"/>
    <x v="8"/>
    <m/>
    <m/>
    <m/>
    <m/>
    <m/>
    <m/>
    <n v="3794"/>
    <n v="12173"/>
    <n v="0"/>
    <n v="0"/>
    <n v="12173"/>
    <x v="0"/>
    <n v="4915"/>
    <n v="0"/>
    <m/>
    <n v="30.6"/>
    <m/>
    <s v="1145 Carling Ave"/>
    <x v="11"/>
    <x v="0"/>
    <x v="80"/>
    <m/>
    <m/>
    <m/>
    <m/>
    <x v="0"/>
    <m/>
    <m/>
    <m/>
    <m/>
    <m/>
    <m/>
    <s v="1950 hours annually (37.5 hours per week)"/>
    <m/>
    <n v="4.75"/>
    <n v="0"/>
    <n v="0"/>
    <n v="0"/>
    <n v="0"/>
    <m/>
    <n v="0"/>
    <n v="0"/>
    <n v="0"/>
    <n v="0"/>
    <n v="0"/>
    <n v="0"/>
    <n v="0"/>
    <n v="0"/>
    <n v="0"/>
    <n v="0"/>
    <n v="28.3"/>
    <n v="6"/>
    <n v="1.5"/>
    <m/>
    <n v="0"/>
    <n v="0"/>
    <m/>
    <m/>
    <n v="0"/>
    <m/>
    <n v="40.549999999999997"/>
    <n v="35.799999999999997"/>
    <m/>
    <s v="100%"/>
    <s v=""/>
    <x v="2"/>
    <m/>
    <x v="2"/>
    <m/>
    <m/>
    <x v="1"/>
    <s v="English;French"/>
    <x v="0"/>
    <m/>
    <m/>
    <x v="2"/>
    <m/>
    <m/>
    <x v="2"/>
    <m/>
    <m/>
    <x v="1"/>
    <m/>
    <m/>
    <x v="1"/>
    <m/>
    <m/>
    <s v="Psychogeriatric resource consultant: 1.0 FTE Behavioural Therapists: 5.70 FTE Program evaluation coordinator (BA): 1.0"/>
    <m/>
    <s v="Yes"/>
    <s v="nathalie.azzi@theroyal.ca"/>
    <m/>
    <n v="0"/>
    <n v="1"/>
  </r>
  <r>
    <s v="Asset03745"/>
    <m/>
    <m/>
    <m/>
    <m/>
    <m/>
    <x v="3"/>
    <x v="73"/>
    <m/>
    <x v="2"/>
    <m/>
    <s v="Geriatric Day Hospital"/>
    <m/>
    <x v="3"/>
    <m/>
    <x v="52"/>
    <x v="3"/>
    <m/>
    <m/>
    <m/>
    <m/>
    <m/>
    <m/>
    <n v="107"/>
    <n v="2477"/>
    <n v="0"/>
    <n v="0"/>
    <n v="2477"/>
    <x v="0"/>
    <n v="45"/>
    <n v="87.6"/>
    <s v="Weekdays;"/>
    <n v="14"/>
    <m/>
    <s v="1145 Carling Ave"/>
    <x v="11"/>
    <x v="0"/>
    <x v="80"/>
    <m/>
    <m/>
    <m/>
    <m/>
    <x v="0"/>
    <m/>
    <m/>
    <m/>
    <m/>
    <m/>
    <m/>
    <s v="1950 hours annually (37.5 hours per week)"/>
    <m/>
    <n v="2"/>
    <n v="0"/>
    <n v="0.3"/>
    <n v="0"/>
    <n v="0"/>
    <m/>
    <n v="0"/>
    <n v="1.25"/>
    <n v="0"/>
    <n v="0"/>
    <n v="0"/>
    <n v="0"/>
    <n v="0.5"/>
    <n v="0"/>
    <n v="0"/>
    <n v="0"/>
    <n v="3"/>
    <n v="0"/>
    <n v="2"/>
    <m/>
    <n v="0"/>
    <n v="1"/>
    <m/>
    <m/>
    <n v="0"/>
    <s v="Shared throughout Geriatric Psychiatry:                                     _x000a_Director Patient Care Services: 0.70 FTE                                                             _x000a_Secretary III: 2.0 FTE"/>
    <n v="10.050000000000001"/>
    <n v="8.0500000000000007"/>
    <m/>
    <s v="100%"/>
    <s v=""/>
    <x v="2"/>
    <m/>
    <x v="2"/>
    <m/>
    <m/>
    <x v="1"/>
    <s v="English;French"/>
    <x v="0"/>
    <m/>
    <m/>
    <x v="2"/>
    <m/>
    <m/>
    <x v="2"/>
    <m/>
    <m/>
    <x v="1"/>
    <m/>
    <m/>
    <x v="1"/>
    <m/>
    <m/>
    <m/>
    <m/>
    <s v="Yes"/>
    <s v="nathalie.azzi@theroyal.ca"/>
    <m/>
    <n v="0"/>
    <n v="1"/>
  </r>
  <r>
    <s v="Asset04207"/>
    <m/>
    <m/>
    <m/>
    <m/>
    <m/>
    <x v="3"/>
    <x v="7"/>
    <m/>
    <x v="2"/>
    <m/>
    <s v="Neuro Cognitive"/>
    <m/>
    <x v="3"/>
    <m/>
    <x v="52"/>
    <x v="3"/>
    <m/>
    <m/>
    <m/>
    <m/>
    <m/>
    <m/>
    <n v="0"/>
    <n v="83"/>
    <n v="1"/>
    <n v="0"/>
    <n v="84"/>
    <x v="0"/>
    <n v="0"/>
    <n v="0"/>
    <m/>
    <n v="0"/>
    <m/>
    <s v="2867 Ellesmere Rd"/>
    <x v="6"/>
    <x v="0"/>
    <x v="232"/>
    <m/>
    <m/>
    <m/>
    <m/>
    <x v="1"/>
    <m/>
    <m/>
    <m/>
    <m/>
    <m/>
    <m/>
    <s v="Other"/>
    <m/>
    <n v="0"/>
    <n v="0"/>
    <n v="0"/>
    <n v="0"/>
    <n v="0"/>
    <m/>
    <n v="0"/>
    <n v="0"/>
    <n v="0"/>
    <n v="0"/>
    <n v="0"/>
    <n v="0"/>
    <n v="0"/>
    <n v="0"/>
    <n v="0"/>
    <n v="0"/>
    <n v="0"/>
    <n v="0"/>
    <n v="0"/>
    <m/>
    <n v="0"/>
    <n v="0"/>
    <m/>
    <m/>
    <n v="0"/>
    <s v="Physicians: 0.093"/>
    <n v="0"/>
    <n v="0"/>
    <m/>
    <s v=""/>
    <s v="Consults from the GAIN clinic"/>
    <x v="2"/>
    <m/>
    <x v="2"/>
    <m/>
    <m/>
    <x v="1"/>
    <s v="English"/>
    <x v="0"/>
    <m/>
    <m/>
    <x v="2"/>
    <m/>
    <m/>
    <x v="2"/>
    <m/>
    <m/>
    <x v="1"/>
    <m/>
    <m/>
    <x v="1"/>
    <m/>
    <m/>
    <m/>
    <m/>
    <s v="Yes"/>
    <s v="sli2@shn.ca"/>
    <m/>
    <n v="0"/>
    <n v="1"/>
  </r>
  <r>
    <s v="Asset04292"/>
    <m/>
    <m/>
    <m/>
    <m/>
    <m/>
    <x v="3"/>
    <x v="54"/>
    <m/>
    <x v="2"/>
    <m/>
    <s v="Psychiatric Day Hospital"/>
    <m/>
    <x v="3"/>
    <m/>
    <x v="52"/>
    <x v="3"/>
    <m/>
    <m/>
    <m/>
    <m/>
    <m/>
    <m/>
    <n v="55"/>
    <n v="1237"/>
    <n v="17"/>
    <n v="371"/>
    <n v="1625"/>
    <x v="0"/>
    <n v="0"/>
    <n v="0"/>
    <s v="Weekdays;"/>
    <n v="0"/>
    <m/>
    <s v="3560 Bathurst St"/>
    <x v="7"/>
    <x v="0"/>
    <x v="58"/>
    <m/>
    <m/>
    <m/>
    <m/>
    <x v="1"/>
    <m/>
    <m/>
    <m/>
    <m/>
    <m/>
    <m/>
    <s v="1950 hours annually (37.5 hours per week)"/>
    <m/>
    <n v="0.49"/>
    <n v="0"/>
    <n v="0"/>
    <n v="0"/>
    <n v="0.59"/>
    <m/>
    <n v="0"/>
    <n v="0.32"/>
    <n v="0"/>
    <n v="0"/>
    <n v="0"/>
    <n v="0"/>
    <n v="0"/>
    <n v="0.02"/>
    <n v="0"/>
    <n v="0"/>
    <n v="0.66"/>
    <n v="0"/>
    <n v="0.6"/>
    <m/>
    <n v="0"/>
    <n v="0"/>
    <m/>
    <m/>
    <n v="0"/>
    <m/>
    <n v="2.68"/>
    <n v="1.6"/>
    <m/>
    <s v="100%"/>
    <s v=""/>
    <x v="2"/>
    <m/>
    <x v="2"/>
    <m/>
    <m/>
    <x v="1"/>
    <s v="English"/>
    <x v="0"/>
    <m/>
    <m/>
    <x v="2"/>
    <m/>
    <m/>
    <x v="2"/>
    <m/>
    <m/>
    <x v="1"/>
    <m/>
    <m/>
    <x v="1"/>
    <m/>
    <m/>
    <m/>
    <m/>
    <s v="Yes"/>
    <s v="programs@geriatricsontario.ca"/>
    <m/>
    <n v="1"/>
    <n v="1"/>
  </r>
  <r>
    <s v="Asset04260"/>
    <m/>
    <m/>
    <m/>
    <m/>
    <m/>
    <x v="3"/>
    <x v="80"/>
    <m/>
    <x v="2"/>
    <m/>
    <s v="Geriatric Telemedicine Program"/>
    <m/>
    <x v="3"/>
    <m/>
    <x v="53"/>
    <x v="4"/>
    <m/>
    <m/>
    <m/>
    <m/>
    <m/>
    <m/>
    <n v="297"/>
    <n v="192"/>
    <n v="192"/>
    <n v="547"/>
    <n v="931"/>
    <x v="0"/>
    <n v="0"/>
    <n v="0"/>
    <m/>
    <n v="45"/>
    <m/>
    <s v="35 Algoma Street North"/>
    <x v="45"/>
    <x v="0"/>
    <x v="89"/>
    <m/>
    <m/>
    <m/>
    <m/>
    <x v="4"/>
    <m/>
    <m/>
    <m/>
    <m/>
    <m/>
    <m/>
    <s v="1950 hours annually (37.5 hours per week)"/>
    <m/>
    <n v="0"/>
    <n v="0"/>
    <n v="0"/>
    <n v="0.15"/>
    <n v="0.01"/>
    <m/>
    <n v="0"/>
    <n v="0"/>
    <n v="0"/>
    <n v="0"/>
    <n v="0"/>
    <n v="0"/>
    <n v="0"/>
    <n v="0"/>
    <n v="0"/>
    <n v="0"/>
    <n v="1.5"/>
    <n v="0"/>
    <n v="0"/>
    <m/>
    <n v="0"/>
    <n v="0"/>
    <m/>
    <m/>
    <n v="0"/>
    <m/>
    <n v="1.66"/>
    <n v="1.5"/>
    <m/>
    <s v="75% to &lt;100%"/>
    <s v="Acute care and specialist referrals accepted."/>
    <x v="2"/>
    <m/>
    <x v="2"/>
    <m/>
    <m/>
    <x v="1"/>
    <s v="English"/>
    <x v="0"/>
    <m/>
    <m/>
    <x v="2"/>
    <m/>
    <m/>
    <x v="2"/>
    <m/>
    <m/>
    <x v="1"/>
    <m/>
    <m/>
    <x v="1"/>
    <m/>
    <m/>
    <s v="Geriatric medicine serves all of Northwestern Ontario.  Geriatric psychiatry serves District of Thunder Bay."/>
    <m/>
    <s v="Yes"/>
    <s v="divya.george@tbh.net"/>
    <m/>
    <n v="0"/>
    <n v="1"/>
  </r>
  <r>
    <s v="Asset03927"/>
    <m/>
    <m/>
    <m/>
    <m/>
    <m/>
    <x v="3"/>
    <x v="146"/>
    <m/>
    <x v="2"/>
    <m/>
    <s v="Geriatric Psychiatry Services Baycrest"/>
    <m/>
    <x v="3"/>
    <m/>
    <x v="53"/>
    <x v="4"/>
    <m/>
    <m/>
    <m/>
    <m/>
    <m/>
    <m/>
    <n v="0"/>
    <n v="0"/>
    <n v="0"/>
    <n v="0"/>
    <n v="0"/>
    <x v="0"/>
    <n v="0"/>
    <n v="0"/>
    <m/>
    <n v="0"/>
    <m/>
    <s v="612 Portage Ave."/>
    <x v="77"/>
    <x v="0"/>
    <x v="159"/>
    <m/>
    <m/>
    <m/>
    <m/>
    <x v="4"/>
    <m/>
    <m/>
    <m/>
    <m/>
    <m/>
    <m/>
    <s v="1950 hours annually (37.5 hours per week)"/>
    <m/>
    <n v="0"/>
    <n v="0"/>
    <n v="0"/>
    <n v="0"/>
    <n v="0"/>
    <m/>
    <n v="0"/>
    <n v="0"/>
    <n v="0"/>
    <n v="0"/>
    <n v="0"/>
    <n v="0"/>
    <n v="0"/>
    <n v="0"/>
    <n v="0"/>
    <n v="0"/>
    <n v="0"/>
    <n v="0"/>
    <n v="0"/>
    <m/>
    <n v="0"/>
    <n v="0"/>
    <m/>
    <m/>
    <n v="0"/>
    <m/>
    <n v="0"/>
    <n v="0"/>
    <m/>
    <s v="75% to &lt;100%"/>
    <s v="Any Nurse Practitioner or Physician referral"/>
    <x v="2"/>
    <m/>
    <x v="2"/>
    <m/>
    <m/>
    <x v="1"/>
    <s v="English"/>
    <x v="0"/>
    <m/>
    <m/>
    <x v="2"/>
    <m/>
    <m/>
    <x v="2"/>
    <m/>
    <m/>
    <x v="1"/>
    <m/>
    <m/>
    <x v="1"/>
    <m/>
    <m/>
    <m/>
    <m/>
    <s v="Yes"/>
    <s v="phyatt@cmhaff.ca"/>
    <m/>
    <n v="0"/>
    <n v="1"/>
  </r>
  <r>
    <s v="Asset04293"/>
    <m/>
    <m/>
    <m/>
    <m/>
    <m/>
    <x v="3"/>
    <x v="54"/>
    <m/>
    <x v="2"/>
    <m/>
    <s v="Telepsychiatry Service"/>
    <m/>
    <x v="3"/>
    <m/>
    <x v="53"/>
    <x v="4"/>
    <m/>
    <m/>
    <m/>
    <m/>
    <m/>
    <m/>
    <n v="136"/>
    <n v="89"/>
    <n v="0"/>
    <n v="166"/>
    <n v="255"/>
    <x v="0"/>
    <n v="0"/>
    <n v="0"/>
    <m/>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m/>
    <m/>
    <s v="Yes"/>
    <s v="programs@geriatricsontario.ca"/>
    <m/>
    <n v="1"/>
    <n v="1"/>
  </r>
  <r>
    <s v="Asset04259"/>
    <m/>
    <m/>
    <m/>
    <m/>
    <m/>
    <x v="3"/>
    <x v="80"/>
    <m/>
    <x v="2"/>
    <m/>
    <s v="Seniors' Outpatient Services - Geriatric Medicine Rapid Access Clinic"/>
    <m/>
    <x v="3"/>
    <m/>
    <x v="59"/>
    <x v="0"/>
    <m/>
    <m/>
    <m/>
    <m/>
    <m/>
    <m/>
    <n v="5"/>
    <n v="5"/>
    <n v="0"/>
    <n v="0"/>
    <n v="5"/>
    <x v="0"/>
    <n v="0"/>
    <n v="0"/>
    <m/>
    <n v="7"/>
    <m/>
    <s v="35 Algoma Street North"/>
    <x v="45"/>
    <x v="0"/>
    <x v="89"/>
    <m/>
    <m/>
    <m/>
    <m/>
    <x v="4"/>
    <m/>
    <m/>
    <m/>
    <m/>
    <m/>
    <m/>
    <s v="1950 hours annually (37.5 hours per week)"/>
    <m/>
    <n v="0"/>
    <n v="0"/>
    <n v="0"/>
    <n v="0.01"/>
    <n v="0"/>
    <m/>
    <n v="0"/>
    <n v="0"/>
    <n v="0"/>
    <n v="0"/>
    <n v="0"/>
    <n v="0"/>
    <n v="0"/>
    <n v="0"/>
    <n v="0"/>
    <n v="0"/>
    <n v="0.01"/>
    <n v="0"/>
    <n v="0"/>
    <m/>
    <n v="0"/>
    <n v="0"/>
    <m/>
    <m/>
    <n v="0"/>
    <m/>
    <n v="0.02"/>
    <n v="0.01"/>
    <m/>
    <s v="100%"/>
    <s v=""/>
    <x v="2"/>
    <m/>
    <x v="2"/>
    <m/>
    <m/>
    <x v="1"/>
    <s v="English"/>
    <x v="0"/>
    <m/>
    <m/>
    <x v="2"/>
    <m/>
    <m/>
    <x v="2"/>
    <m/>
    <m/>
    <x v="1"/>
    <m/>
    <m/>
    <x v="1"/>
    <m/>
    <m/>
    <s v="Any language available with translation services."/>
    <m/>
    <s v="Yes"/>
    <s v="divya.george@tbh.net"/>
    <m/>
    <n v="0"/>
    <n v="1"/>
  </r>
  <r>
    <s v="Asset03888"/>
    <m/>
    <m/>
    <m/>
    <m/>
    <m/>
    <x v="3"/>
    <x v="48"/>
    <m/>
    <x v="2"/>
    <m/>
    <s v="Specialized Geriatric Services"/>
    <m/>
    <x v="3"/>
    <m/>
    <x v="54"/>
    <x v="4"/>
    <m/>
    <m/>
    <m/>
    <m/>
    <m/>
    <m/>
    <n v="424"/>
    <n v="1305"/>
    <n v="134"/>
    <n v="55"/>
    <n v="1494"/>
    <x v="0"/>
    <n v="0"/>
    <n v="0"/>
    <m/>
    <n v="0"/>
    <m/>
    <s v="243 Consumers Road, 3rd Floor"/>
    <x v="7"/>
    <x v="0"/>
    <x v="50"/>
    <m/>
    <m/>
    <m/>
    <m/>
    <x v="1"/>
    <m/>
    <m/>
    <m/>
    <m/>
    <m/>
    <m/>
    <s v="1950 hours annually (37.5 hours per week)"/>
    <m/>
    <n v="0"/>
    <n v="0"/>
    <n v="0"/>
    <n v="0.95"/>
    <n v="0"/>
    <m/>
    <n v="0"/>
    <n v="0"/>
    <n v="0"/>
    <n v="0"/>
    <n v="0"/>
    <n v="0"/>
    <n v="0"/>
    <n v="0"/>
    <n v="0"/>
    <n v="0"/>
    <n v="0"/>
    <n v="0"/>
    <n v="0"/>
    <m/>
    <n v="0"/>
    <n v="0"/>
    <m/>
    <m/>
    <n v="0"/>
    <m/>
    <n v="0.95"/>
    <n v="0"/>
    <m/>
    <s v="75% to &lt;100%"/>
    <s v="-GP_x000a_-inpatient_x000a_-ER_x000a_-specialists_x000a_-RH_x000a_-NPs"/>
    <x v="2"/>
    <m/>
    <x v="2"/>
    <m/>
    <m/>
    <x v="1"/>
    <s v="English"/>
    <x v="0"/>
    <m/>
    <m/>
    <x v="2"/>
    <m/>
    <m/>
    <x v="2"/>
    <m/>
    <m/>
    <x v="1"/>
    <m/>
    <m/>
    <x v="1"/>
    <m/>
    <m/>
    <s v="-The total FTE is a summary of physician coverage for the Geriatric Medicine, memory, osteoporosis and Parkinson's clninics- osteoporosis clinic can be 55 and up and memory clinic can be 60 and up- catchment in place"/>
    <m/>
    <s v="Yes"/>
    <s v="Janet.Oliver@nygh.on.ca"/>
    <m/>
    <n v="0"/>
    <n v="1"/>
  </r>
  <r>
    <s v="Asset04226"/>
    <m/>
    <m/>
    <m/>
    <m/>
    <m/>
    <x v="3"/>
    <x v="33"/>
    <m/>
    <x v="2"/>
    <m/>
    <s v="Geriatricians"/>
    <m/>
    <x v="3"/>
    <m/>
    <x v="54"/>
    <x v="4"/>
    <m/>
    <m/>
    <m/>
    <m/>
    <m/>
    <m/>
    <n v="0"/>
    <n v="0"/>
    <n v="0"/>
    <n v="0"/>
    <n v="0"/>
    <x v="0"/>
    <n v="0"/>
    <n v="0"/>
    <m/>
    <n v="0"/>
    <m/>
    <s v="1235 Wilson Ave."/>
    <x v="7"/>
    <x v="0"/>
    <x v="32"/>
    <m/>
    <m/>
    <m/>
    <m/>
    <x v="1"/>
    <m/>
    <m/>
    <m/>
    <m/>
    <m/>
    <m/>
    <s v="1950 hours annually (37.5 hours per week)"/>
    <m/>
    <n v="0"/>
    <n v="0"/>
    <n v="0"/>
    <n v="6"/>
    <n v="0"/>
    <m/>
    <n v="0"/>
    <n v="0"/>
    <n v="0"/>
    <n v="0"/>
    <n v="0"/>
    <n v="0"/>
    <n v="0"/>
    <n v="0"/>
    <n v="0"/>
    <n v="0"/>
    <n v="0"/>
    <n v="0"/>
    <n v="0"/>
    <m/>
    <n v="0"/>
    <n v="0"/>
    <m/>
    <m/>
    <n v="0"/>
    <m/>
    <n v="6"/>
    <n v="0"/>
    <m/>
    <s v="100%"/>
    <s v=""/>
    <x v="2"/>
    <m/>
    <x v="2"/>
    <m/>
    <m/>
    <x v="1"/>
    <s v="English"/>
    <x v="0"/>
    <m/>
    <m/>
    <x v="2"/>
    <m/>
    <m/>
    <x v="2"/>
    <m/>
    <m/>
    <x v="1"/>
    <m/>
    <m/>
    <x v="1"/>
    <m/>
    <m/>
    <m/>
    <m/>
    <s v="Yes"/>
    <s v="Ppodolski@hrh.ca"/>
    <m/>
    <n v="0"/>
    <n v="1"/>
  </r>
  <r>
    <s v="Asset04139"/>
    <m/>
    <m/>
    <m/>
    <m/>
    <m/>
    <x v="3"/>
    <x v="12"/>
    <m/>
    <x v="2"/>
    <m/>
    <s v="Geriatrics"/>
    <m/>
    <x v="3"/>
    <m/>
    <x v="54"/>
    <x v="4"/>
    <m/>
    <m/>
    <m/>
    <m/>
    <m/>
    <m/>
    <n v="0"/>
    <n v="0"/>
    <n v="0"/>
    <n v="0"/>
    <n v="0"/>
    <x v="0"/>
    <n v="0"/>
    <n v="0"/>
    <s v="Both"/>
    <n v="0"/>
    <m/>
    <s v="201 Georgian Drive"/>
    <x v="10"/>
    <x v="0"/>
    <x v="12"/>
    <m/>
    <m/>
    <m/>
    <m/>
    <x v="2"/>
    <m/>
    <m/>
    <m/>
    <m/>
    <m/>
    <m/>
    <s v="1950 hours annually (37.5 hours per week)"/>
    <m/>
    <n v="0"/>
    <n v="0"/>
    <n v="0"/>
    <n v="0.75"/>
    <n v="0"/>
    <m/>
    <n v="0"/>
    <n v="0"/>
    <n v="0"/>
    <n v="0"/>
    <n v="0"/>
    <n v="0"/>
    <n v="0"/>
    <n v="0"/>
    <n v="0"/>
    <n v="0"/>
    <n v="0"/>
    <n v="0"/>
    <n v="0"/>
    <m/>
    <n v="0"/>
    <n v="0"/>
    <m/>
    <m/>
    <n v="0"/>
    <m/>
    <n v="0.75"/>
    <n v="0"/>
    <m/>
    <s v=""/>
    <s v=""/>
    <x v="2"/>
    <m/>
    <x v="2"/>
    <m/>
    <m/>
    <x v="1"/>
    <s v="English"/>
    <x v="0"/>
    <m/>
    <m/>
    <x v="2"/>
    <m/>
    <m/>
    <x v="2"/>
    <m/>
    <m/>
    <x v="1"/>
    <m/>
    <m/>
    <x v="1"/>
    <m/>
    <m/>
    <m/>
    <m/>
    <s v="Yes"/>
    <s v="FletcherT@rvh.on.ca"/>
    <m/>
    <n v="0"/>
    <n v="1"/>
  </r>
  <r>
    <s v="Asset03680"/>
    <m/>
    <m/>
    <m/>
    <m/>
    <m/>
    <x v="3"/>
    <x v="15"/>
    <m/>
    <x v="2"/>
    <m/>
    <s v="Geriatric Consult Service - Mackenzie Richmond Hill and Cortellucci Sites"/>
    <m/>
    <x v="3"/>
    <m/>
    <x v="54"/>
    <x v="4"/>
    <m/>
    <m/>
    <m/>
    <m/>
    <m/>
    <m/>
    <n v="1031"/>
    <n v="2129"/>
    <n v="0"/>
    <n v="0"/>
    <n v="2129"/>
    <x v="0"/>
    <n v="0"/>
    <n v="0"/>
    <s v="Weekdays;"/>
    <n v="0"/>
    <m/>
    <s v="10 Trench Street"/>
    <x v="13"/>
    <x v="0"/>
    <x v="15"/>
    <m/>
    <m/>
    <m/>
    <m/>
    <x v="2"/>
    <m/>
    <m/>
    <m/>
    <m/>
    <m/>
    <m/>
    <s v="1950 hours annually (37.5 hours per week)"/>
    <m/>
    <n v="0"/>
    <n v="0"/>
    <n v="0"/>
    <n v="1"/>
    <n v="0"/>
    <m/>
    <n v="1"/>
    <n v="0"/>
    <n v="0"/>
    <n v="0"/>
    <n v="0"/>
    <n v="0"/>
    <n v="0"/>
    <n v="0"/>
    <n v="0"/>
    <n v="0"/>
    <n v="0"/>
    <n v="0.6"/>
    <n v="0"/>
    <m/>
    <n v="0"/>
    <n v="0"/>
    <m/>
    <m/>
    <n v="0"/>
    <m/>
    <n v="2.6"/>
    <n v="1.6"/>
    <m/>
    <s v="100%"/>
    <s v="Data combines Mackenzie Health and Cortelucci Vaughan sites."/>
    <x v="2"/>
    <m/>
    <x v="2"/>
    <m/>
    <m/>
    <x v="1"/>
    <s v="English"/>
    <x v="0"/>
    <m/>
    <m/>
    <x v="2"/>
    <m/>
    <m/>
    <x v="2"/>
    <m/>
    <m/>
    <x v="1"/>
    <m/>
    <m/>
    <x v="1"/>
    <m/>
    <m/>
    <m/>
    <m/>
    <s v="Yes"/>
    <s v="teresa.sitlani@mackenziehealth.ca"/>
    <m/>
    <n v="0"/>
    <n v="1"/>
  </r>
  <r>
    <s v="Asset04160"/>
    <m/>
    <m/>
    <m/>
    <m/>
    <m/>
    <x v="3"/>
    <x v="26"/>
    <m/>
    <x v="2"/>
    <m/>
    <s v="Geriatricians"/>
    <m/>
    <x v="3"/>
    <m/>
    <x v="54"/>
    <x v="4"/>
    <m/>
    <m/>
    <m/>
    <m/>
    <m/>
    <m/>
    <n v="659"/>
    <n v="789"/>
    <n v="0"/>
    <n v="0"/>
    <n v="789"/>
    <x v="0"/>
    <n v="0"/>
    <n v="0"/>
    <s v="Weekdays;"/>
    <n v="1"/>
    <m/>
    <s v="3045 Baseline Rd"/>
    <x v="11"/>
    <x v="0"/>
    <x v="25"/>
    <m/>
    <m/>
    <m/>
    <m/>
    <x v="0"/>
    <m/>
    <m/>
    <m/>
    <m/>
    <m/>
    <m/>
    <s v="1950 hours annually (37.5 hours per week)"/>
    <m/>
    <n v="0"/>
    <n v="0"/>
    <n v="0"/>
    <n v="1.6"/>
    <n v="0"/>
    <m/>
    <n v="0"/>
    <n v="0"/>
    <n v="0"/>
    <n v="0"/>
    <n v="0"/>
    <n v="0"/>
    <n v="0"/>
    <n v="0"/>
    <n v="0"/>
    <n v="0"/>
    <n v="0"/>
    <n v="0"/>
    <n v="0"/>
    <m/>
    <n v="0"/>
    <n v="0"/>
    <m/>
    <m/>
    <n v="0"/>
    <m/>
    <n v="1.6"/>
    <n v="0"/>
    <m/>
    <s v="100%"/>
    <s v="Any QCH in-patient physician"/>
    <x v="2"/>
    <m/>
    <x v="2"/>
    <m/>
    <m/>
    <x v="1"/>
    <s v="English"/>
    <x v="0"/>
    <m/>
    <m/>
    <x v="2"/>
    <m/>
    <m/>
    <x v="2"/>
    <m/>
    <m/>
    <x v="1"/>
    <m/>
    <m/>
    <x v="1"/>
    <m/>
    <m/>
    <m/>
    <m/>
    <s v="Yes"/>
    <s v="spearce@qch.on.ca"/>
    <m/>
    <n v="0"/>
    <n v="1"/>
  </r>
  <r>
    <s v="Asset03682"/>
    <m/>
    <m/>
    <m/>
    <m/>
    <m/>
    <x v="3"/>
    <x v="15"/>
    <m/>
    <x v="2"/>
    <m/>
    <s v="HELP"/>
    <m/>
    <x v="3"/>
    <m/>
    <x v="4"/>
    <x v="4"/>
    <m/>
    <m/>
    <m/>
    <m/>
    <m/>
    <m/>
    <n v="309"/>
    <n v="1950"/>
    <n v="0"/>
    <n v="0"/>
    <n v="1950"/>
    <x v="0"/>
    <n v="0"/>
    <n v="0"/>
    <m/>
    <n v="0"/>
    <m/>
    <s v="10 Trench Street"/>
    <x v="13"/>
    <x v="0"/>
    <x v="15"/>
    <m/>
    <m/>
    <m/>
    <m/>
    <x v="2"/>
    <m/>
    <m/>
    <m/>
    <m/>
    <m/>
    <m/>
    <s v="1950 hours annually (37.5 hours per week)"/>
    <m/>
    <n v="0"/>
    <n v="0"/>
    <n v="0"/>
    <n v="0"/>
    <n v="0"/>
    <m/>
    <n v="0"/>
    <n v="0"/>
    <n v="0"/>
    <n v="0"/>
    <n v="0"/>
    <n v="0"/>
    <n v="0"/>
    <n v="0"/>
    <n v="0"/>
    <n v="0"/>
    <n v="0"/>
    <n v="0"/>
    <n v="0"/>
    <m/>
    <n v="0"/>
    <n v="0.8"/>
    <m/>
    <m/>
    <n v="0"/>
    <m/>
    <n v="0.8"/>
    <n v="0.8"/>
    <m/>
    <s v="100%"/>
    <s v="Inpatient referrals, in addition to emergency dept referrals."/>
    <x v="2"/>
    <m/>
    <x v="2"/>
    <m/>
    <m/>
    <x v="1"/>
    <s v="English"/>
    <x v="0"/>
    <m/>
    <m/>
    <x v="2"/>
    <m/>
    <m/>
    <x v="2"/>
    <m/>
    <m/>
    <x v="1"/>
    <m/>
    <m/>
    <x v="1"/>
    <m/>
    <m/>
    <m/>
    <m/>
    <s v="Yes"/>
    <s v="teresa.sitlani@mackenziehealth.ca"/>
    <m/>
    <n v="0"/>
    <n v="1"/>
  </r>
  <r>
    <s v="Asset04080"/>
    <m/>
    <m/>
    <m/>
    <m/>
    <m/>
    <x v="3"/>
    <x v="88"/>
    <m/>
    <x v="2"/>
    <m/>
    <s v="Hospital Elder Life Program (HELP) - Oakville Trafalgar Memorial Hospital"/>
    <m/>
    <x v="3"/>
    <m/>
    <x v="4"/>
    <x v="4"/>
    <m/>
    <m/>
    <m/>
    <m/>
    <m/>
    <m/>
    <n v="0"/>
    <n v="3334"/>
    <n v="0"/>
    <n v="0"/>
    <n v="3334"/>
    <x v="0"/>
    <n v="0"/>
    <n v="0"/>
    <s v="Weekdays; Weekends"/>
    <n v="1"/>
    <m/>
    <s v="3001 Hospital Gate"/>
    <x v="49"/>
    <x v="0"/>
    <x v="97"/>
    <m/>
    <m/>
    <m/>
    <m/>
    <x v="2"/>
    <m/>
    <m/>
    <m/>
    <m/>
    <m/>
    <m/>
    <s v="1950 hours annually (37.5 hours per week)"/>
    <m/>
    <n v="0"/>
    <n v="0"/>
    <n v="0"/>
    <n v="0"/>
    <n v="0"/>
    <m/>
    <n v="0"/>
    <n v="0"/>
    <n v="0"/>
    <n v="0"/>
    <n v="0"/>
    <n v="0"/>
    <n v="1"/>
    <n v="0"/>
    <n v="0"/>
    <n v="0"/>
    <n v="0"/>
    <n v="0"/>
    <n v="0"/>
    <m/>
    <n v="0"/>
    <n v="0"/>
    <m/>
    <m/>
    <n v="0"/>
    <m/>
    <n v="1"/>
    <n v="1"/>
    <m/>
    <s v="100%"/>
    <s v="Elder Life Specialist case finding. Hospital physicians, nursing and geriatricians. _x000a_All Inpatient Medical Teams."/>
    <x v="2"/>
    <m/>
    <x v="2"/>
    <m/>
    <m/>
    <x v="1"/>
    <s v="English;French"/>
    <x v="0"/>
    <m/>
    <m/>
    <x v="2"/>
    <m/>
    <m/>
    <x v="2"/>
    <m/>
    <m/>
    <x v="1"/>
    <m/>
    <m/>
    <x v="1"/>
    <m/>
    <m/>
    <s v="Availability of language services across the organization to support all programs. Services offered to all patients that meet criteria.  Halton Healthcare is required to provide emergent treatment for all patients requiring emergent care. Hospital Elder Life Program (HELP) is designed to prevent delirium by keeping hospitalized seniors oriented to their surroundings, meeting their needs for nutrition, fluids, and sleep, and keeping them mobile within the limitations of their physical condition.  HELP’s innovative design utilizes Elder Life Specialists and a large, well-organized and specially trained volunteer group to meet the patients’ needs."/>
    <m/>
    <s v="Yes"/>
    <s v="rpolacco@haltonhealthcare.com"/>
    <m/>
    <n v="0"/>
    <n v="1"/>
  </r>
  <r>
    <s v="Asset04228"/>
    <m/>
    <m/>
    <m/>
    <m/>
    <m/>
    <x v="3"/>
    <x v="33"/>
    <m/>
    <x v="2"/>
    <m/>
    <s v="Hospital Elder Life Program (HELP) HRH HEART"/>
    <m/>
    <x v="3"/>
    <m/>
    <x v="4"/>
    <x v="4"/>
    <m/>
    <m/>
    <m/>
    <m/>
    <m/>
    <m/>
    <n v="601"/>
    <n v="661"/>
    <n v="0"/>
    <n v="0"/>
    <n v="661"/>
    <x v="0"/>
    <n v="0"/>
    <n v="0"/>
    <s v="Weekdays; Weekends"/>
    <n v="1"/>
    <m/>
    <s v="1235 Wilson Ave."/>
    <x v="7"/>
    <x v="0"/>
    <x v="32"/>
    <m/>
    <m/>
    <m/>
    <m/>
    <x v="1"/>
    <m/>
    <m/>
    <m/>
    <m/>
    <m/>
    <m/>
    <s v="1950 hours annually (37.5 hours per week)"/>
    <m/>
    <n v="0"/>
    <n v="0"/>
    <n v="0"/>
    <n v="0"/>
    <n v="0"/>
    <m/>
    <n v="0"/>
    <n v="2.4"/>
    <n v="1.4"/>
    <n v="0"/>
    <n v="0"/>
    <n v="0"/>
    <n v="2.4"/>
    <n v="1.4"/>
    <n v="0"/>
    <n v="0"/>
    <n v="0"/>
    <n v="1.4"/>
    <n v="0"/>
    <m/>
    <n v="0"/>
    <n v="0"/>
    <m/>
    <m/>
    <n v="0"/>
    <m/>
    <n v="9"/>
    <n v="9"/>
    <m/>
    <s v="100%"/>
    <s v=""/>
    <x v="2"/>
    <m/>
    <x v="2"/>
    <m/>
    <m/>
    <x v="1"/>
    <s v="English"/>
    <x v="0"/>
    <m/>
    <m/>
    <x v="2"/>
    <m/>
    <m/>
    <x v="2"/>
    <m/>
    <m/>
    <x v="1"/>
    <m/>
    <m/>
    <x v="1"/>
    <m/>
    <m/>
    <m/>
    <m/>
    <s v="Yes"/>
    <s v="Ppodolski@hrh.ca"/>
    <m/>
    <n v="0"/>
    <n v="1"/>
  </r>
  <r>
    <s v="Asset04078"/>
    <m/>
    <m/>
    <m/>
    <m/>
    <m/>
    <x v="3"/>
    <x v="111"/>
    <m/>
    <x v="2"/>
    <m/>
    <s v="Hospital Elder Life Program (HELP) - Milton District Hospital"/>
    <m/>
    <x v="3"/>
    <m/>
    <x v="4"/>
    <x v="4"/>
    <m/>
    <m/>
    <m/>
    <m/>
    <m/>
    <m/>
    <n v="204"/>
    <n v="2606"/>
    <n v="0"/>
    <n v="0"/>
    <n v="2606"/>
    <x v="0"/>
    <n v="0"/>
    <n v="0"/>
    <s v="Weekdays; Weekends"/>
    <n v="1"/>
    <m/>
    <s v="725 Bronte St. S"/>
    <x v="57"/>
    <x v="0"/>
    <x v="121"/>
    <m/>
    <m/>
    <m/>
    <m/>
    <x v="2"/>
    <m/>
    <m/>
    <m/>
    <m/>
    <m/>
    <m/>
    <s v="1950 hours annually (37.5 hours per week)"/>
    <m/>
    <n v="0"/>
    <n v="0"/>
    <n v="0"/>
    <n v="0"/>
    <n v="0"/>
    <m/>
    <n v="0"/>
    <n v="0"/>
    <n v="0"/>
    <n v="0"/>
    <n v="0"/>
    <n v="0"/>
    <n v="0.5"/>
    <n v="0"/>
    <n v="0"/>
    <n v="0"/>
    <n v="0"/>
    <n v="0"/>
    <n v="0"/>
    <m/>
    <n v="0"/>
    <n v="0"/>
    <m/>
    <m/>
    <n v="1"/>
    <s v="Volunteer supported program"/>
    <n v="0.5"/>
    <n v="1.5"/>
    <m/>
    <s v="100%"/>
    <s v="Elder Life Specialist case finding. Hospital physicians, nursing and geriatricians. _x000a_All Inpatient Medical Teams."/>
    <x v="2"/>
    <m/>
    <x v="2"/>
    <m/>
    <m/>
    <x v="1"/>
    <s v="English;French"/>
    <x v="0"/>
    <m/>
    <m/>
    <x v="2"/>
    <m/>
    <m/>
    <x v="2"/>
    <m/>
    <m/>
    <x v="1"/>
    <m/>
    <m/>
    <x v="1"/>
    <m/>
    <m/>
    <s v="Availability of language services across the organization to support all programs. Services offered to all patients that meet criteria.  Halton Healthcare is required to provide emergent treatment for all patients requiring emergent care. Hospital Elder Life Program (HELP) is designed to prevent delirium by keeping hospitalized seniors oriented to their surroundings, meeting their needs for nutrition, fluids, and sleep, and keeping them mobile within the limitations of their physical condition.  HELP’s innovative design utilizes Elder Life Specialists and a large, well-organized and specially trained volunteer group to meet the patients’ needs."/>
    <m/>
    <s v="Yes"/>
    <s v="rpolacco@haltonhealthcare.com"/>
    <m/>
    <n v="0"/>
    <n v="1"/>
  </r>
  <r>
    <s v="Asset03848"/>
    <m/>
    <m/>
    <m/>
    <m/>
    <m/>
    <x v="3"/>
    <x v="51"/>
    <m/>
    <x v="2"/>
    <m/>
    <s v="HELP"/>
    <m/>
    <x v="3"/>
    <m/>
    <x v="4"/>
    <x v="4"/>
    <m/>
    <m/>
    <m/>
    <m/>
    <m/>
    <m/>
    <n v="55"/>
    <n v="220"/>
    <n v="0"/>
    <n v="0"/>
    <n v="220"/>
    <x v="0"/>
    <n v="0"/>
    <n v="0"/>
    <s v="Both"/>
    <n v="3"/>
    <m/>
    <s v="237 Barton St. East"/>
    <x v="19"/>
    <x v="0"/>
    <x v="55"/>
    <m/>
    <m/>
    <m/>
    <m/>
    <x v="3"/>
    <m/>
    <m/>
    <m/>
    <m/>
    <m/>
    <m/>
    <s v="1950 hours annually (37.5 hours per week)"/>
    <m/>
    <n v="0"/>
    <n v="0"/>
    <n v="0"/>
    <n v="0"/>
    <n v="0"/>
    <m/>
    <n v="0"/>
    <n v="0"/>
    <n v="0"/>
    <n v="0"/>
    <n v="0"/>
    <n v="0"/>
    <n v="0"/>
    <n v="0"/>
    <n v="0"/>
    <n v="0"/>
    <n v="1"/>
    <n v="0"/>
    <n v="0"/>
    <m/>
    <n v="0"/>
    <n v="0"/>
    <m/>
    <m/>
    <n v="1"/>
    <s v="Elder Life Specilist"/>
    <n v="1"/>
    <n v="2"/>
    <m/>
    <s v="100%"/>
    <s v="Inpatient Acute"/>
    <x v="2"/>
    <m/>
    <x v="2"/>
    <m/>
    <m/>
    <x v="1"/>
    <s v="English"/>
    <x v="0"/>
    <m/>
    <m/>
    <x v="2"/>
    <m/>
    <m/>
    <x v="2"/>
    <m/>
    <m/>
    <x v="1"/>
    <m/>
    <m/>
    <x v="1"/>
    <m/>
    <m/>
    <m/>
    <m/>
    <s v="Yes"/>
    <s v="petrella@hhsc.ca"/>
    <m/>
    <n v="0"/>
    <n v="1"/>
  </r>
  <r>
    <s v="Asset04258"/>
    <m/>
    <m/>
    <m/>
    <m/>
    <m/>
    <x v="3"/>
    <x v="80"/>
    <m/>
    <x v="2"/>
    <m/>
    <s v="HELP (Hospital Elder Life Program)"/>
    <m/>
    <x v="3"/>
    <m/>
    <x v="4"/>
    <x v="4"/>
    <m/>
    <m/>
    <m/>
    <m/>
    <m/>
    <m/>
    <n v="84"/>
    <n v="1093"/>
    <n v="2"/>
    <n v="0"/>
    <n v="1095"/>
    <x v="0"/>
    <n v="0"/>
    <n v="0"/>
    <m/>
    <n v="2"/>
    <m/>
    <s v="35 Algoma Street North"/>
    <x v="45"/>
    <x v="0"/>
    <x v="89"/>
    <m/>
    <m/>
    <m/>
    <m/>
    <x v="4"/>
    <m/>
    <m/>
    <m/>
    <m/>
    <m/>
    <m/>
    <s v="1950 hours annually (37.5 hours per week)"/>
    <m/>
    <n v="0"/>
    <n v="0"/>
    <n v="0"/>
    <n v="0"/>
    <n v="0"/>
    <m/>
    <n v="0"/>
    <n v="0"/>
    <n v="0"/>
    <n v="0"/>
    <n v="0"/>
    <n v="0"/>
    <n v="0"/>
    <n v="0"/>
    <n v="0"/>
    <n v="0"/>
    <n v="0"/>
    <n v="0"/>
    <n v="0"/>
    <m/>
    <n v="0"/>
    <n v="1"/>
    <m/>
    <m/>
    <n v="0.2"/>
    <s v="Volunteers"/>
    <n v="1"/>
    <n v="1.2"/>
    <m/>
    <s v="100%"/>
    <s v="Referral from inpatient services."/>
    <x v="2"/>
    <m/>
    <x v="2"/>
    <m/>
    <m/>
    <x v="1"/>
    <s v="English"/>
    <x v="0"/>
    <m/>
    <m/>
    <x v="2"/>
    <m/>
    <m/>
    <x v="2"/>
    <m/>
    <m/>
    <x v="1"/>
    <m/>
    <m/>
    <x v="1"/>
    <m/>
    <m/>
    <s v="Any language available with translation services."/>
    <m/>
    <s v="Yes"/>
    <s v="divya.george@tbh.net"/>
    <m/>
    <n v="0"/>
    <n v="1"/>
  </r>
  <r>
    <s v="Asset03816"/>
    <m/>
    <m/>
    <m/>
    <m/>
    <m/>
    <x v="3"/>
    <x v="119"/>
    <m/>
    <x v="2"/>
    <m/>
    <s v="Hospital Elderly Life Program (HELP)"/>
    <m/>
    <x v="3"/>
    <m/>
    <x v="4"/>
    <x v="4"/>
    <m/>
    <m/>
    <m/>
    <m/>
    <m/>
    <m/>
    <n v="682"/>
    <n v="794"/>
    <n v="344"/>
    <n v="0"/>
    <n v="1138"/>
    <x v="0"/>
    <n v="0"/>
    <n v="0"/>
    <s v="Weekdays;"/>
    <n v="0"/>
    <m/>
    <s v="4001 Leslie St"/>
    <x v="61"/>
    <x v="0"/>
    <x v="130"/>
    <m/>
    <m/>
    <m/>
    <m/>
    <x v="1"/>
    <m/>
    <m/>
    <m/>
    <m/>
    <m/>
    <m/>
    <s v="1950 hours annually (37.5 hours per week)"/>
    <m/>
    <n v="0"/>
    <n v="0"/>
    <n v="0"/>
    <n v="0"/>
    <n v="0"/>
    <m/>
    <n v="0"/>
    <n v="0"/>
    <n v="0"/>
    <n v="0"/>
    <n v="0"/>
    <n v="0"/>
    <n v="0"/>
    <n v="0"/>
    <n v="0"/>
    <n v="0"/>
    <n v="4.0999999999999996"/>
    <n v="0"/>
    <n v="0"/>
    <m/>
    <n v="0"/>
    <n v="0"/>
    <m/>
    <m/>
    <n v="0.8"/>
    <s v="1 FTE Elder Life Specialist _x000a_Program operationalized by 30 volunteers through NYGH Volunteer Services"/>
    <n v="4.0999999999999996"/>
    <n v="4.8999999999999995"/>
    <m/>
    <s v="100%"/>
    <s v=""/>
    <x v="2"/>
    <m/>
    <x v="2"/>
    <m/>
    <m/>
    <x v="1"/>
    <s v="English"/>
    <x v="0"/>
    <m/>
    <m/>
    <x v="2"/>
    <m/>
    <m/>
    <x v="2"/>
    <m/>
    <m/>
    <x v="1"/>
    <m/>
    <m/>
    <x v="1"/>
    <m/>
    <m/>
    <s v="HELP- Services offered morning and afternoon (2x/day, 5x/week) in person.   Approximately 4-6 volunteers per day, providing daily orientation, therapeutic activities, sensory aid, and meal assistance."/>
    <m/>
    <s v="Yes"/>
    <s v="wendy.cheung@nygh.on.ca"/>
    <m/>
    <n v="0"/>
    <n v="1"/>
  </r>
  <r>
    <s v="Asset03850"/>
    <m/>
    <m/>
    <m/>
    <m/>
    <m/>
    <x v="3"/>
    <x v="52"/>
    <m/>
    <x v="2"/>
    <m/>
    <s v="HELP"/>
    <m/>
    <x v="3"/>
    <m/>
    <x v="4"/>
    <x v="4"/>
    <m/>
    <m/>
    <m/>
    <m/>
    <m/>
    <m/>
    <n v="0"/>
    <n v="0"/>
    <n v="0"/>
    <n v="0"/>
    <n v="0"/>
    <x v="0"/>
    <n v="0"/>
    <n v="0"/>
    <m/>
    <n v="0"/>
    <m/>
    <s v="169 Main St."/>
    <x v="33"/>
    <x v="0"/>
    <x v="56"/>
    <m/>
    <m/>
    <m/>
    <m/>
    <x v="3"/>
    <m/>
    <m/>
    <m/>
    <m/>
    <m/>
    <m/>
    <s v="1950 hours annually (37.5 hours per week)"/>
    <m/>
    <n v="0"/>
    <n v="0"/>
    <n v="0"/>
    <n v="0"/>
    <n v="0"/>
    <m/>
    <n v="0"/>
    <n v="0"/>
    <n v="0"/>
    <n v="0"/>
    <n v="0"/>
    <n v="0"/>
    <n v="0"/>
    <n v="0"/>
    <n v="0"/>
    <n v="0"/>
    <n v="0"/>
    <n v="0"/>
    <n v="0"/>
    <m/>
    <n v="0"/>
    <n v="1"/>
    <m/>
    <m/>
    <n v="0"/>
    <m/>
    <n v="1"/>
    <n v="1"/>
    <m/>
    <s v="100%"/>
    <s v="inpatient acute"/>
    <x v="2"/>
    <m/>
    <x v="2"/>
    <m/>
    <m/>
    <x v="1"/>
    <s v="English"/>
    <x v="0"/>
    <m/>
    <m/>
    <x v="2"/>
    <m/>
    <m/>
    <x v="2"/>
    <m/>
    <m/>
    <x v="1"/>
    <m/>
    <m/>
    <x v="1"/>
    <m/>
    <m/>
    <s v="this is modified HELP program which is being started early days , supported remote by ELS, spread at the site by Recreational therapy.  At this point we are using the Senior Kits (HELP Kits)  and educational materials only."/>
    <m/>
    <s v="Yes"/>
    <s v="petrella@hhsc.ca"/>
    <m/>
    <n v="0"/>
    <n v="1"/>
  </r>
  <r>
    <s v="Asset04079"/>
    <m/>
    <m/>
    <m/>
    <m/>
    <m/>
    <x v="3"/>
    <x v="112"/>
    <m/>
    <x v="2"/>
    <m/>
    <s v="Hospital Elder Life Program (HELP) - Georgetown Hospital"/>
    <m/>
    <x v="3"/>
    <m/>
    <x v="4"/>
    <x v="4"/>
    <m/>
    <m/>
    <m/>
    <m/>
    <m/>
    <m/>
    <n v="11"/>
    <n v="17"/>
    <n v="0"/>
    <n v="0"/>
    <n v="17"/>
    <x v="0"/>
    <n v="0"/>
    <n v="0"/>
    <s v="Weekdays; Weekends"/>
    <n v="1"/>
    <m/>
    <s v="1 Princess Anne Dr."/>
    <x v="58"/>
    <x v="0"/>
    <x v="122"/>
    <m/>
    <m/>
    <m/>
    <m/>
    <x v="2"/>
    <m/>
    <m/>
    <m/>
    <m/>
    <m/>
    <m/>
    <s v="1950 hours annually (37.5 hours per week)"/>
    <m/>
    <n v="0"/>
    <n v="0"/>
    <n v="0"/>
    <n v="0"/>
    <n v="0"/>
    <m/>
    <n v="0"/>
    <n v="0"/>
    <n v="0"/>
    <n v="0"/>
    <n v="0"/>
    <n v="0"/>
    <n v="0.5"/>
    <n v="0"/>
    <n v="0"/>
    <n v="0"/>
    <n v="0"/>
    <n v="0"/>
    <n v="0"/>
    <m/>
    <n v="0"/>
    <n v="0"/>
    <m/>
    <m/>
    <n v="0"/>
    <m/>
    <n v="0.5"/>
    <n v="0.5"/>
    <m/>
    <s v="100%"/>
    <s v=""/>
    <x v="2"/>
    <m/>
    <x v="2"/>
    <m/>
    <m/>
    <x v="1"/>
    <s v="English;French"/>
    <x v="0"/>
    <m/>
    <m/>
    <x v="2"/>
    <m/>
    <m/>
    <x v="2"/>
    <m/>
    <m/>
    <x v="1"/>
    <m/>
    <m/>
    <x v="1"/>
    <m/>
    <m/>
    <s v="Program expanded to Georgetown Hospital in March 2024 (expect significant growth over next fiscal year).Availability of language services across the organization to support all programs. Services offered to all patients that meet criteria.  Halton Healthcare is required to provide emergent treatment for all patients requiring emergent care. Hospital Elder Life Program (HELP) is designed to prevent delirium by keeping hospitalized seniors oriented to their surroundings, meeting their needs for nutrition, fluids, and sleep, and keeping them mobile within the limitations of their physical condition.  HELP’s innovative design utilizes Elder Life Specialists and a large, well-organized and specially trained volunteer group to meet the patients’ needs."/>
    <m/>
    <s v="Yes"/>
    <s v="rpolacco@haltonhealthcare.com"/>
    <m/>
    <n v="0"/>
    <n v="1"/>
  </r>
  <r>
    <s v="Asset03851"/>
    <m/>
    <m/>
    <m/>
    <m/>
    <m/>
    <x v="3"/>
    <x v="31"/>
    <m/>
    <x v="2"/>
    <m/>
    <s v="HELP"/>
    <m/>
    <x v="3"/>
    <m/>
    <x v="4"/>
    <x v="4"/>
    <m/>
    <m/>
    <m/>
    <m/>
    <m/>
    <m/>
    <n v="0"/>
    <n v="0"/>
    <n v="0"/>
    <n v="0"/>
    <n v="0"/>
    <x v="0"/>
    <n v="0"/>
    <n v="0"/>
    <m/>
    <n v="0"/>
    <m/>
    <s v="88 Maplewood Ave."/>
    <x v="19"/>
    <x v="0"/>
    <x v="30"/>
    <m/>
    <m/>
    <m/>
    <m/>
    <x v="3"/>
    <m/>
    <m/>
    <m/>
    <m/>
    <m/>
    <m/>
    <s v="1950 hours annually (37.5 hours per week)"/>
    <m/>
    <n v="0"/>
    <n v="0"/>
    <n v="0"/>
    <n v="0"/>
    <n v="0"/>
    <m/>
    <n v="0"/>
    <n v="0"/>
    <n v="0"/>
    <n v="0"/>
    <n v="0"/>
    <n v="0"/>
    <n v="0"/>
    <n v="0"/>
    <n v="0"/>
    <n v="0"/>
    <n v="0"/>
    <n v="0"/>
    <n v="0"/>
    <m/>
    <n v="0"/>
    <n v="0"/>
    <m/>
    <m/>
    <n v="0.2"/>
    <s v="Elder Life Specialist"/>
    <n v="0"/>
    <n v="0.2"/>
    <m/>
    <s v="100%"/>
    <s v="inpatient Acute"/>
    <x v="2"/>
    <m/>
    <x v="2"/>
    <m/>
    <m/>
    <x v="1"/>
    <s v="English"/>
    <x v="0"/>
    <m/>
    <m/>
    <x v="2"/>
    <m/>
    <m/>
    <x v="2"/>
    <m/>
    <m/>
    <x v="1"/>
    <m/>
    <m/>
    <x v="1"/>
    <m/>
    <m/>
    <s v="this is modified HELP program which is being started early days , supported remote by ELS, spread at the site by Recreational therapy.  At this point we are using the Senior Kits (HELP Kits)  and educational materials only."/>
    <m/>
    <s v="Yes"/>
    <s v="petrella@hhsc.ca"/>
    <m/>
    <n v="0"/>
    <n v="1"/>
  </r>
  <r>
    <s v="Asset03849"/>
    <m/>
    <m/>
    <m/>
    <m/>
    <m/>
    <x v="3"/>
    <x v="50"/>
    <m/>
    <x v="2"/>
    <m/>
    <s v="HELP"/>
    <m/>
    <x v="3"/>
    <m/>
    <x v="4"/>
    <x v="4"/>
    <m/>
    <m/>
    <m/>
    <m/>
    <m/>
    <m/>
    <n v="59"/>
    <n v="238"/>
    <n v="0"/>
    <n v="0"/>
    <n v="238"/>
    <x v="0"/>
    <n v="0"/>
    <n v="0"/>
    <m/>
    <n v="3"/>
    <m/>
    <s v="711 Concession St."/>
    <x v="19"/>
    <x v="0"/>
    <x v="54"/>
    <m/>
    <m/>
    <m/>
    <m/>
    <x v="3"/>
    <m/>
    <m/>
    <m/>
    <m/>
    <m/>
    <m/>
    <s v="1950 hours annually (37.5 hours per week)"/>
    <m/>
    <n v="0"/>
    <n v="0"/>
    <n v="0"/>
    <n v="0"/>
    <n v="0"/>
    <m/>
    <n v="0"/>
    <n v="0"/>
    <n v="0"/>
    <n v="0"/>
    <n v="0"/>
    <n v="0"/>
    <n v="0"/>
    <n v="0"/>
    <n v="0"/>
    <n v="0"/>
    <n v="1"/>
    <n v="0"/>
    <n v="0"/>
    <m/>
    <n v="0"/>
    <n v="0"/>
    <m/>
    <m/>
    <n v="1"/>
    <s v="Elder Life Specialist"/>
    <n v="1"/>
    <n v="2"/>
    <m/>
    <s v="100%"/>
    <s v="Inpatient Acute"/>
    <x v="2"/>
    <m/>
    <x v="2"/>
    <m/>
    <m/>
    <x v="1"/>
    <s v="English"/>
    <x v="0"/>
    <m/>
    <m/>
    <x v="2"/>
    <m/>
    <m/>
    <x v="2"/>
    <m/>
    <m/>
    <x v="1"/>
    <m/>
    <m/>
    <x v="1"/>
    <m/>
    <m/>
    <m/>
    <m/>
    <s v="Yes"/>
    <s v="petrella@hhsc.ca"/>
    <m/>
    <n v="0"/>
    <n v="1"/>
  </r>
  <r>
    <s v="Asset03817"/>
    <m/>
    <m/>
    <m/>
    <m/>
    <m/>
    <x v="3"/>
    <x v="218"/>
    <m/>
    <x v="2"/>
    <m/>
    <s v="Hospital Elderly Life Program (HELP)"/>
    <m/>
    <x v="3"/>
    <m/>
    <x v="4"/>
    <x v="4"/>
    <m/>
    <m/>
    <m/>
    <m/>
    <m/>
    <m/>
    <n v="111"/>
    <n v="116"/>
    <n v="0"/>
    <n v="0"/>
    <n v="116"/>
    <x v="0"/>
    <n v="0"/>
    <n v="0"/>
    <s v="Weekdays;"/>
    <n v="0"/>
    <m/>
    <s v="555 Finch Avenue West"/>
    <x v="7"/>
    <x v="0"/>
    <x v="280"/>
    <m/>
    <m/>
    <m/>
    <m/>
    <x v="1"/>
    <m/>
    <m/>
    <m/>
    <m/>
    <m/>
    <m/>
    <s v="1950 hours annually (37.5 hours per week)"/>
    <m/>
    <n v="0"/>
    <n v="0"/>
    <n v="0"/>
    <n v="0"/>
    <n v="0"/>
    <m/>
    <n v="0"/>
    <n v="0"/>
    <n v="0"/>
    <n v="0"/>
    <n v="0"/>
    <n v="0"/>
    <n v="0"/>
    <n v="0"/>
    <n v="0"/>
    <n v="0"/>
    <n v="0"/>
    <n v="0"/>
    <n v="0"/>
    <m/>
    <n v="0"/>
    <n v="0"/>
    <m/>
    <m/>
    <n v="0.8"/>
    <s v="0.8 FTE Elder Life Specialist coordinates the HELP Program at the Reactivation Care Centre- RCC (Finch Site) for a total of 120 RCC beds_x000a__x000a_HELP program available Monday to Thursday"/>
    <n v="0"/>
    <n v="0.8"/>
    <m/>
    <s v="100%"/>
    <s v=""/>
    <x v="2"/>
    <m/>
    <x v="2"/>
    <m/>
    <m/>
    <x v="1"/>
    <s v="English"/>
    <x v="0"/>
    <m/>
    <m/>
    <x v="2"/>
    <m/>
    <m/>
    <x v="2"/>
    <m/>
    <m/>
    <x v="1"/>
    <m/>
    <m/>
    <x v="1"/>
    <m/>
    <m/>
    <s v="Elder Life Specialist Coordinate the ProgramProgram operationalized by 6 volunteers through NYGH Volunteer Services.  Plan to recruit up to 16 volunteers over time"/>
    <m/>
    <s v="Yes"/>
    <s v="wendy.cheung@nygh.on.ca"/>
    <m/>
    <n v="0"/>
    <n v="1"/>
  </r>
  <r>
    <s v="Asset04136"/>
    <m/>
    <m/>
    <m/>
    <m/>
    <m/>
    <x v="3"/>
    <x v="230"/>
    <m/>
    <x v="2"/>
    <m/>
    <s v="Geriatric Inpatient Consult"/>
    <m/>
    <x v="3"/>
    <m/>
    <x v="11"/>
    <x v="4"/>
    <m/>
    <m/>
    <m/>
    <m/>
    <m/>
    <m/>
    <n v="0"/>
    <n v="150"/>
    <n v="0"/>
    <n v="0"/>
    <n v="150"/>
    <x v="0"/>
    <n v="0"/>
    <n v="0"/>
    <m/>
    <n v="0"/>
    <m/>
    <s v="4 Campbell Drive"/>
    <x v="117"/>
    <x v="0"/>
    <x v="281"/>
    <m/>
    <m/>
    <m/>
    <m/>
    <x v="0"/>
    <m/>
    <m/>
    <m/>
    <m/>
    <m/>
    <m/>
    <s v="1950 hours annually (37.5 hours per week)"/>
    <m/>
    <n v="0"/>
    <n v="0"/>
    <n v="0"/>
    <n v="0"/>
    <n v="0"/>
    <m/>
    <n v="0.2"/>
    <n v="0"/>
    <n v="0"/>
    <n v="0"/>
    <n v="0"/>
    <n v="0"/>
    <n v="0"/>
    <n v="0"/>
    <n v="0"/>
    <n v="0"/>
    <n v="0"/>
    <n v="0"/>
    <n v="0"/>
    <m/>
    <n v="0"/>
    <n v="0"/>
    <m/>
    <m/>
    <n v="0"/>
    <m/>
    <n v="0.2"/>
    <n v="0.2"/>
    <m/>
    <s v="100%"/>
    <s v=""/>
    <x v="2"/>
    <m/>
    <x v="2"/>
    <m/>
    <m/>
    <x v="1"/>
    <s v="English"/>
    <x v="0"/>
    <m/>
    <m/>
    <x v="2"/>
    <m/>
    <m/>
    <x v="2"/>
    <m/>
    <m/>
    <x v="1"/>
    <m/>
    <m/>
    <x v="1"/>
    <m/>
    <m/>
    <s v="At the Uxbridge site, the geriatric inpatient consult service is provided by me, a GNC certified NP with extensive geriatric medicine experience. I work independently and am only present 1 day per week. This equates to up to 52 days per year where service is provided, minus days that I am away for vacation, personal reasons or sickness. This means that at this time, while feedback is that this service is valuable, it is very limited. When I am not present, the MRP has the option to consult our geriatricians at the Markham site; however, I am not certain how frequently this happens nor any statistics regarding how many patients receive this virtual-based consultative care during a defined period of time. Also of note, I am currently off on education leave and am not certain whether the unit has received any coverage, and as such, the numbers this particular year will be lower than normal."/>
    <m/>
    <s v="Yes"/>
    <s v="alogiudice@oakvalleyhealth.ca"/>
    <m/>
    <n v="0"/>
    <n v="1"/>
  </r>
  <r>
    <s v="Asset04164"/>
    <m/>
    <m/>
    <m/>
    <m/>
    <m/>
    <x v="3"/>
    <x v="26"/>
    <m/>
    <x v="2"/>
    <m/>
    <s v="Ortho-Geriatrics Service"/>
    <m/>
    <x v="3"/>
    <m/>
    <x v="11"/>
    <x v="4"/>
    <m/>
    <m/>
    <m/>
    <m/>
    <m/>
    <m/>
    <n v="354"/>
    <n v="366"/>
    <n v="0"/>
    <n v="0"/>
    <n v="366"/>
    <x v="0"/>
    <n v="0"/>
    <n v="0"/>
    <s v="Weekdays;"/>
    <n v="1"/>
    <m/>
    <s v="3045 Baseline Rd"/>
    <x v="11"/>
    <x v="0"/>
    <x v="25"/>
    <m/>
    <m/>
    <m/>
    <m/>
    <x v="0"/>
    <m/>
    <m/>
    <m/>
    <m/>
    <m/>
    <m/>
    <s v="1950 hours annually (37.5 hours per week)"/>
    <m/>
    <n v="0"/>
    <n v="1"/>
    <n v="0"/>
    <n v="0"/>
    <n v="0"/>
    <m/>
    <n v="0"/>
    <n v="0"/>
    <n v="0"/>
    <n v="0"/>
    <n v="0"/>
    <n v="0"/>
    <n v="0"/>
    <n v="0"/>
    <n v="0"/>
    <n v="0"/>
    <n v="0"/>
    <n v="0"/>
    <n v="0"/>
    <m/>
    <n v="0"/>
    <n v="0"/>
    <m/>
    <m/>
    <n v="0"/>
    <m/>
    <n v="1"/>
    <n v="0"/>
    <m/>
    <s v="100%"/>
    <s v="Orthopedic Surgeon for inpatient orthopedic patients"/>
    <x v="2"/>
    <m/>
    <x v="2"/>
    <m/>
    <m/>
    <x v="1"/>
    <s v="English"/>
    <x v="0"/>
    <m/>
    <m/>
    <x v="2"/>
    <m/>
    <m/>
    <x v="2"/>
    <m/>
    <m/>
    <x v="1"/>
    <m/>
    <m/>
    <x v="1"/>
    <m/>
    <m/>
    <m/>
    <m/>
    <s v="Yes"/>
    <s v="spearce@qch.on.ca"/>
    <m/>
    <n v="0"/>
    <n v="1"/>
  </r>
  <r>
    <s v="Asset04153"/>
    <m/>
    <m/>
    <m/>
    <m/>
    <m/>
    <x v="3"/>
    <x v="101"/>
    <m/>
    <x v="2"/>
    <m/>
    <s v="Behavioural Support Team"/>
    <m/>
    <x v="3"/>
    <m/>
    <x v="11"/>
    <x v="4"/>
    <m/>
    <m/>
    <m/>
    <m/>
    <m/>
    <m/>
    <n v="294"/>
    <n v="0"/>
    <n v="0"/>
    <n v="0"/>
    <n v="0"/>
    <x v="0"/>
    <n v="0"/>
    <n v="0"/>
    <s v="Weekdays;"/>
    <n v="1"/>
    <m/>
    <s v="596 Davis Dr"/>
    <x v="54"/>
    <x v="0"/>
    <x v="109"/>
    <m/>
    <m/>
    <m/>
    <m/>
    <x v="2"/>
    <m/>
    <m/>
    <m/>
    <m/>
    <m/>
    <m/>
    <s v="1950 hours annually (37.5 hours per week)"/>
    <m/>
    <n v="0"/>
    <n v="0"/>
    <n v="0"/>
    <n v="0"/>
    <n v="0"/>
    <m/>
    <n v="1"/>
    <n v="0"/>
    <n v="0"/>
    <n v="0"/>
    <n v="0"/>
    <n v="0"/>
    <n v="0"/>
    <n v="0"/>
    <n v="0"/>
    <n v="0"/>
    <n v="1"/>
    <n v="1"/>
    <n v="0"/>
    <m/>
    <n v="0"/>
    <n v="0.5"/>
    <m/>
    <m/>
    <n v="1.2"/>
    <s v="Ambassador"/>
    <n v="3.5"/>
    <n v="4.7"/>
    <m/>
    <s v="100%"/>
    <s v="Inpatient"/>
    <x v="2"/>
    <m/>
    <x v="2"/>
    <m/>
    <m/>
    <x v="1"/>
    <s v="English"/>
    <x v="0"/>
    <m/>
    <m/>
    <x v="2"/>
    <m/>
    <m/>
    <x v="2"/>
    <m/>
    <m/>
    <x v="1"/>
    <m/>
    <m/>
    <x v="1"/>
    <m/>
    <m/>
    <m/>
    <m/>
    <s v="Yes"/>
    <s v="jpopplow@southlake.ca"/>
    <m/>
    <n v="0"/>
    <n v="1"/>
  </r>
  <r>
    <s v="Asset04150"/>
    <m/>
    <m/>
    <m/>
    <m/>
    <m/>
    <x v="3"/>
    <x v="101"/>
    <m/>
    <x v="2"/>
    <m/>
    <s v="Geriatric Consult"/>
    <m/>
    <x v="3"/>
    <m/>
    <x v="11"/>
    <x v="4"/>
    <m/>
    <m/>
    <m/>
    <m/>
    <m/>
    <m/>
    <n v="391"/>
    <n v="0"/>
    <n v="0"/>
    <n v="0"/>
    <n v="0"/>
    <x v="0"/>
    <n v="0"/>
    <n v="0"/>
    <s v="Weekdays;"/>
    <n v="0"/>
    <m/>
    <s v="596 Davis Dr"/>
    <x v="54"/>
    <x v="0"/>
    <x v="109"/>
    <m/>
    <m/>
    <m/>
    <m/>
    <x v="2"/>
    <m/>
    <m/>
    <m/>
    <m/>
    <m/>
    <m/>
    <s v="1950 hours annually (37.5 hours per week)"/>
    <m/>
    <n v="0"/>
    <n v="0"/>
    <n v="0"/>
    <n v="1"/>
    <n v="0"/>
    <m/>
    <n v="0"/>
    <n v="0"/>
    <n v="0"/>
    <n v="0"/>
    <n v="0"/>
    <n v="0"/>
    <n v="0"/>
    <n v="0"/>
    <n v="0"/>
    <n v="0"/>
    <n v="0"/>
    <n v="0"/>
    <n v="0"/>
    <m/>
    <n v="0"/>
    <n v="0"/>
    <m/>
    <m/>
    <n v="0"/>
    <m/>
    <n v="1"/>
    <n v="0"/>
    <m/>
    <s v="75% to &lt;100%"/>
    <s v="Inpatient units"/>
    <x v="2"/>
    <m/>
    <x v="2"/>
    <m/>
    <m/>
    <x v="1"/>
    <s v="English"/>
    <x v="0"/>
    <m/>
    <m/>
    <x v="2"/>
    <m/>
    <m/>
    <x v="2"/>
    <m/>
    <m/>
    <x v="1"/>
    <m/>
    <m/>
    <x v="1"/>
    <m/>
    <m/>
    <s v="Number of visits not easily captured at this time, working on securing for next year.  All inpatient consults are in person."/>
    <m/>
    <s v="Yes"/>
    <s v="jpopplow@southlake.ca"/>
    <m/>
    <n v="0"/>
    <n v="1"/>
  </r>
  <r>
    <s v="Asset04056"/>
    <m/>
    <m/>
    <m/>
    <m/>
    <m/>
    <x v="3"/>
    <x v="17"/>
    <m/>
    <x v="2"/>
    <m/>
    <s v="Internal Consult Team (ICT)"/>
    <m/>
    <x v="3"/>
    <m/>
    <x v="11"/>
    <x v="4"/>
    <m/>
    <m/>
    <m/>
    <m/>
    <m/>
    <m/>
    <n v="912"/>
    <n v="2727"/>
    <n v="0"/>
    <n v="0"/>
    <n v="2727"/>
    <x v="0"/>
    <n v="0"/>
    <n v="0"/>
    <s v="Weekdays;"/>
    <n v="0"/>
    <m/>
    <s v="2075 Bayview Avenue"/>
    <x v="7"/>
    <x v="0"/>
    <x v="17"/>
    <m/>
    <m/>
    <m/>
    <m/>
    <x v="1"/>
    <m/>
    <m/>
    <m/>
    <m/>
    <m/>
    <m/>
    <s v="1950 hours annually (37.5 hours per week)"/>
    <m/>
    <n v="0"/>
    <n v="0"/>
    <n v="0"/>
    <n v="1"/>
    <n v="0"/>
    <m/>
    <n v="0"/>
    <n v="0"/>
    <n v="0"/>
    <n v="0"/>
    <n v="0"/>
    <n v="0"/>
    <n v="0"/>
    <n v="0"/>
    <n v="0"/>
    <n v="0"/>
    <n v="2"/>
    <n v="0"/>
    <n v="0"/>
    <m/>
    <n v="0"/>
    <n v="0"/>
    <m/>
    <m/>
    <n v="0"/>
    <m/>
    <n v="3"/>
    <n v="2"/>
    <m/>
    <s v="100%"/>
    <s v="Inpatient Hospital Teams"/>
    <x v="2"/>
    <m/>
    <x v="2"/>
    <m/>
    <m/>
    <x v="1"/>
    <s v="English;French"/>
    <x v="0"/>
    <m/>
    <m/>
    <x v="2"/>
    <m/>
    <m/>
    <x v="2"/>
    <m/>
    <m/>
    <x v="1"/>
    <m/>
    <m/>
    <x v="1"/>
    <m/>
    <m/>
    <m/>
    <m/>
    <s v="Yes"/>
    <s v="olya.vorobey@sunnybrook.ca"/>
    <m/>
    <n v="0"/>
    <n v="1"/>
  </r>
  <r>
    <s v="Asset03771"/>
    <m/>
    <m/>
    <m/>
    <m/>
    <m/>
    <x v="3"/>
    <x v="18"/>
    <m/>
    <x v="2"/>
    <m/>
    <s v="Internal Consultation Teams (ICT)"/>
    <m/>
    <x v="3"/>
    <m/>
    <x v="11"/>
    <x v="4"/>
    <m/>
    <m/>
    <m/>
    <m/>
    <m/>
    <m/>
    <n v="558"/>
    <n v="0"/>
    <n v="0"/>
    <n v="0"/>
    <n v="0"/>
    <x v="0"/>
    <n v="0"/>
    <n v="0"/>
    <m/>
    <n v="0"/>
    <m/>
    <s v="600 University Ave"/>
    <x v="7"/>
    <x v="0"/>
    <x v="18"/>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3973"/>
    <m/>
    <m/>
    <m/>
    <m/>
    <m/>
    <x v="3"/>
    <x v="99"/>
    <m/>
    <x v="2"/>
    <m/>
    <s v="Inpatient geriatric consultation"/>
    <m/>
    <x v="3"/>
    <m/>
    <x v="11"/>
    <x v="4"/>
    <m/>
    <m/>
    <m/>
    <m/>
    <m/>
    <m/>
    <n v="0"/>
    <n v="0"/>
    <n v="0"/>
    <n v="0"/>
    <n v="0"/>
    <x v="0"/>
    <n v="0"/>
    <n v="0"/>
    <m/>
    <n v="0"/>
    <m/>
    <s v="100 Queensway West"/>
    <x v="52"/>
    <x v="0"/>
    <x v="107"/>
    <m/>
    <m/>
    <m/>
    <m/>
    <x v="3"/>
    <m/>
    <m/>
    <m/>
    <m/>
    <m/>
    <m/>
    <s v="1950 hours annually (37.5 hours per week)"/>
    <m/>
    <n v="0"/>
    <n v="0"/>
    <n v="0"/>
    <n v="0"/>
    <n v="0"/>
    <m/>
    <n v="0"/>
    <n v="0"/>
    <n v="0"/>
    <n v="0"/>
    <n v="0"/>
    <n v="0"/>
    <n v="0"/>
    <n v="0"/>
    <n v="0"/>
    <n v="0"/>
    <n v="0"/>
    <n v="0"/>
    <n v="0"/>
    <m/>
    <n v="0"/>
    <n v="0"/>
    <m/>
    <m/>
    <n v="0"/>
    <s v="The inpatient geriatric consultation is solely done by geriatricians."/>
    <n v="0"/>
    <n v="0"/>
    <m/>
    <s v=""/>
    <s v=""/>
    <x v="2"/>
    <m/>
    <x v="2"/>
    <m/>
    <m/>
    <x v="1"/>
    <s v="English"/>
    <x v="0"/>
    <m/>
    <m/>
    <x v="2"/>
    <m/>
    <m/>
    <x v="2"/>
    <m/>
    <m/>
    <x v="1"/>
    <m/>
    <m/>
    <x v="1"/>
    <m/>
    <m/>
    <m/>
    <m/>
    <s v="Yes"/>
    <s v="florence.paat@thp.ca"/>
    <m/>
    <n v="0"/>
    <n v="1"/>
  </r>
  <r>
    <s v="Asset03752"/>
    <m/>
    <m/>
    <m/>
    <m/>
    <m/>
    <x v="3"/>
    <x v="9"/>
    <m/>
    <x v="2"/>
    <m/>
    <s v="Internal Consultation Team"/>
    <m/>
    <x v="3"/>
    <m/>
    <x v="11"/>
    <x v="4"/>
    <m/>
    <m/>
    <m/>
    <m/>
    <m/>
    <m/>
    <n v="280"/>
    <n v="0"/>
    <n v="0"/>
    <n v="0"/>
    <n v="0"/>
    <x v="0"/>
    <n v="0"/>
    <n v="0"/>
    <m/>
    <n v="0"/>
    <m/>
    <s v="550 University Ave"/>
    <x v="7"/>
    <x v="0"/>
    <x v="9"/>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4135"/>
    <m/>
    <m/>
    <m/>
    <m/>
    <m/>
    <x v="3"/>
    <x v="12"/>
    <m/>
    <x v="2"/>
    <m/>
    <s v="Geriatrics Consult service"/>
    <m/>
    <x v="3"/>
    <m/>
    <x v="11"/>
    <x v="4"/>
    <m/>
    <m/>
    <m/>
    <m/>
    <m/>
    <m/>
    <n v="270"/>
    <n v="0"/>
    <n v="0"/>
    <n v="0"/>
    <n v="0"/>
    <x v="0"/>
    <n v="0"/>
    <n v="0"/>
    <s v="Weekdays;"/>
    <n v="0"/>
    <m/>
    <s v="201 Georgian Drive"/>
    <x v="10"/>
    <x v="0"/>
    <x v="12"/>
    <m/>
    <m/>
    <m/>
    <m/>
    <x v="2"/>
    <m/>
    <m/>
    <m/>
    <m/>
    <m/>
    <m/>
    <s v="1950 hours annually (37.5 hours per week)"/>
    <m/>
    <n v="0"/>
    <n v="0"/>
    <n v="0"/>
    <n v="0.5"/>
    <n v="0"/>
    <m/>
    <n v="2"/>
    <n v="0"/>
    <n v="0"/>
    <n v="0"/>
    <n v="0"/>
    <n v="0"/>
    <n v="0"/>
    <n v="0"/>
    <n v="0"/>
    <n v="0"/>
    <n v="0"/>
    <n v="0"/>
    <n v="0"/>
    <m/>
    <n v="0"/>
    <n v="0"/>
    <m/>
    <m/>
    <n v="0"/>
    <m/>
    <n v="2.5"/>
    <n v="2"/>
    <m/>
    <s v="75% to &lt;100%"/>
    <s v="Inpatient units"/>
    <x v="2"/>
    <m/>
    <x v="2"/>
    <m/>
    <m/>
    <x v="1"/>
    <s v="English"/>
    <x v="0"/>
    <m/>
    <m/>
    <x v="2"/>
    <m/>
    <m/>
    <x v="2"/>
    <m/>
    <m/>
    <x v="1"/>
    <m/>
    <m/>
    <x v="1"/>
    <m/>
    <m/>
    <m/>
    <m/>
    <s v="Yes"/>
    <s v="FletcherT@rvh.on.ca"/>
    <m/>
    <n v="0"/>
    <n v="1"/>
  </r>
  <r>
    <s v="Asset04303"/>
    <m/>
    <m/>
    <m/>
    <m/>
    <m/>
    <x v="3"/>
    <x v="88"/>
    <m/>
    <x v="2"/>
    <m/>
    <s v="Inpatient Geriatric Consult"/>
    <m/>
    <x v="3"/>
    <m/>
    <x v="11"/>
    <x v="4"/>
    <m/>
    <m/>
    <m/>
    <m/>
    <m/>
    <m/>
    <n v="744"/>
    <n v="2077"/>
    <n v="0"/>
    <n v="0"/>
    <n v="2077"/>
    <x v="0"/>
    <n v="0"/>
    <n v="0"/>
    <s v="Weekdays; Weekends"/>
    <n v="1.5"/>
    <m/>
    <s v="3001 Hospital Gate"/>
    <x v="49"/>
    <x v="0"/>
    <x v="97"/>
    <m/>
    <m/>
    <m/>
    <m/>
    <x v="2"/>
    <m/>
    <m/>
    <m/>
    <m/>
    <m/>
    <m/>
    <s v="1950 hours annually (37.5 hours per week)"/>
    <m/>
    <n v="0.2"/>
    <n v="0"/>
    <n v="0"/>
    <n v="1.2"/>
    <n v="0"/>
    <m/>
    <n v="0"/>
    <n v="0"/>
    <n v="0"/>
    <n v="0"/>
    <n v="0"/>
    <n v="0"/>
    <n v="0"/>
    <n v="0"/>
    <n v="0"/>
    <n v="0"/>
    <n v="1.5"/>
    <n v="0"/>
    <n v="1"/>
    <m/>
    <n v="0"/>
    <n v="0"/>
    <m/>
    <m/>
    <n v="0"/>
    <m/>
    <n v="3.9"/>
    <n v="2.5"/>
    <m/>
    <s v="100%"/>
    <s v=""/>
    <x v="2"/>
    <m/>
    <x v="2"/>
    <m/>
    <m/>
    <x v="1"/>
    <s v="English"/>
    <x v="0"/>
    <m/>
    <m/>
    <x v="2"/>
    <m/>
    <m/>
    <x v="2"/>
    <m/>
    <m/>
    <x v="1"/>
    <m/>
    <m/>
    <x v="1"/>
    <m/>
    <m/>
    <m/>
    <m/>
    <s v="Yes"/>
    <s v="programs@geriatricsontario.ca"/>
    <m/>
    <n v="0"/>
    <n v="1"/>
  </r>
  <r>
    <s v="Asset03942"/>
    <m/>
    <m/>
    <m/>
    <m/>
    <m/>
    <x v="3"/>
    <x v="40"/>
    <m/>
    <x v="2"/>
    <m/>
    <s v="Inpatient Specialized Geriatric Medicine Consultation Service"/>
    <m/>
    <x v="3"/>
    <m/>
    <x v="11"/>
    <x v="4"/>
    <m/>
    <m/>
    <m/>
    <m/>
    <m/>
    <m/>
    <n v="306"/>
    <n v="313"/>
    <n v="0"/>
    <n v="0"/>
    <n v="313"/>
    <x v="0"/>
    <n v="0"/>
    <n v="0"/>
    <s v="Weekdays;"/>
    <n v="0"/>
    <m/>
    <s v="911 Queen's Blvd"/>
    <x v="25"/>
    <x v="0"/>
    <x v="39"/>
    <m/>
    <m/>
    <m/>
    <m/>
    <x v="3"/>
    <m/>
    <m/>
    <m/>
    <m/>
    <m/>
    <m/>
    <s v="1950 hours annually (37.5 hours per week)"/>
    <m/>
    <n v="0"/>
    <n v="0"/>
    <n v="0"/>
    <n v="0"/>
    <n v="0"/>
    <m/>
    <n v="1.3"/>
    <n v="0"/>
    <n v="0"/>
    <n v="0"/>
    <n v="0"/>
    <n v="0"/>
    <n v="0"/>
    <n v="0"/>
    <n v="0"/>
    <n v="0"/>
    <n v="0.32"/>
    <n v="0"/>
    <n v="0"/>
    <m/>
    <n v="0"/>
    <n v="0"/>
    <m/>
    <m/>
    <n v="0"/>
    <m/>
    <n v="1.62"/>
    <n v="1.62"/>
    <m/>
    <s v="75% to &lt;100%"/>
    <s v=""/>
    <x v="2"/>
    <m/>
    <x v="2"/>
    <m/>
    <m/>
    <x v="1"/>
    <s v="English"/>
    <x v="0"/>
    <m/>
    <m/>
    <x v="2"/>
    <m/>
    <m/>
    <x v="2"/>
    <m/>
    <m/>
    <x v="1"/>
    <m/>
    <m/>
    <x v="1"/>
    <m/>
    <m/>
    <m/>
    <m/>
    <s v="Yes"/>
    <s v="hdupuis@smgh.ca"/>
    <m/>
    <n v="0"/>
    <n v="1"/>
  </r>
  <r>
    <s v="Asset04163"/>
    <m/>
    <m/>
    <m/>
    <m/>
    <m/>
    <x v="3"/>
    <x v="26"/>
    <m/>
    <x v="2"/>
    <m/>
    <s v="Geriatrics Consult Team"/>
    <m/>
    <x v="3"/>
    <m/>
    <x v="11"/>
    <x v="4"/>
    <m/>
    <m/>
    <m/>
    <m/>
    <m/>
    <m/>
    <n v="0"/>
    <n v="442"/>
    <n v="0"/>
    <n v="0"/>
    <n v="442"/>
    <x v="0"/>
    <n v="0"/>
    <n v="0"/>
    <s v="Weekdays;"/>
    <n v="0"/>
    <m/>
    <s v="3045 Baseline Rd"/>
    <x v="11"/>
    <x v="0"/>
    <x v="25"/>
    <m/>
    <m/>
    <m/>
    <m/>
    <x v="0"/>
    <m/>
    <m/>
    <m/>
    <m/>
    <m/>
    <m/>
    <s v="1950 hours annually (37.5 hours per week)"/>
    <m/>
    <n v="0"/>
    <n v="0"/>
    <n v="0"/>
    <n v="0"/>
    <n v="0"/>
    <m/>
    <n v="0"/>
    <n v="0"/>
    <n v="0"/>
    <n v="0"/>
    <n v="0"/>
    <n v="0"/>
    <n v="0"/>
    <n v="0"/>
    <n v="0"/>
    <n v="0"/>
    <n v="2"/>
    <n v="0"/>
    <n v="0"/>
    <m/>
    <n v="0"/>
    <n v="0"/>
    <m/>
    <m/>
    <n v="0"/>
    <m/>
    <n v="2"/>
    <n v="2"/>
    <m/>
    <s v="100%"/>
    <s v="Any care provider can refer a QCH inpatient"/>
    <x v="2"/>
    <m/>
    <x v="2"/>
    <m/>
    <m/>
    <x v="1"/>
    <s v="English"/>
    <x v="0"/>
    <m/>
    <m/>
    <x v="2"/>
    <m/>
    <m/>
    <x v="2"/>
    <m/>
    <m/>
    <x v="1"/>
    <m/>
    <m/>
    <x v="1"/>
    <m/>
    <m/>
    <m/>
    <m/>
    <s v="Yes"/>
    <s v="spearce@qch.on.ca"/>
    <m/>
    <n v="0"/>
    <n v="1"/>
  </r>
  <r>
    <s v="Asset04189"/>
    <m/>
    <m/>
    <m/>
    <m/>
    <m/>
    <x v="3"/>
    <x v="122"/>
    <m/>
    <x v="2"/>
    <m/>
    <s v="Geriatric Consult Service"/>
    <m/>
    <x v="3"/>
    <m/>
    <x v="11"/>
    <x v="4"/>
    <m/>
    <m/>
    <m/>
    <m/>
    <m/>
    <m/>
    <n v="420"/>
    <n v="1260"/>
    <n v="0"/>
    <n v="0"/>
    <n v="1260"/>
    <x v="0"/>
    <n v="0"/>
    <n v="0"/>
    <s v="Weekdays;"/>
    <n v="2"/>
    <m/>
    <s v="752 King St West"/>
    <x v="62"/>
    <x v="0"/>
    <x v="133"/>
    <m/>
    <m/>
    <m/>
    <m/>
    <x v="0"/>
    <m/>
    <m/>
    <m/>
    <m/>
    <m/>
    <m/>
    <s v="1950 hours annually (37.5 hours per week)"/>
    <m/>
    <n v="0"/>
    <n v="0"/>
    <n v="0"/>
    <n v="0.7"/>
    <n v="0"/>
    <m/>
    <n v="0"/>
    <n v="0"/>
    <n v="0"/>
    <n v="0"/>
    <n v="0"/>
    <n v="0"/>
    <n v="0"/>
    <n v="0"/>
    <n v="0"/>
    <n v="0"/>
    <n v="0"/>
    <n v="0"/>
    <n v="0"/>
    <m/>
    <n v="0"/>
    <n v="0"/>
    <m/>
    <m/>
    <n v="0"/>
    <m/>
    <n v="0.7"/>
    <n v="0"/>
    <m/>
    <s v=""/>
    <s v="Kingston Health Sciences Centre_x000a_Providence Care Hospital_x000a_Providence Transitional Care Centre"/>
    <x v="2"/>
    <m/>
    <x v="2"/>
    <m/>
    <m/>
    <x v="1"/>
    <s v="English"/>
    <x v="0"/>
    <m/>
    <m/>
    <x v="2"/>
    <m/>
    <m/>
    <x v="2"/>
    <m/>
    <m/>
    <x v="1"/>
    <m/>
    <m/>
    <x v="1"/>
    <m/>
    <m/>
    <s v="estimates"/>
    <m/>
    <s v="Yes"/>
    <s v="websters@providencecare.ca"/>
    <m/>
    <n v="0"/>
    <n v="1"/>
  </r>
  <r>
    <s v="Asset03746"/>
    <m/>
    <m/>
    <m/>
    <m/>
    <m/>
    <x v="3"/>
    <x v="157"/>
    <m/>
    <x v="2"/>
    <m/>
    <s v="Internal Consultation Teams (ICT)"/>
    <m/>
    <x v="3"/>
    <m/>
    <x v="11"/>
    <x v="4"/>
    <m/>
    <m/>
    <m/>
    <m/>
    <m/>
    <m/>
    <n v="432"/>
    <n v="0"/>
    <n v="0"/>
    <n v="0"/>
    <n v="0"/>
    <x v="0"/>
    <n v="0"/>
    <n v="0"/>
    <m/>
    <n v="0"/>
    <m/>
    <s v="170 Emmett Ave"/>
    <x v="115"/>
    <x v="0"/>
    <x v="173"/>
    <m/>
    <m/>
    <m/>
    <m/>
    <x v="1"/>
    <m/>
    <m/>
    <m/>
    <m/>
    <m/>
    <m/>
    <s v="Other"/>
    <m/>
    <n v="0"/>
    <n v="0"/>
    <n v="0"/>
    <n v="0"/>
    <n v="0"/>
    <m/>
    <n v="0"/>
    <n v="0"/>
    <n v="0"/>
    <n v="0"/>
    <n v="0"/>
    <n v="0"/>
    <n v="0"/>
    <n v="0"/>
    <n v="0"/>
    <n v="0"/>
    <n v="0"/>
    <n v="0"/>
    <n v="0"/>
    <m/>
    <n v="0"/>
    <n v="0"/>
    <m/>
    <m/>
    <n v="0.5"/>
    <m/>
    <n v="0"/>
    <n v="0.5"/>
    <m/>
    <s v="100%"/>
    <s v=""/>
    <x v="2"/>
    <m/>
    <x v="2"/>
    <m/>
    <m/>
    <x v="1"/>
    <s v="English"/>
    <x v="0"/>
    <m/>
    <m/>
    <x v="2"/>
    <m/>
    <m/>
    <x v="2"/>
    <m/>
    <m/>
    <x v="1"/>
    <m/>
    <m/>
    <x v="1"/>
    <m/>
    <m/>
    <m/>
    <m/>
    <s v="Yes"/>
    <s v="hannan.minhas@sunnybrook.ca"/>
    <m/>
    <n v="0"/>
    <n v="1"/>
  </r>
  <r>
    <s v="Asset03763"/>
    <m/>
    <m/>
    <m/>
    <m/>
    <m/>
    <x v="3"/>
    <x v="109"/>
    <m/>
    <x v="2"/>
    <m/>
    <s v="Internal Consultation Teams (ICT)"/>
    <m/>
    <x v="3"/>
    <m/>
    <x v="11"/>
    <x v="4"/>
    <m/>
    <m/>
    <m/>
    <m/>
    <m/>
    <m/>
    <n v="530"/>
    <n v="0"/>
    <n v="0"/>
    <n v="0"/>
    <n v="0"/>
    <x v="0"/>
    <n v="0"/>
    <n v="0"/>
    <m/>
    <n v="0"/>
    <m/>
    <s v="3276 St. Claire Ave East"/>
    <x v="7"/>
    <x v="0"/>
    <x v="118"/>
    <m/>
    <m/>
    <m/>
    <m/>
    <x v="1"/>
    <m/>
    <m/>
    <m/>
    <m/>
    <m/>
    <m/>
    <s v="Other"/>
    <m/>
    <n v="0"/>
    <n v="0"/>
    <n v="0"/>
    <n v="0"/>
    <n v="0"/>
    <m/>
    <n v="0"/>
    <n v="0"/>
    <n v="0"/>
    <n v="0"/>
    <n v="0"/>
    <n v="0"/>
    <n v="0"/>
    <n v="0"/>
    <n v="0"/>
    <n v="0"/>
    <n v="0"/>
    <n v="0"/>
    <n v="0"/>
    <m/>
    <n v="0"/>
    <n v="0"/>
    <m/>
    <m/>
    <n v="0.6"/>
    <m/>
    <n v="0"/>
    <n v="0.6"/>
    <m/>
    <s v="100%"/>
    <s v=""/>
    <x v="2"/>
    <m/>
    <x v="2"/>
    <m/>
    <m/>
    <x v="1"/>
    <s v="English"/>
    <x v="0"/>
    <m/>
    <m/>
    <x v="2"/>
    <m/>
    <m/>
    <x v="2"/>
    <m/>
    <m/>
    <x v="1"/>
    <m/>
    <m/>
    <x v="1"/>
    <m/>
    <m/>
    <m/>
    <m/>
    <s v="Yes"/>
    <s v="hannan.minhas@sunnybrook.ca"/>
    <m/>
    <n v="0"/>
    <n v="1"/>
  </r>
  <r>
    <s v="Asset04240"/>
    <m/>
    <m/>
    <m/>
    <m/>
    <m/>
    <x v="3"/>
    <x v="33"/>
    <m/>
    <x v="2"/>
    <m/>
    <s v="Inpatient Geriatric Consultation Service"/>
    <m/>
    <x v="3"/>
    <m/>
    <x v="11"/>
    <x v="4"/>
    <m/>
    <m/>
    <m/>
    <m/>
    <m/>
    <m/>
    <n v="0"/>
    <n v="938"/>
    <n v="0"/>
    <n v="0"/>
    <n v="938"/>
    <x v="0"/>
    <n v="0"/>
    <n v="0"/>
    <s v="Weekdays; Weekends"/>
    <n v="0"/>
    <m/>
    <s v="1235 Wilson Ave."/>
    <x v="7"/>
    <x v="0"/>
    <x v="32"/>
    <m/>
    <m/>
    <m/>
    <m/>
    <x v="1"/>
    <m/>
    <m/>
    <m/>
    <m/>
    <m/>
    <m/>
    <s v="1950 hours annually (37.5 hours per week)"/>
    <m/>
    <n v="0"/>
    <n v="0"/>
    <n v="0"/>
    <n v="1"/>
    <n v="0"/>
    <m/>
    <n v="0"/>
    <n v="0"/>
    <n v="0"/>
    <n v="0"/>
    <n v="0"/>
    <n v="0"/>
    <n v="0"/>
    <n v="0"/>
    <n v="0"/>
    <n v="0"/>
    <n v="0"/>
    <n v="0"/>
    <n v="0"/>
    <m/>
    <n v="0"/>
    <n v="0"/>
    <m/>
    <m/>
    <n v="0"/>
    <m/>
    <n v="1"/>
    <n v="0"/>
    <m/>
    <s v="100%"/>
    <s v="Inpatient Units"/>
    <x v="2"/>
    <m/>
    <x v="2"/>
    <m/>
    <m/>
    <x v="1"/>
    <s v="English"/>
    <x v="0"/>
    <m/>
    <m/>
    <x v="2"/>
    <m/>
    <m/>
    <x v="2"/>
    <m/>
    <m/>
    <x v="1"/>
    <m/>
    <m/>
    <x v="1"/>
    <m/>
    <m/>
    <m/>
    <m/>
    <s v="Yes"/>
    <s v="Ppodolski@hrh.ca"/>
    <m/>
    <n v="0"/>
    <n v="1"/>
  </r>
  <r>
    <s v="Asset03974"/>
    <m/>
    <m/>
    <m/>
    <m/>
    <m/>
    <x v="3"/>
    <x v="95"/>
    <m/>
    <x v="2"/>
    <m/>
    <s v="Inpatient geriatric consult service"/>
    <m/>
    <x v="3"/>
    <m/>
    <x v="11"/>
    <x v="4"/>
    <m/>
    <m/>
    <m/>
    <m/>
    <m/>
    <m/>
    <n v="0"/>
    <n v="981"/>
    <n v="0"/>
    <n v="0"/>
    <n v="981"/>
    <x v="0"/>
    <n v="0"/>
    <n v="0"/>
    <s v="Weekdays; Weekends"/>
    <n v="0"/>
    <m/>
    <s v="2200 Eglinton Ave W"/>
    <x v="52"/>
    <x v="0"/>
    <x v="104"/>
    <m/>
    <m/>
    <m/>
    <m/>
    <x v="2"/>
    <m/>
    <m/>
    <m/>
    <m/>
    <m/>
    <m/>
    <s v="1950 hours annually (37.5 hours per week)"/>
    <m/>
    <n v="0"/>
    <n v="0"/>
    <n v="0"/>
    <n v="0"/>
    <n v="0"/>
    <m/>
    <n v="0"/>
    <n v="0"/>
    <n v="0"/>
    <n v="0"/>
    <n v="0"/>
    <n v="0"/>
    <n v="0"/>
    <n v="0"/>
    <n v="0"/>
    <n v="0"/>
    <n v="0"/>
    <n v="0"/>
    <n v="0"/>
    <m/>
    <n v="0"/>
    <n v="0"/>
    <m/>
    <m/>
    <n v="0"/>
    <s v="Geriatric consultation is solely done by geriatricians"/>
    <n v="0"/>
    <n v="0"/>
    <m/>
    <s v=""/>
    <s v=""/>
    <x v="2"/>
    <m/>
    <x v="2"/>
    <m/>
    <m/>
    <x v="1"/>
    <s v="English"/>
    <x v="0"/>
    <m/>
    <m/>
    <x v="2"/>
    <m/>
    <m/>
    <x v="2"/>
    <m/>
    <m/>
    <x v="1"/>
    <m/>
    <m/>
    <x v="1"/>
    <m/>
    <m/>
    <m/>
    <m/>
    <s v="Yes"/>
    <s v="florence.paat@thp.ca"/>
    <m/>
    <n v="0"/>
    <n v="1"/>
  </r>
  <r>
    <s v="Asset03749"/>
    <m/>
    <m/>
    <m/>
    <m/>
    <m/>
    <x v="3"/>
    <x v="108"/>
    <m/>
    <x v="2"/>
    <m/>
    <s v="Internal Consult Teams"/>
    <m/>
    <x v="3"/>
    <m/>
    <x v="11"/>
    <x v="4"/>
    <m/>
    <m/>
    <m/>
    <m/>
    <m/>
    <m/>
    <n v="675"/>
    <n v="0"/>
    <n v="0"/>
    <n v="0"/>
    <n v="0"/>
    <x v="0"/>
    <n v="0"/>
    <n v="0"/>
    <m/>
    <n v="0"/>
    <m/>
    <s v="399 Bathurst St"/>
    <x v="7"/>
    <x v="0"/>
    <x v="117"/>
    <m/>
    <m/>
    <m/>
    <m/>
    <x v="1"/>
    <m/>
    <m/>
    <m/>
    <m/>
    <m/>
    <m/>
    <s v="1820 hours annually (35 hours per week)"/>
    <m/>
    <n v="0"/>
    <n v="0"/>
    <n v="0"/>
    <n v="0"/>
    <n v="0"/>
    <m/>
    <n v="0"/>
    <n v="0"/>
    <n v="0"/>
    <n v="0"/>
    <n v="0"/>
    <n v="0"/>
    <n v="0"/>
    <n v="0"/>
    <n v="0"/>
    <n v="0"/>
    <n v="0"/>
    <n v="0"/>
    <n v="0"/>
    <m/>
    <n v="0"/>
    <n v="0"/>
    <m/>
    <m/>
    <n v="6.2"/>
    <m/>
    <n v="0"/>
    <n v="6.2"/>
    <m/>
    <s v="100%"/>
    <s v=""/>
    <x v="2"/>
    <m/>
    <x v="2"/>
    <m/>
    <m/>
    <x v="1"/>
    <s v="English"/>
    <x v="0"/>
    <m/>
    <m/>
    <x v="2"/>
    <m/>
    <m/>
    <x v="2"/>
    <m/>
    <m/>
    <x v="1"/>
    <m/>
    <m/>
    <x v="1"/>
    <m/>
    <m/>
    <m/>
    <m/>
    <s v="Yes"/>
    <s v="hannan.minhas@sunnybrook.ca"/>
    <m/>
    <n v="0"/>
    <n v="1"/>
  </r>
  <r>
    <s v="Asset03975"/>
    <m/>
    <m/>
    <m/>
    <m/>
    <m/>
    <x v="3"/>
    <x v="198"/>
    <m/>
    <x v="2"/>
    <m/>
    <s v="Inpatient geriatric consult service"/>
    <m/>
    <x v="3"/>
    <m/>
    <x v="11"/>
    <x v="4"/>
    <m/>
    <m/>
    <m/>
    <m/>
    <m/>
    <m/>
    <n v="0"/>
    <n v="5"/>
    <n v="0"/>
    <n v="0"/>
    <n v="5"/>
    <x v="0"/>
    <n v="0"/>
    <n v="0"/>
    <m/>
    <n v="0"/>
    <m/>
    <s v="150 Sherway Dr."/>
    <x v="103"/>
    <x v="0"/>
    <x v="235"/>
    <m/>
    <m/>
    <m/>
    <m/>
    <x v="1"/>
    <m/>
    <m/>
    <m/>
    <m/>
    <m/>
    <m/>
    <s v="1950 hours annually (37.5 hours per week)"/>
    <m/>
    <n v="0"/>
    <n v="0"/>
    <n v="0"/>
    <n v="0"/>
    <n v="0"/>
    <m/>
    <n v="0"/>
    <n v="0"/>
    <n v="0"/>
    <n v="0"/>
    <n v="0"/>
    <n v="0"/>
    <n v="0"/>
    <n v="0"/>
    <n v="0"/>
    <n v="0"/>
    <n v="0"/>
    <n v="0"/>
    <n v="0"/>
    <m/>
    <n v="0"/>
    <n v="0"/>
    <m/>
    <m/>
    <n v="0"/>
    <s v="The inpatient consultation at the McCall Centre is solely done by geriatricians"/>
    <n v="0"/>
    <n v="0"/>
    <m/>
    <s v=""/>
    <s v=""/>
    <x v="2"/>
    <m/>
    <x v="2"/>
    <m/>
    <m/>
    <x v="1"/>
    <s v="English"/>
    <x v="0"/>
    <m/>
    <m/>
    <x v="2"/>
    <m/>
    <m/>
    <x v="2"/>
    <m/>
    <m/>
    <x v="1"/>
    <m/>
    <m/>
    <x v="1"/>
    <m/>
    <m/>
    <m/>
    <m/>
    <s v="Yes"/>
    <s v="florence.paat@thp.ca"/>
    <m/>
    <n v="0"/>
    <n v="1"/>
  </r>
  <r>
    <s v="Asset03780"/>
    <m/>
    <m/>
    <m/>
    <m/>
    <m/>
    <x v="3"/>
    <x v="58"/>
    <m/>
    <x v="2"/>
    <m/>
    <s v="Internal Consultation Teams (ICT)"/>
    <m/>
    <x v="3"/>
    <m/>
    <x v="11"/>
    <x v="4"/>
    <m/>
    <m/>
    <m/>
    <m/>
    <m/>
    <m/>
    <n v="686"/>
    <n v="0"/>
    <n v="0"/>
    <n v="0"/>
    <n v="0"/>
    <x v="0"/>
    <n v="0"/>
    <n v="0"/>
    <m/>
    <n v="0"/>
    <m/>
    <s v="825 Coxwell Ave"/>
    <x v="7"/>
    <x v="0"/>
    <x v="62"/>
    <m/>
    <m/>
    <m/>
    <m/>
    <x v="1"/>
    <m/>
    <m/>
    <m/>
    <m/>
    <m/>
    <m/>
    <s v="Other"/>
    <m/>
    <n v="0"/>
    <n v="0"/>
    <n v="0"/>
    <n v="0"/>
    <n v="0"/>
    <m/>
    <n v="0"/>
    <n v="0"/>
    <n v="0"/>
    <n v="0"/>
    <n v="0"/>
    <n v="0"/>
    <n v="0"/>
    <n v="0"/>
    <n v="0"/>
    <n v="0"/>
    <n v="0"/>
    <n v="0"/>
    <n v="0"/>
    <m/>
    <n v="0"/>
    <n v="0"/>
    <m/>
    <m/>
    <n v="0"/>
    <m/>
    <n v="0"/>
    <n v="0"/>
    <m/>
    <s v="100%"/>
    <s v=""/>
    <x v="2"/>
    <m/>
    <x v="2"/>
    <m/>
    <m/>
    <x v="1"/>
    <s v="English"/>
    <x v="0"/>
    <m/>
    <m/>
    <x v="2"/>
    <m/>
    <m/>
    <x v="2"/>
    <m/>
    <m/>
    <x v="1"/>
    <m/>
    <m/>
    <x v="1"/>
    <m/>
    <m/>
    <m/>
    <m/>
    <s v="Yes"/>
    <s v="hannan.minhas@sunnybrook.ca"/>
    <m/>
    <n v="0"/>
    <n v="1"/>
  </r>
  <r>
    <s v="Asset03756"/>
    <m/>
    <m/>
    <m/>
    <m/>
    <m/>
    <x v="3"/>
    <x v="151"/>
    <m/>
    <x v="2"/>
    <m/>
    <s v="Internal Consultation Teams (ICT)"/>
    <m/>
    <x v="3"/>
    <m/>
    <x v="11"/>
    <x v="4"/>
    <m/>
    <m/>
    <m/>
    <m/>
    <m/>
    <m/>
    <n v="289"/>
    <n v="0"/>
    <n v="0"/>
    <n v="0"/>
    <n v="0"/>
    <x v="0"/>
    <n v="0"/>
    <n v="0"/>
    <m/>
    <n v="0"/>
    <m/>
    <s v="36 Queen St E"/>
    <x v="7"/>
    <x v="0"/>
    <x v="167"/>
    <m/>
    <m/>
    <m/>
    <m/>
    <x v="1"/>
    <m/>
    <m/>
    <m/>
    <m/>
    <m/>
    <m/>
    <s v="1820 hours annually (35 hours per week)"/>
    <m/>
    <n v="0"/>
    <n v="0"/>
    <n v="0"/>
    <n v="0"/>
    <n v="0"/>
    <m/>
    <n v="0"/>
    <n v="0"/>
    <n v="0"/>
    <n v="0"/>
    <n v="0"/>
    <n v="0"/>
    <n v="0"/>
    <n v="0"/>
    <n v="0"/>
    <n v="0"/>
    <n v="0"/>
    <n v="0"/>
    <n v="0"/>
    <m/>
    <n v="0"/>
    <n v="0"/>
    <m/>
    <m/>
    <n v="1"/>
    <m/>
    <n v="0"/>
    <n v="1"/>
    <m/>
    <s v="100%"/>
    <s v=""/>
    <x v="2"/>
    <m/>
    <x v="2"/>
    <m/>
    <m/>
    <x v="1"/>
    <s v="English"/>
    <x v="0"/>
    <m/>
    <m/>
    <x v="2"/>
    <m/>
    <m/>
    <x v="2"/>
    <m/>
    <m/>
    <x v="1"/>
    <m/>
    <m/>
    <x v="1"/>
    <m/>
    <m/>
    <m/>
    <m/>
    <s v="Yes"/>
    <s v="hannan.minhas@sunnybrook.ca"/>
    <m/>
    <n v="0"/>
    <n v="1"/>
  </r>
  <r>
    <s v="Asset03857"/>
    <m/>
    <m/>
    <m/>
    <m/>
    <m/>
    <x v="3"/>
    <x v="51"/>
    <m/>
    <x v="2"/>
    <m/>
    <s v="Geriatric Consult Team"/>
    <m/>
    <x v="3"/>
    <m/>
    <x v="11"/>
    <x v="4"/>
    <m/>
    <m/>
    <m/>
    <m/>
    <m/>
    <m/>
    <n v="413"/>
    <n v="413"/>
    <n v="0"/>
    <n v="0"/>
    <n v="413"/>
    <x v="0"/>
    <n v="0"/>
    <n v="0"/>
    <s v="Both"/>
    <n v="3"/>
    <m/>
    <s v="237 Barton St. East"/>
    <x v="19"/>
    <x v="0"/>
    <x v="55"/>
    <m/>
    <m/>
    <m/>
    <m/>
    <x v="3"/>
    <m/>
    <m/>
    <m/>
    <m/>
    <m/>
    <m/>
    <s v="1950 hours annually (37.5 hours per week)"/>
    <m/>
    <n v="0"/>
    <n v="0"/>
    <n v="0"/>
    <n v="1"/>
    <n v="0"/>
    <m/>
    <n v="0"/>
    <n v="0"/>
    <n v="0"/>
    <n v="0"/>
    <n v="0"/>
    <n v="0"/>
    <n v="0"/>
    <n v="0"/>
    <n v="0"/>
    <n v="0"/>
    <n v="1"/>
    <n v="0"/>
    <n v="0"/>
    <m/>
    <n v="0"/>
    <n v="0"/>
    <m/>
    <m/>
    <n v="1"/>
    <s v="Resident(s)"/>
    <n v="2"/>
    <n v="2"/>
    <m/>
    <s v="100%"/>
    <s v="inpatient acute"/>
    <x v="2"/>
    <m/>
    <x v="2"/>
    <m/>
    <m/>
    <x v="1"/>
    <s v="English"/>
    <x v="0"/>
    <m/>
    <m/>
    <x v="2"/>
    <m/>
    <m/>
    <x v="2"/>
    <m/>
    <m/>
    <x v="1"/>
    <m/>
    <m/>
    <x v="1"/>
    <m/>
    <m/>
    <m/>
    <m/>
    <s v="Yes"/>
    <s v="petrella@hhsc.ca"/>
    <m/>
    <n v="0"/>
    <n v="1"/>
  </r>
  <r>
    <s v="Asset04300"/>
    <m/>
    <m/>
    <m/>
    <m/>
    <m/>
    <x v="3"/>
    <x v="112"/>
    <m/>
    <x v="2"/>
    <m/>
    <s v="Inpatient Geriatric Consult"/>
    <m/>
    <x v="3"/>
    <m/>
    <x v="11"/>
    <x v="4"/>
    <m/>
    <m/>
    <m/>
    <m/>
    <m/>
    <m/>
    <n v="239"/>
    <n v="299"/>
    <n v="0"/>
    <n v="0"/>
    <n v="299"/>
    <x v="0"/>
    <n v="0"/>
    <n v="0"/>
    <s v="Weekdays;"/>
    <n v="1.5"/>
    <m/>
    <s v="1 Princess Anne Dr."/>
    <x v="58"/>
    <x v="0"/>
    <x v="122"/>
    <m/>
    <m/>
    <m/>
    <m/>
    <x v="2"/>
    <m/>
    <m/>
    <m/>
    <m/>
    <m/>
    <m/>
    <s v="1950 hours annually (37.5 hours per week)"/>
    <m/>
    <n v="0.2"/>
    <n v="0"/>
    <n v="0"/>
    <n v="0.3"/>
    <n v="0"/>
    <m/>
    <n v="0"/>
    <n v="0"/>
    <n v="0"/>
    <n v="0"/>
    <n v="0"/>
    <n v="0"/>
    <n v="0"/>
    <n v="0"/>
    <n v="0"/>
    <n v="0"/>
    <n v="1.5"/>
    <n v="0"/>
    <n v="1"/>
    <m/>
    <n v="0"/>
    <n v="0"/>
    <m/>
    <m/>
    <n v="0"/>
    <m/>
    <n v="3"/>
    <n v="2.5"/>
    <m/>
    <s v="100%"/>
    <s v=""/>
    <x v="2"/>
    <m/>
    <x v="2"/>
    <m/>
    <m/>
    <x v="1"/>
    <s v="English"/>
    <x v="0"/>
    <m/>
    <m/>
    <x v="2"/>
    <m/>
    <m/>
    <x v="2"/>
    <m/>
    <m/>
    <x v="1"/>
    <m/>
    <m/>
    <x v="1"/>
    <m/>
    <m/>
    <m/>
    <m/>
    <s v="Yes"/>
    <s v="programs@geriatricsontario.ca"/>
    <m/>
    <n v="0"/>
    <n v="1"/>
  </r>
  <r>
    <s v="Asset03858"/>
    <m/>
    <m/>
    <m/>
    <m/>
    <m/>
    <x v="3"/>
    <x v="52"/>
    <m/>
    <x v="2"/>
    <m/>
    <s v="Geriatric Consult"/>
    <m/>
    <x v="3"/>
    <m/>
    <x v="11"/>
    <x v="4"/>
    <m/>
    <m/>
    <m/>
    <m/>
    <m/>
    <m/>
    <n v="0"/>
    <n v="0"/>
    <n v="0"/>
    <n v="0"/>
    <n v="0"/>
    <x v="0"/>
    <n v="0"/>
    <n v="0"/>
    <m/>
    <n v="0"/>
    <m/>
    <s v="169 Main St."/>
    <x v="33"/>
    <x v="0"/>
    <x v="56"/>
    <m/>
    <m/>
    <m/>
    <m/>
    <x v="3"/>
    <m/>
    <m/>
    <m/>
    <m/>
    <m/>
    <m/>
    <s v="1950 hours annually (37.5 hours per week)"/>
    <m/>
    <n v="0"/>
    <n v="0"/>
    <n v="0"/>
    <n v="1"/>
    <n v="0"/>
    <m/>
    <n v="0"/>
    <n v="0"/>
    <n v="0"/>
    <n v="0"/>
    <n v="0"/>
    <n v="0"/>
    <n v="0"/>
    <n v="0"/>
    <n v="0"/>
    <n v="0"/>
    <n v="0"/>
    <n v="0"/>
    <n v="0"/>
    <m/>
    <n v="0"/>
    <n v="0"/>
    <m/>
    <m/>
    <n v="0"/>
    <s v="program was just extended to WLMH In August so we will have data next year just wanted to put it on the Map you may choose to leave it out this year?  Only a Geriatrician at the moment with volumes increasing over time would be reevaluating the model"/>
    <n v="1"/>
    <n v="0"/>
    <m/>
    <s v="100%"/>
    <s v="inpatient"/>
    <x v="2"/>
    <m/>
    <x v="2"/>
    <m/>
    <m/>
    <x v="1"/>
    <s v="English"/>
    <x v="0"/>
    <m/>
    <m/>
    <x v="2"/>
    <m/>
    <m/>
    <x v="2"/>
    <m/>
    <m/>
    <x v="1"/>
    <m/>
    <m/>
    <x v="1"/>
    <m/>
    <m/>
    <s v="we have just started accepting referrals for consult from this site as of August with the onboarding of new Geriatrician"/>
    <m/>
    <s v="Yes"/>
    <s v="petrella@hhsc.ca"/>
    <m/>
    <n v="0"/>
    <n v="1"/>
  </r>
  <r>
    <s v="Asset03855"/>
    <m/>
    <m/>
    <m/>
    <m/>
    <m/>
    <x v="3"/>
    <x v="50"/>
    <m/>
    <x v="2"/>
    <m/>
    <s v="Geriatric Consult"/>
    <m/>
    <x v="3"/>
    <m/>
    <x v="11"/>
    <x v="4"/>
    <m/>
    <m/>
    <m/>
    <m/>
    <m/>
    <m/>
    <n v="527"/>
    <n v="527"/>
    <n v="0"/>
    <n v="0"/>
    <n v="527"/>
    <x v="0"/>
    <n v="0"/>
    <n v="0"/>
    <m/>
    <n v="0"/>
    <m/>
    <s v="711 Concession St."/>
    <x v="19"/>
    <x v="0"/>
    <x v="54"/>
    <m/>
    <m/>
    <m/>
    <m/>
    <x v="3"/>
    <m/>
    <m/>
    <m/>
    <m/>
    <m/>
    <m/>
    <s v="1950 hours annually (37.5 hours per week)"/>
    <m/>
    <n v="0"/>
    <n v="0"/>
    <n v="0"/>
    <n v="1"/>
    <n v="0"/>
    <m/>
    <n v="0"/>
    <n v="0"/>
    <n v="0"/>
    <n v="0"/>
    <n v="0"/>
    <n v="0"/>
    <n v="0"/>
    <n v="0"/>
    <n v="0"/>
    <n v="0"/>
    <n v="1"/>
    <n v="0"/>
    <n v="0"/>
    <m/>
    <n v="0"/>
    <n v="0"/>
    <m/>
    <m/>
    <n v="1"/>
    <s v="Resident(s)"/>
    <n v="2"/>
    <n v="2"/>
    <m/>
    <s v="100%"/>
    <s v="acute in patient"/>
    <x v="2"/>
    <m/>
    <x v="2"/>
    <m/>
    <m/>
    <x v="1"/>
    <s v="English"/>
    <x v="0"/>
    <m/>
    <m/>
    <x v="2"/>
    <m/>
    <m/>
    <x v="2"/>
    <m/>
    <m/>
    <x v="1"/>
    <m/>
    <m/>
    <x v="1"/>
    <m/>
    <m/>
    <m/>
    <m/>
    <s v="Yes"/>
    <s v="petrella@hhsc.ca"/>
    <m/>
    <n v="0"/>
    <n v="1"/>
  </r>
  <r>
    <s v="Asset04305"/>
    <m/>
    <m/>
    <m/>
    <m/>
    <m/>
    <x v="3"/>
    <x v="111"/>
    <m/>
    <x v="2"/>
    <m/>
    <s v="Inpatient Geriatric Consult"/>
    <m/>
    <x v="3"/>
    <m/>
    <x v="11"/>
    <x v="4"/>
    <m/>
    <m/>
    <m/>
    <m/>
    <m/>
    <m/>
    <n v="241"/>
    <n v="270"/>
    <n v="0"/>
    <n v="0"/>
    <n v="270"/>
    <x v="0"/>
    <n v="0"/>
    <n v="0"/>
    <s v="Weekdays;"/>
    <n v="1.5"/>
    <m/>
    <s v="725 Bronte St. S"/>
    <x v="57"/>
    <x v="0"/>
    <x v="121"/>
    <m/>
    <m/>
    <m/>
    <m/>
    <x v="2"/>
    <m/>
    <m/>
    <m/>
    <m/>
    <m/>
    <m/>
    <s v="1950 hours annually (37.5 hours per week)"/>
    <m/>
    <n v="0"/>
    <n v="0"/>
    <n v="0"/>
    <n v="1"/>
    <n v="0"/>
    <m/>
    <n v="0"/>
    <n v="0"/>
    <n v="0"/>
    <n v="0"/>
    <n v="0"/>
    <n v="0"/>
    <n v="0"/>
    <n v="0"/>
    <n v="0"/>
    <n v="0"/>
    <n v="0"/>
    <n v="0"/>
    <n v="0"/>
    <m/>
    <n v="0"/>
    <n v="0"/>
    <m/>
    <m/>
    <n v="0"/>
    <m/>
    <n v="1"/>
    <n v="0"/>
    <m/>
    <s v="100%"/>
    <s v=""/>
    <x v="2"/>
    <m/>
    <x v="2"/>
    <m/>
    <m/>
    <x v="1"/>
    <s v="English"/>
    <x v="0"/>
    <m/>
    <m/>
    <x v="2"/>
    <m/>
    <m/>
    <x v="2"/>
    <m/>
    <m/>
    <x v="1"/>
    <m/>
    <m/>
    <x v="1"/>
    <m/>
    <m/>
    <m/>
    <m/>
    <s v="Yes"/>
    <s v="programs@geriatricsontario.ca"/>
    <m/>
    <n v="0"/>
    <n v="1"/>
  </r>
  <r>
    <s v="Asset03859"/>
    <m/>
    <m/>
    <m/>
    <m/>
    <m/>
    <x v="3"/>
    <x v="31"/>
    <m/>
    <x v="2"/>
    <m/>
    <s v="Geriatric Consult"/>
    <m/>
    <x v="3"/>
    <m/>
    <x v="11"/>
    <x v="4"/>
    <m/>
    <m/>
    <m/>
    <m/>
    <m/>
    <m/>
    <n v="0"/>
    <n v="0"/>
    <n v="0"/>
    <n v="0"/>
    <n v="0"/>
    <x v="0"/>
    <n v="0"/>
    <n v="0"/>
    <s v="Weekdays;"/>
    <n v="0"/>
    <m/>
    <s v="88 Maplewood Ave."/>
    <x v="19"/>
    <x v="0"/>
    <x v="30"/>
    <m/>
    <m/>
    <m/>
    <m/>
    <x v="3"/>
    <m/>
    <m/>
    <m/>
    <m/>
    <m/>
    <m/>
    <s v="1950 hours annually (37.5 hours per week)"/>
    <m/>
    <n v="0"/>
    <n v="0"/>
    <n v="0"/>
    <n v="1"/>
    <n v="0"/>
    <m/>
    <n v="0"/>
    <n v="0"/>
    <n v="0"/>
    <n v="0"/>
    <n v="0"/>
    <n v="0"/>
    <n v="0"/>
    <n v="0"/>
    <n v="0"/>
    <n v="0"/>
    <n v="0"/>
    <n v="0"/>
    <n v="0"/>
    <m/>
    <n v="0"/>
    <n v="0"/>
    <m/>
    <m/>
    <n v="0"/>
    <m/>
    <n v="1"/>
    <n v="0"/>
    <m/>
    <s v="100%"/>
    <s v="acute inpatient"/>
    <x v="2"/>
    <m/>
    <x v="2"/>
    <m/>
    <m/>
    <x v="1"/>
    <s v="English"/>
    <x v="0"/>
    <m/>
    <m/>
    <x v="2"/>
    <m/>
    <m/>
    <x v="2"/>
    <m/>
    <m/>
    <x v="1"/>
    <m/>
    <m/>
    <x v="1"/>
    <m/>
    <m/>
    <s v="This service has just been extended to this site as of August with the addition of a Geriatrician , data will not be available until next year."/>
    <m/>
    <s v="Yes"/>
    <s v="petrella@hhsc.ca"/>
    <m/>
    <n v="0"/>
    <n v="1"/>
  </r>
  <r>
    <s v="Asset04257"/>
    <m/>
    <m/>
    <m/>
    <m/>
    <m/>
    <x v="3"/>
    <x v="80"/>
    <m/>
    <x v="2"/>
    <m/>
    <s v="Geriatric Medicine Services, Geriatric Psychiatry Consult Liaison"/>
    <m/>
    <x v="3"/>
    <m/>
    <x v="11"/>
    <x v="4"/>
    <m/>
    <m/>
    <m/>
    <m/>
    <m/>
    <m/>
    <n v="1208"/>
    <n v="1779"/>
    <n v="104"/>
    <n v="0"/>
    <n v="1883"/>
    <x v="0"/>
    <n v="0"/>
    <n v="0"/>
    <m/>
    <n v="0"/>
    <m/>
    <s v="35 Algoma Street North"/>
    <x v="45"/>
    <x v="0"/>
    <x v="89"/>
    <m/>
    <m/>
    <m/>
    <m/>
    <x v="4"/>
    <m/>
    <m/>
    <m/>
    <m/>
    <m/>
    <m/>
    <s v="1950 hours annually (37.5 hours per week)"/>
    <m/>
    <n v="0"/>
    <n v="0"/>
    <n v="0"/>
    <n v="1"/>
    <n v="0.2"/>
    <m/>
    <n v="0"/>
    <n v="0"/>
    <n v="0"/>
    <n v="0"/>
    <n v="0"/>
    <n v="0"/>
    <n v="0"/>
    <n v="0"/>
    <n v="0"/>
    <n v="0"/>
    <n v="1"/>
    <n v="0"/>
    <n v="0"/>
    <m/>
    <n v="0"/>
    <n v="0"/>
    <m/>
    <m/>
    <n v="0"/>
    <m/>
    <n v="2.2000000000000002"/>
    <n v="1"/>
    <m/>
    <s v="75% to &lt;100%"/>
    <s v="Acute &amp; post-acute referrals accepted."/>
    <x v="2"/>
    <m/>
    <x v="2"/>
    <m/>
    <m/>
    <x v="1"/>
    <s v="English"/>
    <x v="0"/>
    <m/>
    <m/>
    <x v="2"/>
    <m/>
    <m/>
    <x v="2"/>
    <m/>
    <m/>
    <x v="1"/>
    <m/>
    <m/>
    <x v="1"/>
    <m/>
    <m/>
    <s v="Any language available with translation services."/>
    <m/>
    <s v="Yes"/>
    <s v="divya.george@tbh.net"/>
    <m/>
    <n v="0"/>
    <n v="1"/>
  </r>
  <r>
    <s v="Asset04070"/>
    <m/>
    <m/>
    <m/>
    <m/>
    <m/>
    <x v="3"/>
    <x v="48"/>
    <m/>
    <x v="2"/>
    <m/>
    <s v="Internal Consultation Teams (ICT)"/>
    <m/>
    <x v="3"/>
    <m/>
    <x v="11"/>
    <x v="4"/>
    <m/>
    <m/>
    <m/>
    <m/>
    <m/>
    <m/>
    <n v="1504"/>
    <n v="0"/>
    <n v="0"/>
    <n v="0"/>
    <n v="0"/>
    <x v="0"/>
    <n v="0"/>
    <n v="0"/>
    <m/>
    <n v="0"/>
    <m/>
    <s v="243 Consumers Road, 3rd Floor"/>
    <x v="7"/>
    <x v="0"/>
    <x v="50"/>
    <m/>
    <m/>
    <m/>
    <m/>
    <x v="1"/>
    <m/>
    <m/>
    <m/>
    <m/>
    <m/>
    <m/>
    <s v="Other"/>
    <m/>
    <n v="0"/>
    <n v="0.55000000000000004"/>
    <n v="0"/>
    <n v="0.85"/>
    <n v="0"/>
    <m/>
    <n v="0"/>
    <n v="0"/>
    <n v="0"/>
    <n v="0"/>
    <n v="0"/>
    <n v="0"/>
    <n v="0"/>
    <n v="0"/>
    <n v="0"/>
    <n v="0"/>
    <n v="0"/>
    <n v="0"/>
    <n v="0"/>
    <m/>
    <n v="0"/>
    <n v="0"/>
    <m/>
    <m/>
    <n v="0.9"/>
    <m/>
    <n v="1.4"/>
    <n v="0.9"/>
    <m/>
    <s v="100%"/>
    <s v=""/>
    <x v="2"/>
    <m/>
    <x v="2"/>
    <m/>
    <m/>
    <x v="1"/>
    <s v="English"/>
    <x v="0"/>
    <m/>
    <m/>
    <x v="2"/>
    <m/>
    <m/>
    <x v="2"/>
    <m/>
    <m/>
    <x v="1"/>
    <m/>
    <m/>
    <x v="1"/>
    <m/>
    <m/>
    <m/>
    <m/>
    <s v="Yes"/>
    <s v="william.underwood@nygh.on.ca"/>
    <m/>
    <n v="0"/>
    <n v="1"/>
  </r>
  <r>
    <s v="Asset04088"/>
    <m/>
    <m/>
    <m/>
    <m/>
    <m/>
    <x v="3"/>
    <x v="10"/>
    <m/>
    <x v="2"/>
    <m/>
    <s v="Inpatient Geriatric Consult Team"/>
    <m/>
    <x v="3"/>
    <m/>
    <x v="11"/>
    <x v="4"/>
    <m/>
    <m/>
    <m/>
    <m/>
    <m/>
    <m/>
    <n v="640"/>
    <n v="3200"/>
    <n v="640"/>
    <n v="36"/>
    <n v="3876"/>
    <x v="0"/>
    <n v="0"/>
    <n v="0"/>
    <s v="Weekdays;"/>
    <n v="2.5"/>
    <m/>
    <s v="170 Colborne St W"/>
    <x v="8"/>
    <x v="0"/>
    <x v="49"/>
    <m/>
    <m/>
    <m/>
    <m/>
    <x v="2"/>
    <m/>
    <m/>
    <m/>
    <m/>
    <m/>
    <m/>
    <s v="1950 hours annually (37.5 hours per week)"/>
    <m/>
    <n v="0"/>
    <n v="0"/>
    <n v="0"/>
    <n v="0.6"/>
    <n v="0.05"/>
    <m/>
    <n v="0"/>
    <n v="1"/>
    <n v="0"/>
    <n v="0"/>
    <n v="0"/>
    <n v="0"/>
    <n v="0"/>
    <n v="0"/>
    <n v="0"/>
    <n v="0"/>
    <n v="0"/>
    <n v="0"/>
    <n v="0"/>
    <m/>
    <n v="0"/>
    <n v="0"/>
    <m/>
    <m/>
    <n v="0"/>
    <m/>
    <n v="1.65"/>
    <n v="1"/>
    <m/>
    <s v="75% to &lt;100%"/>
    <s v=""/>
    <x v="2"/>
    <m/>
    <x v="2"/>
    <m/>
    <m/>
    <x v="1"/>
    <s v="English"/>
    <x v="0"/>
    <m/>
    <m/>
    <x v="2"/>
    <m/>
    <m/>
    <x v="2"/>
    <m/>
    <m/>
    <x v="1"/>
    <m/>
    <m/>
    <x v="1"/>
    <m/>
    <m/>
    <m/>
    <m/>
    <s v="Yes"/>
    <s v="jlallison-hedges@osmh.on.ca"/>
    <m/>
    <n v="0"/>
    <n v="1"/>
  </r>
  <r>
    <s v="Asset04170"/>
    <m/>
    <m/>
    <m/>
    <m/>
    <m/>
    <x v="3"/>
    <x v="23"/>
    <m/>
    <x v="2"/>
    <m/>
    <s v="Inpatient Geriatric Consult Service"/>
    <m/>
    <x v="3"/>
    <m/>
    <x v="11"/>
    <x v="4"/>
    <m/>
    <m/>
    <m/>
    <m/>
    <m/>
    <m/>
    <n v="255"/>
    <n v="782"/>
    <n v="0"/>
    <n v="6"/>
    <n v="788"/>
    <x v="0"/>
    <n v="0"/>
    <n v="0"/>
    <s v="Weekdays;"/>
    <n v="1.7"/>
    <m/>
    <s v="200 Terrace Hill St"/>
    <x v="16"/>
    <x v="0"/>
    <x v="253"/>
    <m/>
    <m/>
    <m/>
    <m/>
    <x v="3"/>
    <m/>
    <m/>
    <m/>
    <m/>
    <m/>
    <m/>
    <s v="1820 hours annually (35 hours per week)"/>
    <m/>
    <n v="0"/>
    <n v="0"/>
    <n v="0"/>
    <n v="0.8"/>
    <n v="0"/>
    <m/>
    <n v="0"/>
    <n v="0.4"/>
    <n v="0"/>
    <n v="0"/>
    <n v="0"/>
    <n v="0"/>
    <n v="0"/>
    <n v="0"/>
    <n v="0"/>
    <n v="0"/>
    <n v="1"/>
    <n v="0"/>
    <n v="0"/>
    <m/>
    <n v="0"/>
    <n v="0"/>
    <m/>
    <m/>
    <n v="0"/>
    <m/>
    <n v="2.2000000000000002"/>
    <n v="1.4"/>
    <m/>
    <s v="75% to &lt;100%"/>
    <s v="Most responsible physician. Referral can be suggested by the interdisciplinary team to the MRP."/>
    <x v="2"/>
    <m/>
    <x v="2"/>
    <m/>
    <m/>
    <x v="1"/>
    <s v="English"/>
    <x v="0"/>
    <m/>
    <m/>
    <x v="2"/>
    <m/>
    <m/>
    <x v="2"/>
    <m/>
    <m/>
    <x v="1"/>
    <m/>
    <m/>
    <x v="1"/>
    <m/>
    <m/>
    <s v="Please see attachment.Please note that in the future our contact person for BCHS is the Manager for Geriatric Services:Lori McMorran MSW, RSWlori.mcmorran@bchsys.org519-751-5544Cell: 226-387-8963"/>
    <m/>
    <s v="Yes"/>
    <s v="mihaela.nicula@bchsys.org"/>
    <m/>
    <n v="0"/>
    <n v="1"/>
  </r>
  <r>
    <s v="Asset04085"/>
    <m/>
    <m/>
    <m/>
    <m/>
    <m/>
    <x v="3"/>
    <x v="20"/>
    <m/>
    <x v="2"/>
    <m/>
    <s v="Geriatric Medicine Consult Team"/>
    <m/>
    <x v="3"/>
    <m/>
    <x v="11"/>
    <x v="4"/>
    <m/>
    <m/>
    <m/>
    <m/>
    <m/>
    <m/>
    <n v="1971"/>
    <n v="1971"/>
    <n v="0"/>
    <n v="0"/>
    <n v="1971"/>
    <x v="0"/>
    <n v="0"/>
    <n v="0"/>
    <s v="Weekdays;"/>
    <n v="0"/>
    <m/>
    <s v="1053 Carling Ave"/>
    <x v="11"/>
    <x v="0"/>
    <x v="20"/>
    <m/>
    <m/>
    <m/>
    <m/>
    <x v="0"/>
    <m/>
    <m/>
    <m/>
    <m/>
    <m/>
    <m/>
    <s v="1950 hours annually (37.5 hours per week)"/>
    <m/>
    <n v="0"/>
    <n v="0"/>
    <n v="0"/>
    <n v="3"/>
    <n v="0"/>
    <m/>
    <n v="0"/>
    <n v="0"/>
    <n v="0"/>
    <n v="0"/>
    <n v="0"/>
    <n v="0"/>
    <n v="1"/>
    <n v="0"/>
    <n v="0"/>
    <n v="0"/>
    <n v="3"/>
    <n v="0"/>
    <n v="0"/>
    <m/>
    <n v="0"/>
    <n v="0"/>
    <m/>
    <m/>
    <n v="0"/>
    <m/>
    <n v="7"/>
    <n v="4"/>
    <m/>
    <s v="75% to &lt;100%"/>
    <s v="Inpatient hospital department teams (physicians, nurses, allied health)"/>
    <x v="2"/>
    <m/>
    <x v="2"/>
    <m/>
    <m/>
    <x v="1"/>
    <s v="English;French"/>
    <x v="0"/>
    <m/>
    <m/>
    <x v="2"/>
    <m/>
    <m/>
    <x v="2"/>
    <m/>
    <m/>
    <x v="1"/>
    <m/>
    <m/>
    <x v="1"/>
    <m/>
    <m/>
    <s v="We offer services to those from First Nation, Inuit or Metis communities but only those who come into the Ottawa Hospital."/>
    <m/>
    <s v="Yes"/>
    <s v="cmunch@toh.ca"/>
    <m/>
    <n v="0"/>
    <n v="1"/>
  </r>
  <r>
    <s v="Asset03758"/>
    <m/>
    <m/>
    <m/>
    <m/>
    <m/>
    <x v="3"/>
    <x v="208"/>
    <m/>
    <x v="2"/>
    <m/>
    <s v="Internal Consultation Teams (ICT)"/>
    <m/>
    <x v="3"/>
    <m/>
    <x v="11"/>
    <x v="4"/>
    <m/>
    <m/>
    <m/>
    <m/>
    <m/>
    <m/>
    <n v="1063"/>
    <n v="0"/>
    <n v="0"/>
    <n v="0"/>
    <n v="0"/>
    <x v="0"/>
    <n v="0"/>
    <n v="0"/>
    <m/>
    <n v="0"/>
    <m/>
    <s v="30 The Queensway"/>
    <x v="7"/>
    <x v="0"/>
    <x v="249"/>
    <m/>
    <m/>
    <m/>
    <m/>
    <x v="1"/>
    <m/>
    <m/>
    <m/>
    <m/>
    <m/>
    <m/>
    <s v="1820 hours annually (35 hours per week)"/>
    <m/>
    <n v="0"/>
    <n v="0"/>
    <n v="0"/>
    <n v="0"/>
    <n v="0"/>
    <m/>
    <n v="0"/>
    <n v="0"/>
    <n v="0"/>
    <n v="0"/>
    <n v="0"/>
    <n v="0"/>
    <n v="0"/>
    <n v="0"/>
    <n v="0"/>
    <n v="0"/>
    <n v="0"/>
    <n v="0"/>
    <n v="0"/>
    <m/>
    <n v="0"/>
    <n v="0"/>
    <m/>
    <m/>
    <n v="2"/>
    <m/>
    <n v="0"/>
    <n v="2"/>
    <m/>
    <s v="100%"/>
    <s v=""/>
    <x v="2"/>
    <m/>
    <x v="2"/>
    <m/>
    <m/>
    <x v="1"/>
    <s v="English"/>
    <x v="0"/>
    <m/>
    <m/>
    <x v="2"/>
    <m/>
    <m/>
    <x v="2"/>
    <m/>
    <m/>
    <x v="1"/>
    <m/>
    <m/>
    <x v="1"/>
    <m/>
    <m/>
    <m/>
    <m/>
    <s v="Yes"/>
    <s v="hannan.minhas@sunnybrook.ca"/>
    <m/>
    <n v="0"/>
    <n v="1"/>
  </r>
  <r>
    <s v="Asset03554"/>
    <m/>
    <m/>
    <m/>
    <m/>
    <m/>
    <x v="3"/>
    <x v="6"/>
    <m/>
    <x v="2"/>
    <m/>
    <s v="NLOT"/>
    <m/>
    <x v="3"/>
    <m/>
    <x v="2"/>
    <x v="2"/>
    <m/>
    <m/>
    <m/>
    <m/>
    <m/>
    <m/>
    <n v="3000"/>
    <n v="2800"/>
    <n v="200"/>
    <n v="0"/>
    <n v="3000"/>
    <x v="0"/>
    <n v="0"/>
    <n v="0"/>
    <s v="Weekdays; Weekends"/>
    <n v="0"/>
    <m/>
    <s v="3030 Birchmount Rd"/>
    <x v="6"/>
    <x v="0"/>
    <x v="6"/>
    <m/>
    <m/>
    <m/>
    <m/>
    <x v="1"/>
    <m/>
    <m/>
    <m/>
    <m/>
    <m/>
    <m/>
    <s v="1950 hours annually (37.5 hours per week)"/>
    <m/>
    <n v="1"/>
    <n v="0"/>
    <n v="0"/>
    <n v="0"/>
    <n v="0"/>
    <m/>
    <n v="2"/>
    <n v="0"/>
    <n v="0"/>
    <n v="0"/>
    <n v="0"/>
    <n v="0"/>
    <n v="0"/>
    <n v="0"/>
    <n v="0"/>
    <n v="0"/>
    <n v="8"/>
    <n v="0"/>
    <n v="0"/>
    <m/>
    <n v="0"/>
    <n v="0"/>
    <m/>
    <m/>
    <n v="0"/>
    <m/>
    <n v="11"/>
    <n v="10"/>
    <m/>
    <s v="75% to &lt;100%"/>
    <s v="Regular visit- rounding,  referrals by phone, fax"/>
    <x v="2"/>
    <m/>
    <x v="2"/>
    <m/>
    <m/>
    <x v="1"/>
    <s v="English"/>
    <x v="0"/>
    <m/>
    <m/>
    <x v="2"/>
    <m/>
    <m/>
    <x v="2"/>
    <m/>
    <m/>
    <x v="1"/>
    <m/>
    <m/>
    <x v="1"/>
    <m/>
    <m/>
    <m/>
    <m/>
    <s v="Yes"/>
    <s v="dkaneko@shn.ca"/>
    <m/>
    <n v="0"/>
    <n v="1"/>
  </r>
  <r>
    <s v="Asset03783"/>
    <m/>
    <m/>
    <m/>
    <m/>
    <m/>
    <x v="3"/>
    <x v="218"/>
    <m/>
    <x v="2"/>
    <m/>
    <s v="Transitional Care Program"/>
    <m/>
    <x v="3"/>
    <m/>
    <x v="18"/>
    <x v="2"/>
    <m/>
    <m/>
    <m/>
    <m/>
    <m/>
    <m/>
    <n v="0"/>
    <n v="519"/>
    <n v="31"/>
    <n v="0"/>
    <n v="550"/>
    <x v="0"/>
    <n v="0"/>
    <n v="0"/>
    <s v="Weekdays; Weekends"/>
    <n v="0"/>
    <m/>
    <s v="555 Finch Avenue West"/>
    <x v="7"/>
    <x v="0"/>
    <x v="280"/>
    <m/>
    <m/>
    <m/>
    <m/>
    <x v="1"/>
    <m/>
    <m/>
    <m/>
    <m/>
    <m/>
    <m/>
    <s v="1950 hours annually (37.5 hours per week)"/>
    <m/>
    <n v="0"/>
    <n v="0"/>
    <n v="0"/>
    <n v="0"/>
    <n v="0"/>
    <m/>
    <n v="2"/>
    <n v="0"/>
    <n v="0"/>
    <n v="0"/>
    <n v="0"/>
    <n v="0"/>
    <n v="0"/>
    <n v="0"/>
    <n v="0"/>
    <n v="0"/>
    <n v="2"/>
    <n v="0"/>
    <n v="0"/>
    <m/>
    <n v="0"/>
    <n v="0"/>
    <m/>
    <m/>
    <n v="0"/>
    <m/>
    <n v="4"/>
    <n v="4"/>
    <m/>
    <s v="75% to &lt;100%"/>
    <s v="Referrals to NLOT can be made by telephone-SCOPE 416-756-6700 (for LTCH physicians and staff) and by email and telephone (for post discharge pts from inpatient units and ED GEM or physicians)"/>
    <x v="2"/>
    <m/>
    <x v="2"/>
    <m/>
    <m/>
    <x v="1"/>
    <s v="English"/>
    <x v="0"/>
    <m/>
    <m/>
    <x v="2"/>
    <m/>
    <m/>
    <x v="2"/>
    <m/>
    <m/>
    <x v="1"/>
    <m/>
    <m/>
    <x v="1"/>
    <m/>
    <m/>
    <s v="NLOT (North York Toronto Health Partners OHT &amp; NYGH) Fully operational starting October 30, 2023"/>
    <m/>
    <s v="Yes"/>
    <s v="wendy.cheung@nygh.on.ca"/>
    <m/>
    <n v="0"/>
    <n v="1"/>
  </r>
  <r>
    <s v="Asset03537"/>
    <m/>
    <m/>
    <m/>
    <m/>
    <m/>
    <x v="3"/>
    <x v="148"/>
    <m/>
    <x v="2"/>
    <m/>
    <s v="NLOT - Central West"/>
    <m/>
    <x v="3"/>
    <m/>
    <x v="2"/>
    <x v="2"/>
    <m/>
    <m/>
    <m/>
    <m/>
    <m/>
    <m/>
    <n v="0"/>
    <n v="1125"/>
    <n v="0"/>
    <n v="0"/>
    <n v="1125"/>
    <x v="0"/>
    <n v="0"/>
    <n v="3260"/>
    <s v="Weekdays;Sunday"/>
    <n v="0"/>
    <m/>
    <s v="Peel Memorial Centre for Integrated Health and Wellness,  20 Lynch St"/>
    <x v="27"/>
    <x v="0"/>
    <x v="164"/>
    <m/>
    <m/>
    <m/>
    <m/>
    <x v="2"/>
    <m/>
    <m/>
    <m/>
    <m/>
    <m/>
    <m/>
    <s v="1950 hours annually (37.5 hours per week)"/>
    <m/>
    <n v="0"/>
    <n v="0"/>
    <n v="0"/>
    <n v="0"/>
    <n v="0"/>
    <m/>
    <n v="6"/>
    <n v="0"/>
    <n v="0"/>
    <n v="0"/>
    <n v="0"/>
    <n v="0"/>
    <n v="0"/>
    <n v="0"/>
    <n v="0"/>
    <n v="0"/>
    <n v="1"/>
    <n v="0"/>
    <n v="0"/>
    <m/>
    <n v="0"/>
    <n v="0"/>
    <m/>
    <m/>
    <n v="0"/>
    <m/>
    <n v="7"/>
    <n v="7"/>
    <m/>
    <s v="100%"/>
    <s v="20 LTC homes"/>
    <x v="2"/>
    <m/>
    <x v="2"/>
    <m/>
    <m/>
    <x v="1"/>
    <s v="English"/>
    <x v="0"/>
    <m/>
    <m/>
    <x v="2"/>
    <m/>
    <m/>
    <x v="2"/>
    <m/>
    <m/>
    <x v="1"/>
    <m/>
    <m/>
    <x v="1"/>
    <m/>
    <m/>
    <s v="Data is for Q1 and Q2 FY 23/24adam.morrison@geriatricsontario.caI had trouble attaching documents - I will email them."/>
    <m/>
    <s v="Yes"/>
    <s v="sheelagh.willett@williamoslerhs.ca"/>
    <m/>
    <n v="0"/>
    <n v="1"/>
  </r>
  <r>
    <s v="Asset03799"/>
    <m/>
    <m/>
    <m/>
    <m/>
    <m/>
    <x v="3"/>
    <x v="210"/>
    <m/>
    <x v="2"/>
    <m/>
    <s v="Nurse Practitioners Supporting Teams Averting Transfers (NPSTAT)"/>
    <m/>
    <x v="3"/>
    <m/>
    <x v="2"/>
    <x v="2"/>
    <m/>
    <m/>
    <m/>
    <m/>
    <m/>
    <m/>
    <n v="0"/>
    <n v="7149"/>
    <n v="3138"/>
    <n v="0"/>
    <n v="10287"/>
    <x v="0"/>
    <n v="9969"/>
    <n v="0"/>
    <s v="Weekdays;"/>
    <n v="0"/>
    <m/>
    <s v="Whitby Branch (Corporate Office) 920 Champlain Court Whitby"/>
    <x v="48"/>
    <x v="0"/>
    <x v="255"/>
    <m/>
    <m/>
    <m/>
    <m/>
    <x v="0"/>
    <m/>
    <m/>
    <m/>
    <m/>
    <m/>
    <m/>
    <s v="1950 hours annually (37.5 hours per week)"/>
    <m/>
    <n v="0"/>
    <n v="0"/>
    <n v="0"/>
    <n v="0"/>
    <n v="0"/>
    <m/>
    <n v="13"/>
    <n v="0"/>
    <n v="0"/>
    <n v="0"/>
    <n v="0"/>
    <n v="0"/>
    <n v="0"/>
    <n v="0"/>
    <n v="0"/>
    <n v="0"/>
    <n v="0"/>
    <n v="0"/>
    <n v="0"/>
    <m/>
    <n v="0"/>
    <n v="0"/>
    <m/>
    <m/>
    <n v="0"/>
    <m/>
    <n v="13"/>
    <n v="13"/>
    <m/>
    <s v=""/>
    <s v="Referral from LTCH to NPSTAT"/>
    <x v="2"/>
    <m/>
    <x v="2"/>
    <m/>
    <m/>
    <x v="1"/>
    <s v="English;French"/>
    <x v="0"/>
    <m/>
    <m/>
    <x v="2"/>
    <m/>
    <m/>
    <x v="2"/>
    <m/>
    <m/>
    <x v="1"/>
    <m/>
    <m/>
    <x v="1"/>
    <m/>
    <m/>
    <m/>
    <m/>
    <s v="Yes"/>
    <s v="melina.perron@hccontario.ca"/>
    <m/>
    <n v="0"/>
    <n v="1"/>
  </r>
  <r>
    <s v="Asset04044"/>
    <m/>
    <m/>
    <m/>
    <m/>
    <m/>
    <x v="3"/>
    <x v="20"/>
    <m/>
    <x v="2"/>
    <m/>
    <s v="Nurse Led Outreach Team"/>
    <m/>
    <x v="3"/>
    <m/>
    <x v="2"/>
    <x v="2"/>
    <m/>
    <m/>
    <m/>
    <m/>
    <m/>
    <m/>
    <n v="0"/>
    <n v="1807"/>
    <n v="0"/>
    <n v="0"/>
    <n v="1807"/>
    <x v="0"/>
    <n v="4086"/>
    <n v="0"/>
    <s v="Weekdays;"/>
    <n v="0"/>
    <m/>
    <s v="1053 Carling Ave"/>
    <x v="11"/>
    <x v="0"/>
    <x v="20"/>
    <m/>
    <m/>
    <m/>
    <m/>
    <x v="0"/>
    <m/>
    <m/>
    <m/>
    <m/>
    <m/>
    <m/>
    <s v="1950 hours annually (37.5 hours per week)"/>
    <m/>
    <n v="0"/>
    <n v="0"/>
    <n v="0"/>
    <n v="0"/>
    <n v="0"/>
    <m/>
    <n v="7.8"/>
    <n v="0"/>
    <n v="0"/>
    <n v="0"/>
    <n v="0"/>
    <n v="0"/>
    <n v="0"/>
    <n v="0"/>
    <n v="0"/>
    <n v="0"/>
    <n v="0"/>
    <n v="0"/>
    <n v="0"/>
    <m/>
    <n v="0"/>
    <n v="0"/>
    <m/>
    <m/>
    <n v="0"/>
    <m/>
    <n v="7.8"/>
    <n v="7.8"/>
    <m/>
    <s v="75% to &lt;100%"/>
    <s v="LTC home leadership, RNs, RPNs, PSWs"/>
    <x v="2"/>
    <m/>
    <x v="2"/>
    <m/>
    <m/>
    <x v="1"/>
    <s v="English;French"/>
    <x v="0"/>
    <m/>
    <m/>
    <x v="2"/>
    <m/>
    <m/>
    <x v="2"/>
    <m/>
    <m/>
    <x v="1"/>
    <m/>
    <m/>
    <x v="1"/>
    <m/>
    <m/>
    <m/>
    <m/>
    <s v="Yes"/>
    <s v="mprior@toh.ca"/>
    <m/>
    <n v="0"/>
    <n v="1"/>
  </r>
  <r>
    <s v="Asset04246"/>
    <m/>
    <m/>
    <m/>
    <m/>
    <m/>
    <x v="3"/>
    <x v="33"/>
    <m/>
    <x v="2"/>
    <m/>
    <s v="NWT OHT NLOT (North Western Toronto Ontario Health Team)"/>
    <m/>
    <x v="3"/>
    <m/>
    <x v="2"/>
    <x v="2"/>
    <m/>
    <m/>
    <m/>
    <m/>
    <m/>
    <m/>
    <n v="1726"/>
    <n v="2215"/>
    <n v="292"/>
    <n v="0"/>
    <n v="2507"/>
    <x v="0"/>
    <n v="2263"/>
    <n v="0"/>
    <s v="Weekdays; Weekends"/>
    <n v="0"/>
    <m/>
    <s v="Wilson Avenue 1235"/>
    <x v="7"/>
    <x v="0"/>
    <x v="282"/>
    <m/>
    <m/>
    <m/>
    <m/>
    <x v="1"/>
    <m/>
    <m/>
    <m/>
    <m/>
    <m/>
    <m/>
    <s v="1950 hours annually (37.5 hours per week)"/>
    <m/>
    <n v="0"/>
    <n v="0"/>
    <n v="0"/>
    <n v="0"/>
    <n v="0"/>
    <m/>
    <n v="4.8"/>
    <n v="0"/>
    <n v="0"/>
    <n v="0"/>
    <n v="0"/>
    <n v="0"/>
    <n v="0"/>
    <n v="0"/>
    <n v="0"/>
    <n v="0"/>
    <n v="1"/>
    <n v="0"/>
    <n v="0"/>
    <m/>
    <n v="0"/>
    <n v="0"/>
    <m/>
    <m/>
    <n v="0"/>
    <m/>
    <n v="5.8"/>
    <n v="5.8"/>
    <m/>
    <s v="75% to &lt;100%"/>
    <s v="Residents from all 11 homes affiliated with HRH"/>
    <x v="2"/>
    <m/>
    <x v="2"/>
    <m/>
    <m/>
    <x v="1"/>
    <s v="English"/>
    <x v="0"/>
    <m/>
    <m/>
    <x v="2"/>
    <m/>
    <m/>
    <x v="2"/>
    <m/>
    <m/>
    <x v="1"/>
    <m/>
    <m/>
    <x v="1"/>
    <m/>
    <m/>
    <s v="This data reflects September 1, 2023 to March 31, 2024 only. Data reported April 1, 2023 to August 31, 2023 was to RGP and I do not have access."/>
    <m/>
    <s v="Yes"/>
    <s v="Ppodolski@hrh.ca"/>
    <m/>
    <n v="0"/>
    <n v="1"/>
  </r>
  <r>
    <s v="Asset04307"/>
    <m/>
    <m/>
    <m/>
    <m/>
    <m/>
    <x v="3"/>
    <x v="231"/>
    <m/>
    <x v="2"/>
    <m/>
    <s v="Nurse Led Outreach Team"/>
    <m/>
    <x v="3"/>
    <m/>
    <x v="2"/>
    <x v="2"/>
    <m/>
    <m/>
    <m/>
    <m/>
    <m/>
    <m/>
    <n v="1300"/>
    <n v="1300"/>
    <n v="200"/>
    <n v="0"/>
    <n v="1500"/>
    <x v="0"/>
    <n v="1409"/>
    <n v="0"/>
    <s v="Weekdays;"/>
    <n v="0"/>
    <m/>
    <s v="70 Macklin St. N"/>
    <x v="19"/>
    <x v="0"/>
    <x v="283"/>
    <m/>
    <m/>
    <m/>
    <m/>
    <x v="3"/>
    <m/>
    <m/>
    <m/>
    <m/>
    <m/>
    <m/>
    <s v="1950 hours annually (37.5 hours per week)"/>
    <m/>
    <n v="0"/>
    <n v="0"/>
    <n v="0"/>
    <n v="0"/>
    <n v="0"/>
    <m/>
    <n v="1"/>
    <n v="0"/>
    <n v="0"/>
    <n v="0"/>
    <n v="0"/>
    <n v="0"/>
    <n v="0"/>
    <n v="0"/>
    <n v="0"/>
    <n v="0"/>
    <n v="0"/>
    <n v="0"/>
    <n v="0"/>
    <m/>
    <n v="0"/>
    <n v="0"/>
    <m/>
    <m/>
    <n v="0"/>
    <m/>
    <n v="1"/>
    <n v="1"/>
    <m/>
    <s v="75% to &lt;100%"/>
    <s v="Long Term Care Homes"/>
    <x v="2"/>
    <m/>
    <x v="2"/>
    <m/>
    <m/>
    <x v="1"/>
    <s v="English"/>
    <x v="0"/>
    <m/>
    <m/>
    <x v="2"/>
    <m/>
    <m/>
    <x v="2"/>
    <m/>
    <m/>
    <x v="1"/>
    <m/>
    <m/>
    <x v="1"/>
    <m/>
    <m/>
    <m/>
    <m/>
    <s v="Yes"/>
    <s v="priya.shah@shalomvillage.ca"/>
    <m/>
    <n v="0"/>
    <n v="1"/>
  </r>
  <r>
    <s v="Asset04133"/>
    <m/>
    <m/>
    <m/>
    <m/>
    <m/>
    <x v="3"/>
    <x v="86"/>
    <m/>
    <x v="2"/>
    <m/>
    <s v="Oak Valley Health Nurse Led Outreach Team (NLOT)"/>
    <m/>
    <x v="3"/>
    <m/>
    <x v="2"/>
    <x v="2"/>
    <m/>
    <m/>
    <m/>
    <m/>
    <m/>
    <m/>
    <n v="0"/>
    <n v="3671"/>
    <n v="0"/>
    <n v="0"/>
    <n v="3671"/>
    <x v="0"/>
    <n v="1335"/>
    <n v="0"/>
    <s v="Weekdays;"/>
    <n v="0"/>
    <m/>
    <s v="381 Church St"/>
    <x v="47"/>
    <x v="0"/>
    <x v="241"/>
    <m/>
    <m/>
    <m/>
    <m/>
    <x v="2"/>
    <m/>
    <m/>
    <m/>
    <m/>
    <m/>
    <m/>
    <s v="1950 hours annually (37.5 hours per week)"/>
    <m/>
    <n v="0"/>
    <n v="0"/>
    <n v="0"/>
    <n v="0"/>
    <n v="0"/>
    <m/>
    <n v="2"/>
    <n v="0"/>
    <n v="0"/>
    <n v="0"/>
    <n v="0"/>
    <n v="0"/>
    <n v="0"/>
    <n v="0"/>
    <n v="0"/>
    <n v="0"/>
    <n v="0"/>
    <n v="0"/>
    <n v="0"/>
    <m/>
    <n v="0"/>
    <n v="0"/>
    <m/>
    <m/>
    <n v="0"/>
    <m/>
    <n v="2"/>
    <n v="2"/>
    <m/>
    <s v="75% to &lt;100%"/>
    <s v=""/>
    <x v="2"/>
    <m/>
    <x v="2"/>
    <m/>
    <m/>
    <x v="1"/>
    <s v="English"/>
    <x v="0"/>
    <m/>
    <m/>
    <x v="2"/>
    <m/>
    <m/>
    <x v="2"/>
    <m/>
    <m/>
    <x v="1"/>
    <m/>
    <m/>
    <x v="1"/>
    <m/>
    <m/>
    <s v="Our number of encounters were previously approximately 3000 per year. They have gone up since we started offering specialty wound care services."/>
    <m/>
    <s v="Yes"/>
    <s v="alogiudice@oakvalleyhealth.ca"/>
    <m/>
    <n v="0"/>
    <n v="1"/>
  </r>
  <r>
    <s v="Asset03531"/>
    <m/>
    <m/>
    <m/>
    <m/>
    <m/>
    <x v="3"/>
    <x v="15"/>
    <m/>
    <x v="2"/>
    <m/>
    <s v="NLOT"/>
    <m/>
    <x v="3"/>
    <m/>
    <x v="2"/>
    <x v="2"/>
    <m/>
    <m/>
    <m/>
    <m/>
    <m/>
    <m/>
    <n v="1832"/>
    <n v="2619"/>
    <n v="1706"/>
    <n v="0"/>
    <n v="4325"/>
    <x v="0"/>
    <n v="0"/>
    <n v="0"/>
    <m/>
    <n v="0"/>
    <m/>
    <s v="10 Trench Street"/>
    <x v="13"/>
    <x v="0"/>
    <x v="15"/>
    <m/>
    <m/>
    <m/>
    <m/>
    <x v="2"/>
    <m/>
    <m/>
    <m/>
    <m/>
    <m/>
    <m/>
    <s v="1950 hours annually (37.5 hours per week)"/>
    <m/>
    <n v="0"/>
    <n v="0"/>
    <n v="0"/>
    <n v="0"/>
    <n v="0"/>
    <m/>
    <n v="1.6"/>
    <n v="0"/>
    <n v="0"/>
    <n v="0"/>
    <n v="0"/>
    <n v="0"/>
    <n v="0"/>
    <n v="0"/>
    <n v="0"/>
    <n v="0"/>
    <n v="0"/>
    <n v="0"/>
    <n v="0"/>
    <m/>
    <n v="0"/>
    <n v="0"/>
    <m/>
    <m/>
    <n v="0"/>
    <m/>
    <n v="1.6"/>
    <n v="1.6"/>
    <m/>
    <s v="75% to &lt;100%"/>
    <s v="MRP's in 10 homes served."/>
    <x v="2"/>
    <m/>
    <x v="2"/>
    <m/>
    <m/>
    <x v="1"/>
    <s v="English;French"/>
    <x v="0"/>
    <m/>
    <m/>
    <x v="2"/>
    <m/>
    <m/>
    <x v="2"/>
    <m/>
    <m/>
    <x v="1"/>
    <m/>
    <m/>
    <x v="1"/>
    <m/>
    <m/>
    <s v="1.6 NP's at base.Additional 1 FTE NP and 1 FTE RN temp for 2022/23."/>
    <m/>
    <s v="Yes"/>
    <s v="teresa.sitlani@mackenziehealth.ca"/>
    <m/>
    <n v="0"/>
    <n v="1"/>
  </r>
  <r>
    <s v="Asset04137"/>
    <m/>
    <m/>
    <m/>
    <m/>
    <m/>
    <x v="3"/>
    <x v="12"/>
    <m/>
    <x v="2"/>
    <m/>
    <s v="Barrie NLOT Team"/>
    <m/>
    <x v="3"/>
    <m/>
    <x v="2"/>
    <x v="2"/>
    <m/>
    <m/>
    <m/>
    <m/>
    <m/>
    <m/>
    <n v="0"/>
    <n v="1745"/>
    <n v="0"/>
    <n v="0"/>
    <n v="1745"/>
    <x v="0"/>
    <n v="0"/>
    <n v="0"/>
    <s v="Weekdays;"/>
    <n v="0"/>
    <m/>
    <s v="201 Georgian Drive"/>
    <x v="10"/>
    <x v="0"/>
    <x v="12"/>
    <m/>
    <m/>
    <m/>
    <m/>
    <x v="2"/>
    <m/>
    <m/>
    <m/>
    <m/>
    <m/>
    <m/>
    <s v="1950 hours annually (37.5 hours per week)"/>
    <m/>
    <n v="0"/>
    <n v="0"/>
    <n v="0"/>
    <n v="0"/>
    <n v="0"/>
    <m/>
    <n v="2"/>
    <n v="0"/>
    <n v="0"/>
    <n v="0"/>
    <n v="0"/>
    <n v="0"/>
    <n v="0"/>
    <n v="0"/>
    <n v="0"/>
    <n v="0"/>
    <n v="0"/>
    <n v="0"/>
    <n v="0"/>
    <m/>
    <n v="0"/>
    <n v="0"/>
    <m/>
    <m/>
    <n v="0"/>
    <m/>
    <n v="2"/>
    <n v="2"/>
    <m/>
    <s v="75% to &lt;100%"/>
    <s v="LTC"/>
    <x v="2"/>
    <m/>
    <x v="2"/>
    <m/>
    <m/>
    <x v="1"/>
    <s v="English"/>
    <x v="0"/>
    <m/>
    <m/>
    <x v="2"/>
    <m/>
    <m/>
    <x v="2"/>
    <m/>
    <m/>
    <x v="1"/>
    <m/>
    <m/>
    <x v="1"/>
    <m/>
    <m/>
    <m/>
    <m/>
    <s v="Yes"/>
    <s v="FletcherT@rvh.on.ca"/>
    <m/>
    <n v="0"/>
    <n v="1"/>
  </r>
  <r>
    <s v="Asset04263"/>
    <m/>
    <m/>
    <m/>
    <m/>
    <m/>
    <x v="3"/>
    <x v="99"/>
    <m/>
    <x v="2"/>
    <m/>
    <s v="Nurse Led Outreach Teams"/>
    <m/>
    <x v="3"/>
    <m/>
    <x v="2"/>
    <x v="2"/>
    <m/>
    <m/>
    <m/>
    <m/>
    <m/>
    <m/>
    <n v="0"/>
    <n v="7277"/>
    <n v="1186"/>
    <n v="0"/>
    <n v="8463"/>
    <x v="0"/>
    <n v="0"/>
    <n v="0"/>
    <s v="Weekdays; Weekends"/>
    <n v="0"/>
    <m/>
    <s v="100 Queensway West"/>
    <x v="52"/>
    <x v="0"/>
    <x v="107"/>
    <m/>
    <m/>
    <m/>
    <m/>
    <x v="3"/>
    <m/>
    <m/>
    <m/>
    <m/>
    <m/>
    <m/>
    <s v="1950 hours annually (37.5 hours per week)"/>
    <m/>
    <n v="0"/>
    <n v="0"/>
    <n v="0"/>
    <n v="0"/>
    <n v="0"/>
    <m/>
    <n v="10.5"/>
    <n v="0"/>
    <n v="0"/>
    <n v="0"/>
    <n v="0"/>
    <n v="0"/>
    <n v="0"/>
    <n v="0"/>
    <n v="0"/>
    <n v="0"/>
    <n v="0"/>
    <n v="0"/>
    <n v="0"/>
    <m/>
    <n v="0"/>
    <n v="0"/>
    <m/>
    <m/>
    <n v="0"/>
    <m/>
    <n v="10.5"/>
    <n v="10.5"/>
    <m/>
    <s v=""/>
    <s v="Long-Term Care Homes"/>
    <x v="2"/>
    <m/>
    <x v="2"/>
    <m/>
    <m/>
    <x v="1"/>
    <s v="English"/>
    <x v="0"/>
    <m/>
    <m/>
    <x v="2"/>
    <m/>
    <m/>
    <x v="2"/>
    <m/>
    <m/>
    <x v="1"/>
    <m/>
    <m/>
    <x v="1"/>
    <m/>
    <m/>
    <s v="contact is Gordon Canning Gordon.Canning@thp.ca"/>
    <m/>
    <s v="Yes"/>
    <s v="kkay@rgpo.ca"/>
    <m/>
    <n v="0"/>
    <n v="1"/>
  </r>
  <r>
    <s v="Asset04165"/>
    <m/>
    <m/>
    <m/>
    <m/>
    <m/>
    <x v="3"/>
    <x v="101"/>
    <m/>
    <x v="2"/>
    <m/>
    <s v="Community Programs"/>
    <m/>
    <x v="3"/>
    <m/>
    <x v="18"/>
    <x v="2"/>
    <m/>
    <m/>
    <m/>
    <m/>
    <m/>
    <m/>
    <n v="1689"/>
    <n v="5213"/>
    <n v="3769"/>
    <n v="0"/>
    <n v="8982"/>
    <x v="0"/>
    <n v="0"/>
    <n v="0"/>
    <s v="Weekdays;"/>
    <n v="0"/>
    <m/>
    <s v="22 Prospect Street"/>
    <x v="54"/>
    <x v="0"/>
    <x v="284"/>
    <m/>
    <m/>
    <m/>
    <m/>
    <x v="2"/>
    <m/>
    <m/>
    <m/>
    <m/>
    <m/>
    <m/>
    <s v="1950 hours annually (37.5 hours per week)"/>
    <m/>
    <n v="0"/>
    <n v="0"/>
    <n v="0"/>
    <n v="0"/>
    <n v="0"/>
    <m/>
    <n v="2.4"/>
    <n v="0"/>
    <n v="0"/>
    <n v="0"/>
    <n v="0"/>
    <n v="0"/>
    <n v="0"/>
    <n v="0"/>
    <n v="0"/>
    <n v="0"/>
    <n v="1"/>
    <n v="0"/>
    <n v="0"/>
    <m/>
    <n v="0"/>
    <n v="0"/>
    <m/>
    <m/>
    <n v="0"/>
    <m/>
    <n v="3.4"/>
    <n v="3.4"/>
    <m/>
    <s v=""/>
    <s v="LTCH staff, physicians (LTCH &amp; hospital), GEM nurses, Ontario Health atHome"/>
    <x v="2"/>
    <m/>
    <x v="2"/>
    <m/>
    <m/>
    <x v="1"/>
    <s v="English"/>
    <x v="0"/>
    <m/>
    <m/>
    <x v="2"/>
    <m/>
    <m/>
    <x v="2"/>
    <m/>
    <m/>
    <x v="1"/>
    <m/>
    <m/>
    <x v="1"/>
    <m/>
    <m/>
    <s v="Non-urgent matters were put on hold e.g. education sessions, meetings and repat support.  Patients triaged according to urgency - waiting list is not applicable"/>
    <m/>
    <s v="Yes"/>
    <s v="hmiller@southlake.ca"/>
    <m/>
    <n v="0"/>
    <n v="1"/>
  </r>
  <r>
    <s v="Asset04156"/>
    <m/>
    <m/>
    <m/>
    <m/>
    <m/>
    <x v="3"/>
    <x v="10"/>
    <m/>
    <x v="2"/>
    <m/>
    <s v="Nurse Lead Outreach Team - Orillia Soliders Memorial Hospital"/>
    <m/>
    <x v="3"/>
    <m/>
    <x v="2"/>
    <x v="2"/>
    <m/>
    <m/>
    <m/>
    <m/>
    <m/>
    <m/>
    <n v="1004"/>
    <n v="5811"/>
    <n v="1505"/>
    <n v="8"/>
    <n v="7324"/>
    <x v="0"/>
    <n v="0"/>
    <n v="0"/>
    <s v="Weekdays;"/>
    <n v="1"/>
    <m/>
    <s v="25 Museum Drive"/>
    <x v="8"/>
    <x v="0"/>
    <x v="10"/>
    <m/>
    <m/>
    <m/>
    <m/>
    <x v="2"/>
    <m/>
    <m/>
    <m/>
    <m/>
    <m/>
    <m/>
    <s v="1950 hours annually (37.5 hours per week)"/>
    <m/>
    <n v="0"/>
    <n v="0"/>
    <n v="0"/>
    <n v="0"/>
    <n v="0"/>
    <m/>
    <n v="2.5"/>
    <n v="0"/>
    <n v="0"/>
    <n v="0"/>
    <n v="0"/>
    <n v="0"/>
    <n v="0"/>
    <n v="0"/>
    <n v="0"/>
    <n v="0"/>
    <n v="1"/>
    <n v="0"/>
    <n v="0"/>
    <m/>
    <n v="0"/>
    <n v="0"/>
    <m/>
    <m/>
    <n v="0"/>
    <m/>
    <n v="3.5"/>
    <n v="3.5"/>
    <m/>
    <s v=""/>
    <s v=""/>
    <x v="2"/>
    <m/>
    <x v="2"/>
    <m/>
    <m/>
    <x v="1"/>
    <s v="English"/>
    <x v="0"/>
    <m/>
    <m/>
    <x v="2"/>
    <m/>
    <m/>
    <x v="2"/>
    <m/>
    <m/>
    <x v="1"/>
    <m/>
    <m/>
    <x v="1"/>
    <m/>
    <m/>
    <s v="Telephone Visits - Include review of lab results, chart reviews and medication reconciliation, pharmacy consultations.Wait Times - facilitate same day and/or next day visits with the exception of no weekend serviceOnboarded 2 New LTC Homes in the Muskoka Region - The Pines &amp; Fairvern."/>
    <m/>
    <s v="Yes"/>
    <s v="lagourlie@osmh.on.ca"/>
    <m/>
    <n v="0"/>
    <n v="1"/>
  </r>
  <r>
    <s v="Asset03999"/>
    <m/>
    <m/>
    <m/>
    <m/>
    <m/>
    <x v="3"/>
    <x v="118"/>
    <m/>
    <x v="2"/>
    <m/>
    <s v="Geriatric Transitional Unit (GTU)"/>
    <m/>
    <x v="3"/>
    <m/>
    <x v="1"/>
    <x v="1"/>
    <m/>
    <m/>
    <m/>
    <m/>
    <m/>
    <m/>
    <n v="85"/>
    <n v="0"/>
    <n v="0"/>
    <n v="0"/>
    <n v="0"/>
    <x v="1"/>
    <n v="20"/>
    <n v="87.4"/>
    <s v="Weekdays; Weekends"/>
    <n v="9"/>
    <m/>
    <s v="700 Gordon Street"/>
    <x v="48"/>
    <x v="0"/>
    <x v="129"/>
    <m/>
    <m/>
    <m/>
    <m/>
    <x v="0"/>
    <m/>
    <m/>
    <m/>
    <m/>
    <m/>
    <m/>
    <s v="1950 hours annually (37.5 hours per week)"/>
    <m/>
    <n v="1"/>
    <n v="0"/>
    <n v="0.2"/>
    <n v="0"/>
    <n v="0"/>
    <m/>
    <n v="0"/>
    <n v="0.6"/>
    <n v="0"/>
    <n v="0"/>
    <n v="8.6999999999999993"/>
    <n v="0.35"/>
    <n v="0.3"/>
    <n v="0.3"/>
    <n v="0.2"/>
    <n v="0"/>
    <n v="9.5"/>
    <n v="11.3"/>
    <n v="1"/>
    <m/>
    <n v="0"/>
    <n v="1"/>
    <m/>
    <m/>
    <n v="0"/>
    <s v="1 BT shared between 3 units_x000a_1 general psychiatrist, splits time between inpatient and outpatient services_x000a_1 manager, splits time between inpatient and outpatient services_x000a_1 secretary_x000a_Beyond teh 1 FTE of RT assigned to every unit there is an additional 1.8 FTE of RTs split between the 3 units"/>
    <n v="34.450000000000003"/>
    <n v="33.25"/>
    <m/>
    <s v="100%"/>
    <s v="Acute Care Facilities"/>
    <x v="2"/>
    <m/>
    <x v="2"/>
    <m/>
    <m/>
    <x v="1"/>
    <s v="English;French"/>
    <x v="0"/>
    <m/>
    <m/>
    <x v="2"/>
    <m/>
    <m/>
    <x v="2"/>
    <m/>
    <m/>
    <x v="1"/>
    <m/>
    <m/>
    <x v="1"/>
    <m/>
    <m/>
    <m/>
    <m/>
    <s v="Yes"/>
    <s v="johnstonki@ontarioshores.ca"/>
    <m/>
    <n v="0"/>
    <n v="1"/>
  </r>
  <r>
    <s v="Asset04264"/>
    <m/>
    <m/>
    <m/>
    <m/>
    <m/>
    <x v="3"/>
    <x v="54"/>
    <m/>
    <x v="2"/>
    <m/>
    <s v="Alpha Omega Dental Centre"/>
    <m/>
    <x v="3"/>
    <m/>
    <x v="57"/>
    <x v="3"/>
    <m/>
    <m/>
    <m/>
    <m/>
    <m/>
    <m/>
    <n v="1089"/>
    <n v="2900"/>
    <n v="0"/>
    <n v="0"/>
    <n v="2900"/>
    <x v="0"/>
    <n v="0"/>
    <n v="0"/>
    <s v="Weekdays;"/>
    <n v="0"/>
    <m/>
    <s v="3560 Bathurst St"/>
    <x v="7"/>
    <x v="0"/>
    <x v="58"/>
    <m/>
    <m/>
    <m/>
    <m/>
    <x v="1"/>
    <m/>
    <m/>
    <m/>
    <m/>
    <m/>
    <m/>
    <s v="1950 hours annually (37.5 hours per week)"/>
    <m/>
    <n v="0.9"/>
    <n v="0"/>
    <n v="0"/>
    <n v="0"/>
    <n v="0"/>
    <m/>
    <n v="0"/>
    <n v="0"/>
    <n v="0"/>
    <n v="0"/>
    <n v="0"/>
    <n v="0"/>
    <n v="0"/>
    <n v="0"/>
    <n v="0"/>
    <n v="0"/>
    <n v="0"/>
    <n v="0"/>
    <n v="0"/>
    <m/>
    <n v="0"/>
    <n v="0"/>
    <m/>
    <m/>
    <n v="2.19"/>
    <m/>
    <n v="0.9"/>
    <n v="2.19"/>
    <m/>
    <s v="100%"/>
    <s v=""/>
    <x v="2"/>
    <m/>
    <x v="2"/>
    <m/>
    <m/>
    <x v="1"/>
    <s v="English"/>
    <x v="0"/>
    <m/>
    <m/>
    <x v="2"/>
    <m/>
    <m/>
    <x v="2"/>
    <m/>
    <m/>
    <x v="1"/>
    <m/>
    <m/>
    <x v="1"/>
    <m/>
    <m/>
    <s v="https://www.baycrest.org/Baycrest/Healthcare-Programs-Services/Clinical-Services/Alpha-Omega-Dental-Centre"/>
    <m/>
    <s v="Yes"/>
    <s v="programs@geriatricsontario.ca"/>
    <m/>
    <n v="1"/>
    <n v="1"/>
  </r>
  <r>
    <s v="Asset04265"/>
    <m/>
    <m/>
    <m/>
    <m/>
    <m/>
    <x v="3"/>
    <x v="54"/>
    <m/>
    <x v="2"/>
    <m/>
    <s v="Audiology"/>
    <m/>
    <x v="3"/>
    <m/>
    <x v="57"/>
    <x v="3"/>
    <m/>
    <m/>
    <m/>
    <m/>
    <m/>
    <m/>
    <n v="1218"/>
    <n v="3027"/>
    <n v="14"/>
    <n v="20"/>
    <n v="3061"/>
    <x v="0"/>
    <n v="0"/>
    <n v="0"/>
    <s v="Weekdays;"/>
    <n v="0"/>
    <m/>
    <s v="3560 Bathurst St"/>
    <x v="7"/>
    <x v="0"/>
    <x v="58"/>
    <m/>
    <m/>
    <m/>
    <m/>
    <x v="1"/>
    <m/>
    <m/>
    <m/>
    <m/>
    <m/>
    <m/>
    <s v="1950 hours annually (37.5 hours per week)"/>
    <m/>
    <n v="0.76"/>
    <n v="0"/>
    <n v="0"/>
    <n v="0"/>
    <n v="0"/>
    <m/>
    <n v="0"/>
    <n v="0"/>
    <n v="0"/>
    <n v="0"/>
    <n v="0"/>
    <n v="0"/>
    <n v="0"/>
    <n v="0"/>
    <n v="0"/>
    <n v="0"/>
    <n v="0"/>
    <n v="0"/>
    <n v="0"/>
    <m/>
    <n v="0"/>
    <n v="0"/>
    <m/>
    <m/>
    <n v="1.93"/>
    <m/>
    <n v="0.76"/>
    <n v="1.93"/>
    <m/>
    <s v="100%"/>
    <s v=""/>
    <x v="2"/>
    <m/>
    <x v="2"/>
    <m/>
    <m/>
    <x v="1"/>
    <s v="English"/>
    <x v="0"/>
    <m/>
    <m/>
    <x v="2"/>
    <m/>
    <m/>
    <x v="2"/>
    <m/>
    <m/>
    <x v="1"/>
    <m/>
    <m/>
    <x v="1"/>
    <m/>
    <m/>
    <s v="https://www.baycrest.org/Baycrest/Healthcare-Programs-Services/Clinical-Services/Hearing-Services"/>
    <m/>
    <s v="Yes"/>
    <s v="programs@geriatricsontario.ca"/>
    <m/>
    <n v="1"/>
    <n v="1"/>
  </r>
  <r>
    <s v="Asset04266"/>
    <m/>
    <m/>
    <m/>
    <m/>
    <m/>
    <x v="3"/>
    <x v="54"/>
    <m/>
    <x v="2"/>
    <m/>
    <s v="Behavioural Neurology Unit"/>
    <m/>
    <x v="3"/>
    <m/>
    <x v="57"/>
    <x v="3"/>
    <m/>
    <m/>
    <m/>
    <m/>
    <m/>
    <m/>
    <n v="47"/>
    <n v="0"/>
    <n v="0"/>
    <n v="0"/>
    <n v="0"/>
    <x v="0"/>
    <n v="20"/>
    <n v="0.97"/>
    <s v="Weekdays;"/>
    <n v="0"/>
    <m/>
    <s v="3560 Bathurst St"/>
    <x v="7"/>
    <x v="0"/>
    <x v="58"/>
    <m/>
    <m/>
    <m/>
    <m/>
    <x v="1"/>
    <m/>
    <m/>
    <m/>
    <m/>
    <m/>
    <m/>
    <s v="1950 hours annually (37.5 hours per week)"/>
    <m/>
    <n v="0.88"/>
    <n v="0"/>
    <n v="0"/>
    <n v="0"/>
    <n v="0"/>
    <m/>
    <n v="0"/>
    <n v="0"/>
    <n v="0"/>
    <n v="0"/>
    <n v="5.94"/>
    <n v="0"/>
    <n v="0"/>
    <n v="0"/>
    <n v="0"/>
    <n v="0"/>
    <n v="5.36"/>
    <n v="8.36"/>
    <n v="0"/>
    <m/>
    <n v="0"/>
    <n v="0"/>
    <m/>
    <m/>
    <n v="0.22"/>
    <m/>
    <n v="20.54"/>
    <n v="19.88"/>
    <m/>
    <s v="100%"/>
    <s v=""/>
    <x v="2"/>
    <m/>
    <x v="2"/>
    <m/>
    <m/>
    <x v="1"/>
    <s v="English"/>
    <x v="0"/>
    <m/>
    <m/>
    <x v="2"/>
    <m/>
    <m/>
    <x v="2"/>
    <m/>
    <m/>
    <x v="1"/>
    <m/>
    <m/>
    <x v="1"/>
    <m/>
    <m/>
    <s v="https://www.baycrest.org/Baycrest/Healthcare-Programs-Services/Clinical-Services/Behavioural-Neurology-Unit"/>
    <m/>
    <s v="Yes"/>
    <s v="programs@geriatricsontario.ca"/>
    <m/>
    <n v="1"/>
    <n v="1"/>
  </r>
  <r>
    <s v="Asset04267"/>
    <m/>
    <m/>
    <m/>
    <m/>
    <m/>
    <x v="3"/>
    <x v="54"/>
    <m/>
    <x v="2"/>
    <m/>
    <s v="Cardiac Diagnostics"/>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Cardiac Diagnosticshttps://www.baycrest.org/Baycrest/Healthcare-Programs-Services/Clinical-Services/Cardiac-Diagnostics"/>
    <m/>
    <s v="Yes"/>
    <s v="programs@geriatricsontario.ca"/>
    <m/>
    <n v="1"/>
    <n v="1"/>
  </r>
  <r>
    <s v="Asset04268"/>
    <m/>
    <m/>
    <m/>
    <m/>
    <m/>
    <x v="3"/>
    <x v="54"/>
    <m/>
    <x v="2"/>
    <m/>
    <s v="Cardi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Cardiology"/>
    <m/>
    <s v="Yes"/>
    <s v="programs@geriatricsontario.ca"/>
    <m/>
    <n v="1"/>
    <n v="1"/>
  </r>
  <r>
    <s v="Asset04269"/>
    <m/>
    <m/>
    <m/>
    <m/>
    <m/>
    <x v="3"/>
    <x v="54"/>
    <m/>
    <x v="2"/>
    <m/>
    <s v="Dermat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Dermatology"/>
    <m/>
    <s v="Yes"/>
    <s v="programs@geriatricsontario.ca"/>
    <m/>
    <n v="1"/>
    <n v="1"/>
  </r>
  <r>
    <s v="Asset04270"/>
    <m/>
    <m/>
    <m/>
    <m/>
    <m/>
    <x v="3"/>
    <x v="54"/>
    <m/>
    <x v="2"/>
    <m/>
    <s v="Ear Nose and Throat"/>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Ear,-Nose-and-Throat"/>
    <m/>
    <s v="Yes"/>
    <s v="programs@geriatricsontario.ca"/>
    <m/>
    <n v="1"/>
    <n v="1"/>
  </r>
  <r>
    <s v="Asset04271"/>
    <m/>
    <m/>
    <m/>
    <m/>
    <m/>
    <x v="3"/>
    <x v="54"/>
    <m/>
    <x v="2"/>
    <m/>
    <s v="FEES Swallowing Evaluations"/>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2.1800000000000002"/>
    <n v="0"/>
    <m/>
    <m/>
    <n v="0"/>
    <m/>
    <n v="2.1800000000000002"/>
    <n v="2.1800000000000002"/>
    <m/>
    <s v="100%"/>
    <s v=""/>
    <x v="2"/>
    <m/>
    <x v="2"/>
    <m/>
    <m/>
    <x v="1"/>
    <s v="English"/>
    <x v="0"/>
    <m/>
    <m/>
    <x v="2"/>
    <m/>
    <m/>
    <x v="2"/>
    <m/>
    <m/>
    <x v="1"/>
    <m/>
    <m/>
    <x v="1"/>
    <m/>
    <m/>
    <s v="https://www.baycrest.org/Baycrest/Healthcare-Programs-Services/Clinical-Services/FEES-Swallowing-Evaluations"/>
    <m/>
    <s v="Yes"/>
    <s v="programs@geriatricsontario.ca"/>
    <m/>
    <n v="1"/>
    <n v="1"/>
  </r>
  <r>
    <s v="Asset04272"/>
    <m/>
    <m/>
    <m/>
    <m/>
    <m/>
    <x v="3"/>
    <x v="54"/>
    <m/>
    <x v="2"/>
    <m/>
    <s v="Female Pelvic Health"/>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Female-Pelvic-Health"/>
    <m/>
    <s v="Yes"/>
    <s v="programs@geriatricsontario.ca"/>
    <m/>
    <n v="1"/>
    <n v="1"/>
  </r>
  <r>
    <s v="Asset04273"/>
    <m/>
    <m/>
    <m/>
    <m/>
    <m/>
    <x v="3"/>
    <x v="54"/>
    <m/>
    <x v="2"/>
    <m/>
    <s v="Foot Care"/>
    <m/>
    <x v="3"/>
    <m/>
    <x v="57"/>
    <x v="3"/>
    <m/>
    <m/>
    <m/>
    <m/>
    <m/>
    <m/>
    <n v="1024"/>
    <n v="3004"/>
    <n v="0"/>
    <n v="0"/>
    <n v="3004"/>
    <x v="0"/>
    <n v="0"/>
    <n v="0"/>
    <s v="Weekdays;"/>
    <n v="0"/>
    <m/>
    <s v="3560 Bathurst St"/>
    <x v="7"/>
    <x v="0"/>
    <x v="58"/>
    <m/>
    <m/>
    <m/>
    <m/>
    <x v="1"/>
    <m/>
    <m/>
    <m/>
    <m/>
    <m/>
    <m/>
    <s v="1950 hours annually (37.5 hours per week)"/>
    <m/>
    <n v="0.3"/>
    <n v="0"/>
    <n v="0"/>
    <n v="0"/>
    <n v="0"/>
    <m/>
    <n v="0"/>
    <n v="0"/>
    <n v="0"/>
    <n v="0"/>
    <n v="0"/>
    <n v="0"/>
    <n v="0"/>
    <n v="0"/>
    <n v="0"/>
    <n v="0"/>
    <n v="0"/>
    <n v="0"/>
    <n v="0"/>
    <m/>
    <n v="0"/>
    <n v="0"/>
    <m/>
    <m/>
    <n v="0"/>
    <m/>
    <n v="0.3"/>
    <n v="0"/>
    <m/>
    <s v="100%"/>
    <s v=""/>
    <x v="2"/>
    <m/>
    <x v="2"/>
    <m/>
    <m/>
    <x v="1"/>
    <s v="English"/>
    <x v="0"/>
    <m/>
    <m/>
    <x v="2"/>
    <m/>
    <m/>
    <x v="2"/>
    <m/>
    <m/>
    <x v="1"/>
    <m/>
    <m/>
    <x v="1"/>
    <m/>
    <m/>
    <s v="https://www.baycrest.org/Baycrest/Healthcare-Programs-Services/Clinical-Services/Foot-Care"/>
    <m/>
    <s v="Yes"/>
    <s v="programs@geriatricsontario.ca"/>
    <m/>
    <n v="1"/>
    <n v="1"/>
  </r>
  <r>
    <s v="Asset04287"/>
    <m/>
    <m/>
    <m/>
    <m/>
    <m/>
    <x v="3"/>
    <x v="54"/>
    <m/>
    <x v="2"/>
    <m/>
    <s v="Geriatric Medicine Day Hospitals - Mental Health Services [Mood Clinic]"/>
    <m/>
    <x v="3"/>
    <m/>
    <x v="14"/>
    <x v="7"/>
    <m/>
    <m/>
    <m/>
    <m/>
    <m/>
    <m/>
    <n v="0"/>
    <n v="0"/>
    <n v="0"/>
    <n v="0"/>
    <n v="0"/>
    <x v="0"/>
    <n v="0"/>
    <n v="0"/>
    <s v="Weekdays;"/>
    <n v="0"/>
    <m/>
    <s v="3560 Bathurst St"/>
    <x v="7"/>
    <x v="0"/>
    <x v="58"/>
    <m/>
    <m/>
    <m/>
    <m/>
    <x v="1"/>
    <m/>
    <m/>
    <m/>
    <m/>
    <m/>
    <m/>
    <s v="1950 hours annually (37.5 hours per week)"/>
    <m/>
    <n v="0"/>
    <n v="0"/>
    <n v="0"/>
    <n v="0"/>
    <n v="2.97"/>
    <m/>
    <n v="0"/>
    <n v="0"/>
    <n v="0"/>
    <n v="0"/>
    <n v="0"/>
    <n v="0"/>
    <n v="0"/>
    <n v="0"/>
    <n v="0"/>
    <n v="0"/>
    <n v="0"/>
    <n v="0"/>
    <n v="0"/>
    <m/>
    <n v="0"/>
    <n v="0"/>
    <m/>
    <m/>
    <n v="0"/>
    <m/>
    <n v="2.97"/>
    <n v="0"/>
    <m/>
    <s v="100%"/>
    <s v=""/>
    <x v="2"/>
    <m/>
    <x v="2"/>
    <m/>
    <m/>
    <x v="1"/>
    <s v="English"/>
    <x v="0"/>
    <m/>
    <m/>
    <x v="2"/>
    <m/>
    <m/>
    <x v="2"/>
    <m/>
    <m/>
    <x v="1"/>
    <m/>
    <m/>
    <x v="1"/>
    <m/>
    <m/>
    <s v="https://www.baycrest.org/Baycrest/Healthcare-Programs-Services/Clinical-Services/Centre-for-Mental-Health"/>
    <m/>
    <s v="Yes"/>
    <s v="programs@geriatricsontario.ca"/>
    <m/>
    <n v="1"/>
    <n v="1"/>
  </r>
  <r>
    <s v="Asset04295"/>
    <m/>
    <m/>
    <m/>
    <m/>
    <m/>
    <x v="3"/>
    <x v="54"/>
    <m/>
    <x v="2"/>
    <m/>
    <s v="Geriatric Medicine Rehabilitation Units - Slow stream inpatient rehabilitation H7E"/>
    <m/>
    <x v="3"/>
    <m/>
    <x v="51"/>
    <x v="1"/>
    <m/>
    <m/>
    <m/>
    <m/>
    <m/>
    <m/>
    <n v="232"/>
    <n v="0"/>
    <n v="0"/>
    <n v="0"/>
    <n v="0"/>
    <x v="0"/>
    <n v="20"/>
    <n v="0.99"/>
    <s v="Weekdays;"/>
    <n v="8"/>
    <m/>
    <s v="3560 Bathurst St"/>
    <x v="7"/>
    <x v="0"/>
    <x v="58"/>
    <m/>
    <m/>
    <m/>
    <m/>
    <x v="1"/>
    <m/>
    <m/>
    <m/>
    <m/>
    <m/>
    <m/>
    <s v="1950 hours annually (37.5 hours per week)"/>
    <m/>
    <n v="0.93"/>
    <n v="0"/>
    <n v="0"/>
    <n v="0"/>
    <n v="0"/>
    <m/>
    <n v="0"/>
    <n v="0"/>
    <n v="0"/>
    <n v="0"/>
    <n v="0.26"/>
    <n v="0"/>
    <n v="0"/>
    <n v="0"/>
    <n v="0"/>
    <n v="0"/>
    <n v="5.39"/>
    <n v="9.06"/>
    <n v="0"/>
    <m/>
    <n v="0"/>
    <n v="0"/>
    <m/>
    <m/>
    <n v="0.68"/>
    <m/>
    <n v="15.64"/>
    <n v="15.389999999999999"/>
    <m/>
    <s v="100%"/>
    <s v=""/>
    <x v="2"/>
    <m/>
    <x v="2"/>
    <m/>
    <m/>
    <x v="1"/>
    <s v="English"/>
    <x v="0"/>
    <m/>
    <m/>
    <x v="2"/>
    <m/>
    <m/>
    <x v="2"/>
    <m/>
    <m/>
    <x v="1"/>
    <m/>
    <m/>
    <x v="1"/>
    <m/>
    <m/>
    <m/>
    <m/>
    <s v="Yes"/>
    <s v="programs@geriatricsontario.ca"/>
    <m/>
    <n v="1"/>
    <n v="1"/>
  </r>
  <r>
    <s v="Asset04288"/>
    <m/>
    <m/>
    <m/>
    <m/>
    <m/>
    <x v="3"/>
    <x v="54"/>
    <m/>
    <x v="2"/>
    <m/>
    <s v="Geriatric Outpatient Clinics - Neurpsychology &amp; Cogntive Health"/>
    <m/>
    <x v="3"/>
    <m/>
    <x v="3"/>
    <x v="3"/>
    <m/>
    <m/>
    <m/>
    <m/>
    <m/>
    <m/>
    <n v="0"/>
    <n v="0"/>
    <n v="0"/>
    <n v="0"/>
    <n v="0"/>
    <x v="0"/>
    <n v="0"/>
    <n v="0"/>
    <s v="Weekdays;"/>
    <n v="0"/>
    <m/>
    <s v="3560 Bathurst St"/>
    <x v="7"/>
    <x v="0"/>
    <x v="58"/>
    <m/>
    <m/>
    <m/>
    <m/>
    <x v="1"/>
    <m/>
    <m/>
    <m/>
    <m/>
    <m/>
    <m/>
    <s v="1950 hours annually (37.5 hours per week)"/>
    <m/>
    <n v="1.33"/>
    <n v="0"/>
    <n v="0"/>
    <n v="0"/>
    <n v="0"/>
    <m/>
    <n v="0"/>
    <n v="0"/>
    <n v="0"/>
    <n v="0"/>
    <n v="0"/>
    <n v="0"/>
    <n v="0"/>
    <n v="0"/>
    <n v="0"/>
    <n v="0"/>
    <n v="0"/>
    <n v="0"/>
    <n v="0.01"/>
    <m/>
    <n v="0"/>
    <n v="0"/>
    <m/>
    <m/>
    <n v="0.49"/>
    <m/>
    <n v="1.34"/>
    <n v="0.5"/>
    <m/>
    <s v="100%"/>
    <s v=""/>
    <x v="2"/>
    <m/>
    <x v="2"/>
    <m/>
    <m/>
    <x v="1"/>
    <s v="English"/>
    <x v="0"/>
    <m/>
    <m/>
    <x v="2"/>
    <m/>
    <m/>
    <x v="2"/>
    <m/>
    <m/>
    <x v="1"/>
    <m/>
    <m/>
    <x v="1"/>
    <m/>
    <m/>
    <s v="https://www.baycrest.org/Baycrest/Healthcare-Programs-Services/Clinical-Services/Neuropsychology-Cognitive-Health"/>
    <m/>
    <s v="Yes"/>
    <s v="programs@geriatricsontario.ca"/>
    <m/>
    <n v="1"/>
    <n v="1"/>
  </r>
  <r>
    <s v="Asset04282"/>
    <m/>
    <m/>
    <m/>
    <m/>
    <m/>
    <x v="3"/>
    <x v="54"/>
    <m/>
    <x v="2"/>
    <m/>
    <s v="In-patient Psychiatry Program H4E"/>
    <m/>
    <x v="3"/>
    <m/>
    <x v="44"/>
    <x v="4"/>
    <m/>
    <m/>
    <m/>
    <m/>
    <m/>
    <m/>
    <n v="76"/>
    <n v="0"/>
    <n v="0"/>
    <n v="0"/>
    <n v="0"/>
    <x v="1"/>
    <n v="20"/>
    <n v="0.93"/>
    <s v="Weekdays;"/>
    <n v="0"/>
    <m/>
    <s v="3560 Bathurst St"/>
    <x v="7"/>
    <x v="0"/>
    <x v="58"/>
    <m/>
    <m/>
    <m/>
    <m/>
    <x v="1"/>
    <m/>
    <m/>
    <m/>
    <m/>
    <m/>
    <m/>
    <s v="1950 hours annually (37.5 hours per week)"/>
    <m/>
    <n v="0.86"/>
    <n v="0"/>
    <n v="0"/>
    <n v="0.05"/>
    <n v="1.91"/>
    <m/>
    <n v="0"/>
    <n v="0"/>
    <n v="0"/>
    <n v="0"/>
    <n v="2.85"/>
    <n v="0"/>
    <n v="0"/>
    <n v="0"/>
    <n v="0"/>
    <n v="0"/>
    <n v="6.24"/>
    <n v="4.22"/>
    <n v="0"/>
    <m/>
    <n v="0"/>
    <n v="0"/>
    <m/>
    <m/>
    <n v="0.03"/>
    <m/>
    <n v="16.13"/>
    <n v="13.34"/>
    <m/>
    <s v="100%"/>
    <s v=""/>
    <x v="2"/>
    <m/>
    <x v="2"/>
    <m/>
    <m/>
    <x v="1"/>
    <s v="English"/>
    <x v="0"/>
    <m/>
    <m/>
    <x v="2"/>
    <m/>
    <m/>
    <x v="2"/>
    <m/>
    <m/>
    <x v="1"/>
    <m/>
    <m/>
    <x v="1"/>
    <m/>
    <m/>
    <s v="https://www.baycrest.org/Baycrest_Centre/media/content/form_files/Inpatient-Psychiatry-Brochure-2021.pdf"/>
    <m/>
    <s v="Yes"/>
    <s v="programs@geriatricsontario.ca"/>
    <m/>
    <n v="1"/>
    <n v="1"/>
  </r>
  <r>
    <s v="Asset04274"/>
    <m/>
    <m/>
    <m/>
    <m/>
    <m/>
    <x v="3"/>
    <x v="54"/>
    <m/>
    <x v="2"/>
    <m/>
    <s v="Lee Silverman Voice Treatment"/>
    <m/>
    <x v="3"/>
    <m/>
    <x v="57"/>
    <x v="3"/>
    <m/>
    <m/>
    <m/>
    <m/>
    <m/>
    <m/>
    <n v="0"/>
    <n v="0"/>
    <n v="0"/>
    <n v="0"/>
    <n v="0"/>
    <x v="0"/>
    <n v="0"/>
    <n v="0"/>
    <m/>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Lee-Silverman-Voice-Treatment"/>
    <m/>
    <s v="Yes"/>
    <s v="programs@geriatricsontario.ca"/>
    <m/>
    <n v="1"/>
    <n v="1"/>
  </r>
  <r>
    <s v="Asset04276"/>
    <m/>
    <m/>
    <m/>
    <m/>
    <m/>
    <x v="3"/>
    <x v="54"/>
    <m/>
    <x v="2"/>
    <m/>
    <s v="Opthalm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Ophthalmology"/>
    <m/>
    <s v="Yes"/>
    <s v="programs@geriatricsontario.ca"/>
    <m/>
    <n v="1"/>
    <n v="1"/>
  </r>
  <r>
    <s v="Asset04277"/>
    <m/>
    <m/>
    <m/>
    <m/>
    <m/>
    <x v="3"/>
    <x v="54"/>
    <m/>
    <x v="2"/>
    <m/>
    <s v="Palliative Care Unit"/>
    <m/>
    <x v="3"/>
    <m/>
    <x v="58"/>
    <x v="1"/>
    <m/>
    <m/>
    <m/>
    <m/>
    <m/>
    <m/>
    <n v="0"/>
    <n v="0"/>
    <n v="0"/>
    <n v="0"/>
    <n v="0"/>
    <x v="0"/>
    <n v="0"/>
    <n v="0"/>
    <s v="Weekdays;"/>
    <n v="0"/>
    <m/>
    <s v="3560 Bathurst St"/>
    <x v="7"/>
    <x v="0"/>
    <x v="58"/>
    <m/>
    <m/>
    <m/>
    <m/>
    <x v="1"/>
    <m/>
    <m/>
    <m/>
    <m/>
    <m/>
    <m/>
    <s v="1950 hours annually (37.5 hours per week)"/>
    <m/>
    <n v="0.81"/>
    <n v="0"/>
    <n v="0"/>
    <n v="0"/>
    <n v="0"/>
    <m/>
    <n v="0"/>
    <n v="0"/>
    <n v="0"/>
    <n v="0"/>
    <n v="7.0000000000000007E-2"/>
    <n v="0"/>
    <n v="0"/>
    <n v="0"/>
    <n v="0"/>
    <n v="0"/>
    <n v="8.17"/>
    <n v="8.2799999999999994"/>
    <n v="0"/>
    <m/>
    <n v="0"/>
    <n v="0"/>
    <m/>
    <m/>
    <n v="0"/>
    <m/>
    <n v="17.329999999999998"/>
    <n v="16.52"/>
    <m/>
    <s v="100%"/>
    <s v=""/>
    <x v="2"/>
    <m/>
    <x v="2"/>
    <m/>
    <m/>
    <x v="1"/>
    <s v="English"/>
    <x v="0"/>
    <m/>
    <m/>
    <x v="2"/>
    <m/>
    <m/>
    <x v="2"/>
    <m/>
    <m/>
    <x v="1"/>
    <m/>
    <m/>
    <x v="1"/>
    <m/>
    <m/>
    <s v="https://www.baycrest.org/Baycrest/Healthcare-Programs-Services/Clinical-Services/Palliative-Care-Unit"/>
    <m/>
    <s v="Yes"/>
    <s v="programs@geriatricsontario.ca"/>
    <m/>
    <n v="1"/>
    <n v="1"/>
  </r>
  <r>
    <s v="Asset04281"/>
    <m/>
    <m/>
    <m/>
    <m/>
    <m/>
    <x v="3"/>
    <x v="54"/>
    <m/>
    <x v="2"/>
    <m/>
    <s v="Pamela &amp; Paul Austin Centre for Neurology &amp; Behavioural Support"/>
    <m/>
    <x v="3"/>
    <m/>
    <x v="5"/>
    <x v="1"/>
    <m/>
    <m/>
    <m/>
    <m/>
    <m/>
    <m/>
    <n v="124"/>
    <n v="291"/>
    <n v="12"/>
    <n v="0"/>
    <n v="303"/>
    <x v="0"/>
    <n v="0"/>
    <n v="0"/>
    <s v="Weekdays;"/>
    <n v="0"/>
    <m/>
    <s v="3560 Bathurst St"/>
    <x v="7"/>
    <x v="0"/>
    <x v="58"/>
    <m/>
    <m/>
    <m/>
    <m/>
    <x v="1"/>
    <m/>
    <m/>
    <m/>
    <m/>
    <m/>
    <m/>
    <s v="1950 hours annually (37.5 hours per week)"/>
    <m/>
    <n v="0"/>
    <n v="0"/>
    <n v="0"/>
    <n v="0"/>
    <n v="0"/>
    <m/>
    <n v="0.64"/>
    <n v="0"/>
    <n v="0"/>
    <n v="0"/>
    <n v="1.57"/>
    <n v="0"/>
    <n v="0"/>
    <n v="0"/>
    <n v="0"/>
    <n v="0"/>
    <n v="0"/>
    <n v="0"/>
    <n v="0"/>
    <m/>
    <n v="0"/>
    <n v="0"/>
    <m/>
    <m/>
    <n v="4.2300000000000004"/>
    <m/>
    <n v="2.21"/>
    <n v="6.44"/>
    <m/>
    <s v="100%"/>
    <s v=""/>
    <x v="2"/>
    <m/>
    <x v="2"/>
    <m/>
    <m/>
    <x v="1"/>
    <s v="English"/>
    <x v="0"/>
    <m/>
    <m/>
    <x v="2"/>
    <m/>
    <m/>
    <x v="2"/>
    <m/>
    <m/>
    <x v="1"/>
    <m/>
    <m/>
    <x v="1"/>
    <m/>
    <m/>
    <s v="https://www.baycrest.org/Baycrest/Healthcare-Programs-Services/Clinical-Services/Austin-Centre"/>
    <m/>
    <s v="Yes"/>
    <s v="programs@geriatricsontario.ca"/>
    <m/>
    <n v="1"/>
    <n v="1"/>
  </r>
  <r>
    <s v="Asset04278"/>
    <m/>
    <m/>
    <m/>
    <m/>
    <m/>
    <x v="3"/>
    <x v="54"/>
    <m/>
    <x v="2"/>
    <m/>
    <s v="Physiatr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Physiatry"/>
    <m/>
    <s v="Yes"/>
    <s v="programs@geriatricsontario.ca"/>
    <m/>
    <n v="1"/>
    <n v="1"/>
  </r>
  <r>
    <s v="Asset04275"/>
    <m/>
    <m/>
    <m/>
    <m/>
    <m/>
    <x v="3"/>
    <x v="54"/>
    <m/>
    <x v="2"/>
    <m/>
    <s v="The Virtual Behavioural Medicine Program"/>
    <m/>
    <x v="3"/>
    <m/>
    <x v="53"/>
    <x v="4"/>
    <m/>
    <m/>
    <m/>
    <m/>
    <m/>
    <m/>
    <n v="301"/>
    <n v="44"/>
    <n v="21"/>
    <n v="1341"/>
    <n v="1406"/>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The-Virtual-Behavioural-Medicine-(VBM)-Program"/>
    <m/>
    <s v="Yes"/>
    <s v="programs@geriatricsontario.ca"/>
    <m/>
    <n v="1"/>
    <n v="1"/>
  </r>
  <r>
    <s v="Asset04279"/>
    <m/>
    <m/>
    <m/>
    <m/>
    <m/>
    <x v="3"/>
    <x v="54"/>
    <m/>
    <x v="2"/>
    <m/>
    <s v="Urology"/>
    <m/>
    <x v="3"/>
    <m/>
    <x v="57"/>
    <x v="3"/>
    <m/>
    <m/>
    <m/>
    <m/>
    <m/>
    <m/>
    <n v="0"/>
    <n v="0"/>
    <n v="0"/>
    <n v="0"/>
    <n v="0"/>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Urology"/>
    <m/>
    <s v="Yes"/>
    <s v="programs@geriatricsontario.ca"/>
    <m/>
    <n v="1"/>
    <n v="1"/>
  </r>
  <r>
    <s v="Asset04280"/>
    <m/>
    <m/>
    <m/>
    <m/>
    <m/>
    <x v="3"/>
    <x v="54"/>
    <m/>
    <x v="2"/>
    <m/>
    <s v="Wound Care"/>
    <m/>
    <x v="3"/>
    <m/>
    <x v="57"/>
    <x v="3"/>
    <m/>
    <m/>
    <m/>
    <m/>
    <m/>
    <m/>
    <n v="254"/>
    <n v="1384"/>
    <n v="2"/>
    <n v="1"/>
    <n v="1387"/>
    <x v="0"/>
    <n v="0"/>
    <n v="0"/>
    <s v="Weekdays;"/>
    <n v="0"/>
    <m/>
    <s v="3560 Bathurst St"/>
    <x v="7"/>
    <x v="0"/>
    <x v="58"/>
    <m/>
    <m/>
    <m/>
    <m/>
    <x v="1"/>
    <m/>
    <m/>
    <m/>
    <m/>
    <m/>
    <m/>
    <s v="1950 hours annually (37.5 hours per week)"/>
    <m/>
    <n v="0"/>
    <n v="0"/>
    <n v="0"/>
    <n v="0"/>
    <n v="0"/>
    <m/>
    <n v="0"/>
    <n v="0"/>
    <n v="0"/>
    <n v="0"/>
    <n v="0"/>
    <n v="0"/>
    <n v="0"/>
    <n v="0"/>
    <n v="0"/>
    <n v="0"/>
    <n v="0"/>
    <n v="0"/>
    <n v="0"/>
    <m/>
    <n v="0"/>
    <n v="0"/>
    <m/>
    <m/>
    <n v="0"/>
    <m/>
    <n v="0"/>
    <n v="0"/>
    <m/>
    <s v="100%"/>
    <s v=""/>
    <x v="2"/>
    <m/>
    <x v="2"/>
    <m/>
    <m/>
    <x v="1"/>
    <s v="English"/>
    <x v="0"/>
    <m/>
    <m/>
    <x v="2"/>
    <m/>
    <m/>
    <x v="2"/>
    <m/>
    <m/>
    <x v="1"/>
    <m/>
    <m/>
    <x v="1"/>
    <m/>
    <m/>
    <s v="https://www.baycrest.org/Baycrest/Healthcare-Programs-Services/Clinical-Services/Wound-Care"/>
    <m/>
    <s v="Yes"/>
    <s v="programs@geriatricsontario.ca"/>
    <m/>
    <n v="1"/>
    <n v="1"/>
  </r>
  <r>
    <s v="Asset04168"/>
    <m/>
    <m/>
    <m/>
    <m/>
    <m/>
    <x v="3"/>
    <x v="101"/>
    <m/>
    <x v="2"/>
    <m/>
    <s v="Southlake@home"/>
    <m/>
    <x v="3"/>
    <m/>
    <x v="60"/>
    <x v="3"/>
    <m/>
    <m/>
    <m/>
    <m/>
    <m/>
    <m/>
    <n v="464"/>
    <n v="464"/>
    <n v="0"/>
    <n v="0"/>
    <n v="464"/>
    <x v="0"/>
    <n v="0"/>
    <n v="0"/>
    <m/>
    <n v="0"/>
    <m/>
    <s v="22 Prospect Street"/>
    <x v="54"/>
    <x v="0"/>
    <x v="284"/>
    <m/>
    <m/>
    <m/>
    <m/>
    <x v="2"/>
    <m/>
    <m/>
    <m/>
    <m/>
    <m/>
    <m/>
    <s v="1950 hours annually (37.5 hours per week)"/>
    <m/>
    <n v="0.5"/>
    <n v="0"/>
    <n v="0"/>
    <n v="0"/>
    <n v="0"/>
    <m/>
    <n v="0"/>
    <n v="0"/>
    <n v="0"/>
    <n v="0"/>
    <n v="0"/>
    <n v="0"/>
    <n v="0"/>
    <n v="0"/>
    <n v="0"/>
    <n v="0"/>
    <n v="0"/>
    <n v="0"/>
    <n v="0"/>
    <m/>
    <n v="0"/>
    <n v="0"/>
    <m/>
    <m/>
    <n v="4"/>
    <s v="Detail for Other:_x000a_3 F/T Coordinators_x000a_1  Manager"/>
    <n v="0.5"/>
    <n v="4"/>
    <m/>
    <s v="75% to &lt;100%"/>
    <s v="Emergency through daily huddle, Unit rounding during bullet rounds, ALC, Meditech review, Long stay meetings. and Joint Discharge Rounds, RMR referrals. Word of mouth when patient admitted."/>
    <x v="2"/>
    <m/>
    <x v="2"/>
    <m/>
    <m/>
    <x v="1"/>
    <s v="English"/>
    <x v="0"/>
    <m/>
    <m/>
    <x v="2"/>
    <m/>
    <m/>
    <x v="2"/>
    <m/>
    <m/>
    <x v="1"/>
    <m/>
    <m/>
    <x v="1"/>
    <m/>
    <m/>
    <s v="re: in person visits:  Daily nursing visits for first 7 days for all patients.  Depending on care plan and pt's care needs visits vary.  Services include: RN, RPN, PT, OT, SLP, Dietitian, SW, PSWre: telephone visits: 1-800 # provided to all patients which is 24/7"/>
    <m/>
    <s v="Yes"/>
    <s v="hmiller@southlake.ca"/>
    <m/>
    <n v="0"/>
    <n v="1"/>
  </r>
  <r>
    <s v="Asset04299"/>
    <m/>
    <m/>
    <m/>
    <m/>
    <m/>
    <x v="3"/>
    <x v="88"/>
    <m/>
    <x v="2"/>
    <m/>
    <s v="Geriatric Psychiatry Outpatient Clinic"/>
    <m/>
    <x v="3"/>
    <m/>
    <x v="16"/>
    <x v="3"/>
    <m/>
    <m/>
    <m/>
    <m/>
    <m/>
    <m/>
    <n v="743"/>
    <n v="3806"/>
    <n v="659"/>
    <n v="11"/>
    <n v="4476"/>
    <x v="0"/>
    <n v="0"/>
    <n v="0"/>
    <s v="Weekdays; Weekends"/>
    <n v="8.85"/>
    <m/>
    <s v="3001 Hospital Gate"/>
    <x v="49"/>
    <x v="0"/>
    <x v="97"/>
    <m/>
    <m/>
    <m/>
    <m/>
    <x v="2"/>
    <m/>
    <m/>
    <m/>
    <m/>
    <m/>
    <m/>
    <s v="1950 hours annually (37.5 hours per week)"/>
    <m/>
    <n v="0.2"/>
    <n v="0"/>
    <n v="0"/>
    <n v="0"/>
    <n v="2.2999999999999998"/>
    <m/>
    <n v="0"/>
    <n v="0"/>
    <n v="0"/>
    <n v="0"/>
    <n v="0"/>
    <n v="0"/>
    <n v="0"/>
    <n v="0"/>
    <n v="0"/>
    <n v="0"/>
    <n v="1.5"/>
    <n v="0"/>
    <n v="1"/>
    <m/>
    <n v="0"/>
    <n v="0"/>
    <m/>
    <m/>
    <n v="0"/>
    <m/>
    <n v="5"/>
    <n v="2.5"/>
    <m/>
    <s v="100%"/>
    <s v=""/>
    <x v="2"/>
    <m/>
    <x v="2"/>
    <m/>
    <m/>
    <x v="1"/>
    <s v="English"/>
    <x v="0"/>
    <m/>
    <m/>
    <x v="2"/>
    <m/>
    <m/>
    <x v="2"/>
    <m/>
    <m/>
    <x v="1"/>
    <m/>
    <m/>
    <x v="1"/>
    <m/>
    <m/>
    <m/>
    <m/>
    <s v="Yes"/>
    <s v="programs@geriatricsontario.ca"/>
    <m/>
    <n v="0"/>
    <n v="1"/>
  </r>
  <r>
    <s v="Asset04304"/>
    <m/>
    <m/>
    <m/>
    <m/>
    <m/>
    <x v="3"/>
    <x v="111"/>
    <m/>
    <x v="2"/>
    <m/>
    <s v="Hospital Elder Life Program (HELP) - MDH"/>
    <m/>
    <x v="3"/>
    <m/>
    <x v="4"/>
    <x v="4"/>
    <m/>
    <m/>
    <m/>
    <m/>
    <m/>
    <m/>
    <n v="204"/>
    <n v="2606"/>
    <n v="0"/>
    <n v="0"/>
    <n v="2606"/>
    <x v="0"/>
    <n v="0"/>
    <n v="0"/>
    <s v="Weekdays; Weekends"/>
    <n v="1"/>
    <m/>
    <s v="725 Bronte St. S"/>
    <x v="57"/>
    <x v="0"/>
    <x v="121"/>
    <m/>
    <m/>
    <m/>
    <m/>
    <x v="2"/>
    <m/>
    <m/>
    <m/>
    <m/>
    <m/>
    <m/>
    <s v="1950 hours annually (37.5 hours per week)"/>
    <m/>
    <n v="0"/>
    <n v="0"/>
    <n v="0"/>
    <n v="0"/>
    <n v="0"/>
    <m/>
    <n v="0"/>
    <n v="0"/>
    <n v="0"/>
    <n v="0"/>
    <n v="0"/>
    <n v="0"/>
    <n v="0.5"/>
    <n v="0"/>
    <n v="0"/>
    <n v="0"/>
    <n v="0"/>
    <n v="0"/>
    <n v="0"/>
    <m/>
    <n v="0"/>
    <n v="0"/>
    <m/>
    <m/>
    <n v="0"/>
    <m/>
    <n v="0.5"/>
    <n v="0.5"/>
    <m/>
    <s v="100%"/>
    <s v=""/>
    <x v="2"/>
    <m/>
    <x v="2"/>
    <m/>
    <m/>
    <x v="1"/>
    <s v="English"/>
    <x v="0"/>
    <m/>
    <m/>
    <x v="2"/>
    <m/>
    <m/>
    <x v="2"/>
    <m/>
    <m/>
    <x v="1"/>
    <m/>
    <m/>
    <x v="1"/>
    <m/>
    <m/>
    <m/>
    <m/>
    <s v="Yes"/>
    <s v="programs@geriatricsontario.ca"/>
    <m/>
    <n v="0"/>
    <n v="1"/>
  </r>
  <r>
    <s v="Asset04302"/>
    <m/>
    <m/>
    <m/>
    <m/>
    <m/>
    <x v="3"/>
    <x v="88"/>
    <m/>
    <x v="2"/>
    <m/>
    <s v="OTMH Geriatric Outpatient Clinic"/>
    <m/>
    <x v="3"/>
    <m/>
    <x v="3"/>
    <x v="3"/>
    <m/>
    <m/>
    <m/>
    <m/>
    <m/>
    <m/>
    <n v="706"/>
    <n v="1707"/>
    <n v="525"/>
    <n v="0"/>
    <n v="2232"/>
    <x v="0"/>
    <n v="0"/>
    <n v="0"/>
    <s v="Weekdays; Weekends"/>
    <n v="352"/>
    <m/>
    <s v="3001 Hospital Gate"/>
    <x v="49"/>
    <x v="0"/>
    <x v="97"/>
    <m/>
    <m/>
    <m/>
    <m/>
    <x v="2"/>
    <m/>
    <m/>
    <m/>
    <m/>
    <m/>
    <m/>
    <s v="1950 hours annually (37.5 hours per week)"/>
    <m/>
    <n v="1.5"/>
    <n v="0"/>
    <n v="0"/>
    <n v="0"/>
    <n v="0"/>
    <m/>
    <n v="2.5"/>
    <n v="0"/>
    <n v="0"/>
    <n v="0"/>
    <n v="0"/>
    <n v="0"/>
    <n v="0"/>
    <n v="0"/>
    <n v="0"/>
    <n v="0"/>
    <n v="1.2"/>
    <n v="0"/>
    <n v="0"/>
    <m/>
    <n v="0"/>
    <n v="0"/>
    <m/>
    <m/>
    <n v="0"/>
    <m/>
    <n v="5.2"/>
    <n v="3.7"/>
    <m/>
    <s v="100%"/>
    <s v=""/>
    <x v="2"/>
    <m/>
    <x v="2"/>
    <m/>
    <m/>
    <x v="1"/>
    <s v="English"/>
    <x v="0"/>
    <m/>
    <m/>
    <x v="2"/>
    <m/>
    <m/>
    <x v="2"/>
    <m/>
    <m/>
    <x v="1"/>
    <m/>
    <m/>
    <x v="1"/>
    <m/>
    <m/>
    <m/>
    <m/>
    <s v="Yes"/>
    <s v="programs@geriatricsontario.ca"/>
    <m/>
    <n v="0"/>
    <n v="1"/>
  </r>
  <r>
    <s v="Asset04035"/>
    <m/>
    <m/>
    <m/>
    <m/>
    <m/>
    <x v="3"/>
    <x v="22"/>
    <m/>
    <x v="2"/>
    <m/>
    <s v="Renfrew County Community Geriatric Coordinator"/>
    <m/>
    <x v="3"/>
    <m/>
    <x v="9"/>
    <x v="3"/>
    <m/>
    <m/>
    <m/>
    <m/>
    <m/>
    <m/>
    <n v="102"/>
    <n v="102"/>
    <n v="257"/>
    <n v="0"/>
    <n v="359"/>
    <x v="0"/>
    <n v="0"/>
    <n v="0"/>
    <s v="Weekdays;"/>
    <n v="0"/>
    <m/>
    <s v="Renfrew Victoria Hospital 499 Raglan St N"/>
    <x v="15"/>
    <x v="0"/>
    <x v="22"/>
    <m/>
    <m/>
    <m/>
    <m/>
    <x v="0"/>
    <m/>
    <m/>
    <m/>
    <m/>
    <m/>
    <m/>
    <s v="1950 hours annually (37.5 hours per week)"/>
    <m/>
    <n v="0"/>
    <n v="0"/>
    <n v="0"/>
    <n v="0"/>
    <n v="0"/>
    <m/>
    <n v="0"/>
    <n v="0"/>
    <n v="0"/>
    <n v="0"/>
    <n v="0"/>
    <n v="0"/>
    <n v="0"/>
    <n v="0"/>
    <n v="0"/>
    <n v="0"/>
    <n v="0"/>
    <n v="0"/>
    <n v="1"/>
    <m/>
    <n v="0"/>
    <n v="0"/>
    <m/>
    <m/>
    <n v="0"/>
    <m/>
    <n v="1"/>
    <n v="1"/>
    <m/>
    <s v="75% to &lt;100%"/>
    <s v=""/>
    <x v="2"/>
    <m/>
    <x v="2"/>
    <m/>
    <m/>
    <x v="1"/>
    <s v="English"/>
    <x v="0"/>
    <m/>
    <m/>
    <x v="2"/>
    <m/>
    <m/>
    <x v="2"/>
    <m/>
    <m/>
    <x v="1"/>
    <m/>
    <m/>
    <x v="1"/>
    <m/>
    <m/>
    <m/>
    <m/>
    <s v="Yes"/>
    <s v="igenovezos@toh.ca"/>
    <m/>
    <n v="0"/>
    <n v="1"/>
  </r>
  <r>
    <s v="Asset04308"/>
    <m/>
    <m/>
    <m/>
    <m/>
    <m/>
    <x v="3"/>
    <x v="22"/>
    <m/>
    <x v="2"/>
    <m/>
    <s v="Primary Care Geriatric Assessor"/>
    <m/>
    <x v="3"/>
    <m/>
    <x v="21"/>
    <x v="5"/>
    <m/>
    <m/>
    <m/>
    <m/>
    <m/>
    <m/>
    <n v="38"/>
    <n v="38"/>
    <n v="0"/>
    <n v="0"/>
    <n v="38"/>
    <x v="0"/>
    <n v="0"/>
    <n v="0"/>
    <m/>
    <n v="0"/>
    <m/>
    <s v="499 Raglan St N"/>
    <x v="15"/>
    <x v="0"/>
    <x v="22"/>
    <m/>
    <m/>
    <m/>
    <m/>
    <x v="0"/>
    <m/>
    <m/>
    <m/>
    <m/>
    <m/>
    <m/>
    <s v="1950 hours annually (37.5 hours per week)"/>
    <m/>
    <n v="0"/>
    <n v="0"/>
    <n v="0"/>
    <n v="0"/>
    <n v="0"/>
    <m/>
    <n v="0"/>
    <n v="0"/>
    <n v="0"/>
    <n v="0"/>
    <n v="0"/>
    <n v="0"/>
    <n v="0"/>
    <n v="0"/>
    <n v="0"/>
    <n v="0"/>
    <n v="1"/>
    <n v="0"/>
    <n v="0"/>
    <m/>
    <n v="0"/>
    <n v="0"/>
    <m/>
    <m/>
    <n v="0"/>
    <m/>
    <n v="1"/>
    <n v="1"/>
    <m/>
    <s v="100%"/>
    <s v=""/>
    <x v="2"/>
    <m/>
    <x v="2"/>
    <m/>
    <m/>
    <x v="1"/>
    <s v="English"/>
    <x v="0"/>
    <m/>
    <m/>
    <x v="2"/>
    <m/>
    <m/>
    <x v="2"/>
    <m/>
    <m/>
    <x v="1"/>
    <m/>
    <m/>
    <x v="1"/>
    <m/>
    <m/>
    <m/>
    <m/>
    <s v="Yes"/>
    <s v="igenovezos@toh.ca"/>
    <m/>
    <n v="0"/>
    <n v="1"/>
  </r>
  <r>
    <s v="Asset04105"/>
    <m/>
    <m/>
    <m/>
    <m/>
    <m/>
    <x v="3"/>
    <x v="72"/>
    <m/>
    <x v="2"/>
    <m/>
    <s v="Discharge Liaison Team"/>
    <m/>
    <x v="3"/>
    <m/>
    <x v="9"/>
    <x v="3"/>
    <m/>
    <m/>
    <m/>
    <m/>
    <m/>
    <m/>
    <n v="798"/>
    <n v="1828"/>
    <n v="4"/>
    <n v="202"/>
    <n v="2034"/>
    <x v="0"/>
    <n v="0"/>
    <n v="0"/>
    <s v="Weekdays; Weekends"/>
    <n v="0"/>
    <m/>
    <s v="550 Wellington Road, South"/>
    <x v="23"/>
    <x v="0"/>
    <x v="78"/>
    <m/>
    <m/>
    <m/>
    <m/>
    <x v="3"/>
    <m/>
    <m/>
    <m/>
    <m/>
    <m/>
    <m/>
    <s v="1950 hours annually (37.5 hours per week)"/>
    <m/>
    <n v="0"/>
    <n v="0"/>
    <n v="0"/>
    <n v="0"/>
    <n v="0"/>
    <m/>
    <n v="0"/>
    <n v="0"/>
    <n v="0"/>
    <n v="0"/>
    <n v="0"/>
    <n v="0"/>
    <n v="0"/>
    <n v="0"/>
    <n v="0"/>
    <n v="0"/>
    <n v="-7"/>
    <n v="0"/>
    <n v="0"/>
    <m/>
    <n v="0"/>
    <n v="0"/>
    <m/>
    <m/>
    <n v="0"/>
    <m/>
    <n v="-7"/>
    <n v="-7"/>
    <m/>
    <s v=""/>
    <s v=""/>
    <x v="2"/>
    <m/>
    <x v="2"/>
    <m/>
    <m/>
    <x v="1"/>
    <s v="English"/>
    <x v="0"/>
    <m/>
    <m/>
    <x v="2"/>
    <m/>
    <m/>
    <x v="2"/>
    <m/>
    <m/>
    <x v="1"/>
    <m/>
    <m/>
    <x v="1"/>
    <m/>
    <m/>
    <m/>
    <m/>
    <s v="Yes"/>
    <s v="kkay@rgpo.ca"/>
    <m/>
    <n v="0"/>
    <n v="1"/>
  </r>
  <r>
    <s v="Asset04034"/>
    <m/>
    <m/>
    <m/>
    <m/>
    <m/>
    <x v="3"/>
    <x v="20"/>
    <m/>
    <x v="2"/>
    <m/>
    <s v="Central Intake for Specialized Geriatric Services (Geriatric Medicine)"/>
    <m/>
    <x v="3"/>
    <m/>
    <x v="13"/>
    <x v="6"/>
    <m/>
    <m/>
    <m/>
    <m/>
    <m/>
    <m/>
    <n v="0"/>
    <n v="3191"/>
    <n v="3191"/>
    <n v="0"/>
    <n v="6382"/>
    <x v="0"/>
    <n v="0"/>
    <n v="0"/>
    <m/>
    <n v="0"/>
    <m/>
    <s v="1053 Carling Ave"/>
    <x v="11"/>
    <x v="0"/>
    <x v="20"/>
    <m/>
    <m/>
    <m/>
    <m/>
    <x v="0"/>
    <m/>
    <m/>
    <m/>
    <m/>
    <m/>
    <m/>
    <s v="1950 hours annually (37.5 hours per week)"/>
    <m/>
    <n v="1"/>
    <n v="0"/>
    <n v="0"/>
    <n v="0.7"/>
    <n v="0"/>
    <m/>
    <n v="0"/>
    <n v="1"/>
    <n v="0"/>
    <n v="0"/>
    <n v="0"/>
    <n v="0"/>
    <n v="0"/>
    <n v="0"/>
    <n v="0"/>
    <n v="0"/>
    <n v="1"/>
    <n v="0"/>
    <n v="0"/>
    <m/>
    <n v="0"/>
    <n v="0"/>
    <m/>
    <m/>
    <n v="0"/>
    <m/>
    <n v="3.7"/>
    <n v="2"/>
    <m/>
    <s v="75% to &lt;100%"/>
    <s v=""/>
    <x v="2"/>
    <m/>
    <x v="2"/>
    <m/>
    <m/>
    <x v="1"/>
    <s v="English;French"/>
    <x v="0"/>
    <m/>
    <m/>
    <x v="2"/>
    <m/>
    <m/>
    <x v="2"/>
    <m/>
    <m/>
    <x v="1"/>
    <m/>
    <m/>
    <x v="1"/>
    <m/>
    <m/>
    <m/>
    <m/>
    <s v="Yes"/>
    <s v="igenovezos@toh.ca"/>
    <m/>
    <n v="0"/>
    <n v="1"/>
  </r>
  <r>
    <s v="Asset04011"/>
    <m/>
    <m/>
    <m/>
    <m/>
    <m/>
    <x v="3"/>
    <x v="95"/>
    <m/>
    <x v="2"/>
    <m/>
    <s v="THP@home"/>
    <m/>
    <x v="3"/>
    <m/>
    <x v="60"/>
    <x v="3"/>
    <m/>
    <m/>
    <m/>
    <m/>
    <m/>
    <m/>
    <n v="418"/>
    <n v="17172"/>
    <n v="1600"/>
    <n v="0"/>
    <n v="18772"/>
    <x v="0"/>
    <n v="0"/>
    <n v="0"/>
    <s v="Weekdays; Weekends"/>
    <n v="0"/>
    <m/>
    <s v="2200 Eglinton Ave W"/>
    <x v="52"/>
    <x v="0"/>
    <x v="104"/>
    <m/>
    <m/>
    <m/>
    <m/>
    <x v="2"/>
    <m/>
    <m/>
    <m/>
    <m/>
    <m/>
    <m/>
    <s v="1950 hours annually (37.5 hours per week)"/>
    <m/>
    <n v="0"/>
    <n v="0"/>
    <n v="0"/>
    <n v="0"/>
    <n v="0"/>
    <m/>
    <n v="0"/>
    <n v="0"/>
    <n v="0"/>
    <n v="0"/>
    <n v="0"/>
    <n v="0"/>
    <n v="0"/>
    <n v="0"/>
    <n v="0"/>
    <n v="0"/>
    <n v="0"/>
    <n v="0"/>
    <n v="0"/>
    <m/>
    <n v="0"/>
    <n v="0"/>
    <m/>
    <m/>
    <n v="9"/>
    <s v="Care Navigator (mixed professional type)"/>
    <n v="0"/>
    <n v="9"/>
    <m/>
    <s v="75% to &lt;100%"/>
    <s v="Either directly from ED, or inpatient hospital"/>
    <x v="2"/>
    <m/>
    <x v="2"/>
    <m/>
    <m/>
    <x v="1"/>
    <s v="English"/>
    <x v="0"/>
    <m/>
    <m/>
    <x v="2"/>
    <m/>
    <m/>
    <x v="2"/>
    <m/>
    <m/>
    <x v="1"/>
    <m/>
    <m/>
    <x v="1"/>
    <m/>
    <m/>
    <m/>
    <m/>
    <s v="Yes"/>
    <s v="jason.carney@thp.ca"/>
    <m/>
    <n v="0"/>
    <n v="1"/>
  </r>
  <r>
    <s v="Asset04008"/>
    <m/>
    <m/>
    <m/>
    <m/>
    <m/>
    <x v="3"/>
    <x v="100"/>
    <m/>
    <x v="2"/>
    <m/>
    <s v="Wendat Geriatric Social Workers - Psychogeriatric Program"/>
    <m/>
    <x v="3"/>
    <m/>
    <x v="9"/>
    <x v="3"/>
    <m/>
    <m/>
    <m/>
    <m/>
    <m/>
    <m/>
    <n v="442"/>
    <n v="2311"/>
    <n v="1552"/>
    <n v="0"/>
    <n v="3863"/>
    <x v="0"/>
    <n v="0"/>
    <n v="0"/>
    <m/>
    <n v="107"/>
    <m/>
    <s v="Lorna Tomlinsons Seniors Residence, 44 Dufferin St.  "/>
    <x v="53"/>
    <x v="0"/>
    <x v="242"/>
    <m/>
    <m/>
    <m/>
    <m/>
    <x v="2"/>
    <m/>
    <m/>
    <m/>
    <m/>
    <m/>
    <m/>
    <s v="1820 hours annually (35 hours per week)"/>
    <m/>
    <n v="0"/>
    <n v="0"/>
    <n v="0"/>
    <n v="0"/>
    <n v="0"/>
    <m/>
    <n v="0"/>
    <n v="0"/>
    <n v="0"/>
    <n v="0"/>
    <n v="0"/>
    <n v="0"/>
    <n v="0"/>
    <n v="0"/>
    <n v="0"/>
    <n v="0"/>
    <n v="0"/>
    <n v="0"/>
    <n v="3"/>
    <m/>
    <n v="0"/>
    <n v="0"/>
    <m/>
    <m/>
    <n v="0"/>
    <s v="Not able to fill contract positions for 1 SW on Maternity Leave and another on extended LOA"/>
    <n v="3"/>
    <n v="3"/>
    <m/>
    <s v="75% to &lt;100%"/>
    <s v=""/>
    <x v="2"/>
    <m/>
    <x v="2"/>
    <m/>
    <m/>
    <x v="1"/>
    <s v="English;French"/>
    <x v="0"/>
    <m/>
    <m/>
    <x v="2"/>
    <m/>
    <m/>
    <x v="2"/>
    <m/>
    <m/>
    <x v="1"/>
    <m/>
    <m/>
    <x v="1"/>
    <m/>
    <m/>
    <m/>
    <m/>
    <s v="Yes"/>
    <s v="zina@wendatprograms.com"/>
    <m/>
    <n v="0"/>
    <n v="1"/>
  </r>
  <r>
    <s v="Asset04010"/>
    <m/>
    <m/>
    <m/>
    <m/>
    <m/>
    <x v="3"/>
    <x v="100"/>
    <m/>
    <x v="2"/>
    <m/>
    <s v="Wendat Transitional Services"/>
    <m/>
    <x v="3"/>
    <m/>
    <x v="42"/>
    <x v="1"/>
    <m/>
    <m/>
    <m/>
    <m/>
    <m/>
    <m/>
    <n v="366"/>
    <n v="3020"/>
    <n v="1053"/>
    <n v="0"/>
    <n v="4073"/>
    <x v="0"/>
    <n v="0"/>
    <n v="0"/>
    <s v="Weekdays;"/>
    <n v="22"/>
    <m/>
    <s v="Lorna Tomlinsons Seniors Residence, 44 Dufferin St.  "/>
    <x v="53"/>
    <x v="0"/>
    <x v="242"/>
    <m/>
    <m/>
    <m/>
    <m/>
    <x v="2"/>
    <m/>
    <m/>
    <m/>
    <m/>
    <m/>
    <m/>
    <s v="1820 hours annually (35 hours per week)"/>
    <m/>
    <n v="0"/>
    <n v="0"/>
    <n v="0"/>
    <n v="0"/>
    <n v="0"/>
    <m/>
    <n v="0"/>
    <n v="0"/>
    <n v="0"/>
    <n v="0"/>
    <n v="0"/>
    <n v="0"/>
    <n v="0"/>
    <n v="0"/>
    <n v="0"/>
    <n v="0"/>
    <n v="0"/>
    <n v="5"/>
    <n v="0"/>
    <m/>
    <n v="0"/>
    <n v="0"/>
    <m/>
    <m/>
    <n v="0"/>
    <m/>
    <n v="5"/>
    <n v="5"/>
    <m/>
    <s v="75% to &lt;100%"/>
    <s v="Clients referred must have identified discharge plan to move from one environment to the other"/>
    <x v="2"/>
    <m/>
    <x v="2"/>
    <m/>
    <m/>
    <x v="1"/>
    <s v="English;French"/>
    <x v="0"/>
    <m/>
    <m/>
    <x v="2"/>
    <m/>
    <m/>
    <x v="2"/>
    <m/>
    <m/>
    <x v="1"/>
    <m/>
    <m/>
    <x v="1"/>
    <m/>
    <m/>
    <s v="See Survey Results in Asset Information"/>
    <m/>
    <s v="Yes"/>
    <s v="zina@wendatprograms.com"/>
    <m/>
    <n v="0"/>
    <n v="1"/>
  </r>
  <r>
    <s v="Asset03897"/>
    <m/>
    <m/>
    <m/>
    <m/>
    <m/>
    <x v="3"/>
    <x v="21"/>
    <m/>
    <x v="2"/>
    <m/>
    <s v="Healthy Aging Team"/>
    <m/>
    <x v="3"/>
    <m/>
    <x v="21"/>
    <x v="5"/>
    <m/>
    <m/>
    <m/>
    <m/>
    <m/>
    <m/>
    <n v="1200"/>
    <n v="6270"/>
    <n v="0"/>
    <n v="0"/>
    <n v="6270"/>
    <x v="0"/>
    <n v="0"/>
    <n v="0"/>
    <m/>
    <n v="0"/>
    <m/>
    <s v="490 Huronia Road "/>
    <x v="10"/>
    <x v="0"/>
    <x v="21"/>
    <m/>
    <m/>
    <m/>
    <m/>
    <x v="2"/>
    <m/>
    <m/>
    <m/>
    <m/>
    <m/>
    <m/>
    <s v="Other"/>
    <m/>
    <n v="1"/>
    <n v="1"/>
    <n v="0"/>
    <n v="0"/>
    <n v="0"/>
    <m/>
    <n v="2"/>
    <n v="0"/>
    <n v="0"/>
    <n v="0"/>
    <n v="0"/>
    <n v="0"/>
    <n v="0"/>
    <n v="0"/>
    <n v="0"/>
    <n v="0"/>
    <n v="0"/>
    <n v="0"/>
    <n v="0"/>
    <m/>
    <n v="0"/>
    <n v="0"/>
    <m/>
    <m/>
    <n v="0"/>
    <m/>
    <n v="4"/>
    <n v="2"/>
    <m/>
    <s v="75% to &lt;100%"/>
    <s v="Health Care Connect"/>
    <x v="2"/>
    <m/>
    <x v="2"/>
    <m/>
    <m/>
    <x v="1"/>
    <s v="English"/>
    <x v="0"/>
    <m/>
    <m/>
    <x v="2"/>
    <m/>
    <m/>
    <x v="2"/>
    <m/>
    <m/>
    <x v="1"/>
    <m/>
    <m/>
    <x v="1"/>
    <m/>
    <m/>
    <m/>
    <m/>
    <s v="Yes"/>
    <s v="christine.colcy@bchc.ca"/>
    <m/>
    <n v="0"/>
    <n v="1"/>
  </r>
  <r>
    <s v="Asset04082"/>
    <m/>
    <m/>
    <m/>
    <m/>
    <m/>
    <x v="3"/>
    <x v="85"/>
    <m/>
    <x v="2"/>
    <m/>
    <s v="Seniors CARE Exercise Program"/>
    <m/>
    <x v="3"/>
    <m/>
    <x v="38"/>
    <x v="3"/>
    <m/>
    <m/>
    <m/>
    <m/>
    <m/>
    <m/>
    <n v="416"/>
    <n v="4508"/>
    <n v="0"/>
    <n v="0"/>
    <n v="4508"/>
    <x v="0"/>
    <n v="0"/>
    <n v="0"/>
    <s v="Weekdays;"/>
    <n v="0"/>
    <m/>
    <s v="190 Cundles Rd W., Suite 205"/>
    <x v="10"/>
    <x v="0"/>
    <x v="94"/>
    <m/>
    <m/>
    <m/>
    <m/>
    <x v="2"/>
    <m/>
    <m/>
    <m/>
    <m/>
    <m/>
    <m/>
    <s v="1950 hours annually (37.5 hours per week)"/>
    <m/>
    <n v="0"/>
    <n v="0"/>
    <n v="0"/>
    <n v="0"/>
    <n v="0"/>
    <m/>
    <n v="0"/>
    <n v="0"/>
    <n v="0"/>
    <n v="0"/>
    <n v="0"/>
    <n v="0"/>
    <n v="0"/>
    <n v="0"/>
    <n v="0"/>
    <n v="0"/>
    <n v="0"/>
    <n v="0"/>
    <n v="0"/>
    <m/>
    <n v="0"/>
    <n v="0"/>
    <m/>
    <m/>
    <n v="4.8"/>
    <s v="Other: Kinesiologists"/>
    <n v="0"/>
    <n v="4.8"/>
    <m/>
    <s v="100%"/>
    <s v=""/>
    <x v="2"/>
    <m/>
    <x v="2"/>
    <m/>
    <m/>
    <x v="1"/>
    <s v="English"/>
    <x v="0"/>
    <m/>
    <m/>
    <x v="2"/>
    <m/>
    <m/>
    <x v="2"/>
    <m/>
    <m/>
    <x v="1"/>
    <m/>
    <m/>
    <x v="1"/>
    <m/>
    <m/>
    <m/>
    <m/>
    <s v="Yes"/>
    <s v="mpeters@nsmsgs.ca"/>
    <m/>
    <n v="0"/>
    <n v="1"/>
  </r>
  <r>
    <s v="Asset04192"/>
    <m/>
    <m/>
    <m/>
    <m/>
    <m/>
    <x v="3"/>
    <x v="28"/>
    <m/>
    <x v="2"/>
    <m/>
    <s v="Seniors Assessment Service"/>
    <m/>
    <x v="3"/>
    <m/>
    <x v="37"/>
    <x v="3"/>
    <m/>
    <m/>
    <m/>
    <m/>
    <m/>
    <m/>
    <n v="326"/>
    <n v="375"/>
    <n v="16"/>
    <n v="12"/>
    <n v="403"/>
    <x v="0"/>
    <n v="0"/>
    <n v="0"/>
    <m/>
    <n v="210"/>
    <m/>
    <s v="363 Colborne St."/>
    <x v="16"/>
    <x v="0"/>
    <x v="27"/>
    <m/>
    <m/>
    <m/>
    <m/>
    <x v="3"/>
    <m/>
    <m/>
    <m/>
    <m/>
    <m/>
    <m/>
    <s v="1950 hours annually (37.5 hours per week)"/>
    <m/>
    <n v="0.4"/>
    <n v="0"/>
    <n v="0"/>
    <n v="0"/>
    <n v="0"/>
    <m/>
    <n v="0"/>
    <n v="0"/>
    <n v="0"/>
    <n v="0"/>
    <n v="0"/>
    <n v="0"/>
    <n v="0"/>
    <n v="0"/>
    <n v="0.6"/>
    <n v="0"/>
    <n v="0.6"/>
    <n v="0"/>
    <n v="0"/>
    <m/>
    <n v="0"/>
    <n v="0"/>
    <m/>
    <m/>
    <n v="0.6"/>
    <s v="New 0.2 FTE MD added Jan 1, 2024 to Thursday's clinic to provide follow up support for complex patients seen in clinic, home visits for those unable to get to clinic, and reassessments from hospitals (with the goal to reduce repeat hospital presentations)."/>
    <n v="1.6"/>
    <n v="1.2"/>
    <m/>
    <s v="75% to &lt;100%"/>
    <s v="Referrals come from primary care providers in Brantford and Brant County, as well as from hospital admissions at Brantford General Hospital (BCHS). As of April 1, 2022 referrals are processed through Central Clinical intake via fax 1-855-406-2163 or via website www.rgpc.ca/centralintake/"/>
    <x v="2"/>
    <m/>
    <x v="2"/>
    <m/>
    <m/>
    <x v="1"/>
    <s v="English"/>
    <x v="0"/>
    <m/>
    <m/>
    <x v="2"/>
    <m/>
    <m/>
    <x v="2"/>
    <m/>
    <m/>
    <x v="1"/>
    <m/>
    <m/>
    <x v="1"/>
    <m/>
    <m/>
    <s v="Note #1: 0.4 'Administration' is for administrative assistant (same as in fiscal year 2022/23 submission)Note #2: # of Family/Friend Caregivers served/year is an estimate. Generally each patient is accompanied by one (1) caregiver. Sometimes we have two (2) caregivers/patient, but estimating one(1)/patient also corrects for patients who come alone to the appointment, or are seen in follow up with the same caregiver.Note #3: Our administrative assistant reviews monthly when referral arrives, when the next available space can be offered if non-urgent. For example if referral arrives September 2023, first available is March 2024, suggesting a 6-month wait time. As of March 31, 2024, wait time is between 6-8 months (mean provided represents 7 months).Note #4: Our combined Memory + Geriatric clinic runs on Wednesdays and Thursdays weekly. The reason 'No' entered in Weekdays of Service question is because we don't offer the clinic Monday through Friday.Note #4: Detailed narrative re: combined clinic program is uploaded in the Upload Attachments field, multiple quotes from experience surveys provided in Program Stories fieldNote #5: Submitter is not best contact person - unable to overwrite submitter's email in field provided. If any questions please contact Director of Primary Care and Community Development, Todd Gould at tgould@grchc.ca"/>
    <m/>
    <s v="Yes"/>
    <s v="tgutierrez@grchc.ca"/>
    <m/>
    <n v="0"/>
    <n v="1"/>
  </r>
  <r>
    <s v="Asset03955"/>
    <m/>
    <m/>
    <m/>
    <m/>
    <m/>
    <x v="3"/>
    <x v="14"/>
    <m/>
    <x v="2"/>
    <m/>
    <s v="SGS Intensive Geriatric Services"/>
    <m/>
    <x v="3"/>
    <m/>
    <x v="9"/>
    <x v="3"/>
    <m/>
    <m/>
    <m/>
    <m/>
    <m/>
    <m/>
    <n v="451"/>
    <n v="11462"/>
    <n v="8069"/>
    <n v="2"/>
    <n v="19533"/>
    <x v="0"/>
    <n v="0"/>
    <n v="0"/>
    <m/>
    <n v="3"/>
    <m/>
    <s v="80 Waterloo Ave"/>
    <x v="12"/>
    <x v="0"/>
    <x v="14"/>
    <m/>
    <m/>
    <m/>
    <m/>
    <x v="3"/>
    <m/>
    <m/>
    <m/>
    <m/>
    <m/>
    <m/>
    <s v="1820 hours annually (35 hours per week)"/>
    <m/>
    <n v="0"/>
    <n v="0"/>
    <n v="0"/>
    <n v="0"/>
    <n v="0"/>
    <m/>
    <n v="0"/>
    <n v="0"/>
    <n v="0"/>
    <n v="0"/>
    <n v="0"/>
    <n v="0"/>
    <n v="0"/>
    <n v="0"/>
    <n v="0"/>
    <n v="0"/>
    <n v="0"/>
    <n v="0"/>
    <n v="0"/>
    <m/>
    <n v="0"/>
    <n v="0"/>
    <m/>
    <m/>
    <n v="12"/>
    <s v="Support Coordinator (not RSW)"/>
    <n v="0"/>
    <n v="12"/>
    <m/>
    <s v=""/>
    <s v=""/>
    <x v="2"/>
    <m/>
    <x v="2"/>
    <m/>
    <m/>
    <x v="1"/>
    <s v="English"/>
    <x v="0"/>
    <m/>
    <m/>
    <x v="2"/>
    <m/>
    <m/>
    <x v="2"/>
    <m/>
    <m/>
    <x v="1"/>
    <m/>
    <m/>
    <x v="1"/>
    <m/>
    <m/>
    <m/>
    <m/>
    <s v="Yes"/>
    <s v="lmonakhova@cmhaww.ca"/>
    <m/>
    <n v="0"/>
    <n v="1"/>
  </r>
  <r>
    <s v="Asset03925"/>
    <m/>
    <m/>
    <m/>
    <m/>
    <m/>
    <x v="3"/>
    <x v="14"/>
    <m/>
    <x v="2"/>
    <m/>
    <s v="SGS LTC Geriatric Psychiatry"/>
    <m/>
    <x v="3"/>
    <m/>
    <x v="18"/>
    <x v="2"/>
    <m/>
    <m/>
    <m/>
    <m/>
    <m/>
    <m/>
    <n v="0"/>
    <n v="-3"/>
    <n v="0"/>
    <n v="3"/>
    <n v="0"/>
    <x v="0"/>
    <n v="0"/>
    <n v="0"/>
    <m/>
    <n v="0"/>
    <m/>
    <s v="25 Wellington St W"/>
    <x v="12"/>
    <x v="0"/>
    <x v="285"/>
    <m/>
    <m/>
    <m/>
    <m/>
    <x v="3"/>
    <m/>
    <m/>
    <m/>
    <m/>
    <m/>
    <m/>
    <s v="1820 hours annually (35 hours per week)"/>
    <m/>
    <n v="0"/>
    <n v="0"/>
    <n v="0"/>
    <n v="0"/>
    <n v="0"/>
    <m/>
    <n v="0"/>
    <n v="0"/>
    <n v="0"/>
    <n v="0"/>
    <n v="0"/>
    <n v="0"/>
    <n v="0"/>
    <n v="0"/>
    <n v="0"/>
    <n v="0"/>
    <n v="0"/>
    <n v="0"/>
    <n v="0"/>
    <m/>
    <n v="0"/>
    <n v="0"/>
    <m/>
    <m/>
    <n v="0"/>
    <m/>
    <n v="0"/>
    <n v="0"/>
    <m/>
    <s v=""/>
    <s v=""/>
    <x v="2"/>
    <m/>
    <x v="2"/>
    <m/>
    <m/>
    <x v="1"/>
    <s v="English"/>
    <x v="0"/>
    <m/>
    <m/>
    <x v="2"/>
    <m/>
    <m/>
    <x v="2"/>
    <m/>
    <m/>
    <x v="1"/>
    <m/>
    <m/>
    <x v="1"/>
    <m/>
    <m/>
    <m/>
    <m/>
    <s v="Yes"/>
    <s v="lmonakhova@cmhaww.ca"/>
    <m/>
    <n v="0"/>
    <n v="1"/>
  </r>
  <r>
    <s v="Asset03863"/>
    <m/>
    <m/>
    <m/>
    <m/>
    <m/>
    <x v="3"/>
    <x v="16"/>
    <m/>
    <x v="2"/>
    <m/>
    <s v="Seniors Assessment and Support Outreach Team (SASOT)"/>
    <m/>
    <x v="3"/>
    <m/>
    <x v="9"/>
    <x v="3"/>
    <m/>
    <m/>
    <m/>
    <m/>
    <m/>
    <m/>
    <n v="282"/>
    <n v="2183"/>
    <n v="981"/>
    <n v="0"/>
    <n v="3164"/>
    <x v="0"/>
    <n v="0"/>
    <n v="0"/>
    <s v="Weekdays;"/>
    <n v="50.3"/>
    <m/>
    <s v="75 Ann St."/>
    <x v="14"/>
    <x v="0"/>
    <x v="16"/>
    <m/>
    <m/>
    <m/>
    <m/>
    <x v="2"/>
    <m/>
    <m/>
    <m/>
    <m/>
    <m/>
    <m/>
    <s v="1950 hours annually (37.5 hours per week)"/>
    <m/>
    <n v="0.8"/>
    <n v="0.2"/>
    <n v="0"/>
    <n v="0"/>
    <n v="0"/>
    <m/>
    <n v="0"/>
    <n v="1"/>
    <n v="0"/>
    <n v="0"/>
    <n v="0"/>
    <n v="0"/>
    <n v="0"/>
    <n v="0"/>
    <n v="0"/>
    <n v="0"/>
    <n v="1"/>
    <n v="0"/>
    <n v="2"/>
    <m/>
    <n v="0"/>
    <n v="0"/>
    <m/>
    <m/>
    <n v="0"/>
    <m/>
    <n v="5"/>
    <n v="4"/>
    <m/>
    <s v="100%"/>
    <s v=""/>
    <x v="2"/>
    <m/>
    <x v="2"/>
    <m/>
    <m/>
    <x v="1"/>
    <s v="English;French"/>
    <x v="0"/>
    <m/>
    <m/>
    <x v="2"/>
    <m/>
    <m/>
    <x v="2"/>
    <m/>
    <m/>
    <x v="1"/>
    <m/>
    <m/>
    <x v="1"/>
    <m/>
    <m/>
    <s v="We can offer services in French with the use of a translator app- however services are not designed in French. We do have a large First Nations community as part of our region and partner with them."/>
    <m/>
    <s v="Yes"/>
    <s v="katie.zammit@mahc.ca"/>
    <m/>
    <n v="0"/>
    <n v="1"/>
  </r>
  <r>
    <s v="Asset04210"/>
    <m/>
    <m/>
    <m/>
    <m/>
    <m/>
    <x v="3"/>
    <x v="7"/>
    <m/>
    <x v="2"/>
    <m/>
    <s v="Geriatric Medicine Consultation"/>
    <m/>
    <x v="3"/>
    <m/>
    <x v="11"/>
    <x v="4"/>
    <m/>
    <m/>
    <m/>
    <m/>
    <m/>
    <m/>
    <n v="746"/>
    <n v="2280"/>
    <n v="0"/>
    <n v="0"/>
    <n v="2280"/>
    <x v="0"/>
    <n v="0"/>
    <n v="0"/>
    <s v="Weekdays;"/>
    <n v="3.93"/>
    <m/>
    <s v="2867 Ellesmere Rd"/>
    <x v="6"/>
    <x v="0"/>
    <x v="232"/>
    <m/>
    <m/>
    <m/>
    <m/>
    <x v="1"/>
    <m/>
    <m/>
    <m/>
    <m/>
    <m/>
    <m/>
    <s v="1950 hours annually (37.5 hours per week)"/>
    <m/>
    <n v="0"/>
    <n v="0"/>
    <n v="0"/>
    <n v="3"/>
    <n v="0"/>
    <m/>
    <n v="0"/>
    <n v="0"/>
    <n v="0"/>
    <n v="0"/>
    <n v="0"/>
    <n v="0"/>
    <n v="0"/>
    <n v="0"/>
    <n v="0"/>
    <n v="0"/>
    <n v="2.5"/>
    <n v="0"/>
    <n v="0"/>
    <m/>
    <n v="0"/>
    <n v="0"/>
    <m/>
    <m/>
    <n v="0"/>
    <m/>
    <n v="5.5"/>
    <n v="2.5"/>
    <m/>
    <s v=""/>
    <s v=""/>
    <x v="2"/>
    <m/>
    <x v="2"/>
    <m/>
    <m/>
    <x v="1"/>
    <s v="English"/>
    <x v="0"/>
    <m/>
    <m/>
    <x v="2"/>
    <m/>
    <m/>
    <x v="2"/>
    <m/>
    <m/>
    <x v="1"/>
    <m/>
    <m/>
    <x v="1"/>
    <m/>
    <m/>
    <m/>
    <m/>
    <s v="Yes"/>
    <s v="sli2@shn.ca"/>
    <m/>
    <n v="0"/>
    <n v="1"/>
  </r>
  <r>
    <s v="Asset04211"/>
    <m/>
    <m/>
    <m/>
    <m/>
    <m/>
    <x v="3"/>
    <x v="7"/>
    <m/>
    <x v="2"/>
    <m/>
    <s v="TEAM FOLLOW UP RAPID ASSESSMENT"/>
    <m/>
    <x v="3"/>
    <m/>
    <x v="59"/>
    <x v="0"/>
    <m/>
    <m/>
    <m/>
    <m/>
    <m/>
    <m/>
    <n v="117"/>
    <n v="124"/>
    <n v="3"/>
    <n v="4"/>
    <n v="131"/>
    <x v="0"/>
    <n v="0"/>
    <n v="0"/>
    <m/>
    <n v="25.17"/>
    <m/>
    <s v="2867 Ellesmere Rd"/>
    <x v="6"/>
    <x v="0"/>
    <x v="232"/>
    <m/>
    <m/>
    <m/>
    <m/>
    <x v="1"/>
    <m/>
    <m/>
    <m/>
    <m/>
    <m/>
    <m/>
    <s v="1950 hours annually (37.5 hours per week)"/>
    <m/>
    <n v="0"/>
    <n v="0"/>
    <n v="0"/>
    <n v="0"/>
    <n v="0"/>
    <m/>
    <n v="0"/>
    <n v="0"/>
    <n v="0"/>
    <n v="0"/>
    <n v="0"/>
    <n v="0"/>
    <n v="0"/>
    <n v="0"/>
    <n v="0"/>
    <n v="0"/>
    <n v="0"/>
    <n v="0"/>
    <n v="0"/>
    <m/>
    <n v="0"/>
    <n v="0"/>
    <m/>
    <m/>
    <n v="0"/>
    <s v="0.2 Physician. Interprofessional team members help support the triage of a referral. Patients are typically referred to the GAIN clinic who will then determine if the patient if better suited for the Rapid Access Clinic. Patients are then scheduled by a Centralized Patient Scheduling (CPS) office."/>
    <n v="0"/>
    <n v="0"/>
    <m/>
    <s v=""/>
    <s v="Internal referrals from Emergency departments, inpatient units"/>
    <x v="2"/>
    <m/>
    <x v="2"/>
    <m/>
    <m/>
    <x v="1"/>
    <s v="English"/>
    <x v="0"/>
    <m/>
    <m/>
    <x v="2"/>
    <m/>
    <m/>
    <x v="2"/>
    <m/>
    <m/>
    <x v="1"/>
    <m/>
    <m/>
    <x v="1"/>
    <m/>
    <m/>
    <m/>
    <m/>
    <s v="Yes"/>
    <s v="sli2@shn.ca"/>
    <m/>
    <n v="0"/>
    <n v="1"/>
  </r>
  <r>
    <s v="Asset04254"/>
    <m/>
    <m/>
    <m/>
    <m/>
    <m/>
    <x v="3"/>
    <x v="80"/>
    <m/>
    <x v="2"/>
    <m/>
    <s v="Specialized Geriatric Services - Centralized Intake"/>
    <m/>
    <x v="3"/>
    <m/>
    <x v="13"/>
    <x v="6"/>
    <m/>
    <m/>
    <m/>
    <m/>
    <m/>
    <m/>
    <n v="196"/>
    <n v="2779"/>
    <n v="0"/>
    <n v="0"/>
    <n v="2779"/>
    <x v="0"/>
    <n v="0"/>
    <n v="0"/>
    <m/>
    <n v="0"/>
    <m/>
    <s v="35 Algoma Street North"/>
    <x v="45"/>
    <x v="0"/>
    <x v="89"/>
    <m/>
    <m/>
    <m/>
    <m/>
    <x v="4"/>
    <m/>
    <m/>
    <m/>
    <m/>
    <m/>
    <m/>
    <s v="1950 hours annually (37.5 hours per week)"/>
    <m/>
    <n v="0"/>
    <n v="0"/>
    <n v="0"/>
    <n v="0"/>
    <n v="0"/>
    <m/>
    <n v="0"/>
    <n v="0"/>
    <n v="0"/>
    <n v="0"/>
    <n v="0"/>
    <n v="0"/>
    <n v="0"/>
    <n v="0"/>
    <n v="0"/>
    <n v="0"/>
    <n v="1"/>
    <n v="0"/>
    <n v="0"/>
    <m/>
    <n v="0"/>
    <n v="0"/>
    <m/>
    <m/>
    <n v="0"/>
    <m/>
    <n v="1"/>
    <n v="1"/>
    <m/>
    <s v="75% to &lt;100%"/>
    <s v="Acute care, post-acute, SGS and other specialists."/>
    <x v="2"/>
    <m/>
    <x v="2"/>
    <m/>
    <m/>
    <x v="1"/>
    <s v="English"/>
    <x v="0"/>
    <m/>
    <m/>
    <x v="2"/>
    <m/>
    <m/>
    <x v="2"/>
    <m/>
    <m/>
    <x v="1"/>
    <m/>
    <m/>
    <x v="1"/>
    <m/>
    <m/>
    <s v="Any language available with translation services"/>
    <m/>
    <s v="Yes"/>
    <s v="divya.george@tbh.net"/>
    <m/>
    <n v="0"/>
    <n v="1"/>
  </r>
  <r>
    <s v="Asset04255"/>
    <m/>
    <m/>
    <m/>
    <m/>
    <m/>
    <x v="3"/>
    <x v="80"/>
    <m/>
    <x v="2"/>
    <m/>
    <s v="Northwest Specialized Geriatric Medicine/Psychiatry"/>
    <m/>
    <x v="3"/>
    <m/>
    <x v="53"/>
    <x v="4"/>
    <m/>
    <m/>
    <m/>
    <m/>
    <m/>
    <m/>
    <n v="9"/>
    <n v="9"/>
    <n v="0"/>
    <n v="0"/>
    <n v="9"/>
    <x v="0"/>
    <n v="0"/>
    <n v="0"/>
    <m/>
    <n v="5"/>
    <m/>
    <s v="35 Algoma Street North"/>
    <x v="45"/>
    <x v="0"/>
    <x v="89"/>
    <m/>
    <m/>
    <m/>
    <m/>
    <x v="4"/>
    <m/>
    <m/>
    <m/>
    <m/>
    <m/>
    <m/>
    <s v="1950 hours annually (37.5 hours per week)"/>
    <m/>
    <n v="0"/>
    <n v="0"/>
    <n v="0"/>
    <n v="0.01"/>
    <n v="0.01"/>
    <m/>
    <n v="0"/>
    <n v="0"/>
    <n v="0"/>
    <n v="0"/>
    <n v="0"/>
    <n v="0"/>
    <n v="0"/>
    <n v="0"/>
    <n v="0"/>
    <n v="0"/>
    <n v="0.01"/>
    <n v="0"/>
    <n v="0"/>
    <m/>
    <n v="0"/>
    <n v="0"/>
    <m/>
    <m/>
    <n v="0"/>
    <m/>
    <n v="0.03"/>
    <n v="0.01"/>
    <m/>
    <s v="75% to &lt;100%"/>
    <s v="Acute care and other specialists."/>
    <x v="2"/>
    <m/>
    <x v="2"/>
    <m/>
    <m/>
    <x v="1"/>
    <s v="English"/>
    <x v="0"/>
    <m/>
    <m/>
    <x v="2"/>
    <m/>
    <m/>
    <x v="2"/>
    <m/>
    <m/>
    <x v="1"/>
    <m/>
    <m/>
    <x v="1"/>
    <m/>
    <m/>
    <s v="Any language available with translation services."/>
    <m/>
    <s v="Yes"/>
    <s v="divya.george@tbh.net"/>
    <m/>
    <n v="0"/>
    <n v="1"/>
  </r>
  <r>
    <s v="Asset04256"/>
    <m/>
    <m/>
    <m/>
    <m/>
    <m/>
    <x v="3"/>
    <x v="80"/>
    <m/>
    <x v="2"/>
    <m/>
    <s v="Enhancing Care Program"/>
    <m/>
    <x v="3"/>
    <m/>
    <x v="21"/>
    <x v="5"/>
    <m/>
    <m/>
    <m/>
    <m/>
    <m/>
    <m/>
    <n v="47"/>
    <n v="852"/>
    <n v="424"/>
    <n v="0"/>
    <n v="1276"/>
    <x v="0"/>
    <n v="0"/>
    <n v="0"/>
    <m/>
    <n v="7"/>
    <m/>
    <s v="35 Algoma Street North"/>
    <x v="45"/>
    <x v="0"/>
    <x v="89"/>
    <m/>
    <m/>
    <m/>
    <m/>
    <x v="4"/>
    <m/>
    <m/>
    <m/>
    <m/>
    <m/>
    <m/>
    <s v="1950 hours annually (37.5 hours per week)"/>
    <m/>
    <n v="0"/>
    <n v="0"/>
    <n v="0"/>
    <n v="0"/>
    <n v="0"/>
    <m/>
    <n v="0"/>
    <n v="0"/>
    <n v="0"/>
    <n v="0"/>
    <n v="0"/>
    <n v="0"/>
    <n v="0"/>
    <n v="0"/>
    <n v="0"/>
    <n v="0"/>
    <n v="0"/>
    <n v="0"/>
    <n v="0"/>
    <m/>
    <n v="0"/>
    <n v="0"/>
    <m/>
    <m/>
    <n v="0.5"/>
    <s v="Enhancing Care Clinician - currently RN"/>
    <n v="0"/>
    <n v="0.5"/>
    <m/>
    <s v="&lt;50%"/>
    <s v="Acute, post acute and specialized geriatric services."/>
    <x v="2"/>
    <m/>
    <x v="2"/>
    <m/>
    <m/>
    <x v="1"/>
    <s v="English"/>
    <x v="0"/>
    <m/>
    <m/>
    <x v="2"/>
    <m/>
    <m/>
    <x v="2"/>
    <m/>
    <m/>
    <x v="1"/>
    <m/>
    <m/>
    <x v="1"/>
    <m/>
    <m/>
    <s v="Any language available with translation services."/>
    <m/>
    <s v="Yes"/>
    <s v="divya.george@tbh.net"/>
    <m/>
    <n v="0"/>
    <n v="1"/>
  </r>
  <r>
    <s v="Asset04203"/>
    <m/>
    <m/>
    <m/>
    <m/>
    <m/>
    <x v="3"/>
    <x v="81"/>
    <m/>
    <x v="2"/>
    <m/>
    <s v="Frailty Identification and Transition Program (FIT)"/>
    <m/>
    <x v="3"/>
    <m/>
    <x v="42"/>
    <x v="1"/>
    <m/>
    <m/>
    <m/>
    <m/>
    <m/>
    <m/>
    <n v="0"/>
    <n v="0"/>
    <n v="0"/>
    <n v="0"/>
    <n v="0"/>
    <x v="0"/>
    <n v="0"/>
    <n v="0"/>
    <s v="Weekdays;"/>
    <n v="0"/>
    <m/>
    <s v="980 Oliver Road"/>
    <x v="45"/>
    <x v="0"/>
    <x v="90"/>
    <m/>
    <m/>
    <m/>
    <m/>
    <x v="4"/>
    <m/>
    <m/>
    <m/>
    <m/>
    <m/>
    <m/>
    <s v="1950 hours annually (37.5 hours per week)"/>
    <m/>
    <n v="0"/>
    <n v="0"/>
    <n v="0"/>
    <n v="0"/>
    <n v="0"/>
    <m/>
    <n v="0"/>
    <n v="1"/>
    <n v="0"/>
    <n v="0"/>
    <n v="0"/>
    <n v="0"/>
    <n v="1"/>
    <n v="0"/>
    <n v="0"/>
    <n v="0"/>
    <n v="0"/>
    <n v="0"/>
    <n v="0"/>
    <m/>
    <n v="0"/>
    <n v="0"/>
    <m/>
    <m/>
    <n v="0"/>
    <m/>
    <n v="2"/>
    <n v="2"/>
    <m/>
    <s v="100%"/>
    <s v="Patient Flow Coordinator"/>
    <x v="2"/>
    <m/>
    <x v="2"/>
    <m/>
    <m/>
    <x v="1"/>
    <s v="English;French"/>
    <x v="0"/>
    <m/>
    <m/>
    <x v="2"/>
    <m/>
    <m/>
    <x v="2"/>
    <m/>
    <m/>
    <x v="1"/>
    <m/>
    <m/>
    <x v="1"/>
    <m/>
    <m/>
    <s v="This continues to be temporarily funded through ALC funding, and based upon HHR challenges in the NW for Rehabilitative care HHR there has been a struggle to consistently fill both FTE."/>
    <m/>
    <s v="Yes"/>
    <s v="alison.denton@tbh.net"/>
    <m/>
    <n v="0"/>
    <n v="1"/>
  </r>
  <r>
    <s v="Asset04201"/>
    <m/>
    <m/>
    <m/>
    <m/>
    <m/>
    <x v="3"/>
    <x v="80"/>
    <m/>
    <x v="2"/>
    <m/>
    <s v="30 day Post-Discharge Remote Care Monitoring for High Risk Geriatric Program"/>
    <m/>
    <x v="3"/>
    <m/>
    <x v="56"/>
    <x v="3"/>
    <m/>
    <m/>
    <m/>
    <m/>
    <m/>
    <m/>
    <n v="315"/>
    <n v="0"/>
    <n v="0"/>
    <n v="0"/>
    <n v="0"/>
    <x v="0"/>
    <n v="0"/>
    <n v="0"/>
    <s v="Weekdays;"/>
    <n v="0"/>
    <m/>
    <s v="35 Algoma Street North"/>
    <x v="45"/>
    <x v="0"/>
    <x v="89"/>
    <m/>
    <m/>
    <m/>
    <m/>
    <x v="4"/>
    <m/>
    <m/>
    <m/>
    <m/>
    <m/>
    <m/>
    <s v="1950 hours annually (37.5 hours per week)"/>
    <m/>
    <n v="0"/>
    <n v="0"/>
    <n v="0"/>
    <n v="0"/>
    <n v="0"/>
    <m/>
    <n v="0"/>
    <n v="0"/>
    <n v="0"/>
    <n v="0"/>
    <n v="0"/>
    <n v="0"/>
    <n v="0"/>
    <n v="0"/>
    <n v="0"/>
    <n v="0"/>
    <n v="1"/>
    <n v="0"/>
    <n v="0"/>
    <m/>
    <n v="0"/>
    <n v="0"/>
    <m/>
    <m/>
    <n v="0"/>
    <m/>
    <n v="1"/>
    <n v="1"/>
    <m/>
    <s v="100%"/>
    <s v="Inpatient Geriatric Medicine Unit Team"/>
    <x v="2"/>
    <m/>
    <x v="2"/>
    <m/>
    <m/>
    <x v="1"/>
    <s v="English;French"/>
    <x v="0"/>
    <m/>
    <m/>
    <x v="2"/>
    <m/>
    <m/>
    <x v="2"/>
    <m/>
    <m/>
    <x v="1"/>
    <m/>
    <m/>
    <x v="1"/>
    <m/>
    <m/>
    <m/>
    <m/>
    <s v="Yes"/>
    <s v="alison.denton@tbh.net"/>
    <m/>
    <n v="0"/>
    <n v="1"/>
  </r>
  <r>
    <s v="Asset04251"/>
    <m/>
    <m/>
    <m/>
    <m/>
    <m/>
    <x v="3"/>
    <x v="80"/>
    <m/>
    <x v="2"/>
    <m/>
    <s v="Seniors' Outpatient Assessment and Rehabilitation (SOAR)"/>
    <m/>
    <x v="3"/>
    <m/>
    <x v="14"/>
    <x v="7"/>
    <m/>
    <m/>
    <m/>
    <m/>
    <m/>
    <m/>
    <n v="246"/>
    <n v="4564"/>
    <n v="148"/>
    <n v="0"/>
    <n v="4712"/>
    <x v="0"/>
    <n v="0"/>
    <n v="0"/>
    <m/>
    <n v="83"/>
    <m/>
    <s v="35 Algoma Street North"/>
    <x v="45"/>
    <x v="0"/>
    <x v="89"/>
    <m/>
    <m/>
    <m/>
    <m/>
    <x v="4"/>
    <m/>
    <m/>
    <m/>
    <m/>
    <m/>
    <m/>
    <s v="1950 hours annually (37.5 hours per week)"/>
    <m/>
    <n v="0"/>
    <n v="0"/>
    <n v="0"/>
    <n v="0"/>
    <n v="0"/>
    <m/>
    <n v="0"/>
    <n v="1"/>
    <n v="0"/>
    <n v="0"/>
    <n v="0"/>
    <n v="0"/>
    <n v="2"/>
    <n v="1.87"/>
    <n v="0"/>
    <n v="0"/>
    <n v="0"/>
    <n v="0"/>
    <n v="0"/>
    <m/>
    <n v="0"/>
    <n v="0"/>
    <m/>
    <m/>
    <n v="0"/>
    <m/>
    <n v="4.87"/>
    <n v="4.87"/>
    <m/>
    <s v="75% to &lt;100%"/>
    <s v="Acute, post acute, specialists and specialized geriatric services."/>
    <x v="2"/>
    <m/>
    <x v="2"/>
    <m/>
    <m/>
    <x v="1"/>
    <s v="English;French"/>
    <x v="0"/>
    <m/>
    <m/>
    <x v="2"/>
    <m/>
    <m/>
    <x v="2"/>
    <m/>
    <m/>
    <x v="1"/>
    <m/>
    <m/>
    <x v="1"/>
    <m/>
    <m/>
    <m/>
    <m/>
    <s v="Yes"/>
    <s v="alison.denton@tbh.net"/>
    <m/>
    <n v="0"/>
    <n v="1"/>
  </r>
  <r>
    <s v="Asset04107"/>
    <m/>
    <m/>
    <m/>
    <m/>
    <m/>
    <x v="3"/>
    <x v="48"/>
    <m/>
    <x v="2"/>
    <m/>
    <s v="Fanny Bernstein Living Well with Parkinson's"/>
    <m/>
    <x v="3"/>
    <m/>
    <x v="57"/>
    <x v="3"/>
    <m/>
    <m/>
    <m/>
    <m/>
    <m/>
    <m/>
    <n v="122"/>
    <n v="574"/>
    <n v="16"/>
    <n v="77"/>
    <n v="667"/>
    <x v="0"/>
    <n v="0"/>
    <n v="0"/>
    <m/>
    <n v="120"/>
    <m/>
    <s v="243 Consumers Road, 3rd Floor"/>
    <x v="7"/>
    <x v="0"/>
    <x v="50"/>
    <m/>
    <m/>
    <m/>
    <m/>
    <x v="1"/>
    <m/>
    <m/>
    <m/>
    <m/>
    <m/>
    <m/>
    <s v="1950 hours annually (37.5 hours per week)"/>
    <m/>
    <n v="0"/>
    <n v="0"/>
    <n v="0"/>
    <n v="0"/>
    <n v="0"/>
    <m/>
    <n v="0"/>
    <n v="0"/>
    <n v="0"/>
    <n v="0"/>
    <n v="0"/>
    <n v="0.35"/>
    <n v="0"/>
    <n v="0"/>
    <n v="0"/>
    <n v="0"/>
    <n v="0"/>
    <n v="0"/>
    <n v="0"/>
    <m/>
    <n v="0"/>
    <n v="0"/>
    <m/>
    <m/>
    <n v="0.2"/>
    <s v="Neurologist"/>
    <n v="0.35"/>
    <n v="0.55000000000000004"/>
    <m/>
    <s v="75% to &lt;100%"/>
    <s v="Acute Care"/>
    <x v="2"/>
    <m/>
    <x v="2"/>
    <m/>
    <m/>
    <x v="1"/>
    <s v="English"/>
    <x v="0"/>
    <m/>
    <m/>
    <x v="2"/>
    <m/>
    <m/>
    <x v="2"/>
    <m/>
    <m/>
    <x v="1"/>
    <m/>
    <m/>
    <x v="1"/>
    <m/>
    <m/>
    <m/>
    <m/>
    <s v="Yes"/>
    <s v="william.underwood@nygh.on.ca"/>
    <m/>
    <n v="0"/>
    <n v="1"/>
  </r>
  <r>
    <s v="Asset03900"/>
    <m/>
    <m/>
    <m/>
    <m/>
    <m/>
    <x v="3"/>
    <x v="182"/>
    <m/>
    <x v="2"/>
    <m/>
    <s v="Cottage Country Family Health Team Memory Clinic"/>
    <m/>
    <x v="3"/>
    <m/>
    <x v="20"/>
    <x v="5"/>
    <m/>
    <m/>
    <m/>
    <m/>
    <m/>
    <m/>
    <n v="69"/>
    <n v="101"/>
    <n v="50"/>
    <n v="0"/>
    <n v="151"/>
    <x v="0"/>
    <n v="0"/>
    <n v="0"/>
    <s v="Weekdays;"/>
    <n v="30"/>
    <m/>
    <s v="5 Pineridge Gate"/>
    <x v="105"/>
    <x v="0"/>
    <x v="245"/>
    <m/>
    <m/>
    <m/>
    <m/>
    <x v="2"/>
    <m/>
    <m/>
    <m/>
    <m/>
    <m/>
    <m/>
    <s v="1950 hours annually (37.5 hours per week)"/>
    <m/>
    <n v="0"/>
    <n v="0.15"/>
    <n v="0"/>
    <n v="0"/>
    <n v="0"/>
    <m/>
    <n v="0"/>
    <n v="0"/>
    <n v="0"/>
    <n v="0"/>
    <n v="0"/>
    <n v="0.1"/>
    <n v="0"/>
    <n v="0"/>
    <n v="0"/>
    <n v="0"/>
    <n v="0.8"/>
    <n v="0"/>
    <n v="0"/>
    <m/>
    <n v="0"/>
    <n v="0"/>
    <m/>
    <m/>
    <n v="0"/>
    <m/>
    <n v="1.05"/>
    <n v="0.9"/>
    <m/>
    <s v="75% to &lt;100%"/>
    <s v=""/>
    <x v="2"/>
    <m/>
    <x v="2"/>
    <m/>
    <m/>
    <x v="1"/>
    <s v="English"/>
    <x v="0"/>
    <m/>
    <m/>
    <x v="2"/>
    <m/>
    <m/>
    <x v="2"/>
    <m/>
    <m/>
    <x v="1"/>
    <m/>
    <m/>
    <x v="1"/>
    <m/>
    <m/>
    <m/>
    <m/>
    <s v="Yes"/>
    <s v="ljohnston@ccfht.ca"/>
    <m/>
    <n v="0"/>
    <n v="1"/>
  </r>
  <r>
    <s v="Asset04067"/>
    <m/>
    <m/>
    <m/>
    <m/>
    <m/>
    <x v="3"/>
    <x v="192"/>
    <m/>
    <x v="2"/>
    <m/>
    <s v="West Champlain Family Health Team Memory clinic"/>
    <m/>
    <x v="3"/>
    <m/>
    <x v="20"/>
    <x v="5"/>
    <m/>
    <m/>
    <m/>
    <m/>
    <m/>
    <m/>
    <n v="5"/>
    <n v="18"/>
    <n v="0"/>
    <n v="0"/>
    <n v="18"/>
    <x v="0"/>
    <n v="0"/>
    <n v="0"/>
    <m/>
    <n v="150"/>
    <m/>
    <s v="315 Pembroke St East"/>
    <x v="55"/>
    <x v="0"/>
    <x v="226"/>
    <m/>
    <m/>
    <m/>
    <m/>
    <x v="0"/>
    <m/>
    <m/>
    <m/>
    <m/>
    <m/>
    <m/>
    <s v="1950 hours annually (37.5 hours per week)"/>
    <m/>
    <n v="0"/>
    <n v="0"/>
    <n v="0"/>
    <n v="0"/>
    <n v="0"/>
    <m/>
    <n v="0.4"/>
    <n v="0"/>
    <n v="0"/>
    <n v="0"/>
    <n v="0"/>
    <n v="0"/>
    <n v="0"/>
    <n v="0"/>
    <n v="0.4"/>
    <n v="0"/>
    <n v="0.4"/>
    <n v="0"/>
    <n v="0"/>
    <m/>
    <n v="0"/>
    <n v="0"/>
    <m/>
    <m/>
    <n v="0.4"/>
    <s v="psychotherapist"/>
    <n v="1.2000000000000002"/>
    <n v="1.2000000000000002"/>
    <m/>
    <s v="75% to &lt;100%"/>
    <s v="West Champlain FHT"/>
    <x v="2"/>
    <m/>
    <x v="2"/>
    <m/>
    <m/>
    <x v="1"/>
    <s v="English"/>
    <x v="0"/>
    <m/>
    <m/>
    <x v="2"/>
    <m/>
    <m/>
    <x v="2"/>
    <m/>
    <m/>
    <x v="1"/>
    <m/>
    <m/>
    <x v="1"/>
    <m/>
    <m/>
    <m/>
    <m/>
    <s v="Yes"/>
    <s v="connie.daiken@westchamplainfht.com"/>
    <m/>
    <n v="0"/>
    <n v="1"/>
  </r>
  <r>
    <s v="Asset04084"/>
    <m/>
    <m/>
    <m/>
    <m/>
    <m/>
    <x v="3"/>
    <x v="165"/>
    <m/>
    <x v="2"/>
    <m/>
    <s v="Community Seniors Care Program"/>
    <m/>
    <x v="3"/>
    <m/>
    <x v="21"/>
    <x v="5"/>
    <m/>
    <m/>
    <m/>
    <m/>
    <m/>
    <m/>
    <n v="438"/>
    <n v="787"/>
    <n v="121"/>
    <n v="89"/>
    <n v="997"/>
    <x v="0"/>
    <n v="0"/>
    <n v="0"/>
    <s v="Weekdays;"/>
    <n v="90"/>
    <m/>
    <s v="619 Prospect Blvd. Suite 3"/>
    <x v="88"/>
    <x v="0"/>
    <x v="260"/>
    <m/>
    <m/>
    <m/>
    <m/>
    <x v="2"/>
    <m/>
    <m/>
    <m/>
    <m/>
    <m/>
    <m/>
    <s v="1950 hours annually (37.5 hours per week)"/>
    <m/>
    <n v="0"/>
    <n v="0"/>
    <n v="0"/>
    <n v="0"/>
    <n v="0"/>
    <m/>
    <n v="1"/>
    <n v="1"/>
    <n v="0"/>
    <n v="0"/>
    <n v="0"/>
    <n v="0"/>
    <n v="0"/>
    <n v="0"/>
    <n v="0"/>
    <n v="0"/>
    <n v="1"/>
    <n v="0"/>
    <n v="1"/>
    <m/>
    <n v="0"/>
    <n v="0"/>
    <m/>
    <m/>
    <n v="0"/>
    <m/>
    <n v="4"/>
    <n v="4"/>
    <m/>
    <s v="100%"/>
    <s v=""/>
    <x v="2"/>
    <m/>
    <x v="2"/>
    <m/>
    <m/>
    <x v="1"/>
    <s v="English"/>
    <x v="0"/>
    <m/>
    <m/>
    <x v="2"/>
    <m/>
    <m/>
    <x v="2"/>
    <m/>
    <m/>
    <x v="1"/>
    <m/>
    <m/>
    <x v="1"/>
    <m/>
    <m/>
    <m/>
    <m/>
    <s v="Yes"/>
    <s v="mpeters@nsmsgs.ca"/>
    <m/>
    <n v="0"/>
    <n v="1"/>
  </r>
  <r>
    <s v="Asset04154"/>
    <m/>
    <m/>
    <m/>
    <m/>
    <m/>
    <x v="3"/>
    <x v="193"/>
    <m/>
    <x v="2"/>
    <m/>
    <s v="KW4 OHT Integrated Care Team for Older Adults"/>
    <m/>
    <x v="3"/>
    <m/>
    <x v="21"/>
    <x v="5"/>
    <m/>
    <m/>
    <m/>
    <m/>
    <m/>
    <m/>
    <n v="476"/>
    <n v="2074"/>
    <n v="1433"/>
    <n v="0"/>
    <n v="3507"/>
    <x v="0"/>
    <n v="0"/>
    <n v="0"/>
    <s v="Weekdays;"/>
    <n v="0"/>
    <m/>
    <s v="421 Greenbrook Drive, Unit 23B"/>
    <x v="25"/>
    <x v="0"/>
    <x v="227"/>
    <m/>
    <m/>
    <m/>
    <m/>
    <x v="3"/>
    <m/>
    <m/>
    <m/>
    <m/>
    <m/>
    <m/>
    <s v="1950 hours annually (37.5 hours per week)"/>
    <m/>
    <n v="0"/>
    <n v="0"/>
    <n v="0"/>
    <n v="0"/>
    <n v="0"/>
    <m/>
    <n v="0"/>
    <n v="0"/>
    <n v="0"/>
    <n v="0"/>
    <n v="0"/>
    <n v="0"/>
    <n v="0"/>
    <n v="0"/>
    <n v="0"/>
    <n v="0"/>
    <n v="0"/>
    <n v="0"/>
    <n v="0"/>
    <m/>
    <n v="0"/>
    <n v="0"/>
    <m/>
    <m/>
    <n v="0"/>
    <m/>
    <n v="0"/>
    <n v="0"/>
    <m/>
    <s v="100%"/>
    <s v="Scope, IMPACT"/>
    <x v="2"/>
    <m/>
    <x v="2"/>
    <m/>
    <m/>
    <x v="1"/>
    <s v="English"/>
    <x v="0"/>
    <m/>
    <m/>
    <x v="2"/>
    <m/>
    <m/>
    <x v="2"/>
    <m/>
    <m/>
    <x v="1"/>
    <m/>
    <m/>
    <x v="1"/>
    <m/>
    <m/>
    <m/>
    <m/>
    <s v="Yes"/>
    <s v="tara.lonergan@newvisionhealth.ca"/>
    <m/>
    <n v="0"/>
    <n v="1"/>
  </r>
  <r>
    <s v="Asset04204"/>
    <m/>
    <m/>
    <m/>
    <m/>
    <m/>
    <x v="3"/>
    <x v="214"/>
    <m/>
    <x v="2"/>
    <m/>
    <s v="Priamry Care Memory Clinic"/>
    <m/>
    <x v="3"/>
    <m/>
    <x v="20"/>
    <x v="5"/>
    <m/>
    <m/>
    <m/>
    <m/>
    <m/>
    <m/>
    <n v="0"/>
    <n v="0"/>
    <n v="0"/>
    <n v="0"/>
    <n v="0"/>
    <x v="0"/>
    <n v="0"/>
    <n v="0"/>
    <m/>
    <n v="0"/>
    <m/>
    <s v="P.O. Box 760,  415 Scotia Street "/>
    <x v="108"/>
    <x v="0"/>
    <x v="261"/>
    <m/>
    <m/>
    <m/>
    <m/>
    <x v="4"/>
    <m/>
    <m/>
    <m/>
    <m/>
    <m/>
    <m/>
    <s v="Other"/>
    <m/>
    <n v="0"/>
    <n v="0"/>
    <n v="0"/>
    <n v="0"/>
    <n v="0"/>
    <m/>
    <n v="0"/>
    <n v="0"/>
    <n v="0"/>
    <n v="0"/>
    <n v="0"/>
    <n v="0"/>
    <n v="0"/>
    <n v="0"/>
    <n v="0"/>
    <n v="0"/>
    <n v="0"/>
    <n v="0"/>
    <n v="0"/>
    <m/>
    <n v="0"/>
    <n v="0"/>
    <m/>
    <m/>
    <n v="0"/>
    <m/>
    <n v="0"/>
    <n v="0"/>
    <m/>
    <s v="100%"/>
    <s v=""/>
    <x v="2"/>
    <m/>
    <x v="2"/>
    <m/>
    <m/>
    <x v="1"/>
    <s v="English;French"/>
    <x v="0"/>
    <m/>
    <m/>
    <x v="2"/>
    <m/>
    <m/>
    <x v="2"/>
    <m/>
    <m/>
    <x v="1"/>
    <m/>
    <m/>
    <x v="1"/>
    <m/>
    <m/>
    <s v="Family Health team reporting the Memory Clinic Model is operating"/>
    <m/>
    <s v="Yes"/>
    <s v="alison.denton@tbh.net"/>
    <m/>
    <n v="0"/>
    <n v="1"/>
  </r>
  <r>
    <s v="Asset03907"/>
    <m/>
    <m/>
    <m/>
    <m/>
    <m/>
    <x v="3"/>
    <x v="182"/>
    <m/>
    <x v="2"/>
    <m/>
    <s v="Cottage Country Family Health Team"/>
    <m/>
    <x v="3"/>
    <m/>
    <x v="20"/>
    <x v="5"/>
    <m/>
    <m/>
    <m/>
    <m/>
    <m/>
    <m/>
    <n v="69"/>
    <n v="101"/>
    <n v="50"/>
    <n v="0"/>
    <n v="151"/>
    <x v="0"/>
    <n v="0"/>
    <n v="0"/>
    <s v="Weekdays;"/>
    <n v="30"/>
    <m/>
    <s v="5 Pineridge Gate"/>
    <x v="105"/>
    <x v="0"/>
    <x v="245"/>
    <m/>
    <m/>
    <m/>
    <m/>
    <x v="2"/>
    <m/>
    <m/>
    <m/>
    <m/>
    <m/>
    <m/>
    <s v="1950 hours annually (37.5 hours per week)"/>
    <m/>
    <n v="0"/>
    <n v="0.2"/>
    <n v="0"/>
    <n v="0"/>
    <n v="0"/>
    <m/>
    <n v="0"/>
    <n v="0"/>
    <n v="0"/>
    <n v="0"/>
    <n v="0"/>
    <n v="0.2"/>
    <n v="0"/>
    <n v="0"/>
    <n v="0"/>
    <n v="0"/>
    <n v="0.8"/>
    <n v="0"/>
    <n v="0"/>
    <m/>
    <n v="0"/>
    <n v="0"/>
    <m/>
    <m/>
    <n v="0"/>
    <s v="HCCSS and Alzheimer Society support"/>
    <n v="1.2000000000000002"/>
    <n v="1"/>
    <m/>
    <s v="75% to &lt;100%"/>
    <s v=""/>
    <x v="2"/>
    <m/>
    <x v="2"/>
    <m/>
    <m/>
    <x v="1"/>
    <s v="English"/>
    <x v="0"/>
    <m/>
    <m/>
    <x v="2"/>
    <m/>
    <m/>
    <x v="2"/>
    <m/>
    <m/>
    <x v="1"/>
    <m/>
    <m/>
    <x v="1"/>
    <m/>
    <m/>
    <s v="In addition to structured Memory clinic another 161 cognitive assessments completed.  Clients can be referred to Memory Clinic, Muskoka Geriatric Assessment clinic or cognitive assessment and be moved to the most appropriate services with a single intake process."/>
    <m/>
    <s v="Yes"/>
    <s v="ljohnston@ccfht.ca"/>
    <m/>
    <n v="0"/>
    <n v="1"/>
  </r>
  <r>
    <s v="Asset03898"/>
    <m/>
    <m/>
    <m/>
    <m/>
    <m/>
    <x v="3"/>
    <x v="34"/>
    <m/>
    <x v="2"/>
    <m/>
    <s v="ConnectWell Health Lanark"/>
    <m/>
    <x v="3"/>
    <m/>
    <x v="20"/>
    <x v="5"/>
    <m/>
    <m/>
    <m/>
    <m/>
    <m/>
    <m/>
    <n v="16"/>
    <n v="31"/>
    <n v="0"/>
    <n v="0"/>
    <n v="31"/>
    <x v="0"/>
    <n v="0"/>
    <n v="0"/>
    <s v="Weekdays;"/>
    <n v="113.3"/>
    <m/>
    <s v="207 Robertson Drive"/>
    <x v="21"/>
    <x v="0"/>
    <x v="33"/>
    <m/>
    <m/>
    <m/>
    <m/>
    <x v="0"/>
    <m/>
    <m/>
    <m/>
    <m/>
    <m/>
    <m/>
    <s v="1950 hours annually (37.5 hours per week)"/>
    <m/>
    <n v="0"/>
    <n v="0"/>
    <n v="0"/>
    <n v="0"/>
    <n v="0"/>
    <m/>
    <n v="0"/>
    <n v="0"/>
    <n v="0"/>
    <n v="0"/>
    <n v="0"/>
    <n v="0"/>
    <n v="0"/>
    <n v="0"/>
    <n v="0.1"/>
    <n v="0"/>
    <n v="0.04"/>
    <n v="0"/>
    <n v="0"/>
    <m/>
    <n v="0"/>
    <n v="0"/>
    <m/>
    <m/>
    <n v="0.04"/>
    <s v="Community Health Worker 0.04"/>
    <n v="0.14000000000000001"/>
    <n v="0.08"/>
    <m/>
    <s v="75% to &lt;100%"/>
    <s v=""/>
    <x v="2"/>
    <m/>
    <x v="2"/>
    <m/>
    <m/>
    <x v="1"/>
    <s v="English;French"/>
    <x v="0"/>
    <m/>
    <m/>
    <x v="2"/>
    <m/>
    <m/>
    <x v="2"/>
    <m/>
    <m/>
    <x v="1"/>
    <m/>
    <m/>
    <x v="1"/>
    <m/>
    <m/>
    <m/>
    <m/>
    <s v="Yes"/>
    <s v="mcullen@connectwell.ca"/>
    <m/>
    <n v="0"/>
    <n v="1"/>
  </r>
  <r>
    <s v="Asset03730"/>
    <m/>
    <m/>
    <m/>
    <m/>
    <m/>
    <x v="3"/>
    <x v="184"/>
    <m/>
    <x v="2"/>
    <m/>
    <s v="Belleville Queen's Family Health Team"/>
    <m/>
    <x v="3"/>
    <m/>
    <x v="20"/>
    <x v="5"/>
    <m/>
    <m/>
    <m/>
    <m/>
    <m/>
    <m/>
    <n v="28"/>
    <n v="28"/>
    <n v="5"/>
    <n v="0"/>
    <n v="33"/>
    <x v="0"/>
    <n v="0"/>
    <n v="0"/>
    <m/>
    <n v="0"/>
    <m/>
    <s v="110-145 Station Street"/>
    <x v="98"/>
    <x v="0"/>
    <x v="224"/>
    <m/>
    <m/>
    <m/>
    <m/>
    <x v="0"/>
    <m/>
    <m/>
    <m/>
    <m/>
    <m/>
    <m/>
    <s v="1820 hours annually (35 hours per week)"/>
    <m/>
    <n v="0.2"/>
    <n v="0"/>
    <n v="0"/>
    <n v="0"/>
    <n v="0"/>
    <m/>
    <n v="0"/>
    <n v="0.2"/>
    <n v="0"/>
    <n v="0"/>
    <n v="0"/>
    <n v="0.1"/>
    <n v="0"/>
    <n v="0"/>
    <n v="0.1"/>
    <n v="0"/>
    <n v="0.2"/>
    <n v="0"/>
    <n v="0"/>
    <m/>
    <n v="0"/>
    <n v="0"/>
    <m/>
    <m/>
    <n v="0"/>
    <m/>
    <n v="0.8"/>
    <n v="0.5"/>
    <m/>
    <s v="&lt;50%"/>
    <s v=""/>
    <x v="2"/>
    <m/>
    <x v="2"/>
    <m/>
    <m/>
    <x v="1"/>
    <s v="English"/>
    <x v="0"/>
    <m/>
    <m/>
    <x v="2"/>
    <m/>
    <m/>
    <x v="2"/>
    <m/>
    <m/>
    <x v="1"/>
    <m/>
    <m/>
    <x v="1"/>
    <m/>
    <m/>
    <m/>
    <m/>
    <s v="Yes"/>
    <s v="e.gannon@queensu.ca"/>
    <m/>
    <n v="0"/>
    <n v="1"/>
  </r>
  <r>
    <s v="Asset04058"/>
    <m/>
    <m/>
    <m/>
    <m/>
    <m/>
    <x v="3"/>
    <x v="87"/>
    <m/>
    <x v="2"/>
    <m/>
    <s v="MINT Memory Clinic"/>
    <m/>
    <x v="3"/>
    <m/>
    <x v="20"/>
    <x v="5"/>
    <m/>
    <m/>
    <m/>
    <m/>
    <m/>
    <m/>
    <n v="717"/>
    <n v="818"/>
    <n v="2175"/>
    <n v="17"/>
    <n v="3010"/>
    <x v="0"/>
    <n v="0"/>
    <n v="0"/>
    <s v="Weekdays;"/>
    <n v="240"/>
    <m/>
    <s v="202-1600 Stellar Dr "/>
    <x v="48"/>
    <x v="0"/>
    <x v="96"/>
    <m/>
    <m/>
    <m/>
    <m/>
    <x v="0"/>
    <m/>
    <m/>
    <m/>
    <m/>
    <m/>
    <m/>
    <s v="1820 hours annually (35 hours per week)"/>
    <m/>
    <n v="0"/>
    <n v="0"/>
    <n v="0"/>
    <n v="0"/>
    <n v="0"/>
    <m/>
    <n v="0"/>
    <n v="2"/>
    <n v="0"/>
    <n v="0"/>
    <n v="0"/>
    <n v="0.2"/>
    <n v="0"/>
    <n v="0"/>
    <n v="0.5"/>
    <n v="0"/>
    <n v="0"/>
    <n v="1.6"/>
    <n v="2"/>
    <m/>
    <n v="0"/>
    <n v="0"/>
    <m/>
    <m/>
    <n v="0"/>
    <m/>
    <n v="6.3000000000000007"/>
    <n v="5.8000000000000007"/>
    <m/>
    <s v="75% to &lt;100%"/>
    <s v=""/>
    <x v="2"/>
    <m/>
    <x v="2"/>
    <m/>
    <m/>
    <x v="1"/>
    <s v="English;French"/>
    <x v="0"/>
    <m/>
    <m/>
    <x v="2"/>
    <m/>
    <m/>
    <x v="2"/>
    <m/>
    <m/>
    <x v="1"/>
    <m/>
    <m/>
    <x v="1"/>
    <m/>
    <m/>
    <s v="# of Friend/Family Caregivers served per year is based on an estimate of 1:1 ratioFrench Services- translation services available"/>
    <m/>
    <s v="Yes"/>
    <s v="sma@alzheimerdurham.com"/>
    <m/>
    <n v="0"/>
    <n v="1"/>
  </r>
  <r>
    <s v="Asset04111"/>
    <m/>
    <m/>
    <m/>
    <m/>
    <m/>
    <x v="3"/>
    <x v="219"/>
    <m/>
    <x v="2"/>
    <m/>
    <s v="Psychogeriatric Resource Consultation Program"/>
    <m/>
    <x v="3"/>
    <m/>
    <x v="27"/>
    <x v="2"/>
    <m/>
    <m/>
    <m/>
    <m/>
    <m/>
    <m/>
    <n v="0"/>
    <n v="0"/>
    <n v="0"/>
    <n v="0"/>
    <n v="0"/>
    <x v="0"/>
    <n v="0"/>
    <n v="0"/>
    <s v="Weekdays;"/>
    <n v="0"/>
    <m/>
    <s v="2398 Yonge Street"/>
    <x v="7"/>
    <x v="0"/>
    <x v="266"/>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m/>
    <m/>
    <s v="Yes"/>
    <s v="liis-ann.klein@sunnybrook.ca"/>
    <m/>
    <n v="0"/>
    <n v="1"/>
  </r>
  <r>
    <s v="Asset04081"/>
    <m/>
    <m/>
    <m/>
    <m/>
    <m/>
    <x v="3"/>
    <x v="85"/>
    <m/>
    <x v="2"/>
    <m/>
    <s v="PRCs"/>
    <m/>
    <x v="3"/>
    <m/>
    <x v="27"/>
    <x v="2"/>
    <m/>
    <m/>
    <m/>
    <m/>
    <m/>
    <m/>
    <n v="4607"/>
    <n v="0"/>
    <n v="0"/>
    <n v="0"/>
    <n v="0"/>
    <x v="0"/>
    <n v="0"/>
    <n v="0"/>
    <s v="Weekdays;"/>
    <n v="0"/>
    <m/>
    <s v="190 Cundles Rd W., Suite 205"/>
    <x v="10"/>
    <x v="0"/>
    <x v="94"/>
    <m/>
    <m/>
    <m/>
    <m/>
    <x v="2"/>
    <m/>
    <m/>
    <m/>
    <m/>
    <m/>
    <m/>
    <s v="1950 hours annually (37.5 hours per week)"/>
    <m/>
    <n v="0"/>
    <n v="0"/>
    <n v="0"/>
    <n v="0"/>
    <n v="0"/>
    <m/>
    <n v="0"/>
    <n v="0"/>
    <n v="0"/>
    <n v="0"/>
    <n v="0"/>
    <n v="0"/>
    <n v="0"/>
    <n v="0"/>
    <n v="0"/>
    <n v="0"/>
    <n v="2"/>
    <n v="0"/>
    <n v="0"/>
    <m/>
    <n v="0"/>
    <n v="0"/>
    <m/>
    <m/>
    <n v="1"/>
    <s v="Other: Support Worker"/>
    <n v="2"/>
    <n v="3"/>
    <m/>
    <s v="100%"/>
    <s v="Other: Acute Care"/>
    <x v="2"/>
    <m/>
    <x v="2"/>
    <m/>
    <m/>
    <x v="1"/>
    <s v="English"/>
    <x v="0"/>
    <m/>
    <m/>
    <x v="2"/>
    <m/>
    <m/>
    <x v="2"/>
    <m/>
    <m/>
    <x v="1"/>
    <m/>
    <m/>
    <x v="1"/>
    <m/>
    <m/>
    <m/>
    <m/>
    <s v="Yes"/>
    <s v="mpeters@nsmsgs.ca"/>
    <m/>
    <n v="0"/>
    <n v="1"/>
  </r>
  <r>
    <s v="Asset04101"/>
    <m/>
    <m/>
    <m/>
    <m/>
    <m/>
    <x v="3"/>
    <x v="58"/>
    <m/>
    <x v="2"/>
    <m/>
    <s v="Psychogeriatric Resource Consultation Program"/>
    <m/>
    <x v="3"/>
    <m/>
    <x v="27"/>
    <x v="2"/>
    <m/>
    <m/>
    <m/>
    <m/>
    <m/>
    <m/>
    <n v="0"/>
    <n v="0"/>
    <n v="0"/>
    <n v="0"/>
    <n v="0"/>
    <x v="0"/>
    <n v="0"/>
    <n v="0"/>
    <s v="Weekdays;"/>
    <n v="0"/>
    <m/>
    <s v="825 Coxwell Ave"/>
    <x v="7"/>
    <x v="0"/>
    <x v="62"/>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m/>
    <m/>
    <s v="Yes"/>
    <s v="liis-ann.klein@sunnybrook.ca"/>
    <m/>
    <n v="0"/>
    <n v="1"/>
  </r>
  <r>
    <s v="Asset04109"/>
    <m/>
    <m/>
    <m/>
    <m/>
    <m/>
    <x v="3"/>
    <x v="151"/>
    <m/>
    <x v="2"/>
    <m/>
    <s v="Psychogeriatric Resource Consultation Program"/>
    <m/>
    <x v="3"/>
    <m/>
    <x v="27"/>
    <x v="2"/>
    <m/>
    <m/>
    <m/>
    <m/>
    <m/>
    <m/>
    <n v="0"/>
    <n v="0"/>
    <n v="0"/>
    <n v="0"/>
    <n v="0"/>
    <x v="0"/>
    <n v="0"/>
    <n v="0"/>
    <s v="Weekdays;"/>
    <n v="0"/>
    <m/>
    <s v="30 Bond Street"/>
    <x v="7"/>
    <x v="0"/>
    <x v="167"/>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m/>
    <m/>
    <s v="Yes"/>
    <s v="liis-ann.klein@sunnybrook.ca"/>
    <m/>
    <n v="0"/>
    <n v="1"/>
  </r>
  <r>
    <s v="Asset04186"/>
    <m/>
    <m/>
    <m/>
    <m/>
    <m/>
    <x v="3"/>
    <x v="116"/>
    <m/>
    <x v="2"/>
    <m/>
    <s v="Halton Seniors Mental Health Outreach Program Psychogeriatric Resource Consultants (Halton SMHOP PRC)"/>
    <m/>
    <x v="3"/>
    <m/>
    <x v="27"/>
    <x v="2"/>
    <m/>
    <m/>
    <m/>
    <m/>
    <m/>
    <m/>
    <n v="0"/>
    <n v="1358"/>
    <n v="567"/>
    <n v="0"/>
    <n v="1925"/>
    <x v="0"/>
    <n v="0"/>
    <n v="0"/>
    <s v="Weekdays;"/>
    <n v="0"/>
    <m/>
    <s v="5230 South Service Road Unit #103"/>
    <x v="59"/>
    <x v="0"/>
    <x v="126"/>
    <m/>
    <m/>
    <m/>
    <m/>
    <x v="2"/>
    <m/>
    <m/>
    <m/>
    <m/>
    <m/>
    <m/>
    <s v="1950 hours annually (37.5 hours per week)"/>
    <m/>
    <n v="0"/>
    <n v="0"/>
    <n v="0"/>
    <n v="0"/>
    <n v="0"/>
    <m/>
    <n v="0"/>
    <n v="0"/>
    <n v="0"/>
    <n v="0"/>
    <n v="0"/>
    <n v="0"/>
    <n v="0"/>
    <n v="0"/>
    <n v="0"/>
    <n v="0"/>
    <n v="0"/>
    <n v="0"/>
    <n v="0"/>
    <m/>
    <n v="0"/>
    <n v="0"/>
    <m/>
    <m/>
    <n v="0"/>
    <s v="1.21 FTE Psychogeriatric Resource Consultant"/>
    <n v="0"/>
    <n v="0"/>
    <m/>
    <s v="75% to &lt;100%"/>
    <s v="Long Term Care Homes. St. Joe's Seniors Mental Health Outpatient &amp; Outreach Programs"/>
    <x v="2"/>
    <m/>
    <x v="2"/>
    <m/>
    <m/>
    <x v="1"/>
    <s v="English"/>
    <x v="0"/>
    <m/>
    <m/>
    <x v="2"/>
    <m/>
    <m/>
    <x v="2"/>
    <m/>
    <m/>
    <x v="1"/>
    <m/>
    <m/>
    <x v="1"/>
    <m/>
    <m/>
    <m/>
    <m/>
    <s v="Yes"/>
    <s v="dbagley@stjoes.ca"/>
    <m/>
    <n v="0"/>
    <n v="1"/>
  </r>
  <r>
    <s v="Asset03903"/>
    <m/>
    <m/>
    <m/>
    <m/>
    <m/>
    <x v="3"/>
    <x v="146"/>
    <m/>
    <x v="2"/>
    <m/>
    <s v="Psychogeriatric Resource Program"/>
    <m/>
    <x v="3"/>
    <m/>
    <x v="27"/>
    <x v="2"/>
    <m/>
    <m/>
    <m/>
    <m/>
    <m/>
    <m/>
    <n v="0"/>
    <n v="0"/>
    <n v="0"/>
    <n v="0"/>
    <n v="0"/>
    <x v="0"/>
    <n v="0"/>
    <n v="0"/>
    <s v="Weekdays;"/>
    <n v="0"/>
    <m/>
    <s v="612 Portage Ave."/>
    <x v="77"/>
    <x v="0"/>
    <x v="159"/>
    <m/>
    <m/>
    <m/>
    <m/>
    <x v="4"/>
    <m/>
    <m/>
    <m/>
    <m/>
    <m/>
    <m/>
    <s v="1950 hours annually (37.5 hours per week)"/>
    <m/>
    <n v="0"/>
    <n v="0"/>
    <n v="0"/>
    <n v="0"/>
    <n v="0"/>
    <m/>
    <n v="0"/>
    <n v="0"/>
    <n v="0"/>
    <n v="0"/>
    <n v="0"/>
    <n v="0"/>
    <n v="0"/>
    <n v="0"/>
    <n v="0"/>
    <n v="0"/>
    <n v="0"/>
    <n v="0"/>
    <n v="0"/>
    <m/>
    <n v="0"/>
    <n v="0"/>
    <m/>
    <m/>
    <n v="11.5"/>
    <s v="Psychogeriatric Resource Consultations 7.0 FTE_x000a_Outreach Personal Support Worker 4.5 FTE"/>
    <n v="0"/>
    <n v="11.5"/>
    <m/>
    <s v="75% to &lt;100%"/>
    <s v="Hospitals and Long Term Care Homes"/>
    <x v="2"/>
    <m/>
    <x v="2"/>
    <m/>
    <m/>
    <x v="1"/>
    <s v="English"/>
    <x v="0"/>
    <m/>
    <m/>
    <x v="2"/>
    <m/>
    <m/>
    <x v="2"/>
    <m/>
    <m/>
    <x v="1"/>
    <m/>
    <m/>
    <x v="1"/>
    <m/>
    <m/>
    <m/>
    <m/>
    <s v="Yes"/>
    <s v="phyatt@cmhaff.ca"/>
    <m/>
    <n v="0"/>
    <n v="1"/>
  </r>
  <r>
    <s v="Asset04102"/>
    <m/>
    <m/>
    <m/>
    <m/>
    <m/>
    <x v="3"/>
    <x v="119"/>
    <m/>
    <x v="2"/>
    <m/>
    <s v="Psychogeriatric Resource Consultation Program"/>
    <m/>
    <x v="3"/>
    <m/>
    <x v="27"/>
    <x v="2"/>
    <m/>
    <m/>
    <m/>
    <m/>
    <m/>
    <m/>
    <n v="0"/>
    <n v="0"/>
    <n v="0"/>
    <n v="0"/>
    <n v="0"/>
    <x v="0"/>
    <n v="0"/>
    <n v="0"/>
    <s v="Weekdays;"/>
    <n v="0"/>
    <m/>
    <s v="2 Buchan Court"/>
    <x v="61"/>
    <x v="0"/>
    <x v="265"/>
    <m/>
    <m/>
    <m/>
    <m/>
    <x v="1"/>
    <m/>
    <m/>
    <m/>
    <m/>
    <m/>
    <m/>
    <s v="1950 hours annually (37.5 hours per week)"/>
    <m/>
    <n v="0"/>
    <n v="0"/>
    <n v="0"/>
    <n v="0"/>
    <n v="0"/>
    <m/>
    <n v="0"/>
    <n v="0"/>
    <n v="0"/>
    <n v="0"/>
    <n v="0"/>
    <n v="0"/>
    <n v="0"/>
    <n v="0"/>
    <n v="0"/>
    <n v="0"/>
    <n v="0"/>
    <n v="0"/>
    <n v="0"/>
    <m/>
    <n v="0"/>
    <n v="0"/>
    <m/>
    <m/>
    <n v="0"/>
    <s v="Psychogeriatric Resource Consultant"/>
    <n v="0"/>
    <n v="0"/>
    <m/>
    <s v="100%"/>
    <s v=""/>
    <x v="2"/>
    <m/>
    <x v="2"/>
    <m/>
    <m/>
    <x v="1"/>
    <s v="English;French"/>
    <x v="0"/>
    <m/>
    <m/>
    <x v="2"/>
    <m/>
    <m/>
    <x v="2"/>
    <m/>
    <m/>
    <x v="1"/>
    <m/>
    <m/>
    <x v="1"/>
    <m/>
    <m/>
    <m/>
    <m/>
    <s v="Yes"/>
    <s v="liis-ann.klein@sunnybrook.ca"/>
    <m/>
    <n v="0"/>
    <n v="1"/>
  </r>
  <r>
    <s v="Asset04253"/>
    <m/>
    <m/>
    <m/>
    <m/>
    <m/>
    <x v="3"/>
    <x v="80"/>
    <m/>
    <x v="2"/>
    <m/>
    <s v="BSO Mobile Outreach Team and Community BSO Psychogeriatric Resource Consultant Program"/>
    <m/>
    <x v="3"/>
    <m/>
    <x v="27"/>
    <x v="2"/>
    <m/>
    <m/>
    <m/>
    <m/>
    <m/>
    <m/>
    <n v="499"/>
    <n v="6563"/>
    <n v="1600"/>
    <n v="0"/>
    <n v="8163"/>
    <x v="0"/>
    <n v="0"/>
    <n v="0"/>
    <m/>
    <n v="20"/>
    <m/>
    <s v="35 Algoma Street North"/>
    <x v="45"/>
    <x v="0"/>
    <x v="89"/>
    <m/>
    <m/>
    <m/>
    <m/>
    <x v="4"/>
    <m/>
    <m/>
    <m/>
    <m/>
    <m/>
    <m/>
    <s v="1950 hours annually (37.5 hours per week)"/>
    <m/>
    <n v="0"/>
    <n v="0"/>
    <n v="0"/>
    <n v="0"/>
    <n v="0"/>
    <m/>
    <n v="0"/>
    <n v="0"/>
    <n v="0"/>
    <n v="0"/>
    <n v="0"/>
    <n v="0"/>
    <n v="0"/>
    <n v="0"/>
    <n v="0"/>
    <n v="0"/>
    <n v="0"/>
    <n v="0"/>
    <n v="0"/>
    <m/>
    <n v="0"/>
    <n v="0"/>
    <m/>
    <m/>
    <n v="8"/>
    <s v="Combination of RT, OT, SW"/>
    <n v="0"/>
    <n v="8"/>
    <m/>
    <s v="75% to &lt;100%"/>
    <s v="Long-term care homes, acute &amp; post acute, specialized geriatric services referrals accepted."/>
    <x v="2"/>
    <m/>
    <x v="2"/>
    <m/>
    <m/>
    <x v="1"/>
    <s v="English"/>
    <x v="0"/>
    <m/>
    <m/>
    <x v="2"/>
    <m/>
    <m/>
    <x v="2"/>
    <m/>
    <m/>
    <x v="1"/>
    <m/>
    <m/>
    <x v="1"/>
    <m/>
    <m/>
    <s v="Provide service to long-term care, acute, post acute, community within City of Thunder Bay and district. Any language available with translation services."/>
    <m/>
    <s v="Yes"/>
    <s v="divya.george@tbh.net"/>
    <m/>
    <n v="0"/>
    <n v="1"/>
  </r>
  <r>
    <s v="Asset04106"/>
    <m/>
    <m/>
    <m/>
    <m/>
    <m/>
    <x v="3"/>
    <x v="6"/>
    <m/>
    <x v="2"/>
    <m/>
    <s v="Psychogeriatric Resource Consultation Program"/>
    <m/>
    <x v="3"/>
    <m/>
    <x v="27"/>
    <x v="2"/>
    <m/>
    <m/>
    <m/>
    <m/>
    <m/>
    <m/>
    <n v="0"/>
    <n v="0"/>
    <n v="0"/>
    <n v="0"/>
    <n v="0"/>
    <x v="0"/>
    <n v="0"/>
    <n v="0"/>
    <s v="Weekdays;"/>
    <n v="0"/>
    <m/>
    <s v="3030 Birchmount Rd"/>
    <x v="6"/>
    <x v="0"/>
    <x v="6"/>
    <m/>
    <m/>
    <m/>
    <m/>
    <x v="1"/>
    <m/>
    <m/>
    <m/>
    <m/>
    <m/>
    <m/>
    <s v="1950 hours annually (37.5 hours per week)"/>
    <m/>
    <n v="0"/>
    <n v="0"/>
    <n v="0"/>
    <n v="0"/>
    <n v="0"/>
    <m/>
    <n v="0"/>
    <n v="0"/>
    <n v="0"/>
    <n v="0"/>
    <n v="0"/>
    <n v="0"/>
    <n v="0"/>
    <n v="0"/>
    <n v="0"/>
    <n v="0"/>
    <n v="0"/>
    <n v="0"/>
    <n v="0"/>
    <m/>
    <n v="0"/>
    <n v="0"/>
    <m/>
    <m/>
    <n v="2"/>
    <s v="Psychogeriatric Resource Consultant"/>
    <n v="0"/>
    <n v="2"/>
    <m/>
    <s v="100%"/>
    <s v=""/>
    <x v="2"/>
    <m/>
    <x v="2"/>
    <m/>
    <m/>
    <x v="1"/>
    <s v="English"/>
    <x v="0"/>
    <m/>
    <m/>
    <x v="2"/>
    <m/>
    <m/>
    <x v="2"/>
    <m/>
    <m/>
    <x v="1"/>
    <m/>
    <m/>
    <x v="1"/>
    <m/>
    <m/>
    <m/>
    <m/>
    <s v="Yes"/>
    <s v="liis-ann.klein@sunnybrook.ca"/>
    <m/>
    <n v="0"/>
    <n v="1"/>
  </r>
  <r>
    <s v="Asset04112"/>
    <m/>
    <m/>
    <m/>
    <m/>
    <m/>
    <x v="3"/>
    <x v="157"/>
    <m/>
    <x v="2"/>
    <m/>
    <s v="Psychogeriatric Resource Consultation Program"/>
    <m/>
    <x v="3"/>
    <m/>
    <x v="27"/>
    <x v="2"/>
    <m/>
    <m/>
    <m/>
    <m/>
    <m/>
    <m/>
    <n v="0"/>
    <n v="0"/>
    <n v="0"/>
    <n v="0"/>
    <n v="0"/>
    <x v="0"/>
    <n v="0"/>
    <n v="0"/>
    <s v="Weekdays;"/>
    <n v="0"/>
    <m/>
    <s v="82 Buttonwood Ave"/>
    <x v="7"/>
    <x v="0"/>
    <x v="173"/>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m/>
    <m/>
    <s v="Yes"/>
    <s v="liis-ann.klein@sunnybrook.ca"/>
    <m/>
    <n v="0"/>
    <n v="1"/>
  </r>
  <r>
    <s v="Asset04087"/>
    <m/>
    <m/>
    <m/>
    <m/>
    <m/>
    <x v="3"/>
    <x v="25"/>
    <m/>
    <x v="2"/>
    <m/>
    <s v="Psychogeriatric Resource Consultation Program"/>
    <m/>
    <x v="3"/>
    <m/>
    <x v="27"/>
    <x v="2"/>
    <m/>
    <m/>
    <m/>
    <m/>
    <m/>
    <m/>
    <n v="0"/>
    <n v="0"/>
    <n v="0"/>
    <n v="0"/>
    <n v="0"/>
    <x v="0"/>
    <n v="0"/>
    <n v="0"/>
    <s v="Weekdays;"/>
    <n v="0"/>
    <m/>
    <s v="80 Workman Way "/>
    <x v="7"/>
    <x v="0"/>
    <x v="24"/>
    <m/>
    <m/>
    <m/>
    <m/>
    <x v="1"/>
    <m/>
    <m/>
    <m/>
    <m/>
    <m/>
    <m/>
    <s v="1950 hours annually (37.5 hours per week)"/>
    <m/>
    <n v="0"/>
    <n v="0"/>
    <n v="0"/>
    <n v="0"/>
    <n v="0"/>
    <m/>
    <n v="0"/>
    <n v="0"/>
    <n v="0"/>
    <n v="0"/>
    <n v="0"/>
    <n v="0"/>
    <n v="0"/>
    <n v="0"/>
    <n v="0"/>
    <n v="0"/>
    <n v="0"/>
    <n v="0"/>
    <n v="0"/>
    <m/>
    <n v="0"/>
    <n v="0"/>
    <m/>
    <m/>
    <n v="2"/>
    <s v="Psychogeriatric Resource Consultant"/>
    <n v="0"/>
    <n v="2"/>
    <m/>
    <s v="100%"/>
    <s v=""/>
    <x v="2"/>
    <m/>
    <x v="2"/>
    <m/>
    <m/>
    <x v="1"/>
    <s v="English"/>
    <x v="0"/>
    <m/>
    <m/>
    <x v="2"/>
    <m/>
    <m/>
    <x v="2"/>
    <m/>
    <m/>
    <x v="1"/>
    <m/>
    <m/>
    <x v="1"/>
    <m/>
    <m/>
    <m/>
    <m/>
    <s v="Yes"/>
    <s v="liis-ann.klein@sunnybrook.ca"/>
    <m/>
    <n v="0"/>
    <n v="1"/>
  </r>
  <r>
    <s v="Asset04108"/>
    <m/>
    <m/>
    <m/>
    <m/>
    <m/>
    <x v="3"/>
    <x v="17"/>
    <m/>
    <x v="2"/>
    <m/>
    <s v="Psychogeriatric Resource Consultation Program"/>
    <m/>
    <x v="3"/>
    <m/>
    <x v="27"/>
    <x v="2"/>
    <m/>
    <m/>
    <m/>
    <m/>
    <m/>
    <m/>
    <n v="0"/>
    <n v="0"/>
    <n v="0"/>
    <n v="0"/>
    <n v="0"/>
    <x v="0"/>
    <n v="0"/>
    <n v="0"/>
    <s v="Weekdays;"/>
    <n v="0"/>
    <m/>
    <s v="2075 Bayview Avenue"/>
    <x v="7"/>
    <x v="0"/>
    <x v="17"/>
    <m/>
    <m/>
    <m/>
    <m/>
    <x v="1"/>
    <m/>
    <m/>
    <m/>
    <m/>
    <m/>
    <m/>
    <s v="1950 hours annually (37.5 hours per week)"/>
    <m/>
    <n v="0"/>
    <n v="0"/>
    <n v="0"/>
    <n v="0"/>
    <n v="0"/>
    <m/>
    <n v="0"/>
    <n v="0"/>
    <n v="0"/>
    <n v="0"/>
    <n v="0"/>
    <n v="0"/>
    <n v="0"/>
    <n v="0"/>
    <n v="0"/>
    <n v="0"/>
    <n v="0"/>
    <n v="0"/>
    <n v="0"/>
    <m/>
    <n v="0"/>
    <n v="0"/>
    <m/>
    <m/>
    <n v="1"/>
    <s v="Psychogeriatric Resource Consultant"/>
    <n v="0"/>
    <n v="1"/>
    <m/>
    <s v="100%"/>
    <s v=""/>
    <x v="2"/>
    <m/>
    <x v="2"/>
    <m/>
    <m/>
    <x v="1"/>
    <s v="English"/>
    <x v="0"/>
    <m/>
    <m/>
    <x v="2"/>
    <m/>
    <m/>
    <x v="2"/>
    <m/>
    <m/>
    <x v="1"/>
    <m/>
    <m/>
    <x v="1"/>
    <m/>
    <m/>
    <m/>
    <m/>
    <s v="Yes"/>
    <s v="liis-ann.klein@sunnybrook.ca"/>
    <m/>
    <n v="0"/>
    <n v="1"/>
  </r>
  <r>
    <s v="Asset04110"/>
    <m/>
    <m/>
    <m/>
    <m/>
    <m/>
    <x v="3"/>
    <x v="9"/>
    <m/>
    <x v="2"/>
    <m/>
    <s v="Psychogeriatric Resource Consultation Program"/>
    <m/>
    <x v="3"/>
    <m/>
    <x v="27"/>
    <x v="2"/>
    <m/>
    <m/>
    <m/>
    <m/>
    <m/>
    <m/>
    <n v="0"/>
    <n v="0"/>
    <n v="0"/>
    <n v="0"/>
    <n v="0"/>
    <x v="0"/>
    <n v="0"/>
    <n v="0"/>
    <m/>
    <n v="0"/>
    <m/>
    <s v="550 University Ave"/>
    <x v="7"/>
    <x v="0"/>
    <x v="9"/>
    <m/>
    <m/>
    <m/>
    <m/>
    <x v="1"/>
    <m/>
    <m/>
    <m/>
    <m/>
    <m/>
    <m/>
    <s v="1950 hours annually (37.5 hours per week)"/>
    <m/>
    <n v="0"/>
    <n v="0"/>
    <n v="0"/>
    <n v="0"/>
    <n v="0"/>
    <m/>
    <n v="0"/>
    <n v="0"/>
    <n v="0"/>
    <n v="0"/>
    <n v="0"/>
    <n v="0"/>
    <n v="0"/>
    <n v="0"/>
    <n v="0"/>
    <n v="0"/>
    <n v="0"/>
    <n v="0"/>
    <n v="0"/>
    <m/>
    <n v="0"/>
    <n v="0"/>
    <m/>
    <m/>
    <n v="1"/>
    <s v="Psychogeriatric Resource Consult"/>
    <n v="0"/>
    <n v="1"/>
    <m/>
    <s v="100%"/>
    <s v=""/>
    <x v="2"/>
    <m/>
    <x v="2"/>
    <m/>
    <m/>
    <x v="1"/>
    <s v="English"/>
    <x v="0"/>
    <m/>
    <m/>
    <x v="2"/>
    <m/>
    <m/>
    <x v="2"/>
    <m/>
    <m/>
    <x v="1"/>
    <m/>
    <m/>
    <x v="1"/>
    <m/>
    <m/>
    <m/>
    <m/>
    <s v="Yes"/>
    <s v="liis-ann.klein@sunnybrook.ca"/>
    <m/>
    <n v="0"/>
    <n v="1"/>
  </r>
  <r>
    <s v="Asset03987"/>
    <m/>
    <m/>
    <m/>
    <m/>
    <m/>
    <x v="3"/>
    <x v="118"/>
    <m/>
    <x v="2"/>
    <m/>
    <s v="Psychogeriatric Resource Consultants"/>
    <m/>
    <x v="3"/>
    <m/>
    <x v="27"/>
    <x v="2"/>
    <m/>
    <m/>
    <m/>
    <m/>
    <m/>
    <m/>
    <n v="0"/>
    <n v="0"/>
    <n v="0"/>
    <n v="0"/>
    <n v="0"/>
    <x v="0"/>
    <n v="0"/>
    <n v="0"/>
    <s v="Weekdays;"/>
    <n v="0"/>
    <m/>
    <s v="700 Gordon Street"/>
    <x v="48"/>
    <x v="0"/>
    <x v="129"/>
    <m/>
    <m/>
    <m/>
    <m/>
    <x v="0"/>
    <m/>
    <m/>
    <m/>
    <m/>
    <m/>
    <m/>
    <s v="1950 hours annually (37.5 hours per week)"/>
    <m/>
    <n v="0"/>
    <n v="0"/>
    <n v="0"/>
    <n v="0"/>
    <n v="0"/>
    <m/>
    <n v="0"/>
    <n v="0"/>
    <n v="0"/>
    <n v="0"/>
    <n v="0"/>
    <n v="0"/>
    <n v="0"/>
    <n v="0"/>
    <n v="0"/>
    <n v="0"/>
    <n v="2"/>
    <n v="0"/>
    <n v="0"/>
    <m/>
    <n v="0"/>
    <n v="0"/>
    <m/>
    <m/>
    <n v="0"/>
    <m/>
    <n v="2"/>
    <n v="2"/>
    <m/>
    <s v="100%"/>
    <s v="Long term care homes_x000a_Geri Mental Health Outreach Teams_x000a_in house PIECES resource people"/>
    <x v="2"/>
    <m/>
    <x v="2"/>
    <m/>
    <m/>
    <x v="1"/>
    <s v="English"/>
    <x v="0"/>
    <m/>
    <m/>
    <x v="2"/>
    <m/>
    <m/>
    <x v="2"/>
    <m/>
    <m/>
    <x v="1"/>
    <m/>
    <m/>
    <x v="1"/>
    <m/>
    <m/>
    <s v="The team does not track patient encounters as outlined above. However tracks the data as below:Formal sessions (Total number of formal BSO-related structured education events and/or training sessions provided by BSO team members or BSO-aligned educators (e.g., psychogeriatric resource consultants) - 274Informal sessions (Total number of informal BSO-related informal training sessions provided by BSO team members or BSO aligned educators (e.g., psychogeriatric resource consultants) - 320PIECES - 8GPA - 24BSO foundations - 30"/>
    <m/>
    <s v="Yes"/>
    <s v="johnstonki@ontarioshores.ca"/>
    <m/>
    <n v="0"/>
    <n v="1"/>
  </r>
  <r>
    <s v="Asset04208"/>
    <m/>
    <m/>
    <m/>
    <m/>
    <m/>
    <x v="3"/>
    <x v="7"/>
    <m/>
    <x v="2"/>
    <m/>
    <s v="Geriatric Psychiatry"/>
    <m/>
    <x v="3"/>
    <m/>
    <x v="47"/>
    <x v="4"/>
    <m/>
    <m/>
    <m/>
    <m/>
    <m/>
    <m/>
    <n v="71"/>
    <n v="113"/>
    <n v="0"/>
    <n v="0"/>
    <n v="113"/>
    <x v="0"/>
    <n v="0"/>
    <n v="0"/>
    <m/>
    <n v="0"/>
    <m/>
    <s v="2867 Ellesmere Rd"/>
    <x v="6"/>
    <x v="0"/>
    <x v="232"/>
    <m/>
    <m/>
    <m/>
    <m/>
    <x v="1"/>
    <m/>
    <m/>
    <m/>
    <m/>
    <m/>
    <m/>
    <s v="Other"/>
    <m/>
    <n v="0"/>
    <n v="0"/>
    <n v="0"/>
    <n v="0"/>
    <n v="0"/>
    <m/>
    <n v="0"/>
    <n v="0"/>
    <n v="0"/>
    <n v="0"/>
    <n v="0"/>
    <n v="0"/>
    <n v="0"/>
    <n v="0"/>
    <n v="0"/>
    <n v="0"/>
    <n v="0"/>
    <n v="0"/>
    <n v="0"/>
    <m/>
    <n v="0"/>
    <n v="0"/>
    <m/>
    <m/>
    <n v="0"/>
    <s v="0.55 (General)_x000a_0.1 (centenary)_x000a_0.36 (combined)"/>
    <n v="0"/>
    <n v="0"/>
    <m/>
    <s v=""/>
    <s v=""/>
    <x v="2"/>
    <m/>
    <x v="2"/>
    <m/>
    <m/>
    <x v="1"/>
    <s v="English"/>
    <x v="0"/>
    <m/>
    <m/>
    <x v="2"/>
    <m/>
    <m/>
    <x v="2"/>
    <m/>
    <m/>
    <x v="1"/>
    <m/>
    <m/>
    <x v="1"/>
    <m/>
    <m/>
    <m/>
    <m/>
    <s v="Yes"/>
    <s v="sli2@shn.ca"/>
    <m/>
    <n v="0"/>
    <n v="1"/>
  </r>
  <r>
    <s v="Asset04212"/>
    <m/>
    <m/>
    <m/>
    <m/>
    <m/>
    <x v="3"/>
    <x v="8"/>
    <m/>
    <x v="2"/>
    <m/>
    <s v="Geriatric Psychiatry"/>
    <m/>
    <x v="3"/>
    <m/>
    <x v="47"/>
    <x v="4"/>
    <m/>
    <m/>
    <m/>
    <m/>
    <m/>
    <m/>
    <n v="98"/>
    <n v="265"/>
    <n v="86"/>
    <n v="48"/>
    <n v="399"/>
    <x v="0"/>
    <n v="0"/>
    <n v="0"/>
    <m/>
    <n v="0"/>
    <m/>
    <s v="3050 Lawrence Ave E"/>
    <x v="6"/>
    <x v="0"/>
    <x v="231"/>
    <m/>
    <m/>
    <m/>
    <m/>
    <x v="1"/>
    <m/>
    <m/>
    <m/>
    <m/>
    <m/>
    <m/>
    <s v="Other"/>
    <m/>
    <n v="0"/>
    <n v="0"/>
    <n v="0"/>
    <n v="0"/>
    <n v="0"/>
    <m/>
    <n v="0"/>
    <n v="0"/>
    <n v="0"/>
    <n v="0"/>
    <n v="0"/>
    <n v="0"/>
    <n v="0"/>
    <n v="0"/>
    <n v="0"/>
    <n v="0"/>
    <n v="0"/>
    <n v="0"/>
    <n v="0"/>
    <m/>
    <n v="0"/>
    <n v="0"/>
    <m/>
    <m/>
    <n v="0"/>
    <s v="0.55 (General)_x000a_0.1 (centenary)_x000a_0.36 (combined)"/>
    <n v="0"/>
    <n v="0"/>
    <m/>
    <s v=""/>
    <s v=""/>
    <x v="2"/>
    <m/>
    <x v="2"/>
    <m/>
    <m/>
    <x v="1"/>
    <s v="English"/>
    <x v="0"/>
    <m/>
    <m/>
    <x v="2"/>
    <m/>
    <m/>
    <x v="2"/>
    <m/>
    <m/>
    <x v="1"/>
    <m/>
    <m/>
    <x v="1"/>
    <m/>
    <m/>
    <m/>
    <m/>
    <s v="Yes"/>
    <s v="sli2@shn.ca"/>
    <m/>
    <n v="0"/>
    <n v="1"/>
  </r>
  <r>
    <s v="Asset04252"/>
    <m/>
    <m/>
    <m/>
    <m/>
    <m/>
    <x v="3"/>
    <x v="80"/>
    <m/>
    <x v="2"/>
    <m/>
    <s v="Seniors' Outpatient Services - Geriatric Psychiatry"/>
    <m/>
    <x v="3"/>
    <m/>
    <x v="7"/>
    <x v="8"/>
    <m/>
    <m/>
    <m/>
    <m/>
    <m/>
    <m/>
    <n v="65"/>
    <n v="196"/>
    <n v="0"/>
    <n v="0"/>
    <n v="196"/>
    <x v="0"/>
    <n v="0"/>
    <n v="0"/>
    <m/>
    <n v="0"/>
    <m/>
    <s v="35 Algoma Street North"/>
    <x v="45"/>
    <x v="0"/>
    <x v="89"/>
    <m/>
    <m/>
    <m/>
    <m/>
    <x v="4"/>
    <m/>
    <m/>
    <m/>
    <m/>
    <m/>
    <m/>
    <s v="1950 hours annually (37.5 hours per week)"/>
    <m/>
    <n v="0"/>
    <n v="0"/>
    <n v="0"/>
    <n v="0"/>
    <n v="0.01"/>
    <m/>
    <n v="0"/>
    <n v="0.01"/>
    <n v="0"/>
    <n v="0"/>
    <n v="0"/>
    <n v="0"/>
    <n v="0"/>
    <n v="0"/>
    <n v="0"/>
    <n v="0"/>
    <n v="0"/>
    <n v="0"/>
    <n v="0.02"/>
    <m/>
    <n v="0"/>
    <n v="0"/>
    <m/>
    <m/>
    <n v="0"/>
    <m/>
    <n v="0.04"/>
    <n v="0.03"/>
    <m/>
    <s v="50% to &lt;75%"/>
    <s v="Long-term Care"/>
    <x v="2"/>
    <m/>
    <x v="2"/>
    <m/>
    <m/>
    <x v="1"/>
    <s v="English"/>
    <x v="0"/>
    <m/>
    <m/>
    <x v="2"/>
    <m/>
    <m/>
    <x v="2"/>
    <m/>
    <m/>
    <x v="1"/>
    <m/>
    <m/>
    <x v="1"/>
    <m/>
    <m/>
    <m/>
    <m/>
    <s v="Yes"/>
    <s v="divya.george@tbh.net"/>
    <m/>
    <n v="0"/>
    <n v="1"/>
  </r>
  <r>
    <s v="Asset04098"/>
    <m/>
    <m/>
    <m/>
    <m/>
    <m/>
    <x v="3"/>
    <x v="48"/>
    <m/>
    <x v="2"/>
    <m/>
    <s v="Memory Clinic"/>
    <m/>
    <x v="3"/>
    <m/>
    <x v="15"/>
    <x v="3"/>
    <m/>
    <m/>
    <m/>
    <m/>
    <m/>
    <m/>
    <n v="358"/>
    <n v="1638"/>
    <n v="167"/>
    <n v="77"/>
    <n v="1882"/>
    <x v="0"/>
    <n v="0"/>
    <n v="0"/>
    <m/>
    <n v="90"/>
    <m/>
    <s v="243 Consumers Road, 3rd Floor"/>
    <x v="7"/>
    <x v="0"/>
    <x v="50"/>
    <m/>
    <m/>
    <m/>
    <m/>
    <x v="1"/>
    <m/>
    <m/>
    <m/>
    <m/>
    <m/>
    <m/>
    <s v="1950 hours annually (37.5 hours per week)"/>
    <m/>
    <n v="1"/>
    <n v="0.5"/>
    <n v="0"/>
    <n v="0.34"/>
    <n v="0.05"/>
    <m/>
    <n v="0"/>
    <n v="0.5"/>
    <n v="0"/>
    <n v="0"/>
    <n v="0"/>
    <n v="0"/>
    <n v="0"/>
    <n v="0"/>
    <n v="0"/>
    <n v="0"/>
    <n v="0.25"/>
    <n v="0"/>
    <n v="0.2"/>
    <m/>
    <n v="0"/>
    <n v="0"/>
    <m/>
    <m/>
    <n v="0"/>
    <m/>
    <n v="2.8400000000000003"/>
    <n v="0.95"/>
    <m/>
    <s v="100%"/>
    <s v="Acute Care"/>
    <x v="2"/>
    <m/>
    <x v="2"/>
    <m/>
    <m/>
    <x v="1"/>
    <s v="English"/>
    <x v="0"/>
    <m/>
    <m/>
    <x v="2"/>
    <m/>
    <m/>
    <x v="2"/>
    <m/>
    <m/>
    <x v="1"/>
    <m/>
    <m/>
    <x v="1"/>
    <m/>
    <m/>
    <m/>
    <m/>
    <s v="Yes"/>
    <s v="william.underwood@nygh.on.ca"/>
    <m/>
    <n v="0"/>
    <n v="1"/>
  </r>
  <r>
    <s v="Asset04286"/>
    <m/>
    <m/>
    <m/>
    <m/>
    <m/>
    <x v="3"/>
    <x v="54"/>
    <m/>
    <x v="2"/>
    <m/>
    <s v="Sam &amp; Ida Ross Memory Clinic"/>
    <m/>
    <x v="3"/>
    <m/>
    <x v="15"/>
    <x v="3"/>
    <m/>
    <m/>
    <m/>
    <m/>
    <m/>
    <m/>
    <n v="1561"/>
    <n v="2336"/>
    <n v="177"/>
    <n v="607"/>
    <n v="3120"/>
    <x v="0"/>
    <n v="0"/>
    <n v="0"/>
    <s v="Weekdays;"/>
    <n v="0"/>
    <m/>
    <s v="3560 Bathurst St"/>
    <x v="7"/>
    <x v="0"/>
    <x v="58"/>
    <m/>
    <m/>
    <m/>
    <m/>
    <x v="1"/>
    <m/>
    <m/>
    <m/>
    <m/>
    <m/>
    <m/>
    <s v="1950 hours annually (37.5 hours per week)"/>
    <m/>
    <n v="0.95"/>
    <n v="0.64"/>
    <n v="0"/>
    <n v="0.2"/>
    <n v="1.6"/>
    <m/>
    <n v="0"/>
    <n v="0"/>
    <n v="0"/>
    <n v="0"/>
    <n v="0"/>
    <n v="0"/>
    <n v="0"/>
    <n v="0"/>
    <n v="0"/>
    <n v="0"/>
    <n v="1.3"/>
    <n v="0"/>
    <n v="0.49"/>
    <m/>
    <n v="0.31"/>
    <n v="0"/>
    <m/>
    <m/>
    <n v="0"/>
    <m/>
    <n v="5.4899999999999993"/>
    <n v="2.1"/>
    <m/>
    <s v="100%"/>
    <s v=""/>
    <x v="2"/>
    <m/>
    <x v="2"/>
    <m/>
    <m/>
    <x v="1"/>
    <s v="English"/>
    <x v="0"/>
    <m/>
    <m/>
    <x v="2"/>
    <m/>
    <m/>
    <x v="2"/>
    <m/>
    <m/>
    <x v="1"/>
    <m/>
    <m/>
    <x v="1"/>
    <m/>
    <m/>
    <s v="https://www.baycrest.org/Baycrest/Healthcare-Programs-Services/Clinical-Services/Memory-Clinic"/>
    <m/>
    <s v="Yes"/>
    <s v="programs@geriatricsontario.ca"/>
    <m/>
    <n v="1"/>
    <n v="1"/>
  </r>
  <r>
    <s v="Asset04193"/>
    <m/>
    <m/>
    <m/>
    <m/>
    <m/>
    <x v="3"/>
    <x v="122"/>
    <m/>
    <x v="2"/>
    <m/>
    <s v="SG Memory Clinic / Integrated Memory Clinic"/>
    <m/>
    <x v="3"/>
    <m/>
    <x v="15"/>
    <x v="3"/>
    <m/>
    <m/>
    <m/>
    <m/>
    <m/>
    <m/>
    <n v="177"/>
    <n v="356"/>
    <n v="106"/>
    <n v="0"/>
    <n v="462"/>
    <x v="0"/>
    <n v="0"/>
    <n v="0"/>
    <s v="Weekdays;"/>
    <n v="0"/>
    <m/>
    <s v="752 King St West"/>
    <x v="62"/>
    <x v="0"/>
    <x v="133"/>
    <m/>
    <m/>
    <m/>
    <m/>
    <x v="0"/>
    <m/>
    <m/>
    <m/>
    <m/>
    <m/>
    <m/>
    <s v="1950 hours annually (37.5 hours per week)"/>
    <m/>
    <n v="0"/>
    <n v="0"/>
    <n v="0"/>
    <n v="0.3"/>
    <n v="0.2"/>
    <m/>
    <n v="0"/>
    <n v="0"/>
    <n v="0"/>
    <n v="0"/>
    <n v="0"/>
    <n v="0"/>
    <n v="0"/>
    <n v="0"/>
    <n v="0"/>
    <n v="0"/>
    <n v="0.8"/>
    <n v="0"/>
    <n v="0"/>
    <m/>
    <n v="0"/>
    <n v="0"/>
    <m/>
    <m/>
    <n v="0"/>
    <s v="Access to Neuropsychology, OT, SW"/>
    <n v="1.3"/>
    <n v="0.8"/>
    <m/>
    <s v=""/>
    <s v="Primary Care_x000a_May also be referred from SGS or SMH Outreach teams"/>
    <x v="2"/>
    <m/>
    <x v="2"/>
    <m/>
    <m/>
    <x v="1"/>
    <s v="English"/>
    <x v="0"/>
    <m/>
    <m/>
    <x v="2"/>
    <m/>
    <m/>
    <x v="2"/>
    <m/>
    <m/>
    <x v="1"/>
    <m/>
    <m/>
    <x v="1"/>
    <m/>
    <m/>
    <s v="# appointments available only reporting for SG Memory ClinicActual LOS only reported for SG MemoryAverage Wait Time IMC - 62 days; Average Wait Time SG Memory - 218# care partners is estimate"/>
    <m/>
    <s v="Yes"/>
    <s v="websters@providencecare.ca"/>
    <m/>
    <n v="0"/>
    <n v="1"/>
  </r>
  <r>
    <s v="Asset04095"/>
    <m/>
    <m/>
    <m/>
    <m/>
    <m/>
    <x v="3"/>
    <x v="122"/>
    <m/>
    <x v="2"/>
    <m/>
    <s v="Seniors Mental Health Parkside 2"/>
    <m/>
    <x v="3"/>
    <m/>
    <x v="1"/>
    <x v="1"/>
    <m/>
    <m/>
    <m/>
    <m/>
    <m/>
    <m/>
    <n v="69"/>
    <n v="0"/>
    <n v="0"/>
    <n v="0"/>
    <n v="0"/>
    <x v="1"/>
    <n v="30"/>
    <n v="91.6"/>
    <s v="Weekdays; Weekends"/>
    <n v="13.7"/>
    <m/>
    <s v="752 King St West"/>
    <x v="62"/>
    <x v="0"/>
    <x v="133"/>
    <m/>
    <m/>
    <m/>
    <m/>
    <x v="0"/>
    <m/>
    <m/>
    <m/>
    <m/>
    <m/>
    <m/>
    <s v="1950 hours annually (37.5 hours per week)"/>
    <m/>
    <n v="1.82"/>
    <n v="0"/>
    <n v="0"/>
    <n v="0"/>
    <n v="1"/>
    <m/>
    <n v="0"/>
    <n v="1"/>
    <n v="0.5"/>
    <n v="0"/>
    <n v="3.3"/>
    <n v="0"/>
    <n v="0.4"/>
    <n v="0.5"/>
    <n v="0"/>
    <n v="0"/>
    <n v="10.85"/>
    <n v="15.22"/>
    <n v="0.6"/>
    <m/>
    <n v="0.2"/>
    <n v="1"/>
    <m/>
    <m/>
    <n v="2.23"/>
    <s v="Behav. Therapist - 0.80_x000a_Unit Aides (included above)_x000a_OT/PT Assistant_x000a_(included above)_x000a_Spiritual Health Practitioner - 0.50_x000a_Physican hospitalist - 0.5 Included in Other;_x000a_Unit Clerk 1FTE_x000a_APN - 0.33FTE_x000a_1.82 Administration - Mgr, Admin Dir, Sec, NU Admin Ass't"/>
    <n v="36.39"/>
    <n v="35.799999999999997"/>
    <m/>
    <s v="75% to &lt;100%"/>
    <s v="Acute, Sub Acute, Community to include LTC"/>
    <x v="2"/>
    <m/>
    <x v="2"/>
    <m/>
    <m/>
    <x v="1"/>
    <s v="English"/>
    <x v="0"/>
    <m/>
    <m/>
    <x v="2"/>
    <m/>
    <m/>
    <x v="2"/>
    <m/>
    <m/>
    <x v="1"/>
    <m/>
    <m/>
    <x v="1"/>
    <m/>
    <m/>
    <s v="Inpatient unit is 24/7.  Allied compliment is M-F business hours             RN includes 1.0 RN charge nurse"/>
    <m/>
    <s v="Yes"/>
    <s v="websters@providencecare.ca"/>
    <m/>
    <n v="0"/>
    <n v="1"/>
  </r>
  <r>
    <s v="Asset03743"/>
    <m/>
    <m/>
    <m/>
    <m/>
    <m/>
    <x v="3"/>
    <x v="73"/>
    <m/>
    <x v="2"/>
    <m/>
    <s v="Geriatric Inpatient Unit (Dementia and Non-Dementia Units)"/>
    <m/>
    <x v="3"/>
    <m/>
    <x v="1"/>
    <x v="1"/>
    <m/>
    <m/>
    <m/>
    <m/>
    <m/>
    <m/>
    <n v="165"/>
    <n v="0"/>
    <n v="0"/>
    <n v="0"/>
    <n v="0"/>
    <x v="1"/>
    <n v="45"/>
    <n v="87.6"/>
    <s v="Weekdays; Weekends"/>
    <n v="14"/>
    <m/>
    <s v="1145 Carling Ave"/>
    <x v="11"/>
    <x v="0"/>
    <x v="80"/>
    <m/>
    <m/>
    <m/>
    <m/>
    <x v="0"/>
    <m/>
    <m/>
    <m/>
    <m/>
    <m/>
    <m/>
    <s v="1950 hours annually (37.5 hours per week)"/>
    <m/>
    <n v="1"/>
    <n v="0"/>
    <n v="0.3"/>
    <n v="0"/>
    <n v="0"/>
    <m/>
    <n v="0"/>
    <n v="2.2000000000000002"/>
    <n v="2.2000000000000002"/>
    <n v="0"/>
    <n v="14.05"/>
    <n v="0"/>
    <n v="0.5"/>
    <n v="0.5"/>
    <n v="0"/>
    <n v="0"/>
    <n v="13.3"/>
    <n v="13.3"/>
    <n v="3"/>
    <m/>
    <n v="0"/>
    <n v="1"/>
    <m/>
    <m/>
    <n v="0"/>
    <m/>
    <n v="51.349999999999994"/>
    <n v="50.350000000000009"/>
    <m/>
    <s v="100%"/>
    <s v=""/>
    <x v="2"/>
    <m/>
    <x v="2"/>
    <m/>
    <m/>
    <x v="1"/>
    <s v="English;French"/>
    <x v="0"/>
    <m/>
    <m/>
    <x v="2"/>
    <m/>
    <m/>
    <x v="2"/>
    <m/>
    <m/>
    <x v="1"/>
    <m/>
    <m/>
    <x v="1"/>
    <m/>
    <m/>
    <m/>
    <m/>
    <s v="Yes"/>
    <s v="nathalie.azzi@theroyal.ca"/>
    <m/>
    <n v="0"/>
    <n v="1"/>
  </r>
  <r>
    <s v="Asset03998"/>
    <m/>
    <m/>
    <m/>
    <m/>
    <m/>
    <x v="3"/>
    <x v="118"/>
    <m/>
    <x v="2"/>
    <m/>
    <s v="Geriatric Dementia Unit"/>
    <m/>
    <x v="3"/>
    <m/>
    <x v="1"/>
    <x v="1"/>
    <m/>
    <m/>
    <m/>
    <m/>
    <m/>
    <m/>
    <n v="100"/>
    <n v="0"/>
    <n v="0"/>
    <n v="0"/>
    <n v="0"/>
    <x v="1"/>
    <n v="23"/>
    <n v="80.3"/>
    <s v="Weekdays; Weekends"/>
    <n v="6"/>
    <m/>
    <s v="700 Gordon Street"/>
    <x v="48"/>
    <x v="0"/>
    <x v="129"/>
    <m/>
    <m/>
    <m/>
    <m/>
    <x v="0"/>
    <m/>
    <m/>
    <m/>
    <m/>
    <m/>
    <m/>
    <s v="1950 hours annually (37.5 hours per week)"/>
    <m/>
    <n v="1"/>
    <n v="0"/>
    <n v="0.2"/>
    <n v="0"/>
    <n v="0.2"/>
    <m/>
    <n v="1"/>
    <n v="0.7"/>
    <n v="0"/>
    <n v="0"/>
    <n v="7.3"/>
    <n v="0.35"/>
    <n v="0.3"/>
    <n v="0.3"/>
    <n v="0"/>
    <n v="0"/>
    <n v="7.1"/>
    <n v="16.2"/>
    <n v="1"/>
    <m/>
    <n v="0"/>
    <n v="1"/>
    <m/>
    <m/>
    <n v="0"/>
    <s v="1 BT shared between 3 units_x000a_1 part-time neuropsychologist splits time between 3 units_x000a_Physiotherapy assistant is a Rehab Assistant_x000a_1 Secretary"/>
    <n v="36.65"/>
    <n v="35.449999999999996"/>
    <m/>
    <s v="100%"/>
    <s v="Hospital_x000a_LTCH_x000a_Service to service_x000a_BSO staff at LTCH"/>
    <x v="2"/>
    <m/>
    <x v="2"/>
    <m/>
    <m/>
    <x v="1"/>
    <s v="English;French"/>
    <x v="0"/>
    <m/>
    <m/>
    <x v="2"/>
    <m/>
    <m/>
    <x v="2"/>
    <m/>
    <m/>
    <x v="1"/>
    <m/>
    <m/>
    <x v="1"/>
    <m/>
    <m/>
    <m/>
    <m/>
    <s v="Yes"/>
    <s v="johnstonki@ontarioshores.ca"/>
    <m/>
    <n v="0"/>
    <n v="1"/>
  </r>
  <r>
    <s v="Asset04125"/>
    <m/>
    <m/>
    <m/>
    <m/>
    <m/>
    <x v="3"/>
    <x v="9"/>
    <m/>
    <x v="2"/>
    <m/>
    <s v="Specialized Dementia Unit"/>
    <m/>
    <x v="3"/>
    <m/>
    <x v="1"/>
    <x v="1"/>
    <m/>
    <m/>
    <m/>
    <m/>
    <m/>
    <m/>
    <n v="71"/>
    <n v="0"/>
    <n v="0"/>
    <n v="0"/>
    <n v="0"/>
    <x v="1"/>
    <n v="17"/>
    <n v="93"/>
    <s v="Weekdays; Weekends"/>
    <n v="3"/>
    <m/>
    <s v="550 University Ave"/>
    <x v="7"/>
    <x v="0"/>
    <x v="9"/>
    <m/>
    <m/>
    <m/>
    <m/>
    <x v="1"/>
    <m/>
    <m/>
    <m/>
    <m/>
    <m/>
    <m/>
    <s v="1950 hours annually (37.5 hours per week)"/>
    <m/>
    <n v="1"/>
    <n v="0.6"/>
    <n v="0.2"/>
    <n v="0"/>
    <n v="0.6"/>
    <m/>
    <n v="0"/>
    <n v="1"/>
    <n v="0.5"/>
    <n v="0"/>
    <n v="4.2"/>
    <n v="0.4"/>
    <n v="0.5"/>
    <n v="0.5"/>
    <n v="0"/>
    <n v="0"/>
    <n v="6.9"/>
    <n v="11.2"/>
    <n v="1.5"/>
    <m/>
    <n v="0.2"/>
    <n v="2"/>
    <m/>
    <m/>
    <n v="2.1"/>
    <s v="Service coordinator (0.6FTE)_x000a_Clinical Nurse Specialist (0.5FTE)_x000a_Advanced Nurse Educator(0.5FTE)"/>
    <n v="31.299999999999997"/>
    <n v="31.200000000000003"/>
    <m/>
    <s v="75% to &lt;100%"/>
    <s v="Long Term Care_x000a_Acute Care"/>
    <x v="2"/>
    <m/>
    <x v="2"/>
    <m/>
    <m/>
    <x v="1"/>
    <s v="English"/>
    <x v="0"/>
    <m/>
    <m/>
    <x v="2"/>
    <m/>
    <m/>
    <x v="2"/>
    <m/>
    <m/>
    <x v="1"/>
    <m/>
    <m/>
    <x v="1"/>
    <m/>
    <m/>
    <s v="The Specialized Dementia Unit (SDU) specializes in assessing and treating persons age 65 and older who have behavioural challenges related to Alzheimer's disease and other types of dementia. The SDU has the expertise in addressing the full range of physical, mental, emotional and social issues associated with dementia. Our goal is to help individuals with dementia maximize their quality of life. We provide strategies to help people cope with the deterioration of memory and thinking skills. We work with individuals to manage agitation, resistance to care, aggression and other responsive behaviours associated with dementia. We help people live as safely as possible – whether at home or in care. In our inpatient unit, we provide care in a secure environment.We also aim to minimize the difficulties experienced by caregivers, including family caregivers and caregivers in long-term care centres. We help caregivers understand and manage behaviour changes caused by dementia. We also provide care tips and behavioural strategies for all caregivers, and we offer supportive counselling for families."/>
    <m/>
    <s v="Yes"/>
    <s v="Cheryl.Simpson@uhn.ca"/>
    <m/>
    <n v="0"/>
    <n v="1"/>
  </r>
  <r>
    <s v="Asset04173"/>
    <m/>
    <m/>
    <m/>
    <m/>
    <m/>
    <x v="3"/>
    <x v="72"/>
    <m/>
    <x v="2"/>
    <m/>
    <s v="Inpatient dementia Care H2"/>
    <m/>
    <x v="3"/>
    <m/>
    <x v="1"/>
    <x v="1"/>
    <m/>
    <m/>
    <m/>
    <m/>
    <m/>
    <m/>
    <n v="10"/>
    <n v="0"/>
    <n v="0"/>
    <n v="0"/>
    <n v="0"/>
    <x v="1"/>
    <n v="18"/>
    <n v="87.7"/>
    <s v="Weekdays; Weekends"/>
    <n v="0"/>
    <m/>
    <s v="550 Wellington Road, South"/>
    <x v="23"/>
    <x v="0"/>
    <x v="78"/>
    <m/>
    <m/>
    <m/>
    <m/>
    <x v="3"/>
    <m/>
    <m/>
    <m/>
    <m/>
    <m/>
    <m/>
    <s v="1950 hours annually (37.5 hours per week)"/>
    <m/>
    <n v="1"/>
    <n v="0.3"/>
    <n v="0"/>
    <n v="0"/>
    <n v="0.5"/>
    <m/>
    <n v="0"/>
    <n v="1"/>
    <n v="0"/>
    <n v="0"/>
    <n v="4"/>
    <n v="0"/>
    <n v="0"/>
    <n v="0"/>
    <n v="0"/>
    <n v="0"/>
    <n v="5"/>
    <n v="8"/>
    <n v="1"/>
    <m/>
    <n v="0"/>
    <n v="1"/>
    <m/>
    <m/>
    <n v="0"/>
    <s v="Dietician, SLP, Psychologist, Physiotherapist are for the entire mental health building which is 8 units"/>
    <n v="21.8"/>
    <n v="20"/>
    <m/>
    <s v=""/>
    <s v=""/>
    <x v="2"/>
    <m/>
    <x v="2"/>
    <m/>
    <m/>
    <x v="1"/>
    <s v="English"/>
    <x v="0"/>
    <m/>
    <m/>
    <x v="2"/>
    <m/>
    <m/>
    <x v="2"/>
    <m/>
    <m/>
    <x v="1"/>
    <m/>
    <m/>
    <x v="1"/>
    <m/>
    <m/>
    <m/>
    <m/>
    <s v="Yes"/>
    <s v="Krista.Harloff@sjhc.london.on.ca"/>
    <m/>
    <n v="0"/>
    <n v="1"/>
  </r>
  <r>
    <s v="Asset04205"/>
    <m/>
    <m/>
    <m/>
    <m/>
    <m/>
    <x v="3"/>
    <x v="115"/>
    <m/>
    <x v="2"/>
    <m/>
    <s v="Seniors Mental Health Behavioural Inpatient Program (Harbour North 1)"/>
    <m/>
    <x v="3"/>
    <m/>
    <x v="1"/>
    <x v="1"/>
    <m/>
    <m/>
    <m/>
    <m/>
    <m/>
    <m/>
    <n v="80"/>
    <n v="0"/>
    <n v="0"/>
    <n v="0"/>
    <n v="0"/>
    <x v="1"/>
    <n v="24"/>
    <n v="99"/>
    <s v="Weekdays; Weekends"/>
    <n v="240"/>
    <m/>
    <s v="100 West 5th Street"/>
    <x v="19"/>
    <x v="0"/>
    <x v="221"/>
    <m/>
    <m/>
    <m/>
    <m/>
    <x v="3"/>
    <m/>
    <m/>
    <m/>
    <m/>
    <m/>
    <m/>
    <s v="1950 hours annually (37.5 hours per week)"/>
    <m/>
    <n v="1.5"/>
    <n v="0"/>
    <n v="0.1"/>
    <n v="0"/>
    <n v="2"/>
    <m/>
    <n v="0.4"/>
    <n v="1"/>
    <n v="0"/>
    <n v="0"/>
    <n v="6"/>
    <n v="0.4"/>
    <n v="0"/>
    <n v="0.2"/>
    <n v="0"/>
    <n v="0"/>
    <n v="11.8"/>
    <n v="12"/>
    <n v="1"/>
    <m/>
    <n v="0.1"/>
    <n v="2"/>
    <m/>
    <m/>
    <n v="1"/>
    <s v="0.8 Laundry Aid_x000a_0.2 Spiritual Care"/>
    <n v="38.5"/>
    <n v="36"/>
    <m/>
    <s v="75% to &lt;100%"/>
    <s v="SHJJ Seniors Mental Health Outpatient Programs, Acute Care, Long Term Care, Behavioural Health Beds"/>
    <x v="2"/>
    <m/>
    <x v="2"/>
    <m/>
    <m/>
    <x v="1"/>
    <s v="English"/>
    <x v="0"/>
    <m/>
    <m/>
    <x v="2"/>
    <m/>
    <m/>
    <x v="2"/>
    <m/>
    <m/>
    <x v="1"/>
    <m/>
    <m/>
    <x v="1"/>
    <m/>
    <m/>
    <m/>
    <m/>
    <s v="Yes"/>
    <s v="dbagley@stjoes.ca"/>
    <m/>
    <n v="0"/>
    <n v="1"/>
  </r>
  <r>
    <s v="Asset04206"/>
    <m/>
    <m/>
    <m/>
    <m/>
    <m/>
    <x v="3"/>
    <x v="115"/>
    <m/>
    <x v="2"/>
    <m/>
    <s v="Seniors Mental Health Unit (Harbour East 1)"/>
    <m/>
    <x v="3"/>
    <m/>
    <x v="1"/>
    <x v="1"/>
    <m/>
    <m/>
    <m/>
    <m/>
    <m/>
    <m/>
    <n v="62"/>
    <n v="0"/>
    <n v="0"/>
    <n v="0"/>
    <n v="0"/>
    <x v="1"/>
    <n v="12"/>
    <n v="108"/>
    <s v="Weekdays; Weekends"/>
    <n v="60"/>
    <m/>
    <s v="100 West 5th Street"/>
    <x v="19"/>
    <x v="0"/>
    <x v="221"/>
    <m/>
    <m/>
    <m/>
    <m/>
    <x v="3"/>
    <m/>
    <m/>
    <m/>
    <m/>
    <m/>
    <m/>
    <s v="1950 hours annually (37.5 hours per week)"/>
    <m/>
    <n v="1.2"/>
    <n v="0"/>
    <n v="0.1"/>
    <n v="0"/>
    <n v="1"/>
    <m/>
    <n v="0.2"/>
    <n v="1"/>
    <n v="0"/>
    <n v="0"/>
    <n v="0"/>
    <n v="0.2"/>
    <n v="0"/>
    <n v="1"/>
    <n v="0"/>
    <n v="0"/>
    <n v="9.3000000000000007"/>
    <n v="6"/>
    <n v="1"/>
    <m/>
    <n v="0.05"/>
    <n v="0.5"/>
    <m/>
    <m/>
    <n v="0.1"/>
    <s v="0.1 Spiritual Care"/>
    <n v="21.55"/>
    <n v="19.450000000000003"/>
    <m/>
    <s v="100%"/>
    <s v="SJHH Seniors Mental Health Outpatient Programs, Inpatient &amp; Outpatient General Psychiatry, Acute Care"/>
    <x v="2"/>
    <m/>
    <x v="2"/>
    <m/>
    <m/>
    <x v="1"/>
    <s v="English"/>
    <x v="0"/>
    <m/>
    <m/>
    <x v="2"/>
    <m/>
    <m/>
    <x v="2"/>
    <m/>
    <m/>
    <x v="1"/>
    <m/>
    <m/>
    <x v="1"/>
    <m/>
    <m/>
    <m/>
    <m/>
    <s v="Yes"/>
    <s v="dbagley@stjoes.ca"/>
    <m/>
    <n v="0"/>
    <n v="1"/>
  </r>
  <r>
    <s v="Asset04172"/>
    <m/>
    <m/>
    <m/>
    <m/>
    <m/>
    <x v="3"/>
    <x v="72"/>
    <m/>
    <x v="2"/>
    <m/>
    <s v="Geriatric Mental Health Inpatient  unit G2"/>
    <m/>
    <x v="3"/>
    <m/>
    <x v="1"/>
    <x v="1"/>
    <m/>
    <m/>
    <m/>
    <m/>
    <m/>
    <m/>
    <n v="42"/>
    <n v="0"/>
    <n v="0"/>
    <n v="0"/>
    <n v="0"/>
    <x v="1"/>
    <n v="24"/>
    <n v="93.2"/>
    <s v="Weekdays; Weekends"/>
    <n v="0"/>
    <m/>
    <s v="550 Wellington Road, South"/>
    <x v="23"/>
    <x v="0"/>
    <x v="78"/>
    <m/>
    <m/>
    <m/>
    <m/>
    <x v="3"/>
    <m/>
    <m/>
    <m/>
    <m/>
    <m/>
    <m/>
    <s v="1950 hours annually (37.5 hours per week)"/>
    <m/>
    <n v="1"/>
    <n v="0"/>
    <n v="0"/>
    <n v="0"/>
    <n v="1"/>
    <m/>
    <n v="0"/>
    <n v="1"/>
    <n v="0"/>
    <n v="0"/>
    <n v="4"/>
    <n v="0"/>
    <n v="0"/>
    <n v="0"/>
    <n v="0.3"/>
    <n v="0"/>
    <n v="7"/>
    <n v="8"/>
    <n v="1"/>
    <m/>
    <n v="0"/>
    <n v="1"/>
    <m/>
    <m/>
    <n v="0"/>
    <s v="SLP, Dietician, Psychologist and Physiotherapy are for the entire mental health building which is 8 unit"/>
    <n v="24.3"/>
    <n v="22"/>
    <m/>
    <s v=""/>
    <s v=""/>
    <x v="2"/>
    <m/>
    <x v="2"/>
    <m/>
    <m/>
    <x v="1"/>
    <s v="English"/>
    <x v="0"/>
    <m/>
    <m/>
    <x v="2"/>
    <m/>
    <m/>
    <x v="2"/>
    <m/>
    <m/>
    <x v="1"/>
    <m/>
    <m/>
    <x v="1"/>
    <m/>
    <m/>
    <m/>
    <m/>
    <s v="Yes"/>
    <s v="Krista.Harloff@sjhc.london.on.ca"/>
    <m/>
    <n v="0"/>
    <n v="1"/>
  </r>
  <r>
    <s v="Asset03997"/>
    <m/>
    <m/>
    <m/>
    <m/>
    <m/>
    <x v="3"/>
    <x v="118"/>
    <m/>
    <x v="2"/>
    <m/>
    <s v="Geriatric Psychiatry Unit"/>
    <m/>
    <x v="3"/>
    <m/>
    <x v="1"/>
    <x v="1"/>
    <m/>
    <m/>
    <m/>
    <m/>
    <m/>
    <m/>
    <n v="103"/>
    <n v="0"/>
    <n v="0"/>
    <n v="0"/>
    <n v="0"/>
    <x v="1"/>
    <n v="25"/>
    <n v="94"/>
    <s v="Weekdays; Weekends"/>
    <n v="19"/>
    <m/>
    <s v="700 Gordon Street"/>
    <x v="48"/>
    <x v="0"/>
    <x v="129"/>
    <m/>
    <m/>
    <m/>
    <m/>
    <x v="0"/>
    <m/>
    <m/>
    <m/>
    <m/>
    <m/>
    <m/>
    <s v="1950 hours annually (37.5 hours per week)"/>
    <m/>
    <n v="1"/>
    <n v="0"/>
    <n v="0.2"/>
    <n v="0"/>
    <n v="1.2"/>
    <m/>
    <n v="0"/>
    <n v="0.7"/>
    <n v="0"/>
    <n v="0"/>
    <n v="2.9"/>
    <n v="0.35"/>
    <n v="0.3"/>
    <n v="0.3"/>
    <n v="0.2"/>
    <n v="0"/>
    <n v="10.5"/>
    <n v="14.1"/>
    <n v="1"/>
    <m/>
    <n v="0"/>
    <n v="1"/>
    <m/>
    <m/>
    <n v="0"/>
    <s v="1 BT shared between 3 units_x000a_1 neuropsychologist shared between 3 units_x000a_Manager also covers outpatient services_x000a_0.3 Physiotherapy Assistant is a Rehab Assistant _x000a_1 Secretary"/>
    <n v="33.75"/>
    <n v="31.35"/>
    <m/>
    <s v="100%"/>
    <s v="LTCH_x000a_Hospital _x000a_Service to service"/>
    <x v="2"/>
    <m/>
    <x v="2"/>
    <m/>
    <m/>
    <x v="1"/>
    <s v="English;French"/>
    <x v="0"/>
    <m/>
    <m/>
    <x v="2"/>
    <m/>
    <m/>
    <x v="2"/>
    <m/>
    <m/>
    <x v="1"/>
    <m/>
    <m/>
    <x v="1"/>
    <m/>
    <m/>
    <m/>
    <m/>
    <s v="Yes"/>
    <s v="johnstonki@ontarioshores.ca"/>
    <m/>
    <n v="0"/>
    <n v="1"/>
  </r>
  <r>
    <s v="Asset04162"/>
    <m/>
    <m/>
    <m/>
    <m/>
    <m/>
    <x v="3"/>
    <x v="101"/>
    <m/>
    <x v="2"/>
    <m/>
    <s v="The Elden of Bradford Transitional Care Unit"/>
    <m/>
    <x v="3"/>
    <m/>
    <x v="29"/>
    <x v="1"/>
    <m/>
    <m/>
    <m/>
    <m/>
    <m/>
    <m/>
    <n v="108"/>
    <n v="0"/>
    <n v="0"/>
    <n v="0"/>
    <n v="0"/>
    <x v="1"/>
    <n v="44"/>
    <n v="95"/>
    <s v="Both"/>
    <n v="0"/>
    <m/>
    <s v="22 Prospect Street"/>
    <x v="54"/>
    <x v="0"/>
    <x v="284"/>
    <m/>
    <m/>
    <m/>
    <m/>
    <x v="2"/>
    <m/>
    <m/>
    <m/>
    <m/>
    <m/>
    <m/>
    <s v="1950 hours annually (37.5 hours per week)"/>
    <m/>
    <n v="1.5"/>
    <n v="0"/>
    <n v="0"/>
    <n v="0"/>
    <n v="0"/>
    <m/>
    <n v="0"/>
    <n v="0"/>
    <n v="0"/>
    <n v="0"/>
    <n v="0"/>
    <n v="0"/>
    <n v="0"/>
    <n v="0"/>
    <n v="0"/>
    <n v="0"/>
    <n v="0"/>
    <n v="0"/>
    <n v="0"/>
    <m/>
    <n v="0"/>
    <n v="0"/>
    <m/>
    <m/>
    <n v="1"/>
    <s v="Total of:_x000a_ •1 FTE – Manager of Community Programs_x000a_•1 FTE – Southlake@home Coordinator’s_x000a_•.5 FTE – Administrative Assistant"/>
    <n v="1.5"/>
    <n v="1"/>
    <m/>
    <s v="100%"/>
    <s v="Emergency daily rounds, bullet rounds, Longstay ALC meetings, JDR's, OH@home.  Sub-Acute Referral once accepted RM&amp;R completed"/>
    <x v="2"/>
    <m/>
    <x v="2"/>
    <m/>
    <m/>
    <x v="1"/>
    <s v="English"/>
    <x v="0"/>
    <m/>
    <m/>
    <x v="2"/>
    <m/>
    <m/>
    <x v="2"/>
    <m/>
    <m/>
    <x v="1"/>
    <m/>
    <m/>
    <x v="1"/>
    <m/>
    <m/>
    <s v="The TCU is for ALC patients who have/or require a  LTC application.  Patients have been escalated to management and determined that the patient is unable to be supported in the community due to high care needs or finances.Patient Story: I don’t think my mom would have survived if she didn’t come into the transitional care . I am so happy with the care she received."/>
    <m/>
    <s v="Yes"/>
    <s v="hmiller@southlake.ca"/>
    <m/>
    <n v="0"/>
    <n v="1"/>
  </r>
  <r>
    <s v="Asset04370"/>
    <m/>
    <m/>
    <m/>
    <m/>
    <m/>
    <x v="3"/>
    <x v="125"/>
    <m/>
    <x v="2"/>
    <m/>
    <s v="GEM"/>
    <m/>
    <x v="3"/>
    <m/>
    <x v="0"/>
    <x v="0"/>
    <m/>
    <m/>
    <m/>
    <m/>
    <m/>
    <m/>
    <n v="1361"/>
    <n v="1694"/>
    <m/>
    <m/>
    <n v="1694"/>
    <x v="0"/>
    <m/>
    <m/>
    <s v="Weekdays; Weekends"/>
    <m/>
    <m/>
    <s v="750 Great Northern Rd"/>
    <x v="64"/>
    <x v="0"/>
    <x v="136"/>
    <m/>
    <m/>
    <m/>
    <m/>
    <x v="6"/>
    <m/>
    <m/>
    <m/>
    <m/>
    <m/>
    <m/>
    <m/>
    <m/>
    <m/>
    <m/>
    <m/>
    <m/>
    <m/>
    <m/>
    <m/>
    <m/>
    <m/>
    <m/>
    <m/>
    <m/>
    <m/>
    <m/>
    <m/>
    <m/>
    <n v="4.5"/>
    <m/>
    <m/>
    <m/>
    <m/>
    <m/>
    <m/>
    <m/>
    <m/>
    <m/>
    <n v="4.5"/>
    <n v="4.5"/>
    <m/>
    <s v="100%"/>
    <s v=""/>
    <x v="2"/>
    <m/>
    <x v="2"/>
    <m/>
    <m/>
    <x v="1"/>
    <s v="English"/>
    <x v="0"/>
    <m/>
    <m/>
    <x v="2"/>
    <m/>
    <m/>
    <x v="2"/>
    <m/>
    <m/>
    <x v="1"/>
    <m/>
    <m/>
    <x v="1"/>
    <m/>
    <m/>
    <s v="Average wait time not calculated as patients are seen the same day."/>
    <m/>
    <s v="Yes"/>
    <s v="hoffem@sah.on.ca"/>
    <m/>
    <n v="0"/>
    <n v="1"/>
  </r>
  <r>
    <s v="MS057"/>
    <m/>
    <m/>
    <m/>
    <m/>
    <m/>
    <x v="3"/>
    <x v="131"/>
    <m/>
    <x v="2"/>
    <m/>
    <s v="GEM"/>
    <m/>
    <x v="3"/>
    <m/>
    <x v="0"/>
    <x v="0"/>
    <m/>
    <m/>
    <m/>
    <m/>
    <m/>
    <m/>
    <n v="571"/>
    <n v="571"/>
    <n v="204"/>
    <n v="5"/>
    <n v="780"/>
    <x v="0"/>
    <m/>
    <m/>
    <s v="Weekdays; Weekends"/>
    <m/>
    <m/>
    <s v="6 Albert Street"/>
    <x v="69"/>
    <x v="0"/>
    <x v="286"/>
    <m/>
    <m/>
    <m/>
    <m/>
    <x v="6"/>
    <m/>
    <m/>
    <m/>
    <m/>
    <m/>
    <m/>
    <m/>
    <m/>
    <m/>
    <m/>
    <m/>
    <m/>
    <m/>
    <m/>
    <m/>
    <m/>
    <m/>
    <m/>
    <m/>
    <m/>
    <m/>
    <m/>
    <m/>
    <m/>
    <m/>
    <m/>
    <m/>
    <m/>
    <m/>
    <m/>
    <m/>
    <m/>
    <m/>
    <m/>
    <n v="0"/>
    <n v="0"/>
    <m/>
    <s v=""/>
    <s v=""/>
    <x v="2"/>
    <m/>
    <x v="2"/>
    <m/>
    <m/>
    <x v="1"/>
    <s v="English"/>
    <x v="0"/>
    <m/>
    <m/>
    <x v="2"/>
    <m/>
    <m/>
    <x v="2"/>
    <m/>
    <m/>
    <x v="1"/>
    <m/>
    <m/>
    <x v="1"/>
    <m/>
    <m/>
    <m/>
    <m/>
    <s v="Yes"/>
    <s v="vlangley@wpshc.com"/>
    <m/>
    <n v="0"/>
    <n v="1"/>
  </r>
  <r>
    <s v="Asset04323"/>
    <m/>
    <m/>
    <m/>
    <m/>
    <m/>
    <x v="3"/>
    <x v="232"/>
    <m/>
    <x v="2"/>
    <m/>
    <s v="Geriatric Inpatient/ED Consult Service"/>
    <m/>
    <x v="3"/>
    <m/>
    <x v="0"/>
    <x v="0"/>
    <m/>
    <m/>
    <m/>
    <m/>
    <m/>
    <m/>
    <n v="48"/>
    <n v="240"/>
    <m/>
    <m/>
    <n v="240"/>
    <x v="0"/>
    <m/>
    <m/>
    <s v="Weekdays;"/>
    <m/>
    <m/>
    <s v="145 Government Road East Kirkland Lake"/>
    <x v="118"/>
    <x v="0"/>
    <x v="287"/>
    <m/>
    <m/>
    <m/>
    <m/>
    <x v="6"/>
    <m/>
    <m/>
    <m/>
    <m/>
    <m/>
    <m/>
    <s v="1950 hours annually (37.5 hours per week)"/>
    <m/>
    <m/>
    <m/>
    <m/>
    <m/>
    <m/>
    <m/>
    <m/>
    <m/>
    <m/>
    <m/>
    <m/>
    <m/>
    <n v="1"/>
    <m/>
    <m/>
    <m/>
    <n v="1"/>
    <m/>
    <n v="1"/>
    <m/>
    <m/>
    <m/>
    <m/>
    <m/>
    <n v="1"/>
    <s v="Patient Transitions Faciiitator"/>
    <n v="3"/>
    <n v="4"/>
    <m/>
    <s v=""/>
    <s v=""/>
    <x v="2"/>
    <m/>
    <x v="2"/>
    <m/>
    <m/>
    <x v="1"/>
    <s v="English;French"/>
    <x v="0"/>
    <m/>
    <m/>
    <x v="2"/>
    <m/>
    <m/>
    <x v="2"/>
    <m/>
    <m/>
    <x v="1"/>
    <m/>
    <m/>
    <x v="1"/>
    <m/>
    <m/>
    <m/>
    <m/>
    <s v="Yes"/>
    <s v="carolann.marcoux@blancheriverhealth.ca"/>
    <m/>
    <n v="0"/>
    <n v="1"/>
  </r>
  <r>
    <s v="MS058"/>
    <m/>
    <m/>
    <m/>
    <m/>
    <m/>
    <x v="3"/>
    <x v="233"/>
    <m/>
    <x v="2"/>
    <m/>
    <s v="GEM"/>
    <m/>
    <x v="3"/>
    <m/>
    <x v="0"/>
    <x v="0"/>
    <m/>
    <m/>
    <m/>
    <m/>
    <m/>
    <m/>
    <n v="88"/>
    <n v="0"/>
    <m/>
    <m/>
    <n v="0"/>
    <x v="0"/>
    <m/>
    <m/>
    <s v="Weekdays;"/>
    <m/>
    <m/>
    <s v="525 Causley St"/>
    <x v="119"/>
    <x v="0"/>
    <x v="288"/>
    <m/>
    <m/>
    <m/>
    <m/>
    <x v="6"/>
    <m/>
    <m/>
    <m/>
    <m/>
    <m/>
    <m/>
    <m/>
    <m/>
    <m/>
    <m/>
    <m/>
    <m/>
    <m/>
    <m/>
    <m/>
    <m/>
    <m/>
    <m/>
    <m/>
    <m/>
    <m/>
    <m/>
    <m/>
    <m/>
    <n v="2"/>
    <m/>
    <m/>
    <m/>
    <m/>
    <m/>
    <m/>
    <m/>
    <m/>
    <m/>
    <n v="2"/>
    <n v="2"/>
    <m/>
    <s v=""/>
    <s v=""/>
    <x v="2"/>
    <m/>
    <x v="2"/>
    <m/>
    <m/>
    <x v="1"/>
    <s v="English"/>
    <x v="0"/>
    <m/>
    <m/>
    <x v="2"/>
    <m/>
    <m/>
    <x v="2"/>
    <m/>
    <m/>
    <x v="1"/>
    <m/>
    <m/>
    <x v="1"/>
    <m/>
    <m/>
    <m/>
    <m/>
    <s v="Yes"/>
    <s v="ssingh@nshn.care"/>
    <m/>
    <n v="0"/>
    <n v="1"/>
  </r>
  <r>
    <s v="MS059"/>
    <m/>
    <m/>
    <m/>
    <m/>
    <m/>
    <x v="3"/>
    <x v="130"/>
    <m/>
    <x v="2"/>
    <m/>
    <s v="GEM"/>
    <m/>
    <x v="3"/>
    <m/>
    <x v="0"/>
    <x v="0"/>
    <m/>
    <m/>
    <m/>
    <m/>
    <m/>
    <m/>
    <m/>
    <n v="0"/>
    <m/>
    <m/>
    <n v="0"/>
    <x v="0"/>
    <m/>
    <m/>
    <s v=""/>
    <m/>
    <m/>
    <s v="50 College Drive"/>
    <x v="68"/>
    <x v="0"/>
    <x v="142"/>
    <m/>
    <m/>
    <m/>
    <m/>
    <x v="6"/>
    <m/>
    <m/>
    <m/>
    <m/>
    <m/>
    <m/>
    <m/>
    <m/>
    <m/>
    <m/>
    <m/>
    <m/>
    <m/>
    <m/>
    <m/>
    <m/>
    <m/>
    <m/>
    <m/>
    <m/>
    <m/>
    <m/>
    <m/>
    <m/>
    <m/>
    <m/>
    <m/>
    <m/>
    <m/>
    <m/>
    <m/>
    <m/>
    <m/>
    <m/>
    <n v="0"/>
    <n v="0"/>
    <m/>
    <s v=""/>
    <s v=""/>
    <x v="2"/>
    <m/>
    <x v="2"/>
    <m/>
    <m/>
    <x v="1"/>
    <s v="English"/>
    <x v="0"/>
    <m/>
    <m/>
    <x v="2"/>
    <m/>
    <m/>
    <x v="2"/>
    <m/>
    <m/>
    <x v="1"/>
    <m/>
    <m/>
    <x v="1"/>
    <m/>
    <m/>
    <m/>
    <m/>
    <s v="Yes"/>
    <s v="Nadine Jensen"/>
    <m/>
    <n v="0"/>
    <n v="1"/>
  </r>
  <r>
    <s v="MS060"/>
    <m/>
    <m/>
    <m/>
    <m/>
    <m/>
    <x v="3"/>
    <x v="232"/>
    <m/>
    <x v="2"/>
    <m/>
    <s v="GEM"/>
    <m/>
    <x v="3"/>
    <m/>
    <x v="0"/>
    <x v="0"/>
    <m/>
    <m/>
    <m/>
    <m/>
    <m/>
    <m/>
    <m/>
    <n v="0"/>
    <m/>
    <m/>
    <n v="0"/>
    <x v="0"/>
    <m/>
    <m/>
    <s v=""/>
    <m/>
    <m/>
    <s v="61 Fifth Street "/>
    <x v="120"/>
    <x v="0"/>
    <x v="289"/>
    <m/>
    <m/>
    <m/>
    <m/>
    <x v="6"/>
    <m/>
    <m/>
    <m/>
    <m/>
    <m/>
    <m/>
    <m/>
    <m/>
    <m/>
    <m/>
    <m/>
    <m/>
    <m/>
    <m/>
    <m/>
    <m/>
    <m/>
    <m/>
    <m/>
    <m/>
    <m/>
    <m/>
    <m/>
    <m/>
    <m/>
    <m/>
    <m/>
    <m/>
    <m/>
    <m/>
    <m/>
    <m/>
    <m/>
    <m/>
    <n v="0"/>
    <n v="0"/>
    <m/>
    <s v=""/>
    <s v=""/>
    <x v="2"/>
    <m/>
    <x v="2"/>
    <m/>
    <m/>
    <x v="1"/>
    <s v="English;French"/>
    <x v="0"/>
    <m/>
    <m/>
    <x v="2"/>
    <m/>
    <m/>
    <x v="2"/>
    <m/>
    <m/>
    <x v="1"/>
    <m/>
    <m/>
    <x v="1"/>
    <m/>
    <m/>
    <s v="This service was funded but was not able to hire a nurse, thus did not operate last fiscal"/>
    <m/>
    <s v="Yes"/>
    <s v="??"/>
    <m/>
    <n v="0"/>
    <n v="1"/>
  </r>
  <r>
    <s v="MS061"/>
    <m/>
    <m/>
    <m/>
    <m/>
    <m/>
    <x v="3"/>
    <x v="125"/>
    <m/>
    <x v="2"/>
    <m/>
    <s v="Community Geriatric Rehabilitation Team"/>
    <m/>
    <x v="3"/>
    <m/>
    <x v="14"/>
    <x v="7"/>
    <m/>
    <m/>
    <m/>
    <m/>
    <m/>
    <m/>
    <n v="75"/>
    <n v="843"/>
    <n v="263"/>
    <m/>
    <n v="1106"/>
    <x v="0"/>
    <m/>
    <m/>
    <s v="Weekdays;"/>
    <m/>
    <m/>
    <s v="341 Trunk Road"/>
    <x v="64"/>
    <x v="0"/>
    <x v="137"/>
    <m/>
    <m/>
    <m/>
    <m/>
    <x v="6"/>
    <m/>
    <m/>
    <m/>
    <m/>
    <m/>
    <m/>
    <m/>
    <m/>
    <m/>
    <m/>
    <n v="0.25"/>
    <m/>
    <m/>
    <m/>
    <n v="0.33"/>
    <m/>
    <m/>
    <m/>
    <m/>
    <m/>
    <n v="0.33"/>
    <m/>
    <m/>
    <m/>
    <m/>
    <m/>
    <n v="0.33"/>
    <m/>
    <m/>
    <m/>
    <m/>
    <m/>
    <n v="0.33"/>
    <s v="Kinesiologist"/>
    <n v="1.2400000000000002"/>
    <n v="1.57"/>
    <m/>
    <s v=""/>
    <s v=""/>
    <x v="2"/>
    <m/>
    <x v="2"/>
    <m/>
    <m/>
    <x v="1"/>
    <s v="English"/>
    <x v="0"/>
    <m/>
    <m/>
    <x v="2"/>
    <m/>
    <m/>
    <x v="2"/>
    <m/>
    <m/>
    <x v="1"/>
    <m/>
    <m/>
    <x v="1"/>
    <m/>
    <m/>
    <m/>
    <m/>
    <s v="Yes"/>
    <s v="hoffem@sah.on.ca"/>
    <m/>
    <n v="0"/>
    <n v="1"/>
  </r>
  <r>
    <s v="MS062"/>
    <m/>
    <m/>
    <m/>
    <m/>
    <m/>
    <x v="3"/>
    <x v="134"/>
    <m/>
    <x v="2"/>
    <m/>
    <s v="Geriatric Outpatient Rehabilitation Service"/>
    <m/>
    <x v="3"/>
    <m/>
    <x v="14"/>
    <x v="7"/>
    <m/>
    <m/>
    <m/>
    <m/>
    <m/>
    <m/>
    <n v="572"/>
    <n v="3949"/>
    <m/>
    <m/>
    <n v="3949"/>
    <x v="0"/>
    <m/>
    <m/>
    <s v="Weekdays;"/>
    <n v="18"/>
    <m/>
    <s v="865 Regent St"/>
    <x v="72"/>
    <x v="0"/>
    <x v="148"/>
    <m/>
    <m/>
    <m/>
    <m/>
    <x v="6"/>
    <m/>
    <m/>
    <m/>
    <m/>
    <m/>
    <m/>
    <m/>
    <m/>
    <m/>
    <n v="0.4"/>
    <n v="0.25"/>
    <m/>
    <m/>
    <m/>
    <n v="0.33"/>
    <m/>
    <m/>
    <m/>
    <m/>
    <m/>
    <n v="0.33"/>
    <m/>
    <m/>
    <m/>
    <m/>
    <m/>
    <n v="0.33"/>
    <m/>
    <m/>
    <m/>
    <m/>
    <m/>
    <n v="0.33"/>
    <s v="Kinesiologist"/>
    <n v="1.6400000000000001"/>
    <n v="1.57"/>
    <m/>
    <s v=""/>
    <s v=""/>
    <x v="2"/>
    <m/>
    <x v="2"/>
    <m/>
    <m/>
    <x v="1"/>
    <s v="English;French"/>
    <x v="0"/>
    <m/>
    <m/>
    <x v="2"/>
    <m/>
    <m/>
    <x v="2"/>
    <m/>
    <m/>
    <x v="1"/>
    <m/>
    <m/>
    <x v="1"/>
    <m/>
    <m/>
    <m/>
    <m/>
    <s v="Yes"/>
    <s v="smcewen@hsnsudbury.ca"/>
    <m/>
    <n v="0"/>
    <n v="1"/>
  </r>
  <r>
    <s v="MS063"/>
    <m/>
    <m/>
    <m/>
    <m/>
    <m/>
    <x v="3"/>
    <x v="233"/>
    <m/>
    <x v="2"/>
    <m/>
    <s v="Geriatric Day Hospital"/>
    <m/>
    <x v="3"/>
    <m/>
    <x v="14"/>
    <x v="7"/>
    <m/>
    <m/>
    <m/>
    <m/>
    <m/>
    <m/>
    <n v="44"/>
    <n v="306"/>
    <m/>
    <m/>
    <n v="306"/>
    <x v="0"/>
    <m/>
    <m/>
    <s v="Weekdays; Weekends"/>
    <m/>
    <m/>
    <s v="525 Causley St"/>
    <x v="119"/>
    <x v="0"/>
    <x v="288"/>
    <m/>
    <m/>
    <m/>
    <m/>
    <x v="6"/>
    <m/>
    <m/>
    <m/>
    <m/>
    <m/>
    <m/>
    <m/>
    <m/>
    <m/>
    <m/>
    <n v="0.5"/>
    <m/>
    <m/>
    <m/>
    <n v="0.33"/>
    <m/>
    <m/>
    <m/>
    <m/>
    <m/>
    <n v="0.33"/>
    <m/>
    <m/>
    <m/>
    <m/>
    <m/>
    <n v="0.33"/>
    <m/>
    <m/>
    <m/>
    <m/>
    <m/>
    <n v="0.33"/>
    <s v="Kinesiologist"/>
    <n v="1.4900000000000002"/>
    <n v="1.8200000000000003"/>
    <m/>
    <s v=""/>
    <s v=""/>
    <x v="2"/>
    <m/>
    <x v="2"/>
    <m/>
    <m/>
    <x v="1"/>
    <s v="English;French"/>
    <x v="0"/>
    <m/>
    <m/>
    <x v="2"/>
    <m/>
    <m/>
    <x v="2"/>
    <m/>
    <m/>
    <x v="1"/>
    <m/>
    <m/>
    <x v="1"/>
    <m/>
    <m/>
    <m/>
    <m/>
    <s v="Yes"/>
    <s v="ssingh@nshn.care"/>
    <m/>
    <n v="0"/>
    <n v="1"/>
  </r>
  <r>
    <s v="MS064"/>
    <m/>
    <m/>
    <m/>
    <m/>
    <m/>
    <x v="3"/>
    <x v="234"/>
    <m/>
    <x v="2"/>
    <m/>
    <s v="Geriatric Medicine Rehabilitation Units"/>
    <m/>
    <x v="3"/>
    <m/>
    <x v="24"/>
    <x v="1"/>
    <m/>
    <m/>
    <m/>
    <m/>
    <m/>
    <m/>
    <n v="950"/>
    <n v="0"/>
    <m/>
    <m/>
    <n v="0"/>
    <x v="0"/>
    <n v="128"/>
    <n v="98"/>
    <s v=""/>
    <m/>
    <m/>
    <s v="1140 South Bay Road"/>
    <x v="72"/>
    <x v="0"/>
    <x v="290"/>
    <m/>
    <m/>
    <m/>
    <m/>
    <x v="6"/>
    <m/>
    <m/>
    <m/>
    <m/>
    <m/>
    <m/>
    <m/>
    <m/>
    <n v="5"/>
    <n v="1"/>
    <n v="0.25"/>
    <m/>
    <m/>
    <m/>
    <n v="0.33"/>
    <n v="6"/>
    <n v="2"/>
    <m/>
    <m/>
    <n v="1"/>
    <n v="6"/>
    <m/>
    <n v="12"/>
    <n v="0"/>
    <n v="20"/>
    <n v="70"/>
    <n v="0.33"/>
    <m/>
    <n v="1"/>
    <n v="4"/>
    <m/>
    <m/>
    <n v="6"/>
    <s v="2 Chaplains. 4 Behavioural Resource Clinicians"/>
    <n v="128.91"/>
    <n v="116.91"/>
    <m/>
    <s v=""/>
    <s v=""/>
    <x v="2"/>
    <m/>
    <x v="2"/>
    <m/>
    <m/>
    <x v="1"/>
    <s v="English;French"/>
    <x v="0"/>
    <m/>
    <m/>
    <x v="2"/>
    <m/>
    <m/>
    <x v="2"/>
    <m/>
    <m/>
    <x v="1"/>
    <m/>
    <m/>
    <x v="1"/>
    <m/>
    <m/>
    <m/>
    <m/>
    <s v="Yes"/>
    <s v="vlejambe@sjsudbury.com"/>
    <m/>
    <n v="0"/>
    <n v="1"/>
  </r>
  <r>
    <s v="MS065"/>
    <m/>
    <m/>
    <m/>
    <m/>
    <m/>
    <x v="3"/>
    <x v="125"/>
    <m/>
    <x v="2"/>
    <m/>
    <s v="Short Term Complex Medical  Unit"/>
    <m/>
    <x v="3"/>
    <m/>
    <x v="51"/>
    <x v="1"/>
    <m/>
    <m/>
    <m/>
    <m/>
    <m/>
    <m/>
    <n v="225"/>
    <n v="0"/>
    <m/>
    <m/>
    <n v="0"/>
    <x v="0"/>
    <n v="26"/>
    <n v="92"/>
    <s v=""/>
    <m/>
    <m/>
    <s v="750 Great Northern Rd"/>
    <x v="64"/>
    <x v="0"/>
    <x v="136"/>
    <m/>
    <m/>
    <m/>
    <m/>
    <x v="6"/>
    <m/>
    <m/>
    <m/>
    <m/>
    <m/>
    <m/>
    <m/>
    <m/>
    <n v="1.26"/>
    <n v="0.8"/>
    <n v="0.5"/>
    <m/>
    <m/>
    <m/>
    <n v="0.2"/>
    <n v="1"/>
    <n v="2"/>
    <m/>
    <n v="4.2"/>
    <m/>
    <n v="1"/>
    <n v="2"/>
    <m/>
    <m/>
    <m/>
    <n v="16.8"/>
    <n v="1"/>
    <m/>
    <n v="0.1"/>
    <n v="1.63"/>
    <m/>
    <m/>
    <n v="1.3"/>
    <s v="1 Discharge Planner, CDA 0.3"/>
    <n v="32.49"/>
    <n v="31.73"/>
    <m/>
    <s v=""/>
    <s v=""/>
    <x v="2"/>
    <m/>
    <x v="2"/>
    <m/>
    <m/>
    <x v="1"/>
    <s v="English;French"/>
    <x v="0"/>
    <m/>
    <m/>
    <x v="2"/>
    <m/>
    <m/>
    <x v="2"/>
    <m/>
    <m/>
    <x v="1"/>
    <m/>
    <m/>
    <x v="1"/>
    <m/>
    <m/>
    <m/>
    <m/>
    <s v="Yes"/>
    <s v="jonesh@sah.on.ca"/>
    <m/>
    <n v="0"/>
    <n v="1"/>
  </r>
  <r>
    <s v="MS066"/>
    <m/>
    <m/>
    <m/>
    <m/>
    <m/>
    <x v="3"/>
    <x v="235"/>
    <m/>
    <x v="2"/>
    <m/>
    <s v="Geriatric Medicine Clinic  - Hearst"/>
    <m/>
    <x v="3"/>
    <m/>
    <x v="3"/>
    <x v="3"/>
    <m/>
    <m/>
    <m/>
    <m/>
    <m/>
    <m/>
    <n v="35"/>
    <n v="124"/>
    <m/>
    <m/>
    <n v="124"/>
    <x v="0"/>
    <m/>
    <m/>
    <s v="Weekdays;"/>
    <n v="26"/>
    <m/>
    <s v="1403 rue Edward,  C.P. / P.O. Box 2260"/>
    <x v="121"/>
    <x v="0"/>
    <x v="291"/>
    <m/>
    <m/>
    <m/>
    <m/>
    <x v="6"/>
    <m/>
    <m/>
    <m/>
    <m/>
    <m/>
    <m/>
    <m/>
    <m/>
    <m/>
    <n v="0.08"/>
    <m/>
    <m/>
    <m/>
    <m/>
    <n v="0.33"/>
    <m/>
    <m/>
    <m/>
    <m/>
    <m/>
    <m/>
    <m/>
    <m/>
    <m/>
    <m/>
    <m/>
    <m/>
    <m/>
    <m/>
    <m/>
    <m/>
    <m/>
    <n v="0.5"/>
    <m/>
    <n v="0.41000000000000003"/>
    <n v="0.83000000000000007"/>
    <m/>
    <s v=""/>
    <s v=""/>
    <x v="2"/>
    <m/>
    <x v="2"/>
    <m/>
    <m/>
    <x v="1"/>
    <s v="English;French"/>
    <x v="0"/>
    <m/>
    <m/>
    <x v="2"/>
    <m/>
    <m/>
    <x v="2"/>
    <m/>
    <m/>
    <x v="1"/>
    <m/>
    <m/>
    <x v="1"/>
    <m/>
    <m/>
    <m/>
    <m/>
    <s v="Yes"/>
    <s v="smcewen@hsnsudbury.ca"/>
    <m/>
    <n v="0"/>
    <n v="1"/>
  </r>
  <r>
    <s v="MS067"/>
    <m/>
    <m/>
    <m/>
    <m/>
    <m/>
    <x v="3"/>
    <x v="136"/>
    <m/>
    <x v="2"/>
    <m/>
    <s v="Geriatric Medicine Clinic - Sudbury"/>
    <m/>
    <x v="3"/>
    <m/>
    <x v="3"/>
    <x v="3"/>
    <m/>
    <m/>
    <m/>
    <m/>
    <m/>
    <m/>
    <n v="1086"/>
    <n v="3988"/>
    <m/>
    <m/>
    <n v="3988"/>
    <x v="0"/>
    <m/>
    <m/>
    <s v="Weekdays;"/>
    <n v="187"/>
    <m/>
    <s v="960D Notre Dame Ave"/>
    <x v="72"/>
    <x v="0"/>
    <x v="150"/>
    <m/>
    <m/>
    <m/>
    <m/>
    <x v="6"/>
    <m/>
    <m/>
    <m/>
    <m/>
    <m/>
    <m/>
    <m/>
    <m/>
    <m/>
    <n v="0.9"/>
    <m/>
    <n v="0.5"/>
    <m/>
    <m/>
    <n v="0.33"/>
    <m/>
    <m/>
    <m/>
    <m/>
    <m/>
    <m/>
    <m/>
    <m/>
    <n v="1"/>
    <m/>
    <m/>
    <m/>
    <m/>
    <m/>
    <m/>
    <m/>
    <m/>
    <n v="1"/>
    <m/>
    <n v="2.73"/>
    <n v="2.33"/>
    <m/>
    <s v=""/>
    <s v=""/>
    <x v="2"/>
    <m/>
    <x v="2"/>
    <m/>
    <m/>
    <x v="1"/>
    <s v="English;French"/>
    <x v="0"/>
    <m/>
    <m/>
    <x v="2"/>
    <m/>
    <m/>
    <x v="2"/>
    <m/>
    <m/>
    <x v="1"/>
    <m/>
    <m/>
    <x v="1"/>
    <m/>
    <m/>
    <m/>
    <m/>
    <s v="Yes"/>
    <s v="smcewen@hsnsudbury.ca"/>
    <m/>
    <n v="0"/>
    <n v="1"/>
  </r>
  <r>
    <s v="MS068"/>
    <m/>
    <m/>
    <m/>
    <m/>
    <m/>
    <x v="3"/>
    <x v="136"/>
    <m/>
    <x v="2"/>
    <m/>
    <s v="Geriatric Medicine Clinic – Parry Sound "/>
    <m/>
    <x v="3"/>
    <m/>
    <x v="3"/>
    <x v="3"/>
    <m/>
    <m/>
    <m/>
    <m/>
    <m/>
    <m/>
    <n v="132"/>
    <n v="434"/>
    <m/>
    <m/>
    <n v="434"/>
    <x v="0"/>
    <m/>
    <m/>
    <s v="Weekdays;"/>
    <n v="187"/>
    <m/>
    <s v="21 William Street"/>
    <x v="69"/>
    <x v="0"/>
    <x v="292"/>
    <m/>
    <m/>
    <m/>
    <m/>
    <x v="6"/>
    <m/>
    <m/>
    <m/>
    <m/>
    <m/>
    <m/>
    <m/>
    <m/>
    <m/>
    <n v="0.1"/>
    <m/>
    <m/>
    <m/>
    <m/>
    <m/>
    <m/>
    <m/>
    <m/>
    <m/>
    <m/>
    <m/>
    <m/>
    <m/>
    <m/>
    <m/>
    <m/>
    <m/>
    <m/>
    <m/>
    <m/>
    <m/>
    <m/>
    <m/>
    <m/>
    <n v="0.1"/>
    <n v="0"/>
    <m/>
    <s v=""/>
    <s v=""/>
    <x v="2"/>
    <m/>
    <x v="2"/>
    <m/>
    <m/>
    <x v="1"/>
    <s v="English"/>
    <x v="0"/>
    <m/>
    <m/>
    <x v="2"/>
    <m/>
    <m/>
    <x v="2"/>
    <m/>
    <m/>
    <x v="1"/>
    <m/>
    <m/>
    <x v="1"/>
    <m/>
    <m/>
    <m/>
    <m/>
    <s v="Yes"/>
    <s v="smcewen@hsnsudbury.ca"/>
    <m/>
    <n v="0"/>
    <n v="1"/>
  </r>
  <r>
    <s v="MS069"/>
    <m/>
    <m/>
    <m/>
    <m/>
    <m/>
    <x v="3"/>
    <x v="236"/>
    <m/>
    <x v="2"/>
    <m/>
    <s v="Geriatric Medicine Clinic - Elliot Lake"/>
    <m/>
    <x v="3"/>
    <m/>
    <x v="3"/>
    <x v="3"/>
    <m/>
    <m/>
    <m/>
    <m/>
    <m/>
    <m/>
    <n v="179"/>
    <n v="562"/>
    <m/>
    <m/>
    <n v="562"/>
    <x v="0"/>
    <m/>
    <m/>
    <s v="Weekdays;"/>
    <n v="352"/>
    <m/>
    <s v="31 Nova Scotia Walk"/>
    <x v="70"/>
    <x v="0"/>
    <x v="293"/>
    <m/>
    <m/>
    <m/>
    <m/>
    <x v="6"/>
    <m/>
    <m/>
    <m/>
    <m/>
    <m/>
    <m/>
    <m/>
    <m/>
    <m/>
    <n v="0.2"/>
    <m/>
    <m/>
    <m/>
    <m/>
    <m/>
    <m/>
    <m/>
    <m/>
    <m/>
    <m/>
    <m/>
    <m/>
    <m/>
    <m/>
    <m/>
    <m/>
    <m/>
    <m/>
    <m/>
    <m/>
    <m/>
    <m/>
    <n v="1"/>
    <m/>
    <n v="0.2"/>
    <n v="1"/>
    <m/>
    <s v=""/>
    <s v=""/>
    <x v="2"/>
    <m/>
    <x v="2"/>
    <m/>
    <m/>
    <x v="1"/>
    <s v="English"/>
    <x v="0"/>
    <m/>
    <m/>
    <x v="2"/>
    <m/>
    <m/>
    <x v="2"/>
    <m/>
    <m/>
    <x v="1"/>
    <m/>
    <m/>
    <x v="1"/>
    <m/>
    <m/>
    <m/>
    <m/>
    <s v="Yes"/>
    <s v="smcewen@hsnsudbury.ca"/>
    <m/>
    <n v="0"/>
    <n v="1"/>
  </r>
  <r>
    <s v="MS070"/>
    <m/>
    <m/>
    <m/>
    <m/>
    <m/>
    <x v="3"/>
    <x v="127"/>
    <m/>
    <x v="2"/>
    <m/>
    <s v="Geriatric Medicine Clinic -  Timmins"/>
    <m/>
    <x v="3"/>
    <m/>
    <x v="3"/>
    <x v="3"/>
    <m/>
    <m/>
    <m/>
    <m/>
    <m/>
    <m/>
    <n v="169"/>
    <n v="1483"/>
    <m/>
    <m/>
    <n v="1483"/>
    <x v="0"/>
    <m/>
    <m/>
    <s v="Weekdays;"/>
    <m/>
    <m/>
    <s v="200-123 Third Ave"/>
    <x v="66"/>
    <x v="0"/>
    <x v="139"/>
    <m/>
    <m/>
    <m/>
    <m/>
    <x v="6"/>
    <m/>
    <m/>
    <m/>
    <m/>
    <m/>
    <m/>
    <m/>
    <m/>
    <m/>
    <n v="0.4"/>
    <m/>
    <m/>
    <m/>
    <m/>
    <m/>
    <m/>
    <m/>
    <m/>
    <m/>
    <m/>
    <m/>
    <m/>
    <m/>
    <m/>
    <m/>
    <m/>
    <m/>
    <m/>
    <m/>
    <m/>
    <m/>
    <m/>
    <n v="5"/>
    <m/>
    <n v="0.4"/>
    <n v="5"/>
    <m/>
    <s v=""/>
    <s v=""/>
    <x v="2"/>
    <m/>
    <x v="2"/>
    <m/>
    <m/>
    <x v="1"/>
    <s v="English;French"/>
    <x v="0"/>
    <m/>
    <m/>
    <x v="2"/>
    <m/>
    <m/>
    <x v="2"/>
    <m/>
    <m/>
    <x v="1"/>
    <m/>
    <m/>
    <x v="1"/>
    <m/>
    <m/>
    <m/>
    <m/>
    <s v="Yes"/>
    <s v="smcewen@hsnsudbury.ca"/>
    <m/>
    <n v="0"/>
    <n v="1"/>
  </r>
  <r>
    <s v="MS071"/>
    <m/>
    <m/>
    <m/>
    <m/>
    <m/>
    <x v="3"/>
    <x v="137"/>
    <m/>
    <x v="2"/>
    <m/>
    <s v="Geriatric Medicine Clinic - Temiskaming"/>
    <m/>
    <x v="3"/>
    <m/>
    <x v="3"/>
    <x v="3"/>
    <m/>
    <m/>
    <m/>
    <m/>
    <m/>
    <m/>
    <n v="151"/>
    <n v="471"/>
    <m/>
    <m/>
    <n v="471"/>
    <x v="0"/>
    <m/>
    <m/>
    <s v="Weekdays;"/>
    <n v="187"/>
    <m/>
    <s v="240 Shepherdson Road"/>
    <x v="73"/>
    <x v="0"/>
    <x v="151"/>
    <m/>
    <m/>
    <m/>
    <m/>
    <x v="6"/>
    <m/>
    <m/>
    <m/>
    <m/>
    <m/>
    <m/>
    <m/>
    <m/>
    <m/>
    <n v="0.1"/>
    <m/>
    <m/>
    <m/>
    <m/>
    <m/>
    <m/>
    <m/>
    <m/>
    <m/>
    <m/>
    <m/>
    <m/>
    <m/>
    <m/>
    <m/>
    <m/>
    <m/>
    <m/>
    <m/>
    <m/>
    <m/>
    <m/>
    <n v="2"/>
    <m/>
    <n v="0.1"/>
    <n v="2"/>
    <m/>
    <s v=""/>
    <s v=""/>
    <x v="2"/>
    <m/>
    <x v="2"/>
    <m/>
    <m/>
    <x v="1"/>
    <s v="English;French"/>
    <x v="0"/>
    <m/>
    <m/>
    <x v="2"/>
    <m/>
    <m/>
    <x v="2"/>
    <m/>
    <m/>
    <x v="1"/>
    <m/>
    <m/>
    <x v="1"/>
    <m/>
    <m/>
    <m/>
    <m/>
    <s v="Yes"/>
    <s v="smcewen@hsnsudbury.ca"/>
    <m/>
    <n v="0"/>
    <n v="1"/>
  </r>
  <r>
    <s v="MS072"/>
    <m/>
    <m/>
    <m/>
    <m/>
    <m/>
    <x v="3"/>
    <x v="136"/>
    <m/>
    <x v="2"/>
    <m/>
    <s v="Geriatric Medicine Outreach - Nipissing"/>
    <m/>
    <x v="3"/>
    <m/>
    <x v="3"/>
    <x v="3"/>
    <m/>
    <m/>
    <m/>
    <m/>
    <m/>
    <m/>
    <m/>
    <n v="0"/>
    <m/>
    <m/>
    <n v="0"/>
    <x v="0"/>
    <m/>
    <m/>
    <s v="Weekdays;"/>
    <m/>
    <m/>
    <s v="960D Notre Dame Ave"/>
    <x v="72"/>
    <x v="0"/>
    <x v="150"/>
    <m/>
    <m/>
    <m/>
    <m/>
    <x v="6"/>
    <m/>
    <m/>
    <m/>
    <m/>
    <m/>
    <m/>
    <m/>
    <m/>
    <m/>
    <m/>
    <m/>
    <n v="0.05"/>
    <m/>
    <m/>
    <m/>
    <m/>
    <m/>
    <m/>
    <m/>
    <m/>
    <m/>
    <m/>
    <m/>
    <m/>
    <m/>
    <m/>
    <m/>
    <m/>
    <m/>
    <m/>
    <m/>
    <m/>
    <m/>
    <m/>
    <n v="0.05"/>
    <n v="0"/>
    <m/>
    <s v=""/>
    <s v=""/>
    <x v="2"/>
    <m/>
    <x v="2"/>
    <m/>
    <m/>
    <x v="1"/>
    <s v="English"/>
    <x v="0"/>
    <m/>
    <m/>
    <x v="2"/>
    <m/>
    <m/>
    <x v="2"/>
    <m/>
    <m/>
    <x v="1"/>
    <m/>
    <m/>
    <x v="1"/>
    <m/>
    <m/>
    <s v="This outreach service wrapped up in 2023-24, transitioned to a clinic run by North Bay Regional Health Centre"/>
    <m/>
    <s v="Yes"/>
    <s v="smcewen@hsnsudbury.ca"/>
    <m/>
    <n v="0"/>
    <n v="1"/>
  </r>
  <r>
    <s v="MS073"/>
    <m/>
    <m/>
    <m/>
    <m/>
    <m/>
    <x v="3"/>
    <x v="125"/>
    <m/>
    <x v="2"/>
    <m/>
    <s v="Algoma Geriatric Clinic"/>
    <m/>
    <x v="3"/>
    <m/>
    <x v="3"/>
    <x v="3"/>
    <m/>
    <m/>
    <m/>
    <m/>
    <m/>
    <m/>
    <n v="878"/>
    <n v="2702"/>
    <n v="1603"/>
    <m/>
    <n v="4305"/>
    <x v="0"/>
    <m/>
    <m/>
    <s v="Weekdays;"/>
    <n v="155"/>
    <m/>
    <s v="341 Trunk Road"/>
    <x v="64"/>
    <x v="0"/>
    <x v="137"/>
    <m/>
    <m/>
    <m/>
    <m/>
    <x v="6"/>
    <m/>
    <m/>
    <m/>
    <m/>
    <m/>
    <m/>
    <m/>
    <m/>
    <n v="1.5"/>
    <m/>
    <m/>
    <n v="0.75"/>
    <m/>
    <m/>
    <m/>
    <n v="0.75"/>
    <m/>
    <m/>
    <m/>
    <n v="4.4999999999999998E-2"/>
    <n v="0.75"/>
    <m/>
    <m/>
    <m/>
    <n v="1.5"/>
    <n v="1"/>
    <n v="1"/>
    <m/>
    <m/>
    <m/>
    <m/>
    <m/>
    <n v="1.25"/>
    <m/>
    <n v="7.2949999999999999"/>
    <n v="6.2949999999999999"/>
    <m/>
    <s v=""/>
    <s v=""/>
    <x v="2"/>
    <m/>
    <x v="2"/>
    <m/>
    <m/>
    <x v="1"/>
    <s v="English"/>
    <x v="0"/>
    <m/>
    <m/>
    <x v="2"/>
    <m/>
    <m/>
    <x v="2"/>
    <m/>
    <m/>
    <x v="1"/>
    <m/>
    <m/>
    <x v="1"/>
    <m/>
    <m/>
    <s v="Community paramedicine referrals are accepted via medical directive. Average wait time in days identified is for the Algoma Geriatric Clinic visits and is not considering any wait time for discipline specific referrals.  # of available appointments is an approximation as this was not being collected and length of the appointments vary based on the needs of each patient."/>
    <m/>
    <s v="Yes"/>
    <s v="hoffem@sah.on.ca"/>
    <m/>
    <n v="0"/>
    <n v="1"/>
  </r>
  <r>
    <s v="MS074"/>
    <m/>
    <m/>
    <m/>
    <m/>
    <m/>
    <x v="3"/>
    <x v="129"/>
    <m/>
    <x v="2"/>
    <m/>
    <s v="Geriatric Medicine Outreach - James Bay"/>
    <m/>
    <x v="3"/>
    <m/>
    <x v="3"/>
    <x v="3"/>
    <m/>
    <m/>
    <m/>
    <m/>
    <m/>
    <m/>
    <n v="21"/>
    <n v="0"/>
    <m/>
    <m/>
    <n v="0"/>
    <x v="0"/>
    <m/>
    <m/>
    <s v=""/>
    <m/>
    <m/>
    <s v="PO Box 664, 19 Hospital Drive"/>
    <x v="67"/>
    <x v="0"/>
    <x v="293"/>
    <m/>
    <m/>
    <m/>
    <m/>
    <x v="6"/>
    <m/>
    <m/>
    <m/>
    <m/>
    <m/>
    <m/>
    <m/>
    <m/>
    <m/>
    <m/>
    <m/>
    <n v="0.05"/>
    <m/>
    <m/>
    <m/>
    <m/>
    <m/>
    <m/>
    <m/>
    <m/>
    <m/>
    <m/>
    <m/>
    <m/>
    <m/>
    <m/>
    <m/>
    <m/>
    <m/>
    <m/>
    <m/>
    <m/>
    <n v="0.8"/>
    <m/>
    <n v="0.05"/>
    <n v="0.8"/>
    <m/>
    <s v=""/>
    <s v=""/>
    <x v="2"/>
    <m/>
    <x v="2"/>
    <m/>
    <m/>
    <x v="1"/>
    <s v="English;French"/>
    <x v="0"/>
    <m/>
    <m/>
    <x v="2"/>
    <m/>
    <m/>
    <x v="2"/>
    <m/>
    <m/>
    <x v="1"/>
    <m/>
    <m/>
    <x v="1"/>
    <m/>
    <m/>
    <s v="Service provided for 4-5 days at a time, 4 to 5 times per year. GA sees people in the interim. "/>
    <m/>
    <s v="Yes"/>
    <s v="smcewen@hsnsudbury.ca"/>
    <m/>
    <n v="0"/>
    <n v="1"/>
  </r>
  <r>
    <s v="MS075"/>
    <m/>
    <m/>
    <m/>
    <m/>
    <m/>
    <x v="3"/>
    <x v="237"/>
    <m/>
    <x v="2"/>
    <m/>
    <s v="Geriatric Medicine Clinic Kapuskasing"/>
    <m/>
    <x v="3"/>
    <m/>
    <x v="3"/>
    <x v="3"/>
    <m/>
    <m/>
    <m/>
    <m/>
    <m/>
    <m/>
    <m/>
    <n v="0"/>
    <m/>
    <m/>
    <n v="0"/>
    <x v="0"/>
    <m/>
    <m/>
    <s v=""/>
    <m/>
    <m/>
    <s v="27 Kolb Ave."/>
    <x v="65"/>
    <x v="0"/>
    <x v="294"/>
    <m/>
    <m/>
    <m/>
    <m/>
    <x v="6"/>
    <m/>
    <m/>
    <m/>
    <m/>
    <m/>
    <m/>
    <m/>
    <m/>
    <m/>
    <m/>
    <m/>
    <m/>
    <m/>
    <m/>
    <m/>
    <m/>
    <m/>
    <m/>
    <m/>
    <m/>
    <m/>
    <m/>
    <m/>
    <m/>
    <m/>
    <m/>
    <m/>
    <m/>
    <m/>
    <m/>
    <m/>
    <m/>
    <m/>
    <m/>
    <n v="0"/>
    <n v="0"/>
    <m/>
    <s v=""/>
    <s v=""/>
    <x v="2"/>
    <m/>
    <x v="2"/>
    <m/>
    <m/>
    <x v="1"/>
    <s v="English;French"/>
    <x v="0"/>
    <m/>
    <m/>
    <x v="2"/>
    <m/>
    <m/>
    <x v="2"/>
    <m/>
    <m/>
    <x v="1"/>
    <m/>
    <m/>
    <x v="1"/>
    <m/>
    <m/>
    <s v="Data embedded with Hearst Data"/>
    <m/>
    <s v="Yes"/>
    <s v="smcewen@hsnsudbury.ca"/>
    <m/>
    <n v="0"/>
    <n v="1"/>
  </r>
  <r>
    <s v="MS076"/>
    <m/>
    <m/>
    <m/>
    <m/>
    <m/>
    <x v="3"/>
    <x v="125"/>
    <m/>
    <x v="2"/>
    <m/>
    <s v="Geriatric Assessors- Family Health Teams"/>
    <m/>
    <x v="3"/>
    <m/>
    <x v="9"/>
    <x v="3"/>
    <m/>
    <m/>
    <m/>
    <m/>
    <m/>
    <m/>
    <n v="78"/>
    <n v="416"/>
    <n v="282"/>
    <m/>
    <n v="698"/>
    <x v="0"/>
    <m/>
    <m/>
    <s v="Weekdays;"/>
    <m/>
    <m/>
    <s v="750 Great Northern Rd"/>
    <x v="64"/>
    <x v="0"/>
    <x v="136"/>
    <m/>
    <m/>
    <m/>
    <m/>
    <x v="6"/>
    <m/>
    <m/>
    <m/>
    <m/>
    <m/>
    <m/>
    <m/>
    <m/>
    <m/>
    <m/>
    <m/>
    <m/>
    <m/>
    <m/>
    <m/>
    <m/>
    <m/>
    <m/>
    <m/>
    <m/>
    <m/>
    <m/>
    <m/>
    <m/>
    <m/>
    <m/>
    <m/>
    <m/>
    <m/>
    <m/>
    <m/>
    <m/>
    <n v="1.48"/>
    <m/>
    <n v="0"/>
    <n v="1.48"/>
    <m/>
    <s v=""/>
    <s v=""/>
    <x v="2"/>
    <m/>
    <x v="2"/>
    <m/>
    <m/>
    <x v="1"/>
    <s v="English"/>
    <x v="0"/>
    <m/>
    <m/>
    <x v="2"/>
    <m/>
    <m/>
    <x v="2"/>
    <m/>
    <m/>
    <x v="1"/>
    <m/>
    <m/>
    <x v="1"/>
    <m/>
    <m/>
    <s v="Service began during this fiscal year. Primary care coverage provided mainly by locum physicians which impacted referrals received. Much time spent on education, orientation and building the program.  # of availabe appointments is an approximation as this was not being collected."/>
    <m/>
    <s v="Yes"/>
    <s v="hoffem@sah.on.ca"/>
    <m/>
    <n v="0"/>
    <n v="1"/>
  </r>
  <r>
    <s v="MS077"/>
    <m/>
    <m/>
    <m/>
    <m/>
    <m/>
    <x v="3"/>
    <x v="238"/>
    <m/>
    <x v="2"/>
    <m/>
    <s v="Seniors Mental Health"/>
    <m/>
    <x v="3"/>
    <m/>
    <x v="7"/>
    <x v="8"/>
    <m/>
    <m/>
    <m/>
    <m/>
    <m/>
    <m/>
    <n v="108"/>
    <n v="440"/>
    <n v="171"/>
    <n v="37"/>
    <n v="648"/>
    <x v="0"/>
    <m/>
    <m/>
    <s v="Weekdays;"/>
    <n v="33"/>
    <m/>
    <s v="29 Byng Ave"/>
    <x v="65"/>
    <x v="0"/>
    <x v="295"/>
    <m/>
    <m/>
    <m/>
    <m/>
    <x v="6"/>
    <m/>
    <m/>
    <m/>
    <m/>
    <m/>
    <m/>
    <m/>
    <m/>
    <m/>
    <m/>
    <m/>
    <m/>
    <n v="0.04"/>
    <m/>
    <m/>
    <m/>
    <m/>
    <m/>
    <m/>
    <m/>
    <m/>
    <m/>
    <m/>
    <m/>
    <m/>
    <m/>
    <m/>
    <m/>
    <m/>
    <m/>
    <m/>
    <m/>
    <m/>
    <m/>
    <n v="0.04"/>
    <n v="0"/>
    <m/>
    <s v=""/>
    <s v=""/>
    <x v="2"/>
    <m/>
    <x v="2"/>
    <m/>
    <m/>
    <x v="1"/>
    <s v="English;French"/>
    <x v="0"/>
    <m/>
    <m/>
    <x v="2"/>
    <m/>
    <m/>
    <x v="2"/>
    <m/>
    <m/>
    <x v="1"/>
    <m/>
    <m/>
    <x v="1"/>
    <m/>
    <m/>
    <m/>
    <m/>
    <s v="Yes"/>
    <s v="simon.dubosq@hkscounselling.ca"/>
    <m/>
    <n v="0"/>
    <n v="1"/>
  </r>
  <r>
    <s v="MS078"/>
    <m/>
    <m/>
    <m/>
    <m/>
    <m/>
    <x v="3"/>
    <x v="239"/>
    <m/>
    <x v="2"/>
    <m/>
    <s v="Senior's Mental Health Parry Sound"/>
    <m/>
    <x v="3"/>
    <m/>
    <x v="7"/>
    <x v="8"/>
    <m/>
    <m/>
    <m/>
    <m/>
    <m/>
    <m/>
    <m/>
    <n v="0"/>
    <m/>
    <m/>
    <n v="0"/>
    <x v="0"/>
    <m/>
    <m/>
    <s v=""/>
    <m/>
    <m/>
    <s v="60 James Street 2nd Floor"/>
    <x v="69"/>
    <x v="0"/>
    <x v="296"/>
    <m/>
    <m/>
    <m/>
    <m/>
    <x v="6"/>
    <m/>
    <m/>
    <m/>
    <m/>
    <m/>
    <m/>
    <m/>
    <m/>
    <m/>
    <m/>
    <m/>
    <m/>
    <m/>
    <m/>
    <m/>
    <m/>
    <m/>
    <m/>
    <m/>
    <m/>
    <m/>
    <m/>
    <m/>
    <m/>
    <m/>
    <m/>
    <m/>
    <m/>
    <m/>
    <m/>
    <m/>
    <m/>
    <m/>
    <m/>
    <n v="0"/>
    <n v="0"/>
    <m/>
    <s v=""/>
    <s v=""/>
    <x v="2"/>
    <m/>
    <x v="2"/>
    <m/>
    <m/>
    <x v="1"/>
    <s v="English"/>
    <x v="0"/>
    <m/>
    <m/>
    <x v="2"/>
    <m/>
    <m/>
    <x v="2"/>
    <m/>
    <m/>
    <x v="1"/>
    <m/>
    <m/>
    <x v="1"/>
    <m/>
    <m/>
    <m/>
    <m/>
    <s v="Yes"/>
    <s v="Amanda Pyykko"/>
    <m/>
    <n v="0"/>
    <n v="1"/>
  </r>
  <r>
    <s v="MS079"/>
    <m/>
    <m/>
    <m/>
    <m/>
    <m/>
    <x v="3"/>
    <x v="132"/>
    <m/>
    <x v="2"/>
    <m/>
    <s v="Senior's Mental Health Outreach Nurse"/>
    <m/>
    <x v="3"/>
    <m/>
    <x v="7"/>
    <x v="8"/>
    <m/>
    <m/>
    <m/>
    <m/>
    <m/>
    <m/>
    <n v="194"/>
    <n v="530"/>
    <n v="306"/>
    <n v="3"/>
    <n v="839"/>
    <x v="0"/>
    <m/>
    <m/>
    <s v="Weekdays;"/>
    <n v="12"/>
    <m/>
    <s v="10 Paris Drive, Unit #6"/>
    <x v="70"/>
    <x v="0"/>
    <x v="145"/>
    <m/>
    <m/>
    <m/>
    <m/>
    <x v="6"/>
    <m/>
    <m/>
    <m/>
    <m/>
    <m/>
    <m/>
    <m/>
    <m/>
    <m/>
    <m/>
    <m/>
    <m/>
    <m/>
    <m/>
    <m/>
    <m/>
    <m/>
    <m/>
    <m/>
    <m/>
    <m/>
    <m/>
    <m/>
    <m/>
    <m/>
    <m/>
    <m/>
    <m/>
    <m/>
    <m/>
    <m/>
    <m/>
    <m/>
    <m/>
    <n v="0"/>
    <n v="0"/>
    <m/>
    <s v=""/>
    <s v=""/>
    <x v="2"/>
    <m/>
    <x v="2"/>
    <m/>
    <m/>
    <x v="1"/>
    <s v="English;French"/>
    <x v="0"/>
    <m/>
    <m/>
    <x v="2"/>
    <m/>
    <m/>
    <x v="2"/>
    <m/>
    <m/>
    <x v="1"/>
    <m/>
    <m/>
    <x v="1"/>
    <m/>
    <m/>
    <s v="Note this service also covers the North Shore (Blind River and Thessalon), part of Algoma sub-region"/>
    <m/>
    <s v="Yes"/>
    <s v="smhp@nscss.com"/>
    <m/>
    <n v="0"/>
    <n v="1"/>
  </r>
  <r>
    <s v="MS080"/>
    <m/>
    <m/>
    <m/>
    <m/>
    <m/>
    <x v="3"/>
    <x v="134"/>
    <m/>
    <x v="2"/>
    <m/>
    <s v="Geriatric Mental Health Outreach Service"/>
    <m/>
    <x v="3"/>
    <m/>
    <x v="7"/>
    <x v="8"/>
    <m/>
    <m/>
    <m/>
    <m/>
    <m/>
    <m/>
    <n v="296"/>
    <n v="1683"/>
    <n v="1010"/>
    <n v="7"/>
    <n v="2700"/>
    <x v="0"/>
    <m/>
    <m/>
    <s v="Weekdays;"/>
    <n v="72"/>
    <m/>
    <s v="865 Regent St"/>
    <x v="72"/>
    <x v="0"/>
    <x v="148"/>
    <m/>
    <m/>
    <m/>
    <m/>
    <x v="6"/>
    <m/>
    <m/>
    <m/>
    <m/>
    <m/>
    <m/>
    <m/>
    <m/>
    <n v="0.4"/>
    <m/>
    <m/>
    <m/>
    <n v="7.0000000000000007E-2"/>
    <m/>
    <m/>
    <m/>
    <m/>
    <m/>
    <m/>
    <m/>
    <m/>
    <m/>
    <m/>
    <m/>
    <n v="1"/>
    <m/>
    <n v="2"/>
    <m/>
    <m/>
    <m/>
    <m/>
    <m/>
    <m/>
    <m/>
    <n v="3.4699999999999998"/>
    <n v="3"/>
    <m/>
    <s v=""/>
    <s v=""/>
    <x v="2"/>
    <m/>
    <x v="2"/>
    <m/>
    <m/>
    <x v="1"/>
    <s v="English"/>
    <x v="0"/>
    <m/>
    <m/>
    <x v="2"/>
    <m/>
    <m/>
    <x v="2"/>
    <m/>
    <m/>
    <x v="1"/>
    <m/>
    <m/>
    <x v="1"/>
    <m/>
    <m/>
    <m/>
    <m/>
    <s v="Yes"/>
    <s v="smcewen@hsnsudbury.ca"/>
    <m/>
    <n v="0"/>
    <n v="1"/>
  </r>
  <r>
    <s v="MS081"/>
    <m/>
    <m/>
    <m/>
    <m/>
    <m/>
    <x v="3"/>
    <x v="133"/>
    <m/>
    <x v="2"/>
    <m/>
    <s v="Geriatric Mental Health Outreach Service Manitoulin"/>
    <m/>
    <x v="3"/>
    <m/>
    <x v="7"/>
    <x v="8"/>
    <m/>
    <m/>
    <m/>
    <m/>
    <m/>
    <m/>
    <n v="57"/>
    <n v="311"/>
    <n v="210"/>
    <n v="3"/>
    <n v="524"/>
    <x v="0"/>
    <m/>
    <m/>
    <s v="Weekdays;"/>
    <n v="97"/>
    <m/>
    <s v="11 Meredith Street "/>
    <x v="71"/>
    <x v="0"/>
    <x v="146"/>
    <m/>
    <m/>
    <m/>
    <m/>
    <x v="6"/>
    <m/>
    <m/>
    <m/>
    <m/>
    <m/>
    <m/>
    <m/>
    <m/>
    <m/>
    <m/>
    <m/>
    <m/>
    <n v="0.03"/>
    <m/>
    <m/>
    <m/>
    <m/>
    <m/>
    <m/>
    <m/>
    <m/>
    <m/>
    <m/>
    <m/>
    <m/>
    <m/>
    <n v="1"/>
    <m/>
    <m/>
    <m/>
    <m/>
    <m/>
    <m/>
    <m/>
    <n v="1.03"/>
    <n v="1"/>
    <m/>
    <s v=""/>
    <s v=""/>
    <x v="2"/>
    <m/>
    <x v="2"/>
    <m/>
    <m/>
    <x v="1"/>
    <s v="English"/>
    <x v="0"/>
    <m/>
    <m/>
    <x v="2"/>
    <m/>
    <m/>
    <x v="2"/>
    <m/>
    <m/>
    <x v="1"/>
    <m/>
    <m/>
    <x v="1"/>
    <m/>
    <m/>
    <m/>
    <m/>
    <s v="Yes"/>
    <s v="smcewen@hsnsudbury.ca"/>
    <m/>
    <n v="0"/>
    <n v="1"/>
  </r>
  <r>
    <s v="MS082"/>
    <m/>
    <m/>
    <m/>
    <m/>
    <m/>
    <x v="3"/>
    <x v="128"/>
    <m/>
    <x v="2"/>
    <m/>
    <s v="Seniors' Mental Health Program - Consultative Service"/>
    <m/>
    <x v="3"/>
    <m/>
    <x v="7"/>
    <x v="8"/>
    <m/>
    <m/>
    <m/>
    <m/>
    <m/>
    <m/>
    <s v="44"/>
    <n v="150"/>
    <n v="97"/>
    <n v="26"/>
    <n v="273"/>
    <x v="0"/>
    <m/>
    <m/>
    <s v="Weekdays;"/>
    <s v="42"/>
    <m/>
    <s v="330 Second Avenue, Suite 201"/>
    <x v="66"/>
    <x v="0"/>
    <x v="140"/>
    <m/>
    <m/>
    <m/>
    <m/>
    <x v="6"/>
    <m/>
    <m/>
    <m/>
    <m/>
    <m/>
    <m/>
    <m/>
    <m/>
    <n v="0.05"/>
    <m/>
    <m/>
    <m/>
    <n v="0.13"/>
    <m/>
    <m/>
    <m/>
    <m/>
    <m/>
    <m/>
    <m/>
    <m/>
    <m/>
    <m/>
    <m/>
    <m/>
    <m/>
    <m/>
    <m/>
    <m/>
    <m/>
    <m/>
    <m/>
    <m/>
    <m/>
    <n v="0.18"/>
    <n v="0"/>
    <m/>
    <s v=""/>
    <s v=""/>
    <x v="2"/>
    <m/>
    <x v="2"/>
    <m/>
    <m/>
    <x v="1"/>
    <s v="English;French"/>
    <x v="0"/>
    <m/>
    <m/>
    <x v="2"/>
    <m/>
    <m/>
    <x v="2"/>
    <m/>
    <m/>
    <x v="1"/>
    <m/>
    <m/>
    <x v="1"/>
    <m/>
    <m/>
    <s v="Covid restrictions earlier in year. 8 month RN vacancy during year 2023. RNs in the GMH roles. _x000a__x000a_"/>
    <m/>
    <s v="Yes"/>
    <s v="tclarke@cmhact.ca"/>
    <m/>
    <n v="0"/>
    <n v="1"/>
  </r>
  <r>
    <s v="MS083"/>
    <m/>
    <m/>
    <m/>
    <m/>
    <m/>
    <x v="3"/>
    <x v="174"/>
    <m/>
    <x v="2"/>
    <m/>
    <s v="Seniors' Mental Health - Consultation Service"/>
    <m/>
    <x v="3"/>
    <m/>
    <x v="7"/>
    <x v="8"/>
    <m/>
    <m/>
    <m/>
    <m/>
    <m/>
    <m/>
    <s v="58"/>
    <n v="528"/>
    <n v="280"/>
    <n v="20"/>
    <n v="828"/>
    <x v="0"/>
    <m/>
    <m/>
    <s v="Weekdays;"/>
    <s v="44"/>
    <m/>
    <s v="20 May Street South"/>
    <x v="73"/>
    <x v="0"/>
    <x v="151"/>
    <m/>
    <m/>
    <m/>
    <m/>
    <x v="6"/>
    <m/>
    <m/>
    <m/>
    <m/>
    <m/>
    <m/>
    <m/>
    <m/>
    <n v="0.05"/>
    <m/>
    <m/>
    <m/>
    <n v="0.05"/>
    <m/>
    <m/>
    <m/>
    <m/>
    <m/>
    <m/>
    <m/>
    <m/>
    <m/>
    <m/>
    <m/>
    <m/>
    <m/>
    <m/>
    <m/>
    <m/>
    <m/>
    <m/>
    <m/>
    <m/>
    <m/>
    <n v="0.1"/>
    <n v="0"/>
    <m/>
    <s v=""/>
    <s v=""/>
    <x v="2"/>
    <m/>
    <x v="2"/>
    <m/>
    <m/>
    <x v="1"/>
    <s v="English;French"/>
    <x v="0"/>
    <m/>
    <m/>
    <x v="2"/>
    <m/>
    <m/>
    <x v="2"/>
    <m/>
    <m/>
    <x v="1"/>
    <m/>
    <m/>
    <x v="1"/>
    <m/>
    <m/>
    <s v="Covid precautions in place earlier in year. 1 RN was situated in each office for New Liskeard and Kirkland Lake. They performed the roles of SMH RNs with hybrid role of BSO. During both vacancies later in the year, NE BSO NBRHC provided essential care associated with the SMH program._x000a_"/>
    <m/>
    <s v="Yes"/>
    <s v="tclarke@cmhact.ca"/>
    <m/>
    <n v="0"/>
    <n v="1"/>
  </r>
  <r>
    <s v="MS084"/>
    <m/>
    <m/>
    <m/>
    <m/>
    <m/>
    <x v="3"/>
    <x v="125"/>
    <m/>
    <x v="2"/>
    <m/>
    <s v="Senior's Mental Health"/>
    <m/>
    <x v="3"/>
    <m/>
    <x v="7"/>
    <x v="8"/>
    <m/>
    <m/>
    <m/>
    <m/>
    <m/>
    <m/>
    <n v="565"/>
    <n v="2898"/>
    <n v="2318"/>
    <m/>
    <n v="5216"/>
    <x v="0"/>
    <m/>
    <m/>
    <s v="Weekdays;"/>
    <m/>
    <m/>
    <s v="341 Trunk Road"/>
    <x v="64"/>
    <x v="0"/>
    <x v="137"/>
    <m/>
    <m/>
    <m/>
    <m/>
    <x v="6"/>
    <m/>
    <m/>
    <m/>
    <m/>
    <m/>
    <m/>
    <m/>
    <m/>
    <n v="0.6"/>
    <m/>
    <m/>
    <m/>
    <n v="0.1"/>
    <m/>
    <m/>
    <m/>
    <m/>
    <m/>
    <m/>
    <m/>
    <m/>
    <m/>
    <m/>
    <m/>
    <m/>
    <m/>
    <m/>
    <m/>
    <m/>
    <m/>
    <m/>
    <m/>
    <m/>
    <m/>
    <n v="0.7"/>
    <n v="0"/>
    <m/>
    <s v=""/>
    <s v=""/>
    <x v="2"/>
    <m/>
    <x v="2"/>
    <m/>
    <m/>
    <x v="1"/>
    <s v="English"/>
    <x v="0"/>
    <m/>
    <m/>
    <x v="2"/>
    <m/>
    <m/>
    <x v="2"/>
    <m/>
    <m/>
    <x v="1"/>
    <m/>
    <m/>
    <x v="1"/>
    <m/>
    <m/>
    <s v="# of appointments available is an estimation as appointment lengths vary depending on the need of each individual patient as well as the type of visit (phone, in clinic, in home, etc.)."/>
    <m/>
    <s v="Yes"/>
    <s v="hoffem@sah.on.ca"/>
    <m/>
    <n v="0"/>
    <n v="1"/>
  </r>
  <r>
    <s v="MS085"/>
    <m/>
    <m/>
    <m/>
    <m/>
    <m/>
    <x v="3"/>
    <x v="136"/>
    <m/>
    <x v="2"/>
    <m/>
    <s v="Geriatric Medicine Urgent Response Team"/>
    <m/>
    <x v="3"/>
    <m/>
    <x v="59"/>
    <x v="0"/>
    <m/>
    <m/>
    <m/>
    <m/>
    <m/>
    <m/>
    <n v="24"/>
    <n v="150"/>
    <m/>
    <m/>
    <n v="150"/>
    <x v="0"/>
    <m/>
    <m/>
    <s v="Weekdays;"/>
    <m/>
    <m/>
    <s v="960D Notre Dame Ave"/>
    <x v="72"/>
    <x v="0"/>
    <x v="150"/>
    <m/>
    <m/>
    <m/>
    <m/>
    <x v="6"/>
    <m/>
    <m/>
    <m/>
    <m/>
    <m/>
    <m/>
    <m/>
    <m/>
    <m/>
    <m/>
    <m/>
    <m/>
    <m/>
    <m/>
    <n v="0.5"/>
    <m/>
    <m/>
    <m/>
    <m/>
    <m/>
    <m/>
    <m/>
    <m/>
    <n v="0.5"/>
    <n v="1"/>
    <m/>
    <m/>
    <m/>
    <m/>
    <m/>
    <m/>
    <m/>
    <n v="0.25"/>
    <m/>
    <n v="2"/>
    <n v="2.25"/>
    <m/>
    <s v=""/>
    <s v=""/>
    <x v="2"/>
    <m/>
    <x v="2"/>
    <m/>
    <m/>
    <x v="1"/>
    <s v="English;French"/>
    <x v="0"/>
    <m/>
    <m/>
    <x v="2"/>
    <m/>
    <m/>
    <x v="2"/>
    <m/>
    <m/>
    <x v="1"/>
    <m/>
    <m/>
    <x v="1"/>
    <m/>
    <m/>
    <m/>
    <m/>
    <s v="Yes"/>
    <s v="smcewen@hsnsudbury.ca"/>
    <m/>
    <n v="0"/>
    <n v="1"/>
  </r>
  <r>
    <s v="MS086"/>
    <m/>
    <m/>
    <m/>
    <m/>
    <m/>
    <x v="3"/>
    <x v="131"/>
    <m/>
    <x v="2"/>
    <m/>
    <s v="Hospital Elder Life Program"/>
    <m/>
    <x v="3"/>
    <m/>
    <x v="4"/>
    <x v="4"/>
    <m/>
    <m/>
    <m/>
    <m/>
    <m/>
    <m/>
    <m/>
    <n v="0"/>
    <m/>
    <m/>
    <n v="0"/>
    <x v="0"/>
    <m/>
    <m/>
    <s v=""/>
    <m/>
    <m/>
    <s v="6 Albert Street"/>
    <x v="69"/>
    <x v="0"/>
    <x v="286"/>
    <m/>
    <m/>
    <m/>
    <m/>
    <x v="6"/>
    <m/>
    <m/>
    <m/>
    <m/>
    <m/>
    <m/>
    <m/>
    <m/>
    <m/>
    <m/>
    <m/>
    <m/>
    <m/>
    <m/>
    <m/>
    <m/>
    <m/>
    <m/>
    <m/>
    <m/>
    <m/>
    <m/>
    <m/>
    <m/>
    <m/>
    <m/>
    <m/>
    <m/>
    <m/>
    <m/>
    <m/>
    <m/>
    <m/>
    <m/>
    <n v="0"/>
    <n v="0"/>
    <m/>
    <s v=""/>
    <s v=""/>
    <x v="2"/>
    <m/>
    <x v="2"/>
    <m/>
    <m/>
    <x v="1"/>
    <s v="English"/>
    <x v="0"/>
    <m/>
    <m/>
    <x v="2"/>
    <m/>
    <m/>
    <x v="2"/>
    <m/>
    <m/>
    <x v="1"/>
    <m/>
    <m/>
    <x v="1"/>
    <m/>
    <m/>
    <m/>
    <m/>
    <s v="Yes"/>
    <s v="vlangley@wpshc.com"/>
    <m/>
    <n v="0"/>
    <n v="1"/>
  </r>
  <r>
    <s v="MS087"/>
    <m/>
    <m/>
    <m/>
    <m/>
    <m/>
    <x v="3"/>
    <x v="134"/>
    <m/>
    <x v="2"/>
    <m/>
    <s v="Hospital Elder Life Program"/>
    <m/>
    <x v="3"/>
    <m/>
    <x v="4"/>
    <x v="4"/>
    <m/>
    <m/>
    <m/>
    <m/>
    <m/>
    <m/>
    <n v="343"/>
    <n v="1762"/>
    <m/>
    <m/>
    <n v="1762"/>
    <x v="0"/>
    <m/>
    <m/>
    <s v="Weekdays;"/>
    <m/>
    <m/>
    <s v="41 Ramsey Lake Road"/>
    <x v="72"/>
    <x v="0"/>
    <x v="147"/>
    <m/>
    <m/>
    <m/>
    <m/>
    <x v="6"/>
    <m/>
    <m/>
    <m/>
    <m/>
    <m/>
    <m/>
    <m/>
    <m/>
    <m/>
    <n v="0.1"/>
    <m/>
    <m/>
    <m/>
    <m/>
    <m/>
    <m/>
    <m/>
    <m/>
    <m/>
    <m/>
    <m/>
    <m/>
    <m/>
    <m/>
    <m/>
    <m/>
    <m/>
    <m/>
    <m/>
    <m/>
    <m/>
    <m/>
    <n v="2"/>
    <m/>
    <n v="0.1"/>
    <n v="2"/>
    <m/>
    <s v=""/>
    <s v=""/>
    <x v="2"/>
    <m/>
    <x v="2"/>
    <m/>
    <m/>
    <x v="1"/>
    <s v="English;French"/>
    <x v="0"/>
    <m/>
    <m/>
    <x v="2"/>
    <m/>
    <m/>
    <x v="2"/>
    <m/>
    <m/>
    <x v="1"/>
    <m/>
    <m/>
    <x v="1"/>
    <m/>
    <m/>
    <m/>
    <m/>
    <s v="Yes"/>
    <s v="smcewen@hsnsudbury.ca"/>
    <m/>
    <n v="0"/>
    <n v="1"/>
  </r>
  <r>
    <s v="MS088"/>
    <m/>
    <m/>
    <m/>
    <m/>
    <m/>
    <x v="3"/>
    <x v="130"/>
    <m/>
    <x v="2"/>
    <m/>
    <s v="Hospital Elder Life Program"/>
    <m/>
    <x v="3"/>
    <m/>
    <x v="4"/>
    <x v="4"/>
    <m/>
    <m/>
    <m/>
    <m/>
    <m/>
    <m/>
    <n v="300"/>
    <n v="4500"/>
    <m/>
    <m/>
    <n v="4500"/>
    <x v="0"/>
    <m/>
    <m/>
    <s v="Weekdays; Weekends"/>
    <n v="2"/>
    <m/>
    <s v="50 College Drive"/>
    <x v="68"/>
    <x v="0"/>
    <x v="142"/>
    <m/>
    <m/>
    <m/>
    <m/>
    <x v="6"/>
    <m/>
    <m/>
    <m/>
    <m/>
    <m/>
    <m/>
    <m/>
    <m/>
    <m/>
    <m/>
    <m/>
    <m/>
    <m/>
    <m/>
    <m/>
    <m/>
    <m/>
    <m/>
    <m/>
    <m/>
    <m/>
    <m/>
    <m/>
    <m/>
    <m/>
    <m/>
    <m/>
    <m/>
    <m/>
    <m/>
    <m/>
    <m/>
    <n v="1"/>
    <m/>
    <n v="0"/>
    <n v="1"/>
    <m/>
    <s v=""/>
    <s v=""/>
    <x v="2"/>
    <m/>
    <x v="2"/>
    <m/>
    <m/>
    <x v="1"/>
    <s v="English"/>
    <x v="0"/>
    <m/>
    <m/>
    <x v="2"/>
    <m/>
    <m/>
    <x v="2"/>
    <m/>
    <m/>
    <x v="1"/>
    <m/>
    <m/>
    <x v="1"/>
    <m/>
    <m/>
    <s v="1 FTE Rec therapist fills the HELP role. The weekend coverage is by volunteers who provide up to 6 hours on Sat/Sun."/>
    <m/>
    <s v="Yes"/>
    <s v="melissa.hallett@nbrhc.on.ca"/>
    <m/>
    <n v="0"/>
    <n v="1"/>
  </r>
  <r>
    <s v="MS089"/>
    <m/>
    <m/>
    <m/>
    <m/>
    <m/>
    <x v="3"/>
    <x v="233"/>
    <m/>
    <x v="2"/>
    <m/>
    <s v="GICS"/>
    <m/>
    <x v="3"/>
    <m/>
    <x v="11"/>
    <x v="4"/>
    <m/>
    <m/>
    <m/>
    <m/>
    <m/>
    <m/>
    <n v="177"/>
    <n v="2781"/>
    <m/>
    <m/>
    <n v="2781"/>
    <x v="0"/>
    <m/>
    <m/>
    <s v="Weekdays;Saturday"/>
    <m/>
    <m/>
    <s v="525 Causley St"/>
    <x v="119"/>
    <x v="0"/>
    <x v="288"/>
    <m/>
    <m/>
    <m/>
    <m/>
    <x v="6"/>
    <m/>
    <m/>
    <m/>
    <m/>
    <m/>
    <m/>
    <m/>
    <m/>
    <m/>
    <m/>
    <n v="0.25"/>
    <m/>
    <m/>
    <m/>
    <n v="0.33"/>
    <m/>
    <m/>
    <m/>
    <m/>
    <m/>
    <n v="0.33"/>
    <m/>
    <m/>
    <m/>
    <m/>
    <m/>
    <n v="0.33"/>
    <m/>
    <m/>
    <m/>
    <m/>
    <m/>
    <n v="0.33"/>
    <s v="Kinesiologist"/>
    <n v="1.2400000000000002"/>
    <n v="1.57"/>
    <m/>
    <s v=""/>
    <s v=""/>
    <x v="2"/>
    <m/>
    <x v="2"/>
    <m/>
    <m/>
    <x v="1"/>
    <s v="English"/>
    <x v="0"/>
    <m/>
    <m/>
    <x v="2"/>
    <m/>
    <m/>
    <x v="2"/>
    <m/>
    <m/>
    <x v="1"/>
    <m/>
    <m/>
    <x v="1"/>
    <m/>
    <m/>
    <m/>
    <m/>
    <s v="Yes"/>
    <s v="ssingh@nshn.care"/>
    <m/>
    <n v="0"/>
    <n v="1"/>
  </r>
  <r>
    <s v="MS090"/>
    <m/>
    <m/>
    <m/>
    <m/>
    <m/>
    <x v="3"/>
    <x v="225"/>
    <m/>
    <x v="2"/>
    <m/>
    <s v="Geriatric Inpatient Consult Service"/>
    <m/>
    <x v="3"/>
    <m/>
    <x v="11"/>
    <x v="4"/>
    <m/>
    <m/>
    <m/>
    <m/>
    <m/>
    <m/>
    <n v="147"/>
    <n v="2708"/>
    <m/>
    <m/>
    <n v="2708"/>
    <x v="0"/>
    <m/>
    <m/>
    <s v="Weekdays;"/>
    <n v="7"/>
    <m/>
    <s v="421 Shepherdson Rd."/>
    <x v="73"/>
    <x v="0"/>
    <x v="151"/>
    <m/>
    <m/>
    <m/>
    <m/>
    <x v="6"/>
    <m/>
    <m/>
    <m/>
    <m/>
    <m/>
    <m/>
    <m/>
    <m/>
    <m/>
    <n v="0.2"/>
    <m/>
    <m/>
    <m/>
    <m/>
    <n v="0.33"/>
    <m/>
    <m/>
    <m/>
    <m/>
    <m/>
    <m/>
    <m/>
    <m/>
    <m/>
    <m/>
    <n v="1"/>
    <m/>
    <m/>
    <m/>
    <m/>
    <m/>
    <m/>
    <n v="3"/>
    <s v="1 RGP acts as care coordinator"/>
    <n v="1.53"/>
    <n v="4.33"/>
    <m/>
    <s v=""/>
    <s v=""/>
    <x v="2"/>
    <m/>
    <x v="2"/>
    <m/>
    <m/>
    <x v="1"/>
    <s v="English;French"/>
    <x v="0"/>
    <m/>
    <m/>
    <x v="2"/>
    <m/>
    <m/>
    <x v="2"/>
    <m/>
    <m/>
    <x v="1"/>
    <m/>
    <m/>
    <x v="1"/>
    <m/>
    <m/>
    <s v="Geriatric assessors are 0.5 FTE PT and 0.5 FTE OT. Wait time refers to wait for geriatric assessment, reactivation workers and care planner are there in 1-2 days. The service was running since summer 2023, about 8 months, but with staff vacancies. "/>
    <m/>
    <s v="Yes"/>
    <s v="bhewitt@temiskaming-hospital.com"/>
    <m/>
    <n v="0"/>
    <n v="1"/>
  </r>
  <r>
    <s v="MS091"/>
    <m/>
    <m/>
    <m/>
    <m/>
    <m/>
    <x v="3"/>
    <x v="125"/>
    <m/>
    <x v="2"/>
    <m/>
    <s v="Inpatient Geriatric Consult Team"/>
    <m/>
    <x v="3"/>
    <m/>
    <x v="11"/>
    <x v="4"/>
    <m/>
    <m/>
    <m/>
    <m/>
    <m/>
    <m/>
    <n v="133"/>
    <n v="250"/>
    <m/>
    <m/>
    <n v="250"/>
    <x v="0"/>
    <m/>
    <m/>
    <s v="Weekdays;"/>
    <m/>
    <m/>
    <s v="750 Great Northern Rd"/>
    <x v="64"/>
    <x v="0"/>
    <x v="136"/>
    <m/>
    <m/>
    <m/>
    <m/>
    <x v="6"/>
    <m/>
    <m/>
    <m/>
    <m/>
    <m/>
    <m/>
    <m/>
    <m/>
    <m/>
    <m/>
    <m/>
    <n v="0.8"/>
    <m/>
    <m/>
    <n v="0.33"/>
    <m/>
    <m/>
    <m/>
    <m/>
    <m/>
    <m/>
    <m/>
    <m/>
    <m/>
    <m/>
    <m/>
    <m/>
    <m/>
    <m/>
    <m/>
    <m/>
    <m/>
    <n v="1.22"/>
    <m/>
    <n v="1.1300000000000001"/>
    <n v="1.55"/>
    <m/>
    <s v=""/>
    <s v=""/>
    <x v="2"/>
    <m/>
    <x v="2"/>
    <m/>
    <m/>
    <x v="1"/>
    <s v="English"/>
    <x v="0"/>
    <m/>
    <m/>
    <x v="2"/>
    <m/>
    <m/>
    <x v="2"/>
    <m/>
    <m/>
    <x v="1"/>
    <m/>
    <m/>
    <x v="1"/>
    <m/>
    <m/>
    <s v="Data on Average wait time and average annual length of stay was not calculated as this program was just initiated."/>
    <m/>
    <s v="Yes"/>
    <s v="hoffem@sah.on.ca"/>
    <m/>
    <n v="0"/>
    <n v="1"/>
  </r>
  <r>
    <s v="MS092"/>
    <m/>
    <m/>
    <m/>
    <m/>
    <m/>
    <x v="3"/>
    <x v="130"/>
    <m/>
    <x v="2"/>
    <m/>
    <s v="Mobile Acute Care of the Elderly"/>
    <m/>
    <x v="3"/>
    <m/>
    <x v="61"/>
    <x v="4"/>
    <m/>
    <m/>
    <m/>
    <m/>
    <m/>
    <m/>
    <n v="191"/>
    <n v="3984"/>
    <m/>
    <m/>
    <n v="3984"/>
    <x v="0"/>
    <m/>
    <m/>
    <s v="Weekdays; Weekends"/>
    <n v="3"/>
    <m/>
    <s v="50 College Drive"/>
    <x v="68"/>
    <x v="0"/>
    <x v="142"/>
    <m/>
    <m/>
    <m/>
    <m/>
    <x v="6"/>
    <m/>
    <m/>
    <m/>
    <m/>
    <m/>
    <m/>
    <m/>
    <m/>
    <n v="0.1"/>
    <m/>
    <m/>
    <n v="0.3"/>
    <m/>
    <m/>
    <m/>
    <m/>
    <m/>
    <m/>
    <m/>
    <m/>
    <m/>
    <m/>
    <m/>
    <m/>
    <m/>
    <m/>
    <m/>
    <m/>
    <m/>
    <m/>
    <m/>
    <m/>
    <n v="5"/>
    <m/>
    <n v="0.4"/>
    <n v="5"/>
    <m/>
    <s v=""/>
    <s v=""/>
    <x v="2"/>
    <m/>
    <x v="2"/>
    <m/>
    <m/>
    <x v="1"/>
    <s v="English"/>
    <x v="0"/>
    <m/>
    <m/>
    <x v="2"/>
    <m/>
    <m/>
    <x v="2"/>
    <m/>
    <m/>
    <x v="1"/>
    <m/>
    <m/>
    <x v="1"/>
    <m/>
    <m/>
    <m/>
    <m/>
    <s v="Yes"/>
    <s v="MACE@nbrhc.on.ca"/>
    <m/>
    <n v="0"/>
    <n v="1"/>
  </r>
  <r>
    <s v="MS093"/>
    <m/>
    <m/>
    <m/>
    <m/>
    <m/>
    <x v="3"/>
    <x v="224"/>
    <m/>
    <x v="2"/>
    <m/>
    <s v="Geriatric Inpatient Consult Service"/>
    <m/>
    <x v="3"/>
    <m/>
    <x v="61"/>
    <x v="4"/>
    <m/>
    <m/>
    <m/>
    <m/>
    <m/>
    <m/>
    <m/>
    <n v="0"/>
    <m/>
    <m/>
    <n v="0"/>
    <x v="0"/>
    <m/>
    <m/>
    <s v="Weekdays;"/>
    <m/>
    <m/>
    <s v="70 Spine Rd."/>
    <x v="70"/>
    <x v="0"/>
    <x v="272"/>
    <m/>
    <m/>
    <m/>
    <m/>
    <x v="6"/>
    <m/>
    <m/>
    <m/>
    <m/>
    <m/>
    <m/>
    <m/>
    <m/>
    <m/>
    <m/>
    <m/>
    <m/>
    <m/>
    <m/>
    <m/>
    <m/>
    <m/>
    <m/>
    <m/>
    <m/>
    <m/>
    <n v="1"/>
    <m/>
    <m/>
    <m/>
    <m/>
    <m/>
    <m/>
    <m/>
    <m/>
    <m/>
    <m/>
    <n v="1"/>
    <m/>
    <n v="1"/>
    <n v="2"/>
    <m/>
    <s v=""/>
    <s v=""/>
    <x v="2"/>
    <m/>
    <x v="2"/>
    <m/>
    <m/>
    <x v="1"/>
    <s v="English"/>
    <x v="0"/>
    <m/>
    <m/>
    <x v="2"/>
    <m/>
    <m/>
    <x v="2"/>
    <m/>
    <m/>
    <x v="1"/>
    <m/>
    <m/>
    <x v="1"/>
    <m/>
    <m/>
    <s v="Service started 2023-24, but most positions were not in place 2023/2024, and assessments did not start until 2024-25"/>
    <m/>
    <s v="Yes"/>
    <s v="lsanders@sjgh.ca"/>
    <m/>
    <n v="0"/>
    <n v="1"/>
  </r>
  <r>
    <s v="MS094"/>
    <m/>
    <m/>
    <m/>
    <m/>
    <m/>
    <x v="3"/>
    <x v="134"/>
    <m/>
    <x v="2"/>
    <m/>
    <s v="Geriatric Inpatient Consultation Service"/>
    <m/>
    <x v="3"/>
    <m/>
    <x v="11"/>
    <x v="4"/>
    <m/>
    <m/>
    <m/>
    <m/>
    <m/>
    <m/>
    <n v="604"/>
    <n v="7279"/>
    <m/>
    <m/>
    <n v="7279"/>
    <x v="0"/>
    <m/>
    <m/>
    <s v="Weekdays; Weekends"/>
    <n v="1"/>
    <m/>
    <s v="41 Ramsey Lake Road"/>
    <x v="72"/>
    <x v="0"/>
    <x v="147"/>
    <m/>
    <m/>
    <m/>
    <m/>
    <x v="6"/>
    <m/>
    <m/>
    <m/>
    <m/>
    <m/>
    <m/>
    <m/>
    <m/>
    <m/>
    <n v="0.4"/>
    <m/>
    <n v="0.2"/>
    <m/>
    <m/>
    <m/>
    <m/>
    <m/>
    <m/>
    <m/>
    <m/>
    <m/>
    <m/>
    <m/>
    <m/>
    <m/>
    <m/>
    <m/>
    <m/>
    <m/>
    <m/>
    <m/>
    <m/>
    <n v="2.5"/>
    <m/>
    <n v="0.60000000000000009"/>
    <n v="2.5"/>
    <m/>
    <s v=""/>
    <s v=""/>
    <x v="2"/>
    <m/>
    <x v="2"/>
    <m/>
    <m/>
    <x v="1"/>
    <s v="English;French"/>
    <x v="0"/>
    <m/>
    <m/>
    <x v="2"/>
    <m/>
    <m/>
    <x v="2"/>
    <m/>
    <m/>
    <x v="1"/>
    <m/>
    <m/>
    <x v="1"/>
    <m/>
    <m/>
    <s v="2 vacant GAs, 2 vacant RWs"/>
    <m/>
    <s v="Yes"/>
    <s v="smcewen@hsnsudbury.ca"/>
    <m/>
    <n v="0"/>
    <n v="1"/>
  </r>
  <r>
    <s v="MS095"/>
    <m/>
    <m/>
    <m/>
    <m/>
    <m/>
    <x v="3"/>
    <x v="136"/>
    <m/>
    <x v="2"/>
    <m/>
    <s v="Transitional Care Team"/>
    <m/>
    <x v="3"/>
    <m/>
    <x v="62"/>
    <x v="1"/>
    <m/>
    <m/>
    <m/>
    <m/>
    <m/>
    <m/>
    <n v="12"/>
    <n v="29"/>
    <m/>
    <m/>
    <n v="29"/>
    <x v="0"/>
    <m/>
    <m/>
    <s v="Weekdays;"/>
    <s v="n/a"/>
    <m/>
    <s v="960D Notre Dame Ave"/>
    <x v="72"/>
    <x v="0"/>
    <x v="150"/>
    <m/>
    <m/>
    <m/>
    <m/>
    <x v="6"/>
    <m/>
    <m/>
    <m/>
    <m/>
    <m/>
    <m/>
    <m/>
    <m/>
    <m/>
    <m/>
    <m/>
    <m/>
    <m/>
    <m/>
    <n v="2.5"/>
    <m/>
    <m/>
    <m/>
    <m/>
    <m/>
    <m/>
    <m/>
    <m/>
    <n v="0.5"/>
    <m/>
    <m/>
    <m/>
    <m/>
    <m/>
    <m/>
    <m/>
    <m/>
    <n v="0.25"/>
    <m/>
    <n v="3"/>
    <n v="3.25"/>
    <m/>
    <s v=""/>
    <s v=""/>
    <x v="2"/>
    <m/>
    <x v="2"/>
    <m/>
    <m/>
    <x v="1"/>
    <s v="English;French"/>
    <x v="0"/>
    <m/>
    <m/>
    <x v="2"/>
    <m/>
    <m/>
    <x v="2"/>
    <m/>
    <m/>
    <x v="1"/>
    <m/>
    <m/>
    <x v="1"/>
    <m/>
    <m/>
    <m/>
    <m/>
    <s v="Yes"/>
    <s v="smcewen@hsnsudbury.ca"/>
    <m/>
    <n v="0"/>
    <n v="1"/>
  </r>
  <r>
    <s v="MS096"/>
    <m/>
    <m/>
    <m/>
    <m/>
    <m/>
    <x v="3"/>
    <x v="136"/>
    <m/>
    <x v="2"/>
    <m/>
    <s v="Coordinated Access Service"/>
    <m/>
    <x v="3"/>
    <m/>
    <x v="62"/>
    <x v="3"/>
    <m/>
    <m/>
    <m/>
    <m/>
    <m/>
    <m/>
    <n v="1579"/>
    <n v="0"/>
    <m/>
    <m/>
    <n v="0"/>
    <x v="0"/>
    <m/>
    <m/>
    <s v="Weekdays;"/>
    <s v="n/a"/>
    <m/>
    <s v="960D Notre Dame Ave"/>
    <x v="72"/>
    <x v="0"/>
    <x v="150"/>
    <m/>
    <m/>
    <m/>
    <m/>
    <x v="6"/>
    <m/>
    <m/>
    <m/>
    <m/>
    <m/>
    <m/>
    <m/>
    <m/>
    <m/>
    <m/>
    <n v="1"/>
    <m/>
    <m/>
    <m/>
    <n v="1"/>
    <m/>
    <m/>
    <m/>
    <m/>
    <m/>
    <m/>
    <m/>
    <m/>
    <m/>
    <m/>
    <m/>
    <m/>
    <m/>
    <m/>
    <m/>
    <m/>
    <m/>
    <n v="0.5"/>
    <m/>
    <n v="2"/>
    <n v="2.5"/>
    <m/>
    <s v=""/>
    <s v=""/>
    <x v="2"/>
    <m/>
    <x v="2"/>
    <m/>
    <m/>
    <x v="1"/>
    <s v="English;French"/>
    <x v="0"/>
    <m/>
    <m/>
    <x v="2"/>
    <m/>
    <m/>
    <x v="2"/>
    <m/>
    <m/>
    <x v="1"/>
    <m/>
    <m/>
    <x v="1"/>
    <m/>
    <m/>
    <m/>
    <m/>
    <s v="Yes"/>
    <s v="smcewen@hsnsudbury.ca"/>
    <m/>
    <n v="0"/>
    <n v="1"/>
  </r>
  <r>
    <s v="MS097"/>
    <m/>
    <m/>
    <m/>
    <m/>
    <m/>
    <x v="3"/>
    <x v="240"/>
    <m/>
    <x v="2"/>
    <m/>
    <s v="GEM"/>
    <m/>
    <x v="3"/>
    <m/>
    <x v="0"/>
    <x v="0"/>
    <m/>
    <m/>
    <m/>
    <m/>
    <m/>
    <m/>
    <m/>
    <n v="0"/>
    <m/>
    <m/>
    <n v="0"/>
    <x v="0"/>
    <m/>
    <m/>
    <s v=""/>
    <m/>
    <m/>
    <s v="700 Ross Avenue E"/>
    <x v="66"/>
    <x v="0"/>
    <x v="297"/>
    <m/>
    <m/>
    <m/>
    <m/>
    <x v="6"/>
    <m/>
    <m/>
    <m/>
    <m/>
    <m/>
    <m/>
    <m/>
    <m/>
    <m/>
    <m/>
    <m/>
    <m/>
    <m/>
    <m/>
    <m/>
    <m/>
    <m/>
    <m/>
    <m/>
    <m/>
    <m/>
    <m/>
    <m/>
    <m/>
    <m/>
    <m/>
    <m/>
    <m/>
    <m/>
    <m/>
    <m/>
    <m/>
    <m/>
    <m/>
    <n v="0"/>
    <n v="0"/>
    <m/>
    <s v=""/>
    <s v=""/>
    <x v="2"/>
    <m/>
    <x v="2"/>
    <m/>
    <m/>
    <x v="1"/>
    <s v="English"/>
    <x v="0"/>
    <m/>
    <m/>
    <x v="2"/>
    <m/>
    <m/>
    <x v="2"/>
    <m/>
    <m/>
    <x v="1"/>
    <m/>
    <m/>
    <x v="1"/>
    <m/>
    <m/>
    <m/>
    <m/>
    <s v="Yes"/>
    <s v="cdolanjski@tadh.com"/>
    <m/>
    <n v="0"/>
    <n v="1"/>
  </r>
  <r>
    <s v="MS098"/>
    <m/>
    <m/>
    <m/>
    <m/>
    <m/>
    <x v="3"/>
    <x v="240"/>
    <m/>
    <x v="2"/>
    <m/>
    <s v="Hospital Elder Life Program"/>
    <m/>
    <x v="3"/>
    <m/>
    <x v="4"/>
    <x v="4"/>
    <m/>
    <m/>
    <m/>
    <m/>
    <m/>
    <m/>
    <m/>
    <n v="6159"/>
    <m/>
    <m/>
    <n v="6159"/>
    <x v="0"/>
    <m/>
    <m/>
    <s v="Weekdays;"/>
    <m/>
    <m/>
    <s v="700 Ross Avenue E"/>
    <x v="66"/>
    <x v="0"/>
    <x v="297"/>
    <m/>
    <m/>
    <m/>
    <m/>
    <x v="6"/>
    <m/>
    <m/>
    <m/>
    <m/>
    <m/>
    <m/>
    <m/>
    <m/>
    <m/>
    <m/>
    <m/>
    <m/>
    <m/>
    <m/>
    <m/>
    <m/>
    <n v="1"/>
    <m/>
    <m/>
    <m/>
    <m/>
    <n v="4"/>
    <m/>
    <m/>
    <m/>
    <m/>
    <n v="2"/>
    <m/>
    <n v="1"/>
    <n v="1"/>
    <m/>
    <m/>
    <n v="1"/>
    <s v="1 Elder Life Specialist"/>
    <n v="9"/>
    <n v="10"/>
    <m/>
    <s v=""/>
    <s v=""/>
    <x v="2"/>
    <m/>
    <x v="2"/>
    <m/>
    <m/>
    <x v="1"/>
    <s v="English"/>
    <x v="0"/>
    <m/>
    <m/>
    <x v="2"/>
    <m/>
    <m/>
    <x v="2"/>
    <m/>
    <m/>
    <x v="1"/>
    <m/>
    <m/>
    <x v="1"/>
    <m/>
    <m/>
    <s v="Elder life specialist is a rec therapist"/>
    <m/>
    <s v="Yes"/>
    <s v="cdolanjski@tadh.com"/>
    <m/>
    <n v="0"/>
    <n v="1"/>
  </r>
  <r>
    <s v="MS099"/>
    <m/>
    <m/>
    <m/>
    <m/>
    <m/>
    <x v="3"/>
    <x v="240"/>
    <m/>
    <x v="2"/>
    <m/>
    <s v="Geriatric Inpatient Consult Teaam"/>
    <m/>
    <x v="3"/>
    <m/>
    <x v="61"/>
    <x v="4"/>
    <m/>
    <m/>
    <m/>
    <m/>
    <m/>
    <m/>
    <n v="102"/>
    <n v="0"/>
    <m/>
    <m/>
    <n v="0"/>
    <x v="0"/>
    <m/>
    <m/>
    <s v="Weekdays;"/>
    <m/>
    <m/>
    <s v="700 Ross Avenue E"/>
    <x v="66"/>
    <x v="0"/>
    <x v="297"/>
    <m/>
    <m/>
    <m/>
    <m/>
    <x v="6"/>
    <m/>
    <m/>
    <m/>
    <m/>
    <m/>
    <m/>
    <m/>
    <m/>
    <m/>
    <m/>
    <n v="0.2"/>
    <m/>
    <m/>
    <m/>
    <m/>
    <m/>
    <m/>
    <m/>
    <m/>
    <m/>
    <m/>
    <m/>
    <m/>
    <m/>
    <m/>
    <m/>
    <n v="1"/>
    <m/>
    <n v="1"/>
    <m/>
    <m/>
    <m/>
    <n v="2"/>
    <s v="2 Geriatric Assessors"/>
    <n v="2.2000000000000002"/>
    <n v="4.2"/>
    <m/>
    <s v=""/>
    <s v=""/>
    <x v="2"/>
    <m/>
    <x v="2"/>
    <m/>
    <m/>
    <x v="1"/>
    <s v="English"/>
    <x v="0"/>
    <m/>
    <m/>
    <x v="2"/>
    <m/>
    <m/>
    <x v="2"/>
    <m/>
    <m/>
    <x v="1"/>
    <m/>
    <m/>
    <x v="1"/>
    <m/>
    <m/>
    <s v="The geriatric assessors are a social worked and an SLP"/>
    <m/>
    <s v="Yes"/>
    <s v="cdolanjski@tadh.com"/>
    <m/>
    <n v="0"/>
    <n v="1"/>
  </r>
  <r>
    <s v="MS100"/>
    <m/>
    <m/>
    <s v="liis-ann.klein@sunnybrook.ca"/>
    <s v="Liis-Ann Klein"/>
    <m/>
    <x v="1"/>
    <x v="54"/>
    <s v="7* 5 30 76 96"/>
    <x v="0"/>
    <m/>
    <s v="Psychogeriatric Resource Consultation Program"/>
    <s v="caitlin.brandon@sunnybrook.ca"/>
    <x v="0"/>
    <m/>
    <x v="27"/>
    <x v="3"/>
    <m/>
    <m/>
    <m/>
    <m/>
    <m/>
    <m/>
    <n v="480"/>
    <m/>
    <m/>
    <m/>
    <n v="0"/>
    <x v="0"/>
    <m/>
    <m/>
    <s v="Weekdays;"/>
    <m/>
    <m/>
    <s v="2075 Bayview Avenue"/>
    <x v="7"/>
    <x v="0"/>
    <x v="17"/>
    <m/>
    <m/>
    <m/>
    <m/>
    <x v="5"/>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1"/>
    <n v="1"/>
  </r>
  <r>
    <s v="MS101"/>
    <m/>
    <m/>
    <s v="liis-ann.klein@sunnybrook.ca"/>
    <s v="Liis-Ann Klein"/>
    <m/>
    <x v="1"/>
    <x v="241"/>
    <s v="7* 5 50 96 76"/>
    <x v="0"/>
    <m/>
    <s v="Psychogeriatric Resource Consultation Program"/>
    <s v="caitlin.brandon@sunnybrook.ca"/>
    <x v="0"/>
    <m/>
    <x v="27"/>
    <x v="3"/>
    <m/>
    <m/>
    <m/>
    <m/>
    <m/>
    <m/>
    <n v="2585"/>
    <m/>
    <m/>
    <m/>
    <n v="0"/>
    <x v="0"/>
    <m/>
    <m/>
    <s v="Weekdays;"/>
    <m/>
    <m/>
    <s v="2075 Bayview Avenue"/>
    <x v="7"/>
    <x v="0"/>
    <x v="17"/>
    <m/>
    <m/>
    <m/>
    <m/>
    <x v="5"/>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0"/>
    <n v="1"/>
  </r>
  <r>
    <s v="MS102"/>
    <m/>
    <m/>
    <s v="liis-ann.klein@sunnybrook.ca"/>
    <s v="Liis-Ann Klein"/>
    <m/>
    <x v="1"/>
    <x v="58"/>
    <s v="7* 5 50 96 76"/>
    <x v="0"/>
    <m/>
    <s v="Psychogeriatric Resource Consultation Program"/>
    <s v="caitlin.brandon@sunnybrook.ca"/>
    <x v="0"/>
    <m/>
    <x v="27"/>
    <x v="3"/>
    <m/>
    <m/>
    <m/>
    <m/>
    <m/>
    <m/>
    <n v="3191"/>
    <m/>
    <m/>
    <m/>
    <n v="0"/>
    <x v="0"/>
    <m/>
    <m/>
    <s v="Weekdays;"/>
    <m/>
    <m/>
    <s v="2075 Bayview Avenue"/>
    <x v="7"/>
    <x v="0"/>
    <x v="17"/>
    <m/>
    <m/>
    <m/>
    <m/>
    <x v="1"/>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0"/>
    <n v="1"/>
  </r>
  <r>
    <s v="MS103"/>
    <m/>
    <m/>
    <s v="liis-ann.klein@sunnybrook.ca"/>
    <s v="Liis-Ann Klein"/>
    <m/>
    <x v="1"/>
    <x v="242"/>
    <s v="7* 2 95 20 96"/>
    <x v="0"/>
    <m/>
    <s v="Psychogeriatric Resource Consultation Program"/>
    <s v="caitlin.brandon@sunnybrook.ca"/>
    <x v="0"/>
    <m/>
    <x v="27"/>
    <x v="3"/>
    <m/>
    <m/>
    <m/>
    <m/>
    <m/>
    <m/>
    <n v="3665"/>
    <m/>
    <m/>
    <m/>
    <n v="0"/>
    <x v="0"/>
    <m/>
    <m/>
    <s v="Weekdays;"/>
    <m/>
    <m/>
    <s v="2075 Bayview Avenue"/>
    <x v="7"/>
    <x v="0"/>
    <x v="17"/>
    <m/>
    <m/>
    <m/>
    <m/>
    <x v="5"/>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0"/>
    <n v="1"/>
  </r>
  <r>
    <s v="MS104"/>
    <m/>
    <m/>
    <s v="liis-ann.klein@sunnybrook.ca"/>
    <s v="Liis-Ann Klein"/>
    <m/>
    <x v="1"/>
    <x v="243"/>
    <s v="7* 5 50 96 76"/>
    <x v="0"/>
    <m/>
    <s v="Psychogeriatric Resource Consultation Program"/>
    <s v="caitlin.brandon@sunnybrook.ca"/>
    <x v="0"/>
    <m/>
    <x v="27"/>
    <x v="3"/>
    <m/>
    <m/>
    <m/>
    <m/>
    <m/>
    <m/>
    <n v="4757"/>
    <m/>
    <m/>
    <m/>
    <n v="0"/>
    <x v="0"/>
    <m/>
    <m/>
    <s v="Weekdays;"/>
    <m/>
    <m/>
    <s v="2075 Bayview Avenue"/>
    <x v="7"/>
    <x v="0"/>
    <x v="17"/>
    <m/>
    <m/>
    <m/>
    <m/>
    <x v="1"/>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0"/>
    <n v="1"/>
  </r>
  <r>
    <s v="MS105"/>
    <m/>
    <m/>
    <s v="liis-ann.klein@sunnybrook.ca"/>
    <s v="Liis-Ann Klein"/>
    <m/>
    <x v="1"/>
    <x v="244"/>
    <s v="7* 5 50 96 76"/>
    <x v="0"/>
    <m/>
    <s v="Psychogeriatric Resource Consultation Program"/>
    <s v="caitlin.brandon@sunnybrook.ca"/>
    <x v="0"/>
    <m/>
    <x v="27"/>
    <x v="3"/>
    <m/>
    <m/>
    <m/>
    <m/>
    <m/>
    <m/>
    <n v="429"/>
    <m/>
    <m/>
    <m/>
    <n v="0"/>
    <x v="0"/>
    <m/>
    <m/>
    <s v="Weekdays;"/>
    <m/>
    <m/>
    <s v="2075 Bayview Avenue"/>
    <x v="7"/>
    <x v="0"/>
    <x v="17"/>
    <m/>
    <m/>
    <m/>
    <m/>
    <x v="5"/>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0"/>
    <n v="1"/>
  </r>
  <r>
    <s v="MS106"/>
    <m/>
    <m/>
    <s v="liis-ann.klein@sunnybrook.ca"/>
    <s v="Liis-Ann Klein"/>
    <m/>
    <x v="1"/>
    <x v="151"/>
    <s v="7* 5 50 96 76"/>
    <x v="0"/>
    <m/>
    <s v="Psychogeriatric Resource Consultation Program"/>
    <s v="caitlin.brandon@sunnybrook.ca"/>
    <x v="0"/>
    <m/>
    <x v="27"/>
    <x v="3"/>
    <m/>
    <m/>
    <m/>
    <m/>
    <m/>
    <m/>
    <n v="2247"/>
    <m/>
    <m/>
    <m/>
    <n v="0"/>
    <x v="0"/>
    <m/>
    <m/>
    <s v="Weekdays;"/>
    <m/>
    <m/>
    <s v="2075 Bayview Avenue"/>
    <x v="7"/>
    <x v="0"/>
    <x v="17"/>
    <m/>
    <m/>
    <m/>
    <m/>
    <x v="1"/>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0"/>
    <n v="1"/>
  </r>
  <r>
    <s v="MS107"/>
    <m/>
    <m/>
    <s v="liis-ann.klein@sunnybrook.ca"/>
    <s v="Liis-Ann Klein"/>
    <m/>
    <x v="1"/>
    <x v="9"/>
    <n v="918013100"/>
    <x v="0"/>
    <m/>
    <s v="Psychogeriatric Resource Consultation Program"/>
    <s v="caitlin.brandon@sunnybrook.ca"/>
    <x v="0"/>
    <m/>
    <x v="27"/>
    <x v="3"/>
    <m/>
    <m/>
    <m/>
    <m/>
    <m/>
    <m/>
    <n v="969"/>
    <m/>
    <m/>
    <m/>
    <n v="0"/>
    <x v="0"/>
    <m/>
    <m/>
    <s v="Weekdays;"/>
    <m/>
    <m/>
    <s v="2075 Bayview Avenue"/>
    <x v="7"/>
    <x v="0"/>
    <x v="17"/>
    <m/>
    <m/>
    <m/>
    <m/>
    <x v="1"/>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0"/>
    <n v="1"/>
  </r>
  <r>
    <s v="MS108"/>
    <m/>
    <m/>
    <s v="liis-ann.klein@sunnybrook.ca"/>
    <s v="Liis-Ann Klein"/>
    <m/>
    <x v="1"/>
    <x v="245"/>
    <n v="718400036"/>
    <x v="0"/>
    <m/>
    <s v="Psychogeriatric Resource Consultation Program"/>
    <s v="caitlin.brandon@sunnybrook.ca"/>
    <x v="0"/>
    <m/>
    <x v="27"/>
    <x v="3"/>
    <m/>
    <m/>
    <m/>
    <m/>
    <m/>
    <m/>
    <n v="2342"/>
    <m/>
    <m/>
    <m/>
    <n v="0"/>
    <x v="0"/>
    <m/>
    <m/>
    <s v="Weekdays;"/>
    <m/>
    <m/>
    <s v="2075 Bayview Avenue"/>
    <x v="7"/>
    <x v="0"/>
    <x v="17"/>
    <m/>
    <m/>
    <m/>
    <m/>
    <x v="5"/>
    <m/>
    <m/>
    <m/>
    <m/>
    <m/>
    <m/>
    <s v="1950 hours annually (37.5 hours per week)"/>
    <m/>
    <m/>
    <m/>
    <m/>
    <m/>
    <m/>
    <m/>
    <m/>
    <m/>
    <m/>
    <m/>
    <m/>
    <m/>
    <m/>
    <m/>
    <m/>
    <m/>
    <m/>
    <m/>
    <m/>
    <m/>
    <m/>
    <m/>
    <m/>
    <m/>
    <n v="1"/>
    <m/>
    <n v="0"/>
    <n v="1"/>
    <m/>
    <m/>
    <m/>
    <x v="2"/>
    <m/>
    <x v="2"/>
    <m/>
    <m/>
    <x v="1"/>
    <s v="English"/>
    <x v="0"/>
    <m/>
    <m/>
    <x v="2"/>
    <m/>
    <m/>
    <x v="2"/>
    <m/>
    <m/>
    <x v="1"/>
    <m/>
    <m/>
    <x v="1"/>
    <m/>
    <m/>
    <s v="PRCP is a knowledge-to-practice service that supports the staff of long-term care homes and community service agencies.  The volume data provided earlier reflects the number of staff that have received PRCP service (e.g. education and training, case consults).  The program collects stakeholder feedback from service receivers via online surveys.  "/>
    <m/>
    <s v="Yes"/>
    <m/>
    <m/>
    <n v="0"/>
    <n v="1"/>
  </r>
  <r>
    <m/>
    <m/>
    <m/>
    <s v="kshudall@seniorscarenetwork.ca"/>
    <s v="Kerry Shudall"/>
    <m/>
    <x v="1"/>
    <x v="138"/>
    <s v="Other"/>
    <x v="1"/>
    <s v="https://ocean.cognisantmd.com/eRequest/d6a3b181-ccdb-4ff2-948c-5c87567bba86 "/>
    <s v="Geriatric Assessment &amp; Intervention Network (GAIN)"/>
    <s v="kshudall@seniorscarenetwork.ca"/>
    <x v="0"/>
    <m/>
    <x v="9"/>
    <x v="3"/>
    <m/>
    <m/>
    <m/>
    <m/>
    <m/>
    <m/>
    <n v="505"/>
    <n v="761"/>
    <n v="740"/>
    <m/>
    <n v="1501"/>
    <x v="0"/>
    <m/>
    <m/>
    <s v="Weekdays"/>
    <m/>
    <m/>
    <s v="21 Angeline St. N."/>
    <x v="5"/>
    <x v="0"/>
    <x v="152"/>
    <m/>
    <m/>
    <m/>
    <m/>
    <x v="0"/>
    <m/>
    <s v="Kawartha Lakes Haliburton OHT"/>
    <m/>
    <m/>
    <m/>
    <m/>
    <s v="1950 hours per year (37.5 hours/week"/>
    <m/>
    <n v="1"/>
    <n v="0"/>
    <n v="0"/>
    <n v="0.2"/>
    <n v="0"/>
    <n v="0"/>
    <n v="0.8"/>
    <n v="0"/>
    <n v="0"/>
    <n v="0"/>
    <n v="0"/>
    <n v="0.4"/>
    <n v="0"/>
    <n v="0"/>
    <m/>
    <m/>
    <n v="1"/>
    <n v="1"/>
    <n v="1"/>
    <n v="1"/>
    <n v="0"/>
    <m/>
    <m/>
    <m/>
    <n v="1"/>
    <s v="BSO"/>
    <n v="6.4"/>
    <n v="6.2"/>
    <m/>
    <m/>
    <m/>
    <x v="2"/>
    <m/>
    <x v="2"/>
    <m/>
    <m/>
    <x v="1"/>
    <m/>
    <x v="0"/>
    <m/>
    <m/>
    <x v="2"/>
    <m/>
    <m/>
    <x v="2"/>
    <m/>
    <m/>
    <x v="1"/>
    <m/>
    <m/>
    <x v="1"/>
    <m/>
    <m/>
    <m/>
    <m/>
    <m/>
    <m/>
    <m/>
    <n v="0"/>
    <m/>
  </r>
  <r>
    <m/>
    <m/>
    <m/>
    <s v="kshudall@seniorscarenetwork.ca"/>
    <s v="Kerry Shudall"/>
    <m/>
    <x v="1"/>
    <x v="139"/>
    <s v="Other"/>
    <x v="1"/>
    <s v="https://ocean.cognisantmd.com/referrals/NewReferral.html?rtRef=community_centres_of-94627642"/>
    <s v="Geriatric Assessment &amp; Intervention Network (GAIN)"/>
    <s v="kshudall@seniorscarenetwork.ca"/>
    <x v="0"/>
    <m/>
    <x v="9"/>
    <x v="3"/>
    <m/>
    <m/>
    <m/>
    <m/>
    <m/>
    <m/>
    <n v="453"/>
    <n v="1325"/>
    <n v="1841"/>
    <m/>
    <n v="3166"/>
    <x v="0"/>
    <m/>
    <m/>
    <s v="Weekdays"/>
    <m/>
    <m/>
    <s v="99 Toronto Rd Suite 1021"/>
    <x v="74"/>
    <x v="0"/>
    <x v="153"/>
    <m/>
    <m/>
    <m/>
    <m/>
    <x v="0"/>
    <m/>
    <s v="Northumberland OHT"/>
    <m/>
    <m/>
    <m/>
    <m/>
    <s v="1950 hours per year (37.5 hours/week"/>
    <m/>
    <n v="1"/>
    <n v="0"/>
    <n v="0"/>
    <n v="0.04"/>
    <n v="0"/>
    <n v="0"/>
    <n v="1"/>
    <n v="0"/>
    <n v="0"/>
    <n v="0"/>
    <n v="1.6"/>
    <n v="0.8"/>
    <n v="0"/>
    <n v="0"/>
    <m/>
    <m/>
    <n v="0"/>
    <n v="2"/>
    <n v="1"/>
    <n v="0"/>
    <n v="0"/>
    <m/>
    <m/>
    <m/>
    <n v="1"/>
    <s v="BSO"/>
    <n v="7.44"/>
    <n v="7.4"/>
    <m/>
    <m/>
    <m/>
    <x v="2"/>
    <m/>
    <x v="2"/>
    <m/>
    <m/>
    <x v="1"/>
    <m/>
    <x v="0"/>
    <m/>
    <m/>
    <x v="2"/>
    <m/>
    <m/>
    <x v="2"/>
    <m/>
    <m/>
    <x v="1"/>
    <m/>
    <m/>
    <x v="1"/>
    <m/>
    <m/>
    <m/>
    <m/>
    <m/>
    <m/>
    <m/>
    <n v="0"/>
    <m/>
  </r>
  <r>
    <m/>
    <m/>
    <m/>
    <s v="kshudall@seniorscarenetwork.ca"/>
    <s v="Kerry Shudall"/>
    <m/>
    <x v="1"/>
    <x v="140"/>
    <s v="Other"/>
    <x v="1"/>
    <s v="https://ocean.cognisantmd.com/eRequest/2ef7eae5-a2a7-49de-8a2f-52f8c684f4f4"/>
    <s v="Geriatric Assessment &amp; Intervention Network (GAIN)"/>
    <s v="kshudall@seniorscarenetwork.ca"/>
    <x v="0"/>
    <m/>
    <x v="9"/>
    <x v="3"/>
    <m/>
    <m/>
    <m/>
    <m/>
    <m/>
    <m/>
    <n v="259"/>
    <n v="495"/>
    <n v="936"/>
    <m/>
    <n v="1431"/>
    <x v="0"/>
    <m/>
    <m/>
    <s v="Weekdays"/>
    <m/>
    <m/>
    <s v="8 Winchester St."/>
    <x v="75"/>
    <x v="0"/>
    <x v="154"/>
    <s v="2117 Loops Rd."/>
    <s v="Wilberforce"/>
    <s v="K0L 3C0"/>
    <m/>
    <x v="0"/>
    <m/>
    <s v="Kawartha Lakes Haliburton OHT"/>
    <m/>
    <m/>
    <m/>
    <m/>
    <s v="1950 hours per year (37.5 hours/week"/>
    <m/>
    <n v="1"/>
    <n v="0"/>
    <n v="0.2"/>
    <n v="0.2"/>
    <n v="0"/>
    <n v="0"/>
    <n v="1"/>
    <n v="1"/>
    <n v="0"/>
    <n v="1"/>
    <n v="1"/>
    <n v="0"/>
    <n v="0"/>
    <n v="0"/>
    <m/>
    <m/>
    <n v="0"/>
    <n v="0"/>
    <n v="1"/>
    <n v="0"/>
    <n v="0"/>
    <m/>
    <m/>
    <m/>
    <n v="1"/>
    <s v="BSO"/>
    <n v="6.4"/>
    <n v="6.2"/>
    <m/>
    <m/>
    <m/>
    <x v="2"/>
    <m/>
    <x v="2"/>
    <m/>
    <m/>
    <x v="1"/>
    <m/>
    <x v="0"/>
    <m/>
    <m/>
    <x v="2"/>
    <m/>
    <m/>
    <x v="2"/>
    <m/>
    <m/>
    <x v="1"/>
    <m/>
    <m/>
    <x v="1"/>
    <m/>
    <m/>
    <m/>
    <m/>
    <m/>
    <m/>
    <m/>
    <n v="0"/>
    <m/>
  </r>
  <r>
    <m/>
    <m/>
    <m/>
    <s v="kshudall@seniorscarenetwork.ca"/>
    <s v="Kerry Shudall"/>
    <m/>
    <x v="1"/>
    <x v="4"/>
    <s v="Other"/>
    <x v="1"/>
    <s v="https://ocean.cognisantmd.com/eRequest/37084b8b-dadf-4f2a-b94b-2b1e418f5fa6"/>
    <s v="Geriatric Assessment &amp; Intervention Network (GAIN)"/>
    <s v="kshudall@seniorscarenetwork.ca"/>
    <x v="0"/>
    <m/>
    <x v="9"/>
    <x v="3"/>
    <m/>
    <m/>
    <m/>
    <m/>
    <m/>
    <m/>
    <n v="846"/>
    <n v="2305"/>
    <n v="1300"/>
    <n v="2"/>
    <n v="3607"/>
    <x v="0"/>
    <m/>
    <m/>
    <s v="Weekdays"/>
    <m/>
    <m/>
    <s v="1 Hospital Dr."/>
    <x v="4"/>
    <x v="0"/>
    <x v="4"/>
    <s v=" 21 Third St."/>
    <s v="Keene"/>
    <s v="K0L 2G0"/>
    <m/>
    <x v="0"/>
    <m/>
    <s v="Peterborough OHT"/>
    <m/>
    <m/>
    <m/>
    <m/>
    <s v="1950 hours per year (37.5 hours/week"/>
    <m/>
    <n v="1"/>
    <n v="0"/>
    <n v="0"/>
    <n v="1.2"/>
    <n v="0"/>
    <n v="0"/>
    <n v="2.5"/>
    <n v="1.5"/>
    <n v="0"/>
    <n v="0"/>
    <n v="0"/>
    <n v="1"/>
    <n v="1"/>
    <n v="0"/>
    <m/>
    <m/>
    <n v="1"/>
    <n v="1"/>
    <n v="2"/>
    <n v="0"/>
    <n v="0.2"/>
    <m/>
    <m/>
    <m/>
    <n v="1"/>
    <s v="BSO"/>
    <n v="12.399999999999999"/>
    <n v="11.2"/>
    <m/>
    <m/>
    <m/>
    <x v="2"/>
    <m/>
    <x v="2"/>
    <m/>
    <m/>
    <x v="1"/>
    <m/>
    <x v="0"/>
    <m/>
    <m/>
    <x v="2"/>
    <m/>
    <m/>
    <x v="2"/>
    <m/>
    <m/>
    <x v="1"/>
    <m/>
    <m/>
    <x v="1"/>
    <m/>
    <m/>
    <m/>
    <m/>
    <m/>
    <m/>
    <m/>
    <n v="0"/>
    <m/>
  </r>
  <r>
    <m/>
    <m/>
    <m/>
    <s v="kshudall@seniorscarenetwork.ca"/>
    <s v="Kerry Shudall"/>
    <m/>
    <x v="1"/>
    <x v="141"/>
    <s v="Other"/>
    <x v="1"/>
    <s v="https://ocean.cognisantmd.com/eRequest/7cf1b053-2217-4728-890f-e7f9490275d7"/>
    <s v="Geriatric Assessment &amp; Intervention Network (GAIN)"/>
    <s v="kshudall@seniorscarenetwork.ca"/>
    <x v="0"/>
    <m/>
    <x v="9"/>
    <x v="3"/>
    <m/>
    <m/>
    <m/>
    <m/>
    <m/>
    <m/>
    <n v="154"/>
    <n v="204"/>
    <n v="190"/>
    <m/>
    <n v="394"/>
    <x v="0"/>
    <m/>
    <m/>
    <s v="Weekdays"/>
    <m/>
    <m/>
    <s v="146 Oliver Rd."/>
    <x v="76"/>
    <x v="0"/>
    <x v="155"/>
    <m/>
    <m/>
    <m/>
    <m/>
    <x v="0"/>
    <m/>
    <s v="Northumberland OHT"/>
    <m/>
    <m/>
    <m/>
    <m/>
    <s v="1950 hours per year (37.5 hours/week"/>
    <m/>
    <n v="1"/>
    <n v="0"/>
    <n v="0"/>
    <n v="0"/>
    <n v="0"/>
    <n v="0"/>
    <n v="1"/>
    <n v="1"/>
    <n v="0"/>
    <n v="0"/>
    <n v="1"/>
    <n v="0"/>
    <n v="0"/>
    <n v="0"/>
    <m/>
    <m/>
    <n v="0"/>
    <n v="1"/>
    <n v="0"/>
    <n v="0"/>
    <n v="0"/>
    <m/>
    <m/>
    <m/>
    <n v="1"/>
    <s v="BSO"/>
    <n v="5"/>
    <n v="5"/>
    <m/>
    <m/>
    <m/>
    <x v="2"/>
    <m/>
    <x v="2"/>
    <m/>
    <m/>
    <x v="1"/>
    <m/>
    <x v="0"/>
    <m/>
    <m/>
    <x v="2"/>
    <m/>
    <m/>
    <x v="2"/>
    <m/>
    <m/>
    <x v="1"/>
    <m/>
    <m/>
    <x v="1"/>
    <m/>
    <m/>
    <m/>
    <m/>
    <m/>
    <m/>
    <m/>
    <n v="0"/>
    <m/>
  </r>
  <r>
    <m/>
    <m/>
    <m/>
    <s v="kshudall@seniorscarenetwork.ca"/>
    <s v="Kerry Shudall"/>
    <m/>
    <x v="1"/>
    <x v="142"/>
    <m/>
    <x v="1"/>
    <s v="https://ocean.cognisantmd.com/eRequest/8b88d7b2-519a-4a17-b8f8-ed52206d6c39"/>
    <s v="Geriatric Assessment &amp; Intervention Network (GAIN)"/>
    <s v="kshudall@seniorscarenetwork.ca"/>
    <x v="0"/>
    <m/>
    <x v="9"/>
    <x v="3"/>
    <m/>
    <m/>
    <m/>
    <m/>
    <m/>
    <m/>
    <n v="651"/>
    <n v="319"/>
    <n v="1373"/>
    <m/>
    <n v="1692"/>
    <x v="0"/>
    <m/>
    <m/>
    <s v="Weekdays"/>
    <m/>
    <m/>
    <s v="115 Grassmere Ave."/>
    <x v="2"/>
    <x v="0"/>
    <x v="156"/>
    <s v="1450 Kingston Rd. #17"/>
    <s v="Pickering"/>
    <s v="L1V 1C1"/>
    <m/>
    <x v="0"/>
    <m/>
    <s v="Durham OHT"/>
    <m/>
    <m/>
    <m/>
    <m/>
    <s v="1950 hours per year (37.5 hours/week"/>
    <m/>
    <n v="1"/>
    <n v="0.2"/>
    <n v="0.2"/>
    <n v="0.04"/>
    <n v="0"/>
    <n v="0"/>
    <n v="1"/>
    <n v="1"/>
    <n v="0"/>
    <n v="0"/>
    <n v="0"/>
    <n v="1"/>
    <n v="0"/>
    <n v="0"/>
    <m/>
    <m/>
    <n v="0"/>
    <n v="2"/>
    <n v="0"/>
    <n v="0"/>
    <n v="0"/>
    <m/>
    <m/>
    <m/>
    <n v="2"/>
    <s v="BSO"/>
    <n v="6.4399999999999995"/>
    <n v="7.2"/>
    <m/>
    <m/>
    <m/>
    <x v="2"/>
    <m/>
    <x v="2"/>
    <m/>
    <m/>
    <x v="1"/>
    <m/>
    <x v="0"/>
    <m/>
    <m/>
    <x v="2"/>
    <m/>
    <m/>
    <x v="2"/>
    <m/>
    <m/>
    <x v="1"/>
    <m/>
    <m/>
    <x v="1"/>
    <m/>
    <m/>
    <m/>
    <m/>
    <m/>
    <m/>
    <m/>
    <n v="0"/>
    <m/>
  </r>
  <r>
    <m/>
    <m/>
    <m/>
    <s v="kshudall@seniorscarenetwork.ca"/>
    <s v="Kerry Shudall"/>
    <m/>
    <x v="1"/>
    <x v="2"/>
    <m/>
    <x v="1"/>
    <s v="https://ocean.cognisantmd.com/eRequest/ac061555-7ced-4004-be2f-f61b179dda20"/>
    <s v="Geriatric Assessment &amp; Intervention Network (GAIN)"/>
    <s v="kshudall@seniorscarenetwork.ca"/>
    <x v="0"/>
    <m/>
    <x v="9"/>
    <x v="3"/>
    <m/>
    <m/>
    <m/>
    <m/>
    <m/>
    <m/>
    <n v="1095"/>
    <n v="1142"/>
    <n v="1867"/>
    <m/>
    <n v="3009"/>
    <x v="0"/>
    <m/>
    <m/>
    <s v="Weekdays"/>
    <m/>
    <m/>
    <s v="1 Hospital Court"/>
    <x v="2"/>
    <x v="0"/>
    <x v="2"/>
    <m/>
    <m/>
    <m/>
    <m/>
    <x v="0"/>
    <m/>
    <s v="Durham OHT"/>
    <m/>
    <m/>
    <m/>
    <m/>
    <s v="1950 hours per year (37.5 hours/week"/>
    <m/>
    <n v="1"/>
    <n v="0.2"/>
    <n v="0"/>
    <n v="0.4"/>
    <n v="0.04"/>
    <n v="0"/>
    <n v="2"/>
    <n v="1"/>
    <n v="0"/>
    <n v="0"/>
    <n v="0"/>
    <n v="1"/>
    <n v="1"/>
    <n v="0"/>
    <m/>
    <m/>
    <n v="0"/>
    <n v="2"/>
    <n v="0"/>
    <n v="0"/>
    <n v="0"/>
    <m/>
    <m/>
    <m/>
    <n v="2"/>
    <s v="BSO"/>
    <n v="8.64"/>
    <n v="9"/>
    <m/>
    <m/>
    <m/>
    <x v="2"/>
    <m/>
    <x v="2"/>
    <m/>
    <m/>
    <x v="1"/>
    <m/>
    <x v="0"/>
    <m/>
    <m/>
    <x v="2"/>
    <m/>
    <m/>
    <x v="2"/>
    <m/>
    <m/>
    <x v="1"/>
    <m/>
    <m/>
    <x v="1"/>
    <m/>
    <m/>
    <m/>
    <m/>
    <m/>
    <m/>
    <m/>
    <n v="0"/>
    <m/>
  </r>
  <r>
    <m/>
    <m/>
    <m/>
    <s v="kshudall@seniorscarenetwork.ca"/>
    <s v="Kerry Shudall"/>
    <m/>
    <x v="1"/>
    <x v="143"/>
    <m/>
    <x v="1"/>
    <s v="https://ocean.cognisantmd.com/eRequest/c824cb1f-c4f6-4b55-be63-187fde6a6b05"/>
    <s v="Geriatric Assessment &amp; Intervention Network (GAIN)"/>
    <s v="kshudall@seniorscarenetwork.ca"/>
    <x v="0"/>
    <m/>
    <x v="9"/>
    <x v="3"/>
    <m/>
    <m/>
    <m/>
    <m/>
    <m/>
    <m/>
    <n v="226"/>
    <n v="341"/>
    <n v="441"/>
    <n v="5"/>
    <n v="787"/>
    <x v="0"/>
    <m/>
    <m/>
    <s v="Weekdays"/>
    <m/>
    <m/>
    <s v="300 Silver Star Blvd."/>
    <x v="7"/>
    <x v="0"/>
    <x v="157"/>
    <m/>
    <m/>
    <m/>
    <m/>
    <x v="1"/>
    <m/>
    <m/>
    <m/>
    <m/>
    <s v="Scarborough OHT"/>
    <m/>
    <s v="1950 hours per year (37.5 hours/week"/>
    <m/>
    <n v="1"/>
    <n v="0.2"/>
    <n v="0"/>
    <n v="0.2"/>
    <n v="0.04"/>
    <n v="0"/>
    <n v="1"/>
    <n v="1"/>
    <n v="1"/>
    <n v="0"/>
    <n v="0"/>
    <n v="1"/>
    <n v="0"/>
    <n v="0"/>
    <m/>
    <m/>
    <n v="0"/>
    <n v="0"/>
    <n v="1"/>
    <n v="0"/>
    <n v="0"/>
    <m/>
    <m/>
    <m/>
    <n v="1"/>
    <s v="BSO"/>
    <n v="6.4399999999999995"/>
    <n v="6"/>
    <m/>
    <m/>
    <m/>
    <x v="2"/>
    <m/>
    <x v="2"/>
    <m/>
    <m/>
    <x v="1"/>
    <m/>
    <x v="0"/>
    <m/>
    <m/>
    <x v="2"/>
    <m/>
    <m/>
    <x v="2"/>
    <m/>
    <m/>
    <x v="1"/>
    <m/>
    <m/>
    <x v="1"/>
    <m/>
    <m/>
    <m/>
    <m/>
    <m/>
    <m/>
    <m/>
    <n v="0"/>
    <m/>
  </r>
  <r>
    <m/>
    <m/>
    <m/>
    <s v="kshudall@seniorscarenetwork.ca"/>
    <s v="Kerry Shudall"/>
    <m/>
    <x v="1"/>
    <x v="7"/>
    <m/>
    <x v="1"/>
    <s v="https://ocean.cognisantmd.com/eRequest/47f3c1e1-0618-42d6-b360-8974b9c537ab"/>
    <s v="Geriatric Assessment &amp; Intervention Network (GAIN)"/>
    <s v="kshudall@seniorscarenetwork.ca"/>
    <x v="0"/>
    <m/>
    <x v="9"/>
    <x v="3"/>
    <m/>
    <s v="Geriatric Outpatient Clinic"/>
    <m/>
    <m/>
    <m/>
    <m/>
    <n v="2123"/>
    <n v="2833"/>
    <n v="2117"/>
    <n v="337"/>
    <n v="5287"/>
    <x v="0"/>
    <m/>
    <m/>
    <s v="Weekdays"/>
    <m/>
    <m/>
    <s v="2867 Ellesmere Rd."/>
    <x v="7"/>
    <x v="0"/>
    <x v="232"/>
    <m/>
    <m/>
    <m/>
    <m/>
    <x v="1"/>
    <m/>
    <m/>
    <m/>
    <m/>
    <s v="Scarborough OHT"/>
    <m/>
    <s v="1950 hours per year (37.5 hours/week"/>
    <m/>
    <n v="2"/>
    <n v="0"/>
    <n v="0"/>
    <n v="3"/>
    <n v="0.04"/>
    <n v="0"/>
    <n v="3.5"/>
    <n v="2"/>
    <n v="0"/>
    <n v="0"/>
    <n v="0"/>
    <n v="2"/>
    <n v="2"/>
    <n v="0"/>
    <m/>
    <m/>
    <n v="0"/>
    <n v="0"/>
    <n v="2"/>
    <n v="0"/>
    <n v="0"/>
    <m/>
    <m/>
    <m/>
    <n v="2"/>
    <s v="BSO"/>
    <n v="16.54"/>
    <n v="13.5"/>
    <m/>
    <m/>
    <m/>
    <x v="2"/>
    <m/>
    <x v="2"/>
    <m/>
    <m/>
    <x v="0"/>
    <s v="English;"/>
    <x v="1"/>
    <m/>
    <s v="CFS"/>
    <x v="0"/>
    <m/>
    <s v="Global Deterioration Scale"/>
    <x v="0"/>
    <m/>
    <s v="Geriatric Depression Scale, Cornell, PHQ9)"/>
    <x v="0"/>
    <m/>
    <s v="GAD"/>
    <x v="0"/>
    <s v="No"/>
    <m/>
    <m/>
    <m/>
    <m/>
    <m/>
    <m/>
    <n v="0"/>
    <m/>
  </r>
  <r>
    <m/>
    <m/>
    <m/>
    <s v="kshudall@seniorscarenetwork.ca"/>
    <s v="Kerry Shudall"/>
    <m/>
    <x v="1"/>
    <x v="144"/>
    <m/>
    <x v="1"/>
    <s v="https://ocean.cognisantmd.com/eRequest/cb171bc5-bd06-4be3-a12b-7f64269d7ef5"/>
    <s v="Geriatric Assessment &amp; Intervention Network (GAIN)"/>
    <s v="kshudall@seniorscarenetwork.ca"/>
    <x v="0"/>
    <m/>
    <x v="9"/>
    <x v="3"/>
    <m/>
    <m/>
    <m/>
    <m/>
    <m/>
    <m/>
    <n v="254"/>
    <n v="746"/>
    <n v="1156"/>
    <n v="82"/>
    <n v="1984"/>
    <x v="0"/>
    <m/>
    <m/>
    <s v="Weekdays"/>
    <m/>
    <m/>
    <s v="3333 Finch Ave E"/>
    <x v="7"/>
    <x v="0"/>
    <x v="158"/>
    <m/>
    <m/>
    <m/>
    <m/>
    <x v="1"/>
    <m/>
    <m/>
    <m/>
    <m/>
    <s v="Scarborough OHT"/>
    <m/>
    <s v="1950 hours per year (37.5 hours/week"/>
    <m/>
    <n v="1"/>
    <n v="0.2"/>
    <n v="0"/>
    <n v="0"/>
    <n v="0"/>
    <n v="0"/>
    <n v="0.4"/>
    <n v="1"/>
    <n v="0"/>
    <n v="0"/>
    <n v="0"/>
    <n v="1"/>
    <n v="0"/>
    <n v="0"/>
    <m/>
    <m/>
    <n v="1"/>
    <n v="0"/>
    <n v="1"/>
    <n v="0"/>
    <n v="0"/>
    <m/>
    <m/>
    <m/>
    <n v="1"/>
    <s v="BSO"/>
    <n v="5.6"/>
    <n v="5.4"/>
    <m/>
    <m/>
    <m/>
    <x v="2"/>
    <m/>
    <x v="2"/>
    <m/>
    <m/>
    <x v="1"/>
    <m/>
    <x v="0"/>
    <m/>
    <m/>
    <x v="2"/>
    <m/>
    <m/>
    <x v="2"/>
    <m/>
    <m/>
    <x v="1"/>
    <m/>
    <m/>
    <x v="1"/>
    <m/>
    <m/>
    <m/>
    <m/>
    <m/>
    <m/>
    <m/>
    <n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121FEFC-B1D5-6742-BCF3-552601145BCB}" name="PivotTable8" cacheId="336" dataOnRows="1" applyNumberFormats="0" applyBorderFormats="0" applyFontFormats="0" applyPatternFormats="0" applyAlignmentFormats="0" applyWidthHeightFormats="1" dataCaption="Visit Types" updatedVersion="8" minRefreshableVersion="3" rowGrandTotals="0" colGrandTotals="0" itemPrintTitles="1" createdVersion="8" indent="0" outline="1" outlineData="1" multipleFieldFilters="0" chartFormat="11" rowHeaderCaption="Sector">
  <location ref="O30:P33"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items count="11">
        <item x="9"/>
        <item x="4"/>
        <item x="6"/>
        <item x="3"/>
        <item x="8"/>
        <item x="0"/>
        <item x="2"/>
        <item x="5"/>
        <item x="7"/>
        <item x="1"/>
        <item t="default"/>
      </items>
    </pivotField>
    <pivotField showAll="0"/>
    <pivotField showAll="0"/>
    <pivotField showAll="0"/>
    <pivotField showAll="0"/>
    <pivotField showAll="0"/>
    <pivotField showAll="0"/>
    <pivotField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2"/>
  </rowFields>
  <rowItems count="3">
    <i>
      <x/>
    </i>
    <i i="1">
      <x v="1"/>
    </i>
    <i i="2">
      <x v="2"/>
    </i>
  </rowItems>
  <colItems count="1">
    <i/>
  </colItems>
  <dataFields count="3">
    <dataField name="In-Person" fld="24" baseField="0" baseItem="0"/>
    <dataField name="Telephone" fld="25" baseField="0" baseItem="0"/>
    <dataField name="Video/Virtual" fld="26" baseField="0" baseItem="0"/>
  </dataFields>
  <formats count="24">
    <format dxfId="1112">
      <pivotArea grandRow="1" outline="0" collapsedLevelsAreSubtotals="1" fieldPosition="0"/>
    </format>
    <format dxfId="1111">
      <pivotArea outline="0" collapsedLevelsAreSubtotals="1" fieldPosition="0"/>
    </format>
    <format dxfId="1110">
      <pivotArea field="42" type="button" dataOnly="0" labelOnly="1" outline="0"/>
    </format>
    <format dxfId="1109">
      <pivotArea field="42" type="button" dataOnly="0" labelOnly="1" outline="0"/>
    </format>
    <format dxfId="1108">
      <pivotArea field="42" type="button" dataOnly="0" labelOnly="1" outline="0"/>
    </format>
    <format dxfId="1107">
      <pivotArea field="42" type="button" dataOnly="0" labelOnly="1" outline="0"/>
    </format>
    <format dxfId="1106">
      <pivotArea field="16" type="button" dataOnly="0" labelOnly="1" outline="0"/>
    </format>
    <format dxfId="1105">
      <pivotArea field="-2" type="button" dataOnly="0" labelOnly="1" outline="0" axis="axisRow" fieldPosition="0"/>
    </format>
    <format dxfId="1104">
      <pivotArea field="-2" type="button" dataOnly="0" labelOnly="1" outline="0" axis="axisRow" fieldPosition="0"/>
    </format>
    <format dxfId="1103">
      <pivotArea type="all" dataOnly="0" outline="0" fieldPosition="0"/>
    </format>
    <format dxfId="1102">
      <pivotArea outline="0" collapsedLevelsAreSubtotals="1" fieldPosition="0"/>
    </format>
    <format dxfId="1101">
      <pivotArea field="-2" type="button" dataOnly="0" labelOnly="1" outline="0" axis="axisRow" fieldPosition="0"/>
    </format>
    <format dxfId="1100">
      <pivotArea dataOnly="0" labelOnly="1" outline="0" fieldPosition="0">
        <references count="1">
          <reference field="4294967294" count="3">
            <x v="0"/>
            <x v="1"/>
            <x v="2"/>
          </reference>
        </references>
      </pivotArea>
    </format>
    <format dxfId="1099">
      <pivotArea dataOnly="0" labelOnly="1" grandCol="1" outline="0" axis="axisCol" fieldPosition="0"/>
    </format>
    <format dxfId="1098">
      <pivotArea type="all" dataOnly="0" outline="0" fieldPosition="0"/>
    </format>
    <format dxfId="1097">
      <pivotArea outline="0" collapsedLevelsAreSubtotals="1" fieldPosition="0"/>
    </format>
    <format dxfId="1096">
      <pivotArea field="-2" type="button" dataOnly="0" labelOnly="1" outline="0" axis="axisRow" fieldPosition="0"/>
    </format>
    <format dxfId="1095">
      <pivotArea dataOnly="0" labelOnly="1" outline="0" fieldPosition="0">
        <references count="1">
          <reference field="4294967294" count="3">
            <x v="0"/>
            <x v="1"/>
            <x v="2"/>
          </reference>
        </references>
      </pivotArea>
    </format>
    <format dxfId="1094">
      <pivotArea dataOnly="0" labelOnly="1" grandCol="1" outline="0" axis="axisCol" fieldPosition="0"/>
    </format>
    <format dxfId="1093">
      <pivotArea type="all" dataOnly="0" outline="0" fieldPosition="0"/>
    </format>
    <format dxfId="1092">
      <pivotArea outline="0" collapsedLevelsAreSubtotals="1" fieldPosition="0"/>
    </format>
    <format dxfId="1091">
      <pivotArea field="-2" type="button" dataOnly="0" labelOnly="1" outline="0" axis="axisRow" fieldPosition="0"/>
    </format>
    <format dxfId="1090">
      <pivotArea dataOnly="0" labelOnly="1" outline="0" fieldPosition="0">
        <references count="1">
          <reference field="4294967294" count="3">
            <x v="0"/>
            <x v="1"/>
            <x v="2"/>
          </reference>
        </references>
      </pivotArea>
    </format>
    <format dxfId="1089">
      <pivotArea dataOnly="0" labelOnly="1" grandCol="1" outline="0" axis="axisCol" fieldPosition="0"/>
    </format>
  </formats>
  <chartFormats count="11">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5" format="7" series="1">
      <pivotArea type="data" outline="0" fieldPosition="0">
        <references count="1">
          <reference field="4294967294" count="1" selected="0">
            <x v="0"/>
          </reference>
        </references>
      </pivotArea>
    </chartFormat>
    <chartFormat chart="5" format="8">
      <pivotArea type="data" outline="0" fieldPosition="0">
        <references count="1">
          <reference field="4294967294" count="1" selected="0">
            <x v="0"/>
          </reference>
        </references>
      </pivotArea>
    </chartFormat>
    <chartFormat chart="5" format="9">
      <pivotArea type="data" outline="0" fieldPosition="0">
        <references count="1">
          <reference field="4294967294" count="1" selected="0">
            <x v="1"/>
          </reference>
        </references>
      </pivotArea>
    </chartFormat>
    <chartFormat chart="5" format="10">
      <pivotArea type="data" outline="0" fieldPosition="0">
        <references count="1">
          <reference field="4294967294" count="1" selected="0">
            <x v="2"/>
          </reference>
        </references>
      </pivotArea>
    </chartFormat>
    <chartFormat chart="8" format="0" series="1">
      <pivotArea type="data" outline="0" fieldPosition="0">
        <references count="1">
          <reference field="4294967294" count="1" selected="0">
            <x v="0"/>
          </reference>
        </references>
      </pivotArea>
    </chartFormat>
    <chartFormat chart="8" format="1">
      <pivotArea type="data" outline="0" fieldPosition="0">
        <references count="1">
          <reference field="4294967294" count="1" selected="0">
            <x v="0"/>
          </reference>
        </references>
      </pivotArea>
    </chartFormat>
    <chartFormat chart="8" format="2">
      <pivotArea type="data" outline="0" fieldPosition="0">
        <references count="1">
          <reference field="4294967294" count="1" selected="0">
            <x v="1"/>
          </reference>
        </references>
      </pivotArea>
    </chartFormat>
    <chartFormat chart="8" format="3">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E1AFB9B-332F-B442-9A14-A36DDE2F0D78}" name="PivotTable7"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rowHeaderCaption="Ontario Health Region">
  <location ref="U15:W16" firstHeaderRow="0" firstDataRow="1" firstDataCol="0"/>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dataField="1"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Items count="1">
    <i/>
  </rowItems>
  <colFields count="1">
    <field x="-2"/>
  </colFields>
  <colItems count="3">
    <i>
      <x/>
    </i>
    <i i="1">
      <x v="1"/>
    </i>
    <i i="2">
      <x v="2"/>
    </i>
  </colItems>
  <dataFields count="3">
    <dataField name="Programs Reporting" fld="15" subtotal="count" baseField="0" baseItem="0"/>
    <dataField name="Patients Served" fld="23" baseField="0" baseItem="0"/>
    <dataField name="Visits Provided" fld="27" baseField="0" baseItem="0"/>
  </dataFields>
  <formats count="12">
    <format dxfId="1124">
      <pivotArea grandRow="1" outline="0" collapsedLevelsAreSubtotals="1" fieldPosition="0"/>
    </format>
    <format dxfId="1123">
      <pivotArea outline="0" collapsedLevelsAreSubtotals="1" fieldPosition="0"/>
    </format>
    <format dxfId="1122">
      <pivotArea field="42" type="button" dataOnly="0" labelOnly="1" outline="0"/>
    </format>
    <format dxfId="1121">
      <pivotArea dataOnly="0" labelOnly="1" outline="0" fieldPosition="0">
        <references count="1">
          <reference field="4294967294" count="3">
            <x v="0"/>
            <x v="1"/>
            <x v="2"/>
          </reference>
        </references>
      </pivotArea>
    </format>
    <format dxfId="1120">
      <pivotArea field="42" type="button" dataOnly="0" labelOnly="1" outline="0"/>
    </format>
    <format dxfId="1119">
      <pivotArea dataOnly="0" labelOnly="1" outline="0" fieldPosition="0">
        <references count="1">
          <reference field="4294967294" count="3">
            <x v="0"/>
            <x v="1"/>
            <x v="2"/>
          </reference>
        </references>
      </pivotArea>
    </format>
    <format dxfId="1118">
      <pivotArea field="42" type="button" dataOnly="0" labelOnly="1" outline="0"/>
    </format>
    <format dxfId="1117">
      <pivotArea dataOnly="0" labelOnly="1" outline="0" fieldPosition="0">
        <references count="1">
          <reference field="4294967294" count="3">
            <x v="0"/>
            <x v="1"/>
            <x v="2"/>
          </reference>
        </references>
      </pivotArea>
    </format>
    <format dxfId="1116">
      <pivotArea field="42" type="button" dataOnly="0" labelOnly="1" outline="0"/>
    </format>
    <format dxfId="1115">
      <pivotArea dataOnly="0" labelOnly="1" outline="0" fieldPosition="0">
        <references count="1">
          <reference field="4294967294" count="3">
            <x v="0"/>
            <x v="1"/>
            <x v="2"/>
          </reference>
        </references>
      </pivotArea>
    </format>
    <format dxfId="1114">
      <pivotArea dataOnly="0" labelOnly="1" outline="0" fieldPosition="0">
        <references count="1">
          <reference field="4294967294" count="1">
            <x v="1"/>
          </reference>
        </references>
      </pivotArea>
    </format>
    <format dxfId="1113">
      <pivotArea dataOnly="0" labelOnly="1"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5C040A0-CC3E-FC4B-8097-C63FF048D484}" name="PivotTable6"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rowHeaderCaption="Sector">
  <location ref="O15:R25" firstHeaderRow="0"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dataField="1" showAll="0"/>
    <pivotField axis="axisRow" showAll="0">
      <items count="11">
        <item x="9"/>
        <item x="4"/>
        <item x="6"/>
        <item x="3"/>
        <item x="8"/>
        <item x="0"/>
        <item x="2"/>
        <item x="5"/>
        <item x="7"/>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16"/>
  </rowFields>
  <rowItems count="10">
    <i>
      <x/>
    </i>
    <i>
      <x v="1"/>
    </i>
    <i>
      <x v="2"/>
    </i>
    <i>
      <x v="3"/>
    </i>
    <i>
      <x v="4"/>
    </i>
    <i>
      <x v="5"/>
    </i>
    <i>
      <x v="6"/>
    </i>
    <i>
      <x v="7"/>
    </i>
    <i>
      <x v="8"/>
    </i>
    <i>
      <x v="9"/>
    </i>
  </rowItems>
  <colFields count="1">
    <field x="-2"/>
  </colFields>
  <colItems count="3">
    <i>
      <x/>
    </i>
    <i i="1">
      <x v="1"/>
    </i>
    <i i="2">
      <x v="2"/>
    </i>
  </colItems>
  <dataFields count="3">
    <dataField name="Programs Reporting" fld="15" subtotal="count" baseField="0" baseItem="0"/>
    <dataField name="Patients Served" fld="23" baseField="0" baseItem="0"/>
    <dataField name="Avg wait (days)" fld="32" subtotal="average" baseField="0" baseItem="0"/>
  </dataFields>
  <formats count="23">
    <format dxfId="1147">
      <pivotArea grandRow="1" outline="0" collapsedLevelsAreSubtotals="1" fieldPosition="0"/>
    </format>
    <format dxfId="1146">
      <pivotArea outline="0" collapsedLevelsAreSubtotals="1" fieldPosition="0"/>
    </format>
    <format dxfId="1145">
      <pivotArea field="42" type="button" dataOnly="0" labelOnly="1" outline="0"/>
    </format>
    <format dxfId="1144">
      <pivotArea dataOnly="0" labelOnly="1" outline="0" fieldPosition="0">
        <references count="1">
          <reference field="4294967294" count="1">
            <x v="1"/>
          </reference>
        </references>
      </pivotArea>
    </format>
    <format dxfId="1143">
      <pivotArea field="42" type="button" dataOnly="0" labelOnly="1" outline="0"/>
    </format>
    <format dxfId="1142">
      <pivotArea dataOnly="0" labelOnly="1" outline="0" fieldPosition="0">
        <references count="1">
          <reference field="4294967294" count="1">
            <x v="1"/>
          </reference>
        </references>
      </pivotArea>
    </format>
    <format dxfId="1141">
      <pivotArea field="42" type="button" dataOnly="0" labelOnly="1" outline="0"/>
    </format>
    <format dxfId="1140">
      <pivotArea dataOnly="0" labelOnly="1" outline="0" fieldPosition="0">
        <references count="1">
          <reference field="4294967294" count="1">
            <x v="1"/>
          </reference>
        </references>
      </pivotArea>
    </format>
    <format dxfId="1139">
      <pivotArea field="42" type="button" dataOnly="0" labelOnly="1" outline="0"/>
    </format>
    <format dxfId="1138">
      <pivotArea dataOnly="0" labelOnly="1" outline="0" fieldPosition="0">
        <references count="1">
          <reference field="4294967294" count="1">
            <x v="1"/>
          </reference>
        </references>
      </pivotArea>
    </format>
    <format dxfId="1137">
      <pivotArea field="16" type="button" dataOnly="0" labelOnly="1" outline="0" axis="axisRow" fieldPosition="0"/>
    </format>
    <format dxfId="1136">
      <pivotArea dataOnly="0" labelOnly="1" outline="0" fieldPosition="0">
        <references count="1">
          <reference field="4294967294" count="3">
            <x v="0"/>
            <x v="1"/>
            <x v="2"/>
          </reference>
        </references>
      </pivotArea>
    </format>
    <format dxfId="1135">
      <pivotArea field="16" type="button" dataOnly="0" labelOnly="1" outline="0" axis="axisRow" fieldPosition="0"/>
    </format>
    <format dxfId="1134">
      <pivotArea dataOnly="0" labelOnly="1" outline="0" fieldPosition="0">
        <references count="1">
          <reference field="4294967294" count="3">
            <x v="0"/>
            <x v="1"/>
            <x v="2"/>
          </reference>
        </references>
      </pivotArea>
    </format>
    <format dxfId="1133">
      <pivotArea field="16" type="button" dataOnly="0" labelOnly="1" outline="0" axis="axisRow" fieldPosition="0"/>
    </format>
    <format dxfId="1132">
      <pivotArea dataOnly="0" labelOnly="1" outline="0" fieldPosition="0">
        <references count="1">
          <reference field="4294967294" count="3">
            <x v="0"/>
            <x v="1"/>
            <x v="2"/>
          </reference>
        </references>
      </pivotArea>
    </format>
    <format dxfId="1131">
      <pivotArea field="16" type="button" dataOnly="0" labelOnly="1" outline="0" axis="axisRow" fieldPosition="0"/>
    </format>
    <format dxfId="1130">
      <pivotArea dataOnly="0" labelOnly="1" outline="0" fieldPosition="0">
        <references count="1">
          <reference field="4294967294" count="3">
            <x v="0"/>
            <x v="1"/>
            <x v="2"/>
          </reference>
        </references>
      </pivotArea>
    </format>
    <format dxfId="1129">
      <pivotArea field="16" type="button" dataOnly="0" labelOnly="1" outline="0" axis="axisRow" fieldPosition="0"/>
    </format>
    <format dxfId="1128">
      <pivotArea dataOnly="0" labelOnly="1" outline="0" fieldPosition="0">
        <references count="1">
          <reference field="4294967294" count="3">
            <x v="0"/>
            <x v="1"/>
            <x v="2"/>
          </reference>
        </references>
      </pivotArea>
    </format>
    <format dxfId="1127">
      <pivotArea dataOnly="0" labelOnly="1" outline="0" fieldPosition="0">
        <references count="1">
          <reference field="4294967294" count="1">
            <x v="1"/>
          </reference>
        </references>
      </pivotArea>
    </format>
    <format dxfId="1126">
      <pivotArea dataOnly="0" labelOnly="1" outline="0" fieldPosition="0">
        <references count="1">
          <reference field="4294967294" count="1">
            <x v="2"/>
          </reference>
        </references>
      </pivotArea>
    </format>
    <format dxfId="1125">
      <pivotArea dataOnly="0" labelOnly="1"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1EDADE8-20E2-5F49-9E20-10D59251E5DD}" name="PivotTable10" cacheId="336"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Ontario Health Region">
  <location ref="K2:K3" firstHeaderRow="1" firstDataRow="1" firstDataCol="0"/>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Items count="1">
    <i/>
  </rowItems>
  <colItems count="1">
    <i/>
  </colItems>
  <dataFields count="1">
    <dataField name="Sum of Total Visits" fld="27" baseField="0" baseItem="0"/>
  </dataFields>
  <formats count="8">
    <format dxfId="975">
      <pivotArea grandRow="1" outline="0" collapsedLevelsAreSubtotals="1" fieldPosition="0"/>
    </format>
    <format dxfId="974">
      <pivotArea outline="0" collapsedLevelsAreSubtotals="1" fieldPosition="0"/>
    </format>
    <format dxfId="973">
      <pivotArea field="42" type="button" dataOnly="0" labelOnly="1" outline="0"/>
    </format>
    <format dxfId="972">
      <pivotArea field="42" type="button" dataOnly="0" labelOnly="1" outline="0"/>
    </format>
    <format dxfId="971">
      <pivotArea field="42" type="button" dataOnly="0" labelOnly="1" outline="0"/>
    </format>
    <format dxfId="970">
      <pivotArea field="42" type="button" dataOnly="0" labelOnly="1" outline="0"/>
    </format>
    <format dxfId="969">
      <pivotArea field="6" type="button" dataOnly="0" labelOnly="1" outline="0"/>
    </format>
    <format dxfId="968">
      <pivotArea field="6"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B53FC4A-585D-5847-B6AB-F784F97E49B0}" name="PivotTable7" cacheId="336"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Ontario Health Region">
  <location ref="B2:E9" firstHeaderRow="0" firstDataRow="1" firstDataCol="1"/>
  <pivotFields count="111">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dataField="1"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42"/>
  </rowFields>
  <rowItems count="7">
    <i>
      <x/>
    </i>
    <i>
      <x v="1"/>
    </i>
    <i>
      <x v="2"/>
    </i>
    <i>
      <x v="3"/>
    </i>
    <i>
      <x v="4"/>
    </i>
    <i>
      <x v="5"/>
    </i>
    <i>
      <x v="6"/>
    </i>
  </rowItems>
  <colFields count="1">
    <field x="-2"/>
  </colFields>
  <colItems count="3">
    <i>
      <x/>
    </i>
    <i i="1">
      <x v="1"/>
    </i>
    <i i="2">
      <x v="2"/>
    </i>
  </colItems>
  <dataFields count="3">
    <dataField name="Programs Reporting" fld="15" subtotal="count" baseField="0" baseItem="0"/>
    <dataField name="Patients Served" fld="23" baseField="0" baseItem="0"/>
    <dataField name="Visits" fld="27" baseField="0" baseItem="0"/>
  </dataFields>
  <formats count="12">
    <format dxfId="987">
      <pivotArea grandRow="1" outline="0" collapsedLevelsAreSubtotals="1" fieldPosition="0"/>
    </format>
    <format dxfId="986">
      <pivotArea outline="0" collapsedLevelsAreSubtotals="1" fieldPosition="0"/>
    </format>
    <format dxfId="985">
      <pivotArea dataOnly="0" labelOnly="1" outline="0" fieldPosition="0">
        <references count="1">
          <reference field="4294967294" count="1">
            <x v="0"/>
          </reference>
        </references>
      </pivotArea>
    </format>
    <format dxfId="984">
      <pivotArea field="42" type="button" dataOnly="0" labelOnly="1" outline="0" axis="axisRow" fieldPosition="0"/>
    </format>
    <format dxfId="983">
      <pivotArea dataOnly="0" labelOnly="1" outline="0" fieldPosition="0">
        <references count="1">
          <reference field="4294967294" count="3">
            <x v="0"/>
            <x v="1"/>
            <x v="2"/>
          </reference>
        </references>
      </pivotArea>
    </format>
    <format dxfId="982">
      <pivotArea field="42" type="button" dataOnly="0" labelOnly="1" outline="0" axis="axisRow" fieldPosition="0"/>
    </format>
    <format dxfId="981">
      <pivotArea dataOnly="0" labelOnly="1" outline="0" fieldPosition="0">
        <references count="1">
          <reference field="4294967294" count="3">
            <x v="0"/>
            <x v="1"/>
            <x v="2"/>
          </reference>
        </references>
      </pivotArea>
    </format>
    <format dxfId="980">
      <pivotArea field="42" type="button" dataOnly="0" labelOnly="1" outline="0" axis="axisRow" fieldPosition="0"/>
    </format>
    <format dxfId="979">
      <pivotArea dataOnly="0" labelOnly="1" outline="0" fieldPosition="0">
        <references count="1">
          <reference field="4294967294" count="3">
            <x v="0"/>
            <x v="1"/>
            <x v="2"/>
          </reference>
        </references>
      </pivotArea>
    </format>
    <format dxfId="978">
      <pivotArea field="42" type="button" dataOnly="0" labelOnly="1" outline="0" axis="axisRow" fieldPosition="0"/>
    </format>
    <format dxfId="977">
      <pivotArea dataOnly="0" labelOnly="1" outline="0" fieldPosition="0">
        <references count="1">
          <reference field="4294967294" count="3">
            <x v="0"/>
            <x v="1"/>
            <x v="2"/>
          </reference>
        </references>
      </pivotArea>
    </format>
    <format dxfId="976">
      <pivotArea dataOnly="0" labelOnly="1" outline="0" fieldPosition="0">
        <references count="1">
          <reference field="4294967294" count="1">
            <x v="1"/>
          </reference>
        </references>
      </pivotArea>
    </format>
  </formats>
  <conditionalFormats count="1">
    <conditionalFormat priority="5">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F1997CE-E6AA-384B-A0E7-11ABB552DE64}" name="PivotTable3" cacheId="336"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Ontario Health Region">
  <location ref="I2:I3" firstHeaderRow="1" firstDataRow="1" firstDataCol="0"/>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Items count="1">
    <i/>
  </rowItems>
  <colItems count="1">
    <i/>
  </colItems>
  <dataFields count="1">
    <dataField name="Programs Reporting" fld="15" subtotal="count" baseField="0" baseItem="0"/>
  </dataFields>
  <formats count="13">
    <format dxfId="1000">
      <pivotArea grandRow="1" outline="0" collapsedLevelsAreSubtotals="1" fieldPosition="0"/>
    </format>
    <format dxfId="999">
      <pivotArea outline="0" collapsedLevelsAreSubtotals="1" fieldPosition="0"/>
    </format>
    <format dxfId="998">
      <pivotArea dataOnly="0" labelOnly="1" outline="0" fieldPosition="0">
        <references count="1">
          <reference field="4294967294" count="1">
            <x v="0"/>
          </reference>
        </references>
      </pivotArea>
    </format>
    <format dxfId="997">
      <pivotArea field="42" type="button" dataOnly="0" labelOnly="1" outline="0"/>
    </format>
    <format dxfId="996">
      <pivotArea dataOnly="0" labelOnly="1" outline="0" fieldPosition="0">
        <references count="1">
          <reference field="4294967294" count="1">
            <x v="0"/>
          </reference>
        </references>
      </pivotArea>
    </format>
    <format dxfId="995">
      <pivotArea field="42" type="button" dataOnly="0" labelOnly="1" outline="0"/>
    </format>
    <format dxfId="994">
      <pivotArea dataOnly="0" labelOnly="1" outline="0" fieldPosition="0">
        <references count="1">
          <reference field="4294967294" count="1">
            <x v="0"/>
          </reference>
        </references>
      </pivotArea>
    </format>
    <format dxfId="993">
      <pivotArea field="42" type="button" dataOnly="0" labelOnly="1" outline="0"/>
    </format>
    <format dxfId="992">
      <pivotArea dataOnly="0" labelOnly="1" outline="0" fieldPosition="0">
        <references count="1">
          <reference field="4294967294" count="1">
            <x v="0"/>
          </reference>
        </references>
      </pivotArea>
    </format>
    <format dxfId="991">
      <pivotArea field="42" type="button" dataOnly="0" labelOnly="1" outline="0"/>
    </format>
    <format dxfId="990">
      <pivotArea dataOnly="0" labelOnly="1" outline="0" fieldPosition="0">
        <references count="1">
          <reference field="4294967294" count="1">
            <x v="0"/>
          </reference>
        </references>
      </pivotArea>
    </format>
    <format dxfId="989">
      <pivotArea field="6" type="button" dataOnly="0" labelOnly="1" outline="0"/>
    </format>
    <format dxfId="988">
      <pivotArea field="6" type="button" dataOnly="0" labelOnly="1" outline="0"/>
    </format>
  </formats>
  <conditionalFormats count="1">
    <conditionalFormat priority="3">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9D40236B-5435-3F4C-8A32-C4ACDFFD6153}" name="PivotTable4" cacheId="336" dataPosition="0"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21" rowHeaderCaption="Sector">
  <location ref="I33:K42" firstHeaderRow="0"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axis="axisRow" showAll="0" sortType="ascending">
      <items count="11">
        <item sd="0" x="9"/>
        <item sd="0" x="4"/>
        <item h="1" sd="0" x="6"/>
        <item sd="0" x="3"/>
        <item sd="0" x="8"/>
        <item sd="0" x="0"/>
        <item sd="0" x="2"/>
        <item sd="0" x="5"/>
        <item sd="0" x="7"/>
        <item sd="0" x="1"/>
        <item t="default"/>
      </items>
      <autoSortScope>
        <pivotArea dataOnly="0" outline="0" fieldPosition="0">
          <references count="1">
            <reference field="4294967294" count="1" selected="0">
              <x v="1"/>
            </reference>
          </references>
        </pivotArea>
      </autoSortScope>
    </pivotField>
    <pivotField showAll="0"/>
    <pivotField showAll="0"/>
    <pivotField showAll="0"/>
    <pivotField showAll="0"/>
    <pivotField showAll="0"/>
    <pivotField showAll="0"/>
    <pivotField dataField="1" showAll="0"/>
    <pivotField showAll="0"/>
    <pivotField showAll="0"/>
    <pivotField showAll="0"/>
    <pivotField dataField="1"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16"/>
  </rowFields>
  <rowItems count="9">
    <i>
      <x/>
    </i>
    <i>
      <x v="9"/>
    </i>
    <i>
      <x v="7"/>
    </i>
    <i>
      <x v="5"/>
    </i>
    <i>
      <x v="6"/>
    </i>
    <i>
      <x v="4"/>
    </i>
    <i>
      <x v="1"/>
    </i>
    <i>
      <x v="8"/>
    </i>
    <i>
      <x v="3"/>
    </i>
  </rowItems>
  <colFields count="1">
    <field x="-2"/>
  </colFields>
  <colItems count="2">
    <i>
      <x/>
    </i>
    <i i="1">
      <x v="1"/>
    </i>
  </colItems>
  <dataFields count="2">
    <dataField name="Patients Served" fld="23" baseField="0" baseItem="0" numFmtId="164"/>
    <dataField name="Visits" fld="27" baseField="0" baseItem="0" numFmtId="164"/>
  </dataFields>
  <formats count="19">
    <format dxfId="1019">
      <pivotArea field="42" type="button" dataOnly="0" labelOnly="1" outline="0"/>
    </format>
    <format dxfId="1018">
      <pivotArea field="42" type="button" dataOnly="0" labelOnly="1" outline="0"/>
    </format>
    <format dxfId="1017">
      <pivotArea field="42" type="button" dataOnly="0" labelOnly="1" outline="0"/>
    </format>
    <format dxfId="1016">
      <pivotArea field="42" type="button" dataOnly="0" labelOnly="1" outline="0"/>
    </format>
    <format dxfId="1015">
      <pivotArea field="42" type="button" dataOnly="0" labelOnly="1" outline="0"/>
    </format>
    <format dxfId="1014">
      <pivotArea field="42" type="button" dataOnly="0" labelOnly="1" outline="0"/>
    </format>
    <format dxfId="1013">
      <pivotArea outline="0" collapsedLevelsAreSubtotals="1" fieldPosition="0"/>
    </format>
    <format dxfId="1012">
      <pivotArea outline="0" collapsedLevelsAreSubtotals="1" fieldPosition="0"/>
    </format>
    <format dxfId="1011">
      <pivotArea outline="0" collapsedLevelsAreSubtotals="1" fieldPosition="0"/>
    </format>
    <format dxfId="1010">
      <pivotArea outline="0" collapsedLevelsAreSubtotals="1" fieldPosition="0"/>
    </format>
    <format dxfId="1009">
      <pivotArea outline="0" collapsedLevelsAreSubtotals="1" fieldPosition="0"/>
    </format>
    <format dxfId="1008">
      <pivotArea field="16" type="button" dataOnly="0" labelOnly="1" outline="0" axis="axisRow" fieldPosition="0"/>
    </format>
    <format dxfId="1007">
      <pivotArea dataOnly="0" labelOnly="1" outline="0" axis="axisValues" fieldPosition="0"/>
    </format>
    <format dxfId="1006">
      <pivotArea dataOnly="0" labelOnly="1" fieldPosition="0">
        <references count="1">
          <reference field="16" count="0"/>
        </references>
      </pivotArea>
    </format>
    <format dxfId="1005">
      <pivotArea field="16" type="button" dataOnly="0" labelOnly="1" outline="0" axis="axisRow" fieldPosition="0"/>
    </format>
    <format dxfId="1004">
      <pivotArea dataOnly="0" labelOnly="1" outline="0" axis="axisValues" fieldPosition="0"/>
    </format>
    <format dxfId="1003">
      <pivotArea dataOnly="0" labelOnly="1" outline="0" axis="axisValues" fieldPosition="0"/>
    </format>
    <format dxfId="1002">
      <pivotArea outline="0" collapsedLevelsAreSubtotals="1" fieldPosition="0">
        <references count="1">
          <reference field="4294967294" count="1" selected="0">
            <x v="1"/>
          </reference>
        </references>
      </pivotArea>
    </format>
    <format dxfId="1001">
      <pivotArea outline="0" collapsedLevelsAreSubtotals="1" fieldPosition="0">
        <references count="1">
          <reference field="4294967294"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9DF5B793-A724-9D48-84CE-2C9C987C909D}" name="PivotTable12" cacheId="336"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Ontario Health Region">
  <location ref="I8:K18" firstHeaderRow="0"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dataField="1" showAll="0"/>
    <pivotField axis="axisRow" showAll="0">
      <items count="11">
        <item x="9"/>
        <item x="4"/>
        <item x="6"/>
        <item x="3"/>
        <item x="8"/>
        <item x="0"/>
        <item x="2"/>
        <item x="5"/>
        <item x="7"/>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16"/>
  </rowFields>
  <rowItems count="10">
    <i>
      <x/>
    </i>
    <i>
      <x v="1"/>
    </i>
    <i>
      <x v="2"/>
    </i>
    <i>
      <x v="3"/>
    </i>
    <i>
      <x v="4"/>
    </i>
    <i>
      <x v="5"/>
    </i>
    <i>
      <x v="6"/>
    </i>
    <i>
      <x v="7"/>
    </i>
    <i>
      <x v="8"/>
    </i>
    <i>
      <x v="9"/>
    </i>
  </rowItems>
  <colFields count="1">
    <field x="-2"/>
  </colFields>
  <colItems count="2">
    <i>
      <x/>
    </i>
    <i i="1">
      <x v="1"/>
    </i>
  </colItems>
  <dataFields count="2">
    <dataField name="Programs Reporting" fld="15" subtotal="count" baseField="0" baseItem="0"/>
    <dataField name="Sum of Total FTEs" fld="77" baseField="0" baseItem="0"/>
  </dataFields>
  <formats count="13">
    <format dxfId="1032">
      <pivotArea grandRow="1" outline="0" collapsedLevelsAreSubtotals="1" fieldPosition="0"/>
    </format>
    <format dxfId="1031">
      <pivotArea outline="0" collapsedLevelsAreSubtotals="1" fieldPosition="0"/>
    </format>
    <format dxfId="1030">
      <pivotArea dataOnly="0" labelOnly="1" outline="0" fieldPosition="0">
        <references count="1">
          <reference field="4294967294" count="1">
            <x v="0"/>
          </reference>
        </references>
      </pivotArea>
    </format>
    <format dxfId="1029">
      <pivotArea field="42" type="button" dataOnly="0" labelOnly="1" outline="0"/>
    </format>
    <format dxfId="1028">
      <pivotArea dataOnly="0" labelOnly="1" outline="0" fieldPosition="0">
        <references count="1">
          <reference field="4294967294" count="1">
            <x v="0"/>
          </reference>
        </references>
      </pivotArea>
    </format>
    <format dxfId="1027">
      <pivotArea field="42" type="button" dataOnly="0" labelOnly="1" outline="0"/>
    </format>
    <format dxfId="1026">
      <pivotArea dataOnly="0" labelOnly="1" outline="0" fieldPosition="0">
        <references count="1">
          <reference field="4294967294" count="1">
            <x v="0"/>
          </reference>
        </references>
      </pivotArea>
    </format>
    <format dxfId="1025">
      <pivotArea field="42" type="button" dataOnly="0" labelOnly="1" outline="0"/>
    </format>
    <format dxfId="1024">
      <pivotArea dataOnly="0" labelOnly="1" outline="0" fieldPosition="0">
        <references count="1">
          <reference field="4294967294" count="1">
            <x v="0"/>
          </reference>
        </references>
      </pivotArea>
    </format>
    <format dxfId="1023">
      <pivotArea field="42" type="button" dataOnly="0" labelOnly="1" outline="0"/>
    </format>
    <format dxfId="1022">
      <pivotArea dataOnly="0" labelOnly="1" outline="0" fieldPosition="0">
        <references count="1">
          <reference field="4294967294" count="1">
            <x v="0"/>
          </reference>
        </references>
      </pivotArea>
    </format>
    <format dxfId="1021">
      <pivotArea field="6" type="button" dataOnly="0" labelOnly="1" outline="0"/>
    </format>
    <format dxfId="1020">
      <pivotArea field="6" type="button" dataOnly="0" labelOnly="1" outline="0"/>
    </format>
  </formats>
  <conditionalFormats count="1">
    <conditionalFormat priority="1">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3E290805-F5F4-4D4F-A45F-00532CD2F384}" name="PivotTable11" cacheId="336"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Ontario Health Region">
  <location ref="M2:M3" firstHeaderRow="1" firstDataRow="1" firstDataCol="0"/>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Items count="1">
    <i/>
  </rowItems>
  <colItems count="1">
    <i/>
  </colItems>
  <dataFields count="1">
    <dataField name="Patients Served" fld="23" baseField="0" baseItem="0"/>
  </dataFields>
  <formats count="8">
    <format dxfId="1040">
      <pivotArea grandRow="1" outline="0" collapsedLevelsAreSubtotals="1" fieldPosition="0"/>
    </format>
    <format dxfId="1039">
      <pivotArea outline="0" collapsedLevelsAreSubtotals="1" fieldPosition="0"/>
    </format>
    <format dxfId="1038">
      <pivotArea field="42" type="button" dataOnly="0" labelOnly="1" outline="0"/>
    </format>
    <format dxfId="1037">
      <pivotArea field="42" type="button" dataOnly="0" labelOnly="1" outline="0"/>
    </format>
    <format dxfId="1036">
      <pivotArea field="42" type="button" dataOnly="0" labelOnly="1" outline="0"/>
    </format>
    <format dxfId="1035">
      <pivotArea field="42" type="button" dataOnly="0" labelOnly="1" outline="0"/>
    </format>
    <format dxfId="1034">
      <pivotArea field="6" type="button" dataOnly="0" labelOnly="1" outline="0"/>
    </format>
    <format dxfId="1033">
      <pivotArea field="6"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1F958A7-8197-4945-8164-871E6CB50FAA}" name="PivotTable2" cacheId="336" dataOnRows="1" applyNumberFormats="0" applyBorderFormats="0" applyFontFormats="0" applyPatternFormats="0" applyAlignmentFormats="0" applyWidthHeightFormats="1" dataCaption="Visit Types" updatedVersion="8" minRefreshableVersion="3" useAutoFormatting="1" rowGrandTotals="0" colGrandTotals="0" itemPrintTitles="1" createdVersion="8" indent="0" outline="1" outlineData="1" multipleFieldFilters="0" chartFormat="8" rowHeaderCaption="Sector">
  <location ref="B25:C28" firstHeaderRow="1" firstDataRow="1" firstDataCol="1"/>
  <pivotFields count="111">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11">
        <item x="9"/>
        <item x="4"/>
        <item x="6"/>
        <item x="3"/>
        <item x="8"/>
        <item x="0"/>
        <item x="2"/>
        <item x="5"/>
        <item x="7"/>
        <item x="1"/>
        <item t="default"/>
      </items>
    </pivotField>
    <pivotField showAll="0"/>
    <pivotField showAll="0"/>
    <pivotField showAll="0"/>
    <pivotField showAll="0"/>
    <pivotField showAll="0"/>
    <pivotField showAll="0"/>
    <pivotField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2"/>
  </rowFields>
  <rowItems count="3">
    <i>
      <x/>
    </i>
    <i i="1">
      <x v="1"/>
    </i>
    <i i="2">
      <x v="2"/>
    </i>
  </rowItems>
  <colItems count="1">
    <i/>
  </colItems>
  <dataFields count="3">
    <dataField name="In-Person" fld="24" baseField="0" baseItem="0"/>
    <dataField name="Telephone" fld="25" baseField="0" baseItem="0"/>
    <dataField name="Video/Virtual" fld="26" baseField="0" baseItem="0"/>
  </dataFields>
  <formats count="10">
    <format dxfId="1050">
      <pivotArea grandRow="1" outline="0" collapsedLevelsAreSubtotals="1" fieldPosition="0"/>
    </format>
    <format dxfId="1049">
      <pivotArea outline="0" collapsedLevelsAreSubtotals="1" fieldPosition="0"/>
    </format>
    <format dxfId="1048">
      <pivotArea field="42" type="button" dataOnly="0" labelOnly="1" outline="0"/>
    </format>
    <format dxfId="1047">
      <pivotArea field="42" type="button" dataOnly="0" labelOnly="1" outline="0"/>
    </format>
    <format dxfId="1046">
      <pivotArea field="42" type="button" dataOnly="0" labelOnly="1" outline="0"/>
    </format>
    <format dxfId="1045">
      <pivotArea field="42" type="button" dataOnly="0" labelOnly="1" outline="0"/>
    </format>
    <format dxfId="1044">
      <pivotArea field="16" type="button" dataOnly="0" labelOnly="1" outline="0"/>
    </format>
    <format dxfId="1043">
      <pivotArea field="-2" type="button" dataOnly="0" labelOnly="1" outline="0" axis="axisRow" fieldPosition="0"/>
    </format>
    <format dxfId="1042">
      <pivotArea field="-2" type="button" dataOnly="0" labelOnly="1" outline="0" axis="axisRow" fieldPosition="0"/>
    </format>
    <format dxfId="1041">
      <pivotArea dataOnly="0" labelOnly="1" grandCol="1" outline="0" axis="axisCol" fieldPosition="0"/>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pivotArea type="data" outline="0" fieldPosition="0">
        <references count="1">
          <reference field="4294967294" count="1" selected="0">
            <x v="0"/>
          </reference>
        </references>
      </pivotArea>
    </chartFormat>
    <chartFormat chart="0" format="4">
      <pivotArea type="data" outline="0" fieldPosition="0">
        <references count="1">
          <reference field="4294967294" count="1" selected="0">
            <x v="1"/>
          </reference>
        </references>
      </pivotArea>
    </chartFormat>
    <chartFormat chart="0" format="5">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6AD5A653-D978-6C49-A16F-658402ECB499}" name="PivotTable9" cacheId="336" dataPosition="0"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21" rowHeaderCaption="Sector">
  <location ref="N8:N272"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items count="11">
        <item sd="0" x="9"/>
        <item sd="0" x="4"/>
        <item h="1" sd="0" x="6"/>
        <item sd="0" x="3"/>
        <item sd="0" x="8"/>
        <item sd="0" x="0"/>
        <item sd="0" x="2"/>
        <item sd="0" x="5"/>
        <item sd="0" x="7"/>
        <item sd="0" x="1"/>
        <item t="default"/>
      </items>
    </pivotField>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axis="axisRow" showAll="0">
      <items count="123">
        <item x="0"/>
        <item x="102"/>
        <item x="96"/>
        <item x="84"/>
        <item x="93"/>
        <item x="113"/>
        <item x="10"/>
        <item x="116"/>
        <item x="98"/>
        <item x="119"/>
        <item x="1"/>
        <item x="14"/>
        <item x="27"/>
        <item x="81"/>
        <item x="16"/>
        <item x="34"/>
        <item x="59"/>
        <item x="24"/>
        <item x="76"/>
        <item x="50"/>
        <item x="3"/>
        <item x="35"/>
        <item x="43"/>
        <item x="78"/>
        <item x="100"/>
        <item x="87"/>
        <item x="83"/>
        <item x="70"/>
        <item x="104"/>
        <item x="120"/>
        <item x="94"/>
        <item x="103"/>
        <item x="37"/>
        <item x="101"/>
        <item x="77"/>
        <item x="95"/>
        <item x="58"/>
        <item x="51"/>
        <item x="36"/>
        <item x="105"/>
        <item x="33"/>
        <item x="12"/>
        <item x="80"/>
        <item x="19"/>
        <item x="44"/>
        <item x="28"/>
        <item x="85"/>
        <item x="121"/>
        <item x="89"/>
        <item x="107"/>
        <item x="65"/>
        <item x="110"/>
        <item x="46"/>
        <item x="62"/>
        <item x="118"/>
        <item x="25"/>
        <item x="21"/>
        <item x="22"/>
        <item x="5"/>
        <item x="39"/>
        <item x="71"/>
        <item x="23"/>
        <item x="82"/>
        <item x="109"/>
        <item x="47"/>
        <item x="112"/>
        <item x="88"/>
        <item x="57"/>
        <item x="75"/>
        <item x="52"/>
        <item x="67"/>
        <item x="86"/>
        <item x="91"/>
        <item x="73"/>
        <item x="54"/>
        <item x="30"/>
        <item x="106"/>
        <item x="68"/>
        <item x="61"/>
        <item x="49"/>
        <item x="56"/>
        <item x="8"/>
        <item x="2"/>
        <item x="11"/>
        <item x="20"/>
        <item x="38"/>
        <item x="69"/>
        <item x="55"/>
        <item x="53"/>
        <item x="4"/>
        <item x="79"/>
        <item x="97"/>
        <item x="74"/>
        <item x="99"/>
        <item x="111"/>
        <item x="15"/>
        <item x="13"/>
        <item x="40"/>
        <item x="64"/>
        <item x="6"/>
        <item x="108"/>
        <item x="17"/>
        <item x="63"/>
        <item x="60"/>
        <item x="31"/>
        <item x="41"/>
        <item x="114"/>
        <item x="72"/>
        <item x="45"/>
        <item x="66"/>
        <item x="7"/>
        <item x="90"/>
        <item x="117"/>
        <item x="9"/>
        <item x="29"/>
        <item x="92"/>
        <item x="42"/>
        <item x="48"/>
        <item x="26"/>
        <item x="18"/>
        <item x="32"/>
        <item x="115"/>
        <item t="default"/>
      </items>
    </pivotField>
    <pivotField axis="axisRow" showAll="0">
      <items count="2">
        <item x="0"/>
        <item t="default"/>
      </items>
    </pivotField>
    <pivotField axis="axisRow" showAll="0">
      <items count="299">
        <item x="43"/>
        <item x="48"/>
        <item x="68"/>
        <item x="87"/>
        <item x="233"/>
        <item x="237"/>
        <item x="33"/>
        <item x="210"/>
        <item x="168"/>
        <item x="208"/>
        <item x="273"/>
        <item x="155"/>
        <item x="154"/>
        <item x="163"/>
        <item x="258"/>
        <item x="37"/>
        <item x="111"/>
        <item x="278"/>
        <item x="223"/>
        <item x="135"/>
        <item x="252"/>
        <item x="13"/>
        <item x="82"/>
        <item x="20"/>
        <item x="80"/>
        <item x="79"/>
        <item x="243"/>
        <item x="269"/>
        <item x="25"/>
        <item x="184"/>
        <item x="234"/>
        <item x="171"/>
        <item x="84"/>
        <item x="57"/>
        <item x="204"/>
        <item x="199"/>
        <item x="133"/>
        <item x="131"/>
        <item x="206"/>
        <item x="222"/>
        <item x="170"/>
        <item x="22"/>
        <item x="115"/>
        <item x="279"/>
        <item x="226"/>
        <item x="229"/>
        <item x="224"/>
        <item x="213"/>
        <item x="209"/>
        <item x="3"/>
        <item x="251"/>
        <item x="4"/>
        <item x="220"/>
        <item x="238"/>
        <item x="5"/>
        <item x="152"/>
        <item x="188"/>
        <item x="169"/>
        <item x="276"/>
        <item x="153"/>
        <item x="160"/>
        <item x="1"/>
        <item x="161"/>
        <item x="2"/>
        <item x="156"/>
        <item x="128"/>
        <item x="129"/>
        <item x="255"/>
        <item x="96"/>
        <item x="186"/>
        <item x="0"/>
        <item x="162"/>
        <item x="47"/>
        <item x="195"/>
        <item x="190"/>
        <item x="175"/>
        <item x="127"/>
        <item x="275"/>
        <item x="75"/>
        <item x="185"/>
        <item x="56"/>
        <item x="194"/>
        <item x="241"/>
        <item x="95"/>
        <item x="277"/>
        <item x="183"/>
        <item x="49"/>
        <item x="123"/>
        <item x="10"/>
        <item x="211"/>
        <item x="109"/>
        <item x="284"/>
        <item x="200"/>
        <item x="110"/>
        <item x="268"/>
        <item x="11"/>
        <item x="15"/>
        <item x="198"/>
        <item x="181"/>
        <item x="94"/>
        <item x="12"/>
        <item x="21"/>
        <item x="180"/>
        <item x="248"/>
        <item x="270"/>
        <item x="260"/>
        <item x="179"/>
        <item x="107"/>
        <item x="104"/>
        <item x="97"/>
        <item x="166"/>
        <item x="42"/>
        <item x="164"/>
        <item x="122"/>
        <item x="126"/>
        <item x="217"/>
        <item x="215"/>
        <item x="132"/>
        <item x="55"/>
        <item x="30"/>
        <item x="125"/>
        <item x="176"/>
        <item x="214"/>
        <item x="192"/>
        <item x="283"/>
        <item x="54"/>
        <item x="244"/>
        <item x="221"/>
        <item x="246"/>
        <item x="124"/>
        <item x="242"/>
        <item x="108"/>
        <item x="281"/>
        <item x="121"/>
        <item x="120"/>
        <item x="193"/>
        <item x="59"/>
        <item x="232"/>
        <item x="7"/>
        <item x="118"/>
        <item x="231"/>
        <item x="8"/>
        <item x="157"/>
        <item x="158"/>
        <item x="6"/>
        <item x="265"/>
        <item x="50"/>
        <item x="212"/>
        <item x="130"/>
        <item x="280"/>
        <item x="32"/>
        <item x="282"/>
        <item x="62"/>
        <item x="239"/>
        <item x="17"/>
        <item x="266"/>
        <item x="28"/>
        <item x="167"/>
        <item x="18"/>
        <item x="9"/>
        <item x="236"/>
        <item x="116"/>
        <item x="93"/>
        <item x="117"/>
        <item x="40"/>
        <item x="58"/>
        <item x="24"/>
        <item x="240"/>
        <item x="173"/>
        <item x="249"/>
        <item x="235"/>
        <item x="202"/>
        <item x="225"/>
        <item x="172"/>
        <item x="66"/>
        <item x="29"/>
        <item x="46"/>
        <item x="26"/>
        <item x="61"/>
        <item x="230"/>
        <item x="44"/>
        <item x="177"/>
        <item x="64"/>
        <item x="218"/>
        <item x="14"/>
        <item x="19"/>
        <item x="285"/>
        <item x="63"/>
        <item x="178"/>
        <item x="38"/>
        <item x="203"/>
        <item x="99"/>
        <item x="65"/>
        <item x="191"/>
        <item x="39"/>
        <item x="227"/>
        <item x="205"/>
        <item x="91"/>
        <item x="257"/>
        <item x="253"/>
        <item x="23"/>
        <item x="27"/>
        <item x="196"/>
        <item x="134"/>
        <item x="201"/>
        <item x="81"/>
        <item x="31"/>
        <item x="88"/>
        <item x="53"/>
        <item x="85"/>
        <item x="67"/>
        <item x="73"/>
        <item x="76"/>
        <item x="60"/>
        <item x="52"/>
        <item x="69"/>
        <item x="51"/>
        <item x="103"/>
        <item x="35"/>
        <item x="36"/>
        <item x="78"/>
        <item x="187"/>
        <item x="77"/>
        <item x="83"/>
        <item x="71"/>
        <item x="102"/>
        <item x="100"/>
        <item x="101"/>
        <item x="105"/>
        <item x="113"/>
        <item x="70"/>
        <item x="86"/>
        <item x="34"/>
        <item x="112"/>
        <item x="114"/>
        <item x="72"/>
        <item x="45"/>
        <item x="74"/>
        <item x="106"/>
        <item x="41"/>
        <item x="98"/>
        <item x="271"/>
        <item x="289"/>
        <item x="151"/>
        <item x="219"/>
        <item x="291"/>
        <item x="293"/>
        <item x="141"/>
        <item x="146"/>
        <item x="288"/>
        <item x="259"/>
        <item x="262"/>
        <item x="256"/>
        <item x="261"/>
        <item x="264"/>
        <item x="142"/>
        <item x="143"/>
        <item x="182"/>
        <item x="228"/>
        <item x="250"/>
        <item x="207"/>
        <item x="16"/>
        <item x="216"/>
        <item x="245"/>
        <item x="296"/>
        <item x="292"/>
        <item x="286"/>
        <item x="144"/>
        <item x="274"/>
        <item x="287"/>
        <item x="150"/>
        <item x="290"/>
        <item x="149"/>
        <item x="148"/>
        <item x="147"/>
        <item x="174"/>
        <item x="139"/>
        <item x="140"/>
        <item x="297"/>
        <item x="197"/>
        <item x="272"/>
        <item x="145"/>
        <item x="294"/>
        <item x="295"/>
        <item x="138"/>
        <item x="137"/>
        <item x="136"/>
        <item x="92"/>
        <item x="254"/>
        <item x="247"/>
        <item x="89"/>
        <item x="90"/>
        <item x="267"/>
        <item x="119"/>
        <item x="189"/>
        <item x="159"/>
        <item x="263"/>
        <item x="165"/>
        <item t="default"/>
      </items>
    </pivotField>
    <pivotField showAll="0"/>
    <pivotField showAll="0"/>
    <pivotField showAll="0"/>
    <pivotField showAll="0"/>
    <pivotField axis="axisRow"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4">
    <field x="36"/>
    <field x="42"/>
    <field x="35"/>
    <field x="37"/>
  </rowFields>
  <rowItems count="264">
    <i>
      <x/>
    </i>
    <i r="1">
      <x/>
    </i>
    <i r="2">
      <x v="6"/>
    </i>
    <i r="3">
      <x v="99"/>
    </i>
    <i r="3">
      <x v="100"/>
    </i>
    <i r="3">
      <x v="101"/>
    </i>
    <i r="2">
      <x v="11"/>
    </i>
    <i r="3">
      <x v="261"/>
    </i>
    <i r="2">
      <x v="12"/>
    </i>
    <i r="3">
      <x v="110"/>
    </i>
    <i r="3">
      <x v="111"/>
    </i>
    <i r="3">
      <x v="112"/>
    </i>
    <i r="2">
      <x v="13"/>
    </i>
    <i r="3">
      <x v="297"/>
    </i>
    <i r="2">
      <x v="16"/>
    </i>
    <i r="3">
      <x v="114"/>
    </i>
    <i r="2">
      <x v="21"/>
    </i>
    <i r="3">
      <x v="136"/>
    </i>
    <i r="2">
      <x v="36"/>
    </i>
    <i r="3">
      <x v="113"/>
    </i>
    <i r="2">
      <x v="64"/>
    </i>
    <i r="3">
      <x v="83"/>
    </i>
    <i r="2">
      <x v="67"/>
    </i>
    <i r="3">
      <x v="133"/>
    </i>
    <i r="2">
      <x v="69"/>
    </i>
    <i r="3">
      <x v="108"/>
    </i>
    <i r="2">
      <x v="74"/>
    </i>
    <i r="3">
      <x v="90"/>
    </i>
    <i r="3">
      <x v="93"/>
    </i>
    <i r="2">
      <x v="79"/>
    </i>
    <i r="3">
      <x v="109"/>
    </i>
    <i r="2">
      <x v="80"/>
    </i>
    <i r="3">
      <x v="134"/>
    </i>
    <i r="2">
      <x v="81"/>
    </i>
    <i r="3">
      <x v="86"/>
    </i>
    <i r="3">
      <x v="87"/>
    </i>
    <i r="3">
      <x v="88"/>
    </i>
    <i r="2">
      <x v="88"/>
    </i>
    <i r="3">
      <x v="129"/>
    </i>
    <i r="3">
      <x v="131"/>
    </i>
    <i r="2">
      <x v="96"/>
    </i>
    <i r="3">
      <x v="96"/>
    </i>
    <i r="2">
      <x v="110"/>
    </i>
    <i r="3">
      <x v="146"/>
    </i>
    <i r="2">
      <x v="113"/>
    </i>
    <i r="3">
      <x v="95"/>
    </i>
    <i r="1">
      <x v="1"/>
    </i>
    <i r="2">
      <x/>
    </i>
    <i r="3">
      <x v="70"/>
    </i>
    <i r="2">
      <x v="10"/>
    </i>
    <i r="3">
      <x v="60"/>
    </i>
    <i r="3">
      <x v="61"/>
    </i>
    <i r="2">
      <x v="15"/>
    </i>
    <i r="3">
      <x v="33"/>
    </i>
    <i r="2">
      <x v="18"/>
    </i>
    <i r="3">
      <x v="11"/>
    </i>
    <i r="2">
      <x v="20"/>
    </i>
    <i r="3">
      <x v="49"/>
    </i>
    <i r="2">
      <x v="22"/>
    </i>
    <i r="3">
      <x v="32"/>
    </i>
    <i r="2">
      <x v="23"/>
    </i>
    <i r="3">
      <x v="62"/>
    </i>
    <i r="2">
      <x v="42"/>
    </i>
    <i r="3">
      <x v="13"/>
    </i>
    <i r="2">
      <x v="53"/>
    </i>
    <i r="3">
      <x v="36"/>
    </i>
    <i r="3">
      <x v="37"/>
    </i>
    <i r="2">
      <x v="56"/>
    </i>
    <i r="3">
      <x v="6"/>
    </i>
    <i r="2">
      <x v="58"/>
    </i>
    <i r="3">
      <x v="54"/>
    </i>
    <i r="3">
      <x v="55"/>
    </i>
    <i r="2">
      <x v="68"/>
    </i>
    <i r="3">
      <x v="12"/>
    </i>
    <i r="2">
      <x v="82"/>
    </i>
    <i r="3">
      <x v="63"/>
    </i>
    <i r="3">
      <x v="64"/>
    </i>
    <i r="2">
      <x v="83"/>
    </i>
    <i r="3">
      <x/>
    </i>
    <i r="3">
      <x v="15"/>
    </i>
    <i r="3">
      <x v="16"/>
    </i>
    <i r="3">
      <x v="19"/>
    </i>
    <i r="3">
      <x v="21"/>
    </i>
    <i r="3">
      <x v="22"/>
    </i>
    <i r="3">
      <x v="23"/>
    </i>
    <i r="3">
      <x v="24"/>
    </i>
    <i r="3">
      <x v="25"/>
    </i>
    <i r="3">
      <x v="28"/>
    </i>
    <i r="2">
      <x v="87"/>
    </i>
    <i r="3">
      <x v="42"/>
    </i>
    <i r="2">
      <x v="89"/>
    </i>
    <i r="3">
      <x v="51"/>
    </i>
    <i r="2">
      <x v="90"/>
    </i>
    <i r="3">
      <x v="71"/>
    </i>
    <i r="2">
      <x v="92"/>
    </i>
    <i r="3">
      <x v="59"/>
    </i>
    <i r="2">
      <x v="95"/>
    </i>
    <i r="3">
      <x v="41"/>
    </i>
    <i r="2">
      <x v="117"/>
    </i>
    <i r="3">
      <x v="65"/>
    </i>
    <i r="3">
      <x v="66"/>
    </i>
    <i r="1">
      <x v="2"/>
    </i>
    <i r="2">
      <x v="27"/>
    </i>
    <i r="3">
      <x v="281"/>
    </i>
    <i r="2">
      <x v="50"/>
    </i>
    <i r="3">
      <x v="284"/>
    </i>
    <i r="2">
      <x v="60"/>
    </i>
    <i r="3">
      <x v="248"/>
    </i>
    <i r="2">
      <x v="70"/>
    </i>
    <i r="3">
      <x v="247"/>
    </i>
    <i r="2">
      <x v="73"/>
    </i>
    <i r="3">
      <x v="243"/>
    </i>
    <i r="2">
      <x v="77"/>
    </i>
    <i r="3">
      <x v="255"/>
    </i>
    <i r="3">
      <x v="256"/>
    </i>
    <i r="2">
      <x v="86"/>
    </i>
    <i r="3">
      <x v="267"/>
    </i>
    <i r="2">
      <x v="98"/>
    </i>
    <i r="3">
      <x v="285"/>
    </i>
    <i r="3">
      <x v="286"/>
    </i>
    <i r="2">
      <x v="107"/>
    </i>
    <i r="3">
      <x v="270"/>
    </i>
    <i r="3">
      <x v="272"/>
    </i>
    <i r="3">
      <x v="273"/>
    </i>
    <i r="3">
      <x v="274"/>
    </i>
    <i r="2">
      <x v="109"/>
    </i>
    <i r="3">
      <x v="276"/>
    </i>
    <i r="3">
      <x v="277"/>
    </i>
    <i r="1">
      <x v="3"/>
    </i>
    <i r="2">
      <x v="34"/>
    </i>
    <i r="3">
      <x v="295"/>
    </i>
    <i r="2">
      <x v="108"/>
    </i>
    <i r="3">
      <x v="287"/>
    </i>
    <i r="3">
      <x v="290"/>
    </i>
    <i r="3">
      <x v="291"/>
    </i>
    <i r="3">
      <x v="293"/>
    </i>
    <i r="1">
      <x v="4"/>
    </i>
    <i r="2">
      <x v="78"/>
    </i>
    <i r="3">
      <x v="148"/>
    </i>
    <i r="2">
      <x v="99"/>
    </i>
    <i r="3">
      <x v="138"/>
    </i>
    <i r="3">
      <x v="141"/>
    </i>
    <i r="3">
      <x v="144"/>
    </i>
    <i r="2">
      <x v="110"/>
    </i>
    <i r="3">
      <x v="137"/>
    </i>
    <i r="3">
      <x v="139"/>
    </i>
    <i r="3">
      <x v="142"/>
    </i>
    <i r="3">
      <x v="143"/>
    </i>
    <i r="3">
      <x v="146"/>
    </i>
    <i r="3">
      <x v="150"/>
    </i>
    <i r="3">
      <x v="152"/>
    </i>
    <i r="3">
      <x v="154"/>
    </i>
    <i r="3">
      <x v="156"/>
    </i>
    <i r="3">
      <x v="158"/>
    </i>
    <i r="3">
      <x v="159"/>
    </i>
    <i r="3">
      <x v="161"/>
    </i>
    <i r="3">
      <x v="162"/>
    </i>
    <i r="3">
      <x v="163"/>
    </i>
    <i r="3">
      <x v="164"/>
    </i>
    <i r="3">
      <x v="165"/>
    </i>
    <i r="3">
      <x v="166"/>
    </i>
    <i r="1">
      <x v="5"/>
    </i>
    <i r="2">
      <x v="14"/>
    </i>
    <i r="3">
      <x v="200"/>
    </i>
    <i r="3">
      <x v="201"/>
    </i>
    <i r="2">
      <x v="17"/>
    </i>
    <i r="3">
      <x v="189"/>
    </i>
    <i r="2">
      <x v="19"/>
    </i>
    <i r="3">
      <x v="226"/>
    </i>
    <i r="3">
      <x v="227"/>
    </i>
    <i r="2">
      <x v="32"/>
    </i>
    <i r="3">
      <x v="187"/>
    </i>
    <i r="2">
      <x v="37"/>
    </i>
    <i r="3">
      <x v="225"/>
    </i>
    <i r="2">
      <x v="38"/>
    </i>
    <i r="3">
      <x v="178"/>
    </i>
    <i r="2">
      <x v="40"/>
    </i>
    <i r="3">
      <x v="80"/>
    </i>
    <i r="2">
      <x v="41"/>
    </i>
    <i r="3">
      <x v="182"/>
    </i>
    <i r="3">
      <x v="184"/>
    </i>
    <i r="3">
      <x v="185"/>
    </i>
    <i r="2">
      <x v="43"/>
    </i>
    <i r="3">
      <x v="117"/>
    </i>
    <i r="3">
      <x v="118"/>
    </i>
    <i r="3">
      <x v="119"/>
    </i>
    <i r="3">
      <x v="120"/>
    </i>
    <i r="3">
      <x v="125"/>
    </i>
    <i r="2">
      <x v="44"/>
    </i>
    <i r="3">
      <x v="207"/>
    </i>
    <i r="2">
      <x v="45"/>
    </i>
    <i r="3">
      <x v="180"/>
    </i>
    <i r="2">
      <x v="52"/>
    </i>
    <i r="3">
      <x v="197"/>
    </i>
    <i r="2">
      <x v="55"/>
    </i>
    <i r="3">
      <x v="191"/>
    </i>
    <i r="3">
      <x v="192"/>
    </i>
    <i r="3">
      <x v="194"/>
    </i>
    <i r="2">
      <x v="57"/>
    </i>
    <i r="3">
      <x v="232"/>
    </i>
    <i r="3">
      <x v="233"/>
    </i>
    <i r="2">
      <x v="59"/>
    </i>
    <i r="3">
      <x v="210"/>
    </i>
    <i r="2">
      <x v="61"/>
    </i>
    <i r="3">
      <x v="2"/>
    </i>
    <i r="3">
      <x v="215"/>
    </i>
    <i r="3">
      <x v="216"/>
    </i>
    <i r="3">
      <x v="217"/>
    </i>
    <i r="3">
      <x v="218"/>
    </i>
    <i r="3">
      <x v="219"/>
    </i>
    <i r="3">
      <x v="220"/>
    </i>
    <i r="3">
      <x v="222"/>
    </i>
    <i r="3">
      <x v="223"/>
    </i>
    <i r="3">
      <x v="224"/>
    </i>
    <i r="2">
      <x v="69"/>
    </i>
    <i r="3">
      <x v="107"/>
    </i>
    <i r="2">
      <x v="75"/>
    </i>
    <i r="3">
      <x v="1"/>
    </i>
    <i r="3">
      <x v="72"/>
    </i>
    <i r="2">
      <x v="84"/>
    </i>
    <i r="3">
      <x v="205"/>
    </i>
    <i r="3">
      <x v="206"/>
    </i>
    <i r="2">
      <x v="85"/>
    </i>
    <i r="3">
      <x v="174"/>
    </i>
    <i r="2">
      <x v="97"/>
    </i>
    <i r="3">
      <x v="228"/>
    </i>
    <i r="3">
      <x v="229"/>
    </i>
    <i r="3">
      <x v="230"/>
    </i>
    <i r="3">
      <x v="231"/>
    </i>
    <i r="2">
      <x v="101"/>
    </i>
    <i r="3">
      <x v="177"/>
    </i>
    <i r="2">
      <x v="102"/>
    </i>
    <i r="3">
      <x v="203"/>
    </i>
    <i r="2">
      <x v="103"/>
    </i>
    <i r="3">
      <x v="76"/>
    </i>
    <i r="2">
      <x v="104"/>
    </i>
    <i r="3">
      <x v="213"/>
    </i>
    <i r="3">
      <x v="214"/>
    </i>
    <i r="2">
      <x v="105"/>
    </i>
    <i r="3">
      <x v="211"/>
    </i>
    <i r="3">
      <x v="212"/>
    </i>
    <i r="2">
      <x v="114"/>
    </i>
    <i r="3">
      <x v="176"/>
    </i>
    <i r="2">
      <x v="116"/>
    </i>
    <i r="3">
      <x v="78"/>
    </i>
    <i r="2">
      <x v="118"/>
    </i>
    <i r="3">
      <x v="234"/>
    </i>
    <i r="3">
      <x v="235"/>
    </i>
    <i r="3">
      <x v="236"/>
    </i>
    <i r="3">
      <x v="237"/>
    </i>
    <i r="3">
      <x v="238"/>
    </i>
    <i r="3">
      <x v="239"/>
    </i>
    <i r="3">
      <x v="240"/>
    </i>
    <i r="2">
      <x v="119"/>
    </i>
    <i r="3">
      <x v="175"/>
    </i>
    <i r="2">
      <x v="120"/>
    </i>
    <i r="3">
      <x v="208"/>
    </i>
    <i r="3">
      <x v="209"/>
    </i>
    <i r="1">
      <x v="6"/>
    </i>
    <i r="2">
      <x v="110"/>
    </i>
    <i r="3">
      <x v="154"/>
    </i>
    <i r="3">
      <x v="165"/>
    </i>
    <i r="2">
      <x v="117"/>
    </i>
    <i r="3">
      <x v="68"/>
    </i>
  </rowItems>
  <colItems count="1">
    <i/>
  </colItems>
  <formats count="16">
    <format dxfId="1066">
      <pivotArea field="42" type="button" dataOnly="0" labelOnly="1" outline="0" axis="axisRow" fieldPosition="1"/>
    </format>
    <format dxfId="1065">
      <pivotArea field="42" type="button" dataOnly="0" labelOnly="1" outline="0" axis="axisRow" fieldPosition="1"/>
    </format>
    <format dxfId="1064">
      <pivotArea field="42" type="button" dataOnly="0" labelOnly="1" outline="0" axis="axisRow" fieldPosition="1"/>
    </format>
    <format dxfId="1063">
      <pivotArea field="42" type="button" dataOnly="0" labelOnly="1" outline="0" axis="axisRow" fieldPosition="1"/>
    </format>
    <format dxfId="1062">
      <pivotArea field="42" type="button" dataOnly="0" labelOnly="1" outline="0" axis="axisRow" fieldPosition="1"/>
    </format>
    <format dxfId="1061">
      <pivotArea field="42" type="button" dataOnly="0" labelOnly="1" outline="0" axis="axisRow" fieldPosition="1"/>
    </format>
    <format dxfId="1060">
      <pivotArea outline="0" collapsedLevelsAreSubtotals="1" fieldPosition="0"/>
    </format>
    <format dxfId="1059">
      <pivotArea outline="0" collapsedLevelsAreSubtotals="1" fieldPosition="0"/>
    </format>
    <format dxfId="1058">
      <pivotArea outline="0" collapsedLevelsAreSubtotals="1" fieldPosition="0"/>
    </format>
    <format dxfId="1057">
      <pivotArea outline="0" collapsedLevelsAreSubtotals="1" fieldPosition="0"/>
    </format>
    <format dxfId="1056">
      <pivotArea outline="0" collapsedLevelsAreSubtotals="1" fieldPosition="0"/>
    </format>
    <format dxfId="1055">
      <pivotArea field="16" type="button" dataOnly="0" labelOnly="1" outline="0"/>
    </format>
    <format dxfId="1054">
      <pivotArea dataOnly="0" labelOnly="1" outline="0" axis="axisValues" fieldPosition="0"/>
    </format>
    <format dxfId="1053">
      <pivotArea field="16" type="button" dataOnly="0" labelOnly="1" outline="0"/>
    </format>
    <format dxfId="1052">
      <pivotArea dataOnly="0" labelOnly="1" outline="0" axis="axisValues" fieldPosition="0"/>
    </format>
    <format dxfId="105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4F08CB75-36C1-944B-B117-678C060A68CC}" name="PivotTable1" cacheId="336"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rowHeaderCaption="Sector">
  <location ref="B12:E22" firstHeaderRow="0" firstDataRow="1" firstDataCol="1"/>
  <pivotFields count="111">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axis="axisRow" showAll="0">
      <items count="11">
        <item x="9"/>
        <item x="4"/>
        <item x="6"/>
        <item x="3"/>
        <item x="8"/>
        <item x="0"/>
        <item x="2"/>
        <item x="5"/>
        <item x="7"/>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16"/>
  </rowFields>
  <rowItems count="10">
    <i>
      <x/>
    </i>
    <i>
      <x v="1"/>
    </i>
    <i>
      <x v="2"/>
    </i>
    <i>
      <x v="3"/>
    </i>
    <i>
      <x v="4"/>
    </i>
    <i>
      <x v="5"/>
    </i>
    <i>
      <x v="6"/>
    </i>
    <i>
      <x v="7"/>
    </i>
    <i>
      <x v="8"/>
    </i>
    <i>
      <x v="9"/>
    </i>
  </rowItems>
  <colFields count="1">
    <field x="-2"/>
  </colFields>
  <colItems count="3">
    <i>
      <x/>
    </i>
    <i i="1">
      <x v="1"/>
    </i>
    <i i="2">
      <x v="2"/>
    </i>
  </colItems>
  <dataFields count="3">
    <dataField name="Programs Reporting" fld="15" subtotal="count" baseField="0" baseItem="0"/>
    <dataField name="Patients Served" fld="23" baseField="0" baseItem="0"/>
    <dataField name="Avg wait (days)" fld="32" subtotal="average" baseField="0" baseItem="0"/>
  </dataFields>
  <formats count="22">
    <format dxfId="1088">
      <pivotArea grandRow="1" outline="0" collapsedLevelsAreSubtotals="1" fieldPosition="0"/>
    </format>
    <format dxfId="1087">
      <pivotArea outline="0" collapsedLevelsAreSubtotals="1" fieldPosition="0"/>
    </format>
    <format dxfId="1086">
      <pivotArea field="42" type="button" dataOnly="0" labelOnly="1" outline="0"/>
    </format>
    <format dxfId="1085">
      <pivotArea dataOnly="0" labelOnly="1" outline="0" fieldPosition="0">
        <references count="1">
          <reference field="4294967294" count="1">
            <x v="1"/>
          </reference>
        </references>
      </pivotArea>
    </format>
    <format dxfId="1084">
      <pivotArea field="42" type="button" dataOnly="0" labelOnly="1" outline="0"/>
    </format>
    <format dxfId="1083">
      <pivotArea dataOnly="0" labelOnly="1" outline="0" fieldPosition="0">
        <references count="1">
          <reference field="4294967294" count="1">
            <x v="1"/>
          </reference>
        </references>
      </pivotArea>
    </format>
    <format dxfId="1082">
      <pivotArea field="42" type="button" dataOnly="0" labelOnly="1" outline="0"/>
    </format>
    <format dxfId="1081">
      <pivotArea dataOnly="0" labelOnly="1" outline="0" fieldPosition="0">
        <references count="1">
          <reference field="4294967294" count="1">
            <x v="1"/>
          </reference>
        </references>
      </pivotArea>
    </format>
    <format dxfId="1080">
      <pivotArea field="42" type="button" dataOnly="0" labelOnly="1" outline="0"/>
    </format>
    <format dxfId="1079">
      <pivotArea dataOnly="0" labelOnly="1" outline="0" fieldPosition="0">
        <references count="1">
          <reference field="4294967294" count="1">
            <x v="1"/>
          </reference>
        </references>
      </pivotArea>
    </format>
    <format dxfId="1078">
      <pivotArea field="16" type="button" dataOnly="0" labelOnly="1" outline="0" axis="axisRow" fieldPosition="0"/>
    </format>
    <format dxfId="1077">
      <pivotArea dataOnly="0" labelOnly="1" outline="0" fieldPosition="0">
        <references count="1">
          <reference field="4294967294" count="3">
            <x v="0"/>
            <x v="1"/>
            <x v="2"/>
          </reference>
        </references>
      </pivotArea>
    </format>
    <format dxfId="1076">
      <pivotArea field="16" type="button" dataOnly="0" labelOnly="1" outline="0" axis="axisRow" fieldPosition="0"/>
    </format>
    <format dxfId="1075">
      <pivotArea dataOnly="0" labelOnly="1" outline="0" fieldPosition="0">
        <references count="1">
          <reference field="4294967294" count="3">
            <x v="0"/>
            <x v="1"/>
            <x v="2"/>
          </reference>
        </references>
      </pivotArea>
    </format>
    <format dxfId="1074">
      <pivotArea field="16" type="button" dataOnly="0" labelOnly="1" outline="0" axis="axisRow" fieldPosition="0"/>
    </format>
    <format dxfId="1073">
      <pivotArea dataOnly="0" labelOnly="1" outline="0" fieldPosition="0">
        <references count="1">
          <reference field="4294967294" count="3">
            <x v="0"/>
            <x v="1"/>
            <x v="2"/>
          </reference>
        </references>
      </pivotArea>
    </format>
    <format dxfId="1072">
      <pivotArea field="16" type="button" dataOnly="0" labelOnly="1" outline="0" axis="axisRow" fieldPosition="0"/>
    </format>
    <format dxfId="1071">
      <pivotArea dataOnly="0" labelOnly="1" outline="0" fieldPosition="0">
        <references count="1">
          <reference field="4294967294" count="3">
            <x v="0"/>
            <x v="1"/>
            <x v="2"/>
          </reference>
        </references>
      </pivotArea>
    </format>
    <format dxfId="1070">
      <pivotArea field="16" type="button" dataOnly="0" labelOnly="1" outline="0" axis="axisRow" fieldPosition="0"/>
    </format>
    <format dxfId="1069">
      <pivotArea dataOnly="0" labelOnly="1" outline="0" fieldPosition="0">
        <references count="1">
          <reference field="4294967294" count="3">
            <x v="0"/>
            <x v="1"/>
            <x v="2"/>
          </reference>
        </references>
      </pivotArea>
    </format>
    <format dxfId="1068">
      <pivotArea dataOnly="0" labelOnly="1" outline="0" fieldPosition="0">
        <references count="1">
          <reference field="4294967294" count="1">
            <x v="1"/>
          </reference>
        </references>
      </pivotArea>
    </format>
    <format dxfId="1067">
      <pivotArea dataOnly="0" labelOnly="1" outline="0" fieldPosition="0">
        <references count="1">
          <reference field="4294967294" count="1">
            <x v="2"/>
          </reference>
        </references>
      </pivotArea>
    </format>
  </formats>
  <conditionalFormats count="1">
    <conditionalFormat priority="6">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4B2A7A2B-C7C3-7844-A5FA-FDDCBCA083D3}" name="PivotTable13"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 rowHeaderCaption="Ontario Health Region">
  <location ref="A5:A6" firstHeaderRow="1" firstDataRow="1" firstDataCol="0"/>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Items count="1">
    <i/>
  </rowItems>
  <colItems count="1">
    <i/>
  </colItems>
  <dataFields count="1">
    <dataField name="Programs Reporting" fld="15" subtotal="count" baseField="0" baseItem="0"/>
  </dataFields>
  <formats count="18">
    <format dxfId="860">
      <pivotArea field="42" type="button" dataOnly="0" labelOnly="1" outline="0"/>
    </format>
    <format dxfId="859">
      <pivotArea field="42" type="button" dataOnly="0" labelOnly="1" outline="0"/>
    </format>
    <format dxfId="858">
      <pivotArea dataOnly="0" labelOnly="1" outline="0" fieldPosition="0">
        <references count="1">
          <reference field="4294967294" count="1">
            <x v="0"/>
          </reference>
        </references>
      </pivotArea>
    </format>
    <format dxfId="857">
      <pivotArea field="42" type="button" dataOnly="0" labelOnly="1" outline="0"/>
    </format>
    <format dxfId="856">
      <pivotArea dataOnly="0" labelOnly="1" outline="0" fieldPosition="0">
        <references count="1">
          <reference field="4294967294" count="1">
            <x v="0"/>
          </reference>
        </references>
      </pivotArea>
    </format>
    <format dxfId="855">
      <pivotArea field="42" type="button" dataOnly="0" labelOnly="1" outline="0"/>
    </format>
    <format dxfId="854">
      <pivotArea dataOnly="0" labelOnly="1" outline="0" fieldPosition="0">
        <references count="1">
          <reference field="4294967294" count="1">
            <x v="0"/>
          </reference>
        </references>
      </pivotArea>
    </format>
    <format dxfId="853">
      <pivotArea field="42" type="button" dataOnly="0" labelOnly="1" outline="0"/>
    </format>
    <format dxfId="852">
      <pivotArea dataOnly="0" labelOnly="1" outline="0" fieldPosition="0">
        <references count="1">
          <reference field="4294967294" count="1">
            <x v="0"/>
          </reference>
        </references>
      </pivotArea>
    </format>
    <format dxfId="851">
      <pivotArea field="42" type="button" dataOnly="0" labelOnly="1" outline="0"/>
    </format>
    <format dxfId="850">
      <pivotArea dataOnly="0" labelOnly="1" outline="0" fieldPosition="0">
        <references count="1">
          <reference field="4294967294" count="1">
            <x v="0"/>
          </reference>
        </references>
      </pivotArea>
    </format>
    <format dxfId="849">
      <pivotArea outline="0" collapsedLevelsAreSubtotals="1" fieldPosition="0"/>
    </format>
    <format dxfId="848">
      <pivotArea outline="0" collapsedLevelsAreSubtotals="1" fieldPosition="0"/>
    </format>
    <format dxfId="847">
      <pivotArea outline="0" collapsedLevelsAreSubtotals="1" fieldPosition="0"/>
    </format>
    <format dxfId="846">
      <pivotArea outline="0" collapsedLevelsAreSubtotals="1" fieldPosition="0"/>
    </format>
    <format dxfId="845">
      <pivotArea dataOnly="0" labelOnly="1" outline="0" fieldPosition="0">
        <references count="1">
          <reference field="4294967294" count="1">
            <x v="0"/>
          </reference>
        </references>
      </pivotArea>
    </format>
    <format dxfId="844">
      <pivotArea outline="0" collapsedLevelsAreSubtotals="1" fieldPosition="0">
        <references count="1">
          <reference field="4294967294" count="1" selected="0">
            <x v="0"/>
          </reference>
        </references>
      </pivotArea>
    </format>
    <format dxfId="843">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AE5D1918-0A61-FD4C-A5B5-157CBC5DAFD6}" name="PivotTable14" cacheId="336" dataPosition="0"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5" rowHeaderCaption="Sector">
  <location ref="J5:M14" firstHeaderRow="0"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dataField="1" showAll="0"/>
    <pivotField axis="axisRow" showAll="0">
      <items count="11">
        <item sd="0" x="9"/>
        <item sd="0" x="4"/>
        <item h="1" sd="0" x="6"/>
        <item sd="0" x="3"/>
        <item sd="0" x="8"/>
        <item sd="0" x="0"/>
        <item sd="0" x="2"/>
        <item sd="0" x="5"/>
        <item sd="0" x="7"/>
        <item sd="0" x="1"/>
        <item t="default"/>
      </items>
    </pivotField>
    <pivotField showAll="0"/>
    <pivotField showAll="0"/>
    <pivotField showAll="0"/>
    <pivotField showAll="0"/>
    <pivotField showAll="0"/>
    <pivotField showAll="0"/>
    <pivotField dataField="1" showAll="0"/>
    <pivotField showAll="0"/>
    <pivotField showAll="0"/>
    <pivotField showAll="0"/>
    <pivotField dataField="1"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16"/>
  </rowFields>
  <rowItems count="9">
    <i>
      <x/>
    </i>
    <i>
      <x v="1"/>
    </i>
    <i>
      <x v="3"/>
    </i>
    <i>
      <x v="4"/>
    </i>
    <i>
      <x v="5"/>
    </i>
    <i>
      <x v="6"/>
    </i>
    <i>
      <x v="7"/>
    </i>
    <i>
      <x v="8"/>
    </i>
    <i>
      <x v="9"/>
    </i>
  </rowItems>
  <colFields count="1">
    <field x="-2"/>
  </colFields>
  <colItems count="3">
    <i>
      <x/>
    </i>
    <i i="1">
      <x v="1"/>
    </i>
    <i i="2">
      <x v="2"/>
    </i>
  </colItems>
  <dataFields count="3">
    <dataField name="# Programs" fld="15" subtotal="count" baseField="0" baseItem="0"/>
    <dataField name="Patients Served" fld="23" baseField="0" baseItem="0" numFmtId="164"/>
    <dataField name="Visits" fld="27" baseField="0" baseItem="0" numFmtId="164"/>
  </dataFields>
  <formats count="20">
    <format dxfId="880">
      <pivotArea field="42" type="button" dataOnly="0" labelOnly="1" outline="0"/>
    </format>
    <format dxfId="879">
      <pivotArea field="42" type="button" dataOnly="0" labelOnly="1" outline="0"/>
    </format>
    <format dxfId="878">
      <pivotArea field="42" type="button" dataOnly="0" labelOnly="1" outline="0"/>
    </format>
    <format dxfId="877">
      <pivotArea field="42" type="button" dataOnly="0" labelOnly="1" outline="0"/>
    </format>
    <format dxfId="876">
      <pivotArea field="42" type="button" dataOnly="0" labelOnly="1" outline="0"/>
    </format>
    <format dxfId="875">
      <pivotArea field="42" type="button" dataOnly="0" labelOnly="1" outline="0"/>
    </format>
    <format dxfId="874">
      <pivotArea outline="0" collapsedLevelsAreSubtotals="1" fieldPosition="0"/>
    </format>
    <format dxfId="873">
      <pivotArea outline="0" collapsedLevelsAreSubtotals="1" fieldPosition="0"/>
    </format>
    <format dxfId="872">
      <pivotArea outline="0" collapsedLevelsAreSubtotals="1" fieldPosition="0"/>
    </format>
    <format dxfId="871">
      <pivotArea outline="0" collapsedLevelsAreSubtotals="1" fieldPosition="0"/>
    </format>
    <format dxfId="870">
      <pivotArea outline="0" collapsedLevelsAreSubtotals="1" fieldPosition="0"/>
    </format>
    <format dxfId="869">
      <pivotArea field="16" type="button" dataOnly="0" labelOnly="1" outline="0" axis="axisRow" fieldPosition="0"/>
    </format>
    <format dxfId="868">
      <pivotArea dataOnly="0" labelOnly="1" outline="0" axis="axisValues" fieldPosition="0"/>
    </format>
    <format dxfId="867">
      <pivotArea dataOnly="0" labelOnly="1" fieldPosition="0">
        <references count="1">
          <reference field="16" count="0"/>
        </references>
      </pivotArea>
    </format>
    <format dxfId="866">
      <pivotArea field="16" type="button" dataOnly="0" labelOnly="1" outline="0" axis="axisRow" fieldPosition="0"/>
    </format>
    <format dxfId="865">
      <pivotArea dataOnly="0" labelOnly="1" outline="0" axis="axisValues" fieldPosition="0"/>
    </format>
    <format dxfId="864">
      <pivotArea dataOnly="0" labelOnly="1" outline="0" axis="axisValues" fieldPosition="0"/>
    </format>
    <format dxfId="863">
      <pivotArea dataOnly="0" labelOnly="1" outline="0" fieldPosition="0">
        <references count="1">
          <reference field="4294967294" count="3">
            <x v="0"/>
            <x v="1"/>
            <x v="2"/>
          </reference>
        </references>
      </pivotArea>
    </format>
    <format dxfId="862">
      <pivotArea outline="0" collapsedLevelsAreSubtotals="1" fieldPosition="0">
        <references count="1">
          <reference field="4294967294" count="1" selected="0">
            <x v="2"/>
          </reference>
        </references>
      </pivotArea>
    </format>
    <format dxfId="861">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7B79B51F-81A8-444A-9798-0087741CD324}" name="PivotTable17"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 rowHeaderCaption="Ontario Health Region">
  <location ref="AN8:AO15"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42"/>
  </rowFields>
  <rowItems count="7">
    <i>
      <x/>
    </i>
    <i>
      <x v="1"/>
    </i>
    <i>
      <x v="2"/>
    </i>
    <i>
      <x v="3"/>
    </i>
    <i>
      <x v="4"/>
    </i>
    <i>
      <x v="5"/>
    </i>
    <i>
      <x v="6"/>
    </i>
  </rowItems>
  <colItems count="1">
    <i/>
  </colItems>
  <dataFields count="1">
    <dataField name="FTEs*" fld="77" baseField="0" baseItem="0" numFmtId="169"/>
  </dataFields>
  <formats count="18">
    <format dxfId="898">
      <pivotArea field="42" type="button" dataOnly="0" labelOnly="1" outline="0" axis="axisRow" fieldPosition="0"/>
    </format>
    <format dxfId="897">
      <pivotArea field="42" type="button" dataOnly="0" labelOnly="1" outline="0" axis="axisRow" fieldPosition="0"/>
    </format>
    <format dxfId="896">
      <pivotArea dataOnly="0" labelOnly="1" outline="0" fieldPosition="0">
        <references count="1">
          <reference field="4294967294" count="1">
            <x v="0"/>
          </reference>
        </references>
      </pivotArea>
    </format>
    <format dxfId="895">
      <pivotArea field="42" type="button" dataOnly="0" labelOnly="1" outline="0" axis="axisRow" fieldPosition="0"/>
    </format>
    <format dxfId="894">
      <pivotArea dataOnly="0" labelOnly="1" outline="0" fieldPosition="0">
        <references count="1">
          <reference field="4294967294" count="1">
            <x v="0"/>
          </reference>
        </references>
      </pivotArea>
    </format>
    <format dxfId="893">
      <pivotArea field="42" type="button" dataOnly="0" labelOnly="1" outline="0" axis="axisRow" fieldPosition="0"/>
    </format>
    <format dxfId="892">
      <pivotArea dataOnly="0" labelOnly="1" outline="0" fieldPosition="0">
        <references count="1">
          <reference field="4294967294" count="1">
            <x v="0"/>
          </reference>
        </references>
      </pivotArea>
    </format>
    <format dxfId="891">
      <pivotArea field="42" type="button" dataOnly="0" labelOnly="1" outline="0" axis="axisRow" fieldPosition="0"/>
    </format>
    <format dxfId="890">
      <pivotArea dataOnly="0" labelOnly="1" outline="0" fieldPosition="0">
        <references count="1">
          <reference field="4294967294" count="1">
            <x v="0"/>
          </reference>
        </references>
      </pivotArea>
    </format>
    <format dxfId="889">
      <pivotArea field="42" type="button" dataOnly="0" labelOnly="1" outline="0" axis="axisRow" fieldPosition="0"/>
    </format>
    <format dxfId="888">
      <pivotArea dataOnly="0" labelOnly="1" outline="0" fieldPosition="0">
        <references count="1">
          <reference field="4294967294" count="1">
            <x v="0"/>
          </reference>
        </references>
      </pivotArea>
    </format>
    <format dxfId="887">
      <pivotArea outline="0" collapsedLevelsAreSubtotals="1" fieldPosition="0">
        <references count="1">
          <reference field="4294967294" count="1" selected="0">
            <x v="0"/>
          </reference>
        </references>
      </pivotArea>
    </format>
    <format dxfId="886">
      <pivotArea outline="0" collapsedLevelsAreSubtotals="1" fieldPosition="0"/>
    </format>
    <format dxfId="885">
      <pivotArea outline="0" collapsedLevelsAreSubtotals="1" fieldPosition="0"/>
    </format>
    <format dxfId="884">
      <pivotArea outline="0" collapsedLevelsAreSubtotals="1" fieldPosition="0"/>
    </format>
    <format dxfId="883">
      <pivotArea outline="0" collapsedLevelsAreSubtotals="1" fieldPosition="0"/>
    </format>
    <format dxfId="882">
      <pivotArea dataOnly="0" labelOnly="1" outline="0" fieldPosition="0">
        <references count="1">
          <reference field="4294967294" count="1">
            <x v="0"/>
          </reference>
        </references>
      </pivotArea>
    </format>
    <format dxfId="881">
      <pivotArea outline="0" collapsedLevelsAreSubtotals="1" fieldPosition="0">
        <references count="1">
          <reference field="4294967294" count="1" selected="0">
            <x v="0"/>
          </reference>
        </references>
      </pivotArea>
    </format>
  </formats>
  <chartFormats count="1">
    <chartFormat chart="0"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0618C722-FEC7-5F48-A51F-AAD394A6D890}" name="PivotTable1"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2" rowHeaderCaption="Service Type and Facilities">
  <location ref="A21:E424" firstHeaderRow="0"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axis="axisRow" showAll="0">
      <items count="247">
        <item x="168"/>
        <item x="197"/>
        <item x="205"/>
        <item x="91"/>
        <item x="87"/>
        <item x="74"/>
        <item x="70"/>
        <item x="78"/>
        <item x="49"/>
        <item x="196"/>
        <item x="154"/>
        <item x="166"/>
        <item x="21"/>
        <item x="54"/>
        <item x="232"/>
        <item x="64"/>
        <item x="204"/>
        <item x="23"/>
        <item x="32"/>
        <item x="228"/>
        <item x="46"/>
        <item x="24"/>
        <item x="65"/>
        <item x="39"/>
        <item x="145"/>
        <item x="141"/>
        <item x="174"/>
        <item x="128"/>
        <item x="146"/>
        <item x="104"/>
        <item x="239"/>
        <item x="14"/>
        <item x="170"/>
        <item x="143"/>
        <item x="152"/>
        <item x="237"/>
        <item x="200"/>
        <item x="241"/>
        <item x="25"/>
        <item x="92"/>
        <item x="172"/>
        <item x="177"/>
        <item x="138"/>
        <item x="139"/>
        <item x="34"/>
        <item x="76"/>
        <item x="182"/>
        <item x="113"/>
        <item x="185"/>
        <item x="194"/>
        <item x="207"/>
        <item x="212"/>
        <item x="75"/>
        <item x="142"/>
        <item x="178"/>
        <item x="236"/>
        <item x="35"/>
        <item x="84"/>
        <item x="55"/>
        <item x="222"/>
        <item x="206"/>
        <item x="167"/>
        <item x="13"/>
        <item x="57"/>
        <item x="28"/>
        <item x="179"/>
        <item x="163"/>
        <item x="59"/>
        <item x="60"/>
        <item x="147"/>
        <item x="140"/>
        <item x="112"/>
        <item x="111"/>
        <item x="88"/>
        <item x="51"/>
        <item x="50"/>
        <item x="31"/>
        <item x="52"/>
        <item x="79"/>
        <item x="44"/>
        <item x="155"/>
        <item x="110"/>
        <item x="159"/>
        <item x="160"/>
        <item x="133"/>
        <item x="134"/>
        <item x="176"/>
        <item x="124"/>
        <item x="158"/>
        <item x="41"/>
        <item x="33"/>
        <item x="27"/>
        <item x="188"/>
        <item x="209"/>
        <item x="82"/>
        <item x="97"/>
        <item x="0"/>
        <item x="1"/>
        <item x="2"/>
        <item x="103"/>
        <item x="30"/>
        <item x="175"/>
        <item x="36"/>
        <item x="37"/>
        <item x="63"/>
        <item x="181"/>
        <item x="15"/>
        <item x="11"/>
        <item x="93"/>
        <item x="215"/>
        <item x="86"/>
        <item x="230"/>
        <item x="213"/>
        <item x="223"/>
        <item x="71"/>
        <item x="58"/>
        <item x="191"/>
        <item x="190"/>
        <item x="16"/>
        <item x="189"/>
        <item x="137"/>
        <item x="193"/>
        <item x="47"/>
        <item x="171"/>
        <item x="227"/>
        <item x="235"/>
        <item x="130"/>
        <item x="136"/>
        <item x="195"/>
        <item x="211"/>
        <item x="132"/>
        <item x="214"/>
        <item x="233"/>
        <item x="165"/>
        <item x="85"/>
        <item x="156"/>
        <item x="62"/>
        <item x="242"/>
        <item x="218"/>
        <item x="48"/>
        <item x="119"/>
        <item x="3"/>
        <item x="220"/>
        <item x="210"/>
        <item x="43"/>
        <item x="118"/>
        <item x="10"/>
        <item x="186"/>
        <item x="203"/>
        <item x="106"/>
        <item x="4"/>
        <item x="221"/>
        <item x="183"/>
        <item x="122"/>
        <item x="120"/>
        <item x="42"/>
        <item x="184"/>
        <item x="26"/>
        <item x="187"/>
        <item x="96"/>
        <item x="217"/>
        <item x="126"/>
        <item x="22"/>
        <item x="5"/>
        <item x="73"/>
        <item x="12"/>
        <item x="125"/>
        <item x="243"/>
        <item x="6"/>
        <item x="7"/>
        <item x="8"/>
        <item x="144"/>
        <item x="238"/>
        <item x="231"/>
        <item x="201"/>
        <item x="18"/>
        <item x="123"/>
        <item x="38"/>
        <item x="101"/>
        <item x="80"/>
        <item x="135"/>
        <item x="224"/>
        <item x="94"/>
        <item x="72"/>
        <item x="19"/>
        <item x="173"/>
        <item x="161"/>
        <item x="116"/>
        <item x="121"/>
        <item x="117"/>
        <item x="115"/>
        <item x="162"/>
        <item x="56"/>
        <item x="67"/>
        <item x="234"/>
        <item x="244"/>
        <item x="17"/>
        <item x="98"/>
        <item x="216"/>
        <item x="225"/>
        <item x="20"/>
        <item x="102"/>
        <item x="105"/>
        <item x="81"/>
        <item x="127"/>
        <item x="240"/>
        <item x="29"/>
        <item x="95"/>
        <item x="99"/>
        <item x="198"/>
        <item x="180"/>
        <item x="169"/>
        <item x="229"/>
        <item x="109"/>
        <item x="208"/>
        <item x="151"/>
        <item x="202"/>
        <item x="199"/>
        <item x="107"/>
        <item x="9"/>
        <item x="108"/>
        <item x="245"/>
        <item x="53"/>
        <item x="164"/>
        <item x="219"/>
        <item x="90"/>
        <item x="61"/>
        <item x="40"/>
        <item x="114"/>
        <item x="129"/>
        <item x="69"/>
        <item x="100"/>
        <item x="192"/>
        <item x="226"/>
        <item x="157"/>
        <item x="131"/>
        <item x="149"/>
        <item x="150"/>
        <item x="148"/>
        <item x="89"/>
        <item x="45"/>
        <item x="68"/>
        <item x="66"/>
        <item x="83"/>
        <item x="77"/>
        <item x="153"/>
        <item t="default"/>
      </items>
    </pivotField>
    <pivotField showAll="0"/>
    <pivotField showAll="0"/>
    <pivotField showAll="0"/>
    <pivotField showAll="0"/>
    <pivotField showAll="0"/>
    <pivotField showAll="0"/>
    <pivotField showAll="0"/>
    <pivotField axis="axisRow" dataField="1" showAll="0">
      <items count="64">
        <item x="44"/>
        <item x="6"/>
        <item x="60"/>
        <item x="5"/>
        <item x="31"/>
        <item h="1" x="49"/>
        <item x="34"/>
        <item h="1" x="13"/>
        <item x="50"/>
        <item x="28"/>
        <item x="38"/>
        <item x="17"/>
        <item x="14"/>
        <item x="0"/>
        <item x="45"/>
        <item x="51"/>
        <item x="23"/>
        <item x="3"/>
        <item x="9"/>
        <item x="8"/>
        <item h="1" x="47"/>
        <item x="16"/>
        <item x="52"/>
        <item x="46"/>
        <item x="7"/>
        <item x="26"/>
        <item x="24"/>
        <item x="53"/>
        <item x="59"/>
        <item x="33"/>
        <item h="1" x="54"/>
        <item x="4"/>
        <item x="19"/>
        <item x="11"/>
        <item x="22"/>
        <item x="61"/>
        <item x="37"/>
        <item x="18"/>
        <item x="2"/>
        <item x="40"/>
        <item x="25"/>
        <item x="62"/>
        <item x="36"/>
        <item x="55"/>
        <item x="12"/>
        <item x="43"/>
        <item x="30"/>
        <item x="48"/>
        <item x="58"/>
        <item x="21"/>
        <item x="20"/>
        <item x="10"/>
        <item x="27"/>
        <item x="56"/>
        <item x="35"/>
        <item x="15"/>
        <item x="57"/>
        <item x="1"/>
        <item x="41"/>
        <item x="32"/>
        <item x="39"/>
        <item x="29"/>
        <item x="42"/>
        <item t="default"/>
      </items>
    </pivotField>
    <pivotField showAll="0"/>
    <pivotField showAll="0"/>
    <pivotField showAll="0"/>
    <pivotField showAll="0"/>
    <pivotField showAll="0"/>
    <pivotField showAll="0"/>
    <pivotField showAll="0"/>
    <pivotField dataField="1" showAll="0"/>
    <pivotField showAll="0"/>
    <pivotField showAll="0"/>
    <pivotField showAll="0"/>
    <pivotField dataField="1"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2">
    <field x="15"/>
    <field x="7"/>
  </rowFields>
  <rowItems count="403">
    <i>
      <x v="1"/>
    </i>
    <i r="1">
      <x v="103"/>
    </i>
    <i r="1">
      <x v="107"/>
    </i>
    <i r="1">
      <x v="140"/>
    </i>
    <i r="1">
      <x v="178"/>
    </i>
    <i r="1">
      <x v="200"/>
    </i>
    <i r="1">
      <x v="208"/>
    </i>
    <i r="1">
      <x v="226"/>
    </i>
    <i r="1">
      <x v="237"/>
    </i>
    <i>
      <x v="3"/>
    </i>
    <i r="1">
      <x v="3"/>
    </i>
    <i r="1">
      <x v="15"/>
    </i>
    <i r="1">
      <x v="18"/>
    </i>
    <i r="1">
      <x v="29"/>
    </i>
    <i r="1">
      <x v="99"/>
    </i>
    <i r="1">
      <x v="103"/>
    </i>
    <i r="1">
      <x v="122"/>
    </i>
    <i r="1">
      <x v="165"/>
    </i>
    <i r="1">
      <x v="192"/>
    </i>
    <i r="1">
      <x v="202"/>
    </i>
    <i r="1">
      <x v="241"/>
    </i>
    <i r="1">
      <x v="244"/>
    </i>
    <i>
      <x v="4"/>
    </i>
    <i r="1">
      <x v="95"/>
    </i>
    <i r="1">
      <x v="114"/>
    </i>
    <i r="1">
      <x v="179"/>
    </i>
    <i>
      <x v="6"/>
    </i>
    <i r="1">
      <x v="179"/>
    </i>
    <i>
      <x v="9"/>
    </i>
    <i r="1">
      <x v="3"/>
    </i>
    <i r="1">
      <x v="5"/>
    </i>
    <i r="1">
      <x v="6"/>
    </i>
    <i r="1">
      <x v="7"/>
    </i>
    <i r="1">
      <x v="8"/>
    </i>
    <i>
      <x v="10"/>
    </i>
    <i r="1">
      <x v="13"/>
    </i>
    <i r="1">
      <x v="73"/>
    </i>
    <i r="1">
      <x v="87"/>
    </i>
    <i r="1">
      <x v="208"/>
    </i>
    <i r="1">
      <x v="213"/>
    </i>
    <i r="1">
      <x v="239"/>
    </i>
    <i>
      <x v="11"/>
    </i>
    <i r="1">
      <x v="38"/>
    </i>
    <i r="1">
      <x v="103"/>
    </i>
    <i>
      <x v="12"/>
    </i>
    <i r="1">
      <x v="13"/>
    </i>
    <i r="1">
      <x v="21"/>
    </i>
    <i r="1">
      <x v="45"/>
    </i>
    <i r="1">
      <x v="139"/>
    </i>
    <i r="1">
      <x v="149"/>
    </i>
    <i r="1">
      <x v="157"/>
    </i>
    <i r="1">
      <x v="183"/>
    </i>
    <i r="1">
      <x v="197"/>
    </i>
    <i>
      <x v="13"/>
    </i>
    <i r="1">
      <x v="15"/>
    </i>
    <i r="1">
      <x v="23"/>
    </i>
    <i r="1">
      <x v="39"/>
    </i>
    <i r="1">
      <x v="45"/>
    </i>
    <i r="1">
      <x v="56"/>
    </i>
    <i r="1">
      <x v="67"/>
    </i>
    <i r="1">
      <x v="68"/>
    </i>
    <i r="1">
      <x v="73"/>
    </i>
    <i r="1">
      <x v="81"/>
    </i>
    <i r="1">
      <x v="85"/>
    </i>
    <i r="1">
      <x v="87"/>
    </i>
    <i r="1">
      <x v="96"/>
    </i>
    <i r="1">
      <x v="97"/>
    </i>
    <i r="1">
      <x v="98"/>
    </i>
    <i r="1">
      <x v="102"/>
    </i>
    <i r="1">
      <x v="103"/>
    </i>
    <i r="1">
      <x v="106"/>
    </i>
    <i r="1">
      <x v="107"/>
    </i>
    <i r="1">
      <x v="115"/>
    </i>
    <i r="1">
      <x v="126"/>
    </i>
    <i r="1">
      <x v="136"/>
    </i>
    <i r="1">
      <x v="141"/>
    </i>
    <i r="1">
      <x v="146"/>
    </i>
    <i r="1">
      <x v="149"/>
    </i>
    <i r="1">
      <x v="150"/>
    </i>
    <i r="1">
      <x v="157"/>
    </i>
    <i r="1">
      <x v="162"/>
    </i>
    <i r="1">
      <x v="163"/>
    </i>
    <i r="1">
      <x v="166"/>
    </i>
    <i r="1">
      <x v="168"/>
    </i>
    <i r="1">
      <x v="169"/>
    </i>
    <i r="1">
      <x v="170"/>
    </i>
    <i r="1">
      <x v="175"/>
    </i>
    <i r="1">
      <x v="178"/>
    </i>
    <i r="1">
      <x v="200"/>
    </i>
    <i r="1">
      <x v="201"/>
    </i>
    <i r="1">
      <x v="203"/>
    </i>
    <i r="1">
      <x v="208"/>
    </i>
    <i r="1">
      <x v="226"/>
    </i>
    <i r="1">
      <x v="227"/>
    </i>
    <i r="1">
      <x v="235"/>
    </i>
    <i r="1">
      <x v="236"/>
    </i>
    <i r="1">
      <x v="242"/>
    </i>
    <i r="1">
      <x v="244"/>
    </i>
    <i>
      <x v="14"/>
    </i>
    <i r="1">
      <x v="218"/>
    </i>
    <i r="1">
      <x v="220"/>
    </i>
    <i>
      <x v="17"/>
    </i>
    <i r="1">
      <x v="13"/>
    </i>
    <i r="1">
      <x v="15"/>
    </i>
    <i r="1">
      <x v="18"/>
    </i>
    <i r="1">
      <x v="31"/>
    </i>
    <i r="1">
      <x v="71"/>
    </i>
    <i r="1">
      <x v="72"/>
    </i>
    <i r="1">
      <x v="73"/>
    </i>
    <i r="1">
      <x v="76"/>
    </i>
    <i r="1">
      <x v="87"/>
    </i>
    <i r="1">
      <x v="89"/>
    </i>
    <i r="1">
      <x v="100"/>
    </i>
    <i r="1">
      <x v="103"/>
    </i>
    <i r="1">
      <x v="106"/>
    </i>
    <i r="1">
      <x v="115"/>
    </i>
    <i r="1">
      <x v="120"/>
    </i>
    <i r="1">
      <x v="122"/>
    </i>
    <i r="1">
      <x v="126"/>
    </i>
    <i r="1">
      <x v="127"/>
    </i>
    <i r="1">
      <x v="139"/>
    </i>
    <i r="1">
      <x v="164"/>
    </i>
    <i r="1">
      <x v="165"/>
    </i>
    <i r="1">
      <x v="166"/>
    </i>
    <i r="1">
      <x v="178"/>
    </i>
    <i r="1">
      <x v="179"/>
    </i>
    <i r="1">
      <x v="183"/>
    </i>
    <i r="1">
      <x v="184"/>
    </i>
    <i r="1">
      <x v="188"/>
    </i>
    <i r="1">
      <x v="197"/>
    </i>
    <i r="1">
      <x v="200"/>
    </i>
    <i r="1">
      <x v="204"/>
    </i>
    <i r="1">
      <x v="206"/>
    </i>
    <i r="1">
      <x v="208"/>
    </i>
    <i r="1">
      <x v="213"/>
    </i>
    <i r="1">
      <x v="219"/>
    </i>
    <i r="1">
      <x v="227"/>
    </i>
    <i r="1">
      <x v="243"/>
    </i>
    <i>
      <x v="18"/>
    </i>
    <i r="1">
      <x v="21"/>
    </i>
    <i r="1">
      <x v="25"/>
    </i>
    <i r="1">
      <x v="28"/>
    </i>
    <i r="1">
      <x v="33"/>
    </i>
    <i r="1">
      <x v="42"/>
    </i>
    <i r="1">
      <x v="43"/>
    </i>
    <i r="1">
      <x v="47"/>
    </i>
    <i r="1">
      <x v="53"/>
    </i>
    <i r="1">
      <x v="70"/>
    </i>
    <i r="1">
      <x v="76"/>
    </i>
    <i r="1">
      <x v="89"/>
    </i>
    <i r="1">
      <x v="98"/>
    </i>
    <i r="1">
      <x v="106"/>
    </i>
    <i r="1">
      <x v="118"/>
    </i>
    <i r="1">
      <x v="139"/>
    </i>
    <i r="1">
      <x v="144"/>
    </i>
    <i r="1">
      <x v="150"/>
    </i>
    <i r="1">
      <x v="157"/>
    </i>
    <i r="1">
      <x v="169"/>
    </i>
    <i r="1">
      <x v="171"/>
    </i>
    <i r="1">
      <x v="178"/>
    </i>
    <i r="1">
      <x v="183"/>
    </i>
    <i r="1">
      <x v="197"/>
    </i>
    <i r="1">
      <x v="208"/>
    </i>
    <i r="1">
      <x v="213"/>
    </i>
    <i r="1">
      <x v="219"/>
    </i>
    <i r="1">
      <x v="229"/>
    </i>
    <i r="1">
      <x v="236"/>
    </i>
    <i>
      <x v="19"/>
    </i>
    <i r="1">
      <x v="106"/>
    </i>
    <i r="1">
      <x v="115"/>
    </i>
    <i>
      <x v="21"/>
    </i>
    <i r="1">
      <x v="13"/>
    </i>
    <i r="1">
      <x v="38"/>
    </i>
    <i r="1">
      <x v="52"/>
    </i>
    <i r="1">
      <x v="73"/>
    </i>
    <i r="1">
      <x v="76"/>
    </i>
    <i r="1">
      <x v="115"/>
    </i>
    <i r="1">
      <x v="139"/>
    </i>
    <i r="1">
      <x v="145"/>
    </i>
    <i r="1">
      <x v="161"/>
    </i>
    <i r="1">
      <x v="164"/>
    </i>
    <i r="1">
      <x v="166"/>
    </i>
    <i r="1">
      <x v="175"/>
    </i>
    <i r="1">
      <x v="176"/>
    </i>
    <i r="1">
      <x v="183"/>
    </i>
    <i r="1">
      <x v="192"/>
    </i>
    <i r="1">
      <x v="196"/>
    </i>
    <i r="1">
      <x v="213"/>
    </i>
    <i r="1">
      <x v="244"/>
    </i>
    <i>
      <x v="24"/>
    </i>
    <i r="1">
      <x v="13"/>
    </i>
    <i r="1">
      <x v="27"/>
    </i>
    <i r="1">
      <x v="31"/>
    </i>
    <i r="1">
      <x v="38"/>
    </i>
    <i r="1">
      <x v="39"/>
    </i>
    <i r="1">
      <x v="62"/>
    </i>
    <i r="1">
      <x v="84"/>
    </i>
    <i r="1">
      <x v="85"/>
    </i>
    <i r="1">
      <x v="91"/>
    </i>
    <i r="1">
      <x v="126"/>
    </i>
    <i r="1">
      <x v="130"/>
    </i>
    <i r="1">
      <x v="134"/>
    </i>
    <i r="1">
      <x v="139"/>
    </i>
    <i r="1">
      <x v="145"/>
    </i>
    <i r="1">
      <x v="149"/>
    </i>
    <i r="1">
      <x v="154"/>
    </i>
    <i r="1">
      <x v="164"/>
    </i>
    <i r="1">
      <x v="179"/>
    </i>
    <i r="1">
      <x v="183"/>
    </i>
    <i r="1">
      <x v="187"/>
    </i>
    <i r="1">
      <x v="189"/>
    </i>
    <i r="1">
      <x v="190"/>
    </i>
    <i r="1">
      <x v="196"/>
    </i>
    <i r="1">
      <x v="219"/>
    </i>
    <i r="1">
      <x v="225"/>
    </i>
    <i>
      <x v="25"/>
    </i>
    <i r="1">
      <x v="122"/>
    </i>
    <i>
      <x v="26"/>
    </i>
    <i r="1">
      <x v="73"/>
    </i>
    <i r="1">
      <x v="85"/>
    </i>
    <i r="1">
      <x v="89"/>
    </i>
    <i r="1">
      <x v="149"/>
    </i>
    <i r="1">
      <x v="153"/>
    </i>
    <i r="1">
      <x v="179"/>
    </i>
    <i r="1">
      <x v="180"/>
    </i>
    <i r="1">
      <x v="183"/>
    </i>
    <i r="1">
      <x v="197"/>
    </i>
    <i r="1">
      <x v="206"/>
    </i>
    <i r="1">
      <x v="208"/>
    </i>
    <i r="1">
      <x v="213"/>
    </i>
    <i r="1">
      <x v="219"/>
    </i>
    <i>
      <x v="29"/>
    </i>
    <i r="1">
      <x v="179"/>
    </i>
    <i>
      <x v="31"/>
    </i>
    <i r="1">
      <x v="15"/>
    </i>
    <i r="1">
      <x v="39"/>
    </i>
    <i r="1">
      <x v="71"/>
    </i>
    <i r="1">
      <x v="72"/>
    </i>
    <i r="1">
      <x v="73"/>
    </i>
    <i r="1">
      <x v="74"/>
    </i>
    <i r="1">
      <x v="75"/>
    </i>
    <i r="1">
      <x v="76"/>
    </i>
    <i r="1">
      <x v="77"/>
    </i>
    <i r="1">
      <x v="89"/>
    </i>
    <i r="1">
      <x v="106"/>
    </i>
    <i r="1">
      <x v="107"/>
    </i>
    <i r="1">
      <x v="115"/>
    </i>
    <i r="1">
      <x v="126"/>
    </i>
    <i r="1">
      <x v="140"/>
    </i>
    <i r="1">
      <x v="165"/>
    </i>
    <i r="1">
      <x v="179"/>
    </i>
    <i r="1">
      <x v="208"/>
    </i>
    <i r="1">
      <x v="226"/>
    </i>
    <i r="1">
      <x v="235"/>
    </i>
    <i>
      <x v="32"/>
    </i>
    <i r="1">
      <x v="90"/>
    </i>
    <i r="1">
      <x v="178"/>
    </i>
    <i>
      <x v="33"/>
    </i>
    <i r="1">
      <x v="15"/>
    </i>
    <i r="1">
      <x v="17"/>
    </i>
    <i r="1">
      <x v="18"/>
    </i>
    <i r="1">
      <x v="71"/>
    </i>
    <i r="1">
      <x v="72"/>
    </i>
    <i r="1">
      <x v="73"/>
    </i>
    <i r="1">
      <x v="74"/>
    </i>
    <i r="1">
      <x v="75"/>
    </i>
    <i r="1">
      <x v="76"/>
    </i>
    <i r="1">
      <x v="77"/>
    </i>
    <i r="1">
      <x v="85"/>
    </i>
    <i r="1">
      <x v="103"/>
    </i>
    <i r="1">
      <x v="115"/>
    </i>
    <i r="1">
      <x v="122"/>
    </i>
    <i r="1">
      <x v="140"/>
    </i>
    <i r="1">
      <x v="146"/>
    </i>
    <i r="1">
      <x v="157"/>
    </i>
    <i r="1">
      <x v="169"/>
    </i>
    <i r="1">
      <x v="179"/>
    </i>
    <i r="1">
      <x v="183"/>
    </i>
    <i r="1">
      <x v="197"/>
    </i>
    <i r="1">
      <x v="200"/>
    </i>
    <i r="1">
      <x v="203"/>
    </i>
    <i r="1">
      <x v="226"/>
    </i>
    <i r="1">
      <x v="227"/>
    </i>
    <i r="1">
      <x v="242"/>
    </i>
    <i>
      <x v="34"/>
    </i>
    <i r="1">
      <x v="18"/>
    </i>
    <i r="1">
      <x v="157"/>
    </i>
    <i r="1">
      <x v="179"/>
    </i>
    <i r="1">
      <x v="244"/>
    </i>
    <i>
      <x v="36"/>
    </i>
    <i r="1">
      <x v="110"/>
    </i>
    <i>
      <x v="37"/>
    </i>
    <i r="1">
      <x v="76"/>
    </i>
    <i r="1">
      <x v="89"/>
    </i>
    <i r="1">
      <x v="243"/>
    </i>
    <i>
      <x v="38"/>
    </i>
    <i r="1">
      <x v="15"/>
    </i>
    <i r="1">
      <x v="17"/>
    </i>
    <i r="1">
      <x v="39"/>
    </i>
    <i r="1">
      <x v="90"/>
    </i>
    <i r="1">
      <x v="106"/>
    </i>
    <i r="1">
      <x v="115"/>
    </i>
    <i r="1">
      <x v="146"/>
    </i>
    <i r="1">
      <x v="165"/>
    </i>
    <i r="1">
      <x v="178"/>
    </i>
    <i r="1">
      <x v="183"/>
    </i>
    <i r="1">
      <x v="184"/>
    </i>
    <i r="1">
      <x v="200"/>
    </i>
    <i r="1">
      <x v="207"/>
    </i>
    <i r="1">
      <x v="241"/>
    </i>
    <i>
      <x v="39"/>
    </i>
    <i r="1">
      <x v="183"/>
    </i>
    <i>
      <x v="40"/>
    </i>
    <i r="1">
      <x v="122"/>
    </i>
    <i r="1">
      <x v="157"/>
    </i>
    <i>
      <x v="42"/>
    </i>
    <i r="1">
      <x v="18"/>
    </i>
    <i r="1">
      <x v="182"/>
    </i>
    <i>
      <x v="44"/>
    </i>
    <i r="1">
      <x v="162"/>
    </i>
    <i>
      <x v="45"/>
    </i>
    <i r="1">
      <x v="231"/>
    </i>
    <i>
      <x v="46"/>
    </i>
    <i r="1">
      <x v="104"/>
    </i>
    <i>
      <x v="47"/>
    </i>
    <i r="1">
      <x v="238"/>
    </i>
    <i>
      <x v="49"/>
    </i>
    <i r="1">
      <x v="155"/>
    </i>
    <i r="1">
      <x v="177"/>
    </i>
    <i>
      <x v="50"/>
    </i>
    <i r="1">
      <x v="4"/>
    </i>
    <i r="1">
      <x v="22"/>
    </i>
    <i r="1">
      <x v="43"/>
    </i>
    <i r="1">
      <x v="44"/>
    </i>
    <i r="1">
      <x v="56"/>
    </i>
    <i r="1">
      <x v="63"/>
    </i>
    <i r="1">
      <x v="69"/>
    </i>
    <i r="1">
      <x v="78"/>
    </i>
    <i r="1">
      <x v="79"/>
    </i>
    <i r="1">
      <x v="94"/>
    </i>
    <i r="1">
      <x v="100"/>
    </i>
    <i r="1">
      <x v="104"/>
    </i>
    <i r="1">
      <x v="108"/>
    </i>
    <i r="1">
      <x v="159"/>
    </i>
    <i r="1">
      <x v="193"/>
    </i>
    <i r="1">
      <x v="222"/>
    </i>
    <i r="1">
      <x v="230"/>
    </i>
    <i r="1">
      <x v="240"/>
    </i>
    <i>
      <x v="51"/>
    </i>
    <i r="1">
      <x v="12"/>
    </i>
    <i r="1">
      <x v="13"/>
    </i>
    <i r="1">
      <x v="20"/>
    </i>
    <i r="1">
      <x v="58"/>
    </i>
    <i r="1">
      <x v="64"/>
    </i>
    <i r="1">
      <x v="162"/>
    </i>
    <i>
      <x v="52"/>
    </i>
    <i r="1">
      <x v="13"/>
    </i>
    <i r="1">
      <x v="18"/>
    </i>
    <i r="1">
      <x v="28"/>
    </i>
    <i r="1">
      <x v="37"/>
    </i>
    <i r="1">
      <x v="89"/>
    </i>
    <i r="1">
      <x v="91"/>
    </i>
    <i r="1">
      <x v="99"/>
    </i>
    <i r="1">
      <x v="103"/>
    </i>
    <i r="1">
      <x v="115"/>
    </i>
    <i r="1">
      <x v="134"/>
    </i>
    <i r="1">
      <x v="137"/>
    </i>
    <i r="1">
      <x v="145"/>
    </i>
    <i r="1">
      <x v="167"/>
    </i>
    <i r="1">
      <x v="179"/>
    </i>
    <i r="1">
      <x v="187"/>
    </i>
    <i r="1">
      <x v="192"/>
    </i>
    <i r="1">
      <x v="195"/>
    </i>
    <i r="1">
      <x v="215"/>
    </i>
    <i r="1">
      <x v="219"/>
    </i>
    <i r="1">
      <x v="221"/>
    </i>
    <i r="1">
      <x v="238"/>
    </i>
    <i r="1">
      <x v="244"/>
    </i>
    <i>
      <x v="54"/>
    </i>
    <i r="1">
      <x v="179"/>
    </i>
    <i>
      <x v="55"/>
    </i>
    <i r="1">
      <x v="18"/>
    </i>
    <i r="1">
      <x v="21"/>
    </i>
    <i>
      <x v="57"/>
    </i>
    <i r="1">
      <x v="145"/>
    </i>
    <i r="1">
      <x v="153"/>
    </i>
    <i r="1">
      <x v="164"/>
    </i>
    <i r="1">
      <x v="183"/>
    </i>
    <i r="1">
      <x v="190"/>
    </i>
    <i r="1">
      <x v="219"/>
    </i>
    <i>
      <x v="58"/>
    </i>
    <i r="1">
      <x v="145"/>
    </i>
    <i r="1">
      <x v="183"/>
    </i>
    <i r="1">
      <x v="190"/>
    </i>
    <i>
      <x v="60"/>
    </i>
    <i r="1">
      <x v="225"/>
    </i>
    <i r="1">
      <x v="228"/>
    </i>
    <i>
      <x v="61"/>
    </i>
    <i r="1">
      <x v="85"/>
    </i>
    <i r="1">
      <x v="115"/>
    </i>
    <i r="1">
      <x v="178"/>
    </i>
    <i>
      <x v="62"/>
    </i>
    <i r="1">
      <x v="231"/>
    </i>
  </rowItems>
  <colFields count="1">
    <field x="-2"/>
  </colFields>
  <colItems count="4">
    <i>
      <x/>
    </i>
    <i i="1">
      <x v="1"/>
    </i>
    <i i="2">
      <x v="2"/>
    </i>
    <i i="3">
      <x v="3"/>
    </i>
  </colItems>
  <dataFields count="4">
    <dataField name="Programs Reporting" fld="15" subtotal="count" baseField="0" baseItem="0"/>
    <dataField name="FTEs*" fld="78" baseField="0" baseItem="0" numFmtId="167"/>
    <dataField name="Patients served/year" fld="23" subtotal="average" baseField="0" baseItem="0"/>
    <dataField name="Visits/Year" fld="27" baseField="0" baseItem="0"/>
  </dataFields>
  <formats count="24">
    <format dxfId="922">
      <pivotArea field="42" type="button" dataOnly="0" labelOnly="1" outline="0"/>
    </format>
    <format dxfId="921">
      <pivotArea field="42" type="button" dataOnly="0" labelOnly="1" outline="0"/>
    </format>
    <format dxfId="920">
      <pivotArea field="42" type="button" dataOnly="0" labelOnly="1" outline="0"/>
    </format>
    <format dxfId="919">
      <pivotArea field="42" type="button" dataOnly="0" labelOnly="1" outline="0"/>
    </format>
    <format dxfId="918">
      <pivotArea field="42" type="button" dataOnly="0" labelOnly="1" outline="0"/>
    </format>
    <format dxfId="917">
      <pivotArea field="42" type="button" dataOnly="0" labelOnly="1" outline="0"/>
    </format>
    <format dxfId="916">
      <pivotArea outline="0" collapsedLevelsAreSubtotals="1" fieldPosition="0">
        <references count="1">
          <reference field="4294967294" count="1" selected="0">
            <x v="0"/>
          </reference>
        </references>
      </pivotArea>
    </format>
    <format dxfId="915">
      <pivotArea field="15" type="button" dataOnly="0" labelOnly="1" outline="0" axis="axisRow" fieldPosition="0"/>
    </format>
    <format dxfId="914">
      <pivotArea dataOnly="0" labelOnly="1" outline="0" fieldPosition="0">
        <references count="1">
          <reference field="4294967294" count="3">
            <x v="0"/>
            <x v="2"/>
            <x v="3"/>
          </reference>
        </references>
      </pivotArea>
    </format>
    <format dxfId="913">
      <pivotArea outline="0" collapsedLevelsAreSubtotals="1" fieldPosition="0"/>
    </format>
    <format dxfId="912">
      <pivotArea dataOnly="0" labelOnly="1" fieldPosition="0">
        <references count="1">
          <reference field="15" count="1">
            <x v="9"/>
          </reference>
        </references>
      </pivotArea>
    </format>
    <format dxfId="911">
      <pivotArea dataOnly="0" labelOnly="1" fieldPosition="0">
        <references count="1">
          <reference field="15" count="1">
            <x v="1"/>
          </reference>
        </references>
      </pivotArea>
    </format>
    <format dxfId="910">
      <pivotArea dataOnly="0" labelOnly="1" outline="0" fieldPosition="0">
        <references count="1">
          <reference field="4294967294" count="3">
            <x v="0"/>
            <x v="2"/>
            <x v="3"/>
          </reference>
        </references>
      </pivotArea>
    </format>
    <format dxfId="909">
      <pivotArea dataOnly="0" labelOnly="1" outline="0" fieldPosition="0">
        <references count="1">
          <reference field="4294967294" count="3">
            <x v="0"/>
            <x v="2"/>
            <x v="3"/>
          </reference>
        </references>
      </pivotArea>
    </format>
    <format dxfId="908">
      <pivotArea dataOnly="0" labelOnly="1" outline="0" fieldPosition="0">
        <references count="1">
          <reference field="4294967294" count="1">
            <x v="2"/>
          </reference>
        </references>
      </pivotArea>
    </format>
    <format dxfId="907">
      <pivotArea dataOnly="0" labelOnly="1" outline="0" fieldPosition="0">
        <references count="1">
          <reference field="4294967294" count="1">
            <x v="3"/>
          </reference>
        </references>
      </pivotArea>
    </format>
    <format dxfId="906">
      <pivotArea dataOnly="0" labelOnly="1" outline="0" fieldPosition="0">
        <references count="1">
          <reference field="4294967294" count="1">
            <x v="0"/>
          </reference>
        </references>
      </pivotArea>
    </format>
    <format dxfId="905">
      <pivotArea dataOnly="0" labelOnly="1" outline="0" fieldPosition="0">
        <references count="1">
          <reference field="4294967294" count="1">
            <x v="1"/>
          </reference>
        </references>
      </pivotArea>
    </format>
    <format dxfId="904">
      <pivotArea collapsedLevelsAreSubtotals="1" fieldPosition="0">
        <references count="2">
          <reference field="4294967294" count="1" selected="0">
            <x v="1"/>
          </reference>
          <reference field="15" count="1">
            <x v="1"/>
          </reference>
        </references>
      </pivotArea>
    </format>
    <format dxfId="903">
      <pivotArea collapsedLevelsAreSubtotals="1" fieldPosition="0">
        <references count="3">
          <reference field="4294967294" count="1" selected="0">
            <x v="1"/>
          </reference>
          <reference field="7" count="1">
            <x v="103"/>
          </reference>
          <reference field="15" count="1" selected="0">
            <x v="1"/>
          </reference>
        </references>
      </pivotArea>
    </format>
    <format dxfId="902">
      <pivotArea collapsedLevelsAreSubtotals="1" fieldPosition="0">
        <references count="3">
          <reference field="4294967294" count="1" selected="0">
            <x v="1"/>
          </reference>
          <reference field="7" count="12">
            <x v="3"/>
            <x v="15"/>
            <x v="18"/>
            <x v="29"/>
            <x v="99"/>
            <x v="103"/>
            <x v="122"/>
            <x v="165"/>
            <x v="192"/>
            <x v="202"/>
            <x v="241"/>
            <x v="244"/>
          </reference>
          <reference field="15" count="1" selected="0">
            <x v="3"/>
          </reference>
        </references>
      </pivotArea>
    </format>
    <format dxfId="901">
      <pivotArea dataOnly="0" labelOnly="1" outline="0" fieldPosition="0">
        <references count="1">
          <reference field="4294967294" count="1">
            <x v="1"/>
          </reference>
        </references>
      </pivotArea>
    </format>
    <format dxfId="900">
      <pivotArea dataOnly="0" labelOnly="1" outline="0" fieldPosition="0">
        <references count="1">
          <reference field="4294967294" count="1">
            <x v="1"/>
          </reference>
        </references>
      </pivotArea>
    </format>
    <format dxfId="899">
      <pivotArea outline="0" collapsedLevelsAreSubtotals="1" fieldPosition="0">
        <references count="1">
          <reference field="4294967294" count="1" selected="0">
            <x v="1"/>
          </reference>
        </references>
      </pivotArea>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3FD67105-4F48-3A45-B7EC-D547CA8769DF}" name="PivotTable6" cacheId="336" dataPosition="0"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48" rowHeaderCaption="Sector">
  <location ref="E5:F14"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axis="axisRow" showAll="0">
      <items count="11">
        <item sd="0" x="9"/>
        <item sd="0" x="4"/>
        <item h="1" sd="0" x="6"/>
        <item sd="0" x="3"/>
        <item sd="0" x="8"/>
        <item sd="0" x="0"/>
        <item sd="0" x="2"/>
        <item sd="0" x="5"/>
        <item sd="0" x="7"/>
        <item sd="0"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16"/>
  </rowFields>
  <rowItems count="9">
    <i>
      <x/>
    </i>
    <i>
      <x v="1"/>
    </i>
    <i>
      <x v="3"/>
    </i>
    <i>
      <x v="4"/>
    </i>
    <i>
      <x v="5"/>
    </i>
    <i>
      <x v="6"/>
    </i>
    <i>
      <x v="7"/>
    </i>
    <i>
      <x v="8"/>
    </i>
    <i>
      <x v="9"/>
    </i>
  </rowItems>
  <colItems count="1">
    <i/>
  </colItems>
  <dataFields count="1">
    <dataField name="Patients served" fld="23" subtotal="count" baseField="0" baseItem="0"/>
  </dataFields>
  <formats count="28">
    <format dxfId="950">
      <pivotArea field="42" type="button" dataOnly="0" labelOnly="1" outline="0"/>
    </format>
    <format dxfId="949">
      <pivotArea field="42" type="button" dataOnly="0" labelOnly="1" outline="0"/>
    </format>
    <format dxfId="948">
      <pivotArea field="42" type="button" dataOnly="0" labelOnly="1" outline="0"/>
    </format>
    <format dxfId="947">
      <pivotArea field="42" type="button" dataOnly="0" labelOnly="1" outline="0"/>
    </format>
    <format dxfId="946">
      <pivotArea field="42" type="button" dataOnly="0" labelOnly="1" outline="0"/>
    </format>
    <format dxfId="945">
      <pivotArea field="42" type="button" dataOnly="0" labelOnly="1" outline="0"/>
    </format>
    <format dxfId="944">
      <pivotArea outline="0" collapsedLevelsAreSubtotals="1" fieldPosition="0"/>
    </format>
    <format dxfId="943">
      <pivotArea outline="0" collapsedLevelsAreSubtotals="1" fieldPosition="0"/>
    </format>
    <format dxfId="942">
      <pivotArea outline="0" collapsedLevelsAreSubtotals="1" fieldPosition="0"/>
    </format>
    <format dxfId="941">
      <pivotArea outline="0" collapsedLevelsAreSubtotals="1" fieldPosition="0"/>
    </format>
    <format dxfId="940">
      <pivotArea outline="0" collapsedLevelsAreSubtotals="1" fieldPosition="0"/>
    </format>
    <format dxfId="939">
      <pivotArea field="16" type="button" dataOnly="0" labelOnly="1" outline="0" axis="axisRow" fieldPosition="0"/>
    </format>
    <format dxfId="938">
      <pivotArea dataOnly="0" labelOnly="1" outline="0" axis="axisValues" fieldPosition="0"/>
    </format>
    <format dxfId="937">
      <pivotArea dataOnly="0" labelOnly="1" fieldPosition="0">
        <references count="1">
          <reference field="16" count="0"/>
        </references>
      </pivotArea>
    </format>
    <format dxfId="936">
      <pivotArea field="16" type="button" dataOnly="0" labelOnly="1" outline="0" axis="axisRow" fieldPosition="0"/>
    </format>
    <format dxfId="935">
      <pivotArea dataOnly="0" labelOnly="1" outline="0" axis="axisValues" fieldPosition="0"/>
    </format>
    <format dxfId="934">
      <pivotArea dataOnly="0" labelOnly="1" outline="0" axis="axisValues" fieldPosition="0"/>
    </format>
    <format dxfId="933">
      <pivotArea dataOnly="0" labelOnly="1" outline="0" fieldPosition="0">
        <references count="1">
          <reference field="4294967294" count="1">
            <x v="0"/>
          </reference>
        </references>
      </pivotArea>
    </format>
    <format dxfId="932">
      <pivotArea type="all" dataOnly="0" outline="0" fieldPosition="0"/>
    </format>
    <format dxfId="931">
      <pivotArea outline="0" collapsedLevelsAreSubtotals="1" fieldPosition="0"/>
    </format>
    <format dxfId="930">
      <pivotArea field="16" type="button" dataOnly="0" labelOnly="1" outline="0" axis="axisRow" fieldPosition="0"/>
    </format>
    <format dxfId="929">
      <pivotArea dataOnly="0" labelOnly="1" fieldPosition="0">
        <references count="1">
          <reference field="16" count="0"/>
        </references>
      </pivotArea>
    </format>
    <format dxfId="928">
      <pivotArea dataOnly="0" labelOnly="1" outline="0" axis="axisValues" fieldPosition="0"/>
    </format>
    <format dxfId="927">
      <pivotArea type="all" dataOnly="0" outline="0" fieldPosition="0"/>
    </format>
    <format dxfId="926">
      <pivotArea outline="0" collapsedLevelsAreSubtotals="1" fieldPosition="0"/>
    </format>
    <format dxfId="925">
      <pivotArea field="16" type="button" dataOnly="0" labelOnly="1" outline="0" axis="axisRow" fieldPosition="0"/>
    </format>
    <format dxfId="924">
      <pivotArea dataOnly="0" labelOnly="1" fieldPosition="0">
        <references count="1">
          <reference field="16" count="0"/>
        </references>
      </pivotArea>
    </format>
    <format dxfId="923">
      <pivotArea dataOnly="0" labelOnly="1" outline="0" axis="axisValues" fieldPosition="0"/>
    </format>
  </formats>
  <chartFormats count="21">
    <chartFormat chart="7" format="39" series="1">
      <pivotArea type="data" outline="0" fieldPosition="0">
        <references count="1">
          <reference field="4294967294" count="1" selected="0">
            <x v="0"/>
          </reference>
        </references>
      </pivotArea>
    </chartFormat>
    <chartFormat chart="10" format="1" series="1">
      <pivotArea type="data" outline="0" fieldPosition="0">
        <references count="1">
          <reference field="4294967294" count="1" selected="0">
            <x v="0"/>
          </reference>
        </references>
      </pivotArea>
    </chartFormat>
    <chartFormat chart="14" format="1" series="1">
      <pivotArea type="data" outline="0" fieldPosition="0">
        <references count="1">
          <reference field="4294967294" count="1" selected="0">
            <x v="0"/>
          </reference>
        </references>
      </pivotArea>
    </chartFormat>
    <chartFormat chart="15" format="0" series="1">
      <pivotArea type="data" outline="0" fieldPosition="0">
        <references count="1">
          <reference field="4294967294" count="1" selected="0">
            <x v="0"/>
          </reference>
        </references>
      </pivotArea>
    </chartFormat>
    <chartFormat chart="15" format="2" series="1">
      <pivotArea type="data" outline="0" fieldPosition="0">
        <references count="2">
          <reference field="4294967294" count="1" selected="0">
            <x v="0"/>
          </reference>
          <reference field="16" count="1" selected="0">
            <x v="2"/>
          </reference>
        </references>
      </pivotArea>
    </chartFormat>
    <chartFormat chart="15" format="3" series="1">
      <pivotArea type="data" outline="0" fieldPosition="0">
        <references count="2">
          <reference field="4294967294" count="1" selected="0">
            <x v="0"/>
          </reference>
          <reference field="16" count="1" selected="0">
            <x v="3"/>
          </reference>
        </references>
      </pivotArea>
    </chartFormat>
    <chartFormat chart="15" format="4" series="1">
      <pivotArea type="data" outline="0" fieldPosition="0">
        <references count="2">
          <reference field="4294967294" count="1" selected="0">
            <x v="0"/>
          </reference>
          <reference field="16" count="1" selected="0">
            <x v="4"/>
          </reference>
        </references>
      </pivotArea>
    </chartFormat>
    <chartFormat chart="15" format="5" series="1">
      <pivotArea type="data" outline="0" fieldPosition="0">
        <references count="2">
          <reference field="4294967294" count="1" selected="0">
            <x v="0"/>
          </reference>
          <reference field="16" count="1" selected="0">
            <x v="5"/>
          </reference>
        </references>
      </pivotArea>
    </chartFormat>
    <chartFormat chart="15" format="6" series="1">
      <pivotArea type="data" outline="0" fieldPosition="0">
        <references count="2">
          <reference field="4294967294" count="1" selected="0">
            <x v="0"/>
          </reference>
          <reference field="16" count="1" selected="0">
            <x v="6"/>
          </reference>
        </references>
      </pivotArea>
    </chartFormat>
    <chartFormat chart="15" format="7" series="1">
      <pivotArea type="data" outline="0" fieldPosition="0">
        <references count="2">
          <reference field="4294967294" count="1" selected="0">
            <x v="0"/>
          </reference>
          <reference field="16" count="1" selected="0">
            <x v="7"/>
          </reference>
        </references>
      </pivotArea>
    </chartFormat>
    <chartFormat chart="15" format="8" series="1">
      <pivotArea type="data" outline="0" fieldPosition="0">
        <references count="2">
          <reference field="4294967294" count="1" selected="0">
            <x v="0"/>
          </reference>
          <reference field="16" count="1" selected="0">
            <x v="8"/>
          </reference>
        </references>
      </pivotArea>
    </chartFormat>
    <chartFormat chart="15" format="9" series="1">
      <pivotArea type="data" outline="0" fieldPosition="0">
        <references count="2">
          <reference field="4294967294" count="1" selected="0">
            <x v="0"/>
          </reference>
          <reference field="16" count="1" selected="0">
            <x v="9"/>
          </reference>
        </references>
      </pivotArea>
    </chartFormat>
    <chartFormat chart="15" format="10">
      <pivotArea type="data" outline="0" fieldPosition="0">
        <references count="2">
          <reference field="4294967294" count="1" selected="0">
            <x v="0"/>
          </reference>
          <reference field="16" count="1" selected="0">
            <x v="9"/>
          </reference>
        </references>
      </pivotArea>
    </chartFormat>
    <chartFormat chart="15" format="11">
      <pivotArea type="data" outline="0" fieldPosition="0">
        <references count="2">
          <reference field="4294967294" count="1" selected="0">
            <x v="0"/>
          </reference>
          <reference field="16" count="1" selected="0">
            <x v="8"/>
          </reference>
        </references>
      </pivotArea>
    </chartFormat>
    <chartFormat chart="15" format="12">
      <pivotArea type="data" outline="0" fieldPosition="0">
        <references count="2">
          <reference field="4294967294" count="1" selected="0">
            <x v="0"/>
          </reference>
          <reference field="16" count="1" selected="0">
            <x v="6"/>
          </reference>
        </references>
      </pivotArea>
    </chartFormat>
    <chartFormat chart="15" format="13">
      <pivotArea type="data" outline="0" fieldPosition="0">
        <references count="2">
          <reference field="4294967294" count="1" selected="0">
            <x v="0"/>
          </reference>
          <reference field="16" count="1" selected="0">
            <x v="0"/>
          </reference>
        </references>
      </pivotArea>
    </chartFormat>
    <chartFormat chart="15" format="14">
      <pivotArea type="data" outline="0" fieldPosition="0">
        <references count="2">
          <reference field="4294967294" count="1" selected="0">
            <x v="0"/>
          </reference>
          <reference field="16" count="1" selected="0">
            <x v="3"/>
          </reference>
        </references>
      </pivotArea>
    </chartFormat>
    <chartFormat chart="15" format="15">
      <pivotArea type="data" outline="0" fieldPosition="0">
        <references count="2">
          <reference field="4294967294" count="1" selected="0">
            <x v="0"/>
          </reference>
          <reference field="16" count="1" selected="0">
            <x v="4"/>
          </reference>
        </references>
      </pivotArea>
    </chartFormat>
    <chartFormat chart="15" format="16">
      <pivotArea type="data" outline="0" fieldPosition="0">
        <references count="2">
          <reference field="4294967294" count="1" selected="0">
            <x v="0"/>
          </reference>
          <reference field="16" count="1" selected="0">
            <x v="5"/>
          </reference>
        </references>
      </pivotArea>
    </chartFormat>
    <chartFormat chart="15" format="17">
      <pivotArea type="data" outline="0" fieldPosition="0">
        <references count="2">
          <reference field="4294967294" count="1" selected="0">
            <x v="0"/>
          </reference>
          <reference field="16" count="1" selected="0">
            <x v="7"/>
          </reference>
        </references>
      </pivotArea>
    </chartFormat>
    <chartFormat chart="15" format="18">
      <pivotArea type="data" outline="0" fieldPosition="0">
        <references count="2">
          <reference field="4294967294" count="1" selected="0">
            <x v="0"/>
          </reference>
          <reference field="16"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813CD1EC-CB35-4D45-9144-08CDA73DBEA3}" name="PivotTable5" cacheId="336" dataPosition="0"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4" rowHeaderCaption="Sector">
  <location ref="G21:H31"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axis="axisRow" dataField="1" showAll="0">
      <items count="64">
        <item x="44"/>
        <item x="6"/>
        <item x="60"/>
        <item x="5"/>
        <item x="31"/>
        <item x="49"/>
        <item x="34"/>
        <item x="13"/>
        <item x="50"/>
        <item x="28"/>
        <item x="38"/>
        <item x="17"/>
        <item x="14"/>
        <item x="0"/>
        <item x="45"/>
        <item x="51"/>
        <item x="23"/>
        <item x="3"/>
        <item x="9"/>
        <item x="8"/>
        <item x="47"/>
        <item x="16"/>
        <item x="52"/>
        <item x="46"/>
        <item x="7"/>
        <item x="26"/>
        <item x="24"/>
        <item x="53"/>
        <item x="59"/>
        <item x="33"/>
        <item x="54"/>
        <item x="4"/>
        <item x="19"/>
        <item x="11"/>
        <item x="22"/>
        <item x="61"/>
        <item x="37"/>
        <item x="18"/>
        <item x="2"/>
        <item x="40"/>
        <item x="25"/>
        <item x="62"/>
        <item x="36"/>
        <item x="55"/>
        <item x="12"/>
        <item x="43"/>
        <item x="30"/>
        <item x="48"/>
        <item x="58"/>
        <item x="21"/>
        <item x="20"/>
        <item x="10"/>
        <item x="27"/>
        <item x="56"/>
        <item x="35"/>
        <item x="15"/>
        <item x="57"/>
        <item x="1"/>
        <item x="41"/>
        <item x="32"/>
        <item x="39"/>
        <item x="29"/>
        <item x="42"/>
        <item t="default"/>
      </items>
    </pivotField>
    <pivotField axis="axisRow" showAll="0">
      <items count="11">
        <item x="9"/>
        <item sd="0" x="4"/>
        <item h="1" x="6"/>
        <item sd="0" x="3"/>
        <item sd="0" x="8"/>
        <item sd="0" x="0"/>
        <item sd="0" x="2"/>
        <item sd="0" x="5"/>
        <item sd="0" x="7"/>
        <item sd="0" x="1"/>
        <item t="default"/>
      </items>
    </pivotField>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2">
    <field x="16"/>
    <field x="15"/>
  </rowFields>
  <rowItems count="10">
    <i>
      <x/>
    </i>
    <i r="1">
      <x v="36"/>
    </i>
    <i>
      <x v="1"/>
    </i>
    <i>
      <x v="3"/>
    </i>
    <i>
      <x v="4"/>
    </i>
    <i>
      <x v="5"/>
    </i>
    <i>
      <x v="6"/>
    </i>
    <i>
      <x v="7"/>
    </i>
    <i>
      <x v="8"/>
    </i>
    <i>
      <x v="9"/>
    </i>
  </rowItems>
  <colItems count="1">
    <i/>
  </colItems>
  <dataFields count="1">
    <dataField name="Programs Reporting" fld="15" subtotal="count" baseField="0" baseItem="0"/>
  </dataFields>
  <formats count="17">
    <format dxfId="967">
      <pivotArea field="42" type="button" dataOnly="0" labelOnly="1" outline="0"/>
    </format>
    <format dxfId="966">
      <pivotArea field="42" type="button" dataOnly="0" labelOnly="1" outline="0"/>
    </format>
    <format dxfId="965">
      <pivotArea field="42" type="button" dataOnly="0" labelOnly="1" outline="0"/>
    </format>
    <format dxfId="964">
      <pivotArea field="42" type="button" dataOnly="0" labelOnly="1" outline="0"/>
    </format>
    <format dxfId="963">
      <pivotArea field="42" type="button" dataOnly="0" labelOnly="1" outline="0"/>
    </format>
    <format dxfId="962">
      <pivotArea field="42" type="button" dataOnly="0" labelOnly="1" outline="0"/>
    </format>
    <format dxfId="961">
      <pivotArea outline="0" collapsedLevelsAreSubtotals="1" fieldPosition="0"/>
    </format>
    <format dxfId="960">
      <pivotArea outline="0" collapsedLevelsAreSubtotals="1" fieldPosition="0"/>
    </format>
    <format dxfId="959">
      <pivotArea outline="0" collapsedLevelsAreSubtotals="1" fieldPosition="0"/>
    </format>
    <format dxfId="958">
      <pivotArea outline="0" collapsedLevelsAreSubtotals="1" fieldPosition="0"/>
    </format>
    <format dxfId="957">
      <pivotArea outline="0" collapsedLevelsAreSubtotals="1" fieldPosition="0"/>
    </format>
    <format dxfId="956">
      <pivotArea field="16" type="button" dataOnly="0" labelOnly="1" outline="0" axis="axisRow" fieldPosition="0"/>
    </format>
    <format dxfId="955">
      <pivotArea dataOnly="0" labelOnly="1" outline="0" axis="axisValues" fieldPosition="0"/>
    </format>
    <format dxfId="954">
      <pivotArea dataOnly="0" labelOnly="1" fieldPosition="0">
        <references count="1">
          <reference field="16" count="0"/>
        </references>
      </pivotArea>
    </format>
    <format dxfId="953">
      <pivotArea field="16" type="button" dataOnly="0" labelOnly="1" outline="0" axis="axisRow" fieldPosition="0"/>
    </format>
    <format dxfId="952">
      <pivotArea dataOnly="0" labelOnly="1" outline="0" axis="axisValues" fieldPosition="0"/>
    </format>
    <format dxfId="95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64F8EF0F-B9FE-ED4F-9223-C17E875D4327}" name="PivotTable14"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2" rowHeaderCaption="Sector">
  <location ref="J6:K16"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axis="axisRow" showAll="0">
      <items count="11">
        <item x="9"/>
        <item x="4"/>
        <item x="6"/>
        <item x="3"/>
        <item x="8"/>
        <item x="0"/>
        <item x="2"/>
        <item x="5"/>
        <item x="7"/>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16"/>
  </rowFields>
  <rowItems count="10">
    <i>
      <x/>
    </i>
    <i>
      <x v="1"/>
    </i>
    <i>
      <x v="2"/>
    </i>
    <i>
      <x v="3"/>
    </i>
    <i>
      <x v="4"/>
    </i>
    <i>
      <x v="5"/>
    </i>
    <i>
      <x v="6"/>
    </i>
    <i>
      <x v="7"/>
    </i>
    <i>
      <x v="8"/>
    </i>
    <i>
      <x v="9"/>
    </i>
  </rowItems>
  <colItems count="1">
    <i/>
  </colItems>
  <dataFields count="1">
    <dataField name="Human Resoures (FTEs*)" fld="77" baseField="0" baseItem="0" numFmtId="169"/>
  </dataFields>
  <formats count="27">
    <format dxfId="787">
      <pivotArea field="42" type="button" dataOnly="0" labelOnly="1" outline="0"/>
    </format>
    <format dxfId="786">
      <pivotArea field="42" type="button" dataOnly="0" labelOnly="1" outline="0"/>
    </format>
    <format dxfId="785">
      <pivotArea dataOnly="0" labelOnly="1" outline="0" fieldPosition="0">
        <references count="1">
          <reference field="4294967294" count="1">
            <x v="0"/>
          </reference>
        </references>
      </pivotArea>
    </format>
    <format dxfId="784">
      <pivotArea field="42" type="button" dataOnly="0" labelOnly="1" outline="0"/>
    </format>
    <format dxfId="783">
      <pivotArea dataOnly="0" labelOnly="1" outline="0" fieldPosition="0">
        <references count="1">
          <reference field="4294967294" count="1">
            <x v="0"/>
          </reference>
        </references>
      </pivotArea>
    </format>
    <format dxfId="782">
      <pivotArea field="42" type="button" dataOnly="0" labelOnly="1" outline="0"/>
    </format>
    <format dxfId="781">
      <pivotArea dataOnly="0" labelOnly="1" outline="0" fieldPosition="0">
        <references count="1">
          <reference field="4294967294" count="1">
            <x v="0"/>
          </reference>
        </references>
      </pivotArea>
    </format>
    <format dxfId="780">
      <pivotArea field="42" type="button" dataOnly="0" labelOnly="1" outline="0"/>
    </format>
    <format dxfId="779">
      <pivotArea dataOnly="0" labelOnly="1" outline="0" fieldPosition="0">
        <references count="1">
          <reference field="4294967294" count="1">
            <x v="0"/>
          </reference>
        </references>
      </pivotArea>
    </format>
    <format dxfId="778">
      <pivotArea field="42" type="button" dataOnly="0" labelOnly="1" outline="0"/>
    </format>
    <format dxfId="777">
      <pivotArea dataOnly="0" labelOnly="1" outline="0" fieldPosition="0">
        <references count="1">
          <reference field="4294967294" count="1">
            <x v="0"/>
          </reference>
        </references>
      </pivotArea>
    </format>
    <format dxfId="776">
      <pivotArea outline="0" collapsedLevelsAreSubtotals="1" fieldPosition="0">
        <references count="1">
          <reference field="4294967294" count="1" selected="0">
            <x v="0"/>
          </reference>
        </references>
      </pivotArea>
    </format>
    <format dxfId="775">
      <pivotArea outline="0" collapsedLevelsAreSubtotals="1" fieldPosition="0"/>
    </format>
    <format dxfId="774">
      <pivotArea outline="0" collapsedLevelsAreSubtotals="1" fieldPosition="0"/>
    </format>
    <format dxfId="773">
      <pivotArea dataOnly="0" labelOnly="1" outline="0" fieldPosition="0">
        <references count="1">
          <reference field="4294967294" count="1">
            <x v="0"/>
          </reference>
        </references>
      </pivotArea>
    </format>
    <format dxfId="772">
      <pivotArea outline="0" collapsedLevelsAreSubtotals="1" fieldPosition="0">
        <references count="1">
          <reference field="4294967294" count="1" selected="0">
            <x v="0"/>
          </reference>
        </references>
      </pivotArea>
    </format>
    <format dxfId="771">
      <pivotArea outline="0" collapsedLevelsAreSubtotals="1" fieldPosition="0"/>
    </format>
    <format dxfId="770">
      <pivotArea outline="0" collapsedLevelsAreSubtotals="1" fieldPosition="0"/>
    </format>
    <format dxfId="769">
      <pivotArea outline="0" collapsedLevelsAreSubtotals="1" fieldPosition="0"/>
    </format>
    <format dxfId="768">
      <pivotArea field="16" type="button" dataOnly="0" labelOnly="1" outline="0" axis="axisRow" fieldPosition="0"/>
    </format>
    <format dxfId="767">
      <pivotArea dataOnly="0" labelOnly="1" outline="0" axis="axisValues" fieldPosition="0"/>
    </format>
    <format dxfId="766">
      <pivotArea dataOnly="0" labelOnly="1" fieldPosition="0">
        <references count="1">
          <reference field="16" count="0"/>
        </references>
      </pivotArea>
    </format>
    <format dxfId="765">
      <pivotArea field="16" type="button" dataOnly="0" labelOnly="1" outline="0" axis="axisRow" fieldPosition="0"/>
    </format>
    <format dxfId="764">
      <pivotArea dataOnly="0" labelOnly="1" outline="0" axis="axisValues" fieldPosition="0"/>
    </format>
    <format dxfId="763">
      <pivotArea dataOnly="0" labelOnly="1" outline="0" axis="axisValues" fieldPosition="0"/>
    </format>
    <format dxfId="762">
      <pivotArea field="16" type="button" dataOnly="0" labelOnly="1" outline="0" axis="axisRow" fieldPosition="0"/>
    </format>
    <format dxfId="761">
      <pivotArea dataOnly="0" labelOnly="1" outline="0" axis="axisValues" fieldPosition="0"/>
    </format>
  </formats>
  <chartFormats count="34">
    <chartFormat chart="0" format="1" series="1">
      <pivotArea type="data" outline="0" fieldPosition="0">
        <references count="1">
          <reference field="4294967294" count="1" selected="0">
            <x v="0"/>
          </reference>
        </references>
      </pivotArea>
    </chartFormat>
    <chartFormat chart="1" format="0" series="1">
      <pivotArea type="data" outline="0" fieldPosition="0">
        <references count="1">
          <reference field="4294967294" count="1" selected="0">
            <x v="0"/>
          </reference>
        </references>
      </pivotArea>
    </chartFormat>
    <chartFormat chart="1" format="1">
      <pivotArea type="data" outline="0" fieldPosition="0">
        <references count="2">
          <reference field="4294967294" count="1" selected="0">
            <x v="0"/>
          </reference>
          <reference field="16" count="1" selected="0">
            <x v="0"/>
          </reference>
        </references>
      </pivotArea>
    </chartFormat>
    <chartFormat chart="1" format="2">
      <pivotArea type="data" outline="0" fieldPosition="0">
        <references count="2">
          <reference field="4294967294" count="1" selected="0">
            <x v="0"/>
          </reference>
          <reference field="16" count="1" selected="0">
            <x v="6"/>
          </reference>
        </references>
      </pivotArea>
    </chartFormat>
    <chartFormat chart="1" format="3">
      <pivotArea type="data" outline="0" fieldPosition="0">
        <references count="2">
          <reference field="4294967294" count="1" selected="0">
            <x v="0"/>
          </reference>
          <reference field="16" count="1" selected="0">
            <x v="8"/>
          </reference>
        </references>
      </pivotArea>
    </chartFormat>
    <chartFormat chart="1" format="4">
      <pivotArea type="data" outline="0" fieldPosition="0">
        <references count="2">
          <reference field="4294967294" count="1" selected="0">
            <x v="0"/>
          </reference>
          <reference field="16" count="1" selected="0">
            <x v="9"/>
          </reference>
        </references>
      </pivotArea>
    </chartFormat>
    <chartFormat chart="1" format="5">
      <pivotArea type="data" outline="0" fieldPosition="0">
        <references count="2">
          <reference field="4294967294" count="1" selected="0">
            <x v="0"/>
          </reference>
          <reference field="16" count="1" selected="0">
            <x v="1"/>
          </reference>
        </references>
      </pivotArea>
    </chartFormat>
    <chartFormat chart="1" format="6">
      <pivotArea type="data" outline="0" fieldPosition="0">
        <references count="2">
          <reference field="4294967294" count="1" selected="0">
            <x v="0"/>
          </reference>
          <reference field="16" count="1" selected="0">
            <x v="2"/>
          </reference>
        </references>
      </pivotArea>
    </chartFormat>
    <chartFormat chart="1" format="7">
      <pivotArea type="data" outline="0" fieldPosition="0">
        <references count="2">
          <reference field="4294967294" count="1" selected="0">
            <x v="0"/>
          </reference>
          <reference field="16" count="1" selected="0">
            <x v="3"/>
          </reference>
        </references>
      </pivotArea>
    </chartFormat>
    <chartFormat chart="1" format="8">
      <pivotArea type="data" outline="0" fieldPosition="0">
        <references count="2">
          <reference field="4294967294" count="1" selected="0">
            <x v="0"/>
          </reference>
          <reference field="16" count="1" selected="0">
            <x v="4"/>
          </reference>
        </references>
      </pivotArea>
    </chartFormat>
    <chartFormat chart="1" format="9">
      <pivotArea type="data" outline="0" fieldPosition="0">
        <references count="2">
          <reference field="4294967294" count="1" selected="0">
            <x v="0"/>
          </reference>
          <reference field="16" count="1" selected="0">
            <x v="5"/>
          </reference>
        </references>
      </pivotArea>
    </chartFormat>
    <chartFormat chart="1" format="10">
      <pivotArea type="data" outline="0" fieldPosition="0">
        <references count="2">
          <reference field="4294967294" count="1" selected="0">
            <x v="0"/>
          </reference>
          <reference field="16" count="1" selected="0">
            <x v="7"/>
          </reference>
        </references>
      </pivotArea>
    </chartFormat>
    <chartFormat chart="7" format="22" series="1">
      <pivotArea type="data" outline="0" fieldPosition="0">
        <references count="1">
          <reference field="4294967294" count="1" selected="0">
            <x v="0"/>
          </reference>
        </references>
      </pivotArea>
    </chartFormat>
    <chartFormat chart="7" format="23">
      <pivotArea type="data" outline="0" fieldPosition="0">
        <references count="2">
          <reference field="4294967294" count="1" selected="0">
            <x v="0"/>
          </reference>
          <reference field="16" count="1" selected="0">
            <x v="0"/>
          </reference>
        </references>
      </pivotArea>
    </chartFormat>
    <chartFormat chart="7" format="24">
      <pivotArea type="data" outline="0" fieldPosition="0">
        <references count="2">
          <reference field="4294967294" count="1" selected="0">
            <x v="0"/>
          </reference>
          <reference field="16" count="1" selected="0">
            <x v="1"/>
          </reference>
        </references>
      </pivotArea>
    </chartFormat>
    <chartFormat chart="7" format="25">
      <pivotArea type="data" outline="0" fieldPosition="0">
        <references count="2">
          <reference field="4294967294" count="1" selected="0">
            <x v="0"/>
          </reference>
          <reference field="16" count="1" selected="0">
            <x v="2"/>
          </reference>
        </references>
      </pivotArea>
    </chartFormat>
    <chartFormat chart="7" format="26">
      <pivotArea type="data" outline="0" fieldPosition="0">
        <references count="2">
          <reference field="4294967294" count="1" selected="0">
            <x v="0"/>
          </reference>
          <reference field="16" count="1" selected="0">
            <x v="3"/>
          </reference>
        </references>
      </pivotArea>
    </chartFormat>
    <chartFormat chart="7" format="27">
      <pivotArea type="data" outline="0" fieldPosition="0">
        <references count="2">
          <reference field="4294967294" count="1" selected="0">
            <x v="0"/>
          </reference>
          <reference field="16" count="1" selected="0">
            <x v="4"/>
          </reference>
        </references>
      </pivotArea>
    </chartFormat>
    <chartFormat chart="7" format="28">
      <pivotArea type="data" outline="0" fieldPosition="0">
        <references count="2">
          <reference field="4294967294" count="1" selected="0">
            <x v="0"/>
          </reference>
          <reference field="16" count="1" selected="0">
            <x v="5"/>
          </reference>
        </references>
      </pivotArea>
    </chartFormat>
    <chartFormat chart="7" format="29">
      <pivotArea type="data" outline="0" fieldPosition="0">
        <references count="2">
          <reference field="4294967294" count="1" selected="0">
            <x v="0"/>
          </reference>
          <reference field="16" count="1" selected="0">
            <x v="6"/>
          </reference>
        </references>
      </pivotArea>
    </chartFormat>
    <chartFormat chart="7" format="30">
      <pivotArea type="data" outline="0" fieldPosition="0">
        <references count="2">
          <reference field="4294967294" count="1" selected="0">
            <x v="0"/>
          </reference>
          <reference field="16" count="1" selected="0">
            <x v="7"/>
          </reference>
        </references>
      </pivotArea>
    </chartFormat>
    <chartFormat chart="7" format="31">
      <pivotArea type="data" outline="0" fieldPosition="0">
        <references count="2">
          <reference field="4294967294" count="1" selected="0">
            <x v="0"/>
          </reference>
          <reference field="16" count="1" selected="0">
            <x v="8"/>
          </reference>
        </references>
      </pivotArea>
    </chartFormat>
    <chartFormat chart="7" format="32">
      <pivotArea type="data" outline="0" fieldPosition="0">
        <references count="2">
          <reference field="4294967294" count="1" selected="0">
            <x v="0"/>
          </reference>
          <reference field="16" count="1" selected="0">
            <x v="9"/>
          </reference>
        </references>
      </pivotArea>
    </chartFormat>
    <chartFormat chart="11" format="22" series="1">
      <pivotArea type="data" outline="0" fieldPosition="0">
        <references count="1">
          <reference field="4294967294" count="1" selected="0">
            <x v="0"/>
          </reference>
        </references>
      </pivotArea>
    </chartFormat>
    <chartFormat chart="11" format="23">
      <pivotArea type="data" outline="0" fieldPosition="0">
        <references count="2">
          <reference field="4294967294" count="1" selected="0">
            <x v="0"/>
          </reference>
          <reference field="16" count="1" selected="0">
            <x v="0"/>
          </reference>
        </references>
      </pivotArea>
    </chartFormat>
    <chartFormat chart="11" format="24">
      <pivotArea type="data" outline="0" fieldPosition="0">
        <references count="2">
          <reference field="4294967294" count="1" selected="0">
            <x v="0"/>
          </reference>
          <reference field="16" count="1" selected="0">
            <x v="1"/>
          </reference>
        </references>
      </pivotArea>
    </chartFormat>
    <chartFormat chart="11" format="25">
      <pivotArea type="data" outline="0" fieldPosition="0">
        <references count="2">
          <reference field="4294967294" count="1" selected="0">
            <x v="0"/>
          </reference>
          <reference field="16" count="1" selected="0">
            <x v="2"/>
          </reference>
        </references>
      </pivotArea>
    </chartFormat>
    <chartFormat chart="11" format="26">
      <pivotArea type="data" outline="0" fieldPosition="0">
        <references count="2">
          <reference field="4294967294" count="1" selected="0">
            <x v="0"/>
          </reference>
          <reference field="16" count="1" selected="0">
            <x v="3"/>
          </reference>
        </references>
      </pivotArea>
    </chartFormat>
    <chartFormat chart="11" format="27">
      <pivotArea type="data" outline="0" fieldPosition="0">
        <references count="2">
          <reference field="4294967294" count="1" selected="0">
            <x v="0"/>
          </reference>
          <reference field="16" count="1" selected="0">
            <x v="4"/>
          </reference>
        </references>
      </pivotArea>
    </chartFormat>
    <chartFormat chart="11" format="28">
      <pivotArea type="data" outline="0" fieldPosition="0">
        <references count="2">
          <reference field="4294967294" count="1" selected="0">
            <x v="0"/>
          </reference>
          <reference field="16" count="1" selected="0">
            <x v="5"/>
          </reference>
        </references>
      </pivotArea>
    </chartFormat>
    <chartFormat chart="11" format="29">
      <pivotArea type="data" outline="0" fieldPosition="0">
        <references count="2">
          <reference field="4294967294" count="1" selected="0">
            <x v="0"/>
          </reference>
          <reference field="16" count="1" selected="0">
            <x v="6"/>
          </reference>
        </references>
      </pivotArea>
    </chartFormat>
    <chartFormat chart="11" format="30">
      <pivotArea type="data" outline="0" fieldPosition="0">
        <references count="2">
          <reference field="4294967294" count="1" selected="0">
            <x v="0"/>
          </reference>
          <reference field="16" count="1" selected="0">
            <x v="7"/>
          </reference>
        </references>
      </pivotArea>
    </chartFormat>
    <chartFormat chart="11" format="31">
      <pivotArea type="data" outline="0" fieldPosition="0">
        <references count="2">
          <reference field="4294967294" count="1" selected="0">
            <x v="0"/>
          </reference>
          <reference field="16" count="1" selected="0">
            <x v="8"/>
          </reference>
        </references>
      </pivotArea>
    </chartFormat>
    <chartFormat chart="11" format="32">
      <pivotArea type="data" outline="0" fieldPosition="0">
        <references count="2">
          <reference field="4294967294" count="1" selected="0">
            <x v="0"/>
          </reference>
          <reference field="16" count="1" selected="0">
            <x v="9"/>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73985E23-0497-B64C-B56B-7B8474E5F872}" name="PivotTable13"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 rowHeaderCaption="Ontario Health Region">
  <location ref="A6:B7" firstHeaderRow="0" firstDataRow="1" firstDataCol="0"/>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Items count="1">
    <i/>
  </rowItems>
  <colFields count="1">
    <field x="-2"/>
  </colFields>
  <colItems count="2">
    <i>
      <x/>
    </i>
    <i i="1">
      <x v="1"/>
    </i>
  </colItems>
  <dataFields count="2">
    <dataField name="Programs Reporting" fld="15" subtotal="count" baseField="0" baseItem="0"/>
    <dataField name="Human Resources (FTEs*)" fld="77" baseField="0" baseItem="0" numFmtId="169"/>
  </dataFields>
  <formats count="22">
    <format dxfId="809">
      <pivotArea field="42" type="button" dataOnly="0" labelOnly="1" outline="0"/>
    </format>
    <format dxfId="808">
      <pivotArea field="42" type="button" dataOnly="0" labelOnly="1" outline="0"/>
    </format>
    <format dxfId="807">
      <pivotArea dataOnly="0" labelOnly="1" outline="0" fieldPosition="0">
        <references count="1">
          <reference field="4294967294" count="2">
            <x v="0"/>
            <x v="1"/>
          </reference>
        </references>
      </pivotArea>
    </format>
    <format dxfId="806">
      <pivotArea field="42" type="button" dataOnly="0" labelOnly="1" outline="0"/>
    </format>
    <format dxfId="805">
      <pivotArea dataOnly="0" labelOnly="1" outline="0" fieldPosition="0">
        <references count="1">
          <reference field="4294967294" count="2">
            <x v="0"/>
            <x v="1"/>
          </reference>
        </references>
      </pivotArea>
    </format>
    <format dxfId="804">
      <pivotArea field="42" type="button" dataOnly="0" labelOnly="1" outline="0"/>
    </format>
    <format dxfId="803">
      <pivotArea dataOnly="0" labelOnly="1" outline="0" fieldPosition="0">
        <references count="1">
          <reference field="4294967294" count="2">
            <x v="0"/>
            <x v="1"/>
          </reference>
        </references>
      </pivotArea>
    </format>
    <format dxfId="802">
      <pivotArea field="42" type="button" dataOnly="0" labelOnly="1" outline="0"/>
    </format>
    <format dxfId="801">
      <pivotArea dataOnly="0" labelOnly="1" outline="0" fieldPosition="0">
        <references count="1">
          <reference field="4294967294" count="2">
            <x v="0"/>
            <x v="1"/>
          </reference>
        </references>
      </pivotArea>
    </format>
    <format dxfId="800">
      <pivotArea field="42" type="button" dataOnly="0" labelOnly="1" outline="0"/>
    </format>
    <format dxfId="799">
      <pivotArea dataOnly="0" labelOnly="1" outline="0" fieldPosition="0">
        <references count="1">
          <reference field="4294967294" count="2">
            <x v="0"/>
            <x v="1"/>
          </reference>
        </references>
      </pivotArea>
    </format>
    <format dxfId="798">
      <pivotArea outline="0" collapsedLevelsAreSubtotals="1" fieldPosition="0">
        <references count="1">
          <reference field="4294967294" count="1" selected="0">
            <x v="1"/>
          </reference>
        </references>
      </pivotArea>
    </format>
    <format dxfId="797">
      <pivotArea outline="0" collapsedLevelsAreSubtotals="1" fieldPosition="0"/>
    </format>
    <format dxfId="796">
      <pivotArea outline="0" collapsedLevelsAreSubtotals="1" fieldPosition="0"/>
    </format>
    <format dxfId="795">
      <pivotArea outline="0" collapsedLevelsAreSubtotals="1" fieldPosition="0"/>
    </format>
    <format dxfId="794">
      <pivotArea outline="0" collapsedLevelsAreSubtotals="1" fieldPosition="0"/>
    </format>
    <format dxfId="793">
      <pivotArea dataOnly="0" labelOnly="1" outline="0" fieldPosition="0">
        <references count="1">
          <reference field="4294967294" count="2">
            <x v="0"/>
            <x v="1"/>
          </reference>
        </references>
      </pivotArea>
    </format>
    <format dxfId="792">
      <pivotArea outline="0" collapsedLevelsAreSubtotals="1" fieldPosition="0">
        <references count="1">
          <reference field="4294967294" count="1" selected="0">
            <x v="0"/>
          </reference>
        </references>
      </pivotArea>
    </format>
    <format dxfId="791">
      <pivotArea outline="0" collapsedLevelsAreSubtotals="1" fieldPosition="0">
        <references count="1">
          <reference field="4294967294" count="1" selected="0">
            <x v="1"/>
          </reference>
        </references>
      </pivotArea>
    </format>
    <format dxfId="790">
      <pivotArea dataOnly="0" labelOnly="1" outline="0" fieldPosition="0">
        <references count="1">
          <reference field="4294967294" count="1">
            <x v="1"/>
          </reference>
        </references>
      </pivotArea>
    </format>
    <format dxfId="789">
      <pivotArea dataOnly="0" labelOnly="1" outline="0" fieldPosition="0">
        <references count="1">
          <reference field="4294967294" count="1">
            <x v="0"/>
          </reference>
        </references>
      </pivotArea>
    </format>
    <format dxfId="788">
      <pivotArea dataOnly="0" labelOnly="1" outline="0" fieldPosition="0">
        <references count="1">
          <reference field="4294967294" count="1">
            <x v="1"/>
          </reference>
        </references>
      </pivotArea>
    </format>
  </format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BF4A8BE5-EBBF-0C48-B07E-B9F9A3DCFC46}" name="PivotTable1"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2" rowHeaderCaption="Service Type">
  <location ref="I20:M63" firstHeaderRow="0"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axis="axisRow" dataField="1" showAll="0">
      <items count="64">
        <item x="44"/>
        <item x="6"/>
        <item x="60"/>
        <item x="5"/>
        <item x="31"/>
        <item h="1" x="49"/>
        <item x="34"/>
        <item h="1" x="13"/>
        <item x="50"/>
        <item x="28"/>
        <item x="38"/>
        <item x="17"/>
        <item x="14"/>
        <item x="0"/>
        <item x="45"/>
        <item x="51"/>
        <item x="23"/>
        <item x="3"/>
        <item x="9"/>
        <item x="8"/>
        <item h="1" x="47"/>
        <item x="16"/>
        <item x="52"/>
        <item x="46"/>
        <item x="7"/>
        <item x="26"/>
        <item x="24"/>
        <item x="53"/>
        <item x="59"/>
        <item x="33"/>
        <item h="1" x="54"/>
        <item x="4"/>
        <item x="19"/>
        <item x="11"/>
        <item x="22"/>
        <item x="61"/>
        <item x="37"/>
        <item x="18"/>
        <item x="2"/>
        <item x="40"/>
        <item x="25"/>
        <item x="62"/>
        <item x="36"/>
        <item x="55"/>
        <item x="12"/>
        <item x="43"/>
        <item x="30"/>
        <item x="48"/>
        <item x="58"/>
        <item x="21"/>
        <item x="20"/>
        <item x="10"/>
        <item x="27"/>
        <item x="56"/>
        <item x="35"/>
        <item x="15"/>
        <item x="57"/>
        <item x="1"/>
        <item x="41"/>
        <item x="32"/>
        <item x="39"/>
        <item x="29"/>
        <item x="42"/>
        <item t="default"/>
      </items>
    </pivotField>
    <pivotField showAll="0"/>
    <pivotField showAll="0"/>
    <pivotField showAll="0"/>
    <pivotField showAll="0"/>
    <pivotField showAll="0"/>
    <pivotField showAll="0"/>
    <pivotField showAll="0"/>
    <pivotField dataField="1" showAll="0"/>
    <pivotField showAll="0"/>
    <pivotField showAll="0"/>
    <pivotField showAll="0"/>
    <pivotField dataField="1"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15"/>
  </rowFields>
  <rowItems count="43">
    <i>
      <x v="1"/>
    </i>
    <i>
      <x v="3"/>
    </i>
    <i>
      <x v="4"/>
    </i>
    <i>
      <x v="6"/>
    </i>
    <i>
      <x v="9"/>
    </i>
    <i>
      <x v="10"/>
    </i>
    <i>
      <x v="11"/>
    </i>
    <i>
      <x v="12"/>
    </i>
    <i>
      <x v="13"/>
    </i>
    <i>
      <x v="14"/>
    </i>
    <i>
      <x v="17"/>
    </i>
    <i>
      <x v="18"/>
    </i>
    <i>
      <x v="19"/>
    </i>
    <i>
      <x v="21"/>
    </i>
    <i>
      <x v="24"/>
    </i>
    <i>
      <x v="25"/>
    </i>
    <i>
      <x v="26"/>
    </i>
    <i>
      <x v="29"/>
    </i>
    <i>
      <x v="31"/>
    </i>
    <i>
      <x v="32"/>
    </i>
    <i>
      <x v="33"/>
    </i>
    <i>
      <x v="34"/>
    </i>
    <i>
      <x v="36"/>
    </i>
    <i>
      <x v="37"/>
    </i>
    <i>
      <x v="38"/>
    </i>
    <i>
      <x v="39"/>
    </i>
    <i>
      <x v="40"/>
    </i>
    <i>
      <x v="42"/>
    </i>
    <i>
      <x v="44"/>
    </i>
    <i>
      <x v="45"/>
    </i>
    <i>
      <x v="46"/>
    </i>
    <i>
      <x v="47"/>
    </i>
    <i>
      <x v="49"/>
    </i>
    <i>
      <x v="50"/>
    </i>
    <i>
      <x v="51"/>
    </i>
    <i>
      <x v="52"/>
    </i>
    <i>
      <x v="54"/>
    </i>
    <i>
      <x v="55"/>
    </i>
    <i>
      <x v="57"/>
    </i>
    <i>
      <x v="58"/>
    </i>
    <i>
      <x v="60"/>
    </i>
    <i>
      <x v="61"/>
    </i>
    <i>
      <x v="62"/>
    </i>
  </rowItems>
  <colFields count="1">
    <field x="-2"/>
  </colFields>
  <colItems count="4">
    <i>
      <x/>
    </i>
    <i i="1">
      <x v="1"/>
    </i>
    <i i="2">
      <x v="2"/>
    </i>
    <i i="3">
      <x v="3"/>
    </i>
  </colItems>
  <dataFields count="4">
    <dataField name="Programs Reporting" fld="15" subtotal="count" baseField="0" baseItem="0"/>
    <dataField name="Average # FTEs/Program" fld="77" subtotal="average" baseField="0" baseItem="0" numFmtId="167"/>
    <dataField name="Average # patients served/year" fld="23" subtotal="average" baseField="0" baseItem="0"/>
    <dataField name="Average # Visits/Year" fld="27" subtotal="average" baseField="0" baseItem="0"/>
  </dataFields>
  <formats count="15">
    <format dxfId="824">
      <pivotArea field="42" type="button" dataOnly="0" labelOnly="1" outline="0"/>
    </format>
    <format dxfId="823">
      <pivotArea field="42" type="button" dataOnly="0" labelOnly="1" outline="0"/>
    </format>
    <format dxfId="822">
      <pivotArea field="42" type="button" dataOnly="0" labelOnly="1" outline="0"/>
    </format>
    <format dxfId="821">
      <pivotArea field="42" type="button" dataOnly="0" labelOnly="1" outline="0"/>
    </format>
    <format dxfId="820">
      <pivotArea field="42" type="button" dataOnly="0" labelOnly="1" outline="0"/>
    </format>
    <format dxfId="819">
      <pivotArea field="42" type="button" dataOnly="0" labelOnly="1" outline="0"/>
    </format>
    <format dxfId="818">
      <pivotArea dataOnly="0" labelOnly="1" outline="0" fieldPosition="0">
        <references count="1">
          <reference field="4294967294" count="1">
            <x v="0"/>
          </reference>
        </references>
      </pivotArea>
    </format>
    <format dxfId="817">
      <pivotArea outline="0" collapsedLevelsAreSubtotals="1" fieldPosition="0">
        <references count="1">
          <reference field="4294967294" count="1" selected="0">
            <x v="0"/>
          </reference>
        </references>
      </pivotArea>
    </format>
    <format dxfId="816">
      <pivotArea field="15" type="button" dataOnly="0" labelOnly="1" outline="0" axis="axisRow" fieldPosition="0"/>
    </format>
    <format dxfId="815">
      <pivotArea dataOnly="0" labelOnly="1" outline="0" fieldPosition="0">
        <references count="1">
          <reference field="4294967294" count="4">
            <x v="0"/>
            <x v="1"/>
            <x v="2"/>
            <x v="3"/>
          </reference>
        </references>
      </pivotArea>
    </format>
    <format dxfId="814">
      <pivotArea outline="0" collapsedLevelsAreSubtotals="1" fieldPosition="0"/>
    </format>
    <format dxfId="813">
      <pivotArea dataOnly="0" labelOnly="1" fieldPosition="0">
        <references count="1">
          <reference field="15" count="1">
            <x v="9"/>
          </reference>
        </references>
      </pivotArea>
    </format>
    <format dxfId="812">
      <pivotArea field="15" type="button" dataOnly="0" labelOnly="1" outline="0" axis="axisRow" fieldPosition="0"/>
    </format>
    <format dxfId="811">
      <pivotArea dataOnly="0" labelOnly="1" outline="0" fieldPosition="0">
        <references count="1">
          <reference field="4294967294" count="4">
            <x v="0"/>
            <x v="1"/>
            <x v="2"/>
            <x v="3"/>
          </reference>
        </references>
      </pivotArea>
    </format>
    <format dxfId="810">
      <pivotArea outline="0" collapsedLevelsAreSubtotals="1" fieldPosition="0">
        <references count="1">
          <reference field="4294967294" count="1" selected="0">
            <x v="1"/>
          </reference>
        </references>
      </pivotArea>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8D7FA418-1CF5-BD45-8F21-16D2C5D1ACB9}" name="PivotTable17"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 rowHeaderCaption="Ontario Health Region">
  <location ref="AN8:AO15"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42"/>
  </rowFields>
  <rowItems count="7">
    <i>
      <x/>
    </i>
    <i>
      <x v="1"/>
    </i>
    <i>
      <x v="2"/>
    </i>
    <i>
      <x v="3"/>
    </i>
    <i>
      <x v="4"/>
    </i>
    <i>
      <x v="5"/>
    </i>
    <i>
      <x v="6"/>
    </i>
  </rowItems>
  <colItems count="1">
    <i/>
  </colItems>
  <dataFields count="1">
    <dataField name="FTEs*" fld="77" baseField="0" baseItem="0" numFmtId="169"/>
  </dataFields>
  <formats count="18">
    <format dxfId="842">
      <pivotArea field="42" type="button" dataOnly="0" labelOnly="1" outline="0" axis="axisRow" fieldPosition="0"/>
    </format>
    <format dxfId="841">
      <pivotArea field="42" type="button" dataOnly="0" labelOnly="1" outline="0" axis="axisRow" fieldPosition="0"/>
    </format>
    <format dxfId="840">
      <pivotArea dataOnly="0" labelOnly="1" outline="0" fieldPosition="0">
        <references count="1">
          <reference field="4294967294" count="1">
            <x v="0"/>
          </reference>
        </references>
      </pivotArea>
    </format>
    <format dxfId="839">
      <pivotArea field="42" type="button" dataOnly="0" labelOnly="1" outline="0" axis="axisRow" fieldPosition="0"/>
    </format>
    <format dxfId="838">
      <pivotArea dataOnly="0" labelOnly="1" outline="0" fieldPosition="0">
        <references count="1">
          <reference field="4294967294" count="1">
            <x v="0"/>
          </reference>
        </references>
      </pivotArea>
    </format>
    <format dxfId="837">
      <pivotArea field="42" type="button" dataOnly="0" labelOnly="1" outline="0" axis="axisRow" fieldPosition="0"/>
    </format>
    <format dxfId="836">
      <pivotArea dataOnly="0" labelOnly="1" outline="0" fieldPosition="0">
        <references count="1">
          <reference field="4294967294" count="1">
            <x v="0"/>
          </reference>
        </references>
      </pivotArea>
    </format>
    <format dxfId="835">
      <pivotArea field="42" type="button" dataOnly="0" labelOnly="1" outline="0" axis="axisRow" fieldPosition="0"/>
    </format>
    <format dxfId="834">
      <pivotArea dataOnly="0" labelOnly="1" outline="0" fieldPosition="0">
        <references count="1">
          <reference field="4294967294" count="1">
            <x v="0"/>
          </reference>
        </references>
      </pivotArea>
    </format>
    <format dxfId="833">
      <pivotArea field="42" type="button" dataOnly="0" labelOnly="1" outline="0" axis="axisRow" fieldPosition="0"/>
    </format>
    <format dxfId="832">
      <pivotArea dataOnly="0" labelOnly="1" outline="0" fieldPosition="0">
        <references count="1">
          <reference field="4294967294" count="1">
            <x v="0"/>
          </reference>
        </references>
      </pivotArea>
    </format>
    <format dxfId="831">
      <pivotArea outline="0" collapsedLevelsAreSubtotals="1" fieldPosition="0">
        <references count="1">
          <reference field="4294967294" count="1" selected="0">
            <x v="0"/>
          </reference>
        </references>
      </pivotArea>
    </format>
    <format dxfId="830">
      <pivotArea outline="0" collapsedLevelsAreSubtotals="1" fieldPosition="0"/>
    </format>
    <format dxfId="829">
      <pivotArea outline="0" collapsedLevelsAreSubtotals="1" fieldPosition="0"/>
    </format>
    <format dxfId="828">
      <pivotArea outline="0" collapsedLevelsAreSubtotals="1" fieldPosition="0"/>
    </format>
    <format dxfId="827">
      <pivotArea outline="0" collapsedLevelsAreSubtotals="1" fieldPosition="0"/>
    </format>
    <format dxfId="826">
      <pivotArea dataOnly="0" labelOnly="1" outline="0" fieldPosition="0">
        <references count="1">
          <reference field="4294967294" count="1">
            <x v="0"/>
          </reference>
        </references>
      </pivotArea>
    </format>
    <format dxfId="825">
      <pivotArea outline="0" collapsedLevelsAreSubtotals="1" fieldPosition="0">
        <references count="1">
          <reference field="4294967294" count="1" selected="0">
            <x v="0"/>
          </reference>
        </references>
      </pivotArea>
    </format>
  </formats>
  <chartFormats count="1">
    <chartFormat chart="0"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0AE3B3CB-F351-854D-9A57-241A8170883C}" name="PivotTable3"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2" rowHeaderCaption="Central Intake Services">
  <location ref="G6:I13" firstHeaderRow="0" firstDataRow="1" firstDataCol="1"/>
  <pivotFields count="111">
    <pivotField showAll="0" defaultSubtotal="0"/>
    <pivotField showAll="0" defaultSubtotal="0"/>
    <pivotField showAll="0" defaultSubtotal="0"/>
    <pivotField showAll="0" defaultSubtotal="0"/>
    <pivotField showAll="0" defaultSubtotal="0"/>
    <pivotField showAll="0" defaultSubtotal="0"/>
    <pivotField showAll="0" defaultSubtotal="0">
      <items count="7">
        <item h="1" x="4"/>
        <item h="1" x="5"/>
        <item h="1" x="6"/>
        <item h="1" x="2"/>
        <item h="1" x="3"/>
        <item h="1" x="0"/>
        <item x="1"/>
      </items>
    </pivotField>
    <pivotField axis="axisRow" showAll="0" defaultSubtotal="0">
      <items count="246">
        <item x="168"/>
        <item x="197"/>
        <item x="205"/>
        <item x="91"/>
        <item x="87"/>
        <item x="74"/>
        <item x="70"/>
        <item x="78"/>
        <item x="49"/>
        <item x="196"/>
        <item x="154"/>
        <item x="166"/>
        <item x="21"/>
        <item x="54"/>
        <item x="232"/>
        <item x="64"/>
        <item x="204"/>
        <item x="23"/>
        <item x="32"/>
        <item x="228"/>
        <item x="46"/>
        <item x="24"/>
        <item x="65"/>
        <item x="39"/>
        <item x="145"/>
        <item x="141"/>
        <item x="174"/>
        <item x="128"/>
        <item x="146"/>
        <item x="104"/>
        <item x="239"/>
        <item x="14"/>
        <item x="170"/>
        <item x="143"/>
        <item x="152"/>
        <item x="237"/>
        <item x="200"/>
        <item x="241"/>
        <item x="25"/>
        <item x="92"/>
        <item x="172"/>
        <item x="177"/>
        <item x="138"/>
        <item x="139"/>
        <item x="34"/>
        <item x="76"/>
        <item x="182"/>
        <item x="113"/>
        <item x="185"/>
        <item x="194"/>
        <item x="207"/>
        <item x="212"/>
        <item x="75"/>
        <item x="142"/>
        <item x="178"/>
        <item x="236"/>
        <item x="35"/>
        <item x="84"/>
        <item x="55"/>
        <item x="222"/>
        <item x="206"/>
        <item x="167"/>
        <item x="13"/>
        <item x="57"/>
        <item x="28"/>
        <item x="179"/>
        <item x="163"/>
        <item x="59"/>
        <item x="60"/>
        <item x="147"/>
        <item x="140"/>
        <item x="112"/>
        <item x="111"/>
        <item x="88"/>
        <item x="51"/>
        <item x="50"/>
        <item x="31"/>
        <item x="52"/>
        <item x="79"/>
        <item x="44"/>
        <item x="155"/>
        <item x="110"/>
        <item x="159"/>
        <item x="160"/>
        <item x="133"/>
        <item x="134"/>
        <item x="176"/>
        <item x="124"/>
        <item x="158"/>
        <item x="41"/>
        <item x="33"/>
        <item x="27"/>
        <item x="188"/>
        <item x="209"/>
        <item x="82"/>
        <item x="97"/>
        <item x="0"/>
        <item x="1"/>
        <item x="2"/>
        <item x="103"/>
        <item x="30"/>
        <item x="175"/>
        <item x="36"/>
        <item x="37"/>
        <item x="63"/>
        <item x="181"/>
        <item x="15"/>
        <item x="11"/>
        <item x="93"/>
        <item x="215"/>
        <item x="86"/>
        <item x="230"/>
        <item x="213"/>
        <item x="223"/>
        <item x="71"/>
        <item x="58"/>
        <item x="191"/>
        <item x="190"/>
        <item x="16"/>
        <item x="189"/>
        <item x="137"/>
        <item x="193"/>
        <item x="47"/>
        <item x="171"/>
        <item x="227"/>
        <item x="235"/>
        <item x="130"/>
        <item x="136"/>
        <item x="195"/>
        <item x="211"/>
        <item x="132"/>
        <item x="214"/>
        <item x="233"/>
        <item x="165"/>
        <item x="85"/>
        <item x="156"/>
        <item x="62"/>
        <item x="242"/>
        <item x="218"/>
        <item x="48"/>
        <item x="119"/>
        <item x="3"/>
        <item x="220"/>
        <item x="210"/>
        <item x="43"/>
        <item x="118"/>
        <item x="10"/>
        <item x="186"/>
        <item x="203"/>
        <item x="106"/>
        <item x="4"/>
        <item x="221"/>
        <item x="183"/>
        <item x="122"/>
        <item x="120"/>
        <item x="42"/>
        <item x="184"/>
        <item x="26"/>
        <item x="187"/>
        <item x="96"/>
        <item x="217"/>
        <item x="126"/>
        <item x="22"/>
        <item x="5"/>
        <item x="73"/>
        <item x="12"/>
        <item x="125"/>
        <item x="243"/>
        <item x="6"/>
        <item x="7"/>
        <item x="8"/>
        <item x="144"/>
        <item x="238"/>
        <item x="231"/>
        <item x="201"/>
        <item x="18"/>
        <item x="123"/>
        <item x="38"/>
        <item x="101"/>
        <item x="80"/>
        <item x="135"/>
        <item x="224"/>
        <item x="94"/>
        <item x="72"/>
        <item x="19"/>
        <item x="173"/>
        <item x="161"/>
        <item x="116"/>
        <item x="121"/>
        <item x="117"/>
        <item x="115"/>
        <item x="162"/>
        <item x="56"/>
        <item x="67"/>
        <item x="234"/>
        <item x="244"/>
        <item x="17"/>
        <item x="98"/>
        <item x="216"/>
        <item x="225"/>
        <item x="20"/>
        <item x="102"/>
        <item x="105"/>
        <item x="81"/>
        <item x="127"/>
        <item x="240"/>
        <item x="29"/>
        <item x="95"/>
        <item x="99"/>
        <item x="198"/>
        <item x="180"/>
        <item x="169"/>
        <item x="229"/>
        <item x="109"/>
        <item x="208"/>
        <item x="151"/>
        <item x="202"/>
        <item x="199"/>
        <item x="107"/>
        <item x="9"/>
        <item x="108"/>
        <item x="245"/>
        <item x="53"/>
        <item x="164"/>
        <item x="219"/>
        <item x="90"/>
        <item x="61"/>
        <item x="40"/>
        <item x="114"/>
        <item x="129"/>
        <item x="69"/>
        <item x="100"/>
        <item x="192"/>
        <item x="226"/>
        <item x="157"/>
        <item x="131"/>
        <item x="149"/>
        <item x="150"/>
        <item x="148"/>
        <item x="89"/>
        <item x="45"/>
        <item x="68"/>
        <item x="66"/>
        <item x="83"/>
        <item x="77"/>
        <item x="153"/>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axis="axisRow" showAll="0" defaultSubtotal="0">
      <items count="10">
        <item h="1" x="9"/>
        <item h="1" x="4"/>
        <item x="6"/>
        <item h="1" x="3"/>
        <item h="1" x="8"/>
        <item h="1" x="0"/>
        <item h="1" x="2"/>
        <item h="1" x="5"/>
        <item h="1" x="7"/>
        <item h="1" x="1"/>
      </items>
    </pivotField>
    <pivotField showAll="0" defaultSubtotal="0"/>
    <pivotField showAll="0" defaultSubtotal="0"/>
    <pivotField showAll="0" defaultSubtotal="0"/>
    <pivotField showAll="0" defaultSubtotal="0"/>
    <pivotField showAll="0" defaultSubtotal="0"/>
    <pivotField showAll="0" defaultSubtotal="0"/>
    <pivotField dataField="1" showAll="0" defaultSubtotal="0"/>
    <pivotField showAll="0" defaultSubtotal="0"/>
    <pivotField showAll="0" defaultSubtotal="0"/>
    <pivotField showAll="0" defaultSubtotal="0"/>
    <pivotField showAll="0" defaultSubtotal="0"/>
    <pivotField showAll="0" defaultSubtotal="0">
      <items count="2">
        <item x="0"/>
        <item x="1"/>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items count="7">
        <item x="2"/>
        <item x="0"/>
        <item x="6"/>
        <item x="4"/>
        <item x="1"/>
        <item x="3"/>
        <item x="5"/>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dataField="1"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ubtotalTop="0" showAll="0" defaultSubtotal="0"/>
    <pivotField subtotalTop="0"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howAll="0" defaultSubtotal="0"/>
    <pivotField subtotalTop="0" showAll="0" defaultSubtotal="0"/>
    <pivotField showAll="0" defaultSubtotal="0"/>
    <pivotField showAll="0" defaultSubtotal="0"/>
    <pivotField showAll="0" defaultSubtotal="0"/>
    <pivotField showAll="0" defaultSubtotal="0"/>
    <pivotField showAll="0" defaultSubtotal="0"/>
    <pivotField showAll="0" defaultSubtotal="0"/>
    <pivotField numFmtId="1" showAll="0" defaultSubtotal="0"/>
    <pivotField showAll="0" defaultSubtotal="0"/>
  </pivotFields>
  <rowFields count="2">
    <field x="16"/>
    <field x="7"/>
  </rowFields>
  <rowItems count="7">
    <i>
      <x v="2"/>
    </i>
    <i r="1">
      <x v="18"/>
    </i>
    <i r="1">
      <x v="91"/>
    </i>
    <i r="1">
      <x v="127"/>
    </i>
    <i r="1">
      <x v="183"/>
    </i>
    <i r="1">
      <x v="192"/>
    </i>
    <i r="1">
      <x v="200"/>
    </i>
  </rowItems>
  <colFields count="1">
    <field x="-2"/>
  </colFields>
  <colItems count="2">
    <i>
      <x/>
    </i>
    <i i="1">
      <x v="1"/>
    </i>
  </colItems>
  <dataFields count="2">
    <dataField name="Human Resoures (FTEs*)" fld="77" baseField="0" baseItem="0" numFmtId="169"/>
    <dataField name="Referrals Managed/Year" fld="23" baseField="0" baseItem="0"/>
  </dataFields>
  <formats count="36">
    <format dxfId="673">
      <pivotArea field="42" type="button" dataOnly="0" labelOnly="1" outline="0"/>
    </format>
    <format dxfId="672">
      <pivotArea field="42" type="button" dataOnly="0" labelOnly="1" outline="0"/>
    </format>
    <format dxfId="671">
      <pivotArea dataOnly="0" labelOnly="1" outline="0" fieldPosition="0">
        <references count="1">
          <reference field="4294967294" count="1">
            <x v="0"/>
          </reference>
        </references>
      </pivotArea>
    </format>
    <format dxfId="670">
      <pivotArea field="42" type="button" dataOnly="0" labelOnly="1" outline="0"/>
    </format>
    <format dxfId="669">
      <pivotArea dataOnly="0" labelOnly="1" outline="0" fieldPosition="0">
        <references count="1">
          <reference field="4294967294" count="1">
            <x v="0"/>
          </reference>
        </references>
      </pivotArea>
    </format>
    <format dxfId="668">
      <pivotArea field="42" type="button" dataOnly="0" labelOnly="1" outline="0"/>
    </format>
    <format dxfId="667">
      <pivotArea dataOnly="0" labelOnly="1" outline="0" fieldPosition="0">
        <references count="1">
          <reference field="4294967294" count="1">
            <x v="0"/>
          </reference>
        </references>
      </pivotArea>
    </format>
    <format dxfId="666">
      <pivotArea field="42" type="button" dataOnly="0" labelOnly="1" outline="0"/>
    </format>
    <format dxfId="665">
      <pivotArea dataOnly="0" labelOnly="1" outline="0" fieldPosition="0">
        <references count="1">
          <reference field="4294967294" count="1">
            <x v="0"/>
          </reference>
        </references>
      </pivotArea>
    </format>
    <format dxfId="664">
      <pivotArea field="42" type="button" dataOnly="0" labelOnly="1" outline="0"/>
    </format>
    <format dxfId="663">
      <pivotArea dataOnly="0" labelOnly="1" outline="0" fieldPosition="0">
        <references count="1">
          <reference field="4294967294" count="1">
            <x v="0"/>
          </reference>
        </references>
      </pivotArea>
    </format>
    <format dxfId="662">
      <pivotArea outline="0" collapsedLevelsAreSubtotals="1" fieldPosition="0">
        <references count="1">
          <reference field="4294967294" count="1" selected="0">
            <x v="0"/>
          </reference>
        </references>
      </pivotArea>
    </format>
    <format dxfId="661">
      <pivotArea outline="0" collapsedLevelsAreSubtotals="1" fieldPosition="0"/>
    </format>
    <format dxfId="660">
      <pivotArea outline="0" collapsedLevelsAreSubtotals="1" fieldPosition="0"/>
    </format>
    <format dxfId="659">
      <pivotArea dataOnly="0" labelOnly="1" outline="0" fieldPosition="0">
        <references count="1">
          <reference field="4294967294" count="1">
            <x v="0"/>
          </reference>
        </references>
      </pivotArea>
    </format>
    <format dxfId="658">
      <pivotArea outline="0" collapsedLevelsAreSubtotals="1" fieldPosition="0">
        <references count="1">
          <reference field="4294967294" count="1" selected="0">
            <x v="0"/>
          </reference>
        </references>
      </pivotArea>
    </format>
    <format dxfId="657">
      <pivotArea outline="0" collapsedLevelsAreSubtotals="1" fieldPosition="0"/>
    </format>
    <format dxfId="656">
      <pivotArea outline="0" collapsedLevelsAreSubtotals="1" fieldPosition="0"/>
    </format>
    <format dxfId="655">
      <pivotArea outline="0" collapsedLevelsAreSubtotals="1" fieldPosition="0"/>
    </format>
    <format dxfId="654">
      <pivotArea field="16" type="button" dataOnly="0" labelOnly="1" outline="0" axis="axisRow" fieldPosition="0"/>
    </format>
    <format dxfId="653">
      <pivotArea dataOnly="0" labelOnly="1" outline="0" axis="axisValues" fieldPosition="0"/>
    </format>
    <format dxfId="652">
      <pivotArea dataOnly="0" labelOnly="1" fieldPosition="0">
        <references count="1">
          <reference field="16" count="0"/>
        </references>
      </pivotArea>
    </format>
    <format dxfId="651">
      <pivotArea field="16" type="button" dataOnly="0" labelOnly="1" outline="0" axis="axisRow" fieldPosition="0"/>
    </format>
    <format dxfId="650">
      <pivotArea dataOnly="0" labelOnly="1" outline="0" axis="axisValues" fieldPosition="0"/>
    </format>
    <format dxfId="649">
      <pivotArea dataOnly="0" labelOnly="1" outline="0" axis="axisValues" fieldPosition="0"/>
    </format>
    <format dxfId="648">
      <pivotArea dataOnly="0" labelOnly="1" outline="0" axis="axisValues" fieldPosition="0"/>
    </format>
    <format dxfId="647">
      <pivotArea field="16" type="button" dataOnly="0" labelOnly="1" outline="0" axis="axisRow" fieldPosition="0"/>
    </format>
    <format dxfId="646">
      <pivotArea dataOnly="0" labelOnly="1" outline="0" fieldPosition="0">
        <references count="1">
          <reference field="4294967294" count="2">
            <x v="0"/>
            <x v="1"/>
          </reference>
        </references>
      </pivotArea>
    </format>
    <format dxfId="645">
      <pivotArea field="16" type="button" dataOnly="0" labelOnly="1" outline="0" axis="axisRow" fieldPosition="0"/>
    </format>
    <format dxfId="644">
      <pivotArea dataOnly="0" labelOnly="1" outline="0" fieldPosition="0">
        <references count="1">
          <reference field="4294967294" count="2">
            <x v="0"/>
            <x v="1"/>
          </reference>
        </references>
      </pivotArea>
    </format>
    <format dxfId="643">
      <pivotArea field="16" type="button" dataOnly="0" labelOnly="1" outline="0" axis="axisRow" fieldPosition="0"/>
    </format>
    <format dxfId="642">
      <pivotArea dataOnly="0" labelOnly="1" outline="0" fieldPosition="0">
        <references count="1">
          <reference field="4294967294" count="2">
            <x v="0"/>
            <x v="1"/>
          </reference>
        </references>
      </pivotArea>
    </format>
    <format dxfId="641">
      <pivotArea field="16" type="button" dataOnly="0" labelOnly="1" outline="0" axis="axisRow" fieldPosition="0"/>
    </format>
    <format dxfId="640">
      <pivotArea dataOnly="0" labelOnly="1" outline="0" fieldPosition="0">
        <references count="1">
          <reference field="4294967294" count="2">
            <x v="0"/>
            <x v="1"/>
          </reference>
        </references>
      </pivotArea>
    </format>
    <format dxfId="639">
      <pivotArea field="16" type="button" dataOnly="0" labelOnly="1" outline="0" axis="axisRow" fieldPosition="0"/>
    </format>
    <format dxfId="638">
      <pivotArea dataOnly="0" labelOnly="1" outline="0" fieldPosition="0">
        <references count="1">
          <reference field="4294967294" count="2">
            <x v="0"/>
            <x v="1"/>
          </reference>
        </references>
      </pivotArea>
    </format>
  </formats>
  <chartFormats count="34">
    <chartFormat chart="0" format="1" series="1">
      <pivotArea type="data" outline="0" fieldPosition="0">
        <references count="1">
          <reference field="4294967294" count="1" selected="0">
            <x v="0"/>
          </reference>
        </references>
      </pivotArea>
    </chartFormat>
    <chartFormat chart="1" format="0" series="1">
      <pivotArea type="data" outline="0" fieldPosition="0">
        <references count="1">
          <reference field="4294967294" count="1" selected="0">
            <x v="0"/>
          </reference>
        </references>
      </pivotArea>
    </chartFormat>
    <chartFormat chart="1" format="1">
      <pivotArea type="data" outline="0" fieldPosition="0">
        <references count="2">
          <reference field="4294967294" count="1" selected="0">
            <x v="0"/>
          </reference>
          <reference field="16" count="1" selected="0">
            <x v="0"/>
          </reference>
        </references>
      </pivotArea>
    </chartFormat>
    <chartFormat chart="1" format="2">
      <pivotArea type="data" outline="0" fieldPosition="0">
        <references count="2">
          <reference field="4294967294" count="1" selected="0">
            <x v="0"/>
          </reference>
          <reference field="16" count="1" selected="0">
            <x v="6"/>
          </reference>
        </references>
      </pivotArea>
    </chartFormat>
    <chartFormat chart="1" format="3">
      <pivotArea type="data" outline="0" fieldPosition="0">
        <references count="2">
          <reference field="4294967294" count="1" selected="0">
            <x v="0"/>
          </reference>
          <reference field="16" count="1" selected="0">
            <x v="8"/>
          </reference>
        </references>
      </pivotArea>
    </chartFormat>
    <chartFormat chart="1" format="4">
      <pivotArea type="data" outline="0" fieldPosition="0">
        <references count="2">
          <reference field="4294967294" count="1" selected="0">
            <x v="0"/>
          </reference>
          <reference field="16" count="1" selected="0">
            <x v="9"/>
          </reference>
        </references>
      </pivotArea>
    </chartFormat>
    <chartFormat chart="1" format="5">
      <pivotArea type="data" outline="0" fieldPosition="0">
        <references count="2">
          <reference field="4294967294" count="1" selected="0">
            <x v="0"/>
          </reference>
          <reference field="16" count="1" selected="0">
            <x v="1"/>
          </reference>
        </references>
      </pivotArea>
    </chartFormat>
    <chartFormat chart="1" format="6">
      <pivotArea type="data" outline="0" fieldPosition="0">
        <references count="2">
          <reference field="4294967294" count="1" selected="0">
            <x v="0"/>
          </reference>
          <reference field="16" count="1" selected="0">
            <x v="2"/>
          </reference>
        </references>
      </pivotArea>
    </chartFormat>
    <chartFormat chart="1" format="7">
      <pivotArea type="data" outline="0" fieldPosition="0">
        <references count="2">
          <reference field="4294967294" count="1" selected="0">
            <x v="0"/>
          </reference>
          <reference field="16" count="1" selected="0">
            <x v="3"/>
          </reference>
        </references>
      </pivotArea>
    </chartFormat>
    <chartFormat chart="1" format="8">
      <pivotArea type="data" outline="0" fieldPosition="0">
        <references count="2">
          <reference field="4294967294" count="1" selected="0">
            <x v="0"/>
          </reference>
          <reference field="16" count="1" selected="0">
            <x v="4"/>
          </reference>
        </references>
      </pivotArea>
    </chartFormat>
    <chartFormat chart="1" format="9">
      <pivotArea type="data" outline="0" fieldPosition="0">
        <references count="2">
          <reference field="4294967294" count="1" selected="0">
            <x v="0"/>
          </reference>
          <reference field="16" count="1" selected="0">
            <x v="5"/>
          </reference>
        </references>
      </pivotArea>
    </chartFormat>
    <chartFormat chart="1" format="10">
      <pivotArea type="data" outline="0" fieldPosition="0">
        <references count="2">
          <reference field="4294967294" count="1" selected="0">
            <x v="0"/>
          </reference>
          <reference field="16" count="1" selected="0">
            <x v="7"/>
          </reference>
        </references>
      </pivotArea>
    </chartFormat>
    <chartFormat chart="7" format="22" series="1">
      <pivotArea type="data" outline="0" fieldPosition="0">
        <references count="1">
          <reference field="4294967294" count="1" selected="0">
            <x v="0"/>
          </reference>
        </references>
      </pivotArea>
    </chartFormat>
    <chartFormat chart="7" format="23">
      <pivotArea type="data" outline="0" fieldPosition="0">
        <references count="2">
          <reference field="4294967294" count="1" selected="0">
            <x v="0"/>
          </reference>
          <reference field="16" count="1" selected="0">
            <x v="0"/>
          </reference>
        </references>
      </pivotArea>
    </chartFormat>
    <chartFormat chart="7" format="24">
      <pivotArea type="data" outline="0" fieldPosition="0">
        <references count="2">
          <reference field="4294967294" count="1" selected="0">
            <x v="0"/>
          </reference>
          <reference field="16" count="1" selected="0">
            <x v="1"/>
          </reference>
        </references>
      </pivotArea>
    </chartFormat>
    <chartFormat chart="7" format="25">
      <pivotArea type="data" outline="0" fieldPosition="0">
        <references count="2">
          <reference field="4294967294" count="1" selected="0">
            <x v="0"/>
          </reference>
          <reference field="16" count="1" selected="0">
            <x v="2"/>
          </reference>
        </references>
      </pivotArea>
    </chartFormat>
    <chartFormat chart="7" format="26">
      <pivotArea type="data" outline="0" fieldPosition="0">
        <references count="2">
          <reference field="4294967294" count="1" selected="0">
            <x v="0"/>
          </reference>
          <reference field="16" count="1" selected="0">
            <x v="3"/>
          </reference>
        </references>
      </pivotArea>
    </chartFormat>
    <chartFormat chart="7" format="27">
      <pivotArea type="data" outline="0" fieldPosition="0">
        <references count="2">
          <reference field="4294967294" count="1" selected="0">
            <x v="0"/>
          </reference>
          <reference field="16" count="1" selected="0">
            <x v="4"/>
          </reference>
        </references>
      </pivotArea>
    </chartFormat>
    <chartFormat chart="7" format="28">
      <pivotArea type="data" outline="0" fieldPosition="0">
        <references count="2">
          <reference field="4294967294" count="1" selected="0">
            <x v="0"/>
          </reference>
          <reference field="16" count="1" selected="0">
            <x v="5"/>
          </reference>
        </references>
      </pivotArea>
    </chartFormat>
    <chartFormat chart="7" format="29">
      <pivotArea type="data" outline="0" fieldPosition="0">
        <references count="2">
          <reference field="4294967294" count="1" selected="0">
            <x v="0"/>
          </reference>
          <reference field="16" count="1" selected="0">
            <x v="6"/>
          </reference>
        </references>
      </pivotArea>
    </chartFormat>
    <chartFormat chart="7" format="30">
      <pivotArea type="data" outline="0" fieldPosition="0">
        <references count="2">
          <reference field="4294967294" count="1" selected="0">
            <x v="0"/>
          </reference>
          <reference field="16" count="1" selected="0">
            <x v="7"/>
          </reference>
        </references>
      </pivotArea>
    </chartFormat>
    <chartFormat chart="7" format="31">
      <pivotArea type="data" outline="0" fieldPosition="0">
        <references count="2">
          <reference field="4294967294" count="1" selected="0">
            <x v="0"/>
          </reference>
          <reference field="16" count="1" selected="0">
            <x v="8"/>
          </reference>
        </references>
      </pivotArea>
    </chartFormat>
    <chartFormat chart="7" format="32">
      <pivotArea type="data" outline="0" fieldPosition="0">
        <references count="2">
          <reference field="4294967294" count="1" selected="0">
            <x v="0"/>
          </reference>
          <reference field="16" count="1" selected="0">
            <x v="9"/>
          </reference>
        </references>
      </pivotArea>
    </chartFormat>
    <chartFormat chart="11" format="22" series="1">
      <pivotArea type="data" outline="0" fieldPosition="0">
        <references count="1">
          <reference field="4294967294" count="1" selected="0">
            <x v="0"/>
          </reference>
        </references>
      </pivotArea>
    </chartFormat>
    <chartFormat chart="11" format="23">
      <pivotArea type="data" outline="0" fieldPosition="0">
        <references count="2">
          <reference field="4294967294" count="1" selected="0">
            <x v="0"/>
          </reference>
          <reference field="16" count="1" selected="0">
            <x v="0"/>
          </reference>
        </references>
      </pivotArea>
    </chartFormat>
    <chartFormat chart="11" format="24">
      <pivotArea type="data" outline="0" fieldPosition="0">
        <references count="2">
          <reference field="4294967294" count="1" selected="0">
            <x v="0"/>
          </reference>
          <reference field="16" count="1" selected="0">
            <x v="1"/>
          </reference>
        </references>
      </pivotArea>
    </chartFormat>
    <chartFormat chart="11" format="25">
      <pivotArea type="data" outline="0" fieldPosition="0">
        <references count="2">
          <reference field="4294967294" count="1" selected="0">
            <x v="0"/>
          </reference>
          <reference field="16" count="1" selected="0">
            <x v="2"/>
          </reference>
        </references>
      </pivotArea>
    </chartFormat>
    <chartFormat chart="11" format="26">
      <pivotArea type="data" outline="0" fieldPosition="0">
        <references count="2">
          <reference field="4294967294" count="1" selected="0">
            <x v="0"/>
          </reference>
          <reference field="16" count="1" selected="0">
            <x v="3"/>
          </reference>
        </references>
      </pivotArea>
    </chartFormat>
    <chartFormat chart="11" format="27">
      <pivotArea type="data" outline="0" fieldPosition="0">
        <references count="2">
          <reference field="4294967294" count="1" selected="0">
            <x v="0"/>
          </reference>
          <reference field="16" count="1" selected="0">
            <x v="4"/>
          </reference>
        </references>
      </pivotArea>
    </chartFormat>
    <chartFormat chart="11" format="28">
      <pivotArea type="data" outline="0" fieldPosition="0">
        <references count="2">
          <reference field="4294967294" count="1" selected="0">
            <x v="0"/>
          </reference>
          <reference field="16" count="1" selected="0">
            <x v="5"/>
          </reference>
        </references>
      </pivotArea>
    </chartFormat>
    <chartFormat chart="11" format="29">
      <pivotArea type="data" outline="0" fieldPosition="0">
        <references count="2">
          <reference field="4294967294" count="1" selected="0">
            <x v="0"/>
          </reference>
          <reference field="16" count="1" selected="0">
            <x v="6"/>
          </reference>
        </references>
      </pivotArea>
    </chartFormat>
    <chartFormat chart="11" format="30">
      <pivotArea type="data" outline="0" fieldPosition="0">
        <references count="2">
          <reference field="4294967294" count="1" selected="0">
            <x v="0"/>
          </reference>
          <reference field="16" count="1" selected="0">
            <x v="7"/>
          </reference>
        </references>
      </pivotArea>
    </chartFormat>
    <chartFormat chart="11" format="31">
      <pivotArea type="data" outline="0" fieldPosition="0">
        <references count="2">
          <reference field="4294967294" count="1" selected="0">
            <x v="0"/>
          </reference>
          <reference field="16" count="1" selected="0">
            <x v="8"/>
          </reference>
        </references>
      </pivotArea>
    </chartFormat>
    <chartFormat chart="11" format="32">
      <pivotArea type="data" outline="0" fieldPosition="0">
        <references count="2">
          <reference field="4294967294" count="1" selected="0">
            <x v="0"/>
          </reference>
          <reference field="16" count="1" selected="0">
            <x v="9"/>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358B1D03-0287-9F44-BFC5-04490A4A413F}" name="PivotTable18" cacheId="336" applyNumberFormats="0" applyBorderFormats="0" applyFontFormats="0" applyPatternFormats="0" applyAlignmentFormats="0" applyWidthHeightFormats="1" dataCaption="Values" showMissing="0" updatedVersion="8" minRefreshableVersion="3" rowGrandTotals="0" colGrandTotals="0" itemPrintTitles="1" createdVersion="8" indent="0" outline="1" outlineData="1" multipleFieldFilters="0" chartFormat="10" rowHeaderCaption="Depression Score">
  <location ref="Y20:Z22"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items count="64">
        <item h="1" x="44"/>
        <item h="1" x="6"/>
        <item h="1" x="60"/>
        <item h="1" x="5"/>
        <item h="1" x="31"/>
        <item h="1" x="49"/>
        <item h="1" x="34"/>
        <item h="1" x="13"/>
        <item h="1" x="50"/>
        <item h="1" x="28"/>
        <item h="1" x="38"/>
        <item h="1" x="17"/>
        <item h="1" x="14"/>
        <item h="1" x="0"/>
        <item h="1" x="45"/>
        <item h="1" x="51"/>
        <item h="1" x="23"/>
        <item x="3"/>
        <item h="1" x="9"/>
        <item h="1" x="8"/>
        <item h="1" x="47"/>
        <item h="1" x="16"/>
        <item h="1" x="52"/>
        <item h="1" x="46"/>
        <item h="1" x="7"/>
        <item h="1" x="26"/>
        <item h="1" x="24"/>
        <item h="1" x="53"/>
        <item h="1" x="59"/>
        <item h="1" x="33"/>
        <item h="1" x="54"/>
        <item h="1" x="4"/>
        <item h="1" x="19"/>
        <item h="1" x="11"/>
        <item h="1" x="22"/>
        <item h="1" x="61"/>
        <item h="1" x="37"/>
        <item h="1" x="18"/>
        <item h="1" x="2"/>
        <item h="1" x="40"/>
        <item h="1" x="25"/>
        <item h="1" x="62"/>
        <item h="1" x="36"/>
        <item h="1" x="55"/>
        <item h="1" x="12"/>
        <item h="1" x="43"/>
        <item h="1" x="30"/>
        <item h="1" x="48"/>
        <item h="1" x="58"/>
        <item h="1" x="21"/>
        <item h="1" x="20"/>
        <item h="1" x="10"/>
        <item h="1" x="27"/>
        <item h="1" x="56"/>
        <item h="1" x="35"/>
        <item h="1" x="15"/>
        <item h="1" x="57"/>
        <item h="1" x="1"/>
        <item h="1" x="41"/>
        <item h="1" x="32"/>
        <item h="1" x="39"/>
        <item h="1" x="29"/>
        <item h="1" x="4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1"/>
        <item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95"/>
  </rowFields>
  <rowItems count="2">
    <i>
      <x/>
    </i>
    <i>
      <x v="1"/>
    </i>
  </rowItems>
  <colItems count="1">
    <i/>
  </colItems>
  <dataFields count="1">
    <dataField name="Count of Depression Score" fld="95" subtotal="count" baseField="0" baseItem="0"/>
  </dataFields>
  <chartFormats count="3">
    <chartFormat chart="9" format="4" series="1">
      <pivotArea type="data" outline="0" fieldPosition="0">
        <references count="1">
          <reference field="4294967294" count="1" selected="0">
            <x v="0"/>
          </reference>
        </references>
      </pivotArea>
    </chartFormat>
    <chartFormat chart="9" format="5">
      <pivotArea type="data" outline="0" fieldPosition="0">
        <references count="2">
          <reference field="4294967294" count="1" selected="0">
            <x v="0"/>
          </reference>
          <reference field="95" count="1" selected="0">
            <x v="0"/>
          </reference>
        </references>
      </pivotArea>
    </chartFormat>
    <chartFormat chart="9" format="6">
      <pivotArea type="data" outline="0" fieldPosition="0">
        <references count="2">
          <reference field="4294967294" count="1" selected="0">
            <x v="0"/>
          </reference>
          <reference field="95"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90284F31-B8D6-A040-9DBB-3D15E5DAB768}" name="PivotTable9"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0" rowHeaderCaption="Older Adult Experience Data">
  <location ref="U15:V17"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1"/>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82"/>
  </rowFields>
  <rowItems count="2">
    <i>
      <x/>
    </i>
    <i>
      <x v="1"/>
    </i>
  </rowItems>
  <colItems count="1">
    <i/>
  </colItems>
  <dataFields count="1">
    <dataField name="Programs" fld="82" subtotal="count" baseField="0" baseItem="0"/>
  </dataFields>
  <chartFormats count="3">
    <chartFormat chart="3" format="0" series="1">
      <pivotArea type="data" outline="0" fieldPosition="0">
        <references count="1">
          <reference field="4294967294" count="1" selected="0">
            <x v="0"/>
          </reference>
        </references>
      </pivotArea>
    </chartFormat>
    <chartFormat chart="3" format="1">
      <pivotArea type="data" outline="0" fieldPosition="0">
        <references count="2">
          <reference field="4294967294" count="1" selected="0">
            <x v="0"/>
          </reference>
          <reference field="82" count="1" selected="0">
            <x v="0"/>
          </reference>
        </references>
      </pivotArea>
    </chartFormat>
    <chartFormat chart="3" format="2">
      <pivotArea type="data" outline="0" fieldPosition="0">
        <references count="2">
          <reference field="4294967294" count="1" selected="0">
            <x v="0"/>
          </reference>
          <reference field="82"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9DD152F9-0579-8048-B984-DC5AB222533C}" name="PivotTable17"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 rowHeaderCaption="Ontario Health Region">
  <location ref="AN8:AO15"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42"/>
  </rowFields>
  <rowItems count="7">
    <i>
      <x/>
    </i>
    <i>
      <x v="1"/>
    </i>
    <i>
      <x v="2"/>
    </i>
    <i>
      <x v="3"/>
    </i>
    <i>
      <x v="4"/>
    </i>
    <i>
      <x v="5"/>
    </i>
    <i>
      <x v="6"/>
    </i>
  </rowItems>
  <colItems count="1">
    <i/>
  </colItems>
  <dataFields count="1">
    <dataField name="FTEs*" fld="77" baseField="0" baseItem="0" numFmtId="169"/>
  </dataFields>
  <formats count="18">
    <format dxfId="691">
      <pivotArea field="42" type="button" dataOnly="0" labelOnly="1" outline="0" axis="axisRow" fieldPosition="0"/>
    </format>
    <format dxfId="690">
      <pivotArea field="42" type="button" dataOnly="0" labelOnly="1" outline="0" axis="axisRow" fieldPosition="0"/>
    </format>
    <format dxfId="689">
      <pivotArea dataOnly="0" labelOnly="1" outline="0" fieldPosition="0">
        <references count="1">
          <reference field="4294967294" count="1">
            <x v="0"/>
          </reference>
        </references>
      </pivotArea>
    </format>
    <format dxfId="688">
      <pivotArea field="42" type="button" dataOnly="0" labelOnly="1" outline="0" axis="axisRow" fieldPosition="0"/>
    </format>
    <format dxfId="687">
      <pivotArea dataOnly="0" labelOnly="1" outline="0" fieldPosition="0">
        <references count="1">
          <reference field="4294967294" count="1">
            <x v="0"/>
          </reference>
        </references>
      </pivotArea>
    </format>
    <format dxfId="686">
      <pivotArea field="42" type="button" dataOnly="0" labelOnly="1" outline="0" axis="axisRow" fieldPosition="0"/>
    </format>
    <format dxfId="685">
      <pivotArea dataOnly="0" labelOnly="1" outline="0" fieldPosition="0">
        <references count="1">
          <reference field="4294967294" count="1">
            <x v="0"/>
          </reference>
        </references>
      </pivotArea>
    </format>
    <format dxfId="684">
      <pivotArea field="42" type="button" dataOnly="0" labelOnly="1" outline="0" axis="axisRow" fieldPosition="0"/>
    </format>
    <format dxfId="683">
      <pivotArea dataOnly="0" labelOnly="1" outline="0" fieldPosition="0">
        <references count="1">
          <reference field="4294967294" count="1">
            <x v="0"/>
          </reference>
        </references>
      </pivotArea>
    </format>
    <format dxfId="682">
      <pivotArea field="42" type="button" dataOnly="0" labelOnly="1" outline="0" axis="axisRow" fieldPosition="0"/>
    </format>
    <format dxfId="681">
      <pivotArea dataOnly="0" labelOnly="1" outline="0" fieldPosition="0">
        <references count="1">
          <reference field="4294967294" count="1">
            <x v="0"/>
          </reference>
        </references>
      </pivotArea>
    </format>
    <format dxfId="680">
      <pivotArea outline="0" collapsedLevelsAreSubtotals="1" fieldPosition="0">
        <references count="1">
          <reference field="4294967294" count="1" selected="0">
            <x v="0"/>
          </reference>
        </references>
      </pivotArea>
    </format>
    <format dxfId="679">
      <pivotArea outline="0" collapsedLevelsAreSubtotals="1" fieldPosition="0"/>
    </format>
    <format dxfId="678">
      <pivotArea outline="0" collapsedLevelsAreSubtotals="1" fieldPosition="0"/>
    </format>
    <format dxfId="677">
      <pivotArea outline="0" collapsedLevelsAreSubtotals="1" fieldPosition="0"/>
    </format>
    <format dxfId="676">
      <pivotArea outline="0" collapsedLevelsAreSubtotals="1" fieldPosition="0"/>
    </format>
    <format dxfId="675">
      <pivotArea dataOnly="0" labelOnly="1" outline="0" fieldPosition="0">
        <references count="1">
          <reference field="4294967294" count="1">
            <x v="0"/>
          </reference>
        </references>
      </pivotArea>
    </format>
    <format dxfId="674">
      <pivotArea outline="0" collapsedLevelsAreSubtotals="1" fieldPosition="0">
        <references count="1">
          <reference field="4294967294" count="1" selected="0">
            <x v="0"/>
          </reference>
        </references>
      </pivotArea>
    </format>
  </formats>
  <chartFormats count="1">
    <chartFormat chart="0"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30150D65-925A-414F-B734-9A6A26E73D8D}" name="PivotTable19" cacheId="336" applyNumberFormats="0" applyBorderFormats="0" applyFontFormats="0" applyPatternFormats="0" applyAlignmentFormats="0" applyWidthHeightFormats="1" dataCaption="Values" showMissing="0" updatedVersion="8" minRefreshableVersion="3" rowGrandTotals="0" colGrandTotals="0" itemPrintTitles="1" createdVersion="8" indent="0" outline="1" outlineData="1" multipleFieldFilters="0" chartFormat="12" rowHeaderCaption="Anxiety Score">
  <location ref="Y25:Z27"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items count="64">
        <item h="1" x="44"/>
        <item h="1" x="6"/>
        <item h="1" x="60"/>
        <item h="1" x="5"/>
        <item h="1" x="31"/>
        <item h="1" x="49"/>
        <item h="1" x="34"/>
        <item h="1" x="13"/>
        <item h="1" x="50"/>
        <item h="1" x="28"/>
        <item h="1" x="38"/>
        <item h="1" x="17"/>
        <item h="1" x="14"/>
        <item h="1" x="0"/>
        <item h="1" x="45"/>
        <item h="1" x="51"/>
        <item h="1" x="23"/>
        <item x="3"/>
        <item h="1" x="9"/>
        <item h="1" x="8"/>
        <item h="1" x="47"/>
        <item h="1" x="16"/>
        <item h="1" x="52"/>
        <item h="1" x="46"/>
        <item h="1" x="7"/>
        <item h="1" x="26"/>
        <item h="1" x="24"/>
        <item h="1" x="53"/>
        <item h="1" x="59"/>
        <item h="1" x="33"/>
        <item h="1" x="54"/>
        <item h="1" x="4"/>
        <item h="1" x="19"/>
        <item h="1" x="11"/>
        <item h="1" x="22"/>
        <item h="1" x="61"/>
        <item h="1" x="37"/>
        <item h="1" x="18"/>
        <item h="1" x="2"/>
        <item h="1" x="40"/>
        <item h="1" x="25"/>
        <item h="1" x="62"/>
        <item h="1" x="36"/>
        <item h="1" x="55"/>
        <item h="1" x="12"/>
        <item h="1" x="43"/>
        <item h="1" x="30"/>
        <item h="1" x="48"/>
        <item h="1" x="58"/>
        <item h="1" x="21"/>
        <item h="1" x="20"/>
        <item h="1" x="10"/>
        <item h="1" x="27"/>
        <item h="1" x="56"/>
        <item h="1" x="35"/>
        <item h="1" x="15"/>
        <item h="1" x="57"/>
        <item h="1" x="1"/>
        <item h="1" x="41"/>
        <item h="1" x="32"/>
        <item h="1" x="39"/>
        <item h="1" x="29"/>
        <item h="1" x="4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h="1" x="1"/>
        <item t="default"/>
      </items>
    </pivotField>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98"/>
  </rowFields>
  <rowItems count="2">
    <i>
      <x/>
    </i>
    <i>
      <x v="1"/>
    </i>
  </rowItems>
  <colItems count="1">
    <i/>
  </colItems>
  <dataFields count="1">
    <dataField name="Count of Anxiety Scores" fld="98" subtotal="count" baseField="0" baseItem="0"/>
  </dataFields>
  <chartFormats count="3">
    <chartFormat chart="11" format="4" series="1">
      <pivotArea type="data" outline="0" fieldPosition="0">
        <references count="1">
          <reference field="4294967294" count="1" selected="0">
            <x v="0"/>
          </reference>
        </references>
      </pivotArea>
    </chartFormat>
    <chartFormat chart="11" format="5">
      <pivotArea type="data" outline="0" fieldPosition="0">
        <references count="2">
          <reference field="4294967294" count="1" selected="0">
            <x v="0"/>
          </reference>
          <reference field="98" count="1" selected="0">
            <x v="0"/>
          </reference>
        </references>
      </pivotArea>
    </chartFormat>
    <chartFormat chart="11" format="6">
      <pivotArea type="data" outline="0" fieldPosition="0">
        <references count="2">
          <reference field="4294967294" count="1" selected="0">
            <x v="0"/>
          </reference>
          <reference field="98"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43DA80D3-7E6C-344C-A530-F32D3F0E70D6}" name="PivotTable4"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2" rowHeaderCaption="Contected to Central Intake Services">
  <location ref="K5:L8" firstHeaderRow="1" firstDataRow="1" firstDataCol="1"/>
  <pivotFields count="111">
    <pivotField showAll="0" defaultSubtotal="0"/>
    <pivotField showAll="0" defaultSubtotal="0"/>
    <pivotField showAll="0" defaultSubtotal="0"/>
    <pivotField showAll="0" defaultSubtotal="0"/>
    <pivotField showAll="0" defaultSubtotal="0"/>
    <pivotField showAll="0" defaultSubtotal="0"/>
    <pivotField showAll="0" defaultSubtotal="0">
      <items count="7">
        <item h="1" x="4"/>
        <item h="1" x="5"/>
        <item h="1" x="6"/>
        <item h="1" x="2"/>
        <item h="1" x="3"/>
        <item h="1" x="0"/>
        <item x="1"/>
      </items>
    </pivotField>
    <pivotField showAll="0" defaultSubtotal="0"/>
    <pivotField showAll="0" defaultSubtotal="0"/>
    <pivotField showAll="0" defaultSubtotal="0"/>
    <pivotField showAll="0" defaultSubtotal="0"/>
    <pivotField showAll="0" defaultSubtotal="0"/>
    <pivotField showAll="0" defaultSubtotal="0"/>
    <pivotField axis="axisRow" dataField="1" showAll="0" defaultSubtotal="0">
      <items count="4">
        <item n="Not connected" x="0"/>
        <item n="Connected" x="1"/>
        <item n="Functions as Central Intake" x="2"/>
        <item n="Unanwered" x="3"/>
      </items>
    </pivotField>
    <pivotField showAll="0" defaultSubtotal="0"/>
    <pivotField showAll="0" defaultSubtotal="0"/>
    <pivotField showAll="0" defaultSubtotal="0">
      <items count="10">
        <item h="1" x="9"/>
        <item h="1" x="4"/>
        <item x="6"/>
        <item h="1" x="3"/>
        <item h="1" x="8"/>
        <item h="1" x="0"/>
        <item h="1" x="2"/>
        <item h="1" x="5"/>
        <item h="1" x="7"/>
        <item h="1" x="1"/>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items count="2">
        <item x="0"/>
        <item x="1"/>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items count="7">
        <item x="2"/>
        <item x="0"/>
        <item x="6"/>
        <item x="4"/>
        <item x="1"/>
        <item x="3"/>
        <item x="5"/>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ubtotalTop="0" showAll="0" defaultSubtotal="0"/>
    <pivotField subtotalTop="0"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howAll="0" defaultSubtotal="0"/>
    <pivotField subtotalTop="0" showAll="0" defaultSubtotal="0"/>
    <pivotField showAll="0" defaultSubtotal="0"/>
    <pivotField showAll="0" defaultSubtotal="0"/>
    <pivotField showAll="0" defaultSubtotal="0"/>
    <pivotField showAll="0" defaultSubtotal="0"/>
    <pivotField showAll="0" defaultSubtotal="0"/>
    <pivotField showAll="0" defaultSubtotal="0"/>
    <pivotField numFmtId="1" showAll="0" defaultSubtotal="0"/>
    <pivotField showAll="0" defaultSubtotal="0"/>
  </pivotFields>
  <rowFields count="1">
    <field x="13"/>
  </rowFields>
  <rowItems count="3">
    <i>
      <x/>
    </i>
    <i>
      <x v="1"/>
    </i>
    <i>
      <x v="2"/>
    </i>
  </rowItems>
  <colItems count="1">
    <i/>
  </colItems>
  <dataFields count="1">
    <dataField name="# Programs" fld="13" subtotal="count" baseField="0" baseItem="0"/>
  </dataFields>
  <formats count="23">
    <format dxfId="714">
      <pivotArea field="42" type="button" dataOnly="0" labelOnly="1" outline="0"/>
    </format>
    <format dxfId="713">
      <pivotArea field="42" type="button" dataOnly="0" labelOnly="1" outline="0"/>
    </format>
    <format dxfId="712">
      <pivotArea field="42" type="button" dataOnly="0" labelOnly="1" outline="0"/>
    </format>
    <format dxfId="711">
      <pivotArea field="42" type="button" dataOnly="0" labelOnly="1" outline="0"/>
    </format>
    <format dxfId="710">
      <pivotArea field="42" type="button" dataOnly="0" labelOnly="1" outline="0"/>
    </format>
    <format dxfId="709">
      <pivotArea field="42" type="button" dataOnly="0" labelOnly="1" outline="0"/>
    </format>
    <format dxfId="708">
      <pivotArea outline="0" collapsedLevelsAreSubtotals="1" fieldPosition="0"/>
    </format>
    <format dxfId="707">
      <pivotArea outline="0" collapsedLevelsAreSubtotals="1" fieldPosition="0"/>
    </format>
    <format dxfId="706">
      <pivotArea outline="0" collapsedLevelsAreSubtotals="1" fieldPosition="0"/>
    </format>
    <format dxfId="705">
      <pivotArea outline="0" collapsedLevelsAreSubtotals="1" fieldPosition="0"/>
    </format>
    <format dxfId="704">
      <pivotArea outline="0" collapsedLevelsAreSubtotals="1" fieldPosition="0"/>
    </format>
    <format dxfId="703">
      <pivotArea field="16" type="button" dataOnly="0" labelOnly="1" outline="0"/>
    </format>
    <format dxfId="702">
      <pivotArea dataOnly="0" labelOnly="1" outline="0" axis="axisValues" fieldPosition="0"/>
    </format>
    <format dxfId="701">
      <pivotArea field="16" type="button" dataOnly="0" labelOnly="1" outline="0"/>
    </format>
    <format dxfId="700">
      <pivotArea dataOnly="0" labelOnly="1" outline="0" axis="axisValues" fieldPosition="0"/>
    </format>
    <format dxfId="699">
      <pivotArea dataOnly="0" labelOnly="1" outline="0" axis="axisValues" fieldPosition="0"/>
    </format>
    <format dxfId="698">
      <pivotArea field="16" type="button" dataOnly="0" labelOnly="1" outline="0"/>
    </format>
    <format dxfId="697">
      <pivotArea field="16" type="button" dataOnly="0" labelOnly="1" outline="0"/>
    </format>
    <format dxfId="696">
      <pivotArea field="16" type="button" dataOnly="0" labelOnly="1" outline="0"/>
    </format>
    <format dxfId="695">
      <pivotArea field="16" type="button" dataOnly="0" labelOnly="1" outline="0"/>
    </format>
    <format dxfId="694">
      <pivotArea field="16" type="button" dataOnly="0" labelOnly="1" outline="0"/>
    </format>
    <format dxfId="693">
      <pivotArea field="13" type="button" dataOnly="0" labelOnly="1" outline="0" axis="axisRow" fieldPosition="0"/>
    </format>
    <format dxfId="69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23F49ED5-F8B0-F64B-8388-F09398D86167}" name="PivotTable5"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2" rowHeaderCaption="Listed in OCEAN Health Map">
  <location ref="K11:L14" firstHeaderRow="1" firstDataRow="1" firstDataCol="1"/>
  <pivotFields count="111">
    <pivotField showAll="0" defaultSubtotal="0"/>
    <pivotField showAll="0" defaultSubtotal="0"/>
    <pivotField showAll="0" defaultSubtotal="0"/>
    <pivotField showAll="0" defaultSubtotal="0"/>
    <pivotField showAll="0" defaultSubtotal="0"/>
    <pivotField showAll="0" defaultSubtotal="0"/>
    <pivotField showAll="0" defaultSubtotal="0">
      <items count="7">
        <item h="1" x="4"/>
        <item h="1" x="5"/>
        <item h="1" x="6"/>
        <item h="1" x="2"/>
        <item h="1" x="3"/>
        <item h="1" x="0"/>
        <item x="1"/>
      </items>
    </pivotField>
    <pivotField showAll="0" defaultSubtotal="0"/>
    <pivotField showAll="0" defaultSubtotal="0"/>
    <pivotField axis="axisRow" showAll="0" defaultSubtotal="0">
      <items count="3">
        <item x="0"/>
        <item x="1"/>
        <item n="Unanswered" x="2"/>
      </items>
    </pivotField>
    <pivotField showAll="0" defaultSubtotal="0"/>
    <pivotField showAll="0" defaultSubtotal="0"/>
    <pivotField showAll="0" defaultSubtotal="0"/>
    <pivotField dataField="1" showAll="0" defaultSubtotal="0">
      <items count="4">
        <item n="Not connected" x="0"/>
        <item n="Connected" x="1"/>
        <item n="Functions as Central Intake" x="2"/>
        <item n="Unanwered" x="3"/>
      </items>
    </pivotField>
    <pivotField showAll="0" defaultSubtotal="0"/>
    <pivotField showAll="0" defaultSubtotal="0"/>
    <pivotField showAll="0" defaultSubtotal="0">
      <items count="10">
        <item h="1" x="9"/>
        <item h="1" x="4"/>
        <item x="6"/>
        <item h="1" x="3"/>
        <item h="1" x="8"/>
        <item h="1" x="0"/>
        <item h="1" x="2"/>
        <item h="1" x="5"/>
        <item h="1" x="7"/>
        <item h="1" x="1"/>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items count="2">
        <item x="0"/>
        <item x="1"/>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items count="7">
        <item x="2"/>
        <item x="0"/>
        <item x="6"/>
        <item x="4"/>
        <item x="1"/>
        <item x="3"/>
        <item x="5"/>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ubtotalTop="0" showAll="0" defaultSubtotal="0"/>
    <pivotField subtotalTop="0"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ubtotalTop="0" showAll="0" defaultSubtotal="0"/>
    <pivotField subtotalTop="0" showAll="0" defaultSubtotal="0"/>
    <pivotField showAll="0" defaultSubtotal="0"/>
    <pivotField showAll="0" defaultSubtotal="0"/>
    <pivotField subtotalTop="0" showAll="0" defaultSubtotal="0"/>
    <pivotField showAll="0" defaultSubtotal="0"/>
    <pivotField showAll="0" defaultSubtotal="0"/>
    <pivotField showAll="0" defaultSubtotal="0"/>
    <pivotField showAll="0" defaultSubtotal="0"/>
    <pivotField showAll="0" defaultSubtotal="0"/>
    <pivotField showAll="0" defaultSubtotal="0"/>
    <pivotField numFmtId="1" showAll="0" defaultSubtotal="0"/>
    <pivotField showAll="0" defaultSubtotal="0"/>
  </pivotFields>
  <rowFields count="1">
    <field x="9"/>
  </rowFields>
  <rowItems count="3">
    <i>
      <x/>
    </i>
    <i>
      <x v="1"/>
    </i>
    <i>
      <x v="2"/>
    </i>
  </rowItems>
  <colItems count="1">
    <i/>
  </colItems>
  <dataFields count="1">
    <dataField name="# Programs" fld="13" subtotal="count" baseField="0" baseItem="0"/>
  </dataFields>
  <formats count="24">
    <format dxfId="738">
      <pivotArea field="42" type="button" dataOnly="0" labelOnly="1" outline="0"/>
    </format>
    <format dxfId="737">
      <pivotArea field="42" type="button" dataOnly="0" labelOnly="1" outline="0"/>
    </format>
    <format dxfId="736">
      <pivotArea field="42" type="button" dataOnly="0" labelOnly="1" outline="0"/>
    </format>
    <format dxfId="735">
      <pivotArea field="42" type="button" dataOnly="0" labelOnly="1" outline="0"/>
    </format>
    <format dxfId="734">
      <pivotArea field="42" type="button" dataOnly="0" labelOnly="1" outline="0"/>
    </format>
    <format dxfId="733">
      <pivotArea field="42" type="button" dataOnly="0" labelOnly="1" outline="0"/>
    </format>
    <format dxfId="732">
      <pivotArea outline="0" collapsedLevelsAreSubtotals="1" fieldPosition="0"/>
    </format>
    <format dxfId="731">
      <pivotArea outline="0" collapsedLevelsAreSubtotals="1" fieldPosition="0"/>
    </format>
    <format dxfId="730">
      <pivotArea outline="0" collapsedLevelsAreSubtotals="1" fieldPosition="0"/>
    </format>
    <format dxfId="729">
      <pivotArea outline="0" collapsedLevelsAreSubtotals="1" fieldPosition="0"/>
    </format>
    <format dxfId="728">
      <pivotArea outline="0" collapsedLevelsAreSubtotals="1" fieldPosition="0"/>
    </format>
    <format dxfId="727">
      <pivotArea field="16" type="button" dataOnly="0" labelOnly="1" outline="0"/>
    </format>
    <format dxfId="726">
      <pivotArea dataOnly="0" labelOnly="1" outline="0" axis="axisValues" fieldPosition="0"/>
    </format>
    <format dxfId="725">
      <pivotArea field="16" type="button" dataOnly="0" labelOnly="1" outline="0"/>
    </format>
    <format dxfId="724">
      <pivotArea dataOnly="0" labelOnly="1" outline="0" axis="axisValues" fieldPosition="0"/>
    </format>
    <format dxfId="723">
      <pivotArea dataOnly="0" labelOnly="1" outline="0" axis="axisValues" fieldPosition="0"/>
    </format>
    <format dxfId="722">
      <pivotArea field="16" type="button" dataOnly="0" labelOnly="1" outline="0"/>
    </format>
    <format dxfId="721">
      <pivotArea field="16" type="button" dataOnly="0" labelOnly="1" outline="0"/>
    </format>
    <format dxfId="720">
      <pivotArea field="16" type="button" dataOnly="0" labelOnly="1" outline="0"/>
    </format>
    <format dxfId="719">
      <pivotArea field="16" type="button" dataOnly="0" labelOnly="1" outline="0"/>
    </format>
    <format dxfId="718">
      <pivotArea field="16" type="button" dataOnly="0" labelOnly="1" outline="0"/>
    </format>
    <format dxfId="717">
      <pivotArea field="13" type="button" dataOnly="0" labelOnly="1" outline="0"/>
    </format>
    <format dxfId="716">
      <pivotArea dataOnly="0" labelOnly="1" outline="0" axis="axisValues" fieldPosition="0"/>
    </format>
    <format dxfId="715">
      <pivotArea field="9"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734A26D0-46E1-A245-8CC5-DECEAD6FD392}" name="PivotTable13"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 rowHeaderCaption="Ontario Health Region">
  <location ref="A6:A7" firstHeaderRow="1" firstDataRow="1" firstDataCol="0"/>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6"/>
        <item x="4"/>
        <item x="1"/>
        <item x="3"/>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Items count="1">
    <i/>
  </rowItems>
  <colItems count="1">
    <i/>
  </colItems>
  <dataFields count="1">
    <dataField name="Programs Reporting" fld="15" subtotal="count" baseField="0" baseItem="0"/>
  </dataFields>
  <formats count="22">
    <format dxfId="760">
      <pivotArea field="42" type="button" dataOnly="0" labelOnly="1" outline="0"/>
    </format>
    <format dxfId="759">
      <pivotArea field="42" type="button" dataOnly="0" labelOnly="1" outline="0"/>
    </format>
    <format dxfId="758">
      <pivotArea dataOnly="0" labelOnly="1" outline="0" fieldPosition="0">
        <references count="1">
          <reference field="4294967294" count="1">
            <x v="0"/>
          </reference>
        </references>
      </pivotArea>
    </format>
    <format dxfId="757">
      <pivotArea field="42" type="button" dataOnly="0" labelOnly="1" outline="0"/>
    </format>
    <format dxfId="756">
      <pivotArea dataOnly="0" labelOnly="1" outline="0" fieldPosition="0">
        <references count="1">
          <reference field="4294967294" count="1">
            <x v="0"/>
          </reference>
        </references>
      </pivotArea>
    </format>
    <format dxfId="755">
      <pivotArea field="42" type="button" dataOnly="0" labelOnly="1" outline="0"/>
    </format>
    <format dxfId="754">
      <pivotArea dataOnly="0" labelOnly="1" outline="0" fieldPosition="0">
        <references count="1">
          <reference field="4294967294" count="1">
            <x v="0"/>
          </reference>
        </references>
      </pivotArea>
    </format>
    <format dxfId="753">
      <pivotArea field="42" type="button" dataOnly="0" labelOnly="1" outline="0"/>
    </format>
    <format dxfId="752">
      <pivotArea dataOnly="0" labelOnly="1" outline="0" fieldPosition="0">
        <references count="1">
          <reference field="4294967294" count="1">
            <x v="0"/>
          </reference>
        </references>
      </pivotArea>
    </format>
    <format dxfId="751">
      <pivotArea field="42" type="button" dataOnly="0" labelOnly="1" outline="0"/>
    </format>
    <format dxfId="750">
      <pivotArea dataOnly="0" labelOnly="1" outline="0" fieldPosition="0">
        <references count="1">
          <reference field="4294967294" count="1">
            <x v="0"/>
          </reference>
        </references>
      </pivotArea>
    </format>
    <format dxfId="749">
      <pivotArea outline="0" collapsedLevelsAreSubtotals="1" fieldPosition="0"/>
    </format>
    <format dxfId="748">
      <pivotArea outline="0" collapsedLevelsAreSubtotals="1" fieldPosition="0"/>
    </format>
    <format dxfId="747">
      <pivotArea outline="0" collapsedLevelsAreSubtotals="1" fieldPosition="0"/>
    </format>
    <format dxfId="746">
      <pivotArea outline="0" collapsedLevelsAreSubtotals="1" fieldPosition="0"/>
    </format>
    <format dxfId="745">
      <pivotArea dataOnly="0" labelOnly="1" outline="0" fieldPosition="0">
        <references count="1">
          <reference field="4294967294" count="1">
            <x v="0"/>
          </reference>
        </references>
      </pivotArea>
    </format>
    <format dxfId="744">
      <pivotArea outline="0" collapsedLevelsAreSubtotals="1" fieldPosition="0">
        <references count="1">
          <reference field="4294967294" count="1" selected="0">
            <x v="0"/>
          </reference>
        </references>
      </pivotArea>
    </format>
    <format dxfId="743">
      <pivotArea dataOnly="0" labelOnly="1" outline="0" fieldPosition="0">
        <references count="1">
          <reference field="4294967294" count="1">
            <x v="0"/>
          </reference>
        </references>
      </pivotArea>
    </format>
    <format dxfId="742">
      <pivotArea dataOnly="0" labelOnly="1" outline="0" axis="axisValues" fieldPosition="0"/>
    </format>
    <format dxfId="741">
      <pivotArea dataOnly="0" labelOnly="1" outline="0" axis="axisValues" fieldPosition="0"/>
    </format>
    <format dxfId="740">
      <pivotArea dataOnly="0" labelOnly="1" outline="0" axis="axisValues" fieldPosition="0"/>
    </format>
    <format dxfId="739">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xr:uid="{E8DA5DA6-4A64-D045-BFFF-E185BA029C7B}" name="PivotTable8" cacheId="336" applyNumberFormats="0" applyBorderFormats="0" applyFontFormats="0" applyPatternFormats="0" applyAlignmentFormats="0" applyWidthHeightFormats="1" dataCaption="Values" showMissing="0" updatedVersion="8" minRefreshableVersion="3" rowGrandTotals="0" colGrandTotals="0" itemPrintTitles="1" createdVersion="8" indent="0" outline="1" outlineData="1" multipleFieldFilters="0" chartFormat="4" rowHeaderCaption="Caregiver Experience Data">
  <location ref="U11:V13"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1"/>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84"/>
  </rowFields>
  <rowItems count="2">
    <i>
      <x/>
    </i>
    <i>
      <x v="1"/>
    </i>
  </rowItems>
  <colItems count="1">
    <i/>
  </colItems>
  <dataFields count="1">
    <dataField name="Programs " fld="84" subtotal="count" baseField="0" baseItem="0"/>
  </dataFields>
  <chartFormats count="3">
    <chartFormat chart="0" format="1" series="1">
      <pivotArea type="data" outline="0" fieldPosition="0">
        <references count="1">
          <reference field="4294967294" count="1" selected="0">
            <x v="0"/>
          </reference>
        </references>
      </pivotArea>
    </chartFormat>
    <chartFormat chart="0" format="2">
      <pivotArea type="data" outline="0" fieldPosition="0">
        <references count="2">
          <reference field="4294967294" count="1" selected="0">
            <x v="0"/>
          </reference>
          <reference field="84" count="1" selected="0">
            <x v="0"/>
          </reference>
        </references>
      </pivotArea>
    </chartFormat>
    <chartFormat chart="0" format="3">
      <pivotArea type="data" outline="0" fieldPosition="0">
        <references count="2">
          <reference field="4294967294" count="1" selected="0">
            <x v="0"/>
          </reference>
          <reference field="8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2.xml><?xml version="1.0" encoding="utf-8"?>
<pivotTableDefinition xmlns="http://schemas.openxmlformats.org/spreadsheetml/2006/main" xmlns:mc="http://schemas.openxmlformats.org/markup-compatibility/2006" xmlns:xr="http://schemas.microsoft.com/office/spreadsheetml/2014/revision" mc:Ignorable="xr" xr:uid="{4BE7E9D3-87D7-424A-A287-F963AA556ED8}" name="PivotTable15" cacheId="336" applyNumberFormats="0" applyBorderFormats="0" applyFontFormats="0" applyPatternFormats="0" applyAlignmentFormats="0" applyWidthHeightFormats="1" dataCaption="Values" showMissing="0" updatedVersion="8" minRefreshableVersion="3" rowGrandTotals="0" colGrandTotals="0" itemPrintTitles="1" createdVersion="8" indent="0" outline="1" outlineData="1" multipleFieldFilters="0" chartFormat="10" rowHeaderCaption="Frailty Status">
  <location ref="Y11:Z13"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items count="64">
        <item h="1" x="44"/>
        <item h="1" x="6"/>
        <item h="1" x="60"/>
        <item h="1" x="5"/>
        <item h="1" x="31"/>
        <item h="1" x="49"/>
        <item h="1" x="34"/>
        <item h="1" x="13"/>
        <item h="1" x="50"/>
        <item h="1" x="28"/>
        <item h="1" x="38"/>
        <item h="1" x="17"/>
        <item h="1" x="14"/>
        <item h="1" x="0"/>
        <item h="1" x="45"/>
        <item h="1" x="51"/>
        <item h="1" x="23"/>
        <item x="3"/>
        <item h="1" x="9"/>
        <item h="1" x="8"/>
        <item h="1" x="47"/>
        <item h="1" x="16"/>
        <item h="1" x="52"/>
        <item h="1" x="46"/>
        <item h="1" x="7"/>
        <item h="1" x="26"/>
        <item h="1" x="24"/>
        <item h="1" x="53"/>
        <item h="1" x="59"/>
        <item h="1" x="33"/>
        <item h="1" x="54"/>
        <item h="1" x="4"/>
        <item h="1" x="19"/>
        <item h="1" x="11"/>
        <item h="1" x="22"/>
        <item h="1" x="61"/>
        <item h="1" x="37"/>
        <item h="1" x="18"/>
        <item h="1" x="2"/>
        <item h="1" x="40"/>
        <item h="1" x="25"/>
        <item h="1" x="62"/>
        <item h="1" x="36"/>
        <item h="1" x="55"/>
        <item h="1" x="12"/>
        <item h="1" x="43"/>
        <item h="1" x="30"/>
        <item h="1" x="48"/>
        <item h="1" x="58"/>
        <item h="1" x="21"/>
        <item h="1" x="20"/>
        <item h="1" x="10"/>
        <item h="1" x="27"/>
        <item h="1" x="56"/>
        <item h="1" x="35"/>
        <item h="1" x="15"/>
        <item h="1" x="57"/>
        <item h="1" x="1"/>
        <item h="1" x="41"/>
        <item h="1" x="32"/>
        <item h="1" x="39"/>
        <item h="1" x="29"/>
        <item h="1" x="4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h="1"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89"/>
  </rowFields>
  <rowItems count="2">
    <i>
      <x/>
    </i>
    <i>
      <x v="1"/>
    </i>
  </rowItems>
  <colItems count="1">
    <i/>
  </colItems>
  <dataFields count="1">
    <dataField name="Count of Track Frailty Status" fld="89" subtotal="count" baseField="0" baseItem="0"/>
  </dataFields>
  <chartFormats count="3">
    <chartFormat chart="9" format="4" series="1">
      <pivotArea type="data" outline="0" fieldPosition="0">
        <references count="1">
          <reference field="4294967294" count="1" selected="0">
            <x v="0"/>
          </reference>
        </references>
      </pivotArea>
    </chartFormat>
    <chartFormat chart="9" format="5">
      <pivotArea type="data" outline="0" fieldPosition="0">
        <references count="2">
          <reference field="4294967294" count="1" selected="0">
            <x v="0"/>
          </reference>
          <reference field="89" count="1" selected="0">
            <x v="0"/>
          </reference>
        </references>
      </pivotArea>
    </chartFormat>
    <chartFormat chart="9" format="6">
      <pivotArea type="data" outline="0" fieldPosition="0">
        <references count="2">
          <reference field="4294967294" count="1" selected="0">
            <x v="0"/>
          </reference>
          <reference field="89"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3.xml><?xml version="1.0" encoding="utf-8"?>
<pivotTableDefinition xmlns="http://schemas.openxmlformats.org/spreadsheetml/2006/main" xmlns:mc="http://schemas.openxmlformats.org/markup-compatibility/2006" xmlns:xr="http://schemas.microsoft.com/office/spreadsheetml/2014/revision" mc:Ignorable="xr" xr:uid="{7B07EEA1-AC0B-7C4B-A7AC-7E2341713AD4}" name="PivotTable16" cacheId="336" applyNumberFormats="0" applyBorderFormats="0" applyFontFormats="0" applyPatternFormats="0" applyAlignmentFormats="0" applyWidthHeightFormats="1" dataCaption="Values" showMissing="0" updatedVersion="8" minRefreshableVersion="3" rowGrandTotals="0" colGrandTotals="0" itemPrintTitles="1" createdVersion="8" indent="0" outline="1" outlineData="1" multipleFieldFilters="0" chartFormat="10" rowHeaderCaption="Dementia Stage">
  <location ref="Y15:Z17"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items count="64">
        <item h="1" x="44"/>
        <item h="1" x="6"/>
        <item h="1" x="60"/>
        <item h="1" x="5"/>
        <item h="1" x="31"/>
        <item h="1" x="49"/>
        <item h="1" x="34"/>
        <item h="1" x="13"/>
        <item h="1" x="50"/>
        <item h="1" x="28"/>
        <item h="1" x="38"/>
        <item h="1" x="17"/>
        <item h="1" x="14"/>
        <item h="1" x="0"/>
        <item h="1" x="45"/>
        <item h="1" x="51"/>
        <item h="1" x="23"/>
        <item x="3"/>
        <item h="1" x="9"/>
        <item h="1" x="8"/>
        <item h="1" x="47"/>
        <item h="1" x="16"/>
        <item h="1" x="52"/>
        <item h="1" x="46"/>
        <item h="1" x="7"/>
        <item h="1" x="26"/>
        <item h="1" x="24"/>
        <item h="1" x="53"/>
        <item h="1" x="59"/>
        <item h="1" x="33"/>
        <item h="1" x="54"/>
        <item h="1" x="4"/>
        <item h="1" x="19"/>
        <item h="1" x="11"/>
        <item h="1" x="22"/>
        <item h="1" x="61"/>
        <item h="1" x="37"/>
        <item h="1" x="18"/>
        <item h="1" x="2"/>
        <item h="1" x="40"/>
        <item h="1" x="25"/>
        <item h="1" x="62"/>
        <item h="1" x="36"/>
        <item h="1" x="55"/>
        <item h="1" x="12"/>
        <item h="1" x="43"/>
        <item h="1" x="30"/>
        <item h="1" x="48"/>
        <item h="1" x="58"/>
        <item h="1" x="21"/>
        <item h="1" x="20"/>
        <item h="1" x="10"/>
        <item h="1" x="27"/>
        <item h="1" x="56"/>
        <item h="1" x="35"/>
        <item h="1" x="15"/>
        <item h="1" x="57"/>
        <item h="1" x="1"/>
        <item h="1" x="41"/>
        <item h="1" x="32"/>
        <item h="1" x="39"/>
        <item h="1" x="29"/>
        <item h="1" x="4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1"/>
        <item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92"/>
  </rowFields>
  <rowItems count="2">
    <i>
      <x/>
    </i>
    <i>
      <x v="1"/>
    </i>
  </rowItems>
  <colItems count="1">
    <i/>
  </colItems>
  <dataFields count="1">
    <dataField name="Count of Dementia Stage" fld="92" subtotal="count" baseField="0" baseItem="0"/>
  </dataFields>
  <chartFormats count="3">
    <chartFormat chart="9" format="4" series="1">
      <pivotArea type="data" outline="0" fieldPosition="0">
        <references count="1">
          <reference field="4294967294" count="1" selected="0">
            <x v="0"/>
          </reference>
        </references>
      </pivotArea>
    </chartFormat>
    <chartFormat chart="9" format="5">
      <pivotArea type="data" outline="0" fieldPosition="0">
        <references count="2">
          <reference field="4294967294" count="1" selected="0">
            <x v="0"/>
          </reference>
          <reference field="92" count="1" selected="0">
            <x v="0"/>
          </reference>
        </references>
      </pivotArea>
    </chartFormat>
    <chartFormat chart="9" format="6">
      <pivotArea type="data" outline="0" fieldPosition="0">
        <references count="2">
          <reference field="4294967294" count="1" selected="0">
            <x v="0"/>
          </reference>
          <reference field="92"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4.xml><?xml version="1.0" encoding="utf-8"?>
<pivotTableDefinition xmlns="http://schemas.openxmlformats.org/spreadsheetml/2006/main" xmlns:mc="http://schemas.openxmlformats.org/markup-compatibility/2006" xmlns:xr="http://schemas.microsoft.com/office/spreadsheetml/2014/revision" mc:Ignorable="xr" xr:uid="{B6B6AF65-69FE-C24F-91AB-E2D1FB542AAF}" name="PivotTable11"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8" rowHeaderCaption="Provider Experience">
  <location ref="U20:V22"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h="1" x="1"/>
        <item t="default"/>
      </items>
    </pivotField>
    <pivotField showAll="0"/>
    <pivotField showAll="0"/>
    <pivotField showAll="0"/>
    <pivotField showAll="0"/>
    <pivotField showAll="0"/>
    <pivotField showAll="0"/>
    <pivotField showAll="0"/>
    <pivotField numFmtId="1" showAll="0"/>
    <pivotField showAll="0"/>
  </pivotFields>
  <rowFields count="1">
    <field x="101"/>
  </rowFields>
  <rowItems count="2">
    <i>
      <x/>
    </i>
    <i>
      <x v="1"/>
    </i>
  </rowItems>
  <colItems count="1">
    <i/>
  </colItems>
  <dataFields count="1">
    <dataField name="Programs" fld="101" subtotal="count" baseField="0" baseItem="0"/>
  </dataFields>
  <chartFormats count="3">
    <chartFormat chart="3" format="0" series="1">
      <pivotArea type="data" outline="0" fieldPosition="0">
        <references count="1">
          <reference field="4294967294" count="1" selected="0">
            <x v="0"/>
          </reference>
        </references>
      </pivotArea>
    </chartFormat>
    <chartFormat chart="3" format="1">
      <pivotArea type="data" outline="0" fieldPosition="0">
        <references count="2">
          <reference field="4294967294" count="1" selected="0">
            <x v="0"/>
          </reference>
          <reference field="101" count="1" selected="0">
            <x v="0"/>
          </reference>
        </references>
      </pivotArea>
    </chartFormat>
    <chartFormat chart="3" format="2">
      <pivotArea type="data" outline="0" fieldPosition="0">
        <references count="2">
          <reference field="4294967294" count="1" selected="0">
            <x v="0"/>
          </reference>
          <reference field="10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5.xml><?xml version="1.0" encoding="utf-8"?>
<pivotTableDefinition xmlns="http://schemas.openxmlformats.org/spreadsheetml/2006/main" xmlns:mc="http://schemas.openxmlformats.org/markup-compatibility/2006" xmlns:xr="http://schemas.microsoft.com/office/spreadsheetml/2014/revision" mc:Ignorable="xr" xr:uid="{3996220D-8FC1-7248-B6EB-D9957ED9346A}" name="PivotTable12" cacheId="336"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chartFormat="12" rowHeaderCaption="Provider Experience">
  <location ref="U25:V29" firstHeaderRow="1" firstDataRow="1" firstDataCol="1"/>
  <pivotFields count="111">
    <pivotField showAll="0"/>
    <pivotField showAll="0"/>
    <pivotField showAll="0"/>
    <pivotField showAll="0"/>
    <pivotField showAll="0"/>
    <pivotField showAll="0"/>
    <pivotField showAll="0">
      <items count="8">
        <item h="1" x="4"/>
        <item h="1" x="5"/>
        <item h="1" x="6"/>
        <item h="1" x="2"/>
        <item h="1" x="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6">
        <item x="0"/>
        <item x="4"/>
        <item x="3"/>
        <item x="2"/>
        <item h="1"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87"/>
  </rowFields>
  <rowItems count="4">
    <i>
      <x/>
    </i>
    <i>
      <x v="1"/>
    </i>
    <i>
      <x v="2"/>
    </i>
    <i>
      <x v="3"/>
    </i>
  </rowItems>
  <colItems count="1">
    <i/>
  </colItems>
  <dataFields count="1">
    <dataField name="Count of Lanuages" fld="87" subtotal="count" baseField="0" baseItem="0"/>
  </dataFields>
  <chartFormats count="5">
    <chartFormat chart="8" format="0" series="1">
      <pivotArea type="data" outline="0" fieldPosition="0">
        <references count="1">
          <reference field="4294967294" count="1" selected="0">
            <x v="0"/>
          </reference>
        </references>
      </pivotArea>
    </chartFormat>
    <chartFormat chart="8" format="1">
      <pivotArea type="data" outline="0" fieldPosition="0">
        <references count="2">
          <reference field="4294967294" count="1" selected="0">
            <x v="0"/>
          </reference>
          <reference field="87" count="1" selected="0">
            <x v="0"/>
          </reference>
        </references>
      </pivotArea>
    </chartFormat>
    <chartFormat chart="8" format="2">
      <pivotArea type="data" outline="0" fieldPosition="0">
        <references count="2">
          <reference field="4294967294" count="1" selected="0">
            <x v="0"/>
          </reference>
          <reference field="87" count="1" selected="0">
            <x v="1"/>
          </reference>
        </references>
      </pivotArea>
    </chartFormat>
    <chartFormat chart="8" format="3">
      <pivotArea type="data" outline="0" fieldPosition="0">
        <references count="2">
          <reference field="4294967294" count="1" selected="0">
            <x v="0"/>
          </reference>
          <reference field="87" count="1" selected="0">
            <x v="2"/>
          </reference>
        </references>
      </pivotArea>
    </chartFormat>
    <chartFormat chart="8" format="4">
      <pivotArea type="data" outline="0" fieldPosition="0">
        <references count="2">
          <reference field="4294967294" count="1" selected="0">
            <x v="0"/>
          </reference>
          <reference field="87"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6.xml><?xml version="1.0" encoding="utf-8"?>
<pivotTableDefinition xmlns="http://schemas.openxmlformats.org/spreadsheetml/2006/main" xmlns:mc="http://schemas.openxmlformats.org/markup-compatibility/2006" xmlns:xr="http://schemas.microsoft.com/office/spreadsheetml/2014/revision" mc:Ignorable="xr" xr:uid="{D8FBD526-D8C8-CE44-B061-0A81D1DC5BC0}" name="PivotTable18" cacheId="33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F3:G176" firstHeaderRow="1" firstDataRow="1" firstDataCol="1"/>
  <pivotFields count="111">
    <pivotField showAll="0"/>
    <pivotField showAll="0"/>
    <pivotField showAll="0"/>
    <pivotField showAll="0"/>
    <pivotField showAll="0"/>
    <pivotField showAll="0"/>
    <pivotField axis="axisRow" showAll="0">
      <items count="8">
        <item sd="0" x="4"/>
        <item sd="0" x="5"/>
        <item sd="0" x="6"/>
        <item sd="0" x="2"/>
        <item sd="0" x="3"/>
        <item sd="0" x="0"/>
        <item x="1"/>
        <item t="default"/>
      </items>
    </pivotField>
    <pivotField axis="axisRow" dataField="1" showAll="0">
      <items count="247">
        <item x="168"/>
        <item x="197"/>
        <item x="205"/>
        <item n="Alzheimer Society of Chatham-Kent" x="91"/>
        <item x="87"/>
        <item x="74"/>
        <item x="70"/>
        <item x="78"/>
        <item x="49"/>
        <item x="196"/>
        <item x="154"/>
        <item x="166"/>
        <item x="21"/>
        <item x="54"/>
        <item x="232"/>
        <item x="64"/>
        <item x="204"/>
        <item x="23"/>
        <item x="32"/>
        <item x="228"/>
        <item x="46"/>
        <item x="24"/>
        <item x="65"/>
        <item x="39"/>
        <item x="145"/>
        <item x="141"/>
        <item x="174"/>
        <item x="128"/>
        <item x="146"/>
        <item x="104"/>
        <item x="239"/>
        <item x="14"/>
        <item x="170"/>
        <item x="143"/>
        <item x="152"/>
        <item x="237"/>
        <item x="200"/>
        <item x="241"/>
        <item x="25"/>
        <item x="92"/>
        <item x="172"/>
        <item x="177"/>
        <item x="138"/>
        <item x="139"/>
        <item x="34"/>
        <item x="76"/>
        <item x="182"/>
        <item x="113"/>
        <item x="185"/>
        <item x="194"/>
        <item x="207"/>
        <item x="212"/>
        <item x="75"/>
        <item x="142"/>
        <item x="178"/>
        <item x="236"/>
        <item x="35"/>
        <item x="84"/>
        <item x="55"/>
        <item x="222"/>
        <item x="206"/>
        <item x="167"/>
        <item x="13"/>
        <item x="57"/>
        <item x="28"/>
        <item x="179"/>
        <item x="163"/>
        <item x="59"/>
        <item x="60"/>
        <item x="147"/>
        <item x="140"/>
        <item x="112"/>
        <item x="111"/>
        <item x="88"/>
        <item x="51"/>
        <item x="50"/>
        <item x="31"/>
        <item x="52"/>
        <item x="79"/>
        <item x="44"/>
        <item x="155"/>
        <item x="110"/>
        <item x="159"/>
        <item x="160"/>
        <item x="133"/>
        <item x="134"/>
        <item x="176"/>
        <item x="124"/>
        <item x="158"/>
        <item x="41"/>
        <item x="33"/>
        <item x="27"/>
        <item x="188"/>
        <item x="209"/>
        <item x="82"/>
        <item x="97"/>
        <item x="0"/>
        <item x="1"/>
        <item x="2"/>
        <item x="103"/>
        <item x="30"/>
        <item x="175"/>
        <item x="36"/>
        <item x="37"/>
        <item x="63"/>
        <item x="181"/>
        <item x="15"/>
        <item x="11"/>
        <item x="93"/>
        <item x="215"/>
        <item x="86"/>
        <item x="230"/>
        <item x="213"/>
        <item x="223"/>
        <item x="71"/>
        <item x="58"/>
        <item x="191"/>
        <item x="190"/>
        <item x="16"/>
        <item x="189"/>
        <item x="137"/>
        <item x="193"/>
        <item x="47"/>
        <item x="171"/>
        <item x="227"/>
        <item x="235"/>
        <item x="130"/>
        <item x="136"/>
        <item x="195"/>
        <item x="211"/>
        <item x="132"/>
        <item x="214"/>
        <item x="233"/>
        <item x="165"/>
        <item x="85"/>
        <item x="156"/>
        <item x="62"/>
        <item x="242"/>
        <item x="218"/>
        <item x="48"/>
        <item x="119"/>
        <item x="3"/>
        <item x="220"/>
        <item x="210"/>
        <item x="43"/>
        <item x="118"/>
        <item x="10"/>
        <item x="186"/>
        <item x="203"/>
        <item x="106"/>
        <item x="4"/>
        <item x="221"/>
        <item x="183"/>
        <item x="122"/>
        <item x="120"/>
        <item x="42"/>
        <item x="184"/>
        <item x="26"/>
        <item x="187"/>
        <item x="96"/>
        <item x="217"/>
        <item x="126"/>
        <item x="22"/>
        <item x="5"/>
        <item x="73"/>
        <item x="12"/>
        <item x="125"/>
        <item x="243"/>
        <item x="6"/>
        <item x="7"/>
        <item x="8"/>
        <item x="144"/>
        <item x="238"/>
        <item x="231"/>
        <item x="201"/>
        <item x="18"/>
        <item x="123"/>
        <item x="38"/>
        <item x="101"/>
        <item x="80"/>
        <item x="135"/>
        <item x="224"/>
        <item x="94"/>
        <item x="72"/>
        <item x="19"/>
        <item x="173"/>
        <item x="161"/>
        <item x="116"/>
        <item x="121"/>
        <item x="117"/>
        <item x="115"/>
        <item x="162"/>
        <item x="56"/>
        <item x="67"/>
        <item x="234"/>
        <item x="244"/>
        <item x="17"/>
        <item x="98"/>
        <item x="216"/>
        <item x="225"/>
        <item x="20"/>
        <item x="102"/>
        <item x="105"/>
        <item x="81"/>
        <item x="127"/>
        <item x="240"/>
        <item x="29"/>
        <item x="95"/>
        <item x="99"/>
        <item x="198"/>
        <item x="180"/>
        <item x="169"/>
        <item x="229"/>
        <item x="109"/>
        <item x="208"/>
        <item x="151"/>
        <item x="202"/>
        <item x="199"/>
        <item x="107"/>
        <item x="9"/>
        <item x="108"/>
        <item x="245"/>
        <item x="53"/>
        <item x="164"/>
        <item x="219"/>
        <item x="90"/>
        <item x="61"/>
        <item x="40"/>
        <item x="114"/>
        <item x="129"/>
        <item x="69"/>
        <item x="100"/>
        <item x="192"/>
        <item x="226"/>
        <item x="157"/>
        <item x="131"/>
        <item x="149"/>
        <item x="150"/>
        <item x="148"/>
        <item x="89"/>
        <item x="45"/>
        <item x="68"/>
        <item x="66"/>
        <item x="83"/>
        <item x="77"/>
        <item x="15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8">
        <item x="2"/>
        <item x="0"/>
        <item x="5"/>
        <item x="6"/>
        <item x="4"/>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3">
    <field x="6"/>
    <field x="42"/>
    <field x="7"/>
  </rowFields>
  <rowItems count="173">
    <i>
      <x/>
    </i>
    <i>
      <x v="1"/>
    </i>
    <i>
      <x v="2"/>
    </i>
    <i>
      <x v="3"/>
    </i>
    <i>
      <x v="4"/>
    </i>
    <i>
      <x v="5"/>
    </i>
    <i>
      <x v="6"/>
    </i>
    <i r="1">
      <x/>
    </i>
    <i r="2">
      <x v="12"/>
    </i>
    <i r="2">
      <x v="47"/>
    </i>
    <i r="2">
      <x v="58"/>
    </i>
    <i r="2">
      <x v="71"/>
    </i>
    <i r="2">
      <x v="72"/>
    </i>
    <i r="2">
      <x v="73"/>
    </i>
    <i r="2">
      <x v="81"/>
    </i>
    <i r="2">
      <x v="106"/>
    </i>
    <i r="2">
      <x v="107"/>
    </i>
    <i r="2">
      <x v="110"/>
    </i>
    <i r="2">
      <x v="118"/>
    </i>
    <i r="2">
      <x v="134"/>
    </i>
    <i r="2">
      <x v="139"/>
    </i>
    <i r="2">
      <x v="146"/>
    </i>
    <i r="2">
      <x v="155"/>
    </i>
    <i r="2">
      <x v="165"/>
    </i>
    <i r="2">
      <x v="178"/>
    </i>
    <i r="2">
      <x v="187"/>
    </i>
    <i r="2">
      <x v="207"/>
    </i>
    <i r="2">
      <x v="228"/>
    </i>
    <i r="2">
      <x v="231"/>
    </i>
    <i r="2">
      <x v="236"/>
    </i>
    <i r="2">
      <x v="237"/>
    </i>
    <i r="2">
      <x v="238"/>
    </i>
    <i r="1">
      <x v="1"/>
    </i>
    <i r="2">
      <x v="4"/>
    </i>
    <i r="2">
      <x v="21"/>
    </i>
    <i r="2">
      <x v="25"/>
    </i>
    <i r="2">
      <x v="42"/>
    </i>
    <i r="2">
      <x v="43"/>
    </i>
    <i r="2">
      <x v="44"/>
    </i>
    <i r="2">
      <x v="45"/>
    </i>
    <i r="2">
      <x v="53"/>
    </i>
    <i r="2">
      <x v="62"/>
    </i>
    <i r="2">
      <x v="69"/>
    </i>
    <i r="2">
      <x v="70"/>
    </i>
    <i r="2">
      <x v="87"/>
    </i>
    <i r="2">
      <x v="96"/>
    </i>
    <i r="2">
      <x v="97"/>
    </i>
    <i r="2">
      <x v="98"/>
    </i>
    <i r="2">
      <x v="141"/>
    </i>
    <i r="2">
      <x v="144"/>
    </i>
    <i r="2">
      <x v="145"/>
    </i>
    <i r="2">
      <x v="149"/>
    </i>
    <i r="2">
      <x v="150"/>
    </i>
    <i r="2">
      <x v="153"/>
    </i>
    <i r="2">
      <x v="154"/>
    </i>
    <i r="2">
      <x v="157"/>
    </i>
    <i r="2">
      <x v="162"/>
    </i>
    <i r="2">
      <x v="163"/>
    </i>
    <i r="2">
      <x v="164"/>
    </i>
    <i r="2">
      <x v="177"/>
    </i>
    <i r="2">
      <x v="200"/>
    </i>
    <i r="2">
      <x v="201"/>
    </i>
    <i r="2">
      <x v="222"/>
    </i>
    <i r="1">
      <x v="2"/>
    </i>
    <i r="2">
      <x v="4"/>
    </i>
    <i r="2">
      <x v="13"/>
    </i>
    <i r="2">
      <x v="37"/>
    </i>
    <i r="2">
      <x v="137"/>
    </i>
    <i r="2">
      <x v="195"/>
    </i>
    <i r="2">
      <x v="221"/>
    </i>
    <i r="1">
      <x v="3"/>
    </i>
    <i r="2">
      <x v="27"/>
    </i>
    <i r="2">
      <x v="84"/>
    </i>
    <i r="2">
      <x v="85"/>
    </i>
    <i r="2">
      <x v="120"/>
    </i>
    <i r="2">
      <x v="126"/>
    </i>
    <i r="2">
      <x v="127"/>
    </i>
    <i r="2">
      <x v="130"/>
    </i>
    <i r="2">
      <x v="161"/>
    </i>
    <i r="2">
      <x v="166"/>
    </i>
    <i r="2">
      <x v="180"/>
    </i>
    <i r="2">
      <x v="204"/>
    </i>
    <i r="2">
      <x v="229"/>
    </i>
    <i r="2">
      <x v="235"/>
    </i>
    <i r="1">
      <x v="4"/>
    </i>
    <i r="2">
      <x v="28"/>
    </i>
    <i r="2">
      <x v="179"/>
    </i>
    <i r="2">
      <x v="203"/>
    </i>
    <i r="1">
      <x v="5"/>
    </i>
    <i r="2">
      <x v="13"/>
    </i>
    <i r="2">
      <x v="33"/>
    </i>
    <i r="2">
      <x v="38"/>
    </i>
    <i r="2">
      <x v="90"/>
    </i>
    <i r="2">
      <x v="115"/>
    </i>
    <i r="2">
      <x v="139"/>
    </i>
    <i r="2">
      <x v="140"/>
    </i>
    <i r="2">
      <x v="167"/>
    </i>
    <i r="2">
      <x v="168"/>
    </i>
    <i r="2">
      <x v="169"/>
    </i>
    <i r="2">
      <x v="170"/>
    </i>
    <i r="2">
      <x v="171"/>
    </i>
    <i r="2">
      <x v="175"/>
    </i>
    <i r="2">
      <x v="196"/>
    </i>
    <i r="2">
      <x v="197"/>
    </i>
    <i r="2">
      <x v="206"/>
    </i>
    <i r="2">
      <x v="213"/>
    </i>
    <i r="2">
      <x v="215"/>
    </i>
    <i r="2">
      <x v="218"/>
    </i>
    <i r="2">
      <x v="219"/>
    </i>
    <i r="2">
      <x v="220"/>
    </i>
    <i r="2">
      <x v="243"/>
    </i>
    <i r="1">
      <x v="6"/>
    </i>
    <i r="2">
      <x v="3"/>
    </i>
    <i r="2">
      <x v="5"/>
    </i>
    <i r="2">
      <x v="6"/>
    </i>
    <i r="2">
      <x v="7"/>
    </i>
    <i r="2">
      <x v="8"/>
    </i>
    <i r="2">
      <x v="15"/>
    </i>
    <i r="2">
      <x v="17"/>
    </i>
    <i r="2">
      <x v="18"/>
    </i>
    <i r="2">
      <x v="20"/>
    </i>
    <i r="2">
      <x v="22"/>
    </i>
    <i r="2">
      <x v="23"/>
    </i>
    <i r="2">
      <x v="29"/>
    </i>
    <i r="2">
      <x v="31"/>
    </i>
    <i r="2">
      <x v="39"/>
    </i>
    <i r="2">
      <x v="52"/>
    </i>
    <i r="2">
      <x v="56"/>
    </i>
    <i r="2">
      <x v="63"/>
    </i>
    <i r="2">
      <x v="64"/>
    </i>
    <i r="2">
      <x v="67"/>
    </i>
    <i r="2">
      <x v="68"/>
    </i>
    <i r="2">
      <x v="74"/>
    </i>
    <i r="2">
      <x v="75"/>
    </i>
    <i r="2">
      <x v="76"/>
    </i>
    <i r="2">
      <x v="77"/>
    </i>
    <i r="2">
      <x v="78"/>
    </i>
    <i r="2">
      <x v="79"/>
    </i>
    <i r="2">
      <x v="89"/>
    </i>
    <i r="2">
      <x v="91"/>
    </i>
    <i r="2">
      <x v="94"/>
    </i>
    <i r="2">
      <x v="95"/>
    </i>
    <i r="2">
      <x v="99"/>
    </i>
    <i r="2">
      <x v="100"/>
    </i>
    <i r="2">
      <x v="102"/>
    </i>
    <i r="2">
      <x v="103"/>
    </i>
    <i r="2">
      <x v="104"/>
    </i>
    <i r="2">
      <x v="108"/>
    </i>
    <i r="2">
      <x v="114"/>
    </i>
    <i r="2">
      <x v="122"/>
    </i>
    <i r="2">
      <x v="136"/>
    </i>
    <i r="2">
      <x v="159"/>
    </i>
    <i r="2">
      <x v="176"/>
    </i>
    <i r="2">
      <x v="182"/>
    </i>
    <i r="2">
      <x v="183"/>
    </i>
    <i r="2">
      <x v="184"/>
    </i>
    <i r="2">
      <x v="188"/>
    </i>
    <i r="2">
      <x v="189"/>
    </i>
    <i r="2">
      <x v="190"/>
    </i>
    <i r="2">
      <x v="192"/>
    </i>
    <i r="2">
      <x v="193"/>
    </i>
    <i r="2">
      <x v="202"/>
    </i>
    <i r="2">
      <x v="208"/>
    </i>
    <i r="2">
      <x v="225"/>
    </i>
    <i r="2">
      <x v="226"/>
    </i>
    <i r="2">
      <x v="227"/>
    </i>
    <i r="2">
      <x v="230"/>
    </i>
    <i r="2">
      <x v="239"/>
    </i>
    <i r="2">
      <x v="240"/>
    </i>
    <i r="2">
      <x v="241"/>
    </i>
    <i r="2">
      <x v="242"/>
    </i>
    <i r="2">
      <x v="244"/>
    </i>
    <i t="grand">
      <x/>
    </i>
  </rowItems>
  <colItems count="1">
    <i/>
  </colItems>
  <dataFields count="1">
    <dataField name="Count of Facility Name " fld="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7.xml><?xml version="1.0" encoding="utf-8"?>
<pivotTableDefinition xmlns="http://schemas.openxmlformats.org/spreadsheetml/2006/main" xmlns:mc="http://schemas.openxmlformats.org/markup-compatibility/2006" xmlns:xr="http://schemas.microsoft.com/office/spreadsheetml/2014/revision" mc:Ignorable="xr" xr:uid="{E694C47E-5CA4-6F4A-AE48-A90A82CB7EA9}" name="PivotTable1" cacheId="33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11" firstHeaderRow="1" firstDataRow="1" firstDataCol="1"/>
  <pivotFields count="111">
    <pivotField showAll="0"/>
    <pivotField showAll="0"/>
    <pivotField showAll="0"/>
    <pivotField showAll="0"/>
    <pivotField showAll="0"/>
    <pivotField showAll="0"/>
    <pivotField axis="axisRow" showAll="0">
      <items count="8">
        <item x="4"/>
        <item x="5"/>
        <item x="6"/>
        <item x="2"/>
        <item x="3"/>
        <item x="0"/>
        <item x="1"/>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s>
  <rowFields count="1">
    <field x="6"/>
  </rowFields>
  <rowItems count="8">
    <i>
      <x/>
    </i>
    <i>
      <x v="1"/>
    </i>
    <i>
      <x v="2"/>
    </i>
    <i>
      <x v="3"/>
    </i>
    <i>
      <x v="4"/>
    </i>
    <i>
      <x v="5"/>
    </i>
    <i>
      <x v="6"/>
    </i>
    <i t="grand">
      <x/>
    </i>
  </rowItems>
  <colItems count="1">
    <i/>
  </colItems>
  <dataFields count="1">
    <dataField name="Count of Facility Name " fld="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iscal_Year1" xr10:uid="{0E03BA0E-4A6F-1E47-8027-EBDE60E6734B}" sourceName="Fiscal Year ">
  <pivotTables>
    <pivotTable tabId="22" name="PivotTable7"/>
    <pivotTable tabId="22" name="PivotTable6"/>
    <pivotTable tabId="25" name="PivotTable3"/>
    <pivotTable tabId="22" name="PivotTable8"/>
    <pivotTable tabId="25" name="PivotTable10"/>
    <pivotTable tabId="25" name="PivotTable11"/>
    <pivotTable tabId="25" name="PivotTable12"/>
  </pivotTables>
  <data>
    <tabular pivotCacheId="308026524">
      <items count="7">
        <i x="4"/>
        <i x="5"/>
        <i x="6"/>
        <i x="2"/>
        <i x="3"/>
        <i x="0"/>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ntario_Health_Region1" xr10:uid="{4E26BE67-9E7C-9D4A-B9A6-0E489E120320}" sourceName="Ontario Health Region">
  <pivotTables>
    <pivotTable tabId="22" name="PivotTable7"/>
    <pivotTable tabId="22" name="PivotTable6"/>
    <pivotTable tabId="22" name="PivotTable8"/>
  </pivotTables>
  <data>
    <tabular pivotCacheId="308026524">
      <items count="7">
        <i x="2" s="1"/>
        <i x="0" s="1"/>
        <i x="5" s="1"/>
        <i x="6" s="1"/>
        <i x="4" s="1"/>
        <i x="1" s="1"/>
        <i x="3"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iscal_Year2" xr10:uid="{3F289812-46CA-9647-86DA-B78FBB7E6BC6}" sourceName="Fiscal Year ">
  <pivotTables>
    <pivotTable tabId="38" name="PivotTable13"/>
    <pivotTable tabId="38" name="PivotTable14"/>
    <pivotTable tabId="38" name="PivotTable17"/>
    <pivotTable tabId="38" name="PivotTable1"/>
  </pivotTables>
  <data>
    <tabular pivotCacheId="308026524">
      <items count="7">
        <i x="4"/>
        <i x="5"/>
        <i x="6"/>
        <i x="2"/>
        <i x="3"/>
        <i x="0"/>
        <i x="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ntario_Health_Region2" xr10:uid="{54026681-DE67-8544-9F4F-BBA0DCB0D659}" sourceName="Ontario Health Region">
  <pivotTables>
    <pivotTable tabId="38" name="PivotTable13"/>
    <pivotTable tabId="38" name="PivotTable14"/>
    <pivotTable tabId="38" name="PivotTable17"/>
    <pivotTable tabId="38" name="PivotTable1"/>
  </pivotTables>
  <data>
    <tabular pivotCacheId="308026524">
      <items count="7">
        <i x="2" s="1"/>
        <i x="0" s="1"/>
        <i x="5" s="1"/>
        <i x="6" s="1"/>
        <i x="4" s="1"/>
        <i x="1" s="1"/>
        <i x="3"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_bedded_services" xr10:uid="{1FDBD277-8CB7-E24B-B608-A834C79C32E6}" sourceName="For bedded services">
  <pivotTables>
    <pivotTable tabId="38" name="PivotTable1"/>
    <pivotTable tabId="38" name="PivotTable13"/>
    <pivotTable tabId="38" name="PivotTable14"/>
    <pivotTable tabId="38" name="PivotTable17"/>
  </pivotTables>
  <data>
    <tabular pivotCacheId="308026524" showMissing="0">
      <items count="2">
        <i x="0" s="1"/>
        <i x="1"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iscal_Year21" xr10:uid="{E61FD81C-CC21-7847-B7BF-3E11D9EC0E4A}" sourceName="Fiscal Year ">
  <pivotTables>
    <pivotTable tabId="41" name="PivotTable13"/>
    <pivotTable tabId="41" name="PivotTable14"/>
    <pivotTable tabId="41" name="PivotTable17"/>
    <pivotTable tabId="41" name="PivotTable1"/>
    <pivotTable tabId="25" name="PivotTable4"/>
    <pivotTable tabId="41" name="PivotTable5"/>
    <pivotTable tabId="41" name="PivotTable6"/>
    <pivotTable tabId="25" name="PivotTable9"/>
  </pivotTables>
  <data>
    <tabular pivotCacheId="308026524">
      <items count="7">
        <i x="4"/>
        <i x="5"/>
        <i x="6"/>
        <i x="2"/>
        <i x="3"/>
        <i x="0"/>
        <i x="1"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ntario_Health_Region21" xr10:uid="{C69F83ED-95CD-8E47-9696-3254F013AFBA}" sourceName="Ontario Health Region">
  <pivotTables>
    <pivotTable tabId="41" name="PivotTable13"/>
    <pivotTable tabId="41" name="PivotTable14"/>
    <pivotTable tabId="41" name="PivotTable17"/>
    <pivotTable tabId="41" name="PivotTable1"/>
    <pivotTable tabId="25" name="PivotTable4"/>
    <pivotTable tabId="41" name="PivotTable5"/>
    <pivotTable tabId="41" name="PivotTable6"/>
    <pivotTable tabId="25" name="PivotTable9"/>
  </pivotTables>
  <data>
    <tabular pivotCacheId="308026524">
      <items count="7">
        <i x="2" s="1"/>
        <i x="0" s="1"/>
        <i x="5" s="1"/>
        <i x="6" s="1"/>
        <i x="4" s="1"/>
        <i x="1" s="1"/>
        <i x="3"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_bedded_services1" xr10:uid="{1FED6B23-DF3E-FA44-A23B-7FBFD92A5125}" sourceName="For bedded services">
  <pivotTables>
    <pivotTable tabId="41" name="PivotTable1"/>
    <pivotTable tabId="41" name="PivotTable13"/>
    <pivotTable tabId="41" name="PivotTable14"/>
    <pivotTable tabId="41" name="PivotTable17"/>
    <pivotTable tabId="25" name="PivotTable4"/>
    <pivotTable tabId="41" name="PivotTable5"/>
    <pivotTable tabId="41" name="PivotTable6"/>
    <pivotTable tabId="25" name="PivotTable9"/>
  </pivotTables>
  <data>
    <tabular pivotCacheId="308026524" showMissing="0">
      <items count="2">
        <i x="0" s="1"/>
        <i x="1" s="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iscal_Year22" xr10:uid="{AD5C2BC5-D0E4-AE4A-BF50-D5E36F63D4B4}" sourceName="Fiscal Year ">
  <pivotTables>
    <pivotTable tabId="44" name="PivotTable13"/>
    <pivotTable tabId="44" name="PivotTable17"/>
    <pivotTable tabId="44" name="PivotTable3"/>
    <pivotTable tabId="44" name="PivotTable4"/>
    <pivotTable tabId="44" name="PivotTable5"/>
    <pivotTable tabId="44" name="PivotTable11"/>
    <pivotTable tabId="44" name="PivotTable8"/>
    <pivotTable tabId="44" name="PivotTable9"/>
    <pivotTable tabId="44" name="PivotTable12"/>
    <pivotTable tabId="44" name="PivotTable15"/>
    <pivotTable tabId="44" name="PivotTable16"/>
    <pivotTable tabId="44" name="PivotTable18"/>
    <pivotTable tabId="44" name="PivotTable19"/>
  </pivotTables>
  <data>
    <tabular pivotCacheId="308026524">
      <items count="7">
        <i x="4"/>
        <i x="5"/>
        <i x="6"/>
        <i x="2"/>
        <i x="3"/>
        <i x="0"/>
        <i x="1" s="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ntario_Health_Region22" xr10:uid="{CF0C42A8-81E7-2B40-A722-24AEEAE3C8AC}" sourceName="Ontario Health Region">
  <pivotTables>
    <pivotTable tabId="44" name="PivotTable13"/>
    <pivotTable tabId="44" name="PivotTable17"/>
    <pivotTable tabId="44" name="PivotTable3"/>
    <pivotTable tabId="44" name="PivotTable4"/>
    <pivotTable tabId="44" name="PivotTable5"/>
    <pivotTable tabId="44" name="PivotTable11"/>
    <pivotTable tabId="44" name="PivotTable8"/>
    <pivotTable tabId="44" name="PivotTable9"/>
    <pivotTable tabId="44" name="PivotTable12"/>
    <pivotTable tabId="44" name="PivotTable15"/>
    <pivotTable tabId="44" name="PivotTable16"/>
    <pivotTable tabId="44" name="PivotTable18"/>
    <pivotTable tabId="44" name="PivotTable19"/>
  </pivotTables>
  <data>
    <tabular pivotCacheId="308026524">
      <items count="7">
        <i x="2" s="1"/>
        <i x="0" s="1"/>
        <i x="5" s="1"/>
        <i x="6" s="1"/>
        <i x="4" s="1"/>
        <i x="1" s="1"/>
        <i x="3" s="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_bedded_services2" xr10:uid="{EBE0EC1B-606F-5F4A-85EE-DBFE536BD995}" sourceName="For bedded services">
  <pivotTables>
    <pivotTable tabId="44" name="PivotTable13"/>
    <pivotTable tabId="44" name="PivotTable17"/>
    <pivotTable tabId="44" name="PivotTable3"/>
    <pivotTable tabId="44" name="PivotTable4"/>
    <pivotTable tabId="44" name="PivotTable5"/>
    <pivotTable tabId="44" name="PivotTable11"/>
    <pivotTable tabId="44" name="PivotTable8"/>
    <pivotTable tabId="44" name="PivotTable9"/>
    <pivotTable tabId="44" name="PivotTable12"/>
    <pivotTable tabId="44" name="PivotTable15"/>
    <pivotTable tabId="44" name="PivotTable16"/>
    <pivotTable tabId="44" name="PivotTable18"/>
    <pivotTable tabId="44" name="PivotTable19"/>
  </pivotTables>
  <data>
    <tabular pivotCacheId="308026524" showMissing="0">
      <items count="2">
        <i x="0" s="1"/>
        <i x="1" s="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vice_Type" xr10:uid="{AD856D4A-7BF8-6148-9E76-0ADA1E9DB496}" sourceName="Service Type">
  <pivotTables>
    <pivotTable tabId="44" name="PivotTable18"/>
    <pivotTable tabId="44" name="PivotTable15"/>
    <pivotTable tabId="44" name="PivotTable16"/>
    <pivotTable tabId="44" name="PivotTable19"/>
  </pivotTables>
  <data>
    <tabular pivotCacheId="308026524">
      <items count="63">
        <i x="6"/>
        <i x="5"/>
        <i x="31"/>
        <i x="34"/>
        <i x="13"/>
        <i x="28"/>
        <i x="38"/>
        <i x="17"/>
        <i x="14"/>
        <i x="0"/>
        <i x="45"/>
        <i x="3" s="1"/>
        <i x="9"/>
        <i x="8"/>
        <i x="16"/>
        <i x="7"/>
        <i x="24"/>
        <i x="33"/>
        <i x="4"/>
        <i x="19"/>
        <i x="11"/>
        <i x="22"/>
        <i x="37"/>
        <i x="18"/>
        <i x="2"/>
        <i x="25"/>
        <i x="12"/>
        <i x="43"/>
        <i x="21"/>
        <i x="20"/>
        <i x="10"/>
        <i x="27"/>
        <i x="35"/>
        <i x="15"/>
        <i x="1"/>
        <i x="41"/>
        <i x="39"/>
        <i x="42"/>
        <i x="44" nd="1"/>
        <i x="60" nd="1"/>
        <i x="49" nd="1"/>
        <i x="50" nd="1"/>
        <i x="51" nd="1"/>
        <i x="23" nd="1"/>
        <i x="47" nd="1"/>
        <i x="52" nd="1"/>
        <i x="46" nd="1"/>
        <i x="26" nd="1"/>
        <i x="53" nd="1"/>
        <i x="59" nd="1"/>
        <i x="54" nd="1"/>
        <i x="61" nd="1"/>
        <i x="40" nd="1"/>
        <i x="62" nd="1"/>
        <i x="36" nd="1"/>
        <i x="55" nd="1"/>
        <i x="30" nd="1"/>
        <i x="48" nd="1"/>
        <i x="58" nd="1"/>
        <i x="56" nd="1"/>
        <i x="57" nd="1"/>
        <i x="32" nd="1"/>
        <i x="29" nd="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iscal6" xr10:uid="{D21782C2-2521-9B43-B282-6306459FE224}" sourceName="Fiscal">
  <extLst>
    <x:ext xmlns:x15="http://schemas.microsoft.com/office/spreadsheetml/2010/11/main" uri="{2F2917AC-EB37-4324-AD4E-5DD8C200BD13}">
      <x15:tableSlicerCache tableId="11" column="3"/>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GS_Type_Name7" xr10:uid="{87B18AB4-DF3A-4043-9A26-CDC7BBF542D1}" sourceName="SGS Type Name">
  <extLst>
    <x:ext xmlns:x15="http://schemas.microsoft.com/office/spreadsheetml/2010/11/main" uri="{2F2917AC-EB37-4324-AD4E-5DD8C200BD13}">
      <x15:tableSlicerCache tableId="1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scal Year  4" xr10:uid="{6AB3C5C0-B61A-4A4F-8F97-B099358C6D95}" cache="Slicer_Fiscal_Year1" caption="Fiscal Year " columnCount="7" rowHeight="251883"/>
  <slicer name="Ontario Health Region 4" xr10:uid="{D9BA5D39-2AF9-E44A-8077-75D79DB36E79}" cache="Slicer_Ontario_Health_Region1" caption="Ontario Health Region" columnCount="7" rowHeight="64008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scal Year  6" xr10:uid="{B8C406FC-C791-C549-8695-5941C95F3CE9}" cache="Slicer_Fiscal_Year21" caption="Fiscal Year " columnCount="7" rowHeight="251883"/>
  <slicer name="Ontario Health Region 6" xr10:uid="{F8BAB71F-9522-DC4E-857A-9EC066402CEE}" cache="Slicer_Ontario_Health_Region21" caption="Ontario Health Region" columnCount="7" rowHeight="251883"/>
  <slicer name="Bed Status" xr10:uid="{40E30806-5DF4-3745-B427-16618494B8E9}" cache="Slicer_For_bedded_services1" caption="Bed Status" columnCount="2" rowHeight="251882"/>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scal_Map" xr10:uid="{215E420E-6AF5-064C-A6F3-A7E1F531A998}" cache="Slicer_Fiscal6" caption="Fiscal Year (Map Slicer)" columnCount="7" rowHeight="251883"/>
  <slicer name="SGS Type Name 9" xr10:uid="{71FBB812-1337-254F-918A-7981410679BE}" cache="Slicer_SGS_Type_Name7" caption="Service Type (Map Slicer)" rowHeight="251883"/>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scal Year  5" xr10:uid="{106C54D1-A170-844B-8C76-DCDADE9B4A29}" cache="Slicer_Fiscal_Year2" caption="Fiscal Year " columnCount="7" rowHeight="251883"/>
  <slicer name="Ontario Health Region 5" xr10:uid="{B5C7B059-0603-624C-B36E-E8B3421E8C3F}" cache="Slicer_Ontario_Health_Region2" caption="Ontario Health Region" columnCount="7" rowHeight="251883"/>
  <slicer name="Ambulatory_Bedded services" xr10:uid="{E89B60C7-609F-B945-8B48-CE34E4DBC7FC}" cache="Slicer_For_bedded_services" caption="Bed Status" columnCount="2" rowHeight="251882"/>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scal Year  7" xr10:uid="{0040C8EC-BCF7-DB48-9051-DEE0F4C6433C}" cache="Slicer_Fiscal_Year22" caption="Fiscal Year " columnCount="7" rowHeight="251883"/>
  <slicer name="Ontario Health Region 7" xr10:uid="{3CCB5B20-0E2C-BC47-8C88-CE91425DBBD2}" cache="Slicer_Ontario_Health_Region22" caption="Ontario Health Region" columnCount="7" rowHeight="251883"/>
  <slicer name="Ambulatory_Bedded services 2" xr10:uid="{111A89D9-D555-A844-B009-D89A8E74FB61}" cache="Slicer_For_bedded_services2" caption="Bed Status" columnCount="2" rowHeight="251882"/>
  <slicer name="Service Type" xr10:uid="{3BD6FE54-C5B3-D542-BA5F-E17C68D072A8}" cache="Slicer_Service_Type" caption="Service Type" startItem="10" columnCount="2" rowHeight="251883"/>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scal 5" xr10:uid="{867706C0-F0B4-7745-AE06-7F30F78349F1}" cache="Slicer_Fiscal6" caption="Fiscal" style="SlicerStyleLight1" rowHeight="251883"/>
  <slicer name="SGS Type Name 8" xr10:uid="{983316FC-226D-C04A-9D13-DA197F48FC1A}" cache="Slicer_SGS_Type_Name7" caption="SGS Type Name" style="SlicerStyleLight1"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A2854DE-2E3E-2B42-83E5-90C93B29634E}" name="Table18" displayName="Table18" ref="B5:B13" totalsRowShown="0" headerRowDxfId="1150" dataDxfId="1149">
  <tableColumns count="1">
    <tableColumn id="2" xr3:uid="{B1477DA0-1A5B-6C4E-BE95-D84EC7CDE3F6}" name="Title" dataDxfId="114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20C7C1-FC24-B441-A6CF-3C44FDB25AC2}" name="QualityDataTable" displayName="QualityDataTable" ref="A1:U2252" totalsRowShown="0" headerRowDxfId="637" dataDxfId="636">
  <autoFilter ref="A1:U2252" xr:uid="{71A238B3-8235-2746-997C-0B431B47308A}"/>
  <tableColumns count="21">
    <tableColumn id="1" xr3:uid="{95806CC1-4BBE-B040-911B-725E8763720C}" name="Fiscal Year" dataDxfId="635"/>
    <tableColumn id="2" xr3:uid="{6F3E61A7-A0C7-FC40-8A56-9760184CB252}" name="Facility Name" dataDxfId="634"/>
    <tableColumn id="3" xr3:uid="{931E9E35-31CC-144F-A33D-1E82B1796928}" name="Region" dataDxfId="633"/>
    <tableColumn id="4" xr3:uid="{CA857203-395A-CD42-BE4E-1421B4ECA030}" name="Service Type" dataDxfId="632"/>
    <tableColumn id="5" xr3:uid="{D0C60889-E24D-4F48-8173-56AB84BD7C3A}" name="Patients Served" dataDxfId="631"/>
    <tableColumn id="6" xr3:uid="{6C2C986B-18AF-674C-9C69-EE89461E37E5}" name="In-Person Visits" dataDxfId="630"/>
    <tableColumn id="7" xr3:uid="{25E5A6D4-BF9A-DB4B-B6A4-9C9B9291003F}" name="Telephone Visits" dataDxfId="629"/>
    <tableColumn id="8" xr3:uid="{1843C6AE-7F8E-F644-97FB-3B7C2DA8A9BC}" name="Video Visits" dataDxfId="628"/>
    <tableColumn id="9" xr3:uid="{A1580F67-949C-BF42-893B-05038314E974}" name="OCEAN Listed" dataDxfId="627"/>
    <tableColumn id="10" xr3:uid="{BA95EF11-8B80-8246-9BE3-3C0FC6E4EA80}" name="Patient Exp Data" dataDxfId="626"/>
    <tableColumn id="11" xr3:uid="{3E14F771-392B-B743-B633-3425CA65C6A9}" name="Caregiver Exp Data" dataDxfId="625"/>
    <tableColumn id="12" xr3:uid="{8DFFA7D9-97AB-2846-8499-1F82F35D4FD4}" name="Languages" dataDxfId="624"/>
    <tableColumn id="13" xr3:uid="{3EABB476-FA69-8F4D-B670-BC3C94D7636F}" name="Tracks Frailty" dataDxfId="623"/>
    <tableColumn id="14" xr3:uid="{02B84C10-28FE-D147-BF0B-D3695969338C}" name="Frailty Tool" dataDxfId="622"/>
    <tableColumn id="15" xr3:uid="{E067ABBA-E706-C547-9FC0-5EC2EC44B40C}" name="Tracks Dementia" dataDxfId="621"/>
    <tableColumn id="16" xr3:uid="{E84CA173-5D57-1345-AC00-02CDA43643CD}" name="Dementia Tool" dataDxfId="620"/>
    <tableColumn id="17" xr3:uid="{82575212-24FA-634D-9994-AE2482D702EB}" name="Tracks Depression" dataDxfId="619"/>
    <tableColumn id="18" xr3:uid="{7B2BE9AE-6E47-E043-9B27-154F920F5041}" name="Depression Tool" dataDxfId="618"/>
    <tableColumn id="19" xr3:uid="{68487A70-BFFA-8346-A2C1-19667572DA53}" name="Tracks Anxiety" dataDxfId="617"/>
    <tableColumn id="20" xr3:uid="{7CA8136D-332A-F24A-8666-D983AD072BCE}" name="Anxiety Tool" dataDxfId="616"/>
    <tableColumn id="21" xr3:uid="{495A15F9-6A56-454F-9CBC-D3CBADF4AF9E}" name="Quality Score" dataDxfId="615">
      <calculatedColumnFormula>COUNTIF(I2:K2,"Yes")+COUNTIF(M2,"Yes")+COUNTIF(O2,"Yes")+COUNTIF(Q2,"Yes")+COUNTIF(S2,"Yes")</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A94A176-504F-644C-80D4-42690442590F}" name="Table11" displayName="Table11" ref="A1:C2252" totalsRowShown="0">
  <autoFilter ref="A1:C2252" xr:uid="{1A94A176-504F-644C-80D4-42690442590F}">
    <filterColumn colId="2">
      <filters>
        <filter val="2025-26"/>
      </filters>
    </filterColumn>
  </autoFilter>
  <sortState xmlns:xlrd2="http://schemas.microsoft.com/office/spreadsheetml/2017/richdata2" ref="A2:C2252">
    <sortCondition ref="B11:B2252"/>
  </sortState>
  <tableColumns count="3">
    <tableColumn id="1" xr3:uid="{7A2C6866-BC41-C840-B727-97F2233BE63B}" name="PrimaryPostalCode"/>
    <tableColumn id="2" xr3:uid="{151A8BD3-3A34-C34D-A767-7A3E72492C68}" name="SGS Type Name"/>
    <tableColumn id="3" xr3:uid="{5A8E1E28-30BE-7344-936C-215AD9F7E73F}" name="Fiscal"/>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8F74A8-59CA-B842-8CBA-E44B2B6C00F0}" name="Table2026_09_25" displayName="Table2026_09_25" ref="A1:DG2259" totalsRowShown="0" headerRowDxfId="614" dataDxfId="613">
  <autoFilter ref="A1:DG2259" xr:uid="{00000000-0009-0000-0100-000001000000}">
    <filterColumn colId="7">
      <filters>
        <filter val="Baycrest"/>
      </filters>
    </filterColumn>
  </autoFilter>
  <tableColumns count="111">
    <tableColumn id="1" xr3:uid="{3389F2FF-2062-044E-9258-4F910EBAD266}" name="ID" dataDxfId="612"/>
    <tableColumn id="2" xr3:uid="{37AC6D99-97D6-774C-9C02-9C9489304089}" name="Start time" dataDxfId="611"/>
    <tableColumn id="3" xr3:uid="{CF2E4046-D63F-E245-A602-4D014674653E}" name="Completion time" dataDxfId="610"/>
    <tableColumn id="4" xr3:uid="{A323D979-A353-4046-A630-BFA2EF743758}" name="Email" dataDxfId="609"/>
    <tableColumn id="5" xr3:uid="{BD31052D-C518-5340-8C24-87ECE3377AFA}" name="Name" dataDxfId="608"/>
    <tableColumn id="6" xr3:uid="{02A2F15E-4858-8C46-8C6F-204052A69CD4}" name="Last modified time" dataDxfId="607"/>
    <tableColumn id="7" xr3:uid="{E122B6D9-3773-2144-9E28-06C8BA15536E}" name="Fiscal Year " dataDxfId="606"/>
    <tableColumn id="8" xr3:uid="{5405E6FD-6151-7A40-A092-F5E1FFCCF3E9}" name="Facility Name " dataDxfId="605"/>
    <tableColumn id="9" xr3:uid="{CFD7D434-4623-8D44-85F5-F0AC2C022FC5}" name="Functional Centre alignment" dataDxfId="604"/>
    <tableColumn id="10" xr3:uid="{0308880D-1769-CC43-8AB1-F90605254099}" name="Is your program or service listed in the OCEAN Healthmap to enable e-referral?" dataDxfId="603"/>
    <tableColumn id="11" xr3:uid="{FD3EC0A6-A69B-9447-B8C6-CAA4ED40708A}" name="If you answered &quot;yes&quot; to question 4 - please provide your program name as it appears on OCEAN Healthmap listings." dataDxfId="602"/>
    <tableColumn id="12" xr3:uid="{EDBFB2FA-25B3-394D-878F-DDAF7CF7B8E3}" name="Name of Service" dataDxfId="601"/>
    <tableColumn id="13" xr3:uid="{2D148B0B-32EE-484B-9E21-E2F0CE30DA45}" name="Contact email (e.g. program lead)" dataDxfId="600"/>
    <tableColumn id="14" xr3:uid="{F81BCE33-81B1-424D-BD39-0C63006EE480}" name="Is this program part of a Coordinated Access/Central Intake Service?" dataDxfId="599"/>
    <tableColumn id="15" xr3:uid="{8987BC6A-3A6D-7043-85E9-3C16662445C3}" name="If you answered &quot;This program is not a Coordinated Access/Central Intake program but is connected to one&quot; in question 8 above, please name your connected Coordinated Access/Central Intake service" dataDxfId="598"/>
    <tableColumn id="98" xr3:uid="{296C35AF-FED2-104D-9946-B05AB3958698}" name="Service Type" dataDxfId="597"/>
    <tableColumn id="99" xr3:uid="{B9A9E5BA-8178-D643-AD17-1299918209B7}" name="Sector" dataDxfId="596"/>
    <tableColumn id="16" xr3:uid="{402C3808-3209-4748-9900-02A5BA519F98}" name="Service Type - Primary Care " dataDxfId="595"/>
    <tableColumn id="17" xr3:uid="{B1DC8F2B-3441-3943-8029-09651B0B3953}" name="Service Type - Community Geriatrics and Seniors' Mental Health" dataDxfId="594"/>
    <tableColumn id="18" xr3:uid="{2651E50B-6D70-2F4F-8B85-EDDC46B1FA43}" name="Service Type - Long-Term Care" dataDxfId="593"/>
    <tableColumn id="19" xr3:uid="{C965DD1C-0280-7346-B4A6-F3FB1C019D84}" name="Service Type - Urgent/Emergent Care" dataDxfId="592"/>
    <tableColumn id="20" xr3:uid="{23463591-1B08-2D49-92D1-32FAC30BBA2E}" name="Service Type - Acute Care" dataDxfId="591"/>
    <tableColumn id="21" xr3:uid="{D37DD773-B16D-584A-AFAE-AE6D3E3F7099}" name="Service Type - Rehabilitation and Post-Acute Care" dataDxfId="590"/>
    <tableColumn id="22" xr3:uid="{A36B9399-5391-6A45-9373-6BEFB9640E23}" name="Number of unique patients served in reporting year" dataDxfId="589"/>
    <tableColumn id="23" xr3:uid="{AEE5DF87-F40F-794D-8CB1-5091FC5E2C75}" name="Number of in-person visits provided in reporting year." dataDxfId="588"/>
    <tableColumn id="24" xr3:uid="{149A3EBF-938C-7C4E-8036-564538BD87A5}" name="Number of telephone visits provided in reporting year." dataDxfId="587"/>
    <tableColumn id="25" xr3:uid="{2BEAFA85-6208-4441-8BFD-44AC3AD44B23}" name="Number of video/virtual visits provided in reporting year." dataDxfId="586"/>
    <tableColumn id="103" xr3:uid="{C46A2274-8004-6C47-B84E-39052DC8E775}" name="Total Visits" dataDxfId="585">
      <calculatedColumnFormula>SUM(Table2026_09_25[[#This Row],[Number of in-person visits provided in reporting year.]:[Number of video/virtual visits provided in reporting year.]])</calculatedColumnFormula>
    </tableColumn>
    <tableColumn id="26" xr3:uid="{2B014E3E-D56B-564A-AAD2-8B83569A9341}" name="For bedded services" dataDxfId="584"/>
    <tableColumn id="27" xr3:uid="{29E6059A-DF7D-024E-8B74-86147FEC48F9}" name="Number of beds in service in reporting year" dataDxfId="583"/>
    <tableColumn id="28" xr3:uid="{0A0AAF98-2EDA-F245-940B-43108328FA0B}" name="Annual occupancy rate of bedded service in reporting year " dataDxfId="582"/>
    <tableColumn id="29" xr3:uid="{6597D632-69F0-7A43-94EC-8538B4424753}" name="Hours of service (check all that apply)" dataDxfId="581"/>
    <tableColumn id="30" xr3:uid="{1C7BB217-BAE8-4045-9FA2-43A4B0EB9C3C}" name="Average wait time from referral to first appointment (in days)" dataDxfId="580"/>
    <tableColumn id="31" xr3:uid="{CB2C6D3A-5054-D843-91B5-6953B2716248}" name="Please describe your approach to measuring wait time, if different from the method for estimating shown above." dataDxfId="579"/>
    <tableColumn id="32" xr3:uid="{2E545F93-49DC-0741-87A1-C1C8D6B4D5D0}" name="Address" dataDxfId="578"/>
    <tableColumn id="33" xr3:uid="{4EB70F72-9474-C24E-85DC-A02B8EE78A6E}" name="City" dataDxfId="577"/>
    <tableColumn id="105" xr3:uid="{CE1BB22B-B291-8443-915D-AC553D17772F}" name="Province" dataCellStyle="Normal 2"/>
    <tableColumn id="34" xr3:uid="{DF27B766-7C21-094F-B164-58C3222A1CE5}" name="Postal Code" dataDxfId="576"/>
    <tableColumn id="35" xr3:uid="{F79A7A6B-5BAB-3E47-90F8-E9A88AF89640}" name="Additional Office Location - Street Address" dataDxfId="575"/>
    <tableColumn id="36" xr3:uid="{4B90F33B-BC2E-904E-A601-F60B38F3EFC8}" name="Additional Office Location - City/Town" dataDxfId="574"/>
    <tableColumn id="37" xr3:uid="{6CC2F723-B818-A347-927E-6EDD09625776}" name="Additional Office Location - Postal Code" dataDxfId="573"/>
    <tableColumn id="38" xr3:uid="{496B9CD9-7719-7B44-B4C0-E6D78A00AFCC}" name="Optional: Please list any additional operating locations (Address, City/Town, Postal Code)" dataDxfId="572"/>
    <tableColumn id="39" xr3:uid="{84788D0E-F71E-BA41-97B9-546315080CCF}" name="Ontario Health Region" dataDxfId="571"/>
    <tableColumn id="40" xr3:uid="{3D7DFF97-D1FB-E649-8863-A2F344DE6B17}" name="If known, please indicate which Ontario Health Teams (OHTs) your program serves in Central Region (check any that apply)" dataDxfId="570"/>
    <tableColumn id="41" xr3:uid="{309D5AD2-9A0E-6A4D-B6DE-5F463545E90E}" name="If known, please indicate which Ontario Health Teams (OHTs) your program serves in East Region (check any that apply)" dataDxfId="569"/>
    <tableColumn id="42" xr3:uid="{51965A09-C10F-6A4C-8CCA-A0A4DCC2BEBF}" name="If known, please indicate which Ontario Health Teams (OHTs) your program serves in North East Region (check any that apply)." dataDxfId="568"/>
    <tableColumn id="43" xr3:uid="{510C7A02-3434-2449-B989-621406436EA5}" name="If known, please indicate which Ontario Health Teams (OHTs) your program serves in North West Region (check any that apply)" dataDxfId="567"/>
    <tableColumn id="44" xr3:uid="{610DF174-1599-F84C-AC7B-799468050604}" name="If known, please indicate which Ontario Health Teams (OHTs) your program serves in Toronto Region (check any that apply)" dataDxfId="566"/>
    <tableColumn id="45" xr3:uid="{B2DC518E-8A49-B140-934E-E67C4D8C1197}" name="If known, please indicate which Ontario Health Teams (OHTs) your program serves in West Region (check any that apply)" dataDxfId="565"/>
    <tableColumn id="46" xr3:uid="{02F62047-5AEA-7A4D-B7C6-1219106D4C62}" name="Please indicate your program's FTE definition" dataDxfId="564"/>
    <tableColumn id="47" xr3:uid="{ED936CC8-714C-854A-B50D-86002D10F801}" name="Administration (management) FTEs" dataDxfId="563"/>
    <tableColumn id="48" xr3:uid="{FBA42F80-6E33-1942-B2DD-661A3DC6D6E0}" name="Administration (non-management) FTEs" dataDxfId="562"/>
    <tableColumn id="49" xr3:uid="{AAE02F95-C655-7F4D-AD4A-2D2A2087610B}" name="Care of the Elderly (a primary care physician with extra training) Physician FTEs" dataDxfId="561"/>
    <tableColumn id="50" xr3:uid="{05E39EA2-22FB-6646-8A2F-27F1FAEDD58A}" name="Dietitian FTEs" dataDxfId="560"/>
    <tableColumn id="51" xr3:uid="{50D42B31-3489-B044-A1CF-7595E9CDB2B6}" name="Geriatrician FTEs" dataDxfId="559"/>
    <tableColumn id="52" xr3:uid="{17C91D5D-5673-D040-B828-998BD486C0AD}" name="Geriatric Psychiatrist FTEs" dataDxfId="558"/>
    <tableColumn id="53" xr3:uid="{D32FAAF2-FF54-0243-8AE0-D992C6EF51CC}" name="Mental Health and Addictions Worker (unregulated) FTEs" dataDxfId="557"/>
    <tableColumn id="54" xr3:uid="{82CEE88A-EC83-194B-9F1D-05B27C4F2972}" name="Nurse Practitioner FTEs" dataDxfId="556"/>
    <tableColumn id="55" xr3:uid="{EFE083C6-5D03-E44A-8EA7-6CF2FD2B3634}" name="Occupational Therapist FTEs" dataDxfId="555"/>
    <tableColumn id="56" xr3:uid="{7B7F0ADA-D6DC-6647-86E2-D866923A6226}" name="Occupational Therapy Assistant FTEs" dataDxfId="554"/>
    <tableColumn id="57" xr3:uid="{005D95C3-C18E-AC42-9446-9BA12DC9A47F}" name="Paramedic/Community Paramedic FTEs" dataDxfId="553"/>
    <tableColumn id="58" xr3:uid="{69016D1E-9945-7B4A-B274-38E9809D8D82}" name="Personal Support Worker/Unregulated Care Provider FTEs" dataDxfId="552"/>
    <tableColumn id="59" xr3:uid="{D6E3D219-EF93-FE43-889B-3E2A34F459D2}" name="Pharmacist FTEs" dataDxfId="551"/>
    <tableColumn id="60" xr3:uid="{5B2BE4A2-5A1F-C44E-A183-3D92EC07A478}" name="Physiotherapist FTEs" dataDxfId="550"/>
    <tableColumn id="61" xr3:uid="{99E0F42C-2559-6F43-BF97-802DB5C377FD}" name="Physiotherapy Assistant FTEs" dataDxfId="549"/>
    <tableColumn id="62" xr3:uid="{FFF2F1CF-BBB6-B044-B70D-611392475891}" name="Primary Care Physician FTEs" dataDxfId="548"/>
    <tableColumn id="63" xr3:uid="{FF76CF8F-A85E-B149-900A-DE0B1F188284}" name="Psychologist FTEs" dataDxfId="547"/>
    <tableColumn id="64" xr3:uid="{1B17EB91-1093-8445-A5ED-FEE2D7E0DA43}" name="Registered Nurse FTEs" dataDxfId="546"/>
    <tableColumn id="65" xr3:uid="{123284CD-347E-ED4B-9476-21399FF1D800}" name="Registered Practical Nurse FTEs" dataDxfId="545"/>
    <tableColumn id="66" xr3:uid="{93F597BC-349D-2B4F-98FF-30CEAE05BB8D}" name="Social Worker FTEs" dataDxfId="544"/>
    <tableColumn id="67" xr3:uid="{44CE8A95-0145-5043-ABD8-F698E84CF5C8}" name="Social Service Worker FTEs" dataDxfId="543"/>
    <tableColumn id="68" xr3:uid="{56474AF1-FC38-EE41-B3FD-350192CC8C13}" name="Speech Language Pathologist FTEs" dataDxfId="542"/>
    <tableColumn id="69" xr3:uid="{DA6B0A0F-8125-1743-9FDB-31047DFBA58F}" name="Therapeutic Recreationist/Recreation Therapist FTEs" dataDxfId="541"/>
    <tableColumn id="96" xr3:uid="{F22E7608-CFFF-5341-8489-E5700C8B8158}" name="Neuropsychologist" dataDxfId="540"/>
    <tableColumn id="97" xr3:uid="{5F359020-1EDD-134F-B4B5-076B38C543ED}" name="Cognitive Neurologist" dataDxfId="539"/>
    <tableColumn id="95" xr3:uid="{507DBE78-4B9E-4D49-AAE3-84E8FE99BBD3}" name="Other" dataDxfId="538"/>
    <tableColumn id="70" xr3:uid="{51D9950E-0527-FC41-B514-23EFF4EC21A0}" name="Other comments" dataDxfId="537"/>
    <tableColumn id="104" xr3:uid="{BEB87F91-1835-0C4C-815A-324D51A32F26}" name="Total FTEs" dataCellStyle="Normal 2">
      <calculatedColumnFormula>SUM(AY2:BW2)</calculatedColumnFormula>
    </tableColumn>
    <tableColumn id="94" xr3:uid="{60004B33-9552-D84E-838F-82E61EE4CF7C}" name="Total FTEs (Excluding Physician and Admin)" dataDxfId="536">
      <calculatedColumnFormula>(SUM(BB2))+(SUM(BE2:BM2))+(SUM(BO2:BV2))+BX2</calculatedColumnFormula>
    </tableColumn>
    <tableColumn id="71" xr3:uid="{A6436670-505A-D041-9B66-DF5C01D9AC88}" name="Total vacancies (FTEs) at the end of the fiscal year." dataDxfId="535"/>
    <tableColumn id="72" xr3:uid="{D558B516-B3F5-C449-98C8-B6DF666B921E}" name="What percentage of patients seen in your service are over age 65?" dataDxfId="534"/>
    <tableColumn id="73" xr3:uid="{63439AC8-9439-974D-A2E4-DD767DEA21D6}" name="Referral sources (check all that apply)" dataDxfId="533"/>
    <tableColumn id="74" xr3:uid="{731B9A47-6920-8141-960B-9FB1CABAD3F0}" name="Does your program collect older adult experience data?" dataDxfId="532"/>
    <tableColumn id="75" xr3:uid="{023FBD91-EAFD-7042-83FC-C4B01D2A1953}" name="What tool does your program use to collect older adult experience data? (please describe and provide a URL if available)." dataDxfId="531"/>
    <tableColumn id="76" xr3:uid="{AA65A8E7-EB7B-534A-AFB2-22588A0C36AA}" name="Does your program collect caregiver experience data?" dataDxfId="530"/>
    <tableColumn id="77" xr3:uid="{3DB7C0A7-75EC-1F49-A029-BF7CFF312263}" name="What tool does your program use to collect caregiver experience data? (please describe and provide a URL if available)." dataDxfId="529"/>
    <tableColumn id="78" xr3:uid="{DF572A90-3ABA-A941-85B1-31103B7F3933}" name="Please describe any culturally specific types of services your program provides." dataDxfId="528"/>
    <tableColumn id="107" xr3:uid="{DB6D3E03-9D37-2E47-B62E-B570CCB91470}" name="Lanuages" dataCellStyle="Normal 2"/>
    <tableColumn id="79" xr3:uid="{44A84CD0-1769-C844-86EF-D04BDC6A3507}" name="What languages do you deliver services in? Comments" dataDxfId="527"/>
    <tableColumn id="108" xr3:uid="{7375CC19-538A-0242-A069-3983932AC40F}" name="Track Frailty Status" dataCellStyle="Normal 2"/>
    <tableColumn id="80" xr3:uid="{7E06DFE9-AB93-9A4C-B3CA-86C1291C5973}" name="Does your program track frailty status? (comments)" dataDxfId="526"/>
    <tableColumn id="81" xr3:uid="{43FBC0AB-BBA7-964B-B2EB-1ABE81CF37E8}" name="If your program tracks frailty status, what tool do you use?" dataDxfId="525"/>
    <tableColumn id="109" xr3:uid="{8B74E15A-21C9-534A-8E69-9164C2CCDFDC}" name="Dementia Stage" dataCellStyle="Normal 2"/>
    <tableColumn id="82" xr3:uid="{1E6A7948-889D-FB44-840E-A91C2E5D3B49}" name="Does your program track dementia stage? (comments)" dataDxfId="524"/>
    <tableColumn id="83" xr3:uid="{E4122D16-C4D8-0449-B898-5843414F4EC3}" name="If your program tracks dementia stage, what tool do you use?" dataDxfId="523"/>
    <tableColumn id="110" xr3:uid="{5AC181DB-C0B8-6749-94F6-6691FB0ED519}" name="Depression Score" dataCellStyle="Normal 2"/>
    <tableColumn id="84" xr3:uid="{5449050B-D5CF-9443-868D-4AED8ABAD542}" name="Does your program track depression scores? (comments)" dataDxfId="522"/>
    <tableColumn id="85" xr3:uid="{78292D91-4D71-D949-9CA8-C432AD33ED57}" name="If your program tracks depression scores, what tool do you use?" dataDxfId="521"/>
    <tableColumn id="111" xr3:uid="{86150FF8-D373-D74A-AB92-44BA4248DB90}" name="Anxiety Scores" dataCellStyle="Normal 2"/>
    <tableColumn id="86" xr3:uid="{07091B86-0F71-974F-94FA-137A4FC53DE2}" name="Does your program track anxiety scores? (comments)" dataDxfId="520"/>
    <tableColumn id="87" xr3:uid="{6BF313E8-7B55-B544-A5CF-C667CC790BC7}" name="If your program tracks anxiety scores, what tool do you use?" dataDxfId="519"/>
    <tableColumn id="106" xr3:uid="{1071BA17-689C-8A41-8AD2-A79465606048}" name="Does your program collect provider experience data?" dataCellStyle="Normal 2"/>
    <tableColumn id="88" xr3:uid="{FA5B27B7-F796-0942-AEB0-E068A8F19809}" name="Does your program collect provider experience data? Comments" dataDxfId="518"/>
    <tableColumn id="89" xr3:uid="{040BF6A2-6309-8E4E-8153-48B612CDF67A}" name="If your program collects provide experience data, what method or tool do you use?" dataDxfId="517"/>
    <tableColumn id="90" xr3:uid="{1148C96C-BA8D-E24F-A7F4-114510F6AB06}" name="Comments" dataDxfId="516"/>
    <tableColumn id="91" xr3:uid="{09DB6968-2DEE-9643-A0B0-0AF3535D936D}" name="Upload a success story and/or additional program information (optional)" dataDxfId="515"/>
    <tableColumn id="92" xr3:uid="{19D480A6-1811-8947-A63B-D2509E456781}" name="Consent" dataDxfId="514"/>
    <tableColumn id="93" xr3:uid="{0B775CE6-2544-9745-8227-8E184AA754D9}" name="Contact email (of person completing the form)" dataDxfId="513"/>
    <tableColumn id="100" xr3:uid="{02BD33DA-65AB-EA41-92E8-EA0E8ADE4FDA}" name="URL" dataDxfId="512"/>
    <tableColumn id="101" xr3:uid="{1C6679CF-8BE3-6144-BD2A-705D75573C3B}" name="Dashboard Visible" dataDxfId="511">
      <calculatedColumnFormula>SUBTOTAL(103,G2)</calculatedColumnFormula>
    </tableColumn>
    <tableColumn id="102" xr3:uid="{C075EA46-726F-574F-BF69-CDF8FE0B7BBF}" name="HR Dashboard Include" dataDxfId="51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PGLO">
      <a:dk1>
        <a:srgbClr val="000000"/>
      </a:dk1>
      <a:lt1>
        <a:srgbClr val="FFFFFF"/>
      </a:lt1>
      <a:dk2>
        <a:srgbClr val="0E2841"/>
      </a:dk2>
      <a:lt2>
        <a:srgbClr val="E8E8E8"/>
      </a:lt2>
      <a:accent1>
        <a:srgbClr val="0089A2"/>
      </a:accent1>
      <a:accent2>
        <a:srgbClr val="DBB13B"/>
      </a:accent2>
      <a:accent3>
        <a:srgbClr val="184F7C"/>
      </a:accent3>
      <a:accent4>
        <a:srgbClr val="46B5D3"/>
      </a:accent4>
      <a:accent5>
        <a:srgbClr val="056E8E"/>
      </a:accent5>
      <a:accent6>
        <a:srgbClr val="E1C881"/>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0" dT="2026-09-30T16:28:24.22" personId="{08449A65-68AA-6047-A3EB-0D797A2D5FFF}" id="{8C125EDB-C0C9-B844-BDD6-D20A7DC56FB8}">
    <text xml:space="preserve">Commentary: Volume of patients served/visits cannot be compared across programs.
Volumes are impacted by patient complexity, geography, bed status and other factors. For example: an older person with many unmanaged conditions and no social supports may required several hours of direct clinical time to resolve. This may mean that GEM team member or a Geriatric or Seniors' Mental Health Outreach Team can only see 2-4 patients per day (or less). This impact of those visits is still significant if it supports the older adult to remain in place. Additionally, teams working in rural, remote or regions of high material deprivation may require additional time to assess and intervene in the care of an older adult.  </text>
  </threadedComment>
</ThreadedComments>
</file>

<file path=xl/threadedComments/threadedComment2.xml><?xml version="1.0" encoding="utf-8"?>
<ThreadedComments xmlns="http://schemas.microsoft.com/office/spreadsheetml/2018/threadedcomments" xmlns:x="http://schemas.openxmlformats.org/spreadsheetml/2006/main">
  <threadedComment ref="I19" dT="2026-09-30T16:27:15.04" personId="{08449A65-68AA-6047-A3EB-0D797A2D5FFF}" id="{182D882A-4194-1D47-8F53-8EA766C9726B}">
    <text xml:space="preserve">Commentary: Volume of patients served/visits cannot be compared across programs.
Volumes are impacted by patient complexity, geography, bed status and other factors. For example: an older person with many unmanaged conditions and no social supports may required several hours of direct clinical time to resolve. This may mean that GEM team member or a Geriatric or Seniors' Mental Health Outreach Team can only see 2-4 patients per day (or less). This impact of those visits is still significant if it supports the older adult to remain in place. Additionally, teams working in rural, remote or regions of high material deprivation may require additional time to assess and intervene in the care of an older adult.  </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A00C25E-641B-FA43-B71E-FA5333F10CFB}">
  <we:reference id="f4832f54-fb7e-4dc7-a40c-785b1c4a7815" version="2026.2.0.0" store="EXCatalog" storeType="EXCatalog"/>
  <we:alternateReferences>
    <we:reference id="WA200004179" version="2026.2.0.0" store="en-US" storeType="OMEX"/>
  </we:alternateReferences>
  <we:properties>
    <we:property name="arcgis-connection" value="&quot;{\&quot;portalUrl\&quot;:\&quot;https://www.arcgis.com\&quot;}&quot;"/>
    <we:property name="app-config" value="&quot;{\&quot;map\&quot;:{\&quot;webmap\&quot;:{\&quot;is3d\&quot;:false,\&quot;itemData\&quot;:{\&quot;operationalLayers\&quot;:[],\&quot;tables\&quot;:[],\&quot;baseMap\&quot;:{\&quot;baseMapLayers\&quot;:[{\&quot;id\&quot;:\&quot;World_Hillshade_3805\&quot;,\&quot;opacity\&quot;:1,\&quot;title\&quot;:\&quot;World Hillshade\&quot;,\&quot;url\&quot;:\&quot;https://services.arcgisonline.com/arcgis/rest/services/Elevation/World_Hillshade/MapServer\&quot;,\&quot;visibility\&quot;:true,\&quot;layerType\&quot;:\&quot;ArcGISTiledMapServiceLayer\&quot;},{\&quot;id\&quot;:\&quot;VectorTile_2333\&quot;,\&quot;opacity\&quot;:1,\&quot;title\&quot;:\&quot;World Topographic Map\&quot;,\&quot;visibility\&quot;:true,\&quot;layerType\&quot;:\&quot;VectorTileLayer\&quot;,\&quot;styleUrl\&quot;:\&quot;https://cdn.arcgis.com/sharing/rest/content/items/7dc6cea0b1764a1f9af2e679f642f0f5/resources/styles/root.json\&quot;}],\&quot;title\&quot;:\&quot;Topographic\&quot;},\&quot;version\&quot;:\&quot;2.26\&quot;,\&quot;authoringApp\&quot;:\&quot;ArcGIS for Excel\&quot;,\&quot;authoringAppVersion\&quot;:\&quot;2026.2.0.0.70\&quot;,\&quot;bookmarks\&quot;:[],\&quot;initialState\&quot;:{\&quot;viewpoint\&quot;:{\&quot;targetGeometry\&quot;:{\&quot;spatialReference\&quot;:{\&quot;latestWkid\&quot;:3857,\&quot;wkid\&quot;:102100},\&quot;xmin\&quot;:-16255945.187479988,\&quot;ymin\&quot;:-16993651.898128375,\&quot;xmax\&quot;:11139085.749919992,\&quot;ymax\&quot;:39831469.41773558}}}}},\&quot;webmapExtensions\&quot;:{\&quot;format\&quot;:2}}}&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s>_xldudf_ARCGIS_COORDINATETONOTATION</we:customFunctionIds>
        <we:customFunctionIds>_xldudf_ARCGIS_COORDINATEFROMNOTATION</we:customFunctionIds>
        <we:customFunctionIds>_xldudf_ARCGIS_PROJECTPOINT</we:customFunctionIds>
        <we:customFunctionIds>_xldudf_ARCGIS_PROJECTGEOMETRY</we:customFunctionIds>
      </we:customFunctionIdList>
    </a:ext>
    <a:ext xmlns:a="http://schemas.openxmlformats.org/drawingml/2006/main" uri="{0858819E-0033-43BF-8937-05EC82904868}">
      <we:backgroundApp state="1" runtimeId="Esri.TaskPane.Url"/>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pivotTable" Target="../pivotTables/pivotTable11.xml"/><Relationship Id="rId3" Type="http://schemas.openxmlformats.org/officeDocument/2006/relationships/pivotTable" Target="../pivotTables/pivotTable6.xml"/><Relationship Id="rId7" Type="http://schemas.openxmlformats.org/officeDocument/2006/relationships/pivotTable" Target="../pivotTables/pivotTable10.xml"/><Relationship Id="rId2" Type="http://schemas.openxmlformats.org/officeDocument/2006/relationships/pivotTable" Target="../pivotTables/pivotTable5.xml"/><Relationship Id="rId1" Type="http://schemas.openxmlformats.org/officeDocument/2006/relationships/pivotTable" Target="../pivotTables/pivotTable4.xml"/><Relationship Id="rId6" Type="http://schemas.openxmlformats.org/officeDocument/2006/relationships/pivotTable" Target="../pivotTables/pivotTable9.xml"/><Relationship Id="rId5" Type="http://schemas.openxmlformats.org/officeDocument/2006/relationships/pivotTable" Target="../pivotTables/pivotTable8.xml"/><Relationship Id="rId10" Type="http://schemas.openxmlformats.org/officeDocument/2006/relationships/drawing" Target="../drawings/drawing3.xml"/><Relationship Id="rId4" Type="http://schemas.openxmlformats.org/officeDocument/2006/relationships/pivotTable" Target="../pivotTables/pivotTable7.xml"/><Relationship Id="rId9" Type="http://schemas.openxmlformats.org/officeDocument/2006/relationships/pivotTable" Target="../pivotTables/pivotTable1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pivotTable" Target="../pivotTables/pivotTable15.xml"/><Relationship Id="rId7" Type="http://schemas.openxmlformats.org/officeDocument/2006/relationships/drawing" Target="../drawings/drawing5.xml"/><Relationship Id="rId12" Type="http://schemas.microsoft.com/office/2017/10/relationships/threadedComment" Target="../threadedComments/threadedComment1.xml"/><Relationship Id="rId2" Type="http://schemas.openxmlformats.org/officeDocument/2006/relationships/pivotTable" Target="../pivotTables/pivotTable14.xml"/><Relationship Id="rId1" Type="http://schemas.openxmlformats.org/officeDocument/2006/relationships/pivotTable" Target="../pivotTables/pivotTable13.xml"/><Relationship Id="rId6" Type="http://schemas.openxmlformats.org/officeDocument/2006/relationships/pivotTable" Target="../pivotTables/pivotTable18.xml"/><Relationship Id="rId11" Type="http://schemas.openxmlformats.org/officeDocument/2006/relationships/comments" Target="../comments1.xml"/><Relationship Id="rId5" Type="http://schemas.openxmlformats.org/officeDocument/2006/relationships/pivotTable" Target="../pivotTables/pivotTable17.xml"/><Relationship Id="rId10" Type="http://schemas.microsoft.com/office/2007/relationships/slicer" Target="../slicers/slicer3.xml"/><Relationship Id="rId4" Type="http://schemas.openxmlformats.org/officeDocument/2006/relationships/pivotTable" Target="../pivotTables/pivotTable16.xml"/><Relationship Id="rId9" Type="http://schemas.microsoft.com/office/2007/relationships/slicer" Target="../slicers/slicer2.xml"/></Relationships>
</file>

<file path=xl/worksheets/_rels/sheet7.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pivotTable" Target="../pivotTables/pivotTable21.xml"/><Relationship Id="rId7" Type="http://schemas.microsoft.com/office/2007/relationships/slicer" Target="../slicers/slicer4.xml"/><Relationship Id="rId2" Type="http://schemas.openxmlformats.org/officeDocument/2006/relationships/pivotTable" Target="../pivotTables/pivotTable20.xml"/><Relationship Id="rId1" Type="http://schemas.openxmlformats.org/officeDocument/2006/relationships/pivotTable" Target="../pivotTables/pivotTable19.xml"/><Relationship Id="rId6" Type="http://schemas.openxmlformats.org/officeDocument/2006/relationships/vmlDrawing" Target="../drawings/vmlDrawing2.vml"/><Relationship Id="rId5" Type="http://schemas.openxmlformats.org/officeDocument/2006/relationships/drawing" Target="../drawings/drawing6.xml"/><Relationship Id="rId4" Type="http://schemas.openxmlformats.org/officeDocument/2006/relationships/pivotTable" Target="../pivotTables/pivotTable22.xml"/><Relationship Id="rId9"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8" Type="http://schemas.openxmlformats.org/officeDocument/2006/relationships/pivotTable" Target="../pivotTables/pivotTable30.xml"/><Relationship Id="rId13" Type="http://schemas.openxmlformats.org/officeDocument/2006/relationships/pivotTable" Target="../pivotTables/pivotTable35.xml"/><Relationship Id="rId3" Type="http://schemas.openxmlformats.org/officeDocument/2006/relationships/pivotTable" Target="../pivotTables/pivotTable25.xml"/><Relationship Id="rId7" Type="http://schemas.openxmlformats.org/officeDocument/2006/relationships/pivotTable" Target="../pivotTables/pivotTable29.xml"/><Relationship Id="rId12" Type="http://schemas.openxmlformats.org/officeDocument/2006/relationships/pivotTable" Target="../pivotTables/pivotTable34.xml"/><Relationship Id="rId2" Type="http://schemas.openxmlformats.org/officeDocument/2006/relationships/pivotTable" Target="../pivotTables/pivotTable24.xml"/><Relationship Id="rId1" Type="http://schemas.openxmlformats.org/officeDocument/2006/relationships/pivotTable" Target="../pivotTables/pivotTable23.xml"/><Relationship Id="rId6" Type="http://schemas.openxmlformats.org/officeDocument/2006/relationships/pivotTable" Target="../pivotTables/pivotTable28.xml"/><Relationship Id="rId11" Type="http://schemas.openxmlformats.org/officeDocument/2006/relationships/pivotTable" Target="../pivotTables/pivotTable33.xml"/><Relationship Id="rId5" Type="http://schemas.openxmlformats.org/officeDocument/2006/relationships/pivotTable" Target="../pivotTables/pivotTable27.xml"/><Relationship Id="rId15" Type="http://schemas.microsoft.com/office/2007/relationships/slicer" Target="../slicers/slicer5.xml"/><Relationship Id="rId10" Type="http://schemas.openxmlformats.org/officeDocument/2006/relationships/pivotTable" Target="../pivotTables/pivotTable32.xml"/><Relationship Id="rId4" Type="http://schemas.openxmlformats.org/officeDocument/2006/relationships/pivotTable" Target="../pivotTables/pivotTable26.xml"/><Relationship Id="rId9" Type="http://schemas.openxmlformats.org/officeDocument/2006/relationships/pivotTable" Target="../pivotTables/pivotTable31.xml"/><Relationship Id="rId1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ivotTable" Target="../pivotTables/pivotTable37.xml"/><Relationship Id="rId1" Type="http://schemas.openxmlformats.org/officeDocument/2006/relationships/pivotTable" Target="../pivotTables/pivotTable36.xml"/></Relationships>
</file>

<file path=xl/worksheets/_rels/sheet12.xml.rels><?xml version="1.0" encoding="UTF-8" standalone="yes"?>
<Relationships xmlns="http://schemas.openxmlformats.org/package/2006/relationships"><Relationship Id="rId3" Type="http://schemas.microsoft.com/office/2007/relationships/slicer" Target="../slicers/slicer6.xml"/><Relationship Id="rId2" Type="http://schemas.openxmlformats.org/officeDocument/2006/relationships/table" Target="../tables/table3.xml"/><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6" Type="http://schemas.openxmlformats.org/officeDocument/2006/relationships/hyperlink" Target="https://ocean.cognisantmd.com/eRequest/7cf1b053-2217-4728-890f-e7f9490275d7" TargetMode="External"/><Relationship Id="rId21" Type="http://schemas.openxmlformats.org/officeDocument/2006/relationships/hyperlink" Target="mailto:kshudall@seniorscarenetwork.ca" TargetMode="External"/><Relationship Id="rId42" Type="http://schemas.openxmlformats.org/officeDocument/2006/relationships/hyperlink" Target="mailto:jaspal.brar@williamoslerhs.ca" TargetMode="External"/><Relationship Id="rId47" Type="http://schemas.openxmlformats.org/officeDocument/2006/relationships/hyperlink" Target="mailto:Jaspal.Brar@williamoslerhs.ca" TargetMode="External"/><Relationship Id="rId63" Type="http://schemas.openxmlformats.org/officeDocument/2006/relationships/hyperlink" Target="mailto:liis-ann.klein@sunnybrook.ca" TargetMode="External"/><Relationship Id="rId68" Type="http://schemas.openxmlformats.org/officeDocument/2006/relationships/hyperlink" Target="https://ocean.cognisantmd.com/eRequest/7cf1b053-2217-4728-890f-e7f9490275d7" TargetMode="External"/><Relationship Id="rId84" Type="http://schemas.openxmlformats.org/officeDocument/2006/relationships/hyperlink" Target="mailto:kshudall@seniorscarenetwork.ca" TargetMode="External"/><Relationship Id="rId89" Type="http://schemas.openxmlformats.org/officeDocument/2006/relationships/hyperlink" Target="mailto:kshudall@seniorscarenetwork.ca" TargetMode="External"/><Relationship Id="rId16" Type="http://schemas.openxmlformats.org/officeDocument/2006/relationships/hyperlink" Target="mailto:kshudall@seniorscarenetwork.ca" TargetMode="External"/><Relationship Id="rId11" Type="http://schemas.openxmlformats.org/officeDocument/2006/relationships/hyperlink" Target="mailto:jessica.king@nbrhc.on.ca" TargetMode="External"/><Relationship Id="rId32" Type="http://schemas.openxmlformats.org/officeDocument/2006/relationships/hyperlink" Target="mailto:kshudall@seniorscarenetwork.ca" TargetMode="External"/><Relationship Id="rId37" Type="http://schemas.openxmlformats.org/officeDocument/2006/relationships/hyperlink" Target="mailto:kshudall@seniorscarenetwork.ca" TargetMode="External"/><Relationship Id="rId53" Type="http://schemas.openxmlformats.org/officeDocument/2006/relationships/hyperlink" Target="mailto:smcewen@hsnsudbury.ca" TargetMode="External"/><Relationship Id="rId58" Type="http://schemas.openxmlformats.org/officeDocument/2006/relationships/hyperlink" Target="mailto:liis-ann.klein@sunnybrook.ca" TargetMode="External"/><Relationship Id="rId74" Type="http://schemas.openxmlformats.org/officeDocument/2006/relationships/hyperlink" Target="mailto:kshudall@seniorscarenetwork.ca" TargetMode="External"/><Relationship Id="rId79" Type="http://schemas.openxmlformats.org/officeDocument/2006/relationships/hyperlink" Target="mailto:kshudall@seniorscarenetwork.ca" TargetMode="External"/><Relationship Id="rId5" Type="http://schemas.openxmlformats.org/officeDocument/2006/relationships/hyperlink" Target="mailto:sdubosq@reflexion.ca" TargetMode="External"/><Relationship Id="rId90" Type="http://schemas.openxmlformats.org/officeDocument/2006/relationships/hyperlink" Target="mailto:kshudall@seniorscarenetwork.ca" TargetMode="External"/><Relationship Id="rId95" Type="http://schemas.openxmlformats.org/officeDocument/2006/relationships/table" Target="../tables/table4.xml"/><Relationship Id="rId22" Type="http://schemas.openxmlformats.org/officeDocument/2006/relationships/hyperlink" Target="https://ocean.cognisantmd.com/eRequest/d6a3b181-ccdb-4ff2-948c-5c87567bba86" TargetMode="External"/><Relationship Id="rId27" Type="http://schemas.openxmlformats.org/officeDocument/2006/relationships/hyperlink" Target="https://ocean.cognisantmd.com/eRequest/8b88d7b2-519a-4a17-b8f8-ed52206d6c39" TargetMode="External"/><Relationship Id="rId43" Type="http://schemas.openxmlformats.org/officeDocument/2006/relationships/hyperlink" Target="mailto:jaspal.brar@williamoslerhs.ca" TargetMode="External"/><Relationship Id="rId48" Type="http://schemas.openxmlformats.org/officeDocument/2006/relationships/hyperlink" Target="mailto:cdolanjski@tadh.com" TargetMode="External"/><Relationship Id="rId64" Type="http://schemas.openxmlformats.org/officeDocument/2006/relationships/hyperlink" Target="https://ocean.cognisantmd.com/eRequest/d6a3b181-ccdb-4ff2-948c-5c87567bba86" TargetMode="External"/><Relationship Id="rId69" Type="http://schemas.openxmlformats.org/officeDocument/2006/relationships/hyperlink" Target="https://ocean.cognisantmd.com/eRequest/8b88d7b2-519a-4a17-b8f8-ed52206d6c39" TargetMode="External"/><Relationship Id="rId8" Type="http://schemas.openxmlformats.org/officeDocument/2006/relationships/hyperlink" Target="mailto:kstonge@hsnsudbury.ca" TargetMode="External"/><Relationship Id="rId51" Type="http://schemas.openxmlformats.org/officeDocument/2006/relationships/hyperlink" Target="mailto:smcewen@hsnsudbury.ca" TargetMode="External"/><Relationship Id="rId72" Type="http://schemas.openxmlformats.org/officeDocument/2006/relationships/hyperlink" Target="https://ocean.cognisantmd.com/eRequest/47f3c1e1-0618-42d6-b360-8974b9c537ab" TargetMode="External"/><Relationship Id="rId80" Type="http://schemas.openxmlformats.org/officeDocument/2006/relationships/hyperlink" Target="mailto:kshudall@seniorscarenetwork.ca" TargetMode="External"/><Relationship Id="rId85" Type="http://schemas.openxmlformats.org/officeDocument/2006/relationships/hyperlink" Target="mailto:kshudall@seniorscarenetwork.ca" TargetMode="External"/><Relationship Id="rId93" Type="http://schemas.openxmlformats.org/officeDocument/2006/relationships/hyperlink" Target="mailto:kshudall@seniorscarenetwork.ca" TargetMode="External"/><Relationship Id="rId3" Type="http://schemas.openxmlformats.org/officeDocument/2006/relationships/hyperlink" Target="mailto:fclark@hsnsudbury.ca" TargetMode="External"/><Relationship Id="rId12" Type="http://schemas.openxmlformats.org/officeDocument/2006/relationships/hyperlink" Target="https://www.rvh.on.ca/areas-of-care/specialized-seniors-care-inpatient/" TargetMode="External"/><Relationship Id="rId17" Type="http://schemas.openxmlformats.org/officeDocument/2006/relationships/hyperlink" Target="mailto:kshudall@seniorscarenetwork.ca" TargetMode="External"/><Relationship Id="rId25" Type="http://schemas.openxmlformats.org/officeDocument/2006/relationships/hyperlink" Target="https://ocean.cognisantmd.com/eRequest/37084b8b-dadf-4f2a-b94b-2b1e418f5fa6" TargetMode="External"/><Relationship Id="rId33" Type="http://schemas.openxmlformats.org/officeDocument/2006/relationships/hyperlink" Target="mailto:kshudall@seniorscarenetwork.ca" TargetMode="External"/><Relationship Id="rId38" Type="http://schemas.openxmlformats.org/officeDocument/2006/relationships/hyperlink" Target="mailto:kshudall@seniorscarenetwork.ca" TargetMode="External"/><Relationship Id="rId46" Type="http://schemas.openxmlformats.org/officeDocument/2006/relationships/hyperlink" Target="mailto:Jaspal.Brar@williamoslerhs.ca" TargetMode="External"/><Relationship Id="rId59" Type="http://schemas.openxmlformats.org/officeDocument/2006/relationships/hyperlink" Target="mailto:liis-ann.klein@sunnybrook.ca" TargetMode="External"/><Relationship Id="rId67" Type="http://schemas.openxmlformats.org/officeDocument/2006/relationships/hyperlink" Target="https://ocean.cognisantmd.com/eRequest/37084b8b-dadf-4f2a-b94b-2b1e418f5fa6" TargetMode="External"/><Relationship Id="rId20" Type="http://schemas.openxmlformats.org/officeDocument/2006/relationships/hyperlink" Target="mailto:kshudall@seniorscarenetwork.ca" TargetMode="External"/><Relationship Id="rId41" Type="http://schemas.openxmlformats.org/officeDocument/2006/relationships/hyperlink" Target="mailto:phyatt@cmhaff.ca" TargetMode="External"/><Relationship Id="rId54" Type="http://schemas.openxmlformats.org/officeDocument/2006/relationships/hyperlink" Target="mailto:smcewen@hsnsudbury.ca" TargetMode="External"/><Relationship Id="rId62" Type="http://schemas.openxmlformats.org/officeDocument/2006/relationships/hyperlink" Target="mailto:liis-ann.klein@sunnybrook.ca" TargetMode="External"/><Relationship Id="rId70" Type="http://schemas.openxmlformats.org/officeDocument/2006/relationships/hyperlink" Target="https://ocean.cognisantmd.com/eRequest/ac061555-7ced-4004-be2f-f61b179dda20" TargetMode="External"/><Relationship Id="rId75" Type="http://schemas.openxmlformats.org/officeDocument/2006/relationships/hyperlink" Target="mailto:kshudall@seniorscarenetwork.ca" TargetMode="External"/><Relationship Id="rId83" Type="http://schemas.openxmlformats.org/officeDocument/2006/relationships/hyperlink" Target="mailto:kshudall@seniorscarenetwork.ca" TargetMode="External"/><Relationship Id="rId88" Type="http://schemas.openxmlformats.org/officeDocument/2006/relationships/hyperlink" Target="mailto:kshudall@seniorscarenetwork.ca" TargetMode="External"/><Relationship Id="rId91" Type="http://schemas.openxmlformats.org/officeDocument/2006/relationships/hyperlink" Target="mailto:kshudall@seniorscarenetwork.ca" TargetMode="External"/><Relationship Id="rId1" Type="http://schemas.openxmlformats.org/officeDocument/2006/relationships/hyperlink" Target="mailto:abarry@sjsudbury.com" TargetMode="External"/><Relationship Id="rId6" Type="http://schemas.openxmlformats.org/officeDocument/2006/relationships/hyperlink" Target="mailto:kstonge@hsnsudbury.ca" TargetMode="External"/><Relationship Id="rId15" Type="http://schemas.openxmlformats.org/officeDocument/2006/relationships/hyperlink" Target="mailto:kshudall@seniorscarenetwork.ca" TargetMode="External"/><Relationship Id="rId23" Type="http://schemas.openxmlformats.org/officeDocument/2006/relationships/hyperlink" Target="https://ocean.cognisantmd.com/referrals/NewReferral.html?rtRef=community_centres_of-94627642" TargetMode="External"/><Relationship Id="rId28" Type="http://schemas.openxmlformats.org/officeDocument/2006/relationships/hyperlink" Target="https://ocean.cognisantmd.com/eRequest/ac061555-7ced-4004-be2f-f61b179dda20" TargetMode="External"/><Relationship Id="rId36" Type="http://schemas.openxmlformats.org/officeDocument/2006/relationships/hyperlink" Target="mailto:kshudall@seniorscarenetwork.ca" TargetMode="External"/><Relationship Id="rId49" Type="http://schemas.openxmlformats.org/officeDocument/2006/relationships/hyperlink" Target="mailto:cdolanjski@tadh.com" TargetMode="External"/><Relationship Id="rId57" Type="http://schemas.openxmlformats.org/officeDocument/2006/relationships/hyperlink" Target="mailto:liis-ann.klein@sunnybrook.ca" TargetMode="External"/><Relationship Id="rId10" Type="http://schemas.openxmlformats.org/officeDocument/2006/relationships/hyperlink" Target="mailto:jessica.king@nbrhc.on.ca" TargetMode="External"/><Relationship Id="rId31" Type="http://schemas.openxmlformats.org/officeDocument/2006/relationships/hyperlink" Target="mailto:kshudall@seniorscarenetwork.ca" TargetMode="External"/><Relationship Id="rId44" Type="http://schemas.openxmlformats.org/officeDocument/2006/relationships/hyperlink" Target="mailto:jaspal.brar@williamoslerhs.ca" TargetMode="External"/><Relationship Id="rId52" Type="http://schemas.openxmlformats.org/officeDocument/2006/relationships/hyperlink" Target="mailto:smcewen@hsnsudbury.ca" TargetMode="External"/><Relationship Id="rId60" Type="http://schemas.openxmlformats.org/officeDocument/2006/relationships/hyperlink" Target="mailto:liis-ann.klein@sunnybrook.ca" TargetMode="External"/><Relationship Id="rId65" Type="http://schemas.openxmlformats.org/officeDocument/2006/relationships/hyperlink" Target="https://ocean.cognisantmd.com/referrals/NewReferral.html?rtRef=community_centres_of-94627642" TargetMode="External"/><Relationship Id="rId73" Type="http://schemas.openxmlformats.org/officeDocument/2006/relationships/hyperlink" Target="https://ocean.cognisantmd.com/eRequest/cb171bc5-bd06-4be3-a12b-7f64269d7ef5" TargetMode="External"/><Relationship Id="rId78" Type="http://schemas.openxmlformats.org/officeDocument/2006/relationships/hyperlink" Target="mailto:kshudall@seniorscarenetwork.ca" TargetMode="External"/><Relationship Id="rId81" Type="http://schemas.openxmlformats.org/officeDocument/2006/relationships/hyperlink" Target="mailto:kshudall@seniorscarenetwork.ca" TargetMode="External"/><Relationship Id="rId86" Type="http://schemas.openxmlformats.org/officeDocument/2006/relationships/hyperlink" Target="mailto:kshudall@seniorscarenetwork.ca" TargetMode="External"/><Relationship Id="rId94" Type="http://schemas.openxmlformats.org/officeDocument/2006/relationships/printerSettings" Target="../printerSettings/printerSettings1.bin"/><Relationship Id="rId4" Type="http://schemas.openxmlformats.org/officeDocument/2006/relationships/hyperlink" Target="mailto:tclarke@cmhact.ca" TargetMode="External"/><Relationship Id="rId9" Type="http://schemas.openxmlformats.org/officeDocument/2006/relationships/hyperlink" Target="mailto:kstonge@hsnsudbury.ca" TargetMode="External"/><Relationship Id="rId13" Type="http://schemas.openxmlformats.org/officeDocument/2006/relationships/hyperlink" Target="mailto:kshudall@seniorscarenetwork.ca" TargetMode="External"/><Relationship Id="rId18" Type="http://schemas.openxmlformats.org/officeDocument/2006/relationships/hyperlink" Target="mailto:kshudall@seniorscarenetwork.ca" TargetMode="External"/><Relationship Id="rId39" Type="http://schemas.openxmlformats.org/officeDocument/2006/relationships/hyperlink" Target="mailto:kshudall@seniorscarenetwork.ca" TargetMode="External"/><Relationship Id="rId34" Type="http://schemas.openxmlformats.org/officeDocument/2006/relationships/hyperlink" Target="mailto:kshudall@seniorscarenetwork.ca" TargetMode="External"/><Relationship Id="rId50" Type="http://schemas.openxmlformats.org/officeDocument/2006/relationships/hyperlink" Target="mailto:cdolanjski@tadh.com" TargetMode="External"/><Relationship Id="rId55" Type="http://schemas.openxmlformats.org/officeDocument/2006/relationships/hyperlink" Target="mailto:liis-ann.klein@sunnybrook.ca" TargetMode="External"/><Relationship Id="rId76" Type="http://schemas.openxmlformats.org/officeDocument/2006/relationships/hyperlink" Target="mailto:kshudall@seniorscarenetwork.ca" TargetMode="External"/><Relationship Id="rId7" Type="http://schemas.openxmlformats.org/officeDocument/2006/relationships/hyperlink" Target="mailto:kstonge@hsnsudbury.ca" TargetMode="External"/><Relationship Id="rId71" Type="http://schemas.openxmlformats.org/officeDocument/2006/relationships/hyperlink" Target="https://ocean.cognisantmd.com/eRequest/c824cb1f-c4f6-4b55-be63-187fde6a6b05" TargetMode="External"/><Relationship Id="rId92" Type="http://schemas.openxmlformats.org/officeDocument/2006/relationships/hyperlink" Target="mailto:kshudall@seniorscarenetwork.ca" TargetMode="External"/><Relationship Id="rId2" Type="http://schemas.openxmlformats.org/officeDocument/2006/relationships/hyperlink" Target="mailto:bougiej@sah.on.ca" TargetMode="External"/><Relationship Id="rId29" Type="http://schemas.openxmlformats.org/officeDocument/2006/relationships/hyperlink" Target="https://ocean.cognisantmd.com/eRequest/c824cb1f-c4f6-4b55-be63-187fde6a6b05" TargetMode="External"/><Relationship Id="rId24" Type="http://schemas.openxmlformats.org/officeDocument/2006/relationships/hyperlink" Target="https://ocean.cognisantmd.com/eRequest/2ef7eae5-a2a7-49de-8a2f-52f8c684f4f4" TargetMode="External"/><Relationship Id="rId40" Type="http://schemas.openxmlformats.org/officeDocument/2006/relationships/hyperlink" Target="mailto:kshudall@seniorscarenetwork.ca" TargetMode="External"/><Relationship Id="rId45" Type="http://schemas.openxmlformats.org/officeDocument/2006/relationships/hyperlink" Target="mailto:jaspal.brar@williamoslerhs.ca" TargetMode="External"/><Relationship Id="rId66" Type="http://schemas.openxmlformats.org/officeDocument/2006/relationships/hyperlink" Target="https://ocean.cognisantmd.com/eRequest/2ef7eae5-a2a7-49de-8a2f-52f8c684f4f4" TargetMode="External"/><Relationship Id="rId87" Type="http://schemas.openxmlformats.org/officeDocument/2006/relationships/hyperlink" Target="mailto:kshudall@seniorscarenetwork.ca" TargetMode="External"/><Relationship Id="rId61" Type="http://schemas.openxmlformats.org/officeDocument/2006/relationships/hyperlink" Target="mailto:liis-ann.klein@sunnybrook.ca" TargetMode="External"/><Relationship Id="rId82" Type="http://schemas.openxmlformats.org/officeDocument/2006/relationships/hyperlink" Target="mailto:kshudall@seniorscarenetwork.ca" TargetMode="External"/><Relationship Id="rId19" Type="http://schemas.openxmlformats.org/officeDocument/2006/relationships/hyperlink" Target="mailto:kshudall@seniorscarenetwork.ca" TargetMode="External"/><Relationship Id="rId14" Type="http://schemas.openxmlformats.org/officeDocument/2006/relationships/hyperlink" Target="mailto:kshudall@seniorscarenetwork.ca" TargetMode="External"/><Relationship Id="rId30" Type="http://schemas.openxmlformats.org/officeDocument/2006/relationships/hyperlink" Target="https://ocean.cognisantmd.com/eRequest/cb171bc5-bd06-4be3-a12b-7f64269d7ef5" TargetMode="External"/><Relationship Id="rId35" Type="http://schemas.openxmlformats.org/officeDocument/2006/relationships/hyperlink" Target="mailto:kshudall@seniorscarenetwork.ca" TargetMode="External"/><Relationship Id="rId56" Type="http://schemas.openxmlformats.org/officeDocument/2006/relationships/hyperlink" Target="mailto:liis-ann.klein@sunnybrook.ca" TargetMode="External"/><Relationship Id="rId77" Type="http://schemas.openxmlformats.org/officeDocument/2006/relationships/hyperlink" Target="mailto:kshudall@seniorscarenetwork.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F6A10-EE77-6440-9758-B51041418D66}">
  <sheetPr>
    <tabColor theme="1"/>
  </sheetPr>
  <dimension ref="A1:I32"/>
  <sheetViews>
    <sheetView showGridLines="0" tabSelected="1" zoomScale="120" zoomScaleNormal="120" workbookViewId="0"/>
  </sheetViews>
  <sheetFormatPr baseColWidth="10" defaultRowHeight="15" x14ac:dyDescent="0.2"/>
  <cols>
    <col min="1" max="16384" width="10.83203125" style="6"/>
  </cols>
  <sheetData>
    <row r="1" spans="1:1" ht="26" x14ac:dyDescent="0.3">
      <c r="A1" s="7" t="s">
        <v>8330</v>
      </c>
    </row>
    <row r="3" spans="1:1" x14ac:dyDescent="0.2">
      <c r="A3" s="12" t="s">
        <v>2424</v>
      </c>
    </row>
    <row r="4" spans="1:1" x14ac:dyDescent="0.2">
      <c r="A4" s="6" t="s">
        <v>4453</v>
      </c>
    </row>
    <row r="6" spans="1:1" x14ac:dyDescent="0.2">
      <c r="A6" s="12" t="s">
        <v>2392</v>
      </c>
    </row>
    <row r="7" spans="1:1" x14ac:dyDescent="0.2">
      <c r="A7" s="6" t="s">
        <v>8331</v>
      </c>
    </row>
    <row r="8" spans="1:1" x14ac:dyDescent="0.2">
      <c r="A8" s="6" t="s">
        <v>8332</v>
      </c>
    </row>
    <row r="10" spans="1:1" x14ac:dyDescent="0.2">
      <c r="A10" s="12" t="s">
        <v>8442</v>
      </c>
    </row>
    <row r="11" spans="1:1" x14ac:dyDescent="0.2">
      <c r="A11" s="16">
        <v>46296</v>
      </c>
    </row>
    <row r="12" spans="1:1" x14ac:dyDescent="0.2">
      <c r="A12" s="158" t="s">
        <v>8628</v>
      </c>
    </row>
    <row r="14" spans="1:1" x14ac:dyDescent="0.2">
      <c r="A14" s="12" t="s">
        <v>2386</v>
      </c>
    </row>
    <row r="15" spans="1:1" x14ac:dyDescent="0.2">
      <c r="A15" s="6" t="s">
        <v>2387</v>
      </c>
    </row>
    <row r="16" spans="1:1" x14ac:dyDescent="0.2">
      <c r="A16" s="6" t="s">
        <v>2388</v>
      </c>
    </row>
    <row r="17" spans="1:9" x14ac:dyDescent="0.2">
      <c r="A17" s="6" t="s">
        <v>2389</v>
      </c>
    </row>
    <row r="18" spans="1:9" x14ac:dyDescent="0.2">
      <c r="A18" s="6" t="s">
        <v>2390</v>
      </c>
    </row>
    <row r="19" spans="1:9" x14ac:dyDescent="0.2">
      <c r="A19" s="6" t="s">
        <v>2391</v>
      </c>
    </row>
    <row r="20" spans="1:9" x14ac:dyDescent="0.2">
      <c r="A20" s="6" t="s">
        <v>3223</v>
      </c>
    </row>
    <row r="24" spans="1:9" x14ac:dyDescent="0.2">
      <c r="A24" s="12" t="s">
        <v>2392</v>
      </c>
    </row>
    <row r="25" spans="1:9" ht="53" customHeight="1" x14ac:dyDescent="0.2">
      <c r="A25" s="178" t="s">
        <v>2393</v>
      </c>
      <c r="B25" s="178"/>
      <c r="C25" s="178"/>
      <c r="D25" s="178"/>
      <c r="E25" s="178"/>
      <c r="F25" s="178"/>
      <c r="G25" s="178"/>
      <c r="H25" s="178"/>
      <c r="I25" s="178"/>
    </row>
    <row r="27" spans="1:9" x14ac:dyDescent="0.2">
      <c r="A27" s="12" t="s">
        <v>2423</v>
      </c>
    </row>
    <row r="28" spans="1:9" ht="50" customHeight="1" x14ac:dyDescent="0.2">
      <c r="A28" s="178" t="s">
        <v>8333</v>
      </c>
      <c r="B28" s="178"/>
      <c r="C28" s="178"/>
      <c r="D28" s="178"/>
      <c r="E28" s="178"/>
      <c r="F28" s="178"/>
      <c r="G28" s="178"/>
      <c r="H28" s="178"/>
      <c r="I28" s="178"/>
    </row>
    <row r="29" spans="1:9" ht="33" customHeight="1" x14ac:dyDescent="0.2">
      <c r="A29" s="178"/>
      <c r="B29" s="178"/>
      <c r="C29" s="178"/>
      <c r="D29" s="178"/>
      <c r="E29" s="178"/>
      <c r="F29" s="178"/>
      <c r="G29" s="178"/>
      <c r="H29" s="178"/>
      <c r="I29" s="178"/>
    </row>
    <row r="32" spans="1:9" x14ac:dyDescent="0.2">
      <c r="A32" s="6" t="s">
        <v>8443</v>
      </c>
    </row>
  </sheetData>
  <mergeCells count="3">
    <mergeCell ref="A25:I25"/>
    <mergeCell ref="A28:I28"/>
    <mergeCell ref="A29:I2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4477-EB89-5B4D-95CB-BB036FA6D088}">
  <sheetPr>
    <tabColor theme="1" tint="0.249977111117893"/>
  </sheetPr>
  <dimension ref="A1:B13"/>
  <sheetViews>
    <sheetView showGridLines="0" zoomScale="130" zoomScaleNormal="130" workbookViewId="0">
      <selection activeCell="A14" sqref="A14:XFD14"/>
    </sheetView>
  </sheetViews>
  <sheetFormatPr baseColWidth="10" defaultRowHeight="15" x14ac:dyDescent="0.2"/>
  <cols>
    <col min="1" max="1" width="10.83203125" style="6"/>
    <col min="2" max="2" width="110" style="6" customWidth="1"/>
    <col min="3" max="3" width="111.5" style="6" customWidth="1"/>
    <col min="4" max="16384" width="10.83203125" style="6"/>
  </cols>
  <sheetData>
    <row r="1" spans="1:2" ht="26" x14ac:dyDescent="0.3">
      <c r="A1" s="7" t="str">
        <f>'Cover Sheet'!A1</f>
        <v>Provincial Asset Inventory (2019-2026)</v>
      </c>
    </row>
    <row r="3" spans="1:2" ht="19" x14ac:dyDescent="0.25">
      <c r="A3" s="9" t="s">
        <v>2399</v>
      </c>
    </row>
    <row r="5" spans="1:2" x14ac:dyDescent="0.2">
      <c r="B5" s="10" t="s">
        <v>2400</v>
      </c>
    </row>
    <row r="6" spans="1:2" ht="16" x14ac:dyDescent="0.2">
      <c r="B6" s="11" t="s">
        <v>2402</v>
      </c>
    </row>
    <row r="7" spans="1:2" ht="16" x14ac:dyDescent="0.2">
      <c r="B7" s="11" t="s">
        <v>8603</v>
      </c>
    </row>
    <row r="8" spans="1:2" ht="16" x14ac:dyDescent="0.2">
      <c r="B8" s="11" t="s">
        <v>2403</v>
      </c>
    </row>
    <row r="9" spans="1:2" ht="16" x14ac:dyDescent="0.2">
      <c r="B9" s="11" t="s">
        <v>8601</v>
      </c>
    </row>
    <row r="10" spans="1:2" ht="16" x14ac:dyDescent="0.2">
      <c r="B10" s="11" t="s">
        <v>8602</v>
      </c>
    </row>
    <row r="11" spans="1:2" ht="16" x14ac:dyDescent="0.2">
      <c r="B11" s="11" t="s">
        <v>8634</v>
      </c>
    </row>
    <row r="12" spans="1:2" ht="16" x14ac:dyDescent="0.2">
      <c r="B12" s="11" t="s">
        <v>2401</v>
      </c>
    </row>
    <row r="13" spans="1:2" ht="16" x14ac:dyDescent="0.2">
      <c r="B13" s="11" t="s">
        <v>8444</v>
      </c>
    </row>
  </sheetData>
  <hyperlinks>
    <hyperlink ref="B6" location="'Cover Sheet'!A1" display="Cover Sheet" xr:uid="{4DA79347-D010-6C48-9806-9321CA332214}"/>
    <hyperlink ref="B7" location="'Introduction-Quick Stats'!A1" display="Introduction, Quick Stats, Limitations and Using this Report" xr:uid="{526332E6-413B-2B45-9D0B-E784DEC285EA}"/>
    <hyperlink ref="B8" location="'Methods - Data Sources'!A1" display="Methods and Data Sources" xr:uid="{94AC9F61-4FB3-6847-BE8F-2573B0A8B3A3}"/>
    <hyperlink ref="B12" location="'Service Types'!A1" display="Service Types" xr:uid="{58990715-ABB7-5A40-8497-254578C6E02C}"/>
    <hyperlink ref="B13" location="'2026-09-25 Submitted Data'!A1" display="Submitted Data (Raw Data)" xr:uid="{845DBB12-C532-3D43-A33C-FBFEE023FFBF}"/>
    <hyperlink ref="B9" location="'Program Dashboard'!A1" display="Program Dashboard" xr:uid="{E4152787-20A9-5641-8240-8A5ED7A147B8}"/>
    <hyperlink ref="B10" location="'HR Dashboard'!A1" display="Human Resources (HR) Dashboard" xr:uid="{2EFAA9F2-C620-FC49-B153-9C66AFB11D64}"/>
    <hyperlink ref="B11" location="'Central Intake &amp; Quality'!A1" display="Central Intake and Quality Dashboar" xr:uid="{D779379E-E5A4-CE41-8674-EAE572F86030}"/>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263C3-E7DC-5942-B173-E66429330E84}">
  <dimension ref="A1:AT784"/>
  <sheetViews>
    <sheetView showGridLines="0" topLeftCell="A10" zoomScaleNormal="100" workbookViewId="0">
      <selection activeCell="N3" sqref="N3"/>
    </sheetView>
  </sheetViews>
  <sheetFormatPr baseColWidth="10" defaultRowHeight="15" x14ac:dyDescent="0.2"/>
  <cols>
    <col min="1" max="1" width="11.1640625" style="6" customWidth="1"/>
    <col min="2" max="12" width="10.83203125" style="6"/>
    <col min="13" max="13" width="4" style="6" customWidth="1"/>
    <col min="14" max="14" width="5.6640625" style="6" customWidth="1"/>
    <col min="15" max="15" width="28" style="6" bestFit="1" customWidth="1"/>
    <col min="16" max="16" width="11.33203125" style="6" customWidth="1"/>
    <col min="17" max="17" width="12.33203125" style="6" customWidth="1"/>
    <col min="18" max="18" width="11" style="6" customWidth="1"/>
    <col min="19" max="19" width="10.83203125" style="6"/>
    <col min="20" max="20" width="2.6640625" style="6" customWidth="1"/>
    <col min="21" max="21" width="17.6640625" style="6" bestFit="1" customWidth="1"/>
    <col min="22" max="22" width="13" style="6" customWidth="1"/>
    <col min="23" max="23" width="16.6640625" style="6" customWidth="1"/>
    <col min="24" max="16384" width="10.83203125" style="6"/>
  </cols>
  <sheetData>
    <row r="1" spans="1:46" s="5" customFormat="1" ht="26" x14ac:dyDescent="0.3">
      <c r="A1" s="7" t="str">
        <f>'Cover Sheet'!A1</f>
        <v>Provincial Asset Inventory (2019-2026)</v>
      </c>
    </row>
    <row r="2" spans="1:46" s="5" customFormat="1" ht="21" x14ac:dyDescent="0.25"/>
    <row r="3" spans="1:46" ht="24" x14ac:dyDescent="0.3">
      <c r="A3" s="153"/>
    </row>
    <row r="5" spans="1:46" ht="16" x14ac:dyDescent="0.2">
      <c r="A5" s="179"/>
      <c r="B5" s="179"/>
      <c r="C5" s="179"/>
      <c r="D5" s="179"/>
      <c r="E5" s="179"/>
      <c r="F5" s="179"/>
      <c r="G5" s="179"/>
      <c r="H5" s="179"/>
      <c r="I5" s="179"/>
      <c r="J5" s="179"/>
      <c r="K5" s="179"/>
      <c r="L5" s="179"/>
      <c r="M5" s="179"/>
      <c r="R5"/>
    </row>
    <row r="6" spans="1:46" ht="16" x14ac:dyDescent="0.2">
      <c r="R6"/>
    </row>
    <row r="7" spans="1:46" ht="16" x14ac:dyDescent="0.2">
      <c r="O7"/>
      <c r="P7"/>
      <c r="Q7"/>
      <c r="R7"/>
    </row>
    <row r="8" spans="1:46" ht="21" x14ac:dyDescent="0.25">
      <c r="A8" s="5"/>
      <c r="O8"/>
      <c r="P8"/>
      <c r="Q8"/>
      <c r="R8"/>
    </row>
    <row r="9" spans="1:46" ht="21" x14ac:dyDescent="0.25">
      <c r="A9" s="5"/>
      <c r="O9"/>
      <c r="P9"/>
      <c r="Q9"/>
      <c r="R9"/>
      <c r="AS9" s="111" t="s">
        <v>4623</v>
      </c>
      <c r="AT9" s="111" t="s">
        <v>8446</v>
      </c>
    </row>
    <row r="10" spans="1:46" ht="28" customHeight="1" x14ac:dyDescent="0.2">
      <c r="A10" s="178"/>
      <c r="B10" s="178"/>
      <c r="C10" s="178"/>
      <c r="D10" s="178"/>
      <c r="E10" s="178"/>
      <c r="F10" s="178"/>
      <c r="G10" s="178"/>
      <c r="H10" s="178"/>
      <c r="I10" s="178"/>
      <c r="J10" s="178"/>
      <c r="K10" s="178"/>
      <c r="L10" s="178"/>
      <c r="M10" s="178"/>
      <c r="O10"/>
      <c r="P10"/>
      <c r="Q10"/>
      <c r="R10"/>
    </row>
    <row r="11" spans="1:46" ht="16" x14ac:dyDescent="0.2">
      <c r="O11"/>
      <c r="P11"/>
      <c r="Q11"/>
      <c r="R11"/>
    </row>
    <row r="12" spans="1:46" ht="16" x14ac:dyDescent="0.2">
      <c r="O12"/>
      <c r="P12"/>
      <c r="Q12"/>
      <c r="R12"/>
    </row>
    <row r="13" spans="1:46" ht="16" x14ac:dyDescent="0.2">
      <c r="O13"/>
      <c r="P13"/>
      <c r="Q13"/>
      <c r="R13"/>
    </row>
    <row r="14" spans="1:46" ht="16" x14ac:dyDescent="0.2">
      <c r="O14"/>
      <c r="P14"/>
      <c r="Q14"/>
      <c r="R14"/>
    </row>
    <row r="15" spans="1:46" ht="34" x14ac:dyDescent="0.2">
      <c r="O15" s="89" t="s">
        <v>4598</v>
      </c>
      <c r="P15" s="91" t="s">
        <v>8446</v>
      </c>
      <c r="Q15" s="91" t="s">
        <v>8451</v>
      </c>
      <c r="R15" s="91" t="s">
        <v>8447</v>
      </c>
      <c r="U15" s="84" t="s">
        <v>8446</v>
      </c>
      <c r="V15" s="85" t="s">
        <v>8451</v>
      </c>
      <c r="W15" s="84" t="s">
        <v>8452</v>
      </c>
    </row>
    <row r="16" spans="1:46" ht="16" x14ac:dyDescent="0.2">
      <c r="O16" s="2" t="s">
        <v>6628</v>
      </c>
      <c r="P16" s="4">
        <v>1</v>
      </c>
      <c r="Q16" s="4">
        <v>2500</v>
      </c>
      <c r="R16" s="4">
        <v>150</v>
      </c>
      <c r="U16" s="4">
        <v>408</v>
      </c>
      <c r="V16" s="4">
        <v>233112.36</v>
      </c>
      <c r="W16" s="4">
        <v>534192</v>
      </c>
    </row>
    <row r="17" spans="14:18" ht="16" x14ac:dyDescent="0.2">
      <c r="O17" s="2" t="s">
        <v>987</v>
      </c>
      <c r="P17" s="4">
        <v>71</v>
      </c>
      <c r="Q17" s="4">
        <v>29268.43</v>
      </c>
      <c r="R17" s="4">
        <v>2.4896000000000003</v>
      </c>
    </row>
    <row r="18" spans="14:18" ht="16" x14ac:dyDescent="0.2">
      <c r="O18" s="2" t="s">
        <v>3507</v>
      </c>
      <c r="P18" s="4">
        <v>7</v>
      </c>
      <c r="Q18" s="4">
        <v>16231</v>
      </c>
      <c r="R18" s="4">
        <v>4.7</v>
      </c>
    </row>
    <row r="19" spans="14:18" ht="16" x14ac:dyDescent="0.2">
      <c r="O19" s="2" t="s">
        <v>4773</v>
      </c>
      <c r="P19" s="4">
        <v>136</v>
      </c>
      <c r="Q19" s="4">
        <v>95686.5</v>
      </c>
      <c r="R19" s="4">
        <v>114.47232876712329</v>
      </c>
    </row>
    <row r="20" spans="14:18" ht="16" x14ac:dyDescent="0.2">
      <c r="O20" s="2" t="s">
        <v>5203</v>
      </c>
      <c r="P20" s="4">
        <v>26</v>
      </c>
      <c r="Q20" s="4">
        <v>17549</v>
      </c>
      <c r="R20" s="4">
        <v>36.352941176470587</v>
      </c>
    </row>
    <row r="21" spans="14:18" ht="16" x14ac:dyDescent="0.2">
      <c r="O21" s="2" t="s">
        <v>4680</v>
      </c>
      <c r="P21" s="4">
        <v>56</v>
      </c>
      <c r="Q21" s="4">
        <v>34141.93</v>
      </c>
      <c r="R21" s="4">
        <v>1.575</v>
      </c>
    </row>
    <row r="22" spans="14:18" ht="16" x14ac:dyDescent="0.2">
      <c r="O22" s="2" t="s">
        <v>4744</v>
      </c>
      <c r="P22" s="4">
        <v>27</v>
      </c>
      <c r="Q22" s="4">
        <v>18350</v>
      </c>
      <c r="R22" s="4">
        <v>8</v>
      </c>
    </row>
    <row r="23" spans="14:18" ht="16" x14ac:dyDescent="0.2">
      <c r="O23" s="2" t="s">
        <v>446</v>
      </c>
      <c r="P23" s="4">
        <v>32</v>
      </c>
      <c r="Q23" s="4">
        <v>7872</v>
      </c>
      <c r="R23" s="4">
        <v>108.50434782608696</v>
      </c>
    </row>
    <row r="24" spans="14:18" ht="16" x14ac:dyDescent="0.2">
      <c r="O24" s="2" t="s">
        <v>5011</v>
      </c>
      <c r="P24" s="4">
        <v>20</v>
      </c>
      <c r="Q24" s="4">
        <v>5851.5</v>
      </c>
      <c r="R24" s="4">
        <v>62.153529411764715</v>
      </c>
    </row>
    <row r="25" spans="14:18" ht="16" x14ac:dyDescent="0.2">
      <c r="O25" s="2" t="s">
        <v>4730</v>
      </c>
      <c r="P25" s="4">
        <v>32</v>
      </c>
      <c r="Q25" s="4">
        <v>5662</v>
      </c>
      <c r="R25" s="4">
        <v>24.439130434782605</v>
      </c>
    </row>
    <row r="29" spans="14:18" x14ac:dyDescent="0.2">
      <c r="N29" s="108"/>
      <c r="O29" s="108"/>
      <c r="P29" s="108"/>
    </row>
    <row r="30" spans="14:18" ht="16" x14ac:dyDescent="0.2">
      <c r="N30" s="108"/>
      <c r="O30" s="159" t="s">
        <v>8449</v>
      </c>
      <c r="P30" s="159"/>
    </row>
    <row r="31" spans="14:18" ht="16" x14ac:dyDescent="0.2">
      <c r="N31" s="108"/>
      <c r="O31" s="160" t="s">
        <v>8326</v>
      </c>
      <c r="P31" s="161">
        <v>386087</v>
      </c>
    </row>
    <row r="32" spans="14:18" ht="16" x14ac:dyDescent="0.2">
      <c r="N32" s="108"/>
      <c r="O32" s="160" t="s">
        <v>8328</v>
      </c>
      <c r="P32" s="161">
        <v>124767</v>
      </c>
    </row>
    <row r="33" spans="14:16" ht="16" x14ac:dyDescent="0.2">
      <c r="N33" s="108"/>
      <c r="O33" s="160" t="s">
        <v>8448</v>
      </c>
      <c r="P33" s="161">
        <v>23338</v>
      </c>
    </row>
    <row r="34" spans="14:16" x14ac:dyDescent="0.2">
      <c r="N34" s="108"/>
      <c r="O34" s="108"/>
      <c r="P34" s="108"/>
    </row>
    <row r="156" spans="1:1" ht="16" x14ac:dyDescent="0.2">
      <c r="A156"/>
    </row>
    <row r="157" spans="1:1" ht="16" x14ac:dyDescent="0.2">
      <c r="A157"/>
    </row>
    <row r="158" spans="1:1" ht="16" x14ac:dyDescent="0.2">
      <c r="A158"/>
    </row>
    <row r="159" spans="1:1" ht="16" x14ac:dyDescent="0.2">
      <c r="A159"/>
    </row>
    <row r="160" spans="1:1" ht="16" x14ac:dyDescent="0.2">
      <c r="A160"/>
    </row>
    <row r="161" spans="1:1" ht="16" x14ac:dyDescent="0.2">
      <c r="A161"/>
    </row>
    <row r="162" spans="1:1" ht="16" x14ac:dyDescent="0.2">
      <c r="A162"/>
    </row>
    <row r="163" spans="1:1" ht="16" x14ac:dyDescent="0.2">
      <c r="A163"/>
    </row>
    <row r="164" spans="1:1" ht="16" x14ac:dyDescent="0.2">
      <c r="A164"/>
    </row>
    <row r="165" spans="1:1" ht="16" x14ac:dyDescent="0.2">
      <c r="A165"/>
    </row>
    <row r="166" spans="1:1" ht="16" x14ac:dyDescent="0.2">
      <c r="A166"/>
    </row>
    <row r="167" spans="1:1" ht="16" x14ac:dyDescent="0.2">
      <c r="A167"/>
    </row>
    <row r="168" spans="1:1" ht="16" x14ac:dyDescent="0.2">
      <c r="A168"/>
    </row>
    <row r="169" spans="1:1" ht="16" x14ac:dyDescent="0.2">
      <c r="A169"/>
    </row>
    <row r="170" spans="1:1" ht="16" x14ac:dyDescent="0.2">
      <c r="A170"/>
    </row>
    <row r="171" spans="1:1" ht="16" x14ac:dyDescent="0.2">
      <c r="A171"/>
    </row>
    <row r="172" spans="1:1" ht="16" x14ac:dyDescent="0.2">
      <c r="A172"/>
    </row>
    <row r="173" spans="1:1" ht="16" x14ac:dyDescent="0.2">
      <c r="A173"/>
    </row>
    <row r="174" spans="1:1" ht="16" x14ac:dyDescent="0.2">
      <c r="A174"/>
    </row>
    <row r="175" spans="1:1" ht="16" x14ac:dyDescent="0.2">
      <c r="A175"/>
    </row>
    <row r="176" spans="1:1" ht="16" x14ac:dyDescent="0.2">
      <c r="A176"/>
    </row>
    <row r="177" spans="1:1" ht="16" x14ac:dyDescent="0.2">
      <c r="A177"/>
    </row>
    <row r="178" spans="1:1" ht="16" x14ac:dyDescent="0.2">
      <c r="A178"/>
    </row>
    <row r="179" spans="1:1" ht="16" x14ac:dyDescent="0.2">
      <c r="A179"/>
    </row>
    <row r="180" spans="1:1" ht="16" x14ac:dyDescent="0.2">
      <c r="A180"/>
    </row>
    <row r="181" spans="1:1" ht="16" x14ac:dyDescent="0.2">
      <c r="A181"/>
    </row>
    <row r="182" spans="1:1" ht="16" x14ac:dyDescent="0.2">
      <c r="A182"/>
    </row>
    <row r="183" spans="1:1" ht="16" x14ac:dyDescent="0.2">
      <c r="A183"/>
    </row>
    <row r="184" spans="1:1" ht="16" x14ac:dyDescent="0.2">
      <c r="A184"/>
    </row>
    <row r="185" spans="1:1" ht="16" x14ac:dyDescent="0.2">
      <c r="A185"/>
    </row>
    <row r="186" spans="1:1" ht="16" x14ac:dyDescent="0.2">
      <c r="A186"/>
    </row>
    <row r="187" spans="1:1" ht="16" x14ac:dyDescent="0.2">
      <c r="A187"/>
    </row>
    <row r="188" spans="1:1" ht="16" x14ac:dyDescent="0.2">
      <c r="A188"/>
    </row>
    <row r="189" spans="1:1" ht="16" x14ac:dyDescent="0.2">
      <c r="A189"/>
    </row>
    <row r="190" spans="1:1" ht="16" x14ac:dyDescent="0.2">
      <c r="A190"/>
    </row>
    <row r="191" spans="1:1" ht="16" x14ac:dyDescent="0.2">
      <c r="A191"/>
    </row>
    <row r="192" spans="1:1" ht="16" x14ac:dyDescent="0.2">
      <c r="A192"/>
    </row>
    <row r="193" spans="1:1" ht="16" x14ac:dyDescent="0.2">
      <c r="A193"/>
    </row>
    <row r="194" spans="1:1" ht="16" x14ac:dyDescent="0.2">
      <c r="A194"/>
    </row>
    <row r="195" spans="1:1" ht="16" x14ac:dyDescent="0.2">
      <c r="A195"/>
    </row>
    <row r="196" spans="1:1" ht="16" x14ac:dyDescent="0.2">
      <c r="A196"/>
    </row>
    <row r="197" spans="1:1" ht="16" x14ac:dyDescent="0.2">
      <c r="A197"/>
    </row>
    <row r="198" spans="1:1" ht="16" x14ac:dyDescent="0.2">
      <c r="A198"/>
    </row>
    <row r="199" spans="1:1" ht="16" x14ac:dyDescent="0.2">
      <c r="A199"/>
    </row>
    <row r="200" spans="1:1" ht="16" x14ac:dyDescent="0.2">
      <c r="A200"/>
    </row>
    <row r="201" spans="1:1" ht="16" x14ac:dyDescent="0.2">
      <c r="A201"/>
    </row>
    <row r="202" spans="1:1" ht="16" x14ac:dyDescent="0.2">
      <c r="A202"/>
    </row>
    <row r="203" spans="1:1" ht="16" x14ac:dyDescent="0.2">
      <c r="A203"/>
    </row>
    <row r="204" spans="1:1" ht="16" x14ac:dyDescent="0.2">
      <c r="A204"/>
    </row>
    <row r="205" spans="1:1" ht="16" x14ac:dyDescent="0.2">
      <c r="A205"/>
    </row>
    <row r="206" spans="1:1" ht="16" x14ac:dyDescent="0.2">
      <c r="A206"/>
    </row>
    <row r="207" spans="1:1" ht="16" x14ac:dyDescent="0.2">
      <c r="A207"/>
    </row>
    <row r="208" spans="1:1" ht="16" x14ac:dyDescent="0.2">
      <c r="A208"/>
    </row>
    <row r="209" spans="1:1" ht="16" x14ac:dyDescent="0.2">
      <c r="A209"/>
    </row>
    <row r="210" spans="1:1" ht="16" x14ac:dyDescent="0.2">
      <c r="A210"/>
    </row>
    <row r="211" spans="1:1" ht="16" x14ac:dyDescent="0.2">
      <c r="A211"/>
    </row>
    <row r="212" spans="1:1" ht="16" x14ac:dyDescent="0.2">
      <c r="A212"/>
    </row>
    <row r="213" spans="1:1" ht="16" x14ac:dyDescent="0.2">
      <c r="A213"/>
    </row>
    <row r="214" spans="1:1" ht="16" x14ac:dyDescent="0.2">
      <c r="A214"/>
    </row>
    <row r="215" spans="1:1" ht="16" x14ac:dyDescent="0.2">
      <c r="A215"/>
    </row>
    <row r="216" spans="1:1" ht="16" x14ac:dyDescent="0.2">
      <c r="A216"/>
    </row>
    <row r="217" spans="1:1" ht="16" x14ac:dyDescent="0.2">
      <c r="A217"/>
    </row>
    <row r="218" spans="1:1" ht="16" x14ac:dyDescent="0.2">
      <c r="A218"/>
    </row>
    <row r="219" spans="1:1" ht="16" x14ac:dyDescent="0.2">
      <c r="A219"/>
    </row>
    <row r="220" spans="1:1" ht="16" x14ac:dyDescent="0.2">
      <c r="A220"/>
    </row>
    <row r="221" spans="1:1" ht="16" x14ac:dyDescent="0.2">
      <c r="A221"/>
    </row>
    <row r="222" spans="1:1" ht="16" x14ac:dyDescent="0.2">
      <c r="A222"/>
    </row>
    <row r="223" spans="1:1" ht="16" x14ac:dyDescent="0.2">
      <c r="A223"/>
    </row>
    <row r="224" spans="1:1" ht="16" x14ac:dyDescent="0.2">
      <c r="A224"/>
    </row>
    <row r="225" spans="1:1" ht="16" x14ac:dyDescent="0.2">
      <c r="A225"/>
    </row>
    <row r="226" spans="1:1" ht="16" x14ac:dyDescent="0.2">
      <c r="A226"/>
    </row>
    <row r="227" spans="1:1" ht="16" x14ac:dyDescent="0.2">
      <c r="A227"/>
    </row>
    <row r="228" spans="1:1" ht="16" x14ac:dyDescent="0.2">
      <c r="A228"/>
    </row>
    <row r="229" spans="1:1" ht="16" x14ac:dyDescent="0.2">
      <c r="A229"/>
    </row>
    <row r="230" spans="1:1" ht="16" x14ac:dyDescent="0.2">
      <c r="A230"/>
    </row>
    <row r="231" spans="1:1" ht="16" x14ac:dyDescent="0.2">
      <c r="A231"/>
    </row>
    <row r="232" spans="1:1" ht="16" x14ac:dyDescent="0.2">
      <c r="A232"/>
    </row>
    <row r="233" spans="1:1" ht="16" x14ac:dyDescent="0.2">
      <c r="A233"/>
    </row>
    <row r="234" spans="1:1" ht="16" x14ac:dyDescent="0.2">
      <c r="A234"/>
    </row>
    <row r="235" spans="1:1" ht="16" x14ac:dyDescent="0.2">
      <c r="A235"/>
    </row>
    <row r="236" spans="1:1" ht="16" x14ac:dyDescent="0.2">
      <c r="A236"/>
    </row>
    <row r="237" spans="1:1" ht="16" x14ac:dyDescent="0.2">
      <c r="A237"/>
    </row>
    <row r="238" spans="1:1" ht="16" x14ac:dyDescent="0.2">
      <c r="A238"/>
    </row>
    <row r="239" spans="1:1" ht="16" x14ac:dyDescent="0.2">
      <c r="A239"/>
    </row>
    <row r="240" spans="1:1" ht="16" x14ac:dyDescent="0.2">
      <c r="A240"/>
    </row>
    <row r="241" spans="1:1" ht="16" x14ac:dyDescent="0.2">
      <c r="A241"/>
    </row>
    <row r="242" spans="1:1" ht="16" x14ac:dyDescent="0.2">
      <c r="A242"/>
    </row>
    <row r="243" spans="1:1" ht="16" x14ac:dyDescent="0.2">
      <c r="A243"/>
    </row>
    <row r="244" spans="1:1" ht="16" x14ac:dyDescent="0.2">
      <c r="A244"/>
    </row>
    <row r="245" spans="1:1" ht="16" x14ac:dyDescent="0.2">
      <c r="A245"/>
    </row>
    <row r="246" spans="1:1" ht="16" x14ac:dyDescent="0.2">
      <c r="A246"/>
    </row>
    <row r="247" spans="1:1" ht="16" x14ac:dyDescent="0.2">
      <c r="A247"/>
    </row>
    <row r="248" spans="1:1" ht="16" x14ac:dyDescent="0.2">
      <c r="A248"/>
    </row>
    <row r="249" spans="1:1" ht="16" x14ac:dyDescent="0.2">
      <c r="A249"/>
    </row>
    <row r="250" spans="1:1" ht="16" x14ac:dyDescent="0.2">
      <c r="A250"/>
    </row>
    <row r="251" spans="1:1" ht="16" x14ac:dyDescent="0.2">
      <c r="A251"/>
    </row>
    <row r="252" spans="1:1" ht="16" x14ac:dyDescent="0.2">
      <c r="A252"/>
    </row>
    <row r="253" spans="1:1" ht="16" x14ac:dyDescent="0.2">
      <c r="A253"/>
    </row>
    <row r="254" spans="1:1" ht="16" x14ac:dyDescent="0.2">
      <c r="A254"/>
    </row>
    <row r="255" spans="1:1" ht="16" x14ac:dyDescent="0.2">
      <c r="A255"/>
    </row>
    <row r="256" spans="1:1" ht="16" x14ac:dyDescent="0.2">
      <c r="A256"/>
    </row>
    <row r="257" spans="1:1" ht="16" x14ac:dyDescent="0.2">
      <c r="A257"/>
    </row>
    <row r="258" spans="1:1" ht="16" x14ac:dyDescent="0.2">
      <c r="A258"/>
    </row>
    <row r="259" spans="1:1" ht="16" x14ac:dyDescent="0.2">
      <c r="A259"/>
    </row>
    <row r="260" spans="1:1" ht="16" x14ac:dyDescent="0.2">
      <c r="A260"/>
    </row>
    <row r="261" spans="1:1" ht="16" x14ac:dyDescent="0.2">
      <c r="A261"/>
    </row>
    <row r="262" spans="1:1" ht="16" x14ac:dyDescent="0.2">
      <c r="A262"/>
    </row>
    <row r="263" spans="1:1" ht="16" x14ac:dyDescent="0.2">
      <c r="A263"/>
    </row>
    <row r="264" spans="1:1" ht="16" x14ac:dyDescent="0.2">
      <c r="A264"/>
    </row>
    <row r="265" spans="1:1" ht="16" x14ac:dyDescent="0.2">
      <c r="A265"/>
    </row>
    <row r="266" spans="1:1" ht="16" x14ac:dyDescent="0.2">
      <c r="A266"/>
    </row>
    <row r="267" spans="1:1" ht="16" x14ac:dyDescent="0.2">
      <c r="A267"/>
    </row>
    <row r="268" spans="1:1" ht="16" x14ac:dyDescent="0.2">
      <c r="A268"/>
    </row>
    <row r="269" spans="1:1" ht="16" x14ac:dyDescent="0.2">
      <c r="A269"/>
    </row>
    <row r="270" spans="1:1" ht="16" x14ac:dyDescent="0.2">
      <c r="A270"/>
    </row>
    <row r="271" spans="1:1" ht="16" x14ac:dyDescent="0.2">
      <c r="A271"/>
    </row>
    <row r="272" spans="1:1" ht="16" x14ac:dyDescent="0.2">
      <c r="A272"/>
    </row>
    <row r="273" spans="1:1" ht="16" x14ac:dyDescent="0.2">
      <c r="A273"/>
    </row>
    <row r="274" spans="1:1" ht="16" x14ac:dyDescent="0.2">
      <c r="A274"/>
    </row>
    <row r="275" spans="1:1" ht="16" x14ac:dyDescent="0.2">
      <c r="A275"/>
    </row>
    <row r="276" spans="1:1" ht="16" x14ac:dyDescent="0.2">
      <c r="A276"/>
    </row>
    <row r="277" spans="1:1" ht="16" x14ac:dyDescent="0.2">
      <c r="A277"/>
    </row>
    <row r="278" spans="1:1" ht="16" x14ac:dyDescent="0.2">
      <c r="A278"/>
    </row>
    <row r="279" spans="1:1" ht="16" x14ac:dyDescent="0.2">
      <c r="A279"/>
    </row>
    <row r="280" spans="1:1" ht="16" x14ac:dyDescent="0.2">
      <c r="A280"/>
    </row>
    <row r="281" spans="1:1" ht="16" x14ac:dyDescent="0.2">
      <c r="A281"/>
    </row>
    <row r="282" spans="1:1" ht="16" x14ac:dyDescent="0.2">
      <c r="A282"/>
    </row>
    <row r="283" spans="1:1" ht="16" x14ac:dyDescent="0.2">
      <c r="A283"/>
    </row>
    <row r="284" spans="1:1" ht="16" x14ac:dyDescent="0.2">
      <c r="A284"/>
    </row>
    <row r="285" spans="1:1" ht="16" x14ac:dyDescent="0.2">
      <c r="A285"/>
    </row>
    <row r="286" spans="1:1" ht="16" x14ac:dyDescent="0.2">
      <c r="A286"/>
    </row>
    <row r="287" spans="1:1" ht="16" x14ac:dyDescent="0.2">
      <c r="A287"/>
    </row>
    <row r="288" spans="1:1" ht="16" x14ac:dyDescent="0.2">
      <c r="A288"/>
    </row>
    <row r="289" spans="1:1" ht="16" x14ac:dyDescent="0.2">
      <c r="A289"/>
    </row>
    <row r="290" spans="1:1" ht="16" x14ac:dyDescent="0.2">
      <c r="A290"/>
    </row>
    <row r="291" spans="1:1" ht="16" x14ac:dyDescent="0.2">
      <c r="A291"/>
    </row>
    <row r="292" spans="1:1" ht="16" x14ac:dyDescent="0.2">
      <c r="A292"/>
    </row>
    <row r="293" spans="1:1" ht="16" x14ac:dyDescent="0.2">
      <c r="A293"/>
    </row>
    <row r="294" spans="1:1" ht="16" x14ac:dyDescent="0.2">
      <c r="A294"/>
    </row>
    <row r="295" spans="1:1" ht="16" x14ac:dyDescent="0.2">
      <c r="A295"/>
    </row>
    <row r="296" spans="1:1" ht="16" x14ac:dyDescent="0.2">
      <c r="A296"/>
    </row>
    <row r="297" spans="1:1" ht="16" x14ac:dyDescent="0.2">
      <c r="A297"/>
    </row>
    <row r="298" spans="1:1" ht="16" x14ac:dyDescent="0.2">
      <c r="A298"/>
    </row>
    <row r="299" spans="1:1" ht="16" x14ac:dyDescent="0.2">
      <c r="A299"/>
    </row>
    <row r="300" spans="1:1" ht="16" x14ac:dyDescent="0.2">
      <c r="A300"/>
    </row>
    <row r="301" spans="1:1" ht="16" x14ac:dyDescent="0.2">
      <c r="A301"/>
    </row>
    <row r="302" spans="1:1" ht="16" x14ac:dyDescent="0.2">
      <c r="A302"/>
    </row>
    <row r="303" spans="1:1" ht="16" x14ac:dyDescent="0.2">
      <c r="A303"/>
    </row>
    <row r="304" spans="1:1" ht="16" x14ac:dyDescent="0.2">
      <c r="A304"/>
    </row>
    <row r="305" spans="1:1" ht="16" x14ac:dyDescent="0.2">
      <c r="A305"/>
    </row>
    <row r="306" spans="1:1" ht="16" x14ac:dyDescent="0.2">
      <c r="A306"/>
    </row>
    <row r="307" spans="1:1" ht="16" x14ac:dyDescent="0.2">
      <c r="A307"/>
    </row>
    <row r="308" spans="1:1" ht="16" x14ac:dyDescent="0.2">
      <c r="A308"/>
    </row>
    <row r="309" spans="1:1" ht="16" x14ac:dyDescent="0.2">
      <c r="A309"/>
    </row>
    <row r="310" spans="1:1" ht="16" x14ac:dyDescent="0.2">
      <c r="A310"/>
    </row>
    <row r="311" spans="1:1" ht="16" x14ac:dyDescent="0.2">
      <c r="A311"/>
    </row>
    <row r="312" spans="1:1" ht="16" x14ac:dyDescent="0.2">
      <c r="A312"/>
    </row>
    <row r="313" spans="1:1" ht="16" x14ac:dyDescent="0.2">
      <c r="A313"/>
    </row>
    <row r="314" spans="1:1" ht="16" x14ac:dyDescent="0.2">
      <c r="A314"/>
    </row>
    <row r="315" spans="1:1" ht="16" x14ac:dyDescent="0.2">
      <c r="A315"/>
    </row>
    <row r="316" spans="1:1" ht="16" x14ac:dyDescent="0.2">
      <c r="A316"/>
    </row>
    <row r="317" spans="1:1" ht="16" x14ac:dyDescent="0.2">
      <c r="A317"/>
    </row>
    <row r="318" spans="1:1" ht="16" x14ac:dyDescent="0.2">
      <c r="A318"/>
    </row>
    <row r="319" spans="1:1" ht="16" x14ac:dyDescent="0.2">
      <c r="A319"/>
    </row>
    <row r="320" spans="1:1" ht="16" x14ac:dyDescent="0.2">
      <c r="A320"/>
    </row>
    <row r="321" spans="1:1" ht="16" x14ac:dyDescent="0.2">
      <c r="A321"/>
    </row>
    <row r="322" spans="1:1" ht="16" x14ac:dyDescent="0.2">
      <c r="A322"/>
    </row>
    <row r="323" spans="1:1" ht="16" x14ac:dyDescent="0.2">
      <c r="A323"/>
    </row>
    <row r="324" spans="1:1" ht="16" x14ac:dyDescent="0.2">
      <c r="A324"/>
    </row>
    <row r="325" spans="1:1" ht="16" x14ac:dyDescent="0.2">
      <c r="A325"/>
    </row>
    <row r="326" spans="1:1" ht="16" x14ac:dyDescent="0.2">
      <c r="A326"/>
    </row>
    <row r="327" spans="1:1" ht="16" x14ac:dyDescent="0.2">
      <c r="A327"/>
    </row>
    <row r="328" spans="1:1" ht="16" x14ac:dyDescent="0.2">
      <c r="A328"/>
    </row>
    <row r="329" spans="1:1" ht="16" x14ac:dyDescent="0.2">
      <c r="A329"/>
    </row>
    <row r="330" spans="1:1" ht="16" x14ac:dyDescent="0.2">
      <c r="A330"/>
    </row>
    <row r="331" spans="1:1" ht="16" x14ac:dyDescent="0.2">
      <c r="A331"/>
    </row>
    <row r="332" spans="1:1" ht="16" x14ac:dyDescent="0.2">
      <c r="A332"/>
    </row>
    <row r="333" spans="1:1" ht="16" x14ac:dyDescent="0.2">
      <c r="A333"/>
    </row>
    <row r="334" spans="1:1" ht="16" x14ac:dyDescent="0.2">
      <c r="A334"/>
    </row>
    <row r="335" spans="1:1" ht="16" x14ac:dyDescent="0.2">
      <c r="A335"/>
    </row>
    <row r="336" spans="1:1" ht="16" x14ac:dyDescent="0.2">
      <c r="A336"/>
    </row>
    <row r="337" spans="1:1" ht="16" x14ac:dyDescent="0.2">
      <c r="A337"/>
    </row>
    <row r="338" spans="1:1" ht="16" x14ac:dyDescent="0.2">
      <c r="A338"/>
    </row>
    <row r="339" spans="1:1" ht="16" x14ac:dyDescent="0.2">
      <c r="A339"/>
    </row>
    <row r="340" spans="1:1" ht="16" x14ac:dyDescent="0.2">
      <c r="A340"/>
    </row>
    <row r="341" spans="1:1" ht="16" x14ac:dyDescent="0.2">
      <c r="A341"/>
    </row>
    <row r="342" spans="1:1" ht="16" x14ac:dyDescent="0.2">
      <c r="A342"/>
    </row>
    <row r="343" spans="1:1" ht="16" x14ac:dyDescent="0.2">
      <c r="A343"/>
    </row>
    <row r="344" spans="1:1" ht="16" x14ac:dyDescent="0.2">
      <c r="A344"/>
    </row>
    <row r="345" spans="1:1" ht="16" x14ac:dyDescent="0.2">
      <c r="A345"/>
    </row>
    <row r="346" spans="1:1" ht="16" x14ac:dyDescent="0.2">
      <c r="A346"/>
    </row>
    <row r="347" spans="1:1" ht="16" x14ac:dyDescent="0.2">
      <c r="A347"/>
    </row>
    <row r="348" spans="1:1" ht="16" x14ac:dyDescent="0.2">
      <c r="A348"/>
    </row>
    <row r="349" spans="1:1" ht="16" x14ac:dyDescent="0.2">
      <c r="A349"/>
    </row>
    <row r="350" spans="1:1" ht="16" x14ac:dyDescent="0.2">
      <c r="A350"/>
    </row>
    <row r="351" spans="1:1" ht="16" x14ac:dyDescent="0.2">
      <c r="A351"/>
    </row>
    <row r="352" spans="1:1" ht="16" x14ac:dyDescent="0.2">
      <c r="A352"/>
    </row>
    <row r="353" spans="1:1" ht="16" x14ac:dyDescent="0.2">
      <c r="A353"/>
    </row>
    <row r="354" spans="1:1" ht="16" x14ac:dyDescent="0.2">
      <c r="A354"/>
    </row>
    <row r="355" spans="1:1" ht="16" x14ac:dyDescent="0.2">
      <c r="A355"/>
    </row>
    <row r="356" spans="1:1" ht="16" x14ac:dyDescent="0.2">
      <c r="A356"/>
    </row>
    <row r="357" spans="1:1" ht="16" x14ac:dyDescent="0.2">
      <c r="A357"/>
    </row>
    <row r="358" spans="1:1" ht="16" x14ac:dyDescent="0.2">
      <c r="A358"/>
    </row>
    <row r="359" spans="1:1" ht="16" x14ac:dyDescent="0.2">
      <c r="A359"/>
    </row>
    <row r="360" spans="1:1" ht="16" x14ac:dyDescent="0.2">
      <c r="A360"/>
    </row>
    <row r="361" spans="1:1" ht="16" x14ac:dyDescent="0.2">
      <c r="A361"/>
    </row>
    <row r="362" spans="1:1" ht="16" x14ac:dyDescent="0.2">
      <c r="A362"/>
    </row>
    <row r="363" spans="1:1" ht="16" x14ac:dyDescent="0.2">
      <c r="A363"/>
    </row>
    <row r="364" spans="1:1" ht="16" x14ac:dyDescent="0.2">
      <c r="A364"/>
    </row>
    <row r="365" spans="1:1" ht="16" x14ac:dyDescent="0.2">
      <c r="A365"/>
    </row>
    <row r="366" spans="1:1" ht="16" x14ac:dyDescent="0.2">
      <c r="A366"/>
    </row>
    <row r="367" spans="1:1" ht="16" x14ac:dyDescent="0.2">
      <c r="A367"/>
    </row>
    <row r="368" spans="1:1" ht="16" x14ac:dyDescent="0.2">
      <c r="A368"/>
    </row>
    <row r="369" spans="1:1" ht="16" x14ac:dyDescent="0.2">
      <c r="A369"/>
    </row>
    <row r="370" spans="1:1" ht="16" x14ac:dyDescent="0.2">
      <c r="A370"/>
    </row>
    <row r="371" spans="1:1" ht="16" x14ac:dyDescent="0.2">
      <c r="A371"/>
    </row>
    <row r="372" spans="1:1" ht="16" x14ac:dyDescent="0.2">
      <c r="A372"/>
    </row>
    <row r="373" spans="1:1" ht="16" x14ac:dyDescent="0.2">
      <c r="A373"/>
    </row>
    <row r="374" spans="1:1" ht="16" x14ac:dyDescent="0.2">
      <c r="A374"/>
    </row>
    <row r="375" spans="1:1" ht="16" x14ac:dyDescent="0.2">
      <c r="A375"/>
    </row>
    <row r="376" spans="1:1" ht="16" x14ac:dyDescent="0.2">
      <c r="A376"/>
    </row>
    <row r="377" spans="1:1" ht="16" x14ac:dyDescent="0.2">
      <c r="A377"/>
    </row>
    <row r="378" spans="1:1" ht="16" x14ac:dyDescent="0.2">
      <c r="A378"/>
    </row>
    <row r="379" spans="1:1" ht="16" x14ac:dyDescent="0.2">
      <c r="A379"/>
    </row>
    <row r="380" spans="1:1" ht="16" x14ac:dyDescent="0.2">
      <c r="A380"/>
    </row>
    <row r="381" spans="1:1" ht="16" x14ac:dyDescent="0.2">
      <c r="A381"/>
    </row>
    <row r="382" spans="1:1" ht="16" x14ac:dyDescent="0.2">
      <c r="A382"/>
    </row>
    <row r="383" spans="1:1" ht="16" x14ac:dyDescent="0.2">
      <c r="A383"/>
    </row>
    <row r="384" spans="1:1" ht="16" x14ac:dyDescent="0.2">
      <c r="A384"/>
    </row>
    <row r="385" spans="1:1" ht="16" x14ac:dyDescent="0.2">
      <c r="A385"/>
    </row>
    <row r="386" spans="1:1" ht="16" x14ac:dyDescent="0.2">
      <c r="A386"/>
    </row>
    <row r="387" spans="1:1" ht="16" x14ac:dyDescent="0.2">
      <c r="A387"/>
    </row>
    <row r="388" spans="1:1" ht="16" x14ac:dyDescent="0.2">
      <c r="A388"/>
    </row>
    <row r="389" spans="1:1" ht="16" x14ac:dyDescent="0.2">
      <c r="A389"/>
    </row>
    <row r="390" spans="1:1" ht="16" x14ac:dyDescent="0.2">
      <c r="A390"/>
    </row>
    <row r="391" spans="1:1" ht="16" x14ac:dyDescent="0.2">
      <c r="A391"/>
    </row>
    <row r="392" spans="1:1" ht="16" x14ac:dyDescent="0.2">
      <c r="A392"/>
    </row>
    <row r="393" spans="1:1" ht="16" x14ac:dyDescent="0.2">
      <c r="A393"/>
    </row>
    <row r="394" spans="1:1" ht="16" x14ac:dyDescent="0.2">
      <c r="A394"/>
    </row>
    <row r="395" spans="1:1" ht="16" x14ac:dyDescent="0.2">
      <c r="A395"/>
    </row>
    <row r="396" spans="1:1" ht="16" x14ac:dyDescent="0.2">
      <c r="A396"/>
    </row>
    <row r="397" spans="1:1" ht="16" x14ac:dyDescent="0.2">
      <c r="A397"/>
    </row>
    <row r="398" spans="1:1" ht="16" x14ac:dyDescent="0.2">
      <c r="A398"/>
    </row>
    <row r="399" spans="1:1" ht="16" x14ac:dyDescent="0.2">
      <c r="A399"/>
    </row>
    <row r="400" spans="1:1" ht="16" x14ac:dyDescent="0.2">
      <c r="A400"/>
    </row>
    <row r="401" spans="1:1" ht="16" x14ac:dyDescent="0.2">
      <c r="A401"/>
    </row>
    <row r="402" spans="1:1" ht="16" x14ac:dyDescent="0.2">
      <c r="A402"/>
    </row>
    <row r="403" spans="1:1" ht="16" x14ac:dyDescent="0.2">
      <c r="A403"/>
    </row>
    <row r="404" spans="1:1" ht="16" x14ac:dyDescent="0.2">
      <c r="A404"/>
    </row>
    <row r="405" spans="1:1" ht="16" x14ac:dyDescent="0.2">
      <c r="A405"/>
    </row>
    <row r="406" spans="1:1" ht="16" x14ac:dyDescent="0.2">
      <c r="A406"/>
    </row>
    <row r="407" spans="1:1" ht="16" x14ac:dyDescent="0.2">
      <c r="A407"/>
    </row>
    <row r="408" spans="1:1" ht="16" x14ac:dyDescent="0.2">
      <c r="A408"/>
    </row>
    <row r="409" spans="1:1" ht="16" x14ac:dyDescent="0.2">
      <c r="A409"/>
    </row>
    <row r="410" spans="1:1" ht="16" x14ac:dyDescent="0.2">
      <c r="A410"/>
    </row>
    <row r="411" spans="1:1" ht="16" x14ac:dyDescent="0.2">
      <c r="A411"/>
    </row>
    <row r="412" spans="1:1" ht="16" x14ac:dyDescent="0.2">
      <c r="A412"/>
    </row>
    <row r="413" spans="1:1" ht="16" x14ac:dyDescent="0.2">
      <c r="A413"/>
    </row>
    <row r="414" spans="1:1" ht="16" x14ac:dyDescent="0.2">
      <c r="A414"/>
    </row>
    <row r="415" spans="1:1" ht="16" x14ac:dyDescent="0.2">
      <c r="A415"/>
    </row>
    <row r="416" spans="1:1" ht="16" x14ac:dyDescent="0.2">
      <c r="A416"/>
    </row>
    <row r="417" spans="1:1" ht="16" x14ac:dyDescent="0.2">
      <c r="A417"/>
    </row>
    <row r="418" spans="1:1" ht="16" x14ac:dyDescent="0.2">
      <c r="A418"/>
    </row>
    <row r="419" spans="1:1" ht="16" x14ac:dyDescent="0.2">
      <c r="A419"/>
    </row>
    <row r="420" spans="1:1" ht="16" x14ac:dyDescent="0.2">
      <c r="A420"/>
    </row>
    <row r="421" spans="1:1" ht="16" x14ac:dyDescent="0.2">
      <c r="A421"/>
    </row>
    <row r="422" spans="1:1" ht="16" x14ac:dyDescent="0.2">
      <c r="A422"/>
    </row>
    <row r="423" spans="1:1" ht="16" x14ac:dyDescent="0.2">
      <c r="A423"/>
    </row>
    <row r="424" spans="1:1" ht="16" x14ac:dyDescent="0.2">
      <c r="A424"/>
    </row>
    <row r="425" spans="1:1" ht="16" x14ac:dyDescent="0.2">
      <c r="A425"/>
    </row>
    <row r="426" spans="1:1" ht="16" x14ac:dyDescent="0.2">
      <c r="A426"/>
    </row>
    <row r="427" spans="1:1" ht="16" x14ac:dyDescent="0.2">
      <c r="A427"/>
    </row>
    <row r="428" spans="1:1" ht="16" x14ac:dyDescent="0.2">
      <c r="A428"/>
    </row>
    <row r="429" spans="1:1" ht="16" x14ac:dyDescent="0.2">
      <c r="A429"/>
    </row>
    <row r="430" spans="1:1" ht="16" x14ac:dyDescent="0.2">
      <c r="A430"/>
    </row>
    <row r="431" spans="1:1" ht="16" x14ac:dyDescent="0.2">
      <c r="A431"/>
    </row>
    <row r="432" spans="1:1" ht="16" x14ac:dyDescent="0.2">
      <c r="A432"/>
    </row>
    <row r="433" spans="1:1" ht="16" x14ac:dyDescent="0.2">
      <c r="A433"/>
    </row>
    <row r="434" spans="1:1" ht="16" x14ac:dyDescent="0.2">
      <c r="A434"/>
    </row>
    <row r="435" spans="1:1" ht="16" x14ac:dyDescent="0.2">
      <c r="A435"/>
    </row>
    <row r="436" spans="1:1" ht="16" x14ac:dyDescent="0.2">
      <c r="A436"/>
    </row>
    <row r="437" spans="1:1" ht="16" x14ac:dyDescent="0.2">
      <c r="A437"/>
    </row>
    <row r="438" spans="1:1" ht="16" x14ac:dyDescent="0.2">
      <c r="A438"/>
    </row>
    <row r="439" spans="1:1" ht="16" x14ac:dyDescent="0.2">
      <c r="A439"/>
    </row>
    <row r="440" spans="1:1" ht="16" x14ac:dyDescent="0.2">
      <c r="A440"/>
    </row>
    <row r="441" spans="1:1" ht="16" x14ac:dyDescent="0.2">
      <c r="A441"/>
    </row>
    <row r="442" spans="1:1" ht="16" x14ac:dyDescent="0.2">
      <c r="A442"/>
    </row>
    <row r="443" spans="1:1" ht="16" x14ac:dyDescent="0.2">
      <c r="A443"/>
    </row>
    <row r="444" spans="1:1" ht="16" x14ac:dyDescent="0.2">
      <c r="A444"/>
    </row>
    <row r="445" spans="1:1" ht="16" x14ac:dyDescent="0.2">
      <c r="A445"/>
    </row>
    <row r="446" spans="1:1" ht="16" x14ac:dyDescent="0.2">
      <c r="A446"/>
    </row>
    <row r="447" spans="1:1" ht="16" x14ac:dyDescent="0.2">
      <c r="A447"/>
    </row>
    <row r="448" spans="1:1" ht="16" x14ac:dyDescent="0.2">
      <c r="A448"/>
    </row>
    <row r="449" spans="1:1" ht="16" x14ac:dyDescent="0.2">
      <c r="A449"/>
    </row>
    <row r="450" spans="1:1" ht="16" x14ac:dyDescent="0.2">
      <c r="A450"/>
    </row>
    <row r="451" spans="1:1" ht="16" x14ac:dyDescent="0.2">
      <c r="A451"/>
    </row>
    <row r="452" spans="1:1" ht="16" x14ac:dyDescent="0.2">
      <c r="A452"/>
    </row>
    <row r="453" spans="1:1" ht="16" x14ac:dyDescent="0.2">
      <c r="A453"/>
    </row>
    <row r="454" spans="1:1" ht="16" x14ac:dyDescent="0.2">
      <c r="A454"/>
    </row>
    <row r="455" spans="1:1" ht="16" x14ac:dyDescent="0.2">
      <c r="A455"/>
    </row>
    <row r="456" spans="1:1" ht="16" x14ac:dyDescent="0.2">
      <c r="A456"/>
    </row>
    <row r="457" spans="1:1" ht="16" x14ac:dyDescent="0.2">
      <c r="A457"/>
    </row>
    <row r="458" spans="1:1" ht="16" x14ac:dyDescent="0.2">
      <c r="A458"/>
    </row>
    <row r="459" spans="1:1" ht="16" x14ac:dyDescent="0.2">
      <c r="A459"/>
    </row>
    <row r="460" spans="1:1" ht="16" x14ac:dyDescent="0.2">
      <c r="A460"/>
    </row>
    <row r="461" spans="1:1" ht="16" x14ac:dyDescent="0.2">
      <c r="A461"/>
    </row>
    <row r="462" spans="1:1" ht="16" x14ac:dyDescent="0.2">
      <c r="A462"/>
    </row>
    <row r="463" spans="1:1" ht="16" x14ac:dyDescent="0.2">
      <c r="A463"/>
    </row>
    <row r="464" spans="1:1" ht="16" x14ac:dyDescent="0.2">
      <c r="A464"/>
    </row>
    <row r="465" spans="1:1" ht="16" x14ac:dyDescent="0.2">
      <c r="A465"/>
    </row>
    <row r="466" spans="1:1" ht="16" x14ac:dyDescent="0.2">
      <c r="A466"/>
    </row>
    <row r="467" spans="1:1" ht="16" x14ac:dyDescent="0.2">
      <c r="A467"/>
    </row>
    <row r="468" spans="1:1" ht="16" x14ac:dyDescent="0.2">
      <c r="A468"/>
    </row>
    <row r="469" spans="1:1" ht="16" x14ac:dyDescent="0.2">
      <c r="A469"/>
    </row>
    <row r="470" spans="1:1" ht="16" x14ac:dyDescent="0.2">
      <c r="A470"/>
    </row>
    <row r="471" spans="1:1" ht="16" x14ac:dyDescent="0.2">
      <c r="A471"/>
    </row>
    <row r="472" spans="1:1" ht="16" x14ac:dyDescent="0.2">
      <c r="A472"/>
    </row>
    <row r="473" spans="1:1" ht="16" x14ac:dyDescent="0.2">
      <c r="A473"/>
    </row>
    <row r="474" spans="1:1" ht="16" x14ac:dyDescent="0.2">
      <c r="A474"/>
    </row>
    <row r="475" spans="1:1" ht="16" x14ac:dyDescent="0.2">
      <c r="A475"/>
    </row>
    <row r="476" spans="1:1" ht="16" x14ac:dyDescent="0.2">
      <c r="A476"/>
    </row>
    <row r="477" spans="1:1" ht="16" x14ac:dyDescent="0.2">
      <c r="A477"/>
    </row>
    <row r="478" spans="1:1" ht="16" x14ac:dyDescent="0.2">
      <c r="A478"/>
    </row>
    <row r="479" spans="1:1" ht="16" x14ac:dyDescent="0.2">
      <c r="A479"/>
    </row>
    <row r="480" spans="1:1" ht="16" x14ac:dyDescent="0.2">
      <c r="A480"/>
    </row>
    <row r="481" spans="1:1" ht="16" x14ac:dyDescent="0.2">
      <c r="A481"/>
    </row>
    <row r="482" spans="1:1" ht="16" x14ac:dyDescent="0.2">
      <c r="A482"/>
    </row>
    <row r="483" spans="1:1" ht="16" x14ac:dyDescent="0.2">
      <c r="A483"/>
    </row>
    <row r="484" spans="1:1" ht="16" x14ac:dyDescent="0.2">
      <c r="A484"/>
    </row>
    <row r="485" spans="1:1" ht="16" x14ac:dyDescent="0.2">
      <c r="A485"/>
    </row>
    <row r="486" spans="1:1" ht="16" x14ac:dyDescent="0.2">
      <c r="A486"/>
    </row>
    <row r="487" spans="1:1" ht="16" x14ac:dyDescent="0.2">
      <c r="A487"/>
    </row>
    <row r="488" spans="1:1" ht="16" x14ac:dyDescent="0.2">
      <c r="A488"/>
    </row>
    <row r="489" spans="1:1" ht="16" x14ac:dyDescent="0.2">
      <c r="A489"/>
    </row>
    <row r="490" spans="1:1" ht="16" x14ac:dyDescent="0.2">
      <c r="A490"/>
    </row>
    <row r="491" spans="1:1" ht="16" x14ac:dyDescent="0.2">
      <c r="A491"/>
    </row>
    <row r="492" spans="1:1" ht="16" x14ac:dyDescent="0.2">
      <c r="A492"/>
    </row>
    <row r="493" spans="1:1" ht="16" x14ac:dyDescent="0.2">
      <c r="A493"/>
    </row>
    <row r="494" spans="1:1" ht="16" x14ac:dyDescent="0.2">
      <c r="A494"/>
    </row>
    <row r="495" spans="1:1" ht="16" x14ac:dyDescent="0.2">
      <c r="A495"/>
    </row>
    <row r="496" spans="1:1" ht="16" x14ac:dyDescent="0.2">
      <c r="A496"/>
    </row>
    <row r="497" spans="1:1" ht="16" x14ac:dyDescent="0.2">
      <c r="A497"/>
    </row>
    <row r="498" spans="1:1" ht="16" x14ac:dyDescent="0.2">
      <c r="A498"/>
    </row>
    <row r="499" spans="1:1" ht="16" x14ac:dyDescent="0.2">
      <c r="A499"/>
    </row>
    <row r="500" spans="1:1" ht="16" x14ac:dyDescent="0.2">
      <c r="A500"/>
    </row>
    <row r="501" spans="1:1" ht="16" x14ac:dyDescent="0.2">
      <c r="A501"/>
    </row>
    <row r="502" spans="1:1" ht="16" x14ac:dyDescent="0.2">
      <c r="A502"/>
    </row>
    <row r="503" spans="1:1" ht="16" x14ac:dyDescent="0.2">
      <c r="A503"/>
    </row>
    <row r="504" spans="1:1" ht="16" x14ac:dyDescent="0.2">
      <c r="A504"/>
    </row>
    <row r="505" spans="1:1" ht="16" x14ac:dyDescent="0.2">
      <c r="A505"/>
    </row>
    <row r="506" spans="1:1" ht="16" x14ac:dyDescent="0.2">
      <c r="A506"/>
    </row>
    <row r="507" spans="1:1" ht="16" x14ac:dyDescent="0.2">
      <c r="A507"/>
    </row>
    <row r="508" spans="1:1" ht="16" x14ac:dyDescent="0.2">
      <c r="A508"/>
    </row>
    <row r="509" spans="1:1" ht="16" x14ac:dyDescent="0.2">
      <c r="A509"/>
    </row>
    <row r="510" spans="1:1" ht="16" x14ac:dyDescent="0.2">
      <c r="A510"/>
    </row>
    <row r="511" spans="1:1" ht="16" x14ac:dyDescent="0.2">
      <c r="A511"/>
    </row>
    <row r="512" spans="1:1" ht="16" x14ac:dyDescent="0.2">
      <c r="A512"/>
    </row>
    <row r="513" spans="1:1" ht="16" x14ac:dyDescent="0.2">
      <c r="A513"/>
    </row>
    <row r="514" spans="1:1" ht="16" x14ac:dyDescent="0.2">
      <c r="A514"/>
    </row>
    <row r="515" spans="1:1" ht="16" x14ac:dyDescent="0.2">
      <c r="A515"/>
    </row>
    <row r="516" spans="1:1" ht="16" x14ac:dyDescent="0.2">
      <c r="A516"/>
    </row>
    <row r="517" spans="1:1" ht="16" x14ac:dyDescent="0.2">
      <c r="A517"/>
    </row>
    <row r="518" spans="1:1" ht="16" x14ac:dyDescent="0.2">
      <c r="A518"/>
    </row>
    <row r="519" spans="1:1" ht="16" x14ac:dyDescent="0.2">
      <c r="A519"/>
    </row>
    <row r="520" spans="1:1" ht="16" x14ac:dyDescent="0.2">
      <c r="A520"/>
    </row>
    <row r="521" spans="1:1" ht="16" x14ac:dyDescent="0.2">
      <c r="A521"/>
    </row>
    <row r="522" spans="1:1" ht="16" x14ac:dyDescent="0.2">
      <c r="A522"/>
    </row>
    <row r="523" spans="1:1" ht="16" x14ac:dyDescent="0.2">
      <c r="A523"/>
    </row>
    <row r="524" spans="1:1" ht="16" x14ac:dyDescent="0.2">
      <c r="A524"/>
    </row>
    <row r="525" spans="1:1" ht="16" x14ac:dyDescent="0.2">
      <c r="A525"/>
    </row>
    <row r="526" spans="1:1" ht="16" x14ac:dyDescent="0.2">
      <c r="A526"/>
    </row>
    <row r="527" spans="1:1" ht="16" x14ac:dyDescent="0.2">
      <c r="A527"/>
    </row>
    <row r="528" spans="1:1" ht="16" x14ac:dyDescent="0.2">
      <c r="A528"/>
    </row>
    <row r="529" spans="1:1" ht="16" x14ac:dyDescent="0.2">
      <c r="A529"/>
    </row>
    <row r="530" spans="1:1" ht="16" x14ac:dyDescent="0.2">
      <c r="A530"/>
    </row>
    <row r="531" spans="1:1" ht="16" x14ac:dyDescent="0.2">
      <c r="A531"/>
    </row>
    <row r="532" spans="1:1" ht="16" x14ac:dyDescent="0.2">
      <c r="A532"/>
    </row>
    <row r="533" spans="1:1" ht="16" x14ac:dyDescent="0.2">
      <c r="A533"/>
    </row>
    <row r="534" spans="1:1" ht="16" x14ac:dyDescent="0.2">
      <c r="A534"/>
    </row>
    <row r="535" spans="1:1" ht="16" x14ac:dyDescent="0.2">
      <c r="A535"/>
    </row>
    <row r="536" spans="1:1" ht="16" x14ac:dyDescent="0.2">
      <c r="A536"/>
    </row>
    <row r="537" spans="1:1" ht="16" x14ac:dyDescent="0.2">
      <c r="A537"/>
    </row>
    <row r="538" spans="1:1" ht="16" x14ac:dyDescent="0.2">
      <c r="A538"/>
    </row>
    <row r="539" spans="1:1" ht="16" x14ac:dyDescent="0.2">
      <c r="A539"/>
    </row>
    <row r="540" spans="1:1" ht="16" x14ac:dyDescent="0.2">
      <c r="A540"/>
    </row>
    <row r="541" spans="1:1" ht="16" x14ac:dyDescent="0.2">
      <c r="A541"/>
    </row>
    <row r="542" spans="1:1" ht="16" x14ac:dyDescent="0.2">
      <c r="A542"/>
    </row>
    <row r="543" spans="1:1" ht="16" x14ac:dyDescent="0.2">
      <c r="A543"/>
    </row>
    <row r="544" spans="1:1" ht="16" x14ac:dyDescent="0.2">
      <c r="A544"/>
    </row>
    <row r="545" spans="1:1" ht="16" x14ac:dyDescent="0.2">
      <c r="A545"/>
    </row>
    <row r="546" spans="1:1" ht="16" x14ac:dyDescent="0.2">
      <c r="A546"/>
    </row>
    <row r="547" spans="1:1" ht="16" x14ac:dyDescent="0.2">
      <c r="A547"/>
    </row>
    <row r="548" spans="1:1" ht="16" x14ac:dyDescent="0.2">
      <c r="A548"/>
    </row>
    <row r="549" spans="1:1" ht="16" x14ac:dyDescent="0.2">
      <c r="A549"/>
    </row>
    <row r="550" spans="1:1" ht="16" x14ac:dyDescent="0.2">
      <c r="A550"/>
    </row>
    <row r="551" spans="1:1" ht="16" x14ac:dyDescent="0.2">
      <c r="A551"/>
    </row>
    <row r="552" spans="1:1" ht="16" x14ac:dyDescent="0.2">
      <c r="A552"/>
    </row>
    <row r="553" spans="1:1" ht="16" x14ac:dyDescent="0.2">
      <c r="A553"/>
    </row>
    <row r="554" spans="1:1" ht="16" x14ac:dyDescent="0.2">
      <c r="A554"/>
    </row>
    <row r="555" spans="1:1" ht="16" x14ac:dyDescent="0.2">
      <c r="A555"/>
    </row>
    <row r="556" spans="1:1" ht="16" x14ac:dyDescent="0.2">
      <c r="A556"/>
    </row>
    <row r="557" spans="1:1" ht="16" x14ac:dyDescent="0.2">
      <c r="A557"/>
    </row>
    <row r="558" spans="1:1" ht="16" x14ac:dyDescent="0.2">
      <c r="A558"/>
    </row>
    <row r="559" spans="1:1" ht="16" x14ac:dyDescent="0.2">
      <c r="A559"/>
    </row>
    <row r="560" spans="1:1" ht="16" x14ac:dyDescent="0.2">
      <c r="A560"/>
    </row>
    <row r="561" spans="1:1" ht="16" x14ac:dyDescent="0.2">
      <c r="A561"/>
    </row>
    <row r="562" spans="1:1" ht="16" x14ac:dyDescent="0.2">
      <c r="A562"/>
    </row>
    <row r="563" spans="1:1" ht="16" x14ac:dyDescent="0.2">
      <c r="A563"/>
    </row>
    <row r="564" spans="1:1" ht="16" x14ac:dyDescent="0.2">
      <c r="A564"/>
    </row>
    <row r="565" spans="1:1" ht="16" x14ac:dyDescent="0.2">
      <c r="A565"/>
    </row>
    <row r="566" spans="1:1" ht="16" x14ac:dyDescent="0.2">
      <c r="A566"/>
    </row>
    <row r="567" spans="1:1" ht="16" x14ac:dyDescent="0.2">
      <c r="A567"/>
    </row>
    <row r="568" spans="1:1" ht="16" x14ac:dyDescent="0.2">
      <c r="A568"/>
    </row>
    <row r="569" spans="1:1" ht="16" x14ac:dyDescent="0.2">
      <c r="A569"/>
    </row>
    <row r="570" spans="1:1" ht="16" x14ac:dyDescent="0.2">
      <c r="A570"/>
    </row>
    <row r="571" spans="1:1" ht="16" x14ac:dyDescent="0.2">
      <c r="A571"/>
    </row>
    <row r="572" spans="1:1" ht="16" x14ac:dyDescent="0.2">
      <c r="A572"/>
    </row>
    <row r="573" spans="1:1" ht="16" x14ac:dyDescent="0.2">
      <c r="A573"/>
    </row>
    <row r="574" spans="1:1" ht="16" x14ac:dyDescent="0.2">
      <c r="A574"/>
    </row>
    <row r="575" spans="1:1" ht="16" x14ac:dyDescent="0.2">
      <c r="A575"/>
    </row>
    <row r="576" spans="1:1" ht="16" x14ac:dyDescent="0.2">
      <c r="A576"/>
    </row>
    <row r="577" spans="1:1" ht="16" x14ac:dyDescent="0.2">
      <c r="A577"/>
    </row>
    <row r="578" spans="1:1" ht="16" x14ac:dyDescent="0.2">
      <c r="A578"/>
    </row>
    <row r="579" spans="1:1" ht="16" x14ac:dyDescent="0.2">
      <c r="A579"/>
    </row>
    <row r="580" spans="1:1" ht="16" x14ac:dyDescent="0.2">
      <c r="A580"/>
    </row>
    <row r="581" spans="1:1" ht="16" x14ac:dyDescent="0.2">
      <c r="A581"/>
    </row>
    <row r="582" spans="1:1" ht="16" x14ac:dyDescent="0.2">
      <c r="A582"/>
    </row>
    <row r="583" spans="1:1" ht="16" x14ac:dyDescent="0.2">
      <c r="A583"/>
    </row>
    <row r="584" spans="1:1" ht="16" x14ac:dyDescent="0.2">
      <c r="A584"/>
    </row>
    <row r="585" spans="1:1" ht="16" x14ac:dyDescent="0.2">
      <c r="A585"/>
    </row>
    <row r="586" spans="1:1" ht="16" x14ac:dyDescent="0.2">
      <c r="A586"/>
    </row>
    <row r="587" spans="1:1" ht="16" x14ac:dyDescent="0.2">
      <c r="A587"/>
    </row>
    <row r="588" spans="1:1" ht="16" x14ac:dyDescent="0.2">
      <c r="A588"/>
    </row>
    <row r="589" spans="1:1" ht="16" x14ac:dyDescent="0.2">
      <c r="A589"/>
    </row>
    <row r="590" spans="1:1" ht="16" x14ac:dyDescent="0.2">
      <c r="A590"/>
    </row>
    <row r="591" spans="1:1" ht="16" x14ac:dyDescent="0.2">
      <c r="A591"/>
    </row>
    <row r="592" spans="1:1" ht="16" x14ac:dyDescent="0.2">
      <c r="A592"/>
    </row>
    <row r="593" spans="1:1" ht="16" x14ac:dyDescent="0.2">
      <c r="A593"/>
    </row>
    <row r="594" spans="1:1" ht="16" x14ac:dyDescent="0.2">
      <c r="A594"/>
    </row>
    <row r="595" spans="1:1" ht="16" x14ac:dyDescent="0.2">
      <c r="A595"/>
    </row>
    <row r="596" spans="1:1" ht="16" x14ac:dyDescent="0.2">
      <c r="A596"/>
    </row>
    <row r="597" spans="1:1" ht="16" x14ac:dyDescent="0.2">
      <c r="A597"/>
    </row>
    <row r="598" spans="1:1" ht="16" x14ac:dyDescent="0.2">
      <c r="A598"/>
    </row>
    <row r="599" spans="1:1" ht="16" x14ac:dyDescent="0.2">
      <c r="A599"/>
    </row>
    <row r="600" spans="1:1" ht="16" x14ac:dyDescent="0.2">
      <c r="A600"/>
    </row>
    <row r="601" spans="1:1" ht="16" x14ac:dyDescent="0.2">
      <c r="A601"/>
    </row>
    <row r="602" spans="1:1" ht="16" x14ac:dyDescent="0.2">
      <c r="A602"/>
    </row>
    <row r="603" spans="1:1" ht="16" x14ac:dyDescent="0.2">
      <c r="A603"/>
    </row>
    <row r="604" spans="1:1" ht="16" x14ac:dyDescent="0.2">
      <c r="A604"/>
    </row>
    <row r="605" spans="1:1" ht="16" x14ac:dyDescent="0.2">
      <c r="A605"/>
    </row>
    <row r="606" spans="1:1" ht="16" x14ac:dyDescent="0.2">
      <c r="A606"/>
    </row>
    <row r="607" spans="1:1" ht="16" x14ac:dyDescent="0.2">
      <c r="A607"/>
    </row>
    <row r="608" spans="1:1" ht="16" x14ac:dyDescent="0.2">
      <c r="A608"/>
    </row>
    <row r="609" spans="1:1" ht="16" x14ac:dyDescent="0.2">
      <c r="A609"/>
    </row>
    <row r="610" spans="1:1" ht="16" x14ac:dyDescent="0.2">
      <c r="A610"/>
    </row>
    <row r="611" spans="1:1" ht="16" x14ac:dyDescent="0.2">
      <c r="A611"/>
    </row>
    <row r="612" spans="1:1" ht="16" x14ac:dyDescent="0.2">
      <c r="A612"/>
    </row>
    <row r="613" spans="1:1" ht="16" x14ac:dyDescent="0.2">
      <c r="A613"/>
    </row>
    <row r="614" spans="1:1" ht="16" x14ac:dyDescent="0.2">
      <c r="A614"/>
    </row>
    <row r="615" spans="1:1" ht="16" x14ac:dyDescent="0.2">
      <c r="A615"/>
    </row>
    <row r="616" spans="1:1" ht="16" x14ac:dyDescent="0.2">
      <c r="A616"/>
    </row>
    <row r="617" spans="1:1" ht="16" x14ac:dyDescent="0.2">
      <c r="A617"/>
    </row>
    <row r="618" spans="1:1" ht="16" x14ac:dyDescent="0.2">
      <c r="A618"/>
    </row>
    <row r="619" spans="1:1" ht="16" x14ac:dyDescent="0.2">
      <c r="A619"/>
    </row>
    <row r="620" spans="1:1" ht="16" x14ac:dyDescent="0.2">
      <c r="A620"/>
    </row>
    <row r="621" spans="1:1" ht="16" x14ac:dyDescent="0.2">
      <c r="A621"/>
    </row>
    <row r="622" spans="1:1" ht="16" x14ac:dyDescent="0.2">
      <c r="A622"/>
    </row>
    <row r="623" spans="1:1" ht="16" x14ac:dyDescent="0.2">
      <c r="A623"/>
    </row>
    <row r="624" spans="1:1" ht="16" x14ac:dyDescent="0.2">
      <c r="A624"/>
    </row>
    <row r="625" spans="1:1" ht="16" x14ac:dyDescent="0.2">
      <c r="A625"/>
    </row>
    <row r="626" spans="1:1" ht="16" x14ac:dyDescent="0.2">
      <c r="A626"/>
    </row>
    <row r="627" spans="1:1" ht="16" x14ac:dyDescent="0.2">
      <c r="A627"/>
    </row>
    <row r="628" spans="1:1" ht="16" x14ac:dyDescent="0.2">
      <c r="A628"/>
    </row>
    <row r="629" spans="1:1" ht="16" x14ac:dyDescent="0.2">
      <c r="A629"/>
    </row>
    <row r="630" spans="1:1" ht="16" x14ac:dyDescent="0.2">
      <c r="A630"/>
    </row>
    <row r="631" spans="1:1" ht="16" x14ac:dyDescent="0.2">
      <c r="A631"/>
    </row>
    <row r="632" spans="1:1" ht="16" x14ac:dyDescent="0.2">
      <c r="A632"/>
    </row>
    <row r="633" spans="1:1" ht="16" x14ac:dyDescent="0.2">
      <c r="A633"/>
    </row>
    <row r="634" spans="1:1" ht="16" x14ac:dyDescent="0.2">
      <c r="A634"/>
    </row>
    <row r="635" spans="1:1" ht="16" x14ac:dyDescent="0.2">
      <c r="A635"/>
    </row>
    <row r="636" spans="1:1" ht="16" x14ac:dyDescent="0.2">
      <c r="A636"/>
    </row>
    <row r="637" spans="1:1" ht="16" x14ac:dyDescent="0.2">
      <c r="A637"/>
    </row>
    <row r="638" spans="1:1" ht="16" x14ac:dyDescent="0.2">
      <c r="A638"/>
    </row>
    <row r="639" spans="1:1" ht="16" x14ac:dyDescent="0.2">
      <c r="A639"/>
    </row>
    <row r="640" spans="1:1" ht="16" x14ac:dyDescent="0.2">
      <c r="A640"/>
    </row>
    <row r="641" spans="1:1" ht="16" x14ac:dyDescent="0.2">
      <c r="A641"/>
    </row>
    <row r="642" spans="1:1" ht="16" x14ac:dyDescent="0.2">
      <c r="A642"/>
    </row>
    <row r="643" spans="1:1" ht="16" x14ac:dyDescent="0.2">
      <c r="A643"/>
    </row>
    <row r="644" spans="1:1" ht="16" x14ac:dyDescent="0.2">
      <c r="A644"/>
    </row>
    <row r="645" spans="1:1" ht="16" x14ac:dyDescent="0.2">
      <c r="A645"/>
    </row>
    <row r="646" spans="1:1" ht="16" x14ac:dyDescent="0.2">
      <c r="A646"/>
    </row>
    <row r="647" spans="1:1" ht="16" x14ac:dyDescent="0.2">
      <c r="A647"/>
    </row>
    <row r="648" spans="1:1" ht="16" x14ac:dyDescent="0.2">
      <c r="A648"/>
    </row>
    <row r="649" spans="1:1" ht="16" x14ac:dyDescent="0.2">
      <c r="A649"/>
    </row>
    <row r="650" spans="1:1" ht="16" x14ac:dyDescent="0.2">
      <c r="A650"/>
    </row>
    <row r="651" spans="1:1" ht="16" x14ac:dyDescent="0.2">
      <c r="A651"/>
    </row>
    <row r="652" spans="1:1" ht="16" x14ac:dyDescent="0.2">
      <c r="A652"/>
    </row>
    <row r="653" spans="1:1" ht="16" x14ac:dyDescent="0.2">
      <c r="A653"/>
    </row>
    <row r="654" spans="1:1" ht="16" x14ac:dyDescent="0.2">
      <c r="A654"/>
    </row>
    <row r="655" spans="1:1" ht="16" x14ac:dyDescent="0.2">
      <c r="A655"/>
    </row>
    <row r="656" spans="1:1" ht="16" x14ac:dyDescent="0.2">
      <c r="A656"/>
    </row>
    <row r="657" spans="1:1" ht="16" x14ac:dyDescent="0.2">
      <c r="A657"/>
    </row>
    <row r="658" spans="1:1" ht="16" x14ac:dyDescent="0.2">
      <c r="A658"/>
    </row>
    <row r="659" spans="1:1" ht="16" x14ac:dyDescent="0.2">
      <c r="A659"/>
    </row>
    <row r="660" spans="1:1" ht="16" x14ac:dyDescent="0.2">
      <c r="A660"/>
    </row>
    <row r="661" spans="1:1" ht="16" x14ac:dyDescent="0.2">
      <c r="A661"/>
    </row>
    <row r="662" spans="1:1" ht="16" x14ac:dyDescent="0.2">
      <c r="A662"/>
    </row>
    <row r="663" spans="1:1" ht="16" x14ac:dyDescent="0.2">
      <c r="A663"/>
    </row>
    <row r="664" spans="1:1" ht="16" x14ac:dyDescent="0.2">
      <c r="A664"/>
    </row>
    <row r="665" spans="1:1" ht="16" x14ac:dyDescent="0.2">
      <c r="A665"/>
    </row>
    <row r="666" spans="1:1" ht="16" x14ac:dyDescent="0.2">
      <c r="A666"/>
    </row>
    <row r="667" spans="1:1" ht="16" x14ac:dyDescent="0.2">
      <c r="A667"/>
    </row>
    <row r="668" spans="1:1" ht="16" x14ac:dyDescent="0.2">
      <c r="A668"/>
    </row>
    <row r="669" spans="1:1" ht="16" x14ac:dyDescent="0.2">
      <c r="A669"/>
    </row>
    <row r="670" spans="1:1" ht="16" x14ac:dyDescent="0.2">
      <c r="A670"/>
    </row>
    <row r="671" spans="1:1" ht="16" x14ac:dyDescent="0.2">
      <c r="A671"/>
    </row>
    <row r="672" spans="1:1" ht="16" x14ac:dyDescent="0.2">
      <c r="A672"/>
    </row>
    <row r="673" spans="1:1" ht="16" x14ac:dyDescent="0.2">
      <c r="A673"/>
    </row>
    <row r="674" spans="1:1" ht="16" x14ac:dyDescent="0.2">
      <c r="A674"/>
    </row>
    <row r="675" spans="1:1" ht="16" x14ac:dyDescent="0.2">
      <c r="A675"/>
    </row>
    <row r="676" spans="1:1" ht="16" x14ac:dyDescent="0.2">
      <c r="A676"/>
    </row>
    <row r="677" spans="1:1" ht="16" x14ac:dyDescent="0.2">
      <c r="A677"/>
    </row>
    <row r="678" spans="1:1" ht="16" x14ac:dyDescent="0.2">
      <c r="A678"/>
    </row>
    <row r="679" spans="1:1" ht="16" x14ac:dyDescent="0.2">
      <c r="A679"/>
    </row>
    <row r="680" spans="1:1" ht="16" x14ac:dyDescent="0.2">
      <c r="A680"/>
    </row>
    <row r="681" spans="1:1" ht="16" x14ac:dyDescent="0.2">
      <c r="A681"/>
    </row>
    <row r="682" spans="1:1" ht="16" x14ac:dyDescent="0.2">
      <c r="A682"/>
    </row>
    <row r="683" spans="1:1" ht="16" x14ac:dyDescent="0.2">
      <c r="A683"/>
    </row>
    <row r="684" spans="1:1" ht="16" x14ac:dyDescent="0.2">
      <c r="A684"/>
    </row>
    <row r="685" spans="1:1" ht="16" x14ac:dyDescent="0.2">
      <c r="A685"/>
    </row>
    <row r="686" spans="1:1" ht="16" x14ac:dyDescent="0.2">
      <c r="A686"/>
    </row>
    <row r="687" spans="1:1" ht="16" x14ac:dyDescent="0.2">
      <c r="A687"/>
    </row>
    <row r="688" spans="1:1" ht="16" x14ac:dyDescent="0.2">
      <c r="A688"/>
    </row>
    <row r="689" spans="1:1" ht="16" x14ac:dyDescent="0.2">
      <c r="A689"/>
    </row>
    <row r="690" spans="1:1" ht="16" x14ac:dyDescent="0.2">
      <c r="A690"/>
    </row>
    <row r="691" spans="1:1" ht="16" x14ac:dyDescent="0.2">
      <c r="A691"/>
    </row>
    <row r="692" spans="1:1" ht="16" x14ac:dyDescent="0.2">
      <c r="A692"/>
    </row>
    <row r="693" spans="1:1" ht="16" x14ac:dyDescent="0.2">
      <c r="A693"/>
    </row>
    <row r="694" spans="1:1" ht="16" x14ac:dyDescent="0.2">
      <c r="A694"/>
    </row>
    <row r="695" spans="1:1" ht="16" x14ac:dyDescent="0.2">
      <c r="A695"/>
    </row>
    <row r="696" spans="1:1" ht="16" x14ac:dyDescent="0.2">
      <c r="A696"/>
    </row>
    <row r="697" spans="1:1" ht="16" x14ac:dyDescent="0.2">
      <c r="A697"/>
    </row>
    <row r="698" spans="1:1" ht="16" x14ac:dyDescent="0.2">
      <c r="A698"/>
    </row>
    <row r="699" spans="1:1" ht="16" x14ac:dyDescent="0.2">
      <c r="A699"/>
    </row>
    <row r="700" spans="1:1" ht="16" x14ac:dyDescent="0.2">
      <c r="A700"/>
    </row>
    <row r="701" spans="1:1" ht="16" x14ac:dyDescent="0.2">
      <c r="A701"/>
    </row>
    <row r="702" spans="1:1" ht="16" x14ac:dyDescent="0.2">
      <c r="A702"/>
    </row>
    <row r="703" spans="1:1" ht="16" x14ac:dyDescent="0.2">
      <c r="A703"/>
    </row>
    <row r="704" spans="1:1" ht="16" x14ac:dyDescent="0.2">
      <c r="A704"/>
    </row>
    <row r="705" spans="1:1" ht="16" x14ac:dyDescent="0.2">
      <c r="A705"/>
    </row>
    <row r="706" spans="1:1" ht="16" x14ac:dyDescent="0.2">
      <c r="A706"/>
    </row>
    <row r="707" spans="1:1" ht="16" x14ac:dyDescent="0.2">
      <c r="A707"/>
    </row>
    <row r="708" spans="1:1" ht="16" x14ac:dyDescent="0.2">
      <c r="A708"/>
    </row>
    <row r="709" spans="1:1" ht="16" x14ac:dyDescent="0.2">
      <c r="A709"/>
    </row>
    <row r="710" spans="1:1" ht="16" x14ac:dyDescent="0.2">
      <c r="A710"/>
    </row>
    <row r="711" spans="1:1" ht="16" x14ac:dyDescent="0.2">
      <c r="A711"/>
    </row>
    <row r="712" spans="1:1" ht="16" x14ac:dyDescent="0.2">
      <c r="A712"/>
    </row>
    <row r="713" spans="1:1" ht="16" x14ac:dyDescent="0.2">
      <c r="A713"/>
    </row>
    <row r="714" spans="1:1" ht="16" x14ac:dyDescent="0.2">
      <c r="A714"/>
    </row>
    <row r="715" spans="1:1" ht="16" x14ac:dyDescent="0.2">
      <c r="A715"/>
    </row>
    <row r="716" spans="1:1" ht="16" x14ac:dyDescent="0.2">
      <c r="A716"/>
    </row>
    <row r="717" spans="1:1" ht="16" x14ac:dyDescent="0.2">
      <c r="A717"/>
    </row>
    <row r="718" spans="1:1" ht="16" x14ac:dyDescent="0.2">
      <c r="A718"/>
    </row>
    <row r="719" spans="1:1" ht="16" x14ac:dyDescent="0.2">
      <c r="A719"/>
    </row>
    <row r="720" spans="1:1" ht="16" x14ac:dyDescent="0.2">
      <c r="A720"/>
    </row>
    <row r="721" spans="1:1" ht="16" x14ac:dyDescent="0.2">
      <c r="A721"/>
    </row>
    <row r="722" spans="1:1" ht="16" x14ac:dyDescent="0.2">
      <c r="A722"/>
    </row>
    <row r="723" spans="1:1" ht="16" x14ac:dyDescent="0.2">
      <c r="A723"/>
    </row>
    <row r="724" spans="1:1" ht="16" x14ac:dyDescent="0.2">
      <c r="A724"/>
    </row>
    <row r="725" spans="1:1" ht="16" x14ac:dyDescent="0.2">
      <c r="A725"/>
    </row>
    <row r="726" spans="1:1" ht="16" x14ac:dyDescent="0.2">
      <c r="A726"/>
    </row>
    <row r="727" spans="1:1" ht="16" x14ac:dyDescent="0.2">
      <c r="A727"/>
    </row>
    <row r="728" spans="1:1" ht="16" x14ac:dyDescent="0.2">
      <c r="A728"/>
    </row>
    <row r="729" spans="1:1" ht="16" x14ac:dyDescent="0.2">
      <c r="A729"/>
    </row>
    <row r="730" spans="1:1" ht="16" x14ac:dyDescent="0.2">
      <c r="A730"/>
    </row>
    <row r="731" spans="1:1" ht="16" x14ac:dyDescent="0.2">
      <c r="A731"/>
    </row>
    <row r="732" spans="1:1" ht="16" x14ac:dyDescent="0.2">
      <c r="A732"/>
    </row>
    <row r="733" spans="1:1" ht="16" x14ac:dyDescent="0.2">
      <c r="A733"/>
    </row>
    <row r="734" spans="1:1" ht="16" x14ac:dyDescent="0.2">
      <c r="A734"/>
    </row>
    <row r="735" spans="1:1" ht="16" x14ac:dyDescent="0.2">
      <c r="A735"/>
    </row>
    <row r="736" spans="1:1" ht="16" x14ac:dyDescent="0.2">
      <c r="A736"/>
    </row>
    <row r="737" spans="1:1" ht="16" x14ac:dyDescent="0.2">
      <c r="A737"/>
    </row>
    <row r="738" spans="1:1" ht="16" x14ac:dyDescent="0.2">
      <c r="A738"/>
    </row>
    <row r="739" spans="1:1" ht="16" x14ac:dyDescent="0.2">
      <c r="A739"/>
    </row>
    <row r="740" spans="1:1" ht="16" x14ac:dyDescent="0.2">
      <c r="A740"/>
    </row>
    <row r="741" spans="1:1" ht="16" x14ac:dyDescent="0.2">
      <c r="A741"/>
    </row>
    <row r="742" spans="1:1" ht="16" x14ac:dyDescent="0.2">
      <c r="A742"/>
    </row>
    <row r="743" spans="1:1" ht="16" x14ac:dyDescent="0.2">
      <c r="A743"/>
    </row>
    <row r="744" spans="1:1" ht="16" x14ac:dyDescent="0.2">
      <c r="A744"/>
    </row>
    <row r="745" spans="1:1" ht="16" x14ac:dyDescent="0.2">
      <c r="A745"/>
    </row>
    <row r="746" spans="1:1" ht="16" x14ac:dyDescent="0.2">
      <c r="A746"/>
    </row>
    <row r="747" spans="1:1" ht="16" x14ac:dyDescent="0.2">
      <c r="A747"/>
    </row>
    <row r="748" spans="1:1" ht="16" x14ac:dyDescent="0.2">
      <c r="A748"/>
    </row>
    <row r="749" spans="1:1" ht="16" x14ac:dyDescent="0.2">
      <c r="A749"/>
    </row>
    <row r="750" spans="1:1" ht="16" x14ac:dyDescent="0.2">
      <c r="A750"/>
    </row>
    <row r="751" spans="1:1" ht="16" x14ac:dyDescent="0.2">
      <c r="A751"/>
    </row>
    <row r="752" spans="1:1" ht="16" x14ac:dyDescent="0.2">
      <c r="A752"/>
    </row>
    <row r="753" spans="1:1" ht="16" x14ac:dyDescent="0.2">
      <c r="A753"/>
    </row>
    <row r="754" spans="1:1" ht="16" x14ac:dyDescent="0.2">
      <c r="A754"/>
    </row>
    <row r="755" spans="1:1" ht="16" x14ac:dyDescent="0.2">
      <c r="A755"/>
    </row>
    <row r="756" spans="1:1" ht="16" x14ac:dyDescent="0.2">
      <c r="A756"/>
    </row>
    <row r="757" spans="1:1" ht="16" x14ac:dyDescent="0.2">
      <c r="A757"/>
    </row>
    <row r="758" spans="1:1" ht="16" x14ac:dyDescent="0.2">
      <c r="A758"/>
    </row>
    <row r="759" spans="1:1" ht="16" x14ac:dyDescent="0.2">
      <c r="A759"/>
    </row>
    <row r="760" spans="1:1" ht="16" x14ac:dyDescent="0.2">
      <c r="A760"/>
    </row>
    <row r="761" spans="1:1" ht="16" x14ac:dyDescent="0.2">
      <c r="A761"/>
    </row>
    <row r="762" spans="1:1" ht="16" x14ac:dyDescent="0.2">
      <c r="A762"/>
    </row>
    <row r="763" spans="1:1" ht="16" x14ac:dyDescent="0.2">
      <c r="A763"/>
    </row>
    <row r="764" spans="1:1" ht="16" x14ac:dyDescent="0.2">
      <c r="A764"/>
    </row>
    <row r="765" spans="1:1" ht="16" x14ac:dyDescent="0.2">
      <c r="A765"/>
    </row>
    <row r="766" spans="1:1" ht="16" x14ac:dyDescent="0.2">
      <c r="A766"/>
    </row>
    <row r="767" spans="1:1" ht="16" x14ac:dyDescent="0.2">
      <c r="A767"/>
    </row>
    <row r="768" spans="1:1" ht="16" x14ac:dyDescent="0.2">
      <c r="A768"/>
    </row>
    <row r="769" spans="1:1" ht="16" x14ac:dyDescent="0.2">
      <c r="A769"/>
    </row>
    <row r="770" spans="1:1" ht="16" x14ac:dyDescent="0.2">
      <c r="A770"/>
    </row>
    <row r="771" spans="1:1" ht="16" x14ac:dyDescent="0.2">
      <c r="A771"/>
    </row>
    <row r="772" spans="1:1" ht="16" x14ac:dyDescent="0.2">
      <c r="A772"/>
    </row>
    <row r="773" spans="1:1" ht="16" x14ac:dyDescent="0.2">
      <c r="A773"/>
    </row>
    <row r="774" spans="1:1" ht="16" x14ac:dyDescent="0.2">
      <c r="A774"/>
    </row>
    <row r="775" spans="1:1" ht="16" x14ac:dyDescent="0.2">
      <c r="A775"/>
    </row>
    <row r="776" spans="1:1" ht="16" x14ac:dyDescent="0.2">
      <c r="A776"/>
    </row>
    <row r="777" spans="1:1" ht="16" x14ac:dyDescent="0.2">
      <c r="A777"/>
    </row>
    <row r="778" spans="1:1" ht="16" x14ac:dyDescent="0.2">
      <c r="A778"/>
    </row>
    <row r="779" spans="1:1" ht="16" x14ac:dyDescent="0.2">
      <c r="A779"/>
    </row>
    <row r="780" spans="1:1" ht="16" x14ac:dyDescent="0.2">
      <c r="A780"/>
    </row>
    <row r="781" spans="1:1" ht="16" x14ac:dyDescent="0.2">
      <c r="A781"/>
    </row>
    <row r="782" spans="1:1" ht="16" x14ac:dyDescent="0.2">
      <c r="A782"/>
    </row>
    <row r="783" spans="1:1" ht="16" x14ac:dyDescent="0.2">
      <c r="A783"/>
    </row>
    <row r="784" spans="1:1" ht="16" x14ac:dyDescent="0.2">
      <c r="A784"/>
    </row>
  </sheetData>
  <mergeCells count="2">
    <mergeCell ref="A5:M5"/>
    <mergeCell ref="A10:M10"/>
  </mergeCells>
  <pageMargins left="0.7" right="0.7" top="0.75" bottom="0.75" header="0.3" footer="0.3"/>
  <drawing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7D4DB-36EF-C04A-8A44-0FBA052E94CF}">
  <dimension ref="B2:N272"/>
  <sheetViews>
    <sheetView showZeros="0" topLeftCell="G221" workbookViewId="0">
      <selection activeCell="N8" sqref="N8:N263"/>
    </sheetView>
  </sheetViews>
  <sheetFormatPr baseColWidth="10" defaultRowHeight="16" x14ac:dyDescent="0.2"/>
  <cols>
    <col min="1" max="1" width="13" bestFit="1" customWidth="1"/>
    <col min="2" max="2" width="28" bestFit="1" customWidth="1"/>
    <col min="3" max="3" width="17.6640625" bestFit="1" customWidth="1"/>
    <col min="4" max="4" width="14" bestFit="1" customWidth="1"/>
    <col min="5" max="5" width="8.5" bestFit="1" customWidth="1"/>
    <col min="9" max="9" width="28" bestFit="1" customWidth="1"/>
    <col min="10" max="10" width="17.6640625" bestFit="1" customWidth="1"/>
    <col min="11" max="11" width="16" bestFit="1" customWidth="1"/>
    <col min="12" max="12" width="9" bestFit="1" customWidth="1"/>
    <col min="13" max="13" width="14" bestFit="1" customWidth="1"/>
    <col min="14" max="14" width="51.83203125" bestFit="1" customWidth="1"/>
  </cols>
  <sheetData>
    <row r="2" spans="2:14" ht="17" x14ac:dyDescent="0.2">
      <c r="B2" s="84" t="s">
        <v>4623</v>
      </c>
      <c r="C2" s="85" t="s">
        <v>8446</v>
      </c>
      <c r="D2" s="85" t="s">
        <v>8451</v>
      </c>
      <c r="E2" s="84" t="s">
        <v>8445</v>
      </c>
      <c r="I2" t="s">
        <v>8446</v>
      </c>
      <c r="K2" t="s">
        <v>8327</v>
      </c>
      <c r="M2" t="s">
        <v>8451</v>
      </c>
    </row>
    <row r="3" spans="2:14" x14ac:dyDescent="0.2">
      <c r="B3" s="2" t="s">
        <v>107</v>
      </c>
      <c r="C3" s="4">
        <v>327</v>
      </c>
      <c r="D3" s="4">
        <v>138915</v>
      </c>
      <c r="E3" s="4">
        <v>743770.3</v>
      </c>
      <c r="I3" s="4">
        <v>408</v>
      </c>
      <c r="K3" s="4">
        <v>534192</v>
      </c>
      <c r="M3" s="4">
        <v>233112.36</v>
      </c>
    </row>
    <row r="4" spans="2:14" x14ac:dyDescent="0.2">
      <c r="B4" s="2" t="s">
        <v>63</v>
      </c>
      <c r="C4" s="4">
        <v>511</v>
      </c>
      <c r="D4" s="4">
        <v>267765</v>
      </c>
      <c r="E4" s="4">
        <v>1031301</v>
      </c>
    </row>
    <row r="5" spans="2:14" x14ac:dyDescent="0.2">
      <c r="B5" s="2" t="s">
        <v>366</v>
      </c>
      <c r="C5" s="4">
        <v>113</v>
      </c>
      <c r="D5" s="4">
        <v>36535.360000000001</v>
      </c>
      <c r="E5" s="4">
        <v>139452</v>
      </c>
    </row>
    <row r="6" spans="2:14" x14ac:dyDescent="0.2">
      <c r="B6" s="2" t="s">
        <v>1289</v>
      </c>
      <c r="C6" s="4">
        <v>108</v>
      </c>
      <c r="D6" s="4">
        <v>37206</v>
      </c>
      <c r="E6" s="4">
        <v>213804</v>
      </c>
    </row>
    <row r="7" spans="2:14" x14ac:dyDescent="0.2">
      <c r="B7" s="2" t="s">
        <v>43</v>
      </c>
      <c r="C7" s="4">
        <v>616</v>
      </c>
      <c r="D7" s="4">
        <v>229038</v>
      </c>
      <c r="E7" s="4">
        <v>963207</v>
      </c>
    </row>
    <row r="8" spans="2:14" ht="17" x14ac:dyDescent="0.2">
      <c r="B8" s="2" t="s">
        <v>544</v>
      </c>
      <c r="C8" s="4">
        <v>571</v>
      </c>
      <c r="D8" s="4">
        <v>216230</v>
      </c>
      <c r="E8" s="4">
        <v>671941</v>
      </c>
      <c r="I8" s="1" t="s">
        <v>4623</v>
      </c>
      <c r="J8" s="85" t="s">
        <v>8446</v>
      </c>
      <c r="K8" t="s">
        <v>8461</v>
      </c>
      <c r="N8" s="91" t="s">
        <v>4598</v>
      </c>
    </row>
    <row r="9" spans="2:14" x14ac:dyDescent="0.2">
      <c r="B9" s="2" t="s">
        <v>6640</v>
      </c>
      <c r="C9" s="4">
        <v>12</v>
      </c>
      <c r="D9" s="4">
        <v>13190</v>
      </c>
      <c r="E9" s="4">
        <v>14185</v>
      </c>
      <c r="I9" s="2" t="s">
        <v>6628</v>
      </c>
      <c r="J9" s="4">
        <v>1</v>
      </c>
      <c r="K9" s="4">
        <v>4.8</v>
      </c>
      <c r="N9" s="2" t="s">
        <v>8483</v>
      </c>
    </row>
    <row r="10" spans="2:14" x14ac:dyDescent="0.2">
      <c r="I10" s="2" t="s">
        <v>987</v>
      </c>
      <c r="J10" s="4">
        <v>71</v>
      </c>
      <c r="K10" s="4">
        <v>592.93000000000018</v>
      </c>
      <c r="N10" s="3" t="s">
        <v>107</v>
      </c>
    </row>
    <row r="11" spans="2:14" x14ac:dyDescent="0.2">
      <c r="I11" s="2" t="s">
        <v>3507</v>
      </c>
      <c r="J11" s="4">
        <v>7</v>
      </c>
      <c r="K11" s="4">
        <v>15</v>
      </c>
      <c r="N11" s="17" t="s">
        <v>4778</v>
      </c>
    </row>
    <row r="12" spans="2:14" ht="34" x14ac:dyDescent="0.2">
      <c r="B12" s="89" t="s">
        <v>4598</v>
      </c>
      <c r="C12" s="89" t="s">
        <v>8446</v>
      </c>
      <c r="D12" s="91" t="s">
        <v>8451</v>
      </c>
      <c r="E12" s="91" t="s">
        <v>8447</v>
      </c>
      <c r="I12" s="2" t="s">
        <v>4773</v>
      </c>
      <c r="J12" s="4">
        <v>136</v>
      </c>
      <c r="K12" s="4">
        <v>665.31599999999992</v>
      </c>
      <c r="N12" s="18" t="s">
        <v>548</v>
      </c>
    </row>
    <row r="13" spans="2:14" x14ac:dyDescent="0.2">
      <c r="B13" s="2" t="s">
        <v>6628</v>
      </c>
      <c r="C13" s="4">
        <v>1</v>
      </c>
      <c r="D13" s="4">
        <v>2500</v>
      </c>
      <c r="E13" s="4">
        <v>150</v>
      </c>
      <c r="I13" s="2" t="s">
        <v>5203</v>
      </c>
      <c r="J13" s="4">
        <v>26</v>
      </c>
      <c r="K13" s="4">
        <v>175.22999999999996</v>
      </c>
      <c r="N13" s="18" t="s">
        <v>2176</v>
      </c>
    </row>
    <row r="14" spans="2:14" x14ac:dyDescent="0.2">
      <c r="B14" s="2" t="s">
        <v>987</v>
      </c>
      <c r="C14" s="4">
        <v>421</v>
      </c>
      <c r="D14" s="4">
        <v>136611.43</v>
      </c>
      <c r="E14" s="4">
        <v>5.4605571847507344</v>
      </c>
      <c r="I14" s="2" t="s">
        <v>4680</v>
      </c>
      <c r="J14" s="4">
        <v>56</v>
      </c>
      <c r="K14" s="4">
        <v>112.27000000000002</v>
      </c>
      <c r="N14" s="18" t="s">
        <v>566</v>
      </c>
    </row>
    <row r="15" spans="2:14" x14ac:dyDescent="0.2">
      <c r="B15" s="2" t="s">
        <v>3507</v>
      </c>
      <c r="C15" s="4">
        <v>18</v>
      </c>
      <c r="D15" s="4">
        <v>33407</v>
      </c>
      <c r="E15" s="4">
        <v>2.9363636363636361</v>
      </c>
      <c r="I15" s="2" t="s">
        <v>4744</v>
      </c>
      <c r="J15" s="4">
        <v>27</v>
      </c>
      <c r="K15" s="4">
        <v>105.00000000000001</v>
      </c>
      <c r="N15" s="17" t="s">
        <v>4890</v>
      </c>
    </row>
    <row r="16" spans="2:14" x14ac:dyDescent="0.2">
      <c r="B16" s="2" t="s">
        <v>4773</v>
      </c>
      <c r="C16" s="4">
        <v>765</v>
      </c>
      <c r="D16" s="4">
        <v>380866.5</v>
      </c>
      <c r="E16" s="4">
        <v>67.317470059880236</v>
      </c>
      <c r="I16" s="2" t="s">
        <v>446</v>
      </c>
      <c r="J16" s="4">
        <v>32</v>
      </c>
      <c r="K16" s="4">
        <v>59.33700000000001</v>
      </c>
      <c r="N16" s="18" t="s">
        <v>3024</v>
      </c>
    </row>
    <row r="17" spans="2:14" x14ac:dyDescent="0.2">
      <c r="B17" s="2" t="s">
        <v>5203</v>
      </c>
      <c r="C17" s="4">
        <v>145</v>
      </c>
      <c r="D17" s="4">
        <v>83097</v>
      </c>
      <c r="E17" s="4">
        <v>30.835156250000001</v>
      </c>
      <c r="I17" s="2" t="s">
        <v>5011</v>
      </c>
      <c r="J17" s="4">
        <v>20</v>
      </c>
      <c r="K17" s="4">
        <v>84.77600000000001</v>
      </c>
      <c r="N17" s="17" t="s">
        <v>5433</v>
      </c>
    </row>
    <row r="18" spans="2:14" x14ac:dyDescent="0.2">
      <c r="B18" s="2" t="s">
        <v>4680</v>
      </c>
      <c r="C18" s="4">
        <v>312</v>
      </c>
      <c r="D18" s="4">
        <v>147486.93</v>
      </c>
      <c r="E18" s="4">
        <v>0.4542543859649123</v>
      </c>
      <c r="I18" s="2" t="s">
        <v>4730</v>
      </c>
      <c r="J18" s="4">
        <v>32</v>
      </c>
      <c r="K18" s="4">
        <v>792.15</v>
      </c>
      <c r="N18" s="18" t="s">
        <v>3612</v>
      </c>
    </row>
    <row r="19" spans="2:14" x14ac:dyDescent="0.2">
      <c r="B19" s="2" t="s">
        <v>4744</v>
      </c>
      <c r="C19" s="4">
        <v>142</v>
      </c>
      <c r="D19" s="4">
        <v>56981</v>
      </c>
      <c r="E19" s="4">
        <v>2.1724137931034484</v>
      </c>
      <c r="N19" s="18" t="s">
        <v>5434</v>
      </c>
    </row>
    <row r="20" spans="2:14" x14ac:dyDescent="0.2">
      <c r="B20" s="2" t="s">
        <v>446</v>
      </c>
      <c r="C20" s="4">
        <v>161</v>
      </c>
      <c r="D20" s="4">
        <v>30418</v>
      </c>
      <c r="E20" s="4">
        <v>82.617430555555543</v>
      </c>
      <c r="N20" s="18" t="s">
        <v>3453</v>
      </c>
    </row>
    <row r="21" spans="2:14" x14ac:dyDescent="0.2">
      <c r="B21" s="2" t="s">
        <v>5011</v>
      </c>
      <c r="C21" s="4">
        <v>101</v>
      </c>
      <c r="D21" s="4">
        <v>33117.5</v>
      </c>
      <c r="E21" s="4">
        <v>62.465263157894732</v>
      </c>
      <c r="N21" s="17" t="s">
        <v>8016</v>
      </c>
    </row>
    <row r="22" spans="2:14" x14ac:dyDescent="0.2">
      <c r="B22" s="2" t="s">
        <v>4730</v>
      </c>
      <c r="C22" s="4">
        <v>192</v>
      </c>
      <c r="D22" s="4">
        <v>34394</v>
      </c>
      <c r="E22" s="4">
        <v>12.977093023255817</v>
      </c>
      <c r="N22" s="18" t="s">
        <v>4433</v>
      </c>
    </row>
    <row r="23" spans="2:14" x14ac:dyDescent="0.2">
      <c r="E23" s="87"/>
      <c r="I23" s="110" t="s">
        <v>8470</v>
      </c>
      <c r="N23" s="17" t="s">
        <v>7505</v>
      </c>
    </row>
    <row r="24" spans="2:14" x14ac:dyDescent="0.2">
      <c r="I24" t="s">
        <v>23</v>
      </c>
      <c r="N24" s="18" t="s">
        <v>1200</v>
      </c>
    </row>
    <row r="25" spans="2:14" x14ac:dyDescent="0.2">
      <c r="B25" s="88" t="s">
        <v>8449</v>
      </c>
      <c r="C25" s="90"/>
      <c r="I25" t="s">
        <v>1291</v>
      </c>
      <c r="N25" s="17" t="s">
        <v>5869</v>
      </c>
    </row>
    <row r="26" spans="2:14" x14ac:dyDescent="0.2">
      <c r="B26" s="2" t="s">
        <v>8326</v>
      </c>
      <c r="C26" s="4">
        <v>2844340.3</v>
      </c>
      <c r="I26" t="s">
        <v>1844</v>
      </c>
      <c r="N26" s="18" t="s">
        <v>424</v>
      </c>
    </row>
    <row r="27" spans="2:14" x14ac:dyDescent="0.2">
      <c r="B27" s="2" t="s">
        <v>8328</v>
      </c>
      <c r="C27" s="4">
        <v>799134</v>
      </c>
      <c r="I27" t="s">
        <v>2512</v>
      </c>
      <c r="N27" s="17" t="s">
        <v>7331</v>
      </c>
    </row>
    <row r="28" spans="2:14" x14ac:dyDescent="0.2">
      <c r="B28" s="2" t="s">
        <v>8448</v>
      </c>
      <c r="C28" s="4">
        <v>134186</v>
      </c>
      <c r="I28" t="s">
        <v>3526</v>
      </c>
      <c r="N28" s="18" t="s">
        <v>2738</v>
      </c>
    </row>
    <row r="29" spans="2:14" x14ac:dyDescent="0.2">
      <c r="I29" t="s">
        <v>4676</v>
      </c>
      <c r="N29" s="17" t="s">
        <v>6631</v>
      </c>
    </row>
    <row r="30" spans="2:14" x14ac:dyDescent="0.2">
      <c r="I30" t="s">
        <v>4725</v>
      </c>
      <c r="N30" s="18" t="s">
        <v>6632</v>
      </c>
    </row>
    <row r="31" spans="2:14" x14ac:dyDescent="0.2">
      <c r="N31" s="17" t="s">
        <v>7327</v>
      </c>
    </row>
    <row r="32" spans="2:14" x14ac:dyDescent="0.2">
      <c r="N32" s="18" t="s">
        <v>2746</v>
      </c>
    </row>
    <row r="33" spans="9:14" ht="20" x14ac:dyDescent="0.2">
      <c r="I33" s="104" t="s">
        <v>4598</v>
      </c>
      <c r="J33" t="s">
        <v>8451</v>
      </c>
      <c r="K33" t="s">
        <v>8445</v>
      </c>
      <c r="N33" s="17" t="s">
        <v>6801</v>
      </c>
    </row>
    <row r="34" spans="9:14" x14ac:dyDescent="0.2">
      <c r="I34" s="106" t="s">
        <v>6628</v>
      </c>
      <c r="J34" s="187">
        <v>2500</v>
      </c>
      <c r="K34" s="187">
        <v>4000</v>
      </c>
      <c r="N34" s="18" t="s">
        <v>1853</v>
      </c>
    </row>
    <row r="35" spans="9:14" x14ac:dyDescent="0.2">
      <c r="I35" s="106" t="s">
        <v>4730</v>
      </c>
      <c r="J35" s="187">
        <v>5662</v>
      </c>
      <c r="K35" s="187">
        <v>9735</v>
      </c>
      <c r="N35" s="17" t="s">
        <v>6947</v>
      </c>
    </row>
    <row r="36" spans="9:14" x14ac:dyDescent="0.2">
      <c r="I36" s="106" t="s">
        <v>446</v>
      </c>
      <c r="J36" s="187">
        <v>7872</v>
      </c>
      <c r="K36" s="187">
        <v>29644</v>
      </c>
      <c r="N36" s="18" t="s">
        <v>3598</v>
      </c>
    </row>
    <row r="37" spans="9:14" x14ac:dyDescent="0.2">
      <c r="I37" s="106" t="s">
        <v>4680</v>
      </c>
      <c r="J37" s="187">
        <v>34141.93</v>
      </c>
      <c r="K37" s="187">
        <v>32352</v>
      </c>
      <c r="N37" s="18" t="s">
        <v>3906</v>
      </c>
    </row>
    <row r="38" spans="9:14" x14ac:dyDescent="0.2">
      <c r="I38" s="106" t="s">
        <v>4744</v>
      </c>
      <c r="J38" s="187">
        <v>18350</v>
      </c>
      <c r="K38" s="187">
        <v>38844</v>
      </c>
      <c r="N38" s="17" t="s">
        <v>6655</v>
      </c>
    </row>
    <row r="39" spans="9:14" x14ac:dyDescent="0.2">
      <c r="I39" s="106" t="s">
        <v>5203</v>
      </c>
      <c r="J39" s="187">
        <v>17549</v>
      </c>
      <c r="K39" s="187">
        <v>59878</v>
      </c>
      <c r="N39" s="18" t="s">
        <v>2578</v>
      </c>
    </row>
    <row r="40" spans="9:14" x14ac:dyDescent="0.2">
      <c r="I40" s="106" t="s">
        <v>987</v>
      </c>
      <c r="J40" s="187">
        <v>29268.43</v>
      </c>
      <c r="K40" s="187">
        <v>66810</v>
      </c>
      <c r="N40" s="17" t="s">
        <v>7275</v>
      </c>
    </row>
    <row r="41" spans="9:14" x14ac:dyDescent="0.2">
      <c r="I41" s="106" t="s">
        <v>5011</v>
      </c>
      <c r="J41" s="187">
        <v>5851.5</v>
      </c>
      <c r="K41" s="187">
        <v>77046</v>
      </c>
      <c r="N41" s="18" t="s">
        <v>7276</v>
      </c>
    </row>
    <row r="42" spans="9:14" x14ac:dyDescent="0.2">
      <c r="I42" s="106" t="s">
        <v>4773</v>
      </c>
      <c r="J42" s="187">
        <v>95686.5</v>
      </c>
      <c r="K42" s="187">
        <v>208539</v>
      </c>
      <c r="N42" s="17" t="s">
        <v>4751</v>
      </c>
    </row>
    <row r="43" spans="9:14" x14ac:dyDescent="0.2">
      <c r="N43" s="18" t="s">
        <v>5622</v>
      </c>
    </row>
    <row r="44" spans="9:14" x14ac:dyDescent="0.2">
      <c r="N44" s="18" t="s">
        <v>590</v>
      </c>
    </row>
    <row r="45" spans="9:14" x14ac:dyDescent="0.2">
      <c r="N45" s="18" t="s">
        <v>549</v>
      </c>
    </row>
    <row r="46" spans="9:14" x14ac:dyDescent="0.2">
      <c r="N46" s="17" t="s">
        <v>6906</v>
      </c>
    </row>
    <row r="47" spans="9:14" x14ac:dyDescent="0.2">
      <c r="N47" s="18" t="s">
        <v>24</v>
      </c>
    </row>
    <row r="48" spans="9:14" x14ac:dyDescent="0.2">
      <c r="N48" s="18" t="s">
        <v>6907</v>
      </c>
    </row>
    <row r="49" spans="14:14" x14ac:dyDescent="0.2">
      <c r="N49" s="17" t="s">
        <v>4880</v>
      </c>
    </row>
    <row r="50" spans="14:14" x14ac:dyDescent="0.2">
      <c r="N50" s="18" t="s">
        <v>475</v>
      </c>
    </row>
    <row r="51" spans="14:14" x14ac:dyDescent="0.2">
      <c r="N51" s="17" t="s">
        <v>43</v>
      </c>
    </row>
    <row r="52" spans="14:14" x14ac:dyDescent="0.2">
      <c r="N52" s="18" t="s">
        <v>2830</v>
      </c>
    </row>
    <row r="53" spans="14:14" x14ac:dyDescent="0.2">
      <c r="N53" s="17" t="s">
        <v>4766</v>
      </c>
    </row>
    <row r="54" spans="14:14" x14ac:dyDescent="0.2">
      <c r="N54" s="18" t="s">
        <v>4767</v>
      </c>
    </row>
    <row r="55" spans="14:14" x14ac:dyDescent="0.2">
      <c r="N55" s="3" t="s">
        <v>63</v>
      </c>
    </row>
    <row r="56" spans="14:14" x14ac:dyDescent="0.2">
      <c r="N56" s="17" t="s">
        <v>4684</v>
      </c>
    </row>
    <row r="57" spans="14:14" x14ac:dyDescent="0.2">
      <c r="N57" s="18" t="s">
        <v>204</v>
      </c>
    </row>
    <row r="58" spans="14:14" x14ac:dyDescent="0.2">
      <c r="N58" s="17" t="s">
        <v>4698</v>
      </c>
    </row>
    <row r="59" spans="14:14" x14ac:dyDescent="0.2">
      <c r="N59" s="18" t="s">
        <v>7987</v>
      </c>
    </row>
    <row r="60" spans="14:14" x14ac:dyDescent="0.2">
      <c r="N60" s="18" t="s">
        <v>2339</v>
      </c>
    </row>
    <row r="61" spans="14:14" x14ac:dyDescent="0.2">
      <c r="N61" s="17" t="s">
        <v>5728</v>
      </c>
    </row>
    <row r="62" spans="14:14" x14ac:dyDescent="0.2">
      <c r="N62" s="18" t="s">
        <v>5729</v>
      </c>
    </row>
    <row r="63" spans="14:14" x14ac:dyDescent="0.2">
      <c r="N63" s="17" t="s">
        <v>7925</v>
      </c>
    </row>
    <row r="64" spans="14:14" x14ac:dyDescent="0.2">
      <c r="N64" s="18" t="s">
        <v>1802</v>
      </c>
    </row>
    <row r="65" spans="14:14" x14ac:dyDescent="0.2">
      <c r="N65" s="17" t="s">
        <v>4707</v>
      </c>
    </row>
    <row r="66" spans="14:14" x14ac:dyDescent="0.2">
      <c r="N66" s="18" t="s">
        <v>1612</v>
      </c>
    </row>
    <row r="67" spans="14:14" x14ac:dyDescent="0.2">
      <c r="N67" s="17" t="s">
        <v>5325</v>
      </c>
    </row>
    <row r="68" spans="14:14" x14ac:dyDescent="0.2">
      <c r="N68" s="18" t="s">
        <v>1828</v>
      </c>
    </row>
    <row r="69" spans="14:14" x14ac:dyDescent="0.2">
      <c r="N69" s="17" t="s">
        <v>7990</v>
      </c>
    </row>
    <row r="70" spans="14:14" x14ac:dyDescent="0.2">
      <c r="N70" s="18" t="s">
        <v>1155</v>
      </c>
    </row>
    <row r="71" spans="14:14" x14ac:dyDescent="0.2">
      <c r="N71" s="17" t="s">
        <v>2810</v>
      </c>
    </row>
    <row r="72" spans="14:14" x14ac:dyDescent="0.2">
      <c r="N72" s="18" t="s">
        <v>8000</v>
      </c>
    </row>
    <row r="73" spans="14:14" x14ac:dyDescent="0.2">
      <c r="N73" s="17" t="s">
        <v>7623</v>
      </c>
    </row>
    <row r="74" spans="14:14" x14ac:dyDescent="0.2">
      <c r="N74" s="18" t="s">
        <v>308</v>
      </c>
    </row>
    <row r="75" spans="14:14" x14ac:dyDescent="0.2">
      <c r="N75" s="18" t="s">
        <v>4073</v>
      </c>
    </row>
    <row r="76" spans="14:14" x14ac:dyDescent="0.2">
      <c r="N76" s="17" t="s">
        <v>5261</v>
      </c>
    </row>
    <row r="77" spans="14:14" x14ac:dyDescent="0.2">
      <c r="N77" s="18" t="s">
        <v>3039</v>
      </c>
    </row>
    <row r="78" spans="14:14" x14ac:dyDescent="0.2">
      <c r="N78" s="17" t="s">
        <v>4712</v>
      </c>
    </row>
    <row r="79" spans="14:14" x14ac:dyDescent="0.2">
      <c r="N79" s="18" t="s">
        <v>244</v>
      </c>
    </row>
    <row r="80" spans="14:14" x14ac:dyDescent="0.2">
      <c r="N80" s="18" t="s">
        <v>7894</v>
      </c>
    </row>
    <row r="81" spans="14:14" x14ac:dyDescent="0.2">
      <c r="N81" s="17" t="s">
        <v>7910</v>
      </c>
    </row>
    <row r="82" spans="14:14" x14ac:dyDescent="0.2">
      <c r="N82" s="18" t="s">
        <v>1678</v>
      </c>
    </row>
    <row r="83" spans="14:14" x14ac:dyDescent="0.2">
      <c r="N83" s="17" t="s">
        <v>4704</v>
      </c>
    </row>
    <row r="84" spans="14:14" x14ac:dyDescent="0.2">
      <c r="N84" s="18" t="s">
        <v>615</v>
      </c>
    </row>
    <row r="85" spans="14:14" x14ac:dyDescent="0.2">
      <c r="N85" s="18" t="s">
        <v>2782</v>
      </c>
    </row>
    <row r="86" spans="14:14" x14ac:dyDescent="0.2">
      <c r="N86" s="17" t="s">
        <v>149</v>
      </c>
    </row>
    <row r="87" spans="14:14" x14ac:dyDescent="0.2">
      <c r="N87" s="18" t="s">
        <v>5449</v>
      </c>
    </row>
    <row r="88" spans="14:14" x14ac:dyDescent="0.2">
      <c r="N88" s="18" t="s">
        <v>3116</v>
      </c>
    </row>
    <row r="89" spans="14:14" x14ac:dyDescent="0.2">
      <c r="N89" s="18" t="s">
        <v>275</v>
      </c>
    </row>
    <row r="90" spans="14:14" x14ac:dyDescent="0.2">
      <c r="N90" s="18" t="s">
        <v>195</v>
      </c>
    </row>
    <row r="91" spans="14:14" x14ac:dyDescent="0.2">
      <c r="N91" s="18" t="s">
        <v>294</v>
      </c>
    </row>
    <row r="92" spans="14:14" x14ac:dyDescent="0.2">
      <c r="N92" s="18" t="s">
        <v>6297</v>
      </c>
    </row>
    <row r="93" spans="14:14" x14ac:dyDescent="0.2">
      <c r="N93" s="18" t="s">
        <v>77</v>
      </c>
    </row>
    <row r="94" spans="14:14" x14ac:dyDescent="0.2">
      <c r="N94" s="18" t="s">
        <v>322</v>
      </c>
    </row>
    <row r="95" spans="14:14" x14ac:dyDescent="0.2">
      <c r="N95" s="18" t="s">
        <v>6246</v>
      </c>
    </row>
    <row r="96" spans="14:14" x14ac:dyDescent="0.2">
      <c r="N96" s="18" t="s">
        <v>236</v>
      </c>
    </row>
    <row r="97" spans="14:14" x14ac:dyDescent="0.2">
      <c r="N97" s="17" t="s">
        <v>7146</v>
      </c>
    </row>
    <row r="98" spans="14:14" x14ac:dyDescent="0.2">
      <c r="N98" s="18" t="s">
        <v>227</v>
      </c>
    </row>
    <row r="99" spans="14:14" x14ac:dyDescent="0.2">
      <c r="N99" s="17" t="s">
        <v>232</v>
      </c>
    </row>
    <row r="100" spans="14:14" x14ac:dyDescent="0.2">
      <c r="N100" s="18" t="s">
        <v>1744</v>
      </c>
    </row>
    <row r="101" spans="14:14" x14ac:dyDescent="0.2">
      <c r="N101" s="17" t="s">
        <v>7931</v>
      </c>
    </row>
    <row r="102" spans="14:14" x14ac:dyDescent="0.2">
      <c r="N102" s="18" t="s">
        <v>7994</v>
      </c>
    </row>
    <row r="103" spans="14:14" x14ac:dyDescent="0.2">
      <c r="N103" s="17" t="s">
        <v>7904</v>
      </c>
    </row>
    <row r="104" spans="14:14" x14ac:dyDescent="0.2">
      <c r="N104" s="18" t="s">
        <v>632</v>
      </c>
    </row>
    <row r="105" spans="14:14" x14ac:dyDescent="0.2">
      <c r="N105" s="17" t="s">
        <v>1558</v>
      </c>
    </row>
    <row r="106" spans="14:14" x14ac:dyDescent="0.2">
      <c r="N106" s="18" t="s">
        <v>241</v>
      </c>
    </row>
    <row r="107" spans="14:14" x14ac:dyDescent="0.2">
      <c r="N107" s="17" t="s">
        <v>6639</v>
      </c>
    </row>
    <row r="108" spans="14:14" x14ac:dyDescent="0.2">
      <c r="N108" s="18" t="s">
        <v>747</v>
      </c>
    </row>
    <row r="109" spans="14:14" x14ac:dyDescent="0.2">
      <c r="N109" s="18" t="s">
        <v>1232</v>
      </c>
    </row>
    <row r="110" spans="14:14" x14ac:dyDescent="0.2">
      <c r="N110" s="3" t="s">
        <v>366</v>
      </c>
    </row>
    <row r="111" spans="14:14" x14ac:dyDescent="0.2">
      <c r="N111" s="17" t="s">
        <v>7876</v>
      </c>
    </row>
    <row r="112" spans="14:14" x14ac:dyDescent="0.2">
      <c r="N112" s="18" t="s">
        <v>4523</v>
      </c>
    </row>
    <row r="113" spans="14:14" x14ac:dyDescent="0.2">
      <c r="N113" s="17" t="s">
        <v>7861</v>
      </c>
    </row>
    <row r="114" spans="14:14" x14ac:dyDescent="0.2">
      <c r="N114" s="18" t="s">
        <v>7862</v>
      </c>
    </row>
    <row r="115" spans="14:14" x14ac:dyDescent="0.2">
      <c r="N115" s="17" t="s">
        <v>7879</v>
      </c>
    </row>
    <row r="116" spans="14:14" x14ac:dyDescent="0.2">
      <c r="N116" s="18" t="s">
        <v>4524</v>
      </c>
    </row>
    <row r="117" spans="14:14" x14ac:dyDescent="0.2">
      <c r="N117" s="17" t="s">
        <v>7867</v>
      </c>
    </row>
    <row r="118" spans="14:14" x14ac:dyDescent="0.2">
      <c r="N118" s="18" t="s">
        <v>4521</v>
      </c>
    </row>
    <row r="119" spans="14:14" x14ac:dyDescent="0.2">
      <c r="N119" s="17" t="s">
        <v>7890</v>
      </c>
    </row>
    <row r="120" spans="14:14" x14ac:dyDescent="0.2">
      <c r="N120" s="18" t="s">
        <v>466</v>
      </c>
    </row>
    <row r="121" spans="14:14" x14ac:dyDescent="0.2">
      <c r="N121" s="17" t="s">
        <v>7869</v>
      </c>
    </row>
    <row r="122" spans="14:14" x14ac:dyDescent="0.2">
      <c r="N122" s="18" t="s">
        <v>1819</v>
      </c>
    </row>
    <row r="123" spans="14:14" x14ac:dyDescent="0.2">
      <c r="N123" s="18" t="s">
        <v>7874</v>
      </c>
    </row>
    <row r="124" spans="14:14" x14ac:dyDescent="0.2">
      <c r="N124" s="17" t="s">
        <v>611</v>
      </c>
    </row>
    <row r="125" spans="14:14" x14ac:dyDescent="0.2">
      <c r="N125" s="18" t="s">
        <v>4515</v>
      </c>
    </row>
    <row r="126" spans="14:14" x14ac:dyDescent="0.2">
      <c r="N126" s="17" t="s">
        <v>7856</v>
      </c>
    </row>
    <row r="127" spans="14:14" x14ac:dyDescent="0.2">
      <c r="N127" s="18" t="s">
        <v>4517</v>
      </c>
    </row>
    <row r="128" spans="14:14" x14ac:dyDescent="0.2">
      <c r="N128" s="18" t="s">
        <v>3672</v>
      </c>
    </row>
    <row r="129" spans="14:14" x14ac:dyDescent="0.2">
      <c r="N129" s="17" t="s">
        <v>4488</v>
      </c>
    </row>
    <row r="130" spans="14:14" x14ac:dyDescent="0.2">
      <c r="N130" s="18" t="s">
        <v>459</v>
      </c>
    </row>
    <row r="131" spans="14:14" x14ac:dyDescent="0.2">
      <c r="N131" s="18" t="s">
        <v>7887</v>
      </c>
    </row>
    <row r="132" spans="14:14" x14ac:dyDescent="0.2">
      <c r="N132" s="18" t="s">
        <v>1522</v>
      </c>
    </row>
    <row r="133" spans="14:14" x14ac:dyDescent="0.2">
      <c r="N133" s="18" t="s">
        <v>950</v>
      </c>
    </row>
    <row r="134" spans="14:14" x14ac:dyDescent="0.2">
      <c r="N134" s="17" t="s">
        <v>7865</v>
      </c>
    </row>
    <row r="135" spans="14:14" x14ac:dyDescent="0.2">
      <c r="N135" s="18" t="s">
        <v>455</v>
      </c>
    </row>
    <row r="136" spans="14:14" x14ac:dyDescent="0.2">
      <c r="N136" s="18" t="s">
        <v>1770</v>
      </c>
    </row>
    <row r="137" spans="14:14" x14ac:dyDescent="0.2">
      <c r="N137" s="3" t="s">
        <v>1289</v>
      </c>
    </row>
    <row r="138" spans="14:14" x14ac:dyDescent="0.2">
      <c r="N138" s="17" t="s">
        <v>7977</v>
      </c>
    </row>
    <row r="139" spans="14:14" x14ac:dyDescent="0.2">
      <c r="N139" s="18" t="s">
        <v>2791</v>
      </c>
    </row>
    <row r="140" spans="14:14" x14ac:dyDescent="0.2">
      <c r="N140" s="17" t="s">
        <v>328</v>
      </c>
    </row>
    <row r="141" spans="14:14" x14ac:dyDescent="0.2">
      <c r="N141" s="18" t="s">
        <v>3066</v>
      </c>
    </row>
    <row r="142" spans="14:14" x14ac:dyDescent="0.2">
      <c r="N142" s="18" t="s">
        <v>157</v>
      </c>
    </row>
    <row r="143" spans="14:14" x14ac:dyDescent="0.2">
      <c r="N143" s="18" t="s">
        <v>279</v>
      </c>
    </row>
    <row r="144" spans="14:14" x14ac:dyDescent="0.2">
      <c r="N144" s="18" t="s">
        <v>2544</v>
      </c>
    </row>
    <row r="145" spans="14:14" x14ac:dyDescent="0.2">
      <c r="N145" s="3" t="s">
        <v>43</v>
      </c>
    </row>
    <row r="146" spans="14:14" x14ac:dyDescent="0.2">
      <c r="N146" s="17" t="s">
        <v>7609</v>
      </c>
    </row>
    <row r="147" spans="14:14" x14ac:dyDescent="0.2">
      <c r="N147" s="18" t="s">
        <v>220</v>
      </c>
    </row>
    <row r="148" spans="14:14" x14ac:dyDescent="0.2">
      <c r="N148" s="17" t="s">
        <v>4716</v>
      </c>
    </row>
    <row r="149" spans="14:14" x14ac:dyDescent="0.2">
      <c r="N149" s="18" t="s">
        <v>4720</v>
      </c>
    </row>
    <row r="150" spans="14:14" x14ac:dyDescent="0.2">
      <c r="N150" s="18" t="s">
        <v>4723</v>
      </c>
    </row>
    <row r="151" spans="14:14" x14ac:dyDescent="0.2">
      <c r="N151" s="18" t="s">
        <v>247</v>
      </c>
    </row>
    <row r="152" spans="14:14" x14ac:dyDescent="0.2">
      <c r="N152" s="17" t="s">
        <v>43</v>
      </c>
    </row>
    <row r="153" spans="14:14" x14ac:dyDescent="0.2">
      <c r="N153" s="18" t="s">
        <v>252</v>
      </c>
    </row>
    <row r="154" spans="14:14" x14ac:dyDescent="0.2">
      <c r="N154" s="18" t="s">
        <v>142</v>
      </c>
    </row>
    <row r="155" spans="14:14" x14ac:dyDescent="0.2">
      <c r="N155" s="18" t="s">
        <v>1120</v>
      </c>
    </row>
    <row r="156" spans="14:14" x14ac:dyDescent="0.2">
      <c r="N156" s="18" t="s">
        <v>651</v>
      </c>
    </row>
    <row r="157" spans="14:14" x14ac:dyDescent="0.2">
      <c r="N157" s="18" t="s">
        <v>2830</v>
      </c>
    </row>
    <row r="158" spans="14:14" x14ac:dyDescent="0.2">
      <c r="N158" s="18" t="s">
        <v>42</v>
      </c>
    </row>
    <row r="159" spans="14:14" x14ac:dyDescent="0.2">
      <c r="N159" s="18" t="s">
        <v>2762</v>
      </c>
    </row>
    <row r="160" spans="14:14" x14ac:dyDescent="0.2">
      <c r="N160" s="18" t="s">
        <v>267</v>
      </c>
    </row>
    <row r="161" spans="14:14" x14ac:dyDescent="0.2">
      <c r="N161" s="18" t="s">
        <v>3858</v>
      </c>
    </row>
    <row r="162" spans="14:14" x14ac:dyDescent="0.2">
      <c r="N162" s="18" t="s">
        <v>2085</v>
      </c>
    </row>
    <row r="163" spans="14:14" x14ac:dyDescent="0.2">
      <c r="N163" s="18" t="s">
        <v>348</v>
      </c>
    </row>
    <row r="164" spans="14:14" x14ac:dyDescent="0.2">
      <c r="N164" s="18" t="s">
        <v>3590</v>
      </c>
    </row>
    <row r="165" spans="14:14" x14ac:dyDescent="0.2">
      <c r="N165" s="18" t="s">
        <v>6519</v>
      </c>
    </row>
    <row r="166" spans="14:14" x14ac:dyDescent="0.2">
      <c r="N166" s="18" t="s">
        <v>83</v>
      </c>
    </row>
    <row r="167" spans="14:14" x14ac:dyDescent="0.2">
      <c r="N167" s="18" t="s">
        <v>5403</v>
      </c>
    </row>
    <row r="168" spans="14:14" x14ac:dyDescent="0.2">
      <c r="N168" s="18" t="s">
        <v>112</v>
      </c>
    </row>
    <row r="169" spans="14:14" x14ac:dyDescent="0.2">
      <c r="N169" s="18" t="s">
        <v>5065</v>
      </c>
    </row>
    <row r="170" spans="14:14" x14ac:dyDescent="0.2">
      <c r="N170" s="3" t="s">
        <v>544</v>
      </c>
    </row>
    <row r="171" spans="14:14" x14ac:dyDescent="0.2">
      <c r="N171" s="17" t="s">
        <v>5005</v>
      </c>
    </row>
    <row r="172" spans="14:14" x14ac:dyDescent="0.2">
      <c r="N172" s="18" t="s">
        <v>5006</v>
      </c>
    </row>
    <row r="173" spans="14:14" x14ac:dyDescent="0.2">
      <c r="N173" s="18" t="s">
        <v>1134</v>
      </c>
    </row>
    <row r="174" spans="14:14" x14ac:dyDescent="0.2">
      <c r="N174" s="17" t="s">
        <v>4859</v>
      </c>
    </row>
    <row r="175" spans="14:14" x14ac:dyDescent="0.2">
      <c r="N175" s="18" t="s">
        <v>167</v>
      </c>
    </row>
    <row r="176" spans="14:14" x14ac:dyDescent="0.2">
      <c r="N176" s="17" t="s">
        <v>6744</v>
      </c>
    </row>
    <row r="177" spans="14:14" x14ac:dyDescent="0.2">
      <c r="N177" s="18" t="s">
        <v>6745</v>
      </c>
    </row>
    <row r="178" spans="14:14" x14ac:dyDescent="0.2">
      <c r="N178" s="18" t="s">
        <v>6757</v>
      </c>
    </row>
    <row r="179" spans="14:14" x14ac:dyDescent="0.2">
      <c r="N179" s="17" t="s">
        <v>5934</v>
      </c>
    </row>
    <row r="180" spans="14:14" x14ac:dyDescent="0.2">
      <c r="N180" s="18" t="s">
        <v>179</v>
      </c>
    </row>
    <row r="181" spans="14:14" x14ac:dyDescent="0.2">
      <c r="N181" s="17" t="s">
        <v>6773</v>
      </c>
    </row>
    <row r="182" spans="14:14" x14ac:dyDescent="0.2">
      <c r="N182" s="18" t="s">
        <v>6774</v>
      </c>
    </row>
    <row r="183" spans="14:14" x14ac:dyDescent="0.2">
      <c r="N183" s="17" t="s">
        <v>5894</v>
      </c>
    </row>
    <row r="184" spans="14:14" x14ac:dyDescent="0.2">
      <c r="N184" s="18" t="s">
        <v>5895</v>
      </c>
    </row>
    <row r="185" spans="14:14" x14ac:dyDescent="0.2">
      <c r="N185" s="17" t="s">
        <v>5709</v>
      </c>
    </row>
    <row r="186" spans="14:14" x14ac:dyDescent="0.2">
      <c r="N186" s="18" t="s">
        <v>5710</v>
      </c>
    </row>
    <row r="187" spans="14:14" x14ac:dyDescent="0.2">
      <c r="N187" s="17" t="s">
        <v>4834</v>
      </c>
    </row>
    <row r="188" spans="14:14" x14ac:dyDescent="0.2">
      <c r="N188" s="18" t="s">
        <v>120</v>
      </c>
    </row>
    <row r="189" spans="14:14" x14ac:dyDescent="0.2">
      <c r="N189" s="18" t="s">
        <v>1047</v>
      </c>
    </row>
    <row r="190" spans="14:14" x14ac:dyDescent="0.2">
      <c r="N190" s="18" t="s">
        <v>883</v>
      </c>
    </row>
    <row r="191" spans="14:14" x14ac:dyDescent="0.2">
      <c r="N191" s="17" t="s">
        <v>512</v>
      </c>
    </row>
    <row r="192" spans="14:14" x14ac:dyDescent="0.2">
      <c r="N192" s="18" t="s">
        <v>511</v>
      </c>
    </row>
    <row r="193" spans="14:14" x14ac:dyDescent="0.2">
      <c r="N193" s="18" t="s">
        <v>917</v>
      </c>
    </row>
    <row r="194" spans="14:14" x14ac:dyDescent="0.2">
      <c r="N194" s="18" t="s">
        <v>127</v>
      </c>
    </row>
    <row r="195" spans="14:14" x14ac:dyDescent="0.2">
      <c r="N195" s="18" t="s">
        <v>7487</v>
      </c>
    </row>
    <row r="196" spans="14:14" x14ac:dyDescent="0.2">
      <c r="N196" s="18" t="s">
        <v>187</v>
      </c>
    </row>
    <row r="197" spans="14:14" x14ac:dyDescent="0.2">
      <c r="N197" s="17" t="s">
        <v>6378</v>
      </c>
    </row>
    <row r="198" spans="14:14" x14ac:dyDescent="0.2">
      <c r="N198" s="18" t="s">
        <v>6385</v>
      </c>
    </row>
    <row r="199" spans="14:14" x14ac:dyDescent="0.2">
      <c r="N199" s="17" t="s">
        <v>5474</v>
      </c>
    </row>
    <row r="200" spans="14:14" x14ac:dyDescent="0.2">
      <c r="N200" s="18" t="s">
        <v>5475</v>
      </c>
    </row>
    <row r="201" spans="14:14" x14ac:dyDescent="0.2">
      <c r="N201" s="17" t="s">
        <v>6453</v>
      </c>
    </row>
    <row r="202" spans="14:14" x14ac:dyDescent="0.2">
      <c r="N202" s="18" t="s">
        <v>6454</v>
      </c>
    </row>
    <row r="203" spans="14:14" x14ac:dyDescent="0.2">
      <c r="N203" s="17" t="s">
        <v>4851</v>
      </c>
    </row>
    <row r="204" spans="14:14" x14ac:dyDescent="0.2">
      <c r="N204" s="18" t="s">
        <v>1443</v>
      </c>
    </row>
    <row r="205" spans="14:14" x14ac:dyDescent="0.2">
      <c r="N205" s="18" t="s">
        <v>5959</v>
      </c>
    </row>
    <row r="206" spans="14:14" x14ac:dyDescent="0.2">
      <c r="N206" s="18" t="s">
        <v>260</v>
      </c>
    </row>
    <row r="207" spans="14:14" x14ac:dyDescent="0.2">
      <c r="N207" s="17" t="s">
        <v>5281</v>
      </c>
    </row>
    <row r="208" spans="14:14" x14ac:dyDescent="0.2">
      <c r="N208" s="18" t="s">
        <v>1976</v>
      </c>
    </row>
    <row r="209" spans="14:14" x14ac:dyDescent="0.2">
      <c r="N209" s="18" t="s">
        <v>7107</v>
      </c>
    </row>
    <row r="210" spans="14:14" x14ac:dyDescent="0.2">
      <c r="N210" s="17" t="s">
        <v>6037</v>
      </c>
    </row>
    <row r="211" spans="14:14" x14ac:dyDescent="0.2">
      <c r="N211" s="18" t="s">
        <v>6038</v>
      </c>
    </row>
    <row r="212" spans="14:14" x14ac:dyDescent="0.2">
      <c r="N212" s="17" t="s">
        <v>5296</v>
      </c>
    </row>
    <row r="213" spans="14:14" x14ac:dyDescent="0.2">
      <c r="N213" s="18" t="s">
        <v>6052</v>
      </c>
    </row>
    <row r="214" spans="14:14" x14ac:dyDescent="0.2">
      <c r="N214" s="18" t="s">
        <v>6066</v>
      </c>
    </row>
    <row r="215" spans="14:14" x14ac:dyDescent="0.2">
      <c r="N215" s="18" t="s">
        <v>5657</v>
      </c>
    </row>
    <row r="216" spans="14:14" x14ac:dyDescent="0.2">
      <c r="N216" s="18" t="s">
        <v>6784</v>
      </c>
    </row>
    <row r="217" spans="14:14" x14ac:dyDescent="0.2">
      <c r="N217" s="18" t="s">
        <v>3740</v>
      </c>
    </row>
    <row r="218" spans="14:14" x14ac:dyDescent="0.2">
      <c r="N218" s="18" t="s">
        <v>1342</v>
      </c>
    </row>
    <row r="219" spans="14:14" x14ac:dyDescent="0.2">
      <c r="N219" s="18" t="s">
        <v>2662</v>
      </c>
    </row>
    <row r="220" spans="14:14" x14ac:dyDescent="0.2">
      <c r="N220" s="18" t="s">
        <v>6206</v>
      </c>
    </row>
    <row r="221" spans="14:14" x14ac:dyDescent="0.2">
      <c r="N221" s="18" t="s">
        <v>6307</v>
      </c>
    </row>
    <row r="222" spans="14:14" x14ac:dyDescent="0.2">
      <c r="N222" s="18" t="s">
        <v>6095</v>
      </c>
    </row>
    <row r="223" spans="14:14" x14ac:dyDescent="0.2">
      <c r="N223" s="17" t="s">
        <v>6801</v>
      </c>
    </row>
    <row r="224" spans="14:14" x14ac:dyDescent="0.2">
      <c r="N224" s="18" t="s">
        <v>4152</v>
      </c>
    </row>
    <row r="225" spans="14:14" x14ac:dyDescent="0.2">
      <c r="N225" s="17" t="s">
        <v>5543</v>
      </c>
    </row>
    <row r="226" spans="14:14" x14ac:dyDescent="0.2">
      <c r="N226" s="18" t="s">
        <v>5574</v>
      </c>
    </row>
    <row r="227" spans="14:14" x14ac:dyDescent="0.2">
      <c r="N227" s="18" t="s">
        <v>481</v>
      </c>
    </row>
    <row r="228" spans="14:14" x14ac:dyDescent="0.2">
      <c r="N228" s="17" t="s">
        <v>5199</v>
      </c>
    </row>
    <row r="229" spans="14:14" x14ac:dyDescent="0.2">
      <c r="N229" s="18" t="s">
        <v>6272</v>
      </c>
    </row>
    <row r="230" spans="14:14" x14ac:dyDescent="0.2">
      <c r="N230" s="18" t="s">
        <v>96</v>
      </c>
    </row>
    <row r="231" spans="14:14" x14ac:dyDescent="0.2">
      <c r="N231" s="17" t="s">
        <v>5970</v>
      </c>
    </row>
    <row r="232" spans="14:14" x14ac:dyDescent="0.2">
      <c r="N232" s="18" t="s">
        <v>215</v>
      </c>
    </row>
    <row r="233" spans="14:14" x14ac:dyDescent="0.2">
      <c r="N233" s="17" t="s">
        <v>6082</v>
      </c>
    </row>
    <row r="234" spans="14:14" x14ac:dyDescent="0.2">
      <c r="N234" s="18" t="s">
        <v>6813</v>
      </c>
    </row>
    <row r="235" spans="14:14" x14ac:dyDescent="0.2">
      <c r="N235" s="18" t="s">
        <v>7117</v>
      </c>
    </row>
    <row r="236" spans="14:14" x14ac:dyDescent="0.2">
      <c r="N236" s="18" t="s">
        <v>3757</v>
      </c>
    </row>
    <row r="237" spans="14:14" x14ac:dyDescent="0.2">
      <c r="N237" s="18" t="s">
        <v>6369</v>
      </c>
    </row>
    <row r="238" spans="14:14" x14ac:dyDescent="0.2">
      <c r="N238" s="17" t="s">
        <v>5109</v>
      </c>
    </row>
    <row r="239" spans="14:14" x14ac:dyDescent="0.2">
      <c r="N239" s="18" t="s">
        <v>3943</v>
      </c>
    </row>
    <row r="240" spans="14:14" x14ac:dyDescent="0.2">
      <c r="N240" s="17" t="s">
        <v>49</v>
      </c>
    </row>
    <row r="241" spans="14:14" x14ac:dyDescent="0.2">
      <c r="N241" s="18" t="s">
        <v>7798</v>
      </c>
    </row>
    <row r="242" spans="14:14" x14ac:dyDescent="0.2">
      <c r="N242" s="17" t="s">
        <v>5575</v>
      </c>
    </row>
    <row r="243" spans="14:14" x14ac:dyDescent="0.2">
      <c r="N243" s="18" t="s">
        <v>7530</v>
      </c>
    </row>
    <row r="244" spans="14:14" x14ac:dyDescent="0.2">
      <c r="N244" s="17" t="s">
        <v>5663</v>
      </c>
    </row>
    <row r="245" spans="14:14" x14ac:dyDescent="0.2">
      <c r="N245" s="18" t="s">
        <v>5666</v>
      </c>
    </row>
    <row r="246" spans="14:14" x14ac:dyDescent="0.2">
      <c r="N246" s="18" t="s">
        <v>5664</v>
      </c>
    </row>
    <row r="247" spans="14:14" x14ac:dyDescent="0.2">
      <c r="N247" s="17" t="s">
        <v>5354</v>
      </c>
    </row>
    <row r="248" spans="14:14" x14ac:dyDescent="0.2">
      <c r="N248" s="18" t="s">
        <v>6122</v>
      </c>
    </row>
    <row r="249" spans="14:14" x14ac:dyDescent="0.2">
      <c r="N249" s="18" t="s">
        <v>6184</v>
      </c>
    </row>
    <row r="250" spans="14:14" x14ac:dyDescent="0.2">
      <c r="N250" s="17" t="s">
        <v>5528</v>
      </c>
    </row>
    <row r="251" spans="14:14" x14ac:dyDescent="0.2">
      <c r="N251" s="18" t="s">
        <v>5529</v>
      </c>
    </row>
    <row r="252" spans="14:14" x14ac:dyDescent="0.2">
      <c r="N252" s="17" t="s">
        <v>6164</v>
      </c>
    </row>
    <row r="253" spans="14:14" x14ac:dyDescent="0.2">
      <c r="N253" s="18" t="s">
        <v>1093</v>
      </c>
    </row>
    <row r="254" spans="14:14" x14ac:dyDescent="0.2">
      <c r="N254" s="17" t="s">
        <v>5416</v>
      </c>
    </row>
    <row r="255" spans="14:14" x14ac:dyDescent="0.2">
      <c r="N255" s="18" t="s">
        <v>7126</v>
      </c>
    </row>
    <row r="256" spans="14:14" x14ac:dyDescent="0.2">
      <c r="N256" s="18" t="s">
        <v>3779</v>
      </c>
    </row>
    <row r="257" spans="14:14" x14ac:dyDescent="0.2">
      <c r="N257" s="18" t="s">
        <v>5504</v>
      </c>
    </row>
    <row r="258" spans="14:14" x14ac:dyDescent="0.2">
      <c r="N258" s="18" t="s">
        <v>6105</v>
      </c>
    </row>
    <row r="259" spans="14:14" x14ac:dyDescent="0.2">
      <c r="N259" s="18" t="s">
        <v>6824</v>
      </c>
    </row>
    <row r="260" spans="14:14" x14ac:dyDescent="0.2">
      <c r="N260" s="18" t="s">
        <v>5417</v>
      </c>
    </row>
    <row r="261" spans="14:14" x14ac:dyDescent="0.2">
      <c r="N261" s="18" t="s">
        <v>6699</v>
      </c>
    </row>
    <row r="262" spans="14:14" x14ac:dyDescent="0.2">
      <c r="N262" s="17" t="s">
        <v>5155</v>
      </c>
    </row>
    <row r="263" spans="14:14" x14ac:dyDescent="0.2">
      <c r="N263" s="18" t="s">
        <v>902</v>
      </c>
    </row>
    <row r="264" spans="14:14" x14ac:dyDescent="0.2">
      <c r="N264" s="17" t="s">
        <v>5671</v>
      </c>
    </row>
    <row r="265" spans="14:14" x14ac:dyDescent="0.2">
      <c r="N265" s="18" t="s">
        <v>5672</v>
      </c>
    </row>
    <row r="266" spans="14:14" x14ac:dyDescent="0.2">
      <c r="N266" s="18" t="s">
        <v>6354</v>
      </c>
    </row>
    <row r="267" spans="14:14" x14ac:dyDescent="0.2">
      <c r="N267" s="3" t="s">
        <v>6640</v>
      </c>
    </row>
    <row r="268" spans="14:14" x14ac:dyDescent="0.2">
      <c r="N268" s="17" t="s">
        <v>43</v>
      </c>
    </row>
    <row r="269" spans="14:14" x14ac:dyDescent="0.2">
      <c r="N269" s="18" t="s">
        <v>267</v>
      </c>
    </row>
    <row r="270" spans="14:14" x14ac:dyDescent="0.2">
      <c r="N270" s="18" t="s">
        <v>112</v>
      </c>
    </row>
    <row r="271" spans="14:14" x14ac:dyDescent="0.2">
      <c r="N271" s="17" t="s">
        <v>6639</v>
      </c>
    </row>
    <row r="272" spans="14:14" x14ac:dyDescent="0.2">
      <c r="N272" s="18" t="s">
        <v>1115</v>
      </c>
    </row>
  </sheetData>
  <sortState xmlns:xlrd2="http://schemas.microsoft.com/office/spreadsheetml/2017/richdata2" ref="A3:E49">
    <sortCondition ref="A15"/>
  </sortState>
  <conditionalFormatting pivot="1" sqref="C13:C22">
    <cfRule type="dataBar" priority="6">
      <dataBar>
        <cfvo type="min"/>
        <cfvo type="max"/>
        <color rgb="FF638EC6"/>
      </dataBar>
      <extLst>
        <ext xmlns:x14="http://schemas.microsoft.com/office/spreadsheetml/2009/9/main" uri="{B025F937-C7B1-47D3-B67F-A62EFF666E3E}">
          <x14:id>{B15E2D46-D4E5-E042-9EF7-5BE0A2AC37DF}</x14:id>
        </ext>
      </extLst>
    </cfRule>
  </conditionalFormatting>
  <conditionalFormatting pivot="1" sqref="C3:C9">
    <cfRule type="dataBar" priority="5">
      <dataBar>
        <cfvo type="min"/>
        <cfvo type="max"/>
        <color rgb="FF638EC6"/>
      </dataBar>
      <extLst>
        <ext xmlns:x14="http://schemas.microsoft.com/office/spreadsheetml/2009/9/main" uri="{B025F937-C7B1-47D3-B67F-A62EFF666E3E}">
          <x14:id>{0F3FB10B-0B53-0A49-B430-8366D144DEDF}</x14:id>
        </ext>
      </extLst>
    </cfRule>
  </conditionalFormatting>
  <conditionalFormatting pivot="1" sqref="I3">
    <cfRule type="dataBar" priority="3">
      <dataBar>
        <cfvo type="min"/>
        <cfvo type="max"/>
        <color rgb="FF638EC6"/>
      </dataBar>
      <extLst>
        <ext xmlns:x14="http://schemas.microsoft.com/office/spreadsheetml/2009/9/main" uri="{B025F937-C7B1-47D3-B67F-A62EFF666E3E}">
          <x14:id>{310FA84E-78C8-C44E-A6E9-D5823FCF1CA8}</x14:id>
        </ext>
      </extLst>
    </cfRule>
  </conditionalFormatting>
  <conditionalFormatting pivot="1" sqref="J9:J18">
    <cfRule type="dataBar" priority="1">
      <dataBar>
        <cfvo type="min"/>
        <cfvo type="max"/>
        <color rgb="FF638EC6"/>
      </dataBar>
      <extLst>
        <ext xmlns:x14="http://schemas.microsoft.com/office/spreadsheetml/2009/9/main" uri="{B025F937-C7B1-47D3-B67F-A62EFF666E3E}">
          <x14:id>{01D1F2B1-204B-A743-B1E4-81A7381B59EC}</x14:id>
        </ext>
      </extLst>
    </cfRule>
  </conditionalFormatting>
  <pageMargins left="0.7" right="0.7" top="0.75" bottom="0.75" header="0.3" footer="0.3"/>
  <drawing r:id="rId10"/>
  <extLst>
    <ext xmlns:x14="http://schemas.microsoft.com/office/spreadsheetml/2009/9/main" uri="{78C0D931-6437-407d-A8EE-F0AAD7539E65}">
      <x14:conditionalFormattings>
        <x14:conditionalFormatting xmlns:xm="http://schemas.microsoft.com/office/excel/2006/main" pivot="1">
          <x14:cfRule type="dataBar" id="{B15E2D46-D4E5-E042-9EF7-5BE0A2AC37DF}">
            <x14:dataBar minLength="0" maxLength="100" border="1" negativeBarBorderColorSameAsPositive="0">
              <x14:cfvo type="autoMin"/>
              <x14:cfvo type="autoMax"/>
              <x14:borderColor rgb="FF638EC6"/>
              <x14:negativeFillColor rgb="FFFF0000"/>
              <x14:negativeBorderColor rgb="FFFF0000"/>
              <x14:axisColor rgb="FF000000"/>
            </x14:dataBar>
          </x14:cfRule>
          <xm:sqref>C13:C22</xm:sqref>
        </x14:conditionalFormatting>
        <x14:conditionalFormatting xmlns:xm="http://schemas.microsoft.com/office/excel/2006/main" pivot="1">
          <x14:cfRule type="dataBar" id="{0F3FB10B-0B53-0A49-B430-8366D144DEDF}">
            <x14:dataBar minLength="0" maxLength="100" border="1" negativeBarBorderColorSameAsPositive="0">
              <x14:cfvo type="autoMin"/>
              <x14:cfvo type="autoMax"/>
              <x14:borderColor rgb="FF638EC6"/>
              <x14:negativeFillColor rgb="FFFF0000"/>
              <x14:negativeBorderColor rgb="FFFF0000"/>
              <x14:axisColor rgb="FF000000"/>
            </x14:dataBar>
          </x14:cfRule>
          <xm:sqref>C3:C9</xm:sqref>
        </x14:conditionalFormatting>
        <x14:conditionalFormatting xmlns:xm="http://schemas.microsoft.com/office/excel/2006/main" pivot="1">
          <x14:cfRule type="dataBar" id="{310FA84E-78C8-C44E-A6E9-D5823FCF1CA8}">
            <x14:dataBar minLength="0" maxLength="100" border="1" negativeBarBorderColorSameAsPositive="0">
              <x14:cfvo type="autoMin"/>
              <x14:cfvo type="autoMax"/>
              <x14:borderColor rgb="FF638EC6"/>
              <x14:negativeFillColor rgb="FFFF0000"/>
              <x14:negativeBorderColor rgb="FFFF0000"/>
              <x14:axisColor rgb="FF000000"/>
            </x14:dataBar>
          </x14:cfRule>
          <xm:sqref>I3</xm:sqref>
        </x14:conditionalFormatting>
        <x14:conditionalFormatting xmlns:xm="http://schemas.microsoft.com/office/excel/2006/main" pivot="1">
          <x14:cfRule type="dataBar" id="{01D1F2B1-204B-A743-B1E4-81A7381B59EC}">
            <x14:dataBar minLength="0" maxLength="100" border="1" negativeBarBorderColorSameAsPositive="0">
              <x14:cfvo type="autoMin"/>
              <x14:cfvo type="autoMax"/>
              <x14:borderColor rgb="FF638EC6"/>
              <x14:negativeFillColor rgb="FFFF0000"/>
              <x14:negativeBorderColor rgb="FFFF0000"/>
              <x14:axisColor rgb="FF000000"/>
            </x14:dataBar>
          </x14:cfRule>
          <xm:sqref>J9:J18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CD8A7-4BAE-EB4E-A7C2-353B928FF0F7}">
  <dimension ref="A1:A528"/>
  <sheetViews>
    <sheetView showGridLines="0" zoomScale="110" zoomScaleNormal="110" workbookViewId="0">
      <selection activeCell="U13" sqref="U13"/>
    </sheetView>
  </sheetViews>
  <sheetFormatPr baseColWidth="10" defaultRowHeight="15" x14ac:dyDescent="0.2"/>
  <cols>
    <col min="1" max="1" width="42.6640625" style="6" customWidth="1"/>
    <col min="2" max="16384" width="10.83203125" style="6"/>
  </cols>
  <sheetData>
    <row r="1" spans="1:1" s="5" customFormat="1" ht="26" x14ac:dyDescent="0.3">
      <c r="A1" s="7" t="str">
        <f>'Cover Sheet'!A1</f>
        <v>Provincial Asset Inventory (2019-2026)</v>
      </c>
    </row>
    <row r="2" spans="1:1" s="5" customFormat="1" ht="21" x14ac:dyDescent="0.25"/>
    <row r="3" spans="1:1" ht="16" x14ac:dyDescent="0.2">
      <c r="A3"/>
    </row>
    <row r="4" spans="1:1" ht="16" x14ac:dyDescent="0.2">
      <c r="A4"/>
    </row>
    <row r="5" spans="1:1" ht="16" x14ac:dyDescent="0.2">
      <c r="A5"/>
    </row>
    <row r="6" spans="1:1" ht="16" x14ac:dyDescent="0.2">
      <c r="A6"/>
    </row>
    <row r="7" spans="1:1" ht="16" x14ac:dyDescent="0.2">
      <c r="A7"/>
    </row>
    <row r="8" spans="1:1" ht="16" x14ac:dyDescent="0.2">
      <c r="A8"/>
    </row>
    <row r="9" spans="1:1" ht="16" x14ac:dyDescent="0.2">
      <c r="A9"/>
    </row>
    <row r="10" spans="1:1" ht="16" x14ac:dyDescent="0.2">
      <c r="A10"/>
    </row>
    <row r="11" spans="1:1" ht="16" x14ac:dyDescent="0.2">
      <c r="A11"/>
    </row>
    <row r="12" spans="1:1" ht="16" x14ac:dyDescent="0.2">
      <c r="A12"/>
    </row>
    <row r="13" spans="1:1" ht="16" x14ac:dyDescent="0.2">
      <c r="A13"/>
    </row>
    <row r="14" spans="1:1" ht="16" x14ac:dyDescent="0.2">
      <c r="A14"/>
    </row>
    <row r="15" spans="1:1" ht="16" x14ac:dyDescent="0.2">
      <c r="A15"/>
    </row>
    <row r="16" spans="1:1" ht="16" x14ac:dyDescent="0.2">
      <c r="A16"/>
    </row>
    <row r="17" spans="1:1" ht="16" x14ac:dyDescent="0.2">
      <c r="A17"/>
    </row>
    <row r="18" spans="1:1" ht="16" x14ac:dyDescent="0.2">
      <c r="A18"/>
    </row>
    <row r="19" spans="1:1" ht="16" x14ac:dyDescent="0.2">
      <c r="A19"/>
    </row>
    <row r="20" spans="1:1" ht="16" x14ac:dyDescent="0.2">
      <c r="A20"/>
    </row>
    <row r="21" spans="1:1" ht="16" x14ac:dyDescent="0.2">
      <c r="A21"/>
    </row>
    <row r="22" spans="1:1" ht="16" x14ac:dyDescent="0.2">
      <c r="A22"/>
    </row>
    <row r="23" spans="1:1" ht="16" x14ac:dyDescent="0.2">
      <c r="A23"/>
    </row>
    <row r="24" spans="1:1" ht="16" x14ac:dyDescent="0.2">
      <c r="A24"/>
    </row>
    <row r="25" spans="1:1" ht="16" x14ac:dyDescent="0.2">
      <c r="A25"/>
    </row>
    <row r="26" spans="1:1" ht="16" x14ac:dyDescent="0.2">
      <c r="A26"/>
    </row>
    <row r="27" spans="1:1" ht="16" x14ac:dyDescent="0.2">
      <c r="A27"/>
    </row>
    <row r="28" spans="1:1" ht="16" x14ac:dyDescent="0.2">
      <c r="A28"/>
    </row>
    <row r="29" spans="1:1" ht="16" x14ac:dyDescent="0.2">
      <c r="A29"/>
    </row>
    <row r="30" spans="1:1" ht="16" x14ac:dyDescent="0.2">
      <c r="A30"/>
    </row>
    <row r="31" spans="1:1" ht="16" x14ac:dyDescent="0.2">
      <c r="A31"/>
    </row>
    <row r="32" spans="1:1" ht="16" x14ac:dyDescent="0.2">
      <c r="A32"/>
    </row>
    <row r="33" spans="1:1" ht="16" x14ac:dyDescent="0.2">
      <c r="A33"/>
    </row>
    <row r="34" spans="1:1" ht="16" x14ac:dyDescent="0.2">
      <c r="A34"/>
    </row>
    <row r="35" spans="1:1" ht="16" x14ac:dyDescent="0.2">
      <c r="A35"/>
    </row>
    <row r="36" spans="1:1" ht="16" x14ac:dyDescent="0.2">
      <c r="A36"/>
    </row>
    <row r="37" spans="1:1" ht="16" x14ac:dyDescent="0.2">
      <c r="A37"/>
    </row>
    <row r="38" spans="1:1" ht="16" x14ac:dyDescent="0.2">
      <c r="A38"/>
    </row>
    <row r="39" spans="1:1" ht="16" x14ac:dyDescent="0.2">
      <c r="A39"/>
    </row>
    <row r="40" spans="1:1" ht="16" x14ac:dyDescent="0.2">
      <c r="A40"/>
    </row>
    <row r="41" spans="1:1" ht="16" x14ac:dyDescent="0.2">
      <c r="A41"/>
    </row>
    <row r="42" spans="1:1" ht="16" x14ac:dyDescent="0.2">
      <c r="A42"/>
    </row>
    <row r="43" spans="1:1" ht="16" x14ac:dyDescent="0.2">
      <c r="A43"/>
    </row>
    <row r="44" spans="1:1" ht="16" x14ac:dyDescent="0.2">
      <c r="A44"/>
    </row>
    <row r="45" spans="1:1" ht="16" x14ac:dyDescent="0.2">
      <c r="A45"/>
    </row>
    <row r="46" spans="1:1" ht="16" x14ac:dyDescent="0.2">
      <c r="A46"/>
    </row>
    <row r="47" spans="1:1" ht="16" x14ac:dyDescent="0.2">
      <c r="A47"/>
    </row>
    <row r="48" spans="1:1" ht="16" x14ac:dyDescent="0.2">
      <c r="A48"/>
    </row>
    <row r="49" spans="1:1" ht="16" x14ac:dyDescent="0.2">
      <c r="A49"/>
    </row>
    <row r="50" spans="1:1" ht="16" x14ac:dyDescent="0.2">
      <c r="A50"/>
    </row>
    <row r="51" spans="1:1" ht="16" x14ac:dyDescent="0.2">
      <c r="A51"/>
    </row>
    <row r="52" spans="1:1" ht="16" x14ac:dyDescent="0.2">
      <c r="A52"/>
    </row>
    <row r="53" spans="1:1" ht="16" x14ac:dyDescent="0.2">
      <c r="A53"/>
    </row>
    <row r="54" spans="1:1" ht="16" x14ac:dyDescent="0.2">
      <c r="A54"/>
    </row>
    <row r="55" spans="1:1" ht="16" x14ac:dyDescent="0.2">
      <c r="A55"/>
    </row>
    <row r="56" spans="1:1" ht="16" x14ac:dyDescent="0.2">
      <c r="A56"/>
    </row>
    <row r="57" spans="1:1" ht="16" x14ac:dyDescent="0.2">
      <c r="A57"/>
    </row>
    <row r="58" spans="1:1" ht="16" x14ac:dyDescent="0.2">
      <c r="A58"/>
    </row>
    <row r="59" spans="1:1" ht="16" x14ac:dyDescent="0.2">
      <c r="A59"/>
    </row>
    <row r="60" spans="1:1" ht="16" x14ac:dyDescent="0.2">
      <c r="A60"/>
    </row>
    <row r="61" spans="1:1" ht="16" x14ac:dyDescent="0.2">
      <c r="A61"/>
    </row>
    <row r="62" spans="1:1" ht="16" x14ac:dyDescent="0.2">
      <c r="A62"/>
    </row>
    <row r="63" spans="1:1" ht="16" x14ac:dyDescent="0.2">
      <c r="A63"/>
    </row>
    <row r="64" spans="1:1" ht="16" x14ac:dyDescent="0.2">
      <c r="A64"/>
    </row>
    <row r="65" spans="1:1" ht="16" x14ac:dyDescent="0.2">
      <c r="A65"/>
    </row>
    <row r="66" spans="1:1" ht="16" x14ac:dyDescent="0.2">
      <c r="A66"/>
    </row>
    <row r="67" spans="1:1" ht="16" x14ac:dyDescent="0.2">
      <c r="A67"/>
    </row>
    <row r="68" spans="1:1" ht="16" x14ac:dyDescent="0.2">
      <c r="A68"/>
    </row>
    <row r="69" spans="1:1" ht="16" x14ac:dyDescent="0.2">
      <c r="A69"/>
    </row>
    <row r="70" spans="1:1" ht="16" x14ac:dyDescent="0.2">
      <c r="A70"/>
    </row>
    <row r="71" spans="1:1" ht="16" x14ac:dyDescent="0.2">
      <c r="A71"/>
    </row>
    <row r="72" spans="1:1" ht="16" x14ac:dyDescent="0.2">
      <c r="A72"/>
    </row>
    <row r="73" spans="1:1" ht="16" x14ac:dyDescent="0.2">
      <c r="A73"/>
    </row>
    <row r="74" spans="1:1" ht="16" x14ac:dyDescent="0.2">
      <c r="A74"/>
    </row>
    <row r="75" spans="1:1" ht="16" x14ac:dyDescent="0.2">
      <c r="A75"/>
    </row>
    <row r="76" spans="1:1" ht="16" x14ac:dyDescent="0.2">
      <c r="A76"/>
    </row>
    <row r="77" spans="1:1" ht="16" x14ac:dyDescent="0.2">
      <c r="A77"/>
    </row>
    <row r="78" spans="1:1" ht="16" x14ac:dyDescent="0.2">
      <c r="A78"/>
    </row>
    <row r="79" spans="1:1" ht="16" x14ac:dyDescent="0.2">
      <c r="A79"/>
    </row>
    <row r="80" spans="1:1" ht="16" x14ac:dyDescent="0.2">
      <c r="A80"/>
    </row>
    <row r="81" spans="1:1" ht="16" x14ac:dyDescent="0.2">
      <c r="A81"/>
    </row>
    <row r="82" spans="1:1" ht="16" x14ac:dyDescent="0.2">
      <c r="A82"/>
    </row>
    <row r="83" spans="1:1" ht="16" x14ac:dyDescent="0.2">
      <c r="A83"/>
    </row>
    <row r="84" spans="1:1" ht="16" x14ac:dyDescent="0.2">
      <c r="A84"/>
    </row>
    <row r="85" spans="1:1" ht="16" x14ac:dyDescent="0.2">
      <c r="A85"/>
    </row>
    <row r="86" spans="1:1" ht="16" x14ac:dyDescent="0.2">
      <c r="A86"/>
    </row>
    <row r="87" spans="1:1" ht="16" x14ac:dyDescent="0.2">
      <c r="A87"/>
    </row>
    <row r="88" spans="1:1" ht="16" x14ac:dyDescent="0.2">
      <c r="A88"/>
    </row>
    <row r="89" spans="1:1" ht="16" x14ac:dyDescent="0.2">
      <c r="A89"/>
    </row>
    <row r="90" spans="1:1" ht="16" x14ac:dyDescent="0.2">
      <c r="A90"/>
    </row>
    <row r="91" spans="1:1" ht="16" x14ac:dyDescent="0.2">
      <c r="A91"/>
    </row>
    <row r="92" spans="1:1" ht="16" x14ac:dyDescent="0.2">
      <c r="A92"/>
    </row>
    <row r="93" spans="1:1" ht="16" x14ac:dyDescent="0.2">
      <c r="A93"/>
    </row>
    <row r="94" spans="1:1" ht="16" x14ac:dyDescent="0.2">
      <c r="A94"/>
    </row>
    <row r="95" spans="1:1" ht="16" x14ac:dyDescent="0.2">
      <c r="A95"/>
    </row>
    <row r="96" spans="1:1" ht="16" x14ac:dyDescent="0.2">
      <c r="A96"/>
    </row>
    <row r="97" spans="1:1" ht="16" x14ac:dyDescent="0.2">
      <c r="A97"/>
    </row>
    <row r="98" spans="1:1" ht="16" x14ac:dyDescent="0.2">
      <c r="A98"/>
    </row>
    <row r="99" spans="1:1" ht="16" x14ac:dyDescent="0.2">
      <c r="A99"/>
    </row>
    <row r="100" spans="1:1" ht="16" x14ac:dyDescent="0.2">
      <c r="A100"/>
    </row>
    <row r="101" spans="1:1" ht="16" x14ac:dyDescent="0.2">
      <c r="A101"/>
    </row>
    <row r="102" spans="1:1" ht="16" x14ac:dyDescent="0.2">
      <c r="A102"/>
    </row>
    <row r="103" spans="1:1" ht="16" x14ac:dyDescent="0.2">
      <c r="A103"/>
    </row>
    <row r="104" spans="1:1" ht="16" x14ac:dyDescent="0.2">
      <c r="A104"/>
    </row>
    <row r="105" spans="1:1" ht="16" x14ac:dyDescent="0.2">
      <c r="A105"/>
    </row>
    <row r="106" spans="1:1" ht="16" x14ac:dyDescent="0.2">
      <c r="A106"/>
    </row>
    <row r="107" spans="1:1" ht="16" x14ac:dyDescent="0.2">
      <c r="A107"/>
    </row>
    <row r="108" spans="1:1" ht="16" x14ac:dyDescent="0.2">
      <c r="A108"/>
    </row>
    <row r="109" spans="1:1" ht="16" x14ac:dyDescent="0.2">
      <c r="A109"/>
    </row>
    <row r="110" spans="1:1" ht="16" x14ac:dyDescent="0.2">
      <c r="A110"/>
    </row>
    <row r="111" spans="1:1" ht="16" x14ac:dyDescent="0.2">
      <c r="A111"/>
    </row>
    <row r="112" spans="1:1" ht="16" x14ac:dyDescent="0.2">
      <c r="A112"/>
    </row>
    <row r="113" spans="1:1" ht="16" x14ac:dyDescent="0.2">
      <c r="A113"/>
    </row>
    <row r="114" spans="1:1" ht="16" x14ac:dyDescent="0.2">
      <c r="A114"/>
    </row>
    <row r="115" spans="1:1" ht="16" x14ac:dyDescent="0.2">
      <c r="A115"/>
    </row>
    <row r="116" spans="1:1" ht="16" x14ac:dyDescent="0.2">
      <c r="A116"/>
    </row>
    <row r="117" spans="1:1" ht="16" x14ac:dyDescent="0.2">
      <c r="A117"/>
    </row>
    <row r="118" spans="1:1" ht="16" x14ac:dyDescent="0.2">
      <c r="A118"/>
    </row>
    <row r="119" spans="1:1" ht="16" x14ac:dyDescent="0.2">
      <c r="A119"/>
    </row>
    <row r="120" spans="1:1" ht="16" x14ac:dyDescent="0.2">
      <c r="A120"/>
    </row>
    <row r="121" spans="1:1" ht="16" x14ac:dyDescent="0.2">
      <c r="A121"/>
    </row>
    <row r="122" spans="1:1" ht="16" x14ac:dyDescent="0.2">
      <c r="A122"/>
    </row>
    <row r="123" spans="1:1" ht="16" x14ac:dyDescent="0.2">
      <c r="A123"/>
    </row>
    <row r="124" spans="1:1" ht="16" x14ac:dyDescent="0.2">
      <c r="A124"/>
    </row>
    <row r="125" spans="1:1" ht="16" x14ac:dyDescent="0.2">
      <c r="A125"/>
    </row>
    <row r="126" spans="1:1" ht="16" x14ac:dyDescent="0.2">
      <c r="A126"/>
    </row>
    <row r="127" spans="1:1" ht="16" x14ac:dyDescent="0.2">
      <c r="A127"/>
    </row>
    <row r="128" spans="1:1" ht="16" x14ac:dyDescent="0.2">
      <c r="A128"/>
    </row>
    <row r="129" spans="1:1" ht="16" x14ac:dyDescent="0.2">
      <c r="A129"/>
    </row>
    <row r="130" spans="1:1" ht="16" x14ac:dyDescent="0.2">
      <c r="A130"/>
    </row>
    <row r="131" spans="1:1" ht="16" x14ac:dyDescent="0.2">
      <c r="A131"/>
    </row>
    <row r="132" spans="1:1" ht="16" x14ac:dyDescent="0.2">
      <c r="A132"/>
    </row>
    <row r="133" spans="1:1" ht="16" x14ac:dyDescent="0.2">
      <c r="A133"/>
    </row>
    <row r="134" spans="1:1" ht="16" x14ac:dyDescent="0.2">
      <c r="A134"/>
    </row>
    <row r="135" spans="1:1" ht="16" x14ac:dyDescent="0.2">
      <c r="A135"/>
    </row>
    <row r="136" spans="1:1" ht="16" x14ac:dyDescent="0.2">
      <c r="A136"/>
    </row>
    <row r="137" spans="1:1" ht="16" x14ac:dyDescent="0.2">
      <c r="A137"/>
    </row>
    <row r="138" spans="1:1" ht="16" x14ac:dyDescent="0.2">
      <c r="A138"/>
    </row>
    <row r="139" spans="1:1" ht="16" x14ac:dyDescent="0.2">
      <c r="A139"/>
    </row>
    <row r="140" spans="1:1" ht="16" x14ac:dyDescent="0.2">
      <c r="A140"/>
    </row>
    <row r="141" spans="1:1" ht="16" x14ac:dyDescent="0.2">
      <c r="A141"/>
    </row>
    <row r="142" spans="1:1" ht="16" x14ac:dyDescent="0.2">
      <c r="A142"/>
    </row>
    <row r="143" spans="1:1" ht="16" x14ac:dyDescent="0.2">
      <c r="A143"/>
    </row>
    <row r="144" spans="1:1" ht="16" x14ac:dyDescent="0.2">
      <c r="A144"/>
    </row>
    <row r="145" spans="1:1" ht="16" x14ac:dyDescent="0.2">
      <c r="A145"/>
    </row>
    <row r="146" spans="1:1" ht="16" x14ac:dyDescent="0.2">
      <c r="A146"/>
    </row>
    <row r="147" spans="1:1" ht="16" x14ac:dyDescent="0.2">
      <c r="A147"/>
    </row>
    <row r="148" spans="1:1" ht="16" x14ac:dyDescent="0.2">
      <c r="A148"/>
    </row>
    <row r="149" spans="1:1" ht="16" x14ac:dyDescent="0.2">
      <c r="A149"/>
    </row>
    <row r="150" spans="1:1" ht="16" x14ac:dyDescent="0.2">
      <c r="A150"/>
    </row>
    <row r="151" spans="1:1" ht="16" x14ac:dyDescent="0.2">
      <c r="A151"/>
    </row>
    <row r="152" spans="1:1" ht="16" x14ac:dyDescent="0.2">
      <c r="A152"/>
    </row>
    <row r="153" spans="1:1" ht="16" x14ac:dyDescent="0.2">
      <c r="A153"/>
    </row>
    <row r="154" spans="1:1" ht="16" x14ac:dyDescent="0.2">
      <c r="A154"/>
    </row>
    <row r="155" spans="1:1" ht="16" x14ac:dyDescent="0.2">
      <c r="A155"/>
    </row>
    <row r="156" spans="1:1" ht="16" x14ac:dyDescent="0.2">
      <c r="A156"/>
    </row>
    <row r="157" spans="1:1" ht="16" x14ac:dyDescent="0.2">
      <c r="A157"/>
    </row>
    <row r="158" spans="1:1" ht="16" x14ac:dyDescent="0.2">
      <c r="A158"/>
    </row>
    <row r="159" spans="1:1" ht="16" x14ac:dyDescent="0.2">
      <c r="A159"/>
    </row>
    <row r="160" spans="1:1" ht="16" x14ac:dyDescent="0.2">
      <c r="A160"/>
    </row>
    <row r="161" spans="1:1" ht="16" x14ac:dyDescent="0.2">
      <c r="A161"/>
    </row>
    <row r="162" spans="1:1" ht="16" x14ac:dyDescent="0.2">
      <c r="A162"/>
    </row>
    <row r="163" spans="1:1" ht="16" x14ac:dyDescent="0.2">
      <c r="A163"/>
    </row>
    <row r="164" spans="1:1" ht="16" x14ac:dyDescent="0.2">
      <c r="A164"/>
    </row>
    <row r="165" spans="1:1" ht="16" x14ac:dyDescent="0.2">
      <c r="A165"/>
    </row>
    <row r="166" spans="1:1" ht="16" x14ac:dyDescent="0.2">
      <c r="A166"/>
    </row>
    <row r="167" spans="1:1" ht="16" x14ac:dyDescent="0.2">
      <c r="A167"/>
    </row>
    <row r="168" spans="1:1" ht="16" x14ac:dyDescent="0.2">
      <c r="A168"/>
    </row>
    <row r="169" spans="1:1" ht="16" x14ac:dyDescent="0.2">
      <c r="A169"/>
    </row>
    <row r="170" spans="1:1" ht="16" x14ac:dyDescent="0.2">
      <c r="A170"/>
    </row>
    <row r="171" spans="1:1" ht="16" x14ac:dyDescent="0.2">
      <c r="A171"/>
    </row>
    <row r="172" spans="1:1" ht="16" x14ac:dyDescent="0.2">
      <c r="A172"/>
    </row>
    <row r="173" spans="1:1" ht="16" x14ac:dyDescent="0.2">
      <c r="A173"/>
    </row>
    <row r="174" spans="1:1" ht="16" x14ac:dyDescent="0.2">
      <c r="A174"/>
    </row>
    <row r="175" spans="1:1" ht="16" x14ac:dyDescent="0.2">
      <c r="A175"/>
    </row>
    <row r="176" spans="1:1" ht="16" x14ac:dyDescent="0.2">
      <c r="A176"/>
    </row>
    <row r="177" spans="1:1" ht="16" x14ac:dyDescent="0.2">
      <c r="A177"/>
    </row>
    <row r="178" spans="1:1" ht="16" x14ac:dyDescent="0.2">
      <c r="A178"/>
    </row>
    <row r="179" spans="1:1" ht="16" x14ac:dyDescent="0.2">
      <c r="A179"/>
    </row>
    <row r="180" spans="1:1" ht="16" x14ac:dyDescent="0.2">
      <c r="A180"/>
    </row>
    <row r="181" spans="1:1" ht="16" x14ac:dyDescent="0.2">
      <c r="A181"/>
    </row>
    <row r="182" spans="1:1" ht="16" x14ac:dyDescent="0.2">
      <c r="A182"/>
    </row>
    <row r="183" spans="1:1" ht="16" x14ac:dyDescent="0.2">
      <c r="A183"/>
    </row>
    <row r="184" spans="1:1" ht="16" x14ac:dyDescent="0.2">
      <c r="A184"/>
    </row>
    <row r="185" spans="1:1" ht="16" x14ac:dyDescent="0.2">
      <c r="A185"/>
    </row>
    <row r="186" spans="1:1" ht="16" x14ac:dyDescent="0.2">
      <c r="A186"/>
    </row>
    <row r="187" spans="1:1" ht="16" x14ac:dyDescent="0.2">
      <c r="A187"/>
    </row>
    <row r="188" spans="1:1" ht="16" x14ac:dyDescent="0.2">
      <c r="A188"/>
    </row>
    <row r="189" spans="1:1" ht="16" x14ac:dyDescent="0.2">
      <c r="A189"/>
    </row>
    <row r="190" spans="1:1" ht="16" x14ac:dyDescent="0.2">
      <c r="A190"/>
    </row>
    <row r="191" spans="1:1" ht="16" x14ac:dyDescent="0.2">
      <c r="A191"/>
    </row>
    <row r="192" spans="1:1" ht="16" x14ac:dyDescent="0.2">
      <c r="A192"/>
    </row>
    <row r="193" spans="1:1" ht="16" x14ac:dyDescent="0.2">
      <c r="A193"/>
    </row>
    <row r="194" spans="1:1" ht="16" x14ac:dyDescent="0.2">
      <c r="A194"/>
    </row>
    <row r="195" spans="1:1" ht="16" x14ac:dyDescent="0.2">
      <c r="A195"/>
    </row>
    <row r="196" spans="1:1" ht="16" x14ac:dyDescent="0.2">
      <c r="A196"/>
    </row>
    <row r="197" spans="1:1" ht="16" x14ac:dyDescent="0.2">
      <c r="A197"/>
    </row>
    <row r="198" spans="1:1" ht="16" x14ac:dyDescent="0.2">
      <c r="A198"/>
    </row>
    <row r="199" spans="1:1" ht="16" x14ac:dyDescent="0.2">
      <c r="A199"/>
    </row>
    <row r="200" spans="1:1" ht="16" x14ac:dyDescent="0.2">
      <c r="A200"/>
    </row>
    <row r="201" spans="1:1" ht="16" x14ac:dyDescent="0.2">
      <c r="A201"/>
    </row>
    <row r="202" spans="1:1" ht="16" x14ac:dyDescent="0.2">
      <c r="A202"/>
    </row>
    <row r="203" spans="1:1" ht="16" x14ac:dyDescent="0.2">
      <c r="A203"/>
    </row>
    <row r="204" spans="1:1" ht="16" x14ac:dyDescent="0.2">
      <c r="A204"/>
    </row>
    <row r="205" spans="1:1" ht="16" x14ac:dyDescent="0.2">
      <c r="A205"/>
    </row>
    <row r="206" spans="1:1" ht="16" x14ac:dyDescent="0.2">
      <c r="A206"/>
    </row>
    <row r="207" spans="1:1" ht="16" x14ac:dyDescent="0.2">
      <c r="A207"/>
    </row>
    <row r="208" spans="1:1" ht="16" x14ac:dyDescent="0.2">
      <c r="A208"/>
    </row>
    <row r="209" spans="1:1" ht="16" x14ac:dyDescent="0.2">
      <c r="A209"/>
    </row>
    <row r="210" spans="1:1" ht="16" x14ac:dyDescent="0.2">
      <c r="A210"/>
    </row>
    <row r="211" spans="1:1" ht="16" x14ac:dyDescent="0.2">
      <c r="A211"/>
    </row>
    <row r="212" spans="1:1" ht="16" x14ac:dyDescent="0.2">
      <c r="A212"/>
    </row>
    <row r="213" spans="1:1" ht="16" x14ac:dyDescent="0.2">
      <c r="A213"/>
    </row>
    <row r="214" spans="1:1" ht="16" x14ac:dyDescent="0.2">
      <c r="A214"/>
    </row>
    <row r="215" spans="1:1" ht="16" x14ac:dyDescent="0.2">
      <c r="A215"/>
    </row>
    <row r="216" spans="1:1" ht="16" x14ac:dyDescent="0.2">
      <c r="A216"/>
    </row>
    <row r="217" spans="1:1" ht="16" x14ac:dyDescent="0.2">
      <c r="A217"/>
    </row>
    <row r="218" spans="1:1" ht="16" x14ac:dyDescent="0.2">
      <c r="A218"/>
    </row>
    <row r="219" spans="1:1" ht="16" x14ac:dyDescent="0.2">
      <c r="A219"/>
    </row>
    <row r="220" spans="1:1" ht="16" x14ac:dyDescent="0.2">
      <c r="A220"/>
    </row>
    <row r="221" spans="1:1" ht="16" x14ac:dyDescent="0.2">
      <c r="A221"/>
    </row>
    <row r="222" spans="1:1" ht="16" x14ac:dyDescent="0.2">
      <c r="A222"/>
    </row>
    <row r="223" spans="1:1" ht="16" x14ac:dyDescent="0.2">
      <c r="A223"/>
    </row>
    <row r="224" spans="1:1" ht="16" x14ac:dyDescent="0.2">
      <c r="A224"/>
    </row>
    <row r="225" spans="1:1" ht="16" x14ac:dyDescent="0.2">
      <c r="A225"/>
    </row>
    <row r="226" spans="1:1" ht="16" x14ac:dyDescent="0.2">
      <c r="A226"/>
    </row>
    <row r="227" spans="1:1" ht="16" x14ac:dyDescent="0.2">
      <c r="A227"/>
    </row>
    <row r="228" spans="1:1" ht="16" x14ac:dyDescent="0.2">
      <c r="A228"/>
    </row>
    <row r="229" spans="1:1" ht="16" x14ac:dyDescent="0.2">
      <c r="A229"/>
    </row>
    <row r="230" spans="1:1" ht="16" x14ac:dyDescent="0.2">
      <c r="A230"/>
    </row>
    <row r="231" spans="1:1" ht="16" x14ac:dyDescent="0.2">
      <c r="A231"/>
    </row>
    <row r="232" spans="1:1" ht="16" x14ac:dyDescent="0.2">
      <c r="A232"/>
    </row>
    <row r="233" spans="1:1" ht="16" x14ac:dyDescent="0.2">
      <c r="A233"/>
    </row>
    <row r="234" spans="1:1" ht="16" x14ac:dyDescent="0.2">
      <c r="A234"/>
    </row>
    <row r="235" spans="1:1" ht="16" x14ac:dyDescent="0.2">
      <c r="A235"/>
    </row>
    <row r="236" spans="1:1" ht="16" x14ac:dyDescent="0.2">
      <c r="A236"/>
    </row>
    <row r="237" spans="1:1" ht="16" x14ac:dyDescent="0.2">
      <c r="A237"/>
    </row>
    <row r="238" spans="1:1" ht="16" x14ac:dyDescent="0.2">
      <c r="A238"/>
    </row>
    <row r="239" spans="1:1" ht="16" x14ac:dyDescent="0.2">
      <c r="A239"/>
    </row>
    <row r="240" spans="1:1" ht="16" x14ac:dyDescent="0.2">
      <c r="A240"/>
    </row>
    <row r="241" spans="1:1" ht="16" x14ac:dyDescent="0.2">
      <c r="A241"/>
    </row>
    <row r="242" spans="1:1" ht="16" x14ac:dyDescent="0.2">
      <c r="A242"/>
    </row>
    <row r="243" spans="1:1" ht="16" x14ac:dyDescent="0.2">
      <c r="A243"/>
    </row>
    <row r="244" spans="1:1" ht="16" x14ac:dyDescent="0.2">
      <c r="A244"/>
    </row>
    <row r="245" spans="1:1" ht="16" x14ac:dyDescent="0.2">
      <c r="A245"/>
    </row>
    <row r="246" spans="1:1" ht="16" x14ac:dyDescent="0.2">
      <c r="A246"/>
    </row>
    <row r="247" spans="1:1" ht="16" x14ac:dyDescent="0.2">
      <c r="A247"/>
    </row>
    <row r="248" spans="1:1" ht="16" x14ac:dyDescent="0.2">
      <c r="A248"/>
    </row>
    <row r="249" spans="1:1" ht="16" x14ac:dyDescent="0.2">
      <c r="A249"/>
    </row>
    <row r="250" spans="1:1" ht="16" x14ac:dyDescent="0.2">
      <c r="A250"/>
    </row>
    <row r="251" spans="1:1" ht="16" x14ac:dyDescent="0.2">
      <c r="A251"/>
    </row>
    <row r="252" spans="1:1" ht="16" x14ac:dyDescent="0.2">
      <c r="A252"/>
    </row>
    <row r="253" spans="1:1" ht="16" x14ac:dyDescent="0.2">
      <c r="A253"/>
    </row>
    <row r="254" spans="1:1" ht="16" x14ac:dyDescent="0.2">
      <c r="A254"/>
    </row>
    <row r="255" spans="1:1" ht="16" x14ac:dyDescent="0.2">
      <c r="A255"/>
    </row>
    <row r="256" spans="1:1" ht="16" x14ac:dyDescent="0.2">
      <c r="A256"/>
    </row>
    <row r="257" spans="1:1" ht="16" x14ac:dyDescent="0.2">
      <c r="A257"/>
    </row>
    <row r="258" spans="1:1" ht="16" x14ac:dyDescent="0.2">
      <c r="A258"/>
    </row>
    <row r="259" spans="1:1" ht="16" x14ac:dyDescent="0.2">
      <c r="A259"/>
    </row>
    <row r="260" spans="1:1" ht="16" x14ac:dyDescent="0.2">
      <c r="A260"/>
    </row>
    <row r="261" spans="1:1" ht="16" x14ac:dyDescent="0.2">
      <c r="A261"/>
    </row>
    <row r="262" spans="1:1" ht="16" x14ac:dyDescent="0.2">
      <c r="A262"/>
    </row>
    <row r="263" spans="1:1" ht="16" x14ac:dyDescent="0.2">
      <c r="A263"/>
    </row>
    <row r="264" spans="1:1" ht="16" x14ac:dyDescent="0.2">
      <c r="A264"/>
    </row>
    <row r="265" spans="1:1" ht="16" x14ac:dyDescent="0.2">
      <c r="A265"/>
    </row>
    <row r="266" spans="1:1" ht="16" x14ac:dyDescent="0.2">
      <c r="A266"/>
    </row>
    <row r="267" spans="1:1" ht="16" x14ac:dyDescent="0.2">
      <c r="A267"/>
    </row>
    <row r="268" spans="1:1" ht="16" x14ac:dyDescent="0.2">
      <c r="A268"/>
    </row>
    <row r="269" spans="1:1" ht="16" x14ac:dyDescent="0.2">
      <c r="A269"/>
    </row>
    <row r="270" spans="1:1" ht="16" x14ac:dyDescent="0.2">
      <c r="A270"/>
    </row>
    <row r="271" spans="1:1" ht="16" x14ac:dyDescent="0.2">
      <c r="A271"/>
    </row>
    <row r="272" spans="1:1" ht="16" x14ac:dyDescent="0.2">
      <c r="A272"/>
    </row>
    <row r="273" spans="1:1" ht="16" x14ac:dyDescent="0.2">
      <c r="A273"/>
    </row>
    <row r="274" spans="1:1" ht="16" x14ac:dyDescent="0.2">
      <c r="A274"/>
    </row>
    <row r="275" spans="1:1" ht="16" x14ac:dyDescent="0.2">
      <c r="A275"/>
    </row>
    <row r="276" spans="1:1" ht="16" x14ac:dyDescent="0.2">
      <c r="A276"/>
    </row>
    <row r="277" spans="1:1" ht="16" x14ac:dyDescent="0.2">
      <c r="A277"/>
    </row>
    <row r="278" spans="1:1" ht="16" x14ac:dyDescent="0.2">
      <c r="A278"/>
    </row>
    <row r="279" spans="1:1" ht="16" x14ac:dyDescent="0.2">
      <c r="A279"/>
    </row>
    <row r="280" spans="1:1" ht="16" x14ac:dyDescent="0.2">
      <c r="A280"/>
    </row>
    <row r="281" spans="1:1" ht="16" x14ac:dyDescent="0.2">
      <c r="A281"/>
    </row>
    <row r="282" spans="1:1" ht="16" x14ac:dyDescent="0.2">
      <c r="A282"/>
    </row>
    <row r="283" spans="1:1" ht="16" x14ac:dyDescent="0.2">
      <c r="A283"/>
    </row>
    <row r="284" spans="1:1" ht="16" x14ac:dyDescent="0.2">
      <c r="A284"/>
    </row>
    <row r="285" spans="1:1" ht="16" x14ac:dyDescent="0.2">
      <c r="A285"/>
    </row>
    <row r="286" spans="1:1" ht="16" x14ac:dyDescent="0.2">
      <c r="A286"/>
    </row>
    <row r="287" spans="1:1" ht="16" x14ac:dyDescent="0.2">
      <c r="A287"/>
    </row>
    <row r="288" spans="1:1" ht="16" x14ac:dyDescent="0.2">
      <c r="A288"/>
    </row>
    <row r="289" spans="1:1" ht="16" x14ac:dyDescent="0.2">
      <c r="A289"/>
    </row>
    <row r="290" spans="1:1" ht="16" x14ac:dyDescent="0.2">
      <c r="A290"/>
    </row>
    <row r="291" spans="1:1" ht="16" x14ac:dyDescent="0.2">
      <c r="A291"/>
    </row>
    <row r="292" spans="1:1" ht="16" x14ac:dyDescent="0.2">
      <c r="A292"/>
    </row>
    <row r="293" spans="1:1" ht="16" x14ac:dyDescent="0.2">
      <c r="A293"/>
    </row>
    <row r="294" spans="1:1" ht="16" x14ac:dyDescent="0.2">
      <c r="A294"/>
    </row>
    <row r="295" spans="1:1" ht="16" x14ac:dyDescent="0.2">
      <c r="A295"/>
    </row>
    <row r="296" spans="1:1" ht="16" x14ac:dyDescent="0.2">
      <c r="A296"/>
    </row>
    <row r="297" spans="1:1" ht="16" x14ac:dyDescent="0.2">
      <c r="A297"/>
    </row>
    <row r="298" spans="1:1" ht="16" x14ac:dyDescent="0.2">
      <c r="A298"/>
    </row>
    <row r="299" spans="1:1" ht="16" x14ac:dyDescent="0.2">
      <c r="A299"/>
    </row>
    <row r="300" spans="1:1" ht="16" x14ac:dyDescent="0.2">
      <c r="A300"/>
    </row>
    <row r="301" spans="1:1" ht="16" x14ac:dyDescent="0.2">
      <c r="A301"/>
    </row>
    <row r="302" spans="1:1" ht="16" x14ac:dyDescent="0.2">
      <c r="A302"/>
    </row>
    <row r="303" spans="1:1" ht="16" x14ac:dyDescent="0.2">
      <c r="A303"/>
    </row>
    <row r="304" spans="1:1" ht="16" x14ac:dyDescent="0.2">
      <c r="A304"/>
    </row>
    <row r="305" spans="1:1" ht="16" x14ac:dyDescent="0.2">
      <c r="A305"/>
    </row>
    <row r="306" spans="1:1" ht="16" x14ac:dyDescent="0.2">
      <c r="A306"/>
    </row>
    <row r="307" spans="1:1" ht="16" x14ac:dyDescent="0.2">
      <c r="A307"/>
    </row>
    <row r="308" spans="1:1" ht="16" x14ac:dyDescent="0.2">
      <c r="A308"/>
    </row>
    <row r="309" spans="1:1" ht="16" x14ac:dyDescent="0.2">
      <c r="A309"/>
    </row>
    <row r="310" spans="1:1" ht="16" x14ac:dyDescent="0.2">
      <c r="A310"/>
    </row>
    <row r="311" spans="1:1" ht="16" x14ac:dyDescent="0.2">
      <c r="A311"/>
    </row>
    <row r="312" spans="1:1" ht="16" x14ac:dyDescent="0.2">
      <c r="A312"/>
    </row>
    <row r="313" spans="1:1" ht="16" x14ac:dyDescent="0.2">
      <c r="A313"/>
    </row>
    <row r="314" spans="1:1" ht="16" x14ac:dyDescent="0.2">
      <c r="A314"/>
    </row>
    <row r="315" spans="1:1" ht="16" x14ac:dyDescent="0.2">
      <c r="A315"/>
    </row>
    <row r="316" spans="1:1" ht="16" x14ac:dyDescent="0.2">
      <c r="A316"/>
    </row>
    <row r="317" spans="1:1" ht="16" x14ac:dyDescent="0.2">
      <c r="A317"/>
    </row>
    <row r="318" spans="1:1" ht="16" x14ac:dyDescent="0.2">
      <c r="A318"/>
    </row>
    <row r="319" spans="1:1" ht="16" x14ac:dyDescent="0.2">
      <c r="A319"/>
    </row>
    <row r="320" spans="1:1" ht="16" x14ac:dyDescent="0.2">
      <c r="A320"/>
    </row>
    <row r="321" spans="1:1" ht="16" x14ac:dyDescent="0.2">
      <c r="A321"/>
    </row>
    <row r="322" spans="1:1" ht="16" x14ac:dyDescent="0.2">
      <c r="A322"/>
    </row>
    <row r="323" spans="1:1" ht="16" x14ac:dyDescent="0.2">
      <c r="A323"/>
    </row>
    <row r="324" spans="1:1" ht="16" x14ac:dyDescent="0.2">
      <c r="A324"/>
    </row>
    <row r="325" spans="1:1" ht="16" x14ac:dyDescent="0.2">
      <c r="A325"/>
    </row>
    <row r="326" spans="1:1" ht="16" x14ac:dyDescent="0.2">
      <c r="A326"/>
    </row>
    <row r="327" spans="1:1" ht="16" x14ac:dyDescent="0.2">
      <c r="A327"/>
    </row>
    <row r="328" spans="1:1" ht="16" x14ac:dyDescent="0.2">
      <c r="A328"/>
    </row>
    <row r="329" spans="1:1" ht="16" x14ac:dyDescent="0.2">
      <c r="A329"/>
    </row>
    <row r="330" spans="1:1" ht="16" x14ac:dyDescent="0.2">
      <c r="A330"/>
    </row>
    <row r="331" spans="1:1" ht="16" x14ac:dyDescent="0.2">
      <c r="A331"/>
    </row>
    <row r="332" spans="1:1" ht="16" x14ac:dyDescent="0.2">
      <c r="A332"/>
    </row>
    <row r="333" spans="1:1" ht="16" x14ac:dyDescent="0.2">
      <c r="A333"/>
    </row>
    <row r="334" spans="1:1" ht="16" x14ac:dyDescent="0.2">
      <c r="A334"/>
    </row>
    <row r="335" spans="1:1" ht="16" x14ac:dyDescent="0.2">
      <c r="A335"/>
    </row>
    <row r="336" spans="1:1" ht="16" x14ac:dyDescent="0.2">
      <c r="A336"/>
    </row>
    <row r="337" spans="1:1" ht="16" x14ac:dyDescent="0.2">
      <c r="A337"/>
    </row>
    <row r="338" spans="1:1" ht="16" x14ac:dyDescent="0.2">
      <c r="A338"/>
    </row>
    <row r="339" spans="1:1" ht="16" x14ac:dyDescent="0.2">
      <c r="A339"/>
    </row>
    <row r="340" spans="1:1" ht="16" x14ac:dyDescent="0.2">
      <c r="A340"/>
    </row>
    <row r="341" spans="1:1" ht="16" x14ac:dyDescent="0.2">
      <c r="A341"/>
    </row>
    <row r="342" spans="1:1" ht="16" x14ac:dyDescent="0.2">
      <c r="A342"/>
    </row>
    <row r="343" spans="1:1" ht="16" x14ac:dyDescent="0.2">
      <c r="A343"/>
    </row>
    <row r="344" spans="1:1" ht="16" x14ac:dyDescent="0.2">
      <c r="A344"/>
    </row>
    <row r="345" spans="1:1" ht="16" x14ac:dyDescent="0.2">
      <c r="A345"/>
    </row>
    <row r="346" spans="1:1" ht="16" x14ac:dyDescent="0.2">
      <c r="A346"/>
    </row>
    <row r="347" spans="1:1" ht="16" x14ac:dyDescent="0.2">
      <c r="A347"/>
    </row>
    <row r="348" spans="1:1" ht="16" x14ac:dyDescent="0.2">
      <c r="A348"/>
    </row>
    <row r="349" spans="1:1" ht="16" x14ac:dyDescent="0.2">
      <c r="A349"/>
    </row>
    <row r="350" spans="1:1" ht="16" x14ac:dyDescent="0.2">
      <c r="A350"/>
    </row>
    <row r="351" spans="1:1" ht="16" x14ac:dyDescent="0.2">
      <c r="A351"/>
    </row>
    <row r="352" spans="1:1" ht="16" x14ac:dyDescent="0.2">
      <c r="A352"/>
    </row>
    <row r="353" spans="1:1" ht="16" x14ac:dyDescent="0.2">
      <c r="A353"/>
    </row>
    <row r="354" spans="1:1" ht="16" x14ac:dyDescent="0.2">
      <c r="A354"/>
    </row>
    <row r="355" spans="1:1" ht="16" x14ac:dyDescent="0.2">
      <c r="A355"/>
    </row>
    <row r="356" spans="1:1" ht="16" x14ac:dyDescent="0.2">
      <c r="A356"/>
    </row>
    <row r="357" spans="1:1" ht="16" x14ac:dyDescent="0.2">
      <c r="A357"/>
    </row>
    <row r="358" spans="1:1" ht="16" x14ac:dyDescent="0.2">
      <c r="A358"/>
    </row>
    <row r="359" spans="1:1" ht="16" x14ac:dyDescent="0.2">
      <c r="A359"/>
    </row>
    <row r="360" spans="1:1" ht="16" x14ac:dyDescent="0.2">
      <c r="A360"/>
    </row>
    <row r="361" spans="1:1" ht="16" x14ac:dyDescent="0.2">
      <c r="A361"/>
    </row>
    <row r="362" spans="1:1" ht="16" x14ac:dyDescent="0.2">
      <c r="A362"/>
    </row>
    <row r="363" spans="1:1" ht="16" x14ac:dyDescent="0.2">
      <c r="A363"/>
    </row>
    <row r="364" spans="1:1" ht="16" x14ac:dyDescent="0.2">
      <c r="A364"/>
    </row>
    <row r="365" spans="1:1" ht="16" x14ac:dyDescent="0.2">
      <c r="A365"/>
    </row>
    <row r="366" spans="1:1" ht="16" x14ac:dyDescent="0.2">
      <c r="A366"/>
    </row>
    <row r="367" spans="1:1" ht="16" x14ac:dyDescent="0.2">
      <c r="A367"/>
    </row>
    <row r="368" spans="1:1" ht="16" x14ac:dyDescent="0.2">
      <c r="A368"/>
    </row>
    <row r="369" spans="1:1" ht="16" x14ac:dyDescent="0.2">
      <c r="A369"/>
    </row>
    <row r="370" spans="1:1" ht="16" x14ac:dyDescent="0.2">
      <c r="A370"/>
    </row>
    <row r="371" spans="1:1" ht="16" x14ac:dyDescent="0.2">
      <c r="A371"/>
    </row>
    <row r="372" spans="1:1" ht="16" x14ac:dyDescent="0.2">
      <c r="A372"/>
    </row>
    <row r="373" spans="1:1" ht="16" x14ac:dyDescent="0.2">
      <c r="A373"/>
    </row>
    <row r="374" spans="1:1" ht="16" x14ac:dyDescent="0.2">
      <c r="A374"/>
    </row>
    <row r="375" spans="1:1" ht="16" x14ac:dyDescent="0.2">
      <c r="A375"/>
    </row>
    <row r="376" spans="1:1" ht="16" x14ac:dyDescent="0.2">
      <c r="A376"/>
    </row>
    <row r="377" spans="1:1" ht="16" x14ac:dyDescent="0.2">
      <c r="A377"/>
    </row>
    <row r="378" spans="1:1" ht="16" x14ac:dyDescent="0.2">
      <c r="A378"/>
    </row>
    <row r="379" spans="1:1" ht="16" x14ac:dyDescent="0.2">
      <c r="A379"/>
    </row>
    <row r="380" spans="1:1" ht="16" x14ac:dyDescent="0.2">
      <c r="A380"/>
    </row>
    <row r="381" spans="1:1" ht="16" x14ac:dyDescent="0.2">
      <c r="A381"/>
    </row>
    <row r="382" spans="1:1" ht="16" x14ac:dyDescent="0.2">
      <c r="A382"/>
    </row>
    <row r="383" spans="1:1" ht="16" x14ac:dyDescent="0.2">
      <c r="A383"/>
    </row>
    <row r="384" spans="1:1" ht="16" x14ac:dyDescent="0.2">
      <c r="A384"/>
    </row>
    <row r="385" spans="1:1" ht="16" x14ac:dyDescent="0.2">
      <c r="A385"/>
    </row>
    <row r="386" spans="1:1" ht="16" x14ac:dyDescent="0.2">
      <c r="A386"/>
    </row>
    <row r="387" spans="1:1" ht="16" x14ac:dyDescent="0.2">
      <c r="A387"/>
    </row>
    <row r="388" spans="1:1" ht="16" x14ac:dyDescent="0.2">
      <c r="A388"/>
    </row>
    <row r="389" spans="1:1" ht="16" x14ac:dyDescent="0.2">
      <c r="A389"/>
    </row>
    <row r="390" spans="1:1" ht="16" x14ac:dyDescent="0.2">
      <c r="A390"/>
    </row>
    <row r="391" spans="1:1" ht="16" x14ac:dyDescent="0.2">
      <c r="A391"/>
    </row>
    <row r="392" spans="1:1" ht="16" x14ac:dyDescent="0.2">
      <c r="A392"/>
    </row>
    <row r="393" spans="1:1" ht="16" x14ac:dyDescent="0.2">
      <c r="A393"/>
    </row>
    <row r="394" spans="1:1" ht="16" x14ac:dyDescent="0.2">
      <c r="A394"/>
    </row>
    <row r="395" spans="1:1" ht="16" x14ac:dyDescent="0.2">
      <c r="A395"/>
    </row>
    <row r="396" spans="1:1" ht="16" x14ac:dyDescent="0.2">
      <c r="A396"/>
    </row>
    <row r="397" spans="1:1" ht="16" x14ac:dyDescent="0.2">
      <c r="A397"/>
    </row>
    <row r="398" spans="1:1" ht="16" x14ac:dyDescent="0.2">
      <c r="A398"/>
    </row>
    <row r="399" spans="1:1" ht="16" x14ac:dyDescent="0.2">
      <c r="A399"/>
    </row>
    <row r="400" spans="1:1" ht="16" x14ac:dyDescent="0.2">
      <c r="A400"/>
    </row>
    <row r="401" spans="1:1" ht="16" x14ac:dyDescent="0.2">
      <c r="A401"/>
    </row>
    <row r="402" spans="1:1" ht="16" x14ac:dyDescent="0.2">
      <c r="A402"/>
    </row>
    <row r="403" spans="1:1" ht="16" x14ac:dyDescent="0.2">
      <c r="A403"/>
    </row>
    <row r="404" spans="1:1" ht="16" x14ac:dyDescent="0.2">
      <c r="A404"/>
    </row>
    <row r="405" spans="1:1" ht="16" x14ac:dyDescent="0.2">
      <c r="A405"/>
    </row>
    <row r="406" spans="1:1" ht="16" x14ac:dyDescent="0.2">
      <c r="A406"/>
    </row>
    <row r="407" spans="1:1" ht="16" x14ac:dyDescent="0.2">
      <c r="A407"/>
    </row>
    <row r="408" spans="1:1" ht="16" x14ac:dyDescent="0.2">
      <c r="A408"/>
    </row>
    <row r="409" spans="1:1" ht="16" x14ac:dyDescent="0.2">
      <c r="A409"/>
    </row>
    <row r="410" spans="1:1" ht="16" x14ac:dyDescent="0.2">
      <c r="A410"/>
    </row>
    <row r="411" spans="1:1" ht="16" x14ac:dyDescent="0.2">
      <c r="A411"/>
    </row>
    <row r="412" spans="1:1" ht="16" x14ac:dyDescent="0.2">
      <c r="A412"/>
    </row>
    <row r="413" spans="1:1" ht="16" x14ac:dyDescent="0.2">
      <c r="A413"/>
    </row>
    <row r="414" spans="1:1" ht="16" x14ac:dyDescent="0.2">
      <c r="A414"/>
    </row>
    <row r="415" spans="1:1" ht="16" x14ac:dyDescent="0.2">
      <c r="A415"/>
    </row>
    <row r="416" spans="1:1" ht="16" x14ac:dyDescent="0.2">
      <c r="A416"/>
    </row>
    <row r="417" spans="1:1" ht="16" x14ac:dyDescent="0.2">
      <c r="A417"/>
    </row>
    <row r="418" spans="1:1" ht="16" x14ac:dyDescent="0.2">
      <c r="A418"/>
    </row>
    <row r="419" spans="1:1" ht="16" x14ac:dyDescent="0.2">
      <c r="A419"/>
    </row>
    <row r="420" spans="1:1" ht="16" x14ac:dyDescent="0.2">
      <c r="A420"/>
    </row>
    <row r="421" spans="1:1" ht="16" x14ac:dyDescent="0.2">
      <c r="A421"/>
    </row>
    <row r="422" spans="1:1" ht="16" x14ac:dyDescent="0.2">
      <c r="A422"/>
    </row>
    <row r="423" spans="1:1" ht="16" x14ac:dyDescent="0.2">
      <c r="A423"/>
    </row>
    <row r="424" spans="1:1" ht="16" x14ac:dyDescent="0.2">
      <c r="A424"/>
    </row>
    <row r="425" spans="1:1" ht="16" x14ac:dyDescent="0.2">
      <c r="A425"/>
    </row>
    <row r="426" spans="1:1" ht="16" x14ac:dyDescent="0.2">
      <c r="A426"/>
    </row>
    <row r="427" spans="1:1" ht="16" x14ac:dyDescent="0.2">
      <c r="A427"/>
    </row>
    <row r="428" spans="1:1" ht="16" x14ac:dyDescent="0.2">
      <c r="A428"/>
    </row>
    <row r="429" spans="1:1" ht="16" x14ac:dyDescent="0.2">
      <c r="A429"/>
    </row>
    <row r="430" spans="1:1" ht="16" x14ac:dyDescent="0.2">
      <c r="A430"/>
    </row>
    <row r="431" spans="1:1" ht="16" x14ac:dyDescent="0.2">
      <c r="A431"/>
    </row>
    <row r="432" spans="1:1" ht="16" x14ac:dyDescent="0.2">
      <c r="A432"/>
    </row>
    <row r="433" spans="1:1" ht="16" x14ac:dyDescent="0.2">
      <c r="A433"/>
    </row>
    <row r="434" spans="1:1" ht="16" x14ac:dyDescent="0.2">
      <c r="A434"/>
    </row>
    <row r="435" spans="1:1" ht="16" x14ac:dyDescent="0.2">
      <c r="A435"/>
    </row>
    <row r="436" spans="1:1" ht="16" x14ac:dyDescent="0.2">
      <c r="A436"/>
    </row>
    <row r="437" spans="1:1" ht="16" x14ac:dyDescent="0.2">
      <c r="A437"/>
    </row>
    <row r="438" spans="1:1" ht="16" x14ac:dyDescent="0.2">
      <c r="A438"/>
    </row>
    <row r="439" spans="1:1" ht="16" x14ac:dyDescent="0.2">
      <c r="A439"/>
    </row>
    <row r="440" spans="1:1" ht="16" x14ac:dyDescent="0.2">
      <c r="A440"/>
    </row>
    <row r="441" spans="1:1" ht="16" x14ac:dyDescent="0.2">
      <c r="A441"/>
    </row>
    <row r="442" spans="1:1" ht="16" x14ac:dyDescent="0.2">
      <c r="A442"/>
    </row>
    <row r="443" spans="1:1" ht="16" x14ac:dyDescent="0.2">
      <c r="A443"/>
    </row>
    <row r="444" spans="1:1" ht="16" x14ac:dyDescent="0.2">
      <c r="A444"/>
    </row>
    <row r="445" spans="1:1" ht="16" x14ac:dyDescent="0.2">
      <c r="A445"/>
    </row>
    <row r="446" spans="1:1" ht="16" x14ac:dyDescent="0.2">
      <c r="A446"/>
    </row>
    <row r="447" spans="1:1" ht="16" x14ac:dyDescent="0.2">
      <c r="A447"/>
    </row>
    <row r="448" spans="1:1" ht="16" x14ac:dyDescent="0.2">
      <c r="A448"/>
    </row>
    <row r="449" spans="1:1" ht="16" x14ac:dyDescent="0.2">
      <c r="A449"/>
    </row>
    <row r="450" spans="1:1" ht="16" x14ac:dyDescent="0.2">
      <c r="A450"/>
    </row>
    <row r="451" spans="1:1" ht="16" x14ac:dyDescent="0.2">
      <c r="A451"/>
    </row>
    <row r="452" spans="1:1" ht="16" x14ac:dyDescent="0.2">
      <c r="A452"/>
    </row>
    <row r="453" spans="1:1" ht="16" x14ac:dyDescent="0.2">
      <c r="A453"/>
    </row>
    <row r="454" spans="1:1" ht="16" x14ac:dyDescent="0.2">
      <c r="A454"/>
    </row>
    <row r="455" spans="1:1" ht="16" x14ac:dyDescent="0.2">
      <c r="A455"/>
    </row>
    <row r="456" spans="1:1" ht="16" x14ac:dyDescent="0.2">
      <c r="A456"/>
    </row>
    <row r="457" spans="1:1" ht="16" x14ac:dyDescent="0.2">
      <c r="A457"/>
    </row>
    <row r="458" spans="1:1" ht="16" x14ac:dyDescent="0.2">
      <c r="A458"/>
    </row>
    <row r="459" spans="1:1" ht="16" x14ac:dyDescent="0.2">
      <c r="A459"/>
    </row>
    <row r="460" spans="1:1" ht="16" x14ac:dyDescent="0.2">
      <c r="A460"/>
    </row>
    <row r="461" spans="1:1" ht="16" x14ac:dyDescent="0.2">
      <c r="A461"/>
    </row>
    <row r="462" spans="1:1" ht="16" x14ac:dyDescent="0.2">
      <c r="A462"/>
    </row>
    <row r="463" spans="1:1" ht="16" x14ac:dyDescent="0.2">
      <c r="A463"/>
    </row>
    <row r="464" spans="1:1" ht="16" x14ac:dyDescent="0.2">
      <c r="A464"/>
    </row>
    <row r="465" spans="1:1" ht="16" x14ac:dyDescent="0.2">
      <c r="A465"/>
    </row>
    <row r="466" spans="1:1" ht="16" x14ac:dyDescent="0.2">
      <c r="A466"/>
    </row>
    <row r="467" spans="1:1" ht="16" x14ac:dyDescent="0.2">
      <c r="A467"/>
    </row>
    <row r="468" spans="1:1" ht="16" x14ac:dyDescent="0.2">
      <c r="A468"/>
    </row>
    <row r="469" spans="1:1" ht="16" x14ac:dyDescent="0.2">
      <c r="A469"/>
    </row>
    <row r="470" spans="1:1" ht="16" x14ac:dyDescent="0.2">
      <c r="A470"/>
    </row>
    <row r="471" spans="1:1" ht="16" x14ac:dyDescent="0.2">
      <c r="A471"/>
    </row>
    <row r="472" spans="1:1" ht="16" x14ac:dyDescent="0.2">
      <c r="A472"/>
    </row>
    <row r="473" spans="1:1" ht="16" x14ac:dyDescent="0.2">
      <c r="A473"/>
    </row>
    <row r="474" spans="1:1" ht="16" x14ac:dyDescent="0.2">
      <c r="A474"/>
    </row>
    <row r="475" spans="1:1" ht="16" x14ac:dyDescent="0.2">
      <c r="A475"/>
    </row>
    <row r="476" spans="1:1" ht="16" x14ac:dyDescent="0.2">
      <c r="A476"/>
    </row>
    <row r="477" spans="1:1" ht="16" x14ac:dyDescent="0.2">
      <c r="A477"/>
    </row>
    <row r="478" spans="1:1" ht="16" x14ac:dyDescent="0.2">
      <c r="A478"/>
    </row>
    <row r="479" spans="1:1" ht="16" x14ac:dyDescent="0.2">
      <c r="A479"/>
    </row>
    <row r="480" spans="1:1" ht="16" x14ac:dyDescent="0.2">
      <c r="A480"/>
    </row>
    <row r="481" spans="1:1" ht="16" x14ac:dyDescent="0.2">
      <c r="A481"/>
    </row>
    <row r="482" spans="1:1" ht="16" x14ac:dyDescent="0.2">
      <c r="A482"/>
    </row>
    <row r="483" spans="1:1" ht="16" x14ac:dyDescent="0.2">
      <c r="A483"/>
    </row>
    <row r="484" spans="1:1" ht="16" x14ac:dyDescent="0.2">
      <c r="A484"/>
    </row>
    <row r="485" spans="1:1" ht="16" x14ac:dyDescent="0.2">
      <c r="A485"/>
    </row>
    <row r="486" spans="1:1" ht="16" x14ac:dyDescent="0.2">
      <c r="A486"/>
    </row>
    <row r="487" spans="1:1" ht="16" x14ac:dyDescent="0.2">
      <c r="A487"/>
    </row>
    <row r="488" spans="1:1" ht="16" x14ac:dyDescent="0.2">
      <c r="A488"/>
    </row>
    <row r="489" spans="1:1" ht="16" x14ac:dyDescent="0.2">
      <c r="A489"/>
    </row>
    <row r="490" spans="1:1" ht="16" x14ac:dyDescent="0.2">
      <c r="A490"/>
    </row>
    <row r="491" spans="1:1" ht="16" x14ac:dyDescent="0.2">
      <c r="A491"/>
    </row>
    <row r="492" spans="1:1" ht="16" x14ac:dyDescent="0.2">
      <c r="A492"/>
    </row>
    <row r="493" spans="1:1" ht="16" x14ac:dyDescent="0.2">
      <c r="A493"/>
    </row>
    <row r="494" spans="1:1" ht="16" x14ac:dyDescent="0.2">
      <c r="A494"/>
    </row>
    <row r="495" spans="1:1" ht="16" x14ac:dyDescent="0.2">
      <c r="A495"/>
    </row>
    <row r="496" spans="1:1" ht="16" x14ac:dyDescent="0.2">
      <c r="A496"/>
    </row>
    <row r="497" spans="1:1" ht="16" x14ac:dyDescent="0.2">
      <c r="A497"/>
    </row>
    <row r="498" spans="1:1" ht="16" x14ac:dyDescent="0.2">
      <c r="A498"/>
    </row>
    <row r="499" spans="1:1" ht="16" x14ac:dyDescent="0.2">
      <c r="A499"/>
    </row>
    <row r="500" spans="1:1" ht="16" x14ac:dyDescent="0.2">
      <c r="A500"/>
    </row>
    <row r="501" spans="1:1" ht="16" x14ac:dyDescent="0.2">
      <c r="A501"/>
    </row>
    <row r="502" spans="1:1" ht="16" x14ac:dyDescent="0.2">
      <c r="A502"/>
    </row>
    <row r="503" spans="1:1" ht="16" x14ac:dyDescent="0.2">
      <c r="A503"/>
    </row>
    <row r="504" spans="1:1" ht="16" x14ac:dyDescent="0.2">
      <c r="A504"/>
    </row>
    <row r="505" spans="1:1" ht="16" x14ac:dyDescent="0.2">
      <c r="A505"/>
    </row>
    <row r="506" spans="1:1" ht="16" x14ac:dyDescent="0.2">
      <c r="A506"/>
    </row>
    <row r="507" spans="1:1" ht="16" x14ac:dyDescent="0.2">
      <c r="A507"/>
    </row>
    <row r="508" spans="1:1" ht="16" x14ac:dyDescent="0.2">
      <c r="A508"/>
    </row>
    <row r="509" spans="1:1" ht="16" x14ac:dyDescent="0.2">
      <c r="A509"/>
    </row>
    <row r="510" spans="1:1" ht="16" x14ac:dyDescent="0.2">
      <c r="A510"/>
    </row>
    <row r="511" spans="1:1" ht="16" x14ac:dyDescent="0.2">
      <c r="A511"/>
    </row>
    <row r="512" spans="1:1" ht="16" x14ac:dyDescent="0.2">
      <c r="A512"/>
    </row>
    <row r="513" spans="1:1" ht="16" x14ac:dyDescent="0.2">
      <c r="A513"/>
    </row>
    <row r="514" spans="1:1" ht="16" x14ac:dyDescent="0.2">
      <c r="A514"/>
    </row>
    <row r="515" spans="1:1" ht="16" x14ac:dyDescent="0.2">
      <c r="A515"/>
    </row>
    <row r="516" spans="1:1" ht="16" x14ac:dyDescent="0.2">
      <c r="A516"/>
    </row>
    <row r="517" spans="1:1" ht="16" x14ac:dyDescent="0.2">
      <c r="A517"/>
    </row>
    <row r="518" spans="1:1" ht="16" x14ac:dyDescent="0.2">
      <c r="A518"/>
    </row>
    <row r="519" spans="1:1" ht="16" x14ac:dyDescent="0.2">
      <c r="A519"/>
    </row>
    <row r="520" spans="1:1" ht="16" x14ac:dyDescent="0.2">
      <c r="A520"/>
    </row>
    <row r="521" spans="1:1" ht="16" x14ac:dyDescent="0.2">
      <c r="A521"/>
    </row>
    <row r="522" spans="1:1" ht="16" x14ac:dyDescent="0.2">
      <c r="A522"/>
    </row>
    <row r="523" spans="1:1" ht="16" x14ac:dyDescent="0.2">
      <c r="A523"/>
    </row>
    <row r="524" spans="1:1" ht="16" x14ac:dyDescent="0.2">
      <c r="A524"/>
    </row>
    <row r="525" spans="1:1" ht="16" x14ac:dyDescent="0.2">
      <c r="A525"/>
    </row>
    <row r="526" spans="1:1" ht="16" x14ac:dyDescent="0.2">
      <c r="A526"/>
    </row>
    <row r="527" spans="1:1" ht="16" x14ac:dyDescent="0.2">
      <c r="A527"/>
    </row>
    <row r="528" spans="1:1" ht="16" x14ac:dyDescent="0.2">
      <c r="A528"/>
    </row>
  </sheetData>
  <sortState xmlns:xlrd2="http://schemas.microsoft.com/office/spreadsheetml/2017/richdata2" ref="A3:A528">
    <sortCondition ref="A3:A528"/>
  </sortState>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86579-A8F6-4B45-86FB-AEB624A9A40F}">
  <dimension ref="A1:CA7708"/>
  <sheetViews>
    <sheetView showGridLines="0" zoomScale="120" zoomScaleNormal="120" workbookViewId="0">
      <pane ySplit="2" topLeftCell="A43" activePane="bottomLeft" state="frozen"/>
      <selection pane="bottomLeft" activeCell="K7" sqref="K7"/>
    </sheetView>
  </sheetViews>
  <sheetFormatPr baseColWidth="10" defaultRowHeight="15" x14ac:dyDescent="0.2"/>
  <cols>
    <col min="1" max="1" width="59.83203125" style="6" customWidth="1"/>
    <col min="2" max="2" width="14.33203125" style="6" customWidth="1"/>
    <col min="3" max="3" width="15.1640625" style="6" customWidth="1"/>
    <col min="4" max="4" width="11.33203125" style="6" customWidth="1"/>
    <col min="5" max="5" width="16.33203125" style="6" customWidth="1"/>
    <col min="6" max="6" width="8" style="6" customWidth="1"/>
    <col min="7" max="7" width="39.6640625" style="6" customWidth="1"/>
    <col min="8" max="8" width="26" style="6" customWidth="1"/>
    <col min="9" max="9" width="14" style="6" customWidth="1"/>
    <col min="10" max="10" width="34" style="6" customWidth="1"/>
    <col min="11" max="11" width="24.83203125" style="6" customWidth="1"/>
    <col min="12" max="12" width="19.1640625" style="6" customWidth="1"/>
    <col min="13" max="13" width="18" style="6" customWidth="1"/>
    <col min="14" max="14" width="9.33203125" style="6" bestFit="1" customWidth="1"/>
    <col min="15" max="15" width="20" style="6" customWidth="1"/>
    <col min="16" max="16" width="9.6640625" style="6" bestFit="1" customWidth="1"/>
    <col min="17" max="24" width="12" style="6" customWidth="1"/>
    <col min="25" max="39" width="10.83203125" style="6"/>
    <col min="40" max="40" width="34.33203125" style="6" customWidth="1"/>
    <col min="41" max="41" width="10.83203125" style="6"/>
    <col min="42" max="42" width="28.1640625" style="6" customWidth="1"/>
    <col min="43" max="16384" width="10.83203125" style="6"/>
  </cols>
  <sheetData>
    <row r="1" spans="1:79" ht="29" x14ac:dyDescent="0.35">
      <c r="A1" s="98" t="s">
        <v>8478</v>
      </c>
      <c r="B1" s="98"/>
      <c r="C1" s="98"/>
      <c r="D1" s="98"/>
      <c r="E1" s="98"/>
      <c r="F1" s="98"/>
      <c r="G1" s="98"/>
      <c r="H1" s="98"/>
      <c r="I1" s="98"/>
      <c r="J1" s="98"/>
      <c r="K1" s="98"/>
      <c r="L1" s="98"/>
      <c r="M1" s="98"/>
      <c r="N1" s="125"/>
      <c r="O1" s="125"/>
      <c r="P1" s="125"/>
      <c r="Q1" s="125"/>
      <c r="R1" s="125"/>
      <c r="S1" s="125"/>
      <c r="T1" s="125"/>
      <c r="U1" s="125"/>
    </row>
    <row r="2" spans="1:79" s="101" customFormat="1" ht="78" customHeight="1" x14ac:dyDescent="0.2">
      <c r="A2" s="124" t="s">
        <v>8473</v>
      </c>
      <c r="B2" s="124"/>
      <c r="C2" s="124"/>
      <c r="D2" s="124"/>
      <c r="E2" s="124"/>
      <c r="F2" s="124"/>
      <c r="G2" s="124"/>
      <c r="H2" s="124"/>
      <c r="I2" s="124"/>
      <c r="J2" s="124"/>
      <c r="K2" s="124"/>
      <c r="L2" s="124"/>
      <c r="M2" s="124"/>
      <c r="N2" s="126"/>
      <c r="O2" s="126"/>
      <c r="P2" s="126"/>
      <c r="Q2" s="126"/>
      <c r="R2" s="126"/>
      <c r="S2" s="126"/>
      <c r="T2" s="126"/>
      <c r="U2" s="126"/>
    </row>
    <row r="3" spans="1:79" s="101" customFormat="1" ht="32" customHeight="1" x14ac:dyDescent="0.2">
      <c r="A3" s="123"/>
      <c r="B3" s="123"/>
      <c r="C3" s="123"/>
      <c r="D3" s="123"/>
      <c r="E3" s="123"/>
      <c r="F3" s="123"/>
      <c r="G3" s="123"/>
      <c r="H3" s="123"/>
      <c r="I3" s="123"/>
      <c r="J3" s="123"/>
      <c r="K3" s="123"/>
      <c r="L3" s="123"/>
      <c r="M3" s="123"/>
      <c r="N3" s="123"/>
      <c r="O3" s="123"/>
      <c r="P3" s="123"/>
      <c r="Q3" s="123"/>
      <c r="R3" s="123"/>
      <c r="S3" s="123"/>
      <c r="T3" s="123"/>
      <c r="U3" s="123"/>
    </row>
    <row r="4" spans="1:79" s="101" customFormat="1" ht="24" customHeight="1" x14ac:dyDescent="0.3">
      <c r="A4" s="122" t="s">
        <v>8623</v>
      </c>
      <c r="B4" s="123"/>
      <c r="C4" s="123"/>
      <c r="D4" s="123"/>
      <c r="E4" s="130"/>
      <c r="F4" s="123"/>
      <c r="G4" s="123"/>
      <c r="H4" s="123"/>
      <c r="I4" s="123"/>
      <c r="J4" s="122" t="s">
        <v>8622</v>
      </c>
      <c r="K4" s="123"/>
      <c r="L4" s="123"/>
      <c r="M4" s="123"/>
      <c r="N4" s="123"/>
      <c r="O4" s="123"/>
      <c r="P4" s="123"/>
      <c r="Q4" s="123"/>
      <c r="R4" s="123"/>
      <c r="S4" s="123"/>
      <c r="T4" s="123"/>
      <c r="U4" s="123"/>
    </row>
    <row r="5" spans="1:79" ht="60" x14ac:dyDescent="0.2">
      <c r="A5" s="104" t="s">
        <v>8446</v>
      </c>
      <c r="D5" s="92"/>
      <c r="E5" s="131" t="s">
        <v>4598</v>
      </c>
      <c r="F5" s="131" t="s">
        <v>8480</v>
      </c>
      <c r="G5"/>
      <c r="H5"/>
      <c r="I5" s="92"/>
      <c r="J5" s="104" t="s">
        <v>4598</v>
      </c>
      <c r="K5" s="104" t="s">
        <v>8479</v>
      </c>
      <c r="L5" s="104" t="s">
        <v>8451</v>
      </c>
      <c r="M5" s="104" t="s">
        <v>8445</v>
      </c>
      <c r="N5" s="92"/>
      <c r="O5" s="92"/>
      <c r="P5" s="92"/>
      <c r="Q5" s="92"/>
      <c r="R5" s="92"/>
      <c r="S5" s="92"/>
      <c r="T5" s="92"/>
      <c r="U5" s="92"/>
      <c r="V5" s="92"/>
      <c r="W5" s="92"/>
      <c r="X5" s="92"/>
    </row>
    <row r="6" spans="1:79" ht="21" x14ac:dyDescent="0.2">
      <c r="A6" s="188">
        <v>408</v>
      </c>
      <c r="B6"/>
      <c r="C6" s="103"/>
      <c r="E6" s="132" t="s">
        <v>6628</v>
      </c>
      <c r="F6" s="194">
        <v>1</v>
      </c>
      <c r="G6"/>
      <c r="H6"/>
      <c r="I6" s="92"/>
      <c r="J6" s="106" t="s">
        <v>6628</v>
      </c>
      <c r="K6" s="189">
        <v>1</v>
      </c>
      <c r="L6" s="187">
        <v>2500</v>
      </c>
      <c r="M6" s="187">
        <v>4000</v>
      </c>
      <c r="N6"/>
      <c r="O6"/>
      <c r="P6"/>
      <c r="Q6"/>
      <c r="R6"/>
      <c r="S6"/>
      <c r="T6"/>
      <c r="U6" s="92"/>
      <c r="V6" s="92"/>
      <c r="W6" s="92"/>
      <c r="X6" s="92"/>
    </row>
    <row r="7" spans="1:79" ht="16" x14ac:dyDescent="0.2">
      <c r="B7"/>
      <c r="C7" s="97"/>
      <c r="E7" s="132" t="s">
        <v>987</v>
      </c>
      <c r="F7" s="194">
        <v>57</v>
      </c>
      <c r="G7"/>
      <c r="H7"/>
      <c r="I7" s="92"/>
      <c r="J7" s="106" t="s">
        <v>987</v>
      </c>
      <c r="K7" s="189">
        <v>71</v>
      </c>
      <c r="L7" s="187">
        <v>29268.43</v>
      </c>
      <c r="M7" s="187">
        <v>66810</v>
      </c>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row>
    <row r="8" spans="1:79" ht="17" x14ac:dyDescent="0.2">
      <c r="A8"/>
      <c r="B8"/>
      <c r="C8" s="97"/>
      <c r="E8" s="132" t="s">
        <v>4773</v>
      </c>
      <c r="F8" s="194">
        <v>109</v>
      </c>
      <c r="G8"/>
      <c r="H8"/>
      <c r="I8" s="92"/>
      <c r="J8" s="106" t="s">
        <v>4773</v>
      </c>
      <c r="K8" s="189">
        <v>136</v>
      </c>
      <c r="L8" s="187">
        <v>95686.5</v>
      </c>
      <c r="M8" s="187">
        <v>208539</v>
      </c>
      <c r="N8"/>
      <c r="O8"/>
      <c r="P8"/>
      <c r="Q8"/>
      <c r="R8"/>
      <c r="S8"/>
      <c r="T8"/>
      <c r="U8"/>
      <c r="V8"/>
      <c r="W8"/>
      <c r="X8"/>
      <c r="Y8"/>
      <c r="Z8"/>
      <c r="AA8"/>
      <c r="AB8"/>
      <c r="AC8"/>
      <c r="AD8"/>
      <c r="AE8"/>
      <c r="AF8"/>
      <c r="AG8"/>
      <c r="AH8"/>
      <c r="AI8"/>
      <c r="AJ8"/>
      <c r="AK8"/>
      <c r="AL8"/>
      <c r="AM8"/>
      <c r="AN8" s="91" t="s">
        <v>4623</v>
      </c>
      <c r="AO8" t="s">
        <v>8463</v>
      </c>
      <c r="AP8"/>
      <c r="AQ8"/>
      <c r="AR8"/>
      <c r="AS8"/>
      <c r="AT8"/>
      <c r="AU8"/>
      <c r="AV8"/>
      <c r="AW8"/>
      <c r="AX8"/>
      <c r="AY8"/>
      <c r="AZ8"/>
      <c r="BA8"/>
      <c r="BB8"/>
      <c r="BC8"/>
      <c r="BD8"/>
      <c r="BE8"/>
      <c r="BF8"/>
      <c r="BG8"/>
      <c r="BH8"/>
      <c r="BI8"/>
      <c r="BJ8"/>
      <c r="BK8"/>
      <c r="BL8"/>
      <c r="BM8"/>
      <c r="BN8"/>
      <c r="BO8"/>
      <c r="BP8"/>
      <c r="BQ8"/>
      <c r="BR8"/>
      <c r="BS8"/>
      <c r="BT8"/>
      <c r="BU8"/>
      <c r="BV8"/>
      <c r="BW8"/>
      <c r="BX8"/>
      <c r="BY8"/>
      <c r="BZ8"/>
      <c r="CA8"/>
    </row>
    <row r="9" spans="1:79" ht="21" x14ac:dyDescent="0.2">
      <c r="A9"/>
      <c r="B9"/>
      <c r="C9" s="97"/>
      <c r="E9" s="132" t="s">
        <v>5203</v>
      </c>
      <c r="F9" s="194">
        <v>23</v>
      </c>
      <c r="G9"/>
      <c r="H9"/>
      <c r="I9" s="92"/>
      <c r="J9" s="106" t="s">
        <v>5203</v>
      </c>
      <c r="K9" s="189">
        <v>26</v>
      </c>
      <c r="L9" s="187">
        <v>17549</v>
      </c>
      <c r="M9" s="187">
        <v>59878</v>
      </c>
      <c r="N9"/>
      <c r="O9"/>
      <c r="P9"/>
      <c r="Q9"/>
      <c r="R9"/>
      <c r="S9"/>
      <c r="T9"/>
      <c r="U9"/>
      <c r="V9"/>
      <c r="W9"/>
      <c r="X9"/>
      <c r="Y9"/>
      <c r="Z9"/>
      <c r="AA9"/>
      <c r="AB9"/>
      <c r="AC9"/>
      <c r="AD9"/>
      <c r="AE9"/>
      <c r="AF9"/>
      <c r="AG9"/>
      <c r="AH9"/>
      <c r="AI9"/>
      <c r="AJ9"/>
      <c r="AK9"/>
      <c r="AL9"/>
      <c r="AM9"/>
      <c r="AN9" s="2" t="s">
        <v>107</v>
      </c>
      <c r="AO9" s="105">
        <v>274.82499999999999</v>
      </c>
      <c r="AP9"/>
      <c r="AQ9"/>
      <c r="AR9"/>
      <c r="AS9"/>
      <c r="AT9"/>
      <c r="AU9"/>
      <c r="AV9"/>
      <c r="AW9"/>
      <c r="AX9"/>
      <c r="AY9"/>
      <c r="AZ9"/>
      <c r="BA9"/>
      <c r="BB9"/>
      <c r="BC9"/>
      <c r="BD9"/>
      <c r="BE9"/>
      <c r="BF9"/>
      <c r="BG9"/>
      <c r="BH9"/>
      <c r="BI9"/>
      <c r="BJ9"/>
      <c r="BK9"/>
      <c r="BL9"/>
      <c r="BM9"/>
      <c r="BN9"/>
      <c r="BO9"/>
      <c r="BP9"/>
      <c r="BQ9"/>
      <c r="BR9"/>
      <c r="BS9"/>
      <c r="BT9"/>
      <c r="BU9"/>
      <c r="BV9"/>
      <c r="BW9"/>
      <c r="BX9"/>
      <c r="BY9"/>
      <c r="BZ9"/>
      <c r="CA9"/>
    </row>
    <row r="10" spans="1:79" ht="21" x14ac:dyDescent="0.2">
      <c r="A10"/>
      <c r="B10"/>
      <c r="C10" s="15"/>
      <c r="E10" s="132" t="s">
        <v>4680</v>
      </c>
      <c r="F10" s="194">
        <v>45</v>
      </c>
      <c r="G10"/>
      <c r="H10"/>
      <c r="I10" s="92"/>
      <c r="J10" s="106" t="s">
        <v>4680</v>
      </c>
      <c r="K10" s="189">
        <v>56</v>
      </c>
      <c r="L10" s="187">
        <v>34141.93</v>
      </c>
      <c r="M10" s="187">
        <v>32352</v>
      </c>
      <c r="N10"/>
      <c r="O10"/>
      <c r="P10"/>
      <c r="Q10"/>
      <c r="R10"/>
      <c r="S10"/>
      <c r="T10"/>
      <c r="U10"/>
      <c r="V10"/>
      <c r="W10"/>
      <c r="X10"/>
      <c r="Y10"/>
      <c r="Z10"/>
      <c r="AA10"/>
      <c r="AB10"/>
      <c r="AC10"/>
      <c r="AD10"/>
      <c r="AE10"/>
      <c r="AF10"/>
      <c r="AG10"/>
      <c r="AH10"/>
      <c r="AI10"/>
      <c r="AJ10"/>
      <c r="AK10"/>
      <c r="AL10"/>
      <c r="AM10"/>
      <c r="AN10" s="2" t="s">
        <v>63</v>
      </c>
      <c r="AO10" s="105">
        <v>681.14800000000002</v>
      </c>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row>
    <row r="11" spans="1:79" ht="21" x14ac:dyDescent="0.2">
      <c r="A11"/>
      <c r="B11"/>
      <c r="C11" s="15"/>
      <c r="E11" s="132" t="s">
        <v>4744</v>
      </c>
      <c r="F11" s="194">
        <v>15</v>
      </c>
      <c r="G11"/>
      <c r="H11"/>
      <c r="I11" s="92"/>
      <c r="J11" s="106" t="s">
        <v>4744</v>
      </c>
      <c r="K11" s="189">
        <v>27</v>
      </c>
      <c r="L11" s="187">
        <v>18350</v>
      </c>
      <c r="M11" s="187">
        <v>38844</v>
      </c>
      <c r="N11" s="92"/>
      <c r="O11"/>
      <c r="P11"/>
      <c r="Q11"/>
      <c r="R11" s="107"/>
      <c r="S11"/>
      <c r="T11"/>
      <c r="U11"/>
      <c r="V11"/>
      <c r="W11"/>
      <c r="X11"/>
      <c r="Y11"/>
      <c r="Z11"/>
      <c r="AA11"/>
      <c r="AB11"/>
      <c r="AC11"/>
      <c r="AD11"/>
      <c r="AE11"/>
      <c r="AF11"/>
      <c r="AG11"/>
      <c r="AH11"/>
      <c r="AI11"/>
      <c r="AJ11"/>
      <c r="AK11"/>
      <c r="AL11"/>
      <c r="AM11"/>
      <c r="AN11" s="2" t="s">
        <v>366</v>
      </c>
      <c r="AO11" s="105">
        <v>0</v>
      </c>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1:79" ht="21" x14ac:dyDescent="0.2">
      <c r="A12"/>
      <c r="B12"/>
      <c r="C12" s="15"/>
      <c r="E12" s="132" t="s">
        <v>446</v>
      </c>
      <c r="F12" s="194">
        <v>30</v>
      </c>
      <c r="G12"/>
      <c r="H12"/>
      <c r="I12" s="92"/>
      <c r="J12" s="106" t="s">
        <v>446</v>
      </c>
      <c r="K12" s="189">
        <v>32</v>
      </c>
      <c r="L12" s="187">
        <v>7872</v>
      </c>
      <c r="M12" s="187">
        <v>29644</v>
      </c>
      <c r="N12" s="92"/>
      <c r="O12"/>
      <c r="P12"/>
      <c r="Q12"/>
      <c r="R12" s="107"/>
      <c r="S12"/>
      <c r="T12"/>
      <c r="U12"/>
      <c r="V12"/>
      <c r="W12"/>
      <c r="X12"/>
      <c r="Y12"/>
      <c r="Z12"/>
      <c r="AA12"/>
      <c r="AB12"/>
      <c r="AC12"/>
      <c r="AD12"/>
      <c r="AE12"/>
      <c r="AF12"/>
      <c r="AG12"/>
      <c r="AH12"/>
      <c r="AI12"/>
      <c r="AJ12"/>
      <c r="AK12"/>
      <c r="AL12"/>
      <c r="AM12"/>
      <c r="AN12" s="2" t="s">
        <v>1289</v>
      </c>
      <c r="AO12" s="105">
        <v>146.15</v>
      </c>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row>
    <row r="13" spans="1:79" ht="21" x14ac:dyDescent="0.2">
      <c r="A13"/>
      <c r="B13"/>
      <c r="C13" s="15"/>
      <c r="E13" s="132" t="s">
        <v>5011</v>
      </c>
      <c r="F13" s="194">
        <v>16</v>
      </c>
      <c r="G13"/>
      <c r="H13"/>
      <c r="I13" s="92"/>
      <c r="J13" s="106" t="s">
        <v>5011</v>
      </c>
      <c r="K13" s="189">
        <v>20</v>
      </c>
      <c r="L13" s="187">
        <v>5851.5</v>
      </c>
      <c r="M13" s="187">
        <v>77046</v>
      </c>
      <c r="N13" s="92"/>
      <c r="O13"/>
      <c r="P13"/>
      <c r="Q13"/>
      <c r="R13" s="107"/>
      <c r="S13"/>
      <c r="T13"/>
      <c r="U13"/>
      <c r="V13"/>
      <c r="W13"/>
      <c r="X13"/>
      <c r="Y13"/>
      <c r="Z13"/>
      <c r="AA13"/>
      <c r="AB13"/>
      <c r="AC13"/>
      <c r="AD13"/>
      <c r="AE13"/>
      <c r="AF13"/>
      <c r="AG13"/>
      <c r="AH13"/>
      <c r="AI13"/>
      <c r="AJ13"/>
      <c r="AK13"/>
      <c r="AL13"/>
      <c r="AM13"/>
      <c r="AN13" s="2" t="s">
        <v>43</v>
      </c>
      <c r="AO13" s="105">
        <v>623.61200000000008</v>
      </c>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row>
    <row r="14" spans="1:79" ht="21" x14ac:dyDescent="0.2">
      <c r="A14"/>
      <c r="B14"/>
      <c r="C14" s="15"/>
      <c r="D14"/>
      <c r="E14" s="132" t="s">
        <v>4730</v>
      </c>
      <c r="F14" s="194">
        <v>26</v>
      </c>
      <c r="G14"/>
      <c r="H14"/>
      <c r="I14" s="92"/>
      <c r="J14" s="106" t="s">
        <v>4730</v>
      </c>
      <c r="K14" s="189">
        <v>32</v>
      </c>
      <c r="L14" s="187">
        <v>5662</v>
      </c>
      <c r="M14" s="187">
        <v>9735</v>
      </c>
      <c r="N14" s="92"/>
      <c r="O14"/>
      <c r="P14"/>
      <c r="Q14"/>
      <c r="R14" s="107"/>
      <c r="S14"/>
      <c r="T14"/>
      <c r="U14"/>
      <c r="V14"/>
      <c r="W14"/>
      <c r="X14"/>
      <c r="Y14"/>
      <c r="Z14"/>
      <c r="AA14"/>
      <c r="AB14"/>
      <c r="AC14"/>
      <c r="AD14"/>
      <c r="AE14"/>
      <c r="AF14"/>
      <c r="AG14"/>
      <c r="AH14"/>
      <c r="AI14"/>
      <c r="AJ14"/>
      <c r="AK14"/>
      <c r="AL14"/>
      <c r="AM14"/>
      <c r="AN14" s="2" t="s">
        <v>544</v>
      </c>
      <c r="AO14" s="105">
        <v>862.63400000000001</v>
      </c>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row>
    <row r="15" spans="1:79" ht="21" x14ac:dyDescent="0.2">
      <c r="A15"/>
      <c r="B15"/>
      <c r="C15" s="15"/>
      <c r="E15"/>
      <c r="F15"/>
      <c r="G15"/>
      <c r="H15"/>
      <c r="I15" s="92"/>
      <c r="N15" s="92"/>
      <c r="O15"/>
      <c r="P15"/>
      <c r="Q15"/>
      <c r="R15"/>
      <c r="S15"/>
      <c r="T15"/>
      <c r="U15"/>
      <c r="V15"/>
      <c r="W15"/>
      <c r="X15"/>
      <c r="Y15"/>
      <c r="Z15"/>
      <c r="AA15"/>
      <c r="AB15"/>
      <c r="AC15"/>
      <c r="AD15"/>
      <c r="AE15"/>
      <c r="AF15"/>
      <c r="AG15"/>
      <c r="AH15"/>
      <c r="AI15"/>
      <c r="AJ15"/>
      <c r="AK15"/>
      <c r="AL15"/>
      <c r="AM15"/>
      <c r="AN15" s="2" t="s">
        <v>6640</v>
      </c>
      <c r="AO15" s="105">
        <v>18.440000000000001</v>
      </c>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row>
    <row r="16" spans="1:79" ht="16" x14ac:dyDescent="0.2">
      <c r="A16"/>
      <c r="B16"/>
      <c r="C16" s="15"/>
      <c r="D16" s="93"/>
      <c r="E16" s="96"/>
      <c r="F16" s="96"/>
      <c r="G16" s="94"/>
      <c r="H16" s="95"/>
      <c r="I16" s="92"/>
      <c r="J16"/>
      <c r="K16"/>
      <c r="L16"/>
      <c r="M16"/>
      <c r="N16" s="92"/>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row>
    <row r="17" spans="1:79" ht="16" x14ac:dyDescent="0.2">
      <c r="A17"/>
      <c r="B17"/>
      <c r="C17" s="15"/>
      <c r="D17" s="93"/>
      <c r="E17" s="96"/>
      <c r="F17" s="96"/>
      <c r="G17" s="94"/>
      <c r="H17" s="95"/>
      <c r="I17" s="92"/>
      <c r="J17"/>
      <c r="K17"/>
      <c r="L17"/>
      <c r="M17"/>
      <c r="N17" s="92"/>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row>
    <row r="18" spans="1:79" ht="16" x14ac:dyDescent="0.2">
      <c r="A18"/>
      <c r="B18"/>
      <c r="C18" s="15"/>
      <c r="D18" s="92"/>
      <c r="E18" s="92"/>
      <c r="F18" s="92"/>
      <c r="G18" s="92"/>
      <c r="H18" s="92"/>
      <c r="I18" s="92"/>
      <c r="J18"/>
      <c r="K18"/>
      <c r="L18" s="92"/>
      <c r="M18" s="92"/>
      <c r="N18" s="92"/>
      <c r="O18" s="92"/>
      <c r="P18" s="92"/>
      <c r="Q18" s="92"/>
      <c r="R18" s="92"/>
      <c r="S18" s="92"/>
      <c r="T18" s="92"/>
      <c r="U18" s="92"/>
      <c r="V18" s="92"/>
      <c r="W18" s="92"/>
      <c r="X18" s="92"/>
    </row>
    <row r="19" spans="1:79" ht="69" customHeight="1" x14ac:dyDescent="0.3">
      <c r="A19" s="180" t="s">
        <v>8631</v>
      </c>
      <c r="B19" s="180"/>
      <c r="C19" s="180"/>
      <c r="D19" s="180"/>
      <c r="E19" s="180"/>
      <c r="F19" s="92"/>
      <c r="G19" s="180" t="s">
        <v>8624</v>
      </c>
      <c r="H19" s="180"/>
      <c r="K19"/>
      <c r="L19" s="92"/>
      <c r="M19" s="92"/>
      <c r="N19" s="92"/>
      <c r="O19" s="92"/>
      <c r="P19" s="92"/>
      <c r="Q19" s="92"/>
      <c r="R19" s="92"/>
      <c r="S19" s="92"/>
      <c r="T19" s="92"/>
      <c r="U19" s="92"/>
      <c r="V19" s="92"/>
      <c r="W19" s="92"/>
      <c r="X19" s="92"/>
    </row>
    <row r="20" spans="1:79" ht="31" customHeight="1" x14ac:dyDescent="0.2">
      <c r="A20" s="162" t="s">
        <v>8633</v>
      </c>
      <c r="B20" s="129"/>
      <c r="E20"/>
      <c r="F20"/>
      <c r="H20"/>
      <c r="K20"/>
      <c r="L20"/>
      <c r="M20"/>
      <c r="N20"/>
      <c r="O20"/>
      <c r="P20"/>
      <c r="Q20" s="109"/>
      <c r="R20" s="92"/>
      <c r="S20" s="92"/>
      <c r="T20" s="92"/>
      <c r="U20" s="92"/>
      <c r="V20" s="92"/>
      <c r="W20" s="92"/>
      <c r="X20" s="92"/>
    </row>
    <row r="21" spans="1:79" ht="32" x14ac:dyDescent="0.2">
      <c r="A21" s="114" t="s">
        <v>8481</v>
      </c>
      <c r="B21" s="120" t="s">
        <v>8446</v>
      </c>
      <c r="C21" s="193" t="s">
        <v>8463</v>
      </c>
      <c r="D21" s="120" t="s">
        <v>8630</v>
      </c>
      <c r="E21" s="120" t="s">
        <v>8629</v>
      </c>
      <c r="F21" s="119"/>
      <c r="G21" s="104" t="s">
        <v>4598</v>
      </c>
      <c r="H21" s="104" t="s">
        <v>8446</v>
      </c>
      <c r="K21"/>
      <c r="N21"/>
      <c r="O21"/>
      <c r="P21"/>
      <c r="Q21"/>
      <c r="R21"/>
      <c r="S21"/>
      <c r="T21"/>
      <c r="U21"/>
      <c r="V21" s="92"/>
      <c r="W21" s="92"/>
      <c r="X21" s="92"/>
    </row>
    <row r="22" spans="1:79" ht="17" x14ac:dyDescent="0.2">
      <c r="A22" s="128" t="s">
        <v>31</v>
      </c>
      <c r="B22" s="190">
        <v>8</v>
      </c>
      <c r="C22" s="192">
        <v>224.52999999999997</v>
      </c>
      <c r="D22" s="191">
        <v>590.66666666666663</v>
      </c>
      <c r="E22" s="191">
        <v>2858</v>
      </c>
      <c r="F22" s="118"/>
      <c r="G22" s="106" t="s">
        <v>6628</v>
      </c>
      <c r="H22" s="189">
        <v>1</v>
      </c>
      <c r="K22"/>
      <c r="N22"/>
      <c r="O22"/>
      <c r="P22"/>
      <c r="Q22"/>
      <c r="R22"/>
      <c r="S22"/>
      <c r="T22"/>
      <c r="U22"/>
      <c r="V22" s="92"/>
      <c r="W22" s="92"/>
      <c r="X22" s="92"/>
    </row>
    <row r="23" spans="1:79" ht="16" x14ac:dyDescent="0.2">
      <c r="A23" s="3" t="s">
        <v>5312</v>
      </c>
      <c r="B23" s="190">
        <v>1</v>
      </c>
      <c r="C23" s="192">
        <v>37.26</v>
      </c>
      <c r="D23" s="191">
        <v>930</v>
      </c>
      <c r="E23" s="191">
        <v>1039</v>
      </c>
      <c r="F23" s="118"/>
      <c r="G23" s="3" t="s">
        <v>3535</v>
      </c>
      <c r="H23" s="189">
        <v>1</v>
      </c>
      <c r="K23"/>
      <c r="N23"/>
      <c r="O23"/>
      <c r="P23"/>
      <c r="Q23"/>
      <c r="R23"/>
      <c r="S23"/>
      <c r="T23"/>
      <c r="U23"/>
      <c r="V23" s="92"/>
      <c r="W23" s="92"/>
      <c r="X23" s="92"/>
    </row>
    <row r="24" spans="1:79" ht="16" x14ac:dyDescent="0.2">
      <c r="A24" s="3" t="s">
        <v>4763</v>
      </c>
      <c r="B24" s="190">
        <v>1</v>
      </c>
      <c r="C24" s="192">
        <v>24.57</v>
      </c>
      <c r="D24" s="191">
        <v>41</v>
      </c>
      <c r="E24" s="191">
        <v>0</v>
      </c>
      <c r="F24" s="118"/>
      <c r="G24" s="106" t="s">
        <v>987</v>
      </c>
      <c r="H24" s="189">
        <v>71</v>
      </c>
      <c r="K24"/>
      <c r="N24"/>
      <c r="O24"/>
      <c r="P24"/>
      <c r="Q24"/>
      <c r="R24"/>
      <c r="S24"/>
      <c r="T24"/>
      <c r="U24"/>
      <c r="V24" s="92"/>
      <c r="W24" s="92"/>
      <c r="X24" s="92"/>
    </row>
    <row r="25" spans="1:79" ht="16" x14ac:dyDescent="0.2">
      <c r="A25" s="3" t="s">
        <v>7605</v>
      </c>
      <c r="B25" s="190">
        <v>1</v>
      </c>
      <c r="C25" s="192">
        <v>1.5</v>
      </c>
      <c r="D25" s="191">
        <v>325</v>
      </c>
      <c r="E25" s="191">
        <v>0</v>
      </c>
      <c r="F25" s="118"/>
      <c r="G25" s="106" t="s">
        <v>4773</v>
      </c>
      <c r="H25" s="189">
        <v>136</v>
      </c>
      <c r="K25"/>
      <c r="N25"/>
      <c r="O25"/>
      <c r="P25"/>
      <c r="Q25"/>
      <c r="R25"/>
      <c r="S25"/>
      <c r="T25"/>
      <c r="U25"/>
      <c r="V25" s="92"/>
      <c r="W25" s="92"/>
      <c r="X25" s="92"/>
    </row>
    <row r="26" spans="1:79" ht="16" x14ac:dyDescent="0.2">
      <c r="A26" s="3" t="s">
        <v>6941</v>
      </c>
      <c r="B26" s="190">
        <v>1</v>
      </c>
      <c r="C26" s="192">
        <v>33.299999999999997</v>
      </c>
      <c r="D26" s="191">
        <v>871</v>
      </c>
      <c r="E26" s="191">
        <v>871</v>
      </c>
      <c r="F26" s="118"/>
      <c r="G26" s="106" t="s">
        <v>5203</v>
      </c>
      <c r="H26" s="189">
        <v>26</v>
      </c>
      <c r="K26"/>
      <c r="N26"/>
      <c r="O26"/>
      <c r="P26"/>
      <c r="Q26"/>
      <c r="R26"/>
      <c r="S26"/>
      <c r="T26"/>
      <c r="U26"/>
      <c r="V26" s="92"/>
      <c r="W26" s="92"/>
      <c r="X26" s="92"/>
    </row>
    <row r="27" spans="1:79" ht="16" x14ac:dyDescent="0.2">
      <c r="A27" s="3" t="s">
        <v>4929</v>
      </c>
      <c r="B27" s="190">
        <v>1</v>
      </c>
      <c r="C27" s="192">
        <v>55.7</v>
      </c>
      <c r="D27" s="191"/>
      <c r="E27" s="191">
        <v>0</v>
      </c>
      <c r="F27" s="118"/>
      <c r="G27" s="106" t="s">
        <v>4680</v>
      </c>
      <c r="H27" s="189">
        <v>56</v>
      </c>
      <c r="K27"/>
      <c r="N27"/>
      <c r="O27"/>
      <c r="P27"/>
      <c r="Q27"/>
      <c r="R27"/>
      <c r="S27"/>
      <c r="T27"/>
      <c r="U27"/>
      <c r="V27" s="92"/>
      <c r="W27" s="92"/>
      <c r="X27" s="92"/>
    </row>
    <row r="28" spans="1:79" ht="16" x14ac:dyDescent="0.2">
      <c r="A28" s="3" t="s">
        <v>6873</v>
      </c>
      <c r="B28" s="190">
        <v>1</v>
      </c>
      <c r="C28" s="192">
        <v>41.6</v>
      </c>
      <c r="D28" s="191">
        <v>486</v>
      </c>
      <c r="E28" s="191">
        <v>0</v>
      </c>
      <c r="F28" s="118"/>
      <c r="G28" s="106" t="s">
        <v>4744</v>
      </c>
      <c r="H28" s="189">
        <v>27</v>
      </c>
      <c r="K28"/>
      <c r="N28"/>
      <c r="O28"/>
      <c r="P28"/>
      <c r="Q28"/>
      <c r="R28"/>
      <c r="S28"/>
      <c r="T28"/>
      <c r="U28"/>
      <c r="V28" s="92"/>
      <c r="W28" s="92"/>
      <c r="X28" s="92"/>
    </row>
    <row r="29" spans="1:79" ht="16" x14ac:dyDescent="0.2">
      <c r="A29" s="3" t="s">
        <v>5957</v>
      </c>
      <c r="B29" s="190">
        <v>1</v>
      </c>
      <c r="C29" s="192">
        <v>29</v>
      </c>
      <c r="D29" s="191">
        <v>891</v>
      </c>
      <c r="E29" s="191">
        <v>948</v>
      </c>
      <c r="F29" s="118"/>
      <c r="G29" s="106" t="s">
        <v>446</v>
      </c>
      <c r="H29" s="189">
        <v>32</v>
      </c>
      <c r="K29"/>
      <c r="N29"/>
      <c r="O29"/>
      <c r="P29"/>
      <c r="Q29"/>
      <c r="R29"/>
      <c r="S29"/>
      <c r="T29"/>
      <c r="U29"/>
      <c r="V29" s="92"/>
      <c r="W29" s="92"/>
      <c r="X29" s="92"/>
    </row>
    <row r="30" spans="1:79" ht="16" x14ac:dyDescent="0.2">
      <c r="A30" s="3" t="s">
        <v>8021</v>
      </c>
      <c r="B30" s="190">
        <v>1</v>
      </c>
      <c r="C30" s="192">
        <v>1.6</v>
      </c>
      <c r="D30" s="191"/>
      <c r="E30" s="191">
        <v>0</v>
      </c>
      <c r="F30" s="118"/>
      <c r="G30" s="106" t="s">
        <v>5011</v>
      </c>
      <c r="H30" s="189">
        <v>20</v>
      </c>
      <c r="K30"/>
      <c r="N30"/>
      <c r="O30"/>
      <c r="P30"/>
      <c r="Q30"/>
      <c r="R30"/>
      <c r="S30"/>
      <c r="T30"/>
      <c r="U30"/>
      <c r="V30" s="92"/>
      <c r="W30" s="92"/>
      <c r="X30" s="92"/>
    </row>
    <row r="31" spans="1:79" ht="16" x14ac:dyDescent="0.2">
      <c r="A31" s="2" t="s">
        <v>3529</v>
      </c>
      <c r="B31" s="190">
        <v>13</v>
      </c>
      <c r="C31" s="192">
        <v>30.9</v>
      </c>
      <c r="D31" s="191">
        <v>117</v>
      </c>
      <c r="E31" s="191">
        <v>3073</v>
      </c>
      <c r="F31" s="118"/>
      <c r="G31" s="106" t="s">
        <v>4730</v>
      </c>
      <c r="H31" s="189">
        <v>32</v>
      </c>
      <c r="K31"/>
      <c r="N31"/>
      <c r="O31"/>
      <c r="P31"/>
      <c r="Q31"/>
      <c r="R31"/>
      <c r="S31"/>
      <c r="T31"/>
      <c r="U31"/>
      <c r="V31" s="92"/>
      <c r="W31" s="92"/>
      <c r="X31" s="92"/>
    </row>
    <row r="32" spans="1:79" ht="16" x14ac:dyDescent="0.2">
      <c r="A32" s="3" t="s">
        <v>6740</v>
      </c>
      <c r="B32" s="190">
        <v>1</v>
      </c>
      <c r="C32" s="192">
        <v>0</v>
      </c>
      <c r="D32" s="191"/>
      <c r="E32" s="191">
        <v>0</v>
      </c>
      <c r="F32"/>
      <c r="G32"/>
      <c r="H32"/>
      <c r="K32"/>
      <c r="N32"/>
      <c r="O32"/>
      <c r="P32"/>
      <c r="Q32"/>
      <c r="R32"/>
      <c r="S32"/>
      <c r="T32"/>
      <c r="U32"/>
      <c r="V32" s="100"/>
      <c r="W32" s="100"/>
      <c r="X32" s="100"/>
    </row>
    <row r="33" spans="1:24" ht="16" x14ac:dyDescent="0.2">
      <c r="A33" s="3" t="s">
        <v>6077</v>
      </c>
      <c r="B33" s="190">
        <v>1</v>
      </c>
      <c r="C33" s="192">
        <v>1</v>
      </c>
      <c r="D33" s="191">
        <v>132</v>
      </c>
      <c r="E33" s="191">
        <v>1580</v>
      </c>
      <c r="F33"/>
      <c r="G33"/>
      <c r="H33"/>
      <c r="K33"/>
      <c r="N33"/>
      <c r="O33"/>
      <c r="P33"/>
      <c r="Q33"/>
      <c r="R33"/>
      <c r="S33"/>
      <c r="T33"/>
      <c r="U33"/>
      <c r="V33" s="112"/>
      <c r="W33" s="112"/>
      <c r="X33" s="112"/>
    </row>
    <row r="34" spans="1:24" ht="16" x14ac:dyDescent="0.2">
      <c r="A34" s="3" t="s">
        <v>5195</v>
      </c>
      <c r="B34" s="190">
        <v>1</v>
      </c>
      <c r="C34" s="192">
        <v>8.9</v>
      </c>
      <c r="D34" s="191"/>
      <c r="E34" s="191">
        <v>0</v>
      </c>
      <c r="F34"/>
      <c r="G34"/>
      <c r="H34"/>
      <c r="K34"/>
      <c r="N34"/>
      <c r="O34"/>
      <c r="P34"/>
      <c r="Q34"/>
      <c r="R34"/>
      <c r="S34"/>
      <c r="T34"/>
      <c r="U34"/>
      <c r="V34" s="113"/>
      <c r="W34" s="113"/>
      <c r="X34" s="113"/>
    </row>
    <row r="35" spans="1:24" ht="16" x14ac:dyDescent="0.2">
      <c r="A35" s="3" t="s">
        <v>7112</v>
      </c>
      <c r="B35" s="190">
        <v>1</v>
      </c>
      <c r="C35" s="192">
        <v>0</v>
      </c>
      <c r="D35" s="191"/>
      <c r="E35" s="191">
        <v>0</v>
      </c>
      <c r="F35"/>
      <c r="G35"/>
      <c r="H35"/>
      <c r="K35"/>
      <c r="N35"/>
      <c r="O35"/>
      <c r="P35"/>
      <c r="Q35"/>
      <c r="R35"/>
      <c r="S35"/>
      <c r="T35"/>
      <c r="U35"/>
      <c r="V35" s="113"/>
      <c r="W35" s="113"/>
      <c r="X35" s="113"/>
    </row>
    <row r="36" spans="1:24" ht="16" x14ac:dyDescent="0.2">
      <c r="A36" s="3" t="s">
        <v>7102</v>
      </c>
      <c r="B36" s="190">
        <v>2</v>
      </c>
      <c r="C36" s="192">
        <v>0</v>
      </c>
      <c r="D36" s="191"/>
      <c r="E36" s="191">
        <v>0</v>
      </c>
      <c r="F36"/>
      <c r="G36"/>
      <c r="H36"/>
      <c r="K36"/>
      <c r="N36"/>
      <c r="O36"/>
      <c r="P36"/>
      <c r="Q36"/>
      <c r="R36"/>
      <c r="S36"/>
      <c r="T36"/>
      <c r="U36"/>
      <c r="V36" s="112"/>
      <c r="W36" s="112"/>
      <c r="X36" s="112"/>
    </row>
    <row r="37" spans="1:24" ht="16" x14ac:dyDescent="0.2">
      <c r="A37" s="3" t="s">
        <v>5312</v>
      </c>
      <c r="B37" s="190">
        <v>1</v>
      </c>
      <c r="C37" s="192">
        <v>9</v>
      </c>
      <c r="D37" s="191"/>
      <c r="E37" s="191">
        <v>0</v>
      </c>
      <c r="F37"/>
      <c r="G37"/>
      <c r="H37"/>
      <c r="K37"/>
      <c r="N37"/>
      <c r="O37"/>
      <c r="P37"/>
      <c r="Q37"/>
      <c r="R37"/>
      <c r="S37"/>
      <c r="T37"/>
      <c r="U37"/>
      <c r="V37" s="113"/>
      <c r="W37" s="113"/>
      <c r="X37" s="113"/>
    </row>
    <row r="38" spans="1:24" ht="16" x14ac:dyDescent="0.2">
      <c r="A38" s="3" t="s">
        <v>5538</v>
      </c>
      <c r="B38" s="190">
        <v>1</v>
      </c>
      <c r="C38" s="192">
        <v>2</v>
      </c>
      <c r="D38" s="191">
        <v>199</v>
      </c>
      <c r="E38" s="191">
        <v>199</v>
      </c>
      <c r="F38"/>
      <c r="G38"/>
      <c r="H38"/>
      <c r="K38"/>
      <c r="N38"/>
      <c r="O38"/>
      <c r="P38"/>
      <c r="Q38"/>
      <c r="R38"/>
      <c r="S38"/>
      <c r="T38"/>
      <c r="U38"/>
      <c r="V38" s="113"/>
      <c r="W38" s="113"/>
      <c r="X38" s="113"/>
    </row>
    <row r="39" spans="1:24" ht="16" x14ac:dyDescent="0.2">
      <c r="A39" s="3" t="s">
        <v>2175</v>
      </c>
      <c r="B39" s="190">
        <v>1</v>
      </c>
      <c r="C39" s="192">
        <v>0</v>
      </c>
      <c r="D39" s="191">
        <v>137</v>
      </c>
      <c r="E39" s="191">
        <v>1294</v>
      </c>
      <c r="F39"/>
      <c r="G39"/>
      <c r="H39"/>
      <c r="K39"/>
      <c r="N39"/>
      <c r="O39"/>
      <c r="P39"/>
      <c r="Q39"/>
      <c r="R39"/>
      <c r="S39"/>
      <c r="T39"/>
      <c r="U39"/>
      <c r="V39" s="113"/>
      <c r="W39" s="113"/>
      <c r="X39" s="113"/>
    </row>
    <row r="40" spans="1:24" ht="16" x14ac:dyDescent="0.2">
      <c r="A40" s="3" t="s">
        <v>5879</v>
      </c>
      <c r="B40" s="190">
        <v>1</v>
      </c>
      <c r="C40" s="192">
        <v>4</v>
      </c>
      <c r="D40" s="191"/>
      <c r="E40" s="191">
        <v>0</v>
      </c>
      <c r="F40"/>
      <c r="G40"/>
      <c r="H40"/>
      <c r="K40"/>
      <c r="N40"/>
      <c r="O40"/>
      <c r="P40"/>
      <c r="Q40"/>
      <c r="R40"/>
      <c r="S40"/>
      <c r="T40"/>
      <c r="U40"/>
      <c r="V40" s="112"/>
      <c r="W40" s="112"/>
      <c r="X40" s="112"/>
    </row>
    <row r="41" spans="1:24" ht="16" x14ac:dyDescent="0.2">
      <c r="A41" s="3" t="s">
        <v>7122</v>
      </c>
      <c r="B41" s="190">
        <v>1</v>
      </c>
      <c r="C41" s="192">
        <v>0</v>
      </c>
      <c r="D41" s="191"/>
      <c r="E41" s="191">
        <v>0</v>
      </c>
      <c r="F41"/>
      <c r="G41"/>
      <c r="H41"/>
      <c r="I41"/>
      <c r="J41"/>
      <c r="K41"/>
      <c r="N41"/>
      <c r="O41"/>
      <c r="P41"/>
      <c r="Q41"/>
      <c r="R41"/>
      <c r="S41"/>
      <c r="T41"/>
      <c r="U41"/>
      <c r="V41" s="113"/>
      <c r="W41" s="113"/>
      <c r="X41" s="113"/>
    </row>
    <row r="42" spans="1:24" ht="16" x14ac:dyDescent="0.2">
      <c r="A42" s="3" t="s">
        <v>6134</v>
      </c>
      <c r="B42" s="190">
        <v>1</v>
      </c>
      <c r="C42" s="192">
        <v>0</v>
      </c>
      <c r="D42" s="191"/>
      <c r="E42" s="191">
        <v>0</v>
      </c>
      <c r="F42"/>
      <c r="G42"/>
      <c r="H42"/>
      <c r="I42"/>
      <c r="J42"/>
      <c r="K42"/>
      <c r="N42"/>
      <c r="O42"/>
      <c r="P42"/>
      <c r="Q42"/>
      <c r="R42"/>
      <c r="S42"/>
      <c r="T42"/>
      <c r="U42"/>
      <c r="V42" s="92"/>
      <c r="W42" s="92"/>
      <c r="X42" s="92"/>
    </row>
    <row r="43" spans="1:24" ht="16" x14ac:dyDescent="0.2">
      <c r="A43" s="3" t="s">
        <v>6347</v>
      </c>
      <c r="B43" s="190">
        <v>1</v>
      </c>
      <c r="C43" s="192">
        <v>6</v>
      </c>
      <c r="D43" s="191">
        <v>0</v>
      </c>
      <c r="E43" s="191">
        <v>0</v>
      </c>
      <c r="F43"/>
      <c r="G43"/>
      <c r="H43"/>
      <c r="I43"/>
      <c r="J43"/>
      <c r="K43"/>
      <c r="N43"/>
      <c r="O43"/>
      <c r="P43"/>
      <c r="Q43"/>
      <c r="R43"/>
      <c r="S43"/>
      <c r="T43"/>
      <c r="U43"/>
      <c r="V43" s="92"/>
      <c r="W43" s="92"/>
      <c r="X43" s="92"/>
    </row>
    <row r="44" spans="1:24" ht="16" x14ac:dyDescent="0.2">
      <c r="A44" s="2" t="s">
        <v>2543</v>
      </c>
      <c r="B44" s="190">
        <v>3</v>
      </c>
      <c r="C44" s="192">
        <v>31.8</v>
      </c>
      <c r="D44" s="191">
        <v>50</v>
      </c>
      <c r="E44" s="191">
        <v>0</v>
      </c>
      <c r="F44"/>
      <c r="G44"/>
      <c r="H44"/>
      <c r="I44"/>
      <c r="J44"/>
      <c r="K44"/>
      <c r="N44"/>
      <c r="O44"/>
      <c r="P44"/>
      <c r="Q44"/>
      <c r="R44"/>
      <c r="S44"/>
      <c r="T44"/>
      <c r="U44"/>
      <c r="V44" s="92"/>
      <c r="W44" s="92"/>
      <c r="X44" s="92"/>
    </row>
    <row r="45" spans="1:24" ht="16" x14ac:dyDescent="0.2">
      <c r="A45" s="3" t="s">
        <v>6819</v>
      </c>
      <c r="B45" s="190">
        <v>1</v>
      </c>
      <c r="C45" s="192">
        <v>0</v>
      </c>
      <c r="D45" s="191"/>
      <c r="E45" s="191">
        <v>0</v>
      </c>
      <c r="F45"/>
      <c r="G45"/>
      <c r="H45"/>
      <c r="I45"/>
      <c r="J45"/>
      <c r="K45"/>
      <c r="N45"/>
      <c r="O45"/>
      <c r="P45"/>
      <c r="Q45"/>
      <c r="R45"/>
      <c r="S45"/>
      <c r="T45"/>
      <c r="U45"/>
      <c r="V45" s="92"/>
      <c r="W45" s="92"/>
      <c r="X45" s="92"/>
    </row>
    <row r="46" spans="1:24" ht="16" x14ac:dyDescent="0.2">
      <c r="A46" s="3" t="s">
        <v>6197</v>
      </c>
      <c r="B46" s="190">
        <v>1</v>
      </c>
      <c r="C46" s="192">
        <v>0</v>
      </c>
      <c r="D46" s="191"/>
      <c r="E46" s="191">
        <v>0</v>
      </c>
      <c r="F46"/>
      <c r="G46"/>
      <c r="H46"/>
      <c r="I46"/>
      <c r="J46"/>
      <c r="K46"/>
      <c r="N46"/>
      <c r="O46"/>
      <c r="P46"/>
      <c r="Q46"/>
      <c r="R46"/>
      <c r="S46"/>
      <c r="T46"/>
      <c r="U46"/>
      <c r="V46" s="92"/>
      <c r="W46" s="92"/>
      <c r="X46" s="92"/>
    </row>
    <row r="47" spans="1:24" ht="16" x14ac:dyDescent="0.2">
      <c r="A47" s="3" t="s">
        <v>155</v>
      </c>
      <c r="B47" s="190">
        <v>1</v>
      </c>
      <c r="C47" s="192">
        <v>31.8</v>
      </c>
      <c r="D47" s="191">
        <v>50</v>
      </c>
      <c r="E47" s="191">
        <v>0</v>
      </c>
      <c r="F47"/>
      <c r="G47"/>
      <c r="H47"/>
      <c r="I47"/>
      <c r="J47"/>
      <c r="K47"/>
      <c r="N47"/>
      <c r="O47"/>
      <c r="P47"/>
      <c r="Q47"/>
      <c r="R47"/>
      <c r="S47"/>
      <c r="T47"/>
      <c r="U47"/>
      <c r="V47" s="92"/>
      <c r="W47" s="92"/>
      <c r="X47" s="92"/>
    </row>
    <row r="48" spans="1:24" ht="16" x14ac:dyDescent="0.2">
      <c r="A48" s="2" t="s">
        <v>6526</v>
      </c>
      <c r="B48" s="190">
        <v>1</v>
      </c>
      <c r="C48" s="192">
        <v>0.8</v>
      </c>
      <c r="D48" s="191">
        <v>32</v>
      </c>
      <c r="E48" s="191">
        <v>941</v>
      </c>
      <c r="F48"/>
      <c r="G48"/>
      <c r="H48"/>
      <c r="I48"/>
      <c r="J48"/>
      <c r="K48"/>
      <c r="N48"/>
      <c r="O48"/>
      <c r="P48"/>
      <c r="Q48"/>
      <c r="R48"/>
      <c r="S48"/>
      <c r="T48"/>
      <c r="U48"/>
      <c r="V48" s="92"/>
      <c r="W48" s="92"/>
      <c r="X48" s="92"/>
    </row>
    <row r="49" spans="1:24" ht="16" x14ac:dyDescent="0.2">
      <c r="A49" s="3" t="s">
        <v>155</v>
      </c>
      <c r="B49" s="190">
        <v>1</v>
      </c>
      <c r="C49" s="192">
        <v>0.8</v>
      </c>
      <c r="D49" s="191">
        <v>32</v>
      </c>
      <c r="E49" s="191">
        <v>941</v>
      </c>
      <c r="F49"/>
      <c r="G49"/>
      <c r="H49"/>
      <c r="I49"/>
      <c r="J49"/>
      <c r="K49"/>
      <c r="N49"/>
      <c r="O49"/>
      <c r="P49"/>
      <c r="Q49"/>
      <c r="R49"/>
      <c r="S49"/>
      <c r="T49"/>
      <c r="U49"/>
      <c r="V49" s="92"/>
      <c r="W49" s="92"/>
      <c r="X49" s="92"/>
    </row>
    <row r="50" spans="1:24" ht="16" x14ac:dyDescent="0.2">
      <c r="A50" s="2" t="s">
        <v>5653</v>
      </c>
      <c r="B50" s="190">
        <v>8</v>
      </c>
      <c r="C50" s="192">
        <v>4.5999999999999996</v>
      </c>
      <c r="D50" s="191">
        <v>178</v>
      </c>
      <c r="E50" s="191">
        <v>751</v>
      </c>
      <c r="F50"/>
      <c r="G50"/>
      <c r="H50"/>
      <c r="J50"/>
      <c r="K50"/>
      <c r="N50"/>
      <c r="O50"/>
      <c r="P50"/>
      <c r="Q50"/>
      <c r="R50"/>
      <c r="S50"/>
      <c r="T50"/>
      <c r="U50"/>
      <c r="V50" s="92"/>
      <c r="W50" s="92"/>
      <c r="X50" s="92"/>
    </row>
    <row r="51" spans="1:24" ht="16" x14ac:dyDescent="0.2">
      <c r="A51" s="3" t="s">
        <v>6740</v>
      </c>
      <c r="B51" s="190">
        <v>1</v>
      </c>
      <c r="C51" s="192">
        <v>0</v>
      </c>
      <c r="D51" s="191"/>
      <c r="E51" s="191">
        <v>0</v>
      </c>
      <c r="F51"/>
      <c r="G51"/>
      <c r="H51"/>
      <c r="J51"/>
      <c r="K51"/>
      <c r="N51"/>
      <c r="O51"/>
      <c r="P51"/>
      <c r="Q51"/>
      <c r="R51"/>
      <c r="S51"/>
      <c r="T51"/>
      <c r="U51"/>
      <c r="V51" s="92"/>
      <c r="W51" s="92"/>
      <c r="X51" s="92"/>
    </row>
    <row r="52" spans="1:24" ht="16" x14ac:dyDescent="0.2">
      <c r="A52" s="3" t="s">
        <v>6265</v>
      </c>
      <c r="B52" s="190">
        <v>1</v>
      </c>
      <c r="C52" s="192">
        <v>2</v>
      </c>
      <c r="D52" s="191">
        <v>317</v>
      </c>
      <c r="E52" s="191">
        <v>0</v>
      </c>
      <c r="F52"/>
      <c r="G52"/>
      <c r="H52"/>
      <c r="J52"/>
      <c r="K52"/>
      <c r="N52"/>
      <c r="O52"/>
      <c r="P52"/>
      <c r="Q52"/>
      <c r="R52"/>
      <c r="S52"/>
      <c r="T52"/>
      <c r="U52"/>
      <c r="V52" s="92"/>
      <c r="W52" s="92"/>
      <c r="X52" s="92"/>
    </row>
    <row r="53" spans="1:24" ht="16" x14ac:dyDescent="0.2">
      <c r="A53" s="3" t="s">
        <v>6178</v>
      </c>
      <c r="B53" s="190">
        <v>1</v>
      </c>
      <c r="C53" s="192">
        <v>1.6</v>
      </c>
      <c r="D53" s="191">
        <v>83</v>
      </c>
      <c r="E53" s="191">
        <v>83</v>
      </c>
      <c r="F53"/>
      <c r="G53"/>
      <c r="H53"/>
      <c r="J53"/>
      <c r="K53"/>
      <c r="N53"/>
      <c r="O53"/>
      <c r="P53"/>
      <c r="Q53"/>
      <c r="R53"/>
      <c r="S53"/>
      <c r="T53"/>
      <c r="U53"/>
    </row>
    <row r="54" spans="1:24" ht="16" x14ac:dyDescent="0.2">
      <c r="A54" s="3" t="s">
        <v>6364</v>
      </c>
      <c r="B54" s="190">
        <v>1</v>
      </c>
      <c r="C54" s="192">
        <v>1</v>
      </c>
      <c r="D54" s="191"/>
      <c r="E54" s="191">
        <v>0</v>
      </c>
      <c r="F54"/>
      <c r="G54"/>
      <c r="H54"/>
      <c r="J54"/>
      <c r="K54"/>
      <c r="N54"/>
      <c r="O54"/>
      <c r="P54"/>
      <c r="Q54"/>
      <c r="R54"/>
      <c r="S54"/>
      <c r="T54"/>
      <c r="U54"/>
    </row>
    <row r="55" spans="1:24" ht="16" x14ac:dyDescent="0.2">
      <c r="A55" s="3" t="s">
        <v>5651</v>
      </c>
      <c r="B55" s="190">
        <v>4</v>
      </c>
      <c r="C55" s="192">
        <v>0</v>
      </c>
      <c r="D55" s="191">
        <v>167</v>
      </c>
      <c r="E55" s="191">
        <v>668</v>
      </c>
      <c r="F55"/>
      <c r="G55"/>
      <c r="H55"/>
      <c r="J55"/>
      <c r="K55"/>
      <c r="N55"/>
      <c r="O55"/>
      <c r="P55"/>
      <c r="Q55"/>
      <c r="R55"/>
      <c r="S55"/>
      <c r="T55"/>
      <c r="U55"/>
    </row>
    <row r="56" spans="1:24" ht="16" x14ac:dyDescent="0.2">
      <c r="A56" s="2" t="s">
        <v>3530</v>
      </c>
      <c r="B56" s="190">
        <v>6</v>
      </c>
      <c r="C56" s="192">
        <v>9.4499999999999993</v>
      </c>
      <c r="D56" s="191">
        <v>417</v>
      </c>
      <c r="E56" s="191">
        <v>6779</v>
      </c>
      <c r="F56"/>
      <c r="G56"/>
      <c r="H56"/>
      <c r="J56"/>
      <c r="K56"/>
      <c r="N56"/>
      <c r="O56"/>
      <c r="P56"/>
      <c r="Q56"/>
      <c r="R56"/>
      <c r="S56"/>
      <c r="T56"/>
      <c r="U56"/>
    </row>
    <row r="57" spans="1:24" ht="16" x14ac:dyDescent="0.2">
      <c r="A57" s="3" t="s">
        <v>5750</v>
      </c>
      <c r="B57" s="190">
        <v>1</v>
      </c>
      <c r="C57" s="192">
        <v>2</v>
      </c>
      <c r="D57" s="191"/>
      <c r="E57" s="191">
        <v>0</v>
      </c>
      <c r="F57"/>
      <c r="G57"/>
      <c r="H57"/>
      <c r="J57"/>
      <c r="K57"/>
      <c r="N57"/>
      <c r="O57"/>
      <c r="P57"/>
      <c r="Q57"/>
      <c r="R57"/>
      <c r="S57"/>
      <c r="T57"/>
      <c r="U57"/>
    </row>
    <row r="58" spans="1:24" ht="16" x14ac:dyDescent="0.2">
      <c r="A58" s="3" t="s">
        <v>6652</v>
      </c>
      <c r="B58" s="190">
        <v>1</v>
      </c>
      <c r="C58" s="192">
        <v>0</v>
      </c>
      <c r="D58" s="191">
        <v>185</v>
      </c>
      <c r="E58" s="191">
        <v>667</v>
      </c>
      <c r="F58"/>
      <c r="G58"/>
      <c r="H58"/>
      <c r="J58"/>
      <c r="K58"/>
      <c r="N58"/>
      <c r="O58"/>
      <c r="P58"/>
      <c r="Q58"/>
      <c r="R58"/>
      <c r="S58"/>
      <c r="T58"/>
      <c r="U58"/>
    </row>
    <row r="59" spans="1:24" ht="16" x14ac:dyDescent="0.2">
      <c r="A59" s="3" t="s">
        <v>7809</v>
      </c>
      <c r="B59" s="190">
        <v>1</v>
      </c>
      <c r="C59" s="192">
        <v>0.2</v>
      </c>
      <c r="D59" s="191">
        <v>131</v>
      </c>
      <c r="E59" s="191">
        <v>253</v>
      </c>
      <c r="F59"/>
      <c r="G59"/>
      <c r="H59"/>
      <c r="J59"/>
      <c r="K59"/>
      <c r="N59"/>
      <c r="O59"/>
      <c r="P59"/>
      <c r="Q59"/>
      <c r="R59"/>
      <c r="S59"/>
      <c r="T59"/>
      <c r="U59"/>
    </row>
    <row r="60" spans="1:24" ht="16" x14ac:dyDescent="0.2">
      <c r="A60" s="3" t="s">
        <v>6873</v>
      </c>
      <c r="B60" s="190">
        <v>1</v>
      </c>
      <c r="C60" s="192">
        <v>1.3</v>
      </c>
      <c r="D60" s="191">
        <v>651</v>
      </c>
      <c r="E60" s="191">
        <v>651</v>
      </c>
      <c r="F60"/>
      <c r="G60"/>
      <c r="H60"/>
      <c r="J60"/>
      <c r="K60"/>
      <c r="N60"/>
      <c r="O60"/>
      <c r="P60"/>
      <c r="Q60"/>
      <c r="R60"/>
      <c r="S60"/>
      <c r="T60"/>
      <c r="U60"/>
    </row>
    <row r="61" spans="1:24" ht="16" x14ac:dyDescent="0.2">
      <c r="A61" s="3" t="s">
        <v>7236</v>
      </c>
      <c r="B61" s="190">
        <v>1</v>
      </c>
      <c r="C61" s="192">
        <v>4.9499999999999993</v>
      </c>
      <c r="D61" s="191">
        <v>496</v>
      </c>
      <c r="E61" s="191">
        <v>3932</v>
      </c>
      <c r="F61"/>
      <c r="G61"/>
      <c r="H61"/>
      <c r="J61"/>
      <c r="K61"/>
      <c r="N61"/>
      <c r="O61"/>
      <c r="P61"/>
      <c r="Q61"/>
      <c r="R61"/>
      <c r="S61"/>
      <c r="T61"/>
      <c r="U61"/>
    </row>
    <row r="62" spans="1:24" ht="16" x14ac:dyDescent="0.2">
      <c r="A62" s="3" t="s">
        <v>6689</v>
      </c>
      <c r="B62" s="190">
        <v>1</v>
      </c>
      <c r="C62" s="192">
        <v>1</v>
      </c>
      <c r="D62" s="191">
        <v>622</v>
      </c>
      <c r="E62" s="191">
        <v>1276</v>
      </c>
      <c r="F62"/>
      <c r="G62"/>
      <c r="H62"/>
      <c r="J62"/>
      <c r="K62"/>
      <c r="N62"/>
      <c r="O62"/>
      <c r="P62"/>
      <c r="Q62"/>
      <c r="R62"/>
      <c r="S62"/>
      <c r="T62"/>
      <c r="U62"/>
    </row>
    <row r="63" spans="1:24" ht="16" x14ac:dyDescent="0.2">
      <c r="A63" s="2" t="s">
        <v>118</v>
      </c>
      <c r="B63" s="190">
        <v>2</v>
      </c>
      <c r="C63" s="192">
        <v>199.6</v>
      </c>
      <c r="D63" s="191">
        <v>275</v>
      </c>
      <c r="E63" s="191">
        <v>53</v>
      </c>
      <c r="F63"/>
      <c r="G63"/>
      <c r="H63"/>
      <c r="J63"/>
      <c r="K63"/>
      <c r="N63"/>
      <c r="O63"/>
      <c r="P63"/>
      <c r="Q63"/>
      <c r="R63"/>
      <c r="S63"/>
      <c r="T63"/>
      <c r="U63"/>
    </row>
    <row r="64" spans="1:24" ht="16" x14ac:dyDescent="0.2">
      <c r="A64" s="3" t="s">
        <v>5058</v>
      </c>
      <c r="B64" s="190">
        <v>1</v>
      </c>
      <c r="C64" s="192">
        <v>170.5</v>
      </c>
      <c r="D64" s="191">
        <v>500</v>
      </c>
      <c r="E64" s="191">
        <v>0</v>
      </c>
      <c r="F64"/>
      <c r="G64"/>
      <c r="H64"/>
      <c r="J64"/>
      <c r="K64"/>
      <c r="N64"/>
      <c r="O64"/>
      <c r="P64"/>
      <c r="Q64"/>
      <c r="R64"/>
      <c r="S64"/>
      <c r="T64"/>
      <c r="U64"/>
    </row>
    <row r="65" spans="1:21" ht="16" x14ac:dyDescent="0.2">
      <c r="A65" s="3" t="s">
        <v>5312</v>
      </c>
      <c r="B65" s="190">
        <v>1</v>
      </c>
      <c r="C65" s="192">
        <v>29.1</v>
      </c>
      <c r="D65" s="191">
        <v>50</v>
      </c>
      <c r="E65" s="191">
        <v>53</v>
      </c>
      <c r="F65"/>
      <c r="G65"/>
      <c r="H65"/>
      <c r="I65"/>
      <c r="J65"/>
      <c r="K65"/>
      <c r="L65"/>
      <c r="M65"/>
      <c r="N65"/>
      <c r="O65"/>
      <c r="P65"/>
      <c r="Q65"/>
      <c r="R65"/>
      <c r="S65"/>
      <c r="T65"/>
      <c r="U65"/>
    </row>
    <row r="66" spans="1:21" ht="16" x14ac:dyDescent="0.2">
      <c r="A66" s="2" t="s">
        <v>292</v>
      </c>
      <c r="B66" s="190">
        <v>8</v>
      </c>
      <c r="C66" s="192">
        <v>43.01</v>
      </c>
      <c r="D66" s="191">
        <v>266.83333333333331</v>
      </c>
      <c r="E66" s="191">
        <v>24946</v>
      </c>
      <c r="F66"/>
      <c r="G66"/>
      <c r="H66"/>
      <c r="I66"/>
      <c r="J66"/>
      <c r="K66"/>
      <c r="L66"/>
      <c r="M66"/>
      <c r="N66"/>
      <c r="O66"/>
      <c r="P66"/>
      <c r="Q66"/>
      <c r="R66"/>
      <c r="S66"/>
      <c r="T66"/>
      <c r="U66"/>
    </row>
    <row r="67" spans="1:21" ht="16" x14ac:dyDescent="0.2">
      <c r="A67" s="3" t="s">
        <v>5750</v>
      </c>
      <c r="B67" s="190">
        <v>1</v>
      </c>
      <c r="C67" s="192">
        <v>5.0999999999999996</v>
      </c>
      <c r="D67" s="191">
        <v>245</v>
      </c>
      <c r="E67" s="191">
        <v>3343</v>
      </c>
      <c r="F67"/>
      <c r="G67"/>
      <c r="H67"/>
      <c r="I67"/>
      <c r="J67"/>
      <c r="K67"/>
      <c r="L67"/>
      <c r="M67"/>
      <c r="N67"/>
      <c r="O67"/>
      <c r="P67"/>
      <c r="Q67"/>
      <c r="R67"/>
      <c r="S67"/>
      <c r="T67"/>
      <c r="U67"/>
    </row>
    <row r="68" spans="1:21" ht="16" x14ac:dyDescent="0.2">
      <c r="A68" s="3" t="s">
        <v>3512</v>
      </c>
      <c r="B68" s="190">
        <v>1</v>
      </c>
      <c r="C68" s="192">
        <v>10.9</v>
      </c>
      <c r="D68" s="191">
        <v>380</v>
      </c>
      <c r="E68" s="191">
        <v>6025</v>
      </c>
      <c r="F68"/>
      <c r="G68"/>
      <c r="H68"/>
      <c r="I68"/>
      <c r="J68"/>
      <c r="K68"/>
      <c r="L68"/>
      <c r="M68"/>
      <c r="N68"/>
      <c r="O68"/>
      <c r="P68"/>
      <c r="Q68"/>
      <c r="R68"/>
      <c r="S68"/>
      <c r="T68"/>
      <c r="U68"/>
    </row>
    <row r="69" spans="1:21" ht="16" x14ac:dyDescent="0.2">
      <c r="A69" s="3" t="s">
        <v>172</v>
      </c>
      <c r="B69" s="190">
        <v>1</v>
      </c>
      <c r="C69" s="192">
        <v>2.4000000000000004</v>
      </c>
      <c r="D69" s="191">
        <v>220</v>
      </c>
      <c r="E69" s="191">
        <v>1563</v>
      </c>
      <c r="F69"/>
      <c r="G69"/>
      <c r="H69"/>
      <c r="I69"/>
      <c r="J69"/>
      <c r="K69"/>
      <c r="L69"/>
      <c r="M69"/>
      <c r="N69"/>
      <c r="O69"/>
      <c r="P69"/>
      <c r="Q69"/>
      <c r="R69"/>
      <c r="S69"/>
      <c r="T69"/>
      <c r="U69"/>
    </row>
    <row r="70" spans="1:21" ht="16" x14ac:dyDescent="0.2">
      <c r="A70" s="3" t="s">
        <v>5627</v>
      </c>
      <c r="B70" s="190">
        <v>1</v>
      </c>
      <c r="C70" s="192">
        <v>4.3999999999999995</v>
      </c>
      <c r="D70" s="191">
        <v>126</v>
      </c>
      <c r="E70" s="191">
        <v>1424</v>
      </c>
      <c r="F70"/>
      <c r="G70"/>
      <c r="H70"/>
      <c r="I70"/>
      <c r="J70"/>
      <c r="K70"/>
      <c r="L70"/>
      <c r="M70"/>
      <c r="N70"/>
      <c r="O70"/>
      <c r="P70"/>
      <c r="Q70"/>
      <c r="R70"/>
      <c r="S70"/>
      <c r="T70"/>
      <c r="U70"/>
    </row>
    <row r="71" spans="1:21" ht="16" x14ac:dyDescent="0.2">
      <c r="A71" s="3" t="s">
        <v>226</v>
      </c>
      <c r="B71" s="190">
        <v>1</v>
      </c>
      <c r="C71" s="192">
        <v>3.4</v>
      </c>
      <c r="D71" s="191">
        <v>181</v>
      </c>
      <c r="E71" s="191">
        <v>2561</v>
      </c>
      <c r="F71"/>
      <c r="G71"/>
      <c r="H71"/>
      <c r="I71"/>
      <c r="J71"/>
      <c r="K71"/>
      <c r="L71"/>
      <c r="M71"/>
      <c r="N71"/>
      <c r="O71"/>
      <c r="P71"/>
      <c r="Q71"/>
      <c r="R71"/>
      <c r="S71"/>
      <c r="T71"/>
      <c r="U71"/>
    </row>
    <row r="72" spans="1:21" ht="16" x14ac:dyDescent="0.2">
      <c r="A72" s="3" t="s">
        <v>61</v>
      </c>
      <c r="B72" s="190">
        <v>1</v>
      </c>
      <c r="C72" s="192">
        <v>5.4</v>
      </c>
      <c r="D72" s="191"/>
      <c r="E72" s="191">
        <v>2313</v>
      </c>
      <c r="F72"/>
      <c r="G72"/>
      <c r="H72"/>
      <c r="I72"/>
      <c r="J72"/>
      <c r="K72"/>
      <c r="L72"/>
      <c r="M72"/>
      <c r="N72"/>
      <c r="O72"/>
      <c r="P72"/>
      <c r="Q72"/>
      <c r="R72"/>
      <c r="S72"/>
      <c r="T72"/>
      <c r="U72"/>
    </row>
    <row r="73" spans="1:21" ht="16" x14ac:dyDescent="0.2">
      <c r="A73" s="3" t="s">
        <v>6222</v>
      </c>
      <c r="B73" s="190">
        <v>1</v>
      </c>
      <c r="C73" s="192">
        <v>2.3100000000000005</v>
      </c>
      <c r="D73" s="191">
        <v>449</v>
      </c>
      <c r="E73" s="191">
        <v>3223</v>
      </c>
      <c r="F73"/>
      <c r="G73"/>
      <c r="H73"/>
      <c r="I73"/>
      <c r="J73"/>
      <c r="K73"/>
      <c r="L73"/>
      <c r="M73"/>
      <c r="N73"/>
      <c r="O73"/>
      <c r="P73"/>
      <c r="Q73"/>
      <c r="R73"/>
      <c r="S73"/>
      <c r="T73"/>
      <c r="U73"/>
    </row>
    <row r="74" spans="1:21" ht="16" x14ac:dyDescent="0.2">
      <c r="A74" s="3" t="s">
        <v>6851</v>
      </c>
      <c r="B74" s="190">
        <v>1</v>
      </c>
      <c r="C74" s="192">
        <v>9.1</v>
      </c>
      <c r="D74" s="191"/>
      <c r="E74" s="191">
        <v>4494</v>
      </c>
      <c r="F74"/>
      <c r="G74"/>
      <c r="H74"/>
      <c r="I74"/>
      <c r="J74"/>
      <c r="K74"/>
      <c r="L74"/>
      <c r="M74"/>
      <c r="N74"/>
      <c r="O74"/>
      <c r="P74"/>
      <c r="Q74"/>
      <c r="R74"/>
      <c r="S74"/>
      <c r="T74"/>
      <c r="U74"/>
    </row>
    <row r="75" spans="1:21" ht="16" x14ac:dyDescent="0.2">
      <c r="A75" s="2" t="s">
        <v>3531</v>
      </c>
      <c r="B75" s="190">
        <v>45</v>
      </c>
      <c r="C75" s="192">
        <v>84.377000000000024</v>
      </c>
      <c r="D75" s="191">
        <v>801.2954054054054</v>
      </c>
      <c r="E75" s="191">
        <v>24772</v>
      </c>
      <c r="F75"/>
      <c r="G75"/>
      <c r="H75"/>
      <c r="I75"/>
      <c r="J75"/>
      <c r="K75"/>
      <c r="L75"/>
      <c r="M75"/>
      <c r="N75"/>
      <c r="O75"/>
      <c r="P75"/>
      <c r="Q75"/>
      <c r="R75"/>
      <c r="S75"/>
      <c r="T75"/>
      <c r="U75"/>
    </row>
    <row r="76" spans="1:21" ht="16" x14ac:dyDescent="0.2">
      <c r="A76" s="3" t="s">
        <v>6077</v>
      </c>
      <c r="B76" s="190">
        <v>1</v>
      </c>
      <c r="C76" s="192">
        <v>0.6</v>
      </c>
      <c r="D76" s="191">
        <v>1338</v>
      </c>
      <c r="E76" s="191">
        <v>1338</v>
      </c>
      <c r="F76"/>
      <c r="G76"/>
      <c r="H76"/>
      <c r="I76"/>
      <c r="J76"/>
      <c r="K76"/>
      <c r="L76"/>
      <c r="M76"/>
      <c r="N76"/>
      <c r="O76"/>
      <c r="P76"/>
      <c r="Q76"/>
      <c r="R76"/>
      <c r="S76"/>
      <c r="T76"/>
      <c r="U76"/>
    </row>
    <row r="77" spans="1:21" ht="16" x14ac:dyDescent="0.2">
      <c r="A77" s="3" t="s">
        <v>166</v>
      </c>
      <c r="B77" s="190">
        <v>1</v>
      </c>
      <c r="C77" s="192">
        <v>2</v>
      </c>
      <c r="D77" s="191">
        <v>1317</v>
      </c>
      <c r="E77" s="191">
        <v>1215</v>
      </c>
      <c r="F77"/>
      <c r="G77"/>
      <c r="H77"/>
      <c r="I77"/>
      <c r="J77"/>
      <c r="K77"/>
      <c r="L77"/>
      <c r="M77"/>
      <c r="N77"/>
      <c r="O77"/>
      <c r="P77"/>
      <c r="Q77"/>
      <c r="R77"/>
      <c r="S77"/>
      <c r="T77"/>
      <c r="U77"/>
    </row>
    <row r="78" spans="1:21" ht="16" x14ac:dyDescent="0.2">
      <c r="A78" s="3" t="s">
        <v>6753</v>
      </c>
      <c r="B78" s="190">
        <v>1</v>
      </c>
      <c r="C78" s="192">
        <v>0</v>
      </c>
      <c r="D78" s="191"/>
      <c r="E78" s="191">
        <v>0</v>
      </c>
      <c r="F78"/>
      <c r="G78"/>
      <c r="H78"/>
      <c r="I78"/>
      <c r="J78"/>
      <c r="K78"/>
      <c r="L78"/>
      <c r="M78"/>
      <c r="N78"/>
      <c r="O78"/>
      <c r="P78"/>
      <c r="Q78"/>
      <c r="R78"/>
      <c r="S78"/>
      <c r="T78"/>
      <c r="U78"/>
    </row>
    <row r="79" spans="1:21" ht="16" x14ac:dyDescent="0.2">
      <c r="A79" s="3" t="s">
        <v>172</v>
      </c>
      <c r="B79" s="190">
        <v>1</v>
      </c>
      <c r="C79" s="192">
        <v>1</v>
      </c>
      <c r="D79" s="191"/>
      <c r="E79" s="191">
        <v>229</v>
      </c>
      <c r="F79"/>
      <c r="G79"/>
      <c r="H79"/>
      <c r="I79"/>
      <c r="J79"/>
      <c r="K79"/>
      <c r="L79"/>
      <c r="M79"/>
      <c r="N79"/>
      <c r="O79"/>
      <c r="P79"/>
      <c r="Q79"/>
      <c r="R79"/>
      <c r="S79"/>
      <c r="T79"/>
      <c r="U79"/>
    </row>
    <row r="80" spans="1:21" ht="16" x14ac:dyDescent="0.2">
      <c r="A80" s="3" t="s">
        <v>5278</v>
      </c>
      <c r="B80" s="190">
        <v>1</v>
      </c>
      <c r="C80" s="192">
        <v>1</v>
      </c>
      <c r="D80" s="191"/>
      <c r="E80" s="191">
        <v>344</v>
      </c>
      <c r="F80"/>
      <c r="G80"/>
      <c r="H80"/>
      <c r="I80"/>
      <c r="J80"/>
      <c r="K80"/>
      <c r="L80"/>
      <c r="M80"/>
      <c r="N80"/>
      <c r="O80"/>
      <c r="P80"/>
      <c r="Q80"/>
      <c r="R80"/>
      <c r="S80"/>
      <c r="T80"/>
      <c r="U80"/>
    </row>
    <row r="81" spans="1:21" ht="16" x14ac:dyDescent="0.2">
      <c r="A81" s="3" t="s">
        <v>5930</v>
      </c>
      <c r="B81" s="190">
        <v>1</v>
      </c>
      <c r="C81" s="192">
        <v>2</v>
      </c>
      <c r="D81" s="191">
        <v>699</v>
      </c>
      <c r="E81" s="191">
        <v>633</v>
      </c>
      <c r="F81"/>
      <c r="G81"/>
      <c r="H81"/>
      <c r="I81"/>
      <c r="J81"/>
      <c r="K81"/>
      <c r="L81"/>
      <c r="M81"/>
      <c r="N81"/>
      <c r="O81"/>
      <c r="P81"/>
      <c r="Q81"/>
      <c r="R81"/>
      <c r="S81"/>
      <c r="T81"/>
      <c r="U81"/>
    </row>
    <row r="82" spans="1:21" ht="16" x14ac:dyDescent="0.2">
      <c r="A82" s="3" t="s">
        <v>184</v>
      </c>
      <c r="B82" s="190">
        <v>1</v>
      </c>
      <c r="C82" s="192">
        <v>2</v>
      </c>
      <c r="D82" s="191">
        <v>739</v>
      </c>
      <c r="E82" s="191">
        <v>687</v>
      </c>
      <c r="F82"/>
      <c r="G82"/>
      <c r="H82"/>
      <c r="I82"/>
      <c r="J82"/>
      <c r="K82"/>
      <c r="L82"/>
      <c r="M82"/>
      <c r="N82"/>
      <c r="O82"/>
      <c r="P82"/>
      <c r="Q82"/>
      <c r="R82"/>
      <c r="S82"/>
      <c r="T82"/>
      <c r="U82"/>
    </row>
    <row r="83" spans="1:21" ht="16" x14ac:dyDescent="0.2">
      <c r="A83" s="3" t="s">
        <v>6652</v>
      </c>
      <c r="B83" s="190">
        <v>1</v>
      </c>
      <c r="C83" s="192">
        <v>0</v>
      </c>
      <c r="D83" s="191">
        <v>1263</v>
      </c>
      <c r="E83" s="191">
        <v>1263</v>
      </c>
      <c r="F83"/>
      <c r="G83"/>
      <c r="H83"/>
      <c r="I83"/>
      <c r="J83"/>
      <c r="K83"/>
      <c r="L83"/>
      <c r="M83"/>
      <c r="N83"/>
      <c r="O83"/>
      <c r="P83"/>
      <c r="Q83"/>
      <c r="R83"/>
      <c r="S83"/>
      <c r="T83"/>
      <c r="U83"/>
    </row>
    <row r="84" spans="1:21" ht="16" x14ac:dyDescent="0.2">
      <c r="A84" s="3" t="s">
        <v>7269</v>
      </c>
      <c r="B84" s="190">
        <v>1</v>
      </c>
      <c r="C84" s="192">
        <v>7.8</v>
      </c>
      <c r="D84" s="191">
        <v>1064</v>
      </c>
      <c r="E84" s="191">
        <v>3271</v>
      </c>
      <c r="F84"/>
      <c r="G84"/>
      <c r="H84"/>
      <c r="I84"/>
      <c r="J84"/>
      <c r="K84"/>
      <c r="L84"/>
      <c r="M84"/>
      <c r="N84"/>
      <c r="O84"/>
      <c r="P84"/>
      <c r="Q84"/>
      <c r="R84"/>
      <c r="S84"/>
      <c r="T84"/>
      <c r="U84"/>
    </row>
    <row r="85" spans="1:21" ht="16" x14ac:dyDescent="0.2">
      <c r="A85" s="3" t="s">
        <v>7880</v>
      </c>
      <c r="B85" s="190">
        <v>1</v>
      </c>
      <c r="C85" s="192">
        <v>2.0770000000000004</v>
      </c>
      <c r="D85" s="191">
        <v>1554.4</v>
      </c>
      <c r="E85" s="191">
        <v>0</v>
      </c>
      <c r="F85"/>
      <c r="G85"/>
      <c r="H85"/>
      <c r="I85"/>
      <c r="J85"/>
      <c r="K85"/>
      <c r="L85"/>
      <c r="M85"/>
      <c r="N85"/>
      <c r="O85"/>
      <c r="P85"/>
      <c r="Q85"/>
      <c r="R85"/>
      <c r="S85"/>
      <c r="T85"/>
      <c r="U85"/>
    </row>
    <row r="86" spans="1:21" ht="16" x14ac:dyDescent="0.2">
      <c r="A86" s="3" t="s">
        <v>7809</v>
      </c>
      <c r="B86" s="190">
        <v>1</v>
      </c>
      <c r="C86" s="192">
        <v>2</v>
      </c>
      <c r="D86" s="191">
        <v>73</v>
      </c>
      <c r="E86" s="191">
        <v>76</v>
      </c>
      <c r="F86"/>
      <c r="G86"/>
      <c r="H86"/>
      <c r="I86"/>
      <c r="J86"/>
      <c r="K86"/>
      <c r="L86"/>
      <c r="M86"/>
      <c r="N86"/>
      <c r="O86"/>
      <c r="P86"/>
      <c r="Q86"/>
      <c r="R86"/>
      <c r="S86"/>
      <c r="T86"/>
      <c r="U86"/>
    </row>
    <row r="87" spans="1:21" ht="16" x14ac:dyDescent="0.2">
      <c r="A87" s="3" t="s">
        <v>4677</v>
      </c>
      <c r="B87" s="190">
        <v>1</v>
      </c>
      <c r="C87" s="192">
        <v>1</v>
      </c>
      <c r="D87" s="191">
        <v>507</v>
      </c>
      <c r="E87" s="191">
        <v>566</v>
      </c>
      <c r="F87"/>
      <c r="G87"/>
      <c r="H87"/>
      <c r="I87"/>
      <c r="J87"/>
      <c r="K87"/>
      <c r="L87"/>
      <c r="M87"/>
      <c r="N87"/>
      <c r="O87"/>
      <c r="P87"/>
      <c r="Q87"/>
      <c r="R87"/>
      <c r="S87"/>
      <c r="T87"/>
      <c r="U87"/>
    </row>
    <row r="88" spans="1:21" ht="16" x14ac:dyDescent="0.2">
      <c r="A88" s="3" t="s">
        <v>4695</v>
      </c>
      <c r="B88" s="190">
        <v>1</v>
      </c>
      <c r="C88" s="192">
        <v>1</v>
      </c>
      <c r="D88" s="191">
        <v>101</v>
      </c>
      <c r="E88" s="191">
        <v>107</v>
      </c>
      <c r="F88"/>
      <c r="G88"/>
      <c r="H88"/>
      <c r="I88"/>
      <c r="J88"/>
      <c r="K88"/>
      <c r="L88"/>
      <c r="M88"/>
      <c r="N88"/>
      <c r="O88"/>
      <c r="P88"/>
      <c r="Q88"/>
      <c r="R88"/>
      <c r="S88"/>
      <c r="T88"/>
      <c r="U88"/>
    </row>
    <row r="89" spans="1:21" ht="16" x14ac:dyDescent="0.2">
      <c r="A89" s="3" t="s">
        <v>4701</v>
      </c>
      <c r="B89" s="190">
        <v>1</v>
      </c>
      <c r="C89" s="192">
        <v>1</v>
      </c>
      <c r="D89" s="191">
        <v>286</v>
      </c>
      <c r="E89" s="191">
        <v>300</v>
      </c>
      <c r="F89"/>
      <c r="G89"/>
      <c r="H89"/>
      <c r="I89"/>
      <c r="J89"/>
      <c r="K89"/>
      <c r="L89"/>
      <c r="M89"/>
      <c r="N89"/>
      <c r="O89"/>
      <c r="P89"/>
      <c r="Q89"/>
      <c r="R89"/>
      <c r="S89"/>
      <c r="T89"/>
      <c r="U89"/>
    </row>
    <row r="90" spans="1:21" ht="16" x14ac:dyDescent="0.2">
      <c r="A90" s="3" t="s">
        <v>5292</v>
      </c>
      <c r="B90" s="190">
        <v>1</v>
      </c>
      <c r="C90" s="192">
        <v>1</v>
      </c>
      <c r="D90" s="191">
        <v>245</v>
      </c>
      <c r="E90" s="191">
        <v>255</v>
      </c>
      <c r="F90"/>
      <c r="G90"/>
      <c r="H90"/>
      <c r="I90"/>
      <c r="J90"/>
      <c r="K90"/>
      <c r="L90"/>
      <c r="M90"/>
      <c r="N90"/>
      <c r="O90"/>
      <c r="P90"/>
      <c r="Q90"/>
      <c r="R90"/>
      <c r="S90"/>
      <c r="T90"/>
      <c r="U90"/>
    </row>
    <row r="91" spans="1:21" ht="16" x14ac:dyDescent="0.2">
      <c r="A91" s="3" t="s">
        <v>5312</v>
      </c>
      <c r="B91" s="190">
        <v>1</v>
      </c>
      <c r="C91" s="192">
        <v>1</v>
      </c>
      <c r="D91" s="191">
        <v>250</v>
      </c>
      <c r="E91" s="191">
        <v>264</v>
      </c>
      <c r="F91"/>
      <c r="G91"/>
      <c r="H91"/>
      <c r="I91"/>
      <c r="J91"/>
      <c r="K91"/>
      <c r="L91"/>
      <c r="M91"/>
      <c r="N91"/>
      <c r="O91"/>
      <c r="P91"/>
      <c r="Q91"/>
      <c r="R91"/>
      <c r="S91"/>
      <c r="T91"/>
      <c r="U91"/>
    </row>
    <row r="92" spans="1:21" ht="16" x14ac:dyDescent="0.2">
      <c r="A92" s="3" t="s">
        <v>4873</v>
      </c>
      <c r="B92" s="190">
        <v>2</v>
      </c>
      <c r="C92" s="192">
        <v>2.5</v>
      </c>
      <c r="D92" s="191">
        <v>1623</v>
      </c>
      <c r="E92" s="191">
        <v>3204</v>
      </c>
      <c r="F92"/>
      <c r="G92"/>
      <c r="H92"/>
      <c r="I92"/>
      <c r="J92"/>
      <c r="K92"/>
      <c r="L92"/>
      <c r="M92"/>
      <c r="N92"/>
      <c r="O92"/>
      <c r="P92"/>
      <c r="Q92"/>
      <c r="R92"/>
      <c r="S92"/>
      <c r="T92"/>
      <c r="U92"/>
    </row>
    <row r="93" spans="1:21" ht="16" x14ac:dyDescent="0.2">
      <c r="A93" s="3" t="s">
        <v>4763</v>
      </c>
      <c r="B93" s="190">
        <v>1</v>
      </c>
      <c r="C93" s="192">
        <v>2.5</v>
      </c>
      <c r="D93" s="191">
        <v>1778</v>
      </c>
      <c r="E93" s="191">
        <v>1778</v>
      </c>
      <c r="F93"/>
      <c r="G93"/>
      <c r="H93"/>
      <c r="I93"/>
      <c r="J93"/>
      <c r="K93"/>
      <c r="L93"/>
      <c r="M93"/>
      <c r="N93"/>
      <c r="O93"/>
      <c r="P93"/>
      <c r="Q93"/>
      <c r="R93"/>
      <c r="S93"/>
      <c r="T93"/>
      <c r="U93"/>
    </row>
    <row r="94" spans="1:21" ht="16" x14ac:dyDescent="0.2">
      <c r="A94" s="3" t="s">
        <v>2761</v>
      </c>
      <c r="B94" s="190">
        <v>1</v>
      </c>
      <c r="C94" s="192">
        <v>5</v>
      </c>
      <c r="D94" s="191"/>
      <c r="E94" s="191">
        <v>0</v>
      </c>
      <c r="F94"/>
      <c r="G94"/>
      <c r="H94"/>
      <c r="I94"/>
      <c r="J94"/>
      <c r="K94"/>
      <c r="L94"/>
      <c r="M94"/>
      <c r="N94"/>
      <c r="O94"/>
      <c r="P94"/>
      <c r="Q94"/>
      <c r="R94"/>
      <c r="S94"/>
      <c r="T94"/>
      <c r="U94"/>
    </row>
    <row r="95" spans="1:21" ht="16" x14ac:dyDescent="0.2">
      <c r="A95" s="3" t="s">
        <v>1818</v>
      </c>
      <c r="B95" s="190">
        <v>1</v>
      </c>
      <c r="C95" s="192">
        <v>2</v>
      </c>
      <c r="D95" s="191">
        <v>1165.5</v>
      </c>
      <c r="E95" s="191">
        <v>0</v>
      </c>
      <c r="F95"/>
      <c r="G95"/>
      <c r="H95"/>
      <c r="I95"/>
      <c r="J95"/>
      <c r="K95"/>
      <c r="L95"/>
      <c r="M95"/>
      <c r="N95"/>
      <c r="O95"/>
      <c r="P95"/>
      <c r="Q95"/>
      <c r="R95"/>
      <c r="S95"/>
      <c r="T95"/>
      <c r="U95"/>
    </row>
    <row r="96" spans="1:21" ht="16" x14ac:dyDescent="0.2">
      <c r="A96" s="3" t="s">
        <v>5967</v>
      </c>
      <c r="B96" s="190">
        <v>1</v>
      </c>
      <c r="C96" s="192">
        <v>2</v>
      </c>
      <c r="D96" s="191">
        <v>1025</v>
      </c>
      <c r="E96" s="191">
        <v>0</v>
      </c>
      <c r="F96"/>
      <c r="G96"/>
      <c r="H96"/>
      <c r="I96"/>
      <c r="J96"/>
      <c r="K96"/>
      <c r="L96"/>
      <c r="M96"/>
      <c r="N96"/>
      <c r="O96"/>
      <c r="P96"/>
      <c r="Q96"/>
      <c r="R96"/>
      <c r="S96"/>
      <c r="T96"/>
      <c r="U96"/>
    </row>
    <row r="97" spans="1:21" ht="16" x14ac:dyDescent="0.2">
      <c r="A97" s="3" t="s">
        <v>223</v>
      </c>
      <c r="B97" s="190">
        <v>1</v>
      </c>
      <c r="C97" s="192">
        <v>1</v>
      </c>
      <c r="D97" s="191">
        <v>376</v>
      </c>
      <c r="E97" s="191">
        <v>467</v>
      </c>
      <c r="F97"/>
      <c r="G97"/>
      <c r="H97"/>
      <c r="I97"/>
      <c r="J97"/>
      <c r="K97"/>
      <c r="L97"/>
      <c r="M97"/>
      <c r="N97"/>
      <c r="O97"/>
      <c r="P97"/>
      <c r="Q97"/>
      <c r="R97"/>
      <c r="S97"/>
      <c r="T97"/>
      <c r="U97"/>
    </row>
    <row r="98" spans="1:21" ht="16" x14ac:dyDescent="0.2">
      <c r="A98" s="3" t="s">
        <v>48</v>
      </c>
      <c r="B98" s="190">
        <v>1</v>
      </c>
      <c r="C98" s="192">
        <v>2.5</v>
      </c>
      <c r="D98" s="191">
        <v>1095</v>
      </c>
      <c r="E98" s="191">
        <v>1095</v>
      </c>
      <c r="F98"/>
      <c r="G98"/>
      <c r="H98"/>
      <c r="I98"/>
      <c r="J98"/>
      <c r="K98"/>
      <c r="L98"/>
      <c r="M98"/>
      <c r="N98"/>
      <c r="O98"/>
      <c r="P98"/>
      <c r="Q98"/>
      <c r="R98"/>
      <c r="S98"/>
      <c r="T98"/>
      <c r="U98"/>
    </row>
    <row r="99" spans="1:21" ht="16" x14ac:dyDescent="0.2">
      <c r="A99" s="3" t="s">
        <v>226</v>
      </c>
      <c r="B99" s="190">
        <v>1</v>
      </c>
      <c r="C99" s="192">
        <v>1</v>
      </c>
      <c r="D99" s="191">
        <v>204</v>
      </c>
      <c r="E99" s="191">
        <v>213</v>
      </c>
      <c r="F99"/>
      <c r="G99"/>
      <c r="H99"/>
      <c r="I99"/>
      <c r="J99"/>
      <c r="K99"/>
      <c r="L99"/>
      <c r="M99"/>
      <c r="N99"/>
      <c r="O99"/>
      <c r="P99"/>
      <c r="Q99"/>
      <c r="R99"/>
      <c r="S99"/>
      <c r="T99"/>
      <c r="U99"/>
    </row>
    <row r="100" spans="1:21" ht="16" x14ac:dyDescent="0.2">
      <c r="A100" s="3" t="s">
        <v>55</v>
      </c>
      <c r="B100" s="190">
        <v>1</v>
      </c>
      <c r="C100" s="192">
        <v>1</v>
      </c>
      <c r="D100" s="191">
        <v>507</v>
      </c>
      <c r="E100" s="191">
        <v>548</v>
      </c>
      <c r="F100"/>
      <c r="G100"/>
      <c r="H100"/>
      <c r="I100"/>
      <c r="J100"/>
      <c r="K100"/>
      <c r="L100"/>
      <c r="M100"/>
      <c r="N100"/>
      <c r="O100"/>
      <c r="P100"/>
      <c r="Q100"/>
      <c r="R100"/>
      <c r="S100"/>
      <c r="T100"/>
      <c r="U100"/>
    </row>
    <row r="101" spans="1:21" ht="16" x14ac:dyDescent="0.2">
      <c r="A101" s="3" t="s">
        <v>61</v>
      </c>
      <c r="B101" s="190">
        <v>1</v>
      </c>
      <c r="C101" s="192">
        <v>1.9</v>
      </c>
      <c r="D101" s="191"/>
      <c r="E101" s="191">
        <v>956</v>
      </c>
      <c r="F101"/>
      <c r="G101"/>
      <c r="H101"/>
      <c r="I101"/>
      <c r="J101"/>
      <c r="K101"/>
      <c r="L101"/>
      <c r="M101"/>
      <c r="N101"/>
      <c r="O101"/>
      <c r="P101"/>
      <c r="Q101"/>
      <c r="R101"/>
      <c r="S101"/>
      <c r="T101"/>
      <c r="U101"/>
    </row>
    <row r="102" spans="1:21" ht="16" x14ac:dyDescent="0.2">
      <c r="A102" s="3" t="s">
        <v>240</v>
      </c>
      <c r="B102" s="190">
        <v>1</v>
      </c>
      <c r="C102" s="192">
        <v>0.5</v>
      </c>
      <c r="D102" s="191">
        <v>231</v>
      </c>
      <c r="E102" s="191">
        <v>0</v>
      </c>
      <c r="F102"/>
      <c r="G102"/>
      <c r="H102"/>
      <c r="I102"/>
      <c r="J102"/>
      <c r="K102"/>
      <c r="L102"/>
      <c r="M102"/>
      <c r="N102"/>
      <c r="O102"/>
      <c r="P102"/>
      <c r="Q102"/>
      <c r="R102"/>
      <c r="S102"/>
      <c r="T102"/>
      <c r="U102"/>
    </row>
    <row r="103" spans="1:21" ht="16" x14ac:dyDescent="0.2">
      <c r="A103" s="3" t="s">
        <v>243</v>
      </c>
      <c r="B103" s="190">
        <v>1</v>
      </c>
      <c r="C103" s="192">
        <v>1</v>
      </c>
      <c r="D103" s="191">
        <v>590</v>
      </c>
      <c r="E103" s="191">
        <v>739</v>
      </c>
      <c r="F103"/>
      <c r="G103"/>
      <c r="H103"/>
      <c r="I103"/>
      <c r="J103"/>
      <c r="K103"/>
      <c r="L103"/>
      <c r="M103"/>
      <c r="N103"/>
      <c r="O103"/>
      <c r="P103"/>
      <c r="Q103"/>
      <c r="R103"/>
      <c r="S103"/>
      <c r="T103"/>
      <c r="U103"/>
    </row>
    <row r="104" spans="1:21" ht="16" x14ac:dyDescent="0.2">
      <c r="A104" s="3" t="s">
        <v>4484</v>
      </c>
      <c r="B104" s="190">
        <v>1</v>
      </c>
      <c r="C104" s="192">
        <v>4.0200000000000005</v>
      </c>
      <c r="D104" s="191">
        <v>776.53000000000009</v>
      </c>
      <c r="E104" s="191">
        <v>0</v>
      </c>
      <c r="F104"/>
      <c r="G104"/>
      <c r="H104"/>
      <c r="I104"/>
      <c r="J104"/>
      <c r="K104"/>
      <c r="L104"/>
      <c r="M104"/>
      <c r="N104"/>
      <c r="O104"/>
      <c r="P104"/>
      <c r="Q104"/>
      <c r="R104"/>
      <c r="S104"/>
      <c r="T104"/>
      <c r="U104"/>
    </row>
    <row r="105" spans="1:21" ht="16" x14ac:dyDescent="0.2">
      <c r="A105" s="3" t="s">
        <v>4714</v>
      </c>
      <c r="B105" s="190">
        <v>1</v>
      </c>
      <c r="C105" s="192">
        <v>2</v>
      </c>
      <c r="D105" s="191">
        <v>845</v>
      </c>
      <c r="E105" s="191">
        <v>893</v>
      </c>
      <c r="F105"/>
      <c r="G105"/>
      <c r="H105"/>
      <c r="I105"/>
      <c r="J105"/>
      <c r="K105"/>
      <c r="L105"/>
      <c r="M105"/>
      <c r="N105"/>
      <c r="O105"/>
      <c r="P105"/>
      <c r="Q105"/>
      <c r="R105"/>
      <c r="S105"/>
      <c r="T105"/>
      <c r="U105"/>
    </row>
    <row r="106" spans="1:21" ht="16" x14ac:dyDescent="0.2">
      <c r="A106" s="3" t="s">
        <v>4718</v>
      </c>
      <c r="B106" s="190">
        <v>1</v>
      </c>
      <c r="C106" s="192">
        <v>2</v>
      </c>
      <c r="D106" s="191">
        <v>959</v>
      </c>
      <c r="E106" s="191">
        <v>1049</v>
      </c>
      <c r="F106"/>
      <c r="G106"/>
      <c r="H106"/>
      <c r="I106"/>
      <c r="J106"/>
      <c r="K106"/>
      <c r="L106"/>
      <c r="M106"/>
      <c r="N106"/>
      <c r="O106"/>
      <c r="P106"/>
      <c r="Q106"/>
      <c r="R106"/>
      <c r="S106"/>
      <c r="T106"/>
      <c r="U106"/>
    </row>
    <row r="107" spans="1:21" ht="16" x14ac:dyDescent="0.2">
      <c r="A107" s="3" t="s">
        <v>4721</v>
      </c>
      <c r="B107" s="190">
        <v>1</v>
      </c>
      <c r="C107" s="192">
        <v>2</v>
      </c>
      <c r="D107" s="191">
        <v>970</v>
      </c>
      <c r="E107" s="191">
        <v>1042</v>
      </c>
      <c r="F107"/>
      <c r="G107"/>
      <c r="H107"/>
      <c r="I107"/>
      <c r="J107"/>
      <c r="K107"/>
      <c r="L107"/>
      <c r="M107"/>
      <c r="N107"/>
      <c r="O107"/>
      <c r="P107"/>
      <c r="Q107"/>
      <c r="R107"/>
      <c r="S107"/>
      <c r="T107"/>
      <c r="U107"/>
    </row>
    <row r="108" spans="1:21" ht="16" x14ac:dyDescent="0.2">
      <c r="A108" s="3" t="s">
        <v>4908</v>
      </c>
      <c r="B108" s="190">
        <v>1</v>
      </c>
      <c r="C108" s="192">
        <v>1.5</v>
      </c>
      <c r="D108" s="191">
        <v>925</v>
      </c>
      <c r="E108" s="191">
        <v>0</v>
      </c>
      <c r="F108"/>
      <c r="G108"/>
      <c r="H108"/>
      <c r="I108"/>
      <c r="J108"/>
      <c r="K108"/>
      <c r="L108"/>
      <c r="M108"/>
      <c r="N108"/>
      <c r="O108"/>
      <c r="P108"/>
      <c r="Q108"/>
      <c r="R108"/>
      <c r="S108"/>
      <c r="T108"/>
      <c r="U108"/>
    </row>
    <row r="109" spans="1:21" ht="16" x14ac:dyDescent="0.2">
      <c r="A109" s="3" t="s">
        <v>6941</v>
      </c>
      <c r="B109" s="190">
        <v>1</v>
      </c>
      <c r="C109" s="192">
        <v>4.4800000000000004</v>
      </c>
      <c r="D109" s="191"/>
      <c r="E109" s="191">
        <v>0</v>
      </c>
      <c r="F109"/>
      <c r="G109"/>
      <c r="H109"/>
      <c r="I109"/>
      <c r="J109"/>
      <c r="K109"/>
      <c r="L109"/>
      <c r="M109"/>
      <c r="N109"/>
      <c r="O109"/>
      <c r="P109"/>
      <c r="Q109"/>
      <c r="R109"/>
      <c r="S109"/>
      <c r="T109"/>
      <c r="U109"/>
    </row>
    <row r="110" spans="1:21" ht="16" x14ac:dyDescent="0.2">
      <c r="A110" s="3" t="s">
        <v>4929</v>
      </c>
      <c r="B110" s="190">
        <v>1</v>
      </c>
      <c r="C110" s="192">
        <v>2.4</v>
      </c>
      <c r="D110" s="191">
        <v>1000</v>
      </c>
      <c r="E110" s="191">
        <v>0</v>
      </c>
      <c r="F110"/>
      <c r="G110"/>
      <c r="H110"/>
      <c r="I110"/>
      <c r="J110"/>
      <c r="K110"/>
      <c r="L110"/>
      <c r="M110"/>
      <c r="N110"/>
      <c r="O110"/>
      <c r="P110"/>
      <c r="Q110"/>
      <c r="R110"/>
      <c r="S110"/>
      <c r="T110"/>
      <c r="U110"/>
    </row>
    <row r="111" spans="1:21" ht="16" x14ac:dyDescent="0.2">
      <c r="A111" s="3" t="s">
        <v>7037</v>
      </c>
      <c r="B111" s="190">
        <v>1</v>
      </c>
      <c r="C111" s="192">
        <v>1.4</v>
      </c>
      <c r="D111" s="191">
        <v>731</v>
      </c>
      <c r="E111" s="191">
        <v>0</v>
      </c>
      <c r="F111"/>
      <c r="G111"/>
      <c r="H111"/>
      <c r="I111"/>
      <c r="J111"/>
      <c r="K111"/>
      <c r="L111"/>
      <c r="M111"/>
      <c r="N111"/>
      <c r="O111"/>
      <c r="P111"/>
      <c r="Q111"/>
      <c r="R111"/>
      <c r="S111"/>
      <c r="T111"/>
      <c r="U111"/>
    </row>
    <row r="112" spans="1:21" ht="16" x14ac:dyDescent="0.2">
      <c r="A112" s="3" t="s">
        <v>278</v>
      </c>
      <c r="B112" s="190">
        <v>1</v>
      </c>
      <c r="C112" s="192">
        <v>4.8000000000000007</v>
      </c>
      <c r="D112" s="191">
        <v>330</v>
      </c>
      <c r="E112" s="191">
        <v>330</v>
      </c>
      <c r="F112"/>
      <c r="G112"/>
      <c r="H112"/>
      <c r="I112"/>
      <c r="J112"/>
      <c r="K112"/>
      <c r="L112"/>
      <c r="M112"/>
      <c r="N112"/>
      <c r="O112"/>
      <c r="P112"/>
      <c r="Q112"/>
      <c r="R112"/>
      <c r="S112"/>
      <c r="T112"/>
      <c r="U112"/>
    </row>
    <row r="113" spans="1:21" ht="16" x14ac:dyDescent="0.2">
      <c r="A113" s="3" t="s">
        <v>6873</v>
      </c>
      <c r="B113" s="190">
        <v>1</v>
      </c>
      <c r="C113" s="192">
        <v>2</v>
      </c>
      <c r="D113" s="191">
        <v>809</v>
      </c>
      <c r="E113" s="191">
        <v>0</v>
      </c>
      <c r="F113"/>
      <c r="G113"/>
      <c r="H113"/>
      <c r="I113"/>
      <c r="J113"/>
      <c r="K113"/>
      <c r="L113"/>
      <c r="M113"/>
      <c r="N113"/>
      <c r="O113"/>
      <c r="P113"/>
      <c r="Q113"/>
      <c r="R113"/>
      <c r="S113"/>
      <c r="T113"/>
      <c r="U113"/>
    </row>
    <row r="114" spans="1:21" ht="16" x14ac:dyDescent="0.2">
      <c r="A114" s="3" t="s">
        <v>5957</v>
      </c>
      <c r="B114" s="190">
        <v>1</v>
      </c>
      <c r="C114" s="192">
        <v>1.2</v>
      </c>
      <c r="D114" s="191">
        <v>770</v>
      </c>
      <c r="E114" s="191">
        <v>770</v>
      </c>
      <c r="F114"/>
      <c r="G114"/>
      <c r="H114"/>
      <c r="I114"/>
      <c r="J114"/>
      <c r="K114"/>
      <c r="L114"/>
      <c r="M114"/>
      <c r="N114"/>
      <c r="O114"/>
      <c r="P114"/>
      <c r="Q114"/>
      <c r="R114"/>
      <c r="S114"/>
      <c r="T114"/>
      <c r="U114"/>
    </row>
    <row r="115" spans="1:21" ht="16" x14ac:dyDescent="0.2">
      <c r="A115" s="3" t="s">
        <v>5392</v>
      </c>
      <c r="B115" s="190">
        <v>1</v>
      </c>
      <c r="C115" s="192">
        <v>2.2000000000000002</v>
      </c>
      <c r="D115" s="191">
        <v>957</v>
      </c>
      <c r="E115" s="191">
        <v>957</v>
      </c>
      <c r="F115"/>
      <c r="G115"/>
      <c r="H115"/>
      <c r="I115"/>
      <c r="J115"/>
      <c r="K115"/>
      <c r="L115"/>
      <c r="M115"/>
      <c r="N115"/>
      <c r="O115"/>
      <c r="P115"/>
      <c r="Q115"/>
      <c r="R115"/>
      <c r="S115"/>
      <c r="T115"/>
      <c r="U115"/>
    </row>
    <row r="116" spans="1:21" ht="16" x14ac:dyDescent="0.2">
      <c r="A116" s="3" t="s">
        <v>4485</v>
      </c>
      <c r="B116" s="190">
        <v>1</v>
      </c>
      <c r="C116" s="192">
        <v>1</v>
      </c>
      <c r="D116" s="191">
        <v>738.5</v>
      </c>
      <c r="E116" s="191">
        <v>0</v>
      </c>
      <c r="F116"/>
      <c r="G116"/>
      <c r="H116"/>
      <c r="I116"/>
      <c r="J116"/>
      <c r="K116"/>
      <c r="L116"/>
      <c r="M116"/>
      <c r="N116"/>
      <c r="O116"/>
      <c r="P116"/>
      <c r="Q116"/>
      <c r="R116"/>
      <c r="S116"/>
      <c r="T116"/>
      <c r="U116"/>
    </row>
    <row r="117" spans="1:21" ht="16" x14ac:dyDescent="0.2">
      <c r="A117" s="3" t="s">
        <v>3525</v>
      </c>
      <c r="B117" s="190">
        <v>1</v>
      </c>
      <c r="C117" s="192">
        <v>0</v>
      </c>
      <c r="D117" s="191"/>
      <c r="E117" s="191">
        <v>0</v>
      </c>
      <c r="F117"/>
      <c r="G117"/>
      <c r="H117"/>
      <c r="I117"/>
      <c r="J117"/>
      <c r="K117"/>
      <c r="L117"/>
      <c r="M117"/>
      <c r="N117"/>
      <c r="O117"/>
      <c r="P117"/>
      <c r="Q117"/>
      <c r="R117"/>
      <c r="S117"/>
      <c r="T117"/>
      <c r="U117"/>
    </row>
    <row r="118" spans="1:21" ht="16" x14ac:dyDescent="0.2">
      <c r="A118" s="3" t="s">
        <v>6098</v>
      </c>
      <c r="B118" s="190">
        <v>1</v>
      </c>
      <c r="C118" s="192">
        <v>4</v>
      </c>
      <c r="D118" s="191"/>
      <c r="E118" s="191">
        <v>0</v>
      </c>
      <c r="F118"/>
      <c r="G118"/>
      <c r="H118"/>
      <c r="I118"/>
      <c r="J118"/>
      <c r="K118"/>
      <c r="L118"/>
      <c r="M118"/>
      <c r="N118"/>
      <c r="O118"/>
      <c r="P118"/>
      <c r="Q118"/>
      <c r="R118"/>
      <c r="S118"/>
      <c r="T118"/>
      <c r="U118"/>
    </row>
    <row r="119" spans="1:21" ht="16" x14ac:dyDescent="0.2">
      <c r="A119" s="3" t="s">
        <v>6347</v>
      </c>
      <c r="B119" s="190">
        <v>1</v>
      </c>
      <c r="C119" s="192">
        <v>1</v>
      </c>
      <c r="D119" s="191">
        <v>183</v>
      </c>
      <c r="E119" s="191">
        <v>183</v>
      </c>
      <c r="F119"/>
      <c r="G119"/>
      <c r="H119"/>
      <c r="I119"/>
      <c r="J119"/>
      <c r="K119"/>
      <c r="L119"/>
      <c r="M119"/>
      <c r="N119"/>
      <c r="O119"/>
      <c r="P119"/>
      <c r="Q119"/>
      <c r="R119"/>
      <c r="S119"/>
      <c r="T119"/>
      <c r="U119"/>
    </row>
    <row r="120" spans="1:21" ht="16" x14ac:dyDescent="0.2">
      <c r="A120" s="2" t="s">
        <v>7214</v>
      </c>
      <c r="B120" s="190">
        <v>2</v>
      </c>
      <c r="C120" s="192">
        <v>24.599999999999998</v>
      </c>
      <c r="D120" s="191">
        <v>1713</v>
      </c>
      <c r="E120" s="191">
        <v>6829</v>
      </c>
      <c r="F120"/>
      <c r="G120"/>
      <c r="H120"/>
      <c r="I120"/>
      <c r="J120"/>
      <c r="K120"/>
      <c r="L120"/>
      <c r="M120"/>
      <c r="N120"/>
      <c r="O120"/>
      <c r="P120"/>
      <c r="Q120"/>
      <c r="R120"/>
      <c r="S120"/>
      <c r="T120"/>
      <c r="U120"/>
    </row>
    <row r="121" spans="1:21" ht="16" x14ac:dyDescent="0.2">
      <c r="A121" s="3" t="s">
        <v>7211</v>
      </c>
      <c r="B121" s="190">
        <v>1</v>
      </c>
      <c r="C121" s="192">
        <v>12.399999999999999</v>
      </c>
      <c r="D121" s="191">
        <v>1718</v>
      </c>
      <c r="E121" s="191">
        <v>3845</v>
      </c>
      <c r="F121"/>
      <c r="G121"/>
      <c r="H121"/>
      <c r="I121"/>
      <c r="J121"/>
      <c r="K121"/>
      <c r="L121"/>
      <c r="M121"/>
      <c r="N121"/>
      <c r="O121"/>
      <c r="P121"/>
      <c r="Q121"/>
      <c r="R121"/>
      <c r="S121"/>
      <c r="T121"/>
      <c r="U121"/>
    </row>
    <row r="122" spans="1:21" ht="16" x14ac:dyDescent="0.2">
      <c r="A122" s="3" t="s">
        <v>7228</v>
      </c>
      <c r="B122" s="190">
        <v>1</v>
      </c>
      <c r="C122" s="192">
        <v>12.2</v>
      </c>
      <c r="D122" s="191">
        <v>1708</v>
      </c>
      <c r="E122" s="191">
        <v>2984</v>
      </c>
      <c r="F122"/>
      <c r="G122"/>
      <c r="H122"/>
      <c r="I122"/>
      <c r="J122"/>
      <c r="K122"/>
      <c r="L122"/>
      <c r="M122"/>
      <c r="N122"/>
      <c r="O122"/>
      <c r="P122"/>
      <c r="Q122"/>
      <c r="R122"/>
      <c r="S122"/>
      <c r="T122"/>
      <c r="U122"/>
    </row>
    <row r="123" spans="1:21" ht="16" x14ac:dyDescent="0.2">
      <c r="A123" s="2" t="s">
        <v>95</v>
      </c>
      <c r="B123" s="190">
        <v>40</v>
      </c>
      <c r="C123" s="192">
        <v>110.67999999999999</v>
      </c>
      <c r="D123" s="191">
        <v>921.06756756756761</v>
      </c>
      <c r="E123" s="191">
        <v>58170</v>
      </c>
      <c r="F123"/>
      <c r="G123"/>
      <c r="H123"/>
      <c r="I123"/>
      <c r="J123"/>
      <c r="K123"/>
      <c r="L123"/>
      <c r="M123"/>
      <c r="N123"/>
      <c r="O123"/>
      <c r="P123"/>
      <c r="Q123"/>
      <c r="R123"/>
      <c r="S123"/>
      <c r="T123"/>
      <c r="U123"/>
    </row>
    <row r="124" spans="1:21" ht="16" x14ac:dyDescent="0.2">
      <c r="A124" s="3" t="s">
        <v>5750</v>
      </c>
      <c r="B124" s="190">
        <v>3</v>
      </c>
      <c r="C124" s="192">
        <v>2.92</v>
      </c>
      <c r="D124" s="191">
        <v>818</v>
      </c>
      <c r="E124" s="191">
        <v>6989</v>
      </c>
      <c r="F124"/>
      <c r="G124"/>
      <c r="H124"/>
      <c r="I124"/>
      <c r="J124"/>
      <c r="K124"/>
      <c r="L124"/>
      <c r="M124"/>
      <c r="N124"/>
      <c r="O124"/>
      <c r="P124"/>
      <c r="Q124"/>
      <c r="R124"/>
      <c r="S124"/>
      <c r="T124"/>
      <c r="U124"/>
    </row>
    <row r="125" spans="1:21" ht="16" x14ac:dyDescent="0.2">
      <c r="A125" s="3" t="s">
        <v>6077</v>
      </c>
      <c r="B125" s="190">
        <v>1</v>
      </c>
      <c r="C125" s="192">
        <v>1</v>
      </c>
      <c r="D125" s="191">
        <v>445</v>
      </c>
      <c r="E125" s="191">
        <v>713</v>
      </c>
      <c r="F125"/>
      <c r="G125"/>
      <c r="H125"/>
      <c r="I125"/>
      <c r="J125"/>
      <c r="K125"/>
      <c r="L125"/>
      <c r="M125"/>
      <c r="N125"/>
      <c r="O125"/>
      <c r="P125"/>
      <c r="Q125"/>
      <c r="R125"/>
      <c r="S125"/>
      <c r="T125"/>
      <c r="U125"/>
    </row>
    <row r="126" spans="1:21" ht="16" x14ac:dyDescent="0.2">
      <c r="A126" s="3" t="s">
        <v>5195</v>
      </c>
      <c r="B126" s="190">
        <v>1</v>
      </c>
      <c r="C126" s="192">
        <v>0</v>
      </c>
      <c r="D126" s="191">
        <v>99</v>
      </c>
      <c r="E126" s="191">
        <v>0</v>
      </c>
      <c r="F126"/>
      <c r="G126"/>
      <c r="H126"/>
      <c r="I126"/>
      <c r="J126"/>
      <c r="K126"/>
      <c r="L126"/>
      <c r="M126"/>
      <c r="N126"/>
      <c r="O126"/>
      <c r="P126"/>
      <c r="Q126"/>
      <c r="R126"/>
      <c r="S126"/>
      <c r="T126"/>
      <c r="U126"/>
    </row>
    <row r="127" spans="1:21" ht="16" x14ac:dyDescent="0.2">
      <c r="A127" s="3" t="s">
        <v>4827</v>
      </c>
      <c r="B127" s="190">
        <v>1</v>
      </c>
      <c r="C127" s="192">
        <v>3.5</v>
      </c>
      <c r="D127" s="191">
        <v>546</v>
      </c>
      <c r="E127" s="191">
        <v>5799</v>
      </c>
      <c r="F127"/>
      <c r="G127"/>
      <c r="H127"/>
      <c r="I127"/>
      <c r="J127"/>
      <c r="K127"/>
      <c r="L127"/>
      <c r="M127"/>
      <c r="N127"/>
      <c r="O127"/>
      <c r="P127"/>
      <c r="Q127"/>
      <c r="R127"/>
      <c r="S127"/>
      <c r="T127"/>
      <c r="U127"/>
    </row>
    <row r="128" spans="1:21" ht="16" x14ac:dyDescent="0.2">
      <c r="A128" s="3" t="s">
        <v>7329</v>
      </c>
      <c r="B128" s="190">
        <v>1</v>
      </c>
      <c r="C128" s="192">
        <v>0</v>
      </c>
      <c r="D128" s="191">
        <v>311</v>
      </c>
      <c r="E128" s="191">
        <v>347</v>
      </c>
      <c r="F128"/>
      <c r="G128"/>
      <c r="H128"/>
      <c r="I128"/>
      <c r="J128"/>
      <c r="K128"/>
      <c r="L128"/>
      <c r="M128"/>
      <c r="N128"/>
      <c r="O128"/>
      <c r="P128"/>
      <c r="Q128"/>
      <c r="R128"/>
      <c r="S128"/>
      <c r="T128"/>
      <c r="U128"/>
    </row>
    <row r="129" spans="1:21" ht="16" x14ac:dyDescent="0.2">
      <c r="A129" s="3" t="s">
        <v>7325</v>
      </c>
      <c r="B129" s="190">
        <v>1</v>
      </c>
      <c r="C129" s="192">
        <v>0</v>
      </c>
      <c r="D129" s="191">
        <v>482</v>
      </c>
      <c r="E129" s="191">
        <v>1251</v>
      </c>
      <c r="F129"/>
      <c r="G129"/>
      <c r="H129"/>
      <c r="I129"/>
      <c r="J129"/>
      <c r="K129"/>
      <c r="L129"/>
      <c r="M129"/>
      <c r="N129"/>
      <c r="O129"/>
      <c r="P129"/>
      <c r="Q129"/>
      <c r="R129"/>
      <c r="S129"/>
      <c r="T129"/>
      <c r="U129"/>
    </row>
    <row r="130" spans="1:21" ht="16" x14ac:dyDescent="0.2">
      <c r="A130" s="3" t="s">
        <v>6652</v>
      </c>
      <c r="B130" s="190">
        <v>1</v>
      </c>
      <c r="C130" s="192">
        <v>0</v>
      </c>
      <c r="D130" s="191">
        <v>1167</v>
      </c>
      <c r="E130" s="191">
        <v>1335</v>
      </c>
      <c r="F130"/>
      <c r="G130"/>
      <c r="H130"/>
      <c r="I130"/>
      <c r="J130"/>
      <c r="K130"/>
      <c r="L130"/>
      <c r="M130"/>
      <c r="N130"/>
      <c r="O130"/>
      <c r="P130"/>
      <c r="Q130"/>
      <c r="R130"/>
      <c r="S130"/>
      <c r="T130"/>
      <c r="U130"/>
    </row>
    <row r="131" spans="1:21" ht="16" x14ac:dyDescent="0.2">
      <c r="A131" s="3" t="s">
        <v>5162</v>
      </c>
      <c r="B131" s="190">
        <v>1</v>
      </c>
      <c r="C131" s="192">
        <v>7</v>
      </c>
      <c r="D131" s="191"/>
      <c r="E131" s="191">
        <v>2900</v>
      </c>
      <c r="F131"/>
      <c r="G131"/>
      <c r="H131"/>
      <c r="I131"/>
      <c r="J131"/>
      <c r="K131"/>
      <c r="L131"/>
      <c r="M131"/>
      <c r="N131"/>
      <c r="O131"/>
      <c r="P131"/>
      <c r="Q131"/>
      <c r="R131"/>
      <c r="S131"/>
      <c r="T131"/>
      <c r="U131"/>
    </row>
    <row r="132" spans="1:21" ht="16" x14ac:dyDescent="0.2">
      <c r="A132" s="3" t="s">
        <v>7809</v>
      </c>
      <c r="B132" s="190">
        <v>1</v>
      </c>
      <c r="C132" s="192">
        <v>0.6</v>
      </c>
      <c r="D132" s="191">
        <v>847</v>
      </c>
      <c r="E132" s="191">
        <v>1474</v>
      </c>
      <c r="F132"/>
      <c r="G132"/>
      <c r="H132"/>
      <c r="I132"/>
      <c r="J132"/>
      <c r="K132"/>
      <c r="L132"/>
      <c r="M132"/>
      <c r="N132"/>
      <c r="O132"/>
      <c r="P132"/>
      <c r="Q132"/>
      <c r="R132"/>
      <c r="S132"/>
      <c r="T132"/>
      <c r="U132"/>
    </row>
    <row r="133" spans="1:21" ht="16" x14ac:dyDescent="0.2">
      <c r="A133" s="3" t="s">
        <v>5410</v>
      </c>
      <c r="B133" s="190">
        <v>1</v>
      </c>
      <c r="C133" s="192">
        <v>5.9</v>
      </c>
      <c r="D133" s="191">
        <v>1308</v>
      </c>
      <c r="E133" s="191">
        <v>4233</v>
      </c>
      <c r="F133"/>
      <c r="G133"/>
      <c r="H133"/>
      <c r="I133"/>
      <c r="J133"/>
      <c r="K133"/>
      <c r="L133"/>
      <c r="M133"/>
      <c r="N133"/>
      <c r="O133"/>
      <c r="P133"/>
      <c r="Q133"/>
      <c r="R133"/>
      <c r="S133"/>
      <c r="T133"/>
      <c r="U133"/>
    </row>
    <row r="134" spans="1:21" ht="16" x14ac:dyDescent="0.2">
      <c r="A134" s="3" t="s">
        <v>3514</v>
      </c>
      <c r="B134" s="190">
        <v>1</v>
      </c>
      <c r="C134" s="192">
        <v>0</v>
      </c>
      <c r="D134" s="191">
        <v>373</v>
      </c>
      <c r="E134" s="191">
        <v>585</v>
      </c>
      <c r="F134"/>
      <c r="G134"/>
      <c r="H134"/>
      <c r="I134"/>
      <c r="J134"/>
      <c r="K134"/>
      <c r="L134"/>
      <c r="M134"/>
      <c r="N134"/>
      <c r="O134"/>
      <c r="P134"/>
      <c r="Q134"/>
      <c r="R134"/>
      <c r="S134"/>
      <c r="T134"/>
      <c r="U134"/>
    </row>
    <row r="135" spans="1:21" ht="16" x14ac:dyDescent="0.2">
      <c r="A135" s="3" t="s">
        <v>5312</v>
      </c>
      <c r="B135" s="190">
        <v>1</v>
      </c>
      <c r="C135" s="192">
        <v>0</v>
      </c>
      <c r="D135" s="191">
        <v>104</v>
      </c>
      <c r="E135" s="191">
        <v>135</v>
      </c>
      <c r="F135"/>
      <c r="G135"/>
      <c r="H135"/>
      <c r="I135"/>
      <c r="J135"/>
      <c r="K135"/>
      <c r="L135"/>
      <c r="M135"/>
      <c r="N135"/>
      <c r="O135"/>
      <c r="P135"/>
      <c r="Q135"/>
      <c r="R135"/>
      <c r="S135"/>
      <c r="T135"/>
      <c r="U135"/>
    </row>
    <row r="136" spans="1:21" ht="16" x14ac:dyDescent="0.2">
      <c r="A136" s="3" t="s">
        <v>4873</v>
      </c>
      <c r="B136" s="190">
        <v>1</v>
      </c>
      <c r="C136" s="192">
        <v>1</v>
      </c>
      <c r="D136" s="191">
        <v>1427</v>
      </c>
      <c r="E136" s="191">
        <v>2293</v>
      </c>
      <c r="F136"/>
      <c r="G136"/>
      <c r="H136"/>
      <c r="I136"/>
      <c r="J136"/>
      <c r="K136"/>
      <c r="L136"/>
      <c r="M136"/>
      <c r="N136"/>
      <c r="O136"/>
      <c r="P136"/>
      <c r="Q136"/>
      <c r="R136"/>
      <c r="S136"/>
      <c r="T136"/>
      <c r="U136"/>
    </row>
    <row r="137" spans="1:21" ht="16" x14ac:dyDescent="0.2">
      <c r="A137" s="3" t="s">
        <v>2761</v>
      </c>
      <c r="B137" s="190">
        <v>1</v>
      </c>
      <c r="C137" s="192">
        <v>1</v>
      </c>
      <c r="D137" s="191"/>
      <c r="E137" s="191">
        <v>874</v>
      </c>
      <c r="F137"/>
      <c r="G137"/>
      <c r="H137"/>
      <c r="I137"/>
      <c r="J137"/>
      <c r="K137"/>
      <c r="L137"/>
      <c r="M137"/>
      <c r="N137"/>
      <c r="O137"/>
      <c r="P137"/>
      <c r="Q137"/>
      <c r="R137"/>
      <c r="S137"/>
      <c r="T137"/>
      <c r="U137"/>
    </row>
    <row r="138" spans="1:21" ht="16" x14ac:dyDescent="0.2">
      <c r="A138" s="3" t="s">
        <v>4492</v>
      </c>
      <c r="B138" s="190">
        <v>1</v>
      </c>
      <c r="C138" s="192">
        <v>1</v>
      </c>
      <c r="D138" s="191">
        <v>115.5</v>
      </c>
      <c r="E138" s="191">
        <v>0</v>
      </c>
      <c r="F138"/>
      <c r="G138"/>
      <c r="H138"/>
      <c r="I138"/>
      <c r="J138"/>
      <c r="K138"/>
      <c r="L138"/>
      <c r="M138"/>
      <c r="N138"/>
      <c r="O138"/>
      <c r="P138"/>
      <c r="Q138"/>
      <c r="R138"/>
      <c r="S138"/>
      <c r="T138"/>
      <c r="U138"/>
    </row>
    <row r="139" spans="1:21" ht="16" x14ac:dyDescent="0.2">
      <c r="A139" s="3" t="s">
        <v>5538</v>
      </c>
      <c r="B139" s="190">
        <v>1</v>
      </c>
      <c r="C139" s="192">
        <v>4.8</v>
      </c>
      <c r="D139" s="191">
        <v>1784</v>
      </c>
      <c r="E139" s="191">
        <v>3304</v>
      </c>
      <c r="F139"/>
      <c r="G139"/>
      <c r="H139"/>
      <c r="I139"/>
      <c r="J139"/>
      <c r="K139"/>
      <c r="L139"/>
      <c r="M139"/>
      <c r="N139"/>
      <c r="O139"/>
      <c r="P139"/>
      <c r="Q139"/>
      <c r="R139"/>
      <c r="S139"/>
      <c r="T139"/>
      <c r="U139"/>
    </row>
    <row r="140" spans="1:21" ht="16" x14ac:dyDescent="0.2">
      <c r="A140" s="3" t="s">
        <v>1818</v>
      </c>
      <c r="B140" s="190">
        <v>1</v>
      </c>
      <c r="C140" s="192">
        <v>3</v>
      </c>
      <c r="D140" s="191">
        <v>200</v>
      </c>
      <c r="E140" s="191">
        <v>0</v>
      </c>
      <c r="F140"/>
      <c r="G140"/>
      <c r="H140"/>
      <c r="I140"/>
      <c r="J140"/>
      <c r="K140"/>
      <c r="L140"/>
      <c r="M140"/>
      <c r="N140"/>
      <c r="O140"/>
      <c r="P140"/>
      <c r="Q140"/>
      <c r="R140"/>
      <c r="S140"/>
      <c r="T140"/>
      <c r="U140"/>
    </row>
    <row r="141" spans="1:21" ht="16" x14ac:dyDescent="0.2">
      <c r="A141" s="3" t="s">
        <v>3541</v>
      </c>
      <c r="B141" s="190">
        <v>1</v>
      </c>
      <c r="C141" s="192">
        <v>7</v>
      </c>
      <c r="D141" s="191">
        <v>1219</v>
      </c>
      <c r="E141" s="191">
        <v>0</v>
      </c>
      <c r="F141"/>
      <c r="G141"/>
      <c r="H141"/>
      <c r="I141"/>
      <c r="J141"/>
      <c r="K141"/>
      <c r="L141"/>
      <c r="M141"/>
      <c r="N141"/>
      <c r="O141"/>
      <c r="P141"/>
      <c r="Q141"/>
      <c r="R141"/>
      <c r="S141"/>
      <c r="T141"/>
      <c r="U141"/>
    </row>
    <row r="142" spans="1:21" ht="16" x14ac:dyDescent="0.2">
      <c r="A142" s="3" t="s">
        <v>5627</v>
      </c>
      <c r="B142" s="190">
        <v>1</v>
      </c>
      <c r="C142" s="192">
        <v>2.8000000000000003</v>
      </c>
      <c r="D142" s="191">
        <v>2226</v>
      </c>
      <c r="E142" s="191">
        <v>3973</v>
      </c>
      <c r="F142"/>
      <c r="G142"/>
      <c r="H142"/>
      <c r="I142"/>
      <c r="J142"/>
      <c r="K142"/>
      <c r="L142"/>
      <c r="M142"/>
      <c r="N142"/>
      <c r="O142"/>
      <c r="P142"/>
      <c r="Q142"/>
      <c r="R142"/>
      <c r="S142"/>
      <c r="T142"/>
      <c r="U142"/>
    </row>
    <row r="143" spans="1:21" ht="16" x14ac:dyDescent="0.2">
      <c r="A143" s="3" t="s">
        <v>321</v>
      </c>
      <c r="B143" s="190">
        <v>1</v>
      </c>
      <c r="C143" s="192">
        <v>11.2</v>
      </c>
      <c r="D143" s="191">
        <v>962</v>
      </c>
      <c r="E143" s="191">
        <v>0</v>
      </c>
      <c r="F143"/>
      <c r="G143"/>
      <c r="H143"/>
      <c r="I143"/>
      <c r="J143"/>
      <c r="K143"/>
      <c r="L143"/>
      <c r="M143"/>
      <c r="N143"/>
      <c r="O143"/>
      <c r="P143"/>
      <c r="Q143"/>
      <c r="R143"/>
      <c r="S143"/>
      <c r="T143"/>
      <c r="U143"/>
    </row>
    <row r="144" spans="1:21" ht="16" x14ac:dyDescent="0.2">
      <c r="A144" s="3" t="s">
        <v>2175</v>
      </c>
      <c r="B144" s="190">
        <v>1</v>
      </c>
      <c r="C144" s="192">
        <v>3</v>
      </c>
      <c r="D144" s="191">
        <v>616</v>
      </c>
      <c r="E144" s="191">
        <v>814</v>
      </c>
      <c r="F144"/>
      <c r="G144"/>
      <c r="H144"/>
      <c r="I144"/>
      <c r="J144"/>
      <c r="K144"/>
      <c r="L144"/>
      <c r="M144"/>
      <c r="N144"/>
      <c r="O144"/>
      <c r="P144"/>
      <c r="Q144"/>
      <c r="R144"/>
      <c r="S144"/>
      <c r="T144"/>
      <c r="U144"/>
    </row>
    <row r="145" spans="1:21" ht="16" x14ac:dyDescent="0.2">
      <c r="A145" s="3" t="s">
        <v>4484</v>
      </c>
      <c r="B145" s="190">
        <v>1</v>
      </c>
      <c r="C145" s="192">
        <v>6</v>
      </c>
      <c r="D145" s="191">
        <v>1003</v>
      </c>
      <c r="E145" s="191">
        <v>0</v>
      </c>
      <c r="F145"/>
      <c r="G145"/>
      <c r="H145"/>
      <c r="I145"/>
      <c r="J145"/>
      <c r="K145"/>
      <c r="L145"/>
      <c r="M145"/>
      <c r="N145"/>
      <c r="O145"/>
      <c r="P145"/>
      <c r="Q145"/>
      <c r="R145"/>
      <c r="S145"/>
      <c r="T145"/>
      <c r="U145"/>
    </row>
    <row r="146" spans="1:21" ht="16" x14ac:dyDescent="0.2">
      <c r="A146" s="3" t="s">
        <v>6941</v>
      </c>
      <c r="B146" s="190">
        <v>1</v>
      </c>
      <c r="C146" s="192">
        <v>6.1</v>
      </c>
      <c r="D146" s="191">
        <v>796</v>
      </c>
      <c r="E146" s="191">
        <v>1202</v>
      </c>
      <c r="F146"/>
      <c r="G146"/>
      <c r="H146"/>
      <c r="I146"/>
      <c r="J146"/>
      <c r="K146"/>
      <c r="L146"/>
      <c r="M146"/>
      <c r="N146"/>
      <c r="O146"/>
      <c r="P146"/>
      <c r="Q146"/>
      <c r="R146"/>
      <c r="S146"/>
      <c r="T146"/>
      <c r="U146"/>
    </row>
    <row r="147" spans="1:21" ht="16" x14ac:dyDescent="0.2">
      <c r="A147" s="3" t="s">
        <v>155</v>
      </c>
      <c r="B147" s="190">
        <v>1</v>
      </c>
      <c r="C147" s="192">
        <v>4.05</v>
      </c>
      <c r="D147" s="191">
        <v>1208</v>
      </c>
      <c r="E147" s="191">
        <v>1171</v>
      </c>
      <c r="F147"/>
      <c r="G147"/>
      <c r="H147"/>
      <c r="I147"/>
      <c r="J147"/>
      <c r="K147"/>
      <c r="L147"/>
      <c r="M147"/>
      <c r="N147"/>
      <c r="O147"/>
      <c r="P147"/>
      <c r="Q147"/>
      <c r="R147"/>
      <c r="S147"/>
      <c r="T147"/>
      <c r="U147"/>
    </row>
    <row r="148" spans="1:21" ht="16" x14ac:dyDescent="0.2">
      <c r="A148" s="3" t="s">
        <v>6222</v>
      </c>
      <c r="B148" s="190">
        <v>3</v>
      </c>
      <c r="C148" s="192">
        <v>13.31</v>
      </c>
      <c r="D148" s="191">
        <v>736.33333333333337</v>
      </c>
      <c r="E148" s="191">
        <v>2618</v>
      </c>
      <c r="F148"/>
      <c r="G148"/>
      <c r="H148"/>
      <c r="I148"/>
      <c r="J148"/>
      <c r="K148"/>
      <c r="L148"/>
      <c r="M148"/>
      <c r="N148"/>
      <c r="O148"/>
      <c r="P148"/>
      <c r="Q148"/>
      <c r="R148"/>
      <c r="S148"/>
      <c r="T148"/>
      <c r="U148"/>
    </row>
    <row r="149" spans="1:21" ht="16" x14ac:dyDescent="0.2">
      <c r="A149" s="3" t="s">
        <v>520</v>
      </c>
      <c r="B149" s="190">
        <v>1</v>
      </c>
      <c r="C149" s="192">
        <v>1.2</v>
      </c>
      <c r="D149" s="191">
        <v>245</v>
      </c>
      <c r="E149" s="191">
        <v>245</v>
      </c>
      <c r="F149"/>
      <c r="G149"/>
      <c r="H149"/>
      <c r="I149"/>
      <c r="J149"/>
      <c r="K149"/>
      <c r="L149"/>
      <c r="M149"/>
      <c r="N149"/>
      <c r="O149"/>
      <c r="P149"/>
      <c r="Q149"/>
      <c r="R149"/>
      <c r="S149"/>
      <c r="T149"/>
      <c r="U149"/>
    </row>
    <row r="150" spans="1:21" ht="16" x14ac:dyDescent="0.2">
      <c r="A150" s="3" t="s">
        <v>7663</v>
      </c>
      <c r="B150" s="190">
        <v>1</v>
      </c>
      <c r="C150" s="192">
        <v>1.8</v>
      </c>
      <c r="D150" s="191">
        <v>1210</v>
      </c>
      <c r="E150" s="191">
        <v>1210</v>
      </c>
      <c r="F150"/>
      <c r="G150"/>
      <c r="H150"/>
      <c r="I150"/>
      <c r="J150"/>
      <c r="K150"/>
      <c r="L150"/>
      <c r="M150"/>
      <c r="N150"/>
      <c r="O150"/>
      <c r="P150"/>
      <c r="Q150"/>
      <c r="R150"/>
      <c r="S150"/>
      <c r="T150"/>
      <c r="U150"/>
    </row>
    <row r="151" spans="1:21" ht="16" x14ac:dyDescent="0.2">
      <c r="A151" s="3" t="s">
        <v>6851</v>
      </c>
      <c r="B151" s="190">
        <v>1</v>
      </c>
      <c r="C151" s="192">
        <v>7.6</v>
      </c>
      <c r="D151" s="191"/>
      <c r="E151" s="191">
        <v>1415</v>
      </c>
      <c r="F151"/>
      <c r="G151"/>
      <c r="H151"/>
      <c r="I151"/>
      <c r="J151"/>
      <c r="K151"/>
      <c r="L151"/>
      <c r="M151"/>
      <c r="N151"/>
      <c r="O151"/>
      <c r="P151"/>
      <c r="Q151"/>
      <c r="R151"/>
      <c r="S151"/>
      <c r="T151"/>
      <c r="U151"/>
    </row>
    <row r="152" spans="1:21" ht="16" x14ac:dyDescent="0.2">
      <c r="A152" s="3" t="s">
        <v>4929</v>
      </c>
      <c r="B152" s="190">
        <v>1</v>
      </c>
      <c r="C152" s="192">
        <v>4.2</v>
      </c>
      <c r="D152" s="191">
        <v>4408</v>
      </c>
      <c r="E152" s="191">
        <v>4408</v>
      </c>
      <c r="F152"/>
      <c r="G152"/>
      <c r="H152"/>
      <c r="I152"/>
      <c r="J152"/>
      <c r="K152"/>
      <c r="L152"/>
      <c r="M152"/>
      <c r="N152"/>
      <c r="O152"/>
      <c r="P152"/>
      <c r="Q152"/>
      <c r="R152"/>
      <c r="S152"/>
      <c r="T152"/>
      <c r="U152"/>
    </row>
    <row r="153" spans="1:21" ht="16" x14ac:dyDescent="0.2">
      <c r="A153" s="3" t="s">
        <v>4491</v>
      </c>
      <c r="B153" s="190">
        <v>1</v>
      </c>
      <c r="C153" s="192">
        <v>3</v>
      </c>
      <c r="D153" s="191">
        <v>246</v>
      </c>
      <c r="E153" s="191">
        <v>0</v>
      </c>
      <c r="F153"/>
      <c r="G153"/>
      <c r="H153"/>
      <c r="I153"/>
      <c r="J153"/>
      <c r="K153"/>
      <c r="L153"/>
      <c r="M153"/>
      <c r="N153"/>
      <c r="O153"/>
      <c r="P153"/>
      <c r="Q153"/>
      <c r="R153"/>
      <c r="S153"/>
      <c r="T153"/>
      <c r="U153"/>
    </row>
    <row r="154" spans="1:21" ht="16" x14ac:dyDescent="0.2">
      <c r="A154" s="3" t="s">
        <v>3522</v>
      </c>
      <c r="B154" s="190">
        <v>1</v>
      </c>
      <c r="C154" s="192">
        <v>0</v>
      </c>
      <c r="D154" s="191">
        <v>500</v>
      </c>
      <c r="E154" s="191">
        <v>494</v>
      </c>
      <c r="F154"/>
      <c r="G154"/>
      <c r="H154"/>
      <c r="I154"/>
      <c r="J154"/>
      <c r="K154"/>
      <c r="L154"/>
      <c r="M154"/>
      <c r="N154"/>
      <c r="O154"/>
      <c r="P154"/>
      <c r="Q154"/>
      <c r="R154"/>
      <c r="S154"/>
      <c r="T154"/>
      <c r="U154"/>
    </row>
    <row r="155" spans="1:21" ht="16" x14ac:dyDescent="0.2">
      <c r="A155" s="3" t="s">
        <v>6873</v>
      </c>
      <c r="B155" s="190">
        <v>1</v>
      </c>
      <c r="C155" s="192">
        <v>0</v>
      </c>
      <c r="D155" s="191">
        <v>3592</v>
      </c>
      <c r="E155" s="191">
        <v>4635</v>
      </c>
      <c r="F155"/>
      <c r="G155"/>
      <c r="H155"/>
      <c r="I155"/>
      <c r="J155"/>
      <c r="K155"/>
      <c r="L155"/>
      <c r="M155"/>
      <c r="N155"/>
      <c r="O155"/>
      <c r="P155"/>
      <c r="Q155"/>
      <c r="R155"/>
      <c r="S155"/>
      <c r="T155"/>
      <c r="U155"/>
    </row>
    <row r="156" spans="1:21" ht="16" x14ac:dyDescent="0.2">
      <c r="A156" s="3" t="s">
        <v>7236</v>
      </c>
      <c r="B156" s="190">
        <v>1</v>
      </c>
      <c r="C156" s="192">
        <v>1.4</v>
      </c>
      <c r="D156" s="191">
        <v>267</v>
      </c>
      <c r="E156" s="191">
        <v>457</v>
      </c>
      <c r="F156"/>
      <c r="G156"/>
      <c r="H156"/>
      <c r="I156"/>
      <c r="J156"/>
      <c r="K156"/>
      <c r="L156"/>
      <c r="M156"/>
      <c r="N156"/>
      <c r="O156"/>
      <c r="P156"/>
      <c r="Q156"/>
      <c r="R156"/>
      <c r="S156"/>
      <c r="T156"/>
      <c r="U156"/>
    </row>
    <row r="157" spans="1:21" ht="16" x14ac:dyDescent="0.2">
      <c r="A157" s="3" t="s">
        <v>4726</v>
      </c>
      <c r="B157" s="190">
        <v>1</v>
      </c>
      <c r="C157" s="192">
        <v>0.8</v>
      </c>
      <c r="D157" s="191">
        <v>653</v>
      </c>
      <c r="E157" s="191">
        <v>1395</v>
      </c>
      <c r="F157"/>
      <c r="G157"/>
      <c r="H157"/>
      <c r="I157"/>
      <c r="J157"/>
      <c r="K157"/>
      <c r="L157"/>
      <c r="M157"/>
      <c r="N157"/>
      <c r="O157"/>
      <c r="P157"/>
      <c r="Q157"/>
      <c r="R157"/>
      <c r="S157"/>
      <c r="T157"/>
      <c r="U157"/>
    </row>
    <row r="158" spans="1:21" ht="16" x14ac:dyDescent="0.2">
      <c r="A158" s="3" t="s">
        <v>5392</v>
      </c>
      <c r="B158" s="190">
        <v>1</v>
      </c>
      <c r="C158" s="192">
        <v>5</v>
      </c>
      <c r="D158" s="191">
        <v>997</v>
      </c>
      <c r="E158" s="191">
        <v>1792</v>
      </c>
      <c r="F158"/>
      <c r="G158"/>
      <c r="H158"/>
      <c r="I158"/>
      <c r="J158"/>
      <c r="K158"/>
      <c r="L158"/>
      <c r="M158"/>
      <c r="N158"/>
      <c r="O158"/>
      <c r="P158"/>
      <c r="Q158"/>
      <c r="R158"/>
      <c r="S158"/>
      <c r="T158"/>
      <c r="U158"/>
    </row>
    <row r="159" spans="1:21" ht="16" x14ac:dyDescent="0.2">
      <c r="A159" s="3" t="s">
        <v>6512</v>
      </c>
      <c r="B159" s="190">
        <v>1</v>
      </c>
      <c r="C159" s="192">
        <v>0.5</v>
      </c>
      <c r="D159" s="191">
        <v>60</v>
      </c>
      <c r="E159" s="191">
        <v>109</v>
      </c>
      <c r="F159"/>
      <c r="G159"/>
      <c r="H159"/>
      <c r="I159"/>
      <c r="J159"/>
      <c r="K159"/>
      <c r="L159"/>
      <c r="M159"/>
      <c r="N159"/>
      <c r="O159"/>
      <c r="P159"/>
      <c r="Q159"/>
      <c r="R159"/>
      <c r="S159"/>
      <c r="T159"/>
      <c r="U159"/>
    </row>
    <row r="160" spans="1:21" ht="16" x14ac:dyDescent="0.2">
      <c r="A160" s="2" t="s">
        <v>558</v>
      </c>
      <c r="B160" s="190">
        <v>30</v>
      </c>
      <c r="C160" s="192">
        <v>171.24000000000004</v>
      </c>
      <c r="D160" s="191">
        <v>601.48148148148152</v>
      </c>
      <c r="E160" s="191">
        <v>61358</v>
      </c>
      <c r="F160"/>
      <c r="G160"/>
      <c r="H160"/>
      <c r="I160"/>
      <c r="J160"/>
      <c r="K160"/>
      <c r="L160"/>
      <c r="M160"/>
      <c r="N160"/>
      <c r="O160"/>
      <c r="P160"/>
      <c r="Q160"/>
      <c r="R160"/>
      <c r="S160"/>
      <c r="T160"/>
      <c r="U160"/>
    </row>
    <row r="161" spans="1:21" ht="16" x14ac:dyDescent="0.2">
      <c r="A161" s="3" t="s">
        <v>3512</v>
      </c>
      <c r="B161" s="190">
        <v>1</v>
      </c>
      <c r="C161" s="192">
        <v>6</v>
      </c>
      <c r="D161" s="191">
        <v>1006</v>
      </c>
      <c r="E161" s="191">
        <v>954</v>
      </c>
      <c r="F161"/>
      <c r="G161"/>
      <c r="H161"/>
      <c r="I161"/>
      <c r="J161"/>
      <c r="K161"/>
      <c r="L161"/>
      <c r="M161"/>
      <c r="N161"/>
      <c r="O161"/>
      <c r="P161"/>
      <c r="Q161"/>
      <c r="R161"/>
      <c r="S161"/>
      <c r="T161"/>
      <c r="U161"/>
    </row>
    <row r="162" spans="1:21" ht="16" x14ac:dyDescent="0.2">
      <c r="A162" s="3" t="s">
        <v>7922</v>
      </c>
      <c r="B162" s="190">
        <v>1</v>
      </c>
      <c r="C162" s="192">
        <v>5</v>
      </c>
      <c r="D162" s="191">
        <v>154</v>
      </c>
      <c r="E162" s="191">
        <v>394</v>
      </c>
      <c r="F162"/>
      <c r="G162"/>
      <c r="H162"/>
      <c r="I162"/>
      <c r="J162"/>
      <c r="K162"/>
      <c r="L162"/>
      <c r="M162"/>
      <c r="N162"/>
      <c r="O162"/>
      <c r="P162"/>
      <c r="Q162"/>
      <c r="R162"/>
      <c r="S162"/>
      <c r="T162"/>
      <c r="U162"/>
    </row>
    <row r="163" spans="1:21" ht="16" x14ac:dyDescent="0.2">
      <c r="A163" s="3" t="s">
        <v>7974</v>
      </c>
      <c r="B163" s="190">
        <v>1</v>
      </c>
      <c r="C163" s="192">
        <v>13</v>
      </c>
      <c r="D163" s="191">
        <v>684</v>
      </c>
      <c r="E163" s="191">
        <v>4935</v>
      </c>
      <c r="F163"/>
      <c r="G163"/>
      <c r="H163"/>
      <c r="I163"/>
      <c r="J163"/>
      <c r="K163"/>
      <c r="L163"/>
      <c r="M163"/>
      <c r="N163"/>
      <c r="O163"/>
      <c r="P163"/>
      <c r="Q163"/>
      <c r="R163"/>
      <c r="S163"/>
      <c r="T163"/>
      <c r="U163"/>
    </row>
    <row r="164" spans="1:21" ht="16" x14ac:dyDescent="0.2">
      <c r="A164" s="3" t="s">
        <v>7937</v>
      </c>
      <c r="B164" s="190">
        <v>1</v>
      </c>
      <c r="C164" s="192">
        <v>6</v>
      </c>
      <c r="D164" s="191">
        <v>226</v>
      </c>
      <c r="E164" s="191">
        <v>787</v>
      </c>
      <c r="F164"/>
      <c r="G164"/>
      <c r="H164"/>
      <c r="I164"/>
      <c r="J164"/>
      <c r="K164"/>
      <c r="L164"/>
      <c r="M164"/>
      <c r="N164"/>
      <c r="O164"/>
      <c r="P164"/>
      <c r="Q164"/>
      <c r="R164"/>
      <c r="S164"/>
      <c r="T164"/>
      <c r="U164"/>
    </row>
    <row r="165" spans="1:21" ht="16" x14ac:dyDescent="0.2">
      <c r="A165" s="3" t="s">
        <v>584</v>
      </c>
      <c r="B165" s="190">
        <v>1</v>
      </c>
      <c r="C165" s="192">
        <v>6.2</v>
      </c>
      <c r="D165" s="191">
        <v>505</v>
      </c>
      <c r="E165" s="191">
        <v>1501</v>
      </c>
      <c r="F165"/>
      <c r="G165"/>
      <c r="H165"/>
      <c r="I165"/>
      <c r="J165"/>
      <c r="K165"/>
      <c r="L165"/>
      <c r="M165"/>
      <c r="N165"/>
      <c r="O165"/>
      <c r="P165"/>
      <c r="Q165"/>
      <c r="R165"/>
      <c r="S165"/>
      <c r="T165"/>
      <c r="U165"/>
    </row>
    <row r="166" spans="1:21" ht="16" x14ac:dyDescent="0.2">
      <c r="A166" s="3" t="s">
        <v>7901</v>
      </c>
      <c r="B166" s="190">
        <v>1</v>
      </c>
      <c r="C166" s="192">
        <v>7.4</v>
      </c>
      <c r="D166" s="191">
        <v>453</v>
      </c>
      <c r="E166" s="191">
        <v>3166</v>
      </c>
      <c r="F166"/>
      <c r="G166"/>
      <c r="H166"/>
      <c r="I166"/>
      <c r="J166"/>
      <c r="K166"/>
      <c r="L166"/>
      <c r="M166"/>
      <c r="N166"/>
      <c r="O166"/>
      <c r="P166"/>
      <c r="Q166"/>
      <c r="R166"/>
      <c r="S166"/>
      <c r="T166"/>
      <c r="U166"/>
    </row>
    <row r="167" spans="1:21" ht="16" x14ac:dyDescent="0.2">
      <c r="A167" s="3" t="s">
        <v>589</v>
      </c>
      <c r="B167" s="190">
        <v>1</v>
      </c>
      <c r="C167" s="192">
        <v>6.3</v>
      </c>
      <c r="D167" s="191">
        <v>1199</v>
      </c>
      <c r="E167" s="191">
        <v>9064</v>
      </c>
      <c r="F167"/>
      <c r="G167"/>
      <c r="H167"/>
      <c r="I167"/>
      <c r="J167"/>
      <c r="K167"/>
      <c r="L167"/>
      <c r="M167"/>
      <c r="N167"/>
      <c r="O167"/>
      <c r="P167"/>
      <c r="Q167"/>
      <c r="R167"/>
      <c r="S167"/>
      <c r="T167"/>
      <c r="U167"/>
    </row>
    <row r="168" spans="1:21" ht="16" x14ac:dyDescent="0.2">
      <c r="A168" s="3" t="s">
        <v>7927</v>
      </c>
      <c r="B168" s="190">
        <v>1</v>
      </c>
      <c r="C168" s="192">
        <v>7.2</v>
      </c>
      <c r="D168" s="191">
        <v>651</v>
      </c>
      <c r="E168" s="191">
        <v>1692</v>
      </c>
      <c r="F168"/>
      <c r="G168"/>
      <c r="H168"/>
      <c r="I168"/>
      <c r="J168"/>
      <c r="K168"/>
      <c r="L168"/>
      <c r="M168"/>
      <c r="N168"/>
      <c r="O168"/>
      <c r="P168"/>
      <c r="Q168"/>
      <c r="R168"/>
      <c r="S168"/>
      <c r="T168"/>
      <c r="U168"/>
    </row>
    <row r="169" spans="1:21" ht="16" x14ac:dyDescent="0.2">
      <c r="A169" s="3" t="s">
        <v>7907</v>
      </c>
      <c r="B169" s="190">
        <v>1</v>
      </c>
      <c r="C169" s="192">
        <v>6.2</v>
      </c>
      <c r="D169" s="191">
        <v>259</v>
      </c>
      <c r="E169" s="191">
        <v>1431</v>
      </c>
      <c r="F169"/>
      <c r="G169"/>
      <c r="H169"/>
      <c r="I169"/>
      <c r="J169"/>
      <c r="K169"/>
      <c r="L169"/>
      <c r="M169"/>
      <c r="N169"/>
      <c r="O169"/>
      <c r="P169"/>
      <c r="Q169"/>
      <c r="R169"/>
      <c r="S169"/>
      <c r="T169"/>
      <c r="U169"/>
    </row>
    <row r="170" spans="1:21" ht="16" x14ac:dyDescent="0.2">
      <c r="A170" s="3" t="s">
        <v>5162</v>
      </c>
      <c r="B170" s="190">
        <v>1</v>
      </c>
      <c r="C170" s="192">
        <v>2</v>
      </c>
      <c r="D170" s="191"/>
      <c r="E170" s="191">
        <v>44</v>
      </c>
      <c r="F170"/>
      <c r="G170"/>
      <c r="H170"/>
      <c r="I170"/>
      <c r="J170"/>
      <c r="K170"/>
      <c r="L170"/>
      <c r="M170"/>
      <c r="N170"/>
      <c r="O170"/>
      <c r="P170"/>
      <c r="Q170"/>
      <c r="R170"/>
      <c r="S170"/>
      <c r="T170"/>
      <c r="U170"/>
    </row>
    <row r="171" spans="1:21" ht="16" x14ac:dyDescent="0.2">
      <c r="A171" s="3" t="s">
        <v>5410</v>
      </c>
      <c r="B171" s="190">
        <v>1</v>
      </c>
      <c r="C171" s="192">
        <v>3.6</v>
      </c>
      <c r="D171" s="191">
        <v>739</v>
      </c>
      <c r="E171" s="191">
        <v>3320</v>
      </c>
      <c r="F171"/>
      <c r="G171"/>
      <c r="H171"/>
      <c r="I171"/>
      <c r="J171"/>
      <c r="K171"/>
      <c r="L171"/>
      <c r="M171"/>
      <c r="N171"/>
      <c r="O171"/>
      <c r="P171"/>
      <c r="Q171"/>
      <c r="R171"/>
      <c r="S171"/>
      <c r="T171"/>
      <c r="U171"/>
    </row>
    <row r="172" spans="1:21" ht="16" x14ac:dyDescent="0.2">
      <c r="A172" s="3" t="s">
        <v>4701</v>
      </c>
      <c r="B172" s="190">
        <v>1</v>
      </c>
      <c r="C172" s="192">
        <v>9</v>
      </c>
      <c r="D172" s="191">
        <v>1095</v>
      </c>
      <c r="E172" s="191">
        <v>3009</v>
      </c>
      <c r="F172"/>
      <c r="G172"/>
      <c r="H172"/>
      <c r="I172"/>
      <c r="J172"/>
      <c r="K172"/>
      <c r="L172"/>
      <c r="M172"/>
      <c r="N172"/>
      <c r="O172"/>
      <c r="P172"/>
      <c r="Q172"/>
      <c r="R172"/>
      <c r="S172"/>
      <c r="T172"/>
      <c r="U172"/>
    </row>
    <row r="173" spans="1:21" ht="16" x14ac:dyDescent="0.2">
      <c r="A173" s="3" t="s">
        <v>4873</v>
      </c>
      <c r="B173" s="190">
        <v>1</v>
      </c>
      <c r="C173" s="192">
        <v>3.2</v>
      </c>
      <c r="D173" s="191">
        <v>599</v>
      </c>
      <c r="E173" s="191">
        <v>941</v>
      </c>
      <c r="F173"/>
      <c r="G173"/>
      <c r="H173"/>
      <c r="I173"/>
      <c r="J173"/>
      <c r="K173"/>
      <c r="L173"/>
      <c r="M173"/>
      <c r="N173"/>
      <c r="O173"/>
      <c r="P173"/>
      <c r="Q173"/>
      <c r="R173"/>
      <c r="S173"/>
      <c r="T173"/>
      <c r="U173"/>
    </row>
    <row r="174" spans="1:21" ht="16" x14ac:dyDescent="0.2">
      <c r="A174" s="3" t="s">
        <v>4885</v>
      </c>
      <c r="B174" s="190">
        <v>1</v>
      </c>
      <c r="C174" s="192">
        <v>4</v>
      </c>
      <c r="D174" s="191">
        <v>285</v>
      </c>
      <c r="E174" s="191">
        <v>2100</v>
      </c>
      <c r="F174"/>
      <c r="G174"/>
      <c r="H174"/>
      <c r="I174"/>
      <c r="J174"/>
      <c r="K174"/>
      <c r="L174"/>
      <c r="M174"/>
      <c r="N174"/>
      <c r="O174"/>
      <c r="P174"/>
      <c r="Q174"/>
      <c r="R174"/>
      <c r="S174"/>
      <c r="T174"/>
      <c r="U174"/>
    </row>
    <row r="175" spans="1:21" ht="16" x14ac:dyDescent="0.2">
      <c r="A175" s="3" t="s">
        <v>5627</v>
      </c>
      <c r="B175" s="190">
        <v>1</v>
      </c>
      <c r="C175" s="192">
        <v>3.14</v>
      </c>
      <c r="D175" s="191">
        <v>283</v>
      </c>
      <c r="E175" s="191">
        <v>625</v>
      </c>
      <c r="F175"/>
      <c r="G175"/>
      <c r="H175"/>
      <c r="I175"/>
      <c r="J175"/>
      <c r="K175"/>
      <c r="L175"/>
      <c r="M175"/>
      <c r="N175"/>
      <c r="O175"/>
      <c r="P175"/>
      <c r="Q175"/>
      <c r="R175"/>
      <c r="S175"/>
      <c r="T175"/>
      <c r="U175"/>
    </row>
    <row r="176" spans="1:21" ht="16" x14ac:dyDescent="0.2">
      <c r="A176" s="3" t="s">
        <v>3518</v>
      </c>
      <c r="B176" s="190">
        <v>1</v>
      </c>
      <c r="C176" s="192">
        <v>5</v>
      </c>
      <c r="D176" s="191">
        <v>467</v>
      </c>
      <c r="E176" s="191">
        <v>467</v>
      </c>
      <c r="F176"/>
      <c r="G176"/>
      <c r="H176"/>
      <c r="I176"/>
      <c r="J176"/>
      <c r="K176"/>
      <c r="L176"/>
      <c r="M176"/>
      <c r="N176"/>
      <c r="O176"/>
      <c r="P176"/>
      <c r="Q176"/>
      <c r="R176"/>
      <c r="S176"/>
      <c r="T176"/>
      <c r="U176"/>
    </row>
    <row r="177" spans="1:21" ht="16" x14ac:dyDescent="0.2">
      <c r="A177" s="3" t="s">
        <v>55</v>
      </c>
      <c r="B177" s="190">
        <v>1</v>
      </c>
      <c r="C177" s="192">
        <v>11.2</v>
      </c>
      <c r="D177" s="191">
        <v>846</v>
      </c>
      <c r="E177" s="191">
        <v>3607</v>
      </c>
      <c r="F177"/>
      <c r="G177"/>
      <c r="H177"/>
      <c r="I177"/>
      <c r="J177"/>
      <c r="K177"/>
      <c r="L177"/>
      <c r="M177"/>
      <c r="N177"/>
      <c r="O177"/>
      <c r="P177"/>
      <c r="Q177"/>
      <c r="R177"/>
      <c r="S177"/>
      <c r="T177"/>
      <c r="U177"/>
    </row>
    <row r="178" spans="1:21" ht="16" x14ac:dyDescent="0.2">
      <c r="A178" s="3" t="s">
        <v>61</v>
      </c>
      <c r="B178" s="190">
        <v>1</v>
      </c>
      <c r="C178" s="192">
        <v>5</v>
      </c>
      <c r="D178" s="191">
        <v>880</v>
      </c>
      <c r="E178" s="191">
        <v>838</v>
      </c>
      <c r="F178"/>
      <c r="G178"/>
      <c r="H178"/>
      <c r="I178"/>
      <c r="J178"/>
      <c r="K178"/>
      <c r="L178"/>
      <c r="M178"/>
      <c r="N178"/>
      <c r="O178"/>
      <c r="P178"/>
      <c r="Q178"/>
      <c r="R178"/>
      <c r="S178"/>
      <c r="T178"/>
      <c r="U178"/>
    </row>
    <row r="179" spans="1:21" ht="16" x14ac:dyDescent="0.2">
      <c r="A179" s="3" t="s">
        <v>4718</v>
      </c>
      <c r="B179" s="190">
        <v>1</v>
      </c>
      <c r="C179" s="192">
        <v>13.5</v>
      </c>
      <c r="D179" s="191">
        <v>2123</v>
      </c>
      <c r="E179" s="191">
        <v>5287</v>
      </c>
      <c r="F179"/>
      <c r="G179"/>
      <c r="H179"/>
      <c r="I179"/>
      <c r="J179"/>
      <c r="K179"/>
      <c r="L179"/>
      <c r="M179"/>
      <c r="N179"/>
      <c r="O179"/>
      <c r="P179"/>
      <c r="Q179"/>
      <c r="R179"/>
      <c r="S179"/>
      <c r="T179"/>
      <c r="U179"/>
    </row>
    <row r="180" spans="1:21" ht="16" x14ac:dyDescent="0.2">
      <c r="A180" s="3" t="s">
        <v>650</v>
      </c>
      <c r="B180" s="190">
        <v>1</v>
      </c>
      <c r="C180" s="192">
        <v>5.4</v>
      </c>
      <c r="D180" s="191">
        <v>254</v>
      </c>
      <c r="E180" s="191">
        <v>1984</v>
      </c>
      <c r="F180"/>
      <c r="G180"/>
      <c r="H180"/>
      <c r="I180"/>
      <c r="J180"/>
      <c r="K180"/>
      <c r="L180"/>
      <c r="M180"/>
      <c r="N180"/>
      <c r="O180"/>
      <c r="P180"/>
      <c r="Q180"/>
      <c r="R180"/>
      <c r="S180"/>
      <c r="T180"/>
      <c r="U180"/>
    </row>
    <row r="181" spans="1:21" ht="16" x14ac:dyDescent="0.2">
      <c r="A181" s="3" t="s">
        <v>6941</v>
      </c>
      <c r="B181" s="190">
        <v>2</v>
      </c>
      <c r="C181" s="192">
        <v>8.5</v>
      </c>
      <c r="D181" s="191">
        <v>323.5</v>
      </c>
      <c r="E181" s="191">
        <v>7572</v>
      </c>
      <c r="F181"/>
      <c r="G181"/>
      <c r="H181"/>
      <c r="I181"/>
      <c r="J181"/>
      <c r="K181"/>
      <c r="L181"/>
      <c r="M181"/>
      <c r="N181"/>
      <c r="O181"/>
      <c r="P181"/>
      <c r="Q181"/>
      <c r="R181"/>
      <c r="S181"/>
      <c r="T181"/>
      <c r="U181"/>
    </row>
    <row r="182" spans="1:21" ht="16" x14ac:dyDescent="0.2">
      <c r="A182" s="3" t="s">
        <v>6222</v>
      </c>
      <c r="B182" s="190">
        <v>2</v>
      </c>
      <c r="C182" s="192">
        <v>12.1</v>
      </c>
      <c r="D182" s="191">
        <v>444</v>
      </c>
      <c r="E182" s="191">
        <v>3322</v>
      </c>
      <c r="F182"/>
      <c r="G182"/>
      <c r="H182"/>
      <c r="I182"/>
      <c r="J182"/>
      <c r="K182"/>
      <c r="L182"/>
      <c r="M182"/>
      <c r="N182"/>
      <c r="O182"/>
      <c r="P182"/>
      <c r="Q182"/>
      <c r="R182"/>
      <c r="S182"/>
      <c r="T182"/>
      <c r="U182"/>
    </row>
    <row r="183" spans="1:21" ht="16" x14ac:dyDescent="0.2">
      <c r="A183" s="3" t="s">
        <v>6851</v>
      </c>
      <c r="B183" s="190">
        <v>1</v>
      </c>
      <c r="C183" s="192">
        <v>1.2</v>
      </c>
      <c r="D183" s="191"/>
      <c r="E183" s="191">
        <v>309</v>
      </c>
      <c r="F183"/>
      <c r="G183"/>
      <c r="H183"/>
      <c r="I183"/>
      <c r="J183"/>
      <c r="K183"/>
      <c r="L183"/>
      <c r="M183"/>
      <c r="N183"/>
      <c r="O183"/>
      <c r="P183"/>
      <c r="Q183"/>
      <c r="R183"/>
      <c r="S183"/>
      <c r="T183"/>
      <c r="U183"/>
    </row>
    <row r="184" spans="1:21" ht="16" x14ac:dyDescent="0.2">
      <c r="A184" s="3" t="s">
        <v>6873</v>
      </c>
      <c r="B184" s="190">
        <v>1</v>
      </c>
      <c r="C184" s="192">
        <v>8</v>
      </c>
      <c r="D184" s="191">
        <v>1285</v>
      </c>
      <c r="E184" s="191">
        <v>2289</v>
      </c>
      <c r="F184"/>
      <c r="G184"/>
      <c r="H184"/>
      <c r="I184"/>
      <c r="J184"/>
      <c r="K184"/>
      <c r="L184"/>
      <c r="M184"/>
      <c r="N184"/>
      <c r="O184"/>
      <c r="P184"/>
      <c r="Q184"/>
      <c r="R184"/>
      <c r="S184"/>
      <c r="T184"/>
      <c r="U184"/>
    </row>
    <row r="185" spans="1:21" ht="16" x14ac:dyDescent="0.2">
      <c r="A185" s="3" t="s">
        <v>7236</v>
      </c>
      <c r="B185" s="190">
        <v>1</v>
      </c>
      <c r="C185" s="192">
        <v>4.8000000000000007</v>
      </c>
      <c r="D185" s="191">
        <v>298</v>
      </c>
      <c r="E185" s="191">
        <v>641</v>
      </c>
      <c r="F185"/>
      <c r="G185"/>
      <c r="H185"/>
      <c r="I185"/>
      <c r="J185"/>
      <c r="K185"/>
      <c r="L185"/>
      <c r="M185"/>
      <c r="N185"/>
      <c r="O185"/>
      <c r="P185"/>
      <c r="Q185"/>
      <c r="R185"/>
      <c r="S185"/>
      <c r="T185"/>
      <c r="U185"/>
    </row>
    <row r="186" spans="1:21" ht="16" x14ac:dyDescent="0.2">
      <c r="A186" s="3" t="s">
        <v>4726</v>
      </c>
      <c r="B186" s="190">
        <v>1</v>
      </c>
      <c r="C186" s="192">
        <v>4.3</v>
      </c>
      <c r="D186" s="191">
        <v>378</v>
      </c>
      <c r="E186" s="191">
        <v>1079</v>
      </c>
      <c r="F186"/>
      <c r="G186"/>
      <c r="H186"/>
      <c r="I186"/>
      <c r="J186"/>
      <c r="K186"/>
      <c r="L186"/>
      <c r="M186"/>
      <c r="N186"/>
      <c r="O186"/>
      <c r="P186"/>
      <c r="Q186"/>
      <c r="R186"/>
      <c r="S186"/>
      <c r="T186"/>
      <c r="U186"/>
    </row>
    <row r="187" spans="1:21" ht="16" x14ac:dyDescent="0.2">
      <c r="A187" s="3" t="s">
        <v>4493</v>
      </c>
      <c r="B187" s="190">
        <v>1</v>
      </c>
      <c r="C187" s="192">
        <v>1</v>
      </c>
      <c r="D187" s="191">
        <v>36</v>
      </c>
      <c r="E187" s="191">
        <v>0</v>
      </c>
      <c r="F187"/>
      <c r="G187"/>
      <c r="H187"/>
      <c r="I187"/>
      <c r="J187"/>
      <c r="K187"/>
      <c r="L187"/>
      <c r="M187"/>
      <c r="N187"/>
      <c r="O187"/>
      <c r="P187"/>
      <c r="Q187"/>
      <c r="R187"/>
      <c r="S187"/>
      <c r="T187"/>
      <c r="U187"/>
    </row>
    <row r="188" spans="1:21" ht="16" x14ac:dyDescent="0.2">
      <c r="A188" s="3" t="s">
        <v>3525</v>
      </c>
      <c r="B188" s="190">
        <v>1</v>
      </c>
      <c r="C188" s="192">
        <v>3</v>
      </c>
      <c r="D188" s="191"/>
      <c r="E188" s="191">
        <v>0</v>
      </c>
      <c r="F188"/>
      <c r="G188"/>
      <c r="H188"/>
      <c r="I188"/>
      <c r="J188"/>
      <c r="K188"/>
      <c r="L188"/>
      <c r="M188"/>
      <c r="N188"/>
      <c r="O188"/>
      <c r="P188"/>
      <c r="Q188"/>
      <c r="R188"/>
      <c r="S188"/>
      <c r="T188"/>
      <c r="U188"/>
    </row>
    <row r="189" spans="1:21" ht="16" x14ac:dyDescent="0.2">
      <c r="A189" s="2" t="s">
        <v>4876</v>
      </c>
      <c r="B189" s="190">
        <v>3</v>
      </c>
      <c r="C189" s="192">
        <v>7</v>
      </c>
      <c r="D189" s="191">
        <v>1516</v>
      </c>
      <c r="E189" s="191">
        <v>2454</v>
      </c>
      <c r="F189"/>
      <c r="G189"/>
      <c r="H189"/>
      <c r="I189"/>
      <c r="J189"/>
      <c r="K189"/>
      <c r="L189"/>
      <c r="M189"/>
      <c r="N189"/>
      <c r="O189"/>
      <c r="P189"/>
      <c r="Q189"/>
      <c r="R189"/>
      <c r="S189"/>
      <c r="T189"/>
      <c r="U189"/>
    </row>
    <row r="190" spans="1:21" ht="16" x14ac:dyDescent="0.2">
      <c r="A190" s="3" t="s">
        <v>4873</v>
      </c>
      <c r="B190" s="190">
        <v>1</v>
      </c>
      <c r="C190" s="192">
        <v>1</v>
      </c>
      <c r="D190" s="191">
        <v>1516</v>
      </c>
      <c r="E190" s="191">
        <v>2454</v>
      </c>
      <c r="F190"/>
      <c r="G190"/>
      <c r="H190"/>
      <c r="I190"/>
      <c r="J190"/>
      <c r="K190"/>
      <c r="L190"/>
      <c r="M190"/>
      <c r="N190"/>
      <c r="O190"/>
      <c r="P190"/>
      <c r="Q190"/>
      <c r="R190"/>
      <c r="S190"/>
      <c r="T190"/>
      <c r="U190"/>
    </row>
    <row r="191" spans="1:21" ht="16" x14ac:dyDescent="0.2">
      <c r="A191" s="3" t="s">
        <v>2761</v>
      </c>
      <c r="B191" s="190">
        <v>2</v>
      </c>
      <c r="C191" s="192">
        <v>6</v>
      </c>
      <c r="D191" s="191"/>
      <c r="E191" s="191">
        <v>0</v>
      </c>
      <c r="F191"/>
      <c r="G191"/>
      <c r="H191"/>
      <c r="I191"/>
      <c r="J191"/>
      <c r="K191"/>
      <c r="L191"/>
      <c r="M191"/>
      <c r="N191"/>
      <c r="O191"/>
      <c r="P191"/>
      <c r="Q191"/>
      <c r="R191"/>
      <c r="S191"/>
      <c r="T191"/>
      <c r="U191"/>
    </row>
    <row r="192" spans="1:21" ht="16" x14ac:dyDescent="0.2">
      <c r="A192" s="2" t="s">
        <v>704</v>
      </c>
      <c r="B192" s="190">
        <v>22</v>
      </c>
      <c r="C192" s="192">
        <v>66.710000000000008</v>
      </c>
      <c r="D192" s="191">
        <v>878.17647058823525</v>
      </c>
      <c r="E192" s="191">
        <v>39559</v>
      </c>
      <c r="F192"/>
      <c r="G192"/>
      <c r="H192"/>
      <c r="I192"/>
      <c r="J192"/>
      <c r="K192"/>
      <c r="L192"/>
      <c r="M192"/>
      <c r="N192"/>
      <c r="O192"/>
      <c r="P192"/>
      <c r="Q192"/>
      <c r="R192"/>
      <c r="S192"/>
      <c r="T192"/>
      <c r="U192"/>
    </row>
    <row r="193" spans="1:21" ht="16" x14ac:dyDescent="0.2">
      <c r="A193" s="3" t="s">
        <v>5750</v>
      </c>
      <c r="B193" s="190">
        <v>2</v>
      </c>
      <c r="C193" s="192">
        <v>3.8600000000000003</v>
      </c>
      <c r="D193" s="191">
        <v>371.5</v>
      </c>
      <c r="E193" s="191">
        <v>6633</v>
      </c>
      <c r="F193"/>
      <c r="G193"/>
      <c r="H193"/>
      <c r="I193"/>
      <c r="J193"/>
      <c r="K193"/>
      <c r="L193"/>
      <c r="M193"/>
      <c r="N193"/>
      <c r="O193"/>
      <c r="P193"/>
      <c r="Q193"/>
      <c r="R193"/>
      <c r="S193"/>
      <c r="T193"/>
      <c r="U193"/>
    </row>
    <row r="194" spans="1:21" ht="16" x14ac:dyDescent="0.2">
      <c r="A194" s="3" t="s">
        <v>5058</v>
      </c>
      <c r="B194" s="190">
        <v>2</v>
      </c>
      <c r="C194" s="192">
        <v>22</v>
      </c>
      <c r="D194" s="191">
        <v>3706.5</v>
      </c>
      <c r="E194" s="191">
        <v>11709</v>
      </c>
      <c r="F194"/>
      <c r="G194"/>
      <c r="H194"/>
      <c r="I194"/>
      <c r="J194"/>
      <c r="K194"/>
      <c r="L194"/>
      <c r="M194"/>
      <c r="N194"/>
      <c r="O194"/>
      <c r="P194"/>
      <c r="Q194"/>
      <c r="R194"/>
      <c r="S194"/>
      <c r="T194"/>
      <c r="U194"/>
    </row>
    <row r="195" spans="1:21" ht="16" x14ac:dyDescent="0.2">
      <c r="A195" s="3" t="s">
        <v>6301</v>
      </c>
      <c r="B195" s="190">
        <v>1</v>
      </c>
      <c r="C195" s="192">
        <v>2</v>
      </c>
      <c r="D195" s="191">
        <v>713</v>
      </c>
      <c r="E195" s="191">
        <v>0</v>
      </c>
      <c r="F195"/>
      <c r="G195"/>
      <c r="H195"/>
      <c r="I195"/>
      <c r="J195"/>
      <c r="K195"/>
      <c r="L195"/>
      <c r="M195"/>
      <c r="N195"/>
      <c r="O195"/>
      <c r="P195"/>
      <c r="Q195"/>
      <c r="R195"/>
      <c r="S195"/>
      <c r="T195"/>
      <c r="U195"/>
    </row>
    <row r="196" spans="1:21" ht="16" x14ac:dyDescent="0.2">
      <c r="A196" s="3" t="s">
        <v>6652</v>
      </c>
      <c r="B196" s="190">
        <v>1</v>
      </c>
      <c r="C196" s="192">
        <v>0</v>
      </c>
      <c r="D196" s="191">
        <v>873</v>
      </c>
      <c r="E196" s="191">
        <v>4260</v>
      </c>
      <c r="F196"/>
      <c r="G196"/>
      <c r="H196"/>
      <c r="I196"/>
      <c r="J196"/>
      <c r="K196"/>
      <c r="L196"/>
      <c r="M196"/>
      <c r="N196"/>
      <c r="O196"/>
      <c r="P196"/>
      <c r="Q196"/>
      <c r="R196"/>
      <c r="S196"/>
      <c r="T196"/>
      <c r="U196"/>
    </row>
    <row r="197" spans="1:21" ht="16" x14ac:dyDescent="0.2">
      <c r="A197" s="3" t="s">
        <v>5162</v>
      </c>
      <c r="B197" s="190">
        <v>1</v>
      </c>
      <c r="C197" s="192">
        <v>6</v>
      </c>
      <c r="D197" s="191"/>
      <c r="E197" s="191">
        <v>539</v>
      </c>
      <c r="F197"/>
      <c r="G197"/>
      <c r="H197"/>
      <c r="I197"/>
      <c r="J197"/>
      <c r="K197"/>
      <c r="L197"/>
      <c r="M197"/>
      <c r="N197"/>
      <c r="O197"/>
      <c r="P197"/>
      <c r="Q197"/>
      <c r="R197"/>
      <c r="S197"/>
      <c r="T197"/>
      <c r="U197"/>
    </row>
    <row r="198" spans="1:21" ht="16" x14ac:dyDescent="0.2">
      <c r="A198" s="3" t="s">
        <v>2761</v>
      </c>
      <c r="B198" s="190">
        <v>1</v>
      </c>
      <c r="C198" s="192">
        <v>0.75</v>
      </c>
      <c r="D198" s="191">
        <v>503</v>
      </c>
      <c r="E198" s="191">
        <v>2738</v>
      </c>
      <c r="F198"/>
      <c r="G198"/>
      <c r="H198"/>
      <c r="I198"/>
      <c r="J198"/>
      <c r="K198"/>
      <c r="L198"/>
      <c r="M198"/>
      <c r="N198"/>
      <c r="O198"/>
      <c r="P198"/>
      <c r="Q198"/>
      <c r="R198"/>
      <c r="S198"/>
      <c r="T198"/>
      <c r="U198"/>
    </row>
    <row r="199" spans="1:21" ht="16" x14ac:dyDescent="0.2">
      <c r="A199" s="3" t="s">
        <v>5627</v>
      </c>
      <c r="B199" s="190">
        <v>1</v>
      </c>
      <c r="C199" s="192">
        <v>0.2</v>
      </c>
      <c r="D199" s="191">
        <v>789</v>
      </c>
      <c r="E199" s="191">
        <v>2867</v>
      </c>
      <c r="F199"/>
      <c r="G199"/>
      <c r="H199"/>
      <c r="I199"/>
      <c r="J199"/>
      <c r="K199"/>
      <c r="L199"/>
      <c r="M199"/>
      <c r="N199"/>
      <c r="O199"/>
      <c r="P199"/>
      <c r="Q199"/>
      <c r="R199"/>
      <c r="S199"/>
      <c r="T199"/>
      <c r="U199"/>
    </row>
    <row r="200" spans="1:21" ht="16" x14ac:dyDescent="0.2">
      <c r="A200" s="3" t="s">
        <v>746</v>
      </c>
      <c r="B200" s="190">
        <v>2</v>
      </c>
      <c r="C200" s="192">
        <v>3</v>
      </c>
      <c r="D200" s="191">
        <v>250</v>
      </c>
      <c r="E200" s="191">
        <v>2365</v>
      </c>
      <c r="F200"/>
      <c r="G200"/>
      <c r="H200"/>
      <c r="I200"/>
      <c r="J200"/>
      <c r="K200"/>
      <c r="L200"/>
      <c r="M200"/>
      <c r="N200"/>
      <c r="O200"/>
      <c r="P200"/>
      <c r="Q200"/>
      <c r="R200"/>
      <c r="S200"/>
      <c r="T200"/>
      <c r="U200"/>
    </row>
    <row r="201" spans="1:21" ht="16" x14ac:dyDescent="0.2">
      <c r="A201" s="3" t="s">
        <v>7858</v>
      </c>
      <c r="B201" s="190">
        <v>1</v>
      </c>
      <c r="C201" s="192">
        <v>0</v>
      </c>
      <c r="D201" s="191">
        <v>220</v>
      </c>
      <c r="E201" s="191">
        <v>0</v>
      </c>
      <c r="F201"/>
      <c r="G201"/>
      <c r="H201"/>
      <c r="I201"/>
      <c r="J201"/>
      <c r="K201"/>
      <c r="L201"/>
      <c r="M201"/>
      <c r="N201"/>
      <c r="O201"/>
      <c r="P201"/>
      <c r="Q201"/>
      <c r="R201"/>
      <c r="S201"/>
      <c r="T201"/>
      <c r="U201"/>
    </row>
    <row r="202" spans="1:21" ht="16" x14ac:dyDescent="0.2">
      <c r="A202" s="3" t="s">
        <v>321</v>
      </c>
      <c r="B202" s="190">
        <v>1</v>
      </c>
      <c r="C202" s="192">
        <v>11.2</v>
      </c>
      <c r="D202" s="191">
        <v>962</v>
      </c>
      <c r="E202" s="191">
        <v>0</v>
      </c>
      <c r="F202"/>
      <c r="G202"/>
      <c r="H202"/>
      <c r="I202"/>
      <c r="J202"/>
      <c r="K202"/>
      <c r="L202"/>
      <c r="M202"/>
      <c r="N202"/>
      <c r="O202"/>
      <c r="P202"/>
      <c r="Q202"/>
      <c r="R202"/>
      <c r="S202"/>
      <c r="T202"/>
      <c r="U202"/>
    </row>
    <row r="203" spans="1:21" ht="16" x14ac:dyDescent="0.2">
      <c r="A203" s="3" t="s">
        <v>4484</v>
      </c>
      <c r="B203" s="190">
        <v>1</v>
      </c>
      <c r="C203" s="192">
        <v>3.6</v>
      </c>
      <c r="D203" s="191">
        <v>569</v>
      </c>
      <c r="E203" s="191">
        <v>0</v>
      </c>
      <c r="F203"/>
      <c r="G203"/>
      <c r="H203"/>
      <c r="I203"/>
      <c r="J203"/>
      <c r="K203"/>
      <c r="L203"/>
      <c r="M203"/>
      <c r="N203"/>
      <c r="O203"/>
      <c r="P203"/>
      <c r="Q203"/>
      <c r="R203"/>
      <c r="S203"/>
      <c r="T203"/>
      <c r="U203"/>
    </row>
    <row r="204" spans="1:21" ht="16" x14ac:dyDescent="0.2">
      <c r="A204" s="3" t="s">
        <v>4908</v>
      </c>
      <c r="B204" s="190">
        <v>1</v>
      </c>
      <c r="C204" s="192">
        <v>0</v>
      </c>
      <c r="D204" s="191"/>
      <c r="E204" s="191">
        <v>0</v>
      </c>
      <c r="F204"/>
      <c r="G204"/>
      <c r="H204"/>
      <c r="I204"/>
      <c r="J204"/>
      <c r="K204"/>
      <c r="L204"/>
      <c r="M204"/>
      <c r="N204"/>
      <c r="O204"/>
      <c r="P204"/>
      <c r="Q204"/>
      <c r="R204"/>
      <c r="S204"/>
      <c r="T204"/>
      <c r="U204"/>
    </row>
    <row r="205" spans="1:21" ht="16" x14ac:dyDescent="0.2">
      <c r="A205" s="3" t="s">
        <v>7793</v>
      </c>
      <c r="B205" s="190">
        <v>1</v>
      </c>
      <c r="C205" s="192">
        <v>7</v>
      </c>
      <c r="D205" s="191">
        <v>945</v>
      </c>
      <c r="E205" s="191">
        <v>4270</v>
      </c>
      <c r="F205"/>
      <c r="G205"/>
      <c r="H205"/>
      <c r="I205"/>
      <c r="J205"/>
      <c r="K205"/>
      <c r="L205"/>
      <c r="M205"/>
      <c r="N205"/>
      <c r="O205"/>
      <c r="P205"/>
      <c r="Q205"/>
      <c r="R205"/>
      <c r="S205"/>
      <c r="T205"/>
      <c r="U205"/>
    </row>
    <row r="206" spans="1:21" ht="16" x14ac:dyDescent="0.2">
      <c r="A206" s="3" t="s">
        <v>6222</v>
      </c>
      <c r="B206" s="190">
        <v>2</v>
      </c>
      <c r="C206" s="192">
        <v>5</v>
      </c>
      <c r="D206" s="191">
        <v>231</v>
      </c>
      <c r="E206" s="191">
        <v>273</v>
      </c>
      <c r="F206"/>
      <c r="G206"/>
      <c r="H206"/>
      <c r="I206"/>
      <c r="J206"/>
      <c r="K206"/>
      <c r="L206"/>
      <c r="M206"/>
      <c r="N206"/>
      <c r="O206"/>
      <c r="P206"/>
      <c r="Q206"/>
      <c r="R206"/>
      <c r="S206"/>
      <c r="T206"/>
      <c r="U206"/>
    </row>
    <row r="207" spans="1:21" ht="16" x14ac:dyDescent="0.2">
      <c r="A207" s="3" t="s">
        <v>5879</v>
      </c>
      <c r="B207" s="190">
        <v>1</v>
      </c>
      <c r="C207" s="192">
        <v>0</v>
      </c>
      <c r="D207" s="191">
        <v>174</v>
      </c>
      <c r="E207" s="191">
        <v>174</v>
      </c>
      <c r="F207"/>
      <c r="G207"/>
      <c r="H207"/>
      <c r="I207"/>
      <c r="J207"/>
      <c r="K207"/>
      <c r="L207"/>
      <c r="M207"/>
      <c r="N207"/>
      <c r="O207"/>
      <c r="P207"/>
      <c r="Q207"/>
      <c r="R207"/>
      <c r="S207"/>
      <c r="T207"/>
      <c r="U207"/>
    </row>
    <row r="208" spans="1:21" ht="16" x14ac:dyDescent="0.2">
      <c r="A208" s="3" t="s">
        <v>4902</v>
      </c>
      <c r="B208" s="190">
        <v>1</v>
      </c>
      <c r="C208" s="192">
        <v>0</v>
      </c>
      <c r="D208" s="191">
        <v>367</v>
      </c>
      <c r="E208" s="191">
        <v>3218</v>
      </c>
      <c r="F208"/>
      <c r="G208"/>
      <c r="H208"/>
      <c r="I208"/>
      <c r="J208"/>
      <c r="K208"/>
      <c r="L208"/>
      <c r="M208"/>
      <c r="N208"/>
      <c r="O208"/>
      <c r="P208"/>
      <c r="Q208"/>
      <c r="R208"/>
      <c r="S208"/>
      <c r="T208"/>
      <c r="U208"/>
    </row>
    <row r="209" spans="1:21" ht="16" x14ac:dyDescent="0.2">
      <c r="A209" s="3" t="s">
        <v>7236</v>
      </c>
      <c r="B209" s="190">
        <v>1</v>
      </c>
      <c r="C209" s="192">
        <v>0.1</v>
      </c>
      <c r="D209" s="191">
        <v>177</v>
      </c>
      <c r="E209" s="191">
        <v>513</v>
      </c>
      <c r="F209"/>
      <c r="G209"/>
      <c r="H209"/>
      <c r="I209"/>
      <c r="J209"/>
      <c r="K209"/>
      <c r="L209"/>
      <c r="M209"/>
      <c r="N209"/>
      <c r="O209"/>
      <c r="P209"/>
      <c r="Q209"/>
      <c r="R209"/>
      <c r="S209"/>
      <c r="T209"/>
      <c r="U209"/>
    </row>
    <row r="210" spans="1:21" ht="16" x14ac:dyDescent="0.2">
      <c r="A210" s="3" t="s">
        <v>6347</v>
      </c>
      <c r="B210" s="190">
        <v>1</v>
      </c>
      <c r="C210" s="192">
        <v>2</v>
      </c>
      <c r="D210" s="191"/>
      <c r="E210" s="191">
        <v>0</v>
      </c>
      <c r="F210"/>
      <c r="G210"/>
      <c r="H210"/>
      <c r="I210"/>
      <c r="J210"/>
      <c r="K210"/>
      <c r="L210"/>
      <c r="M210"/>
      <c r="N210"/>
      <c r="O210"/>
      <c r="P210"/>
      <c r="Q210"/>
      <c r="R210"/>
      <c r="S210"/>
      <c r="T210"/>
      <c r="U210"/>
    </row>
    <row r="211" spans="1:21" ht="16" x14ac:dyDescent="0.2">
      <c r="A211" s="2" t="s">
        <v>3532</v>
      </c>
      <c r="B211" s="190">
        <v>27</v>
      </c>
      <c r="C211" s="192">
        <v>172.22</v>
      </c>
      <c r="D211" s="191">
        <v>818.62962962962968</v>
      </c>
      <c r="E211" s="191">
        <v>91756</v>
      </c>
      <c r="F211"/>
      <c r="G211"/>
      <c r="H211"/>
      <c r="I211"/>
      <c r="J211"/>
      <c r="K211"/>
      <c r="L211"/>
      <c r="M211"/>
      <c r="N211"/>
      <c r="O211"/>
      <c r="P211"/>
      <c r="Q211"/>
      <c r="R211"/>
      <c r="S211"/>
      <c r="T211"/>
      <c r="U211"/>
    </row>
    <row r="212" spans="1:21" ht="16" x14ac:dyDescent="0.2">
      <c r="A212" s="3" t="s">
        <v>5750</v>
      </c>
      <c r="B212" s="190">
        <v>1</v>
      </c>
      <c r="C212" s="192">
        <v>3.47</v>
      </c>
      <c r="D212" s="191">
        <v>502</v>
      </c>
      <c r="E212" s="191">
        <v>5974</v>
      </c>
      <c r="F212"/>
      <c r="G212"/>
      <c r="H212"/>
      <c r="I212"/>
      <c r="J212"/>
      <c r="K212"/>
      <c r="L212"/>
      <c r="M212"/>
      <c r="N212"/>
      <c r="O212"/>
      <c r="P212"/>
      <c r="Q212"/>
      <c r="R212"/>
      <c r="S212"/>
      <c r="T212"/>
      <c r="U212"/>
    </row>
    <row r="213" spans="1:21" ht="16" x14ac:dyDescent="0.2">
      <c r="A213" s="3" t="s">
        <v>7866</v>
      </c>
      <c r="B213" s="190">
        <v>1</v>
      </c>
      <c r="C213" s="192">
        <v>0</v>
      </c>
      <c r="D213" s="191">
        <v>68</v>
      </c>
      <c r="E213" s="191">
        <v>0</v>
      </c>
      <c r="F213"/>
      <c r="G213"/>
      <c r="H213"/>
      <c r="I213"/>
      <c r="J213"/>
      <c r="K213"/>
      <c r="L213"/>
      <c r="M213"/>
      <c r="N213"/>
      <c r="O213"/>
      <c r="P213"/>
      <c r="Q213"/>
      <c r="R213"/>
      <c r="S213"/>
      <c r="T213"/>
      <c r="U213"/>
    </row>
    <row r="214" spans="1:21" ht="16" x14ac:dyDescent="0.2">
      <c r="A214" s="3" t="s">
        <v>4827</v>
      </c>
      <c r="B214" s="190">
        <v>1</v>
      </c>
      <c r="C214" s="192">
        <v>12</v>
      </c>
      <c r="D214" s="191">
        <v>584</v>
      </c>
      <c r="E214" s="191">
        <v>10736</v>
      </c>
      <c r="F214"/>
      <c r="G214"/>
      <c r="H214"/>
      <c r="I214"/>
      <c r="J214"/>
      <c r="K214"/>
      <c r="L214"/>
      <c r="M214"/>
      <c r="N214"/>
      <c r="O214"/>
      <c r="P214"/>
      <c r="Q214"/>
      <c r="R214"/>
      <c r="S214"/>
      <c r="T214"/>
      <c r="U214"/>
    </row>
    <row r="215" spans="1:21" ht="16" x14ac:dyDescent="0.2">
      <c r="A215" s="3" t="s">
        <v>5058</v>
      </c>
      <c r="B215" s="190">
        <v>1</v>
      </c>
      <c r="C215" s="192">
        <v>5.5</v>
      </c>
      <c r="D215" s="191">
        <v>4464</v>
      </c>
      <c r="E215" s="191">
        <v>5321</v>
      </c>
      <c r="F215"/>
      <c r="G215"/>
      <c r="H215"/>
      <c r="I215"/>
      <c r="J215"/>
      <c r="K215"/>
      <c r="L215"/>
      <c r="M215"/>
      <c r="N215"/>
      <c r="O215"/>
      <c r="P215"/>
      <c r="Q215"/>
      <c r="R215"/>
      <c r="S215"/>
      <c r="T215"/>
      <c r="U215"/>
    </row>
    <row r="216" spans="1:21" ht="16" x14ac:dyDescent="0.2">
      <c r="A216" s="3" t="s">
        <v>6753</v>
      </c>
      <c r="B216" s="190">
        <v>1</v>
      </c>
      <c r="C216" s="192">
        <v>6</v>
      </c>
      <c r="D216" s="191">
        <v>152</v>
      </c>
      <c r="E216" s="191">
        <v>0</v>
      </c>
      <c r="F216"/>
      <c r="G216"/>
      <c r="H216"/>
      <c r="I216"/>
      <c r="J216"/>
      <c r="K216"/>
      <c r="L216"/>
      <c r="M216"/>
      <c r="N216"/>
      <c r="O216"/>
      <c r="P216"/>
      <c r="Q216"/>
      <c r="R216"/>
      <c r="S216"/>
      <c r="T216"/>
      <c r="U216"/>
    </row>
    <row r="217" spans="1:21" ht="16" x14ac:dyDescent="0.2">
      <c r="A217" s="3" t="s">
        <v>811</v>
      </c>
      <c r="B217" s="190">
        <v>1</v>
      </c>
      <c r="C217" s="192">
        <v>28</v>
      </c>
      <c r="D217" s="191">
        <v>2781</v>
      </c>
      <c r="E217" s="191">
        <v>14757</v>
      </c>
      <c r="F217"/>
      <c r="G217"/>
      <c r="H217"/>
      <c r="I217"/>
      <c r="J217"/>
      <c r="K217"/>
      <c r="L217"/>
      <c r="M217"/>
      <c r="N217"/>
      <c r="O217"/>
      <c r="P217"/>
      <c r="Q217"/>
      <c r="R217"/>
      <c r="S217"/>
      <c r="T217"/>
      <c r="U217"/>
    </row>
    <row r="218" spans="1:21" ht="16" x14ac:dyDescent="0.2">
      <c r="A218" s="3" t="s">
        <v>7877</v>
      </c>
      <c r="B218" s="190">
        <v>1</v>
      </c>
      <c r="C218" s="192">
        <v>1</v>
      </c>
      <c r="D218" s="191">
        <v>57</v>
      </c>
      <c r="E218" s="191">
        <v>0</v>
      </c>
      <c r="F218"/>
      <c r="G218"/>
      <c r="H218"/>
      <c r="I218"/>
      <c r="J218"/>
      <c r="K218"/>
      <c r="L218"/>
      <c r="M218"/>
      <c r="N218"/>
      <c r="O218"/>
      <c r="P218"/>
      <c r="Q218"/>
      <c r="R218"/>
      <c r="S218"/>
      <c r="T218"/>
      <c r="U218"/>
    </row>
    <row r="219" spans="1:21" ht="16" x14ac:dyDescent="0.2">
      <c r="A219" s="3" t="s">
        <v>7880</v>
      </c>
      <c r="B219" s="190">
        <v>1</v>
      </c>
      <c r="C219" s="192">
        <v>4</v>
      </c>
      <c r="D219" s="191">
        <v>358</v>
      </c>
      <c r="E219" s="191">
        <v>0</v>
      </c>
      <c r="F219"/>
      <c r="G219"/>
      <c r="H219"/>
      <c r="I219"/>
      <c r="J219"/>
      <c r="K219"/>
      <c r="L219"/>
      <c r="M219"/>
      <c r="N219"/>
      <c r="O219"/>
      <c r="P219"/>
      <c r="Q219"/>
      <c r="R219"/>
      <c r="S219"/>
      <c r="T219"/>
      <c r="U219"/>
    </row>
    <row r="220" spans="1:21" ht="16" x14ac:dyDescent="0.2">
      <c r="A220" s="3" t="s">
        <v>5104</v>
      </c>
      <c r="B220" s="190">
        <v>1</v>
      </c>
      <c r="C220" s="192">
        <v>9</v>
      </c>
      <c r="D220" s="191">
        <v>485</v>
      </c>
      <c r="E220" s="191">
        <v>3396</v>
      </c>
      <c r="F220"/>
      <c r="G220"/>
      <c r="H220"/>
      <c r="I220"/>
      <c r="J220"/>
      <c r="K220"/>
      <c r="L220"/>
      <c r="M220"/>
      <c r="N220"/>
      <c r="O220"/>
      <c r="P220"/>
      <c r="Q220"/>
      <c r="R220"/>
      <c r="S220"/>
      <c r="T220"/>
      <c r="U220"/>
    </row>
    <row r="221" spans="1:21" ht="16" x14ac:dyDescent="0.2">
      <c r="A221" s="3" t="s">
        <v>1818</v>
      </c>
      <c r="B221" s="190">
        <v>1</v>
      </c>
      <c r="C221" s="192">
        <v>0</v>
      </c>
      <c r="D221" s="191">
        <v>500</v>
      </c>
      <c r="E221" s="191">
        <v>0</v>
      </c>
      <c r="F221"/>
      <c r="G221"/>
      <c r="H221"/>
      <c r="I221"/>
      <c r="J221"/>
      <c r="K221"/>
      <c r="L221"/>
      <c r="M221"/>
      <c r="N221"/>
      <c r="O221"/>
      <c r="P221"/>
      <c r="Q221"/>
      <c r="R221"/>
      <c r="S221"/>
      <c r="T221"/>
      <c r="U221"/>
    </row>
    <row r="222" spans="1:21" ht="16" x14ac:dyDescent="0.2">
      <c r="A222" s="3" t="s">
        <v>4495</v>
      </c>
      <c r="B222" s="190">
        <v>1</v>
      </c>
      <c r="C222" s="192">
        <v>0</v>
      </c>
      <c r="D222" s="191">
        <v>196</v>
      </c>
      <c r="E222" s="191">
        <v>0</v>
      </c>
      <c r="F222"/>
      <c r="G222"/>
      <c r="H222"/>
      <c r="I222"/>
      <c r="J222"/>
      <c r="K222"/>
      <c r="L222"/>
      <c r="M222"/>
      <c r="N222"/>
      <c r="O222"/>
      <c r="P222"/>
      <c r="Q222"/>
      <c r="R222"/>
      <c r="S222"/>
      <c r="T222"/>
      <c r="U222"/>
    </row>
    <row r="223" spans="1:21" ht="16" x14ac:dyDescent="0.2">
      <c r="A223" s="3" t="s">
        <v>2903</v>
      </c>
      <c r="B223" s="190">
        <v>1</v>
      </c>
      <c r="C223" s="192">
        <v>2</v>
      </c>
      <c r="D223" s="191">
        <v>134</v>
      </c>
      <c r="E223" s="191">
        <v>1464</v>
      </c>
      <c r="F223"/>
      <c r="G223"/>
      <c r="H223"/>
      <c r="I223"/>
      <c r="J223"/>
      <c r="K223"/>
      <c r="L223"/>
      <c r="M223"/>
      <c r="N223"/>
      <c r="O223"/>
      <c r="P223"/>
      <c r="Q223"/>
      <c r="R223"/>
      <c r="S223"/>
      <c r="T223"/>
      <c r="U223"/>
    </row>
    <row r="224" spans="1:21" ht="16" x14ac:dyDescent="0.2">
      <c r="A224" s="3" t="s">
        <v>5627</v>
      </c>
      <c r="B224" s="190">
        <v>1</v>
      </c>
      <c r="C224" s="192">
        <v>0.1</v>
      </c>
      <c r="D224" s="191">
        <v>154</v>
      </c>
      <c r="E224" s="191">
        <v>230</v>
      </c>
      <c r="F224"/>
      <c r="G224"/>
      <c r="H224"/>
      <c r="I224"/>
      <c r="J224"/>
      <c r="K224"/>
      <c r="L224"/>
      <c r="M224"/>
      <c r="N224"/>
      <c r="O224"/>
      <c r="P224"/>
      <c r="Q224"/>
      <c r="R224"/>
      <c r="S224"/>
      <c r="T224"/>
      <c r="U224"/>
    </row>
    <row r="225" spans="1:21" ht="16" x14ac:dyDescent="0.2">
      <c r="A225" s="3" t="s">
        <v>746</v>
      </c>
      <c r="B225" s="190">
        <v>2</v>
      </c>
      <c r="C225" s="192">
        <v>8</v>
      </c>
      <c r="D225" s="191">
        <v>244</v>
      </c>
      <c r="E225" s="191">
        <v>4373</v>
      </c>
      <c r="F225"/>
      <c r="G225"/>
      <c r="H225"/>
      <c r="I225"/>
      <c r="J225"/>
      <c r="K225"/>
      <c r="L225"/>
      <c r="M225"/>
      <c r="N225"/>
      <c r="O225"/>
      <c r="P225"/>
      <c r="Q225"/>
      <c r="R225"/>
      <c r="S225"/>
      <c r="T225"/>
      <c r="U225"/>
    </row>
    <row r="226" spans="1:21" ht="16" x14ac:dyDescent="0.2">
      <c r="A226" s="3" t="s">
        <v>226</v>
      </c>
      <c r="B226" s="190">
        <v>1</v>
      </c>
      <c r="C226" s="192">
        <v>7.5</v>
      </c>
      <c r="D226" s="191">
        <v>857</v>
      </c>
      <c r="E226" s="191">
        <v>3998</v>
      </c>
      <c r="F226"/>
      <c r="G226"/>
      <c r="H226"/>
      <c r="I226"/>
      <c r="J226"/>
      <c r="K226"/>
      <c r="L226"/>
      <c r="M226"/>
      <c r="N226"/>
      <c r="O226"/>
      <c r="P226"/>
      <c r="Q226"/>
      <c r="R226"/>
      <c r="S226"/>
      <c r="T226"/>
      <c r="U226"/>
    </row>
    <row r="227" spans="1:21" ht="16" x14ac:dyDescent="0.2">
      <c r="A227" s="3" t="s">
        <v>7618</v>
      </c>
      <c r="B227" s="190">
        <v>1</v>
      </c>
      <c r="C227" s="192">
        <v>23</v>
      </c>
      <c r="D227" s="191">
        <v>1052</v>
      </c>
      <c r="E227" s="191">
        <v>9368</v>
      </c>
      <c r="F227"/>
      <c r="G227"/>
      <c r="H227"/>
      <c r="I227"/>
      <c r="J227"/>
      <c r="K227"/>
      <c r="L227"/>
      <c r="M227"/>
      <c r="N227"/>
      <c r="O227"/>
      <c r="P227"/>
      <c r="Q227"/>
      <c r="R227"/>
      <c r="S227"/>
      <c r="T227"/>
      <c r="U227"/>
    </row>
    <row r="228" spans="1:21" ht="16" x14ac:dyDescent="0.2">
      <c r="A228" s="3" t="s">
        <v>321</v>
      </c>
      <c r="B228" s="190">
        <v>1</v>
      </c>
      <c r="C228" s="192">
        <v>18</v>
      </c>
      <c r="D228" s="191">
        <v>4168</v>
      </c>
      <c r="E228" s="191">
        <v>4168</v>
      </c>
      <c r="F228"/>
      <c r="G228"/>
      <c r="H228"/>
      <c r="I228"/>
      <c r="J228"/>
      <c r="K228"/>
      <c r="L228"/>
      <c r="M228"/>
      <c r="N228"/>
      <c r="O228"/>
      <c r="P228"/>
      <c r="Q228"/>
      <c r="R228"/>
      <c r="S228"/>
      <c r="T228"/>
      <c r="U228"/>
    </row>
    <row r="229" spans="1:21" ht="16" x14ac:dyDescent="0.2">
      <c r="A229" s="3" t="s">
        <v>155</v>
      </c>
      <c r="B229" s="190">
        <v>1</v>
      </c>
      <c r="C229" s="192">
        <v>7.35</v>
      </c>
      <c r="D229" s="191">
        <v>346</v>
      </c>
      <c r="E229" s="191">
        <v>3991</v>
      </c>
      <c r="F229"/>
      <c r="G229"/>
      <c r="H229"/>
      <c r="I229"/>
      <c r="J229"/>
      <c r="K229"/>
      <c r="L229"/>
      <c r="M229"/>
      <c r="N229"/>
      <c r="O229"/>
      <c r="P229"/>
      <c r="Q229"/>
      <c r="R229"/>
      <c r="S229"/>
      <c r="T229"/>
      <c r="U229"/>
    </row>
    <row r="230" spans="1:21" ht="16" x14ac:dyDescent="0.2">
      <c r="A230" s="3" t="s">
        <v>6222</v>
      </c>
      <c r="B230" s="190">
        <v>1</v>
      </c>
      <c r="C230" s="192">
        <v>5</v>
      </c>
      <c r="D230" s="191">
        <v>616</v>
      </c>
      <c r="E230" s="191">
        <v>1190</v>
      </c>
      <c r="F230"/>
      <c r="G230"/>
      <c r="H230"/>
      <c r="I230"/>
      <c r="J230"/>
      <c r="K230"/>
      <c r="L230"/>
      <c r="M230"/>
      <c r="N230"/>
      <c r="O230"/>
      <c r="P230"/>
      <c r="Q230"/>
      <c r="R230"/>
      <c r="S230"/>
      <c r="T230"/>
      <c r="U230"/>
    </row>
    <row r="231" spans="1:21" ht="16" x14ac:dyDescent="0.2">
      <c r="A231" s="3" t="s">
        <v>7500</v>
      </c>
      <c r="B231" s="190">
        <v>1</v>
      </c>
      <c r="C231" s="192">
        <v>10.3</v>
      </c>
      <c r="D231" s="191">
        <v>1463</v>
      </c>
      <c r="E231" s="191">
        <v>8000</v>
      </c>
      <c r="F231"/>
      <c r="G231"/>
      <c r="H231"/>
      <c r="I231"/>
      <c r="J231"/>
      <c r="K231"/>
      <c r="L231"/>
      <c r="M231"/>
      <c r="N231"/>
      <c r="O231"/>
      <c r="P231"/>
      <c r="Q231"/>
      <c r="R231"/>
      <c r="S231"/>
      <c r="T231"/>
      <c r="U231"/>
    </row>
    <row r="232" spans="1:21" ht="16" x14ac:dyDescent="0.2">
      <c r="A232" s="3" t="s">
        <v>7526</v>
      </c>
      <c r="B232" s="190">
        <v>1</v>
      </c>
      <c r="C232" s="192">
        <v>7</v>
      </c>
      <c r="D232" s="191">
        <v>712</v>
      </c>
      <c r="E232" s="191">
        <v>3797</v>
      </c>
      <c r="F232"/>
      <c r="G232"/>
      <c r="H232"/>
      <c r="I232"/>
      <c r="J232"/>
      <c r="K232"/>
      <c r="L232"/>
      <c r="M232"/>
      <c r="N232"/>
      <c r="O232"/>
      <c r="P232"/>
      <c r="Q232"/>
      <c r="R232"/>
      <c r="S232"/>
      <c r="T232"/>
      <c r="U232"/>
    </row>
    <row r="233" spans="1:21" ht="16" x14ac:dyDescent="0.2">
      <c r="A233" s="3" t="s">
        <v>7482</v>
      </c>
      <c r="B233" s="190">
        <v>2</v>
      </c>
      <c r="C233" s="192">
        <v>7.6</v>
      </c>
      <c r="D233" s="191">
        <v>438</v>
      </c>
      <c r="E233" s="191">
        <v>3996</v>
      </c>
      <c r="F233"/>
      <c r="G233"/>
      <c r="H233"/>
      <c r="I233"/>
      <c r="J233"/>
      <c r="K233"/>
      <c r="L233"/>
      <c r="M233"/>
      <c r="N233"/>
      <c r="O233"/>
      <c r="P233"/>
      <c r="Q233"/>
      <c r="R233"/>
      <c r="S233"/>
      <c r="T233"/>
      <c r="U233"/>
    </row>
    <row r="234" spans="1:21" ht="16" x14ac:dyDescent="0.2">
      <c r="A234" s="3" t="s">
        <v>4902</v>
      </c>
      <c r="B234" s="190">
        <v>1</v>
      </c>
      <c r="C234" s="192">
        <v>4</v>
      </c>
      <c r="D234" s="191">
        <v>457</v>
      </c>
      <c r="E234" s="191">
        <v>5124</v>
      </c>
      <c r="F234"/>
      <c r="G234"/>
      <c r="H234"/>
      <c r="I234"/>
      <c r="J234"/>
      <c r="K234"/>
      <c r="L234"/>
      <c r="M234"/>
      <c r="N234"/>
      <c r="O234"/>
      <c r="P234"/>
      <c r="Q234"/>
      <c r="R234"/>
      <c r="S234"/>
      <c r="T234"/>
      <c r="U234"/>
    </row>
    <row r="235" spans="1:21" ht="16" x14ac:dyDescent="0.2">
      <c r="A235" s="3" t="s">
        <v>4726</v>
      </c>
      <c r="B235" s="190">
        <v>1</v>
      </c>
      <c r="C235" s="192">
        <v>2.5</v>
      </c>
      <c r="D235" s="191">
        <v>585</v>
      </c>
      <c r="E235" s="191">
        <v>1345</v>
      </c>
      <c r="F235"/>
      <c r="G235"/>
      <c r="H235"/>
      <c r="I235"/>
      <c r="J235"/>
      <c r="K235"/>
      <c r="L235"/>
      <c r="M235"/>
      <c r="N235"/>
      <c r="O235"/>
      <c r="P235"/>
      <c r="Q235"/>
      <c r="R235"/>
      <c r="S235"/>
      <c r="T235"/>
      <c r="U235"/>
    </row>
    <row r="236" spans="1:21" ht="16" x14ac:dyDescent="0.2">
      <c r="A236" s="3" t="s">
        <v>6708</v>
      </c>
      <c r="B236" s="190">
        <v>1</v>
      </c>
      <c r="C236" s="192">
        <v>0.89999999999999991</v>
      </c>
      <c r="D236" s="191">
        <v>48</v>
      </c>
      <c r="E236" s="191">
        <v>528</v>
      </c>
      <c r="F236"/>
      <c r="G236"/>
      <c r="H236"/>
      <c r="I236"/>
      <c r="J236"/>
      <c r="K236"/>
      <c r="L236"/>
      <c r="M236"/>
      <c r="N236"/>
      <c r="O236"/>
      <c r="P236"/>
      <c r="Q236"/>
      <c r="R236"/>
      <c r="S236"/>
      <c r="T236"/>
      <c r="U236"/>
    </row>
    <row r="237" spans="1:21" ht="16" x14ac:dyDescent="0.2">
      <c r="A237" s="2" t="s">
        <v>5572</v>
      </c>
      <c r="B237" s="190">
        <v>1</v>
      </c>
      <c r="C237" s="192">
        <v>0</v>
      </c>
      <c r="D237" s="191">
        <v>145</v>
      </c>
      <c r="E237" s="191">
        <v>164</v>
      </c>
      <c r="F237"/>
      <c r="G237"/>
      <c r="H237"/>
      <c r="I237"/>
      <c r="J237"/>
      <c r="K237"/>
      <c r="L237"/>
      <c r="M237"/>
      <c r="N237"/>
      <c r="O237"/>
      <c r="P237"/>
      <c r="Q237"/>
      <c r="R237"/>
      <c r="S237"/>
      <c r="T237"/>
      <c r="U237"/>
    </row>
    <row r="238" spans="1:21" ht="16" x14ac:dyDescent="0.2">
      <c r="A238" s="3" t="s">
        <v>5538</v>
      </c>
      <c r="B238" s="190">
        <v>1</v>
      </c>
      <c r="C238" s="192">
        <v>0</v>
      </c>
      <c r="D238" s="191">
        <v>145</v>
      </c>
      <c r="E238" s="191">
        <v>164</v>
      </c>
      <c r="F238"/>
      <c r="G238"/>
      <c r="H238"/>
      <c r="I238"/>
      <c r="J238"/>
      <c r="K238"/>
      <c r="L238"/>
      <c r="M238"/>
      <c r="N238"/>
      <c r="O238"/>
      <c r="P238"/>
      <c r="Q238"/>
      <c r="R238"/>
      <c r="S238"/>
      <c r="T238"/>
      <c r="U238"/>
    </row>
    <row r="239" spans="1:21" ht="16" x14ac:dyDescent="0.2">
      <c r="A239" s="2" t="s">
        <v>358</v>
      </c>
      <c r="B239" s="190">
        <v>18</v>
      </c>
      <c r="C239" s="192">
        <v>319.09000000000003</v>
      </c>
      <c r="D239" s="191">
        <v>383.71875</v>
      </c>
      <c r="E239" s="191">
        <v>14792</v>
      </c>
      <c r="F239"/>
      <c r="G239"/>
      <c r="H239"/>
      <c r="I239"/>
      <c r="J239"/>
      <c r="K239"/>
      <c r="L239"/>
      <c r="M239"/>
      <c r="N239"/>
      <c r="O239"/>
      <c r="P239"/>
      <c r="Q239"/>
      <c r="R239"/>
      <c r="S239"/>
      <c r="T239"/>
      <c r="U239"/>
    </row>
    <row r="240" spans="1:21" ht="16" x14ac:dyDescent="0.2">
      <c r="A240" s="3" t="s">
        <v>6652</v>
      </c>
      <c r="B240" s="190">
        <v>1</v>
      </c>
      <c r="C240" s="192">
        <v>0</v>
      </c>
      <c r="D240" s="191">
        <v>162</v>
      </c>
      <c r="E240" s="191">
        <v>0</v>
      </c>
      <c r="F240"/>
      <c r="G240"/>
      <c r="H240"/>
      <c r="I240"/>
      <c r="J240"/>
      <c r="K240"/>
      <c r="L240"/>
      <c r="M240"/>
      <c r="N240"/>
      <c r="O240"/>
      <c r="P240"/>
      <c r="Q240"/>
      <c r="R240"/>
      <c r="S240"/>
      <c r="T240"/>
      <c r="U240"/>
    </row>
    <row r="241" spans="1:21" ht="16" x14ac:dyDescent="0.2">
      <c r="A241" s="3" t="s">
        <v>7880</v>
      </c>
      <c r="B241" s="190">
        <v>1</v>
      </c>
      <c r="C241" s="192">
        <v>5.5</v>
      </c>
      <c r="D241" s="191">
        <v>390.5</v>
      </c>
      <c r="E241" s="191">
        <v>0</v>
      </c>
      <c r="F241"/>
      <c r="G241"/>
      <c r="H241"/>
      <c r="I241"/>
      <c r="J241"/>
      <c r="K241"/>
      <c r="L241"/>
      <c r="M241"/>
      <c r="N241"/>
      <c r="O241"/>
      <c r="P241"/>
      <c r="Q241"/>
      <c r="R241"/>
      <c r="S241"/>
      <c r="T241"/>
      <c r="U241"/>
    </row>
    <row r="242" spans="1:21" ht="16" x14ac:dyDescent="0.2">
      <c r="A242" s="3" t="s">
        <v>5410</v>
      </c>
      <c r="B242" s="190">
        <v>1</v>
      </c>
      <c r="C242" s="192">
        <v>32.849999999999994</v>
      </c>
      <c r="D242" s="191">
        <v>503</v>
      </c>
      <c r="E242" s="191">
        <v>503</v>
      </c>
      <c r="F242"/>
      <c r="G242"/>
      <c r="H242"/>
      <c r="I242"/>
      <c r="J242"/>
      <c r="K242"/>
      <c r="L242"/>
      <c r="M242"/>
      <c r="N242"/>
      <c r="O242"/>
      <c r="P242"/>
      <c r="Q242"/>
      <c r="R242"/>
      <c r="S242"/>
      <c r="T242"/>
      <c r="U242"/>
    </row>
    <row r="243" spans="1:21" ht="16" x14ac:dyDescent="0.2">
      <c r="A243" s="3" t="s">
        <v>226</v>
      </c>
      <c r="B243" s="190">
        <v>1</v>
      </c>
      <c r="C243" s="192">
        <v>4.2</v>
      </c>
      <c r="D243" s="191">
        <v>68</v>
      </c>
      <c r="E243" s="191">
        <v>85</v>
      </c>
      <c r="F243"/>
      <c r="G243"/>
      <c r="H243"/>
      <c r="I243"/>
      <c r="J243"/>
      <c r="K243"/>
      <c r="L243"/>
      <c r="M243"/>
      <c r="N243"/>
      <c r="O243"/>
      <c r="P243"/>
      <c r="Q243"/>
      <c r="R243"/>
      <c r="S243"/>
      <c r="T243"/>
      <c r="U243"/>
    </row>
    <row r="244" spans="1:21" ht="16" x14ac:dyDescent="0.2">
      <c r="A244" s="3" t="s">
        <v>7682</v>
      </c>
      <c r="B244" s="190">
        <v>1</v>
      </c>
      <c r="C244" s="192">
        <v>39.39</v>
      </c>
      <c r="D244" s="191">
        <v>223</v>
      </c>
      <c r="E244" s="191">
        <v>0</v>
      </c>
      <c r="F244"/>
      <c r="G244"/>
      <c r="H244"/>
      <c r="I244"/>
      <c r="J244"/>
      <c r="K244"/>
      <c r="L244"/>
      <c r="M244"/>
      <c r="N244"/>
      <c r="O244"/>
      <c r="P244"/>
      <c r="Q244"/>
      <c r="R244"/>
      <c r="S244"/>
      <c r="T244"/>
      <c r="U244"/>
    </row>
    <row r="245" spans="1:21" ht="16" x14ac:dyDescent="0.2">
      <c r="A245" s="3" t="s">
        <v>155</v>
      </c>
      <c r="B245" s="190">
        <v>3</v>
      </c>
      <c r="C245" s="192">
        <v>64</v>
      </c>
      <c r="D245" s="191">
        <v>340.33333333333331</v>
      </c>
      <c r="E245" s="191">
        <v>2234</v>
      </c>
      <c r="F245"/>
      <c r="G245"/>
      <c r="H245"/>
      <c r="I245"/>
      <c r="J245"/>
      <c r="K245"/>
      <c r="L245"/>
      <c r="M245"/>
      <c r="N245"/>
      <c r="O245"/>
      <c r="P245"/>
      <c r="Q245"/>
      <c r="R245"/>
      <c r="S245"/>
      <c r="T245"/>
      <c r="U245"/>
    </row>
    <row r="246" spans="1:21" ht="16" x14ac:dyDescent="0.2">
      <c r="A246" s="3" t="s">
        <v>7884</v>
      </c>
      <c r="B246" s="190">
        <v>1</v>
      </c>
      <c r="C246" s="192">
        <v>2</v>
      </c>
      <c r="D246" s="191">
        <v>903</v>
      </c>
      <c r="E246" s="191">
        <v>0</v>
      </c>
      <c r="F246"/>
      <c r="G246"/>
      <c r="H246"/>
      <c r="I246"/>
      <c r="J246"/>
      <c r="K246"/>
      <c r="L246"/>
      <c r="M246"/>
      <c r="N246"/>
      <c r="O246"/>
      <c r="P246"/>
      <c r="Q246"/>
      <c r="R246"/>
      <c r="S246"/>
      <c r="T246"/>
      <c r="U246"/>
    </row>
    <row r="247" spans="1:21" ht="16" x14ac:dyDescent="0.2">
      <c r="A247" s="3" t="s">
        <v>6222</v>
      </c>
      <c r="B247" s="190">
        <v>1</v>
      </c>
      <c r="C247" s="192">
        <v>44.449999999999996</v>
      </c>
      <c r="D247" s="191"/>
      <c r="E247" s="191">
        <v>0</v>
      </c>
      <c r="F247"/>
      <c r="G247"/>
      <c r="H247"/>
      <c r="I247"/>
      <c r="J247"/>
      <c r="K247"/>
      <c r="L247"/>
      <c r="M247"/>
      <c r="N247"/>
      <c r="O247"/>
      <c r="P247"/>
      <c r="Q247"/>
      <c r="R247"/>
      <c r="S247"/>
      <c r="T247"/>
      <c r="U247"/>
    </row>
    <row r="248" spans="1:21" ht="16" x14ac:dyDescent="0.2">
      <c r="A248" s="3" t="s">
        <v>6851</v>
      </c>
      <c r="B248" s="190">
        <v>1</v>
      </c>
      <c r="C248" s="192">
        <v>0</v>
      </c>
      <c r="D248" s="191"/>
      <c r="E248" s="191">
        <v>0</v>
      </c>
      <c r="F248"/>
      <c r="G248"/>
      <c r="H248"/>
      <c r="I248"/>
      <c r="J248"/>
      <c r="K248"/>
      <c r="L248"/>
      <c r="M248"/>
      <c r="N248"/>
      <c r="O248"/>
      <c r="P248"/>
      <c r="Q248"/>
      <c r="R248"/>
      <c r="S248"/>
      <c r="T248"/>
      <c r="U248"/>
    </row>
    <row r="249" spans="1:21" ht="16" x14ac:dyDescent="0.2">
      <c r="A249" s="3" t="s">
        <v>3522</v>
      </c>
      <c r="B249" s="190">
        <v>1</v>
      </c>
      <c r="C249" s="192">
        <v>1</v>
      </c>
      <c r="D249" s="191">
        <v>13</v>
      </c>
      <c r="E249" s="191">
        <v>13</v>
      </c>
      <c r="F249"/>
      <c r="G249"/>
      <c r="H249"/>
      <c r="I249"/>
      <c r="J249"/>
      <c r="K249"/>
      <c r="L249"/>
      <c r="M249"/>
      <c r="N249"/>
      <c r="O249"/>
      <c r="P249"/>
      <c r="Q249"/>
      <c r="R249"/>
      <c r="S249"/>
      <c r="T249"/>
      <c r="U249"/>
    </row>
    <row r="250" spans="1:21" ht="16" x14ac:dyDescent="0.2">
      <c r="A250" s="3" t="s">
        <v>6873</v>
      </c>
      <c r="B250" s="190">
        <v>1</v>
      </c>
      <c r="C250" s="192">
        <v>1.7999999999999998</v>
      </c>
      <c r="D250" s="191">
        <v>77</v>
      </c>
      <c r="E250" s="191">
        <v>2166</v>
      </c>
      <c r="F250"/>
      <c r="G250"/>
      <c r="H250"/>
      <c r="I250"/>
      <c r="J250"/>
      <c r="K250"/>
      <c r="L250"/>
      <c r="M250"/>
      <c r="N250"/>
      <c r="O250"/>
      <c r="P250"/>
      <c r="Q250"/>
      <c r="R250"/>
      <c r="S250"/>
      <c r="T250"/>
      <c r="U250"/>
    </row>
    <row r="251" spans="1:21" ht="16" x14ac:dyDescent="0.2">
      <c r="A251" s="3" t="s">
        <v>7236</v>
      </c>
      <c r="B251" s="190">
        <v>3</v>
      </c>
      <c r="C251" s="192">
        <v>73.5</v>
      </c>
      <c r="D251" s="191">
        <v>532.66666666666663</v>
      </c>
      <c r="E251" s="191">
        <v>623</v>
      </c>
      <c r="F251"/>
      <c r="G251"/>
      <c r="H251"/>
      <c r="I251"/>
      <c r="J251"/>
      <c r="K251"/>
      <c r="L251"/>
      <c r="M251"/>
      <c r="N251"/>
      <c r="O251"/>
      <c r="P251"/>
      <c r="Q251"/>
      <c r="R251"/>
      <c r="S251"/>
      <c r="T251"/>
      <c r="U251"/>
    </row>
    <row r="252" spans="1:21" ht="16" x14ac:dyDescent="0.2">
      <c r="A252" s="3" t="s">
        <v>4726</v>
      </c>
      <c r="B252" s="190">
        <v>2</v>
      </c>
      <c r="C252" s="192">
        <v>50.4</v>
      </c>
      <c r="D252" s="191">
        <v>590.5</v>
      </c>
      <c r="E252" s="191">
        <v>9168</v>
      </c>
      <c r="F252"/>
      <c r="G252"/>
      <c r="H252"/>
      <c r="I252"/>
      <c r="J252"/>
      <c r="K252"/>
      <c r="L252"/>
      <c r="M252"/>
      <c r="N252"/>
      <c r="O252"/>
      <c r="P252"/>
      <c r="Q252"/>
      <c r="R252"/>
      <c r="S252"/>
      <c r="T252"/>
      <c r="U252"/>
    </row>
    <row r="253" spans="1:21" ht="16" x14ac:dyDescent="0.2">
      <c r="A253" s="2" t="s">
        <v>6487</v>
      </c>
      <c r="B253" s="190">
        <v>2</v>
      </c>
      <c r="C253" s="192">
        <v>0</v>
      </c>
      <c r="D253" s="191">
        <v>87.5</v>
      </c>
      <c r="E253" s="191">
        <v>349</v>
      </c>
      <c r="F253"/>
      <c r="G253"/>
      <c r="H253"/>
      <c r="I253"/>
      <c r="J253"/>
      <c r="K253"/>
      <c r="L253"/>
      <c r="M253"/>
      <c r="N253"/>
      <c r="O253"/>
      <c r="P253"/>
      <c r="Q253"/>
      <c r="R253"/>
      <c r="S253"/>
      <c r="T253"/>
      <c r="U253"/>
    </row>
    <row r="254" spans="1:21" ht="16" x14ac:dyDescent="0.2">
      <c r="A254" s="3" t="s">
        <v>155</v>
      </c>
      <c r="B254" s="190">
        <v>2</v>
      </c>
      <c r="C254" s="192">
        <v>0</v>
      </c>
      <c r="D254" s="191">
        <v>87.5</v>
      </c>
      <c r="E254" s="191">
        <v>349</v>
      </c>
      <c r="F254"/>
      <c r="G254"/>
      <c r="H254"/>
      <c r="I254"/>
      <c r="J254"/>
      <c r="K254"/>
      <c r="L254"/>
      <c r="M254"/>
      <c r="N254"/>
      <c r="O254"/>
      <c r="P254"/>
      <c r="Q254"/>
      <c r="R254"/>
      <c r="S254"/>
      <c r="T254"/>
      <c r="U254"/>
    </row>
    <row r="255" spans="1:21" ht="16" x14ac:dyDescent="0.2">
      <c r="A255" s="2" t="s">
        <v>2265</v>
      </c>
      <c r="B255" s="190">
        <v>20</v>
      </c>
      <c r="C255" s="192">
        <v>15.899999999999999</v>
      </c>
      <c r="D255" s="191">
        <v>506.46153846153845</v>
      </c>
      <c r="E255" s="191">
        <v>34190</v>
      </c>
      <c r="F255"/>
      <c r="G255"/>
      <c r="H255"/>
      <c r="I255"/>
      <c r="J255"/>
      <c r="K255"/>
      <c r="L255"/>
      <c r="M255"/>
      <c r="N255"/>
      <c r="O255"/>
      <c r="P255"/>
      <c r="Q255"/>
      <c r="R255"/>
      <c r="S255"/>
      <c r="T255"/>
      <c r="U255"/>
    </row>
    <row r="256" spans="1:21" ht="16" x14ac:dyDescent="0.2">
      <c r="A256" s="3" t="s">
        <v>6077</v>
      </c>
      <c r="B256" s="190">
        <v>1</v>
      </c>
      <c r="C256" s="192">
        <v>0</v>
      </c>
      <c r="D256" s="191">
        <v>643</v>
      </c>
      <c r="E256" s="191">
        <v>2770</v>
      </c>
      <c r="F256"/>
      <c r="G256"/>
      <c r="H256"/>
      <c r="I256"/>
      <c r="J256"/>
      <c r="K256"/>
      <c r="L256"/>
      <c r="M256"/>
      <c r="N256"/>
      <c r="O256"/>
      <c r="P256"/>
      <c r="Q256"/>
      <c r="R256"/>
      <c r="S256"/>
      <c r="T256"/>
      <c r="U256"/>
    </row>
    <row r="257" spans="1:21" ht="16" x14ac:dyDescent="0.2">
      <c r="A257" s="3" t="s">
        <v>6753</v>
      </c>
      <c r="B257" s="190">
        <v>1</v>
      </c>
      <c r="C257" s="192">
        <v>1</v>
      </c>
      <c r="D257" s="191">
        <v>183</v>
      </c>
      <c r="E257" s="191">
        <v>920</v>
      </c>
      <c r="F257"/>
      <c r="G257"/>
      <c r="H257"/>
      <c r="I257"/>
      <c r="J257"/>
      <c r="K257"/>
      <c r="L257"/>
      <c r="M257"/>
      <c r="N257"/>
      <c r="O257"/>
      <c r="P257"/>
      <c r="Q257"/>
      <c r="R257"/>
      <c r="S257"/>
      <c r="T257"/>
      <c r="U257"/>
    </row>
    <row r="258" spans="1:21" ht="16" x14ac:dyDescent="0.2">
      <c r="A258" s="3" t="s">
        <v>7329</v>
      </c>
      <c r="B258" s="190">
        <v>1</v>
      </c>
      <c r="C258" s="192">
        <v>0.5</v>
      </c>
      <c r="D258" s="191"/>
      <c r="E258" s="191">
        <v>2740</v>
      </c>
      <c r="F258"/>
      <c r="G258"/>
      <c r="H258"/>
      <c r="I258"/>
      <c r="J258"/>
      <c r="K258"/>
      <c r="L258"/>
      <c r="M258"/>
      <c r="N258"/>
      <c r="O258"/>
      <c r="P258"/>
      <c r="Q258"/>
      <c r="R258"/>
      <c r="S258"/>
      <c r="T258"/>
      <c r="U258"/>
    </row>
    <row r="259" spans="1:21" ht="16" x14ac:dyDescent="0.2">
      <c r="A259" s="3" t="s">
        <v>7325</v>
      </c>
      <c r="B259" s="190">
        <v>1</v>
      </c>
      <c r="C259" s="192">
        <v>0.5</v>
      </c>
      <c r="D259" s="191"/>
      <c r="E259" s="191">
        <v>2091</v>
      </c>
      <c r="F259"/>
      <c r="G259"/>
      <c r="H259"/>
      <c r="I259"/>
      <c r="J259"/>
      <c r="K259"/>
      <c r="L259"/>
      <c r="M259"/>
      <c r="N259"/>
      <c r="O259"/>
      <c r="P259"/>
      <c r="Q259"/>
      <c r="R259"/>
      <c r="S259"/>
      <c r="T259"/>
      <c r="U259"/>
    </row>
    <row r="260" spans="1:21" ht="16" x14ac:dyDescent="0.2">
      <c r="A260" s="3" t="s">
        <v>6652</v>
      </c>
      <c r="B260" s="190">
        <v>1</v>
      </c>
      <c r="C260" s="192">
        <v>1</v>
      </c>
      <c r="D260" s="191"/>
      <c r="E260" s="191">
        <v>6554</v>
      </c>
      <c r="F260"/>
      <c r="G260"/>
      <c r="H260"/>
      <c r="I260"/>
      <c r="J260"/>
      <c r="K260"/>
      <c r="L260"/>
      <c r="M260"/>
      <c r="N260"/>
      <c r="O260"/>
      <c r="P260"/>
      <c r="Q260"/>
      <c r="R260"/>
      <c r="S260"/>
      <c r="T260"/>
      <c r="U260"/>
    </row>
    <row r="261" spans="1:21" ht="16" x14ac:dyDescent="0.2">
      <c r="A261" s="3" t="s">
        <v>5701</v>
      </c>
      <c r="B261" s="190">
        <v>1</v>
      </c>
      <c r="C261" s="192">
        <v>2</v>
      </c>
      <c r="D261" s="191">
        <v>501</v>
      </c>
      <c r="E261" s="191">
        <v>595</v>
      </c>
      <c r="F261"/>
      <c r="G261"/>
      <c r="H261"/>
      <c r="I261"/>
      <c r="J261"/>
      <c r="K261"/>
      <c r="L261"/>
      <c r="M261"/>
      <c r="N261"/>
      <c r="O261"/>
      <c r="P261"/>
      <c r="Q261"/>
      <c r="R261"/>
      <c r="S261"/>
      <c r="T261"/>
      <c r="U261"/>
    </row>
    <row r="262" spans="1:21" ht="16" x14ac:dyDescent="0.2">
      <c r="A262" s="3" t="s">
        <v>5696</v>
      </c>
      <c r="B262" s="190">
        <v>1</v>
      </c>
      <c r="C262" s="192">
        <v>2</v>
      </c>
      <c r="D262" s="191">
        <v>713</v>
      </c>
      <c r="E262" s="191">
        <v>954</v>
      </c>
      <c r="F262"/>
      <c r="G262"/>
      <c r="H262"/>
      <c r="I262"/>
      <c r="J262"/>
      <c r="K262"/>
      <c r="L262"/>
      <c r="M262"/>
      <c r="N262"/>
      <c r="O262"/>
      <c r="P262"/>
      <c r="Q262"/>
      <c r="R262"/>
      <c r="S262"/>
      <c r="T262"/>
      <c r="U262"/>
    </row>
    <row r="263" spans="1:21" ht="16" x14ac:dyDescent="0.2">
      <c r="A263" s="3" t="s">
        <v>5162</v>
      </c>
      <c r="B263" s="190">
        <v>1</v>
      </c>
      <c r="C263" s="192">
        <v>0.2</v>
      </c>
      <c r="D263" s="191"/>
      <c r="E263" s="191">
        <v>0</v>
      </c>
      <c r="F263"/>
      <c r="G263"/>
      <c r="H263"/>
      <c r="I263"/>
      <c r="J263"/>
      <c r="K263"/>
      <c r="L263"/>
      <c r="M263"/>
      <c r="N263"/>
      <c r="O263"/>
      <c r="P263"/>
      <c r="Q263"/>
      <c r="R263"/>
      <c r="S263"/>
      <c r="T263"/>
      <c r="U263"/>
    </row>
    <row r="264" spans="1:21" ht="16" x14ac:dyDescent="0.2">
      <c r="A264" s="3" t="s">
        <v>5706</v>
      </c>
      <c r="B264" s="190">
        <v>1</v>
      </c>
      <c r="C264" s="192">
        <v>0</v>
      </c>
      <c r="D264" s="191"/>
      <c r="E264" s="191">
        <v>0</v>
      </c>
      <c r="F264"/>
      <c r="G264"/>
      <c r="H264"/>
      <c r="I264"/>
      <c r="J264"/>
      <c r="K264"/>
      <c r="L264"/>
      <c r="M264"/>
      <c r="N264"/>
      <c r="O264"/>
      <c r="P264"/>
      <c r="Q264"/>
      <c r="R264"/>
      <c r="S264"/>
      <c r="T264"/>
      <c r="U264"/>
    </row>
    <row r="265" spans="1:21" ht="16" x14ac:dyDescent="0.2">
      <c r="A265" s="3" t="s">
        <v>5410</v>
      </c>
      <c r="B265" s="190">
        <v>1</v>
      </c>
      <c r="C265" s="192">
        <v>1</v>
      </c>
      <c r="D265" s="191"/>
      <c r="E265" s="191">
        <v>0</v>
      </c>
      <c r="F265"/>
      <c r="G265"/>
      <c r="H265"/>
      <c r="I265"/>
      <c r="J265"/>
      <c r="K265"/>
      <c r="L265"/>
      <c r="M265"/>
      <c r="N265"/>
      <c r="O265"/>
      <c r="P265"/>
      <c r="Q265"/>
      <c r="R265"/>
      <c r="S265"/>
      <c r="T265"/>
      <c r="U265"/>
    </row>
    <row r="266" spans="1:21" ht="16" x14ac:dyDescent="0.2">
      <c r="A266" s="3" t="s">
        <v>4873</v>
      </c>
      <c r="B266" s="190">
        <v>1</v>
      </c>
      <c r="C266" s="192">
        <v>1</v>
      </c>
      <c r="D266" s="191">
        <v>389</v>
      </c>
      <c r="E266" s="191">
        <v>4715</v>
      </c>
      <c r="F266"/>
      <c r="G266"/>
      <c r="H266"/>
      <c r="I266"/>
      <c r="J266"/>
      <c r="K266"/>
      <c r="L266"/>
      <c r="M266"/>
      <c r="N266"/>
      <c r="O266"/>
      <c r="P266"/>
      <c r="Q266"/>
      <c r="R266"/>
      <c r="S266"/>
      <c r="T266"/>
      <c r="U266"/>
    </row>
    <row r="267" spans="1:21" ht="16" x14ac:dyDescent="0.2">
      <c r="A267" s="3" t="s">
        <v>4763</v>
      </c>
      <c r="B267" s="190">
        <v>1</v>
      </c>
      <c r="C267" s="192">
        <v>0</v>
      </c>
      <c r="D267" s="191">
        <v>142</v>
      </c>
      <c r="E267" s="191">
        <v>839</v>
      </c>
      <c r="F267"/>
      <c r="G267"/>
      <c r="H267"/>
      <c r="I267"/>
      <c r="J267"/>
      <c r="K267"/>
      <c r="L267"/>
      <c r="M267"/>
      <c r="N267"/>
      <c r="O267"/>
      <c r="P267"/>
      <c r="Q267"/>
      <c r="R267"/>
      <c r="S267"/>
      <c r="T267"/>
      <c r="U267"/>
    </row>
    <row r="268" spans="1:21" ht="16" x14ac:dyDescent="0.2">
      <c r="A268" s="3" t="s">
        <v>2761</v>
      </c>
      <c r="B268" s="190">
        <v>1</v>
      </c>
      <c r="C268" s="192">
        <v>0</v>
      </c>
      <c r="D268" s="191"/>
      <c r="E268" s="191">
        <v>0</v>
      </c>
      <c r="F268"/>
      <c r="G268"/>
      <c r="H268"/>
      <c r="I268"/>
      <c r="J268"/>
      <c r="K268"/>
      <c r="L268"/>
      <c r="M268"/>
      <c r="N268"/>
      <c r="O268"/>
      <c r="P268"/>
      <c r="Q268"/>
      <c r="R268"/>
      <c r="S268"/>
      <c r="T268"/>
      <c r="U268"/>
    </row>
    <row r="269" spans="1:21" ht="16" x14ac:dyDescent="0.2">
      <c r="A269" s="3" t="s">
        <v>1818</v>
      </c>
      <c r="B269" s="190">
        <v>1</v>
      </c>
      <c r="C269" s="192">
        <v>0.7</v>
      </c>
      <c r="D269" s="191">
        <v>430</v>
      </c>
      <c r="E269" s="191">
        <v>0</v>
      </c>
      <c r="F269"/>
      <c r="G269"/>
      <c r="H269"/>
      <c r="I269"/>
      <c r="J269"/>
      <c r="K269"/>
      <c r="L269"/>
      <c r="M269"/>
      <c r="N269"/>
      <c r="O269"/>
      <c r="P269"/>
      <c r="Q269"/>
      <c r="R269"/>
      <c r="S269"/>
      <c r="T269"/>
      <c r="U269"/>
    </row>
    <row r="270" spans="1:21" ht="16" x14ac:dyDescent="0.2">
      <c r="A270" s="3" t="s">
        <v>7605</v>
      </c>
      <c r="B270" s="190">
        <v>1</v>
      </c>
      <c r="C270" s="192">
        <v>1</v>
      </c>
      <c r="D270" s="191">
        <v>855</v>
      </c>
      <c r="E270" s="191">
        <v>0</v>
      </c>
      <c r="F270"/>
      <c r="G270"/>
      <c r="H270"/>
      <c r="I270"/>
      <c r="J270"/>
      <c r="K270"/>
      <c r="L270"/>
      <c r="M270"/>
      <c r="N270"/>
      <c r="O270"/>
      <c r="P270"/>
      <c r="Q270"/>
      <c r="R270"/>
      <c r="S270"/>
      <c r="T270"/>
      <c r="U270"/>
    </row>
    <row r="271" spans="1:21" ht="16" x14ac:dyDescent="0.2">
      <c r="A271" s="3" t="s">
        <v>2175</v>
      </c>
      <c r="B271" s="190">
        <v>1</v>
      </c>
      <c r="C271" s="192">
        <v>0</v>
      </c>
      <c r="D271" s="191">
        <v>529</v>
      </c>
      <c r="E271" s="191">
        <v>529</v>
      </c>
      <c r="F271"/>
      <c r="G271"/>
      <c r="H271"/>
      <c r="I271"/>
      <c r="J271"/>
      <c r="K271"/>
      <c r="L271"/>
      <c r="M271"/>
      <c r="N271"/>
      <c r="O271"/>
      <c r="P271"/>
      <c r="Q271"/>
      <c r="R271"/>
      <c r="S271"/>
      <c r="T271"/>
      <c r="U271"/>
    </row>
    <row r="272" spans="1:21" ht="16" x14ac:dyDescent="0.2">
      <c r="A272" s="3" t="s">
        <v>155</v>
      </c>
      <c r="B272" s="190">
        <v>1</v>
      </c>
      <c r="C272" s="192">
        <v>1</v>
      </c>
      <c r="D272" s="191">
        <v>129</v>
      </c>
      <c r="E272" s="191">
        <v>277</v>
      </c>
      <c r="F272"/>
      <c r="G272"/>
      <c r="H272"/>
      <c r="I272"/>
      <c r="J272"/>
      <c r="K272"/>
      <c r="L272"/>
      <c r="M272"/>
      <c r="N272"/>
      <c r="O272"/>
      <c r="P272"/>
      <c r="Q272"/>
      <c r="R272"/>
      <c r="S272"/>
      <c r="T272"/>
      <c r="U272"/>
    </row>
    <row r="273" spans="1:21" ht="16" x14ac:dyDescent="0.2">
      <c r="A273" s="3" t="s">
        <v>6873</v>
      </c>
      <c r="B273" s="190">
        <v>1</v>
      </c>
      <c r="C273" s="192">
        <v>2</v>
      </c>
      <c r="D273" s="191">
        <v>1387</v>
      </c>
      <c r="E273" s="191">
        <v>0</v>
      </c>
      <c r="F273"/>
      <c r="G273"/>
      <c r="H273"/>
      <c r="I273"/>
      <c r="J273"/>
      <c r="K273"/>
      <c r="L273"/>
      <c r="M273"/>
      <c r="N273"/>
      <c r="O273"/>
      <c r="P273"/>
      <c r="Q273"/>
      <c r="R273"/>
      <c r="S273"/>
      <c r="T273"/>
      <c r="U273"/>
    </row>
    <row r="274" spans="1:21" ht="16" x14ac:dyDescent="0.2">
      <c r="A274" s="3" t="s">
        <v>5957</v>
      </c>
      <c r="B274" s="190">
        <v>1</v>
      </c>
      <c r="C274" s="192">
        <v>1</v>
      </c>
      <c r="D274" s="191">
        <v>683</v>
      </c>
      <c r="E274" s="191">
        <v>11206</v>
      </c>
      <c r="F274"/>
      <c r="G274"/>
      <c r="H274"/>
      <c r="I274"/>
      <c r="J274"/>
      <c r="K274"/>
      <c r="L274"/>
      <c r="M274"/>
      <c r="N274"/>
      <c r="O274"/>
      <c r="P274"/>
      <c r="Q274"/>
      <c r="R274"/>
      <c r="S274"/>
      <c r="T274"/>
      <c r="U274"/>
    </row>
    <row r="275" spans="1:21" ht="16" x14ac:dyDescent="0.2">
      <c r="A275" s="3" t="s">
        <v>4485</v>
      </c>
      <c r="B275" s="190">
        <v>1</v>
      </c>
      <c r="C275" s="192">
        <v>1</v>
      </c>
      <c r="D275" s="191">
        <v>0</v>
      </c>
      <c r="E275" s="191">
        <v>0</v>
      </c>
      <c r="F275"/>
      <c r="G275"/>
      <c r="H275"/>
      <c r="I275"/>
      <c r="J275"/>
      <c r="K275"/>
      <c r="L275"/>
      <c r="M275"/>
      <c r="N275"/>
      <c r="O275"/>
      <c r="P275"/>
      <c r="Q275"/>
      <c r="R275"/>
      <c r="S275"/>
      <c r="T275"/>
      <c r="U275"/>
    </row>
    <row r="276" spans="1:21" ht="16" x14ac:dyDescent="0.2">
      <c r="A276" s="2" t="s">
        <v>5220</v>
      </c>
      <c r="B276" s="190">
        <v>2</v>
      </c>
      <c r="C276" s="192">
        <v>2</v>
      </c>
      <c r="D276" s="191">
        <v>459</v>
      </c>
      <c r="E276" s="191">
        <v>31753</v>
      </c>
      <c r="F276"/>
      <c r="G276"/>
      <c r="H276"/>
      <c r="I276"/>
      <c r="J276"/>
      <c r="K276"/>
      <c r="L276"/>
      <c r="M276"/>
      <c r="N276"/>
      <c r="O276"/>
      <c r="P276"/>
      <c r="Q276"/>
      <c r="R276"/>
      <c r="S276"/>
      <c r="T276"/>
      <c r="U276"/>
    </row>
    <row r="277" spans="1:21" ht="16" x14ac:dyDescent="0.2">
      <c r="A277" s="3" t="s">
        <v>5215</v>
      </c>
      <c r="B277" s="190">
        <v>1</v>
      </c>
      <c r="C277" s="192">
        <v>2</v>
      </c>
      <c r="D277" s="191">
        <v>459</v>
      </c>
      <c r="E277" s="191">
        <v>31753</v>
      </c>
      <c r="F277"/>
      <c r="G277"/>
      <c r="H277"/>
      <c r="I277"/>
      <c r="J277"/>
      <c r="K277"/>
      <c r="L277"/>
      <c r="M277"/>
      <c r="N277"/>
      <c r="O277"/>
      <c r="P277"/>
      <c r="Q277"/>
      <c r="R277"/>
      <c r="S277"/>
      <c r="T277"/>
      <c r="U277"/>
    </row>
    <row r="278" spans="1:21" ht="16" x14ac:dyDescent="0.2">
      <c r="A278" s="3" t="s">
        <v>6941</v>
      </c>
      <c r="B278" s="190">
        <v>1</v>
      </c>
      <c r="C278" s="192">
        <v>0</v>
      </c>
      <c r="D278" s="191"/>
      <c r="E278" s="191">
        <v>0</v>
      </c>
      <c r="F278"/>
      <c r="G278"/>
      <c r="H278"/>
      <c r="I278"/>
      <c r="J278"/>
      <c r="K278"/>
      <c r="L278"/>
      <c r="M278"/>
      <c r="N278"/>
      <c r="O278"/>
      <c r="P278"/>
      <c r="Q278"/>
      <c r="R278"/>
      <c r="S278"/>
      <c r="T278"/>
      <c r="U278"/>
    </row>
    <row r="279" spans="1:21" ht="16" x14ac:dyDescent="0.2">
      <c r="A279" s="2" t="s">
        <v>3534</v>
      </c>
      <c r="B279" s="190">
        <v>30</v>
      </c>
      <c r="C279" s="192">
        <v>65.77000000000001</v>
      </c>
      <c r="D279" s="191">
        <v>585.2562068965517</v>
      </c>
      <c r="E279" s="191">
        <v>24800</v>
      </c>
      <c r="F279"/>
      <c r="G279"/>
      <c r="H279"/>
      <c r="I279"/>
      <c r="J279"/>
      <c r="K279"/>
      <c r="L279"/>
      <c r="M279"/>
      <c r="N279"/>
      <c r="O279"/>
      <c r="P279"/>
      <c r="Q279"/>
      <c r="R279"/>
      <c r="S279"/>
      <c r="T279"/>
      <c r="U279"/>
    </row>
    <row r="280" spans="1:21" ht="16" x14ac:dyDescent="0.2">
      <c r="A280" s="3" t="s">
        <v>6077</v>
      </c>
      <c r="B280" s="190">
        <v>1</v>
      </c>
      <c r="C280" s="192">
        <v>1</v>
      </c>
      <c r="D280" s="191">
        <v>211</v>
      </c>
      <c r="E280" s="191">
        <v>0</v>
      </c>
      <c r="F280"/>
      <c r="G280"/>
      <c r="H280"/>
      <c r="I280"/>
      <c r="J280"/>
      <c r="K280"/>
      <c r="L280"/>
      <c r="M280"/>
      <c r="N280"/>
      <c r="O280"/>
      <c r="P280"/>
      <c r="Q280"/>
      <c r="R280"/>
      <c r="S280"/>
      <c r="T280"/>
      <c r="U280"/>
    </row>
    <row r="281" spans="1:21" ht="16" x14ac:dyDescent="0.2">
      <c r="A281" s="3" t="s">
        <v>5002</v>
      </c>
      <c r="B281" s="190">
        <v>1</v>
      </c>
      <c r="C281" s="192">
        <v>2.4</v>
      </c>
      <c r="D281" s="191">
        <v>418</v>
      </c>
      <c r="E281" s="191">
        <v>1323</v>
      </c>
      <c r="F281"/>
      <c r="G281"/>
      <c r="H281"/>
      <c r="I281"/>
      <c r="J281"/>
      <c r="K281"/>
      <c r="L281"/>
      <c r="M281"/>
      <c r="N281"/>
      <c r="O281"/>
      <c r="P281"/>
      <c r="Q281"/>
      <c r="R281"/>
      <c r="S281"/>
      <c r="T281"/>
      <c r="U281"/>
    </row>
    <row r="282" spans="1:21" ht="16" x14ac:dyDescent="0.2">
      <c r="A282" s="3" t="s">
        <v>5195</v>
      </c>
      <c r="B282" s="190">
        <v>1</v>
      </c>
      <c r="C282" s="192">
        <v>0</v>
      </c>
      <c r="D282" s="191">
        <v>174</v>
      </c>
      <c r="E282" s="191">
        <v>0</v>
      </c>
      <c r="F282"/>
      <c r="G282"/>
      <c r="H282"/>
      <c r="I282"/>
      <c r="J282"/>
      <c r="K282"/>
      <c r="L282"/>
      <c r="M282"/>
      <c r="N282"/>
      <c r="O282"/>
      <c r="P282"/>
      <c r="Q282"/>
      <c r="R282"/>
      <c r="S282"/>
      <c r="T282"/>
      <c r="U282"/>
    </row>
    <row r="283" spans="1:21" ht="16" x14ac:dyDescent="0.2">
      <c r="A283" s="3" t="s">
        <v>7329</v>
      </c>
      <c r="B283" s="190">
        <v>1</v>
      </c>
      <c r="C283" s="192">
        <v>0</v>
      </c>
      <c r="D283" s="191">
        <v>385</v>
      </c>
      <c r="E283" s="191">
        <v>0</v>
      </c>
      <c r="F283"/>
      <c r="G283"/>
      <c r="H283"/>
      <c r="I283"/>
      <c r="J283"/>
      <c r="K283"/>
      <c r="L283"/>
      <c r="M283"/>
      <c r="N283"/>
      <c r="O283"/>
      <c r="P283"/>
      <c r="Q283"/>
      <c r="R283"/>
      <c r="S283"/>
      <c r="T283"/>
      <c r="U283"/>
    </row>
    <row r="284" spans="1:21" ht="16" x14ac:dyDescent="0.2">
      <c r="A284" s="3" t="s">
        <v>7325</v>
      </c>
      <c r="B284" s="190">
        <v>1</v>
      </c>
      <c r="C284" s="192">
        <v>0</v>
      </c>
      <c r="D284" s="191">
        <v>253</v>
      </c>
      <c r="E284" s="191">
        <v>0</v>
      </c>
      <c r="F284"/>
      <c r="G284"/>
      <c r="H284"/>
      <c r="I284"/>
      <c r="J284"/>
      <c r="K284"/>
      <c r="L284"/>
      <c r="M284"/>
      <c r="N284"/>
      <c r="O284"/>
      <c r="P284"/>
      <c r="Q284"/>
      <c r="R284"/>
      <c r="S284"/>
      <c r="T284"/>
      <c r="U284"/>
    </row>
    <row r="285" spans="1:21" ht="16" x14ac:dyDescent="0.2">
      <c r="A285" s="3" t="s">
        <v>6652</v>
      </c>
      <c r="B285" s="190">
        <v>1</v>
      </c>
      <c r="C285" s="192">
        <v>0</v>
      </c>
      <c r="D285" s="191">
        <v>1136</v>
      </c>
      <c r="E285" s="191">
        <v>0</v>
      </c>
      <c r="F285"/>
      <c r="G285"/>
      <c r="H285"/>
      <c r="I285"/>
      <c r="J285"/>
      <c r="K285"/>
      <c r="L285"/>
      <c r="M285"/>
      <c r="N285"/>
      <c r="O285"/>
      <c r="P285"/>
      <c r="Q285"/>
      <c r="R285"/>
      <c r="S285"/>
      <c r="T285"/>
      <c r="U285"/>
    </row>
    <row r="286" spans="1:21" ht="16" x14ac:dyDescent="0.2">
      <c r="A286" s="3" t="s">
        <v>5701</v>
      </c>
      <c r="B286" s="190">
        <v>1</v>
      </c>
      <c r="C286" s="192">
        <v>2</v>
      </c>
      <c r="D286" s="191">
        <v>511</v>
      </c>
      <c r="E286" s="191">
        <v>602</v>
      </c>
      <c r="F286"/>
      <c r="G286"/>
      <c r="H286"/>
      <c r="I286"/>
      <c r="J286"/>
      <c r="K286"/>
      <c r="L286"/>
      <c r="M286"/>
      <c r="N286"/>
      <c r="O286"/>
      <c r="P286"/>
      <c r="Q286"/>
      <c r="R286"/>
      <c r="S286"/>
      <c r="T286"/>
      <c r="U286"/>
    </row>
    <row r="287" spans="1:21" ht="16" x14ac:dyDescent="0.2">
      <c r="A287" s="3" t="s">
        <v>5696</v>
      </c>
      <c r="B287" s="190">
        <v>2</v>
      </c>
      <c r="C287" s="192">
        <v>31.7</v>
      </c>
      <c r="D287" s="191">
        <v>401.5</v>
      </c>
      <c r="E287" s="191">
        <v>629</v>
      </c>
      <c r="F287"/>
      <c r="G287"/>
      <c r="H287"/>
      <c r="I287"/>
      <c r="J287"/>
      <c r="K287"/>
      <c r="L287"/>
      <c r="M287"/>
      <c r="N287"/>
      <c r="O287"/>
      <c r="P287"/>
      <c r="Q287"/>
      <c r="R287"/>
      <c r="S287"/>
      <c r="T287"/>
      <c r="U287"/>
    </row>
    <row r="288" spans="1:21" ht="16" x14ac:dyDescent="0.2">
      <c r="A288" s="3" t="s">
        <v>5162</v>
      </c>
      <c r="B288" s="190">
        <v>1</v>
      </c>
      <c r="C288" s="192">
        <v>0</v>
      </c>
      <c r="D288" s="191">
        <v>119</v>
      </c>
      <c r="E288" s="191">
        <v>126</v>
      </c>
      <c r="F288"/>
      <c r="G288"/>
      <c r="H288"/>
      <c r="I288"/>
      <c r="J288"/>
      <c r="K288"/>
      <c r="L288"/>
      <c r="M288"/>
      <c r="N288"/>
      <c r="O288"/>
      <c r="P288"/>
      <c r="Q288"/>
      <c r="R288"/>
      <c r="S288"/>
      <c r="T288"/>
      <c r="U288"/>
    </row>
    <row r="289" spans="1:21" ht="16" x14ac:dyDescent="0.2">
      <c r="A289" s="3" t="s">
        <v>5706</v>
      </c>
      <c r="B289" s="190">
        <v>1</v>
      </c>
      <c r="C289" s="192">
        <v>0</v>
      </c>
      <c r="D289" s="191">
        <v>110</v>
      </c>
      <c r="E289" s="191">
        <v>122</v>
      </c>
      <c r="F289"/>
      <c r="G289"/>
      <c r="H289"/>
      <c r="I289"/>
      <c r="J289"/>
      <c r="K289"/>
      <c r="L289"/>
      <c r="M289"/>
      <c r="N289"/>
      <c r="O289"/>
      <c r="P289"/>
      <c r="Q289"/>
      <c r="R289"/>
      <c r="S289"/>
      <c r="T289"/>
      <c r="U289"/>
    </row>
    <row r="290" spans="1:21" ht="16" x14ac:dyDescent="0.2">
      <c r="A290" s="3" t="s">
        <v>7880</v>
      </c>
      <c r="B290" s="190">
        <v>1</v>
      </c>
      <c r="C290" s="192">
        <v>4.0200000000000005</v>
      </c>
      <c r="D290" s="191">
        <v>488.43</v>
      </c>
      <c r="E290" s="191">
        <v>0</v>
      </c>
      <c r="F290"/>
      <c r="G290"/>
      <c r="H290"/>
      <c r="I290"/>
      <c r="J290"/>
      <c r="K290"/>
      <c r="L290"/>
      <c r="M290"/>
      <c r="N290"/>
      <c r="O290"/>
      <c r="P290"/>
      <c r="Q290"/>
      <c r="R290"/>
      <c r="S290"/>
      <c r="T290"/>
      <c r="U290"/>
    </row>
    <row r="291" spans="1:21" ht="16" x14ac:dyDescent="0.2">
      <c r="A291" s="3" t="s">
        <v>5312</v>
      </c>
      <c r="B291" s="190">
        <v>1</v>
      </c>
      <c r="C291" s="192">
        <v>2</v>
      </c>
      <c r="D291" s="191">
        <v>1411</v>
      </c>
      <c r="E291" s="191">
        <v>1411</v>
      </c>
      <c r="F291"/>
      <c r="G291"/>
      <c r="H291"/>
      <c r="I291"/>
      <c r="J291"/>
      <c r="K291"/>
      <c r="L291"/>
      <c r="M291"/>
      <c r="N291"/>
      <c r="O291"/>
      <c r="P291"/>
      <c r="Q291"/>
      <c r="R291"/>
      <c r="S291"/>
      <c r="T291"/>
      <c r="U291"/>
    </row>
    <row r="292" spans="1:21" ht="16" x14ac:dyDescent="0.2">
      <c r="A292" s="3" t="s">
        <v>2761</v>
      </c>
      <c r="B292" s="190">
        <v>1</v>
      </c>
      <c r="C292" s="192">
        <v>1</v>
      </c>
      <c r="D292" s="191">
        <v>0</v>
      </c>
      <c r="E292" s="191">
        <v>0</v>
      </c>
      <c r="F292"/>
      <c r="G292"/>
      <c r="H292"/>
      <c r="I292"/>
      <c r="J292"/>
      <c r="K292"/>
      <c r="L292"/>
      <c r="M292"/>
      <c r="N292"/>
      <c r="O292"/>
      <c r="P292"/>
      <c r="Q292"/>
      <c r="R292"/>
      <c r="S292"/>
      <c r="T292"/>
      <c r="U292"/>
    </row>
    <row r="293" spans="1:21" ht="16" x14ac:dyDescent="0.2">
      <c r="A293" s="3" t="s">
        <v>5538</v>
      </c>
      <c r="B293" s="190">
        <v>2</v>
      </c>
      <c r="C293" s="192">
        <v>3.6</v>
      </c>
      <c r="D293" s="191">
        <v>877.5</v>
      </c>
      <c r="E293" s="191">
        <v>1981</v>
      </c>
      <c r="F293"/>
      <c r="G293"/>
      <c r="H293"/>
      <c r="I293"/>
      <c r="J293"/>
      <c r="K293"/>
      <c r="L293"/>
      <c r="M293"/>
      <c r="N293"/>
      <c r="O293"/>
      <c r="P293"/>
      <c r="Q293"/>
      <c r="R293"/>
      <c r="S293"/>
      <c r="T293"/>
      <c r="U293"/>
    </row>
    <row r="294" spans="1:21" ht="16" x14ac:dyDescent="0.2">
      <c r="A294" s="3" t="s">
        <v>7605</v>
      </c>
      <c r="B294" s="190">
        <v>1</v>
      </c>
      <c r="C294" s="192">
        <v>0.25</v>
      </c>
      <c r="D294" s="191">
        <v>970</v>
      </c>
      <c r="E294" s="191">
        <v>2320</v>
      </c>
      <c r="F294"/>
      <c r="G294"/>
      <c r="H294"/>
      <c r="I294"/>
      <c r="J294"/>
      <c r="K294"/>
      <c r="L294"/>
      <c r="M294"/>
      <c r="N294"/>
      <c r="O294"/>
      <c r="P294"/>
      <c r="Q294"/>
      <c r="R294"/>
      <c r="S294"/>
      <c r="T294"/>
      <c r="U294"/>
    </row>
    <row r="295" spans="1:21" ht="16" x14ac:dyDescent="0.2">
      <c r="A295" s="3" t="s">
        <v>48</v>
      </c>
      <c r="B295" s="190">
        <v>2</v>
      </c>
      <c r="C295" s="192">
        <v>3</v>
      </c>
      <c r="D295" s="191">
        <v>385</v>
      </c>
      <c r="E295" s="191">
        <v>3133</v>
      </c>
      <c r="F295"/>
      <c r="G295"/>
      <c r="H295"/>
      <c r="I295"/>
      <c r="J295"/>
      <c r="K295"/>
      <c r="L295"/>
      <c r="M295"/>
      <c r="N295"/>
      <c r="O295"/>
      <c r="P295"/>
      <c r="Q295"/>
      <c r="R295"/>
      <c r="S295"/>
      <c r="T295"/>
      <c r="U295"/>
    </row>
    <row r="296" spans="1:21" ht="16" x14ac:dyDescent="0.2">
      <c r="A296" s="3" t="s">
        <v>61</v>
      </c>
      <c r="B296" s="190">
        <v>2</v>
      </c>
      <c r="C296" s="192">
        <v>2</v>
      </c>
      <c r="D296" s="191">
        <v>505.5</v>
      </c>
      <c r="E296" s="191">
        <v>1123</v>
      </c>
      <c r="F296"/>
      <c r="G296"/>
      <c r="H296"/>
      <c r="I296"/>
      <c r="J296"/>
      <c r="K296"/>
      <c r="L296"/>
      <c r="M296"/>
      <c r="N296"/>
      <c r="O296"/>
      <c r="P296"/>
      <c r="Q296"/>
      <c r="R296"/>
      <c r="S296"/>
      <c r="T296"/>
      <c r="U296"/>
    </row>
    <row r="297" spans="1:21" ht="16" x14ac:dyDescent="0.2">
      <c r="A297" s="3" t="s">
        <v>4718</v>
      </c>
      <c r="B297" s="190">
        <v>1</v>
      </c>
      <c r="C297" s="192">
        <v>3</v>
      </c>
      <c r="D297" s="191">
        <v>1951</v>
      </c>
      <c r="E297" s="191">
        <v>4558</v>
      </c>
      <c r="F297"/>
      <c r="G297"/>
      <c r="H297"/>
      <c r="I297"/>
      <c r="J297"/>
      <c r="K297"/>
      <c r="L297"/>
      <c r="M297"/>
      <c r="N297"/>
      <c r="O297"/>
      <c r="P297"/>
      <c r="Q297"/>
      <c r="R297"/>
      <c r="S297"/>
      <c r="T297"/>
      <c r="U297"/>
    </row>
    <row r="298" spans="1:21" ht="16" x14ac:dyDescent="0.2">
      <c r="A298" s="3" t="s">
        <v>155</v>
      </c>
      <c r="B298" s="190">
        <v>1</v>
      </c>
      <c r="C298" s="192">
        <v>0</v>
      </c>
      <c r="D298" s="191">
        <v>38</v>
      </c>
      <c r="E298" s="191">
        <v>38</v>
      </c>
      <c r="F298"/>
      <c r="G298"/>
      <c r="H298"/>
      <c r="I298"/>
      <c r="J298"/>
      <c r="K298"/>
      <c r="L298"/>
      <c r="M298"/>
      <c r="N298"/>
      <c r="O298"/>
      <c r="P298"/>
      <c r="Q298"/>
      <c r="R298"/>
      <c r="S298"/>
      <c r="T298"/>
      <c r="U298"/>
    </row>
    <row r="299" spans="1:21" ht="16" x14ac:dyDescent="0.2">
      <c r="A299" s="3" t="s">
        <v>6222</v>
      </c>
      <c r="B299" s="190">
        <v>1</v>
      </c>
      <c r="C299" s="192">
        <v>0</v>
      </c>
      <c r="D299" s="191">
        <v>22</v>
      </c>
      <c r="E299" s="191">
        <v>22</v>
      </c>
      <c r="F299"/>
      <c r="G299"/>
      <c r="H299"/>
      <c r="I299"/>
      <c r="J299"/>
      <c r="K299"/>
      <c r="L299"/>
      <c r="M299"/>
      <c r="N299"/>
      <c r="O299"/>
      <c r="P299"/>
      <c r="Q299"/>
      <c r="R299"/>
      <c r="S299"/>
      <c r="T299"/>
      <c r="U299"/>
    </row>
    <row r="300" spans="1:21" ht="16" x14ac:dyDescent="0.2">
      <c r="A300" s="3" t="s">
        <v>6851</v>
      </c>
      <c r="B300" s="190">
        <v>1</v>
      </c>
      <c r="C300" s="192">
        <v>2</v>
      </c>
      <c r="D300" s="191">
        <v>1045</v>
      </c>
      <c r="E300" s="191">
        <v>0</v>
      </c>
      <c r="F300"/>
      <c r="G300"/>
      <c r="H300"/>
      <c r="I300"/>
      <c r="J300"/>
      <c r="K300"/>
      <c r="L300"/>
      <c r="M300"/>
      <c r="N300"/>
      <c r="O300"/>
      <c r="P300"/>
      <c r="Q300"/>
      <c r="R300"/>
      <c r="S300"/>
      <c r="T300"/>
      <c r="U300"/>
    </row>
    <row r="301" spans="1:21" ht="16" x14ac:dyDescent="0.2">
      <c r="A301" s="3" t="s">
        <v>4929</v>
      </c>
      <c r="B301" s="190">
        <v>1</v>
      </c>
      <c r="C301" s="192">
        <v>4</v>
      </c>
      <c r="D301" s="191"/>
      <c r="E301" s="191">
        <v>2383</v>
      </c>
      <c r="F301"/>
      <c r="G301"/>
      <c r="H301"/>
      <c r="I301"/>
      <c r="J301"/>
      <c r="K301"/>
      <c r="L301"/>
      <c r="M301"/>
      <c r="N301"/>
      <c r="O301"/>
      <c r="P301"/>
      <c r="Q301"/>
      <c r="R301"/>
      <c r="S301"/>
      <c r="T301"/>
      <c r="U301"/>
    </row>
    <row r="302" spans="1:21" ht="16" x14ac:dyDescent="0.2">
      <c r="A302" s="3" t="s">
        <v>278</v>
      </c>
      <c r="B302" s="190">
        <v>1</v>
      </c>
      <c r="C302" s="192">
        <v>0</v>
      </c>
      <c r="D302" s="191">
        <v>1466</v>
      </c>
      <c r="E302" s="191">
        <v>1466</v>
      </c>
      <c r="F302"/>
      <c r="G302"/>
      <c r="H302"/>
      <c r="I302"/>
      <c r="J302"/>
      <c r="K302"/>
      <c r="L302"/>
      <c r="M302"/>
      <c r="N302"/>
      <c r="O302"/>
      <c r="P302"/>
      <c r="Q302"/>
      <c r="R302"/>
      <c r="S302"/>
      <c r="T302"/>
      <c r="U302"/>
    </row>
    <row r="303" spans="1:21" ht="16" x14ac:dyDescent="0.2">
      <c r="A303" s="3" t="s">
        <v>5957</v>
      </c>
      <c r="B303" s="190">
        <v>1</v>
      </c>
      <c r="C303" s="192">
        <v>1</v>
      </c>
      <c r="D303" s="191">
        <v>519</v>
      </c>
      <c r="E303" s="191">
        <v>1082</v>
      </c>
      <c r="F303"/>
      <c r="G303"/>
      <c r="H303"/>
      <c r="I303"/>
      <c r="J303"/>
      <c r="K303"/>
      <c r="L303"/>
      <c r="M303"/>
      <c r="N303"/>
      <c r="O303"/>
      <c r="P303"/>
      <c r="Q303"/>
      <c r="R303"/>
      <c r="S303"/>
      <c r="T303"/>
      <c r="U303"/>
    </row>
    <row r="304" spans="1:21" ht="16" x14ac:dyDescent="0.2">
      <c r="A304" s="3" t="s">
        <v>5392</v>
      </c>
      <c r="B304" s="190">
        <v>1</v>
      </c>
      <c r="C304" s="192">
        <v>1.8</v>
      </c>
      <c r="D304" s="191">
        <v>512</v>
      </c>
      <c r="E304" s="191">
        <v>1587</v>
      </c>
      <c r="F304"/>
      <c r="G304"/>
      <c r="H304"/>
      <c r="I304"/>
      <c r="J304"/>
      <c r="K304"/>
      <c r="L304"/>
      <c r="M304"/>
      <c r="N304"/>
      <c r="O304"/>
      <c r="P304"/>
      <c r="Q304"/>
      <c r="R304"/>
      <c r="S304"/>
      <c r="T304"/>
      <c r="U304"/>
    </row>
    <row r="305" spans="1:21" ht="16" x14ac:dyDescent="0.2">
      <c r="A305" s="3" t="s">
        <v>6098</v>
      </c>
      <c r="B305" s="190">
        <v>1</v>
      </c>
      <c r="C305" s="192">
        <v>1</v>
      </c>
      <c r="D305" s="191">
        <v>894</v>
      </c>
      <c r="E305" s="191">
        <v>894</v>
      </c>
      <c r="F305"/>
      <c r="G305"/>
      <c r="H305"/>
      <c r="I305"/>
      <c r="J305"/>
      <c r="K305"/>
      <c r="L305"/>
      <c r="M305"/>
      <c r="N305"/>
      <c r="O305"/>
      <c r="P305"/>
      <c r="Q305"/>
      <c r="R305"/>
      <c r="S305"/>
      <c r="T305"/>
      <c r="U305"/>
    </row>
    <row r="306" spans="1:21" ht="16" x14ac:dyDescent="0.2">
      <c r="A306" s="2" t="s">
        <v>5361</v>
      </c>
      <c r="B306" s="190">
        <v>4</v>
      </c>
      <c r="C306" s="192">
        <v>21</v>
      </c>
      <c r="D306" s="191">
        <v>128.66666666666666</v>
      </c>
      <c r="E306" s="191">
        <v>695</v>
      </c>
      <c r="F306"/>
      <c r="G306"/>
      <c r="H306"/>
      <c r="I306"/>
      <c r="J306"/>
      <c r="K306"/>
      <c r="L306"/>
      <c r="M306"/>
      <c r="N306"/>
      <c r="O306"/>
      <c r="P306"/>
      <c r="Q306"/>
      <c r="R306"/>
      <c r="S306"/>
      <c r="T306"/>
      <c r="U306"/>
    </row>
    <row r="307" spans="1:21" ht="16" x14ac:dyDescent="0.2">
      <c r="A307" s="3" t="s">
        <v>5195</v>
      </c>
      <c r="B307" s="190">
        <v>1</v>
      </c>
      <c r="C307" s="192">
        <v>17</v>
      </c>
      <c r="D307" s="191">
        <v>106</v>
      </c>
      <c r="E307" s="191">
        <v>0</v>
      </c>
      <c r="F307"/>
      <c r="G307"/>
      <c r="H307"/>
      <c r="I307"/>
      <c r="J307"/>
      <c r="K307"/>
      <c r="L307"/>
      <c r="M307"/>
      <c r="N307"/>
      <c r="O307"/>
      <c r="P307"/>
      <c r="Q307"/>
      <c r="R307"/>
      <c r="S307"/>
      <c r="T307"/>
      <c r="U307"/>
    </row>
    <row r="308" spans="1:21" ht="16" x14ac:dyDescent="0.2">
      <c r="A308" s="3" t="s">
        <v>61</v>
      </c>
      <c r="B308" s="190">
        <v>1</v>
      </c>
      <c r="C308" s="192">
        <v>2</v>
      </c>
      <c r="D308" s="191">
        <v>151</v>
      </c>
      <c r="E308" s="191">
        <v>391</v>
      </c>
      <c r="F308"/>
      <c r="G308"/>
      <c r="H308"/>
      <c r="I308"/>
      <c r="J308"/>
      <c r="K308"/>
      <c r="L308"/>
      <c r="M308"/>
      <c r="N308"/>
      <c r="O308"/>
      <c r="P308"/>
      <c r="Q308"/>
      <c r="R308"/>
      <c r="S308"/>
      <c r="T308"/>
      <c r="U308"/>
    </row>
    <row r="309" spans="1:21" ht="16" x14ac:dyDescent="0.2">
      <c r="A309" s="3" t="s">
        <v>155</v>
      </c>
      <c r="B309" s="190">
        <v>1</v>
      </c>
      <c r="C309" s="192">
        <v>0</v>
      </c>
      <c r="D309" s="191">
        <v>129</v>
      </c>
      <c r="E309" s="191">
        <v>304</v>
      </c>
      <c r="F309"/>
      <c r="G309"/>
      <c r="H309"/>
      <c r="I309"/>
      <c r="J309"/>
      <c r="K309"/>
      <c r="L309"/>
      <c r="M309"/>
      <c r="N309"/>
      <c r="O309"/>
      <c r="P309"/>
      <c r="Q309"/>
      <c r="R309"/>
      <c r="S309"/>
      <c r="T309"/>
      <c r="U309"/>
    </row>
    <row r="310" spans="1:21" ht="16" x14ac:dyDescent="0.2">
      <c r="A310" s="3" t="s">
        <v>6347</v>
      </c>
      <c r="B310" s="190">
        <v>1</v>
      </c>
      <c r="C310" s="192">
        <v>2</v>
      </c>
      <c r="D310" s="191"/>
      <c r="E310" s="191">
        <v>0</v>
      </c>
      <c r="F310"/>
      <c r="G310"/>
      <c r="H310"/>
      <c r="I310"/>
      <c r="J310"/>
      <c r="K310"/>
      <c r="L310"/>
      <c r="M310"/>
      <c r="N310"/>
      <c r="O310"/>
      <c r="P310"/>
      <c r="Q310"/>
      <c r="R310"/>
      <c r="S310"/>
      <c r="T310"/>
      <c r="U310"/>
    </row>
    <row r="311" spans="1:21" ht="16" x14ac:dyDescent="0.2">
      <c r="A311" s="2" t="s">
        <v>3535</v>
      </c>
      <c r="B311" s="190">
        <v>1</v>
      </c>
      <c r="C311" s="192">
        <v>2</v>
      </c>
      <c r="D311" s="191">
        <v>2500</v>
      </c>
      <c r="E311" s="191">
        <v>4000</v>
      </c>
      <c r="F311"/>
      <c r="G311"/>
      <c r="H311"/>
      <c r="I311"/>
      <c r="J311"/>
      <c r="K311"/>
      <c r="L311"/>
      <c r="M311"/>
      <c r="N311"/>
      <c r="O311"/>
      <c r="P311"/>
      <c r="Q311"/>
      <c r="R311"/>
      <c r="S311"/>
      <c r="T311"/>
      <c r="U311"/>
    </row>
    <row r="312" spans="1:21" ht="16" x14ac:dyDescent="0.2">
      <c r="A312" s="3" t="s">
        <v>999</v>
      </c>
      <c r="B312" s="190">
        <v>1</v>
      </c>
      <c r="C312" s="192">
        <v>2</v>
      </c>
      <c r="D312" s="191">
        <v>2500</v>
      </c>
      <c r="E312" s="191">
        <v>4000</v>
      </c>
      <c r="F312"/>
      <c r="G312"/>
      <c r="H312"/>
      <c r="I312"/>
      <c r="J312"/>
      <c r="K312"/>
      <c r="L312"/>
      <c r="M312"/>
      <c r="N312"/>
      <c r="O312"/>
      <c r="P312"/>
      <c r="Q312"/>
      <c r="R312"/>
      <c r="S312"/>
      <c r="T312"/>
      <c r="U312"/>
    </row>
    <row r="313" spans="1:21" ht="16" x14ac:dyDescent="0.2">
      <c r="A313" s="2" t="s">
        <v>3509</v>
      </c>
      <c r="B313" s="190">
        <v>3</v>
      </c>
      <c r="C313" s="192">
        <v>8.1</v>
      </c>
      <c r="D313" s="191">
        <v>921.5</v>
      </c>
      <c r="E313" s="191">
        <v>3504</v>
      </c>
      <c r="F313"/>
      <c r="G313"/>
      <c r="H313"/>
      <c r="I313"/>
      <c r="J313"/>
      <c r="K313"/>
      <c r="L313"/>
      <c r="M313"/>
      <c r="N313"/>
      <c r="O313"/>
      <c r="P313"/>
      <c r="Q313"/>
      <c r="R313"/>
      <c r="S313"/>
      <c r="T313"/>
      <c r="U313"/>
    </row>
    <row r="314" spans="1:21" ht="16" x14ac:dyDescent="0.2">
      <c r="A314" s="3" t="s">
        <v>5162</v>
      </c>
      <c r="B314" s="190">
        <v>1</v>
      </c>
      <c r="C314" s="192">
        <v>4</v>
      </c>
      <c r="D314" s="191"/>
      <c r="E314" s="191">
        <v>923</v>
      </c>
      <c r="F314"/>
      <c r="G314"/>
      <c r="H314"/>
      <c r="I314"/>
      <c r="J314"/>
      <c r="K314"/>
      <c r="L314"/>
      <c r="M314"/>
      <c r="N314"/>
      <c r="O314"/>
      <c r="P314"/>
      <c r="Q314"/>
      <c r="R314"/>
      <c r="S314"/>
      <c r="T314"/>
      <c r="U314"/>
    </row>
    <row r="315" spans="1:21" ht="16" x14ac:dyDescent="0.2">
      <c r="A315" s="3" t="s">
        <v>5410</v>
      </c>
      <c r="B315" s="190">
        <v>1</v>
      </c>
      <c r="C315" s="192">
        <v>2.6</v>
      </c>
      <c r="D315" s="191">
        <v>180</v>
      </c>
      <c r="E315" s="191">
        <v>918</v>
      </c>
      <c r="F315"/>
      <c r="G315"/>
      <c r="H315"/>
      <c r="I315"/>
      <c r="J315"/>
      <c r="K315"/>
      <c r="L315"/>
      <c r="M315"/>
      <c r="N315"/>
      <c r="O315"/>
      <c r="P315"/>
      <c r="Q315"/>
      <c r="R315"/>
      <c r="S315"/>
      <c r="T315"/>
      <c r="U315"/>
    </row>
    <row r="316" spans="1:21" ht="16" x14ac:dyDescent="0.2">
      <c r="A316" s="3" t="s">
        <v>6512</v>
      </c>
      <c r="B316" s="190">
        <v>1</v>
      </c>
      <c r="C316" s="192">
        <v>1.5</v>
      </c>
      <c r="D316" s="191">
        <v>1663</v>
      </c>
      <c r="E316" s="191">
        <v>1663</v>
      </c>
      <c r="F316"/>
      <c r="G316"/>
      <c r="H316"/>
      <c r="I316"/>
      <c r="J316"/>
      <c r="K316"/>
      <c r="L316"/>
      <c r="M316"/>
      <c r="N316"/>
      <c r="O316"/>
      <c r="P316"/>
      <c r="Q316"/>
      <c r="R316"/>
      <c r="S316"/>
      <c r="T316"/>
      <c r="U316"/>
    </row>
    <row r="317" spans="1:21" ht="16" x14ac:dyDescent="0.2">
      <c r="A317" s="2" t="s">
        <v>8324</v>
      </c>
      <c r="B317" s="190">
        <v>14</v>
      </c>
      <c r="C317" s="192">
        <v>49.6</v>
      </c>
      <c r="D317" s="191">
        <v>1734</v>
      </c>
      <c r="E317" s="191">
        <v>31044</v>
      </c>
      <c r="F317"/>
      <c r="G317"/>
      <c r="H317"/>
      <c r="I317"/>
      <c r="J317"/>
      <c r="K317"/>
      <c r="L317"/>
      <c r="M317"/>
      <c r="N317"/>
      <c r="O317"/>
      <c r="P317"/>
      <c r="Q317"/>
      <c r="R317"/>
      <c r="S317"/>
      <c r="T317"/>
      <c r="U317"/>
    </row>
    <row r="318" spans="1:21" ht="16" x14ac:dyDescent="0.2">
      <c r="A318" s="3" t="s">
        <v>6077</v>
      </c>
      <c r="B318" s="190">
        <v>1</v>
      </c>
      <c r="C318" s="192">
        <v>1</v>
      </c>
      <c r="D318" s="191">
        <v>54</v>
      </c>
      <c r="E318" s="191">
        <v>67</v>
      </c>
      <c r="F318"/>
      <c r="G318"/>
      <c r="H318"/>
      <c r="I318"/>
      <c r="J318"/>
      <c r="K318"/>
      <c r="L318"/>
      <c r="M318"/>
      <c r="N318"/>
      <c r="O318"/>
      <c r="P318"/>
      <c r="Q318"/>
      <c r="R318"/>
      <c r="S318"/>
      <c r="T318"/>
      <c r="U318"/>
    </row>
    <row r="319" spans="1:21" ht="16" x14ac:dyDescent="0.2">
      <c r="A319" s="3" t="s">
        <v>5002</v>
      </c>
      <c r="B319" s="190">
        <v>1</v>
      </c>
      <c r="C319" s="192">
        <v>1.3</v>
      </c>
      <c r="D319" s="191">
        <v>166</v>
      </c>
      <c r="E319" s="191">
        <v>488</v>
      </c>
      <c r="F319"/>
      <c r="G319"/>
      <c r="H319"/>
      <c r="I319"/>
      <c r="J319"/>
      <c r="K319"/>
      <c r="L319"/>
      <c r="M319"/>
      <c r="N319"/>
      <c r="O319"/>
      <c r="P319"/>
      <c r="Q319"/>
      <c r="R319"/>
      <c r="S319"/>
      <c r="T319"/>
      <c r="U319"/>
    </row>
    <row r="320" spans="1:21" ht="16" x14ac:dyDescent="0.2">
      <c r="A320" s="3" t="s">
        <v>6753</v>
      </c>
      <c r="B320" s="190">
        <v>1</v>
      </c>
      <c r="C320" s="192">
        <v>2</v>
      </c>
      <c r="D320" s="191">
        <v>959</v>
      </c>
      <c r="E320" s="191">
        <v>0</v>
      </c>
      <c r="F320"/>
      <c r="G320"/>
      <c r="H320"/>
      <c r="I320"/>
      <c r="J320"/>
      <c r="K320"/>
      <c r="L320"/>
      <c r="M320"/>
      <c r="N320"/>
      <c r="O320"/>
      <c r="P320"/>
      <c r="Q320"/>
      <c r="R320"/>
      <c r="S320"/>
      <c r="T320"/>
      <c r="U320"/>
    </row>
    <row r="321" spans="1:21" ht="16" x14ac:dyDescent="0.2">
      <c r="A321" s="3" t="s">
        <v>5215</v>
      </c>
      <c r="B321" s="190">
        <v>1</v>
      </c>
      <c r="C321" s="192">
        <v>5.4</v>
      </c>
      <c r="D321" s="191">
        <v>5786</v>
      </c>
      <c r="E321" s="191">
        <v>7206</v>
      </c>
      <c r="F321"/>
      <c r="G321"/>
      <c r="H321"/>
      <c r="I321"/>
      <c r="J321"/>
      <c r="K321"/>
      <c r="L321"/>
      <c r="M321"/>
      <c r="N321"/>
      <c r="O321"/>
      <c r="P321"/>
      <c r="Q321"/>
      <c r="R321"/>
      <c r="S321"/>
      <c r="T321"/>
      <c r="U321"/>
    </row>
    <row r="322" spans="1:21" ht="16" x14ac:dyDescent="0.2">
      <c r="A322" s="3" t="s">
        <v>4873</v>
      </c>
      <c r="B322" s="190">
        <v>1</v>
      </c>
      <c r="C322" s="192">
        <v>1.6</v>
      </c>
      <c r="D322" s="191">
        <v>1068</v>
      </c>
      <c r="E322" s="191">
        <v>5785</v>
      </c>
      <c r="F322"/>
      <c r="G322"/>
      <c r="H322"/>
      <c r="I322"/>
      <c r="J322"/>
      <c r="K322"/>
      <c r="L322"/>
      <c r="M322"/>
      <c r="N322"/>
      <c r="O322"/>
      <c r="P322"/>
      <c r="Q322"/>
      <c r="R322"/>
      <c r="S322"/>
      <c r="T322"/>
      <c r="U322"/>
    </row>
    <row r="323" spans="1:21" ht="16" x14ac:dyDescent="0.2">
      <c r="A323" s="3" t="s">
        <v>2761</v>
      </c>
      <c r="B323" s="190">
        <v>1</v>
      </c>
      <c r="C323" s="192">
        <v>3</v>
      </c>
      <c r="D323" s="191">
        <v>1400</v>
      </c>
      <c r="E323" s="191">
        <v>0</v>
      </c>
      <c r="F323"/>
      <c r="G323"/>
      <c r="H323"/>
      <c r="I323"/>
      <c r="J323"/>
      <c r="K323"/>
      <c r="L323"/>
      <c r="M323"/>
      <c r="N323"/>
      <c r="O323"/>
      <c r="P323"/>
      <c r="Q323"/>
      <c r="R323"/>
      <c r="S323"/>
      <c r="T323"/>
      <c r="U323"/>
    </row>
    <row r="324" spans="1:21" ht="16" x14ac:dyDescent="0.2">
      <c r="A324" s="3" t="s">
        <v>48</v>
      </c>
      <c r="B324" s="190">
        <v>1</v>
      </c>
      <c r="C324" s="192">
        <v>3.2</v>
      </c>
      <c r="D324" s="191"/>
      <c r="E324" s="191">
        <v>4279</v>
      </c>
      <c r="F324"/>
      <c r="G324"/>
      <c r="H324"/>
      <c r="I324"/>
      <c r="J324"/>
      <c r="K324"/>
      <c r="L324"/>
      <c r="M324"/>
      <c r="N324"/>
      <c r="O324"/>
      <c r="P324"/>
      <c r="Q324"/>
      <c r="R324"/>
      <c r="S324"/>
      <c r="T324"/>
      <c r="U324"/>
    </row>
    <row r="325" spans="1:21" ht="16" x14ac:dyDescent="0.2">
      <c r="A325" s="3" t="s">
        <v>2175</v>
      </c>
      <c r="B325" s="190">
        <v>1</v>
      </c>
      <c r="C325" s="192">
        <v>4.5</v>
      </c>
      <c r="D325" s="191">
        <v>2196</v>
      </c>
      <c r="E325" s="191">
        <v>2196</v>
      </c>
      <c r="F325"/>
      <c r="G325"/>
      <c r="H325"/>
      <c r="I325"/>
      <c r="J325"/>
      <c r="K325"/>
      <c r="L325"/>
      <c r="M325"/>
      <c r="N325"/>
      <c r="O325"/>
      <c r="P325"/>
      <c r="Q325"/>
      <c r="R325"/>
      <c r="S325"/>
      <c r="T325"/>
      <c r="U325"/>
    </row>
    <row r="326" spans="1:21" ht="16" x14ac:dyDescent="0.2">
      <c r="A326" s="3" t="s">
        <v>6941</v>
      </c>
      <c r="B326" s="190">
        <v>1</v>
      </c>
      <c r="C326" s="192">
        <v>0</v>
      </c>
      <c r="D326" s="191"/>
      <c r="E326" s="191">
        <v>0</v>
      </c>
      <c r="F326"/>
      <c r="G326"/>
      <c r="H326"/>
      <c r="I326"/>
      <c r="J326"/>
      <c r="K326"/>
      <c r="L326"/>
      <c r="M326"/>
      <c r="N326"/>
      <c r="O326"/>
      <c r="P326"/>
      <c r="Q326"/>
      <c r="R326"/>
      <c r="S326"/>
      <c r="T326"/>
      <c r="U326"/>
    </row>
    <row r="327" spans="1:21" ht="16" x14ac:dyDescent="0.2">
      <c r="A327" s="3" t="s">
        <v>6222</v>
      </c>
      <c r="B327" s="190">
        <v>1</v>
      </c>
      <c r="C327" s="192">
        <v>6.8</v>
      </c>
      <c r="D327" s="191"/>
      <c r="E327" s="191">
        <v>328</v>
      </c>
      <c r="F327"/>
      <c r="G327"/>
      <c r="H327"/>
      <c r="I327"/>
      <c r="J327"/>
      <c r="K327"/>
      <c r="L327"/>
      <c r="M327"/>
      <c r="N327"/>
      <c r="O327"/>
      <c r="P327"/>
      <c r="Q327"/>
      <c r="R327"/>
      <c r="S327"/>
      <c r="T327"/>
      <c r="U327"/>
    </row>
    <row r="328" spans="1:21" ht="16" x14ac:dyDescent="0.2">
      <c r="A328" s="3" t="s">
        <v>520</v>
      </c>
      <c r="B328" s="190">
        <v>1</v>
      </c>
      <c r="C328" s="192">
        <v>3</v>
      </c>
      <c r="D328" s="191"/>
      <c r="E328" s="191">
        <v>456</v>
      </c>
      <c r="F328"/>
      <c r="G328"/>
      <c r="H328"/>
      <c r="I328"/>
      <c r="J328"/>
      <c r="K328"/>
      <c r="L328"/>
      <c r="M328"/>
      <c r="N328"/>
      <c r="O328"/>
      <c r="P328"/>
      <c r="Q328"/>
      <c r="R328"/>
      <c r="S328"/>
      <c r="T328"/>
      <c r="U328"/>
    </row>
    <row r="329" spans="1:21" ht="16" x14ac:dyDescent="0.2">
      <c r="A329" s="3" t="s">
        <v>4929</v>
      </c>
      <c r="B329" s="190">
        <v>1</v>
      </c>
      <c r="C329" s="192">
        <v>5.8</v>
      </c>
      <c r="D329" s="191">
        <v>2784</v>
      </c>
      <c r="E329" s="191">
        <v>3745</v>
      </c>
      <c r="F329"/>
      <c r="G329"/>
      <c r="H329"/>
      <c r="I329"/>
      <c r="J329"/>
      <c r="K329"/>
      <c r="L329"/>
      <c r="M329"/>
      <c r="N329"/>
      <c r="O329"/>
      <c r="P329"/>
      <c r="Q329"/>
      <c r="R329"/>
      <c r="S329"/>
      <c r="T329"/>
      <c r="U329"/>
    </row>
    <row r="330" spans="1:21" ht="16" x14ac:dyDescent="0.2">
      <c r="A330" s="3" t="s">
        <v>6793</v>
      </c>
      <c r="B330" s="190">
        <v>1</v>
      </c>
      <c r="C330" s="192">
        <v>8</v>
      </c>
      <c r="D330" s="191">
        <v>1193</v>
      </c>
      <c r="E330" s="191">
        <v>6494</v>
      </c>
      <c r="F330"/>
      <c r="G330"/>
      <c r="H330"/>
      <c r="I330"/>
      <c r="J330"/>
      <c r="K330"/>
      <c r="L330"/>
      <c r="M330"/>
      <c r="N330"/>
      <c r="O330"/>
      <c r="P330"/>
      <c r="Q330"/>
      <c r="R330"/>
      <c r="S330"/>
      <c r="T330"/>
      <c r="U330"/>
    </row>
    <row r="331" spans="1:21" ht="16" x14ac:dyDescent="0.2">
      <c r="A331" s="3" t="s">
        <v>6134</v>
      </c>
      <c r="B331" s="190">
        <v>1</v>
      </c>
      <c r="C331" s="192">
        <v>4</v>
      </c>
      <c r="D331" s="191"/>
      <c r="E331" s="191">
        <v>0</v>
      </c>
      <c r="F331"/>
      <c r="G331"/>
      <c r="H331"/>
      <c r="I331"/>
      <c r="J331"/>
      <c r="K331"/>
      <c r="L331"/>
      <c r="M331"/>
      <c r="N331"/>
      <c r="O331"/>
      <c r="P331"/>
      <c r="Q331"/>
      <c r="R331"/>
      <c r="S331"/>
      <c r="T331"/>
      <c r="U331"/>
    </row>
    <row r="332" spans="1:21" ht="16" x14ac:dyDescent="0.2">
      <c r="A332" s="2" t="s">
        <v>5336</v>
      </c>
      <c r="B332" s="190">
        <v>1</v>
      </c>
      <c r="C332" s="192">
        <v>0.2</v>
      </c>
      <c r="D332" s="191">
        <v>41</v>
      </c>
      <c r="E332" s="191">
        <v>377</v>
      </c>
      <c r="F332"/>
      <c r="G332"/>
      <c r="H332"/>
      <c r="I332"/>
      <c r="J332"/>
      <c r="K332"/>
      <c r="L332"/>
      <c r="M332"/>
      <c r="N332"/>
      <c r="O332"/>
      <c r="P332"/>
      <c r="Q332"/>
      <c r="R332"/>
      <c r="S332"/>
      <c r="T332"/>
      <c r="U332"/>
    </row>
    <row r="333" spans="1:21" ht="16" x14ac:dyDescent="0.2">
      <c r="A333" s="3" t="s">
        <v>6222</v>
      </c>
      <c r="B333" s="190">
        <v>1</v>
      </c>
      <c r="C333" s="192">
        <v>0.2</v>
      </c>
      <c r="D333" s="191">
        <v>41</v>
      </c>
      <c r="E333" s="191">
        <v>377</v>
      </c>
      <c r="F333"/>
      <c r="G333"/>
      <c r="H333"/>
      <c r="I333"/>
      <c r="J333"/>
      <c r="K333"/>
      <c r="L333"/>
      <c r="M333"/>
      <c r="N333"/>
      <c r="O333"/>
      <c r="P333"/>
      <c r="Q333"/>
      <c r="R333"/>
      <c r="S333"/>
      <c r="T333"/>
      <c r="U333"/>
    </row>
    <row r="334" spans="1:21" ht="16" x14ac:dyDescent="0.2">
      <c r="A334" s="2" t="s">
        <v>5552</v>
      </c>
      <c r="B334" s="190">
        <v>4</v>
      </c>
      <c r="C334" s="192">
        <v>0.8</v>
      </c>
      <c r="D334" s="191">
        <v>286.75</v>
      </c>
      <c r="E334" s="191">
        <v>1618</v>
      </c>
      <c r="F334"/>
      <c r="G334"/>
      <c r="H334"/>
      <c r="I334"/>
      <c r="J334"/>
      <c r="K334"/>
      <c r="L334"/>
      <c r="M334"/>
      <c r="N334"/>
      <c r="O334"/>
      <c r="P334"/>
      <c r="Q334"/>
      <c r="R334"/>
      <c r="S334"/>
      <c r="T334"/>
      <c r="U334"/>
    </row>
    <row r="335" spans="1:21" ht="16" x14ac:dyDescent="0.2">
      <c r="A335" s="3" t="s">
        <v>5538</v>
      </c>
      <c r="B335" s="190">
        <v>1</v>
      </c>
      <c r="C335" s="192">
        <v>0.8</v>
      </c>
      <c r="D335" s="191">
        <v>114</v>
      </c>
      <c r="E335" s="191">
        <v>241</v>
      </c>
      <c r="F335"/>
      <c r="G335"/>
      <c r="H335"/>
      <c r="I335"/>
      <c r="J335"/>
      <c r="K335"/>
      <c r="L335"/>
      <c r="M335"/>
      <c r="N335"/>
      <c r="O335"/>
      <c r="P335"/>
      <c r="Q335"/>
      <c r="R335"/>
      <c r="S335"/>
      <c r="T335"/>
      <c r="U335"/>
    </row>
    <row r="336" spans="1:21" ht="16" x14ac:dyDescent="0.2">
      <c r="A336" s="3" t="s">
        <v>61</v>
      </c>
      <c r="B336" s="190">
        <v>3</v>
      </c>
      <c r="C336" s="192">
        <v>0</v>
      </c>
      <c r="D336" s="191">
        <v>344.33333333333331</v>
      </c>
      <c r="E336" s="191">
        <v>1377</v>
      </c>
      <c r="F336"/>
      <c r="G336"/>
      <c r="H336"/>
      <c r="I336"/>
      <c r="J336"/>
      <c r="K336"/>
      <c r="L336"/>
      <c r="M336"/>
      <c r="N336"/>
      <c r="O336"/>
      <c r="P336"/>
      <c r="Q336"/>
      <c r="R336"/>
      <c r="S336"/>
      <c r="T336"/>
      <c r="U336"/>
    </row>
    <row r="337" spans="1:21" ht="16" x14ac:dyDescent="0.2">
      <c r="A337" s="2" t="s">
        <v>6577</v>
      </c>
      <c r="B337" s="190">
        <v>2</v>
      </c>
      <c r="C337" s="192">
        <v>0</v>
      </c>
      <c r="D337" s="191">
        <v>238.5</v>
      </c>
      <c r="E337" s="191">
        <v>543</v>
      </c>
      <c r="F337"/>
      <c r="G337"/>
      <c r="H337"/>
      <c r="I337"/>
      <c r="J337"/>
      <c r="K337"/>
      <c r="L337"/>
      <c r="M337"/>
      <c r="N337"/>
      <c r="O337"/>
      <c r="P337"/>
      <c r="Q337"/>
      <c r="R337"/>
      <c r="S337"/>
      <c r="T337"/>
      <c r="U337"/>
    </row>
    <row r="338" spans="1:21" ht="16" x14ac:dyDescent="0.2">
      <c r="A338" s="3" t="s">
        <v>5195</v>
      </c>
      <c r="B338" s="190">
        <v>1</v>
      </c>
      <c r="C338" s="192">
        <v>0</v>
      </c>
      <c r="D338" s="191">
        <v>48</v>
      </c>
      <c r="E338" s="191">
        <v>0</v>
      </c>
      <c r="F338"/>
      <c r="G338"/>
      <c r="H338"/>
      <c r="I338"/>
      <c r="J338"/>
      <c r="K338"/>
      <c r="L338"/>
      <c r="M338"/>
      <c r="N338"/>
      <c r="O338"/>
      <c r="P338"/>
      <c r="Q338"/>
      <c r="R338"/>
      <c r="S338"/>
      <c r="T338"/>
      <c r="U338"/>
    </row>
    <row r="339" spans="1:21" ht="16" x14ac:dyDescent="0.2">
      <c r="A339" s="3" t="s">
        <v>6777</v>
      </c>
      <c r="B339" s="190">
        <v>1</v>
      </c>
      <c r="C339" s="192">
        <v>0</v>
      </c>
      <c r="D339" s="191">
        <v>429</v>
      </c>
      <c r="E339" s="191">
        <v>543</v>
      </c>
      <c r="F339"/>
      <c r="G339"/>
      <c r="H339"/>
      <c r="I339"/>
      <c r="J339"/>
      <c r="K339"/>
      <c r="L339"/>
      <c r="M339"/>
      <c r="N339"/>
      <c r="O339"/>
      <c r="P339"/>
      <c r="Q339"/>
      <c r="R339"/>
      <c r="S339"/>
      <c r="T339"/>
      <c r="U339"/>
    </row>
    <row r="340" spans="1:21" ht="16" x14ac:dyDescent="0.2">
      <c r="A340" s="2" t="s">
        <v>4979</v>
      </c>
      <c r="B340" s="190">
        <v>1</v>
      </c>
      <c r="C340" s="192">
        <v>1</v>
      </c>
      <c r="D340" s="191">
        <v>314</v>
      </c>
      <c r="E340" s="191">
        <v>342</v>
      </c>
      <c r="F340"/>
      <c r="G340"/>
      <c r="H340"/>
      <c r="I340"/>
      <c r="J340"/>
      <c r="K340"/>
      <c r="L340"/>
      <c r="M340"/>
      <c r="N340"/>
      <c r="O340"/>
      <c r="P340"/>
      <c r="Q340"/>
      <c r="R340"/>
      <c r="S340"/>
      <c r="T340"/>
      <c r="U340"/>
    </row>
    <row r="341" spans="1:21" ht="16" x14ac:dyDescent="0.2">
      <c r="A341" s="3" t="s">
        <v>240</v>
      </c>
      <c r="B341" s="190">
        <v>1</v>
      </c>
      <c r="C341" s="192">
        <v>1</v>
      </c>
      <c r="D341" s="191">
        <v>314</v>
      </c>
      <c r="E341" s="191">
        <v>342</v>
      </c>
      <c r="F341"/>
      <c r="G341"/>
      <c r="H341"/>
      <c r="I341"/>
      <c r="J341"/>
      <c r="K341"/>
      <c r="L341"/>
      <c r="M341"/>
      <c r="N341"/>
      <c r="O341"/>
      <c r="P341"/>
      <c r="Q341"/>
      <c r="R341"/>
      <c r="S341"/>
      <c r="T341"/>
      <c r="U341"/>
    </row>
    <row r="342" spans="1:21" ht="16" x14ac:dyDescent="0.2">
      <c r="A342" s="2" t="s">
        <v>6924</v>
      </c>
      <c r="B342" s="190">
        <v>1</v>
      </c>
      <c r="C342" s="192">
        <v>5</v>
      </c>
      <c r="D342" s="191">
        <v>575</v>
      </c>
      <c r="E342" s="191">
        <v>1830</v>
      </c>
      <c r="F342"/>
      <c r="G342"/>
      <c r="H342"/>
      <c r="I342"/>
      <c r="J342"/>
      <c r="K342"/>
      <c r="L342"/>
      <c r="M342"/>
      <c r="N342"/>
      <c r="O342"/>
      <c r="P342"/>
      <c r="Q342"/>
      <c r="R342"/>
      <c r="S342"/>
      <c r="T342"/>
      <c r="U342"/>
    </row>
    <row r="343" spans="1:21" ht="16" x14ac:dyDescent="0.2">
      <c r="A343" s="3" t="s">
        <v>1752</v>
      </c>
      <c r="B343" s="190">
        <v>1</v>
      </c>
      <c r="C343" s="192">
        <v>5</v>
      </c>
      <c r="D343" s="191">
        <v>575</v>
      </c>
      <c r="E343" s="191">
        <v>1830</v>
      </c>
      <c r="F343"/>
      <c r="G343"/>
      <c r="H343"/>
      <c r="I343"/>
      <c r="J343"/>
      <c r="K343"/>
      <c r="L343"/>
      <c r="M343"/>
      <c r="N343"/>
      <c r="O343"/>
      <c r="P343"/>
      <c r="Q343"/>
      <c r="R343"/>
      <c r="S343"/>
      <c r="T343"/>
      <c r="U343"/>
    </row>
    <row r="344" spans="1:21" ht="16" x14ac:dyDescent="0.2">
      <c r="A344" s="2" t="s">
        <v>6062</v>
      </c>
      <c r="B344" s="190">
        <v>1</v>
      </c>
      <c r="C344" s="192">
        <v>6</v>
      </c>
      <c r="D344" s="191">
        <v>246</v>
      </c>
      <c r="E344" s="191">
        <v>6299</v>
      </c>
      <c r="F344"/>
      <c r="G344"/>
      <c r="H344"/>
      <c r="I344"/>
      <c r="J344"/>
      <c r="K344"/>
      <c r="L344"/>
      <c r="M344"/>
      <c r="N344"/>
      <c r="O344"/>
      <c r="P344"/>
      <c r="Q344"/>
      <c r="R344"/>
      <c r="S344"/>
      <c r="T344"/>
      <c r="U344"/>
    </row>
    <row r="345" spans="1:21" ht="16" x14ac:dyDescent="0.2">
      <c r="A345" s="3" t="s">
        <v>6049</v>
      </c>
      <c r="B345" s="190">
        <v>1</v>
      </c>
      <c r="C345" s="192">
        <v>6</v>
      </c>
      <c r="D345" s="191">
        <v>246</v>
      </c>
      <c r="E345" s="191">
        <v>6299</v>
      </c>
      <c r="F345"/>
      <c r="G345"/>
      <c r="H345"/>
      <c r="I345"/>
      <c r="J345"/>
      <c r="K345"/>
      <c r="L345"/>
      <c r="M345"/>
      <c r="N345"/>
      <c r="O345"/>
      <c r="P345"/>
      <c r="Q345"/>
      <c r="R345"/>
      <c r="S345"/>
      <c r="T345"/>
      <c r="U345"/>
    </row>
    <row r="346" spans="1:21" ht="16" x14ac:dyDescent="0.2">
      <c r="A346" s="2" t="s">
        <v>8006</v>
      </c>
      <c r="B346" s="190">
        <v>1</v>
      </c>
      <c r="C346" s="192">
        <v>14.6</v>
      </c>
      <c r="D346" s="191"/>
      <c r="E346" s="191">
        <v>0</v>
      </c>
      <c r="F346"/>
      <c r="G346"/>
      <c r="H346"/>
      <c r="I346"/>
      <c r="J346"/>
      <c r="K346"/>
      <c r="L346"/>
      <c r="M346"/>
      <c r="N346"/>
      <c r="O346"/>
      <c r="P346"/>
      <c r="Q346"/>
      <c r="R346"/>
      <c r="S346"/>
      <c r="T346"/>
      <c r="U346"/>
    </row>
    <row r="347" spans="1:21" ht="16" x14ac:dyDescent="0.2">
      <c r="A347" s="3" t="s">
        <v>8003</v>
      </c>
      <c r="B347" s="190">
        <v>1</v>
      </c>
      <c r="C347" s="192">
        <v>14.6</v>
      </c>
      <c r="D347" s="191"/>
      <c r="E347" s="191">
        <v>0</v>
      </c>
      <c r="F347"/>
      <c r="G347"/>
      <c r="H347"/>
      <c r="I347"/>
      <c r="J347"/>
      <c r="K347"/>
      <c r="L347"/>
      <c r="M347"/>
      <c r="N347"/>
      <c r="O347"/>
      <c r="P347"/>
      <c r="Q347"/>
      <c r="R347"/>
      <c r="S347"/>
      <c r="T347"/>
      <c r="U347"/>
    </row>
    <row r="348" spans="1:21" ht="16" x14ac:dyDescent="0.2">
      <c r="A348" s="2" t="s">
        <v>1096</v>
      </c>
      <c r="B348" s="190">
        <v>3</v>
      </c>
      <c r="C348" s="192">
        <v>21.4</v>
      </c>
      <c r="D348" s="191">
        <v>1125.6666666666667</v>
      </c>
      <c r="E348" s="191">
        <v>7698</v>
      </c>
      <c r="F348"/>
      <c r="G348"/>
      <c r="H348"/>
      <c r="I348"/>
      <c r="J348"/>
      <c r="K348"/>
      <c r="L348"/>
      <c r="M348"/>
      <c r="N348"/>
      <c r="O348"/>
      <c r="P348"/>
      <c r="Q348"/>
      <c r="R348"/>
      <c r="S348"/>
      <c r="T348"/>
      <c r="U348"/>
    </row>
    <row r="349" spans="1:21" ht="16" x14ac:dyDescent="0.2">
      <c r="A349" s="3" t="s">
        <v>5426</v>
      </c>
      <c r="B349" s="190">
        <v>2</v>
      </c>
      <c r="C349" s="192">
        <v>6.4</v>
      </c>
      <c r="D349" s="191">
        <v>322.5</v>
      </c>
      <c r="E349" s="191">
        <v>2672</v>
      </c>
      <c r="F349"/>
      <c r="G349"/>
      <c r="H349"/>
      <c r="I349"/>
      <c r="J349"/>
      <c r="K349"/>
      <c r="L349"/>
      <c r="M349"/>
      <c r="N349"/>
      <c r="O349"/>
      <c r="P349"/>
      <c r="Q349"/>
      <c r="R349"/>
      <c r="S349"/>
      <c r="T349"/>
      <c r="U349"/>
    </row>
    <row r="350" spans="1:21" ht="16" x14ac:dyDescent="0.2">
      <c r="A350" s="3" t="s">
        <v>5320</v>
      </c>
      <c r="B350" s="190">
        <v>1</v>
      </c>
      <c r="C350" s="192">
        <v>15</v>
      </c>
      <c r="D350" s="191">
        <v>2732</v>
      </c>
      <c r="E350" s="191">
        <v>5026</v>
      </c>
      <c r="F350"/>
      <c r="G350"/>
      <c r="H350"/>
      <c r="I350"/>
      <c r="J350"/>
      <c r="K350"/>
      <c r="L350"/>
      <c r="M350"/>
      <c r="N350"/>
      <c r="O350"/>
      <c r="P350"/>
      <c r="Q350"/>
      <c r="R350"/>
      <c r="S350"/>
      <c r="T350"/>
      <c r="U350"/>
    </row>
    <row r="351" spans="1:21" ht="16" x14ac:dyDescent="0.2">
      <c r="A351" s="2" t="s">
        <v>5257</v>
      </c>
      <c r="B351" s="190">
        <v>21</v>
      </c>
      <c r="C351" s="192">
        <v>21.917000000000005</v>
      </c>
      <c r="D351" s="191">
        <v>112.3</v>
      </c>
      <c r="E351" s="191">
        <v>6565</v>
      </c>
      <c r="F351"/>
      <c r="G351"/>
      <c r="H351"/>
      <c r="I351"/>
      <c r="J351"/>
      <c r="K351"/>
      <c r="L351"/>
      <c r="M351"/>
      <c r="N351"/>
      <c r="O351"/>
      <c r="P351"/>
      <c r="Q351"/>
      <c r="R351"/>
      <c r="S351"/>
      <c r="T351"/>
      <c r="U351"/>
    </row>
    <row r="352" spans="1:21" ht="16" x14ac:dyDescent="0.2">
      <c r="A352" s="3" t="s">
        <v>6635</v>
      </c>
      <c r="B352" s="190">
        <v>4</v>
      </c>
      <c r="C352" s="192">
        <v>6.2</v>
      </c>
      <c r="D352" s="191">
        <v>321.5</v>
      </c>
      <c r="E352" s="191">
        <v>5350</v>
      </c>
      <c r="F352"/>
      <c r="G352"/>
      <c r="H352"/>
      <c r="I352"/>
      <c r="J352"/>
      <c r="K352"/>
      <c r="L352"/>
      <c r="M352"/>
      <c r="N352"/>
      <c r="O352"/>
      <c r="P352"/>
      <c r="Q352"/>
      <c r="R352"/>
      <c r="S352"/>
      <c r="T352"/>
      <c r="U352"/>
    </row>
    <row r="353" spans="1:21" ht="16" x14ac:dyDescent="0.2">
      <c r="A353" s="3" t="s">
        <v>6090</v>
      </c>
      <c r="B353" s="190">
        <v>1</v>
      </c>
      <c r="C353" s="192">
        <v>3.1</v>
      </c>
      <c r="D353" s="191">
        <v>12</v>
      </c>
      <c r="E353" s="191">
        <v>12</v>
      </c>
      <c r="F353"/>
      <c r="G353"/>
      <c r="H353"/>
      <c r="I353"/>
      <c r="J353"/>
      <c r="K353"/>
      <c r="L353"/>
      <c r="M353"/>
      <c r="N353"/>
      <c r="O353"/>
      <c r="P353"/>
      <c r="Q353"/>
      <c r="R353"/>
      <c r="S353"/>
      <c r="T353"/>
      <c r="U353"/>
    </row>
    <row r="354" spans="1:21" ht="16" x14ac:dyDescent="0.2">
      <c r="A354" s="3" t="s">
        <v>7901</v>
      </c>
      <c r="B354" s="190">
        <v>1</v>
      </c>
      <c r="C354" s="192">
        <v>0.8</v>
      </c>
      <c r="D354" s="191">
        <v>106</v>
      </c>
      <c r="E354" s="191">
        <v>177</v>
      </c>
      <c r="F354"/>
      <c r="G354"/>
      <c r="H354"/>
      <c r="I354"/>
      <c r="J354"/>
      <c r="K354"/>
      <c r="L354"/>
      <c r="M354"/>
      <c r="N354"/>
      <c r="O354"/>
      <c r="P354"/>
      <c r="Q354"/>
      <c r="R354"/>
      <c r="S354"/>
      <c r="T354"/>
      <c r="U354"/>
    </row>
    <row r="355" spans="1:21" ht="16" x14ac:dyDescent="0.2">
      <c r="A355" s="3" t="s">
        <v>5254</v>
      </c>
      <c r="B355" s="190">
        <v>1</v>
      </c>
      <c r="C355" s="192">
        <v>8.8999999999999996E-2</v>
      </c>
      <c r="D355" s="191">
        <v>18</v>
      </c>
      <c r="E355" s="191">
        <v>31</v>
      </c>
      <c r="F355"/>
      <c r="G355"/>
      <c r="H355"/>
      <c r="I355"/>
      <c r="J355"/>
      <c r="K355"/>
      <c r="L355"/>
      <c r="M355"/>
      <c r="N355"/>
      <c r="O355"/>
      <c r="P355"/>
      <c r="Q355"/>
      <c r="R355"/>
      <c r="S355"/>
      <c r="T355"/>
      <c r="U355"/>
    </row>
    <row r="356" spans="1:21" ht="16" x14ac:dyDescent="0.2">
      <c r="A356" s="3" t="s">
        <v>5278</v>
      </c>
      <c r="B356" s="190">
        <v>1</v>
      </c>
      <c r="C356" s="192">
        <v>0.65</v>
      </c>
      <c r="D356" s="191">
        <v>109</v>
      </c>
      <c r="E356" s="191">
        <v>201</v>
      </c>
      <c r="F356"/>
      <c r="G356"/>
      <c r="H356"/>
      <c r="I356"/>
      <c r="J356"/>
      <c r="K356"/>
      <c r="L356"/>
      <c r="M356"/>
      <c r="N356"/>
      <c r="O356"/>
      <c r="P356"/>
      <c r="Q356"/>
      <c r="R356"/>
      <c r="S356"/>
      <c r="T356"/>
      <c r="U356"/>
    </row>
    <row r="357" spans="1:21" ht="16" x14ac:dyDescent="0.2">
      <c r="A357" s="3" t="s">
        <v>5890</v>
      </c>
      <c r="B357" s="190">
        <v>1</v>
      </c>
      <c r="C357" s="192">
        <v>0.31999999999999995</v>
      </c>
      <c r="D357" s="191">
        <v>56</v>
      </c>
      <c r="E357" s="191">
        <v>56</v>
      </c>
      <c r="F357"/>
      <c r="G357"/>
      <c r="H357"/>
      <c r="I357"/>
      <c r="J357"/>
      <c r="K357"/>
      <c r="L357"/>
      <c r="M357"/>
      <c r="N357"/>
      <c r="O357"/>
      <c r="P357"/>
      <c r="Q357"/>
      <c r="R357"/>
      <c r="S357"/>
      <c r="T357"/>
      <c r="U357"/>
    </row>
    <row r="358" spans="1:21" ht="16" x14ac:dyDescent="0.2">
      <c r="A358" s="3" t="s">
        <v>7997</v>
      </c>
      <c r="B358" s="190">
        <v>1</v>
      </c>
      <c r="C358" s="192">
        <v>1.2</v>
      </c>
      <c r="D358" s="191">
        <v>25</v>
      </c>
      <c r="E358" s="191">
        <v>30</v>
      </c>
      <c r="F358"/>
      <c r="G358"/>
      <c r="H358"/>
      <c r="I358"/>
      <c r="J358"/>
      <c r="K358"/>
      <c r="L358"/>
      <c r="M358"/>
      <c r="N358"/>
      <c r="O358"/>
      <c r="P358"/>
      <c r="Q358"/>
      <c r="R358"/>
      <c r="S358"/>
      <c r="T358"/>
      <c r="U358"/>
    </row>
    <row r="359" spans="1:21" ht="16" x14ac:dyDescent="0.2">
      <c r="A359" s="3" t="s">
        <v>6372</v>
      </c>
      <c r="B359" s="190">
        <v>1</v>
      </c>
      <c r="C359" s="192">
        <v>0.65000000000000013</v>
      </c>
      <c r="D359" s="191"/>
      <c r="E359" s="191">
        <v>0</v>
      </c>
      <c r="F359"/>
      <c r="G359"/>
      <c r="H359"/>
      <c r="I359"/>
      <c r="J359"/>
      <c r="K359"/>
      <c r="L359"/>
      <c r="M359"/>
      <c r="N359"/>
      <c r="O359"/>
      <c r="P359"/>
      <c r="Q359"/>
      <c r="R359"/>
      <c r="S359"/>
      <c r="T359"/>
      <c r="U359"/>
    </row>
    <row r="360" spans="1:21" ht="16" x14ac:dyDescent="0.2">
      <c r="A360" s="3" t="s">
        <v>5468</v>
      </c>
      <c r="B360" s="190">
        <v>1</v>
      </c>
      <c r="C360" s="192">
        <v>0.17799999999999999</v>
      </c>
      <c r="D360" s="191">
        <v>20</v>
      </c>
      <c r="E360" s="191">
        <v>21</v>
      </c>
      <c r="F360"/>
      <c r="G360"/>
      <c r="H360"/>
      <c r="I360"/>
      <c r="J360"/>
      <c r="K360"/>
      <c r="L360"/>
      <c r="M360"/>
      <c r="N360"/>
      <c r="O360"/>
      <c r="P360"/>
      <c r="Q360"/>
      <c r="R360"/>
      <c r="S360"/>
      <c r="T360"/>
      <c r="U360"/>
    </row>
    <row r="361" spans="1:21" ht="16" x14ac:dyDescent="0.2">
      <c r="A361" s="3" t="s">
        <v>6449</v>
      </c>
      <c r="B361" s="190">
        <v>1</v>
      </c>
      <c r="C361" s="192">
        <v>0.6</v>
      </c>
      <c r="D361" s="191">
        <v>88</v>
      </c>
      <c r="E361" s="191">
        <v>156</v>
      </c>
      <c r="F361"/>
      <c r="G361"/>
      <c r="H361"/>
      <c r="I361"/>
      <c r="J361"/>
      <c r="K361"/>
      <c r="L361"/>
      <c r="M361"/>
      <c r="N361"/>
      <c r="O361"/>
      <c r="P361"/>
      <c r="Q361"/>
      <c r="R361"/>
      <c r="S361"/>
      <c r="T361"/>
      <c r="U361"/>
    </row>
    <row r="362" spans="1:21" ht="16" x14ac:dyDescent="0.2">
      <c r="A362" s="3" t="s">
        <v>3514</v>
      </c>
      <c r="B362" s="190">
        <v>1</v>
      </c>
      <c r="C362" s="192">
        <v>1</v>
      </c>
      <c r="D362" s="191">
        <v>120</v>
      </c>
      <c r="E362" s="191">
        <v>120</v>
      </c>
      <c r="F362"/>
      <c r="G362"/>
      <c r="H362"/>
      <c r="I362"/>
      <c r="J362"/>
      <c r="K362"/>
      <c r="L362"/>
      <c r="M362"/>
      <c r="N362"/>
      <c r="O362"/>
      <c r="P362"/>
      <c r="Q362"/>
      <c r="R362"/>
      <c r="S362"/>
      <c r="T362"/>
      <c r="U362"/>
    </row>
    <row r="363" spans="1:21" ht="16" x14ac:dyDescent="0.2">
      <c r="A363" s="3" t="s">
        <v>6049</v>
      </c>
      <c r="B363" s="190">
        <v>1</v>
      </c>
      <c r="C363" s="192">
        <v>0.06</v>
      </c>
      <c r="D363" s="191">
        <v>12</v>
      </c>
      <c r="E363" s="191">
        <v>117</v>
      </c>
      <c r="F363"/>
      <c r="G363"/>
      <c r="H363"/>
      <c r="I363"/>
      <c r="J363"/>
      <c r="K363"/>
      <c r="L363"/>
      <c r="M363"/>
      <c r="N363"/>
      <c r="O363"/>
      <c r="P363"/>
      <c r="Q363"/>
      <c r="R363"/>
      <c r="S363"/>
      <c r="T363"/>
      <c r="U363"/>
    </row>
    <row r="364" spans="1:21" ht="16" x14ac:dyDescent="0.2">
      <c r="A364" s="3" t="s">
        <v>6769</v>
      </c>
      <c r="B364" s="190">
        <v>1</v>
      </c>
      <c r="C364" s="192">
        <v>0.27</v>
      </c>
      <c r="D364" s="191">
        <v>104</v>
      </c>
      <c r="E364" s="191">
        <v>106</v>
      </c>
      <c r="F364"/>
      <c r="G364"/>
      <c r="H364"/>
      <c r="I364"/>
      <c r="J364"/>
      <c r="K364"/>
      <c r="L364"/>
      <c r="M364"/>
      <c r="N364"/>
      <c r="O364"/>
      <c r="P364"/>
      <c r="Q364"/>
      <c r="R364"/>
      <c r="S364"/>
      <c r="T364"/>
      <c r="U364"/>
    </row>
    <row r="365" spans="1:21" ht="16" x14ac:dyDescent="0.2">
      <c r="A365" s="3" t="s">
        <v>6808</v>
      </c>
      <c r="B365" s="190">
        <v>1</v>
      </c>
      <c r="C365" s="192">
        <v>2</v>
      </c>
      <c r="D365" s="191">
        <v>75</v>
      </c>
      <c r="E365" s="191">
        <v>0</v>
      </c>
      <c r="F365"/>
      <c r="G365"/>
      <c r="H365"/>
      <c r="I365"/>
      <c r="J365"/>
      <c r="K365"/>
      <c r="L365"/>
      <c r="M365"/>
      <c r="N365"/>
      <c r="O365"/>
      <c r="P365"/>
      <c r="Q365"/>
      <c r="R365"/>
      <c r="S365"/>
      <c r="T365"/>
      <c r="U365"/>
    </row>
    <row r="366" spans="1:21" ht="16" x14ac:dyDescent="0.2">
      <c r="A366" s="3" t="s">
        <v>6116</v>
      </c>
      <c r="B366" s="190">
        <v>1</v>
      </c>
      <c r="C366" s="192">
        <v>1</v>
      </c>
      <c r="D366" s="191">
        <v>39</v>
      </c>
      <c r="E366" s="191">
        <v>39</v>
      </c>
      <c r="F366"/>
      <c r="G366"/>
      <c r="H366"/>
      <c r="I366"/>
      <c r="J366"/>
      <c r="K366"/>
      <c r="L366"/>
      <c r="M366"/>
      <c r="N366"/>
      <c r="O366"/>
      <c r="P366"/>
      <c r="Q366"/>
      <c r="R366"/>
      <c r="S366"/>
      <c r="T366"/>
      <c r="U366"/>
    </row>
    <row r="367" spans="1:21" ht="16" x14ac:dyDescent="0.2">
      <c r="A367" s="3" t="s">
        <v>1180</v>
      </c>
      <c r="B367" s="190">
        <v>1</v>
      </c>
      <c r="C367" s="192">
        <v>0</v>
      </c>
      <c r="D367" s="191">
        <v>36</v>
      </c>
      <c r="E367" s="191">
        <v>36</v>
      </c>
      <c r="F367"/>
      <c r="G367"/>
      <c r="H367"/>
      <c r="I367"/>
      <c r="J367"/>
      <c r="K367"/>
      <c r="L367"/>
      <c r="M367"/>
      <c r="N367"/>
      <c r="O367"/>
      <c r="P367"/>
      <c r="Q367"/>
      <c r="R367"/>
      <c r="S367"/>
      <c r="T367"/>
      <c r="U367"/>
    </row>
    <row r="368" spans="1:21" ht="16" x14ac:dyDescent="0.2">
      <c r="A368" s="3" t="s">
        <v>6160</v>
      </c>
      <c r="B368" s="190">
        <v>1</v>
      </c>
      <c r="C368" s="192">
        <v>3.8</v>
      </c>
      <c r="D368" s="191">
        <v>101</v>
      </c>
      <c r="E368" s="191">
        <v>113</v>
      </c>
      <c r="F368"/>
      <c r="G368"/>
      <c r="H368"/>
      <c r="I368"/>
      <c r="J368"/>
      <c r="K368"/>
      <c r="L368"/>
      <c r="M368"/>
      <c r="N368"/>
      <c r="O368"/>
      <c r="P368"/>
      <c r="Q368"/>
      <c r="R368"/>
      <c r="S368"/>
      <c r="T368"/>
      <c r="U368"/>
    </row>
    <row r="369" spans="1:21" ht="16" x14ac:dyDescent="0.2">
      <c r="A369" s="3" t="s">
        <v>5499</v>
      </c>
      <c r="B369" s="190">
        <v>1</v>
      </c>
      <c r="C369" s="192">
        <v>0</v>
      </c>
      <c r="D369" s="191">
        <v>39</v>
      </c>
      <c r="E369" s="191">
        <v>0</v>
      </c>
      <c r="F369"/>
      <c r="G369"/>
      <c r="H369"/>
      <c r="I369"/>
      <c r="J369"/>
      <c r="K369"/>
      <c r="L369"/>
      <c r="M369"/>
      <c r="N369"/>
      <c r="O369"/>
      <c r="P369"/>
      <c r="Q369"/>
      <c r="R369"/>
      <c r="S369"/>
      <c r="T369"/>
      <c r="U369"/>
    </row>
    <row r="370" spans="1:21" ht="16" x14ac:dyDescent="0.2">
      <c r="A370" s="2" t="s">
        <v>4940</v>
      </c>
      <c r="B370" s="190">
        <v>6</v>
      </c>
      <c r="C370" s="192">
        <v>10.4</v>
      </c>
      <c r="D370" s="191">
        <v>396.6</v>
      </c>
      <c r="E370" s="191">
        <v>9082</v>
      </c>
      <c r="F370"/>
      <c r="G370"/>
      <c r="H370"/>
      <c r="I370"/>
      <c r="J370"/>
      <c r="K370"/>
      <c r="L370"/>
      <c r="M370"/>
      <c r="N370"/>
      <c r="O370"/>
      <c r="P370"/>
      <c r="Q370"/>
      <c r="R370"/>
      <c r="S370"/>
      <c r="T370"/>
      <c r="U370"/>
    </row>
    <row r="371" spans="1:21" ht="16" x14ac:dyDescent="0.2">
      <c r="A371" s="3" t="s">
        <v>565</v>
      </c>
      <c r="B371" s="190">
        <v>1</v>
      </c>
      <c r="C371" s="192">
        <v>2</v>
      </c>
      <c r="D371" s="191"/>
      <c r="E371" s="191">
        <v>4900</v>
      </c>
      <c r="F371"/>
      <c r="G371"/>
      <c r="H371"/>
      <c r="I371"/>
      <c r="J371"/>
      <c r="K371"/>
      <c r="L371"/>
      <c r="M371"/>
      <c r="N371"/>
      <c r="O371"/>
      <c r="P371"/>
      <c r="Q371"/>
      <c r="R371"/>
      <c r="S371"/>
      <c r="T371"/>
      <c r="U371"/>
    </row>
    <row r="372" spans="1:21" ht="16" x14ac:dyDescent="0.2">
      <c r="A372" s="3" t="s">
        <v>5750</v>
      </c>
      <c r="B372" s="190">
        <v>1</v>
      </c>
      <c r="C372" s="192">
        <v>3.5</v>
      </c>
      <c r="D372" s="191">
        <v>257</v>
      </c>
      <c r="E372" s="191">
        <v>1389</v>
      </c>
      <c r="F372"/>
      <c r="G372"/>
      <c r="H372"/>
      <c r="I372"/>
      <c r="J372"/>
      <c r="K372"/>
      <c r="L372"/>
      <c r="M372"/>
      <c r="N372"/>
      <c r="O372"/>
      <c r="P372"/>
      <c r="Q372"/>
      <c r="R372"/>
      <c r="S372"/>
      <c r="T372"/>
      <c r="U372"/>
    </row>
    <row r="373" spans="1:21" ht="16" x14ac:dyDescent="0.2">
      <c r="A373" s="3" t="s">
        <v>5521</v>
      </c>
      <c r="B373" s="190">
        <v>1</v>
      </c>
      <c r="C373" s="192">
        <v>1</v>
      </c>
      <c r="D373" s="191">
        <v>317</v>
      </c>
      <c r="E373" s="191">
        <v>479</v>
      </c>
      <c r="F373"/>
      <c r="G373"/>
      <c r="H373"/>
      <c r="I373"/>
      <c r="J373"/>
      <c r="K373"/>
      <c r="L373"/>
      <c r="M373"/>
      <c r="N373"/>
      <c r="O373"/>
      <c r="P373"/>
      <c r="Q373"/>
      <c r="R373"/>
      <c r="S373"/>
      <c r="T373"/>
      <c r="U373"/>
    </row>
    <row r="374" spans="1:21" ht="16" x14ac:dyDescent="0.2">
      <c r="A374" s="3" t="s">
        <v>5863</v>
      </c>
      <c r="B374" s="190">
        <v>1</v>
      </c>
      <c r="C374" s="192">
        <v>2.6</v>
      </c>
      <c r="D374" s="191">
        <v>879</v>
      </c>
      <c r="E374" s="191">
        <v>1896</v>
      </c>
      <c r="F374"/>
      <c r="G374"/>
      <c r="H374"/>
      <c r="I374"/>
      <c r="J374"/>
      <c r="K374"/>
      <c r="L374"/>
      <c r="M374"/>
      <c r="N374"/>
      <c r="O374"/>
      <c r="P374"/>
      <c r="Q374"/>
      <c r="R374"/>
      <c r="S374"/>
      <c r="T374"/>
      <c r="U374"/>
    </row>
    <row r="375" spans="1:21" ht="16" x14ac:dyDescent="0.2">
      <c r="A375" s="3" t="s">
        <v>1133</v>
      </c>
      <c r="B375" s="190">
        <v>1</v>
      </c>
      <c r="C375" s="192">
        <v>1.3000000000000003</v>
      </c>
      <c r="D375" s="191">
        <v>349</v>
      </c>
      <c r="E375" s="191">
        <v>418</v>
      </c>
      <c r="F375"/>
      <c r="G375"/>
      <c r="H375"/>
      <c r="I375"/>
      <c r="J375"/>
      <c r="K375"/>
      <c r="L375"/>
      <c r="M375"/>
      <c r="N375"/>
      <c r="O375"/>
      <c r="P375"/>
      <c r="Q375"/>
      <c r="R375"/>
      <c r="S375"/>
      <c r="T375"/>
      <c r="U375"/>
    </row>
    <row r="376" spans="1:21" ht="16" x14ac:dyDescent="0.2">
      <c r="A376" s="3" t="s">
        <v>240</v>
      </c>
      <c r="B376" s="190">
        <v>1</v>
      </c>
      <c r="C376" s="192">
        <v>0</v>
      </c>
      <c r="D376" s="191">
        <v>181</v>
      </c>
      <c r="E376" s="191">
        <v>0</v>
      </c>
      <c r="F376"/>
      <c r="G376"/>
      <c r="H376"/>
      <c r="I376"/>
      <c r="J376"/>
      <c r="K376"/>
      <c r="L376"/>
      <c r="M376"/>
      <c r="N376"/>
      <c r="O376"/>
      <c r="P376"/>
      <c r="Q376"/>
      <c r="R376"/>
      <c r="S376"/>
      <c r="T376"/>
      <c r="U376"/>
    </row>
    <row r="377" spans="1:21" ht="16" x14ac:dyDescent="0.2">
      <c r="A377" s="2" t="s">
        <v>1189</v>
      </c>
      <c r="B377" s="190">
        <v>27</v>
      </c>
      <c r="C377" s="192">
        <v>39.410000000000004</v>
      </c>
      <c r="D377" s="191">
        <v>1556.9285714285713</v>
      </c>
      <c r="E377" s="191">
        <v>8254</v>
      </c>
      <c r="F377"/>
      <c r="G377"/>
      <c r="H377"/>
      <c r="I377"/>
      <c r="J377"/>
      <c r="K377"/>
      <c r="L377"/>
      <c r="M377"/>
      <c r="N377"/>
      <c r="O377"/>
      <c r="P377"/>
      <c r="Q377"/>
      <c r="R377"/>
      <c r="S377"/>
      <c r="T377"/>
      <c r="U377"/>
    </row>
    <row r="378" spans="1:21" ht="16" x14ac:dyDescent="0.2">
      <c r="A378" s="3" t="s">
        <v>5750</v>
      </c>
      <c r="B378" s="190">
        <v>2</v>
      </c>
      <c r="C378" s="192">
        <v>2</v>
      </c>
      <c r="D378" s="191">
        <v>240</v>
      </c>
      <c r="E378" s="191">
        <v>0</v>
      </c>
      <c r="F378"/>
      <c r="G378"/>
      <c r="H378"/>
      <c r="I378"/>
      <c r="J378"/>
      <c r="K378"/>
      <c r="L378"/>
      <c r="M378"/>
      <c r="N378"/>
      <c r="O378"/>
      <c r="P378"/>
      <c r="Q378"/>
      <c r="R378"/>
      <c r="S378"/>
      <c r="T378"/>
      <c r="U378"/>
    </row>
    <row r="379" spans="1:21" ht="16" x14ac:dyDescent="0.2">
      <c r="A379" s="3" t="s">
        <v>5195</v>
      </c>
      <c r="B379" s="190">
        <v>1</v>
      </c>
      <c r="C379" s="192">
        <v>1</v>
      </c>
      <c r="D379" s="191"/>
      <c r="E379" s="191">
        <v>0</v>
      </c>
      <c r="F379"/>
      <c r="G379"/>
      <c r="H379"/>
      <c r="I379"/>
      <c r="J379"/>
      <c r="K379"/>
      <c r="L379"/>
      <c r="M379"/>
      <c r="N379"/>
      <c r="O379"/>
      <c r="P379"/>
      <c r="Q379"/>
      <c r="R379"/>
      <c r="S379"/>
      <c r="T379"/>
      <c r="U379"/>
    </row>
    <row r="380" spans="1:21" ht="16" x14ac:dyDescent="0.2">
      <c r="A380" s="3" t="s">
        <v>7974</v>
      </c>
      <c r="B380" s="190">
        <v>1</v>
      </c>
      <c r="C380" s="192">
        <v>4.5</v>
      </c>
      <c r="D380" s="191">
        <v>105</v>
      </c>
      <c r="E380" s="191">
        <v>0</v>
      </c>
      <c r="F380"/>
      <c r="G380"/>
      <c r="H380"/>
      <c r="I380"/>
      <c r="J380"/>
      <c r="K380"/>
      <c r="L380"/>
      <c r="M380"/>
      <c r="N380"/>
      <c r="O380"/>
      <c r="P380"/>
      <c r="Q380"/>
      <c r="R380"/>
      <c r="S380"/>
      <c r="T380"/>
      <c r="U380"/>
    </row>
    <row r="381" spans="1:21" ht="16" x14ac:dyDescent="0.2">
      <c r="A381" s="3" t="s">
        <v>5071</v>
      </c>
      <c r="B381" s="190">
        <v>1</v>
      </c>
      <c r="C381" s="192">
        <v>1</v>
      </c>
      <c r="D381" s="191">
        <v>2585</v>
      </c>
      <c r="E381" s="191">
        <v>0</v>
      </c>
      <c r="F381"/>
      <c r="G381"/>
      <c r="H381"/>
      <c r="I381"/>
      <c r="J381"/>
      <c r="K381"/>
      <c r="L381"/>
      <c r="M381"/>
      <c r="N381"/>
      <c r="O381"/>
      <c r="P381"/>
      <c r="Q381"/>
      <c r="R381"/>
      <c r="S381"/>
      <c r="T381"/>
      <c r="U381"/>
    </row>
    <row r="382" spans="1:21" ht="16" x14ac:dyDescent="0.2">
      <c r="A382" s="3" t="s">
        <v>5410</v>
      </c>
      <c r="B382" s="190">
        <v>2</v>
      </c>
      <c r="C382" s="192">
        <v>2.1</v>
      </c>
      <c r="D382" s="191"/>
      <c r="E382" s="191">
        <v>0</v>
      </c>
      <c r="F382"/>
      <c r="G382"/>
      <c r="H382"/>
      <c r="I382"/>
      <c r="J382"/>
      <c r="K382"/>
      <c r="L382"/>
      <c r="M382"/>
      <c r="N382"/>
      <c r="O382"/>
      <c r="P382"/>
      <c r="Q382"/>
      <c r="R382"/>
      <c r="S382"/>
      <c r="T382"/>
      <c r="U382"/>
    </row>
    <row r="383" spans="1:21" ht="16" x14ac:dyDescent="0.2">
      <c r="A383" s="3" t="s">
        <v>5104</v>
      </c>
      <c r="B383" s="190">
        <v>1</v>
      </c>
      <c r="C383" s="192">
        <v>1</v>
      </c>
      <c r="D383" s="191"/>
      <c r="E383" s="191">
        <v>0</v>
      </c>
      <c r="F383"/>
      <c r="G383"/>
      <c r="H383"/>
      <c r="I383"/>
      <c r="J383"/>
      <c r="K383"/>
      <c r="L383"/>
      <c r="M383"/>
      <c r="N383"/>
      <c r="O383"/>
      <c r="P383"/>
      <c r="Q383"/>
      <c r="R383"/>
      <c r="S383"/>
      <c r="T383"/>
      <c r="U383"/>
    </row>
    <row r="384" spans="1:21" ht="16" x14ac:dyDescent="0.2">
      <c r="A384" s="3" t="s">
        <v>7102</v>
      </c>
      <c r="B384" s="190">
        <v>1</v>
      </c>
      <c r="C384" s="192">
        <v>0</v>
      </c>
      <c r="D384" s="191"/>
      <c r="E384" s="191">
        <v>0</v>
      </c>
      <c r="F384"/>
      <c r="G384"/>
      <c r="H384"/>
      <c r="I384"/>
      <c r="J384"/>
      <c r="K384"/>
      <c r="L384"/>
      <c r="M384"/>
      <c r="N384"/>
      <c r="O384"/>
      <c r="P384"/>
      <c r="Q384"/>
      <c r="R384"/>
      <c r="S384"/>
      <c r="T384"/>
      <c r="U384"/>
    </row>
    <row r="385" spans="1:21" ht="16" x14ac:dyDescent="0.2">
      <c r="A385" s="3" t="s">
        <v>5312</v>
      </c>
      <c r="B385" s="190">
        <v>1</v>
      </c>
      <c r="C385" s="192">
        <v>0</v>
      </c>
      <c r="D385" s="191"/>
      <c r="E385" s="191">
        <v>0</v>
      </c>
      <c r="F385"/>
      <c r="G385"/>
      <c r="H385"/>
      <c r="I385"/>
      <c r="J385"/>
      <c r="K385"/>
      <c r="L385"/>
      <c r="M385"/>
      <c r="N385"/>
      <c r="O385"/>
      <c r="P385"/>
      <c r="Q385"/>
      <c r="R385"/>
      <c r="S385"/>
      <c r="T385"/>
      <c r="U385"/>
    </row>
    <row r="386" spans="1:21" ht="16" x14ac:dyDescent="0.2">
      <c r="A386" s="3" t="s">
        <v>2761</v>
      </c>
      <c r="B386" s="190">
        <v>2</v>
      </c>
      <c r="C386" s="192">
        <v>2</v>
      </c>
      <c r="D386" s="191">
        <v>1595.5</v>
      </c>
      <c r="E386" s="191">
        <v>0</v>
      </c>
      <c r="F386"/>
      <c r="G386"/>
      <c r="H386"/>
      <c r="I386"/>
      <c r="J386"/>
      <c r="K386"/>
      <c r="L386"/>
      <c r="M386"/>
      <c r="N386"/>
      <c r="O386"/>
      <c r="P386"/>
      <c r="Q386"/>
      <c r="R386"/>
      <c r="S386"/>
      <c r="T386"/>
      <c r="U386"/>
    </row>
    <row r="387" spans="1:21" ht="16" x14ac:dyDescent="0.2">
      <c r="A387" s="3" t="s">
        <v>2903</v>
      </c>
      <c r="B387" s="190">
        <v>2</v>
      </c>
      <c r="C387" s="192">
        <v>3</v>
      </c>
      <c r="D387" s="191"/>
      <c r="E387" s="191">
        <v>0</v>
      </c>
      <c r="F387"/>
      <c r="G387"/>
      <c r="H387"/>
      <c r="I387"/>
      <c r="J387"/>
      <c r="K387"/>
      <c r="L387"/>
      <c r="M387"/>
      <c r="N387"/>
      <c r="O387"/>
      <c r="P387"/>
      <c r="Q387"/>
      <c r="R387"/>
      <c r="S387"/>
      <c r="T387"/>
      <c r="U387"/>
    </row>
    <row r="388" spans="1:21" ht="16" x14ac:dyDescent="0.2">
      <c r="A388" s="3" t="s">
        <v>4577</v>
      </c>
      <c r="B388" s="190">
        <v>1</v>
      </c>
      <c r="C388" s="192">
        <v>1</v>
      </c>
      <c r="D388" s="191">
        <v>3665</v>
      </c>
      <c r="E388" s="191">
        <v>0</v>
      </c>
      <c r="F388"/>
      <c r="G388"/>
      <c r="H388"/>
      <c r="I388"/>
      <c r="J388"/>
      <c r="K388"/>
      <c r="L388"/>
      <c r="M388"/>
      <c r="N388"/>
      <c r="O388"/>
      <c r="P388"/>
      <c r="Q388"/>
      <c r="R388"/>
      <c r="S388"/>
      <c r="T388"/>
      <c r="U388"/>
    </row>
    <row r="389" spans="1:21" ht="16" x14ac:dyDescent="0.2">
      <c r="A389" s="3" t="s">
        <v>746</v>
      </c>
      <c r="B389" s="190">
        <v>1</v>
      </c>
      <c r="C389" s="192">
        <v>2</v>
      </c>
      <c r="D389" s="191"/>
      <c r="E389" s="191">
        <v>0</v>
      </c>
      <c r="F389"/>
      <c r="G389"/>
      <c r="H389"/>
      <c r="I389"/>
      <c r="J389"/>
      <c r="K389"/>
      <c r="L389"/>
      <c r="M389"/>
      <c r="N389"/>
      <c r="O389"/>
      <c r="P389"/>
      <c r="Q389"/>
      <c r="R389"/>
      <c r="S389"/>
      <c r="T389"/>
      <c r="U389"/>
    </row>
    <row r="390" spans="1:21" ht="16" x14ac:dyDescent="0.2">
      <c r="A390" s="3" t="s">
        <v>8321</v>
      </c>
      <c r="B390" s="190">
        <v>1</v>
      </c>
      <c r="C390" s="192">
        <v>1</v>
      </c>
      <c r="D390" s="191">
        <v>4757</v>
      </c>
      <c r="E390" s="191">
        <v>0</v>
      </c>
      <c r="F390"/>
      <c r="G390"/>
      <c r="H390"/>
      <c r="I390"/>
      <c r="J390"/>
      <c r="K390"/>
      <c r="L390"/>
      <c r="M390"/>
      <c r="N390"/>
      <c r="O390"/>
      <c r="P390"/>
      <c r="Q390"/>
      <c r="R390"/>
      <c r="S390"/>
      <c r="T390"/>
      <c r="U390"/>
    </row>
    <row r="391" spans="1:21" ht="16" x14ac:dyDescent="0.2">
      <c r="A391" s="3" t="s">
        <v>155</v>
      </c>
      <c r="B391" s="190">
        <v>2</v>
      </c>
      <c r="C391" s="192">
        <v>11.6</v>
      </c>
      <c r="D391" s="191">
        <v>513.5</v>
      </c>
      <c r="E391" s="191">
        <v>7698</v>
      </c>
      <c r="F391"/>
      <c r="G391"/>
      <c r="H391"/>
      <c r="I391"/>
      <c r="J391"/>
      <c r="K391"/>
      <c r="L391"/>
      <c r="M391"/>
      <c r="N391"/>
      <c r="O391"/>
      <c r="P391"/>
      <c r="Q391"/>
      <c r="R391"/>
      <c r="S391"/>
      <c r="T391"/>
      <c r="U391"/>
    </row>
    <row r="392" spans="1:21" ht="16" x14ac:dyDescent="0.2">
      <c r="A392" s="3" t="s">
        <v>7500</v>
      </c>
      <c r="B392" s="190">
        <v>1</v>
      </c>
      <c r="C392" s="192">
        <v>1.21</v>
      </c>
      <c r="D392" s="191"/>
      <c r="E392" s="191">
        <v>556</v>
      </c>
      <c r="F392"/>
      <c r="G392"/>
      <c r="H392"/>
      <c r="I392"/>
      <c r="J392"/>
      <c r="K392"/>
      <c r="L392"/>
      <c r="M392"/>
      <c r="N392"/>
      <c r="O392"/>
      <c r="P392"/>
      <c r="Q392"/>
      <c r="R392"/>
      <c r="S392"/>
      <c r="T392"/>
      <c r="U392"/>
    </row>
    <row r="393" spans="1:21" ht="16" x14ac:dyDescent="0.2">
      <c r="A393" s="3" t="s">
        <v>5879</v>
      </c>
      <c r="B393" s="190">
        <v>1</v>
      </c>
      <c r="C393" s="192">
        <v>1</v>
      </c>
      <c r="D393" s="191"/>
      <c r="E393" s="191">
        <v>0</v>
      </c>
      <c r="F393"/>
      <c r="G393"/>
      <c r="H393"/>
      <c r="I393"/>
      <c r="J393"/>
      <c r="K393"/>
      <c r="L393"/>
      <c r="M393"/>
      <c r="N393"/>
      <c r="O393"/>
      <c r="P393"/>
      <c r="Q393"/>
      <c r="R393"/>
      <c r="S393"/>
      <c r="T393"/>
      <c r="U393"/>
    </row>
    <row r="394" spans="1:21" ht="16" x14ac:dyDescent="0.2">
      <c r="A394" s="3" t="s">
        <v>8322</v>
      </c>
      <c r="B394" s="190">
        <v>1</v>
      </c>
      <c r="C394" s="192">
        <v>1</v>
      </c>
      <c r="D394" s="191">
        <v>429</v>
      </c>
      <c r="E394" s="191">
        <v>0</v>
      </c>
      <c r="F394"/>
      <c r="G394"/>
      <c r="H394"/>
      <c r="I394"/>
      <c r="J394"/>
      <c r="K394"/>
      <c r="L394"/>
      <c r="M394"/>
      <c r="N394"/>
      <c r="O394"/>
      <c r="P394"/>
      <c r="Q394"/>
      <c r="R394"/>
      <c r="S394"/>
      <c r="T394"/>
      <c r="U394"/>
    </row>
    <row r="395" spans="1:21" ht="16" x14ac:dyDescent="0.2">
      <c r="A395" s="3" t="s">
        <v>8027</v>
      </c>
      <c r="B395" s="190">
        <v>1</v>
      </c>
      <c r="C395" s="192">
        <v>1</v>
      </c>
      <c r="D395" s="191">
        <v>2247</v>
      </c>
      <c r="E395" s="191">
        <v>0</v>
      </c>
      <c r="F395"/>
      <c r="G395"/>
      <c r="H395"/>
      <c r="I395"/>
      <c r="J395"/>
      <c r="K395"/>
      <c r="L395"/>
      <c r="M395"/>
      <c r="N395"/>
      <c r="O395"/>
      <c r="P395"/>
      <c r="Q395"/>
      <c r="R395"/>
      <c r="S395"/>
      <c r="T395"/>
      <c r="U395"/>
    </row>
    <row r="396" spans="1:21" ht="16" x14ac:dyDescent="0.2">
      <c r="A396" s="3" t="s">
        <v>4726</v>
      </c>
      <c r="B396" s="190">
        <v>1</v>
      </c>
      <c r="C396" s="192">
        <v>1</v>
      </c>
      <c r="D396" s="191">
        <v>969</v>
      </c>
      <c r="E396" s="191">
        <v>0</v>
      </c>
      <c r="F396"/>
      <c r="G396"/>
      <c r="H396"/>
      <c r="I396"/>
      <c r="J396"/>
      <c r="K396"/>
      <c r="L396"/>
      <c r="M396"/>
      <c r="N396"/>
      <c r="O396"/>
      <c r="P396"/>
      <c r="Q396"/>
      <c r="R396"/>
      <c r="S396"/>
      <c r="T396"/>
      <c r="U396"/>
    </row>
    <row r="397" spans="1:21" ht="16" x14ac:dyDescent="0.2">
      <c r="A397" s="3" t="s">
        <v>8323</v>
      </c>
      <c r="B397" s="190">
        <v>1</v>
      </c>
      <c r="C397" s="192">
        <v>1</v>
      </c>
      <c r="D397" s="191">
        <v>2342</v>
      </c>
      <c r="E397" s="191">
        <v>0</v>
      </c>
      <c r="F397"/>
      <c r="G397"/>
      <c r="H397"/>
      <c r="I397"/>
      <c r="J397"/>
      <c r="K397"/>
      <c r="L397"/>
      <c r="M397"/>
      <c r="N397"/>
      <c r="O397"/>
      <c r="P397"/>
      <c r="Q397"/>
      <c r="R397"/>
      <c r="S397"/>
      <c r="T397"/>
      <c r="U397"/>
    </row>
    <row r="398" spans="1:21" ht="16" x14ac:dyDescent="0.2">
      <c r="A398" s="3" t="s">
        <v>8003</v>
      </c>
      <c r="B398" s="190">
        <v>1</v>
      </c>
      <c r="C398" s="192">
        <v>0</v>
      </c>
      <c r="D398" s="191"/>
      <c r="E398" s="191">
        <v>0</v>
      </c>
      <c r="F398"/>
      <c r="G398"/>
      <c r="H398"/>
      <c r="I398"/>
      <c r="J398"/>
      <c r="K398"/>
      <c r="L398"/>
      <c r="M398"/>
      <c r="N398"/>
      <c r="O398"/>
      <c r="P398"/>
      <c r="Q398"/>
      <c r="R398"/>
      <c r="S398"/>
      <c r="T398"/>
      <c r="U398"/>
    </row>
    <row r="399" spans="1:21" ht="16" x14ac:dyDescent="0.2">
      <c r="A399" s="3" t="s">
        <v>6347</v>
      </c>
      <c r="B399" s="190">
        <v>1</v>
      </c>
      <c r="C399" s="192">
        <v>1</v>
      </c>
      <c r="D399" s="191"/>
      <c r="E399" s="191">
        <v>0</v>
      </c>
      <c r="F399"/>
      <c r="G399"/>
      <c r="H399"/>
      <c r="I399"/>
      <c r="J399"/>
      <c r="K399"/>
      <c r="L399"/>
      <c r="M399"/>
      <c r="N399"/>
      <c r="O399"/>
      <c r="P399"/>
      <c r="Q399"/>
      <c r="R399"/>
      <c r="S399"/>
      <c r="T399"/>
      <c r="U399"/>
    </row>
    <row r="400" spans="1:21" ht="16" x14ac:dyDescent="0.2">
      <c r="A400" s="2" t="s">
        <v>6536</v>
      </c>
      <c r="B400" s="190">
        <v>1</v>
      </c>
      <c r="C400" s="192">
        <v>0</v>
      </c>
      <c r="D400" s="191">
        <v>20</v>
      </c>
      <c r="E400" s="191">
        <v>0</v>
      </c>
      <c r="F400"/>
      <c r="G400"/>
      <c r="H400"/>
      <c r="I400"/>
      <c r="J400"/>
      <c r="K400"/>
      <c r="L400"/>
      <c r="M400"/>
      <c r="N400"/>
      <c r="O400"/>
      <c r="P400"/>
      <c r="Q400"/>
      <c r="R400"/>
      <c r="S400"/>
      <c r="T400"/>
      <c r="U400"/>
    </row>
    <row r="401" spans="1:21" ht="16" x14ac:dyDescent="0.2">
      <c r="A401" s="3" t="s">
        <v>155</v>
      </c>
      <c r="B401" s="190">
        <v>1</v>
      </c>
      <c r="C401" s="192">
        <v>0</v>
      </c>
      <c r="D401" s="191">
        <v>20</v>
      </c>
      <c r="E401" s="191">
        <v>0</v>
      </c>
      <c r="F401"/>
      <c r="G401"/>
      <c r="H401"/>
      <c r="I401"/>
      <c r="J401"/>
      <c r="K401"/>
      <c r="L401"/>
      <c r="M401"/>
      <c r="N401"/>
      <c r="O401"/>
      <c r="P401"/>
      <c r="Q401"/>
      <c r="R401"/>
      <c r="S401"/>
      <c r="T401"/>
      <c r="U401"/>
    </row>
    <row r="402" spans="1:21" ht="16" x14ac:dyDescent="0.2">
      <c r="A402" s="2" t="s">
        <v>5036</v>
      </c>
      <c r="B402" s="190">
        <v>2</v>
      </c>
      <c r="C402" s="192">
        <v>4</v>
      </c>
      <c r="D402" s="191">
        <v>735</v>
      </c>
      <c r="E402" s="191">
        <v>4223</v>
      </c>
      <c r="F402"/>
      <c r="G402"/>
      <c r="H402"/>
      <c r="I402"/>
      <c r="J402"/>
      <c r="K402"/>
      <c r="L402"/>
      <c r="M402"/>
      <c r="N402"/>
      <c r="O402"/>
      <c r="P402"/>
      <c r="Q402"/>
      <c r="R402"/>
      <c r="S402"/>
      <c r="T402"/>
      <c r="U402"/>
    </row>
    <row r="403" spans="1:21" ht="16" x14ac:dyDescent="0.2">
      <c r="A403" s="3" t="s">
        <v>5195</v>
      </c>
      <c r="B403" s="190">
        <v>1</v>
      </c>
      <c r="C403" s="192">
        <v>0</v>
      </c>
      <c r="D403" s="191">
        <v>217</v>
      </c>
      <c r="E403" s="191">
        <v>0</v>
      </c>
      <c r="F403"/>
      <c r="G403"/>
      <c r="H403"/>
      <c r="I403"/>
      <c r="J403"/>
      <c r="K403"/>
      <c r="L403"/>
      <c r="M403"/>
      <c r="N403"/>
      <c r="O403"/>
      <c r="P403"/>
      <c r="Q403"/>
      <c r="R403"/>
      <c r="S403"/>
      <c r="T403"/>
      <c r="U403"/>
    </row>
    <row r="404" spans="1:21" ht="16" x14ac:dyDescent="0.2">
      <c r="A404" s="3" t="s">
        <v>3512</v>
      </c>
      <c r="B404" s="190">
        <v>1</v>
      </c>
      <c r="C404" s="192">
        <v>4</v>
      </c>
      <c r="D404" s="191">
        <v>1253</v>
      </c>
      <c r="E404" s="191">
        <v>4223</v>
      </c>
      <c r="F404"/>
      <c r="G404"/>
      <c r="H404"/>
      <c r="I404"/>
      <c r="J404"/>
      <c r="K404"/>
      <c r="L404"/>
      <c r="M404"/>
      <c r="N404"/>
      <c r="O404"/>
      <c r="P404"/>
      <c r="Q404"/>
      <c r="R404"/>
      <c r="S404"/>
      <c r="T404"/>
      <c r="U404"/>
    </row>
    <row r="405" spans="1:21" ht="16" x14ac:dyDescent="0.2">
      <c r="A405" s="2" t="s">
        <v>1241</v>
      </c>
      <c r="B405" s="190">
        <v>7</v>
      </c>
      <c r="C405" s="192">
        <v>270.78000000000003</v>
      </c>
      <c r="D405" s="191">
        <v>107.2</v>
      </c>
      <c r="E405" s="191">
        <v>0</v>
      </c>
      <c r="F405"/>
      <c r="G405"/>
      <c r="H405"/>
      <c r="I405"/>
      <c r="J405"/>
      <c r="K405"/>
      <c r="L405"/>
      <c r="M405"/>
      <c r="N405"/>
      <c r="O405"/>
      <c r="P405"/>
      <c r="Q405"/>
      <c r="R405"/>
      <c r="S405"/>
      <c r="T405"/>
      <c r="U405"/>
    </row>
    <row r="406" spans="1:21" ht="16" x14ac:dyDescent="0.2">
      <c r="A406" s="3" t="s">
        <v>746</v>
      </c>
      <c r="B406" s="190">
        <v>2</v>
      </c>
      <c r="C406" s="192">
        <v>72.070000000000007</v>
      </c>
      <c r="D406" s="191">
        <v>116.5</v>
      </c>
      <c r="E406" s="191">
        <v>0</v>
      </c>
      <c r="F406"/>
      <c r="G406"/>
      <c r="H406"/>
      <c r="I406"/>
      <c r="J406"/>
      <c r="K406"/>
      <c r="L406"/>
      <c r="M406"/>
      <c r="N406"/>
      <c r="O406"/>
      <c r="P406"/>
      <c r="Q406"/>
      <c r="R406"/>
      <c r="S406"/>
      <c r="T406"/>
      <c r="U406"/>
    </row>
    <row r="407" spans="1:21" ht="16" x14ac:dyDescent="0.2">
      <c r="A407" s="3" t="s">
        <v>7682</v>
      </c>
      <c r="B407" s="190">
        <v>1</v>
      </c>
      <c r="C407" s="192">
        <v>42.01</v>
      </c>
      <c r="D407" s="191">
        <v>89</v>
      </c>
      <c r="E407" s="191">
        <v>0</v>
      </c>
      <c r="F407"/>
      <c r="G407"/>
      <c r="H407"/>
      <c r="I407"/>
      <c r="J407"/>
      <c r="K407"/>
      <c r="L407"/>
      <c r="M407"/>
      <c r="N407"/>
      <c r="O407"/>
      <c r="P407"/>
      <c r="Q407"/>
      <c r="R407"/>
      <c r="S407"/>
      <c r="T407"/>
      <c r="U407"/>
    </row>
    <row r="408" spans="1:21" ht="16" x14ac:dyDescent="0.2">
      <c r="A408" s="3" t="s">
        <v>321</v>
      </c>
      <c r="B408" s="190">
        <v>1</v>
      </c>
      <c r="C408" s="192">
        <v>61.900000000000006</v>
      </c>
      <c r="D408" s="191">
        <v>181</v>
      </c>
      <c r="E408" s="191">
        <v>0</v>
      </c>
      <c r="F408"/>
      <c r="G408"/>
      <c r="H408"/>
      <c r="I408"/>
      <c r="J408"/>
      <c r="K408"/>
      <c r="L408"/>
      <c r="M408"/>
      <c r="N408"/>
      <c r="O408"/>
      <c r="P408"/>
      <c r="Q408"/>
      <c r="R408"/>
      <c r="S408"/>
      <c r="T408"/>
      <c r="U408"/>
    </row>
    <row r="409" spans="1:21" ht="16" x14ac:dyDescent="0.2">
      <c r="A409" s="3" t="s">
        <v>6222</v>
      </c>
      <c r="B409" s="190">
        <v>1</v>
      </c>
      <c r="C409" s="192">
        <v>27.4</v>
      </c>
      <c r="D409" s="191"/>
      <c r="E409" s="191">
        <v>0</v>
      </c>
      <c r="F409"/>
      <c r="G409"/>
      <c r="H409"/>
      <c r="I409"/>
      <c r="J409"/>
      <c r="K409"/>
      <c r="L409"/>
      <c r="M409"/>
      <c r="N409"/>
      <c r="O409"/>
      <c r="P409"/>
      <c r="Q409"/>
      <c r="R409"/>
      <c r="S409"/>
      <c r="T409"/>
      <c r="U409"/>
    </row>
    <row r="410" spans="1:21" ht="16" x14ac:dyDescent="0.2">
      <c r="A410" s="3" t="s">
        <v>7482</v>
      </c>
      <c r="B410" s="190">
        <v>1</v>
      </c>
      <c r="C410" s="192">
        <v>38.15</v>
      </c>
      <c r="D410" s="191">
        <v>33</v>
      </c>
      <c r="E410" s="191">
        <v>0</v>
      </c>
      <c r="F410"/>
      <c r="G410"/>
      <c r="H410"/>
      <c r="I410"/>
      <c r="J410"/>
      <c r="K410"/>
      <c r="L410"/>
      <c r="M410"/>
      <c r="N410"/>
      <c r="O410"/>
      <c r="P410"/>
      <c r="Q410"/>
      <c r="R410"/>
      <c r="S410"/>
      <c r="T410"/>
      <c r="U410"/>
    </row>
    <row r="411" spans="1:21" ht="16" x14ac:dyDescent="0.2">
      <c r="A411" s="3" t="s">
        <v>4726</v>
      </c>
      <c r="B411" s="190">
        <v>1</v>
      </c>
      <c r="C411" s="192">
        <v>29.25</v>
      </c>
      <c r="D411" s="191"/>
      <c r="E411" s="191">
        <v>0</v>
      </c>
      <c r="F411"/>
      <c r="G411"/>
      <c r="H411"/>
      <c r="I411"/>
      <c r="J411"/>
      <c r="K411"/>
      <c r="L411"/>
      <c r="M411"/>
      <c r="N411"/>
      <c r="O411"/>
      <c r="P411"/>
      <c r="Q411"/>
      <c r="R411"/>
      <c r="S411"/>
      <c r="T411"/>
      <c r="U411"/>
    </row>
    <row r="412" spans="1:21" ht="16" x14ac:dyDescent="0.2">
      <c r="A412" s="2" t="s">
        <v>6840</v>
      </c>
      <c r="B412" s="190">
        <v>3</v>
      </c>
      <c r="C412" s="192">
        <v>77.739999999999995</v>
      </c>
      <c r="D412" s="191">
        <v>69</v>
      </c>
      <c r="E412" s="191">
        <v>0</v>
      </c>
      <c r="F412"/>
      <c r="G412"/>
      <c r="H412"/>
      <c r="I412"/>
      <c r="J412"/>
      <c r="K412"/>
      <c r="L412"/>
      <c r="M412"/>
      <c r="N412"/>
      <c r="O412"/>
      <c r="P412"/>
      <c r="Q412"/>
      <c r="R412"/>
      <c r="S412"/>
      <c r="T412"/>
      <c r="U412"/>
    </row>
    <row r="413" spans="1:21" ht="16" x14ac:dyDescent="0.2">
      <c r="A413" s="3" t="s">
        <v>746</v>
      </c>
      <c r="B413" s="190">
        <v>1</v>
      </c>
      <c r="C413" s="192">
        <v>33.19</v>
      </c>
      <c r="D413" s="191">
        <v>100</v>
      </c>
      <c r="E413" s="191">
        <v>0</v>
      </c>
      <c r="F413"/>
      <c r="G413"/>
      <c r="H413"/>
      <c r="I413"/>
      <c r="J413"/>
      <c r="K413"/>
      <c r="L413"/>
      <c r="M413"/>
      <c r="N413"/>
      <c r="O413"/>
      <c r="P413"/>
      <c r="Q413"/>
      <c r="R413"/>
      <c r="S413"/>
      <c r="T413"/>
      <c r="U413"/>
    </row>
    <row r="414" spans="1:21" ht="16" x14ac:dyDescent="0.2">
      <c r="A414" s="3" t="s">
        <v>6222</v>
      </c>
      <c r="B414" s="190">
        <v>1</v>
      </c>
      <c r="C414" s="192">
        <v>27.9</v>
      </c>
      <c r="D414" s="191"/>
      <c r="E414" s="191">
        <v>0</v>
      </c>
      <c r="F414"/>
      <c r="G414"/>
      <c r="H414"/>
      <c r="I414"/>
      <c r="J414"/>
      <c r="K414"/>
      <c r="L414"/>
      <c r="M414"/>
      <c r="N414"/>
      <c r="O414"/>
      <c r="P414"/>
      <c r="Q414"/>
      <c r="R414"/>
      <c r="S414"/>
      <c r="T414"/>
      <c r="U414"/>
    </row>
    <row r="415" spans="1:21" ht="16" x14ac:dyDescent="0.2">
      <c r="A415" s="3" t="s">
        <v>7482</v>
      </c>
      <c r="B415" s="190">
        <v>1</v>
      </c>
      <c r="C415" s="192">
        <v>16.649999999999999</v>
      </c>
      <c r="D415" s="191">
        <v>38</v>
      </c>
      <c r="E415" s="191">
        <v>0</v>
      </c>
      <c r="F415"/>
      <c r="G415"/>
      <c r="H415"/>
      <c r="I415"/>
      <c r="J415"/>
      <c r="K415"/>
      <c r="L415"/>
      <c r="M415"/>
      <c r="N415"/>
      <c r="O415"/>
      <c r="P415"/>
      <c r="Q415"/>
      <c r="R415"/>
      <c r="S415"/>
      <c r="T415"/>
      <c r="U415"/>
    </row>
    <row r="416" spans="1:21" ht="16" x14ac:dyDescent="0.2">
      <c r="A416" s="2" t="s">
        <v>6712</v>
      </c>
      <c r="B416" s="190">
        <v>2</v>
      </c>
      <c r="C416" s="192">
        <v>76.199999999999989</v>
      </c>
      <c r="D416" s="191">
        <v>13</v>
      </c>
      <c r="E416" s="191">
        <v>7870</v>
      </c>
      <c r="F416"/>
      <c r="G416"/>
      <c r="H416"/>
      <c r="I416"/>
      <c r="J416"/>
      <c r="K416"/>
      <c r="L416"/>
      <c r="M416"/>
      <c r="N416"/>
      <c r="O416"/>
      <c r="P416"/>
      <c r="Q416"/>
      <c r="R416"/>
      <c r="S416"/>
      <c r="T416"/>
      <c r="U416"/>
    </row>
    <row r="417" spans="1:21" ht="16" x14ac:dyDescent="0.2">
      <c r="A417" s="3" t="s">
        <v>6708</v>
      </c>
      <c r="B417" s="190">
        <v>1</v>
      </c>
      <c r="C417" s="192">
        <v>69.399999999999991</v>
      </c>
      <c r="D417" s="191">
        <v>18</v>
      </c>
      <c r="E417" s="191">
        <v>7870</v>
      </c>
      <c r="F417"/>
      <c r="G417"/>
      <c r="H417"/>
      <c r="I417"/>
      <c r="J417"/>
      <c r="K417"/>
      <c r="L417"/>
      <c r="M417"/>
      <c r="N417"/>
      <c r="O417"/>
      <c r="P417"/>
      <c r="Q417"/>
      <c r="R417"/>
      <c r="S417"/>
      <c r="T417"/>
      <c r="U417"/>
    </row>
    <row r="418" spans="1:21" ht="16" x14ac:dyDescent="0.2">
      <c r="A418" s="3" t="s">
        <v>7469</v>
      </c>
      <c r="B418" s="190">
        <v>1</v>
      </c>
      <c r="C418" s="192">
        <v>6.8</v>
      </c>
      <c r="D418" s="191">
        <v>8</v>
      </c>
      <c r="E418" s="191">
        <v>0</v>
      </c>
      <c r="F418"/>
      <c r="G418"/>
      <c r="H418"/>
      <c r="I418"/>
      <c r="J418"/>
      <c r="K418"/>
      <c r="L418"/>
      <c r="M418"/>
      <c r="N418"/>
      <c r="O418"/>
      <c r="P418"/>
      <c r="Q418"/>
      <c r="R418"/>
      <c r="S418"/>
      <c r="T418"/>
      <c r="U418"/>
    </row>
    <row r="419" spans="1:21" ht="16" x14ac:dyDescent="0.2">
      <c r="A419" s="2" t="s">
        <v>3219</v>
      </c>
      <c r="B419" s="190">
        <v>4</v>
      </c>
      <c r="C419" s="192">
        <v>1</v>
      </c>
      <c r="D419" s="191">
        <v>1</v>
      </c>
      <c r="E419" s="191">
        <v>0</v>
      </c>
      <c r="F419"/>
      <c r="G419"/>
      <c r="H419"/>
      <c r="I419"/>
      <c r="J419"/>
      <c r="K419"/>
      <c r="L419"/>
      <c r="M419"/>
      <c r="N419"/>
      <c r="O419"/>
      <c r="P419"/>
      <c r="Q419"/>
      <c r="R419"/>
      <c r="S419"/>
      <c r="T419"/>
      <c r="U419"/>
    </row>
    <row r="420" spans="1:21" ht="16" x14ac:dyDescent="0.2">
      <c r="A420" s="3" t="s">
        <v>7880</v>
      </c>
      <c r="B420" s="190">
        <v>1</v>
      </c>
      <c r="C420" s="192">
        <v>1</v>
      </c>
      <c r="D420" s="191">
        <v>1</v>
      </c>
      <c r="E420" s="191">
        <v>0</v>
      </c>
      <c r="F420"/>
      <c r="G420"/>
      <c r="H420"/>
      <c r="I420"/>
      <c r="J420"/>
      <c r="K420"/>
      <c r="L420"/>
      <c r="M420"/>
      <c r="N420"/>
      <c r="O420"/>
      <c r="P420"/>
      <c r="Q420"/>
      <c r="R420"/>
      <c r="S420"/>
      <c r="T420"/>
      <c r="U420"/>
    </row>
    <row r="421" spans="1:21" ht="16" x14ac:dyDescent="0.2">
      <c r="A421" s="3" t="s">
        <v>2761</v>
      </c>
      <c r="B421" s="190">
        <v>1</v>
      </c>
      <c r="C421" s="192">
        <v>0</v>
      </c>
      <c r="D421" s="191"/>
      <c r="E421" s="191">
        <v>0</v>
      </c>
      <c r="F421"/>
      <c r="G421"/>
      <c r="H421"/>
      <c r="I421"/>
      <c r="J421"/>
      <c r="K421"/>
      <c r="L421"/>
      <c r="M421"/>
      <c r="N421"/>
      <c r="O421"/>
      <c r="P421"/>
      <c r="Q421"/>
      <c r="R421"/>
      <c r="S421"/>
      <c r="T421"/>
      <c r="U421"/>
    </row>
    <row r="422" spans="1:21" ht="16" x14ac:dyDescent="0.2">
      <c r="A422" s="3" t="s">
        <v>6941</v>
      </c>
      <c r="B422" s="190">
        <v>2</v>
      </c>
      <c r="C422" s="192">
        <v>0</v>
      </c>
      <c r="D422" s="191"/>
      <c r="E422" s="191">
        <v>0</v>
      </c>
      <c r="F422"/>
      <c r="G422"/>
      <c r="H422"/>
      <c r="I422"/>
      <c r="J422"/>
      <c r="K422"/>
      <c r="L422"/>
      <c r="M422"/>
      <c r="N422"/>
      <c r="O422"/>
      <c r="P422"/>
      <c r="Q422"/>
      <c r="R422"/>
      <c r="S422"/>
      <c r="T422"/>
      <c r="U422"/>
    </row>
    <row r="423" spans="1:21" ht="16" x14ac:dyDescent="0.2">
      <c r="A423" s="2" t="s">
        <v>3538</v>
      </c>
      <c r="B423" s="190">
        <v>1</v>
      </c>
      <c r="C423" s="192">
        <v>4</v>
      </c>
      <c r="D423" s="191">
        <v>338</v>
      </c>
      <c r="E423" s="191">
        <v>2557</v>
      </c>
      <c r="F423"/>
      <c r="G423"/>
      <c r="H423"/>
      <c r="I423"/>
      <c r="J423"/>
      <c r="K423"/>
      <c r="L423"/>
      <c r="M423"/>
      <c r="N423"/>
      <c r="O423"/>
      <c r="P423"/>
      <c r="Q423"/>
      <c r="R423"/>
      <c r="S423"/>
      <c r="T423"/>
      <c r="U423"/>
    </row>
    <row r="424" spans="1:21" ht="16" x14ac:dyDescent="0.2">
      <c r="A424" s="3" t="s">
        <v>1752</v>
      </c>
      <c r="B424" s="190">
        <v>1</v>
      </c>
      <c r="C424" s="192">
        <v>4</v>
      </c>
      <c r="D424" s="191">
        <v>338</v>
      </c>
      <c r="E424" s="191">
        <v>2557</v>
      </c>
      <c r="F424"/>
      <c r="G424"/>
      <c r="H424"/>
      <c r="I424"/>
      <c r="J424"/>
      <c r="K424"/>
      <c r="L424"/>
      <c r="M424"/>
      <c r="N424"/>
      <c r="O424"/>
      <c r="P424"/>
      <c r="Q424"/>
      <c r="R424"/>
      <c r="S424"/>
      <c r="T424"/>
      <c r="U424"/>
    </row>
    <row r="425" spans="1:21" ht="16" x14ac:dyDescent="0.2">
      <c r="A425"/>
      <c r="B425"/>
      <c r="C425"/>
      <c r="D425"/>
      <c r="E425"/>
      <c r="F425"/>
      <c r="G425"/>
      <c r="H425"/>
      <c r="I425"/>
      <c r="J425"/>
      <c r="K425"/>
      <c r="L425"/>
      <c r="M425"/>
      <c r="N425"/>
      <c r="O425"/>
      <c r="P425"/>
      <c r="Q425"/>
      <c r="R425"/>
      <c r="S425"/>
      <c r="T425"/>
      <c r="U425"/>
    </row>
    <row r="426" spans="1:21" ht="16" x14ac:dyDescent="0.2">
      <c r="A426"/>
      <c r="B426"/>
      <c r="C426"/>
      <c r="D426"/>
      <c r="E426"/>
      <c r="F426"/>
      <c r="G426"/>
      <c r="H426"/>
      <c r="I426"/>
      <c r="J426"/>
      <c r="K426"/>
      <c r="L426"/>
      <c r="M426"/>
      <c r="N426"/>
      <c r="O426"/>
      <c r="P426"/>
      <c r="Q426"/>
      <c r="R426"/>
      <c r="S426"/>
      <c r="T426"/>
      <c r="U426"/>
    </row>
    <row r="427" spans="1:21" ht="16" x14ac:dyDescent="0.2">
      <c r="A427"/>
      <c r="B427"/>
      <c r="C427"/>
      <c r="D427"/>
      <c r="E427"/>
      <c r="F427"/>
      <c r="G427"/>
      <c r="H427"/>
      <c r="I427"/>
      <c r="J427"/>
      <c r="K427"/>
      <c r="L427"/>
      <c r="M427"/>
      <c r="N427"/>
      <c r="O427"/>
      <c r="P427"/>
      <c r="Q427"/>
      <c r="R427"/>
      <c r="S427"/>
      <c r="T427"/>
      <c r="U427"/>
    </row>
    <row r="428" spans="1:21" ht="16" x14ac:dyDescent="0.2">
      <c r="A428"/>
      <c r="B428"/>
      <c r="C428"/>
      <c r="D428"/>
      <c r="E428"/>
      <c r="F428"/>
      <c r="G428"/>
      <c r="H428"/>
      <c r="I428"/>
      <c r="J428"/>
      <c r="K428"/>
      <c r="L428"/>
      <c r="M428"/>
      <c r="N428"/>
      <c r="O428"/>
      <c r="P428"/>
      <c r="Q428"/>
      <c r="R428"/>
      <c r="S428"/>
      <c r="T428"/>
      <c r="U428"/>
    </row>
    <row r="429" spans="1:21" ht="16" x14ac:dyDescent="0.2">
      <c r="A429"/>
      <c r="B429"/>
      <c r="C429"/>
      <c r="D429"/>
      <c r="E429"/>
      <c r="F429"/>
      <c r="G429"/>
      <c r="H429"/>
      <c r="I429"/>
      <c r="J429"/>
      <c r="K429"/>
      <c r="L429"/>
      <c r="M429"/>
      <c r="N429"/>
      <c r="O429"/>
      <c r="P429"/>
      <c r="Q429"/>
      <c r="R429"/>
      <c r="S429"/>
      <c r="T429"/>
      <c r="U429"/>
    </row>
    <row r="430" spans="1:21" ht="16" x14ac:dyDescent="0.2">
      <c r="A430"/>
      <c r="B430"/>
      <c r="C430"/>
      <c r="D430"/>
      <c r="E430"/>
      <c r="F430"/>
      <c r="G430"/>
      <c r="H430"/>
      <c r="I430"/>
      <c r="J430"/>
      <c r="K430"/>
      <c r="L430"/>
      <c r="M430"/>
      <c r="N430"/>
      <c r="O430"/>
      <c r="P430"/>
      <c r="Q430"/>
      <c r="R430"/>
      <c r="S430"/>
      <c r="T430"/>
      <c r="U430"/>
    </row>
    <row r="431" spans="1:21" ht="16" x14ac:dyDescent="0.2">
      <c r="A431"/>
      <c r="B431"/>
      <c r="C431"/>
      <c r="D431"/>
      <c r="E431"/>
      <c r="F431"/>
      <c r="G431"/>
      <c r="H431"/>
      <c r="I431"/>
      <c r="J431"/>
      <c r="K431"/>
      <c r="L431"/>
      <c r="M431"/>
      <c r="N431"/>
      <c r="O431"/>
      <c r="P431"/>
      <c r="Q431"/>
      <c r="R431"/>
      <c r="S431"/>
      <c r="T431"/>
      <c r="U431"/>
    </row>
    <row r="432" spans="1:21" ht="16" x14ac:dyDescent="0.2">
      <c r="A432"/>
      <c r="B432"/>
      <c r="C432"/>
      <c r="D432"/>
      <c r="E432"/>
      <c r="F432"/>
      <c r="G432"/>
      <c r="H432"/>
      <c r="I432"/>
      <c r="J432"/>
      <c r="K432"/>
      <c r="L432"/>
      <c r="M432"/>
      <c r="N432"/>
      <c r="O432"/>
      <c r="P432"/>
      <c r="Q432"/>
      <c r="R432"/>
      <c r="S432"/>
      <c r="T432"/>
      <c r="U432"/>
    </row>
    <row r="433" spans="1:21" ht="16" x14ac:dyDescent="0.2">
      <c r="A433"/>
      <c r="B433"/>
      <c r="C433"/>
      <c r="D433"/>
      <c r="E433"/>
      <c r="F433"/>
      <c r="G433"/>
      <c r="H433"/>
      <c r="I433"/>
      <c r="J433"/>
      <c r="K433"/>
      <c r="L433"/>
      <c r="M433"/>
      <c r="N433"/>
      <c r="O433"/>
      <c r="P433"/>
      <c r="Q433"/>
      <c r="R433"/>
      <c r="S433"/>
      <c r="T433"/>
      <c r="U433"/>
    </row>
    <row r="434" spans="1:21" ht="16" x14ac:dyDescent="0.2">
      <c r="A434"/>
      <c r="B434"/>
      <c r="C434"/>
      <c r="D434"/>
      <c r="E434"/>
      <c r="F434"/>
      <c r="G434"/>
      <c r="H434"/>
      <c r="I434"/>
      <c r="J434"/>
      <c r="K434"/>
      <c r="L434"/>
      <c r="M434"/>
      <c r="N434"/>
      <c r="O434"/>
      <c r="P434"/>
      <c r="Q434"/>
      <c r="R434"/>
      <c r="S434"/>
      <c r="T434"/>
      <c r="U434"/>
    </row>
    <row r="435" spans="1:21" ht="16" x14ac:dyDescent="0.2">
      <c r="A435"/>
      <c r="B435"/>
      <c r="C435"/>
      <c r="D435"/>
      <c r="E435"/>
      <c r="F435"/>
      <c r="G435"/>
      <c r="H435"/>
      <c r="I435"/>
      <c r="J435"/>
      <c r="K435"/>
      <c r="L435"/>
      <c r="M435"/>
      <c r="N435"/>
      <c r="O435"/>
      <c r="P435"/>
      <c r="Q435"/>
      <c r="R435"/>
      <c r="S435"/>
      <c r="T435"/>
      <c r="U435"/>
    </row>
    <row r="436" spans="1:21" ht="16" x14ac:dyDescent="0.2">
      <c r="A436"/>
      <c r="B436"/>
      <c r="C436"/>
      <c r="D436"/>
      <c r="E436"/>
      <c r="F436"/>
      <c r="G436"/>
      <c r="H436"/>
      <c r="I436"/>
      <c r="J436"/>
      <c r="K436"/>
      <c r="L436"/>
      <c r="M436"/>
      <c r="N436"/>
      <c r="O436"/>
      <c r="P436"/>
      <c r="Q436"/>
      <c r="R436"/>
      <c r="S436"/>
      <c r="T436"/>
      <c r="U436"/>
    </row>
    <row r="437" spans="1:21" ht="16" x14ac:dyDescent="0.2">
      <c r="A437"/>
      <c r="B437"/>
      <c r="C437"/>
      <c r="D437"/>
      <c r="E437"/>
      <c r="F437"/>
      <c r="G437"/>
      <c r="H437"/>
      <c r="I437"/>
      <c r="J437"/>
      <c r="K437"/>
      <c r="L437"/>
      <c r="M437"/>
      <c r="N437"/>
      <c r="O437"/>
      <c r="P437"/>
      <c r="Q437"/>
      <c r="R437"/>
      <c r="S437"/>
      <c r="T437"/>
      <c r="U437"/>
    </row>
    <row r="438" spans="1:21" ht="16" x14ac:dyDescent="0.2">
      <c r="A438"/>
      <c r="B438"/>
      <c r="C438"/>
      <c r="D438"/>
      <c r="E438"/>
      <c r="F438"/>
      <c r="G438"/>
      <c r="H438"/>
      <c r="I438"/>
      <c r="J438"/>
      <c r="K438"/>
      <c r="L438"/>
      <c r="M438"/>
      <c r="N438"/>
      <c r="O438"/>
      <c r="P438"/>
      <c r="Q438"/>
      <c r="R438"/>
      <c r="S438"/>
      <c r="T438"/>
      <c r="U438"/>
    </row>
    <row r="439" spans="1:21" ht="16" x14ac:dyDescent="0.2">
      <c r="A439"/>
      <c r="B439"/>
      <c r="C439"/>
      <c r="D439"/>
      <c r="E439"/>
      <c r="F439"/>
      <c r="G439"/>
      <c r="H439"/>
      <c r="I439"/>
      <c r="J439"/>
      <c r="K439"/>
      <c r="L439"/>
      <c r="M439"/>
      <c r="N439"/>
      <c r="O439"/>
      <c r="P439"/>
      <c r="Q439"/>
      <c r="R439"/>
      <c r="S439"/>
      <c r="T439"/>
      <c r="U439"/>
    </row>
    <row r="440" spans="1:21" ht="16" x14ac:dyDescent="0.2">
      <c r="A440"/>
      <c r="B440"/>
      <c r="C440"/>
      <c r="D440"/>
      <c r="E440"/>
      <c r="F440"/>
      <c r="G440"/>
      <c r="H440"/>
      <c r="I440"/>
      <c r="J440"/>
      <c r="K440"/>
      <c r="L440"/>
      <c r="M440"/>
      <c r="N440"/>
      <c r="O440"/>
      <c r="P440"/>
      <c r="Q440"/>
      <c r="R440"/>
      <c r="S440"/>
      <c r="T440"/>
      <c r="U440"/>
    </row>
    <row r="441" spans="1:21" ht="16" x14ac:dyDescent="0.2">
      <c r="A441"/>
      <c r="B441"/>
      <c r="C441"/>
      <c r="D441"/>
      <c r="E441"/>
      <c r="F441"/>
      <c r="G441"/>
      <c r="H441"/>
      <c r="I441"/>
      <c r="J441"/>
      <c r="K441"/>
      <c r="L441"/>
      <c r="M441"/>
      <c r="N441"/>
      <c r="O441"/>
      <c r="P441"/>
      <c r="Q441"/>
      <c r="R441"/>
      <c r="S441"/>
      <c r="T441"/>
      <c r="U441"/>
    </row>
    <row r="442" spans="1:21" ht="16" x14ac:dyDescent="0.2">
      <c r="A442"/>
      <c r="B442"/>
      <c r="C442"/>
      <c r="D442"/>
      <c r="E442"/>
      <c r="F442"/>
      <c r="G442"/>
      <c r="H442"/>
      <c r="I442"/>
      <c r="J442"/>
      <c r="K442"/>
      <c r="L442"/>
      <c r="M442"/>
      <c r="N442"/>
      <c r="O442"/>
      <c r="P442"/>
      <c r="Q442"/>
      <c r="R442"/>
      <c r="S442"/>
      <c r="T442"/>
      <c r="U442"/>
    </row>
    <row r="443" spans="1:21" ht="16" x14ac:dyDescent="0.2">
      <c r="A443"/>
      <c r="B443"/>
      <c r="C443"/>
      <c r="D443"/>
      <c r="E443"/>
      <c r="F443"/>
      <c r="G443"/>
      <c r="H443"/>
      <c r="I443"/>
      <c r="J443"/>
      <c r="K443"/>
      <c r="L443"/>
      <c r="M443"/>
      <c r="N443"/>
      <c r="O443"/>
      <c r="P443"/>
      <c r="Q443"/>
      <c r="R443"/>
      <c r="S443"/>
      <c r="T443"/>
      <c r="U443"/>
    </row>
    <row r="444" spans="1:21" ht="16" x14ac:dyDescent="0.2">
      <c r="A444"/>
      <c r="B444"/>
      <c r="C444"/>
      <c r="D444"/>
      <c r="E444"/>
      <c r="F444"/>
      <c r="G444"/>
      <c r="H444"/>
      <c r="I444"/>
      <c r="J444"/>
      <c r="K444"/>
      <c r="L444"/>
      <c r="M444"/>
      <c r="N444"/>
      <c r="O444"/>
      <c r="P444"/>
      <c r="Q444"/>
      <c r="R444"/>
      <c r="S444"/>
      <c r="T444"/>
      <c r="U444"/>
    </row>
    <row r="445" spans="1:21" ht="16" x14ac:dyDescent="0.2">
      <c r="A445"/>
      <c r="B445"/>
      <c r="C445"/>
      <c r="D445"/>
      <c r="E445"/>
      <c r="F445"/>
      <c r="G445"/>
      <c r="H445"/>
      <c r="I445"/>
      <c r="J445"/>
      <c r="K445"/>
      <c r="L445"/>
      <c r="M445"/>
      <c r="N445"/>
      <c r="O445"/>
      <c r="P445"/>
      <c r="Q445"/>
      <c r="R445"/>
      <c r="S445"/>
      <c r="T445"/>
      <c r="U445"/>
    </row>
    <row r="446" spans="1:21" ht="16" x14ac:dyDescent="0.2">
      <c r="A446"/>
      <c r="B446"/>
      <c r="C446"/>
      <c r="D446"/>
      <c r="E446"/>
      <c r="F446"/>
      <c r="G446"/>
      <c r="H446"/>
      <c r="I446"/>
      <c r="J446"/>
      <c r="K446"/>
      <c r="L446"/>
      <c r="M446"/>
      <c r="N446"/>
      <c r="O446"/>
      <c r="P446"/>
      <c r="Q446"/>
      <c r="R446"/>
      <c r="S446"/>
      <c r="T446"/>
      <c r="U446"/>
    </row>
    <row r="447" spans="1:21" ht="16" x14ac:dyDescent="0.2">
      <c r="A447"/>
      <c r="B447"/>
      <c r="C447"/>
      <c r="D447"/>
      <c r="E447"/>
      <c r="F447"/>
      <c r="G447"/>
      <c r="H447"/>
      <c r="I447"/>
      <c r="J447"/>
      <c r="K447"/>
      <c r="L447"/>
      <c r="M447"/>
      <c r="N447"/>
      <c r="O447"/>
      <c r="P447"/>
      <c r="Q447"/>
      <c r="R447"/>
      <c r="S447"/>
      <c r="T447"/>
      <c r="U447"/>
    </row>
    <row r="448" spans="1:21" ht="16" x14ac:dyDescent="0.2">
      <c r="A448"/>
      <c r="B448"/>
      <c r="C448"/>
      <c r="D448"/>
      <c r="E448"/>
      <c r="F448"/>
      <c r="G448"/>
      <c r="H448"/>
      <c r="I448"/>
      <c r="J448"/>
      <c r="K448"/>
      <c r="L448"/>
    </row>
    <row r="449" spans="1:12" ht="16" x14ac:dyDescent="0.2">
      <c r="A449"/>
      <c r="B449"/>
      <c r="C449"/>
      <c r="D449"/>
      <c r="E449"/>
      <c r="F449"/>
      <c r="G449"/>
      <c r="H449"/>
      <c r="I449"/>
      <c r="J449"/>
      <c r="K449"/>
      <c r="L449"/>
    </row>
    <row r="450" spans="1:12" ht="16" x14ac:dyDescent="0.2">
      <c r="A450"/>
      <c r="B450"/>
      <c r="C450"/>
      <c r="D450"/>
      <c r="E450"/>
      <c r="F450"/>
      <c r="G450"/>
      <c r="H450"/>
      <c r="I450"/>
      <c r="J450"/>
      <c r="K450"/>
      <c r="L450"/>
    </row>
    <row r="451" spans="1:12" ht="16" x14ac:dyDescent="0.2">
      <c r="A451"/>
      <c r="B451"/>
      <c r="C451"/>
      <c r="D451"/>
      <c r="E451"/>
      <c r="F451"/>
      <c r="G451"/>
      <c r="H451"/>
      <c r="I451"/>
      <c r="J451"/>
      <c r="K451"/>
      <c r="L451"/>
    </row>
    <row r="452" spans="1:12" ht="16" x14ac:dyDescent="0.2">
      <c r="A452"/>
      <c r="B452"/>
      <c r="C452"/>
      <c r="D452"/>
      <c r="E452"/>
      <c r="F452"/>
      <c r="G452"/>
      <c r="H452"/>
      <c r="I452"/>
      <c r="J452"/>
      <c r="K452"/>
      <c r="L452"/>
    </row>
    <row r="453" spans="1:12" ht="16" x14ac:dyDescent="0.2">
      <c r="A453"/>
      <c r="B453"/>
      <c r="C453"/>
      <c r="D453"/>
      <c r="E453"/>
      <c r="F453"/>
      <c r="G453"/>
      <c r="H453"/>
      <c r="I453"/>
      <c r="J453"/>
      <c r="K453"/>
      <c r="L453"/>
    </row>
    <row r="454" spans="1:12" ht="16" x14ac:dyDescent="0.2">
      <c r="A454"/>
      <c r="B454"/>
      <c r="C454"/>
      <c r="D454"/>
      <c r="E454"/>
      <c r="F454"/>
      <c r="G454"/>
      <c r="H454"/>
      <c r="I454"/>
      <c r="J454"/>
      <c r="K454"/>
      <c r="L454"/>
    </row>
    <row r="455" spans="1:12" ht="16" x14ac:dyDescent="0.2">
      <c r="A455"/>
      <c r="B455"/>
      <c r="C455"/>
      <c r="D455"/>
      <c r="E455"/>
      <c r="F455"/>
      <c r="G455"/>
      <c r="H455"/>
      <c r="I455"/>
      <c r="J455"/>
      <c r="K455"/>
      <c r="L455"/>
    </row>
    <row r="456" spans="1:12" ht="16" x14ac:dyDescent="0.2">
      <c r="A456"/>
      <c r="B456"/>
      <c r="C456"/>
      <c r="D456"/>
      <c r="E456"/>
      <c r="F456"/>
      <c r="G456"/>
      <c r="H456"/>
      <c r="I456"/>
      <c r="J456"/>
      <c r="K456"/>
      <c r="L456"/>
    </row>
    <row r="457" spans="1:12" ht="16" x14ac:dyDescent="0.2">
      <c r="A457"/>
      <c r="B457"/>
      <c r="C457"/>
      <c r="D457"/>
      <c r="E457"/>
      <c r="F457"/>
      <c r="G457"/>
      <c r="H457"/>
      <c r="I457"/>
      <c r="J457"/>
      <c r="K457"/>
      <c r="L457"/>
    </row>
    <row r="458" spans="1:12" ht="16" x14ac:dyDescent="0.2">
      <c r="A458"/>
      <c r="B458"/>
      <c r="C458"/>
      <c r="D458"/>
      <c r="E458"/>
      <c r="F458"/>
      <c r="G458"/>
      <c r="H458"/>
      <c r="I458"/>
      <c r="J458"/>
      <c r="K458"/>
      <c r="L458"/>
    </row>
    <row r="459" spans="1:12" ht="16" x14ac:dyDescent="0.2">
      <c r="A459"/>
      <c r="B459"/>
      <c r="C459"/>
      <c r="D459"/>
      <c r="E459"/>
      <c r="F459"/>
      <c r="G459"/>
      <c r="H459"/>
      <c r="I459"/>
      <c r="J459"/>
      <c r="K459"/>
      <c r="L459"/>
    </row>
    <row r="460" spans="1:12" ht="16" x14ac:dyDescent="0.2">
      <c r="A460"/>
      <c r="B460"/>
      <c r="C460"/>
      <c r="D460"/>
      <c r="E460"/>
      <c r="F460"/>
      <c r="G460"/>
      <c r="H460"/>
      <c r="I460"/>
      <c r="J460"/>
      <c r="K460"/>
      <c r="L460"/>
    </row>
    <row r="461" spans="1:12" ht="16" x14ac:dyDescent="0.2">
      <c r="A461"/>
      <c r="B461"/>
      <c r="C461"/>
      <c r="D461"/>
      <c r="E461"/>
      <c r="F461"/>
      <c r="G461"/>
      <c r="H461"/>
      <c r="I461"/>
      <c r="J461"/>
      <c r="K461"/>
      <c r="L461"/>
    </row>
    <row r="462" spans="1:12" ht="16" x14ac:dyDescent="0.2">
      <c r="A462"/>
      <c r="B462"/>
      <c r="C462"/>
      <c r="D462"/>
      <c r="E462"/>
      <c r="F462"/>
      <c r="G462"/>
      <c r="H462"/>
      <c r="I462"/>
      <c r="J462"/>
      <c r="K462"/>
      <c r="L462"/>
    </row>
    <row r="463" spans="1:12" ht="16" x14ac:dyDescent="0.2">
      <c r="A463"/>
      <c r="B463"/>
      <c r="C463"/>
      <c r="D463"/>
      <c r="E463"/>
      <c r="F463"/>
      <c r="G463"/>
      <c r="H463"/>
      <c r="I463"/>
      <c r="J463"/>
      <c r="K463"/>
      <c r="L463"/>
    </row>
    <row r="464" spans="1:12" ht="16" x14ac:dyDescent="0.2">
      <c r="A464"/>
      <c r="B464"/>
      <c r="C464"/>
      <c r="D464"/>
      <c r="E464"/>
      <c r="F464"/>
      <c r="G464"/>
      <c r="H464"/>
      <c r="I464"/>
      <c r="J464"/>
      <c r="K464"/>
      <c r="L464"/>
    </row>
    <row r="465" spans="1:12" ht="16" x14ac:dyDescent="0.2">
      <c r="A465"/>
      <c r="B465"/>
      <c r="C465"/>
      <c r="D465"/>
      <c r="E465"/>
      <c r="F465"/>
      <c r="G465"/>
      <c r="H465"/>
      <c r="I465"/>
      <c r="J465"/>
      <c r="K465"/>
      <c r="L465"/>
    </row>
    <row r="466" spans="1:12" ht="16" x14ac:dyDescent="0.2">
      <c r="A466"/>
      <c r="B466"/>
      <c r="C466"/>
      <c r="D466"/>
      <c r="E466"/>
      <c r="F466"/>
      <c r="G466"/>
      <c r="H466"/>
      <c r="I466"/>
      <c r="J466"/>
      <c r="K466"/>
      <c r="L466"/>
    </row>
    <row r="467" spans="1:12" ht="16" x14ac:dyDescent="0.2">
      <c r="A467"/>
      <c r="B467"/>
      <c r="C467"/>
      <c r="D467"/>
      <c r="E467"/>
      <c r="F467"/>
      <c r="G467"/>
      <c r="H467"/>
      <c r="I467"/>
      <c r="J467"/>
      <c r="K467"/>
      <c r="L467"/>
    </row>
    <row r="468" spans="1:12" ht="16" x14ac:dyDescent="0.2">
      <c r="A468"/>
      <c r="B468"/>
      <c r="C468"/>
      <c r="D468"/>
      <c r="E468"/>
      <c r="F468"/>
      <c r="G468"/>
      <c r="H468"/>
      <c r="I468"/>
      <c r="J468"/>
      <c r="K468"/>
      <c r="L468"/>
    </row>
    <row r="469" spans="1:12" ht="16" x14ac:dyDescent="0.2">
      <c r="A469"/>
      <c r="B469"/>
      <c r="C469"/>
      <c r="D469"/>
      <c r="E469"/>
      <c r="F469"/>
      <c r="G469"/>
      <c r="H469"/>
      <c r="I469"/>
      <c r="J469"/>
      <c r="K469"/>
      <c r="L469"/>
    </row>
    <row r="470" spans="1:12" ht="16" x14ac:dyDescent="0.2">
      <c r="A470"/>
      <c r="B470"/>
      <c r="C470"/>
      <c r="D470"/>
      <c r="E470"/>
      <c r="F470"/>
      <c r="G470"/>
      <c r="H470"/>
      <c r="I470"/>
      <c r="J470"/>
      <c r="K470"/>
      <c r="L470"/>
    </row>
    <row r="471" spans="1:12" ht="16" x14ac:dyDescent="0.2">
      <c r="A471"/>
      <c r="B471"/>
      <c r="C471"/>
      <c r="D471"/>
      <c r="E471"/>
      <c r="F471"/>
      <c r="G471"/>
      <c r="H471"/>
      <c r="I471"/>
      <c r="J471"/>
      <c r="K471"/>
      <c r="L471"/>
    </row>
    <row r="472" spans="1:12" ht="16" x14ac:dyDescent="0.2">
      <c r="A472"/>
      <c r="B472"/>
      <c r="C472"/>
      <c r="D472"/>
      <c r="E472"/>
      <c r="F472"/>
      <c r="G472"/>
      <c r="H472"/>
      <c r="I472"/>
      <c r="J472"/>
      <c r="K472"/>
      <c r="L472"/>
    </row>
    <row r="473" spans="1:12" ht="16" x14ac:dyDescent="0.2">
      <c r="A473"/>
      <c r="B473"/>
      <c r="C473"/>
      <c r="D473"/>
      <c r="E473"/>
      <c r="F473"/>
      <c r="G473"/>
      <c r="H473"/>
      <c r="I473"/>
      <c r="J473"/>
      <c r="K473"/>
      <c r="L473"/>
    </row>
    <row r="474" spans="1:12" ht="16" x14ac:dyDescent="0.2">
      <c r="A474"/>
      <c r="B474"/>
      <c r="C474"/>
      <c r="D474"/>
      <c r="E474"/>
      <c r="F474"/>
      <c r="G474"/>
      <c r="H474"/>
      <c r="I474"/>
      <c r="J474"/>
      <c r="K474"/>
      <c r="L474"/>
    </row>
    <row r="475" spans="1:12" ht="16" x14ac:dyDescent="0.2">
      <c r="A475"/>
      <c r="B475"/>
      <c r="C475"/>
      <c r="D475"/>
      <c r="E475"/>
      <c r="F475"/>
      <c r="G475"/>
      <c r="H475"/>
      <c r="I475"/>
      <c r="J475"/>
      <c r="K475"/>
      <c r="L475"/>
    </row>
    <row r="476" spans="1:12" ht="16" x14ac:dyDescent="0.2">
      <c r="A476"/>
      <c r="B476"/>
      <c r="C476"/>
      <c r="D476"/>
      <c r="E476"/>
      <c r="F476"/>
      <c r="G476"/>
      <c r="H476"/>
      <c r="I476"/>
      <c r="J476"/>
      <c r="K476"/>
      <c r="L476"/>
    </row>
    <row r="477" spans="1:12" ht="16" x14ac:dyDescent="0.2">
      <c r="A477"/>
      <c r="B477"/>
      <c r="C477"/>
      <c r="D477"/>
      <c r="E477"/>
      <c r="F477"/>
      <c r="G477"/>
      <c r="H477"/>
      <c r="I477"/>
      <c r="J477"/>
      <c r="K477"/>
      <c r="L477"/>
    </row>
    <row r="478" spans="1:12" ht="16" x14ac:dyDescent="0.2">
      <c r="A478"/>
      <c r="B478"/>
      <c r="C478"/>
      <c r="D478"/>
      <c r="E478"/>
      <c r="F478"/>
      <c r="G478"/>
      <c r="H478"/>
      <c r="I478"/>
      <c r="J478"/>
      <c r="K478"/>
      <c r="L478"/>
    </row>
    <row r="479" spans="1:12" ht="16" x14ac:dyDescent="0.2">
      <c r="A479"/>
      <c r="B479"/>
      <c r="C479"/>
      <c r="D479"/>
      <c r="E479"/>
      <c r="F479"/>
      <c r="G479"/>
      <c r="H479"/>
      <c r="I479"/>
      <c r="J479"/>
      <c r="K479"/>
      <c r="L479"/>
    </row>
    <row r="480" spans="1:12" ht="16" x14ac:dyDescent="0.2">
      <c r="A480"/>
      <c r="B480"/>
      <c r="C480"/>
      <c r="D480"/>
      <c r="E480"/>
      <c r="F480"/>
      <c r="G480"/>
      <c r="H480"/>
      <c r="I480"/>
      <c r="J480"/>
      <c r="K480"/>
      <c r="L480"/>
    </row>
    <row r="481" spans="1:12" ht="16" x14ac:dyDescent="0.2">
      <c r="A481"/>
      <c r="B481"/>
      <c r="C481"/>
      <c r="D481"/>
      <c r="E481"/>
      <c r="F481"/>
      <c r="G481"/>
      <c r="H481"/>
      <c r="I481"/>
      <c r="J481"/>
      <c r="K481"/>
      <c r="L481"/>
    </row>
    <row r="482" spans="1:12" ht="16" x14ac:dyDescent="0.2">
      <c r="A482"/>
      <c r="B482"/>
      <c r="C482"/>
      <c r="D482"/>
      <c r="E482"/>
      <c r="F482"/>
      <c r="G482"/>
      <c r="H482"/>
      <c r="I482"/>
      <c r="J482"/>
      <c r="K482"/>
      <c r="L482"/>
    </row>
    <row r="483" spans="1:12" ht="16" x14ac:dyDescent="0.2">
      <c r="A483"/>
      <c r="B483"/>
      <c r="C483"/>
      <c r="D483"/>
      <c r="E483"/>
      <c r="F483"/>
      <c r="G483"/>
      <c r="H483"/>
      <c r="I483"/>
      <c r="J483"/>
      <c r="K483"/>
      <c r="L483"/>
    </row>
    <row r="484" spans="1:12" ht="16" x14ac:dyDescent="0.2">
      <c r="A484"/>
      <c r="B484"/>
      <c r="C484"/>
      <c r="D484"/>
      <c r="E484"/>
      <c r="F484"/>
      <c r="G484"/>
      <c r="H484"/>
      <c r="I484"/>
      <c r="J484"/>
      <c r="K484"/>
      <c r="L484"/>
    </row>
    <row r="485" spans="1:12" ht="16" x14ac:dyDescent="0.2">
      <c r="A485"/>
      <c r="B485"/>
      <c r="C485"/>
      <c r="D485"/>
      <c r="E485"/>
      <c r="F485"/>
      <c r="G485"/>
      <c r="H485"/>
      <c r="I485"/>
      <c r="J485"/>
      <c r="K485"/>
      <c r="L485"/>
    </row>
    <row r="486" spans="1:12" ht="16" x14ac:dyDescent="0.2">
      <c r="A486"/>
      <c r="B486"/>
      <c r="C486"/>
      <c r="D486"/>
      <c r="E486"/>
      <c r="F486"/>
      <c r="G486"/>
      <c r="H486"/>
      <c r="I486"/>
      <c r="J486"/>
      <c r="K486"/>
      <c r="L486"/>
    </row>
    <row r="487" spans="1:12" ht="16" x14ac:dyDescent="0.2">
      <c r="A487"/>
      <c r="B487"/>
      <c r="C487"/>
      <c r="D487"/>
      <c r="E487"/>
      <c r="F487"/>
      <c r="G487"/>
      <c r="H487"/>
      <c r="I487"/>
      <c r="J487"/>
      <c r="K487"/>
      <c r="L487"/>
    </row>
    <row r="488" spans="1:12" ht="16" x14ac:dyDescent="0.2">
      <c r="A488"/>
      <c r="B488"/>
      <c r="C488"/>
      <c r="D488"/>
      <c r="E488"/>
      <c r="F488"/>
      <c r="G488"/>
      <c r="H488"/>
      <c r="I488"/>
      <c r="J488"/>
      <c r="K488"/>
      <c r="L488"/>
    </row>
    <row r="489" spans="1:12" ht="16" x14ac:dyDescent="0.2">
      <c r="A489"/>
      <c r="B489"/>
      <c r="C489"/>
      <c r="D489"/>
      <c r="E489"/>
      <c r="F489"/>
      <c r="G489"/>
      <c r="H489"/>
      <c r="I489"/>
      <c r="J489"/>
      <c r="K489"/>
      <c r="L489"/>
    </row>
    <row r="490" spans="1:12" ht="16" x14ac:dyDescent="0.2">
      <c r="A490"/>
      <c r="B490"/>
      <c r="C490"/>
      <c r="D490"/>
      <c r="E490"/>
      <c r="F490"/>
      <c r="G490"/>
      <c r="H490"/>
      <c r="I490"/>
      <c r="J490"/>
      <c r="K490"/>
      <c r="L490"/>
    </row>
    <row r="491" spans="1:12" ht="16" x14ac:dyDescent="0.2">
      <c r="A491"/>
      <c r="B491"/>
      <c r="C491"/>
      <c r="D491"/>
      <c r="E491"/>
      <c r="F491"/>
      <c r="G491"/>
      <c r="H491"/>
      <c r="I491"/>
      <c r="J491"/>
      <c r="K491"/>
      <c r="L491"/>
    </row>
    <row r="492" spans="1:12" ht="16" x14ac:dyDescent="0.2">
      <c r="A492"/>
      <c r="B492"/>
      <c r="C492"/>
      <c r="D492"/>
      <c r="E492"/>
      <c r="F492"/>
      <c r="G492"/>
      <c r="H492"/>
      <c r="I492"/>
      <c r="J492"/>
      <c r="K492"/>
      <c r="L492"/>
    </row>
    <row r="493" spans="1:12" ht="16" x14ac:dyDescent="0.2">
      <c r="A493"/>
      <c r="B493"/>
      <c r="C493"/>
      <c r="D493"/>
      <c r="E493"/>
      <c r="F493"/>
      <c r="G493"/>
      <c r="H493"/>
      <c r="I493"/>
      <c r="J493"/>
      <c r="K493"/>
      <c r="L493"/>
    </row>
    <row r="494" spans="1:12" ht="16" x14ac:dyDescent="0.2">
      <c r="A494"/>
      <c r="B494"/>
      <c r="C494"/>
      <c r="D494"/>
      <c r="E494"/>
      <c r="F494"/>
      <c r="G494"/>
      <c r="H494"/>
      <c r="I494"/>
      <c r="J494"/>
      <c r="K494"/>
      <c r="L494"/>
    </row>
    <row r="495" spans="1:12" ht="16" x14ac:dyDescent="0.2">
      <c r="A495"/>
      <c r="B495"/>
      <c r="C495"/>
      <c r="D495"/>
      <c r="E495"/>
      <c r="F495"/>
      <c r="G495"/>
      <c r="H495"/>
      <c r="I495"/>
      <c r="J495"/>
      <c r="K495"/>
      <c r="L495"/>
    </row>
    <row r="496" spans="1:12" ht="16" x14ac:dyDescent="0.2">
      <c r="A496"/>
      <c r="B496"/>
      <c r="C496"/>
      <c r="D496"/>
      <c r="E496"/>
      <c r="F496"/>
      <c r="G496"/>
      <c r="H496"/>
      <c r="I496"/>
      <c r="J496"/>
      <c r="K496"/>
      <c r="L496"/>
    </row>
    <row r="497" spans="1:12" ht="16" x14ac:dyDescent="0.2">
      <c r="A497"/>
      <c r="B497"/>
      <c r="C497"/>
      <c r="D497"/>
      <c r="E497"/>
      <c r="F497"/>
      <c r="G497"/>
      <c r="H497"/>
      <c r="I497"/>
      <c r="J497"/>
      <c r="K497"/>
      <c r="L497"/>
    </row>
    <row r="498" spans="1:12" ht="16" x14ac:dyDescent="0.2">
      <c r="A498"/>
      <c r="B498"/>
      <c r="C498"/>
      <c r="D498"/>
      <c r="E498"/>
      <c r="F498"/>
      <c r="G498"/>
      <c r="H498"/>
      <c r="I498"/>
      <c r="J498"/>
      <c r="K498"/>
      <c r="L498"/>
    </row>
    <row r="499" spans="1:12" ht="16" x14ac:dyDescent="0.2">
      <c r="A499"/>
      <c r="B499"/>
      <c r="C499"/>
      <c r="D499"/>
      <c r="E499"/>
      <c r="F499"/>
      <c r="G499"/>
      <c r="H499"/>
      <c r="I499"/>
      <c r="J499"/>
      <c r="K499"/>
      <c r="L499"/>
    </row>
    <row r="500" spans="1:12" ht="16" x14ac:dyDescent="0.2">
      <c r="A500"/>
      <c r="B500"/>
      <c r="C500"/>
      <c r="D500"/>
      <c r="E500"/>
      <c r="F500"/>
      <c r="G500"/>
      <c r="H500"/>
      <c r="I500"/>
      <c r="J500"/>
      <c r="K500"/>
      <c r="L500"/>
    </row>
    <row r="501" spans="1:12" ht="16" x14ac:dyDescent="0.2">
      <c r="A501"/>
      <c r="B501"/>
      <c r="C501"/>
      <c r="D501"/>
      <c r="E501"/>
      <c r="F501"/>
      <c r="G501"/>
      <c r="H501"/>
      <c r="I501"/>
      <c r="J501"/>
      <c r="K501"/>
      <c r="L501"/>
    </row>
    <row r="502" spans="1:12" ht="16" x14ac:dyDescent="0.2">
      <c r="A502"/>
      <c r="B502"/>
      <c r="C502"/>
      <c r="D502"/>
      <c r="E502"/>
      <c r="F502"/>
      <c r="G502"/>
      <c r="H502"/>
      <c r="I502"/>
      <c r="J502"/>
      <c r="K502"/>
      <c r="L502"/>
    </row>
    <row r="503" spans="1:12" ht="16" x14ac:dyDescent="0.2">
      <c r="A503"/>
      <c r="B503"/>
      <c r="C503"/>
      <c r="D503"/>
      <c r="E503"/>
      <c r="F503"/>
      <c r="G503"/>
      <c r="H503"/>
      <c r="I503"/>
      <c r="J503"/>
      <c r="K503"/>
      <c r="L503"/>
    </row>
    <row r="504" spans="1:12" ht="16" x14ac:dyDescent="0.2">
      <c r="A504"/>
      <c r="B504"/>
      <c r="C504"/>
      <c r="D504"/>
      <c r="E504"/>
      <c r="F504"/>
      <c r="G504"/>
      <c r="H504"/>
      <c r="I504"/>
      <c r="J504"/>
      <c r="K504"/>
      <c r="L504"/>
    </row>
    <row r="505" spans="1:12" ht="16" x14ac:dyDescent="0.2">
      <c r="A505"/>
      <c r="B505"/>
      <c r="C505"/>
      <c r="D505"/>
      <c r="E505"/>
      <c r="F505"/>
      <c r="G505"/>
      <c r="H505"/>
      <c r="I505"/>
      <c r="J505"/>
      <c r="K505"/>
      <c r="L505"/>
    </row>
    <row r="506" spans="1:12" ht="16" x14ac:dyDescent="0.2">
      <c r="A506"/>
      <c r="B506"/>
      <c r="C506"/>
      <c r="D506"/>
      <c r="E506"/>
      <c r="F506"/>
      <c r="G506"/>
      <c r="H506"/>
      <c r="I506"/>
      <c r="J506"/>
      <c r="K506"/>
      <c r="L506"/>
    </row>
    <row r="507" spans="1:12" ht="16" x14ac:dyDescent="0.2">
      <c r="A507"/>
      <c r="B507"/>
      <c r="C507"/>
      <c r="D507"/>
      <c r="E507"/>
      <c r="F507"/>
      <c r="G507"/>
      <c r="H507"/>
      <c r="I507"/>
      <c r="J507"/>
      <c r="K507"/>
      <c r="L507"/>
    </row>
    <row r="508" spans="1:12" ht="16" x14ac:dyDescent="0.2">
      <c r="A508"/>
      <c r="B508"/>
      <c r="C508"/>
      <c r="D508"/>
      <c r="E508"/>
      <c r="F508"/>
      <c r="G508"/>
      <c r="H508"/>
      <c r="I508"/>
      <c r="J508"/>
      <c r="K508"/>
      <c r="L508"/>
    </row>
    <row r="509" spans="1:12" ht="16" x14ac:dyDescent="0.2">
      <c r="A509"/>
      <c r="B509"/>
      <c r="C509"/>
      <c r="D509"/>
      <c r="E509"/>
      <c r="F509"/>
      <c r="G509"/>
      <c r="H509"/>
      <c r="I509"/>
      <c r="J509"/>
      <c r="K509"/>
      <c r="L509"/>
    </row>
    <row r="510" spans="1:12" ht="16" x14ac:dyDescent="0.2">
      <c r="A510"/>
      <c r="B510"/>
      <c r="C510"/>
      <c r="D510"/>
      <c r="E510"/>
      <c r="F510"/>
      <c r="G510"/>
      <c r="H510"/>
      <c r="I510"/>
      <c r="J510"/>
      <c r="K510"/>
      <c r="L510"/>
    </row>
    <row r="511" spans="1:12" ht="16" x14ac:dyDescent="0.2">
      <c r="A511"/>
      <c r="B511"/>
      <c r="C511"/>
      <c r="D511"/>
      <c r="E511"/>
      <c r="F511"/>
      <c r="G511"/>
      <c r="H511"/>
      <c r="I511"/>
      <c r="J511"/>
      <c r="K511"/>
      <c r="L511"/>
    </row>
    <row r="512" spans="1:12" ht="16" x14ac:dyDescent="0.2">
      <c r="A512"/>
      <c r="B512"/>
      <c r="C512"/>
      <c r="D512"/>
      <c r="E512"/>
      <c r="F512"/>
      <c r="G512"/>
      <c r="H512"/>
      <c r="I512"/>
      <c r="J512"/>
      <c r="K512"/>
      <c r="L512"/>
    </row>
    <row r="513" spans="1:12" ht="16" x14ac:dyDescent="0.2">
      <c r="A513"/>
      <c r="B513"/>
      <c r="C513"/>
      <c r="D513"/>
      <c r="E513"/>
      <c r="F513"/>
      <c r="G513"/>
      <c r="H513"/>
      <c r="I513"/>
      <c r="J513"/>
      <c r="K513"/>
      <c r="L513"/>
    </row>
    <row r="514" spans="1:12" ht="16" x14ac:dyDescent="0.2">
      <c r="A514"/>
      <c r="B514"/>
      <c r="C514"/>
      <c r="D514"/>
      <c r="E514"/>
      <c r="F514"/>
      <c r="G514"/>
      <c r="H514"/>
      <c r="I514"/>
      <c r="J514"/>
      <c r="K514"/>
      <c r="L514"/>
    </row>
    <row r="515" spans="1:12" ht="16" x14ac:dyDescent="0.2">
      <c r="A515"/>
      <c r="B515"/>
      <c r="C515"/>
      <c r="D515"/>
      <c r="E515"/>
      <c r="F515"/>
      <c r="G515"/>
      <c r="H515"/>
      <c r="I515"/>
      <c r="J515"/>
      <c r="K515"/>
      <c r="L515"/>
    </row>
    <row r="516" spans="1:12" ht="16" x14ac:dyDescent="0.2">
      <c r="A516"/>
      <c r="B516"/>
      <c r="C516"/>
      <c r="D516"/>
      <c r="E516"/>
      <c r="F516"/>
      <c r="G516"/>
      <c r="H516"/>
      <c r="I516"/>
      <c r="J516"/>
      <c r="K516"/>
      <c r="L516"/>
    </row>
    <row r="517" spans="1:12" ht="16" x14ac:dyDescent="0.2">
      <c r="A517"/>
      <c r="B517"/>
      <c r="C517"/>
      <c r="D517"/>
      <c r="E517"/>
      <c r="F517"/>
      <c r="G517"/>
      <c r="H517"/>
      <c r="I517"/>
      <c r="J517"/>
      <c r="K517"/>
      <c r="L517"/>
    </row>
    <row r="518" spans="1:12" ht="16" x14ac:dyDescent="0.2">
      <c r="A518"/>
      <c r="B518"/>
      <c r="C518"/>
      <c r="D518"/>
      <c r="E518"/>
      <c r="F518"/>
      <c r="G518"/>
      <c r="H518"/>
      <c r="I518"/>
      <c r="J518"/>
      <c r="K518"/>
      <c r="L518"/>
    </row>
    <row r="519" spans="1:12" ht="16" x14ac:dyDescent="0.2">
      <c r="A519"/>
      <c r="B519"/>
      <c r="C519"/>
      <c r="D519"/>
      <c r="E519"/>
      <c r="F519"/>
      <c r="G519"/>
      <c r="H519"/>
      <c r="I519"/>
      <c r="J519"/>
      <c r="K519"/>
      <c r="L519"/>
    </row>
    <row r="520" spans="1:12" ht="16" x14ac:dyDescent="0.2">
      <c r="A520"/>
      <c r="B520"/>
      <c r="C520"/>
      <c r="D520"/>
      <c r="E520"/>
      <c r="F520"/>
      <c r="G520"/>
      <c r="H520"/>
      <c r="I520"/>
      <c r="J520"/>
      <c r="K520"/>
      <c r="L520"/>
    </row>
    <row r="521" spans="1:12" ht="16" x14ac:dyDescent="0.2">
      <c r="A521"/>
      <c r="B521"/>
      <c r="C521"/>
      <c r="D521"/>
      <c r="E521"/>
      <c r="F521"/>
      <c r="G521"/>
      <c r="H521"/>
      <c r="I521"/>
      <c r="J521"/>
      <c r="K521"/>
      <c r="L521"/>
    </row>
    <row r="522" spans="1:12" ht="16" x14ac:dyDescent="0.2">
      <c r="A522"/>
      <c r="B522"/>
      <c r="C522"/>
      <c r="D522"/>
      <c r="E522"/>
      <c r="F522"/>
      <c r="G522"/>
      <c r="H522"/>
      <c r="I522"/>
      <c r="J522"/>
      <c r="K522"/>
      <c r="L522"/>
    </row>
    <row r="523" spans="1:12" ht="16" x14ac:dyDescent="0.2">
      <c r="A523"/>
      <c r="B523"/>
      <c r="C523"/>
      <c r="D523"/>
      <c r="E523"/>
      <c r="F523"/>
      <c r="G523"/>
      <c r="H523"/>
      <c r="I523"/>
      <c r="J523"/>
      <c r="K523"/>
      <c r="L523"/>
    </row>
    <row r="524" spans="1:12" ht="16" x14ac:dyDescent="0.2">
      <c r="A524"/>
      <c r="B524"/>
      <c r="C524"/>
      <c r="D524"/>
      <c r="E524"/>
      <c r="F524"/>
      <c r="G524"/>
      <c r="H524"/>
      <c r="I524"/>
      <c r="J524"/>
      <c r="K524"/>
      <c r="L524"/>
    </row>
    <row r="525" spans="1:12" ht="16" x14ac:dyDescent="0.2">
      <c r="A525"/>
      <c r="B525"/>
      <c r="C525"/>
      <c r="D525"/>
      <c r="E525"/>
      <c r="F525"/>
      <c r="G525"/>
      <c r="H525"/>
      <c r="I525"/>
      <c r="J525"/>
      <c r="K525"/>
      <c r="L525"/>
    </row>
    <row r="526" spans="1:12" ht="16" x14ac:dyDescent="0.2">
      <c r="A526"/>
      <c r="B526"/>
      <c r="C526"/>
      <c r="D526"/>
      <c r="E526"/>
      <c r="F526"/>
      <c r="G526"/>
      <c r="H526"/>
      <c r="I526"/>
      <c r="J526"/>
      <c r="K526"/>
      <c r="L526"/>
    </row>
    <row r="527" spans="1:12" ht="16" x14ac:dyDescent="0.2">
      <c r="A527"/>
      <c r="B527"/>
      <c r="C527"/>
      <c r="D527"/>
      <c r="E527"/>
      <c r="F527"/>
      <c r="G527"/>
      <c r="H527"/>
      <c r="I527"/>
      <c r="J527"/>
      <c r="K527"/>
      <c r="L527"/>
    </row>
    <row r="528" spans="1:12" ht="16" x14ac:dyDescent="0.2">
      <c r="A528"/>
      <c r="B528"/>
      <c r="C528"/>
      <c r="D528"/>
      <c r="E528"/>
      <c r="F528"/>
      <c r="G528"/>
      <c r="H528"/>
      <c r="I528"/>
      <c r="J528"/>
      <c r="K528"/>
      <c r="L528"/>
    </row>
    <row r="529" spans="1:12" ht="16" x14ac:dyDescent="0.2">
      <c r="A529"/>
      <c r="B529"/>
      <c r="C529"/>
      <c r="D529"/>
      <c r="E529"/>
      <c r="F529"/>
      <c r="G529"/>
      <c r="H529"/>
      <c r="I529"/>
      <c r="J529"/>
      <c r="K529"/>
      <c r="L529"/>
    </row>
    <row r="530" spans="1:12" ht="16" x14ac:dyDescent="0.2">
      <c r="A530"/>
      <c r="B530"/>
      <c r="C530"/>
      <c r="D530"/>
      <c r="E530"/>
      <c r="F530"/>
      <c r="G530"/>
      <c r="H530"/>
      <c r="I530"/>
      <c r="J530"/>
      <c r="K530"/>
      <c r="L530"/>
    </row>
    <row r="531" spans="1:12" ht="16" x14ac:dyDescent="0.2">
      <c r="A531"/>
      <c r="B531"/>
      <c r="C531"/>
      <c r="D531"/>
      <c r="E531"/>
      <c r="F531"/>
      <c r="G531"/>
      <c r="H531"/>
      <c r="I531"/>
      <c r="J531"/>
      <c r="K531"/>
      <c r="L531"/>
    </row>
    <row r="532" spans="1:12" ht="16" x14ac:dyDescent="0.2">
      <c r="A532"/>
      <c r="B532"/>
      <c r="C532"/>
      <c r="D532"/>
      <c r="E532"/>
      <c r="F532"/>
      <c r="G532"/>
      <c r="H532"/>
      <c r="I532"/>
      <c r="J532"/>
      <c r="K532"/>
      <c r="L532"/>
    </row>
    <row r="533" spans="1:12" ht="16" x14ac:dyDescent="0.2">
      <c r="A533"/>
      <c r="B533"/>
      <c r="C533"/>
      <c r="D533"/>
      <c r="E533"/>
      <c r="F533"/>
      <c r="G533"/>
      <c r="H533"/>
      <c r="I533"/>
      <c r="J533"/>
      <c r="K533"/>
      <c r="L533"/>
    </row>
    <row r="534" spans="1:12" ht="16" x14ac:dyDescent="0.2">
      <c r="A534"/>
      <c r="B534"/>
      <c r="C534"/>
      <c r="D534"/>
      <c r="E534"/>
      <c r="F534"/>
      <c r="G534"/>
      <c r="H534"/>
      <c r="I534"/>
      <c r="J534"/>
      <c r="K534"/>
      <c r="L534"/>
    </row>
    <row r="535" spans="1:12" ht="16" x14ac:dyDescent="0.2">
      <c r="A535"/>
      <c r="B535"/>
      <c r="C535"/>
      <c r="D535"/>
      <c r="E535"/>
      <c r="F535"/>
      <c r="G535"/>
      <c r="H535"/>
      <c r="I535"/>
      <c r="J535"/>
      <c r="K535"/>
      <c r="L535"/>
    </row>
    <row r="536" spans="1:12" ht="16" x14ac:dyDescent="0.2">
      <c r="A536"/>
      <c r="B536"/>
      <c r="C536"/>
      <c r="D536"/>
      <c r="E536"/>
      <c r="F536"/>
      <c r="G536"/>
      <c r="H536"/>
      <c r="I536"/>
      <c r="J536"/>
      <c r="K536"/>
      <c r="L536"/>
    </row>
    <row r="537" spans="1:12" ht="16" x14ac:dyDescent="0.2">
      <c r="A537"/>
      <c r="B537"/>
      <c r="C537"/>
      <c r="D537"/>
      <c r="E537"/>
      <c r="F537"/>
      <c r="G537"/>
      <c r="H537"/>
      <c r="I537"/>
      <c r="J537"/>
      <c r="K537"/>
      <c r="L537"/>
    </row>
    <row r="538" spans="1:12" ht="16" x14ac:dyDescent="0.2">
      <c r="A538"/>
      <c r="B538"/>
      <c r="C538"/>
      <c r="D538"/>
      <c r="E538"/>
      <c r="F538"/>
      <c r="G538"/>
      <c r="H538"/>
      <c r="I538"/>
      <c r="J538"/>
      <c r="K538"/>
      <c r="L538"/>
    </row>
    <row r="539" spans="1:12" ht="16" x14ac:dyDescent="0.2">
      <c r="A539"/>
      <c r="B539"/>
      <c r="C539"/>
      <c r="D539"/>
      <c r="E539"/>
      <c r="F539"/>
      <c r="G539"/>
      <c r="H539"/>
      <c r="I539"/>
      <c r="J539"/>
      <c r="K539"/>
      <c r="L539"/>
    </row>
    <row r="540" spans="1:12" ht="16" x14ac:dyDescent="0.2">
      <c r="A540"/>
      <c r="B540"/>
      <c r="C540"/>
      <c r="D540"/>
      <c r="E540"/>
      <c r="F540"/>
      <c r="G540"/>
      <c r="H540"/>
      <c r="I540"/>
      <c r="J540"/>
      <c r="K540"/>
      <c r="L540"/>
    </row>
    <row r="541" spans="1:12" ht="16" x14ac:dyDescent="0.2">
      <c r="A541"/>
      <c r="B541"/>
      <c r="C541"/>
      <c r="D541"/>
      <c r="E541"/>
      <c r="F541"/>
      <c r="G541"/>
      <c r="H541"/>
      <c r="I541"/>
      <c r="J541"/>
      <c r="K541"/>
      <c r="L541"/>
    </row>
    <row r="542" spans="1:12" ht="16" x14ac:dyDescent="0.2">
      <c r="A542"/>
      <c r="B542"/>
      <c r="C542"/>
      <c r="D542"/>
      <c r="E542"/>
      <c r="F542"/>
      <c r="G542"/>
      <c r="H542"/>
      <c r="I542"/>
      <c r="J542"/>
      <c r="K542"/>
      <c r="L542"/>
    </row>
    <row r="543" spans="1:12" ht="16" x14ac:dyDescent="0.2">
      <c r="A543"/>
      <c r="B543"/>
      <c r="C543"/>
      <c r="D543"/>
      <c r="E543"/>
      <c r="F543"/>
      <c r="G543"/>
      <c r="H543"/>
      <c r="I543"/>
      <c r="J543"/>
      <c r="K543"/>
      <c r="L543"/>
    </row>
    <row r="544" spans="1:12" ht="16" x14ac:dyDescent="0.2">
      <c r="A544"/>
      <c r="B544"/>
      <c r="C544"/>
      <c r="D544"/>
      <c r="E544"/>
      <c r="F544"/>
      <c r="G544"/>
      <c r="H544"/>
      <c r="I544"/>
      <c r="J544"/>
      <c r="K544"/>
      <c r="L544"/>
    </row>
    <row r="545" spans="1:12" ht="16" x14ac:dyDescent="0.2">
      <c r="A545"/>
      <c r="B545"/>
      <c r="C545"/>
      <c r="D545"/>
      <c r="E545"/>
      <c r="F545"/>
      <c r="G545"/>
      <c r="H545"/>
      <c r="I545"/>
      <c r="J545"/>
      <c r="K545"/>
      <c r="L545"/>
    </row>
    <row r="546" spans="1:12" ht="16" x14ac:dyDescent="0.2">
      <c r="A546"/>
      <c r="B546"/>
      <c r="C546"/>
      <c r="D546"/>
      <c r="E546"/>
      <c r="F546"/>
      <c r="G546"/>
      <c r="H546"/>
      <c r="I546"/>
      <c r="J546"/>
      <c r="K546"/>
      <c r="L546"/>
    </row>
    <row r="547" spans="1:12" ht="16" x14ac:dyDescent="0.2">
      <c r="A547"/>
      <c r="B547"/>
      <c r="C547"/>
      <c r="D547"/>
      <c r="E547"/>
      <c r="F547"/>
      <c r="G547"/>
      <c r="H547"/>
      <c r="I547"/>
      <c r="J547"/>
      <c r="K547"/>
      <c r="L547"/>
    </row>
    <row r="548" spans="1:12" ht="16" x14ac:dyDescent="0.2">
      <c r="A548"/>
      <c r="B548"/>
      <c r="C548"/>
      <c r="D548"/>
      <c r="E548"/>
      <c r="F548"/>
      <c r="G548"/>
      <c r="H548"/>
      <c r="I548"/>
      <c r="J548"/>
      <c r="K548"/>
      <c r="L548"/>
    </row>
    <row r="549" spans="1:12" ht="16" x14ac:dyDescent="0.2">
      <c r="A549"/>
      <c r="B549"/>
      <c r="C549"/>
      <c r="D549"/>
      <c r="E549"/>
      <c r="F549"/>
      <c r="G549"/>
      <c r="H549"/>
      <c r="I549"/>
      <c r="J549"/>
      <c r="K549"/>
      <c r="L549"/>
    </row>
    <row r="550" spans="1:12" ht="16" x14ac:dyDescent="0.2">
      <c r="A550"/>
      <c r="B550"/>
      <c r="C550"/>
      <c r="D550"/>
      <c r="E550"/>
      <c r="F550"/>
      <c r="G550"/>
      <c r="H550"/>
      <c r="I550"/>
      <c r="J550"/>
      <c r="K550"/>
      <c r="L550"/>
    </row>
    <row r="551" spans="1:12" ht="16" x14ac:dyDescent="0.2">
      <c r="A551"/>
      <c r="B551"/>
      <c r="C551"/>
      <c r="D551"/>
      <c r="E551"/>
      <c r="F551"/>
      <c r="G551"/>
      <c r="H551"/>
      <c r="I551"/>
      <c r="J551"/>
      <c r="K551"/>
      <c r="L551"/>
    </row>
    <row r="552" spans="1:12" ht="16" x14ac:dyDescent="0.2">
      <c r="A552"/>
      <c r="B552"/>
      <c r="C552"/>
      <c r="D552"/>
      <c r="E552"/>
      <c r="F552"/>
      <c r="G552"/>
      <c r="H552"/>
      <c r="I552"/>
      <c r="J552"/>
      <c r="K552"/>
      <c r="L552"/>
    </row>
    <row r="553" spans="1:12" ht="16" x14ac:dyDescent="0.2">
      <c r="A553"/>
      <c r="B553"/>
      <c r="C553"/>
      <c r="D553"/>
      <c r="E553"/>
      <c r="F553"/>
      <c r="G553"/>
      <c r="H553"/>
      <c r="I553"/>
      <c r="J553"/>
      <c r="K553"/>
      <c r="L553"/>
    </row>
    <row r="554" spans="1:12" ht="16" x14ac:dyDescent="0.2">
      <c r="A554"/>
      <c r="B554"/>
      <c r="C554"/>
      <c r="D554"/>
      <c r="E554"/>
      <c r="F554"/>
      <c r="G554"/>
      <c r="H554"/>
      <c r="I554"/>
      <c r="J554"/>
      <c r="K554"/>
      <c r="L554"/>
    </row>
    <row r="555" spans="1:12" ht="16" x14ac:dyDescent="0.2">
      <c r="A555"/>
      <c r="B555"/>
      <c r="C555"/>
      <c r="D555"/>
      <c r="E555"/>
      <c r="F555"/>
      <c r="G555"/>
      <c r="H555"/>
      <c r="I555"/>
      <c r="J555"/>
      <c r="K555"/>
      <c r="L555"/>
    </row>
    <row r="556" spans="1:12" ht="16" x14ac:dyDescent="0.2">
      <c r="A556"/>
      <c r="B556"/>
      <c r="C556"/>
      <c r="D556"/>
      <c r="E556"/>
      <c r="F556"/>
      <c r="G556"/>
      <c r="H556"/>
      <c r="I556"/>
      <c r="J556"/>
      <c r="K556"/>
      <c r="L556"/>
    </row>
    <row r="557" spans="1:12" ht="16" x14ac:dyDescent="0.2">
      <c r="A557"/>
      <c r="B557"/>
      <c r="C557"/>
      <c r="D557"/>
      <c r="E557"/>
      <c r="F557"/>
      <c r="G557"/>
      <c r="H557"/>
      <c r="I557"/>
      <c r="J557"/>
      <c r="K557"/>
      <c r="L557"/>
    </row>
    <row r="558" spans="1:12" ht="16" x14ac:dyDescent="0.2">
      <c r="A558"/>
      <c r="B558"/>
      <c r="C558"/>
      <c r="D558"/>
      <c r="E558"/>
      <c r="F558"/>
      <c r="G558"/>
      <c r="H558"/>
      <c r="I558"/>
      <c r="J558"/>
      <c r="K558"/>
      <c r="L558"/>
    </row>
    <row r="559" spans="1:12" ht="16" x14ac:dyDescent="0.2">
      <c r="A559"/>
      <c r="B559"/>
      <c r="C559"/>
      <c r="D559"/>
      <c r="E559"/>
      <c r="F559"/>
      <c r="G559"/>
      <c r="H559"/>
      <c r="I559"/>
      <c r="J559"/>
      <c r="K559"/>
      <c r="L559"/>
    </row>
    <row r="560" spans="1:12" ht="16" x14ac:dyDescent="0.2">
      <c r="A560"/>
      <c r="B560"/>
      <c r="C560"/>
      <c r="D560"/>
      <c r="E560"/>
      <c r="F560"/>
      <c r="G560"/>
      <c r="H560"/>
      <c r="I560"/>
      <c r="J560"/>
      <c r="K560"/>
      <c r="L560"/>
    </row>
    <row r="561" spans="1:12" ht="16" x14ac:dyDescent="0.2">
      <c r="A561"/>
      <c r="B561"/>
      <c r="C561"/>
      <c r="D561"/>
      <c r="E561"/>
      <c r="F561"/>
      <c r="G561"/>
      <c r="H561"/>
      <c r="I561"/>
      <c r="J561"/>
      <c r="K561"/>
      <c r="L561"/>
    </row>
    <row r="562" spans="1:12" ht="16" x14ac:dyDescent="0.2">
      <c r="A562"/>
      <c r="B562"/>
      <c r="C562"/>
      <c r="D562"/>
      <c r="E562"/>
      <c r="F562"/>
      <c r="G562"/>
      <c r="H562"/>
      <c r="I562"/>
      <c r="J562"/>
      <c r="K562"/>
      <c r="L562"/>
    </row>
    <row r="563" spans="1:12" ht="16" x14ac:dyDescent="0.2">
      <c r="A563"/>
      <c r="B563"/>
      <c r="C563"/>
      <c r="D563"/>
      <c r="E563"/>
      <c r="F563"/>
      <c r="G563"/>
      <c r="H563"/>
      <c r="I563"/>
      <c r="J563"/>
      <c r="K563"/>
      <c r="L563"/>
    </row>
    <row r="564" spans="1:12" ht="16" x14ac:dyDescent="0.2">
      <c r="A564"/>
      <c r="B564"/>
      <c r="C564"/>
      <c r="D564"/>
      <c r="E564"/>
      <c r="F564"/>
      <c r="G564"/>
      <c r="H564"/>
      <c r="I564"/>
      <c r="J564"/>
      <c r="K564"/>
      <c r="L564"/>
    </row>
    <row r="565" spans="1:12" ht="16" x14ac:dyDescent="0.2">
      <c r="A565"/>
      <c r="B565"/>
      <c r="C565"/>
      <c r="D565"/>
      <c r="E565"/>
      <c r="F565"/>
      <c r="G565"/>
      <c r="H565"/>
      <c r="I565"/>
      <c r="J565"/>
      <c r="K565"/>
      <c r="L565"/>
    </row>
    <row r="566" spans="1:12" ht="16" x14ac:dyDescent="0.2">
      <c r="A566"/>
      <c r="B566"/>
      <c r="C566"/>
      <c r="D566"/>
      <c r="E566"/>
      <c r="F566"/>
      <c r="G566"/>
      <c r="H566"/>
      <c r="I566"/>
      <c r="J566"/>
      <c r="K566"/>
      <c r="L566"/>
    </row>
    <row r="567" spans="1:12" ht="16" x14ac:dyDescent="0.2">
      <c r="A567"/>
      <c r="B567"/>
      <c r="C567"/>
      <c r="D567"/>
      <c r="E567"/>
      <c r="F567"/>
      <c r="G567"/>
      <c r="H567"/>
      <c r="I567"/>
      <c r="J567"/>
      <c r="K567"/>
      <c r="L567"/>
    </row>
    <row r="568" spans="1:12" ht="16" x14ac:dyDescent="0.2">
      <c r="A568"/>
      <c r="B568"/>
      <c r="C568"/>
      <c r="D568"/>
      <c r="E568"/>
      <c r="F568"/>
      <c r="G568"/>
      <c r="H568"/>
      <c r="I568"/>
      <c r="J568"/>
      <c r="K568"/>
      <c r="L568"/>
    </row>
    <row r="569" spans="1:12" ht="16" x14ac:dyDescent="0.2">
      <c r="A569"/>
      <c r="B569"/>
      <c r="C569"/>
      <c r="D569"/>
      <c r="E569"/>
      <c r="F569"/>
      <c r="G569"/>
      <c r="H569"/>
      <c r="I569"/>
      <c r="J569"/>
      <c r="K569"/>
      <c r="L569"/>
    </row>
    <row r="570" spans="1:12" ht="16" x14ac:dyDescent="0.2">
      <c r="A570"/>
      <c r="B570"/>
      <c r="C570"/>
      <c r="D570"/>
      <c r="E570"/>
      <c r="F570"/>
      <c r="G570"/>
      <c r="H570"/>
      <c r="I570"/>
      <c r="J570"/>
      <c r="K570"/>
      <c r="L570"/>
    </row>
    <row r="571" spans="1:12" ht="16" x14ac:dyDescent="0.2">
      <c r="A571"/>
      <c r="B571"/>
      <c r="C571"/>
      <c r="D571"/>
      <c r="E571"/>
      <c r="F571"/>
      <c r="G571"/>
      <c r="H571"/>
      <c r="I571"/>
      <c r="J571"/>
      <c r="K571"/>
      <c r="L571"/>
    </row>
    <row r="572" spans="1:12" ht="16" x14ac:dyDescent="0.2">
      <c r="A572"/>
      <c r="B572"/>
      <c r="C572"/>
      <c r="D572"/>
      <c r="E572"/>
      <c r="F572"/>
      <c r="G572"/>
      <c r="H572"/>
      <c r="I572"/>
      <c r="J572"/>
      <c r="K572"/>
      <c r="L572"/>
    </row>
    <row r="573" spans="1:12" ht="16" x14ac:dyDescent="0.2">
      <c r="A573"/>
      <c r="B573"/>
      <c r="C573"/>
      <c r="D573"/>
      <c r="E573"/>
      <c r="F573"/>
      <c r="G573"/>
      <c r="H573"/>
      <c r="I573"/>
      <c r="J573"/>
      <c r="K573"/>
      <c r="L573"/>
    </row>
    <row r="574" spans="1:12" ht="16" x14ac:dyDescent="0.2">
      <c r="A574"/>
      <c r="B574"/>
      <c r="C574"/>
      <c r="D574"/>
      <c r="E574"/>
      <c r="F574"/>
      <c r="G574"/>
      <c r="H574"/>
      <c r="I574"/>
      <c r="J574"/>
      <c r="K574"/>
      <c r="L574"/>
    </row>
    <row r="575" spans="1:12" ht="16" x14ac:dyDescent="0.2">
      <c r="A575"/>
      <c r="B575"/>
      <c r="C575"/>
      <c r="D575"/>
      <c r="E575"/>
      <c r="F575"/>
      <c r="G575"/>
      <c r="H575"/>
      <c r="I575"/>
      <c r="J575"/>
      <c r="K575"/>
      <c r="L575"/>
    </row>
    <row r="576" spans="1:12" ht="16" x14ac:dyDescent="0.2">
      <c r="A576"/>
      <c r="B576"/>
      <c r="C576"/>
      <c r="D576"/>
      <c r="E576"/>
      <c r="F576"/>
      <c r="G576"/>
      <c r="H576"/>
      <c r="I576"/>
      <c r="J576"/>
      <c r="K576"/>
      <c r="L576"/>
    </row>
    <row r="577" spans="1:12" ht="16" x14ac:dyDescent="0.2">
      <c r="A577"/>
      <c r="B577"/>
      <c r="C577"/>
      <c r="D577"/>
      <c r="E577"/>
      <c r="F577"/>
      <c r="G577"/>
      <c r="H577"/>
      <c r="I577"/>
      <c r="J577"/>
      <c r="K577"/>
      <c r="L577"/>
    </row>
    <row r="578" spans="1:12" ht="16" x14ac:dyDescent="0.2">
      <c r="A578"/>
      <c r="B578"/>
      <c r="C578"/>
      <c r="D578"/>
      <c r="E578"/>
      <c r="F578"/>
      <c r="G578"/>
      <c r="H578"/>
      <c r="I578"/>
      <c r="J578"/>
      <c r="K578"/>
      <c r="L578"/>
    </row>
    <row r="579" spans="1:12" ht="16" x14ac:dyDescent="0.2">
      <c r="A579"/>
      <c r="B579"/>
      <c r="C579"/>
      <c r="D579"/>
      <c r="E579"/>
      <c r="F579"/>
      <c r="G579"/>
      <c r="H579"/>
      <c r="I579"/>
      <c r="J579"/>
      <c r="K579"/>
      <c r="L579"/>
    </row>
    <row r="580" spans="1:12" ht="16" x14ac:dyDescent="0.2">
      <c r="A580"/>
      <c r="B580"/>
      <c r="C580"/>
      <c r="D580"/>
      <c r="E580"/>
      <c r="F580"/>
      <c r="G580"/>
      <c r="H580"/>
      <c r="I580"/>
      <c r="J580"/>
      <c r="K580"/>
      <c r="L580"/>
    </row>
    <row r="581" spans="1:12" ht="16" x14ac:dyDescent="0.2">
      <c r="A581"/>
      <c r="B581"/>
      <c r="C581"/>
      <c r="D581"/>
      <c r="E581"/>
      <c r="F581"/>
      <c r="G581"/>
      <c r="H581"/>
      <c r="I581"/>
      <c r="J581"/>
      <c r="K581"/>
      <c r="L581"/>
    </row>
    <row r="582" spans="1:12" ht="16" x14ac:dyDescent="0.2">
      <c r="A582"/>
      <c r="B582"/>
      <c r="C582"/>
      <c r="D582"/>
      <c r="E582"/>
      <c r="F582"/>
      <c r="G582"/>
      <c r="H582"/>
      <c r="I582"/>
      <c r="J582"/>
      <c r="K582"/>
      <c r="L582"/>
    </row>
    <row r="583" spans="1:12" ht="16" x14ac:dyDescent="0.2">
      <c r="A583"/>
      <c r="B583"/>
      <c r="C583"/>
      <c r="D583"/>
      <c r="E583"/>
      <c r="F583"/>
      <c r="G583"/>
      <c r="H583"/>
      <c r="I583"/>
      <c r="J583"/>
      <c r="K583"/>
      <c r="L583"/>
    </row>
    <row r="584" spans="1:12" ht="16" x14ac:dyDescent="0.2">
      <c r="A584"/>
      <c r="B584"/>
      <c r="C584"/>
      <c r="D584"/>
      <c r="E584"/>
      <c r="F584"/>
      <c r="G584"/>
      <c r="H584"/>
      <c r="I584"/>
      <c r="J584"/>
      <c r="K584"/>
      <c r="L584"/>
    </row>
    <row r="585" spans="1:12" ht="16" x14ac:dyDescent="0.2">
      <c r="A585"/>
      <c r="B585"/>
      <c r="C585"/>
      <c r="D585"/>
      <c r="E585"/>
      <c r="F585"/>
      <c r="G585"/>
      <c r="H585"/>
      <c r="I585"/>
      <c r="J585"/>
      <c r="K585"/>
      <c r="L585"/>
    </row>
    <row r="586" spans="1:12" ht="16" x14ac:dyDescent="0.2">
      <c r="A586"/>
      <c r="B586"/>
      <c r="C586"/>
      <c r="D586"/>
      <c r="E586"/>
      <c r="F586"/>
      <c r="G586"/>
      <c r="H586"/>
      <c r="I586"/>
      <c r="J586"/>
      <c r="K586"/>
      <c r="L586"/>
    </row>
    <row r="587" spans="1:12" ht="16" x14ac:dyDescent="0.2">
      <c r="A587"/>
      <c r="B587"/>
      <c r="C587"/>
      <c r="D587"/>
      <c r="E587"/>
      <c r="F587"/>
      <c r="G587"/>
      <c r="H587"/>
      <c r="I587"/>
      <c r="J587"/>
      <c r="K587"/>
      <c r="L587"/>
    </row>
    <row r="588" spans="1:12" ht="16" x14ac:dyDescent="0.2">
      <c r="A588"/>
      <c r="B588"/>
      <c r="C588"/>
      <c r="D588"/>
      <c r="E588"/>
      <c r="F588"/>
      <c r="G588"/>
      <c r="H588"/>
      <c r="I588"/>
      <c r="J588"/>
      <c r="K588"/>
      <c r="L588"/>
    </row>
    <row r="589" spans="1:12" ht="16" x14ac:dyDescent="0.2">
      <c r="A589"/>
      <c r="B589"/>
      <c r="C589"/>
      <c r="D589"/>
      <c r="E589"/>
      <c r="F589"/>
      <c r="G589"/>
      <c r="H589"/>
      <c r="I589"/>
      <c r="J589"/>
      <c r="K589"/>
      <c r="L589"/>
    </row>
    <row r="590" spans="1:12" ht="16" x14ac:dyDescent="0.2">
      <c r="A590"/>
      <c r="B590"/>
      <c r="C590"/>
      <c r="D590"/>
      <c r="E590"/>
      <c r="F590"/>
      <c r="G590"/>
      <c r="H590"/>
      <c r="I590"/>
      <c r="J590"/>
      <c r="K590"/>
      <c r="L590"/>
    </row>
    <row r="591" spans="1:12" ht="16" x14ac:dyDescent="0.2">
      <c r="A591"/>
      <c r="B591"/>
      <c r="C591"/>
      <c r="D591"/>
      <c r="E591"/>
      <c r="F591"/>
      <c r="G591"/>
      <c r="H591"/>
      <c r="I591"/>
      <c r="J591"/>
      <c r="K591"/>
      <c r="L591"/>
    </row>
    <row r="592" spans="1:12" ht="16" x14ac:dyDescent="0.2">
      <c r="A592"/>
      <c r="B592"/>
      <c r="C592"/>
      <c r="D592"/>
      <c r="E592"/>
      <c r="F592"/>
      <c r="G592"/>
      <c r="H592"/>
      <c r="I592"/>
      <c r="J592"/>
      <c r="K592"/>
      <c r="L592"/>
    </row>
    <row r="593" spans="1:12" ht="16" x14ac:dyDescent="0.2">
      <c r="A593"/>
      <c r="B593"/>
      <c r="C593"/>
      <c r="D593"/>
      <c r="E593"/>
      <c r="F593"/>
      <c r="G593"/>
      <c r="H593"/>
      <c r="I593"/>
      <c r="J593"/>
      <c r="K593"/>
      <c r="L593"/>
    </row>
    <row r="594" spans="1:12" ht="16" x14ac:dyDescent="0.2">
      <c r="A594"/>
      <c r="B594"/>
      <c r="C594"/>
      <c r="D594"/>
      <c r="E594"/>
      <c r="F594"/>
      <c r="G594"/>
      <c r="H594"/>
      <c r="I594"/>
      <c r="J594"/>
      <c r="K594"/>
      <c r="L594"/>
    </row>
    <row r="595" spans="1:12" ht="16" x14ac:dyDescent="0.2">
      <c r="A595"/>
      <c r="B595"/>
      <c r="C595"/>
      <c r="D595"/>
      <c r="E595"/>
      <c r="F595"/>
      <c r="G595"/>
      <c r="H595"/>
      <c r="I595"/>
      <c r="J595"/>
      <c r="K595"/>
      <c r="L595"/>
    </row>
    <row r="596" spans="1:12" ht="16" x14ac:dyDescent="0.2">
      <c r="A596"/>
      <c r="B596"/>
      <c r="C596"/>
      <c r="D596"/>
      <c r="E596"/>
      <c r="F596"/>
      <c r="G596"/>
      <c r="H596"/>
      <c r="I596"/>
      <c r="J596"/>
      <c r="K596"/>
      <c r="L596"/>
    </row>
    <row r="597" spans="1:12" ht="16" x14ac:dyDescent="0.2">
      <c r="A597"/>
      <c r="B597"/>
      <c r="C597"/>
      <c r="D597"/>
      <c r="E597"/>
      <c r="F597"/>
      <c r="G597"/>
      <c r="H597"/>
      <c r="I597"/>
      <c r="J597"/>
      <c r="K597"/>
      <c r="L597"/>
    </row>
    <row r="598" spans="1:12" ht="16" x14ac:dyDescent="0.2">
      <c r="A598"/>
      <c r="B598"/>
      <c r="C598"/>
      <c r="D598"/>
      <c r="E598"/>
      <c r="F598"/>
      <c r="G598"/>
      <c r="H598"/>
      <c r="I598"/>
      <c r="J598"/>
      <c r="K598"/>
      <c r="L598"/>
    </row>
    <row r="599" spans="1:12" ht="16" x14ac:dyDescent="0.2">
      <c r="A599"/>
      <c r="B599"/>
      <c r="C599"/>
      <c r="D599"/>
      <c r="E599"/>
      <c r="F599"/>
      <c r="G599"/>
      <c r="H599"/>
      <c r="I599"/>
      <c r="J599"/>
      <c r="K599"/>
      <c r="L599"/>
    </row>
    <row r="600" spans="1:12" ht="16" x14ac:dyDescent="0.2">
      <c r="A600"/>
      <c r="B600"/>
      <c r="C600"/>
      <c r="D600"/>
      <c r="E600"/>
      <c r="F600"/>
      <c r="G600"/>
      <c r="H600"/>
      <c r="I600"/>
      <c r="J600"/>
      <c r="K600"/>
      <c r="L600"/>
    </row>
    <row r="601" spans="1:12" ht="16" x14ac:dyDescent="0.2">
      <c r="A601"/>
      <c r="B601"/>
      <c r="C601"/>
      <c r="D601"/>
      <c r="E601"/>
      <c r="F601"/>
      <c r="G601"/>
      <c r="H601"/>
      <c r="I601"/>
      <c r="J601"/>
      <c r="K601"/>
      <c r="L601"/>
    </row>
    <row r="602" spans="1:12" ht="16" x14ac:dyDescent="0.2">
      <c r="A602"/>
      <c r="B602"/>
      <c r="C602"/>
      <c r="D602"/>
      <c r="E602"/>
      <c r="F602"/>
      <c r="G602"/>
      <c r="H602"/>
      <c r="I602"/>
      <c r="J602"/>
      <c r="K602"/>
      <c r="L602"/>
    </row>
    <row r="603" spans="1:12" ht="16" x14ac:dyDescent="0.2">
      <c r="A603"/>
      <c r="B603"/>
      <c r="C603"/>
      <c r="D603"/>
      <c r="E603"/>
      <c r="F603"/>
      <c r="G603"/>
      <c r="H603"/>
      <c r="I603"/>
      <c r="J603"/>
      <c r="K603"/>
      <c r="L603"/>
    </row>
    <row r="604" spans="1:12" ht="16" x14ac:dyDescent="0.2">
      <c r="A604"/>
      <c r="B604"/>
      <c r="C604"/>
      <c r="D604"/>
      <c r="E604"/>
      <c r="F604"/>
      <c r="G604"/>
      <c r="H604"/>
      <c r="I604"/>
      <c r="J604"/>
      <c r="K604"/>
      <c r="L604"/>
    </row>
    <row r="605" spans="1:12" ht="16" x14ac:dyDescent="0.2">
      <c r="A605"/>
      <c r="B605"/>
      <c r="C605"/>
      <c r="D605"/>
      <c r="E605"/>
      <c r="F605"/>
      <c r="G605"/>
      <c r="H605"/>
      <c r="I605"/>
      <c r="J605"/>
      <c r="K605"/>
      <c r="L605"/>
    </row>
    <row r="606" spans="1:12" ht="16" x14ac:dyDescent="0.2">
      <c r="A606"/>
      <c r="B606"/>
      <c r="C606"/>
      <c r="D606"/>
      <c r="E606"/>
      <c r="F606"/>
      <c r="G606"/>
      <c r="H606"/>
      <c r="I606"/>
      <c r="J606"/>
      <c r="K606"/>
      <c r="L606"/>
    </row>
    <row r="607" spans="1:12" ht="16" x14ac:dyDescent="0.2">
      <c r="A607"/>
      <c r="B607"/>
      <c r="C607"/>
      <c r="D607"/>
      <c r="E607"/>
      <c r="F607"/>
      <c r="G607"/>
      <c r="H607"/>
      <c r="I607"/>
      <c r="J607"/>
      <c r="K607"/>
      <c r="L607"/>
    </row>
    <row r="608" spans="1:12" ht="16" x14ac:dyDescent="0.2">
      <c r="A608"/>
      <c r="B608"/>
      <c r="C608"/>
      <c r="D608"/>
      <c r="E608"/>
      <c r="F608"/>
      <c r="G608"/>
      <c r="H608"/>
      <c r="I608"/>
      <c r="J608"/>
      <c r="K608"/>
      <c r="L608"/>
    </row>
    <row r="609" spans="1:12" ht="16" x14ac:dyDescent="0.2">
      <c r="A609"/>
      <c r="B609"/>
      <c r="C609"/>
      <c r="D609"/>
      <c r="E609"/>
      <c r="F609"/>
      <c r="G609"/>
      <c r="H609"/>
      <c r="I609"/>
      <c r="J609"/>
      <c r="K609"/>
      <c r="L609"/>
    </row>
    <row r="610" spans="1:12" ht="16" x14ac:dyDescent="0.2">
      <c r="A610"/>
      <c r="B610"/>
      <c r="C610"/>
      <c r="D610"/>
      <c r="E610"/>
      <c r="F610"/>
      <c r="G610"/>
      <c r="H610"/>
      <c r="I610"/>
      <c r="J610"/>
      <c r="K610"/>
      <c r="L610"/>
    </row>
    <row r="611" spans="1:12" ht="16" x14ac:dyDescent="0.2">
      <c r="A611"/>
      <c r="B611"/>
      <c r="C611"/>
      <c r="D611"/>
      <c r="E611"/>
      <c r="F611"/>
      <c r="G611"/>
      <c r="H611"/>
      <c r="I611"/>
      <c r="J611"/>
      <c r="K611"/>
      <c r="L611"/>
    </row>
    <row r="612" spans="1:12" ht="16" x14ac:dyDescent="0.2">
      <c r="A612"/>
      <c r="B612"/>
      <c r="C612"/>
      <c r="D612"/>
      <c r="E612"/>
      <c r="F612"/>
      <c r="G612"/>
      <c r="H612"/>
      <c r="I612"/>
      <c r="J612"/>
      <c r="K612"/>
      <c r="L612"/>
    </row>
    <row r="613" spans="1:12" ht="16" x14ac:dyDescent="0.2">
      <c r="A613"/>
      <c r="B613"/>
      <c r="C613"/>
      <c r="D613"/>
      <c r="E613"/>
      <c r="F613"/>
      <c r="G613"/>
      <c r="H613"/>
      <c r="I613"/>
      <c r="J613"/>
      <c r="K613"/>
      <c r="L613"/>
    </row>
    <row r="614" spans="1:12" ht="16" x14ac:dyDescent="0.2">
      <c r="A614"/>
      <c r="B614"/>
      <c r="C614"/>
      <c r="D614"/>
      <c r="E614"/>
      <c r="F614"/>
      <c r="G614"/>
      <c r="H614"/>
      <c r="I614"/>
      <c r="J614"/>
      <c r="K614"/>
      <c r="L614"/>
    </row>
    <row r="615" spans="1:12" ht="16" x14ac:dyDescent="0.2">
      <c r="A615"/>
      <c r="B615"/>
      <c r="C615"/>
      <c r="D615"/>
      <c r="E615"/>
      <c r="F615"/>
      <c r="G615"/>
      <c r="H615"/>
      <c r="I615"/>
      <c r="J615"/>
      <c r="K615"/>
      <c r="L615"/>
    </row>
    <row r="616" spans="1:12" ht="16" x14ac:dyDescent="0.2">
      <c r="A616"/>
      <c r="B616"/>
      <c r="C616"/>
      <c r="D616"/>
      <c r="E616"/>
      <c r="F616"/>
      <c r="G616"/>
      <c r="H616"/>
      <c r="I616"/>
      <c r="J616"/>
      <c r="K616"/>
      <c r="L616"/>
    </row>
    <row r="617" spans="1:12" ht="16" x14ac:dyDescent="0.2">
      <c r="A617"/>
      <c r="B617"/>
      <c r="C617"/>
      <c r="D617"/>
      <c r="E617"/>
      <c r="F617"/>
      <c r="G617"/>
      <c r="H617"/>
      <c r="I617"/>
      <c r="J617"/>
      <c r="K617"/>
      <c r="L617"/>
    </row>
    <row r="618" spans="1:12" ht="16" x14ac:dyDescent="0.2">
      <c r="A618"/>
      <c r="B618"/>
      <c r="C618"/>
      <c r="D618"/>
      <c r="E618"/>
      <c r="F618"/>
      <c r="G618"/>
      <c r="H618"/>
      <c r="I618"/>
      <c r="J618"/>
      <c r="K618"/>
      <c r="L618"/>
    </row>
    <row r="619" spans="1:12" ht="16" x14ac:dyDescent="0.2">
      <c r="A619"/>
      <c r="B619"/>
      <c r="C619"/>
      <c r="D619"/>
      <c r="E619"/>
      <c r="F619"/>
      <c r="G619"/>
      <c r="H619"/>
      <c r="I619"/>
      <c r="J619"/>
      <c r="K619"/>
      <c r="L619"/>
    </row>
    <row r="620" spans="1:12" ht="16" x14ac:dyDescent="0.2">
      <c r="A620"/>
      <c r="B620"/>
      <c r="C620"/>
      <c r="D620"/>
      <c r="E620"/>
      <c r="F620"/>
      <c r="G620"/>
      <c r="H620"/>
      <c r="I620"/>
      <c r="J620"/>
      <c r="K620"/>
      <c r="L620"/>
    </row>
    <row r="621" spans="1:12" ht="16" x14ac:dyDescent="0.2">
      <c r="A621"/>
      <c r="B621"/>
      <c r="C621"/>
      <c r="D621"/>
      <c r="E621"/>
      <c r="F621"/>
      <c r="G621"/>
      <c r="H621"/>
      <c r="I621"/>
      <c r="J621"/>
      <c r="K621"/>
      <c r="L621"/>
    </row>
    <row r="622" spans="1:12" ht="16" x14ac:dyDescent="0.2">
      <c r="A622"/>
      <c r="B622"/>
      <c r="C622"/>
      <c r="D622"/>
      <c r="E622"/>
      <c r="F622"/>
      <c r="G622"/>
      <c r="H622"/>
      <c r="I622"/>
      <c r="J622"/>
      <c r="K622"/>
      <c r="L622"/>
    </row>
    <row r="623" spans="1:12" ht="16" x14ac:dyDescent="0.2">
      <c r="A623"/>
      <c r="B623"/>
      <c r="C623"/>
      <c r="D623"/>
      <c r="E623"/>
      <c r="F623"/>
      <c r="G623"/>
      <c r="H623"/>
      <c r="I623"/>
      <c r="J623"/>
      <c r="K623"/>
      <c r="L623"/>
    </row>
    <row r="624" spans="1:12" ht="16" x14ac:dyDescent="0.2">
      <c r="A624"/>
      <c r="B624"/>
      <c r="C624"/>
      <c r="D624"/>
      <c r="E624"/>
      <c r="F624"/>
      <c r="G624"/>
      <c r="H624"/>
      <c r="I624"/>
      <c r="J624"/>
      <c r="K624"/>
      <c r="L624"/>
    </row>
    <row r="625" spans="1:12" ht="16" x14ac:dyDescent="0.2">
      <c r="A625"/>
      <c r="B625"/>
      <c r="C625"/>
      <c r="D625"/>
      <c r="E625"/>
      <c r="F625"/>
      <c r="G625"/>
      <c r="H625"/>
      <c r="I625"/>
      <c r="J625"/>
      <c r="K625"/>
      <c r="L625"/>
    </row>
    <row r="626" spans="1:12" ht="16" x14ac:dyDescent="0.2">
      <c r="A626"/>
      <c r="B626"/>
      <c r="C626"/>
      <c r="D626"/>
      <c r="E626"/>
      <c r="F626"/>
      <c r="G626"/>
      <c r="H626"/>
      <c r="I626"/>
      <c r="J626"/>
      <c r="K626"/>
      <c r="L626"/>
    </row>
    <row r="627" spans="1:12" ht="16" x14ac:dyDescent="0.2">
      <c r="A627"/>
      <c r="B627"/>
      <c r="C627"/>
      <c r="D627"/>
      <c r="E627"/>
      <c r="F627"/>
      <c r="G627"/>
      <c r="H627"/>
      <c r="I627"/>
      <c r="J627"/>
      <c r="K627"/>
      <c r="L627"/>
    </row>
    <row r="628" spans="1:12" ht="16" x14ac:dyDescent="0.2">
      <c r="A628"/>
      <c r="B628"/>
      <c r="C628"/>
      <c r="D628"/>
      <c r="E628"/>
      <c r="F628"/>
      <c r="G628"/>
      <c r="H628"/>
      <c r="I628"/>
      <c r="J628"/>
      <c r="K628"/>
      <c r="L628"/>
    </row>
    <row r="629" spans="1:12" ht="16" x14ac:dyDescent="0.2">
      <c r="A629"/>
      <c r="B629"/>
      <c r="C629"/>
      <c r="D629"/>
      <c r="E629"/>
      <c r="F629"/>
      <c r="G629"/>
      <c r="H629"/>
      <c r="I629"/>
      <c r="J629"/>
      <c r="K629"/>
      <c r="L629"/>
    </row>
    <row r="630" spans="1:12" ht="16" x14ac:dyDescent="0.2">
      <c r="A630"/>
      <c r="B630"/>
      <c r="C630"/>
      <c r="D630"/>
      <c r="E630"/>
      <c r="F630"/>
      <c r="G630"/>
      <c r="H630"/>
      <c r="I630"/>
      <c r="J630"/>
      <c r="K630"/>
      <c r="L630"/>
    </row>
    <row r="631" spans="1:12" ht="16" x14ac:dyDescent="0.2">
      <c r="A631"/>
      <c r="B631"/>
      <c r="C631"/>
      <c r="D631"/>
      <c r="E631"/>
      <c r="F631"/>
      <c r="G631"/>
      <c r="H631"/>
      <c r="I631"/>
      <c r="J631"/>
      <c r="K631"/>
      <c r="L631"/>
    </row>
    <row r="632" spans="1:12" ht="16" x14ac:dyDescent="0.2">
      <c r="A632"/>
      <c r="B632"/>
      <c r="C632"/>
      <c r="D632"/>
      <c r="E632"/>
      <c r="F632"/>
      <c r="G632"/>
      <c r="H632"/>
      <c r="I632"/>
      <c r="J632"/>
      <c r="K632"/>
      <c r="L632"/>
    </row>
    <row r="633" spans="1:12" ht="16" x14ac:dyDescent="0.2">
      <c r="A633"/>
      <c r="B633"/>
      <c r="C633"/>
      <c r="D633"/>
      <c r="E633"/>
      <c r="F633"/>
      <c r="G633"/>
      <c r="H633"/>
      <c r="I633"/>
      <c r="J633"/>
      <c r="K633"/>
      <c r="L633"/>
    </row>
    <row r="634" spans="1:12" ht="16" x14ac:dyDescent="0.2">
      <c r="A634"/>
      <c r="B634"/>
      <c r="C634"/>
      <c r="D634"/>
      <c r="E634"/>
      <c r="F634"/>
      <c r="G634"/>
      <c r="H634"/>
      <c r="I634"/>
      <c r="J634"/>
      <c r="K634"/>
      <c r="L634"/>
    </row>
    <row r="635" spans="1:12" ht="16" x14ac:dyDescent="0.2">
      <c r="A635"/>
      <c r="B635"/>
      <c r="C635"/>
      <c r="D635"/>
      <c r="E635"/>
      <c r="F635"/>
      <c r="G635"/>
      <c r="H635"/>
      <c r="I635"/>
      <c r="J635"/>
      <c r="K635"/>
      <c r="L635"/>
    </row>
    <row r="636" spans="1:12" ht="16" x14ac:dyDescent="0.2">
      <c r="A636"/>
      <c r="B636"/>
      <c r="C636"/>
      <c r="D636"/>
      <c r="E636"/>
      <c r="F636"/>
      <c r="G636"/>
      <c r="H636"/>
      <c r="I636"/>
      <c r="J636"/>
      <c r="K636"/>
      <c r="L636"/>
    </row>
    <row r="637" spans="1:12" ht="16" x14ac:dyDescent="0.2">
      <c r="A637"/>
      <c r="B637"/>
      <c r="C637"/>
      <c r="D637"/>
      <c r="E637"/>
      <c r="F637"/>
      <c r="G637"/>
      <c r="H637"/>
      <c r="I637"/>
      <c r="J637"/>
      <c r="K637"/>
      <c r="L637"/>
    </row>
    <row r="638" spans="1:12" ht="16" x14ac:dyDescent="0.2">
      <c r="A638"/>
      <c r="B638"/>
      <c r="C638"/>
      <c r="D638"/>
      <c r="E638"/>
      <c r="F638"/>
      <c r="G638"/>
      <c r="H638"/>
      <c r="I638"/>
      <c r="J638"/>
      <c r="K638"/>
      <c r="L638"/>
    </row>
    <row r="639" spans="1:12" ht="16" x14ac:dyDescent="0.2">
      <c r="A639"/>
      <c r="B639"/>
      <c r="C639"/>
      <c r="D639"/>
      <c r="E639"/>
      <c r="F639"/>
      <c r="G639"/>
      <c r="H639"/>
      <c r="I639"/>
      <c r="J639"/>
      <c r="K639"/>
      <c r="L639"/>
    </row>
    <row r="640" spans="1:12" ht="16" x14ac:dyDescent="0.2">
      <c r="A640"/>
      <c r="B640"/>
      <c r="C640"/>
      <c r="D640"/>
      <c r="E640"/>
      <c r="F640"/>
      <c r="G640"/>
      <c r="H640"/>
      <c r="I640"/>
      <c r="J640"/>
      <c r="K640"/>
      <c r="L640"/>
    </row>
    <row r="641" spans="1:12" ht="16" x14ac:dyDescent="0.2">
      <c r="A641"/>
      <c r="B641"/>
      <c r="C641"/>
      <c r="D641"/>
      <c r="E641"/>
      <c r="F641"/>
      <c r="G641"/>
      <c r="H641"/>
      <c r="I641"/>
      <c r="J641"/>
      <c r="K641"/>
      <c r="L641"/>
    </row>
    <row r="642" spans="1:12" ht="16" x14ac:dyDescent="0.2">
      <c r="A642"/>
      <c r="B642"/>
      <c r="C642"/>
      <c r="D642"/>
      <c r="E642"/>
      <c r="F642"/>
      <c r="G642"/>
      <c r="H642"/>
      <c r="I642"/>
      <c r="J642"/>
      <c r="K642"/>
      <c r="L642"/>
    </row>
    <row r="643" spans="1:12" ht="16" x14ac:dyDescent="0.2">
      <c r="A643"/>
      <c r="B643"/>
      <c r="C643"/>
      <c r="D643"/>
      <c r="E643"/>
      <c r="F643"/>
      <c r="G643"/>
      <c r="H643"/>
      <c r="I643"/>
      <c r="J643"/>
      <c r="K643"/>
      <c r="L643"/>
    </row>
    <row r="644" spans="1:12" ht="16" x14ac:dyDescent="0.2">
      <c r="A644"/>
      <c r="B644"/>
      <c r="C644"/>
      <c r="D644"/>
      <c r="E644"/>
      <c r="F644"/>
      <c r="G644"/>
      <c r="H644"/>
      <c r="I644"/>
      <c r="J644"/>
      <c r="K644"/>
      <c r="L644"/>
    </row>
    <row r="645" spans="1:12" ht="16" x14ac:dyDescent="0.2">
      <c r="A645"/>
      <c r="B645"/>
      <c r="C645"/>
      <c r="D645"/>
      <c r="E645"/>
      <c r="F645"/>
      <c r="G645"/>
      <c r="H645"/>
      <c r="I645"/>
      <c r="J645"/>
      <c r="K645"/>
      <c r="L645"/>
    </row>
    <row r="646" spans="1:12" ht="16" x14ac:dyDescent="0.2">
      <c r="A646"/>
      <c r="B646"/>
      <c r="C646"/>
      <c r="D646"/>
      <c r="E646"/>
      <c r="F646"/>
      <c r="G646"/>
      <c r="H646"/>
      <c r="I646"/>
      <c r="J646"/>
      <c r="K646"/>
      <c r="L646"/>
    </row>
    <row r="647" spans="1:12" ht="16" x14ac:dyDescent="0.2">
      <c r="A647"/>
      <c r="B647"/>
      <c r="C647"/>
      <c r="D647"/>
      <c r="E647"/>
      <c r="F647"/>
      <c r="G647"/>
      <c r="H647"/>
      <c r="I647"/>
      <c r="J647"/>
      <c r="K647"/>
      <c r="L647"/>
    </row>
    <row r="648" spans="1:12" ht="16" x14ac:dyDescent="0.2">
      <c r="A648"/>
      <c r="B648"/>
      <c r="C648"/>
      <c r="D648"/>
      <c r="E648"/>
      <c r="F648"/>
      <c r="G648"/>
      <c r="H648"/>
      <c r="I648"/>
      <c r="J648"/>
      <c r="K648"/>
      <c r="L648"/>
    </row>
    <row r="649" spans="1:12" ht="16" x14ac:dyDescent="0.2">
      <c r="A649"/>
      <c r="B649"/>
      <c r="C649"/>
      <c r="D649"/>
      <c r="E649"/>
      <c r="F649"/>
      <c r="G649"/>
      <c r="H649"/>
      <c r="I649"/>
      <c r="J649"/>
      <c r="K649"/>
      <c r="L649"/>
    </row>
    <row r="650" spans="1:12" ht="16" x14ac:dyDescent="0.2">
      <c r="A650"/>
      <c r="B650"/>
      <c r="C650"/>
      <c r="D650"/>
      <c r="E650"/>
      <c r="F650"/>
      <c r="G650"/>
      <c r="H650"/>
      <c r="I650"/>
      <c r="J650"/>
      <c r="K650"/>
      <c r="L650"/>
    </row>
    <row r="651" spans="1:12" ht="16" x14ac:dyDescent="0.2">
      <c r="A651"/>
      <c r="B651"/>
      <c r="C651"/>
      <c r="D651"/>
      <c r="E651"/>
      <c r="F651"/>
      <c r="G651"/>
      <c r="H651"/>
      <c r="I651"/>
      <c r="J651"/>
      <c r="K651"/>
      <c r="L651"/>
    </row>
    <row r="652" spans="1:12" ht="16" x14ac:dyDescent="0.2">
      <c r="A652"/>
      <c r="B652"/>
      <c r="C652"/>
      <c r="D652"/>
      <c r="E652"/>
      <c r="F652"/>
      <c r="G652"/>
      <c r="H652"/>
      <c r="I652"/>
      <c r="J652"/>
      <c r="K652"/>
      <c r="L652"/>
    </row>
    <row r="653" spans="1:12" ht="16" x14ac:dyDescent="0.2">
      <c r="A653"/>
      <c r="B653"/>
      <c r="C653"/>
      <c r="D653"/>
      <c r="E653"/>
      <c r="F653"/>
      <c r="G653"/>
      <c r="H653"/>
      <c r="I653"/>
      <c r="J653"/>
      <c r="K653"/>
      <c r="L653"/>
    </row>
    <row r="654" spans="1:12" ht="16" x14ac:dyDescent="0.2">
      <c r="A654"/>
      <c r="B654"/>
      <c r="C654"/>
      <c r="D654"/>
      <c r="E654"/>
      <c r="F654"/>
      <c r="G654"/>
      <c r="H654"/>
      <c r="I654"/>
      <c r="J654"/>
      <c r="K654"/>
      <c r="L654"/>
    </row>
    <row r="655" spans="1:12" ht="16" x14ac:dyDescent="0.2">
      <c r="A655"/>
      <c r="B655"/>
      <c r="C655"/>
      <c r="D655"/>
      <c r="E655"/>
      <c r="F655"/>
      <c r="G655"/>
      <c r="H655"/>
      <c r="I655"/>
      <c r="J655"/>
      <c r="K655"/>
      <c r="L655"/>
    </row>
    <row r="656" spans="1:12" ht="16" x14ac:dyDescent="0.2">
      <c r="A656"/>
      <c r="B656"/>
      <c r="C656"/>
      <c r="D656"/>
      <c r="E656"/>
      <c r="F656"/>
      <c r="G656"/>
      <c r="H656"/>
      <c r="I656"/>
      <c r="J656"/>
      <c r="K656"/>
      <c r="L656"/>
    </row>
    <row r="657" spans="1:12" ht="16" x14ac:dyDescent="0.2">
      <c r="A657"/>
      <c r="B657"/>
      <c r="C657"/>
      <c r="D657"/>
      <c r="E657"/>
      <c r="F657"/>
      <c r="G657"/>
      <c r="H657"/>
      <c r="I657"/>
      <c r="J657"/>
      <c r="K657"/>
      <c r="L657"/>
    </row>
    <row r="658" spans="1:12" ht="16" x14ac:dyDescent="0.2">
      <c r="A658"/>
      <c r="B658"/>
      <c r="C658"/>
      <c r="D658"/>
      <c r="E658"/>
      <c r="F658"/>
      <c r="G658"/>
      <c r="H658"/>
      <c r="I658"/>
      <c r="J658"/>
      <c r="K658"/>
      <c r="L658"/>
    </row>
    <row r="659" spans="1:12" ht="16" x14ac:dyDescent="0.2">
      <c r="A659"/>
      <c r="B659"/>
      <c r="C659"/>
      <c r="D659"/>
      <c r="E659"/>
      <c r="F659"/>
      <c r="G659"/>
      <c r="H659"/>
      <c r="I659"/>
      <c r="J659"/>
      <c r="K659"/>
      <c r="L659"/>
    </row>
    <row r="660" spans="1:12" ht="16" x14ac:dyDescent="0.2">
      <c r="A660"/>
      <c r="B660"/>
      <c r="C660"/>
      <c r="D660"/>
      <c r="E660"/>
      <c r="F660"/>
      <c r="G660"/>
      <c r="H660"/>
      <c r="I660"/>
      <c r="J660"/>
      <c r="K660"/>
      <c r="L660"/>
    </row>
    <row r="661" spans="1:12" ht="16" x14ac:dyDescent="0.2">
      <c r="A661"/>
      <c r="B661"/>
      <c r="C661"/>
      <c r="D661"/>
      <c r="E661"/>
      <c r="F661"/>
      <c r="G661"/>
      <c r="H661"/>
      <c r="I661"/>
      <c r="J661"/>
      <c r="K661"/>
      <c r="L661"/>
    </row>
    <row r="662" spans="1:12" ht="16" x14ac:dyDescent="0.2">
      <c r="A662"/>
      <c r="B662"/>
      <c r="C662"/>
      <c r="D662"/>
      <c r="E662"/>
      <c r="F662"/>
      <c r="G662"/>
      <c r="H662"/>
      <c r="I662"/>
      <c r="J662"/>
      <c r="K662"/>
      <c r="L662"/>
    </row>
    <row r="663" spans="1:12" ht="16" x14ac:dyDescent="0.2">
      <c r="A663"/>
      <c r="B663"/>
      <c r="C663"/>
      <c r="D663"/>
      <c r="E663"/>
      <c r="F663"/>
      <c r="G663"/>
      <c r="H663"/>
      <c r="I663"/>
      <c r="J663"/>
      <c r="K663"/>
      <c r="L663"/>
    </row>
    <row r="664" spans="1:12" ht="16" x14ac:dyDescent="0.2">
      <c r="A664"/>
      <c r="B664"/>
      <c r="C664"/>
      <c r="D664"/>
      <c r="E664"/>
      <c r="F664"/>
      <c r="G664"/>
      <c r="H664"/>
      <c r="I664"/>
      <c r="J664"/>
      <c r="K664"/>
      <c r="L664"/>
    </row>
    <row r="665" spans="1:12" ht="16" x14ac:dyDescent="0.2">
      <c r="A665"/>
      <c r="B665"/>
      <c r="C665"/>
      <c r="D665"/>
      <c r="E665"/>
      <c r="F665"/>
      <c r="G665"/>
      <c r="H665"/>
      <c r="I665"/>
      <c r="J665"/>
      <c r="K665"/>
      <c r="L665"/>
    </row>
    <row r="666" spans="1:12" ht="16" x14ac:dyDescent="0.2">
      <c r="A666"/>
      <c r="B666"/>
      <c r="C666"/>
      <c r="D666"/>
      <c r="E666"/>
      <c r="F666"/>
      <c r="G666"/>
      <c r="H666"/>
      <c r="I666"/>
      <c r="J666"/>
      <c r="K666"/>
      <c r="L666"/>
    </row>
    <row r="667" spans="1:12" ht="16" x14ac:dyDescent="0.2">
      <c r="A667"/>
      <c r="B667"/>
      <c r="C667"/>
      <c r="D667"/>
      <c r="E667"/>
      <c r="F667"/>
      <c r="G667"/>
      <c r="H667"/>
      <c r="I667"/>
      <c r="J667"/>
      <c r="K667"/>
      <c r="L667"/>
    </row>
    <row r="668" spans="1:12" ht="16" x14ac:dyDescent="0.2">
      <c r="A668"/>
      <c r="B668"/>
      <c r="C668"/>
      <c r="D668"/>
      <c r="E668"/>
      <c r="F668"/>
      <c r="G668"/>
      <c r="H668"/>
      <c r="I668"/>
      <c r="J668"/>
      <c r="K668"/>
      <c r="L668"/>
    </row>
    <row r="669" spans="1:12" ht="16" x14ac:dyDescent="0.2">
      <c r="A669"/>
      <c r="B669"/>
      <c r="C669"/>
      <c r="D669"/>
      <c r="E669"/>
      <c r="F669"/>
      <c r="G669"/>
      <c r="H669"/>
      <c r="I669"/>
      <c r="J669"/>
      <c r="K669"/>
      <c r="L669"/>
    </row>
    <row r="670" spans="1:12" ht="16" x14ac:dyDescent="0.2">
      <c r="A670"/>
      <c r="B670"/>
      <c r="C670"/>
      <c r="D670"/>
      <c r="E670"/>
      <c r="F670"/>
      <c r="G670"/>
      <c r="H670"/>
      <c r="I670"/>
      <c r="J670"/>
      <c r="K670"/>
      <c r="L670"/>
    </row>
    <row r="671" spans="1:12" ht="16" x14ac:dyDescent="0.2">
      <c r="A671"/>
      <c r="B671"/>
      <c r="C671"/>
      <c r="D671"/>
      <c r="E671"/>
      <c r="F671"/>
      <c r="G671"/>
      <c r="H671"/>
      <c r="I671"/>
      <c r="J671"/>
      <c r="K671"/>
      <c r="L671"/>
    </row>
    <row r="672" spans="1:12" ht="16" x14ac:dyDescent="0.2">
      <c r="A672"/>
      <c r="B672"/>
      <c r="C672"/>
      <c r="D672"/>
      <c r="E672"/>
      <c r="F672"/>
      <c r="G672"/>
      <c r="H672"/>
      <c r="I672"/>
      <c r="J672"/>
      <c r="K672"/>
      <c r="L672"/>
    </row>
    <row r="673" spans="1:12" ht="16" x14ac:dyDescent="0.2">
      <c r="A673"/>
      <c r="B673"/>
      <c r="C673"/>
      <c r="D673"/>
      <c r="E673"/>
      <c r="F673"/>
      <c r="G673"/>
      <c r="H673"/>
      <c r="I673"/>
      <c r="J673"/>
      <c r="K673"/>
      <c r="L673"/>
    </row>
    <row r="674" spans="1:12" ht="16" x14ac:dyDescent="0.2">
      <c r="A674"/>
      <c r="B674"/>
      <c r="C674"/>
      <c r="D674"/>
      <c r="E674"/>
      <c r="F674"/>
      <c r="G674"/>
      <c r="H674"/>
      <c r="I674"/>
      <c r="J674"/>
      <c r="K674"/>
      <c r="L674"/>
    </row>
    <row r="675" spans="1:12" ht="16" x14ac:dyDescent="0.2">
      <c r="A675"/>
      <c r="B675"/>
      <c r="C675"/>
      <c r="D675"/>
      <c r="E675"/>
      <c r="F675"/>
      <c r="G675"/>
      <c r="H675"/>
      <c r="I675"/>
      <c r="J675"/>
      <c r="K675"/>
      <c r="L675"/>
    </row>
    <row r="676" spans="1:12" ht="16" x14ac:dyDescent="0.2">
      <c r="A676"/>
      <c r="B676"/>
      <c r="C676"/>
      <c r="D676"/>
      <c r="E676"/>
      <c r="F676"/>
      <c r="G676"/>
      <c r="H676"/>
      <c r="I676"/>
      <c r="J676"/>
      <c r="K676"/>
      <c r="L676"/>
    </row>
    <row r="677" spans="1:12" ht="16" x14ac:dyDescent="0.2">
      <c r="A677"/>
      <c r="B677"/>
      <c r="C677"/>
      <c r="D677"/>
      <c r="E677"/>
      <c r="F677"/>
      <c r="G677"/>
      <c r="H677"/>
      <c r="I677"/>
      <c r="J677"/>
      <c r="K677"/>
      <c r="L677"/>
    </row>
    <row r="678" spans="1:12" ht="16" x14ac:dyDescent="0.2">
      <c r="A678"/>
      <c r="B678"/>
      <c r="C678"/>
      <c r="D678"/>
      <c r="E678"/>
      <c r="F678"/>
      <c r="G678"/>
      <c r="H678"/>
      <c r="I678"/>
      <c r="J678"/>
      <c r="K678"/>
      <c r="L678"/>
    </row>
    <row r="679" spans="1:12" ht="16" x14ac:dyDescent="0.2">
      <c r="A679"/>
      <c r="B679"/>
      <c r="C679"/>
      <c r="D679"/>
      <c r="E679"/>
      <c r="F679"/>
      <c r="G679"/>
      <c r="H679"/>
      <c r="I679"/>
      <c r="J679"/>
      <c r="K679"/>
      <c r="L679"/>
    </row>
    <row r="680" spans="1:12" ht="16" x14ac:dyDescent="0.2">
      <c r="A680"/>
      <c r="B680"/>
      <c r="C680"/>
      <c r="D680"/>
      <c r="E680"/>
      <c r="F680"/>
      <c r="G680"/>
      <c r="H680"/>
      <c r="I680"/>
      <c r="J680"/>
      <c r="K680"/>
      <c r="L680"/>
    </row>
    <row r="681" spans="1:12" ht="16" x14ac:dyDescent="0.2">
      <c r="A681"/>
      <c r="B681"/>
      <c r="C681"/>
      <c r="D681"/>
      <c r="E681"/>
      <c r="F681"/>
      <c r="G681"/>
      <c r="H681"/>
      <c r="I681"/>
      <c r="J681"/>
      <c r="K681"/>
      <c r="L681"/>
    </row>
    <row r="682" spans="1:12" ht="16" x14ac:dyDescent="0.2">
      <c r="A682"/>
      <c r="B682"/>
      <c r="C682"/>
      <c r="D682"/>
      <c r="E682"/>
      <c r="F682"/>
      <c r="G682"/>
      <c r="H682"/>
      <c r="I682"/>
      <c r="J682"/>
      <c r="K682"/>
      <c r="L682"/>
    </row>
    <row r="683" spans="1:12" ht="16" x14ac:dyDescent="0.2">
      <c r="A683"/>
      <c r="B683"/>
      <c r="C683"/>
      <c r="D683"/>
      <c r="E683"/>
      <c r="F683"/>
      <c r="G683"/>
      <c r="H683"/>
      <c r="I683"/>
      <c r="J683"/>
      <c r="K683"/>
      <c r="L683"/>
    </row>
    <row r="684" spans="1:12" ht="16" x14ac:dyDescent="0.2">
      <c r="A684"/>
      <c r="B684"/>
      <c r="C684"/>
      <c r="D684"/>
      <c r="E684"/>
      <c r="F684"/>
      <c r="G684"/>
      <c r="H684"/>
      <c r="I684"/>
      <c r="J684"/>
      <c r="K684"/>
      <c r="L684"/>
    </row>
    <row r="685" spans="1:12" ht="16" x14ac:dyDescent="0.2">
      <c r="A685"/>
      <c r="B685"/>
      <c r="C685"/>
      <c r="D685"/>
      <c r="E685"/>
      <c r="F685"/>
      <c r="G685"/>
      <c r="H685"/>
      <c r="I685"/>
      <c r="J685"/>
      <c r="K685"/>
      <c r="L685"/>
    </row>
    <row r="686" spans="1:12" ht="16" x14ac:dyDescent="0.2">
      <c r="A686"/>
      <c r="B686"/>
      <c r="C686"/>
      <c r="D686"/>
      <c r="E686"/>
      <c r="F686"/>
      <c r="G686"/>
      <c r="H686"/>
      <c r="I686"/>
      <c r="J686"/>
      <c r="K686"/>
      <c r="L686"/>
    </row>
    <row r="687" spans="1:12" ht="16" x14ac:dyDescent="0.2">
      <c r="A687"/>
      <c r="B687"/>
      <c r="C687"/>
      <c r="D687"/>
      <c r="E687"/>
      <c r="F687"/>
      <c r="G687"/>
      <c r="H687"/>
      <c r="I687"/>
      <c r="J687"/>
      <c r="K687"/>
      <c r="L687"/>
    </row>
    <row r="688" spans="1:12" ht="16" x14ac:dyDescent="0.2">
      <c r="A688"/>
      <c r="B688"/>
      <c r="C688"/>
      <c r="D688"/>
      <c r="E688"/>
      <c r="F688"/>
      <c r="G688"/>
      <c r="H688"/>
      <c r="I688"/>
      <c r="J688"/>
      <c r="K688"/>
      <c r="L688"/>
    </row>
    <row r="689" spans="1:12" ht="16" x14ac:dyDescent="0.2">
      <c r="A689"/>
      <c r="B689"/>
      <c r="C689"/>
      <c r="D689"/>
      <c r="E689"/>
      <c r="F689"/>
      <c r="G689"/>
      <c r="H689"/>
      <c r="I689"/>
      <c r="J689"/>
      <c r="K689"/>
      <c r="L689"/>
    </row>
    <row r="690" spans="1:12" ht="16" x14ac:dyDescent="0.2">
      <c r="A690"/>
      <c r="B690"/>
      <c r="C690"/>
      <c r="D690"/>
      <c r="E690"/>
      <c r="F690"/>
      <c r="G690"/>
      <c r="H690"/>
      <c r="I690"/>
      <c r="J690"/>
      <c r="K690"/>
      <c r="L690"/>
    </row>
    <row r="691" spans="1:12" ht="16" x14ac:dyDescent="0.2">
      <c r="A691"/>
      <c r="B691"/>
      <c r="C691"/>
      <c r="D691"/>
      <c r="E691"/>
      <c r="F691"/>
      <c r="G691"/>
      <c r="H691"/>
      <c r="I691"/>
      <c r="J691"/>
      <c r="K691"/>
      <c r="L691"/>
    </row>
    <row r="692" spans="1:12" ht="16" x14ac:dyDescent="0.2">
      <c r="A692"/>
      <c r="B692"/>
      <c r="C692"/>
      <c r="D692"/>
      <c r="E692"/>
      <c r="F692"/>
      <c r="G692"/>
      <c r="H692"/>
      <c r="I692"/>
      <c r="J692"/>
      <c r="K692"/>
      <c r="L692"/>
    </row>
    <row r="693" spans="1:12" ht="16" x14ac:dyDescent="0.2">
      <c r="A693"/>
      <c r="B693"/>
      <c r="C693"/>
      <c r="D693"/>
      <c r="E693"/>
      <c r="F693"/>
      <c r="G693"/>
      <c r="H693"/>
      <c r="I693"/>
      <c r="J693"/>
      <c r="K693"/>
      <c r="L693"/>
    </row>
    <row r="694" spans="1:12" ht="16" x14ac:dyDescent="0.2">
      <c r="A694"/>
      <c r="B694"/>
      <c r="C694"/>
      <c r="D694"/>
      <c r="E694"/>
      <c r="F694"/>
      <c r="G694"/>
      <c r="H694"/>
      <c r="I694"/>
      <c r="J694"/>
      <c r="K694"/>
      <c r="L694"/>
    </row>
    <row r="695" spans="1:12" ht="16" x14ac:dyDescent="0.2">
      <c r="A695"/>
      <c r="B695"/>
      <c r="C695"/>
      <c r="D695"/>
      <c r="E695"/>
      <c r="F695"/>
      <c r="G695"/>
      <c r="H695"/>
      <c r="I695"/>
      <c r="J695"/>
      <c r="K695"/>
      <c r="L695"/>
    </row>
    <row r="696" spans="1:12" ht="16" x14ac:dyDescent="0.2">
      <c r="A696"/>
      <c r="B696"/>
      <c r="C696"/>
      <c r="D696"/>
      <c r="E696"/>
      <c r="F696"/>
      <c r="G696"/>
      <c r="H696"/>
      <c r="I696"/>
      <c r="J696"/>
      <c r="K696"/>
      <c r="L696"/>
    </row>
    <row r="697" spans="1:12" ht="16" x14ac:dyDescent="0.2">
      <c r="A697"/>
      <c r="B697"/>
      <c r="C697"/>
      <c r="D697"/>
      <c r="E697"/>
      <c r="F697"/>
      <c r="G697"/>
      <c r="H697"/>
      <c r="I697"/>
      <c r="J697"/>
      <c r="K697"/>
      <c r="L697"/>
    </row>
    <row r="698" spans="1:12" ht="16" x14ac:dyDescent="0.2">
      <c r="A698"/>
      <c r="B698"/>
      <c r="C698"/>
      <c r="D698"/>
      <c r="E698"/>
      <c r="F698"/>
      <c r="G698"/>
      <c r="H698"/>
      <c r="I698"/>
      <c r="J698"/>
      <c r="K698"/>
      <c r="L698"/>
    </row>
    <row r="699" spans="1:12" ht="16" x14ac:dyDescent="0.2">
      <c r="A699"/>
      <c r="B699"/>
      <c r="C699"/>
      <c r="D699"/>
      <c r="E699"/>
      <c r="F699"/>
      <c r="G699"/>
      <c r="H699"/>
      <c r="I699"/>
      <c r="J699"/>
      <c r="K699"/>
      <c r="L699"/>
    </row>
    <row r="700" spans="1:12" ht="16" x14ac:dyDescent="0.2">
      <c r="A700"/>
      <c r="B700"/>
      <c r="C700"/>
      <c r="D700"/>
      <c r="E700"/>
      <c r="F700"/>
      <c r="G700"/>
      <c r="H700"/>
      <c r="I700"/>
      <c r="J700"/>
      <c r="K700"/>
      <c r="L700"/>
    </row>
    <row r="701" spans="1:12" ht="16" x14ac:dyDescent="0.2">
      <c r="A701"/>
      <c r="B701"/>
      <c r="C701"/>
      <c r="D701"/>
      <c r="E701"/>
      <c r="F701"/>
      <c r="G701"/>
      <c r="H701"/>
      <c r="I701"/>
      <c r="J701"/>
      <c r="K701"/>
      <c r="L701"/>
    </row>
    <row r="702" spans="1:12" ht="16" x14ac:dyDescent="0.2">
      <c r="A702"/>
      <c r="B702"/>
      <c r="C702"/>
      <c r="D702"/>
      <c r="E702"/>
      <c r="F702"/>
      <c r="G702"/>
      <c r="H702"/>
      <c r="I702"/>
      <c r="J702"/>
      <c r="K702"/>
      <c r="L702"/>
    </row>
    <row r="703" spans="1:12" ht="16" x14ac:dyDescent="0.2">
      <c r="A703"/>
      <c r="B703"/>
      <c r="C703"/>
      <c r="D703"/>
      <c r="E703"/>
      <c r="F703"/>
      <c r="G703"/>
      <c r="H703"/>
      <c r="I703"/>
      <c r="J703"/>
      <c r="K703"/>
      <c r="L703"/>
    </row>
    <row r="704" spans="1:12" ht="16" x14ac:dyDescent="0.2">
      <c r="A704"/>
      <c r="B704"/>
      <c r="C704"/>
      <c r="D704"/>
      <c r="E704"/>
      <c r="F704"/>
      <c r="G704"/>
      <c r="H704"/>
      <c r="I704"/>
      <c r="J704"/>
      <c r="K704"/>
      <c r="L704"/>
    </row>
    <row r="705" spans="1:12" ht="16" x14ac:dyDescent="0.2">
      <c r="A705"/>
      <c r="B705"/>
      <c r="C705"/>
      <c r="D705"/>
      <c r="E705"/>
      <c r="F705"/>
      <c r="G705"/>
      <c r="H705"/>
      <c r="I705"/>
      <c r="J705"/>
      <c r="K705"/>
      <c r="L705"/>
    </row>
    <row r="706" spans="1:12" ht="16" x14ac:dyDescent="0.2">
      <c r="A706"/>
      <c r="B706"/>
      <c r="C706"/>
      <c r="D706"/>
      <c r="E706"/>
      <c r="F706"/>
      <c r="G706"/>
      <c r="H706"/>
      <c r="I706"/>
      <c r="J706"/>
      <c r="K706"/>
      <c r="L706"/>
    </row>
    <row r="707" spans="1:12" ht="16" x14ac:dyDescent="0.2">
      <c r="A707"/>
      <c r="B707"/>
      <c r="C707"/>
      <c r="D707"/>
      <c r="E707"/>
      <c r="F707"/>
      <c r="G707"/>
      <c r="H707"/>
      <c r="I707"/>
      <c r="J707"/>
      <c r="K707"/>
      <c r="L707"/>
    </row>
    <row r="708" spans="1:12" ht="16" x14ac:dyDescent="0.2">
      <c r="A708"/>
      <c r="B708"/>
      <c r="C708"/>
      <c r="D708"/>
      <c r="E708"/>
      <c r="F708"/>
      <c r="G708"/>
      <c r="H708"/>
      <c r="I708"/>
      <c r="J708"/>
      <c r="K708"/>
      <c r="L708"/>
    </row>
    <row r="709" spans="1:12" ht="16" x14ac:dyDescent="0.2">
      <c r="A709"/>
      <c r="B709"/>
      <c r="C709"/>
      <c r="D709"/>
      <c r="E709"/>
      <c r="F709"/>
      <c r="G709"/>
      <c r="H709"/>
      <c r="I709"/>
      <c r="J709"/>
      <c r="K709"/>
      <c r="L709"/>
    </row>
    <row r="710" spans="1:12" ht="16" x14ac:dyDescent="0.2">
      <c r="A710"/>
      <c r="B710"/>
      <c r="C710"/>
      <c r="D710"/>
      <c r="E710"/>
      <c r="F710"/>
      <c r="G710"/>
      <c r="H710"/>
      <c r="I710"/>
      <c r="J710"/>
      <c r="K710"/>
      <c r="L710"/>
    </row>
    <row r="711" spans="1:12" ht="16" x14ac:dyDescent="0.2">
      <c r="A711"/>
      <c r="B711"/>
      <c r="C711"/>
      <c r="D711"/>
      <c r="E711"/>
      <c r="F711"/>
      <c r="G711"/>
      <c r="H711"/>
      <c r="I711"/>
      <c r="J711"/>
      <c r="K711"/>
      <c r="L711"/>
    </row>
    <row r="712" spans="1:12" ht="16" x14ac:dyDescent="0.2">
      <c r="A712"/>
      <c r="B712"/>
      <c r="C712"/>
      <c r="D712"/>
      <c r="E712"/>
      <c r="F712"/>
      <c r="G712"/>
      <c r="H712"/>
      <c r="I712"/>
      <c r="J712"/>
      <c r="K712"/>
      <c r="L712"/>
    </row>
    <row r="713" spans="1:12" ht="16" x14ac:dyDescent="0.2">
      <c r="A713"/>
      <c r="B713"/>
      <c r="C713"/>
      <c r="D713"/>
      <c r="E713"/>
      <c r="F713"/>
      <c r="G713"/>
      <c r="H713"/>
      <c r="I713"/>
      <c r="J713"/>
      <c r="K713"/>
      <c r="L713"/>
    </row>
    <row r="714" spans="1:12" ht="16" x14ac:dyDescent="0.2">
      <c r="A714"/>
      <c r="B714"/>
      <c r="C714"/>
      <c r="D714"/>
      <c r="E714"/>
      <c r="F714"/>
      <c r="G714"/>
      <c r="H714"/>
      <c r="I714"/>
      <c r="J714"/>
      <c r="K714"/>
      <c r="L714"/>
    </row>
    <row r="715" spans="1:12" ht="16" x14ac:dyDescent="0.2">
      <c r="A715"/>
      <c r="B715"/>
      <c r="C715"/>
      <c r="D715"/>
      <c r="E715"/>
      <c r="F715"/>
      <c r="G715"/>
      <c r="H715"/>
      <c r="I715"/>
      <c r="J715"/>
      <c r="K715"/>
      <c r="L715"/>
    </row>
    <row r="716" spans="1:12" ht="16" x14ac:dyDescent="0.2">
      <c r="A716"/>
      <c r="B716"/>
      <c r="C716"/>
      <c r="D716"/>
      <c r="E716"/>
      <c r="F716"/>
      <c r="G716"/>
      <c r="H716"/>
      <c r="I716"/>
      <c r="J716"/>
      <c r="K716"/>
      <c r="L716"/>
    </row>
    <row r="717" spans="1:12" ht="16" x14ac:dyDescent="0.2">
      <c r="A717"/>
      <c r="B717"/>
      <c r="C717"/>
      <c r="D717"/>
      <c r="E717"/>
      <c r="F717"/>
      <c r="G717"/>
      <c r="H717"/>
      <c r="I717"/>
      <c r="J717"/>
      <c r="K717"/>
      <c r="L717"/>
    </row>
    <row r="718" spans="1:12" ht="16" x14ac:dyDescent="0.2">
      <c r="A718"/>
      <c r="B718"/>
      <c r="C718"/>
      <c r="D718"/>
      <c r="E718"/>
      <c r="F718"/>
      <c r="G718"/>
      <c r="H718"/>
      <c r="I718"/>
      <c r="J718"/>
      <c r="K718"/>
      <c r="L718"/>
    </row>
    <row r="719" spans="1:12" ht="16" x14ac:dyDescent="0.2">
      <c r="A719"/>
      <c r="B719"/>
      <c r="C719"/>
      <c r="D719"/>
      <c r="E719"/>
      <c r="F719"/>
      <c r="G719"/>
      <c r="H719"/>
      <c r="I719"/>
      <c r="J719"/>
      <c r="K719"/>
      <c r="L719"/>
    </row>
    <row r="720" spans="1:12" ht="16" x14ac:dyDescent="0.2">
      <c r="A720"/>
      <c r="B720"/>
      <c r="C720"/>
      <c r="D720"/>
      <c r="E720"/>
      <c r="F720"/>
      <c r="G720"/>
      <c r="H720"/>
      <c r="I720"/>
      <c r="J720"/>
      <c r="K720"/>
      <c r="L720"/>
    </row>
    <row r="721" spans="1:12" ht="16" x14ac:dyDescent="0.2">
      <c r="A721"/>
      <c r="B721"/>
      <c r="C721"/>
      <c r="D721"/>
      <c r="E721"/>
      <c r="F721"/>
      <c r="G721"/>
      <c r="H721"/>
      <c r="I721"/>
      <c r="J721"/>
      <c r="K721"/>
      <c r="L721"/>
    </row>
    <row r="722" spans="1:12" ht="16" x14ac:dyDescent="0.2">
      <c r="A722"/>
      <c r="B722"/>
      <c r="C722"/>
      <c r="D722"/>
      <c r="E722"/>
      <c r="F722"/>
      <c r="G722"/>
      <c r="H722"/>
      <c r="I722"/>
      <c r="J722"/>
      <c r="K722"/>
      <c r="L722"/>
    </row>
    <row r="723" spans="1:12" ht="16" x14ac:dyDescent="0.2">
      <c r="A723"/>
      <c r="B723"/>
      <c r="C723"/>
      <c r="D723"/>
      <c r="E723"/>
      <c r="F723"/>
      <c r="G723"/>
      <c r="H723"/>
      <c r="I723"/>
      <c r="J723"/>
      <c r="K723"/>
      <c r="L723"/>
    </row>
    <row r="724" spans="1:12" ht="16" x14ac:dyDescent="0.2">
      <c r="A724"/>
      <c r="B724"/>
      <c r="C724"/>
      <c r="D724"/>
      <c r="E724"/>
      <c r="F724"/>
      <c r="G724"/>
      <c r="H724"/>
      <c r="I724"/>
      <c r="J724"/>
      <c r="K724"/>
      <c r="L724"/>
    </row>
    <row r="725" spans="1:12" ht="16" x14ac:dyDescent="0.2">
      <c r="A725"/>
      <c r="B725"/>
      <c r="C725"/>
      <c r="D725"/>
      <c r="E725"/>
      <c r="F725"/>
      <c r="G725"/>
      <c r="H725"/>
      <c r="I725"/>
      <c r="J725"/>
      <c r="K725"/>
      <c r="L725"/>
    </row>
    <row r="726" spans="1:12" ht="16" x14ac:dyDescent="0.2">
      <c r="A726"/>
      <c r="B726"/>
      <c r="C726"/>
      <c r="D726"/>
      <c r="E726"/>
      <c r="F726"/>
      <c r="G726"/>
      <c r="H726"/>
      <c r="I726"/>
      <c r="J726"/>
      <c r="K726"/>
      <c r="L726"/>
    </row>
    <row r="727" spans="1:12" ht="16" x14ac:dyDescent="0.2">
      <c r="A727"/>
      <c r="B727"/>
      <c r="C727"/>
      <c r="D727"/>
      <c r="E727"/>
      <c r="F727"/>
      <c r="G727"/>
      <c r="H727"/>
      <c r="I727"/>
      <c r="J727"/>
      <c r="K727"/>
      <c r="L727"/>
    </row>
    <row r="728" spans="1:12" ht="16" x14ac:dyDescent="0.2">
      <c r="A728"/>
      <c r="B728"/>
      <c r="C728"/>
      <c r="D728"/>
      <c r="E728"/>
      <c r="F728"/>
      <c r="G728"/>
      <c r="H728"/>
      <c r="I728"/>
      <c r="J728"/>
      <c r="K728"/>
      <c r="L728"/>
    </row>
    <row r="729" spans="1:12" ht="16" x14ac:dyDescent="0.2">
      <c r="A729"/>
      <c r="B729"/>
      <c r="C729"/>
      <c r="D729"/>
      <c r="E729"/>
      <c r="F729"/>
      <c r="G729"/>
      <c r="H729"/>
      <c r="I729"/>
      <c r="J729"/>
      <c r="K729"/>
      <c r="L729"/>
    </row>
    <row r="730" spans="1:12" ht="16" x14ac:dyDescent="0.2">
      <c r="A730"/>
      <c r="B730"/>
      <c r="C730"/>
      <c r="D730"/>
      <c r="E730"/>
      <c r="F730"/>
      <c r="G730"/>
      <c r="H730"/>
      <c r="I730"/>
      <c r="J730"/>
      <c r="K730"/>
      <c r="L730"/>
    </row>
    <row r="731" spans="1:12" ht="16" x14ac:dyDescent="0.2">
      <c r="A731"/>
      <c r="B731"/>
      <c r="C731"/>
      <c r="D731"/>
      <c r="E731"/>
      <c r="F731"/>
      <c r="G731"/>
      <c r="H731"/>
      <c r="I731"/>
      <c r="J731"/>
      <c r="K731"/>
      <c r="L731"/>
    </row>
    <row r="732" spans="1:12" ht="16" x14ac:dyDescent="0.2">
      <c r="A732"/>
      <c r="B732"/>
      <c r="C732"/>
      <c r="D732"/>
      <c r="E732"/>
      <c r="F732"/>
      <c r="G732"/>
      <c r="H732"/>
      <c r="I732"/>
      <c r="J732"/>
      <c r="K732"/>
      <c r="L732"/>
    </row>
    <row r="733" spans="1:12" ht="16" x14ac:dyDescent="0.2">
      <c r="A733"/>
      <c r="B733"/>
      <c r="C733"/>
      <c r="D733"/>
      <c r="E733"/>
      <c r="F733"/>
      <c r="G733"/>
      <c r="H733"/>
      <c r="I733"/>
      <c r="J733"/>
      <c r="K733"/>
      <c r="L733"/>
    </row>
    <row r="734" spans="1:12" ht="16" x14ac:dyDescent="0.2">
      <c r="A734"/>
      <c r="B734"/>
      <c r="C734"/>
      <c r="D734"/>
      <c r="E734"/>
      <c r="F734"/>
      <c r="G734"/>
      <c r="H734"/>
      <c r="I734"/>
      <c r="J734"/>
      <c r="K734"/>
      <c r="L734"/>
    </row>
    <row r="735" spans="1:12" ht="16" x14ac:dyDescent="0.2">
      <c r="A735"/>
      <c r="B735"/>
      <c r="C735"/>
      <c r="D735"/>
      <c r="E735"/>
      <c r="F735"/>
      <c r="G735"/>
      <c r="H735"/>
      <c r="I735"/>
      <c r="J735"/>
      <c r="K735"/>
      <c r="L735"/>
    </row>
    <row r="736" spans="1:12" ht="16" x14ac:dyDescent="0.2">
      <c r="A736"/>
      <c r="B736"/>
      <c r="C736"/>
      <c r="D736"/>
      <c r="E736"/>
      <c r="F736"/>
      <c r="G736"/>
      <c r="H736"/>
      <c r="I736"/>
      <c r="J736"/>
      <c r="K736"/>
      <c r="L736"/>
    </row>
    <row r="737" spans="1:12" ht="16" x14ac:dyDescent="0.2">
      <c r="A737"/>
      <c r="B737"/>
      <c r="C737"/>
      <c r="D737"/>
      <c r="E737"/>
      <c r="F737"/>
      <c r="G737"/>
      <c r="H737"/>
      <c r="I737"/>
      <c r="J737"/>
      <c r="K737"/>
      <c r="L737"/>
    </row>
    <row r="738" spans="1:12" ht="16" x14ac:dyDescent="0.2">
      <c r="A738"/>
      <c r="B738"/>
      <c r="C738"/>
      <c r="D738"/>
      <c r="E738"/>
      <c r="F738"/>
      <c r="G738"/>
      <c r="H738"/>
      <c r="I738"/>
      <c r="J738"/>
      <c r="K738"/>
      <c r="L738"/>
    </row>
    <row r="739" spans="1:12" ht="16" x14ac:dyDescent="0.2">
      <c r="A739"/>
      <c r="B739"/>
      <c r="C739"/>
      <c r="D739"/>
      <c r="E739"/>
      <c r="F739"/>
      <c r="G739"/>
      <c r="H739"/>
      <c r="I739"/>
      <c r="J739"/>
      <c r="K739"/>
      <c r="L739"/>
    </row>
    <row r="740" spans="1:12" ht="16" x14ac:dyDescent="0.2">
      <c r="A740"/>
      <c r="B740"/>
      <c r="C740"/>
      <c r="D740"/>
      <c r="E740"/>
      <c r="F740"/>
      <c r="G740"/>
      <c r="H740"/>
      <c r="I740"/>
      <c r="J740"/>
      <c r="K740"/>
      <c r="L740"/>
    </row>
    <row r="741" spans="1:12" ht="16" x14ac:dyDescent="0.2">
      <c r="A741"/>
      <c r="B741"/>
      <c r="C741"/>
      <c r="D741"/>
      <c r="E741"/>
      <c r="F741"/>
      <c r="G741"/>
      <c r="H741"/>
      <c r="I741"/>
      <c r="J741"/>
      <c r="K741"/>
      <c r="L741"/>
    </row>
    <row r="742" spans="1:12" ht="16" x14ac:dyDescent="0.2">
      <c r="A742"/>
      <c r="B742"/>
      <c r="C742"/>
      <c r="D742"/>
      <c r="E742"/>
      <c r="F742"/>
      <c r="G742"/>
      <c r="H742"/>
      <c r="I742"/>
      <c r="J742"/>
      <c r="K742"/>
      <c r="L742"/>
    </row>
    <row r="743" spans="1:12" ht="16" x14ac:dyDescent="0.2">
      <c r="A743"/>
      <c r="B743"/>
      <c r="C743"/>
      <c r="D743"/>
      <c r="E743"/>
      <c r="F743"/>
      <c r="G743"/>
      <c r="H743"/>
      <c r="I743"/>
      <c r="J743"/>
      <c r="K743"/>
      <c r="L743"/>
    </row>
    <row r="744" spans="1:12" ht="16" x14ac:dyDescent="0.2">
      <c r="A744"/>
      <c r="B744"/>
      <c r="C744"/>
      <c r="D744"/>
      <c r="E744"/>
      <c r="F744"/>
      <c r="G744"/>
      <c r="H744"/>
      <c r="I744"/>
      <c r="J744"/>
      <c r="K744"/>
      <c r="L744"/>
    </row>
    <row r="745" spans="1:12" ht="16" x14ac:dyDescent="0.2">
      <c r="A745"/>
      <c r="B745"/>
      <c r="C745"/>
      <c r="D745"/>
      <c r="E745"/>
      <c r="F745"/>
      <c r="G745"/>
      <c r="H745"/>
      <c r="I745"/>
      <c r="J745"/>
      <c r="K745"/>
      <c r="L745"/>
    </row>
    <row r="746" spans="1:12" ht="16" x14ac:dyDescent="0.2">
      <c r="A746"/>
      <c r="B746"/>
      <c r="C746"/>
      <c r="D746"/>
      <c r="E746"/>
      <c r="F746"/>
      <c r="G746"/>
      <c r="H746"/>
      <c r="I746"/>
      <c r="J746"/>
      <c r="K746"/>
      <c r="L746"/>
    </row>
    <row r="747" spans="1:12" ht="16" x14ac:dyDescent="0.2">
      <c r="A747"/>
      <c r="B747"/>
      <c r="C747"/>
      <c r="D747"/>
      <c r="E747"/>
      <c r="F747"/>
      <c r="G747"/>
      <c r="H747"/>
      <c r="I747"/>
      <c r="J747"/>
      <c r="K747"/>
      <c r="L747"/>
    </row>
    <row r="748" spans="1:12" ht="16" x14ac:dyDescent="0.2">
      <c r="A748"/>
      <c r="B748"/>
      <c r="C748"/>
      <c r="D748"/>
      <c r="E748"/>
      <c r="F748"/>
      <c r="G748"/>
      <c r="H748"/>
      <c r="I748"/>
      <c r="J748"/>
      <c r="K748"/>
      <c r="L748"/>
    </row>
    <row r="749" spans="1:12" ht="16" x14ac:dyDescent="0.2">
      <c r="A749"/>
      <c r="B749"/>
      <c r="C749"/>
      <c r="D749"/>
      <c r="E749"/>
      <c r="F749"/>
      <c r="G749"/>
      <c r="H749"/>
      <c r="I749"/>
      <c r="J749"/>
      <c r="K749"/>
      <c r="L749"/>
    </row>
    <row r="750" spans="1:12" ht="16" x14ac:dyDescent="0.2">
      <c r="A750"/>
      <c r="B750"/>
      <c r="C750"/>
      <c r="D750"/>
      <c r="E750"/>
      <c r="F750"/>
      <c r="G750"/>
      <c r="H750"/>
      <c r="I750"/>
      <c r="J750"/>
      <c r="K750"/>
      <c r="L750"/>
    </row>
    <row r="751" spans="1:12" ht="16" x14ac:dyDescent="0.2">
      <c r="A751"/>
      <c r="B751"/>
      <c r="C751"/>
      <c r="D751"/>
      <c r="E751"/>
      <c r="F751"/>
      <c r="G751"/>
      <c r="H751"/>
      <c r="I751"/>
      <c r="J751"/>
      <c r="K751"/>
      <c r="L751"/>
    </row>
    <row r="752" spans="1:12" ht="16" x14ac:dyDescent="0.2">
      <c r="A752"/>
      <c r="B752"/>
      <c r="C752"/>
      <c r="D752"/>
      <c r="E752"/>
      <c r="F752"/>
      <c r="G752"/>
      <c r="H752"/>
      <c r="I752"/>
      <c r="J752"/>
      <c r="K752"/>
      <c r="L752"/>
    </row>
    <row r="753" spans="1:12" ht="16" x14ac:dyDescent="0.2">
      <c r="A753"/>
      <c r="B753"/>
      <c r="C753"/>
      <c r="D753"/>
      <c r="E753"/>
      <c r="F753"/>
      <c r="G753"/>
      <c r="H753"/>
      <c r="I753"/>
      <c r="J753"/>
      <c r="K753"/>
      <c r="L753"/>
    </row>
    <row r="754" spans="1:12" ht="16" x14ac:dyDescent="0.2">
      <c r="A754"/>
      <c r="B754"/>
      <c r="C754"/>
      <c r="D754"/>
      <c r="E754"/>
      <c r="F754"/>
      <c r="G754"/>
      <c r="H754"/>
      <c r="I754"/>
      <c r="J754"/>
      <c r="K754"/>
      <c r="L754"/>
    </row>
    <row r="755" spans="1:12" ht="16" x14ac:dyDescent="0.2">
      <c r="A755"/>
      <c r="B755"/>
      <c r="C755"/>
      <c r="D755"/>
      <c r="E755"/>
      <c r="F755"/>
      <c r="G755"/>
      <c r="H755"/>
      <c r="I755"/>
      <c r="J755"/>
      <c r="K755"/>
      <c r="L755"/>
    </row>
    <row r="756" spans="1:12" ht="16" x14ac:dyDescent="0.2">
      <c r="A756"/>
      <c r="B756"/>
      <c r="C756"/>
      <c r="D756"/>
      <c r="E756"/>
      <c r="F756"/>
      <c r="G756"/>
      <c r="H756"/>
      <c r="I756"/>
      <c r="J756"/>
      <c r="K756"/>
      <c r="L756"/>
    </row>
    <row r="757" spans="1:12" ht="16" x14ac:dyDescent="0.2">
      <c r="A757"/>
      <c r="B757"/>
      <c r="C757"/>
      <c r="D757"/>
      <c r="E757"/>
      <c r="F757"/>
      <c r="G757"/>
      <c r="H757"/>
      <c r="I757"/>
      <c r="J757"/>
      <c r="K757"/>
      <c r="L757"/>
    </row>
    <row r="758" spans="1:12" ht="16" x14ac:dyDescent="0.2">
      <c r="A758"/>
      <c r="B758"/>
      <c r="C758"/>
      <c r="D758"/>
      <c r="E758"/>
      <c r="F758"/>
      <c r="G758"/>
      <c r="H758"/>
      <c r="I758"/>
      <c r="J758"/>
      <c r="K758"/>
      <c r="L758"/>
    </row>
    <row r="759" spans="1:12" ht="16" x14ac:dyDescent="0.2">
      <c r="A759"/>
      <c r="B759"/>
      <c r="C759"/>
      <c r="D759"/>
      <c r="E759"/>
      <c r="F759"/>
      <c r="G759"/>
      <c r="H759"/>
      <c r="I759"/>
      <c r="J759"/>
      <c r="K759"/>
      <c r="L759"/>
    </row>
    <row r="760" spans="1:12" ht="16" x14ac:dyDescent="0.2">
      <c r="A760"/>
      <c r="B760"/>
      <c r="C760"/>
      <c r="D760"/>
      <c r="E760"/>
      <c r="F760"/>
      <c r="G760"/>
      <c r="H760"/>
      <c r="I760"/>
      <c r="J760"/>
      <c r="K760"/>
      <c r="L760"/>
    </row>
    <row r="761" spans="1:12" ht="16" x14ac:dyDescent="0.2">
      <c r="A761"/>
      <c r="B761"/>
      <c r="C761"/>
      <c r="D761"/>
      <c r="E761"/>
      <c r="F761"/>
      <c r="G761"/>
      <c r="H761"/>
      <c r="I761"/>
      <c r="J761"/>
      <c r="K761"/>
      <c r="L761"/>
    </row>
    <row r="762" spans="1:12" ht="16" x14ac:dyDescent="0.2">
      <c r="A762"/>
      <c r="B762"/>
      <c r="C762"/>
      <c r="D762"/>
      <c r="E762"/>
      <c r="F762"/>
      <c r="G762"/>
      <c r="H762"/>
      <c r="I762"/>
      <c r="J762"/>
      <c r="K762"/>
      <c r="L762"/>
    </row>
    <row r="763" spans="1:12" ht="16" x14ac:dyDescent="0.2">
      <c r="A763"/>
      <c r="B763"/>
      <c r="C763"/>
      <c r="D763"/>
      <c r="E763"/>
      <c r="F763"/>
      <c r="G763"/>
      <c r="H763"/>
      <c r="I763"/>
      <c r="J763"/>
      <c r="K763"/>
      <c r="L763"/>
    </row>
    <row r="764" spans="1:12" ht="16" x14ac:dyDescent="0.2">
      <c r="A764"/>
      <c r="B764"/>
      <c r="C764"/>
      <c r="D764"/>
      <c r="E764"/>
      <c r="F764"/>
      <c r="G764"/>
      <c r="H764"/>
      <c r="I764"/>
      <c r="J764"/>
      <c r="K764"/>
      <c r="L764"/>
    </row>
    <row r="765" spans="1:12" ht="16" x14ac:dyDescent="0.2">
      <c r="A765"/>
      <c r="B765"/>
      <c r="C765"/>
      <c r="D765"/>
      <c r="E765"/>
      <c r="F765"/>
      <c r="G765"/>
      <c r="H765"/>
      <c r="I765"/>
      <c r="J765"/>
      <c r="K765"/>
      <c r="L765"/>
    </row>
    <row r="766" spans="1:12" ht="16" x14ac:dyDescent="0.2">
      <c r="A766"/>
      <c r="B766"/>
      <c r="C766"/>
      <c r="D766"/>
      <c r="E766"/>
      <c r="F766"/>
      <c r="G766"/>
      <c r="H766"/>
      <c r="I766"/>
      <c r="J766"/>
      <c r="K766"/>
      <c r="L766"/>
    </row>
    <row r="767" spans="1:12" ht="16" x14ac:dyDescent="0.2">
      <c r="A767"/>
      <c r="B767"/>
      <c r="C767"/>
      <c r="D767"/>
      <c r="E767"/>
      <c r="F767"/>
      <c r="G767"/>
      <c r="H767"/>
      <c r="I767"/>
      <c r="J767"/>
      <c r="K767"/>
      <c r="L767"/>
    </row>
    <row r="768" spans="1:12" ht="16" x14ac:dyDescent="0.2">
      <c r="A768"/>
      <c r="B768"/>
      <c r="C768"/>
      <c r="D768"/>
      <c r="E768"/>
      <c r="F768"/>
      <c r="G768"/>
      <c r="H768"/>
      <c r="I768"/>
      <c r="J768"/>
      <c r="K768"/>
      <c r="L768"/>
    </row>
    <row r="769" spans="1:12" ht="16" x14ac:dyDescent="0.2">
      <c r="A769"/>
      <c r="B769"/>
      <c r="C769"/>
      <c r="D769"/>
      <c r="E769"/>
      <c r="F769"/>
      <c r="G769"/>
      <c r="H769"/>
      <c r="I769"/>
      <c r="J769"/>
      <c r="K769"/>
      <c r="L769"/>
    </row>
    <row r="770" spans="1:12" ht="16" x14ac:dyDescent="0.2">
      <c r="A770"/>
      <c r="B770"/>
      <c r="C770"/>
      <c r="D770"/>
      <c r="E770"/>
      <c r="F770"/>
      <c r="G770"/>
      <c r="H770"/>
      <c r="I770"/>
      <c r="J770"/>
      <c r="K770"/>
      <c r="L770"/>
    </row>
    <row r="771" spans="1:12" ht="16" x14ac:dyDescent="0.2">
      <c r="A771"/>
      <c r="B771"/>
      <c r="C771"/>
      <c r="D771"/>
      <c r="E771"/>
      <c r="F771"/>
      <c r="G771"/>
      <c r="H771"/>
      <c r="I771"/>
      <c r="J771"/>
      <c r="K771"/>
      <c r="L771"/>
    </row>
    <row r="772" spans="1:12" ht="16" x14ac:dyDescent="0.2">
      <c r="A772"/>
      <c r="B772"/>
      <c r="C772"/>
      <c r="D772"/>
      <c r="E772"/>
      <c r="F772"/>
      <c r="G772"/>
      <c r="H772"/>
      <c r="I772"/>
      <c r="J772"/>
      <c r="K772"/>
      <c r="L772"/>
    </row>
    <row r="773" spans="1:12" ht="16" x14ac:dyDescent="0.2">
      <c r="A773"/>
      <c r="B773"/>
      <c r="C773"/>
      <c r="D773"/>
      <c r="E773"/>
      <c r="F773"/>
      <c r="G773"/>
      <c r="H773"/>
      <c r="I773"/>
      <c r="J773"/>
      <c r="K773"/>
      <c r="L773"/>
    </row>
    <row r="774" spans="1:12" ht="16" x14ac:dyDescent="0.2">
      <c r="A774"/>
      <c r="B774"/>
      <c r="C774"/>
      <c r="D774"/>
      <c r="E774"/>
      <c r="F774"/>
      <c r="G774"/>
      <c r="H774"/>
      <c r="I774"/>
      <c r="J774"/>
      <c r="K774"/>
      <c r="L774"/>
    </row>
    <row r="775" spans="1:12" ht="16" x14ac:dyDescent="0.2">
      <c r="A775"/>
      <c r="B775"/>
      <c r="C775"/>
      <c r="D775"/>
      <c r="E775"/>
      <c r="F775"/>
      <c r="G775"/>
      <c r="H775"/>
      <c r="I775"/>
      <c r="J775"/>
      <c r="K775"/>
      <c r="L775"/>
    </row>
    <row r="776" spans="1:12" ht="16" x14ac:dyDescent="0.2">
      <c r="A776"/>
      <c r="B776"/>
      <c r="C776"/>
      <c r="D776"/>
      <c r="E776"/>
      <c r="F776"/>
      <c r="G776"/>
      <c r="H776"/>
      <c r="I776"/>
      <c r="J776"/>
      <c r="K776"/>
      <c r="L776"/>
    </row>
    <row r="777" spans="1:12" ht="16" x14ac:dyDescent="0.2">
      <c r="A777"/>
      <c r="B777"/>
      <c r="C777"/>
      <c r="D777"/>
      <c r="E777"/>
      <c r="F777"/>
      <c r="G777"/>
      <c r="H777"/>
      <c r="I777"/>
      <c r="J777"/>
      <c r="K777"/>
      <c r="L777"/>
    </row>
    <row r="778" spans="1:12" ht="16" x14ac:dyDescent="0.2">
      <c r="A778"/>
      <c r="B778"/>
      <c r="C778"/>
      <c r="D778"/>
      <c r="E778"/>
      <c r="F778"/>
      <c r="G778"/>
      <c r="H778"/>
      <c r="I778"/>
      <c r="J778"/>
      <c r="K778"/>
      <c r="L778"/>
    </row>
    <row r="779" spans="1:12" ht="16" x14ac:dyDescent="0.2">
      <c r="A779"/>
      <c r="B779"/>
      <c r="C779"/>
      <c r="D779"/>
      <c r="E779"/>
      <c r="F779"/>
      <c r="G779"/>
      <c r="H779"/>
      <c r="I779"/>
      <c r="J779"/>
      <c r="K779"/>
      <c r="L779"/>
    </row>
    <row r="780" spans="1:12" ht="16" x14ac:dyDescent="0.2">
      <c r="A780"/>
      <c r="B780"/>
      <c r="C780"/>
      <c r="D780"/>
      <c r="E780"/>
      <c r="F780"/>
      <c r="G780"/>
      <c r="H780"/>
      <c r="I780"/>
      <c r="J780"/>
      <c r="K780"/>
      <c r="L780"/>
    </row>
    <row r="781" spans="1:12" ht="16" x14ac:dyDescent="0.2">
      <c r="A781"/>
      <c r="B781"/>
      <c r="C781"/>
      <c r="D781"/>
      <c r="E781"/>
      <c r="F781"/>
      <c r="G781"/>
      <c r="H781"/>
      <c r="I781"/>
      <c r="J781"/>
      <c r="K781"/>
      <c r="L781"/>
    </row>
    <row r="782" spans="1:12" ht="16" x14ac:dyDescent="0.2">
      <c r="A782"/>
      <c r="B782"/>
      <c r="C782"/>
      <c r="D782"/>
      <c r="E782"/>
      <c r="F782"/>
      <c r="G782"/>
      <c r="H782"/>
      <c r="I782"/>
      <c r="J782"/>
      <c r="K782"/>
      <c r="L782"/>
    </row>
    <row r="783" spans="1:12" ht="16" x14ac:dyDescent="0.2">
      <c r="A783"/>
      <c r="B783"/>
      <c r="C783"/>
      <c r="D783"/>
      <c r="E783"/>
      <c r="F783"/>
      <c r="G783"/>
      <c r="H783"/>
      <c r="I783"/>
      <c r="J783"/>
      <c r="K783"/>
      <c r="L783"/>
    </row>
    <row r="784" spans="1:12" ht="16" x14ac:dyDescent="0.2">
      <c r="A784"/>
      <c r="B784"/>
      <c r="C784"/>
      <c r="D784"/>
      <c r="E784"/>
      <c r="F784"/>
      <c r="G784"/>
      <c r="H784"/>
      <c r="I784"/>
      <c r="J784"/>
      <c r="K784"/>
      <c r="L784"/>
    </row>
    <row r="785" spans="1:12" ht="16" x14ac:dyDescent="0.2">
      <c r="A785"/>
      <c r="B785"/>
      <c r="C785"/>
      <c r="D785"/>
      <c r="E785"/>
      <c r="F785"/>
      <c r="G785"/>
      <c r="H785"/>
      <c r="I785"/>
      <c r="J785"/>
      <c r="K785"/>
      <c r="L785"/>
    </row>
    <row r="786" spans="1:12" ht="16" x14ac:dyDescent="0.2">
      <c r="A786"/>
      <c r="B786"/>
      <c r="C786"/>
      <c r="D786"/>
      <c r="E786"/>
      <c r="F786"/>
      <c r="G786"/>
      <c r="H786"/>
      <c r="I786"/>
      <c r="J786"/>
      <c r="K786"/>
      <c r="L786"/>
    </row>
    <row r="787" spans="1:12" ht="16" x14ac:dyDescent="0.2">
      <c r="A787"/>
      <c r="B787"/>
      <c r="C787"/>
      <c r="D787"/>
      <c r="E787"/>
      <c r="F787"/>
      <c r="G787"/>
      <c r="H787"/>
      <c r="I787"/>
      <c r="J787"/>
      <c r="K787"/>
      <c r="L787"/>
    </row>
    <row r="788" spans="1:12" ht="16" x14ac:dyDescent="0.2">
      <c r="A788"/>
      <c r="B788"/>
      <c r="C788"/>
      <c r="D788"/>
      <c r="E788"/>
      <c r="F788"/>
      <c r="G788"/>
      <c r="H788"/>
      <c r="I788"/>
      <c r="J788"/>
      <c r="K788"/>
      <c r="L788"/>
    </row>
    <row r="789" spans="1:12" ht="16" x14ac:dyDescent="0.2">
      <c r="A789"/>
      <c r="B789"/>
      <c r="C789"/>
      <c r="D789"/>
      <c r="E789"/>
      <c r="F789"/>
      <c r="G789"/>
      <c r="H789"/>
      <c r="I789"/>
      <c r="J789"/>
      <c r="K789"/>
      <c r="L789"/>
    </row>
    <row r="790" spans="1:12" ht="16" x14ac:dyDescent="0.2">
      <c r="A790"/>
      <c r="B790"/>
      <c r="C790"/>
      <c r="D790"/>
      <c r="E790"/>
      <c r="F790"/>
      <c r="G790"/>
      <c r="H790"/>
      <c r="I790"/>
      <c r="J790"/>
      <c r="K790"/>
      <c r="L790"/>
    </row>
    <row r="791" spans="1:12" ht="16" x14ac:dyDescent="0.2">
      <c r="A791"/>
      <c r="B791"/>
      <c r="C791"/>
      <c r="D791"/>
      <c r="E791"/>
      <c r="F791"/>
      <c r="G791"/>
      <c r="H791"/>
      <c r="I791"/>
      <c r="J791"/>
      <c r="K791"/>
      <c r="L791"/>
    </row>
    <row r="792" spans="1:12" ht="16" x14ac:dyDescent="0.2">
      <c r="A792"/>
      <c r="B792"/>
      <c r="C792"/>
      <c r="D792"/>
      <c r="E792"/>
      <c r="F792"/>
      <c r="G792"/>
      <c r="H792"/>
      <c r="I792"/>
      <c r="J792"/>
      <c r="K792"/>
      <c r="L792"/>
    </row>
    <row r="793" spans="1:12" ht="16" x14ac:dyDescent="0.2">
      <c r="A793"/>
      <c r="B793"/>
      <c r="C793"/>
      <c r="D793"/>
      <c r="E793"/>
      <c r="F793"/>
      <c r="G793"/>
      <c r="H793"/>
      <c r="I793"/>
      <c r="J793"/>
      <c r="K793"/>
      <c r="L793"/>
    </row>
    <row r="794" spans="1:12" ht="16" x14ac:dyDescent="0.2">
      <c r="A794"/>
      <c r="B794"/>
      <c r="C794"/>
      <c r="D794"/>
      <c r="E794"/>
      <c r="F794"/>
      <c r="G794"/>
      <c r="H794"/>
      <c r="I794"/>
      <c r="J794"/>
      <c r="K794"/>
      <c r="L794"/>
    </row>
    <row r="795" spans="1:12" ht="16" x14ac:dyDescent="0.2">
      <c r="A795"/>
      <c r="B795"/>
      <c r="C795"/>
      <c r="D795"/>
      <c r="E795"/>
      <c r="F795"/>
      <c r="G795"/>
      <c r="H795"/>
      <c r="I795"/>
      <c r="J795"/>
      <c r="K795"/>
      <c r="L795"/>
    </row>
    <row r="796" spans="1:12" ht="16" x14ac:dyDescent="0.2">
      <c r="A796"/>
      <c r="B796"/>
      <c r="C796"/>
      <c r="D796"/>
      <c r="E796"/>
      <c r="F796"/>
      <c r="G796"/>
      <c r="H796"/>
      <c r="I796"/>
      <c r="J796"/>
      <c r="K796"/>
      <c r="L796"/>
    </row>
    <row r="797" spans="1:12" ht="16" x14ac:dyDescent="0.2">
      <c r="A797"/>
      <c r="B797"/>
      <c r="C797"/>
      <c r="D797"/>
      <c r="E797"/>
      <c r="F797"/>
      <c r="G797"/>
      <c r="H797"/>
      <c r="I797"/>
      <c r="J797"/>
      <c r="K797"/>
      <c r="L797"/>
    </row>
    <row r="798" spans="1:12" ht="16" x14ac:dyDescent="0.2">
      <c r="A798"/>
      <c r="B798"/>
      <c r="C798"/>
      <c r="D798"/>
      <c r="E798"/>
      <c r="F798"/>
      <c r="G798"/>
      <c r="H798"/>
      <c r="I798"/>
      <c r="J798"/>
      <c r="K798"/>
      <c r="L798"/>
    </row>
    <row r="799" spans="1:12" ht="16" x14ac:dyDescent="0.2">
      <c r="A799"/>
      <c r="B799"/>
      <c r="C799"/>
      <c r="D799"/>
      <c r="E799"/>
      <c r="F799"/>
      <c r="G799"/>
      <c r="H799"/>
      <c r="I799"/>
      <c r="J799"/>
      <c r="K799"/>
      <c r="L799"/>
    </row>
    <row r="800" spans="1:12" ht="16" x14ac:dyDescent="0.2">
      <c r="A800"/>
      <c r="B800"/>
      <c r="C800"/>
      <c r="D800"/>
      <c r="E800"/>
      <c r="F800"/>
      <c r="G800"/>
      <c r="H800"/>
      <c r="I800"/>
      <c r="J800"/>
      <c r="K800"/>
      <c r="L800"/>
    </row>
    <row r="801" spans="1:12" ht="16" x14ac:dyDescent="0.2">
      <c r="A801"/>
      <c r="B801"/>
      <c r="C801"/>
      <c r="D801"/>
      <c r="E801"/>
      <c r="F801"/>
      <c r="G801"/>
      <c r="H801"/>
      <c r="I801"/>
      <c r="J801"/>
      <c r="K801"/>
      <c r="L801"/>
    </row>
    <row r="802" spans="1:12" ht="16" x14ac:dyDescent="0.2">
      <c r="A802"/>
      <c r="B802"/>
      <c r="C802"/>
      <c r="D802"/>
      <c r="E802"/>
      <c r="F802"/>
      <c r="G802"/>
      <c r="H802"/>
      <c r="I802"/>
      <c r="J802"/>
      <c r="K802"/>
      <c r="L802"/>
    </row>
    <row r="803" spans="1:12" ht="16" x14ac:dyDescent="0.2">
      <c r="A803"/>
      <c r="B803"/>
      <c r="C803"/>
      <c r="D803"/>
      <c r="E803"/>
      <c r="F803"/>
      <c r="G803"/>
      <c r="H803"/>
      <c r="I803"/>
      <c r="J803"/>
      <c r="K803"/>
      <c r="L803"/>
    </row>
    <row r="804" spans="1:12" ht="16" x14ac:dyDescent="0.2">
      <c r="A804"/>
      <c r="B804"/>
      <c r="C804"/>
      <c r="D804"/>
      <c r="E804"/>
      <c r="F804"/>
      <c r="G804"/>
      <c r="H804"/>
      <c r="I804"/>
      <c r="J804"/>
      <c r="K804"/>
      <c r="L804"/>
    </row>
    <row r="805" spans="1:12" ht="16" x14ac:dyDescent="0.2">
      <c r="A805"/>
      <c r="B805"/>
      <c r="C805"/>
      <c r="D805"/>
      <c r="E805"/>
      <c r="F805"/>
      <c r="G805"/>
      <c r="H805"/>
      <c r="I805"/>
      <c r="J805"/>
      <c r="K805"/>
      <c r="L805"/>
    </row>
    <row r="806" spans="1:12" ht="16" x14ac:dyDescent="0.2">
      <c r="A806"/>
      <c r="B806"/>
      <c r="C806"/>
      <c r="D806"/>
      <c r="E806"/>
      <c r="F806"/>
      <c r="G806"/>
      <c r="H806"/>
      <c r="I806"/>
      <c r="J806"/>
      <c r="K806"/>
      <c r="L806"/>
    </row>
    <row r="807" spans="1:12" ht="16" x14ac:dyDescent="0.2">
      <c r="A807"/>
      <c r="B807"/>
      <c r="C807"/>
      <c r="D807"/>
      <c r="E807"/>
      <c r="F807"/>
      <c r="G807"/>
      <c r="H807"/>
      <c r="I807"/>
      <c r="J807"/>
      <c r="K807"/>
      <c r="L807"/>
    </row>
    <row r="808" spans="1:12" ht="16" x14ac:dyDescent="0.2">
      <c r="A808"/>
      <c r="B808"/>
      <c r="C808"/>
      <c r="D808"/>
      <c r="E808"/>
      <c r="F808"/>
      <c r="G808"/>
      <c r="H808"/>
      <c r="I808"/>
      <c r="J808"/>
      <c r="K808"/>
      <c r="L808"/>
    </row>
    <row r="809" spans="1:12" ht="16" x14ac:dyDescent="0.2">
      <c r="A809"/>
      <c r="B809"/>
      <c r="C809"/>
      <c r="D809"/>
      <c r="E809"/>
      <c r="F809"/>
      <c r="G809"/>
      <c r="H809"/>
      <c r="I809"/>
      <c r="J809"/>
      <c r="K809"/>
      <c r="L809"/>
    </row>
    <row r="810" spans="1:12" ht="16" x14ac:dyDescent="0.2">
      <c r="A810"/>
      <c r="B810"/>
      <c r="C810"/>
      <c r="D810"/>
      <c r="E810"/>
      <c r="F810"/>
      <c r="G810"/>
      <c r="H810"/>
      <c r="I810"/>
      <c r="J810"/>
      <c r="K810"/>
      <c r="L810"/>
    </row>
    <row r="811" spans="1:12" ht="16" x14ac:dyDescent="0.2">
      <c r="A811"/>
      <c r="B811"/>
      <c r="C811"/>
      <c r="D811"/>
      <c r="E811"/>
      <c r="F811"/>
      <c r="G811"/>
      <c r="H811"/>
      <c r="I811"/>
      <c r="J811"/>
      <c r="K811"/>
      <c r="L811"/>
    </row>
    <row r="812" spans="1:12" ht="16" x14ac:dyDescent="0.2">
      <c r="A812"/>
      <c r="B812"/>
      <c r="C812"/>
      <c r="D812"/>
      <c r="E812"/>
      <c r="F812"/>
      <c r="G812"/>
      <c r="H812"/>
      <c r="I812"/>
      <c r="J812"/>
      <c r="K812"/>
      <c r="L812"/>
    </row>
    <row r="813" spans="1:12" ht="16" x14ac:dyDescent="0.2">
      <c r="A813"/>
      <c r="B813"/>
      <c r="C813"/>
      <c r="D813"/>
      <c r="E813"/>
      <c r="F813"/>
      <c r="G813"/>
      <c r="H813"/>
      <c r="I813"/>
      <c r="J813"/>
      <c r="K813"/>
      <c r="L813"/>
    </row>
    <row r="814" spans="1:12" ht="16" x14ac:dyDescent="0.2">
      <c r="A814"/>
      <c r="B814"/>
      <c r="C814"/>
      <c r="D814"/>
      <c r="E814"/>
      <c r="F814"/>
      <c r="G814"/>
      <c r="H814"/>
      <c r="I814"/>
      <c r="J814"/>
      <c r="K814"/>
      <c r="L814"/>
    </row>
    <row r="815" spans="1:12" ht="16" x14ac:dyDescent="0.2">
      <c r="A815"/>
      <c r="B815"/>
      <c r="C815"/>
      <c r="D815"/>
      <c r="E815"/>
      <c r="F815"/>
      <c r="G815"/>
      <c r="H815"/>
      <c r="I815"/>
      <c r="J815"/>
      <c r="K815"/>
      <c r="L815"/>
    </row>
    <row r="816" spans="1:12" ht="16" x14ac:dyDescent="0.2">
      <c r="A816"/>
      <c r="B816"/>
      <c r="C816"/>
      <c r="D816"/>
      <c r="E816"/>
      <c r="F816"/>
      <c r="G816"/>
      <c r="H816"/>
      <c r="I816"/>
      <c r="J816"/>
      <c r="K816"/>
      <c r="L816"/>
    </row>
    <row r="817" spans="1:12" ht="16" x14ac:dyDescent="0.2">
      <c r="A817"/>
      <c r="B817"/>
      <c r="C817"/>
      <c r="D817"/>
      <c r="E817"/>
      <c r="F817"/>
      <c r="G817"/>
      <c r="H817"/>
      <c r="I817"/>
      <c r="J817"/>
      <c r="K817"/>
      <c r="L817"/>
    </row>
    <row r="818" spans="1:12" ht="16" x14ac:dyDescent="0.2">
      <c r="A818"/>
      <c r="B818"/>
      <c r="C818"/>
      <c r="D818"/>
      <c r="E818"/>
      <c r="F818"/>
      <c r="G818"/>
      <c r="H818"/>
      <c r="I818"/>
      <c r="J818"/>
      <c r="K818"/>
      <c r="L818"/>
    </row>
    <row r="819" spans="1:12" ht="16" x14ac:dyDescent="0.2">
      <c r="A819"/>
      <c r="B819"/>
      <c r="C819"/>
      <c r="D819"/>
      <c r="E819"/>
      <c r="F819"/>
      <c r="G819"/>
      <c r="H819"/>
      <c r="I819"/>
      <c r="J819"/>
      <c r="K819"/>
      <c r="L819"/>
    </row>
    <row r="820" spans="1:12" ht="16" x14ac:dyDescent="0.2">
      <c r="A820"/>
      <c r="B820"/>
      <c r="C820"/>
      <c r="D820"/>
      <c r="E820"/>
      <c r="F820"/>
      <c r="G820"/>
      <c r="H820"/>
      <c r="I820"/>
      <c r="J820"/>
      <c r="K820"/>
      <c r="L820"/>
    </row>
    <row r="821" spans="1:12" ht="16" x14ac:dyDescent="0.2">
      <c r="A821"/>
      <c r="B821"/>
      <c r="C821"/>
      <c r="D821"/>
      <c r="E821"/>
      <c r="F821"/>
      <c r="G821"/>
      <c r="H821"/>
      <c r="I821"/>
      <c r="J821"/>
      <c r="K821"/>
      <c r="L821"/>
    </row>
    <row r="822" spans="1:12" ht="16" x14ac:dyDescent="0.2">
      <c r="A822"/>
      <c r="B822"/>
      <c r="C822"/>
      <c r="D822"/>
      <c r="E822"/>
      <c r="F822"/>
      <c r="G822"/>
      <c r="H822"/>
      <c r="I822"/>
      <c r="J822"/>
      <c r="K822"/>
      <c r="L822"/>
    </row>
    <row r="823" spans="1:12" ht="16" x14ac:dyDescent="0.2">
      <c r="A823"/>
      <c r="B823"/>
      <c r="C823"/>
      <c r="D823"/>
      <c r="E823"/>
      <c r="F823"/>
      <c r="G823"/>
      <c r="H823"/>
      <c r="I823"/>
      <c r="J823"/>
      <c r="K823"/>
      <c r="L823"/>
    </row>
    <row r="824" spans="1:12" ht="16" x14ac:dyDescent="0.2">
      <c r="A824"/>
      <c r="B824"/>
      <c r="C824"/>
      <c r="D824"/>
      <c r="E824"/>
      <c r="F824"/>
      <c r="G824"/>
      <c r="H824"/>
      <c r="I824"/>
      <c r="J824"/>
      <c r="K824"/>
      <c r="L824"/>
    </row>
    <row r="825" spans="1:12" ht="16" x14ac:dyDescent="0.2">
      <c r="A825"/>
      <c r="B825"/>
      <c r="C825"/>
      <c r="D825"/>
      <c r="E825"/>
      <c r="F825"/>
      <c r="G825"/>
      <c r="H825"/>
      <c r="I825"/>
      <c r="J825"/>
      <c r="K825"/>
      <c r="L825"/>
    </row>
    <row r="826" spans="1:12" ht="16" x14ac:dyDescent="0.2">
      <c r="A826"/>
      <c r="B826"/>
      <c r="C826"/>
      <c r="D826"/>
      <c r="E826"/>
      <c r="F826"/>
      <c r="G826"/>
      <c r="H826"/>
      <c r="I826"/>
      <c r="J826"/>
      <c r="K826"/>
      <c r="L826"/>
    </row>
    <row r="827" spans="1:12" ht="16" x14ac:dyDescent="0.2">
      <c r="A827"/>
      <c r="B827"/>
      <c r="C827"/>
      <c r="D827"/>
      <c r="E827"/>
      <c r="F827"/>
      <c r="G827"/>
      <c r="H827"/>
      <c r="I827"/>
      <c r="J827"/>
      <c r="K827"/>
      <c r="L827"/>
    </row>
    <row r="828" spans="1:12" ht="16" x14ac:dyDescent="0.2">
      <c r="A828"/>
      <c r="B828"/>
      <c r="C828"/>
      <c r="D828"/>
      <c r="E828"/>
      <c r="F828"/>
      <c r="G828"/>
      <c r="H828"/>
      <c r="I828"/>
      <c r="J828"/>
      <c r="K828"/>
      <c r="L828"/>
    </row>
    <row r="829" spans="1:12" ht="16" x14ac:dyDescent="0.2">
      <c r="A829"/>
      <c r="B829"/>
      <c r="C829"/>
      <c r="D829"/>
      <c r="E829"/>
      <c r="F829"/>
      <c r="G829"/>
      <c r="H829"/>
      <c r="I829"/>
      <c r="J829"/>
      <c r="K829"/>
      <c r="L829"/>
    </row>
    <row r="830" spans="1:12" ht="16" x14ac:dyDescent="0.2">
      <c r="A830"/>
      <c r="B830"/>
      <c r="C830"/>
      <c r="D830"/>
      <c r="E830"/>
      <c r="F830"/>
      <c r="G830"/>
      <c r="H830"/>
      <c r="I830"/>
      <c r="J830"/>
      <c r="K830"/>
      <c r="L830"/>
    </row>
    <row r="831" spans="1:12" ht="16" x14ac:dyDescent="0.2">
      <c r="A831"/>
      <c r="B831"/>
      <c r="C831"/>
      <c r="D831"/>
      <c r="E831"/>
      <c r="F831"/>
      <c r="G831"/>
      <c r="H831"/>
      <c r="I831"/>
      <c r="J831"/>
      <c r="K831"/>
      <c r="L831"/>
    </row>
    <row r="832" spans="1:12" ht="16" x14ac:dyDescent="0.2">
      <c r="A832"/>
      <c r="B832"/>
      <c r="C832"/>
      <c r="D832"/>
      <c r="E832"/>
      <c r="F832"/>
      <c r="G832"/>
      <c r="H832"/>
      <c r="I832"/>
      <c r="J832"/>
      <c r="K832"/>
      <c r="L832"/>
    </row>
    <row r="833" spans="1:12" ht="16" x14ac:dyDescent="0.2">
      <c r="A833"/>
      <c r="B833"/>
      <c r="C833"/>
      <c r="D833"/>
      <c r="E833"/>
      <c r="F833"/>
      <c r="G833"/>
      <c r="H833"/>
      <c r="I833"/>
      <c r="J833"/>
      <c r="K833"/>
      <c r="L833"/>
    </row>
    <row r="834" spans="1:12" ht="16" x14ac:dyDescent="0.2">
      <c r="A834"/>
      <c r="B834"/>
      <c r="C834"/>
      <c r="D834"/>
      <c r="E834"/>
      <c r="F834"/>
      <c r="G834"/>
      <c r="H834"/>
      <c r="I834"/>
      <c r="J834"/>
      <c r="K834"/>
      <c r="L834"/>
    </row>
    <row r="835" spans="1:12" ht="16" x14ac:dyDescent="0.2">
      <c r="A835"/>
      <c r="B835"/>
      <c r="C835"/>
      <c r="D835"/>
      <c r="E835"/>
      <c r="F835"/>
      <c r="G835"/>
      <c r="H835"/>
      <c r="I835"/>
      <c r="J835"/>
      <c r="K835"/>
      <c r="L835"/>
    </row>
    <row r="836" spans="1:12" ht="16" x14ac:dyDescent="0.2">
      <c r="A836"/>
      <c r="B836"/>
      <c r="C836"/>
      <c r="D836"/>
      <c r="E836"/>
      <c r="F836"/>
      <c r="G836"/>
      <c r="H836"/>
      <c r="I836"/>
      <c r="J836"/>
      <c r="K836"/>
      <c r="L836"/>
    </row>
    <row r="837" spans="1:12" ht="16" x14ac:dyDescent="0.2">
      <c r="A837"/>
      <c r="B837"/>
      <c r="C837"/>
      <c r="D837"/>
      <c r="E837"/>
      <c r="F837"/>
      <c r="G837"/>
      <c r="H837"/>
      <c r="I837"/>
      <c r="J837"/>
      <c r="K837"/>
      <c r="L837"/>
    </row>
    <row r="838" spans="1:12" ht="16" x14ac:dyDescent="0.2">
      <c r="A838"/>
      <c r="B838"/>
      <c r="C838"/>
      <c r="D838"/>
      <c r="E838"/>
      <c r="F838"/>
      <c r="G838"/>
      <c r="H838"/>
      <c r="I838"/>
      <c r="J838"/>
      <c r="K838"/>
      <c r="L838"/>
    </row>
    <row r="839" spans="1:12" ht="16" x14ac:dyDescent="0.2">
      <c r="A839"/>
      <c r="B839"/>
      <c r="C839"/>
      <c r="D839"/>
      <c r="E839"/>
      <c r="F839"/>
      <c r="G839"/>
      <c r="H839"/>
      <c r="I839"/>
      <c r="J839"/>
      <c r="K839"/>
      <c r="L839"/>
    </row>
    <row r="840" spans="1:12" ht="16" x14ac:dyDescent="0.2">
      <c r="A840"/>
      <c r="B840"/>
      <c r="C840"/>
      <c r="D840"/>
      <c r="E840"/>
      <c r="F840"/>
      <c r="G840"/>
      <c r="H840"/>
      <c r="I840"/>
      <c r="J840"/>
      <c r="K840"/>
      <c r="L840"/>
    </row>
    <row r="841" spans="1:12" ht="16" x14ac:dyDescent="0.2">
      <c r="A841"/>
      <c r="B841"/>
      <c r="C841"/>
      <c r="D841"/>
      <c r="E841"/>
      <c r="F841"/>
      <c r="G841"/>
      <c r="H841"/>
      <c r="I841"/>
      <c r="J841"/>
      <c r="K841"/>
      <c r="L841"/>
    </row>
    <row r="842" spans="1:12" ht="16" x14ac:dyDescent="0.2">
      <c r="A842"/>
      <c r="B842"/>
      <c r="C842"/>
      <c r="D842"/>
      <c r="E842"/>
      <c r="F842"/>
      <c r="G842"/>
      <c r="H842"/>
      <c r="I842"/>
      <c r="J842"/>
      <c r="K842"/>
      <c r="L842"/>
    </row>
    <row r="843" spans="1:12" ht="16" x14ac:dyDescent="0.2">
      <c r="A843"/>
      <c r="B843"/>
      <c r="C843"/>
      <c r="D843"/>
      <c r="E843"/>
      <c r="F843"/>
      <c r="G843"/>
      <c r="H843"/>
      <c r="I843"/>
      <c r="J843"/>
      <c r="K843"/>
      <c r="L843"/>
    </row>
    <row r="844" spans="1:12" ht="16" x14ac:dyDescent="0.2">
      <c r="A844"/>
      <c r="B844"/>
      <c r="C844"/>
      <c r="D844"/>
      <c r="E844"/>
      <c r="F844"/>
      <c r="G844"/>
      <c r="H844"/>
      <c r="I844"/>
      <c r="J844"/>
      <c r="K844"/>
      <c r="L844"/>
    </row>
    <row r="845" spans="1:12" ht="16" x14ac:dyDescent="0.2">
      <c r="A845"/>
      <c r="B845"/>
      <c r="C845"/>
      <c r="D845"/>
      <c r="E845"/>
      <c r="F845"/>
      <c r="G845"/>
      <c r="H845"/>
      <c r="I845"/>
      <c r="J845"/>
      <c r="K845"/>
      <c r="L845"/>
    </row>
    <row r="846" spans="1:12" ht="16" x14ac:dyDescent="0.2">
      <c r="A846"/>
      <c r="B846"/>
      <c r="C846"/>
      <c r="D846"/>
      <c r="E846"/>
      <c r="F846"/>
      <c r="G846"/>
      <c r="H846"/>
      <c r="I846"/>
      <c r="J846"/>
      <c r="K846"/>
      <c r="L846"/>
    </row>
    <row r="847" spans="1:12" ht="16" x14ac:dyDescent="0.2">
      <c r="A847"/>
      <c r="B847"/>
      <c r="C847"/>
      <c r="D847"/>
      <c r="E847"/>
      <c r="F847"/>
      <c r="G847"/>
      <c r="H847"/>
      <c r="I847"/>
      <c r="J847"/>
      <c r="K847"/>
      <c r="L847"/>
    </row>
    <row r="848" spans="1:12" ht="16" x14ac:dyDescent="0.2">
      <c r="A848"/>
      <c r="B848"/>
      <c r="C848"/>
      <c r="D848"/>
      <c r="E848"/>
      <c r="F848"/>
      <c r="G848"/>
      <c r="H848"/>
      <c r="I848"/>
      <c r="J848"/>
      <c r="K848"/>
      <c r="L848"/>
    </row>
    <row r="849" spans="1:12" ht="16" x14ac:dyDescent="0.2">
      <c r="A849"/>
      <c r="B849"/>
      <c r="C849"/>
      <c r="D849"/>
      <c r="E849"/>
      <c r="F849"/>
      <c r="G849"/>
      <c r="H849"/>
      <c r="I849"/>
      <c r="J849"/>
      <c r="K849"/>
      <c r="L849"/>
    </row>
    <row r="850" spans="1:12" ht="16" x14ac:dyDescent="0.2">
      <c r="A850"/>
      <c r="B850"/>
      <c r="C850"/>
      <c r="D850"/>
      <c r="E850"/>
      <c r="F850"/>
      <c r="G850"/>
      <c r="H850"/>
      <c r="I850"/>
      <c r="J850"/>
      <c r="K850"/>
      <c r="L850"/>
    </row>
    <row r="851" spans="1:12" ht="16" x14ac:dyDescent="0.2">
      <c r="A851"/>
      <c r="B851"/>
      <c r="C851"/>
      <c r="D851"/>
      <c r="E851"/>
      <c r="F851"/>
      <c r="G851"/>
      <c r="H851"/>
      <c r="I851"/>
      <c r="J851"/>
      <c r="K851"/>
      <c r="L851"/>
    </row>
    <row r="852" spans="1:12" ht="16" x14ac:dyDescent="0.2">
      <c r="A852"/>
      <c r="B852"/>
      <c r="C852"/>
      <c r="D852"/>
      <c r="E852"/>
      <c r="F852"/>
      <c r="G852"/>
      <c r="H852"/>
      <c r="I852"/>
      <c r="J852"/>
      <c r="K852"/>
      <c r="L852"/>
    </row>
    <row r="853" spans="1:12" ht="16" x14ac:dyDescent="0.2">
      <c r="A853"/>
      <c r="B853"/>
      <c r="C853"/>
      <c r="D853"/>
      <c r="E853"/>
      <c r="F853"/>
      <c r="G853"/>
      <c r="H853"/>
      <c r="I853"/>
      <c r="J853"/>
      <c r="K853"/>
      <c r="L853"/>
    </row>
    <row r="854" spans="1:12" ht="16" x14ac:dyDescent="0.2">
      <c r="A854"/>
      <c r="B854"/>
      <c r="C854"/>
      <c r="D854"/>
      <c r="E854"/>
      <c r="F854"/>
      <c r="G854"/>
      <c r="H854"/>
      <c r="I854"/>
      <c r="J854"/>
      <c r="K854"/>
      <c r="L854"/>
    </row>
    <row r="855" spans="1:12" ht="16" x14ac:dyDescent="0.2">
      <c r="A855"/>
      <c r="B855"/>
      <c r="C855"/>
      <c r="D855"/>
      <c r="E855"/>
      <c r="F855"/>
      <c r="G855"/>
      <c r="H855"/>
      <c r="I855"/>
      <c r="J855"/>
      <c r="K855"/>
      <c r="L855"/>
    </row>
    <row r="856" spans="1:12" ht="16" x14ac:dyDescent="0.2">
      <c r="A856"/>
      <c r="B856"/>
      <c r="C856"/>
      <c r="D856"/>
      <c r="E856"/>
      <c r="F856"/>
      <c r="G856"/>
      <c r="H856"/>
      <c r="I856"/>
      <c r="J856"/>
      <c r="K856"/>
      <c r="L856"/>
    </row>
    <row r="857" spans="1:12" ht="16" x14ac:dyDescent="0.2">
      <c r="A857"/>
      <c r="B857"/>
      <c r="C857"/>
      <c r="D857"/>
      <c r="E857"/>
      <c r="F857"/>
      <c r="G857"/>
      <c r="H857"/>
      <c r="I857"/>
      <c r="J857"/>
      <c r="K857"/>
      <c r="L857"/>
    </row>
    <row r="858" spans="1:12" ht="16" x14ac:dyDescent="0.2">
      <c r="A858"/>
      <c r="B858"/>
      <c r="C858"/>
      <c r="D858"/>
      <c r="E858"/>
      <c r="F858"/>
      <c r="G858"/>
      <c r="H858"/>
      <c r="I858"/>
      <c r="J858"/>
      <c r="K858"/>
      <c r="L858"/>
    </row>
    <row r="859" spans="1:12" ht="16" x14ac:dyDescent="0.2">
      <c r="A859"/>
      <c r="B859"/>
      <c r="C859"/>
      <c r="D859"/>
      <c r="E859"/>
      <c r="F859"/>
      <c r="G859"/>
      <c r="H859"/>
      <c r="I859"/>
      <c r="J859"/>
      <c r="K859"/>
      <c r="L859"/>
    </row>
    <row r="860" spans="1:12" ht="16" x14ac:dyDescent="0.2">
      <c r="A860"/>
      <c r="B860"/>
      <c r="C860"/>
      <c r="D860"/>
      <c r="E860"/>
      <c r="F860"/>
      <c r="G860"/>
      <c r="H860"/>
      <c r="I860"/>
      <c r="J860"/>
      <c r="K860"/>
      <c r="L860"/>
    </row>
    <row r="861" spans="1:12" ht="16" x14ac:dyDescent="0.2">
      <c r="A861"/>
      <c r="B861"/>
      <c r="C861"/>
      <c r="D861"/>
      <c r="E861"/>
      <c r="F861"/>
      <c r="G861"/>
      <c r="H861"/>
      <c r="I861"/>
      <c r="J861"/>
      <c r="K861"/>
      <c r="L861"/>
    </row>
    <row r="862" spans="1:12" ht="16" x14ac:dyDescent="0.2">
      <c r="A862"/>
      <c r="B862"/>
      <c r="C862"/>
      <c r="D862"/>
      <c r="E862"/>
      <c r="F862"/>
      <c r="G862"/>
      <c r="H862"/>
      <c r="I862"/>
      <c r="J862"/>
      <c r="K862"/>
      <c r="L862"/>
    </row>
    <row r="863" spans="1:12" ht="16" x14ac:dyDescent="0.2">
      <c r="A863"/>
      <c r="B863"/>
      <c r="C863"/>
      <c r="D863"/>
      <c r="E863"/>
      <c r="F863"/>
      <c r="G863"/>
      <c r="H863"/>
      <c r="I863"/>
      <c r="J863"/>
      <c r="K863"/>
      <c r="L863"/>
    </row>
    <row r="864" spans="1:12" ht="16" x14ac:dyDescent="0.2">
      <c r="A864"/>
      <c r="B864"/>
      <c r="C864"/>
      <c r="D864"/>
      <c r="E864"/>
      <c r="F864"/>
      <c r="G864"/>
      <c r="H864"/>
      <c r="I864"/>
      <c r="J864"/>
      <c r="K864"/>
      <c r="L864"/>
    </row>
    <row r="865" spans="1:12" ht="16" x14ac:dyDescent="0.2">
      <c r="A865"/>
      <c r="B865"/>
      <c r="C865"/>
      <c r="D865"/>
      <c r="E865"/>
      <c r="F865"/>
      <c r="G865"/>
      <c r="H865"/>
      <c r="I865"/>
      <c r="J865"/>
      <c r="K865"/>
      <c r="L865"/>
    </row>
    <row r="866" spans="1:12" ht="16" x14ac:dyDescent="0.2">
      <c r="A866"/>
      <c r="B866"/>
      <c r="C866"/>
      <c r="D866"/>
      <c r="E866"/>
      <c r="F866"/>
      <c r="G866"/>
      <c r="H866"/>
      <c r="I866"/>
      <c r="J866"/>
      <c r="K866"/>
      <c r="L866"/>
    </row>
    <row r="867" spans="1:12" ht="16" x14ac:dyDescent="0.2">
      <c r="A867"/>
      <c r="B867"/>
      <c r="C867"/>
      <c r="D867"/>
      <c r="E867"/>
      <c r="F867"/>
      <c r="G867"/>
      <c r="H867"/>
      <c r="I867"/>
      <c r="J867"/>
      <c r="K867"/>
      <c r="L867"/>
    </row>
    <row r="868" spans="1:12" ht="16" x14ac:dyDescent="0.2">
      <c r="A868"/>
      <c r="B868"/>
      <c r="C868"/>
      <c r="D868"/>
      <c r="E868"/>
      <c r="F868"/>
      <c r="G868"/>
      <c r="H868"/>
      <c r="I868"/>
      <c r="J868"/>
      <c r="K868"/>
      <c r="L868"/>
    </row>
    <row r="869" spans="1:12" ht="16" x14ac:dyDescent="0.2">
      <c r="A869"/>
      <c r="B869"/>
      <c r="C869"/>
      <c r="D869"/>
      <c r="E869"/>
      <c r="F869"/>
      <c r="G869"/>
      <c r="H869"/>
      <c r="I869"/>
      <c r="J869"/>
      <c r="K869"/>
      <c r="L869"/>
    </row>
    <row r="870" spans="1:12" ht="16" x14ac:dyDescent="0.2">
      <c r="A870"/>
      <c r="B870"/>
      <c r="C870"/>
      <c r="D870"/>
      <c r="E870"/>
      <c r="F870"/>
      <c r="G870"/>
      <c r="H870"/>
      <c r="I870"/>
      <c r="J870"/>
      <c r="K870"/>
      <c r="L870"/>
    </row>
    <row r="871" spans="1:12" ht="16" x14ac:dyDescent="0.2">
      <c r="A871"/>
      <c r="B871"/>
      <c r="C871"/>
      <c r="D871"/>
      <c r="E871"/>
      <c r="F871"/>
      <c r="G871"/>
      <c r="H871"/>
      <c r="I871"/>
      <c r="J871"/>
      <c r="K871"/>
      <c r="L871"/>
    </row>
    <row r="872" spans="1:12" ht="16" x14ac:dyDescent="0.2">
      <c r="A872"/>
      <c r="B872"/>
      <c r="C872"/>
      <c r="D872"/>
      <c r="E872"/>
      <c r="F872"/>
      <c r="G872"/>
      <c r="H872"/>
      <c r="I872"/>
      <c r="J872"/>
      <c r="K872"/>
      <c r="L872"/>
    </row>
    <row r="873" spans="1:12" ht="16" x14ac:dyDescent="0.2">
      <c r="A873"/>
      <c r="B873"/>
      <c r="C873"/>
      <c r="D873"/>
      <c r="E873"/>
      <c r="F873"/>
      <c r="G873"/>
      <c r="H873"/>
      <c r="I873"/>
      <c r="J873"/>
      <c r="K873"/>
      <c r="L873"/>
    </row>
    <row r="874" spans="1:12" ht="16" x14ac:dyDescent="0.2">
      <c r="A874"/>
      <c r="B874"/>
      <c r="C874"/>
      <c r="D874"/>
      <c r="E874"/>
      <c r="F874"/>
      <c r="G874"/>
      <c r="H874"/>
      <c r="I874"/>
      <c r="J874"/>
      <c r="K874"/>
      <c r="L874"/>
    </row>
    <row r="875" spans="1:12" ht="16" x14ac:dyDescent="0.2">
      <c r="A875"/>
      <c r="B875"/>
      <c r="C875"/>
      <c r="D875"/>
      <c r="E875"/>
      <c r="F875"/>
      <c r="G875"/>
      <c r="H875"/>
      <c r="I875"/>
      <c r="J875"/>
      <c r="K875"/>
      <c r="L875"/>
    </row>
    <row r="876" spans="1:12" ht="16" x14ac:dyDescent="0.2">
      <c r="A876"/>
      <c r="B876"/>
      <c r="C876"/>
      <c r="D876"/>
      <c r="E876"/>
      <c r="F876"/>
      <c r="G876"/>
      <c r="H876"/>
      <c r="I876"/>
      <c r="J876"/>
      <c r="K876"/>
      <c r="L876"/>
    </row>
    <row r="877" spans="1:12" ht="16" x14ac:dyDescent="0.2">
      <c r="A877"/>
      <c r="B877"/>
      <c r="C877"/>
      <c r="D877"/>
      <c r="E877"/>
      <c r="F877"/>
      <c r="G877"/>
      <c r="H877"/>
      <c r="I877"/>
      <c r="J877"/>
      <c r="K877"/>
      <c r="L877"/>
    </row>
    <row r="878" spans="1:12" ht="16" x14ac:dyDescent="0.2">
      <c r="A878"/>
      <c r="B878"/>
      <c r="C878"/>
      <c r="D878"/>
      <c r="E878"/>
      <c r="F878"/>
      <c r="G878"/>
      <c r="H878"/>
      <c r="I878"/>
      <c r="J878"/>
      <c r="K878"/>
      <c r="L878"/>
    </row>
    <row r="879" spans="1:12" ht="16" x14ac:dyDescent="0.2">
      <c r="A879"/>
      <c r="B879"/>
      <c r="C879"/>
      <c r="D879"/>
      <c r="E879"/>
      <c r="F879"/>
      <c r="G879"/>
      <c r="H879"/>
      <c r="I879"/>
      <c r="J879"/>
      <c r="K879"/>
      <c r="L879"/>
    </row>
    <row r="880" spans="1:12" ht="16" x14ac:dyDescent="0.2">
      <c r="A880"/>
      <c r="B880"/>
      <c r="C880"/>
      <c r="D880"/>
      <c r="E880"/>
      <c r="F880"/>
      <c r="G880"/>
      <c r="H880"/>
      <c r="I880"/>
      <c r="J880"/>
      <c r="K880"/>
      <c r="L880"/>
    </row>
    <row r="881" spans="1:12" ht="16" x14ac:dyDescent="0.2">
      <c r="A881"/>
      <c r="B881"/>
      <c r="C881"/>
      <c r="D881"/>
      <c r="E881"/>
      <c r="F881"/>
      <c r="G881"/>
      <c r="H881"/>
      <c r="I881"/>
      <c r="J881"/>
      <c r="K881"/>
      <c r="L881"/>
    </row>
    <row r="882" spans="1:12" ht="16" x14ac:dyDescent="0.2">
      <c r="A882"/>
      <c r="B882"/>
      <c r="C882"/>
      <c r="D882"/>
      <c r="E882"/>
      <c r="F882"/>
      <c r="G882"/>
      <c r="H882"/>
      <c r="I882"/>
      <c r="J882"/>
      <c r="K882"/>
      <c r="L882"/>
    </row>
    <row r="883" spans="1:12" ht="16" x14ac:dyDescent="0.2">
      <c r="A883"/>
      <c r="B883"/>
      <c r="C883"/>
      <c r="D883"/>
      <c r="E883"/>
      <c r="F883"/>
      <c r="G883"/>
      <c r="H883"/>
      <c r="I883"/>
      <c r="J883"/>
      <c r="K883"/>
      <c r="L883"/>
    </row>
    <row r="884" spans="1:12" ht="16" x14ac:dyDescent="0.2">
      <c r="A884"/>
      <c r="B884"/>
      <c r="C884"/>
      <c r="D884"/>
      <c r="E884"/>
      <c r="F884"/>
      <c r="G884"/>
      <c r="H884"/>
      <c r="I884"/>
      <c r="J884"/>
      <c r="K884"/>
      <c r="L884"/>
    </row>
    <row r="885" spans="1:12" ht="16" x14ac:dyDescent="0.2">
      <c r="A885"/>
      <c r="B885"/>
      <c r="C885"/>
      <c r="D885"/>
      <c r="E885"/>
      <c r="F885"/>
      <c r="G885"/>
      <c r="H885"/>
      <c r="I885"/>
      <c r="J885"/>
      <c r="K885"/>
      <c r="L885"/>
    </row>
    <row r="886" spans="1:12" ht="16" x14ac:dyDescent="0.2">
      <c r="A886"/>
      <c r="B886"/>
      <c r="C886"/>
      <c r="D886"/>
      <c r="E886"/>
      <c r="F886"/>
      <c r="G886"/>
      <c r="H886"/>
      <c r="I886"/>
      <c r="J886"/>
      <c r="K886"/>
      <c r="L886"/>
    </row>
    <row r="887" spans="1:12" ht="16" x14ac:dyDescent="0.2">
      <c r="A887"/>
      <c r="B887"/>
      <c r="C887"/>
      <c r="D887"/>
      <c r="E887"/>
      <c r="F887"/>
      <c r="G887"/>
      <c r="H887"/>
      <c r="I887"/>
      <c r="J887"/>
      <c r="K887"/>
      <c r="L887"/>
    </row>
    <row r="888" spans="1:12" ht="16" x14ac:dyDescent="0.2">
      <c r="A888"/>
      <c r="B888"/>
      <c r="C888"/>
      <c r="D888"/>
      <c r="E888"/>
      <c r="F888"/>
      <c r="G888"/>
      <c r="H888"/>
      <c r="I888"/>
      <c r="J888"/>
      <c r="K888"/>
      <c r="L888"/>
    </row>
    <row r="889" spans="1:12" ht="16" x14ac:dyDescent="0.2">
      <c r="A889"/>
      <c r="B889"/>
      <c r="C889"/>
      <c r="D889"/>
      <c r="E889"/>
      <c r="F889"/>
      <c r="G889"/>
      <c r="H889"/>
      <c r="I889"/>
      <c r="J889"/>
      <c r="K889"/>
      <c r="L889"/>
    </row>
    <row r="890" spans="1:12" ht="16" x14ac:dyDescent="0.2">
      <c r="A890"/>
      <c r="B890"/>
      <c r="C890"/>
      <c r="D890"/>
      <c r="E890"/>
      <c r="F890"/>
      <c r="G890"/>
      <c r="H890"/>
      <c r="I890"/>
      <c r="J890"/>
      <c r="K890"/>
      <c r="L890"/>
    </row>
    <row r="891" spans="1:12" ht="16" x14ac:dyDescent="0.2">
      <c r="A891"/>
      <c r="B891"/>
      <c r="C891"/>
      <c r="D891"/>
      <c r="E891"/>
      <c r="F891"/>
      <c r="G891"/>
      <c r="H891"/>
      <c r="I891"/>
      <c r="J891"/>
      <c r="K891"/>
      <c r="L891"/>
    </row>
    <row r="892" spans="1:12" ht="16" x14ac:dyDescent="0.2">
      <c r="A892"/>
      <c r="B892"/>
      <c r="C892"/>
      <c r="D892"/>
      <c r="E892"/>
      <c r="F892"/>
      <c r="G892"/>
      <c r="H892"/>
      <c r="I892"/>
      <c r="J892"/>
      <c r="K892"/>
      <c r="L892"/>
    </row>
    <row r="893" spans="1:12" ht="16" x14ac:dyDescent="0.2">
      <c r="A893"/>
      <c r="B893"/>
      <c r="C893"/>
      <c r="D893"/>
      <c r="E893"/>
      <c r="F893"/>
      <c r="G893"/>
      <c r="H893"/>
      <c r="I893"/>
      <c r="J893"/>
      <c r="K893"/>
      <c r="L893"/>
    </row>
    <row r="894" spans="1:12" ht="16" x14ac:dyDescent="0.2">
      <c r="A894"/>
      <c r="B894"/>
      <c r="C894"/>
      <c r="D894"/>
      <c r="E894"/>
      <c r="F894"/>
      <c r="G894"/>
      <c r="H894"/>
      <c r="I894"/>
      <c r="J894"/>
      <c r="K894"/>
      <c r="L894"/>
    </row>
    <row r="895" spans="1:12" ht="16" x14ac:dyDescent="0.2">
      <c r="A895"/>
      <c r="B895"/>
      <c r="C895"/>
      <c r="D895"/>
      <c r="E895"/>
      <c r="F895"/>
      <c r="G895"/>
      <c r="H895"/>
      <c r="I895"/>
      <c r="J895"/>
      <c r="K895"/>
      <c r="L895"/>
    </row>
    <row r="896" spans="1:12" ht="16" x14ac:dyDescent="0.2">
      <c r="A896"/>
      <c r="B896"/>
      <c r="C896"/>
      <c r="D896"/>
      <c r="E896"/>
      <c r="F896"/>
      <c r="G896"/>
      <c r="H896"/>
      <c r="I896"/>
      <c r="J896"/>
      <c r="K896"/>
      <c r="L896"/>
    </row>
    <row r="897" spans="1:12" ht="16" x14ac:dyDescent="0.2">
      <c r="A897"/>
      <c r="B897"/>
      <c r="C897"/>
      <c r="D897"/>
      <c r="E897"/>
      <c r="F897"/>
      <c r="G897"/>
      <c r="H897"/>
      <c r="I897"/>
      <c r="J897"/>
      <c r="K897"/>
      <c r="L897"/>
    </row>
    <row r="898" spans="1:12" ht="16" x14ac:dyDescent="0.2">
      <c r="A898"/>
      <c r="B898"/>
      <c r="C898"/>
      <c r="D898"/>
      <c r="E898"/>
      <c r="F898"/>
      <c r="G898"/>
      <c r="H898"/>
      <c r="I898"/>
      <c r="J898"/>
      <c r="K898"/>
      <c r="L898"/>
    </row>
    <row r="899" spans="1:12" ht="16" x14ac:dyDescent="0.2">
      <c r="A899"/>
      <c r="B899"/>
      <c r="C899"/>
      <c r="D899"/>
      <c r="E899"/>
      <c r="F899"/>
      <c r="G899"/>
      <c r="H899"/>
      <c r="I899"/>
      <c r="J899"/>
      <c r="K899"/>
      <c r="L899"/>
    </row>
    <row r="900" spans="1:12" ht="16" x14ac:dyDescent="0.2">
      <c r="A900"/>
      <c r="B900"/>
      <c r="C900"/>
      <c r="D900"/>
      <c r="E900"/>
      <c r="F900"/>
      <c r="G900"/>
      <c r="H900"/>
      <c r="I900"/>
      <c r="J900"/>
      <c r="K900"/>
      <c r="L900"/>
    </row>
    <row r="901" spans="1:12" ht="16" x14ac:dyDescent="0.2">
      <c r="A901"/>
      <c r="B901"/>
      <c r="C901"/>
      <c r="D901"/>
      <c r="E901"/>
      <c r="F901"/>
      <c r="G901"/>
      <c r="H901"/>
      <c r="I901"/>
      <c r="J901"/>
      <c r="K901"/>
      <c r="L901"/>
    </row>
    <row r="902" spans="1:12" ht="16" x14ac:dyDescent="0.2">
      <c r="A902"/>
      <c r="B902"/>
      <c r="C902"/>
      <c r="D902"/>
      <c r="E902"/>
      <c r="F902"/>
      <c r="G902"/>
      <c r="H902"/>
      <c r="I902"/>
      <c r="J902"/>
      <c r="K902"/>
      <c r="L902"/>
    </row>
    <row r="903" spans="1:12" ht="16" x14ac:dyDescent="0.2">
      <c r="A903"/>
      <c r="B903"/>
      <c r="C903"/>
      <c r="D903"/>
      <c r="E903"/>
      <c r="F903"/>
      <c r="G903"/>
      <c r="H903"/>
      <c r="I903"/>
      <c r="J903"/>
      <c r="K903"/>
      <c r="L903"/>
    </row>
    <row r="904" spans="1:12" ht="16" x14ac:dyDescent="0.2">
      <c r="A904"/>
      <c r="B904"/>
      <c r="C904"/>
      <c r="D904"/>
      <c r="E904"/>
      <c r="F904"/>
      <c r="G904"/>
      <c r="H904"/>
      <c r="I904"/>
      <c r="J904"/>
      <c r="K904"/>
      <c r="L904"/>
    </row>
    <row r="905" spans="1:12" ht="16" x14ac:dyDescent="0.2">
      <c r="A905"/>
      <c r="B905"/>
      <c r="C905"/>
      <c r="D905"/>
      <c r="E905"/>
      <c r="F905"/>
      <c r="G905"/>
      <c r="H905"/>
      <c r="I905"/>
      <c r="J905"/>
      <c r="K905"/>
      <c r="L905"/>
    </row>
    <row r="906" spans="1:12" ht="16" x14ac:dyDescent="0.2">
      <c r="A906"/>
      <c r="B906"/>
      <c r="C906"/>
      <c r="D906"/>
      <c r="E906"/>
      <c r="F906"/>
      <c r="G906"/>
      <c r="H906"/>
      <c r="I906"/>
      <c r="J906"/>
      <c r="K906"/>
      <c r="L906"/>
    </row>
    <row r="907" spans="1:12" ht="16" x14ac:dyDescent="0.2">
      <c r="A907"/>
      <c r="B907"/>
      <c r="C907"/>
      <c r="D907"/>
      <c r="E907"/>
      <c r="F907"/>
      <c r="G907"/>
      <c r="H907"/>
      <c r="I907"/>
      <c r="J907"/>
      <c r="K907"/>
      <c r="L907"/>
    </row>
    <row r="908" spans="1:12" ht="16" x14ac:dyDescent="0.2">
      <c r="A908"/>
      <c r="B908"/>
      <c r="C908"/>
      <c r="D908"/>
      <c r="E908"/>
      <c r="F908"/>
      <c r="G908"/>
      <c r="H908"/>
      <c r="I908"/>
      <c r="J908"/>
      <c r="K908"/>
      <c r="L908"/>
    </row>
    <row r="909" spans="1:12" ht="16" x14ac:dyDescent="0.2">
      <c r="A909"/>
      <c r="B909"/>
      <c r="C909"/>
      <c r="D909"/>
      <c r="E909"/>
      <c r="F909"/>
      <c r="G909"/>
      <c r="H909"/>
      <c r="I909"/>
      <c r="J909"/>
      <c r="K909"/>
      <c r="L909"/>
    </row>
    <row r="910" spans="1:12" ht="16" x14ac:dyDescent="0.2">
      <c r="A910"/>
      <c r="B910"/>
      <c r="C910"/>
      <c r="D910"/>
      <c r="E910"/>
      <c r="F910"/>
      <c r="G910"/>
      <c r="H910"/>
      <c r="I910"/>
      <c r="J910"/>
      <c r="K910"/>
      <c r="L910"/>
    </row>
    <row r="911" spans="1:12" ht="16" x14ac:dyDescent="0.2">
      <c r="A911"/>
      <c r="B911"/>
      <c r="C911"/>
      <c r="D911"/>
      <c r="E911"/>
      <c r="F911"/>
      <c r="G911"/>
      <c r="H911"/>
      <c r="I911"/>
      <c r="J911"/>
      <c r="K911"/>
      <c r="L911"/>
    </row>
    <row r="912" spans="1:12" ht="16" x14ac:dyDescent="0.2">
      <c r="A912"/>
      <c r="B912"/>
      <c r="C912"/>
      <c r="D912"/>
      <c r="E912"/>
      <c r="F912"/>
      <c r="G912"/>
      <c r="H912"/>
      <c r="I912"/>
      <c r="J912"/>
      <c r="K912"/>
      <c r="L912"/>
    </row>
    <row r="913" spans="1:12" ht="16" x14ac:dyDescent="0.2">
      <c r="A913"/>
      <c r="B913"/>
      <c r="C913"/>
      <c r="D913"/>
      <c r="E913"/>
      <c r="F913"/>
      <c r="G913"/>
      <c r="H913"/>
      <c r="I913"/>
      <c r="J913"/>
      <c r="K913"/>
      <c r="L913"/>
    </row>
    <row r="914" spans="1:12" ht="16" x14ac:dyDescent="0.2">
      <c r="A914"/>
      <c r="B914"/>
      <c r="C914"/>
      <c r="D914"/>
      <c r="E914"/>
      <c r="F914"/>
      <c r="G914"/>
      <c r="H914"/>
      <c r="I914"/>
      <c r="J914"/>
      <c r="K914"/>
      <c r="L914"/>
    </row>
    <row r="915" spans="1:12" ht="16" x14ac:dyDescent="0.2">
      <c r="A915"/>
      <c r="B915"/>
      <c r="C915"/>
      <c r="D915"/>
      <c r="E915"/>
      <c r="F915"/>
      <c r="G915"/>
      <c r="H915"/>
      <c r="I915"/>
      <c r="J915"/>
      <c r="K915"/>
      <c r="L915"/>
    </row>
    <row r="916" spans="1:12" ht="16" x14ac:dyDescent="0.2">
      <c r="A916"/>
      <c r="B916"/>
      <c r="C916"/>
      <c r="D916"/>
      <c r="E916"/>
      <c r="F916"/>
      <c r="G916"/>
      <c r="H916"/>
      <c r="I916"/>
      <c r="J916"/>
      <c r="K916"/>
      <c r="L916"/>
    </row>
    <row r="917" spans="1:12" ht="16" x14ac:dyDescent="0.2">
      <c r="A917"/>
      <c r="B917"/>
      <c r="C917"/>
      <c r="D917"/>
      <c r="E917"/>
      <c r="F917"/>
      <c r="G917"/>
      <c r="H917"/>
      <c r="I917"/>
      <c r="J917"/>
      <c r="K917"/>
      <c r="L917"/>
    </row>
    <row r="918" spans="1:12" ht="16" x14ac:dyDescent="0.2">
      <c r="A918"/>
      <c r="B918"/>
      <c r="C918"/>
      <c r="D918"/>
      <c r="E918"/>
      <c r="F918"/>
      <c r="G918"/>
      <c r="H918"/>
      <c r="I918"/>
      <c r="J918"/>
      <c r="K918"/>
      <c r="L918"/>
    </row>
    <row r="919" spans="1:12" ht="16" x14ac:dyDescent="0.2">
      <c r="A919"/>
      <c r="B919"/>
      <c r="C919"/>
      <c r="D919"/>
      <c r="E919"/>
      <c r="F919"/>
      <c r="G919"/>
      <c r="H919"/>
      <c r="I919"/>
      <c r="J919"/>
      <c r="K919"/>
      <c r="L919"/>
    </row>
    <row r="920" spans="1:12" ht="16" x14ac:dyDescent="0.2">
      <c r="A920"/>
      <c r="B920"/>
      <c r="C920"/>
      <c r="D920"/>
      <c r="E920"/>
      <c r="F920"/>
      <c r="G920"/>
      <c r="H920"/>
      <c r="I920"/>
      <c r="J920"/>
      <c r="K920"/>
      <c r="L920"/>
    </row>
    <row r="921" spans="1:12" ht="16" x14ac:dyDescent="0.2">
      <c r="A921"/>
      <c r="B921"/>
      <c r="C921"/>
      <c r="D921"/>
      <c r="E921"/>
      <c r="F921"/>
      <c r="G921"/>
      <c r="H921"/>
      <c r="I921"/>
      <c r="J921"/>
      <c r="K921"/>
      <c r="L921"/>
    </row>
    <row r="922" spans="1:12" ht="16" x14ac:dyDescent="0.2">
      <c r="A922"/>
      <c r="B922"/>
      <c r="C922"/>
      <c r="D922"/>
      <c r="E922"/>
      <c r="F922"/>
      <c r="G922"/>
      <c r="H922"/>
      <c r="I922"/>
      <c r="J922"/>
      <c r="K922"/>
      <c r="L922"/>
    </row>
    <row r="923" spans="1:12" ht="16" x14ac:dyDescent="0.2">
      <c r="A923"/>
      <c r="B923"/>
      <c r="C923"/>
      <c r="D923"/>
      <c r="E923"/>
      <c r="F923"/>
      <c r="G923"/>
      <c r="H923"/>
      <c r="I923"/>
      <c r="J923"/>
      <c r="K923"/>
      <c r="L923"/>
    </row>
    <row r="924" spans="1:12" ht="16" x14ac:dyDescent="0.2">
      <c r="A924"/>
      <c r="B924"/>
      <c r="C924"/>
      <c r="D924"/>
      <c r="E924"/>
      <c r="F924"/>
      <c r="G924"/>
      <c r="H924"/>
      <c r="I924"/>
      <c r="J924"/>
      <c r="K924"/>
      <c r="L924"/>
    </row>
    <row r="925" spans="1:12" ht="16" x14ac:dyDescent="0.2">
      <c r="A925"/>
      <c r="B925"/>
      <c r="C925"/>
      <c r="D925"/>
      <c r="E925"/>
      <c r="F925"/>
      <c r="G925"/>
      <c r="H925"/>
      <c r="I925"/>
      <c r="J925"/>
      <c r="K925"/>
      <c r="L925"/>
    </row>
    <row r="926" spans="1:12" ht="16" x14ac:dyDescent="0.2">
      <c r="A926"/>
      <c r="B926"/>
      <c r="C926"/>
      <c r="D926"/>
      <c r="E926"/>
      <c r="F926"/>
      <c r="G926"/>
      <c r="H926"/>
      <c r="I926"/>
      <c r="J926"/>
      <c r="K926"/>
      <c r="L926"/>
    </row>
    <row r="927" spans="1:12" ht="16" x14ac:dyDescent="0.2">
      <c r="A927"/>
      <c r="B927"/>
      <c r="C927"/>
      <c r="D927"/>
      <c r="E927"/>
      <c r="F927"/>
      <c r="G927"/>
      <c r="H927"/>
      <c r="I927"/>
      <c r="J927"/>
      <c r="K927"/>
      <c r="L927"/>
    </row>
    <row r="928" spans="1:12" ht="16" x14ac:dyDescent="0.2">
      <c r="A928"/>
      <c r="B928"/>
      <c r="C928"/>
      <c r="D928"/>
      <c r="E928"/>
      <c r="F928"/>
      <c r="G928"/>
      <c r="H928"/>
      <c r="I928"/>
      <c r="J928"/>
      <c r="K928"/>
      <c r="L928"/>
    </row>
    <row r="929" spans="1:12" ht="16" x14ac:dyDescent="0.2">
      <c r="A929"/>
      <c r="B929"/>
      <c r="C929"/>
      <c r="D929"/>
      <c r="E929"/>
      <c r="F929"/>
      <c r="G929"/>
      <c r="H929"/>
      <c r="I929"/>
      <c r="J929"/>
      <c r="K929"/>
      <c r="L929"/>
    </row>
    <row r="930" spans="1:12" ht="16" x14ac:dyDescent="0.2">
      <c r="A930"/>
      <c r="B930"/>
      <c r="C930"/>
      <c r="D930"/>
      <c r="E930"/>
      <c r="F930"/>
      <c r="G930"/>
      <c r="H930"/>
      <c r="I930"/>
      <c r="J930"/>
      <c r="K930"/>
      <c r="L930"/>
    </row>
    <row r="931" spans="1:12" ht="16" x14ac:dyDescent="0.2">
      <c r="A931"/>
      <c r="B931"/>
      <c r="C931"/>
      <c r="D931"/>
      <c r="E931"/>
      <c r="F931"/>
      <c r="G931"/>
      <c r="H931"/>
      <c r="I931"/>
      <c r="J931"/>
      <c r="K931"/>
      <c r="L931"/>
    </row>
    <row r="932" spans="1:12" ht="16" x14ac:dyDescent="0.2">
      <c r="A932"/>
      <c r="B932"/>
      <c r="C932"/>
      <c r="D932"/>
      <c r="E932"/>
      <c r="F932"/>
      <c r="G932"/>
      <c r="H932"/>
      <c r="I932"/>
      <c r="J932"/>
      <c r="K932"/>
      <c r="L932"/>
    </row>
    <row r="933" spans="1:12" ht="16" x14ac:dyDescent="0.2">
      <c r="A933"/>
      <c r="B933"/>
      <c r="C933"/>
      <c r="D933"/>
      <c r="E933"/>
      <c r="F933"/>
      <c r="G933"/>
      <c r="H933"/>
      <c r="I933"/>
      <c r="J933"/>
      <c r="K933"/>
      <c r="L933"/>
    </row>
    <row r="934" spans="1:12" ht="16" x14ac:dyDescent="0.2">
      <c r="A934"/>
      <c r="B934"/>
      <c r="C934"/>
      <c r="D934"/>
      <c r="E934"/>
      <c r="F934"/>
      <c r="G934"/>
      <c r="H934"/>
      <c r="I934"/>
      <c r="J934"/>
      <c r="K934"/>
      <c r="L934"/>
    </row>
    <row r="935" spans="1:12" ht="16" x14ac:dyDescent="0.2">
      <c r="A935"/>
      <c r="B935"/>
      <c r="C935"/>
      <c r="D935"/>
      <c r="E935"/>
      <c r="F935"/>
      <c r="G935"/>
      <c r="H935"/>
      <c r="I935"/>
      <c r="J935"/>
      <c r="K935"/>
      <c r="L935"/>
    </row>
    <row r="936" spans="1:12" ht="16" x14ac:dyDescent="0.2">
      <c r="A936"/>
      <c r="B936"/>
      <c r="C936"/>
      <c r="D936"/>
      <c r="E936"/>
      <c r="F936"/>
      <c r="G936"/>
      <c r="H936"/>
      <c r="I936"/>
      <c r="J936"/>
      <c r="K936"/>
      <c r="L936"/>
    </row>
    <row r="937" spans="1:12" ht="16" x14ac:dyDescent="0.2">
      <c r="A937"/>
      <c r="B937"/>
      <c r="C937"/>
      <c r="D937"/>
      <c r="E937"/>
      <c r="F937"/>
      <c r="G937"/>
      <c r="H937"/>
      <c r="I937"/>
      <c r="J937"/>
      <c r="K937"/>
      <c r="L937"/>
    </row>
    <row r="938" spans="1:12" ht="16" x14ac:dyDescent="0.2">
      <c r="A938"/>
      <c r="B938"/>
      <c r="C938"/>
      <c r="D938"/>
      <c r="E938"/>
      <c r="F938"/>
      <c r="G938"/>
      <c r="H938"/>
      <c r="I938"/>
      <c r="J938"/>
      <c r="K938"/>
      <c r="L938"/>
    </row>
    <row r="939" spans="1:12" ht="16" x14ac:dyDescent="0.2">
      <c r="A939"/>
      <c r="B939"/>
      <c r="C939"/>
      <c r="D939"/>
      <c r="E939"/>
      <c r="F939"/>
      <c r="G939"/>
      <c r="H939"/>
      <c r="I939"/>
      <c r="J939"/>
      <c r="K939"/>
      <c r="L939"/>
    </row>
    <row r="940" spans="1:12" ht="16" x14ac:dyDescent="0.2">
      <c r="A940"/>
      <c r="B940"/>
      <c r="C940"/>
      <c r="D940"/>
      <c r="E940"/>
      <c r="F940"/>
      <c r="G940"/>
      <c r="H940"/>
      <c r="I940"/>
      <c r="J940"/>
      <c r="K940"/>
      <c r="L940"/>
    </row>
    <row r="941" spans="1:12" ht="16" x14ac:dyDescent="0.2">
      <c r="A941"/>
      <c r="B941"/>
      <c r="C941"/>
      <c r="D941"/>
      <c r="E941"/>
      <c r="F941"/>
      <c r="G941"/>
      <c r="H941"/>
      <c r="I941"/>
      <c r="J941"/>
      <c r="K941"/>
      <c r="L941"/>
    </row>
    <row r="942" spans="1:12" ht="16" x14ac:dyDescent="0.2">
      <c r="A942"/>
      <c r="B942"/>
      <c r="C942"/>
      <c r="D942"/>
      <c r="E942"/>
      <c r="F942"/>
      <c r="G942"/>
      <c r="H942"/>
      <c r="I942"/>
      <c r="J942"/>
      <c r="K942"/>
      <c r="L942"/>
    </row>
    <row r="943" spans="1:12" ht="16" x14ac:dyDescent="0.2">
      <c r="A943"/>
      <c r="B943"/>
      <c r="C943"/>
      <c r="D943"/>
      <c r="E943"/>
      <c r="F943"/>
      <c r="G943"/>
      <c r="H943"/>
      <c r="I943"/>
      <c r="J943"/>
      <c r="K943"/>
      <c r="L943"/>
    </row>
    <row r="944" spans="1:12" ht="16" x14ac:dyDescent="0.2">
      <c r="A944"/>
      <c r="B944"/>
      <c r="C944"/>
      <c r="D944"/>
      <c r="E944"/>
      <c r="F944"/>
      <c r="G944"/>
      <c r="H944"/>
      <c r="I944"/>
      <c r="J944"/>
      <c r="K944"/>
      <c r="L944"/>
    </row>
    <row r="945" spans="1:12" ht="16" x14ac:dyDescent="0.2">
      <c r="A945"/>
      <c r="B945"/>
      <c r="C945"/>
      <c r="D945"/>
      <c r="E945"/>
      <c r="F945"/>
      <c r="G945"/>
      <c r="H945"/>
      <c r="I945"/>
      <c r="J945"/>
      <c r="K945"/>
      <c r="L945"/>
    </row>
    <row r="946" spans="1:12" ht="16" x14ac:dyDescent="0.2">
      <c r="A946"/>
      <c r="B946"/>
      <c r="C946"/>
      <c r="D946"/>
      <c r="E946"/>
      <c r="F946"/>
      <c r="G946"/>
      <c r="H946"/>
      <c r="I946"/>
      <c r="J946"/>
      <c r="K946"/>
      <c r="L946"/>
    </row>
    <row r="947" spans="1:12" ht="16" x14ac:dyDescent="0.2">
      <c r="A947"/>
      <c r="B947"/>
      <c r="C947"/>
      <c r="D947"/>
      <c r="E947"/>
      <c r="F947"/>
      <c r="G947"/>
      <c r="H947"/>
      <c r="I947"/>
      <c r="J947"/>
      <c r="K947"/>
      <c r="L947"/>
    </row>
    <row r="948" spans="1:12" ht="16" x14ac:dyDescent="0.2">
      <c r="A948"/>
      <c r="B948"/>
      <c r="C948"/>
      <c r="D948"/>
      <c r="E948"/>
      <c r="F948"/>
      <c r="G948"/>
      <c r="H948"/>
      <c r="I948"/>
      <c r="J948"/>
      <c r="K948"/>
      <c r="L948"/>
    </row>
    <row r="949" spans="1:12" ht="16" x14ac:dyDescent="0.2">
      <c r="A949"/>
      <c r="B949"/>
      <c r="C949"/>
      <c r="D949"/>
      <c r="E949"/>
      <c r="F949"/>
      <c r="G949"/>
      <c r="H949"/>
      <c r="I949"/>
      <c r="J949"/>
      <c r="K949"/>
      <c r="L949"/>
    </row>
    <row r="950" spans="1:12" ht="16" x14ac:dyDescent="0.2">
      <c r="A950"/>
      <c r="B950"/>
      <c r="C950"/>
      <c r="D950"/>
      <c r="E950"/>
      <c r="F950"/>
      <c r="G950"/>
      <c r="H950"/>
      <c r="I950"/>
      <c r="J950"/>
      <c r="K950"/>
      <c r="L950"/>
    </row>
    <row r="951" spans="1:12" ht="16" x14ac:dyDescent="0.2">
      <c r="A951"/>
      <c r="B951"/>
      <c r="C951"/>
      <c r="D951"/>
      <c r="E951"/>
      <c r="F951"/>
      <c r="G951"/>
      <c r="H951"/>
      <c r="I951"/>
      <c r="J951"/>
      <c r="K951"/>
      <c r="L951"/>
    </row>
    <row r="952" spans="1:12" ht="16" x14ac:dyDescent="0.2">
      <c r="A952"/>
      <c r="B952"/>
      <c r="C952"/>
      <c r="D952"/>
      <c r="E952"/>
      <c r="F952"/>
      <c r="G952"/>
      <c r="H952"/>
      <c r="I952"/>
      <c r="J952"/>
      <c r="K952"/>
      <c r="L952"/>
    </row>
    <row r="953" spans="1:12" ht="16" x14ac:dyDescent="0.2">
      <c r="A953"/>
      <c r="B953"/>
      <c r="C953"/>
      <c r="D953"/>
      <c r="E953"/>
      <c r="F953"/>
      <c r="G953"/>
      <c r="H953"/>
      <c r="I953"/>
      <c r="J953"/>
      <c r="K953"/>
      <c r="L953"/>
    </row>
    <row r="954" spans="1:12" ht="16" x14ac:dyDescent="0.2">
      <c r="A954"/>
      <c r="B954"/>
      <c r="C954"/>
      <c r="D954"/>
      <c r="E954"/>
      <c r="F954"/>
      <c r="G954"/>
      <c r="H954"/>
      <c r="I954"/>
      <c r="J954"/>
      <c r="K954"/>
      <c r="L954"/>
    </row>
    <row r="955" spans="1:12" ht="16" x14ac:dyDescent="0.2">
      <c r="A955"/>
      <c r="B955"/>
      <c r="C955"/>
      <c r="D955"/>
      <c r="E955"/>
      <c r="F955"/>
      <c r="G955"/>
      <c r="H955"/>
      <c r="I955"/>
      <c r="J955"/>
      <c r="K955"/>
      <c r="L955"/>
    </row>
    <row r="956" spans="1:12" ht="16" x14ac:dyDescent="0.2">
      <c r="A956"/>
      <c r="B956"/>
      <c r="C956"/>
      <c r="D956"/>
      <c r="E956"/>
      <c r="F956"/>
      <c r="G956"/>
      <c r="H956"/>
      <c r="I956"/>
      <c r="J956"/>
      <c r="K956"/>
      <c r="L956"/>
    </row>
    <row r="957" spans="1:12" ht="16" x14ac:dyDescent="0.2">
      <c r="A957"/>
      <c r="B957"/>
      <c r="C957"/>
      <c r="D957"/>
      <c r="E957"/>
      <c r="F957"/>
      <c r="G957"/>
      <c r="H957"/>
      <c r="I957"/>
      <c r="J957"/>
      <c r="K957"/>
      <c r="L957"/>
    </row>
    <row r="958" spans="1:12" ht="16" x14ac:dyDescent="0.2">
      <c r="A958"/>
      <c r="B958"/>
      <c r="C958"/>
      <c r="D958"/>
      <c r="E958"/>
      <c r="F958"/>
      <c r="G958"/>
      <c r="H958"/>
      <c r="I958"/>
      <c r="J958"/>
      <c r="K958"/>
      <c r="L958"/>
    </row>
    <row r="959" spans="1:12" ht="16" x14ac:dyDescent="0.2">
      <c r="A959"/>
      <c r="B959"/>
      <c r="C959"/>
      <c r="D959"/>
      <c r="E959"/>
      <c r="F959"/>
      <c r="G959"/>
      <c r="H959"/>
      <c r="I959"/>
      <c r="J959"/>
      <c r="K959"/>
      <c r="L959"/>
    </row>
    <row r="960" spans="1:12" ht="16" x14ac:dyDescent="0.2">
      <c r="A960"/>
      <c r="B960"/>
      <c r="C960"/>
      <c r="D960"/>
      <c r="E960"/>
      <c r="F960"/>
      <c r="G960"/>
      <c r="H960"/>
      <c r="I960"/>
      <c r="J960"/>
      <c r="K960"/>
      <c r="L960"/>
    </row>
    <row r="961" spans="1:12" ht="16" x14ac:dyDescent="0.2">
      <c r="A961"/>
      <c r="B961"/>
      <c r="C961"/>
      <c r="D961"/>
      <c r="E961"/>
      <c r="F961"/>
      <c r="G961"/>
      <c r="H961"/>
      <c r="I961"/>
      <c r="J961"/>
      <c r="K961"/>
      <c r="L961"/>
    </row>
    <row r="962" spans="1:12" ht="16" x14ac:dyDescent="0.2">
      <c r="A962"/>
      <c r="B962"/>
      <c r="C962"/>
      <c r="D962"/>
      <c r="E962"/>
      <c r="F962"/>
      <c r="G962"/>
      <c r="H962"/>
      <c r="I962"/>
      <c r="J962"/>
      <c r="K962"/>
      <c r="L962"/>
    </row>
    <row r="963" spans="1:12" ht="16" x14ac:dyDescent="0.2">
      <c r="A963"/>
      <c r="B963"/>
      <c r="C963"/>
      <c r="D963"/>
      <c r="E963"/>
      <c r="F963"/>
      <c r="G963"/>
      <c r="H963"/>
      <c r="I963"/>
      <c r="J963"/>
      <c r="K963"/>
      <c r="L963"/>
    </row>
    <row r="964" spans="1:12" ht="16" x14ac:dyDescent="0.2">
      <c r="A964"/>
      <c r="B964"/>
      <c r="C964"/>
      <c r="D964"/>
      <c r="E964"/>
      <c r="F964"/>
      <c r="G964"/>
      <c r="H964"/>
      <c r="I964"/>
      <c r="J964"/>
      <c r="K964"/>
      <c r="L964"/>
    </row>
    <row r="965" spans="1:12" ht="16" x14ac:dyDescent="0.2">
      <c r="A965"/>
      <c r="B965"/>
      <c r="C965"/>
      <c r="D965"/>
      <c r="E965"/>
      <c r="F965"/>
      <c r="G965"/>
      <c r="H965"/>
      <c r="I965"/>
      <c r="J965"/>
      <c r="K965"/>
      <c r="L965"/>
    </row>
    <row r="966" spans="1:12" ht="16" x14ac:dyDescent="0.2">
      <c r="A966"/>
      <c r="B966"/>
      <c r="C966"/>
      <c r="D966"/>
      <c r="E966"/>
      <c r="F966"/>
      <c r="G966"/>
      <c r="H966"/>
      <c r="I966"/>
      <c r="J966"/>
      <c r="K966"/>
      <c r="L966"/>
    </row>
    <row r="967" spans="1:12" ht="16" x14ac:dyDescent="0.2">
      <c r="A967"/>
      <c r="B967"/>
      <c r="C967"/>
      <c r="D967"/>
      <c r="E967"/>
      <c r="F967"/>
      <c r="G967"/>
      <c r="H967"/>
      <c r="I967"/>
      <c r="J967"/>
      <c r="K967"/>
      <c r="L967"/>
    </row>
    <row r="968" spans="1:12" ht="16" x14ac:dyDescent="0.2">
      <c r="A968"/>
      <c r="B968"/>
      <c r="C968"/>
      <c r="D968"/>
      <c r="E968"/>
      <c r="F968"/>
      <c r="G968"/>
      <c r="H968"/>
      <c r="I968"/>
      <c r="J968"/>
      <c r="K968"/>
      <c r="L968"/>
    </row>
    <row r="969" spans="1:12" ht="16" x14ac:dyDescent="0.2">
      <c r="A969"/>
      <c r="B969"/>
      <c r="C969"/>
      <c r="D969"/>
      <c r="E969"/>
      <c r="F969"/>
      <c r="G969"/>
      <c r="H969"/>
      <c r="I969"/>
      <c r="J969"/>
      <c r="K969"/>
      <c r="L969"/>
    </row>
    <row r="970" spans="1:12" ht="16" x14ac:dyDescent="0.2">
      <c r="A970"/>
      <c r="B970"/>
      <c r="C970"/>
      <c r="D970"/>
      <c r="E970"/>
      <c r="F970"/>
      <c r="G970"/>
      <c r="H970"/>
      <c r="I970"/>
      <c r="J970"/>
      <c r="K970"/>
      <c r="L970"/>
    </row>
    <row r="971" spans="1:12" ht="16" x14ac:dyDescent="0.2">
      <c r="A971"/>
      <c r="B971"/>
      <c r="C971"/>
      <c r="D971"/>
      <c r="E971"/>
      <c r="F971"/>
      <c r="G971"/>
      <c r="H971"/>
      <c r="I971"/>
      <c r="J971"/>
      <c r="K971"/>
      <c r="L971"/>
    </row>
    <row r="972" spans="1:12" ht="16" x14ac:dyDescent="0.2">
      <c r="A972"/>
      <c r="B972"/>
      <c r="C972"/>
      <c r="D972"/>
      <c r="E972"/>
      <c r="F972"/>
      <c r="G972"/>
      <c r="H972"/>
      <c r="I972"/>
      <c r="J972"/>
      <c r="K972"/>
      <c r="L972"/>
    </row>
    <row r="973" spans="1:12" ht="16" x14ac:dyDescent="0.2">
      <c r="A973"/>
      <c r="B973"/>
      <c r="C973"/>
      <c r="D973"/>
      <c r="E973"/>
      <c r="F973"/>
      <c r="G973"/>
      <c r="H973"/>
      <c r="I973"/>
      <c r="J973"/>
      <c r="K973"/>
      <c r="L973"/>
    </row>
    <row r="974" spans="1:12" ht="16" x14ac:dyDescent="0.2">
      <c r="A974"/>
      <c r="B974"/>
      <c r="C974"/>
      <c r="D974"/>
      <c r="E974"/>
      <c r="F974"/>
      <c r="G974"/>
      <c r="H974"/>
      <c r="I974"/>
      <c r="J974"/>
      <c r="K974"/>
      <c r="L974"/>
    </row>
    <row r="975" spans="1:12" ht="16" x14ac:dyDescent="0.2">
      <c r="A975"/>
      <c r="B975"/>
      <c r="C975"/>
      <c r="D975"/>
      <c r="E975"/>
      <c r="F975"/>
      <c r="G975"/>
      <c r="H975"/>
      <c r="I975"/>
      <c r="J975"/>
      <c r="K975"/>
      <c r="L975"/>
    </row>
    <row r="976" spans="1:12" ht="16" x14ac:dyDescent="0.2">
      <c r="A976"/>
      <c r="B976"/>
      <c r="C976"/>
      <c r="D976"/>
      <c r="E976"/>
      <c r="F976"/>
      <c r="G976"/>
      <c r="H976"/>
      <c r="I976"/>
      <c r="J976"/>
      <c r="K976"/>
      <c r="L976"/>
    </row>
    <row r="977" spans="1:12" ht="16" x14ac:dyDescent="0.2">
      <c r="A977"/>
      <c r="B977"/>
      <c r="C977"/>
      <c r="D977"/>
      <c r="E977"/>
      <c r="F977"/>
      <c r="G977"/>
      <c r="H977"/>
      <c r="I977"/>
      <c r="J977"/>
      <c r="K977"/>
      <c r="L977"/>
    </row>
    <row r="978" spans="1:12" ht="16" x14ac:dyDescent="0.2">
      <c r="A978"/>
      <c r="B978"/>
      <c r="C978"/>
      <c r="D978"/>
      <c r="E978"/>
      <c r="F978"/>
      <c r="G978"/>
      <c r="H978"/>
      <c r="I978"/>
      <c r="J978"/>
      <c r="K978"/>
      <c r="L978"/>
    </row>
    <row r="979" spans="1:12" ht="16" x14ac:dyDescent="0.2">
      <c r="A979"/>
      <c r="B979"/>
      <c r="C979"/>
      <c r="D979"/>
      <c r="E979"/>
      <c r="F979"/>
      <c r="G979"/>
      <c r="H979"/>
      <c r="I979"/>
      <c r="J979"/>
      <c r="K979"/>
      <c r="L979"/>
    </row>
    <row r="980" spans="1:12" ht="16" x14ac:dyDescent="0.2">
      <c r="A980"/>
      <c r="B980"/>
      <c r="C980"/>
      <c r="D980"/>
      <c r="E980"/>
      <c r="F980"/>
      <c r="G980"/>
      <c r="H980"/>
      <c r="I980"/>
      <c r="J980"/>
      <c r="K980"/>
      <c r="L980"/>
    </row>
    <row r="981" spans="1:12" ht="16" x14ac:dyDescent="0.2">
      <c r="A981"/>
      <c r="B981"/>
      <c r="C981"/>
      <c r="D981"/>
      <c r="E981"/>
      <c r="F981"/>
      <c r="G981"/>
      <c r="H981"/>
      <c r="I981"/>
      <c r="J981"/>
      <c r="K981"/>
      <c r="L981"/>
    </row>
    <row r="982" spans="1:12" ht="16" x14ac:dyDescent="0.2">
      <c r="A982"/>
      <c r="B982"/>
      <c r="C982"/>
      <c r="D982"/>
      <c r="E982"/>
      <c r="F982"/>
      <c r="G982"/>
      <c r="H982"/>
      <c r="I982"/>
      <c r="J982"/>
      <c r="K982"/>
      <c r="L982"/>
    </row>
    <row r="983" spans="1:12" ht="16" x14ac:dyDescent="0.2">
      <c r="A983"/>
      <c r="B983"/>
      <c r="C983"/>
      <c r="D983"/>
      <c r="E983"/>
      <c r="F983"/>
      <c r="G983"/>
      <c r="H983"/>
      <c r="I983"/>
      <c r="J983"/>
      <c r="K983"/>
      <c r="L983"/>
    </row>
    <row r="984" spans="1:12" ht="16" x14ac:dyDescent="0.2">
      <c r="A984"/>
      <c r="B984"/>
      <c r="C984"/>
      <c r="D984"/>
      <c r="E984"/>
      <c r="F984"/>
      <c r="G984"/>
      <c r="H984"/>
      <c r="I984"/>
      <c r="J984"/>
      <c r="K984"/>
      <c r="L984"/>
    </row>
    <row r="985" spans="1:12" ht="16" x14ac:dyDescent="0.2">
      <c r="A985"/>
      <c r="B985"/>
      <c r="C985"/>
      <c r="D985"/>
      <c r="E985"/>
      <c r="F985"/>
      <c r="G985"/>
      <c r="H985"/>
      <c r="I985"/>
      <c r="J985"/>
      <c r="K985"/>
      <c r="L985"/>
    </row>
    <row r="986" spans="1:12" ht="16" x14ac:dyDescent="0.2">
      <c r="A986"/>
      <c r="B986"/>
      <c r="C986"/>
      <c r="D986"/>
      <c r="E986"/>
      <c r="F986"/>
      <c r="G986"/>
      <c r="H986"/>
      <c r="I986"/>
      <c r="J986"/>
      <c r="K986"/>
      <c r="L986"/>
    </row>
    <row r="987" spans="1:12" ht="16" x14ac:dyDescent="0.2">
      <c r="A987"/>
      <c r="B987"/>
      <c r="C987"/>
      <c r="D987"/>
      <c r="E987"/>
      <c r="F987"/>
      <c r="G987"/>
      <c r="H987"/>
      <c r="I987"/>
      <c r="J987"/>
      <c r="K987"/>
      <c r="L987"/>
    </row>
    <row r="988" spans="1:12" ht="16" x14ac:dyDescent="0.2">
      <c r="A988"/>
      <c r="B988"/>
      <c r="C988"/>
      <c r="D988"/>
      <c r="E988"/>
      <c r="F988"/>
      <c r="G988"/>
      <c r="H988"/>
      <c r="I988"/>
      <c r="J988"/>
      <c r="K988"/>
      <c r="L988"/>
    </row>
    <row r="989" spans="1:12" ht="16" x14ac:dyDescent="0.2">
      <c r="A989"/>
      <c r="B989"/>
      <c r="C989"/>
      <c r="D989"/>
      <c r="E989"/>
      <c r="F989"/>
      <c r="G989"/>
      <c r="H989"/>
      <c r="I989"/>
      <c r="J989"/>
      <c r="K989"/>
      <c r="L989"/>
    </row>
    <row r="990" spans="1:12" ht="16" x14ac:dyDescent="0.2">
      <c r="A990"/>
      <c r="B990"/>
      <c r="C990"/>
      <c r="D990"/>
      <c r="E990"/>
      <c r="F990"/>
      <c r="G990"/>
      <c r="H990"/>
      <c r="I990"/>
      <c r="J990"/>
      <c r="K990"/>
      <c r="L990"/>
    </row>
    <row r="991" spans="1:12" ht="16" x14ac:dyDescent="0.2">
      <c r="A991"/>
      <c r="B991"/>
      <c r="C991"/>
      <c r="D991"/>
      <c r="E991"/>
      <c r="F991"/>
      <c r="G991"/>
      <c r="H991"/>
      <c r="I991"/>
      <c r="J991"/>
      <c r="K991"/>
      <c r="L991"/>
    </row>
    <row r="992" spans="1:12" ht="16" x14ac:dyDescent="0.2">
      <c r="A992"/>
      <c r="B992"/>
      <c r="C992"/>
      <c r="D992"/>
      <c r="E992"/>
      <c r="F992"/>
      <c r="G992"/>
      <c r="H992"/>
      <c r="I992"/>
      <c r="J992"/>
      <c r="K992"/>
      <c r="L992"/>
    </row>
    <row r="993" spans="1:12" ht="16" x14ac:dyDescent="0.2">
      <c r="A993"/>
      <c r="B993"/>
      <c r="C993"/>
      <c r="D993"/>
      <c r="E993"/>
      <c r="F993"/>
      <c r="G993"/>
      <c r="H993"/>
      <c r="I993"/>
      <c r="J993"/>
      <c r="K993"/>
      <c r="L993"/>
    </row>
    <row r="994" spans="1:12" ht="16" x14ac:dyDescent="0.2">
      <c r="A994"/>
      <c r="B994"/>
      <c r="C994"/>
      <c r="D994"/>
      <c r="E994"/>
      <c r="F994"/>
      <c r="G994"/>
      <c r="H994"/>
      <c r="I994"/>
      <c r="J994"/>
      <c r="K994"/>
      <c r="L994"/>
    </row>
    <row r="995" spans="1:12" ht="16" x14ac:dyDescent="0.2">
      <c r="A995"/>
      <c r="B995"/>
      <c r="C995"/>
      <c r="D995"/>
      <c r="E995"/>
      <c r="F995"/>
      <c r="G995"/>
      <c r="H995"/>
      <c r="I995"/>
      <c r="J995"/>
      <c r="K995"/>
      <c r="L995"/>
    </row>
    <row r="996" spans="1:12" ht="16" x14ac:dyDescent="0.2">
      <c r="A996"/>
      <c r="B996"/>
      <c r="C996"/>
      <c r="D996"/>
      <c r="E996"/>
      <c r="F996"/>
      <c r="G996"/>
      <c r="H996"/>
      <c r="I996"/>
      <c r="J996"/>
      <c r="K996"/>
      <c r="L996"/>
    </row>
    <row r="997" spans="1:12" ht="16" x14ac:dyDescent="0.2">
      <c r="A997"/>
      <c r="B997"/>
      <c r="C997"/>
      <c r="D997"/>
      <c r="E997"/>
      <c r="F997"/>
      <c r="G997"/>
      <c r="H997"/>
      <c r="I997"/>
      <c r="J997"/>
      <c r="K997"/>
      <c r="L997"/>
    </row>
    <row r="998" spans="1:12" ht="16" x14ac:dyDescent="0.2">
      <c r="A998"/>
      <c r="B998"/>
      <c r="C998"/>
      <c r="D998"/>
      <c r="E998"/>
      <c r="F998"/>
      <c r="G998"/>
      <c r="H998"/>
      <c r="I998"/>
      <c r="J998"/>
      <c r="K998"/>
      <c r="L998"/>
    </row>
    <row r="999" spans="1:12" ht="16" x14ac:dyDescent="0.2">
      <c r="A999"/>
      <c r="B999"/>
      <c r="C999"/>
      <c r="D999"/>
      <c r="E999"/>
      <c r="F999"/>
      <c r="G999"/>
      <c r="H999"/>
      <c r="I999"/>
      <c r="J999"/>
      <c r="K999"/>
      <c r="L999"/>
    </row>
    <row r="1000" spans="1:12" ht="16" x14ac:dyDescent="0.2">
      <c r="A1000"/>
      <c r="B1000"/>
      <c r="C1000"/>
      <c r="D1000"/>
      <c r="E1000"/>
      <c r="F1000"/>
      <c r="G1000"/>
      <c r="H1000"/>
      <c r="I1000"/>
      <c r="J1000"/>
      <c r="K1000"/>
      <c r="L1000"/>
    </row>
    <row r="1001" spans="1:12" ht="16" x14ac:dyDescent="0.2">
      <c r="A1001"/>
      <c r="B1001"/>
      <c r="C1001"/>
      <c r="D1001"/>
      <c r="E1001"/>
      <c r="F1001"/>
      <c r="G1001"/>
      <c r="H1001"/>
      <c r="I1001"/>
      <c r="J1001"/>
      <c r="K1001"/>
      <c r="L1001"/>
    </row>
    <row r="1002" spans="1:12" ht="16" x14ac:dyDescent="0.2">
      <c r="A1002"/>
      <c r="B1002"/>
      <c r="C1002"/>
      <c r="D1002"/>
      <c r="E1002"/>
      <c r="F1002"/>
      <c r="G1002"/>
      <c r="H1002"/>
      <c r="I1002"/>
      <c r="J1002"/>
      <c r="K1002"/>
      <c r="L1002"/>
    </row>
    <row r="1003" spans="1:12" ht="16" x14ac:dyDescent="0.2">
      <c r="A1003"/>
      <c r="B1003"/>
      <c r="C1003"/>
      <c r="D1003"/>
      <c r="E1003"/>
      <c r="F1003"/>
      <c r="G1003"/>
      <c r="H1003"/>
      <c r="I1003"/>
      <c r="J1003"/>
      <c r="K1003"/>
      <c r="L1003"/>
    </row>
    <row r="1004" spans="1:12" ht="16" x14ac:dyDescent="0.2">
      <c r="A1004"/>
      <c r="B1004"/>
      <c r="C1004"/>
      <c r="D1004"/>
      <c r="E1004"/>
      <c r="F1004"/>
      <c r="G1004"/>
      <c r="H1004"/>
      <c r="I1004"/>
      <c r="J1004"/>
      <c r="K1004"/>
      <c r="L1004"/>
    </row>
    <row r="1005" spans="1:12" ht="16" x14ac:dyDescent="0.2">
      <c r="A1005"/>
      <c r="B1005"/>
      <c r="C1005"/>
      <c r="D1005"/>
      <c r="E1005"/>
      <c r="F1005"/>
      <c r="G1005"/>
      <c r="H1005"/>
      <c r="I1005"/>
      <c r="J1005"/>
      <c r="K1005"/>
      <c r="L1005"/>
    </row>
    <row r="1006" spans="1:12" ht="16" x14ac:dyDescent="0.2">
      <c r="A1006"/>
      <c r="B1006"/>
      <c r="C1006"/>
      <c r="D1006"/>
      <c r="E1006"/>
      <c r="F1006"/>
      <c r="G1006"/>
      <c r="H1006"/>
      <c r="I1006"/>
      <c r="J1006"/>
      <c r="K1006"/>
      <c r="L1006"/>
    </row>
    <row r="1007" spans="1:12" ht="16" x14ac:dyDescent="0.2">
      <c r="A1007"/>
      <c r="B1007"/>
      <c r="C1007"/>
      <c r="D1007"/>
      <c r="E1007"/>
      <c r="F1007"/>
      <c r="G1007"/>
      <c r="H1007"/>
      <c r="I1007"/>
      <c r="J1007"/>
      <c r="K1007"/>
      <c r="L1007"/>
    </row>
    <row r="1008" spans="1:12" ht="16" x14ac:dyDescent="0.2">
      <c r="A1008"/>
      <c r="B1008"/>
      <c r="C1008"/>
      <c r="D1008"/>
      <c r="E1008"/>
      <c r="F1008"/>
      <c r="G1008"/>
      <c r="H1008"/>
      <c r="I1008"/>
      <c r="J1008"/>
      <c r="K1008"/>
      <c r="L1008"/>
    </row>
    <row r="1009" spans="1:12" ht="16" x14ac:dyDescent="0.2">
      <c r="A1009"/>
      <c r="B1009"/>
      <c r="C1009"/>
      <c r="D1009"/>
      <c r="E1009"/>
      <c r="F1009"/>
      <c r="G1009"/>
      <c r="H1009"/>
      <c r="I1009"/>
      <c r="J1009"/>
      <c r="K1009"/>
      <c r="L1009"/>
    </row>
    <row r="1010" spans="1:12" ht="16" x14ac:dyDescent="0.2">
      <c r="A1010"/>
      <c r="B1010"/>
      <c r="C1010"/>
      <c r="D1010"/>
      <c r="E1010"/>
      <c r="F1010"/>
      <c r="G1010"/>
      <c r="H1010"/>
      <c r="I1010"/>
      <c r="J1010"/>
      <c r="K1010"/>
      <c r="L1010"/>
    </row>
    <row r="1011" spans="1:12" ht="16" x14ac:dyDescent="0.2">
      <c r="A1011"/>
      <c r="B1011"/>
      <c r="C1011"/>
      <c r="D1011"/>
      <c r="E1011"/>
      <c r="F1011"/>
      <c r="G1011"/>
      <c r="H1011"/>
      <c r="I1011"/>
      <c r="J1011"/>
      <c r="K1011"/>
      <c r="L1011"/>
    </row>
    <row r="1012" spans="1:12" ht="16" x14ac:dyDescent="0.2">
      <c r="A1012"/>
      <c r="B1012"/>
      <c r="C1012"/>
      <c r="D1012"/>
      <c r="E1012"/>
      <c r="F1012"/>
      <c r="G1012"/>
      <c r="H1012"/>
      <c r="I1012"/>
      <c r="J1012"/>
      <c r="K1012"/>
      <c r="L1012"/>
    </row>
    <row r="1013" spans="1:12" ht="16" x14ac:dyDescent="0.2">
      <c r="A1013"/>
      <c r="B1013"/>
      <c r="C1013"/>
      <c r="D1013"/>
      <c r="E1013"/>
      <c r="F1013"/>
      <c r="G1013"/>
      <c r="H1013"/>
      <c r="I1013"/>
      <c r="J1013"/>
      <c r="K1013"/>
      <c r="L1013"/>
    </row>
    <row r="1014" spans="1:12" ht="16" x14ac:dyDescent="0.2">
      <c r="A1014"/>
      <c r="B1014"/>
      <c r="C1014"/>
      <c r="D1014"/>
      <c r="E1014"/>
      <c r="F1014"/>
      <c r="G1014"/>
      <c r="H1014"/>
      <c r="I1014"/>
      <c r="J1014"/>
      <c r="K1014"/>
      <c r="L1014"/>
    </row>
    <row r="1015" spans="1:12" ht="16" x14ac:dyDescent="0.2">
      <c r="A1015"/>
      <c r="B1015"/>
      <c r="C1015"/>
      <c r="D1015"/>
      <c r="E1015"/>
      <c r="F1015"/>
      <c r="G1015"/>
      <c r="H1015"/>
      <c r="I1015"/>
      <c r="J1015"/>
      <c r="K1015"/>
      <c r="L1015"/>
    </row>
    <row r="1016" spans="1:12" ht="16" x14ac:dyDescent="0.2">
      <c r="A1016"/>
      <c r="B1016"/>
      <c r="C1016"/>
      <c r="D1016"/>
      <c r="E1016"/>
      <c r="F1016"/>
      <c r="G1016"/>
      <c r="H1016"/>
      <c r="I1016"/>
      <c r="J1016"/>
      <c r="K1016"/>
      <c r="L1016"/>
    </row>
    <row r="1017" spans="1:12" ht="16" x14ac:dyDescent="0.2">
      <c r="A1017"/>
      <c r="B1017"/>
      <c r="C1017"/>
      <c r="D1017"/>
      <c r="E1017"/>
      <c r="F1017"/>
      <c r="G1017"/>
      <c r="H1017"/>
      <c r="I1017"/>
      <c r="J1017"/>
      <c r="K1017"/>
      <c r="L1017"/>
    </row>
    <row r="1018" spans="1:12" ht="16" x14ac:dyDescent="0.2">
      <c r="A1018"/>
      <c r="B1018"/>
      <c r="C1018"/>
      <c r="D1018"/>
      <c r="E1018"/>
      <c r="F1018"/>
      <c r="G1018"/>
      <c r="H1018"/>
      <c r="I1018"/>
      <c r="J1018"/>
      <c r="K1018"/>
      <c r="L1018"/>
    </row>
    <row r="1019" spans="1:12" ht="16" x14ac:dyDescent="0.2">
      <c r="A1019"/>
      <c r="B1019"/>
      <c r="C1019"/>
      <c r="D1019"/>
      <c r="E1019"/>
      <c r="F1019"/>
      <c r="G1019"/>
      <c r="H1019"/>
      <c r="I1019"/>
      <c r="J1019"/>
      <c r="K1019"/>
      <c r="L1019"/>
    </row>
    <row r="1020" spans="1:12" ht="16" x14ac:dyDescent="0.2">
      <c r="A1020"/>
      <c r="B1020"/>
      <c r="C1020"/>
      <c r="D1020"/>
      <c r="E1020"/>
      <c r="F1020"/>
      <c r="G1020"/>
      <c r="H1020"/>
      <c r="I1020"/>
      <c r="J1020"/>
      <c r="K1020"/>
      <c r="L1020"/>
    </row>
    <row r="1021" spans="1:12" ht="16" x14ac:dyDescent="0.2">
      <c r="A1021"/>
      <c r="B1021"/>
      <c r="C1021"/>
      <c r="D1021"/>
      <c r="E1021"/>
      <c r="F1021"/>
      <c r="G1021"/>
      <c r="H1021"/>
      <c r="I1021"/>
      <c r="J1021"/>
      <c r="K1021"/>
      <c r="L1021"/>
    </row>
    <row r="1022" spans="1:12" ht="16" x14ac:dyDescent="0.2">
      <c r="A1022"/>
      <c r="B1022"/>
      <c r="C1022"/>
      <c r="D1022"/>
      <c r="E1022"/>
      <c r="F1022"/>
      <c r="G1022"/>
      <c r="H1022"/>
      <c r="I1022"/>
      <c r="J1022"/>
      <c r="K1022"/>
      <c r="L1022"/>
    </row>
    <row r="1023" spans="1:12" ht="16" x14ac:dyDescent="0.2">
      <c r="A1023"/>
      <c r="B1023"/>
      <c r="C1023"/>
      <c r="D1023"/>
      <c r="E1023"/>
      <c r="F1023"/>
      <c r="G1023"/>
      <c r="H1023"/>
      <c r="I1023"/>
      <c r="J1023"/>
      <c r="K1023"/>
      <c r="L1023"/>
    </row>
    <row r="1024" spans="1:12" ht="16" x14ac:dyDescent="0.2">
      <c r="A1024"/>
      <c r="B1024"/>
      <c r="C1024"/>
      <c r="D1024"/>
      <c r="E1024"/>
      <c r="F1024"/>
      <c r="G1024"/>
      <c r="H1024"/>
      <c r="I1024"/>
      <c r="J1024"/>
      <c r="K1024"/>
      <c r="L1024"/>
    </row>
    <row r="1025" spans="1:12" ht="16" x14ac:dyDescent="0.2">
      <c r="A1025"/>
      <c r="B1025"/>
      <c r="C1025"/>
      <c r="D1025"/>
      <c r="E1025"/>
      <c r="F1025"/>
      <c r="G1025"/>
      <c r="H1025"/>
      <c r="I1025"/>
      <c r="J1025"/>
      <c r="K1025"/>
      <c r="L1025"/>
    </row>
    <row r="1026" spans="1:12" ht="16" x14ac:dyDescent="0.2">
      <c r="A1026"/>
      <c r="B1026"/>
      <c r="C1026"/>
      <c r="D1026"/>
      <c r="E1026"/>
      <c r="F1026"/>
      <c r="G1026"/>
      <c r="H1026"/>
      <c r="I1026"/>
      <c r="J1026"/>
      <c r="K1026"/>
      <c r="L1026"/>
    </row>
    <row r="1027" spans="1:12" ht="16" x14ac:dyDescent="0.2">
      <c r="A1027"/>
      <c r="B1027"/>
      <c r="C1027"/>
      <c r="D1027"/>
      <c r="E1027"/>
      <c r="F1027"/>
      <c r="G1027"/>
      <c r="H1027"/>
      <c r="I1027"/>
      <c r="J1027"/>
      <c r="K1027"/>
      <c r="L1027"/>
    </row>
    <row r="1028" spans="1:12" ht="16" x14ac:dyDescent="0.2">
      <c r="A1028"/>
      <c r="B1028"/>
      <c r="C1028"/>
      <c r="D1028"/>
      <c r="E1028"/>
      <c r="F1028"/>
      <c r="G1028"/>
      <c r="H1028"/>
      <c r="I1028"/>
      <c r="J1028"/>
      <c r="K1028"/>
      <c r="L1028"/>
    </row>
    <row r="1029" spans="1:12" ht="16" x14ac:dyDescent="0.2">
      <c r="A1029"/>
      <c r="B1029"/>
      <c r="C1029"/>
      <c r="D1029"/>
      <c r="E1029"/>
      <c r="F1029"/>
      <c r="G1029"/>
      <c r="H1029"/>
      <c r="I1029"/>
      <c r="J1029"/>
      <c r="K1029"/>
      <c r="L1029"/>
    </row>
    <row r="1030" spans="1:12" ht="16" x14ac:dyDescent="0.2">
      <c r="A1030"/>
      <c r="B1030"/>
      <c r="C1030"/>
      <c r="D1030"/>
      <c r="E1030"/>
      <c r="F1030"/>
      <c r="G1030"/>
      <c r="H1030"/>
      <c r="I1030"/>
      <c r="J1030"/>
      <c r="K1030"/>
      <c r="L1030"/>
    </row>
    <row r="1031" spans="1:12" ht="16" x14ac:dyDescent="0.2">
      <c r="A1031"/>
      <c r="B1031"/>
      <c r="C1031"/>
      <c r="D1031"/>
      <c r="E1031"/>
      <c r="F1031"/>
      <c r="G1031"/>
      <c r="H1031"/>
      <c r="I1031"/>
      <c r="J1031"/>
      <c r="K1031"/>
      <c r="L1031"/>
    </row>
    <row r="1032" spans="1:12" ht="16" x14ac:dyDescent="0.2">
      <c r="A1032"/>
      <c r="B1032"/>
      <c r="C1032"/>
      <c r="D1032"/>
      <c r="E1032"/>
      <c r="F1032"/>
      <c r="G1032"/>
      <c r="H1032"/>
      <c r="I1032"/>
      <c r="J1032"/>
      <c r="K1032"/>
      <c r="L1032"/>
    </row>
    <row r="1033" spans="1:12" ht="16" x14ac:dyDescent="0.2">
      <c r="A1033"/>
      <c r="B1033"/>
      <c r="C1033"/>
      <c r="D1033"/>
      <c r="E1033"/>
      <c r="F1033"/>
      <c r="G1033"/>
      <c r="H1033"/>
      <c r="I1033"/>
      <c r="J1033"/>
      <c r="K1033"/>
      <c r="L1033"/>
    </row>
    <row r="1034" spans="1:12" ht="16" x14ac:dyDescent="0.2">
      <c r="A1034"/>
      <c r="B1034"/>
      <c r="C1034"/>
      <c r="D1034"/>
      <c r="E1034"/>
      <c r="F1034"/>
      <c r="G1034"/>
      <c r="H1034"/>
      <c r="I1034"/>
      <c r="J1034"/>
      <c r="K1034"/>
      <c r="L1034"/>
    </row>
    <row r="1035" spans="1:12" ht="16" x14ac:dyDescent="0.2">
      <c r="A1035"/>
      <c r="B1035"/>
      <c r="C1035"/>
      <c r="D1035"/>
      <c r="E1035"/>
      <c r="F1035"/>
      <c r="G1035"/>
      <c r="H1035"/>
      <c r="I1035"/>
      <c r="J1035"/>
      <c r="K1035"/>
      <c r="L1035"/>
    </row>
    <row r="1036" spans="1:12" ht="16" x14ac:dyDescent="0.2">
      <c r="A1036"/>
      <c r="B1036"/>
      <c r="C1036"/>
      <c r="D1036"/>
      <c r="E1036"/>
      <c r="F1036"/>
      <c r="G1036"/>
      <c r="H1036"/>
      <c r="I1036"/>
      <c r="J1036"/>
      <c r="K1036"/>
      <c r="L1036"/>
    </row>
    <row r="1037" spans="1:12" ht="16" x14ac:dyDescent="0.2">
      <c r="A1037"/>
      <c r="B1037"/>
      <c r="C1037"/>
      <c r="D1037"/>
      <c r="E1037"/>
      <c r="F1037"/>
      <c r="G1037"/>
      <c r="H1037"/>
      <c r="I1037"/>
      <c r="J1037"/>
      <c r="K1037"/>
      <c r="L1037"/>
    </row>
    <row r="1038" spans="1:12" ht="16" x14ac:dyDescent="0.2">
      <c r="A1038"/>
      <c r="B1038"/>
      <c r="C1038"/>
      <c r="D1038"/>
      <c r="E1038"/>
      <c r="F1038"/>
      <c r="G1038"/>
      <c r="H1038"/>
      <c r="I1038"/>
      <c r="J1038"/>
      <c r="K1038"/>
      <c r="L1038"/>
    </row>
    <row r="1039" spans="1:12" ht="16" x14ac:dyDescent="0.2">
      <c r="A1039"/>
      <c r="B1039"/>
      <c r="C1039"/>
      <c r="D1039"/>
      <c r="E1039"/>
      <c r="F1039"/>
      <c r="G1039"/>
      <c r="H1039"/>
      <c r="I1039"/>
      <c r="J1039"/>
      <c r="K1039"/>
      <c r="L1039"/>
    </row>
    <row r="1040" spans="1:12" ht="16" x14ac:dyDescent="0.2">
      <c r="A1040"/>
      <c r="B1040"/>
      <c r="C1040"/>
      <c r="D1040"/>
      <c r="E1040"/>
      <c r="F1040"/>
      <c r="G1040"/>
      <c r="H1040"/>
      <c r="I1040"/>
      <c r="J1040"/>
      <c r="K1040"/>
      <c r="L1040"/>
    </row>
    <row r="1041" spans="1:12" ht="16" x14ac:dyDescent="0.2">
      <c r="A1041"/>
      <c r="B1041"/>
      <c r="C1041"/>
      <c r="D1041"/>
      <c r="E1041"/>
      <c r="F1041"/>
      <c r="G1041"/>
      <c r="H1041"/>
      <c r="I1041"/>
      <c r="J1041"/>
      <c r="K1041"/>
      <c r="L1041"/>
    </row>
    <row r="1042" spans="1:12" ht="16" x14ac:dyDescent="0.2">
      <c r="A1042"/>
      <c r="B1042"/>
      <c r="C1042"/>
      <c r="D1042"/>
      <c r="E1042"/>
      <c r="F1042"/>
      <c r="G1042"/>
      <c r="H1042"/>
      <c r="I1042"/>
      <c r="J1042"/>
      <c r="K1042"/>
      <c r="L1042"/>
    </row>
    <row r="1043" spans="1:12" ht="16" x14ac:dyDescent="0.2">
      <c r="A1043"/>
      <c r="B1043"/>
      <c r="C1043"/>
      <c r="D1043"/>
      <c r="E1043"/>
      <c r="F1043"/>
      <c r="G1043"/>
      <c r="H1043"/>
      <c r="I1043"/>
      <c r="J1043"/>
      <c r="K1043"/>
      <c r="L1043"/>
    </row>
    <row r="1044" spans="1:12" ht="16" x14ac:dyDescent="0.2">
      <c r="A1044"/>
      <c r="B1044"/>
      <c r="C1044"/>
      <c r="D1044"/>
      <c r="E1044"/>
      <c r="F1044"/>
      <c r="G1044"/>
      <c r="H1044"/>
      <c r="I1044"/>
      <c r="J1044"/>
      <c r="K1044"/>
      <c r="L1044"/>
    </row>
    <row r="1045" spans="1:12" ht="16" x14ac:dyDescent="0.2">
      <c r="A1045"/>
      <c r="B1045"/>
      <c r="C1045"/>
      <c r="D1045"/>
      <c r="E1045"/>
      <c r="F1045"/>
      <c r="G1045"/>
      <c r="H1045"/>
      <c r="I1045"/>
      <c r="J1045"/>
      <c r="K1045"/>
      <c r="L1045"/>
    </row>
    <row r="1046" spans="1:12" ht="16" x14ac:dyDescent="0.2">
      <c r="A1046"/>
      <c r="B1046"/>
      <c r="C1046"/>
      <c r="D1046"/>
      <c r="E1046"/>
      <c r="F1046"/>
      <c r="G1046"/>
      <c r="H1046"/>
      <c r="I1046"/>
      <c r="J1046"/>
      <c r="K1046"/>
      <c r="L1046"/>
    </row>
    <row r="1047" spans="1:12" ht="16" x14ac:dyDescent="0.2">
      <c r="A1047"/>
      <c r="B1047"/>
      <c r="C1047"/>
      <c r="D1047"/>
      <c r="E1047"/>
      <c r="F1047"/>
      <c r="G1047"/>
      <c r="H1047"/>
      <c r="I1047"/>
      <c r="J1047"/>
      <c r="K1047"/>
      <c r="L1047"/>
    </row>
    <row r="1048" spans="1:12" ht="16" x14ac:dyDescent="0.2">
      <c r="A1048"/>
      <c r="B1048"/>
      <c r="C1048"/>
      <c r="D1048"/>
      <c r="E1048"/>
      <c r="F1048"/>
      <c r="G1048"/>
      <c r="H1048"/>
      <c r="I1048"/>
      <c r="J1048"/>
      <c r="K1048"/>
      <c r="L1048"/>
    </row>
    <row r="1049" spans="1:12" ht="16" x14ac:dyDescent="0.2">
      <c r="A1049"/>
      <c r="B1049"/>
      <c r="C1049"/>
      <c r="D1049"/>
      <c r="E1049"/>
      <c r="F1049"/>
      <c r="G1049"/>
      <c r="H1049"/>
      <c r="I1049"/>
      <c r="J1049"/>
      <c r="K1049"/>
      <c r="L1049"/>
    </row>
    <row r="1050" spans="1:12" ht="16" x14ac:dyDescent="0.2">
      <c r="A1050"/>
      <c r="B1050"/>
      <c r="C1050"/>
      <c r="D1050"/>
      <c r="E1050"/>
      <c r="F1050"/>
      <c r="G1050"/>
      <c r="H1050"/>
      <c r="I1050"/>
      <c r="J1050"/>
      <c r="K1050"/>
      <c r="L1050"/>
    </row>
    <row r="1051" spans="1:12" ht="16" x14ac:dyDescent="0.2">
      <c r="A1051"/>
      <c r="B1051"/>
      <c r="C1051"/>
      <c r="D1051"/>
      <c r="E1051"/>
      <c r="F1051"/>
      <c r="G1051"/>
      <c r="H1051"/>
      <c r="I1051"/>
      <c r="J1051"/>
      <c r="K1051"/>
      <c r="L1051"/>
    </row>
    <row r="1052" spans="1:12" ht="16" x14ac:dyDescent="0.2">
      <c r="A1052"/>
      <c r="B1052"/>
      <c r="C1052"/>
      <c r="D1052"/>
      <c r="E1052"/>
      <c r="F1052"/>
      <c r="G1052"/>
      <c r="H1052"/>
      <c r="I1052"/>
      <c r="J1052"/>
      <c r="K1052"/>
      <c r="L1052"/>
    </row>
    <row r="1053" spans="1:12" ht="16" x14ac:dyDescent="0.2">
      <c r="A1053"/>
      <c r="B1053"/>
      <c r="C1053"/>
      <c r="D1053"/>
      <c r="E1053"/>
      <c r="F1053"/>
      <c r="G1053"/>
      <c r="H1053"/>
      <c r="I1053"/>
      <c r="J1053"/>
      <c r="K1053"/>
      <c r="L1053"/>
    </row>
    <row r="1054" spans="1:12" ht="16" x14ac:dyDescent="0.2">
      <c r="A1054"/>
      <c r="B1054"/>
      <c r="C1054"/>
      <c r="D1054"/>
      <c r="E1054"/>
      <c r="F1054"/>
      <c r="G1054"/>
      <c r="H1054"/>
      <c r="I1054"/>
      <c r="J1054"/>
      <c r="K1054"/>
      <c r="L1054"/>
    </row>
    <row r="1055" spans="1:12" ht="16" x14ac:dyDescent="0.2">
      <c r="A1055"/>
      <c r="B1055"/>
      <c r="C1055"/>
      <c r="D1055"/>
      <c r="E1055"/>
      <c r="F1055"/>
      <c r="G1055"/>
      <c r="H1055"/>
      <c r="I1055"/>
      <c r="J1055"/>
      <c r="K1055"/>
      <c r="L1055"/>
    </row>
    <row r="1056" spans="1:12" ht="16" x14ac:dyDescent="0.2">
      <c r="A1056"/>
      <c r="B1056"/>
      <c r="C1056"/>
      <c r="D1056"/>
      <c r="E1056"/>
      <c r="F1056"/>
      <c r="G1056"/>
      <c r="H1056"/>
      <c r="I1056"/>
      <c r="J1056"/>
      <c r="K1056"/>
      <c r="L1056"/>
    </row>
    <row r="1057" spans="1:12" ht="16" x14ac:dyDescent="0.2">
      <c r="A1057"/>
      <c r="B1057"/>
      <c r="C1057"/>
      <c r="D1057"/>
      <c r="E1057"/>
      <c r="F1057"/>
      <c r="G1057"/>
      <c r="H1057"/>
      <c r="I1057"/>
      <c r="J1057"/>
      <c r="K1057"/>
      <c r="L1057"/>
    </row>
    <row r="1058" spans="1:12" ht="16" x14ac:dyDescent="0.2">
      <c r="A1058"/>
      <c r="B1058"/>
      <c r="C1058"/>
      <c r="D1058"/>
      <c r="E1058"/>
      <c r="F1058"/>
      <c r="G1058"/>
      <c r="H1058"/>
      <c r="I1058"/>
      <c r="J1058"/>
      <c r="K1058"/>
      <c r="L1058"/>
    </row>
    <row r="1059" spans="1:12" ht="16" x14ac:dyDescent="0.2">
      <c r="A1059"/>
      <c r="B1059"/>
      <c r="C1059"/>
      <c r="D1059"/>
      <c r="E1059"/>
      <c r="F1059"/>
      <c r="G1059"/>
      <c r="H1059"/>
      <c r="I1059"/>
      <c r="J1059"/>
      <c r="K1059"/>
      <c r="L1059"/>
    </row>
    <row r="1060" spans="1:12" ht="16" x14ac:dyDescent="0.2">
      <c r="A1060"/>
      <c r="B1060"/>
      <c r="C1060"/>
      <c r="D1060"/>
      <c r="E1060"/>
      <c r="F1060"/>
      <c r="G1060"/>
      <c r="H1060"/>
      <c r="I1060"/>
      <c r="J1060"/>
      <c r="K1060"/>
      <c r="L1060"/>
    </row>
    <row r="1061" spans="1:12" ht="16" x14ac:dyDescent="0.2">
      <c r="A1061"/>
      <c r="B1061"/>
      <c r="C1061"/>
      <c r="D1061"/>
      <c r="E1061"/>
      <c r="F1061"/>
      <c r="G1061"/>
      <c r="H1061"/>
      <c r="I1061"/>
      <c r="J1061"/>
      <c r="K1061"/>
      <c r="L1061"/>
    </row>
    <row r="1062" spans="1:12" ht="16" x14ac:dyDescent="0.2">
      <c r="A1062"/>
      <c r="B1062"/>
      <c r="C1062"/>
      <c r="D1062"/>
      <c r="E1062"/>
      <c r="F1062"/>
      <c r="G1062"/>
      <c r="H1062"/>
      <c r="I1062"/>
      <c r="J1062"/>
      <c r="K1062"/>
      <c r="L1062"/>
    </row>
    <row r="1063" spans="1:12" ht="16" x14ac:dyDescent="0.2">
      <c r="A1063"/>
      <c r="B1063"/>
      <c r="C1063"/>
      <c r="D1063"/>
      <c r="E1063"/>
      <c r="F1063"/>
      <c r="G1063"/>
      <c r="H1063"/>
      <c r="I1063"/>
      <c r="J1063"/>
      <c r="K1063"/>
      <c r="L1063"/>
    </row>
    <row r="1064" spans="1:12" ht="16" x14ac:dyDescent="0.2">
      <c r="A1064"/>
      <c r="B1064"/>
      <c r="C1064"/>
      <c r="D1064"/>
      <c r="E1064"/>
      <c r="F1064"/>
      <c r="G1064"/>
      <c r="H1064"/>
      <c r="I1064"/>
      <c r="J1064"/>
      <c r="K1064"/>
      <c r="L1064"/>
    </row>
    <row r="1065" spans="1:12" ht="16" x14ac:dyDescent="0.2">
      <c r="A1065"/>
      <c r="B1065"/>
      <c r="C1065"/>
      <c r="D1065"/>
      <c r="E1065"/>
      <c r="F1065"/>
      <c r="G1065"/>
      <c r="H1065"/>
      <c r="I1065"/>
      <c r="J1065"/>
      <c r="K1065"/>
      <c r="L1065"/>
    </row>
    <row r="1066" spans="1:12" ht="16" x14ac:dyDescent="0.2">
      <c r="A1066"/>
      <c r="B1066"/>
      <c r="C1066"/>
      <c r="D1066"/>
      <c r="E1066"/>
      <c r="F1066"/>
      <c r="G1066"/>
      <c r="H1066"/>
      <c r="I1066"/>
      <c r="J1066"/>
      <c r="K1066"/>
      <c r="L1066"/>
    </row>
    <row r="1067" spans="1:12" ht="16" x14ac:dyDescent="0.2">
      <c r="A1067"/>
      <c r="B1067"/>
      <c r="C1067"/>
      <c r="D1067"/>
      <c r="E1067"/>
      <c r="F1067"/>
      <c r="G1067"/>
      <c r="H1067"/>
      <c r="I1067"/>
      <c r="J1067"/>
      <c r="K1067"/>
      <c r="L1067"/>
    </row>
    <row r="1068" spans="1:12" ht="16" x14ac:dyDescent="0.2">
      <c r="A1068"/>
      <c r="B1068"/>
      <c r="C1068"/>
      <c r="D1068"/>
      <c r="E1068"/>
      <c r="F1068"/>
      <c r="G1068"/>
      <c r="H1068"/>
      <c r="I1068"/>
      <c r="J1068"/>
      <c r="K1068"/>
      <c r="L1068"/>
    </row>
    <row r="1069" spans="1:12" ht="16" x14ac:dyDescent="0.2">
      <c r="A1069"/>
      <c r="B1069"/>
      <c r="C1069"/>
      <c r="D1069"/>
      <c r="E1069"/>
      <c r="F1069"/>
      <c r="G1069"/>
      <c r="H1069"/>
      <c r="I1069"/>
      <c r="J1069"/>
      <c r="K1069"/>
      <c r="L1069"/>
    </row>
    <row r="1070" spans="1:12" ht="16" x14ac:dyDescent="0.2">
      <c r="A1070"/>
      <c r="B1070"/>
      <c r="C1070"/>
      <c r="D1070"/>
      <c r="E1070"/>
      <c r="F1070"/>
      <c r="G1070"/>
      <c r="H1070"/>
      <c r="I1070"/>
      <c r="J1070"/>
      <c r="K1070"/>
      <c r="L1070"/>
    </row>
    <row r="1071" spans="1:12" ht="16" x14ac:dyDescent="0.2">
      <c r="A1071"/>
      <c r="B1071"/>
      <c r="C1071"/>
      <c r="D1071"/>
      <c r="E1071"/>
      <c r="F1071"/>
      <c r="G1071"/>
      <c r="H1071"/>
      <c r="I1071"/>
      <c r="J1071"/>
      <c r="K1071"/>
      <c r="L1071"/>
    </row>
    <row r="1072" spans="1:12" ht="16" x14ac:dyDescent="0.2">
      <c r="A1072"/>
      <c r="B1072"/>
      <c r="C1072"/>
      <c r="D1072"/>
      <c r="E1072"/>
      <c r="F1072"/>
      <c r="G1072"/>
      <c r="H1072"/>
      <c r="I1072"/>
      <c r="J1072"/>
      <c r="K1072"/>
      <c r="L1072"/>
    </row>
    <row r="1073" spans="1:12" ht="16" x14ac:dyDescent="0.2">
      <c r="A1073"/>
      <c r="B1073"/>
      <c r="C1073"/>
      <c r="D1073"/>
      <c r="E1073"/>
      <c r="F1073"/>
      <c r="G1073"/>
      <c r="H1073"/>
      <c r="I1073"/>
      <c r="J1073"/>
      <c r="K1073"/>
      <c r="L1073"/>
    </row>
    <row r="1074" spans="1:12" ht="16" x14ac:dyDescent="0.2">
      <c r="A1074"/>
      <c r="B1074"/>
      <c r="C1074"/>
      <c r="D1074"/>
      <c r="E1074"/>
      <c r="F1074"/>
      <c r="G1074"/>
      <c r="H1074"/>
      <c r="I1074"/>
      <c r="J1074"/>
      <c r="K1074"/>
      <c r="L1074"/>
    </row>
    <row r="1075" spans="1:12" ht="16" x14ac:dyDescent="0.2">
      <c r="A1075"/>
      <c r="B1075"/>
      <c r="C1075"/>
      <c r="D1075"/>
      <c r="E1075"/>
      <c r="F1075"/>
      <c r="G1075"/>
      <c r="H1075"/>
      <c r="I1075"/>
      <c r="J1075"/>
      <c r="K1075"/>
      <c r="L1075"/>
    </row>
    <row r="1076" spans="1:12" ht="16" x14ac:dyDescent="0.2">
      <c r="A1076"/>
      <c r="B1076"/>
      <c r="C1076"/>
      <c r="D1076"/>
      <c r="E1076"/>
      <c r="F1076"/>
      <c r="G1076"/>
      <c r="H1076"/>
      <c r="I1076"/>
      <c r="J1076"/>
      <c r="K1076"/>
      <c r="L1076"/>
    </row>
    <row r="1077" spans="1:12" ht="16" x14ac:dyDescent="0.2">
      <c r="A1077"/>
      <c r="B1077"/>
      <c r="C1077"/>
      <c r="D1077"/>
      <c r="E1077"/>
      <c r="F1077"/>
      <c r="G1077"/>
      <c r="H1077"/>
      <c r="I1077"/>
      <c r="J1077"/>
      <c r="K1077"/>
      <c r="L1077"/>
    </row>
    <row r="1078" spans="1:12" ht="16" x14ac:dyDescent="0.2">
      <c r="A1078"/>
      <c r="B1078"/>
      <c r="C1078"/>
      <c r="D1078"/>
      <c r="E1078"/>
      <c r="F1078"/>
      <c r="G1078"/>
      <c r="H1078"/>
      <c r="I1078"/>
      <c r="J1078"/>
      <c r="K1078"/>
      <c r="L1078"/>
    </row>
    <row r="1079" spans="1:12" ht="16" x14ac:dyDescent="0.2">
      <c r="A1079"/>
      <c r="B1079"/>
      <c r="C1079"/>
      <c r="D1079"/>
      <c r="E1079"/>
      <c r="F1079"/>
      <c r="G1079"/>
      <c r="H1079"/>
      <c r="I1079"/>
      <c r="J1079"/>
      <c r="K1079"/>
      <c r="L1079"/>
    </row>
    <row r="1080" spans="1:12" ht="16" x14ac:dyDescent="0.2">
      <c r="A1080"/>
      <c r="B1080"/>
      <c r="C1080"/>
      <c r="D1080"/>
      <c r="E1080"/>
      <c r="F1080"/>
      <c r="G1080"/>
      <c r="H1080"/>
      <c r="I1080"/>
      <c r="J1080"/>
      <c r="K1080"/>
      <c r="L1080"/>
    </row>
    <row r="1081" spans="1:12" ht="16" x14ac:dyDescent="0.2">
      <c r="A1081"/>
      <c r="B1081"/>
      <c r="C1081"/>
      <c r="D1081"/>
      <c r="E1081"/>
      <c r="F1081"/>
      <c r="G1081"/>
      <c r="H1081"/>
      <c r="I1081"/>
      <c r="J1081"/>
      <c r="K1081"/>
      <c r="L1081"/>
    </row>
    <row r="1082" spans="1:12" ht="16" x14ac:dyDescent="0.2">
      <c r="A1082"/>
      <c r="B1082"/>
      <c r="C1082"/>
      <c r="D1082"/>
      <c r="E1082"/>
      <c r="F1082"/>
      <c r="G1082"/>
      <c r="H1082"/>
      <c r="I1082"/>
      <c r="J1082"/>
      <c r="K1082"/>
      <c r="L1082"/>
    </row>
    <row r="1083" spans="1:12" ht="16" x14ac:dyDescent="0.2">
      <c r="A1083"/>
      <c r="B1083"/>
      <c r="C1083"/>
      <c r="D1083"/>
      <c r="E1083"/>
      <c r="F1083"/>
      <c r="G1083"/>
      <c r="H1083"/>
      <c r="I1083"/>
      <c r="J1083"/>
      <c r="K1083"/>
      <c r="L1083"/>
    </row>
    <row r="1084" spans="1:12" ht="16" x14ac:dyDescent="0.2">
      <c r="A1084"/>
      <c r="B1084"/>
      <c r="C1084"/>
      <c r="D1084"/>
      <c r="E1084"/>
      <c r="F1084"/>
      <c r="G1084"/>
      <c r="H1084"/>
      <c r="I1084"/>
      <c r="J1084"/>
      <c r="K1084"/>
      <c r="L1084"/>
    </row>
    <row r="1085" spans="1:12" ht="16" x14ac:dyDescent="0.2">
      <c r="A1085"/>
      <c r="B1085"/>
      <c r="C1085"/>
      <c r="D1085"/>
      <c r="E1085"/>
      <c r="F1085"/>
      <c r="G1085"/>
      <c r="H1085"/>
      <c r="I1085"/>
      <c r="J1085"/>
      <c r="K1085"/>
      <c r="L1085"/>
    </row>
    <row r="1086" spans="1:12" ht="16" x14ac:dyDescent="0.2">
      <c r="A1086"/>
      <c r="B1086"/>
      <c r="C1086"/>
      <c r="D1086"/>
      <c r="E1086"/>
      <c r="F1086"/>
      <c r="G1086"/>
      <c r="H1086"/>
      <c r="I1086"/>
      <c r="J1086"/>
      <c r="K1086"/>
      <c r="L1086"/>
    </row>
    <row r="1087" spans="1:12" ht="16" x14ac:dyDescent="0.2">
      <c r="A1087"/>
      <c r="B1087"/>
      <c r="C1087"/>
      <c r="D1087"/>
      <c r="E1087"/>
      <c r="F1087"/>
      <c r="G1087"/>
      <c r="H1087"/>
      <c r="I1087"/>
      <c r="J1087"/>
      <c r="K1087"/>
      <c r="L1087"/>
    </row>
    <row r="1088" spans="1:12" ht="16" x14ac:dyDescent="0.2">
      <c r="A1088"/>
      <c r="B1088"/>
      <c r="C1088"/>
      <c r="D1088"/>
      <c r="E1088"/>
      <c r="F1088"/>
      <c r="G1088"/>
      <c r="H1088"/>
      <c r="I1088"/>
      <c r="J1088"/>
      <c r="K1088"/>
      <c r="L1088"/>
    </row>
    <row r="1089" spans="1:12" ht="16" x14ac:dyDescent="0.2">
      <c r="A1089"/>
      <c r="B1089"/>
      <c r="C1089"/>
      <c r="D1089"/>
      <c r="E1089"/>
      <c r="F1089"/>
      <c r="G1089"/>
      <c r="H1089"/>
      <c r="I1089"/>
      <c r="J1089"/>
      <c r="K1089"/>
      <c r="L1089"/>
    </row>
    <row r="1090" spans="1:12" ht="16" x14ac:dyDescent="0.2">
      <c r="A1090"/>
      <c r="B1090"/>
      <c r="C1090"/>
      <c r="D1090"/>
      <c r="E1090"/>
      <c r="F1090"/>
      <c r="G1090"/>
      <c r="H1090"/>
      <c r="I1090"/>
      <c r="J1090"/>
      <c r="K1090"/>
      <c r="L1090"/>
    </row>
    <row r="1091" spans="1:12" ht="16" x14ac:dyDescent="0.2">
      <c r="A1091"/>
      <c r="B1091"/>
      <c r="C1091"/>
      <c r="D1091"/>
      <c r="E1091"/>
      <c r="F1091"/>
      <c r="G1091"/>
      <c r="H1091"/>
      <c r="I1091"/>
      <c r="J1091"/>
      <c r="K1091"/>
      <c r="L1091"/>
    </row>
    <row r="1092" spans="1:12" ht="16" x14ac:dyDescent="0.2">
      <c r="A1092"/>
      <c r="B1092"/>
      <c r="C1092"/>
      <c r="D1092"/>
      <c r="E1092"/>
      <c r="F1092"/>
      <c r="G1092"/>
      <c r="H1092"/>
      <c r="I1092"/>
      <c r="J1092"/>
      <c r="K1092"/>
      <c r="L1092"/>
    </row>
    <row r="1093" spans="1:12" ht="16" x14ac:dyDescent="0.2">
      <c r="A1093"/>
      <c r="B1093"/>
      <c r="C1093"/>
      <c r="D1093"/>
      <c r="E1093"/>
      <c r="F1093"/>
      <c r="G1093"/>
      <c r="H1093"/>
      <c r="I1093"/>
      <c r="J1093"/>
      <c r="K1093"/>
      <c r="L1093"/>
    </row>
    <row r="1094" spans="1:12" ht="16" x14ac:dyDescent="0.2">
      <c r="A1094"/>
      <c r="B1094"/>
      <c r="C1094"/>
      <c r="D1094"/>
      <c r="E1094"/>
      <c r="F1094"/>
      <c r="G1094"/>
      <c r="H1094"/>
      <c r="I1094"/>
      <c r="J1094"/>
      <c r="K1094"/>
      <c r="L1094"/>
    </row>
    <row r="1095" spans="1:12" ht="16" x14ac:dyDescent="0.2">
      <c r="A1095"/>
      <c r="B1095"/>
      <c r="C1095"/>
      <c r="D1095"/>
      <c r="E1095"/>
      <c r="F1095"/>
      <c r="G1095"/>
      <c r="H1095"/>
      <c r="I1095"/>
      <c r="J1095"/>
      <c r="K1095"/>
      <c r="L1095"/>
    </row>
    <row r="1096" spans="1:12" ht="16" x14ac:dyDescent="0.2">
      <c r="A1096"/>
      <c r="B1096"/>
      <c r="C1096"/>
      <c r="D1096"/>
      <c r="E1096"/>
      <c r="F1096"/>
      <c r="G1096"/>
      <c r="H1096"/>
      <c r="I1096"/>
      <c r="J1096"/>
      <c r="K1096"/>
      <c r="L1096"/>
    </row>
    <row r="1097" spans="1:12" ht="16" x14ac:dyDescent="0.2">
      <c r="A1097"/>
      <c r="B1097"/>
      <c r="C1097"/>
      <c r="D1097"/>
      <c r="E1097"/>
      <c r="F1097"/>
      <c r="G1097"/>
      <c r="H1097"/>
      <c r="I1097"/>
      <c r="J1097"/>
      <c r="K1097"/>
      <c r="L1097"/>
    </row>
    <row r="1098" spans="1:12" ht="16" x14ac:dyDescent="0.2">
      <c r="A1098"/>
      <c r="B1098"/>
      <c r="C1098"/>
      <c r="D1098"/>
      <c r="E1098"/>
      <c r="F1098"/>
      <c r="G1098"/>
      <c r="H1098"/>
      <c r="I1098"/>
      <c r="J1098"/>
      <c r="K1098"/>
      <c r="L1098"/>
    </row>
    <row r="1099" spans="1:12" ht="16" x14ac:dyDescent="0.2">
      <c r="A1099"/>
      <c r="B1099"/>
      <c r="C1099"/>
      <c r="D1099"/>
      <c r="E1099"/>
      <c r="F1099"/>
      <c r="G1099"/>
      <c r="H1099"/>
      <c r="I1099"/>
      <c r="J1099"/>
      <c r="K1099"/>
      <c r="L1099"/>
    </row>
    <row r="1100" spans="1:12" ht="16" x14ac:dyDescent="0.2">
      <c r="A1100"/>
      <c r="B1100"/>
      <c r="C1100"/>
      <c r="D1100"/>
      <c r="E1100"/>
      <c r="F1100"/>
      <c r="G1100"/>
      <c r="H1100"/>
      <c r="I1100"/>
      <c r="J1100"/>
      <c r="K1100"/>
      <c r="L1100"/>
    </row>
    <row r="1101" spans="1:12" ht="16" x14ac:dyDescent="0.2">
      <c r="A1101"/>
      <c r="B1101"/>
      <c r="C1101"/>
      <c r="D1101"/>
      <c r="E1101"/>
      <c r="F1101"/>
      <c r="G1101"/>
      <c r="H1101"/>
      <c r="I1101"/>
      <c r="J1101"/>
      <c r="K1101"/>
      <c r="L1101"/>
    </row>
    <row r="1102" spans="1:12" ht="16" x14ac:dyDescent="0.2">
      <c r="A1102"/>
      <c r="B1102"/>
      <c r="C1102"/>
      <c r="D1102"/>
      <c r="E1102"/>
      <c r="F1102"/>
      <c r="G1102"/>
      <c r="H1102"/>
      <c r="I1102"/>
      <c r="J1102"/>
      <c r="K1102"/>
      <c r="L1102"/>
    </row>
    <row r="1103" spans="1:12" ht="16" x14ac:dyDescent="0.2">
      <c r="A1103"/>
      <c r="B1103"/>
      <c r="C1103"/>
      <c r="D1103"/>
      <c r="E1103"/>
      <c r="F1103"/>
      <c r="G1103"/>
      <c r="H1103"/>
      <c r="I1103"/>
      <c r="J1103"/>
      <c r="K1103"/>
      <c r="L1103"/>
    </row>
    <row r="1104" spans="1:12" ht="16" x14ac:dyDescent="0.2">
      <c r="A1104"/>
      <c r="B1104"/>
      <c r="C1104"/>
      <c r="D1104"/>
      <c r="E1104"/>
      <c r="F1104"/>
      <c r="G1104"/>
      <c r="H1104"/>
      <c r="I1104"/>
      <c r="J1104"/>
      <c r="K1104"/>
      <c r="L1104"/>
    </row>
    <row r="1105" spans="1:12" ht="16" x14ac:dyDescent="0.2">
      <c r="A1105"/>
      <c r="B1105"/>
      <c r="C1105"/>
      <c r="D1105"/>
      <c r="E1105"/>
      <c r="F1105"/>
      <c r="G1105"/>
      <c r="H1105"/>
      <c r="I1105"/>
      <c r="J1105"/>
      <c r="K1105"/>
      <c r="L1105"/>
    </row>
    <row r="1106" spans="1:12" ht="16" x14ac:dyDescent="0.2">
      <c r="A1106"/>
      <c r="B1106"/>
      <c r="C1106"/>
      <c r="D1106"/>
      <c r="E1106"/>
      <c r="F1106"/>
      <c r="G1106"/>
      <c r="H1106"/>
      <c r="I1106"/>
      <c r="J1106"/>
      <c r="K1106"/>
      <c r="L1106"/>
    </row>
    <row r="1107" spans="1:12" ht="16" x14ac:dyDescent="0.2">
      <c r="A1107"/>
      <c r="B1107"/>
      <c r="C1107"/>
      <c r="D1107"/>
      <c r="E1107"/>
      <c r="F1107"/>
      <c r="G1107"/>
      <c r="H1107"/>
      <c r="I1107"/>
      <c r="J1107"/>
      <c r="K1107"/>
      <c r="L1107"/>
    </row>
    <row r="1108" spans="1:12" ht="16" x14ac:dyDescent="0.2">
      <c r="A1108"/>
      <c r="B1108"/>
      <c r="C1108"/>
      <c r="D1108"/>
      <c r="E1108"/>
      <c r="F1108"/>
      <c r="G1108"/>
      <c r="H1108"/>
      <c r="I1108"/>
      <c r="J1108"/>
      <c r="K1108"/>
      <c r="L1108"/>
    </row>
    <row r="1109" spans="1:12" ht="16" x14ac:dyDescent="0.2">
      <c r="A1109"/>
      <c r="B1109"/>
      <c r="C1109"/>
      <c r="D1109"/>
      <c r="E1109"/>
      <c r="F1109"/>
      <c r="G1109"/>
      <c r="H1109"/>
      <c r="I1109"/>
      <c r="J1109"/>
      <c r="K1109"/>
      <c r="L1109"/>
    </row>
    <row r="1110" spans="1:12" ht="16" x14ac:dyDescent="0.2">
      <c r="A1110"/>
      <c r="B1110"/>
      <c r="C1110"/>
      <c r="D1110"/>
      <c r="E1110"/>
      <c r="F1110"/>
      <c r="G1110"/>
      <c r="H1110"/>
      <c r="I1110"/>
      <c r="J1110"/>
      <c r="K1110"/>
      <c r="L1110"/>
    </row>
    <row r="1111" spans="1:12" ht="16" x14ac:dyDescent="0.2">
      <c r="A1111"/>
      <c r="B1111"/>
      <c r="C1111"/>
      <c r="D1111"/>
      <c r="E1111"/>
      <c r="F1111"/>
      <c r="G1111"/>
      <c r="H1111"/>
      <c r="I1111"/>
      <c r="J1111"/>
      <c r="K1111"/>
      <c r="L1111"/>
    </row>
    <row r="1112" spans="1:12" ht="16" x14ac:dyDescent="0.2">
      <c r="A1112"/>
      <c r="B1112"/>
      <c r="C1112"/>
      <c r="D1112"/>
      <c r="E1112"/>
      <c r="F1112"/>
      <c r="G1112"/>
      <c r="H1112"/>
      <c r="I1112"/>
      <c r="J1112"/>
      <c r="K1112"/>
      <c r="L1112"/>
    </row>
    <row r="1113" spans="1:12" ht="16" x14ac:dyDescent="0.2">
      <c r="A1113"/>
      <c r="B1113"/>
      <c r="C1113"/>
      <c r="D1113"/>
      <c r="E1113"/>
      <c r="F1113"/>
      <c r="G1113"/>
      <c r="H1113"/>
      <c r="I1113"/>
      <c r="J1113"/>
      <c r="K1113"/>
      <c r="L1113"/>
    </row>
    <row r="1114" spans="1:12" ht="16" x14ac:dyDescent="0.2">
      <c r="A1114"/>
      <c r="B1114"/>
      <c r="C1114"/>
      <c r="D1114"/>
      <c r="E1114"/>
      <c r="F1114"/>
      <c r="G1114"/>
      <c r="H1114"/>
      <c r="I1114"/>
      <c r="J1114"/>
      <c r="K1114"/>
      <c r="L1114"/>
    </row>
    <row r="1115" spans="1:12" ht="16" x14ac:dyDescent="0.2">
      <c r="A1115"/>
      <c r="B1115"/>
      <c r="C1115"/>
      <c r="D1115"/>
      <c r="E1115"/>
      <c r="F1115"/>
      <c r="G1115"/>
      <c r="H1115"/>
      <c r="I1115"/>
      <c r="J1115"/>
      <c r="K1115"/>
      <c r="L1115"/>
    </row>
    <row r="1116" spans="1:12" ht="16" x14ac:dyDescent="0.2">
      <c r="A1116"/>
      <c r="B1116"/>
      <c r="C1116"/>
      <c r="D1116"/>
      <c r="E1116"/>
      <c r="F1116"/>
      <c r="G1116"/>
      <c r="H1116"/>
      <c r="I1116"/>
      <c r="J1116"/>
      <c r="K1116"/>
      <c r="L1116"/>
    </row>
    <row r="1117" spans="1:12" ht="16" x14ac:dyDescent="0.2">
      <c r="A1117"/>
      <c r="B1117"/>
      <c r="C1117"/>
      <c r="D1117"/>
      <c r="E1117"/>
      <c r="F1117"/>
      <c r="G1117"/>
      <c r="H1117"/>
      <c r="I1117"/>
      <c r="J1117"/>
      <c r="K1117"/>
      <c r="L1117"/>
    </row>
    <row r="1118" spans="1:12" ht="16" x14ac:dyDescent="0.2">
      <c r="A1118"/>
      <c r="B1118"/>
      <c r="C1118"/>
      <c r="D1118"/>
      <c r="E1118"/>
      <c r="F1118"/>
      <c r="G1118"/>
      <c r="H1118"/>
      <c r="I1118"/>
      <c r="J1118"/>
      <c r="K1118"/>
      <c r="L1118"/>
    </row>
    <row r="1119" spans="1:12" ht="16" x14ac:dyDescent="0.2">
      <c r="A1119"/>
      <c r="B1119"/>
      <c r="C1119"/>
      <c r="D1119"/>
      <c r="E1119"/>
      <c r="F1119"/>
      <c r="G1119"/>
      <c r="H1119"/>
      <c r="I1119"/>
      <c r="J1119"/>
      <c r="K1119"/>
      <c r="L1119"/>
    </row>
    <row r="1120" spans="1:12" ht="16" x14ac:dyDescent="0.2">
      <c r="A1120"/>
      <c r="B1120"/>
      <c r="C1120"/>
      <c r="D1120"/>
      <c r="E1120"/>
      <c r="F1120"/>
      <c r="G1120"/>
      <c r="H1120"/>
      <c r="I1120"/>
      <c r="J1120"/>
      <c r="K1120"/>
      <c r="L1120"/>
    </row>
    <row r="1121" spans="1:12" ht="16" x14ac:dyDescent="0.2">
      <c r="A1121"/>
      <c r="B1121"/>
      <c r="C1121"/>
      <c r="D1121"/>
      <c r="E1121"/>
      <c r="F1121"/>
      <c r="G1121"/>
      <c r="H1121"/>
      <c r="I1121"/>
      <c r="J1121"/>
      <c r="K1121"/>
      <c r="L1121"/>
    </row>
    <row r="1122" spans="1:12" ht="16" x14ac:dyDescent="0.2">
      <c r="A1122"/>
      <c r="B1122"/>
      <c r="C1122"/>
      <c r="D1122"/>
      <c r="E1122"/>
      <c r="F1122"/>
      <c r="G1122"/>
      <c r="H1122"/>
      <c r="I1122"/>
      <c r="J1122"/>
      <c r="K1122"/>
      <c r="L1122"/>
    </row>
    <row r="1123" spans="1:12" ht="16" x14ac:dyDescent="0.2">
      <c r="A1123"/>
      <c r="B1123"/>
      <c r="C1123"/>
      <c r="D1123"/>
      <c r="E1123"/>
      <c r="F1123"/>
      <c r="G1123"/>
      <c r="H1123"/>
      <c r="I1123"/>
      <c r="J1123"/>
      <c r="K1123"/>
      <c r="L1123"/>
    </row>
    <row r="1124" spans="1:12" ht="16" x14ac:dyDescent="0.2">
      <c r="A1124"/>
      <c r="B1124"/>
      <c r="C1124"/>
      <c r="D1124"/>
      <c r="E1124"/>
      <c r="F1124"/>
      <c r="G1124"/>
      <c r="H1124"/>
      <c r="I1124"/>
      <c r="J1124"/>
      <c r="K1124"/>
      <c r="L1124"/>
    </row>
    <row r="1125" spans="1:12" ht="16" x14ac:dyDescent="0.2">
      <c r="A1125"/>
      <c r="B1125"/>
      <c r="C1125"/>
      <c r="D1125"/>
      <c r="E1125"/>
      <c r="F1125"/>
      <c r="G1125"/>
      <c r="H1125"/>
      <c r="I1125"/>
      <c r="J1125"/>
      <c r="K1125"/>
      <c r="L1125"/>
    </row>
    <row r="1126" spans="1:12" ht="16" x14ac:dyDescent="0.2">
      <c r="A1126"/>
      <c r="B1126"/>
      <c r="C1126"/>
      <c r="D1126"/>
      <c r="E1126"/>
      <c r="F1126"/>
      <c r="G1126"/>
      <c r="H1126"/>
      <c r="I1126"/>
      <c r="J1126"/>
      <c r="K1126"/>
      <c r="L1126"/>
    </row>
    <row r="1127" spans="1:12" ht="16" x14ac:dyDescent="0.2">
      <c r="A1127"/>
      <c r="B1127"/>
      <c r="C1127"/>
      <c r="D1127"/>
      <c r="E1127"/>
      <c r="F1127"/>
      <c r="G1127"/>
      <c r="H1127"/>
      <c r="I1127"/>
      <c r="J1127"/>
      <c r="K1127"/>
      <c r="L1127"/>
    </row>
    <row r="1128" spans="1:12" ht="16" x14ac:dyDescent="0.2">
      <c r="A1128"/>
      <c r="B1128"/>
      <c r="C1128"/>
      <c r="D1128"/>
      <c r="E1128"/>
      <c r="F1128"/>
      <c r="G1128"/>
      <c r="H1128"/>
      <c r="I1128"/>
      <c r="J1128"/>
      <c r="K1128"/>
      <c r="L1128"/>
    </row>
    <row r="1129" spans="1:12" ht="16" x14ac:dyDescent="0.2">
      <c r="A1129"/>
      <c r="B1129"/>
      <c r="C1129"/>
      <c r="D1129"/>
      <c r="E1129"/>
      <c r="F1129"/>
      <c r="G1129"/>
      <c r="H1129"/>
      <c r="I1129"/>
      <c r="J1129"/>
      <c r="K1129"/>
      <c r="L1129"/>
    </row>
    <row r="1130" spans="1:12" ht="16" x14ac:dyDescent="0.2">
      <c r="A1130"/>
      <c r="B1130"/>
      <c r="C1130"/>
      <c r="D1130"/>
      <c r="E1130"/>
      <c r="F1130"/>
      <c r="G1130"/>
      <c r="H1130"/>
      <c r="I1130"/>
      <c r="J1130"/>
      <c r="K1130"/>
      <c r="L1130"/>
    </row>
    <row r="1131" spans="1:12" ht="16" x14ac:dyDescent="0.2">
      <c r="A1131"/>
      <c r="B1131"/>
      <c r="C1131"/>
      <c r="D1131"/>
      <c r="E1131"/>
      <c r="F1131"/>
      <c r="G1131"/>
      <c r="H1131"/>
      <c r="I1131"/>
      <c r="J1131"/>
      <c r="K1131"/>
      <c r="L1131"/>
    </row>
    <row r="1132" spans="1:12" ht="16" x14ac:dyDescent="0.2">
      <c r="A1132"/>
      <c r="B1132"/>
      <c r="C1132"/>
      <c r="D1132"/>
      <c r="E1132"/>
      <c r="F1132"/>
      <c r="G1132"/>
      <c r="H1132"/>
      <c r="I1132"/>
      <c r="J1132"/>
      <c r="K1132"/>
      <c r="L1132"/>
    </row>
    <row r="1133" spans="1:12" ht="16" x14ac:dyDescent="0.2">
      <c r="A1133"/>
      <c r="B1133"/>
      <c r="C1133"/>
      <c r="D1133"/>
      <c r="E1133"/>
      <c r="F1133"/>
      <c r="G1133"/>
      <c r="H1133"/>
      <c r="I1133"/>
      <c r="J1133"/>
      <c r="K1133"/>
      <c r="L1133"/>
    </row>
    <row r="1134" spans="1:12" ht="16" x14ac:dyDescent="0.2">
      <c r="A1134"/>
      <c r="B1134"/>
      <c r="C1134"/>
      <c r="D1134"/>
      <c r="E1134"/>
      <c r="F1134"/>
      <c r="G1134"/>
      <c r="H1134"/>
      <c r="I1134"/>
      <c r="J1134"/>
      <c r="K1134"/>
      <c r="L1134"/>
    </row>
    <row r="1135" spans="1:12" ht="16" x14ac:dyDescent="0.2">
      <c r="A1135"/>
      <c r="B1135"/>
      <c r="C1135"/>
      <c r="D1135"/>
      <c r="E1135"/>
      <c r="F1135"/>
      <c r="G1135"/>
      <c r="H1135"/>
      <c r="I1135"/>
      <c r="J1135"/>
      <c r="K1135"/>
      <c r="L1135"/>
    </row>
    <row r="1136" spans="1:12" ht="16" x14ac:dyDescent="0.2">
      <c r="A1136"/>
      <c r="B1136"/>
      <c r="C1136"/>
      <c r="D1136"/>
      <c r="E1136"/>
      <c r="F1136"/>
      <c r="G1136"/>
      <c r="H1136"/>
      <c r="I1136"/>
      <c r="J1136"/>
      <c r="K1136"/>
      <c r="L1136"/>
    </row>
    <row r="1137" spans="1:12" ht="16" x14ac:dyDescent="0.2">
      <c r="A1137"/>
      <c r="B1137"/>
      <c r="C1137"/>
      <c r="D1137"/>
      <c r="E1137"/>
      <c r="F1137"/>
      <c r="G1137"/>
      <c r="H1137"/>
      <c r="I1137"/>
      <c r="J1137"/>
      <c r="K1137"/>
      <c r="L1137"/>
    </row>
    <row r="1138" spans="1:12" ht="16" x14ac:dyDescent="0.2">
      <c r="A1138"/>
      <c r="B1138"/>
      <c r="C1138"/>
      <c r="D1138"/>
      <c r="E1138"/>
      <c r="F1138"/>
      <c r="G1138"/>
      <c r="H1138"/>
      <c r="I1138"/>
      <c r="J1138"/>
      <c r="K1138"/>
      <c r="L1138"/>
    </row>
    <row r="1139" spans="1:12" ht="16" x14ac:dyDescent="0.2">
      <c r="A1139"/>
      <c r="B1139"/>
      <c r="C1139"/>
      <c r="D1139"/>
      <c r="E1139"/>
      <c r="F1139"/>
      <c r="G1139"/>
      <c r="H1139"/>
      <c r="I1139"/>
      <c r="J1139"/>
      <c r="K1139"/>
      <c r="L1139"/>
    </row>
    <row r="1140" spans="1:12" ht="16" x14ac:dyDescent="0.2">
      <c r="A1140"/>
      <c r="B1140"/>
      <c r="C1140"/>
      <c r="D1140"/>
      <c r="E1140"/>
      <c r="F1140"/>
      <c r="G1140"/>
      <c r="H1140"/>
      <c r="I1140"/>
      <c r="J1140"/>
      <c r="K1140"/>
      <c r="L1140"/>
    </row>
    <row r="1141" spans="1:12" ht="16" x14ac:dyDescent="0.2">
      <c r="A1141"/>
      <c r="B1141"/>
      <c r="C1141"/>
      <c r="D1141"/>
      <c r="E1141"/>
      <c r="F1141"/>
      <c r="G1141"/>
      <c r="H1141"/>
      <c r="I1141"/>
      <c r="J1141"/>
      <c r="K1141"/>
      <c r="L1141"/>
    </row>
    <row r="1142" spans="1:12" ht="16" x14ac:dyDescent="0.2">
      <c r="A1142"/>
      <c r="B1142"/>
      <c r="C1142"/>
      <c r="D1142"/>
      <c r="E1142"/>
      <c r="F1142"/>
      <c r="G1142"/>
      <c r="H1142"/>
      <c r="I1142"/>
      <c r="J1142"/>
      <c r="K1142"/>
      <c r="L1142"/>
    </row>
    <row r="1143" spans="1:12" ht="16" x14ac:dyDescent="0.2">
      <c r="A1143"/>
      <c r="B1143"/>
      <c r="C1143"/>
      <c r="D1143"/>
      <c r="E1143"/>
      <c r="F1143"/>
      <c r="G1143"/>
      <c r="H1143"/>
      <c r="I1143"/>
      <c r="J1143"/>
      <c r="K1143"/>
      <c r="L1143"/>
    </row>
    <row r="1144" spans="1:12" ht="16" x14ac:dyDescent="0.2">
      <c r="A1144"/>
      <c r="B1144"/>
      <c r="C1144"/>
      <c r="D1144"/>
      <c r="E1144"/>
      <c r="F1144"/>
      <c r="G1144"/>
      <c r="H1144"/>
      <c r="I1144"/>
      <c r="J1144"/>
      <c r="K1144"/>
      <c r="L1144"/>
    </row>
    <row r="1145" spans="1:12" ht="16" x14ac:dyDescent="0.2">
      <c r="A1145"/>
      <c r="B1145"/>
      <c r="C1145"/>
      <c r="D1145"/>
      <c r="E1145"/>
      <c r="F1145"/>
      <c r="G1145"/>
      <c r="H1145"/>
      <c r="I1145"/>
      <c r="J1145"/>
      <c r="K1145"/>
      <c r="L1145"/>
    </row>
    <row r="1146" spans="1:12" ht="16" x14ac:dyDescent="0.2">
      <c r="A1146"/>
      <c r="B1146"/>
      <c r="C1146"/>
      <c r="D1146"/>
      <c r="E1146"/>
      <c r="F1146"/>
      <c r="G1146"/>
      <c r="H1146"/>
      <c r="I1146"/>
      <c r="J1146"/>
      <c r="K1146"/>
      <c r="L1146"/>
    </row>
    <row r="1147" spans="1:12" ht="16" x14ac:dyDescent="0.2">
      <c r="A1147"/>
      <c r="B1147"/>
      <c r="C1147"/>
      <c r="D1147"/>
      <c r="E1147"/>
      <c r="F1147"/>
      <c r="G1147"/>
      <c r="H1147"/>
      <c r="I1147"/>
      <c r="J1147"/>
      <c r="K1147"/>
      <c r="L1147"/>
    </row>
    <row r="1148" spans="1:12" ht="16" x14ac:dyDescent="0.2">
      <c r="A1148"/>
      <c r="B1148"/>
      <c r="C1148"/>
      <c r="D1148"/>
      <c r="E1148"/>
      <c r="F1148"/>
      <c r="G1148"/>
      <c r="H1148"/>
      <c r="I1148"/>
      <c r="J1148"/>
      <c r="K1148"/>
      <c r="L1148"/>
    </row>
    <row r="1149" spans="1:12" ht="16" x14ac:dyDescent="0.2">
      <c r="A1149"/>
      <c r="B1149"/>
      <c r="C1149"/>
      <c r="D1149"/>
      <c r="E1149"/>
      <c r="F1149"/>
      <c r="G1149"/>
      <c r="H1149"/>
      <c r="I1149"/>
      <c r="J1149"/>
      <c r="K1149"/>
      <c r="L1149"/>
    </row>
    <row r="1150" spans="1:12" ht="16" x14ac:dyDescent="0.2">
      <c r="A1150"/>
      <c r="B1150"/>
      <c r="C1150"/>
      <c r="D1150"/>
      <c r="E1150"/>
      <c r="F1150"/>
      <c r="G1150"/>
      <c r="H1150"/>
      <c r="I1150"/>
      <c r="J1150"/>
      <c r="K1150"/>
      <c r="L1150"/>
    </row>
    <row r="1151" spans="1:12" ht="16" x14ac:dyDescent="0.2">
      <c r="A1151"/>
      <c r="B1151"/>
      <c r="C1151"/>
      <c r="D1151"/>
      <c r="E1151"/>
      <c r="F1151"/>
      <c r="G1151"/>
      <c r="H1151"/>
      <c r="I1151"/>
      <c r="J1151"/>
      <c r="K1151"/>
      <c r="L1151"/>
    </row>
    <row r="1152" spans="1:12" ht="16" x14ac:dyDescent="0.2">
      <c r="A1152"/>
      <c r="B1152"/>
      <c r="C1152"/>
      <c r="D1152"/>
      <c r="E1152"/>
      <c r="F1152"/>
      <c r="G1152"/>
      <c r="H1152"/>
      <c r="I1152"/>
      <c r="J1152"/>
      <c r="K1152"/>
      <c r="L1152"/>
    </row>
    <row r="1153" spans="1:12" ht="16" x14ac:dyDescent="0.2">
      <c r="A1153"/>
      <c r="B1153"/>
      <c r="C1153"/>
      <c r="D1153"/>
      <c r="E1153"/>
      <c r="F1153"/>
      <c r="G1153"/>
      <c r="H1153"/>
      <c r="I1153"/>
      <c r="J1153"/>
      <c r="K1153"/>
      <c r="L1153"/>
    </row>
    <row r="1154" spans="1:12" ht="16" x14ac:dyDescent="0.2">
      <c r="A1154"/>
      <c r="B1154"/>
      <c r="C1154"/>
      <c r="D1154"/>
      <c r="E1154"/>
      <c r="F1154"/>
      <c r="G1154"/>
      <c r="H1154"/>
      <c r="I1154"/>
      <c r="J1154"/>
      <c r="K1154"/>
      <c r="L1154"/>
    </row>
    <row r="1155" spans="1:12" ht="16" x14ac:dyDescent="0.2">
      <c r="A1155"/>
      <c r="B1155"/>
      <c r="C1155"/>
      <c r="D1155"/>
      <c r="E1155"/>
      <c r="F1155"/>
      <c r="G1155"/>
      <c r="H1155"/>
      <c r="I1155"/>
      <c r="J1155"/>
      <c r="K1155"/>
      <c r="L1155"/>
    </row>
    <row r="1156" spans="1:12" ht="16" x14ac:dyDescent="0.2">
      <c r="A1156"/>
      <c r="B1156"/>
      <c r="C1156"/>
      <c r="D1156"/>
      <c r="E1156"/>
      <c r="F1156"/>
      <c r="G1156"/>
      <c r="H1156"/>
      <c r="I1156"/>
      <c r="J1156"/>
      <c r="K1156"/>
      <c r="L1156"/>
    </row>
    <row r="1157" spans="1:12" ht="16" x14ac:dyDescent="0.2">
      <c r="A1157"/>
      <c r="B1157"/>
      <c r="C1157"/>
      <c r="D1157"/>
      <c r="E1157"/>
      <c r="F1157"/>
      <c r="G1157"/>
      <c r="H1157"/>
      <c r="I1157"/>
      <c r="J1157"/>
      <c r="K1157"/>
      <c r="L1157"/>
    </row>
    <row r="1158" spans="1:12" ht="16" x14ac:dyDescent="0.2">
      <c r="A1158"/>
      <c r="B1158"/>
      <c r="C1158"/>
      <c r="D1158"/>
      <c r="E1158"/>
      <c r="F1158"/>
      <c r="G1158"/>
      <c r="H1158"/>
      <c r="I1158"/>
      <c r="J1158"/>
      <c r="K1158"/>
      <c r="L1158"/>
    </row>
    <row r="1159" spans="1:12" ht="16" x14ac:dyDescent="0.2">
      <c r="A1159"/>
      <c r="B1159"/>
      <c r="C1159"/>
      <c r="D1159"/>
      <c r="E1159"/>
      <c r="F1159"/>
      <c r="G1159"/>
      <c r="H1159"/>
      <c r="I1159"/>
      <c r="J1159"/>
      <c r="K1159"/>
      <c r="L1159"/>
    </row>
    <row r="1160" spans="1:12" ht="16" x14ac:dyDescent="0.2">
      <c r="A1160"/>
      <c r="B1160"/>
      <c r="C1160"/>
      <c r="D1160"/>
      <c r="E1160"/>
      <c r="F1160"/>
      <c r="G1160"/>
      <c r="H1160"/>
      <c r="I1160"/>
      <c r="J1160"/>
      <c r="K1160"/>
      <c r="L1160"/>
    </row>
    <row r="1161" spans="1:12" ht="16" x14ac:dyDescent="0.2">
      <c r="A1161"/>
      <c r="B1161"/>
      <c r="C1161"/>
      <c r="D1161"/>
      <c r="E1161"/>
      <c r="F1161"/>
      <c r="G1161"/>
      <c r="H1161"/>
      <c r="I1161"/>
      <c r="J1161"/>
      <c r="K1161"/>
      <c r="L1161"/>
    </row>
    <row r="1162" spans="1:12" ht="16" x14ac:dyDescent="0.2">
      <c r="A1162"/>
      <c r="B1162"/>
      <c r="C1162"/>
      <c r="D1162"/>
      <c r="E1162"/>
      <c r="F1162"/>
      <c r="G1162"/>
      <c r="H1162"/>
      <c r="I1162"/>
      <c r="J1162"/>
      <c r="K1162"/>
      <c r="L1162"/>
    </row>
    <row r="1163" spans="1:12" ht="16" x14ac:dyDescent="0.2">
      <c r="A1163"/>
      <c r="B1163"/>
      <c r="C1163"/>
      <c r="D1163"/>
      <c r="E1163"/>
      <c r="F1163"/>
      <c r="G1163"/>
      <c r="H1163"/>
      <c r="I1163"/>
      <c r="J1163"/>
      <c r="K1163"/>
      <c r="L1163"/>
    </row>
    <row r="1164" spans="1:12" ht="16" x14ac:dyDescent="0.2">
      <c r="A1164"/>
      <c r="B1164"/>
      <c r="C1164"/>
      <c r="D1164"/>
      <c r="E1164"/>
      <c r="F1164"/>
      <c r="G1164"/>
      <c r="H1164"/>
      <c r="I1164"/>
      <c r="J1164"/>
      <c r="K1164"/>
      <c r="L1164"/>
    </row>
    <row r="1165" spans="1:12" ht="16" x14ac:dyDescent="0.2">
      <c r="A1165"/>
      <c r="B1165"/>
      <c r="C1165"/>
      <c r="D1165"/>
      <c r="E1165"/>
      <c r="F1165"/>
      <c r="G1165"/>
      <c r="H1165"/>
      <c r="I1165"/>
      <c r="J1165"/>
      <c r="K1165"/>
      <c r="L1165"/>
    </row>
    <row r="1166" spans="1:12" ht="16" x14ac:dyDescent="0.2">
      <c r="A1166"/>
      <c r="B1166"/>
      <c r="C1166"/>
      <c r="D1166"/>
      <c r="E1166"/>
      <c r="F1166"/>
      <c r="G1166"/>
      <c r="H1166"/>
      <c r="I1166"/>
      <c r="J1166"/>
      <c r="K1166"/>
      <c r="L1166"/>
    </row>
    <row r="1167" spans="1:12" ht="16" x14ac:dyDescent="0.2">
      <c r="A1167"/>
      <c r="B1167"/>
      <c r="C1167"/>
      <c r="D1167"/>
      <c r="E1167"/>
      <c r="F1167"/>
      <c r="G1167"/>
      <c r="H1167"/>
      <c r="I1167"/>
      <c r="J1167"/>
      <c r="K1167"/>
      <c r="L1167"/>
    </row>
    <row r="1168" spans="1:12" ht="16" x14ac:dyDescent="0.2">
      <c r="A1168"/>
      <c r="B1168"/>
      <c r="C1168"/>
      <c r="D1168"/>
      <c r="E1168"/>
      <c r="F1168"/>
      <c r="G1168"/>
      <c r="H1168"/>
      <c r="I1168"/>
      <c r="J1168"/>
      <c r="K1168"/>
      <c r="L1168"/>
    </row>
    <row r="1169" spans="1:12" ht="16" x14ac:dyDescent="0.2">
      <c r="A1169"/>
      <c r="B1169"/>
      <c r="C1169"/>
      <c r="D1169"/>
      <c r="E1169"/>
      <c r="F1169"/>
      <c r="G1169"/>
      <c r="H1169"/>
      <c r="I1169"/>
      <c r="J1169"/>
      <c r="K1169"/>
      <c r="L1169"/>
    </row>
    <row r="1170" spans="1:12" ht="16" x14ac:dyDescent="0.2">
      <c r="A1170"/>
      <c r="B1170"/>
      <c r="C1170"/>
      <c r="D1170"/>
      <c r="E1170"/>
      <c r="F1170"/>
      <c r="G1170"/>
      <c r="H1170"/>
      <c r="I1170"/>
      <c r="J1170"/>
      <c r="K1170"/>
      <c r="L1170"/>
    </row>
    <row r="1171" spans="1:12" ht="16" x14ac:dyDescent="0.2">
      <c r="A1171"/>
      <c r="B1171"/>
      <c r="C1171"/>
      <c r="D1171"/>
      <c r="E1171"/>
      <c r="F1171"/>
      <c r="G1171"/>
      <c r="H1171"/>
      <c r="I1171"/>
      <c r="J1171"/>
      <c r="K1171"/>
      <c r="L1171"/>
    </row>
    <row r="1172" spans="1:12" ht="16" x14ac:dyDescent="0.2">
      <c r="A1172"/>
      <c r="B1172"/>
      <c r="C1172"/>
      <c r="D1172"/>
      <c r="E1172"/>
      <c r="F1172"/>
      <c r="G1172"/>
      <c r="H1172"/>
      <c r="I1172"/>
      <c r="J1172"/>
      <c r="K1172"/>
      <c r="L1172"/>
    </row>
    <row r="1173" spans="1:12" ht="16" x14ac:dyDescent="0.2">
      <c r="A1173"/>
      <c r="B1173"/>
      <c r="C1173"/>
      <c r="D1173"/>
      <c r="E1173"/>
      <c r="F1173"/>
      <c r="G1173"/>
      <c r="H1173"/>
      <c r="I1173"/>
      <c r="J1173"/>
      <c r="K1173"/>
      <c r="L1173"/>
    </row>
    <row r="1174" spans="1:12" ht="16" x14ac:dyDescent="0.2">
      <c r="A1174"/>
      <c r="B1174"/>
      <c r="C1174"/>
      <c r="D1174"/>
      <c r="E1174"/>
      <c r="F1174"/>
      <c r="G1174"/>
      <c r="H1174"/>
      <c r="I1174"/>
      <c r="J1174"/>
      <c r="K1174"/>
      <c r="L1174"/>
    </row>
    <row r="1175" spans="1:12" ht="16" x14ac:dyDescent="0.2">
      <c r="A1175"/>
      <c r="B1175"/>
      <c r="C1175"/>
      <c r="D1175"/>
      <c r="E1175"/>
      <c r="F1175"/>
      <c r="G1175"/>
      <c r="H1175"/>
      <c r="I1175"/>
      <c r="J1175"/>
      <c r="K1175"/>
      <c r="L1175"/>
    </row>
    <row r="1176" spans="1:12" ht="16" x14ac:dyDescent="0.2">
      <c r="A1176"/>
      <c r="B1176"/>
      <c r="C1176"/>
      <c r="D1176"/>
      <c r="E1176"/>
      <c r="F1176"/>
      <c r="G1176"/>
      <c r="H1176"/>
      <c r="I1176"/>
      <c r="J1176"/>
      <c r="K1176"/>
      <c r="L1176"/>
    </row>
    <row r="1177" spans="1:12" ht="16" x14ac:dyDescent="0.2">
      <c r="A1177"/>
      <c r="B1177"/>
      <c r="C1177"/>
      <c r="D1177"/>
      <c r="E1177"/>
      <c r="F1177"/>
      <c r="G1177"/>
      <c r="H1177"/>
      <c r="I1177"/>
      <c r="J1177"/>
      <c r="K1177"/>
      <c r="L1177"/>
    </row>
    <row r="1178" spans="1:12" ht="16" x14ac:dyDescent="0.2">
      <c r="A1178"/>
      <c r="B1178"/>
      <c r="C1178"/>
      <c r="D1178"/>
      <c r="E1178"/>
      <c r="F1178"/>
      <c r="G1178"/>
      <c r="H1178"/>
      <c r="I1178"/>
      <c r="J1178"/>
      <c r="K1178"/>
      <c r="L1178"/>
    </row>
    <row r="1179" spans="1:12" ht="16" x14ac:dyDescent="0.2">
      <c r="A1179"/>
      <c r="B1179"/>
      <c r="C1179"/>
      <c r="D1179"/>
      <c r="E1179"/>
      <c r="F1179"/>
      <c r="G1179"/>
      <c r="H1179"/>
      <c r="I1179"/>
      <c r="J1179"/>
      <c r="K1179"/>
      <c r="L1179"/>
    </row>
    <row r="1180" spans="1:12" ht="16" x14ac:dyDescent="0.2">
      <c r="A1180"/>
      <c r="B1180"/>
      <c r="C1180"/>
      <c r="D1180"/>
      <c r="E1180"/>
      <c r="F1180"/>
      <c r="G1180"/>
      <c r="H1180"/>
      <c r="I1180"/>
      <c r="J1180"/>
      <c r="K1180"/>
      <c r="L1180"/>
    </row>
    <row r="1181" spans="1:12" ht="16" x14ac:dyDescent="0.2">
      <c r="A1181"/>
      <c r="B1181"/>
      <c r="C1181"/>
      <c r="D1181"/>
      <c r="E1181"/>
      <c r="F1181"/>
      <c r="G1181"/>
      <c r="H1181"/>
      <c r="I1181"/>
      <c r="J1181"/>
      <c r="K1181"/>
      <c r="L1181"/>
    </row>
    <row r="1182" spans="1:12" ht="16" x14ac:dyDescent="0.2">
      <c r="A1182"/>
      <c r="B1182"/>
      <c r="C1182"/>
      <c r="D1182"/>
      <c r="E1182"/>
      <c r="F1182"/>
      <c r="G1182"/>
      <c r="H1182"/>
      <c r="I1182"/>
      <c r="J1182"/>
      <c r="K1182"/>
      <c r="L1182"/>
    </row>
    <row r="1183" spans="1:12" ht="16" x14ac:dyDescent="0.2">
      <c r="A1183"/>
      <c r="B1183"/>
      <c r="C1183"/>
      <c r="D1183"/>
      <c r="E1183"/>
      <c r="F1183"/>
      <c r="G1183"/>
      <c r="H1183"/>
      <c r="I1183"/>
      <c r="J1183"/>
      <c r="K1183"/>
      <c r="L1183"/>
    </row>
    <row r="1184" spans="1:12" ht="16" x14ac:dyDescent="0.2">
      <c r="A1184"/>
      <c r="B1184"/>
      <c r="C1184"/>
      <c r="D1184"/>
      <c r="E1184"/>
      <c r="F1184"/>
      <c r="G1184"/>
      <c r="H1184"/>
      <c r="I1184"/>
      <c r="J1184"/>
      <c r="K1184"/>
      <c r="L1184"/>
    </row>
    <row r="1185" spans="1:12" ht="16" x14ac:dyDescent="0.2">
      <c r="A1185"/>
      <c r="B1185"/>
      <c r="C1185"/>
      <c r="D1185"/>
      <c r="E1185"/>
      <c r="F1185"/>
      <c r="G1185"/>
      <c r="H1185"/>
      <c r="I1185"/>
      <c r="J1185"/>
      <c r="K1185"/>
      <c r="L1185"/>
    </row>
    <row r="1186" spans="1:12" ht="16" x14ac:dyDescent="0.2">
      <c r="A1186"/>
      <c r="B1186"/>
      <c r="C1186"/>
      <c r="D1186"/>
      <c r="E1186"/>
      <c r="F1186"/>
      <c r="G1186"/>
      <c r="H1186"/>
      <c r="I1186"/>
      <c r="J1186"/>
      <c r="K1186"/>
      <c r="L1186"/>
    </row>
    <row r="1187" spans="1:12" ht="16" x14ac:dyDescent="0.2">
      <c r="A1187"/>
      <c r="B1187"/>
      <c r="C1187"/>
      <c r="D1187"/>
      <c r="E1187"/>
      <c r="F1187"/>
      <c r="G1187"/>
      <c r="H1187"/>
      <c r="I1187"/>
      <c r="J1187"/>
      <c r="K1187"/>
      <c r="L1187"/>
    </row>
    <row r="1188" spans="1:12" ht="16" x14ac:dyDescent="0.2">
      <c r="A1188"/>
      <c r="B1188"/>
      <c r="C1188"/>
      <c r="D1188"/>
      <c r="E1188"/>
      <c r="F1188"/>
      <c r="G1188"/>
      <c r="H1188"/>
      <c r="I1188"/>
      <c r="J1188"/>
      <c r="K1188"/>
      <c r="L1188"/>
    </row>
    <row r="1189" spans="1:12" ht="16" x14ac:dyDescent="0.2">
      <c r="A1189"/>
      <c r="B1189"/>
      <c r="C1189"/>
      <c r="D1189"/>
      <c r="E1189"/>
      <c r="F1189"/>
      <c r="G1189"/>
      <c r="H1189"/>
      <c r="I1189"/>
      <c r="J1189"/>
      <c r="K1189"/>
      <c r="L1189"/>
    </row>
    <row r="1190" spans="1:12" ht="16" x14ac:dyDescent="0.2">
      <c r="A1190"/>
      <c r="B1190"/>
      <c r="C1190"/>
      <c r="D1190"/>
      <c r="E1190"/>
      <c r="F1190"/>
      <c r="G1190"/>
      <c r="H1190"/>
      <c r="I1190"/>
      <c r="J1190"/>
      <c r="K1190"/>
      <c r="L1190"/>
    </row>
    <row r="1191" spans="1:12" ht="16" x14ac:dyDescent="0.2">
      <c r="A1191"/>
      <c r="B1191"/>
      <c r="C1191"/>
      <c r="D1191"/>
      <c r="E1191"/>
      <c r="F1191"/>
      <c r="G1191"/>
      <c r="H1191"/>
      <c r="I1191"/>
      <c r="J1191"/>
      <c r="K1191"/>
      <c r="L1191"/>
    </row>
    <row r="1192" spans="1:12" ht="16" x14ac:dyDescent="0.2">
      <c r="A1192"/>
      <c r="B1192"/>
      <c r="C1192"/>
      <c r="D1192"/>
      <c r="E1192"/>
      <c r="F1192"/>
      <c r="G1192"/>
      <c r="H1192"/>
      <c r="I1192"/>
      <c r="J1192"/>
      <c r="K1192"/>
      <c r="L1192"/>
    </row>
    <row r="1193" spans="1:12" ht="16" x14ac:dyDescent="0.2">
      <c r="A1193"/>
      <c r="B1193"/>
      <c r="C1193"/>
      <c r="D1193"/>
      <c r="E1193"/>
      <c r="F1193"/>
      <c r="G1193"/>
      <c r="H1193"/>
      <c r="I1193"/>
      <c r="J1193"/>
      <c r="K1193"/>
      <c r="L1193"/>
    </row>
    <row r="1194" spans="1:12" ht="16" x14ac:dyDescent="0.2">
      <c r="A1194"/>
      <c r="B1194"/>
      <c r="C1194"/>
      <c r="D1194"/>
      <c r="E1194"/>
      <c r="F1194"/>
      <c r="G1194"/>
      <c r="H1194"/>
      <c r="I1194"/>
      <c r="J1194"/>
      <c r="K1194"/>
      <c r="L1194"/>
    </row>
    <row r="1195" spans="1:12" ht="16" x14ac:dyDescent="0.2">
      <c r="A1195"/>
      <c r="B1195"/>
      <c r="C1195"/>
      <c r="D1195"/>
      <c r="E1195"/>
      <c r="F1195"/>
      <c r="G1195"/>
      <c r="H1195"/>
      <c r="I1195"/>
      <c r="J1195"/>
      <c r="K1195"/>
      <c r="L1195"/>
    </row>
    <row r="1196" spans="1:12" ht="16" x14ac:dyDescent="0.2">
      <c r="A1196"/>
      <c r="B1196"/>
      <c r="C1196"/>
      <c r="D1196"/>
      <c r="E1196"/>
      <c r="F1196"/>
      <c r="G1196"/>
      <c r="H1196"/>
      <c r="I1196"/>
      <c r="J1196"/>
      <c r="K1196"/>
      <c r="L1196"/>
    </row>
    <row r="1197" spans="1:12" ht="16" x14ac:dyDescent="0.2">
      <c r="A1197"/>
      <c r="B1197"/>
      <c r="C1197"/>
      <c r="D1197"/>
      <c r="E1197"/>
      <c r="F1197"/>
      <c r="G1197"/>
      <c r="H1197"/>
      <c r="I1197"/>
      <c r="J1197"/>
      <c r="K1197"/>
      <c r="L1197"/>
    </row>
    <row r="1198" spans="1:12" ht="16" x14ac:dyDescent="0.2">
      <c r="A1198"/>
      <c r="B1198"/>
      <c r="C1198"/>
      <c r="D1198"/>
      <c r="E1198"/>
      <c r="F1198"/>
      <c r="G1198"/>
      <c r="H1198"/>
      <c r="I1198"/>
      <c r="J1198"/>
      <c r="K1198"/>
      <c r="L1198"/>
    </row>
    <row r="1199" spans="1:12" ht="16" x14ac:dyDescent="0.2">
      <c r="A1199"/>
      <c r="B1199"/>
      <c r="C1199"/>
      <c r="D1199"/>
      <c r="E1199"/>
      <c r="F1199"/>
      <c r="G1199"/>
      <c r="H1199"/>
      <c r="I1199"/>
      <c r="J1199"/>
      <c r="K1199"/>
      <c r="L1199"/>
    </row>
    <row r="1200" spans="1:12" ht="16" x14ac:dyDescent="0.2">
      <c r="A1200"/>
      <c r="B1200"/>
      <c r="C1200"/>
      <c r="D1200"/>
      <c r="E1200"/>
      <c r="F1200"/>
      <c r="G1200"/>
      <c r="H1200"/>
      <c r="I1200"/>
      <c r="J1200"/>
      <c r="K1200"/>
      <c r="L1200"/>
    </row>
    <row r="1201" spans="1:12" ht="16" x14ac:dyDescent="0.2">
      <c r="A1201"/>
      <c r="B1201"/>
      <c r="C1201"/>
      <c r="D1201"/>
      <c r="E1201"/>
      <c r="F1201"/>
      <c r="G1201"/>
      <c r="H1201"/>
      <c r="I1201"/>
      <c r="J1201"/>
      <c r="K1201"/>
      <c r="L1201"/>
    </row>
    <row r="1202" spans="1:12" ht="16" x14ac:dyDescent="0.2">
      <c r="A1202"/>
      <c r="B1202"/>
      <c r="C1202"/>
      <c r="D1202"/>
      <c r="E1202"/>
      <c r="F1202"/>
      <c r="G1202"/>
      <c r="H1202"/>
      <c r="I1202"/>
      <c r="J1202"/>
      <c r="K1202"/>
      <c r="L1202"/>
    </row>
    <row r="1203" spans="1:12" ht="16" x14ac:dyDescent="0.2">
      <c r="A1203"/>
      <c r="B1203"/>
      <c r="C1203"/>
      <c r="D1203"/>
      <c r="E1203"/>
      <c r="F1203"/>
      <c r="G1203"/>
      <c r="H1203"/>
      <c r="I1203"/>
      <c r="J1203"/>
      <c r="K1203"/>
      <c r="L1203"/>
    </row>
    <row r="1204" spans="1:12" ht="16" x14ac:dyDescent="0.2">
      <c r="A1204"/>
      <c r="B1204"/>
      <c r="C1204"/>
      <c r="D1204"/>
      <c r="E1204"/>
      <c r="F1204"/>
      <c r="G1204"/>
      <c r="H1204"/>
      <c r="I1204"/>
      <c r="J1204"/>
      <c r="K1204"/>
      <c r="L1204"/>
    </row>
    <row r="1205" spans="1:12" ht="16" x14ac:dyDescent="0.2">
      <c r="A1205"/>
      <c r="B1205"/>
      <c r="C1205"/>
      <c r="D1205"/>
      <c r="E1205"/>
      <c r="F1205"/>
      <c r="G1205"/>
      <c r="H1205"/>
      <c r="I1205"/>
      <c r="J1205"/>
      <c r="K1205"/>
      <c r="L1205"/>
    </row>
    <row r="1206" spans="1:12" ht="16" x14ac:dyDescent="0.2">
      <c r="A1206"/>
      <c r="B1206"/>
      <c r="C1206"/>
      <c r="D1206"/>
      <c r="E1206"/>
      <c r="F1206"/>
      <c r="G1206"/>
      <c r="H1206"/>
      <c r="I1206"/>
      <c r="J1206"/>
      <c r="K1206"/>
      <c r="L1206"/>
    </row>
    <row r="1207" spans="1:12" ht="16" x14ac:dyDescent="0.2">
      <c r="A1207"/>
      <c r="B1207"/>
      <c r="C1207"/>
      <c r="D1207"/>
      <c r="E1207"/>
      <c r="F1207"/>
      <c r="G1207"/>
      <c r="H1207"/>
      <c r="I1207"/>
      <c r="J1207"/>
      <c r="K1207"/>
      <c r="L1207"/>
    </row>
    <row r="1208" spans="1:12" ht="16" x14ac:dyDescent="0.2">
      <c r="A1208"/>
      <c r="B1208"/>
      <c r="C1208"/>
      <c r="D1208"/>
      <c r="E1208"/>
      <c r="F1208"/>
      <c r="G1208"/>
      <c r="H1208"/>
      <c r="I1208"/>
      <c r="J1208"/>
      <c r="K1208"/>
      <c r="L1208"/>
    </row>
    <row r="1209" spans="1:12" ht="16" x14ac:dyDescent="0.2">
      <c r="A1209"/>
      <c r="B1209"/>
      <c r="C1209"/>
      <c r="D1209"/>
      <c r="E1209"/>
      <c r="F1209"/>
      <c r="G1209"/>
      <c r="H1209"/>
      <c r="I1209"/>
      <c r="J1209"/>
      <c r="K1209"/>
      <c r="L1209"/>
    </row>
    <row r="1210" spans="1:12" ht="16" x14ac:dyDescent="0.2">
      <c r="A1210"/>
      <c r="B1210"/>
      <c r="C1210"/>
      <c r="D1210"/>
      <c r="E1210"/>
      <c r="F1210"/>
      <c r="G1210"/>
      <c r="H1210"/>
      <c r="I1210"/>
      <c r="J1210"/>
      <c r="K1210"/>
      <c r="L1210"/>
    </row>
    <row r="1211" spans="1:12" ht="16" x14ac:dyDescent="0.2">
      <c r="A1211"/>
      <c r="B1211"/>
      <c r="C1211"/>
      <c r="D1211"/>
      <c r="E1211"/>
      <c r="F1211"/>
      <c r="G1211"/>
      <c r="H1211"/>
      <c r="I1211"/>
      <c r="J1211"/>
      <c r="K1211"/>
      <c r="L1211"/>
    </row>
    <row r="1212" spans="1:12" ht="16" x14ac:dyDescent="0.2">
      <c r="A1212"/>
      <c r="B1212"/>
      <c r="C1212"/>
      <c r="D1212"/>
      <c r="E1212"/>
      <c r="F1212"/>
      <c r="G1212"/>
      <c r="H1212"/>
      <c r="I1212"/>
      <c r="J1212"/>
      <c r="K1212"/>
      <c r="L1212"/>
    </row>
    <row r="1213" spans="1:12" ht="16" x14ac:dyDescent="0.2">
      <c r="A1213"/>
      <c r="B1213"/>
      <c r="C1213"/>
      <c r="D1213"/>
      <c r="E1213"/>
      <c r="F1213"/>
      <c r="G1213"/>
      <c r="H1213"/>
      <c r="I1213"/>
      <c r="J1213"/>
      <c r="K1213"/>
      <c r="L1213"/>
    </row>
    <row r="1214" spans="1:12" ht="16" x14ac:dyDescent="0.2">
      <c r="A1214"/>
      <c r="B1214"/>
      <c r="C1214"/>
      <c r="D1214"/>
      <c r="E1214"/>
      <c r="F1214"/>
      <c r="G1214"/>
      <c r="H1214"/>
      <c r="I1214"/>
      <c r="J1214"/>
      <c r="K1214"/>
      <c r="L1214"/>
    </row>
    <row r="1215" spans="1:12" ht="16" x14ac:dyDescent="0.2">
      <c r="A1215"/>
      <c r="B1215"/>
      <c r="C1215"/>
      <c r="D1215"/>
      <c r="E1215"/>
      <c r="F1215"/>
      <c r="G1215"/>
      <c r="H1215"/>
      <c r="I1215"/>
      <c r="J1215"/>
      <c r="K1215"/>
      <c r="L1215"/>
    </row>
    <row r="1216" spans="1:12" ht="16" x14ac:dyDescent="0.2">
      <c r="A1216"/>
      <c r="B1216"/>
      <c r="C1216"/>
      <c r="D1216"/>
      <c r="E1216"/>
      <c r="F1216"/>
      <c r="G1216"/>
      <c r="H1216"/>
      <c r="I1216"/>
      <c r="J1216"/>
      <c r="K1216"/>
      <c r="L1216"/>
    </row>
    <row r="1217" spans="1:12" ht="16" x14ac:dyDescent="0.2">
      <c r="A1217"/>
      <c r="B1217"/>
      <c r="C1217"/>
      <c r="D1217"/>
      <c r="E1217"/>
      <c r="F1217"/>
      <c r="G1217"/>
      <c r="H1217"/>
      <c r="I1217"/>
      <c r="J1217"/>
      <c r="K1217"/>
      <c r="L1217"/>
    </row>
    <row r="1218" spans="1:12" ht="16" x14ac:dyDescent="0.2">
      <c r="A1218"/>
      <c r="B1218"/>
      <c r="C1218"/>
      <c r="D1218"/>
      <c r="E1218"/>
      <c r="F1218"/>
      <c r="G1218"/>
      <c r="H1218"/>
      <c r="I1218"/>
      <c r="J1218"/>
      <c r="K1218"/>
      <c r="L1218"/>
    </row>
    <row r="1219" spans="1:12" ht="16" x14ac:dyDescent="0.2">
      <c r="A1219"/>
      <c r="B1219"/>
      <c r="C1219"/>
      <c r="D1219"/>
      <c r="E1219"/>
      <c r="F1219"/>
      <c r="G1219"/>
      <c r="H1219"/>
      <c r="I1219"/>
      <c r="J1219"/>
      <c r="K1219"/>
      <c r="L1219"/>
    </row>
    <row r="1220" spans="1:12" ht="16" x14ac:dyDescent="0.2">
      <c r="A1220"/>
      <c r="B1220"/>
      <c r="C1220"/>
      <c r="D1220"/>
      <c r="E1220"/>
      <c r="F1220"/>
      <c r="G1220"/>
      <c r="H1220"/>
      <c r="I1220"/>
      <c r="J1220"/>
      <c r="K1220"/>
      <c r="L1220"/>
    </row>
    <row r="1221" spans="1:12" ht="16" x14ac:dyDescent="0.2">
      <c r="A1221"/>
      <c r="B1221"/>
      <c r="C1221"/>
      <c r="D1221"/>
      <c r="E1221"/>
      <c r="F1221"/>
      <c r="G1221"/>
      <c r="H1221"/>
      <c r="I1221"/>
      <c r="J1221"/>
      <c r="K1221"/>
      <c r="L1221"/>
    </row>
    <row r="1222" spans="1:12" ht="16" x14ac:dyDescent="0.2">
      <c r="A1222"/>
      <c r="B1222"/>
      <c r="C1222"/>
      <c r="D1222"/>
      <c r="E1222"/>
      <c r="F1222"/>
      <c r="G1222"/>
      <c r="H1222"/>
      <c r="I1222"/>
      <c r="J1222"/>
      <c r="K1222"/>
      <c r="L1222"/>
    </row>
    <row r="1223" spans="1:12" ht="16" x14ac:dyDescent="0.2">
      <c r="A1223"/>
      <c r="B1223"/>
      <c r="C1223"/>
      <c r="D1223"/>
      <c r="E1223"/>
      <c r="F1223"/>
      <c r="G1223"/>
      <c r="H1223"/>
      <c r="I1223"/>
      <c r="J1223"/>
      <c r="K1223"/>
      <c r="L1223"/>
    </row>
    <row r="1224" spans="1:12" ht="16" x14ac:dyDescent="0.2">
      <c r="A1224"/>
      <c r="B1224"/>
      <c r="C1224"/>
      <c r="D1224"/>
      <c r="E1224"/>
      <c r="F1224"/>
      <c r="G1224"/>
      <c r="H1224"/>
      <c r="I1224"/>
      <c r="J1224"/>
      <c r="K1224"/>
      <c r="L1224"/>
    </row>
    <row r="1225" spans="1:12" ht="16" x14ac:dyDescent="0.2">
      <c r="A1225"/>
      <c r="B1225"/>
      <c r="C1225"/>
      <c r="D1225"/>
      <c r="E1225"/>
      <c r="F1225"/>
      <c r="G1225"/>
      <c r="H1225"/>
      <c r="I1225"/>
      <c r="J1225"/>
      <c r="K1225"/>
      <c r="L1225"/>
    </row>
    <row r="1226" spans="1:12" ht="16" x14ac:dyDescent="0.2">
      <c r="A1226"/>
      <c r="B1226"/>
      <c r="C1226"/>
      <c r="D1226"/>
      <c r="E1226"/>
      <c r="F1226"/>
      <c r="G1226"/>
      <c r="H1226"/>
      <c r="I1226"/>
      <c r="J1226"/>
      <c r="K1226"/>
      <c r="L1226"/>
    </row>
    <row r="1227" spans="1:12" ht="16" x14ac:dyDescent="0.2">
      <c r="A1227"/>
      <c r="B1227"/>
      <c r="C1227"/>
      <c r="D1227"/>
      <c r="E1227"/>
      <c r="F1227"/>
      <c r="G1227"/>
      <c r="H1227"/>
      <c r="I1227"/>
      <c r="J1227"/>
      <c r="K1227"/>
      <c r="L1227"/>
    </row>
    <row r="1228" spans="1:12" ht="16" x14ac:dyDescent="0.2">
      <c r="A1228"/>
      <c r="B1228"/>
      <c r="C1228"/>
      <c r="D1228"/>
      <c r="E1228"/>
      <c r="F1228"/>
      <c r="G1228"/>
      <c r="H1228"/>
      <c r="I1228"/>
      <c r="J1228"/>
      <c r="K1228"/>
      <c r="L1228"/>
    </row>
    <row r="1229" spans="1:12" ht="16" x14ac:dyDescent="0.2">
      <c r="A1229"/>
      <c r="B1229"/>
      <c r="C1229"/>
      <c r="D1229"/>
      <c r="E1229"/>
      <c r="F1229"/>
      <c r="G1229"/>
      <c r="H1229"/>
      <c r="I1229"/>
      <c r="J1229"/>
      <c r="K1229"/>
      <c r="L1229"/>
    </row>
    <row r="1230" spans="1:12" ht="16" x14ac:dyDescent="0.2">
      <c r="A1230"/>
      <c r="B1230"/>
      <c r="C1230"/>
      <c r="D1230"/>
      <c r="E1230"/>
      <c r="F1230"/>
      <c r="G1230"/>
      <c r="H1230"/>
      <c r="I1230"/>
      <c r="J1230"/>
      <c r="K1230"/>
      <c r="L1230"/>
    </row>
    <row r="1231" spans="1:12" ht="16" x14ac:dyDescent="0.2">
      <c r="A1231"/>
      <c r="B1231"/>
      <c r="C1231"/>
      <c r="D1231"/>
      <c r="E1231"/>
      <c r="F1231"/>
      <c r="G1231"/>
      <c r="H1231"/>
      <c r="I1231"/>
      <c r="J1231"/>
      <c r="K1231"/>
      <c r="L1231"/>
    </row>
    <row r="1232" spans="1:12" ht="16" x14ac:dyDescent="0.2">
      <c r="A1232"/>
      <c r="B1232"/>
      <c r="C1232"/>
      <c r="D1232"/>
      <c r="E1232"/>
      <c r="F1232"/>
      <c r="G1232"/>
      <c r="H1232"/>
      <c r="I1232"/>
      <c r="J1232"/>
      <c r="K1232"/>
      <c r="L1232"/>
    </row>
    <row r="1233" spans="1:12" ht="16" x14ac:dyDescent="0.2">
      <c r="A1233"/>
      <c r="B1233"/>
      <c r="C1233"/>
      <c r="D1233"/>
      <c r="E1233"/>
      <c r="F1233"/>
      <c r="G1233"/>
      <c r="H1233"/>
      <c r="I1233"/>
      <c r="J1233"/>
      <c r="K1233"/>
      <c r="L1233"/>
    </row>
    <row r="1234" spans="1:12" ht="16" x14ac:dyDescent="0.2">
      <c r="A1234"/>
      <c r="B1234"/>
      <c r="C1234"/>
      <c r="D1234"/>
      <c r="E1234"/>
      <c r="F1234"/>
      <c r="G1234"/>
      <c r="H1234"/>
      <c r="I1234"/>
      <c r="J1234"/>
      <c r="K1234"/>
      <c r="L1234"/>
    </row>
    <row r="1235" spans="1:12" ht="16" x14ac:dyDescent="0.2">
      <c r="A1235"/>
      <c r="B1235"/>
      <c r="C1235"/>
      <c r="D1235"/>
      <c r="E1235"/>
      <c r="F1235"/>
      <c r="G1235"/>
      <c r="H1235"/>
      <c r="I1235"/>
      <c r="J1235"/>
      <c r="K1235"/>
      <c r="L1235"/>
    </row>
    <row r="1236" spans="1:12" ht="16" x14ac:dyDescent="0.2">
      <c r="A1236"/>
      <c r="B1236"/>
      <c r="C1236"/>
      <c r="D1236"/>
      <c r="E1236"/>
      <c r="F1236"/>
      <c r="G1236"/>
      <c r="H1236"/>
      <c r="I1236"/>
      <c r="J1236"/>
      <c r="K1236"/>
      <c r="L1236"/>
    </row>
    <row r="1237" spans="1:12" ht="16" x14ac:dyDescent="0.2">
      <c r="A1237"/>
      <c r="B1237"/>
      <c r="C1237"/>
      <c r="D1237"/>
      <c r="E1237"/>
      <c r="F1237"/>
      <c r="G1237"/>
      <c r="H1237"/>
      <c r="I1237"/>
      <c r="J1237"/>
      <c r="K1237"/>
      <c r="L1237"/>
    </row>
    <row r="1238" spans="1:12" ht="16" x14ac:dyDescent="0.2">
      <c r="A1238"/>
      <c r="B1238"/>
      <c r="C1238"/>
      <c r="D1238"/>
      <c r="E1238"/>
      <c r="F1238"/>
      <c r="G1238"/>
      <c r="H1238"/>
      <c r="I1238"/>
      <c r="J1238"/>
      <c r="K1238"/>
      <c r="L1238"/>
    </row>
    <row r="1239" spans="1:12" ht="16" x14ac:dyDescent="0.2">
      <c r="A1239"/>
      <c r="B1239"/>
      <c r="C1239"/>
      <c r="D1239"/>
      <c r="E1239"/>
      <c r="F1239"/>
      <c r="G1239"/>
      <c r="H1239"/>
      <c r="I1239"/>
      <c r="J1239"/>
      <c r="K1239"/>
      <c r="L1239"/>
    </row>
    <row r="1240" spans="1:12" ht="16" x14ac:dyDescent="0.2">
      <c r="A1240"/>
      <c r="B1240"/>
      <c r="C1240"/>
      <c r="D1240"/>
      <c r="E1240"/>
      <c r="F1240"/>
      <c r="G1240"/>
      <c r="H1240"/>
      <c r="I1240"/>
      <c r="J1240"/>
      <c r="K1240"/>
      <c r="L1240"/>
    </row>
    <row r="1241" spans="1:12" ht="16" x14ac:dyDescent="0.2">
      <c r="A1241"/>
      <c r="B1241"/>
      <c r="C1241"/>
      <c r="D1241"/>
      <c r="E1241"/>
      <c r="F1241"/>
      <c r="G1241"/>
      <c r="H1241"/>
      <c r="I1241"/>
      <c r="J1241"/>
      <c r="K1241"/>
      <c r="L1241"/>
    </row>
    <row r="1242" spans="1:12" ht="16" x14ac:dyDescent="0.2">
      <c r="A1242"/>
      <c r="B1242"/>
      <c r="C1242"/>
      <c r="D1242"/>
      <c r="E1242"/>
      <c r="F1242"/>
      <c r="G1242"/>
      <c r="H1242"/>
      <c r="I1242"/>
      <c r="J1242"/>
      <c r="K1242"/>
      <c r="L1242"/>
    </row>
    <row r="1243" spans="1:12" ht="16" x14ac:dyDescent="0.2">
      <c r="A1243"/>
      <c r="B1243"/>
      <c r="C1243"/>
      <c r="D1243"/>
      <c r="E1243"/>
      <c r="F1243"/>
      <c r="G1243"/>
      <c r="H1243"/>
      <c r="I1243"/>
      <c r="J1243"/>
      <c r="K1243"/>
      <c r="L1243"/>
    </row>
    <row r="1244" spans="1:12" ht="16" x14ac:dyDescent="0.2">
      <c r="A1244"/>
      <c r="B1244"/>
      <c r="C1244"/>
      <c r="D1244"/>
      <c r="E1244"/>
      <c r="F1244"/>
      <c r="G1244"/>
      <c r="H1244"/>
      <c r="I1244"/>
      <c r="J1244"/>
      <c r="K1244"/>
      <c r="L1244"/>
    </row>
    <row r="1245" spans="1:12" ht="16" x14ac:dyDescent="0.2">
      <c r="A1245"/>
      <c r="B1245"/>
      <c r="C1245"/>
      <c r="D1245"/>
      <c r="E1245"/>
      <c r="F1245"/>
      <c r="G1245"/>
      <c r="H1245"/>
      <c r="I1245"/>
      <c r="J1245"/>
      <c r="K1245"/>
      <c r="L1245"/>
    </row>
    <row r="1246" spans="1:12" ht="16" x14ac:dyDescent="0.2">
      <c r="A1246"/>
      <c r="B1246"/>
      <c r="C1246"/>
      <c r="D1246"/>
      <c r="E1246"/>
      <c r="F1246"/>
      <c r="G1246"/>
      <c r="H1246"/>
      <c r="I1246"/>
      <c r="J1246"/>
      <c r="K1246"/>
      <c r="L1246"/>
    </row>
    <row r="1247" spans="1:12" ht="16" x14ac:dyDescent="0.2">
      <c r="A1247"/>
      <c r="B1247"/>
      <c r="C1247"/>
      <c r="D1247"/>
      <c r="E1247"/>
      <c r="F1247"/>
      <c r="G1247"/>
      <c r="H1247"/>
      <c r="I1247"/>
      <c r="J1247"/>
      <c r="K1247"/>
      <c r="L1247"/>
    </row>
    <row r="1248" spans="1:12" ht="16" x14ac:dyDescent="0.2">
      <c r="A1248"/>
      <c r="B1248"/>
      <c r="C1248"/>
      <c r="D1248"/>
      <c r="E1248"/>
      <c r="F1248"/>
      <c r="G1248"/>
      <c r="H1248"/>
      <c r="I1248"/>
      <c r="J1248"/>
      <c r="K1248"/>
      <c r="L1248"/>
    </row>
    <row r="1249" spans="1:12" ht="16" x14ac:dyDescent="0.2">
      <c r="A1249"/>
      <c r="B1249"/>
      <c r="C1249"/>
      <c r="D1249"/>
      <c r="E1249"/>
      <c r="F1249"/>
      <c r="G1249"/>
      <c r="H1249"/>
      <c r="I1249"/>
      <c r="J1249"/>
      <c r="K1249"/>
      <c r="L1249"/>
    </row>
    <row r="1250" spans="1:12" ht="16" x14ac:dyDescent="0.2">
      <c r="A1250"/>
      <c r="B1250"/>
      <c r="C1250"/>
      <c r="D1250"/>
      <c r="E1250"/>
      <c r="F1250"/>
      <c r="G1250"/>
      <c r="H1250"/>
      <c r="I1250"/>
      <c r="J1250"/>
      <c r="K1250"/>
      <c r="L1250"/>
    </row>
    <row r="1251" spans="1:12" ht="16" x14ac:dyDescent="0.2">
      <c r="A1251"/>
      <c r="B1251"/>
      <c r="C1251"/>
      <c r="D1251"/>
      <c r="E1251"/>
      <c r="F1251"/>
      <c r="G1251"/>
      <c r="H1251"/>
      <c r="I1251"/>
      <c r="J1251"/>
      <c r="K1251"/>
      <c r="L1251"/>
    </row>
    <row r="1252" spans="1:12" ht="16" x14ac:dyDescent="0.2">
      <c r="A1252"/>
      <c r="B1252"/>
      <c r="C1252"/>
      <c r="D1252"/>
      <c r="E1252"/>
      <c r="F1252"/>
      <c r="G1252"/>
      <c r="H1252"/>
      <c r="I1252"/>
      <c r="J1252"/>
      <c r="K1252"/>
      <c r="L1252"/>
    </row>
    <row r="1253" spans="1:12" ht="16" x14ac:dyDescent="0.2">
      <c r="A1253"/>
      <c r="B1253"/>
      <c r="C1253"/>
      <c r="D1253"/>
      <c r="E1253"/>
      <c r="F1253"/>
      <c r="G1253"/>
      <c r="H1253"/>
      <c r="I1253"/>
      <c r="J1253"/>
      <c r="K1253"/>
      <c r="L1253"/>
    </row>
    <row r="1254" spans="1:12" ht="16" x14ac:dyDescent="0.2">
      <c r="A1254"/>
      <c r="B1254"/>
      <c r="C1254"/>
      <c r="D1254"/>
      <c r="E1254"/>
      <c r="F1254"/>
      <c r="G1254"/>
      <c r="H1254"/>
      <c r="I1254"/>
      <c r="J1254"/>
      <c r="K1254"/>
      <c r="L1254"/>
    </row>
    <row r="1255" spans="1:12" ht="16" x14ac:dyDescent="0.2">
      <c r="A1255"/>
      <c r="B1255"/>
      <c r="C1255"/>
      <c r="D1255"/>
      <c r="E1255"/>
      <c r="F1255"/>
      <c r="G1255"/>
      <c r="H1255"/>
      <c r="I1255"/>
      <c r="J1255"/>
      <c r="K1255"/>
      <c r="L1255"/>
    </row>
    <row r="1256" spans="1:12" ht="16" x14ac:dyDescent="0.2">
      <c r="A1256"/>
      <c r="B1256"/>
      <c r="C1256"/>
      <c r="D1256"/>
      <c r="E1256"/>
      <c r="F1256"/>
      <c r="G1256"/>
      <c r="H1256"/>
      <c r="I1256"/>
      <c r="J1256"/>
      <c r="K1256"/>
      <c r="L1256"/>
    </row>
    <row r="1257" spans="1:12" ht="16" x14ac:dyDescent="0.2">
      <c r="A1257"/>
      <c r="B1257"/>
      <c r="C1257"/>
      <c r="D1257"/>
      <c r="E1257"/>
      <c r="F1257"/>
      <c r="G1257"/>
      <c r="H1257"/>
      <c r="I1257"/>
      <c r="J1257"/>
      <c r="K1257"/>
      <c r="L1257"/>
    </row>
    <row r="1258" spans="1:12" ht="16" x14ac:dyDescent="0.2">
      <c r="A1258"/>
      <c r="B1258"/>
      <c r="C1258"/>
      <c r="D1258"/>
      <c r="E1258"/>
      <c r="F1258"/>
      <c r="G1258"/>
      <c r="H1258"/>
      <c r="I1258"/>
      <c r="J1258"/>
      <c r="K1258"/>
      <c r="L1258"/>
    </row>
    <row r="1259" spans="1:12" ht="16" x14ac:dyDescent="0.2">
      <c r="A1259"/>
      <c r="B1259"/>
      <c r="C1259"/>
      <c r="D1259"/>
      <c r="E1259"/>
      <c r="F1259"/>
      <c r="G1259"/>
      <c r="H1259"/>
      <c r="I1259"/>
      <c r="J1259"/>
      <c r="K1259"/>
      <c r="L1259"/>
    </row>
    <row r="1260" spans="1:12" ht="16" x14ac:dyDescent="0.2">
      <c r="A1260"/>
      <c r="B1260"/>
      <c r="C1260"/>
      <c r="D1260"/>
      <c r="E1260"/>
      <c r="F1260"/>
      <c r="G1260"/>
      <c r="H1260"/>
      <c r="I1260"/>
      <c r="J1260"/>
      <c r="K1260"/>
      <c r="L1260"/>
    </row>
    <row r="1261" spans="1:12" ht="16" x14ac:dyDescent="0.2">
      <c r="A1261"/>
      <c r="B1261"/>
      <c r="C1261"/>
      <c r="D1261"/>
      <c r="E1261"/>
      <c r="F1261"/>
      <c r="G1261"/>
      <c r="H1261"/>
      <c r="I1261"/>
      <c r="J1261"/>
      <c r="K1261"/>
      <c r="L1261"/>
    </row>
    <row r="1262" spans="1:12" ht="16" x14ac:dyDescent="0.2">
      <c r="A1262"/>
      <c r="B1262"/>
      <c r="C1262"/>
      <c r="D1262"/>
      <c r="E1262"/>
      <c r="F1262"/>
      <c r="G1262"/>
      <c r="H1262"/>
      <c r="I1262"/>
      <c r="J1262"/>
      <c r="K1262"/>
      <c r="L1262"/>
    </row>
    <row r="1263" spans="1:12" ht="16" x14ac:dyDescent="0.2">
      <c r="A1263"/>
      <c r="B1263"/>
      <c r="C1263"/>
      <c r="D1263"/>
      <c r="E1263"/>
      <c r="F1263"/>
      <c r="G1263"/>
      <c r="H1263"/>
      <c r="I1263"/>
      <c r="J1263"/>
      <c r="K1263"/>
      <c r="L1263"/>
    </row>
    <row r="1264" spans="1:12" ht="16" x14ac:dyDescent="0.2">
      <c r="A1264"/>
      <c r="B1264"/>
      <c r="C1264"/>
      <c r="D1264"/>
      <c r="E1264"/>
      <c r="F1264"/>
      <c r="G1264"/>
      <c r="H1264"/>
      <c r="I1264"/>
      <c r="J1264"/>
      <c r="K1264"/>
      <c r="L1264"/>
    </row>
    <row r="1265" spans="1:12" ht="16" x14ac:dyDescent="0.2">
      <c r="A1265"/>
      <c r="B1265"/>
      <c r="C1265"/>
      <c r="D1265"/>
      <c r="E1265"/>
      <c r="F1265"/>
      <c r="G1265"/>
      <c r="H1265"/>
      <c r="I1265"/>
      <c r="J1265"/>
      <c r="K1265"/>
      <c r="L1265"/>
    </row>
    <row r="1266" spans="1:12" ht="16" x14ac:dyDescent="0.2">
      <c r="A1266"/>
      <c r="B1266"/>
      <c r="C1266"/>
      <c r="D1266"/>
      <c r="E1266"/>
      <c r="F1266"/>
      <c r="G1266"/>
      <c r="H1266"/>
      <c r="I1266"/>
      <c r="J1266"/>
      <c r="K1266"/>
      <c r="L1266"/>
    </row>
    <row r="1267" spans="1:12" ht="16" x14ac:dyDescent="0.2">
      <c r="A1267"/>
      <c r="B1267"/>
      <c r="C1267"/>
      <c r="D1267"/>
      <c r="E1267"/>
      <c r="F1267"/>
      <c r="G1267"/>
      <c r="H1267"/>
      <c r="I1267"/>
      <c r="J1267"/>
      <c r="K1267"/>
      <c r="L1267"/>
    </row>
    <row r="1268" spans="1:12" ht="16" x14ac:dyDescent="0.2">
      <c r="A1268"/>
      <c r="B1268"/>
      <c r="C1268"/>
      <c r="D1268"/>
      <c r="E1268"/>
      <c r="F1268"/>
      <c r="G1268"/>
      <c r="H1268"/>
      <c r="I1268"/>
      <c r="J1268"/>
      <c r="K1268"/>
      <c r="L1268"/>
    </row>
    <row r="1269" spans="1:12" ht="16" x14ac:dyDescent="0.2">
      <c r="A1269"/>
      <c r="B1269"/>
      <c r="C1269"/>
      <c r="D1269"/>
      <c r="E1269"/>
      <c r="F1269"/>
      <c r="G1269"/>
      <c r="H1269"/>
      <c r="I1269"/>
      <c r="J1269"/>
      <c r="K1269"/>
      <c r="L1269"/>
    </row>
    <row r="1270" spans="1:12" ht="16" x14ac:dyDescent="0.2">
      <c r="A1270"/>
      <c r="B1270"/>
      <c r="C1270"/>
      <c r="D1270"/>
      <c r="E1270"/>
      <c r="F1270"/>
      <c r="G1270"/>
      <c r="H1270"/>
      <c r="I1270"/>
      <c r="J1270"/>
      <c r="K1270"/>
      <c r="L1270"/>
    </row>
    <row r="1271" spans="1:12" ht="16" x14ac:dyDescent="0.2">
      <c r="A1271"/>
      <c r="B1271"/>
      <c r="C1271"/>
      <c r="D1271"/>
      <c r="E1271"/>
      <c r="F1271"/>
      <c r="G1271"/>
      <c r="H1271"/>
      <c r="I1271"/>
      <c r="J1271"/>
      <c r="K1271"/>
      <c r="L1271"/>
    </row>
    <row r="1272" spans="1:12" ht="16" x14ac:dyDescent="0.2">
      <c r="A1272"/>
      <c r="B1272"/>
      <c r="C1272"/>
      <c r="D1272"/>
      <c r="E1272"/>
      <c r="F1272"/>
      <c r="G1272"/>
      <c r="H1272"/>
      <c r="I1272"/>
      <c r="J1272"/>
      <c r="K1272"/>
      <c r="L1272"/>
    </row>
    <row r="1273" spans="1:12" ht="16" x14ac:dyDescent="0.2">
      <c r="A1273"/>
      <c r="B1273"/>
      <c r="C1273"/>
      <c r="D1273"/>
      <c r="E1273"/>
      <c r="F1273"/>
      <c r="G1273"/>
      <c r="H1273"/>
      <c r="I1273"/>
      <c r="J1273"/>
      <c r="K1273"/>
      <c r="L1273"/>
    </row>
    <row r="1274" spans="1:12" ht="16" x14ac:dyDescent="0.2">
      <c r="A1274"/>
      <c r="B1274"/>
      <c r="C1274"/>
      <c r="D1274"/>
      <c r="E1274"/>
      <c r="F1274"/>
      <c r="G1274"/>
      <c r="H1274"/>
      <c r="I1274"/>
      <c r="J1274"/>
      <c r="K1274"/>
      <c r="L1274"/>
    </row>
    <row r="1275" spans="1:12" ht="16" x14ac:dyDescent="0.2">
      <c r="A1275"/>
      <c r="B1275"/>
      <c r="C1275"/>
      <c r="D1275"/>
      <c r="E1275"/>
      <c r="F1275"/>
      <c r="G1275"/>
      <c r="H1275"/>
      <c r="I1275"/>
      <c r="J1275"/>
      <c r="K1275"/>
      <c r="L1275"/>
    </row>
    <row r="1276" spans="1:12" ht="16" x14ac:dyDescent="0.2">
      <c r="A1276"/>
      <c r="B1276"/>
      <c r="C1276"/>
      <c r="D1276"/>
      <c r="E1276"/>
      <c r="F1276"/>
      <c r="G1276"/>
      <c r="H1276"/>
      <c r="I1276"/>
      <c r="J1276"/>
      <c r="K1276"/>
      <c r="L1276"/>
    </row>
    <row r="1277" spans="1:12" ht="16" x14ac:dyDescent="0.2">
      <c r="A1277"/>
      <c r="B1277"/>
      <c r="C1277"/>
      <c r="D1277"/>
      <c r="E1277"/>
      <c r="F1277"/>
      <c r="G1277"/>
      <c r="H1277"/>
      <c r="I1277"/>
      <c r="J1277"/>
      <c r="K1277"/>
      <c r="L1277"/>
    </row>
    <row r="1278" spans="1:12" ht="16" x14ac:dyDescent="0.2">
      <c r="A1278"/>
      <c r="B1278"/>
      <c r="C1278"/>
      <c r="D1278"/>
      <c r="E1278"/>
      <c r="F1278"/>
      <c r="G1278"/>
      <c r="H1278"/>
      <c r="I1278"/>
      <c r="J1278"/>
      <c r="K1278"/>
      <c r="L1278"/>
    </row>
    <row r="1279" spans="1:12" ht="16" x14ac:dyDescent="0.2">
      <c r="A1279"/>
      <c r="B1279"/>
      <c r="C1279"/>
      <c r="D1279"/>
      <c r="E1279"/>
      <c r="F1279"/>
      <c r="G1279"/>
      <c r="H1279"/>
      <c r="I1279"/>
      <c r="J1279"/>
      <c r="K1279"/>
      <c r="L1279"/>
    </row>
    <row r="1280" spans="1:12" ht="16" x14ac:dyDescent="0.2">
      <c r="A1280"/>
      <c r="B1280"/>
      <c r="C1280"/>
      <c r="D1280"/>
      <c r="E1280"/>
      <c r="F1280"/>
      <c r="G1280"/>
      <c r="H1280"/>
      <c r="I1280"/>
      <c r="J1280"/>
      <c r="K1280"/>
      <c r="L1280"/>
    </row>
    <row r="1281" spans="1:12" ht="16" x14ac:dyDescent="0.2">
      <c r="A1281"/>
      <c r="B1281"/>
      <c r="C1281"/>
      <c r="D1281"/>
      <c r="E1281"/>
      <c r="F1281"/>
      <c r="G1281"/>
      <c r="H1281"/>
      <c r="I1281"/>
      <c r="J1281"/>
      <c r="K1281"/>
      <c r="L1281"/>
    </row>
    <row r="1282" spans="1:12" ht="16" x14ac:dyDescent="0.2">
      <c r="A1282"/>
      <c r="B1282"/>
      <c r="C1282"/>
      <c r="D1282"/>
      <c r="E1282"/>
      <c r="F1282"/>
      <c r="G1282"/>
      <c r="H1282"/>
      <c r="I1282"/>
      <c r="J1282"/>
      <c r="K1282"/>
      <c r="L1282"/>
    </row>
    <row r="1283" spans="1:12" ht="16" x14ac:dyDescent="0.2">
      <c r="A1283"/>
      <c r="B1283"/>
      <c r="C1283"/>
      <c r="D1283"/>
      <c r="E1283"/>
      <c r="F1283"/>
      <c r="G1283"/>
      <c r="H1283"/>
      <c r="I1283"/>
      <c r="J1283"/>
      <c r="K1283"/>
      <c r="L1283"/>
    </row>
    <row r="1284" spans="1:12" ht="16" x14ac:dyDescent="0.2">
      <c r="A1284"/>
      <c r="B1284"/>
      <c r="C1284"/>
      <c r="D1284"/>
      <c r="E1284"/>
      <c r="F1284"/>
      <c r="G1284"/>
      <c r="H1284"/>
      <c r="I1284"/>
      <c r="J1284"/>
      <c r="K1284"/>
      <c r="L1284"/>
    </row>
    <row r="1285" spans="1:12" ht="16" x14ac:dyDescent="0.2">
      <c r="A1285"/>
      <c r="B1285"/>
      <c r="C1285"/>
      <c r="D1285"/>
      <c r="E1285"/>
      <c r="F1285"/>
      <c r="G1285"/>
      <c r="H1285"/>
      <c r="I1285"/>
      <c r="J1285"/>
      <c r="K1285"/>
      <c r="L1285"/>
    </row>
    <row r="1286" spans="1:12" ht="16" x14ac:dyDescent="0.2">
      <c r="A1286"/>
      <c r="B1286"/>
      <c r="C1286"/>
      <c r="D1286"/>
      <c r="E1286"/>
      <c r="F1286"/>
      <c r="G1286"/>
      <c r="H1286"/>
      <c r="I1286"/>
      <c r="J1286"/>
      <c r="K1286"/>
      <c r="L1286"/>
    </row>
    <row r="1287" spans="1:12" ht="16" x14ac:dyDescent="0.2">
      <c r="A1287"/>
      <c r="B1287"/>
      <c r="C1287"/>
      <c r="D1287"/>
      <c r="E1287"/>
      <c r="F1287"/>
      <c r="G1287"/>
      <c r="H1287"/>
      <c r="I1287"/>
      <c r="J1287"/>
      <c r="K1287"/>
      <c r="L1287"/>
    </row>
    <row r="1288" spans="1:12" ht="16" x14ac:dyDescent="0.2">
      <c r="A1288"/>
      <c r="B1288"/>
      <c r="C1288"/>
      <c r="D1288"/>
      <c r="E1288"/>
      <c r="F1288"/>
      <c r="G1288"/>
      <c r="H1288"/>
      <c r="I1288"/>
      <c r="J1288"/>
      <c r="K1288"/>
      <c r="L1288"/>
    </row>
    <row r="1289" spans="1:12" ht="16" x14ac:dyDescent="0.2">
      <c r="A1289"/>
      <c r="B1289"/>
      <c r="C1289"/>
      <c r="D1289"/>
      <c r="E1289"/>
      <c r="F1289"/>
      <c r="G1289"/>
      <c r="H1289"/>
      <c r="I1289"/>
      <c r="J1289"/>
      <c r="K1289"/>
      <c r="L1289"/>
    </row>
    <row r="1290" spans="1:12" ht="16" x14ac:dyDescent="0.2">
      <c r="A1290"/>
      <c r="B1290"/>
      <c r="C1290"/>
      <c r="D1290"/>
      <c r="E1290"/>
      <c r="F1290"/>
      <c r="G1290"/>
      <c r="H1290"/>
      <c r="I1290"/>
      <c r="J1290"/>
      <c r="K1290"/>
      <c r="L1290"/>
    </row>
    <row r="1291" spans="1:12" ht="16" x14ac:dyDescent="0.2">
      <c r="A1291"/>
      <c r="B1291"/>
      <c r="C1291"/>
      <c r="D1291"/>
      <c r="E1291"/>
      <c r="F1291"/>
      <c r="G1291"/>
      <c r="H1291"/>
      <c r="I1291"/>
      <c r="J1291"/>
      <c r="K1291"/>
      <c r="L1291"/>
    </row>
    <row r="1292" spans="1:12" ht="16" x14ac:dyDescent="0.2">
      <c r="A1292"/>
      <c r="B1292"/>
      <c r="C1292"/>
      <c r="D1292"/>
      <c r="E1292"/>
      <c r="F1292"/>
      <c r="G1292"/>
      <c r="H1292"/>
      <c r="I1292"/>
      <c r="J1292"/>
      <c r="K1292"/>
      <c r="L1292"/>
    </row>
    <row r="1293" spans="1:12" ht="16" x14ac:dyDescent="0.2">
      <c r="A1293"/>
      <c r="B1293"/>
      <c r="C1293"/>
      <c r="D1293"/>
      <c r="E1293"/>
      <c r="F1293"/>
      <c r="G1293"/>
      <c r="H1293"/>
      <c r="I1293"/>
      <c r="J1293"/>
      <c r="K1293"/>
      <c r="L1293"/>
    </row>
    <row r="1294" spans="1:12" ht="16" x14ac:dyDescent="0.2">
      <c r="A1294"/>
      <c r="B1294"/>
      <c r="C1294"/>
      <c r="D1294"/>
      <c r="E1294"/>
      <c r="F1294"/>
      <c r="G1294"/>
      <c r="H1294"/>
      <c r="I1294"/>
      <c r="J1294"/>
      <c r="K1294"/>
      <c r="L1294"/>
    </row>
    <row r="1295" spans="1:12" ht="16" x14ac:dyDescent="0.2">
      <c r="A1295"/>
      <c r="B1295"/>
      <c r="C1295"/>
      <c r="D1295"/>
      <c r="E1295"/>
      <c r="F1295"/>
      <c r="G1295"/>
      <c r="H1295"/>
      <c r="I1295"/>
      <c r="J1295"/>
      <c r="K1295"/>
      <c r="L1295"/>
    </row>
    <row r="1296" spans="1:12" ht="16" x14ac:dyDescent="0.2">
      <c r="A1296"/>
      <c r="B1296"/>
      <c r="C1296"/>
      <c r="D1296"/>
      <c r="E1296"/>
      <c r="F1296"/>
      <c r="G1296"/>
      <c r="H1296"/>
      <c r="I1296"/>
      <c r="J1296"/>
      <c r="K1296"/>
      <c r="L1296"/>
    </row>
    <row r="1297" spans="1:12" ht="16" x14ac:dyDescent="0.2">
      <c r="A1297"/>
      <c r="B1297"/>
      <c r="C1297"/>
      <c r="D1297"/>
      <c r="E1297"/>
      <c r="F1297"/>
      <c r="G1297"/>
      <c r="H1297"/>
      <c r="I1297"/>
      <c r="J1297"/>
      <c r="K1297"/>
      <c r="L1297"/>
    </row>
    <row r="1298" spans="1:12" ht="16" x14ac:dyDescent="0.2">
      <c r="A1298"/>
      <c r="B1298"/>
      <c r="C1298"/>
      <c r="D1298"/>
      <c r="E1298"/>
      <c r="F1298"/>
      <c r="G1298"/>
      <c r="H1298"/>
      <c r="I1298"/>
      <c r="J1298"/>
      <c r="K1298"/>
      <c r="L1298"/>
    </row>
    <row r="1299" spans="1:12" ht="16" x14ac:dyDescent="0.2">
      <c r="A1299"/>
      <c r="B1299"/>
      <c r="C1299"/>
      <c r="D1299"/>
      <c r="E1299"/>
      <c r="F1299"/>
      <c r="G1299"/>
      <c r="H1299"/>
      <c r="I1299"/>
      <c r="J1299"/>
      <c r="K1299"/>
      <c r="L1299"/>
    </row>
    <row r="1300" spans="1:12" ht="16" x14ac:dyDescent="0.2">
      <c r="A1300"/>
      <c r="B1300"/>
      <c r="C1300"/>
      <c r="D1300"/>
      <c r="E1300"/>
      <c r="F1300"/>
      <c r="G1300"/>
      <c r="H1300"/>
      <c r="I1300"/>
      <c r="J1300"/>
      <c r="K1300"/>
      <c r="L1300"/>
    </row>
    <row r="1301" spans="1:12" ht="16" x14ac:dyDescent="0.2">
      <c r="A1301"/>
      <c r="B1301"/>
      <c r="C1301"/>
      <c r="D1301"/>
      <c r="E1301"/>
      <c r="F1301"/>
      <c r="G1301"/>
      <c r="H1301"/>
      <c r="I1301"/>
      <c r="J1301"/>
      <c r="K1301"/>
      <c r="L1301"/>
    </row>
    <row r="1302" spans="1:12" ht="16" x14ac:dyDescent="0.2">
      <c r="A1302"/>
      <c r="B1302"/>
      <c r="C1302"/>
      <c r="D1302"/>
      <c r="E1302"/>
      <c r="F1302"/>
      <c r="G1302"/>
      <c r="H1302"/>
      <c r="I1302"/>
      <c r="J1302"/>
      <c r="K1302"/>
      <c r="L1302"/>
    </row>
    <row r="1303" spans="1:12" ht="16" x14ac:dyDescent="0.2">
      <c r="A1303"/>
      <c r="B1303"/>
      <c r="C1303"/>
      <c r="D1303"/>
      <c r="E1303"/>
      <c r="F1303"/>
      <c r="G1303"/>
      <c r="H1303"/>
      <c r="I1303"/>
      <c r="J1303"/>
      <c r="K1303"/>
      <c r="L1303"/>
    </row>
    <row r="1304" spans="1:12" ht="16" x14ac:dyDescent="0.2">
      <c r="A1304"/>
      <c r="B1304"/>
      <c r="C1304"/>
      <c r="D1304"/>
      <c r="E1304"/>
      <c r="F1304"/>
      <c r="G1304"/>
      <c r="H1304"/>
      <c r="I1304"/>
      <c r="J1304"/>
      <c r="K1304"/>
      <c r="L1304"/>
    </row>
    <row r="1305" spans="1:12" ht="16" x14ac:dyDescent="0.2">
      <c r="A1305"/>
      <c r="B1305"/>
      <c r="C1305"/>
      <c r="D1305"/>
      <c r="E1305"/>
      <c r="F1305"/>
      <c r="G1305"/>
      <c r="H1305"/>
      <c r="I1305"/>
      <c r="J1305"/>
      <c r="K1305"/>
      <c r="L1305"/>
    </row>
    <row r="1306" spans="1:12" ht="16" x14ac:dyDescent="0.2">
      <c r="A1306"/>
      <c r="B1306"/>
      <c r="C1306"/>
      <c r="D1306"/>
      <c r="E1306"/>
      <c r="F1306"/>
      <c r="G1306"/>
      <c r="H1306"/>
      <c r="I1306"/>
      <c r="J1306"/>
      <c r="K1306"/>
      <c r="L1306"/>
    </row>
    <row r="1307" spans="1:12" ht="16" x14ac:dyDescent="0.2">
      <c r="A1307"/>
      <c r="B1307"/>
      <c r="C1307"/>
      <c r="D1307"/>
      <c r="E1307"/>
      <c r="F1307"/>
      <c r="G1307"/>
      <c r="H1307"/>
      <c r="I1307"/>
      <c r="J1307"/>
      <c r="K1307"/>
      <c r="L1307"/>
    </row>
    <row r="1308" spans="1:12" ht="16" x14ac:dyDescent="0.2">
      <c r="A1308"/>
      <c r="B1308"/>
      <c r="C1308"/>
      <c r="D1308"/>
      <c r="E1308"/>
      <c r="F1308"/>
      <c r="G1308"/>
      <c r="H1308"/>
      <c r="I1308"/>
      <c r="J1308"/>
      <c r="K1308"/>
      <c r="L1308"/>
    </row>
    <row r="1309" spans="1:12" ht="16" x14ac:dyDescent="0.2">
      <c r="A1309"/>
      <c r="B1309"/>
      <c r="C1309"/>
      <c r="D1309"/>
      <c r="E1309"/>
      <c r="F1309"/>
      <c r="G1309"/>
      <c r="H1309"/>
      <c r="I1309"/>
      <c r="J1309"/>
      <c r="K1309"/>
      <c r="L1309"/>
    </row>
    <row r="1310" spans="1:12" ht="16" x14ac:dyDescent="0.2">
      <c r="A1310"/>
      <c r="B1310"/>
      <c r="C1310"/>
      <c r="D1310"/>
      <c r="E1310"/>
      <c r="F1310"/>
      <c r="G1310"/>
      <c r="H1310"/>
      <c r="I1310"/>
      <c r="J1310"/>
      <c r="K1310"/>
      <c r="L1310"/>
    </row>
    <row r="1311" spans="1:12" ht="16" x14ac:dyDescent="0.2">
      <c r="A1311"/>
      <c r="B1311"/>
      <c r="C1311"/>
      <c r="D1311"/>
      <c r="E1311"/>
      <c r="F1311"/>
      <c r="G1311"/>
      <c r="H1311"/>
      <c r="I1311"/>
      <c r="J1311"/>
      <c r="K1311"/>
      <c r="L1311"/>
    </row>
    <row r="1312" spans="1:12" ht="16" x14ac:dyDescent="0.2">
      <c r="A1312"/>
      <c r="B1312"/>
      <c r="C1312"/>
      <c r="D1312"/>
      <c r="E1312"/>
      <c r="F1312"/>
      <c r="G1312"/>
      <c r="H1312"/>
      <c r="I1312"/>
      <c r="J1312"/>
      <c r="K1312"/>
      <c r="L1312"/>
    </row>
    <row r="1313" spans="1:12" ht="16" x14ac:dyDescent="0.2">
      <c r="A1313"/>
      <c r="B1313"/>
      <c r="C1313"/>
      <c r="D1313"/>
      <c r="E1313"/>
      <c r="F1313"/>
      <c r="G1313"/>
      <c r="H1313"/>
      <c r="I1313"/>
      <c r="J1313"/>
      <c r="K1313"/>
      <c r="L1313"/>
    </row>
    <row r="1314" spans="1:12" ht="16" x14ac:dyDescent="0.2">
      <c r="A1314"/>
      <c r="B1314"/>
      <c r="C1314"/>
      <c r="D1314"/>
      <c r="E1314"/>
      <c r="F1314"/>
      <c r="G1314"/>
      <c r="H1314"/>
      <c r="I1314"/>
      <c r="J1314"/>
      <c r="K1314"/>
      <c r="L1314"/>
    </row>
    <row r="1315" spans="1:12" ht="16" x14ac:dyDescent="0.2">
      <c r="A1315"/>
      <c r="B1315"/>
      <c r="C1315"/>
      <c r="D1315"/>
      <c r="E1315"/>
      <c r="F1315"/>
      <c r="G1315"/>
      <c r="H1315"/>
      <c r="I1315"/>
      <c r="J1315"/>
      <c r="K1315"/>
      <c r="L1315"/>
    </row>
    <row r="1316" spans="1:12" ht="16" x14ac:dyDescent="0.2">
      <c r="A1316"/>
      <c r="B1316"/>
      <c r="C1316"/>
      <c r="D1316"/>
      <c r="E1316"/>
      <c r="F1316"/>
      <c r="G1316"/>
      <c r="H1316"/>
      <c r="I1316"/>
      <c r="J1316"/>
      <c r="K1316"/>
      <c r="L1316"/>
    </row>
    <row r="1317" spans="1:12" ht="16" x14ac:dyDescent="0.2">
      <c r="A1317"/>
      <c r="B1317"/>
      <c r="C1317"/>
      <c r="D1317"/>
      <c r="E1317"/>
      <c r="F1317"/>
      <c r="G1317"/>
      <c r="H1317"/>
      <c r="I1317"/>
      <c r="J1317"/>
      <c r="K1317"/>
      <c r="L1317"/>
    </row>
    <row r="1318" spans="1:12" ht="16" x14ac:dyDescent="0.2">
      <c r="A1318"/>
      <c r="B1318"/>
      <c r="C1318"/>
      <c r="D1318"/>
      <c r="E1318"/>
      <c r="F1318"/>
      <c r="G1318"/>
      <c r="H1318"/>
      <c r="I1318"/>
      <c r="J1318"/>
      <c r="K1318"/>
      <c r="L1318"/>
    </row>
    <row r="1319" spans="1:12" ht="16" x14ac:dyDescent="0.2">
      <c r="A1319"/>
      <c r="B1319"/>
      <c r="C1319"/>
      <c r="D1319"/>
      <c r="E1319"/>
      <c r="F1319"/>
      <c r="G1319"/>
      <c r="H1319"/>
      <c r="I1319"/>
      <c r="J1319"/>
      <c r="K1319"/>
      <c r="L1319"/>
    </row>
    <row r="1320" spans="1:12" ht="16" x14ac:dyDescent="0.2">
      <c r="A1320"/>
      <c r="B1320"/>
      <c r="C1320"/>
      <c r="D1320"/>
      <c r="E1320"/>
      <c r="F1320"/>
      <c r="G1320"/>
      <c r="H1320"/>
      <c r="I1320"/>
      <c r="J1320"/>
      <c r="K1320"/>
      <c r="L1320"/>
    </row>
    <row r="1321" spans="1:12" ht="16" x14ac:dyDescent="0.2">
      <c r="A1321"/>
      <c r="B1321"/>
      <c r="C1321"/>
      <c r="D1321"/>
      <c r="E1321"/>
      <c r="F1321"/>
      <c r="G1321"/>
      <c r="H1321"/>
      <c r="I1321"/>
      <c r="J1321"/>
      <c r="K1321"/>
      <c r="L1321"/>
    </row>
    <row r="1322" spans="1:12" ht="16" x14ac:dyDescent="0.2">
      <c r="A1322"/>
      <c r="B1322"/>
      <c r="C1322"/>
      <c r="D1322"/>
      <c r="E1322"/>
      <c r="F1322"/>
      <c r="G1322"/>
      <c r="H1322"/>
      <c r="I1322"/>
      <c r="J1322"/>
      <c r="K1322"/>
      <c r="L1322"/>
    </row>
    <row r="1323" spans="1:12" ht="16" x14ac:dyDescent="0.2">
      <c r="A1323"/>
      <c r="B1323"/>
      <c r="C1323"/>
      <c r="D1323"/>
      <c r="E1323"/>
      <c r="F1323"/>
      <c r="G1323"/>
      <c r="H1323"/>
      <c r="I1323"/>
      <c r="J1323"/>
      <c r="K1323"/>
      <c r="L1323"/>
    </row>
    <row r="1324" spans="1:12" ht="16" x14ac:dyDescent="0.2">
      <c r="A1324"/>
      <c r="B1324"/>
      <c r="C1324"/>
      <c r="D1324"/>
      <c r="E1324"/>
      <c r="F1324"/>
      <c r="G1324"/>
      <c r="H1324"/>
      <c r="I1324"/>
      <c r="J1324"/>
      <c r="K1324"/>
      <c r="L1324"/>
    </row>
    <row r="1325" spans="1:12" ht="16" x14ac:dyDescent="0.2">
      <c r="A1325"/>
      <c r="B1325"/>
      <c r="C1325"/>
      <c r="D1325"/>
      <c r="E1325"/>
      <c r="F1325"/>
      <c r="G1325"/>
      <c r="H1325"/>
      <c r="I1325"/>
      <c r="J1325"/>
      <c r="K1325"/>
      <c r="L1325"/>
    </row>
    <row r="1326" spans="1:12" ht="16" x14ac:dyDescent="0.2">
      <c r="A1326"/>
      <c r="B1326"/>
      <c r="C1326"/>
      <c r="D1326"/>
      <c r="E1326"/>
      <c r="F1326"/>
      <c r="G1326"/>
      <c r="H1326"/>
      <c r="I1326"/>
      <c r="J1326"/>
      <c r="K1326"/>
      <c r="L1326"/>
    </row>
    <row r="1327" spans="1:12" ht="16" x14ac:dyDescent="0.2">
      <c r="A1327"/>
      <c r="B1327"/>
      <c r="C1327"/>
      <c r="D1327"/>
      <c r="E1327"/>
      <c r="F1327"/>
      <c r="G1327"/>
      <c r="H1327"/>
      <c r="I1327"/>
      <c r="J1327"/>
      <c r="K1327"/>
      <c r="L1327"/>
    </row>
    <row r="1328" spans="1:12" ht="16" x14ac:dyDescent="0.2">
      <c r="A1328"/>
      <c r="B1328"/>
      <c r="C1328"/>
      <c r="D1328"/>
      <c r="E1328"/>
      <c r="F1328"/>
      <c r="G1328"/>
      <c r="H1328"/>
      <c r="I1328"/>
      <c r="J1328"/>
      <c r="K1328"/>
      <c r="L1328"/>
    </row>
    <row r="1329" spans="1:12" ht="16" x14ac:dyDescent="0.2">
      <c r="A1329"/>
      <c r="B1329"/>
      <c r="C1329"/>
      <c r="D1329"/>
      <c r="E1329"/>
      <c r="F1329"/>
      <c r="G1329"/>
      <c r="H1329"/>
      <c r="I1329"/>
      <c r="J1329"/>
      <c r="K1329"/>
      <c r="L1329"/>
    </row>
    <row r="1330" spans="1:12" ht="16" x14ac:dyDescent="0.2">
      <c r="A1330"/>
      <c r="B1330"/>
      <c r="C1330"/>
      <c r="D1330"/>
      <c r="E1330"/>
      <c r="F1330"/>
      <c r="G1330"/>
      <c r="H1330"/>
      <c r="I1330"/>
      <c r="J1330"/>
      <c r="K1330"/>
      <c r="L1330"/>
    </row>
    <row r="1331" spans="1:12" ht="16" x14ac:dyDescent="0.2">
      <c r="A1331"/>
      <c r="B1331"/>
      <c r="C1331"/>
      <c r="D1331"/>
      <c r="E1331"/>
      <c r="F1331"/>
      <c r="G1331"/>
      <c r="H1331"/>
      <c r="I1331"/>
      <c r="J1331"/>
      <c r="K1331"/>
      <c r="L1331"/>
    </row>
    <row r="1332" spans="1:12" ht="16" x14ac:dyDescent="0.2">
      <c r="A1332"/>
      <c r="B1332"/>
      <c r="C1332"/>
      <c r="D1332"/>
      <c r="E1332"/>
      <c r="F1332"/>
      <c r="G1332"/>
      <c r="H1332"/>
      <c r="I1332"/>
      <c r="J1332"/>
      <c r="K1332"/>
      <c r="L1332"/>
    </row>
    <row r="1333" spans="1:12" ht="16" x14ac:dyDescent="0.2">
      <c r="A1333"/>
      <c r="B1333"/>
      <c r="C1333"/>
      <c r="D1333"/>
      <c r="E1333"/>
      <c r="F1333"/>
      <c r="G1333"/>
      <c r="H1333"/>
      <c r="I1333"/>
      <c r="J1333"/>
      <c r="K1333"/>
      <c r="L1333"/>
    </row>
    <row r="1334" spans="1:12" ht="16" x14ac:dyDescent="0.2">
      <c r="A1334"/>
      <c r="B1334"/>
      <c r="C1334"/>
      <c r="D1334"/>
      <c r="E1334"/>
      <c r="F1334"/>
      <c r="G1334"/>
      <c r="H1334"/>
      <c r="I1334"/>
      <c r="J1334"/>
      <c r="K1334"/>
      <c r="L1334"/>
    </row>
    <row r="1335" spans="1:12" ht="16" x14ac:dyDescent="0.2">
      <c r="A1335"/>
      <c r="B1335"/>
      <c r="C1335"/>
      <c r="D1335"/>
      <c r="E1335"/>
      <c r="F1335"/>
      <c r="G1335"/>
      <c r="H1335"/>
      <c r="I1335"/>
      <c r="J1335"/>
      <c r="K1335"/>
      <c r="L1335"/>
    </row>
    <row r="1336" spans="1:12" ht="16" x14ac:dyDescent="0.2">
      <c r="A1336"/>
      <c r="B1336"/>
      <c r="C1336"/>
      <c r="D1336"/>
      <c r="E1336"/>
      <c r="F1336"/>
      <c r="G1336"/>
      <c r="H1336"/>
      <c r="I1336"/>
      <c r="J1336"/>
      <c r="K1336"/>
      <c r="L1336"/>
    </row>
    <row r="1337" spans="1:12" ht="16" x14ac:dyDescent="0.2">
      <c r="A1337"/>
      <c r="B1337"/>
      <c r="C1337"/>
      <c r="D1337"/>
      <c r="E1337"/>
      <c r="F1337"/>
      <c r="G1337"/>
      <c r="H1337"/>
      <c r="I1337"/>
      <c r="J1337"/>
      <c r="K1337"/>
      <c r="L1337"/>
    </row>
    <row r="1338" spans="1:12" ht="16" x14ac:dyDescent="0.2">
      <c r="A1338"/>
      <c r="B1338"/>
      <c r="C1338"/>
      <c r="D1338"/>
      <c r="E1338"/>
      <c r="F1338"/>
      <c r="G1338"/>
      <c r="H1338"/>
      <c r="I1338"/>
      <c r="J1338"/>
      <c r="K1338"/>
      <c r="L1338"/>
    </row>
    <row r="1339" spans="1:12" ht="16" x14ac:dyDescent="0.2">
      <c r="A1339"/>
      <c r="B1339"/>
      <c r="C1339"/>
      <c r="D1339"/>
      <c r="E1339"/>
      <c r="F1339"/>
      <c r="G1339"/>
      <c r="H1339"/>
      <c r="I1339"/>
      <c r="J1339"/>
      <c r="K1339"/>
      <c r="L1339"/>
    </row>
    <row r="1340" spans="1:12" ht="16" x14ac:dyDescent="0.2">
      <c r="A1340"/>
      <c r="B1340"/>
      <c r="C1340"/>
      <c r="D1340"/>
      <c r="E1340"/>
      <c r="F1340"/>
      <c r="G1340"/>
      <c r="H1340"/>
      <c r="I1340"/>
      <c r="J1340"/>
      <c r="K1340"/>
      <c r="L1340"/>
    </row>
    <row r="1341" spans="1:12" ht="16" x14ac:dyDescent="0.2">
      <c r="A1341"/>
      <c r="B1341"/>
      <c r="C1341"/>
      <c r="D1341"/>
      <c r="E1341"/>
      <c r="F1341"/>
      <c r="G1341"/>
      <c r="H1341"/>
      <c r="I1341"/>
      <c r="J1341"/>
      <c r="K1341"/>
      <c r="L1341"/>
    </row>
    <row r="1342" spans="1:12" ht="16" x14ac:dyDescent="0.2">
      <c r="A1342"/>
      <c r="B1342"/>
      <c r="C1342"/>
      <c r="D1342"/>
      <c r="E1342"/>
      <c r="F1342"/>
      <c r="G1342"/>
      <c r="H1342"/>
      <c r="I1342"/>
      <c r="J1342"/>
      <c r="K1342"/>
      <c r="L1342"/>
    </row>
    <row r="1343" spans="1:12" ht="16" x14ac:dyDescent="0.2">
      <c r="A1343"/>
      <c r="B1343"/>
      <c r="C1343"/>
      <c r="D1343"/>
      <c r="E1343"/>
      <c r="F1343"/>
      <c r="G1343"/>
      <c r="H1343"/>
      <c r="I1343"/>
      <c r="J1343"/>
      <c r="K1343"/>
      <c r="L1343"/>
    </row>
    <row r="1344" spans="1:12" ht="16" x14ac:dyDescent="0.2">
      <c r="A1344"/>
      <c r="B1344"/>
      <c r="C1344"/>
      <c r="D1344"/>
      <c r="E1344"/>
      <c r="F1344"/>
      <c r="G1344"/>
      <c r="H1344"/>
      <c r="I1344"/>
      <c r="J1344"/>
      <c r="K1344"/>
      <c r="L1344"/>
    </row>
    <row r="1345" spans="1:12" ht="16" x14ac:dyDescent="0.2">
      <c r="A1345"/>
      <c r="B1345"/>
      <c r="C1345"/>
      <c r="D1345"/>
      <c r="E1345"/>
      <c r="F1345"/>
      <c r="G1345"/>
      <c r="H1345"/>
      <c r="I1345"/>
      <c r="J1345"/>
      <c r="K1345"/>
      <c r="L1345"/>
    </row>
    <row r="1346" spans="1:12" ht="16" x14ac:dyDescent="0.2">
      <c r="A1346"/>
      <c r="B1346"/>
      <c r="C1346"/>
      <c r="D1346"/>
      <c r="E1346"/>
      <c r="F1346"/>
      <c r="G1346"/>
      <c r="H1346"/>
      <c r="I1346"/>
      <c r="J1346"/>
      <c r="K1346"/>
      <c r="L1346"/>
    </row>
    <row r="1347" spans="1:12" ht="16" x14ac:dyDescent="0.2">
      <c r="A1347"/>
      <c r="B1347"/>
      <c r="C1347"/>
      <c r="D1347"/>
      <c r="E1347"/>
      <c r="F1347"/>
      <c r="G1347"/>
      <c r="H1347"/>
      <c r="I1347"/>
      <c r="J1347"/>
      <c r="K1347"/>
      <c r="L1347"/>
    </row>
    <row r="1348" spans="1:12" ht="16" x14ac:dyDescent="0.2">
      <c r="A1348"/>
      <c r="B1348"/>
      <c r="C1348"/>
      <c r="D1348"/>
      <c r="E1348"/>
      <c r="F1348"/>
      <c r="G1348"/>
      <c r="H1348"/>
      <c r="I1348"/>
      <c r="J1348"/>
      <c r="K1348"/>
      <c r="L1348"/>
    </row>
    <row r="1349" spans="1:12" ht="16" x14ac:dyDescent="0.2">
      <c r="A1349"/>
      <c r="B1349"/>
      <c r="C1349"/>
      <c r="D1349"/>
      <c r="E1349"/>
      <c r="F1349"/>
      <c r="G1349"/>
      <c r="H1349"/>
      <c r="I1349"/>
      <c r="J1349"/>
      <c r="K1349"/>
      <c r="L1349"/>
    </row>
    <row r="1350" spans="1:12" ht="16" x14ac:dyDescent="0.2">
      <c r="A1350"/>
      <c r="B1350"/>
      <c r="C1350"/>
      <c r="D1350"/>
      <c r="E1350"/>
      <c r="F1350"/>
      <c r="G1350"/>
      <c r="H1350"/>
      <c r="I1350"/>
      <c r="J1350"/>
      <c r="K1350"/>
      <c r="L1350"/>
    </row>
    <row r="1351" spans="1:12" ht="16" x14ac:dyDescent="0.2">
      <c r="A1351"/>
      <c r="B1351"/>
      <c r="C1351"/>
      <c r="D1351"/>
      <c r="E1351"/>
      <c r="F1351"/>
      <c r="G1351"/>
      <c r="H1351"/>
      <c r="I1351"/>
      <c r="J1351"/>
      <c r="K1351"/>
      <c r="L1351"/>
    </row>
    <row r="1352" spans="1:12" ht="16" x14ac:dyDescent="0.2">
      <c r="A1352"/>
      <c r="B1352"/>
      <c r="C1352"/>
      <c r="D1352"/>
      <c r="E1352"/>
      <c r="F1352"/>
      <c r="G1352"/>
      <c r="H1352"/>
      <c r="I1352"/>
      <c r="J1352"/>
      <c r="K1352"/>
      <c r="L1352"/>
    </row>
    <row r="1353" spans="1:12" ht="16" x14ac:dyDescent="0.2">
      <c r="A1353"/>
      <c r="B1353"/>
      <c r="C1353"/>
      <c r="D1353"/>
      <c r="E1353"/>
      <c r="F1353"/>
      <c r="G1353"/>
      <c r="H1353"/>
      <c r="I1353"/>
      <c r="J1353"/>
      <c r="K1353"/>
      <c r="L1353"/>
    </row>
    <row r="1354" spans="1:12" ht="16" x14ac:dyDescent="0.2">
      <c r="A1354"/>
      <c r="B1354"/>
      <c r="C1354"/>
      <c r="D1354"/>
      <c r="E1354"/>
      <c r="F1354"/>
      <c r="G1354"/>
      <c r="H1354"/>
      <c r="I1354"/>
      <c r="J1354"/>
      <c r="K1354"/>
      <c r="L1354"/>
    </row>
    <row r="1355" spans="1:12" ht="16" x14ac:dyDescent="0.2">
      <c r="A1355"/>
      <c r="B1355"/>
      <c r="C1355"/>
      <c r="D1355"/>
      <c r="E1355"/>
      <c r="F1355"/>
      <c r="G1355"/>
      <c r="H1355"/>
      <c r="I1355"/>
      <c r="J1355"/>
      <c r="K1355"/>
      <c r="L1355"/>
    </row>
    <row r="1356" spans="1:12" ht="16" x14ac:dyDescent="0.2">
      <c r="A1356"/>
      <c r="B1356"/>
      <c r="C1356"/>
      <c r="D1356"/>
      <c r="E1356"/>
      <c r="F1356"/>
      <c r="G1356"/>
      <c r="H1356"/>
      <c r="I1356"/>
      <c r="J1356"/>
      <c r="K1356"/>
      <c r="L1356"/>
    </row>
    <row r="1357" spans="1:12" ht="16" x14ac:dyDescent="0.2">
      <c r="A1357"/>
      <c r="B1357"/>
      <c r="C1357"/>
      <c r="D1357"/>
      <c r="E1357"/>
      <c r="F1357"/>
      <c r="G1357"/>
      <c r="H1357"/>
      <c r="I1357"/>
      <c r="J1357"/>
      <c r="K1357"/>
      <c r="L1357"/>
    </row>
    <row r="1358" spans="1:12" ht="16" x14ac:dyDescent="0.2">
      <c r="A1358"/>
      <c r="B1358"/>
      <c r="C1358"/>
      <c r="D1358"/>
      <c r="E1358"/>
      <c r="F1358"/>
      <c r="G1358"/>
      <c r="H1358"/>
      <c r="I1358"/>
      <c r="J1358"/>
      <c r="K1358"/>
      <c r="L1358"/>
    </row>
    <row r="1359" spans="1:12" ht="16" x14ac:dyDescent="0.2">
      <c r="A1359"/>
      <c r="B1359"/>
      <c r="C1359"/>
      <c r="D1359"/>
      <c r="E1359"/>
      <c r="F1359"/>
      <c r="G1359"/>
      <c r="H1359"/>
      <c r="I1359"/>
      <c r="J1359"/>
      <c r="K1359"/>
      <c r="L1359"/>
    </row>
    <row r="1360" spans="1:12" ht="16" x14ac:dyDescent="0.2">
      <c r="A1360"/>
      <c r="B1360"/>
      <c r="C1360"/>
      <c r="D1360"/>
      <c r="E1360"/>
      <c r="F1360"/>
      <c r="G1360"/>
      <c r="H1360"/>
      <c r="I1360"/>
      <c r="J1360"/>
      <c r="K1360"/>
      <c r="L1360"/>
    </row>
    <row r="1361" spans="1:12" ht="16" x14ac:dyDescent="0.2">
      <c r="A1361"/>
      <c r="B1361"/>
      <c r="C1361"/>
      <c r="D1361"/>
      <c r="E1361"/>
      <c r="F1361"/>
      <c r="G1361"/>
      <c r="H1361"/>
      <c r="I1361"/>
      <c r="J1361"/>
      <c r="K1361"/>
      <c r="L1361"/>
    </row>
    <row r="1362" spans="1:12" ht="16" x14ac:dyDescent="0.2">
      <c r="A1362"/>
      <c r="B1362"/>
      <c r="C1362"/>
      <c r="D1362"/>
      <c r="E1362"/>
      <c r="F1362"/>
      <c r="G1362"/>
      <c r="H1362"/>
      <c r="I1362"/>
      <c r="J1362"/>
      <c r="K1362"/>
      <c r="L1362"/>
    </row>
    <row r="1363" spans="1:12" ht="16" x14ac:dyDescent="0.2">
      <c r="A1363"/>
      <c r="B1363"/>
      <c r="C1363"/>
      <c r="D1363"/>
      <c r="E1363"/>
      <c r="F1363"/>
      <c r="G1363"/>
      <c r="H1363"/>
      <c r="I1363"/>
      <c r="J1363"/>
      <c r="K1363"/>
      <c r="L1363"/>
    </row>
    <row r="1364" spans="1:12" ht="16" x14ac:dyDescent="0.2">
      <c r="A1364"/>
      <c r="B1364"/>
      <c r="C1364"/>
      <c r="D1364"/>
      <c r="E1364"/>
      <c r="F1364"/>
      <c r="G1364"/>
      <c r="H1364"/>
      <c r="I1364"/>
      <c r="J1364"/>
      <c r="K1364"/>
      <c r="L1364"/>
    </row>
    <row r="1365" spans="1:12" ht="16" x14ac:dyDescent="0.2">
      <c r="A1365"/>
      <c r="B1365"/>
      <c r="C1365"/>
      <c r="D1365"/>
      <c r="E1365"/>
      <c r="F1365"/>
      <c r="G1365"/>
      <c r="H1365"/>
      <c r="I1365"/>
      <c r="J1365"/>
      <c r="K1365"/>
      <c r="L1365"/>
    </row>
    <row r="1366" spans="1:12" ht="16" x14ac:dyDescent="0.2">
      <c r="A1366"/>
      <c r="B1366"/>
      <c r="C1366"/>
      <c r="D1366"/>
      <c r="E1366"/>
      <c r="F1366"/>
      <c r="G1366"/>
      <c r="H1366"/>
      <c r="I1366"/>
      <c r="J1366"/>
      <c r="K1366"/>
      <c r="L1366"/>
    </row>
    <row r="1367" spans="1:12" ht="16" x14ac:dyDescent="0.2">
      <c r="A1367"/>
      <c r="B1367"/>
      <c r="C1367"/>
      <c r="D1367"/>
      <c r="E1367"/>
      <c r="F1367"/>
      <c r="G1367"/>
      <c r="H1367"/>
      <c r="I1367"/>
      <c r="J1367"/>
      <c r="K1367"/>
      <c r="L1367"/>
    </row>
    <row r="1368" spans="1:12" ht="16" x14ac:dyDescent="0.2">
      <c r="A1368"/>
      <c r="B1368"/>
      <c r="C1368"/>
      <c r="D1368"/>
      <c r="E1368"/>
      <c r="F1368"/>
      <c r="G1368"/>
      <c r="H1368"/>
      <c r="I1368"/>
      <c r="J1368"/>
      <c r="K1368"/>
      <c r="L1368"/>
    </row>
    <row r="1369" spans="1:12" ht="16" x14ac:dyDescent="0.2">
      <c r="A1369"/>
      <c r="B1369"/>
      <c r="C1369"/>
      <c r="D1369"/>
      <c r="E1369"/>
      <c r="F1369"/>
      <c r="G1369"/>
      <c r="H1369"/>
      <c r="I1369"/>
      <c r="J1369"/>
      <c r="K1369"/>
      <c r="L1369"/>
    </row>
    <row r="1370" spans="1:12" ht="16" x14ac:dyDescent="0.2">
      <c r="A1370"/>
      <c r="B1370"/>
      <c r="C1370"/>
      <c r="D1370"/>
      <c r="E1370"/>
      <c r="F1370"/>
      <c r="G1370"/>
      <c r="H1370"/>
      <c r="I1370"/>
      <c r="J1370"/>
      <c r="K1370"/>
      <c r="L1370"/>
    </row>
    <row r="1371" spans="1:12" ht="16" x14ac:dyDescent="0.2">
      <c r="A1371"/>
      <c r="B1371"/>
      <c r="C1371"/>
      <c r="D1371"/>
      <c r="E1371"/>
      <c r="F1371"/>
      <c r="G1371"/>
      <c r="H1371"/>
      <c r="I1371"/>
      <c r="J1371"/>
      <c r="K1371"/>
      <c r="L1371"/>
    </row>
    <row r="1372" spans="1:12" ht="16" x14ac:dyDescent="0.2">
      <c r="A1372"/>
      <c r="B1372"/>
      <c r="C1372"/>
      <c r="D1372"/>
      <c r="E1372"/>
      <c r="F1372"/>
      <c r="G1372"/>
      <c r="H1372"/>
      <c r="I1372"/>
      <c r="J1372"/>
      <c r="K1372"/>
      <c r="L1372"/>
    </row>
    <row r="1373" spans="1:12" ht="16" x14ac:dyDescent="0.2">
      <c r="A1373"/>
      <c r="B1373"/>
      <c r="C1373"/>
      <c r="D1373"/>
      <c r="E1373"/>
      <c r="F1373"/>
      <c r="G1373"/>
      <c r="H1373"/>
      <c r="I1373"/>
      <c r="J1373"/>
      <c r="K1373"/>
      <c r="L1373"/>
    </row>
    <row r="1374" spans="1:12" ht="16" x14ac:dyDescent="0.2">
      <c r="A1374"/>
      <c r="B1374"/>
      <c r="C1374"/>
      <c r="D1374"/>
      <c r="E1374"/>
      <c r="F1374"/>
      <c r="G1374"/>
      <c r="H1374"/>
      <c r="I1374"/>
      <c r="J1374"/>
      <c r="K1374"/>
      <c r="L1374"/>
    </row>
    <row r="1375" spans="1:12" ht="16" x14ac:dyDescent="0.2">
      <c r="A1375"/>
      <c r="B1375"/>
      <c r="C1375"/>
      <c r="D1375"/>
      <c r="E1375"/>
      <c r="F1375"/>
      <c r="G1375"/>
      <c r="H1375"/>
      <c r="I1375"/>
      <c r="J1375"/>
      <c r="K1375"/>
      <c r="L1375"/>
    </row>
    <row r="1376" spans="1:12" ht="16" x14ac:dyDescent="0.2">
      <c r="A1376"/>
      <c r="B1376"/>
      <c r="C1376"/>
      <c r="D1376"/>
      <c r="E1376"/>
      <c r="F1376"/>
      <c r="G1376"/>
      <c r="H1376"/>
      <c r="I1376"/>
      <c r="J1376"/>
      <c r="K1376"/>
      <c r="L1376"/>
    </row>
    <row r="1377" spans="1:12" ht="16" x14ac:dyDescent="0.2">
      <c r="A1377"/>
      <c r="B1377"/>
      <c r="C1377"/>
      <c r="D1377"/>
      <c r="E1377"/>
      <c r="F1377"/>
      <c r="G1377"/>
      <c r="H1377"/>
      <c r="I1377"/>
      <c r="J1377"/>
      <c r="K1377"/>
      <c r="L1377"/>
    </row>
    <row r="1378" spans="1:12" ht="16" x14ac:dyDescent="0.2">
      <c r="A1378"/>
      <c r="B1378"/>
      <c r="C1378"/>
      <c r="D1378"/>
      <c r="E1378"/>
      <c r="F1378"/>
      <c r="G1378"/>
      <c r="H1378"/>
      <c r="I1378"/>
      <c r="J1378"/>
      <c r="K1378"/>
      <c r="L1378"/>
    </row>
    <row r="1379" spans="1:12" ht="16" x14ac:dyDescent="0.2">
      <c r="A1379"/>
      <c r="B1379"/>
      <c r="C1379"/>
      <c r="D1379"/>
      <c r="E1379"/>
      <c r="F1379"/>
      <c r="G1379"/>
      <c r="H1379"/>
      <c r="I1379"/>
      <c r="J1379"/>
      <c r="K1379"/>
      <c r="L1379"/>
    </row>
    <row r="1380" spans="1:12" ht="16" x14ac:dyDescent="0.2">
      <c r="A1380"/>
      <c r="B1380"/>
      <c r="C1380"/>
      <c r="D1380"/>
      <c r="E1380"/>
      <c r="F1380"/>
      <c r="G1380"/>
      <c r="H1380"/>
      <c r="I1380"/>
      <c r="J1380"/>
      <c r="K1380"/>
      <c r="L1380"/>
    </row>
    <row r="1381" spans="1:12" ht="16" x14ac:dyDescent="0.2">
      <c r="A1381"/>
      <c r="B1381"/>
      <c r="C1381"/>
      <c r="D1381"/>
      <c r="E1381"/>
      <c r="F1381"/>
      <c r="G1381"/>
      <c r="H1381"/>
      <c r="I1381"/>
      <c r="J1381"/>
      <c r="K1381"/>
      <c r="L1381"/>
    </row>
    <row r="1382" spans="1:12" ht="16" x14ac:dyDescent="0.2">
      <c r="A1382"/>
      <c r="B1382"/>
      <c r="C1382"/>
      <c r="D1382"/>
      <c r="E1382"/>
      <c r="F1382"/>
      <c r="G1382"/>
      <c r="H1382"/>
      <c r="I1382"/>
      <c r="J1382"/>
      <c r="K1382"/>
      <c r="L1382"/>
    </row>
    <row r="1383" spans="1:12" ht="16" x14ac:dyDescent="0.2">
      <c r="A1383"/>
      <c r="B1383"/>
      <c r="C1383"/>
      <c r="D1383"/>
      <c r="E1383"/>
      <c r="F1383"/>
      <c r="G1383"/>
      <c r="H1383"/>
      <c r="I1383"/>
      <c r="J1383"/>
      <c r="K1383"/>
      <c r="L1383"/>
    </row>
    <row r="1384" spans="1:12" ht="16" x14ac:dyDescent="0.2">
      <c r="A1384"/>
      <c r="B1384"/>
      <c r="C1384"/>
      <c r="D1384"/>
      <c r="E1384"/>
      <c r="F1384"/>
      <c r="G1384"/>
      <c r="H1384"/>
      <c r="I1384"/>
      <c r="J1384"/>
      <c r="K1384"/>
      <c r="L1384"/>
    </row>
    <row r="1385" spans="1:12" ht="16" x14ac:dyDescent="0.2">
      <c r="A1385"/>
      <c r="B1385"/>
      <c r="C1385"/>
      <c r="D1385"/>
      <c r="E1385"/>
      <c r="F1385"/>
      <c r="G1385"/>
      <c r="H1385"/>
      <c r="I1385"/>
      <c r="J1385"/>
      <c r="K1385"/>
      <c r="L1385"/>
    </row>
    <row r="1386" spans="1:12" ht="16" x14ac:dyDescent="0.2">
      <c r="A1386"/>
      <c r="B1386"/>
      <c r="C1386"/>
      <c r="D1386"/>
      <c r="E1386"/>
      <c r="F1386"/>
      <c r="G1386"/>
      <c r="H1386"/>
      <c r="I1386"/>
      <c r="J1386"/>
      <c r="K1386"/>
      <c r="L1386"/>
    </row>
    <row r="1387" spans="1:12" ht="16" x14ac:dyDescent="0.2">
      <c r="A1387"/>
      <c r="B1387"/>
      <c r="C1387"/>
      <c r="D1387"/>
      <c r="E1387"/>
      <c r="F1387"/>
      <c r="G1387"/>
      <c r="H1387"/>
      <c r="I1387"/>
      <c r="J1387"/>
      <c r="K1387"/>
      <c r="L1387"/>
    </row>
    <row r="1388" spans="1:12" ht="16" x14ac:dyDescent="0.2">
      <c r="A1388"/>
      <c r="B1388"/>
      <c r="C1388"/>
      <c r="D1388"/>
      <c r="E1388"/>
      <c r="F1388"/>
      <c r="G1388"/>
      <c r="H1388"/>
      <c r="I1388"/>
      <c r="J1388"/>
      <c r="K1388"/>
      <c r="L1388"/>
    </row>
    <row r="1389" spans="1:12" ht="16" x14ac:dyDescent="0.2">
      <c r="A1389"/>
      <c r="B1389"/>
      <c r="C1389"/>
      <c r="D1389"/>
      <c r="E1389"/>
      <c r="F1389"/>
      <c r="G1389"/>
      <c r="H1389"/>
      <c r="I1389"/>
      <c r="J1389"/>
      <c r="K1389"/>
      <c r="L1389"/>
    </row>
    <row r="1390" spans="1:12" ht="16" x14ac:dyDescent="0.2">
      <c r="A1390"/>
      <c r="B1390"/>
      <c r="C1390"/>
      <c r="D1390"/>
      <c r="E1390"/>
      <c r="F1390"/>
      <c r="G1390"/>
      <c r="H1390"/>
      <c r="I1390"/>
      <c r="J1390"/>
      <c r="K1390"/>
      <c r="L1390"/>
    </row>
    <row r="1391" spans="1:12" ht="16" x14ac:dyDescent="0.2">
      <c r="A1391"/>
      <c r="B1391"/>
      <c r="C1391"/>
      <c r="D1391"/>
      <c r="E1391"/>
      <c r="F1391"/>
      <c r="G1391"/>
      <c r="H1391"/>
      <c r="I1391"/>
      <c r="J1391"/>
      <c r="K1391"/>
      <c r="L1391"/>
    </row>
    <row r="1392" spans="1:12" ht="16" x14ac:dyDescent="0.2">
      <c r="A1392"/>
      <c r="B1392"/>
      <c r="C1392"/>
      <c r="D1392"/>
      <c r="E1392"/>
      <c r="F1392"/>
      <c r="G1392"/>
      <c r="H1392"/>
      <c r="I1392"/>
      <c r="J1392"/>
      <c r="K1392"/>
      <c r="L1392"/>
    </row>
    <row r="1393" spans="1:12" ht="16" x14ac:dyDescent="0.2">
      <c r="A1393"/>
      <c r="B1393"/>
      <c r="C1393"/>
      <c r="D1393"/>
      <c r="E1393"/>
      <c r="F1393"/>
      <c r="G1393"/>
      <c r="H1393"/>
      <c r="I1393"/>
      <c r="J1393"/>
      <c r="K1393"/>
      <c r="L1393"/>
    </row>
    <row r="1394" spans="1:12" ht="16" x14ac:dyDescent="0.2">
      <c r="A1394"/>
      <c r="B1394"/>
      <c r="C1394"/>
      <c r="D1394"/>
      <c r="E1394"/>
      <c r="F1394"/>
      <c r="G1394"/>
      <c r="H1394"/>
      <c r="I1394"/>
      <c r="J1394"/>
      <c r="K1394"/>
      <c r="L1394"/>
    </row>
    <row r="1395" spans="1:12" ht="16" x14ac:dyDescent="0.2">
      <c r="A1395"/>
      <c r="B1395"/>
      <c r="C1395"/>
      <c r="D1395"/>
      <c r="E1395"/>
      <c r="F1395"/>
      <c r="G1395"/>
      <c r="H1395"/>
      <c r="I1395"/>
      <c r="J1395"/>
      <c r="K1395"/>
      <c r="L1395"/>
    </row>
    <row r="1396" spans="1:12" ht="16" x14ac:dyDescent="0.2">
      <c r="A1396"/>
      <c r="B1396"/>
      <c r="C1396"/>
      <c r="D1396"/>
      <c r="E1396"/>
      <c r="F1396"/>
      <c r="G1396"/>
      <c r="H1396"/>
      <c r="I1396"/>
      <c r="J1396"/>
      <c r="K1396"/>
      <c r="L1396"/>
    </row>
    <row r="1397" spans="1:12" ht="16" x14ac:dyDescent="0.2">
      <c r="A1397"/>
      <c r="B1397"/>
      <c r="C1397"/>
      <c r="D1397"/>
      <c r="E1397"/>
      <c r="F1397"/>
      <c r="G1397"/>
      <c r="H1397"/>
      <c r="I1397"/>
      <c r="J1397"/>
      <c r="K1397"/>
      <c r="L1397"/>
    </row>
    <row r="1398" spans="1:12" ht="16" x14ac:dyDescent="0.2">
      <c r="A1398"/>
      <c r="B1398"/>
      <c r="C1398"/>
      <c r="D1398"/>
      <c r="E1398"/>
      <c r="F1398"/>
      <c r="G1398"/>
      <c r="H1398"/>
      <c r="I1398"/>
      <c r="J1398"/>
      <c r="K1398"/>
      <c r="L1398"/>
    </row>
    <row r="1399" spans="1:12" ht="16" x14ac:dyDescent="0.2">
      <c r="A1399"/>
      <c r="B1399"/>
      <c r="C1399"/>
      <c r="D1399"/>
      <c r="E1399"/>
      <c r="F1399"/>
      <c r="G1399"/>
      <c r="H1399"/>
      <c r="I1399"/>
      <c r="J1399"/>
      <c r="K1399"/>
      <c r="L1399"/>
    </row>
    <row r="1400" spans="1:12" ht="16" x14ac:dyDescent="0.2">
      <c r="A1400"/>
      <c r="B1400"/>
      <c r="C1400"/>
      <c r="D1400"/>
      <c r="E1400"/>
      <c r="F1400"/>
      <c r="G1400"/>
      <c r="H1400"/>
      <c r="I1400"/>
      <c r="J1400"/>
      <c r="K1400"/>
      <c r="L1400"/>
    </row>
    <row r="1401" spans="1:12" ht="16" x14ac:dyDescent="0.2">
      <c r="A1401"/>
      <c r="B1401"/>
      <c r="C1401"/>
      <c r="D1401"/>
      <c r="E1401"/>
      <c r="F1401"/>
      <c r="G1401"/>
      <c r="H1401"/>
      <c r="I1401"/>
      <c r="J1401"/>
      <c r="K1401"/>
      <c r="L1401"/>
    </row>
    <row r="1402" spans="1:12" ht="16" x14ac:dyDescent="0.2">
      <c r="A1402"/>
      <c r="B1402"/>
      <c r="C1402"/>
      <c r="D1402"/>
      <c r="E1402"/>
      <c r="F1402"/>
      <c r="G1402"/>
      <c r="H1402"/>
      <c r="I1402"/>
      <c r="J1402"/>
      <c r="K1402"/>
      <c r="L1402"/>
    </row>
    <row r="1403" spans="1:12" ht="16" x14ac:dyDescent="0.2">
      <c r="A1403"/>
      <c r="B1403"/>
      <c r="C1403"/>
      <c r="D1403"/>
      <c r="E1403"/>
      <c r="F1403"/>
      <c r="G1403"/>
      <c r="H1403"/>
      <c r="I1403"/>
      <c r="J1403"/>
      <c r="K1403"/>
      <c r="L1403"/>
    </row>
    <row r="1404" spans="1:12" ht="16" x14ac:dyDescent="0.2">
      <c r="A1404"/>
      <c r="B1404"/>
      <c r="C1404"/>
      <c r="D1404"/>
      <c r="E1404"/>
      <c r="F1404"/>
      <c r="G1404"/>
      <c r="H1404"/>
      <c r="I1404"/>
      <c r="J1404"/>
      <c r="K1404"/>
      <c r="L1404"/>
    </row>
    <row r="1405" spans="1:12" ht="16" x14ac:dyDescent="0.2">
      <c r="A1405"/>
      <c r="B1405"/>
      <c r="C1405"/>
      <c r="D1405"/>
      <c r="E1405"/>
      <c r="F1405"/>
      <c r="G1405"/>
      <c r="H1405"/>
      <c r="I1405"/>
      <c r="J1405"/>
      <c r="K1405"/>
      <c r="L1405"/>
    </row>
    <row r="1406" spans="1:12" ht="16" x14ac:dyDescent="0.2">
      <c r="A1406"/>
      <c r="B1406"/>
      <c r="C1406"/>
      <c r="D1406"/>
      <c r="E1406"/>
      <c r="F1406"/>
      <c r="G1406"/>
      <c r="H1406"/>
      <c r="I1406"/>
      <c r="J1406"/>
      <c r="K1406"/>
      <c r="L1406"/>
    </row>
    <row r="1407" spans="1:12" ht="16" x14ac:dyDescent="0.2">
      <c r="A1407"/>
      <c r="B1407"/>
      <c r="C1407"/>
      <c r="D1407"/>
      <c r="E1407"/>
      <c r="F1407"/>
      <c r="G1407"/>
      <c r="H1407"/>
      <c r="I1407"/>
      <c r="J1407"/>
      <c r="K1407"/>
      <c r="L1407"/>
    </row>
    <row r="1408" spans="1:12" ht="16" x14ac:dyDescent="0.2">
      <c r="A1408"/>
      <c r="B1408"/>
      <c r="C1408"/>
      <c r="D1408"/>
      <c r="E1408"/>
      <c r="F1408"/>
      <c r="G1408"/>
      <c r="H1408"/>
      <c r="I1408"/>
      <c r="J1408"/>
      <c r="K1408"/>
      <c r="L1408"/>
    </row>
    <row r="1409" spans="1:12" ht="16" x14ac:dyDescent="0.2">
      <c r="A1409"/>
      <c r="B1409"/>
      <c r="C1409"/>
      <c r="D1409"/>
      <c r="E1409"/>
      <c r="F1409"/>
      <c r="G1409"/>
      <c r="H1409"/>
      <c r="I1409"/>
      <c r="J1409"/>
      <c r="K1409"/>
      <c r="L1409"/>
    </row>
    <row r="1410" spans="1:12" ht="16" x14ac:dyDescent="0.2">
      <c r="A1410"/>
      <c r="B1410"/>
      <c r="C1410"/>
      <c r="D1410"/>
      <c r="E1410"/>
      <c r="F1410"/>
      <c r="G1410"/>
      <c r="H1410"/>
      <c r="I1410"/>
      <c r="J1410"/>
      <c r="K1410"/>
      <c r="L1410"/>
    </row>
    <row r="1411" spans="1:12" ht="16" x14ac:dyDescent="0.2">
      <c r="A1411"/>
      <c r="B1411"/>
      <c r="C1411"/>
      <c r="D1411"/>
      <c r="E1411"/>
      <c r="F1411"/>
      <c r="G1411"/>
      <c r="H1411"/>
      <c r="I1411"/>
      <c r="J1411"/>
      <c r="K1411"/>
      <c r="L1411"/>
    </row>
    <row r="1412" spans="1:12" ht="16" x14ac:dyDescent="0.2">
      <c r="A1412"/>
      <c r="B1412"/>
      <c r="C1412"/>
      <c r="D1412"/>
      <c r="E1412"/>
      <c r="F1412"/>
      <c r="G1412"/>
      <c r="H1412"/>
      <c r="I1412"/>
      <c r="J1412"/>
      <c r="K1412"/>
      <c r="L1412"/>
    </row>
    <row r="1413" spans="1:12" ht="16" x14ac:dyDescent="0.2">
      <c r="A1413"/>
      <c r="B1413"/>
      <c r="C1413"/>
      <c r="D1413"/>
      <c r="E1413"/>
      <c r="F1413"/>
      <c r="G1413"/>
      <c r="H1413"/>
      <c r="I1413"/>
      <c r="J1413"/>
      <c r="K1413"/>
      <c r="L1413"/>
    </row>
    <row r="1414" spans="1:12" ht="16" x14ac:dyDescent="0.2">
      <c r="A1414"/>
      <c r="B1414"/>
      <c r="C1414"/>
      <c r="D1414"/>
      <c r="E1414"/>
      <c r="F1414"/>
      <c r="G1414"/>
      <c r="H1414"/>
      <c r="I1414"/>
      <c r="J1414"/>
      <c r="K1414"/>
      <c r="L1414"/>
    </row>
    <row r="1415" spans="1:12" ht="16" x14ac:dyDescent="0.2">
      <c r="A1415"/>
      <c r="B1415"/>
      <c r="C1415"/>
      <c r="D1415"/>
      <c r="E1415"/>
      <c r="F1415"/>
      <c r="G1415"/>
      <c r="H1415"/>
      <c r="I1415"/>
      <c r="J1415"/>
      <c r="K1415"/>
      <c r="L1415"/>
    </row>
    <row r="1416" spans="1:12" ht="16" x14ac:dyDescent="0.2">
      <c r="A1416"/>
      <c r="B1416"/>
      <c r="C1416"/>
      <c r="D1416"/>
      <c r="E1416"/>
      <c r="F1416"/>
      <c r="G1416"/>
      <c r="H1416"/>
      <c r="I1416"/>
      <c r="J1416"/>
      <c r="K1416"/>
      <c r="L1416"/>
    </row>
    <row r="1417" spans="1:12" ht="16" x14ac:dyDescent="0.2">
      <c r="A1417"/>
      <c r="B1417"/>
      <c r="C1417"/>
      <c r="D1417"/>
      <c r="E1417"/>
      <c r="F1417"/>
      <c r="G1417"/>
      <c r="H1417"/>
      <c r="I1417"/>
      <c r="J1417"/>
      <c r="K1417"/>
      <c r="L1417"/>
    </row>
    <row r="1418" spans="1:12" ht="16" x14ac:dyDescent="0.2">
      <c r="A1418"/>
      <c r="B1418"/>
      <c r="C1418"/>
      <c r="D1418"/>
      <c r="E1418"/>
      <c r="F1418"/>
      <c r="G1418"/>
      <c r="H1418"/>
      <c r="I1418"/>
      <c r="J1418"/>
      <c r="K1418"/>
      <c r="L1418"/>
    </row>
    <row r="1419" spans="1:12" ht="16" x14ac:dyDescent="0.2">
      <c r="A1419"/>
      <c r="B1419"/>
      <c r="C1419"/>
      <c r="D1419"/>
      <c r="E1419"/>
      <c r="F1419"/>
      <c r="G1419"/>
      <c r="H1419"/>
      <c r="I1419"/>
      <c r="J1419"/>
      <c r="K1419"/>
      <c r="L1419"/>
    </row>
    <row r="1420" spans="1:12" ht="16" x14ac:dyDescent="0.2">
      <c r="A1420"/>
      <c r="B1420"/>
      <c r="C1420"/>
      <c r="D1420"/>
      <c r="E1420"/>
      <c r="F1420"/>
      <c r="G1420"/>
      <c r="H1420"/>
      <c r="I1420"/>
      <c r="J1420"/>
      <c r="K1420"/>
      <c r="L1420"/>
    </row>
    <row r="1421" spans="1:12" ht="16" x14ac:dyDescent="0.2">
      <c r="A1421"/>
      <c r="B1421"/>
      <c r="C1421"/>
      <c r="D1421"/>
      <c r="E1421"/>
      <c r="F1421"/>
      <c r="G1421"/>
      <c r="H1421"/>
      <c r="I1421"/>
      <c r="J1421"/>
      <c r="K1421"/>
      <c r="L1421"/>
    </row>
    <row r="1422" spans="1:12" ht="16" x14ac:dyDescent="0.2">
      <c r="A1422"/>
      <c r="B1422"/>
      <c r="C1422"/>
      <c r="D1422"/>
      <c r="E1422"/>
      <c r="F1422"/>
      <c r="G1422"/>
      <c r="H1422"/>
      <c r="I1422"/>
      <c r="J1422"/>
      <c r="K1422"/>
      <c r="L1422"/>
    </row>
    <row r="1423" spans="1:12" ht="16" x14ac:dyDescent="0.2">
      <c r="A1423"/>
      <c r="B1423"/>
      <c r="C1423"/>
      <c r="D1423"/>
      <c r="E1423"/>
      <c r="F1423"/>
      <c r="G1423"/>
      <c r="H1423"/>
      <c r="I1423"/>
      <c r="J1423"/>
      <c r="K1423"/>
      <c r="L1423"/>
    </row>
    <row r="1424" spans="1:12" ht="16" x14ac:dyDescent="0.2">
      <c r="A1424"/>
      <c r="B1424"/>
      <c r="C1424"/>
      <c r="D1424"/>
      <c r="E1424"/>
      <c r="F1424"/>
      <c r="G1424"/>
      <c r="H1424"/>
      <c r="I1424"/>
      <c r="J1424"/>
      <c r="K1424"/>
      <c r="L1424"/>
    </row>
    <row r="1425" spans="1:12" ht="16" x14ac:dyDescent="0.2">
      <c r="A1425"/>
      <c r="B1425"/>
      <c r="C1425"/>
      <c r="D1425"/>
      <c r="E1425"/>
      <c r="F1425"/>
      <c r="G1425"/>
      <c r="H1425"/>
      <c r="I1425"/>
      <c r="J1425"/>
      <c r="K1425"/>
      <c r="L1425"/>
    </row>
    <row r="1426" spans="1:12" ht="16" x14ac:dyDescent="0.2">
      <c r="A1426"/>
      <c r="B1426"/>
      <c r="C1426"/>
      <c r="D1426"/>
      <c r="E1426"/>
      <c r="F1426"/>
      <c r="G1426"/>
      <c r="H1426"/>
      <c r="I1426"/>
      <c r="J1426"/>
      <c r="K1426"/>
      <c r="L1426"/>
    </row>
    <row r="1427" spans="1:12" ht="16" x14ac:dyDescent="0.2">
      <c r="A1427"/>
      <c r="B1427"/>
      <c r="C1427"/>
      <c r="D1427"/>
      <c r="E1427"/>
      <c r="F1427"/>
      <c r="G1427"/>
      <c r="H1427"/>
      <c r="I1427"/>
      <c r="J1427"/>
      <c r="K1427"/>
      <c r="L1427"/>
    </row>
    <row r="1428" spans="1:12" ht="16" x14ac:dyDescent="0.2">
      <c r="A1428"/>
      <c r="B1428"/>
      <c r="C1428"/>
      <c r="D1428"/>
      <c r="E1428"/>
      <c r="F1428"/>
      <c r="G1428"/>
      <c r="H1428"/>
      <c r="I1428"/>
      <c r="J1428"/>
      <c r="K1428"/>
      <c r="L1428"/>
    </row>
    <row r="1429" spans="1:12" ht="16" x14ac:dyDescent="0.2">
      <c r="A1429"/>
      <c r="B1429"/>
      <c r="C1429"/>
      <c r="D1429"/>
      <c r="E1429"/>
      <c r="F1429"/>
      <c r="G1429"/>
      <c r="H1429"/>
      <c r="I1429"/>
      <c r="J1429"/>
      <c r="K1429"/>
      <c r="L1429"/>
    </row>
    <row r="1430" spans="1:12" ht="16" x14ac:dyDescent="0.2">
      <c r="A1430"/>
      <c r="B1430"/>
      <c r="C1430"/>
      <c r="D1430"/>
      <c r="E1430"/>
      <c r="F1430"/>
      <c r="G1430"/>
      <c r="H1430"/>
      <c r="I1430"/>
      <c r="J1430"/>
      <c r="K1430"/>
      <c r="L1430"/>
    </row>
    <row r="1431" spans="1:12" ht="16" x14ac:dyDescent="0.2">
      <c r="A1431"/>
      <c r="B1431"/>
      <c r="C1431"/>
      <c r="D1431"/>
      <c r="E1431"/>
      <c r="F1431"/>
      <c r="G1431"/>
      <c r="H1431"/>
      <c r="I1431"/>
      <c r="J1431"/>
      <c r="K1431"/>
      <c r="L1431"/>
    </row>
    <row r="1432" spans="1:12" ht="16" x14ac:dyDescent="0.2">
      <c r="A1432"/>
      <c r="B1432"/>
      <c r="C1432"/>
      <c r="D1432"/>
      <c r="E1432"/>
      <c r="F1432"/>
      <c r="G1432"/>
      <c r="H1432"/>
      <c r="I1432"/>
      <c r="J1432"/>
      <c r="K1432"/>
      <c r="L1432"/>
    </row>
    <row r="1433" spans="1:12" ht="16" x14ac:dyDescent="0.2">
      <c r="A1433"/>
      <c r="B1433"/>
      <c r="C1433"/>
      <c r="D1433"/>
      <c r="E1433"/>
      <c r="F1433"/>
      <c r="G1433"/>
      <c r="H1433"/>
      <c r="I1433"/>
      <c r="J1433"/>
      <c r="K1433"/>
      <c r="L1433"/>
    </row>
    <row r="1434" spans="1:12" ht="16" x14ac:dyDescent="0.2">
      <c r="A1434"/>
      <c r="B1434"/>
      <c r="C1434"/>
      <c r="D1434"/>
      <c r="E1434"/>
      <c r="F1434"/>
      <c r="G1434"/>
      <c r="H1434"/>
      <c r="I1434"/>
      <c r="J1434"/>
      <c r="K1434"/>
      <c r="L1434"/>
    </row>
    <row r="1435" spans="1:12" ht="16" x14ac:dyDescent="0.2">
      <c r="A1435"/>
      <c r="B1435"/>
      <c r="C1435"/>
      <c r="D1435"/>
      <c r="E1435"/>
      <c r="F1435"/>
      <c r="G1435"/>
      <c r="H1435"/>
      <c r="I1435"/>
      <c r="J1435"/>
      <c r="K1435"/>
      <c r="L1435"/>
    </row>
    <row r="1436" spans="1:12" ht="16" x14ac:dyDescent="0.2">
      <c r="A1436"/>
      <c r="B1436"/>
      <c r="C1436"/>
      <c r="D1436"/>
      <c r="E1436"/>
      <c r="F1436"/>
      <c r="G1436"/>
      <c r="H1436"/>
      <c r="I1436"/>
      <c r="J1436"/>
      <c r="K1436"/>
      <c r="L1436"/>
    </row>
    <row r="1437" spans="1:12" ht="16" x14ac:dyDescent="0.2">
      <c r="A1437"/>
      <c r="B1437"/>
      <c r="C1437"/>
      <c r="D1437"/>
      <c r="E1437"/>
      <c r="F1437"/>
      <c r="G1437"/>
      <c r="H1437"/>
      <c r="I1437"/>
      <c r="J1437"/>
      <c r="K1437"/>
      <c r="L1437"/>
    </row>
    <row r="1438" spans="1:12" ht="16" x14ac:dyDescent="0.2">
      <c r="A1438"/>
      <c r="B1438"/>
      <c r="C1438"/>
      <c r="D1438"/>
      <c r="E1438"/>
      <c r="F1438"/>
      <c r="G1438"/>
      <c r="H1438"/>
      <c r="I1438"/>
      <c r="J1438"/>
      <c r="K1438"/>
      <c r="L1438"/>
    </row>
    <row r="1439" spans="1:12" ht="16" x14ac:dyDescent="0.2">
      <c r="A1439"/>
      <c r="B1439"/>
      <c r="C1439"/>
      <c r="D1439"/>
      <c r="E1439"/>
      <c r="F1439"/>
      <c r="G1439"/>
      <c r="H1439"/>
      <c r="I1439"/>
      <c r="J1439"/>
      <c r="K1439"/>
      <c r="L1439"/>
    </row>
    <row r="1440" spans="1:12" ht="16" x14ac:dyDescent="0.2">
      <c r="A1440"/>
      <c r="B1440"/>
      <c r="C1440"/>
      <c r="D1440"/>
      <c r="E1440"/>
      <c r="F1440"/>
      <c r="G1440"/>
      <c r="H1440"/>
      <c r="I1440"/>
      <c r="J1440"/>
      <c r="K1440"/>
      <c r="L1440"/>
    </row>
    <row r="1441" spans="1:12" ht="16" x14ac:dyDescent="0.2">
      <c r="A1441"/>
      <c r="B1441"/>
      <c r="C1441"/>
      <c r="D1441"/>
      <c r="E1441"/>
      <c r="F1441"/>
      <c r="G1441"/>
      <c r="H1441"/>
      <c r="I1441"/>
      <c r="J1441"/>
      <c r="K1441"/>
      <c r="L1441"/>
    </row>
    <row r="1442" spans="1:12" ht="16" x14ac:dyDescent="0.2">
      <c r="A1442"/>
      <c r="B1442"/>
      <c r="C1442"/>
      <c r="D1442"/>
      <c r="E1442"/>
      <c r="F1442"/>
      <c r="G1442"/>
      <c r="H1442"/>
      <c r="I1442"/>
      <c r="J1442"/>
      <c r="K1442"/>
      <c r="L1442"/>
    </row>
    <row r="1443" spans="1:12" ht="16" x14ac:dyDescent="0.2">
      <c r="A1443"/>
      <c r="B1443"/>
      <c r="C1443"/>
      <c r="D1443"/>
      <c r="E1443"/>
      <c r="F1443"/>
      <c r="G1443"/>
      <c r="H1443"/>
      <c r="I1443"/>
      <c r="J1443"/>
      <c r="K1443"/>
      <c r="L1443"/>
    </row>
    <row r="1444" spans="1:12" ht="16" x14ac:dyDescent="0.2">
      <c r="A1444"/>
      <c r="B1444"/>
      <c r="C1444"/>
      <c r="D1444"/>
      <c r="E1444"/>
      <c r="F1444"/>
      <c r="G1444"/>
      <c r="H1444"/>
      <c r="I1444"/>
      <c r="J1444"/>
      <c r="K1444"/>
      <c r="L1444"/>
    </row>
    <row r="1445" spans="1:12" ht="16" x14ac:dyDescent="0.2">
      <c r="A1445"/>
      <c r="B1445"/>
      <c r="C1445"/>
      <c r="D1445"/>
      <c r="E1445"/>
      <c r="F1445"/>
      <c r="G1445"/>
      <c r="H1445"/>
      <c r="I1445"/>
      <c r="J1445"/>
      <c r="K1445"/>
      <c r="L1445"/>
    </row>
    <row r="1446" spans="1:12" ht="16" x14ac:dyDescent="0.2">
      <c r="A1446"/>
      <c r="B1446"/>
      <c r="C1446"/>
      <c r="D1446"/>
      <c r="E1446"/>
      <c r="F1446"/>
      <c r="G1446"/>
      <c r="H1446"/>
      <c r="I1446"/>
      <c r="J1446"/>
      <c r="K1446"/>
      <c r="L1446"/>
    </row>
    <row r="1447" spans="1:12" ht="16" x14ac:dyDescent="0.2">
      <c r="A1447"/>
      <c r="B1447"/>
      <c r="C1447"/>
      <c r="D1447"/>
      <c r="E1447"/>
      <c r="F1447"/>
      <c r="G1447"/>
      <c r="H1447"/>
      <c r="I1447"/>
      <c r="J1447"/>
      <c r="K1447"/>
      <c r="L1447"/>
    </row>
    <row r="1448" spans="1:12" ht="16" x14ac:dyDescent="0.2">
      <c r="A1448"/>
      <c r="B1448"/>
      <c r="C1448"/>
      <c r="D1448"/>
      <c r="E1448"/>
      <c r="F1448"/>
      <c r="G1448"/>
      <c r="H1448"/>
      <c r="I1448"/>
      <c r="J1448"/>
      <c r="K1448"/>
      <c r="L1448"/>
    </row>
    <row r="1449" spans="1:12" ht="16" x14ac:dyDescent="0.2">
      <c r="A1449"/>
      <c r="B1449"/>
      <c r="C1449"/>
      <c r="D1449"/>
      <c r="E1449"/>
      <c r="F1449"/>
      <c r="G1449"/>
      <c r="H1449"/>
      <c r="I1449"/>
      <c r="J1449"/>
      <c r="K1449"/>
      <c r="L1449"/>
    </row>
    <row r="1450" spans="1:12" ht="16" x14ac:dyDescent="0.2">
      <c r="A1450"/>
      <c r="B1450"/>
      <c r="C1450"/>
      <c r="D1450"/>
      <c r="E1450"/>
      <c r="F1450"/>
      <c r="G1450"/>
      <c r="H1450"/>
      <c r="I1450"/>
      <c r="J1450"/>
      <c r="K1450"/>
      <c r="L1450"/>
    </row>
    <row r="1451" spans="1:12" ht="16" x14ac:dyDescent="0.2">
      <c r="A1451"/>
      <c r="B1451"/>
      <c r="C1451"/>
      <c r="D1451"/>
      <c r="E1451"/>
      <c r="F1451"/>
      <c r="G1451"/>
      <c r="H1451"/>
      <c r="I1451"/>
      <c r="J1451"/>
      <c r="K1451"/>
      <c r="L1451"/>
    </row>
    <row r="1452" spans="1:12" ht="16" x14ac:dyDescent="0.2">
      <c r="A1452"/>
      <c r="B1452"/>
      <c r="C1452"/>
      <c r="D1452"/>
      <c r="E1452"/>
      <c r="F1452"/>
      <c r="G1452"/>
      <c r="H1452"/>
      <c r="I1452"/>
      <c r="J1452"/>
      <c r="K1452"/>
      <c r="L1452"/>
    </row>
    <row r="1453" spans="1:12" ht="16" x14ac:dyDescent="0.2">
      <c r="A1453"/>
      <c r="B1453"/>
      <c r="C1453"/>
      <c r="D1453"/>
      <c r="E1453"/>
      <c r="F1453"/>
      <c r="G1453"/>
      <c r="H1453"/>
      <c r="I1453"/>
      <c r="J1453"/>
      <c r="K1453"/>
      <c r="L1453"/>
    </row>
    <row r="1454" spans="1:12" ht="16" x14ac:dyDescent="0.2">
      <c r="A1454"/>
      <c r="B1454"/>
      <c r="C1454"/>
      <c r="D1454"/>
      <c r="E1454"/>
      <c r="F1454"/>
      <c r="G1454"/>
      <c r="H1454"/>
      <c r="I1454"/>
      <c r="J1454"/>
      <c r="K1454"/>
      <c r="L1454"/>
    </row>
    <row r="1455" spans="1:12" ht="16" x14ac:dyDescent="0.2">
      <c r="A1455"/>
      <c r="B1455"/>
      <c r="C1455"/>
      <c r="D1455"/>
      <c r="E1455"/>
      <c r="F1455"/>
      <c r="G1455"/>
      <c r="H1455"/>
      <c r="I1455"/>
      <c r="J1455"/>
      <c r="K1455"/>
      <c r="L1455"/>
    </row>
    <row r="1456" spans="1:12" ht="16" x14ac:dyDescent="0.2">
      <c r="A1456"/>
      <c r="B1456"/>
      <c r="C1456"/>
      <c r="D1456"/>
      <c r="E1456"/>
      <c r="F1456"/>
      <c r="G1456"/>
      <c r="H1456"/>
      <c r="I1456"/>
      <c r="J1456"/>
      <c r="K1456"/>
      <c r="L1456"/>
    </row>
    <row r="1457" spans="1:12" ht="16" x14ac:dyDescent="0.2">
      <c r="A1457"/>
      <c r="B1457"/>
      <c r="C1457"/>
      <c r="D1457"/>
      <c r="E1457"/>
      <c r="F1457"/>
      <c r="G1457"/>
      <c r="H1457"/>
      <c r="I1457"/>
      <c r="J1457"/>
      <c r="K1457"/>
      <c r="L1457"/>
    </row>
    <row r="1458" spans="1:12" ht="16" x14ac:dyDescent="0.2">
      <c r="A1458"/>
      <c r="B1458"/>
      <c r="C1458"/>
      <c r="D1458"/>
      <c r="E1458"/>
      <c r="F1458"/>
      <c r="G1458"/>
      <c r="H1458"/>
      <c r="I1458"/>
      <c r="J1458"/>
      <c r="K1458"/>
      <c r="L1458"/>
    </row>
    <row r="1459" spans="1:12" ht="16" x14ac:dyDescent="0.2">
      <c r="A1459"/>
      <c r="B1459"/>
      <c r="C1459"/>
      <c r="D1459"/>
      <c r="E1459"/>
      <c r="F1459"/>
      <c r="G1459"/>
      <c r="H1459"/>
      <c r="I1459"/>
      <c r="J1459"/>
      <c r="K1459"/>
      <c r="L1459"/>
    </row>
    <row r="1460" spans="1:12" ht="16" x14ac:dyDescent="0.2">
      <c r="A1460"/>
      <c r="B1460"/>
      <c r="C1460"/>
      <c r="D1460"/>
      <c r="E1460"/>
      <c r="F1460"/>
      <c r="G1460"/>
      <c r="H1460"/>
      <c r="I1460"/>
      <c r="J1460"/>
      <c r="K1460"/>
      <c r="L1460"/>
    </row>
    <row r="1461" spans="1:12" ht="16" x14ac:dyDescent="0.2">
      <c r="A1461"/>
      <c r="B1461"/>
      <c r="C1461"/>
      <c r="D1461"/>
      <c r="E1461"/>
      <c r="F1461"/>
      <c r="G1461"/>
      <c r="H1461"/>
      <c r="I1461"/>
      <c r="J1461"/>
      <c r="K1461"/>
      <c r="L1461"/>
    </row>
    <row r="1462" spans="1:12" ht="16" x14ac:dyDescent="0.2">
      <c r="A1462"/>
      <c r="B1462"/>
      <c r="C1462"/>
      <c r="D1462"/>
      <c r="E1462"/>
      <c r="F1462"/>
      <c r="G1462"/>
      <c r="H1462"/>
      <c r="I1462"/>
      <c r="J1462"/>
      <c r="K1462"/>
      <c r="L1462"/>
    </row>
    <row r="1463" spans="1:12" ht="16" x14ac:dyDescent="0.2">
      <c r="A1463"/>
      <c r="B1463"/>
      <c r="C1463"/>
      <c r="D1463"/>
      <c r="E1463"/>
      <c r="F1463"/>
      <c r="G1463"/>
      <c r="H1463"/>
      <c r="I1463"/>
      <c r="J1463"/>
      <c r="K1463"/>
      <c r="L1463"/>
    </row>
    <row r="1464" spans="1:12" ht="16" x14ac:dyDescent="0.2">
      <c r="A1464"/>
      <c r="B1464"/>
      <c r="C1464"/>
      <c r="D1464"/>
      <c r="E1464"/>
      <c r="F1464"/>
      <c r="G1464"/>
      <c r="H1464"/>
      <c r="I1464"/>
      <c r="J1464"/>
      <c r="K1464"/>
      <c r="L1464"/>
    </row>
    <row r="1465" spans="1:12" ht="16" x14ac:dyDescent="0.2">
      <c r="A1465"/>
      <c r="B1465"/>
      <c r="C1465"/>
      <c r="D1465"/>
      <c r="E1465"/>
      <c r="F1465"/>
      <c r="G1465"/>
      <c r="H1465"/>
      <c r="I1465"/>
      <c r="J1465"/>
      <c r="K1465"/>
      <c r="L1465"/>
    </row>
    <row r="1466" spans="1:12" ht="16" x14ac:dyDescent="0.2">
      <c r="A1466"/>
      <c r="B1466"/>
      <c r="C1466"/>
      <c r="D1466"/>
      <c r="E1466"/>
      <c r="F1466"/>
      <c r="G1466"/>
      <c r="H1466"/>
      <c r="I1466"/>
      <c r="J1466"/>
      <c r="K1466"/>
      <c r="L1466"/>
    </row>
    <row r="1467" spans="1:12" ht="16" x14ac:dyDescent="0.2">
      <c r="A1467"/>
      <c r="B1467"/>
      <c r="C1467"/>
      <c r="D1467"/>
      <c r="E1467"/>
      <c r="F1467"/>
      <c r="G1467"/>
      <c r="H1467"/>
      <c r="I1467"/>
      <c r="J1467"/>
      <c r="K1467"/>
      <c r="L1467"/>
    </row>
    <row r="1468" spans="1:12" ht="16" x14ac:dyDescent="0.2">
      <c r="A1468"/>
      <c r="B1468"/>
      <c r="C1468"/>
      <c r="D1468"/>
      <c r="E1468"/>
      <c r="F1468"/>
      <c r="G1468"/>
      <c r="H1468"/>
      <c r="I1468"/>
      <c r="J1468"/>
      <c r="K1468"/>
      <c r="L1468"/>
    </row>
    <row r="1469" spans="1:12" ht="16" x14ac:dyDescent="0.2">
      <c r="A1469"/>
      <c r="B1469"/>
      <c r="C1469"/>
      <c r="D1469"/>
      <c r="E1469"/>
      <c r="F1469"/>
      <c r="G1469"/>
      <c r="H1469"/>
      <c r="I1469"/>
      <c r="J1469"/>
      <c r="K1469"/>
      <c r="L1469"/>
    </row>
    <row r="1470" spans="1:12" ht="16" x14ac:dyDescent="0.2">
      <c r="A1470"/>
      <c r="B1470"/>
      <c r="C1470"/>
      <c r="D1470"/>
      <c r="E1470"/>
      <c r="F1470"/>
      <c r="G1470"/>
      <c r="H1470"/>
      <c r="I1470"/>
      <c r="J1470"/>
      <c r="K1470"/>
      <c r="L1470"/>
    </row>
    <row r="1471" spans="1:12" ht="16" x14ac:dyDescent="0.2">
      <c r="A1471"/>
      <c r="B1471"/>
      <c r="C1471"/>
      <c r="D1471"/>
      <c r="E1471"/>
      <c r="F1471"/>
      <c r="G1471"/>
      <c r="H1471"/>
      <c r="I1471"/>
      <c r="J1471"/>
      <c r="K1471"/>
      <c r="L1471"/>
    </row>
    <row r="1472" spans="1:12" ht="16" x14ac:dyDescent="0.2">
      <c r="A1472"/>
      <c r="B1472"/>
      <c r="C1472"/>
      <c r="D1472"/>
      <c r="E1472"/>
      <c r="F1472"/>
      <c r="G1472"/>
      <c r="H1472"/>
      <c r="I1472"/>
      <c r="J1472"/>
      <c r="K1472"/>
      <c r="L1472"/>
    </row>
    <row r="1473" spans="1:12" ht="16" x14ac:dyDescent="0.2">
      <c r="A1473"/>
      <c r="B1473"/>
      <c r="C1473"/>
      <c r="D1473"/>
      <c r="E1473"/>
      <c r="F1473"/>
      <c r="G1473"/>
      <c r="H1473"/>
      <c r="I1473"/>
      <c r="J1473"/>
      <c r="K1473"/>
      <c r="L1473"/>
    </row>
    <row r="1474" spans="1:12" ht="16" x14ac:dyDescent="0.2">
      <c r="A1474"/>
      <c r="B1474"/>
      <c r="C1474"/>
      <c r="D1474"/>
      <c r="E1474"/>
      <c r="F1474"/>
      <c r="G1474"/>
      <c r="H1474"/>
      <c r="I1474"/>
      <c r="J1474"/>
      <c r="K1474"/>
      <c r="L1474"/>
    </row>
    <row r="1475" spans="1:12" ht="16" x14ac:dyDescent="0.2">
      <c r="A1475"/>
      <c r="B1475"/>
      <c r="C1475"/>
      <c r="D1475"/>
      <c r="E1475"/>
      <c r="F1475"/>
      <c r="G1475"/>
      <c r="H1475"/>
      <c r="I1475"/>
      <c r="J1475"/>
      <c r="K1475"/>
      <c r="L1475"/>
    </row>
    <row r="1476" spans="1:12" ht="16" x14ac:dyDescent="0.2">
      <c r="A1476"/>
      <c r="B1476"/>
      <c r="C1476"/>
      <c r="D1476"/>
      <c r="E1476"/>
      <c r="F1476"/>
      <c r="G1476"/>
      <c r="H1476"/>
      <c r="I1476"/>
      <c r="J1476"/>
      <c r="K1476"/>
      <c r="L1476"/>
    </row>
    <row r="1477" spans="1:12" ht="16" x14ac:dyDescent="0.2">
      <c r="A1477"/>
      <c r="B1477"/>
      <c r="C1477"/>
      <c r="D1477"/>
      <c r="E1477"/>
      <c r="F1477"/>
      <c r="G1477"/>
      <c r="H1477"/>
      <c r="I1477"/>
      <c r="J1477"/>
      <c r="K1477"/>
      <c r="L1477"/>
    </row>
    <row r="1478" spans="1:12" ht="16" x14ac:dyDescent="0.2">
      <c r="A1478"/>
      <c r="B1478"/>
      <c r="C1478"/>
      <c r="D1478"/>
      <c r="E1478"/>
      <c r="F1478"/>
      <c r="G1478"/>
      <c r="H1478"/>
      <c r="I1478"/>
      <c r="J1478"/>
      <c r="K1478"/>
      <c r="L1478"/>
    </row>
    <row r="1479" spans="1:12" ht="16" x14ac:dyDescent="0.2">
      <c r="A1479"/>
      <c r="B1479"/>
      <c r="C1479"/>
      <c r="D1479"/>
      <c r="E1479"/>
      <c r="F1479"/>
      <c r="G1479"/>
      <c r="H1479"/>
      <c r="I1479"/>
      <c r="J1479"/>
      <c r="K1479"/>
      <c r="L1479"/>
    </row>
    <row r="1480" spans="1:12" ht="16" x14ac:dyDescent="0.2">
      <c r="A1480"/>
      <c r="B1480"/>
      <c r="C1480"/>
      <c r="D1480"/>
      <c r="E1480"/>
      <c r="F1480"/>
      <c r="G1480"/>
      <c r="H1480"/>
      <c r="I1480"/>
      <c r="J1480"/>
      <c r="K1480"/>
      <c r="L1480"/>
    </row>
    <row r="1481" spans="1:12" ht="16" x14ac:dyDescent="0.2">
      <c r="A1481"/>
      <c r="B1481"/>
      <c r="C1481"/>
      <c r="D1481"/>
      <c r="E1481"/>
      <c r="F1481"/>
      <c r="G1481"/>
      <c r="H1481"/>
      <c r="I1481"/>
      <c r="J1481"/>
      <c r="K1481"/>
      <c r="L1481"/>
    </row>
    <row r="1482" spans="1:12" ht="16" x14ac:dyDescent="0.2">
      <c r="A1482"/>
      <c r="B1482"/>
      <c r="C1482"/>
      <c r="D1482"/>
      <c r="E1482"/>
      <c r="F1482"/>
      <c r="G1482"/>
      <c r="H1482"/>
      <c r="I1482"/>
      <c r="J1482"/>
      <c r="K1482"/>
      <c r="L1482"/>
    </row>
    <row r="1483" spans="1:12" ht="16" x14ac:dyDescent="0.2">
      <c r="A1483"/>
      <c r="B1483"/>
      <c r="C1483"/>
      <c r="D1483"/>
      <c r="E1483"/>
      <c r="F1483"/>
      <c r="G1483"/>
      <c r="H1483"/>
      <c r="I1483"/>
      <c r="J1483"/>
      <c r="K1483"/>
      <c r="L1483"/>
    </row>
    <row r="1484" spans="1:12" ht="16" x14ac:dyDescent="0.2">
      <c r="A1484"/>
      <c r="B1484"/>
      <c r="C1484"/>
      <c r="D1484"/>
      <c r="E1484"/>
      <c r="F1484"/>
      <c r="G1484"/>
      <c r="H1484"/>
      <c r="I1484"/>
      <c r="J1484"/>
      <c r="K1484"/>
      <c r="L1484"/>
    </row>
    <row r="1485" spans="1:12" ht="16" x14ac:dyDescent="0.2">
      <c r="A1485"/>
      <c r="B1485"/>
      <c r="C1485"/>
      <c r="D1485"/>
      <c r="E1485"/>
      <c r="F1485"/>
      <c r="G1485"/>
      <c r="H1485"/>
      <c r="I1485"/>
      <c r="J1485"/>
      <c r="K1485"/>
      <c r="L1485"/>
    </row>
    <row r="1486" spans="1:12" ht="16" x14ac:dyDescent="0.2">
      <c r="A1486"/>
      <c r="B1486"/>
      <c r="C1486"/>
      <c r="D1486"/>
      <c r="E1486"/>
      <c r="F1486"/>
      <c r="G1486"/>
      <c r="H1486"/>
      <c r="I1486"/>
      <c r="J1486"/>
      <c r="K1486"/>
      <c r="L1486"/>
    </row>
    <row r="1487" spans="1:12" ht="16" x14ac:dyDescent="0.2">
      <c r="A1487"/>
      <c r="B1487"/>
      <c r="C1487"/>
      <c r="D1487"/>
      <c r="E1487"/>
      <c r="F1487"/>
      <c r="G1487"/>
      <c r="H1487"/>
      <c r="I1487"/>
      <c r="J1487"/>
      <c r="K1487"/>
      <c r="L1487"/>
    </row>
    <row r="1488" spans="1:12" ht="16" x14ac:dyDescent="0.2">
      <c r="A1488"/>
      <c r="B1488"/>
      <c r="C1488"/>
      <c r="D1488"/>
      <c r="E1488"/>
      <c r="F1488"/>
      <c r="G1488"/>
      <c r="H1488"/>
      <c r="I1488"/>
      <c r="J1488"/>
      <c r="K1488"/>
      <c r="L1488"/>
    </row>
    <row r="1489" spans="1:12" ht="16" x14ac:dyDescent="0.2">
      <c r="A1489"/>
      <c r="B1489"/>
      <c r="C1489"/>
      <c r="D1489"/>
      <c r="E1489"/>
      <c r="F1489"/>
      <c r="G1489"/>
      <c r="H1489"/>
      <c r="I1489"/>
      <c r="J1489"/>
      <c r="K1489"/>
      <c r="L1489"/>
    </row>
    <row r="1490" spans="1:12" ht="16" x14ac:dyDescent="0.2">
      <c r="A1490"/>
      <c r="B1490"/>
      <c r="C1490"/>
      <c r="D1490"/>
      <c r="E1490"/>
      <c r="F1490"/>
      <c r="G1490"/>
      <c r="H1490"/>
      <c r="I1490"/>
      <c r="J1490"/>
      <c r="K1490"/>
      <c r="L1490"/>
    </row>
    <row r="1491" spans="1:12" ht="16" x14ac:dyDescent="0.2">
      <c r="A1491"/>
      <c r="B1491"/>
      <c r="C1491"/>
      <c r="D1491"/>
      <c r="E1491"/>
      <c r="F1491"/>
      <c r="G1491"/>
      <c r="H1491"/>
      <c r="I1491"/>
      <c r="J1491"/>
      <c r="K1491"/>
      <c r="L1491"/>
    </row>
    <row r="1492" spans="1:12" ht="16" x14ac:dyDescent="0.2">
      <c r="A1492"/>
      <c r="B1492"/>
      <c r="C1492"/>
      <c r="D1492"/>
      <c r="E1492"/>
      <c r="F1492"/>
      <c r="G1492"/>
      <c r="H1492"/>
      <c r="I1492"/>
      <c r="J1492"/>
      <c r="K1492"/>
      <c r="L1492"/>
    </row>
    <row r="1493" spans="1:12" ht="16" x14ac:dyDescent="0.2">
      <c r="A1493"/>
      <c r="B1493"/>
      <c r="C1493"/>
      <c r="D1493"/>
      <c r="E1493"/>
      <c r="F1493"/>
      <c r="G1493"/>
      <c r="H1493"/>
      <c r="I1493"/>
      <c r="J1493"/>
      <c r="K1493"/>
      <c r="L1493"/>
    </row>
    <row r="1494" spans="1:12" ht="16" x14ac:dyDescent="0.2">
      <c r="A1494"/>
      <c r="B1494"/>
      <c r="C1494"/>
      <c r="D1494"/>
      <c r="E1494"/>
      <c r="F1494"/>
      <c r="G1494"/>
      <c r="H1494"/>
      <c r="I1494"/>
      <c r="J1494"/>
      <c r="K1494"/>
      <c r="L1494"/>
    </row>
    <row r="1495" spans="1:12" ht="16" x14ac:dyDescent="0.2">
      <c r="A1495"/>
      <c r="B1495"/>
      <c r="C1495"/>
      <c r="D1495"/>
      <c r="E1495"/>
      <c r="F1495"/>
      <c r="G1495"/>
      <c r="H1495"/>
      <c r="I1495"/>
      <c r="J1495"/>
      <c r="K1495"/>
      <c r="L1495"/>
    </row>
    <row r="1496" spans="1:12" ht="16" x14ac:dyDescent="0.2">
      <c r="A1496"/>
      <c r="B1496"/>
      <c r="C1496"/>
      <c r="D1496"/>
      <c r="E1496"/>
      <c r="F1496"/>
      <c r="G1496"/>
      <c r="H1496"/>
      <c r="I1496"/>
      <c r="J1496"/>
      <c r="K1496"/>
      <c r="L1496"/>
    </row>
    <row r="1497" spans="1:12" ht="16" x14ac:dyDescent="0.2">
      <c r="A1497"/>
      <c r="B1497"/>
      <c r="C1497"/>
      <c r="D1497"/>
      <c r="E1497"/>
      <c r="F1497"/>
      <c r="G1497"/>
      <c r="H1497"/>
      <c r="I1497"/>
      <c r="J1497"/>
      <c r="K1497"/>
      <c r="L1497"/>
    </row>
    <row r="1498" spans="1:12" ht="16" x14ac:dyDescent="0.2">
      <c r="A1498"/>
      <c r="B1498"/>
      <c r="C1498"/>
      <c r="D1498"/>
      <c r="E1498"/>
      <c r="F1498"/>
      <c r="G1498"/>
      <c r="H1498"/>
      <c r="I1498"/>
      <c r="J1498"/>
      <c r="K1498"/>
      <c r="L1498"/>
    </row>
    <row r="1499" spans="1:12" ht="16" x14ac:dyDescent="0.2">
      <c r="A1499"/>
      <c r="B1499"/>
      <c r="C1499"/>
      <c r="D1499"/>
      <c r="E1499"/>
      <c r="F1499"/>
      <c r="G1499"/>
      <c r="H1499"/>
      <c r="I1499"/>
      <c r="J1499"/>
      <c r="K1499"/>
      <c r="L1499"/>
    </row>
    <row r="1500" spans="1:12" ht="16" x14ac:dyDescent="0.2">
      <c r="A1500"/>
      <c r="B1500"/>
      <c r="C1500"/>
      <c r="D1500"/>
      <c r="E1500"/>
      <c r="F1500"/>
      <c r="G1500"/>
      <c r="H1500"/>
      <c r="I1500"/>
      <c r="J1500"/>
      <c r="K1500"/>
      <c r="L1500"/>
    </row>
    <row r="1501" spans="1:12" ht="16" x14ac:dyDescent="0.2">
      <c r="A1501"/>
      <c r="B1501"/>
      <c r="C1501"/>
      <c r="D1501"/>
      <c r="E1501"/>
      <c r="F1501"/>
      <c r="G1501"/>
      <c r="H1501"/>
      <c r="I1501"/>
      <c r="J1501"/>
      <c r="K1501"/>
      <c r="L1501"/>
    </row>
    <row r="1502" spans="1:12" ht="16" x14ac:dyDescent="0.2">
      <c r="A1502"/>
      <c r="B1502"/>
      <c r="C1502"/>
      <c r="D1502"/>
      <c r="E1502"/>
      <c r="F1502"/>
      <c r="G1502"/>
      <c r="H1502"/>
      <c r="I1502"/>
      <c r="J1502"/>
      <c r="K1502"/>
      <c r="L1502"/>
    </row>
    <row r="1503" spans="1:12" ht="16" x14ac:dyDescent="0.2">
      <c r="A1503"/>
      <c r="B1503"/>
      <c r="C1503"/>
      <c r="D1503"/>
      <c r="E1503"/>
      <c r="F1503"/>
      <c r="G1503"/>
      <c r="H1503"/>
      <c r="I1503"/>
      <c r="J1503"/>
      <c r="K1503"/>
      <c r="L1503"/>
    </row>
    <row r="1504" spans="1:12" ht="16" x14ac:dyDescent="0.2">
      <c r="A1504"/>
      <c r="B1504"/>
      <c r="C1504"/>
      <c r="D1504"/>
      <c r="E1504"/>
      <c r="F1504"/>
      <c r="G1504"/>
      <c r="H1504"/>
      <c r="I1504"/>
      <c r="J1504"/>
      <c r="K1504"/>
      <c r="L1504"/>
    </row>
    <row r="1505" spans="1:12" ht="16" x14ac:dyDescent="0.2">
      <c r="A1505"/>
      <c r="B1505"/>
      <c r="C1505"/>
      <c r="D1505"/>
      <c r="E1505"/>
      <c r="F1505"/>
      <c r="G1505"/>
      <c r="H1505"/>
      <c r="I1505"/>
      <c r="J1505"/>
      <c r="K1505"/>
      <c r="L1505"/>
    </row>
    <row r="1506" spans="1:12" ht="16" x14ac:dyDescent="0.2">
      <c r="A1506"/>
      <c r="B1506"/>
      <c r="C1506"/>
      <c r="D1506"/>
      <c r="E1506"/>
      <c r="F1506"/>
      <c r="G1506"/>
      <c r="H1506"/>
      <c r="I1506"/>
      <c r="J1506"/>
      <c r="K1506"/>
      <c r="L1506"/>
    </row>
    <row r="1507" spans="1:12" ht="16" x14ac:dyDescent="0.2">
      <c r="A1507"/>
      <c r="B1507"/>
      <c r="C1507"/>
      <c r="D1507"/>
      <c r="E1507"/>
      <c r="F1507"/>
      <c r="G1507"/>
      <c r="H1507"/>
      <c r="I1507"/>
      <c r="J1507"/>
      <c r="K1507"/>
      <c r="L1507"/>
    </row>
    <row r="1508" spans="1:12" ht="16" x14ac:dyDescent="0.2">
      <c r="A1508"/>
      <c r="B1508"/>
      <c r="C1508"/>
      <c r="D1508"/>
      <c r="E1508"/>
      <c r="F1508"/>
      <c r="G1508"/>
      <c r="H1508"/>
      <c r="I1508"/>
      <c r="J1508"/>
      <c r="K1508"/>
      <c r="L1508"/>
    </row>
    <row r="1509" spans="1:12" ht="16" x14ac:dyDescent="0.2">
      <c r="A1509"/>
      <c r="B1509"/>
      <c r="C1509"/>
      <c r="D1509"/>
      <c r="E1509"/>
      <c r="F1509"/>
      <c r="G1509"/>
      <c r="H1509"/>
      <c r="I1509"/>
      <c r="J1509"/>
      <c r="K1509"/>
      <c r="L1509"/>
    </row>
    <row r="1510" spans="1:12" ht="16" x14ac:dyDescent="0.2">
      <c r="A1510"/>
      <c r="B1510"/>
      <c r="C1510"/>
      <c r="D1510"/>
      <c r="E1510"/>
      <c r="F1510"/>
      <c r="G1510"/>
      <c r="H1510"/>
      <c r="I1510"/>
      <c r="J1510"/>
      <c r="K1510"/>
      <c r="L1510"/>
    </row>
    <row r="1511" spans="1:12" ht="16" x14ac:dyDescent="0.2">
      <c r="A1511"/>
      <c r="B1511"/>
      <c r="C1511"/>
      <c r="D1511"/>
      <c r="E1511"/>
      <c r="F1511"/>
      <c r="G1511"/>
      <c r="H1511"/>
      <c r="I1511"/>
      <c r="J1511"/>
      <c r="K1511"/>
      <c r="L1511"/>
    </row>
    <row r="1512" spans="1:12" ht="16" x14ac:dyDescent="0.2">
      <c r="A1512"/>
      <c r="B1512"/>
      <c r="C1512"/>
      <c r="D1512"/>
      <c r="E1512"/>
      <c r="F1512"/>
      <c r="G1512"/>
      <c r="H1512"/>
      <c r="I1512"/>
      <c r="J1512"/>
      <c r="K1512"/>
      <c r="L1512"/>
    </row>
    <row r="1513" spans="1:12" ht="16" x14ac:dyDescent="0.2">
      <c r="A1513"/>
      <c r="B1513"/>
      <c r="C1513"/>
      <c r="D1513"/>
      <c r="E1513"/>
      <c r="F1513"/>
      <c r="G1513"/>
      <c r="H1513"/>
      <c r="I1513"/>
      <c r="J1513"/>
      <c r="K1513"/>
      <c r="L1513"/>
    </row>
    <row r="1514" spans="1:12" ht="16" x14ac:dyDescent="0.2">
      <c r="A1514"/>
      <c r="B1514"/>
      <c r="C1514"/>
      <c r="D1514"/>
      <c r="E1514"/>
      <c r="F1514"/>
      <c r="G1514"/>
      <c r="H1514"/>
      <c r="I1514"/>
      <c r="J1514"/>
      <c r="K1514"/>
      <c r="L1514"/>
    </row>
    <row r="1515" spans="1:12" ht="16" x14ac:dyDescent="0.2">
      <c r="A1515"/>
      <c r="B1515"/>
      <c r="C1515"/>
      <c r="D1515"/>
      <c r="E1515"/>
      <c r="F1515"/>
      <c r="G1515"/>
      <c r="H1515"/>
      <c r="I1515"/>
      <c r="J1515"/>
      <c r="K1515"/>
      <c r="L1515"/>
    </row>
    <row r="1516" spans="1:12" ht="16" x14ac:dyDescent="0.2">
      <c r="A1516"/>
      <c r="B1516"/>
      <c r="C1516"/>
      <c r="D1516"/>
      <c r="E1516"/>
      <c r="F1516"/>
      <c r="G1516"/>
      <c r="H1516"/>
      <c r="I1516"/>
      <c r="J1516"/>
      <c r="K1516"/>
      <c r="L1516"/>
    </row>
    <row r="1517" spans="1:12" ht="16" x14ac:dyDescent="0.2">
      <c r="A1517"/>
      <c r="B1517"/>
      <c r="C1517"/>
      <c r="D1517"/>
      <c r="E1517"/>
      <c r="F1517"/>
      <c r="G1517"/>
      <c r="H1517"/>
      <c r="I1517"/>
      <c r="J1517"/>
      <c r="K1517"/>
      <c r="L1517"/>
    </row>
    <row r="1518" spans="1:12" ht="16" x14ac:dyDescent="0.2">
      <c r="A1518"/>
      <c r="B1518"/>
      <c r="C1518"/>
      <c r="D1518"/>
      <c r="E1518"/>
      <c r="F1518"/>
      <c r="G1518"/>
      <c r="H1518"/>
      <c r="I1518"/>
      <c r="J1518"/>
      <c r="K1518"/>
      <c r="L1518"/>
    </row>
    <row r="1519" spans="1:12" ht="16" x14ac:dyDescent="0.2">
      <c r="A1519"/>
      <c r="B1519"/>
      <c r="C1519"/>
      <c r="D1519"/>
      <c r="E1519"/>
      <c r="F1519"/>
      <c r="G1519"/>
      <c r="H1519"/>
      <c r="I1519"/>
      <c r="J1519"/>
      <c r="K1519"/>
      <c r="L1519"/>
    </row>
    <row r="1520" spans="1:12" ht="16" x14ac:dyDescent="0.2">
      <c r="A1520"/>
      <c r="B1520"/>
      <c r="C1520"/>
      <c r="D1520"/>
      <c r="E1520"/>
      <c r="F1520"/>
      <c r="G1520"/>
      <c r="H1520"/>
      <c r="I1520"/>
      <c r="J1520"/>
      <c r="K1520"/>
      <c r="L1520"/>
    </row>
    <row r="1521" spans="1:12" ht="16" x14ac:dyDescent="0.2">
      <c r="A1521"/>
      <c r="B1521"/>
      <c r="C1521"/>
      <c r="D1521"/>
      <c r="E1521"/>
      <c r="F1521"/>
      <c r="G1521"/>
      <c r="H1521"/>
      <c r="I1521"/>
      <c r="J1521"/>
      <c r="K1521"/>
      <c r="L1521"/>
    </row>
    <row r="1522" spans="1:12" ht="16" x14ac:dyDescent="0.2">
      <c r="A1522"/>
      <c r="B1522"/>
      <c r="C1522"/>
      <c r="D1522"/>
      <c r="E1522"/>
      <c r="F1522"/>
      <c r="G1522"/>
      <c r="H1522"/>
      <c r="I1522"/>
      <c r="J1522"/>
      <c r="K1522"/>
      <c r="L1522"/>
    </row>
    <row r="1523" spans="1:12" ht="16" x14ac:dyDescent="0.2">
      <c r="A1523"/>
      <c r="B1523"/>
      <c r="C1523"/>
      <c r="D1523"/>
      <c r="E1523"/>
      <c r="F1523"/>
      <c r="G1523"/>
      <c r="H1523"/>
      <c r="I1523"/>
      <c r="J1523"/>
      <c r="K1523"/>
      <c r="L1523"/>
    </row>
    <row r="1524" spans="1:12" ht="16" x14ac:dyDescent="0.2">
      <c r="A1524"/>
      <c r="B1524"/>
      <c r="C1524"/>
      <c r="D1524"/>
      <c r="E1524"/>
      <c r="F1524"/>
      <c r="G1524"/>
      <c r="H1524"/>
      <c r="I1524"/>
      <c r="J1524"/>
      <c r="K1524"/>
      <c r="L1524"/>
    </row>
    <row r="1525" spans="1:12" ht="16" x14ac:dyDescent="0.2">
      <c r="A1525"/>
      <c r="B1525"/>
      <c r="C1525"/>
      <c r="D1525"/>
      <c r="E1525"/>
      <c r="F1525"/>
      <c r="G1525"/>
      <c r="H1525"/>
      <c r="I1525"/>
      <c r="J1525"/>
      <c r="K1525"/>
      <c r="L1525"/>
    </row>
    <row r="1526" spans="1:12" ht="16" x14ac:dyDescent="0.2">
      <c r="A1526"/>
      <c r="B1526"/>
      <c r="C1526"/>
      <c r="D1526"/>
      <c r="E1526"/>
      <c r="F1526"/>
      <c r="G1526"/>
      <c r="H1526"/>
      <c r="I1526"/>
      <c r="J1526"/>
      <c r="K1526"/>
      <c r="L1526"/>
    </row>
    <row r="1527" spans="1:12" ht="16" x14ac:dyDescent="0.2">
      <c r="A1527"/>
      <c r="B1527"/>
      <c r="C1527"/>
      <c r="D1527"/>
      <c r="E1527"/>
      <c r="F1527"/>
      <c r="G1527"/>
      <c r="H1527"/>
      <c r="I1527"/>
      <c r="J1527"/>
      <c r="K1527"/>
      <c r="L1527"/>
    </row>
    <row r="1528" spans="1:12" ht="16" x14ac:dyDescent="0.2">
      <c r="A1528"/>
      <c r="B1528"/>
      <c r="C1528"/>
      <c r="D1528"/>
      <c r="E1528"/>
      <c r="F1528"/>
      <c r="G1528"/>
      <c r="H1528"/>
      <c r="I1528"/>
      <c r="J1528"/>
      <c r="K1528"/>
      <c r="L1528"/>
    </row>
    <row r="1529" spans="1:12" ht="16" x14ac:dyDescent="0.2">
      <c r="A1529"/>
      <c r="B1529"/>
      <c r="C1529"/>
      <c r="D1529"/>
      <c r="E1529"/>
      <c r="F1529"/>
      <c r="G1529"/>
      <c r="H1529"/>
      <c r="I1529"/>
      <c r="J1529"/>
      <c r="K1529"/>
      <c r="L1529"/>
    </row>
    <row r="1530" spans="1:12" ht="16" x14ac:dyDescent="0.2">
      <c r="A1530"/>
      <c r="B1530"/>
      <c r="C1530"/>
      <c r="D1530"/>
      <c r="E1530"/>
      <c r="F1530"/>
      <c r="G1530"/>
      <c r="H1530"/>
      <c r="I1530"/>
      <c r="J1530"/>
      <c r="K1530"/>
      <c r="L1530"/>
    </row>
    <row r="1531" spans="1:12" ht="16" x14ac:dyDescent="0.2">
      <c r="A1531"/>
      <c r="B1531"/>
      <c r="C1531"/>
      <c r="D1531"/>
      <c r="E1531"/>
      <c r="F1531"/>
      <c r="G1531"/>
      <c r="H1531"/>
      <c r="I1531"/>
      <c r="J1531"/>
      <c r="K1531"/>
      <c r="L1531"/>
    </row>
    <row r="1532" spans="1:12" ht="16" x14ac:dyDescent="0.2">
      <c r="A1532"/>
      <c r="B1532"/>
      <c r="C1532"/>
      <c r="D1532"/>
      <c r="E1532"/>
      <c r="F1532"/>
      <c r="G1532"/>
      <c r="H1532"/>
      <c r="I1532"/>
      <c r="J1532"/>
      <c r="K1532"/>
      <c r="L1532"/>
    </row>
    <row r="1533" spans="1:12" ht="16" x14ac:dyDescent="0.2">
      <c r="A1533"/>
      <c r="B1533"/>
      <c r="C1533"/>
      <c r="D1533"/>
      <c r="E1533"/>
      <c r="F1533"/>
      <c r="G1533"/>
      <c r="H1533"/>
      <c r="I1533"/>
      <c r="J1533"/>
      <c r="K1533"/>
      <c r="L1533"/>
    </row>
    <row r="1534" spans="1:12" ht="16" x14ac:dyDescent="0.2">
      <c r="A1534"/>
      <c r="B1534"/>
      <c r="C1534"/>
      <c r="D1534"/>
      <c r="E1534"/>
      <c r="F1534"/>
      <c r="G1534"/>
      <c r="H1534"/>
      <c r="I1534"/>
      <c r="J1534"/>
      <c r="K1534"/>
      <c r="L1534"/>
    </row>
    <row r="1535" spans="1:12" ht="16" x14ac:dyDescent="0.2">
      <c r="A1535"/>
      <c r="B1535"/>
      <c r="C1535"/>
      <c r="D1535"/>
      <c r="E1535"/>
      <c r="F1535"/>
      <c r="G1535"/>
      <c r="H1535"/>
      <c r="I1535"/>
      <c r="J1535"/>
      <c r="K1535"/>
      <c r="L1535"/>
    </row>
    <row r="1536" spans="1:12" ht="16" x14ac:dyDescent="0.2">
      <c r="A1536"/>
      <c r="B1536"/>
      <c r="C1536"/>
      <c r="D1536"/>
      <c r="E1536"/>
      <c r="F1536"/>
      <c r="G1536"/>
      <c r="H1536"/>
      <c r="I1536"/>
      <c r="J1536"/>
      <c r="K1536"/>
      <c r="L1536"/>
    </row>
    <row r="1537" spans="1:12" ht="16" x14ac:dyDescent="0.2">
      <c r="A1537"/>
      <c r="B1537"/>
      <c r="C1537"/>
      <c r="D1537"/>
      <c r="E1537"/>
      <c r="F1537"/>
      <c r="G1537"/>
      <c r="H1537"/>
      <c r="I1537"/>
      <c r="J1537"/>
      <c r="K1537"/>
      <c r="L1537"/>
    </row>
    <row r="1538" spans="1:12" ht="16" x14ac:dyDescent="0.2">
      <c r="A1538"/>
      <c r="B1538"/>
      <c r="C1538"/>
      <c r="D1538"/>
      <c r="E1538"/>
      <c r="F1538"/>
      <c r="G1538"/>
      <c r="H1538"/>
      <c r="I1538"/>
      <c r="J1538"/>
      <c r="K1538"/>
      <c r="L1538"/>
    </row>
    <row r="1539" spans="1:12" ht="16" x14ac:dyDescent="0.2">
      <c r="A1539"/>
      <c r="B1539"/>
      <c r="C1539"/>
      <c r="D1539"/>
      <c r="E1539"/>
      <c r="F1539"/>
      <c r="G1539"/>
      <c r="H1539"/>
      <c r="I1539"/>
      <c r="J1539"/>
      <c r="K1539"/>
      <c r="L1539"/>
    </row>
    <row r="1540" spans="1:12" ht="16" x14ac:dyDescent="0.2">
      <c r="A1540"/>
      <c r="B1540"/>
      <c r="C1540"/>
      <c r="D1540"/>
      <c r="E1540"/>
      <c r="F1540"/>
      <c r="G1540"/>
      <c r="H1540"/>
      <c r="I1540"/>
      <c r="J1540"/>
      <c r="K1540"/>
      <c r="L1540"/>
    </row>
    <row r="1541" spans="1:12" ht="16" x14ac:dyDescent="0.2">
      <c r="A1541"/>
      <c r="B1541"/>
      <c r="C1541"/>
      <c r="D1541"/>
      <c r="E1541"/>
      <c r="F1541"/>
      <c r="G1541"/>
      <c r="H1541"/>
      <c r="I1541"/>
      <c r="J1541"/>
      <c r="K1541"/>
      <c r="L1541"/>
    </row>
    <row r="1542" spans="1:12" ht="16" x14ac:dyDescent="0.2">
      <c r="A1542"/>
      <c r="B1542"/>
      <c r="C1542"/>
      <c r="D1542"/>
      <c r="E1542"/>
      <c r="F1542"/>
      <c r="G1542"/>
      <c r="H1542"/>
      <c r="I1542"/>
      <c r="J1542"/>
      <c r="K1542"/>
      <c r="L1542"/>
    </row>
    <row r="1543" spans="1:12" ht="16" x14ac:dyDescent="0.2">
      <c r="A1543"/>
      <c r="B1543"/>
      <c r="C1543"/>
      <c r="D1543"/>
      <c r="E1543"/>
      <c r="F1543"/>
      <c r="G1543"/>
      <c r="H1543"/>
      <c r="I1543"/>
      <c r="J1543"/>
      <c r="K1543"/>
      <c r="L1543"/>
    </row>
    <row r="1544" spans="1:12" ht="16" x14ac:dyDescent="0.2">
      <c r="A1544"/>
      <c r="B1544"/>
      <c r="C1544"/>
      <c r="D1544"/>
      <c r="E1544"/>
      <c r="F1544"/>
      <c r="G1544"/>
      <c r="H1544"/>
      <c r="I1544"/>
      <c r="J1544"/>
      <c r="K1544"/>
      <c r="L1544"/>
    </row>
    <row r="1545" spans="1:12" ht="16" x14ac:dyDescent="0.2">
      <c r="A1545"/>
      <c r="B1545"/>
      <c r="C1545"/>
      <c r="D1545"/>
      <c r="E1545"/>
      <c r="F1545"/>
      <c r="G1545"/>
      <c r="H1545"/>
      <c r="I1545"/>
      <c r="J1545"/>
      <c r="K1545"/>
      <c r="L1545"/>
    </row>
    <row r="1546" spans="1:12" ht="16" x14ac:dyDescent="0.2">
      <c r="A1546"/>
      <c r="B1546"/>
      <c r="C1546"/>
      <c r="D1546"/>
      <c r="E1546"/>
      <c r="F1546"/>
      <c r="G1546"/>
      <c r="H1546"/>
      <c r="I1546"/>
      <c r="J1546"/>
      <c r="K1546"/>
      <c r="L1546"/>
    </row>
    <row r="1547" spans="1:12" ht="16" x14ac:dyDescent="0.2">
      <c r="A1547"/>
      <c r="B1547"/>
      <c r="C1547"/>
      <c r="D1547"/>
      <c r="E1547"/>
      <c r="F1547"/>
      <c r="G1547"/>
      <c r="H1547"/>
      <c r="I1547"/>
      <c r="J1547"/>
      <c r="K1547"/>
      <c r="L1547"/>
    </row>
    <row r="1548" spans="1:12" ht="16" x14ac:dyDescent="0.2">
      <c r="A1548"/>
      <c r="B1548"/>
      <c r="C1548"/>
      <c r="D1548"/>
      <c r="E1548"/>
      <c r="F1548"/>
      <c r="G1548"/>
      <c r="H1548"/>
      <c r="I1548"/>
      <c r="J1548"/>
      <c r="K1548"/>
      <c r="L1548"/>
    </row>
    <row r="1549" spans="1:12" ht="16" x14ac:dyDescent="0.2">
      <c r="A1549"/>
      <c r="B1549"/>
      <c r="C1549"/>
      <c r="D1549"/>
      <c r="E1549"/>
      <c r="F1549"/>
      <c r="G1549"/>
      <c r="H1549"/>
      <c r="I1549"/>
      <c r="J1549"/>
      <c r="K1549"/>
      <c r="L1549"/>
    </row>
    <row r="1550" spans="1:12" ht="16" x14ac:dyDescent="0.2">
      <c r="A1550"/>
      <c r="B1550"/>
      <c r="C1550"/>
      <c r="D1550"/>
      <c r="E1550"/>
      <c r="F1550"/>
      <c r="G1550"/>
      <c r="H1550"/>
      <c r="I1550"/>
      <c r="J1550"/>
      <c r="K1550"/>
      <c r="L1550"/>
    </row>
    <row r="1551" spans="1:12" ht="16" x14ac:dyDescent="0.2">
      <c r="A1551"/>
      <c r="B1551"/>
      <c r="C1551"/>
      <c r="D1551"/>
      <c r="E1551"/>
      <c r="F1551"/>
      <c r="G1551"/>
      <c r="H1551"/>
      <c r="I1551"/>
      <c r="J1551"/>
      <c r="K1551"/>
      <c r="L1551"/>
    </row>
    <row r="1552" spans="1:12" ht="16" x14ac:dyDescent="0.2">
      <c r="A1552"/>
      <c r="B1552"/>
      <c r="C1552"/>
      <c r="D1552"/>
      <c r="E1552"/>
      <c r="F1552"/>
      <c r="G1552"/>
      <c r="H1552"/>
      <c r="I1552"/>
      <c r="J1552"/>
      <c r="K1552"/>
      <c r="L1552"/>
    </row>
    <row r="1553" spans="1:12" ht="16" x14ac:dyDescent="0.2">
      <c r="A1553"/>
      <c r="B1553"/>
      <c r="C1553"/>
      <c r="D1553"/>
      <c r="E1553"/>
      <c r="F1553"/>
      <c r="G1553"/>
      <c r="H1553"/>
      <c r="I1553"/>
      <c r="J1553"/>
      <c r="K1553"/>
      <c r="L1553"/>
    </row>
    <row r="1554" spans="1:12" ht="16" x14ac:dyDescent="0.2">
      <c r="A1554"/>
      <c r="B1554"/>
      <c r="C1554"/>
      <c r="D1554"/>
      <c r="E1554"/>
      <c r="F1554"/>
      <c r="G1554"/>
      <c r="H1554"/>
      <c r="I1554"/>
      <c r="J1554"/>
      <c r="K1554"/>
      <c r="L1554"/>
    </row>
    <row r="1555" spans="1:12" ht="16" x14ac:dyDescent="0.2">
      <c r="A1555"/>
      <c r="B1555"/>
      <c r="C1555"/>
      <c r="D1555"/>
      <c r="E1555"/>
      <c r="F1555"/>
      <c r="G1555"/>
      <c r="H1555"/>
      <c r="I1555"/>
      <c r="J1555"/>
      <c r="K1555"/>
      <c r="L1555"/>
    </row>
    <row r="1556" spans="1:12" ht="16" x14ac:dyDescent="0.2">
      <c r="A1556"/>
      <c r="B1556"/>
      <c r="C1556"/>
      <c r="D1556"/>
      <c r="E1556"/>
      <c r="F1556"/>
      <c r="G1556"/>
      <c r="H1556"/>
      <c r="I1556"/>
      <c r="J1556"/>
      <c r="K1556"/>
      <c r="L1556"/>
    </row>
    <row r="1557" spans="1:12" ht="16" x14ac:dyDescent="0.2">
      <c r="A1557"/>
      <c r="B1557"/>
      <c r="C1557"/>
      <c r="D1557"/>
      <c r="E1557"/>
      <c r="F1557"/>
      <c r="G1557"/>
      <c r="H1557"/>
      <c r="I1557"/>
      <c r="J1557"/>
      <c r="K1557"/>
      <c r="L1557"/>
    </row>
    <row r="1558" spans="1:12" ht="16" x14ac:dyDescent="0.2">
      <c r="A1558"/>
      <c r="B1558"/>
      <c r="C1558"/>
      <c r="D1558"/>
      <c r="E1558"/>
      <c r="F1558"/>
      <c r="G1558"/>
      <c r="H1558"/>
      <c r="I1558"/>
      <c r="J1558"/>
      <c r="K1558"/>
      <c r="L1558"/>
    </row>
    <row r="1559" spans="1:12" ht="16" x14ac:dyDescent="0.2">
      <c r="A1559"/>
      <c r="B1559"/>
      <c r="C1559"/>
      <c r="D1559"/>
      <c r="E1559"/>
      <c r="F1559"/>
      <c r="G1559"/>
      <c r="H1559"/>
      <c r="I1559"/>
      <c r="J1559"/>
      <c r="K1559"/>
      <c r="L1559"/>
    </row>
    <row r="1560" spans="1:12" ht="16" x14ac:dyDescent="0.2">
      <c r="A1560"/>
      <c r="B1560"/>
      <c r="C1560"/>
      <c r="D1560"/>
      <c r="E1560"/>
      <c r="F1560"/>
      <c r="G1560"/>
      <c r="H1560"/>
      <c r="I1560"/>
      <c r="J1560"/>
      <c r="K1560"/>
      <c r="L1560"/>
    </row>
    <row r="1561" spans="1:12" ht="16" x14ac:dyDescent="0.2">
      <c r="A1561"/>
      <c r="B1561"/>
      <c r="C1561"/>
      <c r="D1561"/>
      <c r="E1561"/>
      <c r="F1561"/>
      <c r="G1561"/>
      <c r="H1561"/>
      <c r="I1561"/>
      <c r="J1561"/>
      <c r="K1561"/>
      <c r="L1561"/>
    </row>
    <row r="1562" spans="1:12" ht="16" x14ac:dyDescent="0.2">
      <c r="A1562"/>
      <c r="B1562"/>
      <c r="C1562"/>
      <c r="D1562"/>
      <c r="E1562"/>
      <c r="F1562"/>
      <c r="G1562"/>
      <c r="H1562"/>
      <c r="I1562"/>
      <c r="J1562"/>
      <c r="K1562"/>
      <c r="L1562"/>
    </row>
    <row r="1563" spans="1:12" ht="16" x14ac:dyDescent="0.2">
      <c r="A1563"/>
      <c r="B1563"/>
      <c r="C1563"/>
      <c r="D1563"/>
      <c r="E1563"/>
      <c r="F1563"/>
      <c r="G1563"/>
      <c r="H1563"/>
      <c r="I1563"/>
      <c r="J1563"/>
      <c r="K1563"/>
      <c r="L1563"/>
    </row>
    <row r="1564" spans="1:12" ht="16" x14ac:dyDescent="0.2">
      <c r="A1564"/>
      <c r="B1564"/>
      <c r="C1564"/>
      <c r="D1564"/>
      <c r="E1564"/>
      <c r="F1564"/>
      <c r="G1564"/>
      <c r="H1564"/>
      <c r="I1564"/>
      <c r="J1564"/>
      <c r="K1564"/>
      <c r="L1564"/>
    </row>
    <row r="1565" spans="1:12" ht="16" x14ac:dyDescent="0.2">
      <c r="A1565"/>
      <c r="B1565"/>
      <c r="C1565"/>
      <c r="D1565"/>
      <c r="E1565"/>
      <c r="F1565"/>
      <c r="G1565"/>
      <c r="H1565"/>
      <c r="I1565"/>
      <c r="J1565"/>
      <c r="K1565"/>
      <c r="L1565"/>
    </row>
    <row r="1566" spans="1:12" ht="16" x14ac:dyDescent="0.2">
      <c r="A1566"/>
      <c r="B1566"/>
      <c r="C1566"/>
      <c r="D1566"/>
      <c r="E1566"/>
      <c r="F1566"/>
      <c r="G1566"/>
      <c r="H1566"/>
      <c r="I1566"/>
      <c r="J1566"/>
      <c r="K1566"/>
      <c r="L1566"/>
    </row>
    <row r="1567" spans="1:12" ht="16" x14ac:dyDescent="0.2">
      <c r="A1567"/>
      <c r="B1567"/>
      <c r="C1567"/>
      <c r="D1567"/>
      <c r="E1567"/>
      <c r="F1567"/>
      <c r="G1567"/>
      <c r="H1567"/>
      <c r="I1567"/>
      <c r="J1567"/>
      <c r="K1567"/>
      <c r="L1567"/>
    </row>
    <row r="1568" spans="1:12" ht="16" x14ac:dyDescent="0.2">
      <c r="A1568"/>
      <c r="B1568"/>
      <c r="C1568"/>
      <c r="D1568"/>
      <c r="E1568"/>
      <c r="F1568"/>
      <c r="G1568"/>
      <c r="H1568"/>
      <c r="I1568"/>
      <c r="J1568"/>
      <c r="K1568"/>
      <c r="L1568"/>
    </row>
    <row r="1569" spans="1:12" ht="16" x14ac:dyDescent="0.2">
      <c r="A1569"/>
      <c r="B1569"/>
      <c r="C1569"/>
      <c r="D1569"/>
      <c r="E1569"/>
      <c r="F1569"/>
      <c r="G1569"/>
      <c r="H1569"/>
      <c r="I1569"/>
      <c r="J1569"/>
      <c r="K1569"/>
      <c r="L1569"/>
    </row>
    <row r="1570" spans="1:12" ht="16" x14ac:dyDescent="0.2">
      <c r="A1570"/>
      <c r="B1570"/>
      <c r="C1570"/>
      <c r="D1570"/>
      <c r="E1570"/>
      <c r="F1570"/>
      <c r="G1570"/>
      <c r="H1570"/>
      <c r="I1570"/>
      <c r="J1570"/>
      <c r="K1570"/>
      <c r="L1570"/>
    </row>
    <row r="1571" spans="1:12" ht="16" x14ac:dyDescent="0.2">
      <c r="A1571"/>
      <c r="B1571"/>
      <c r="C1571"/>
      <c r="D1571"/>
      <c r="E1571"/>
      <c r="F1571"/>
      <c r="G1571"/>
      <c r="H1571"/>
      <c r="I1571"/>
      <c r="J1571"/>
      <c r="K1571"/>
      <c r="L1571"/>
    </row>
    <row r="1572" spans="1:12" ht="16" x14ac:dyDescent="0.2">
      <c r="A1572"/>
      <c r="B1572"/>
      <c r="C1572"/>
      <c r="D1572"/>
      <c r="E1572"/>
      <c r="F1572"/>
      <c r="G1572"/>
      <c r="H1572"/>
      <c r="I1572"/>
      <c r="J1572"/>
      <c r="K1572"/>
      <c r="L1572"/>
    </row>
    <row r="1573" spans="1:12" ht="16" x14ac:dyDescent="0.2">
      <c r="A1573"/>
      <c r="B1573"/>
      <c r="C1573"/>
      <c r="D1573"/>
      <c r="E1573"/>
      <c r="F1573"/>
      <c r="G1573"/>
      <c r="H1573"/>
      <c r="I1573"/>
      <c r="J1573"/>
      <c r="K1573"/>
      <c r="L1573"/>
    </row>
    <row r="1574" spans="1:12" ht="16" x14ac:dyDescent="0.2">
      <c r="A1574"/>
      <c r="B1574"/>
      <c r="C1574"/>
      <c r="D1574"/>
      <c r="E1574"/>
      <c r="F1574"/>
      <c r="G1574"/>
      <c r="H1574"/>
      <c r="I1574"/>
      <c r="J1574"/>
      <c r="K1574"/>
      <c r="L1574"/>
    </row>
    <row r="1575" spans="1:12" ht="16" x14ac:dyDescent="0.2">
      <c r="A1575"/>
      <c r="B1575"/>
      <c r="C1575"/>
      <c r="D1575"/>
      <c r="E1575"/>
      <c r="F1575"/>
      <c r="G1575"/>
      <c r="H1575"/>
      <c r="I1575"/>
      <c r="J1575"/>
      <c r="K1575"/>
      <c r="L1575"/>
    </row>
    <row r="1576" spans="1:12" ht="16" x14ac:dyDescent="0.2">
      <c r="A1576"/>
      <c r="B1576"/>
      <c r="C1576"/>
      <c r="D1576"/>
      <c r="E1576"/>
      <c r="F1576"/>
      <c r="G1576"/>
      <c r="H1576"/>
      <c r="I1576"/>
      <c r="J1576"/>
      <c r="K1576"/>
      <c r="L1576"/>
    </row>
    <row r="1577" spans="1:12" ht="16" x14ac:dyDescent="0.2">
      <c r="A1577"/>
      <c r="B1577"/>
      <c r="C1577"/>
      <c r="D1577"/>
      <c r="E1577"/>
      <c r="F1577"/>
      <c r="G1577"/>
      <c r="H1577"/>
      <c r="I1577"/>
      <c r="J1577"/>
      <c r="K1577"/>
      <c r="L1577"/>
    </row>
    <row r="1578" spans="1:12" ht="16" x14ac:dyDescent="0.2">
      <c r="A1578"/>
      <c r="B1578"/>
      <c r="C1578"/>
      <c r="D1578"/>
      <c r="E1578"/>
      <c r="F1578"/>
      <c r="G1578"/>
      <c r="H1578"/>
      <c r="I1578"/>
      <c r="J1578"/>
      <c r="K1578"/>
      <c r="L1578"/>
    </row>
    <row r="1579" spans="1:12" ht="16" x14ac:dyDescent="0.2">
      <c r="A1579"/>
      <c r="B1579"/>
      <c r="C1579"/>
      <c r="D1579"/>
      <c r="E1579"/>
      <c r="F1579"/>
      <c r="G1579"/>
      <c r="H1579"/>
      <c r="I1579"/>
      <c r="J1579"/>
      <c r="K1579"/>
      <c r="L1579"/>
    </row>
    <row r="1580" spans="1:12" ht="16" x14ac:dyDescent="0.2">
      <c r="A1580"/>
      <c r="B1580"/>
      <c r="C1580"/>
      <c r="D1580"/>
      <c r="E1580"/>
      <c r="F1580"/>
      <c r="G1580"/>
      <c r="H1580"/>
      <c r="I1580"/>
      <c r="J1580"/>
      <c r="K1580"/>
      <c r="L1580"/>
    </row>
    <row r="1581" spans="1:12" ht="16" x14ac:dyDescent="0.2">
      <c r="A1581"/>
      <c r="B1581"/>
      <c r="C1581"/>
      <c r="D1581"/>
      <c r="E1581"/>
      <c r="F1581"/>
      <c r="G1581"/>
      <c r="H1581"/>
      <c r="I1581"/>
      <c r="J1581"/>
      <c r="K1581"/>
      <c r="L1581"/>
    </row>
    <row r="1582" spans="1:12" ht="16" x14ac:dyDescent="0.2">
      <c r="A1582"/>
      <c r="B1582"/>
      <c r="C1582"/>
      <c r="D1582"/>
      <c r="E1582"/>
      <c r="F1582"/>
      <c r="G1582"/>
      <c r="H1582"/>
      <c r="I1582"/>
      <c r="J1582"/>
      <c r="K1582"/>
      <c r="L1582"/>
    </row>
    <row r="1583" spans="1:12" ht="16" x14ac:dyDescent="0.2">
      <c r="A1583"/>
      <c r="B1583"/>
      <c r="C1583"/>
      <c r="D1583"/>
      <c r="E1583"/>
      <c r="F1583"/>
      <c r="G1583"/>
      <c r="H1583"/>
      <c r="I1583"/>
      <c r="J1583"/>
      <c r="K1583"/>
      <c r="L1583"/>
    </row>
    <row r="1584" spans="1:12" ht="16" x14ac:dyDescent="0.2">
      <c r="A1584"/>
      <c r="B1584"/>
      <c r="C1584"/>
      <c r="D1584"/>
      <c r="E1584"/>
      <c r="F1584"/>
      <c r="G1584"/>
      <c r="H1584"/>
      <c r="I1584"/>
      <c r="J1584"/>
      <c r="K1584"/>
      <c r="L1584"/>
    </row>
    <row r="1585" spans="1:12" ht="16" x14ac:dyDescent="0.2">
      <c r="A1585"/>
      <c r="B1585"/>
      <c r="C1585"/>
      <c r="D1585"/>
      <c r="E1585"/>
      <c r="F1585"/>
      <c r="G1585"/>
      <c r="H1585"/>
      <c r="I1585"/>
      <c r="J1585"/>
      <c r="K1585"/>
      <c r="L1585"/>
    </row>
    <row r="1586" spans="1:12" ht="16" x14ac:dyDescent="0.2">
      <c r="A1586"/>
      <c r="B1586"/>
      <c r="C1586"/>
      <c r="D1586"/>
      <c r="E1586"/>
      <c r="F1586"/>
      <c r="G1586"/>
      <c r="H1586"/>
      <c r="I1586"/>
      <c r="J1586"/>
      <c r="K1586"/>
      <c r="L1586"/>
    </row>
    <row r="1587" spans="1:12" ht="16" x14ac:dyDescent="0.2">
      <c r="A1587"/>
      <c r="B1587"/>
      <c r="C1587"/>
      <c r="D1587"/>
      <c r="E1587"/>
      <c r="F1587"/>
      <c r="G1587"/>
      <c r="H1587"/>
      <c r="I1587"/>
      <c r="J1587"/>
      <c r="K1587"/>
      <c r="L1587"/>
    </row>
    <row r="1588" spans="1:12" ht="16" x14ac:dyDescent="0.2">
      <c r="A1588"/>
      <c r="B1588"/>
      <c r="C1588"/>
      <c r="D1588"/>
      <c r="E1588"/>
      <c r="F1588"/>
      <c r="G1588"/>
      <c r="H1588"/>
      <c r="I1588"/>
      <c r="J1588"/>
      <c r="K1588"/>
      <c r="L1588"/>
    </row>
    <row r="1589" spans="1:12" ht="16" x14ac:dyDescent="0.2">
      <c r="A1589"/>
      <c r="B1589"/>
      <c r="C1589"/>
      <c r="D1589"/>
      <c r="E1589"/>
      <c r="F1589"/>
      <c r="G1589"/>
      <c r="H1589"/>
      <c r="I1589"/>
      <c r="J1589"/>
      <c r="K1589"/>
      <c r="L1589"/>
    </row>
    <row r="1590" spans="1:12" ht="16" x14ac:dyDescent="0.2">
      <c r="A1590"/>
      <c r="B1590"/>
      <c r="C1590"/>
      <c r="D1590"/>
      <c r="E1590"/>
      <c r="F1590"/>
      <c r="G1590"/>
      <c r="H1590"/>
      <c r="I1590"/>
      <c r="J1590"/>
      <c r="K1590"/>
      <c r="L1590"/>
    </row>
    <row r="1591" spans="1:12" ht="16" x14ac:dyDescent="0.2">
      <c r="A1591"/>
      <c r="B1591"/>
      <c r="C1591"/>
      <c r="D1591"/>
      <c r="E1591"/>
      <c r="F1591"/>
      <c r="G1591"/>
      <c r="H1591"/>
      <c r="I1591"/>
      <c r="J1591"/>
      <c r="K1591"/>
      <c r="L1591"/>
    </row>
    <row r="1592" spans="1:12" ht="16" x14ac:dyDescent="0.2">
      <c r="A1592"/>
      <c r="B1592"/>
      <c r="C1592"/>
      <c r="D1592"/>
      <c r="E1592"/>
      <c r="F1592"/>
      <c r="G1592"/>
      <c r="H1592"/>
      <c r="I1592"/>
      <c r="J1592"/>
      <c r="K1592"/>
      <c r="L1592"/>
    </row>
    <row r="1593" spans="1:12" ht="16" x14ac:dyDescent="0.2">
      <c r="A1593"/>
      <c r="B1593"/>
      <c r="C1593"/>
      <c r="D1593"/>
      <c r="E1593"/>
      <c r="F1593"/>
      <c r="G1593"/>
      <c r="H1593"/>
      <c r="I1593"/>
      <c r="J1593"/>
      <c r="K1593"/>
      <c r="L1593"/>
    </row>
    <row r="1594" spans="1:12" ht="16" x14ac:dyDescent="0.2">
      <c r="A1594"/>
      <c r="B1594"/>
      <c r="C1594"/>
      <c r="D1594"/>
      <c r="E1594"/>
      <c r="F1594"/>
      <c r="G1594"/>
      <c r="H1594"/>
      <c r="I1594"/>
      <c r="J1594"/>
      <c r="K1594"/>
      <c r="L1594"/>
    </row>
    <row r="1595" spans="1:12" ht="16" x14ac:dyDescent="0.2">
      <c r="A1595"/>
      <c r="B1595"/>
      <c r="C1595"/>
      <c r="D1595"/>
      <c r="E1595"/>
      <c r="F1595"/>
      <c r="G1595"/>
      <c r="H1595"/>
      <c r="I1595"/>
      <c r="J1595"/>
      <c r="K1595"/>
      <c r="L1595"/>
    </row>
    <row r="1596" spans="1:12" ht="16" x14ac:dyDescent="0.2">
      <c r="A1596"/>
      <c r="B1596"/>
      <c r="C1596"/>
      <c r="D1596"/>
      <c r="E1596"/>
      <c r="F1596"/>
      <c r="G1596"/>
      <c r="H1596"/>
      <c r="I1596"/>
      <c r="J1596"/>
      <c r="K1596"/>
      <c r="L1596"/>
    </row>
    <row r="1597" spans="1:12" ht="16" x14ac:dyDescent="0.2">
      <c r="A1597"/>
      <c r="B1597"/>
      <c r="C1597"/>
      <c r="D1597"/>
      <c r="E1597"/>
      <c r="F1597"/>
      <c r="G1597"/>
      <c r="H1597"/>
      <c r="I1597"/>
      <c r="J1597"/>
      <c r="K1597"/>
      <c r="L1597"/>
    </row>
    <row r="1598" spans="1:12" ht="16" x14ac:dyDescent="0.2">
      <c r="A1598"/>
      <c r="B1598"/>
      <c r="C1598"/>
      <c r="D1598"/>
      <c r="E1598"/>
      <c r="F1598"/>
      <c r="G1598"/>
      <c r="H1598"/>
      <c r="I1598"/>
      <c r="J1598"/>
      <c r="K1598"/>
      <c r="L1598"/>
    </row>
    <row r="1599" spans="1:12" ht="16" x14ac:dyDescent="0.2">
      <c r="A1599"/>
      <c r="B1599"/>
      <c r="C1599"/>
      <c r="D1599"/>
      <c r="E1599"/>
      <c r="F1599"/>
      <c r="G1599"/>
      <c r="H1599"/>
      <c r="I1599"/>
      <c r="J1599"/>
      <c r="K1599"/>
      <c r="L1599"/>
    </row>
    <row r="1600" spans="1:12" ht="16" x14ac:dyDescent="0.2">
      <c r="A1600"/>
      <c r="B1600"/>
      <c r="C1600"/>
      <c r="D1600"/>
      <c r="E1600"/>
      <c r="F1600"/>
      <c r="G1600"/>
      <c r="H1600"/>
      <c r="I1600"/>
      <c r="J1600"/>
      <c r="K1600"/>
      <c r="L1600"/>
    </row>
    <row r="1601" spans="1:12" ht="16" x14ac:dyDescent="0.2">
      <c r="A1601"/>
      <c r="B1601"/>
      <c r="C1601"/>
      <c r="D1601"/>
      <c r="E1601"/>
      <c r="F1601"/>
      <c r="G1601"/>
      <c r="H1601"/>
      <c r="I1601"/>
      <c r="J1601"/>
      <c r="K1601"/>
      <c r="L1601"/>
    </row>
    <row r="1602" spans="1:12" ht="16" x14ac:dyDescent="0.2">
      <c r="A1602"/>
      <c r="B1602"/>
      <c r="C1602"/>
      <c r="D1602"/>
      <c r="E1602"/>
      <c r="F1602"/>
      <c r="G1602"/>
      <c r="H1602"/>
      <c r="I1602"/>
      <c r="J1602"/>
      <c r="K1602"/>
      <c r="L1602"/>
    </row>
    <row r="1603" spans="1:12" ht="16" x14ac:dyDescent="0.2">
      <c r="A1603"/>
      <c r="B1603"/>
      <c r="C1603"/>
      <c r="D1603"/>
      <c r="E1603"/>
      <c r="F1603"/>
      <c r="G1603"/>
      <c r="H1603"/>
      <c r="I1603"/>
      <c r="J1603"/>
      <c r="K1603"/>
      <c r="L1603"/>
    </row>
    <row r="1604" spans="1:12" ht="16" x14ac:dyDescent="0.2">
      <c r="A1604"/>
      <c r="B1604"/>
      <c r="C1604"/>
      <c r="D1604"/>
      <c r="E1604"/>
      <c r="F1604"/>
      <c r="G1604"/>
      <c r="H1604"/>
      <c r="I1604"/>
      <c r="J1604"/>
      <c r="K1604"/>
      <c r="L1604"/>
    </row>
    <row r="1605" spans="1:12" ht="16" x14ac:dyDescent="0.2">
      <c r="A1605"/>
      <c r="B1605"/>
      <c r="C1605"/>
      <c r="D1605"/>
      <c r="E1605"/>
      <c r="F1605"/>
      <c r="G1605"/>
      <c r="H1605"/>
      <c r="I1605"/>
      <c r="J1605"/>
      <c r="K1605"/>
      <c r="L1605"/>
    </row>
    <row r="1606" spans="1:12" ht="16" x14ac:dyDescent="0.2">
      <c r="A1606"/>
      <c r="B1606"/>
      <c r="C1606"/>
      <c r="D1606"/>
      <c r="E1606"/>
      <c r="F1606"/>
      <c r="G1606"/>
      <c r="H1606"/>
      <c r="I1606"/>
      <c r="J1606"/>
      <c r="K1606"/>
      <c r="L1606"/>
    </row>
    <row r="1607" spans="1:12" ht="16" x14ac:dyDescent="0.2">
      <c r="A1607"/>
      <c r="B1607"/>
      <c r="C1607"/>
      <c r="D1607"/>
      <c r="E1607"/>
      <c r="F1607"/>
      <c r="G1607"/>
      <c r="H1607"/>
      <c r="I1607"/>
      <c r="J1607"/>
      <c r="K1607"/>
      <c r="L1607"/>
    </row>
    <row r="1608" spans="1:12" ht="16" x14ac:dyDescent="0.2">
      <c r="A1608"/>
      <c r="B1608"/>
      <c r="C1608"/>
      <c r="D1608"/>
      <c r="E1608"/>
      <c r="F1608"/>
      <c r="G1608"/>
      <c r="H1608"/>
      <c r="I1608"/>
      <c r="J1608"/>
      <c r="K1608"/>
      <c r="L1608"/>
    </row>
    <row r="1609" spans="1:12" ht="16" x14ac:dyDescent="0.2">
      <c r="A1609"/>
      <c r="B1609"/>
      <c r="C1609"/>
      <c r="D1609"/>
      <c r="E1609"/>
      <c r="F1609"/>
      <c r="G1609"/>
      <c r="H1609"/>
      <c r="I1609"/>
      <c r="J1609"/>
      <c r="K1609"/>
      <c r="L1609"/>
    </row>
    <row r="1610" spans="1:12" ht="16" x14ac:dyDescent="0.2">
      <c r="A1610"/>
      <c r="B1610"/>
      <c r="C1610"/>
      <c r="D1610"/>
      <c r="E1610"/>
      <c r="F1610"/>
      <c r="G1610"/>
      <c r="H1610"/>
      <c r="I1610"/>
      <c r="J1610"/>
      <c r="K1610"/>
      <c r="L1610"/>
    </row>
    <row r="1611" spans="1:12" ht="16" x14ac:dyDescent="0.2">
      <c r="A1611"/>
      <c r="B1611"/>
      <c r="C1611"/>
      <c r="D1611"/>
      <c r="E1611"/>
      <c r="F1611"/>
      <c r="G1611"/>
      <c r="H1611"/>
      <c r="I1611"/>
      <c r="J1611"/>
      <c r="K1611"/>
      <c r="L1611"/>
    </row>
    <row r="1612" spans="1:12" ht="16" x14ac:dyDescent="0.2">
      <c r="A1612"/>
      <c r="B1612"/>
      <c r="C1612"/>
      <c r="D1612"/>
      <c r="E1612"/>
      <c r="F1612"/>
      <c r="G1612"/>
      <c r="H1612"/>
      <c r="I1612"/>
      <c r="J1612"/>
      <c r="K1612"/>
      <c r="L1612"/>
    </row>
    <row r="1613" spans="1:12" ht="16" x14ac:dyDescent="0.2">
      <c r="A1613"/>
      <c r="B1613"/>
      <c r="C1613"/>
      <c r="D1613"/>
      <c r="E1613"/>
      <c r="F1613"/>
      <c r="G1613"/>
      <c r="H1613"/>
      <c r="I1613"/>
      <c r="J1613"/>
      <c r="K1613"/>
      <c r="L1613"/>
    </row>
    <row r="1614" spans="1:12" ht="16" x14ac:dyDescent="0.2">
      <c r="A1614"/>
      <c r="B1614"/>
      <c r="C1614"/>
      <c r="D1614"/>
      <c r="E1614"/>
      <c r="F1614"/>
      <c r="G1614"/>
      <c r="H1614"/>
      <c r="I1614"/>
      <c r="J1614"/>
      <c r="K1614"/>
      <c r="L1614"/>
    </row>
    <row r="1615" spans="1:12" ht="16" x14ac:dyDescent="0.2">
      <c r="A1615"/>
      <c r="B1615"/>
      <c r="C1615"/>
      <c r="D1615"/>
      <c r="E1615"/>
      <c r="F1615"/>
      <c r="G1615"/>
      <c r="H1615"/>
      <c r="I1615"/>
      <c r="J1615"/>
      <c r="K1615"/>
      <c r="L1615"/>
    </row>
    <row r="1616" spans="1:12" ht="16" x14ac:dyDescent="0.2">
      <c r="A1616"/>
      <c r="B1616"/>
      <c r="C1616"/>
      <c r="D1616"/>
      <c r="E1616"/>
      <c r="F1616"/>
      <c r="G1616"/>
      <c r="H1616"/>
      <c r="I1616"/>
      <c r="J1616"/>
      <c r="K1616"/>
      <c r="L1616"/>
    </row>
    <row r="1617" spans="1:12" ht="16" x14ac:dyDescent="0.2">
      <c r="A1617"/>
      <c r="B1617"/>
      <c r="C1617"/>
      <c r="D1617"/>
      <c r="E1617"/>
      <c r="F1617"/>
      <c r="G1617"/>
      <c r="H1617"/>
      <c r="I1617"/>
      <c r="J1617"/>
      <c r="K1617"/>
      <c r="L1617"/>
    </row>
    <row r="1618" spans="1:12" ht="16" x14ac:dyDescent="0.2">
      <c r="A1618"/>
      <c r="B1618"/>
      <c r="C1618"/>
      <c r="D1618"/>
      <c r="E1618"/>
      <c r="F1618"/>
      <c r="G1618"/>
      <c r="H1618"/>
      <c r="I1618"/>
      <c r="J1618"/>
      <c r="K1618"/>
      <c r="L1618"/>
    </row>
    <row r="1619" spans="1:12" ht="16" x14ac:dyDescent="0.2">
      <c r="A1619"/>
      <c r="B1619"/>
      <c r="C1619"/>
      <c r="D1619"/>
      <c r="E1619"/>
      <c r="F1619"/>
      <c r="G1619"/>
      <c r="H1619"/>
      <c r="I1619"/>
      <c r="J1619"/>
      <c r="K1619"/>
      <c r="L1619"/>
    </row>
    <row r="1620" spans="1:12" ht="16" x14ac:dyDescent="0.2">
      <c r="A1620"/>
      <c r="B1620"/>
      <c r="C1620"/>
      <c r="D1620"/>
      <c r="E1620"/>
      <c r="F1620"/>
      <c r="G1620"/>
      <c r="H1620"/>
      <c r="I1620"/>
      <c r="J1620"/>
      <c r="K1620"/>
      <c r="L1620"/>
    </row>
    <row r="1621" spans="1:12" ht="16" x14ac:dyDescent="0.2">
      <c r="A1621"/>
      <c r="B1621"/>
      <c r="C1621"/>
      <c r="D1621"/>
      <c r="E1621"/>
      <c r="F1621"/>
      <c r="G1621"/>
      <c r="H1621"/>
      <c r="I1621"/>
      <c r="J1621"/>
      <c r="K1621"/>
      <c r="L1621"/>
    </row>
    <row r="1622" spans="1:12" ht="16" x14ac:dyDescent="0.2">
      <c r="A1622"/>
      <c r="B1622"/>
      <c r="C1622"/>
      <c r="D1622"/>
      <c r="E1622"/>
      <c r="F1622"/>
      <c r="G1622"/>
      <c r="H1622"/>
      <c r="I1622"/>
      <c r="J1622"/>
      <c r="K1622"/>
      <c r="L1622"/>
    </row>
    <row r="1623" spans="1:12" ht="16" x14ac:dyDescent="0.2">
      <c r="A1623"/>
      <c r="B1623"/>
      <c r="C1623"/>
      <c r="D1623"/>
      <c r="E1623"/>
      <c r="F1623"/>
      <c r="G1623"/>
      <c r="H1623"/>
      <c r="I1623"/>
      <c r="J1623"/>
      <c r="K1623"/>
      <c r="L1623"/>
    </row>
    <row r="1624" spans="1:12" ht="16" x14ac:dyDescent="0.2">
      <c r="A1624"/>
      <c r="B1624"/>
      <c r="C1624"/>
      <c r="D1624"/>
      <c r="E1624"/>
      <c r="F1624"/>
      <c r="G1624"/>
      <c r="H1624"/>
      <c r="I1624"/>
      <c r="J1624"/>
      <c r="K1624"/>
      <c r="L1624"/>
    </row>
    <row r="1625" spans="1:12" ht="16" x14ac:dyDescent="0.2">
      <c r="A1625"/>
      <c r="B1625"/>
      <c r="C1625"/>
      <c r="D1625"/>
      <c r="E1625"/>
      <c r="F1625"/>
      <c r="G1625"/>
      <c r="H1625"/>
      <c r="I1625"/>
      <c r="J1625"/>
      <c r="K1625"/>
      <c r="L1625"/>
    </row>
    <row r="1626" spans="1:12" ht="16" x14ac:dyDescent="0.2">
      <c r="A1626"/>
      <c r="B1626"/>
      <c r="C1626"/>
      <c r="D1626"/>
      <c r="E1626"/>
      <c r="F1626"/>
      <c r="G1626"/>
      <c r="H1626"/>
      <c r="I1626"/>
      <c r="J1626"/>
      <c r="K1626"/>
      <c r="L1626"/>
    </row>
    <row r="1627" spans="1:12" ht="16" x14ac:dyDescent="0.2">
      <c r="A1627"/>
      <c r="B1627"/>
      <c r="C1627"/>
      <c r="D1627"/>
      <c r="E1627"/>
      <c r="F1627"/>
      <c r="G1627"/>
      <c r="H1627"/>
      <c r="I1627"/>
      <c r="J1627"/>
      <c r="K1627"/>
      <c r="L1627"/>
    </row>
    <row r="1628" spans="1:12" ht="16" x14ac:dyDescent="0.2">
      <c r="A1628"/>
      <c r="B1628"/>
      <c r="C1628"/>
      <c r="D1628"/>
      <c r="E1628"/>
      <c r="F1628"/>
      <c r="G1628"/>
      <c r="H1628"/>
      <c r="I1628"/>
      <c r="J1628"/>
      <c r="K1628"/>
      <c r="L1628"/>
    </row>
    <row r="1629" spans="1:12" ht="16" x14ac:dyDescent="0.2">
      <c r="A1629"/>
      <c r="B1629"/>
      <c r="C1629"/>
      <c r="D1629"/>
      <c r="E1629"/>
      <c r="F1629"/>
      <c r="G1629"/>
      <c r="H1629"/>
      <c r="I1629"/>
      <c r="J1629"/>
      <c r="K1629"/>
      <c r="L1629"/>
    </row>
    <row r="1630" spans="1:12" ht="16" x14ac:dyDescent="0.2">
      <c r="A1630"/>
      <c r="B1630"/>
      <c r="C1630"/>
      <c r="D1630"/>
      <c r="E1630"/>
      <c r="F1630"/>
      <c r="G1630"/>
      <c r="H1630"/>
      <c r="I1630"/>
      <c r="J1630"/>
      <c r="K1630"/>
      <c r="L1630"/>
    </row>
    <row r="1631" spans="1:12" ht="16" x14ac:dyDescent="0.2">
      <c r="A1631"/>
      <c r="B1631"/>
      <c r="C1631"/>
      <c r="D1631"/>
      <c r="E1631"/>
      <c r="F1631"/>
      <c r="G1631"/>
      <c r="H1631"/>
      <c r="I1631"/>
      <c r="J1631"/>
      <c r="K1631"/>
      <c r="L1631"/>
    </row>
    <row r="1632" spans="1:12" ht="16" x14ac:dyDescent="0.2">
      <c r="A1632"/>
      <c r="B1632"/>
      <c r="C1632"/>
      <c r="D1632"/>
      <c r="E1632"/>
      <c r="F1632"/>
      <c r="G1632"/>
      <c r="H1632"/>
      <c r="I1632"/>
      <c r="J1632"/>
      <c r="K1632"/>
      <c r="L1632"/>
    </row>
    <row r="1633" spans="1:12" ht="16" x14ac:dyDescent="0.2">
      <c r="A1633"/>
      <c r="B1633"/>
      <c r="C1633"/>
      <c r="D1633"/>
      <c r="E1633"/>
      <c r="F1633"/>
      <c r="G1633"/>
      <c r="H1633"/>
      <c r="I1633"/>
      <c r="J1633"/>
      <c r="K1633"/>
      <c r="L1633"/>
    </row>
    <row r="1634" spans="1:12" ht="16" x14ac:dyDescent="0.2">
      <c r="A1634"/>
      <c r="B1634"/>
      <c r="C1634"/>
      <c r="D1634"/>
      <c r="E1634"/>
      <c r="F1634"/>
      <c r="G1634"/>
      <c r="H1634"/>
      <c r="I1634"/>
      <c r="J1634"/>
      <c r="K1634"/>
      <c r="L1634"/>
    </row>
    <row r="1635" spans="1:12" ht="16" x14ac:dyDescent="0.2">
      <c r="A1635"/>
      <c r="B1635"/>
      <c r="C1635"/>
      <c r="D1635"/>
      <c r="E1635"/>
      <c r="F1635"/>
      <c r="G1635"/>
      <c r="H1635"/>
      <c r="I1635"/>
      <c r="J1635"/>
      <c r="K1635"/>
      <c r="L1635"/>
    </row>
    <row r="1636" spans="1:12" ht="16" x14ac:dyDescent="0.2">
      <c r="A1636"/>
      <c r="B1636"/>
      <c r="C1636"/>
      <c r="D1636"/>
      <c r="E1636"/>
      <c r="F1636"/>
      <c r="G1636"/>
      <c r="H1636"/>
      <c r="I1636"/>
      <c r="J1636"/>
      <c r="K1636"/>
      <c r="L1636"/>
    </row>
    <row r="1637" spans="1:12" ht="16" x14ac:dyDescent="0.2">
      <c r="A1637"/>
      <c r="B1637"/>
      <c r="C1637"/>
      <c r="D1637"/>
      <c r="E1637"/>
      <c r="F1637"/>
      <c r="G1637"/>
      <c r="H1637"/>
      <c r="I1637"/>
      <c r="J1637"/>
      <c r="K1637"/>
      <c r="L1637"/>
    </row>
    <row r="1638" spans="1:12" ht="16" x14ac:dyDescent="0.2">
      <c r="A1638"/>
      <c r="B1638"/>
      <c r="C1638"/>
      <c r="D1638"/>
      <c r="E1638"/>
      <c r="F1638"/>
      <c r="G1638"/>
      <c r="H1638"/>
      <c r="I1638"/>
      <c r="J1638"/>
      <c r="K1638"/>
      <c r="L1638"/>
    </row>
    <row r="1639" spans="1:12" ht="16" x14ac:dyDescent="0.2">
      <c r="A1639"/>
      <c r="B1639"/>
      <c r="C1639"/>
      <c r="D1639"/>
      <c r="E1639"/>
      <c r="F1639"/>
      <c r="G1639"/>
      <c r="H1639"/>
      <c r="I1639"/>
      <c r="J1639"/>
      <c r="K1639"/>
      <c r="L1639"/>
    </row>
    <row r="1640" spans="1:12" ht="16" x14ac:dyDescent="0.2">
      <c r="A1640"/>
      <c r="B1640"/>
      <c r="C1640"/>
      <c r="D1640"/>
      <c r="E1640"/>
      <c r="F1640"/>
      <c r="G1640"/>
      <c r="H1640"/>
      <c r="I1640"/>
      <c r="J1640"/>
      <c r="K1640"/>
      <c r="L1640"/>
    </row>
    <row r="1641" spans="1:12" ht="16" x14ac:dyDescent="0.2">
      <c r="A1641"/>
      <c r="B1641"/>
      <c r="C1641"/>
      <c r="D1641"/>
      <c r="E1641"/>
      <c r="F1641"/>
      <c r="G1641"/>
      <c r="H1641"/>
      <c r="I1641"/>
      <c r="J1641"/>
      <c r="K1641"/>
      <c r="L1641"/>
    </row>
    <row r="1642" spans="1:12" ht="16" x14ac:dyDescent="0.2">
      <c r="A1642"/>
      <c r="B1642"/>
      <c r="C1642"/>
      <c r="D1642"/>
      <c r="E1642"/>
      <c r="F1642"/>
      <c r="G1642"/>
      <c r="H1642"/>
      <c r="I1642"/>
      <c r="J1642"/>
      <c r="K1642"/>
      <c r="L1642"/>
    </row>
    <row r="1643" spans="1:12" ht="16" x14ac:dyDescent="0.2">
      <c r="A1643"/>
      <c r="B1643"/>
      <c r="C1643"/>
      <c r="D1643"/>
      <c r="E1643"/>
      <c r="F1643"/>
      <c r="G1643"/>
      <c r="H1643"/>
      <c r="I1643"/>
      <c r="J1643"/>
      <c r="K1643"/>
      <c r="L1643"/>
    </row>
    <row r="1644" spans="1:12" ht="16" x14ac:dyDescent="0.2">
      <c r="A1644"/>
      <c r="B1644"/>
      <c r="C1644"/>
      <c r="D1644"/>
      <c r="E1644"/>
      <c r="F1644"/>
      <c r="G1644"/>
      <c r="H1644"/>
      <c r="I1644"/>
      <c r="J1644"/>
      <c r="K1644"/>
      <c r="L1644"/>
    </row>
    <row r="1645" spans="1:12" ht="16" x14ac:dyDescent="0.2">
      <c r="A1645"/>
      <c r="B1645"/>
      <c r="C1645"/>
      <c r="D1645"/>
      <c r="E1645"/>
      <c r="F1645"/>
      <c r="G1645"/>
      <c r="H1645"/>
      <c r="I1645"/>
      <c r="J1645"/>
      <c r="K1645"/>
      <c r="L1645"/>
    </row>
    <row r="1646" spans="1:12" ht="16" x14ac:dyDescent="0.2">
      <c r="A1646"/>
      <c r="B1646"/>
      <c r="C1646"/>
      <c r="D1646"/>
      <c r="E1646"/>
      <c r="F1646"/>
      <c r="G1646"/>
      <c r="H1646"/>
      <c r="I1646"/>
      <c r="J1646"/>
      <c r="K1646"/>
      <c r="L1646"/>
    </row>
    <row r="1647" spans="1:12" ht="16" x14ac:dyDescent="0.2">
      <c r="A1647"/>
      <c r="B1647"/>
      <c r="C1647"/>
      <c r="D1647"/>
      <c r="E1647"/>
      <c r="F1647"/>
      <c r="G1647"/>
      <c r="H1647"/>
      <c r="I1647"/>
      <c r="J1647"/>
      <c r="K1647"/>
      <c r="L1647"/>
    </row>
    <row r="1648" spans="1:12" ht="16" x14ac:dyDescent="0.2">
      <c r="A1648"/>
      <c r="B1648"/>
      <c r="C1648"/>
      <c r="D1648"/>
      <c r="E1648"/>
      <c r="F1648"/>
      <c r="G1648"/>
      <c r="H1648"/>
      <c r="I1648"/>
      <c r="J1648"/>
      <c r="K1648"/>
      <c r="L1648"/>
    </row>
    <row r="1649" spans="1:12" ht="16" x14ac:dyDescent="0.2">
      <c r="A1649"/>
      <c r="B1649"/>
      <c r="C1649"/>
      <c r="D1649"/>
      <c r="E1649"/>
      <c r="F1649"/>
      <c r="G1649"/>
      <c r="H1649"/>
      <c r="I1649"/>
      <c r="J1649"/>
      <c r="K1649"/>
      <c r="L1649"/>
    </row>
    <row r="1650" spans="1:12" ht="16" x14ac:dyDescent="0.2">
      <c r="A1650"/>
      <c r="B1650"/>
      <c r="C1650"/>
      <c r="D1650"/>
      <c r="E1650"/>
      <c r="F1650"/>
      <c r="G1650"/>
      <c r="H1650"/>
      <c r="I1650"/>
      <c r="J1650"/>
      <c r="K1650"/>
      <c r="L1650"/>
    </row>
    <row r="1651" spans="1:12" ht="16" x14ac:dyDescent="0.2">
      <c r="A1651"/>
      <c r="B1651"/>
      <c r="C1651"/>
      <c r="D1651"/>
      <c r="E1651"/>
      <c r="F1651"/>
      <c r="G1651"/>
      <c r="H1651"/>
      <c r="I1651"/>
      <c r="J1651"/>
      <c r="K1651"/>
      <c r="L1651"/>
    </row>
    <row r="1652" spans="1:12" ht="16" x14ac:dyDescent="0.2">
      <c r="A1652"/>
      <c r="B1652"/>
      <c r="C1652"/>
      <c r="D1652"/>
      <c r="E1652"/>
      <c r="F1652"/>
      <c r="G1652"/>
      <c r="H1652"/>
      <c r="I1652"/>
      <c r="J1652"/>
      <c r="K1652"/>
      <c r="L1652"/>
    </row>
    <row r="1653" spans="1:12" ht="16" x14ac:dyDescent="0.2">
      <c r="A1653"/>
      <c r="B1653"/>
      <c r="C1653"/>
      <c r="D1653"/>
      <c r="E1653"/>
      <c r="F1653"/>
      <c r="G1653"/>
      <c r="H1653"/>
      <c r="I1653"/>
      <c r="J1653"/>
      <c r="K1653"/>
      <c r="L1653"/>
    </row>
    <row r="1654" spans="1:12" ht="16" x14ac:dyDescent="0.2">
      <c r="A1654"/>
      <c r="B1654"/>
      <c r="C1654"/>
      <c r="D1654"/>
      <c r="E1654"/>
      <c r="F1654"/>
      <c r="G1654"/>
      <c r="H1654"/>
      <c r="I1654"/>
      <c r="J1654"/>
      <c r="K1654"/>
      <c r="L1654"/>
    </row>
    <row r="1655" spans="1:12" ht="16" x14ac:dyDescent="0.2">
      <c r="A1655"/>
      <c r="B1655"/>
      <c r="C1655"/>
      <c r="D1655"/>
      <c r="E1655"/>
      <c r="F1655"/>
      <c r="G1655"/>
      <c r="H1655"/>
      <c r="I1655"/>
      <c r="J1655"/>
      <c r="K1655"/>
      <c r="L1655"/>
    </row>
    <row r="1656" spans="1:12" ht="16" x14ac:dyDescent="0.2">
      <c r="A1656"/>
      <c r="B1656"/>
      <c r="C1656"/>
      <c r="D1656"/>
      <c r="E1656"/>
      <c r="F1656"/>
      <c r="G1656"/>
      <c r="H1656"/>
      <c r="I1656"/>
      <c r="J1656"/>
      <c r="K1656"/>
      <c r="L1656"/>
    </row>
    <row r="1657" spans="1:12" ht="16" x14ac:dyDescent="0.2">
      <c r="A1657"/>
      <c r="B1657"/>
      <c r="C1657"/>
      <c r="D1657"/>
      <c r="E1657"/>
      <c r="F1657"/>
      <c r="G1657"/>
      <c r="H1657"/>
      <c r="I1657"/>
      <c r="J1657"/>
      <c r="K1657"/>
      <c r="L1657"/>
    </row>
    <row r="1658" spans="1:12" ht="16" x14ac:dyDescent="0.2">
      <c r="A1658"/>
      <c r="B1658"/>
      <c r="C1658"/>
      <c r="D1658"/>
      <c r="E1658"/>
      <c r="F1658"/>
      <c r="G1658"/>
      <c r="H1658"/>
      <c r="I1658"/>
      <c r="J1658"/>
      <c r="K1658"/>
      <c r="L1658"/>
    </row>
    <row r="1659" spans="1:12" ht="16" x14ac:dyDescent="0.2">
      <c r="A1659"/>
      <c r="B1659"/>
      <c r="C1659"/>
      <c r="D1659"/>
      <c r="E1659"/>
      <c r="F1659"/>
      <c r="G1659"/>
      <c r="H1659"/>
      <c r="I1659"/>
      <c r="J1659"/>
      <c r="K1659"/>
      <c r="L1659"/>
    </row>
    <row r="1660" spans="1:12" ht="16" x14ac:dyDescent="0.2">
      <c r="A1660"/>
      <c r="B1660"/>
      <c r="C1660"/>
      <c r="D1660"/>
      <c r="E1660"/>
      <c r="F1660"/>
      <c r="G1660"/>
      <c r="H1660"/>
      <c r="I1660"/>
      <c r="J1660"/>
      <c r="K1660"/>
      <c r="L1660"/>
    </row>
    <row r="1661" spans="1:12" ht="16" x14ac:dyDescent="0.2">
      <c r="A1661"/>
      <c r="B1661"/>
      <c r="C1661"/>
      <c r="D1661"/>
      <c r="E1661"/>
      <c r="F1661"/>
      <c r="G1661"/>
      <c r="H1661"/>
      <c r="I1661"/>
      <c r="J1661"/>
      <c r="K1661"/>
      <c r="L1661"/>
    </row>
    <row r="1662" spans="1:12" ht="16" x14ac:dyDescent="0.2">
      <c r="A1662"/>
      <c r="B1662"/>
      <c r="C1662"/>
      <c r="D1662"/>
      <c r="E1662"/>
      <c r="F1662"/>
      <c r="G1662"/>
      <c r="H1662"/>
      <c r="I1662"/>
      <c r="J1662"/>
      <c r="K1662"/>
      <c r="L1662"/>
    </row>
    <row r="1663" spans="1:12" ht="16" x14ac:dyDescent="0.2">
      <c r="A1663"/>
      <c r="B1663"/>
      <c r="C1663"/>
      <c r="D1663"/>
      <c r="E1663"/>
      <c r="F1663"/>
      <c r="G1663"/>
      <c r="H1663"/>
      <c r="I1663"/>
      <c r="J1663"/>
      <c r="K1663"/>
      <c r="L1663"/>
    </row>
    <row r="1664" spans="1:12" ht="16" x14ac:dyDescent="0.2">
      <c r="A1664"/>
      <c r="B1664"/>
      <c r="C1664"/>
      <c r="D1664"/>
      <c r="E1664"/>
      <c r="F1664"/>
      <c r="G1664"/>
      <c r="H1664"/>
      <c r="I1664"/>
      <c r="J1664"/>
      <c r="K1664"/>
      <c r="L1664"/>
    </row>
    <row r="1665" spans="1:12" ht="16" x14ac:dyDescent="0.2">
      <c r="A1665"/>
      <c r="B1665"/>
      <c r="C1665"/>
      <c r="D1665"/>
      <c r="E1665"/>
      <c r="F1665"/>
      <c r="G1665"/>
      <c r="H1665"/>
      <c r="I1665"/>
      <c r="J1665"/>
      <c r="K1665"/>
      <c r="L1665"/>
    </row>
    <row r="1666" spans="1:12" ht="16" x14ac:dyDescent="0.2">
      <c r="A1666"/>
      <c r="B1666"/>
      <c r="C1666"/>
      <c r="D1666"/>
      <c r="E1666"/>
      <c r="F1666"/>
      <c r="G1666"/>
      <c r="H1666"/>
      <c r="I1666"/>
      <c r="J1666"/>
      <c r="K1666"/>
      <c r="L1666"/>
    </row>
    <row r="1667" spans="1:12" ht="16" x14ac:dyDescent="0.2">
      <c r="A1667"/>
      <c r="B1667"/>
      <c r="C1667"/>
      <c r="D1667"/>
      <c r="E1667"/>
      <c r="F1667"/>
      <c r="G1667"/>
      <c r="H1667"/>
      <c r="I1667"/>
      <c r="J1667"/>
      <c r="K1667"/>
      <c r="L1667"/>
    </row>
    <row r="1668" spans="1:12" ht="16" x14ac:dyDescent="0.2">
      <c r="A1668"/>
      <c r="B1668"/>
      <c r="C1668"/>
      <c r="D1668"/>
      <c r="E1668"/>
      <c r="F1668"/>
      <c r="G1668"/>
      <c r="H1668"/>
      <c r="I1668"/>
      <c r="J1668"/>
      <c r="K1668"/>
      <c r="L1668"/>
    </row>
    <row r="1669" spans="1:12" ht="16" x14ac:dyDescent="0.2">
      <c r="A1669"/>
      <c r="B1669"/>
      <c r="C1669"/>
      <c r="D1669"/>
      <c r="E1669"/>
      <c r="F1669"/>
      <c r="G1669"/>
      <c r="H1669"/>
      <c r="I1669"/>
      <c r="J1669"/>
      <c r="K1669"/>
      <c r="L1669"/>
    </row>
    <row r="1670" spans="1:12" ht="16" x14ac:dyDescent="0.2">
      <c r="A1670"/>
      <c r="B1670"/>
      <c r="C1670"/>
      <c r="D1670"/>
      <c r="E1670"/>
      <c r="F1670"/>
      <c r="G1670"/>
      <c r="H1670"/>
      <c r="I1670"/>
      <c r="J1670"/>
      <c r="K1670"/>
      <c r="L1670"/>
    </row>
    <row r="1671" spans="1:12" ht="16" x14ac:dyDescent="0.2">
      <c r="A1671"/>
      <c r="B1671"/>
      <c r="C1671"/>
      <c r="D1671"/>
      <c r="E1671"/>
      <c r="F1671"/>
      <c r="G1671"/>
      <c r="H1671"/>
      <c r="I1671"/>
      <c r="J1671"/>
      <c r="K1671"/>
      <c r="L1671"/>
    </row>
    <row r="1672" spans="1:12" ht="16" x14ac:dyDescent="0.2">
      <c r="A1672"/>
      <c r="B1672"/>
      <c r="C1672"/>
      <c r="D1672"/>
      <c r="E1672"/>
      <c r="F1672"/>
      <c r="G1672"/>
      <c r="H1672"/>
      <c r="I1672"/>
      <c r="J1672"/>
      <c r="K1672"/>
      <c r="L1672"/>
    </row>
    <row r="1673" spans="1:12" ht="16" x14ac:dyDescent="0.2">
      <c r="A1673"/>
      <c r="B1673"/>
      <c r="C1673"/>
      <c r="D1673"/>
      <c r="E1673"/>
      <c r="F1673"/>
      <c r="G1673"/>
      <c r="H1673"/>
      <c r="I1673"/>
      <c r="J1673"/>
      <c r="K1673"/>
      <c r="L1673"/>
    </row>
    <row r="1674" spans="1:12" ht="16" x14ac:dyDescent="0.2">
      <c r="A1674"/>
      <c r="B1674"/>
      <c r="C1674"/>
      <c r="D1674"/>
      <c r="E1674"/>
      <c r="F1674"/>
      <c r="G1674"/>
      <c r="H1674"/>
      <c r="I1674"/>
      <c r="J1674"/>
      <c r="K1674"/>
      <c r="L1674"/>
    </row>
    <row r="1675" spans="1:12" ht="16" x14ac:dyDescent="0.2">
      <c r="A1675"/>
      <c r="B1675"/>
      <c r="C1675"/>
      <c r="D1675"/>
      <c r="E1675"/>
      <c r="F1675"/>
      <c r="G1675"/>
      <c r="H1675"/>
      <c r="I1675"/>
      <c r="J1675"/>
      <c r="K1675"/>
      <c r="L1675"/>
    </row>
    <row r="1676" spans="1:12" ht="16" x14ac:dyDescent="0.2">
      <c r="A1676"/>
      <c r="B1676"/>
      <c r="C1676"/>
      <c r="D1676"/>
      <c r="E1676"/>
      <c r="F1676"/>
      <c r="G1676"/>
      <c r="H1676"/>
      <c r="I1676"/>
      <c r="J1676"/>
      <c r="K1676"/>
      <c r="L1676"/>
    </row>
    <row r="1677" spans="1:12" ht="16" x14ac:dyDescent="0.2">
      <c r="A1677"/>
      <c r="B1677"/>
      <c r="C1677"/>
      <c r="D1677"/>
      <c r="E1677"/>
      <c r="F1677"/>
      <c r="G1677"/>
      <c r="H1677"/>
      <c r="I1677"/>
      <c r="J1677"/>
      <c r="K1677"/>
      <c r="L1677"/>
    </row>
    <row r="1678" spans="1:12" ht="16" x14ac:dyDescent="0.2">
      <c r="A1678"/>
      <c r="B1678"/>
      <c r="C1678"/>
      <c r="D1678"/>
      <c r="E1678"/>
      <c r="F1678"/>
      <c r="G1678"/>
      <c r="H1678"/>
      <c r="I1678"/>
      <c r="J1678"/>
      <c r="K1678"/>
      <c r="L1678"/>
    </row>
    <row r="1679" spans="1:12" ht="16" x14ac:dyDescent="0.2">
      <c r="A1679"/>
      <c r="B1679"/>
      <c r="C1679"/>
      <c r="D1679"/>
      <c r="E1679"/>
      <c r="F1679"/>
      <c r="G1679"/>
      <c r="H1679"/>
      <c r="I1679"/>
      <c r="J1679"/>
      <c r="K1679"/>
      <c r="L1679"/>
    </row>
    <row r="1680" spans="1:12" ht="16" x14ac:dyDescent="0.2">
      <c r="A1680"/>
      <c r="B1680"/>
      <c r="C1680"/>
      <c r="D1680"/>
      <c r="E1680"/>
      <c r="F1680"/>
      <c r="G1680"/>
      <c r="H1680"/>
      <c r="I1680"/>
      <c r="J1680"/>
      <c r="K1680"/>
      <c r="L1680"/>
    </row>
    <row r="1681" spans="1:12" ht="16" x14ac:dyDescent="0.2">
      <c r="A1681"/>
      <c r="B1681"/>
      <c r="C1681"/>
      <c r="D1681"/>
      <c r="E1681"/>
      <c r="F1681"/>
      <c r="G1681"/>
      <c r="H1681"/>
      <c r="I1681"/>
      <c r="J1681"/>
      <c r="K1681"/>
      <c r="L1681"/>
    </row>
    <row r="1682" spans="1:12" ht="16" x14ac:dyDescent="0.2">
      <c r="A1682"/>
      <c r="B1682"/>
      <c r="C1682"/>
      <c r="D1682"/>
      <c r="E1682"/>
      <c r="F1682"/>
      <c r="G1682"/>
      <c r="H1682"/>
      <c r="I1682"/>
      <c r="J1682"/>
      <c r="K1682"/>
      <c r="L1682"/>
    </row>
    <row r="1683" spans="1:12" ht="16" x14ac:dyDescent="0.2">
      <c r="A1683"/>
      <c r="B1683"/>
      <c r="C1683"/>
      <c r="D1683"/>
      <c r="E1683"/>
      <c r="F1683"/>
      <c r="G1683"/>
      <c r="H1683"/>
      <c r="I1683"/>
      <c r="J1683"/>
      <c r="K1683"/>
      <c r="L1683"/>
    </row>
    <row r="1684" spans="1:12" ht="16" x14ac:dyDescent="0.2">
      <c r="A1684"/>
      <c r="B1684"/>
      <c r="C1684"/>
      <c r="D1684"/>
      <c r="E1684"/>
      <c r="F1684"/>
      <c r="G1684"/>
      <c r="H1684"/>
      <c r="I1684"/>
      <c r="J1684"/>
      <c r="K1684"/>
      <c r="L1684"/>
    </row>
    <row r="1685" spans="1:12" ht="16" x14ac:dyDescent="0.2">
      <c r="A1685"/>
      <c r="B1685"/>
      <c r="C1685"/>
      <c r="D1685"/>
      <c r="E1685"/>
      <c r="F1685"/>
      <c r="G1685"/>
      <c r="H1685"/>
      <c r="I1685"/>
      <c r="J1685"/>
      <c r="K1685"/>
      <c r="L1685"/>
    </row>
    <row r="1686" spans="1:12" ht="16" x14ac:dyDescent="0.2">
      <c r="A1686"/>
      <c r="B1686"/>
      <c r="C1686"/>
      <c r="D1686"/>
      <c r="E1686"/>
      <c r="F1686"/>
      <c r="G1686"/>
      <c r="H1686"/>
      <c r="I1686"/>
      <c r="J1686"/>
      <c r="K1686"/>
      <c r="L1686"/>
    </row>
    <row r="1687" spans="1:12" ht="16" x14ac:dyDescent="0.2">
      <c r="A1687"/>
      <c r="B1687"/>
      <c r="C1687"/>
      <c r="D1687"/>
      <c r="E1687"/>
      <c r="F1687"/>
      <c r="G1687"/>
      <c r="H1687"/>
      <c r="I1687"/>
      <c r="J1687"/>
      <c r="K1687"/>
      <c r="L1687"/>
    </row>
    <row r="1688" spans="1:12" ht="16" x14ac:dyDescent="0.2">
      <c r="A1688"/>
      <c r="B1688"/>
      <c r="C1688"/>
      <c r="D1688"/>
      <c r="E1688"/>
      <c r="F1688"/>
      <c r="G1688"/>
      <c r="H1688"/>
      <c r="I1688"/>
      <c r="J1688"/>
      <c r="K1688"/>
      <c r="L1688"/>
    </row>
    <row r="1689" spans="1:12" ht="16" x14ac:dyDescent="0.2">
      <c r="A1689"/>
      <c r="B1689"/>
      <c r="C1689"/>
      <c r="D1689"/>
      <c r="E1689"/>
      <c r="F1689"/>
      <c r="G1689"/>
      <c r="H1689"/>
      <c r="I1689"/>
      <c r="J1689"/>
      <c r="K1689"/>
      <c r="L1689"/>
    </row>
    <row r="1690" spans="1:12" ht="16" x14ac:dyDescent="0.2">
      <c r="A1690"/>
      <c r="B1690"/>
      <c r="C1690"/>
      <c r="D1690"/>
      <c r="E1690"/>
      <c r="F1690"/>
      <c r="G1690"/>
      <c r="H1690"/>
      <c r="I1690"/>
      <c r="J1690"/>
      <c r="K1690"/>
      <c r="L1690"/>
    </row>
    <row r="1691" spans="1:12" ht="16" x14ac:dyDescent="0.2">
      <c r="A1691"/>
      <c r="B1691"/>
      <c r="C1691"/>
      <c r="D1691"/>
      <c r="E1691"/>
      <c r="F1691"/>
      <c r="G1691"/>
      <c r="H1691"/>
      <c r="I1691"/>
      <c r="J1691"/>
      <c r="K1691"/>
      <c r="L1691"/>
    </row>
    <row r="1692" spans="1:12" ht="16" x14ac:dyDescent="0.2">
      <c r="A1692"/>
      <c r="B1692"/>
      <c r="C1692"/>
      <c r="D1692"/>
      <c r="E1692"/>
      <c r="F1692"/>
      <c r="G1692"/>
      <c r="H1692"/>
      <c r="I1692"/>
      <c r="J1692"/>
      <c r="K1692"/>
      <c r="L1692"/>
    </row>
    <row r="1693" spans="1:12" ht="16" x14ac:dyDescent="0.2">
      <c r="A1693"/>
      <c r="B1693"/>
      <c r="C1693"/>
      <c r="D1693"/>
      <c r="E1693"/>
      <c r="F1693"/>
      <c r="G1693"/>
      <c r="H1693"/>
      <c r="I1693"/>
      <c r="J1693"/>
      <c r="K1693"/>
      <c r="L1693"/>
    </row>
    <row r="1694" spans="1:12" ht="16" x14ac:dyDescent="0.2">
      <c r="A1694"/>
      <c r="B1694"/>
      <c r="C1694"/>
      <c r="D1694"/>
      <c r="E1694"/>
      <c r="F1694"/>
      <c r="G1694"/>
      <c r="H1694"/>
      <c r="I1694"/>
      <c r="J1694"/>
      <c r="K1694"/>
      <c r="L1694"/>
    </row>
    <row r="1695" spans="1:12" ht="16" x14ac:dyDescent="0.2">
      <c r="A1695"/>
      <c r="B1695"/>
      <c r="C1695"/>
      <c r="D1695"/>
      <c r="E1695"/>
      <c r="F1695"/>
      <c r="G1695"/>
      <c r="H1695"/>
      <c r="I1695"/>
      <c r="J1695"/>
      <c r="K1695"/>
      <c r="L1695"/>
    </row>
    <row r="1696" spans="1:12" ht="16" x14ac:dyDescent="0.2">
      <c r="A1696"/>
      <c r="B1696"/>
      <c r="C1696"/>
      <c r="D1696"/>
      <c r="E1696"/>
      <c r="F1696"/>
      <c r="G1696"/>
      <c r="H1696"/>
      <c r="I1696"/>
      <c r="J1696"/>
      <c r="K1696"/>
      <c r="L1696"/>
    </row>
    <row r="1697" spans="1:12" ht="16" x14ac:dyDescent="0.2">
      <c r="A1697"/>
      <c r="B1697"/>
      <c r="C1697"/>
      <c r="D1697"/>
      <c r="E1697"/>
      <c r="F1697"/>
      <c r="G1697"/>
      <c r="H1697"/>
      <c r="I1697"/>
      <c r="J1697"/>
      <c r="K1697"/>
      <c r="L1697"/>
    </row>
    <row r="1698" spans="1:12" ht="16" x14ac:dyDescent="0.2">
      <c r="A1698"/>
      <c r="B1698"/>
      <c r="C1698"/>
      <c r="D1698"/>
      <c r="E1698"/>
      <c r="F1698"/>
      <c r="G1698"/>
      <c r="H1698"/>
      <c r="I1698"/>
      <c r="J1698"/>
      <c r="K1698"/>
      <c r="L1698"/>
    </row>
    <row r="1699" spans="1:12" ht="16" x14ac:dyDescent="0.2">
      <c r="A1699"/>
      <c r="B1699"/>
      <c r="C1699"/>
      <c r="D1699"/>
      <c r="E1699"/>
      <c r="F1699"/>
      <c r="G1699"/>
      <c r="H1699"/>
      <c r="I1699"/>
      <c r="J1699"/>
      <c r="K1699"/>
      <c r="L1699"/>
    </row>
    <row r="1700" spans="1:12" ht="16" x14ac:dyDescent="0.2">
      <c r="A1700"/>
      <c r="B1700"/>
      <c r="C1700"/>
      <c r="D1700"/>
      <c r="E1700"/>
      <c r="F1700"/>
      <c r="G1700"/>
      <c r="H1700"/>
      <c r="I1700"/>
      <c r="J1700"/>
      <c r="K1700"/>
      <c r="L1700"/>
    </row>
    <row r="1701" spans="1:12" ht="16" x14ac:dyDescent="0.2">
      <c r="A1701"/>
      <c r="B1701"/>
      <c r="C1701"/>
      <c r="D1701"/>
      <c r="E1701"/>
      <c r="F1701"/>
      <c r="G1701"/>
      <c r="H1701"/>
      <c r="I1701"/>
      <c r="J1701"/>
      <c r="K1701"/>
      <c r="L1701"/>
    </row>
    <row r="1702" spans="1:12" ht="16" x14ac:dyDescent="0.2">
      <c r="A1702"/>
      <c r="B1702"/>
      <c r="C1702"/>
      <c r="D1702"/>
      <c r="E1702"/>
      <c r="F1702"/>
      <c r="G1702"/>
      <c r="H1702"/>
      <c r="I1702"/>
      <c r="J1702"/>
      <c r="K1702"/>
      <c r="L1702"/>
    </row>
    <row r="1703" spans="1:12" ht="16" x14ac:dyDescent="0.2">
      <c r="A1703"/>
      <c r="B1703"/>
      <c r="C1703"/>
      <c r="D1703"/>
      <c r="E1703"/>
      <c r="F1703"/>
      <c r="G1703"/>
      <c r="H1703"/>
      <c r="I1703"/>
      <c r="J1703"/>
      <c r="K1703"/>
      <c r="L1703"/>
    </row>
    <row r="1704" spans="1:12" ht="16" x14ac:dyDescent="0.2">
      <c r="A1704"/>
      <c r="B1704"/>
      <c r="C1704"/>
      <c r="D1704"/>
      <c r="E1704"/>
      <c r="F1704"/>
      <c r="G1704"/>
      <c r="H1704"/>
      <c r="I1704"/>
      <c r="J1704"/>
      <c r="K1704"/>
      <c r="L1704"/>
    </row>
    <row r="1705" spans="1:12" ht="16" x14ac:dyDescent="0.2">
      <c r="A1705"/>
      <c r="B1705"/>
      <c r="C1705"/>
      <c r="D1705"/>
      <c r="E1705"/>
      <c r="F1705"/>
      <c r="G1705"/>
      <c r="H1705"/>
      <c r="I1705"/>
      <c r="J1705"/>
      <c r="K1705"/>
      <c r="L1705"/>
    </row>
    <row r="1706" spans="1:12" ht="16" x14ac:dyDescent="0.2">
      <c r="A1706"/>
      <c r="B1706"/>
      <c r="C1706"/>
      <c r="D1706"/>
      <c r="E1706"/>
      <c r="F1706"/>
      <c r="G1706"/>
      <c r="H1706"/>
      <c r="I1706"/>
      <c r="J1706"/>
      <c r="K1706"/>
      <c r="L1706"/>
    </row>
    <row r="1707" spans="1:12" ht="16" x14ac:dyDescent="0.2">
      <c r="A1707"/>
      <c r="B1707"/>
      <c r="C1707"/>
      <c r="D1707"/>
      <c r="E1707"/>
      <c r="F1707"/>
      <c r="G1707"/>
      <c r="H1707"/>
      <c r="I1707"/>
      <c r="J1707"/>
      <c r="K1707"/>
      <c r="L1707"/>
    </row>
    <row r="1708" spans="1:12" ht="16" x14ac:dyDescent="0.2">
      <c r="A1708"/>
      <c r="B1708"/>
      <c r="C1708"/>
      <c r="D1708"/>
      <c r="E1708"/>
      <c r="F1708"/>
      <c r="G1708"/>
      <c r="H1708"/>
      <c r="I1708"/>
      <c r="J1708"/>
      <c r="K1708"/>
      <c r="L1708"/>
    </row>
    <row r="1709" spans="1:12" ht="16" x14ac:dyDescent="0.2">
      <c r="A1709"/>
      <c r="B1709"/>
      <c r="C1709"/>
      <c r="D1709"/>
      <c r="E1709"/>
      <c r="F1709"/>
      <c r="G1709"/>
      <c r="H1709"/>
      <c r="I1709"/>
      <c r="J1709"/>
      <c r="K1709"/>
      <c r="L1709"/>
    </row>
    <row r="1710" spans="1:12" ht="16" x14ac:dyDescent="0.2">
      <c r="A1710"/>
      <c r="B1710"/>
      <c r="C1710"/>
      <c r="D1710"/>
      <c r="E1710"/>
      <c r="F1710"/>
      <c r="G1710"/>
      <c r="H1710"/>
      <c r="I1710"/>
      <c r="J1710"/>
      <c r="K1710"/>
      <c r="L1710"/>
    </row>
    <row r="1711" spans="1:12" ht="16" x14ac:dyDescent="0.2">
      <c r="A1711"/>
      <c r="B1711"/>
      <c r="C1711"/>
      <c r="D1711"/>
      <c r="E1711"/>
      <c r="F1711"/>
      <c r="G1711"/>
      <c r="H1711"/>
      <c r="I1711"/>
      <c r="J1711"/>
      <c r="K1711"/>
      <c r="L1711"/>
    </row>
    <row r="1712" spans="1:12" ht="16" x14ac:dyDescent="0.2">
      <c r="A1712"/>
      <c r="B1712"/>
      <c r="C1712"/>
      <c r="D1712"/>
      <c r="E1712"/>
      <c r="F1712"/>
      <c r="G1712"/>
      <c r="H1712"/>
      <c r="I1712"/>
      <c r="J1712"/>
      <c r="K1712"/>
      <c r="L1712"/>
    </row>
    <row r="1713" spans="1:12" ht="16" x14ac:dyDescent="0.2">
      <c r="A1713"/>
      <c r="B1713"/>
      <c r="C1713"/>
      <c r="D1713"/>
      <c r="E1713"/>
      <c r="F1713"/>
      <c r="G1713"/>
      <c r="H1713"/>
      <c r="I1713"/>
      <c r="J1713"/>
      <c r="K1713"/>
      <c r="L1713"/>
    </row>
    <row r="1714" spans="1:12" ht="16" x14ac:dyDescent="0.2">
      <c r="A1714"/>
      <c r="B1714"/>
      <c r="C1714"/>
      <c r="D1714"/>
      <c r="E1714"/>
      <c r="F1714"/>
      <c r="G1714"/>
      <c r="H1714"/>
      <c r="I1714"/>
      <c r="J1714"/>
      <c r="K1714"/>
      <c r="L1714"/>
    </row>
    <row r="1715" spans="1:12" ht="16" x14ac:dyDescent="0.2">
      <c r="A1715"/>
      <c r="B1715"/>
      <c r="C1715"/>
      <c r="D1715"/>
      <c r="E1715"/>
      <c r="F1715"/>
      <c r="G1715"/>
      <c r="H1715"/>
      <c r="I1715"/>
      <c r="J1715"/>
      <c r="K1715"/>
      <c r="L1715"/>
    </row>
    <row r="1716" spans="1:12" ht="16" x14ac:dyDescent="0.2">
      <c r="A1716"/>
      <c r="B1716"/>
      <c r="C1716"/>
      <c r="D1716"/>
      <c r="E1716"/>
      <c r="F1716"/>
      <c r="G1716"/>
      <c r="H1716"/>
      <c r="I1716"/>
      <c r="J1716"/>
      <c r="K1716"/>
      <c r="L1716"/>
    </row>
    <row r="1717" spans="1:12" ht="16" x14ac:dyDescent="0.2">
      <c r="A1717"/>
      <c r="B1717"/>
      <c r="C1717"/>
      <c r="D1717"/>
      <c r="E1717"/>
      <c r="F1717"/>
      <c r="G1717"/>
      <c r="H1717"/>
      <c r="I1717"/>
      <c r="J1717"/>
      <c r="K1717"/>
      <c r="L1717"/>
    </row>
    <row r="1718" spans="1:12" ht="16" x14ac:dyDescent="0.2">
      <c r="A1718"/>
      <c r="B1718"/>
      <c r="C1718"/>
      <c r="D1718"/>
      <c r="E1718"/>
      <c r="F1718"/>
      <c r="G1718"/>
      <c r="H1718"/>
      <c r="I1718"/>
      <c r="J1718"/>
      <c r="K1718"/>
      <c r="L1718"/>
    </row>
    <row r="1719" spans="1:12" ht="16" x14ac:dyDescent="0.2">
      <c r="A1719"/>
      <c r="B1719"/>
      <c r="C1719"/>
      <c r="D1719"/>
      <c r="E1719"/>
      <c r="F1719"/>
      <c r="G1719"/>
      <c r="H1719"/>
      <c r="I1719"/>
      <c r="J1719"/>
      <c r="K1719"/>
      <c r="L1719"/>
    </row>
    <row r="1720" spans="1:12" ht="16" x14ac:dyDescent="0.2">
      <c r="A1720"/>
      <c r="B1720"/>
      <c r="C1720"/>
      <c r="D1720"/>
      <c r="E1720"/>
      <c r="F1720"/>
      <c r="G1720"/>
      <c r="H1720"/>
      <c r="I1720"/>
      <c r="J1720"/>
      <c r="K1720"/>
      <c r="L1720"/>
    </row>
    <row r="1721" spans="1:12" ht="16" x14ac:dyDescent="0.2">
      <c r="A1721"/>
      <c r="B1721"/>
      <c r="C1721"/>
      <c r="D1721"/>
      <c r="E1721"/>
      <c r="F1721"/>
      <c r="G1721"/>
      <c r="H1721"/>
      <c r="I1721"/>
      <c r="J1721"/>
      <c r="K1721"/>
      <c r="L1721"/>
    </row>
    <row r="1722" spans="1:12" ht="16" x14ac:dyDescent="0.2">
      <c r="A1722"/>
      <c r="B1722"/>
      <c r="C1722"/>
      <c r="D1722"/>
      <c r="E1722"/>
      <c r="F1722"/>
      <c r="G1722"/>
      <c r="H1722"/>
      <c r="I1722"/>
      <c r="J1722"/>
      <c r="K1722"/>
      <c r="L1722"/>
    </row>
    <row r="1723" spans="1:12" ht="16" x14ac:dyDescent="0.2">
      <c r="A1723"/>
      <c r="B1723"/>
      <c r="C1723"/>
      <c r="D1723"/>
      <c r="E1723"/>
      <c r="F1723"/>
      <c r="G1723"/>
      <c r="H1723"/>
      <c r="I1723"/>
      <c r="J1723"/>
      <c r="K1723"/>
      <c r="L1723"/>
    </row>
    <row r="1724" spans="1:12" ht="16" x14ac:dyDescent="0.2">
      <c r="A1724"/>
      <c r="B1724"/>
      <c r="C1724"/>
      <c r="D1724"/>
      <c r="E1724"/>
      <c r="F1724"/>
      <c r="G1724"/>
      <c r="H1724"/>
      <c r="I1724"/>
      <c r="J1724"/>
      <c r="K1724"/>
      <c r="L1724"/>
    </row>
    <row r="1725" spans="1:12" ht="16" x14ac:dyDescent="0.2">
      <c r="A1725"/>
      <c r="B1725"/>
      <c r="C1725"/>
      <c r="D1725"/>
      <c r="E1725"/>
      <c r="F1725"/>
      <c r="G1725"/>
      <c r="H1725"/>
      <c r="I1725"/>
      <c r="J1725"/>
      <c r="K1725"/>
      <c r="L1725"/>
    </row>
    <row r="1726" spans="1:12" ht="16" x14ac:dyDescent="0.2">
      <c r="A1726"/>
      <c r="B1726"/>
      <c r="C1726"/>
      <c r="D1726"/>
      <c r="E1726"/>
      <c r="F1726"/>
      <c r="G1726"/>
      <c r="H1726"/>
      <c r="I1726"/>
      <c r="J1726"/>
      <c r="K1726"/>
      <c r="L1726"/>
    </row>
    <row r="1727" spans="1:12" ht="16" x14ac:dyDescent="0.2">
      <c r="A1727"/>
      <c r="B1727"/>
      <c r="C1727"/>
      <c r="D1727"/>
      <c r="E1727"/>
      <c r="F1727"/>
      <c r="G1727"/>
      <c r="H1727"/>
      <c r="I1727"/>
      <c r="J1727"/>
      <c r="K1727"/>
      <c r="L1727"/>
    </row>
    <row r="1728" spans="1:12" ht="16" x14ac:dyDescent="0.2">
      <c r="A1728"/>
      <c r="B1728"/>
      <c r="C1728"/>
      <c r="D1728"/>
      <c r="E1728"/>
      <c r="F1728"/>
      <c r="G1728"/>
      <c r="H1728"/>
      <c r="I1728"/>
      <c r="J1728"/>
      <c r="K1728"/>
      <c r="L1728"/>
    </row>
    <row r="1729" spans="1:12" ht="16" x14ac:dyDescent="0.2">
      <c r="A1729"/>
      <c r="B1729"/>
      <c r="C1729"/>
      <c r="D1729"/>
      <c r="E1729"/>
      <c r="F1729"/>
      <c r="G1729"/>
      <c r="H1729"/>
      <c r="I1729"/>
      <c r="J1729"/>
      <c r="K1729"/>
      <c r="L1729"/>
    </row>
    <row r="1730" spans="1:12" ht="16" x14ac:dyDescent="0.2">
      <c r="A1730"/>
      <c r="B1730"/>
      <c r="C1730"/>
      <c r="D1730"/>
      <c r="E1730"/>
      <c r="F1730"/>
      <c r="G1730"/>
      <c r="H1730"/>
      <c r="I1730"/>
      <c r="J1730"/>
      <c r="K1730"/>
      <c r="L1730"/>
    </row>
    <row r="1731" spans="1:12" ht="16" x14ac:dyDescent="0.2">
      <c r="A1731"/>
      <c r="B1731"/>
      <c r="C1731"/>
      <c r="D1731"/>
      <c r="E1731"/>
      <c r="F1731"/>
      <c r="G1731"/>
      <c r="H1731"/>
      <c r="I1731"/>
      <c r="J1731"/>
      <c r="K1731"/>
      <c r="L1731"/>
    </row>
    <row r="1732" spans="1:12" ht="16" x14ac:dyDescent="0.2">
      <c r="A1732"/>
      <c r="B1732"/>
      <c r="C1732"/>
      <c r="D1732"/>
      <c r="E1732"/>
      <c r="F1732"/>
      <c r="G1732"/>
      <c r="H1732"/>
      <c r="I1732"/>
      <c r="J1732"/>
      <c r="K1732"/>
      <c r="L1732"/>
    </row>
    <row r="1733" spans="1:12" ht="16" x14ac:dyDescent="0.2">
      <c r="A1733"/>
      <c r="B1733"/>
      <c r="C1733"/>
      <c r="D1733"/>
      <c r="E1733"/>
      <c r="F1733"/>
      <c r="G1733"/>
      <c r="H1733"/>
      <c r="I1733"/>
      <c r="J1733"/>
      <c r="K1733"/>
      <c r="L1733"/>
    </row>
    <row r="1734" spans="1:12" ht="16" x14ac:dyDescent="0.2">
      <c r="A1734"/>
      <c r="B1734"/>
      <c r="C1734"/>
      <c r="D1734"/>
      <c r="E1734"/>
      <c r="F1734"/>
      <c r="G1734"/>
      <c r="H1734"/>
      <c r="I1734"/>
      <c r="J1734"/>
      <c r="K1734"/>
      <c r="L1734"/>
    </row>
    <row r="1735" spans="1:12" ht="16" x14ac:dyDescent="0.2">
      <c r="A1735"/>
      <c r="B1735"/>
      <c r="C1735"/>
      <c r="D1735"/>
      <c r="E1735"/>
      <c r="F1735"/>
      <c r="G1735"/>
      <c r="H1735"/>
      <c r="I1735"/>
      <c r="J1735"/>
      <c r="K1735"/>
      <c r="L1735"/>
    </row>
    <row r="1736" spans="1:12" ht="16" x14ac:dyDescent="0.2">
      <c r="A1736"/>
      <c r="B1736"/>
      <c r="C1736"/>
      <c r="D1736"/>
      <c r="E1736"/>
      <c r="F1736"/>
      <c r="G1736"/>
      <c r="H1736"/>
      <c r="I1736"/>
      <c r="J1736"/>
      <c r="K1736"/>
      <c r="L1736"/>
    </row>
    <row r="1737" spans="1:12" ht="16" x14ac:dyDescent="0.2">
      <c r="A1737"/>
      <c r="B1737"/>
      <c r="C1737"/>
      <c r="D1737"/>
      <c r="E1737"/>
      <c r="F1737"/>
      <c r="G1737"/>
      <c r="H1737"/>
      <c r="I1737"/>
      <c r="J1737"/>
      <c r="K1737"/>
      <c r="L1737"/>
    </row>
    <row r="1738" spans="1:12" ht="16" x14ac:dyDescent="0.2">
      <c r="A1738"/>
      <c r="B1738"/>
      <c r="C1738"/>
      <c r="D1738"/>
      <c r="E1738"/>
      <c r="F1738"/>
      <c r="G1738"/>
      <c r="H1738"/>
      <c r="I1738"/>
      <c r="J1738"/>
      <c r="K1738"/>
      <c r="L1738"/>
    </row>
    <row r="1739" spans="1:12" ht="16" x14ac:dyDescent="0.2">
      <c r="A1739"/>
      <c r="B1739"/>
      <c r="C1739"/>
      <c r="D1739"/>
      <c r="E1739"/>
      <c r="F1739"/>
      <c r="G1739"/>
      <c r="H1739"/>
      <c r="I1739"/>
      <c r="J1739"/>
      <c r="K1739"/>
      <c r="L1739"/>
    </row>
    <row r="1740" spans="1:12" ht="16" x14ac:dyDescent="0.2">
      <c r="A1740"/>
      <c r="B1740"/>
      <c r="C1740"/>
      <c r="D1740"/>
      <c r="E1740"/>
      <c r="F1740"/>
      <c r="G1740"/>
      <c r="H1740"/>
      <c r="I1740"/>
      <c r="J1740"/>
      <c r="K1740"/>
      <c r="L1740"/>
    </row>
    <row r="1741" spans="1:12" ht="16" x14ac:dyDescent="0.2">
      <c r="A1741"/>
      <c r="B1741"/>
      <c r="C1741"/>
      <c r="D1741"/>
      <c r="E1741"/>
      <c r="F1741"/>
      <c r="G1741"/>
      <c r="H1741"/>
      <c r="I1741"/>
      <c r="J1741"/>
      <c r="K1741"/>
      <c r="L1741"/>
    </row>
    <row r="1742" spans="1:12" ht="16" x14ac:dyDescent="0.2">
      <c r="A1742"/>
      <c r="B1742"/>
      <c r="C1742"/>
      <c r="D1742"/>
      <c r="E1742"/>
      <c r="F1742"/>
      <c r="G1742"/>
      <c r="H1742"/>
      <c r="I1742"/>
      <c r="J1742"/>
      <c r="K1742"/>
      <c r="L1742"/>
    </row>
    <row r="1743" spans="1:12" ht="16" x14ac:dyDescent="0.2">
      <c r="A1743"/>
      <c r="B1743"/>
      <c r="C1743"/>
      <c r="D1743"/>
      <c r="E1743"/>
      <c r="F1743"/>
      <c r="G1743"/>
      <c r="H1743"/>
      <c r="I1743"/>
      <c r="J1743"/>
      <c r="K1743"/>
      <c r="L1743"/>
    </row>
    <row r="1744" spans="1:12" ht="16" x14ac:dyDescent="0.2">
      <c r="A1744"/>
      <c r="B1744"/>
      <c r="C1744"/>
      <c r="D1744"/>
      <c r="E1744"/>
      <c r="F1744"/>
      <c r="G1744"/>
      <c r="H1744"/>
      <c r="I1744"/>
      <c r="J1744"/>
      <c r="K1744"/>
      <c r="L1744"/>
    </row>
    <row r="1745" spans="1:12" ht="16" x14ac:dyDescent="0.2">
      <c r="A1745"/>
      <c r="B1745"/>
      <c r="C1745"/>
      <c r="D1745"/>
      <c r="E1745"/>
      <c r="F1745"/>
      <c r="G1745"/>
      <c r="H1745"/>
      <c r="I1745"/>
      <c r="J1745"/>
      <c r="K1745"/>
      <c r="L1745"/>
    </row>
    <row r="1746" spans="1:12" ht="16" x14ac:dyDescent="0.2">
      <c r="A1746"/>
      <c r="B1746"/>
      <c r="C1746"/>
      <c r="D1746"/>
      <c r="E1746"/>
      <c r="F1746"/>
      <c r="G1746"/>
      <c r="H1746"/>
      <c r="I1746"/>
      <c r="J1746"/>
      <c r="K1746"/>
      <c r="L1746"/>
    </row>
    <row r="1747" spans="1:12" ht="16" x14ac:dyDescent="0.2">
      <c r="A1747"/>
      <c r="B1747"/>
      <c r="C1747"/>
      <c r="D1747"/>
      <c r="E1747"/>
      <c r="F1747"/>
      <c r="G1747"/>
      <c r="H1747"/>
      <c r="I1747"/>
      <c r="J1747"/>
      <c r="K1747"/>
      <c r="L1747"/>
    </row>
    <row r="1748" spans="1:12" ht="16" x14ac:dyDescent="0.2">
      <c r="A1748"/>
      <c r="B1748"/>
      <c r="C1748"/>
      <c r="D1748"/>
      <c r="E1748"/>
      <c r="F1748"/>
      <c r="G1748"/>
      <c r="H1748"/>
      <c r="I1748"/>
      <c r="J1748"/>
      <c r="K1748"/>
      <c r="L1748"/>
    </row>
    <row r="1749" spans="1:12" ht="16" x14ac:dyDescent="0.2">
      <c r="A1749"/>
      <c r="B1749"/>
      <c r="C1749"/>
      <c r="D1749"/>
      <c r="E1749"/>
      <c r="F1749"/>
      <c r="G1749"/>
      <c r="H1749"/>
      <c r="I1749"/>
      <c r="J1749"/>
      <c r="K1749"/>
      <c r="L1749"/>
    </row>
    <row r="1750" spans="1:12" ht="16" x14ac:dyDescent="0.2">
      <c r="A1750"/>
      <c r="B1750"/>
      <c r="C1750"/>
      <c r="D1750"/>
      <c r="E1750"/>
      <c r="F1750"/>
      <c r="G1750"/>
      <c r="H1750"/>
      <c r="I1750"/>
      <c r="J1750"/>
      <c r="K1750"/>
      <c r="L1750"/>
    </row>
    <row r="1751" spans="1:12" ht="16" x14ac:dyDescent="0.2">
      <c r="A1751"/>
      <c r="B1751"/>
      <c r="C1751"/>
      <c r="D1751"/>
      <c r="E1751"/>
      <c r="F1751"/>
      <c r="G1751"/>
      <c r="H1751"/>
      <c r="I1751"/>
      <c r="J1751"/>
      <c r="K1751"/>
      <c r="L1751"/>
    </row>
    <row r="1752" spans="1:12" ht="16" x14ac:dyDescent="0.2">
      <c r="A1752"/>
      <c r="B1752"/>
      <c r="C1752"/>
      <c r="D1752"/>
      <c r="E1752"/>
      <c r="F1752"/>
      <c r="G1752"/>
      <c r="H1752"/>
      <c r="I1752"/>
      <c r="J1752"/>
      <c r="K1752"/>
      <c r="L1752"/>
    </row>
    <row r="1753" spans="1:12" ht="16" x14ac:dyDescent="0.2">
      <c r="A1753"/>
      <c r="B1753"/>
      <c r="C1753"/>
      <c r="D1753"/>
      <c r="E1753"/>
      <c r="F1753"/>
      <c r="G1753"/>
      <c r="H1753"/>
      <c r="I1753"/>
      <c r="J1753"/>
      <c r="K1753"/>
      <c r="L1753"/>
    </row>
    <row r="1754" spans="1:12" ht="16" x14ac:dyDescent="0.2">
      <c r="A1754"/>
      <c r="B1754"/>
      <c r="C1754"/>
      <c r="D1754"/>
      <c r="E1754"/>
      <c r="F1754"/>
      <c r="G1754"/>
      <c r="H1754"/>
      <c r="I1754"/>
      <c r="J1754"/>
      <c r="K1754"/>
      <c r="L1754"/>
    </row>
    <row r="1755" spans="1:12" ht="16" x14ac:dyDescent="0.2">
      <c r="A1755"/>
      <c r="B1755"/>
      <c r="C1755"/>
      <c r="D1755"/>
      <c r="E1755"/>
      <c r="F1755"/>
      <c r="G1755"/>
      <c r="H1755"/>
      <c r="I1755"/>
      <c r="J1755"/>
      <c r="K1755"/>
      <c r="L1755"/>
    </row>
    <row r="1756" spans="1:12" ht="16" x14ac:dyDescent="0.2">
      <c r="A1756"/>
      <c r="B1756"/>
      <c r="C1756"/>
      <c r="D1756"/>
      <c r="E1756"/>
      <c r="F1756"/>
      <c r="G1756"/>
      <c r="H1756"/>
      <c r="I1756"/>
      <c r="J1756"/>
      <c r="K1756"/>
      <c r="L1756"/>
    </row>
    <row r="1757" spans="1:12" ht="16" x14ac:dyDescent="0.2">
      <c r="A1757"/>
      <c r="B1757"/>
      <c r="C1757"/>
      <c r="D1757"/>
      <c r="E1757"/>
      <c r="F1757"/>
      <c r="G1757"/>
      <c r="H1757"/>
      <c r="I1757"/>
      <c r="J1757"/>
      <c r="K1757"/>
      <c r="L1757"/>
    </row>
    <row r="1758" spans="1:12" ht="16" x14ac:dyDescent="0.2">
      <c r="A1758"/>
      <c r="B1758"/>
      <c r="C1758"/>
      <c r="D1758"/>
      <c r="E1758"/>
      <c r="F1758"/>
      <c r="G1758"/>
      <c r="H1758"/>
      <c r="I1758"/>
      <c r="J1758"/>
      <c r="K1758"/>
      <c r="L1758"/>
    </row>
    <row r="1759" spans="1:12" ht="16" x14ac:dyDescent="0.2">
      <c r="A1759"/>
      <c r="B1759"/>
      <c r="C1759"/>
      <c r="D1759"/>
      <c r="E1759"/>
      <c r="F1759"/>
      <c r="G1759"/>
      <c r="H1759"/>
      <c r="I1759"/>
      <c r="J1759"/>
      <c r="K1759"/>
      <c r="L1759"/>
    </row>
    <row r="1760" spans="1:12" ht="16" x14ac:dyDescent="0.2">
      <c r="A1760"/>
      <c r="B1760"/>
      <c r="C1760"/>
      <c r="D1760"/>
      <c r="E1760"/>
      <c r="F1760"/>
      <c r="G1760"/>
      <c r="H1760"/>
      <c r="I1760"/>
      <c r="J1760"/>
      <c r="K1760"/>
      <c r="L1760"/>
    </row>
    <row r="1761" spans="1:12" ht="16" x14ac:dyDescent="0.2">
      <c r="A1761"/>
      <c r="B1761"/>
      <c r="C1761"/>
      <c r="D1761"/>
      <c r="E1761"/>
      <c r="F1761"/>
      <c r="G1761"/>
      <c r="H1761"/>
      <c r="I1761"/>
      <c r="J1761"/>
      <c r="K1761"/>
      <c r="L1761"/>
    </row>
    <row r="1762" spans="1:12" ht="16" x14ac:dyDescent="0.2">
      <c r="A1762"/>
      <c r="B1762"/>
      <c r="C1762"/>
      <c r="D1762"/>
      <c r="E1762"/>
      <c r="F1762"/>
      <c r="G1762"/>
      <c r="H1762"/>
      <c r="I1762"/>
      <c r="J1762"/>
      <c r="K1762"/>
      <c r="L1762"/>
    </row>
    <row r="1763" spans="1:12" ht="16" x14ac:dyDescent="0.2">
      <c r="A1763"/>
      <c r="B1763"/>
      <c r="C1763"/>
      <c r="D1763"/>
      <c r="E1763"/>
      <c r="F1763"/>
      <c r="G1763"/>
      <c r="H1763"/>
      <c r="I1763"/>
      <c r="J1763"/>
      <c r="K1763"/>
      <c r="L1763"/>
    </row>
    <row r="1764" spans="1:12" ht="16" x14ac:dyDescent="0.2">
      <c r="A1764"/>
      <c r="B1764"/>
      <c r="C1764"/>
      <c r="D1764"/>
      <c r="E1764"/>
      <c r="F1764"/>
      <c r="G1764"/>
      <c r="H1764"/>
      <c r="I1764"/>
      <c r="J1764"/>
      <c r="K1764"/>
      <c r="L1764"/>
    </row>
    <row r="1765" spans="1:12" ht="16" x14ac:dyDescent="0.2">
      <c r="A1765"/>
      <c r="B1765"/>
      <c r="C1765"/>
      <c r="D1765"/>
      <c r="E1765"/>
      <c r="F1765"/>
      <c r="G1765"/>
      <c r="H1765"/>
      <c r="I1765"/>
      <c r="J1765"/>
      <c r="K1765"/>
      <c r="L1765"/>
    </row>
    <row r="1766" spans="1:12" ht="16" x14ac:dyDescent="0.2">
      <c r="A1766"/>
      <c r="B1766"/>
      <c r="C1766"/>
      <c r="D1766"/>
      <c r="E1766"/>
      <c r="F1766"/>
      <c r="G1766"/>
      <c r="H1766"/>
      <c r="I1766"/>
      <c r="J1766"/>
      <c r="K1766"/>
      <c r="L1766"/>
    </row>
    <row r="1767" spans="1:12" ht="16" x14ac:dyDescent="0.2">
      <c r="A1767"/>
      <c r="B1767"/>
      <c r="C1767"/>
      <c r="D1767"/>
      <c r="E1767"/>
      <c r="F1767"/>
      <c r="G1767"/>
      <c r="H1767"/>
      <c r="I1767"/>
      <c r="J1767"/>
      <c r="K1767"/>
      <c r="L1767"/>
    </row>
    <row r="1768" spans="1:12" ht="16" x14ac:dyDescent="0.2">
      <c r="A1768"/>
      <c r="B1768"/>
      <c r="C1768"/>
      <c r="D1768"/>
      <c r="E1768"/>
      <c r="F1768"/>
      <c r="G1768"/>
      <c r="H1768"/>
      <c r="I1768"/>
      <c r="J1768"/>
      <c r="K1768"/>
      <c r="L1768"/>
    </row>
    <row r="1769" spans="1:12" ht="16" x14ac:dyDescent="0.2">
      <c r="A1769"/>
      <c r="B1769"/>
      <c r="C1769"/>
      <c r="D1769"/>
      <c r="E1769"/>
      <c r="F1769"/>
      <c r="G1769"/>
      <c r="H1769"/>
      <c r="I1769"/>
      <c r="J1769"/>
      <c r="K1769"/>
      <c r="L1769"/>
    </row>
    <row r="1770" spans="1:12" ht="16" x14ac:dyDescent="0.2">
      <c r="A1770"/>
      <c r="B1770"/>
      <c r="C1770"/>
      <c r="D1770"/>
      <c r="E1770"/>
      <c r="F1770"/>
      <c r="G1770"/>
      <c r="H1770"/>
      <c r="I1770"/>
      <c r="J1770"/>
      <c r="K1770"/>
      <c r="L1770"/>
    </row>
    <row r="1771" spans="1:12" ht="16" x14ac:dyDescent="0.2">
      <c r="A1771"/>
      <c r="B1771"/>
      <c r="C1771"/>
      <c r="D1771"/>
      <c r="E1771"/>
      <c r="F1771"/>
      <c r="G1771"/>
      <c r="H1771"/>
      <c r="I1771"/>
      <c r="J1771"/>
      <c r="K1771"/>
      <c r="L1771"/>
    </row>
    <row r="1772" spans="1:12" ht="16" x14ac:dyDescent="0.2">
      <c r="A1772"/>
      <c r="B1772"/>
      <c r="C1772"/>
      <c r="D1772"/>
      <c r="E1772"/>
      <c r="F1772"/>
      <c r="G1772"/>
      <c r="H1772"/>
      <c r="I1772"/>
      <c r="J1772"/>
      <c r="K1772"/>
      <c r="L1772"/>
    </row>
    <row r="1773" spans="1:12" ht="16" x14ac:dyDescent="0.2">
      <c r="A1773"/>
      <c r="B1773"/>
      <c r="C1773"/>
      <c r="D1773"/>
      <c r="E1773"/>
      <c r="F1773"/>
      <c r="G1773"/>
      <c r="H1773"/>
      <c r="I1773"/>
      <c r="J1773"/>
      <c r="K1773"/>
      <c r="L1773"/>
    </row>
    <row r="1774" spans="1:12" ht="16" x14ac:dyDescent="0.2">
      <c r="A1774"/>
      <c r="B1774"/>
      <c r="C1774"/>
      <c r="D1774"/>
      <c r="E1774"/>
      <c r="F1774"/>
      <c r="G1774"/>
      <c r="H1774"/>
      <c r="I1774"/>
      <c r="J1774"/>
      <c r="K1774"/>
      <c r="L1774"/>
    </row>
    <row r="1775" spans="1:12" ht="16" x14ac:dyDescent="0.2">
      <c r="A1775"/>
      <c r="B1775"/>
      <c r="C1775"/>
      <c r="D1775"/>
      <c r="E1775"/>
      <c r="F1775"/>
      <c r="G1775"/>
      <c r="H1775"/>
      <c r="I1775"/>
      <c r="J1775"/>
      <c r="K1775"/>
      <c r="L1775"/>
    </row>
    <row r="1776" spans="1:12" ht="16" x14ac:dyDescent="0.2">
      <c r="A1776"/>
      <c r="B1776"/>
      <c r="C1776"/>
      <c r="D1776"/>
      <c r="E1776"/>
      <c r="F1776"/>
      <c r="G1776"/>
      <c r="H1776"/>
      <c r="I1776"/>
      <c r="J1776"/>
      <c r="K1776"/>
      <c r="L1776"/>
    </row>
    <row r="1777" spans="1:12" ht="16" x14ac:dyDescent="0.2">
      <c r="A1777"/>
      <c r="B1777"/>
      <c r="C1777"/>
      <c r="D1777"/>
      <c r="E1777"/>
      <c r="F1777"/>
      <c r="G1777"/>
      <c r="H1777"/>
      <c r="I1777"/>
      <c r="J1777"/>
      <c r="K1777"/>
      <c r="L1777"/>
    </row>
    <row r="1778" spans="1:12" ht="16" x14ac:dyDescent="0.2">
      <c r="A1778"/>
      <c r="B1778"/>
      <c r="C1778"/>
      <c r="D1778"/>
      <c r="E1778"/>
      <c r="F1778"/>
      <c r="G1778"/>
      <c r="H1778"/>
      <c r="I1778"/>
      <c r="J1778"/>
      <c r="K1778"/>
      <c r="L1778"/>
    </row>
    <row r="1779" spans="1:12" ht="16" x14ac:dyDescent="0.2">
      <c r="A1779"/>
      <c r="B1779"/>
      <c r="C1779"/>
      <c r="D1779"/>
      <c r="E1779"/>
      <c r="F1779"/>
      <c r="G1779"/>
      <c r="H1779"/>
      <c r="I1779"/>
      <c r="J1779"/>
      <c r="K1779"/>
      <c r="L1779"/>
    </row>
    <row r="1780" spans="1:12" ht="16" x14ac:dyDescent="0.2">
      <c r="A1780"/>
      <c r="B1780"/>
      <c r="C1780"/>
      <c r="D1780"/>
      <c r="E1780"/>
      <c r="F1780"/>
      <c r="G1780"/>
      <c r="H1780"/>
      <c r="I1780"/>
      <c r="J1780"/>
      <c r="K1780"/>
      <c r="L1780"/>
    </row>
    <row r="1781" spans="1:12" ht="16" x14ac:dyDescent="0.2">
      <c r="A1781"/>
      <c r="B1781"/>
      <c r="C1781"/>
      <c r="D1781"/>
      <c r="E1781"/>
      <c r="F1781"/>
      <c r="G1781"/>
      <c r="H1781"/>
      <c r="I1781"/>
      <c r="J1781"/>
      <c r="K1781"/>
      <c r="L1781"/>
    </row>
    <row r="1782" spans="1:12" ht="16" x14ac:dyDescent="0.2">
      <c r="A1782"/>
      <c r="B1782"/>
      <c r="C1782"/>
      <c r="D1782"/>
      <c r="E1782"/>
      <c r="F1782"/>
      <c r="G1782"/>
      <c r="H1782"/>
      <c r="I1782"/>
      <c r="J1782"/>
      <c r="K1782"/>
      <c r="L1782"/>
    </row>
    <row r="1783" spans="1:12" ht="16" x14ac:dyDescent="0.2">
      <c r="A1783"/>
      <c r="B1783"/>
      <c r="C1783"/>
      <c r="D1783"/>
      <c r="E1783"/>
      <c r="F1783"/>
      <c r="G1783"/>
      <c r="H1783"/>
      <c r="I1783"/>
      <c r="J1783"/>
      <c r="K1783"/>
      <c r="L1783"/>
    </row>
    <row r="1784" spans="1:12" ht="16" x14ac:dyDescent="0.2">
      <c r="A1784"/>
      <c r="B1784"/>
      <c r="C1784"/>
      <c r="D1784"/>
      <c r="E1784"/>
      <c r="F1784"/>
      <c r="G1784"/>
      <c r="H1784"/>
      <c r="I1784"/>
      <c r="J1784"/>
      <c r="K1784"/>
      <c r="L1784"/>
    </row>
    <row r="1785" spans="1:12" ht="16" x14ac:dyDescent="0.2">
      <c r="A1785"/>
      <c r="B1785"/>
      <c r="C1785"/>
      <c r="D1785"/>
      <c r="E1785"/>
      <c r="F1785"/>
      <c r="G1785"/>
      <c r="H1785"/>
      <c r="I1785"/>
      <c r="J1785"/>
      <c r="K1785"/>
      <c r="L1785"/>
    </row>
    <row r="1786" spans="1:12" ht="16" x14ac:dyDescent="0.2">
      <c r="A1786"/>
      <c r="B1786"/>
      <c r="C1786"/>
      <c r="D1786"/>
      <c r="E1786"/>
      <c r="F1786"/>
      <c r="G1786"/>
      <c r="H1786"/>
      <c r="I1786"/>
      <c r="J1786"/>
      <c r="K1786"/>
      <c r="L1786"/>
    </row>
    <row r="1787" spans="1:12" ht="16" x14ac:dyDescent="0.2">
      <c r="A1787"/>
      <c r="B1787"/>
      <c r="C1787"/>
      <c r="D1787"/>
      <c r="E1787"/>
      <c r="F1787"/>
      <c r="G1787"/>
      <c r="H1787"/>
      <c r="I1787"/>
      <c r="J1787"/>
      <c r="K1787"/>
      <c r="L1787"/>
    </row>
    <row r="1788" spans="1:12" ht="16" x14ac:dyDescent="0.2">
      <c r="A1788"/>
      <c r="B1788"/>
      <c r="C1788"/>
      <c r="D1788"/>
      <c r="E1788"/>
      <c r="F1788"/>
      <c r="G1788"/>
      <c r="H1788"/>
      <c r="I1788"/>
      <c r="J1788"/>
      <c r="K1788"/>
      <c r="L1788"/>
    </row>
    <row r="1789" spans="1:12" ht="16" x14ac:dyDescent="0.2">
      <c r="A1789"/>
      <c r="B1789"/>
      <c r="C1789"/>
      <c r="D1789"/>
      <c r="E1789"/>
      <c r="F1789"/>
      <c r="G1789"/>
      <c r="H1789"/>
      <c r="I1789"/>
      <c r="J1789"/>
      <c r="K1789"/>
      <c r="L1789"/>
    </row>
    <row r="1790" spans="1:12" ht="16" x14ac:dyDescent="0.2">
      <c r="A1790"/>
      <c r="B1790"/>
      <c r="C1790"/>
      <c r="D1790"/>
      <c r="E1790"/>
      <c r="F1790"/>
      <c r="G1790"/>
      <c r="H1790"/>
      <c r="I1790"/>
      <c r="J1790"/>
      <c r="K1790"/>
      <c r="L1790"/>
    </row>
    <row r="1791" spans="1:12" ht="16" x14ac:dyDescent="0.2">
      <c r="A1791"/>
      <c r="B1791"/>
      <c r="C1791"/>
      <c r="D1791"/>
      <c r="E1791"/>
      <c r="F1791"/>
      <c r="G1791"/>
      <c r="H1791"/>
      <c r="I1791"/>
      <c r="J1791"/>
      <c r="K1791"/>
      <c r="L1791"/>
    </row>
    <row r="1792" spans="1:12" ht="16" x14ac:dyDescent="0.2">
      <c r="A1792"/>
      <c r="B1792"/>
      <c r="C1792"/>
      <c r="D1792"/>
      <c r="E1792"/>
      <c r="F1792"/>
      <c r="G1792"/>
      <c r="H1792"/>
      <c r="I1792"/>
      <c r="J1792"/>
      <c r="K1792"/>
      <c r="L1792"/>
    </row>
    <row r="1793" spans="1:12" ht="16" x14ac:dyDescent="0.2">
      <c r="A1793"/>
      <c r="B1793"/>
      <c r="C1793"/>
      <c r="D1793"/>
      <c r="E1793"/>
      <c r="F1793"/>
      <c r="G1793"/>
      <c r="H1793"/>
      <c r="I1793"/>
      <c r="J1793"/>
      <c r="K1793"/>
      <c r="L1793"/>
    </row>
    <row r="1794" spans="1:12" ht="16" x14ac:dyDescent="0.2">
      <c r="A1794"/>
      <c r="B1794"/>
      <c r="C1794"/>
      <c r="D1794"/>
      <c r="E1794"/>
      <c r="F1794"/>
      <c r="G1794"/>
      <c r="H1794"/>
      <c r="I1794"/>
      <c r="J1794"/>
      <c r="K1794"/>
      <c r="L1794"/>
    </row>
    <row r="1795" spans="1:12" ht="16" x14ac:dyDescent="0.2">
      <c r="A1795"/>
      <c r="B1795"/>
      <c r="C1795"/>
      <c r="D1795"/>
      <c r="E1795"/>
      <c r="F1795"/>
      <c r="G1795"/>
      <c r="H1795"/>
      <c r="I1795"/>
      <c r="J1795"/>
      <c r="K1795"/>
      <c r="L1795"/>
    </row>
    <row r="1796" spans="1:12" ht="16" x14ac:dyDescent="0.2">
      <c r="A1796"/>
      <c r="B1796"/>
      <c r="C1796"/>
      <c r="D1796"/>
      <c r="E1796"/>
      <c r="F1796"/>
      <c r="G1796"/>
      <c r="H1796"/>
      <c r="I1796"/>
      <c r="J1796"/>
      <c r="K1796"/>
      <c r="L1796"/>
    </row>
    <row r="1797" spans="1:12" ht="16" x14ac:dyDescent="0.2">
      <c r="A1797"/>
      <c r="B1797"/>
      <c r="C1797"/>
      <c r="D1797"/>
      <c r="E1797"/>
      <c r="F1797"/>
      <c r="G1797"/>
      <c r="H1797"/>
      <c r="I1797"/>
      <c r="J1797"/>
      <c r="K1797"/>
      <c r="L1797"/>
    </row>
    <row r="1798" spans="1:12" ht="16" x14ac:dyDescent="0.2">
      <c r="A1798"/>
      <c r="B1798"/>
      <c r="C1798"/>
      <c r="D1798"/>
      <c r="E1798"/>
      <c r="F1798"/>
      <c r="G1798"/>
      <c r="H1798"/>
      <c r="I1798"/>
      <c r="J1798"/>
      <c r="K1798"/>
      <c r="L1798"/>
    </row>
    <row r="1799" spans="1:12" ht="16" x14ac:dyDescent="0.2">
      <c r="A1799"/>
      <c r="B1799"/>
      <c r="C1799"/>
      <c r="D1799"/>
      <c r="E1799"/>
      <c r="F1799"/>
      <c r="G1799"/>
      <c r="H1799"/>
      <c r="I1799"/>
      <c r="J1799"/>
      <c r="K1799"/>
      <c r="L1799"/>
    </row>
    <row r="1800" spans="1:12" ht="16" x14ac:dyDescent="0.2">
      <c r="A1800"/>
      <c r="B1800"/>
      <c r="C1800"/>
      <c r="D1800"/>
      <c r="E1800"/>
      <c r="F1800"/>
      <c r="G1800"/>
      <c r="H1800"/>
      <c r="I1800"/>
      <c r="J1800"/>
      <c r="K1800"/>
      <c r="L1800"/>
    </row>
    <row r="1801" spans="1:12" ht="16" x14ac:dyDescent="0.2">
      <c r="A1801"/>
      <c r="B1801"/>
      <c r="C1801"/>
      <c r="D1801"/>
      <c r="E1801"/>
      <c r="F1801"/>
      <c r="G1801"/>
      <c r="H1801"/>
      <c r="I1801"/>
      <c r="J1801"/>
      <c r="K1801"/>
      <c r="L1801"/>
    </row>
    <row r="1802" spans="1:12" ht="16" x14ac:dyDescent="0.2">
      <c r="A1802"/>
      <c r="B1802"/>
      <c r="C1802"/>
      <c r="D1802"/>
      <c r="E1802"/>
      <c r="F1802"/>
      <c r="G1802"/>
      <c r="H1802"/>
      <c r="I1802"/>
      <c r="J1802"/>
      <c r="K1802"/>
      <c r="L1802"/>
    </row>
    <row r="1803" spans="1:12" ht="16" x14ac:dyDescent="0.2">
      <c r="A1803"/>
      <c r="B1803"/>
      <c r="C1803"/>
      <c r="D1803"/>
      <c r="E1803"/>
      <c r="F1803"/>
      <c r="G1803"/>
      <c r="H1803"/>
      <c r="I1803"/>
      <c r="J1803"/>
      <c r="K1803"/>
      <c r="L1803"/>
    </row>
    <row r="1804" spans="1:12" ht="16" x14ac:dyDescent="0.2">
      <c r="A1804"/>
      <c r="B1804"/>
      <c r="C1804"/>
      <c r="D1804"/>
      <c r="E1804"/>
      <c r="F1804"/>
      <c r="G1804"/>
      <c r="H1804"/>
      <c r="I1804"/>
      <c r="J1804"/>
      <c r="K1804"/>
      <c r="L1804"/>
    </row>
    <row r="1805" spans="1:12" ht="16" x14ac:dyDescent="0.2">
      <c r="A1805"/>
      <c r="B1805"/>
      <c r="C1805"/>
      <c r="D1805"/>
      <c r="E1805"/>
      <c r="F1805"/>
      <c r="G1805"/>
      <c r="H1805"/>
      <c r="I1805"/>
      <c r="J1805"/>
      <c r="K1805"/>
      <c r="L1805"/>
    </row>
    <row r="1806" spans="1:12" ht="16" x14ac:dyDescent="0.2">
      <c r="A1806"/>
      <c r="B1806"/>
      <c r="C1806"/>
      <c r="D1806"/>
      <c r="E1806"/>
      <c r="F1806"/>
      <c r="G1806"/>
      <c r="H1806"/>
      <c r="I1806"/>
      <c r="J1806"/>
      <c r="K1806"/>
      <c r="L1806"/>
    </row>
    <row r="1807" spans="1:12" ht="16" x14ac:dyDescent="0.2">
      <c r="A1807"/>
      <c r="B1807"/>
      <c r="C1807"/>
      <c r="D1807"/>
      <c r="E1807"/>
      <c r="F1807"/>
      <c r="G1807"/>
      <c r="H1807"/>
      <c r="I1807"/>
      <c r="J1807"/>
      <c r="K1807"/>
      <c r="L1807"/>
    </row>
    <row r="1808" spans="1:12" ht="16" x14ac:dyDescent="0.2">
      <c r="A1808"/>
      <c r="B1808"/>
      <c r="C1808"/>
      <c r="D1808"/>
      <c r="E1808"/>
      <c r="F1808"/>
      <c r="G1808"/>
      <c r="H1808"/>
      <c r="I1808"/>
      <c r="J1808"/>
      <c r="K1808"/>
      <c r="L1808"/>
    </row>
    <row r="1809" spans="1:12" ht="16" x14ac:dyDescent="0.2">
      <c r="A1809"/>
      <c r="B1809"/>
      <c r="C1809"/>
      <c r="D1809"/>
      <c r="E1809"/>
      <c r="F1809"/>
      <c r="G1809"/>
      <c r="H1809"/>
      <c r="I1809"/>
      <c r="J1809"/>
      <c r="K1809"/>
      <c r="L1809"/>
    </row>
    <row r="1810" spans="1:12" ht="16" x14ac:dyDescent="0.2">
      <c r="A1810"/>
      <c r="B1810"/>
      <c r="C1810"/>
      <c r="D1810"/>
      <c r="E1810"/>
      <c r="F1810"/>
      <c r="G1810"/>
      <c r="H1810"/>
      <c r="I1810"/>
      <c r="J1810"/>
      <c r="K1810"/>
      <c r="L1810"/>
    </row>
    <row r="1811" spans="1:12" ht="16" x14ac:dyDescent="0.2">
      <c r="A1811"/>
      <c r="B1811"/>
      <c r="C1811"/>
      <c r="D1811"/>
      <c r="E1811"/>
      <c r="F1811"/>
      <c r="G1811"/>
      <c r="H1811"/>
      <c r="I1811"/>
      <c r="J1811"/>
      <c r="K1811"/>
      <c r="L1811"/>
    </row>
    <row r="1812" spans="1:12" ht="16" x14ac:dyDescent="0.2">
      <c r="A1812"/>
      <c r="B1812"/>
      <c r="C1812"/>
      <c r="D1812"/>
      <c r="E1812"/>
      <c r="F1812"/>
      <c r="G1812"/>
      <c r="H1812"/>
      <c r="I1812"/>
      <c r="J1812"/>
      <c r="K1812"/>
      <c r="L1812"/>
    </row>
    <row r="1813" spans="1:12" ht="16" x14ac:dyDescent="0.2">
      <c r="A1813"/>
      <c r="B1813"/>
      <c r="C1813"/>
      <c r="D1813"/>
      <c r="E1813"/>
      <c r="F1813"/>
      <c r="G1813"/>
      <c r="H1813"/>
      <c r="I1813"/>
      <c r="J1813"/>
      <c r="K1813"/>
      <c r="L1813"/>
    </row>
    <row r="1814" spans="1:12" ht="16" x14ac:dyDescent="0.2">
      <c r="A1814"/>
      <c r="B1814"/>
      <c r="C1814"/>
      <c r="D1814"/>
      <c r="E1814"/>
      <c r="F1814"/>
      <c r="G1814"/>
      <c r="H1814"/>
      <c r="I1814"/>
      <c r="J1814"/>
      <c r="K1814"/>
      <c r="L1814"/>
    </row>
    <row r="1815" spans="1:12" ht="16" x14ac:dyDescent="0.2">
      <c r="A1815"/>
      <c r="B1815"/>
      <c r="C1815"/>
      <c r="D1815"/>
      <c r="E1815"/>
      <c r="F1815"/>
      <c r="G1815"/>
      <c r="H1815"/>
      <c r="I1815"/>
      <c r="J1815"/>
      <c r="K1815"/>
      <c r="L1815"/>
    </row>
    <row r="1816" spans="1:12" ht="16" x14ac:dyDescent="0.2">
      <c r="A1816"/>
      <c r="B1816"/>
      <c r="C1816"/>
      <c r="D1816"/>
      <c r="E1816"/>
      <c r="F1816"/>
      <c r="G1816"/>
      <c r="H1816"/>
      <c r="I1816"/>
      <c r="J1816"/>
      <c r="K1816"/>
      <c r="L1816"/>
    </row>
    <row r="1817" spans="1:12" ht="16" x14ac:dyDescent="0.2">
      <c r="A1817"/>
      <c r="B1817"/>
      <c r="C1817"/>
      <c r="D1817"/>
      <c r="E1817"/>
      <c r="F1817"/>
      <c r="G1817"/>
      <c r="H1817"/>
      <c r="I1817"/>
      <c r="J1817"/>
      <c r="K1817"/>
      <c r="L1817"/>
    </row>
    <row r="1818" spans="1:12" ht="16" x14ac:dyDescent="0.2">
      <c r="A1818"/>
      <c r="B1818"/>
      <c r="C1818"/>
      <c r="D1818"/>
      <c r="E1818"/>
      <c r="F1818"/>
      <c r="G1818"/>
      <c r="H1818"/>
      <c r="I1818"/>
      <c r="J1818"/>
      <c r="K1818"/>
      <c r="L1818"/>
    </row>
    <row r="1819" spans="1:12" ht="16" x14ac:dyDescent="0.2">
      <c r="A1819"/>
      <c r="B1819"/>
      <c r="C1819"/>
      <c r="D1819"/>
      <c r="E1819"/>
      <c r="F1819"/>
      <c r="G1819"/>
      <c r="H1819"/>
      <c r="I1819"/>
      <c r="J1819"/>
      <c r="K1819"/>
      <c r="L1819"/>
    </row>
    <row r="1820" spans="1:12" ht="16" x14ac:dyDescent="0.2">
      <c r="A1820"/>
      <c r="B1820"/>
      <c r="C1820"/>
      <c r="D1820"/>
      <c r="E1820"/>
      <c r="F1820"/>
      <c r="G1820"/>
      <c r="H1820"/>
      <c r="I1820"/>
      <c r="J1820"/>
      <c r="K1820"/>
      <c r="L1820"/>
    </row>
    <row r="1821" spans="1:12" ht="16" x14ac:dyDescent="0.2">
      <c r="A1821"/>
      <c r="B1821"/>
      <c r="C1821"/>
      <c r="D1821"/>
      <c r="E1821"/>
      <c r="F1821"/>
      <c r="G1821"/>
      <c r="H1821"/>
      <c r="I1821"/>
      <c r="J1821"/>
      <c r="K1821"/>
      <c r="L1821"/>
    </row>
    <row r="1822" spans="1:12" ht="16" x14ac:dyDescent="0.2">
      <c r="A1822"/>
      <c r="B1822"/>
      <c r="C1822"/>
      <c r="D1822"/>
      <c r="E1822"/>
      <c r="F1822"/>
      <c r="G1822"/>
      <c r="H1822"/>
      <c r="I1822"/>
      <c r="J1822"/>
      <c r="K1822"/>
      <c r="L1822"/>
    </row>
    <row r="1823" spans="1:12" ht="16" x14ac:dyDescent="0.2">
      <c r="A1823"/>
      <c r="B1823"/>
      <c r="C1823"/>
      <c r="D1823"/>
      <c r="E1823"/>
      <c r="F1823"/>
      <c r="G1823"/>
      <c r="H1823"/>
      <c r="I1823"/>
      <c r="J1823"/>
      <c r="K1823"/>
      <c r="L1823"/>
    </row>
    <row r="1824" spans="1:12" ht="16" x14ac:dyDescent="0.2">
      <c r="A1824"/>
      <c r="B1824"/>
      <c r="C1824"/>
      <c r="D1824"/>
      <c r="E1824"/>
      <c r="F1824"/>
      <c r="G1824"/>
      <c r="H1824"/>
      <c r="I1824"/>
      <c r="J1824"/>
      <c r="K1824"/>
      <c r="L1824"/>
    </row>
    <row r="1825" spans="1:12" ht="16" x14ac:dyDescent="0.2">
      <c r="A1825"/>
      <c r="B1825"/>
      <c r="C1825"/>
      <c r="D1825"/>
      <c r="E1825"/>
      <c r="F1825"/>
      <c r="G1825"/>
      <c r="H1825"/>
      <c r="I1825"/>
      <c r="J1825"/>
      <c r="K1825"/>
      <c r="L1825"/>
    </row>
    <row r="1826" spans="1:12" ht="16" x14ac:dyDescent="0.2">
      <c r="A1826"/>
      <c r="B1826"/>
      <c r="C1826"/>
      <c r="D1826"/>
      <c r="E1826"/>
      <c r="F1826"/>
      <c r="G1826"/>
      <c r="H1826"/>
      <c r="I1826"/>
      <c r="J1826"/>
      <c r="K1826"/>
      <c r="L1826"/>
    </row>
    <row r="1827" spans="1:12" ht="16" x14ac:dyDescent="0.2">
      <c r="A1827"/>
      <c r="B1827"/>
      <c r="C1827"/>
      <c r="D1827"/>
      <c r="E1827"/>
      <c r="F1827"/>
      <c r="G1827"/>
      <c r="H1827"/>
      <c r="I1827"/>
      <c r="J1827"/>
      <c r="K1827"/>
      <c r="L1827"/>
    </row>
    <row r="1828" spans="1:12" ht="16" x14ac:dyDescent="0.2">
      <c r="A1828"/>
      <c r="B1828"/>
      <c r="C1828"/>
      <c r="D1828"/>
      <c r="E1828"/>
      <c r="F1828"/>
      <c r="G1828"/>
      <c r="H1828"/>
      <c r="I1828"/>
      <c r="J1828"/>
      <c r="K1828"/>
      <c r="L1828"/>
    </row>
    <row r="1829" spans="1:12" ht="16" x14ac:dyDescent="0.2">
      <c r="A1829"/>
      <c r="B1829"/>
      <c r="C1829"/>
      <c r="D1829"/>
      <c r="E1829"/>
      <c r="F1829"/>
      <c r="G1829"/>
      <c r="H1829"/>
      <c r="I1829"/>
      <c r="J1829"/>
      <c r="K1829"/>
      <c r="L1829"/>
    </row>
    <row r="1830" spans="1:12" ht="16" x14ac:dyDescent="0.2">
      <c r="A1830"/>
      <c r="B1830"/>
      <c r="C1830"/>
      <c r="D1830"/>
      <c r="E1830"/>
      <c r="F1830"/>
      <c r="G1830"/>
      <c r="H1830"/>
      <c r="I1830"/>
      <c r="J1830"/>
      <c r="K1830"/>
      <c r="L1830"/>
    </row>
    <row r="1831" spans="1:12" ht="16" x14ac:dyDescent="0.2">
      <c r="A1831"/>
      <c r="B1831"/>
      <c r="C1831"/>
      <c r="D1831"/>
      <c r="E1831"/>
      <c r="F1831"/>
      <c r="G1831"/>
      <c r="H1831"/>
      <c r="I1831"/>
      <c r="J1831"/>
      <c r="K1831"/>
      <c r="L1831"/>
    </row>
    <row r="1832" spans="1:12" ht="16" x14ac:dyDescent="0.2">
      <c r="A1832"/>
      <c r="B1832"/>
      <c r="C1832"/>
      <c r="D1832"/>
      <c r="E1832"/>
      <c r="F1832"/>
      <c r="G1832"/>
      <c r="H1832"/>
      <c r="I1832"/>
      <c r="J1832"/>
      <c r="K1832"/>
      <c r="L1832"/>
    </row>
    <row r="1833" spans="1:12" ht="16" x14ac:dyDescent="0.2">
      <c r="A1833"/>
      <c r="B1833"/>
      <c r="C1833"/>
      <c r="D1833"/>
      <c r="E1833"/>
      <c r="F1833"/>
      <c r="G1833"/>
      <c r="H1833"/>
      <c r="I1833"/>
      <c r="J1833"/>
      <c r="K1833"/>
      <c r="L1833"/>
    </row>
    <row r="1834" spans="1:12" ht="16" x14ac:dyDescent="0.2">
      <c r="A1834"/>
      <c r="B1834"/>
      <c r="C1834"/>
      <c r="D1834"/>
      <c r="E1834"/>
      <c r="F1834"/>
      <c r="G1834"/>
      <c r="H1834"/>
      <c r="I1834"/>
      <c r="J1834"/>
      <c r="K1834"/>
      <c r="L1834"/>
    </row>
    <row r="1835" spans="1:12" ht="16" x14ac:dyDescent="0.2">
      <c r="A1835"/>
      <c r="B1835"/>
      <c r="C1835"/>
      <c r="D1835"/>
      <c r="E1835"/>
      <c r="F1835"/>
      <c r="G1835"/>
      <c r="H1835"/>
      <c r="I1835"/>
      <c r="J1835"/>
      <c r="K1835"/>
      <c r="L1835"/>
    </row>
    <row r="1836" spans="1:12" ht="16" x14ac:dyDescent="0.2">
      <c r="A1836"/>
      <c r="B1836"/>
      <c r="C1836"/>
      <c r="D1836"/>
      <c r="E1836"/>
      <c r="F1836"/>
      <c r="G1836"/>
      <c r="H1836"/>
      <c r="I1836"/>
      <c r="J1836"/>
      <c r="K1836"/>
      <c r="L1836"/>
    </row>
    <row r="1837" spans="1:12" ht="16" x14ac:dyDescent="0.2">
      <c r="A1837"/>
      <c r="B1837"/>
      <c r="C1837"/>
      <c r="D1837"/>
      <c r="E1837"/>
      <c r="F1837"/>
      <c r="G1837"/>
      <c r="H1837"/>
      <c r="I1837"/>
      <c r="J1837"/>
      <c r="K1837"/>
      <c r="L1837"/>
    </row>
    <row r="1838" spans="1:12" ht="16" x14ac:dyDescent="0.2">
      <c r="A1838"/>
      <c r="B1838"/>
      <c r="C1838"/>
      <c r="D1838"/>
      <c r="E1838"/>
      <c r="F1838"/>
      <c r="G1838"/>
      <c r="H1838"/>
      <c r="I1838"/>
      <c r="J1838"/>
      <c r="K1838"/>
      <c r="L1838"/>
    </row>
    <row r="1839" spans="1:12" ht="16" x14ac:dyDescent="0.2">
      <c r="A1839"/>
      <c r="B1839"/>
      <c r="C1839"/>
      <c r="D1839"/>
      <c r="E1839"/>
      <c r="F1839"/>
      <c r="G1839"/>
      <c r="H1839"/>
      <c r="I1839"/>
      <c r="J1839"/>
      <c r="K1839"/>
      <c r="L1839"/>
    </row>
    <row r="1840" spans="1:12" ht="16" x14ac:dyDescent="0.2">
      <c r="A1840"/>
      <c r="B1840"/>
      <c r="C1840"/>
      <c r="D1840"/>
      <c r="E1840"/>
      <c r="F1840"/>
      <c r="G1840"/>
      <c r="H1840"/>
      <c r="I1840"/>
      <c r="J1840"/>
      <c r="K1840"/>
      <c r="L1840"/>
    </row>
    <row r="1841" spans="1:12" ht="16" x14ac:dyDescent="0.2">
      <c r="A1841"/>
      <c r="B1841"/>
      <c r="C1841"/>
      <c r="D1841"/>
      <c r="E1841"/>
      <c r="F1841"/>
      <c r="G1841"/>
      <c r="H1841"/>
      <c r="I1841"/>
      <c r="J1841"/>
      <c r="K1841"/>
      <c r="L1841"/>
    </row>
    <row r="1842" spans="1:12" ht="16" x14ac:dyDescent="0.2">
      <c r="A1842"/>
      <c r="B1842"/>
      <c r="C1842"/>
      <c r="D1842"/>
      <c r="E1842"/>
      <c r="F1842"/>
      <c r="G1842"/>
      <c r="H1842"/>
      <c r="I1842"/>
      <c r="J1842"/>
      <c r="K1842"/>
      <c r="L1842"/>
    </row>
    <row r="1843" spans="1:12" ht="16" x14ac:dyDescent="0.2">
      <c r="A1843"/>
      <c r="B1843"/>
      <c r="C1843"/>
      <c r="D1843"/>
      <c r="E1843"/>
      <c r="F1843"/>
      <c r="G1843"/>
      <c r="H1843"/>
      <c r="I1843"/>
      <c r="J1843"/>
      <c r="K1843"/>
      <c r="L1843"/>
    </row>
    <row r="1844" spans="1:12" ht="16" x14ac:dyDescent="0.2">
      <c r="A1844"/>
      <c r="B1844"/>
      <c r="C1844"/>
      <c r="D1844"/>
      <c r="E1844"/>
      <c r="F1844"/>
      <c r="G1844"/>
      <c r="H1844"/>
      <c r="I1844"/>
      <c r="J1844"/>
      <c r="K1844"/>
      <c r="L1844"/>
    </row>
    <row r="1845" spans="1:12" ht="16" x14ac:dyDescent="0.2">
      <c r="A1845"/>
      <c r="B1845"/>
      <c r="C1845"/>
      <c r="D1845"/>
      <c r="E1845"/>
      <c r="F1845"/>
      <c r="G1845"/>
      <c r="H1845"/>
      <c r="I1845"/>
      <c r="J1845"/>
      <c r="K1845"/>
      <c r="L1845"/>
    </row>
    <row r="1846" spans="1:12" ht="16" x14ac:dyDescent="0.2">
      <c r="A1846"/>
      <c r="B1846"/>
      <c r="C1846"/>
      <c r="D1846"/>
      <c r="E1846"/>
      <c r="F1846"/>
      <c r="G1846"/>
      <c r="H1846"/>
      <c r="I1846"/>
      <c r="J1846"/>
      <c r="K1846"/>
      <c r="L1846"/>
    </row>
    <row r="1847" spans="1:12" ht="16" x14ac:dyDescent="0.2">
      <c r="A1847"/>
      <c r="B1847"/>
      <c r="C1847"/>
      <c r="D1847"/>
      <c r="E1847"/>
      <c r="F1847"/>
      <c r="G1847"/>
      <c r="H1847"/>
      <c r="I1847"/>
      <c r="J1847"/>
      <c r="K1847"/>
      <c r="L1847"/>
    </row>
    <row r="1848" spans="1:12" ht="16" x14ac:dyDescent="0.2">
      <c r="A1848"/>
      <c r="B1848"/>
      <c r="C1848"/>
      <c r="D1848"/>
      <c r="E1848"/>
      <c r="F1848"/>
      <c r="G1848"/>
      <c r="H1848"/>
      <c r="I1848"/>
      <c r="J1848"/>
      <c r="K1848"/>
      <c r="L1848"/>
    </row>
    <row r="1849" spans="1:12" ht="16" x14ac:dyDescent="0.2">
      <c r="A1849"/>
      <c r="B1849"/>
      <c r="C1849"/>
      <c r="D1849"/>
      <c r="E1849"/>
      <c r="F1849"/>
      <c r="G1849"/>
      <c r="H1849"/>
      <c r="I1849"/>
      <c r="J1849"/>
      <c r="K1849"/>
      <c r="L1849"/>
    </row>
    <row r="1850" spans="1:12" ht="16" x14ac:dyDescent="0.2">
      <c r="A1850"/>
      <c r="B1850"/>
      <c r="C1850"/>
      <c r="D1850"/>
      <c r="E1850"/>
      <c r="F1850"/>
      <c r="G1850"/>
      <c r="H1850"/>
      <c r="I1850"/>
      <c r="J1850"/>
      <c r="K1850"/>
      <c r="L1850"/>
    </row>
    <row r="1851" spans="1:12" ht="16" x14ac:dyDescent="0.2">
      <c r="A1851"/>
      <c r="B1851"/>
      <c r="C1851"/>
      <c r="D1851"/>
      <c r="E1851"/>
      <c r="F1851"/>
      <c r="G1851"/>
      <c r="H1851"/>
      <c r="I1851"/>
      <c r="J1851"/>
      <c r="K1851"/>
      <c r="L1851"/>
    </row>
    <row r="1852" spans="1:12" ht="16" x14ac:dyDescent="0.2">
      <c r="A1852"/>
      <c r="B1852"/>
      <c r="C1852"/>
      <c r="D1852"/>
      <c r="E1852"/>
      <c r="F1852"/>
      <c r="G1852"/>
      <c r="H1852"/>
      <c r="I1852"/>
      <c r="J1852"/>
      <c r="K1852"/>
      <c r="L1852"/>
    </row>
    <row r="1853" spans="1:12" ht="16" x14ac:dyDescent="0.2">
      <c r="A1853"/>
      <c r="B1853"/>
      <c r="C1853"/>
      <c r="D1853"/>
      <c r="E1853"/>
      <c r="F1853"/>
      <c r="G1853"/>
      <c r="H1853"/>
      <c r="I1853"/>
      <c r="J1853"/>
      <c r="K1853"/>
      <c r="L1853"/>
    </row>
    <row r="1854" spans="1:12" ht="16" x14ac:dyDescent="0.2">
      <c r="A1854"/>
      <c r="B1854"/>
      <c r="C1854"/>
      <c r="D1854"/>
      <c r="E1854"/>
      <c r="F1854"/>
      <c r="G1854"/>
      <c r="H1854"/>
      <c r="I1854"/>
      <c r="J1854"/>
      <c r="K1854"/>
      <c r="L1854"/>
    </row>
    <row r="1855" spans="1:12" ht="16" x14ac:dyDescent="0.2">
      <c r="A1855"/>
      <c r="B1855"/>
      <c r="C1855"/>
      <c r="D1855"/>
      <c r="E1855"/>
      <c r="F1855"/>
      <c r="G1855"/>
      <c r="H1855"/>
      <c r="I1855"/>
      <c r="J1855"/>
      <c r="K1855"/>
      <c r="L1855"/>
    </row>
    <row r="1856" spans="1:12" ht="16" x14ac:dyDescent="0.2">
      <c r="A1856"/>
      <c r="B1856"/>
      <c r="C1856"/>
      <c r="D1856"/>
      <c r="E1856"/>
      <c r="F1856"/>
      <c r="G1856"/>
      <c r="H1856"/>
      <c r="I1856"/>
      <c r="J1856"/>
      <c r="K1856"/>
      <c r="L1856"/>
    </row>
    <row r="1857" spans="1:12" ht="16" x14ac:dyDescent="0.2">
      <c r="A1857"/>
      <c r="B1857"/>
      <c r="C1857"/>
      <c r="D1857"/>
      <c r="E1857"/>
      <c r="F1857"/>
      <c r="G1857"/>
      <c r="H1857"/>
      <c r="I1857"/>
      <c r="J1857"/>
      <c r="K1857"/>
      <c r="L1857"/>
    </row>
    <row r="1858" spans="1:12" ht="16" x14ac:dyDescent="0.2">
      <c r="A1858"/>
      <c r="B1858"/>
      <c r="C1858"/>
      <c r="D1858"/>
      <c r="E1858"/>
      <c r="F1858"/>
      <c r="G1858"/>
      <c r="H1858"/>
      <c r="I1858"/>
      <c r="J1858"/>
      <c r="K1858"/>
      <c r="L1858"/>
    </row>
    <row r="1859" spans="1:12" ht="16" x14ac:dyDescent="0.2">
      <c r="A1859"/>
      <c r="B1859"/>
      <c r="C1859"/>
      <c r="D1859"/>
      <c r="E1859"/>
      <c r="F1859"/>
      <c r="G1859"/>
      <c r="H1859"/>
      <c r="I1859"/>
      <c r="J1859"/>
      <c r="K1859"/>
      <c r="L1859"/>
    </row>
    <row r="1860" spans="1:12" ht="16" x14ac:dyDescent="0.2">
      <c r="A1860"/>
      <c r="B1860"/>
      <c r="C1860"/>
      <c r="D1860"/>
      <c r="E1860"/>
      <c r="F1860"/>
      <c r="G1860"/>
      <c r="H1860"/>
      <c r="I1860"/>
      <c r="J1860"/>
      <c r="K1860"/>
      <c r="L1860"/>
    </row>
    <row r="1861" spans="1:12" ht="16" x14ac:dyDescent="0.2">
      <c r="A1861"/>
      <c r="B1861"/>
      <c r="C1861"/>
      <c r="D1861"/>
      <c r="E1861"/>
      <c r="F1861"/>
      <c r="G1861"/>
      <c r="H1861"/>
      <c r="I1861"/>
      <c r="J1861"/>
      <c r="K1861"/>
      <c r="L1861"/>
    </row>
    <row r="1862" spans="1:12" ht="16" x14ac:dyDescent="0.2">
      <c r="A1862"/>
      <c r="B1862"/>
      <c r="C1862"/>
      <c r="D1862"/>
      <c r="E1862"/>
      <c r="F1862"/>
      <c r="G1862"/>
      <c r="H1862"/>
      <c r="I1862"/>
      <c r="J1862"/>
      <c r="K1862"/>
      <c r="L1862"/>
    </row>
    <row r="1863" spans="1:12" ht="16" x14ac:dyDescent="0.2">
      <c r="A1863"/>
      <c r="B1863"/>
      <c r="C1863"/>
      <c r="D1863"/>
      <c r="E1863"/>
      <c r="F1863"/>
      <c r="G1863"/>
      <c r="H1863"/>
      <c r="I1863"/>
      <c r="J1863"/>
      <c r="K1863"/>
      <c r="L1863"/>
    </row>
    <row r="1864" spans="1:12" ht="16" x14ac:dyDescent="0.2">
      <c r="A1864"/>
      <c r="B1864"/>
      <c r="C1864"/>
      <c r="D1864"/>
      <c r="E1864"/>
      <c r="F1864"/>
      <c r="G1864"/>
      <c r="H1864"/>
      <c r="I1864"/>
      <c r="J1864"/>
      <c r="K1864"/>
      <c r="L1864"/>
    </row>
    <row r="1865" spans="1:12" ht="16" x14ac:dyDescent="0.2">
      <c r="A1865"/>
      <c r="B1865"/>
      <c r="C1865"/>
      <c r="D1865"/>
      <c r="E1865"/>
      <c r="F1865"/>
      <c r="G1865"/>
      <c r="H1865"/>
      <c r="I1865"/>
      <c r="J1865"/>
      <c r="K1865"/>
      <c r="L1865"/>
    </row>
    <row r="1866" spans="1:12" ht="16" x14ac:dyDescent="0.2">
      <c r="A1866"/>
      <c r="B1866"/>
      <c r="C1866"/>
      <c r="D1866"/>
      <c r="E1866"/>
      <c r="F1866"/>
      <c r="G1866"/>
      <c r="H1866"/>
      <c r="I1866"/>
      <c r="J1866"/>
      <c r="K1866"/>
      <c r="L1866"/>
    </row>
    <row r="1867" spans="1:12" ht="16" x14ac:dyDescent="0.2">
      <c r="A1867"/>
      <c r="B1867"/>
      <c r="C1867"/>
      <c r="D1867"/>
      <c r="E1867"/>
      <c r="F1867"/>
      <c r="G1867"/>
      <c r="H1867"/>
      <c r="I1867"/>
      <c r="J1867"/>
      <c r="K1867"/>
      <c r="L1867"/>
    </row>
    <row r="1868" spans="1:12" ht="16" x14ac:dyDescent="0.2">
      <c r="A1868"/>
      <c r="B1868"/>
      <c r="C1868"/>
      <c r="D1868"/>
      <c r="E1868"/>
      <c r="F1868"/>
      <c r="G1868"/>
      <c r="H1868"/>
      <c r="I1868"/>
      <c r="J1868"/>
      <c r="K1868"/>
      <c r="L1868"/>
    </row>
    <row r="1869" spans="1:12" ht="16" x14ac:dyDescent="0.2">
      <c r="A1869"/>
      <c r="B1869"/>
      <c r="C1869"/>
      <c r="D1869"/>
      <c r="E1869"/>
      <c r="F1869"/>
      <c r="G1869"/>
      <c r="H1869"/>
      <c r="I1869"/>
      <c r="J1869"/>
      <c r="K1869"/>
      <c r="L1869"/>
    </row>
    <row r="1870" spans="1:12" ht="16" x14ac:dyDescent="0.2">
      <c r="A1870"/>
      <c r="B1870"/>
      <c r="C1870"/>
      <c r="D1870"/>
      <c r="E1870"/>
      <c r="F1870"/>
      <c r="G1870"/>
      <c r="H1870"/>
      <c r="I1870"/>
      <c r="J1870"/>
      <c r="K1870"/>
      <c r="L1870"/>
    </row>
    <row r="1871" spans="1:12" ht="16" x14ac:dyDescent="0.2">
      <c r="A1871"/>
      <c r="B1871"/>
      <c r="C1871"/>
      <c r="D1871"/>
      <c r="E1871"/>
      <c r="F1871"/>
      <c r="G1871"/>
      <c r="H1871"/>
      <c r="I1871"/>
      <c r="J1871"/>
      <c r="K1871"/>
      <c r="L1871"/>
    </row>
    <row r="1872" spans="1:12" ht="16" x14ac:dyDescent="0.2">
      <c r="A1872"/>
      <c r="B1872"/>
      <c r="C1872"/>
      <c r="D1872"/>
      <c r="E1872"/>
      <c r="F1872"/>
      <c r="G1872"/>
      <c r="H1872"/>
      <c r="I1872"/>
      <c r="J1872"/>
      <c r="K1872"/>
      <c r="L1872"/>
    </row>
    <row r="1873" spans="1:12" ht="16" x14ac:dyDescent="0.2">
      <c r="A1873"/>
      <c r="B1873"/>
      <c r="C1873"/>
      <c r="D1873"/>
      <c r="E1873"/>
      <c r="F1873"/>
      <c r="G1873"/>
      <c r="H1873"/>
      <c r="I1873"/>
      <c r="J1873"/>
      <c r="K1873"/>
      <c r="L1873"/>
    </row>
    <row r="1874" spans="1:12" ht="16" x14ac:dyDescent="0.2">
      <c r="A1874"/>
      <c r="B1874"/>
      <c r="C1874"/>
      <c r="D1874"/>
      <c r="E1874"/>
      <c r="F1874"/>
      <c r="G1874"/>
      <c r="H1874"/>
      <c r="I1874"/>
      <c r="J1874"/>
      <c r="K1874"/>
      <c r="L1874"/>
    </row>
    <row r="1875" spans="1:12" ht="16" x14ac:dyDescent="0.2">
      <c r="A1875"/>
      <c r="B1875"/>
      <c r="C1875"/>
      <c r="D1875"/>
      <c r="E1875"/>
      <c r="F1875"/>
      <c r="G1875"/>
      <c r="H1875"/>
      <c r="I1875"/>
      <c r="J1875"/>
      <c r="K1875"/>
      <c r="L1875"/>
    </row>
    <row r="1876" spans="1:12" ht="16" x14ac:dyDescent="0.2">
      <c r="A1876"/>
      <c r="B1876"/>
      <c r="C1876"/>
      <c r="D1876"/>
      <c r="E1876"/>
      <c r="F1876"/>
      <c r="G1876"/>
      <c r="H1876"/>
      <c r="I1876"/>
      <c r="J1876"/>
      <c r="K1876"/>
      <c r="L1876"/>
    </row>
    <row r="1877" spans="1:12" ht="16" x14ac:dyDescent="0.2">
      <c r="A1877"/>
      <c r="B1877"/>
      <c r="C1877"/>
      <c r="D1877"/>
      <c r="E1877"/>
      <c r="F1877"/>
      <c r="G1877"/>
      <c r="H1877"/>
      <c r="I1877"/>
      <c r="J1877"/>
      <c r="K1877"/>
      <c r="L1877"/>
    </row>
    <row r="1878" spans="1:12" ht="16" x14ac:dyDescent="0.2">
      <c r="A1878"/>
      <c r="B1878"/>
      <c r="C1878"/>
      <c r="D1878"/>
      <c r="E1878"/>
      <c r="F1878"/>
      <c r="G1878"/>
      <c r="H1878"/>
      <c r="I1878"/>
      <c r="J1878"/>
      <c r="K1878"/>
      <c r="L1878"/>
    </row>
    <row r="1879" spans="1:12" ht="16" x14ac:dyDescent="0.2">
      <c r="A1879"/>
      <c r="B1879"/>
      <c r="C1879"/>
      <c r="D1879"/>
      <c r="E1879"/>
      <c r="F1879"/>
      <c r="G1879"/>
      <c r="H1879"/>
      <c r="I1879"/>
      <c r="J1879"/>
      <c r="K1879"/>
      <c r="L1879"/>
    </row>
    <row r="1880" spans="1:12" ht="16" x14ac:dyDescent="0.2">
      <c r="A1880"/>
      <c r="B1880"/>
      <c r="C1880"/>
      <c r="D1880"/>
      <c r="E1880"/>
      <c r="F1880"/>
      <c r="G1880"/>
      <c r="H1880"/>
      <c r="I1880"/>
      <c r="J1880"/>
      <c r="K1880"/>
      <c r="L1880"/>
    </row>
    <row r="1881" spans="1:12" ht="16" x14ac:dyDescent="0.2">
      <c r="A1881"/>
      <c r="B1881"/>
      <c r="C1881"/>
      <c r="D1881"/>
      <c r="E1881"/>
      <c r="F1881"/>
      <c r="G1881"/>
      <c r="H1881"/>
      <c r="I1881"/>
      <c r="J1881"/>
      <c r="K1881"/>
      <c r="L1881"/>
    </row>
    <row r="1882" spans="1:12" ht="16" x14ac:dyDescent="0.2">
      <c r="A1882"/>
      <c r="B1882"/>
      <c r="C1882"/>
      <c r="D1882"/>
      <c r="E1882"/>
      <c r="F1882"/>
      <c r="G1882"/>
      <c r="H1882"/>
      <c r="I1882"/>
      <c r="J1882"/>
      <c r="K1882"/>
      <c r="L1882"/>
    </row>
    <row r="1883" spans="1:12" ht="16" x14ac:dyDescent="0.2">
      <c r="A1883"/>
      <c r="B1883"/>
      <c r="C1883"/>
      <c r="D1883"/>
      <c r="E1883"/>
      <c r="F1883"/>
      <c r="G1883"/>
      <c r="H1883"/>
      <c r="I1883"/>
      <c r="J1883"/>
      <c r="K1883"/>
      <c r="L1883"/>
    </row>
    <row r="1884" spans="1:12" ht="16" x14ac:dyDescent="0.2">
      <c r="A1884"/>
      <c r="B1884"/>
      <c r="C1884"/>
      <c r="D1884"/>
      <c r="E1884"/>
      <c r="F1884"/>
      <c r="G1884"/>
      <c r="H1884"/>
      <c r="I1884"/>
      <c r="J1884"/>
      <c r="K1884"/>
      <c r="L1884"/>
    </row>
    <row r="1885" spans="1:12" ht="16" x14ac:dyDescent="0.2">
      <c r="A1885"/>
      <c r="B1885"/>
      <c r="C1885"/>
      <c r="D1885"/>
      <c r="E1885"/>
      <c r="F1885"/>
      <c r="G1885"/>
      <c r="H1885"/>
      <c r="I1885"/>
      <c r="J1885"/>
      <c r="K1885"/>
      <c r="L1885"/>
    </row>
    <row r="1886" spans="1:12" ht="16" x14ac:dyDescent="0.2">
      <c r="A1886"/>
      <c r="B1886"/>
      <c r="C1886"/>
      <c r="D1886"/>
      <c r="E1886"/>
      <c r="F1886"/>
      <c r="G1886"/>
      <c r="H1886"/>
      <c r="I1886"/>
      <c r="J1886"/>
      <c r="K1886"/>
      <c r="L1886"/>
    </row>
    <row r="1887" spans="1:12" ht="16" x14ac:dyDescent="0.2">
      <c r="A1887"/>
      <c r="B1887"/>
      <c r="C1887"/>
      <c r="D1887"/>
      <c r="E1887"/>
      <c r="F1887"/>
      <c r="G1887"/>
      <c r="H1887"/>
      <c r="I1887"/>
      <c r="J1887"/>
      <c r="K1887"/>
      <c r="L1887"/>
    </row>
    <row r="1888" spans="1:12" ht="16" x14ac:dyDescent="0.2">
      <c r="A1888"/>
      <c r="B1888"/>
      <c r="C1888"/>
      <c r="D1888"/>
      <c r="E1888"/>
      <c r="F1888"/>
      <c r="G1888"/>
      <c r="H1888"/>
      <c r="I1888"/>
      <c r="J1888"/>
      <c r="K1888"/>
      <c r="L1888"/>
    </row>
    <row r="1889" spans="1:12" ht="16" x14ac:dyDescent="0.2">
      <c r="A1889"/>
      <c r="B1889"/>
      <c r="C1889"/>
      <c r="D1889"/>
      <c r="E1889"/>
      <c r="F1889"/>
      <c r="G1889"/>
      <c r="H1889"/>
      <c r="I1889"/>
      <c r="J1889"/>
      <c r="K1889"/>
      <c r="L1889"/>
    </row>
    <row r="1890" spans="1:12" ht="16" x14ac:dyDescent="0.2">
      <c r="A1890"/>
      <c r="B1890"/>
      <c r="C1890"/>
      <c r="D1890"/>
      <c r="E1890"/>
      <c r="F1890"/>
      <c r="G1890"/>
      <c r="H1890"/>
      <c r="I1890"/>
      <c r="J1890"/>
      <c r="K1890"/>
      <c r="L1890"/>
    </row>
    <row r="1891" spans="1:12" ht="16" x14ac:dyDescent="0.2">
      <c r="A1891"/>
      <c r="B1891"/>
      <c r="C1891"/>
      <c r="D1891"/>
      <c r="E1891"/>
      <c r="F1891"/>
      <c r="G1891"/>
      <c r="H1891"/>
      <c r="I1891"/>
      <c r="J1891"/>
      <c r="K1891"/>
      <c r="L1891"/>
    </row>
    <row r="1892" spans="1:12" ht="16" x14ac:dyDescent="0.2">
      <c r="A1892"/>
      <c r="B1892"/>
      <c r="C1892"/>
      <c r="D1892"/>
      <c r="E1892"/>
      <c r="F1892"/>
      <c r="G1892"/>
      <c r="H1892"/>
      <c r="I1892"/>
      <c r="J1892"/>
      <c r="K1892"/>
      <c r="L1892"/>
    </row>
    <row r="1893" spans="1:12" ht="16" x14ac:dyDescent="0.2">
      <c r="A1893"/>
      <c r="B1893"/>
      <c r="C1893"/>
      <c r="D1893"/>
      <c r="E1893"/>
      <c r="F1893"/>
      <c r="G1893"/>
      <c r="H1893"/>
      <c r="I1893"/>
      <c r="J1893"/>
      <c r="K1893"/>
      <c r="L1893"/>
    </row>
    <row r="1894" spans="1:12" ht="16" x14ac:dyDescent="0.2">
      <c r="A1894"/>
      <c r="B1894"/>
      <c r="C1894"/>
      <c r="D1894"/>
      <c r="E1894"/>
      <c r="F1894"/>
      <c r="G1894"/>
      <c r="H1894"/>
      <c r="I1894"/>
      <c r="J1894"/>
      <c r="K1894"/>
      <c r="L1894"/>
    </row>
    <row r="1895" spans="1:12" ht="16" x14ac:dyDescent="0.2">
      <c r="A1895"/>
      <c r="B1895"/>
      <c r="C1895"/>
      <c r="D1895"/>
      <c r="E1895"/>
      <c r="F1895"/>
      <c r="G1895"/>
      <c r="H1895"/>
      <c r="I1895"/>
      <c r="J1895"/>
      <c r="K1895"/>
      <c r="L1895"/>
    </row>
    <row r="1896" spans="1:12" ht="16" x14ac:dyDescent="0.2">
      <c r="A1896"/>
      <c r="B1896"/>
      <c r="C1896"/>
      <c r="D1896"/>
      <c r="E1896"/>
      <c r="F1896"/>
      <c r="G1896"/>
      <c r="H1896"/>
      <c r="I1896"/>
      <c r="J1896"/>
      <c r="K1896"/>
      <c r="L1896"/>
    </row>
    <row r="1897" spans="1:12" ht="16" x14ac:dyDescent="0.2">
      <c r="A1897"/>
      <c r="B1897"/>
      <c r="C1897"/>
      <c r="D1897"/>
      <c r="E1897"/>
      <c r="F1897"/>
      <c r="G1897"/>
      <c r="H1897"/>
      <c r="I1897"/>
      <c r="J1897"/>
      <c r="K1897"/>
      <c r="L1897"/>
    </row>
    <row r="1898" spans="1:12" ht="16" x14ac:dyDescent="0.2">
      <c r="A1898"/>
      <c r="B1898"/>
      <c r="C1898"/>
      <c r="D1898"/>
      <c r="E1898"/>
      <c r="F1898"/>
      <c r="G1898"/>
      <c r="H1898"/>
      <c r="I1898"/>
      <c r="J1898"/>
      <c r="K1898"/>
      <c r="L1898"/>
    </row>
    <row r="1899" spans="1:12" ht="16" x14ac:dyDescent="0.2">
      <c r="A1899"/>
      <c r="B1899"/>
      <c r="C1899"/>
      <c r="D1899"/>
      <c r="E1899"/>
      <c r="F1899"/>
      <c r="G1899"/>
      <c r="H1899"/>
      <c r="I1899"/>
      <c r="J1899"/>
      <c r="K1899"/>
      <c r="L1899"/>
    </row>
    <row r="1900" spans="1:12" ht="16" x14ac:dyDescent="0.2">
      <c r="A1900"/>
      <c r="B1900"/>
      <c r="C1900"/>
      <c r="D1900"/>
      <c r="E1900"/>
      <c r="F1900"/>
      <c r="G1900"/>
      <c r="H1900"/>
      <c r="I1900"/>
      <c r="J1900"/>
      <c r="K1900"/>
      <c r="L1900"/>
    </row>
    <row r="1901" spans="1:12" ht="16" x14ac:dyDescent="0.2">
      <c r="A1901"/>
      <c r="B1901"/>
      <c r="C1901"/>
      <c r="D1901"/>
      <c r="E1901"/>
      <c r="F1901"/>
      <c r="G1901"/>
      <c r="H1901"/>
      <c r="I1901"/>
      <c r="J1901"/>
      <c r="K1901"/>
      <c r="L1901"/>
    </row>
    <row r="1902" spans="1:12" ht="16" x14ac:dyDescent="0.2">
      <c r="A1902"/>
      <c r="B1902"/>
      <c r="C1902"/>
      <c r="D1902"/>
      <c r="E1902"/>
      <c r="F1902"/>
      <c r="G1902"/>
      <c r="H1902"/>
      <c r="I1902"/>
      <c r="J1902"/>
      <c r="K1902"/>
      <c r="L1902"/>
    </row>
    <row r="1903" spans="1:12" ht="16" x14ac:dyDescent="0.2">
      <c r="A1903"/>
      <c r="B1903"/>
      <c r="C1903"/>
      <c r="D1903"/>
      <c r="E1903"/>
      <c r="F1903"/>
      <c r="G1903"/>
      <c r="H1903"/>
      <c r="I1903"/>
      <c r="J1903"/>
      <c r="K1903"/>
      <c r="L1903"/>
    </row>
    <row r="1904" spans="1:12" ht="16" x14ac:dyDescent="0.2">
      <c r="A1904"/>
      <c r="B1904"/>
      <c r="C1904"/>
      <c r="D1904"/>
      <c r="E1904"/>
      <c r="F1904"/>
      <c r="G1904"/>
      <c r="H1904"/>
      <c r="I1904"/>
      <c r="J1904"/>
      <c r="K1904"/>
      <c r="L1904"/>
    </row>
    <row r="1905" spans="1:12" ht="16" x14ac:dyDescent="0.2">
      <c r="A1905"/>
      <c r="B1905"/>
      <c r="C1905"/>
      <c r="D1905"/>
      <c r="E1905"/>
      <c r="F1905"/>
      <c r="G1905"/>
      <c r="H1905"/>
      <c r="I1905"/>
      <c r="J1905"/>
      <c r="K1905"/>
      <c r="L1905"/>
    </row>
    <row r="1906" spans="1:12" ht="16" x14ac:dyDescent="0.2">
      <c r="A1906"/>
      <c r="B1906"/>
      <c r="C1906"/>
      <c r="D1906"/>
      <c r="E1906"/>
      <c r="F1906"/>
      <c r="G1906"/>
      <c r="H1906"/>
      <c r="I1906"/>
      <c r="J1906"/>
      <c r="K1906"/>
      <c r="L1906"/>
    </row>
    <row r="1907" spans="1:12" ht="16" x14ac:dyDescent="0.2">
      <c r="A1907"/>
      <c r="B1907"/>
      <c r="C1907"/>
      <c r="D1907"/>
      <c r="E1907"/>
      <c r="F1907"/>
      <c r="G1907"/>
      <c r="H1907"/>
      <c r="I1907"/>
      <c r="J1907"/>
      <c r="K1907"/>
      <c r="L1907"/>
    </row>
    <row r="1908" spans="1:12" ht="16" x14ac:dyDescent="0.2">
      <c r="A1908"/>
      <c r="B1908"/>
      <c r="C1908"/>
      <c r="D1908"/>
      <c r="E1908"/>
      <c r="F1908"/>
      <c r="G1908"/>
      <c r="H1908"/>
      <c r="I1908"/>
      <c r="J1908"/>
      <c r="K1908"/>
      <c r="L1908"/>
    </row>
    <row r="1909" spans="1:12" ht="16" x14ac:dyDescent="0.2">
      <c r="A1909"/>
      <c r="B1909"/>
      <c r="C1909"/>
      <c r="D1909"/>
      <c r="E1909"/>
      <c r="F1909"/>
      <c r="G1909"/>
      <c r="H1909"/>
      <c r="I1909"/>
      <c r="J1909"/>
      <c r="K1909"/>
      <c r="L1909"/>
    </row>
    <row r="1910" spans="1:12" ht="16" x14ac:dyDescent="0.2">
      <c r="A1910"/>
      <c r="B1910"/>
      <c r="C1910"/>
      <c r="D1910"/>
      <c r="E1910"/>
      <c r="F1910"/>
      <c r="G1910"/>
      <c r="H1910"/>
      <c r="I1910"/>
      <c r="J1910"/>
      <c r="K1910"/>
      <c r="L1910"/>
    </row>
    <row r="1911" spans="1:12" ht="16" x14ac:dyDescent="0.2">
      <c r="A1911"/>
      <c r="B1911"/>
      <c r="C1911"/>
      <c r="D1911"/>
      <c r="E1911"/>
      <c r="F1911"/>
      <c r="G1911"/>
      <c r="H1911"/>
      <c r="I1911"/>
      <c r="J1911"/>
      <c r="K1911"/>
      <c r="L1911"/>
    </row>
    <row r="1912" spans="1:12" ht="16" x14ac:dyDescent="0.2">
      <c r="A1912"/>
      <c r="B1912"/>
      <c r="C1912"/>
      <c r="D1912"/>
      <c r="E1912"/>
      <c r="F1912"/>
      <c r="G1912"/>
      <c r="H1912"/>
      <c r="I1912"/>
      <c r="J1912"/>
      <c r="K1912"/>
      <c r="L1912"/>
    </row>
    <row r="1913" spans="1:12" ht="16" x14ac:dyDescent="0.2">
      <c r="A1913"/>
      <c r="B1913"/>
      <c r="C1913"/>
      <c r="D1913"/>
      <c r="E1913"/>
      <c r="F1913"/>
      <c r="G1913"/>
      <c r="H1913"/>
      <c r="I1913"/>
      <c r="J1913"/>
      <c r="K1913"/>
      <c r="L1913"/>
    </row>
    <row r="1914" spans="1:12" ht="16" x14ac:dyDescent="0.2">
      <c r="A1914"/>
      <c r="B1914"/>
      <c r="C1914"/>
      <c r="D1914"/>
      <c r="E1914"/>
      <c r="F1914"/>
      <c r="G1914"/>
      <c r="H1914"/>
      <c r="I1914"/>
      <c r="J1914"/>
      <c r="K1914"/>
      <c r="L1914"/>
    </row>
    <row r="1915" spans="1:12" ht="16" x14ac:dyDescent="0.2">
      <c r="A1915"/>
      <c r="B1915"/>
      <c r="C1915"/>
      <c r="D1915"/>
      <c r="E1915"/>
      <c r="F1915"/>
      <c r="G1915"/>
      <c r="H1915"/>
      <c r="I1915"/>
      <c r="J1915"/>
      <c r="K1915"/>
      <c r="L1915"/>
    </row>
    <row r="1916" spans="1:12" ht="16" x14ac:dyDescent="0.2">
      <c r="A1916"/>
      <c r="B1916"/>
      <c r="C1916"/>
      <c r="D1916"/>
      <c r="E1916"/>
      <c r="F1916"/>
      <c r="G1916"/>
      <c r="H1916"/>
      <c r="I1916"/>
      <c r="J1916"/>
      <c r="K1916"/>
      <c r="L1916"/>
    </row>
    <row r="1917" spans="1:12" ht="16" x14ac:dyDescent="0.2">
      <c r="A1917"/>
      <c r="B1917"/>
      <c r="C1917"/>
      <c r="D1917"/>
      <c r="E1917"/>
      <c r="F1917"/>
      <c r="G1917"/>
      <c r="H1917"/>
      <c r="I1917"/>
      <c r="J1917"/>
      <c r="K1917"/>
      <c r="L1917"/>
    </row>
    <row r="1918" spans="1:12" ht="16" x14ac:dyDescent="0.2">
      <c r="A1918"/>
      <c r="B1918"/>
      <c r="C1918"/>
      <c r="D1918"/>
      <c r="E1918"/>
      <c r="F1918"/>
      <c r="G1918"/>
      <c r="H1918"/>
      <c r="I1918"/>
      <c r="J1918"/>
      <c r="K1918"/>
      <c r="L1918"/>
    </row>
    <row r="1919" spans="1:12" ht="16" x14ac:dyDescent="0.2">
      <c r="A1919"/>
      <c r="B1919"/>
      <c r="C1919"/>
      <c r="D1919"/>
      <c r="E1919"/>
      <c r="F1919"/>
      <c r="G1919"/>
      <c r="H1919"/>
      <c r="I1919"/>
      <c r="J1919"/>
      <c r="K1919"/>
      <c r="L1919"/>
    </row>
    <row r="1920" spans="1:12" ht="16" x14ac:dyDescent="0.2">
      <c r="A1920"/>
      <c r="B1920"/>
      <c r="C1920"/>
      <c r="D1920"/>
      <c r="E1920"/>
      <c r="F1920"/>
      <c r="G1920"/>
      <c r="H1920"/>
      <c r="I1920"/>
      <c r="J1920"/>
      <c r="K1920"/>
      <c r="L1920"/>
    </row>
    <row r="1921" spans="1:12" ht="16" x14ac:dyDescent="0.2">
      <c r="A1921"/>
      <c r="B1921"/>
      <c r="C1921"/>
      <c r="D1921"/>
      <c r="E1921"/>
      <c r="F1921"/>
      <c r="G1921"/>
      <c r="H1921"/>
      <c r="I1921"/>
      <c r="J1921"/>
      <c r="K1921"/>
      <c r="L1921"/>
    </row>
    <row r="1922" spans="1:12" ht="16" x14ac:dyDescent="0.2">
      <c r="A1922"/>
      <c r="B1922"/>
      <c r="C1922"/>
      <c r="D1922"/>
      <c r="E1922"/>
      <c r="F1922"/>
      <c r="G1922"/>
      <c r="H1922"/>
      <c r="I1922"/>
      <c r="J1922"/>
      <c r="K1922"/>
      <c r="L1922"/>
    </row>
    <row r="1923" spans="1:12" ht="16" x14ac:dyDescent="0.2">
      <c r="A1923"/>
      <c r="B1923"/>
      <c r="C1923"/>
      <c r="D1923"/>
      <c r="E1923"/>
      <c r="F1923"/>
      <c r="G1923"/>
      <c r="H1923"/>
      <c r="I1923"/>
      <c r="J1923"/>
      <c r="K1923"/>
      <c r="L1923"/>
    </row>
    <row r="1924" spans="1:12" ht="16" x14ac:dyDescent="0.2">
      <c r="A1924"/>
      <c r="B1924"/>
      <c r="C1924"/>
      <c r="D1924"/>
      <c r="E1924"/>
      <c r="F1924"/>
      <c r="G1924"/>
      <c r="H1924"/>
      <c r="I1924"/>
      <c r="J1924"/>
      <c r="K1924"/>
      <c r="L1924"/>
    </row>
    <row r="1925" spans="1:12" ht="16" x14ac:dyDescent="0.2">
      <c r="A1925"/>
      <c r="B1925"/>
      <c r="C1925"/>
      <c r="D1925"/>
      <c r="E1925"/>
      <c r="F1925"/>
      <c r="G1925"/>
      <c r="H1925"/>
      <c r="I1925"/>
      <c r="J1925"/>
      <c r="K1925"/>
      <c r="L1925"/>
    </row>
    <row r="1926" spans="1:12" ht="16" x14ac:dyDescent="0.2">
      <c r="A1926"/>
      <c r="B1926"/>
      <c r="C1926"/>
      <c r="D1926"/>
      <c r="E1926"/>
      <c r="F1926"/>
      <c r="G1926"/>
      <c r="H1926"/>
      <c r="I1926"/>
      <c r="J1926"/>
      <c r="K1926"/>
      <c r="L1926"/>
    </row>
    <row r="1927" spans="1:12" ht="16" x14ac:dyDescent="0.2">
      <c r="A1927"/>
      <c r="B1927"/>
      <c r="C1927"/>
      <c r="D1927"/>
      <c r="E1927"/>
      <c r="F1927"/>
      <c r="G1927"/>
      <c r="H1927"/>
      <c r="I1927"/>
      <c r="J1927"/>
      <c r="K1927"/>
      <c r="L1927"/>
    </row>
    <row r="1928" spans="1:12" ht="16" x14ac:dyDescent="0.2">
      <c r="A1928"/>
      <c r="B1928"/>
      <c r="C1928"/>
      <c r="D1928"/>
      <c r="E1928"/>
      <c r="F1928"/>
      <c r="G1928"/>
      <c r="H1928"/>
      <c r="I1928"/>
      <c r="J1928"/>
      <c r="K1928"/>
      <c r="L1928"/>
    </row>
    <row r="1929" spans="1:12" ht="16" x14ac:dyDescent="0.2">
      <c r="A1929"/>
      <c r="B1929"/>
      <c r="C1929"/>
      <c r="D1929"/>
      <c r="E1929"/>
      <c r="F1929"/>
      <c r="G1929"/>
      <c r="H1929"/>
      <c r="I1929"/>
      <c r="J1929"/>
      <c r="K1929"/>
      <c r="L1929"/>
    </row>
    <row r="1930" spans="1:12" ht="16" x14ac:dyDescent="0.2">
      <c r="A1930"/>
      <c r="B1930"/>
      <c r="C1930"/>
      <c r="D1930"/>
      <c r="E1930"/>
      <c r="F1930"/>
      <c r="G1930"/>
      <c r="H1930"/>
      <c r="I1930"/>
      <c r="J1930"/>
      <c r="K1930"/>
      <c r="L1930"/>
    </row>
    <row r="1931" spans="1:12" ht="16" x14ac:dyDescent="0.2">
      <c r="A1931"/>
      <c r="B1931"/>
      <c r="C1931"/>
      <c r="D1931"/>
      <c r="E1931"/>
      <c r="F1931"/>
      <c r="G1931"/>
      <c r="H1931"/>
      <c r="I1931"/>
      <c r="J1931"/>
      <c r="K1931"/>
      <c r="L1931"/>
    </row>
    <row r="1932" spans="1:12" ht="16" x14ac:dyDescent="0.2">
      <c r="A1932"/>
      <c r="B1932"/>
      <c r="C1932"/>
      <c r="D1932"/>
      <c r="E1932"/>
      <c r="F1932"/>
      <c r="G1932"/>
      <c r="H1932"/>
      <c r="I1932"/>
      <c r="J1932"/>
      <c r="K1932"/>
      <c r="L1932"/>
    </row>
    <row r="1933" spans="1:12" ht="16" x14ac:dyDescent="0.2">
      <c r="A1933"/>
      <c r="B1933"/>
      <c r="C1933"/>
      <c r="D1933"/>
      <c r="E1933"/>
      <c r="F1933"/>
      <c r="G1933"/>
      <c r="H1933"/>
      <c r="I1933"/>
      <c r="J1933"/>
      <c r="K1933"/>
      <c r="L1933"/>
    </row>
    <row r="1934" spans="1:12" ht="16" x14ac:dyDescent="0.2">
      <c r="A1934"/>
      <c r="B1934"/>
      <c r="C1934"/>
      <c r="D1934"/>
      <c r="E1934"/>
      <c r="F1934"/>
      <c r="G1934"/>
      <c r="H1934"/>
      <c r="I1934"/>
      <c r="J1934"/>
      <c r="K1934"/>
      <c r="L1934"/>
    </row>
    <row r="1935" spans="1:12" ht="16" x14ac:dyDescent="0.2">
      <c r="A1935"/>
      <c r="B1935"/>
      <c r="C1935"/>
      <c r="D1935"/>
      <c r="E1935"/>
      <c r="F1935"/>
      <c r="G1935"/>
      <c r="H1935"/>
      <c r="I1935"/>
      <c r="J1935"/>
      <c r="K1935"/>
      <c r="L1935"/>
    </row>
    <row r="1936" spans="1:12" ht="16" x14ac:dyDescent="0.2">
      <c r="A1936"/>
      <c r="B1936"/>
      <c r="C1936"/>
      <c r="D1936"/>
      <c r="E1936"/>
      <c r="F1936"/>
      <c r="G1936"/>
      <c r="H1936"/>
      <c r="I1936"/>
      <c r="J1936"/>
      <c r="K1936"/>
      <c r="L1936"/>
    </row>
    <row r="1937" spans="1:12" ht="16" x14ac:dyDescent="0.2">
      <c r="A1937"/>
      <c r="B1937"/>
      <c r="C1937"/>
      <c r="D1937"/>
      <c r="E1937"/>
      <c r="F1937"/>
      <c r="G1937"/>
      <c r="H1937"/>
      <c r="I1937"/>
      <c r="J1937"/>
      <c r="K1937"/>
      <c r="L1937"/>
    </row>
    <row r="1938" spans="1:12" ht="16" x14ac:dyDescent="0.2">
      <c r="A1938"/>
      <c r="B1938"/>
      <c r="C1938"/>
      <c r="D1938"/>
      <c r="E1938"/>
      <c r="F1938"/>
      <c r="G1938"/>
      <c r="H1938"/>
      <c r="I1938"/>
      <c r="J1938"/>
      <c r="K1938"/>
      <c r="L1938"/>
    </row>
    <row r="1939" spans="1:12" ht="16" x14ac:dyDescent="0.2">
      <c r="A1939"/>
      <c r="B1939"/>
      <c r="C1939"/>
      <c r="D1939"/>
      <c r="E1939"/>
      <c r="F1939"/>
      <c r="G1939"/>
      <c r="H1939"/>
      <c r="I1939"/>
      <c r="J1939"/>
      <c r="K1939"/>
      <c r="L1939"/>
    </row>
    <row r="1940" spans="1:12" ht="16" x14ac:dyDescent="0.2">
      <c r="A1940"/>
      <c r="B1940"/>
      <c r="C1940"/>
      <c r="D1940"/>
      <c r="E1940"/>
      <c r="F1940"/>
      <c r="G1940"/>
      <c r="H1940"/>
      <c r="I1940"/>
      <c r="J1940"/>
      <c r="K1940"/>
      <c r="L1940"/>
    </row>
    <row r="1941" spans="1:12" ht="16" x14ac:dyDescent="0.2">
      <c r="A1941"/>
      <c r="B1941"/>
      <c r="C1941"/>
      <c r="D1941"/>
      <c r="E1941"/>
      <c r="F1941"/>
      <c r="G1941"/>
      <c r="H1941"/>
      <c r="I1941"/>
      <c r="J1941"/>
      <c r="K1941"/>
      <c r="L1941"/>
    </row>
    <row r="1942" spans="1:12" ht="16" x14ac:dyDescent="0.2">
      <c r="A1942"/>
      <c r="B1942"/>
      <c r="C1942"/>
      <c r="D1942"/>
      <c r="E1942"/>
      <c r="F1942"/>
      <c r="G1942"/>
      <c r="H1942"/>
      <c r="I1942"/>
      <c r="J1942"/>
      <c r="K1942"/>
      <c r="L1942"/>
    </row>
    <row r="1943" spans="1:12" ht="16" x14ac:dyDescent="0.2">
      <c r="A1943"/>
      <c r="B1943"/>
      <c r="C1943"/>
      <c r="D1943"/>
      <c r="E1943"/>
      <c r="F1943"/>
      <c r="G1943"/>
      <c r="H1943"/>
      <c r="I1943"/>
      <c r="J1943"/>
      <c r="K1943"/>
      <c r="L1943"/>
    </row>
    <row r="1944" spans="1:12" ht="16" x14ac:dyDescent="0.2">
      <c r="A1944"/>
      <c r="B1944"/>
      <c r="C1944"/>
      <c r="D1944"/>
      <c r="E1944"/>
      <c r="F1944"/>
      <c r="G1944"/>
      <c r="H1944"/>
      <c r="I1944"/>
      <c r="J1944"/>
      <c r="K1944"/>
      <c r="L1944"/>
    </row>
    <row r="1945" spans="1:12" ht="16" x14ac:dyDescent="0.2">
      <c r="A1945"/>
      <c r="B1945"/>
      <c r="C1945"/>
      <c r="D1945"/>
      <c r="E1945"/>
      <c r="F1945"/>
      <c r="G1945"/>
      <c r="H1945"/>
      <c r="I1945"/>
      <c r="J1945"/>
      <c r="K1945"/>
      <c r="L1945"/>
    </row>
    <row r="1946" spans="1:12" ht="16" x14ac:dyDescent="0.2">
      <c r="A1946"/>
      <c r="B1946"/>
      <c r="C1946"/>
      <c r="D1946"/>
      <c r="E1946"/>
      <c r="F1946"/>
      <c r="G1946"/>
      <c r="H1946"/>
      <c r="I1946"/>
      <c r="J1946"/>
      <c r="K1946"/>
      <c r="L1946"/>
    </row>
    <row r="1947" spans="1:12" ht="16" x14ac:dyDescent="0.2">
      <c r="A1947"/>
      <c r="B1947"/>
      <c r="C1947"/>
      <c r="D1947"/>
      <c r="E1947"/>
      <c r="F1947"/>
      <c r="G1947"/>
      <c r="H1947"/>
      <c r="I1947"/>
      <c r="J1947"/>
      <c r="K1947"/>
      <c r="L1947"/>
    </row>
    <row r="1948" spans="1:12" ht="16" x14ac:dyDescent="0.2">
      <c r="A1948"/>
      <c r="B1948"/>
      <c r="C1948"/>
      <c r="D1948"/>
      <c r="E1948"/>
      <c r="F1948"/>
      <c r="G1948"/>
      <c r="H1948"/>
      <c r="I1948"/>
      <c r="J1948"/>
      <c r="K1948"/>
      <c r="L1948"/>
    </row>
    <row r="1949" spans="1:12" ht="16" x14ac:dyDescent="0.2">
      <c r="A1949"/>
      <c r="B1949"/>
      <c r="C1949"/>
      <c r="D1949"/>
      <c r="E1949"/>
      <c r="F1949"/>
      <c r="G1949"/>
      <c r="H1949"/>
      <c r="I1949"/>
      <c r="J1949"/>
      <c r="K1949"/>
      <c r="L1949"/>
    </row>
    <row r="1950" spans="1:12" ht="16" x14ac:dyDescent="0.2">
      <c r="A1950"/>
      <c r="B1950"/>
      <c r="C1950"/>
      <c r="D1950"/>
      <c r="E1950"/>
      <c r="F1950"/>
      <c r="G1950"/>
      <c r="H1950"/>
      <c r="I1950"/>
      <c r="J1950"/>
      <c r="K1950"/>
      <c r="L1950"/>
    </row>
    <row r="1951" spans="1:12" ht="16" x14ac:dyDescent="0.2">
      <c r="A1951"/>
      <c r="B1951"/>
      <c r="C1951"/>
      <c r="D1951"/>
      <c r="E1951"/>
      <c r="F1951"/>
      <c r="G1951"/>
      <c r="H1951"/>
      <c r="I1951"/>
      <c r="J1951"/>
      <c r="K1951"/>
      <c r="L1951"/>
    </row>
    <row r="1952" spans="1:12" ht="16" x14ac:dyDescent="0.2">
      <c r="A1952"/>
      <c r="B1952"/>
      <c r="C1952"/>
      <c r="D1952"/>
      <c r="E1952"/>
      <c r="F1952"/>
      <c r="G1952"/>
      <c r="H1952"/>
      <c r="I1952"/>
      <c r="J1952"/>
      <c r="K1952"/>
      <c r="L1952"/>
    </row>
    <row r="1953" spans="1:12" ht="16" x14ac:dyDescent="0.2">
      <c r="A1953"/>
      <c r="B1953"/>
      <c r="C1953"/>
      <c r="D1953"/>
      <c r="E1953"/>
      <c r="F1953"/>
      <c r="G1953"/>
      <c r="H1953"/>
      <c r="I1953"/>
      <c r="J1953"/>
      <c r="K1953"/>
      <c r="L1953"/>
    </row>
    <row r="1954" spans="1:12" ht="16" x14ac:dyDescent="0.2">
      <c r="A1954"/>
      <c r="B1954"/>
      <c r="C1954"/>
      <c r="D1954"/>
      <c r="E1954"/>
      <c r="F1954"/>
      <c r="G1954"/>
      <c r="H1954"/>
      <c r="I1954"/>
      <c r="J1954"/>
      <c r="K1954"/>
      <c r="L1954"/>
    </row>
    <row r="1955" spans="1:12" ht="16" x14ac:dyDescent="0.2">
      <c r="A1955"/>
      <c r="B1955"/>
      <c r="C1955"/>
      <c r="D1955"/>
      <c r="E1955"/>
      <c r="F1955"/>
      <c r="G1955"/>
      <c r="H1955"/>
      <c r="I1955"/>
      <c r="J1955"/>
      <c r="K1955"/>
      <c r="L1955"/>
    </row>
    <row r="1956" spans="1:12" ht="16" x14ac:dyDescent="0.2">
      <c r="A1956"/>
      <c r="B1956"/>
      <c r="C1956"/>
      <c r="D1956"/>
      <c r="E1956"/>
      <c r="F1956"/>
      <c r="G1956"/>
      <c r="H1956"/>
      <c r="I1956"/>
      <c r="J1956"/>
      <c r="K1956"/>
      <c r="L1956"/>
    </row>
    <row r="1957" spans="1:12" ht="16" x14ac:dyDescent="0.2">
      <c r="A1957"/>
      <c r="B1957"/>
      <c r="C1957"/>
      <c r="D1957"/>
      <c r="E1957"/>
      <c r="F1957"/>
      <c r="G1957"/>
      <c r="H1957"/>
      <c r="I1957"/>
      <c r="J1957"/>
      <c r="K1957"/>
      <c r="L1957"/>
    </row>
    <row r="1958" spans="1:12" ht="16" x14ac:dyDescent="0.2">
      <c r="A1958"/>
      <c r="B1958"/>
      <c r="C1958"/>
      <c r="D1958"/>
      <c r="E1958"/>
      <c r="F1958"/>
      <c r="G1958"/>
      <c r="H1958"/>
      <c r="I1958"/>
      <c r="J1958"/>
      <c r="K1958"/>
      <c r="L1958"/>
    </row>
    <row r="1959" spans="1:12" ht="16" x14ac:dyDescent="0.2">
      <c r="A1959"/>
      <c r="B1959"/>
      <c r="C1959"/>
      <c r="D1959"/>
      <c r="E1959"/>
      <c r="F1959"/>
      <c r="G1959"/>
      <c r="H1959"/>
      <c r="I1959"/>
      <c r="J1959"/>
      <c r="K1959"/>
      <c r="L1959"/>
    </row>
    <row r="1960" spans="1:12" ht="16" x14ac:dyDescent="0.2">
      <c r="A1960"/>
      <c r="B1960"/>
      <c r="C1960"/>
      <c r="D1960"/>
      <c r="E1960"/>
      <c r="F1960"/>
      <c r="G1960"/>
      <c r="H1960"/>
      <c r="I1960"/>
      <c r="J1960"/>
      <c r="K1960"/>
      <c r="L1960"/>
    </row>
    <row r="1961" spans="1:12" ht="16" x14ac:dyDescent="0.2">
      <c r="A1961"/>
      <c r="B1961"/>
      <c r="C1961"/>
      <c r="D1961"/>
      <c r="E1961"/>
      <c r="F1961"/>
      <c r="G1961"/>
      <c r="H1961"/>
      <c r="I1961"/>
      <c r="J1961"/>
      <c r="K1961"/>
      <c r="L1961"/>
    </row>
    <row r="1962" spans="1:12" ht="16" x14ac:dyDescent="0.2">
      <c r="A1962"/>
      <c r="B1962"/>
      <c r="C1962"/>
      <c r="D1962"/>
      <c r="E1962"/>
      <c r="F1962"/>
      <c r="G1962"/>
      <c r="H1962"/>
      <c r="I1962"/>
      <c r="J1962"/>
      <c r="K1962"/>
      <c r="L1962"/>
    </row>
    <row r="1963" spans="1:12" ht="16" x14ac:dyDescent="0.2">
      <c r="A1963"/>
      <c r="B1963"/>
      <c r="C1963"/>
      <c r="D1963"/>
      <c r="E1963"/>
      <c r="F1963"/>
      <c r="G1963"/>
      <c r="H1963"/>
      <c r="I1963"/>
      <c r="J1963"/>
      <c r="K1963"/>
      <c r="L1963"/>
    </row>
    <row r="1964" spans="1:12" ht="16" x14ac:dyDescent="0.2">
      <c r="A1964"/>
      <c r="B1964"/>
      <c r="C1964"/>
      <c r="D1964"/>
      <c r="E1964"/>
      <c r="F1964"/>
      <c r="G1964"/>
      <c r="H1964"/>
      <c r="I1964"/>
      <c r="J1964"/>
      <c r="K1964"/>
      <c r="L1964"/>
    </row>
    <row r="1965" spans="1:12" ht="16" x14ac:dyDescent="0.2">
      <c r="A1965"/>
      <c r="B1965"/>
      <c r="C1965"/>
      <c r="D1965"/>
      <c r="E1965"/>
      <c r="F1965"/>
      <c r="G1965"/>
      <c r="H1965"/>
      <c r="I1965"/>
      <c r="J1965"/>
      <c r="K1965"/>
      <c r="L1965"/>
    </row>
    <row r="1966" spans="1:12" ht="16" x14ac:dyDescent="0.2">
      <c r="A1966"/>
      <c r="B1966"/>
      <c r="C1966"/>
      <c r="D1966"/>
      <c r="E1966"/>
      <c r="F1966"/>
      <c r="G1966"/>
      <c r="H1966"/>
      <c r="I1966"/>
      <c r="J1966"/>
      <c r="K1966"/>
      <c r="L1966"/>
    </row>
    <row r="1967" spans="1:12" ht="16" x14ac:dyDescent="0.2">
      <c r="A1967"/>
      <c r="B1967"/>
      <c r="C1967"/>
      <c r="D1967"/>
      <c r="E1967"/>
      <c r="F1967"/>
      <c r="G1967"/>
      <c r="H1967"/>
      <c r="I1967"/>
      <c r="J1967"/>
      <c r="K1967"/>
      <c r="L1967"/>
    </row>
    <row r="1968" spans="1:12" ht="16" x14ac:dyDescent="0.2">
      <c r="A1968"/>
      <c r="B1968"/>
      <c r="C1968"/>
      <c r="D1968"/>
      <c r="E1968"/>
      <c r="F1968"/>
      <c r="G1968"/>
      <c r="H1968"/>
      <c r="I1968"/>
      <c r="J1968"/>
      <c r="K1968"/>
      <c r="L1968"/>
    </row>
    <row r="1969" spans="1:12" ht="16" x14ac:dyDescent="0.2">
      <c r="A1969"/>
      <c r="B1969"/>
      <c r="C1969"/>
      <c r="D1969"/>
      <c r="E1969"/>
      <c r="F1969"/>
      <c r="G1969"/>
      <c r="H1969"/>
      <c r="I1969"/>
      <c r="J1969"/>
      <c r="K1969"/>
      <c r="L1969"/>
    </row>
    <row r="1970" spans="1:12" ht="16" x14ac:dyDescent="0.2">
      <c r="A1970"/>
      <c r="B1970"/>
      <c r="C1970"/>
      <c r="D1970"/>
      <c r="E1970"/>
      <c r="F1970"/>
      <c r="G1970"/>
      <c r="H1970"/>
      <c r="I1970"/>
      <c r="J1970"/>
      <c r="K1970"/>
      <c r="L1970"/>
    </row>
    <row r="1971" spans="1:12" ht="16" x14ac:dyDescent="0.2">
      <c r="A1971"/>
      <c r="B1971"/>
      <c r="C1971"/>
      <c r="D1971"/>
      <c r="E1971"/>
      <c r="F1971"/>
      <c r="G1971"/>
      <c r="H1971"/>
      <c r="I1971"/>
      <c r="J1971"/>
      <c r="K1971"/>
      <c r="L1971"/>
    </row>
    <row r="1972" spans="1:12" ht="16" x14ac:dyDescent="0.2">
      <c r="A1972"/>
      <c r="B1972"/>
      <c r="C1972"/>
      <c r="D1972"/>
      <c r="E1972"/>
      <c r="F1972"/>
      <c r="G1972"/>
      <c r="H1972"/>
      <c r="I1972"/>
      <c r="J1972"/>
      <c r="K1972"/>
      <c r="L1972"/>
    </row>
    <row r="1973" spans="1:12" ht="16" x14ac:dyDescent="0.2">
      <c r="A1973"/>
      <c r="B1973"/>
      <c r="C1973"/>
      <c r="D1973"/>
      <c r="E1973"/>
      <c r="F1973"/>
      <c r="G1973"/>
      <c r="H1973"/>
      <c r="I1973"/>
      <c r="J1973"/>
      <c r="K1973"/>
      <c r="L1973"/>
    </row>
    <row r="1974" spans="1:12" ht="16" x14ac:dyDescent="0.2">
      <c r="A1974"/>
      <c r="B1974"/>
      <c r="C1974"/>
      <c r="D1974"/>
      <c r="E1974"/>
      <c r="F1974"/>
      <c r="G1974"/>
      <c r="H1974"/>
      <c r="I1974"/>
      <c r="J1974"/>
      <c r="K1974"/>
      <c r="L1974"/>
    </row>
    <row r="1975" spans="1:12" ht="16" x14ac:dyDescent="0.2">
      <c r="A1975"/>
      <c r="B1975"/>
      <c r="C1975"/>
      <c r="D1975"/>
      <c r="E1975"/>
      <c r="F1975"/>
      <c r="G1975"/>
      <c r="H1975"/>
      <c r="I1975"/>
      <c r="J1975"/>
      <c r="K1975"/>
      <c r="L1975"/>
    </row>
    <row r="1976" spans="1:12" ht="16" x14ac:dyDescent="0.2">
      <c r="A1976"/>
      <c r="B1976"/>
      <c r="C1976"/>
      <c r="D1976"/>
      <c r="E1976"/>
      <c r="F1976"/>
      <c r="G1976"/>
      <c r="H1976"/>
      <c r="I1976"/>
      <c r="J1976"/>
      <c r="K1976"/>
      <c r="L1976"/>
    </row>
    <row r="1977" spans="1:12" ht="16" x14ac:dyDescent="0.2">
      <c r="A1977"/>
      <c r="B1977"/>
      <c r="C1977"/>
      <c r="D1977"/>
      <c r="E1977"/>
      <c r="F1977"/>
      <c r="G1977"/>
      <c r="H1977"/>
      <c r="I1977"/>
      <c r="J1977"/>
      <c r="K1977"/>
      <c r="L1977"/>
    </row>
    <row r="1978" spans="1:12" ht="16" x14ac:dyDescent="0.2">
      <c r="A1978"/>
      <c r="B1978"/>
      <c r="C1978"/>
      <c r="D1978"/>
      <c r="E1978"/>
      <c r="F1978"/>
      <c r="G1978"/>
      <c r="H1978"/>
      <c r="I1978"/>
      <c r="J1978"/>
      <c r="K1978"/>
      <c r="L1978"/>
    </row>
    <row r="1979" spans="1:12" ht="16" x14ac:dyDescent="0.2">
      <c r="A1979"/>
      <c r="B1979"/>
      <c r="C1979"/>
      <c r="D1979"/>
      <c r="E1979"/>
      <c r="F1979"/>
      <c r="G1979"/>
      <c r="H1979"/>
      <c r="I1979"/>
      <c r="J1979"/>
      <c r="K1979"/>
      <c r="L1979"/>
    </row>
    <row r="1980" spans="1:12" ht="16" x14ac:dyDescent="0.2">
      <c r="A1980"/>
      <c r="B1980"/>
      <c r="C1980"/>
      <c r="D1980"/>
      <c r="E1980"/>
      <c r="F1980"/>
      <c r="G1980"/>
      <c r="H1980"/>
      <c r="I1980"/>
      <c r="J1980"/>
      <c r="K1980"/>
      <c r="L1980"/>
    </row>
    <row r="1981" spans="1:12" ht="16" x14ac:dyDescent="0.2">
      <c r="A1981"/>
      <c r="B1981"/>
      <c r="C1981"/>
      <c r="D1981"/>
      <c r="E1981"/>
      <c r="F1981"/>
      <c r="G1981"/>
      <c r="H1981"/>
      <c r="I1981"/>
      <c r="J1981"/>
      <c r="K1981"/>
      <c r="L1981"/>
    </row>
    <row r="1982" spans="1:12" ht="16" x14ac:dyDescent="0.2">
      <c r="A1982"/>
      <c r="B1982"/>
      <c r="C1982"/>
      <c r="D1982"/>
      <c r="E1982"/>
      <c r="F1982"/>
      <c r="G1982"/>
      <c r="H1982"/>
      <c r="I1982"/>
      <c r="J1982"/>
      <c r="K1982"/>
      <c r="L1982"/>
    </row>
    <row r="1983" spans="1:12" ht="16" x14ac:dyDescent="0.2">
      <c r="A1983"/>
      <c r="B1983"/>
      <c r="C1983"/>
      <c r="D1983"/>
      <c r="E1983"/>
      <c r="F1983"/>
      <c r="G1983"/>
      <c r="H1983"/>
      <c r="I1983"/>
      <c r="J1983"/>
      <c r="K1983"/>
      <c r="L1983"/>
    </row>
    <row r="1984" spans="1:12" ht="16" x14ac:dyDescent="0.2">
      <c r="A1984"/>
      <c r="B1984"/>
      <c r="C1984"/>
      <c r="D1984"/>
      <c r="E1984"/>
      <c r="F1984"/>
      <c r="G1984"/>
      <c r="H1984"/>
      <c r="I1984"/>
      <c r="J1984"/>
      <c r="K1984"/>
      <c r="L1984"/>
    </row>
    <row r="1985" spans="1:12" ht="16" x14ac:dyDescent="0.2">
      <c r="A1985"/>
      <c r="B1985"/>
      <c r="C1985"/>
      <c r="D1985"/>
      <c r="E1985"/>
      <c r="F1985"/>
      <c r="G1985"/>
      <c r="H1985"/>
      <c r="I1985"/>
      <c r="J1985"/>
      <c r="K1985"/>
      <c r="L1985"/>
    </row>
    <row r="1986" spans="1:12" ht="16" x14ac:dyDescent="0.2">
      <c r="A1986"/>
      <c r="B1986"/>
      <c r="C1986"/>
      <c r="D1986"/>
      <c r="E1986"/>
      <c r="F1986"/>
      <c r="G1986"/>
      <c r="H1986"/>
      <c r="I1986"/>
      <c r="J1986"/>
      <c r="K1986"/>
      <c r="L1986"/>
    </row>
    <row r="1987" spans="1:12" ht="16" x14ac:dyDescent="0.2">
      <c r="A1987"/>
      <c r="B1987"/>
      <c r="C1987"/>
      <c r="D1987"/>
      <c r="E1987"/>
      <c r="F1987"/>
      <c r="G1987"/>
      <c r="H1987"/>
      <c r="I1987"/>
      <c r="J1987"/>
      <c r="K1987"/>
      <c r="L1987"/>
    </row>
    <row r="1988" spans="1:12" ht="16" x14ac:dyDescent="0.2">
      <c r="A1988"/>
      <c r="B1988"/>
      <c r="C1988"/>
      <c r="D1988"/>
      <c r="E1988"/>
      <c r="F1988"/>
      <c r="G1988"/>
      <c r="H1988"/>
      <c r="I1988"/>
      <c r="J1988"/>
      <c r="K1988"/>
      <c r="L1988"/>
    </row>
    <row r="1989" spans="1:12" ht="16" x14ac:dyDescent="0.2">
      <c r="A1989"/>
      <c r="B1989"/>
      <c r="C1989"/>
      <c r="D1989"/>
      <c r="E1989"/>
      <c r="F1989"/>
      <c r="G1989"/>
      <c r="H1989"/>
      <c r="I1989"/>
      <c r="J1989"/>
      <c r="K1989"/>
      <c r="L1989"/>
    </row>
    <row r="1990" spans="1:12" ht="16" x14ac:dyDescent="0.2">
      <c r="A1990"/>
      <c r="B1990"/>
      <c r="C1990"/>
      <c r="D1990"/>
      <c r="E1990"/>
      <c r="F1990"/>
      <c r="G1990"/>
      <c r="H1990"/>
      <c r="I1990"/>
      <c r="J1990"/>
      <c r="K1990"/>
      <c r="L1990"/>
    </row>
    <row r="1991" spans="1:12" ht="16" x14ac:dyDescent="0.2">
      <c r="A1991"/>
      <c r="B1991"/>
      <c r="C1991"/>
      <c r="D1991"/>
      <c r="E1991"/>
      <c r="F1991"/>
      <c r="G1991"/>
      <c r="H1991"/>
      <c r="I1991"/>
      <c r="J1991"/>
      <c r="K1991"/>
      <c r="L1991"/>
    </row>
    <row r="1992" spans="1:12" ht="16" x14ac:dyDescent="0.2">
      <c r="A1992"/>
      <c r="B1992"/>
      <c r="C1992"/>
      <c r="D1992"/>
      <c r="E1992"/>
      <c r="F1992"/>
      <c r="G1992"/>
      <c r="H1992"/>
      <c r="I1992"/>
      <c r="J1992"/>
      <c r="K1992"/>
      <c r="L1992"/>
    </row>
    <row r="1993" spans="1:12" ht="16" x14ac:dyDescent="0.2">
      <c r="A1993"/>
      <c r="B1993"/>
      <c r="C1993"/>
      <c r="D1993"/>
      <c r="E1993"/>
      <c r="F1993"/>
      <c r="G1993"/>
      <c r="H1993"/>
      <c r="I1993"/>
      <c r="J1993"/>
      <c r="K1993"/>
      <c r="L1993"/>
    </row>
    <row r="1994" spans="1:12" ht="16" x14ac:dyDescent="0.2">
      <c r="A1994"/>
      <c r="B1994"/>
      <c r="C1994"/>
      <c r="D1994"/>
      <c r="E1994"/>
      <c r="F1994"/>
      <c r="G1994"/>
      <c r="H1994"/>
      <c r="I1994"/>
      <c r="J1994"/>
      <c r="K1994"/>
      <c r="L1994"/>
    </row>
    <row r="1995" spans="1:12" ht="16" x14ac:dyDescent="0.2">
      <c r="A1995"/>
      <c r="B1995"/>
      <c r="C1995"/>
      <c r="D1995"/>
      <c r="E1995"/>
      <c r="F1995"/>
      <c r="G1995"/>
      <c r="H1995"/>
      <c r="I1995"/>
      <c r="J1995"/>
      <c r="K1995"/>
      <c r="L1995"/>
    </row>
    <row r="1996" spans="1:12" ht="16" x14ac:dyDescent="0.2">
      <c r="A1996"/>
      <c r="B1996"/>
      <c r="C1996"/>
      <c r="D1996"/>
      <c r="E1996"/>
      <c r="F1996"/>
      <c r="G1996"/>
      <c r="H1996"/>
      <c r="I1996"/>
      <c r="J1996"/>
      <c r="K1996"/>
      <c r="L1996"/>
    </row>
    <row r="1997" spans="1:12" ht="16" x14ac:dyDescent="0.2">
      <c r="A1997"/>
      <c r="B1997"/>
      <c r="C1997"/>
      <c r="D1997"/>
      <c r="E1997"/>
      <c r="F1997"/>
      <c r="G1997"/>
      <c r="H1997"/>
      <c r="I1997"/>
      <c r="J1997"/>
      <c r="K1997"/>
      <c r="L1997"/>
    </row>
    <row r="1998" spans="1:12" ht="16" x14ac:dyDescent="0.2">
      <c r="A1998"/>
      <c r="B1998"/>
      <c r="C1998"/>
      <c r="D1998"/>
      <c r="E1998"/>
      <c r="F1998"/>
      <c r="G1998"/>
      <c r="H1998"/>
      <c r="I1998"/>
      <c r="J1998"/>
      <c r="K1998"/>
      <c r="L1998"/>
    </row>
    <row r="1999" spans="1:12" ht="16" x14ac:dyDescent="0.2">
      <c r="A1999"/>
      <c r="B1999"/>
      <c r="C1999"/>
      <c r="D1999"/>
      <c r="E1999"/>
      <c r="F1999"/>
      <c r="G1999"/>
      <c r="H1999"/>
      <c r="I1999"/>
      <c r="J1999"/>
      <c r="K1999"/>
      <c r="L1999"/>
    </row>
    <row r="2000" spans="1:12" ht="16" x14ac:dyDescent="0.2">
      <c r="A2000"/>
      <c r="B2000"/>
      <c r="C2000"/>
      <c r="D2000"/>
      <c r="E2000"/>
      <c r="F2000"/>
      <c r="G2000"/>
      <c r="H2000"/>
      <c r="I2000"/>
      <c r="J2000"/>
      <c r="K2000"/>
      <c r="L2000"/>
    </row>
    <row r="2001" spans="1:12" ht="16" x14ac:dyDescent="0.2">
      <c r="A2001"/>
      <c r="B2001"/>
      <c r="C2001"/>
      <c r="D2001"/>
      <c r="E2001"/>
      <c r="F2001"/>
      <c r="G2001"/>
      <c r="H2001"/>
      <c r="I2001"/>
      <c r="J2001"/>
      <c r="K2001"/>
      <c r="L2001"/>
    </row>
    <row r="2002" spans="1:12" ht="16" x14ac:dyDescent="0.2">
      <c r="A2002"/>
      <c r="B2002"/>
      <c r="C2002"/>
      <c r="D2002"/>
      <c r="E2002"/>
      <c r="F2002"/>
      <c r="G2002"/>
      <c r="H2002"/>
      <c r="I2002"/>
      <c r="J2002"/>
      <c r="K2002"/>
      <c r="L2002"/>
    </row>
    <row r="2003" spans="1:12" ht="16" x14ac:dyDescent="0.2">
      <c r="A2003"/>
      <c r="B2003"/>
      <c r="C2003"/>
      <c r="D2003"/>
      <c r="E2003"/>
      <c r="F2003"/>
      <c r="G2003"/>
      <c r="H2003"/>
      <c r="I2003"/>
      <c r="J2003"/>
      <c r="K2003"/>
      <c r="L2003"/>
    </row>
    <row r="2004" spans="1:12" ht="16" x14ac:dyDescent="0.2">
      <c r="A2004"/>
      <c r="B2004"/>
      <c r="C2004"/>
      <c r="D2004"/>
      <c r="E2004"/>
      <c r="F2004"/>
      <c r="G2004"/>
      <c r="H2004"/>
      <c r="I2004"/>
      <c r="J2004"/>
      <c r="K2004"/>
      <c r="L2004"/>
    </row>
    <row r="2005" spans="1:12" ht="16" x14ac:dyDescent="0.2">
      <c r="A2005"/>
      <c r="B2005"/>
      <c r="C2005"/>
      <c r="D2005"/>
      <c r="E2005"/>
      <c r="F2005"/>
      <c r="G2005"/>
      <c r="H2005"/>
      <c r="I2005"/>
      <c r="J2005"/>
      <c r="K2005"/>
      <c r="L2005"/>
    </row>
    <row r="2006" spans="1:12" ht="16" x14ac:dyDescent="0.2">
      <c r="A2006"/>
      <c r="B2006"/>
      <c r="C2006"/>
      <c r="D2006"/>
      <c r="E2006"/>
      <c r="F2006"/>
      <c r="G2006"/>
      <c r="H2006"/>
      <c r="I2006"/>
      <c r="J2006"/>
      <c r="K2006"/>
      <c r="L2006"/>
    </row>
    <row r="2007" spans="1:12" ht="16" x14ac:dyDescent="0.2">
      <c r="A2007"/>
      <c r="B2007"/>
      <c r="C2007"/>
      <c r="D2007"/>
      <c r="E2007"/>
      <c r="F2007"/>
      <c r="G2007"/>
      <c r="H2007"/>
      <c r="I2007"/>
      <c r="J2007"/>
      <c r="K2007"/>
      <c r="L2007"/>
    </row>
    <row r="2008" spans="1:12" ht="16" x14ac:dyDescent="0.2">
      <c r="A2008"/>
      <c r="B2008"/>
      <c r="C2008"/>
      <c r="D2008"/>
      <c r="E2008"/>
      <c r="F2008"/>
      <c r="G2008"/>
      <c r="H2008"/>
      <c r="I2008"/>
      <c r="J2008"/>
      <c r="K2008"/>
      <c r="L2008"/>
    </row>
    <row r="2009" spans="1:12" ht="16" x14ac:dyDescent="0.2">
      <c r="A2009"/>
      <c r="B2009"/>
      <c r="C2009"/>
      <c r="D2009"/>
      <c r="E2009"/>
      <c r="F2009"/>
      <c r="G2009"/>
      <c r="H2009"/>
      <c r="I2009"/>
      <c r="J2009"/>
      <c r="K2009"/>
      <c r="L2009"/>
    </row>
    <row r="2010" spans="1:12" ht="16" x14ac:dyDescent="0.2">
      <c r="A2010"/>
      <c r="B2010"/>
      <c r="C2010"/>
      <c r="D2010"/>
      <c r="E2010"/>
      <c r="F2010"/>
      <c r="G2010"/>
      <c r="H2010"/>
      <c r="I2010"/>
      <c r="J2010"/>
      <c r="K2010"/>
      <c r="L2010"/>
    </row>
    <row r="2011" spans="1:12" ht="16" x14ac:dyDescent="0.2">
      <c r="A2011"/>
      <c r="B2011"/>
      <c r="C2011"/>
      <c r="D2011"/>
      <c r="E2011"/>
      <c r="F2011"/>
      <c r="G2011"/>
      <c r="H2011"/>
      <c r="I2011"/>
      <c r="J2011"/>
      <c r="K2011"/>
      <c r="L2011"/>
    </row>
    <row r="2012" spans="1:12" ht="16" x14ac:dyDescent="0.2">
      <c r="A2012"/>
      <c r="B2012"/>
      <c r="C2012"/>
      <c r="D2012"/>
      <c r="E2012"/>
      <c r="F2012"/>
      <c r="G2012"/>
      <c r="H2012"/>
      <c r="I2012"/>
      <c r="J2012"/>
      <c r="K2012"/>
      <c r="L2012"/>
    </row>
    <row r="2013" spans="1:12" ht="16" x14ac:dyDescent="0.2">
      <c r="A2013"/>
      <c r="B2013"/>
      <c r="C2013"/>
      <c r="D2013"/>
      <c r="E2013"/>
      <c r="F2013"/>
      <c r="G2013"/>
      <c r="H2013"/>
      <c r="I2013"/>
      <c r="J2013"/>
      <c r="K2013"/>
      <c r="L2013"/>
    </row>
    <row r="2014" spans="1:12" ht="16" x14ac:dyDescent="0.2">
      <c r="A2014"/>
      <c r="B2014"/>
      <c r="C2014"/>
      <c r="D2014"/>
      <c r="E2014"/>
      <c r="F2014"/>
      <c r="G2014"/>
      <c r="H2014"/>
      <c r="I2014"/>
      <c r="J2014"/>
      <c r="K2014"/>
      <c r="L2014"/>
    </row>
    <row r="2015" spans="1:12" ht="16" x14ac:dyDescent="0.2">
      <c r="A2015"/>
      <c r="B2015"/>
      <c r="C2015"/>
      <c r="D2015"/>
      <c r="E2015"/>
      <c r="F2015"/>
      <c r="G2015"/>
      <c r="H2015"/>
      <c r="I2015"/>
      <c r="J2015"/>
      <c r="K2015"/>
      <c r="L2015"/>
    </row>
    <row r="2016" spans="1:12" ht="16" x14ac:dyDescent="0.2">
      <c r="A2016"/>
      <c r="B2016"/>
      <c r="C2016"/>
      <c r="D2016"/>
      <c r="E2016"/>
      <c r="F2016"/>
      <c r="G2016"/>
      <c r="H2016"/>
      <c r="I2016"/>
      <c r="J2016"/>
      <c r="K2016"/>
      <c r="L2016"/>
    </row>
    <row r="2017" spans="1:12" ht="16" x14ac:dyDescent="0.2">
      <c r="A2017"/>
      <c r="B2017"/>
      <c r="C2017"/>
      <c r="D2017"/>
      <c r="E2017"/>
      <c r="F2017"/>
      <c r="G2017"/>
      <c r="H2017"/>
      <c r="I2017"/>
      <c r="J2017"/>
      <c r="K2017"/>
      <c r="L2017"/>
    </row>
    <row r="2018" spans="1:12" ht="16" x14ac:dyDescent="0.2">
      <c r="A2018"/>
      <c r="B2018"/>
      <c r="C2018"/>
      <c r="D2018"/>
      <c r="E2018"/>
      <c r="F2018"/>
      <c r="G2018"/>
      <c r="H2018"/>
      <c r="I2018"/>
      <c r="J2018"/>
      <c r="K2018"/>
      <c r="L2018"/>
    </row>
    <row r="2019" spans="1:12" ht="16" x14ac:dyDescent="0.2">
      <c r="A2019"/>
      <c r="B2019"/>
      <c r="C2019"/>
      <c r="D2019"/>
      <c r="E2019"/>
      <c r="F2019"/>
      <c r="G2019"/>
      <c r="H2019"/>
      <c r="I2019"/>
      <c r="J2019"/>
      <c r="K2019"/>
      <c r="L2019"/>
    </row>
    <row r="2020" spans="1:12" ht="16" x14ac:dyDescent="0.2">
      <c r="A2020"/>
      <c r="B2020"/>
      <c r="C2020"/>
      <c r="D2020"/>
      <c r="E2020"/>
      <c r="F2020"/>
      <c r="G2020"/>
      <c r="H2020"/>
      <c r="I2020"/>
      <c r="J2020"/>
      <c r="K2020"/>
      <c r="L2020"/>
    </row>
    <row r="2021" spans="1:12" ht="16" x14ac:dyDescent="0.2">
      <c r="A2021"/>
      <c r="B2021"/>
      <c r="C2021"/>
      <c r="D2021"/>
      <c r="E2021"/>
      <c r="F2021"/>
      <c r="G2021"/>
      <c r="H2021"/>
      <c r="I2021"/>
      <c r="J2021"/>
      <c r="K2021"/>
      <c r="L2021"/>
    </row>
    <row r="2022" spans="1:12" ht="16" x14ac:dyDescent="0.2">
      <c r="A2022"/>
      <c r="B2022"/>
      <c r="C2022"/>
      <c r="D2022"/>
      <c r="E2022"/>
      <c r="F2022"/>
      <c r="G2022"/>
      <c r="H2022"/>
      <c r="I2022"/>
      <c r="J2022"/>
      <c r="K2022"/>
      <c r="L2022"/>
    </row>
    <row r="2023" spans="1:12" ht="16" x14ac:dyDescent="0.2">
      <c r="A2023"/>
      <c r="B2023"/>
      <c r="C2023"/>
      <c r="D2023"/>
      <c r="E2023"/>
      <c r="F2023"/>
      <c r="G2023"/>
      <c r="H2023"/>
      <c r="I2023"/>
      <c r="J2023"/>
      <c r="K2023"/>
      <c r="L2023"/>
    </row>
    <row r="2024" spans="1:12" ht="16" x14ac:dyDescent="0.2">
      <c r="A2024"/>
      <c r="B2024"/>
      <c r="C2024"/>
      <c r="D2024"/>
      <c r="E2024"/>
      <c r="F2024"/>
      <c r="G2024"/>
      <c r="H2024"/>
      <c r="I2024"/>
      <c r="J2024"/>
      <c r="K2024"/>
      <c r="L2024"/>
    </row>
    <row r="2025" spans="1:12" ht="16" x14ac:dyDescent="0.2">
      <c r="A2025"/>
      <c r="B2025"/>
      <c r="C2025"/>
      <c r="D2025"/>
      <c r="E2025"/>
      <c r="F2025"/>
      <c r="G2025"/>
      <c r="H2025"/>
      <c r="I2025"/>
      <c r="J2025"/>
      <c r="K2025"/>
      <c r="L2025"/>
    </row>
    <row r="2026" spans="1:12" ht="16" x14ac:dyDescent="0.2">
      <c r="A2026"/>
      <c r="B2026"/>
      <c r="C2026"/>
      <c r="D2026"/>
      <c r="E2026"/>
      <c r="F2026"/>
      <c r="G2026"/>
      <c r="H2026"/>
      <c r="I2026"/>
      <c r="J2026"/>
      <c r="K2026"/>
      <c r="L2026"/>
    </row>
    <row r="2027" spans="1:12" ht="16" x14ac:dyDescent="0.2">
      <c r="A2027"/>
      <c r="B2027"/>
      <c r="C2027"/>
      <c r="D2027"/>
      <c r="E2027"/>
      <c r="F2027"/>
      <c r="G2027"/>
      <c r="H2027"/>
      <c r="I2027"/>
      <c r="J2027"/>
      <c r="K2027"/>
      <c r="L2027"/>
    </row>
    <row r="2028" spans="1:12" ht="16" x14ac:dyDescent="0.2">
      <c r="A2028"/>
      <c r="B2028"/>
      <c r="C2028"/>
      <c r="D2028"/>
      <c r="E2028"/>
      <c r="F2028"/>
      <c r="G2028"/>
      <c r="H2028"/>
      <c r="I2028"/>
      <c r="J2028"/>
      <c r="K2028"/>
      <c r="L2028"/>
    </row>
    <row r="2029" spans="1:12" ht="16" x14ac:dyDescent="0.2">
      <c r="A2029"/>
      <c r="B2029"/>
      <c r="C2029"/>
      <c r="D2029"/>
      <c r="E2029"/>
      <c r="F2029"/>
      <c r="G2029"/>
      <c r="H2029"/>
      <c r="I2029"/>
      <c r="J2029"/>
      <c r="K2029"/>
      <c r="L2029"/>
    </row>
    <row r="2030" spans="1:12" ht="16" x14ac:dyDescent="0.2">
      <c r="A2030"/>
      <c r="B2030"/>
      <c r="C2030"/>
      <c r="D2030"/>
      <c r="E2030"/>
      <c r="F2030"/>
      <c r="G2030"/>
      <c r="H2030"/>
      <c r="I2030"/>
      <c r="J2030"/>
      <c r="K2030"/>
      <c r="L2030"/>
    </row>
    <row r="2031" spans="1:12" ht="16" x14ac:dyDescent="0.2">
      <c r="A2031"/>
      <c r="B2031"/>
      <c r="C2031"/>
      <c r="D2031"/>
      <c r="E2031"/>
      <c r="F2031"/>
      <c r="G2031"/>
      <c r="H2031"/>
      <c r="I2031"/>
      <c r="J2031"/>
      <c r="K2031"/>
      <c r="L2031"/>
    </row>
    <row r="2032" spans="1:12" ht="16" x14ac:dyDescent="0.2">
      <c r="A2032"/>
      <c r="B2032"/>
      <c r="C2032"/>
      <c r="D2032"/>
      <c r="E2032"/>
      <c r="F2032"/>
      <c r="G2032"/>
      <c r="H2032"/>
      <c r="I2032"/>
      <c r="J2032"/>
      <c r="K2032"/>
      <c r="L2032"/>
    </row>
    <row r="2033" spans="1:12" ht="16" x14ac:dyDescent="0.2">
      <c r="A2033"/>
      <c r="B2033"/>
      <c r="C2033"/>
      <c r="D2033"/>
      <c r="E2033"/>
      <c r="F2033"/>
      <c r="G2033"/>
      <c r="H2033"/>
      <c r="I2033"/>
      <c r="J2033"/>
      <c r="K2033"/>
      <c r="L2033"/>
    </row>
    <row r="2034" spans="1:12" ht="16" x14ac:dyDescent="0.2">
      <c r="A2034"/>
      <c r="B2034"/>
      <c r="C2034"/>
      <c r="D2034"/>
      <c r="E2034"/>
      <c r="F2034"/>
      <c r="G2034"/>
      <c r="H2034"/>
      <c r="I2034"/>
      <c r="J2034"/>
      <c r="K2034"/>
      <c r="L2034"/>
    </row>
    <row r="2035" spans="1:12" ht="16" x14ac:dyDescent="0.2">
      <c r="A2035"/>
      <c r="B2035"/>
      <c r="C2035"/>
      <c r="D2035"/>
      <c r="E2035"/>
      <c r="F2035"/>
      <c r="G2035"/>
      <c r="H2035"/>
      <c r="I2035"/>
      <c r="J2035"/>
      <c r="K2035"/>
      <c r="L2035"/>
    </row>
    <row r="2036" spans="1:12" ht="16" x14ac:dyDescent="0.2">
      <c r="A2036"/>
      <c r="B2036"/>
      <c r="C2036"/>
      <c r="D2036"/>
      <c r="E2036"/>
      <c r="F2036"/>
      <c r="G2036"/>
      <c r="H2036"/>
      <c r="I2036"/>
      <c r="J2036"/>
      <c r="K2036"/>
      <c r="L2036"/>
    </row>
    <row r="2037" spans="1:12" ht="16" x14ac:dyDescent="0.2">
      <c r="A2037"/>
      <c r="B2037"/>
      <c r="C2037"/>
      <c r="D2037"/>
      <c r="E2037"/>
      <c r="F2037"/>
      <c r="G2037"/>
      <c r="H2037"/>
      <c r="I2037"/>
      <c r="J2037"/>
      <c r="K2037"/>
      <c r="L2037"/>
    </row>
    <row r="2038" spans="1:12" ht="16" x14ac:dyDescent="0.2">
      <c r="A2038"/>
      <c r="B2038"/>
      <c r="C2038"/>
      <c r="D2038"/>
      <c r="E2038"/>
      <c r="F2038"/>
      <c r="G2038"/>
      <c r="H2038"/>
      <c r="I2038"/>
      <c r="J2038"/>
      <c r="K2038"/>
      <c r="L2038"/>
    </row>
    <row r="2039" spans="1:12" ht="16" x14ac:dyDescent="0.2">
      <c r="A2039"/>
      <c r="B2039"/>
      <c r="C2039"/>
      <c r="D2039"/>
      <c r="E2039"/>
      <c r="F2039"/>
      <c r="G2039"/>
      <c r="H2039"/>
      <c r="I2039"/>
      <c r="J2039"/>
      <c r="K2039"/>
      <c r="L2039"/>
    </row>
    <row r="2040" spans="1:12" ht="16" x14ac:dyDescent="0.2">
      <c r="A2040"/>
      <c r="B2040"/>
      <c r="C2040"/>
      <c r="D2040"/>
      <c r="E2040"/>
      <c r="F2040"/>
      <c r="G2040"/>
      <c r="H2040"/>
      <c r="I2040"/>
      <c r="J2040"/>
      <c r="K2040"/>
      <c r="L2040"/>
    </row>
    <row r="2041" spans="1:12" ht="16" x14ac:dyDescent="0.2">
      <c r="A2041"/>
      <c r="B2041"/>
      <c r="C2041"/>
      <c r="D2041"/>
      <c r="E2041"/>
      <c r="F2041"/>
      <c r="G2041"/>
      <c r="H2041"/>
      <c r="I2041"/>
      <c r="J2041"/>
      <c r="K2041"/>
      <c r="L2041"/>
    </row>
    <row r="2042" spans="1:12" ht="16" x14ac:dyDescent="0.2">
      <c r="A2042"/>
      <c r="B2042"/>
      <c r="C2042"/>
      <c r="D2042"/>
      <c r="E2042"/>
      <c r="F2042"/>
      <c r="G2042"/>
      <c r="H2042"/>
      <c r="I2042"/>
      <c r="J2042"/>
      <c r="K2042"/>
      <c r="L2042"/>
    </row>
    <row r="2043" spans="1:12" ht="16" x14ac:dyDescent="0.2">
      <c r="A2043"/>
      <c r="B2043"/>
      <c r="C2043"/>
      <c r="D2043"/>
      <c r="E2043"/>
      <c r="F2043"/>
      <c r="G2043"/>
      <c r="H2043"/>
      <c r="I2043"/>
      <c r="J2043"/>
      <c r="K2043"/>
      <c r="L2043"/>
    </row>
    <row r="2044" spans="1:12" ht="16" x14ac:dyDescent="0.2">
      <c r="A2044"/>
      <c r="B2044"/>
      <c r="C2044"/>
      <c r="D2044"/>
      <c r="E2044"/>
      <c r="F2044"/>
      <c r="G2044"/>
      <c r="H2044"/>
      <c r="I2044"/>
      <c r="J2044"/>
      <c r="K2044"/>
      <c r="L2044"/>
    </row>
    <row r="2045" spans="1:12" ht="16" x14ac:dyDescent="0.2">
      <c r="A2045"/>
      <c r="B2045"/>
      <c r="C2045"/>
      <c r="D2045"/>
      <c r="E2045"/>
      <c r="F2045"/>
      <c r="G2045"/>
      <c r="H2045"/>
      <c r="I2045"/>
      <c r="J2045"/>
      <c r="K2045"/>
      <c r="L2045"/>
    </row>
    <row r="2046" spans="1:12" ht="16" x14ac:dyDescent="0.2">
      <c r="A2046"/>
      <c r="B2046"/>
      <c r="C2046"/>
      <c r="D2046"/>
      <c r="E2046"/>
      <c r="F2046"/>
      <c r="G2046"/>
      <c r="H2046"/>
      <c r="I2046"/>
      <c r="J2046"/>
      <c r="K2046"/>
      <c r="L2046"/>
    </row>
    <row r="2047" spans="1:12" ht="16" x14ac:dyDescent="0.2">
      <c r="A2047"/>
      <c r="B2047"/>
      <c r="C2047"/>
      <c r="D2047"/>
      <c r="E2047"/>
      <c r="F2047"/>
      <c r="G2047"/>
      <c r="H2047"/>
      <c r="I2047"/>
      <c r="J2047"/>
      <c r="K2047"/>
      <c r="L2047"/>
    </row>
    <row r="2048" spans="1:12" ht="16" x14ac:dyDescent="0.2">
      <c r="A2048"/>
      <c r="B2048"/>
      <c r="C2048"/>
      <c r="D2048"/>
      <c r="E2048"/>
      <c r="F2048"/>
      <c r="G2048"/>
      <c r="H2048"/>
      <c r="I2048"/>
      <c r="J2048"/>
      <c r="K2048"/>
      <c r="L2048"/>
    </row>
    <row r="2049" spans="1:12" ht="16" x14ac:dyDescent="0.2">
      <c r="A2049"/>
      <c r="B2049"/>
      <c r="C2049"/>
      <c r="D2049"/>
      <c r="E2049"/>
      <c r="F2049"/>
      <c r="G2049"/>
      <c r="H2049"/>
      <c r="I2049"/>
      <c r="J2049"/>
      <c r="K2049"/>
      <c r="L2049"/>
    </row>
    <row r="2050" spans="1:12" ht="16" x14ac:dyDescent="0.2">
      <c r="A2050"/>
      <c r="B2050"/>
      <c r="C2050"/>
      <c r="D2050"/>
      <c r="E2050"/>
      <c r="F2050"/>
      <c r="G2050"/>
      <c r="H2050"/>
      <c r="I2050"/>
      <c r="J2050"/>
      <c r="K2050"/>
      <c r="L2050"/>
    </row>
    <row r="2051" spans="1:12" ht="16" x14ac:dyDescent="0.2">
      <c r="A2051"/>
      <c r="B2051"/>
      <c r="C2051"/>
      <c r="D2051"/>
      <c r="E2051"/>
      <c r="F2051"/>
      <c r="G2051"/>
      <c r="H2051"/>
      <c r="I2051"/>
      <c r="J2051"/>
      <c r="K2051"/>
      <c r="L2051"/>
    </row>
    <row r="2052" spans="1:12" ht="16" x14ac:dyDescent="0.2">
      <c r="A2052"/>
      <c r="B2052"/>
      <c r="C2052"/>
      <c r="D2052"/>
      <c r="E2052"/>
      <c r="F2052"/>
      <c r="G2052"/>
      <c r="H2052"/>
      <c r="I2052"/>
      <c r="J2052"/>
      <c r="K2052"/>
      <c r="L2052"/>
    </row>
    <row r="2053" spans="1:12" ht="16" x14ac:dyDescent="0.2">
      <c r="A2053"/>
      <c r="B2053"/>
      <c r="C2053"/>
      <c r="D2053"/>
      <c r="E2053"/>
      <c r="F2053"/>
      <c r="G2053"/>
      <c r="H2053"/>
      <c r="I2053"/>
      <c r="J2053"/>
      <c r="K2053"/>
      <c r="L2053"/>
    </row>
    <row r="2054" spans="1:12" ht="16" x14ac:dyDescent="0.2">
      <c r="A2054"/>
      <c r="B2054"/>
      <c r="C2054"/>
      <c r="D2054"/>
      <c r="E2054"/>
      <c r="F2054"/>
      <c r="G2054"/>
      <c r="H2054"/>
      <c r="I2054"/>
      <c r="J2054"/>
      <c r="K2054"/>
      <c r="L2054"/>
    </row>
    <row r="2055" spans="1:12" ht="16" x14ac:dyDescent="0.2">
      <c r="A2055"/>
      <c r="B2055"/>
      <c r="C2055"/>
      <c r="D2055"/>
      <c r="E2055"/>
      <c r="F2055"/>
      <c r="G2055"/>
      <c r="H2055"/>
      <c r="I2055"/>
      <c r="J2055"/>
      <c r="K2055"/>
      <c r="L2055"/>
    </row>
    <row r="2056" spans="1:12" ht="16" x14ac:dyDescent="0.2">
      <c r="A2056"/>
      <c r="B2056"/>
      <c r="C2056"/>
      <c r="D2056"/>
      <c r="E2056"/>
      <c r="F2056"/>
      <c r="G2056"/>
      <c r="H2056"/>
      <c r="I2056"/>
      <c r="J2056"/>
      <c r="K2056"/>
      <c r="L2056"/>
    </row>
    <row r="2057" spans="1:12" ht="16" x14ac:dyDescent="0.2">
      <c r="A2057"/>
      <c r="B2057"/>
      <c r="C2057"/>
      <c r="D2057"/>
      <c r="E2057"/>
      <c r="F2057"/>
      <c r="G2057"/>
      <c r="H2057"/>
      <c r="I2057"/>
      <c r="J2057"/>
      <c r="K2057"/>
      <c r="L2057"/>
    </row>
    <row r="2058" spans="1:12" ht="16" x14ac:dyDescent="0.2">
      <c r="A2058"/>
      <c r="B2058"/>
      <c r="C2058"/>
      <c r="D2058"/>
      <c r="E2058"/>
      <c r="F2058"/>
      <c r="G2058"/>
      <c r="H2058"/>
      <c r="I2058"/>
      <c r="J2058"/>
      <c r="K2058"/>
      <c r="L2058"/>
    </row>
    <row r="2059" spans="1:12" ht="16" x14ac:dyDescent="0.2">
      <c r="A2059"/>
      <c r="B2059"/>
      <c r="C2059"/>
      <c r="D2059"/>
      <c r="E2059"/>
      <c r="F2059"/>
      <c r="G2059"/>
      <c r="H2059"/>
      <c r="I2059"/>
      <c r="J2059"/>
      <c r="K2059"/>
      <c r="L2059"/>
    </row>
    <row r="2060" spans="1:12" ht="16" x14ac:dyDescent="0.2">
      <c r="A2060"/>
      <c r="B2060"/>
      <c r="C2060"/>
      <c r="D2060"/>
      <c r="E2060"/>
      <c r="F2060"/>
      <c r="G2060"/>
      <c r="H2060"/>
      <c r="I2060"/>
      <c r="J2060"/>
      <c r="K2060"/>
      <c r="L2060"/>
    </row>
    <row r="2061" spans="1:12" ht="16" x14ac:dyDescent="0.2">
      <c r="A2061"/>
      <c r="B2061"/>
      <c r="C2061"/>
      <c r="D2061"/>
      <c r="E2061"/>
      <c r="F2061"/>
      <c r="G2061"/>
      <c r="H2061"/>
      <c r="I2061"/>
      <c r="J2061"/>
      <c r="K2061"/>
      <c r="L2061"/>
    </row>
    <row r="2062" spans="1:12" ht="16" x14ac:dyDescent="0.2">
      <c r="A2062"/>
      <c r="B2062"/>
      <c r="C2062"/>
      <c r="D2062"/>
      <c r="E2062"/>
      <c r="F2062"/>
      <c r="G2062"/>
      <c r="H2062"/>
      <c r="I2062"/>
      <c r="J2062"/>
      <c r="K2062"/>
      <c r="L2062"/>
    </row>
    <row r="2063" spans="1:12" ht="16" x14ac:dyDescent="0.2">
      <c r="A2063"/>
      <c r="B2063"/>
      <c r="C2063"/>
      <c r="D2063"/>
      <c r="E2063"/>
      <c r="F2063"/>
      <c r="G2063"/>
      <c r="H2063"/>
      <c r="I2063"/>
      <c r="J2063"/>
      <c r="K2063"/>
      <c r="L2063"/>
    </row>
    <row r="2064" spans="1:12" ht="16" x14ac:dyDescent="0.2">
      <c r="A2064"/>
      <c r="B2064"/>
      <c r="C2064"/>
      <c r="D2064"/>
      <c r="E2064"/>
      <c r="F2064"/>
      <c r="G2064"/>
      <c r="H2064"/>
      <c r="I2064"/>
      <c r="J2064"/>
      <c r="K2064"/>
      <c r="L2064"/>
    </row>
    <row r="2065" spans="1:12" ht="16" x14ac:dyDescent="0.2">
      <c r="A2065"/>
      <c r="B2065"/>
      <c r="C2065"/>
      <c r="D2065"/>
      <c r="E2065"/>
      <c r="F2065"/>
      <c r="G2065"/>
      <c r="H2065"/>
      <c r="I2065"/>
      <c r="J2065"/>
      <c r="K2065"/>
      <c r="L2065"/>
    </row>
    <row r="2066" spans="1:12" ht="16" x14ac:dyDescent="0.2">
      <c r="A2066"/>
      <c r="B2066"/>
      <c r="C2066"/>
      <c r="D2066"/>
      <c r="E2066"/>
      <c r="F2066"/>
      <c r="G2066"/>
      <c r="H2066"/>
      <c r="I2066"/>
      <c r="J2066"/>
      <c r="K2066"/>
      <c r="L2066"/>
    </row>
    <row r="2067" spans="1:12" ht="16" x14ac:dyDescent="0.2">
      <c r="A2067"/>
      <c r="B2067"/>
      <c r="C2067"/>
      <c r="D2067"/>
      <c r="E2067"/>
      <c r="F2067"/>
      <c r="G2067"/>
      <c r="H2067"/>
      <c r="I2067"/>
      <c r="J2067"/>
      <c r="K2067"/>
      <c r="L2067"/>
    </row>
    <row r="2068" spans="1:12" ht="16" x14ac:dyDescent="0.2">
      <c r="A2068"/>
      <c r="B2068"/>
      <c r="C2068"/>
      <c r="D2068"/>
      <c r="E2068"/>
      <c r="F2068"/>
      <c r="G2068"/>
      <c r="H2068"/>
      <c r="I2068"/>
      <c r="J2068"/>
      <c r="K2068"/>
      <c r="L2068"/>
    </row>
    <row r="2069" spans="1:12" ht="16" x14ac:dyDescent="0.2">
      <c r="A2069"/>
      <c r="B2069"/>
      <c r="C2069"/>
      <c r="D2069"/>
      <c r="E2069"/>
      <c r="F2069"/>
      <c r="G2069"/>
      <c r="H2069"/>
      <c r="I2069"/>
      <c r="J2069"/>
      <c r="K2069"/>
      <c r="L2069"/>
    </row>
    <row r="2070" spans="1:12" ht="16" x14ac:dyDescent="0.2">
      <c r="A2070"/>
      <c r="B2070"/>
      <c r="C2070"/>
      <c r="D2070"/>
      <c r="E2070"/>
      <c r="F2070"/>
      <c r="G2070"/>
      <c r="H2070"/>
      <c r="I2070"/>
      <c r="J2070"/>
      <c r="K2070"/>
      <c r="L2070"/>
    </row>
    <row r="2071" spans="1:12" ht="16" x14ac:dyDescent="0.2">
      <c r="A2071"/>
      <c r="B2071"/>
      <c r="C2071"/>
      <c r="D2071"/>
      <c r="E2071"/>
      <c r="F2071"/>
      <c r="G2071"/>
      <c r="H2071"/>
      <c r="I2071"/>
      <c r="J2071"/>
      <c r="K2071"/>
      <c r="L2071"/>
    </row>
    <row r="2072" spans="1:12" ht="16" x14ac:dyDescent="0.2">
      <c r="A2072"/>
      <c r="B2072"/>
      <c r="C2072"/>
      <c r="D2072"/>
      <c r="E2072"/>
      <c r="F2072"/>
      <c r="G2072"/>
      <c r="H2072"/>
      <c r="I2072"/>
      <c r="J2072"/>
      <c r="K2072"/>
      <c r="L2072"/>
    </row>
    <row r="2073" spans="1:12" ht="16" x14ac:dyDescent="0.2">
      <c r="A2073"/>
      <c r="B2073"/>
      <c r="C2073"/>
      <c r="D2073"/>
      <c r="E2073"/>
      <c r="F2073"/>
      <c r="G2073"/>
      <c r="H2073"/>
      <c r="I2073"/>
      <c r="J2073"/>
      <c r="K2073"/>
      <c r="L2073"/>
    </row>
    <row r="2074" spans="1:12" ht="16" x14ac:dyDescent="0.2">
      <c r="A2074"/>
      <c r="B2074"/>
      <c r="C2074"/>
      <c r="D2074"/>
      <c r="E2074"/>
      <c r="F2074"/>
      <c r="G2074"/>
      <c r="H2074"/>
      <c r="I2074"/>
      <c r="J2074"/>
      <c r="K2074"/>
      <c r="L2074"/>
    </row>
    <row r="2075" spans="1:12" ht="16" x14ac:dyDescent="0.2">
      <c r="A2075"/>
      <c r="B2075"/>
      <c r="C2075"/>
      <c r="D2075"/>
      <c r="E2075"/>
      <c r="F2075"/>
      <c r="G2075"/>
      <c r="H2075"/>
      <c r="I2075"/>
      <c r="J2075"/>
      <c r="K2075"/>
      <c r="L2075"/>
    </row>
    <row r="2076" spans="1:12" ht="16" x14ac:dyDescent="0.2">
      <c r="A2076"/>
      <c r="B2076"/>
      <c r="C2076"/>
      <c r="D2076"/>
      <c r="E2076"/>
      <c r="F2076"/>
      <c r="G2076"/>
      <c r="H2076"/>
      <c r="I2076"/>
      <c r="J2076"/>
      <c r="K2076"/>
      <c r="L2076"/>
    </row>
    <row r="2077" spans="1:12" ht="16" x14ac:dyDescent="0.2">
      <c r="A2077"/>
      <c r="B2077"/>
      <c r="C2077"/>
      <c r="D2077"/>
      <c r="E2077"/>
      <c r="F2077"/>
      <c r="G2077"/>
      <c r="H2077"/>
      <c r="I2077"/>
      <c r="J2077"/>
      <c r="K2077"/>
      <c r="L2077"/>
    </row>
    <row r="2078" spans="1:12" ht="16" x14ac:dyDescent="0.2">
      <c r="A2078"/>
      <c r="B2078"/>
      <c r="C2078"/>
      <c r="D2078"/>
      <c r="E2078"/>
      <c r="F2078"/>
      <c r="G2078"/>
      <c r="H2078"/>
      <c r="I2078"/>
      <c r="J2078"/>
      <c r="K2078"/>
      <c r="L2078"/>
    </row>
    <row r="2079" spans="1:12" ht="16" x14ac:dyDescent="0.2">
      <c r="A2079"/>
      <c r="B2079"/>
      <c r="C2079"/>
      <c r="D2079"/>
      <c r="E2079"/>
      <c r="F2079"/>
      <c r="G2079"/>
      <c r="H2079"/>
      <c r="I2079"/>
      <c r="J2079"/>
      <c r="K2079"/>
      <c r="L2079"/>
    </row>
    <row r="2080" spans="1:12" ht="16" x14ac:dyDescent="0.2">
      <c r="A2080"/>
      <c r="B2080"/>
      <c r="C2080"/>
      <c r="D2080"/>
      <c r="E2080"/>
      <c r="F2080"/>
      <c r="G2080"/>
      <c r="H2080"/>
      <c r="I2080"/>
      <c r="J2080"/>
      <c r="K2080"/>
      <c r="L2080"/>
    </row>
    <row r="2081" spans="1:12" ht="16" x14ac:dyDescent="0.2">
      <c r="A2081"/>
      <c r="B2081"/>
      <c r="C2081"/>
      <c r="D2081"/>
      <c r="E2081"/>
      <c r="F2081"/>
      <c r="G2081"/>
      <c r="H2081"/>
      <c r="I2081"/>
      <c r="J2081"/>
      <c r="K2081"/>
      <c r="L2081"/>
    </row>
    <row r="2082" spans="1:12" ht="16" x14ac:dyDescent="0.2">
      <c r="A2082"/>
      <c r="B2082"/>
      <c r="C2082"/>
      <c r="D2082"/>
      <c r="E2082"/>
      <c r="F2082"/>
      <c r="G2082"/>
      <c r="H2082"/>
      <c r="I2082"/>
      <c r="J2082"/>
      <c r="K2082"/>
      <c r="L2082"/>
    </row>
    <row r="2083" spans="1:12" ht="16" x14ac:dyDescent="0.2">
      <c r="A2083"/>
      <c r="B2083"/>
      <c r="C2083"/>
      <c r="D2083"/>
      <c r="E2083"/>
      <c r="F2083"/>
      <c r="G2083"/>
      <c r="H2083"/>
      <c r="I2083"/>
      <c r="J2083"/>
      <c r="K2083"/>
      <c r="L2083"/>
    </row>
    <row r="2084" spans="1:12" ht="16" x14ac:dyDescent="0.2">
      <c r="A2084"/>
      <c r="B2084"/>
      <c r="C2084"/>
      <c r="D2084"/>
      <c r="E2084"/>
      <c r="F2084"/>
      <c r="G2084"/>
      <c r="H2084"/>
      <c r="I2084"/>
      <c r="J2084"/>
      <c r="K2084"/>
      <c r="L2084"/>
    </row>
    <row r="2085" spans="1:12" ht="16" x14ac:dyDescent="0.2">
      <c r="A2085"/>
      <c r="B2085"/>
      <c r="C2085"/>
      <c r="D2085"/>
      <c r="E2085"/>
      <c r="F2085"/>
      <c r="G2085"/>
      <c r="H2085"/>
      <c r="I2085"/>
      <c r="J2085"/>
      <c r="K2085"/>
      <c r="L2085"/>
    </row>
    <row r="2086" spans="1:12" ht="16" x14ac:dyDescent="0.2">
      <c r="A2086"/>
      <c r="B2086"/>
      <c r="C2086"/>
      <c r="D2086"/>
      <c r="E2086"/>
      <c r="F2086"/>
      <c r="G2086"/>
      <c r="H2086"/>
      <c r="I2086"/>
      <c r="J2086"/>
      <c r="K2086"/>
      <c r="L2086"/>
    </row>
    <row r="2087" spans="1:12" ht="16" x14ac:dyDescent="0.2">
      <c r="A2087"/>
      <c r="B2087"/>
      <c r="C2087"/>
      <c r="D2087"/>
      <c r="E2087"/>
      <c r="F2087"/>
      <c r="G2087"/>
      <c r="H2087"/>
      <c r="I2087"/>
      <c r="J2087"/>
      <c r="K2087"/>
      <c r="L2087"/>
    </row>
    <row r="2088" spans="1:12" ht="16" x14ac:dyDescent="0.2">
      <c r="A2088"/>
      <c r="B2088"/>
      <c r="C2088"/>
      <c r="D2088"/>
      <c r="E2088"/>
      <c r="F2088"/>
      <c r="G2088"/>
      <c r="H2088"/>
      <c r="I2088"/>
      <c r="J2088"/>
      <c r="K2088"/>
      <c r="L2088"/>
    </row>
    <row r="2089" spans="1:12" ht="16" x14ac:dyDescent="0.2">
      <c r="A2089"/>
      <c r="B2089"/>
      <c r="C2089"/>
      <c r="D2089"/>
      <c r="E2089"/>
      <c r="F2089"/>
      <c r="G2089"/>
      <c r="H2089"/>
      <c r="I2089"/>
      <c r="J2089"/>
      <c r="K2089"/>
      <c r="L2089"/>
    </row>
    <row r="2090" spans="1:12" ht="16" x14ac:dyDescent="0.2">
      <c r="A2090"/>
      <c r="B2090"/>
      <c r="C2090"/>
      <c r="D2090"/>
      <c r="E2090"/>
      <c r="F2090"/>
      <c r="G2090"/>
      <c r="H2090"/>
      <c r="I2090"/>
      <c r="J2090"/>
      <c r="K2090"/>
      <c r="L2090"/>
    </row>
    <row r="2091" spans="1:12" ht="16" x14ac:dyDescent="0.2">
      <c r="A2091"/>
      <c r="B2091"/>
      <c r="C2091"/>
      <c r="D2091"/>
      <c r="E2091"/>
      <c r="F2091"/>
      <c r="G2091"/>
      <c r="H2091"/>
      <c r="I2091"/>
      <c r="J2091"/>
      <c r="K2091"/>
      <c r="L2091"/>
    </row>
    <row r="2092" spans="1:12" ht="16" x14ac:dyDescent="0.2">
      <c r="A2092"/>
      <c r="B2092"/>
      <c r="C2092"/>
      <c r="D2092"/>
      <c r="E2092"/>
      <c r="F2092"/>
      <c r="G2092"/>
      <c r="H2092"/>
      <c r="I2092"/>
      <c r="J2092"/>
      <c r="K2092"/>
      <c r="L2092"/>
    </row>
    <row r="2093" spans="1:12" ht="16" x14ac:dyDescent="0.2">
      <c r="A2093"/>
      <c r="B2093"/>
      <c r="C2093"/>
      <c r="D2093"/>
      <c r="E2093"/>
      <c r="F2093"/>
      <c r="G2093"/>
      <c r="H2093"/>
      <c r="I2093"/>
      <c r="J2093"/>
      <c r="K2093"/>
      <c r="L2093"/>
    </row>
    <row r="2094" spans="1:12" ht="16" x14ac:dyDescent="0.2">
      <c r="A2094"/>
      <c r="B2094"/>
      <c r="C2094"/>
      <c r="D2094"/>
      <c r="E2094"/>
      <c r="F2094"/>
      <c r="G2094"/>
      <c r="H2094"/>
      <c r="I2094"/>
      <c r="J2094"/>
      <c r="K2094"/>
      <c r="L2094"/>
    </row>
    <row r="2095" spans="1:12" ht="16" x14ac:dyDescent="0.2">
      <c r="A2095"/>
      <c r="B2095"/>
      <c r="C2095"/>
      <c r="D2095"/>
      <c r="E2095"/>
      <c r="F2095"/>
      <c r="G2095"/>
      <c r="H2095"/>
      <c r="I2095"/>
      <c r="J2095"/>
      <c r="K2095"/>
      <c r="L2095"/>
    </row>
    <row r="2096" spans="1:12" ht="16" x14ac:dyDescent="0.2">
      <c r="A2096"/>
      <c r="B2096"/>
      <c r="C2096"/>
      <c r="D2096"/>
      <c r="E2096"/>
      <c r="F2096"/>
      <c r="G2096"/>
      <c r="H2096"/>
      <c r="I2096"/>
      <c r="J2096"/>
      <c r="K2096"/>
      <c r="L2096"/>
    </row>
    <row r="2097" spans="1:12" ht="16" x14ac:dyDescent="0.2">
      <c r="A2097"/>
      <c r="B2097"/>
      <c r="C2097"/>
      <c r="D2097"/>
      <c r="E2097"/>
      <c r="F2097"/>
      <c r="G2097"/>
      <c r="H2097"/>
      <c r="I2097"/>
      <c r="J2097"/>
      <c r="K2097"/>
      <c r="L2097"/>
    </row>
    <row r="2098" spans="1:12" ht="16" x14ac:dyDescent="0.2">
      <c r="A2098"/>
      <c r="B2098"/>
      <c r="C2098"/>
      <c r="D2098"/>
      <c r="E2098"/>
      <c r="F2098"/>
      <c r="G2098"/>
      <c r="H2098"/>
      <c r="I2098"/>
      <c r="J2098"/>
      <c r="K2098"/>
      <c r="L2098"/>
    </row>
    <row r="2099" spans="1:12" ht="16" x14ac:dyDescent="0.2">
      <c r="A2099"/>
      <c r="B2099"/>
      <c r="C2099"/>
      <c r="D2099"/>
      <c r="E2099"/>
      <c r="F2099"/>
      <c r="G2099"/>
      <c r="H2099"/>
      <c r="I2099"/>
      <c r="J2099"/>
      <c r="K2099"/>
      <c r="L2099"/>
    </row>
    <row r="2100" spans="1:12" ht="16" x14ac:dyDescent="0.2">
      <c r="A2100"/>
      <c r="B2100"/>
      <c r="C2100"/>
      <c r="D2100"/>
      <c r="E2100"/>
      <c r="F2100"/>
      <c r="G2100"/>
      <c r="H2100"/>
      <c r="I2100"/>
      <c r="J2100"/>
      <c r="K2100"/>
      <c r="L2100"/>
    </row>
    <row r="2101" spans="1:12" ht="16" x14ac:dyDescent="0.2">
      <c r="A2101"/>
      <c r="B2101"/>
      <c r="C2101"/>
      <c r="D2101"/>
      <c r="E2101"/>
      <c r="F2101"/>
      <c r="G2101"/>
      <c r="H2101"/>
      <c r="I2101"/>
      <c r="J2101"/>
      <c r="K2101"/>
      <c r="L2101"/>
    </row>
    <row r="2102" spans="1:12" ht="16" x14ac:dyDescent="0.2">
      <c r="A2102"/>
      <c r="B2102"/>
      <c r="C2102"/>
      <c r="D2102"/>
      <c r="E2102"/>
      <c r="F2102"/>
      <c r="G2102"/>
      <c r="H2102"/>
      <c r="I2102"/>
      <c r="J2102"/>
      <c r="K2102"/>
      <c r="L2102"/>
    </row>
    <row r="2103" spans="1:12" ht="16" x14ac:dyDescent="0.2">
      <c r="A2103"/>
      <c r="B2103"/>
      <c r="C2103"/>
      <c r="D2103"/>
      <c r="E2103"/>
      <c r="F2103"/>
      <c r="G2103"/>
      <c r="H2103"/>
      <c r="I2103"/>
      <c r="J2103"/>
      <c r="K2103"/>
      <c r="L2103"/>
    </row>
    <row r="2104" spans="1:12" ht="16" x14ac:dyDescent="0.2">
      <c r="A2104"/>
      <c r="B2104"/>
      <c r="C2104"/>
      <c r="D2104"/>
      <c r="E2104"/>
      <c r="F2104"/>
      <c r="G2104"/>
      <c r="H2104"/>
      <c r="I2104"/>
      <c r="J2104"/>
      <c r="K2104"/>
      <c r="L2104"/>
    </row>
    <row r="2105" spans="1:12" ht="16" x14ac:dyDescent="0.2">
      <c r="A2105"/>
      <c r="B2105"/>
      <c r="C2105"/>
      <c r="D2105"/>
      <c r="E2105"/>
      <c r="F2105"/>
      <c r="G2105"/>
      <c r="H2105"/>
      <c r="I2105"/>
      <c r="J2105"/>
      <c r="K2105"/>
      <c r="L2105"/>
    </row>
    <row r="2106" spans="1:12" ht="16" x14ac:dyDescent="0.2">
      <c r="A2106"/>
      <c r="B2106"/>
      <c r="C2106"/>
      <c r="D2106"/>
      <c r="E2106"/>
      <c r="F2106"/>
      <c r="G2106"/>
      <c r="H2106"/>
      <c r="I2106"/>
      <c r="J2106"/>
      <c r="K2106"/>
      <c r="L2106"/>
    </row>
    <row r="2107" spans="1:12" ht="16" x14ac:dyDescent="0.2">
      <c r="A2107"/>
      <c r="B2107"/>
      <c r="C2107"/>
      <c r="D2107"/>
      <c r="E2107"/>
      <c r="F2107"/>
      <c r="G2107"/>
      <c r="H2107"/>
      <c r="I2107"/>
      <c r="J2107"/>
      <c r="K2107"/>
      <c r="L2107"/>
    </row>
    <row r="2108" spans="1:12" ht="16" x14ac:dyDescent="0.2">
      <c r="A2108"/>
      <c r="B2108"/>
      <c r="C2108"/>
      <c r="D2108"/>
      <c r="E2108"/>
      <c r="F2108"/>
      <c r="G2108"/>
      <c r="H2108"/>
      <c r="I2108"/>
      <c r="J2108"/>
      <c r="K2108"/>
      <c r="L2108"/>
    </row>
    <row r="2109" spans="1:12" ht="16" x14ac:dyDescent="0.2">
      <c r="A2109"/>
      <c r="B2109"/>
      <c r="C2109"/>
      <c r="D2109"/>
      <c r="E2109"/>
      <c r="F2109"/>
      <c r="G2109"/>
      <c r="H2109"/>
      <c r="I2109"/>
      <c r="J2109"/>
      <c r="K2109"/>
      <c r="L2109"/>
    </row>
    <row r="2110" spans="1:12" ht="16" x14ac:dyDescent="0.2">
      <c r="A2110"/>
      <c r="B2110"/>
      <c r="C2110"/>
      <c r="D2110"/>
      <c r="E2110"/>
      <c r="F2110"/>
      <c r="G2110"/>
      <c r="H2110"/>
      <c r="I2110"/>
      <c r="J2110"/>
      <c r="K2110"/>
      <c r="L2110"/>
    </row>
    <row r="2111" spans="1:12" ht="16" x14ac:dyDescent="0.2">
      <c r="A2111"/>
      <c r="B2111"/>
      <c r="C2111"/>
      <c r="D2111"/>
      <c r="E2111"/>
      <c r="F2111"/>
      <c r="G2111"/>
      <c r="H2111"/>
      <c r="I2111"/>
      <c r="J2111"/>
      <c r="K2111"/>
      <c r="L2111"/>
    </row>
    <row r="2112" spans="1:12" ht="16" x14ac:dyDescent="0.2">
      <c r="A2112"/>
      <c r="B2112"/>
      <c r="C2112"/>
      <c r="D2112"/>
      <c r="E2112"/>
      <c r="F2112"/>
      <c r="G2112"/>
      <c r="H2112"/>
      <c r="I2112"/>
      <c r="J2112"/>
      <c r="K2112"/>
      <c r="L2112"/>
    </row>
    <row r="2113" spans="1:12" ht="16" x14ac:dyDescent="0.2">
      <c r="A2113"/>
      <c r="B2113"/>
      <c r="C2113"/>
      <c r="D2113"/>
      <c r="E2113"/>
      <c r="F2113"/>
      <c r="G2113"/>
      <c r="H2113"/>
      <c r="I2113"/>
      <c r="J2113"/>
      <c r="K2113"/>
      <c r="L2113"/>
    </row>
    <row r="2114" spans="1:12" ht="16" x14ac:dyDescent="0.2">
      <c r="A2114"/>
      <c r="B2114"/>
      <c r="C2114"/>
      <c r="D2114"/>
      <c r="E2114"/>
      <c r="F2114"/>
      <c r="G2114"/>
      <c r="H2114"/>
      <c r="I2114"/>
      <c r="J2114"/>
      <c r="K2114"/>
      <c r="L2114"/>
    </row>
    <row r="2115" spans="1:12" ht="16" x14ac:dyDescent="0.2">
      <c r="A2115"/>
      <c r="B2115"/>
      <c r="C2115"/>
      <c r="D2115"/>
      <c r="E2115"/>
      <c r="F2115"/>
      <c r="G2115"/>
      <c r="H2115"/>
      <c r="I2115"/>
      <c r="J2115"/>
      <c r="K2115"/>
      <c r="L2115"/>
    </row>
    <row r="2116" spans="1:12" ht="16" x14ac:dyDescent="0.2">
      <c r="A2116"/>
      <c r="B2116"/>
      <c r="C2116"/>
      <c r="D2116"/>
      <c r="E2116"/>
      <c r="F2116"/>
      <c r="G2116"/>
      <c r="H2116"/>
      <c r="I2116"/>
      <c r="J2116"/>
      <c r="K2116"/>
      <c r="L2116"/>
    </row>
    <row r="2117" spans="1:12" ht="16" x14ac:dyDescent="0.2">
      <c r="A2117"/>
      <c r="B2117"/>
      <c r="C2117"/>
      <c r="D2117"/>
      <c r="E2117"/>
      <c r="F2117"/>
      <c r="G2117"/>
      <c r="H2117"/>
      <c r="I2117"/>
      <c r="J2117"/>
      <c r="K2117"/>
      <c r="L2117"/>
    </row>
    <row r="2118" spans="1:12" ht="16" x14ac:dyDescent="0.2">
      <c r="A2118"/>
      <c r="B2118"/>
      <c r="C2118"/>
      <c r="D2118"/>
      <c r="E2118"/>
      <c r="F2118"/>
      <c r="G2118"/>
      <c r="H2118"/>
      <c r="I2118"/>
      <c r="J2118"/>
      <c r="K2118"/>
      <c r="L2118"/>
    </row>
    <row r="2119" spans="1:12" ht="16" x14ac:dyDescent="0.2">
      <c r="A2119"/>
      <c r="B2119"/>
      <c r="C2119"/>
      <c r="D2119"/>
      <c r="E2119"/>
      <c r="F2119"/>
      <c r="G2119"/>
      <c r="H2119"/>
      <c r="I2119"/>
      <c r="J2119"/>
      <c r="K2119"/>
      <c r="L2119"/>
    </row>
    <row r="2120" spans="1:12" ht="16" x14ac:dyDescent="0.2">
      <c r="A2120"/>
      <c r="B2120"/>
      <c r="C2120"/>
      <c r="D2120"/>
      <c r="E2120"/>
      <c r="F2120"/>
      <c r="G2120"/>
      <c r="H2120"/>
      <c r="I2120"/>
      <c r="J2120"/>
      <c r="K2120"/>
      <c r="L2120"/>
    </row>
    <row r="2121" spans="1:12" ht="16" x14ac:dyDescent="0.2">
      <c r="A2121"/>
      <c r="B2121"/>
      <c r="C2121"/>
      <c r="D2121"/>
      <c r="E2121"/>
      <c r="F2121"/>
      <c r="G2121"/>
      <c r="H2121"/>
      <c r="I2121"/>
      <c r="J2121"/>
      <c r="K2121"/>
      <c r="L2121"/>
    </row>
    <row r="2122" spans="1:12" ht="16" x14ac:dyDescent="0.2">
      <c r="A2122"/>
      <c r="B2122"/>
      <c r="C2122"/>
      <c r="D2122"/>
      <c r="E2122"/>
      <c r="F2122"/>
      <c r="G2122"/>
      <c r="H2122"/>
      <c r="I2122"/>
      <c r="J2122"/>
      <c r="K2122"/>
      <c r="L2122"/>
    </row>
    <row r="2123" spans="1:12" ht="16" x14ac:dyDescent="0.2">
      <c r="A2123"/>
      <c r="B2123"/>
      <c r="C2123"/>
      <c r="D2123"/>
      <c r="E2123"/>
      <c r="F2123"/>
      <c r="G2123"/>
      <c r="H2123"/>
      <c r="I2123"/>
      <c r="J2123"/>
      <c r="K2123"/>
      <c r="L2123"/>
    </row>
    <row r="2124" spans="1:12" ht="16" x14ac:dyDescent="0.2">
      <c r="A2124"/>
      <c r="B2124"/>
      <c r="C2124"/>
      <c r="D2124"/>
      <c r="E2124"/>
      <c r="F2124"/>
      <c r="G2124"/>
      <c r="H2124"/>
      <c r="I2124"/>
      <c r="J2124"/>
      <c r="K2124"/>
      <c r="L2124"/>
    </row>
    <row r="2125" spans="1:12" ht="16" x14ac:dyDescent="0.2">
      <c r="A2125"/>
      <c r="B2125"/>
      <c r="C2125"/>
      <c r="D2125"/>
      <c r="E2125"/>
      <c r="F2125"/>
      <c r="G2125"/>
      <c r="H2125"/>
      <c r="I2125"/>
      <c r="J2125"/>
      <c r="K2125"/>
      <c r="L2125"/>
    </row>
    <row r="2126" spans="1:12" ht="16" x14ac:dyDescent="0.2">
      <c r="A2126"/>
      <c r="B2126"/>
      <c r="C2126"/>
      <c r="D2126"/>
      <c r="E2126"/>
      <c r="F2126"/>
      <c r="G2126"/>
      <c r="H2126"/>
      <c r="I2126"/>
      <c r="J2126"/>
      <c r="K2126"/>
      <c r="L2126"/>
    </row>
    <row r="2127" spans="1:12" ht="16" x14ac:dyDescent="0.2">
      <c r="A2127"/>
      <c r="B2127"/>
      <c r="C2127"/>
      <c r="D2127"/>
      <c r="E2127"/>
      <c r="F2127"/>
      <c r="G2127"/>
      <c r="H2127"/>
      <c r="I2127"/>
      <c r="J2127"/>
      <c r="K2127"/>
      <c r="L2127"/>
    </row>
    <row r="2128" spans="1:12" ht="16" x14ac:dyDescent="0.2">
      <c r="A2128"/>
      <c r="B2128"/>
      <c r="C2128"/>
      <c r="D2128"/>
      <c r="E2128"/>
      <c r="F2128"/>
      <c r="G2128"/>
      <c r="H2128"/>
      <c r="I2128"/>
      <c r="J2128"/>
      <c r="K2128"/>
      <c r="L2128"/>
    </row>
    <row r="2129" spans="1:12" ht="16" x14ac:dyDescent="0.2">
      <c r="A2129"/>
      <c r="B2129"/>
      <c r="C2129"/>
      <c r="D2129"/>
      <c r="E2129"/>
      <c r="F2129"/>
      <c r="G2129"/>
      <c r="H2129"/>
      <c r="I2129"/>
      <c r="J2129"/>
      <c r="K2129"/>
      <c r="L2129"/>
    </row>
    <row r="2130" spans="1:12" ht="16" x14ac:dyDescent="0.2">
      <c r="A2130"/>
      <c r="B2130"/>
      <c r="C2130"/>
      <c r="D2130"/>
      <c r="E2130"/>
      <c r="F2130"/>
      <c r="G2130"/>
      <c r="H2130"/>
      <c r="I2130"/>
      <c r="J2130"/>
      <c r="K2130"/>
      <c r="L2130"/>
    </row>
    <row r="2131" spans="1:12" ht="16" x14ac:dyDescent="0.2">
      <c r="A2131"/>
      <c r="B2131"/>
      <c r="C2131"/>
      <c r="D2131"/>
      <c r="E2131"/>
      <c r="F2131"/>
      <c r="G2131"/>
      <c r="H2131"/>
      <c r="I2131"/>
      <c r="J2131"/>
      <c r="K2131"/>
      <c r="L2131"/>
    </row>
    <row r="2132" spans="1:12" ht="16" x14ac:dyDescent="0.2">
      <c r="A2132"/>
      <c r="B2132"/>
      <c r="C2132"/>
      <c r="D2132"/>
      <c r="E2132"/>
      <c r="F2132"/>
      <c r="G2132"/>
      <c r="H2132"/>
      <c r="I2132"/>
      <c r="J2132"/>
      <c r="K2132"/>
      <c r="L2132"/>
    </row>
    <row r="2133" spans="1:12" ht="16" x14ac:dyDescent="0.2">
      <c r="A2133"/>
      <c r="B2133"/>
      <c r="C2133"/>
      <c r="D2133"/>
      <c r="E2133"/>
      <c r="F2133"/>
      <c r="G2133"/>
      <c r="H2133"/>
      <c r="I2133"/>
      <c r="J2133"/>
      <c r="K2133"/>
      <c r="L2133"/>
    </row>
    <row r="2134" spans="1:12" ht="16" x14ac:dyDescent="0.2">
      <c r="A2134"/>
      <c r="B2134"/>
      <c r="C2134"/>
      <c r="D2134"/>
      <c r="E2134"/>
      <c r="F2134"/>
      <c r="G2134"/>
      <c r="H2134"/>
      <c r="I2134"/>
      <c r="J2134"/>
      <c r="K2134"/>
      <c r="L2134"/>
    </row>
    <row r="2135" spans="1:12" ht="16" x14ac:dyDescent="0.2">
      <c r="A2135"/>
      <c r="B2135"/>
      <c r="C2135"/>
      <c r="D2135"/>
      <c r="E2135"/>
      <c r="F2135"/>
      <c r="G2135"/>
      <c r="H2135"/>
      <c r="I2135"/>
      <c r="J2135"/>
      <c r="K2135"/>
      <c r="L2135"/>
    </row>
    <row r="2136" spans="1:12" ht="16" x14ac:dyDescent="0.2">
      <c r="A2136"/>
      <c r="B2136"/>
      <c r="C2136"/>
      <c r="D2136"/>
      <c r="E2136"/>
      <c r="F2136"/>
      <c r="G2136"/>
      <c r="H2136"/>
      <c r="I2136"/>
      <c r="J2136"/>
      <c r="K2136"/>
      <c r="L2136"/>
    </row>
    <row r="2137" spans="1:12" ht="16" x14ac:dyDescent="0.2">
      <c r="A2137"/>
      <c r="B2137"/>
      <c r="C2137"/>
      <c r="D2137"/>
      <c r="E2137"/>
      <c r="F2137"/>
      <c r="G2137"/>
      <c r="H2137"/>
      <c r="I2137"/>
      <c r="J2137"/>
      <c r="K2137"/>
      <c r="L2137"/>
    </row>
    <row r="2138" spans="1:12" ht="16" x14ac:dyDescent="0.2">
      <c r="A2138"/>
      <c r="B2138"/>
      <c r="C2138"/>
      <c r="D2138"/>
      <c r="E2138"/>
      <c r="F2138"/>
      <c r="G2138"/>
      <c r="H2138"/>
      <c r="I2138"/>
      <c r="J2138"/>
      <c r="K2138"/>
      <c r="L2138"/>
    </row>
    <row r="2139" spans="1:12" ht="16" x14ac:dyDescent="0.2">
      <c r="A2139"/>
      <c r="B2139"/>
      <c r="C2139"/>
      <c r="D2139"/>
      <c r="E2139"/>
      <c r="F2139"/>
      <c r="G2139"/>
      <c r="H2139"/>
      <c r="I2139"/>
      <c r="J2139"/>
      <c r="K2139"/>
      <c r="L2139"/>
    </row>
    <row r="2140" spans="1:12" ht="16" x14ac:dyDescent="0.2">
      <c r="A2140"/>
      <c r="B2140"/>
      <c r="C2140"/>
      <c r="D2140"/>
      <c r="E2140"/>
      <c r="F2140"/>
      <c r="G2140"/>
      <c r="H2140"/>
      <c r="I2140"/>
      <c r="J2140"/>
      <c r="K2140"/>
      <c r="L2140"/>
    </row>
    <row r="2141" spans="1:12" ht="16" x14ac:dyDescent="0.2">
      <c r="A2141"/>
      <c r="B2141"/>
      <c r="C2141"/>
      <c r="D2141"/>
      <c r="E2141"/>
      <c r="F2141"/>
      <c r="G2141"/>
      <c r="H2141"/>
      <c r="I2141"/>
      <c r="J2141"/>
      <c r="K2141"/>
      <c r="L2141"/>
    </row>
    <row r="2142" spans="1:12" ht="16" x14ac:dyDescent="0.2">
      <c r="A2142"/>
      <c r="B2142"/>
      <c r="C2142"/>
      <c r="D2142"/>
      <c r="E2142"/>
      <c r="F2142"/>
      <c r="G2142"/>
      <c r="H2142"/>
      <c r="I2142"/>
      <c r="J2142"/>
      <c r="K2142"/>
      <c r="L2142"/>
    </row>
    <row r="2143" spans="1:12" ht="16" x14ac:dyDescent="0.2">
      <c r="A2143"/>
      <c r="B2143"/>
      <c r="C2143"/>
      <c r="D2143"/>
      <c r="E2143"/>
      <c r="F2143"/>
      <c r="G2143"/>
      <c r="H2143"/>
      <c r="I2143"/>
      <c r="J2143"/>
      <c r="K2143"/>
      <c r="L2143"/>
    </row>
    <row r="2144" spans="1:12" ht="16" x14ac:dyDescent="0.2">
      <c r="A2144"/>
      <c r="B2144"/>
      <c r="C2144"/>
      <c r="D2144"/>
      <c r="E2144"/>
      <c r="F2144"/>
      <c r="G2144"/>
      <c r="H2144"/>
      <c r="I2144"/>
      <c r="J2144"/>
      <c r="K2144"/>
      <c r="L2144"/>
    </row>
    <row r="2145" spans="1:12" ht="16" x14ac:dyDescent="0.2">
      <c r="A2145"/>
      <c r="B2145"/>
      <c r="C2145"/>
      <c r="D2145"/>
      <c r="E2145"/>
      <c r="F2145"/>
      <c r="G2145"/>
      <c r="H2145"/>
      <c r="I2145"/>
      <c r="J2145"/>
      <c r="K2145"/>
      <c r="L2145"/>
    </row>
    <row r="2146" spans="1:12" ht="16" x14ac:dyDescent="0.2">
      <c r="A2146"/>
      <c r="B2146"/>
      <c r="C2146"/>
      <c r="D2146"/>
      <c r="E2146"/>
      <c r="F2146"/>
      <c r="G2146"/>
      <c r="H2146"/>
      <c r="I2146"/>
      <c r="J2146"/>
      <c r="K2146"/>
      <c r="L2146"/>
    </row>
    <row r="2147" spans="1:12" ht="16" x14ac:dyDescent="0.2">
      <c r="A2147"/>
      <c r="B2147"/>
      <c r="C2147"/>
      <c r="D2147"/>
      <c r="E2147"/>
      <c r="F2147"/>
      <c r="G2147"/>
      <c r="H2147"/>
      <c r="I2147"/>
      <c r="J2147"/>
      <c r="K2147"/>
      <c r="L2147"/>
    </row>
    <row r="2148" spans="1:12" ht="16" x14ac:dyDescent="0.2">
      <c r="A2148"/>
      <c r="B2148"/>
      <c r="C2148"/>
      <c r="D2148"/>
      <c r="E2148"/>
      <c r="F2148"/>
      <c r="G2148"/>
      <c r="H2148"/>
      <c r="I2148"/>
      <c r="J2148"/>
      <c r="K2148"/>
      <c r="L2148"/>
    </row>
    <row r="2149" spans="1:12" ht="16" x14ac:dyDescent="0.2">
      <c r="A2149"/>
      <c r="B2149"/>
      <c r="C2149"/>
      <c r="D2149"/>
      <c r="E2149"/>
      <c r="F2149"/>
      <c r="G2149"/>
      <c r="H2149"/>
      <c r="I2149"/>
      <c r="J2149"/>
      <c r="K2149"/>
      <c r="L2149"/>
    </row>
    <row r="2150" spans="1:12" ht="16" x14ac:dyDescent="0.2">
      <c r="A2150"/>
      <c r="B2150"/>
      <c r="C2150"/>
      <c r="D2150"/>
      <c r="E2150"/>
      <c r="F2150"/>
      <c r="G2150"/>
      <c r="H2150"/>
      <c r="I2150"/>
      <c r="J2150"/>
      <c r="K2150"/>
      <c r="L2150"/>
    </row>
    <row r="2151" spans="1:12" ht="16" x14ac:dyDescent="0.2">
      <c r="A2151"/>
      <c r="B2151"/>
      <c r="C2151"/>
      <c r="D2151"/>
      <c r="E2151"/>
      <c r="F2151"/>
      <c r="G2151"/>
      <c r="H2151"/>
      <c r="I2151"/>
      <c r="J2151"/>
      <c r="K2151"/>
      <c r="L2151"/>
    </row>
    <row r="2152" spans="1:12" ht="16" x14ac:dyDescent="0.2">
      <c r="A2152"/>
      <c r="B2152"/>
      <c r="C2152"/>
      <c r="D2152"/>
      <c r="E2152"/>
      <c r="F2152"/>
      <c r="G2152"/>
      <c r="H2152"/>
      <c r="I2152"/>
      <c r="J2152"/>
      <c r="K2152"/>
      <c r="L2152"/>
    </row>
    <row r="2153" spans="1:12" ht="16" x14ac:dyDescent="0.2">
      <c r="A2153"/>
      <c r="B2153"/>
      <c r="C2153"/>
      <c r="D2153"/>
      <c r="E2153"/>
      <c r="F2153"/>
      <c r="G2153"/>
      <c r="H2153"/>
      <c r="I2153"/>
      <c r="J2153"/>
      <c r="K2153"/>
      <c r="L2153"/>
    </row>
    <row r="2154" spans="1:12" ht="16" x14ac:dyDescent="0.2">
      <c r="A2154"/>
      <c r="B2154"/>
      <c r="C2154"/>
      <c r="D2154"/>
      <c r="E2154"/>
      <c r="F2154"/>
      <c r="G2154"/>
      <c r="H2154"/>
      <c r="I2154"/>
      <c r="J2154"/>
      <c r="K2154"/>
      <c r="L2154"/>
    </row>
    <row r="2155" spans="1:12" ht="16" x14ac:dyDescent="0.2">
      <c r="A2155"/>
      <c r="B2155"/>
      <c r="C2155"/>
      <c r="D2155"/>
      <c r="E2155"/>
      <c r="F2155"/>
      <c r="G2155"/>
      <c r="H2155"/>
      <c r="I2155"/>
      <c r="J2155"/>
      <c r="K2155"/>
      <c r="L2155"/>
    </row>
    <row r="2156" spans="1:12" ht="16" x14ac:dyDescent="0.2">
      <c r="A2156"/>
      <c r="B2156"/>
      <c r="C2156"/>
      <c r="D2156"/>
      <c r="E2156"/>
      <c r="F2156"/>
      <c r="G2156"/>
      <c r="H2156"/>
      <c r="I2156"/>
      <c r="J2156"/>
      <c r="K2156"/>
      <c r="L2156"/>
    </row>
    <row r="2157" spans="1:12" ht="16" x14ac:dyDescent="0.2">
      <c r="A2157"/>
      <c r="B2157"/>
      <c r="C2157"/>
      <c r="D2157"/>
      <c r="E2157"/>
      <c r="F2157"/>
      <c r="G2157"/>
      <c r="H2157"/>
      <c r="I2157"/>
      <c r="J2157"/>
      <c r="K2157"/>
      <c r="L2157"/>
    </row>
    <row r="2158" spans="1:12" ht="16" x14ac:dyDescent="0.2">
      <c r="A2158"/>
      <c r="B2158"/>
      <c r="C2158"/>
      <c r="D2158"/>
      <c r="E2158"/>
      <c r="F2158"/>
      <c r="G2158"/>
      <c r="H2158"/>
      <c r="I2158"/>
      <c r="J2158"/>
      <c r="K2158"/>
      <c r="L2158"/>
    </row>
    <row r="2159" spans="1:12" ht="16" x14ac:dyDescent="0.2">
      <c r="A2159"/>
      <c r="B2159"/>
      <c r="C2159"/>
      <c r="D2159"/>
      <c r="E2159"/>
      <c r="F2159"/>
      <c r="G2159"/>
      <c r="H2159"/>
      <c r="I2159"/>
      <c r="J2159"/>
      <c r="K2159"/>
      <c r="L2159"/>
    </row>
    <row r="2160" spans="1:12" ht="16" x14ac:dyDescent="0.2">
      <c r="A2160"/>
      <c r="B2160"/>
      <c r="C2160"/>
      <c r="D2160"/>
      <c r="E2160"/>
      <c r="F2160"/>
      <c r="G2160"/>
      <c r="H2160"/>
      <c r="I2160"/>
      <c r="J2160"/>
      <c r="K2160"/>
      <c r="L2160"/>
    </row>
    <row r="2161" spans="1:12" ht="16" x14ac:dyDescent="0.2">
      <c r="A2161"/>
      <c r="B2161"/>
      <c r="C2161"/>
      <c r="D2161"/>
      <c r="E2161"/>
      <c r="F2161"/>
      <c r="G2161"/>
      <c r="H2161"/>
      <c r="I2161"/>
      <c r="J2161"/>
      <c r="K2161"/>
      <c r="L2161"/>
    </row>
    <row r="2162" spans="1:12" ht="16" x14ac:dyDescent="0.2">
      <c r="A2162"/>
      <c r="B2162"/>
      <c r="C2162"/>
      <c r="D2162"/>
      <c r="E2162"/>
      <c r="F2162"/>
      <c r="G2162"/>
      <c r="H2162"/>
      <c r="I2162"/>
      <c r="J2162"/>
      <c r="K2162"/>
      <c r="L2162"/>
    </row>
    <row r="2163" spans="1:12" ht="16" x14ac:dyDescent="0.2">
      <c r="A2163"/>
      <c r="B2163"/>
      <c r="C2163"/>
      <c r="D2163"/>
      <c r="E2163"/>
      <c r="F2163"/>
      <c r="G2163"/>
      <c r="H2163"/>
      <c r="I2163"/>
      <c r="J2163"/>
      <c r="K2163"/>
      <c r="L2163"/>
    </row>
    <row r="2164" spans="1:12" ht="16" x14ac:dyDescent="0.2">
      <c r="A2164"/>
      <c r="B2164"/>
      <c r="C2164"/>
      <c r="D2164"/>
      <c r="E2164"/>
      <c r="F2164"/>
      <c r="G2164"/>
      <c r="H2164"/>
      <c r="I2164"/>
      <c r="J2164"/>
      <c r="K2164"/>
      <c r="L2164"/>
    </row>
    <row r="2165" spans="1:12" ht="16" x14ac:dyDescent="0.2">
      <c r="A2165"/>
      <c r="B2165"/>
      <c r="C2165"/>
      <c r="D2165"/>
      <c r="E2165"/>
      <c r="F2165"/>
      <c r="G2165"/>
      <c r="H2165"/>
      <c r="I2165"/>
      <c r="J2165"/>
      <c r="K2165"/>
      <c r="L2165"/>
    </row>
    <row r="2166" spans="1:12" ht="16" x14ac:dyDescent="0.2">
      <c r="A2166"/>
      <c r="B2166"/>
      <c r="C2166"/>
      <c r="D2166"/>
      <c r="E2166"/>
      <c r="F2166"/>
      <c r="G2166"/>
      <c r="H2166"/>
      <c r="I2166"/>
      <c r="J2166"/>
      <c r="K2166"/>
      <c r="L2166"/>
    </row>
    <row r="2167" spans="1:12" ht="16" x14ac:dyDescent="0.2">
      <c r="A2167"/>
      <c r="B2167"/>
      <c r="C2167"/>
      <c r="D2167"/>
      <c r="E2167"/>
      <c r="F2167"/>
      <c r="G2167"/>
      <c r="H2167"/>
      <c r="I2167"/>
      <c r="J2167"/>
      <c r="K2167"/>
      <c r="L2167"/>
    </row>
    <row r="2168" spans="1:12" ht="16" x14ac:dyDescent="0.2">
      <c r="A2168"/>
      <c r="B2168"/>
      <c r="C2168"/>
      <c r="D2168"/>
      <c r="E2168"/>
      <c r="F2168"/>
      <c r="G2168"/>
      <c r="H2168"/>
      <c r="I2168"/>
      <c r="J2168"/>
      <c r="K2168"/>
      <c r="L2168"/>
    </row>
    <row r="2169" spans="1:12" ht="16" x14ac:dyDescent="0.2">
      <c r="A2169"/>
      <c r="B2169"/>
      <c r="C2169"/>
      <c r="D2169"/>
      <c r="E2169"/>
      <c r="F2169"/>
      <c r="G2169"/>
      <c r="H2169"/>
      <c r="I2169"/>
      <c r="J2169"/>
      <c r="K2169"/>
      <c r="L2169"/>
    </row>
    <row r="2170" spans="1:12" ht="16" x14ac:dyDescent="0.2">
      <c r="A2170"/>
      <c r="B2170"/>
      <c r="C2170"/>
      <c r="D2170"/>
      <c r="E2170"/>
      <c r="F2170"/>
      <c r="G2170"/>
      <c r="H2170"/>
      <c r="I2170"/>
      <c r="J2170"/>
      <c r="K2170"/>
      <c r="L2170"/>
    </row>
    <row r="2171" spans="1:12" ht="16" x14ac:dyDescent="0.2">
      <c r="A2171"/>
      <c r="B2171"/>
      <c r="C2171"/>
      <c r="D2171"/>
      <c r="E2171"/>
      <c r="F2171"/>
      <c r="G2171"/>
      <c r="H2171"/>
      <c r="I2171"/>
      <c r="J2171"/>
      <c r="K2171"/>
      <c r="L2171"/>
    </row>
    <row r="2172" spans="1:12" ht="16" x14ac:dyDescent="0.2">
      <c r="A2172"/>
      <c r="B2172"/>
      <c r="C2172"/>
      <c r="D2172"/>
      <c r="E2172"/>
      <c r="F2172"/>
      <c r="G2172"/>
      <c r="H2172"/>
      <c r="I2172"/>
      <c r="J2172"/>
      <c r="K2172"/>
      <c r="L2172"/>
    </row>
    <row r="2173" spans="1:12" ht="16" x14ac:dyDescent="0.2">
      <c r="A2173"/>
      <c r="B2173"/>
      <c r="C2173"/>
      <c r="D2173"/>
      <c r="E2173"/>
      <c r="F2173"/>
      <c r="G2173"/>
      <c r="H2173"/>
      <c r="I2173"/>
      <c r="J2173"/>
      <c r="K2173"/>
      <c r="L2173"/>
    </row>
    <row r="2174" spans="1:12" ht="16" x14ac:dyDescent="0.2">
      <c r="A2174"/>
      <c r="B2174"/>
      <c r="C2174"/>
      <c r="D2174"/>
      <c r="E2174"/>
      <c r="F2174"/>
      <c r="G2174"/>
      <c r="H2174"/>
      <c r="I2174"/>
      <c r="J2174"/>
      <c r="K2174"/>
      <c r="L2174"/>
    </row>
    <row r="2175" spans="1:12" ht="16" x14ac:dyDescent="0.2">
      <c r="A2175"/>
      <c r="B2175"/>
      <c r="C2175"/>
      <c r="D2175"/>
      <c r="E2175"/>
      <c r="F2175"/>
      <c r="G2175"/>
      <c r="H2175"/>
      <c r="I2175"/>
      <c r="J2175"/>
      <c r="K2175"/>
      <c r="L2175"/>
    </row>
    <row r="2176" spans="1:12" ht="16" x14ac:dyDescent="0.2">
      <c r="A2176"/>
      <c r="B2176"/>
      <c r="C2176"/>
      <c r="D2176"/>
      <c r="E2176"/>
      <c r="F2176"/>
      <c r="G2176"/>
      <c r="H2176"/>
      <c r="I2176"/>
      <c r="J2176"/>
      <c r="K2176"/>
      <c r="L2176"/>
    </row>
    <row r="2177" spans="1:12" ht="16" x14ac:dyDescent="0.2">
      <c r="A2177"/>
      <c r="B2177"/>
      <c r="C2177"/>
      <c r="D2177"/>
      <c r="E2177"/>
      <c r="F2177"/>
      <c r="G2177"/>
      <c r="H2177"/>
      <c r="I2177"/>
      <c r="J2177"/>
      <c r="K2177"/>
      <c r="L2177"/>
    </row>
    <row r="2178" spans="1:12" ht="16" x14ac:dyDescent="0.2">
      <c r="A2178"/>
      <c r="B2178"/>
      <c r="C2178"/>
      <c r="D2178"/>
      <c r="E2178"/>
      <c r="F2178"/>
      <c r="G2178"/>
      <c r="H2178"/>
      <c r="I2178"/>
      <c r="J2178"/>
      <c r="K2178"/>
      <c r="L2178"/>
    </row>
    <row r="2179" spans="1:12" ht="16" x14ac:dyDescent="0.2">
      <c r="A2179"/>
      <c r="B2179"/>
      <c r="C2179"/>
      <c r="D2179"/>
      <c r="E2179"/>
      <c r="F2179"/>
      <c r="G2179"/>
      <c r="H2179"/>
      <c r="I2179"/>
      <c r="J2179"/>
      <c r="K2179"/>
      <c r="L2179"/>
    </row>
    <row r="2180" spans="1:12" ht="16" x14ac:dyDescent="0.2">
      <c r="A2180"/>
      <c r="B2180"/>
      <c r="C2180"/>
      <c r="D2180"/>
      <c r="E2180"/>
      <c r="F2180"/>
      <c r="G2180"/>
      <c r="H2180"/>
      <c r="I2180"/>
      <c r="J2180"/>
      <c r="K2180"/>
      <c r="L2180"/>
    </row>
    <row r="2181" spans="1:12" ht="16" x14ac:dyDescent="0.2">
      <c r="A2181"/>
      <c r="B2181"/>
      <c r="C2181"/>
      <c r="D2181"/>
      <c r="E2181"/>
      <c r="F2181"/>
      <c r="G2181"/>
      <c r="H2181"/>
      <c r="I2181"/>
      <c r="J2181"/>
      <c r="K2181"/>
      <c r="L2181"/>
    </row>
    <row r="2182" spans="1:12" ht="16" x14ac:dyDescent="0.2">
      <c r="A2182"/>
      <c r="B2182"/>
      <c r="C2182"/>
      <c r="D2182"/>
      <c r="E2182"/>
      <c r="F2182"/>
      <c r="G2182"/>
      <c r="H2182"/>
      <c r="I2182"/>
      <c r="J2182"/>
      <c r="K2182"/>
      <c r="L2182"/>
    </row>
    <row r="2183" spans="1:12" ht="16" x14ac:dyDescent="0.2">
      <c r="A2183"/>
      <c r="B2183"/>
      <c r="C2183"/>
      <c r="D2183"/>
      <c r="E2183"/>
      <c r="F2183"/>
      <c r="G2183"/>
      <c r="H2183"/>
      <c r="I2183"/>
      <c r="J2183"/>
      <c r="K2183"/>
      <c r="L2183"/>
    </row>
    <row r="2184" spans="1:12" ht="16" x14ac:dyDescent="0.2">
      <c r="A2184"/>
      <c r="B2184"/>
      <c r="C2184"/>
      <c r="D2184"/>
      <c r="E2184"/>
      <c r="F2184"/>
      <c r="G2184"/>
      <c r="H2184"/>
      <c r="I2184"/>
      <c r="J2184"/>
      <c r="K2184"/>
      <c r="L2184"/>
    </row>
    <row r="2185" spans="1:12" ht="16" x14ac:dyDescent="0.2">
      <c r="A2185"/>
      <c r="B2185"/>
      <c r="C2185"/>
      <c r="D2185"/>
      <c r="E2185"/>
      <c r="F2185"/>
      <c r="G2185"/>
      <c r="H2185"/>
      <c r="I2185"/>
      <c r="J2185"/>
      <c r="K2185"/>
      <c r="L2185"/>
    </row>
    <row r="2186" spans="1:12" ht="16" x14ac:dyDescent="0.2">
      <c r="A2186"/>
      <c r="B2186"/>
      <c r="C2186"/>
      <c r="D2186"/>
      <c r="E2186"/>
      <c r="F2186"/>
      <c r="G2186"/>
      <c r="H2186"/>
      <c r="I2186"/>
      <c r="J2186"/>
      <c r="K2186"/>
      <c r="L2186"/>
    </row>
    <row r="2187" spans="1:12" ht="16" x14ac:dyDescent="0.2">
      <c r="A2187"/>
      <c r="B2187"/>
      <c r="C2187"/>
      <c r="D2187"/>
      <c r="E2187"/>
      <c r="F2187"/>
      <c r="G2187"/>
      <c r="H2187"/>
      <c r="I2187"/>
      <c r="J2187"/>
      <c r="K2187"/>
      <c r="L2187"/>
    </row>
    <row r="2188" spans="1:12" ht="16" x14ac:dyDescent="0.2">
      <c r="A2188"/>
      <c r="B2188"/>
      <c r="C2188"/>
      <c r="D2188"/>
      <c r="E2188"/>
      <c r="F2188"/>
      <c r="G2188"/>
      <c r="H2188"/>
      <c r="I2188"/>
      <c r="J2188"/>
      <c r="K2188"/>
      <c r="L2188"/>
    </row>
    <row r="2189" spans="1:12" ht="16" x14ac:dyDescent="0.2">
      <c r="A2189"/>
      <c r="B2189"/>
      <c r="C2189"/>
      <c r="D2189"/>
      <c r="E2189"/>
      <c r="F2189"/>
      <c r="G2189"/>
      <c r="H2189"/>
      <c r="I2189"/>
      <c r="J2189"/>
      <c r="K2189"/>
      <c r="L2189"/>
    </row>
    <row r="2190" spans="1:12" ht="16" x14ac:dyDescent="0.2">
      <c r="A2190"/>
      <c r="B2190"/>
      <c r="C2190"/>
      <c r="D2190"/>
      <c r="E2190"/>
      <c r="F2190"/>
      <c r="G2190"/>
      <c r="H2190"/>
      <c r="I2190"/>
      <c r="J2190"/>
      <c r="K2190"/>
      <c r="L2190"/>
    </row>
    <row r="2191" spans="1:12" ht="16" x14ac:dyDescent="0.2">
      <c r="A2191"/>
      <c r="B2191"/>
      <c r="C2191"/>
      <c r="D2191"/>
      <c r="E2191"/>
      <c r="F2191"/>
      <c r="G2191"/>
      <c r="H2191"/>
      <c r="I2191"/>
      <c r="J2191"/>
      <c r="K2191"/>
      <c r="L2191"/>
    </row>
    <row r="2192" spans="1:12" ht="16" x14ac:dyDescent="0.2">
      <c r="A2192"/>
      <c r="B2192"/>
      <c r="C2192"/>
      <c r="D2192"/>
      <c r="E2192"/>
      <c r="F2192"/>
      <c r="G2192"/>
      <c r="H2192"/>
      <c r="I2192"/>
      <c r="J2192"/>
      <c r="K2192"/>
      <c r="L2192"/>
    </row>
    <row r="2193" spans="1:12" ht="16" x14ac:dyDescent="0.2">
      <c r="A2193"/>
      <c r="B2193"/>
      <c r="C2193"/>
      <c r="D2193"/>
      <c r="E2193"/>
      <c r="F2193"/>
      <c r="G2193"/>
      <c r="H2193"/>
      <c r="I2193"/>
      <c r="J2193"/>
      <c r="K2193"/>
      <c r="L2193"/>
    </row>
    <row r="2194" spans="1:12" ht="16" x14ac:dyDescent="0.2">
      <c r="A2194"/>
      <c r="B2194"/>
      <c r="C2194"/>
      <c r="D2194"/>
      <c r="E2194"/>
      <c r="F2194"/>
      <c r="G2194"/>
      <c r="H2194"/>
      <c r="I2194"/>
      <c r="J2194"/>
      <c r="K2194"/>
      <c r="L2194"/>
    </row>
    <row r="2195" spans="1:12" ht="16" x14ac:dyDescent="0.2">
      <c r="A2195"/>
      <c r="B2195"/>
      <c r="C2195"/>
      <c r="D2195"/>
      <c r="E2195"/>
      <c r="F2195"/>
      <c r="G2195"/>
      <c r="H2195"/>
      <c r="I2195"/>
      <c r="J2195"/>
      <c r="K2195"/>
      <c r="L2195"/>
    </row>
    <row r="2196" spans="1:12" ht="16" x14ac:dyDescent="0.2">
      <c r="A2196"/>
      <c r="B2196"/>
      <c r="C2196"/>
      <c r="D2196"/>
      <c r="E2196"/>
      <c r="F2196"/>
      <c r="G2196"/>
      <c r="H2196"/>
      <c r="I2196"/>
      <c r="J2196"/>
      <c r="K2196"/>
      <c r="L2196"/>
    </row>
    <row r="2197" spans="1:12" ht="16" x14ac:dyDescent="0.2">
      <c r="A2197"/>
      <c r="B2197"/>
      <c r="C2197"/>
      <c r="D2197"/>
      <c r="E2197"/>
      <c r="F2197"/>
      <c r="G2197"/>
      <c r="H2197"/>
      <c r="I2197"/>
      <c r="J2197"/>
      <c r="K2197"/>
      <c r="L2197"/>
    </row>
    <row r="2198" spans="1:12" ht="16" x14ac:dyDescent="0.2">
      <c r="A2198"/>
      <c r="B2198"/>
      <c r="C2198"/>
      <c r="D2198"/>
      <c r="E2198"/>
      <c r="F2198"/>
      <c r="G2198"/>
      <c r="H2198"/>
      <c r="I2198"/>
      <c r="J2198"/>
      <c r="K2198"/>
      <c r="L2198"/>
    </row>
    <row r="2199" spans="1:12" ht="16" x14ac:dyDescent="0.2">
      <c r="A2199"/>
      <c r="B2199"/>
      <c r="C2199"/>
      <c r="D2199"/>
      <c r="E2199"/>
      <c r="F2199"/>
      <c r="G2199"/>
      <c r="H2199"/>
      <c r="I2199"/>
      <c r="J2199"/>
      <c r="K2199"/>
      <c r="L2199"/>
    </row>
    <row r="2200" spans="1:12" ht="16" x14ac:dyDescent="0.2">
      <c r="A2200"/>
      <c r="B2200"/>
      <c r="C2200"/>
      <c r="D2200"/>
      <c r="E2200"/>
      <c r="F2200"/>
      <c r="G2200"/>
      <c r="H2200"/>
      <c r="I2200"/>
      <c r="J2200"/>
      <c r="K2200"/>
      <c r="L2200"/>
    </row>
    <row r="2201" spans="1:12" ht="16" x14ac:dyDescent="0.2">
      <c r="A2201"/>
      <c r="B2201"/>
      <c r="C2201"/>
      <c r="D2201"/>
      <c r="E2201"/>
      <c r="F2201"/>
      <c r="G2201"/>
      <c r="H2201"/>
      <c r="I2201"/>
      <c r="J2201"/>
      <c r="K2201"/>
      <c r="L2201"/>
    </row>
    <row r="2202" spans="1:12" ht="16" x14ac:dyDescent="0.2">
      <c r="A2202"/>
      <c r="B2202"/>
      <c r="C2202"/>
      <c r="D2202"/>
      <c r="E2202"/>
      <c r="F2202"/>
      <c r="G2202"/>
      <c r="H2202"/>
      <c r="I2202"/>
      <c r="J2202"/>
      <c r="K2202"/>
      <c r="L2202"/>
    </row>
    <row r="2203" spans="1:12" ht="16" x14ac:dyDescent="0.2">
      <c r="A2203"/>
      <c r="B2203"/>
      <c r="C2203"/>
      <c r="D2203"/>
      <c r="E2203"/>
      <c r="F2203"/>
      <c r="G2203"/>
      <c r="H2203"/>
      <c r="I2203"/>
      <c r="J2203"/>
      <c r="K2203"/>
      <c r="L2203"/>
    </row>
    <row r="2204" spans="1:12" ht="16" x14ac:dyDescent="0.2">
      <c r="A2204"/>
      <c r="B2204"/>
      <c r="C2204"/>
      <c r="D2204"/>
      <c r="E2204"/>
      <c r="F2204"/>
      <c r="G2204"/>
      <c r="H2204"/>
      <c r="I2204"/>
      <c r="J2204"/>
      <c r="K2204"/>
      <c r="L2204"/>
    </row>
    <row r="2205" spans="1:12" ht="16" x14ac:dyDescent="0.2">
      <c r="A2205"/>
      <c r="B2205"/>
      <c r="C2205"/>
      <c r="D2205"/>
      <c r="E2205"/>
      <c r="F2205"/>
      <c r="G2205"/>
      <c r="H2205"/>
      <c r="I2205"/>
      <c r="J2205"/>
      <c r="K2205"/>
      <c r="L2205"/>
    </row>
    <row r="2206" spans="1:12" ht="16" x14ac:dyDescent="0.2">
      <c r="A2206"/>
      <c r="B2206"/>
      <c r="C2206"/>
      <c r="D2206"/>
      <c r="E2206"/>
      <c r="F2206"/>
      <c r="G2206"/>
      <c r="H2206"/>
      <c r="I2206"/>
      <c r="J2206"/>
      <c r="K2206"/>
      <c r="L2206"/>
    </row>
    <row r="2207" spans="1:12" ht="16" x14ac:dyDescent="0.2">
      <c r="A2207"/>
      <c r="B2207"/>
      <c r="C2207"/>
      <c r="D2207"/>
      <c r="E2207"/>
      <c r="F2207"/>
      <c r="G2207"/>
      <c r="H2207"/>
      <c r="I2207"/>
      <c r="J2207"/>
      <c r="K2207"/>
      <c r="L2207"/>
    </row>
    <row r="2208" spans="1:12" ht="16" x14ac:dyDescent="0.2">
      <c r="A2208"/>
      <c r="B2208"/>
      <c r="C2208"/>
      <c r="D2208"/>
      <c r="E2208"/>
      <c r="F2208"/>
      <c r="G2208"/>
      <c r="H2208"/>
      <c r="I2208"/>
      <c r="J2208"/>
      <c r="K2208"/>
      <c r="L2208"/>
    </row>
    <row r="2209" spans="1:12" ht="16" x14ac:dyDescent="0.2">
      <c r="A2209"/>
      <c r="B2209"/>
      <c r="C2209"/>
      <c r="D2209"/>
      <c r="E2209"/>
      <c r="F2209"/>
      <c r="G2209"/>
      <c r="H2209"/>
      <c r="I2209"/>
      <c r="J2209"/>
      <c r="K2209"/>
      <c r="L2209"/>
    </row>
    <row r="2210" spans="1:12" ht="16" x14ac:dyDescent="0.2">
      <c r="A2210"/>
      <c r="B2210"/>
      <c r="C2210"/>
      <c r="D2210"/>
      <c r="E2210"/>
      <c r="F2210"/>
      <c r="G2210"/>
      <c r="H2210"/>
      <c r="I2210"/>
      <c r="J2210"/>
      <c r="K2210"/>
      <c r="L2210"/>
    </row>
    <row r="2211" spans="1:12" ht="16" x14ac:dyDescent="0.2">
      <c r="A2211"/>
      <c r="B2211"/>
      <c r="C2211"/>
      <c r="D2211"/>
      <c r="E2211"/>
      <c r="F2211"/>
      <c r="G2211"/>
      <c r="H2211"/>
      <c r="I2211"/>
      <c r="J2211"/>
      <c r="K2211"/>
      <c r="L2211"/>
    </row>
    <row r="2212" spans="1:12" ht="16" x14ac:dyDescent="0.2">
      <c r="A2212"/>
      <c r="B2212"/>
      <c r="C2212"/>
      <c r="D2212"/>
      <c r="E2212"/>
      <c r="F2212"/>
      <c r="G2212"/>
      <c r="H2212"/>
      <c r="I2212"/>
      <c r="J2212"/>
      <c r="K2212"/>
      <c r="L2212"/>
    </row>
    <row r="2213" spans="1:12" ht="16" x14ac:dyDescent="0.2">
      <c r="A2213"/>
      <c r="B2213"/>
      <c r="C2213"/>
      <c r="D2213"/>
      <c r="E2213"/>
      <c r="F2213"/>
      <c r="G2213"/>
      <c r="H2213"/>
      <c r="I2213"/>
      <c r="J2213"/>
      <c r="K2213"/>
      <c r="L2213"/>
    </row>
    <row r="2214" spans="1:12" ht="16" x14ac:dyDescent="0.2">
      <c r="A2214"/>
      <c r="B2214"/>
      <c r="C2214"/>
      <c r="D2214"/>
      <c r="E2214"/>
      <c r="F2214"/>
      <c r="G2214"/>
      <c r="H2214"/>
      <c r="I2214"/>
      <c r="J2214"/>
      <c r="K2214"/>
      <c r="L2214"/>
    </row>
    <row r="2215" spans="1:12" ht="16" x14ac:dyDescent="0.2">
      <c r="A2215"/>
      <c r="B2215"/>
      <c r="C2215"/>
      <c r="D2215"/>
      <c r="E2215"/>
      <c r="F2215"/>
      <c r="G2215"/>
      <c r="H2215"/>
      <c r="I2215"/>
      <c r="J2215"/>
      <c r="K2215"/>
      <c r="L2215"/>
    </row>
    <row r="2216" spans="1:12" ht="16" x14ac:dyDescent="0.2">
      <c r="A2216"/>
      <c r="B2216"/>
      <c r="C2216"/>
      <c r="D2216"/>
      <c r="E2216"/>
      <c r="F2216"/>
      <c r="G2216"/>
      <c r="H2216"/>
      <c r="I2216"/>
      <c r="J2216"/>
      <c r="K2216"/>
      <c r="L2216"/>
    </row>
    <row r="2217" spans="1:12" ht="16" x14ac:dyDescent="0.2">
      <c r="A2217"/>
      <c r="B2217"/>
      <c r="C2217"/>
      <c r="D2217"/>
      <c r="E2217"/>
      <c r="F2217"/>
      <c r="G2217"/>
      <c r="H2217"/>
      <c r="I2217"/>
      <c r="J2217"/>
      <c r="K2217"/>
      <c r="L2217"/>
    </row>
    <row r="2218" spans="1:12" ht="16" x14ac:dyDescent="0.2">
      <c r="A2218"/>
      <c r="B2218"/>
      <c r="C2218"/>
      <c r="D2218"/>
      <c r="E2218"/>
      <c r="F2218"/>
      <c r="G2218"/>
      <c r="H2218"/>
      <c r="I2218"/>
      <c r="J2218"/>
      <c r="K2218"/>
      <c r="L2218"/>
    </row>
    <row r="2219" spans="1:12" ht="16" x14ac:dyDescent="0.2">
      <c r="A2219"/>
      <c r="B2219"/>
      <c r="C2219"/>
      <c r="D2219"/>
      <c r="E2219"/>
      <c r="F2219"/>
      <c r="G2219"/>
      <c r="H2219"/>
      <c r="I2219"/>
      <c r="J2219"/>
      <c r="K2219"/>
      <c r="L2219"/>
    </row>
    <row r="2220" spans="1:12" ht="16" x14ac:dyDescent="0.2">
      <c r="A2220"/>
      <c r="B2220"/>
      <c r="C2220"/>
      <c r="D2220"/>
      <c r="E2220"/>
      <c r="F2220"/>
      <c r="G2220"/>
      <c r="H2220"/>
      <c r="I2220"/>
      <c r="J2220"/>
      <c r="K2220"/>
      <c r="L2220"/>
    </row>
    <row r="2221" spans="1:12" ht="16" x14ac:dyDescent="0.2">
      <c r="A2221"/>
      <c r="B2221"/>
      <c r="C2221"/>
      <c r="D2221"/>
      <c r="E2221"/>
      <c r="F2221"/>
      <c r="G2221"/>
      <c r="H2221"/>
      <c r="I2221"/>
      <c r="J2221"/>
      <c r="K2221"/>
      <c r="L2221"/>
    </row>
    <row r="2222" spans="1:12" ht="16" x14ac:dyDescent="0.2">
      <c r="A2222"/>
      <c r="B2222"/>
      <c r="C2222"/>
      <c r="D2222"/>
      <c r="E2222"/>
      <c r="F2222"/>
      <c r="G2222"/>
      <c r="H2222"/>
      <c r="I2222"/>
      <c r="J2222"/>
      <c r="K2222"/>
      <c r="L2222"/>
    </row>
    <row r="2223" spans="1:12" ht="16" x14ac:dyDescent="0.2">
      <c r="A2223"/>
      <c r="B2223"/>
      <c r="C2223"/>
      <c r="D2223"/>
      <c r="E2223"/>
      <c r="F2223"/>
      <c r="G2223"/>
      <c r="H2223"/>
      <c r="I2223"/>
      <c r="J2223"/>
      <c r="K2223"/>
      <c r="L2223"/>
    </row>
    <row r="2224" spans="1:12" ht="16" x14ac:dyDescent="0.2">
      <c r="A2224"/>
      <c r="B2224"/>
      <c r="C2224"/>
      <c r="D2224"/>
      <c r="E2224"/>
      <c r="F2224"/>
      <c r="G2224"/>
      <c r="H2224"/>
      <c r="I2224"/>
      <c r="J2224"/>
      <c r="K2224"/>
      <c r="L2224"/>
    </row>
    <row r="2225" spans="1:12" ht="16" x14ac:dyDescent="0.2">
      <c r="A2225"/>
      <c r="B2225"/>
      <c r="C2225"/>
      <c r="D2225"/>
      <c r="E2225"/>
      <c r="F2225"/>
      <c r="G2225"/>
      <c r="H2225"/>
      <c r="I2225"/>
      <c r="J2225"/>
      <c r="K2225"/>
      <c r="L2225"/>
    </row>
    <row r="2226" spans="1:12" ht="16" x14ac:dyDescent="0.2">
      <c r="A2226"/>
      <c r="B2226"/>
      <c r="C2226"/>
      <c r="D2226"/>
      <c r="E2226"/>
      <c r="F2226"/>
      <c r="G2226"/>
      <c r="H2226"/>
      <c r="I2226"/>
      <c r="J2226"/>
      <c r="K2226"/>
      <c r="L2226"/>
    </row>
    <row r="2227" spans="1:12" ht="16" x14ac:dyDescent="0.2">
      <c r="A2227"/>
      <c r="B2227"/>
      <c r="C2227"/>
      <c r="D2227"/>
      <c r="E2227"/>
      <c r="F2227"/>
      <c r="G2227"/>
      <c r="H2227"/>
      <c r="I2227"/>
      <c r="J2227"/>
      <c r="K2227"/>
      <c r="L2227"/>
    </row>
    <row r="2228" spans="1:12" ht="16" x14ac:dyDescent="0.2">
      <c r="A2228"/>
      <c r="B2228"/>
      <c r="C2228"/>
      <c r="D2228"/>
      <c r="E2228"/>
      <c r="F2228"/>
      <c r="G2228"/>
      <c r="H2228"/>
      <c r="I2228"/>
      <c r="J2228"/>
      <c r="K2228"/>
      <c r="L2228"/>
    </row>
    <row r="2229" spans="1:12" ht="16" x14ac:dyDescent="0.2">
      <c r="A2229"/>
      <c r="B2229"/>
      <c r="C2229"/>
      <c r="D2229"/>
      <c r="E2229"/>
      <c r="F2229"/>
      <c r="G2229"/>
      <c r="H2229"/>
      <c r="I2229"/>
      <c r="J2229"/>
      <c r="K2229"/>
      <c r="L2229"/>
    </row>
    <row r="2230" spans="1:12" ht="16" x14ac:dyDescent="0.2">
      <c r="A2230"/>
      <c r="B2230"/>
      <c r="C2230"/>
      <c r="D2230"/>
      <c r="E2230"/>
      <c r="F2230"/>
      <c r="G2230"/>
      <c r="H2230"/>
      <c r="I2230"/>
      <c r="J2230"/>
      <c r="K2230"/>
      <c r="L2230"/>
    </row>
    <row r="2231" spans="1:12" ht="16" x14ac:dyDescent="0.2">
      <c r="A2231"/>
      <c r="B2231"/>
      <c r="C2231"/>
      <c r="D2231"/>
      <c r="E2231"/>
      <c r="F2231"/>
      <c r="G2231"/>
      <c r="H2231"/>
      <c r="I2231"/>
      <c r="J2231"/>
      <c r="K2231"/>
      <c r="L2231"/>
    </row>
    <row r="2232" spans="1:12" ht="16" x14ac:dyDescent="0.2">
      <c r="A2232"/>
      <c r="B2232"/>
      <c r="C2232"/>
      <c r="D2232"/>
      <c r="E2232"/>
      <c r="F2232"/>
      <c r="G2232"/>
      <c r="H2232"/>
      <c r="I2232"/>
      <c r="J2232"/>
      <c r="K2232"/>
      <c r="L2232"/>
    </row>
    <row r="2233" spans="1:12" ht="16" x14ac:dyDescent="0.2">
      <c r="A2233"/>
      <c r="B2233"/>
      <c r="C2233"/>
      <c r="D2233"/>
      <c r="E2233"/>
      <c r="F2233"/>
      <c r="G2233"/>
      <c r="H2233"/>
      <c r="I2233"/>
      <c r="J2233"/>
      <c r="K2233"/>
      <c r="L2233"/>
    </row>
    <row r="2234" spans="1:12" ht="16" x14ac:dyDescent="0.2">
      <c r="A2234"/>
      <c r="B2234"/>
      <c r="C2234"/>
      <c r="D2234"/>
      <c r="E2234"/>
      <c r="F2234"/>
      <c r="G2234"/>
      <c r="H2234"/>
      <c r="I2234"/>
      <c r="J2234"/>
      <c r="K2234"/>
      <c r="L2234"/>
    </row>
    <row r="2235" spans="1:12" ht="16" x14ac:dyDescent="0.2">
      <c r="A2235"/>
      <c r="B2235"/>
      <c r="C2235"/>
      <c r="D2235"/>
      <c r="E2235"/>
      <c r="F2235"/>
      <c r="G2235"/>
      <c r="H2235"/>
      <c r="I2235"/>
      <c r="J2235"/>
      <c r="K2235"/>
      <c r="L2235"/>
    </row>
    <row r="2236" spans="1:12" ht="16" x14ac:dyDescent="0.2">
      <c r="A2236"/>
      <c r="B2236"/>
      <c r="C2236"/>
      <c r="D2236"/>
      <c r="E2236"/>
      <c r="F2236"/>
      <c r="G2236"/>
      <c r="H2236"/>
      <c r="I2236"/>
      <c r="J2236"/>
      <c r="K2236"/>
      <c r="L2236"/>
    </row>
    <row r="2237" spans="1:12" ht="16" x14ac:dyDescent="0.2">
      <c r="A2237"/>
      <c r="B2237"/>
      <c r="C2237"/>
      <c r="D2237"/>
      <c r="E2237"/>
      <c r="F2237"/>
      <c r="G2237"/>
      <c r="H2237"/>
      <c r="I2237"/>
      <c r="J2237"/>
      <c r="K2237"/>
      <c r="L2237"/>
    </row>
    <row r="2238" spans="1:12" ht="16" x14ac:dyDescent="0.2">
      <c r="A2238"/>
      <c r="B2238"/>
      <c r="C2238"/>
      <c r="D2238"/>
      <c r="E2238"/>
      <c r="F2238"/>
      <c r="G2238"/>
      <c r="H2238"/>
      <c r="I2238"/>
      <c r="J2238"/>
      <c r="K2238"/>
      <c r="L2238"/>
    </row>
    <row r="2239" spans="1:12" ht="16" x14ac:dyDescent="0.2">
      <c r="A2239"/>
      <c r="B2239"/>
      <c r="C2239"/>
      <c r="D2239"/>
      <c r="E2239"/>
      <c r="F2239"/>
      <c r="G2239"/>
      <c r="H2239"/>
      <c r="I2239"/>
      <c r="J2239"/>
      <c r="K2239"/>
      <c r="L2239"/>
    </row>
    <row r="2240" spans="1:12" ht="16" x14ac:dyDescent="0.2">
      <c r="A2240"/>
      <c r="B2240"/>
      <c r="C2240"/>
      <c r="D2240"/>
      <c r="E2240"/>
      <c r="F2240"/>
      <c r="G2240"/>
      <c r="H2240"/>
      <c r="I2240"/>
      <c r="J2240"/>
      <c r="K2240"/>
      <c r="L2240"/>
    </row>
    <row r="2241" spans="1:12" ht="16" x14ac:dyDescent="0.2">
      <c r="A2241"/>
      <c r="B2241"/>
      <c r="C2241"/>
      <c r="D2241"/>
      <c r="E2241"/>
      <c r="F2241"/>
      <c r="G2241"/>
      <c r="H2241"/>
      <c r="I2241"/>
      <c r="J2241"/>
      <c r="K2241"/>
      <c r="L2241"/>
    </row>
    <row r="2242" spans="1:12" ht="16" x14ac:dyDescent="0.2">
      <c r="A2242"/>
      <c r="B2242"/>
      <c r="C2242"/>
      <c r="D2242"/>
      <c r="E2242"/>
      <c r="F2242"/>
      <c r="G2242"/>
      <c r="H2242"/>
      <c r="I2242"/>
      <c r="J2242"/>
      <c r="K2242"/>
      <c r="L2242"/>
    </row>
    <row r="2243" spans="1:12" ht="16" x14ac:dyDescent="0.2">
      <c r="A2243"/>
      <c r="B2243"/>
      <c r="C2243"/>
      <c r="D2243"/>
      <c r="E2243"/>
      <c r="F2243"/>
      <c r="G2243"/>
      <c r="H2243"/>
      <c r="I2243"/>
      <c r="J2243"/>
      <c r="K2243"/>
      <c r="L2243"/>
    </row>
    <row r="2244" spans="1:12" ht="16" x14ac:dyDescent="0.2">
      <c r="A2244"/>
      <c r="B2244"/>
      <c r="C2244"/>
      <c r="D2244"/>
      <c r="E2244"/>
      <c r="F2244"/>
      <c r="G2244"/>
      <c r="H2244"/>
      <c r="I2244"/>
      <c r="J2244"/>
      <c r="K2244"/>
      <c r="L2244"/>
    </row>
    <row r="2245" spans="1:12" ht="16" x14ac:dyDescent="0.2">
      <c r="A2245"/>
      <c r="B2245"/>
      <c r="C2245"/>
      <c r="D2245"/>
      <c r="E2245"/>
      <c r="F2245"/>
      <c r="G2245"/>
      <c r="H2245"/>
      <c r="I2245"/>
      <c r="J2245"/>
      <c r="K2245"/>
      <c r="L2245"/>
    </row>
    <row r="2246" spans="1:12" ht="16" x14ac:dyDescent="0.2">
      <c r="A2246"/>
      <c r="B2246"/>
      <c r="C2246"/>
      <c r="D2246"/>
      <c r="E2246"/>
      <c r="F2246"/>
      <c r="G2246"/>
      <c r="H2246"/>
      <c r="I2246"/>
      <c r="J2246"/>
      <c r="K2246"/>
      <c r="L2246"/>
    </row>
    <row r="2247" spans="1:12" ht="16" x14ac:dyDescent="0.2">
      <c r="A2247"/>
      <c r="B2247"/>
      <c r="C2247"/>
      <c r="D2247"/>
      <c r="E2247"/>
      <c r="F2247"/>
      <c r="G2247"/>
      <c r="H2247"/>
      <c r="I2247"/>
      <c r="J2247"/>
      <c r="K2247"/>
      <c r="L2247"/>
    </row>
    <row r="2248" spans="1:12" ht="16" x14ac:dyDescent="0.2">
      <c r="A2248"/>
      <c r="B2248"/>
      <c r="C2248"/>
      <c r="D2248"/>
      <c r="E2248"/>
      <c r="F2248"/>
      <c r="G2248"/>
      <c r="H2248"/>
      <c r="I2248"/>
      <c r="J2248"/>
      <c r="K2248"/>
      <c r="L2248"/>
    </row>
    <row r="2249" spans="1:12" ht="16" x14ac:dyDescent="0.2">
      <c r="A2249"/>
      <c r="B2249"/>
      <c r="C2249"/>
      <c r="D2249"/>
      <c r="E2249"/>
      <c r="F2249"/>
      <c r="G2249"/>
      <c r="H2249"/>
      <c r="I2249"/>
      <c r="J2249"/>
      <c r="K2249"/>
      <c r="L2249"/>
    </row>
    <row r="2250" spans="1:12" ht="16" x14ac:dyDescent="0.2">
      <c r="A2250"/>
      <c r="B2250"/>
      <c r="C2250"/>
      <c r="D2250"/>
      <c r="E2250"/>
      <c r="F2250"/>
      <c r="G2250"/>
      <c r="H2250"/>
      <c r="I2250"/>
      <c r="J2250"/>
      <c r="K2250"/>
      <c r="L2250"/>
    </row>
    <row r="2251" spans="1:12" ht="16" x14ac:dyDescent="0.2">
      <c r="A2251"/>
      <c r="B2251"/>
      <c r="C2251"/>
      <c r="D2251"/>
      <c r="E2251"/>
      <c r="F2251"/>
      <c r="G2251"/>
      <c r="H2251"/>
      <c r="I2251"/>
      <c r="J2251"/>
      <c r="K2251"/>
      <c r="L2251"/>
    </row>
    <row r="2252" spans="1:12" ht="16" x14ac:dyDescent="0.2">
      <c r="A2252"/>
      <c r="B2252"/>
      <c r="C2252"/>
      <c r="D2252"/>
      <c r="E2252"/>
      <c r="F2252"/>
      <c r="G2252"/>
      <c r="H2252"/>
      <c r="I2252"/>
      <c r="J2252"/>
      <c r="K2252"/>
      <c r="L2252"/>
    </row>
    <row r="2253" spans="1:12" ht="16" x14ac:dyDescent="0.2">
      <c r="A2253"/>
      <c r="B2253"/>
      <c r="C2253"/>
      <c r="D2253"/>
      <c r="E2253"/>
      <c r="F2253"/>
      <c r="G2253"/>
      <c r="H2253"/>
      <c r="I2253"/>
      <c r="J2253"/>
      <c r="K2253"/>
      <c r="L2253"/>
    </row>
    <row r="2254" spans="1:12" ht="16" x14ac:dyDescent="0.2">
      <c r="A2254"/>
      <c r="B2254"/>
      <c r="C2254"/>
      <c r="D2254"/>
      <c r="E2254"/>
      <c r="F2254"/>
      <c r="G2254"/>
      <c r="H2254"/>
      <c r="I2254"/>
      <c r="J2254"/>
      <c r="K2254"/>
      <c r="L2254"/>
    </row>
    <row r="2255" spans="1:12" ht="16" x14ac:dyDescent="0.2">
      <c r="A2255"/>
      <c r="B2255"/>
      <c r="C2255"/>
      <c r="D2255"/>
      <c r="E2255"/>
      <c r="F2255"/>
      <c r="G2255"/>
      <c r="H2255"/>
      <c r="I2255"/>
      <c r="J2255"/>
      <c r="K2255"/>
      <c r="L2255"/>
    </row>
    <row r="2256" spans="1:12" ht="16" x14ac:dyDescent="0.2">
      <c r="A2256"/>
      <c r="B2256"/>
      <c r="C2256"/>
      <c r="D2256"/>
      <c r="E2256"/>
      <c r="F2256"/>
      <c r="G2256"/>
      <c r="H2256"/>
      <c r="I2256"/>
      <c r="J2256"/>
      <c r="K2256"/>
      <c r="L2256"/>
    </row>
    <row r="2257" spans="1:12" ht="16" x14ac:dyDescent="0.2">
      <c r="A2257"/>
      <c r="B2257"/>
      <c r="C2257"/>
      <c r="D2257"/>
      <c r="E2257"/>
      <c r="F2257"/>
      <c r="G2257"/>
      <c r="H2257"/>
      <c r="I2257"/>
      <c r="J2257"/>
      <c r="K2257"/>
      <c r="L2257"/>
    </row>
    <row r="2258" spans="1:12" ht="16" x14ac:dyDescent="0.2">
      <c r="A2258"/>
      <c r="B2258"/>
      <c r="C2258"/>
      <c r="D2258"/>
      <c r="E2258"/>
      <c r="F2258"/>
      <c r="G2258"/>
      <c r="H2258"/>
      <c r="I2258"/>
      <c r="J2258"/>
      <c r="K2258"/>
      <c r="L2258"/>
    </row>
    <row r="2259" spans="1:12" ht="16" x14ac:dyDescent="0.2">
      <c r="A2259"/>
      <c r="B2259"/>
      <c r="C2259"/>
      <c r="D2259"/>
      <c r="E2259"/>
      <c r="F2259"/>
      <c r="G2259"/>
      <c r="H2259"/>
      <c r="I2259"/>
      <c r="J2259"/>
      <c r="K2259"/>
      <c r="L2259"/>
    </row>
    <row r="2260" spans="1:12" ht="16" x14ac:dyDescent="0.2">
      <c r="A2260"/>
      <c r="B2260"/>
      <c r="C2260"/>
      <c r="D2260"/>
      <c r="E2260"/>
      <c r="F2260"/>
      <c r="G2260"/>
      <c r="H2260"/>
      <c r="I2260"/>
      <c r="J2260"/>
      <c r="K2260"/>
      <c r="L2260"/>
    </row>
    <row r="2261" spans="1:12" ht="16" x14ac:dyDescent="0.2">
      <c r="A2261"/>
      <c r="B2261"/>
      <c r="C2261"/>
      <c r="D2261"/>
      <c r="E2261"/>
      <c r="F2261"/>
      <c r="G2261"/>
      <c r="H2261"/>
      <c r="I2261"/>
      <c r="J2261"/>
      <c r="K2261"/>
      <c r="L2261"/>
    </row>
    <row r="2262" spans="1:12" ht="16" x14ac:dyDescent="0.2">
      <c r="A2262"/>
      <c r="B2262"/>
      <c r="C2262"/>
      <c r="D2262"/>
      <c r="E2262"/>
      <c r="F2262"/>
      <c r="G2262"/>
      <c r="H2262"/>
      <c r="I2262"/>
      <c r="J2262"/>
      <c r="K2262"/>
      <c r="L2262"/>
    </row>
    <row r="2263" spans="1:12" ht="16" x14ac:dyDescent="0.2">
      <c r="A2263"/>
      <c r="B2263"/>
      <c r="C2263"/>
      <c r="D2263"/>
      <c r="E2263"/>
      <c r="F2263"/>
      <c r="G2263"/>
      <c r="H2263"/>
      <c r="I2263"/>
      <c r="J2263"/>
      <c r="K2263"/>
      <c r="L2263"/>
    </row>
    <row r="2264" spans="1:12" ht="16" x14ac:dyDescent="0.2">
      <c r="A2264"/>
      <c r="B2264"/>
      <c r="C2264"/>
      <c r="D2264"/>
      <c r="E2264"/>
      <c r="F2264"/>
      <c r="G2264"/>
      <c r="H2264"/>
      <c r="I2264"/>
      <c r="J2264"/>
      <c r="K2264"/>
      <c r="L2264"/>
    </row>
    <row r="2265" spans="1:12" ht="16" x14ac:dyDescent="0.2">
      <c r="A2265"/>
      <c r="B2265"/>
      <c r="C2265"/>
      <c r="D2265"/>
      <c r="E2265"/>
      <c r="F2265"/>
      <c r="G2265"/>
      <c r="H2265"/>
      <c r="I2265"/>
      <c r="J2265"/>
      <c r="K2265"/>
      <c r="L2265"/>
    </row>
    <row r="2266" spans="1:12" ht="16" x14ac:dyDescent="0.2">
      <c r="A2266"/>
      <c r="B2266"/>
      <c r="C2266"/>
      <c r="D2266"/>
      <c r="E2266"/>
      <c r="F2266"/>
      <c r="G2266"/>
      <c r="H2266"/>
      <c r="I2266"/>
      <c r="J2266"/>
      <c r="K2266"/>
      <c r="L2266"/>
    </row>
    <row r="2267" spans="1:12" ht="16" x14ac:dyDescent="0.2">
      <c r="A2267"/>
      <c r="B2267"/>
      <c r="C2267"/>
      <c r="D2267"/>
      <c r="E2267"/>
      <c r="F2267"/>
      <c r="G2267"/>
      <c r="H2267"/>
      <c r="I2267"/>
      <c r="J2267"/>
      <c r="K2267"/>
      <c r="L2267"/>
    </row>
    <row r="2268" spans="1:12" ht="16" x14ac:dyDescent="0.2">
      <c r="A2268"/>
      <c r="B2268"/>
      <c r="C2268"/>
      <c r="D2268"/>
      <c r="E2268"/>
      <c r="F2268"/>
      <c r="G2268"/>
      <c r="H2268"/>
      <c r="I2268"/>
      <c r="J2268"/>
      <c r="K2268"/>
      <c r="L2268"/>
    </row>
    <row r="2269" spans="1:12" ht="16" x14ac:dyDescent="0.2">
      <c r="A2269"/>
      <c r="B2269"/>
      <c r="C2269"/>
      <c r="D2269"/>
      <c r="E2269"/>
      <c r="F2269"/>
      <c r="G2269"/>
      <c r="H2269"/>
      <c r="I2269"/>
      <c r="J2269"/>
      <c r="K2269"/>
      <c r="L2269"/>
    </row>
    <row r="2270" spans="1:12" ht="16" x14ac:dyDescent="0.2">
      <c r="A2270"/>
      <c r="B2270"/>
      <c r="C2270"/>
      <c r="D2270"/>
      <c r="E2270"/>
      <c r="F2270"/>
      <c r="G2270"/>
      <c r="H2270"/>
      <c r="I2270"/>
      <c r="J2270"/>
      <c r="K2270"/>
      <c r="L2270"/>
    </row>
    <row r="2271" spans="1:12" ht="16" x14ac:dyDescent="0.2">
      <c r="A2271"/>
      <c r="B2271"/>
      <c r="C2271"/>
      <c r="D2271"/>
      <c r="E2271"/>
      <c r="F2271"/>
      <c r="G2271"/>
      <c r="H2271"/>
      <c r="I2271"/>
      <c r="J2271"/>
      <c r="K2271"/>
      <c r="L2271"/>
    </row>
    <row r="2272" spans="1:12" ht="16" x14ac:dyDescent="0.2">
      <c r="A2272"/>
      <c r="B2272"/>
      <c r="C2272"/>
      <c r="D2272"/>
      <c r="E2272"/>
      <c r="F2272"/>
      <c r="G2272"/>
      <c r="H2272"/>
      <c r="I2272"/>
      <c r="J2272"/>
      <c r="K2272"/>
      <c r="L2272"/>
    </row>
    <row r="2273" spans="1:12" ht="16" x14ac:dyDescent="0.2">
      <c r="A2273"/>
      <c r="B2273"/>
      <c r="C2273"/>
      <c r="D2273"/>
      <c r="E2273"/>
      <c r="F2273"/>
      <c r="G2273"/>
      <c r="H2273"/>
      <c r="I2273"/>
      <c r="J2273"/>
      <c r="K2273"/>
      <c r="L2273"/>
    </row>
    <row r="2274" spans="1:12" ht="16" x14ac:dyDescent="0.2">
      <c r="A2274"/>
      <c r="B2274"/>
      <c r="C2274"/>
      <c r="D2274"/>
      <c r="E2274"/>
      <c r="F2274"/>
      <c r="G2274"/>
      <c r="H2274"/>
      <c r="I2274"/>
      <c r="J2274"/>
      <c r="K2274"/>
      <c r="L2274"/>
    </row>
    <row r="2275" spans="1:12" ht="16" x14ac:dyDescent="0.2">
      <c r="A2275"/>
      <c r="B2275"/>
      <c r="C2275"/>
      <c r="D2275"/>
      <c r="E2275"/>
      <c r="F2275"/>
      <c r="G2275"/>
      <c r="H2275"/>
      <c r="I2275"/>
      <c r="J2275"/>
      <c r="K2275"/>
      <c r="L2275"/>
    </row>
    <row r="2276" spans="1:12" ht="16" x14ac:dyDescent="0.2">
      <c r="A2276"/>
      <c r="B2276"/>
      <c r="C2276"/>
      <c r="D2276"/>
      <c r="E2276"/>
      <c r="F2276"/>
      <c r="G2276"/>
      <c r="H2276"/>
      <c r="I2276"/>
      <c r="J2276"/>
      <c r="K2276"/>
      <c r="L2276"/>
    </row>
    <row r="2277" spans="1:12" ht="16" x14ac:dyDescent="0.2">
      <c r="A2277"/>
      <c r="B2277"/>
      <c r="C2277"/>
      <c r="D2277"/>
      <c r="E2277"/>
      <c r="F2277"/>
      <c r="G2277"/>
      <c r="H2277"/>
      <c r="I2277"/>
      <c r="J2277"/>
      <c r="K2277"/>
      <c r="L2277"/>
    </row>
    <row r="2278" spans="1:12" ht="16" x14ac:dyDescent="0.2">
      <c r="A2278"/>
      <c r="B2278"/>
      <c r="C2278"/>
      <c r="D2278"/>
      <c r="E2278"/>
      <c r="F2278"/>
      <c r="G2278"/>
      <c r="H2278"/>
      <c r="I2278"/>
      <c r="J2278"/>
      <c r="K2278"/>
      <c r="L2278"/>
    </row>
    <row r="2279" spans="1:12" ht="16" x14ac:dyDescent="0.2">
      <c r="A2279"/>
      <c r="B2279"/>
      <c r="C2279"/>
      <c r="D2279"/>
      <c r="E2279"/>
      <c r="F2279"/>
      <c r="G2279"/>
      <c r="H2279"/>
      <c r="I2279"/>
      <c r="J2279"/>
      <c r="K2279"/>
      <c r="L2279"/>
    </row>
    <row r="2280" spans="1:12" ht="16" x14ac:dyDescent="0.2">
      <c r="A2280"/>
      <c r="B2280"/>
      <c r="C2280"/>
      <c r="D2280"/>
      <c r="E2280"/>
      <c r="F2280"/>
      <c r="G2280"/>
      <c r="H2280"/>
      <c r="I2280"/>
      <c r="J2280"/>
      <c r="K2280"/>
      <c r="L2280"/>
    </row>
    <row r="2281" spans="1:12" ht="16" x14ac:dyDescent="0.2">
      <c r="A2281"/>
      <c r="B2281"/>
      <c r="C2281"/>
      <c r="D2281"/>
      <c r="E2281"/>
      <c r="F2281"/>
      <c r="G2281"/>
      <c r="H2281"/>
      <c r="I2281"/>
      <c r="J2281"/>
      <c r="K2281"/>
      <c r="L2281"/>
    </row>
    <row r="2282" spans="1:12" ht="16" x14ac:dyDescent="0.2">
      <c r="A2282"/>
      <c r="B2282"/>
      <c r="C2282"/>
      <c r="D2282"/>
      <c r="E2282"/>
      <c r="F2282"/>
      <c r="G2282"/>
      <c r="H2282"/>
      <c r="I2282"/>
      <c r="J2282"/>
      <c r="K2282"/>
      <c r="L2282"/>
    </row>
    <row r="2283" spans="1:12" ht="16" x14ac:dyDescent="0.2">
      <c r="A2283"/>
      <c r="B2283"/>
      <c r="C2283"/>
      <c r="D2283"/>
      <c r="E2283"/>
      <c r="F2283"/>
      <c r="G2283"/>
      <c r="H2283"/>
      <c r="I2283"/>
      <c r="J2283"/>
      <c r="K2283"/>
      <c r="L2283"/>
    </row>
    <row r="2284" spans="1:12" ht="16" x14ac:dyDescent="0.2">
      <c r="A2284"/>
      <c r="B2284"/>
      <c r="C2284"/>
      <c r="D2284"/>
      <c r="E2284"/>
      <c r="F2284"/>
      <c r="G2284"/>
      <c r="H2284"/>
      <c r="I2284"/>
      <c r="J2284"/>
      <c r="K2284"/>
      <c r="L2284"/>
    </row>
    <row r="2285" spans="1:12" ht="16" x14ac:dyDescent="0.2">
      <c r="A2285"/>
      <c r="B2285"/>
      <c r="C2285"/>
      <c r="D2285"/>
      <c r="E2285"/>
      <c r="F2285"/>
      <c r="G2285"/>
      <c r="H2285"/>
      <c r="I2285"/>
      <c r="J2285"/>
      <c r="K2285"/>
      <c r="L2285"/>
    </row>
    <row r="2286" spans="1:12" ht="16" x14ac:dyDescent="0.2">
      <c r="A2286"/>
      <c r="B2286"/>
      <c r="C2286"/>
      <c r="D2286"/>
      <c r="E2286"/>
      <c r="F2286"/>
      <c r="G2286"/>
      <c r="H2286"/>
      <c r="I2286"/>
      <c r="J2286"/>
      <c r="K2286"/>
      <c r="L2286"/>
    </row>
    <row r="2287" spans="1:12" ht="16" x14ac:dyDescent="0.2">
      <c r="A2287"/>
      <c r="B2287"/>
      <c r="C2287"/>
      <c r="D2287"/>
      <c r="E2287"/>
      <c r="F2287"/>
      <c r="G2287"/>
      <c r="H2287"/>
      <c r="I2287"/>
      <c r="J2287"/>
      <c r="K2287"/>
      <c r="L2287"/>
    </row>
    <row r="2288" spans="1:12" ht="16" x14ac:dyDescent="0.2">
      <c r="A2288"/>
      <c r="B2288"/>
      <c r="C2288"/>
      <c r="D2288"/>
      <c r="E2288"/>
      <c r="F2288"/>
      <c r="G2288"/>
      <c r="H2288"/>
      <c r="I2288"/>
      <c r="J2288"/>
      <c r="K2288"/>
      <c r="L2288"/>
    </row>
    <row r="2289" spans="1:12" ht="16" x14ac:dyDescent="0.2">
      <c r="A2289"/>
      <c r="B2289"/>
      <c r="C2289"/>
      <c r="D2289"/>
      <c r="E2289"/>
      <c r="F2289"/>
      <c r="G2289"/>
      <c r="H2289"/>
      <c r="I2289"/>
      <c r="J2289"/>
      <c r="K2289"/>
      <c r="L2289"/>
    </row>
    <row r="2290" spans="1:12" ht="16" x14ac:dyDescent="0.2">
      <c r="A2290"/>
      <c r="B2290"/>
      <c r="C2290"/>
      <c r="D2290"/>
      <c r="E2290"/>
      <c r="F2290"/>
      <c r="G2290"/>
      <c r="H2290"/>
      <c r="I2290"/>
      <c r="J2290"/>
      <c r="K2290"/>
      <c r="L2290"/>
    </row>
    <row r="2291" spans="1:12" ht="16" x14ac:dyDescent="0.2">
      <c r="A2291"/>
      <c r="B2291"/>
      <c r="C2291"/>
      <c r="D2291"/>
      <c r="E2291"/>
      <c r="F2291"/>
      <c r="G2291"/>
      <c r="H2291"/>
      <c r="I2291"/>
      <c r="J2291"/>
      <c r="K2291"/>
      <c r="L2291"/>
    </row>
    <row r="2292" spans="1:12" ht="16" x14ac:dyDescent="0.2">
      <c r="A2292"/>
      <c r="B2292"/>
      <c r="C2292"/>
      <c r="D2292"/>
      <c r="E2292"/>
      <c r="F2292"/>
      <c r="G2292"/>
      <c r="H2292"/>
      <c r="I2292"/>
      <c r="J2292"/>
      <c r="K2292"/>
      <c r="L2292"/>
    </row>
    <row r="2293" spans="1:12" ht="16" x14ac:dyDescent="0.2">
      <c r="A2293"/>
      <c r="B2293"/>
      <c r="C2293"/>
      <c r="D2293"/>
      <c r="E2293"/>
      <c r="F2293"/>
      <c r="G2293"/>
      <c r="H2293"/>
      <c r="I2293"/>
      <c r="J2293"/>
      <c r="K2293"/>
      <c r="L2293"/>
    </row>
    <row r="2294" spans="1:12" ht="16" x14ac:dyDescent="0.2">
      <c r="A2294"/>
      <c r="B2294"/>
      <c r="C2294"/>
      <c r="D2294"/>
      <c r="E2294"/>
      <c r="F2294"/>
      <c r="G2294"/>
      <c r="H2294"/>
      <c r="I2294"/>
      <c r="J2294"/>
      <c r="K2294"/>
      <c r="L2294"/>
    </row>
    <row r="2295" spans="1:12" ht="16" x14ac:dyDescent="0.2">
      <c r="A2295"/>
      <c r="B2295"/>
      <c r="C2295"/>
      <c r="D2295"/>
      <c r="E2295"/>
      <c r="F2295"/>
      <c r="G2295"/>
      <c r="H2295"/>
      <c r="I2295"/>
      <c r="J2295"/>
      <c r="K2295"/>
      <c r="L2295"/>
    </row>
    <row r="2296" spans="1:12" ht="16" x14ac:dyDescent="0.2">
      <c r="A2296"/>
      <c r="B2296"/>
      <c r="C2296"/>
      <c r="D2296"/>
      <c r="E2296"/>
      <c r="F2296"/>
      <c r="G2296"/>
      <c r="H2296"/>
      <c r="I2296"/>
      <c r="J2296"/>
      <c r="K2296"/>
      <c r="L2296"/>
    </row>
    <row r="2297" spans="1:12" ht="16" x14ac:dyDescent="0.2">
      <c r="A2297"/>
      <c r="B2297"/>
      <c r="C2297"/>
      <c r="D2297"/>
      <c r="E2297"/>
      <c r="F2297"/>
      <c r="G2297"/>
      <c r="H2297"/>
      <c r="I2297"/>
      <c r="J2297"/>
      <c r="K2297"/>
      <c r="L2297"/>
    </row>
    <row r="2298" spans="1:12" ht="16" x14ac:dyDescent="0.2">
      <c r="A2298"/>
      <c r="B2298"/>
      <c r="C2298"/>
      <c r="D2298"/>
      <c r="E2298"/>
      <c r="F2298"/>
      <c r="G2298"/>
      <c r="H2298"/>
      <c r="I2298"/>
      <c r="J2298"/>
      <c r="K2298"/>
      <c r="L2298"/>
    </row>
    <row r="2299" spans="1:12" ht="16" x14ac:dyDescent="0.2">
      <c r="A2299"/>
      <c r="B2299"/>
      <c r="C2299"/>
      <c r="D2299"/>
      <c r="E2299"/>
      <c r="F2299"/>
      <c r="G2299"/>
      <c r="H2299"/>
      <c r="I2299"/>
      <c r="J2299"/>
      <c r="K2299"/>
      <c r="L2299"/>
    </row>
    <row r="2300" spans="1:12" ht="16" x14ac:dyDescent="0.2">
      <c r="A2300"/>
      <c r="B2300"/>
      <c r="C2300"/>
      <c r="D2300"/>
      <c r="E2300"/>
      <c r="F2300"/>
      <c r="G2300"/>
      <c r="H2300"/>
      <c r="I2300"/>
      <c r="J2300"/>
      <c r="K2300"/>
      <c r="L2300"/>
    </row>
    <row r="2301" spans="1:12" ht="16" x14ac:dyDescent="0.2">
      <c r="A2301"/>
      <c r="B2301"/>
      <c r="C2301"/>
      <c r="D2301"/>
      <c r="E2301"/>
      <c r="F2301"/>
      <c r="G2301"/>
      <c r="H2301"/>
      <c r="I2301"/>
      <c r="J2301"/>
      <c r="K2301"/>
      <c r="L2301"/>
    </row>
    <row r="2302" spans="1:12" ht="16" x14ac:dyDescent="0.2">
      <c r="A2302"/>
      <c r="B2302"/>
      <c r="C2302"/>
      <c r="D2302"/>
      <c r="E2302"/>
      <c r="F2302"/>
      <c r="G2302"/>
      <c r="H2302"/>
      <c r="I2302"/>
      <c r="J2302"/>
      <c r="K2302"/>
      <c r="L2302"/>
    </row>
    <row r="2303" spans="1:12" ht="16" x14ac:dyDescent="0.2">
      <c r="A2303"/>
      <c r="B2303"/>
      <c r="C2303"/>
      <c r="D2303"/>
      <c r="E2303"/>
      <c r="F2303"/>
      <c r="G2303"/>
      <c r="H2303"/>
      <c r="I2303"/>
      <c r="J2303"/>
      <c r="K2303"/>
      <c r="L2303"/>
    </row>
    <row r="2304" spans="1:12" ht="16" x14ac:dyDescent="0.2">
      <c r="A2304"/>
      <c r="B2304"/>
      <c r="C2304"/>
      <c r="D2304"/>
      <c r="E2304"/>
      <c r="F2304"/>
      <c r="G2304"/>
      <c r="H2304"/>
      <c r="I2304"/>
      <c r="J2304"/>
      <c r="K2304"/>
      <c r="L2304"/>
    </row>
    <row r="2305" spans="1:12" ht="16" x14ac:dyDescent="0.2">
      <c r="A2305"/>
      <c r="B2305"/>
      <c r="C2305"/>
      <c r="D2305"/>
      <c r="E2305"/>
      <c r="F2305"/>
      <c r="G2305"/>
      <c r="H2305"/>
      <c r="I2305"/>
      <c r="J2305"/>
      <c r="K2305"/>
      <c r="L2305"/>
    </row>
    <row r="2306" spans="1:12" ht="16" x14ac:dyDescent="0.2">
      <c r="A2306"/>
      <c r="B2306"/>
      <c r="C2306"/>
      <c r="D2306"/>
      <c r="E2306"/>
      <c r="F2306"/>
      <c r="G2306"/>
      <c r="H2306"/>
      <c r="I2306"/>
      <c r="J2306"/>
      <c r="K2306"/>
      <c r="L2306"/>
    </row>
    <row r="2307" spans="1:12" ht="16" x14ac:dyDescent="0.2">
      <c r="A2307"/>
      <c r="B2307"/>
      <c r="C2307"/>
      <c r="D2307"/>
      <c r="E2307"/>
      <c r="F2307"/>
      <c r="G2307"/>
      <c r="H2307"/>
      <c r="I2307"/>
      <c r="J2307"/>
      <c r="K2307"/>
      <c r="L2307"/>
    </row>
    <row r="2308" spans="1:12" ht="16" x14ac:dyDescent="0.2">
      <c r="A2308"/>
      <c r="B2308"/>
      <c r="C2308"/>
      <c r="D2308"/>
      <c r="E2308"/>
      <c r="F2308"/>
      <c r="G2308"/>
      <c r="H2308"/>
      <c r="I2308"/>
      <c r="J2308"/>
      <c r="K2308"/>
      <c r="L2308"/>
    </row>
    <row r="2309" spans="1:12" ht="16" x14ac:dyDescent="0.2">
      <c r="A2309"/>
      <c r="B2309"/>
      <c r="C2309"/>
      <c r="D2309"/>
      <c r="E2309"/>
      <c r="F2309"/>
      <c r="G2309"/>
      <c r="H2309"/>
      <c r="I2309"/>
      <c r="J2309"/>
      <c r="K2309"/>
      <c r="L2309"/>
    </row>
    <row r="2310" spans="1:12" ht="16" x14ac:dyDescent="0.2">
      <c r="A2310"/>
      <c r="B2310"/>
      <c r="C2310"/>
      <c r="D2310"/>
      <c r="E2310"/>
      <c r="F2310"/>
      <c r="G2310"/>
      <c r="H2310"/>
      <c r="I2310"/>
      <c r="J2310"/>
      <c r="K2310"/>
      <c r="L2310"/>
    </row>
    <row r="2311" spans="1:12" ht="16" x14ac:dyDescent="0.2">
      <c r="A2311"/>
      <c r="B2311"/>
      <c r="C2311"/>
      <c r="D2311"/>
      <c r="E2311"/>
      <c r="F2311"/>
      <c r="G2311"/>
      <c r="H2311"/>
      <c r="I2311"/>
      <c r="J2311"/>
      <c r="K2311"/>
      <c r="L2311"/>
    </row>
    <row r="2312" spans="1:12" ht="16" x14ac:dyDescent="0.2">
      <c r="A2312"/>
      <c r="B2312"/>
      <c r="C2312"/>
      <c r="D2312"/>
      <c r="E2312"/>
      <c r="F2312"/>
      <c r="G2312"/>
      <c r="H2312"/>
      <c r="I2312"/>
      <c r="J2312"/>
      <c r="K2312"/>
      <c r="L2312"/>
    </row>
    <row r="2313" spans="1:12" ht="16" x14ac:dyDescent="0.2">
      <c r="A2313"/>
      <c r="B2313"/>
      <c r="C2313"/>
      <c r="D2313"/>
      <c r="E2313"/>
      <c r="F2313"/>
      <c r="G2313"/>
      <c r="H2313"/>
      <c r="I2313"/>
      <c r="J2313"/>
      <c r="K2313"/>
      <c r="L2313"/>
    </row>
    <row r="2314" spans="1:12" ht="16" x14ac:dyDescent="0.2">
      <c r="A2314"/>
      <c r="B2314"/>
      <c r="C2314"/>
      <c r="D2314"/>
      <c r="E2314"/>
      <c r="F2314"/>
      <c r="G2314"/>
      <c r="H2314"/>
      <c r="I2314"/>
      <c r="J2314"/>
      <c r="K2314"/>
      <c r="L2314"/>
    </row>
    <row r="2315" spans="1:12" ht="16" x14ac:dyDescent="0.2">
      <c r="A2315"/>
      <c r="B2315"/>
      <c r="C2315"/>
      <c r="D2315"/>
      <c r="E2315"/>
      <c r="F2315"/>
      <c r="G2315"/>
      <c r="H2315"/>
      <c r="I2315"/>
      <c r="J2315"/>
      <c r="K2315"/>
      <c r="L2315"/>
    </row>
    <row r="2316" spans="1:12" ht="16" x14ac:dyDescent="0.2">
      <c r="A2316"/>
      <c r="B2316"/>
      <c r="C2316"/>
      <c r="D2316"/>
      <c r="E2316"/>
      <c r="F2316"/>
      <c r="G2316"/>
      <c r="H2316"/>
      <c r="I2316"/>
      <c r="J2316"/>
      <c r="K2316"/>
      <c r="L2316"/>
    </row>
    <row r="2317" spans="1:12" ht="16" x14ac:dyDescent="0.2">
      <c r="A2317"/>
      <c r="B2317"/>
      <c r="C2317"/>
      <c r="D2317"/>
      <c r="E2317"/>
      <c r="F2317"/>
      <c r="G2317"/>
      <c r="H2317"/>
      <c r="I2317"/>
      <c r="J2317"/>
      <c r="K2317"/>
      <c r="L2317"/>
    </row>
    <row r="2318" spans="1:12" ht="16" x14ac:dyDescent="0.2">
      <c r="A2318"/>
      <c r="B2318"/>
      <c r="C2318"/>
      <c r="D2318"/>
      <c r="E2318"/>
      <c r="F2318"/>
      <c r="G2318"/>
      <c r="H2318"/>
      <c r="I2318"/>
      <c r="J2318"/>
      <c r="K2318"/>
      <c r="L2318"/>
    </row>
    <row r="2319" spans="1:12" ht="16" x14ac:dyDescent="0.2">
      <c r="A2319"/>
      <c r="B2319"/>
      <c r="C2319"/>
      <c r="D2319"/>
      <c r="E2319"/>
      <c r="F2319"/>
      <c r="G2319"/>
      <c r="H2319"/>
      <c r="I2319"/>
      <c r="J2319"/>
      <c r="K2319"/>
      <c r="L2319"/>
    </row>
    <row r="2320" spans="1:12" ht="16" x14ac:dyDescent="0.2">
      <c r="A2320"/>
      <c r="B2320"/>
      <c r="C2320"/>
      <c r="D2320"/>
      <c r="E2320"/>
      <c r="F2320"/>
      <c r="G2320"/>
      <c r="H2320"/>
      <c r="I2320"/>
      <c r="J2320"/>
      <c r="K2320"/>
      <c r="L2320"/>
    </row>
    <row r="2321" spans="1:12" ht="16" x14ac:dyDescent="0.2">
      <c r="A2321"/>
      <c r="B2321"/>
      <c r="C2321"/>
      <c r="D2321"/>
      <c r="E2321"/>
      <c r="F2321"/>
      <c r="G2321"/>
      <c r="H2321"/>
      <c r="I2321"/>
      <c r="J2321"/>
      <c r="K2321"/>
      <c r="L2321"/>
    </row>
    <row r="2322" spans="1:12" ht="16" x14ac:dyDescent="0.2">
      <c r="A2322"/>
      <c r="B2322"/>
      <c r="C2322"/>
      <c r="D2322"/>
      <c r="E2322"/>
      <c r="F2322"/>
      <c r="G2322"/>
      <c r="H2322"/>
      <c r="I2322"/>
      <c r="J2322"/>
      <c r="K2322"/>
      <c r="L2322"/>
    </row>
    <row r="2323" spans="1:12" ht="16" x14ac:dyDescent="0.2">
      <c r="A2323"/>
      <c r="B2323"/>
      <c r="C2323"/>
      <c r="D2323"/>
      <c r="E2323"/>
      <c r="F2323"/>
      <c r="G2323"/>
      <c r="H2323"/>
      <c r="I2323"/>
      <c r="J2323"/>
      <c r="K2323"/>
      <c r="L2323"/>
    </row>
    <row r="2324" spans="1:12" ht="16" x14ac:dyDescent="0.2">
      <c r="A2324"/>
      <c r="B2324"/>
      <c r="C2324"/>
      <c r="D2324"/>
      <c r="E2324"/>
      <c r="F2324"/>
      <c r="G2324"/>
      <c r="H2324"/>
      <c r="I2324"/>
      <c r="J2324"/>
      <c r="K2324"/>
      <c r="L2324"/>
    </row>
    <row r="2325" spans="1:12" ht="16" x14ac:dyDescent="0.2">
      <c r="A2325"/>
      <c r="B2325"/>
      <c r="C2325"/>
      <c r="D2325"/>
      <c r="E2325"/>
      <c r="F2325"/>
      <c r="G2325"/>
      <c r="H2325"/>
      <c r="I2325"/>
      <c r="J2325"/>
      <c r="K2325"/>
      <c r="L2325"/>
    </row>
    <row r="2326" spans="1:12" ht="16" x14ac:dyDescent="0.2">
      <c r="A2326"/>
      <c r="B2326"/>
      <c r="C2326"/>
      <c r="D2326"/>
      <c r="E2326"/>
      <c r="F2326"/>
      <c r="G2326"/>
      <c r="H2326"/>
      <c r="I2326"/>
      <c r="J2326"/>
      <c r="K2326"/>
      <c r="L2326"/>
    </row>
    <row r="2327" spans="1:12" ht="16" x14ac:dyDescent="0.2">
      <c r="A2327"/>
      <c r="B2327"/>
      <c r="C2327"/>
      <c r="D2327"/>
      <c r="E2327"/>
      <c r="F2327"/>
      <c r="G2327"/>
      <c r="H2327"/>
      <c r="I2327"/>
      <c r="J2327"/>
      <c r="K2327"/>
      <c r="L2327"/>
    </row>
    <row r="2328" spans="1:12" ht="16" x14ac:dyDescent="0.2">
      <c r="A2328"/>
      <c r="B2328"/>
      <c r="C2328"/>
      <c r="D2328"/>
      <c r="E2328"/>
      <c r="F2328"/>
      <c r="G2328"/>
      <c r="H2328"/>
      <c r="I2328"/>
      <c r="J2328"/>
      <c r="K2328"/>
      <c r="L2328"/>
    </row>
    <row r="2329" spans="1:12" ht="16" x14ac:dyDescent="0.2">
      <c r="A2329"/>
      <c r="B2329"/>
      <c r="C2329"/>
      <c r="D2329"/>
      <c r="E2329"/>
      <c r="F2329"/>
      <c r="G2329"/>
      <c r="H2329"/>
      <c r="I2329"/>
      <c r="J2329"/>
      <c r="K2329"/>
      <c r="L2329"/>
    </row>
    <row r="2330" spans="1:12" ht="16" x14ac:dyDescent="0.2">
      <c r="A2330"/>
      <c r="B2330"/>
      <c r="C2330"/>
      <c r="D2330"/>
      <c r="E2330"/>
      <c r="F2330"/>
      <c r="G2330"/>
      <c r="H2330"/>
      <c r="I2330"/>
      <c r="J2330"/>
      <c r="K2330"/>
      <c r="L2330"/>
    </row>
    <row r="2331" spans="1:12" ht="16" x14ac:dyDescent="0.2">
      <c r="A2331"/>
      <c r="B2331"/>
      <c r="C2331"/>
      <c r="D2331"/>
      <c r="E2331"/>
      <c r="F2331"/>
      <c r="G2331"/>
      <c r="H2331"/>
      <c r="I2331"/>
      <c r="J2331"/>
      <c r="K2331"/>
      <c r="L2331"/>
    </row>
    <row r="2332" spans="1:12" ht="16" x14ac:dyDescent="0.2">
      <c r="A2332"/>
      <c r="B2332"/>
      <c r="C2332"/>
      <c r="D2332"/>
      <c r="E2332"/>
      <c r="F2332"/>
      <c r="G2332"/>
      <c r="H2332"/>
      <c r="I2332"/>
      <c r="J2332"/>
      <c r="K2332"/>
      <c r="L2332"/>
    </row>
    <row r="2333" spans="1:12" ht="16" x14ac:dyDescent="0.2">
      <c r="A2333"/>
      <c r="B2333"/>
      <c r="C2333"/>
      <c r="D2333"/>
      <c r="E2333"/>
      <c r="F2333"/>
      <c r="G2333"/>
      <c r="H2333"/>
      <c r="I2333"/>
      <c r="J2333"/>
      <c r="K2333"/>
      <c r="L2333"/>
    </row>
    <row r="2334" spans="1:12" ht="16" x14ac:dyDescent="0.2">
      <c r="A2334"/>
      <c r="B2334"/>
      <c r="C2334"/>
      <c r="D2334"/>
      <c r="E2334"/>
      <c r="F2334"/>
      <c r="G2334"/>
      <c r="H2334"/>
      <c r="I2334"/>
      <c r="J2334"/>
      <c r="K2334"/>
      <c r="L2334"/>
    </row>
    <row r="2335" spans="1:12" ht="16" x14ac:dyDescent="0.2">
      <c r="A2335"/>
      <c r="B2335"/>
      <c r="C2335"/>
      <c r="D2335"/>
      <c r="E2335"/>
      <c r="F2335"/>
      <c r="G2335"/>
      <c r="H2335"/>
      <c r="I2335"/>
      <c r="J2335"/>
      <c r="K2335"/>
      <c r="L2335"/>
    </row>
    <row r="2336" spans="1:12" ht="16" x14ac:dyDescent="0.2">
      <c r="A2336"/>
      <c r="B2336"/>
      <c r="C2336"/>
      <c r="D2336"/>
      <c r="E2336"/>
      <c r="F2336"/>
      <c r="G2336"/>
      <c r="H2336"/>
      <c r="I2336"/>
      <c r="J2336"/>
      <c r="K2336"/>
      <c r="L2336"/>
    </row>
    <row r="2337" spans="1:12" ht="16" x14ac:dyDescent="0.2">
      <c r="A2337"/>
      <c r="B2337"/>
      <c r="C2337"/>
      <c r="D2337"/>
      <c r="E2337"/>
      <c r="F2337"/>
      <c r="G2337"/>
      <c r="H2337"/>
      <c r="I2337"/>
      <c r="J2337"/>
      <c r="K2337"/>
      <c r="L2337"/>
    </row>
    <row r="2338" spans="1:12" ht="16" x14ac:dyDescent="0.2">
      <c r="A2338"/>
      <c r="B2338"/>
      <c r="C2338"/>
      <c r="D2338"/>
      <c r="E2338"/>
      <c r="F2338"/>
      <c r="G2338"/>
      <c r="H2338"/>
      <c r="I2338"/>
      <c r="J2338"/>
      <c r="K2338"/>
      <c r="L2338"/>
    </row>
    <row r="2339" spans="1:12" ht="16" x14ac:dyDescent="0.2">
      <c r="A2339"/>
      <c r="B2339"/>
      <c r="C2339"/>
      <c r="D2339"/>
      <c r="E2339"/>
      <c r="F2339"/>
      <c r="G2339"/>
      <c r="H2339"/>
      <c r="I2339"/>
      <c r="J2339"/>
      <c r="K2339"/>
      <c r="L2339"/>
    </row>
    <row r="2340" spans="1:12" ht="16" x14ac:dyDescent="0.2">
      <c r="A2340"/>
      <c r="B2340"/>
      <c r="C2340"/>
      <c r="D2340"/>
      <c r="E2340"/>
      <c r="F2340"/>
      <c r="G2340"/>
      <c r="H2340"/>
      <c r="I2340"/>
      <c r="J2340"/>
      <c r="K2340"/>
      <c r="L2340"/>
    </row>
    <row r="2341" spans="1:12" ht="16" x14ac:dyDescent="0.2">
      <c r="A2341"/>
      <c r="B2341"/>
      <c r="C2341"/>
      <c r="D2341"/>
      <c r="E2341"/>
      <c r="F2341"/>
      <c r="G2341"/>
      <c r="H2341"/>
      <c r="I2341"/>
      <c r="J2341"/>
      <c r="K2341"/>
      <c r="L2341"/>
    </row>
    <row r="2342" spans="1:12" ht="16" x14ac:dyDescent="0.2">
      <c r="A2342"/>
      <c r="B2342"/>
      <c r="C2342"/>
      <c r="D2342"/>
      <c r="E2342"/>
      <c r="F2342"/>
      <c r="G2342"/>
      <c r="H2342"/>
      <c r="I2342"/>
      <c r="J2342"/>
      <c r="K2342"/>
      <c r="L2342"/>
    </row>
    <row r="2343" spans="1:12" ht="16" x14ac:dyDescent="0.2">
      <c r="A2343"/>
      <c r="B2343"/>
      <c r="C2343"/>
      <c r="D2343"/>
      <c r="E2343"/>
      <c r="F2343"/>
      <c r="G2343"/>
      <c r="H2343"/>
      <c r="I2343"/>
      <c r="J2343"/>
      <c r="K2343"/>
      <c r="L2343"/>
    </row>
    <row r="2344" spans="1:12" ht="16" x14ac:dyDescent="0.2">
      <c r="A2344"/>
      <c r="B2344"/>
      <c r="C2344"/>
      <c r="D2344"/>
      <c r="E2344"/>
      <c r="F2344"/>
      <c r="G2344"/>
      <c r="H2344"/>
      <c r="I2344"/>
      <c r="J2344"/>
      <c r="K2344"/>
      <c r="L2344"/>
    </row>
    <row r="2345" spans="1:12" ht="16" x14ac:dyDescent="0.2">
      <c r="A2345"/>
      <c r="B2345"/>
      <c r="C2345"/>
      <c r="D2345"/>
      <c r="E2345"/>
      <c r="F2345"/>
      <c r="G2345"/>
      <c r="H2345"/>
      <c r="I2345"/>
      <c r="J2345"/>
      <c r="K2345"/>
      <c r="L2345"/>
    </row>
    <row r="2346" spans="1:12" ht="16" x14ac:dyDescent="0.2">
      <c r="A2346"/>
      <c r="B2346"/>
      <c r="C2346"/>
      <c r="D2346"/>
      <c r="E2346"/>
      <c r="F2346"/>
      <c r="G2346"/>
      <c r="H2346"/>
      <c r="I2346"/>
      <c r="J2346"/>
      <c r="K2346"/>
      <c r="L2346"/>
    </row>
    <row r="2347" spans="1:12" ht="16" x14ac:dyDescent="0.2">
      <c r="A2347"/>
      <c r="B2347"/>
      <c r="C2347"/>
      <c r="D2347"/>
      <c r="E2347"/>
      <c r="F2347"/>
      <c r="G2347"/>
      <c r="H2347"/>
      <c r="I2347"/>
      <c r="J2347"/>
      <c r="K2347"/>
      <c r="L2347"/>
    </row>
    <row r="2348" spans="1:12" ht="16" x14ac:dyDescent="0.2">
      <c r="A2348"/>
      <c r="B2348"/>
      <c r="C2348"/>
      <c r="D2348"/>
      <c r="E2348"/>
      <c r="F2348"/>
      <c r="G2348"/>
      <c r="H2348"/>
      <c r="I2348"/>
      <c r="J2348"/>
      <c r="K2348"/>
      <c r="L2348"/>
    </row>
    <row r="2349" spans="1:12" ht="16" x14ac:dyDescent="0.2">
      <c r="A2349"/>
      <c r="B2349"/>
      <c r="C2349"/>
      <c r="D2349"/>
      <c r="E2349"/>
      <c r="F2349"/>
      <c r="G2349"/>
      <c r="H2349"/>
      <c r="I2349"/>
      <c r="J2349"/>
      <c r="K2349"/>
      <c r="L2349"/>
    </row>
    <row r="2350" spans="1:12" ht="16" x14ac:dyDescent="0.2">
      <c r="A2350"/>
      <c r="B2350"/>
      <c r="C2350"/>
      <c r="D2350"/>
      <c r="E2350"/>
      <c r="F2350"/>
      <c r="G2350"/>
      <c r="H2350"/>
      <c r="I2350"/>
      <c r="J2350"/>
      <c r="K2350"/>
      <c r="L2350"/>
    </row>
    <row r="2351" spans="1:12" ht="16" x14ac:dyDescent="0.2">
      <c r="A2351"/>
      <c r="B2351"/>
      <c r="C2351"/>
      <c r="D2351"/>
      <c r="E2351"/>
      <c r="F2351"/>
      <c r="G2351"/>
      <c r="H2351"/>
      <c r="I2351"/>
      <c r="J2351"/>
      <c r="K2351"/>
      <c r="L2351"/>
    </row>
    <row r="2352" spans="1:12" ht="16" x14ac:dyDescent="0.2">
      <c r="A2352"/>
      <c r="B2352"/>
      <c r="C2352"/>
      <c r="D2352"/>
      <c r="E2352"/>
      <c r="F2352"/>
      <c r="G2352"/>
      <c r="H2352"/>
      <c r="I2352"/>
      <c r="J2352"/>
      <c r="K2352"/>
      <c r="L2352"/>
    </row>
    <row r="2353" spans="1:12" ht="16" x14ac:dyDescent="0.2">
      <c r="A2353"/>
      <c r="B2353"/>
      <c r="C2353"/>
      <c r="D2353"/>
      <c r="E2353"/>
      <c r="F2353"/>
      <c r="G2353"/>
      <c r="H2353"/>
      <c r="I2353"/>
      <c r="J2353"/>
      <c r="K2353"/>
      <c r="L2353"/>
    </row>
    <row r="2354" spans="1:12" ht="16" x14ac:dyDescent="0.2">
      <c r="A2354"/>
      <c r="B2354"/>
      <c r="C2354"/>
      <c r="D2354"/>
      <c r="E2354"/>
      <c r="F2354"/>
      <c r="G2354"/>
      <c r="H2354"/>
      <c r="I2354"/>
      <c r="J2354"/>
      <c r="K2354"/>
      <c r="L2354"/>
    </row>
    <row r="2355" spans="1:12" ht="16" x14ac:dyDescent="0.2">
      <c r="A2355"/>
      <c r="B2355"/>
      <c r="C2355"/>
      <c r="D2355"/>
      <c r="E2355"/>
      <c r="F2355"/>
      <c r="G2355"/>
      <c r="H2355"/>
      <c r="I2355"/>
      <c r="J2355"/>
      <c r="K2355"/>
      <c r="L2355"/>
    </row>
    <row r="2356" spans="1:12" ht="16" x14ac:dyDescent="0.2">
      <c r="A2356"/>
      <c r="B2356"/>
      <c r="C2356"/>
      <c r="D2356"/>
      <c r="E2356"/>
      <c r="F2356"/>
      <c r="G2356"/>
      <c r="H2356"/>
      <c r="I2356"/>
      <c r="J2356"/>
      <c r="K2356"/>
      <c r="L2356"/>
    </row>
    <row r="2357" spans="1:12" ht="16" x14ac:dyDescent="0.2">
      <c r="A2357"/>
      <c r="B2357"/>
      <c r="C2357"/>
      <c r="D2357"/>
      <c r="E2357"/>
      <c r="F2357"/>
      <c r="G2357"/>
      <c r="H2357"/>
      <c r="I2357"/>
      <c r="J2357"/>
      <c r="K2357"/>
      <c r="L2357"/>
    </row>
    <row r="2358" spans="1:12" ht="16" x14ac:dyDescent="0.2">
      <c r="A2358"/>
      <c r="B2358"/>
      <c r="C2358"/>
      <c r="D2358"/>
      <c r="E2358"/>
      <c r="F2358"/>
      <c r="G2358"/>
      <c r="H2358"/>
      <c r="I2358"/>
      <c r="J2358"/>
      <c r="K2358"/>
      <c r="L2358"/>
    </row>
    <row r="2359" spans="1:12" ht="16" x14ac:dyDescent="0.2">
      <c r="A2359"/>
      <c r="B2359"/>
      <c r="C2359"/>
      <c r="D2359"/>
      <c r="E2359"/>
      <c r="F2359"/>
      <c r="G2359"/>
      <c r="H2359"/>
      <c r="I2359"/>
      <c r="J2359"/>
      <c r="K2359"/>
      <c r="L2359"/>
    </row>
    <row r="2360" spans="1:12" ht="16" x14ac:dyDescent="0.2">
      <c r="A2360"/>
      <c r="B2360"/>
      <c r="C2360"/>
      <c r="D2360"/>
      <c r="E2360"/>
      <c r="F2360"/>
      <c r="G2360"/>
      <c r="H2360"/>
      <c r="I2360"/>
      <c r="J2360"/>
      <c r="K2360"/>
      <c r="L2360"/>
    </row>
    <row r="2361" spans="1:12" ht="16" x14ac:dyDescent="0.2">
      <c r="A2361"/>
      <c r="B2361"/>
      <c r="C2361"/>
      <c r="D2361"/>
      <c r="E2361"/>
      <c r="F2361"/>
      <c r="G2361"/>
      <c r="H2361"/>
      <c r="I2361"/>
      <c r="J2361"/>
      <c r="K2361"/>
      <c r="L2361"/>
    </row>
    <row r="2362" spans="1:12" ht="16" x14ac:dyDescent="0.2">
      <c r="A2362"/>
      <c r="B2362"/>
      <c r="C2362"/>
      <c r="D2362"/>
      <c r="E2362"/>
      <c r="F2362"/>
      <c r="G2362"/>
      <c r="H2362"/>
      <c r="I2362"/>
      <c r="J2362"/>
      <c r="K2362"/>
      <c r="L2362"/>
    </row>
    <row r="2363" spans="1:12" ht="16" x14ac:dyDescent="0.2">
      <c r="A2363"/>
      <c r="B2363"/>
      <c r="C2363"/>
      <c r="D2363"/>
      <c r="E2363"/>
      <c r="F2363"/>
      <c r="G2363"/>
      <c r="H2363"/>
      <c r="I2363"/>
      <c r="J2363"/>
      <c r="K2363"/>
      <c r="L2363"/>
    </row>
    <row r="2364" spans="1:12" ht="16" x14ac:dyDescent="0.2">
      <c r="A2364"/>
      <c r="B2364"/>
      <c r="C2364"/>
      <c r="D2364"/>
      <c r="E2364"/>
      <c r="F2364"/>
      <c r="G2364"/>
      <c r="H2364"/>
      <c r="I2364"/>
      <c r="J2364"/>
      <c r="K2364"/>
      <c r="L2364"/>
    </row>
    <row r="2365" spans="1:12" ht="16" x14ac:dyDescent="0.2">
      <c r="A2365"/>
      <c r="B2365"/>
      <c r="C2365"/>
      <c r="D2365"/>
      <c r="E2365"/>
      <c r="F2365"/>
      <c r="G2365"/>
      <c r="H2365"/>
      <c r="I2365"/>
      <c r="J2365"/>
      <c r="K2365"/>
      <c r="L2365"/>
    </row>
    <row r="2366" spans="1:12" ht="16" x14ac:dyDescent="0.2">
      <c r="A2366"/>
      <c r="B2366"/>
      <c r="C2366"/>
      <c r="D2366"/>
      <c r="E2366"/>
      <c r="F2366"/>
      <c r="G2366"/>
      <c r="H2366"/>
      <c r="I2366"/>
      <c r="J2366"/>
      <c r="K2366"/>
      <c r="L2366"/>
    </row>
    <row r="2367" spans="1:12" ht="16" x14ac:dyDescent="0.2">
      <c r="A2367"/>
      <c r="B2367"/>
      <c r="C2367"/>
      <c r="D2367"/>
      <c r="E2367"/>
      <c r="F2367"/>
      <c r="G2367"/>
      <c r="H2367"/>
      <c r="I2367"/>
      <c r="J2367"/>
      <c r="K2367"/>
      <c r="L2367"/>
    </row>
    <row r="2368" spans="1:12" ht="16" x14ac:dyDescent="0.2">
      <c r="A2368"/>
      <c r="B2368"/>
      <c r="C2368"/>
      <c r="D2368"/>
      <c r="E2368"/>
      <c r="F2368"/>
      <c r="G2368"/>
      <c r="H2368"/>
      <c r="I2368"/>
      <c r="J2368"/>
      <c r="K2368"/>
      <c r="L2368"/>
    </row>
    <row r="2369" spans="1:12" ht="16" x14ac:dyDescent="0.2">
      <c r="A2369"/>
      <c r="B2369"/>
      <c r="C2369"/>
      <c r="D2369"/>
      <c r="E2369"/>
      <c r="F2369"/>
      <c r="G2369"/>
      <c r="H2369"/>
      <c r="I2369"/>
      <c r="J2369"/>
      <c r="K2369"/>
      <c r="L2369"/>
    </row>
    <row r="2370" spans="1:12" ht="16" x14ac:dyDescent="0.2">
      <c r="A2370"/>
      <c r="B2370"/>
      <c r="C2370"/>
      <c r="D2370"/>
      <c r="E2370"/>
      <c r="F2370"/>
      <c r="G2370"/>
      <c r="H2370"/>
      <c r="I2370"/>
      <c r="J2370"/>
      <c r="K2370"/>
      <c r="L2370"/>
    </row>
    <row r="2371" spans="1:12" ht="16" x14ac:dyDescent="0.2">
      <c r="A2371"/>
      <c r="B2371"/>
      <c r="C2371"/>
      <c r="D2371"/>
      <c r="E2371"/>
      <c r="F2371"/>
      <c r="G2371"/>
      <c r="H2371"/>
      <c r="I2371"/>
      <c r="J2371"/>
      <c r="K2371"/>
      <c r="L2371"/>
    </row>
    <row r="2372" spans="1:12" ht="16" x14ac:dyDescent="0.2">
      <c r="A2372"/>
      <c r="B2372"/>
      <c r="C2372"/>
      <c r="D2372"/>
      <c r="E2372"/>
      <c r="F2372"/>
      <c r="G2372"/>
      <c r="H2372"/>
      <c r="I2372"/>
      <c r="J2372"/>
      <c r="K2372"/>
      <c r="L2372"/>
    </row>
    <row r="2373" spans="1:12" ht="16" x14ac:dyDescent="0.2">
      <c r="A2373"/>
      <c r="B2373"/>
      <c r="C2373"/>
      <c r="D2373"/>
      <c r="E2373"/>
      <c r="F2373"/>
      <c r="G2373"/>
      <c r="H2373"/>
      <c r="I2373"/>
      <c r="J2373"/>
      <c r="K2373"/>
      <c r="L2373"/>
    </row>
    <row r="2374" spans="1:12" ht="16" x14ac:dyDescent="0.2">
      <c r="A2374"/>
      <c r="B2374"/>
      <c r="C2374"/>
      <c r="D2374"/>
      <c r="E2374"/>
      <c r="F2374"/>
      <c r="G2374"/>
      <c r="H2374"/>
      <c r="I2374"/>
      <c r="J2374"/>
      <c r="K2374"/>
      <c r="L2374"/>
    </row>
    <row r="2375" spans="1:12" ht="16" x14ac:dyDescent="0.2">
      <c r="A2375"/>
      <c r="B2375"/>
      <c r="C2375"/>
      <c r="D2375"/>
      <c r="E2375"/>
      <c r="F2375"/>
      <c r="G2375"/>
      <c r="H2375"/>
      <c r="I2375"/>
      <c r="J2375"/>
      <c r="K2375"/>
      <c r="L2375"/>
    </row>
    <row r="2376" spans="1:12" ht="16" x14ac:dyDescent="0.2">
      <c r="A2376"/>
      <c r="B2376"/>
      <c r="C2376"/>
      <c r="D2376"/>
      <c r="E2376"/>
      <c r="F2376"/>
      <c r="G2376"/>
      <c r="H2376"/>
      <c r="I2376"/>
      <c r="J2376"/>
      <c r="K2376"/>
      <c r="L2376"/>
    </row>
    <row r="2377" spans="1:12" ht="16" x14ac:dyDescent="0.2">
      <c r="A2377"/>
      <c r="B2377"/>
      <c r="C2377"/>
      <c r="D2377"/>
      <c r="E2377"/>
      <c r="F2377"/>
      <c r="G2377"/>
      <c r="H2377"/>
      <c r="I2377"/>
      <c r="J2377"/>
      <c r="K2377"/>
      <c r="L2377"/>
    </row>
    <row r="2378" spans="1:12" ht="16" x14ac:dyDescent="0.2">
      <c r="A2378"/>
      <c r="B2378"/>
      <c r="C2378"/>
      <c r="D2378"/>
      <c r="E2378"/>
      <c r="F2378"/>
      <c r="G2378"/>
      <c r="H2378"/>
      <c r="I2378"/>
      <c r="J2378"/>
      <c r="K2378"/>
      <c r="L2378"/>
    </row>
    <row r="2379" spans="1:12" ht="16" x14ac:dyDescent="0.2">
      <c r="A2379"/>
      <c r="B2379"/>
      <c r="C2379"/>
      <c r="D2379"/>
      <c r="E2379"/>
      <c r="F2379"/>
      <c r="G2379"/>
      <c r="H2379"/>
      <c r="I2379"/>
      <c r="J2379"/>
      <c r="K2379"/>
      <c r="L2379"/>
    </row>
    <row r="2380" spans="1:12" ht="16" x14ac:dyDescent="0.2">
      <c r="A2380"/>
      <c r="B2380"/>
      <c r="C2380"/>
      <c r="D2380"/>
      <c r="E2380"/>
      <c r="F2380"/>
      <c r="G2380"/>
      <c r="H2380"/>
      <c r="I2380"/>
      <c r="J2380"/>
      <c r="K2380"/>
      <c r="L2380"/>
    </row>
    <row r="2381" spans="1:12" ht="16" x14ac:dyDescent="0.2">
      <c r="A2381"/>
      <c r="B2381"/>
      <c r="C2381"/>
      <c r="D2381"/>
      <c r="E2381"/>
      <c r="F2381"/>
      <c r="G2381"/>
      <c r="H2381"/>
      <c r="I2381"/>
      <c r="J2381"/>
      <c r="K2381"/>
      <c r="L2381"/>
    </row>
    <row r="2382" spans="1:12" ht="16" x14ac:dyDescent="0.2">
      <c r="A2382"/>
      <c r="B2382"/>
      <c r="C2382"/>
      <c r="D2382"/>
      <c r="E2382"/>
      <c r="F2382"/>
      <c r="G2382"/>
      <c r="H2382"/>
      <c r="I2382"/>
      <c r="J2382"/>
      <c r="K2382"/>
      <c r="L2382"/>
    </row>
    <row r="2383" spans="1:12" ht="16" x14ac:dyDescent="0.2">
      <c r="A2383"/>
      <c r="B2383"/>
      <c r="C2383"/>
      <c r="D2383"/>
      <c r="E2383"/>
      <c r="F2383"/>
      <c r="G2383"/>
      <c r="H2383"/>
      <c r="I2383"/>
      <c r="J2383"/>
      <c r="K2383"/>
      <c r="L2383"/>
    </row>
    <row r="2384" spans="1:12" ht="16" x14ac:dyDescent="0.2">
      <c r="A2384"/>
      <c r="B2384"/>
      <c r="C2384"/>
      <c r="D2384"/>
      <c r="E2384"/>
      <c r="F2384"/>
      <c r="G2384"/>
      <c r="H2384"/>
      <c r="I2384"/>
      <c r="J2384"/>
      <c r="K2384"/>
      <c r="L2384"/>
    </row>
    <row r="2385" spans="1:12" ht="16" x14ac:dyDescent="0.2">
      <c r="A2385"/>
      <c r="B2385"/>
      <c r="C2385"/>
      <c r="D2385"/>
      <c r="E2385"/>
      <c r="F2385"/>
      <c r="G2385"/>
      <c r="H2385"/>
      <c r="I2385"/>
      <c r="J2385"/>
      <c r="K2385"/>
      <c r="L2385"/>
    </row>
    <row r="2386" spans="1:12" ht="16" x14ac:dyDescent="0.2">
      <c r="A2386"/>
      <c r="B2386"/>
      <c r="C2386"/>
      <c r="D2386"/>
      <c r="E2386"/>
      <c r="F2386"/>
      <c r="G2386"/>
      <c r="H2386"/>
      <c r="I2386"/>
      <c r="J2386"/>
      <c r="K2386"/>
      <c r="L2386"/>
    </row>
    <row r="2387" spans="1:12" ht="16" x14ac:dyDescent="0.2">
      <c r="A2387"/>
      <c r="B2387"/>
      <c r="C2387"/>
      <c r="D2387"/>
      <c r="E2387"/>
      <c r="F2387"/>
      <c r="G2387"/>
      <c r="H2387"/>
      <c r="I2387"/>
      <c r="J2387"/>
      <c r="K2387"/>
      <c r="L2387"/>
    </row>
    <row r="2388" spans="1:12" ht="16" x14ac:dyDescent="0.2">
      <c r="A2388"/>
      <c r="B2388"/>
      <c r="C2388"/>
      <c r="D2388"/>
      <c r="E2388"/>
      <c r="F2388"/>
      <c r="G2388"/>
      <c r="H2388"/>
      <c r="I2388"/>
      <c r="J2388"/>
      <c r="K2388"/>
      <c r="L2388"/>
    </row>
    <row r="2389" spans="1:12" ht="16" x14ac:dyDescent="0.2">
      <c r="A2389"/>
      <c r="B2389"/>
      <c r="C2389"/>
      <c r="D2389"/>
      <c r="E2389"/>
      <c r="F2389"/>
      <c r="G2389"/>
      <c r="H2389"/>
      <c r="I2389"/>
      <c r="J2389"/>
      <c r="K2389"/>
      <c r="L2389"/>
    </row>
    <row r="2390" spans="1:12" ht="16" x14ac:dyDescent="0.2">
      <c r="A2390"/>
      <c r="B2390"/>
      <c r="C2390"/>
      <c r="D2390"/>
      <c r="E2390"/>
      <c r="F2390"/>
      <c r="G2390"/>
      <c r="H2390"/>
      <c r="I2390"/>
      <c r="J2390"/>
      <c r="K2390"/>
      <c r="L2390"/>
    </row>
    <row r="2391" spans="1:12" ht="16" x14ac:dyDescent="0.2">
      <c r="A2391"/>
      <c r="B2391"/>
      <c r="C2391"/>
      <c r="D2391"/>
      <c r="E2391"/>
      <c r="F2391"/>
      <c r="G2391"/>
      <c r="H2391"/>
      <c r="I2391"/>
      <c r="J2391"/>
      <c r="K2391"/>
      <c r="L2391"/>
    </row>
    <row r="2392" spans="1:12" ht="16" x14ac:dyDescent="0.2">
      <c r="A2392"/>
      <c r="B2392"/>
      <c r="C2392"/>
      <c r="D2392"/>
      <c r="E2392"/>
      <c r="F2392"/>
      <c r="G2392"/>
      <c r="H2392"/>
      <c r="I2392"/>
      <c r="J2392"/>
      <c r="K2392"/>
      <c r="L2392"/>
    </row>
    <row r="2393" spans="1:12" ht="16" x14ac:dyDescent="0.2">
      <c r="A2393"/>
      <c r="B2393"/>
      <c r="C2393"/>
      <c r="D2393"/>
      <c r="E2393"/>
      <c r="F2393"/>
      <c r="G2393"/>
      <c r="H2393"/>
      <c r="I2393"/>
      <c r="J2393"/>
      <c r="K2393"/>
      <c r="L2393"/>
    </row>
    <row r="2394" spans="1:12" ht="16" x14ac:dyDescent="0.2">
      <c r="A2394"/>
      <c r="B2394"/>
      <c r="C2394"/>
      <c r="D2394"/>
      <c r="E2394"/>
      <c r="F2394"/>
      <c r="G2394"/>
      <c r="H2394"/>
      <c r="I2394"/>
      <c r="J2394"/>
      <c r="K2394"/>
      <c r="L2394"/>
    </row>
    <row r="2395" spans="1:12" ht="16" x14ac:dyDescent="0.2">
      <c r="A2395"/>
      <c r="B2395"/>
      <c r="C2395"/>
      <c r="D2395"/>
      <c r="E2395"/>
      <c r="F2395"/>
      <c r="G2395"/>
      <c r="H2395"/>
      <c r="I2395"/>
      <c r="J2395"/>
      <c r="K2395"/>
      <c r="L2395"/>
    </row>
    <row r="2396" spans="1:12" ht="16" x14ac:dyDescent="0.2">
      <c r="A2396"/>
      <c r="B2396"/>
      <c r="C2396"/>
      <c r="D2396"/>
      <c r="E2396"/>
      <c r="F2396"/>
      <c r="G2396"/>
      <c r="H2396"/>
      <c r="I2396"/>
      <c r="J2396"/>
      <c r="K2396"/>
      <c r="L2396"/>
    </row>
    <row r="2397" spans="1:12" ht="16" x14ac:dyDescent="0.2">
      <c r="A2397"/>
      <c r="B2397"/>
      <c r="C2397"/>
      <c r="D2397"/>
      <c r="E2397"/>
      <c r="F2397"/>
      <c r="G2397"/>
      <c r="H2397"/>
      <c r="I2397"/>
      <c r="J2397"/>
      <c r="K2397"/>
      <c r="L2397"/>
    </row>
    <row r="2398" spans="1:12" ht="16" x14ac:dyDescent="0.2">
      <c r="A2398"/>
      <c r="B2398"/>
      <c r="C2398"/>
      <c r="D2398"/>
      <c r="E2398"/>
      <c r="F2398"/>
      <c r="G2398"/>
      <c r="H2398"/>
      <c r="I2398"/>
      <c r="J2398"/>
      <c r="K2398"/>
      <c r="L2398"/>
    </row>
    <row r="2399" spans="1:12" ht="16" x14ac:dyDescent="0.2">
      <c r="A2399"/>
      <c r="B2399"/>
      <c r="C2399"/>
      <c r="D2399"/>
      <c r="E2399"/>
      <c r="F2399"/>
      <c r="G2399"/>
      <c r="H2399"/>
      <c r="I2399"/>
      <c r="J2399"/>
      <c r="K2399"/>
      <c r="L2399"/>
    </row>
    <row r="2400" spans="1:12" ht="16" x14ac:dyDescent="0.2">
      <c r="A2400"/>
      <c r="B2400"/>
      <c r="C2400"/>
      <c r="D2400"/>
      <c r="E2400"/>
      <c r="F2400"/>
      <c r="G2400"/>
      <c r="H2400"/>
      <c r="I2400"/>
      <c r="J2400"/>
      <c r="K2400"/>
      <c r="L2400"/>
    </row>
    <row r="2401" spans="1:12" ht="16" x14ac:dyDescent="0.2">
      <c r="A2401"/>
      <c r="B2401"/>
      <c r="C2401"/>
      <c r="D2401"/>
      <c r="E2401"/>
      <c r="F2401"/>
      <c r="G2401"/>
      <c r="H2401"/>
      <c r="I2401"/>
      <c r="J2401"/>
      <c r="K2401"/>
      <c r="L2401"/>
    </row>
    <row r="2402" spans="1:12" ht="16" x14ac:dyDescent="0.2">
      <c r="A2402"/>
      <c r="B2402"/>
      <c r="C2402"/>
      <c r="D2402"/>
      <c r="E2402"/>
      <c r="F2402"/>
      <c r="G2402"/>
      <c r="H2402"/>
      <c r="I2402"/>
      <c r="J2402"/>
      <c r="K2402"/>
      <c r="L2402"/>
    </row>
    <row r="2403" spans="1:12" ht="16" x14ac:dyDescent="0.2">
      <c r="A2403"/>
      <c r="B2403"/>
      <c r="C2403"/>
      <c r="D2403"/>
      <c r="E2403"/>
      <c r="F2403"/>
      <c r="G2403"/>
      <c r="H2403"/>
      <c r="I2403"/>
      <c r="J2403"/>
      <c r="K2403"/>
      <c r="L2403"/>
    </row>
    <row r="2404" spans="1:12" ht="16" x14ac:dyDescent="0.2">
      <c r="A2404"/>
      <c r="B2404"/>
      <c r="C2404"/>
      <c r="D2404"/>
      <c r="E2404"/>
      <c r="F2404"/>
      <c r="G2404"/>
      <c r="H2404"/>
      <c r="I2404"/>
      <c r="J2404"/>
      <c r="K2404"/>
      <c r="L2404"/>
    </row>
    <row r="2405" spans="1:12" ht="16" x14ac:dyDescent="0.2">
      <c r="A2405"/>
      <c r="B2405"/>
      <c r="C2405"/>
      <c r="D2405"/>
      <c r="E2405"/>
      <c r="F2405"/>
      <c r="G2405"/>
      <c r="H2405"/>
      <c r="I2405"/>
      <c r="J2405"/>
      <c r="K2405"/>
      <c r="L2405"/>
    </row>
    <row r="2406" spans="1:12" ht="16" x14ac:dyDescent="0.2">
      <c r="A2406"/>
      <c r="B2406"/>
      <c r="C2406"/>
      <c r="D2406"/>
      <c r="E2406"/>
      <c r="F2406"/>
      <c r="G2406"/>
      <c r="H2406"/>
      <c r="I2406"/>
      <c r="J2406"/>
      <c r="K2406"/>
      <c r="L2406"/>
    </row>
    <row r="2407" spans="1:12" ht="16" x14ac:dyDescent="0.2">
      <c r="A2407"/>
      <c r="B2407"/>
      <c r="C2407"/>
      <c r="D2407"/>
      <c r="E2407"/>
      <c r="F2407"/>
      <c r="G2407"/>
      <c r="H2407"/>
      <c r="I2407"/>
      <c r="J2407"/>
      <c r="K2407"/>
      <c r="L2407"/>
    </row>
    <row r="2408" spans="1:12" ht="16" x14ac:dyDescent="0.2">
      <c r="A2408"/>
      <c r="B2408"/>
      <c r="C2408"/>
      <c r="D2408"/>
      <c r="E2408"/>
      <c r="F2408"/>
      <c r="G2408"/>
      <c r="H2408"/>
      <c r="I2408"/>
      <c r="J2408"/>
      <c r="K2408"/>
      <c r="L2408"/>
    </row>
    <row r="2409" spans="1:12" ht="16" x14ac:dyDescent="0.2">
      <c r="A2409"/>
      <c r="B2409"/>
      <c r="C2409"/>
      <c r="D2409"/>
      <c r="E2409"/>
      <c r="F2409"/>
      <c r="G2409"/>
      <c r="H2409"/>
      <c r="I2409"/>
      <c r="J2409"/>
      <c r="K2409"/>
      <c r="L2409"/>
    </row>
    <row r="2410" spans="1:12" ht="16" x14ac:dyDescent="0.2">
      <c r="A2410"/>
      <c r="B2410"/>
      <c r="C2410"/>
      <c r="D2410"/>
      <c r="E2410"/>
      <c r="F2410"/>
      <c r="G2410"/>
      <c r="H2410"/>
      <c r="I2410"/>
      <c r="J2410"/>
      <c r="K2410"/>
      <c r="L2410"/>
    </row>
    <row r="2411" spans="1:12" ht="16" x14ac:dyDescent="0.2">
      <c r="A2411"/>
      <c r="B2411"/>
      <c r="C2411"/>
      <c r="D2411"/>
      <c r="E2411"/>
      <c r="F2411"/>
      <c r="G2411"/>
      <c r="H2411"/>
      <c r="I2411"/>
      <c r="J2411"/>
      <c r="K2411"/>
      <c r="L2411"/>
    </row>
    <row r="2412" spans="1:12" ht="16" x14ac:dyDescent="0.2">
      <c r="A2412"/>
      <c r="B2412"/>
      <c r="C2412"/>
      <c r="D2412"/>
      <c r="E2412"/>
      <c r="F2412"/>
      <c r="G2412"/>
      <c r="H2412"/>
      <c r="I2412"/>
      <c r="J2412"/>
      <c r="K2412"/>
      <c r="L2412"/>
    </row>
    <row r="2413" spans="1:12" ht="16" x14ac:dyDescent="0.2">
      <c r="A2413"/>
      <c r="B2413"/>
      <c r="C2413"/>
      <c r="D2413"/>
      <c r="E2413"/>
      <c r="F2413"/>
      <c r="G2413"/>
      <c r="H2413"/>
      <c r="I2413"/>
      <c r="J2413"/>
      <c r="K2413"/>
      <c r="L2413"/>
    </row>
    <row r="2414" spans="1:12" ht="16" x14ac:dyDescent="0.2">
      <c r="A2414"/>
      <c r="B2414"/>
      <c r="C2414"/>
      <c r="D2414"/>
      <c r="E2414"/>
      <c r="F2414"/>
      <c r="G2414"/>
      <c r="H2414"/>
      <c r="I2414"/>
      <c r="J2414"/>
      <c r="K2414"/>
      <c r="L2414"/>
    </row>
    <row r="2415" spans="1:12" ht="16" x14ac:dyDescent="0.2">
      <c r="A2415"/>
      <c r="B2415"/>
      <c r="C2415"/>
      <c r="D2415"/>
      <c r="E2415"/>
      <c r="F2415"/>
      <c r="G2415"/>
      <c r="H2415"/>
      <c r="I2415"/>
      <c r="J2415"/>
      <c r="K2415"/>
      <c r="L2415"/>
    </row>
    <row r="2416" spans="1:12" ht="16" x14ac:dyDescent="0.2">
      <c r="A2416"/>
      <c r="B2416"/>
      <c r="C2416"/>
      <c r="D2416"/>
      <c r="E2416"/>
      <c r="F2416"/>
      <c r="G2416"/>
      <c r="H2416"/>
      <c r="I2416"/>
      <c r="J2416"/>
      <c r="K2416"/>
      <c r="L2416"/>
    </row>
    <row r="2417" spans="1:12" ht="16" x14ac:dyDescent="0.2">
      <c r="A2417"/>
      <c r="B2417"/>
      <c r="C2417"/>
      <c r="D2417"/>
      <c r="E2417"/>
      <c r="F2417"/>
      <c r="G2417"/>
      <c r="H2417"/>
      <c r="I2417"/>
      <c r="J2417"/>
      <c r="K2417"/>
      <c r="L2417"/>
    </row>
    <row r="2418" spans="1:12" ht="16" x14ac:dyDescent="0.2">
      <c r="A2418"/>
      <c r="B2418"/>
      <c r="C2418"/>
      <c r="D2418"/>
      <c r="E2418"/>
      <c r="F2418"/>
      <c r="G2418"/>
      <c r="H2418"/>
      <c r="I2418"/>
      <c r="J2418"/>
      <c r="K2418"/>
      <c r="L2418"/>
    </row>
    <row r="2419" spans="1:12" ht="16" x14ac:dyDescent="0.2">
      <c r="A2419"/>
      <c r="B2419"/>
      <c r="C2419"/>
      <c r="D2419"/>
      <c r="E2419"/>
      <c r="F2419"/>
      <c r="G2419"/>
      <c r="H2419"/>
      <c r="I2419"/>
      <c r="J2419"/>
      <c r="K2419"/>
      <c r="L2419"/>
    </row>
    <row r="2420" spans="1:12" ht="16" x14ac:dyDescent="0.2">
      <c r="A2420"/>
      <c r="B2420"/>
      <c r="C2420"/>
      <c r="D2420"/>
      <c r="E2420"/>
      <c r="F2420"/>
      <c r="G2420"/>
      <c r="H2420"/>
      <c r="I2420"/>
      <c r="J2420"/>
      <c r="K2420"/>
      <c r="L2420"/>
    </row>
    <row r="2421" spans="1:12" ht="16" x14ac:dyDescent="0.2">
      <c r="A2421"/>
      <c r="B2421"/>
      <c r="C2421"/>
      <c r="D2421"/>
      <c r="E2421"/>
      <c r="F2421"/>
      <c r="G2421"/>
      <c r="H2421"/>
      <c r="I2421"/>
      <c r="J2421"/>
      <c r="K2421"/>
      <c r="L2421"/>
    </row>
    <row r="2422" spans="1:12" ht="16" x14ac:dyDescent="0.2">
      <c r="A2422"/>
      <c r="B2422"/>
      <c r="C2422"/>
      <c r="D2422"/>
      <c r="E2422"/>
      <c r="F2422"/>
      <c r="G2422"/>
      <c r="H2422"/>
      <c r="I2422"/>
      <c r="J2422"/>
      <c r="K2422"/>
      <c r="L2422"/>
    </row>
    <row r="2423" spans="1:12" ht="16" x14ac:dyDescent="0.2">
      <c r="A2423"/>
      <c r="B2423"/>
      <c r="C2423"/>
      <c r="D2423"/>
      <c r="E2423"/>
      <c r="F2423"/>
      <c r="G2423"/>
      <c r="H2423"/>
      <c r="I2423"/>
      <c r="J2423"/>
      <c r="K2423"/>
      <c r="L2423"/>
    </row>
    <row r="2424" spans="1:12" ht="16" x14ac:dyDescent="0.2">
      <c r="A2424"/>
      <c r="B2424"/>
      <c r="C2424"/>
      <c r="D2424"/>
      <c r="E2424"/>
      <c r="F2424"/>
      <c r="G2424"/>
      <c r="H2424"/>
      <c r="I2424"/>
      <c r="J2424"/>
      <c r="K2424"/>
      <c r="L2424"/>
    </row>
    <row r="2425" spans="1:12" ht="16" x14ac:dyDescent="0.2">
      <c r="A2425"/>
      <c r="B2425"/>
      <c r="C2425"/>
      <c r="D2425"/>
      <c r="E2425"/>
      <c r="F2425"/>
      <c r="G2425"/>
      <c r="H2425"/>
      <c r="I2425"/>
      <c r="J2425"/>
      <c r="K2425"/>
      <c r="L2425"/>
    </row>
    <row r="2426" spans="1:12" ht="16" x14ac:dyDescent="0.2">
      <c r="A2426"/>
      <c r="B2426"/>
      <c r="C2426"/>
      <c r="D2426"/>
      <c r="E2426"/>
      <c r="F2426"/>
      <c r="G2426"/>
      <c r="H2426"/>
      <c r="I2426"/>
      <c r="J2426"/>
      <c r="K2426"/>
      <c r="L2426"/>
    </row>
    <row r="2427" spans="1:12" ht="16" x14ac:dyDescent="0.2">
      <c r="A2427"/>
      <c r="B2427"/>
      <c r="C2427"/>
      <c r="D2427"/>
      <c r="E2427"/>
      <c r="F2427"/>
      <c r="G2427"/>
      <c r="H2427"/>
      <c r="I2427"/>
      <c r="J2427"/>
      <c r="K2427"/>
      <c r="L2427"/>
    </row>
    <row r="2428" spans="1:12" ht="16" x14ac:dyDescent="0.2">
      <c r="A2428"/>
      <c r="B2428"/>
      <c r="C2428"/>
      <c r="D2428"/>
      <c r="E2428"/>
      <c r="F2428"/>
      <c r="G2428"/>
      <c r="H2428"/>
      <c r="I2428"/>
      <c r="J2428"/>
      <c r="K2428"/>
      <c r="L2428"/>
    </row>
    <row r="2429" spans="1:12" ht="16" x14ac:dyDescent="0.2">
      <c r="A2429"/>
      <c r="B2429"/>
      <c r="C2429"/>
      <c r="D2429"/>
      <c r="E2429"/>
      <c r="F2429"/>
      <c r="G2429"/>
      <c r="H2429"/>
      <c r="I2429"/>
      <c r="J2429"/>
      <c r="K2429"/>
      <c r="L2429"/>
    </row>
    <row r="2430" spans="1:12" ht="16" x14ac:dyDescent="0.2">
      <c r="A2430"/>
      <c r="B2430"/>
      <c r="C2430"/>
      <c r="D2430"/>
      <c r="E2430"/>
      <c r="F2430"/>
      <c r="G2430"/>
      <c r="H2430"/>
      <c r="I2430"/>
      <c r="J2430"/>
      <c r="K2430"/>
      <c r="L2430"/>
    </row>
    <row r="2431" spans="1:12" ht="16" x14ac:dyDescent="0.2">
      <c r="A2431"/>
      <c r="B2431"/>
      <c r="C2431"/>
      <c r="D2431"/>
      <c r="E2431"/>
      <c r="F2431"/>
      <c r="G2431"/>
      <c r="H2431"/>
      <c r="I2431"/>
      <c r="J2431"/>
      <c r="K2431"/>
      <c r="L2431"/>
    </row>
    <row r="2432" spans="1:12" ht="16" x14ac:dyDescent="0.2">
      <c r="A2432"/>
      <c r="B2432"/>
      <c r="C2432"/>
      <c r="D2432"/>
      <c r="E2432"/>
      <c r="F2432"/>
      <c r="G2432"/>
      <c r="H2432"/>
      <c r="I2432"/>
      <c r="J2432"/>
      <c r="K2432"/>
      <c r="L2432"/>
    </row>
    <row r="2433" spans="1:12" ht="16" x14ac:dyDescent="0.2">
      <c r="A2433"/>
      <c r="B2433"/>
      <c r="C2433"/>
      <c r="D2433"/>
      <c r="E2433"/>
      <c r="F2433"/>
      <c r="G2433"/>
      <c r="H2433"/>
      <c r="I2433"/>
      <c r="J2433"/>
      <c r="K2433"/>
      <c r="L2433"/>
    </row>
    <row r="2434" spans="1:12" ht="16" x14ac:dyDescent="0.2">
      <c r="A2434"/>
      <c r="B2434"/>
      <c r="C2434"/>
      <c r="D2434"/>
      <c r="E2434"/>
      <c r="F2434"/>
      <c r="G2434"/>
      <c r="H2434"/>
      <c r="I2434"/>
      <c r="J2434"/>
      <c r="K2434"/>
      <c r="L2434"/>
    </row>
    <row r="2435" spans="1:12" ht="16" x14ac:dyDescent="0.2">
      <c r="A2435"/>
      <c r="B2435"/>
      <c r="C2435"/>
      <c r="D2435"/>
      <c r="E2435"/>
      <c r="F2435"/>
      <c r="G2435"/>
      <c r="H2435"/>
      <c r="I2435"/>
      <c r="J2435"/>
      <c r="K2435"/>
      <c r="L2435"/>
    </row>
    <row r="2436" spans="1:12" ht="16" x14ac:dyDescent="0.2">
      <c r="A2436"/>
      <c r="B2436"/>
      <c r="C2436"/>
      <c r="D2436"/>
      <c r="E2436"/>
      <c r="F2436"/>
      <c r="G2436"/>
      <c r="H2436"/>
      <c r="I2436"/>
      <c r="J2436"/>
      <c r="K2436"/>
      <c r="L2436"/>
    </row>
    <row r="2437" spans="1:12" ht="16" x14ac:dyDescent="0.2">
      <c r="A2437"/>
      <c r="B2437"/>
      <c r="C2437"/>
      <c r="D2437"/>
      <c r="E2437"/>
      <c r="F2437"/>
      <c r="G2437"/>
      <c r="H2437"/>
      <c r="I2437"/>
      <c r="J2437"/>
      <c r="K2437"/>
      <c r="L2437"/>
    </row>
    <row r="2438" spans="1:12" ht="16" x14ac:dyDescent="0.2">
      <c r="A2438"/>
      <c r="B2438"/>
      <c r="C2438"/>
      <c r="D2438"/>
      <c r="E2438"/>
      <c r="F2438"/>
      <c r="G2438"/>
      <c r="H2438"/>
      <c r="I2438"/>
      <c r="J2438"/>
      <c r="K2438"/>
      <c r="L2438"/>
    </row>
    <row r="2439" spans="1:12" ht="16" x14ac:dyDescent="0.2">
      <c r="A2439"/>
      <c r="B2439"/>
      <c r="C2439"/>
      <c r="D2439"/>
      <c r="E2439"/>
      <c r="F2439"/>
      <c r="G2439"/>
      <c r="H2439"/>
      <c r="I2439"/>
      <c r="J2439"/>
      <c r="K2439"/>
      <c r="L2439"/>
    </row>
    <row r="2440" spans="1:12" ht="16" x14ac:dyDescent="0.2">
      <c r="A2440"/>
      <c r="B2440"/>
      <c r="C2440"/>
      <c r="D2440"/>
      <c r="E2440"/>
      <c r="F2440"/>
      <c r="G2440"/>
      <c r="H2440"/>
      <c r="I2440"/>
      <c r="J2440"/>
      <c r="K2440"/>
      <c r="L2440"/>
    </row>
    <row r="2441" spans="1:12" ht="16" x14ac:dyDescent="0.2">
      <c r="A2441"/>
      <c r="B2441"/>
      <c r="C2441"/>
      <c r="D2441"/>
      <c r="E2441"/>
      <c r="F2441"/>
      <c r="G2441"/>
      <c r="H2441"/>
      <c r="I2441"/>
      <c r="J2441"/>
      <c r="K2441"/>
      <c r="L2441"/>
    </row>
    <row r="2442" spans="1:12" ht="16" x14ac:dyDescent="0.2">
      <c r="A2442"/>
      <c r="B2442"/>
      <c r="C2442"/>
      <c r="D2442"/>
      <c r="E2442"/>
      <c r="F2442"/>
      <c r="G2442"/>
      <c r="H2442"/>
      <c r="I2442"/>
      <c r="J2442"/>
      <c r="K2442"/>
      <c r="L2442"/>
    </row>
    <row r="2443" spans="1:12" ht="16" x14ac:dyDescent="0.2">
      <c r="A2443"/>
      <c r="B2443"/>
      <c r="C2443"/>
      <c r="D2443"/>
      <c r="E2443"/>
      <c r="F2443"/>
      <c r="G2443"/>
      <c r="H2443"/>
      <c r="I2443"/>
      <c r="J2443"/>
      <c r="K2443"/>
      <c r="L2443"/>
    </row>
    <row r="2444" spans="1:12" ht="16" x14ac:dyDescent="0.2">
      <c r="A2444"/>
      <c r="B2444"/>
      <c r="C2444"/>
      <c r="D2444"/>
      <c r="E2444"/>
      <c r="F2444"/>
      <c r="G2444"/>
      <c r="H2444"/>
      <c r="I2444"/>
      <c r="J2444"/>
      <c r="K2444"/>
      <c r="L2444"/>
    </row>
    <row r="2445" spans="1:12" ht="16" x14ac:dyDescent="0.2">
      <c r="A2445"/>
      <c r="B2445"/>
      <c r="C2445"/>
      <c r="D2445"/>
      <c r="E2445"/>
      <c r="F2445"/>
      <c r="G2445"/>
      <c r="H2445"/>
      <c r="I2445"/>
      <c r="J2445"/>
      <c r="K2445"/>
      <c r="L2445"/>
    </row>
    <row r="2446" spans="1:12" ht="16" x14ac:dyDescent="0.2">
      <c r="A2446"/>
      <c r="B2446"/>
      <c r="C2446"/>
      <c r="D2446"/>
      <c r="E2446"/>
      <c r="F2446"/>
      <c r="G2446"/>
      <c r="H2446"/>
      <c r="I2446"/>
      <c r="J2446"/>
      <c r="K2446"/>
      <c r="L2446"/>
    </row>
    <row r="2447" spans="1:12" ht="16" x14ac:dyDescent="0.2">
      <c r="A2447"/>
      <c r="B2447"/>
      <c r="C2447"/>
      <c r="D2447"/>
      <c r="E2447"/>
      <c r="F2447"/>
      <c r="G2447"/>
      <c r="H2447"/>
      <c r="I2447"/>
      <c r="J2447"/>
      <c r="K2447"/>
      <c r="L2447"/>
    </row>
    <row r="2448" spans="1:12" ht="16" x14ac:dyDescent="0.2">
      <c r="A2448"/>
      <c r="B2448"/>
      <c r="C2448"/>
      <c r="D2448"/>
      <c r="E2448"/>
      <c r="F2448"/>
      <c r="G2448"/>
      <c r="H2448"/>
      <c r="I2448"/>
      <c r="J2448"/>
      <c r="K2448"/>
      <c r="L2448"/>
    </row>
    <row r="2449" spans="1:12" ht="16" x14ac:dyDescent="0.2">
      <c r="A2449"/>
      <c r="B2449"/>
      <c r="C2449"/>
      <c r="D2449"/>
      <c r="E2449"/>
      <c r="F2449"/>
      <c r="G2449"/>
      <c r="H2449"/>
      <c r="I2449"/>
      <c r="J2449"/>
      <c r="K2449"/>
      <c r="L2449"/>
    </row>
    <row r="2450" spans="1:12" ht="16" x14ac:dyDescent="0.2">
      <c r="A2450"/>
      <c r="B2450"/>
      <c r="C2450"/>
      <c r="D2450"/>
      <c r="E2450"/>
      <c r="F2450"/>
      <c r="G2450"/>
      <c r="H2450"/>
      <c r="I2450"/>
      <c r="J2450"/>
      <c r="K2450"/>
      <c r="L2450"/>
    </row>
    <row r="2451" spans="1:12" ht="16" x14ac:dyDescent="0.2">
      <c r="A2451"/>
      <c r="B2451"/>
      <c r="C2451"/>
      <c r="D2451"/>
      <c r="E2451"/>
      <c r="F2451"/>
      <c r="G2451"/>
      <c r="H2451"/>
      <c r="I2451"/>
      <c r="J2451"/>
      <c r="K2451"/>
      <c r="L2451"/>
    </row>
    <row r="2452" spans="1:12" ht="16" x14ac:dyDescent="0.2">
      <c r="A2452"/>
      <c r="B2452"/>
      <c r="C2452"/>
      <c r="D2452"/>
      <c r="E2452"/>
      <c r="F2452"/>
      <c r="G2452"/>
      <c r="H2452"/>
      <c r="I2452"/>
      <c r="J2452"/>
      <c r="K2452"/>
      <c r="L2452"/>
    </row>
    <row r="2453" spans="1:12" ht="16" x14ac:dyDescent="0.2">
      <c r="A2453"/>
      <c r="B2453"/>
      <c r="C2453"/>
      <c r="D2453"/>
      <c r="E2453"/>
      <c r="F2453"/>
      <c r="G2453"/>
      <c r="H2453"/>
      <c r="I2453"/>
      <c r="J2453"/>
      <c r="K2453"/>
      <c r="L2453"/>
    </row>
    <row r="2454" spans="1:12" ht="16" x14ac:dyDescent="0.2">
      <c r="A2454"/>
      <c r="B2454"/>
      <c r="C2454"/>
      <c r="D2454"/>
      <c r="E2454"/>
      <c r="F2454"/>
      <c r="G2454"/>
      <c r="H2454"/>
      <c r="I2454"/>
      <c r="J2454"/>
      <c r="K2454"/>
      <c r="L2454"/>
    </row>
    <row r="2455" spans="1:12" ht="16" x14ac:dyDescent="0.2">
      <c r="A2455"/>
      <c r="B2455"/>
      <c r="C2455"/>
      <c r="D2455"/>
      <c r="E2455"/>
      <c r="F2455"/>
      <c r="G2455"/>
      <c r="H2455"/>
      <c r="I2455"/>
      <c r="J2455"/>
      <c r="K2455"/>
      <c r="L2455"/>
    </row>
    <row r="2456" spans="1:12" ht="16" x14ac:dyDescent="0.2">
      <c r="A2456"/>
      <c r="B2456"/>
      <c r="C2456"/>
      <c r="D2456"/>
      <c r="E2456"/>
      <c r="F2456"/>
      <c r="G2456"/>
      <c r="H2456"/>
      <c r="I2456"/>
      <c r="J2456"/>
      <c r="K2456"/>
      <c r="L2456"/>
    </row>
    <row r="2457" spans="1:12" ht="16" x14ac:dyDescent="0.2">
      <c r="A2457"/>
      <c r="B2457"/>
      <c r="C2457"/>
      <c r="D2457"/>
      <c r="E2457"/>
      <c r="F2457"/>
      <c r="G2457"/>
      <c r="H2457"/>
      <c r="I2457"/>
      <c r="J2457"/>
      <c r="K2457"/>
      <c r="L2457"/>
    </row>
    <row r="2458" spans="1:12" ht="16" x14ac:dyDescent="0.2">
      <c r="A2458"/>
      <c r="B2458"/>
      <c r="C2458"/>
      <c r="D2458"/>
      <c r="E2458"/>
      <c r="F2458"/>
      <c r="G2458"/>
      <c r="H2458"/>
      <c r="I2458"/>
      <c r="J2458"/>
      <c r="K2458"/>
      <c r="L2458"/>
    </row>
    <row r="2459" spans="1:12" ht="16" x14ac:dyDescent="0.2">
      <c r="A2459"/>
      <c r="B2459"/>
      <c r="C2459"/>
      <c r="D2459"/>
      <c r="E2459"/>
      <c r="F2459"/>
      <c r="G2459"/>
      <c r="H2459"/>
      <c r="I2459"/>
      <c r="J2459"/>
      <c r="K2459"/>
      <c r="L2459"/>
    </row>
    <row r="2460" spans="1:12" ht="16" x14ac:dyDescent="0.2">
      <c r="A2460"/>
      <c r="B2460"/>
      <c r="C2460"/>
      <c r="D2460"/>
      <c r="E2460"/>
      <c r="F2460"/>
      <c r="G2460"/>
      <c r="H2460"/>
      <c r="I2460"/>
      <c r="J2460"/>
      <c r="K2460"/>
      <c r="L2460"/>
    </row>
    <row r="2461" spans="1:12" ht="16" x14ac:dyDescent="0.2">
      <c r="A2461"/>
      <c r="B2461"/>
      <c r="C2461"/>
      <c r="D2461"/>
      <c r="E2461"/>
      <c r="F2461"/>
      <c r="G2461"/>
      <c r="H2461"/>
      <c r="I2461"/>
      <c r="J2461"/>
      <c r="K2461"/>
      <c r="L2461"/>
    </row>
    <row r="2462" spans="1:12" ht="16" x14ac:dyDescent="0.2">
      <c r="A2462"/>
      <c r="B2462"/>
      <c r="C2462"/>
      <c r="D2462"/>
      <c r="E2462"/>
      <c r="F2462"/>
      <c r="G2462"/>
      <c r="H2462"/>
      <c r="I2462"/>
      <c r="J2462"/>
      <c r="K2462"/>
      <c r="L2462"/>
    </row>
    <row r="2463" spans="1:12" ht="16" x14ac:dyDescent="0.2">
      <c r="A2463"/>
      <c r="B2463"/>
      <c r="C2463"/>
      <c r="D2463"/>
      <c r="E2463"/>
      <c r="F2463"/>
      <c r="G2463"/>
      <c r="H2463"/>
      <c r="I2463"/>
      <c r="J2463"/>
      <c r="K2463"/>
      <c r="L2463"/>
    </row>
    <row r="2464" spans="1:12" ht="16" x14ac:dyDescent="0.2">
      <c r="A2464"/>
      <c r="B2464"/>
      <c r="C2464"/>
      <c r="D2464"/>
      <c r="E2464"/>
      <c r="F2464"/>
      <c r="G2464"/>
      <c r="H2464"/>
      <c r="I2464"/>
      <c r="J2464"/>
      <c r="K2464"/>
      <c r="L2464"/>
    </row>
    <row r="2465" spans="1:12" ht="16" x14ac:dyDescent="0.2">
      <c r="A2465"/>
      <c r="B2465"/>
      <c r="C2465"/>
      <c r="D2465"/>
      <c r="E2465"/>
      <c r="F2465"/>
      <c r="G2465"/>
      <c r="H2465"/>
      <c r="I2465"/>
      <c r="J2465"/>
      <c r="K2465"/>
      <c r="L2465"/>
    </row>
    <row r="2466" spans="1:12" ht="16" x14ac:dyDescent="0.2">
      <c r="A2466"/>
      <c r="B2466"/>
      <c r="C2466"/>
      <c r="D2466"/>
      <c r="E2466"/>
      <c r="F2466"/>
      <c r="G2466"/>
      <c r="H2466"/>
      <c r="I2466"/>
      <c r="J2466"/>
      <c r="K2466"/>
      <c r="L2466"/>
    </row>
    <row r="2467" spans="1:12" ht="16" x14ac:dyDescent="0.2">
      <c r="A2467"/>
      <c r="B2467"/>
      <c r="C2467"/>
      <c r="D2467"/>
      <c r="E2467"/>
      <c r="F2467"/>
      <c r="G2467"/>
      <c r="H2467"/>
      <c r="I2467"/>
      <c r="J2467"/>
      <c r="K2467"/>
      <c r="L2467"/>
    </row>
    <row r="2468" spans="1:12" ht="16" x14ac:dyDescent="0.2">
      <c r="A2468"/>
      <c r="B2468"/>
      <c r="C2468"/>
      <c r="D2468"/>
      <c r="E2468"/>
      <c r="F2468"/>
      <c r="G2468"/>
      <c r="H2468"/>
      <c r="I2468"/>
      <c r="J2468"/>
      <c r="K2468"/>
      <c r="L2468"/>
    </row>
    <row r="2469" spans="1:12" ht="16" x14ac:dyDescent="0.2">
      <c r="A2469"/>
      <c r="B2469"/>
      <c r="C2469"/>
      <c r="D2469"/>
      <c r="E2469"/>
      <c r="F2469"/>
      <c r="G2469"/>
      <c r="H2469"/>
      <c r="I2469"/>
      <c r="J2469"/>
      <c r="K2469"/>
      <c r="L2469"/>
    </row>
    <row r="2470" spans="1:12" ht="16" x14ac:dyDescent="0.2">
      <c r="A2470"/>
      <c r="B2470"/>
      <c r="C2470"/>
      <c r="D2470"/>
      <c r="E2470"/>
      <c r="F2470"/>
      <c r="G2470"/>
      <c r="H2470"/>
      <c r="I2470"/>
      <c r="J2470"/>
      <c r="K2470"/>
      <c r="L2470"/>
    </row>
    <row r="2471" spans="1:12" ht="16" x14ac:dyDescent="0.2">
      <c r="A2471"/>
      <c r="B2471"/>
      <c r="C2471"/>
      <c r="D2471"/>
      <c r="E2471"/>
      <c r="F2471"/>
      <c r="G2471"/>
      <c r="H2471"/>
      <c r="I2471"/>
      <c r="J2471"/>
      <c r="K2471"/>
      <c r="L2471"/>
    </row>
    <row r="2472" spans="1:12" ht="16" x14ac:dyDescent="0.2">
      <c r="A2472"/>
      <c r="B2472"/>
      <c r="C2472"/>
      <c r="D2472"/>
      <c r="E2472"/>
      <c r="F2472"/>
      <c r="G2472"/>
      <c r="H2472"/>
      <c r="I2472"/>
      <c r="J2472"/>
      <c r="K2472"/>
      <c r="L2472"/>
    </row>
    <row r="2473" spans="1:12" ht="16" x14ac:dyDescent="0.2">
      <c r="A2473"/>
      <c r="B2473"/>
      <c r="C2473"/>
      <c r="D2473"/>
      <c r="E2473"/>
      <c r="F2473"/>
      <c r="G2473"/>
      <c r="H2473"/>
      <c r="I2473"/>
      <c r="J2473"/>
      <c r="K2473"/>
      <c r="L2473"/>
    </row>
    <row r="2474" spans="1:12" ht="16" x14ac:dyDescent="0.2">
      <c r="A2474"/>
      <c r="B2474"/>
      <c r="C2474"/>
      <c r="D2474"/>
      <c r="E2474"/>
      <c r="F2474"/>
      <c r="G2474"/>
      <c r="H2474"/>
      <c r="I2474"/>
      <c r="J2474"/>
      <c r="K2474"/>
      <c r="L2474"/>
    </row>
    <row r="2475" spans="1:12" ht="16" x14ac:dyDescent="0.2">
      <c r="A2475"/>
      <c r="B2475"/>
      <c r="C2475"/>
      <c r="D2475"/>
      <c r="E2475"/>
      <c r="F2475"/>
      <c r="G2475"/>
      <c r="H2475"/>
      <c r="I2475"/>
      <c r="J2475"/>
      <c r="K2475"/>
      <c r="L2475"/>
    </row>
    <row r="2476" spans="1:12" ht="16" x14ac:dyDescent="0.2">
      <c r="A2476"/>
      <c r="B2476"/>
      <c r="C2476"/>
      <c r="D2476"/>
      <c r="E2476"/>
      <c r="F2476"/>
      <c r="G2476"/>
      <c r="H2476"/>
      <c r="I2476"/>
      <c r="J2476"/>
      <c r="K2476"/>
      <c r="L2476"/>
    </row>
    <row r="2477" spans="1:12" ht="16" x14ac:dyDescent="0.2">
      <c r="A2477"/>
      <c r="B2477"/>
      <c r="C2477"/>
      <c r="D2477"/>
      <c r="E2477"/>
      <c r="F2477"/>
      <c r="G2477"/>
      <c r="H2477"/>
      <c r="I2477"/>
      <c r="J2477"/>
      <c r="K2477"/>
      <c r="L2477"/>
    </row>
    <row r="2478" spans="1:12" ht="16" x14ac:dyDescent="0.2">
      <c r="A2478"/>
      <c r="B2478"/>
      <c r="C2478"/>
      <c r="D2478"/>
      <c r="E2478"/>
      <c r="F2478"/>
      <c r="G2478"/>
      <c r="H2478"/>
      <c r="I2478"/>
      <c r="J2478"/>
      <c r="K2478"/>
      <c r="L2478"/>
    </row>
    <row r="2479" spans="1:12" ht="16" x14ac:dyDescent="0.2">
      <c r="A2479"/>
      <c r="B2479"/>
      <c r="C2479"/>
      <c r="D2479"/>
      <c r="E2479"/>
      <c r="F2479"/>
      <c r="G2479"/>
      <c r="H2479"/>
      <c r="I2479"/>
      <c r="J2479"/>
      <c r="K2479"/>
      <c r="L2479"/>
    </row>
    <row r="2480" spans="1:12" ht="16" x14ac:dyDescent="0.2">
      <c r="A2480"/>
      <c r="B2480"/>
      <c r="C2480"/>
      <c r="D2480"/>
      <c r="E2480"/>
      <c r="F2480"/>
      <c r="G2480"/>
      <c r="H2480"/>
      <c r="I2480"/>
      <c r="J2480"/>
      <c r="K2480"/>
      <c r="L2480"/>
    </row>
    <row r="2481" spans="1:12" ht="16" x14ac:dyDescent="0.2">
      <c r="A2481"/>
      <c r="B2481"/>
      <c r="C2481"/>
      <c r="D2481"/>
      <c r="E2481"/>
      <c r="F2481"/>
      <c r="G2481"/>
      <c r="H2481"/>
      <c r="I2481"/>
      <c r="J2481"/>
      <c r="K2481"/>
      <c r="L2481"/>
    </row>
    <row r="2482" spans="1:12" ht="16" x14ac:dyDescent="0.2">
      <c r="A2482"/>
      <c r="B2482"/>
      <c r="C2482"/>
      <c r="D2482"/>
      <c r="E2482"/>
      <c r="F2482"/>
      <c r="G2482"/>
      <c r="H2482"/>
      <c r="I2482"/>
      <c r="J2482"/>
      <c r="K2482"/>
      <c r="L2482"/>
    </row>
    <row r="2483" spans="1:12" ht="16" x14ac:dyDescent="0.2">
      <c r="A2483"/>
      <c r="B2483"/>
      <c r="C2483"/>
      <c r="D2483"/>
      <c r="E2483"/>
      <c r="F2483"/>
      <c r="G2483"/>
      <c r="H2483"/>
      <c r="I2483"/>
      <c r="J2483"/>
      <c r="K2483"/>
      <c r="L2483"/>
    </row>
    <row r="2484" spans="1:12" ht="16" x14ac:dyDescent="0.2">
      <c r="A2484"/>
      <c r="B2484"/>
      <c r="C2484"/>
      <c r="D2484"/>
      <c r="E2484"/>
      <c r="F2484"/>
      <c r="G2484"/>
      <c r="H2484"/>
      <c r="I2484"/>
      <c r="J2484"/>
      <c r="K2484"/>
      <c r="L2484"/>
    </row>
    <row r="2485" spans="1:12" ht="16" x14ac:dyDescent="0.2">
      <c r="A2485"/>
      <c r="B2485"/>
      <c r="C2485"/>
      <c r="D2485"/>
      <c r="E2485"/>
      <c r="F2485"/>
      <c r="G2485"/>
      <c r="H2485"/>
      <c r="I2485"/>
      <c r="J2485"/>
      <c r="K2485"/>
      <c r="L2485"/>
    </row>
    <row r="2486" spans="1:12" ht="16" x14ac:dyDescent="0.2">
      <c r="A2486"/>
      <c r="B2486"/>
      <c r="C2486"/>
      <c r="D2486"/>
      <c r="E2486"/>
      <c r="F2486"/>
      <c r="G2486"/>
      <c r="H2486"/>
      <c r="I2486"/>
      <c r="J2486"/>
      <c r="K2486"/>
      <c r="L2486"/>
    </row>
    <row r="2487" spans="1:12" ht="16" x14ac:dyDescent="0.2">
      <c r="A2487"/>
      <c r="B2487"/>
      <c r="C2487"/>
      <c r="D2487"/>
      <c r="E2487"/>
      <c r="F2487"/>
      <c r="G2487"/>
      <c r="H2487"/>
      <c r="I2487"/>
      <c r="J2487"/>
      <c r="K2487"/>
      <c r="L2487"/>
    </row>
    <row r="2488" spans="1:12" ht="16" x14ac:dyDescent="0.2">
      <c r="A2488"/>
      <c r="B2488"/>
      <c r="C2488"/>
      <c r="D2488"/>
      <c r="E2488"/>
      <c r="F2488"/>
      <c r="G2488"/>
      <c r="H2488"/>
      <c r="I2488"/>
      <c r="J2488"/>
      <c r="K2488"/>
      <c r="L2488"/>
    </row>
    <row r="2489" spans="1:12" ht="16" x14ac:dyDescent="0.2">
      <c r="A2489"/>
      <c r="B2489"/>
      <c r="C2489"/>
      <c r="D2489"/>
      <c r="E2489"/>
      <c r="F2489"/>
      <c r="G2489"/>
      <c r="H2489"/>
      <c r="I2489"/>
      <c r="J2489"/>
      <c r="K2489"/>
      <c r="L2489"/>
    </row>
    <row r="2490" spans="1:12" ht="16" x14ac:dyDescent="0.2">
      <c r="A2490"/>
      <c r="B2490"/>
      <c r="C2490"/>
      <c r="D2490"/>
      <c r="E2490"/>
      <c r="F2490"/>
      <c r="G2490"/>
      <c r="H2490"/>
      <c r="I2490"/>
      <c r="J2490"/>
      <c r="K2490"/>
      <c r="L2490"/>
    </row>
    <row r="2491" spans="1:12" ht="16" x14ac:dyDescent="0.2">
      <c r="A2491"/>
      <c r="B2491"/>
      <c r="C2491"/>
      <c r="D2491"/>
      <c r="E2491"/>
      <c r="F2491"/>
      <c r="G2491"/>
      <c r="H2491"/>
      <c r="I2491"/>
      <c r="J2491"/>
      <c r="K2491"/>
      <c r="L2491"/>
    </row>
    <row r="2492" spans="1:12" ht="16" x14ac:dyDescent="0.2">
      <c r="A2492"/>
      <c r="B2492"/>
      <c r="C2492"/>
      <c r="D2492"/>
      <c r="E2492"/>
      <c r="F2492"/>
      <c r="G2492"/>
      <c r="H2492"/>
      <c r="I2492"/>
      <c r="J2492"/>
      <c r="K2492"/>
      <c r="L2492"/>
    </row>
    <row r="2493" spans="1:12" ht="16" x14ac:dyDescent="0.2">
      <c r="A2493"/>
      <c r="B2493"/>
      <c r="C2493"/>
      <c r="D2493"/>
      <c r="E2493"/>
      <c r="F2493"/>
      <c r="G2493"/>
      <c r="H2493"/>
      <c r="I2493"/>
      <c r="J2493"/>
      <c r="K2493"/>
      <c r="L2493"/>
    </row>
    <row r="2494" spans="1:12" ht="16" x14ac:dyDescent="0.2">
      <c r="A2494"/>
      <c r="B2494"/>
      <c r="C2494"/>
      <c r="D2494"/>
      <c r="E2494"/>
      <c r="F2494"/>
      <c r="G2494"/>
      <c r="H2494"/>
      <c r="I2494"/>
      <c r="J2494"/>
      <c r="K2494"/>
      <c r="L2494"/>
    </row>
    <row r="2495" spans="1:12" ht="16" x14ac:dyDescent="0.2">
      <c r="A2495"/>
      <c r="B2495"/>
      <c r="C2495"/>
      <c r="D2495"/>
      <c r="E2495"/>
      <c r="F2495"/>
      <c r="G2495"/>
      <c r="H2495"/>
      <c r="I2495"/>
      <c r="J2495"/>
      <c r="K2495"/>
      <c r="L2495"/>
    </row>
    <row r="2496" spans="1:12" ht="16" x14ac:dyDescent="0.2">
      <c r="A2496"/>
      <c r="B2496"/>
      <c r="C2496"/>
      <c r="D2496"/>
      <c r="E2496"/>
      <c r="F2496"/>
      <c r="G2496"/>
      <c r="H2496"/>
      <c r="I2496"/>
      <c r="J2496"/>
      <c r="K2496"/>
      <c r="L2496"/>
    </row>
    <row r="2497" spans="1:12" ht="16" x14ac:dyDescent="0.2">
      <c r="A2497"/>
      <c r="B2497"/>
      <c r="C2497"/>
      <c r="D2497"/>
      <c r="E2497"/>
      <c r="F2497"/>
      <c r="G2497"/>
      <c r="H2497"/>
      <c r="I2497"/>
      <c r="J2497"/>
      <c r="K2497"/>
      <c r="L2497"/>
    </row>
    <row r="2498" spans="1:12" ht="16" x14ac:dyDescent="0.2">
      <c r="A2498"/>
      <c r="B2498"/>
      <c r="C2498"/>
      <c r="D2498"/>
      <c r="E2498"/>
      <c r="F2498"/>
      <c r="G2498"/>
      <c r="H2498"/>
      <c r="I2498"/>
      <c r="J2498"/>
      <c r="K2498"/>
      <c r="L2498"/>
    </row>
    <row r="2499" spans="1:12" ht="16" x14ac:dyDescent="0.2">
      <c r="A2499"/>
      <c r="B2499"/>
      <c r="C2499"/>
      <c r="D2499"/>
      <c r="E2499"/>
      <c r="F2499"/>
      <c r="G2499"/>
      <c r="H2499"/>
      <c r="I2499"/>
      <c r="J2499"/>
      <c r="K2499"/>
      <c r="L2499"/>
    </row>
    <row r="2500" spans="1:12" ht="16" x14ac:dyDescent="0.2">
      <c r="A2500"/>
      <c r="B2500"/>
      <c r="C2500"/>
      <c r="D2500"/>
      <c r="E2500"/>
      <c r="F2500"/>
      <c r="G2500"/>
      <c r="H2500"/>
      <c r="I2500"/>
      <c r="J2500"/>
      <c r="K2500"/>
      <c r="L2500"/>
    </row>
    <row r="2501" spans="1:12" ht="16" x14ac:dyDescent="0.2">
      <c r="A2501"/>
      <c r="B2501"/>
      <c r="C2501"/>
      <c r="D2501"/>
      <c r="E2501"/>
      <c r="F2501"/>
      <c r="G2501"/>
      <c r="H2501"/>
      <c r="I2501"/>
      <c r="J2501"/>
      <c r="K2501"/>
      <c r="L2501"/>
    </row>
    <row r="2502" spans="1:12" ht="16" x14ac:dyDescent="0.2">
      <c r="A2502"/>
      <c r="B2502"/>
      <c r="C2502"/>
      <c r="D2502"/>
      <c r="E2502"/>
      <c r="F2502"/>
      <c r="G2502"/>
      <c r="H2502"/>
      <c r="I2502"/>
      <c r="J2502"/>
      <c r="K2502"/>
      <c r="L2502"/>
    </row>
    <row r="2503" spans="1:12" ht="16" x14ac:dyDescent="0.2">
      <c r="A2503"/>
      <c r="B2503"/>
      <c r="C2503"/>
      <c r="D2503"/>
      <c r="E2503"/>
      <c r="F2503"/>
      <c r="G2503"/>
      <c r="H2503"/>
      <c r="I2503"/>
      <c r="J2503"/>
      <c r="K2503"/>
      <c r="L2503"/>
    </row>
    <row r="2504" spans="1:12" ht="16" x14ac:dyDescent="0.2">
      <c r="A2504"/>
      <c r="B2504"/>
      <c r="C2504"/>
      <c r="D2504"/>
      <c r="E2504"/>
      <c r="F2504"/>
      <c r="G2504"/>
      <c r="H2504"/>
      <c r="I2504"/>
      <c r="J2504"/>
      <c r="K2504"/>
      <c r="L2504"/>
    </row>
    <row r="2505" spans="1:12" ht="16" x14ac:dyDescent="0.2">
      <c r="A2505"/>
      <c r="B2505"/>
      <c r="C2505"/>
      <c r="D2505"/>
      <c r="E2505"/>
      <c r="F2505"/>
      <c r="G2505"/>
      <c r="H2505"/>
      <c r="I2505"/>
      <c r="J2505"/>
      <c r="K2505"/>
      <c r="L2505"/>
    </row>
    <row r="2506" spans="1:12" ht="16" x14ac:dyDescent="0.2">
      <c r="A2506"/>
      <c r="B2506"/>
      <c r="C2506"/>
      <c r="D2506"/>
      <c r="E2506"/>
      <c r="F2506"/>
      <c r="G2506"/>
      <c r="H2506"/>
      <c r="I2506"/>
      <c r="J2506"/>
      <c r="K2506"/>
      <c r="L2506"/>
    </row>
    <row r="2507" spans="1:12" ht="16" x14ac:dyDescent="0.2">
      <c r="A2507"/>
      <c r="B2507"/>
      <c r="C2507"/>
      <c r="D2507"/>
      <c r="E2507"/>
      <c r="F2507"/>
      <c r="G2507"/>
      <c r="H2507"/>
      <c r="I2507"/>
      <c r="J2507"/>
      <c r="K2507"/>
      <c r="L2507"/>
    </row>
    <row r="2508" spans="1:12" ht="16" x14ac:dyDescent="0.2">
      <c r="A2508"/>
      <c r="B2508"/>
      <c r="C2508"/>
      <c r="D2508"/>
      <c r="E2508"/>
      <c r="F2508"/>
      <c r="G2508"/>
      <c r="H2508"/>
      <c r="I2508"/>
      <c r="J2508"/>
      <c r="K2508"/>
      <c r="L2508"/>
    </row>
    <row r="2509" spans="1:12" ht="16" x14ac:dyDescent="0.2">
      <c r="A2509"/>
      <c r="B2509"/>
      <c r="C2509"/>
      <c r="D2509"/>
      <c r="E2509"/>
      <c r="F2509"/>
      <c r="G2509"/>
      <c r="H2509"/>
      <c r="I2509"/>
      <c r="J2509"/>
      <c r="K2509"/>
      <c r="L2509"/>
    </row>
    <row r="2510" spans="1:12" ht="16" x14ac:dyDescent="0.2">
      <c r="A2510"/>
      <c r="B2510"/>
      <c r="C2510"/>
      <c r="D2510"/>
      <c r="E2510"/>
      <c r="F2510"/>
      <c r="G2510"/>
      <c r="H2510"/>
      <c r="I2510"/>
      <c r="J2510"/>
      <c r="K2510"/>
      <c r="L2510"/>
    </row>
    <row r="2511" spans="1:12" ht="16" x14ac:dyDescent="0.2">
      <c r="A2511"/>
      <c r="B2511"/>
      <c r="C2511"/>
      <c r="D2511"/>
      <c r="E2511"/>
      <c r="F2511"/>
      <c r="G2511"/>
      <c r="H2511"/>
      <c r="I2511"/>
      <c r="J2511"/>
      <c r="K2511"/>
      <c r="L2511"/>
    </row>
    <row r="2512" spans="1:12" ht="16" x14ac:dyDescent="0.2">
      <c r="A2512"/>
      <c r="B2512"/>
      <c r="C2512"/>
      <c r="D2512"/>
      <c r="E2512"/>
      <c r="F2512"/>
      <c r="G2512"/>
      <c r="H2512"/>
      <c r="I2512"/>
      <c r="J2512"/>
      <c r="K2512"/>
      <c r="L2512"/>
    </row>
    <row r="2513" spans="1:12" ht="16" x14ac:dyDescent="0.2">
      <c r="A2513"/>
      <c r="B2513"/>
      <c r="C2513"/>
      <c r="D2513"/>
      <c r="E2513"/>
      <c r="F2513"/>
      <c r="G2513"/>
      <c r="H2513"/>
      <c r="I2513"/>
      <c r="J2513"/>
      <c r="K2513"/>
      <c r="L2513"/>
    </row>
    <row r="2514" spans="1:12" ht="16" x14ac:dyDescent="0.2">
      <c r="A2514"/>
      <c r="B2514"/>
      <c r="C2514"/>
      <c r="D2514"/>
      <c r="E2514"/>
      <c r="F2514"/>
      <c r="G2514"/>
      <c r="H2514"/>
      <c r="I2514"/>
      <c r="J2514"/>
      <c r="K2514"/>
      <c r="L2514"/>
    </row>
    <row r="2515" spans="1:12" ht="16" x14ac:dyDescent="0.2">
      <c r="A2515"/>
      <c r="B2515"/>
      <c r="C2515"/>
      <c r="D2515"/>
      <c r="E2515"/>
      <c r="F2515"/>
      <c r="G2515"/>
      <c r="H2515"/>
      <c r="I2515"/>
      <c r="J2515"/>
      <c r="K2515"/>
      <c r="L2515"/>
    </row>
    <row r="2516" spans="1:12" ht="16" x14ac:dyDescent="0.2">
      <c r="A2516"/>
      <c r="B2516"/>
      <c r="C2516"/>
      <c r="D2516"/>
      <c r="E2516"/>
      <c r="F2516"/>
      <c r="G2516"/>
      <c r="H2516"/>
      <c r="I2516"/>
      <c r="J2516"/>
      <c r="K2516"/>
      <c r="L2516"/>
    </row>
    <row r="2517" spans="1:12" ht="16" x14ac:dyDescent="0.2">
      <c r="A2517"/>
      <c r="B2517"/>
      <c r="C2517"/>
      <c r="D2517"/>
      <c r="E2517"/>
      <c r="F2517"/>
      <c r="G2517"/>
      <c r="H2517"/>
      <c r="I2517"/>
      <c r="J2517"/>
      <c r="K2517"/>
      <c r="L2517"/>
    </row>
    <row r="2518" spans="1:12" ht="16" x14ac:dyDescent="0.2">
      <c r="A2518"/>
      <c r="B2518"/>
      <c r="C2518"/>
      <c r="D2518"/>
      <c r="E2518"/>
      <c r="F2518"/>
      <c r="G2518"/>
      <c r="H2518"/>
      <c r="I2518"/>
      <c r="J2518"/>
      <c r="K2518"/>
      <c r="L2518"/>
    </row>
    <row r="2519" spans="1:12" ht="16" x14ac:dyDescent="0.2">
      <c r="A2519"/>
      <c r="B2519"/>
      <c r="C2519"/>
      <c r="D2519"/>
      <c r="E2519"/>
      <c r="F2519"/>
      <c r="G2519"/>
      <c r="H2519"/>
      <c r="I2519"/>
      <c r="J2519"/>
      <c r="K2519"/>
      <c r="L2519"/>
    </row>
    <row r="2520" spans="1:12" ht="16" x14ac:dyDescent="0.2">
      <c r="A2520"/>
      <c r="B2520"/>
      <c r="C2520"/>
      <c r="D2520"/>
      <c r="E2520"/>
      <c r="F2520"/>
      <c r="G2520"/>
      <c r="H2520"/>
      <c r="I2520"/>
      <c r="J2520"/>
      <c r="K2520"/>
      <c r="L2520"/>
    </row>
    <row r="2521" spans="1:12" ht="16" x14ac:dyDescent="0.2">
      <c r="A2521"/>
      <c r="B2521"/>
      <c r="C2521"/>
      <c r="D2521"/>
      <c r="E2521"/>
      <c r="F2521"/>
      <c r="G2521"/>
      <c r="H2521"/>
      <c r="I2521"/>
      <c r="J2521"/>
      <c r="K2521"/>
      <c r="L2521"/>
    </row>
    <row r="2522" spans="1:12" ht="16" x14ac:dyDescent="0.2">
      <c r="A2522"/>
      <c r="B2522"/>
      <c r="C2522"/>
      <c r="D2522"/>
      <c r="E2522"/>
      <c r="F2522"/>
      <c r="G2522"/>
      <c r="H2522"/>
      <c r="I2522"/>
      <c r="J2522"/>
      <c r="K2522"/>
      <c r="L2522"/>
    </row>
    <row r="2523" spans="1:12" ht="16" x14ac:dyDescent="0.2">
      <c r="A2523"/>
      <c r="B2523"/>
      <c r="C2523"/>
      <c r="D2523"/>
      <c r="E2523"/>
      <c r="F2523"/>
      <c r="G2523"/>
      <c r="H2523"/>
      <c r="I2523"/>
      <c r="J2523"/>
      <c r="K2523"/>
      <c r="L2523"/>
    </row>
    <row r="2524" spans="1:12" ht="16" x14ac:dyDescent="0.2">
      <c r="A2524"/>
      <c r="B2524"/>
      <c r="C2524"/>
      <c r="D2524"/>
      <c r="E2524"/>
      <c r="F2524"/>
      <c r="G2524"/>
      <c r="H2524"/>
      <c r="I2524"/>
      <c r="J2524"/>
      <c r="K2524"/>
      <c r="L2524"/>
    </row>
    <row r="2525" spans="1:12" ht="16" x14ac:dyDescent="0.2">
      <c r="A2525"/>
      <c r="B2525"/>
      <c r="C2525"/>
      <c r="D2525"/>
      <c r="E2525"/>
      <c r="F2525"/>
      <c r="G2525"/>
      <c r="H2525"/>
      <c r="I2525"/>
      <c r="J2525"/>
      <c r="K2525"/>
      <c r="L2525"/>
    </row>
    <row r="2526" spans="1:12" ht="16" x14ac:dyDescent="0.2">
      <c r="A2526"/>
      <c r="B2526"/>
      <c r="C2526"/>
      <c r="D2526"/>
      <c r="E2526"/>
      <c r="F2526"/>
      <c r="G2526"/>
      <c r="H2526"/>
      <c r="I2526"/>
      <c r="J2526"/>
      <c r="K2526"/>
      <c r="L2526"/>
    </row>
    <row r="2527" spans="1:12" ht="16" x14ac:dyDescent="0.2">
      <c r="A2527"/>
      <c r="B2527"/>
      <c r="C2527"/>
      <c r="D2527"/>
      <c r="E2527"/>
      <c r="F2527"/>
      <c r="G2527"/>
      <c r="H2527"/>
      <c r="I2527"/>
      <c r="J2527"/>
      <c r="K2527"/>
      <c r="L2527"/>
    </row>
    <row r="2528" spans="1:12" ht="16" x14ac:dyDescent="0.2">
      <c r="A2528"/>
      <c r="B2528"/>
      <c r="C2528"/>
      <c r="D2528"/>
      <c r="E2528"/>
      <c r="F2528"/>
      <c r="G2528"/>
      <c r="H2528"/>
      <c r="I2528"/>
      <c r="J2528"/>
      <c r="K2528"/>
      <c r="L2528"/>
    </row>
    <row r="2529" spans="1:12" ht="16" x14ac:dyDescent="0.2">
      <c r="A2529"/>
      <c r="B2529"/>
      <c r="C2529"/>
      <c r="D2529"/>
      <c r="E2529"/>
      <c r="F2529"/>
      <c r="G2529"/>
      <c r="H2529"/>
      <c r="I2529"/>
      <c r="J2529"/>
      <c r="K2529"/>
      <c r="L2529"/>
    </row>
    <row r="2530" spans="1:12" ht="16" x14ac:dyDescent="0.2">
      <c r="A2530"/>
      <c r="B2530"/>
      <c r="C2530"/>
      <c r="D2530"/>
      <c r="E2530"/>
      <c r="F2530"/>
      <c r="G2530"/>
      <c r="H2530"/>
      <c r="I2530"/>
      <c r="J2530"/>
      <c r="K2530"/>
      <c r="L2530"/>
    </row>
    <row r="2531" spans="1:12" ht="16" x14ac:dyDescent="0.2">
      <c r="A2531"/>
      <c r="B2531"/>
      <c r="C2531"/>
      <c r="D2531"/>
      <c r="E2531"/>
      <c r="F2531"/>
      <c r="G2531"/>
      <c r="H2531"/>
      <c r="I2531"/>
      <c r="J2531"/>
      <c r="K2531"/>
      <c r="L2531"/>
    </row>
    <row r="2532" spans="1:12" ht="16" x14ac:dyDescent="0.2">
      <c r="A2532"/>
      <c r="B2532"/>
      <c r="C2532"/>
      <c r="D2532"/>
      <c r="E2532"/>
      <c r="F2532"/>
      <c r="G2532"/>
      <c r="H2532"/>
      <c r="I2532"/>
      <c r="J2532"/>
      <c r="K2532"/>
      <c r="L2532"/>
    </row>
    <row r="2533" spans="1:12" ht="16" x14ac:dyDescent="0.2">
      <c r="A2533"/>
      <c r="B2533"/>
      <c r="C2533"/>
      <c r="D2533"/>
      <c r="E2533"/>
      <c r="F2533"/>
      <c r="G2533"/>
      <c r="H2533"/>
      <c r="I2533"/>
      <c r="J2533"/>
      <c r="K2533"/>
      <c r="L2533"/>
    </row>
    <row r="2534" spans="1:12" ht="16" x14ac:dyDescent="0.2">
      <c r="A2534"/>
      <c r="B2534"/>
      <c r="C2534"/>
      <c r="D2534"/>
      <c r="E2534"/>
      <c r="F2534"/>
      <c r="G2534"/>
      <c r="H2534"/>
      <c r="I2534"/>
      <c r="J2534"/>
      <c r="K2534"/>
      <c r="L2534"/>
    </row>
    <row r="2535" spans="1:12" ht="16" x14ac:dyDescent="0.2">
      <c r="A2535"/>
      <c r="B2535"/>
      <c r="C2535"/>
      <c r="D2535"/>
      <c r="E2535"/>
      <c r="F2535"/>
      <c r="G2535"/>
      <c r="H2535"/>
      <c r="I2535"/>
      <c r="J2535"/>
      <c r="K2535"/>
      <c r="L2535"/>
    </row>
    <row r="2536" spans="1:12" ht="16" x14ac:dyDescent="0.2">
      <c r="A2536"/>
      <c r="B2536"/>
      <c r="C2536"/>
      <c r="D2536"/>
      <c r="E2536"/>
      <c r="F2536"/>
      <c r="G2536"/>
      <c r="H2536"/>
      <c r="I2536"/>
      <c r="J2536"/>
      <c r="K2536"/>
      <c r="L2536"/>
    </row>
    <row r="2537" spans="1:12" ht="16" x14ac:dyDescent="0.2">
      <c r="A2537"/>
      <c r="B2537"/>
      <c r="C2537"/>
      <c r="D2537"/>
      <c r="E2537"/>
      <c r="F2537"/>
      <c r="G2537"/>
      <c r="H2537"/>
      <c r="I2537"/>
      <c r="J2537"/>
      <c r="K2537"/>
      <c r="L2537"/>
    </row>
    <row r="2538" spans="1:12" ht="16" x14ac:dyDescent="0.2">
      <c r="A2538"/>
      <c r="B2538"/>
      <c r="C2538"/>
      <c r="D2538"/>
      <c r="E2538"/>
      <c r="F2538"/>
      <c r="G2538"/>
      <c r="H2538"/>
      <c r="I2538"/>
      <c r="J2538"/>
      <c r="K2538"/>
      <c r="L2538"/>
    </row>
    <row r="2539" spans="1:12" ht="16" x14ac:dyDescent="0.2">
      <c r="A2539"/>
      <c r="B2539"/>
      <c r="C2539"/>
      <c r="D2539"/>
      <c r="E2539"/>
      <c r="F2539"/>
      <c r="G2539"/>
      <c r="H2539"/>
      <c r="I2539"/>
      <c r="J2539"/>
      <c r="K2539"/>
      <c r="L2539"/>
    </row>
    <row r="2540" spans="1:12" ht="16" x14ac:dyDescent="0.2">
      <c r="A2540"/>
      <c r="B2540"/>
      <c r="C2540"/>
      <c r="D2540"/>
      <c r="E2540"/>
      <c r="F2540"/>
      <c r="G2540"/>
      <c r="H2540"/>
      <c r="I2540"/>
      <c r="J2540"/>
      <c r="K2540"/>
      <c r="L2540"/>
    </row>
    <row r="2541" spans="1:12" ht="16" x14ac:dyDescent="0.2">
      <c r="A2541"/>
      <c r="B2541"/>
      <c r="C2541"/>
      <c r="D2541"/>
      <c r="E2541"/>
      <c r="F2541"/>
      <c r="G2541"/>
      <c r="H2541"/>
      <c r="I2541"/>
      <c r="J2541"/>
      <c r="K2541"/>
      <c r="L2541"/>
    </row>
    <row r="2542" spans="1:12" ht="16" x14ac:dyDescent="0.2">
      <c r="A2542"/>
      <c r="B2542"/>
      <c r="C2542"/>
      <c r="D2542"/>
      <c r="E2542"/>
      <c r="F2542"/>
      <c r="G2542"/>
      <c r="H2542"/>
      <c r="I2542"/>
      <c r="J2542"/>
      <c r="K2542"/>
      <c r="L2542"/>
    </row>
    <row r="2543" spans="1:12" ht="16" x14ac:dyDescent="0.2">
      <c r="A2543"/>
      <c r="B2543"/>
      <c r="C2543"/>
      <c r="D2543"/>
      <c r="E2543"/>
      <c r="F2543"/>
      <c r="G2543"/>
      <c r="H2543"/>
      <c r="I2543"/>
      <c r="J2543"/>
      <c r="K2543"/>
      <c r="L2543"/>
    </row>
    <row r="2544" spans="1:12" ht="16" x14ac:dyDescent="0.2">
      <c r="A2544"/>
      <c r="B2544"/>
      <c r="C2544"/>
      <c r="D2544"/>
      <c r="E2544"/>
      <c r="F2544"/>
      <c r="G2544"/>
      <c r="H2544"/>
      <c r="I2544"/>
      <c r="J2544"/>
      <c r="K2544"/>
      <c r="L2544"/>
    </row>
    <row r="2545" spans="1:12" ht="16" x14ac:dyDescent="0.2">
      <c r="A2545"/>
      <c r="B2545"/>
      <c r="C2545"/>
      <c r="D2545"/>
      <c r="E2545"/>
      <c r="F2545"/>
      <c r="G2545"/>
      <c r="H2545"/>
      <c r="I2545"/>
      <c r="J2545"/>
      <c r="K2545"/>
      <c r="L2545"/>
    </row>
    <row r="2546" spans="1:12" ht="16" x14ac:dyDescent="0.2">
      <c r="A2546"/>
      <c r="B2546"/>
      <c r="C2546"/>
      <c r="D2546"/>
      <c r="E2546"/>
      <c r="F2546"/>
      <c r="G2546"/>
      <c r="H2546"/>
      <c r="I2546"/>
      <c r="J2546"/>
      <c r="K2546"/>
      <c r="L2546"/>
    </row>
    <row r="2547" spans="1:12" ht="16" x14ac:dyDescent="0.2">
      <c r="A2547"/>
      <c r="B2547"/>
      <c r="C2547"/>
      <c r="D2547"/>
      <c r="E2547"/>
      <c r="F2547"/>
      <c r="G2547"/>
      <c r="H2547"/>
      <c r="I2547"/>
      <c r="J2547"/>
      <c r="K2547"/>
      <c r="L2547"/>
    </row>
    <row r="2548" spans="1:12" ht="16" x14ac:dyDescent="0.2">
      <c r="A2548"/>
      <c r="B2548"/>
      <c r="C2548"/>
      <c r="D2548"/>
      <c r="E2548"/>
      <c r="F2548"/>
      <c r="G2548"/>
      <c r="H2548"/>
      <c r="I2548"/>
      <c r="J2548"/>
      <c r="K2548"/>
      <c r="L2548"/>
    </row>
    <row r="2549" spans="1:12" ht="16" x14ac:dyDescent="0.2">
      <c r="A2549"/>
      <c r="B2549"/>
      <c r="C2549"/>
      <c r="D2549"/>
      <c r="E2549"/>
      <c r="F2549"/>
      <c r="G2549"/>
      <c r="H2549"/>
      <c r="I2549"/>
      <c r="J2549"/>
      <c r="K2549"/>
      <c r="L2549"/>
    </row>
    <row r="2550" spans="1:12" ht="16" x14ac:dyDescent="0.2">
      <c r="A2550"/>
      <c r="B2550"/>
      <c r="C2550"/>
      <c r="D2550"/>
      <c r="E2550"/>
      <c r="F2550"/>
      <c r="G2550"/>
      <c r="H2550"/>
      <c r="I2550"/>
      <c r="J2550"/>
      <c r="K2550"/>
      <c r="L2550"/>
    </row>
    <row r="2551" spans="1:12" ht="16" x14ac:dyDescent="0.2">
      <c r="A2551"/>
      <c r="B2551"/>
      <c r="C2551"/>
      <c r="D2551"/>
      <c r="E2551"/>
      <c r="F2551"/>
      <c r="G2551"/>
      <c r="H2551"/>
      <c r="I2551"/>
      <c r="J2551"/>
      <c r="K2551"/>
      <c r="L2551"/>
    </row>
    <row r="2552" spans="1:12" ht="16" x14ac:dyDescent="0.2">
      <c r="A2552"/>
      <c r="B2552"/>
      <c r="C2552"/>
      <c r="D2552"/>
      <c r="E2552"/>
      <c r="F2552"/>
      <c r="G2552"/>
      <c r="H2552"/>
      <c r="I2552"/>
      <c r="J2552"/>
      <c r="K2552"/>
      <c r="L2552"/>
    </row>
    <row r="2553" spans="1:12" ht="16" x14ac:dyDescent="0.2">
      <c r="A2553"/>
      <c r="B2553"/>
      <c r="C2553"/>
      <c r="D2553"/>
      <c r="E2553"/>
      <c r="F2553"/>
      <c r="G2553"/>
      <c r="H2553"/>
      <c r="I2553"/>
      <c r="J2553"/>
      <c r="K2553"/>
      <c r="L2553"/>
    </row>
    <row r="2554" spans="1:12" ht="16" x14ac:dyDescent="0.2">
      <c r="A2554"/>
      <c r="B2554"/>
      <c r="C2554"/>
      <c r="D2554"/>
      <c r="E2554"/>
      <c r="F2554"/>
      <c r="G2554"/>
      <c r="H2554"/>
      <c r="I2554"/>
      <c r="J2554"/>
      <c r="K2554"/>
      <c r="L2554"/>
    </row>
    <row r="2555" spans="1:12" ht="16" x14ac:dyDescent="0.2">
      <c r="A2555"/>
      <c r="B2555"/>
      <c r="C2555"/>
      <c r="D2555"/>
      <c r="E2555"/>
      <c r="F2555"/>
      <c r="G2555"/>
      <c r="H2555"/>
      <c r="I2555"/>
      <c r="J2555"/>
      <c r="K2555"/>
      <c r="L2555"/>
    </row>
    <row r="2556" spans="1:12" ht="16" x14ac:dyDescent="0.2">
      <c r="A2556"/>
      <c r="B2556"/>
      <c r="C2556"/>
      <c r="D2556"/>
      <c r="E2556"/>
      <c r="F2556"/>
      <c r="G2556"/>
      <c r="H2556"/>
      <c r="I2556"/>
      <c r="J2556"/>
      <c r="K2556"/>
      <c r="L2556"/>
    </row>
    <row r="2557" spans="1:12" ht="16" x14ac:dyDescent="0.2">
      <c r="A2557"/>
      <c r="B2557"/>
      <c r="C2557"/>
      <c r="D2557"/>
      <c r="E2557"/>
      <c r="F2557"/>
      <c r="G2557"/>
      <c r="H2557"/>
      <c r="I2557"/>
      <c r="J2557"/>
      <c r="K2557"/>
      <c r="L2557"/>
    </row>
    <row r="2558" spans="1:12" ht="16" x14ac:dyDescent="0.2">
      <c r="A2558"/>
      <c r="B2558"/>
      <c r="C2558"/>
      <c r="D2558"/>
      <c r="E2558"/>
      <c r="F2558"/>
      <c r="G2558"/>
      <c r="H2558"/>
      <c r="I2558"/>
      <c r="J2558"/>
      <c r="K2558"/>
      <c r="L2558"/>
    </row>
    <row r="2559" spans="1:12" ht="16" x14ac:dyDescent="0.2">
      <c r="A2559"/>
      <c r="B2559"/>
      <c r="C2559"/>
      <c r="D2559"/>
      <c r="E2559"/>
      <c r="F2559"/>
      <c r="G2559"/>
      <c r="H2559"/>
      <c r="I2559"/>
      <c r="J2559"/>
      <c r="K2559"/>
      <c r="L2559"/>
    </row>
    <row r="2560" spans="1:12" ht="16" x14ac:dyDescent="0.2">
      <c r="A2560"/>
      <c r="B2560"/>
      <c r="C2560"/>
      <c r="D2560"/>
      <c r="E2560"/>
      <c r="F2560"/>
      <c r="G2560"/>
      <c r="H2560"/>
      <c r="I2560"/>
      <c r="J2560"/>
      <c r="K2560"/>
      <c r="L2560"/>
    </row>
    <row r="2561" spans="1:12" ht="16" x14ac:dyDescent="0.2">
      <c r="A2561"/>
      <c r="B2561"/>
      <c r="C2561"/>
      <c r="D2561"/>
      <c r="E2561"/>
      <c r="F2561"/>
      <c r="G2561"/>
      <c r="H2561"/>
      <c r="I2561"/>
      <c r="J2561"/>
      <c r="K2561"/>
      <c r="L2561"/>
    </row>
    <row r="2562" spans="1:12" ht="16" x14ac:dyDescent="0.2">
      <c r="A2562"/>
      <c r="B2562"/>
      <c r="C2562"/>
      <c r="D2562"/>
      <c r="E2562"/>
      <c r="F2562"/>
      <c r="G2562"/>
      <c r="H2562"/>
      <c r="I2562"/>
      <c r="J2562"/>
      <c r="K2562"/>
      <c r="L2562"/>
    </row>
    <row r="2563" spans="1:12" ht="16" x14ac:dyDescent="0.2">
      <c r="A2563"/>
      <c r="B2563"/>
      <c r="C2563"/>
      <c r="D2563"/>
      <c r="E2563"/>
      <c r="F2563"/>
      <c r="G2563"/>
      <c r="H2563"/>
      <c r="I2563"/>
      <c r="J2563"/>
      <c r="K2563"/>
      <c r="L2563"/>
    </row>
    <row r="2564" spans="1:12" ht="16" x14ac:dyDescent="0.2">
      <c r="A2564"/>
      <c r="B2564"/>
      <c r="C2564"/>
      <c r="D2564"/>
      <c r="E2564"/>
      <c r="F2564"/>
      <c r="G2564"/>
      <c r="H2564"/>
      <c r="I2564"/>
      <c r="J2564"/>
      <c r="K2564"/>
      <c r="L2564"/>
    </row>
    <row r="2565" spans="1:12" ht="16" x14ac:dyDescent="0.2">
      <c r="A2565"/>
      <c r="B2565"/>
      <c r="C2565"/>
      <c r="D2565"/>
      <c r="E2565"/>
      <c r="F2565"/>
      <c r="G2565"/>
      <c r="H2565"/>
      <c r="I2565"/>
      <c r="J2565"/>
      <c r="K2565"/>
      <c r="L2565"/>
    </row>
    <row r="2566" spans="1:12" ht="16" x14ac:dyDescent="0.2">
      <c r="A2566"/>
      <c r="B2566"/>
      <c r="C2566"/>
      <c r="D2566"/>
      <c r="E2566"/>
      <c r="F2566"/>
      <c r="G2566"/>
      <c r="H2566"/>
      <c r="I2566"/>
      <c r="J2566"/>
      <c r="K2566"/>
      <c r="L2566"/>
    </row>
    <row r="2567" spans="1:12" ht="16" x14ac:dyDescent="0.2">
      <c r="A2567"/>
      <c r="B2567"/>
      <c r="C2567"/>
      <c r="D2567"/>
      <c r="E2567"/>
      <c r="F2567"/>
      <c r="G2567"/>
      <c r="H2567"/>
      <c r="I2567"/>
      <c r="J2567"/>
      <c r="K2567"/>
      <c r="L2567"/>
    </row>
    <row r="2568" spans="1:12" ht="16" x14ac:dyDescent="0.2">
      <c r="A2568"/>
      <c r="B2568"/>
      <c r="C2568"/>
      <c r="D2568"/>
      <c r="E2568"/>
      <c r="F2568"/>
      <c r="G2568"/>
      <c r="H2568"/>
      <c r="I2568"/>
      <c r="J2568"/>
      <c r="K2568"/>
      <c r="L2568"/>
    </row>
    <row r="2569" spans="1:12" ht="16" x14ac:dyDescent="0.2">
      <c r="A2569"/>
      <c r="B2569"/>
      <c r="C2569"/>
      <c r="D2569"/>
      <c r="E2569"/>
      <c r="F2569"/>
      <c r="G2569"/>
      <c r="H2569"/>
      <c r="I2569"/>
      <c r="J2569"/>
      <c r="K2569"/>
      <c r="L2569"/>
    </row>
    <row r="2570" spans="1:12" ht="16" x14ac:dyDescent="0.2">
      <c r="A2570"/>
      <c r="B2570"/>
      <c r="C2570"/>
      <c r="D2570"/>
      <c r="E2570"/>
      <c r="F2570"/>
      <c r="G2570"/>
      <c r="H2570"/>
      <c r="I2570"/>
      <c r="J2570"/>
      <c r="K2570"/>
      <c r="L2570"/>
    </row>
    <row r="2571" spans="1:12" ht="16" x14ac:dyDescent="0.2">
      <c r="A2571"/>
      <c r="B2571"/>
      <c r="C2571"/>
      <c r="D2571"/>
      <c r="E2571"/>
      <c r="F2571"/>
      <c r="G2571"/>
      <c r="H2571"/>
      <c r="I2571"/>
      <c r="J2571"/>
      <c r="K2571"/>
      <c r="L2571"/>
    </row>
    <row r="2572" spans="1:12" ht="16" x14ac:dyDescent="0.2">
      <c r="A2572"/>
      <c r="B2572"/>
      <c r="C2572"/>
      <c r="D2572"/>
      <c r="E2572"/>
      <c r="F2572"/>
      <c r="G2572"/>
      <c r="H2572"/>
      <c r="I2572"/>
      <c r="J2572"/>
      <c r="K2572"/>
      <c r="L2572"/>
    </row>
    <row r="2573" spans="1:12" ht="16" x14ac:dyDescent="0.2">
      <c r="A2573"/>
      <c r="B2573"/>
      <c r="C2573"/>
      <c r="D2573"/>
      <c r="E2573"/>
      <c r="F2573"/>
      <c r="G2573"/>
      <c r="H2573"/>
      <c r="I2573"/>
      <c r="J2573"/>
      <c r="K2573"/>
      <c r="L2573"/>
    </row>
    <row r="2574" spans="1:12" ht="16" x14ac:dyDescent="0.2">
      <c r="A2574"/>
      <c r="B2574"/>
      <c r="C2574"/>
      <c r="D2574"/>
      <c r="E2574"/>
      <c r="F2574"/>
      <c r="G2574"/>
      <c r="H2574"/>
      <c r="I2574"/>
      <c r="J2574"/>
      <c r="K2574"/>
      <c r="L2574"/>
    </row>
    <row r="2575" spans="1:12" ht="16" x14ac:dyDescent="0.2">
      <c r="A2575"/>
      <c r="B2575"/>
      <c r="C2575"/>
      <c r="D2575"/>
      <c r="E2575"/>
      <c r="F2575"/>
      <c r="G2575"/>
      <c r="H2575"/>
      <c r="I2575"/>
      <c r="J2575"/>
      <c r="K2575"/>
      <c r="L2575"/>
    </row>
    <row r="2576" spans="1:12" ht="16" x14ac:dyDescent="0.2">
      <c r="A2576"/>
      <c r="B2576"/>
      <c r="C2576"/>
      <c r="D2576"/>
      <c r="E2576"/>
      <c r="F2576"/>
      <c r="G2576"/>
      <c r="H2576"/>
      <c r="I2576"/>
      <c r="J2576"/>
      <c r="K2576"/>
      <c r="L2576"/>
    </row>
    <row r="2577" spans="1:12" ht="16" x14ac:dyDescent="0.2">
      <c r="A2577"/>
      <c r="B2577"/>
      <c r="C2577"/>
      <c r="D2577"/>
      <c r="E2577"/>
      <c r="F2577"/>
      <c r="G2577"/>
      <c r="H2577"/>
      <c r="I2577"/>
      <c r="J2577"/>
      <c r="K2577"/>
      <c r="L2577"/>
    </row>
    <row r="2578" spans="1:12" ht="16" x14ac:dyDescent="0.2">
      <c r="A2578"/>
      <c r="B2578"/>
      <c r="C2578"/>
      <c r="D2578"/>
      <c r="E2578"/>
      <c r="F2578"/>
      <c r="G2578"/>
      <c r="H2578"/>
      <c r="I2578"/>
      <c r="J2578"/>
      <c r="K2578"/>
      <c r="L2578"/>
    </row>
    <row r="2579" spans="1:12" ht="16" x14ac:dyDescent="0.2">
      <c r="A2579"/>
      <c r="B2579"/>
      <c r="C2579"/>
      <c r="D2579"/>
      <c r="E2579"/>
      <c r="F2579"/>
      <c r="G2579"/>
      <c r="H2579"/>
      <c r="I2579"/>
      <c r="J2579"/>
      <c r="K2579"/>
      <c r="L2579"/>
    </row>
    <row r="2580" spans="1:12" ht="16" x14ac:dyDescent="0.2">
      <c r="A2580"/>
      <c r="B2580"/>
      <c r="C2580"/>
      <c r="D2580"/>
      <c r="E2580"/>
      <c r="F2580"/>
      <c r="G2580"/>
      <c r="H2580"/>
      <c r="I2580"/>
      <c r="J2580"/>
      <c r="K2580"/>
      <c r="L2580"/>
    </row>
    <row r="2581" spans="1:12" ht="16" x14ac:dyDescent="0.2">
      <c r="A2581"/>
      <c r="B2581"/>
      <c r="C2581"/>
      <c r="D2581"/>
      <c r="E2581"/>
      <c r="F2581"/>
      <c r="G2581"/>
      <c r="H2581"/>
      <c r="I2581"/>
      <c r="J2581"/>
      <c r="K2581"/>
      <c r="L2581"/>
    </row>
    <row r="2582" spans="1:12" ht="16" x14ac:dyDescent="0.2">
      <c r="A2582"/>
      <c r="B2582"/>
      <c r="C2582"/>
      <c r="D2582"/>
      <c r="E2582"/>
      <c r="F2582"/>
      <c r="G2582"/>
      <c r="H2582"/>
      <c r="I2582"/>
      <c r="J2582"/>
      <c r="K2582"/>
      <c r="L2582"/>
    </row>
    <row r="2583" spans="1:12" ht="16" x14ac:dyDescent="0.2">
      <c r="A2583"/>
      <c r="B2583"/>
      <c r="C2583"/>
      <c r="D2583"/>
      <c r="E2583"/>
      <c r="F2583"/>
      <c r="G2583"/>
      <c r="H2583"/>
      <c r="I2583"/>
      <c r="J2583"/>
      <c r="K2583"/>
      <c r="L2583"/>
    </row>
    <row r="2584" spans="1:12" ht="16" x14ac:dyDescent="0.2">
      <c r="A2584"/>
      <c r="B2584"/>
      <c r="C2584"/>
      <c r="D2584"/>
      <c r="E2584"/>
      <c r="F2584"/>
      <c r="G2584"/>
      <c r="H2584"/>
      <c r="I2584"/>
      <c r="J2584"/>
      <c r="K2584"/>
      <c r="L2584"/>
    </row>
    <row r="2585" spans="1:12" ht="16" x14ac:dyDescent="0.2">
      <c r="A2585"/>
      <c r="B2585"/>
      <c r="C2585"/>
      <c r="D2585"/>
      <c r="E2585"/>
      <c r="F2585"/>
      <c r="G2585"/>
      <c r="H2585"/>
      <c r="I2585"/>
      <c r="J2585"/>
      <c r="K2585"/>
      <c r="L2585"/>
    </row>
    <row r="2586" spans="1:12" ht="16" x14ac:dyDescent="0.2">
      <c r="A2586"/>
      <c r="B2586"/>
      <c r="C2586"/>
      <c r="D2586"/>
      <c r="E2586"/>
      <c r="F2586"/>
      <c r="G2586"/>
      <c r="H2586"/>
      <c r="I2586"/>
      <c r="J2586"/>
      <c r="K2586"/>
      <c r="L2586"/>
    </row>
    <row r="2587" spans="1:12" ht="16" x14ac:dyDescent="0.2">
      <c r="A2587"/>
      <c r="B2587"/>
      <c r="C2587"/>
      <c r="D2587"/>
      <c r="E2587"/>
      <c r="F2587"/>
      <c r="G2587"/>
      <c r="H2587"/>
      <c r="I2587"/>
      <c r="J2587"/>
      <c r="K2587"/>
      <c r="L2587"/>
    </row>
    <row r="2588" spans="1:12" ht="16" x14ac:dyDescent="0.2">
      <c r="A2588"/>
      <c r="B2588"/>
      <c r="C2588"/>
      <c r="D2588"/>
      <c r="E2588"/>
      <c r="F2588"/>
      <c r="G2588"/>
      <c r="H2588"/>
      <c r="I2588"/>
      <c r="J2588"/>
      <c r="K2588"/>
      <c r="L2588"/>
    </row>
    <row r="2589" spans="1:12" ht="16" x14ac:dyDescent="0.2">
      <c r="A2589"/>
      <c r="B2589"/>
      <c r="C2589"/>
      <c r="D2589"/>
      <c r="E2589"/>
      <c r="F2589"/>
      <c r="G2589"/>
      <c r="H2589"/>
      <c r="I2589"/>
      <c r="J2589"/>
      <c r="K2589"/>
      <c r="L2589"/>
    </row>
    <row r="2590" spans="1:12" ht="16" x14ac:dyDescent="0.2">
      <c r="A2590"/>
      <c r="B2590"/>
      <c r="C2590"/>
      <c r="D2590"/>
      <c r="E2590"/>
      <c r="F2590"/>
      <c r="G2590"/>
      <c r="H2590"/>
      <c r="I2590"/>
      <c r="J2590"/>
      <c r="K2590"/>
      <c r="L2590"/>
    </row>
    <row r="2591" spans="1:12" ht="16" x14ac:dyDescent="0.2">
      <c r="A2591"/>
      <c r="B2591"/>
      <c r="C2591"/>
      <c r="D2591"/>
      <c r="E2591"/>
      <c r="F2591"/>
      <c r="G2591"/>
      <c r="H2591"/>
      <c r="I2591"/>
      <c r="J2591"/>
      <c r="K2591"/>
      <c r="L2591"/>
    </row>
    <row r="2592" spans="1:12" ht="16" x14ac:dyDescent="0.2">
      <c r="A2592"/>
      <c r="B2592"/>
      <c r="C2592"/>
      <c r="D2592"/>
      <c r="E2592"/>
      <c r="F2592"/>
      <c r="G2592"/>
      <c r="H2592"/>
      <c r="I2592"/>
      <c r="J2592"/>
      <c r="K2592"/>
      <c r="L2592"/>
    </row>
    <row r="2593" spans="1:12" ht="16" x14ac:dyDescent="0.2">
      <c r="A2593"/>
      <c r="B2593"/>
      <c r="C2593"/>
      <c r="D2593"/>
      <c r="E2593"/>
      <c r="F2593"/>
      <c r="G2593"/>
      <c r="H2593"/>
      <c r="I2593"/>
      <c r="J2593"/>
      <c r="K2593"/>
      <c r="L2593"/>
    </row>
    <row r="2594" spans="1:12" ht="16" x14ac:dyDescent="0.2">
      <c r="A2594"/>
      <c r="B2594"/>
      <c r="C2594"/>
      <c r="D2594"/>
      <c r="E2594"/>
      <c r="F2594"/>
      <c r="G2594"/>
      <c r="H2594"/>
      <c r="I2594"/>
      <c r="J2594"/>
      <c r="K2594"/>
      <c r="L2594"/>
    </row>
    <row r="2595" spans="1:12" ht="16" x14ac:dyDescent="0.2">
      <c r="A2595"/>
      <c r="B2595"/>
      <c r="C2595"/>
      <c r="D2595"/>
      <c r="E2595"/>
      <c r="F2595"/>
      <c r="G2595"/>
      <c r="H2595"/>
      <c r="I2595"/>
      <c r="J2595"/>
      <c r="K2595"/>
      <c r="L2595"/>
    </row>
    <row r="2596" spans="1:12" ht="16" x14ac:dyDescent="0.2">
      <c r="A2596"/>
      <c r="B2596"/>
      <c r="C2596"/>
      <c r="D2596"/>
      <c r="E2596"/>
      <c r="F2596"/>
      <c r="G2596"/>
      <c r="H2596"/>
      <c r="I2596"/>
      <c r="J2596"/>
      <c r="K2596"/>
      <c r="L2596"/>
    </row>
    <row r="2597" spans="1:12" ht="16" x14ac:dyDescent="0.2">
      <c r="A2597"/>
      <c r="B2597"/>
      <c r="C2597"/>
      <c r="D2597"/>
      <c r="E2597"/>
      <c r="F2597"/>
      <c r="G2597"/>
      <c r="H2597"/>
      <c r="I2597"/>
      <c r="J2597"/>
      <c r="K2597"/>
      <c r="L2597"/>
    </row>
    <row r="2598" spans="1:12" ht="16" x14ac:dyDescent="0.2">
      <c r="A2598"/>
      <c r="B2598"/>
      <c r="C2598"/>
      <c r="D2598"/>
      <c r="E2598"/>
      <c r="F2598"/>
      <c r="G2598"/>
      <c r="H2598"/>
      <c r="I2598"/>
      <c r="J2598"/>
      <c r="K2598"/>
      <c r="L2598"/>
    </row>
    <row r="2599" spans="1:12" ht="16" x14ac:dyDescent="0.2">
      <c r="A2599"/>
      <c r="B2599"/>
      <c r="C2599"/>
      <c r="D2599"/>
      <c r="E2599"/>
      <c r="F2599"/>
      <c r="G2599"/>
      <c r="H2599"/>
      <c r="I2599"/>
      <c r="J2599"/>
      <c r="K2599"/>
      <c r="L2599"/>
    </row>
    <row r="2600" spans="1:12" ht="16" x14ac:dyDescent="0.2">
      <c r="A2600"/>
      <c r="B2600"/>
      <c r="C2600"/>
      <c r="D2600"/>
      <c r="E2600"/>
      <c r="F2600"/>
      <c r="G2600"/>
      <c r="H2600"/>
      <c r="I2600"/>
      <c r="J2600"/>
      <c r="K2600"/>
      <c r="L2600"/>
    </row>
    <row r="2601" spans="1:12" ht="16" x14ac:dyDescent="0.2">
      <c r="A2601"/>
      <c r="B2601"/>
      <c r="C2601"/>
      <c r="D2601"/>
      <c r="E2601"/>
      <c r="F2601"/>
      <c r="G2601"/>
      <c r="H2601"/>
      <c r="I2601"/>
      <c r="J2601"/>
      <c r="K2601"/>
      <c r="L2601"/>
    </row>
    <row r="2602" spans="1:12" ht="16" x14ac:dyDescent="0.2">
      <c r="A2602"/>
      <c r="B2602"/>
      <c r="C2602"/>
      <c r="D2602"/>
      <c r="E2602"/>
      <c r="F2602"/>
      <c r="G2602"/>
      <c r="H2602"/>
      <c r="I2602"/>
      <c r="J2602"/>
      <c r="K2602"/>
      <c r="L2602"/>
    </row>
    <row r="2603" spans="1:12" ht="16" x14ac:dyDescent="0.2">
      <c r="A2603"/>
      <c r="B2603"/>
      <c r="C2603"/>
      <c r="D2603"/>
      <c r="E2603"/>
      <c r="F2603"/>
      <c r="G2603"/>
      <c r="H2603"/>
      <c r="I2603"/>
      <c r="J2603"/>
      <c r="K2603"/>
      <c r="L2603"/>
    </row>
    <row r="2604" spans="1:12" ht="16" x14ac:dyDescent="0.2">
      <c r="A2604"/>
      <c r="B2604"/>
      <c r="C2604"/>
      <c r="D2604"/>
      <c r="E2604"/>
      <c r="F2604"/>
      <c r="G2604"/>
      <c r="H2604"/>
      <c r="I2604"/>
      <c r="J2604"/>
      <c r="K2604"/>
      <c r="L2604"/>
    </row>
    <row r="2605" spans="1:12" ht="16" x14ac:dyDescent="0.2">
      <c r="A2605"/>
      <c r="B2605"/>
      <c r="C2605"/>
      <c r="D2605"/>
      <c r="E2605"/>
      <c r="F2605"/>
      <c r="G2605"/>
      <c r="H2605"/>
      <c r="I2605"/>
      <c r="J2605"/>
      <c r="K2605"/>
      <c r="L2605"/>
    </row>
    <row r="2606" spans="1:12" ht="16" x14ac:dyDescent="0.2">
      <c r="A2606"/>
      <c r="B2606"/>
      <c r="C2606"/>
      <c r="D2606"/>
      <c r="E2606"/>
      <c r="F2606"/>
      <c r="G2606"/>
      <c r="H2606"/>
      <c r="I2606"/>
      <c r="J2606"/>
      <c r="K2606"/>
      <c r="L2606"/>
    </row>
    <row r="2607" spans="1:12" ht="16" x14ac:dyDescent="0.2">
      <c r="A2607"/>
      <c r="B2607"/>
      <c r="C2607"/>
      <c r="D2607"/>
      <c r="E2607"/>
      <c r="F2607"/>
      <c r="G2607"/>
      <c r="H2607"/>
      <c r="I2607"/>
      <c r="J2607"/>
      <c r="K2607"/>
      <c r="L2607"/>
    </row>
    <row r="2608" spans="1:12" ht="16" x14ac:dyDescent="0.2">
      <c r="A2608"/>
      <c r="B2608"/>
      <c r="C2608"/>
      <c r="D2608"/>
      <c r="E2608"/>
      <c r="F2608"/>
      <c r="G2608"/>
      <c r="H2608"/>
      <c r="I2608"/>
      <c r="J2608"/>
      <c r="K2608"/>
      <c r="L2608"/>
    </row>
    <row r="2609" spans="1:12" ht="16" x14ac:dyDescent="0.2">
      <c r="A2609"/>
      <c r="B2609"/>
      <c r="C2609"/>
      <c r="D2609"/>
      <c r="E2609"/>
      <c r="F2609"/>
      <c r="G2609"/>
      <c r="H2609"/>
      <c r="I2609"/>
      <c r="J2609"/>
      <c r="K2609"/>
      <c r="L2609"/>
    </row>
    <row r="2610" spans="1:12" ht="16" x14ac:dyDescent="0.2">
      <c r="A2610"/>
      <c r="B2610"/>
      <c r="C2610"/>
      <c r="D2610"/>
      <c r="E2610"/>
      <c r="F2610"/>
      <c r="G2610"/>
      <c r="H2610"/>
      <c r="I2610"/>
      <c r="J2610"/>
      <c r="K2610"/>
      <c r="L2610"/>
    </row>
    <row r="2611" spans="1:12" ht="16" x14ac:dyDescent="0.2">
      <c r="A2611"/>
      <c r="B2611"/>
      <c r="C2611"/>
      <c r="D2611"/>
      <c r="E2611"/>
      <c r="F2611"/>
      <c r="G2611"/>
      <c r="H2611"/>
      <c r="I2611"/>
      <c r="J2611"/>
      <c r="K2611"/>
      <c r="L2611"/>
    </row>
    <row r="2612" spans="1:12" ht="16" x14ac:dyDescent="0.2">
      <c r="A2612"/>
      <c r="B2612"/>
      <c r="C2612"/>
      <c r="D2612"/>
      <c r="E2612"/>
      <c r="F2612"/>
      <c r="G2612"/>
      <c r="H2612"/>
      <c r="I2612"/>
      <c r="J2612"/>
      <c r="K2612"/>
      <c r="L2612"/>
    </row>
    <row r="2613" spans="1:12" ht="16" x14ac:dyDescent="0.2">
      <c r="A2613"/>
      <c r="B2613"/>
      <c r="C2613"/>
      <c r="D2613"/>
      <c r="E2613"/>
      <c r="F2613"/>
      <c r="G2613"/>
      <c r="H2613"/>
      <c r="I2613"/>
      <c r="J2613"/>
      <c r="K2613"/>
      <c r="L2613"/>
    </row>
    <row r="2614" spans="1:12" ht="16" x14ac:dyDescent="0.2">
      <c r="A2614"/>
      <c r="B2614"/>
      <c r="C2614"/>
      <c r="D2614"/>
      <c r="E2614"/>
      <c r="F2614"/>
      <c r="G2614"/>
      <c r="H2614"/>
      <c r="I2614"/>
      <c r="J2614"/>
      <c r="K2614"/>
      <c r="L2614"/>
    </row>
    <row r="2615" spans="1:12" ht="16" x14ac:dyDescent="0.2">
      <c r="A2615"/>
      <c r="B2615"/>
      <c r="C2615"/>
      <c r="D2615"/>
      <c r="E2615"/>
      <c r="F2615"/>
      <c r="G2615"/>
      <c r="H2615"/>
      <c r="I2615"/>
      <c r="J2615"/>
      <c r="K2615"/>
      <c r="L2615"/>
    </row>
    <row r="2616" spans="1:12" ht="16" x14ac:dyDescent="0.2">
      <c r="A2616"/>
      <c r="B2616"/>
      <c r="C2616"/>
      <c r="D2616"/>
      <c r="E2616"/>
      <c r="F2616"/>
      <c r="G2616"/>
      <c r="H2616"/>
      <c r="I2616"/>
      <c r="J2616"/>
      <c r="K2616"/>
      <c r="L2616"/>
    </row>
    <row r="2617" spans="1:12" ht="16" x14ac:dyDescent="0.2">
      <c r="A2617"/>
      <c r="B2617"/>
      <c r="C2617"/>
      <c r="D2617"/>
      <c r="E2617"/>
      <c r="F2617"/>
      <c r="G2617"/>
      <c r="H2617"/>
      <c r="I2617"/>
      <c r="J2617"/>
      <c r="K2617"/>
      <c r="L2617"/>
    </row>
    <row r="2618" spans="1:12" ht="16" x14ac:dyDescent="0.2">
      <c r="A2618"/>
      <c r="B2618"/>
      <c r="C2618"/>
      <c r="D2618"/>
      <c r="E2618"/>
      <c r="F2618"/>
      <c r="G2618"/>
      <c r="H2618"/>
      <c r="I2618"/>
      <c r="J2618"/>
      <c r="K2618"/>
      <c r="L2618"/>
    </row>
    <row r="2619" spans="1:12" ht="16" x14ac:dyDescent="0.2">
      <c r="A2619"/>
      <c r="B2619"/>
      <c r="C2619"/>
      <c r="D2619"/>
      <c r="E2619"/>
      <c r="F2619"/>
      <c r="G2619"/>
      <c r="H2619"/>
      <c r="I2619"/>
      <c r="J2619"/>
      <c r="K2619"/>
      <c r="L2619"/>
    </row>
    <row r="2620" spans="1:12" ht="16" x14ac:dyDescent="0.2">
      <c r="A2620"/>
      <c r="B2620"/>
      <c r="C2620"/>
      <c r="D2620"/>
      <c r="E2620"/>
      <c r="F2620"/>
      <c r="G2620"/>
      <c r="H2620"/>
      <c r="I2620"/>
      <c r="J2620"/>
      <c r="K2620"/>
      <c r="L2620"/>
    </row>
    <row r="2621" spans="1:12" ht="16" x14ac:dyDescent="0.2">
      <c r="A2621"/>
      <c r="B2621"/>
      <c r="C2621"/>
      <c r="D2621"/>
      <c r="E2621"/>
      <c r="F2621"/>
      <c r="G2621"/>
      <c r="H2621"/>
      <c r="I2621"/>
      <c r="J2621"/>
      <c r="K2621"/>
      <c r="L2621"/>
    </row>
    <row r="2622" spans="1:12" ht="16" x14ac:dyDescent="0.2">
      <c r="A2622"/>
      <c r="B2622"/>
      <c r="C2622"/>
      <c r="D2622"/>
      <c r="E2622"/>
      <c r="F2622"/>
      <c r="G2622"/>
      <c r="H2622"/>
      <c r="I2622"/>
      <c r="J2622"/>
      <c r="K2622"/>
      <c r="L2622"/>
    </row>
    <row r="2623" spans="1:12" ht="16" x14ac:dyDescent="0.2">
      <c r="A2623"/>
      <c r="B2623"/>
      <c r="C2623"/>
      <c r="D2623"/>
      <c r="E2623"/>
      <c r="F2623"/>
      <c r="G2623"/>
      <c r="H2623"/>
      <c r="I2623"/>
      <c r="J2623"/>
      <c r="K2623"/>
      <c r="L2623"/>
    </row>
    <row r="2624" spans="1:12" ht="16" x14ac:dyDescent="0.2">
      <c r="A2624"/>
      <c r="B2624"/>
      <c r="C2624"/>
      <c r="D2624"/>
      <c r="E2624"/>
      <c r="F2624"/>
      <c r="G2624"/>
      <c r="H2624"/>
      <c r="I2624"/>
      <c r="J2624"/>
      <c r="K2624"/>
      <c r="L2624"/>
    </row>
    <row r="2625" spans="1:12" ht="16" x14ac:dyDescent="0.2">
      <c r="A2625"/>
      <c r="B2625"/>
      <c r="C2625"/>
      <c r="D2625"/>
      <c r="E2625"/>
      <c r="F2625"/>
      <c r="G2625"/>
      <c r="H2625"/>
      <c r="I2625"/>
      <c r="J2625"/>
      <c r="K2625"/>
      <c r="L2625"/>
    </row>
    <row r="2626" spans="1:12" ht="16" x14ac:dyDescent="0.2">
      <c r="A2626"/>
      <c r="B2626"/>
      <c r="C2626"/>
      <c r="D2626"/>
      <c r="E2626"/>
      <c r="F2626"/>
      <c r="G2626"/>
      <c r="H2626"/>
      <c r="I2626"/>
      <c r="J2626"/>
      <c r="K2626"/>
      <c r="L2626"/>
    </row>
    <row r="2627" spans="1:12" ht="16" x14ac:dyDescent="0.2">
      <c r="A2627"/>
      <c r="B2627"/>
      <c r="C2627"/>
      <c r="D2627"/>
      <c r="E2627"/>
      <c r="F2627"/>
      <c r="G2627"/>
      <c r="H2627"/>
      <c r="I2627"/>
      <c r="J2627"/>
      <c r="K2627"/>
      <c r="L2627"/>
    </row>
    <row r="2628" spans="1:12" ht="16" x14ac:dyDescent="0.2">
      <c r="A2628"/>
      <c r="B2628"/>
      <c r="C2628"/>
      <c r="D2628"/>
      <c r="E2628"/>
      <c r="F2628"/>
      <c r="G2628"/>
      <c r="H2628"/>
      <c r="I2628"/>
      <c r="J2628"/>
      <c r="K2628"/>
      <c r="L2628"/>
    </row>
    <row r="2629" spans="1:12" ht="16" x14ac:dyDescent="0.2">
      <c r="A2629"/>
      <c r="B2629"/>
      <c r="C2629"/>
      <c r="D2629"/>
      <c r="E2629"/>
      <c r="F2629"/>
      <c r="G2629"/>
      <c r="H2629"/>
      <c r="I2629"/>
      <c r="J2629"/>
      <c r="K2629"/>
      <c r="L2629"/>
    </row>
    <row r="2630" spans="1:12" ht="16" x14ac:dyDescent="0.2">
      <c r="A2630"/>
      <c r="B2630"/>
      <c r="C2630"/>
      <c r="D2630"/>
      <c r="E2630"/>
      <c r="F2630"/>
      <c r="G2630"/>
      <c r="H2630"/>
      <c r="I2630"/>
      <c r="J2630"/>
      <c r="K2630"/>
      <c r="L2630"/>
    </row>
    <row r="2631" spans="1:12" ht="16" x14ac:dyDescent="0.2">
      <c r="A2631"/>
      <c r="B2631"/>
      <c r="C2631"/>
      <c r="D2631"/>
      <c r="E2631"/>
      <c r="F2631"/>
      <c r="G2631"/>
      <c r="H2631"/>
      <c r="I2631"/>
      <c r="J2631"/>
      <c r="K2631"/>
      <c r="L2631"/>
    </row>
    <row r="2632" spans="1:12" ht="16" x14ac:dyDescent="0.2">
      <c r="A2632"/>
      <c r="B2632"/>
      <c r="C2632"/>
      <c r="D2632"/>
      <c r="E2632"/>
      <c r="F2632"/>
      <c r="G2632"/>
      <c r="H2632"/>
      <c r="I2632"/>
      <c r="J2632"/>
      <c r="K2632"/>
      <c r="L2632"/>
    </row>
    <row r="2633" spans="1:12" ht="16" x14ac:dyDescent="0.2">
      <c r="A2633"/>
      <c r="B2633"/>
      <c r="C2633"/>
      <c r="D2633"/>
      <c r="E2633"/>
      <c r="F2633"/>
      <c r="G2633"/>
      <c r="H2633"/>
      <c r="I2633"/>
      <c r="J2633"/>
      <c r="K2633"/>
      <c r="L2633"/>
    </row>
    <row r="2634" spans="1:12" ht="16" x14ac:dyDescent="0.2">
      <c r="A2634"/>
      <c r="B2634"/>
      <c r="C2634"/>
      <c r="D2634"/>
      <c r="E2634"/>
      <c r="F2634"/>
      <c r="G2634"/>
      <c r="H2634"/>
      <c r="I2634"/>
      <c r="J2634"/>
      <c r="K2634"/>
      <c r="L2634"/>
    </row>
    <row r="2635" spans="1:12" ht="16" x14ac:dyDescent="0.2">
      <c r="A2635"/>
      <c r="B2635"/>
      <c r="C2635"/>
      <c r="D2635"/>
      <c r="E2635"/>
      <c r="F2635"/>
      <c r="G2635"/>
      <c r="H2635"/>
      <c r="I2635"/>
      <c r="J2635"/>
      <c r="K2635"/>
      <c r="L2635"/>
    </row>
    <row r="2636" spans="1:12" ht="16" x14ac:dyDescent="0.2">
      <c r="A2636"/>
      <c r="B2636"/>
      <c r="C2636"/>
      <c r="D2636"/>
      <c r="E2636"/>
      <c r="F2636"/>
      <c r="G2636"/>
      <c r="H2636"/>
      <c r="I2636"/>
      <c r="J2636"/>
      <c r="K2636"/>
      <c r="L2636"/>
    </row>
    <row r="2637" spans="1:12" ht="16" x14ac:dyDescent="0.2">
      <c r="A2637"/>
      <c r="B2637"/>
      <c r="C2637"/>
      <c r="D2637"/>
      <c r="E2637"/>
      <c r="F2637"/>
      <c r="G2637"/>
      <c r="H2637"/>
      <c r="I2637"/>
      <c r="J2637"/>
      <c r="K2637"/>
      <c r="L2637"/>
    </row>
    <row r="2638" spans="1:12" ht="16" x14ac:dyDescent="0.2">
      <c r="A2638"/>
      <c r="B2638"/>
      <c r="C2638"/>
      <c r="D2638"/>
      <c r="E2638"/>
      <c r="F2638"/>
      <c r="G2638"/>
      <c r="H2638"/>
      <c r="I2638"/>
      <c r="J2638"/>
      <c r="K2638"/>
      <c r="L2638"/>
    </row>
    <row r="2639" spans="1:12" ht="16" x14ac:dyDescent="0.2">
      <c r="A2639"/>
      <c r="B2639"/>
      <c r="C2639"/>
      <c r="D2639"/>
      <c r="E2639"/>
      <c r="F2639"/>
      <c r="G2639"/>
      <c r="H2639"/>
      <c r="I2639"/>
      <c r="J2639"/>
      <c r="K2639"/>
      <c r="L2639"/>
    </row>
    <row r="2640" spans="1:12" ht="16" x14ac:dyDescent="0.2">
      <c r="A2640"/>
      <c r="B2640"/>
      <c r="C2640"/>
      <c r="D2640"/>
      <c r="E2640"/>
      <c r="F2640"/>
      <c r="G2640"/>
      <c r="H2640"/>
      <c r="I2640"/>
      <c r="J2640"/>
      <c r="K2640"/>
      <c r="L2640"/>
    </row>
    <row r="2641" spans="1:12" ht="16" x14ac:dyDescent="0.2">
      <c r="A2641"/>
      <c r="B2641"/>
      <c r="C2641"/>
      <c r="D2641"/>
      <c r="E2641"/>
      <c r="F2641"/>
      <c r="G2641"/>
      <c r="H2641"/>
      <c r="I2641"/>
      <c r="J2641"/>
      <c r="K2641"/>
      <c r="L2641"/>
    </row>
    <row r="2642" spans="1:12" ht="16" x14ac:dyDescent="0.2">
      <c r="A2642"/>
      <c r="B2642"/>
      <c r="C2642"/>
      <c r="D2642"/>
      <c r="E2642"/>
      <c r="F2642"/>
      <c r="G2642"/>
      <c r="H2642"/>
      <c r="I2642"/>
      <c r="J2642"/>
      <c r="K2642"/>
      <c r="L2642"/>
    </row>
    <row r="2643" spans="1:12" ht="16" x14ac:dyDescent="0.2">
      <c r="A2643"/>
      <c r="B2643"/>
      <c r="C2643"/>
      <c r="D2643"/>
      <c r="E2643"/>
      <c r="F2643"/>
      <c r="G2643"/>
      <c r="H2643"/>
      <c r="I2643"/>
      <c r="J2643"/>
      <c r="K2643"/>
      <c r="L2643"/>
    </row>
    <row r="2644" spans="1:12" ht="16" x14ac:dyDescent="0.2">
      <c r="A2644"/>
      <c r="B2644"/>
      <c r="C2644"/>
      <c r="D2644"/>
      <c r="E2644"/>
      <c r="F2644"/>
      <c r="G2644"/>
      <c r="H2644"/>
      <c r="I2644"/>
      <c r="J2644"/>
      <c r="K2644"/>
      <c r="L2644"/>
    </row>
    <row r="2645" spans="1:12" ht="16" x14ac:dyDescent="0.2">
      <c r="A2645"/>
      <c r="B2645"/>
      <c r="C2645"/>
      <c r="D2645"/>
      <c r="E2645"/>
      <c r="F2645"/>
      <c r="G2645"/>
      <c r="H2645"/>
      <c r="I2645"/>
      <c r="J2645"/>
      <c r="K2645"/>
      <c r="L2645"/>
    </row>
    <row r="2646" spans="1:12" ht="16" x14ac:dyDescent="0.2">
      <c r="A2646"/>
      <c r="B2646"/>
      <c r="C2646"/>
      <c r="D2646"/>
      <c r="E2646"/>
      <c r="F2646"/>
      <c r="G2646"/>
      <c r="H2646"/>
      <c r="I2646"/>
      <c r="J2646"/>
      <c r="K2646"/>
      <c r="L2646"/>
    </row>
    <row r="2647" spans="1:12" ht="16" x14ac:dyDescent="0.2">
      <c r="A2647"/>
      <c r="B2647"/>
      <c r="C2647"/>
      <c r="D2647"/>
      <c r="E2647"/>
      <c r="F2647"/>
      <c r="G2647"/>
      <c r="H2647"/>
      <c r="I2647"/>
      <c r="J2647"/>
      <c r="K2647"/>
      <c r="L2647"/>
    </row>
    <row r="2648" spans="1:12" ht="16" x14ac:dyDescent="0.2">
      <c r="A2648"/>
      <c r="B2648"/>
      <c r="C2648"/>
      <c r="D2648"/>
      <c r="E2648"/>
      <c r="F2648"/>
      <c r="G2648"/>
      <c r="H2648"/>
      <c r="I2648"/>
      <c r="J2648"/>
      <c r="K2648"/>
      <c r="L2648"/>
    </row>
    <row r="2649" spans="1:12" ht="16" x14ac:dyDescent="0.2">
      <c r="A2649"/>
      <c r="B2649"/>
      <c r="C2649"/>
      <c r="D2649"/>
      <c r="E2649"/>
      <c r="F2649"/>
      <c r="G2649"/>
      <c r="H2649"/>
      <c r="I2649"/>
      <c r="J2649"/>
      <c r="K2649"/>
      <c r="L2649"/>
    </row>
    <row r="2650" spans="1:12" ht="16" x14ac:dyDescent="0.2">
      <c r="A2650"/>
      <c r="B2650"/>
      <c r="C2650"/>
      <c r="D2650"/>
      <c r="E2650"/>
      <c r="F2650"/>
      <c r="G2650"/>
      <c r="H2650"/>
      <c r="I2650"/>
      <c r="J2650"/>
      <c r="K2650"/>
      <c r="L2650"/>
    </row>
    <row r="2651" spans="1:12" ht="16" x14ac:dyDescent="0.2">
      <c r="A2651"/>
      <c r="B2651"/>
      <c r="C2651"/>
      <c r="D2651"/>
      <c r="E2651"/>
      <c r="F2651"/>
      <c r="G2651"/>
      <c r="H2651"/>
      <c r="I2651"/>
      <c r="J2651"/>
      <c r="K2651"/>
      <c r="L2651"/>
    </row>
    <row r="2652" spans="1:12" ht="16" x14ac:dyDescent="0.2">
      <c r="A2652"/>
      <c r="B2652"/>
      <c r="C2652"/>
      <c r="D2652"/>
      <c r="E2652"/>
      <c r="F2652"/>
      <c r="G2652"/>
      <c r="H2652"/>
      <c r="I2652"/>
      <c r="J2652"/>
      <c r="K2652"/>
      <c r="L2652"/>
    </row>
    <row r="2653" spans="1:12" ht="16" x14ac:dyDescent="0.2">
      <c r="A2653"/>
      <c r="B2653"/>
      <c r="C2653"/>
      <c r="D2653"/>
      <c r="E2653"/>
      <c r="F2653"/>
      <c r="G2653"/>
      <c r="H2653"/>
      <c r="I2653"/>
      <c r="J2653"/>
      <c r="K2653"/>
      <c r="L2653"/>
    </row>
    <row r="2654" spans="1:12" ht="16" x14ac:dyDescent="0.2">
      <c r="A2654"/>
      <c r="B2654"/>
      <c r="C2654"/>
      <c r="D2654"/>
      <c r="E2654"/>
      <c r="F2654"/>
      <c r="G2654"/>
      <c r="H2654"/>
      <c r="I2654"/>
      <c r="J2654"/>
      <c r="K2654"/>
      <c r="L2654"/>
    </row>
    <row r="2655" spans="1:12" ht="16" x14ac:dyDescent="0.2">
      <c r="A2655"/>
      <c r="B2655"/>
      <c r="C2655"/>
      <c r="D2655"/>
      <c r="E2655"/>
      <c r="F2655"/>
      <c r="G2655"/>
      <c r="H2655"/>
      <c r="I2655"/>
      <c r="J2655"/>
      <c r="K2655"/>
      <c r="L2655"/>
    </row>
    <row r="2656" spans="1:12" ht="16" x14ac:dyDescent="0.2">
      <c r="A2656"/>
      <c r="B2656"/>
      <c r="C2656"/>
      <c r="D2656"/>
      <c r="E2656"/>
      <c r="F2656"/>
      <c r="G2656"/>
      <c r="H2656"/>
      <c r="I2656"/>
      <c r="J2656"/>
      <c r="K2656"/>
      <c r="L2656"/>
    </row>
    <row r="2657" spans="1:12" ht="16" x14ac:dyDescent="0.2">
      <c r="A2657"/>
      <c r="B2657"/>
      <c r="C2657"/>
      <c r="D2657"/>
      <c r="E2657"/>
      <c r="F2657"/>
      <c r="G2657"/>
      <c r="H2657"/>
      <c r="I2657"/>
      <c r="J2657"/>
      <c r="K2657"/>
      <c r="L2657"/>
    </row>
    <row r="2658" spans="1:12" ht="16" x14ac:dyDescent="0.2">
      <c r="A2658"/>
      <c r="B2658"/>
      <c r="C2658"/>
      <c r="D2658"/>
      <c r="E2658"/>
      <c r="F2658"/>
      <c r="G2658"/>
      <c r="H2658"/>
      <c r="I2658"/>
      <c r="J2658"/>
      <c r="K2658"/>
      <c r="L2658"/>
    </row>
    <row r="2659" spans="1:12" ht="16" x14ac:dyDescent="0.2">
      <c r="A2659"/>
      <c r="B2659"/>
      <c r="C2659"/>
      <c r="D2659"/>
      <c r="E2659"/>
      <c r="F2659"/>
      <c r="G2659"/>
      <c r="H2659"/>
      <c r="I2659"/>
      <c r="J2659"/>
      <c r="K2659"/>
      <c r="L2659"/>
    </row>
    <row r="2660" spans="1:12" ht="16" x14ac:dyDescent="0.2">
      <c r="A2660"/>
      <c r="B2660"/>
      <c r="C2660"/>
      <c r="D2660"/>
      <c r="E2660"/>
      <c r="F2660"/>
      <c r="G2660"/>
      <c r="H2660"/>
      <c r="I2660"/>
      <c r="J2660"/>
      <c r="K2660"/>
      <c r="L2660"/>
    </row>
    <row r="2661" spans="1:12" ht="16" x14ac:dyDescent="0.2">
      <c r="A2661"/>
      <c r="B2661"/>
      <c r="C2661"/>
      <c r="D2661"/>
      <c r="E2661"/>
      <c r="F2661"/>
      <c r="G2661"/>
      <c r="H2661"/>
      <c r="I2661"/>
      <c r="J2661"/>
      <c r="K2661"/>
      <c r="L2661"/>
    </row>
    <row r="2662" spans="1:12" ht="16" x14ac:dyDescent="0.2">
      <c r="A2662"/>
      <c r="B2662"/>
      <c r="C2662"/>
      <c r="D2662"/>
      <c r="E2662"/>
      <c r="F2662"/>
      <c r="G2662"/>
      <c r="H2662"/>
      <c r="I2662"/>
      <c r="J2662"/>
      <c r="K2662"/>
      <c r="L2662"/>
    </row>
    <row r="2663" spans="1:12" ht="16" x14ac:dyDescent="0.2">
      <c r="A2663"/>
      <c r="B2663"/>
      <c r="C2663"/>
      <c r="D2663"/>
      <c r="E2663"/>
      <c r="F2663"/>
      <c r="G2663"/>
      <c r="H2663"/>
      <c r="I2663"/>
      <c r="J2663"/>
      <c r="K2663"/>
      <c r="L2663"/>
    </row>
    <row r="2664" spans="1:12" ht="16" x14ac:dyDescent="0.2">
      <c r="A2664"/>
      <c r="B2664"/>
      <c r="C2664"/>
      <c r="D2664"/>
      <c r="E2664"/>
      <c r="F2664"/>
      <c r="G2664"/>
      <c r="H2664"/>
      <c r="I2664"/>
      <c r="J2664"/>
      <c r="K2664"/>
      <c r="L2664"/>
    </row>
    <row r="2665" spans="1:12" ht="16" x14ac:dyDescent="0.2">
      <c r="A2665"/>
      <c r="B2665"/>
      <c r="C2665"/>
      <c r="D2665"/>
      <c r="E2665"/>
      <c r="F2665"/>
      <c r="G2665"/>
      <c r="H2665"/>
      <c r="I2665"/>
      <c r="J2665"/>
      <c r="K2665"/>
      <c r="L2665"/>
    </row>
    <row r="2666" spans="1:12" ht="16" x14ac:dyDescent="0.2">
      <c r="A2666"/>
      <c r="B2666"/>
      <c r="C2666"/>
      <c r="D2666"/>
      <c r="E2666"/>
      <c r="F2666"/>
      <c r="G2666"/>
      <c r="H2666"/>
      <c r="I2666"/>
      <c r="J2666"/>
      <c r="K2666"/>
      <c r="L2666"/>
    </row>
    <row r="2667" spans="1:12" ht="16" x14ac:dyDescent="0.2">
      <c r="A2667"/>
      <c r="B2667"/>
      <c r="C2667"/>
      <c r="D2667"/>
      <c r="E2667"/>
      <c r="F2667"/>
      <c r="G2667"/>
      <c r="H2667"/>
      <c r="I2667"/>
      <c r="J2667"/>
      <c r="K2667"/>
      <c r="L2667"/>
    </row>
    <row r="2668" spans="1:12" ht="16" x14ac:dyDescent="0.2">
      <c r="A2668"/>
      <c r="B2668"/>
      <c r="C2668"/>
      <c r="D2668"/>
      <c r="E2668"/>
      <c r="F2668"/>
      <c r="G2668"/>
      <c r="H2668"/>
      <c r="I2668"/>
      <c r="J2668"/>
      <c r="K2668"/>
      <c r="L2668"/>
    </row>
    <row r="2669" spans="1:12" ht="16" x14ac:dyDescent="0.2">
      <c r="A2669"/>
      <c r="B2669"/>
      <c r="C2669"/>
      <c r="D2669"/>
      <c r="E2669"/>
      <c r="F2669"/>
      <c r="G2669"/>
      <c r="H2669"/>
      <c r="I2669"/>
      <c r="J2669"/>
      <c r="K2669"/>
      <c r="L2669"/>
    </row>
    <row r="2670" spans="1:12" ht="16" x14ac:dyDescent="0.2">
      <c r="A2670"/>
      <c r="B2670"/>
      <c r="C2670"/>
      <c r="D2670"/>
      <c r="E2670"/>
      <c r="F2670"/>
      <c r="G2670"/>
      <c r="H2670"/>
      <c r="I2670"/>
      <c r="J2670"/>
      <c r="K2670"/>
      <c r="L2670"/>
    </row>
    <row r="2671" spans="1:12" ht="16" x14ac:dyDescent="0.2">
      <c r="A2671"/>
      <c r="B2671"/>
      <c r="C2671"/>
      <c r="D2671"/>
      <c r="E2671"/>
      <c r="F2671"/>
      <c r="G2671"/>
      <c r="H2671"/>
      <c r="I2671"/>
      <c r="J2671"/>
      <c r="K2671"/>
      <c r="L2671"/>
    </row>
    <row r="2672" spans="1:12" ht="16" x14ac:dyDescent="0.2">
      <c r="A2672"/>
      <c r="B2672"/>
      <c r="C2672"/>
      <c r="D2672"/>
      <c r="E2672"/>
      <c r="F2672"/>
      <c r="G2672"/>
      <c r="H2672"/>
      <c r="I2672"/>
      <c r="J2672"/>
      <c r="K2672"/>
      <c r="L2672"/>
    </row>
    <row r="2673" spans="1:12" ht="16" x14ac:dyDescent="0.2">
      <c r="A2673"/>
      <c r="B2673"/>
      <c r="C2673"/>
      <c r="D2673"/>
      <c r="E2673"/>
      <c r="F2673"/>
      <c r="G2673"/>
      <c r="H2673"/>
      <c r="I2673"/>
      <c r="J2673"/>
      <c r="K2673"/>
      <c r="L2673"/>
    </row>
    <row r="2674" spans="1:12" ht="16" x14ac:dyDescent="0.2">
      <c r="A2674"/>
      <c r="B2674"/>
      <c r="C2674"/>
      <c r="D2674"/>
      <c r="E2674"/>
      <c r="F2674"/>
      <c r="G2674"/>
      <c r="H2674"/>
      <c r="I2674"/>
      <c r="J2674"/>
      <c r="K2674"/>
      <c r="L2674"/>
    </row>
    <row r="2675" spans="1:12" ht="16" x14ac:dyDescent="0.2">
      <c r="A2675"/>
      <c r="B2675"/>
      <c r="C2675"/>
      <c r="D2675"/>
      <c r="E2675"/>
      <c r="F2675"/>
      <c r="G2675"/>
      <c r="H2675"/>
      <c r="I2675"/>
      <c r="J2675"/>
      <c r="K2675"/>
      <c r="L2675"/>
    </row>
    <row r="2676" spans="1:12" ht="16" x14ac:dyDescent="0.2">
      <c r="A2676"/>
      <c r="B2676"/>
      <c r="C2676"/>
      <c r="D2676"/>
      <c r="E2676"/>
      <c r="F2676"/>
      <c r="G2676"/>
      <c r="H2676"/>
      <c r="I2676"/>
      <c r="J2676"/>
      <c r="K2676"/>
      <c r="L2676"/>
    </row>
    <row r="2677" spans="1:12" ht="16" x14ac:dyDescent="0.2">
      <c r="A2677"/>
      <c r="B2677"/>
      <c r="C2677"/>
      <c r="D2677"/>
      <c r="E2677"/>
      <c r="F2677"/>
      <c r="G2677"/>
      <c r="H2677"/>
      <c r="I2677"/>
      <c r="J2677"/>
      <c r="K2677"/>
      <c r="L2677"/>
    </row>
    <row r="2678" spans="1:12" ht="16" x14ac:dyDescent="0.2">
      <c r="A2678"/>
      <c r="B2678"/>
      <c r="C2678"/>
      <c r="D2678"/>
      <c r="E2678"/>
      <c r="F2678"/>
      <c r="G2678"/>
      <c r="H2678"/>
      <c r="I2678"/>
      <c r="J2678"/>
      <c r="K2678"/>
      <c r="L2678"/>
    </row>
    <row r="2679" spans="1:12" ht="16" x14ac:dyDescent="0.2">
      <c r="A2679"/>
      <c r="B2679"/>
      <c r="C2679"/>
      <c r="D2679"/>
      <c r="E2679"/>
      <c r="F2679"/>
      <c r="G2679"/>
      <c r="H2679"/>
      <c r="I2679"/>
      <c r="J2679"/>
      <c r="K2679"/>
      <c r="L2679"/>
    </row>
    <row r="2680" spans="1:12" ht="16" x14ac:dyDescent="0.2">
      <c r="A2680"/>
      <c r="B2680"/>
      <c r="C2680"/>
      <c r="D2680"/>
      <c r="E2680"/>
      <c r="F2680"/>
      <c r="G2680"/>
      <c r="H2680"/>
      <c r="I2680"/>
      <c r="J2680"/>
      <c r="K2680"/>
      <c r="L2680"/>
    </row>
    <row r="2681" spans="1:12" ht="16" x14ac:dyDescent="0.2">
      <c r="A2681"/>
      <c r="B2681"/>
      <c r="C2681"/>
      <c r="D2681"/>
      <c r="E2681"/>
      <c r="F2681"/>
      <c r="G2681"/>
      <c r="H2681"/>
      <c r="I2681"/>
      <c r="J2681"/>
      <c r="K2681"/>
      <c r="L2681"/>
    </row>
    <row r="2682" spans="1:12" ht="16" x14ac:dyDescent="0.2">
      <c r="A2682"/>
      <c r="B2682"/>
      <c r="C2682"/>
      <c r="D2682"/>
      <c r="E2682"/>
      <c r="F2682"/>
      <c r="G2682"/>
      <c r="H2682"/>
      <c r="I2682"/>
      <c r="J2682"/>
      <c r="K2682"/>
      <c r="L2682"/>
    </row>
    <row r="2683" spans="1:12" ht="16" x14ac:dyDescent="0.2">
      <c r="A2683"/>
      <c r="B2683"/>
      <c r="C2683"/>
      <c r="D2683"/>
      <c r="E2683"/>
      <c r="F2683"/>
      <c r="G2683"/>
      <c r="H2683"/>
      <c r="I2683"/>
      <c r="J2683"/>
      <c r="K2683"/>
      <c r="L2683"/>
    </row>
    <row r="2684" spans="1:12" ht="16" x14ac:dyDescent="0.2">
      <c r="A2684"/>
      <c r="B2684"/>
      <c r="C2684"/>
      <c r="D2684"/>
      <c r="E2684"/>
      <c r="F2684"/>
      <c r="G2684"/>
      <c r="H2684"/>
      <c r="I2684"/>
      <c r="J2684"/>
      <c r="K2684"/>
      <c r="L2684"/>
    </row>
    <row r="2685" spans="1:12" ht="16" x14ac:dyDescent="0.2">
      <c r="A2685"/>
      <c r="B2685"/>
      <c r="C2685"/>
      <c r="D2685"/>
      <c r="E2685"/>
      <c r="F2685"/>
      <c r="G2685"/>
      <c r="H2685"/>
      <c r="I2685"/>
      <c r="J2685"/>
      <c r="K2685"/>
      <c r="L2685"/>
    </row>
    <row r="2686" spans="1:12" ht="16" x14ac:dyDescent="0.2">
      <c r="A2686"/>
      <c r="B2686"/>
      <c r="C2686"/>
      <c r="D2686"/>
      <c r="E2686"/>
      <c r="F2686"/>
      <c r="G2686"/>
      <c r="H2686"/>
      <c r="I2686"/>
      <c r="J2686"/>
      <c r="K2686"/>
      <c r="L2686"/>
    </row>
    <row r="2687" spans="1:12" ht="16" x14ac:dyDescent="0.2">
      <c r="A2687"/>
      <c r="B2687"/>
      <c r="C2687"/>
      <c r="D2687"/>
      <c r="E2687"/>
      <c r="F2687"/>
      <c r="G2687"/>
      <c r="H2687"/>
      <c r="I2687"/>
      <c r="J2687"/>
      <c r="K2687"/>
      <c r="L2687"/>
    </row>
    <row r="2688" spans="1:12" ht="16" x14ac:dyDescent="0.2">
      <c r="A2688"/>
      <c r="B2688"/>
      <c r="C2688"/>
      <c r="D2688"/>
      <c r="E2688"/>
      <c r="F2688"/>
      <c r="G2688"/>
      <c r="H2688"/>
      <c r="I2688"/>
      <c r="J2688"/>
      <c r="K2688"/>
      <c r="L2688"/>
    </row>
    <row r="2689" spans="1:12" ht="16" x14ac:dyDescent="0.2">
      <c r="A2689"/>
      <c r="B2689"/>
      <c r="C2689"/>
      <c r="D2689"/>
      <c r="E2689"/>
      <c r="F2689"/>
      <c r="G2689"/>
      <c r="H2689"/>
      <c r="I2689"/>
      <c r="J2689"/>
      <c r="K2689"/>
      <c r="L2689"/>
    </row>
    <row r="2690" spans="1:12" ht="16" x14ac:dyDescent="0.2">
      <c r="A2690"/>
      <c r="B2690"/>
      <c r="C2690"/>
      <c r="D2690"/>
      <c r="E2690"/>
      <c r="F2690"/>
      <c r="G2690"/>
      <c r="H2690"/>
      <c r="I2690"/>
      <c r="J2690"/>
      <c r="K2690"/>
      <c r="L2690"/>
    </row>
    <row r="2691" spans="1:12" ht="16" x14ac:dyDescent="0.2">
      <c r="A2691"/>
      <c r="B2691"/>
      <c r="C2691"/>
      <c r="D2691"/>
      <c r="E2691"/>
      <c r="F2691"/>
      <c r="G2691"/>
      <c r="H2691"/>
      <c r="I2691"/>
      <c r="J2691"/>
      <c r="K2691"/>
      <c r="L2691"/>
    </row>
    <row r="2692" spans="1:12" ht="16" x14ac:dyDescent="0.2">
      <c r="A2692"/>
      <c r="B2692"/>
      <c r="C2692"/>
      <c r="D2692"/>
      <c r="E2692"/>
      <c r="F2692"/>
      <c r="G2692"/>
      <c r="H2692"/>
      <c r="I2692"/>
      <c r="J2692"/>
      <c r="K2692"/>
      <c r="L2692"/>
    </row>
    <row r="2693" spans="1:12" ht="16" x14ac:dyDescent="0.2">
      <c r="A2693"/>
      <c r="B2693"/>
      <c r="C2693"/>
      <c r="D2693"/>
      <c r="E2693"/>
      <c r="F2693"/>
      <c r="G2693"/>
      <c r="H2693"/>
      <c r="I2693"/>
      <c r="J2693"/>
      <c r="K2693"/>
      <c r="L2693"/>
    </row>
    <row r="2694" spans="1:12" ht="16" x14ac:dyDescent="0.2">
      <c r="A2694"/>
      <c r="B2694"/>
      <c r="C2694"/>
      <c r="D2694"/>
      <c r="E2694"/>
      <c r="F2694"/>
      <c r="G2694"/>
      <c r="H2694"/>
      <c r="I2694"/>
      <c r="J2694"/>
      <c r="K2694"/>
      <c r="L2694"/>
    </row>
    <row r="2695" spans="1:12" ht="16" x14ac:dyDescent="0.2">
      <c r="A2695"/>
      <c r="B2695"/>
      <c r="C2695"/>
      <c r="D2695"/>
      <c r="E2695"/>
      <c r="F2695"/>
      <c r="G2695"/>
      <c r="H2695"/>
      <c r="I2695"/>
      <c r="J2695"/>
      <c r="K2695"/>
      <c r="L2695"/>
    </row>
    <row r="2696" spans="1:12" ht="16" x14ac:dyDescent="0.2">
      <c r="A2696"/>
      <c r="B2696"/>
      <c r="C2696"/>
      <c r="D2696"/>
      <c r="E2696"/>
      <c r="F2696"/>
      <c r="G2696"/>
      <c r="H2696"/>
      <c r="I2696"/>
      <c r="J2696"/>
      <c r="K2696"/>
      <c r="L2696"/>
    </row>
    <row r="2697" spans="1:12" ht="16" x14ac:dyDescent="0.2">
      <c r="A2697"/>
      <c r="B2697"/>
      <c r="C2697"/>
      <c r="D2697"/>
      <c r="E2697"/>
      <c r="F2697"/>
      <c r="G2697"/>
      <c r="H2697"/>
      <c r="I2697"/>
      <c r="J2697"/>
      <c r="K2697"/>
      <c r="L2697"/>
    </row>
    <row r="2698" spans="1:12" ht="16" x14ac:dyDescent="0.2">
      <c r="A2698"/>
      <c r="B2698"/>
      <c r="C2698"/>
      <c r="D2698"/>
      <c r="E2698"/>
      <c r="F2698"/>
      <c r="G2698"/>
      <c r="H2698"/>
      <c r="I2698"/>
      <c r="J2698"/>
      <c r="K2698"/>
      <c r="L2698"/>
    </row>
    <row r="2699" spans="1:12" ht="16" x14ac:dyDescent="0.2">
      <c r="A2699"/>
      <c r="B2699"/>
      <c r="C2699"/>
      <c r="D2699"/>
      <c r="E2699"/>
      <c r="F2699"/>
      <c r="G2699"/>
      <c r="H2699"/>
      <c r="I2699"/>
      <c r="J2699"/>
      <c r="K2699"/>
      <c r="L2699"/>
    </row>
    <row r="2700" spans="1:12" ht="16" x14ac:dyDescent="0.2">
      <c r="A2700"/>
      <c r="B2700"/>
      <c r="C2700"/>
      <c r="D2700"/>
      <c r="E2700"/>
      <c r="F2700"/>
      <c r="G2700"/>
      <c r="H2700"/>
      <c r="I2700"/>
      <c r="J2700"/>
      <c r="K2700"/>
      <c r="L2700"/>
    </row>
    <row r="2701" spans="1:12" ht="16" x14ac:dyDescent="0.2">
      <c r="A2701"/>
      <c r="B2701"/>
      <c r="C2701"/>
      <c r="D2701"/>
      <c r="E2701"/>
      <c r="F2701"/>
      <c r="G2701"/>
      <c r="H2701"/>
      <c r="I2701"/>
      <c r="J2701"/>
      <c r="K2701"/>
      <c r="L2701"/>
    </row>
    <row r="2702" spans="1:12" ht="16" x14ac:dyDescent="0.2">
      <c r="A2702"/>
      <c r="B2702"/>
      <c r="C2702"/>
      <c r="D2702"/>
      <c r="E2702"/>
      <c r="F2702"/>
      <c r="G2702"/>
      <c r="H2702"/>
      <c r="I2702"/>
      <c r="J2702"/>
      <c r="K2702"/>
      <c r="L2702"/>
    </row>
    <row r="2703" spans="1:12" ht="16" x14ac:dyDescent="0.2">
      <c r="A2703"/>
      <c r="B2703"/>
      <c r="C2703"/>
      <c r="D2703"/>
      <c r="E2703"/>
      <c r="F2703"/>
      <c r="G2703"/>
      <c r="H2703"/>
      <c r="I2703"/>
      <c r="J2703"/>
      <c r="K2703"/>
      <c r="L2703"/>
    </row>
    <row r="2704" spans="1:12" ht="16" x14ac:dyDescent="0.2">
      <c r="A2704"/>
      <c r="B2704"/>
      <c r="C2704"/>
      <c r="D2704"/>
      <c r="E2704"/>
      <c r="F2704"/>
      <c r="G2704"/>
      <c r="H2704"/>
      <c r="I2704"/>
      <c r="J2704"/>
      <c r="K2704"/>
      <c r="L2704"/>
    </row>
    <row r="2705" spans="1:12" ht="16" x14ac:dyDescent="0.2">
      <c r="A2705"/>
      <c r="B2705"/>
      <c r="C2705"/>
      <c r="D2705"/>
      <c r="E2705"/>
      <c r="F2705"/>
      <c r="G2705"/>
      <c r="H2705"/>
      <c r="I2705"/>
      <c r="J2705"/>
      <c r="K2705"/>
      <c r="L2705"/>
    </row>
    <row r="2706" spans="1:12" ht="16" x14ac:dyDescent="0.2">
      <c r="A2706"/>
      <c r="B2706"/>
      <c r="C2706"/>
      <c r="D2706"/>
      <c r="E2706"/>
      <c r="F2706"/>
      <c r="G2706"/>
      <c r="H2706"/>
      <c r="I2706"/>
      <c r="J2706"/>
      <c r="K2706"/>
      <c r="L2706"/>
    </row>
    <row r="2707" spans="1:12" ht="16" x14ac:dyDescent="0.2">
      <c r="A2707"/>
      <c r="B2707"/>
      <c r="C2707"/>
      <c r="D2707"/>
      <c r="E2707"/>
      <c r="F2707"/>
      <c r="G2707"/>
      <c r="H2707"/>
      <c r="I2707"/>
      <c r="J2707"/>
      <c r="K2707"/>
      <c r="L2707"/>
    </row>
    <row r="2708" spans="1:12" ht="16" x14ac:dyDescent="0.2">
      <c r="A2708"/>
      <c r="B2708"/>
      <c r="C2708"/>
      <c r="D2708"/>
      <c r="E2708"/>
      <c r="F2708"/>
      <c r="G2708"/>
      <c r="H2708"/>
      <c r="I2708"/>
      <c r="J2708"/>
      <c r="K2708"/>
      <c r="L2708"/>
    </row>
    <row r="2709" spans="1:12" ht="16" x14ac:dyDescent="0.2">
      <c r="A2709"/>
      <c r="B2709"/>
      <c r="C2709"/>
      <c r="D2709"/>
      <c r="E2709"/>
      <c r="F2709"/>
      <c r="G2709"/>
      <c r="H2709"/>
      <c r="I2709"/>
      <c r="J2709"/>
      <c r="K2709"/>
      <c r="L2709"/>
    </row>
    <row r="2710" spans="1:12" ht="16" x14ac:dyDescent="0.2">
      <c r="A2710"/>
      <c r="B2710"/>
      <c r="C2710"/>
      <c r="D2710"/>
      <c r="E2710"/>
      <c r="F2710"/>
      <c r="G2710"/>
      <c r="H2710"/>
      <c r="I2710"/>
      <c r="J2710"/>
      <c r="K2710"/>
      <c r="L2710"/>
    </row>
    <row r="2711" spans="1:12" ht="16" x14ac:dyDescent="0.2">
      <c r="A2711"/>
      <c r="B2711"/>
      <c r="C2711"/>
      <c r="D2711"/>
      <c r="E2711"/>
      <c r="F2711"/>
      <c r="G2711"/>
      <c r="H2711"/>
      <c r="I2711"/>
      <c r="J2711"/>
      <c r="K2711"/>
      <c r="L2711"/>
    </row>
    <row r="2712" spans="1:12" ht="16" x14ac:dyDescent="0.2">
      <c r="A2712"/>
      <c r="B2712"/>
      <c r="C2712"/>
      <c r="D2712"/>
      <c r="E2712"/>
      <c r="F2712"/>
      <c r="G2712"/>
      <c r="H2712"/>
      <c r="I2712"/>
      <c r="J2712"/>
      <c r="K2712"/>
      <c r="L2712"/>
    </row>
    <row r="2713" spans="1:12" ht="16" x14ac:dyDescent="0.2">
      <c r="A2713"/>
      <c r="B2713"/>
      <c r="C2713"/>
      <c r="D2713"/>
      <c r="E2713"/>
      <c r="F2713"/>
      <c r="G2713"/>
      <c r="H2713"/>
      <c r="I2713"/>
      <c r="J2713"/>
      <c r="K2713"/>
      <c r="L2713"/>
    </row>
    <row r="2714" spans="1:12" ht="16" x14ac:dyDescent="0.2">
      <c r="A2714"/>
      <c r="B2714"/>
      <c r="C2714"/>
      <c r="D2714"/>
      <c r="E2714"/>
      <c r="F2714"/>
      <c r="G2714"/>
      <c r="H2714"/>
      <c r="I2714"/>
      <c r="J2714"/>
      <c r="K2714"/>
      <c r="L2714"/>
    </row>
    <row r="2715" spans="1:12" ht="16" x14ac:dyDescent="0.2">
      <c r="A2715"/>
      <c r="B2715"/>
      <c r="C2715"/>
      <c r="D2715"/>
      <c r="E2715"/>
      <c r="F2715"/>
      <c r="G2715"/>
      <c r="H2715"/>
      <c r="I2715"/>
      <c r="J2715"/>
      <c r="K2715"/>
      <c r="L2715"/>
    </row>
    <row r="2716" spans="1:12" ht="16" x14ac:dyDescent="0.2">
      <c r="A2716"/>
      <c r="B2716"/>
      <c r="C2716"/>
      <c r="D2716"/>
      <c r="E2716"/>
      <c r="F2716"/>
      <c r="G2716"/>
      <c r="H2716"/>
      <c r="I2716"/>
      <c r="J2716"/>
      <c r="K2716"/>
      <c r="L2716"/>
    </row>
    <row r="2717" spans="1:12" ht="16" x14ac:dyDescent="0.2">
      <c r="A2717"/>
      <c r="B2717"/>
      <c r="C2717"/>
      <c r="D2717"/>
      <c r="E2717"/>
      <c r="F2717"/>
      <c r="G2717"/>
      <c r="H2717"/>
      <c r="I2717"/>
      <c r="J2717"/>
      <c r="K2717"/>
      <c r="L2717"/>
    </row>
    <row r="2718" spans="1:12" ht="16" x14ac:dyDescent="0.2">
      <c r="A2718"/>
      <c r="B2718"/>
      <c r="C2718"/>
      <c r="D2718"/>
      <c r="E2718"/>
      <c r="F2718"/>
      <c r="G2718"/>
      <c r="H2718"/>
      <c r="I2718"/>
      <c r="J2718"/>
      <c r="K2718"/>
      <c r="L2718"/>
    </row>
    <row r="2719" spans="1:12" ht="16" x14ac:dyDescent="0.2">
      <c r="A2719"/>
      <c r="B2719"/>
      <c r="C2719"/>
      <c r="D2719"/>
      <c r="E2719"/>
      <c r="F2719"/>
      <c r="G2719"/>
      <c r="H2719"/>
      <c r="I2719"/>
      <c r="J2719"/>
      <c r="K2719"/>
      <c r="L2719"/>
    </row>
    <row r="2720" spans="1:12" ht="16" x14ac:dyDescent="0.2">
      <c r="A2720"/>
      <c r="B2720"/>
      <c r="C2720"/>
      <c r="D2720"/>
      <c r="E2720"/>
      <c r="F2720"/>
      <c r="G2720"/>
      <c r="H2720"/>
      <c r="I2720"/>
      <c r="J2720"/>
      <c r="K2720"/>
      <c r="L2720"/>
    </row>
    <row r="2721" spans="1:12" ht="16" x14ac:dyDescent="0.2">
      <c r="A2721"/>
      <c r="B2721"/>
      <c r="C2721"/>
      <c r="D2721"/>
      <c r="E2721"/>
      <c r="F2721"/>
      <c r="G2721"/>
      <c r="H2721"/>
      <c r="I2721"/>
      <c r="J2721"/>
      <c r="K2721"/>
      <c r="L2721"/>
    </row>
    <row r="2722" spans="1:12" ht="16" x14ac:dyDescent="0.2">
      <c r="A2722"/>
      <c r="B2722"/>
      <c r="C2722"/>
      <c r="D2722"/>
      <c r="E2722"/>
      <c r="F2722"/>
      <c r="G2722"/>
      <c r="H2722"/>
      <c r="I2722"/>
      <c r="J2722"/>
      <c r="K2722"/>
      <c r="L2722"/>
    </row>
    <row r="2723" spans="1:12" ht="16" x14ac:dyDescent="0.2">
      <c r="A2723"/>
      <c r="B2723"/>
      <c r="C2723"/>
      <c r="D2723"/>
      <c r="E2723"/>
      <c r="F2723"/>
      <c r="G2723"/>
      <c r="H2723"/>
      <c r="I2723"/>
      <c r="J2723"/>
      <c r="K2723"/>
      <c r="L2723"/>
    </row>
    <row r="2724" spans="1:12" ht="16" x14ac:dyDescent="0.2">
      <c r="A2724"/>
      <c r="B2724"/>
      <c r="C2724"/>
      <c r="D2724"/>
      <c r="E2724"/>
      <c r="F2724"/>
      <c r="G2724"/>
      <c r="H2724"/>
      <c r="I2724"/>
      <c r="J2724"/>
      <c r="K2724"/>
      <c r="L2724"/>
    </row>
    <row r="2725" spans="1:12" ht="16" x14ac:dyDescent="0.2">
      <c r="A2725"/>
      <c r="B2725"/>
      <c r="C2725"/>
      <c r="D2725"/>
      <c r="E2725"/>
      <c r="F2725"/>
      <c r="G2725"/>
      <c r="H2725"/>
      <c r="I2725"/>
      <c r="J2725"/>
      <c r="K2725"/>
      <c r="L2725"/>
    </row>
    <row r="2726" spans="1:12" ht="16" x14ac:dyDescent="0.2">
      <c r="A2726"/>
      <c r="B2726"/>
      <c r="C2726"/>
      <c r="D2726"/>
      <c r="E2726"/>
      <c r="F2726"/>
      <c r="G2726"/>
      <c r="H2726"/>
      <c r="I2726"/>
      <c r="J2726"/>
      <c r="K2726"/>
      <c r="L2726"/>
    </row>
    <row r="2727" spans="1:12" ht="16" x14ac:dyDescent="0.2">
      <c r="A2727"/>
      <c r="B2727"/>
      <c r="C2727"/>
      <c r="D2727"/>
      <c r="E2727"/>
      <c r="F2727"/>
      <c r="G2727"/>
      <c r="H2727"/>
      <c r="I2727"/>
      <c r="J2727"/>
      <c r="K2727"/>
      <c r="L2727"/>
    </row>
    <row r="2728" spans="1:12" ht="16" x14ac:dyDescent="0.2">
      <c r="A2728"/>
      <c r="B2728"/>
      <c r="C2728"/>
      <c r="D2728"/>
      <c r="E2728"/>
      <c r="F2728"/>
      <c r="G2728"/>
      <c r="H2728"/>
      <c r="I2728"/>
      <c r="J2728"/>
      <c r="K2728"/>
      <c r="L2728"/>
    </row>
    <row r="2729" spans="1:12" ht="16" x14ac:dyDescent="0.2">
      <c r="A2729"/>
      <c r="B2729"/>
      <c r="C2729"/>
      <c r="D2729"/>
      <c r="E2729"/>
      <c r="F2729"/>
      <c r="G2729"/>
      <c r="H2729"/>
      <c r="I2729"/>
      <c r="J2729"/>
      <c r="K2729"/>
      <c r="L2729"/>
    </row>
    <row r="2730" spans="1:12" ht="16" x14ac:dyDescent="0.2">
      <c r="A2730"/>
      <c r="B2730"/>
      <c r="C2730"/>
      <c r="D2730"/>
      <c r="E2730"/>
      <c r="F2730"/>
      <c r="G2730"/>
      <c r="H2730"/>
      <c r="I2730"/>
      <c r="J2730"/>
      <c r="K2730"/>
      <c r="L2730"/>
    </row>
    <row r="2731" spans="1:12" ht="16" x14ac:dyDescent="0.2">
      <c r="A2731"/>
      <c r="B2731"/>
      <c r="C2731"/>
      <c r="D2731"/>
      <c r="E2731"/>
      <c r="F2731"/>
      <c r="G2731"/>
      <c r="H2731"/>
      <c r="I2731"/>
      <c r="J2731"/>
      <c r="K2731"/>
      <c r="L2731"/>
    </row>
    <row r="2732" spans="1:12" ht="16" x14ac:dyDescent="0.2">
      <c r="A2732"/>
      <c r="B2732"/>
      <c r="C2732"/>
      <c r="D2732"/>
      <c r="E2732"/>
      <c r="F2732"/>
      <c r="G2732"/>
      <c r="H2732"/>
      <c r="I2732"/>
      <c r="J2732"/>
      <c r="K2732"/>
      <c r="L2732"/>
    </row>
    <row r="2733" spans="1:12" ht="16" x14ac:dyDescent="0.2">
      <c r="A2733"/>
      <c r="B2733"/>
      <c r="C2733"/>
      <c r="D2733"/>
      <c r="E2733"/>
      <c r="F2733"/>
      <c r="G2733"/>
      <c r="H2733"/>
      <c r="I2733"/>
      <c r="J2733"/>
      <c r="K2733"/>
      <c r="L2733"/>
    </row>
    <row r="2734" spans="1:12" ht="16" x14ac:dyDescent="0.2">
      <c r="A2734"/>
      <c r="B2734"/>
      <c r="C2734"/>
      <c r="D2734"/>
      <c r="E2734"/>
      <c r="F2734"/>
      <c r="G2734"/>
      <c r="H2734"/>
      <c r="I2734"/>
      <c r="J2734"/>
      <c r="K2734"/>
      <c r="L2734"/>
    </row>
    <row r="2735" spans="1:12" ht="16" x14ac:dyDescent="0.2">
      <c r="A2735"/>
      <c r="B2735"/>
      <c r="C2735"/>
      <c r="D2735"/>
      <c r="E2735"/>
      <c r="F2735"/>
      <c r="G2735"/>
      <c r="H2735"/>
      <c r="I2735"/>
      <c r="J2735"/>
      <c r="K2735"/>
      <c r="L2735"/>
    </row>
    <row r="2736" spans="1:12" ht="16" x14ac:dyDescent="0.2">
      <c r="A2736"/>
      <c r="B2736"/>
      <c r="C2736"/>
      <c r="D2736"/>
      <c r="E2736"/>
      <c r="F2736"/>
      <c r="G2736"/>
      <c r="H2736"/>
      <c r="I2736"/>
      <c r="J2736"/>
      <c r="K2736"/>
      <c r="L2736"/>
    </row>
    <row r="2737" spans="1:12" ht="16" x14ac:dyDescent="0.2">
      <c r="A2737"/>
      <c r="B2737"/>
      <c r="C2737"/>
      <c r="D2737"/>
      <c r="E2737"/>
      <c r="F2737"/>
      <c r="G2737"/>
      <c r="H2737"/>
      <c r="I2737"/>
      <c r="J2737"/>
      <c r="K2737"/>
      <c r="L2737"/>
    </row>
    <row r="2738" spans="1:12" ht="16" x14ac:dyDescent="0.2">
      <c r="A2738"/>
      <c r="B2738"/>
      <c r="C2738"/>
      <c r="D2738"/>
      <c r="E2738"/>
      <c r="F2738"/>
      <c r="G2738"/>
      <c r="H2738"/>
      <c r="I2738"/>
      <c r="J2738"/>
      <c r="K2738"/>
      <c r="L2738"/>
    </row>
    <row r="2739" spans="1:12" ht="16" x14ac:dyDescent="0.2">
      <c r="A2739"/>
      <c r="B2739"/>
      <c r="C2739"/>
      <c r="D2739"/>
      <c r="E2739"/>
      <c r="F2739"/>
      <c r="G2739"/>
      <c r="H2739"/>
      <c r="I2739"/>
      <c r="J2739"/>
      <c r="K2739"/>
      <c r="L2739"/>
    </row>
    <row r="2740" spans="1:12" ht="16" x14ac:dyDescent="0.2">
      <c r="A2740"/>
      <c r="B2740"/>
      <c r="C2740"/>
      <c r="D2740"/>
      <c r="E2740"/>
      <c r="F2740"/>
      <c r="G2740"/>
      <c r="H2740"/>
      <c r="I2740"/>
      <c r="J2740"/>
      <c r="K2740"/>
      <c r="L2740"/>
    </row>
    <row r="2741" spans="1:12" ht="16" x14ac:dyDescent="0.2">
      <c r="A2741"/>
      <c r="B2741"/>
      <c r="C2741"/>
      <c r="D2741"/>
      <c r="E2741"/>
      <c r="F2741"/>
      <c r="G2741"/>
      <c r="H2741"/>
      <c r="I2741"/>
      <c r="J2741"/>
      <c r="K2741"/>
      <c r="L2741"/>
    </row>
    <row r="2742" spans="1:12" ht="16" x14ac:dyDescent="0.2">
      <c r="A2742"/>
      <c r="B2742"/>
      <c r="C2742"/>
      <c r="D2742"/>
      <c r="E2742"/>
      <c r="F2742"/>
      <c r="G2742"/>
      <c r="H2742"/>
      <c r="I2742"/>
      <c r="J2742"/>
      <c r="K2742"/>
      <c r="L2742"/>
    </row>
    <row r="2743" spans="1:12" ht="16" x14ac:dyDescent="0.2">
      <c r="A2743"/>
      <c r="B2743"/>
      <c r="C2743"/>
      <c r="D2743"/>
      <c r="E2743"/>
      <c r="F2743"/>
      <c r="G2743"/>
      <c r="H2743"/>
      <c r="I2743"/>
      <c r="J2743"/>
      <c r="K2743"/>
      <c r="L2743"/>
    </row>
    <row r="2744" spans="1:12" ht="16" x14ac:dyDescent="0.2">
      <c r="A2744"/>
      <c r="B2744"/>
      <c r="C2744"/>
      <c r="D2744"/>
      <c r="E2744"/>
      <c r="F2744"/>
      <c r="G2744"/>
      <c r="H2744"/>
      <c r="I2744"/>
      <c r="J2744"/>
      <c r="K2744"/>
      <c r="L2744"/>
    </row>
    <row r="2745" spans="1:12" ht="16" x14ac:dyDescent="0.2">
      <c r="A2745"/>
      <c r="B2745"/>
      <c r="C2745"/>
      <c r="D2745"/>
      <c r="E2745"/>
      <c r="F2745"/>
      <c r="G2745"/>
      <c r="H2745"/>
      <c r="I2745"/>
      <c r="J2745"/>
      <c r="K2745"/>
      <c r="L2745"/>
    </row>
    <row r="2746" spans="1:12" ht="16" x14ac:dyDescent="0.2">
      <c r="A2746"/>
      <c r="B2746"/>
      <c r="C2746"/>
      <c r="D2746"/>
      <c r="E2746"/>
      <c r="F2746"/>
      <c r="G2746"/>
      <c r="H2746"/>
      <c r="I2746"/>
      <c r="J2746"/>
      <c r="K2746"/>
      <c r="L2746"/>
    </row>
    <row r="2747" spans="1:12" ht="16" x14ac:dyDescent="0.2">
      <c r="A2747"/>
      <c r="B2747"/>
      <c r="C2747"/>
      <c r="D2747"/>
      <c r="E2747"/>
      <c r="F2747"/>
      <c r="G2747"/>
      <c r="H2747"/>
      <c r="I2747"/>
      <c r="J2747"/>
      <c r="K2747"/>
      <c r="L2747"/>
    </row>
    <row r="2748" spans="1:12" ht="16" x14ac:dyDescent="0.2">
      <c r="A2748"/>
      <c r="B2748"/>
      <c r="C2748"/>
      <c r="D2748"/>
      <c r="E2748"/>
      <c r="F2748"/>
      <c r="G2748"/>
      <c r="H2748"/>
      <c r="I2748"/>
      <c r="J2748"/>
      <c r="K2748"/>
      <c r="L2748"/>
    </row>
    <row r="2749" spans="1:12" ht="16" x14ac:dyDescent="0.2">
      <c r="A2749"/>
      <c r="B2749"/>
      <c r="C2749"/>
      <c r="D2749"/>
      <c r="E2749"/>
      <c r="F2749"/>
      <c r="G2749"/>
      <c r="H2749"/>
      <c r="I2749"/>
      <c r="J2749"/>
      <c r="K2749"/>
      <c r="L2749"/>
    </row>
    <row r="2750" spans="1:12" ht="16" x14ac:dyDescent="0.2">
      <c r="A2750"/>
      <c r="B2750"/>
      <c r="C2750"/>
      <c r="D2750"/>
      <c r="E2750"/>
      <c r="F2750"/>
      <c r="G2750"/>
      <c r="H2750"/>
      <c r="I2750"/>
      <c r="J2750"/>
      <c r="K2750"/>
      <c r="L2750"/>
    </row>
    <row r="2751" spans="1:12" ht="16" x14ac:dyDescent="0.2">
      <c r="A2751"/>
      <c r="B2751"/>
      <c r="C2751"/>
      <c r="D2751"/>
      <c r="E2751"/>
      <c r="F2751"/>
      <c r="G2751"/>
      <c r="H2751"/>
      <c r="I2751"/>
      <c r="J2751"/>
      <c r="K2751"/>
      <c r="L2751"/>
    </row>
    <row r="2752" spans="1:12" ht="16" x14ac:dyDescent="0.2">
      <c r="A2752"/>
      <c r="B2752"/>
      <c r="C2752"/>
      <c r="D2752"/>
      <c r="E2752"/>
      <c r="F2752"/>
      <c r="G2752"/>
      <c r="H2752"/>
      <c r="I2752"/>
      <c r="J2752"/>
      <c r="K2752"/>
      <c r="L2752"/>
    </row>
    <row r="2753" spans="1:12" ht="16" x14ac:dyDescent="0.2">
      <c r="A2753"/>
      <c r="B2753"/>
      <c r="C2753"/>
      <c r="D2753"/>
      <c r="E2753"/>
      <c r="F2753"/>
      <c r="G2753"/>
      <c r="H2753"/>
      <c r="I2753"/>
      <c r="J2753"/>
      <c r="K2753"/>
      <c r="L2753"/>
    </row>
    <row r="2754" spans="1:12" ht="16" x14ac:dyDescent="0.2">
      <c r="A2754"/>
      <c r="B2754"/>
      <c r="C2754"/>
      <c r="D2754"/>
      <c r="E2754"/>
      <c r="F2754"/>
      <c r="G2754"/>
      <c r="H2754"/>
      <c r="I2754"/>
      <c r="J2754"/>
      <c r="K2754"/>
      <c r="L2754"/>
    </row>
    <row r="2755" spans="1:12" ht="16" x14ac:dyDescent="0.2">
      <c r="A2755"/>
      <c r="B2755"/>
      <c r="C2755"/>
      <c r="D2755"/>
      <c r="E2755"/>
      <c r="F2755"/>
      <c r="G2755"/>
      <c r="H2755"/>
      <c r="I2755"/>
      <c r="J2755"/>
      <c r="K2755"/>
      <c r="L2755"/>
    </row>
    <row r="2756" spans="1:12" ht="16" x14ac:dyDescent="0.2">
      <c r="A2756"/>
      <c r="B2756"/>
      <c r="C2756"/>
      <c r="D2756"/>
      <c r="E2756"/>
      <c r="F2756"/>
      <c r="G2756"/>
      <c r="H2756"/>
      <c r="I2756"/>
      <c r="J2756"/>
      <c r="K2756"/>
      <c r="L2756"/>
    </row>
    <row r="2757" spans="1:12" ht="16" x14ac:dyDescent="0.2">
      <c r="A2757"/>
      <c r="B2757"/>
      <c r="C2757"/>
      <c r="D2757"/>
      <c r="E2757"/>
      <c r="F2757"/>
      <c r="G2757"/>
      <c r="H2757"/>
      <c r="I2757"/>
      <c r="J2757"/>
      <c r="K2757"/>
      <c r="L2757"/>
    </row>
    <row r="2758" spans="1:12" ht="16" x14ac:dyDescent="0.2">
      <c r="A2758"/>
      <c r="B2758"/>
      <c r="C2758"/>
      <c r="D2758"/>
      <c r="E2758"/>
      <c r="F2758"/>
      <c r="G2758"/>
      <c r="H2758"/>
      <c r="I2758"/>
      <c r="J2758"/>
      <c r="K2758"/>
      <c r="L2758"/>
    </row>
    <row r="2759" spans="1:12" ht="16" x14ac:dyDescent="0.2">
      <c r="A2759"/>
      <c r="B2759"/>
      <c r="C2759"/>
      <c r="D2759"/>
      <c r="E2759"/>
      <c r="F2759"/>
      <c r="G2759"/>
      <c r="H2759"/>
      <c r="I2759"/>
      <c r="J2759"/>
      <c r="K2759"/>
      <c r="L2759"/>
    </row>
    <row r="2760" spans="1:12" ht="16" x14ac:dyDescent="0.2">
      <c r="A2760"/>
      <c r="B2760"/>
      <c r="C2760"/>
      <c r="D2760"/>
      <c r="E2760"/>
      <c r="F2760"/>
      <c r="G2760"/>
      <c r="H2760"/>
      <c r="I2760"/>
      <c r="J2760"/>
      <c r="K2760"/>
      <c r="L2760"/>
    </row>
    <row r="2761" spans="1:12" ht="16" x14ac:dyDescent="0.2">
      <c r="A2761"/>
      <c r="B2761"/>
      <c r="C2761"/>
      <c r="D2761"/>
      <c r="E2761"/>
      <c r="F2761"/>
      <c r="G2761"/>
      <c r="H2761"/>
      <c r="I2761"/>
      <c r="J2761"/>
      <c r="K2761"/>
      <c r="L2761"/>
    </row>
    <row r="2762" spans="1:12" ht="16" x14ac:dyDescent="0.2">
      <c r="A2762"/>
      <c r="B2762"/>
      <c r="C2762"/>
      <c r="D2762"/>
      <c r="E2762"/>
      <c r="F2762"/>
      <c r="G2762"/>
      <c r="H2762"/>
      <c r="I2762"/>
      <c r="J2762"/>
      <c r="K2762"/>
      <c r="L2762"/>
    </row>
    <row r="2763" spans="1:12" ht="16" x14ac:dyDescent="0.2">
      <c r="A2763"/>
      <c r="B2763"/>
      <c r="C2763"/>
      <c r="D2763"/>
      <c r="E2763"/>
      <c r="F2763"/>
      <c r="G2763"/>
      <c r="H2763"/>
      <c r="I2763"/>
      <c r="J2763"/>
      <c r="K2763"/>
      <c r="L2763"/>
    </row>
    <row r="2764" spans="1:12" ht="16" x14ac:dyDescent="0.2">
      <c r="A2764"/>
      <c r="B2764"/>
      <c r="C2764"/>
      <c r="D2764"/>
      <c r="E2764"/>
      <c r="F2764"/>
      <c r="G2764"/>
      <c r="H2764"/>
      <c r="I2764"/>
      <c r="J2764"/>
      <c r="K2764"/>
      <c r="L2764"/>
    </row>
    <row r="2765" spans="1:12" ht="16" x14ac:dyDescent="0.2">
      <c r="A2765"/>
      <c r="B2765"/>
      <c r="C2765"/>
      <c r="D2765"/>
      <c r="E2765"/>
      <c r="F2765"/>
      <c r="G2765"/>
      <c r="H2765"/>
      <c r="I2765"/>
      <c r="J2765"/>
      <c r="K2765"/>
      <c r="L2765"/>
    </row>
    <row r="2766" spans="1:12" ht="16" x14ac:dyDescent="0.2">
      <c r="A2766"/>
      <c r="B2766"/>
      <c r="C2766"/>
      <c r="D2766"/>
      <c r="E2766"/>
      <c r="F2766"/>
      <c r="G2766"/>
      <c r="H2766"/>
      <c r="I2766"/>
      <c r="J2766"/>
      <c r="K2766"/>
      <c r="L2766"/>
    </row>
    <row r="2767" spans="1:12" ht="16" x14ac:dyDescent="0.2">
      <c r="A2767"/>
      <c r="B2767"/>
      <c r="C2767"/>
      <c r="D2767"/>
      <c r="E2767"/>
      <c r="F2767"/>
      <c r="G2767"/>
      <c r="H2767"/>
      <c r="I2767"/>
      <c r="J2767"/>
      <c r="K2767"/>
      <c r="L2767"/>
    </row>
    <row r="2768" spans="1:12" ht="16" x14ac:dyDescent="0.2">
      <c r="A2768"/>
      <c r="B2768"/>
      <c r="C2768"/>
      <c r="D2768"/>
      <c r="E2768"/>
      <c r="F2768"/>
      <c r="G2768"/>
      <c r="H2768"/>
      <c r="I2768"/>
      <c r="J2768"/>
      <c r="K2768"/>
      <c r="L2768"/>
    </row>
    <row r="2769" spans="1:12" ht="16" x14ac:dyDescent="0.2">
      <c r="A2769"/>
      <c r="B2769"/>
      <c r="C2769"/>
      <c r="D2769"/>
      <c r="E2769"/>
      <c r="F2769"/>
      <c r="G2769"/>
      <c r="H2769"/>
      <c r="I2769"/>
      <c r="J2769"/>
      <c r="K2769"/>
      <c r="L2769"/>
    </row>
    <row r="2770" spans="1:12" ht="16" x14ac:dyDescent="0.2">
      <c r="A2770"/>
      <c r="B2770"/>
      <c r="C2770"/>
      <c r="D2770"/>
      <c r="E2770"/>
      <c r="F2770"/>
      <c r="G2770"/>
      <c r="H2770"/>
      <c r="I2770"/>
      <c r="J2770"/>
      <c r="K2770"/>
      <c r="L2770"/>
    </row>
    <row r="2771" spans="1:12" ht="16" x14ac:dyDescent="0.2">
      <c r="A2771"/>
      <c r="B2771"/>
      <c r="C2771"/>
      <c r="D2771"/>
      <c r="E2771"/>
      <c r="F2771"/>
      <c r="G2771"/>
      <c r="H2771"/>
      <c r="I2771"/>
      <c r="J2771"/>
      <c r="K2771"/>
      <c r="L2771"/>
    </row>
    <row r="2772" spans="1:12" ht="16" x14ac:dyDescent="0.2">
      <c r="A2772"/>
      <c r="B2772"/>
      <c r="C2772"/>
      <c r="D2772"/>
      <c r="E2772"/>
      <c r="F2772"/>
      <c r="G2772"/>
      <c r="H2772"/>
      <c r="I2772"/>
      <c r="J2772"/>
      <c r="K2772"/>
      <c r="L2772"/>
    </row>
    <row r="2773" spans="1:12" ht="16" x14ac:dyDescent="0.2">
      <c r="A2773"/>
      <c r="B2773"/>
      <c r="C2773"/>
      <c r="D2773"/>
      <c r="E2773"/>
      <c r="F2773"/>
      <c r="G2773"/>
      <c r="H2773"/>
      <c r="I2773"/>
      <c r="J2773"/>
      <c r="K2773"/>
      <c r="L2773"/>
    </row>
    <row r="2774" spans="1:12" ht="16" x14ac:dyDescent="0.2">
      <c r="A2774"/>
      <c r="B2774"/>
      <c r="C2774"/>
      <c r="D2774"/>
      <c r="E2774"/>
      <c r="F2774"/>
      <c r="G2774"/>
      <c r="H2774"/>
      <c r="I2774"/>
      <c r="J2774"/>
      <c r="K2774"/>
      <c r="L2774"/>
    </row>
    <row r="2775" spans="1:12" ht="16" x14ac:dyDescent="0.2">
      <c r="A2775"/>
      <c r="B2775"/>
      <c r="C2775"/>
      <c r="D2775"/>
      <c r="E2775"/>
      <c r="F2775"/>
      <c r="G2775"/>
      <c r="H2775"/>
      <c r="I2775"/>
      <c r="J2775"/>
      <c r="K2775"/>
      <c r="L2775"/>
    </row>
    <row r="2776" spans="1:12" ht="16" x14ac:dyDescent="0.2">
      <c r="A2776"/>
      <c r="B2776"/>
      <c r="C2776"/>
      <c r="D2776"/>
      <c r="E2776"/>
      <c r="F2776"/>
      <c r="G2776"/>
      <c r="H2776"/>
      <c r="I2776"/>
      <c r="J2776"/>
      <c r="K2776"/>
      <c r="L2776"/>
    </row>
    <row r="2777" spans="1:12" ht="16" x14ac:dyDescent="0.2">
      <c r="A2777"/>
      <c r="B2777"/>
      <c r="C2777"/>
      <c r="D2777"/>
      <c r="E2777"/>
      <c r="F2777"/>
      <c r="G2777"/>
      <c r="H2777"/>
      <c r="I2777"/>
      <c r="J2777"/>
      <c r="K2777"/>
      <c r="L2777"/>
    </row>
    <row r="2778" spans="1:12" ht="16" x14ac:dyDescent="0.2">
      <c r="A2778"/>
      <c r="B2778"/>
      <c r="C2778"/>
      <c r="D2778"/>
      <c r="E2778"/>
      <c r="F2778"/>
      <c r="G2778"/>
      <c r="H2778"/>
      <c r="I2778"/>
      <c r="J2778"/>
      <c r="K2778"/>
      <c r="L2778"/>
    </row>
    <row r="2779" spans="1:12" ht="16" x14ac:dyDescent="0.2">
      <c r="A2779"/>
      <c r="B2779"/>
      <c r="C2779"/>
      <c r="D2779"/>
      <c r="E2779"/>
      <c r="F2779"/>
      <c r="G2779"/>
      <c r="H2779"/>
      <c r="I2779"/>
      <c r="J2779"/>
      <c r="K2779"/>
      <c r="L2779"/>
    </row>
    <row r="2780" spans="1:12" ht="16" x14ac:dyDescent="0.2">
      <c r="A2780"/>
      <c r="B2780"/>
      <c r="C2780"/>
      <c r="D2780"/>
      <c r="E2780"/>
      <c r="F2780"/>
      <c r="G2780"/>
      <c r="H2780"/>
      <c r="I2780"/>
      <c r="J2780"/>
      <c r="K2780"/>
      <c r="L2780"/>
    </row>
    <row r="2781" spans="1:12" ht="16" x14ac:dyDescent="0.2">
      <c r="A2781"/>
      <c r="B2781"/>
      <c r="C2781"/>
      <c r="D2781"/>
      <c r="E2781"/>
      <c r="F2781"/>
      <c r="G2781"/>
      <c r="H2781"/>
      <c r="I2781"/>
      <c r="J2781"/>
      <c r="K2781"/>
      <c r="L2781"/>
    </row>
    <row r="2782" spans="1:12" ht="16" x14ac:dyDescent="0.2">
      <c r="A2782"/>
      <c r="B2782"/>
      <c r="C2782"/>
      <c r="D2782"/>
      <c r="E2782"/>
      <c r="F2782"/>
      <c r="G2782"/>
      <c r="H2782"/>
      <c r="I2782"/>
      <c r="J2782"/>
      <c r="K2782"/>
      <c r="L2782"/>
    </row>
    <row r="2783" spans="1:12" ht="16" x14ac:dyDescent="0.2">
      <c r="A2783"/>
      <c r="B2783"/>
      <c r="C2783"/>
      <c r="D2783"/>
      <c r="E2783"/>
      <c r="F2783"/>
      <c r="G2783"/>
      <c r="H2783"/>
      <c r="I2783"/>
      <c r="J2783"/>
      <c r="K2783"/>
      <c r="L2783"/>
    </row>
    <row r="2784" spans="1:12" ht="16" x14ac:dyDescent="0.2">
      <c r="A2784"/>
      <c r="B2784"/>
      <c r="C2784"/>
      <c r="D2784"/>
      <c r="E2784"/>
      <c r="F2784"/>
      <c r="G2784"/>
      <c r="H2784"/>
      <c r="I2784"/>
      <c r="J2784"/>
      <c r="K2784"/>
      <c r="L2784"/>
    </row>
    <row r="2785" spans="1:12" ht="16" x14ac:dyDescent="0.2">
      <c r="A2785"/>
      <c r="B2785"/>
      <c r="C2785"/>
      <c r="D2785"/>
      <c r="E2785"/>
      <c r="F2785"/>
      <c r="G2785"/>
      <c r="H2785"/>
      <c r="I2785"/>
      <c r="J2785"/>
      <c r="K2785"/>
      <c r="L2785"/>
    </row>
    <row r="2786" spans="1:12" ht="16" x14ac:dyDescent="0.2">
      <c r="A2786"/>
      <c r="B2786"/>
      <c r="C2786"/>
      <c r="D2786"/>
      <c r="E2786"/>
      <c r="F2786"/>
      <c r="G2786"/>
      <c r="H2786"/>
      <c r="I2786"/>
      <c r="J2786"/>
      <c r="K2786"/>
      <c r="L2786"/>
    </row>
    <row r="2787" spans="1:12" ht="16" x14ac:dyDescent="0.2">
      <c r="A2787"/>
      <c r="B2787"/>
      <c r="C2787"/>
      <c r="D2787"/>
      <c r="E2787"/>
      <c r="F2787"/>
      <c r="G2787"/>
      <c r="H2787"/>
      <c r="I2787"/>
      <c r="J2787"/>
      <c r="K2787"/>
      <c r="L2787"/>
    </row>
    <row r="2788" spans="1:12" ht="16" x14ac:dyDescent="0.2">
      <c r="A2788"/>
      <c r="B2788"/>
      <c r="C2788"/>
      <c r="D2788"/>
      <c r="E2788"/>
      <c r="F2788"/>
      <c r="G2788"/>
      <c r="H2788"/>
      <c r="I2788"/>
      <c r="J2788"/>
      <c r="K2788"/>
      <c r="L2788"/>
    </row>
    <row r="2789" spans="1:12" ht="16" x14ac:dyDescent="0.2">
      <c r="A2789"/>
      <c r="B2789"/>
      <c r="C2789"/>
      <c r="D2789"/>
      <c r="E2789"/>
      <c r="F2789"/>
      <c r="G2789"/>
      <c r="H2789"/>
      <c r="I2789"/>
      <c r="J2789"/>
      <c r="K2789"/>
      <c r="L2789"/>
    </row>
    <row r="2790" spans="1:12" ht="16" x14ac:dyDescent="0.2">
      <c r="A2790"/>
      <c r="B2790"/>
      <c r="C2790"/>
      <c r="D2790"/>
      <c r="E2790"/>
      <c r="F2790"/>
      <c r="G2790"/>
      <c r="H2790"/>
      <c r="I2790"/>
      <c r="J2790"/>
      <c r="K2790"/>
      <c r="L2790"/>
    </row>
    <row r="2791" spans="1:12" ht="16" x14ac:dyDescent="0.2">
      <c r="A2791"/>
      <c r="B2791"/>
      <c r="C2791"/>
      <c r="D2791"/>
      <c r="E2791"/>
      <c r="F2791"/>
      <c r="G2791"/>
      <c r="H2791"/>
      <c r="I2791"/>
      <c r="J2791"/>
      <c r="K2791"/>
      <c r="L2791"/>
    </row>
    <row r="2792" spans="1:12" ht="16" x14ac:dyDescent="0.2">
      <c r="A2792"/>
      <c r="B2792"/>
      <c r="C2792"/>
      <c r="D2792"/>
      <c r="E2792"/>
      <c r="F2792"/>
      <c r="G2792"/>
      <c r="H2792"/>
      <c r="I2792"/>
      <c r="J2792"/>
      <c r="K2792"/>
      <c r="L2792"/>
    </row>
    <row r="2793" spans="1:12" ht="16" x14ac:dyDescent="0.2">
      <c r="A2793"/>
      <c r="B2793"/>
      <c r="C2793"/>
      <c r="D2793"/>
      <c r="E2793"/>
      <c r="F2793"/>
      <c r="G2793"/>
      <c r="H2793"/>
      <c r="I2793"/>
      <c r="J2793"/>
      <c r="K2793"/>
      <c r="L2793"/>
    </row>
    <row r="2794" spans="1:12" ht="16" x14ac:dyDescent="0.2">
      <c r="A2794"/>
      <c r="B2794"/>
      <c r="C2794"/>
      <c r="D2794"/>
      <c r="E2794"/>
      <c r="F2794"/>
      <c r="G2794"/>
      <c r="H2794"/>
      <c r="I2794"/>
      <c r="J2794"/>
      <c r="K2794"/>
      <c r="L2794"/>
    </row>
    <row r="2795" spans="1:12" ht="16" x14ac:dyDescent="0.2">
      <c r="A2795"/>
      <c r="B2795"/>
      <c r="C2795"/>
      <c r="D2795"/>
      <c r="E2795"/>
      <c r="F2795"/>
      <c r="G2795"/>
      <c r="H2795"/>
      <c r="I2795"/>
      <c r="J2795"/>
      <c r="K2795"/>
      <c r="L2795"/>
    </row>
    <row r="2796" spans="1:12" ht="16" x14ac:dyDescent="0.2">
      <c r="A2796"/>
      <c r="B2796"/>
      <c r="C2796"/>
      <c r="D2796"/>
      <c r="E2796"/>
      <c r="F2796"/>
      <c r="G2796"/>
      <c r="H2796"/>
      <c r="I2796"/>
      <c r="J2796"/>
      <c r="K2796"/>
      <c r="L2796"/>
    </row>
    <row r="2797" spans="1:12" ht="16" x14ac:dyDescent="0.2">
      <c r="A2797"/>
      <c r="B2797"/>
      <c r="C2797"/>
      <c r="D2797"/>
      <c r="E2797"/>
      <c r="F2797"/>
      <c r="G2797"/>
      <c r="H2797"/>
      <c r="I2797"/>
      <c r="J2797"/>
      <c r="K2797"/>
      <c r="L2797"/>
    </row>
    <row r="2798" spans="1:12" ht="16" x14ac:dyDescent="0.2">
      <c r="A2798"/>
      <c r="B2798"/>
      <c r="C2798"/>
      <c r="D2798"/>
      <c r="E2798"/>
      <c r="F2798"/>
      <c r="G2798"/>
      <c r="H2798"/>
      <c r="I2798"/>
      <c r="J2798"/>
      <c r="K2798"/>
      <c r="L2798"/>
    </row>
    <row r="2799" spans="1:12" ht="16" x14ac:dyDescent="0.2">
      <c r="A2799"/>
      <c r="B2799"/>
      <c r="C2799"/>
      <c r="D2799"/>
      <c r="E2799"/>
      <c r="F2799"/>
      <c r="G2799"/>
      <c r="H2799"/>
      <c r="I2799"/>
      <c r="J2799"/>
      <c r="K2799"/>
      <c r="L2799"/>
    </row>
    <row r="2800" spans="1:12" ht="16" x14ac:dyDescent="0.2">
      <c r="A2800"/>
      <c r="B2800"/>
      <c r="C2800"/>
      <c r="D2800"/>
      <c r="E2800"/>
      <c r="F2800"/>
      <c r="G2800"/>
      <c r="H2800"/>
      <c r="I2800"/>
      <c r="J2800"/>
      <c r="K2800"/>
      <c r="L2800"/>
    </row>
    <row r="2801" spans="1:12" ht="16" x14ac:dyDescent="0.2">
      <c r="A2801"/>
      <c r="B2801"/>
      <c r="C2801"/>
      <c r="D2801"/>
      <c r="E2801"/>
      <c r="F2801"/>
      <c r="G2801"/>
      <c r="H2801"/>
      <c r="I2801"/>
      <c r="J2801"/>
      <c r="K2801"/>
      <c r="L2801"/>
    </row>
    <row r="2802" spans="1:12" ht="16" x14ac:dyDescent="0.2">
      <c r="A2802"/>
      <c r="B2802"/>
      <c r="C2802"/>
      <c r="D2802"/>
      <c r="E2802"/>
      <c r="F2802"/>
      <c r="G2802"/>
      <c r="H2802"/>
      <c r="I2802"/>
      <c r="J2802"/>
      <c r="K2802"/>
      <c r="L2802"/>
    </row>
    <row r="2803" spans="1:12" ht="16" x14ac:dyDescent="0.2">
      <c r="A2803"/>
      <c r="B2803"/>
      <c r="C2803"/>
      <c r="D2803"/>
      <c r="E2803"/>
      <c r="F2803"/>
      <c r="G2803"/>
      <c r="H2803"/>
      <c r="I2803"/>
      <c r="J2803"/>
      <c r="K2803"/>
      <c r="L2803"/>
    </row>
    <row r="2804" spans="1:12" ht="16" x14ac:dyDescent="0.2">
      <c r="A2804"/>
      <c r="B2804"/>
      <c r="C2804"/>
      <c r="D2804"/>
      <c r="E2804"/>
      <c r="F2804"/>
      <c r="G2804"/>
      <c r="H2804"/>
      <c r="I2804"/>
      <c r="J2804"/>
      <c r="K2804"/>
      <c r="L2804"/>
    </row>
    <row r="2805" spans="1:12" ht="16" x14ac:dyDescent="0.2">
      <c r="A2805"/>
      <c r="B2805"/>
      <c r="C2805"/>
      <c r="D2805"/>
      <c r="E2805"/>
      <c r="F2805"/>
      <c r="G2805"/>
      <c r="H2805"/>
      <c r="I2805"/>
      <c r="J2805"/>
      <c r="K2805"/>
      <c r="L2805"/>
    </row>
    <row r="2806" spans="1:12" ht="16" x14ac:dyDescent="0.2">
      <c r="A2806"/>
      <c r="B2806"/>
      <c r="C2806"/>
      <c r="D2806"/>
      <c r="E2806"/>
      <c r="F2806"/>
      <c r="G2806"/>
      <c r="H2806"/>
      <c r="I2806"/>
      <c r="J2806"/>
      <c r="K2806"/>
      <c r="L2806"/>
    </row>
    <row r="2807" spans="1:12" ht="16" x14ac:dyDescent="0.2">
      <c r="A2807"/>
      <c r="B2807"/>
      <c r="C2807"/>
      <c r="D2807"/>
      <c r="E2807"/>
      <c r="F2807"/>
      <c r="G2807"/>
      <c r="H2807"/>
      <c r="I2807"/>
      <c r="J2807"/>
      <c r="K2807"/>
      <c r="L2807"/>
    </row>
    <row r="2808" spans="1:12" ht="16" x14ac:dyDescent="0.2">
      <c r="A2808"/>
      <c r="B2808"/>
      <c r="C2808"/>
      <c r="D2808"/>
      <c r="E2808"/>
      <c r="F2808"/>
      <c r="G2808"/>
      <c r="H2808"/>
      <c r="I2808"/>
      <c r="J2808"/>
      <c r="K2808"/>
      <c r="L2808"/>
    </row>
    <row r="2809" spans="1:12" ht="16" x14ac:dyDescent="0.2">
      <c r="A2809"/>
      <c r="B2809"/>
      <c r="C2809"/>
      <c r="D2809"/>
      <c r="E2809"/>
      <c r="F2809"/>
      <c r="G2809"/>
      <c r="H2809"/>
      <c r="I2809"/>
      <c r="J2809"/>
      <c r="K2809"/>
      <c r="L2809"/>
    </row>
    <row r="2810" spans="1:12" ht="16" x14ac:dyDescent="0.2">
      <c r="A2810"/>
      <c r="B2810"/>
      <c r="C2810"/>
      <c r="D2810"/>
      <c r="E2810"/>
      <c r="F2810"/>
      <c r="G2810"/>
      <c r="H2810"/>
      <c r="I2810"/>
      <c r="J2810"/>
      <c r="K2810"/>
      <c r="L2810"/>
    </row>
    <row r="2811" spans="1:12" ht="16" x14ac:dyDescent="0.2">
      <c r="A2811"/>
      <c r="B2811"/>
      <c r="C2811"/>
      <c r="D2811"/>
      <c r="E2811"/>
      <c r="F2811"/>
      <c r="G2811"/>
      <c r="H2811"/>
      <c r="I2811"/>
      <c r="J2811"/>
      <c r="K2811"/>
      <c r="L2811"/>
    </row>
    <row r="2812" spans="1:12" ht="16" x14ac:dyDescent="0.2">
      <c r="A2812"/>
      <c r="B2812"/>
      <c r="C2812"/>
      <c r="D2812"/>
      <c r="E2812"/>
      <c r="F2812"/>
      <c r="G2812"/>
      <c r="H2812"/>
      <c r="I2812"/>
      <c r="J2812"/>
      <c r="K2812"/>
      <c r="L2812"/>
    </row>
    <row r="2813" spans="1:12" ht="16" x14ac:dyDescent="0.2">
      <c r="A2813"/>
      <c r="B2813"/>
      <c r="C2813"/>
      <c r="D2813"/>
      <c r="E2813"/>
      <c r="F2813"/>
      <c r="G2813"/>
      <c r="H2813"/>
      <c r="I2813"/>
      <c r="J2813"/>
      <c r="K2813"/>
      <c r="L2813"/>
    </row>
    <row r="2814" spans="1:12" ht="16" x14ac:dyDescent="0.2">
      <c r="A2814"/>
      <c r="B2814"/>
      <c r="C2814"/>
      <c r="D2814"/>
      <c r="E2814"/>
      <c r="F2814"/>
      <c r="G2814"/>
      <c r="H2814"/>
      <c r="I2814"/>
      <c r="J2814"/>
      <c r="K2814"/>
      <c r="L2814"/>
    </row>
    <row r="2815" spans="1:12" ht="16" x14ac:dyDescent="0.2">
      <c r="A2815"/>
      <c r="B2815"/>
      <c r="C2815"/>
      <c r="D2815"/>
      <c r="E2815"/>
      <c r="F2815"/>
      <c r="G2815"/>
      <c r="H2815"/>
      <c r="I2815"/>
      <c r="J2815"/>
      <c r="K2815"/>
      <c r="L2815"/>
    </row>
    <row r="2816" spans="1:12" ht="16" x14ac:dyDescent="0.2">
      <c r="A2816"/>
      <c r="B2816"/>
      <c r="C2816"/>
      <c r="D2816"/>
      <c r="E2816"/>
      <c r="F2816"/>
      <c r="G2816"/>
      <c r="H2816"/>
      <c r="I2816"/>
      <c r="J2816"/>
      <c r="K2816"/>
      <c r="L2816"/>
    </row>
    <row r="2817" spans="1:12" ht="16" x14ac:dyDescent="0.2">
      <c r="A2817"/>
      <c r="B2817"/>
      <c r="C2817"/>
      <c r="D2817"/>
      <c r="E2817"/>
      <c r="F2817"/>
      <c r="G2817"/>
      <c r="H2817"/>
      <c r="I2817"/>
      <c r="J2817"/>
      <c r="K2817"/>
      <c r="L2817"/>
    </row>
    <row r="2818" spans="1:12" ht="16" x14ac:dyDescent="0.2">
      <c r="A2818"/>
      <c r="B2818"/>
      <c r="C2818"/>
      <c r="D2818"/>
      <c r="E2818"/>
      <c r="F2818"/>
      <c r="G2818"/>
      <c r="H2818"/>
      <c r="I2818"/>
      <c r="J2818"/>
      <c r="K2818"/>
      <c r="L2818"/>
    </row>
    <row r="2819" spans="1:12" ht="16" x14ac:dyDescent="0.2">
      <c r="A2819"/>
      <c r="B2819"/>
      <c r="C2819"/>
      <c r="D2819"/>
      <c r="E2819"/>
      <c r="F2819"/>
      <c r="G2819"/>
      <c r="H2819"/>
      <c r="I2819"/>
      <c r="J2819"/>
      <c r="K2819"/>
      <c r="L2819"/>
    </row>
    <row r="2820" spans="1:12" ht="16" x14ac:dyDescent="0.2">
      <c r="A2820"/>
      <c r="B2820"/>
      <c r="C2820"/>
      <c r="D2820"/>
      <c r="E2820"/>
      <c r="F2820"/>
      <c r="G2820"/>
      <c r="H2820"/>
      <c r="I2820"/>
      <c r="J2820"/>
      <c r="K2820"/>
      <c r="L2820"/>
    </row>
    <row r="2821" spans="1:12" ht="16" x14ac:dyDescent="0.2">
      <c r="A2821"/>
      <c r="B2821"/>
      <c r="C2821"/>
      <c r="D2821"/>
      <c r="E2821"/>
      <c r="F2821"/>
      <c r="G2821"/>
      <c r="H2821"/>
      <c r="I2821"/>
      <c r="J2821"/>
      <c r="K2821"/>
      <c r="L2821"/>
    </row>
    <row r="2822" spans="1:12" ht="16" x14ac:dyDescent="0.2">
      <c r="A2822"/>
      <c r="B2822"/>
      <c r="C2822"/>
      <c r="D2822"/>
      <c r="E2822"/>
      <c r="F2822"/>
      <c r="G2822"/>
      <c r="H2822"/>
      <c r="I2822"/>
      <c r="J2822"/>
      <c r="K2822"/>
      <c r="L2822"/>
    </row>
    <row r="2823" spans="1:12" ht="16" x14ac:dyDescent="0.2">
      <c r="A2823"/>
      <c r="B2823"/>
      <c r="C2823"/>
      <c r="D2823"/>
      <c r="E2823"/>
      <c r="F2823"/>
      <c r="G2823"/>
      <c r="H2823"/>
      <c r="I2823"/>
      <c r="J2823"/>
      <c r="K2823"/>
      <c r="L2823"/>
    </row>
    <row r="2824" spans="1:12" ht="16" x14ac:dyDescent="0.2">
      <c r="A2824"/>
      <c r="B2824"/>
      <c r="C2824"/>
      <c r="D2824"/>
      <c r="E2824"/>
      <c r="F2824"/>
      <c r="G2824"/>
      <c r="H2824"/>
      <c r="I2824"/>
      <c r="J2824"/>
      <c r="K2824"/>
      <c r="L2824"/>
    </row>
    <row r="2825" spans="1:12" ht="16" x14ac:dyDescent="0.2">
      <c r="A2825"/>
      <c r="B2825"/>
      <c r="C2825"/>
      <c r="D2825"/>
      <c r="E2825"/>
      <c r="F2825"/>
      <c r="G2825"/>
      <c r="H2825"/>
      <c r="I2825"/>
      <c r="J2825"/>
      <c r="K2825"/>
      <c r="L2825"/>
    </row>
    <row r="2826" spans="1:12" ht="16" x14ac:dyDescent="0.2">
      <c r="A2826"/>
      <c r="B2826"/>
      <c r="C2826"/>
      <c r="D2826"/>
      <c r="E2826"/>
      <c r="F2826"/>
      <c r="G2826"/>
      <c r="H2826"/>
      <c r="I2826"/>
      <c r="J2826"/>
      <c r="K2826"/>
      <c r="L2826"/>
    </row>
    <row r="2827" spans="1:12" ht="16" x14ac:dyDescent="0.2">
      <c r="A2827"/>
      <c r="B2827"/>
      <c r="C2827"/>
      <c r="D2827"/>
      <c r="E2827"/>
      <c r="F2827"/>
      <c r="G2827"/>
      <c r="H2827"/>
      <c r="I2827"/>
      <c r="J2827"/>
      <c r="K2827"/>
      <c r="L2827"/>
    </row>
    <row r="2828" spans="1:12" ht="16" x14ac:dyDescent="0.2">
      <c r="A2828"/>
      <c r="B2828"/>
      <c r="C2828"/>
      <c r="D2828"/>
      <c r="E2828"/>
      <c r="F2828"/>
      <c r="G2828"/>
      <c r="H2828"/>
      <c r="I2828"/>
      <c r="J2828"/>
      <c r="K2828"/>
      <c r="L2828"/>
    </row>
    <row r="2829" spans="1:12" ht="16" x14ac:dyDescent="0.2">
      <c r="A2829"/>
      <c r="B2829"/>
      <c r="C2829"/>
      <c r="D2829"/>
      <c r="E2829"/>
      <c r="F2829"/>
      <c r="G2829"/>
      <c r="H2829"/>
      <c r="I2829"/>
      <c r="J2829"/>
      <c r="K2829"/>
      <c r="L2829"/>
    </row>
    <row r="2830" spans="1:12" ht="16" x14ac:dyDescent="0.2">
      <c r="A2830"/>
      <c r="B2830"/>
      <c r="C2830"/>
      <c r="D2830"/>
      <c r="E2830"/>
      <c r="F2830"/>
      <c r="G2830"/>
      <c r="H2830"/>
      <c r="I2830"/>
      <c r="J2830"/>
      <c r="K2830"/>
      <c r="L2830"/>
    </row>
    <row r="2831" spans="1:12" ht="16" x14ac:dyDescent="0.2">
      <c r="A2831"/>
      <c r="B2831"/>
      <c r="C2831"/>
      <c r="D2831"/>
      <c r="E2831"/>
      <c r="F2831"/>
      <c r="G2831"/>
      <c r="H2831"/>
      <c r="I2831"/>
      <c r="J2831"/>
      <c r="K2831"/>
      <c r="L2831"/>
    </row>
    <row r="2832" spans="1:12" ht="16" x14ac:dyDescent="0.2">
      <c r="A2832"/>
      <c r="B2832"/>
      <c r="C2832"/>
      <c r="D2832"/>
      <c r="E2832"/>
      <c r="F2832"/>
      <c r="G2832"/>
      <c r="H2832"/>
      <c r="I2832"/>
      <c r="J2832"/>
      <c r="K2832"/>
      <c r="L2832"/>
    </row>
    <row r="2833" spans="1:12" ht="16" x14ac:dyDescent="0.2">
      <c r="A2833"/>
      <c r="B2833"/>
      <c r="C2833"/>
      <c r="D2833"/>
      <c r="E2833"/>
      <c r="F2833"/>
      <c r="G2833"/>
      <c r="H2833"/>
      <c r="I2833"/>
      <c r="J2833"/>
      <c r="K2833"/>
      <c r="L2833"/>
    </row>
    <row r="2834" spans="1:12" ht="16" x14ac:dyDescent="0.2">
      <c r="A2834"/>
      <c r="B2834"/>
      <c r="C2834"/>
      <c r="D2834"/>
      <c r="E2834"/>
      <c r="F2834"/>
      <c r="G2834"/>
      <c r="H2834"/>
      <c r="I2834"/>
      <c r="J2834"/>
      <c r="K2834"/>
      <c r="L2834"/>
    </row>
    <row r="2835" spans="1:12" ht="16" x14ac:dyDescent="0.2">
      <c r="A2835"/>
      <c r="B2835"/>
      <c r="C2835"/>
      <c r="D2835"/>
      <c r="E2835"/>
      <c r="F2835"/>
      <c r="G2835"/>
      <c r="H2835"/>
      <c r="I2835"/>
      <c r="J2835"/>
      <c r="K2835"/>
      <c r="L2835"/>
    </row>
    <row r="2836" spans="1:12" ht="16" x14ac:dyDescent="0.2">
      <c r="A2836"/>
      <c r="B2836"/>
      <c r="C2836"/>
      <c r="D2836"/>
      <c r="E2836"/>
      <c r="F2836"/>
      <c r="G2836"/>
      <c r="H2836"/>
      <c r="I2836"/>
      <c r="J2836"/>
      <c r="K2836"/>
      <c r="L2836"/>
    </row>
    <row r="2837" spans="1:12" ht="16" x14ac:dyDescent="0.2">
      <c r="A2837"/>
      <c r="B2837"/>
      <c r="C2837"/>
      <c r="D2837"/>
      <c r="E2837"/>
      <c r="F2837"/>
      <c r="G2837"/>
      <c r="H2837"/>
      <c r="I2837"/>
      <c r="J2837"/>
      <c r="K2837"/>
      <c r="L2837"/>
    </row>
    <row r="2838" spans="1:12" ht="16" x14ac:dyDescent="0.2">
      <c r="A2838"/>
      <c r="B2838"/>
      <c r="C2838"/>
      <c r="D2838"/>
      <c r="E2838"/>
      <c r="F2838"/>
      <c r="G2838"/>
      <c r="H2838"/>
      <c r="I2838"/>
      <c r="J2838"/>
      <c r="K2838"/>
      <c r="L2838"/>
    </row>
    <row r="2839" spans="1:12" ht="16" x14ac:dyDescent="0.2">
      <c r="A2839"/>
      <c r="B2839"/>
      <c r="C2839"/>
      <c r="D2839"/>
      <c r="E2839"/>
      <c r="F2839"/>
      <c r="G2839"/>
      <c r="H2839"/>
      <c r="I2839"/>
      <c r="J2839"/>
      <c r="K2839"/>
      <c r="L2839"/>
    </row>
    <row r="2840" spans="1:12" ht="16" x14ac:dyDescent="0.2">
      <c r="A2840"/>
      <c r="B2840"/>
      <c r="C2840"/>
      <c r="D2840"/>
      <c r="E2840"/>
      <c r="F2840"/>
      <c r="G2840"/>
      <c r="H2840"/>
      <c r="I2840"/>
      <c r="J2840"/>
      <c r="K2840"/>
      <c r="L2840"/>
    </row>
    <row r="2841" spans="1:12" ht="16" x14ac:dyDescent="0.2">
      <c r="A2841"/>
      <c r="B2841"/>
      <c r="C2841"/>
      <c r="D2841"/>
      <c r="E2841"/>
      <c r="F2841"/>
      <c r="G2841"/>
      <c r="H2841"/>
      <c r="I2841"/>
      <c r="J2841"/>
      <c r="K2841"/>
      <c r="L2841"/>
    </row>
    <row r="2842" spans="1:12" ht="16" x14ac:dyDescent="0.2">
      <c r="A2842"/>
      <c r="B2842"/>
      <c r="C2842"/>
      <c r="D2842"/>
      <c r="E2842"/>
      <c r="F2842"/>
      <c r="G2842"/>
      <c r="H2842"/>
      <c r="I2842"/>
      <c r="J2842"/>
      <c r="K2842"/>
      <c r="L2842"/>
    </row>
    <row r="2843" spans="1:12" ht="16" x14ac:dyDescent="0.2">
      <c r="A2843"/>
      <c r="B2843"/>
      <c r="C2843"/>
      <c r="D2843"/>
      <c r="E2843"/>
      <c r="F2843"/>
      <c r="G2843"/>
      <c r="H2843"/>
      <c r="I2843"/>
      <c r="J2843"/>
      <c r="K2843"/>
      <c r="L2843"/>
    </row>
    <row r="2844" spans="1:12" ht="16" x14ac:dyDescent="0.2">
      <c r="A2844"/>
      <c r="B2844"/>
      <c r="C2844"/>
      <c r="D2844"/>
      <c r="E2844"/>
      <c r="F2844"/>
      <c r="G2844"/>
      <c r="H2844"/>
      <c r="I2844"/>
      <c r="J2844"/>
      <c r="K2844"/>
      <c r="L2844"/>
    </row>
    <row r="2845" spans="1:12" ht="16" x14ac:dyDescent="0.2">
      <c r="A2845"/>
      <c r="B2845"/>
      <c r="C2845"/>
      <c r="D2845"/>
      <c r="E2845"/>
      <c r="F2845"/>
      <c r="G2845"/>
      <c r="H2845"/>
      <c r="I2845"/>
      <c r="J2845"/>
      <c r="K2845"/>
      <c r="L2845"/>
    </row>
    <row r="2846" spans="1:12" ht="16" x14ac:dyDescent="0.2">
      <c r="A2846"/>
      <c r="B2846"/>
      <c r="C2846"/>
      <c r="D2846"/>
      <c r="E2846"/>
      <c r="F2846"/>
      <c r="G2846"/>
      <c r="H2846"/>
      <c r="I2846"/>
      <c r="J2846"/>
      <c r="K2846"/>
      <c r="L2846"/>
    </row>
    <row r="2847" spans="1:12" ht="16" x14ac:dyDescent="0.2">
      <c r="A2847"/>
      <c r="B2847"/>
      <c r="C2847"/>
      <c r="D2847"/>
      <c r="E2847"/>
      <c r="F2847"/>
      <c r="G2847"/>
      <c r="H2847"/>
      <c r="I2847"/>
      <c r="J2847"/>
      <c r="K2847"/>
      <c r="L2847"/>
    </row>
    <row r="2848" spans="1:12" ht="16" x14ac:dyDescent="0.2">
      <c r="A2848"/>
      <c r="B2848"/>
      <c r="C2848"/>
      <c r="D2848"/>
      <c r="E2848"/>
      <c r="F2848"/>
      <c r="G2848"/>
      <c r="H2848"/>
      <c r="I2848"/>
      <c r="J2848"/>
      <c r="K2848"/>
      <c r="L2848"/>
    </row>
    <row r="2849" spans="1:12" ht="16" x14ac:dyDescent="0.2">
      <c r="A2849"/>
      <c r="B2849"/>
      <c r="C2849"/>
      <c r="D2849"/>
      <c r="E2849"/>
      <c r="F2849"/>
      <c r="G2849"/>
      <c r="H2849"/>
      <c r="I2849"/>
      <c r="J2849"/>
      <c r="K2849"/>
      <c r="L2849"/>
    </row>
    <row r="2850" spans="1:12" ht="16" x14ac:dyDescent="0.2">
      <c r="A2850"/>
      <c r="B2850"/>
      <c r="C2850"/>
      <c r="D2850"/>
      <c r="E2850"/>
      <c r="F2850"/>
      <c r="G2850"/>
      <c r="H2850"/>
      <c r="I2850"/>
      <c r="J2850"/>
      <c r="K2850"/>
      <c r="L2850"/>
    </row>
    <row r="2851" spans="1:12" ht="16" x14ac:dyDescent="0.2">
      <c r="A2851"/>
      <c r="B2851"/>
      <c r="C2851"/>
      <c r="D2851"/>
      <c r="E2851"/>
      <c r="F2851"/>
      <c r="G2851"/>
      <c r="H2851"/>
      <c r="I2851"/>
      <c r="J2851"/>
      <c r="K2851"/>
      <c r="L2851"/>
    </row>
    <row r="2852" spans="1:12" ht="16" x14ac:dyDescent="0.2">
      <c r="A2852"/>
      <c r="B2852"/>
      <c r="C2852"/>
      <c r="D2852"/>
      <c r="E2852"/>
      <c r="F2852"/>
      <c r="G2852"/>
      <c r="H2852"/>
      <c r="I2852"/>
      <c r="J2852"/>
      <c r="K2852"/>
      <c r="L2852"/>
    </row>
    <row r="2853" spans="1:12" ht="16" x14ac:dyDescent="0.2">
      <c r="A2853"/>
      <c r="B2853"/>
      <c r="C2853"/>
      <c r="D2853"/>
      <c r="E2853"/>
      <c r="F2853"/>
      <c r="G2853"/>
      <c r="H2853"/>
      <c r="I2853"/>
      <c r="J2853"/>
      <c r="K2853"/>
      <c r="L2853"/>
    </row>
    <row r="2854" spans="1:12" ht="16" x14ac:dyDescent="0.2">
      <c r="A2854"/>
      <c r="B2854"/>
      <c r="C2854"/>
      <c r="D2854"/>
      <c r="E2854"/>
      <c r="F2854"/>
      <c r="G2854"/>
      <c r="H2854"/>
      <c r="I2854"/>
      <c r="J2854"/>
      <c r="K2854"/>
      <c r="L2854"/>
    </row>
    <row r="2855" spans="1:12" ht="16" x14ac:dyDescent="0.2">
      <c r="A2855"/>
      <c r="B2855"/>
      <c r="C2855"/>
      <c r="D2855"/>
      <c r="E2855"/>
      <c r="F2855"/>
      <c r="G2855"/>
      <c r="H2855"/>
      <c r="I2855"/>
      <c r="J2855"/>
      <c r="K2855"/>
      <c r="L2855"/>
    </row>
    <row r="2856" spans="1:12" ht="16" x14ac:dyDescent="0.2">
      <c r="A2856"/>
      <c r="B2856"/>
      <c r="C2856"/>
      <c r="D2856"/>
      <c r="E2856"/>
      <c r="F2856"/>
      <c r="G2856"/>
      <c r="H2856"/>
      <c r="I2856"/>
      <c r="J2856"/>
      <c r="K2856"/>
      <c r="L2856"/>
    </row>
    <row r="2857" spans="1:12" ht="16" x14ac:dyDescent="0.2">
      <c r="A2857"/>
      <c r="B2857"/>
      <c r="C2857"/>
      <c r="D2857"/>
      <c r="E2857"/>
      <c r="F2857"/>
      <c r="G2857"/>
      <c r="H2857"/>
      <c r="I2857"/>
      <c r="J2857"/>
      <c r="K2857"/>
      <c r="L2857"/>
    </row>
    <row r="2858" spans="1:12" ht="16" x14ac:dyDescent="0.2">
      <c r="A2858"/>
      <c r="B2858"/>
      <c r="C2858"/>
      <c r="D2858"/>
      <c r="E2858"/>
      <c r="F2858"/>
      <c r="G2858"/>
      <c r="H2858"/>
      <c r="I2858"/>
      <c r="J2858"/>
      <c r="K2858"/>
      <c r="L2858"/>
    </row>
    <row r="2859" spans="1:12" ht="16" x14ac:dyDescent="0.2">
      <c r="A2859"/>
      <c r="B2859"/>
      <c r="C2859"/>
      <c r="D2859"/>
      <c r="E2859"/>
      <c r="F2859"/>
      <c r="G2859"/>
      <c r="H2859"/>
      <c r="I2859"/>
      <c r="J2859"/>
      <c r="K2859"/>
      <c r="L2859"/>
    </row>
    <row r="2860" spans="1:12" ht="16" x14ac:dyDescent="0.2">
      <c r="A2860"/>
      <c r="B2860"/>
      <c r="C2860"/>
      <c r="D2860"/>
      <c r="E2860"/>
      <c r="F2860"/>
      <c r="G2860"/>
      <c r="H2860"/>
      <c r="I2860"/>
      <c r="J2860"/>
      <c r="K2860"/>
      <c r="L2860"/>
    </row>
    <row r="2861" spans="1:12" ht="16" x14ac:dyDescent="0.2">
      <c r="A2861"/>
      <c r="B2861"/>
      <c r="C2861"/>
      <c r="D2861"/>
      <c r="E2861"/>
      <c r="F2861"/>
      <c r="G2861"/>
      <c r="H2861"/>
      <c r="I2861"/>
      <c r="J2861"/>
      <c r="K2861"/>
      <c r="L2861"/>
    </row>
    <row r="2862" spans="1:12" ht="16" x14ac:dyDescent="0.2">
      <c r="A2862"/>
      <c r="B2862"/>
      <c r="C2862"/>
      <c r="D2862"/>
      <c r="E2862"/>
      <c r="F2862"/>
      <c r="G2862"/>
      <c r="H2862"/>
      <c r="I2862"/>
      <c r="J2862"/>
      <c r="K2862"/>
      <c r="L2862"/>
    </row>
    <row r="2863" spans="1:12" ht="16" x14ac:dyDescent="0.2">
      <c r="A2863"/>
      <c r="B2863"/>
      <c r="C2863"/>
      <c r="D2863"/>
      <c r="E2863"/>
      <c r="F2863"/>
      <c r="G2863"/>
      <c r="H2863"/>
      <c r="I2863"/>
      <c r="J2863"/>
      <c r="K2863"/>
      <c r="L2863"/>
    </row>
    <row r="2864" spans="1:12" ht="16" x14ac:dyDescent="0.2">
      <c r="A2864"/>
      <c r="B2864"/>
      <c r="C2864"/>
      <c r="D2864"/>
      <c r="E2864"/>
      <c r="F2864"/>
      <c r="G2864"/>
      <c r="H2864"/>
      <c r="I2864"/>
      <c r="J2864"/>
      <c r="K2864"/>
      <c r="L2864"/>
    </row>
    <row r="2865" spans="1:12" ht="16" x14ac:dyDescent="0.2">
      <c r="A2865"/>
      <c r="B2865"/>
      <c r="C2865"/>
      <c r="D2865"/>
      <c r="E2865"/>
      <c r="F2865"/>
      <c r="G2865"/>
      <c r="H2865"/>
      <c r="I2865"/>
      <c r="J2865"/>
      <c r="K2865"/>
      <c r="L2865"/>
    </row>
    <row r="2866" spans="1:12" ht="16" x14ac:dyDescent="0.2">
      <c r="A2866"/>
      <c r="B2866"/>
      <c r="C2866"/>
      <c r="D2866"/>
      <c r="E2866"/>
      <c r="F2866"/>
      <c r="G2866"/>
      <c r="H2866"/>
      <c r="I2866"/>
      <c r="J2866"/>
      <c r="K2866"/>
      <c r="L2866"/>
    </row>
    <row r="2867" spans="1:12" ht="16" x14ac:dyDescent="0.2">
      <c r="A2867"/>
      <c r="B2867"/>
      <c r="C2867"/>
      <c r="D2867"/>
      <c r="E2867"/>
      <c r="F2867"/>
      <c r="G2867"/>
      <c r="H2867"/>
      <c r="I2867"/>
      <c r="J2867"/>
      <c r="K2867"/>
      <c r="L2867"/>
    </row>
    <row r="2868" spans="1:12" ht="16" x14ac:dyDescent="0.2">
      <c r="A2868"/>
      <c r="B2868"/>
      <c r="C2868"/>
      <c r="D2868"/>
      <c r="E2868"/>
      <c r="F2868"/>
      <c r="G2868"/>
      <c r="H2868"/>
      <c r="I2868"/>
      <c r="J2868"/>
      <c r="K2868"/>
      <c r="L2868"/>
    </row>
    <row r="2869" spans="1:12" ht="16" x14ac:dyDescent="0.2">
      <c r="A2869"/>
      <c r="B2869"/>
      <c r="C2869"/>
      <c r="D2869"/>
      <c r="E2869"/>
      <c r="F2869"/>
      <c r="G2869"/>
      <c r="H2869"/>
      <c r="I2869"/>
      <c r="J2869"/>
      <c r="K2869"/>
      <c r="L2869"/>
    </row>
    <row r="2870" spans="1:12" ht="16" x14ac:dyDescent="0.2">
      <c r="A2870"/>
      <c r="B2870"/>
      <c r="C2870"/>
      <c r="D2870"/>
      <c r="E2870"/>
      <c r="F2870"/>
      <c r="G2870"/>
      <c r="H2870"/>
      <c r="I2870"/>
      <c r="J2870"/>
      <c r="K2870"/>
      <c r="L2870"/>
    </row>
    <row r="2871" spans="1:12" ht="16" x14ac:dyDescent="0.2">
      <c r="A2871"/>
      <c r="B2871"/>
      <c r="C2871"/>
      <c r="D2871"/>
      <c r="E2871"/>
      <c r="F2871"/>
      <c r="G2871"/>
      <c r="H2871"/>
      <c r="I2871"/>
      <c r="J2871"/>
      <c r="K2871"/>
      <c r="L2871"/>
    </row>
    <row r="2872" spans="1:12" ht="16" x14ac:dyDescent="0.2">
      <c r="A2872"/>
      <c r="B2872"/>
      <c r="C2872"/>
      <c r="D2872"/>
      <c r="E2872"/>
      <c r="F2872"/>
      <c r="G2872"/>
      <c r="H2872"/>
      <c r="I2872"/>
      <c r="J2872"/>
      <c r="K2872"/>
      <c r="L2872"/>
    </row>
    <row r="2873" spans="1:12" ht="16" x14ac:dyDescent="0.2">
      <c r="A2873"/>
      <c r="B2873"/>
      <c r="C2873"/>
      <c r="D2873"/>
      <c r="E2873"/>
      <c r="F2873"/>
      <c r="G2873"/>
      <c r="H2873"/>
      <c r="I2873"/>
      <c r="J2873"/>
      <c r="K2873"/>
      <c r="L2873"/>
    </row>
    <row r="2874" spans="1:12" ht="16" x14ac:dyDescent="0.2">
      <c r="A2874"/>
      <c r="B2874"/>
      <c r="C2874"/>
      <c r="D2874"/>
      <c r="E2874"/>
      <c r="F2874"/>
      <c r="G2874"/>
      <c r="H2874"/>
      <c r="I2874"/>
      <c r="J2874"/>
      <c r="K2874"/>
      <c r="L2874"/>
    </row>
    <row r="2875" spans="1:12" ht="16" x14ac:dyDescent="0.2">
      <c r="A2875"/>
      <c r="B2875"/>
      <c r="C2875"/>
      <c r="D2875"/>
      <c r="E2875"/>
      <c r="F2875"/>
      <c r="G2875"/>
      <c r="H2875"/>
      <c r="I2875"/>
      <c r="J2875"/>
      <c r="K2875"/>
      <c r="L2875"/>
    </row>
    <row r="2876" spans="1:12" ht="16" x14ac:dyDescent="0.2">
      <c r="A2876"/>
      <c r="B2876"/>
      <c r="C2876"/>
      <c r="D2876"/>
      <c r="E2876"/>
      <c r="F2876"/>
      <c r="G2876"/>
      <c r="H2876"/>
      <c r="I2876"/>
      <c r="J2876"/>
      <c r="K2876"/>
      <c r="L2876"/>
    </row>
    <row r="2877" spans="1:12" ht="16" x14ac:dyDescent="0.2">
      <c r="A2877"/>
      <c r="B2877"/>
      <c r="C2877"/>
      <c r="D2877"/>
      <c r="E2877"/>
      <c r="F2877"/>
      <c r="G2877"/>
      <c r="H2877"/>
      <c r="I2877"/>
      <c r="J2877"/>
      <c r="K2877"/>
      <c r="L2877"/>
    </row>
    <row r="2878" spans="1:12" ht="16" x14ac:dyDescent="0.2">
      <c r="A2878"/>
      <c r="B2878"/>
      <c r="C2878"/>
      <c r="D2878"/>
      <c r="E2878"/>
      <c r="F2878"/>
      <c r="G2878"/>
      <c r="H2878"/>
      <c r="I2878"/>
      <c r="J2878"/>
      <c r="K2878"/>
      <c r="L2878"/>
    </row>
    <row r="2879" spans="1:12" ht="16" x14ac:dyDescent="0.2">
      <c r="A2879"/>
      <c r="B2879"/>
      <c r="C2879"/>
      <c r="D2879"/>
      <c r="E2879"/>
      <c r="F2879"/>
      <c r="G2879"/>
      <c r="H2879"/>
      <c r="I2879"/>
      <c r="J2879"/>
      <c r="K2879"/>
      <c r="L2879"/>
    </row>
    <row r="2880" spans="1:12" ht="16" x14ac:dyDescent="0.2">
      <c r="A2880"/>
      <c r="B2880"/>
      <c r="C2880"/>
      <c r="D2880"/>
      <c r="E2880"/>
      <c r="F2880"/>
      <c r="G2880"/>
      <c r="H2880"/>
      <c r="I2880"/>
      <c r="J2880"/>
      <c r="K2880"/>
      <c r="L2880"/>
    </row>
    <row r="2881" spans="1:12" ht="16" x14ac:dyDescent="0.2">
      <c r="A2881"/>
      <c r="B2881"/>
      <c r="C2881"/>
      <c r="D2881"/>
      <c r="E2881"/>
      <c r="F2881"/>
      <c r="G2881"/>
      <c r="H2881"/>
      <c r="I2881"/>
      <c r="J2881"/>
      <c r="K2881"/>
      <c r="L2881"/>
    </row>
    <row r="2882" spans="1:12" ht="16" x14ac:dyDescent="0.2">
      <c r="A2882"/>
      <c r="B2882"/>
      <c r="C2882"/>
      <c r="D2882"/>
      <c r="E2882"/>
      <c r="F2882"/>
      <c r="G2882"/>
      <c r="H2882"/>
      <c r="I2882"/>
      <c r="J2882"/>
      <c r="K2882"/>
      <c r="L2882"/>
    </row>
    <row r="2883" spans="1:12" ht="16" x14ac:dyDescent="0.2">
      <c r="A2883"/>
      <c r="B2883"/>
      <c r="C2883"/>
      <c r="D2883"/>
      <c r="E2883"/>
      <c r="F2883"/>
      <c r="G2883"/>
      <c r="H2883"/>
      <c r="I2883"/>
      <c r="J2883"/>
      <c r="K2883"/>
      <c r="L2883"/>
    </row>
    <row r="2884" spans="1:12" ht="16" x14ac:dyDescent="0.2">
      <c r="A2884"/>
      <c r="B2884"/>
      <c r="C2884"/>
      <c r="D2884"/>
      <c r="E2884"/>
      <c r="F2884"/>
      <c r="G2884"/>
      <c r="H2884"/>
      <c r="I2884"/>
      <c r="J2884"/>
      <c r="K2884"/>
      <c r="L2884"/>
    </row>
    <row r="2885" spans="1:12" ht="16" x14ac:dyDescent="0.2">
      <c r="A2885"/>
      <c r="B2885"/>
      <c r="C2885"/>
      <c r="D2885"/>
      <c r="E2885"/>
      <c r="F2885"/>
      <c r="G2885"/>
      <c r="H2885"/>
      <c r="I2885"/>
      <c r="J2885"/>
      <c r="K2885"/>
      <c r="L2885"/>
    </row>
    <row r="2886" spans="1:12" ht="16" x14ac:dyDescent="0.2">
      <c r="A2886"/>
      <c r="B2886"/>
      <c r="C2886"/>
      <c r="D2886"/>
      <c r="E2886"/>
      <c r="F2886"/>
      <c r="G2886"/>
      <c r="H2886"/>
      <c r="I2886"/>
      <c r="J2886"/>
      <c r="K2886"/>
      <c r="L2886"/>
    </row>
    <row r="2887" spans="1:12" ht="16" x14ac:dyDescent="0.2">
      <c r="A2887"/>
      <c r="B2887"/>
      <c r="C2887"/>
      <c r="D2887"/>
      <c r="E2887"/>
      <c r="F2887"/>
      <c r="G2887"/>
      <c r="H2887"/>
      <c r="I2887"/>
      <c r="J2887"/>
      <c r="K2887"/>
      <c r="L2887"/>
    </row>
    <row r="2888" spans="1:12" ht="16" x14ac:dyDescent="0.2">
      <c r="A2888"/>
      <c r="B2888"/>
      <c r="C2888"/>
      <c r="D2888"/>
      <c r="E2888"/>
      <c r="F2888"/>
      <c r="G2888"/>
      <c r="H2888"/>
      <c r="I2888"/>
      <c r="J2888"/>
      <c r="K2888"/>
      <c r="L2888"/>
    </row>
    <row r="2889" spans="1:12" ht="16" x14ac:dyDescent="0.2">
      <c r="A2889"/>
      <c r="B2889"/>
      <c r="C2889"/>
      <c r="D2889"/>
      <c r="E2889"/>
      <c r="F2889"/>
      <c r="G2889"/>
      <c r="H2889"/>
      <c r="I2889"/>
      <c r="J2889"/>
      <c r="K2889"/>
      <c r="L2889"/>
    </row>
    <row r="2890" spans="1:12" ht="16" x14ac:dyDescent="0.2">
      <c r="A2890"/>
      <c r="B2890"/>
      <c r="C2890"/>
      <c r="D2890"/>
      <c r="E2890"/>
      <c r="F2890"/>
      <c r="G2890"/>
      <c r="H2890"/>
      <c r="I2890"/>
      <c r="J2890"/>
      <c r="K2890"/>
      <c r="L2890"/>
    </row>
    <row r="2891" spans="1:12" ht="16" x14ac:dyDescent="0.2">
      <c r="A2891"/>
      <c r="B2891"/>
      <c r="C2891"/>
      <c r="D2891"/>
      <c r="E2891"/>
      <c r="F2891"/>
      <c r="G2891"/>
      <c r="H2891"/>
      <c r="I2891"/>
      <c r="J2891"/>
      <c r="K2891"/>
      <c r="L2891"/>
    </row>
    <row r="2892" spans="1:12" ht="16" x14ac:dyDescent="0.2">
      <c r="A2892"/>
      <c r="B2892"/>
      <c r="C2892"/>
      <c r="D2892"/>
      <c r="E2892"/>
      <c r="F2892"/>
      <c r="G2892"/>
      <c r="H2892"/>
      <c r="I2892"/>
      <c r="J2892"/>
      <c r="K2892"/>
      <c r="L2892"/>
    </row>
    <row r="2893" spans="1:12" ht="16" x14ac:dyDescent="0.2">
      <c r="A2893"/>
      <c r="B2893"/>
      <c r="C2893"/>
      <c r="D2893"/>
      <c r="E2893"/>
      <c r="F2893"/>
      <c r="G2893"/>
      <c r="H2893"/>
      <c r="I2893"/>
      <c r="J2893"/>
      <c r="K2893"/>
      <c r="L2893"/>
    </row>
    <row r="2894" spans="1:12" ht="16" x14ac:dyDescent="0.2">
      <c r="A2894"/>
      <c r="B2894"/>
      <c r="C2894"/>
      <c r="D2894"/>
      <c r="E2894"/>
      <c r="F2894"/>
      <c r="G2894"/>
      <c r="H2894"/>
      <c r="I2894"/>
      <c r="J2894"/>
      <c r="K2894"/>
      <c r="L2894"/>
    </row>
    <row r="2895" spans="1:12" ht="16" x14ac:dyDescent="0.2">
      <c r="A2895"/>
      <c r="B2895"/>
      <c r="C2895"/>
      <c r="D2895"/>
      <c r="E2895"/>
      <c r="F2895"/>
      <c r="G2895"/>
      <c r="H2895"/>
      <c r="I2895"/>
      <c r="J2895"/>
      <c r="K2895"/>
      <c r="L2895"/>
    </row>
    <row r="2896" spans="1:12" ht="16" x14ac:dyDescent="0.2">
      <c r="A2896"/>
      <c r="B2896"/>
      <c r="C2896"/>
      <c r="D2896"/>
      <c r="E2896"/>
      <c r="F2896"/>
      <c r="G2896"/>
      <c r="H2896"/>
      <c r="I2896"/>
      <c r="J2896"/>
      <c r="K2896"/>
      <c r="L2896"/>
    </row>
    <row r="2897" spans="1:12" ht="16" x14ac:dyDescent="0.2">
      <c r="A2897"/>
      <c r="B2897"/>
      <c r="C2897"/>
      <c r="D2897"/>
      <c r="E2897"/>
      <c r="F2897"/>
      <c r="G2897"/>
      <c r="H2897"/>
      <c r="I2897"/>
      <c r="J2897"/>
      <c r="K2897"/>
      <c r="L2897"/>
    </row>
    <row r="2898" spans="1:12" ht="16" x14ac:dyDescent="0.2">
      <c r="A2898"/>
      <c r="B2898"/>
      <c r="C2898"/>
      <c r="D2898"/>
      <c r="E2898"/>
      <c r="F2898"/>
      <c r="G2898"/>
      <c r="H2898"/>
      <c r="I2898"/>
      <c r="J2898"/>
      <c r="K2898"/>
      <c r="L2898"/>
    </row>
    <row r="2899" spans="1:12" ht="16" x14ac:dyDescent="0.2">
      <c r="A2899"/>
      <c r="B2899"/>
      <c r="C2899"/>
      <c r="D2899"/>
      <c r="E2899"/>
      <c r="F2899"/>
      <c r="G2899"/>
      <c r="H2899"/>
      <c r="I2899"/>
      <c r="J2899"/>
      <c r="K2899"/>
      <c r="L2899"/>
    </row>
    <row r="2900" spans="1:12" ht="16" x14ac:dyDescent="0.2">
      <c r="A2900"/>
      <c r="B2900"/>
      <c r="C2900"/>
      <c r="D2900"/>
      <c r="E2900"/>
      <c r="F2900"/>
      <c r="G2900"/>
      <c r="H2900"/>
      <c r="I2900"/>
      <c r="J2900"/>
      <c r="K2900"/>
      <c r="L2900"/>
    </row>
    <row r="2901" spans="1:12" ht="16" x14ac:dyDescent="0.2">
      <c r="A2901"/>
      <c r="B2901"/>
      <c r="C2901"/>
      <c r="D2901"/>
      <c r="E2901"/>
      <c r="F2901"/>
      <c r="G2901"/>
      <c r="H2901"/>
      <c r="I2901"/>
      <c r="J2901"/>
      <c r="K2901"/>
      <c r="L2901"/>
    </row>
    <row r="2902" spans="1:12" ht="16" x14ac:dyDescent="0.2">
      <c r="A2902"/>
      <c r="B2902"/>
      <c r="C2902"/>
      <c r="D2902"/>
      <c r="E2902"/>
      <c r="F2902"/>
      <c r="G2902"/>
      <c r="H2902"/>
      <c r="I2902"/>
      <c r="J2902"/>
      <c r="K2902"/>
      <c r="L2902"/>
    </row>
    <row r="2903" spans="1:12" ht="16" x14ac:dyDescent="0.2">
      <c r="A2903"/>
      <c r="B2903"/>
      <c r="C2903"/>
      <c r="D2903"/>
      <c r="E2903"/>
      <c r="F2903"/>
      <c r="G2903"/>
      <c r="H2903"/>
      <c r="I2903"/>
      <c r="J2903"/>
      <c r="K2903"/>
      <c r="L2903"/>
    </row>
    <row r="2904" spans="1:12" ht="16" x14ac:dyDescent="0.2">
      <c r="A2904"/>
      <c r="B2904"/>
      <c r="C2904"/>
      <c r="D2904"/>
      <c r="E2904"/>
      <c r="F2904"/>
      <c r="G2904"/>
      <c r="H2904"/>
      <c r="I2904"/>
      <c r="J2904"/>
      <c r="K2904"/>
      <c r="L2904"/>
    </row>
    <row r="2905" spans="1:12" ht="16" x14ac:dyDescent="0.2">
      <c r="A2905"/>
      <c r="B2905"/>
      <c r="C2905"/>
      <c r="D2905"/>
      <c r="E2905"/>
      <c r="F2905"/>
      <c r="G2905"/>
      <c r="H2905"/>
      <c r="I2905"/>
      <c r="J2905"/>
      <c r="K2905"/>
      <c r="L2905"/>
    </row>
    <row r="2906" spans="1:12" ht="16" x14ac:dyDescent="0.2">
      <c r="A2906"/>
      <c r="B2906"/>
      <c r="C2906"/>
      <c r="D2906"/>
      <c r="E2906"/>
      <c r="F2906"/>
      <c r="G2906"/>
      <c r="H2906"/>
      <c r="I2906"/>
      <c r="J2906"/>
      <c r="K2906"/>
      <c r="L2906"/>
    </row>
    <row r="2907" spans="1:12" ht="16" x14ac:dyDescent="0.2">
      <c r="A2907"/>
      <c r="B2907"/>
      <c r="C2907"/>
      <c r="D2907"/>
      <c r="E2907"/>
      <c r="F2907"/>
      <c r="G2907"/>
      <c r="H2907"/>
      <c r="I2907"/>
      <c r="J2907"/>
      <c r="K2907"/>
      <c r="L2907"/>
    </row>
    <row r="2908" spans="1:12" ht="16" x14ac:dyDescent="0.2">
      <c r="A2908"/>
      <c r="B2908"/>
      <c r="C2908"/>
      <c r="D2908"/>
      <c r="E2908"/>
      <c r="F2908"/>
      <c r="G2908"/>
      <c r="H2908"/>
      <c r="I2908"/>
      <c r="J2908"/>
      <c r="K2908"/>
      <c r="L2908"/>
    </row>
    <row r="2909" spans="1:12" ht="16" x14ac:dyDescent="0.2">
      <c r="A2909"/>
      <c r="B2909"/>
      <c r="C2909"/>
      <c r="D2909"/>
      <c r="E2909"/>
      <c r="F2909"/>
      <c r="G2909"/>
      <c r="H2909"/>
      <c r="I2909"/>
      <c r="J2909"/>
      <c r="K2909"/>
      <c r="L2909"/>
    </row>
    <row r="2910" spans="1:12" ht="16" x14ac:dyDescent="0.2">
      <c r="A2910"/>
      <c r="B2910"/>
      <c r="C2910"/>
      <c r="D2910"/>
      <c r="E2910"/>
      <c r="F2910"/>
      <c r="G2910"/>
      <c r="H2910"/>
      <c r="I2910"/>
      <c r="J2910"/>
      <c r="K2910"/>
      <c r="L2910"/>
    </row>
    <row r="2911" spans="1:12" ht="16" x14ac:dyDescent="0.2">
      <c r="A2911"/>
      <c r="B2911"/>
      <c r="C2911"/>
      <c r="D2911"/>
      <c r="E2911"/>
      <c r="F2911"/>
      <c r="G2911"/>
      <c r="H2911"/>
      <c r="I2911"/>
      <c r="J2911"/>
      <c r="K2911"/>
      <c r="L2911"/>
    </row>
    <row r="2912" spans="1:12" ht="16" x14ac:dyDescent="0.2">
      <c r="A2912"/>
      <c r="B2912"/>
      <c r="C2912"/>
      <c r="D2912"/>
      <c r="E2912"/>
      <c r="F2912"/>
      <c r="G2912"/>
      <c r="H2912"/>
      <c r="I2912"/>
      <c r="J2912"/>
      <c r="K2912"/>
      <c r="L2912"/>
    </row>
    <row r="2913" spans="1:12" ht="16" x14ac:dyDescent="0.2">
      <c r="A2913"/>
      <c r="B2913"/>
      <c r="C2913"/>
      <c r="D2913"/>
      <c r="E2913"/>
      <c r="F2913"/>
      <c r="G2913"/>
      <c r="H2913"/>
      <c r="I2913"/>
      <c r="J2913"/>
      <c r="K2913"/>
      <c r="L2913"/>
    </row>
    <row r="2914" spans="1:12" ht="16" x14ac:dyDescent="0.2">
      <c r="A2914"/>
      <c r="B2914"/>
      <c r="C2914"/>
      <c r="D2914"/>
      <c r="E2914"/>
      <c r="F2914"/>
      <c r="G2914"/>
      <c r="H2914"/>
      <c r="I2914"/>
      <c r="J2914"/>
      <c r="K2914"/>
      <c r="L2914"/>
    </row>
    <row r="2915" spans="1:12" ht="16" x14ac:dyDescent="0.2">
      <c r="A2915"/>
      <c r="B2915"/>
      <c r="C2915"/>
      <c r="D2915"/>
      <c r="E2915"/>
      <c r="F2915"/>
      <c r="G2915"/>
      <c r="H2915"/>
      <c r="I2915"/>
      <c r="J2915"/>
      <c r="K2915"/>
      <c r="L2915"/>
    </row>
    <row r="2916" spans="1:12" ht="16" x14ac:dyDescent="0.2">
      <c r="A2916"/>
      <c r="B2916"/>
      <c r="C2916"/>
      <c r="D2916"/>
      <c r="E2916"/>
      <c r="F2916"/>
      <c r="G2916"/>
      <c r="H2916"/>
      <c r="I2916"/>
      <c r="J2916"/>
      <c r="K2916"/>
      <c r="L2916"/>
    </row>
    <row r="2917" spans="1:12" ht="16" x14ac:dyDescent="0.2">
      <c r="A2917"/>
      <c r="B2917"/>
      <c r="C2917"/>
      <c r="D2917"/>
      <c r="E2917"/>
      <c r="F2917"/>
      <c r="G2917"/>
      <c r="H2917"/>
      <c r="I2917"/>
      <c r="J2917"/>
      <c r="K2917"/>
      <c r="L2917"/>
    </row>
    <row r="2918" spans="1:12" ht="16" x14ac:dyDescent="0.2">
      <c r="A2918"/>
      <c r="B2918"/>
      <c r="C2918"/>
      <c r="D2918"/>
      <c r="E2918"/>
      <c r="F2918"/>
      <c r="G2918"/>
      <c r="H2918"/>
      <c r="I2918"/>
      <c r="J2918"/>
      <c r="K2918"/>
      <c r="L2918"/>
    </row>
    <row r="2919" spans="1:12" ht="16" x14ac:dyDescent="0.2">
      <c r="A2919"/>
      <c r="B2919"/>
      <c r="C2919"/>
      <c r="D2919"/>
      <c r="E2919"/>
      <c r="F2919"/>
      <c r="G2919"/>
      <c r="H2919"/>
      <c r="I2919"/>
      <c r="J2919"/>
      <c r="K2919"/>
      <c r="L2919"/>
    </row>
    <row r="2920" spans="1:12" ht="16" x14ac:dyDescent="0.2">
      <c r="A2920"/>
      <c r="B2920"/>
      <c r="C2920"/>
      <c r="D2920"/>
      <c r="E2920"/>
      <c r="F2920"/>
      <c r="G2920"/>
      <c r="H2920"/>
      <c r="I2920"/>
      <c r="J2920"/>
      <c r="K2920"/>
      <c r="L2920"/>
    </row>
    <row r="2921" spans="1:12" ht="16" x14ac:dyDescent="0.2">
      <c r="A2921"/>
      <c r="B2921"/>
      <c r="C2921"/>
      <c r="D2921"/>
      <c r="E2921"/>
      <c r="F2921"/>
      <c r="G2921"/>
      <c r="H2921"/>
      <c r="I2921"/>
      <c r="J2921"/>
      <c r="K2921"/>
      <c r="L2921"/>
    </row>
    <row r="2922" spans="1:12" ht="16" x14ac:dyDescent="0.2">
      <c r="A2922"/>
      <c r="B2922"/>
      <c r="C2922"/>
      <c r="D2922"/>
      <c r="E2922"/>
      <c r="F2922"/>
      <c r="G2922"/>
      <c r="H2922"/>
      <c r="I2922"/>
      <c r="J2922"/>
      <c r="K2922"/>
      <c r="L2922"/>
    </row>
    <row r="2923" spans="1:12" ht="16" x14ac:dyDescent="0.2">
      <c r="A2923"/>
      <c r="B2923"/>
      <c r="C2923"/>
      <c r="D2923"/>
      <c r="E2923"/>
      <c r="F2923"/>
      <c r="G2923"/>
      <c r="H2923"/>
      <c r="I2923"/>
      <c r="J2923"/>
      <c r="K2923"/>
      <c r="L2923"/>
    </row>
    <row r="2924" spans="1:12" ht="16" x14ac:dyDescent="0.2">
      <c r="A2924"/>
      <c r="B2924"/>
      <c r="C2924"/>
      <c r="D2924"/>
      <c r="E2924"/>
      <c r="F2924"/>
      <c r="G2924"/>
      <c r="H2924"/>
      <c r="I2924"/>
      <c r="J2924"/>
      <c r="K2924"/>
      <c r="L2924"/>
    </row>
    <row r="2925" spans="1:12" ht="16" x14ac:dyDescent="0.2">
      <c r="A2925"/>
      <c r="B2925"/>
      <c r="C2925"/>
      <c r="D2925"/>
      <c r="E2925"/>
      <c r="F2925"/>
      <c r="G2925"/>
      <c r="H2925"/>
      <c r="I2925"/>
      <c r="J2925"/>
      <c r="K2925"/>
      <c r="L2925"/>
    </row>
    <row r="2926" spans="1:12" ht="16" x14ac:dyDescent="0.2">
      <c r="A2926"/>
      <c r="B2926"/>
      <c r="C2926"/>
      <c r="D2926"/>
      <c r="E2926"/>
      <c r="F2926"/>
      <c r="G2926"/>
      <c r="H2926"/>
      <c r="I2926"/>
      <c r="J2926"/>
      <c r="K2926"/>
      <c r="L2926"/>
    </row>
    <row r="2927" spans="1:12" ht="16" x14ac:dyDescent="0.2">
      <c r="A2927"/>
      <c r="B2927"/>
      <c r="C2927"/>
      <c r="D2927"/>
      <c r="E2927"/>
      <c r="F2927"/>
      <c r="G2927"/>
      <c r="H2927"/>
      <c r="I2927"/>
      <c r="J2927"/>
      <c r="K2927"/>
      <c r="L2927"/>
    </row>
    <row r="2928" spans="1:12" ht="16" x14ac:dyDescent="0.2">
      <c r="A2928"/>
      <c r="B2928"/>
      <c r="C2928"/>
      <c r="D2928"/>
      <c r="E2928"/>
      <c r="F2928"/>
      <c r="G2928"/>
      <c r="H2928"/>
      <c r="I2928"/>
      <c r="J2928"/>
      <c r="K2928"/>
      <c r="L2928"/>
    </row>
    <row r="2929" spans="1:12" ht="16" x14ac:dyDescent="0.2">
      <c r="A2929"/>
      <c r="B2929"/>
      <c r="C2929"/>
      <c r="D2929"/>
      <c r="E2929"/>
      <c r="F2929"/>
      <c r="G2929"/>
      <c r="H2929"/>
      <c r="I2929"/>
      <c r="J2929"/>
      <c r="K2929"/>
      <c r="L2929"/>
    </row>
    <row r="2930" spans="1:12" ht="16" x14ac:dyDescent="0.2">
      <c r="A2930"/>
      <c r="B2930"/>
      <c r="C2930"/>
      <c r="D2930"/>
      <c r="E2930"/>
      <c r="F2930"/>
      <c r="G2930"/>
      <c r="H2930"/>
      <c r="I2930"/>
      <c r="J2930"/>
      <c r="K2930"/>
      <c r="L2930"/>
    </row>
    <row r="2931" spans="1:12" ht="16" x14ac:dyDescent="0.2">
      <c r="A2931"/>
      <c r="B2931"/>
      <c r="C2931"/>
      <c r="D2931"/>
      <c r="E2931"/>
      <c r="F2931"/>
      <c r="G2931"/>
      <c r="H2931"/>
      <c r="I2931"/>
      <c r="J2931"/>
      <c r="K2931"/>
      <c r="L2931"/>
    </row>
    <row r="2932" spans="1:12" ht="16" x14ac:dyDescent="0.2">
      <c r="A2932"/>
      <c r="B2932"/>
      <c r="C2932"/>
      <c r="D2932"/>
      <c r="E2932"/>
      <c r="F2932"/>
      <c r="G2932"/>
      <c r="H2932"/>
      <c r="I2932"/>
      <c r="J2932"/>
      <c r="K2932"/>
      <c r="L2932"/>
    </row>
    <row r="2933" spans="1:12" ht="16" x14ac:dyDescent="0.2">
      <c r="A2933"/>
      <c r="B2933"/>
      <c r="C2933"/>
      <c r="D2933"/>
      <c r="E2933"/>
      <c r="F2933"/>
      <c r="G2933"/>
      <c r="H2933"/>
      <c r="I2933"/>
      <c r="J2933"/>
      <c r="K2933"/>
      <c r="L2933"/>
    </row>
    <row r="2934" spans="1:12" ht="16" x14ac:dyDescent="0.2">
      <c r="A2934"/>
      <c r="B2934"/>
      <c r="C2934"/>
      <c r="D2934"/>
      <c r="E2934"/>
      <c r="F2934"/>
      <c r="G2934"/>
      <c r="H2934"/>
      <c r="I2934"/>
      <c r="J2934"/>
      <c r="K2934"/>
      <c r="L2934"/>
    </row>
    <row r="2935" spans="1:12" ht="16" x14ac:dyDescent="0.2">
      <c r="A2935"/>
      <c r="B2935"/>
      <c r="C2935"/>
      <c r="D2935"/>
      <c r="E2935"/>
      <c r="F2935"/>
      <c r="G2935"/>
      <c r="H2935"/>
      <c r="I2935"/>
      <c r="J2935"/>
      <c r="K2935"/>
      <c r="L2935"/>
    </row>
    <row r="2936" spans="1:12" ht="16" x14ac:dyDescent="0.2">
      <c r="A2936"/>
      <c r="B2936"/>
      <c r="C2936"/>
      <c r="D2936"/>
      <c r="E2936"/>
      <c r="F2936"/>
      <c r="G2936"/>
      <c r="H2936"/>
      <c r="I2936"/>
      <c r="J2936"/>
      <c r="K2936"/>
      <c r="L2936"/>
    </row>
    <row r="2937" spans="1:12" ht="16" x14ac:dyDescent="0.2">
      <c r="A2937"/>
      <c r="B2937"/>
      <c r="C2937"/>
      <c r="D2937"/>
      <c r="E2937"/>
      <c r="F2937"/>
      <c r="G2937"/>
      <c r="H2937"/>
      <c r="I2937"/>
      <c r="J2937"/>
      <c r="K2937"/>
      <c r="L2937"/>
    </row>
    <row r="2938" spans="1:12" ht="16" x14ac:dyDescent="0.2">
      <c r="A2938"/>
      <c r="B2938"/>
      <c r="C2938"/>
      <c r="D2938"/>
      <c r="E2938"/>
      <c r="F2938"/>
      <c r="G2938"/>
      <c r="H2938"/>
      <c r="I2938"/>
      <c r="J2938"/>
      <c r="K2938"/>
      <c r="L2938"/>
    </row>
    <row r="2939" spans="1:12" ht="16" x14ac:dyDescent="0.2">
      <c r="A2939"/>
      <c r="B2939"/>
      <c r="C2939"/>
      <c r="D2939"/>
      <c r="E2939"/>
      <c r="F2939"/>
      <c r="G2939"/>
      <c r="H2939"/>
      <c r="I2939"/>
      <c r="J2939"/>
      <c r="K2939"/>
      <c r="L2939"/>
    </row>
    <row r="2940" spans="1:12" ht="16" x14ac:dyDescent="0.2">
      <c r="A2940"/>
      <c r="B2940"/>
      <c r="C2940"/>
      <c r="D2940"/>
      <c r="E2940"/>
      <c r="F2940"/>
      <c r="G2940"/>
      <c r="H2940"/>
      <c r="I2940"/>
      <c r="J2940"/>
      <c r="K2940"/>
      <c r="L2940"/>
    </row>
    <row r="2941" spans="1:12" ht="16" x14ac:dyDescent="0.2">
      <c r="A2941"/>
      <c r="B2941"/>
      <c r="C2941"/>
      <c r="D2941"/>
      <c r="E2941"/>
      <c r="F2941"/>
      <c r="G2941"/>
      <c r="H2941"/>
      <c r="I2941"/>
      <c r="J2941"/>
      <c r="K2941"/>
      <c r="L2941"/>
    </row>
    <row r="2942" spans="1:12" ht="16" x14ac:dyDescent="0.2">
      <c r="A2942"/>
      <c r="B2942"/>
      <c r="C2942"/>
      <c r="D2942"/>
      <c r="E2942"/>
      <c r="F2942"/>
      <c r="G2942"/>
      <c r="H2942"/>
      <c r="I2942"/>
      <c r="J2942"/>
      <c r="K2942"/>
      <c r="L2942"/>
    </row>
    <row r="2943" spans="1:12" ht="16" x14ac:dyDescent="0.2">
      <c r="A2943"/>
      <c r="B2943"/>
      <c r="C2943"/>
      <c r="D2943"/>
      <c r="E2943"/>
      <c r="F2943"/>
      <c r="G2943"/>
      <c r="H2943"/>
      <c r="I2943"/>
      <c r="J2943"/>
      <c r="K2943"/>
      <c r="L2943"/>
    </row>
    <row r="2944" spans="1:12" ht="16" x14ac:dyDescent="0.2">
      <c r="A2944"/>
      <c r="B2944"/>
      <c r="C2944"/>
      <c r="D2944"/>
      <c r="E2944"/>
      <c r="F2944"/>
      <c r="G2944"/>
      <c r="H2944"/>
      <c r="I2944"/>
      <c r="J2944"/>
      <c r="K2944"/>
      <c r="L2944"/>
    </row>
    <row r="2945" spans="1:12" ht="16" x14ac:dyDescent="0.2">
      <c r="A2945"/>
      <c r="B2945"/>
      <c r="C2945"/>
      <c r="D2945"/>
      <c r="E2945"/>
      <c r="F2945"/>
      <c r="G2945"/>
      <c r="H2945"/>
      <c r="I2945"/>
      <c r="J2945"/>
      <c r="K2945"/>
      <c r="L2945"/>
    </row>
    <row r="2946" spans="1:12" ht="16" x14ac:dyDescent="0.2">
      <c r="A2946"/>
      <c r="B2946"/>
      <c r="C2946"/>
      <c r="D2946"/>
      <c r="E2946"/>
      <c r="F2946"/>
      <c r="G2946"/>
      <c r="H2946"/>
      <c r="I2946"/>
      <c r="J2946"/>
      <c r="K2946"/>
      <c r="L2946"/>
    </row>
    <row r="2947" spans="1:12" ht="16" x14ac:dyDescent="0.2">
      <c r="A2947"/>
      <c r="B2947"/>
      <c r="C2947"/>
      <c r="D2947"/>
      <c r="E2947"/>
      <c r="F2947"/>
      <c r="G2947"/>
      <c r="H2947"/>
      <c r="I2947"/>
      <c r="J2947"/>
      <c r="K2947"/>
      <c r="L2947"/>
    </row>
    <row r="2948" spans="1:12" ht="16" x14ac:dyDescent="0.2">
      <c r="A2948"/>
      <c r="B2948"/>
      <c r="C2948"/>
      <c r="D2948"/>
      <c r="E2948"/>
      <c r="F2948"/>
      <c r="G2948"/>
      <c r="H2948"/>
      <c r="I2948"/>
      <c r="J2948"/>
      <c r="K2948"/>
      <c r="L2948"/>
    </row>
    <row r="2949" spans="1:12" ht="16" x14ac:dyDescent="0.2">
      <c r="A2949"/>
      <c r="B2949"/>
      <c r="C2949"/>
      <c r="D2949"/>
      <c r="E2949"/>
      <c r="F2949"/>
      <c r="G2949"/>
      <c r="H2949"/>
      <c r="I2949"/>
      <c r="J2949"/>
      <c r="K2949"/>
      <c r="L2949"/>
    </row>
    <row r="2950" spans="1:12" ht="16" x14ac:dyDescent="0.2">
      <c r="A2950"/>
      <c r="B2950"/>
      <c r="C2950"/>
      <c r="D2950"/>
      <c r="E2950"/>
      <c r="F2950"/>
      <c r="G2950"/>
      <c r="H2950"/>
      <c r="I2950"/>
      <c r="J2950"/>
      <c r="K2950"/>
      <c r="L2950"/>
    </row>
    <row r="2951" spans="1:12" ht="16" x14ac:dyDescent="0.2">
      <c r="A2951"/>
      <c r="B2951"/>
      <c r="C2951"/>
      <c r="D2951"/>
      <c r="E2951"/>
      <c r="F2951"/>
      <c r="G2951"/>
      <c r="H2951"/>
      <c r="I2951"/>
      <c r="J2951"/>
      <c r="K2951"/>
      <c r="L2951"/>
    </row>
    <row r="2952" spans="1:12" ht="16" x14ac:dyDescent="0.2">
      <c r="A2952"/>
      <c r="B2952"/>
      <c r="C2952"/>
      <c r="D2952"/>
      <c r="E2952"/>
      <c r="F2952"/>
      <c r="G2952"/>
      <c r="H2952"/>
      <c r="I2952"/>
      <c r="J2952"/>
      <c r="K2952"/>
      <c r="L2952"/>
    </row>
    <row r="2953" spans="1:12" ht="16" x14ac:dyDescent="0.2">
      <c r="A2953"/>
      <c r="B2953"/>
      <c r="C2953"/>
      <c r="D2953"/>
      <c r="E2953"/>
      <c r="F2953"/>
      <c r="G2953"/>
      <c r="H2953"/>
      <c r="I2953"/>
      <c r="J2953"/>
      <c r="K2953"/>
      <c r="L2953"/>
    </row>
    <row r="2954" spans="1:12" ht="16" x14ac:dyDescent="0.2">
      <c r="A2954"/>
      <c r="B2954"/>
      <c r="C2954"/>
      <c r="D2954"/>
      <c r="E2954"/>
      <c r="F2954"/>
      <c r="G2954"/>
      <c r="H2954"/>
      <c r="I2954"/>
      <c r="J2954"/>
      <c r="K2954"/>
      <c r="L2954"/>
    </row>
    <row r="2955" spans="1:12" ht="16" x14ac:dyDescent="0.2">
      <c r="A2955"/>
      <c r="B2955"/>
      <c r="C2955"/>
      <c r="D2955"/>
      <c r="E2955"/>
      <c r="F2955"/>
      <c r="G2955"/>
      <c r="H2955"/>
      <c r="I2955"/>
      <c r="J2955"/>
      <c r="K2955"/>
      <c r="L2955"/>
    </row>
    <row r="2956" spans="1:12" ht="16" x14ac:dyDescent="0.2">
      <c r="A2956"/>
      <c r="B2956"/>
      <c r="C2956"/>
      <c r="D2956"/>
      <c r="E2956"/>
      <c r="F2956"/>
      <c r="G2956"/>
      <c r="H2956"/>
      <c r="I2956"/>
      <c r="J2956"/>
      <c r="K2956"/>
      <c r="L2956"/>
    </row>
    <row r="2957" spans="1:12" ht="16" x14ac:dyDescent="0.2">
      <c r="A2957"/>
      <c r="B2957"/>
      <c r="C2957"/>
      <c r="D2957"/>
      <c r="E2957"/>
      <c r="F2957"/>
      <c r="G2957"/>
      <c r="H2957"/>
      <c r="I2957"/>
      <c r="J2957"/>
      <c r="K2957"/>
      <c r="L2957"/>
    </row>
    <row r="2958" spans="1:12" ht="16" x14ac:dyDescent="0.2">
      <c r="A2958"/>
      <c r="B2958"/>
      <c r="C2958"/>
      <c r="D2958"/>
      <c r="E2958"/>
      <c r="F2958"/>
      <c r="G2958"/>
      <c r="H2958"/>
      <c r="I2958"/>
      <c r="J2958"/>
      <c r="K2958"/>
      <c r="L2958"/>
    </row>
    <row r="2959" spans="1:12" ht="16" x14ac:dyDescent="0.2">
      <c r="A2959"/>
      <c r="B2959"/>
      <c r="C2959"/>
      <c r="D2959"/>
      <c r="E2959"/>
      <c r="F2959"/>
      <c r="G2959"/>
      <c r="H2959"/>
      <c r="I2959"/>
      <c r="J2959"/>
      <c r="K2959"/>
      <c r="L2959"/>
    </row>
    <row r="2960" spans="1:12" ht="16" x14ac:dyDescent="0.2">
      <c r="A2960"/>
      <c r="B2960"/>
      <c r="C2960"/>
      <c r="D2960"/>
      <c r="E2960"/>
      <c r="F2960"/>
      <c r="G2960"/>
      <c r="H2960"/>
      <c r="I2960"/>
      <c r="J2960"/>
      <c r="K2960"/>
      <c r="L2960"/>
    </row>
    <row r="2961" spans="1:12" ht="16" x14ac:dyDescent="0.2">
      <c r="A2961"/>
      <c r="B2961"/>
      <c r="C2961"/>
      <c r="D2961"/>
      <c r="E2961"/>
      <c r="F2961"/>
      <c r="G2961"/>
      <c r="H2961"/>
      <c r="I2961"/>
      <c r="J2961"/>
      <c r="K2961"/>
      <c r="L2961"/>
    </row>
    <row r="2962" spans="1:12" ht="16" x14ac:dyDescent="0.2">
      <c r="A2962"/>
      <c r="B2962"/>
      <c r="C2962"/>
      <c r="D2962"/>
      <c r="E2962"/>
      <c r="F2962"/>
      <c r="G2962"/>
      <c r="H2962"/>
      <c r="I2962"/>
      <c r="J2962"/>
      <c r="K2962"/>
      <c r="L2962"/>
    </row>
    <row r="2963" spans="1:12" ht="16" x14ac:dyDescent="0.2">
      <c r="A2963"/>
      <c r="B2963"/>
      <c r="C2963"/>
      <c r="D2963"/>
      <c r="E2963"/>
      <c r="F2963"/>
      <c r="G2963"/>
      <c r="H2963"/>
      <c r="I2963"/>
      <c r="J2963"/>
      <c r="K2963"/>
      <c r="L2963"/>
    </row>
    <row r="2964" spans="1:12" ht="16" x14ac:dyDescent="0.2">
      <c r="A2964"/>
      <c r="B2964"/>
      <c r="C2964"/>
      <c r="D2964"/>
      <c r="E2964"/>
      <c r="F2964"/>
      <c r="G2964"/>
      <c r="H2964"/>
      <c r="I2964"/>
      <c r="J2964"/>
      <c r="K2964"/>
      <c r="L2964"/>
    </row>
    <row r="2965" spans="1:12" ht="16" x14ac:dyDescent="0.2">
      <c r="A2965"/>
      <c r="B2965"/>
      <c r="C2965"/>
      <c r="D2965"/>
      <c r="E2965"/>
      <c r="F2965"/>
      <c r="G2965"/>
      <c r="H2965"/>
      <c r="I2965"/>
      <c r="J2965"/>
      <c r="K2965"/>
      <c r="L2965"/>
    </row>
    <row r="2966" spans="1:12" ht="16" x14ac:dyDescent="0.2">
      <c r="A2966"/>
      <c r="B2966"/>
      <c r="C2966"/>
      <c r="D2966"/>
      <c r="E2966"/>
      <c r="F2966"/>
      <c r="G2966"/>
      <c r="H2966"/>
      <c r="I2966"/>
      <c r="J2966"/>
      <c r="K2966"/>
      <c r="L2966"/>
    </row>
    <row r="2967" spans="1:12" ht="16" x14ac:dyDescent="0.2">
      <c r="A2967"/>
      <c r="B2967"/>
      <c r="C2967"/>
      <c r="D2967"/>
      <c r="E2967"/>
      <c r="F2967"/>
      <c r="G2967"/>
      <c r="H2967"/>
      <c r="I2967"/>
      <c r="J2967"/>
      <c r="K2967"/>
      <c r="L2967"/>
    </row>
    <row r="2968" spans="1:12" ht="16" x14ac:dyDescent="0.2">
      <c r="A2968"/>
      <c r="B2968"/>
      <c r="C2968"/>
      <c r="D2968"/>
      <c r="E2968"/>
      <c r="F2968"/>
      <c r="G2968"/>
      <c r="H2968"/>
      <c r="I2968"/>
      <c r="J2968"/>
      <c r="K2968"/>
      <c r="L2968"/>
    </row>
    <row r="2969" spans="1:12" ht="16" x14ac:dyDescent="0.2">
      <c r="A2969"/>
      <c r="B2969"/>
      <c r="C2969"/>
      <c r="D2969"/>
      <c r="E2969"/>
      <c r="F2969"/>
      <c r="G2969"/>
      <c r="H2969"/>
      <c r="I2969"/>
      <c r="J2969"/>
      <c r="K2969"/>
      <c r="L2969"/>
    </row>
    <row r="2970" spans="1:12" ht="16" x14ac:dyDescent="0.2">
      <c r="A2970"/>
      <c r="B2970"/>
      <c r="C2970"/>
      <c r="D2970"/>
      <c r="E2970"/>
      <c r="F2970"/>
      <c r="G2970"/>
      <c r="H2970"/>
      <c r="I2970"/>
      <c r="J2970"/>
      <c r="K2970"/>
      <c r="L2970"/>
    </row>
    <row r="2971" spans="1:12" ht="16" x14ac:dyDescent="0.2">
      <c r="A2971"/>
      <c r="B2971"/>
      <c r="C2971"/>
      <c r="D2971"/>
      <c r="E2971"/>
      <c r="F2971"/>
      <c r="G2971"/>
      <c r="H2971"/>
      <c r="I2971"/>
      <c r="J2971"/>
      <c r="K2971"/>
      <c r="L2971"/>
    </row>
    <row r="2972" spans="1:12" ht="16" x14ac:dyDescent="0.2">
      <c r="A2972"/>
      <c r="B2972"/>
      <c r="C2972"/>
      <c r="D2972"/>
      <c r="E2972"/>
      <c r="F2972"/>
      <c r="G2972"/>
      <c r="H2972"/>
      <c r="I2972"/>
      <c r="J2972"/>
      <c r="K2972"/>
      <c r="L2972"/>
    </row>
    <row r="2973" spans="1:12" ht="16" x14ac:dyDescent="0.2">
      <c r="A2973"/>
      <c r="B2973"/>
      <c r="C2973"/>
      <c r="D2973"/>
      <c r="E2973"/>
      <c r="F2973"/>
      <c r="G2973"/>
      <c r="H2973"/>
      <c r="I2973"/>
      <c r="J2973"/>
      <c r="K2973"/>
      <c r="L2973"/>
    </row>
    <row r="2974" spans="1:12" ht="16" x14ac:dyDescent="0.2">
      <c r="A2974"/>
      <c r="B2974"/>
      <c r="C2974"/>
      <c r="D2974"/>
      <c r="E2974"/>
      <c r="F2974"/>
      <c r="G2974"/>
      <c r="H2974"/>
      <c r="I2974"/>
      <c r="J2974"/>
      <c r="K2974"/>
      <c r="L2974"/>
    </row>
    <row r="2975" spans="1:12" ht="16" x14ac:dyDescent="0.2">
      <c r="A2975"/>
      <c r="B2975"/>
      <c r="C2975"/>
      <c r="D2975"/>
      <c r="E2975"/>
      <c r="F2975"/>
      <c r="G2975"/>
      <c r="H2975"/>
      <c r="I2975"/>
      <c r="J2975"/>
      <c r="K2975"/>
      <c r="L2975"/>
    </row>
    <row r="2976" spans="1:12" ht="16" x14ac:dyDescent="0.2">
      <c r="A2976"/>
      <c r="B2976"/>
      <c r="C2976"/>
      <c r="D2976"/>
      <c r="E2976"/>
      <c r="F2976"/>
      <c r="G2976"/>
      <c r="H2976"/>
      <c r="I2976"/>
      <c r="J2976"/>
      <c r="K2976"/>
      <c r="L2976"/>
    </row>
    <row r="2977" spans="1:12" ht="16" x14ac:dyDescent="0.2">
      <c r="A2977"/>
      <c r="B2977"/>
      <c r="C2977"/>
      <c r="D2977"/>
      <c r="E2977"/>
      <c r="F2977"/>
      <c r="G2977"/>
      <c r="H2977"/>
      <c r="I2977"/>
      <c r="J2977"/>
      <c r="K2977"/>
      <c r="L2977"/>
    </row>
    <row r="2978" spans="1:12" ht="16" x14ac:dyDescent="0.2">
      <c r="A2978"/>
      <c r="B2978"/>
      <c r="C2978"/>
      <c r="D2978"/>
      <c r="E2978"/>
      <c r="F2978"/>
      <c r="G2978"/>
      <c r="H2978"/>
      <c r="I2978"/>
      <c r="J2978"/>
      <c r="K2978"/>
      <c r="L2978"/>
    </row>
    <row r="2979" spans="1:12" ht="16" x14ac:dyDescent="0.2">
      <c r="A2979"/>
      <c r="B2979"/>
      <c r="C2979"/>
      <c r="D2979"/>
      <c r="E2979"/>
      <c r="F2979"/>
      <c r="G2979"/>
      <c r="H2979"/>
      <c r="I2979"/>
      <c r="J2979"/>
      <c r="K2979"/>
      <c r="L2979"/>
    </row>
    <row r="2980" spans="1:12" ht="16" x14ac:dyDescent="0.2">
      <c r="A2980"/>
      <c r="B2980"/>
      <c r="C2980"/>
      <c r="D2980"/>
      <c r="E2980"/>
      <c r="F2980"/>
      <c r="G2980"/>
      <c r="H2980"/>
      <c r="I2980"/>
      <c r="J2980"/>
      <c r="K2980"/>
      <c r="L2980"/>
    </row>
    <row r="2981" spans="1:12" ht="16" x14ac:dyDescent="0.2">
      <c r="A2981"/>
      <c r="B2981"/>
      <c r="C2981"/>
      <c r="D2981"/>
      <c r="E2981"/>
      <c r="F2981"/>
      <c r="G2981"/>
      <c r="H2981"/>
      <c r="I2981"/>
      <c r="J2981"/>
      <c r="K2981"/>
      <c r="L2981"/>
    </row>
    <row r="2982" spans="1:12" ht="16" x14ac:dyDescent="0.2">
      <c r="A2982"/>
      <c r="B2982"/>
      <c r="C2982"/>
      <c r="D2982"/>
      <c r="E2982"/>
      <c r="F2982"/>
      <c r="G2982"/>
      <c r="H2982"/>
      <c r="I2982"/>
      <c r="J2982"/>
      <c r="K2982"/>
      <c r="L2982"/>
    </row>
    <row r="2983" spans="1:12" ht="16" x14ac:dyDescent="0.2">
      <c r="A2983"/>
      <c r="B2983"/>
      <c r="C2983"/>
      <c r="D2983"/>
      <c r="E2983"/>
      <c r="F2983"/>
      <c r="G2983"/>
      <c r="H2983"/>
      <c r="I2983"/>
      <c r="J2983"/>
      <c r="K2983"/>
      <c r="L2983"/>
    </row>
    <row r="2984" spans="1:12" ht="16" x14ac:dyDescent="0.2">
      <c r="A2984"/>
      <c r="B2984"/>
      <c r="C2984"/>
      <c r="D2984"/>
      <c r="E2984"/>
      <c r="F2984"/>
      <c r="G2984"/>
      <c r="H2984"/>
      <c r="I2984"/>
      <c r="J2984"/>
      <c r="K2984"/>
      <c r="L2984"/>
    </row>
    <row r="2985" spans="1:12" ht="16" x14ac:dyDescent="0.2">
      <c r="A2985"/>
      <c r="B2985"/>
      <c r="C2985"/>
      <c r="D2985"/>
      <c r="E2985"/>
      <c r="F2985"/>
      <c r="G2985"/>
      <c r="H2985"/>
      <c r="I2985"/>
      <c r="J2985"/>
      <c r="K2985"/>
      <c r="L2985"/>
    </row>
    <row r="2986" spans="1:12" ht="16" x14ac:dyDescent="0.2">
      <c r="A2986"/>
      <c r="B2986"/>
      <c r="C2986"/>
      <c r="D2986"/>
      <c r="E2986"/>
      <c r="F2986"/>
      <c r="G2986"/>
      <c r="H2986"/>
      <c r="I2986"/>
      <c r="J2986"/>
      <c r="K2986"/>
      <c r="L2986"/>
    </row>
    <row r="2987" spans="1:12" ht="16" x14ac:dyDescent="0.2">
      <c r="A2987"/>
      <c r="B2987"/>
      <c r="C2987"/>
      <c r="D2987"/>
      <c r="E2987"/>
      <c r="F2987"/>
      <c r="G2987"/>
      <c r="H2987"/>
      <c r="I2987"/>
      <c r="J2987"/>
      <c r="K2987"/>
      <c r="L2987"/>
    </row>
    <row r="2988" spans="1:12" ht="16" x14ac:dyDescent="0.2">
      <c r="A2988"/>
      <c r="B2988"/>
      <c r="C2988"/>
      <c r="D2988"/>
      <c r="E2988"/>
      <c r="F2988"/>
      <c r="G2988"/>
      <c r="H2988"/>
      <c r="I2988"/>
      <c r="J2988"/>
      <c r="K2988"/>
      <c r="L2988"/>
    </row>
    <row r="2989" spans="1:12" ht="16" x14ac:dyDescent="0.2">
      <c r="A2989"/>
      <c r="B2989"/>
      <c r="C2989"/>
      <c r="D2989"/>
      <c r="E2989"/>
      <c r="F2989"/>
      <c r="G2989"/>
      <c r="H2989"/>
      <c r="I2989"/>
      <c r="J2989"/>
      <c r="K2989"/>
      <c r="L2989"/>
    </row>
    <row r="2990" spans="1:12" ht="16" x14ac:dyDescent="0.2">
      <c r="A2990"/>
      <c r="B2990"/>
      <c r="C2990"/>
      <c r="D2990"/>
      <c r="E2990"/>
      <c r="F2990"/>
      <c r="G2990"/>
      <c r="H2990"/>
      <c r="I2990"/>
      <c r="J2990"/>
      <c r="K2990"/>
      <c r="L2990"/>
    </row>
    <row r="2991" spans="1:12" ht="16" x14ac:dyDescent="0.2">
      <c r="A2991"/>
      <c r="B2991"/>
      <c r="C2991"/>
      <c r="D2991"/>
      <c r="E2991"/>
      <c r="F2991"/>
      <c r="G2991"/>
      <c r="H2991"/>
      <c r="I2991"/>
      <c r="J2991"/>
      <c r="K2991"/>
      <c r="L2991"/>
    </row>
    <row r="2992" spans="1:12" ht="16" x14ac:dyDescent="0.2">
      <c r="A2992"/>
      <c r="B2992"/>
      <c r="C2992"/>
      <c r="D2992"/>
      <c r="E2992"/>
      <c r="F2992"/>
      <c r="G2992"/>
      <c r="H2992"/>
      <c r="I2992"/>
      <c r="J2992"/>
      <c r="K2992"/>
      <c r="L2992"/>
    </row>
    <row r="2993" spans="1:12" ht="16" x14ac:dyDescent="0.2">
      <c r="A2993"/>
      <c r="B2993"/>
      <c r="C2993"/>
      <c r="D2993"/>
      <c r="E2993"/>
      <c r="F2993"/>
      <c r="G2993"/>
      <c r="H2993"/>
      <c r="I2993"/>
      <c r="J2993"/>
      <c r="K2993"/>
      <c r="L2993"/>
    </row>
    <row r="2994" spans="1:12" ht="16" x14ac:dyDescent="0.2">
      <c r="A2994"/>
      <c r="B2994"/>
      <c r="C2994"/>
      <c r="D2994"/>
      <c r="E2994"/>
      <c r="F2994"/>
      <c r="G2994"/>
      <c r="H2994"/>
      <c r="I2994"/>
      <c r="J2994"/>
      <c r="K2994"/>
      <c r="L2994"/>
    </row>
    <row r="2995" spans="1:12" ht="16" x14ac:dyDescent="0.2">
      <c r="A2995"/>
      <c r="B2995"/>
      <c r="C2995"/>
      <c r="D2995"/>
      <c r="E2995"/>
      <c r="F2995"/>
      <c r="G2995"/>
      <c r="H2995"/>
      <c r="I2995"/>
      <c r="J2995"/>
      <c r="K2995"/>
      <c r="L2995"/>
    </row>
    <row r="2996" spans="1:12" ht="16" x14ac:dyDescent="0.2">
      <c r="A2996"/>
      <c r="B2996"/>
      <c r="C2996"/>
      <c r="D2996"/>
      <c r="E2996"/>
      <c r="F2996"/>
      <c r="G2996"/>
      <c r="H2996"/>
      <c r="I2996"/>
      <c r="J2996"/>
      <c r="K2996"/>
      <c r="L2996"/>
    </row>
    <row r="2997" spans="1:12" ht="16" x14ac:dyDescent="0.2">
      <c r="A2997"/>
      <c r="B2997"/>
      <c r="C2997"/>
      <c r="D2997"/>
      <c r="E2997"/>
      <c r="F2997"/>
      <c r="G2997"/>
      <c r="H2997"/>
      <c r="I2997"/>
      <c r="J2997"/>
      <c r="K2997"/>
      <c r="L2997"/>
    </row>
    <row r="2998" spans="1:12" ht="16" x14ac:dyDescent="0.2">
      <c r="A2998"/>
      <c r="B2998"/>
      <c r="C2998"/>
      <c r="D2998"/>
      <c r="E2998"/>
      <c r="F2998"/>
      <c r="G2998"/>
      <c r="H2998"/>
      <c r="I2998"/>
      <c r="J2998"/>
      <c r="K2998"/>
      <c r="L2998"/>
    </row>
    <row r="2999" spans="1:12" ht="16" x14ac:dyDescent="0.2">
      <c r="A2999"/>
      <c r="B2999"/>
      <c r="C2999"/>
      <c r="D2999"/>
      <c r="E2999"/>
      <c r="F2999"/>
      <c r="G2999"/>
      <c r="H2999"/>
      <c r="I2999"/>
      <c r="J2999"/>
      <c r="K2999"/>
      <c r="L2999"/>
    </row>
    <row r="3000" spans="1:12" ht="16" x14ac:dyDescent="0.2">
      <c r="A3000"/>
      <c r="B3000"/>
      <c r="C3000"/>
      <c r="D3000"/>
      <c r="E3000"/>
      <c r="F3000"/>
      <c r="G3000"/>
      <c r="H3000"/>
      <c r="I3000"/>
      <c r="J3000"/>
      <c r="K3000"/>
      <c r="L3000"/>
    </row>
    <row r="3001" spans="1:12" ht="16" x14ac:dyDescent="0.2">
      <c r="A3001"/>
      <c r="B3001"/>
      <c r="C3001"/>
      <c r="D3001"/>
      <c r="E3001"/>
      <c r="F3001"/>
      <c r="G3001"/>
      <c r="H3001"/>
      <c r="I3001"/>
      <c r="J3001"/>
      <c r="K3001"/>
      <c r="L3001"/>
    </row>
    <row r="3002" spans="1:12" ht="16" x14ac:dyDescent="0.2">
      <c r="A3002"/>
      <c r="B3002"/>
      <c r="C3002"/>
      <c r="D3002"/>
      <c r="E3002"/>
      <c r="F3002"/>
      <c r="G3002"/>
      <c r="H3002"/>
      <c r="I3002"/>
      <c r="J3002"/>
      <c r="K3002"/>
      <c r="L3002"/>
    </row>
    <row r="3003" spans="1:12" ht="16" x14ac:dyDescent="0.2">
      <c r="A3003"/>
      <c r="B3003"/>
      <c r="C3003"/>
      <c r="D3003"/>
      <c r="E3003"/>
      <c r="F3003"/>
      <c r="G3003"/>
      <c r="H3003"/>
      <c r="I3003"/>
      <c r="J3003"/>
      <c r="K3003"/>
      <c r="L3003"/>
    </row>
    <row r="3004" spans="1:12" ht="16" x14ac:dyDescent="0.2">
      <c r="A3004"/>
      <c r="B3004"/>
      <c r="C3004"/>
      <c r="D3004"/>
      <c r="E3004"/>
      <c r="F3004"/>
      <c r="G3004"/>
      <c r="H3004"/>
      <c r="I3004"/>
      <c r="J3004"/>
      <c r="K3004"/>
      <c r="L3004"/>
    </row>
    <row r="3005" spans="1:12" ht="16" x14ac:dyDescent="0.2">
      <c r="A3005"/>
      <c r="B3005"/>
      <c r="C3005"/>
      <c r="D3005"/>
      <c r="E3005"/>
      <c r="F3005"/>
      <c r="G3005"/>
      <c r="H3005"/>
      <c r="I3005"/>
      <c r="J3005"/>
      <c r="K3005"/>
      <c r="L3005"/>
    </row>
    <row r="3006" spans="1:12" ht="16" x14ac:dyDescent="0.2">
      <c r="A3006"/>
      <c r="B3006"/>
      <c r="C3006"/>
      <c r="D3006"/>
      <c r="E3006"/>
      <c r="F3006"/>
      <c r="G3006"/>
      <c r="H3006"/>
      <c r="I3006"/>
      <c r="J3006"/>
      <c r="K3006"/>
      <c r="L3006"/>
    </row>
    <row r="3007" spans="1:12" ht="16" x14ac:dyDescent="0.2">
      <c r="A3007"/>
      <c r="B3007"/>
      <c r="C3007"/>
      <c r="D3007"/>
      <c r="E3007"/>
      <c r="F3007"/>
      <c r="G3007"/>
      <c r="H3007"/>
      <c r="I3007"/>
      <c r="J3007"/>
      <c r="K3007"/>
      <c r="L3007"/>
    </row>
    <row r="3008" spans="1:12" ht="16" x14ac:dyDescent="0.2">
      <c r="A3008"/>
      <c r="B3008"/>
      <c r="C3008"/>
      <c r="D3008"/>
      <c r="E3008"/>
      <c r="F3008"/>
      <c r="G3008"/>
      <c r="H3008"/>
      <c r="I3008"/>
      <c r="J3008"/>
      <c r="K3008"/>
      <c r="L3008"/>
    </row>
    <row r="3009" spans="1:12" ht="16" x14ac:dyDescent="0.2">
      <c r="A3009"/>
      <c r="B3009"/>
      <c r="C3009"/>
      <c r="D3009"/>
      <c r="E3009"/>
      <c r="F3009"/>
      <c r="G3009"/>
      <c r="H3009"/>
      <c r="I3009"/>
      <c r="J3009"/>
      <c r="K3009"/>
      <c r="L3009"/>
    </row>
    <row r="3010" spans="1:12" ht="16" x14ac:dyDescent="0.2">
      <c r="A3010"/>
      <c r="B3010"/>
      <c r="C3010"/>
      <c r="D3010"/>
      <c r="E3010"/>
      <c r="F3010"/>
      <c r="G3010"/>
      <c r="H3010"/>
      <c r="I3010"/>
      <c r="J3010"/>
      <c r="K3010"/>
      <c r="L3010"/>
    </row>
    <row r="3011" spans="1:12" ht="16" x14ac:dyDescent="0.2">
      <c r="A3011"/>
      <c r="B3011"/>
      <c r="C3011"/>
      <c r="D3011"/>
      <c r="E3011"/>
      <c r="F3011"/>
      <c r="G3011"/>
      <c r="H3011"/>
      <c r="I3011"/>
      <c r="J3011"/>
      <c r="K3011"/>
      <c r="L3011"/>
    </row>
    <row r="3012" spans="1:12" ht="16" x14ac:dyDescent="0.2">
      <c r="A3012"/>
      <c r="B3012"/>
      <c r="C3012"/>
      <c r="D3012"/>
      <c r="E3012"/>
      <c r="F3012"/>
      <c r="G3012"/>
      <c r="H3012"/>
      <c r="I3012"/>
      <c r="J3012"/>
      <c r="K3012"/>
      <c r="L3012"/>
    </row>
    <row r="3013" spans="1:12" ht="16" x14ac:dyDescent="0.2">
      <c r="A3013"/>
      <c r="B3013"/>
      <c r="C3013"/>
      <c r="D3013"/>
      <c r="E3013"/>
      <c r="F3013"/>
      <c r="G3013"/>
      <c r="H3013"/>
      <c r="I3013"/>
      <c r="J3013"/>
      <c r="K3013"/>
      <c r="L3013"/>
    </row>
    <row r="3014" spans="1:12" ht="16" x14ac:dyDescent="0.2">
      <c r="A3014"/>
      <c r="B3014"/>
      <c r="C3014"/>
      <c r="D3014"/>
      <c r="E3014"/>
      <c r="F3014"/>
      <c r="G3014"/>
      <c r="H3014"/>
      <c r="I3014"/>
      <c r="J3014"/>
      <c r="K3014"/>
      <c r="L3014"/>
    </row>
    <row r="3015" spans="1:12" ht="16" x14ac:dyDescent="0.2">
      <c r="A3015"/>
      <c r="B3015"/>
      <c r="C3015"/>
      <c r="D3015"/>
      <c r="E3015"/>
      <c r="F3015"/>
      <c r="G3015"/>
      <c r="H3015"/>
      <c r="I3015"/>
      <c r="J3015"/>
      <c r="K3015"/>
      <c r="L3015"/>
    </row>
    <row r="3016" spans="1:12" ht="16" x14ac:dyDescent="0.2">
      <c r="A3016"/>
      <c r="B3016"/>
      <c r="C3016"/>
      <c r="D3016"/>
      <c r="E3016"/>
      <c r="F3016"/>
      <c r="G3016"/>
      <c r="H3016"/>
      <c r="I3016"/>
      <c r="J3016"/>
      <c r="K3016"/>
      <c r="L3016"/>
    </row>
    <row r="3017" spans="1:12" ht="16" x14ac:dyDescent="0.2">
      <c r="A3017"/>
      <c r="B3017"/>
      <c r="C3017"/>
      <c r="D3017"/>
      <c r="E3017"/>
      <c r="F3017"/>
      <c r="G3017"/>
      <c r="H3017"/>
      <c r="I3017"/>
      <c r="J3017"/>
      <c r="K3017"/>
      <c r="L3017"/>
    </row>
    <row r="3018" spans="1:12" ht="16" x14ac:dyDescent="0.2">
      <c r="A3018"/>
      <c r="B3018"/>
      <c r="C3018"/>
      <c r="D3018"/>
      <c r="E3018"/>
      <c r="F3018"/>
      <c r="G3018"/>
      <c r="H3018"/>
      <c r="I3018"/>
      <c r="J3018"/>
      <c r="K3018"/>
      <c r="L3018"/>
    </row>
    <row r="3019" spans="1:12" ht="16" x14ac:dyDescent="0.2">
      <c r="A3019"/>
      <c r="B3019"/>
      <c r="C3019"/>
      <c r="D3019"/>
      <c r="E3019"/>
      <c r="F3019"/>
      <c r="G3019"/>
      <c r="H3019"/>
      <c r="I3019"/>
      <c r="J3019"/>
      <c r="K3019"/>
      <c r="L3019"/>
    </row>
    <row r="3020" spans="1:12" ht="16" x14ac:dyDescent="0.2">
      <c r="A3020"/>
      <c r="B3020"/>
      <c r="C3020"/>
      <c r="D3020"/>
      <c r="E3020"/>
      <c r="F3020"/>
      <c r="G3020"/>
      <c r="H3020"/>
      <c r="I3020"/>
      <c r="J3020"/>
      <c r="K3020"/>
      <c r="L3020"/>
    </row>
    <row r="3021" spans="1:12" ht="16" x14ac:dyDescent="0.2">
      <c r="A3021"/>
      <c r="B3021"/>
      <c r="C3021"/>
      <c r="D3021"/>
      <c r="E3021"/>
      <c r="F3021"/>
      <c r="G3021"/>
      <c r="H3021"/>
      <c r="I3021"/>
      <c r="J3021"/>
      <c r="K3021"/>
      <c r="L3021"/>
    </row>
    <row r="3022" spans="1:12" ht="16" x14ac:dyDescent="0.2">
      <c r="A3022"/>
      <c r="B3022"/>
      <c r="C3022"/>
      <c r="D3022"/>
      <c r="E3022"/>
      <c r="F3022"/>
      <c r="G3022"/>
      <c r="H3022"/>
      <c r="I3022"/>
      <c r="J3022"/>
      <c r="K3022"/>
      <c r="L3022"/>
    </row>
    <row r="3023" spans="1:12" ht="16" x14ac:dyDescent="0.2">
      <c r="A3023"/>
      <c r="B3023"/>
      <c r="C3023"/>
      <c r="D3023"/>
      <c r="E3023"/>
      <c r="F3023"/>
      <c r="G3023"/>
      <c r="H3023"/>
      <c r="I3023"/>
      <c r="J3023"/>
      <c r="K3023"/>
      <c r="L3023"/>
    </row>
    <row r="3024" spans="1:12" ht="16" x14ac:dyDescent="0.2">
      <c r="A3024"/>
      <c r="B3024"/>
      <c r="C3024"/>
      <c r="D3024"/>
      <c r="E3024"/>
      <c r="F3024"/>
      <c r="G3024"/>
      <c r="H3024"/>
      <c r="I3024"/>
      <c r="J3024"/>
      <c r="K3024"/>
      <c r="L3024"/>
    </row>
    <row r="3025" spans="1:12" ht="16" x14ac:dyDescent="0.2">
      <c r="A3025"/>
      <c r="B3025"/>
      <c r="C3025"/>
      <c r="D3025"/>
      <c r="E3025"/>
      <c r="F3025"/>
      <c r="G3025"/>
      <c r="H3025"/>
      <c r="I3025"/>
      <c r="J3025"/>
      <c r="K3025"/>
      <c r="L3025"/>
    </row>
    <row r="3026" spans="1:12" ht="16" x14ac:dyDescent="0.2">
      <c r="A3026"/>
      <c r="B3026"/>
      <c r="C3026"/>
      <c r="D3026"/>
      <c r="E3026"/>
      <c r="F3026"/>
      <c r="G3026"/>
      <c r="H3026"/>
      <c r="I3026"/>
      <c r="J3026"/>
      <c r="K3026"/>
      <c r="L3026"/>
    </row>
    <row r="3027" spans="1:12" ht="16" x14ac:dyDescent="0.2">
      <c r="A3027"/>
      <c r="B3027"/>
      <c r="C3027"/>
      <c r="D3027"/>
      <c r="E3027"/>
      <c r="F3027"/>
      <c r="G3027"/>
      <c r="H3027"/>
      <c r="I3027"/>
      <c r="J3027"/>
      <c r="K3027"/>
      <c r="L3027"/>
    </row>
    <row r="3028" spans="1:12" ht="16" x14ac:dyDescent="0.2">
      <c r="A3028"/>
      <c r="B3028"/>
      <c r="C3028"/>
      <c r="D3028"/>
      <c r="E3028"/>
      <c r="F3028"/>
      <c r="G3028"/>
      <c r="H3028"/>
      <c r="I3028"/>
      <c r="J3028"/>
      <c r="K3028"/>
      <c r="L3028"/>
    </row>
    <row r="3029" spans="1:12" ht="16" x14ac:dyDescent="0.2">
      <c r="A3029"/>
      <c r="B3029"/>
      <c r="C3029"/>
      <c r="D3029"/>
      <c r="E3029"/>
      <c r="F3029"/>
      <c r="G3029"/>
      <c r="H3029"/>
      <c r="I3029"/>
      <c r="J3029"/>
      <c r="K3029"/>
      <c r="L3029"/>
    </row>
    <row r="3030" spans="1:12" ht="16" x14ac:dyDescent="0.2">
      <c r="A3030"/>
      <c r="B3030"/>
      <c r="C3030"/>
      <c r="D3030"/>
      <c r="E3030"/>
      <c r="F3030"/>
      <c r="G3030"/>
      <c r="H3030"/>
      <c r="I3030"/>
      <c r="J3030"/>
      <c r="K3030"/>
      <c r="L3030"/>
    </row>
    <row r="3031" spans="1:12" ht="16" x14ac:dyDescent="0.2">
      <c r="A3031"/>
      <c r="B3031"/>
      <c r="C3031"/>
      <c r="D3031"/>
      <c r="E3031"/>
      <c r="F3031"/>
      <c r="G3031"/>
      <c r="H3031"/>
      <c r="I3031"/>
      <c r="J3031"/>
      <c r="K3031"/>
      <c r="L3031"/>
    </row>
    <row r="3032" spans="1:12" ht="16" x14ac:dyDescent="0.2">
      <c r="A3032"/>
      <c r="B3032"/>
      <c r="C3032"/>
      <c r="D3032"/>
      <c r="E3032"/>
      <c r="F3032"/>
      <c r="G3032"/>
      <c r="H3032"/>
      <c r="I3032"/>
      <c r="J3032"/>
      <c r="K3032"/>
      <c r="L3032"/>
    </row>
    <row r="3033" spans="1:12" ht="16" x14ac:dyDescent="0.2">
      <c r="A3033"/>
      <c r="B3033"/>
      <c r="C3033"/>
      <c r="D3033"/>
      <c r="E3033"/>
      <c r="F3033"/>
      <c r="G3033"/>
      <c r="H3033"/>
      <c r="I3033"/>
      <c r="J3033"/>
      <c r="K3033"/>
      <c r="L3033"/>
    </row>
    <row r="3034" spans="1:12" ht="16" x14ac:dyDescent="0.2">
      <c r="A3034"/>
      <c r="B3034"/>
      <c r="C3034"/>
      <c r="D3034"/>
      <c r="E3034"/>
      <c r="F3034"/>
      <c r="G3034"/>
      <c r="H3034"/>
      <c r="I3034"/>
      <c r="J3034"/>
      <c r="K3034"/>
      <c r="L3034"/>
    </row>
    <row r="3035" spans="1:12" ht="16" x14ac:dyDescent="0.2">
      <c r="A3035"/>
      <c r="B3035"/>
      <c r="C3035"/>
      <c r="D3035"/>
      <c r="E3035"/>
      <c r="F3035"/>
      <c r="G3035"/>
      <c r="H3035"/>
      <c r="I3035"/>
      <c r="J3035"/>
      <c r="K3035"/>
      <c r="L3035"/>
    </row>
    <row r="3036" spans="1:12" ht="16" x14ac:dyDescent="0.2">
      <c r="A3036"/>
      <c r="B3036"/>
      <c r="C3036"/>
      <c r="D3036"/>
      <c r="E3036"/>
      <c r="F3036"/>
      <c r="G3036"/>
      <c r="H3036"/>
      <c r="I3036"/>
      <c r="J3036"/>
      <c r="K3036"/>
      <c r="L3036"/>
    </row>
    <row r="3037" spans="1:12" ht="16" x14ac:dyDescent="0.2">
      <c r="A3037"/>
      <c r="B3037"/>
      <c r="C3037"/>
      <c r="D3037"/>
      <c r="E3037"/>
      <c r="F3037"/>
      <c r="G3037"/>
      <c r="H3037"/>
      <c r="I3037"/>
      <c r="J3037"/>
      <c r="K3037"/>
      <c r="L3037"/>
    </row>
    <row r="3038" spans="1:12" ht="16" x14ac:dyDescent="0.2">
      <c r="A3038"/>
      <c r="B3038"/>
      <c r="C3038"/>
      <c r="D3038"/>
      <c r="E3038"/>
      <c r="F3038"/>
      <c r="G3038"/>
      <c r="H3038"/>
      <c r="I3038"/>
      <c r="J3038"/>
      <c r="K3038"/>
      <c r="L3038"/>
    </row>
    <row r="3039" spans="1:12" ht="16" x14ac:dyDescent="0.2">
      <c r="A3039"/>
      <c r="B3039"/>
      <c r="C3039"/>
      <c r="D3039"/>
      <c r="E3039"/>
      <c r="F3039"/>
      <c r="G3039"/>
      <c r="H3039"/>
      <c r="I3039"/>
      <c r="J3039"/>
      <c r="K3039"/>
      <c r="L3039"/>
    </row>
    <row r="3040" spans="1:12" ht="16" x14ac:dyDescent="0.2">
      <c r="A3040"/>
      <c r="B3040"/>
      <c r="C3040"/>
      <c r="D3040"/>
      <c r="E3040"/>
      <c r="F3040"/>
      <c r="G3040"/>
      <c r="H3040"/>
      <c r="I3040"/>
      <c r="J3040"/>
      <c r="K3040"/>
      <c r="L3040"/>
    </row>
    <row r="3041" spans="1:12" ht="16" x14ac:dyDescent="0.2">
      <c r="A3041"/>
      <c r="B3041"/>
      <c r="C3041"/>
      <c r="D3041"/>
      <c r="E3041"/>
      <c r="F3041"/>
      <c r="G3041"/>
      <c r="H3041"/>
      <c r="I3041"/>
      <c r="J3041"/>
      <c r="K3041"/>
      <c r="L3041"/>
    </row>
    <row r="3042" spans="1:12" ht="16" x14ac:dyDescent="0.2">
      <c r="A3042"/>
      <c r="B3042"/>
      <c r="C3042"/>
      <c r="D3042"/>
      <c r="E3042"/>
      <c r="F3042"/>
      <c r="G3042"/>
      <c r="H3042"/>
      <c r="I3042"/>
      <c r="J3042"/>
      <c r="K3042"/>
      <c r="L3042"/>
    </row>
    <row r="3043" spans="1:12" ht="16" x14ac:dyDescent="0.2">
      <c r="A3043"/>
      <c r="B3043"/>
      <c r="C3043"/>
      <c r="D3043"/>
      <c r="E3043"/>
      <c r="F3043"/>
      <c r="G3043"/>
      <c r="H3043"/>
      <c r="I3043"/>
      <c r="J3043"/>
      <c r="K3043"/>
      <c r="L3043"/>
    </row>
    <row r="3044" spans="1:12" ht="16" x14ac:dyDescent="0.2">
      <c r="A3044"/>
      <c r="B3044"/>
      <c r="C3044"/>
      <c r="D3044"/>
      <c r="E3044"/>
      <c r="F3044"/>
      <c r="G3044"/>
      <c r="H3044"/>
      <c r="I3044"/>
      <c r="J3044"/>
      <c r="K3044"/>
      <c r="L3044"/>
    </row>
    <row r="3045" spans="1:12" ht="16" x14ac:dyDescent="0.2">
      <c r="A3045"/>
      <c r="B3045"/>
      <c r="C3045"/>
      <c r="D3045"/>
      <c r="E3045"/>
      <c r="F3045"/>
      <c r="G3045"/>
      <c r="H3045"/>
      <c r="I3045"/>
      <c r="J3045"/>
      <c r="K3045"/>
      <c r="L3045"/>
    </row>
    <row r="3046" spans="1:12" ht="16" x14ac:dyDescent="0.2">
      <c r="A3046"/>
      <c r="B3046"/>
      <c r="C3046"/>
      <c r="D3046"/>
      <c r="E3046"/>
      <c r="F3046"/>
      <c r="G3046"/>
      <c r="H3046"/>
      <c r="I3046"/>
      <c r="J3046"/>
      <c r="K3046"/>
      <c r="L3046"/>
    </row>
    <row r="3047" spans="1:12" ht="16" x14ac:dyDescent="0.2">
      <c r="A3047"/>
      <c r="B3047"/>
      <c r="C3047"/>
      <c r="D3047"/>
      <c r="E3047"/>
      <c r="F3047"/>
      <c r="G3047"/>
      <c r="H3047"/>
      <c r="I3047"/>
      <c r="J3047"/>
      <c r="K3047"/>
      <c r="L3047"/>
    </row>
    <row r="3048" spans="1:12" ht="16" x14ac:dyDescent="0.2">
      <c r="A3048"/>
      <c r="B3048"/>
      <c r="C3048"/>
      <c r="D3048"/>
      <c r="E3048"/>
      <c r="F3048"/>
      <c r="G3048"/>
      <c r="H3048"/>
      <c r="I3048"/>
      <c r="J3048"/>
      <c r="K3048"/>
      <c r="L3048"/>
    </row>
    <row r="3049" spans="1:12" ht="16" x14ac:dyDescent="0.2">
      <c r="A3049"/>
      <c r="B3049"/>
      <c r="C3049"/>
      <c r="D3049"/>
      <c r="E3049"/>
      <c r="F3049"/>
      <c r="G3049"/>
      <c r="H3049"/>
      <c r="I3049"/>
      <c r="J3049"/>
      <c r="K3049"/>
      <c r="L3049"/>
    </row>
    <row r="3050" spans="1:12" ht="16" x14ac:dyDescent="0.2">
      <c r="A3050"/>
      <c r="B3050"/>
      <c r="C3050"/>
      <c r="D3050"/>
      <c r="E3050"/>
      <c r="F3050"/>
      <c r="G3050"/>
      <c r="H3050"/>
      <c r="I3050"/>
      <c r="J3050"/>
      <c r="K3050"/>
      <c r="L3050"/>
    </row>
    <row r="3051" spans="1:12" ht="16" x14ac:dyDescent="0.2">
      <c r="A3051"/>
      <c r="B3051"/>
      <c r="C3051"/>
      <c r="D3051"/>
      <c r="E3051"/>
      <c r="F3051"/>
      <c r="G3051"/>
      <c r="H3051"/>
      <c r="I3051"/>
      <c r="J3051"/>
      <c r="K3051"/>
      <c r="L3051"/>
    </row>
    <row r="3052" spans="1:12" ht="16" x14ac:dyDescent="0.2">
      <c r="A3052"/>
      <c r="B3052"/>
      <c r="C3052"/>
      <c r="D3052"/>
      <c r="E3052"/>
      <c r="F3052"/>
      <c r="G3052"/>
      <c r="H3052"/>
      <c r="I3052"/>
      <c r="J3052"/>
      <c r="K3052"/>
      <c r="L3052"/>
    </row>
    <row r="3053" spans="1:12" ht="16" x14ac:dyDescent="0.2">
      <c r="A3053"/>
      <c r="B3053"/>
      <c r="C3053"/>
      <c r="D3053"/>
      <c r="E3053"/>
      <c r="F3053"/>
      <c r="G3053"/>
      <c r="H3053"/>
      <c r="I3053"/>
      <c r="J3053"/>
      <c r="K3053"/>
      <c r="L3053"/>
    </row>
    <row r="3054" spans="1:12" ht="16" x14ac:dyDescent="0.2">
      <c r="A3054"/>
      <c r="B3054"/>
      <c r="C3054"/>
      <c r="D3054"/>
      <c r="E3054"/>
      <c r="F3054"/>
      <c r="G3054"/>
      <c r="H3054"/>
      <c r="I3054"/>
      <c r="J3054"/>
      <c r="K3054"/>
      <c r="L3054"/>
    </row>
    <row r="3055" spans="1:12" ht="16" x14ac:dyDescent="0.2">
      <c r="A3055"/>
      <c r="B3055"/>
      <c r="C3055"/>
      <c r="D3055"/>
      <c r="E3055"/>
      <c r="F3055"/>
      <c r="G3055"/>
      <c r="H3055"/>
      <c r="I3055"/>
      <c r="J3055"/>
      <c r="K3055"/>
      <c r="L3055"/>
    </row>
    <row r="3056" spans="1:12" ht="16" x14ac:dyDescent="0.2">
      <c r="A3056"/>
      <c r="B3056"/>
      <c r="C3056"/>
      <c r="D3056"/>
      <c r="E3056"/>
      <c r="F3056"/>
      <c r="G3056"/>
      <c r="H3056"/>
      <c r="I3056"/>
      <c r="J3056"/>
      <c r="K3056"/>
      <c r="L3056"/>
    </row>
    <row r="3057" spans="1:12" ht="16" x14ac:dyDescent="0.2">
      <c r="A3057"/>
      <c r="B3057"/>
      <c r="C3057"/>
      <c r="D3057"/>
      <c r="E3057"/>
      <c r="F3057"/>
      <c r="G3057"/>
      <c r="H3057"/>
      <c r="I3057"/>
      <c r="J3057"/>
      <c r="K3057"/>
      <c r="L3057"/>
    </row>
    <row r="3058" spans="1:12" ht="16" x14ac:dyDescent="0.2">
      <c r="A3058"/>
      <c r="B3058"/>
      <c r="C3058"/>
      <c r="D3058"/>
      <c r="E3058"/>
      <c r="F3058"/>
      <c r="G3058"/>
      <c r="H3058"/>
      <c r="I3058"/>
      <c r="J3058"/>
      <c r="K3058"/>
      <c r="L3058"/>
    </row>
    <row r="3059" spans="1:12" ht="16" x14ac:dyDescent="0.2">
      <c r="A3059"/>
      <c r="B3059"/>
      <c r="C3059"/>
      <c r="D3059"/>
      <c r="E3059"/>
      <c r="F3059"/>
      <c r="G3059"/>
      <c r="H3059"/>
      <c r="I3059"/>
      <c r="J3059"/>
      <c r="K3059"/>
      <c r="L3059"/>
    </row>
    <row r="3060" spans="1:12" ht="16" x14ac:dyDescent="0.2">
      <c r="A3060"/>
      <c r="B3060"/>
      <c r="C3060"/>
      <c r="D3060"/>
      <c r="E3060"/>
      <c r="F3060"/>
      <c r="G3060"/>
      <c r="H3060"/>
      <c r="I3060"/>
      <c r="J3060"/>
      <c r="K3060"/>
      <c r="L3060"/>
    </row>
    <row r="3061" spans="1:12" ht="16" x14ac:dyDescent="0.2">
      <c r="A3061"/>
      <c r="B3061"/>
      <c r="C3061"/>
      <c r="D3061"/>
      <c r="E3061"/>
      <c r="F3061"/>
      <c r="G3061"/>
      <c r="H3061"/>
      <c r="I3061"/>
      <c r="J3061"/>
      <c r="K3061"/>
      <c r="L3061"/>
    </row>
    <row r="3062" spans="1:12" ht="16" x14ac:dyDescent="0.2">
      <c r="A3062"/>
      <c r="B3062"/>
      <c r="C3062"/>
      <c r="D3062"/>
      <c r="E3062"/>
      <c r="F3062"/>
      <c r="G3062"/>
      <c r="H3062"/>
      <c r="I3062"/>
      <c r="J3062"/>
      <c r="K3062"/>
      <c r="L3062"/>
    </row>
    <row r="3063" spans="1:12" ht="16" x14ac:dyDescent="0.2">
      <c r="A3063"/>
      <c r="B3063"/>
      <c r="C3063"/>
      <c r="D3063"/>
      <c r="E3063"/>
      <c r="F3063"/>
      <c r="G3063"/>
      <c r="H3063"/>
      <c r="I3063"/>
      <c r="J3063"/>
      <c r="K3063"/>
      <c r="L3063"/>
    </row>
    <row r="3064" spans="1:12" ht="16" x14ac:dyDescent="0.2">
      <c r="A3064"/>
      <c r="B3064"/>
      <c r="C3064"/>
      <c r="D3064"/>
      <c r="E3064"/>
      <c r="F3064"/>
      <c r="G3064"/>
      <c r="H3064"/>
      <c r="I3064"/>
      <c r="J3064"/>
      <c r="K3064"/>
      <c r="L3064"/>
    </row>
    <row r="3065" spans="1:12" ht="16" x14ac:dyDescent="0.2">
      <c r="A3065"/>
      <c r="B3065"/>
      <c r="C3065"/>
      <c r="D3065"/>
      <c r="E3065"/>
      <c r="F3065"/>
      <c r="G3065"/>
      <c r="H3065"/>
      <c r="I3065"/>
      <c r="J3065"/>
      <c r="K3065"/>
      <c r="L3065"/>
    </row>
    <row r="3066" spans="1:12" ht="16" x14ac:dyDescent="0.2">
      <c r="A3066"/>
      <c r="B3066"/>
      <c r="C3066"/>
      <c r="D3066"/>
      <c r="E3066"/>
      <c r="F3066"/>
      <c r="G3066"/>
      <c r="H3066"/>
      <c r="I3066"/>
      <c r="J3066"/>
      <c r="K3066"/>
      <c r="L3066"/>
    </row>
    <row r="3067" spans="1:12" ht="16" x14ac:dyDescent="0.2">
      <c r="A3067"/>
      <c r="B3067"/>
      <c r="C3067"/>
      <c r="D3067"/>
      <c r="E3067"/>
      <c r="F3067"/>
      <c r="G3067"/>
      <c r="H3067"/>
      <c r="I3067"/>
      <c r="J3067"/>
      <c r="K3067"/>
      <c r="L3067"/>
    </row>
    <row r="3068" spans="1:12" ht="16" x14ac:dyDescent="0.2">
      <c r="A3068"/>
      <c r="B3068"/>
      <c r="C3068"/>
      <c r="D3068"/>
      <c r="E3068"/>
      <c r="F3068"/>
      <c r="G3068"/>
      <c r="H3068"/>
      <c r="I3068"/>
      <c r="J3068"/>
      <c r="K3068"/>
      <c r="L3068"/>
    </row>
    <row r="3069" spans="1:12" ht="16" x14ac:dyDescent="0.2">
      <c r="A3069"/>
      <c r="B3069"/>
      <c r="C3069"/>
      <c r="D3069"/>
      <c r="E3069"/>
      <c r="F3069"/>
      <c r="G3069"/>
      <c r="H3069"/>
      <c r="I3069"/>
      <c r="J3069"/>
      <c r="K3069"/>
      <c r="L3069"/>
    </row>
    <row r="3070" spans="1:12" ht="16" x14ac:dyDescent="0.2">
      <c r="A3070"/>
      <c r="B3070"/>
      <c r="C3070"/>
      <c r="D3070"/>
      <c r="E3070"/>
      <c r="F3070"/>
      <c r="G3070"/>
      <c r="H3070"/>
      <c r="I3070"/>
      <c r="J3070"/>
      <c r="K3070"/>
      <c r="L3070"/>
    </row>
    <row r="3071" spans="1:12" ht="16" x14ac:dyDescent="0.2">
      <c r="A3071"/>
      <c r="B3071"/>
      <c r="C3071"/>
      <c r="D3071"/>
      <c r="E3071"/>
      <c r="F3071"/>
      <c r="G3071"/>
      <c r="H3071"/>
      <c r="I3071"/>
      <c r="J3071"/>
      <c r="K3071"/>
      <c r="L3071"/>
    </row>
    <row r="3072" spans="1:12" ht="16" x14ac:dyDescent="0.2">
      <c r="A3072"/>
      <c r="B3072"/>
      <c r="C3072"/>
      <c r="D3072"/>
      <c r="E3072"/>
      <c r="F3072"/>
      <c r="G3072"/>
      <c r="H3072"/>
      <c r="I3072"/>
      <c r="J3072"/>
      <c r="K3072"/>
      <c r="L3072"/>
    </row>
    <row r="3073" spans="1:12" ht="16" x14ac:dyDescent="0.2">
      <c r="A3073"/>
      <c r="B3073"/>
      <c r="C3073"/>
      <c r="D3073"/>
      <c r="E3073"/>
      <c r="F3073"/>
      <c r="G3073"/>
      <c r="H3073"/>
      <c r="I3073"/>
      <c r="J3073"/>
      <c r="K3073"/>
      <c r="L3073"/>
    </row>
    <row r="3074" spans="1:12" ht="16" x14ac:dyDescent="0.2">
      <c r="A3074"/>
      <c r="B3074"/>
      <c r="C3074"/>
      <c r="D3074"/>
      <c r="E3074"/>
      <c r="F3074"/>
      <c r="G3074"/>
      <c r="H3074"/>
      <c r="I3074"/>
      <c r="J3074"/>
      <c r="K3074"/>
      <c r="L3074"/>
    </row>
    <row r="3075" spans="1:12" ht="16" x14ac:dyDescent="0.2">
      <c r="A3075"/>
      <c r="B3075"/>
      <c r="C3075"/>
      <c r="D3075"/>
      <c r="E3075"/>
      <c r="F3075"/>
      <c r="G3075"/>
      <c r="H3075"/>
      <c r="I3075"/>
      <c r="J3075"/>
      <c r="K3075"/>
      <c r="L3075"/>
    </row>
    <row r="3076" spans="1:12" ht="16" x14ac:dyDescent="0.2">
      <c r="A3076"/>
      <c r="B3076"/>
      <c r="C3076"/>
      <c r="D3076"/>
      <c r="E3076"/>
      <c r="F3076"/>
      <c r="G3076"/>
      <c r="H3076"/>
      <c r="I3076"/>
      <c r="J3076"/>
      <c r="K3076"/>
      <c r="L3076"/>
    </row>
    <row r="3077" spans="1:12" ht="16" x14ac:dyDescent="0.2">
      <c r="A3077"/>
      <c r="B3077"/>
      <c r="C3077"/>
      <c r="D3077"/>
      <c r="E3077"/>
      <c r="F3077"/>
      <c r="G3077"/>
      <c r="H3077"/>
      <c r="I3077"/>
      <c r="J3077"/>
      <c r="K3077"/>
      <c r="L3077"/>
    </row>
    <row r="3078" spans="1:12" ht="16" x14ac:dyDescent="0.2">
      <c r="A3078"/>
      <c r="B3078"/>
      <c r="C3078"/>
      <c r="D3078"/>
      <c r="E3078"/>
      <c r="F3078"/>
      <c r="G3078"/>
      <c r="H3078"/>
      <c r="I3078"/>
      <c r="J3078"/>
      <c r="K3078"/>
      <c r="L3078"/>
    </row>
    <row r="3079" spans="1:12" ht="16" x14ac:dyDescent="0.2">
      <c r="A3079"/>
      <c r="B3079"/>
      <c r="C3079"/>
      <c r="D3079"/>
      <c r="E3079"/>
      <c r="F3079"/>
      <c r="G3079"/>
      <c r="H3079"/>
      <c r="I3079"/>
      <c r="J3079"/>
      <c r="K3079"/>
      <c r="L3079"/>
    </row>
    <row r="3080" spans="1:12" ht="16" x14ac:dyDescent="0.2">
      <c r="A3080"/>
      <c r="B3080"/>
      <c r="C3080"/>
      <c r="D3080"/>
      <c r="E3080"/>
      <c r="F3080"/>
      <c r="G3080"/>
      <c r="H3080"/>
      <c r="I3080"/>
      <c r="J3080"/>
      <c r="K3080"/>
      <c r="L3080"/>
    </row>
    <row r="3081" spans="1:12" ht="16" x14ac:dyDescent="0.2">
      <c r="A3081"/>
      <c r="B3081"/>
      <c r="C3081"/>
      <c r="D3081"/>
      <c r="E3081"/>
      <c r="F3081"/>
      <c r="G3081"/>
      <c r="H3081"/>
      <c r="I3081"/>
      <c r="J3081"/>
      <c r="K3081"/>
      <c r="L3081"/>
    </row>
    <row r="3082" spans="1:12" ht="16" x14ac:dyDescent="0.2">
      <c r="A3082"/>
      <c r="B3082"/>
      <c r="C3082"/>
      <c r="D3082"/>
      <c r="E3082"/>
      <c r="F3082"/>
      <c r="G3082"/>
      <c r="H3082"/>
      <c r="I3082"/>
      <c r="J3082"/>
      <c r="K3082"/>
      <c r="L3082"/>
    </row>
    <row r="3083" spans="1:12" ht="16" x14ac:dyDescent="0.2">
      <c r="A3083"/>
      <c r="B3083"/>
      <c r="C3083"/>
      <c r="D3083"/>
      <c r="E3083"/>
      <c r="F3083"/>
      <c r="G3083"/>
      <c r="H3083"/>
      <c r="I3083"/>
      <c r="J3083"/>
      <c r="K3083"/>
      <c r="L3083"/>
    </row>
    <row r="3084" spans="1:12" ht="16" x14ac:dyDescent="0.2">
      <c r="A3084"/>
      <c r="B3084"/>
      <c r="C3084"/>
      <c r="D3084"/>
      <c r="E3084"/>
      <c r="F3084"/>
      <c r="G3084"/>
      <c r="H3084"/>
      <c r="I3084"/>
      <c r="J3084"/>
      <c r="K3084"/>
      <c r="L3084"/>
    </row>
    <row r="3085" spans="1:12" ht="16" x14ac:dyDescent="0.2">
      <c r="A3085"/>
      <c r="B3085"/>
      <c r="C3085"/>
      <c r="D3085"/>
      <c r="E3085"/>
      <c r="F3085"/>
      <c r="G3085"/>
      <c r="H3085"/>
      <c r="I3085"/>
      <c r="J3085"/>
      <c r="K3085"/>
      <c r="L3085"/>
    </row>
    <row r="3086" spans="1:12" ht="16" x14ac:dyDescent="0.2">
      <c r="A3086"/>
      <c r="B3086"/>
      <c r="C3086"/>
      <c r="D3086"/>
      <c r="E3086"/>
      <c r="F3086"/>
      <c r="G3086"/>
      <c r="H3086"/>
      <c r="I3086"/>
      <c r="J3086"/>
      <c r="K3086"/>
      <c r="L3086"/>
    </row>
    <row r="3087" spans="1:12" ht="16" x14ac:dyDescent="0.2">
      <c r="A3087"/>
      <c r="B3087"/>
      <c r="C3087"/>
      <c r="D3087"/>
      <c r="E3087"/>
      <c r="F3087"/>
      <c r="G3087"/>
      <c r="H3087"/>
      <c r="I3087"/>
      <c r="J3087"/>
      <c r="K3087"/>
      <c r="L3087"/>
    </row>
    <row r="3088" spans="1:12" ht="16" x14ac:dyDescent="0.2">
      <c r="A3088"/>
      <c r="B3088"/>
      <c r="C3088"/>
      <c r="D3088"/>
      <c r="E3088"/>
      <c r="F3088"/>
      <c r="G3088"/>
      <c r="H3088"/>
      <c r="I3088"/>
      <c r="J3088"/>
      <c r="K3088"/>
      <c r="L3088"/>
    </row>
    <row r="3089" spans="1:12" ht="16" x14ac:dyDescent="0.2">
      <c r="A3089"/>
      <c r="B3089"/>
      <c r="C3089"/>
      <c r="D3089"/>
      <c r="E3089"/>
      <c r="F3089"/>
      <c r="G3089"/>
      <c r="H3089"/>
      <c r="I3089"/>
      <c r="J3089"/>
      <c r="K3089"/>
      <c r="L3089"/>
    </row>
    <row r="3090" spans="1:12" ht="16" x14ac:dyDescent="0.2">
      <c r="A3090"/>
      <c r="B3090"/>
      <c r="C3090"/>
      <c r="D3090"/>
      <c r="E3090"/>
      <c r="F3090"/>
      <c r="G3090"/>
      <c r="H3090"/>
      <c r="I3090"/>
      <c r="J3090"/>
      <c r="K3090"/>
      <c r="L3090"/>
    </row>
    <row r="3091" spans="1:12" ht="16" x14ac:dyDescent="0.2">
      <c r="A3091"/>
      <c r="B3091"/>
      <c r="C3091"/>
      <c r="D3091"/>
      <c r="E3091"/>
      <c r="F3091"/>
      <c r="G3091"/>
      <c r="H3091"/>
      <c r="I3091"/>
      <c r="J3091"/>
      <c r="K3091"/>
      <c r="L3091"/>
    </row>
    <row r="3092" spans="1:12" ht="16" x14ac:dyDescent="0.2">
      <c r="A3092"/>
      <c r="B3092"/>
      <c r="C3092"/>
      <c r="D3092"/>
      <c r="E3092"/>
      <c r="F3092"/>
      <c r="G3092"/>
      <c r="H3092"/>
      <c r="I3092"/>
      <c r="J3092"/>
      <c r="K3092"/>
      <c r="L3092"/>
    </row>
    <row r="3093" spans="1:12" ht="16" x14ac:dyDescent="0.2">
      <c r="A3093"/>
      <c r="B3093"/>
      <c r="C3093"/>
      <c r="D3093"/>
      <c r="E3093"/>
      <c r="F3093"/>
      <c r="G3093"/>
      <c r="H3093"/>
      <c r="I3093"/>
      <c r="J3093"/>
      <c r="K3093"/>
      <c r="L3093"/>
    </row>
    <row r="3094" spans="1:12" ht="16" x14ac:dyDescent="0.2">
      <c r="A3094"/>
      <c r="B3094"/>
      <c r="C3094"/>
      <c r="D3094"/>
      <c r="E3094"/>
      <c r="F3094"/>
      <c r="G3094"/>
      <c r="H3094"/>
      <c r="I3094"/>
      <c r="J3094"/>
      <c r="K3094"/>
      <c r="L3094"/>
    </row>
    <row r="3095" spans="1:12" ht="16" x14ac:dyDescent="0.2">
      <c r="A3095"/>
      <c r="B3095"/>
      <c r="C3095"/>
      <c r="D3095"/>
      <c r="E3095"/>
      <c r="F3095"/>
      <c r="G3095"/>
      <c r="H3095"/>
      <c r="I3095"/>
      <c r="J3095"/>
      <c r="K3095"/>
      <c r="L3095"/>
    </row>
    <row r="3096" spans="1:12" ht="16" x14ac:dyDescent="0.2">
      <c r="A3096"/>
      <c r="B3096"/>
      <c r="C3096"/>
      <c r="D3096"/>
      <c r="E3096"/>
      <c r="F3096"/>
      <c r="G3096"/>
      <c r="H3096"/>
      <c r="I3096"/>
      <c r="J3096"/>
      <c r="K3096"/>
      <c r="L3096"/>
    </row>
    <row r="3097" spans="1:12" ht="16" x14ac:dyDescent="0.2">
      <c r="A3097"/>
      <c r="B3097"/>
      <c r="C3097"/>
      <c r="D3097"/>
      <c r="E3097"/>
      <c r="F3097"/>
      <c r="G3097"/>
      <c r="H3097"/>
      <c r="I3097"/>
      <c r="J3097"/>
      <c r="K3097"/>
      <c r="L3097"/>
    </row>
    <row r="3098" spans="1:12" ht="16" x14ac:dyDescent="0.2">
      <c r="A3098"/>
      <c r="B3098"/>
      <c r="C3098"/>
      <c r="D3098"/>
      <c r="E3098"/>
      <c r="F3098"/>
      <c r="G3098"/>
      <c r="H3098"/>
      <c r="I3098"/>
      <c r="J3098"/>
      <c r="K3098"/>
      <c r="L3098"/>
    </row>
    <row r="3099" spans="1:12" ht="16" x14ac:dyDescent="0.2">
      <c r="A3099"/>
      <c r="B3099"/>
      <c r="C3099"/>
      <c r="D3099"/>
      <c r="E3099"/>
      <c r="F3099"/>
      <c r="G3099"/>
      <c r="H3099"/>
      <c r="I3099"/>
      <c r="J3099"/>
      <c r="K3099"/>
      <c r="L3099"/>
    </row>
    <row r="3100" spans="1:12" ht="16" x14ac:dyDescent="0.2">
      <c r="A3100"/>
      <c r="B3100"/>
      <c r="C3100"/>
      <c r="D3100"/>
      <c r="E3100"/>
      <c r="F3100"/>
      <c r="G3100"/>
      <c r="H3100"/>
      <c r="I3100"/>
      <c r="J3100"/>
      <c r="K3100"/>
      <c r="L3100"/>
    </row>
    <row r="3101" spans="1:12" ht="16" x14ac:dyDescent="0.2">
      <c r="A3101"/>
      <c r="B3101"/>
      <c r="C3101"/>
      <c r="D3101"/>
      <c r="E3101"/>
      <c r="F3101"/>
      <c r="G3101"/>
      <c r="H3101"/>
      <c r="I3101"/>
      <c r="J3101"/>
      <c r="K3101"/>
      <c r="L3101"/>
    </row>
    <row r="3102" spans="1:12" ht="16" x14ac:dyDescent="0.2">
      <c r="A3102"/>
      <c r="B3102"/>
      <c r="C3102"/>
      <c r="D3102"/>
      <c r="E3102"/>
      <c r="F3102"/>
      <c r="G3102"/>
      <c r="H3102"/>
      <c r="I3102"/>
      <c r="J3102"/>
      <c r="K3102"/>
      <c r="L3102"/>
    </row>
    <row r="3103" spans="1:12" ht="16" x14ac:dyDescent="0.2">
      <c r="A3103"/>
      <c r="B3103"/>
      <c r="C3103"/>
      <c r="D3103"/>
      <c r="E3103"/>
      <c r="F3103"/>
      <c r="G3103"/>
      <c r="H3103"/>
      <c r="I3103"/>
      <c r="J3103"/>
      <c r="K3103"/>
      <c r="L3103"/>
    </row>
    <row r="3104" spans="1:12" ht="16" x14ac:dyDescent="0.2">
      <c r="A3104"/>
      <c r="B3104"/>
      <c r="C3104"/>
      <c r="D3104"/>
      <c r="E3104"/>
      <c r="F3104"/>
      <c r="G3104"/>
      <c r="H3104"/>
      <c r="I3104"/>
      <c r="J3104"/>
      <c r="K3104"/>
      <c r="L3104"/>
    </row>
    <row r="3105" spans="1:12" ht="16" x14ac:dyDescent="0.2">
      <c r="A3105"/>
      <c r="B3105"/>
      <c r="C3105"/>
      <c r="D3105"/>
      <c r="E3105"/>
      <c r="F3105"/>
      <c r="G3105"/>
      <c r="H3105"/>
      <c r="I3105"/>
      <c r="J3105"/>
      <c r="K3105"/>
      <c r="L3105"/>
    </row>
    <row r="3106" spans="1:12" ht="16" x14ac:dyDescent="0.2">
      <c r="A3106"/>
      <c r="B3106"/>
      <c r="C3106"/>
      <c r="D3106"/>
      <c r="E3106"/>
      <c r="F3106"/>
      <c r="G3106"/>
      <c r="H3106"/>
      <c r="I3106"/>
      <c r="J3106"/>
      <c r="K3106"/>
      <c r="L3106"/>
    </row>
    <row r="3107" spans="1:12" ht="16" x14ac:dyDescent="0.2">
      <c r="A3107"/>
      <c r="B3107"/>
      <c r="C3107"/>
      <c r="D3107"/>
      <c r="E3107"/>
      <c r="F3107"/>
      <c r="G3107"/>
      <c r="H3107"/>
      <c r="I3107"/>
      <c r="J3107"/>
      <c r="K3107"/>
      <c r="L3107"/>
    </row>
    <row r="3108" spans="1:12" ht="16" x14ac:dyDescent="0.2">
      <c r="A3108"/>
      <c r="B3108"/>
      <c r="C3108"/>
      <c r="D3108"/>
      <c r="E3108"/>
      <c r="F3108"/>
      <c r="G3108"/>
      <c r="H3108"/>
      <c r="I3108"/>
      <c r="J3108"/>
      <c r="K3108"/>
      <c r="L3108"/>
    </row>
    <row r="3109" spans="1:12" ht="16" x14ac:dyDescent="0.2">
      <c r="A3109"/>
      <c r="B3109"/>
      <c r="C3109"/>
      <c r="D3109"/>
      <c r="E3109"/>
      <c r="F3109"/>
      <c r="G3109"/>
      <c r="H3109"/>
      <c r="I3109"/>
      <c r="J3109"/>
      <c r="K3109"/>
      <c r="L3109"/>
    </row>
    <row r="3110" spans="1:12" ht="16" x14ac:dyDescent="0.2">
      <c r="A3110"/>
      <c r="B3110"/>
      <c r="C3110"/>
      <c r="D3110"/>
      <c r="E3110"/>
      <c r="F3110"/>
      <c r="G3110"/>
      <c r="H3110"/>
      <c r="I3110"/>
      <c r="J3110"/>
      <c r="K3110"/>
      <c r="L3110"/>
    </row>
    <row r="3111" spans="1:12" ht="16" x14ac:dyDescent="0.2">
      <c r="A3111"/>
      <c r="B3111"/>
      <c r="C3111"/>
      <c r="D3111"/>
      <c r="E3111"/>
      <c r="F3111"/>
      <c r="G3111"/>
      <c r="H3111"/>
      <c r="I3111"/>
      <c r="J3111"/>
      <c r="K3111"/>
      <c r="L3111"/>
    </row>
    <row r="3112" spans="1:12" ht="16" x14ac:dyDescent="0.2">
      <c r="A3112"/>
      <c r="B3112"/>
      <c r="C3112"/>
      <c r="D3112"/>
      <c r="E3112"/>
      <c r="F3112"/>
      <c r="G3112"/>
      <c r="H3112"/>
      <c r="I3112"/>
      <c r="J3112"/>
      <c r="K3112"/>
      <c r="L3112"/>
    </row>
    <row r="3113" spans="1:12" ht="16" x14ac:dyDescent="0.2">
      <c r="A3113"/>
      <c r="B3113"/>
      <c r="C3113"/>
      <c r="D3113"/>
      <c r="E3113"/>
      <c r="F3113"/>
      <c r="G3113"/>
      <c r="H3113"/>
      <c r="I3113"/>
      <c r="J3113"/>
      <c r="K3113"/>
      <c r="L3113"/>
    </row>
    <row r="3114" spans="1:12" ht="16" x14ac:dyDescent="0.2">
      <c r="A3114"/>
      <c r="B3114"/>
      <c r="C3114"/>
      <c r="D3114"/>
      <c r="E3114"/>
      <c r="F3114"/>
      <c r="G3114"/>
      <c r="H3114"/>
      <c r="I3114"/>
      <c r="J3114"/>
      <c r="K3114"/>
      <c r="L3114"/>
    </row>
    <row r="3115" spans="1:12" ht="16" x14ac:dyDescent="0.2">
      <c r="A3115"/>
      <c r="B3115"/>
      <c r="C3115"/>
      <c r="D3115"/>
      <c r="E3115"/>
      <c r="F3115"/>
      <c r="G3115"/>
      <c r="H3115"/>
      <c r="I3115"/>
      <c r="J3115"/>
      <c r="K3115"/>
      <c r="L3115"/>
    </row>
    <row r="3116" spans="1:12" ht="16" x14ac:dyDescent="0.2">
      <c r="A3116"/>
      <c r="B3116"/>
      <c r="C3116"/>
      <c r="D3116"/>
      <c r="E3116"/>
      <c r="F3116"/>
      <c r="G3116"/>
      <c r="H3116"/>
      <c r="I3116"/>
      <c r="J3116"/>
      <c r="K3116"/>
      <c r="L3116"/>
    </row>
    <row r="3117" spans="1:12" ht="16" x14ac:dyDescent="0.2">
      <c r="A3117"/>
      <c r="B3117"/>
      <c r="C3117"/>
      <c r="D3117"/>
      <c r="E3117"/>
      <c r="F3117"/>
      <c r="G3117"/>
      <c r="H3117"/>
      <c r="I3117"/>
      <c r="J3117"/>
      <c r="K3117"/>
      <c r="L3117"/>
    </row>
    <row r="3118" spans="1:12" ht="16" x14ac:dyDescent="0.2">
      <c r="A3118"/>
      <c r="B3118"/>
      <c r="C3118"/>
      <c r="D3118"/>
      <c r="E3118"/>
      <c r="F3118"/>
      <c r="G3118"/>
      <c r="H3118"/>
      <c r="I3118"/>
      <c r="J3118"/>
      <c r="K3118"/>
      <c r="L3118"/>
    </row>
    <row r="3119" spans="1:12" ht="16" x14ac:dyDescent="0.2">
      <c r="A3119"/>
      <c r="B3119"/>
      <c r="C3119"/>
      <c r="D3119"/>
      <c r="E3119"/>
      <c r="F3119"/>
      <c r="G3119"/>
      <c r="H3119"/>
      <c r="I3119"/>
      <c r="J3119"/>
      <c r="K3119"/>
      <c r="L3119"/>
    </row>
    <row r="3120" spans="1:12" ht="16" x14ac:dyDescent="0.2">
      <c r="A3120"/>
      <c r="B3120"/>
      <c r="C3120"/>
      <c r="D3120"/>
      <c r="E3120"/>
      <c r="F3120"/>
      <c r="G3120"/>
      <c r="H3120"/>
      <c r="I3120"/>
      <c r="J3120"/>
      <c r="K3120"/>
      <c r="L3120"/>
    </row>
    <row r="3121" spans="1:12" ht="16" x14ac:dyDescent="0.2">
      <c r="A3121"/>
      <c r="B3121"/>
      <c r="C3121"/>
      <c r="D3121"/>
      <c r="E3121"/>
      <c r="F3121"/>
      <c r="G3121"/>
      <c r="H3121"/>
      <c r="I3121"/>
      <c r="J3121"/>
      <c r="K3121"/>
      <c r="L3121"/>
    </row>
    <row r="3122" spans="1:12" ht="16" x14ac:dyDescent="0.2">
      <c r="A3122"/>
      <c r="B3122"/>
      <c r="C3122"/>
      <c r="D3122"/>
      <c r="E3122"/>
      <c r="F3122"/>
      <c r="G3122"/>
      <c r="H3122"/>
      <c r="I3122"/>
      <c r="J3122"/>
      <c r="K3122"/>
      <c r="L3122"/>
    </row>
    <row r="3123" spans="1:12" ht="16" x14ac:dyDescent="0.2">
      <c r="A3123"/>
      <c r="B3123"/>
      <c r="C3123"/>
      <c r="D3123"/>
      <c r="E3123"/>
      <c r="F3123"/>
      <c r="G3123"/>
      <c r="H3123"/>
      <c r="I3123"/>
      <c r="J3123"/>
      <c r="K3123"/>
      <c r="L3123"/>
    </row>
    <row r="3124" spans="1:12" ht="16" x14ac:dyDescent="0.2">
      <c r="A3124"/>
      <c r="B3124"/>
      <c r="C3124"/>
      <c r="D3124"/>
      <c r="E3124"/>
      <c r="F3124"/>
      <c r="G3124"/>
      <c r="H3124"/>
      <c r="I3124"/>
      <c r="J3124"/>
      <c r="K3124"/>
      <c r="L3124"/>
    </row>
    <row r="3125" spans="1:12" ht="16" x14ac:dyDescent="0.2">
      <c r="A3125"/>
      <c r="B3125"/>
      <c r="C3125"/>
      <c r="D3125"/>
      <c r="E3125"/>
      <c r="F3125"/>
      <c r="G3125"/>
      <c r="H3125"/>
      <c r="I3125"/>
      <c r="J3125"/>
      <c r="K3125"/>
      <c r="L3125"/>
    </row>
    <row r="3126" spans="1:12" ht="16" x14ac:dyDescent="0.2">
      <c r="A3126"/>
      <c r="B3126"/>
      <c r="C3126"/>
      <c r="D3126"/>
      <c r="E3126"/>
      <c r="F3126"/>
      <c r="G3126"/>
      <c r="H3126"/>
      <c r="I3126"/>
      <c r="J3126"/>
      <c r="K3126"/>
      <c r="L3126"/>
    </row>
    <row r="3127" spans="1:12" ht="16" x14ac:dyDescent="0.2">
      <c r="A3127"/>
      <c r="B3127"/>
      <c r="C3127"/>
      <c r="D3127"/>
      <c r="E3127"/>
      <c r="F3127"/>
      <c r="G3127"/>
      <c r="H3127"/>
      <c r="I3127"/>
      <c r="J3127"/>
      <c r="K3127"/>
      <c r="L3127"/>
    </row>
    <row r="3128" spans="1:12" ht="16" x14ac:dyDescent="0.2">
      <c r="A3128"/>
      <c r="B3128"/>
      <c r="C3128"/>
      <c r="D3128"/>
      <c r="E3128"/>
      <c r="F3128"/>
      <c r="G3128"/>
      <c r="H3128"/>
      <c r="I3128"/>
      <c r="J3128"/>
      <c r="K3128"/>
      <c r="L3128"/>
    </row>
    <row r="3129" spans="1:12" ht="16" x14ac:dyDescent="0.2">
      <c r="A3129"/>
      <c r="B3129"/>
      <c r="C3129"/>
      <c r="D3129"/>
      <c r="E3129"/>
      <c r="F3129"/>
      <c r="G3129"/>
      <c r="H3129"/>
      <c r="I3129"/>
      <c r="J3129"/>
      <c r="K3129"/>
      <c r="L3129"/>
    </row>
    <row r="3130" spans="1:12" ht="16" x14ac:dyDescent="0.2">
      <c r="A3130"/>
      <c r="B3130"/>
      <c r="C3130"/>
      <c r="D3130"/>
      <c r="E3130"/>
      <c r="F3130"/>
      <c r="G3130"/>
      <c r="H3130"/>
      <c r="I3130"/>
      <c r="J3130"/>
      <c r="K3130"/>
      <c r="L3130"/>
    </row>
    <row r="3131" spans="1:12" ht="16" x14ac:dyDescent="0.2">
      <c r="A3131"/>
      <c r="B3131"/>
      <c r="C3131"/>
      <c r="D3131"/>
      <c r="E3131"/>
      <c r="F3131"/>
      <c r="G3131"/>
      <c r="H3131"/>
      <c r="I3131"/>
      <c r="J3131"/>
      <c r="K3131"/>
      <c r="L3131"/>
    </row>
    <row r="3132" spans="1:12" ht="16" x14ac:dyDescent="0.2">
      <c r="A3132"/>
      <c r="B3132"/>
      <c r="C3132"/>
      <c r="D3132"/>
      <c r="E3132"/>
      <c r="F3132"/>
      <c r="G3132"/>
      <c r="H3132"/>
      <c r="I3132"/>
      <c r="J3132"/>
      <c r="K3132"/>
      <c r="L3132"/>
    </row>
    <row r="3133" spans="1:12" ht="16" x14ac:dyDescent="0.2">
      <c r="A3133"/>
      <c r="B3133"/>
      <c r="C3133"/>
      <c r="D3133"/>
      <c r="E3133"/>
      <c r="F3133"/>
      <c r="G3133"/>
      <c r="H3133"/>
      <c r="I3133"/>
      <c r="J3133"/>
      <c r="K3133"/>
      <c r="L3133"/>
    </row>
    <row r="3134" spans="1:12" ht="16" x14ac:dyDescent="0.2">
      <c r="A3134"/>
      <c r="B3134"/>
      <c r="C3134"/>
      <c r="D3134"/>
      <c r="E3134"/>
      <c r="F3134"/>
      <c r="G3134"/>
      <c r="H3134"/>
      <c r="I3134"/>
      <c r="J3134"/>
      <c r="K3134"/>
      <c r="L3134"/>
    </row>
    <row r="3135" spans="1:12" ht="16" x14ac:dyDescent="0.2">
      <c r="A3135"/>
      <c r="B3135"/>
      <c r="C3135"/>
      <c r="D3135"/>
      <c r="E3135"/>
      <c r="F3135"/>
      <c r="G3135"/>
      <c r="H3135"/>
      <c r="I3135"/>
      <c r="J3135"/>
      <c r="K3135"/>
      <c r="L3135"/>
    </row>
    <row r="3136" spans="1:12" ht="16" x14ac:dyDescent="0.2">
      <c r="A3136"/>
      <c r="B3136"/>
      <c r="C3136"/>
      <c r="D3136"/>
      <c r="E3136"/>
      <c r="F3136"/>
      <c r="G3136"/>
      <c r="H3136"/>
      <c r="I3136"/>
      <c r="J3136"/>
      <c r="K3136"/>
      <c r="L3136"/>
    </row>
    <row r="3137" spans="1:12" ht="16" x14ac:dyDescent="0.2">
      <c r="A3137"/>
      <c r="B3137"/>
      <c r="C3137"/>
      <c r="D3137"/>
      <c r="E3137"/>
      <c r="F3137"/>
      <c r="G3137"/>
      <c r="H3137"/>
      <c r="I3137"/>
      <c r="J3137"/>
      <c r="K3137"/>
      <c r="L3137"/>
    </row>
    <row r="3138" spans="1:12" ht="16" x14ac:dyDescent="0.2">
      <c r="A3138"/>
      <c r="B3138"/>
      <c r="C3138"/>
      <c r="D3138"/>
      <c r="E3138"/>
      <c r="F3138"/>
      <c r="G3138"/>
      <c r="H3138"/>
      <c r="I3138"/>
      <c r="J3138"/>
      <c r="K3138"/>
      <c r="L3138"/>
    </row>
    <row r="3139" spans="1:12" ht="16" x14ac:dyDescent="0.2">
      <c r="A3139"/>
      <c r="B3139"/>
      <c r="C3139"/>
      <c r="D3139"/>
      <c r="E3139"/>
      <c r="F3139"/>
      <c r="G3139"/>
      <c r="H3139"/>
      <c r="I3139"/>
      <c r="J3139"/>
      <c r="K3139"/>
      <c r="L3139"/>
    </row>
    <row r="3140" spans="1:12" ht="16" x14ac:dyDescent="0.2">
      <c r="A3140"/>
      <c r="B3140"/>
      <c r="C3140"/>
      <c r="D3140"/>
      <c r="E3140"/>
      <c r="F3140"/>
      <c r="G3140"/>
      <c r="H3140"/>
      <c r="I3140"/>
      <c r="J3140"/>
      <c r="K3140"/>
      <c r="L3140"/>
    </row>
    <row r="3141" spans="1:12" ht="16" x14ac:dyDescent="0.2">
      <c r="A3141"/>
      <c r="B3141"/>
      <c r="C3141"/>
      <c r="D3141"/>
      <c r="E3141"/>
      <c r="F3141"/>
      <c r="G3141"/>
      <c r="H3141"/>
      <c r="I3141"/>
      <c r="J3141"/>
      <c r="K3141"/>
      <c r="L3141"/>
    </row>
    <row r="3142" spans="1:12" ht="16" x14ac:dyDescent="0.2">
      <c r="A3142"/>
      <c r="B3142"/>
      <c r="C3142"/>
      <c r="D3142"/>
      <c r="E3142"/>
      <c r="F3142"/>
      <c r="G3142"/>
      <c r="H3142"/>
      <c r="I3142"/>
      <c r="J3142"/>
      <c r="K3142"/>
      <c r="L3142"/>
    </row>
    <row r="3143" spans="1:12" ht="16" x14ac:dyDescent="0.2">
      <c r="A3143"/>
      <c r="B3143"/>
      <c r="C3143"/>
      <c r="D3143"/>
      <c r="E3143"/>
      <c r="F3143"/>
      <c r="G3143"/>
      <c r="H3143"/>
      <c r="I3143"/>
      <c r="J3143"/>
      <c r="K3143"/>
      <c r="L3143"/>
    </row>
    <row r="3144" spans="1:12" ht="16" x14ac:dyDescent="0.2">
      <c r="A3144"/>
      <c r="B3144"/>
      <c r="C3144"/>
      <c r="D3144"/>
      <c r="E3144"/>
      <c r="F3144"/>
      <c r="G3144"/>
      <c r="H3144"/>
      <c r="I3144"/>
      <c r="J3144"/>
      <c r="K3144"/>
      <c r="L3144"/>
    </row>
    <row r="3145" spans="1:12" ht="16" x14ac:dyDescent="0.2">
      <c r="A3145"/>
      <c r="B3145"/>
      <c r="C3145"/>
      <c r="D3145"/>
      <c r="E3145"/>
      <c r="F3145"/>
      <c r="G3145"/>
      <c r="H3145"/>
      <c r="I3145"/>
      <c r="J3145"/>
      <c r="K3145"/>
      <c r="L3145"/>
    </row>
    <row r="3146" spans="1:12" ht="16" x14ac:dyDescent="0.2">
      <c r="A3146"/>
      <c r="B3146"/>
      <c r="C3146"/>
      <c r="D3146"/>
      <c r="E3146"/>
      <c r="F3146"/>
      <c r="G3146"/>
      <c r="H3146"/>
      <c r="I3146"/>
      <c r="J3146"/>
      <c r="K3146"/>
      <c r="L3146"/>
    </row>
    <row r="3147" spans="1:12" ht="16" x14ac:dyDescent="0.2">
      <c r="A3147"/>
      <c r="B3147"/>
      <c r="C3147"/>
      <c r="D3147"/>
      <c r="E3147"/>
      <c r="F3147"/>
      <c r="G3147"/>
      <c r="H3147"/>
      <c r="I3147"/>
      <c r="J3147"/>
      <c r="K3147"/>
      <c r="L3147"/>
    </row>
    <row r="3148" spans="1:12" ht="16" x14ac:dyDescent="0.2">
      <c r="A3148"/>
      <c r="B3148"/>
      <c r="C3148"/>
      <c r="D3148"/>
      <c r="E3148"/>
      <c r="F3148"/>
      <c r="G3148"/>
      <c r="H3148"/>
      <c r="I3148"/>
      <c r="J3148"/>
      <c r="K3148"/>
      <c r="L3148"/>
    </row>
    <row r="3149" spans="1:12" ht="16" x14ac:dyDescent="0.2">
      <c r="A3149"/>
      <c r="B3149"/>
      <c r="C3149"/>
      <c r="D3149"/>
      <c r="E3149"/>
      <c r="F3149"/>
      <c r="G3149"/>
      <c r="H3149"/>
      <c r="I3149"/>
      <c r="J3149"/>
      <c r="K3149"/>
      <c r="L3149"/>
    </row>
    <row r="3150" spans="1:12" ht="16" x14ac:dyDescent="0.2">
      <c r="A3150"/>
      <c r="B3150"/>
      <c r="C3150"/>
      <c r="D3150"/>
      <c r="E3150"/>
      <c r="F3150"/>
      <c r="G3150"/>
      <c r="H3150"/>
      <c r="I3150"/>
      <c r="J3150"/>
      <c r="K3150"/>
      <c r="L3150"/>
    </row>
    <row r="3151" spans="1:12" ht="16" x14ac:dyDescent="0.2">
      <c r="A3151"/>
      <c r="B3151"/>
      <c r="C3151"/>
      <c r="D3151"/>
      <c r="E3151"/>
      <c r="F3151"/>
      <c r="G3151"/>
      <c r="H3151"/>
      <c r="I3151"/>
      <c r="J3151"/>
      <c r="K3151"/>
      <c r="L3151"/>
    </row>
    <row r="3152" spans="1:12" ht="16" x14ac:dyDescent="0.2">
      <c r="A3152"/>
      <c r="B3152"/>
      <c r="C3152"/>
      <c r="D3152"/>
      <c r="E3152"/>
      <c r="F3152"/>
      <c r="G3152"/>
      <c r="H3152"/>
      <c r="I3152"/>
      <c r="J3152"/>
      <c r="K3152"/>
      <c r="L3152"/>
    </row>
    <row r="3153" spans="1:12" ht="16" x14ac:dyDescent="0.2">
      <c r="A3153"/>
      <c r="B3153"/>
      <c r="C3153"/>
      <c r="D3153"/>
      <c r="E3153"/>
      <c r="F3153"/>
      <c r="G3153"/>
      <c r="H3153"/>
      <c r="I3153"/>
      <c r="J3153"/>
      <c r="K3153"/>
      <c r="L3153"/>
    </row>
    <row r="3154" spans="1:12" ht="16" x14ac:dyDescent="0.2">
      <c r="A3154"/>
      <c r="B3154"/>
      <c r="C3154"/>
      <c r="D3154"/>
      <c r="E3154"/>
      <c r="F3154"/>
      <c r="G3154"/>
      <c r="H3154"/>
      <c r="I3154"/>
      <c r="J3154"/>
      <c r="K3154"/>
      <c r="L3154"/>
    </row>
    <row r="3155" spans="1:12" ht="16" x14ac:dyDescent="0.2">
      <c r="A3155"/>
      <c r="B3155"/>
      <c r="C3155"/>
      <c r="D3155"/>
      <c r="E3155"/>
      <c r="F3155"/>
      <c r="G3155"/>
      <c r="H3155"/>
      <c r="I3155"/>
      <c r="J3155"/>
      <c r="K3155"/>
      <c r="L3155"/>
    </row>
    <row r="3156" spans="1:12" ht="16" x14ac:dyDescent="0.2">
      <c r="A3156"/>
      <c r="B3156"/>
      <c r="C3156"/>
      <c r="D3156"/>
      <c r="E3156"/>
      <c r="F3156"/>
      <c r="G3156"/>
      <c r="H3156"/>
      <c r="I3156"/>
      <c r="J3156"/>
      <c r="K3156"/>
      <c r="L3156"/>
    </row>
    <row r="3157" spans="1:12" ht="16" x14ac:dyDescent="0.2">
      <c r="A3157"/>
      <c r="B3157"/>
      <c r="C3157"/>
      <c r="D3157"/>
      <c r="E3157"/>
      <c r="F3157"/>
      <c r="G3157"/>
      <c r="H3157"/>
      <c r="I3157"/>
      <c r="J3157"/>
      <c r="K3157"/>
      <c r="L3157"/>
    </row>
    <row r="3158" spans="1:12" ht="16" x14ac:dyDescent="0.2">
      <c r="A3158"/>
      <c r="B3158"/>
      <c r="C3158"/>
      <c r="D3158"/>
      <c r="E3158"/>
      <c r="F3158"/>
      <c r="G3158"/>
      <c r="H3158"/>
      <c r="I3158"/>
      <c r="J3158"/>
      <c r="K3158"/>
      <c r="L3158"/>
    </row>
    <row r="3159" spans="1:12" ht="16" x14ac:dyDescent="0.2">
      <c r="A3159"/>
      <c r="B3159"/>
      <c r="C3159"/>
      <c r="D3159"/>
      <c r="E3159"/>
      <c r="F3159"/>
      <c r="G3159"/>
      <c r="H3159"/>
      <c r="I3159"/>
      <c r="J3159"/>
      <c r="K3159"/>
      <c r="L3159"/>
    </row>
    <row r="3160" spans="1:12" ht="16" x14ac:dyDescent="0.2">
      <c r="A3160"/>
      <c r="B3160"/>
      <c r="C3160"/>
      <c r="D3160"/>
      <c r="E3160"/>
      <c r="F3160"/>
      <c r="G3160"/>
      <c r="H3160"/>
      <c r="I3160"/>
      <c r="J3160"/>
      <c r="K3160"/>
      <c r="L3160"/>
    </row>
    <row r="3161" spans="1:12" ht="16" x14ac:dyDescent="0.2">
      <c r="A3161"/>
      <c r="B3161"/>
      <c r="C3161"/>
      <c r="D3161"/>
      <c r="E3161"/>
      <c r="F3161"/>
      <c r="G3161"/>
      <c r="H3161"/>
      <c r="I3161"/>
      <c r="J3161"/>
      <c r="K3161"/>
      <c r="L3161"/>
    </row>
    <row r="3162" spans="1:12" ht="16" x14ac:dyDescent="0.2">
      <c r="A3162"/>
      <c r="B3162"/>
      <c r="C3162"/>
      <c r="D3162"/>
      <c r="E3162"/>
      <c r="F3162"/>
      <c r="G3162"/>
      <c r="H3162"/>
      <c r="I3162"/>
      <c r="J3162"/>
      <c r="K3162"/>
      <c r="L3162"/>
    </row>
    <row r="3163" spans="1:12" ht="16" x14ac:dyDescent="0.2">
      <c r="A3163"/>
      <c r="B3163"/>
      <c r="C3163"/>
      <c r="D3163"/>
      <c r="E3163"/>
      <c r="F3163"/>
      <c r="G3163"/>
      <c r="H3163"/>
      <c r="I3163"/>
      <c r="J3163"/>
      <c r="K3163"/>
      <c r="L3163"/>
    </row>
    <row r="3164" spans="1:12" ht="16" x14ac:dyDescent="0.2">
      <c r="A3164"/>
      <c r="B3164"/>
      <c r="C3164"/>
      <c r="D3164"/>
      <c r="E3164"/>
      <c r="F3164"/>
      <c r="G3164"/>
      <c r="H3164"/>
      <c r="I3164"/>
      <c r="J3164"/>
      <c r="K3164"/>
      <c r="L3164"/>
    </row>
    <row r="3165" spans="1:12" ht="16" x14ac:dyDescent="0.2">
      <c r="A3165"/>
      <c r="B3165"/>
      <c r="C3165"/>
      <c r="D3165"/>
      <c r="E3165"/>
      <c r="F3165"/>
      <c r="G3165"/>
      <c r="H3165"/>
      <c r="I3165"/>
      <c r="J3165"/>
      <c r="K3165"/>
      <c r="L3165"/>
    </row>
    <row r="3166" spans="1:12" ht="16" x14ac:dyDescent="0.2">
      <c r="A3166"/>
      <c r="B3166"/>
      <c r="C3166"/>
      <c r="D3166"/>
      <c r="E3166"/>
      <c r="F3166"/>
      <c r="G3166"/>
      <c r="H3166"/>
      <c r="I3166"/>
      <c r="J3166"/>
      <c r="K3166"/>
      <c r="L3166"/>
    </row>
    <row r="3167" spans="1:12" ht="16" x14ac:dyDescent="0.2">
      <c r="A3167"/>
      <c r="B3167"/>
      <c r="C3167"/>
      <c r="D3167"/>
      <c r="E3167"/>
      <c r="F3167"/>
      <c r="G3167"/>
      <c r="H3167"/>
      <c r="I3167"/>
      <c r="J3167"/>
      <c r="K3167"/>
      <c r="L3167"/>
    </row>
    <row r="3168" spans="1:12" ht="16" x14ac:dyDescent="0.2">
      <c r="A3168"/>
      <c r="B3168"/>
      <c r="C3168"/>
      <c r="D3168"/>
      <c r="E3168"/>
      <c r="F3168"/>
      <c r="G3168"/>
      <c r="H3168"/>
      <c r="I3168"/>
      <c r="J3168"/>
      <c r="K3168"/>
      <c r="L3168"/>
    </row>
    <row r="3169" spans="1:12" ht="16" x14ac:dyDescent="0.2">
      <c r="A3169"/>
      <c r="B3169"/>
      <c r="C3169"/>
      <c r="D3169"/>
      <c r="E3169"/>
      <c r="F3169"/>
      <c r="G3169"/>
      <c r="H3169"/>
      <c r="I3169"/>
      <c r="J3169"/>
      <c r="K3169"/>
      <c r="L3169"/>
    </row>
    <row r="3170" spans="1:12" ht="16" x14ac:dyDescent="0.2">
      <c r="A3170"/>
      <c r="B3170"/>
      <c r="C3170"/>
      <c r="D3170"/>
      <c r="E3170"/>
      <c r="F3170"/>
      <c r="G3170"/>
      <c r="H3170"/>
      <c r="I3170"/>
      <c r="J3170"/>
      <c r="K3170"/>
      <c r="L3170"/>
    </row>
    <row r="3171" spans="1:12" ht="16" x14ac:dyDescent="0.2">
      <c r="A3171"/>
      <c r="B3171"/>
      <c r="C3171"/>
      <c r="D3171"/>
      <c r="E3171"/>
      <c r="F3171"/>
      <c r="G3171"/>
      <c r="H3171"/>
      <c r="I3171"/>
      <c r="J3171"/>
      <c r="K3171"/>
      <c r="L3171"/>
    </row>
    <row r="3172" spans="1:12" ht="16" x14ac:dyDescent="0.2">
      <c r="A3172"/>
      <c r="B3172"/>
      <c r="C3172"/>
      <c r="D3172"/>
      <c r="E3172"/>
      <c r="F3172"/>
      <c r="G3172"/>
      <c r="H3172"/>
      <c r="I3172"/>
      <c r="J3172"/>
      <c r="K3172"/>
      <c r="L3172"/>
    </row>
    <row r="3173" spans="1:12" ht="16" x14ac:dyDescent="0.2">
      <c r="A3173"/>
      <c r="B3173"/>
      <c r="C3173"/>
      <c r="D3173"/>
      <c r="E3173"/>
      <c r="F3173"/>
      <c r="G3173"/>
      <c r="H3173"/>
      <c r="I3173"/>
      <c r="J3173"/>
      <c r="K3173"/>
      <c r="L3173"/>
    </row>
    <row r="3174" spans="1:12" ht="16" x14ac:dyDescent="0.2">
      <c r="A3174"/>
      <c r="B3174"/>
      <c r="C3174"/>
      <c r="D3174"/>
      <c r="E3174"/>
      <c r="F3174"/>
      <c r="G3174"/>
      <c r="H3174"/>
      <c r="I3174"/>
      <c r="J3174"/>
      <c r="K3174"/>
      <c r="L3174"/>
    </row>
    <row r="3175" spans="1:12" ht="16" x14ac:dyDescent="0.2">
      <c r="A3175"/>
      <c r="B3175"/>
      <c r="C3175"/>
      <c r="D3175"/>
      <c r="E3175"/>
      <c r="F3175"/>
      <c r="G3175"/>
      <c r="H3175"/>
      <c r="I3175"/>
      <c r="J3175"/>
      <c r="K3175"/>
      <c r="L3175"/>
    </row>
    <row r="3176" spans="1:12" ht="16" x14ac:dyDescent="0.2">
      <c r="A3176"/>
      <c r="B3176"/>
      <c r="C3176"/>
      <c r="D3176"/>
      <c r="E3176"/>
      <c r="F3176"/>
      <c r="G3176"/>
      <c r="H3176"/>
      <c r="I3176"/>
      <c r="J3176"/>
      <c r="K3176"/>
      <c r="L3176"/>
    </row>
    <row r="3177" spans="1:12" ht="16" x14ac:dyDescent="0.2">
      <c r="A3177"/>
      <c r="B3177"/>
      <c r="C3177"/>
      <c r="D3177"/>
      <c r="E3177"/>
      <c r="F3177"/>
      <c r="G3177"/>
      <c r="H3177"/>
      <c r="I3177"/>
      <c r="J3177"/>
      <c r="K3177"/>
      <c r="L3177"/>
    </row>
    <row r="3178" spans="1:12" ht="16" x14ac:dyDescent="0.2">
      <c r="A3178"/>
      <c r="B3178"/>
      <c r="C3178"/>
      <c r="D3178"/>
      <c r="E3178"/>
      <c r="F3178"/>
      <c r="G3178"/>
      <c r="H3178"/>
      <c r="I3178"/>
      <c r="J3178"/>
      <c r="K3178"/>
      <c r="L3178"/>
    </row>
    <row r="3179" spans="1:12" ht="16" x14ac:dyDescent="0.2">
      <c r="A3179"/>
      <c r="B3179"/>
      <c r="C3179"/>
      <c r="D3179"/>
      <c r="E3179"/>
      <c r="F3179"/>
      <c r="G3179"/>
      <c r="H3179"/>
      <c r="I3179"/>
      <c r="J3179"/>
      <c r="K3179"/>
      <c r="L3179"/>
    </row>
    <row r="3180" spans="1:12" ht="16" x14ac:dyDescent="0.2">
      <c r="A3180"/>
      <c r="B3180"/>
      <c r="C3180"/>
      <c r="D3180"/>
      <c r="E3180"/>
      <c r="F3180"/>
      <c r="G3180"/>
      <c r="H3180"/>
      <c r="I3180"/>
      <c r="J3180"/>
      <c r="K3180"/>
      <c r="L3180"/>
    </row>
    <row r="3181" spans="1:12" ht="16" x14ac:dyDescent="0.2">
      <c r="A3181"/>
      <c r="B3181"/>
      <c r="C3181"/>
      <c r="D3181"/>
      <c r="E3181"/>
      <c r="F3181"/>
      <c r="G3181"/>
      <c r="H3181"/>
      <c r="I3181"/>
      <c r="J3181"/>
      <c r="K3181"/>
      <c r="L3181"/>
    </row>
    <row r="3182" spans="1:12" ht="16" x14ac:dyDescent="0.2">
      <c r="A3182"/>
      <c r="B3182"/>
      <c r="C3182"/>
      <c r="D3182"/>
      <c r="E3182"/>
      <c r="F3182"/>
      <c r="G3182"/>
      <c r="H3182"/>
      <c r="I3182"/>
      <c r="J3182"/>
      <c r="K3182"/>
      <c r="L3182"/>
    </row>
    <row r="3183" spans="1:12" ht="16" x14ac:dyDescent="0.2">
      <c r="A3183"/>
      <c r="B3183"/>
      <c r="C3183"/>
      <c r="D3183"/>
      <c r="E3183"/>
      <c r="F3183"/>
      <c r="G3183"/>
      <c r="H3183"/>
      <c r="I3183"/>
      <c r="J3183"/>
      <c r="K3183"/>
      <c r="L3183"/>
    </row>
    <row r="3184" spans="1:12" ht="16" x14ac:dyDescent="0.2">
      <c r="A3184"/>
      <c r="B3184"/>
      <c r="C3184"/>
      <c r="D3184"/>
      <c r="E3184"/>
      <c r="F3184"/>
      <c r="G3184"/>
      <c r="H3184"/>
      <c r="I3184"/>
      <c r="J3184"/>
      <c r="K3184"/>
      <c r="L3184"/>
    </row>
    <row r="3185" spans="1:12" ht="16" x14ac:dyDescent="0.2">
      <c r="A3185"/>
      <c r="B3185"/>
      <c r="C3185"/>
      <c r="D3185"/>
      <c r="E3185"/>
      <c r="F3185"/>
      <c r="G3185"/>
      <c r="H3185"/>
      <c r="I3185"/>
      <c r="J3185"/>
      <c r="K3185"/>
      <c r="L3185"/>
    </row>
    <row r="3186" spans="1:12" ht="16" x14ac:dyDescent="0.2">
      <c r="A3186"/>
      <c r="B3186"/>
      <c r="C3186"/>
      <c r="D3186"/>
      <c r="E3186"/>
      <c r="F3186"/>
      <c r="G3186"/>
      <c r="H3186"/>
      <c r="I3186"/>
      <c r="J3186"/>
      <c r="K3186"/>
      <c r="L3186"/>
    </row>
    <row r="3187" spans="1:12" ht="16" x14ac:dyDescent="0.2">
      <c r="A3187"/>
      <c r="B3187"/>
      <c r="C3187"/>
      <c r="D3187"/>
      <c r="E3187"/>
      <c r="F3187"/>
      <c r="G3187"/>
      <c r="H3187"/>
      <c r="I3187"/>
      <c r="J3187"/>
      <c r="K3187"/>
      <c r="L3187"/>
    </row>
    <row r="3188" spans="1:12" ht="16" x14ac:dyDescent="0.2">
      <c r="A3188"/>
      <c r="B3188"/>
      <c r="C3188"/>
      <c r="D3188"/>
      <c r="E3188"/>
      <c r="F3188"/>
      <c r="G3188"/>
      <c r="H3188"/>
      <c r="I3188"/>
      <c r="J3188"/>
      <c r="K3188"/>
      <c r="L3188"/>
    </row>
    <row r="3189" spans="1:12" ht="16" x14ac:dyDescent="0.2">
      <c r="A3189"/>
      <c r="B3189"/>
      <c r="C3189"/>
      <c r="D3189"/>
      <c r="E3189"/>
      <c r="F3189"/>
      <c r="G3189"/>
      <c r="H3189"/>
      <c r="I3189"/>
      <c r="J3189"/>
      <c r="K3189"/>
      <c r="L3189"/>
    </row>
    <row r="3190" spans="1:12" ht="16" x14ac:dyDescent="0.2">
      <c r="A3190"/>
      <c r="B3190"/>
      <c r="C3190"/>
      <c r="D3190"/>
      <c r="E3190"/>
      <c r="F3190"/>
      <c r="G3190"/>
      <c r="H3190"/>
      <c r="I3190"/>
      <c r="J3190"/>
      <c r="K3190"/>
      <c r="L3190"/>
    </row>
    <row r="3191" spans="1:12" ht="16" x14ac:dyDescent="0.2">
      <c r="A3191"/>
      <c r="B3191"/>
      <c r="C3191"/>
      <c r="D3191"/>
      <c r="E3191"/>
      <c r="F3191"/>
      <c r="G3191"/>
      <c r="H3191"/>
      <c r="I3191"/>
      <c r="J3191"/>
      <c r="K3191"/>
      <c r="L3191"/>
    </row>
    <row r="3192" spans="1:12" ht="16" x14ac:dyDescent="0.2">
      <c r="A3192"/>
      <c r="B3192"/>
      <c r="C3192"/>
      <c r="D3192"/>
      <c r="E3192"/>
      <c r="F3192"/>
      <c r="G3192"/>
      <c r="H3192"/>
      <c r="I3192"/>
      <c r="J3192"/>
      <c r="K3192"/>
      <c r="L3192"/>
    </row>
    <row r="3193" spans="1:12" ht="16" x14ac:dyDescent="0.2">
      <c r="A3193"/>
      <c r="B3193"/>
      <c r="C3193"/>
      <c r="D3193"/>
      <c r="E3193"/>
      <c r="F3193"/>
      <c r="G3193"/>
      <c r="H3193"/>
      <c r="I3193"/>
      <c r="J3193"/>
      <c r="K3193"/>
      <c r="L3193"/>
    </row>
    <row r="3194" spans="1:12" ht="16" x14ac:dyDescent="0.2">
      <c r="A3194"/>
      <c r="B3194"/>
      <c r="C3194"/>
      <c r="D3194"/>
      <c r="E3194"/>
      <c r="F3194"/>
      <c r="G3194"/>
      <c r="H3194"/>
      <c r="I3194"/>
      <c r="J3194"/>
      <c r="K3194"/>
      <c r="L3194"/>
    </row>
    <row r="3195" spans="1:12" ht="16" x14ac:dyDescent="0.2">
      <c r="A3195"/>
      <c r="B3195"/>
      <c r="C3195"/>
      <c r="D3195"/>
      <c r="E3195"/>
      <c r="F3195"/>
      <c r="G3195"/>
      <c r="H3195"/>
      <c r="I3195"/>
      <c r="J3195"/>
      <c r="K3195"/>
      <c r="L3195"/>
    </row>
    <row r="3196" spans="1:12" ht="16" x14ac:dyDescent="0.2">
      <c r="A3196"/>
      <c r="B3196"/>
      <c r="C3196"/>
      <c r="D3196"/>
      <c r="E3196"/>
      <c r="F3196"/>
      <c r="G3196"/>
      <c r="H3196"/>
      <c r="I3196"/>
      <c r="J3196"/>
      <c r="K3196"/>
      <c r="L3196"/>
    </row>
    <row r="3197" spans="1:12" ht="16" x14ac:dyDescent="0.2">
      <c r="A3197"/>
      <c r="B3197"/>
      <c r="C3197"/>
      <c r="D3197"/>
      <c r="E3197"/>
      <c r="F3197"/>
      <c r="G3197"/>
      <c r="H3197"/>
      <c r="I3197"/>
      <c r="J3197"/>
      <c r="K3197"/>
      <c r="L3197"/>
    </row>
    <row r="3198" spans="1:12" ht="16" x14ac:dyDescent="0.2">
      <c r="A3198"/>
      <c r="B3198"/>
      <c r="C3198"/>
      <c r="D3198"/>
      <c r="E3198"/>
      <c r="F3198"/>
      <c r="G3198"/>
      <c r="H3198"/>
      <c r="I3198"/>
      <c r="J3198"/>
      <c r="K3198"/>
      <c r="L3198"/>
    </row>
    <row r="3199" spans="1:12" ht="16" x14ac:dyDescent="0.2">
      <c r="A3199"/>
      <c r="B3199"/>
      <c r="C3199"/>
      <c r="D3199"/>
      <c r="E3199"/>
      <c r="F3199"/>
      <c r="G3199"/>
      <c r="H3199"/>
      <c r="I3199"/>
      <c r="J3199"/>
      <c r="K3199"/>
      <c r="L3199"/>
    </row>
    <row r="3200" spans="1:12" ht="16" x14ac:dyDescent="0.2">
      <c r="A3200"/>
      <c r="B3200"/>
      <c r="C3200"/>
      <c r="D3200"/>
      <c r="E3200"/>
      <c r="F3200"/>
      <c r="G3200"/>
      <c r="H3200"/>
      <c r="I3200"/>
      <c r="J3200"/>
      <c r="K3200"/>
      <c r="L3200"/>
    </row>
    <row r="3201" spans="1:12" ht="16" x14ac:dyDescent="0.2">
      <c r="A3201"/>
      <c r="B3201"/>
      <c r="C3201"/>
      <c r="D3201"/>
      <c r="E3201"/>
      <c r="F3201"/>
      <c r="G3201"/>
      <c r="H3201"/>
      <c r="I3201"/>
      <c r="J3201"/>
      <c r="K3201"/>
      <c r="L3201"/>
    </row>
    <row r="3202" spans="1:12" ht="16" x14ac:dyDescent="0.2">
      <c r="A3202"/>
      <c r="B3202"/>
      <c r="C3202"/>
      <c r="D3202"/>
      <c r="E3202"/>
      <c r="F3202"/>
      <c r="G3202"/>
      <c r="H3202"/>
      <c r="I3202"/>
      <c r="J3202"/>
      <c r="K3202"/>
      <c r="L3202"/>
    </row>
    <row r="3203" spans="1:12" ht="16" x14ac:dyDescent="0.2">
      <c r="A3203"/>
      <c r="B3203"/>
      <c r="C3203"/>
      <c r="D3203"/>
      <c r="E3203"/>
      <c r="F3203"/>
      <c r="G3203"/>
      <c r="H3203"/>
      <c r="I3203"/>
      <c r="J3203"/>
      <c r="K3203"/>
      <c r="L3203"/>
    </row>
    <row r="3204" spans="1:12" ht="16" x14ac:dyDescent="0.2">
      <c r="A3204"/>
      <c r="B3204"/>
      <c r="C3204"/>
      <c r="D3204"/>
      <c r="E3204"/>
      <c r="F3204"/>
      <c r="G3204"/>
      <c r="H3204"/>
      <c r="I3204"/>
      <c r="J3204"/>
      <c r="K3204"/>
      <c r="L3204"/>
    </row>
    <row r="3205" spans="1:12" ht="16" x14ac:dyDescent="0.2">
      <c r="A3205"/>
      <c r="B3205"/>
      <c r="C3205"/>
      <c r="D3205"/>
      <c r="E3205"/>
      <c r="F3205"/>
      <c r="G3205"/>
      <c r="H3205"/>
      <c r="I3205"/>
      <c r="J3205"/>
      <c r="K3205"/>
      <c r="L3205"/>
    </row>
    <row r="3206" spans="1:12" ht="16" x14ac:dyDescent="0.2">
      <c r="A3206"/>
      <c r="B3206"/>
      <c r="C3206"/>
      <c r="D3206"/>
      <c r="E3206"/>
      <c r="F3206"/>
      <c r="G3206"/>
      <c r="H3206"/>
      <c r="I3206"/>
      <c r="J3206"/>
      <c r="K3206"/>
      <c r="L3206"/>
    </row>
    <row r="3207" spans="1:12" ht="16" x14ac:dyDescent="0.2">
      <c r="A3207"/>
      <c r="B3207"/>
      <c r="C3207"/>
      <c r="D3207"/>
      <c r="E3207"/>
      <c r="F3207"/>
      <c r="G3207"/>
      <c r="H3207"/>
      <c r="I3207"/>
      <c r="J3207"/>
      <c r="K3207"/>
      <c r="L3207"/>
    </row>
    <row r="3208" spans="1:12" ht="16" x14ac:dyDescent="0.2">
      <c r="A3208"/>
      <c r="B3208"/>
      <c r="C3208"/>
      <c r="D3208"/>
      <c r="E3208"/>
      <c r="F3208"/>
      <c r="G3208"/>
      <c r="H3208"/>
      <c r="I3208"/>
      <c r="J3208"/>
      <c r="K3208"/>
      <c r="L3208"/>
    </row>
    <row r="3209" spans="1:12" ht="16" x14ac:dyDescent="0.2">
      <c r="A3209"/>
      <c r="B3209"/>
      <c r="C3209"/>
      <c r="D3209"/>
      <c r="E3209"/>
      <c r="F3209"/>
      <c r="G3209"/>
      <c r="H3209"/>
      <c r="I3209"/>
      <c r="J3209"/>
      <c r="K3209"/>
      <c r="L3209"/>
    </row>
    <row r="3210" spans="1:12" ht="16" x14ac:dyDescent="0.2">
      <c r="A3210"/>
      <c r="B3210"/>
      <c r="C3210"/>
      <c r="D3210"/>
      <c r="E3210"/>
      <c r="F3210"/>
      <c r="G3210"/>
      <c r="H3210"/>
      <c r="I3210"/>
      <c r="J3210"/>
      <c r="K3210"/>
      <c r="L3210"/>
    </row>
    <row r="3211" spans="1:12" ht="16" x14ac:dyDescent="0.2">
      <c r="A3211"/>
      <c r="B3211"/>
      <c r="C3211"/>
      <c r="D3211"/>
      <c r="E3211"/>
      <c r="F3211"/>
      <c r="G3211"/>
      <c r="H3211"/>
      <c r="I3211"/>
      <c r="J3211"/>
      <c r="K3211"/>
      <c r="L3211"/>
    </row>
    <row r="3212" spans="1:12" ht="16" x14ac:dyDescent="0.2">
      <c r="A3212"/>
      <c r="B3212"/>
      <c r="C3212"/>
      <c r="D3212"/>
      <c r="E3212"/>
      <c r="F3212"/>
      <c r="G3212"/>
      <c r="H3212"/>
      <c r="I3212"/>
      <c r="J3212"/>
      <c r="K3212"/>
      <c r="L3212"/>
    </row>
    <row r="3213" spans="1:12" ht="16" x14ac:dyDescent="0.2">
      <c r="A3213"/>
      <c r="B3213"/>
      <c r="C3213"/>
      <c r="D3213"/>
      <c r="E3213"/>
      <c r="F3213"/>
      <c r="G3213"/>
      <c r="H3213"/>
      <c r="I3213"/>
      <c r="J3213"/>
      <c r="K3213"/>
      <c r="L3213"/>
    </row>
    <row r="3214" spans="1:12" ht="16" x14ac:dyDescent="0.2">
      <c r="A3214"/>
      <c r="B3214"/>
      <c r="C3214"/>
      <c r="D3214"/>
      <c r="E3214"/>
      <c r="F3214"/>
      <c r="G3214"/>
      <c r="H3214"/>
      <c r="I3214"/>
      <c r="J3214"/>
      <c r="K3214"/>
      <c r="L3214"/>
    </row>
    <row r="3215" spans="1:12" ht="16" x14ac:dyDescent="0.2">
      <c r="A3215"/>
      <c r="B3215"/>
      <c r="C3215"/>
      <c r="D3215"/>
      <c r="E3215"/>
      <c r="F3215"/>
      <c r="G3215"/>
      <c r="H3215"/>
      <c r="I3215"/>
      <c r="J3215"/>
      <c r="K3215"/>
      <c r="L3215"/>
    </row>
    <row r="3216" spans="1:12" ht="16" x14ac:dyDescent="0.2">
      <c r="A3216"/>
      <c r="B3216"/>
      <c r="C3216"/>
      <c r="D3216"/>
      <c r="E3216"/>
      <c r="F3216"/>
      <c r="G3216"/>
      <c r="H3216"/>
      <c r="I3216"/>
      <c r="J3216"/>
      <c r="K3216"/>
      <c r="L3216"/>
    </row>
    <row r="3217" spans="1:12" ht="16" x14ac:dyDescent="0.2">
      <c r="A3217"/>
      <c r="B3217"/>
      <c r="C3217"/>
      <c r="D3217"/>
      <c r="E3217"/>
      <c r="F3217"/>
      <c r="G3217"/>
      <c r="H3217"/>
      <c r="I3217"/>
      <c r="J3217"/>
      <c r="K3217"/>
      <c r="L3217"/>
    </row>
    <row r="3218" spans="1:12" ht="16" x14ac:dyDescent="0.2">
      <c r="A3218"/>
      <c r="B3218"/>
      <c r="C3218"/>
      <c r="D3218"/>
      <c r="E3218"/>
      <c r="F3218"/>
      <c r="G3218"/>
      <c r="H3218"/>
      <c r="I3218"/>
      <c r="J3218"/>
      <c r="K3218"/>
      <c r="L3218"/>
    </row>
    <row r="3219" spans="1:12" ht="16" x14ac:dyDescent="0.2">
      <c r="A3219"/>
      <c r="B3219"/>
      <c r="C3219"/>
      <c r="D3219"/>
      <c r="E3219"/>
      <c r="F3219"/>
      <c r="G3219"/>
      <c r="H3219"/>
      <c r="I3219"/>
      <c r="J3219"/>
      <c r="K3219"/>
      <c r="L3219"/>
    </row>
    <row r="3220" spans="1:12" ht="16" x14ac:dyDescent="0.2">
      <c r="A3220"/>
      <c r="B3220"/>
      <c r="C3220"/>
      <c r="D3220"/>
      <c r="E3220"/>
      <c r="F3220"/>
      <c r="G3220"/>
      <c r="H3220"/>
      <c r="I3220"/>
      <c r="J3220"/>
      <c r="K3220"/>
      <c r="L3220"/>
    </row>
    <row r="3221" spans="1:12" ht="16" x14ac:dyDescent="0.2">
      <c r="A3221"/>
      <c r="B3221"/>
      <c r="C3221"/>
      <c r="D3221"/>
      <c r="E3221"/>
      <c r="F3221"/>
      <c r="G3221"/>
      <c r="H3221"/>
      <c r="I3221"/>
      <c r="J3221"/>
      <c r="K3221"/>
      <c r="L3221"/>
    </row>
    <row r="3222" spans="1:12" ht="16" x14ac:dyDescent="0.2">
      <c r="A3222"/>
      <c r="B3222"/>
      <c r="C3222"/>
      <c r="D3222"/>
      <c r="E3222"/>
      <c r="F3222"/>
      <c r="G3222"/>
      <c r="H3222"/>
      <c r="I3222"/>
      <c r="J3222"/>
      <c r="K3222"/>
      <c r="L3222"/>
    </row>
    <row r="3223" spans="1:12" ht="16" x14ac:dyDescent="0.2">
      <c r="A3223"/>
      <c r="B3223"/>
      <c r="C3223"/>
      <c r="D3223"/>
      <c r="E3223"/>
      <c r="F3223"/>
      <c r="G3223"/>
      <c r="H3223"/>
      <c r="I3223"/>
      <c r="J3223"/>
      <c r="K3223"/>
      <c r="L3223"/>
    </row>
    <row r="3224" spans="1:12" ht="16" x14ac:dyDescent="0.2">
      <c r="A3224"/>
      <c r="B3224"/>
      <c r="C3224"/>
      <c r="D3224"/>
      <c r="E3224"/>
      <c r="F3224"/>
      <c r="G3224"/>
      <c r="H3224"/>
      <c r="I3224"/>
      <c r="J3224"/>
      <c r="K3224"/>
      <c r="L3224"/>
    </row>
    <row r="3225" spans="1:12" ht="16" x14ac:dyDescent="0.2">
      <c r="A3225"/>
      <c r="B3225"/>
      <c r="C3225"/>
      <c r="D3225"/>
      <c r="E3225"/>
      <c r="F3225"/>
      <c r="G3225"/>
      <c r="H3225"/>
      <c r="I3225"/>
      <c r="J3225"/>
      <c r="K3225"/>
      <c r="L3225"/>
    </row>
    <row r="3226" spans="1:12" ht="16" x14ac:dyDescent="0.2">
      <c r="A3226"/>
      <c r="B3226"/>
      <c r="C3226"/>
      <c r="D3226"/>
      <c r="E3226"/>
      <c r="F3226"/>
      <c r="G3226"/>
      <c r="H3226"/>
      <c r="I3226"/>
      <c r="J3226"/>
      <c r="K3226"/>
      <c r="L3226"/>
    </row>
    <row r="3227" spans="1:12" ht="16" x14ac:dyDescent="0.2">
      <c r="A3227"/>
      <c r="B3227"/>
      <c r="C3227"/>
      <c r="D3227"/>
      <c r="E3227"/>
      <c r="F3227"/>
      <c r="G3227"/>
      <c r="H3227"/>
      <c r="I3227"/>
      <c r="J3227"/>
      <c r="K3227"/>
      <c r="L3227"/>
    </row>
    <row r="3228" spans="1:12" ht="16" x14ac:dyDescent="0.2">
      <c r="A3228"/>
      <c r="B3228"/>
      <c r="C3228"/>
      <c r="D3228"/>
      <c r="E3228"/>
      <c r="F3228"/>
      <c r="G3228"/>
      <c r="H3228"/>
      <c r="I3228"/>
      <c r="J3228"/>
      <c r="K3228"/>
      <c r="L3228"/>
    </row>
    <row r="3229" spans="1:12" ht="16" x14ac:dyDescent="0.2">
      <c r="A3229"/>
      <c r="B3229"/>
      <c r="C3229"/>
      <c r="D3229"/>
      <c r="E3229"/>
      <c r="F3229"/>
      <c r="G3229"/>
      <c r="H3229"/>
      <c r="I3229"/>
      <c r="J3229"/>
      <c r="K3229"/>
      <c r="L3229"/>
    </row>
    <row r="3230" spans="1:12" ht="16" x14ac:dyDescent="0.2">
      <c r="A3230"/>
      <c r="B3230"/>
      <c r="C3230"/>
      <c r="D3230"/>
      <c r="E3230"/>
      <c r="F3230"/>
      <c r="G3230"/>
      <c r="H3230"/>
      <c r="I3230"/>
      <c r="J3230"/>
      <c r="K3230"/>
      <c r="L3230"/>
    </row>
    <row r="3231" spans="1:12" ht="16" x14ac:dyDescent="0.2">
      <c r="A3231"/>
      <c r="B3231"/>
      <c r="C3231"/>
      <c r="D3231"/>
      <c r="E3231"/>
      <c r="F3231"/>
      <c r="G3231"/>
      <c r="H3231"/>
      <c r="I3231"/>
      <c r="J3231"/>
      <c r="K3231"/>
      <c r="L3231"/>
    </row>
    <row r="3232" spans="1:12" ht="16" x14ac:dyDescent="0.2">
      <c r="A3232"/>
      <c r="B3232"/>
      <c r="C3232"/>
      <c r="D3232"/>
      <c r="E3232"/>
      <c r="F3232"/>
      <c r="G3232"/>
      <c r="H3232"/>
      <c r="I3232"/>
      <c r="J3232"/>
      <c r="K3232"/>
      <c r="L3232"/>
    </row>
    <row r="3233" spans="1:12" ht="16" x14ac:dyDescent="0.2">
      <c r="A3233"/>
      <c r="B3233"/>
      <c r="C3233"/>
      <c r="D3233"/>
      <c r="E3233"/>
      <c r="F3233"/>
      <c r="G3233"/>
      <c r="H3233"/>
      <c r="I3233"/>
      <c r="J3233"/>
      <c r="K3233"/>
      <c r="L3233"/>
    </row>
    <row r="3234" spans="1:12" ht="16" x14ac:dyDescent="0.2">
      <c r="A3234"/>
      <c r="B3234"/>
      <c r="C3234"/>
      <c r="D3234"/>
      <c r="E3234"/>
      <c r="F3234"/>
      <c r="G3234"/>
      <c r="H3234"/>
      <c r="I3234"/>
      <c r="J3234"/>
      <c r="K3234"/>
      <c r="L3234"/>
    </row>
    <row r="3235" spans="1:12" ht="16" x14ac:dyDescent="0.2">
      <c r="A3235"/>
      <c r="B3235"/>
      <c r="C3235"/>
      <c r="D3235"/>
      <c r="E3235"/>
      <c r="F3235"/>
      <c r="G3235"/>
      <c r="H3235"/>
      <c r="I3235"/>
      <c r="J3235"/>
      <c r="K3235"/>
      <c r="L3235"/>
    </row>
    <row r="3236" spans="1:12" ht="16" x14ac:dyDescent="0.2">
      <c r="A3236"/>
      <c r="B3236"/>
      <c r="C3236"/>
      <c r="D3236"/>
      <c r="E3236"/>
      <c r="F3236"/>
      <c r="G3236"/>
      <c r="H3236"/>
      <c r="I3236"/>
      <c r="J3236"/>
      <c r="K3236"/>
      <c r="L3236"/>
    </row>
    <row r="3237" spans="1:12" ht="16" x14ac:dyDescent="0.2">
      <c r="A3237"/>
      <c r="B3237"/>
      <c r="C3237"/>
      <c r="D3237"/>
      <c r="E3237"/>
      <c r="F3237"/>
      <c r="G3237"/>
      <c r="H3237"/>
      <c r="I3237"/>
      <c r="J3237"/>
      <c r="K3237"/>
      <c r="L3237"/>
    </row>
    <row r="3238" spans="1:12" ht="16" x14ac:dyDescent="0.2">
      <c r="A3238"/>
      <c r="B3238"/>
      <c r="C3238"/>
      <c r="D3238"/>
      <c r="E3238"/>
      <c r="F3238"/>
      <c r="G3238"/>
      <c r="H3238"/>
      <c r="I3238"/>
      <c r="J3238"/>
      <c r="K3238"/>
      <c r="L3238"/>
    </row>
    <row r="3239" spans="1:12" ht="16" x14ac:dyDescent="0.2">
      <c r="A3239"/>
      <c r="B3239"/>
      <c r="C3239"/>
      <c r="D3239"/>
      <c r="E3239"/>
      <c r="F3239"/>
      <c r="G3239"/>
      <c r="H3239"/>
      <c r="I3239"/>
      <c r="J3239"/>
      <c r="K3239"/>
      <c r="L3239"/>
    </row>
    <row r="3240" spans="1:12" ht="16" x14ac:dyDescent="0.2">
      <c r="A3240"/>
      <c r="B3240"/>
      <c r="C3240"/>
      <c r="D3240"/>
      <c r="E3240"/>
      <c r="F3240"/>
      <c r="G3240"/>
      <c r="H3240"/>
      <c r="I3240"/>
      <c r="J3240"/>
      <c r="K3240"/>
      <c r="L3240"/>
    </row>
    <row r="3241" spans="1:12" ht="16" x14ac:dyDescent="0.2">
      <c r="A3241"/>
      <c r="B3241"/>
      <c r="C3241"/>
      <c r="D3241"/>
      <c r="E3241"/>
      <c r="F3241"/>
      <c r="G3241"/>
      <c r="H3241"/>
      <c r="I3241"/>
      <c r="J3241"/>
      <c r="K3241"/>
      <c r="L3241"/>
    </row>
    <row r="3242" spans="1:12" ht="16" x14ac:dyDescent="0.2">
      <c r="A3242"/>
      <c r="B3242"/>
      <c r="C3242"/>
      <c r="D3242"/>
      <c r="E3242"/>
      <c r="F3242"/>
      <c r="G3242"/>
      <c r="H3242"/>
      <c r="I3242"/>
      <c r="J3242"/>
      <c r="K3242"/>
      <c r="L3242"/>
    </row>
    <row r="3243" spans="1:12" ht="16" x14ac:dyDescent="0.2">
      <c r="A3243"/>
      <c r="B3243"/>
      <c r="C3243"/>
      <c r="D3243"/>
      <c r="E3243"/>
      <c r="F3243"/>
      <c r="G3243"/>
      <c r="H3243"/>
      <c r="I3243"/>
      <c r="J3243"/>
      <c r="K3243"/>
      <c r="L3243"/>
    </row>
    <row r="3244" spans="1:12" ht="16" x14ac:dyDescent="0.2">
      <c r="A3244"/>
      <c r="B3244"/>
      <c r="C3244"/>
      <c r="D3244"/>
      <c r="E3244"/>
      <c r="F3244"/>
      <c r="G3244"/>
      <c r="H3244"/>
      <c r="I3244"/>
      <c r="J3244"/>
      <c r="K3244"/>
      <c r="L3244"/>
    </row>
    <row r="3245" spans="1:12" ht="16" x14ac:dyDescent="0.2">
      <c r="A3245"/>
      <c r="B3245"/>
      <c r="C3245"/>
      <c r="D3245"/>
      <c r="E3245"/>
      <c r="F3245"/>
      <c r="G3245"/>
      <c r="H3245"/>
      <c r="I3245"/>
      <c r="J3245"/>
      <c r="K3245"/>
      <c r="L3245"/>
    </row>
    <row r="3246" spans="1:12" ht="16" x14ac:dyDescent="0.2">
      <c r="A3246"/>
      <c r="B3246"/>
      <c r="C3246"/>
      <c r="D3246"/>
      <c r="E3246"/>
      <c r="F3246"/>
      <c r="G3246"/>
      <c r="H3246"/>
      <c r="I3246"/>
      <c r="J3246"/>
      <c r="K3246"/>
      <c r="L3246"/>
    </row>
    <row r="3247" spans="1:12" ht="16" x14ac:dyDescent="0.2">
      <c r="A3247"/>
      <c r="B3247"/>
      <c r="C3247"/>
      <c r="D3247"/>
      <c r="E3247"/>
      <c r="F3247"/>
      <c r="G3247"/>
      <c r="H3247"/>
      <c r="I3247"/>
      <c r="J3247"/>
      <c r="K3247"/>
      <c r="L3247"/>
    </row>
    <row r="3248" spans="1:12" ht="16" x14ac:dyDescent="0.2">
      <c r="A3248"/>
      <c r="B3248"/>
      <c r="C3248"/>
      <c r="D3248"/>
      <c r="E3248"/>
      <c r="F3248"/>
      <c r="G3248"/>
      <c r="H3248"/>
      <c r="I3248"/>
      <c r="J3248"/>
      <c r="K3248"/>
      <c r="L3248"/>
    </row>
    <row r="3249" spans="1:12" ht="16" x14ac:dyDescent="0.2">
      <c r="A3249"/>
      <c r="B3249"/>
      <c r="C3249"/>
      <c r="D3249"/>
      <c r="E3249"/>
      <c r="F3249"/>
      <c r="G3249"/>
      <c r="H3249"/>
      <c r="I3249"/>
      <c r="J3249"/>
      <c r="K3249"/>
      <c r="L3249"/>
    </row>
    <row r="3250" spans="1:12" ht="16" x14ac:dyDescent="0.2">
      <c r="A3250"/>
      <c r="B3250"/>
      <c r="C3250"/>
      <c r="D3250"/>
      <c r="E3250"/>
      <c r="F3250"/>
      <c r="G3250"/>
      <c r="H3250"/>
      <c r="I3250"/>
      <c r="J3250"/>
      <c r="K3250"/>
      <c r="L3250"/>
    </row>
    <row r="3251" spans="1:12" ht="16" x14ac:dyDescent="0.2">
      <c r="A3251"/>
      <c r="B3251"/>
      <c r="C3251"/>
      <c r="D3251"/>
      <c r="E3251"/>
      <c r="F3251"/>
      <c r="G3251"/>
      <c r="H3251"/>
      <c r="I3251"/>
      <c r="J3251"/>
      <c r="K3251"/>
      <c r="L3251"/>
    </row>
    <row r="3252" spans="1:12" ht="16" x14ac:dyDescent="0.2">
      <c r="A3252"/>
      <c r="B3252"/>
      <c r="C3252"/>
      <c r="D3252"/>
      <c r="E3252"/>
      <c r="F3252"/>
      <c r="G3252"/>
      <c r="H3252"/>
      <c r="I3252"/>
      <c r="J3252"/>
      <c r="K3252"/>
      <c r="L3252"/>
    </row>
    <row r="3253" spans="1:12" ht="16" x14ac:dyDescent="0.2">
      <c r="A3253"/>
      <c r="B3253"/>
      <c r="C3253"/>
      <c r="D3253"/>
      <c r="E3253"/>
      <c r="F3253"/>
      <c r="G3253"/>
      <c r="H3253"/>
      <c r="I3253"/>
      <c r="J3253"/>
      <c r="K3253"/>
      <c r="L3253"/>
    </row>
    <row r="3254" spans="1:12" ht="16" x14ac:dyDescent="0.2">
      <c r="A3254"/>
      <c r="B3254"/>
      <c r="C3254"/>
      <c r="D3254"/>
      <c r="E3254"/>
      <c r="F3254"/>
      <c r="G3254"/>
      <c r="H3254"/>
      <c r="I3254"/>
      <c r="J3254"/>
      <c r="K3254"/>
      <c r="L3254"/>
    </row>
    <row r="3255" spans="1:12" ht="16" x14ac:dyDescent="0.2">
      <c r="A3255"/>
      <c r="B3255"/>
      <c r="C3255"/>
      <c r="D3255"/>
      <c r="E3255"/>
      <c r="F3255"/>
      <c r="G3255"/>
      <c r="H3255"/>
      <c r="I3255"/>
      <c r="J3255"/>
      <c r="K3255"/>
      <c r="L3255"/>
    </row>
    <row r="3256" spans="1:12" ht="16" x14ac:dyDescent="0.2">
      <c r="A3256"/>
      <c r="B3256"/>
      <c r="C3256"/>
      <c r="D3256"/>
      <c r="E3256"/>
      <c r="F3256"/>
      <c r="G3256"/>
      <c r="H3256"/>
      <c r="I3256"/>
      <c r="J3256"/>
      <c r="K3256"/>
      <c r="L3256"/>
    </row>
    <row r="3257" spans="1:12" ht="16" x14ac:dyDescent="0.2">
      <c r="A3257"/>
      <c r="B3257"/>
      <c r="C3257"/>
      <c r="D3257"/>
      <c r="E3257"/>
      <c r="F3257"/>
      <c r="G3257"/>
      <c r="H3257"/>
      <c r="I3257"/>
      <c r="J3257"/>
      <c r="K3257"/>
      <c r="L3257"/>
    </row>
    <row r="3258" spans="1:12" ht="16" x14ac:dyDescent="0.2">
      <c r="A3258"/>
      <c r="B3258"/>
      <c r="C3258"/>
      <c r="D3258"/>
      <c r="E3258"/>
      <c r="F3258"/>
      <c r="G3258"/>
      <c r="H3258"/>
      <c r="I3258"/>
      <c r="J3258"/>
      <c r="K3258"/>
      <c r="L3258"/>
    </row>
    <row r="3259" spans="1:12" ht="16" x14ac:dyDescent="0.2">
      <c r="A3259"/>
      <c r="B3259"/>
      <c r="C3259"/>
      <c r="D3259"/>
      <c r="E3259"/>
      <c r="F3259"/>
      <c r="G3259"/>
      <c r="H3259"/>
      <c r="I3259"/>
      <c r="J3259"/>
      <c r="K3259"/>
      <c r="L3259"/>
    </row>
    <row r="3260" spans="1:12" ht="16" x14ac:dyDescent="0.2">
      <c r="A3260"/>
      <c r="B3260"/>
      <c r="C3260"/>
      <c r="D3260"/>
      <c r="E3260"/>
      <c r="F3260"/>
      <c r="G3260"/>
      <c r="H3260"/>
      <c r="I3260"/>
      <c r="J3260"/>
      <c r="K3260"/>
      <c r="L3260"/>
    </row>
    <row r="3261" spans="1:12" ht="16" x14ac:dyDescent="0.2">
      <c r="A3261"/>
      <c r="B3261"/>
      <c r="C3261"/>
      <c r="D3261"/>
      <c r="E3261"/>
      <c r="F3261"/>
      <c r="G3261"/>
      <c r="H3261"/>
      <c r="I3261"/>
      <c r="J3261"/>
      <c r="K3261"/>
      <c r="L3261"/>
    </row>
    <row r="3262" spans="1:12" ht="16" x14ac:dyDescent="0.2">
      <c r="A3262"/>
      <c r="B3262"/>
      <c r="C3262"/>
      <c r="D3262"/>
      <c r="E3262"/>
      <c r="F3262"/>
      <c r="G3262"/>
      <c r="H3262"/>
      <c r="I3262"/>
      <c r="J3262"/>
      <c r="K3262"/>
      <c r="L3262"/>
    </row>
    <row r="3263" spans="1:12" ht="16" x14ac:dyDescent="0.2">
      <c r="A3263"/>
      <c r="B3263"/>
      <c r="C3263"/>
      <c r="D3263"/>
      <c r="E3263"/>
      <c r="F3263"/>
      <c r="G3263"/>
      <c r="H3263"/>
      <c r="I3263"/>
      <c r="J3263"/>
      <c r="K3263"/>
      <c r="L3263"/>
    </row>
    <row r="3264" spans="1:12" ht="16" x14ac:dyDescent="0.2">
      <c r="A3264"/>
      <c r="B3264"/>
      <c r="C3264"/>
      <c r="D3264"/>
      <c r="E3264"/>
      <c r="F3264"/>
      <c r="G3264"/>
      <c r="H3264"/>
      <c r="I3264"/>
      <c r="J3264"/>
      <c r="K3264"/>
      <c r="L3264"/>
    </row>
    <row r="3265" spans="1:12" ht="16" x14ac:dyDescent="0.2">
      <c r="A3265"/>
      <c r="B3265"/>
      <c r="C3265"/>
      <c r="D3265"/>
      <c r="E3265"/>
      <c r="F3265"/>
      <c r="G3265"/>
      <c r="H3265"/>
      <c r="I3265"/>
      <c r="J3265"/>
      <c r="K3265"/>
      <c r="L3265"/>
    </row>
    <row r="3266" spans="1:12" ht="16" x14ac:dyDescent="0.2">
      <c r="A3266"/>
      <c r="B3266"/>
      <c r="C3266"/>
      <c r="D3266"/>
      <c r="E3266"/>
      <c r="F3266"/>
      <c r="G3266"/>
      <c r="H3266"/>
      <c r="I3266"/>
      <c r="J3266"/>
      <c r="K3266"/>
      <c r="L3266"/>
    </row>
    <row r="3267" spans="1:12" ht="16" x14ac:dyDescent="0.2">
      <c r="A3267"/>
      <c r="B3267"/>
      <c r="C3267"/>
      <c r="D3267"/>
      <c r="E3267"/>
      <c r="F3267"/>
      <c r="G3267"/>
      <c r="H3267"/>
      <c r="I3267"/>
      <c r="J3267"/>
      <c r="K3267"/>
      <c r="L3267"/>
    </row>
    <row r="3268" spans="1:12" ht="16" x14ac:dyDescent="0.2">
      <c r="A3268"/>
      <c r="B3268"/>
      <c r="C3268"/>
      <c r="D3268"/>
      <c r="E3268"/>
      <c r="F3268"/>
      <c r="G3268"/>
      <c r="H3268"/>
      <c r="I3268"/>
      <c r="J3268"/>
      <c r="K3268"/>
      <c r="L3268"/>
    </row>
    <row r="3269" spans="1:12" ht="16" x14ac:dyDescent="0.2">
      <c r="A3269"/>
      <c r="B3269"/>
      <c r="C3269"/>
      <c r="D3269"/>
      <c r="E3269"/>
      <c r="F3269"/>
      <c r="G3269"/>
      <c r="H3269"/>
      <c r="I3269"/>
      <c r="J3269"/>
      <c r="K3269"/>
      <c r="L3269"/>
    </row>
    <row r="3270" spans="1:12" ht="16" x14ac:dyDescent="0.2">
      <c r="A3270"/>
      <c r="B3270"/>
      <c r="C3270"/>
      <c r="D3270"/>
      <c r="E3270"/>
      <c r="F3270"/>
      <c r="G3270"/>
      <c r="H3270"/>
      <c r="I3270"/>
      <c r="J3270"/>
      <c r="K3270"/>
      <c r="L3270"/>
    </row>
    <row r="3271" spans="1:12" ht="16" x14ac:dyDescent="0.2">
      <c r="A3271"/>
      <c r="B3271"/>
      <c r="C3271"/>
      <c r="D3271"/>
      <c r="E3271"/>
      <c r="F3271"/>
      <c r="G3271"/>
      <c r="H3271"/>
      <c r="I3271"/>
      <c r="J3271"/>
      <c r="K3271"/>
      <c r="L3271"/>
    </row>
    <row r="3272" spans="1:12" ht="16" x14ac:dyDescent="0.2">
      <c r="A3272"/>
      <c r="B3272"/>
      <c r="C3272"/>
      <c r="D3272"/>
      <c r="E3272"/>
      <c r="F3272"/>
      <c r="G3272"/>
      <c r="H3272"/>
      <c r="I3272"/>
      <c r="J3272"/>
      <c r="K3272"/>
      <c r="L3272"/>
    </row>
    <row r="3273" spans="1:12" ht="16" x14ac:dyDescent="0.2">
      <c r="A3273"/>
      <c r="B3273"/>
      <c r="C3273"/>
      <c r="D3273"/>
      <c r="E3273"/>
      <c r="F3273"/>
      <c r="G3273"/>
      <c r="H3273"/>
      <c r="I3273"/>
      <c r="J3273"/>
      <c r="K3273"/>
      <c r="L3273"/>
    </row>
    <row r="3274" spans="1:12" ht="16" x14ac:dyDescent="0.2">
      <c r="A3274"/>
      <c r="B3274"/>
      <c r="C3274"/>
      <c r="D3274"/>
      <c r="E3274"/>
      <c r="F3274"/>
      <c r="G3274"/>
      <c r="H3274"/>
      <c r="I3274"/>
      <c r="J3274"/>
      <c r="K3274"/>
      <c r="L3274"/>
    </row>
    <row r="3275" spans="1:12" ht="16" x14ac:dyDescent="0.2">
      <c r="A3275"/>
      <c r="B3275"/>
      <c r="C3275"/>
      <c r="D3275"/>
      <c r="E3275"/>
      <c r="F3275"/>
      <c r="G3275"/>
      <c r="H3275"/>
      <c r="I3275"/>
      <c r="J3275"/>
      <c r="K3275"/>
      <c r="L3275"/>
    </row>
    <row r="3276" spans="1:12" ht="16" x14ac:dyDescent="0.2">
      <c r="A3276"/>
      <c r="B3276"/>
      <c r="C3276"/>
      <c r="D3276"/>
      <c r="E3276"/>
      <c r="F3276"/>
      <c r="G3276"/>
      <c r="H3276"/>
      <c r="I3276"/>
      <c r="J3276"/>
      <c r="K3276"/>
      <c r="L3276"/>
    </row>
    <row r="3277" spans="1:12" ht="16" x14ac:dyDescent="0.2">
      <c r="A3277"/>
      <c r="B3277"/>
      <c r="C3277"/>
      <c r="D3277"/>
      <c r="E3277"/>
      <c r="F3277"/>
      <c r="G3277"/>
      <c r="H3277"/>
      <c r="I3277"/>
      <c r="J3277"/>
      <c r="K3277"/>
      <c r="L3277"/>
    </row>
    <row r="3278" spans="1:12" ht="16" x14ac:dyDescent="0.2">
      <c r="A3278"/>
      <c r="B3278"/>
      <c r="C3278"/>
      <c r="D3278"/>
      <c r="E3278"/>
      <c r="F3278"/>
      <c r="G3278"/>
      <c r="H3278"/>
      <c r="I3278"/>
      <c r="J3278"/>
      <c r="K3278"/>
      <c r="L3278"/>
    </row>
    <row r="3279" spans="1:12" ht="16" x14ac:dyDescent="0.2">
      <c r="A3279"/>
      <c r="B3279"/>
      <c r="C3279"/>
      <c r="D3279"/>
      <c r="E3279"/>
      <c r="F3279"/>
      <c r="G3279"/>
      <c r="H3279"/>
      <c r="I3279"/>
      <c r="J3279"/>
      <c r="K3279"/>
      <c r="L3279"/>
    </row>
    <row r="3280" spans="1:12" ht="16" x14ac:dyDescent="0.2">
      <c r="A3280"/>
      <c r="B3280"/>
      <c r="C3280"/>
      <c r="D3280"/>
      <c r="E3280"/>
      <c r="F3280"/>
      <c r="G3280"/>
      <c r="H3280"/>
      <c r="I3280"/>
      <c r="J3280"/>
      <c r="K3280"/>
      <c r="L3280"/>
    </row>
    <row r="3281" spans="1:12" ht="16" x14ac:dyDescent="0.2">
      <c r="A3281"/>
      <c r="B3281"/>
      <c r="C3281"/>
      <c r="D3281"/>
      <c r="E3281"/>
      <c r="F3281"/>
      <c r="G3281"/>
      <c r="H3281"/>
      <c r="I3281"/>
      <c r="J3281"/>
      <c r="K3281"/>
      <c r="L3281"/>
    </row>
    <row r="3282" spans="1:12" ht="16" x14ac:dyDescent="0.2">
      <c r="A3282"/>
      <c r="B3282"/>
      <c r="C3282"/>
      <c r="D3282"/>
      <c r="E3282"/>
      <c r="F3282"/>
      <c r="G3282"/>
      <c r="H3282"/>
      <c r="I3282"/>
      <c r="J3282"/>
      <c r="K3282"/>
      <c r="L3282"/>
    </row>
    <row r="3283" spans="1:12" ht="16" x14ac:dyDescent="0.2">
      <c r="A3283"/>
      <c r="B3283"/>
      <c r="C3283"/>
      <c r="D3283"/>
      <c r="E3283"/>
      <c r="F3283"/>
      <c r="G3283"/>
      <c r="H3283"/>
      <c r="I3283"/>
      <c r="J3283"/>
      <c r="K3283"/>
      <c r="L3283"/>
    </row>
    <row r="3284" spans="1:12" ht="16" x14ac:dyDescent="0.2">
      <c r="A3284"/>
      <c r="B3284"/>
      <c r="C3284"/>
      <c r="D3284"/>
      <c r="E3284"/>
      <c r="F3284"/>
      <c r="G3284"/>
      <c r="H3284"/>
      <c r="I3284"/>
      <c r="J3284"/>
      <c r="K3284"/>
      <c r="L3284"/>
    </row>
    <row r="3285" spans="1:12" ht="16" x14ac:dyDescent="0.2">
      <c r="A3285"/>
      <c r="B3285"/>
      <c r="C3285"/>
      <c r="D3285"/>
      <c r="E3285"/>
      <c r="F3285"/>
      <c r="G3285"/>
      <c r="H3285"/>
      <c r="I3285"/>
      <c r="J3285"/>
      <c r="K3285"/>
      <c r="L3285"/>
    </row>
    <row r="3286" spans="1:12" ht="16" x14ac:dyDescent="0.2">
      <c r="A3286"/>
      <c r="B3286"/>
      <c r="C3286"/>
      <c r="D3286"/>
      <c r="E3286"/>
      <c r="F3286"/>
      <c r="G3286"/>
      <c r="H3286"/>
      <c r="I3286"/>
      <c r="J3286"/>
      <c r="K3286"/>
      <c r="L3286"/>
    </row>
    <row r="3287" spans="1:12" ht="16" x14ac:dyDescent="0.2">
      <c r="A3287"/>
      <c r="B3287"/>
      <c r="C3287"/>
      <c r="D3287"/>
      <c r="E3287"/>
      <c r="F3287"/>
      <c r="G3287"/>
      <c r="H3287"/>
      <c r="I3287"/>
      <c r="J3287"/>
      <c r="K3287"/>
      <c r="L3287"/>
    </row>
    <row r="3288" spans="1:12" ht="16" x14ac:dyDescent="0.2">
      <c r="A3288"/>
      <c r="B3288"/>
      <c r="C3288"/>
      <c r="D3288"/>
      <c r="E3288"/>
      <c r="F3288"/>
      <c r="G3288"/>
      <c r="H3288"/>
      <c r="I3288"/>
      <c r="J3288"/>
      <c r="K3288"/>
      <c r="L3288"/>
    </row>
    <row r="3289" spans="1:12" ht="16" x14ac:dyDescent="0.2">
      <c r="A3289"/>
      <c r="B3289"/>
      <c r="C3289"/>
      <c r="D3289"/>
      <c r="E3289"/>
      <c r="F3289"/>
      <c r="G3289"/>
      <c r="H3289"/>
      <c r="I3289"/>
      <c r="J3289"/>
      <c r="K3289"/>
      <c r="L3289"/>
    </row>
    <row r="3290" spans="1:12" ht="16" x14ac:dyDescent="0.2">
      <c r="A3290"/>
      <c r="B3290"/>
      <c r="C3290"/>
      <c r="D3290"/>
      <c r="E3290"/>
      <c r="F3290"/>
      <c r="G3290"/>
      <c r="H3290"/>
      <c r="I3290"/>
      <c r="J3290"/>
      <c r="K3290"/>
      <c r="L3290"/>
    </row>
    <row r="3291" spans="1:12" ht="16" x14ac:dyDescent="0.2">
      <c r="A3291"/>
      <c r="B3291"/>
      <c r="C3291"/>
      <c r="D3291"/>
      <c r="E3291"/>
      <c r="F3291"/>
      <c r="G3291"/>
      <c r="H3291"/>
      <c r="I3291"/>
      <c r="J3291"/>
      <c r="K3291"/>
      <c r="L3291"/>
    </row>
    <row r="3292" spans="1:12" ht="16" x14ac:dyDescent="0.2">
      <c r="A3292"/>
      <c r="B3292"/>
      <c r="C3292"/>
      <c r="D3292"/>
      <c r="E3292"/>
      <c r="F3292"/>
      <c r="G3292"/>
      <c r="H3292"/>
      <c r="I3292"/>
      <c r="J3292"/>
      <c r="K3292"/>
      <c r="L3292"/>
    </row>
    <row r="3293" spans="1:12" ht="16" x14ac:dyDescent="0.2">
      <c r="A3293"/>
      <c r="B3293"/>
      <c r="C3293"/>
      <c r="D3293"/>
      <c r="E3293"/>
      <c r="F3293"/>
      <c r="G3293"/>
      <c r="H3293"/>
      <c r="I3293"/>
      <c r="J3293"/>
      <c r="K3293"/>
      <c r="L3293"/>
    </row>
    <row r="3294" spans="1:12" ht="16" x14ac:dyDescent="0.2">
      <c r="A3294"/>
      <c r="B3294"/>
      <c r="C3294"/>
      <c r="D3294"/>
      <c r="E3294"/>
      <c r="F3294"/>
      <c r="G3294"/>
      <c r="H3294"/>
      <c r="I3294"/>
      <c r="J3294"/>
      <c r="K3294"/>
      <c r="L3294"/>
    </row>
    <row r="3295" spans="1:12" ht="16" x14ac:dyDescent="0.2">
      <c r="A3295"/>
      <c r="B3295"/>
      <c r="C3295"/>
      <c r="D3295"/>
      <c r="E3295"/>
      <c r="F3295"/>
      <c r="G3295"/>
      <c r="H3295"/>
      <c r="I3295"/>
      <c r="J3295"/>
      <c r="K3295"/>
      <c r="L3295"/>
    </row>
    <row r="3296" spans="1:12" ht="16" x14ac:dyDescent="0.2">
      <c r="A3296"/>
      <c r="B3296"/>
      <c r="C3296"/>
      <c r="D3296"/>
      <c r="E3296"/>
      <c r="F3296"/>
      <c r="G3296"/>
      <c r="H3296"/>
      <c r="I3296"/>
      <c r="J3296"/>
      <c r="K3296"/>
      <c r="L3296"/>
    </row>
    <row r="3297" spans="1:12" ht="16" x14ac:dyDescent="0.2">
      <c r="A3297"/>
      <c r="B3297"/>
      <c r="C3297"/>
      <c r="D3297"/>
      <c r="E3297"/>
      <c r="F3297"/>
      <c r="G3297"/>
      <c r="H3297"/>
      <c r="I3297"/>
      <c r="J3297"/>
      <c r="K3297"/>
      <c r="L3297"/>
    </row>
    <row r="3298" spans="1:12" ht="16" x14ac:dyDescent="0.2">
      <c r="A3298"/>
      <c r="B3298"/>
      <c r="C3298"/>
      <c r="D3298"/>
      <c r="E3298"/>
      <c r="F3298"/>
      <c r="G3298"/>
      <c r="H3298"/>
      <c r="I3298"/>
      <c r="J3298"/>
      <c r="K3298"/>
      <c r="L3298"/>
    </row>
    <row r="3299" spans="1:12" ht="16" x14ac:dyDescent="0.2">
      <c r="A3299"/>
      <c r="B3299"/>
      <c r="C3299"/>
      <c r="D3299"/>
      <c r="E3299"/>
      <c r="F3299"/>
      <c r="G3299"/>
      <c r="H3299"/>
      <c r="I3299"/>
      <c r="J3299"/>
      <c r="K3299"/>
      <c r="L3299"/>
    </row>
    <row r="3300" spans="1:12" ht="16" x14ac:dyDescent="0.2">
      <c r="A3300"/>
      <c r="B3300"/>
      <c r="C3300"/>
      <c r="D3300"/>
      <c r="E3300"/>
      <c r="F3300"/>
      <c r="G3300"/>
      <c r="H3300"/>
      <c r="I3300"/>
      <c r="J3300"/>
      <c r="K3300"/>
      <c r="L3300"/>
    </row>
    <row r="3301" spans="1:12" ht="16" x14ac:dyDescent="0.2">
      <c r="A3301"/>
      <c r="B3301"/>
      <c r="C3301"/>
      <c r="D3301"/>
      <c r="E3301"/>
      <c r="F3301"/>
      <c r="G3301"/>
      <c r="H3301"/>
      <c r="I3301"/>
      <c r="J3301"/>
      <c r="K3301"/>
      <c r="L3301"/>
    </row>
    <row r="3302" spans="1:12" ht="16" x14ac:dyDescent="0.2">
      <c r="A3302"/>
      <c r="B3302"/>
      <c r="C3302"/>
      <c r="D3302"/>
      <c r="E3302"/>
      <c r="F3302"/>
      <c r="G3302"/>
      <c r="H3302"/>
      <c r="I3302"/>
      <c r="J3302"/>
      <c r="K3302"/>
      <c r="L3302"/>
    </row>
    <row r="3303" spans="1:12" ht="16" x14ac:dyDescent="0.2">
      <c r="A3303"/>
      <c r="B3303"/>
      <c r="C3303"/>
      <c r="D3303"/>
      <c r="E3303"/>
      <c r="F3303"/>
      <c r="G3303"/>
      <c r="H3303"/>
      <c r="I3303"/>
      <c r="J3303"/>
      <c r="K3303"/>
      <c r="L3303"/>
    </row>
    <row r="3304" spans="1:12" ht="16" x14ac:dyDescent="0.2">
      <c r="A3304"/>
      <c r="B3304"/>
      <c r="C3304"/>
      <c r="D3304"/>
      <c r="E3304"/>
      <c r="F3304"/>
      <c r="G3304"/>
      <c r="H3304"/>
      <c r="I3304"/>
      <c r="J3304"/>
      <c r="K3304"/>
      <c r="L3304"/>
    </row>
    <row r="3305" spans="1:12" ht="16" x14ac:dyDescent="0.2">
      <c r="A3305"/>
      <c r="B3305"/>
      <c r="C3305"/>
      <c r="D3305"/>
      <c r="E3305"/>
      <c r="F3305"/>
      <c r="G3305"/>
      <c r="H3305"/>
      <c r="I3305"/>
      <c r="J3305"/>
      <c r="K3305"/>
      <c r="L3305"/>
    </row>
    <row r="3306" spans="1:12" ht="16" x14ac:dyDescent="0.2">
      <c r="A3306"/>
      <c r="B3306"/>
      <c r="C3306"/>
      <c r="D3306"/>
      <c r="E3306"/>
      <c r="F3306"/>
      <c r="G3306"/>
      <c r="H3306"/>
      <c r="I3306"/>
      <c r="J3306"/>
      <c r="K3306"/>
      <c r="L3306"/>
    </row>
    <row r="3307" spans="1:12" ht="16" x14ac:dyDescent="0.2">
      <c r="A3307"/>
      <c r="B3307"/>
      <c r="C3307"/>
      <c r="D3307"/>
      <c r="E3307"/>
      <c r="F3307"/>
      <c r="G3307"/>
      <c r="H3307"/>
      <c r="I3307"/>
      <c r="J3307"/>
      <c r="K3307"/>
      <c r="L3307"/>
    </row>
    <row r="3308" spans="1:12" ht="16" x14ac:dyDescent="0.2">
      <c r="A3308"/>
      <c r="B3308"/>
      <c r="C3308"/>
      <c r="D3308"/>
      <c r="E3308"/>
      <c r="F3308"/>
      <c r="G3308"/>
      <c r="H3308"/>
      <c r="I3308"/>
      <c r="J3308"/>
      <c r="K3308"/>
      <c r="L3308"/>
    </row>
    <row r="3309" spans="1:12" ht="16" x14ac:dyDescent="0.2">
      <c r="A3309"/>
      <c r="B3309"/>
      <c r="C3309"/>
      <c r="D3309"/>
      <c r="E3309"/>
      <c r="F3309"/>
      <c r="G3309"/>
      <c r="H3309"/>
      <c r="I3309"/>
      <c r="J3309"/>
      <c r="K3309"/>
      <c r="L3309"/>
    </row>
    <row r="3310" spans="1:12" ht="16" x14ac:dyDescent="0.2">
      <c r="A3310"/>
      <c r="B3310"/>
      <c r="C3310"/>
      <c r="D3310"/>
      <c r="E3310"/>
      <c r="F3310"/>
      <c r="G3310"/>
      <c r="H3310"/>
      <c r="I3310"/>
      <c r="J3310"/>
      <c r="K3310"/>
      <c r="L3310"/>
    </row>
    <row r="3311" spans="1:12" ht="16" x14ac:dyDescent="0.2">
      <c r="A3311"/>
      <c r="B3311"/>
      <c r="C3311"/>
      <c r="D3311"/>
      <c r="E3311"/>
      <c r="F3311"/>
      <c r="G3311"/>
      <c r="H3311"/>
      <c r="I3311"/>
      <c r="J3311"/>
      <c r="K3311"/>
      <c r="L3311"/>
    </row>
    <row r="3312" spans="1:12" ht="16" x14ac:dyDescent="0.2">
      <c r="A3312"/>
      <c r="B3312"/>
      <c r="C3312"/>
      <c r="D3312"/>
      <c r="E3312"/>
      <c r="F3312"/>
      <c r="G3312"/>
      <c r="H3312"/>
      <c r="I3312"/>
      <c r="J3312"/>
      <c r="K3312"/>
      <c r="L3312"/>
    </row>
    <row r="3313" spans="1:12" ht="16" x14ac:dyDescent="0.2">
      <c r="A3313"/>
      <c r="B3313"/>
      <c r="C3313"/>
      <c r="D3313"/>
      <c r="E3313"/>
      <c r="F3313"/>
      <c r="G3313"/>
      <c r="H3313"/>
      <c r="I3313"/>
      <c r="J3313"/>
      <c r="K3313"/>
      <c r="L3313"/>
    </row>
    <row r="3314" spans="1:12" ht="16" x14ac:dyDescent="0.2">
      <c r="A3314"/>
      <c r="B3314"/>
      <c r="C3314"/>
      <c r="D3314"/>
      <c r="E3314"/>
      <c r="F3314"/>
      <c r="G3314"/>
      <c r="H3314"/>
      <c r="I3314"/>
      <c r="J3314"/>
      <c r="K3314"/>
      <c r="L3314"/>
    </row>
    <row r="3315" spans="1:12" ht="16" x14ac:dyDescent="0.2">
      <c r="A3315"/>
      <c r="B3315"/>
      <c r="C3315"/>
      <c r="D3315"/>
      <c r="E3315"/>
      <c r="F3315"/>
      <c r="G3315"/>
      <c r="H3315"/>
      <c r="I3315"/>
      <c r="J3315"/>
      <c r="K3315"/>
      <c r="L3315"/>
    </row>
    <row r="3316" spans="1:12" ht="16" x14ac:dyDescent="0.2">
      <c r="A3316"/>
      <c r="B3316"/>
      <c r="C3316"/>
      <c r="D3316"/>
      <c r="E3316"/>
      <c r="F3316"/>
      <c r="G3316"/>
      <c r="H3316"/>
      <c r="I3316"/>
      <c r="J3316"/>
      <c r="K3316"/>
      <c r="L3316"/>
    </row>
    <row r="3317" spans="1:12" ht="16" x14ac:dyDescent="0.2">
      <c r="A3317"/>
      <c r="B3317"/>
      <c r="C3317"/>
      <c r="D3317"/>
      <c r="E3317"/>
      <c r="F3317"/>
      <c r="G3317"/>
      <c r="H3317"/>
      <c r="I3317"/>
      <c r="J3317"/>
      <c r="K3317"/>
      <c r="L3317"/>
    </row>
    <row r="3318" spans="1:12" ht="16" x14ac:dyDescent="0.2">
      <c r="A3318"/>
      <c r="B3318"/>
      <c r="C3318"/>
      <c r="D3318"/>
      <c r="E3318"/>
      <c r="F3318"/>
      <c r="G3318"/>
      <c r="H3318"/>
      <c r="I3318"/>
      <c r="J3318"/>
      <c r="K3318"/>
      <c r="L3318"/>
    </row>
    <row r="3319" spans="1:12" ht="16" x14ac:dyDescent="0.2">
      <c r="A3319"/>
      <c r="B3319"/>
      <c r="C3319"/>
      <c r="D3319"/>
      <c r="E3319"/>
      <c r="F3319"/>
      <c r="G3319"/>
      <c r="H3319"/>
      <c r="I3319"/>
      <c r="J3319"/>
      <c r="K3319"/>
      <c r="L3319"/>
    </row>
    <row r="3320" spans="1:12" ht="16" x14ac:dyDescent="0.2">
      <c r="A3320"/>
      <c r="B3320"/>
      <c r="C3320"/>
      <c r="D3320"/>
      <c r="E3320"/>
      <c r="F3320"/>
      <c r="G3320"/>
      <c r="H3320"/>
      <c r="I3320"/>
      <c r="J3320"/>
      <c r="K3320"/>
      <c r="L3320"/>
    </row>
    <row r="3321" spans="1:12" ht="16" x14ac:dyDescent="0.2">
      <c r="A3321"/>
      <c r="B3321"/>
      <c r="C3321"/>
      <c r="D3321"/>
      <c r="E3321"/>
      <c r="F3321"/>
      <c r="G3321"/>
      <c r="H3321"/>
      <c r="I3321"/>
      <c r="J3321"/>
      <c r="K3321"/>
      <c r="L3321"/>
    </row>
    <row r="3322" spans="1:12" ht="16" x14ac:dyDescent="0.2">
      <c r="A3322"/>
      <c r="B3322"/>
      <c r="C3322"/>
      <c r="D3322"/>
      <c r="E3322"/>
      <c r="F3322"/>
      <c r="G3322"/>
      <c r="H3322"/>
      <c r="I3322"/>
      <c r="J3322"/>
      <c r="K3322"/>
      <c r="L3322"/>
    </row>
    <row r="3323" spans="1:12" ht="16" x14ac:dyDescent="0.2">
      <c r="A3323"/>
      <c r="B3323"/>
      <c r="C3323"/>
      <c r="D3323"/>
      <c r="E3323"/>
      <c r="F3323"/>
      <c r="G3323"/>
      <c r="H3323"/>
      <c r="I3323"/>
      <c r="J3323"/>
      <c r="K3323"/>
      <c r="L3323"/>
    </row>
    <row r="3324" spans="1:12" ht="16" x14ac:dyDescent="0.2">
      <c r="A3324"/>
      <c r="B3324"/>
      <c r="C3324"/>
      <c r="D3324"/>
      <c r="E3324"/>
      <c r="F3324"/>
      <c r="G3324"/>
      <c r="H3324"/>
      <c r="I3324"/>
      <c r="J3324"/>
      <c r="K3324"/>
      <c r="L3324"/>
    </row>
    <row r="3325" spans="1:12" ht="16" x14ac:dyDescent="0.2">
      <c r="A3325"/>
      <c r="B3325"/>
      <c r="C3325"/>
      <c r="D3325"/>
      <c r="E3325"/>
      <c r="F3325"/>
      <c r="G3325"/>
      <c r="H3325"/>
      <c r="I3325"/>
      <c r="J3325"/>
      <c r="K3325"/>
      <c r="L3325"/>
    </row>
    <row r="3326" spans="1:12" ht="16" x14ac:dyDescent="0.2">
      <c r="A3326"/>
      <c r="B3326"/>
      <c r="C3326"/>
      <c r="D3326"/>
      <c r="E3326"/>
      <c r="F3326"/>
      <c r="G3326"/>
      <c r="H3326"/>
      <c r="I3326"/>
      <c r="J3326"/>
      <c r="K3326"/>
      <c r="L3326"/>
    </row>
    <row r="3327" spans="1:12" ht="16" x14ac:dyDescent="0.2">
      <c r="A3327"/>
      <c r="B3327"/>
      <c r="C3327"/>
      <c r="D3327"/>
      <c r="E3327"/>
      <c r="F3327"/>
      <c r="G3327"/>
      <c r="H3327"/>
      <c r="I3327"/>
      <c r="J3327"/>
      <c r="K3327"/>
      <c r="L3327"/>
    </row>
    <row r="3328" spans="1:12" ht="16" x14ac:dyDescent="0.2">
      <c r="A3328"/>
      <c r="B3328"/>
      <c r="C3328"/>
      <c r="D3328"/>
      <c r="E3328"/>
      <c r="F3328"/>
      <c r="G3328"/>
      <c r="H3328"/>
      <c r="I3328"/>
      <c r="J3328"/>
      <c r="K3328"/>
      <c r="L3328"/>
    </row>
    <row r="3329" spans="1:12" ht="16" x14ac:dyDescent="0.2">
      <c r="A3329"/>
      <c r="B3329"/>
      <c r="C3329"/>
      <c r="D3329"/>
      <c r="E3329"/>
      <c r="F3329"/>
      <c r="G3329"/>
      <c r="H3329"/>
      <c r="I3329"/>
      <c r="J3329"/>
      <c r="K3329"/>
      <c r="L3329"/>
    </row>
    <row r="3330" spans="1:12" ht="16" x14ac:dyDescent="0.2">
      <c r="A3330"/>
      <c r="B3330"/>
      <c r="C3330"/>
      <c r="D3330"/>
      <c r="E3330"/>
      <c r="F3330"/>
      <c r="G3330"/>
      <c r="H3330"/>
      <c r="I3330"/>
      <c r="J3330"/>
      <c r="K3330"/>
      <c r="L3330"/>
    </row>
    <row r="3331" spans="1:12" ht="16" x14ac:dyDescent="0.2">
      <c r="A3331"/>
      <c r="B3331"/>
      <c r="C3331"/>
      <c r="D3331"/>
      <c r="E3331"/>
      <c r="F3331"/>
      <c r="G3331"/>
      <c r="H3331"/>
      <c r="I3331"/>
      <c r="J3331"/>
      <c r="K3331"/>
      <c r="L3331"/>
    </row>
    <row r="3332" spans="1:12" ht="16" x14ac:dyDescent="0.2">
      <c r="A3332"/>
      <c r="B3332"/>
      <c r="C3332"/>
      <c r="D3332"/>
      <c r="E3332"/>
      <c r="F3332"/>
      <c r="G3332"/>
      <c r="H3332"/>
      <c r="I3332"/>
      <c r="J3332"/>
      <c r="K3332"/>
      <c r="L3332"/>
    </row>
    <row r="3333" spans="1:12" ht="16" x14ac:dyDescent="0.2">
      <c r="A3333"/>
      <c r="B3333"/>
      <c r="C3333"/>
      <c r="D3333"/>
      <c r="E3333"/>
      <c r="F3333"/>
      <c r="G3333"/>
      <c r="H3333"/>
      <c r="I3333"/>
      <c r="J3333"/>
      <c r="K3333"/>
      <c r="L3333"/>
    </row>
    <row r="3334" spans="1:12" ht="16" x14ac:dyDescent="0.2">
      <c r="A3334"/>
      <c r="B3334"/>
      <c r="C3334"/>
      <c r="D3334"/>
      <c r="E3334"/>
      <c r="F3334"/>
      <c r="G3334"/>
      <c r="H3334"/>
      <c r="I3334"/>
      <c r="J3334"/>
      <c r="K3334"/>
      <c r="L3334"/>
    </row>
    <row r="3335" spans="1:12" ht="16" x14ac:dyDescent="0.2">
      <c r="A3335"/>
      <c r="B3335"/>
      <c r="C3335"/>
      <c r="D3335"/>
      <c r="E3335"/>
      <c r="F3335"/>
      <c r="G3335"/>
      <c r="H3335"/>
      <c r="I3335"/>
      <c r="J3335"/>
      <c r="K3335"/>
      <c r="L3335"/>
    </row>
    <row r="3336" spans="1:12" ht="16" x14ac:dyDescent="0.2">
      <c r="A3336"/>
      <c r="B3336"/>
      <c r="C3336"/>
      <c r="D3336"/>
      <c r="E3336"/>
      <c r="F3336"/>
      <c r="G3336"/>
      <c r="H3336"/>
      <c r="I3336"/>
      <c r="J3336"/>
      <c r="K3336"/>
      <c r="L3336"/>
    </row>
    <row r="3337" spans="1:12" ht="16" x14ac:dyDescent="0.2">
      <c r="A3337"/>
      <c r="B3337"/>
      <c r="C3337"/>
      <c r="D3337"/>
      <c r="E3337"/>
      <c r="F3337"/>
      <c r="G3337"/>
      <c r="H3337"/>
      <c r="I3337"/>
      <c r="J3337"/>
      <c r="K3337"/>
      <c r="L3337"/>
    </row>
    <row r="3338" spans="1:12" ht="16" x14ac:dyDescent="0.2">
      <c r="A3338"/>
      <c r="B3338"/>
      <c r="C3338"/>
      <c r="D3338"/>
      <c r="E3338"/>
      <c r="F3338"/>
      <c r="G3338"/>
      <c r="H3338"/>
      <c r="I3338"/>
      <c r="J3338"/>
      <c r="K3338"/>
      <c r="L3338"/>
    </row>
    <row r="3339" spans="1:12" ht="16" x14ac:dyDescent="0.2">
      <c r="A3339"/>
      <c r="B3339"/>
      <c r="C3339"/>
      <c r="D3339"/>
      <c r="E3339"/>
      <c r="F3339"/>
      <c r="G3339"/>
      <c r="H3339"/>
      <c r="I3339"/>
      <c r="J3339"/>
      <c r="K3339"/>
      <c r="L3339"/>
    </row>
    <row r="3340" spans="1:12" ht="16" x14ac:dyDescent="0.2">
      <c r="A3340"/>
      <c r="B3340"/>
      <c r="C3340"/>
      <c r="D3340"/>
      <c r="E3340"/>
      <c r="F3340"/>
      <c r="G3340"/>
      <c r="H3340"/>
      <c r="I3340"/>
      <c r="J3340"/>
      <c r="K3340"/>
      <c r="L3340"/>
    </row>
    <row r="3341" spans="1:12" ht="16" x14ac:dyDescent="0.2">
      <c r="A3341"/>
      <c r="B3341"/>
      <c r="C3341"/>
      <c r="D3341"/>
      <c r="E3341"/>
      <c r="F3341"/>
      <c r="G3341"/>
      <c r="H3341"/>
      <c r="I3341"/>
      <c r="J3341"/>
      <c r="K3341"/>
      <c r="L3341"/>
    </row>
    <row r="3342" spans="1:12" ht="16" x14ac:dyDescent="0.2">
      <c r="A3342"/>
      <c r="B3342"/>
      <c r="C3342"/>
      <c r="D3342"/>
      <c r="E3342"/>
      <c r="F3342"/>
      <c r="G3342"/>
      <c r="H3342"/>
      <c r="I3342"/>
      <c r="J3342"/>
      <c r="K3342"/>
      <c r="L3342"/>
    </row>
    <row r="3343" spans="1:12" ht="16" x14ac:dyDescent="0.2">
      <c r="A3343"/>
      <c r="B3343"/>
      <c r="C3343"/>
      <c r="D3343"/>
      <c r="E3343"/>
      <c r="F3343"/>
      <c r="G3343"/>
      <c r="H3343"/>
      <c r="I3343"/>
      <c r="J3343"/>
      <c r="K3343"/>
      <c r="L3343"/>
    </row>
    <row r="3344" spans="1:12" ht="16" x14ac:dyDescent="0.2">
      <c r="A3344"/>
      <c r="B3344"/>
      <c r="C3344"/>
      <c r="D3344"/>
      <c r="E3344"/>
      <c r="F3344"/>
      <c r="G3344"/>
      <c r="H3344"/>
      <c r="I3344"/>
      <c r="J3344"/>
      <c r="K3344"/>
      <c r="L3344"/>
    </row>
    <row r="3345" spans="1:12" ht="16" x14ac:dyDescent="0.2">
      <c r="A3345"/>
      <c r="B3345"/>
      <c r="C3345"/>
      <c r="D3345"/>
      <c r="E3345"/>
      <c r="F3345"/>
      <c r="G3345"/>
      <c r="H3345"/>
      <c r="I3345"/>
      <c r="J3345"/>
      <c r="K3345"/>
      <c r="L3345"/>
    </row>
    <row r="3346" spans="1:12" ht="16" x14ac:dyDescent="0.2">
      <c r="A3346"/>
      <c r="B3346"/>
      <c r="C3346"/>
      <c r="D3346"/>
      <c r="E3346"/>
      <c r="F3346"/>
      <c r="G3346"/>
      <c r="H3346"/>
      <c r="I3346"/>
      <c r="J3346"/>
      <c r="K3346"/>
      <c r="L3346"/>
    </row>
    <row r="3347" spans="1:12" ht="16" x14ac:dyDescent="0.2">
      <c r="A3347"/>
      <c r="B3347"/>
      <c r="C3347"/>
      <c r="D3347"/>
      <c r="E3347"/>
      <c r="F3347"/>
      <c r="G3347"/>
      <c r="H3347"/>
      <c r="I3347"/>
      <c r="J3347"/>
      <c r="K3347"/>
      <c r="L3347"/>
    </row>
    <row r="3348" spans="1:12" ht="16" x14ac:dyDescent="0.2">
      <c r="A3348"/>
      <c r="B3348"/>
      <c r="C3348"/>
      <c r="D3348"/>
      <c r="E3348"/>
      <c r="F3348"/>
      <c r="G3348"/>
      <c r="H3348"/>
      <c r="I3348"/>
      <c r="J3348"/>
      <c r="K3348"/>
      <c r="L3348"/>
    </row>
    <row r="3349" spans="1:12" ht="16" x14ac:dyDescent="0.2">
      <c r="A3349"/>
      <c r="B3349"/>
      <c r="C3349"/>
      <c r="D3349"/>
      <c r="E3349"/>
      <c r="F3349"/>
      <c r="G3349"/>
      <c r="H3349"/>
      <c r="I3349"/>
      <c r="J3349"/>
      <c r="K3349"/>
      <c r="L3349"/>
    </row>
    <row r="3350" spans="1:12" ht="16" x14ac:dyDescent="0.2">
      <c r="A3350"/>
      <c r="B3350"/>
      <c r="C3350"/>
      <c r="D3350"/>
      <c r="E3350"/>
      <c r="F3350"/>
      <c r="G3350"/>
      <c r="H3350"/>
      <c r="I3350"/>
      <c r="J3350"/>
      <c r="K3350"/>
      <c r="L3350"/>
    </row>
    <row r="3351" spans="1:12" ht="16" x14ac:dyDescent="0.2">
      <c r="A3351"/>
      <c r="B3351"/>
      <c r="C3351"/>
      <c r="D3351"/>
      <c r="E3351"/>
      <c r="F3351"/>
      <c r="G3351"/>
      <c r="H3351"/>
      <c r="I3351"/>
      <c r="J3351"/>
      <c r="K3351"/>
      <c r="L3351"/>
    </row>
    <row r="3352" spans="1:12" ht="16" x14ac:dyDescent="0.2">
      <c r="A3352"/>
      <c r="B3352"/>
      <c r="C3352"/>
      <c r="D3352"/>
      <c r="E3352"/>
      <c r="F3352"/>
      <c r="G3352"/>
      <c r="H3352"/>
      <c r="I3352"/>
      <c r="J3352"/>
      <c r="K3352"/>
      <c r="L3352"/>
    </row>
    <row r="3353" spans="1:12" ht="16" x14ac:dyDescent="0.2">
      <c r="A3353"/>
      <c r="B3353"/>
      <c r="C3353"/>
      <c r="D3353"/>
      <c r="E3353"/>
      <c r="F3353"/>
      <c r="G3353"/>
      <c r="H3353"/>
      <c r="I3353"/>
      <c r="J3353"/>
      <c r="K3353"/>
      <c r="L3353"/>
    </row>
    <row r="3354" spans="1:12" ht="16" x14ac:dyDescent="0.2">
      <c r="A3354"/>
      <c r="B3354"/>
      <c r="C3354"/>
      <c r="D3354"/>
      <c r="E3354"/>
      <c r="F3354"/>
      <c r="G3354"/>
      <c r="H3354"/>
      <c r="I3354"/>
      <c r="J3354"/>
      <c r="K3354"/>
      <c r="L3354"/>
    </row>
    <row r="3355" spans="1:12" ht="16" x14ac:dyDescent="0.2">
      <c r="A3355"/>
      <c r="B3355"/>
      <c r="C3355"/>
      <c r="D3355"/>
      <c r="E3355"/>
      <c r="F3355"/>
      <c r="G3355"/>
      <c r="H3355"/>
      <c r="I3355"/>
      <c r="J3355"/>
      <c r="K3355"/>
      <c r="L3355"/>
    </row>
    <row r="3356" spans="1:12" ht="16" x14ac:dyDescent="0.2">
      <c r="A3356"/>
      <c r="B3356"/>
      <c r="C3356"/>
      <c r="D3356"/>
      <c r="E3356"/>
      <c r="F3356"/>
      <c r="G3356"/>
      <c r="H3356"/>
      <c r="I3356"/>
      <c r="J3356"/>
      <c r="K3356"/>
      <c r="L3356"/>
    </row>
    <row r="3357" spans="1:12" ht="16" x14ac:dyDescent="0.2">
      <c r="A3357"/>
      <c r="B3357"/>
      <c r="C3357"/>
      <c r="D3357"/>
      <c r="E3357"/>
      <c r="F3357"/>
      <c r="G3357"/>
      <c r="H3357"/>
      <c r="I3357"/>
      <c r="J3357"/>
      <c r="K3357"/>
      <c r="L3357"/>
    </row>
    <row r="3358" spans="1:12" ht="16" x14ac:dyDescent="0.2">
      <c r="A3358"/>
      <c r="B3358"/>
      <c r="C3358"/>
      <c r="D3358"/>
      <c r="E3358"/>
      <c r="F3358"/>
      <c r="G3358"/>
      <c r="H3358"/>
      <c r="I3358"/>
      <c r="J3358"/>
      <c r="K3358"/>
      <c r="L3358"/>
    </row>
    <row r="3359" spans="1:12" ht="16" x14ac:dyDescent="0.2">
      <c r="A3359"/>
      <c r="B3359"/>
      <c r="C3359"/>
      <c r="D3359"/>
      <c r="E3359"/>
      <c r="F3359"/>
      <c r="G3359"/>
      <c r="H3359"/>
      <c r="I3359"/>
      <c r="J3359"/>
      <c r="K3359"/>
      <c r="L3359"/>
    </row>
    <row r="3360" spans="1:12" ht="16" x14ac:dyDescent="0.2">
      <c r="A3360"/>
      <c r="B3360"/>
      <c r="C3360"/>
      <c r="D3360"/>
      <c r="E3360"/>
      <c r="F3360"/>
      <c r="G3360"/>
      <c r="H3360"/>
      <c r="I3360"/>
      <c r="J3360"/>
      <c r="K3360"/>
      <c r="L3360"/>
    </row>
    <row r="3361" spans="1:12" ht="16" x14ac:dyDescent="0.2">
      <c r="A3361"/>
      <c r="B3361"/>
      <c r="C3361"/>
      <c r="D3361"/>
      <c r="E3361"/>
      <c r="F3361"/>
      <c r="G3361"/>
      <c r="H3361"/>
      <c r="I3361"/>
      <c r="J3361"/>
      <c r="K3361"/>
      <c r="L3361"/>
    </row>
    <row r="3362" spans="1:12" ht="16" x14ac:dyDescent="0.2">
      <c r="A3362"/>
      <c r="B3362"/>
      <c r="C3362"/>
      <c r="D3362"/>
      <c r="E3362"/>
      <c r="F3362"/>
      <c r="G3362"/>
      <c r="H3362"/>
      <c r="I3362"/>
      <c r="J3362"/>
      <c r="K3362"/>
      <c r="L3362"/>
    </row>
    <row r="3363" spans="1:12" ht="16" x14ac:dyDescent="0.2">
      <c r="A3363"/>
      <c r="B3363"/>
      <c r="C3363"/>
      <c r="D3363"/>
      <c r="E3363"/>
      <c r="F3363"/>
      <c r="G3363"/>
      <c r="H3363"/>
      <c r="I3363"/>
      <c r="J3363"/>
      <c r="K3363"/>
      <c r="L3363"/>
    </row>
    <row r="3364" spans="1:12" ht="16" x14ac:dyDescent="0.2">
      <c r="A3364"/>
      <c r="B3364"/>
      <c r="C3364"/>
      <c r="D3364"/>
      <c r="E3364"/>
      <c r="F3364"/>
      <c r="G3364"/>
      <c r="H3364"/>
      <c r="I3364"/>
      <c r="J3364"/>
      <c r="K3364"/>
      <c r="L3364"/>
    </row>
    <row r="3365" spans="1:12" ht="16" x14ac:dyDescent="0.2">
      <c r="A3365"/>
      <c r="B3365"/>
      <c r="C3365"/>
      <c r="D3365"/>
      <c r="E3365"/>
      <c r="F3365"/>
      <c r="G3365"/>
      <c r="H3365"/>
      <c r="I3365"/>
      <c r="J3365"/>
      <c r="K3365"/>
      <c r="L3365"/>
    </row>
    <row r="3366" spans="1:12" ht="16" x14ac:dyDescent="0.2">
      <c r="A3366"/>
      <c r="B3366"/>
      <c r="C3366"/>
      <c r="D3366"/>
      <c r="E3366"/>
      <c r="F3366"/>
      <c r="G3366"/>
      <c r="H3366"/>
      <c r="I3366"/>
      <c r="J3366"/>
      <c r="K3366"/>
      <c r="L3366"/>
    </row>
    <row r="3367" spans="1:12" ht="16" x14ac:dyDescent="0.2">
      <c r="A3367"/>
      <c r="B3367"/>
      <c r="C3367"/>
      <c r="D3367"/>
      <c r="E3367"/>
      <c r="F3367"/>
      <c r="G3367"/>
      <c r="H3367"/>
      <c r="I3367"/>
      <c r="J3367"/>
      <c r="K3367"/>
      <c r="L3367"/>
    </row>
    <row r="3368" spans="1:12" ht="16" x14ac:dyDescent="0.2">
      <c r="A3368"/>
      <c r="B3368"/>
      <c r="C3368"/>
      <c r="D3368"/>
      <c r="E3368"/>
      <c r="F3368"/>
      <c r="G3368"/>
      <c r="H3368"/>
      <c r="I3368"/>
      <c r="J3368"/>
      <c r="K3368"/>
      <c r="L3368"/>
    </row>
    <row r="3369" spans="1:12" ht="16" x14ac:dyDescent="0.2">
      <c r="A3369"/>
      <c r="B3369"/>
      <c r="C3369"/>
      <c r="D3369"/>
      <c r="E3369"/>
      <c r="F3369"/>
      <c r="G3369"/>
      <c r="H3369"/>
      <c r="I3369"/>
      <c r="J3369"/>
      <c r="K3369"/>
      <c r="L3369"/>
    </row>
    <row r="3370" spans="1:12" ht="16" x14ac:dyDescent="0.2">
      <c r="A3370"/>
      <c r="B3370"/>
      <c r="C3370"/>
      <c r="D3370"/>
      <c r="E3370"/>
      <c r="F3370"/>
      <c r="G3370"/>
      <c r="H3370"/>
      <c r="I3370"/>
      <c r="J3370"/>
      <c r="K3370"/>
      <c r="L3370"/>
    </row>
    <row r="3371" spans="1:12" ht="16" x14ac:dyDescent="0.2">
      <c r="A3371"/>
      <c r="B3371"/>
      <c r="C3371"/>
      <c r="D3371"/>
      <c r="E3371"/>
      <c r="F3371"/>
      <c r="G3371"/>
      <c r="H3371"/>
      <c r="I3371"/>
      <c r="J3371"/>
      <c r="K3371"/>
      <c r="L3371"/>
    </row>
    <row r="3372" spans="1:12" ht="16" x14ac:dyDescent="0.2">
      <c r="A3372"/>
      <c r="B3372"/>
      <c r="C3372"/>
      <c r="D3372"/>
      <c r="E3372"/>
      <c r="F3372"/>
      <c r="G3372"/>
      <c r="H3372"/>
      <c r="I3372"/>
      <c r="J3372"/>
      <c r="K3372"/>
      <c r="L3372"/>
    </row>
    <row r="3373" spans="1:12" ht="16" x14ac:dyDescent="0.2">
      <c r="A3373"/>
      <c r="B3373"/>
      <c r="C3373"/>
      <c r="D3373"/>
      <c r="E3373"/>
      <c r="F3373"/>
      <c r="G3373"/>
      <c r="H3373"/>
      <c r="I3373"/>
      <c r="J3373"/>
      <c r="K3373"/>
      <c r="L3373"/>
    </row>
    <row r="3374" spans="1:12" ht="16" x14ac:dyDescent="0.2">
      <c r="A3374"/>
      <c r="B3374"/>
      <c r="C3374"/>
      <c r="D3374"/>
      <c r="E3374"/>
      <c r="F3374"/>
      <c r="G3374"/>
      <c r="H3374"/>
      <c r="I3374"/>
      <c r="J3374"/>
      <c r="K3374"/>
      <c r="L3374"/>
    </row>
    <row r="3375" spans="1:12" ht="16" x14ac:dyDescent="0.2">
      <c r="A3375"/>
      <c r="B3375"/>
      <c r="C3375"/>
      <c r="D3375"/>
      <c r="E3375"/>
      <c r="F3375"/>
      <c r="G3375"/>
      <c r="H3375"/>
      <c r="I3375"/>
      <c r="J3375"/>
      <c r="K3375"/>
      <c r="L3375"/>
    </row>
    <row r="3376" spans="1:12" ht="16" x14ac:dyDescent="0.2">
      <c r="A3376"/>
      <c r="B3376"/>
      <c r="C3376"/>
      <c r="D3376"/>
      <c r="E3376"/>
      <c r="F3376"/>
      <c r="G3376"/>
      <c r="H3376"/>
      <c r="I3376"/>
      <c r="J3376"/>
      <c r="K3376"/>
      <c r="L3376"/>
    </row>
    <row r="3377" spans="1:12" ht="16" x14ac:dyDescent="0.2">
      <c r="A3377"/>
      <c r="B3377"/>
      <c r="C3377"/>
      <c r="D3377"/>
      <c r="E3377"/>
      <c r="F3377"/>
      <c r="G3377"/>
      <c r="H3377"/>
      <c r="I3377"/>
      <c r="J3377"/>
      <c r="K3377"/>
      <c r="L3377"/>
    </row>
    <row r="3378" spans="1:12" ht="16" x14ac:dyDescent="0.2">
      <c r="A3378"/>
      <c r="B3378"/>
      <c r="C3378"/>
      <c r="D3378"/>
      <c r="E3378"/>
      <c r="F3378"/>
      <c r="G3378"/>
      <c r="H3378"/>
      <c r="I3378"/>
      <c r="J3378"/>
      <c r="K3378"/>
      <c r="L3378"/>
    </row>
    <row r="3379" spans="1:12" ht="16" x14ac:dyDescent="0.2">
      <c r="A3379"/>
      <c r="B3379"/>
      <c r="C3379"/>
      <c r="D3379"/>
      <c r="E3379"/>
      <c r="F3379"/>
      <c r="G3379"/>
      <c r="H3379"/>
      <c r="I3379"/>
      <c r="J3379"/>
      <c r="K3379"/>
      <c r="L3379"/>
    </row>
    <row r="3380" spans="1:12" ht="16" x14ac:dyDescent="0.2">
      <c r="A3380"/>
      <c r="B3380"/>
      <c r="C3380"/>
      <c r="D3380"/>
      <c r="E3380"/>
      <c r="F3380"/>
      <c r="G3380"/>
      <c r="H3380"/>
      <c r="I3380"/>
      <c r="J3380"/>
      <c r="K3380"/>
      <c r="L3380"/>
    </row>
    <row r="3381" spans="1:12" ht="16" x14ac:dyDescent="0.2">
      <c r="A3381"/>
      <c r="B3381"/>
      <c r="C3381"/>
      <c r="D3381"/>
      <c r="E3381"/>
      <c r="F3381"/>
      <c r="G3381"/>
      <c r="H3381"/>
      <c r="I3381"/>
      <c r="J3381"/>
      <c r="K3381"/>
      <c r="L3381"/>
    </row>
    <row r="3382" spans="1:12" ht="16" x14ac:dyDescent="0.2">
      <c r="A3382"/>
      <c r="B3382"/>
      <c r="C3382"/>
      <c r="D3382"/>
      <c r="E3382"/>
      <c r="F3382"/>
      <c r="G3382"/>
      <c r="H3382"/>
      <c r="I3382"/>
      <c r="J3382"/>
      <c r="K3382"/>
      <c r="L3382"/>
    </row>
    <row r="3383" spans="1:12" ht="16" x14ac:dyDescent="0.2">
      <c r="A3383"/>
      <c r="B3383"/>
      <c r="C3383"/>
      <c r="D3383"/>
      <c r="E3383"/>
      <c r="F3383"/>
      <c r="G3383"/>
      <c r="H3383"/>
      <c r="I3383"/>
      <c r="J3383"/>
      <c r="K3383"/>
      <c r="L3383"/>
    </row>
    <row r="3384" spans="1:12" ht="16" x14ac:dyDescent="0.2">
      <c r="A3384"/>
      <c r="B3384"/>
      <c r="C3384"/>
      <c r="D3384"/>
      <c r="E3384"/>
      <c r="F3384"/>
      <c r="G3384"/>
      <c r="H3384"/>
      <c r="I3384"/>
      <c r="J3384"/>
      <c r="K3384"/>
      <c r="L3384"/>
    </row>
    <row r="3385" spans="1:12" ht="16" x14ac:dyDescent="0.2">
      <c r="A3385"/>
      <c r="B3385"/>
      <c r="C3385"/>
      <c r="D3385"/>
      <c r="E3385"/>
      <c r="F3385"/>
      <c r="G3385"/>
      <c r="H3385"/>
      <c r="I3385"/>
      <c r="J3385"/>
      <c r="K3385"/>
      <c r="L3385"/>
    </row>
    <row r="3386" spans="1:12" ht="16" x14ac:dyDescent="0.2">
      <c r="A3386"/>
      <c r="B3386"/>
      <c r="C3386"/>
      <c r="D3386"/>
      <c r="E3386"/>
      <c r="F3386"/>
      <c r="G3386"/>
      <c r="H3386"/>
      <c r="I3386"/>
      <c r="J3386"/>
      <c r="K3386"/>
      <c r="L3386"/>
    </row>
    <row r="3387" spans="1:12" ht="16" x14ac:dyDescent="0.2">
      <c r="A3387"/>
      <c r="B3387"/>
      <c r="C3387"/>
      <c r="D3387"/>
      <c r="E3387"/>
      <c r="F3387"/>
      <c r="G3387"/>
      <c r="H3387"/>
      <c r="I3387"/>
      <c r="J3387"/>
      <c r="K3387"/>
      <c r="L3387"/>
    </row>
    <row r="3388" spans="1:12" ht="16" x14ac:dyDescent="0.2">
      <c r="A3388"/>
      <c r="B3388"/>
      <c r="C3388"/>
      <c r="D3388"/>
      <c r="E3388"/>
      <c r="F3388"/>
      <c r="G3388"/>
      <c r="H3388"/>
      <c r="I3388"/>
      <c r="J3388"/>
      <c r="K3388"/>
      <c r="L3388"/>
    </row>
    <row r="3389" spans="1:12" ht="16" x14ac:dyDescent="0.2">
      <c r="A3389"/>
      <c r="B3389"/>
      <c r="C3389"/>
      <c r="D3389"/>
      <c r="E3389"/>
      <c r="F3389"/>
      <c r="G3389"/>
      <c r="H3389"/>
      <c r="I3389"/>
      <c r="J3389"/>
      <c r="K3389"/>
      <c r="L3389"/>
    </row>
    <row r="3390" spans="1:12" ht="16" x14ac:dyDescent="0.2">
      <c r="A3390"/>
      <c r="B3390"/>
      <c r="C3390"/>
      <c r="D3390"/>
      <c r="E3390"/>
      <c r="F3390"/>
      <c r="G3390"/>
      <c r="H3390"/>
      <c r="I3390"/>
      <c r="J3390"/>
      <c r="K3390"/>
      <c r="L3390"/>
    </row>
    <row r="3391" spans="1:12" ht="16" x14ac:dyDescent="0.2">
      <c r="A3391"/>
      <c r="B3391"/>
      <c r="C3391"/>
      <c r="D3391"/>
      <c r="E3391"/>
      <c r="F3391"/>
      <c r="G3391"/>
      <c r="H3391"/>
      <c r="I3391"/>
      <c r="J3391"/>
      <c r="K3391"/>
      <c r="L3391"/>
    </row>
    <row r="3392" spans="1:12" ht="16" x14ac:dyDescent="0.2">
      <c r="A3392"/>
      <c r="B3392"/>
      <c r="C3392"/>
      <c r="D3392"/>
      <c r="E3392"/>
      <c r="F3392"/>
      <c r="G3392"/>
      <c r="H3392"/>
      <c r="I3392"/>
      <c r="J3392"/>
      <c r="K3392"/>
      <c r="L3392"/>
    </row>
    <row r="3393" spans="1:12" ht="16" x14ac:dyDescent="0.2">
      <c r="A3393"/>
      <c r="B3393"/>
      <c r="C3393"/>
      <c r="D3393"/>
      <c r="E3393"/>
      <c r="F3393"/>
      <c r="G3393"/>
      <c r="H3393"/>
      <c r="I3393"/>
      <c r="J3393"/>
      <c r="K3393"/>
      <c r="L3393"/>
    </row>
    <row r="3394" spans="1:12" ht="16" x14ac:dyDescent="0.2">
      <c r="A3394"/>
      <c r="B3394"/>
      <c r="C3394"/>
      <c r="D3394"/>
      <c r="E3394"/>
      <c r="F3394"/>
      <c r="G3394"/>
      <c r="H3394"/>
      <c r="I3394"/>
      <c r="J3394"/>
      <c r="K3394"/>
      <c r="L3394"/>
    </row>
    <row r="3395" spans="1:12" ht="16" x14ac:dyDescent="0.2">
      <c r="A3395"/>
      <c r="B3395"/>
      <c r="C3395"/>
      <c r="D3395"/>
      <c r="E3395"/>
      <c r="F3395"/>
      <c r="G3395"/>
      <c r="H3395"/>
      <c r="I3395"/>
      <c r="J3395"/>
      <c r="K3395"/>
      <c r="L3395"/>
    </row>
    <row r="3396" spans="1:12" ht="16" x14ac:dyDescent="0.2">
      <c r="A3396"/>
      <c r="B3396"/>
      <c r="C3396"/>
      <c r="D3396"/>
      <c r="E3396"/>
      <c r="F3396"/>
      <c r="G3396"/>
      <c r="H3396"/>
      <c r="I3396"/>
      <c r="J3396"/>
      <c r="K3396"/>
      <c r="L3396"/>
    </row>
    <row r="3397" spans="1:12" ht="16" x14ac:dyDescent="0.2">
      <c r="A3397"/>
      <c r="B3397"/>
      <c r="C3397"/>
      <c r="D3397"/>
      <c r="E3397"/>
      <c r="F3397"/>
      <c r="G3397"/>
      <c r="H3397"/>
      <c r="I3397"/>
      <c r="J3397"/>
      <c r="K3397"/>
      <c r="L3397"/>
    </row>
    <row r="3398" spans="1:12" ht="16" x14ac:dyDescent="0.2">
      <c r="A3398"/>
      <c r="B3398"/>
      <c r="C3398"/>
      <c r="D3398"/>
      <c r="E3398"/>
      <c r="F3398"/>
      <c r="G3398"/>
      <c r="H3398"/>
      <c r="I3398"/>
      <c r="J3398"/>
      <c r="K3398"/>
      <c r="L3398"/>
    </row>
    <row r="3399" spans="1:12" ht="16" x14ac:dyDescent="0.2">
      <c r="A3399"/>
      <c r="B3399"/>
      <c r="C3399"/>
      <c r="D3399"/>
      <c r="E3399"/>
      <c r="F3399"/>
      <c r="G3399"/>
      <c r="H3399"/>
      <c r="I3399"/>
      <c r="J3399"/>
      <c r="K3399"/>
      <c r="L3399"/>
    </row>
    <row r="3400" spans="1:12" ht="16" x14ac:dyDescent="0.2">
      <c r="A3400"/>
      <c r="B3400"/>
      <c r="C3400"/>
      <c r="D3400"/>
      <c r="E3400"/>
      <c r="F3400"/>
      <c r="G3400"/>
      <c r="H3400"/>
      <c r="I3400"/>
      <c r="J3400"/>
      <c r="K3400"/>
      <c r="L3400"/>
    </row>
    <row r="3401" spans="1:12" ht="16" x14ac:dyDescent="0.2">
      <c r="A3401"/>
      <c r="B3401"/>
      <c r="C3401"/>
      <c r="D3401"/>
      <c r="E3401"/>
      <c r="F3401"/>
      <c r="G3401"/>
      <c r="H3401"/>
      <c r="I3401"/>
      <c r="J3401"/>
      <c r="K3401"/>
      <c r="L3401"/>
    </row>
    <row r="3402" spans="1:12" ht="16" x14ac:dyDescent="0.2">
      <c r="A3402"/>
      <c r="B3402"/>
      <c r="C3402"/>
      <c r="D3402"/>
      <c r="E3402"/>
      <c r="F3402"/>
      <c r="G3402"/>
      <c r="H3402"/>
      <c r="I3402"/>
      <c r="J3402"/>
      <c r="K3402"/>
      <c r="L3402"/>
    </row>
    <row r="3403" spans="1:12" ht="16" x14ac:dyDescent="0.2">
      <c r="A3403"/>
      <c r="B3403"/>
      <c r="C3403"/>
      <c r="D3403"/>
      <c r="E3403"/>
      <c r="F3403"/>
      <c r="G3403"/>
      <c r="H3403"/>
      <c r="I3403"/>
      <c r="J3403"/>
      <c r="K3403"/>
      <c r="L3403"/>
    </row>
    <row r="3404" spans="1:12" ht="16" x14ac:dyDescent="0.2">
      <c r="A3404"/>
      <c r="B3404"/>
      <c r="C3404"/>
      <c r="D3404"/>
      <c r="E3404"/>
      <c r="F3404"/>
      <c r="G3404"/>
      <c r="H3404"/>
      <c r="I3404"/>
      <c r="J3404"/>
      <c r="K3404"/>
      <c r="L3404"/>
    </row>
    <row r="3405" spans="1:12" ht="16" x14ac:dyDescent="0.2">
      <c r="A3405"/>
      <c r="B3405"/>
      <c r="C3405"/>
      <c r="D3405"/>
      <c r="E3405"/>
      <c r="F3405"/>
      <c r="G3405"/>
      <c r="H3405"/>
      <c r="I3405"/>
      <c r="J3405"/>
      <c r="K3405"/>
      <c r="L3405"/>
    </row>
    <row r="3406" spans="1:12" ht="16" x14ac:dyDescent="0.2">
      <c r="A3406"/>
      <c r="B3406"/>
      <c r="C3406"/>
      <c r="D3406"/>
      <c r="E3406"/>
      <c r="F3406"/>
      <c r="G3406"/>
      <c r="H3406"/>
      <c r="I3406"/>
      <c r="J3406"/>
      <c r="K3406"/>
      <c r="L3406"/>
    </row>
    <row r="3407" spans="1:12" ht="16" x14ac:dyDescent="0.2">
      <c r="A3407"/>
      <c r="B3407"/>
      <c r="C3407"/>
      <c r="D3407"/>
      <c r="E3407"/>
      <c r="F3407"/>
      <c r="G3407"/>
      <c r="H3407"/>
      <c r="I3407"/>
      <c r="J3407"/>
      <c r="K3407"/>
      <c r="L3407"/>
    </row>
    <row r="3408" spans="1:12" ht="16" x14ac:dyDescent="0.2">
      <c r="A3408"/>
      <c r="B3408"/>
      <c r="C3408"/>
      <c r="D3408"/>
      <c r="E3408"/>
      <c r="F3408"/>
      <c r="G3408"/>
      <c r="H3408"/>
      <c r="I3408"/>
      <c r="J3408"/>
      <c r="K3408"/>
      <c r="L3408"/>
    </row>
    <row r="3409" spans="1:12" ht="16" x14ac:dyDescent="0.2">
      <c r="A3409"/>
      <c r="B3409"/>
      <c r="C3409"/>
      <c r="D3409"/>
      <c r="E3409"/>
      <c r="F3409"/>
      <c r="G3409"/>
      <c r="H3409"/>
      <c r="I3409"/>
      <c r="J3409"/>
      <c r="K3409"/>
      <c r="L3409"/>
    </row>
    <row r="3410" spans="1:12" ht="16" x14ac:dyDescent="0.2">
      <c r="A3410"/>
      <c r="B3410"/>
      <c r="C3410"/>
      <c r="D3410"/>
      <c r="E3410"/>
      <c r="F3410"/>
      <c r="G3410"/>
      <c r="H3410"/>
      <c r="I3410"/>
      <c r="J3410"/>
      <c r="K3410"/>
      <c r="L3410"/>
    </row>
    <row r="3411" spans="1:12" ht="16" x14ac:dyDescent="0.2">
      <c r="A3411"/>
      <c r="B3411"/>
      <c r="C3411"/>
      <c r="D3411"/>
      <c r="E3411"/>
      <c r="F3411"/>
      <c r="G3411"/>
      <c r="H3411"/>
      <c r="I3411"/>
      <c r="J3411"/>
      <c r="K3411"/>
      <c r="L3411"/>
    </row>
    <row r="3412" spans="1:12" ht="16" x14ac:dyDescent="0.2">
      <c r="A3412"/>
      <c r="B3412"/>
      <c r="C3412"/>
      <c r="D3412"/>
      <c r="E3412"/>
      <c r="F3412"/>
      <c r="G3412"/>
      <c r="H3412"/>
      <c r="I3412"/>
      <c r="J3412"/>
      <c r="K3412"/>
      <c r="L3412"/>
    </row>
    <row r="3413" spans="1:12" ht="16" x14ac:dyDescent="0.2">
      <c r="A3413"/>
      <c r="B3413"/>
      <c r="C3413"/>
      <c r="D3413"/>
      <c r="E3413"/>
      <c r="F3413"/>
      <c r="G3413"/>
      <c r="H3413"/>
      <c r="I3413"/>
      <c r="J3413"/>
      <c r="K3413"/>
      <c r="L3413"/>
    </row>
    <row r="3414" spans="1:12" ht="16" x14ac:dyDescent="0.2">
      <c r="A3414"/>
      <c r="B3414"/>
      <c r="C3414"/>
      <c r="D3414"/>
      <c r="E3414"/>
      <c r="F3414"/>
      <c r="G3414"/>
      <c r="H3414"/>
      <c r="I3414"/>
      <c r="J3414"/>
      <c r="K3414"/>
      <c r="L3414"/>
    </row>
    <row r="3415" spans="1:12" ht="16" x14ac:dyDescent="0.2">
      <c r="A3415"/>
      <c r="B3415"/>
      <c r="C3415"/>
      <c r="D3415"/>
      <c r="E3415"/>
      <c r="F3415"/>
      <c r="G3415"/>
      <c r="H3415"/>
      <c r="I3415"/>
      <c r="J3415"/>
      <c r="K3415"/>
      <c r="L3415"/>
    </row>
    <row r="3416" spans="1:12" ht="16" x14ac:dyDescent="0.2">
      <c r="A3416"/>
      <c r="B3416"/>
      <c r="C3416"/>
      <c r="D3416"/>
      <c r="E3416"/>
      <c r="F3416"/>
      <c r="G3416"/>
      <c r="H3416"/>
      <c r="I3416"/>
      <c r="J3416"/>
      <c r="K3416"/>
      <c r="L3416"/>
    </row>
    <row r="3417" spans="1:12" ht="16" x14ac:dyDescent="0.2">
      <c r="A3417"/>
      <c r="B3417"/>
      <c r="C3417"/>
      <c r="D3417"/>
      <c r="E3417"/>
      <c r="F3417"/>
      <c r="G3417"/>
      <c r="H3417"/>
      <c r="I3417"/>
      <c r="J3417"/>
      <c r="K3417"/>
      <c r="L3417"/>
    </row>
    <row r="3418" spans="1:12" ht="16" x14ac:dyDescent="0.2">
      <c r="A3418"/>
      <c r="B3418"/>
      <c r="C3418"/>
      <c r="D3418"/>
      <c r="E3418"/>
      <c r="F3418"/>
      <c r="G3418"/>
      <c r="H3418"/>
      <c r="I3418"/>
      <c r="J3418"/>
      <c r="K3418"/>
      <c r="L3418"/>
    </row>
    <row r="3419" spans="1:12" ht="16" x14ac:dyDescent="0.2">
      <c r="A3419"/>
      <c r="B3419"/>
      <c r="C3419"/>
      <c r="D3419"/>
      <c r="E3419"/>
      <c r="F3419"/>
      <c r="G3419"/>
      <c r="H3419"/>
      <c r="I3419"/>
      <c r="J3419"/>
      <c r="K3419"/>
      <c r="L3419"/>
    </row>
    <row r="3420" spans="1:12" ht="16" x14ac:dyDescent="0.2">
      <c r="A3420"/>
      <c r="B3420"/>
      <c r="C3420"/>
      <c r="D3420"/>
      <c r="E3420"/>
      <c r="F3420"/>
      <c r="G3420"/>
      <c r="H3420"/>
      <c r="I3420"/>
      <c r="J3420"/>
      <c r="K3420"/>
      <c r="L3420"/>
    </row>
    <row r="3421" spans="1:12" ht="16" x14ac:dyDescent="0.2">
      <c r="A3421"/>
      <c r="B3421"/>
      <c r="C3421"/>
      <c r="D3421"/>
      <c r="E3421"/>
      <c r="F3421"/>
      <c r="G3421"/>
      <c r="H3421"/>
      <c r="I3421"/>
      <c r="J3421"/>
      <c r="K3421"/>
      <c r="L3421"/>
    </row>
    <row r="3422" spans="1:12" ht="16" x14ac:dyDescent="0.2">
      <c r="A3422"/>
      <c r="B3422"/>
      <c r="C3422"/>
      <c r="D3422"/>
      <c r="E3422"/>
      <c r="F3422"/>
      <c r="G3422"/>
      <c r="H3422"/>
      <c r="I3422"/>
      <c r="J3422"/>
      <c r="K3422"/>
      <c r="L3422"/>
    </row>
    <row r="3423" spans="1:12" ht="16" x14ac:dyDescent="0.2">
      <c r="A3423"/>
      <c r="B3423"/>
      <c r="C3423"/>
      <c r="D3423"/>
      <c r="E3423"/>
      <c r="F3423"/>
      <c r="G3423"/>
      <c r="H3423"/>
      <c r="I3423"/>
      <c r="J3423"/>
      <c r="K3423"/>
      <c r="L3423"/>
    </row>
    <row r="3424" spans="1:12" ht="16" x14ac:dyDescent="0.2">
      <c r="A3424"/>
      <c r="B3424"/>
      <c r="C3424"/>
      <c r="D3424"/>
      <c r="E3424"/>
      <c r="F3424"/>
      <c r="G3424"/>
      <c r="H3424"/>
      <c r="I3424"/>
      <c r="J3424"/>
      <c r="K3424"/>
      <c r="L3424"/>
    </row>
    <row r="3425" spans="1:12" ht="16" x14ac:dyDescent="0.2">
      <c r="A3425"/>
      <c r="B3425"/>
      <c r="C3425"/>
      <c r="D3425"/>
      <c r="E3425"/>
      <c r="F3425"/>
      <c r="G3425"/>
      <c r="H3425"/>
      <c r="I3425"/>
      <c r="J3425"/>
      <c r="K3425"/>
      <c r="L3425"/>
    </row>
    <row r="3426" spans="1:12" ht="16" x14ac:dyDescent="0.2">
      <c r="A3426"/>
      <c r="B3426"/>
      <c r="C3426"/>
      <c r="D3426"/>
      <c r="E3426"/>
      <c r="F3426"/>
      <c r="G3426"/>
      <c r="H3426"/>
      <c r="I3426"/>
      <c r="J3426"/>
      <c r="K3426"/>
      <c r="L3426"/>
    </row>
    <row r="3427" spans="1:12" ht="16" x14ac:dyDescent="0.2">
      <c r="A3427"/>
      <c r="B3427"/>
      <c r="C3427"/>
      <c r="D3427"/>
      <c r="E3427"/>
      <c r="F3427"/>
      <c r="G3427"/>
      <c r="H3427"/>
      <c r="I3427"/>
      <c r="J3427"/>
      <c r="K3427"/>
      <c r="L3427"/>
    </row>
    <row r="3428" spans="1:12" ht="16" x14ac:dyDescent="0.2">
      <c r="A3428"/>
      <c r="B3428"/>
      <c r="C3428"/>
      <c r="D3428"/>
      <c r="E3428"/>
      <c r="F3428"/>
      <c r="G3428"/>
      <c r="H3428"/>
      <c r="I3428"/>
      <c r="J3428"/>
      <c r="K3428"/>
      <c r="L3428"/>
    </row>
    <row r="3429" spans="1:12" ht="16" x14ac:dyDescent="0.2">
      <c r="A3429"/>
      <c r="B3429"/>
      <c r="C3429"/>
      <c r="D3429"/>
      <c r="E3429"/>
      <c r="F3429"/>
      <c r="G3429"/>
      <c r="H3429"/>
      <c r="I3429"/>
      <c r="J3429"/>
      <c r="K3429"/>
      <c r="L3429"/>
    </row>
    <row r="3430" spans="1:12" ht="16" x14ac:dyDescent="0.2">
      <c r="A3430"/>
      <c r="B3430"/>
      <c r="C3430"/>
      <c r="D3430"/>
      <c r="E3430"/>
      <c r="F3430"/>
      <c r="G3430"/>
      <c r="H3430"/>
      <c r="I3430"/>
      <c r="J3430"/>
      <c r="K3430"/>
      <c r="L3430"/>
    </row>
    <row r="3431" spans="1:12" ht="16" x14ac:dyDescent="0.2">
      <c r="A3431"/>
      <c r="B3431"/>
      <c r="C3431"/>
      <c r="D3431"/>
      <c r="E3431"/>
      <c r="F3431"/>
      <c r="G3431"/>
      <c r="H3431"/>
      <c r="I3431"/>
      <c r="J3431"/>
      <c r="K3431"/>
      <c r="L3431"/>
    </row>
    <row r="3432" spans="1:12" ht="16" x14ac:dyDescent="0.2">
      <c r="A3432"/>
      <c r="B3432"/>
      <c r="C3432"/>
      <c r="D3432"/>
      <c r="E3432"/>
      <c r="F3432"/>
      <c r="G3432"/>
      <c r="H3432"/>
      <c r="I3432"/>
      <c r="J3432"/>
      <c r="K3432"/>
      <c r="L3432"/>
    </row>
    <row r="3433" spans="1:12" ht="16" x14ac:dyDescent="0.2">
      <c r="A3433"/>
      <c r="B3433"/>
      <c r="C3433"/>
      <c r="D3433"/>
      <c r="E3433"/>
      <c r="F3433"/>
      <c r="G3433"/>
      <c r="H3433"/>
      <c r="I3433"/>
      <c r="J3433"/>
      <c r="K3433"/>
      <c r="L3433"/>
    </row>
    <row r="3434" spans="1:12" ht="16" x14ac:dyDescent="0.2">
      <c r="A3434"/>
      <c r="B3434"/>
      <c r="C3434"/>
      <c r="D3434"/>
      <c r="E3434"/>
      <c r="F3434"/>
      <c r="G3434"/>
      <c r="H3434"/>
      <c r="I3434"/>
      <c r="J3434"/>
      <c r="K3434"/>
      <c r="L3434"/>
    </row>
    <row r="3435" spans="1:12" ht="16" x14ac:dyDescent="0.2">
      <c r="A3435"/>
      <c r="B3435"/>
      <c r="C3435"/>
      <c r="D3435"/>
      <c r="E3435"/>
      <c r="F3435"/>
      <c r="G3435"/>
      <c r="H3435"/>
      <c r="I3435"/>
      <c r="J3435"/>
      <c r="K3435"/>
      <c r="L3435"/>
    </row>
    <row r="3436" spans="1:12" ht="16" x14ac:dyDescent="0.2">
      <c r="A3436"/>
      <c r="B3436"/>
      <c r="C3436"/>
      <c r="D3436"/>
      <c r="E3436"/>
      <c r="F3436"/>
      <c r="G3436"/>
      <c r="H3436"/>
      <c r="I3436"/>
      <c r="J3436"/>
      <c r="K3436"/>
      <c r="L3436"/>
    </row>
    <row r="3437" spans="1:12" ht="16" x14ac:dyDescent="0.2">
      <c r="A3437"/>
      <c r="B3437"/>
      <c r="C3437"/>
      <c r="D3437"/>
      <c r="E3437"/>
      <c r="F3437"/>
      <c r="G3437"/>
      <c r="H3437"/>
      <c r="I3437"/>
      <c r="J3437"/>
      <c r="K3437"/>
      <c r="L3437"/>
    </row>
    <row r="3438" spans="1:12" ht="16" x14ac:dyDescent="0.2">
      <c r="A3438"/>
      <c r="B3438"/>
      <c r="C3438"/>
      <c r="D3438"/>
      <c r="E3438"/>
      <c r="F3438"/>
      <c r="G3438"/>
      <c r="H3438"/>
      <c r="I3438"/>
      <c r="J3438"/>
      <c r="K3438"/>
      <c r="L3438"/>
    </row>
    <row r="3439" spans="1:12" ht="16" x14ac:dyDescent="0.2">
      <c r="A3439"/>
      <c r="B3439"/>
      <c r="C3439"/>
      <c r="D3439"/>
      <c r="E3439"/>
      <c r="F3439"/>
      <c r="G3439"/>
      <c r="H3439"/>
      <c r="I3439"/>
      <c r="J3439"/>
      <c r="K3439"/>
      <c r="L3439"/>
    </row>
    <row r="3440" spans="1:12" ht="16" x14ac:dyDescent="0.2">
      <c r="A3440"/>
      <c r="B3440"/>
      <c r="C3440"/>
      <c r="D3440"/>
      <c r="E3440"/>
      <c r="F3440"/>
      <c r="G3440"/>
      <c r="H3440"/>
      <c r="I3440"/>
      <c r="J3440"/>
      <c r="K3440"/>
      <c r="L3440"/>
    </row>
    <row r="3441" spans="1:12" ht="16" x14ac:dyDescent="0.2">
      <c r="A3441"/>
      <c r="B3441"/>
      <c r="C3441"/>
      <c r="D3441"/>
      <c r="E3441"/>
      <c r="F3441"/>
      <c r="G3441"/>
      <c r="H3441"/>
      <c r="I3441"/>
      <c r="J3441"/>
      <c r="K3441"/>
      <c r="L3441"/>
    </row>
    <row r="3442" spans="1:12" ht="16" x14ac:dyDescent="0.2">
      <c r="A3442"/>
      <c r="B3442"/>
      <c r="C3442"/>
      <c r="D3442"/>
      <c r="E3442"/>
      <c r="F3442"/>
      <c r="G3442"/>
      <c r="H3442"/>
      <c r="I3442"/>
      <c r="J3442"/>
      <c r="K3442"/>
      <c r="L3442"/>
    </row>
    <row r="3443" spans="1:12" ht="16" x14ac:dyDescent="0.2">
      <c r="A3443"/>
      <c r="B3443"/>
      <c r="C3443"/>
      <c r="D3443"/>
      <c r="E3443"/>
      <c r="F3443"/>
      <c r="G3443"/>
      <c r="H3443"/>
      <c r="I3443"/>
      <c r="J3443"/>
      <c r="K3443"/>
      <c r="L3443"/>
    </row>
    <row r="3444" spans="1:12" ht="16" x14ac:dyDescent="0.2">
      <c r="A3444"/>
      <c r="B3444"/>
      <c r="C3444"/>
      <c r="D3444"/>
      <c r="E3444"/>
      <c r="F3444"/>
      <c r="G3444"/>
      <c r="H3444"/>
      <c r="I3444"/>
      <c r="J3444"/>
      <c r="K3444"/>
      <c r="L3444"/>
    </row>
    <row r="3445" spans="1:12" ht="16" x14ac:dyDescent="0.2">
      <c r="A3445"/>
      <c r="B3445"/>
      <c r="C3445"/>
      <c r="D3445"/>
      <c r="E3445"/>
      <c r="F3445"/>
      <c r="G3445"/>
      <c r="H3445"/>
      <c r="I3445"/>
      <c r="J3445"/>
      <c r="K3445"/>
      <c r="L3445"/>
    </row>
    <row r="3446" spans="1:12" ht="16" x14ac:dyDescent="0.2">
      <c r="A3446"/>
      <c r="B3446"/>
      <c r="C3446"/>
      <c r="D3446"/>
      <c r="E3446"/>
      <c r="F3446"/>
      <c r="G3446"/>
      <c r="H3446"/>
      <c r="I3446"/>
      <c r="J3446"/>
      <c r="K3446"/>
      <c r="L3446"/>
    </row>
    <row r="3447" spans="1:12" ht="16" x14ac:dyDescent="0.2">
      <c r="A3447"/>
      <c r="B3447"/>
      <c r="C3447"/>
      <c r="D3447"/>
      <c r="E3447"/>
      <c r="F3447"/>
      <c r="G3447"/>
      <c r="H3447"/>
      <c r="I3447"/>
      <c r="J3447"/>
      <c r="K3447"/>
      <c r="L3447"/>
    </row>
    <row r="3448" spans="1:12" ht="16" x14ac:dyDescent="0.2">
      <c r="A3448"/>
      <c r="B3448"/>
      <c r="C3448"/>
      <c r="D3448"/>
      <c r="E3448"/>
      <c r="F3448"/>
      <c r="G3448"/>
      <c r="H3448"/>
      <c r="I3448"/>
      <c r="J3448"/>
      <c r="K3448"/>
      <c r="L3448"/>
    </row>
    <row r="3449" spans="1:12" ht="16" x14ac:dyDescent="0.2">
      <c r="A3449"/>
      <c r="B3449"/>
      <c r="C3449"/>
      <c r="D3449"/>
      <c r="E3449"/>
      <c r="F3449"/>
      <c r="G3449"/>
      <c r="H3449"/>
      <c r="I3449"/>
      <c r="J3449"/>
      <c r="K3449"/>
      <c r="L3449"/>
    </row>
    <row r="3450" spans="1:12" ht="16" x14ac:dyDescent="0.2">
      <c r="A3450"/>
      <c r="B3450"/>
      <c r="C3450"/>
      <c r="D3450"/>
      <c r="E3450"/>
      <c r="F3450"/>
      <c r="G3450"/>
      <c r="H3450"/>
      <c r="I3450"/>
      <c r="J3450"/>
      <c r="K3450"/>
      <c r="L3450"/>
    </row>
    <row r="3451" spans="1:12" ht="16" x14ac:dyDescent="0.2">
      <c r="A3451"/>
      <c r="B3451"/>
      <c r="C3451"/>
      <c r="D3451"/>
      <c r="E3451"/>
      <c r="F3451"/>
      <c r="G3451"/>
      <c r="H3451"/>
      <c r="I3451"/>
      <c r="J3451"/>
      <c r="K3451"/>
      <c r="L3451"/>
    </row>
    <row r="3452" spans="1:12" ht="16" x14ac:dyDescent="0.2">
      <c r="A3452"/>
      <c r="B3452"/>
      <c r="C3452"/>
      <c r="D3452"/>
      <c r="E3452"/>
      <c r="F3452"/>
      <c r="G3452"/>
      <c r="H3452"/>
      <c r="I3452"/>
      <c r="J3452"/>
      <c r="K3452"/>
      <c r="L3452"/>
    </row>
    <row r="3453" spans="1:12" ht="16" x14ac:dyDescent="0.2">
      <c r="A3453"/>
      <c r="B3453"/>
      <c r="C3453"/>
      <c r="D3453"/>
      <c r="E3453"/>
      <c r="F3453"/>
      <c r="G3453"/>
      <c r="H3453"/>
      <c r="I3453"/>
      <c r="J3453"/>
      <c r="K3453"/>
      <c r="L3453"/>
    </row>
    <row r="3454" spans="1:12" ht="16" x14ac:dyDescent="0.2">
      <c r="A3454"/>
      <c r="B3454"/>
      <c r="C3454"/>
      <c r="D3454"/>
      <c r="E3454"/>
      <c r="F3454"/>
      <c r="G3454"/>
      <c r="H3454"/>
      <c r="I3454"/>
      <c r="J3454"/>
      <c r="K3454"/>
      <c r="L3454"/>
    </row>
    <row r="3455" spans="1:12" ht="16" x14ac:dyDescent="0.2">
      <c r="A3455"/>
      <c r="B3455"/>
      <c r="C3455"/>
      <c r="D3455"/>
      <c r="E3455"/>
      <c r="F3455"/>
      <c r="G3455"/>
      <c r="H3455"/>
      <c r="I3455"/>
      <c r="J3455"/>
      <c r="K3455"/>
      <c r="L3455"/>
    </row>
    <row r="3456" spans="1:12" ht="16" x14ac:dyDescent="0.2">
      <c r="A3456"/>
      <c r="B3456"/>
      <c r="C3456"/>
      <c r="D3456"/>
      <c r="E3456"/>
      <c r="F3456"/>
      <c r="G3456"/>
      <c r="H3456"/>
      <c r="I3456"/>
      <c r="J3456"/>
      <c r="K3456"/>
      <c r="L3456"/>
    </row>
    <row r="3457" spans="1:12" ht="16" x14ac:dyDescent="0.2">
      <c r="A3457"/>
      <c r="B3457"/>
      <c r="C3457"/>
      <c r="D3457"/>
      <c r="E3457"/>
      <c r="F3457"/>
      <c r="G3457"/>
      <c r="H3457"/>
      <c r="I3457"/>
      <c r="J3457"/>
      <c r="K3457"/>
      <c r="L3457"/>
    </row>
    <row r="3458" spans="1:12" ht="16" x14ac:dyDescent="0.2">
      <c r="A3458"/>
      <c r="B3458"/>
      <c r="C3458"/>
      <c r="D3458"/>
      <c r="E3458"/>
      <c r="F3458"/>
      <c r="G3458"/>
      <c r="H3458"/>
      <c r="I3458"/>
      <c r="J3458"/>
      <c r="K3458"/>
      <c r="L3458"/>
    </row>
    <row r="3459" spans="1:12" ht="16" x14ac:dyDescent="0.2">
      <c r="A3459"/>
      <c r="B3459"/>
      <c r="C3459"/>
      <c r="D3459"/>
      <c r="E3459"/>
      <c r="F3459"/>
      <c r="G3459"/>
      <c r="H3459"/>
      <c r="I3459"/>
      <c r="J3459"/>
      <c r="K3459"/>
      <c r="L3459"/>
    </row>
    <row r="3460" spans="1:12" ht="16" x14ac:dyDescent="0.2">
      <c r="A3460"/>
      <c r="B3460"/>
      <c r="C3460"/>
      <c r="D3460"/>
      <c r="E3460"/>
      <c r="F3460"/>
      <c r="G3460"/>
      <c r="H3460"/>
      <c r="I3460"/>
      <c r="J3460"/>
      <c r="K3460"/>
      <c r="L3460"/>
    </row>
    <row r="3461" spans="1:12" ht="16" x14ac:dyDescent="0.2">
      <c r="A3461"/>
      <c r="B3461"/>
      <c r="C3461"/>
      <c r="D3461"/>
      <c r="E3461"/>
      <c r="F3461"/>
      <c r="G3461"/>
      <c r="H3461"/>
      <c r="I3461"/>
      <c r="J3461"/>
      <c r="K3461"/>
      <c r="L3461"/>
    </row>
    <row r="3462" spans="1:12" ht="16" x14ac:dyDescent="0.2">
      <c r="A3462"/>
      <c r="B3462"/>
      <c r="C3462"/>
      <c r="D3462"/>
      <c r="E3462"/>
      <c r="F3462"/>
      <c r="G3462"/>
      <c r="H3462"/>
      <c r="I3462"/>
      <c r="J3462"/>
      <c r="K3462"/>
      <c r="L3462"/>
    </row>
    <row r="3463" spans="1:12" ht="16" x14ac:dyDescent="0.2">
      <c r="A3463"/>
      <c r="B3463"/>
      <c r="C3463"/>
      <c r="D3463"/>
      <c r="E3463"/>
      <c r="F3463"/>
      <c r="G3463"/>
      <c r="H3463"/>
      <c r="I3463"/>
      <c r="J3463"/>
      <c r="K3463"/>
      <c r="L3463"/>
    </row>
    <row r="3464" spans="1:12" ht="16" x14ac:dyDescent="0.2">
      <c r="A3464"/>
      <c r="B3464"/>
      <c r="C3464"/>
      <c r="D3464"/>
      <c r="E3464"/>
      <c r="F3464"/>
      <c r="G3464"/>
      <c r="H3464"/>
      <c r="I3464"/>
      <c r="J3464"/>
      <c r="K3464"/>
      <c r="L3464"/>
    </row>
    <row r="3465" spans="1:12" ht="16" x14ac:dyDescent="0.2">
      <c r="A3465"/>
      <c r="B3465"/>
      <c r="C3465"/>
      <c r="D3465"/>
      <c r="E3465"/>
      <c r="F3465"/>
      <c r="G3465"/>
      <c r="H3465"/>
      <c r="I3465"/>
      <c r="J3465"/>
      <c r="K3465"/>
      <c r="L3465"/>
    </row>
    <row r="3466" spans="1:12" ht="16" x14ac:dyDescent="0.2">
      <c r="A3466"/>
      <c r="B3466"/>
      <c r="C3466"/>
      <c r="D3466"/>
      <c r="E3466"/>
      <c r="F3466"/>
      <c r="G3466"/>
      <c r="H3466"/>
      <c r="I3466"/>
      <c r="J3466"/>
      <c r="K3466"/>
      <c r="L3466"/>
    </row>
    <row r="3467" spans="1:12" ht="16" x14ac:dyDescent="0.2">
      <c r="A3467"/>
      <c r="B3467"/>
      <c r="C3467"/>
      <c r="D3467"/>
      <c r="E3467"/>
      <c r="F3467"/>
      <c r="G3467"/>
      <c r="H3467"/>
      <c r="I3467"/>
      <c r="J3467"/>
      <c r="K3467"/>
      <c r="L3467"/>
    </row>
    <row r="3468" spans="1:12" ht="16" x14ac:dyDescent="0.2">
      <c r="A3468"/>
      <c r="B3468"/>
      <c r="C3468"/>
      <c r="D3468"/>
      <c r="E3468"/>
      <c r="F3468"/>
      <c r="G3468"/>
      <c r="H3468"/>
      <c r="I3468"/>
      <c r="J3468"/>
      <c r="K3468"/>
      <c r="L3468"/>
    </row>
    <row r="3469" spans="1:12" ht="16" x14ac:dyDescent="0.2">
      <c r="A3469"/>
      <c r="B3469"/>
      <c r="C3469"/>
      <c r="D3469"/>
      <c r="E3469"/>
      <c r="F3469"/>
      <c r="G3469"/>
      <c r="H3469"/>
      <c r="I3469"/>
      <c r="J3469"/>
      <c r="K3469"/>
      <c r="L3469"/>
    </row>
    <row r="3470" spans="1:12" ht="16" x14ac:dyDescent="0.2">
      <c r="A3470"/>
      <c r="B3470"/>
      <c r="C3470"/>
      <c r="D3470"/>
      <c r="E3470"/>
      <c r="F3470"/>
      <c r="G3470"/>
      <c r="H3470"/>
      <c r="I3470"/>
      <c r="J3470"/>
      <c r="K3470"/>
      <c r="L3470"/>
    </row>
    <row r="3471" spans="1:12" ht="16" x14ac:dyDescent="0.2">
      <c r="A3471"/>
      <c r="B3471"/>
      <c r="C3471"/>
      <c r="D3471"/>
      <c r="E3471"/>
      <c r="F3471"/>
      <c r="G3471"/>
      <c r="H3471"/>
      <c r="I3471"/>
      <c r="J3471"/>
      <c r="K3471"/>
      <c r="L3471"/>
    </row>
    <row r="3472" spans="1:12" ht="16" x14ac:dyDescent="0.2">
      <c r="A3472"/>
      <c r="B3472"/>
      <c r="C3472"/>
      <c r="D3472"/>
      <c r="E3472"/>
      <c r="F3472"/>
      <c r="G3472"/>
      <c r="H3472"/>
      <c r="I3472"/>
      <c r="J3472"/>
      <c r="K3472"/>
      <c r="L3472"/>
    </row>
    <row r="3473" spans="1:12" ht="16" x14ac:dyDescent="0.2">
      <c r="A3473"/>
      <c r="B3473"/>
      <c r="C3473"/>
      <c r="D3473"/>
      <c r="E3473"/>
      <c r="F3473"/>
      <c r="G3473"/>
      <c r="H3473"/>
      <c r="I3473"/>
      <c r="J3473"/>
      <c r="K3473"/>
      <c r="L3473"/>
    </row>
    <row r="3474" spans="1:12" ht="16" x14ac:dyDescent="0.2">
      <c r="A3474"/>
      <c r="B3474"/>
      <c r="C3474"/>
      <c r="D3474"/>
      <c r="E3474"/>
      <c r="F3474"/>
      <c r="G3474"/>
      <c r="H3474"/>
      <c r="I3474"/>
      <c r="J3474"/>
      <c r="K3474"/>
      <c r="L3474"/>
    </row>
    <row r="3475" spans="1:12" ht="16" x14ac:dyDescent="0.2">
      <c r="A3475"/>
      <c r="B3475"/>
      <c r="C3475"/>
      <c r="D3475"/>
      <c r="E3475"/>
      <c r="F3475"/>
      <c r="G3475"/>
      <c r="H3475"/>
      <c r="I3475"/>
      <c r="J3475"/>
      <c r="K3475"/>
      <c r="L3475"/>
    </row>
    <row r="3476" spans="1:12" ht="16" x14ac:dyDescent="0.2">
      <c r="A3476"/>
      <c r="B3476"/>
      <c r="C3476"/>
      <c r="D3476"/>
      <c r="E3476"/>
      <c r="F3476"/>
      <c r="G3476"/>
      <c r="H3476"/>
      <c r="I3476"/>
      <c r="J3476"/>
      <c r="K3476"/>
      <c r="L3476"/>
    </row>
    <row r="3477" spans="1:12" ht="16" x14ac:dyDescent="0.2">
      <c r="A3477"/>
      <c r="B3477"/>
      <c r="C3477"/>
      <c r="D3477"/>
      <c r="E3477"/>
      <c r="F3477"/>
      <c r="G3477"/>
      <c r="H3477"/>
      <c r="I3477"/>
      <c r="J3477"/>
      <c r="K3477"/>
      <c r="L3477"/>
    </row>
    <row r="3478" spans="1:12" ht="16" x14ac:dyDescent="0.2">
      <c r="A3478"/>
      <c r="B3478"/>
      <c r="C3478"/>
      <c r="D3478"/>
      <c r="E3478"/>
      <c r="F3478"/>
      <c r="G3478"/>
      <c r="H3478"/>
      <c r="I3478"/>
      <c r="J3478"/>
      <c r="K3478"/>
      <c r="L3478"/>
    </row>
    <row r="3479" spans="1:12" ht="16" x14ac:dyDescent="0.2">
      <c r="A3479"/>
      <c r="B3479"/>
      <c r="C3479"/>
      <c r="D3479"/>
      <c r="E3479"/>
      <c r="F3479"/>
      <c r="G3479"/>
      <c r="H3479"/>
      <c r="I3479"/>
      <c r="J3479"/>
      <c r="K3479"/>
      <c r="L3479"/>
    </row>
    <row r="3480" spans="1:12" ht="16" x14ac:dyDescent="0.2">
      <c r="A3480"/>
      <c r="B3480"/>
      <c r="C3480"/>
      <c r="D3480"/>
      <c r="E3480"/>
      <c r="F3480"/>
      <c r="G3480"/>
      <c r="H3480"/>
      <c r="I3480"/>
      <c r="J3480"/>
      <c r="K3480"/>
      <c r="L3480"/>
    </row>
    <row r="3481" spans="1:12" ht="16" x14ac:dyDescent="0.2">
      <c r="A3481"/>
      <c r="B3481"/>
      <c r="C3481"/>
      <c r="D3481"/>
      <c r="E3481"/>
      <c r="F3481"/>
      <c r="G3481"/>
      <c r="H3481"/>
      <c r="I3481"/>
      <c r="J3481"/>
      <c r="K3481"/>
      <c r="L3481"/>
    </row>
    <row r="3482" spans="1:12" ht="16" x14ac:dyDescent="0.2">
      <c r="A3482"/>
      <c r="B3482"/>
      <c r="C3482"/>
      <c r="D3482"/>
      <c r="E3482"/>
      <c r="F3482"/>
      <c r="G3482"/>
      <c r="H3482"/>
      <c r="I3482"/>
      <c r="J3482"/>
      <c r="K3482"/>
      <c r="L3482"/>
    </row>
    <row r="3483" spans="1:12" ht="16" x14ac:dyDescent="0.2">
      <c r="A3483"/>
      <c r="B3483"/>
      <c r="C3483"/>
      <c r="D3483"/>
      <c r="E3483"/>
      <c r="F3483"/>
      <c r="G3483"/>
      <c r="H3483"/>
      <c r="I3483"/>
      <c r="J3483"/>
      <c r="K3483"/>
      <c r="L3483"/>
    </row>
    <row r="3484" spans="1:12" ht="16" x14ac:dyDescent="0.2">
      <c r="A3484"/>
      <c r="B3484"/>
      <c r="C3484"/>
      <c r="D3484"/>
      <c r="E3484"/>
      <c r="F3484"/>
      <c r="G3484"/>
      <c r="H3484"/>
      <c r="I3484"/>
      <c r="J3484"/>
      <c r="K3484"/>
      <c r="L3484"/>
    </row>
    <row r="3485" spans="1:12" ht="16" x14ac:dyDescent="0.2">
      <c r="A3485"/>
      <c r="B3485"/>
      <c r="C3485"/>
      <c r="D3485"/>
      <c r="E3485"/>
      <c r="F3485"/>
      <c r="G3485"/>
      <c r="H3485"/>
      <c r="I3485"/>
      <c r="J3485"/>
      <c r="K3485"/>
      <c r="L3485"/>
    </row>
    <row r="3486" spans="1:12" ht="16" x14ac:dyDescent="0.2">
      <c r="A3486"/>
      <c r="B3486"/>
      <c r="C3486"/>
      <c r="D3486"/>
      <c r="E3486"/>
      <c r="F3486"/>
      <c r="G3486"/>
      <c r="H3486"/>
      <c r="I3486"/>
      <c r="J3486"/>
      <c r="K3486"/>
      <c r="L3486"/>
    </row>
    <row r="3487" spans="1:12" ht="16" x14ac:dyDescent="0.2">
      <c r="A3487"/>
      <c r="B3487"/>
      <c r="C3487"/>
      <c r="D3487"/>
      <c r="E3487"/>
      <c r="F3487"/>
      <c r="G3487"/>
      <c r="H3487"/>
      <c r="I3487"/>
      <c r="J3487"/>
      <c r="K3487"/>
      <c r="L3487"/>
    </row>
    <row r="3488" spans="1:12" ht="16" x14ac:dyDescent="0.2">
      <c r="A3488"/>
      <c r="B3488"/>
      <c r="C3488"/>
      <c r="D3488"/>
      <c r="E3488"/>
      <c r="F3488"/>
      <c r="G3488"/>
      <c r="H3488"/>
      <c r="I3488"/>
      <c r="J3488"/>
      <c r="K3488"/>
      <c r="L3488"/>
    </row>
    <row r="3489" spans="1:12" ht="16" x14ac:dyDescent="0.2">
      <c r="A3489"/>
      <c r="B3489"/>
      <c r="C3489"/>
      <c r="D3489"/>
      <c r="E3489"/>
      <c r="F3489"/>
      <c r="G3489"/>
      <c r="H3489"/>
      <c r="I3489"/>
      <c r="J3489"/>
      <c r="K3489"/>
      <c r="L3489"/>
    </row>
    <row r="3490" spans="1:12" ht="16" x14ac:dyDescent="0.2">
      <c r="A3490"/>
      <c r="B3490"/>
      <c r="C3490"/>
      <c r="D3490"/>
      <c r="E3490"/>
      <c r="F3490"/>
      <c r="G3490"/>
      <c r="H3490"/>
      <c r="I3490"/>
      <c r="J3490"/>
      <c r="K3490"/>
      <c r="L3490"/>
    </row>
    <row r="3491" spans="1:12" ht="16" x14ac:dyDescent="0.2">
      <c r="A3491"/>
      <c r="B3491"/>
      <c r="C3491"/>
      <c r="D3491"/>
      <c r="E3491"/>
      <c r="F3491"/>
      <c r="G3491"/>
      <c r="H3491"/>
      <c r="I3491"/>
      <c r="J3491"/>
      <c r="K3491"/>
      <c r="L3491"/>
    </row>
    <row r="3492" spans="1:12" ht="16" x14ac:dyDescent="0.2">
      <c r="A3492"/>
      <c r="B3492"/>
      <c r="C3492"/>
      <c r="D3492"/>
      <c r="E3492"/>
      <c r="F3492"/>
      <c r="G3492"/>
      <c r="H3492"/>
      <c r="I3492"/>
      <c r="J3492"/>
      <c r="K3492"/>
      <c r="L3492"/>
    </row>
    <row r="3493" spans="1:12" ht="16" x14ac:dyDescent="0.2">
      <c r="A3493"/>
      <c r="B3493"/>
      <c r="C3493"/>
      <c r="D3493"/>
      <c r="E3493"/>
      <c r="F3493"/>
      <c r="G3493"/>
      <c r="H3493"/>
      <c r="I3493"/>
      <c r="J3493"/>
      <c r="K3493"/>
      <c r="L3493"/>
    </row>
    <row r="3494" spans="1:12" ht="16" x14ac:dyDescent="0.2">
      <c r="A3494"/>
      <c r="B3494"/>
      <c r="C3494"/>
      <c r="D3494"/>
      <c r="E3494"/>
      <c r="F3494"/>
      <c r="G3494"/>
      <c r="H3494"/>
      <c r="I3494"/>
      <c r="J3494"/>
      <c r="K3494"/>
      <c r="L3494"/>
    </row>
    <row r="3495" spans="1:12" ht="16" x14ac:dyDescent="0.2">
      <c r="A3495"/>
      <c r="B3495"/>
      <c r="C3495"/>
      <c r="D3495"/>
      <c r="E3495"/>
      <c r="F3495"/>
      <c r="G3495"/>
      <c r="H3495"/>
      <c r="I3495"/>
      <c r="J3495"/>
      <c r="K3495"/>
      <c r="L3495"/>
    </row>
    <row r="3496" spans="1:12" ht="16" x14ac:dyDescent="0.2">
      <c r="A3496"/>
      <c r="B3496"/>
      <c r="C3496"/>
      <c r="D3496"/>
      <c r="E3496"/>
      <c r="F3496"/>
      <c r="G3496"/>
      <c r="H3496"/>
      <c r="I3496"/>
      <c r="J3496"/>
      <c r="K3496"/>
      <c r="L3496"/>
    </row>
    <row r="3497" spans="1:12" ht="16" x14ac:dyDescent="0.2">
      <c r="A3497"/>
      <c r="B3497"/>
      <c r="C3497"/>
      <c r="D3497"/>
      <c r="E3497"/>
      <c r="F3497"/>
      <c r="G3497"/>
      <c r="H3497"/>
      <c r="I3497"/>
      <c r="J3497"/>
      <c r="K3497"/>
      <c r="L3497"/>
    </row>
    <row r="3498" spans="1:12" ht="16" x14ac:dyDescent="0.2">
      <c r="A3498"/>
      <c r="B3498"/>
      <c r="C3498"/>
      <c r="D3498"/>
      <c r="E3498"/>
      <c r="F3498"/>
      <c r="G3498"/>
      <c r="H3498"/>
      <c r="I3498"/>
      <c r="J3498"/>
      <c r="K3498"/>
      <c r="L3498"/>
    </row>
    <row r="3499" spans="1:12" ht="16" x14ac:dyDescent="0.2">
      <c r="A3499"/>
      <c r="B3499"/>
      <c r="C3499"/>
      <c r="D3499"/>
      <c r="E3499"/>
      <c r="F3499"/>
      <c r="G3499"/>
      <c r="H3499"/>
      <c r="I3499"/>
      <c r="J3499"/>
      <c r="K3499"/>
      <c r="L3499"/>
    </row>
    <row r="3500" spans="1:12" ht="16" x14ac:dyDescent="0.2">
      <c r="A3500"/>
      <c r="B3500"/>
      <c r="C3500"/>
      <c r="D3500"/>
      <c r="E3500"/>
      <c r="F3500"/>
      <c r="G3500"/>
      <c r="H3500"/>
      <c r="I3500"/>
      <c r="J3500"/>
      <c r="K3500"/>
      <c r="L3500"/>
    </row>
    <row r="3501" spans="1:12" ht="16" x14ac:dyDescent="0.2">
      <c r="A3501"/>
      <c r="B3501"/>
      <c r="C3501"/>
      <c r="D3501"/>
      <c r="E3501"/>
      <c r="F3501"/>
      <c r="G3501"/>
      <c r="H3501"/>
      <c r="I3501"/>
      <c r="J3501"/>
      <c r="K3501"/>
      <c r="L3501"/>
    </row>
    <row r="3502" spans="1:12" ht="16" x14ac:dyDescent="0.2">
      <c r="A3502"/>
      <c r="B3502"/>
      <c r="C3502"/>
      <c r="D3502"/>
      <c r="E3502"/>
      <c r="F3502"/>
      <c r="G3502"/>
      <c r="H3502"/>
      <c r="I3502"/>
      <c r="J3502"/>
      <c r="K3502"/>
      <c r="L3502"/>
    </row>
    <row r="3503" spans="1:12" ht="16" x14ac:dyDescent="0.2">
      <c r="A3503"/>
      <c r="B3503"/>
      <c r="C3503"/>
      <c r="D3503"/>
      <c r="E3503"/>
      <c r="F3503"/>
      <c r="G3503"/>
      <c r="H3503"/>
      <c r="I3503"/>
      <c r="J3503"/>
      <c r="K3503"/>
      <c r="L3503"/>
    </row>
    <row r="3504" spans="1:12" ht="16" x14ac:dyDescent="0.2">
      <c r="A3504"/>
      <c r="B3504"/>
      <c r="C3504"/>
      <c r="D3504"/>
      <c r="E3504"/>
      <c r="F3504"/>
      <c r="G3504"/>
      <c r="H3504"/>
      <c r="I3504"/>
      <c r="J3504"/>
      <c r="K3504"/>
      <c r="L3504"/>
    </row>
    <row r="3505" spans="1:12" ht="16" x14ac:dyDescent="0.2">
      <c r="A3505"/>
      <c r="B3505"/>
      <c r="C3505"/>
      <c r="D3505"/>
      <c r="E3505"/>
      <c r="F3505"/>
      <c r="G3505"/>
      <c r="H3505"/>
      <c r="I3505"/>
      <c r="J3505"/>
      <c r="K3505"/>
      <c r="L3505"/>
    </row>
    <row r="3506" spans="1:12" ht="16" x14ac:dyDescent="0.2">
      <c r="A3506"/>
      <c r="B3506"/>
      <c r="C3506"/>
      <c r="D3506"/>
      <c r="E3506"/>
      <c r="F3506"/>
      <c r="G3506"/>
      <c r="H3506"/>
      <c r="I3506"/>
      <c r="J3506"/>
      <c r="K3506"/>
      <c r="L3506"/>
    </row>
    <row r="3507" spans="1:12" ht="16" x14ac:dyDescent="0.2">
      <c r="A3507"/>
      <c r="B3507"/>
      <c r="C3507"/>
      <c r="D3507"/>
      <c r="E3507"/>
      <c r="F3507"/>
      <c r="G3507"/>
      <c r="H3507"/>
      <c r="I3507"/>
      <c r="J3507"/>
      <c r="K3507"/>
      <c r="L3507"/>
    </row>
    <row r="3508" spans="1:12" ht="16" x14ac:dyDescent="0.2">
      <c r="A3508"/>
      <c r="B3508"/>
      <c r="C3508"/>
      <c r="D3508"/>
      <c r="E3508"/>
      <c r="F3508"/>
      <c r="G3508"/>
      <c r="H3508"/>
      <c r="I3508"/>
      <c r="J3508"/>
      <c r="K3508"/>
      <c r="L3508"/>
    </row>
    <row r="3509" spans="1:12" ht="16" x14ac:dyDescent="0.2">
      <c r="A3509"/>
      <c r="B3509"/>
      <c r="C3509"/>
      <c r="D3509"/>
      <c r="E3509"/>
      <c r="F3509"/>
      <c r="G3509"/>
      <c r="H3509"/>
      <c r="I3509"/>
      <c r="J3509"/>
      <c r="K3509"/>
      <c r="L3509"/>
    </row>
    <row r="3510" spans="1:12" ht="16" x14ac:dyDescent="0.2">
      <c r="A3510"/>
      <c r="B3510"/>
      <c r="C3510"/>
      <c r="D3510"/>
      <c r="E3510"/>
      <c r="F3510"/>
      <c r="G3510"/>
      <c r="H3510"/>
      <c r="I3510"/>
      <c r="J3510"/>
      <c r="K3510"/>
      <c r="L3510"/>
    </row>
    <row r="3511" spans="1:12" ht="16" x14ac:dyDescent="0.2">
      <c r="A3511"/>
      <c r="B3511"/>
      <c r="C3511"/>
      <c r="D3511"/>
      <c r="E3511"/>
      <c r="F3511"/>
      <c r="G3511"/>
      <c r="H3511"/>
      <c r="I3511"/>
      <c r="J3511"/>
      <c r="K3511"/>
      <c r="L3511"/>
    </row>
    <row r="3512" spans="1:12" ht="16" x14ac:dyDescent="0.2">
      <c r="A3512"/>
      <c r="B3512"/>
      <c r="C3512"/>
      <c r="D3512"/>
      <c r="E3512"/>
      <c r="F3512"/>
      <c r="G3512"/>
      <c r="H3512"/>
      <c r="I3512"/>
      <c r="J3512"/>
      <c r="K3512"/>
      <c r="L3512"/>
    </row>
    <row r="3513" spans="1:12" ht="16" x14ac:dyDescent="0.2">
      <c r="A3513"/>
      <c r="B3513"/>
      <c r="C3513"/>
      <c r="D3513"/>
      <c r="E3513"/>
      <c r="F3513"/>
      <c r="G3513"/>
      <c r="H3513"/>
      <c r="I3513"/>
      <c r="J3513"/>
      <c r="K3513"/>
      <c r="L3513"/>
    </row>
    <row r="3514" spans="1:12" ht="16" x14ac:dyDescent="0.2">
      <c r="A3514"/>
      <c r="B3514"/>
      <c r="C3514"/>
      <c r="D3514"/>
      <c r="E3514"/>
      <c r="F3514"/>
      <c r="G3514"/>
      <c r="H3514"/>
      <c r="I3514"/>
      <c r="J3514"/>
      <c r="K3514"/>
      <c r="L3514"/>
    </row>
    <row r="3515" spans="1:12" ht="16" x14ac:dyDescent="0.2">
      <c r="A3515"/>
      <c r="B3515"/>
      <c r="C3515"/>
      <c r="D3515"/>
      <c r="E3515"/>
      <c r="F3515"/>
      <c r="G3515"/>
      <c r="H3515"/>
      <c r="I3515"/>
      <c r="J3515"/>
      <c r="K3515"/>
      <c r="L3515"/>
    </row>
    <row r="3516" spans="1:12" ht="16" x14ac:dyDescent="0.2">
      <c r="A3516"/>
      <c r="B3516"/>
      <c r="C3516"/>
      <c r="D3516"/>
      <c r="E3516"/>
      <c r="F3516"/>
      <c r="G3516"/>
      <c r="H3516"/>
      <c r="I3516"/>
      <c r="J3516"/>
      <c r="K3516"/>
      <c r="L3516"/>
    </row>
    <row r="3517" spans="1:12" ht="16" x14ac:dyDescent="0.2">
      <c r="A3517"/>
      <c r="B3517"/>
      <c r="C3517"/>
      <c r="D3517"/>
      <c r="E3517"/>
      <c r="F3517"/>
      <c r="G3517"/>
      <c r="H3517"/>
      <c r="I3517"/>
      <c r="J3517"/>
      <c r="K3517"/>
      <c r="L3517"/>
    </row>
    <row r="3518" spans="1:12" ht="16" x14ac:dyDescent="0.2">
      <c r="A3518"/>
      <c r="B3518"/>
      <c r="C3518"/>
      <c r="D3518"/>
      <c r="E3518"/>
      <c r="F3518"/>
      <c r="G3518"/>
      <c r="H3518"/>
      <c r="I3518"/>
      <c r="J3518"/>
      <c r="K3518"/>
      <c r="L3518"/>
    </row>
    <row r="3519" spans="1:12" ht="16" x14ac:dyDescent="0.2">
      <c r="A3519"/>
      <c r="B3519"/>
      <c r="C3519"/>
      <c r="D3519"/>
      <c r="E3519"/>
      <c r="F3519"/>
      <c r="G3519"/>
      <c r="H3519"/>
      <c r="I3519"/>
      <c r="J3519"/>
      <c r="K3519"/>
      <c r="L3519"/>
    </row>
    <row r="3520" spans="1:12" ht="16" x14ac:dyDescent="0.2">
      <c r="A3520"/>
      <c r="B3520"/>
      <c r="C3520"/>
      <c r="D3520"/>
      <c r="E3520"/>
      <c r="F3520"/>
      <c r="G3520"/>
      <c r="H3520"/>
      <c r="I3520"/>
      <c r="J3520"/>
      <c r="K3520"/>
      <c r="L3520"/>
    </row>
    <row r="3521" spans="1:12" ht="16" x14ac:dyDescent="0.2">
      <c r="A3521"/>
      <c r="B3521"/>
      <c r="C3521"/>
      <c r="D3521"/>
      <c r="E3521"/>
      <c r="F3521"/>
      <c r="G3521"/>
      <c r="H3521"/>
      <c r="I3521"/>
      <c r="J3521"/>
      <c r="K3521"/>
      <c r="L3521"/>
    </row>
    <row r="3522" spans="1:12" ht="16" x14ac:dyDescent="0.2">
      <c r="A3522"/>
      <c r="B3522"/>
      <c r="C3522"/>
      <c r="D3522"/>
      <c r="E3522"/>
      <c r="F3522"/>
      <c r="G3522"/>
      <c r="H3522"/>
      <c r="I3522"/>
      <c r="J3522"/>
      <c r="K3522"/>
      <c r="L3522"/>
    </row>
    <row r="3523" spans="1:12" ht="16" x14ac:dyDescent="0.2">
      <c r="A3523"/>
      <c r="B3523"/>
      <c r="C3523"/>
      <c r="D3523"/>
      <c r="E3523"/>
      <c r="F3523"/>
      <c r="G3523"/>
      <c r="H3523"/>
      <c r="I3523"/>
      <c r="J3523"/>
      <c r="K3523"/>
      <c r="L3523"/>
    </row>
    <row r="3524" spans="1:12" ht="16" x14ac:dyDescent="0.2">
      <c r="A3524"/>
      <c r="B3524"/>
      <c r="C3524"/>
      <c r="D3524"/>
      <c r="E3524"/>
      <c r="F3524"/>
      <c r="G3524"/>
      <c r="H3524"/>
      <c r="I3524"/>
      <c r="J3524"/>
      <c r="K3524"/>
      <c r="L3524"/>
    </row>
    <row r="3525" spans="1:12" ht="16" x14ac:dyDescent="0.2">
      <c r="A3525"/>
      <c r="B3525"/>
      <c r="C3525"/>
      <c r="D3525"/>
      <c r="E3525"/>
      <c r="F3525"/>
      <c r="G3525"/>
      <c r="H3525"/>
      <c r="I3525"/>
      <c r="J3525"/>
      <c r="K3525"/>
      <c r="L3525"/>
    </row>
    <row r="3526" spans="1:12" ht="16" x14ac:dyDescent="0.2">
      <c r="A3526"/>
      <c r="B3526"/>
      <c r="C3526"/>
      <c r="D3526"/>
      <c r="E3526"/>
      <c r="F3526"/>
      <c r="G3526"/>
      <c r="H3526"/>
      <c r="I3526"/>
      <c r="J3526"/>
      <c r="K3526"/>
      <c r="L3526"/>
    </row>
    <row r="3527" spans="1:12" ht="16" x14ac:dyDescent="0.2">
      <c r="A3527"/>
      <c r="B3527"/>
      <c r="C3527"/>
      <c r="D3527"/>
      <c r="E3527"/>
      <c r="F3527"/>
      <c r="G3527"/>
      <c r="H3527"/>
      <c r="I3527"/>
      <c r="J3527"/>
      <c r="K3527"/>
      <c r="L3527"/>
    </row>
    <row r="3528" spans="1:12" ht="16" x14ac:dyDescent="0.2">
      <c r="A3528"/>
      <c r="B3528"/>
      <c r="C3528"/>
      <c r="D3528"/>
      <c r="E3528"/>
      <c r="F3528"/>
      <c r="G3528"/>
      <c r="H3528"/>
      <c r="I3528"/>
      <c r="J3528"/>
      <c r="K3528"/>
      <c r="L3528"/>
    </row>
    <row r="3529" spans="1:12" ht="16" x14ac:dyDescent="0.2">
      <c r="A3529"/>
      <c r="B3529"/>
      <c r="C3529"/>
      <c r="D3529"/>
      <c r="E3529"/>
      <c r="F3529"/>
      <c r="G3529"/>
      <c r="H3529"/>
      <c r="I3529"/>
      <c r="J3529"/>
      <c r="K3529"/>
      <c r="L3529"/>
    </row>
    <row r="3530" spans="1:12" ht="16" x14ac:dyDescent="0.2">
      <c r="A3530"/>
      <c r="B3530"/>
      <c r="C3530"/>
      <c r="D3530"/>
      <c r="E3530"/>
      <c r="F3530"/>
      <c r="G3530"/>
      <c r="H3530"/>
      <c r="I3530"/>
      <c r="J3530"/>
      <c r="K3530"/>
      <c r="L3530"/>
    </row>
    <row r="3531" spans="1:12" ht="16" x14ac:dyDescent="0.2">
      <c r="A3531"/>
      <c r="B3531"/>
      <c r="C3531"/>
      <c r="D3531"/>
      <c r="E3531"/>
      <c r="F3531"/>
      <c r="G3531"/>
      <c r="H3531"/>
      <c r="I3531"/>
      <c r="J3531"/>
      <c r="K3531"/>
      <c r="L3531"/>
    </row>
    <row r="3532" spans="1:12" ht="16" x14ac:dyDescent="0.2">
      <c r="A3532"/>
      <c r="B3532"/>
      <c r="C3532"/>
      <c r="D3532"/>
      <c r="E3532"/>
      <c r="F3532"/>
      <c r="G3532"/>
      <c r="H3532"/>
      <c r="I3532"/>
      <c r="J3532"/>
      <c r="K3532"/>
      <c r="L3532"/>
    </row>
    <row r="3533" spans="1:12" ht="16" x14ac:dyDescent="0.2">
      <c r="A3533"/>
      <c r="B3533"/>
      <c r="C3533"/>
      <c r="D3533"/>
      <c r="E3533"/>
      <c r="F3533"/>
      <c r="G3533"/>
      <c r="H3533"/>
      <c r="I3533"/>
      <c r="J3533"/>
      <c r="K3533"/>
      <c r="L3533"/>
    </row>
    <row r="3534" spans="1:12" ht="16" x14ac:dyDescent="0.2">
      <c r="A3534"/>
      <c r="B3534"/>
      <c r="C3534"/>
      <c r="D3534"/>
      <c r="E3534"/>
      <c r="F3534"/>
      <c r="G3534"/>
      <c r="H3534"/>
      <c r="I3534"/>
      <c r="J3534"/>
      <c r="K3534"/>
      <c r="L3534"/>
    </row>
    <row r="3535" spans="1:12" ht="16" x14ac:dyDescent="0.2">
      <c r="A3535"/>
      <c r="B3535"/>
      <c r="C3535"/>
      <c r="D3535"/>
      <c r="E3535"/>
      <c r="F3535"/>
      <c r="G3535"/>
      <c r="H3535"/>
      <c r="I3535"/>
      <c r="J3535"/>
      <c r="K3535"/>
      <c r="L3535"/>
    </row>
    <row r="3536" spans="1:12" ht="16" x14ac:dyDescent="0.2">
      <c r="A3536"/>
      <c r="B3536"/>
      <c r="C3536"/>
      <c r="D3536"/>
      <c r="E3536"/>
      <c r="F3536"/>
      <c r="G3536"/>
      <c r="H3536"/>
      <c r="I3536"/>
      <c r="J3536"/>
      <c r="K3536"/>
      <c r="L3536"/>
    </row>
    <row r="3537" spans="1:12" ht="16" x14ac:dyDescent="0.2">
      <c r="A3537"/>
      <c r="B3537"/>
      <c r="C3537"/>
      <c r="D3537"/>
      <c r="E3537"/>
      <c r="F3537"/>
      <c r="G3537"/>
      <c r="H3537"/>
      <c r="I3537"/>
      <c r="J3537"/>
      <c r="K3537"/>
      <c r="L3537"/>
    </row>
    <row r="3538" spans="1:12" ht="16" x14ac:dyDescent="0.2">
      <c r="A3538"/>
      <c r="B3538"/>
      <c r="C3538"/>
      <c r="D3538"/>
      <c r="E3538"/>
      <c r="F3538"/>
      <c r="G3538"/>
      <c r="H3538"/>
      <c r="I3538"/>
      <c r="J3538"/>
      <c r="K3538"/>
      <c r="L3538"/>
    </row>
    <row r="3539" spans="1:12" ht="16" x14ac:dyDescent="0.2">
      <c r="A3539"/>
      <c r="B3539"/>
      <c r="C3539"/>
      <c r="D3539"/>
      <c r="E3539"/>
      <c r="F3539"/>
      <c r="G3539"/>
      <c r="H3539"/>
      <c r="I3539"/>
      <c r="J3539"/>
      <c r="K3539"/>
      <c r="L3539"/>
    </row>
    <row r="3540" spans="1:12" ht="16" x14ac:dyDescent="0.2">
      <c r="A3540"/>
      <c r="B3540"/>
      <c r="C3540"/>
      <c r="D3540"/>
      <c r="E3540"/>
      <c r="F3540"/>
      <c r="G3540"/>
      <c r="H3540"/>
      <c r="I3540"/>
      <c r="J3540"/>
      <c r="K3540"/>
      <c r="L3540"/>
    </row>
    <row r="3541" spans="1:12" ht="16" x14ac:dyDescent="0.2">
      <c r="A3541"/>
      <c r="B3541"/>
      <c r="C3541"/>
      <c r="D3541"/>
      <c r="E3541"/>
      <c r="F3541"/>
      <c r="G3541"/>
      <c r="H3541"/>
      <c r="I3541"/>
      <c r="J3541"/>
      <c r="K3541"/>
      <c r="L3541"/>
    </row>
    <row r="3542" spans="1:12" ht="16" x14ac:dyDescent="0.2">
      <c r="A3542"/>
      <c r="B3542"/>
      <c r="C3542"/>
      <c r="D3542"/>
      <c r="E3542"/>
      <c r="F3542"/>
      <c r="G3542"/>
      <c r="H3542"/>
      <c r="I3542"/>
      <c r="J3542"/>
      <c r="K3542"/>
      <c r="L3542"/>
    </row>
    <row r="3543" spans="1:12" ht="16" x14ac:dyDescent="0.2">
      <c r="A3543"/>
      <c r="B3543"/>
      <c r="C3543"/>
      <c r="D3543"/>
      <c r="E3543"/>
      <c r="F3543"/>
      <c r="G3543"/>
      <c r="H3543"/>
      <c r="I3543"/>
      <c r="J3543"/>
      <c r="K3543"/>
      <c r="L3543"/>
    </row>
    <row r="3544" spans="1:12" ht="16" x14ac:dyDescent="0.2">
      <c r="A3544"/>
      <c r="B3544"/>
      <c r="C3544"/>
      <c r="D3544"/>
      <c r="E3544"/>
      <c r="F3544"/>
      <c r="G3544"/>
      <c r="H3544"/>
      <c r="I3544"/>
      <c r="J3544"/>
      <c r="K3544"/>
      <c r="L3544"/>
    </row>
    <row r="3545" spans="1:12" ht="16" x14ac:dyDescent="0.2">
      <c r="A3545"/>
      <c r="B3545"/>
      <c r="C3545"/>
      <c r="D3545"/>
      <c r="E3545"/>
      <c r="F3545"/>
      <c r="G3545"/>
      <c r="H3545"/>
      <c r="I3545"/>
      <c r="J3545"/>
      <c r="K3545"/>
      <c r="L3545"/>
    </row>
    <row r="3546" spans="1:12" ht="16" x14ac:dyDescent="0.2">
      <c r="A3546"/>
      <c r="B3546"/>
      <c r="C3546"/>
      <c r="D3546"/>
      <c r="E3546"/>
      <c r="F3546"/>
      <c r="G3546"/>
      <c r="H3546"/>
      <c r="I3546"/>
      <c r="J3546"/>
      <c r="K3546"/>
      <c r="L3546"/>
    </row>
    <row r="3547" spans="1:12" ht="16" x14ac:dyDescent="0.2">
      <c r="A3547"/>
      <c r="B3547"/>
      <c r="C3547"/>
      <c r="D3547"/>
      <c r="E3547"/>
      <c r="F3547"/>
      <c r="G3547"/>
      <c r="H3547"/>
      <c r="I3547"/>
      <c r="J3547"/>
      <c r="K3547"/>
      <c r="L3547"/>
    </row>
    <row r="3548" spans="1:12" ht="16" x14ac:dyDescent="0.2">
      <c r="A3548"/>
      <c r="B3548"/>
      <c r="C3548"/>
      <c r="D3548"/>
      <c r="E3548"/>
      <c r="F3548"/>
      <c r="G3548"/>
      <c r="H3548"/>
      <c r="I3548"/>
      <c r="J3548"/>
      <c r="K3548"/>
      <c r="L3548"/>
    </row>
    <row r="3549" spans="1:12" ht="16" x14ac:dyDescent="0.2">
      <c r="A3549"/>
      <c r="B3549"/>
      <c r="C3549"/>
      <c r="D3549"/>
      <c r="E3549"/>
      <c r="F3549"/>
      <c r="G3549"/>
      <c r="H3549"/>
      <c r="I3549"/>
      <c r="J3549"/>
      <c r="K3549"/>
      <c r="L3549"/>
    </row>
    <row r="3550" spans="1:12" ht="16" x14ac:dyDescent="0.2">
      <c r="A3550"/>
      <c r="B3550"/>
      <c r="C3550"/>
      <c r="D3550"/>
      <c r="E3550"/>
      <c r="F3550"/>
      <c r="G3550"/>
      <c r="H3550"/>
      <c r="I3550"/>
      <c r="J3550"/>
      <c r="K3550"/>
      <c r="L3550"/>
    </row>
    <row r="3551" spans="1:12" ht="16" x14ac:dyDescent="0.2">
      <c r="A3551"/>
      <c r="B3551"/>
      <c r="C3551"/>
      <c r="D3551"/>
      <c r="E3551"/>
      <c r="F3551"/>
      <c r="G3551"/>
      <c r="H3551"/>
      <c r="I3551"/>
      <c r="J3551"/>
      <c r="K3551"/>
      <c r="L3551"/>
    </row>
    <row r="3552" spans="1:12" ht="16" x14ac:dyDescent="0.2">
      <c r="A3552"/>
      <c r="B3552"/>
      <c r="C3552"/>
      <c r="D3552"/>
      <c r="E3552"/>
      <c r="F3552"/>
      <c r="G3552"/>
      <c r="H3552"/>
      <c r="I3552"/>
      <c r="J3552"/>
      <c r="K3552"/>
      <c r="L3552"/>
    </row>
    <row r="3553" spans="1:12" ht="16" x14ac:dyDescent="0.2">
      <c r="A3553"/>
      <c r="B3553"/>
      <c r="C3553"/>
      <c r="D3553"/>
      <c r="E3553"/>
      <c r="F3553"/>
      <c r="G3553"/>
      <c r="H3553"/>
      <c r="I3553"/>
      <c r="J3553"/>
      <c r="K3553"/>
      <c r="L3553"/>
    </row>
    <row r="3554" spans="1:12" ht="16" x14ac:dyDescent="0.2">
      <c r="A3554"/>
      <c r="B3554"/>
      <c r="C3554"/>
      <c r="D3554"/>
      <c r="E3554"/>
      <c r="F3554"/>
      <c r="G3554"/>
      <c r="H3554"/>
      <c r="I3554"/>
      <c r="J3554"/>
      <c r="K3554"/>
      <c r="L3554"/>
    </row>
    <row r="3555" spans="1:12" ht="16" x14ac:dyDescent="0.2">
      <c r="A3555"/>
      <c r="B3555"/>
      <c r="C3555"/>
      <c r="D3555"/>
      <c r="E3555"/>
      <c r="F3555"/>
      <c r="G3555"/>
      <c r="H3555"/>
      <c r="I3555"/>
      <c r="J3555"/>
      <c r="K3555"/>
      <c r="L3555"/>
    </row>
    <row r="3556" spans="1:12" ht="16" x14ac:dyDescent="0.2">
      <c r="A3556"/>
      <c r="B3556"/>
      <c r="C3556"/>
      <c r="D3556"/>
      <c r="E3556"/>
      <c r="F3556"/>
      <c r="G3556"/>
      <c r="H3556"/>
      <c r="I3556"/>
      <c r="J3556"/>
      <c r="K3556"/>
      <c r="L3556"/>
    </row>
    <row r="3557" spans="1:12" ht="16" x14ac:dyDescent="0.2">
      <c r="A3557"/>
      <c r="B3557"/>
      <c r="C3557"/>
      <c r="D3557"/>
      <c r="E3557"/>
      <c r="F3557"/>
      <c r="G3557"/>
      <c r="H3557"/>
      <c r="I3557"/>
      <c r="J3557"/>
      <c r="K3557"/>
      <c r="L3557"/>
    </row>
    <row r="3558" spans="1:12" ht="16" x14ac:dyDescent="0.2">
      <c r="A3558"/>
      <c r="B3558"/>
      <c r="C3558"/>
      <c r="D3558"/>
      <c r="E3558"/>
      <c r="F3558"/>
      <c r="G3558"/>
      <c r="H3558"/>
      <c r="I3558"/>
      <c r="J3558"/>
      <c r="K3558"/>
      <c r="L3558"/>
    </row>
    <row r="3559" spans="1:12" ht="16" x14ac:dyDescent="0.2">
      <c r="A3559"/>
      <c r="B3559"/>
      <c r="C3559"/>
      <c r="D3559"/>
      <c r="E3559"/>
      <c r="F3559"/>
      <c r="G3559"/>
      <c r="H3559"/>
      <c r="I3559"/>
      <c r="J3559"/>
      <c r="K3559"/>
      <c r="L3559"/>
    </row>
    <row r="3560" spans="1:12" ht="16" x14ac:dyDescent="0.2">
      <c r="A3560"/>
      <c r="B3560"/>
      <c r="C3560"/>
      <c r="D3560"/>
      <c r="E3560"/>
      <c r="F3560"/>
      <c r="G3560"/>
      <c r="H3560"/>
      <c r="I3560"/>
      <c r="J3560"/>
      <c r="K3560"/>
      <c r="L3560"/>
    </row>
    <row r="3561" spans="1:12" ht="16" x14ac:dyDescent="0.2">
      <c r="A3561"/>
      <c r="B3561"/>
      <c r="C3561"/>
      <c r="D3561"/>
      <c r="E3561"/>
      <c r="F3561"/>
      <c r="G3561"/>
      <c r="H3561"/>
      <c r="I3561"/>
      <c r="J3561"/>
      <c r="K3561"/>
      <c r="L3561"/>
    </row>
    <row r="3562" spans="1:12" ht="16" x14ac:dyDescent="0.2">
      <c r="A3562"/>
      <c r="B3562"/>
      <c r="C3562"/>
      <c r="D3562"/>
      <c r="E3562"/>
      <c r="F3562"/>
      <c r="G3562"/>
      <c r="H3562"/>
      <c r="I3562"/>
      <c r="J3562"/>
      <c r="K3562"/>
      <c r="L3562"/>
    </row>
    <row r="3563" spans="1:12" ht="16" x14ac:dyDescent="0.2">
      <c r="A3563"/>
      <c r="B3563"/>
      <c r="C3563"/>
      <c r="D3563"/>
      <c r="E3563"/>
      <c r="F3563"/>
      <c r="G3563"/>
      <c r="H3563"/>
      <c r="I3563"/>
      <c r="J3563"/>
      <c r="K3563"/>
      <c r="L3563"/>
    </row>
    <row r="3564" spans="1:12" ht="16" x14ac:dyDescent="0.2">
      <c r="A3564"/>
      <c r="B3564"/>
      <c r="C3564"/>
      <c r="D3564"/>
      <c r="E3564"/>
      <c r="F3564"/>
      <c r="G3564"/>
      <c r="H3564"/>
      <c r="I3564"/>
      <c r="J3564"/>
      <c r="K3564"/>
      <c r="L3564"/>
    </row>
    <row r="3565" spans="1:12" ht="16" x14ac:dyDescent="0.2">
      <c r="A3565"/>
      <c r="B3565"/>
      <c r="C3565"/>
      <c r="D3565"/>
      <c r="E3565"/>
      <c r="F3565"/>
      <c r="G3565"/>
      <c r="H3565"/>
      <c r="I3565"/>
      <c r="J3565"/>
      <c r="K3565"/>
      <c r="L3565"/>
    </row>
    <row r="3566" spans="1:12" ht="16" x14ac:dyDescent="0.2">
      <c r="A3566"/>
      <c r="B3566"/>
      <c r="C3566"/>
      <c r="D3566"/>
      <c r="E3566"/>
      <c r="F3566"/>
      <c r="G3566"/>
      <c r="H3566"/>
      <c r="I3566"/>
      <c r="J3566"/>
      <c r="K3566"/>
      <c r="L3566"/>
    </row>
    <row r="3567" spans="1:12" ht="16" x14ac:dyDescent="0.2">
      <c r="A3567"/>
      <c r="B3567"/>
      <c r="C3567"/>
      <c r="D3567"/>
      <c r="E3567"/>
      <c r="F3567"/>
      <c r="G3567"/>
      <c r="H3567"/>
      <c r="I3567"/>
      <c r="J3567"/>
      <c r="K3567"/>
      <c r="L3567"/>
    </row>
    <row r="3568" spans="1:12" ht="16" x14ac:dyDescent="0.2">
      <c r="A3568"/>
      <c r="B3568"/>
      <c r="C3568"/>
      <c r="D3568"/>
      <c r="E3568"/>
      <c r="F3568"/>
      <c r="G3568"/>
      <c r="H3568"/>
      <c r="I3568"/>
      <c r="J3568"/>
      <c r="K3568"/>
      <c r="L3568"/>
    </row>
    <row r="3569" spans="1:12" ht="16" x14ac:dyDescent="0.2">
      <c r="A3569"/>
      <c r="B3569"/>
      <c r="C3569"/>
      <c r="D3569"/>
      <c r="E3569"/>
      <c r="F3569"/>
      <c r="G3569"/>
      <c r="H3569"/>
      <c r="I3569"/>
      <c r="J3569"/>
      <c r="K3569"/>
      <c r="L3569"/>
    </row>
    <row r="3570" spans="1:12" ht="16" x14ac:dyDescent="0.2">
      <c r="A3570"/>
      <c r="B3570"/>
      <c r="C3570"/>
      <c r="D3570"/>
      <c r="E3570"/>
      <c r="F3570"/>
      <c r="G3570"/>
      <c r="H3570"/>
      <c r="I3570"/>
      <c r="J3570"/>
      <c r="K3570"/>
      <c r="L3570"/>
    </row>
    <row r="3571" spans="1:12" ht="16" x14ac:dyDescent="0.2">
      <c r="A3571"/>
      <c r="B3571"/>
      <c r="C3571"/>
      <c r="D3571"/>
      <c r="E3571"/>
      <c r="F3571"/>
      <c r="G3571"/>
      <c r="H3571"/>
      <c r="I3571"/>
      <c r="J3571"/>
      <c r="K3571"/>
      <c r="L3571"/>
    </row>
    <row r="3572" spans="1:12" ht="16" x14ac:dyDescent="0.2">
      <c r="A3572"/>
      <c r="B3572"/>
      <c r="C3572"/>
      <c r="D3572"/>
      <c r="E3572"/>
      <c r="F3572"/>
      <c r="G3572"/>
      <c r="H3572"/>
      <c r="I3572"/>
      <c r="J3572"/>
      <c r="K3572"/>
      <c r="L3572"/>
    </row>
    <row r="3573" spans="1:12" ht="16" x14ac:dyDescent="0.2">
      <c r="A3573"/>
      <c r="B3573"/>
      <c r="C3573"/>
      <c r="D3573"/>
      <c r="E3573"/>
      <c r="F3573"/>
      <c r="G3573"/>
      <c r="H3573"/>
      <c r="I3573"/>
      <c r="J3573"/>
      <c r="K3573"/>
      <c r="L3573"/>
    </row>
    <row r="3574" spans="1:12" ht="16" x14ac:dyDescent="0.2">
      <c r="A3574"/>
      <c r="B3574"/>
      <c r="C3574"/>
      <c r="D3574"/>
      <c r="E3574"/>
      <c r="F3574"/>
      <c r="G3574"/>
      <c r="H3574"/>
      <c r="I3574"/>
      <c r="J3574"/>
      <c r="K3574"/>
      <c r="L3574"/>
    </row>
    <row r="3575" spans="1:12" ht="16" x14ac:dyDescent="0.2">
      <c r="A3575"/>
      <c r="B3575"/>
      <c r="C3575"/>
      <c r="D3575"/>
      <c r="E3575"/>
      <c r="F3575"/>
      <c r="G3575"/>
      <c r="H3575"/>
      <c r="I3575"/>
      <c r="J3575"/>
      <c r="K3575"/>
      <c r="L3575"/>
    </row>
    <row r="3576" spans="1:12" ht="16" x14ac:dyDescent="0.2">
      <c r="A3576"/>
      <c r="B3576"/>
      <c r="C3576"/>
      <c r="D3576"/>
      <c r="E3576"/>
      <c r="F3576"/>
      <c r="G3576"/>
      <c r="H3576"/>
      <c r="I3576"/>
      <c r="J3576"/>
      <c r="K3576"/>
      <c r="L3576"/>
    </row>
    <row r="3577" spans="1:12" ht="16" x14ac:dyDescent="0.2">
      <c r="A3577"/>
      <c r="B3577"/>
      <c r="C3577"/>
      <c r="D3577"/>
      <c r="E3577"/>
      <c r="F3577"/>
      <c r="G3577"/>
      <c r="H3577"/>
      <c r="I3577"/>
      <c r="J3577"/>
      <c r="K3577"/>
      <c r="L3577"/>
    </row>
    <row r="3578" spans="1:12" ht="16" x14ac:dyDescent="0.2">
      <c r="A3578"/>
      <c r="B3578"/>
      <c r="C3578"/>
      <c r="D3578"/>
      <c r="E3578"/>
      <c r="F3578"/>
      <c r="G3578"/>
      <c r="H3578"/>
      <c r="I3578"/>
      <c r="J3578"/>
      <c r="K3578"/>
      <c r="L3578"/>
    </row>
    <row r="3579" spans="1:12" ht="16" x14ac:dyDescent="0.2">
      <c r="A3579"/>
      <c r="B3579"/>
      <c r="C3579"/>
      <c r="D3579"/>
      <c r="E3579"/>
      <c r="F3579"/>
      <c r="G3579"/>
      <c r="H3579"/>
      <c r="I3579"/>
      <c r="J3579"/>
      <c r="K3579"/>
      <c r="L3579"/>
    </row>
    <row r="3580" spans="1:12" ht="16" x14ac:dyDescent="0.2">
      <c r="A3580"/>
      <c r="B3580"/>
      <c r="C3580"/>
      <c r="D3580"/>
      <c r="E3580"/>
      <c r="F3580"/>
      <c r="G3580"/>
      <c r="H3580"/>
      <c r="I3580"/>
      <c r="J3580"/>
      <c r="K3580"/>
      <c r="L3580"/>
    </row>
    <row r="3581" spans="1:12" ht="16" x14ac:dyDescent="0.2">
      <c r="A3581"/>
      <c r="B3581"/>
      <c r="C3581"/>
      <c r="D3581"/>
      <c r="E3581"/>
      <c r="F3581"/>
      <c r="G3581"/>
      <c r="H3581"/>
      <c r="I3581"/>
      <c r="J3581"/>
      <c r="K3581"/>
      <c r="L3581"/>
    </row>
    <row r="3582" spans="1:12" ht="16" x14ac:dyDescent="0.2">
      <c r="A3582"/>
      <c r="B3582"/>
      <c r="C3582"/>
      <c r="D3582"/>
      <c r="E3582"/>
      <c r="F3582"/>
      <c r="G3582"/>
      <c r="H3582"/>
      <c r="I3582"/>
      <c r="J3582"/>
      <c r="K3582"/>
      <c r="L3582"/>
    </row>
    <row r="3583" spans="1:12" ht="16" x14ac:dyDescent="0.2">
      <c r="A3583"/>
      <c r="B3583"/>
      <c r="C3583"/>
      <c r="D3583"/>
      <c r="E3583"/>
      <c r="F3583"/>
      <c r="G3583"/>
      <c r="H3583"/>
      <c r="I3583"/>
      <c r="J3583"/>
      <c r="K3583"/>
      <c r="L3583"/>
    </row>
    <row r="3584" spans="1:12" ht="16" x14ac:dyDescent="0.2">
      <c r="A3584"/>
      <c r="B3584"/>
      <c r="C3584"/>
      <c r="D3584"/>
      <c r="E3584"/>
      <c r="F3584"/>
      <c r="G3584"/>
      <c r="H3584"/>
      <c r="I3584"/>
      <c r="J3584"/>
      <c r="K3584"/>
      <c r="L3584"/>
    </row>
    <row r="3585" spans="1:12" ht="16" x14ac:dyDescent="0.2">
      <c r="A3585"/>
      <c r="B3585"/>
      <c r="C3585"/>
      <c r="D3585"/>
      <c r="E3585"/>
      <c r="F3585"/>
      <c r="G3585"/>
      <c r="H3585"/>
      <c r="I3585"/>
      <c r="J3585"/>
      <c r="K3585"/>
      <c r="L3585"/>
    </row>
    <row r="3586" spans="1:12" ht="16" x14ac:dyDescent="0.2">
      <c r="A3586"/>
      <c r="B3586"/>
      <c r="C3586"/>
      <c r="D3586"/>
      <c r="E3586"/>
      <c r="F3586"/>
      <c r="G3586"/>
      <c r="H3586"/>
      <c r="I3586"/>
      <c r="J3586"/>
      <c r="K3586"/>
      <c r="L3586"/>
    </row>
    <row r="3587" spans="1:12" ht="16" x14ac:dyDescent="0.2">
      <c r="A3587"/>
      <c r="B3587"/>
      <c r="C3587"/>
      <c r="D3587"/>
      <c r="E3587"/>
      <c r="F3587"/>
      <c r="G3587"/>
      <c r="H3587"/>
      <c r="I3587"/>
      <c r="J3587"/>
      <c r="K3587"/>
      <c r="L3587"/>
    </row>
    <row r="3588" spans="1:12" ht="16" x14ac:dyDescent="0.2">
      <c r="A3588"/>
      <c r="B3588"/>
      <c r="C3588"/>
      <c r="D3588"/>
      <c r="E3588"/>
      <c r="F3588"/>
      <c r="G3588"/>
      <c r="H3588"/>
      <c r="I3588"/>
      <c r="J3588"/>
      <c r="K3588"/>
      <c r="L3588"/>
    </row>
    <row r="3589" spans="1:12" ht="16" x14ac:dyDescent="0.2">
      <c r="A3589"/>
      <c r="B3589"/>
      <c r="C3589"/>
      <c r="D3589"/>
      <c r="E3589"/>
      <c r="F3589"/>
      <c r="G3589"/>
      <c r="H3589"/>
      <c r="I3589"/>
      <c r="J3589"/>
      <c r="K3589"/>
      <c r="L3589"/>
    </row>
    <row r="3590" spans="1:12" ht="16" x14ac:dyDescent="0.2">
      <c r="A3590"/>
      <c r="B3590"/>
      <c r="C3590"/>
      <c r="D3590"/>
      <c r="E3590"/>
      <c r="F3590"/>
      <c r="G3590"/>
      <c r="H3590"/>
      <c r="I3590"/>
      <c r="J3590"/>
      <c r="K3590"/>
      <c r="L3590"/>
    </row>
    <row r="3591" spans="1:12" ht="16" x14ac:dyDescent="0.2">
      <c r="A3591"/>
      <c r="B3591"/>
      <c r="C3591"/>
      <c r="D3591"/>
      <c r="E3591"/>
      <c r="F3591"/>
      <c r="G3591"/>
      <c r="H3591"/>
      <c r="I3591"/>
      <c r="J3591"/>
      <c r="K3591"/>
      <c r="L3591"/>
    </row>
    <row r="3592" spans="1:12" ht="16" x14ac:dyDescent="0.2">
      <c r="A3592"/>
      <c r="B3592"/>
      <c r="C3592"/>
      <c r="D3592"/>
      <c r="E3592"/>
      <c r="F3592"/>
      <c r="G3592"/>
      <c r="H3592"/>
      <c r="I3592"/>
      <c r="J3592"/>
      <c r="K3592"/>
      <c r="L3592"/>
    </row>
    <row r="3593" spans="1:12" ht="16" x14ac:dyDescent="0.2">
      <c r="A3593"/>
      <c r="B3593"/>
      <c r="C3593"/>
      <c r="D3593"/>
      <c r="E3593"/>
      <c r="F3593"/>
      <c r="G3593"/>
      <c r="H3593"/>
      <c r="I3593"/>
      <c r="J3593"/>
      <c r="K3593"/>
      <c r="L3593"/>
    </row>
    <row r="3594" spans="1:12" ht="16" x14ac:dyDescent="0.2">
      <c r="A3594"/>
      <c r="B3594"/>
      <c r="C3594"/>
      <c r="D3594"/>
      <c r="E3594"/>
      <c r="F3594"/>
      <c r="G3594"/>
      <c r="H3594"/>
      <c r="I3594"/>
      <c r="J3594"/>
      <c r="K3594"/>
      <c r="L3594"/>
    </row>
    <row r="3595" spans="1:12" ht="16" x14ac:dyDescent="0.2">
      <c r="A3595"/>
      <c r="B3595"/>
      <c r="C3595"/>
      <c r="D3595"/>
      <c r="E3595"/>
      <c r="F3595"/>
      <c r="G3595"/>
      <c r="H3595"/>
      <c r="I3595"/>
      <c r="J3595"/>
      <c r="K3595"/>
      <c r="L3595"/>
    </row>
    <row r="3596" spans="1:12" ht="16" x14ac:dyDescent="0.2">
      <c r="A3596"/>
      <c r="B3596"/>
      <c r="C3596"/>
      <c r="D3596"/>
      <c r="E3596"/>
      <c r="F3596"/>
      <c r="G3596"/>
      <c r="H3596"/>
      <c r="I3596"/>
      <c r="J3596"/>
      <c r="K3596"/>
      <c r="L3596"/>
    </row>
    <row r="3597" spans="1:12" ht="16" x14ac:dyDescent="0.2">
      <c r="A3597"/>
      <c r="B3597"/>
      <c r="C3597"/>
      <c r="D3597"/>
      <c r="E3597"/>
      <c r="F3597"/>
      <c r="G3597"/>
      <c r="H3597"/>
      <c r="I3597"/>
      <c r="J3597"/>
      <c r="K3597"/>
      <c r="L3597"/>
    </row>
    <row r="3598" spans="1:12" ht="16" x14ac:dyDescent="0.2">
      <c r="A3598"/>
      <c r="B3598"/>
      <c r="C3598"/>
      <c r="D3598"/>
      <c r="E3598"/>
      <c r="F3598"/>
      <c r="G3598"/>
      <c r="H3598"/>
      <c r="I3598"/>
      <c r="J3598"/>
      <c r="K3598"/>
      <c r="L3598"/>
    </row>
    <row r="3599" spans="1:12" ht="16" x14ac:dyDescent="0.2">
      <c r="A3599"/>
      <c r="B3599"/>
      <c r="C3599"/>
      <c r="D3599"/>
      <c r="E3599"/>
      <c r="F3599"/>
      <c r="G3599"/>
      <c r="H3599"/>
      <c r="I3599"/>
      <c r="J3599"/>
      <c r="K3599"/>
      <c r="L3599"/>
    </row>
    <row r="3600" spans="1:12" ht="16" x14ac:dyDescent="0.2">
      <c r="A3600"/>
      <c r="B3600"/>
      <c r="C3600"/>
      <c r="D3600"/>
      <c r="E3600"/>
      <c r="F3600"/>
      <c r="G3600"/>
      <c r="H3600"/>
      <c r="I3600"/>
      <c r="J3600"/>
      <c r="K3600"/>
      <c r="L3600"/>
    </row>
    <row r="3601" spans="1:12" ht="16" x14ac:dyDescent="0.2">
      <c r="A3601"/>
      <c r="B3601"/>
      <c r="C3601"/>
      <c r="D3601"/>
      <c r="E3601"/>
      <c r="F3601"/>
      <c r="G3601"/>
      <c r="H3601"/>
      <c r="I3601"/>
      <c r="J3601"/>
      <c r="K3601"/>
      <c r="L3601"/>
    </row>
    <row r="3602" spans="1:12" ht="16" x14ac:dyDescent="0.2">
      <c r="A3602"/>
      <c r="B3602"/>
      <c r="C3602"/>
      <c r="D3602"/>
      <c r="E3602"/>
      <c r="F3602"/>
      <c r="G3602"/>
      <c r="H3602"/>
      <c r="I3602"/>
      <c r="J3602"/>
      <c r="K3602"/>
      <c r="L3602"/>
    </row>
    <row r="3603" spans="1:12" ht="16" x14ac:dyDescent="0.2">
      <c r="A3603"/>
      <c r="B3603"/>
      <c r="C3603"/>
      <c r="D3603"/>
      <c r="E3603"/>
      <c r="F3603"/>
      <c r="G3603"/>
      <c r="H3603"/>
      <c r="I3603"/>
      <c r="J3603"/>
      <c r="K3603"/>
      <c r="L3603"/>
    </row>
    <row r="3604" spans="1:12" ht="16" x14ac:dyDescent="0.2">
      <c r="A3604"/>
      <c r="B3604"/>
      <c r="C3604"/>
      <c r="D3604"/>
      <c r="E3604"/>
      <c r="F3604"/>
      <c r="G3604"/>
      <c r="H3604"/>
      <c r="I3604"/>
      <c r="J3604"/>
      <c r="K3604"/>
      <c r="L3604"/>
    </row>
    <row r="3605" spans="1:12" ht="16" x14ac:dyDescent="0.2">
      <c r="A3605"/>
      <c r="B3605"/>
      <c r="C3605"/>
      <c r="D3605"/>
      <c r="E3605"/>
      <c r="F3605"/>
      <c r="G3605"/>
      <c r="H3605"/>
      <c r="I3605"/>
      <c r="J3605"/>
      <c r="K3605"/>
      <c r="L3605"/>
    </row>
    <row r="3606" spans="1:12" ht="16" x14ac:dyDescent="0.2">
      <c r="A3606"/>
      <c r="B3606"/>
      <c r="C3606"/>
      <c r="D3606"/>
      <c r="E3606"/>
      <c r="F3606"/>
      <c r="G3606"/>
      <c r="H3606"/>
      <c r="I3606"/>
      <c r="J3606"/>
      <c r="K3606"/>
      <c r="L3606"/>
    </row>
    <row r="3607" spans="1:12" ht="16" x14ac:dyDescent="0.2">
      <c r="A3607"/>
      <c r="B3607"/>
      <c r="C3607"/>
      <c r="D3607"/>
      <c r="E3607"/>
      <c r="F3607"/>
      <c r="G3607"/>
      <c r="H3607"/>
      <c r="I3607"/>
      <c r="J3607"/>
      <c r="K3607"/>
      <c r="L3607"/>
    </row>
    <row r="3608" spans="1:12" ht="16" x14ac:dyDescent="0.2">
      <c r="A3608"/>
      <c r="B3608"/>
      <c r="C3608"/>
      <c r="D3608"/>
      <c r="E3608"/>
      <c r="F3608"/>
      <c r="G3608"/>
      <c r="H3608"/>
      <c r="I3608"/>
      <c r="J3608"/>
      <c r="K3608"/>
      <c r="L3608"/>
    </row>
    <row r="3609" spans="1:12" ht="16" x14ac:dyDescent="0.2">
      <c r="A3609"/>
      <c r="B3609"/>
      <c r="C3609"/>
      <c r="D3609"/>
      <c r="E3609"/>
      <c r="F3609"/>
      <c r="G3609"/>
      <c r="H3609"/>
      <c r="I3609"/>
      <c r="J3609"/>
      <c r="K3609"/>
      <c r="L3609"/>
    </row>
    <row r="3610" spans="1:12" ht="16" x14ac:dyDescent="0.2">
      <c r="A3610"/>
      <c r="B3610"/>
      <c r="C3610"/>
      <c r="D3610"/>
      <c r="E3610"/>
      <c r="F3610"/>
      <c r="G3610"/>
      <c r="H3610"/>
      <c r="I3610"/>
      <c r="J3610"/>
      <c r="K3610"/>
      <c r="L3610"/>
    </row>
    <row r="3611" spans="1:12" ht="16" x14ac:dyDescent="0.2">
      <c r="A3611"/>
      <c r="B3611"/>
      <c r="C3611"/>
      <c r="D3611"/>
      <c r="E3611"/>
      <c r="F3611"/>
      <c r="G3611"/>
      <c r="H3611"/>
      <c r="I3611"/>
      <c r="J3611"/>
      <c r="K3611"/>
      <c r="L3611"/>
    </row>
    <row r="3612" spans="1:12" ht="16" x14ac:dyDescent="0.2">
      <c r="A3612"/>
      <c r="B3612"/>
      <c r="C3612"/>
      <c r="D3612"/>
      <c r="E3612"/>
      <c r="F3612"/>
      <c r="G3612"/>
      <c r="H3612"/>
      <c r="I3612"/>
      <c r="J3612"/>
      <c r="K3612"/>
      <c r="L3612"/>
    </row>
    <row r="3613" spans="1:12" ht="16" x14ac:dyDescent="0.2">
      <c r="A3613"/>
      <c r="B3613"/>
      <c r="C3613"/>
      <c r="D3613"/>
      <c r="E3613"/>
      <c r="F3613"/>
      <c r="G3613"/>
      <c r="H3613"/>
      <c r="I3613"/>
      <c r="J3613"/>
      <c r="K3613"/>
      <c r="L3613"/>
    </row>
    <row r="3614" spans="1:12" ht="16" x14ac:dyDescent="0.2">
      <c r="A3614"/>
      <c r="B3614"/>
      <c r="C3614"/>
      <c r="D3614"/>
      <c r="E3614"/>
      <c r="F3614"/>
      <c r="G3614"/>
      <c r="H3614"/>
      <c r="I3614"/>
      <c r="J3614"/>
      <c r="K3614"/>
      <c r="L3614"/>
    </row>
    <row r="3615" spans="1:12" ht="16" x14ac:dyDescent="0.2">
      <c r="A3615"/>
      <c r="B3615"/>
      <c r="C3615"/>
      <c r="D3615"/>
      <c r="E3615"/>
      <c r="F3615"/>
      <c r="G3615"/>
      <c r="H3615"/>
      <c r="I3615"/>
      <c r="J3615"/>
      <c r="K3615"/>
      <c r="L3615"/>
    </row>
    <row r="3616" spans="1:12" ht="16" x14ac:dyDescent="0.2">
      <c r="A3616"/>
      <c r="B3616"/>
      <c r="C3616"/>
      <c r="D3616"/>
      <c r="E3616"/>
      <c r="F3616"/>
      <c r="G3616"/>
      <c r="H3616"/>
      <c r="I3616"/>
      <c r="J3616"/>
      <c r="K3616"/>
      <c r="L3616"/>
    </row>
    <row r="3617" spans="1:12" ht="16" x14ac:dyDescent="0.2">
      <c r="A3617"/>
      <c r="B3617"/>
      <c r="C3617"/>
      <c r="D3617"/>
      <c r="E3617"/>
      <c r="F3617"/>
      <c r="G3617"/>
      <c r="H3617"/>
      <c r="I3617"/>
      <c r="J3617"/>
      <c r="K3617"/>
      <c r="L3617"/>
    </row>
    <row r="3618" spans="1:12" ht="16" x14ac:dyDescent="0.2">
      <c r="A3618"/>
      <c r="B3618"/>
      <c r="C3618"/>
      <c r="D3618"/>
      <c r="E3618"/>
      <c r="F3618"/>
      <c r="G3618"/>
      <c r="H3618"/>
      <c r="I3618"/>
      <c r="J3618"/>
      <c r="K3618"/>
      <c r="L3618"/>
    </row>
    <row r="3619" spans="1:12" ht="16" x14ac:dyDescent="0.2">
      <c r="A3619"/>
      <c r="B3619"/>
      <c r="C3619"/>
      <c r="D3619"/>
      <c r="E3619"/>
      <c r="F3619"/>
      <c r="G3619"/>
      <c r="H3619"/>
      <c r="I3619"/>
      <c r="J3619"/>
      <c r="K3619"/>
      <c r="L3619"/>
    </row>
    <row r="3620" spans="1:12" ht="16" x14ac:dyDescent="0.2">
      <c r="A3620"/>
      <c r="B3620"/>
      <c r="C3620"/>
      <c r="D3620"/>
      <c r="E3620"/>
      <c r="F3620"/>
      <c r="G3620"/>
      <c r="H3620"/>
      <c r="I3620"/>
      <c r="J3620"/>
      <c r="K3620"/>
      <c r="L3620"/>
    </row>
    <row r="3621" spans="1:12" ht="16" x14ac:dyDescent="0.2">
      <c r="A3621"/>
      <c r="B3621"/>
      <c r="C3621"/>
      <c r="D3621"/>
      <c r="E3621"/>
      <c r="F3621"/>
      <c r="G3621"/>
      <c r="H3621"/>
      <c r="I3621"/>
      <c r="J3621"/>
      <c r="K3621"/>
      <c r="L3621"/>
    </row>
    <row r="3622" spans="1:12" ht="16" x14ac:dyDescent="0.2">
      <c r="A3622"/>
      <c r="B3622"/>
      <c r="C3622"/>
      <c r="D3622"/>
      <c r="E3622"/>
      <c r="F3622"/>
      <c r="G3622"/>
      <c r="H3622"/>
      <c r="I3622"/>
      <c r="J3622"/>
      <c r="K3622"/>
      <c r="L3622"/>
    </row>
    <row r="3623" spans="1:12" ht="16" x14ac:dyDescent="0.2">
      <c r="A3623"/>
      <c r="B3623"/>
      <c r="C3623"/>
      <c r="D3623"/>
      <c r="E3623"/>
      <c r="F3623"/>
      <c r="G3623"/>
      <c r="H3623"/>
      <c r="I3623"/>
      <c r="J3623"/>
      <c r="K3623"/>
      <c r="L3623"/>
    </row>
    <row r="3624" spans="1:12" ht="16" x14ac:dyDescent="0.2">
      <c r="A3624"/>
      <c r="B3624"/>
      <c r="C3624"/>
      <c r="D3624"/>
      <c r="E3624"/>
      <c r="F3624"/>
      <c r="G3624"/>
      <c r="H3624"/>
      <c r="I3624"/>
      <c r="J3624"/>
      <c r="K3624"/>
      <c r="L3624"/>
    </row>
    <row r="3625" spans="1:12" ht="16" x14ac:dyDescent="0.2">
      <c r="A3625"/>
      <c r="B3625"/>
      <c r="C3625"/>
      <c r="D3625"/>
      <c r="E3625"/>
      <c r="F3625"/>
      <c r="G3625"/>
      <c r="H3625"/>
      <c r="I3625"/>
      <c r="J3625"/>
      <c r="K3625"/>
      <c r="L3625"/>
    </row>
    <row r="3626" spans="1:12" ht="16" x14ac:dyDescent="0.2">
      <c r="A3626"/>
      <c r="B3626"/>
      <c r="C3626"/>
      <c r="D3626"/>
      <c r="E3626"/>
      <c r="F3626"/>
      <c r="G3626"/>
      <c r="H3626"/>
      <c r="I3626"/>
      <c r="J3626"/>
      <c r="K3626"/>
      <c r="L3626"/>
    </row>
    <row r="3627" spans="1:12" ht="16" x14ac:dyDescent="0.2">
      <c r="A3627"/>
      <c r="B3627"/>
      <c r="C3627"/>
      <c r="D3627"/>
      <c r="E3627"/>
      <c r="F3627"/>
      <c r="G3627"/>
      <c r="H3627"/>
      <c r="I3627"/>
      <c r="J3627"/>
      <c r="K3627"/>
      <c r="L3627"/>
    </row>
    <row r="3628" spans="1:12" ht="16" x14ac:dyDescent="0.2">
      <c r="A3628"/>
      <c r="B3628"/>
      <c r="C3628"/>
      <c r="D3628"/>
      <c r="E3628"/>
      <c r="F3628"/>
      <c r="G3628"/>
      <c r="H3628"/>
      <c r="I3628"/>
      <c r="J3628"/>
      <c r="K3628"/>
      <c r="L3628"/>
    </row>
    <row r="3629" spans="1:12" ht="16" x14ac:dyDescent="0.2">
      <c r="A3629"/>
      <c r="B3629"/>
      <c r="C3629"/>
      <c r="D3629"/>
      <c r="E3629"/>
      <c r="F3629"/>
      <c r="G3629"/>
      <c r="H3629"/>
      <c r="I3629"/>
      <c r="J3629"/>
      <c r="K3629"/>
      <c r="L3629"/>
    </row>
    <row r="3630" spans="1:12" ht="16" x14ac:dyDescent="0.2">
      <c r="A3630"/>
      <c r="B3630"/>
      <c r="C3630"/>
      <c r="D3630"/>
      <c r="E3630"/>
      <c r="F3630"/>
      <c r="G3630"/>
      <c r="H3630"/>
      <c r="I3630"/>
      <c r="J3630"/>
      <c r="K3630"/>
      <c r="L3630"/>
    </row>
    <row r="3631" spans="1:12" ht="16" x14ac:dyDescent="0.2">
      <c r="A3631"/>
      <c r="B3631"/>
      <c r="C3631"/>
      <c r="D3631"/>
      <c r="E3631"/>
      <c r="F3631"/>
      <c r="G3631"/>
      <c r="H3631"/>
      <c r="I3631"/>
      <c r="J3631"/>
      <c r="K3631"/>
      <c r="L3631"/>
    </row>
    <row r="3632" spans="1:12" ht="16" x14ac:dyDescent="0.2">
      <c r="A3632"/>
      <c r="B3632"/>
      <c r="C3632"/>
      <c r="D3632"/>
      <c r="E3632"/>
      <c r="F3632"/>
      <c r="G3632"/>
      <c r="H3632"/>
      <c r="I3632"/>
      <c r="J3632"/>
      <c r="K3632"/>
      <c r="L3632"/>
    </row>
    <row r="3633" spans="1:12" ht="16" x14ac:dyDescent="0.2">
      <c r="A3633"/>
      <c r="B3633"/>
      <c r="C3633"/>
      <c r="D3633"/>
      <c r="E3633"/>
      <c r="F3633"/>
      <c r="G3633"/>
      <c r="H3633"/>
      <c r="I3633"/>
      <c r="J3633"/>
      <c r="K3633"/>
      <c r="L3633"/>
    </row>
    <row r="3634" spans="1:12" ht="16" x14ac:dyDescent="0.2">
      <c r="A3634"/>
      <c r="B3634"/>
      <c r="C3634"/>
      <c r="D3634"/>
      <c r="E3634"/>
      <c r="F3634"/>
      <c r="G3634"/>
      <c r="H3634"/>
      <c r="I3634"/>
      <c r="J3634"/>
      <c r="K3634"/>
      <c r="L3634"/>
    </row>
    <row r="3635" spans="1:12" ht="16" x14ac:dyDescent="0.2">
      <c r="A3635"/>
      <c r="B3635"/>
      <c r="C3635"/>
      <c r="D3635"/>
      <c r="E3635"/>
      <c r="F3635"/>
      <c r="G3635"/>
      <c r="H3635"/>
      <c r="I3635"/>
      <c r="J3635"/>
      <c r="K3635"/>
      <c r="L3635"/>
    </row>
    <row r="3636" spans="1:12" ht="16" x14ac:dyDescent="0.2">
      <c r="A3636"/>
      <c r="B3636"/>
      <c r="C3636"/>
      <c r="D3636"/>
      <c r="E3636"/>
      <c r="F3636"/>
      <c r="G3636"/>
      <c r="H3636"/>
      <c r="I3636"/>
      <c r="J3636"/>
      <c r="K3636"/>
      <c r="L3636"/>
    </row>
    <row r="3637" spans="1:12" ht="16" x14ac:dyDescent="0.2">
      <c r="A3637"/>
      <c r="B3637"/>
      <c r="C3637"/>
      <c r="D3637"/>
      <c r="E3637"/>
      <c r="F3637"/>
      <c r="G3637"/>
      <c r="H3637"/>
      <c r="I3637"/>
      <c r="J3637"/>
      <c r="K3637"/>
      <c r="L3637"/>
    </row>
    <row r="3638" spans="1:12" ht="16" x14ac:dyDescent="0.2">
      <c r="A3638"/>
      <c r="B3638"/>
      <c r="C3638"/>
      <c r="D3638"/>
      <c r="E3638"/>
      <c r="F3638"/>
      <c r="G3638"/>
      <c r="H3638"/>
      <c r="I3638"/>
      <c r="J3638"/>
      <c r="K3638"/>
      <c r="L3638"/>
    </row>
    <row r="3639" spans="1:12" ht="16" x14ac:dyDescent="0.2">
      <c r="A3639"/>
      <c r="B3639"/>
      <c r="C3639"/>
      <c r="D3639"/>
      <c r="E3639"/>
      <c r="F3639"/>
      <c r="G3639"/>
      <c r="H3639"/>
      <c r="I3639"/>
      <c r="J3639"/>
      <c r="K3639"/>
      <c r="L3639"/>
    </row>
    <row r="3640" spans="1:12" ht="16" x14ac:dyDescent="0.2">
      <c r="A3640"/>
      <c r="B3640"/>
      <c r="C3640"/>
      <c r="D3640"/>
      <c r="E3640"/>
      <c r="F3640"/>
      <c r="G3640"/>
      <c r="H3640"/>
      <c r="I3640"/>
      <c r="J3640"/>
      <c r="K3640"/>
      <c r="L3640"/>
    </row>
    <row r="3641" spans="1:12" ht="16" x14ac:dyDescent="0.2">
      <c r="A3641"/>
      <c r="B3641"/>
      <c r="C3641"/>
      <c r="D3641"/>
      <c r="E3641"/>
      <c r="F3641"/>
      <c r="G3641"/>
      <c r="H3641"/>
      <c r="I3641"/>
      <c r="J3641"/>
      <c r="K3641"/>
      <c r="L3641"/>
    </row>
    <row r="3642" spans="1:12" ht="16" x14ac:dyDescent="0.2">
      <c r="A3642"/>
      <c r="B3642"/>
      <c r="C3642"/>
      <c r="D3642"/>
      <c r="E3642"/>
      <c r="F3642"/>
      <c r="G3642"/>
      <c r="H3642"/>
      <c r="I3642"/>
      <c r="J3642"/>
      <c r="K3642"/>
      <c r="L3642"/>
    </row>
    <row r="3643" spans="1:12" ht="16" x14ac:dyDescent="0.2">
      <c r="A3643"/>
      <c r="B3643"/>
      <c r="C3643"/>
      <c r="D3643"/>
      <c r="E3643"/>
      <c r="F3643"/>
      <c r="G3643"/>
      <c r="H3643"/>
      <c r="I3643"/>
      <c r="J3643"/>
      <c r="K3643"/>
      <c r="L3643"/>
    </row>
    <row r="3644" spans="1:12" ht="16" x14ac:dyDescent="0.2">
      <c r="A3644"/>
      <c r="B3644"/>
      <c r="C3644"/>
      <c r="D3644"/>
      <c r="E3644"/>
      <c r="F3644"/>
      <c r="G3644"/>
      <c r="H3644"/>
      <c r="I3644"/>
      <c r="J3644"/>
      <c r="K3644"/>
      <c r="L3644"/>
    </row>
    <row r="3645" spans="1:12" ht="16" x14ac:dyDescent="0.2">
      <c r="A3645"/>
      <c r="B3645"/>
      <c r="C3645"/>
      <c r="D3645"/>
      <c r="E3645"/>
      <c r="F3645"/>
      <c r="G3645"/>
      <c r="H3645"/>
      <c r="I3645"/>
      <c r="J3645"/>
      <c r="K3645"/>
      <c r="L3645"/>
    </row>
    <row r="3646" spans="1:12" ht="16" x14ac:dyDescent="0.2">
      <c r="A3646"/>
      <c r="B3646"/>
      <c r="C3646"/>
      <c r="D3646"/>
      <c r="E3646"/>
      <c r="F3646"/>
      <c r="G3646"/>
      <c r="H3646"/>
      <c r="I3646"/>
      <c r="J3646"/>
      <c r="K3646"/>
      <c r="L3646"/>
    </row>
    <row r="3647" spans="1:12" ht="16" x14ac:dyDescent="0.2">
      <c r="A3647"/>
      <c r="B3647"/>
      <c r="C3647"/>
      <c r="D3647"/>
      <c r="E3647"/>
      <c r="F3647"/>
      <c r="G3647"/>
      <c r="H3647"/>
      <c r="I3647"/>
      <c r="J3647"/>
      <c r="K3647"/>
      <c r="L3647"/>
    </row>
    <row r="3648" spans="1:12" ht="16" x14ac:dyDescent="0.2">
      <c r="A3648"/>
      <c r="B3648"/>
      <c r="C3648"/>
      <c r="D3648"/>
      <c r="E3648"/>
      <c r="F3648"/>
      <c r="G3648"/>
      <c r="H3648"/>
      <c r="I3648"/>
      <c r="J3648"/>
      <c r="K3648"/>
      <c r="L3648"/>
    </row>
    <row r="3649" spans="1:12" ht="16" x14ac:dyDescent="0.2">
      <c r="A3649"/>
      <c r="B3649"/>
      <c r="C3649"/>
      <c r="D3649"/>
      <c r="E3649"/>
      <c r="F3649"/>
      <c r="G3649"/>
      <c r="H3649"/>
      <c r="I3649"/>
      <c r="J3649"/>
      <c r="K3649"/>
      <c r="L3649"/>
    </row>
    <row r="3650" spans="1:12" ht="16" x14ac:dyDescent="0.2">
      <c r="A3650"/>
      <c r="B3650"/>
      <c r="C3650"/>
      <c r="D3650"/>
      <c r="E3650"/>
      <c r="F3650"/>
      <c r="G3650"/>
      <c r="H3650"/>
      <c r="I3650"/>
      <c r="J3650"/>
      <c r="K3650"/>
      <c r="L3650"/>
    </row>
    <row r="3651" spans="1:12" ht="16" x14ac:dyDescent="0.2">
      <c r="A3651"/>
      <c r="B3651"/>
      <c r="C3651"/>
      <c r="D3651"/>
      <c r="E3651"/>
      <c r="F3651"/>
      <c r="G3651"/>
      <c r="H3651"/>
      <c r="I3651"/>
      <c r="J3651"/>
      <c r="K3651"/>
      <c r="L3651"/>
    </row>
    <row r="3652" spans="1:12" ht="16" x14ac:dyDescent="0.2">
      <c r="A3652"/>
      <c r="B3652"/>
      <c r="C3652"/>
      <c r="D3652"/>
      <c r="E3652"/>
      <c r="F3652"/>
      <c r="G3652"/>
      <c r="H3652"/>
      <c r="I3652"/>
      <c r="J3652"/>
      <c r="K3652"/>
      <c r="L3652"/>
    </row>
    <row r="3653" spans="1:12" ht="16" x14ac:dyDescent="0.2">
      <c r="A3653"/>
      <c r="B3653"/>
      <c r="C3653"/>
      <c r="D3653"/>
      <c r="E3653"/>
      <c r="F3653"/>
      <c r="G3653"/>
      <c r="H3653"/>
      <c r="I3653"/>
      <c r="J3653"/>
      <c r="K3653"/>
      <c r="L3653"/>
    </row>
    <row r="3654" spans="1:12" ht="16" x14ac:dyDescent="0.2">
      <c r="A3654"/>
      <c r="B3654"/>
      <c r="C3654"/>
      <c r="D3654"/>
      <c r="E3654"/>
      <c r="F3654"/>
      <c r="G3654"/>
      <c r="H3654"/>
      <c r="I3654"/>
      <c r="J3654"/>
      <c r="K3654"/>
      <c r="L3654"/>
    </row>
    <row r="3655" spans="1:12" ht="16" x14ac:dyDescent="0.2">
      <c r="A3655"/>
      <c r="B3655"/>
      <c r="C3655"/>
      <c r="D3655"/>
      <c r="E3655"/>
      <c r="F3655"/>
      <c r="G3655"/>
      <c r="H3655"/>
      <c r="I3655"/>
      <c r="J3655"/>
      <c r="K3655"/>
      <c r="L3655"/>
    </row>
    <row r="3656" spans="1:12" ht="16" x14ac:dyDescent="0.2">
      <c r="A3656"/>
      <c r="B3656"/>
      <c r="C3656"/>
      <c r="D3656"/>
      <c r="E3656"/>
      <c r="F3656"/>
      <c r="G3656"/>
      <c r="H3656"/>
      <c r="I3656"/>
      <c r="J3656"/>
      <c r="K3656"/>
      <c r="L3656"/>
    </row>
    <row r="3657" spans="1:12" ht="16" x14ac:dyDescent="0.2">
      <c r="A3657"/>
      <c r="B3657"/>
      <c r="C3657"/>
      <c r="D3657"/>
      <c r="E3657"/>
      <c r="F3657"/>
      <c r="G3657"/>
      <c r="H3657"/>
      <c r="I3657"/>
      <c r="J3657"/>
      <c r="K3657"/>
      <c r="L3657"/>
    </row>
    <row r="3658" spans="1:12" ht="16" x14ac:dyDescent="0.2">
      <c r="A3658"/>
      <c r="B3658"/>
      <c r="C3658"/>
      <c r="D3658"/>
      <c r="E3658"/>
      <c r="F3658"/>
      <c r="G3658"/>
      <c r="H3658"/>
      <c r="I3658"/>
      <c r="J3658"/>
      <c r="K3658"/>
      <c r="L3658"/>
    </row>
    <row r="3659" spans="1:12" ht="16" x14ac:dyDescent="0.2">
      <c r="A3659"/>
      <c r="B3659"/>
      <c r="C3659"/>
      <c r="D3659"/>
      <c r="E3659"/>
      <c r="F3659"/>
      <c r="G3659"/>
      <c r="H3659"/>
      <c r="I3659"/>
      <c r="J3659"/>
      <c r="K3659"/>
      <c r="L3659"/>
    </row>
    <row r="3660" spans="1:12" ht="16" x14ac:dyDescent="0.2">
      <c r="A3660"/>
      <c r="B3660"/>
      <c r="C3660"/>
      <c r="D3660"/>
      <c r="E3660"/>
      <c r="F3660"/>
      <c r="G3660"/>
      <c r="H3660"/>
      <c r="I3660"/>
      <c r="J3660"/>
      <c r="K3660"/>
      <c r="L3660"/>
    </row>
    <row r="3661" spans="1:12" ht="16" x14ac:dyDescent="0.2">
      <c r="A3661"/>
      <c r="B3661"/>
      <c r="C3661"/>
      <c r="D3661"/>
      <c r="E3661"/>
      <c r="F3661"/>
      <c r="G3661"/>
      <c r="H3661"/>
      <c r="I3661"/>
      <c r="J3661"/>
      <c r="K3661"/>
      <c r="L3661"/>
    </row>
    <row r="3662" spans="1:12" ht="16" x14ac:dyDescent="0.2">
      <c r="A3662"/>
      <c r="B3662"/>
      <c r="C3662"/>
      <c r="D3662"/>
      <c r="E3662"/>
      <c r="F3662"/>
      <c r="G3662"/>
      <c r="H3662"/>
      <c r="I3662"/>
      <c r="J3662"/>
      <c r="K3662"/>
      <c r="L3662"/>
    </row>
    <row r="3663" spans="1:12" ht="16" x14ac:dyDescent="0.2">
      <c r="A3663"/>
      <c r="B3663"/>
      <c r="C3663"/>
      <c r="D3663"/>
      <c r="E3663"/>
      <c r="F3663"/>
      <c r="G3663"/>
      <c r="H3663"/>
      <c r="I3663"/>
      <c r="J3663"/>
      <c r="K3663"/>
      <c r="L3663"/>
    </row>
    <row r="3664" spans="1:12" ht="16" x14ac:dyDescent="0.2">
      <c r="A3664"/>
      <c r="B3664"/>
      <c r="C3664"/>
      <c r="D3664"/>
      <c r="E3664"/>
      <c r="F3664"/>
      <c r="G3664"/>
      <c r="H3664"/>
      <c r="I3664"/>
      <c r="J3664"/>
      <c r="K3664"/>
      <c r="L3664"/>
    </row>
    <row r="3665" spans="1:12" ht="16" x14ac:dyDescent="0.2">
      <c r="A3665"/>
      <c r="B3665"/>
      <c r="C3665"/>
      <c r="D3665"/>
      <c r="E3665"/>
      <c r="F3665"/>
      <c r="G3665"/>
      <c r="H3665"/>
      <c r="I3665"/>
      <c r="J3665"/>
      <c r="K3665"/>
      <c r="L3665"/>
    </row>
    <row r="3666" spans="1:12" ht="16" x14ac:dyDescent="0.2">
      <c r="A3666"/>
      <c r="B3666"/>
      <c r="C3666"/>
      <c r="D3666"/>
      <c r="E3666"/>
      <c r="F3666"/>
      <c r="G3666"/>
      <c r="H3666"/>
      <c r="I3666"/>
      <c r="J3666"/>
      <c r="K3666"/>
      <c r="L3666"/>
    </row>
    <row r="3667" spans="1:12" ht="16" x14ac:dyDescent="0.2">
      <c r="A3667"/>
      <c r="B3667"/>
      <c r="C3667"/>
      <c r="D3667"/>
      <c r="E3667"/>
      <c r="F3667"/>
      <c r="G3667"/>
      <c r="H3667"/>
      <c r="I3667"/>
      <c r="J3667"/>
      <c r="K3667"/>
      <c r="L3667"/>
    </row>
    <row r="3668" spans="1:12" ht="16" x14ac:dyDescent="0.2">
      <c r="A3668"/>
      <c r="B3668"/>
      <c r="C3668"/>
      <c r="D3668"/>
      <c r="E3668"/>
      <c r="F3668"/>
      <c r="G3668"/>
      <c r="H3668"/>
      <c r="I3668"/>
      <c r="J3668"/>
      <c r="K3668"/>
      <c r="L3668"/>
    </row>
    <row r="3669" spans="1:12" ht="16" x14ac:dyDescent="0.2">
      <c r="A3669"/>
      <c r="B3669"/>
      <c r="C3669"/>
      <c r="D3669"/>
      <c r="E3669"/>
      <c r="F3669"/>
      <c r="G3669"/>
      <c r="H3669"/>
      <c r="I3669"/>
      <c r="J3669"/>
      <c r="K3669"/>
      <c r="L3669"/>
    </row>
    <row r="3670" spans="1:12" ht="16" x14ac:dyDescent="0.2">
      <c r="A3670"/>
      <c r="B3670"/>
      <c r="C3670"/>
      <c r="D3670"/>
      <c r="E3670"/>
      <c r="F3670"/>
      <c r="G3670"/>
      <c r="H3670"/>
      <c r="I3670"/>
      <c r="J3670"/>
      <c r="K3670"/>
      <c r="L3670"/>
    </row>
    <row r="3671" spans="1:12" ht="16" x14ac:dyDescent="0.2">
      <c r="A3671"/>
      <c r="B3671"/>
      <c r="C3671"/>
      <c r="D3671"/>
      <c r="E3671"/>
      <c r="F3671"/>
      <c r="G3671"/>
      <c r="H3671"/>
      <c r="I3671"/>
      <c r="J3671"/>
      <c r="K3671"/>
      <c r="L3671"/>
    </row>
    <row r="3672" spans="1:12" ht="16" x14ac:dyDescent="0.2">
      <c r="A3672"/>
      <c r="B3672"/>
      <c r="C3672"/>
      <c r="D3672"/>
      <c r="E3672"/>
      <c r="F3672"/>
      <c r="G3672"/>
      <c r="H3672"/>
      <c r="I3672"/>
      <c r="J3672"/>
      <c r="K3672"/>
      <c r="L3672"/>
    </row>
    <row r="3673" spans="1:12" ht="16" x14ac:dyDescent="0.2">
      <c r="A3673"/>
      <c r="B3673"/>
      <c r="C3673"/>
      <c r="D3673"/>
      <c r="E3673"/>
      <c r="F3673"/>
      <c r="G3673"/>
      <c r="H3673"/>
      <c r="I3673"/>
      <c r="J3673"/>
      <c r="K3673"/>
      <c r="L3673"/>
    </row>
    <row r="3674" spans="1:12" ht="16" x14ac:dyDescent="0.2">
      <c r="A3674"/>
      <c r="B3674"/>
      <c r="C3674"/>
      <c r="D3674"/>
      <c r="E3674"/>
      <c r="F3674"/>
      <c r="G3674"/>
      <c r="H3674"/>
      <c r="I3674"/>
      <c r="J3674"/>
      <c r="K3674"/>
      <c r="L3674"/>
    </row>
    <row r="3675" spans="1:12" ht="16" x14ac:dyDescent="0.2">
      <c r="A3675"/>
      <c r="B3675"/>
      <c r="C3675"/>
      <c r="D3675"/>
      <c r="E3675"/>
      <c r="F3675"/>
      <c r="G3675"/>
      <c r="H3675"/>
      <c r="I3675"/>
      <c r="J3675"/>
      <c r="K3675"/>
      <c r="L3675"/>
    </row>
    <row r="3676" spans="1:12" ht="16" x14ac:dyDescent="0.2">
      <c r="A3676"/>
      <c r="B3676"/>
      <c r="C3676"/>
      <c r="D3676"/>
      <c r="E3676"/>
      <c r="F3676"/>
      <c r="G3676"/>
      <c r="H3676"/>
      <c r="I3676"/>
      <c r="J3676"/>
      <c r="K3676"/>
      <c r="L3676"/>
    </row>
    <row r="3677" spans="1:12" ht="16" x14ac:dyDescent="0.2">
      <c r="A3677"/>
      <c r="B3677"/>
      <c r="C3677"/>
      <c r="D3677"/>
      <c r="E3677"/>
      <c r="F3677"/>
      <c r="G3677"/>
      <c r="H3677"/>
      <c r="I3677"/>
      <c r="J3677"/>
      <c r="K3677"/>
      <c r="L3677"/>
    </row>
    <row r="3678" spans="1:12" ht="16" x14ac:dyDescent="0.2">
      <c r="A3678"/>
      <c r="B3678"/>
      <c r="C3678"/>
      <c r="D3678"/>
      <c r="E3678"/>
      <c r="F3678"/>
      <c r="G3678"/>
      <c r="H3678"/>
      <c r="I3678"/>
      <c r="J3678"/>
      <c r="K3678"/>
      <c r="L3678"/>
    </row>
    <row r="3679" spans="1:12" ht="16" x14ac:dyDescent="0.2">
      <c r="A3679"/>
      <c r="B3679"/>
      <c r="C3679"/>
      <c r="D3679"/>
      <c r="E3679"/>
      <c r="F3679"/>
      <c r="G3679"/>
      <c r="H3679"/>
      <c r="I3679"/>
      <c r="J3679"/>
      <c r="K3679"/>
      <c r="L3679"/>
    </row>
    <row r="3680" spans="1:12" ht="16" x14ac:dyDescent="0.2">
      <c r="A3680"/>
      <c r="B3680"/>
      <c r="C3680"/>
      <c r="D3680"/>
      <c r="E3680"/>
      <c r="F3680"/>
      <c r="G3680"/>
      <c r="H3680"/>
      <c r="I3680"/>
      <c r="J3680"/>
      <c r="K3680"/>
      <c r="L3680"/>
    </row>
    <row r="3681" spans="1:12" ht="16" x14ac:dyDescent="0.2">
      <c r="A3681"/>
      <c r="B3681"/>
      <c r="C3681"/>
      <c r="D3681"/>
      <c r="E3681"/>
      <c r="F3681"/>
      <c r="G3681"/>
      <c r="H3681"/>
      <c r="I3681"/>
      <c r="J3681"/>
      <c r="K3681"/>
      <c r="L3681"/>
    </row>
    <row r="3682" spans="1:12" ht="16" x14ac:dyDescent="0.2">
      <c r="A3682"/>
      <c r="B3682"/>
      <c r="C3682"/>
      <c r="D3682"/>
      <c r="E3682"/>
      <c r="F3682"/>
      <c r="G3682"/>
      <c r="H3682"/>
      <c r="I3682"/>
      <c r="J3682"/>
      <c r="K3682"/>
      <c r="L3682"/>
    </row>
    <row r="3683" spans="1:12" ht="16" x14ac:dyDescent="0.2">
      <c r="A3683"/>
      <c r="B3683"/>
      <c r="C3683"/>
      <c r="D3683"/>
      <c r="E3683"/>
      <c r="F3683"/>
      <c r="G3683"/>
      <c r="H3683"/>
      <c r="I3683"/>
      <c r="J3683"/>
      <c r="K3683"/>
      <c r="L3683"/>
    </row>
    <row r="3684" spans="1:12" ht="16" x14ac:dyDescent="0.2">
      <c r="A3684"/>
      <c r="B3684"/>
      <c r="C3684"/>
      <c r="D3684"/>
      <c r="E3684"/>
      <c r="F3684"/>
      <c r="G3684"/>
      <c r="H3684"/>
      <c r="I3684"/>
      <c r="J3684"/>
      <c r="K3684"/>
      <c r="L3684"/>
    </row>
    <row r="3685" spans="1:12" ht="16" x14ac:dyDescent="0.2">
      <c r="A3685"/>
      <c r="B3685"/>
      <c r="C3685"/>
      <c r="D3685"/>
      <c r="E3685"/>
      <c r="F3685"/>
      <c r="G3685"/>
      <c r="H3685"/>
      <c r="I3685"/>
      <c r="J3685"/>
      <c r="K3685"/>
      <c r="L3685"/>
    </row>
    <row r="3686" spans="1:12" ht="16" x14ac:dyDescent="0.2">
      <c r="A3686"/>
      <c r="B3686"/>
      <c r="C3686"/>
      <c r="D3686"/>
      <c r="E3686"/>
      <c r="F3686"/>
      <c r="G3686"/>
      <c r="H3686"/>
      <c r="I3686"/>
      <c r="J3686"/>
      <c r="K3686"/>
      <c r="L3686"/>
    </row>
    <row r="3687" spans="1:12" ht="16" x14ac:dyDescent="0.2">
      <c r="A3687"/>
      <c r="B3687"/>
      <c r="C3687"/>
      <c r="D3687"/>
      <c r="E3687"/>
      <c r="F3687"/>
      <c r="G3687"/>
      <c r="H3687"/>
      <c r="I3687"/>
      <c r="J3687"/>
      <c r="K3687"/>
      <c r="L3687"/>
    </row>
    <row r="3688" spans="1:12" ht="16" x14ac:dyDescent="0.2">
      <c r="A3688"/>
      <c r="B3688"/>
      <c r="C3688"/>
      <c r="D3688"/>
      <c r="E3688"/>
      <c r="F3688"/>
      <c r="G3688"/>
      <c r="H3688"/>
      <c r="I3688"/>
      <c r="J3688"/>
      <c r="K3688"/>
      <c r="L3688"/>
    </row>
    <row r="3689" spans="1:12" ht="16" x14ac:dyDescent="0.2">
      <c r="A3689"/>
      <c r="B3689"/>
      <c r="C3689"/>
      <c r="D3689"/>
      <c r="E3689"/>
      <c r="F3689"/>
      <c r="G3689"/>
      <c r="H3689"/>
      <c r="I3689"/>
      <c r="J3689"/>
      <c r="K3689"/>
      <c r="L3689"/>
    </row>
    <row r="3690" spans="1:12" ht="16" x14ac:dyDescent="0.2">
      <c r="A3690"/>
      <c r="B3690"/>
      <c r="C3690"/>
      <c r="D3690"/>
      <c r="E3690"/>
      <c r="F3690"/>
      <c r="G3690"/>
      <c r="H3690"/>
      <c r="I3690"/>
      <c r="J3690"/>
      <c r="K3690"/>
      <c r="L3690"/>
    </row>
    <row r="3691" spans="1:12" ht="16" x14ac:dyDescent="0.2">
      <c r="A3691"/>
      <c r="B3691"/>
      <c r="C3691"/>
      <c r="D3691"/>
      <c r="E3691"/>
      <c r="F3691"/>
      <c r="G3691"/>
      <c r="H3691"/>
      <c r="I3691"/>
      <c r="J3691"/>
      <c r="K3691"/>
      <c r="L3691"/>
    </row>
    <row r="3692" spans="1:12" ht="16" x14ac:dyDescent="0.2">
      <c r="A3692"/>
      <c r="B3692"/>
      <c r="C3692"/>
      <c r="D3692"/>
      <c r="E3692"/>
      <c r="F3692"/>
      <c r="G3692"/>
      <c r="H3692"/>
      <c r="I3692"/>
      <c r="J3692"/>
      <c r="K3692"/>
      <c r="L3692"/>
    </row>
    <row r="3693" spans="1:12" ht="16" x14ac:dyDescent="0.2">
      <c r="A3693"/>
      <c r="B3693"/>
      <c r="C3693"/>
      <c r="D3693"/>
      <c r="E3693"/>
      <c r="F3693"/>
      <c r="G3693"/>
      <c r="H3693"/>
      <c r="I3693"/>
      <c r="J3693"/>
      <c r="K3693"/>
      <c r="L3693"/>
    </row>
    <row r="3694" spans="1:12" ht="16" x14ac:dyDescent="0.2">
      <c r="A3694"/>
      <c r="B3694"/>
      <c r="C3694"/>
      <c r="D3694"/>
      <c r="E3694"/>
      <c r="F3694"/>
      <c r="G3694"/>
      <c r="H3694"/>
      <c r="I3694"/>
      <c r="J3694"/>
      <c r="K3694"/>
      <c r="L3694"/>
    </row>
    <row r="3695" spans="1:12" ht="16" x14ac:dyDescent="0.2">
      <c r="A3695"/>
      <c r="B3695"/>
      <c r="C3695"/>
      <c r="D3695"/>
      <c r="E3695"/>
      <c r="F3695"/>
      <c r="G3695"/>
      <c r="H3695"/>
      <c r="I3695"/>
      <c r="J3695"/>
      <c r="K3695"/>
      <c r="L3695"/>
    </row>
    <row r="3696" spans="1:12" ht="16" x14ac:dyDescent="0.2">
      <c r="A3696"/>
      <c r="B3696"/>
      <c r="C3696"/>
      <c r="D3696"/>
      <c r="E3696"/>
      <c r="F3696"/>
      <c r="G3696"/>
      <c r="H3696"/>
      <c r="I3696"/>
      <c r="J3696"/>
      <c r="K3696"/>
      <c r="L3696"/>
    </row>
    <row r="3697" spans="1:12" ht="16" x14ac:dyDescent="0.2">
      <c r="A3697"/>
      <c r="B3697"/>
      <c r="C3697"/>
      <c r="D3697"/>
      <c r="E3697"/>
      <c r="F3697"/>
      <c r="G3697"/>
      <c r="H3697"/>
      <c r="I3697"/>
      <c r="J3697"/>
      <c r="K3697"/>
      <c r="L3697"/>
    </row>
    <row r="3698" spans="1:12" ht="16" x14ac:dyDescent="0.2">
      <c r="A3698"/>
      <c r="B3698"/>
      <c r="C3698"/>
      <c r="D3698"/>
      <c r="E3698"/>
      <c r="F3698"/>
      <c r="G3698"/>
      <c r="H3698"/>
      <c r="I3698"/>
      <c r="J3698"/>
      <c r="K3698"/>
      <c r="L3698"/>
    </row>
    <row r="3699" spans="1:12" ht="16" x14ac:dyDescent="0.2">
      <c r="A3699"/>
      <c r="B3699"/>
      <c r="C3699"/>
      <c r="D3699"/>
      <c r="E3699"/>
      <c r="F3699"/>
      <c r="G3699"/>
      <c r="H3699"/>
      <c r="I3699"/>
      <c r="J3699"/>
      <c r="K3699"/>
      <c r="L3699"/>
    </row>
    <row r="3700" spans="1:12" ht="16" x14ac:dyDescent="0.2">
      <c r="A3700"/>
      <c r="B3700"/>
      <c r="C3700"/>
      <c r="D3700"/>
      <c r="E3700"/>
      <c r="F3700"/>
      <c r="G3700"/>
      <c r="H3700"/>
      <c r="I3700"/>
      <c r="J3700"/>
      <c r="K3700"/>
      <c r="L3700"/>
    </row>
    <row r="3701" spans="1:12" ht="16" x14ac:dyDescent="0.2">
      <c r="A3701"/>
      <c r="B3701"/>
      <c r="C3701"/>
      <c r="D3701"/>
      <c r="E3701"/>
      <c r="F3701"/>
      <c r="G3701"/>
      <c r="H3701"/>
      <c r="I3701"/>
      <c r="J3701"/>
      <c r="K3701"/>
      <c r="L3701"/>
    </row>
    <row r="3702" spans="1:12" ht="16" x14ac:dyDescent="0.2">
      <c r="A3702"/>
      <c r="B3702"/>
      <c r="C3702"/>
      <c r="D3702"/>
      <c r="E3702"/>
      <c r="F3702"/>
      <c r="G3702"/>
      <c r="H3702"/>
      <c r="I3702"/>
      <c r="J3702"/>
      <c r="K3702"/>
      <c r="L3702"/>
    </row>
    <row r="3703" spans="1:12" ht="16" x14ac:dyDescent="0.2">
      <c r="A3703"/>
      <c r="B3703"/>
      <c r="C3703"/>
      <c r="D3703"/>
      <c r="E3703"/>
      <c r="F3703"/>
      <c r="G3703"/>
      <c r="H3703"/>
      <c r="I3703"/>
      <c r="J3703"/>
      <c r="K3703"/>
      <c r="L3703"/>
    </row>
    <row r="3704" spans="1:12" ht="16" x14ac:dyDescent="0.2">
      <c r="A3704"/>
      <c r="B3704"/>
      <c r="C3704"/>
      <c r="D3704"/>
      <c r="E3704"/>
      <c r="F3704"/>
      <c r="G3704"/>
      <c r="H3704"/>
      <c r="I3704"/>
      <c r="J3704"/>
      <c r="K3704"/>
      <c r="L3704"/>
    </row>
    <row r="3705" spans="1:12" ht="16" x14ac:dyDescent="0.2">
      <c r="A3705"/>
      <c r="B3705"/>
      <c r="C3705"/>
      <c r="D3705"/>
      <c r="E3705"/>
      <c r="F3705"/>
      <c r="G3705"/>
      <c r="H3705"/>
      <c r="I3705"/>
      <c r="J3705"/>
      <c r="K3705"/>
      <c r="L3705"/>
    </row>
    <row r="3706" spans="1:12" ht="16" x14ac:dyDescent="0.2">
      <c r="A3706"/>
      <c r="B3706"/>
      <c r="C3706"/>
      <c r="D3706"/>
      <c r="E3706"/>
      <c r="F3706"/>
      <c r="G3706"/>
      <c r="H3706"/>
      <c r="I3706"/>
      <c r="J3706"/>
      <c r="K3706"/>
      <c r="L3706"/>
    </row>
    <row r="3707" spans="1:12" ht="16" x14ac:dyDescent="0.2">
      <c r="A3707"/>
      <c r="B3707"/>
      <c r="C3707"/>
      <c r="D3707"/>
      <c r="E3707"/>
      <c r="F3707"/>
      <c r="G3707"/>
      <c r="H3707"/>
      <c r="I3707"/>
      <c r="J3707"/>
      <c r="K3707"/>
      <c r="L3707"/>
    </row>
    <row r="3708" spans="1:12" ht="16" x14ac:dyDescent="0.2">
      <c r="A3708"/>
      <c r="B3708"/>
      <c r="C3708"/>
      <c r="D3708"/>
      <c r="E3708"/>
      <c r="F3708"/>
      <c r="G3708"/>
      <c r="H3708"/>
      <c r="I3708"/>
      <c r="J3708"/>
      <c r="K3708"/>
      <c r="L3708"/>
    </row>
    <row r="3709" spans="1:12" ht="16" x14ac:dyDescent="0.2">
      <c r="A3709"/>
      <c r="B3709"/>
      <c r="C3709"/>
      <c r="D3709"/>
      <c r="E3709"/>
      <c r="F3709"/>
      <c r="G3709"/>
      <c r="H3709"/>
      <c r="I3709"/>
      <c r="J3709"/>
      <c r="K3709"/>
      <c r="L3709"/>
    </row>
    <row r="3710" spans="1:12" ht="16" x14ac:dyDescent="0.2">
      <c r="A3710"/>
      <c r="B3710"/>
      <c r="C3710"/>
      <c r="D3710"/>
      <c r="E3710"/>
      <c r="F3710"/>
      <c r="G3710"/>
      <c r="H3710"/>
      <c r="I3710"/>
      <c r="J3710"/>
      <c r="K3710"/>
      <c r="L3710"/>
    </row>
    <row r="3711" spans="1:12" ht="16" x14ac:dyDescent="0.2">
      <c r="A3711"/>
      <c r="B3711"/>
      <c r="C3711"/>
      <c r="D3711"/>
      <c r="E3711"/>
      <c r="F3711"/>
      <c r="G3711"/>
      <c r="H3711"/>
      <c r="I3711"/>
      <c r="J3711"/>
      <c r="K3711"/>
      <c r="L3711"/>
    </row>
    <row r="3712" spans="1:12" ht="16" x14ac:dyDescent="0.2">
      <c r="A3712"/>
      <c r="B3712"/>
      <c r="C3712"/>
      <c r="D3712"/>
      <c r="E3712"/>
      <c r="F3712"/>
      <c r="G3712"/>
      <c r="H3712"/>
      <c r="I3712"/>
      <c r="J3712"/>
      <c r="K3712"/>
      <c r="L3712"/>
    </row>
    <row r="3713" spans="1:12" ht="16" x14ac:dyDescent="0.2">
      <c r="A3713"/>
      <c r="B3713"/>
      <c r="C3713"/>
      <c r="D3713"/>
      <c r="E3713"/>
      <c r="F3713"/>
      <c r="G3713"/>
      <c r="H3713"/>
      <c r="I3713"/>
      <c r="J3713"/>
      <c r="K3713"/>
      <c r="L3713"/>
    </row>
    <row r="3714" spans="1:12" ht="16" x14ac:dyDescent="0.2">
      <c r="A3714"/>
      <c r="B3714"/>
      <c r="C3714"/>
      <c r="D3714"/>
      <c r="E3714"/>
      <c r="F3714"/>
      <c r="G3714"/>
      <c r="H3714"/>
      <c r="I3714"/>
      <c r="J3714"/>
      <c r="K3714"/>
      <c r="L3714"/>
    </row>
    <row r="3715" spans="1:12" ht="16" x14ac:dyDescent="0.2">
      <c r="A3715"/>
      <c r="B3715"/>
      <c r="C3715"/>
      <c r="D3715"/>
      <c r="E3715"/>
      <c r="F3715"/>
      <c r="G3715"/>
      <c r="H3715"/>
      <c r="I3715"/>
      <c r="J3715"/>
      <c r="K3715"/>
      <c r="L3715"/>
    </row>
    <row r="3716" spans="1:12" ht="16" x14ac:dyDescent="0.2">
      <c r="A3716"/>
      <c r="B3716"/>
      <c r="C3716"/>
      <c r="D3716"/>
      <c r="E3716"/>
      <c r="F3716"/>
      <c r="G3716"/>
      <c r="H3716"/>
      <c r="I3716"/>
      <c r="J3716"/>
      <c r="K3716"/>
      <c r="L3716"/>
    </row>
    <row r="3717" spans="1:12" ht="16" x14ac:dyDescent="0.2">
      <c r="A3717"/>
      <c r="B3717"/>
      <c r="C3717"/>
      <c r="D3717"/>
      <c r="E3717"/>
      <c r="F3717"/>
      <c r="G3717"/>
      <c r="H3717"/>
      <c r="I3717"/>
      <c r="J3717"/>
      <c r="K3717"/>
      <c r="L3717"/>
    </row>
    <row r="3718" spans="1:12" ht="16" x14ac:dyDescent="0.2">
      <c r="A3718"/>
      <c r="B3718"/>
      <c r="C3718"/>
      <c r="D3718"/>
      <c r="E3718"/>
      <c r="F3718"/>
      <c r="G3718"/>
      <c r="H3718"/>
      <c r="I3718"/>
      <c r="J3718"/>
      <c r="K3718"/>
      <c r="L3718"/>
    </row>
    <row r="3719" spans="1:12" ht="16" x14ac:dyDescent="0.2">
      <c r="A3719"/>
      <c r="B3719"/>
      <c r="C3719"/>
      <c r="D3719"/>
      <c r="E3719"/>
      <c r="F3719"/>
      <c r="G3719"/>
      <c r="H3719"/>
      <c r="I3719"/>
      <c r="J3719"/>
      <c r="K3719"/>
      <c r="L3719"/>
    </row>
    <row r="3720" spans="1:12" ht="16" x14ac:dyDescent="0.2">
      <c r="A3720"/>
      <c r="B3720"/>
      <c r="C3720"/>
      <c r="D3720"/>
      <c r="E3720"/>
      <c r="F3720"/>
      <c r="G3720"/>
      <c r="H3720"/>
      <c r="I3720"/>
      <c r="J3720"/>
      <c r="K3720"/>
      <c r="L3720"/>
    </row>
    <row r="3721" spans="1:12" ht="16" x14ac:dyDescent="0.2">
      <c r="A3721"/>
      <c r="B3721"/>
      <c r="C3721"/>
      <c r="D3721"/>
      <c r="E3721"/>
      <c r="F3721"/>
      <c r="G3721"/>
      <c r="H3721"/>
      <c r="I3721"/>
      <c r="J3721"/>
      <c r="K3721"/>
      <c r="L3721"/>
    </row>
    <row r="3722" spans="1:12" ht="16" x14ac:dyDescent="0.2">
      <c r="A3722"/>
      <c r="B3722"/>
      <c r="C3722"/>
      <c r="D3722"/>
      <c r="E3722"/>
      <c r="F3722"/>
      <c r="G3722"/>
      <c r="H3722"/>
      <c r="I3722"/>
      <c r="J3722"/>
      <c r="K3722"/>
      <c r="L3722"/>
    </row>
    <row r="3723" spans="1:12" ht="16" x14ac:dyDescent="0.2">
      <c r="A3723"/>
      <c r="B3723"/>
      <c r="C3723"/>
      <c r="D3723"/>
      <c r="E3723"/>
      <c r="F3723"/>
      <c r="G3723"/>
      <c r="H3723"/>
      <c r="I3723"/>
      <c r="J3723"/>
      <c r="K3723"/>
      <c r="L3723"/>
    </row>
    <row r="3724" spans="1:12" ht="16" x14ac:dyDescent="0.2">
      <c r="A3724"/>
      <c r="B3724"/>
      <c r="C3724"/>
      <c r="D3724"/>
      <c r="E3724"/>
      <c r="F3724"/>
      <c r="G3724"/>
      <c r="H3724"/>
      <c r="I3724"/>
      <c r="J3724"/>
      <c r="K3724"/>
      <c r="L3724"/>
    </row>
    <row r="3725" spans="1:12" ht="16" x14ac:dyDescent="0.2">
      <c r="A3725"/>
      <c r="B3725"/>
      <c r="C3725"/>
      <c r="D3725"/>
      <c r="E3725"/>
      <c r="F3725"/>
      <c r="G3725"/>
      <c r="H3725"/>
      <c r="I3725"/>
      <c r="J3725"/>
      <c r="K3725"/>
      <c r="L3725"/>
    </row>
    <row r="3726" spans="1:12" ht="16" x14ac:dyDescent="0.2">
      <c r="A3726"/>
      <c r="B3726"/>
      <c r="C3726"/>
      <c r="D3726"/>
      <c r="E3726"/>
      <c r="F3726"/>
      <c r="G3726"/>
      <c r="H3726"/>
      <c r="I3726"/>
      <c r="J3726"/>
      <c r="K3726"/>
      <c r="L3726"/>
    </row>
    <row r="3727" spans="1:12" ht="16" x14ac:dyDescent="0.2">
      <c r="A3727"/>
      <c r="B3727"/>
      <c r="C3727"/>
      <c r="D3727"/>
      <c r="E3727"/>
      <c r="F3727"/>
      <c r="G3727"/>
      <c r="H3727"/>
      <c r="I3727"/>
      <c r="J3727"/>
      <c r="K3727"/>
      <c r="L3727"/>
    </row>
    <row r="3728" spans="1:12" ht="16" x14ac:dyDescent="0.2">
      <c r="A3728"/>
      <c r="B3728"/>
      <c r="C3728"/>
      <c r="D3728"/>
      <c r="E3728"/>
      <c r="F3728"/>
      <c r="G3728"/>
      <c r="H3728"/>
      <c r="I3728"/>
      <c r="J3728"/>
      <c r="K3728"/>
      <c r="L3728"/>
    </row>
    <row r="3729" spans="1:12" ht="16" x14ac:dyDescent="0.2">
      <c r="A3729"/>
      <c r="B3729"/>
      <c r="C3729"/>
      <c r="D3729"/>
      <c r="E3729"/>
      <c r="F3729"/>
      <c r="G3729"/>
      <c r="H3729"/>
      <c r="I3729"/>
      <c r="J3729"/>
      <c r="K3729"/>
      <c r="L3729"/>
    </row>
    <row r="3730" spans="1:12" ht="16" x14ac:dyDescent="0.2">
      <c r="A3730"/>
      <c r="B3730"/>
      <c r="C3730"/>
      <c r="D3730"/>
      <c r="E3730"/>
      <c r="F3730"/>
      <c r="G3730"/>
      <c r="H3730"/>
      <c r="I3730"/>
      <c r="J3730"/>
      <c r="K3730"/>
      <c r="L3730"/>
    </row>
    <row r="3731" spans="1:12" ht="16" x14ac:dyDescent="0.2">
      <c r="A3731"/>
      <c r="B3731"/>
      <c r="C3731"/>
      <c r="D3731"/>
      <c r="E3731"/>
      <c r="F3731"/>
      <c r="G3731"/>
      <c r="H3731"/>
      <c r="I3731"/>
      <c r="J3731"/>
      <c r="K3731"/>
      <c r="L3731"/>
    </row>
    <row r="3732" spans="1:12" ht="16" x14ac:dyDescent="0.2">
      <c r="A3732"/>
      <c r="B3732"/>
      <c r="C3732"/>
      <c r="D3732"/>
      <c r="E3732"/>
      <c r="F3732"/>
      <c r="G3732"/>
      <c r="H3732"/>
      <c r="I3732"/>
      <c r="J3732"/>
      <c r="K3732"/>
      <c r="L3732"/>
    </row>
    <row r="3733" spans="1:12" ht="16" x14ac:dyDescent="0.2">
      <c r="A3733"/>
      <c r="B3733"/>
      <c r="C3733"/>
      <c r="D3733"/>
      <c r="E3733"/>
      <c r="F3733"/>
      <c r="G3733"/>
      <c r="H3733"/>
      <c r="I3733"/>
      <c r="J3733"/>
      <c r="K3733"/>
      <c r="L3733"/>
    </row>
    <row r="3734" spans="1:12" ht="16" x14ac:dyDescent="0.2">
      <c r="A3734"/>
      <c r="B3734"/>
      <c r="C3734"/>
      <c r="D3734"/>
      <c r="E3734"/>
      <c r="F3734"/>
      <c r="G3734"/>
      <c r="H3734"/>
      <c r="I3734"/>
      <c r="J3734"/>
      <c r="K3734"/>
      <c r="L3734"/>
    </row>
    <row r="3735" spans="1:12" ht="16" x14ac:dyDescent="0.2">
      <c r="A3735"/>
      <c r="B3735"/>
      <c r="C3735"/>
      <c r="D3735"/>
      <c r="E3735"/>
      <c r="F3735"/>
      <c r="G3735"/>
      <c r="H3735"/>
      <c r="I3735"/>
      <c r="J3735"/>
      <c r="K3735"/>
      <c r="L3735"/>
    </row>
    <row r="3736" spans="1:12" ht="16" x14ac:dyDescent="0.2">
      <c r="A3736"/>
      <c r="B3736"/>
      <c r="C3736"/>
      <c r="D3736"/>
      <c r="E3736"/>
      <c r="F3736"/>
      <c r="G3736"/>
      <c r="H3736"/>
      <c r="I3736"/>
      <c r="J3736"/>
      <c r="K3736"/>
      <c r="L3736"/>
    </row>
    <row r="3737" spans="1:12" ht="16" x14ac:dyDescent="0.2">
      <c r="A3737"/>
      <c r="B3737"/>
      <c r="C3737"/>
      <c r="D3737"/>
      <c r="E3737"/>
      <c r="F3737"/>
      <c r="G3737"/>
      <c r="H3737"/>
      <c r="I3737"/>
      <c r="J3737"/>
      <c r="K3737"/>
      <c r="L3737"/>
    </row>
    <row r="3738" spans="1:12" ht="16" x14ac:dyDescent="0.2">
      <c r="A3738"/>
      <c r="B3738"/>
      <c r="C3738"/>
      <c r="D3738"/>
      <c r="E3738"/>
      <c r="F3738"/>
      <c r="G3738"/>
      <c r="H3738"/>
      <c r="I3738"/>
      <c r="J3738"/>
      <c r="K3738"/>
      <c r="L3738"/>
    </row>
    <row r="3739" spans="1:12" ht="16" x14ac:dyDescent="0.2">
      <c r="A3739"/>
      <c r="B3739"/>
      <c r="C3739"/>
      <c r="D3739"/>
      <c r="E3739"/>
      <c r="F3739"/>
      <c r="G3739"/>
      <c r="H3739"/>
      <c r="I3739"/>
      <c r="J3739"/>
      <c r="K3739"/>
      <c r="L3739"/>
    </row>
    <row r="3740" spans="1:12" ht="16" x14ac:dyDescent="0.2">
      <c r="A3740"/>
      <c r="B3740"/>
      <c r="C3740"/>
      <c r="D3740"/>
      <c r="E3740"/>
      <c r="F3740"/>
      <c r="G3740"/>
      <c r="H3740"/>
      <c r="I3740"/>
      <c r="J3740"/>
      <c r="K3740"/>
      <c r="L3740"/>
    </row>
    <row r="3741" spans="1:12" ht="16" x14ac:dyDescent="0.2">
      <c r="A3741"/>
      <c r="B3741"/>
      <c r="C3741"/>
      <c r="D3741"/>
      <c r="E3741"/>
      <c r="F3741"/>
      <c r="G3741"/>
      <c r="H3741"/>
      <c r="I3741"/>
      <c r="J3741"/>
      <c r="K3741"/>
      <c r="L3741"/>
    </row>
    <row r="3742" spans="1:12" ht="16" x14ac:dyDescent="0.2">
      <c r="A3742"/>
      <c r="B3742"/>
      <c r="C3742"/>
      <c r="D3742"/>
      <c r="E3742"/>
      <c r="F3742"/>
      <c r="G3742"/>
      <c r="H3742"/>
      <c r="I3742"/>
      <c r="J3742"/>
      <c r="K3742"/>
      <c r="L3742"/>
    </row>
    <row r="3743" spans="1:12" ht="16" x14ac:dyDescent="0.2">
      <c r="A3743"/>
      <c r="B3743"/>
      <c r="C3743"/>
      <c r="D3743"/>
      <c r="E3743"/>
      <c r="F3743"/>
      <c r="G3743"/>
      <c r="H3743"/>
      <c r="I3743"/>
      <c r="J3743"/>
      <c r="K3743"/>
      <c r="L3743"/>
    </row>
    <row r="3744" spans="1:12" ht="16" x14ac:dyDescent="0.2">
      <c r="A3744"/>
      <c r="B3744"/>
      <c r="C3744"/>
      <c r="D3744"/>
      <c r="E3744"/>
      <c r="F3744"/>
      <c r="G3744"/>
      <c r="H3744"/>
      <c r="I3744"/>
      <c r="J3744"/>
      <c r="K3744"/>
      <c r="L3744"/>
    </row>
    <row r="3745" spans="1:12" ht="16" x14ac:dyDescent="0.2">
      <c r="A3745"/>
      <c r="B3745"/>
      <c r="C3745"/>
      <c r="D3745"/>
      <c r="E3745"/>
      <c r="F3745"/>
      <c r="G3745"/>
      <c r="H3745"/>
      <c r="I3745"/>
      <c r="J3745"/>
      <c r="K3745"/>
      <c r="L3745"/>
    </row>
    <row r="3746" spans="1:12" ht="16" x14ac:dyDescent="0.2">
      <c r="A3746"/>
      <c r="B3746"/>
      <c r="C3746"/>
      <c r="D3746"/>
      <c r="E3746"/>
      <c r="F3746"/>
      <c r="G3746"/>
      <c r="H3746"/>
      <c r="I3746"/>
      <c r="J3746"/>
      <c r="K3746"/>
      <c r="L3746"/>
    </row>
    <row r="3747" spans="1:12" ht="16" x14ac:dyDescent="0.2">
      <c r="A3747"/>
      <c r="B3747"/>
      <c r="C3747"/>
      <c r="D3747"/>
      <c r="E3747"/>
      <c r="F3747"/>
      <c r="G3747"/>
      <c r="H3747"/>
      <c r="I3747"/>
      <c r="J3747"/>
      <c r="K3747"/>
      <c r="L3747"/>
    </row>
    <row r="3748" spans="1:12" ht="16" x14ac:dyDescent="0.2">
      <c r="A3748"/>
      <c r="B3748"/>
      <c r="C3748"/>
      <c r="D3748"/>
      <c r="E3748"/>
      <c r="F3748"/>
      <c r="G3748"/>
      <c r="H3748"/>
      <c r="I3748"/>
      <c r="J3748"/>
      <c r="K3748"/>
      <c r="L3748"/>
    </row>
    <row r="3749" spans="1:12" ht="16" x14ac:dyDescent="0.2">
      <c r="A3749"/>
      <c r="B3749"/>
      <c r="C3749"/>
      <c r="D3749"/>
      <c r="E3749"/>
      <c r="F3749"/>
      <c r="G3749"/>
      <c r="H3749"/>
      <c r="I3749"/>
      <c r="J3749"/>
      <c r="K3749"/>
      <c r="L3749"/>
    </row>
    <row r="3750" spans="1:12" ht="16" x14ac:dyDescent="0.2">
      <c r="A3750"/>
      <c r="B3750"/>
      <c r="C3750"/>
      <c r="D3750"/>
      <c r="E3750"/>
      <c r="F3750"/>
      <c r="G3750"/>
      <c r="H3750"/>
      <c r="I3750"/>
      <c r="J3750"/>
      <c r="K3750"/>
      <c r="L3750"/>
    </row>
    <row r="3751" spans="1:12" ht="16" x14ac:dyDescent="0.2">
      <c r="A3751"/>
      <c r="B3751"/>
      <c r="C3751"/>
      <c r="D3751"/>
      <c r="E3751"/>
      <c r="F3751"/>
      <c r="G3751"/>
      <c r="H3751"/>
      <c r="I3751"/>
      <c r="J3751"/>
      <c r="K3751"/>
      <c r="L3751"/>
    </row>
    <row r="3752" spans="1:12" ht="16" x14ac:dyDescent="0.2">
      <c r="A3752"/>
      <c r="B3752"/>
      <c r="C3752"/>
      <c r="D3752"/>
      <c r="E3752"/>
      <c r="F3752"/>
      <c r="G3752"/>
      <c r="H3752"/>
      <c r="I3752"/>
      <c r="J3752"/>
      <c r="K3752"/>
      <c r="L3752"/>
    </row>
    <row r="3753" spans="1:12" ht="16" x14ac:dyDescent="0.2">
      <c r="A3753"/>
      <c r="B3753"/>
      <c r="C3753"/>
      <c r="D3753"/>
      <c r="E3753"/>
      <c r="F3753"/>
      <c r="G3753"/>
      <c r="H3753"/>
      <c r="I3753"/>
      <c r="J3753"/>
      <c r="K3753"/>
      <c r="L3753"/>
    </row>
    <row r="3754" spans="1:12" ht="16" x14ac:dyDescent="0.2">
      <c r="A3754"/>
      <c r="B3754"/>
      <c r="C3754"/>
      <c r="D3754"/>
      <c r="E3754"/>
      <c r="F3754"/>
      <c r="G3754"/>
      <c r="H3754"/>
      <c r="I3754"/>
      <c r="J3754"/>
      <c r="K3754"/>
      <c r="L3754"/>
    </row>
    <row r="3755" spans="1:12" ht="16" x14ac:dyDescent="0.2">
      <c r="A3755"/>
      <c r="B3755"/>
      <c r="C3755"/>
      <c r="D3755"/>
      <c r="E3755"/>
      <c r="F3755"/>
      <c r="G3755"/>
      <c r="H3755"/>
      <c r="I3755"/>
      <c r="J3755"/>
      <c r="K3755"/>
      <c r="L3755"/>
    </row>
    <row r="3756" spans="1:12" ht="16" x14ac:dyDescent="0.2">
      <c r="A3756"/>
      <c r="B3756"/>
      <c r="C3756"/>
      <c r="D3756"/>
      <c r="E3756"/>
      <c r="F3756"/>
      <c r="G3756"/>
      <c r="H3756"/>
      <c r="I3756"/>
      <c r="J3756"/>
      <c r="K3756"/>
      <c r="L3756"/>
    </row>
    <row r="3757" spans="1:12" ht="16" x14ac:dyDescent="0.2">
      <c r="A3757"/>
      <c r="B3757"/>
      <c r="C3757"/>
      <c r="D3757"/>
      <c r="E3757"/>
      <c r="F3757"/>
      <c r="G3757"/>
      <c r="H3757"/>
      <c r="I3757"/>
      <c r="J3757"/>
      <c r="K3757"/>
      <c r="L3757"/>
    </row>
    <row r="3758" spans="1:12" ht="16" x14ac:dyDescent="0.2">
      <c r="A3758"/>
      <c r="B3758"/>
      <c r="C3758"/>
      <c r="D3758"/>
      <c r="E3758"/>
      <c r="F3758"/>
      <c r="G3758"/>
      <c r="H3758"/>
      <c r="I3758"/>
      <c r="J3758"/>
      <c r="K3758"/>
      <c r="L3758"/>
    </row>
    <row r="3759" spans="1:12" ht="16" x14ac:dyDescent="0.2">
      <c r="A3759"/>
      <c r="B3759"/>
      <c r="C3759"/>
      <c r="D3759"/>
      <c r="E3759"/>
      <c r="F3759"/>
      <c r="G3759"/>
      <c r="H3759"/>
      <c r="I3759"/>
      <c r="J3759"/>
      <c r="K3759"/>
      <c r="L3759"/>
    </row>
    <row r="3760" spans="1:12" ht="16" x14ac:dyDescent="0.2">
      <c r="A3760"/>
      <c r="B3760"/>
      <c r="C3760"/>
      <c r="D3760"/>
      <c r="E3760"/>
      <c r="F3760"/>
      <c r="G3760"/>
      <c r="H3760"/>
      <c r="I3760"/>
      <c r="J3760"/>
      <c r="K3760"/>
      <c r="L3760"/>
    </row>
    <row r="3761" spans="1:12" ht="16" x14ac:dyDescent="0.2">
      <c r="A3761"/>
      <c r="B3761"/>
      <c r="C3761"/>
      <c r="D3761"/>
      <c r="E3761"/>
      <c r="F3761"/>
      <c r="G3761"/>
      <c r="H3761"/>
      <c r="I3761"/>
      <c r="J3761"/>
      <c r="K3761"/>
      <c r="L3761"/>
    </row>
    <row r="3762" spans="1:12" ht="16" x14ac:dyDescent="0.2">
      <c r="A3762"/>
      <c r="B3762"/>
      <c r="C3762"/>
      <c r="D3762"/>
      <c r="E3762"/>
      <c r="F3762"/>
      <c r="G3762"/>
      <c r="H3762"/>
      <c r="I3762"/>
      <c r="J3762"/>
      <c r="K3762"/>
      <c r="L3762"/>
    </row>
    <row r="3763" spans="1:12" ht="16" x14ac:dyDescent="0.2">
      <c r="A3763"/>
      <c r="B3763"/>
      <c r="C3763"/>
      <c r="D3763"/>
      <c r="E3763"/>
      <c r="F3763"/>
      <c r="G3763"/>
      <c r="H3763"/>
      <c r="I3763"/>
      <c r="J3763"/>
      <c r="K3763"/>
      <c r="L3763"/>
    </row>
    <row r="3764" spans="1:12" ht="16" x14ac:dyDescent="0.2">
      <c r="A3764"/>
      <c r="B3764"/>
      <c r="C3764"/>
      <c r="D3764"/>
      <c r="E3764"/>
      <c r="F3764"/>
      <c r="G3764"/>
      <c r="H3764"/>
      <c r="I3764"/>
      <c r="J3764"/>
      <c r="K3764"/>
      <c r="L3764"/>
    </row>
    <row r="3765" spans="1:12" ht="16" x14ac:dyDescent="0.2">
      <c r="A3765"/>
      <c r="B3765"/>
      <c r="C3765"/>
      <c r="D3765"/>
      <c r="E3765"/>
      <c r="F3765"/>
      <c r="G3765"/>
      <c r="H3765"/>
      <c r="I3765"/>
      <c r="J3765"/>
      <c r="K3765"/>
      <c r="L3765"/>
    </row>
    <row r="3766" spans="1:12" ht="16" x14ac:dyDescent="0.2">
      <c r="A3766"/>
      <c r="B3766"/>
      <c r="C3766"/>
      <c r="D3766"/>
      <c r="E3766"/>
      <c r="F3766"/>
      <c r="G3766"/>
      <c r="H3766"/>
      <c r="I3766"/>
      <c r="J3766"/>
      <c r="K3766"/>
      <c r="L3766"/>
    </row>
    <row r="3767" spans="1:12" ht="16" x14ac:dyDescent="0.2">
      <c r="A3767"/>
      <c r="B3767"/>
      <c r="C3767"/>
      <c r="D3767"/>
      <c r="E3767"/>
      <c r="F3767"/>
      <c r="G3767"/>
      <c r="H3767"/>
      <c r="I3767"/>
      <c r="J3767"/>
      <c r="K3767"/>
      <c r="L3767"/>
    </row>
    <row r="3768" spans="1:12" ht="16" x14ac:dyDescent="0.2">
      <c r="A3768"/>
      <c r="B3768"/>
      <c r="C3768"/>
      <c r="D3768"/>
      <c r="E3768"/>
      <c r="F3768"/>
      <c r="G3768"/>
      <c r="H3768"/>
      <c r="I3768"/>
      <c r="J3768"/>
      <c r="K3768"/>
      <c r="L3768"/>
    </row>
    <row r="3769" spans="1:12" ht="16" x14ac:dyDescent="0.2">
      <c r="A3769"/>
      <c r="B3769"/>
      <c r="C3769"/>
      <c r="D3769"/>
      <c r="E3769"/>
      <c r="F3769"/>
      <c r="G3769"/>
      <c r="H3769"/>
      <c r="I3769"/>
      <c r="J3769"/>
      <c r="K3769"/>
      <c r="L3769"/>
    </row>
    <row r="3770" spans="1:12" ht="16" x14ac:dyDescent="0.2">
      <c r="A3770"/>
      <c r="B3770"/>
      <c r="C3770"/>
      <c r="D3770"/>
      <c r="E3770"/>
      <c r="F3770"/>
      <c r="G3770"/>
      <c r="H3770"/>
      <c r="I3770"/>
      <c r="J3770"/>
      <c r="K3770"/>
      <c r="L3770"/>
    </row>
    <row r="3771" spans="1:12" ht="16" x14ac:dyDescent="0.2">
      <c r="A3771"/>
      <c r="B3771"/>
      <c r="C3771"/>
      <c r="D3771"/>
      <c r="E3771"/>
      <c r="F3771"/>
      <c r="G3771"/>
      <c r="H3771"/>
      <c r="I3771"/>
      <c r="J3771"/>
      <c r="K3771"/>
      <c r="L3771"/>
    </row>
    <row r="3772" spans="1:12" ht="16" x14ac:dyDescent="0.2">
      <c r="A3772"/>
      <c r="B3772"/>
      <c r="C3772"/>
      <c r="D3772"/>
      <c r="E3772"/>
      <c r="F3772"/>
      <c r="G3772"/>
      <c r="H3772"/>
      <c r="I3772"/>
      <c r="J3772"/>
      <c r="K3772"/>
      <c r="L3772"/>
    </row>
    <row r="3773" spans="1:12" ht="16" x14ac:dyDescent="0.2">
      <c r="A3773"/>
      <c r="B3773"/>
      <c r="C3773"/>
      <c r="D3773"/>
      <c r="E3773"/>
      <c r="F3773"/>
      <c r="G3773"/>
      <c r="H3773"/>
      <c r="I3773"/>
      <c r="J3773"/>
      <c r="K3773"/>
      <c r="L3773"/>
    </row>
    <row r="3774" spans="1:12" ht="16" x14ac:dyDescent="0.2">
      <c r="A3774"/>
      <c r="B3774"/>
      <c r="C3774"/>
      <c r="D3774"/>
      <c r="E3774"/>
      <c r="F3774"/>
      <c r="G3774"/>
      <c r="H3774"/>
      <c r="I3774"/>
      <c r="J3774"/>
      <c r="K3774"/>
      <c r="L3774"/>
    </row>
    <row r="3775" spans="1:12" ht="16" x14ac:dyDescent="0.2">
      <c r="A3775"/>
      <c r="B3775"/>
      <c r="C3775"/>
      <c r="D3775"/>
      <c r="E3775"/>
      <c r="F3775"/>
      <c r="G3775"/>
      <c r="H3775"/>
      <c r="I3775"/>
      <c r="J3775"/>
      <c r="K3775"/>
      <c r="L3775"/>
    </row>
    <row r="3776" spans="1:12" ht="16" x14ac:dyDescent="0.2">
      <c r="A3776"/>
      <c r="B3776"/>
      <c r="C3776"/>
      <c r="D3776"/>
      <c r="E3776"/>
      <c r="F3776"/>
      <c r="G3776"/>
      <c r="H3776"/>
      <c r="I3776"/>
      <c r="J3776"/>
      <c r="K3776"/>
      <c r="L3776"/>
    </row>
    <row r="3777" spans="1:12" ht="16" x14ac:dyDescent="0.2">
      <c r="A3777"/>
      <c r="B3777"/>
      <c r="C3777"/>
      <c r="D3777"/>
      <c r="E3777"/>
      <c r="F3777"/>
      <c r="G3777"/>
      <c r="H3777"/>
      <c r="I3777"/>
      <c r="J3777"/>
      <c r="K3777"/>
      <c r="L3777"/>
    </row>
    <row r="3778" spans="1:12" ht="16" x14ac:dyDescent="0.2">
      <c r="A3778"/>
      <c r="B3778"/>
      <c r="C3778"/>
      <c r="D3778"/>
      <c r="E3778"/>
      <c r="F3778"/>
      <c r="G3778"/>
      <c r="H3778"/>
      <c r="I3778"/>
      <c r="J3778"/>
      <c r="K3778"/>
      <c r="L3778"/>
    </row>
    <row r="3779" spans="1:12" ht="16" x14ac:dyDescent="0.2">
      <c r="A3779"/>
      <c r="B3779"/>
      <c r="C3779"/>
      <c r="D3779"/>
      <c r="E3779"/>
      <c r="F3779"/>
      <c r="G3779"/>
      <c r="H3779"/>
      <c r="I3779"/>
      <c r="J3779"/>
      <c r="K3779"/>
      <c r="L3779"/>
    </row>
    <row r="3780" spans="1:12" ht="16" x14ac:dyDescent="0.2">
      <c r="A3780"/>
      <c r="B3780"/>
      <c r="C3780"/>
      <c r="D3780"/>
      <c r="E3780"/>
      <c r="F3780"/>
      <c r="G3780"/>
      <c r="H3780"/>
      <c r="I3780"/>
      <c r="J3780"/>
      <c r="K3780"/>
      <c r="L3780"/>
    </row>
    <row r="3781" spans="1:12" ht="16" x14ac:dyDescent="0.2">
      <c r="A3781"/>
      <c r="B3781"/>
      <c r="C3781"/>
      <c r="D3781"/>
      <c r="E3781"/>
      <c r="F3781"/>
      <c r="G3781"/>
      <c r="H3781"/>
      <c r="I3781"/>
      <c r="J3781"/>
      <c r="K3781"/>
      <c r="L3781"/>
    </row>
    <row r="3782" spans="1:12" ht="16" x14ac:dyDescent="0.2">
      <c r="A3782"/>
      <c r="B3782"/>
      <c r="C3782"/>
      <c r="D3782"/>
      <c r="E3782"/>
      <c r="F3782"/>
      <c r="G3782"/>
      <c r="H3782"/>
      <c r="I3782"/>
      <c r="J3782"/>
      <c r="K3782"/>
      <c r="L3782"/>
    </row>
    <row r="3783" spans="1:12" ht="16" x14ac:dyDescent="0.2">
      <c r="A3783"/>
      <c r="B3783"/>
      <c r="C3783"/>
      <c r="D3783"/>
      <c r="E3783"/>
      <c r="F3783"/>
      <c r="G3783"/>
      <c r="H3783"/>
      <c r="I3783"/>
      <c r="J3783"/>
      <c r="K3783"/>
      <c r="L3783"/>
    </row>
    <row r="3784" spans="1:12" ht="16" x14ac:dyDescent="0.2">
      <c r="A3784"/>
      <c r="B3784"/>
      <c r="C3784"/>
      <c r="D3784"/>
      <c r="E3784"/>
      <c r="F3784"/>
      <c r="G3784"/>
      <c r="H3784"/>
      <c r="I3784"/>
      <c r="J3784"/>
      <c r="K3784"/>
      <c r="L3784"/>
    </row>
    <row r="3785" spans="1:12" ht="16" x14ac:dyDescent="0.2">
      <c r="A3785"/>
      <c r="B3785"/>
      <c r="C3785"/>
      <c r="D3785"/>
      <c r="E3785"/>
      <c r="F3785"/>
      <c r="G3785"/>
      <c r="H3785"/>
      <c r="I3785"/>
      <c r="J3785"/>
      <c r="K3785"/>
      <c r="L3785"/>
    </row>
    <row r="3786" spans="1:12" ht="16" x14ac:dyDescent="0.2">
      <c r="A3786"/>
      <c r="B3786"/>
      <c r="C3786"/>
      <c r="D3786"/>
      <c r="E3786"/>
      <c r="F3786"/>
      <c r="G3786"/>
      <c r="H3786"/>
      <c r="I3786"/>
      <c r="J3786"/>
      <c r="K3786"/>
      <c r="L3786"/>
    </row>
    <row r="3787" spans="1:12" ht="16" x14ac:dyDescent="0.2">
      <c r="A3787"/>
      <c r="B3787"/>
      <c r="C3787"/>
      <c r="D3787"/>
      <c r="E3787"/>
      <c r="F3787"/>
      <c r="G3787"/>
      <c r="H3787"/>
      <c r="I3787"/>
      <c r="J3787"/>
      <c r="K3787"/>
      <c r="L3787"/>
    </row>
    <row r="3788" spans="1:12" ht="16" x14ac:dyDescent="0.2">
      <c r="A3788"/>
      <c r="B3788"/>
      <c r="C3788"/>
      <c r="D3788"/>
      <c r="E3788"/>
      <c r="F3788"/>
      <c r="G3788"/>
      <c r="H3788"/>
      <c r="I3788"/>
      <c r="J3788"/>
      <c r="K3788"/>
      <c r="L3788"/>
    </row>
    <row r="3789" spans="1:12" ht="16" x14ac:dyDescent="0.2">
      <c r="A3789"/>
      <c r="B3789"/>
      <c r="C3789"/>
      <c r="D3789"/>
      <c r="E3789"/>
      <c r="F3789"/>
      <c r="G3789"/>
      <c r="H3789"/>
      <c r="I3789"/>
      <c r="J3789"/>
      <c r="K3789"/>
      <c r="L3789"/>
    </row>
    <row r="3790" spans="1:12" ht="16" x14ac:dyDescent="0.2">
      <c r="A3790"/>
      <c r="B3790"/>
      <c r="C3790"/>
      <c r="D3790"/>
      <c r="E3790"/>
      <c r="F3790"/>
      <c r="G3790"/>
      <c r="H3790"/>
      <c r="I3790"/>
      <c r="J3790"/>
      <c r="K3790"/>
      <c r="L3790"/>
    </row>
    <row r="3791" spans="1:12" ht="16" x14ac:dyDescent="0.2">
      <c r="A3791"/>
      <c r="B3791"/>
      <c r="C3791"/>
      <c r="D3791"/>
      <c r="E3791"/>
      <c r="F3791"/>
      <c r="G3791"/>
      <c r="H3791"/>
      <c r="I3791"/>
      <c r="J3791"/>
      <c r="K3791"/>
      <c r="L3791"/>
    </row>
    <row r="3792" spans="1:12" ht="16" x14ac:dyDescent="0.2">
      <c r="A3792"/>
      <c r="B3792"/>
      <c r="C3792"/>
      <c r="D3792"/>
      <c r="E3792"/>
      <c r="F3792"/>
      <c r="G3792"/>
      <c r="H3792"/>
      <c r="I3792"/>
      <c r="J3792"/>
      <c r="K3792"/>
      <c r="L3792"/>
    </row>
    <row r="3793" spans="1:12" ht="16" x14ac:dyDescent="0.2">
      <c r="A3793"/>
      <c r="B3793"/>
      <c r="C3793"/>
      <c r="D3793"/>
      <c r="E3793"/>
      <c r="F3793"/>
      <c r="G3793"/>
      <c r="H3793"/>
      <c r="I3793"/>
      <c r="J3793"/>
      <c r="K3793"/>
      <c r="L3793"/>
    </row>
    <row r="3794" spans="1:12" ht="16" x14ac:dyDescent="0.2">
      <c r="A3794"/>
      <c r="B3794"/>
      <c r="C3794"/>
      <c r="D3794"/>
      <c r="E3794"/>
      <c r="F3794"/>
      <c r="G3794"/>
      <c r="H3794"/>
      <c r="I3794"/>
      <c r="J3794"/>
      <c r="K3794"/>
      <c r="L3794"/>
    </row>
    <row r="3795" spans="1:12" ht="16" x14ac:dyDescent="0.2">
      <c r="A3795"/>
      <c r="B3795"/>
      <c r="C3795"/>
      <c r="D3795"/>
      <c r="E3795"/>
      <c r="F3795"/>
      <c r="G3795"/>
      <c r="H3795"/>
      <c r="I3795"/>
      <c r="J3795"/>
      <c r="K3795"/>
      <c r="L3795"/>
    </row>
    <row r="3796" spans="1:12" ht="16" x14ac:dyDescent="0.2">
      <c r="A3796"/>
      <c r="B3796"/>
      <c r="C3796"/>
      <c r="D3796"/>
      <c r="E3796"/>
      <c r="F3796"/>
      <c r="G3796"/>
      <c r="H3796"/>
      <c r="I3796"/>
      <c r="J3796"/>
      <c r="K3796"/>
      <c r="L3796"/>
    </row>
    <row r="3797" spans="1:12" ht="16" x14ac:dyDescent="0.2">
      <c r="A3797"/>
      <c r="B3797"/>
      <c r="C3797"/>
      <c r="D3797"/>
      <c r="E3797"/>
      <c r="F3797"/>
      <c r="G3797"/>
      <c r="H3797"/>
      <c r="I3797"/>
      <c r="J3797"/>
      <c r="K3797"/>
      <c r="L3797"/>
    </row>
    <row r="3798" spans="1:12" ht="16" x14ac:dyDescent="0.2">
      <c r="A3798"/>
      <c r="B3798"/>
      <c r="C3798"/>
      <c r="D3798"/>
      <c r="E3798"/>
      <c r="F3798"/>
      <c r="G3798"/>
      <c r="H3798"/>
      <c r="I3798"/>
      <c r="J3798"/>
      <c r="K3798"/>
      <c r="L3798"/>
    </row>
    <row r="3799" spans="1:12" ht="16" x14ac:dyDescent="0.2">
      <c r="A3799"/>
      <c r="B3799"/>
      <c r="C3799"/>
      <c r="D3799"/>
      <c r="E3799"/>
      <c r="F3799"/>
      <c r="G3799"/>
      <c r="H3799"/>
      <c r="I3799"/>
      <c r="J3799"/>
      <c r="K3799"/>
      <c r="L3799"/>
    </row>
    <row r="3800" spans="1:12" ht="16" x14ac:dyDescent="0.2">
      <c r="A3800"/>
      <c r="B3800"/>
      <c r="C3800"/>
      <c r="D3800"/>
      <c r="E3800"/>
      <c r="F3800"/>
      <c r="G3800"/>
      <c r="H3800"/>
      <c r="I3800"/>
      <c r="J3800"/>
      <c r="K3800"/>
      <c r="L3800"/>
    </row>
    <row r="3801" spans="1:12" ht="16" x14ac:dyDescent="0.2">
      <c r="A3801"/>
      <c r="B3801"/>
      <c r="C3801"/>
      <c r="D3801"/>
      <c r="E3801"/>
      <c r="F3801"/>
      <c r="G3801"/>
      <c r="H3801"/>
      <c r="I3801"/>
      <c r="J3801"/>
      <c r="K3801"/>
      <c r="L3801"/>
    </row>
    <row r="3802" spans="1:12" ht="16" x14ac:dyDescent="0.2">
      <c r="A3802"/>
      <c r="B3802"/>
      <c r="C3802"/>
      <c r="D3802"/>
      <c r="E3802"/>
      <c r="F3802"/>
      <c r="G3802"/>
      <c r="H3802"/>
      <c r="I3802"/>
      <c r="J3802"/>
      <c r="K3802"/>
      <c r="L3802"/>
    </row>
    <row r="3803" spans="1:12" ht="16" x14ac:dyDescent="0.2">
      <c r="A3803"/>
      <c r="B3803"/>
      <c r="C3803"/>
      <c r="D3803"/>
      <c r="E3803"/>
      <c r="F3803"/>
      <c r="G3803"/>
      <c r="H3803"/>
      <c r="I3803"/>
      <c r="J3803"/>
      <c r="K3803"/>
      <c r="L3803"/>
    </row>
    <row r="3804" spans="1:12" ht="16" x14ac:dyDescent="0.2">
      <c r="A3804"/>
      <c r="B3804"/>
      <c r="C3804"/>
      <c r="D3804"/>
      <c r="E3804"/>
      <c r="F3804"/>
      <c r="G3804"/>
      <c r="H3804"/>
      <c r="I3804"/>
      <c r="J3804"/>
      <c r="K3804"/>
      <c r="L3804"/>
    </row>
    <row r="3805" spans="1:12" ht="16" x14ac:dyDescent="0.2">
      <c r="A3805"/>
      <c r="B3805"/>
      <c r="C3805"/>
      <c r="D3805"/>
      <c r="E3805"/>
      <c r="F3805"/>
      <c r="G3805"/>
      <c r="H3805"/>
      <c r="I3805"/>
      <c r="J3805"/>
      <c r="K3805"/>
      <c r="L3805"/>
    </row>
    <row r="3806" spans="1:12" ht="16" x14ac:dyDescent="0.2">
      <c r="A3806"/>
      <c r="B3806"/>
      <c r="C3806"/>
      <c r="D3806"/>
      <c r="E3806"/>
      <c r="F3806"/>
      <c r="G3806"/>
      <c r="H3806"/>
      <c r="I3806"/>
      <c r="J3806"/>
      <c r="K3806"/>
      <c r="L3806"/>
    </row>
    <row r="3807" spans="1:12" ht="16" x14ac:dyDescent="0.2">
      <c r="A3807"/>
      <c r="B3807"/>
      <c r="C3807"/>
      <c r="D3807"/>
      <c r="E3807"/>
      <c r="F3807"/>
      <c r="G3807"/>
      <c r="H3807"/>
      <c r="I3807"/>
      <c r="J3807"/>
      <c r="K3807"/>
      <c r="L3807"/>
    </row>
    <row r="3808" spans="1:12" ht="16" x14ac:dyDescent="0.2">
      <c r="A3808"/>
      <c r="B3808"/>
      <c r="C3808"/>
      <c r="D3808"/>
      <c r="E3808"/>
      <c r="F3808"/>
      <c r="G3808"/>
      <c r="H3808"/>
      <c r="I3808"/>
      <c r="J3808"/>
      <c r="K3808"/>
      <c r="L3808"/>
    </row>
    <row r="3809" spans="1:12" ht="16" x14ac:dyDescent="0.2">
      <c r="A3809"/>
      <c r="B3809"/>
      <c r="C3809"/>
      <c r="D3809"/>
      <c r="E3809"/>
      <c r="F3809"/>
      <c r="G3809"/>
      <c r="H3809"/>
      <c r="I3809"/>
      <c r="J3809"/>
      <c r="K3809"/>
      <c r="L3809"/>
    </row>
    <row r="3810" spans="1:12" ht="16" x14ac:dyDescent="0.2">
      <c r="A3810"/>
      <c r="B3810"/>
      <c r="C3810"/>
      <c r="D3810"/>
      <c r="E3810"/>
      <c r="F3810"/>
      <c r="G3810"/>
      <c r="H3810"/>
      <c r="I3810"/>
      <c r="J3810"/>
      <c r="K3810"/>
      <c r="L3810"/>
    </row>
    <row r="3811" spans="1:12" ht="16" x14ac:dyDescent="0.2">
      <c r="A3811"/>
      <c r="B3811"/>
      <c r="C3811"/>
      <c r="D3811"/>
      <c r="E3811"/>
      <c r="F3811"/>
      <c r="G3811"/>
      <c r="H3811"/>
      <c r="I3811"/>
      <c r="J3811"/>
      <c r="K3811"/>
      <c r="L3811"/>
    </row>
    <row r="3812" spans="1:12" ht="16" x14ac:dyDescent="0.2">
      <c r="A3812"/>
      <c r="B3812"/>
      <c r="C3812"/>
      <c r="D3812"/>
      <c r="E3812"/>
      <c r="F3812"/>
      <c r="G3812"/>
      <c r="H3812"/>
      <c r="I3812"/>
      <c r="J3812"/>
      <c r="K3812"/>
      <c r="L3812"/>
    </row>
    <row r="3813" spans="1:12" ht="16" x14ac:dyDescent="0.2">
      <c r="A3813"/>
      <c r="B3813"/>
      <c r="C3813"/>
      <c r="D3813"/>
      <c r="E3813"/>
      <c r="F3813"/>
      <c r="G3813"/>
      <c r="H3813"/>
      <c r="I3813"/>
      <c r="J3813"/>
      <c r="K3813"/>
      <c r="L3813"/>
    </row>
    <row r="3814" spans="1:12" ht="16" x14ac:dyDescent="0.2">
      <c r="A3814"/>
      <c r="B3814"/>
      <c r="C3814"/>
      <c r="D3814"/>
      <c r="E3814"/>
      <c r="F3814"/>
      <c r="G3814"/>
      <c r="H3814"/>
      <c r="I3814"/>
      <c r="J3814"/>
      <c r="K3814"/>
      <c r="L3814"/>
    </row>
    <row r="3815" spans="1:12" ht="16" x14ac:dyDescent="0.2">
      <c r="A3815"/>
      <c r="B3815"/>
      <c r="C3815"/>
      <c r="D3815"/>
      <c r="E3815"/>
      <c r="F3815"/>
      <c r="G3815"/>
      <c r="H3815"/>
      <c r="I3815"/>
      <c r="J3815"/>
      <c r="K3815"/>
      <c r="L3815"/>
    </row>
    <row r="3816" spans="1:12" ht="16" x14ac:dyDescent="0.2">
      <c r="A3816"/>
      <c r="B3816"/>
      <c r="C3816"/>
      <c r="D3816"/>
      <c r="E3816"/>
      <c r="F3816"/>
      <c r="G3816"/>
      <c r="H3816"/>
      <c r="I3816"/>
      <c r="J3816"/>
      <c r="K3816"/>
      <c r="L3816"/>
    </row>
    <row r="3817" spans="1:12" ht="16" x14ac:dyDescent="0.2">
      <c r="A3817"/>
      <c r="B3817"/>
      <c r="C3817"/>
      <c r="D3817"/>
      <c r="E3817"/>
      <c r="F3817"/>
      <c r="G3817"/>
      <c r="H3817"/>
      <c r="I3817"/>
      <c r="J3817"/>
      <c r="K3817"/>
      <c r="L3817"/>
    </row>
    <row r="3818" spans="1:12" ht="16" x14ac:dyDescent="0.2">
      <c r="A3818"/>
      <c r="B3818"/>
      <c r="C3818"/>
      <c r="D3818"/>
      <c r="E3818"/>
      <c r="F3818"/>
      <c r="G3818"/>
      <c r="H3818"/>
      <c r="I3818"/>
      <c r="J3818"/>
      <c r="K3818"/>
      <c r="L3818"/>
    </row>
    <row r="3819" spans="1:12" ht="16" x14ac:dyDescent="0.2">
      <c r="A3819"/>
      <c r="B3819"/>
      <c r="C3819"/>
      <c r="D3819"/>
      <c r="E3819"/>
      <c r="F3819"/>
      <c r="G3819"/>
      <c r="H3819"/>
      <c r="I3819"/>
      <c r="J3819"/>
      <c r="K3819"/>
      <c r="L3819"/>
    </row>
    <row r="3820" spans="1:12" ht="16" x14ac:dyDescent="0.2">
      <c r="A3820"/>
      <c r="B3820"/>
      <c r="C3820"/>
      <c r="D3820"/>
      <c r="E3820"/>
      <c r="F3820"/>
      <c r="G3820"/>
      <c r="H3820"/>
      <c r="I3820"/>
      <c r="J3820"/>
      <c r="K3820"/>
      <c r="L3820"/>
    </row>
    <row r="3821" spans="1:12" ht="16" x14ac:dyDescent="0.2">
      <c r="A3821"/>
      <c r="B3821"/>
      <c r="C3821"/>
      <c r="D3821"/>
      <c r="E3821"/>
      <c r="F3821"/>
      <c r="G3821"/>
      <c r="H3821"/>
      <c r="I3821"/>
      <c r="J3821"/>
      <c r="K3821"/>
      <c r="L3821"/>
    </row>
    <row r="3822" spans="1:12" ht="16" x14ac:dyDescent="0.2">
      <c r="A3822"/>
      <c r="B3822"/>
      <c r="C3822"/>
      <c r="D3822"/>
      <c r="E3822"/>
      <c r="F3822"/>
      <c r="G3822"/>
      <c r="H3822"/>
      <c r="I3822"/>
      <c r="J3822"/>
      <c r="K3822"/>
      <c r="L3822"/>
    </row>
    <row r="3823" spans="1:12" ht="16" x14ac:dyDescent="0.2">
      <c r="A3823"/>
      <c r="B3823"/>
      <c r="C3823"/>
      <c r="D3823"/>
      <c r="E3823"/>
      <c r="F3823"/>
      <c r="G3823"/>
      <c r="H3823"/>
      <c r="I3823"/>
      <c r="J3823"/>
      <c r="K3823"/>
      <c r="L3823"/>
    </row>
    <row r="3824" spans="1:12" ht="16" x14ac:dyDescent="0.2">
      <c r="A3824"/>
      <c r="B3824"/>
      <c r="C3824"/>
      <c r="D3824"/>
      <c r="E3824"/>
      <c r="F3824"/>
      <c r="G3824"/>
      <c r="H3824"/>
      <c r="I3824"/>
      <c r="J3824"/>
      <c r="K3824"/>
      <c r="L3824"/>
    </row>
    <row r="3825" spans="1:12" ht="16" x14ac:dyDescent="0.2">
      <c r="A3825"/>
      <c r="B3825"/>
      <c r="C3825"/>
      <c r="D3825"/>
      <c r="E3825"/>
      <c r="F3825"/>
      <c r="G3825"/>
      <c r="H3825"/>
      <c r="I3825"/>
      <c r="J3825"/>
      <c r="K3825"/>
      <c r="L3825"/>
    </row>
    <row r="3826" spans="1:12" ht="16" x14ac:dyDescent="0.2">
      <c r="A3826"/>
      <c r="B3826"/>
      <c r="C3826"/>
      <c r="D3826"/>
      <c r="E3826"/>
      <c r="F3826"/>
      <c r="G3826"/>
      <c r="H3826"/>
      <c r="I3826"/>
      <c r="J3826"/>
      <c r="K3826"/>
      <c r="L3826"/>
    </row>
    <row r="3827" spans="1:12" ht="16" x14ac:dyDescent="0.2">
      <c r="A3827"/>
      <c r="B3827"/>
      <c r="C3827"/>
      <c r="D3827"/>
      <c r="E3827"/>
      <c r="F3827"/>
      <c r="G3827"/>
      <c r="H3827"/>
      <c r="I3827"/>
      <c r="J3827"/>
      <c r="K3827"/>
      <c r="L3827"/>
    </row>
    <row r="3828" spans="1:12" ht="16" x14ac:dyDescent="0.2">
      <c r="A3828"/>
      <c r="B3828"/>
      <c r="C3828"/>
      <c r="D3828"/>
      <c r="E3828"/>
      <c r="F3828"/>
      <c r="G3828"/>
      <c r="H3828"/>
      <c r="I3828"/>
      <c r="J3828"/>
      <c r="K3828"/>
      <c r="L3828"/>
    </row>
    <row r="3829" spans="1:12" ht="16" x14ac:dyDescent="0.2">
      <c r="A3829"/>
      <c r="B3829"/>
      <c r="C3829"/>
      <c r="D3829"/>
      <c r="E3829"/>
      <c r="F3829"/>
      <c r="G3829"/>
      <c r="H3829"/>
      <c r="I3829"/>
      <c r="J3829"/>
      <c r="K3829"/>
      <c r="L3829"/>
    </row>
    <row r="3830" spans="1:12" ht="16" x14ac:dyDescent="0.2">
      <c r="A3830"/>
      <c r="B3830"/>
      <c r="C3830"/>
      <c r="D3830"/>
      <c r="E3830"/>
      <c r="F3830"/>
      <c r="G3830"/>
      <c r="H3830"/>
      <c r="I3830"/>
      <c r="J3830"/>
      <c r="K3830"/>
      <c r="L3830"/>
    </row>
    <row r="3831" spans="1:12" ht="16" x14ac:dyDescent="0.2">
      <c r="A3831"/>
      <c r="B3831"/>
      <c r="C3831"/>
      <c r="D3831"/>
      <c r="E3831"/>
      <c r="F3831"/>
      <c r="G3831"/>
      <c r="H3831"/>
      <c r="I3831"/>
      <c r="J3831"/>
      <c r="K3831"/>
      <c r="L3831"/>
    </row>
    <row r="3832" spans="1:12" ht="16" x14ac:dyDescent="0.2">
      <c r="A3832"/>
      <c r="B3832"/>
      <c r="C3832"/>
      <c r="D3832"/>
      <c r="E3832"/>
      <c r="F3832"/>
      <c r="G3832"/>
      <c r="H3832"/>
      <c r="I3832"/>
      <c r="J3832"/>
      <c r="K3832"/>
      <c r="L3832"/>
    </row>
    <row r="3833" spans="1:12" ht="16" x14ac:dyDescent="0.2">
      <c r="A3833"/>
      <c r="B3833"/>
      <c r="C3833"/>
      <c r="D3833"/>
      <c r="E3833"/>
      <c r="F3833"/>
      <c r="G3833"/>
      <c r="H3833"/>
      <c r="I3833"/>
      <c r="J3833"/>
      <c r="K3833"/>
      <c r="L3833"/>
    </row>
    <row r="3834" spans="1:12" ht="16" x14ac:dyDescent="0.2">
      <c r="A3834"/>
      <c r="B3834"/>
      <c r="C3834"/>
      <c r="D3834"/>
      <c r="E3834"/>
      <c r="F3834"/>
      <c r="G3834"/>
      <c r="H3834"/>
      <c r="I3834"/>
      <c r="J3834"/>
      <c r="K3834"/>
      <c r="L3834"/>
    </row>
    <row r="3835" spans="1:12" ht="16" x14ac:dyDescent="0.2">
      <c r="A3835"/>
      <c r="B3835"/>
      <c r="C3835"/>
      <c r="D3835"/>
      <c r="E3835"/>
      <c r="F3835"/>
      <c r="G3835"/>
      <c r="H3835"/>
      <c r="I3835"/>
      <c r="J3835"/>
      <c r="K3835"/>
      <c r="L3835"/>
    </row>
    <row r="3836" spans="1:12" ht="16" x14ac:dyDescent="0.2">
      <c r="A3836"/>
      <c r="B3836"/>
      <c r="C3836"/>
      <c r="D3836"/>
      <c r="E3836"/>
      <c r="F3836"/>
      <c r="G3836"/>
      <c r="H3836"/>
      <c r="I3836"/>
      <c r="J3836"/>
      <c r="K3836"/>
      <c r="L3836"/>
    </row>
    <row r="3837" spans="1:12" ht="16" x14ac:dyDescent="0.2">
      <c r="A3837"/>
      <c r="B3837"/>
      <c r="C3837"/>
      <c r="D3837"/>
      <c r="E3837"/>
      <c r="F3837"/>
      <c r="G3837"/>
      <c r="H3837"/>
      <c r="I3837"/>
      <c r="J3837"/>
      <c r="K3837"/>
      <c r="L3837"/>
    </row>
    <row r="3838" spans="1:12" ht="16" x14ac:dyDescent="0.2">
      <c r="A3838"/>
      <c r="B3838"/>
      <c r="C3838"/>
      <c r="D3838"/>
      <c r="E3838"/>
      <c r="F3838"/>
      <c r="G3838"/>
      <c r="H3838"/>
      <c r="I3838"/>
      <c r="J3838"/>
      <c r="K3838"/>
      <c r="L3838"/>
    </row>
    <row r="3839" spans="1:12" ht="16" x14ac:dyDescent="0.2">
      <c r="A3839"/>
      <c r="B3839"/>
      <c r="C3839"/>
      <c r="D3839"/>
      <c r="E3839"/>
      <c r="F3839"/>
      <c r="G3839"/>
      <c r="H3839"/>
      <c r="I3839"/>
      <c r="J3839"/>
      <c r="K3839"/>
      <c r="L3839"/>
    </row>
    <row r="3840" spans="1:12" ht="16" x14ac:dyDescent="0.2">
      <c r="A3840"/>
      <c r="B3840"/>
      <c r="C3840"/>
      <c r="D3840"/>
      <c r="E3840"/>
      <c r="F3840"/>
      <c r="G3840"/>
      <c r="H3840"/>
      <c r="I3840"/>
      <c r="J3840"/>
      <c r="K3840"/>
      <c r="L3840"/>
    </row>
    <row r="3841" spans="1:12" ht="16" x14ac:dyDescent="0.2">
      <c r="A3841"/>
      <c r="B3841"/>
      <c r="C3841"/>
      <c r="D3841"/>
      <c r="E3841"/>
      <c r="F3841"/>
      <c r="G3841"/>
      <c r="H3841"/>
      <c r="I3841"/>
      <c r="J3841"/>
      <c r="K3841"/>
      <c r="L3841"/>
    </row>
    <row r="3842" spans="1:12" ht="16" x14ac:dyDescent="0.2">
      <c r="A3842"/>
      <c r="B3842"/>
      <c r="C3842"/>
      <c r="D3842"/>
      <c r="E3842"/>
      <c r="F3842"/>
      <c r="G3842"/>
      <c r="H3842"/>
      <c r="I3842"/>
      <c r="J3842"/>
      <c r="K3842"/>
      <c r="L3842"/>
    </row>
    <row r="3843" spans="1:12" ht="16" x14ac:dyDescent="0.2">
      <c r="A3843"/>
      <c r="B3843"/>
      <c r="C3843"/>
      <c r="D3843"/>
      <c r="E3843"/>
      <c r="F3843"/>
      <c r="G3843"/>
      <c r="H3843"/>
      <c r="I3843"/>
      <c r="J3843"/>
      <c r="K3843"/>
      <c r="L3843"/>
    </row>
    <row r="3844" spans="1:12" ht="16" x14ac:dyDescent="0.2">
      <c r="A3844"/>
      <c r="B3844"/>
      <c r="C3844"/>
      <c r="D3844"/>
      <c r="E3844"/>
      <c r="F3844"/>
      <c r="G3844"/>
      <c r="H3844"/>
      <c r="I3844"/>
      <c r="J3844"/>
      <c r="K3844"/>
      <c r="L3844"/>
    </row>
    <row r="3845" spans="1:12" ht="16" x14ac:dyDescent="0.2">
      <c r="A3845"/>
      <c r="B3845"/>
      <c r="C3845"/>
      <c r="D3845"/>
      <c r="E3845"/>
      <c r="F3845"/>
      <c r="G3845"/>
      <c r="H3845"/>
      <c r="I3845"/>
      <c r="J3845"/>
      <c r="K3845"/>
      <c r="L3845"/>
    </row>
    <row r="3846" spans="1:12" ht="16" x14ac:dyDescent="0.2">
      <c r="A3846"/>
      <c r="B3846"/>
      <c r="C3846"/>
      <c r="D3846"/>
      <c r="E3846"/>
      <c r="F3846"/>
      <c r="G3846"/>
      <c r="H3846"/>
      <c r="I3846"/>
      <c r="J3846"/>
      <c r="K3846"/>
      <c r="L3846"/>
    </row>
    <row r="3847" spans="1:12" ht="16" x14ac:dyDescent="0.2">
      <c r="A3847"/>
      <c r="B3847"/>
      <c r="C3847"/>
      <c r="D3847"/>
      <c r="E3847"/>
      <c r="F3847"/>
      <c r="G3847"/>
      <c r="H3847"/>
      <c r="I3847"/>
      <c r="J3847"/>
      <c r="K3847"/>
      <c r="L3847"/>
    </row>
    <row r="3848" spans="1:12" ht="16" x14ac:dyDescent="0.2">
      <c r="A3848"/>
      <c r="B3848"/>
      <c r="C3848"/>
      <c r="D3848"/>
      <c r="E3848"/>
      <c r="F3848"/>
      <c r="G3848"/>
      <c r="H3848"/>
      <c r="I3848"/>
      <c r="J3848"/>
      <c r="K3848"/>
      <c r="L3848"/>
    </row>
    <row r="3849" spans="1:12" ht="16" x14ac:dyDescent="0.2">
      <c r="A3849"/>
      <c r="B3849"/>
      <c r="C3849"/>
      <c r="D3849"/>
      <c r="E3849"/>
      <c r="F3849"/>
      <c r="G3849"/>
      <c r="H3849"/>
      <c r="I3849"/>
      <c r="J3849"/>
      <c r="K3849"/>
      <c r="L3849"/>
    </row>
    <row r="3850" spans="1:12" ht="16" x14ac:dyDescent="0.2">
      <c r="A3850"/>
      <c r="B3850"/>
      <c r="C3850"/>
      <c r="D3850"/>
      <c r="E3850"/>
      <c r="F3850"/>
      <c r="G3850"/>
      <c r="H3850"/>
      <c r="I3850"/>
      <c r="J3850"/>
      <c r="K3850"/>
      <c r="L3850"/>
    </row>
    <row r="3851" spans="1:12" ht="16" x14ac:dyDescent="0.2">
      <c r="A3851"/>
      <c r="B3851"/>
      <c r="C3851"/>
      <c r="D3851"/>
      <c r="E3851"/>
      <c r="F3851"/>
      <c r="G3851"/>
      <c r="H3851"/>
      <c r="I3851"/>
      <c r="J3851"/>
      <c r="K3851"/>
      <c r="L3851"/>
    </row>
    <row r="3852" spans="1:12" ht="16" x14ac:dyDescent="0.2">
      <c r="A3852"/>
      <c r="B3852"/>
      <c r="C3852"/>
      <c r="D3852"/>
      <c r="E3852"/>
      <c r="F3852"/>
      <c r="G3852"/>
      <c r="H3852"/>
      <c r="I3852"/>
      <c r="J3852"/>
      <c r="K3852"/>
      <c r="L3852"/>
    </row>
    <row r="3853" spans="1:12" ht="16" x14ac:dyDescent="0.2">
      <c r="A3853"/>
      <c r="B3853"/>
      <c r="C3853"/>
      <c r="D3853"/>
      <c r="E3853"/>
      <c r="F3853"/>
      <c r="G3853"/>
      <c r="H3853"/>
      <c r="I3853"/>
      <c r="J3853"/>
      <c r="K3853"/>
      <c r="L3853"/>
    </row>
    <row r="3854" spans="1:12" ht="16" x14ac:dyDescent="0.2">
      <c r="A3854"/>
      <c r="B3854"/>
      <c r="C3854"/>
      <c r="D3854"/>
      <c r="E3854"/>
      <c r="F3854"/>
      <c r="G3854"/>
      <c r="H3854"/>
      <c r="I3854"/>
      <c r="J3854"/>
      <c r="K3854"/>
      <c r="L3854"/>
    </row>
    <row r="3855" spans="1:12" ht="16" x14ac:dyDescent="0.2">
      <c r="A3855"/>
      <c r="B3855"/>
      <c r="C3855"/>
      <c r="D3855"/>
      <c r="E3855"/>
      <c r="F3855"/>
      <c r="G3855"/>
      <c r="H3855"/>
      <c r="I3855"/>
      <c r="J3855"/>
      <c r="K3855"/>
      <c r="L3855"/>
    </row>
    <row r="3856" spans="1:12" ht="16" x14ac:dyDescent="0.2">
      <c r="A3856"/>
      <c r="B3856"/>
      <c r="C3856"/>
      <c r="D3856"/>
      <c r="E3856"/>
      <c r="F3856"/>
      <c r="G3856"/>
      <c r="H3856"/>
      <c r="I3856"/>
      <c r="J3856"/>
      <c r="K3856"/>
      <c r="L3856"/>
    </row>
    <row r="3857" spans="1:12" ht="16" x14ac:dyDescent="0.2">
      <c r="A3857"/>
      <c r="B3857"/>
      <c r="C3857"/>
      <c r="D3857"/>
      <c r="E3857"/>
      <c r="F3857"/>
      <c r="G3857"/>
      <c r="H3857"/>
      <c r="I3857"/>
      <c r="J3857"/>
      <c r="K3857"/>
      <c r="L3857"/>
    </row>
    <row r="3858" spans="1:12" ht="16" x14ac:dyDescent="0.2">
      <c r="A3858"/>
      <c r="B3858"/>
      <c r="C3858"/>
      <c r="D3858"/>
      <c r="E3858"/>
      <c r="F3858"/>
      <c r="G3858"/>
      <c r="H3858"/>
      <c r="I3858"/>
      <c r="J3858"/>
      <c r="K3858"/>
      <c r="L3858"/>
    </row>
    <row r="3859" spans="1:12" ht="16" x14ac:dyDescent="0.2">
      <c r="A3859"/>
      <c r="B3859"/>
      <c r="C3859"/>
      <c r="D3859"/>
      <c r="E3859"/>
      <c r="F3859"/>
      <c r="G3859"/>
      <c r="H3859"/>
      <c r="I3859"/>
      <c r="J3859"/>
      <c r="K3859"/>
      <c r="L3859"/>
    </row>
    <row r="3860" spans="1:12" ht="16" x14ac:dyDescent="0.2">
      <c r="A3860"/>
      <c r="B3860"/>
      <c r="C3860"/>
      <c r="D3860"/>
      <c r="E3860"/>
      <c r="F3860"/>
      <c r="G3860"/>
      <c r="H3860"/>
      <c r="I3860"/>
      <c r="J3860"/>
      <c r="K3860"/>
      <c r="L3860"/>
    </row>
    <row r="3861" spans="1:12" ht="16" x14ac:dyDescent="0.2">
      <c r="A3861"/>
      <c r="B3861"/>
      <c r="C3861"/>
      <c r="D3861"/>
      <c r="E3861"/>
      <c r="F3861"/>
      <c r="G3861"/>
      <c r="H3861"/>
      <c r="I3861"/>
      <c r="J3861"/>
      <c r="K3861"/>
      <c r="L3861"/>
    </row>
    <row r="3862" spans="1:12" ht="16" x14ac:dyDescent="0.2">
      <c r="A3862"/>
      <c r="B3862"/>
      <c r="C3862"/>
      <c r="D3862"/>
      <c r="E3862"/>
      <c r="F3862"/>
      <c r="G3862"/>
      <c r="H3862"/>
      <c r="I3862"/>
      <c r="J3862"/>
      <c r="K3862"/>
      <c r="L3862"/>
    </row>
    <row r="3863" spans="1:12" ht="16" x14ac:dyDescent="0.2">
      <c r="A3863"/>
      <c r="B3863"/>
      <c r="C3863"/>
      <c r="D3863"/>
      <c r="E3863"/>
      <c r="F3863"/>
      <c r="G3863"/>
      <c r="H3863"/>
      <c r="I3863"/>
      <c r="J3863"/>
      <c r="K3863"/>
      <c r="L3863"/>
    </row>
    <row r="3864" spans="1:12" ht="16" x14ac:dyDescent="0.2">
      <c r="A3864"/>
      <c r="B3864"/>
      <c r="C3864"/>
      <c r="D3864"/>
      <c r="E3864"/>
      <c r="F3864"/>
      <c r="G3864"/>
      <c r="H3864"/>
      <c r="I3864"/>
      <c r="J3864"/>
      <c r="K3864"/>
      <c r="L3864"/>
    </row>
    <row r="3865" spans="1:12" ht="16" x14ac:dyDescent="0.2">
      <c r="A3865"/>
      <c r="B3865"/>
      <c r="C3865"/>
      <c r="D3865"/>
      <c r="E3865"/>
      <c r="F3865"/>
      <c r="G3865"/>
      <c r="H3865"/>
      <c r="I3865"/>
      <c r="J3865"/>
      <c r="K3865"/>
      <c r="L3865"/>
    </row>
    <row r="3866" spans="1:12" ht="16" x14ac:dyDescent="0.2">
      <c r="A3866"/>
      <c r="B3866"/>
      <c r="C3866"/>
      <c r="D3866"/>
      <c r="E3866"/>
      <c r="F3866"/>
      <c r="G3866"/>
      <c r="H3866"/>
      <c r="I3866"/>
      <c r="J3866"/>
      <c r="K3866"/>
      <c r="L3866"/>
    </row>
    <row r="3867" spans="1:12" ht="16" x14ac:dyDescent="0.2">
      <c r="A3867"/>
      <c r="B3867"/>
      <c r="C3867"/>
      <c r="D3867"/>
      <c r="E3867"/>
      <c r="F3867"/>
      <c r="G3867"/>
      <c r="H3867"/>
      <c r="I3867"/>
      <c r="J3867"/>
      <c r="K3867"/>
      <c r="L3867"/>
    </row>
    <row r="3868" spans="1:12" ht="16" x14ac:dyDescent="0.2">
      <c r="A3868"/>
      <c r="B3868"/>
      <c r="C3868"/>
      <c r="D3868"/>
      <c r="E3868"/>
      <c r="F3868"/>
      <c r="G3868"/>
      <c r="H3868"/>
      <c r="I3868"/>
      <c r="J3868"/>
      <c r="K3868"/>
      <c r="L3868"/>
    </row>
    <row r="3869" spans="1:12" ht="16" x14ac:dyDescent="0.2">
      <c r="A3869"/>
      <c r="B3869"/>
      <c r="C3869"/>
      <c r="D3869"/>
      <c r="E3869"/>
      <c r="F3869"/>
      <c r="G3869"/>
      <c r="H3869"/>
      <c r="I3869"/>
      <c r="J3869"/>
      <c r="K3869"/>
      <c r="L3869"/>
    </row>
    <row r="3870" spans="1:12" ht="16" x14ac:dyDescent="0.2">
      <c r="A3870"/>
      <c r="B3870"/>
      <c r="C3870"/>
      <c r="D3870"/>
      <c r="E3870"/>
      <c r="F3870"/>
      <c r="G3870"/>
      <c r="H3870"/>
      <c r="I3870"/>
      <c r="J3870"/>
      <c r="K3870"/>
      <c r="L3870"/>
    </row>
    <row r="3871" spans="1:12" ht="16" x14ac:dyDescent="0.2">
      <c r="A3871"/>
      <c r="B3871"/>
      <c r="C3871"/>
      <c r="D3871"/>
      <c r="E3871"/>
      <c r="F3871"/>
      <c r="G3871"/>
      <c r="H3871"/>
      <c r="I3871"/>
      <c r="J3871"/>
      <c r="K3871"/>
      <c r="L3871"/>
    </row>
    <row r="3872" spans="1:12" ht="16" x14ac:dyDescent="0.2">
      <c r="A3872"/>
      <c r="B3872"/>
      <c r="C3872"/>
      <c r="D3872"/>
      <c r="E3872"/>
      <c r="F3872"/>
      <c r="G3872"/>
      <c r="H3872"/>
      <c r="I3872"/>
      <c r="J3872"/>
      <c r="K3872"/>
      <c r="L3872"/>
    </row>
    <row r="3873" spans="1:12" ht="16" x14ac:dyDescent="0.2">
      <c r="A3873"/>
      <c r="B3873"/>
      <c r="C3873"/>
      <c r="D3873"/>
      <c r="E3873"/>
      <c r="F3873"/>
      <c r="G3873"/>
      <c r="H3873"/>
      <c r="I3873"/>
      <c r="J3873"/>
      <c r="K3873"/>
      <c r="L3873"/>
    </row>
    <row r="3874" spans="1:12" ht="16" x14ac:dyDescent="0.2">
      <c r="A3874"/>
      <c r="B3874"/>
      <c r="C3874"/>
      <c r="D3874"/>
      <c r="E3874"/>
      <c r="F3874"/>
      <c r="G3874"/>
      <c r="H3874"/>
      <c r="I3874"/>
      <c r="J3874"/>
      <c r="K3874"/>
      <c r="L3874"/>
    </row>
    <row r="3875" spans="1:12" ht="16" x14ac:dyDescent="0.2">
      <c r="A3875"/>
      <c r="B3875"/>
      <c r="C3875"/>
      <c r="D3875"/>
      <c r="E3875"/>
      <c r="F3875"/>
      <c r="G3875"/>
      <c r="H3875"/>
      <c r="I3875"/>
      <c r="J3875"/>
      <c r="K3875"/>
      <c r="L3875"/>
    </row>
    <row r="3876" spans="1:12" ht="16" x14ac:dyDescent="0.2">
      <c r="A3876"/>
      <c r="B3876"/>
      <c r="C3876"/>
      <c r="D3876"/>
      <c r="E3876"/>
      <c r="F3876"/>
      <c r="G3876"/>
      <c r="H3876"/>
      <c r="I3876"/>
      <c r="J3876"/>
      <c r="K3876"/>
      <c r="L3876"/>
    </row>
    <row r="3877" spans="1:12" ht="16" x14ac:dyDescent="0.2">
      <c r="A3877"/>
      <c r="B3877"/>
      <c r="C3877"/>
      <c r="D3877"/>
      <c r="E3877"/>
      <c r="F3877"/>
      <c r="G3877"/>
      <c r="H3877"/>
      <c r="I3877"/>
      <c r="J3877"/>
      <c r="K3877"/>
      <c r="L3877"/>
    </row>
    <row r="3878" spans="1:12" ht="16" x14ac:dyDescent="0.2">
      <c r="A3878"/>
      <c r="B3878"/>
      <c r="C3878"/>
      <c r="D3878"/>
      <c r="E3878"/>
      <c r="F3878"/>
      <c r="G3878"/>
      <c r="H3878"/>
      <c r="I3878"/>
      <c r="J3878"/>
      <c r="K3878"/>
      <c r="L3878"/>
    </row>
    <row r="3879" spans="1:12" ht="16" x14ac:dyDescent="0.2">
      <c r="A3879"/>
      <c r="B3879"/>
      <c r="C3879"/>
      <c r="D3879"/>
      <c r="E3879"/>
      <c r="F3879"/>
      <c r="G3879"/>
      <c r="H3879"/>
      <c r="I3879"/>
      <c r="J3879"/>
      <c r="K3879"/>
      <c r="L3879"/>
    </row>
    <row r="3880" spans="1:12" ht="16" x14ac:dyDescent="0.2">
      <c r="A3880"/>
      <c r="B3880"/>
      <c r="C3880"/>
      <c r="D3880"/>
      <c r="E3880"/>
      <c r="F3880"/>
      <c r="G3880"/>
      <c r="H3880"/>
      <c r="I3880"/>
      <c r="J3880"/>
      <c r="K3880"/>
      <c r="L3880"/>
    </row>
    <row r="3881" spans="1:12" ht="16" x14ac:dyDescent="0.2">
      <c r="A3881"/>
      <c r="B3881"/>
      <c r="C3881"/>
      <c r="D3881"/>
      <c r="E3881"/>
      <c r="F3881"/>
      <c r="G3881"/>
      <c r="H3881"/>
      <c r="I3881"/>
      <c r="J3881"/>
      <c r="K3881"/>
      <c r="L3881"/>
    </row>
    <row r="3882" spans="1:12" ht="16" x14ac:dyDescent="0.2">
      <c r="A3882"/>
      <c r="B3882"/>
      <c r="C3882"/>
      <c r="D3882"/>
      <c r="E3882"/>
      <c r="F3882"/>
      <c r="G3882"/>
      <c r="H3882"/>
      <c r="I3882"/>
      <c r="J3882"/>
      <c r="K3882"/>
      <c r="L3882"/>
    </row>
    <row r="3883" spans="1:12" ht="16" x14ac:dyDescent="0.2">
      <c r="A3883"/>
      <c r="B3883"/>
      <c r="C3883"/>
      <c r="D3883"/>
      <c r="E3883"/>
      <c r="F3883"/>
      <c r="G3883"/>
      <c r="H3883"/>
      <c r="I3883"/>
      <c r="J3883"/>
      <c r="K3883"/>
      <c r="L3883"/>
    </row>
    <row r="3884" spans="1:12" ht="16" x14ac:dyDescent="0.2">
      <c r="A3884"/>
      <c r="B3884"/>
      <c r="C3884"/>
      <c r="D3884"/>
      <c r="E3884"/>
      <c r="F3884"/>
      <c r="G3884"/>
      <c r="H3884"/>
      <c r="I3884"/>
      <c r="J3884"/>
      <c r="K3884"/>
      <c r="L3884"/>
    </row>
    <row r="3885" spans="1:12" ht="16" x14ac:dyDescent="0.2">
      <c r="A3885"/>
      <c r="B3885"/>
      <c r="C3885"/>
      <c r="D3885"/>
      <c r="E3885"/>
      <c r="F3885"/>
      <c r="G3885"/>
      <c r="H3885"/>
      <c r="I3885"/>
      <c r="J3885"/>
      <c r="K3885"/>
      <c r="L3885"/>
    </row>
    <row r="3886" spans="1:12" ht="16" x14ac:dyDescent="0.2">
      <c r="A3886"/>
      <c r="B3886"/>
      <c r="C3886"/>
      <c r="D3886"/>
      <c r="E3886"/>
      <c r="F3886"/>
      <c r="G3886"/>
      <c r="H3886"/>
      <c r="I3886"/>
      <c r="J3886"/>
      <c r="K3886"/>
      <c r="L3886"/>
    </row>
    <row r="3887" spans="1:12" ht="16" x14ac:dyDescent="0.2">
      <c r="A3887"/>
      <c r="B3887"/>
      <c r="C3887"/>
      <c r="D3887"/>
      <c r="E3887"/>
      <c r="F3887"/>
      <c r="G3887"/>
      <c r="H3887"/>
      <c r="I3887"/>
      <c r="J3887"/>
      <c r="K3887"/>
      <c r="L3887"/>
    </row>
    <row r="3888" spans="1:12" ht="16" x14ac:dyDescent="0.2">
      <c r="A3888"/>
      <c r="B3888"/>
      <c r="C3888"/>
      <c r="D3888"/>
      <c r="E3888"/>
      <c r="F3888"/>
      <c r="G3888"/>
      <c r="H3888"/>
      <c r="I3888"/>
      <c r="J3888"/>
      <c r="K3888"/>
      <c r="L3888"/>
    </row>
    <row r="3889" spans="1:12" ht="16" x14ac:dyDescent="0.2">
      <c r="A3889"/>
      <c r="B3889"/>
      <c r="C3889"/>
      <c r="D3889"/>
      <c r="E3889"/>
      <c r="F3889"/>
      <c r="G3889"/>
      <c r="H3889"/>
      <c r="I3889"/>
      <c r="J3889"/>
      <c r="K3889"/>
      <c r="L3889"/>
    </row>
    <row r="3890" spans="1:12" ht="16" x14ac:dyDescent="0.2">
      <c r="A3890"/>
      <c r="B3890"/>
      <c r="C3890"/>
      <c r="D3890"/>
      <c r="E3890"/>
      <c r="F3890"/>
      <c r="G3890"/>
      <c r="H3890"/>
      <c r="I3890"/>
      <c r="J3890"/>
      <c r="K3890"/>
      <c r="L3890"/>
    </row>
    <row r="3891" spans="1:12" ht="16" x14ac:dyDescent="0.2">
      <c r="A3891"/>
      <c r="B3891"/>
      <c r="C3891"/>
      <c r="D3891"/>
      <c r="E3891"/>
      <c r="F3891"/>
      <c r="G3891"/>
      <c r="H3891"/>
      <c r="I3891"/>
      <c r="J3891"/>
      <c r="K3891"/>
      <c r="L3891"/>
    </row>
    <row r="3892" spans="1:12" ht="16" x14ac:dyDescent="0.2">
      <c r="A3892"/>
      <c r="B3892"/>
      <c r="C3892"/>
      <c r="D3892"/>
      <c r="E3892"/>
      <c r="F3892"/>
      <c r="G3892"/>
      <c r="H3892"/>
      <c r="I3892"/>
      <c r="J3892"/>
      <c r="K3892"/>
      <c r="L3892"/>
    </row>
    <row r="3893" spans="1:12" ht="16" x14ac:dyDescent="0.2">
      <c r="A3893"/>
      <c r="B3893"/>
      <c r="C3893"/>
      <c r="D3893"/>
      <c r="E3893"/>
      <c r="F3893"/>
      <c r="G3893"/>
      <c r="H3893"/>
      <c r="I3893"/>
      <c r="J3893"/>
      <c r="K3893"/>
      <c r="L3893"/>
    </row>
    <row r="3894" spans="1:12" ht="16" x14ac:dyDescent="0.2">
      <c r="A3894"/>
      <c r="B3894"/>
      <c r="C3894"/>
      <c r="D3894"/>
      <c r="E3894"/>
      <c r="F3894"/>
      <c r="G3894"/>
      <c r="H3894"/>
      <c r="I3894"/>
      <c r="J3894"/>
      <c r="K3894"/>
      <c r="L3894"/>
    </row>
    <row r="3895" spans="1:12" ht="16" x14ac:dyDescent="0.2">
      <c r="A3895"/>
      <c r="B3895"/>
      <c r="C3895"/>
      <c r="D3895"/>
      <c r="E3895"/>
      <c r="F3895"/>
      <c r="G3895"/>
      <c r="H3895"/>
      <c r="I3895"/>
      <c r="J3895"/>
      <c r="K3895"/>
      <c r="L3895"/>
    </row>
    <row r="3896" spans="1:12" ht="16" x14ac:dyDescent="0.2">
      <c r="A3896"/>
      <c r="B3896"/>
      <c r="C3896"/>
      <c r="D3896"/>
      <c r="E3896"/>
      <c r="F3896"/>
      <c r="G3896"/>
      <c r="H3896"/>
      <c r="I3896"/>
      <c r="J3896"/>
      <c r="K3896"/>
      <c r="L3896"/>
    </row>
    <row r="3897" spans="1:12" ht="16" x14ac:dyDescent="0.2">
      <c r="A3897"/>
      <c r="B3897"/>
      <c r="C3897"/>
      <c r="D3897"/>
      <c r="E3897"/>
      <c r="F3897"/>
      <c r="G3897"/>
      <c r="H3897"/>
      <c r="I3897"/>
      <c r="J3897"/>
      <c r="K3897"/>
      <c r="L3897"/>
    </row>
    <row r="3898" spans="1:12" ht="16" x14ac:dyDescent="0.2">
      <c r="A3898"/>
      <c r="B3898"/>
      <c r="C3898"/>
      <c r="D3898"/>
      <c r="E3898"/>
      <c r="F3898"/>
      <c r="G3898"/>
      <c r="H3898"/>
      <c r="I3898"/>
      <c r="J3898"/>
      <c r="K3898"/>
      <c r="L3898"/>
    </row>
    <row r="3899" spans="1:12" ht="16" x14ac:dyDescent="0.2">
      <c r="A3899"/>
      <c r="B3899"/>
      <c r="C3899"/>
      <c r="D3899"/>
      <c r="E3899"/>
      <c r="F3899"/>
      <c r="G3899"/>
      <c r="H3899"/>
      <c r="I3899"/>
      <c r="J3899"/>
      <c r="K3899"/>
      <c r="L3899"/>
    </row>
    <row r="3900" spans="1:12" ht="16" x14ac:dyDescent="0.2">
      <c r="A3900"/>
      <c r="B3900"/>
      <c r="C3900"/>
      <c r="D3900"/>
      <c r="E3900"/>
      <c r="F3900"/>
      <c r="G3900"/>
      <c r="H3900"/>
      <c r="I3900"/>
      <c r="J3900"/>
      <c r="K3900"/>
      <c r="L3900"/>
    </row>
    <row r="3901" spans="1:12" ht="16" x14ac:dyDescent="0.2">
      <c r="A3901"/>
      <c r="B3901"/>
      <c r="C3901"/>
      <c r="D3901"/>
      <c r="E3901"/>
      <c r="F3901"/>
      <c r="G3901"/>
      <c r="H3901"/>
      <c r="I3901"/>
      <c r="J3901"/>
      <c r="K3901"/>
      <c r="L3901"/>
    </row>
    <row r="3902" spans="1:12" ht="16" x14ac:dyDescent="0.2">
      <c r="A3902"/>
      <c r="B3902"/>
      <c r="C3902"/>
      <c r="D3902"/>
      <c r="E3902"/>
      <c r="F3902"/>
      <c r="G3902"/>
      <c r="H3902"/>
      <c r="I3902"/>
      <c r="J3902"/>
      <c r="K3902"/>
      <c r="L3902"/>
    </row>
    <row r="3903" spans="1:12" ht="16" x14ac:dyDescent="0.2">
      <c r="A3903"/>
      <c r="B3903"/>
      <c r="C3903"/>
      <c r="D3903"/>
      <c r="E3903"/>
      <c r="F3903"/>
      <c r="G3903"/>
      <c r="H3903"/>
      <c r="I3903"/>
      <c r="J3903"/>
      <c r="K3903"/>
      <c r="L3903"/>
    </row>
    <row r="3904" spans="1:12" ht="16" x14ac:dyDescent="0.2">
      <c r="A3904"/>
      <c r="B3904"/>
      <c r="C3904"/>
      <c r="D3904"/>
      <c r="E3904"/>
      <c r="F3904"/>
      <c r="G3904"/>
      <c r="H3904"/>
      <c r="I3904"/>
      <c r="J3904"/>
      <c r="K3904"/>
      <c r="L3904"/>
    </row>
    <row r="3905" spans="1:12" ht="16" x14ac:dyDescent="0.2">
      <c r="A3905"/>
      <c r="B3905"/>
      <c r="C3905"/>
      <c r="D3905"/>
      <c r="E3905"/>
      <c r="F3905"/>
      <c r="G3905"/>
      <c r="H3905"/>
      <c r="I3905"/>
      <c r="J3905"/>
      <c r="K3905"/>
      <c r="L3905"/>
    </row>
    <row r="3906" spans="1:12" ht="16" x14ac:dyDescent="0.2">
      <c r="A3906"/>
      <c r="B3906"/>
      <c r="C3906"/>
      <c r="D3906"/>
      <c r="E3906"/>
      <c r="F3906"/>
      <c r="G3906"/>
      <c r="H3906"/>
      <c r="I3906"/>
      <c r="J3906"/>
      <c r="K3906"/>
      <c r="L3906"/>
    </row>
    <row r="3907" spans="1:12" ht="16" x14ac:dyDescent="0.2">
      <c r="A3907"/>
      <c r="B3907"/>
      <c r="C3907"/>
      <c r="D3907"/>
      <c r="E3907"/>
      <c r="F3907"/>
      <c r="G3907"/>
      <c r="H3907"/>
      <c r="I3907"/>
      <c r="J3907"/>
      <c r="K3907"/>
      <c r="L3907"/>
    </row>
    <row r="3908" spans="1:12" ht="16" x14ac:dyDescent="0.2">
      <c r="A3908"/>
      <c r="B3908"/>
      <c r="C3908"/>
      <c r="D3908"/>
      <c r="E3908"/>
      <c r="F3908"/>
      <c r="G3908"/>
      <c r="H3908"/>
      <c r="I3908"/>
      <c r="J3908"/>
      <c r="K3908"/>
      <c r="L3908"/>
    </row>
    <row r="3909" spans="1:12" ht="16" x14ac:dyDescent="0.2">
      <c r="A3909"/>
      <c r="B3909"/>
      <c r="C3909"/>
      <c r="D3909"/>
      <c r="E3909"/>
      <c r="F3909"/>
      <c r="G3909"/>
      <c r="H3909"/>
      <c r="I3909"/>
      <c r="J3909"/>
      <c r="K3909"/>
      <c r="L3909"/>
    </row>
    <row r="3910" spans="1:12" ht="16" x14ac:dyDescent="0.2">
      <c r="A3910"/>
      <c r="B3910"/>
      <c r="C3910"/>
      <c r="D3910"/>
      <c r="E3910"/>
      <c r="F3910"/>
      <c r="G3910"/>
      <c r="H3910"/>
      <c r="I3910"/>
      <c r="J3910"/>
      <c r="K3910"/>
      <c r="L3910"/>
    </row>
    <row r="3911" spans="1:12" ht="16" x14ac:dyDescent="0.2">
      <c r="A3911"/>
      <c r="B3911"/>
      <c r="C3911"/>
      <c r="D3911"/>
      <c r="E3911"/>
      <c r="F3911"/>
      <c r="G3911"/>
      <c r="H3911"/>
      <c r="I3911"/>
      <c r="J3911"/>
      <c r="K3911"/>
      <c r="L3911"/>
    </row>
    <row r="3912" spans="1:12" ht="16" x14ac:dyDescent="0.2">
      <c r="A3912"/>
      <c r="B3912"/>
      <c r="C3912"/>
      <c r="D3912"/>
      <c r="E3912"/>
      <c r="F3912"/>
      <c r="G3912"/>
      <c r="H3912"/>
      <c r="I3912"/>
      <c r="J3912"/>
      <c r="K3912"/>
      <c r="L3912"/>
    </row>
    <row r="3913" spans="1:12" ht="16" x14ac:dyDescent="0.2">
      <c r="A3913"/>
      <c r="B3913"/>
      <c r="C3913"/>
      <c r="D3913"/>
      <c r="E3913"/>
      <c r="F3913"/>
      <c r="G3913"/>
      <c r="H3913"/>
      <c r="I3913"/>
      <c r="J3913"/>
      <c r="K3913"/>
      <c r="L3913"/>
    </row>
    <row r="3914" spans="1:12" ht="16" x14ac:dyDescent="0.2">
      <c r="A3914"/>
      <c r="B3914"/>
      <c r="C3914"/>
      <c r="D3914"/>
      <c r="E3914"/>
      <c r="F3914"/>
      <c r="G3914"/>
      <c r="H3914"/>
      <c r="I3914"/>
      <c r="J3914"/>
      <c r="K3914"/>
      <c r="L3914"/>
    </row>
    <row r="3915" spans="1:12" ht="16" x14ac:dyDescent="0.2">
      <c r="A3915"/>
      <c r="B3915"/>
      <c r="C3915"/>
      <c r="D3915"/>
      <c r="E3915"/>
      <c r="F3915"/>
      <c r="G3915"/>
      <c r="H3915"/>
      <c r="I3915"/>
      <c r="J3915"/>
      <c r="K3915"/>
      <c r="L3915"/>
    </row>
    <row r="3916" spans="1:12" ht="16" x14ac:dyDescent="0.2">
      <c r="A3916"/>
      <c r="B3916"/>
      <c r="C3916"/>
      <c r="D3916"/>
      <c r="E3916"/>
      <c r="F3916"/>
      <c r="G3916"/>
      <c r="H3916"/>
      <c r="I3916"/>
      <c r="J3916"/>
      <c r="K3916"/>
      <c r="L3916"/>
    </row>
    <row r="3917" spans="1:12" ht="16" x14ac:dyDescent="0.2">
      <c r="A3917"/>
      <c r="B3917"/>
      <c r="C3917"/>
      <c r="D3917"/>
      <c r="E3917"/>
      <c r="F3917"/>
      <c r="G3917"/>
      <c r="H3917"/>
      <c r="I3917"/>
      <c r="J3917"/>
      <c r="K3917"/>
      <c r="L3917"/>
    </row>
    <row r="3918" spans="1:12" ht="16" x14ac:dyDescent="0.2">
      <c r="A3918"/>
      <c r="B3918"/>
      <c r="C3918"/>
      <c r="D3918"/>
      <c r="E3918"/>
      <c r="F3918"/>
      <c r="G3918"/>
      <c r="H3918"/>
      <c r="I3918"/>
      <c r="J3918"/>
      <c r="K3918"/>
      <c r="L3918"/>
    </row>
    <row r="3919" spans="1:12" ht="16" x14ac:dyDescent="0.2">
      <c r="A3919"/>
      <c r="B3919"/>
      <c r="C3919"/>
      <c r="D3919"/>
      <c r="E3919"/>
      <c r="F3919"/>
      <c r="G3919"/>
      <c r="H3919"/>
      <c r="I3919"/>
      <c r="J3919"/>
      <c r="K3919"/>
      <c r="L3919"/>
    </row>
    <row r="3920" spans="1:12" ht="16" x14ac:dyDescent="0.2">
      <c r="A3920"/>
      <c r="B3920"/>
      <c r="C3920"/>
      <c r="D3920"/>
      <c r="E3920"/>
      <c r="F3920"/>
      <c r="G3920"/>
      <c r="H3920"/>
      <c r="I3920"/>
      <c r="J3920"/>
      <c r="K3920"/>
      <c r="L3920"/>
    </row>
    <row r="3921" spans="1:12" ht="16" x14ac:dyDescent="0.2">
      <c r="A3921"/>
      <c r="B3921"/>
      <c r="C3921"/>
      <c r="D3921"/>
      <c r="E3921"/>
      <c r="F3921"/>
      <c r="G3921"/>
      <c r="H3921"/>
      <c r="I3921"/>
      <c r="J3921"/>
      <c r="K3921"/>
      <c r="L3921"/>
    </row>
    <row r="3922" spans="1:12" ht="16" x14ac:dyDescent="0.2">
      <c r="A3922"/>
      <c r="B3922"/>
      <c r="C3922"/>
      <c r="D3922"/>
      <c r="E3922"/>
      <c r="F3922"/>
      <c r="G3922"/>
      <c r="H3922"/>
      <c r="I3922"/>
      <c r="J3922"/>
      <c r="K3922"/>
      <c r="L3922"/>
    </row>
    <row r="3923" spans="1:12" ht="16" x14ac:dyDescent="0.2">
      <c r="A3923"/>
      <c r="B3923"/>
      <c r="C3923"/>
      <c r="D3923"/>
      <c r="E3923"/>
      <c r="F3923"/>
      <c r="G3923"/>
      <c r="H3923"/>
      <c r="I3923"/>
      <c r="J3923"/>
      <c r="K3923"/>
      <c r="L3923"/>
    </row>
    <row r="3924" spans="1:12" ht="16" x14ac:dyDescent="0.2">
      <c r="A3924"/>
      <c r="B3924"/>
      <c r="C3924"/>
      <c r="D3924"/>
      <c r="E3924"/>
      <c r="F3924"/>
      <c r="G3924"/>
      <c r="H3924"/>
      <c r="I3924"/>
      <c r="J3924"/>
      <c r="K3924"/>
      <c r="L3924"/>
    </row>
    <row r="3925" spans="1:12" ht="16" x14ac:dyDescent="0.2">
      <c r="A3925"/>
      <c r="B3925"/>
      <c r="C3925"/>
      <c r="D3925"/>
      <c r="E3925"/>
      <c r="F3925"/>
      <c r="G3925"/>
      <c r="H3925"/>
      <c r="I3925"/>
      <c r="J3925"/>
      <c r="K3925"/>
      <c r="L3925"/>
    </row>
    <row r="3926" spans="1:12" ht="16" x14ac:dyDescent="0.2">
      <c r="A3926"/>
      <c r="B3926"/>
      <c r="C3926"/>
      <c r="D3926"/>
      <c r="E3926"/>
      <c r="F3926"/>
      <c r="G3926"/>
      <c r="H3926"/>
      <c r="I3926"/>
      <c r="J3926"/>
      <c r="K3926"/>
      <c r="L3926"/>
    </row>
    <row r="3927" spans="1:12" ht="16" x14ac:dyDescent="0.2">
      <c r="A3927"/>
      <c r="B3927"/>
      <c r="C3927"/>
      <c r="D3927"/>
      <c r="E3927"/>
      <c r="F3927"/>
      <c r="G3927"/>
      <c r="H3927"/>
      <c r="I3927"/>
      <c r="J3927"/>
      <c r="K3927"/>
      <c r="L3927"/>
    </row>
    <row r="3928" spans="1:12" ht="16" x14ac:dyDescent="0.2">
      <c r="A3928"/>
      <c r="B3928"/>
      <c r="C3928"/>
      <c r="D3928"/>
      <c r="E3928"/>
      <c r="F3928"/>
      <c r="G3928"/>
      <c r="H3928"/>
      <c r="I3928"/>
      <c r="J3928"/>
      <c r="K3928"/>
      <c r="L3928"/>
    </row>
    <row r="3929" spans="1:12" ht="16" x14ac:dyDescent="0.2">
      <c r="A3929"/>
      <c r="B3929"/>
      <c r="C3929"/>
      <c r="D3929"/>
      <c r="E3929"/>
      <c r="F3929"/>
      <c r="G3929"/>
      <c r="H3929"/>
      <c r="I3929"/>
      <c r="J3929"/>
      <c r="K3929"/>
      <c r="L3929"/>
    </row>
    <row r="3930" spans="1:12" ht="16" x14ac:dyDescent="0.2">
      <c r="A3930"/>
      <c r="B3930"/>
      <c r="C3930"/>
      <c r="D3930"/>
      <c r="E3930"/>
      <c r="F3930"/>
      <c r="G3930"/>
      <c r="H3930"/>
      <c r="I3930"/>
      <c r="J3930"/>
      <c r="K3930"/>
      <c r="L3930"/>
    </row>
    <row r="3931" spans="1:12" ht="16" x14ac:dyDescent="0.2">
      <c r="A3931"/>
      <c r="B3931"/>
      <c r="C3931"/>
      <c r="D3931"/>
      <c r="E3931"/>
      <c r="F3931"/>
      <c r="G3931"/>
      <c r="H3931"/>
      <c r="I3931"/>
      <c r="J3931"/>
      <c r="K3931"/>
      <c r="L3931"/>
    </row>
    <row r="3932" spans="1:12" ht="16" x14ac:dyDescent="0.2">
      <c r="A3932"/>
      <c r="B3932"/>
      <c r="C3932"/>
      <c r="D3932"/>
      <c r="E3932"/>
      <c r="F3932"/>
      <c r="G3932"/>
      <c r="H3932"/>
      <c r="I3932"/>
      <c r="J3932"/>
      <c r="K3932"/>
      <c r="L3932"/>
    </row>
    <row r="3933" spans="1:12" ht="16" x14ac:dyDescent="0.2">
      <c r="A3933"/>
      <c r="B3933"/>
      <c r="C3933"/>
      <c r="D3933"/>
      <c r="E3933"/>
      <c r="F3933"/>
      <c r="G3933"/>
      <c r="H3933"/>
      <c r="I3933"/>
      <c r="J3933"/>
      <c r="K3933"/>
      <c r="L3933"/>
    </row>
    <row r="3934" spans="1:12" ht="16" x14ac:dyDescent="0.2">
      <c r="A3934"/>
      <c r="B3934"/>
      <c r="C3934"/>
      <c r="D3934"/>
      <c r="E3934"/>
      <c r="F3934"/>
      <c r="G3934"/>
      <c r="H3934"/>
      <c r="I3934"/>
      <c r="J3934"/>
      <c r="K3934"/>
      <c r="L3934"/>
    </row>
    <row r="3935" spans="1:12" ht="16" x14ac:dyDescent="0.2">
      <c r="A3935"/>
      <c r="B3935"/>
      <c r="C3935"/>
      <c r="D3935"/>
      <c r="E3935"/>
      <c r="F3935"/>
      <c r="G3935"/>
      <c r="H3935"/>
      <c r="I3935"/>
      <c r="J3935"/>
      <c r="K3935"/>
      <c r="L3935"/>
    </row>
    <row r="3936" spans="1:12" ht="16" x14ac:dyDescent="0.2">
      <c r="A3936"/>
      <c r="B3936"/>
      <c r="C3936"/>
      <c r="D3936"/>
      <c r="E3936"/>
      <c r="F3936"/>
      <c r="G3936"/>
      <c r="H3936"/>
      <c r="I3936"/>
      <c r="J3936"/>
      <c r="K3936"/>
      <c r="L3936"/>
    </row>
    <row r="3937" spans="1:12" ht="16" x14ac:dyDescent="0.2">
      <c r="A3937"/>
      <c r="B3937"/>
      <c r="C3937"/>
      <c r="D3937"/>
      <c r="E3937"/>
      <c r="F3937"/>
      <c r="G3937"/>
      <c r="H3937"/>
      <c r="I3937"/>
      <c r="J3937"/>
      <c r="K3937"/>
      <c r="L3937"/>
    </row>
    <row r="3938" spans="1:12" ht="16" x14ac:dyDescent="0.2">
      <c r="A3938"/>
      <c r="B3938"/>
      <c r="C3938"/>
      <c r="D3938"/>
      <c r="E3938"/>
      <c r="F3938"/>
      <c r="G3938"/>
      <c r="H3938"/>
      <c r="I3938"/>
      <c r="J3938"/>
      <c r="K3938"/>
      <c r="L3938"/>
    </row>
    <row r="3939" spans="1:12" ht="16" x14ac:dyDescent="0.2">
      <c r="A3939"/>
      <c r="B3939"/>
      <c r="C3939"/>
      <c r="D3939"/>
      <c r="E3939"/>
      <c r="F3939"/>
      <c r="G3939"/>
      <c r="H3939"/>
      <c r="I3939"/>
      <c r="J3939"/>
      <c r="K3939"/>
      <c r="L3939"/>
    </row>
    <row r="3940" spans="1:12" ht="16" x14ac:dyDescent="0.2">
      <c r="A3940"/>
      <c r="B3940"/>
      <c r="C3940"/>
      <c r="D3940"/>
      <c r="E3940"/>
      <c r="F3940"/>
      <c r="G3940"/>
      <c r="H3940"/>
      <c r="I3940"/>
      <c r="J3940"/>
      <c r="K3940"/>
      <c r="L3940"/>
    </row>
    <row r="3941" spans="1:12" ht="16" x14ac:dyDescent="0.2">
      <c r="A3941"/>
      <c r="B3941"/>
      <c r="C3941"/>
      <c r="D3941"/>
      <c r="E3941"/>
      <c r="F3941"/>
      <c r="G3941"/>
      <c r="H3941"/>
      <c r="I3941"/>
      <c r="J3941"/>
      <c r="K3941"/>
      <c r="L3941"/>
    </row>
    <row r="3942" spans="1:12" ht="16" x14ac:dyDescent="0.2">
      <c r="A3942"/>
      <c r="B3942"/>
      <c r="C3942"/>
      <c r="D3942"/>
      <c r="E3942"/>
      <c r="F3942"/>
      <c r="G3942"/>
      <c r="H3942"/>
      <c r="I3942"/>
      <c r="J3942"/>
      <c r="K3942"/>
      <c r="L3942"/>
    </row>
    <row r="3943" spans="1:12" ht="16" x14ac:dyDescent="0.2">
      <c r="A3943"/>
      <c r="B3943"/>
      <c r="C3943"/>
      <c r="D3943"/>
      <c r="E3943"/>
      <c r="F3943"/>
      <c r="G3943"/>
      <c r="H3943"/>
      <c r="I3943"/>
      <c r="J3943"/>
      <c r="K3943"/>
      <c r="L3943"/>
    </row>
    <row r="3944" spans="1:12" ht="16" x14ac:dyDescent="0.2">
      <c r="A3944"/>
      <c r="B3944"/>
      <c r="C3944"/>
      <c r="D3944"/>
      <c r="E3944"/>
      <c r="F3944"/>
      <c r="G3944"/>
      <c r="H3944"/>
      <c r="I3944"/>
      <c r="J3944"/>
      <c r="K3944"/>
      <c r="L3944"/>
    </row>
    <row r="3945" spans="1:12" ht="16" x14ac:dyDescent="0.2">
      <c r="A3945"/>
      <c r="B3945"/>
      <c r="C3945"/>
      <c r="D3945"/>
      <c r="E3945"/>
      <c r="F3945"/>
      <c r="G3945"/>
      <c r="H3945"/>
      <c r="I3945"/>
      <c r="J3945"/>
      <c r="K3945"/>
      <c r="L3945"/>
    </row>
    <row r="3946" spans="1:12" ht="16" x14ac:dyDescent="0.2">
      <c r="A3946"/>
      <c r="B3946"/>
      <c r="C3946"/>
      <c r="D3946"/>
      <c r="E3946"/>
      <c r="F3946"/>
      <c r="G3946"/>
      <c r="H3946"/>
      <c r="I3946"/>
      <c r="J3946"/>
      <c r="K3946"/>
      <c r="L3946"/>
    </row>
    <row r="3947" spans="1:12" ht="16" x14ac:dyDescent="0.2">
      <c r="A3947"/>
      <c r="B3947"/>
      <c r="C3947"/>
      <c r="D3947"/>
      <c r="E3947"/>
      <c r="F3947"/>
      <c r="G3947"/>
      <c r="H3947"/>
      <c r="I3947"/>
      <c r="J3947"/>
      <c r="K3947"/>
      <c r="L3947"/>
    </row>
    <row r="3948" spans="1:12" ht="16" x14ac:dyDescent="0.2">
      <c r="A3948"/>
      <c r="B3948"/>
      <c r="C3948"/>
      <c r="D3948"/>
      <c r="E3948"/>
      <c r="F3948"/>
      <c r="G3948"/>
      <c r="H3948"/>
      <c r="I3948"/>
      <c r="J3948"/>
      <c r="K3948"/>
      <c r="L3948"/>
    </row>
    <row r="3949" spans="1:12" ht="16" x14ac:dyDescent="0.2">
      <c r="A3949"/>
      <c r="B3949"/>
      <c r="C3949"/>
      <c r="D3949"/>
      <c r="E3949"/>
      <c r="F3949"/>
      <c r="G3949"/>
      <c r="H3949"/>
      <c r="I3949"/>
      <c r="J3949"/>
      <c r="K3949"/>
      <c r="L3949"/>
    </row>
    <row r="3950" spans="1:12" ht="16" x14ac:dyDescent="0.2">
      <c r="A3950"/>
      <c r="B3950"/>
      <c r="C3950"/>
      <c r="D3950"/>
      <c r="E3950"/>
      <c r="F3950"/>
      <c r="G3950"/>
      <c r="H3950"/>
      <c r="I3950"/>
      <c r="J3950"/>
      <c r="K3950"/>
      <c r="L3950"/>
    </row>
    <row r="3951" spans="1:12" ht="16" x14ac:dyDescent="0.2">
      <c r="A3951"/>
      <c r="B3951"/>
      <c r="C3951"/>
      <c r="D3951"/>
      <c r="E3951"/>
      <c r="F3951"/>
      <c r="G3951"/>
      <c r="H3951"/>
      <c r="I3951"/>
      <c r="J3951"/>
      <c r="K3951"/>
      <c r="L3951"/>
    </row>
    <row r="3952" spans="1:12" ht="16" x14ac:dyDescent="0.2">
      <c r="A3952"/>
      <c r="B3952"/>
      <c r="C3952"/>
      <c r="D3952"/>
      <c r="E3952"/>
      <c r="F3952"/>
      <c r="G3952"/>
      <c r="H3952"/>
      <c r="I3952"/>
      <c r="J3952"/>
      <c r="K3952"/>
      <c r="L3952"/>
    </row>
    <row r="3953" spans="1:12" ht="16" x14ac:dyDescent="0.2">
      <c r="A3953"/>
      <c r="B3953"/>
      <c r="C3953"/>
      <c r="D3953"/>
      <c r="E3953"/>
      <c r="F3953"/>
      <c r="G3953"/>
      <c r="H3953"/>
      <c r="I3953"/>
      <c r="J3953"/>
      <c r="K3953"/>
      <c r="L3953"/>
    </row>
    <row r="3954" spans="1:12" ht="16" x14ac:dyDescent="0.2">
      <c r="A3954"/>
      <c r="B3954"/>
      <c r="C3954"/>
      <c r="D3954"/>
      <c r="E3954"/>
      <c r="F3954"/>
      <c r="G3954"/>
      <c r="H3954"/>
      <c r="I3954"/>
      <c r="J3954"/>
      <c r="K3954"/>
      <c r="L3954"/>
    </row>
    <row r="3955" spans="1:12" ht="16" x14ac:dyDescent="0.2">
      <c r="A3955"/>
      <c r="B3955"/>
      <c r="C3955"/>
      <c r="D3955"/>
      <c r="E3955"/>
      <c r="F3955"/>
      <c r="G3955"/>
      <c r="H3955"/>
      <c r="I3955"/>
      <c r="J3955"/>
      <c r="K3955"/>
      <c r="L3955"/>
    </row>
    <row r="3956" spans="1:12" ht="16" x14ac:dyDescent="0.2">
      <c r="A3956"/>
      <c r="B3956"/>
      <c r="C3956"/>
      <c r="D3956"/>
      <c r="E3956"/>
      <c r="F3956"/>
      <c r="G3956"/>
      <c r="H3956"/>
      <c r="I3956"/>
      <c r="J3956"/>
      <c r="K3956"/>
      <c r="L3956"/>
    </row>
    <row r="3957" spans="1:12" ht="16" x14ac:dyDescent="0.2">
      <c r="A3957"/>
      <c r="B3957"/>
      <c r="C3957"/>
      <c r="D3957"/>
      <c r="E3957"/>
      <c r="F3957"/>
      <c r="G3957"/>
      <c r="H3957"/>
      <c r="I3957"/>
      <c r="J3957"/>
      <c r="K3957"/>
      <c r="L3957"/>
    </row>
    <row r="3958" spans="1:12" ht="16" x14ac:dyDescent="0.2">
      <c r="A3958"/>
      <c r="B3958"/>
      <c r="C3958"/>
      <c r="D3958"/>
      <c r="E3958"/>
      <c r="F3958"/>
      <c r="G3958"/>
      <c r="H3958"/>
      <c r="I3958"/>
      <c r="J3958"/>
      <c r="K3958"/>
      <c r="L3958"/>
    </row>
    <row r="3959" spans="1:12" ht="16" x14ac:dyDescent="0.2">
      <c r="A3959"/>
      <c r="B3959"/>
      <c r="C3959"/>
      <c r="D3959"/>
      <c r="E3959"/>
      <c r="F3959"/>
      <c r="G3959"/>
      <c r="H3959"/>
      <c r="I3959"/>
      <c r="J3959"/>
      <c r="K3959"/>
      <c r="L3959"/>
    </row>
    <row r="3960" spans="1:12" ht="16" x14ac:dyDescent="0.2">
      <c r="A3960"/>
      <c r="B3960"/>
      <c r="C3960"/>
      <c r="D3960"/>
      <c r="E3960"/>
      <c r="F3960"/>
      <c r="G3960"/>
      <c r="H3960"/>
      <c r="I3960"/>
      <c r="J3960"/>
      <c r="K3960"/>
      <c r="L3960"/>
    </row>
    <row r="3961" spans="1:12" ht="16" x14ac:dyDescent="0.2">
      <c r="A3961"/>
      <c r="B3961"/>
      <c r="C3961"/>
      <c r="D3961"/>
      <c r="E3961"/>
      <c r="F3961"/>
      <c r="G3961"/>
      <c r="H3961"/>
      <c r="I3961"/>
      <c r="J3961"/>
      <c r="K3961"/>
      <c r="L3961"/>
    </row>
    <row r="3962" spans="1:12" ht="16" x14ac:dyDescent="0.2">
      <c r="A3962"/>
      <c r="B3962"/>
      <c r="C3962"/>
      <c r="D3962"/>
      <c r="E3962"/>
      <c r="F3962"/>
      <c r="G3962"/>
      <c r="H3962"/>
      <c r="I3962"/>
      <c r="J3962"/>
      <c r="K3962"/>
      <c r="L3962"/>
    </row>
    <row r="3963" spans="1:12" ht="16" x14ac:dyDescent="0.2">
      <c r="A3963"/>
      <c r="B3963"/>
      <c r="C3963"/>
      <c r="D3963"/>
      <c r="E3963"/>
      <c r="F3963"/>
      <c r="G3963"/>
      <c r="H3963"/>
      <c r="I3963"/>
      <c r="J3963"/>
      <c r="K3963"/>
      <c r="L3963"/>
    </row>
    <row r="3964" spans="1:12" ht="16" x14ac:dyDescent="0.2">
      <c r="A3964"/>
      <c r="B3964"/>
      <c r="C3964"/>
      <c r="D3964"/>
      <c r="E3964"/>
      <c r="F3964"/>
      <c r="G3964"/>
      <c r="H3964"/>
      <c r="I3964"/>
      <c r="J3964"/>
      <c r="K3964"/>
      <c r="L3964"/>
    </row>
    <row r="3965" spans="1:12" ht="16" x14ac:dyDescent="0.2">
      <c r="A3965"/>
      <c r="B3965"/>
      <c r="C3965"/>
      <c r="D3965"/>
      <c r="E3965"/>
      <c r="F3965"/>
      <c r="G3965"/>
      <c r="H3965"/>
      <c r="I3965"/>
      <c r="J3965"/>
      <c r="K3965"/>
      <c r="L3965"/>
    </row>
    <row r="3966" spans="1:12" ht="16" x14ac:dyDescent="0.2">
      <c r="A3966"/>
      <c r="B3966"/>
      <c r="C3966"/>
      <c r="D3966"/>
      <c r="E3966"/>
      <c r="F3966"/>
      <c r="G3966"/>
      <c r="H3966"/>
      <c r="I3966"/>
      <c r="J3966"/>
      <c r="K3966"/>
      <c r="L3966"/>
    </row>
    <row r="3967" spans="1:12" ht="16" x14ac:dyDescent="0.2">
      <c r="A3967"/>
      <c r="B3967"/>
      <c r="C3967"/>
      <c r="D3967"/>
      <c r="E3967"/>
      <c r="F3967"/>
      <c r="G3967"/>
      <c r="H3967"/>
      <c r="I3967"/>
      <c r="J3967"/>
      <c r="K3967"/>
      <c r="L3967"/>
    </row>
    <row r="3968" spans="1:12" ht="16" x14ac:dyDescent="0.2">
      <c r="A3968"/>
      <c r="B3968"/>
      <c r="C3968"/>
      <c r="D3968"/>
      <c r="E3968"/>
      <c r="F3968"/>
      <c r="G3968"/>
      <c r="H3968"/>
      <c r="I3968"/>
      <c r="J3968"/>
      <c r="K3968"/>
      <c r="L3968"/>
    </row>
    <row r="3969" spans="1:12" ht="16" x14ac:dyDescent="0.2">
      <c r="A3969"/>
      <c r="B3969"/>
      <c r="C3969"/>
      <c r="D3969"/>
      <c r="E3969"/>
      <c r="F3969"/>
      <c r="G3969"/>
      <c r="H3969"/>
      <c r="I3969"/>
      <c r="J3969"/>
      <c r="K3969"/>
      <c r="L3969"/>
    </row>
    <row r="3970" spans="1:12" ht="16" x14ac:dyDescent="0.2">
      <c r="A3970"/>
      <c r="B3970"/>
      <c r="C3970"/>
      <c r="D3970"/>
      <c r="E3970"/>
      <c r="F3970"/>
      <c r="G3970"/>
      <c r="H3970"/>
      <c r="I3970"/>
      <c r="J3970"/>
      <c r="K3970"/>
      <c r="L3970"/>
    </row>
    <row r="3971" spans="1:12" ht="16" x14ac:dyDescent="0.2">
      <c r="A3971"/>
      <c r="B3971"/>
      <c r="C3971"/>
      <c r="D3971"/>
      <c r="E3971"/>
      <c r="F3971"/>
      <c r="G3971"/>
      <c r="H3971"/>
      <c r="I3971"/>
      <c r="J3971"/>
      <c r="K3971"/>
      <c r="L3971"/>
    </row>
    <row r="3972" spans="1:12" ht="16" x14ac:dyDescent="0.2">
      <c r="A3972"/>
      <c r="B3972"/>
      <c r="C3972"/>
      <c r="D3972"/>
      <c r="E3972"/>
      <c r="F3972"/>
      <c r="G3972"/>
      <c r="H3972"/>
      <c r="I3972"/>
      <c r="J3972"/>
      <c r="K3972"/>
      <c r="L3972"/>
    </row>
    <row r="3973" spans="1:12" ht="16" x14ac:dyDescent="0.2">
      <c r="A3973"/>
      <c r="B3973"/>
      <c r="C3973"/>
      <c r="D3973"/>
      <c r="E3973"/>
      <c r="F3973"/>
      <c r="G3973"/>
      <c r="H3973"/>
      <c r="I3973"/>
      <c r="J3973"/>
      <c r="K3973"/>
      <c r="L3973"/>
    </row>
    <row r="3974" spans="1:12" ht="16" x14ac:dyDescent="0.2">
      <c r="A3974"/>
      <c r="B3974"/>
      <c r="C3974"/>
      <c r="D3974"/>
      <c r="E3974"/>
      <c r="F3974"/>
      <c r="G3974"/>
      <c r="H3974"/>
      <c r="I3974"/>
      <c r="J3974"/>
      <c r="K3974"/>
      <c r="L3974"/>
    </row>
    <row r="3975" spans="1:12" ht="16" x14ac:dyDescent="0.2">
      <c r="A3975"/>
      <c r="B3975"/>
      <c r="C3975"/>
      <c r="D3975"/>
      <c r="E3975"/>
      <c r="F3975"/>
      <c r="G3975"/>
      <c r="H3975"/>
      <c r="I3975"/>
      <c r="J3975"/>
      <c r="K3975"/>
      <c r="L3975"/>
    </row>
    <row r="3976" spans="1:12" ht="16" x14ac:dyDescent="0.2">
      <c r="A3976"/>
      <c r="B3976"/>
      <c r="C3976"/>
      <c r="D3976"/>
      <c r="E3976"/>
      <c r="F3976"/>
      <c r="G3976"/>
      <c r="H3976"/>
      <c r="I3976"/>
      <c r="J3976"/>
      <c r="K3976"/>
      <c r="L3976"/>
    </row>
    <row r="3977" spans="1:12" ht="16" x14ac:dyDescent="0.2">
      <c r="A3977"/>
      <c r="B3977"/>
      <c r="C3977"/>
      <c r="D3977"/>
      <c r="E3977"/>
      <c r="F3977"/>
      <c r="G3977"/>
      <c r="H3977"/>
      <c r="I3977"/>
      <c r="J3977"/>
      <c r="K3977"/>
      <c r="L3977"/>
    </row>
    <row r="3978" spans="1:12" ht="16" x14ac:dyDescent="0.2">
      <c r="A3978"/>
      <c r="B3978"/>
      <c r="C3978"/>
      <c r="D3978"/>
      <c r="E3978"/>
      <c r="F3978"/>
      <c r="G3978"/>
      <c r="H3978"/>
      <c r="I3978"/>
      <c r="J3978"/>
      <c r="K3978"/>
      <c r="L3978"/>
    </row>
    <row r="3979" spans="1:12" ht="16" x14ac:dyDescent="0.2">
      <c r="A3979"/>
      <c r="B3979"/>
      <c r="C3979"/>
      <c r="D3979"/>
      <c r="E3979"/>
      <c r="F3979"/>
      <c r="G3979"/>
      <c r="H3979"/>
      <c r="I3979"/>
      <c r="J3979"/>
      <c r="K3979"/>
      <c r="L3979"/>
    </row>
    <row r="3980" spans="1:12" ht="16" x14ac:dyDescent="0.2">
      <c r="A3980"/>
      <c r="B3980"/>
      <c r="C3980"/>
      <c r="D3980"/>
      <c r="E3980"/>
      <c r="F3980"/>
      <c r="G3980"/>
      <c r="H3980"/>
      <c r="I3980"/>
      <c r="J3980"/>
      <c r="K3980"/>
      <c r="L3980"/>
    </row>
    <row r="3981" spans="1:12" ht="16" x14ac:dyDescent="0.2">
      <c r="A3981"/>
      <c r="B3981"/>
      <c r="C3981"/>
      <c r="D3981"/>
      <c r="E3981"/>
      <c r="F3981"/>
      <c r="G3981"/>
      <c r="H3981"/>
      <c r="I3981"/>
      <c r="J3981"/>
      <c r="K3981"/>
      <c r="L3981"/>
    </row>
    <row r="3982" spans="1:12" ht="16" x14ac:dyDescent="0.2">
      <c r="A3982"/>
      <c r="B3982"/>
      <c r="C3982"/>
      <c r="D3982"/>
      <c r="E3982"/>
      <c r="F3982"/>
      <c r="G3982"/>
      <c r="H3982"/>
      <c r="I3982"/>
      <c r="J3982"/>
      <c r="K3982"/>
      <c r="L3982"/>
    </row>
    <row r="3983" spans="1:12" ht="16" x14ac:dyDescent="0.2">
      <c r="A3983"/>
      <c r="B3983"/>
      <c r="C3983"/>
      <c r="D3983"/>
      <c r="E3983"/>
      <c r="F3983"/>
      <c r="G3983"/>
      <c r="H3983"/>
      <c r="I3983"/>
      <c r="J3983"/>
      <c r="K3983"/>
      <c r="L3983"/>
    </row>
    <row r="3984" spans="1:12" ht="16" x14ac:dyDescent="0.2">
      <c r="A3984"/>
      <c r="B3984"/>
      <c r="C3984"/>
      <c r="D3984"/>
      <c r="E3984"/>
      <c r="F3984"/>
      <c r="G3984"/>
      <c r="H3984"/>
      <c r="I3984"/>
      <c r="J3984"/>
      <c r="K3984"/>
      <c r="L3984"/>
    </row>
    <row r="3985" spans="1:12" ht="16" x14ac:dyDescent="0.2">
      <c r="A3985"/>
      <c r="B3985"/>
      <c r="C3985"/>
      <c r="D3985"/>
      <c r="E3985"/>
      <c r="F3985"/>
      <c r="G3985"/>
      <c r="H3985"/>
      <c r="I3985"/>
      <c r="J3985"/>
      <c r="K3985"/>
      <c r="L3985"/>
    </row>
    <row r="3986" spans="1:12" ht="16" x14ac:dyDescent="0.2">
      <c r="A3986"/>
      <c r="B3986"/>
      <c r="C3986"/>
      <c r="D3986"/>
      <c r="E3986"/>
      <c r="F3986"/>
      <c r="G3986"/>
      <c r="H3986"/>
      <c r="I3986"/>
      <c r="J3986"/>
      <c r="K3986"/>
      <c r="L3986"/>
    </row>
    <row r="3987" spans="1:12" ht="16" x14ac:dyDescent="0.2">
      <c r="A3987"/>
      <c r="B3987"/>
      <c r="C3987"/>
      <c r="D3987"/>
      <c r="E3987"/>
      <c r="F3987"/>
      <c r="G3987"/>
      <c r="H3987"/>
      <c r="I3987"/>
      <c r="J3987"/>
      <c r="K3987"/>
      <c r="L3987"/>
    </row>
    <row r="3988" spans="1:12" ht="16" x14ac:dyDescent="0.2">
      <c r="A3988"/>
      <c r="B3988"/>
      <c r="C3988"/>
      <c r="D3988"/>
      <c r="E3988"/>
      <c r="F3988"/>
      <c r="G3988"/>
      <c r="H3988"/>
      <c r="I3988"/>
      <c r="J3988"/>
      <c r="K3988"/>
      <c r="L3988"/>
    </row>
    <row r="3989" spans="1:12" ht="16" x14ac:dyDescent="0.2">
      <c r="A3989"/>
      <c r="B3989"/>
      <c r="C3989"/>
      <c r="D3989"/>
      <c r="E3989"/>
      <c r="F3989"/>
      <c r="G3989"/>
      <c r="H3989"/>
      <c r="I3989"/>
      <c r="J3989"/>
      <c r="K3989"/>
      <c r="L3989"/>
    </row>
    <row r="3990" spans="1:12" ht="16" x14ac:dyDescent="0.2">
      <c r="A3990"/>
      <c r="B3990"/>
      <c r="C3990"/>
      <c r="D3990"/>
      <c r="E3990"/>
      <c r="F3990"/>
      <c r="G3990"/>
      <c r="H3990"/>
      <c r="I3990"/>
      <c r="J3990"/>
      <c r="K3990"/>
      <c r="L3990"/>
    </row>
    <row r="3991" spans="1:12" ht="16" x14ac:dyDescent="0.2">
      <c r="A3991"/>
      <c r="B3991"/>
      <c r="C3991"/>
      <c r="D3991"/>
      <c r="E3991"/>
      <c r="F3991"/>
      <c r="G3991"/>
      <c r="H3991"/>
      <c r="I3991"/>
      <c r="J3991"/>
      <c r="K3991"/>
      <c r="L3991"/>
    </row>
    <row r="3992" spans="1:12" ht="16" x14ac:dyDescent="0.2">
      <c r="A3992"/>
      <c r="B3992"/>
      <c r="C3992"/>
      <c r="D3992"/>
      <c r="E3992"/>
      <c r="F3992"/>
      <c r="G3992"/>
      <c r="H3992"/>
      <c r="I3992"/>
      <c r="J3992"/>
      <c r="K3992"/>
      <c r="L3992"/>
    </row>
    <row r="3993" spans="1:12" ht="16" x14ac:dyDescent="0.2">
      <c r="A3993"/>
      <c r="B3993"/>
      <c r="C3993"/>
      <c r="D3993"/>
      <c r="E3993"/>
      <c r="F3993"/>
      <c r="G3993"/>
      <c r="H3993"/>
      <c r="I3993"/>
      <c r="J3993"/>
      <c r="K3993"/>
      <c r="L3993"/>
    </row>
    <row r="3994" spans="1:12" ht="16" x14ac:dyDescent="0.2">
      <c r="A3994"/>
      <c r="B3994"/>
      <c r="C3994"/>
      <c r="D3994"/>
      <c r="E3994"/>
      <c r="F3994"/>
      <c r="G3994"/>
      <c r="H3994"/>
      <c r="I3994"/>
      <c r="J3994"/>
      <c r="K3994"/>
      <c r="L3994"/>
    </row>
    <row r="3995" spans="1:12" ht="16" x14ac:dyDescent="0.2">
      <c r="A3995"/>
      <c r="B3995"/>
      <c r="C3995"/>
      <c r="D3995"/>
      <c r="E3995"/>
      <c r="F3995"/>
      <c r="G3995"/>
      <c r="H3995"/>
      <c r="I3995"/>
      <c r="J3995"/>
      <c r="K3995"/>
      <c r="L3995"/>
    </row>
    <row r="3996" spans="1:12" ht="16" x14ac:dyDescent="0.2">
      <c r="A3996"/>
      <c r="B3996"/>
      <c r="C3996"/>
      <c r="D3996"/>
      <c r="E3996"/>
      <c r="F3996"/>
      <c r="G3996"/>
      <c r="H3996"/>
      <c r="I3996"/>
      <c r="J3996"/>
      <c r="K3996"/>
      <c r="L3996"/>
    </row>
    <row r="3997" spans="1:12" ht="16" x14ac:dyDescent="0.2">
      <c r="A3997"/>
      <c r="B3997"/>
      <c r="C3997"/>
      <c r="D3997"/>
      <c r="E3997"/>
      <c r="F3997"/>
      <c r="G3997"/>
      <c r="H3997"/>
      <c r="I3997"/>
      <c r="J3997"/>
      <c r="K3997"/>
      <c r="L3997"/>
    </row>
    <row r="3998" spans="1:12" ht="16" x14ac:dyDescent="0.2">
      <c r="A3998"/>
      <c r="B3998"/>
      <c r="C3998"/>
      <c r="D3998"/>
      <c r="E3998"/>
      <c r="F3998"/>
      <c r="G3998"/>
      <c r="H3998"/>
      <c r="I3998"/>
      <c r="J3998"/>
      <c r="K3998"/>
      <c r="L3998"/>
    </row>
    <row r="3999" spans="1:12" ht="16" x14ac:dyDescent="0.2">
      <c r="A3999"/>
      <c r="B3999"/>
      <c r="C3999"/>
      <c r="D3999"/>
      <c r="E3999"/>
      <c r="F3999"/>
      <c r="G3999"/>
      <c r="H3999"/>
      <c r="I3999"/>
      <c r="J3999"/>
      <c r="K3999"/>
      <c r="L3999"/>
    </row>
    <row r="4000" spans="1:12" ht="16" x14ac:dyDescent="0.2">
      <c r="A4000"/>
      <c r="B4000"/>
      <c r="C4000"/>
      <c r="D4000"/>
      <c r="E4000"/>
      <c r="F4000"/>
      <c r="G4000"/>
      <c r="H4000"/>
      <c r="I4000"/>
      <c r="J4000"/>
      <c r="K4000"/>
      <c r="L4000"/>
    </row>
    <row r="4001" spans="1:12" ht="16" x14ac:dyDescent="0.2">
      <c r="A4001"/>
      <c r="B4001"/>
      <c r="C4001"/>
      <c r="D4001"/>
      <c r="E4001"/>
      <c r="F4001"/>
      <c r="G4001"/>
      <c r="H4001"/>
      <c r="I4001"/>
      <c r="J4001"/>
      <c r="K4001"/>
      <c r="L4001"/>
    </row>
    <row r="4002" spans="1:12" ht="16" x14ac:dyDescent="0.2">
      <c r="A4002"/>
      <c r="B4002"/>
      <c r="C4002"/>
      <c r="D4002"/>
      <c r="E4002"/>
      <c r="F4002"/>
      <c r="G4002"/>
      <c r="H4002"/>
      <c r="I4002"/>
      <c r="J4002"/>
      <c r="K4002"/>
      <c r="L4002"/>
    </row>
    <row r="4003" spans="1:12" ht="16" x14ac:dyDescent="0.2">
      <c r="A4003"/>
      <c r="B4003"/>
      <c r="C4003"/>
      <c r="D4003"/>
      <c r="E4003"/>
      <c r="F4003"/>
      <c r="G4003"/>
      <c r="H4003"/>
      <c r="I4003"/>
      <c r="J4003"/>
      <c r="K4003"/>
      <c r="L4003"/>
    </row>
    <row r="4004" spans="1:12" ht="16" x14ac:dyDescent="0.2">
      <c r="A4004"/>
      <c r="B4004"/>
      <c r="C4004"/>
      <c r="D4004"/>
      <c r="E4004"/>
      <c r="F4004"/>
      <c r="G4004"/>
      <c r="H4004"/>
      <c r="I4004"/>
      <c r="J4004"/>
      <c r="K4004"/>
      <c r="L4004"/>
    </row>
    <row r="4005" spans="1:12" ht="16" x14ac:dyDescent="0.2">
      <c r="A4005"/>
      <c r="B4005"/>
      <c r="C4005"/>
      <c r="D4005"/>
      <c r="E4005"/>
      <c r="F4005"/>
      <c r="G4005"/>
      <c r="H4005"/>
      <c r="I4005"/>
      <c r="J4005"/>
      <c r="K4005"/>
      <c r="L4005"/>
    </row>
    <row r="4006" spans="1:12" ht="16" x14ac:dyDescent="0.2">
      <c r="A4006"/>
      <c r="B4006"/>
      <c r="C4006"/>
      <c r="D4006"/>
      <c r="E4006"/>
      <c r="F4006"/>
      <c r="G4006"/>
      <c r="H4006"/>
      <c r="I4006"/>
      <c r="J4006"/>
      <c r="K4006"/>
      <c r="L4006"/>
    </row>
    <row r="4007" spans="1:12" ht="16" x14ac:dyDescent="0.2">
      <c r="A4007"/>
      <c r="B4007"/>
      <c r="C4007"/>
      <c r="D4007"/>
      <c r="E4007"/>
      <c r="F4007"/>
      <c r="G4007"/>
      <c r="H4007"/>
      <c r="I4007"/>
      <c r="J4007"/>
      <c r="K4007"/>
      <c r="L4007"/>
    </row>
    <row r="4008" spans="1:12" ht="16" x14ac:dyDescent="0.2">
      <c r="A4008"/>
      <c r="B4008"/>
      <c r="C4008"/>
      <c r="D4008"/>
      <c r="E4008"/>
      <c r="F4008"/>
      <c r="G4008"/>
      <c r="H4008"/>
      <c r="I4008"/>
      <c r="J4008"/>
      <c r="K4008"/>
      <c r="L4008"/>
    </row>
    <row r="4009" spans="1:12" ht="16" x14ac:dyDescent="0.2">
      <c r="A4009"/>
      <c r="B4009"/>
      <c r="C4009"/>
      <c r="D4009"/>
      <c r="E4009"/>
      <c r="F4009"/>
      <c r="G4009"/>
      <c r="H4009"/>
      <c r="I4009"/>
      <c r="J4009"/>
      <c r="K4009"/>
      <c r="L4009"/>
    </row>
    <row r="4010" spans="1:12" ht="16" x14ac:dyDescent="0.2">
      <c r="A4010"/>
      <c r="B4010"/>
      <c r="C4010"/>
      <c r="D4010"/>
      <c r="E4010"/>
      <c r="F4010"/>
      <c r="G4010"/>
      <c r="H4010"/>
      <c r="I4010"/>
      <c r="J4010"/>
      <c r="K4010"/>
      <c r="L4010"/>
    </row>
    <row r="4011" spans="1:12" ht="16" x14ac:dyDescent="0.2">
      <c r="A4011"/>
      <c r="B4011"/>
      <c r="C4011"/>
      <c r="D4011"/>
      <c r="E4011"/>
      <c r="F4011"/>
      <c r="G4011"/>
      <c r="H4011"/>
      <c r="I4011"/>
      <c r="J4011"/>
      <c r="K4011"/>
      <c r="L4011"/>
    </row>
    <row r="4012" spans="1:12" ht="16" x14ac:dyDescent="0.2">
      <c r="A4012"/>
      <c r="B4012"/>
      <c r="C4012"/>
      <c r="D4012"/>
      <c r="E4012"/>
      <c r="F4012"/>
      <c r="G4012"/>
      <c r="H4012"/>
      <c r="I4012"/>
      <c r="J4012"/>
      <c r="K4012"/>
      <c r="L4012"/>
    </row>
    <row r="4013" spans="1:12" ht="16" x14ac:dyDescent="0.2">
      <c r="A4013"/>
      <c r="B4013"/>
      <c r="C4013"/>
      <c r="D4013"/>
      <c r="E4013"/>
      <c r="F4013"/>
      <c r="G4013"/>
      <c r="H4013"/>
      <c r="I4013"/>
      <c r="J4013"/>
      <c r="K4013"/>
      <c r="L4013"/>
    </row>
    <row r="4014" spans="1:12" ht="16" x14ac:dyDescent="0.2">
      <c r="A4014"/>
      <c r="B4014"/>
      <c r="C4014"/>
      <c r="D4014"/>
      <c r="E4014"/>
      <c r="F4014"/>
      <c r="G4014"/>
      <c r="H4014"/>
      <c r="I4014"/>
      <c r="J4014"/>
      <c r="K4014"/>
      <c r="L4014"/>
    </row>
    <row r="4015" spans="1:12" ht="16" x14ac:dyDescent="0.2">
      <c r="A4015"/>
      <c r="B4015"/>
      <c r="C4015"/>
      <c r="D4015"/>
      <c r="E4015"/>
      <c r="F4015"/>
      <c r="G4015"/>
      <c r="H4015"/>
      <c r="I4015"/>
      <c r="J4015"/>
      <c r="K4015"/>
      <c r="L4015"/>
    </row>
    <row r="4016" spans="1:12" ht="16" x14ac:dyDescent="0.2">
      <c r="A4016"/>
      <c r="B4016"/>
      <c r="C4016"/>
      <c r="D4016"/>
      <c r="E4016"/>
      <c r="F4016"/>
      <c r="G4016"/>
      <c r="H4016"/>
      <c r="I4016"/>
      <c r="J4016"/>
      <c r="K4016"/>
      <c r="L4016"/>
    </row>
    <row r="4017" spans="1:12" ht="16" x14ac:dyDescent="0.2">
      <c r="A4017"/>
      <c r="B4017"/>
      <c r="C4017"/>
      <c r="D4017"/>
      <c r="E4017"/>
      <c r="F4017"/>
      <c r="G4017"/>
      <c r="H4017"/>
      <c r="I4017"/>
      <c r="J4017"/>
      <c r="K4017"/>
      <c r="L4017"/>
    </row>
    <row r="4018" spans="1:12" ht="16" x14ac:dyDescent="0.2">
      <c r="A4018"/>
      <c r="B4018"/>
      <c r="C4018"/>
      <c r="D4018"/>
      <c r="E4018"/>
      <c r="F4018"/>
      <c r="G4018"/>
      <c r="H4018"/>
      <c r="I4018"/>
      <c r="J4018"/>
      <c r="K4018"/>
      <c r="L4018"/>
    </row>
    <row r="4019" spans="1:12" ht="16" x14ac:dyDescent="0.2">
      <c r="A4019"/>
      <c r="B4019"/>
      <c r="C4019"/>
      <c r="D4019"/>
      <c r="E4019"/>
      <c r="F4019"/>
      <c r="G4019"/>
      <c r="H4019"/>
      <c r="I4019"/>
      <c r="J4019"/>
      <c r="K4019"/>
      <c r="L4019"/>
    </row>
    <row r="4020" spans="1:12" ht="16" x14ac:dyDescent="0.2">
      <c r="A4020"/>
      <c r="B4020"/>
      <c r="C4020"/>
      <c r="D4020"/>
      <c r="E4020"/>
      <c r="F4020"/>
      <c r="G4020"/>
      <c r="H4020"/>
      <c r="I4020"/>
      <c r="J4020"/>
      <c r="K4020"/>
      <c r="L4020"/>
    </row>
    <row r="4021" spans="1:12" ht="16" x14ac:dyDescent="0.2">
      <c r="A4021"/>
      <c r="B4021"/>
      <c r="C4021"/>
      <c r="D4021"/>
      <c r="E4021"/>
      <c r="F4021"/>
      <c r="G4021"/>
      <c r="H4021"/>
      <c r="I4021"/>
      <c r="J4021"/>
      <c r="K4021"/>
      <c r="L4021"/>
    </row>
    <row r="4022" spans="1:12" ht="16" x14ac:dyDescent="0.2">
      <c r="A4022"/>
      <c r="B4022"/>
      <c r="C4022"/>
      <c r="D4022"/>
      <c r="E4022"/>
      <c r="F4022"/>
      <c r="G4022"/>
      <c r="H4022"/>
      <c r="I4022"/>
      <c r="J4022"/>
      <c r="K4022"/>
      <c r="L4022"/>
    </row>
    <row r="4023" spans="1:12" ht="16" x14ac:dyDescent="0.2">
      <c r="A4023"/>
      <c r="B4023"/>
      <c r="C4023"/>
      <c r="D4023"/>
      <c r="E4023"/>
      <c r="F4023"/>
      <c r="G4023"/>
      <c r="H4023"/>
      <c r="I4023"/>
      <c r="J4023"/>
      <c r="K4023"/>
      <c r="L4023"/>
    </row>
    <row r="4024" spans="1:12" ht="16" x14ac:dyDescent="0.2">
      <c r="A4024"/>
      <c r="B4024"/>
      <c r="C4024"/>
      <c r="D4024"/>
      <c r="E4024"/>
      <c r="F4024"/>
      <c r="G4024"/>
      <c r="H4024"/>
      <c r="I4024"/>
      <c r="J4024"/>
      <c r="K4024"/>
      <c r="L4024"/>
    </row>
    <row r="4025" spans="1:12" ht="16" x14ac:dyDescent="0.2">
      <c r="A4025"/>
      <c r="B4025"/>
      <c r="C4025"/>
      <c r="D4025"/>
      <c r="E4025"/>
      <c r="F4025"/>
      <c r="G4025"/>
      <c r="H4025"/>
      <c r="I4025"/>
      <c r="J4025"/>
      <c r="K4025"/>
      <c r="L4025"/>
    </row>
    <row r="4026" spans="1:12" ht="16" x14ac:dyDescent="0.2">
      <c r="A4026"/>
      <c r="B4026"/>
      <c r="C4026"/>
      <c r="D4026"/>
      <c r="E4026"/>
      <c r="F4026"/>
      <c r="G4026"/>
      <c r="H4026"/>
      <c r="I4026"/>
      <c r="J4026"/>
      <c r="K4026"/>
      <c r="L4026"/>
    </row>
    <row r="4027" spans="1:12" ht="16" x14ac:dyDescent="0.2">
      <c r="A4027"/>
      <c r="B4027"/>
      <c r="C4027"/>
      <c r="D4027"/>
      <c r="E4027"/>
      <c r="F4027"/>
      <c r="G4027"/>
      <c r="H4027"/>
      <c r="I4027"/>
      <c r="J4027"/>
      <c r="K4027"/>
      <c r="L4027"/>
    </row>
    <row r="4028" spans="1:12" ht="16" x14ac:dyDescent="0.2">
      <c r="A4028"/>
      <c r="B4028"/>
      <c r="C4028"/>
      <c r="D4028"/>
      <c r="E4028"/>
      <c r="F4028"/>
      <c r="G4028"/>
      <c r="H4028"/>
      <c r="I4028"/>
      <c r="J4028"/>
      <c r="K4028"/>
      <c r="L4028"/>
    </row>
    <row r="4029" spans="1:12" ht="16" x14ac:dyDescent="0.2">
      <c r="A4029"/>
      <c r="B4029"/>
      <c r="C4029"/>
      <c r="D4029"/>
      <c r="E4029"/>
      <c r="F4029"/>
      <c r="G4029"/>
      <c r="H4029"/>
      <c r="I4029"/>
      <c r="J4029"/>
      <c r="K4029"/>
      <c r="L4029"/>
    </row>
    <row r="4030" spans="1:12" ht="16" x14ac:dyDescent="0.2">
      <c r="A4030"/>
      <c r="B4030"/>
      <c r="C4030"/>
      <c r="D4030"/>
      <c r="E4030"/>
      <c r="F4030"/>
      <c r="G4030"/>
      <c r="H4030"/>
      <c r="I4030"/>
      <c r="J4030"/>
      <c r="K4030"/>
      <c r="L4030"/>
    </row>
    <row r="4031" spans="1:12" ht="16" x14ac:dyDescent="0.2">
      <c r="A4031"/>
      <c r="B4031"/>
      <c r="C4031"/>
      <c r="D4031"/>
      <c r="E4031"/>
      <c r="F4031"/>
      <c r="G4031"/>
      <c r="H4031"/>
      <c r="I4031"/>
      <c r="J4031"/>
      <c r="K4031"/>
      <c r="L4031"/>
    </row>
    <row r="4032" spans="1:12" ht="16" x14ac:dyDescent="0.2">
      <c r="A4032"/>
      <c r="B4032"/>
      <c r="C4032"/>
      <c r="D4032"/>
      <c r="E4032"/>
      <c r="F4032"/>
      <c r="G4032"/>
      <c r="H4032"/>
      <c r="I4032"/>
      <c r="J4032"/>
      <c r="K4032"/>
      <c r="L4032"/>
    </row>
    <row r="4033" spans="1:12" ht="16" x14ac:dyDescent="0.2">
      <c r="A4033"/>
      <c r="B4033"/>
      <c r="C4033"/>
      <c r="D4033"/>
      <c r="E4033"/>
      <c r="F4033"/>
      <c r="G4033"/>
      <c r="H4033"/>
      <c r="I4033"/>
      <c r="J4033"/>
      <c r="K4033"/>
      <c r="L4033"/>
    </row>
    <row r="4034" spans="1:12" ht="16" x14ac:dyDescent="0.2">
      <c r="A4034"/>
      <c r="B4034"/>
      <c r="C4034"/>
      <c r="D4034"/>
      <c r="E4034"/>
      <c r="F4034"/>
      <c r="G4034"/>
      <c r="H4034"/>
      <c r="I4034"/>
      <c r="J4034"/>
      <c r="K4034"/>
      <c r="L4034"/>
    </row>
    <row r="4035" spans="1:12" ht="16" x14ac:dyDescent="0.2">
      <c r="A4035"/>
      <c r="B4035"/>
      <c r="C4035"/>
      <c r="D4035"/>
      <c r="E4035"/>
      <c r="F4035"/>
      <c r="G4035"/>
      <c r="H4035"/>
      <c r="I4035"/>
      <c r="J4035"/>
      <c r="K4035"/>
      <c r="L4035"/>
    </row>
    <row r="4036" spans="1:12" ht="16" x14ac:dyDescent="0.2">
      <c r="A4036"/>
      <c r="B4036"/>
      <c r="C4036"/>
      <c r="D4036"/>
      <c r="E4036"/>
      <c r="F4036"/>
      <c r="G4036"/>
      <c r="H4036"/>
      <c r="I4036"/>
      <c r="J4036"/>
      <c r="K4036"/>
      <c r="L4036"/>
    </row>
    <row r="4037" spans="1:12" ht="16" x14ac:dyDescent="0.2">
      <c r="A4037"/>
      <c r="B4037"/>
      <c r="C4037"/>
      <c r="D4037"/>
      <c r="E4037"/>
      <c r="F4037"/>
      <c r="G4037"/>
      <c r="H4037"/>
      <c r="I4037"/>
      <c r="J4037"/>
      <c r="K4037"/>
      <c r="L4037"/>
    </row>
    <row r="4038" spans="1:12" ht="16" x14ac:dyDescent="0.2">
      <c r="A4038"/>
      <c r="B4038"/>
      <c r="C4038"/>
      <c r="D4038"/>
      <c r="E4038"/>
      <c r="F4038"/>
      <c r="G4038"/>
      <c r="H4038"/>
      <c r="I4038"/>
      <c r="J4038"/>
      <c r="K4038"/>
      <c r="L4038"/>
    </row>
    <row r="4039" spans="1:12" ht="16" x14ac:dyDescent="0.2">
      <c r="A4039"/>
      <c r="B4039"/>
      <c r="C4039"/>
      <c r="D4039"/>
      <c r="E4039"/>
      <c r="F4039"/>
      <c r="G4039"/>
      <c r="H4039"/>
      <c r="I4039"/>
      <c r="J4039"/>
      <c r="K4039"/>
      <c r="L4039"/>
    </row>
    <row r="4040" spans="1:12" ht="16" x14ac:dyDescent="0.2">
      <c r="A4040"/>
      <c r="B4040"/>
      <c r="C4040"/>
      <c r="D4040"/>
      <c r="E4040"/>
      <c r="F4040"/>
      <c r="G4040"/>
      <c r="H4040"/>
      <c r="I4040"/>
      <c r="J4040"/>
      <c r="K4040"/>
      <c r="L4040"/>
    </row>
    <row r="4041" spans="1:12" ht="16" x14ac:dyDescent="0.2">
      <c r="A4041"/>
      <c r="B4041"/>
      <c r="C4041"/>
      <c r="D4041"/>
      <c r="E4041"/>
      <c r="F4041"/>
      <c r="G4041"/>
      <c r="H4041"/>
      <c r="I4041"/>
      <c r="J4041"/>
      <c r="K4041"/>
      <c r="L4041"/>
    </row>
    <row r="4042" spans="1:12" ht="16" x14ac:dyDescent="0.2">
      <c r="A4042"/>
      <c r="B4042"/>
      <c r="C4042"/>
      <c r="D4042"/>
      <c r="E4042"/>
      <c r="F4042"/>
      <c r="G4042"/>
      <c r="H4042"/>
      <c r="I4042"/>
      <c r="J4042"/>
      <c r="K4042"/>
      <c r="L4042"/>
    </row>
    <row r="4043" spans="1:12" ht="16" x14ac:dyDescent="0.2">
      <c r="A4043"/>
      <c r="B4043"/>
      <c r="C4043"/>
      <c r="D4043"/>
      <c r="E4043"/>
      <c r="F4043"/>
      <c r="G4043"/>
      <c r="H4043"/>
      <c r="I4043"/>
      <c r="J4043"/>
      <c r="K4043"/>
      <c r="L4043"/>
    </row>
    <row r="4044" spans="1:12" ht="16" x14ac:dyDescent="0.2">
      <c r="A4044"/>
      <c r="B4044"/>
      <c r="C4044"/>
      <c r="D4044"/>
      <c r="E4044"/>
      <c r="F4044"/>
      <c r="G4044"/>
      <c r="H4044"/>
      <c r="I4044"/>
      <c r="J4044"/>
      <c r="K4044"/>
      <c r="L4044"/>
    </row>
    <row r="4045" spans="1:12" ht="16" x14ac:dyDescent="0.2">
      <c r="A4045"/>
      <c r="B4045"/>
      <c r="C4045"/>
      <c r="D4045"/>
      <c r="E4045"/>
      <c r="F4045"/>
      <c r="G4045"/>
      <c r="H4045"/>
      <c r="I4045"/>
      <c r="J4045"/>
      <c r="K4045"/>
      <c r="L4045"/>
    </row>
    <row r="4046" spans="1:12" ht="16" x14ac:dyDescent="0.2">
      <c r="A4046"/>
      <c r="B4046"/>
      <c r="C4046"/>
      <c r="D4046"/>
      <c r="E4046"/>
      <c r="F4046"/>
      <c r="G4046"/>
      <c r="H4046"/>
      <c r="I4046"/>
      <c r="J4046"/>
      <c r="K4046"/>
      <c r="L4046"/>
    </row>
    <row r="4047" spans="1:12" ht="16" x14ac:dyDescent="0.2">
      <c r="A4047"/>
      <c r="B4047"/>
      <c r="C4047"/>
      <c r="D4047"/>
      <c r="E4047"/>
      <c r="F4047"/>
      <c r="G4047"/>
      <c r="H4047"/>
      <c r="I4047"/>
      <c r="J4047"/>
      <c r="K4047"/>
      <c r="L4047"/>
    </row>
    <row r="4048" spans="1:12" ht="16" x14ac:dyDescent="0.2">
      <c r="A4048"/>
      <c r="B4048"/>
      <c r="C4048"/>
      <c r="D4048"/>
      <c r="E4048"/>
      <c r="F4048"/>
      <c r="G4048"/>
      <c r="H4048"/>
      <c r="I4048"/>
      <c r="J4048"/>
      <c r="K4048"/>
      <c r="L4048"/>
    </row>
    <row r="4049" spans="1:12" ht="16" x14ac:dyDescent="0.2">
      <c r="A4049"/>
      <c r="B4049"/>
      <c r="C4049"/>
      <c r="D4049"/>
      <c r="E4049"/>
      <c r="F4049"/>
      <c r="G4049"/>
      <c r="H4049"/>
      <c r="I4049"/>
      <c r="J4049"/>
      <c r="K4049"/>
      <c r="L4049"/>
    </row>
    <row r="4050" spans="1:12" ht="16" x14ac:dyDescent="0.2">
      <c r="A4050"/>
      <c r="B4050"/>
      <c r="C4050"/>
      <c r="D4050"/>
      <c r="E4050"/>
      <c r="F4050"/>
      <c r="G4050"/>
      <c r="H4050"/>
      <c r="I4050"/>
      <c r="J4050"/>
      <c r="K4050"/>
      <c r="L4050"/>
    </row>
    <row r="4051" spans="1:12" ht="16" x14ac:dyDescent="0.2">
      <c r="A4051"/>
      <c r="B4051"/>
      <c r="C4051"/>
      <c r="D4051"/>
      <c r="E4051"/>
      <c r="F4051"/>
      <c r="G4051"/>
      <c r="H4051"/>
      <c r="I4051"/>
      <c r="J4051"/>
      <c r="K4051"/>
      <c r="L4051"/>
    </row>
    <row r="4052" spans="1:12" ht="16" x14ac:dyDescent="0.2">
      <c r="A4052"/>
      <c r="B4052"/>
      <c r="C4052"/>
      <c r="D4052"/>
      <c r="E4052"/>
      <c r="F4052"/>
      <c r="G4052"/>
      <c r="H4052"/>
      <c r="I4052"/>
      <c r="J4052"/>
      <c r="K4052"/>
      <c r="L4052"/>
    </row>
    <row r="4053" spans="1:12" ht="16" x14ac:dyDescent="0.2">
      <c r="A4053"/>
      <c r="B4053"/>
      <c r="C4053"/>
      <c r="D4053"/>
      <c r="E4053"/>
      <c r="F4053"/>
      <c r="G4053"/>
      <c r="H4053"/>
      <c r="I4053"/>
      <c r="J4053"/>
      <c r="K4053"/>
      <c r="L4053"/>
    </row>
    <row r="4054" spans="1:12" ht="16" x14ac:dyDescent="0.2">
      <c r="A4054"/>
      <c r="B4054"/>
      <c r="C4054"/>
      <c r="D4054"/>
      <c r="E4054"/>
      <c r="F4054"/>
      <c r="G4054"/>
      <c r="H4054"/>
      <c r="I4054"/>
      <c r="J4054"/>
      <c r="K4054"/>
      <c r="L4054"/>
    </row>
    <row r="4055" spans="1:12" ht="16" x14ac:dyDescent="0.2">
      <c r="A4055"/>
      <c r="B4055"/>
      <c r="C4055"/>
      <c r="D4055"/>
      <c r="E4055"/>
      <c r="F4055"/>
      <c r="G4055"/>
      <c r="H4055"/>
      <c r="I4055"/>
      <c r="J4055"/>
      <c r="K4055"/>
      <c r="L4055"/>
    </row>
    <row r="4056" spans="1:12" ht="16" x14ac:dyDescent="0.2">
      <c r="A4056"/>
      <c r="B4056"/>
      <c r="C4056"/>
      <c r="D4056"/>
      <c r="E4056"/>
      <c r="F4056"/>
      <c r="G4056"/>
      <c r="H4056"/>
      <c r="I4056"/>
      <c r="J4056"/>
      <c r="K4056"/>
      <c r="L4056"/>
    </row>
    <row r="4057" spans="1:12" ht="16" x14ac:dyDescent="0.2">
      <c r="A4057"/>
      <c r="B4057"/>
      <c r="C4057"/>
      <c r="D4057"/>
      <c r="E4057"/>
      <c r="F4057"/>
      <c r="G4057"/>
      <c r="H4057"/>
      <c r="I4057"/>
      <c r="J4057"/>
      <c r="K4057"/>
      <c r="L4057"/>
    </row>
    <row r="4058" spans="1:12" ht="16" x14ac:dyDescent="0.2">
      <c r="A4058"/>
      <c r="B4058"/>
      <c r="C4058"/>
      <c r="D4058"/>
      <c r="E4058"/>
      <c r="F4058"/>
      <c r="G4058"/>
      <c r="H4058"/>
      <c r="I4058"/>
      <c r="J4058"/>
      <c r="K4058"/>
      <c r="L4058"/>
    </row>
    <row r="4059" spans="1:12" ht="16" x14ac:dyDescent="0.2">
      <c r="A4059"/>
      <c r="B4059"/>
      <c r="C4059"/>
      <c r="D4059"/>
      <c r="E4059"/>
      <c r="F4059"/>
      <c r="G4059"/>
      <c r="H4059"/>
      <c r="I4059"/>
      <c r="J4059"/>
      <c r="K4059"/>
      <c r="L4059"/>
    </row>
    <row r="4060" spans="1:12" ht="16" x14ac:dyDescent="0.2">
      <c r="A4060"/>
      <c r="B4060"/>
      <c r="C4060"/>
      <c r="D4060"/>
      <c r="E4060"/>
      <c r="F4060"/>
      <c r="G4060"/>
      <c r="H4060"/>
      <c r="I4060"/>
      <c r="J4060"/>
      <c r="K4060"/>
      <c r="L4060"/>
    </row>
    <row r="4061" spans="1:12" ht="16" x14ac:dyDescent="0.2">
      <c r="A4061"/>
      <c r="B4061"/>
      <c r="C4061"/>
      <c r="D4061"/>
      <c r="E4061"/>
      <c r="F4061"/>
      <c r="G4061"/>
      <c r="H4061"/>
      <c r="I4061"/>
      <c r="J4061"/>
      <c r="K4061"/>
      <c r="L4061"/>
    </row>
    <row r="4062" spans="1:12" ht="16" x14ac:dyDescent="0.2">
      <c r="A4062"/>
      <c r="B4062"/>
      <c r="C4062"/>
      <c r="D4062"/>
      <c r="E4062"/>
      <c r="F4062"/>
      <c r="G4062"/>
      <c r="H4062"/>
      <c r="I4062"/>
      <c r="J4062"/>
      <c r="K4062"/>
      <c r="L4062"/>
    </row>
    <row r="4063" spans="1:12" ht="16" x14ac:dyDescent="0.2">
      <c r="A4063"/>
      <c r="B4063"/>
      <c r="C4063"/>
      <c r="D4063"/>
      <c r="E4063"/>
      <c r="F4063"/>
      <c r="G4063"/>
      <c r="H4063"/>
      <c r="I4063"/>
      <c r="J4063"/>
      <c r="K4063"/>
      <c r="L4063"/>
    </row>
    <row r="4064" spans="1:12" ht="16" x14ac:dyDescent="0.2">
      <c r="A4064"/>
      <c r="B4064"/>
      <c r="C4064"/>
      <c r="D4064"/>
      <c r="E4064"/>
      <c r="F4064"/>
      <c r="G4064"/>
      <c r="H4064"/>
      <c r="I4064"/>
      <c r="J4064"/>
      <c r="K4064"/>
      <c r="L4064"/>
    </row>
    <row r="4065" spans="1:12" ht="16" x14ac:dyDescent="0.2">
      <c r="A4065"/>
      <c r="B4065"/>
      <c r="C4065"/>
      <c r="D4065"/>
      <c r="E4065"/>
      <c r="F4065"/>
      <c r="G4065"/>
      <c r="H4065"/>
      <c r="I4065"/>
      <c r="J4065"/>
      <c r="K4065"/>
      <c r="L4065"/>
    </row>
    <row r="4066" spans="1:12" ht="16" x14ac:dyDescent="0.2">
      <c r="A4066"/>
      <c r="B4066"/>
      <c r="C4066"/>
      <c r="D4066"/>
      <c r="E4066"/>
      <c r="F4066"/>
      <c r="G4066"/>
      <c r="H4066"/>
      <c r="I4066"/>
      <c r="J4066"/>
      <c r="K4066"/>
      <c r="L4066"/>
    </row>
    <row r="4067" spans="1:12" ht="16" x14ac:dyDescent="0.2">
      <c r="A4067"/>
      <c r="B4067"/>
      <c r="C4067"/>
      <c r="D4067"/>
      <c r="E4067"/>
      <c r="F4067"/>
      <c r="G4067"/>
      <c r="H4067"/>
      <c r="I4067"/>
      <c r="J4067"/>
      <c r="K4067"/>
      <c r="L4067"/>
    </row>
    <row r="4068" spans="1:12" ht="16" x14ac:dyDescent="0.2">
      <c r="A4068"/>
      <c r="B4068"/>
      <c r="C4068"/>
      <c r="D4068"/>
      <c r="E4068"/>
      <c r="F4068"/>
      <c r="G4068"/>
      <c r="H4068"/>
      <c r="I4068"/>
      <c r="J4068"/>
      <c r="K4068"/>
      <c r="L4068"/>
    </row>
    <row r="4069" spans="1:12" ht="16" x14ac:dyDescent="0.2">
      <c r="A4069"/>
      <c r="B4069"/>
      <c r="C4069"/>
      <c r="D4069"/>
      <c r="E4069"/>
      <c r="F4069"/>
      <c r="G4069"/>
      <c r="H4069"/>
      <c r="I4069"/>
      <c r="J4069"/>
      <c r="K4069"/>
      <c r="L4069"/>
    </row>
    <row r="4070" spans="1:12" ht="16" x14ac:dyDescent="0.2">
      <c r="A4070"/>
      <c r="B4070"/>
      <c r="C4070"/>
      <c r="D4070"/>
      <c r="E4070"/>
      <c r="F4070"/>
      <c r="G4070"/>
      <c r="H4070"/>
      <c r="I4070"/>
      <c r="J4070"/>
      <c r="K4070"/>
      <c r="L4070"/>
    </row>
    <row r="4071" spans="1:12" ht="16" x14ac:dyDescent="0.2">
      <c r="A4071"/>
      <c r="B4071"/>
      <c r="C4071"/>
      <c r="D4071"/>
      <c r="E4071"/>
      <c r="F4071"/>
      <c r="G4071"/>
      <c r="H4071"/>
      <c r="I4071"/>
      <c r="J4071"/>
      <c r="K4071"/>
      <c r="L4071"/>
    </row>
    <row r="4072" spans="1:12" ht="16" x14ac:dyDescent="0.2">
      <c r="A4072"/>
      <c r="B4072"/>
      <c r="C4072"/>
      <c r="D4072"/>
      <c r="E4072"/>
      <c r="F4072"/>
      <c r="G4072"/>
      <c r="H4072"/>
      <c r="I4072"/>
      <c r="J4072"/>
      <c r="K4072"/>
      <c r="L4072"/>
    </row>
    <row r="4073" spans="1:12" ht="16" x14ac:dyDescent="0.2">
      <c r="A4073"/>
      <c r="B4073"/>
      <c r="C4073"/>
      <c r="D4073"/>
      <c r="E4073"/>
      <c r="F4073"/>
      <c r="G4073"/>
      <c r="H4073"/>
      <c r="I4073"/>
      <c r="J4073"/>
      <c r="K4073"/>
      <c r="L4073"/>
    </row>
    <row r="4074" spans="1:12" ht="16" x14ac:dyDescent="0.2">
      <c r="A4074"/>
      <c r="B4074"/>
      <c r="C4074"/>
      <c r="D4074"/>
      <c r="E4074"/>
      <c r="F4074"/>
      <c r="G4074"/>
      <c r="H4074"/>
      <c r="I4074"/>
      <c r="J4074"/>
      <c r="K4074"/>
      <c r="L4074"/>
    </row>
    <row r="4075" spans="1:12" ht="16" x14ac:dyDescent="0.2">
      <c r="A4075"/>
      <c r="B4075"/>
      <c r="C4075"/>
      <c r="D4075"/>
      <c r="E4075"/>
      <c r="F4075"/>
      <c r="G4075"/>
      <c r="H4075"/>
      <c r="I4075"/>
      <c r="J4075"/>
      <c r="K4075"/>
      <c r="L4075"/>
    </row>
    <row r="4076" spans="1:12" ht="16" x14ac:dyDescent="0.2">
      <c r="A4076"/>
      <c r="B4076"/>
      <c r="C4076"/>
      <c r="D4076"/>
      <c r="E4076"/>
      <c r="F4076"/>
      <c r="G4076"/>
      <c r="H4076"/>
      <c r="I4076"/>
      <c r="J4076"/>
      <c r="K4076"/>
      <c r="L4076"/>
    </row>
    <row r="4077" spans="1:12" ht="16" x14ac:dyDescent="0.2">
      <c r="A4077"/>
      <c r="B4077"/>
      <c r="C4077"/>
      <c r="D4077"/>
      <c r="E4077"/>
      <c r="F4077"/>
      <c r="G4077"/>
      <c r="H4077"/>
      <c r="I4077"/>
      <c r="J4077"/>
      <c r="K4077"/>
      <c r="L4077"/>
    </row>
    <row r="4078" spans="1:12" ht="16" x14ac:dyDescent="0.2">
      <c r="A4078"/>
      <c r="B4078"/>
      <c r="C4078"/>
      <c r="D4078"/>
      <c r="E4078"/>
      <c r="F4078"/>
      <c r="G4078"/>
      <c r="H4078"/>
      <c r="I4078"/>
      <c r="J4078"/>
      <c r="K4078"/>
      <c r="L4078"/>
    </row>
    <row r="4079" spans="1:12" ht="16" x14ac:dyDescent="0.2">
      <c r="A4079"/>
      <c r="B4079"/>
      <c r="C4079"/>
      <c r="D4079"/>
      <c r="E4079"/>
      <c r="F4079"/>
      <c r="G4079"/>
      <c r="H4079"/>
      <c r="I4079"/>
      <c r="J4079"/>
      <c r="K4079"/>
      <c r="L4079"/>
    </row>
    <row r="4080" spans="1:12" ht="16" x14ac:dyDescent="0.2">
      <c r="A4080"/>
      <c r="B4080"/>
      <c r="C4080"/>
      <c r="D4080"/>
      <c r="E4080"/>
      <c r="F4080"/>
      <c r="G4080"/>
      <c r="H4080"/>
      <c r="I4080"/>
      <c r="J4080"/>
      <c r="K4080"/>
      <c r="L4080"/>
    </row>
    <row r="4081" spans="1:12" ht="16" x14ac:dyDescent="0.2">
      <c r="A4081"/>
      <c r="B4081"/>
      <c r="C4081"/>
      <c r="D4081"/>
      <c r="E4081"/>
      <c r="F4081"/>
      <c r="G4081"/>
      <c r="H4081"/>
      <c r="I4081"/>
      <c r="J4081"/>
      <c r="K4081"/>
      <c r="L4081"/>
    </row>
    <row r="4082" spans="1:12" ht="16" x14ac:dyDescent="0.2">
      <c r="A4082"/>
      <c r="B4082"/>
      <c r="C4082"/>
      <c r="D4082"/>
      <c r="E4082"/>
      <c r="F4082"/>
      <c r="G4082"/>
      <c r="H4082"/>
      <c r="I4082"/>
      <c r="J4082"/>
      <c r="K4082"/>
      <c r="L4082"/>
    </row>
    <row r="4083" spans="1:12" ht="16" x14ac:dyDescent="0.2">
      <c r="A4083"/>
      <c r="B4083"/>
      <c r="C4083"/>
      <c r="D4083"/>
      <c r="E4083"/>
      <c r="F4083"/>
      <c r="G4083"/>
      <c r="H4083"/>
      <c r="I4083"/>
      <c r="J4083"/>
      <c r="K4083"/>
      <c r="L4083"/>
    </row>
    <row r="4084" spans="1:12" ht="16" x14ac:dyDescent="0.2">
      <c r="A4084"/>
      <c r="B4084"/>
      <c r="C4084"/>
      <c r="D4084"/>
      <c r="E4084"/>
      <c r="F4084"/>
      <c r="G4084"/>
      <c r="H4084"/>
      <c r="I4084"/>
      <c r="J4084"/>
      <c r="K4084"/>
      <c r="L4084"/>
    </row>
    <row r="4085" spans="1:12" ht="16" x14ac:dyDescent="0.2">
      <c r="A4085"/>
      <c r="B4085"/>
      <c r="C4085"/>
      <c r="D4085"/>
      <c r="E4085"/>
      <c r="F4085"/>
      <c r="G4085"/>
      <c r="H4085"/>
      <c r="I4085"/>
      <c r="J4085"/>
      <c r="K4085"/>
      <c r="L4085"/>
    </row>
    <row r="4086" spans="1:12" ht="16" x14ac:dyDescent="0.2">
      <c r="A4086"/>
      <c r="B4086"/>
      <c r="C4086"/>
      <c r="D4086"/>
      <c r="E4086"/>
      <c r="F4086"/>
      <c r="G4086"/>
      <c r="H4086"/>
      <c r="I4086"/>
      <c r="J4086"/>
      <c r="K4086"/>
      <c r="L4086"/>
    </row>
    <row r="4087" spans="1:12" ht="16" x14ac:dyDescent="0.2">
      <c r="A4087"/>
      <c r="B4087"/>
      <c r="C4087"/>
      <c r="D4087"/>
      <c r="E4087"/>
      <c r="F4087"/>
      <c r="G4087"/>
      <c r="H4087"/>
      <c r="I4087"/>
      <c r="J4087"/>
      <c r="K4087"/>
      <c r="L4087"/>
    </row>
    <row r="4088" spans="1:12" ht="16" x14ac:dyDescent="0.2">
      <c r="A4088"/>
      <c r="B4088"/>
      <c r="C4088"/>
      <c r="D4088"/>
      <c r="E4088"/>
      <c r="F4088"/>
      <c r="G4088"/>
      <c r="H4088"/>
      <c r="I4088"/>
      <c r="J4088"/>
      <c r="K4088"/>
      <c r="L4088"/>
    </row>
    <row r="4089" spans="1:12" ht="16" x14ac:dyDescent="0.2">
      <c r="A4089"/>
      <c r="B4089"/>
      <c r="C4089"/>
      <c r="D4089"/>
      <c r="E4089"/>
      <c r="F4089"/>
      <c r="G4089"/>
      <c r="H4089"/>
      <c r="I4089"/>
      <c r="J4089"/>
      <c r="K4089"/>
      <c r="L4089"/>
    </row>
    <row r="4090" spans="1:12" ht="16" x14ac:dyDescent="0.2">
      <c r="A4090"/>
      <c r="B4090"/>
      <c r="C4090"/>
      <c r="D4090"/>
      <c r="E4090"/>
      <c r="F4090"/>
      <c r="G4090"/>
      <c r="H4090"/>
      <c r="I4090"/>
      <c r="J4090"/>
      <c r="K4090"/>
      <c r="L4090"/>
    </row>
    <row r="4091" spans="1:12" ht="16" x14ac:dyDescent="0.2">
      <c r="A4091"/>
      <c r="B4091"/>
      <c r="C4091"/>
      <c r="D4091"/>
      <c r="E4091"/>
      <c r="F4091"/>
      <c r="G4091"/>
      <c r="H4091"/>
      <c r="I4091"/>
      <c r="J4091"/>
      <c r="K4091"/>
      <c r="L4091"/>
    </row>
    <row r="4092" spans="1:12" ht="16" x14ac:dyDescent="0.2">
      <c r="A4092"/>
      <c r="B4092"/>
      <c r="C4092"/>
      <c r="D4092"/>
      <c r="E4092"/>
      <c r="F4092"/>
      <c r="G4092"/>
      <c r="H4092"/>
      <c r="I4092"/>
      <c r="J4092"/>
      <c r="K4092"/>
      <c r="L4092"/>
    </row>
    <row r="4093" spans="1:12" ht="16" x14ac:dyDescent="0.2">
      <c r="A4093"/>
      <c r="B4093"/>
      <c r="C4093"/>
      <c r="D4093"/>
      <c r="E4093"/>
      <c r="F4093"/>
      <c r="G4093"/>
      <c r="H4093"/>
      <c r="I4093"/>
      <c r="J4093"/>
      <c r="K4093"/>
      <c r="L4093"/>
    </row>
    <row r="4094" spans="1:12" ht="16" x14ac:dyDescent="0.2">
      <c r="A4094"/>
      <c r="B4094"/>
      <c r="C4094"/>
      <c r="D4094"/>
      <c r="E4094"/>
      <c r="F4094"/>
      <c r="G4094"/>
      <c r="H4094"/>
      <c r="I4094"/>
      <c r="J4094"/>
      <c r="K4094"/>
      <c r="L4094"/>
    </row>
    <row r="4095" spans="1:12" ht="16" x14ac:dyDescent="0.2">
      <c r="A4095"/>
      <c r="B4095"/>
      <c r="C4095"/>
      <c r="D4095"/>
      <c r="E4095"/>
      <c r="F4095"/>
      <c r="G4095"/>
      <c r="H4095"/>
      <c r="I4095"/>
      <c r="J4095"/>
      <c r="K4095"/>
      <c r="L4095"/>
    </row>
    <row r="4096" spans="1:12" ht="16" x14ac:dyDescent="0.2">
      <c r="A4096"/>
      <c r="B4096"/>
      <c r="C4096"/>
      <c r="D4096"/>
      <c r="E4096"/>
      <c r="F4096"/>
      <c r="G4096"/>
      <c r="H4096"/>
      <c r="I4096"/>
      <c r="J4096"/>
      <c r="K4096"/>
      <c r="L4096"/>
    </row>
    <row r="4097" spans="1:12" ht="16" x14ac:dyDescent="0.2">
      <c r="A4097"/>
      <c r="B4097"/>
      <c r="C4097"/>
      <c r="D4097"/>
      <c r="E4097"/>
      <c r="F4097"/>
      <c r="G4097"/>
      <c r="H4097"/>
      <c r="I4097"/>
      <c r="J4097"/>
      <c r="K4097"/>
      <c r="L4097"/>
    </row>
    <row r="4098" spans="1:12" ht="16" x14ac:dyDescent="0.2">
      <c r="A4098"/>
      <c r="B4098"/>
      <c r="C4098"/>
      <c r="D4098"/>
      <c r="E4098"/>
      <c r="F4098"/>
      <c r="G4098"/>
      <c r="H4098"/>
      <c r="I4098"/>
      <c r="J4098"/>
      <c r="K4098"/>
      <c r="L4098"/>
    </row>
    <row r="4099" spans="1:12" ht="16" x14ac:dyDescent="0.2">
      <c r="A4099"/>
      <c r="B4099"/>
      <c r="C4099"/>
      <c r="D4099"/>
      <c r="E4099"/>
      <c r="F4099"/>
      <c r="G4099"/>
      <c r="H4099"/>
      <c r="I4099"/>
      <c r="J4099"/>
      <c r="K4099"/>
      <c r="L4099"/>
    </row>
    <row r="4100" spans="1:12" ht="16" x14ac:dyDescent="0.2">
      <c r="A4100"/>
      <c r="B4100"/>
      <c r="C4100"/>
      <c r="D4100"/>
      <c r="E4100"/>
      <c r="F4100"/>
      <c r="G4100"/>
      <c r="H4100"/>
      <c r="I4100"/>
      <c r="J4100"/>
      <c r="K4100"/>
      <c r="L4100"/>
    </row>
    <row r="4101" spans="1:12" ht="16" x14ac:dyDescent="0.2">
      <c r="A4101"/>
      <c r="B4101"/>
      <c r="C4101"/>
      <c r="D4101"/>
      <c r="E4101"/>
      <c r="F4101"/>
      <c r="G4101"/>
      <c r="H4101"/>
      <c r="I4101"/>
      <c r="J4101"/>
      <c r="K4101"/>
      <c r="L4101"/>
    </row>
    <row r="4102" spans="1:12" ht="16" x14ac:dyDescent="0.2">
      <c r="A4102"/>
      <c r="B4102"/>
      <c r="C4102"/>
      <c r="D4102"/>
      <c r="E4102"/>
      <c r="F4102"/>
      <c r="G4102"/>
      <c r="H4102"/>
      <c r="I4102"/>
      <c r="J4102"/>
      <c r="K4102"/>
      <c r="L4102"/>
    </row>
    <row r="4103" spans="1:12" ht="16" x14ac:dyDescent="0.2">
      <c r="A4103"/>
      <c r="B4103"/>
      <c r="C4103"/>
      <c r="D4103"/>
      <c r="E4103"/>
      <c r="F4103"/>
      <c r="G4103"/>
      <c r="H4103"/>
      <c r="I4103"/>
      <c r="J4103"/>
      <c r="K4103"/>
      <c r="L4103"/>
    </row>
    <row r="4104" spans="1:12" ht="16" x14ac:dyDescent="0.2">
      <c r="A4104"/>
      <c r="B4104"/>
      <c r="C4104"/>
      <c r="D4104"/>
      <c r="E4104"/>
      <c r="F4104"/>
      <c r="G4104"/>
      <c r="H4104"/>
      <c r="I4104"/>
      <c r="J4104"/>
      <c r="K4104"/>
      <c r="L4104"/>
    </row>
    <row r="4105" spans="1:12" ht="16" x14ac:dyDescent="0.2">
      <c r="A4105"/>
      <c r="B4105"/>
      <c r="C4105"/>
      <c r="D4105"/>
      <c r="E4105"/>
      <c r="F4105"/>
      <c r="G4105"/>
      <c r="H4105"/>
      <c r="I4105"/>
      <c r="J4105"/>
      <c r="K4105"/>
      <c r="L4105"/>
    </row>
    <row r="4106" spans="1:12" ht="16" x14ac:dyDescent="0.2">
      <c r="A4106"/>
      <c r="B4106"/>
      <c r="C4106"/>
      <c r="D4106"/>
      <c r="E4106"/>
      <c r="F4106"/>
      <c r="G4106"/>
      <c r="H4106"/>
      <c r="I4106"/>
      <c r="J4106"/>
      <c r="K4106"/>
      <c r="L4106"/>
    </row>
    <row r="4107" spans="1:12" ht="16" x14ac:dyDescent="0.2">
      <c r="A4107"/>
      <c r="B4107"/>
      <c r="C4107"/>
      <c r="D4107"/>
      <c r="E4107"/>
      <c r="F4107"/>
      <c r="G4107"/>
      <c r="H4107"/>
      <c r="I4107"/>
      <c r="J4107"/>
      <c r="K4107"/>
      <c r="L4107"/>
    </row>
    <row r="4108" spans="1:12" ht="16" x14ac:dyDescent="0.2">
      <c r="A4108"/>
      <c r="B4108"/>
      <c r="C4108"/>
      <c r="D4108"/>
      <c r="E4108"/>
      <c r="F4108"/>
      <c r="G4108"/>
      <c r="H4108"/>
      <c r="I4108"/>
      <c r="J4108"/>
      <c r="K4108"/>
      <c r="L4108"/>
    </row>
    <row r="4109" spans="1:12" ht="16" x14ac:dyDescent="0.2">
      <c r="A4109"/>
      <c r="B4109"/>
      <c r="C4109"/>
      <c r="D4109"/>
      <c r="E4109"/>
      <c r="F4109"/>
      <c r="G4109"/>
      <c r="H4109"/>
      <c r="I4109"/>
      <c r="J4109"/>
      <c r="K4109"/>
      <c r="L4109"/>
    </row>
    <row r="4110" spans="1:12" ht="16" x14ac:dyDescent="0.2">
      <c r="A4110"/>
      <c r="B4110"/>
      <c r="C4110"/>
      <c r="D4110"/>
      <c r="E4110"/>
      <c r="F4110"/>
      <c r="G4110"/>
      <c r="H4110"/>
      <c r="I4110"/>
      <c r="J4110"/>
      <c r="K4110"/>
      <c r="L4110"/>
    </row>
    <row r="4111" spans="1:12" ht="16" x14ac:dyDescent="0.2">
      <c r="A4111"/>
      <c r="B4111"/>
      <c r="C4111"/>
      <c r="D4111"/>
      <c r="E4111"/>
      <c r="F4111"/>
      <c r="G4111"/>
      <c r="H4111"/>
      <c r="I4111"/>
      <c r="J4111"/>
      <c r="K4111"/>
      <c r="L4111"/>
    </row>
    <row r="4112" spans="1:12" ht="16" x14ac:dyDescent="0.2">
      <c r="A4112"/>
      <c r="B4112"/>
      <c r="C4112"/>
      <c r="D4112"/>
      <c r="E4112"/>
      <c r="F4112"/>
      <c r="G4112"/>
      <c r="H4112"/>
      <c r="I4112"/>
      <c r="J4112"/>
      <c r="K4112"/>
      <c r="L4112"/>
    </row>
    <row r="4113" spans="1:12" ht="16" x14ac:dyDescent="0.2">
      <c r="A4113"/>
      <c r="B4113"/>
      <c r="C4113"/>
      <c r="D4113"/>
      <c r="E4113"/>
      <c r="F4113"/>
      <c r="G4113"/>
      <c r="H4113"/>
      <c r="I4113"/>
      <c r="J4113"/>
      <c r="K4113"/>
      <c r="L4113"/>
    </row>
    <row r="4114" spans="1:12" ht="16" x14ac:dyDescent="0.2">
      <c r="A4114"/>
      <c r="B4114"/>
      <c r="C4114"/>
      <c r="D4114"/>
      <c r="E4114"/>
      <c r="F4114"/>
      <c r="G4114"/>
      <c r="H4114"/>
      <c r="I4114"/>
      <c r="J4114"/>
      <c r="K4114"/>
      <c r="L4114"/>
    </row>
    <row r="4115" spans="1:12" ht="16" x14ac:dyDescent="0.2">
      <c r="A4115"/>
      <c r="B4115"/>
      <c r="C4115"/>
      <c r="D4115"/>
      <c r="E4115"/>
      <c r="F4115"/>
      <c r="G4115"/>
      <c r="H4115"/>
      <c r="I4115"/>
      <c r="J4115"/>
      <c r="K4115"/>
      <c r="L4115"/>
    </row>
    <row r="4116" spans="1:12" ht="16" x14ac:dyDescent="0.2">
      <c r="A4116"/>
      <c r="B4116"/>
      <c r="C4116"/>
      <c r="D4116"/>
      <c r="E4116"/>
      <c r="F4116"/>
      <c r="G4116"/>
      <c r="H4116"/>
      <c r="I4116"/>
      <c r="J4116"/>
      <c r="K4116"/>
      <c r="L4116"/>
    </row>
    <row r="4117" spans="1:12" ht="16" x14ac:dyDescent="0.2">
      <c r="A4117"/>
      <c r="B4117"/>
      <c r="C4117"/>
      <c r="D4117"/>
      <c r="E4117"/>
      <c r="F4117"/>
      <c r="G4117"/>
      <c r="H4117"/>
      <c r="I4117"/>
      <c r="J4117"/>
      <c r="K4117"/>
      <c r="L4117"/>
    </row>
    <row r="4118" spans="1:12" ht="16" x14ac:dyDescent="0.2">
      <c r="A4118"/>
      <c r="B4118"/>
      <c r="C4118"/>
      <c r="D4118"/>
      <c r="E4118"/>
      <c r="F4118"/>
      <c r="G4118"/>
      <c r="H4118"/>
      <c r="I4118"/>
      <c r="J4118"/>
      <c r="K4118"/>
      <c r="L4118"/>
    </row>
    <row r="4119" spans="1:12" ht="16" x14ac:dyDescent="0.2">
      <c r="A4119"/>
      <c r="B4119"/>
      <c r="C4119"/>
      <c r="D4119"/>
      <c r="E4119"/>
      <c r="F4119"/>
      <c r="G4119"/>
      <c r="H4119"/>
      <c r="I4119"/>
      <c r="J4119"/>
      <c r="K4119"/>
      <c r="L4119"/>
    </row>
    <row r="4120" spans="1:12" ht="16" x14ac:dyDescent="0.2">
      <c r="A4120"/>
      <c r="B4120"/>
      <c r="C4120"/>
      <c r="D4120"/>
      <c r="E4120"/>
      <c r="F4120"/>
      <c r="G4120"/>
      <c r="H4120"/>
      <c r="I4120"/>
      <c r="J4120"/>
      <c r="K4120"/>
      <c r="L4120"/>
    </row>
    <row r="4121" spans="1:12" ht="16" x14ac:dyDescent="0.2">
      <c r="A4121"/>
      <c r="B4121"/>
      <c r="C4121"/>
      <c r="D4121"/>
      <c r="E4121"/>
      <c r="F4121"/>
      <c r="G4121"/>
      <c r="H4121"/>
      <c r="I4121"/>
      <c r="J4121"/>
      <c r="K4121"/>
      <c r="L4121"/>
    </row>
    <row r="4122" spans="1:12" ht="16" x14ac:dyDescent="0.2">
      <c r="A4122"/>
      <c r="B4122"/>
      <c r="C4122"/>
      <c r="D4122"/>
      <c r="E4122"/>
      <c r="F4122"/>
      <c r="G4122"/>
      <c r="H4122"/>
      <c r="I4122"/>
      <c r="J4122"/>
      <c r="K4122"/>
      <c r="L4122"/>
    </row>
    <row r="4123" spans="1:12" ht="16" x14ac:dyDescent="0.2">
      <c r="A4123"/>
      <c r="B4123"/>
      <c r="C4123"/>
      <c r="D4123"/>
      <c r="E4123"/>
      <c r="F4123"/>
      <c r="G4123"/>
      <c r="H4123"/>
      <c r="I4123"/>
      <c r="J4123"/>
      <c r="K4123"/>
      <c r="L4123"/>
    </row>
    <row r="4124" spans="1:12" ht="16" x14ac:dyDescent="0.2">
      <c r="A4124"/>
      <c r="B4124"/>
      <c r="C4124"/>
      <c r="D4124"/>
      <c r="E4124"/>
      <c r="F4124"/>
      <c r="G4124"/>
      <c r="H4124"/>
      <c r="I4124"/>
      <c r="J4124"/>
      <c r="K4124"/>
      <c r="L4124"/>
    </row>
    <row r="4125" spans="1:12" ht="16" x14ac:dyDescent="0.2">
      <c r="A4125"/>
      <c r="B4125"/>
      <c r="C4125"/>
      <c r="D4125"/>
      <c r="E4125"/>
      <c r="F4125"/>
      <c r="G4125"/>
      <c r="H4125"/>
      <c r="I4125"/>
      <c r="J4125"/>
      <c r="K4125"/>
      <c r="L4125"/>
    </row>
    <row r="4126" spans="1:12" ht="16" x14ac:dyDescent="0.2">
      <c r="A4126"/>
      <c r="B4126"/>
      <c r="C4126"/>
      <c r="D4126"/>
      <c r="E4126"/>
      <c r="F4126"/>
      <c r="G4126"/>
      <c r="H4126"/>
      <c r="I4126"/>
      <c r="J4126"/>
      <c r="K4126"/>
      <c r="L4126"/>
    </row>
    <row r="4127" spans="1:12" ht="16" x14ac:dyDescent="0.2">
      <c r="A4127"/>
      <c r="B4127"/>
      <c r="C4127"/>
      <c r="D4127"/>
      <c r="E4127"/>
      <c r="F4127"/>
      <c r="G4127"/>
      <c r="H4127"/>
      <c r="I4127"/>
      <c r="J4127"/>
      <c r="K4127"/>
      <c r="L4127"/>
    </row>
    <row r="4128" spans="1:12" ht="16" x14ac:dyDescent="0.2">
      <c r="A4128"/>
      <c r="B4128"/>
      <c r="C4128"/>
      <c r="D4128"/>
      <c r="E4128"/>
      <c r="F4128"/>
      <c r="G4128"/>
      <c r="H4128"/>
      <c r="I4128"/>
      <c r="J4128"/>
      <c r="K4128"/>
      <c r="L4128"/>
    </row>
    <row r="4129" spans="1:12" ht="16" x14ac:dyDescent="0.2">
      <c r="A4129"/>
      <c r="B4129"/>
      <c r="C4129"/>
      <c r="D4129"/>
      <c r="E4129"/>
      <c r="F4129"/>
      <c r="G4129"/>
      <c r="H4129"/>
      <c r="I4129"/>
      <c r="J4129"/>
      <c r="K4129"/>
      <c r="L4129"/>
    </row>
    <row r="4130" spans="1:12" ht="16" x14ac:dyDescent="0.2">
      <c r="A4130"/>
      <c r="B4130"/>
      <c r="C4130"/>
      <c r="D4130"/>
      <c r="E4130"/>
      <c r="F4130"/>
      <c r="G4130"/>
      <c r="H4130"/>
      <c r="I4130"/>
      <c r="J4130"/>
      <c r="K4130"/>
      <c r="L4130"/>
    </row>
    <row r="4131" spans="1:12" ht="16" x14ac:dyDescent="0.2">
      <c r="A4131"/>
      <c r="B4131"/>
      <c r="C4131"/>
      <c r="D4131"/>
      <c r="E4131"/>
      <c r="F4131"/>
      <c r="G4131"/>
      <c r="H4131"/>
      <c r="I4131"/>
      <c r="J4131"/>
      <c r="K4131"/>
      <c r="L4131"/>
    </row>
    <row r="4132" spans="1:12" ht="16" x14ac:dyDescent="0.2">
      <c r="A4132"/>
      <c r="B4132"/>
      <c r="C4132"/>
      <c r="D4132"/>
      <c r="E4132"/>
      <c r="F4132"/>
      <c r="G4132"/>
      <c r="H4132"/>
      <c r="I4132"/>
      <c r="J4132"/>
      <c r="K4132"/>
      <c r="L4132"/>
    </row>
    <row r="4133" spans="1:12" ht="16" x14ac:dyDescent="0.2">
      <c r="A4133"/>
      <c r="B4133"/>
      <c r="C4133"/>
      <c r="D4133"/>
      <c r="E4133"/>
      <c r="F4133"/>
      <c r="G4133"/>
      <c r="H4133"/>
      <c r="I4133"/>
      <c r="J4133"/>
      <c r="K4133"/>
      <c r="L4133"/>
    </row>
    <row r="4134" spans="1:12" ht="16" x14ac:dyDescent="0.2">
      <c r="A4134"/>
      <c r="B4134"/>
      <c r="C4134"/>
      <c r="D4134"/>
      <c r="E4134"/>
      <c r="F4134"/>
      <c r="G4134"/>
      <c r="H4134"/>
      <c r="I4134"/>
      <c r="J4134"/>
      <c r="K4134"/>
      <c r="L4134"/>
    </row>
    <row r="4135" spans="1:12" ht="16" x14ac:dyDescent="0.2">
      <c r="A4135"/>
      <c r="B4135"/>
      <c r="C4135"/>
      <c r="D4135"/>
      <c r="E4135"/>
      <c r="F4135"/>
      <c r="G4135"/>
      <c r="H4135"/>
      <c r="I4135"/>
      <c r="J4135"/>
      <c r="K4135"/>
      <c r="L4135"/>
    </row>
    <row r="4136" spans="1:12" ht="16" x14ac:dyDescent="0.2">
      <c r="A4136"/>
      <c r="B4136"/>
      <c r="C4136"/>
      <c r="D4136"/>
      <c r="E4136"/>
      <c r="F4136"/>
      <c r="G4136"/>
      <c r="H4136"/>
      <c r="I4136"/>
      <c r="J4136"/>
      <c r="K4136"/>
      <c r="L4136"/>
    </row>
    <row r="4137" spans="1:12" ht="16" x14ac:dyDescent="0.2">
      <c r="A4137"/>
      <c r="B4137"/>
      <c r="C4137"/>
      <c r="D4137"/>
      <c r="E4137"/>
      <c r="F4137"/>
      <c r="G4137"/>
      <c r="H4137"/>
      <c r="I4137"/>
      <c r="J4137"/>
      <c r="K4137"/>
      <c r="L4137"/>
    </row>
    <row r="4138" spans="1:12" ht="16" x14ac:dyDescent="0.2">
      <c r="A4138"/>
      <c r="B4138"/>
      <c r="C4138"/>
      <c r="D4138"/>
      <c r="E4138"/>
      <c r="F4138"/>
      <c r="G4138"/>
      <c r="H4138"/>
      <c r="I4138"/>
      <c r="J4138"/>
      <c r="K4138"/>
      <c r="L4138"/>
    </row>
    <row r="4139" spans="1:12" ht="16" x14ac:dyDescent="0.2">
      <c r="A4139"/>
      <c r="B4139"/>
      <c r="C4139"/>
      <c r="D4139"/>
      <c r="E4139"/>
      <c r="F4139"/>
      <c r="G4139"/>
      <c r="H4139"/>
      <c r="I4139"/>
      <c r="J4139"/>
      <c r="K4139"/>
      <c r="L4139"/>
    </row>
    <row r="4140" spans="1:12" ht="16" x14ac:dyDescent="0.2">
      <c r="A4140"/>
      <c r="B4140"/>
      <c r="C4140"/>
      <c r="D4140"/>
      <c r="E4140"/>
      <c r="F4140"/>
      <c r="G4140"/>
      <c r="H4140"/>
      <c r="I4140"/>
      <c r="J4140"/>
      <c r="K4140"/>
      <c r="L4140"/>
    </row>
    <row r="4141" spans="1:12" ht="16" x14ac:dyDescent="0.2">
      <c r="A4141"/>
      <c r="B4141"/>
      <c r="C4141"/>
      <c r="D4141"/>
      <c r="E4141"/>
      <c r="F4141"/>
      <c r="G4141"/>
      <c r="H4141"/>
      <c r="I4141"/>
      <c r="J4141"/>
      <c r="K4141"/>
      <c r="L4141"/>
    </row>
    <row r="4142" spans="1:12" ht="16" x14ac:dyDescent="0.2">
      <c r="A4142"/>
      <c r="B4142"/>
      <c r="C4142"/>
      <c r="D4142"/>
      <c r="E4142"/>
      <c r="F4142"/>
      <c r="G4142"/>
      <c r="H4142"/>
      <c r="I4142"/>
      <c r="J4142"/>
      <c r="K4142"/>
      <c r="L4142"/>
    </row>
    <row r="4143" spans="1:12" ht="16" x14ac:dyDescent="0.2">
      <c r="A4143"/>
      <c r="B4143"/>
      <c r="C4143"/>
      <c r="D4143"/>
      <c r="E4143"/>
      <c r="F4143"/>
      <c r="G4143"/>
      <c r="H4143"/>
      <c r="I4143"/>
      <c r="J4143"/>
      <c r="K4143"/>
      <c r="L4143"/>
    </row>
    <row r="4144" spans="1:12" ht="16" x14ac:dyDescent="0.2">
      <c r="A4144"/>
      <c r="B4144"/>
      <c r="C4144"/>
      <c r="D4144"/>
      <c r="E4144"/>
      <c r="F4144"/>
      <c r="G4144"/>
      <c r="H4144"/>
      <c r="I4144"/>
      <c r="J4144"/>
      <c r="K4144"/>
      <c r="L4144"/>
    </row>
    <row r="4145" spans="1:12" ht="16" x14ac:dyDescent="0.2">
      <c r="A4145"/>
      <c r="B4145"/>
      <c r="C4145"/>
      <c r="D4145"/>
      <c r="E4145"/>
      <c r="F4145"/>
      <c r="G4145"/>
      <c r="H4145"/>
      <c r="I4145"/>
      <c r="J4145"/>
      <c r="K4145"/>
      <c r="L4145"/>
    </row>
    <row r="4146" spans="1:12" ht="16" x14ac:dyDescent="0.2">
      <c r="A4146"/>
      <c r="B4146"/>
      <c r="C4146"/>
      <c r="D4146"/>
      <c r="E4146"/>
      <c r="F4146"/>
      <c r="G4146"/>
      <c r="H4146"/>
      <c r="I4146"/>
      <c r="J4146"/>
      <c r="K4146"/>
      <c r="L4146"/>
    </row>
    <row r="4147" spans="1:12" ht="16" x14ac:dyDescent="0.2">
      <c r="A4147"/>
      <c r="B4147"/>
      <c r="C4147"/>
      <c r="D4147"/>
      <c r="E4147"/>
      <c r="F4147"/>
      <c r="G4147"/>
      <c r="H4147"/>
      <c r="I4147"/>
      <c r="J4147"/>
      <c r="K4147"/>
      <c r="L4147"/>
    </row>
    <row r="4148" spans="1:12" ht="16" x14ac:dyDescent="0.2">
      <c r="A4148"/>
      <c r="B4148"/>
      <c r="C4148"/>
      <c r="D4148"/>
      <c r="E4148"/>
      <c r="F4148"/>
      <c r="G4148"/>
      <c r="H4148"/>
      <c r="I4148"/>
      <c r="J4148"/>
      <c r="K4148"/>
      <c r="L4148"/>
    </row>
    <row r="4149" spans="1:12" ht="16" x14ac:dyDescent="0.2">
      <c r="A4149"/>
      <c r="B4149"/>
      <c r="C4149"/>
      <c r="D4149"/>
      <c r="E4149"/>
      <c r="F4149"/>
      <c r="G4149"/>
      <c r="H4149"/>
      <c r="I4149"/>
      <c r="J4149"/>
      <c r="K4149"/>
      <c r="L4149"/>
    </row>
    <row r="4150" spans="1:12" ht="16" x14ac:dyDescent="0.2">
      <c r="A4150"/>
      <c r="B4150"/>
      <c r="C4150"/>
      <c r="D4150"/>
      <c r="E4150"/>
      <c r="F4150"/>
      <c r="G4150"/>
      <c r="H4150"/>
      <c r="I4150"/>
      <c r="J4150"/>
      <c r="K4150"/>
      <c r="L4150"/>
    </row>
    <row r="4151" spans="1:12" ht="16" x14ac:dyDescent="0.2">
      <c r="A4151"/>
      <c r="B4151"/>
      <c r="C4151"/>
      <c r="D4151"/>
      <c r="E4151"/>
      <c r="F4151"/>
      <c r="G4151"/>
      <c r="H4151"/>
      <c r="I4151"/>
      <c r="J4151"/>
      <c r="K4151"/>
      <c r="L4151"/>
    </row>
    <row r="4152" spans="1:12" ht="16" x14ac:dyDescent="0.2">
      <c r="A4152"/>
      <c r="B4152"/>
      <c r="C4152"/>
      <c r="D4152"/>
      <c r="E4152"/>
      <c r="F4152"/>
      <c r="G4152"/>
      <c r="H4152"/>
      <c r="I4152"/>
      <c r="J4152"/>
      <c r="K4152"/>
      <c r="L4152"/>
    </row>
    <row r="4153" spans="1:12" ht="16" x14ac:dyDescent="0.2">
      <c r="A4153"/>
      <c r="B4153"/>
      <c r="C4153"/>
      <c r="D4153"/>
      <c r="E4153"/>
      <c r="F4153"/>
      <c r="G4153"/>
      <c r="H4153"/>
      <c r="I4153"/>
      <c r="J4153"/>
      <c r="K4153"/>
      <c r="L4153"/>
    </row>
    <row r="4154" spans="1:12" ht="16" x14ac:dyDescent="0.2">
      <c r="A4154"/>
      <c r="B4154"/>
      <c r="C4154"/>
      <c r="D4154"/>
      <c r="E4154"/>
      <c r="F4154"/>
      <c r="G4154"/>
      <c r="H4154"/>
      <c r="I4154"/>
      <c r="J4154"/>
      <c r="K4154"/>
      <c r="L4154"/>
    </row>
    <row r="4155" spans="1:12" ht="16" x14ac:dyDescent="0.2">
      <c r="A4155"/>
      <c r="B4155"/>
      <c r="C4155"/>
      <c r="D4155"/>
      <c r="E4155"/>
      <c r="F4155"/>
      <c r="G4155"/>
      <c r="H4155"/>
      <c r="I4155"/>
      <c r="J4155"/>
      <c r="K4155"/>
      <c r="L4155"/>
    </row>
    <row r="4156" spans="1:12" ht="16" x14ac:dyDescent="0.2">
      <c r="A4156"/>
      <c r="B4156"/>
      <c r="C4156"/>
      <c r="D4156"/>
      <c r="E4156"/>
      <c r="F4156"/>
      <c r="G4156"/>
      <c r="H4156"/>
      <c r="I4156"/>
      <c r="J4156"/>
      <c r="K4156"/>
      <c r="L4156"/>
    </row>
    <row r="4157" spans="1:12" ht="16" x14ac:dyDescent="0.2">
      <c r="A4157"/>
      <c r="B4157"/>
      <c r="C4157"/>
      <c r="D4157"/>
      <c r="E4157"/>
      <c r="F4157"/>
      <c r="G4157"/>
      <c r="H4157"/>
      <c r="I4157"/>
      <c r="J4157"/>
      <c r="K4157"/>
      <c r="L4157"/>
    </row>
    <row r="4158" spans="1:12" ht="16" x14ac:dyDescent="0.2">
      <c r="A4158"/>
      <c r="B4158"/>
      <c r="C4158"/>
      <c r="D4158"/>
      <c r="E4158"/>
      <c r="F4158"/>
      <c r="G4158"/>
      <c r="H4158"/>
      <c r="I4158"/>
      <c r="J4158"/>
      <c r="K4158"/>
      <c r="L4158"/>
    </row>
    <row r="4159" spans="1:12" ht="16" x14ac:dyDescent="0.2">
      <c r="A4159"/>
      <c r="B4159"/>
      <c r="C4159"/>
      <c r="D4159"/>
      <c r="E4159"/>
      <c r="F4159"/>
      <c r="G4159"/>
      <c r="H4159"/>
      <c r="I4159"/>
      <c r="J4159"/>
      <c r="K4159"/>
      <c r="L4159"/>
    </row>
    <row r="4160" spans="1:12" ht="16" x14ac:dyDescent="0.2">
      <c r="A4160"/>
      <c r="B4160"/>
      <c r="C4160"/>
      <c r="D4160"/>
      <c r="E4160"/>
      <c r="F4160"/>
      <c r="G4160"/>
      <c r="H4160"/>
      <c r="I4160"/>
      <c r="J4160"/>
      <c r="K4160"/>
      <c r="L4160"/>
    </row>
    <row r="4161" spans="1:12" ht="16" x14ac:dyDescent="0.2">
      <c r="A4161"/>
      <c r="B4161"/>
      <c r="C4161"/>
      <c r="D4161"/>
      <c r="E4161"/>
      <c r="F4161"/>
      <c r="G4161"/>
      <c r="H4161"/>
      <c r="I4161"/>
      <c r="J4161"/>
      <c r="K4161"/>
      <c r="L4161"/>
    </row>
    <row r="4162" spans="1:12" ht="16" x14ac:dyDescent="0.2">
      <c r="A4162"/>
      <c r="B4162"/>
      <c r="C4162"/>
      <c r="D4162"/>
      <c r="E4162"/>
      <c r="F4162"/>
      <c r="G4162"/>
      <c r="H4162"/>
      <c r="I4162"/>
      <c r="J4162"/>
      <c r="K4162"/>
      <c r="L4162"/>
    </row>
    <row r="4163" spans="1:12" ht="16" x14ac:dyDescent="0.2">
      <c r="A4163"/>
      <c r="B4163"/>
      <c r="C4163"/>
      <c r="D4163"/>
      <c r="E4163"/>
      <c r="F4163"/>
      <c r="G4163"/>
      <c r="H4163"/>
      <c r="I4163"/>
      <c r="J4163"/>
      <c r="K4163"/>
      <c r="L4163"/>
    </row>
    <row r="4164" spans="1:12" ht="16" x14ac:dyDescent="0.2">
      <c r="A4164"/>
      <c r="B4164"/>
      <c r="C4164"/>
      <c r="D4164"/>
      <c r="E4164"/>
      <c r="F4164"/>
      <c r="G4164"/>
      <c r="H4164"/>
      <c r="I4164"/>
      <c r="J4164"/>
      <c r="K4164"/>
      <c r="L4164"/>
    </row>
    <row r="4165" spans="1:12" ht="16" x14ac:dyDescent="0.2">
      <c r="A4165"/>
      <c r="B4165"/>
      <c r="C4165"/>
      <c r="D4165"/>
      <c r="E4165"/>
      <c r="F4165"/>
      <c r="G4165"/>
      <c r="H4165"/>
      <c r="I4165"/>
      <c r="J4165"/>
      <c r="K4165"/>
      <c r="L4165"/>
    </row>
    <row r="4166" spans="1:12" ht="16" x14ac:dyDescent="0.2">
      <c r="A4166"/>
      <c r="B4166"/>
      <c r="C4166"/>
      <c r="D4166"/>
      <c r="E4166"/>
      <c r="F4166"/>
      <c r="G4166"/>
      <c r="H4166"/>
      <c r="I4166"/>
      <c r="J4166"/>
      <c r="K4166"/>
      <c r="L4166"/>
    </row>
    <row r="4167" spans="1:12" ht="16" x14ac:dyDescent="0.2">
      <c r="A4167"/>
      <c r="B4167"/>
      <c r="C4167"/>
      <c r="D4167"/>
      <c r="E4167"/>
      <c r="F4167"/>
      <c r="G4167"/>
      <c r="H4167"/>
      <c r="I4167"/>
      <c r="J4167"/>
      <c r="K4167"/>
      <c r="L4167"/>
    </row>
    <row r="4168" spans="1:12" ht="16" x14ac:dyDescent="0.2">
      <c r="A4168"/>
      <c r="B4168"/>
      <c r="C4168"/>
      <c r="D4168"/>
      <c r="E4168"/>
      <c r="F4168"/>
      <c r="G4168"/>
      <c r="H4168"/>
      <c r="I4168"/>
      <c r="J4168"/>
      <c r="K4168"/>
      <c r="L4168"/>
    </row>
    <row r="4169" spans="1:12" ht="16" x14ac:dyDescent="0.2">
      <c r="A4169"/>
      <c r="B4169"/>
      <c r="C4169"/>
      <c r="D4169"/>
      <c r="E4169"/>
      <c r="F4169"/>
      <c r="G4169"/>
      <c r="H4169"/>
      <c r="I4169"/>
      <c r="J4169"/>
      <c r="K4169"/>
      <c r="L4169"/>
    </row>
    <row r="4170" spans="1:12" ht="16" x14ac:dyDescent="0.2">
      <c r="A4170"/>
      <c r="B4170"/>
      <c r="C4170"/>
      <c r="D4170"/>
      <c r="E4170"/>
      <c r="F4170"/>
      <c r="G4170"/>
      <c r="H4170"/>
      <c r="I4170"/>
      <c r="J4170"/>
      <c r="K4170"/>
      <c r="L4170"/>
    </row>
    <row r="4171" spans="1:12" ht="16" x14ac:dyDescent="0.2">
      <c r="A4171"/>
      <c r="B4171"/>
      <c r="C4171"/>
      <c r="D4171"/>
      <c r="E4171"/>
      <c r="F4171"/>
      <c r="G4171"/>
      <c r="H4171"/>
      <c r="I4171"/>
      <c r="J4171"/>
      <c r="K4171"/>
      <c r="L4171"/>
    </row>
    <row r="4172" spans="1:12" ht="16" x14ac:dyDescent="0.2">
      <c r="A4172"/>
      <c r="B4172"/>
      <c r="C4172"/>
      <c r="D4172"/>
      <c r="E4172"/>
      <c r="F4172"/>
      <c r="G4172"/>
      <c r="H4172"/>
      <c r="I4172"/>
      <c r="J4172"/>
      <c r="K4172"/>
      <c r="L4172"/>
    </row>
    <row r="4173" spans="1:12" ht="16" x14ac:dyDescent="0.2">
      <c r="A4173"/>
      <c r="B4173"/>
      <c r="C4173"/>
      <c r="D4173"/>
      <c r="E4173"/>
      <c r="F4173"/>
      <c r="G4173"/>
      <c r="H4173"/>
      <c r="I4173"/>
      <c r="J4173"/>
      <c r="K4173"/>
      <c r="L4173"/>
    </row>
    <row r="4174" spans="1:12" ht="16" x14ac:dyDescent="0.2">
      <c r="A4174"/>
      <c r="B4174"/>
      <c r="C4174"/>
      <c r="D4174"/>
      <c r="E4174"/>
      <c r="F4174"/>
      <c r="G4174"/>
      <c r="H4174"/>
      <c r="I4174"/>
      <c r="J4174"/>
      <c r="K4174"/>
      <c r="L4174"/>
    </row>
    <row r="4175" spans="1:12" ht="16" x14ac:dyDescent="0.2">
      <c r="A4175"/>
      <c r="B4175"/>
      <c r="C4175"/>
      <c r="D4175"/>
      <c r="E4175"/>
      <c r="F4175"/>
      <c r="G4175"/>
      <c r="H4175"/>
      <c r="I4175"/>
      <c r="J4175"/>
      <c r="K4175"/>
      <c r="L4175"/>
    </row>
    <row r="4176" spans="1:12" ht="16" x14ac:dyDescent="0.2">
      <c r="A4176"/>
      <c r="B4176"/>
      <c r="C4176"/>
      <c r="D4176"/>
      <c r="E4176"/>
      <c r="F4176"/>
      <c r="G4176"/>
      <c r="H4176"/>
      <c r="I4176"/>
      <c r="J4176"/>
      <c r="K4176"/>
      <c r="L4176"/>
    </row>
    <row r="4177" spans="1:12" ht="16" x14ac:dyDescent="0.2">
      <c r="A4177"/>
      <c r="B4177"/>
      <c r="C4177"/>
      <c r="D4177"/>
      <c r="E4177"/>
      <c r="F4177"/>
      <c r="G4177"/>
      <c r="H4177"/>
      <c r="I4177"/>
      <c r="J4177"/>
      <c r="K4177"/>
      <c r="L4177"/>
    </row>
    <row r="4178" spans="1:12" ht="16" x14ac:dyDescent="0.2">
      <c r="A4178"/>
      <c r="B4178"/>
      <c r="C4178"/>
      <c r="D4178"/>
      <c r="E4178"/>
      <c r="F4178"/>
      <c r="G4178"/>
      <c r="H4178"/>
      <c r="I4178"/>
      <c r="J4178"/>
      <c r="K4178"/>
      <c r="L4178"/>
    </row>
    <row r="4179" spans="1:12" ht="16" x14ac:dyDescent="0.2">
      <c r="A4179"/>
      <c r="B4179"/>
      <c r="C4179"/>
      <c r="D4179"/>
      <c r="E4179"/>
      <c r="F4179"/>
      <c r="G4179"/>
      <c r="H4179"/>
      <c r="I4179"/>
      <c r="J4179"/>
      <c r="K4179"/>
      <c r="L4179"/>
    </row>
    <row r="4180" spans="1:12" ht="16" x14ac:dyDescent="0.2">
      <c r="A4180"/>
      <c r="B4180"/>
      <c r="C4180"/>
      <c r="D4180"/>
      <c r="E4180"/>
      <c r="F4180"/>
      <c r="G4180"/>
      <c r="H4180"/>
      <c r="I4180"/>
      <c r="J4180"/>
      <c r="K4180"/>
      <c r="L4180"/>
    </row>
    <row r="4181" spans="1:12" ht="16" x14ac:dyDescent="0.2">
      <c r="A4181"/>
      <c r="B4181"/>
      <c r="C4181"/>
      <c r="D4181"/>
      <c r="E4181"/>
      <c r="F4181"/>
      <c r="G4181"/>
      <c r="H4181"/>
      <c r="I4181"/>
      <c r="J4181"/>
      <c r="K4181"/>
      <c r="L4181"/>
    </row>
    <row r="4182" spans="1:12" ht="16" x14ac:dyDescent="0.2">
      <c r="A4182"/>
      <c r="B4182"/>
      <c r="C4182"/>
      <c r="D4182"/>
      <c r="E4182"/>
      <c r="F4182"/>
      <c r="G4182"/>
      <c r="H4182"/>
      <c r="I4182"/>
      <c r="J4182"/>
      <c r="K4182"/>
      <c r="L4182"/>
    </row>
    <row r="4183" spans="1:12" ht="16" x14ac:dyDescent="0.2">
      <c r="A4183"/>
      <c r="B4183"/>
      <c r="C4183"/>
      <c r="D4183"/>
      <c r="E4183"/>
      <c r="F4183"/>
      <c r="G4183"/>
      <c r="H4183"/>
      <c r="I4183"/>
      <c r="J4183"/>
      <c r="K4183"/>
      <c r="L4183"/>
    </row>
    <row r="4184" spans="1:12" ht="16" x14ac:dyDescent="0.2">
      <c r="A4184"/>
      <c r="B4184"/>
      <c r="C4184"/>
      <c r="D4184"/>
      <c r="E4184"/>
      <c r="F4184"/>
      <c r="G4184"/>
      <c r="H4184"/>
      <c r="I4184"/>
      <c r="J4184"/>
      <c r="K4184"/>
      <c r="L4184"/>
    </row>
    <row r="4185" spans="1:12" ht="16" x14ac:dyDescent="0.2">
      <c r="A4185"/>
      <c r="B4185"/>
      <c r="C4185"/>
      <c r="D4185"/>
      <c r="E4185"/>
      <c r="F4185"/>
      <c r="G4185"/>
      <c r="H4185"/>
      <c r="I4185"/>
      <c r="J4185"/>
      <c r="K4185"/>
      <c r="L4185"/>
    </row>
    <row r="4186" spans="1:12" ht="16" x14ac:dyDescent="0.2">
      <c r="A4186"/>
      <c r="B4186"/>
      <c r="C4186"/>
      <c r="D4186"/>
      <c r="E4186"/>
      <c r="F4186"/>
      <c r="G4186"/>
      <c r="H4186"/>
      <c r="I4186"/>
      <c r="J4186"/>
      <c r="K4186"/>
      <c r="L4186"/>
    </row>
    <row r="4187" spans="1:12" ht="16" x14ac:dyDescent="0.2">
      <c r="A4187"/>
      <c r="B4187"/>
      <c r="C4187"/>
      <c r="D4187"/>
      <c r="E4187"/>
      <c r="F4187"/>
      <c r="G4187"/>
      <c r="H4187"/>
      <c r="I4187"/>
      <c r="J4187"/>
      <c r="K4187"/>
      <c r="L4187"/>
    </row>
    <row r="4188" spans="1:12" ht="16" x14ac:dyDescent="0.2">
      <c r="A4188"/>
      <c r="B4188"/>
      <c r="C4188"/>
      <c r="D4188"/>
      <c r="E4188"/>
      <c r="F4188"/>
      <c r="G4188"/>
      <c r="H4188"/>
      <c r="I4188"/>
      <c r="J4188"/>
      <c r="K4188"/>
      <c r="L4188"/>
    </row>
    <row r="4189" spans="1:12" ht="16" x14ac:dyDescent="0.2">
      <c r="A4189"/>
      <c r="B4189"/>
      <c r="C4189"/>
      <c r="D4189"/>
      <c r="E4189"/>
      <c r="F4189"/>
      <c r="G4189"/>
      <c r="H4189"/>
      <c r="I4189"/>
      <c r="J4189"/>
      <c r="K4189"/>
      <c r="L4189"/>
    </row>
    <row r="4190" spans="1:12" ht="16" x14ac:dyDescent="0.2">
      <c r="A4190"/>
      <c r="B4190"/>
      <c r="C4190"/>
      <c r="D4190"/>
      <c r="E4190"/>
      <c r="F4190"/>
      <c r="G4190"/>
      <c r="H4190"/>
      <c r="I4190"/>
      <c r="J4190"/>
      <c r="K4190"/>
      <c r="L4190"/>
    </row>
    <row r="4191" spans="1:12" ht="16" x14ac:dyDescent="0.2">
      <c r="A4191"/>
      <c r="B4191"/>
      <c r="C4191"/>
      <c r="D4191"/>
      <c r="E4191"/>
      <c r="F4191"/>
      <c r="G4191"/>
      <c r="H4191"/>
      <c r="I4191"/>
      <c r="J4191"/>
      <c r="K4191"/>
      <c r="L4191"/>
    </row>
    <row r="4192" spans="1:12" ht="16" x14ac:dyDescent="0.2">
      <c r="A4192"/>
      <c r="B4192"/>
      <c r="C4192"/>
      <c r="D4192"/>
      <c r="E4192"/>
      <c r="F4192"/>
      <c r="G4192"/>
      <c r="H4192"/>
      <c r="I4192"/>
      <c r="J4192"/>
      <c r="K4192"/>
      <c r="L4192"/>
    </row>
    <row r="4193" spans="1:12" ht="16" x14ac:dyDescent="0.2">
      <c r="A4193"/>
      <c r="B4193"/>
      <c r="C4193"/>
      <c r="D4193"/>
      <c r="E4193"/>
      <c r="F4193"/>
      <c r="G4193"/>
      <c r="H4193"/>
      <c r="I4193"/>
      <c r="J4193"/>
      <c r="K4193"/>
      <c r="L4193"/>
    </row>
    <row r="4194" spans="1:12" ht="16" x14ac:dyDescent="0.2">
      <c r="A4194"/>
      <c r="B4194"/>
      <c r="C4194"/>
      <c r="D4194"/>
      <c r="E4194"/>
      <c r="F4194"/>
      <c r="G4194"/>
      <c r="H4194"/>
      <c r="I4194"/>
      <c r="J4194"/>
      <c r="K4194"/>
      <c r="L4194"/>
    </row>
    <row r="4195" spans="1:12" ht="16" x14ac:dyDescent="0.2">
      <c r="A4195"/>
      <c r="B4195"/>
      <c r="C4195"/>
      <c r="D4195"/>
      <c r="E4195"/>
      <c r="F4195"/>
      <c r="G4195"/>
      <c r="H4195"/>
      <c r="I4195"/>
      <c r="J4195"/>
      <c r="K4195"/>
      <c r="L4195"/>
    </row>
    <row r="4196" spans="1:12" ht="16" x14ac:dyDescent="0.2">
      <c r="A4196"/>
      <c r="B4196"/>
      <c r="C4196"/>
      <c r="D4196"/>
      <c r="E4196"/>
      <c r="F4196"/>
      <c r="G4196"/>
      <c r="H4196"/>
      <c r="I4196"/>
      <c r="J4196"/>
      <c r="K4196"/>
      <c r="L4196"/>
    </row>
    <row r="4197" spans="1:12" ht="16" x14ac:dyDescent="0.2">
      <c r="A4197"/>
      <c r="B4197"/>
      <c r="C4197"/>
      <c r="D4197"/>
      <c r="E4197"/>
      <c r="F4197"/>
      <c r="G4197"/>
      <c r="H4197"/>
      <c r="I4197"/>
      <c r="J4197"/>
      <c r="K4197"/>
      <c r="L4197"/>
    </row>
    <row r="4198" spans="1:12" ht="16" x14ac:dyDescent="0.2">
      <c r="A4198"/>
      <c r="B4198"/>
      <c r="C4198"/>
      <c r="D4198"/>
      <c r="E4198"/>
      <c r="F4198"/>
      <c r="G4198"/>
      <c r="H4198"/>
      <c r="I4198"/>
      <c r="J4198"/>
      <c r="K4198"/>
      <c r="L4198"/>
    </row>
    <row r="4199" spans="1:12" ht="16" x14ac:dyDescent="0.2">
      <c r="A4199"/>
      <c r="B4199"/>
      <c r="C4199"/>
      <c r="D4199"/>
      <c r="E4199"/>
      <c r="F4199"/>
      <c r="G4199"/>
      <c r="H4199"/>
      <c r="I4199"/>
      <c r="J4199"/>
      <c r="K4199"/>
      <c r="L4199"/>
    </row>
    <row r="4200" spans="1:12" ht="16" x14ac:dyDescent="0.2">
      <c r="A4200"/>
      <c r="B4200"/>
      <c r="C4200"/>
      <c r="D4200"/>
      <c r="E4200"/>
      <c r="F4200"/>
      <c r="G4200"/>
      <c r="H4200"/>
      <c r="I4200"/>
      <c r="J4200"/>
      <c r="K4200"/>
      <c r="L4200"/>
    </row>
    <row r="4201" spans="1:12" ht="16" x14ac:dyDescent="0.2">
      <c r="A4201"/>
      <c r="B4201"/>
      <c r="C4201"/>
      <c r="D4201"/>
      <c r="E4201"/>
      <c r="F4201"/>
      <c r="G4201"/>
      <c r="H4201"/>
      <c r="I4201"/>
      <c r="J4201"/>
      <c r="K4201"/>
      <c r="L4201"/>
    </row>
    <row r="4202" spans="1:12" ht="16" x14ac:dyDescent="0.2">
      <c r="A4202"/>
      <c r="B4202"/>
      <c r="C4202"/>
      <c r="D4202"/>
      <c r="E4202"/>
      <c r="F4202"/>
      <c r="G4202"/>
      <c r="H4202"/>
      <c r="I4202"/>
      <c r="J4202"/>
      <c r="K4202"/>
      <c r="L4202"/>
    </row>
    <row r="4203" spans="1:12" ht="16" x14ac:dyDescent="0.2">
      <c r="A4203"/>
      <c r="B4203"/>
      <c r="C4203"/>
      <c r="D4203"/>
      <c r="E4203"/>
      <c r="F4203"/>
      <c r="G4203"/>
      <c r="H4203"/>
      <c r="I4203"/>
      <c r="J4203"/>
      <c r="K4203"/>
      <c r="L4203"/>
    </row>
    <row r="4204" spans="1:12" ht="16" x14ac:dyDescent="0.2">
      <c r="A4204"/>
      <c r="B4204"/>
      <c r="C4204"/>
      <c r="D4204"/>
      <c r="E4204"/>
      <c r="F4204"/>
      <c r="G4204"/>
      <c r="H4204"/>
      <c r="I4204"/>
      <c r="J4204"/>
      <c r="K4204"/>
      <c r="L4204"/>
    </row>
    <row r="4205" spans="1:12" ht="16" x14ac:dyDescent="0.2">
      <c r="A4205"/>
      <c r="B4205"/>
      <c r="C4205"/>
      <c r="D4205"/>
      <c r="E4205"/>
      <c r="F4205"/>
      <c r="G4205"/>
      <c r="H4205"/>
      <c r="I4205"/>
      <c r="J4205"/>
      <c r="K4205"/>
      <c r="L4205"/>
    </row>
    <row r="4206" spans="1:12" ht="16" x14ac:dyDescent="0.2">
      <c r="A4206"/>
      <c r="B4206"/>
      <c r="C4206"/>
      <c r="D4206"/>
      <c r="E4206"/>
      <c r="F4206"/>
      <c r="G4206"/>
      <c r="H4206"/>
      <c r="I4206"/>
      <c r="J4206"/>
      <c r="K4206"/>
      <c r="L4206"/>
    </row>
    <row r="4207" spans="1:12" ht="16" x14ac:dyDescent="0.2">
      <c r="A4207"/>
      <c r="B4207"/>
      <c r="C4207"/>
      <c r="D4207"/>
      <c r="E4207"/>
      <c r="F4207"/>
      <c r="G4207"/>
      <c r="H4207"/>
      <c r="I4207"/>
      <c r="J4207"/>
      <c r="K4207"/>
      <c r="L4207"/>
    </row>
    <row r="4208" spans="1:12" ht="16" x14ac:dyDescent="0.2">
      <c r="A4208"/>
      <c r="B4208"/>
      <c r="C4208"/>
      <c r="D4208"/>
      <c r="E4208"/>
      <c r="F4208"/>
      <c r="G4208"/>
      <c r="H4208"/>
      <c r="I4208"/>
      <c r="J4208"/>
      <c r="K4208"/>
      <c r="L4208"/>
    </row>
    <row r="4209" spans="1:12" ht="16" x14ac:dyDescent="0.2">
      <c r="A4209"/>
      <c r="B4209"/>
      <c r="C4209"/>
      <c r="D4209"/>
      <c r="E4209"/>
      <c r="F4209"/>
      <c r="G4209"/>
      <c r="H4209"/>
      <c r="I4209"/>
      <c r="J4209"/>
      <c r="K4209"/>
      <c r="L4209"/>
    </row>
    <row r="4210" spans="1:12" ht="16" x14ac:dyDescent="0.2">
      <c r="A4210"/>
      <c r="B4210"/>
      <c r="C4210"/>
      <c r="D4210"/>
      <c r="E4210"/>
      <c r="F4210"/>
      <c r="G4210"/>
      <c r="H4210"/>
      <c r="I4210"/>
      <c r="J4210"/>
      <c r="K4210"/>
      <c r="L4210"/>
    </row>
    <row r="4211" spans="1:12" ht="16" x14ac:dyDescent="0.2">
      <c r="A4211"/>
      <c r="B4211"/>
      <c r="C4211"/>
      <c r="D4211"/>
      <c r="E4211"/>
      <c r="F4211"/>
      <c r="G4211"/>
      <c r="H4211"/>
      <c r="I4211"/>
      <c r="J4211"/>
      <c r="K4211"/>
      <c r="L4211"/>
    </row>
    <row r="4212" spans="1:12" ht="16" x14ac:dyDescent="0.2">
      <c r="A4212"/>
      <c r="B4212"/>
      <c r="C4212"/>
      <c r="D4212"/>
      <c r="E4212"/>
      <c r="F4212"/>
      <c r="G4212"/>
      <c r="H4212"/>
      <c r="I4212"/>
      <c r="J4212"/>
      <c r="K4212"/>
      <c r="L4212"/>
    </row>
    <row r="4213" spans="1:12" ht="16" x14ac:dyDescent="0.2">
      <c r="A4213"/>
      <c r="B4213"/>
      <c r="C4213"/>
      <c r="D4213"/>
      <c r="E4213"/>
      <c r="F4213"/>
      <c r="G4213"/>
      <c r="H4213"/>
      <c r="I4213"/>
      <c r="J4213"/>
      <c r="K4213"/>
      <c r="L4213"/>
    </row>
    <row r="4214" spans="1:12" ht="16" x14ac:dyDescent="0.2">
      <c r="A4214"/>
      <c r="B4214"/>
      <c r="C4214"/>
      <c r="D4214"/>
      <c r="E4214"/>
      <c r="F4214"/>
      <c r="G4214"/>
      <c r="H4214"/>
      <c r="I4214"/>
      <c r="J4214"/>
      <c r="K4214"/>
      <c r="L4214"/>
    </row>
    <row r="4215" spans="1:12" ht="16" x14ac:dyDescent="0.2">
      <c r="A4215"/>
      <c r="B4215"/>
      <c r="C4215"/>
      <c r="D4215"/>
      <c r="E4215"/>
      <c r="F4215"/>
      <c r="G4215"/>
      <c r="H4215"/>
      <c r="I4215"/>
      <c r="J4215"/>
      <c r="K4215"/>
      <c r="L4215"/>
    </row>
    <row r="4216" spans="1:12" ht="16" x14ac:dyDescent="0.2">
      <c r="A4216"/>
      <c r="B4216"/>
      <c r="C4216"/>
      <c r="D4216"/>
      <c r="E4216"/>
      <c r="F4216"/>
      <c r="G4216"/>
      <c r="H4216"/>
      <c r="I4216"/>
      <c r="J4216"/>
      <c r="K4216"/>
      <c r="L4216"/>
    </row>
    <row r="4217" spans="1:12" ht="16" x14ac:dyDescent="0.2">
      <c r="A4217"/>
      <c r="B4217"/>
      <c r="C4217"/>
      <c r="D4217"/>
      <c r="E4217"/>
      <c r="F4217"/>
      <c r="G4217"/>
      <c r="H4217"/>
      <c r="I4217"/>
      <c r="J4217"/>
      <c r="K4217"/>
      <c r="L4217"/>
    </row>
    <row r="4218" spans="1:12" ht="16" x14ac:dyDescent="0.2">
      <c r="A4218"/>
      <c r="B4218"/>
      <c r="C4218"/>
      <c r="D4218"/>
      <c r="E4218"/>
      <c r="F4218"/>
      <c r="G4218"/>
      <c r="H4218"/>
      <c r="I4218"/>
      <c r="J4218"/>
      <c r="K4218"/>
      <c r="L4218"/>
    </row>
    <row r="4219" spans="1:12" ht="16" x14ac:dyDescent="0.2">
      <c r="A4219"/>
      <c r="B4219"/>
      <c r="C4219"/>
      <c r="D4219"/>
      <c r="E4219"/>
      <c r="F4219"/>
      <c r="G4219"/>
      <c r="H4219"/>
      <c r="I4219"/>
      <c r="J4219"/>
      <c r="K4219"/>
      <c r="L4219"/>
    </row>
    <row r="4220" spans="1:12" ht="16" x14ac:dyDescent="0.2">
      <c r="A4220"/>
      <c r="B4220"/>
      <c r="C4220"/>
      <c r="D4220"/>
      <c r="E4220"/>
      <c r="F4220"/>
      <c r="G4220"/>
      <c r="H4220"/>
      <c r="I4220"/>
      <c r="J4220"/>
      <c r="K4220"/>
      <c r="L4220"/>
    </row>
    <row r="4221" spans="1:12" ht="16" x14ac:dyDescent="0.2">
      <c r="A4221"/>
      <c r="B4221"/>
      <c r="C4221"/>
      <c r="D4221"/>
      <c r="E4221"/>
      <c r="F4221"/>
      <c r="G4221"/>
      <c r="H4221"/>
      <c r="I4221"/>
      <c r="J4221"/>
      <c r="K4221"/>
      <c r="L4221"/>
    </row>
    <row r="4222" spans="1:12" ht="16" x14ac:dyDescent="0.2">
      <c r="A4222"/>
      <c r="B4222"/>
      <c r="C4222"/>
      <c r="D4222"/>
      <c r="E4222"/>
      <c r="F4222"/>
      <c r="G4222"/>
      <c r="H4222"/>
      <c r="I4222"/>
      <c r="J4222"/>
      <c r="K4222"/>
      <c r="L4222"/>
    </row>
    <row r="4223" spans="1:12" ht="16" x14ac:dyDescent="0.2">
      <c r="A4223"/>
      <c r="B4223"/>
      <c r="C4223"/>
      <c r="D4223"/>
      <c r="E4223"/>
      <c r="F4223"/>
      <c r="G4223"/>
      <c r="H4223"/>
      <c r="I4223"/>
      <c r="J4223"/>
      <c r="K4223"/>
      <c r="L4223"/>
    </row>
    <row r="4224" spans="1:12" ht="16" x14ac:dyDescent="0.2">
      <c r="A4224"/>
      <c r="B4224"/>
      <c r="C4224"/>
      <c r="D4224"/>
      <c r="E4224"/>
      <c r="F4224"/>
      <c r="G4224"/>
      <c r="H4224"/>
      <c r="I4224"/>
      <c r="J4224"/>
      <c r="K4224"/>
      <c r="L4224"/>
    </row>
    <row r="4225" spans="1:12" ht="16" x14ac:dyDescent="0.2">
      <c r="A4225"/>
      <c r="B4225"/>
      <c r="C4225"/>
      <c r="D4225"/>
      <c r="E4225"/>
      <c r="F4225"/>
      <c r="G4225"/>
      <c r="H4225"/>
      <c r="I4225"/>
      <c r="J4225"/>
      <c r="K4225"/>
      <c r="L4225"/>
    </row>
    <row r="4226" spans="1:12" ht="16" x14ac:dyDescent="0.2">
      <c r="A4226"/>
      <c r="B4226"/>
      <c r="C4226"/>
      <c r="D4226"/>
      <c r="E4226"/>
      <c r="F4226"/>
      <c r="G4226"/>
      <c r="H4226"/>
      <c r="I4226"/>
      <c r="J4226"/>
      <c r="K4226"/>
      <c r="L4226"/>
    </row>
    <row r="4227" spans="1:12" ht="16" x14ac:dyDescent="0.2">
      <c r="A4227"/>
      <c r="B4227"/>
      <c r="C4227"/>
      <c r="D4227"/>
      <c r="E4227"/>
      <c r="F4227"/>
      <c r="G4227"/>
      <c r="H4227"/>
      <c r="I4227"/>
      <c r="J4227"/>
      <c r="K4227"/>
      <c r="L4227"/>
    </row>
    <row r="4228" spans="1:12" ht="16" x14ac:dyDescent="0.2">
      <c r="A4228"/>
      <c r="B4228"/>
      <c r="C4228"/>
      <c r="D4228"/>
      <c r="E4228"/>
      <c r="F4228"/>
      <c r="G4228"/>
      <c r="H4228"/>
      <c r="I4228"/>
      <c r="J4228"/>
      <c r="K4228"/>
      <c r="L4228"/>
    </row>
    <row r="4229" spans="1:12" ht="16" x14ac:dyDescent="0.2">
      <c r="A4229"/>
      <c r="B4229"/>
      <c r="C4229"/>
      <c r="D4229"/>
      <c r="E4229"/>
      <c r="F4229"/>
      <c r="G4229"/>
      <c r="H4229"/>
      <c r="I4229"/>
      <c r="J4229"/>
      <c r="K4229"/>
      <c r="L4229"/>
    </row>
    <row r="4230" spans="1:12" ht="16" x14ac:dyDescent="0.2">
      <c r="A4230"/>
      <c r="B4230"/>
      <c r="C4230"/>
      <c r="D4230"/>
      <c r="E4230"/>
      <c r="F4230"/>
      <c r="G4230"/>
      <c r="H4230"/>
      <c r="I4230"/>
      <c r="J4230"/>
      <c r="K4230"/>
      <c r="L4230"/>
    </row>
    <row r="4231" spans="1:12" ht="16" x14ac:dyDescent="0.2">
      <c r="A4231"/>
      <c r="B4231"/>
      <c r="C4231"/>
      <c r="D4231"/>
      <c r="E4231"/>
      <c r="F4231"/>
      <c r="G4231"/>
      <c r="H4231"/>
      <c r="I4231"/>
      <c r="J4231"/>
      <c r="K4231"/>
      <c r="L4231"/>
    </row>
    <row r="4232" spans="1:12" ht="16" x14ac:dyDescent="0.2">
      <c r="A4232"/>
      <c r="B4232"/>
      <c r="C4232"/>
      <c r="D4232"/>
      <c r="E4232"/>
      <c r="F4232"/>
      <c r="G4232"/>
      <c r="H4232"/>
      <c r="I4232"/>
      <c r="J4232"/>
      <c r="K4232"/>
      <c r="L4232"/>
    </row>
    <row r="4233" spans="1:12" ht="16" x14ac:dyDescent="0.2">
      <c r="A4233"/>
      <c r="B4233"/>
      <c r="C4233"/>
      <c r="D4233"/>
      <c r="E4233"/>
      <c r="F4233"/>
      <c r="G4233"/>
      <c r="H4233"/>
      <c r="I4233"/>
      <c r="J4233"/>
      <c r="K4233"/>
      <c r="L4233"/>
    </row>
    <row r="4234" spans="1:12" ht="16" x14ac:dyDescent="0.2">
      <c r="A4234"/>
      <c r="B4234"/>
      <c r="C4234"/>
      <c r="D4234"/>
      <c r="E4234"/>
      <c r="F4234"/>
      <c r="G4234"/>
      <c r="H4234"/>
      <c r="I4234"/>
      <c r="J4234"/>
      <c r="K4234"/>
      <c r="L4234"/>
    </row>
    <row r="4235" spans="1:12" ht="16" x14ac:dyDescent="0.2">
      <c r="A4235"/>
      <c r="B4235"/>
      <c r="C4235"/>
      <c r="D4235"/>
      <c r="E4235"/>
      <c r="F4235"/>
      <c r="G4235"/>
      <c r="H4235"/>
      <c r="I4235"/>
      <c r="J4235"/>
      <c r="K4235"/>
      <c r="L4235"/>
    </row>
    <row r="4236" spans="1:12" ht="16" x14ac:dyDescent="0.2">
      <c r="A4236"/>
      <c r="B4236"/>
      <c r="C4236"/>
      <c r="D4236"/>
      <c r="E4236"/>
      <c r="F4236"/>
      <c r="G4236"/>
      <c r="H4236"/>
      <c r="I4236"/>
      <c r="J4236"/>
      <c r="K4236"/>
      <c r="L4236"/>
    </row>
    <row r="4237" spans="1:12" ht="16" x14ac:dyDescent="0.2">
      <c r="A4237"/>
      <c r="B4237"/>
      <c r="C4237"/>
      <c r="D4237"/>
      <c r="E4237"/>
      <c r="F4237"/>
      <c r="G4237"/>
      <c r="H4237"/>
      <c r="I4237"/>
      <c r="J4237"/>
      <c r="K4237"/>
      <c r="L4237"/>
    </row>
    <row r="4238" spans="1:12" ht="16" x14ac:dyDescent="0.2">
      <c r="A4238"/>
      <c r="B4238"/>
      <c r="C4238"/>
      <c r="D4238"/>
      <c r="E4238"/>
      <c r="F4238"/>
      <c r="G4238"/>
      <c r="H4238"/>
      <c r="I4238"/>
      <c r="J4238"/>
      <c r="K4238"/>
      <c r="L4238"/>
    </row>
    <row r="4239" spans="1:12" ht="16" x14ac:dyDescent="0.2">
      <c r="A4239"/>
      <c r="B4239"/>
      <c r="C4239"/>
      <c r="D4239"/>
      <c r="E4239"/>
      <c r="F4239"/>
      <c r="G4239"/>
      <c r="H4239"/>
      <c r="I4239"/>
      <c r="J4239"/>
      <c r="K4239"/>
      <c r="L4239"/>
    </row>
    <row r="4240" spans="1:12" ht="16" x14ac:dyDescent="0.2">
      <c r="A4240"/>
      <c r="B4240"/>
      <c r="C4240"/>
      <c r="D4240"/>
      <c r="E4240"/>
      <c r="F4240"/>
      <c r="G4240"/>
      <c r="H4240"/>
      <c r="I4240"/>
      <c r="J4240"/>
      <c r="K4240"/>
      <c r="L4240"/>
    </row>
    <row r="4241" spans="1:12" ht="16" x14ac:dyDescent="0.2">
      <c r="A4241"/>
      <c r="B4241"/>
      <c r="C4241"/>
      <c r="D4241"/>
      <c r="E4241"/>
      <c r="F4241"/>
      <c r="G4241"/>
      <c r="H4241"/>
      <c r="I4241"/>
      <c r="J4241"/>
      <c r="K4241"/>
      <c r="L4241"/>
    </row>
    <row r="4242" spans="1:12" ht="16" x14ac:dyDescent="0.2">
      <c r="A4242"/>
      <c r="B4242"/>
      <c r="C4242"/>
      <c r="D4242"/>
      <c r="E4242"/>
      <c r="F4242"/>
      <c r="G4242"/>
      <c r="H4242"/>
      <c r="I4242"/>
      <c r="J4242"/>
      <c r="K4242"/>
      <c r="L4242"/>
    </row>
    <row r="4243" spans="1:12" ht="16" x14ac:dyDescent="0.2">
      <c r="A4243"/>
      <c r="B4243"/>
      <c r="C4243"/>
      <c r="D4243"/>
      <c r="E4243"/>
      <c r="F4243"/>
      <c r="G4243"/>
      <c r="H4243"/>
      <c r="I4243"/>
      <c r="J4243"/>
      <c r="K4243"/>
      <c r="L4243"/>
    </row>
    <row r="4244" spans="1:12" ht="16" x14ac:dyDescent="0.2">
      <c r="A4244"/>
      <c r="B4244"/>
      <c r="C4244"/>
      <c r="D4244"/>
      <c r="E4244"/>
      <c r="F4244"/>
      <c r="G4244"/>
      <c r="H4244"/>
      <c r="I4244"/>
      <c r="J4244"/>
      <c r="K4244"/>
      <c r="L4244"/>
    </row>
    <row r="4245" spans="1:12" ht="16" x14ac:dyDescent="0.2">
      <c r="A4245"/>
      <c r="B4245"/>
      <c r="C4245"/>
      <c r="D4245"/>
      <c r="E4245"/>
      <c r="F4245"/>
      <c r="G4245"/>
      <c r="H4245"/>
      <c r="I4245"/>
      <c r="J4245"/>
      <c r="K4245"/>
      <c r="L4245"/>
    </row>
    <row r="4246" spans="1:12" ht="16" x14ac:dyDescent="0.2">
      <c r="A4246"/>
      <c r="B4246"/>
      <c r="C4246"/>
      <c r="D4246"/>
      <c r="E4246"/>
      <c r="F4246"/>
      <c r="G4246"/>
      <c r="H4246"/>
      <c r="I4246"/>
      <c r="J4246"/>
      <c r="K4246"/>
      <c r="L4246"/>
    </row>
    <row r="4247" spans="1:12" ht="16" x14ac:dyDescent="0.2">
      <c r="A4247"/>
      <c r="B4247"/>
      <c r="C4247"/>
      <c r="D4247"/>
      <c r="E4247"/>
      <c r="F4247"/>
      <c r="G4247"/>
      <c r="H4247"/>
      <c r="I4247"/>
      <c r="J4247"/>
      <c r="K4247"/>
      <c r="L4247"/>
    </row>
    <row r="4248" spans="1:12" ht="16" x14ac:dyDescent="0.2">
      <c r="A4248"/>
      <c r="B4248"/>
      <c r="C4248"/>
      <c r="D4248"/>
      <c r="E4248"/>
      <c r="F4248"/>
      <c r="G4248"/>
      <c r="H4248"/>
      <c r="I4248"/>
      <c r="J4248"/>
      <c r="K4248"/>
      <c r="L4248"/>
    </row>
    <row r="4249" spans="1:12" ht="16" x14ac:dyDescent="0.2">
      <c r="A4249"/>
      <c r="B4249"/>
      <c r="C4249"/>
      <c r="D4249"/>
      <c r="E4249"/>
      <c r="F4249"/>
      <c r="G4249"/>
      <c r="H4249"/>
      <c r="I4249"/>
      <c r="J4249"/>
      <c r="K4249"/>
      <c r="L4249"/>
    </row>
    <row r="4250" spans="1:12" ht="16" x14ac:dyDescent="0.2">
      <c r="A4250"/>
      <c r="B4250"/>
      <c r="C4250"/>
      <c r="D4250"/>
      <c r="E4250"/>
      <c r="F4250"/>
      <c r="G4250"/>
      <c r="H4250"/>
      <c r="I4250"/>
      <c r="J4250"/>
      <c r="K4250"/>
      <c r="L4250"/>
    </row>
    <row r="4251" spans="1:12" ht="16" x14ac:dyDescent="0.2">
      <c r="A4251"/>
      <c r="B4251"/>
      <c r="C4251"/>
      <c r="D4251"/>
      <c r="E4251"/>
      <c r="F4251"/>
      <c r="G4251"/>
      <c r="H4251"/>
      <c r="I4251"/>
      <c r="J4251"/>
      <c r="K4251"/>
      <c r="L4251"/>
    </row>
    <row r="4252" spans="1:12" ht="16" x14ac:dyDescent="0.2">
      <c r="A4252"/>
      <c r="B4252"/>
      <c r="C4252"/>
      <c r="D4252"/>
      <c r="E4252"/>
      <c r="F4252"/>
      <c r="G4252"/>
      <c r="H4252"/>
      <c r="I4252"/>
      <c r="J4252"/>
      <c r="K4252"/>
      <c r="L4252"/>
    </row>
    <row r="4253" spans="1:12" ht="16" x14ac:dyDescent="0.2">
      <c r="A4253"/>
      <c r="B4253"/>
      <c r="C4253"/>
      <c r="D4253"/>
      <c r="E4253"/>
      <c r="F4253"/>
      <c r="G4253"/>
      <c r="H4253"/>
      <c r="I4253"/>
      <c r="J4253"/>
      <c r="K4253"/>
      <c r="L4253"/>
    </row>
    <row r="4254" spans="1:12" ht="16" x14ac:dyDescent="0.2">
      <c r="A4254"/>
      <c r="B4254"/>
      <c r="C4254"/>
      <c r="D4254"/>
      <c r="E4254"/>
      <c r="F4254"/>
      <c r="G4254"/>
      <c r="H4254"/>
      <c r="I4254"/>
      <c r="J4254"/>
      <c r="K4254"/>
      <c r="L4254"/>
    </row>
    <row r="4255" spans="1:12" ht="16" x14ac:dyDescent="0.2">
      <c r="A4255"/>
      <c r="B4255"/>
      <c r="C4255"/>
      <c r="D4255"/>
      <c r="E4255"/>
      <c r="F4255"/>
      <c r="G4255"/>
      <c r="H4255"/>
      <c r="I4255"/>
      <c r="J4255"/>
      <c r="K4255"/>
      <c r="L4255"/>
    </row>
    <row r="4256" spans="1:12" ht="16" x14ac:dyDescent="0.2">
      <c r="A4256"/>
      <c r="B4256"/>
      <c r="C4256"/>
      <c r="D4256"/>
      <c r="E4256"/>
      <c r="F4256"/>
      <c r="G4256"/>
      <c r="H4256"/>
      <c r="I4256"/>
      <c r="J4256"/>
      <c r="K4256"/>
      <c r="L4256"/>
    </row>
    <row r="4257" spans="1:12" ht="16" x14ac:dyDescent="0.2">
      <c r="A4257"/>
      <c r="B4257"/>
      <c r="C4257"/>
      <c r="D4257"/>
      <c r="E4257"/>
      <c r="F4257"/>
      <c r="G4257"/>
      <c r="H4257"/>
      <c r="I4257"/>
      <c r="J4257"/>
      <c r="K4257"/>
      <c r="L4257"/>
    </row>
    <row r="4258" spans="1:12" ht="16" x14ac:dyDescent="0.2">
      <c r="A4258"/>
      <c r="B4258"/>
      <c r="C4258"/>
      <c r="D4258"/>
      <c r="E4258"/>
      <c r="F4258"/>
      <c r="G4258"/>
      <c r="H4258"/>
      <c r="I4258"/>
      <c r="J4258"/>
      <c r="K4258"/>
      <c r="L4258"/>
    </row>
    <row r="4259" spans="1:12" ht="16" x14ac:dyDescent="0.2">
      <c r="A4259"/>
      <c r="B4259"/>
      <c r="C4259"/>
      <c r="D4259"/>
      <c r="E4259"/>
      <c r="F4259"/>
      <c r="G4259"/>
      <c r="H4259"/>
      <c r="I4259"/>
      <c r="J4259"/>
      <c r="K4259"/>
      <c r="L4259"/>
    </row>
    <row r="4260" spans="1:12" ht="16" x14ac:dyDescent="0.2">
      <c r="A4260"/>
      <c r="B4260"/>
      <c r="C4260"/>
      <c r="D4260"/>
      <c r="E4260"/>
      <c r="F4260"/>
      <c r="G4260"/>
      <c r="H4260"/>
      <c r="I4260"/>
      <c r="J4260"/>
      <c r="K4260"/>
      <c r="L4260"/>
    </row>
    <row r="4261" spans="1:12" ht="16" x14ac:dyDescent="0.2">
      <c r="A4261"/>
      <c r="B4261"/>
      <c r="C4261"/>
      <c r="D4261"/>
      <c r="E4261"/>
      <c r="F4261"/>
      <c r="G4261"/>
      <c r="H4261"/>
      <c r="I4261"/>
      <c r="J4261"/>
      <c r="K4261"/>
      <c r="L4261"/>
    </row>
    <row r="4262" spans="1:12" ht="16" x14ac:dyDescent="0.2">
      <c r="A4262"/>
      <c r="B4262"/>
      <c r="C4262"/>
      <c r="D4262"/>
      <c r="E4262"/>
      <c r="F4262"/>
      <c r="G4262"/>
      <c r="H4262"/>
      <c r="I4262"/>
      <c r="J4262"/>
      <c r="K4262"/>
      <c r="L4262"/>
    </row>
    <row r="4263" spans="1:12" ht="16" x14ac:dyDescent="0.2">
      <c r="A4263"/>
      <c r="B4263"/>
      <c r="C4263"/>
      <c r="D4263"/>
      <c r="E4263"/>
      <c r="F4263"/>
      <c r="G4263"/>
      <c r="H4263"/>
      <c r="I4263"/>
      <c r="J4263"/>
      <c r="K4263"/>
      <c r="L4263"/>
    </row>
    <row r="4264" spans="1:12" ht="16" x14ac:dyDescent="0.2">
      <c r="A4264"/>
      <c r="B4264"/>
      <c r="C4264"/>
      <c r="D4264"/>
      <c r="E4264"/>
      <c r="F4264"/>
      <c r="G4264"/>
      <c r="H4264"/>
      <c r="I4264"/>
      <c r="J4264"/>
      <c r="K4264"/>
      <c r="L4264"/>
    </row>
    <row r="4265" spans="1:12" ht="16" x14ac:dyDescent="0.2">
      <c r="A4265"/>
      <c r="B4265"/>
      <c r="C4265"/>
      <c r="D4265"/>
      <c r="E4265"/>
      <c r="F4265"/>
      <c r="G4265"/>
      <c r="H4265"/>
      <c r="I4265"/>
      <c r="J4265"/>
      <c r="K4265"/>
      <c r="L4265"/>
    </row>
    <row r="4266" spans="1:12" ht="16" x14ac:dyDescent="0.2">
      <c r="A4266"/>
      <c r="B4266"/>
      <c r="C4266"/>
      <c r="D4266"/>
      <c r="E4266"/>
      <c r="F4266"/>
      <c r="G4266"/>
      <c r="H4266"/>
      <c r="I4266"/>
      <c r="J4266"/>
      <c r="K4266"/>
      <c r="L4266"/>
    </row>
    <row r="4267" spans="1:12" ht="16" x14ac:dyDescent="0.2">
      <c r="A4267"/>
      <c r="B4267"/>
      <c r="C4267"/>
      <c r="D4267"/>
      <c r="E4267"/>
      <c r="F4267"/>
      <c r="G4267"/>
      <c r="H4267"/>
      <c r="I4267"/>
      <c r="J4267"/>
      <c r="K4267"/>
      <c r="L4267"/>
    </row>
    <row r="4268" spans="1:12" ht="16" x14ac:dyDescent="0.2">
      <c r="A4268"/>
      <c r="B4268"/>
      <c r="C4268"/>
      <c r="D4268"/>
      <c r="E4268"/>
      <c r="F4268"/>
      <c r="G4268"/>
      <c r="H4268"/>
      <c r="I4268"/>
      <c r="J4268"/>
      <c r="K4268"/>
      <c r="L4268"/>
    </row>
    <row r="4269" spans="1:12" ht="16" x14ac:dyDescent="0.2">
      <c r="A4269"/>
      <c r="B4269"/>
      <c r="C4269"/>
      <c r="D4269"/>
      <c r="E4269"/>
      <c r="F4269"/>
      <c r="G4269"/>
      <c r="H4269"/>
      <c r="I4269"/>
      <c r="J4269"/>
      <c r="K4269"/>
      <c r="L4269"/>
    </row>
    <row r="4270" spans="1:12" ht="16" x14ac:dyDescent="0.2">
      <c r="A4270"/>
      <c r="B4270"/>
      <c r="C4270"/>
      <c r="D4270"/>
      <c r="E4270"/>
      <c r="F4270"/>
      <c r="G4270"/>
      <c r="H4270"/>
      <c r="I4270"/>
      <c r="J4270"/>
      <c r="K4270"/>
      <c r="L4270"/>
    </row>
    <row r="4271" spans="1:12" ht="16" x14ac:dyDescent="0.2">
      <c r="A4271"/>
      <c r="B4271"/>
      <c r="C4271"/>
      <c r="D4271"/>
      <c r="E4271"/>
      <c r="F4271"/>
      <c r="G4271"/>
      <c r="H4271"/>
      <c r="I4271"/>
      <c r="J4271"/>
      <c r="K4271"/>
      <c r="L4271"/>
    </row>
    <row r="4272" spans="1:12" ht="16" x14ac:dyDescent="0.2">
      <c r="A4272"/>
      <c r="B4272"/>
      <c r="C4272"/>
      <c r="D4272"/>
      <c r="E4272"/>
      <c r="F4272"/>
      <c r="G4272"/>
      <c r="H4272"/>
      <c r="I4272"/>
      <c r="J4272"/>
      <c r="K4272"/>
      <c r="L4272"/>
    </row>
    <row r="4273" spans="1:12" ht="16" x14ac:dyDescent="0.2">
      <c r="A4273"/>
      <c r="B4273"/>
      <c r="C4273"/>
      <c r="D4273"/>
      <c r="E4273"/>
      <c r="F4273"/>
      <c r="G4273"/>
      <c r="H4273"/>
      <c r="I4273"/>
      <c r="J4273"/>
      <c r="K4273"/>
      <c r="L4273"/>
    </row>
    <row r="4274" spans="1:12" ht="16" x14ac:dyDescent="0.2">
      <c r="A4274"/>
      <c r="B4274"/>
      <c r="C4274"/>
      <c r="D4274"/>
      <c r="E4274"/>
      <c r="F4274"/>
      <c r="G4274"/>
      <c r="H4274"/>
      <c r="I4274"/>
      <c r="J4274"/>
      <c r="K4274"/>
      <c r="L4274"/>
    </row>
    <row r="4275" spans="1:12" ht="16" x14ac:dyDescent="0.2">
      <c r="A4275"/>
      <c r="B4275"/>
      <c r="C4275"/>
      <c r="D4275"/>
      <c r="E4275"/>
      <c r="F4275"/>
      <c r="G4275"/>
      <c r="H4275"/>
      <c r="I4275"/>
      <c r="J4275"/>
      <c r="K4275"/>
      <c r="L4275"/>
    </row>
    <row r="4276" spans="1:12" ht="16" x14ac:dyDescent="0.2">
      <c r="A4276"/>
      <c r="B4276"/>
      <c r="C4276"/>
      <c r="D4276"/>
      <c r="E4276"/>
      <c r="F4276"/>
      <c r="G4276"/>
      <c r="H4276"/>
      <c r="I4276"/>
      <c r="J4276"/>
      <c r="K4276"/>
      <c r="L4276"/>
    </row>
    <row r="4277" spans="1:12" ht="16" x14ac:dyDescent="0.2">
      <c r="A4277"/>
      <c r="B4277"/>
      <c r="C4277"/>
      <c r="D4277"/>
      <c r="E4277"/>
      <c r="F4277"/>
      <c r="G4277"/>
      <c r="H4277"/>
      <c r="I4277"/>
      <c r="J4277"/>
      <c r="K4277"/>
      <c r="L4277"/>
    </row>
    <row r="4278" spans="1:12" ht="16" x14ac:dyDescent="0.2">
      <c r="A4278"/>
      <c r="B4278"/>
      <c r="C4278"/>
      <c r="D4278"/>
      <c r="E4278"/>
      <c r="F4278"/>
      <c r="G4278"/>
      <c r="H4278"/>
      <c r="I4278"/>
      <c r="J4278"/>
      <c r="K4278"/>
      <c r="L4278"/>
    </row>
    <row r="4279" spans="1:12" ht="16" x14ac:dyDescent="0.2">
      <c r="A4279"/>
      <c r="B4279"/>
      <c r="C4279"/>
      <c r="D4279"/>
      <c r="E4279"/>
      <c r="F4279"/>
      <c r="G4279"/>
      <c r="H4279"/>
      <c r="I4279"/>
      <c r="J4279"/>
      <c r="K4279"/>
      <c r="L4279"/>
    </row>
    <row r="4280" spans="1:12" ht="16" x14ac:dyDescent="0.2">
      <c r="A4280"/>
      <c r="B4280"/>
      <c r="C4280"/>
      <c r="D4280"/>
      <c r="E4280"/>
      <c r="F4280"/>
      <c r="G4280"/>
      <c r="H4280"/>
      <c r="I4280"/>
      <c r="J4280"/>
      <c r="K4280"/>
      <c r="L4280"/>
    </row>
    <row r="4281" spans="1:12" ht="16" x14ac:dyDescent="0.2">
      <c r="A4281"/>
      <c r="B4281"/>
      <c r="C4281"/>
      <c r="D4281"/>
      <c r="E4281"/>
      <c r="F4281"/>
      <c r="G4281"/>
      <c r="H4281"/>
      <c r="I4281"/>
      <c r="J4281"/>
      <c r="K4281"/>
      <c r="L4281"/>
    </row>
    <row r="4282" spans="1:12" ht="16" x14ac:dyDescent="0.2">
      <c r="A4282"/>
      <c r="B4282"/>
      <c r="C4282"/>
      <c r="D4282"/>
      <c r="E4282"/>
      <c r="F4282"/>
      <c r="G4282"/>
      <c r="H4282"/>
      <c r="I4282"/>
      <c r="J4282"/>
      <c r="K4282"/>
      <c r="L4282"/>
    </row>
    <row r="4283" spans="1:12" ht="16" x14ac:dyDescent="0.2">
      <c r="A4283"/>
      <c r="B4283"/>
      <c r="C4283"/>
      <c r="D4283"/>
      <c r="E4283"/>
      <c r="F4283"/>
      <c r="G4283"/>
      <c r="H4283"/>
      <c r="I4283"/>
      <c r="J4283"/>
      <c r="K4283"/>
      <c r="L4283"/>
    </row>
    <row r="4284" spans="1:12" ht="16" x14ac:dyDescent="0.2">
      <c r="A4284"/>
      <c r="B4284"/>
      <c r="C4284"/>
      <c r="D4284"/>
      <c r="E4284"/>
      <c r="F4284"/>
      <c r="G4284"/>
      <c r="H4284"/>
      <c r="I4284"/>
      <c r="J4284"/>
      <c r="K4284"/>
      <c r="L4284"/>
    </row>
    <row r="4285" spans="1:12" ht="16" x14ac:dyDescent="0.2">
      <c r="A4285"/>
      <c r="B4285"/>
      <c r="C4285"/>
      <c r="D4285"/>
      <c r="E4285"/>
      <c r="F4285"/>
      <c r="G4285"/>
      <c r="H4285"/>
      <c r="I4285"/>
      <c r="J4285"/>
      <c r="K4285"/>
      <c r="L4285"/>
    </row>
    <row r="4286" spans="1:12" ht="16" x14ac:dyDescent="0.2">
      <c r="A4286"/>
      <c r="B4286"/>
      <c r="C4286"/>
      <c r="D4286"/>
      <c r="E4286"/>
      <c r="F4286"/>
      <c r="G4286"/>
      <c r="H4286"/>
      <c r="I4286"/>
      <c r="J4286"/>
      <c r="K4286"/>
      <c r="L4286"/>
    </row>
    <row r="4287" spans="1:12" ht="16" x14ac:dyDescent="0.2">
      <c r="A4287"/>
      <c r="B4287"/>
      <c r="C4287"/>
      <c r="D4287"/>
      <c r="E4287"/>
      <c r="F4287"/>
      <c r="G4287"/>
      <c r="H4287"/>
      <c r="I4287"/>
      <c r="J4287"/>
      <c r="K4287"/>
      <c r="L4287"/>
    </row>
    <row r="4288" spans="1:12" ht="16" x14ac:dyDescent="0.2">
      <c r="A4288"/>
      <c r="B4288"/>
      <c r="C4288"/>
      <c r="D4288"/>
      <c r="E4288"/>
      <c r="F4288"/>
      <c r="G4288"/>
      <c r="H4288"/>
      <c r="I4288"/>
      <c r="J4288"/>
      <c r="K4288"/>
      <c r="L4288"/>
    </row>
    <row r="4289" spans="1:12" ht="16" x14ac:dyDescent="0.2">
      <c r="A4289"/>
      <c r="B4289"/>
      <c r="C4289"/>
      <c r="D4289"/>
      <c r="E4289"/>
      <c r="F4289"/>
      <c r="G4289"/>
      <c r="H4289"/>
      <c r="I4289"/>
      <c r="J4289"/>
      <c r="K4289"/>
      <c r="L4289"/>
    </row>
    <row r="4290" spans="1:12" ht="16" x14ac:dyDescent="0.2">
      <c r="A4290"/>
      <c r="B4290"/>
      <c r="C4290"/>
      <c r="D4290"/>
      <c r="E4290"/>
      <c r="F4290"/>
      <c r="G4290"/>
      <c r="H4290"/>
      <c r="I4290"/>
      <c r="J4290"/>
      <c r="K4290"/>
      <c r="L4290"/>
    </row>
    <row r="4291" spans="1:12" ht="16" x14ac:dyDescent="0.2">
      <c r="A4291"/>
      <c r="B4291"/>
      <c r="C4291"/>
      <c r="D4291"/>
      <c r="E4291"/>
      <c r="F4291"/>
      <c r="G4291"/>
      <c r="H4291"/>
      <c r="I4291"/>
      <c r="J4291"/>
      <c r="K4291"/>
      <c r="L4291"/>
    </row>
    <row r="4292" spans="1:12" ht="16" x14ac:dyDescent="0.2">
      <c r="A4292"/>
      <c r="B4292"/>
      <c r="C4292"/>
      <c r="D4292"/>
      <c r="E4292"/>
      <c r="F4292"/>
      <c r="G4292"/>
      <c r="H4292"/>
      <c r="I4292"/>
      <c r="J4292"/>
      <c r="K4292"/>
      <c r="L4292"/>
    </row>
    <row r="4293" spans="1:12" ht="16" x14ac:dyDescent="0.2">
      <c r="A4293"/>
      <c r="B4293"/>
      <c r="C4293"/>
      <c r="D4293"/>
      <c r="E4293"/>
      <c r="F4293"/>
      <c r="G4293"/>
      <c r="H4293"/>
      <c r="I4293"/>
      <c r="J4293"/>
      <c r="K4293"/>
      <c r="L4293"/>
    </row>
    <row r="4294" spans="1:12" ht="16" x14ac:dyDescent="0.2">
      <c r="A4294"/>
      <c r="B4294"/>
      <c r="C4294"/>
      <c r="D4294"/>
      <c r="E4294"/>
      <c r="F4294"/>
      <c r="G4294"/>
      <c r="H4294"/>
      <c r="I4294"/>
      <c r="J4294"/>
      <c r="K4294"/>
      <c r="L4294"/>
    </row>
    <row r="4295" spans="1:12" ht="16" x14ac:dyDescent="0.2">
      <c r="A4295"/>
      <c r="B4295"/>
      <c r="C4295"/>
      <c r="D4295"/>
      <c r="E4295"/>
      <c r="F4295"/>
      <c r="G4295"/>
      <c r="H4295"/>
      <c r="I4295"/>
      <c r="J4295"/>
      <c r="K4295"/>
      <c r="L4295"/>
    </row>
    <row r="4296" spans="1:12" ht="16" x14ac:dyDescent="0.2">
      <c r="A4296"/>
      <c r="B4296"/>
      <c r="C4296"/>
      <c r="D4296"/>
      <c r="E4296"/>
      <c r="F4296"/>
      <c r="G4296"/>
      <c r="H4296"/>
      <c r="I4296"/>
      <c r="J4296"/>
      <c r="K4296"/>
      <c r="L4296"/>
    </row>
    <row r="4297" spans="1:12" ht="16" x14ac:dyDescent="0.2">
      <c r="A4297"/>
      <c r="B4297"/>
      <c r="C4297"/>
      <c r="D4297"/>
      <c r="E4297"/>
      <c r="F4297"/>
      <c r="G4297"/>
      <c r="H4297"/>
      <c r="I4297"/>
      <c r="J4297"/>
      <c r="K4297"/>
      <c r="L4297"/>
    </row>
    <row r="4298" spans="1:12" ht="16" x14ac:dyDescent="0.2">
      <c r="A4298"/>
      <c r="B4298"/>
      <c r="C4298"/>
      <c r="D4298"/>
      <c r="E4298"/>
      <c r="F4298"/>
      <c r="G4298"/>
      <c r="H4298"/>
      <c r="I4298"/>
      <c r="J4298"/>
      <c r="K4298"/>
      <c r="L4298"/>
    </row>
    <row r="4299" spans="1:12" ht="16" x14ac:dyDescent="0.2">
      <c r="A4299"/>
      <c r="B4299"/>
      <c r="C4299"/>
      <c r="D4299"/>
      <c r="E4299"/>
      <c r="F4299"/>
      <c r="G4299"/>
      <c r="H4299"/>
      <c r="I4299"/>
      <c r="J4299"/>
      <c r="K4299"/>
      <c r="L4299"/>
    </row>
    <row r="4300" spans="1:12" ht="16" x14ac:dyDescent="0.2">
      <c r="A4300"/>
      <c r="B4300"/>
      <c r="C4300"/>
      <c r="D4300"/>
      <c r="E4300"/>
      <c r="F4300"/>
      <c r="G4300"/>
      <c r="H4300"/>
      <c r="I4300"/>
      <c r="J4300"/>
      <c r="K4300"/>
      <c r="L4300"/>
    </row>
    <row r="4301" spans="1:12" ht="16" x14ac:dyDescent="0.2">
      <c r="A4301"/>
      <c r="B4301"/>
      <c r="C4301"/>
      <c r="D4301"/>
      <c r="E4301"/>
      <c r="F4301"/>
      <c r="G4301"/>
      <c r="H4301"/>
      <c r="I4301"/>
      <c r="J4301"/>
      <c r="K4301"/>
      <c r="L4301"/>
    </row>
    <row r="4302" spans="1:12" ht="16" x14ac:dyDescent="0.2">
      <c r="A4302"/>
      <c r="B4302"/>
      <c r="C4302"/>
      <c r="D4302"/>
      <c r="E4302"/>
      <c r="F4302"/>
      <c r="G4302"/>
      <c r="H4302"/>
      <c r="I4302"/>
      <c r="J4302"/>
      <c r="K4302"/>
      <c r="L4302"/>
    </row>
    <row r="4303" spans="1:12" ht="16" x14ac:dyDescent="0.2">
      <c r="A4303"/>
      <c r="B4303"/>
      <c r="C4303"/>
      <c r="D4303"/>
      <c r="E4303"/>
      <c r="F4303"/>
      <c r="G4303"/>
      <c r="H4303"/>
      <c r="I4303"/>
      <c r="J4303"/>
      <c r="K4303"/>
      <c r="L4303"/>
    </row>
    <row r="4304" spans="1:12" ht="16" x14ac:dyDescent="0.2">
      <c r="A4304"/>
      <c r="B4304"/>
      <c r="C4304"/>
      <c r="D4304"/>
      <c r="E4304"/>
      <c r="F4304"/>
      <c r="G4304"/>
      <c r="H4304"/>
      <c r="I4304"/>
      <c r="J4304"/>
      <c r="K4304"/>
      <c r="L4304"/>
    </row>
    <row r="4305" spans="1:12" ht="16" x14ac:dyDescent="0.2">
      <c r="A4305"/>
      <c r="B4305"/>
      <c r="C4305"/>
      <c r="D4305"/>
      <c r="E4305"/>
      <c r="F4305"/>
      <c r="G4305"/>
      <c r="H4305"/>
      <c r="I4305"/>
      <c r="J4305"/>
      <c r="K4305"/>
      <c r="L4305"/>
    </row>
    <row r="4306" spans="1:12" ht="16" x14ac:dyDescent="0.2">
      <c r="A4306"/>
      <c r="B4306"/>
      <c r="C4306"/>
      <c r="D4306"/>
      <c r="E4306"/>
      <c r="F4306"/>
      <c r="G4306"/>
      <c r="H4306"/>
      <c r="I4306"/>
      <c r="J4306"/>
      <c r="K4306"/>
      <c r="L4306"/>
    </row>
    <row r="4307" spans="1:12" ht="16" x14ac:dyDescent="0.2">
      <c r="A4307"/>
      <c r="B4307"/>
      <c r="C4307"/>
      <c r="D4307"/>
      <c r="E4307"/>
      <c r="F4307"/>
      <c r="G4307"/>
      <c r="H4307"/>
      <c r="I4307"/>
      <c r="J4307"/>
      <c r="K4307"/>
      <c r="L4307"/>
    </row>
    <row r="4308" spans="1:12" ht="16" x14ac:dyDescent="0.2">
      <c r="A4308"/>
      <c r="B4308"/>
      <c r="C4308"/>
      <c r="D4308"/>
      <c r="E4308"/>
      <c r="F4308"/>
      <c r="G4308"/>
      <c r="H4308"/>
      <c r="I4308"/>
      <c r="J4308"/>
      <c r="K4308"/>
      <c r="L4308"/>
    </row>
    <row r="4309" spans="1:12" ht="16" x14ac:dyDescent="0.2">
      <c r="A4309"/>
      <c r="B4309"/>
      <c r="C4309"/>
      <c r="D4309"/>
      <c r="E4309"/>
      <c r="F4309"/>
      <c r="G4309"/>
      <c r="H4309"/>
      <c r="I4309"/>
      <c r="J4309"/>
      <c r="K4309"/>
      <c r="L4309"/>
    </row>
    <row r="4310" spans="1:12" ht="16" x14ac:dyDescent="0.2">
      <c r="A4310"/>
      <c r="B4310"/>
      <c r="C4310"/>
      <c r="D4310"/>
      <c r="E4310"/>
      <c r="F4310"/>
      <c r="G4310"/>
      <c r="H4310"/>
      <c r="I4310"/>
      <c r="J4310"/>
      <c r="K4310"/>
      <c r="L4310"/>
    </row>
    <row r="4311" spans="1:12" ht="16" x14ac:dyDescent="0.2">
      <c r="A4311"/>
      <c r="B4311"/>
      <c r="C4311"/>
      <c r="D4311"/>
      <c r="E4311"/>
      <c r="F4311"/>
      <c r="G4311"/>
      <c r="H4311"/>
      <c r="I4311"/>
      <c r="J4311"/>
      <c r="K4311"/>
      <c r="L4311"/>
    </row>
    <row r="4312" spans="1:12" ht="16" x14ac:dyDescent="0.2">
      <c r="A4312"/>
      <c r="B4312"/>
      <c r="C4312"/>
      <c r="D4312"/>
      <c r="E4312"/>
      <c r="F4312"/>
      <c r="G4312"/>
      <c r="H4312"/>
      <c r="I4312"/>
      <c r="J4312"/>
      <c r="K4312"/>
      <c r="L4312"/>
    </row>
    <row r="4313" spans="1:12" ht="16" x14ac:dyDescent="0.2">
      <c r="A4313"/>
      <c r="B4313"/>
      <c r="C4313"/>
      <c r="D4313"/>
      <c r="E4313"/>
      <c r="F4313"/>
      <c r="G4313"/>
      <c r="H4313"/>
      <c r="I4313"/>
      <c r="J4313"/>
      <c r="K4313"/>
      <c r="L4313"/>
    </row>
    <row r="4314" spans="1:12" ht="16" x14ac:dyDescent="0.2">
      <c r="A4314"/>
      <c r="B4314"/>
      <c r="C4314"/>
      <c r="D4314"/>
      <c r="E4314"/>
      <c r="F4314"/>
      <c r="G4314"/>
      <c r="H4314"/>
      <c r="I4314"/>
      <c r="J4314"/>
      <c r="K4314"/>
      <c r="L4314"/>
    </row>
    <row r="4315" spans="1:12" ht="16" x14ac:dyDescent="0.2">
      <c r="A4315"/>
      <c r="B4315"/>
      <c r="C4315"/>
      <c r="D4315"/>
      <c r="E4315"/>
      <c r="F4315"/>
      <c r="G4315"/>
      <c r="H4315"/>
      <c r="I4315"/>
      <c r="J4315"/>
      <c r="K4315"/>
      <c r="L4315"/>
    </row>
    <row r="4316" spans="1:12" ht="16" x14ac:dyDescent="0.2">
      <c r="A4316"/>
      <c r="B4316"/>
      <c r="C4316"/>
      <c r="D4316"/>
      <c r="E4316"/>
      <c r="F4316"/>
      <c r="G4316"/>
      <c r="H4316"/>
      <c r="I4316"/>
      <c r="J4316"/>
      <c r="K4316"/>
      <c r="L4316"/>
    </row>
    <row r="4317" spans="1:12" ht="16" x14ac:dyDescent="0.2">
      <c r="A4317"/>
      <c r="B4317"/>
      <c r="C4317"/>
      <c r="D4317"/>
      <c r="E4317"/>
      <c r="F4317"/>
      <c r="G4317"/>
      <c r="H4317"/>
      <c r="I4317"/>
      <c r="J4317"/>
      <c r="K4317"/>
      <c r="L4317"/>
    </row>
    <row r="4318" spans="1:12" ht="16" x14ac:dyDescent="0.2">
      <c r="A4318"/>
      <c r="B4318"/>
      <c r="C4318"/>
      <c r="D4318"/>
      <c r="E4318"/>
      <c r="F4318"/>
      <c r="G4318"/>
      <c r="H4318"/>
      <c r="I4318"/>
      <c r="J4318"/>
      <c r="K4318"/>
      <c r="L4318"/>
    </row>
    <row r="4319" spans="1:12" ht="16" x14ac:dyDescent="0.2">
      <c r="A4319"/>
      <c r="B4319"/>
      <c r="C4319"/>
      <c r="D4319"/>
      <c r="E4319"/>
      <c r="F4319"/>
      <c r="G4319"/>
      <c r="H4319"/>
      <c r="I4319"/>
      <c r="J4319"/>
      <c r="K4319"/>
      <c r="L4319"/>
    </row>
    <row r="4320" spans="1:12" ht="16" x14ac:dyDescent="0.2">
      <c r="A4320"/>
      <c r="B4320"/>
      <c r="C4320"/>
      <c r="D4320"/>
      <c r="E4320"/>
      <c r="F4320"/>
      <c r="G4320"/>
      <c r="H4320"/>
      <c r="I4320"/>
      <c r="J4320"/>
      <c r="K4320"/>
      <c r="L4320"/>
    </row>
    <row r="4321" spans="1:12" ht="16" x14ac:dyDescent="0.2">
      <c r="A4321"/>
      <c r="B4321"/>
      <c r="C4321"/>
      <c r="D4321"/>
      <c r="E4321"/>
      <c r="F4321"/>
      <c r="G4321"/>
      <c r="H4321"/>
      <c r="I4321"/>
      <c r="J4321"/>
      <c r="K4321"/>
      <c r="L4321"/>
    </row>
    <row r="4322" spans="1:12" ht="16" x14ac:dyDescent="0.2">
      <c r="A4322"/>
      <c r="B4322"/>
      <c r="C4322"/>
      <c r="D4322"/>
      <c r="E4322"/>
      <c r="F4322"/>
      <c r="G4322"/>
      <c r="H4322"/>
      <c r="I4322"/>
      <c r="J4322"/>
      <c r="K4322"/>
      <c r="L4322"/>
    </row>
    <row r="4323" spans="1:12" ht="16" x14ac:dyDescent="0.2">
      <c r="A4323"/>
      <c r="B4323"/>
      <c r="C4323"/>
      <c r="D4323"/>
      <c r="E4323"/>
      <c r="F4323"/>
      <c r="G4323"/>
      <c r="H4323"/>
      <c r="I4323"/>
      <c r="J4323"/>
      <c r="K4323"/>
      <c r="L4323"/>
    </row>
    <row r="4324" spans="1:12" ht="16" x14ac:dyDescent="0.2">
      <c r="A4324"/>
      <c r="B4324"/>
      <c r="C4324"/>
      <c r="D4324"/>
      <c r="E4324"/>
      <c r="F4324"/>
      <c r="G4324"/>
      <c r="H4324"/>
      <c r="I4324"/>
      <c r="J4324"/>
      <c r="K4324"/>
      <c r="L4324"/>
    </row>
    <row r="4325" spans="1:12" ht="16" x14ac:dyDescent="0.2">
      <c r="A4325"/>
      <c r="B4325"/>
      <c r="C4325"/>
      <c r="D4325"/>
      <c r="E4325"/>
      <c r="F4325"/>
      <c r="G4325"/>
      <c r="H4325"/>
      <c r="I4325"/>
      <c r="J4325"/>
      <c r="K4325"/>
      <c r="L4325"/>
    </row>
    <row r="4326" spans="1:12" ht="16" x14ac:dyDescent="0.2">
      <c r="A4326"/>
      <c r="B4326"/>
      <c r="C4326"/>
      <c r="D4326"/>
      <c r="E4326"/>
      <c r="F4326"/>
      <c r="G4326"/>
      <c r="H4326"/>
      <c r="I4326"/>
      <c r="J4326"/>
      <c r="K4326"/>
      <c r="L4326"/>
    </row>
    <row r="4327" spans="1:12" ht="16" x14ac:dyDescent="0.2">
      <c r="A4327"/>
      <c r="B4327"/>
      <c r="C4327"/>
      <c r="D4327"/>
      <c r="E4327"/>
      <c r="F4327"/>
      <c r="G4327"/>
      <c r="H4327"/>
      <c r="I4327"/>
      <c r="J4327"/>
      <c r="K4327"/>
      <c r="L4327"/>
    </row>
    <row r="4328" spans="1:12" ht="16" x14ac:dyDescent="0.2">
      <c r="A4328"/>
      <c r="B4328"/>
      <c r="C4328"/>
      <c r="D4328"/>
      <c r="E4328"/>
      <c r="F4328"/>
      <c r="G4328"/>
      <c r="H4328"/>
      <c r="I4328"/>
      <c r="J4328"/>
      <c r="K4328"/>
      <c r="L4328"/>
    </row>
    <row r="4329" spans="1:12" ht="16" x14ac:dyDescent="0.2">
      <c r="A4329"/>
      <c r="B4329"/>
      <c r="C4329"/>
      <c r="D4329"/>
      <c r="E4329"/>
      <c r="F4329"/>
      <c r="G4329"/>
      <c r="H4329"/>
      <c r="I4329"/>
      <c r="J4329"/>
      <c r="K4329"/>
      <c r="L4329"/>
    </row>
    <row r="4330" spans="1:12" ht="16" x14ac:dyDescent="0.2">
      <c r="A4330"/>
      <c r="B4330"/>
      <c r="C4330"/>
      <c r="D4330"/>
      <c r="E4330"/>
      <c r="F4330"/>
      <c r="G4330"/>
      <c r="H4330"/>
      <c r="I4330"/>
      <c r="J4330"/>
      <c r="K4330"/>
      <c r="L4330"/>
    </row>
    <row r="4331" spans="1:12" ht="16" x14ac:dyDescent="0.2">
      <c r="A4331"/>
      <c r="B4331"/>
      <c r="C4331"/>
      <c r="D4331"/>
      <c r="E4331"/>
      <c r="F4331"/>
      <c r="G4331"/>
      <c r="H4331"/>
      <c r="I4331"/>
      <c r="J4331"/>
      <c r="K4331"/>
      <c r="L4331"/>
    </row>
    <row r="4332" spans="1:12" ht="16" x14ac:dyDescent="0.2">
      <c r="A4332"/>
      <c r="B4332"/>
      <c r="C4332"/>
      <c r="D4332"/>
      <c r="E4332"/>
      <c r="F4332"/>
      <c r="G4332"/>
      <c r="H4332"/>
      <c r="I4332"/>
      <c r="J4332"/>
      <c r="K4332"/>
      <c r="L4332"/>
    </row>
    <row r="4333" spans="1:12" ht="16" x14ac:dyDescent="0.2">
      <c r="A4333"/>
      <c r="B4333"/>
      <c r="C4333"/>
      <c r="D4333"/>
      <c r="E4333"/>
      <c r="F4333"/>
      <c r="G4333"/>
      <c r="H4333"/>
      <c r="I4333"/>
      <c r="J4333"/>
      <c r="K4333"/>
      <c r="L4333"/>
    </row>
    <row r="4334" spans="1:12" ht="16" x14ac:dyDescent="0.2">
      <c r="A4334"/>
      <c r="B4334"/>
      <c r="C4334"/>
      <c r="D4334"/>
      <c r="E4334"/>
      <c r="F4334"/>
      <c r="G4334"/>
      <c r="H4334"/>
      <c r="I4334"/>
      <c r="J4334"/>
      <c r="K4334"/>
      <c r="L4334"/>
    </row>
    <row r="4335" spans="1:12" ht="16" x14ac:dyDescent="0.2">
      <c r="A4335"/>
      <c r="B4335"/>
      <c r="C4335"/>
      <c r="D4335"/>
      <c r="E4335"/>
      <c r="F4335"/>
      <c r="G4335"/>
      <c r="H4335"/>
      <c r="I4335"/>
      <c r="J4335"/>
      <c r="K4335"/>
      <c r="L4335"/>
    </row>
    <row r="4336" spans="1:12" ht="16" x14ac:dyDescent="0.2">
      <c r="A4336"/>
      <c r="B4336"/>
      <c r="C4336"/>
      <c r="D4336"/>
      <c r="E4336"/>
      <c r="F4336"/>
      <c r="G4336"/>
      <c r="H4336"/>
      <c r="I4336"/>
      <c r="J4336"/>
      <c r="K4336"/>
      <c r="L4336"/>
    </row>
    <row r="4337" spans="1:12" ht="16" x14ac:dyDescent="0.2">
      <c r="A4337"/>
      <c r="B4337"/>
      <c r="C4337"/>
      <c r="D4337"/>
      <c r="E4337"/>
      <c r="F4337"/>
      <c r="G4337"/>
      <c r="H4337"/>
      <c r="I4337"/>
      <c r="J4337"/>
      <c r="K4337"/>
      <c r="L4337"/>
    </row>
    <row r="4338" spans="1:12" ht="16" x14ac:dyDescent="0.2">
      <c r="A4338"/>
      <c r="B4338"/>
      <c r="C4338"/>
      <c r="D4338"/>
      <c r="E4338"/>
      <c r="F4338"/>
      <c r="G4338"/>
      <c r="H4338"/>
      <c r="I4338"/>
      <c r="J4338"/>
      <c r="K4338"/>
      <c r="L4338"/>
    </row>
    <row r="4339" spans="1:12" ht="16" x14ac:dyDescent="0.2">
      <c r="A4339"/>
      <c r="B4339"/>
      <c r="C4339"/>
      <c r="D4339"/>
      <c r="E4339"/>
      <c r="F4339"/>
      <c r="G4339"/>
      <c r="H4339"/>
      <c r="I4339"/>
      <c r="J4339"/>
      <c r="K4339"/>
      <c r="L4339"/>
    </row>
    <row r="4340" spans="1:12" ht="16" x14ac:dyDescent="0.2">
      <c r="A4340"/>
      <c r="B4340"/>
      <c r="C4340"/>
      <c r="D4340"/>
      <c r="E4340"/>
      <c r="F4340"/>
      <c r="G4340"/>
      <c r="H4340"/>
      <c r="I4340"/>
      <c r="J4340"/>
      <c r="K4340"/>
      <c r="L4340"/>
    </row>
    <row r="4341" spans="1:12" ht="16" x14ac:dyDescent="0.2">
      <c r="A4341"/>
      <c r="B4341"/>
      <c r="C4341"/>
      <c r="D4341"/>
      <c r="E4341"/>
      <c r="F4341"/>
      <c r="G4341"/>
      <c r="H4341"/>
      <c r="I4341"/>
      <c r="J4341"/>
      <c r="K4341"/>
      <c r="L4341"/>
    </row>
    <row r="4342" spans="1:12" ht="16" x14ac:dyDescent="0.2">
      <c r="A4342"/>
      <c r="B4342"/>
      <c r="C4342"/>
      <c r="D4342"/>
      <c r="E4342"/>
      <c r="F4342"/>
      <c r="G4342"/>
      <c r="H4342"/>
      <c r="I4342"/>
      <c r="J4342"/>
      <c r="K4342"/>
      <c r="L4342"/>
    </row>
    <row r="4343" spans="1:12" ht="16" x14ac:dyDescent="0.2">
      <c r="A4343"/>
      <c r="B4343"/>
      <c r="C4343"/>
      <c r="D4343"/>
      <c r="E4343"/>
      <c r="F4343"/>
      <c r="G4343"/>
      <c r="H4343"/>
      <c r="I4343"/>
      <c r="J4343"/>
      <c r="K4343"/>
      <c r="L4343"/>
    </row>
    <row r="4344" spans="1:12" ht="16" x14ac:dyDescent="0.2">
      <c r="A4344"/>
      <c r="B4344"/>
      <c r="C4344"/>
      <c r="D4344"/>
      <c r="E4344"/>
      <c r="F4344"/>
      <c r="G4344"/>
      <c r="H4344"/>
      <c r="I4344"/>
      <c r="J4344"/>
      <c r="K4344"/>
      <c r="L4344"/>
    </row>
    <row r="4345" spans="1:12" ht="16" x14ac:dyDescent="0.2">
      <c r="A4345"/>
      <c r="B4345"/>
      <c r="C4345"/>
      <c r="D4345"/>
      <c r="E4345"/>
      <c r="F4345"/>
      <c r="G4345"/>
      <c r="H4345"/>
      <c r="I4345"/>
      <c r="J4345"/>
      <c r="K4345"/>
      <c r="L4345"/>
    </row>
    <row r="4346" spans="1:12" ht="16" x14ac:dyDescent="0.2">
      <c r="A4346"/>
      <c r="B4346"/>
      <c r="C4346"/>
      <c r="D4346"/>
      <c r="E4346"/>
      <c r="F4346"/>
      <c r="G4346"/>
      <c r="H4346"/>
      <c r="I4346"/>
      <c r="J4346"/>
      <c r="K4346"/>
      <c r="L4346"/>
    </row>
    <row r="4347" spans="1:12" ht="16" x14ac:dyDescent="0.2">
      <c r="A4347"/>
      <c r="B4347"/>
      <c r="C4347"/>
      <c r="D4347"/>
      <c r="E4347"/>
      <c r="F4347"/>
      <c r="G4347"/>
      <c r="H4347"/>
      <c r="I4347"/>
      <c r="J4347"/>
      <c r="K4347"/>
      <c r="L4347"/>
    </row>
    <row r="4348" spans="1:12" ht="16" x14ac:dyDescent="0.2">
      <c r="A4348"/>
      <c r="B4348"/>
      <c r="C4348"/>
      <c r="D4348"/>
      <c r="E4348"/>
      <c r="F4348"/>
      <c r="G4348"/>
      <c r="H4348"/>
      <c r="I4348"/>
      <c r="J4348"/>
      <c r="K4348"/>
      <c r="L4348"/>
    </row>
    <row r="4349" spans="1:12" ht="16" x14ac:dyDescent="0.2">
      <c r="A4349"/>
      <c r="B4349"/>
      <c r="C4349"/>
      <c r="D4349"/>
      <c r="E4349"/>
      <c r="F4349"/>
      <c r="G4349"/>
      <c r="H4349"/>
      <c r="I4349"/>
      <c r="J4349"/>
      <c r="K4349"/>
      <c r="L4349"/>
    </row>
    <row r="4350" spans="1:12" ht="16" x14ac:dyDescent="0.2">
      <c r="A4350"/>
      <c r="B4350"/>
      <c r="C4350"/>
      <c r="D4350"/>
      <c r="E4350"/>
      <c r="F4350"/>
      <c r="G4350"/>
      <c r="H4350"/>
      <c r="I4350"/>
      <c r="J4350"/>
      <c r="K4350"/>
      <c r="L4350"/>
    </row>
    <row r="4351" spans="1:12" ht="16" x14ac:dyDescent="0.2">
      <c r="A4351"/>
      <c r="B4351"/>
      <c r="C4351"/>
      <c r="D4351"/>
      <c r="E4351"/>
      <c r="F4351"/>
      <c r="G4351"/>
      <c r="H4351"/>
      <c r="I4351"/>
      <c r="J4351"/>
      <c r="K4351"/>
      <c r="L4351"/>
    </row>
    <row r="4352" spans="1:12" ht="16" x14ac:dyDescent="0.2">
      <c r="A4352"/>
      <c r="B4352"/>
      <c r="C4352"/>
      <c r="D4352"/>
      <c r="E4352"/>
      <c r="F4352"/>
      <c r="G4352"/>
      <c r="H4352"/>
      <c r="I4352"/>
      <c r="J4352"/>
      <c r="K4352"/>
      <c r="L4352"/>
    </row>
    <row r="4353" spans="1:12" ht="16" x14ac:dyDescent="0.2">
      <c r="A4353"/>
      <c r="B4353"/>
      <c r="C4353"/>
      <c r="D4353"/>
      <c r="E4353"/>
      <c r="F4353"/>
      <c r="G4353"/>
      <c r="H4353"/>
      <c r="I4353"/>
      <c r="J4353"/>
      <c r="K4353"/>
      <c r="L4353"/>
    </row>
    <row r="4354" spans="1:12" ht="16" x14ac:dyDescent="0.2">
      <c r="A4354"/>
      <c r="B4354"/>
      <c r="C4354"/>
      <c r="D4354"/>
      <c r="E4354"/>
      <c r="F4354"/>
      <c r="G4354"/>
      <c r="H4354"/>
      <c r="I4354"/>
      <c r="J4354"/>
      <c r="K4354"/>
      <c r="L4354"/>
    </row>
    <row r="4355" spans="1:12" ht="16" x14ac:dyDescent="0.2">
      <c r="A4355"/>
      <c r="B4355"/>
      <c r="C4355"/>
      <c r="D4355"/>
      <c r="E4355"/>
      <c r="F4355"/>
      <c r="G4355"/>
      <c r="H4355"/>
      <c r="I4355"/>
      <c r="J4355"/>
      <c r="K4355"/>
      <c r="L4355"/>
    </row>
    <row r="4356" spans="1:12" ht="16" x14ac:dyDescent="0.2">
      <c r="A4356"/>
      <c r="B4356"/>
      <c r="C4356"/>
      <c r="D4356"/>
      <c r="E4356"/>
      <c r="F4356"/>
      <c r="G4356"/>
      <c r="H4356"/>
      <c r="I4356"/>
      <c r="J4356"/>
      <c r="K4356"/>
      <c r="L4356"/>
    </row>
    <row r="4357" spans="1:12" ht="16" x14ac:dyDescent="0.2">
      <c r="A4357"/>
      <c r="B4357"/>
      <c r="C4357"/>
      <c r="D4357"/>
      <c r="E4357"/>
      <c r="F4357"/>
      <c r="G4357"/>
      <c r="H4357"/>
      <c r="I4357"/>
      <c r="J4357"/>
      <c r="K4357"/>
      <c r="L4357"/>
    </row>
    <row r="4358" spans="1:12" ht="16" x14ac:dyDescent="0.2">
      <c r="A4358"/>
      <c r="B4358"/>
      <c r="C4358"/>
      <c r="D4358"/>
      <c r="E4358"/>
      <c r="F4358"/>
      <c r="G4358"/>
      <c r="H4358"/>
      <c r="I4358"/>
      <c r="J4358"/>
      <c r="K4358"/>
      <c r="L4358"/>
    </row>
    <row r="4359" spans="1:12" ht="16" x14ac:dyDescent="0.2">
      <c r="A4359"/>
      <c r="B4359"/>
      <c r="C4359"/>
      <c r="D4359"/>
      <c r="E4359"/>
      <c r="F4359"/>
      <c r="G4359"/>
      <c r="H4359"/>
      <c r="I4359"/>
      <c r="J4359"/>
      <c r="K4359"/>
      <c r="L4359"/>
    </row>
    <row r="4360" spans="1:12" ht="16" x14ac:dyDescent="0.2">
      <c r="A4360"/>
      <c r="B4360"/>
      <c r="C4360"/>
      <c r="D4360"/>
      <c r="E4360"/>
      <c r="F4360"/>
      <c r="G4360"/>
      <c r="H4360"/>
      <c r="I4360"/>
      <c r="J4360"/>
      <c r="K4360"/>
      <c r="L4360"/>
    </row>
    <row r="4361" spans="1:12" ht="16" x14ac:dyDescent="0.2">
      <c r="A4361"/>
      <c r="B4361"/>
      <c r="C4361"/>
      <c r="D4361"/>
      <c r="E4361"/>
      <c r="F4361"/>
      <c r="G4361"/>
      <c r="H4361"/>
      <c r="I4361"/>
      <c r="J4361"/>
      <c r="K4361"/>
      <c r="L4361"/>
    </row>
    <row r="4362" spans="1:12" ht="16" x14ac:dyDescent="0.2">
      <c r="A4362"/>
      <c r="B4362"/>
      <c r="C4362"/>
      <c r="D4362"/>
      <c r="E4362"/>
      <c r="F4362"/>
      <c r="G4362"/>
      <c r="H4362"/>
      <c r="I4362"/>
      <c r="J4362"/>
      <c r="K4362"/>
      <c r="L4362"/>
    </row>
    <row r="4363" spans="1:12" ht="16" x14ac:dyDescent="0.2">
      <c r="A4363"/>
      <c r="B4363"/>
      <c r="C4363"/>
      <c r="D4363"/>
      <c r="E4363"/>
      <c r="F4363"/>
      <c r="G4363"/>
      <c r="H4363"/>
      <c r="I4363"/>
      <c r="J4363"/>
      <c r="K4363"/>
      <c r="L4363"/>
    </row>
    <row r="4364" spans="1:12" ht="16" x14ac:dyDescent="0.2">
      <c r="A4364"/>
      <c r="B4364"/>
      <c r="C4364"/>
      <c r="D4364"/>
      <c r="E4364"/>
      <c r="F4364"/>
      <c r="G4364"/>
      <c r="H4364"/>
      <c r="I4364"/>
      <c r="J4364"/>
      <c r="K4364"/>
      <c r="L4364"/>
    </row>
    <row r="4365" spans="1:12" ht="16" x14ac:dyDescent="0.2">
      <c r="A4365"/>
      <c r="B4365"/>
      <c r="C4365"/>
      <c r="D4365"/>
      <c r="E4365"/>
      <c r="F4365"/>
      <c r="G4365"/>
      <c r="H4365"/>
      <c r="I4365"/>
      <c r="J4365"/>
      <c r="K4365"/>
      <c r="L4365"/>
    </row>
    <row r="4366" spans="1:12" ht="16" x14ac:dyDescent="0.2">
      <c r="A4366"/>
      <c r="B4366"/>
      <c r="C4366"/>
      <c r="D4366"/>
      <c r="E4366"/>
      <c r="F4366"/>
      <c r="G4366"/>
      <c r="H4366"/>
      <c r="I4366"/>
      <c r="J4366"/>
      <c r="K4366"/>
      <c r="L4366"/>
    </row>
    <row r="4367" spans="1:12" ht="16" x14ac:dyDescent="0.2">
      <c r="A4367"/>
      <c r="B4367"/>
      <c r="C4367"/>
      <c r="D4367"/>
      <c r="E4367"/>
      <c r="F4367"/>
      <c r="G4367"/>
      <c r="H4367"/>
      <c r="I4367"/>
      <c r="J4367"/>
      <c r="K4367"/>
      <c r="L4367"/>
    </row>
    <row r="4368" spans="1:12" ht="16" x14ac:dyDescent="0.2">
      <c r="A4368"/>
      <c r="B4368"/>
      <c r="C4368"/>
      <c r="D4368"/>
      <c r="E4368"/>
      <c r="F4368"/>
      <c r="G4368"/>
      <c r="H4368"/>
      <c r="I4368"/>
      <c r="J4368"/>
      <c r="K4368"/>
      <c r="L4368"/>
    </row>
    <row r="4369" spans="1:12" ht="16" x14ac:dyDescent="0.2">
      <c r="A4369"/>
      <c r="B4369"/>
      <c r="C4369"/>
      <c r="D4369"/>
      <c r="E4369"/>
      <c r="F4369"/>
      <c r="G4369"/>
      <c r="H4369"/>
      <c r="I4369"/>
      <c r="J4369"/>
      <c r="K4369"/>
      <c r="L4369"/>
    </row>
    <row r="4370" spans="1:12" ht="16" x14ac:dyDescent="0.2">
      <c r="A4370"/>
      <c r="B4370"/>
      <c r="C4370"/>
      <c r="D4370"/>
      <c r="E4370"/>
      <c r="F4370"/>
      <c r="G4370"/>
      <c r="H4370"/>
      <c r="I4370"/>
      <c r="J4370"/>
      <c r="K4370"/>
      <c r="L4370"/>
    </row>
    <row r="4371" spans="1:12" ht="16" x14ac:dyDescent="0.2">
      <c r="A4371"/>
      <c r="B4371"/>
      <c r="C4371"/>
      <c r="D4371"/>
      <c r="E4371"/>
      <c r="F4371"/>
      <c r="G4371"/>
      <c r="H4371"/>
      <c r="I4371"/>
      <c r="J4371"/>
      <c r="K4371"/>
      <c r="L4371"/>
    </row>
    <row r="4372" spans="1:12" ht="16" x14ac:dyDescent="0.2">
      <c r="A4372"/>
      <c r="B4372"/>
      <c r="C4372"/>
      <c r="D4372"/>
      <c r="E4372"/>
      <c r="F4372"/>
      <c r="G4372"/>
      <c r="H4372"/>
      <c r="I4372"/>
      <c r="J4372"/>
      <c r="K4372"/>
      <c r="L4372"/>
    </row>
    <row r="4373" spans="1:12" ht="16" x14ac:dyDescent="0.2">
      <c r="A4373"/>
      <c r="B4373"/>
      <c r="C4373"/>
      <c r="D4373"/>
      <c r="E4373"/>
      <c r="F4373"/>
      <c r="G4373"/>
      <c r="H4373"/>
      <c r="I4373"/>
      <c r="J4373"/>
      <c r="K4373"/>
      <c r="L4373"/>
    </row>
    <row r="4374" spans="1:12" ht="16" x14ac:dyDescent="0.2">
      <c r="A4374"/>
      <c r="B4374"/>
      <c r="C4374"/>
      <c r="D4374"/>
      <c r="E4374"/>
      <c r="F4374"/>
      <c r="G4374"/>
      <c r="H4374"/>
      <c r="I4374"/>
      <c r="J4374"/>
      <c r="K4374"/>
      <c r="L4374"/>
    </row>
    <row r="4375" spans="1:12" ht="16" x14ac:dyDescent="0.2">
      <c r="A4375"/>
      <c r="B4375"/>
      <c r="C4375"/>
      <c r="D4375"/>
      <c r="E4375"/>
      <c r="F4375"/>
      <c r="G4375"/>
      <c r="H4375"/>
      <c r="I4375"/>
      <c r="J4375"/>
      <c r="K4375"/>
      <c r="L4375"/>
    </row>
    <row r="4376" spans="1:12" ht="16" x14ac:dyDescent="0.2">
      <c r="A4376"/>
      <c r="B4376"/>
      <c r="C4376"/>
      <c r="D4376"/>
      <c r="E4376"/>
      <c r="F4376"/>
      <c r="G4376"/>
      <c r="H4376"/>
      <c r="I4376"/>
      <c r="J4376"/>
      <c r="K4376"/>
      <c r="L4376"/>
    </row>
    <row r="4377" spans="1:12" ht="16" x14ac:dyDescent="0.2">
      <c r="A4377"/>
      <c r="B4377"/>
      <c r="C4377"/>
      <c r="D4377"/>
      <c r="E4377"/>
      <c r="F4377"/>
      <c r="G4377"/>
      <c r="H4377"/>
      <c r="I4377"/>
      <c r="J4377"/>
      <c r="K4377"/>
      <c r="L4377"/>
    </row>
    <row r="4378" spans="1:12" ht="16" x14ac:dyDescent="0.2">
      <c r="A4378"/>
      <c r="B4378"/>
      <c r="C4378"/>
      <c r="D4378"/>
      <c r="E4378"/>
      <c r="F4378"/>
      <c r="G4378"/>
      <c r="H4378"/>
      <c r="I4378"/>
      <c r="J4378"/>
      <c r="K4378"/>
      <c r="L4378"/>
    </row>
    <row r="4379" spans="1:12" ht="16" x14ac:dyDescent="0.2">
      <c r="A4379"/>
      <c r="B4379"/>
      <c r="C4379"/>
      <c r="D4379"/>
      <c r="E4379"/>
      <c r="F4379"/>
      <c r="G4379"/>
      <c r="H4379"/>
      <c r="I4379"/>
      <c r="J4379"/>
      <c r="K4379"/>
      <c r="L4379"/>
    </row>
    <row r="4380" spans="1:12" ht="16" x14ac:dyDescent="0.2">
      <c r="A4380"/>
      <c r="B4380"/>
      <c r="C4380"/>
      <c r="D4380"/>
      <c r="E4380"/>
      <c r="F4380"/>
      <c r="G4380"/>
      <c r="H4380"/>
      <c r="I4380"/>
      <c r="J4380"/>
      <c r="K4380"/>
      <c r="L4380"/>
    </row>
    <row r="4381" spans="1:12" ht="16" x14ac:dyDescent="0.2">
      <c r="A4381"/>
      <c r="B4381"/>
      <c r="C4381"/>
      <c r="D4381"/>
      <c r="E4381"/>
      <c r="F4381"/>
      <c r="G4381"/>
      <c r="H4381"/>
      <c r="I4381"/>
      <c r="J4381"/>
      <c r="K4381"/>
      <c r="L4381"/>
    </row>
    <row r="4382" spans="1:12" ht="16" x14ac:dyDescent="0.2">
      <c r="A4382"/>
      <c r="B4382"/>
      <c r="C4382"/>
      <c r="D4382"/>
      <c r="E4382"/>
      <c r="F4382"/>
      <c r="G4382"/>
      <c r="H4382"/>
      <c r="I4382"/>
      <c r="J4382"/>
      <c r="K4382"/>
      <c r="L4382"/>
    </row>
    <row r="4383" spans="1:12" ht="16" x14ac:dyDescent="0.2">
      <c r="A4383"/>
      <c r="B4383"/>
      <c r="C4383"/>
      <c r="D4383"/>
      <c r="E4383"/>
      <c r="F4383"/>
      <c r="G4383"/>
      <c r="H4383"/>
      <c r="I4383"/>
      <c r="J4383"/>
      <c r="K4383"/>
      <c r="L4383"/>
    </row>
    <row r="4384" spans="1:12" ht="16" x14ac:dyDescent="0.2">
      <c r="A4384"/>
      <c r="B4384"/>
      <c r="C4384"/>
      <c r="D4384"/>
      <c r="E4384"/>
      <c r="F4384"/>
      <c r="G4384"/>
      <c r="H4384"/>
      <c r="I4384"/>
      <c r="J4384"/>
      <c r="K4384"/>
      <c r="L4384"/>
    </row>
    <row r="4385" spans="1:12" ht="16" x14ac:dyDescent="0.2">
      <c r="A4385"/>
      <c r="B4385"/>
      <c r="C4385"/>
      <c r="D4385"/>
      <c r="E4385"/>
      <c r="F4385"/>
      <c r="G4385"/>
      <c r="H4385"/>
      <c r="I4385"/>
      <c r="J4385"/>
      <c r="K4385"/>
      <c r="L4385"/>
    </row>
    <row r="4386" spans="1:12" ht="16" x14ac:dyDescent="0.2">
      <c r="A4386"/>
      <c r="B4386"/>
      <c r="C4386"/>
      <c r="D4386"/>
      <c r="E4386"/>
      <c r="F4386"/>
      <c r="G4386"/>
      <c r="H4386"/>
      <c r="I4386"/>
      <c r="J4386"/>
      <c r="K4386"/>
      <c r="L4386"/>
    </row>
    <row r="4387" spans="1:12" ht="16" x14ac:dyDescent="0.2">
      <c r="A4387"/>
      <c r="B4387"/>
      <c r="C4387"/>
      <c r="D4387"/>
      <c r="E4387"/>
      <c r="F4387"/>
      <c r="G4387"/>
      <c r="H4387"/>
      <c r="I4387"/>
      <c r="J4387"/>
      <c r="K4387"/>
      <c r="L4387"/>
    </row>
    <row r="4388" spans="1:12" ht="16" x14ac:dyDescent="0.2">
      <c r="A4388"/>
      <c r="B4388"/>
      <c r="C4388"/>
      <c r="D4388"/>
      <c r="E4388"/>
      <c r="F4388"/>
      <c r="G4388"/>
      <c r="H4388"/>
      <c r="I4388"/>
      <c r="J4388"/>
      <c r="K4388"/>
      <c r="L4388"/>
    </row>
    <row r="4389" spans="1:12" ht="16" x14ac:dyDescent="0.2">
      <c r="A4389"/>
      <c r="B4389"/>
      <c r="C4389"/>
      <c r="D4389"/>
      <c r="E4389"/>
      <c r="F4389"/>
      <c r="G4389"/>
      <c r="H4389"/>
      <c r="I4389"/>
      <c r="J4389"/>
      <c r="K4389"/>
      <c r="L4389"/>
    </row>
    <row r="4390" spans="1:12" ht="16" x14ac:dyDescent="0.2">
      <c r="A4390"/>
      <c r="B4390"/>
      <c r="C4390"/>
      <c r="D4390"/>
      <c r="E4390"/>
      <c r="F4390"/>
      <c r="G4390"/>
      <c r="H4390"/>
      <c r="I4390"/>
      <c r="J4390"/>
      <c r="K4390"/>
      <c r="L4390"/>
    </row>
    <row r="4391" spans="1:12" ht="16" x14ac:dyDescent="0.2">
      <c r="A4391"/>
      <c r="B4391"/>
      <c r="C4391"/>
      <c r="D4391"/>
      <c r="E4391"/>
      <c r="F4391"/>
      <c r="G4391"/>
      <c r="H4391"/>
      <c r="I4391"/>
      <c r="J4391"/>
      <c r="K4391"/>
      <c r="L4391"/>
    </row>
    <row r="4392" spans="1:12" ht="16" x14ac:dyDescent="0.2">
      <c r="A4392"/>
      <c r="B4392"/>
      <c r="C4392"/>
      <c r="D4392"/>
      <c r="E4392"/>
      <c r="F4392"/>
      <c r="G4392"/>
      <c r="H4392"/>
      <c r="I4392"/>
      <c r="J4392"/>
      <c r="K4392"/>
      <c r="L4392"/>
    </row>
    <row r="4393" spans="1:12" ht="16" x14ac:dyDescent="0.2">
      <c r="A4393"/>
      <c r="B4393"/>
      <c r="C4393"/>
      <c r="D4393"/>
      <c r="E4393"/>
      <c r="F4393"/>
      <c r="G4393"/>
      <c r="H4393"/>
      <c r="I4393"/>
      <c r="J4393"/>
      <c r="K4393"/>
      <c r="L4393"/>
    </row>
    <row r="4394" spans="1:12" ht="16" x14ac:dyDescent="0.2">
      <c r="A4394"/>
      <c r="B4394"/>
      <c r="C4394"/>
      <c r="D4394"/>
      <c r="E4394"/>
      <c r="F4394"/>
      <c r="G4394"/>
      <c r="H4394"/>
      <c r="I4394"/>
      <c r="J4394"/>
      <c r="K4394"/>
      <c r="L4394"/>
    </row>
    <row r="4395" spans="1:12" ht="16" x14ac:dyDescent="0.2">
      <c r="A4395"/>
      <c r="B4395"/>
      <c r="C4395"/>
      <c r="D4395"/>
      <c r="E4395"/>
      <c r="F4395"/>
      <c r="G4395"/>
      <c r="H4395"/>
      <c r="I4395"/>
      <c r="J4395"/>
      <c r="K4395"/>
      <c r="L4395"/>
    </row>
    <row r="4396" spans="1:12" ht="16" x14ac:dyDescent="0.2">
      <c r="A4396"/>
      <c r="B4396"/>
      <c r="C4396"/>
      <c r="D4396"/>
      <c r="E4396"/>
      <c r="F4396"/>
      <c r="G4396"/>
      <c r="H4396"/>
      <c r="I4396"/>
      <c r="J4396"/>
      <c r="K4396"/>
      <c r="L4396"/>
    </row>
    <row r="4397" spans="1:12" ht="16" x14ac:dyDescent="0.2">
      <c r="A4397"/>
      <c r="B4397"/>
      <c r="C4397"/>
      <c r="D4397"/>
      <c r="E4397"/>
      <c r="F4397"/>
      <c r="G4397"/>
      <c r="H4397"/>
      <c r="I4397"/>
      <c r="J4397"/>
      <c r="K4397"/>
      <c r="L4397"/>
    </row>
    <row r="4398" spans="1:12" ht="16" x14ac:dyDescent="0.2">
      <c r="A4398"/>
      <c r="B4398"/>
      <c r="C4398"/>
      <c r="D4398"/>
      <c r="E4398"/>
      <c r="F4398"/>
      <c r="G4398"/>
      <c r="H4398"/>
      <c r="I4398"/>
      <c r="J4398"/>
      <c r="K4398"/>
      <c r="L4398"/>
    </row>
    <row r="4399" spans="1:12" ht="16" x14ac:dyDescent="0.2">
      <c r="A4399"/>
      <c r="B4399"/>
      <c r="C4399"/>
      <c r="D4399"/>
      <c r="E4399"/>
      <c r="F4399"/>
      <c r="G4399"/>
      <c r="H4399"/>
      <c r="I4399"/>
      <c r="J4399"/>
      <c r="K4399"/>
      <c r="L4399"/>
    </row>
    <row r="4400" spans="1:12" ht="16" x14ac:dyDescent="0.2">
      <c r="A4400"/>
      <c r="B4400"/>
      <c r="C4400"/>
      <c r="D4400"/>
      <c r="E4400"/>
      <c r="F4400"/>
      <c r="G4400"/>
      <c r="H4400"/>
      <c r="I4400"/>
      <c r="J4400"/>
      <c r="K4400"/>
      <c r="L4400"/>
    </row>
    <row r="4401" spans="1:12" ht="16" x14ac:dyDescent="0.2">
      <c r="A4401"/>
      <c r="B4401"/>
      <c r="C4401"/>
      <c r="D4401"/>
      <c r="E4401"/>
      <c r="F4401"/>
      <c r="G4401"/>
      <c r="H4401"/>
      <c r="I4401"/>
      <c r="J4401"/>
      <c r="K4401"/>
      <c r="L4401"/>
    </row>
    <row r="4402" spans="1:12" ht="16" x14ac:dyDescent="0.2">
      <c r="A4402"/>
      <c r="B4402"/>
      <c r="C4402"/>
      <c r="D4402"/>
      <c r="E4402"/>
      <c r="F4402"/>
      <c r="G4402"/>
      <c r="H4402"/>
      <c r="I4402"/>
      <c r="J4402"/>
      <c r="K4402"/>
      <c r="L4402"/>
    </row>
    <row r="4403" spans="1:12" ht="16" x14ac:dyDescent="0.2">
      <c r="A4403"/>
      <c r="B4403"/>
      <c r="C4403"/>
      <c r="D4403"/>
      <c r="E4403"/>
      <c r="F4403"/>
      <c r="G4403"/>
      <c r="H4403"/>
      <c r="I4403"/>
      <c r="J4403"/>
      <c r="K4403"/>
      <c r="L4403"/>
    </row>
    <row r="4404" spans="1:12" ht="16" x14ac:dyDescent="0.2">
      <c r="A4404"/>
      <c r="B4404"/>
      <c r="C4404"/>
      <c r="D4404"/>
      <c r="E4404"/>
      <c r="F4404"/>
      <c r="G4404"/>
      <c r="H4404"/>
      <c r="I4404"/>
      <c r="J4404"/>
      <c r="K4404"/>
      <c r="L4404"/>
    </row>
    <row r="4405" spans="1:12" ht="16" x14ac:dyDescent="0.2">
      <c r="A4405"/>
      <c r="B4405"/>
      <c r="C4405"/>
      <c r="D4405"/>
      <c r="E4405"/>
      <c r="F4405"/>
      <c r="G4405"/>
      <c r="H4405"/>
      <c r="I4405"/>
      <c r="J4405"/>
      <c r="K4405"/>
      <c r="L4405"/>
    </row>
    <row r="4406" spans="1:12" ht="16" x14ac:dyDescent="0.2">
      <c r="A4406"/>
      <c r="B4406"/>
      <c r="C4406"/>
      <c r="D4406"/>
      <c r="E4406"/>
      <c r="F4406"/>
      <c r="G4406"/>
      <c r="H4406"/>
      <c r="I4406"/>
      <c r="J4406"/>
      <c r="K4406"/>
      <c r="L4406"/>
    </row>
    <row r="4407" spans="1:12" ht="16" x14ac:dyDescent="0.2">
      <c r="A4407"/>
      <c r="B4407"/>
      <c r="C4407"/>
      <c r="D4407"/>
      <c r="E4407"/>
      <c r="F4407"/>
      <c r="G4407"/>
      <c r="H4407"/>
      <c r="I4407"/>
      <c r="J4407"/>
      <c r="K4407"/>
      <c r="L4407"/>
    </row>
    <row r="4408" spans="1:12" ht="16" x14ac:dyDescent="0.2">
      <c r="A4408"/>
      <c r="B4408"/>
      <c r="C4408"/>
      <c r="D4408"/>
      <c r="E4408"/>
      <c r="F4408"/>
      <c r="G4408"/>
      <c r="H4408"/>
      <c r="I4408"/>
      <c r="J4408"/>
      <c r="K4408"/>
      <c r="L4408"/>
    </row>
    <row r="4409" spans="1:12" ht="16" x14ac:dyDescent="0.2">
      <c r="A4409"/>
      <c r="B4409"/>
      <c r="C4409"/>
      <c r="D4409"/>
      <c r="E4409"/>
      <c r="F4409"/>
      <c r="G4409"/>
      <c r="H4409"/>
      <c r="I4409"/>
      <c r="J4409"/>
      <c r="K4409"/>
      <c r="L4409"/>
    </row>
    <row r="4410" spans="1:12" ht="16" x14ac:dyDescent="0.2">
      <c r="A4410"/>
      <c r="B4410"/>
      <c r="C4410"/>
      <c r="D4410"/>
      <c r="E4410"/>
      <c r="F4410"/>
      <c r="G4410"/>
      <c r="H4410"/>
      <c r="I4410"/>
      <c r="J4410"/>
      <c r="K4410"/>
      <c r="L4410"/>
    </row>
    <row r="4411" spans="1:12" ht="16" x14ac:dyDescent="0.2">
      <c r="A4411"/>
      <c r="B4411"/>
      <c r="C4411"/>
      <c r="D4411"/>
      <c r="E4411"/>
      <c r="F4411"/>
      <c r="G4411"/>
      <c r="H4411"/>
      <c r="I4411"/>
      <c r="J4411"/>
      <c r="K4411"/>
      <c r="L4411"/>
    </row>
    <row r="4412" spans="1:12" ht="16" x14ac:dyDescent="0.2">
      <c r="A4412"/>
      <c r="B4412"/>
      <c r="C4412"/>
      <c r="D4412"/>
      <c r="E4412"/>
      <c r="F4412"/>
      <c r="G4412"/>
      <c r="H4412"/>
      <c r="I4412"/>
      <c r="J4412"/>
      <c r="K4412"/>
      <c r="L4412"/>
    </row>
    <row r="4413" spans="1:12" ht="16" x14ac:dyDescent="0.2">
      <c r="A4413"/>
      <c r="B4413"/>
      <c r="C4413"/>
      <c r="D4413"/>
      <c r="E4413"/>
      <c r="F4413"/>
      <c r="G4413"/>
      <c r="H4413"/>
      <c r="I4413"/>
      <c r="J4413"/>
      <c r="K4413"/>
      <c r="L4413"/>
    </row>
    <row r="4414" spans="1:12" ht="16" x14ac:dyDescent="0.2">
      <c r="A4414"/>
      <c r="B4414"/>
      <c r="C4414"/>
      <c r="D4414"/>
      <c r="E4414"/>
      <c r="F4414"/>
      <c r="G4414"/>
      <c r="H4414"/>
      <c r="I4414"/>
      <c r="J4414"/>
      <c r="K4414"/>
      <c r="L4414"/>
    </row>
    <row r="4415" spans="1:12" ht="16" x14ac:dyDescent="0.2">
      <c r="A4415"/>
      <c r="B4415"/>
      <c r="C4415"/>
      <c r="D4415"/>
      <c r="E4415"/>
      <c r="F4415"/>
      <c r="G4415"/>
      <c r="H4415"/>
      <c r="I4415"/>
      <c r="J4415"/>
      <c r="K4415"/>
      <c r="L4415"/>
    </row>
    <row r="4416" spans="1:12" ht="16" x14ac:dyDescent="0.2">
      <c r="A4416"/>
      <c r="B4416"/>
      <c r="C4416"/>
      <c r="D4416"/>
      <c r="E4416"/>
      <c r="F4416"/>
      <c r="G4416"/>
      <c r="H4416"/>
      <c r="I4416"/>
      <c r="J4416"/>
      <c r="K4416"/>
      <c r="L4416"/>
    </row>
    <row r="4417" spans="1:12" ht="16" x14ac:dyDescent="0.2">
      <c r="A4417"/>
      <c r="B4417"/>
      <c r="C4417"/>
      <c r="D4417"/>
      <c r="E4417"/>
      <c r="F4417"/>
      <c r="G4417"/>
      <c r="H4417"/>
      <c r="I4417"/>
      <c r="J4417"/>
      <c r="K4417"/>
      <c r="L4417"/>
    </row>
    <row r="4418" spans="1:12" ht="16" x14ac:dyDescent="0.2">
      <c r="A4418"/>
      <c r="B4418"/>
      <c r="C4418"/>
      <c r="D4418"/>
      <c r="E4418"/>
      <c r="F4418"/>
      <c r="G4418"/>
      <c r="H4418"/>
      <c r="I4418"/>
      <c r="J4418"/>
      <c r="K4418"/>
      <c r="L4418"/>
    </row>
    <row r="4419" spans="1:12" ht="16" x14ac:dyDescent="0.2">
      <c r="A4419"/>
      <c r="B4419"/>
      <c r="C4419"/>
      <c r="D4419"/>
      <c r="E4419"/>
      <c r="F4419"/>
      <c r="G4419"/>
      <c r="H4419"/>
      <c r="I4419"/>
      <c r="J4419"/>
      <c r="K4419"/>
      <c r="L4419"/>
    </row>
    <row r="4420" spans="1:12" ht="16" x14ac:dyDescent="0.2">
      <c r="A4420"/>
      <c r="B4420"/>
      <c r="C4420"/>
      <c r="D4420"/>
      <c r="E4420"/>
      <c r="F4420"/>
      <c r="G4420"/>
      <c r="H4420"/>
      <c r="I4420"/>
      <c r="J4420"/>
      <c r="K4420"/>
      <c r="L4420"/>
    </row>
    <row r="4421" spans="1:12" ht="16" x14ac:dyDescent="0.2">
      <c r="A4421"/>
      <c r="B4421"/>
      <c r="C4421"/>
      <c r="D4421"/>
      <c r="E4421"/>
      <c r="F4421"/>
      <c r="G4421"/>
      <c r="H4421"/>
      <c r="I4421"/>
      <c r="J4421"/>
      <c r="K4421"/>
      <c r="L4421"/>
    </row>
    <row r="4422" spans="1:12" ht="16" x14ac:dyDescent="0.2">
      <c r="A4422"/>
      <c r="B4422"/>
      <c r="C4422"/>
      <c r="D4422"/>
      <c r="E4422"/>
      <c r="F4422"/>
      <c r="G4422"/>
      <c r="H4422"/>
      <c r="I4422"/>
      <c r="J4422"/>
      <c r="K4422"/>
      <c r="L4422"/>
    </row>
    <row r="4423" spans="1:12" ht="16" x14ac:dyDescent="0.2">
      <c r="A4423"/>
      <c r="B4423"/>
      <c r="C4423"/>
      <c r="D4423"/>
      <c r="E4423"/>
      <c r="F4423"/>
      <c r="G4423"/>
      <c r="H4423"/>
      <c r="I4423"/>
      <c r="J4423"/>
      <c r="K4423"/>
      <c r="L4423"/>
    </row>
    <row r="4424" spans="1:12" ht="16" x14ac:dyDescent="0.2">
      <c r="A4424"/>
      <c r="B4424"/>
      <c r="C4424"/>
      <c r="D4424"/>
      <c r="E4424"/>
      <c r="F4424"/>
      <c r="G4424"/>
      <c r="H4424"/>
      <c r="I4424"/>
      <c r="J4424"/>
      <c r="K4424"/>
      <c r="L4424"/>
    </row>
    <row r="4425" spans="1:12" ht="16" x14ac:dyDescent="0.2">
      <c r="A4425"/>
      <c r="B4425"/>
      <c r="C4425"/>
      <c r="D4425"/>
      <c r="E4425"/>
      <c r="F4425"/>
      <c r="G4425"/>
      <c r="H4425"/>
      <c r="I4425"/>
      <c r="J4425"/>
      <c r="K4425"/>
      <c r="L4425"/>
    </row>
    <row r="4426" spans="1:12" ht="16" x14ac:dyDescent="0.2">
      <c r="A4426"/>
      <c r="B4426"/>
      <c r="C4426"/>
      <c r="D4426"/>
      <c r="E4426"/>
      <c r="F4426"/>
      <c r="G4426"/>
      <c r="H4426"/>
      <c r="I4426"/>
      <c r="J4426"/>
      <c r="K4426"/>
      <c r="L4426"/>
    </row>
    <row r="4427" spans="1:12" ht="16" x14ac:dyDescent="0.2">
      <c r="A4427"/>
      <c r="B4427"/>
      <c r="C4427"/>
      <c r="D4427"/>
      <c r="E4427"/>
      <c r="F4427"/>
      <c r="G4427"/>
      <c r="H4427"/>
      <c r="I4427"/>
      <c r="J4427"/>
      <c r="K4427"/>
      <c r="L4427"/>
    </row>
    <row r="4428" spans="1:12" ht="16" x14ac:dyDescent="0.2">
      <c r="A4428"/>
      <c r="B4428"/>
      <c r="C4428"/>
      <c r="D4428"/>
      <c r="E4428"/>
      <c r="F4428"/>
      <c r="G4428"/>
      <c r="H4428"/>
      <c r="I4428"/>
      <c r="J4428"/>
      <c r="K4428"/>
      <c r="L4428"/>
    </row>
    <row r="4429" spans="1:12" ht="16" x14ac:dyDescent="0.2">
      <c r="A4429"/>
      <c r="B4429"/>
      <c r="C4429"/>
      <c r="D4429"/>
      <c r="E4429"/>
      <c r="F4429"/>
      <c r="G4429"/>
      <c r="H4429"/>
      <c r="I4429"/>
      <c r="J4429"/>
      <c r="K4429"/>
      <c r="L4429"/>
    </row>
    <row r="4430" spans="1:12" ht="16" x14ac:dyDescent="0.2">
      <c r="A4430"/>
      <c r="B4430"/>
      <c r="C4430"/>
      <c r="D4430"/>
      <c r="E4430"/>
      <c r="F4430"/>
      <c r="G4430"/>
      <c r="H4430"/>
      <c r="I4430"/>
      <c r="J4430"/>
      <c r="K4430"/>
      <c r="L4430"/>
    </row>
    <row r="4431" spans="1:12" ht="16" x14ac:dyDescent="0.2">
      <c r="A4431"/>
      <c r="B4431"/>
      <c r="C4431"/>
      <c r="D4431"/>
      <c r="E4431"/>
      <c r="F4431"/>
      <c r="G4431"/>
      <c r="H4431"/>
      <c r="I4431"/>
      <c r="J4431"/>
      <c r="K4431"/>
      <c r="L4431"/>
    </row>
    <row r="4432" spans="1:12" ht="16" x14ac:dyDescent="0.2">
      <c r="A4432"/>
      <c r="B4432"/>
      <c r="C4432"/>
      <c r="D4432"/>
      <c r="E4432"/>
      <c r="F4432"/>
      <c r="G4432"/>
      <c r="H4432"/>
      <c r="I4432"/>
      <c r="J4432"/>
      <c r="K4432"/>
      <c r="L4432"/>
    </row>
    <row r="4433" spans="1:12" ht="16" x14ac:dyDescent="0.2">
      <c r="A4433"/>
      <c r="B4433"/>
      <c r="C4433"/>
      <c r="D4433"/>
      <c r="E4433"/>
      <c r="F4433"/>
      <c r="G4433"/>
      <c r="H4433"/>
      <c r="I4433"/>
      <c r="J4433"/>
      <c r="K4433"/>
      <c r="L4433"/>
    </row>
    <row r="4434" spans="1:12" ht="16" x14ac:dyDescent="0.2">
      <c r="A4434"/>
      <c r="B4434"/>
      <c r="C4434"/>
      <c r="D4434"/>
      <c r="E4434"/>
      <c r="F4434"/>
      <c r="G4434"/>
      <c r="H4434"/>
      <c r="I4434"/>
      <c r="J4434"/>
      <c r="K4434"/>
      <c r="L4434"/>
    </row>
    <row r="4435" spans="1:12" ht="16" x14ac:dyDescent="0.2">
      <c r="A4435"/>
      <c r="B4435"/>
      <c r="C4435"/>
      <c r="D4435"/>
      <c r="E4435"/>
      <c r="F4435"/>
      <c r="G4435"/>
      <c r="H4435"/>
      <c r="I4435"/>
      <c r="J4435"/>
      <c r="K4435"/>
      <c r="L4435"/>
    </row>
    <row r="4436" spans="1:12" ht="16" x14ac:dyDescent="0.2">
      <c r="A4436"/>
      <c r="B4436"/>
      <c r="C4436"/>
      <c r="D4436"/>
      <c r="E4436"/>
      <c r="F4436"/>
      <c r="G4436"/>
      <c r="H4436"/>
      <c r="I4436"/>
      <c r="J4436"/>
      <c r="K4436"/>
      <c r="L4436"/>
    </row>
    <row r="4437" spans="1:12" ht="16" x14ac:dyDescent="0.2">
      <c r="A4437"/>
      <c r="B4437"/>
      <c r="C4437"/>
      <c r="D4437"/>
      <c r="E4437"/>
      <c r="F4437"/>
      <c r="G4437"/>
      <c r="H4437"/>
      <c r="I4437"/>
      <c r="J4437"/>
      <c r="K4437"/>
      <c r="L4437"/>
    </row>
    <row r="4438" spans="1:12" ht="16" x14ac:dyDescent="0.2">
      <c r="A4438"/>
      <c r="B4438"/>
      <c r="C4438"/>
      <c r="D4438"/>
      <c r="E4438"/>
      <c r="F4438"/>
      <c r="G4438"/>
      <c r="H4438"/>
      <c r="I4438"/>
      <c r="J4438"/>
      <c r="K4438"/>
      <c r="L4438"/>
    </row>
    <row r="4439" spans="1:12" ht="16" x14ac:dyDescent="0.2">
      <c r="A4439"/>
      <c r="B4439"/>
      <c r="C4439"/>
      <c r="D4439"/>
      <c r="E4439"/>
      <c r="F4439"/>
      <c r="G4439"/>
      <c r="H4439"/>
      <c r="I4439"/>
      <c r="J4439"/>
      <c r="K4439"/>
      <c r="L4439"/>
    </row>
    <row r="4440" spans="1:12" ht="16" x14ac:dyDescent="0.2">
      <c r="A4440"/>
      <c r="B4440"/>
      <c r="C4440"/>
      <c r="D4440"/>
      <c r="E4440"/>
      <c r="F4440"/>
      <c r="G4440"/>
      <c r="H4440"/>
      <c r="I4440"/>
      <c r="J4440"/>
      <c r="K4440"/>
      <c r="L4440"/>
    </row>
    <row r="4441" spans="1:12" ht="16" x14ac:dyDescent="0.2">
      <c r="A4441"/>
      <c r="B4441"/>
      <c r="C4441"/>
      <c r="D4441"/>
      <c r="E4441"/>
      <c r="F4441"/>
      <c r="G4441"/>
      <c r="H4441"/>
      <c r="I4441"/>
      <c r="J4441"/>
      <c r="K4441"/>
      <c r="L4441"/>
    </row>
    <row r="4442" spans="1:12" ht="16" x14ac:dyDescent="0.2">
      <c r="A4442"/>
      <c r="B4442"/>
      <c r="C4442"/>
      <c r="D4442"/>
      <c r="E4442"/>
      <c r="F4442"/>
      <c r="G4442"/>
      <c r="H4442"/>
      <c r="I4442"/>
      <c r="J4442"/>
      <c r="K4442"/>
      <c r="L4442"/>
    </row>
    <row r="4443" spans="1:12" ht="16" x14ac:dyDescent="0.2">
      <c r="A4443"/>
      <c r="B4443"/>
      <c r="C4443"/>
      <c r="D4443"/>
      <c r="E4443"/>
      <c r="F4443"/>
      <c r="G4443"/>
      <c r="H4443"/>
      <c r="I4443"/>
      <c r="J4443"/>
      <c r="K4443"/>
      <c r="L4443"/>
    </row>
    <row r="4444" spans="1:12" ht="16" x14ac:dyDescent="0.2">
      <c r="A4444"/>
      <c r="B4444"/>
      <c r="C4444"/>
      <c r="D4444"/>
      <c r="E4444"/>
      <c r="F4444"/>
      <c r="G4444"/>
      <c r="H4444"/>
      <c r="I4444"/>
      <c r="J4444"/>
      <c r="K4444"/>
      <c r="L4444"/>
    </row>
    <row r="4445" spans="1:12" ht="16" x14ac:dyDescent="0.2">
      <c r="A4445"/>
      <c r="B4445"/>
      <c r="C4445"/>
      <c r="D4445"/>
      <c r="E4445"/>
      <c r="F4445"/>
      <c r="G4445"/>
      <c r="H4445"/>
      <c r="I4445"/>
      <c r="J4445"/>
      <c r="K4445"/>
      <c r="L4445"/>
    </row>
    <row r="4446" spans="1:12" ht="16" x14ac:dyDescent="0.2">
      <c r="A4446"/>
      <c r="B4446"/>
      <c r="C4446"/>
      <c r="D4446"/>
      <c r="E4446"/>
      <c r="F4446"/>
      <c r="G4446"/>
      <c r="H4446"/>
      <c r="I4446"/>
      <c r="J4446"/>
      <c r="K4446"/>
      <c r="L4446"/>
    </row>
    <row r="4447" spans="1:12" ht="16" x14ac:dyDescent="0.2">
      <c r="A4447"/>
      <c r="B4447"/>
      <c r="C4447"/>
      <c r="D4447"/>
      <c r="E4447"/>
      <c r="F4447"/>
      <c r="G4447"/>
      <c r="H4447"/>
      <c r="I4447"/>
      <c r="J4447"/>
      <c r="K4447"/>
      <c r="L4447"/>
    </row>
    <row r="4448" spans="1:12" ht="16" x14ac:dyDescent="0.2">
      <c r="A4448"/>
      <c r="B4448"/>
      <c r="C4448"/>
      <c r="D4448"/>
      <c r="E4448"/>
      <c r="F4448"/>
      <c r="G4448"/>
      <c r="H4448"/>
      <c r="I4448"/>
      <c r="J4448"/>
      <c r="K4448"/>
      <c r="L4448"/>
    </row>
    <row r="4449" spans="1:12" ht="16" x14ac:dyDescent="0.2">
      <c r="A4449"/>
      <c r="B4449"/>
      <c r="C4449"/>
      <c r="D4449"/>
      <c r="E4449"/>
      <c r="F4449"/>
      <c r="G4449"/>
      <c r="H4449"/>
      <c r="I4449"/>
      <c r="J4449"/>
      <c r="K4449"/>
      <c r="L4449"/>
    </row>
    <row r="4450" spans="1:12" ht="16" x14ac:dyDescent="0.2">
      <c r="A4450"/>
      <c r="B4450"/>
      <c r="C4450"/>
      <c r="D4450"/>
      <c r="E4450"/>
      <c r="F4450"/>
      <c r="G4450"/>
      <c r="H4450"/>
      <c r="I4450"/>
      <c r="J4450"/>
      <c r="K4450"/>
      <c r="L4450"/>
    </row>
    <row r="4451" spans="1:12" ht="16" x14ac:dyDescent="0.2">
      <c r="A4451"/>
      <c r="B4451"/>
      <c r="C4451"/>
      <c r="D4451"/>
      <c r="E4451"/>
      <c r="F4451"/>
      <c r="G4451"/>
      <c r="H4451"/>
      <c r="I4451"/>
      <c r="J4451"/>
      <c r="K4451"/>
      <c r="L4451"/>
    </row>
    <row r="4452" spans="1:12" ht="16" x14ac:dyDescent="0.2">
      <c r="A4452"/>
      <c r="B4452"/>
      <c r="C4452"/>
      <c r="D4452"/>
      <c r="E4452"/>
      <c r="F4452"/>
      <c r="G4452"/>
      <c r="H4452"/>
      <c r="I4452"/>
      <c r="J4452"/>
      <c r="K4452"/>
      <c r="L4452"/>
    </row>
    <row r="4453" spans="1:12" ht="16" x14ac:dyDescent="0.2">
      <c r="A4453"/>
      <c r="B4453"/>
      <c r="C4453"/>
      <c r="D4453"/>
      <c r="E4453"/>
      <c r="F4453"/>
      <c r="G4453"/>
      <c r="H4453"/>
      <c r="I4453"/>
      <c r="J4453"/>
      <c r="K4453"/>
      <c r="L4453"/>
    </row>
    <row r="4454" spans="1:12" ht="16" x14ac:dyDescent="0.2">
      <c r="A4454"/>
      <c r="B4454"/>
      <c r="C4454"/>
      <c r="D4454"/>
      <c r="E4454"/>
      <c r="F4454"/>
      <c r="G4454"/>
      <c r="H4454"/>
      <c r="I4454"/>
      <c r="J4454"/>
      <c r="K4454"/>
      <c r="L4454"/>
    </row>
    <row r="4455" spans="1:12" ht="16" x14ac:dyDescent="0.2">
      <c r="A4455"/>
      <c r="B4455"/>
      <c r="C4455"/>
      <c r="D4455"/>
      <c r="E4455"/>
      <c r="F4455"/>
      <c r="G4455"/>
      <c r="H4455"/>
      <c r="I4455"/>
      <c r="J4455"/>
      <c r="K4455"/>
      <c r="L4455"/>
    </row>
    <row r="4456" spans="1:12" ht="16" x14ac:dyDescent="0.2">
      <c r="A4456"/>
      <c r="B4456"/>
      <c r="C4456"/>
      <c r="D4456"/>
      <c r="E4456"/>
      <c r="F4456"/>
      <c r="G4456"/>
      <c r="H4456"/>
      <c r="I4456"/>
      <c r="J4456"/>
      <c r="K4456"/>
      <c r="L4456"/>
    </row>
    <row r="4457" spans="1:12" ht="16" x14ac:dyDescent="0.2">
      <c r="A4457"/>
      <c r="B4457"/>
      <c r="C4457"/>
      <c r="D4457"/>
      <c r="E4457"/>
      <c r="F4457"/>
      <c r="G4457"/>
      <c r="H4457"/>
      <c r="I4457"/>
      <c r="J4457"/>
      <c r="K4457"/>
      <c r="L4457"/>
    </row>
    <row r="4458" spans="1:12" ht="16" x14ac:dyDescent="0.2">
      <c r="A4458"/>
      <c r="B4458"/>
      <c r="C4458"/>
      <c r="D4458"/>
      <c r="E4458"/>
      <c r="F4458"/>
      <c r="G4458"/>
      <c r="H4458"/>
      <c r="I4458"/>
      <c r="J4458"/>
      <c r="K4458"/>
      <c r="L4458"/>
    </row>
    <row r="4459" spans="1:12" ht="16" x14ac:dyDescent="0.2">
      <c r="A4459"/>
      <c r="B4459"/>
      <c r="C4459"/>
      <c r="D4459"/>
      <c r="E4459"/>
      <c r="F4459"/>
      <c r="G4459"/>
      <c r="H4459"/>
      <c r="I4459"/>
      <c r="J4459"/>
      <c r="K4459"/>
      <c r="L4459"/>
    </row>
    <row r="4460" spans="1:12" ht="16" x14ac:dyDescent="0.2">
      <c r="A4460"/>
      <c r="B4460"/>
      <c r="C4460"/>
      <c r="D4460"/>
      <c r="E4460"/>
      <c r="F4460"/>
      <c r="G4460"/>
      <c r="H4460"/>
      <c r="I4460"/>
      <c r="J4460"/>
      <c r="K4460"/>
      <c r="L4460"/>
    </row>
    <row r="4461" spans="1:12" ht="16" x14ac:dyDescent="0.2">
      <c r="A4461"/>
      <c r="B4461"/>
      <c r="C4461"/>
      <c r="D4461"/>
      <c r="E4461"/>
      <c r="F4461"/>
      <c r="G4461"/>
      <c r="H4461"/>
      <c r="I4461"/>
      <c r="J4461"/>
      <c r="K4461"/>
      <c r="L4461"/>
    </row>
    <row r="4462" spans="1:12" ht="16" x14ac:dyDescent="0.2">
      <c r="A4462"/>
      <c r="B4462"/>
      <c r="C4462"/>
      <c r="D4462"/>
      <c r="E4462"/>
      <c r="F4462"/>
      <c r="G4462"/>
      <c r="H4462"/>
      <c r="I4462"/>
      <c r="J4462"/>
      <c r="K4462"/>
      <c r="L4462"/>
    </row>
    <row r="4463" spans="1:12" ht="16" x14ac:dyDescent="0.2">
      <c r="A4463"/>
      <c r="B4463"/>
      <c r="C4463"/>
      <c r="D4463"/>
      <c r="E4463"/>
      <c r="F4463"/>
      <c r="G4463"/>
      <c r="H4463"/>
      <c r="I4463"/>
      <c r="J4463"/>
      <c r="K4463"/>
      <c r="L4463"/>
    </row>
    <row r="4464" spans="1:12" ht="16" x14ac:dyDescent="0.2">
      <c r="A4464"/>
      <c r="B4464"/>
      <c r="C4464"/>
      <c r="D4464"/>
      <c r="E4464"/>
      <c r="F4464"/>
      <c r="G4464"/>
      <c r="H4464"/>
      <c r="I4464"/>
      <c r="J4464"/>
      <c r="K4464"/>
      <c r="L4464"/>
    </row>
    <row r="4465" spans="1:12" ht="16" x14ac:dyDescent="0.2">
      <c r="A4465"/>
      <c r="B4465"/>
      <c r="C4465"/>
      <c r="D4465"/>
      <c r="E4465"/>
      <c r="F4465"/>
      <c r="G4465"/>
      <c r="H4465"/>
      <c r="I4465"/>
      <c r="J4465"/>
      <c r="K4465"/>
      <c r="L4465"/>
    </row>
    <row r="4466" spans="1:12" ht="16" x14ac:dyDescent="0.2">
      <c r="A4466"/>
      <c r="B4466"/>
      <c r="C4466"/>
      <c r="D4466"/>
      <c r="E4466"/>
      <c r="F4466"/>
      <c r="G4466"/>
      <c r="H4466"/>
      <c r="I4466"/>
      <c r="J4466"/>
      <c r="K4466"/>
      <c r="L4466"/>
    </row>
    <row r="4467" spans="1:12" ht="16" x14ac:dyDescent="0.2">
      <c r="A4467"/>
      <c r="B4467"/>
      <c r="C4467"/>
      <c r="D4467"/>
      <c r="E4467"/>
      <c r="F4467"/>
      <c r="G4467"/>
      <c r="H4467"/>
      <c r="I4467"/>
      <c r="J4467"/>
      <c r="K4467"/>
      <c r="L4467"/>
    </row>
    <row r="4468" spans="1:12" ht="16" x14ac:dyDescent="0.2">
      <c r="A4468"/>
      <c r="B4468"/>
      <c r="C4468"/>
      <c r="D4468"/>
      <c r="E4468"/>
      <c r="F4468"/>
      <c r="G4468"/>
      <c r="H4468"/>
      <c r="I4468"/>
      <c r="J4468"/>
      <c r="K4468"/>
      <c r="L4468"/>
    </row>
    <row r="4469" spans="1:12" ht="16" x14ac:dyDescent="0.2">
      <c r="A4469"/>
      <c r="B4469"/>
      <c r="C4469"/>
      <c r="D4469"/>
      <c r="E4469"/>
      <c r="F4469"/>
      <c r="G4469"/>
      <c r="H4469"/>
      <c r="I4469"/>
      <c r="J4469"/>
      <c r="K4469"/>
      <c r="L4469"/>
    </row>
    <row r="4470" spans="1:12" ht="16" x14ac:dyDescent="0.2">
      <c r="A4470"/>
      <c r="B4470"/>
      <c r="C4470"/>
      <c r="D4470"/>
      <c r="E4470"/>
      <c r="F4470"/>
      <c r="G4470"/>
      <c r="H4470"/>
      <c r="I4470"/>
      <c r="J4470"/>
      <c r="K4470"/>
      <c r="L4470"/>
    </row>
    <row r="4471" spans="1:12" ht="16" x14ac:dyDescent="0.2">
      <c r="A4471"/>
      <c r="B4471"/>
      <c r="C4471"/>
      <c r="D4471"/>
      <c r="E4471"/>
      <c r="F4471"/>
      <c r="G4471"/>
      <c r="H4471"/>
      <c r="I4471"/>
      <c r="J4471"/>
      <c r="K4471"/>
      <c r="L4471"/>
    </row>
    <row r="4472" spans="1:12" ht="16" x14ac:dyDescent="0.2">
      <c r="A4472"/>
      <c r="B4472"/>
      <c r="C4472"/>
      <c r="D4472"/>
      <c r="E4472"/>
      <c r="F4472"/>
      <c r="G4472"/>
      <c r="H4472"/>
      <c r="I4472"/>
      <c r="J4472"/>
      <c r="K4472"/>
      <c r="L4472"/>
    </row>
    <row r="4473" spans="1:12" ht="16" x14ac:dyDescent="0.2">
      <c r="A4473"/>
      <c r="B4473"/>
      <c r="C4473"/>
      <c r="D4473"/>
      <c r="E4473"/>
      <c r="F4473"/>
      <c r="G4473"/>
      <c r="H4473"/>
      <c r="I4473"/>
      <c r="J4473"/>
      <c r="K4473"/>
      <c r="L4473"/>
    </row>
    <row r="4474" spans="1:12" ht="16" x14ac:dyDescent="0.2">
      <c r="A4474"/>
      <c r="B4474"/>
      <c r="C4474"/>
      <c r="D4474"/>
      <c r="E4474"/>
      <c r="F4474"/>
      <c r="G4474"/>
      <c r="H4474"/>
      <c r="I4474"/>
      <c r="J4474"/>
      <c r="K4474"/>
      <c r="L4474"/>
    </row>
    <row r="4475" spans="1:12" ht="16" x14ac:dyDescent="0.2">
      <c r="A4475"/>
      <c r="B4475"/>
      <c r="C4475"/>
      <c r="D4475"/>
      <c r="E4475"/>
      <c r="F4475"/>
      <c r="G4475"/>
      <c r="H4475"/>
      <c r="I4475"/>
      <c r="J4475"/>
      <c r="K4475"/>
      <c r="L4475"/>
    </row>
    <row r="4476" spans="1:12" ht="16" x14ac:dyDescent="0.2">
      <c r="A4476"/>
      <c r="B4476"/>
      <c r="C4476"/>
      <c r="D4476"/>
      <c r="E4476"/>
      <c r="F4476"/>
      <c r="G4476"/>
      <c r="H4476"/>
      <c r="I4476"/>
      <c r="J4476"/>
      <c r="K4476"/>
      <c r="L4476"/>
    </row>
    <row r="4477" spans="1:12" ht="16" x14ac:dyDescent="0.2">
      <c r="A4477"/>
      <c r="B4477"/>
      <c r="C4477"/>
      <c r="D4477"/>
      <c r="E4477"/>
      <c r="F4477"/>
      <c r="G4477"/>
      <c r="H4477"/>
      <c r="I4477"/>
      <c r="J4477"/>
      <c r="K4477"/>
      <c r="L4477"/>
    </row>
    <row r="4478" spans="1:12" ht="16" x14ac:dyDescent="0.2">
      <c r="A4478"/>
      <c r="B4478"/>
      <c r="C4478"/>
      <c r="D4478"/>
      <c r="E4478"/>
      <c r="F4478"/>
      <c r="G4478"/>
      <c r="H4478"/>
      <c r="I4478"/>
      <c r="J4478"/>
      <c r="K4478"/>
      <c r="L4478"/>
    </row>
    <row r="4479" spans="1:12" ht="16" x14ac:dyDescent="0.2">
      <c r="A4479"/>
      <c r="B4479"/>
      <c r="C4479"/>
      <c r="D4479"/>
      <c r="E4479"/>
      <c r="F4479"/>
      <c r="G4479"/>
      <c r="H4479"/>
      <c r="I4479"/>
      <c r="J4479"/>
      <c r="K4479"/>
      <c r="L4479"/>
    </row>
    <row r="4480" spans="1:12" ht="16" x14ac:dyDescent="0.2">
      <c r="A4480"/>
      <c r="B4480"/>
      <c r="C4480"/>
      <c r="D4480"/>
      <c r="E4480"/>
      <c r="F4480"/>
      <c r="G4480"/>
      <c r="H4480"/>
      <c r="I4480"/>
      <c r="J4480"/>
      <c r="K4480"/>
      <c r="L4480"/>
    </row>
    <row r="4481" spans="1:12" ht="16" x14ac:dyDescent="0.2">
      <c r="A4481"/>
      <c r="B4481"/>
      <c r="C4481"/>
      <c r="D4481"/>
      <c r="E4481"/>
      <c r="F4481"/>
      <c r="G4481"/>
      <c r="H4481"/>
      <c r="I4481"/>
      <c r="J4481"/>
      <c r="K4481"/>
      <c r="L4481"/>
    </row>
    <row r="4482" spans="1:12" ht="16" x14ac:dyDescent="0.2">
      <c r="A4482"/>
      <c r="B4482"/>
      <c r="C4482"/>
      <c r="D4482"/>
      <c r="E4482"/>
      <c r="F4482"/>
      <c r="G4482"/>
      <c r="H4482"/>
      <c r="I4482"/>
      <c r="J4482"/>
      <c r="K4482"/>
      <c r="L4482"/>
    </row>
    <row r="4483" spans="1:12" ht="16" x14ac:dyDescent="0.2">
      <c r="A4483"/>
      <c r="B4483"/>
      <c r="C4483"/>
      <c r="D4483"/>
      <c r="E4483"/>
      <c r="F4483"/>
      <c r="G4483"/>
      <c r="H4483"/>
      <c r="I4483"/>
      <c r="J4483"/>
      <c r="K4483"/>
      <c r="L4483"/>
    </row>
    <row r="4484" spans="1:12" ht="16" x14ac:dyDescent="0.2">
      <c r="A4484"/>
      <c r="B4484"/>
      <c r="C4484"/>
      <c r="D4484"/>
      <c r="E4484"/>
      <c r="F4484"/>
      <c r="G4484"/>
      <c r="H4484"/>
      <c r="I4484"/>
      <c r="J4484"/>
      <c r="K4484"/>
      <c r="L4484"/>
    </row>
    <row r="4485" spans="1:12" ht="16" x14ac:dyDescent="0.2">
      <c r="A4485"/>
      <c r="B4485"/>
      <c r="C4485"/>
      <c r="D4485"/>
      <c r="E4485"/>
      <c r="F4485"/>
      <c r="G4485"/>
      <c r="H4485"/>
      <c r="I4485"/>
      <c r="J4485"/>
      <c r="K4485"/>
      <c r="L4485"/>
    </row>
    <row r="4486" spans="1:12" ht="16" x14ac:dyDescent="0.2">
      <c r="A4486"/>
      <c r="B4486"/>
      <c r="C4486"/>
      <c r="D4486"/>
      <c r="E4486"/>
      <c r="F4486"/>
      <c r="G4486"/>
      <c r="H4486"/>
      <c r="I4486"/>
      <c r="J4486"/>
      <c r="K4486"/>
      <c r="L4486"/>
    </row>
    <row r="4487" spans="1:12" ht="16" x14ac:dyDescent="0.2">
      <c r="A4487"/>
      <c r="B4487"/>
      <c r="C4487"/>
      <c r="D4487"/>
      <c r="E4487"/>
      <c r="F4487"/>
      <c r="G4487"/>
      <c r="H4487"/>
      <c r="I4487"/>
      <c r="J4487"/>
      <c r="K4487"/>
      <c r="L4487"/>
    </row>
    <row r="4488" spans="1:12" ht="16" x14ac:dyDescent="0.2">
      <c r="A4488"/>
      <c r="B4488"/>
      <c r="C4488"/>
      <c r="D4488"/>
      <c r="E4488"/>
      <c r="F4488"/>
      <c r="G4488"/>
      <c r="H4488"/>
      <c r="I4488"/>
      <c r="J4488"/>
      <c r="K4488"/>
      <c r="L4488"/>
    </row>
    <row r="4489" spans="1:12" ht="16" x14ac:dyDescent="0.2">
      <c r="A4489"/>
      <c r="B4489"/>
      <c r="C4489"/>
      <c r="D4489"/>
      <c r="E4489"/>
      <c r="F4489"/>
      <c r="G4489"/>
      <c r="H4489"/>
      <c r="I4489"/>
      <c r="J4489"/>
      <c r="K4489"/>
      <c r="L4489"/>
    </row>
    <row r="4490" spans="1:12" ht="16" x14ac:dyDescent="0.2">
      <c r="A4490"/>
      <c r="B4490"/>
      <c r="C4490"/>
      <c r="D4490"/>
      <c r="E4490"/>
      <c r="F4490"/>
      <c r="G4490"/>
      <c r="H4490"/>
      <c r="I4490"/>
      <c r="J4490"/>
      <c r="K4490"/>
      <c r="L4490"/>
    </row>
    <row r="4491" spans="1:12" ht="16" x14ac:dyDescent="0.2">
      <c r="A4491"/>
      <c r="B4491"/>
      <c r="C4491"/>
      <c r="D4491"/>
      <c r="E4491"/>
      <c r="F4491"/>
      <c r="G4491"/>
      <c r="H4491"/>
      <c r="I4491"/>
      <c r="J4491"/>
      <c r="K4491"/>
      <c r="L4491"/>
    </row>
    <row r="4492" spans="1:12" ht="16" x14ac:dyDescent="0.2">
      <c r="A4492"/>
      <c r="B4492"/>
      <c r="C4492"/>
      <c r="D4492"/>
      <c r="E4492"/>
      <c r="F4492"/>
      <c r="G4492"/>
      <c r="H4492"/>
      <c r="I4492"/>
      <c r="J4492"/>
      <c r="K4492"/>
      <c r="L4492"/>
    </row>
    <row r="4493" spans="1:12" ht="16" x14ac:dyDescent="0.2">
      <c r="A4493"/>
      <c r="B4493"/>
      <c r="C4493"/>
      <c r="D4493"/>
      <c r="E4493"/>
      <c r="F4493"/>
      <c r="G4493"/>
      <c r="H4493"/>
      <c r="I4493"/>
      <c r="J4493"/>
      <c r="K4493"/>
      <c r="L4493"/>
    </row>
    <row r="4494" spans="1:12" ht="16" x14ac:dyDescent="0.2">
      <c r="A4494"/>
      <c r="B4494"/>
      <c r="C4494"/>
      <c r="D4494"/>
      <c r="E4494"/>
      <c r="F4494"/>
      <c r="G4494"/>
      <c r="H4494"/>
      <c r="I4494"/>
      <c r="J4494"/>
      <c r="K4494"/>
      <c r="L4494"/>
    </row>
    <row r="4495" spans="1:12" ht="16" x14ac:dyDescent="0.2">
      <c r="A4495"/>
      <c r="B4495"/>
      <c r="C4495"/>
      <c r="D4495"/>
      <c r="E4495"/>
      <c r="F4495"/>
      <c r="G4495"/>
      <c r="H4495"/>
      <c r="I4495"/>
      <c r="J4495"/>
      <c r="K4495"/>
      <c r="L4495"/>
    </row>
    <row r="4496" spans="1:12" ht="16" x14ac:dyDescent="0.2">
      <c r="A4496"/>
      <c r="B4496"/>
      <c r="C4496"/>
      <c r="D4496"/>
      <c r="E4496"/>
      <c r="F4496"/>
      <c r="G4496"/>
      <c r="H4496"/>
      <c r="I4496"/>
      <c r="J4496"/>
      <c r="K4496"/>
      <c r="L4496"/>
    </row>
    <row r="4497" spans="1:12" ht="16" x14ac:dyDescent="0.2">
      <c r="A4497"/>
      <c r="B4497"/>
      <c r="C4497"/>
      <c r="D4497"/>
      <c r="E4497"/>
      <c r="F4497"/>
      <c r="G4497"/>
      <c r="H4497"/>
      <c r="I4497"/>
      <c r="J4497"/>
      <c r="K4497"/>
      <c r="L4497"/>
    </row>
    <row r="4498" spans="1:12" ht="16" x14ac:dyDescent="0.2">
      <c r="A4498"/>
      <c r="B4498"/>
      <c r="C4498"/>
      <c r="D4498"/>
      <c r="E4498"/>
      <c r="F4498"/>
      <c r="G4498"/>
      <c r="H4498"/>
      <c r="I4498"/>
      <c r="J4498"/>
      <c r="K4498"/>
      <c r="L4498"/>
    </row>
    <row r="4499" spans="1:12" ht="16" x14ac:dyDescent="0.2">
      <c r="A4499"/>
      <c r="B4499"/>
      <c r="C4499"/>
      <c r="D4499"/>
      <c r="E4499"/>
      <c r="F4499"/>
      <c r="G4499"/>
      <c r="H4499"/>
      <c r="I4499"/>
      <c r="J4499"/>
      <c r="K4499"/>
      <c r="L4499"/>
    </row>
    <row r="4500" spans="1:12" ht="16" x14ac:dyDescent="0.2">
      <c r="A4500"/>
      <c r="B4500"/>
      <c r="C4500"/>
      <c r="D4500"/>
      <c r="E4500"/>
      <c r="F4500"/>
      <c r="G4500"/>
      <c r="H4500"/>
      <c r="I4500"/>
      <c r="J4500"/>
      <c r="K4500"/>
      <c r="L4500"/>
    </row>
    <row r="4501" spans="1:12" ht="16" x14ac:dyDescent="0.2">
      <c r="A4501"/>
      <c r="B4501"/>
      <c r="C4501"/>
      <c r="D4501"/>
      <c r="E4501"/>
      <c r="F4501"/>
      <c r="G4501"/>
      <c r="H4501"/>
      <c r="I4501"/>
      <c r="J4501"/>
      <c r="K4501"/>
      <c r="L4501"/>
    </row>
    <row r="4502" spans="1:12" ht="16" x14ac:dyDescent="0.2">
      <c r="A4502"/>
      <c r="B4502"/>
      <c r="C4502"/>
      <c r="D4502"/>
      <c r="E4502"/>
      <c r="F4502"/>
      <c r="G4502"/>
      <c r="H4502"/>
      <c r="I4502"/>
      <c r="J4502"/>
      <c r="K4502"/>
      <c r="L4502"/>
    </row>
    <row r="4503" spans="1:12" ht="16" x14ac:dyDescent="0.2">
      <c r="A4503"/>
      <c r="B4503"/>
      <c r="C4503"/>
      <c r="D4503"/>
      <c r="E4503"/>
      <c r="F4503"/>
      <c r="G4503"/>
      <c r="H4503"/>
      <c r="I4503"/>
      <c r="J4503"/>
      <c r="K4503"/>
      <c r="L4503"/>
    </row>
    <row r="4504" spans="1:12" ht="16" x14ac:dyDescent="0.2">
      <c r="A4504"/>
      <c r="B4504"/>
      <c r="C4504"/>
      <c r="D4504"/>
      <c r="E4504"/>
      <c r="F4504"/>
      <c r="G4504"/>
      <c r="H4504"/>
      <c r="I4504"/>
      <c r="J4504"/>
      <c r="K4504"/>
      <c r="L4504"/>
    </row>
    <row r="4505" spans="1:12" ht="16" x14ac:dyDescent="0.2">
      <c r="A4505"/>
      <c r="B4505"/>
      <c r="C4505"/>
      <c r="D4505"/>
      <c r="E4505"/>
      <c r="F4505"/>
      <c r="G4505"/>
      <c r="H4505"/>
      <c r="I4505"/>
      <c r="J4505"/>
      <c r="K4505"/>
      <c r="L4505"/>
    </row>
    <row r="4506" spans="1:12" ht="16" x14ac:dyDescent="0.2">
      <c r="A4506"/>
      <c r="B4506"/>
      <c r="C4506"/>
      <c r="D4506"/>
      <c r="E4506"/>
      <c r="F4506"/>
      <c r="G4506"/>
      <c r="H4506"/>
      <c r="I4506"/>
      <c r="J4506"/>
      <c r="K4506"/>
      <c r="L4506"/>
    </row>
    <row r="4507" spans="1:12" ht="16" x14ac:dyDescent="0.2">
      <c r="A4507"/>
      <c r="B4507"/>
      <c r="C4507"/>
      <c r="D4507"/>
      <c r="E4507"/>
      <c r="F4507"/>
      <c r="G4507"/>
      <c r="H4507"/>
      <c r="I4507"/>
      <c r="J4507"/>
      <c r="K4507"/>
      <c r="L4507"/>
    </row>
    <row r="4508" spans="1:12" ht="16" x14ac:dyDescent="0.2">
      <c r="A4508"/>
      <c r="B4508"/>
      <c r="C4508"/>
      <c r="D4508"/>
      <c r="E4508"/>
      <c r="F4508"/>
      <c r="G4508"/>
      <c r="H4508"/>
      <c r="I4508"/>
      <c r="J4508"/>
      <c r="K4508"/>
      <c r="L4508"/>
    </row>
    <row r="4509" spans="1:12" ht="16" x14ac:dyDescent="0.2">
      <c r="A4509"/>
      <c r="B4509"/>
      <c r="C4509"/>
      <c r="D4509"/>
      <c r="E4509"/>
      <c r="F4509"/>
      <c r="G4509"/>
      <c r="H4509"/>
      <c r="I4509"/>
      <c r="J4509"/>
      <c r="K4509"/>
      <c r="L4509"/>
    </row>
    <row r="4510" spans="1:12" ht="16" x14ac:dyDescent="0.2">
      <c r="A4510"/>
      <c r="B4510"/>
      <c r="C4510"/>
      <c r="D4510"/>
      <c r="E4510"/>
      <c r="F4510"/>
      <c r="G4510"/>
      <c r="H4510"/>
      <c r="I4510"/>
      <c r="J4510"/>
      <c r="K4510"/>
      <c r="L4510"/>
    </row>
    <row r="4511" spans="1:12" ht="16" x14ac:dyDescent="0.2">
      <c r="A4511"/>
      <c r="B4511"/>
      <c r="C4511"/>
      <c r="D4511"/>
      <c r="E4511"/>
      <c r="F4511"/>
      <c r="G4511"/>
      <c r="H4511"/>
      <c r="I4511"/>
      <c r="J4511"/>
      <c r="K4511"/>
      <c r="L4511"/>
    </row>
    <row r="4512" spans="1:12" ht="16" x14ac:dyDescent="0.2">
      <c r="A4512"/>
      <c r="B4512"/>
      <c r="C4512"/>
      <c r="D4512"/>
      <c r="E4512"/>
      <c r="F4512"/>
      <c r="G4512"/>
      <c r="H4512"/>
      <c r="I4512"/>
      <c r="J4512"/>
      <c r="K4512"/>
      <c r="L4512"/>
    </row>
    <row r="4513" spans="1:12" ht="16" x14ac:dyDescent="0.2">
      <c r="A4513"/>
      <c r="B4513"/>
      <c r="C4513"/>
      <c r="D4513"/>
      <c r="E4513"/>
      <c r="F4513"/>
      <c r="G4513"/>
      <c r="H4513"/>
      <c r="I4513"/>
      <c r="J4513"/>
      <c r="K4513"/>
      <c r="L4513"/>
    </row>
    <row r="4514" spans="1:12" ht="16" x14ac:dyDescent="0.2">
      <c r="A4514"/>
      <c r="B4514"/>
      <c r="C4514"/>
      <c r="D4514"/>
      <c r="E4514"/>
      <c r="F4514"/>
      <c r="G4514"/>
      <c r="H4514"/>
      <c r="I4514"/>
      <c r="J4514"/>
      <c r="K4514"/>
      <c r="L4514"/>
    </row>
    <row r="4515" spans="1:12" ht="16" x14ac:dyDescent="0.2">
      <c r="A4515"/>
      <c r="B4515"/>
      <c r="C4515"/>
      <c r="D4515"/>
      <c r="E4515"/>
      <c r="F4515"/>
      <c r="G4515"/>
      <c r="H4515"/>
      <c r="I4515"/>
      <c r="J4515"/>
      <c r="K4515"/>
      <c r="L4515"/>
    </row>
    <row r="4516" spans="1:12" ht="16" x14ac:dyDescent="0.2">
      <c r="A4516"/>
      <c r="B4516"/>
      <c r="C4516"/>
      <c r="D4516"/>
      <c r="E4516"/>
      <c r="F4516"/>
      <c r="G4516"/>
      <c r="H4516"/>
      <c r="I4516"/>
      <c r="J4516"/>
      <c r="K4516"/>
      <c r="L4516"/>
    </row>
    <row r="4517" spans="1:12" ht="16" x14ac:dyDescent="0.2">
      <c r="A4517"/>
      <c r="B4517"/>
      <c r="C4517"/>
      <c r="D4517"/>
      <c r="E4517"/>
      <c r="F4517"/>
      <c r="G4517"/>
      <c r="H4517"/>
      <c r="I4517"/>
      <c r="J4517"/>
      <c r="K4517"/>
      <c r="L4517"/>
    </row>
    <row r="4518" spans="1:12" ht="16" x14ac:dyDescent="0.2">
      <c r="A4518"/>
      <c r="B4518"/>
      <c r="C4518"/>
      <c r="D4518"/>
      <c r="E4518"/>
      <c r="F4518"/>
      <c r="G4518"/>
      <c r="H4518"/>
      <c r="I4518"/>
      <c r="J4518"/>
      <c r="K4518"/>
      <c r="L4518"/>
    </row>
    <row r="4519" spans="1:12" ht="16" x14ac:dyDescent="0.2">
      <c r="A4519"/>
      <c r="B4519"/>
      <c r="C4519"/>
      <c r="D4519"/>
      <c r="E4519"/>
      <c r="F4519"/>
      <c r="G4519"/>
      <c r="H4519"/>
      <c r="I4519"/>
      <c r="J4519"/>
      <c r="K4519"/>
      <c r="L4519"/>
    </row>
    <row r="4520" spans="1:12" ht="16" x14ac:dyDescent="0.2">
      <c r="A4520"/>
      <c r="B4520"/>
      <c r="C4520"/>
      <c r="D4520"/>
      <c r="E4520"/>
      <c r="F4520"/>
      <c r="G4520"/>
      <c r="H4520"/>
      <c r="I4520"/>
      <c r="J4520"/>
      <c r="K4520"/>
      <c r="L4520"/>
    </row>
    <row r="4521" spans="1:12" ht="16" x14ac:dyDescent="0.2">
      <c r="A4521"/>
      <c r="B4521"/>
      <c r="C4521"/>
      <c r="D4521"/>
      <c r="E4521"/>
      <c r="F4521"/>
      <c r="G4521"/>
      <c r="H4521"/>
      <c r="I4521"/>
      <c r="J4521"/>
      <c r="K4521"/>
      <c r="L4521"/>
    </row>
    <row r="4522" spans="1:12" ht="16" x14ac:dyDescent="0.2">
      <c r="A4522"/>
      <c r="B4522"/>
      <c r="C4522"/>
      <c r="D4522"/>
      <c r="E4522"/>
      <c r="F4522"/>
      <c r="G4522"/>
      <c r="H4522"/>
      <c r="I4522"/>
      <c r="J4522"/>
      <c r="K4522"/>
      <c r="L4522"/>
    </row>
    <row r="4523" spans="1:12" ht="16" x14ac:dyDescent="0.2">
      <c r="A4523"/>
      <c r="B4523"/>
      <c r="C4523"/>
      <c r="D4523"/>
      <c r="E4523"/>
      <c r="F4523"/>
      <c r="G4523"/>
      <c r="H4523"/>
      <c r="I4523"/>
      <c r="J4523"/>
      <c r="K4523"/>
      <c r="L4523"/>
    </row>
    <row r="4524" spans="1:12" ht="16" x14ac:dyDescent="0.2">
      <c r="A4524"/>
      <c r="B4524"/>
      <c r="C4524"/>
      <c r="D4524"/>
      <c r="E4524"/>
      <c r="F4524"/>
      <c r="G4524"/>
      <c r="H4524"/>
      <c r="I4524"/>
      <c r="J4524"/>
      <c r="K4524"/>
      <c r="L4524"/>
    </row>
    <row r="4525" spans="1:12" ht="16" x14ac:dyDescent="0.2">
      <c r="A4525"/>
      <c r="B4525"/>
      <c r="C4525"/>
      <c r="D4525"/>
      <c r="E4525"/>
      <c r="F4525"/>
      <c r="G4525"/>
      <c r="H4525"/>
      <c r="I4525"/>
      <c r="J4525"/>
      <c r="K4525"/>
      <c r="L4525"/>
    </row>
    <row r="4526" spans="1:12" ht="16" x14ac:dyDescent="0.2">
      <c r="A4526"/>
      <c r="B4526"/>
      <c r="C4526"/>
      <c r="D4526"/>
      <c r="E4526"/>
      <c r="F4526"/>
      <c r="G4526"/>
      <c r="H4526"/>
      <c r="I4526"/>
      <c r="J4526"/>
      <c r="K4526"/>
      <c r="L4526"/>
    </row>
    <row r="4527" spans="1:12" ht="16" x14ac:dyDescent="0.2">
      <c r="A4527"/>
      <c r="B4527"/>
      <c r="C4527"/>
      <c r="D4527"/>
      <c r="E4527"/>
      <c r="F4527"/>
      <c r="G4527"/>
      <c r="H4527"/>
      <c r="I4527"/>
      <c r="J4527"/>
      <c r="K4527"/>
      <c r="L4527"/>
    </row>
    <row r="4528" spans="1:12" ht="16" x14ac:dyDescent="0.2">
      <c r="A4528"/>
      <c r="B4528"/>
      <c r="C4528"/>
      <c r="D4528"/>
      <c r="E4528"/>
      <c r="F4528"/>
      <c r="G4528"/>
      <c r="H4528"/>
      <c r="I4528"/>
      <c r="J4528"/>
      <c r="K4528"/>
      <c r="L4528"/>
    </row>
    <row r="4529" spans="1:12" ht="16" x14ac:dyDescent="0.2">
      <c r="A4529"/>
      <c r="B4529"/>
      <c r="C4529"/>
      <c r="D4529"/>
      <c r="E4529"/>
      <c r="F4529"/>
      <c r="G4529"/>
      <c r="H4529"/>
      <c r="I4529"/>
      <c r="J4529"/>
      <c r="K4529"/>
      <c r="L4529"/>
    </row>
    <row r="4530" spans="1:12" ht="16" x14ac:dyDescent="0.2">
      <c r="A4530"/>
      <c r="B4530"/>
      <c r="C4530"/>
      <c r="D4530"/>
      <c r="E4530"/>
      <c r="F4530"/>
      <c r="G4530"/>
      <c r="H4530"/>
      <c r="I4530"/>
      <c r="J4530"/>
      <c r="K4530"/>
      <c r="L4530"/>
    </row>
    <row r="4531" spans="1:12" ht="16" x14ac:dyDescent="0.2">
      <c r="A4531"/>
      <c r="B4531"/>
      <c r="C4531"/>
      <c r="D4531"/>
      <c r="E4531"/>
      <c r="F4531"/>
      <c r="G4531"/>
      <c r="H4531"/>
      <c r="I4531"/>
      <c r="J4531"/>
      <c r="K4531"/>
      <c r="L4531"/>
    </row>
    <row r="4532" spans="1:12" ht="16" x14ac:dyDescent="0.2">
      <c r="A4532"/>
      <c r="B4532"/>
      <c r="C4532"/>
      <c r="D4532"/>
      <c r="E4532"/>
      <c r="F4532"/>
      <c r="G4532"/>
      <c r="H4532"/>
      <c r="I4532"/>
      <c r="J4532"/>
      <c r="K4532"/>
      <c r="L4532"/>
    </row>
    <row r="4533" spans="1:12" ht="16" x14ac:dyDescent="0.2">
      <c r="A4533"/>
      <c r="B4533"/>
      <c r="C4533"/>
      <c r="D4533"/>
      <c r="E4533"/>
      <c r="F4533"/>
      <c r="G4533"/>
      <c r="H4533"/>
      <c r="I4533"/>
      <c r="J4533"/>
      <c r="K4533"/>
      <c r="L4533"/>
    </row>
    <row r="4534" spans="1:12" ht="16" x14ac:dyDescent="0.2">
      <c r="A4534"/>
      <c r="B4534"/>
      <c r="C4534"/>
      <c r="D4534"/>
      <c r="E4534"/>
      <c r="F4534"/>
      <c r="G4534"/>
      <c r="H4534"/>
      <c r="I4534"/>
      <c r="J4534"/>
      <c r="K4534"/>
      <c r="L4534"/>
    </row>
    <row r="4535" spans="1:12" ht="16" x14ac:dyDescent="0.2">
      <c r="A4535"/>
      <c r="B4535"/>
      <c r="C4535"/>
      <c r="D4535"/>
      <c r="E4535"/>
      <c r="F4535"/>
      <c r="G4535"/>
      <c r="H4535"/>
      <c r="I4535"/>
      <c r="J4535"/>
      <c r="K4535"/>
      <c r="L4535"/>
    </row>
    <row r="4536" spans="1:12" ht="16" x14ac:dyDescent="0.2">
      <c r="A4536"/>
      <c r="B4536"/>
      <c r="C4536"/>
      <c r="D4536"/>
      <c r="E4536"/>
      <c r="F4536"/>
      <c r="G4536"/>
      <c r="H4536"/>
      <c r="I4536"/>
      <c r="J4536"/>
      <c r="K4536"/>
      <c r="L4536"/>
    </row>
    <row r="4537" spans="1:12" ht="16" x14ac:dyDescent="0.2">
      <c r="A4537"/>
      <c r="B4537"/>
      <c r="C4537"/>
      <c r="D4537"/>
      <c r="E4537"/>
      <c r="F4537"/>
      <c r="G4537"/>
      <c r="H4537"/>
      <c r="I4537"/>
      <c r="J4537"/>
      <c r="K4537"/>
      <c r="L4537"/>
    </row>
    <row r="4538" spans="1:12" ht="16" x14ac:dyDescent="0.2">
      <c r="A4538"/>
      <c r="B4538"/>
      <c r="C4538"/>
      <c r="D4538"/>
      <c r="E4538"/>
      <c r="F4538"/>
      <c r="G4538"/>
      <c r="H4538"/>
      <c r="I4538"/>
      <c r="J4538"/>
      <c r="K4538"/>
      <c r="L4538"/>
    </row>
    <row r="4539" spans="1:12" ht="16" x14ac:dyDescent="0.2">
      <c r="A4539"/>
      <c r="B4539"/>
      <c r="C4539"/>
      <c r="D4539"/>
      <c r="E4539"/>
      <c r="F4539"/>
      <c r="G4539"/>
      <c r="H4539"/>
      <c r="I4539"/>
      <c r="J4539"/>
      <c r="K4539"/>
      <c r="L4539"/>
    </row>
    <row r="4540" spans="1:12" ht="16" x14ac:dyDescent="0.2">
      <c r="A4540"/>
      <c r="B4540"/>
      <c r="C4540"/>
      <c r="D4540"/>
      <c r="E4540"/>
      <c r="F4540"/>
      <c r="G4540"/>
      <c r="H4540"/>
      <c r="I4540"/>
      <c r="J4540"/>
      <c r="K4540"/>
      <c r="L4540"/>
    </row>
    <row r="4541" spans="1:12" ht="16" x14ac:dyDescent="0.2">
      <c r="A4541"/>
      <c r="B4541"/>
      <c r="C4541"/>
      <c r="D4541"/>
      <c r="E4541"/>
      <c r="F4541"/>
      <c r="G4541"/>
      <c r="H4541"/>
      <c r="I4541"/>
      <c r="J4541"/>
      <c r="K4541"/>
      <c r="L4541"/>
    </row>
    <row r="4542" spans="1:12" ht="16" x14ac:dyDescent="0.2">
      <c r="A4542"/>
      <c r="B4542"/>
      <c r="C4542"/>
      <c r="D4542"/>
      <c r="E4542"/>
      <c r="F4542"/>
      <c r="G4542"/>
      <c r="H4542"/>
      <c r="I4542"/>
      <c r="J4542"/>
      <c r="K4542"/>
      <c r="L4542"/>
    </row>
    <row r="4543" spans="1:12" ht="16" x14ac:dyDescent="0.2">
      <c r="A4543"/>
      <c r="B4543"/>
      <c r="C4543"/>
      <c r="D4543"/>
      <c r="E4543"/>
      <c r="F4543"/>
      <c r="G4543"/>
      <c r="H4543"/>
      <c r="I4543"/>
      <c r="J4543"/>
      <c r="K4543"/>
      <c r="L4543"/>
    </row>
    <row r="4544" spans="1:12" ht="16" x14ac:dyDescent="0.2">
      <c r="A4544"/>
      <c r="B4544"/>
      <c r="C4544"/>
      <c r="D4544"/>
      <c r="E4544"/>
      <c r="F4544"/>
      <c r="G4544"/>
      <c r="H4544"/>
      <c r="I4544"/>
      <c r="J4544"/>
      <c r="K4544"/>
      <c r="L4544"/>
    </row>
    <row r="4545" spans="1:12" ht="16" x14ac:dyDescent="0.2">
      <c r="A4545"/>
      <c r="B4545"/>
      <c r="C4545"/>
      <c r="D4545"/>
      <c r="E4545"/>
      <c r="F4545"/>
      <c r="G4545"/>
      <c r="H4545"/>
      <c r="I4545"/>
      <c r="J4545"/>
      <c r="K4545"/>
      <c r="L4545"/>
    </row>
    <row r="4546" spans="1:12" ht="16" x14ac:dyDescent="0.2">
      <c r="A4546"/>
      <c r="B4546"/>
      <c r="C4546"/>
      <c r="D4546"/>
      <c r="E4546"/>
      <c r="F4546"/>
      <c r="G4546"/>
      <c r="H4546"/>
      <c r="I4546"/>
      <c r="J4546"/>
      <c r="K4546"/>
      <c r="L4546"/>
    </row>
    <row r="4547" spans="1:12" ht="16" x14ac:dyDescent="0.2">
      <c r="A4547"/>
      <c r="B4547"/>
      <c r="C4547"/>
      <c r="D4547"/>
      <c r="E4547"/>
      <c r="F4547"/>
      <c r="G4547"/>
      <c r="H4547"/>
      <c r="I4547"/>
      <c r="J4547"/>
      <c r="K4547"/>
      <c r="L4547"/>
    </row>
    <row r="4548" spans="1:12" ht="16" x14ac:dyDescent="0.2">
      <c r="A4548"/>
      <c r="B4548"/>
      <c r="C4548"/>
      <c r="D4548"/>
      <c r="E4548"/>
      <c r="F4548"/>
      <c r="G4548"/>
      <c r="H4548"/>
      <c r="I4548"/>
      <c r="J4548"/>
      <c r="K4548"/>
      <c r="L4548"/>
    </row>
    <row r="4549" spans="1:12" ht="16" x14ac:dyDescent="0.2">
      <c r="A4549"/>
      <c r="B4549"/>
      <c r="C4549"/>
      <c r="D4549"/>
      <c r="E4549"/>
      <c r="F4549"/>
      <c r="G4549"/>
      <c r="H4549"/>
      <c r="I4549"/>
      <c r="J4549"/>
      <c r="K4549"/>
      <c r="L4549"/>
    </row>
    <row r="4550" spans="1:12" ht="16" x14ac:dyDescent="0.2">
      <c r="A4550"/>
      <c r="B4550"/>
      <c r="C4550"/>
      <c r="D4550"/>
      <c r="E4550"/>
      <c r="F4550"/>
      <c r="G4550"/>
      <c r="H4550"/>
      <c r="I4550"/>
      <c r="J4550"/>
      <c r="K4550"/>
      <c r="L4550"/>
    </row>
    <row r="4551" spans="1:12" ht="16" x14ac:dyDescent="0.2">
      <c r="A4551"/>
      <c r="B4551"/>
      <c r="C4551"/>
      <c r="D4551"/>
      <c r="E4551"/>
      <c r="F4551"/>
      <c r="G4551"/>
      <c r="H4551"/>
      <c r="I4551"/>
      <c r="J4551"/>
      <c r="K4551"/>
      <c r="L4551"/>
    </row>
    <row r="4552" spans="1:12" ht="16" x14ac:dyDescent="0.2">
      <c r="A4552"/>
      <c r="B4552"/>
      <c r="C4552"/>
      <c r="D4552"/>
      <c r="E4552"/>
      <c r="F4552"/>
      <c r="G4552"/>
      <c r="H4552"/>
      <c r="I4552"/>
      <c r="J4552"/>
      <c r="K4552"/>
      <c r="L4552"/>
    </row>
    <row r="4553" spans="1:12" ht="16" x14ac:dyDescent="0.2">
      <c r="A4553"/>
      <c r="B4553"/>
      <c r="C4553"/>
      <c r="D4553"/>
      <c r="E4553"/>
      <c r="F4553"/>
      <c r="G4553"/>
      <c r="H4553"/>
      <c r="I4553"/>
      <c r="J4553"/>
      <c r="K4553"/>
      <c r="L4553"/>
    </row>
    <row r="4554" spans="1:12" ht="16" x14ac:dyDescent="0.2">
      <c r="A4554"/>
      <c r="B4554"/>
      <c r="C4554"/>
      <c r="D4554"/>
      <c r="E4554"/>
      <c r="F4554"/>
      <c r="G4554"/>
      <c r="H4554"/>
      <c r="I4554"/>
      <c r="J4554"/>
      <c r="K4554"/>
      <c r="L4554"/>
    </row>
    <row r="4555" spans="1:12" ht="16" x14ac:dyDescent="0.2">
      <c r="A4555"/>
      <c r="B4555"/>
      <c r="C4555"/>
      <c r="D4555"/>
      <c r="E4555"/>
      <c r="F4555"/>
      <c r="G4555"/>
      <c r="H4555"/>
      <c r="I4555"/>
      <c r="J4555"/>
      <c r="K4555"/>
      <c r="L4555"/>
    </row>
    <row r="4556" spans="1:12" ht="16" x14ac:dyDescent="0.2">
      <c r="A4556"/>
      <c r="B4556"/>
      <c r="C4556"/>
      <c r="D4556"/>
      <c r="E4556"/>
      <c r="F4556"/>
      <c r="G4556"/>
      <c r="H4556"/>
      <c r="I4556"/>
      <c r="J4556"/>
      <c r="K4556"/>
      <c r="L4556"/>
    </row>
    <row r="4557" spans="1:12" ht="16" x14ac:dyDescent="0.2">
      <c r="A4557"/>
      <c r="B4557"/>
      <c r="C4557"/>
      <c r="D4557"/>
      <c r="E4557"/>
      <c r="F4557"/>
      <c r="G4557"/>
      <c r="H4557"/>
      <c r="I4557"/>
      <c r="J4557"/>
      <c r="K4557"/>
      <c r="L4557"/>
    </row>
    <row r="4558" spans="1:12" ht="16" x14ac:dyDescent="0.2">
      <c r="A4558"/>
      <c r="B4558"/>
      <c r="C4558"/>
      <c r="D4558"/>
      <c r="E4558"/>
      <c r="F4558"/>
      <c r="G4558"/>
      <c r="H4558"/>
      <c r="I4558"/>
      <c r="J4558"/>
      <c r="K4558"/>
      <c r="L4558"/>
    </row>
    <row r="4559" spans="1:12" ht="16" x14ac:dyDescent="0.2">
      <c r="A4559"/>
      <c r="B4559"/>
      <c r="C4559"/>
      <c r="D4559"/>
      <c r="E4559"/>
      <c r="F4559"/>
      <c r="G4559"/>
      <c r="H4559"/>
      <c r="I4559"/>
      <c r="J4559"/>
      <c r="K4559"/>
      <c r="L4559"/>
    </row>
    <row r="4560" spans="1:12" ht="16" x14ac:dyDescent="0.2">
      <c r="A4560"/>
      <c r="B4560"/>
      <c r="C4560"/>
      <c r="D4560"/>
      <c r="E4560"/>
      <c r="F4560"/>
      <c r="G4560"/>
      <c r="H4560"/>
      <c r="I4560"/>
      <c r="J4560"/>
      <c r="K4560"/>
      <c r="L4560"/>
    </row>
    <row r="4561" spans="1:12" ht="16" x14ac:dyDescent="0.2">
      <c r="A4561"/>
      <c r="B4561"/>
      <c r="C4561"/>
      <c r="D4561"/>
      <c r="E4561"/>
      <c r="F4561"/>
      <c r="G4561"/>
      <c r="H4561"/>
      <c r="I4561"/>
      <c r="J4561"/>
      <c r="K4561"/>
      <c r="L4561"/>
    </row>
    <row r="4562" spans="1:12" ht="16" x14ac:dyDescent="0.2">
      <c r="A4562"/>
      <c r="B4562"/>
      <c r="C4562"/>
      <c r="D4562"/>
      <c r="E4562"/>
      <c r="F4562"/>
      <c r="G4562"/>
      <c r="H4562"/>
      <c r="I4562"/>
      <c r="J4562"/>
      <c r="K4562"/>
      <c r="L4562"/>
    </row>
    <row r="4563" spans="1:12" ht="16" x14ac:dyDescent="0.2">
      <c r="A4563"/>
      <c r="B4563"/>
      <c r="C4563"/>
      <c r="D4563"/>
      <c r="E4563"/>
      <c r="F4563"/>
      <c r="G4563"/>
      <c r="H4563"/>
      <c r="I4563"/>
      <c r="J4563"/>
      <c r="K4563"/>
      <c r="L4563"/>
    </row>
    <row r="4564" spans="1:12" ht="16" x14ac:dyDescent="0.2">
      <c r="A4564"/>
      <c r="B4564"/>
      <c r="C4564"/>
      <c r="D4564"/>
      <c r="E4564"/>
      <c r="F4564"/>
      <c r="G4564"/>
      <c r="H4564"/>
      <c r="I4564"/>
      <c r="J4564"/>
      <c r="K4564"/>
      <c r="L4564"/>
    </row>
    <row r="4565" spans="1:12" ht="16" x14ac:dyDescent="0.2">
      <c r="A4565"/>
      <c r="B4565"/>
      <c r="C4565"/>
      <c r="D4565"/>
      <c r="E4565"/>
      <c r="F4565"/>
      <c r="G4565"/>
      <c r="H4565"/>
      <c r="I4565"/>
      <c r="J4565"/>
      <c r="K4565"/>
      <c r="L4565"/>
    </row>
    <row r="4566" spans="1:12" ht="16" x14ac:dyDescent="0.2">
      <c r="A4566"/>
      <c r="B4566"/>
      <c r="C4566"/>
      <c r="D4566"/>
      <c r="E4566"/>
      <c r="F4566"/>
      <c r="G4566"/>
      <c r="H4566"/>
      <c r="I4566"/>
      <c r="J4566"/>
      <c r="K4566"/>
      <c r="L4566"/>
    </row>
    <row r="4567" spans="1:12" ht="16" x14ac:dyDescent="0.2">
      <c r="A4567"/>
      <c r="B4567"/>
      <c r="C4567"/>
      <c r="D4567"/>
      <c r="E4567"/>
      <c r="F4567"/>
      <c r="G4567"/>
      <c r="H4567"/>
      <c r="I4567"/>
      <c r="J4567"/>
      <c r="K4567"/>
      <c r="L4567"/>
    </row>
    <row r="4568" spans="1:12" ht="16" x14ac:dyDescent="0.2">
      <c r="A4568"/>
      <c r="B4568"/>
      <c r="C4568"/>
      <c r="D4568"/>
      <c r="E4568"/>
      <c r="F4568"/>
      <c r="G4568"/>
      <c r="H4568"/>
      <c r="I4568"/>
      <c r="J4568"/>
      <c r="K4568"/>
      <c r="L4568"/>
    </row>
    <row r="4569" spans="1:12" ht="16" x14ac:dyDescent="0.2">
      <c r="A4569"/>
      <c r="B4569"/>
      <c r="C4569"/>
      <c r="D4569"/>
      <c r="E4569"/>
      <c r="F4569"/>
      <c r="G4569"/>
      <c r="H4569"/>
      <c r="I4569"/>
      <c r="J4569"/>
      <c r="K4569"/>
      <c r="L4569"/>
    </row>
    <row r="4570" spans="1:12" ht="16" x14ac:dyDescent="0.2">
      <c r="A4570"/>
      <c r="B4570"/>
      <c r="C4570"/>
      <c r="D4570"/>
      <c r="E4570"/>
      <c r="F4570"/>
      <c r="G4570"/>
      <c r="H4570"/>
      <c r="I4570"/>
      <c r="J4570"/>
      <c r="K4570"/>
      <c r="L4570"/>
    </row>
    <row r="4571" spans="1:12" ht="16" x14ac:dyDescent="0.2">
      <c r="A4571"/>
      <c r="B4571"/>
      <c r="C4571"/>
      <c r="D4571"/>
      <c r="E4571"/>
      <c r="F4571"/>
      <c r="G4571"/>
      <c r="H4571"/>
      <c r="I4571"/>
      <c r="J4571"/>
      <c r="K4571"/>
      <c r="L4571"/>
    </row>
    <row r="4572" spans="1:12" ht="16" x14ac:dyDescent="0.2">
      <c r="A4572"/>
      <c r="B4572"/>
      <c r="C4572"/>
      <c r="D4572"/>
      <c r="E4572"/>
      <c r="F4572"/>
      <c r="G4572"/>
      <c r="H4572"/>
      <c r="I4572"/>
      <c r="J4572"/>
      <c r="K4572"/>
      <c r="L4572"/>
    </row>
    <row r="4573" spans="1:12" ht="16" x14ac:dyDescent="0.2">
      <c r="A4573"/>
      <c r="B4573"/>
      <c r="C4573"/>
      <c r="D4573"/>
      <c r="E4573"/>
      <c r="F4573"/>
      <c r="G4573"/>
      <c r="H4573"/>
      <c r="I4573"/>
      <c r="J4573"/>
      <c r="K4573"/>
      <c r="L4573"/>
    </row>
    <row r="4574" spans="1:12" ht="16" x14ac:dyDescent="0.2">
      <c r="A4574"/>
      <c r="B4574"/>
      <c r="C4574"/>
      <c r="D4574"/>
      <c r="E4574"/>
      <c r="F4574"/>
      <c r="G4574"/>
      <c r="H4574"/>
      <c r="I4574"/>
      <c r="J4574"/>
      <c r="K4574"/>
      <c r="L4574"/>
    </row>
    <row r="4575" spans="1:12" ht="16" x14ac:dyDescent="0.2">
      <c r="A4575"/>
      <c r="B4575"/>
      <c r="C4575"/>
      <c r="D4575"/>
      <c r="E4575"/>
      <c r="F4575"/>
      <c r="G4575"/>
      <c r="H4575"/>
      <c r="I4575"/>
      <c r="J4575"/>
      <c r="K4575"/>
      <c r="L4575"/>
    </row>
    <row r="4576" spans="1:12" ht="16" x14ac:dyDescent="0.2">
      <c r="A4576"/>
      <c r="B4576"/>
      <c r="C4576"/>
      <c r="D4576"/>
      <c r="E4576"/>
      <c r="F4576"/>
      <c r="G4576"/>
      <c r="H4576"/>
      <c r="I4576"/>
      <c r="J4576"/>
      <c r="K4576"/>
      <c r="L4576"/>
    </row>
    <row r="4577" spans="1:12" ht="16" x14ac:dyDescent="0.2">
      <c r="A4577"/>
      <c r="B4577"/>
      <c r="C4577"/>
      <c r="D4577"/>
      <c r="E4577"/>
      <c r="F4577"/>
      <c r="G4577"/>
      <c r="H4577"/>
      <c r="I4577"/>
      <c r="J4577"/>
      <c r="K4577"/>
      <c r="L4577"/>
    </row>
    <row r="4578" spans="1:12" ht="16" x14ac:dyDescent="0.2">
      <c r="A4578"/>
      <c r="B4578"/>
      <c r="C4578"/>
      <c r="D4578"/>
      <c r="E4578"/>
      <c r="F4578"/>
      <c r="G4578"/>
      <c r="H4578"/>
      <c r="I4578"/>
      <c r="J4578"/>
      <c r="K4578"/>
      <c r="L4578"/>
    </row>
    <row r="4579" spans="1:12" ht="16" x14ac:dyDescent="0.2">
      <c r="A4579"/>
      <c r="B4579"/>
      <c r="C4579"/>
      <c r="D4579"/>
      <c r="E4579"/>
      <c r="F4579"/>
      <c r="G4579"/>
      <c r="H4579"/>
      <c r="I4579"/>
      <c r="J4579"/>
      <c r="K4579"/>
      <c r="L4579"/>
    </row>
    <row r="4580" spans="1:12" ht="16" x14ac:dyDescent="0.2">
      <c r="A4580"/>
      <c r="B4580"/>
      <c r="C4580"/>
      <c r="D4580"/>
      <c r="E4580"/>
      <c r="F4580"/>
      <c r="G4580"/>
      <c r="H4580"/>
      <c r="I4580"/>
      <c r="J4580"/>
      <c r="K4580"/>
      <c r="L4580"/>
    </row>
    <row r="4581" spans="1:12" ht="16" x14ac:dyDescent="0.2">
      <c r="A4581"/>
      <c r="B4581"/>
      <c r="C4581"/>
      <c r="D4581"/>
      <c r="E4581"/>
      <c r="F4581"/>
      <c r="G4581"/>
      <c r="H4581"/>
      <c r="I4581"/>
      <c r="J4581"/>
      <c r="K4581"/>
      <c r="L4581"/>
    </row>
    <row r="4582" spans="1:12" ht="16" x14ac:dyDescent="0.2">
      <c r="A4582"/>
      <c r="B4582"/>
      <c r="C4582"/>
      <c r="D4582"/>
      <c r="E4582"/>
      <c r="F4582"/>
      <c r="G4582"/>
      <c r="H4582"/>
      <c r="I4582"/>
      <c r="J4582"/>
      <c r="K4582"/>
      <c r="L4582"/>
    </row>
    <row r="4583" spans="1:12" ht="16" x14ac:dyDescent="0.2">
      <c r="A4583"/>
      <c r="B4583"/>
      <c r="C4583"/>
      <c r="D4583"/>
      <c r="E4583"/>
      <c r="F4583"/>
      <c r="G4583"/>
      <c r="H4583"/>
      <c r="I4583"/>
      <c r="J4583"/>
      <c r="K4583"/>
      <c r="L4583"/>
    </row>
    <row r="4584" spans="1:12" ht="16" x14ac:dyDescent="0.2">
      <c r="A4584"/>
      <c r="B4584"/>
      <c r="C4584"/>
      <c r="D4584"/>
      <c r="E4584"/>
      <c r="F4584"/>
      <c r="G4584"/>
      <c r="H4584"/>
      <c r="I4584"/>
      <c r="J4584"/>
      <c r="K4584"/>
      <c r="L4584"/>
    </row>
    <row r="4585" spans="1:12" ht="16" x14ac:dyDescent="0.2">
      <c r="A4585"/>
      <c r="B4585"/>
      <c r="C4585"/>
      <c r="D4585"/>
      <c r="E4585"/>
      <c r="F4585"/>
      <c r="G4585"/>
      <c r="H4585"/>
      <c r="I4585"/>
      <c r="J4585"/>
      <c r="K4585"/>
      <c r="L4585"/>
    </row>
    <row r="4586" spans="1:12" ht="16" x14ac:dyDescent="0.2">
      <c r="A4586"/>
      <c r="B4586"/>
      <c r="C4586"/>
      <c r="D4586"/>
      <c r="E4586"/>
      <c r="F4586"/>
      <c r="G4586"/>
      <c r="H4586"/>
      <c r="I4586"/>
      <c r="J4586"/>
      <c r="K4586"/>
      <c r="L4586"/>
    </row>
    <row r="4587" spans="1:12" ht="16" x14ac:dyDescent="0.2">
      <c r="A4587"/>
      <c r="B4587"/>
      <c r="C4587"/>
      <c r="D4587"/>
      <c r="E4587"/>
      <c r="F4587"/>
      <c r="G4587"/>
      <c r="H4587"/>
      <c r="I4587"/>
      <c r="J4587"/>
      <c r="K4587"/>
      <c r="L4587"/>
    </row>
    <row r="4588" spans="1:12" ht="16" x14ac:dyDescent="0.2">
      <c r="A4588"/>
      <c r="B4588"/>
      <c r="C4588"/>
      <c r="D4588"/>
      <c r="E4588"/>
      <c r="F4588"/>
      <c r="G4588"/>
      <c r="H4588"/>
      <c r="I4588"/>
      <c r="J4588"/>
      <c r="K4588"/>
      <c r="L4588"/>
    </row>
    <row r="4589" spans="1:12" ht="16" x14ac:dyDescent="0.2">
      <c r="A4589"/>
      <c r="B4589"/>
      <c r="C4589"/>
      <c r="D4589"/>
      <c r="E4589"/>
      <c r="F4589"/>
      <c r="G4589"/>
      <c r="H4589"/>
      <c r="I4589"/>
      <c r="J4589"/>
      <c r="K4589"/>
      <c r="L4589"/>
    </row>
    <row r="4590" spans="1:12" ht="16" x14ac:dyDescent="0.2">
      <c r="A4590"/>
      <c r="B4590"/>
      <c r="C4590"/>
      <c r="D4590"/>
      <c r="E4590"/>
      <c r="F4590"/>
      <c r="G4590"/>
      <c r="H4590"/>
      <c r="I4590"/>
      <c r="J4590"/>
      <c r="K4590"/>
      <c r="L4590"/>
    </row>
    <row r="4591" spans="1:12" ht="16" x14ac:dyDescent="0.2">
      <c r="A4591"/>
      <c r="B4591"/>
      <c r="C4591"/>
      <c r="D4591"/>
      <c r="E4591"/>
      <c r="F4591"/>
      <c r="G4591"/>
      <c r="H4591"/>
      <c r="I4591"/>
      <c r="J4591"/>
      <c r="K4591"/>
      <c r="L4591"/>
    </row>
    <row r="4592" spans="1:12" ht="16" x14ac:dyDescent="0.2">
      <c r="A4592"/>
      <c r="B4592"/>
      <c r="C4592"/>
      <c r="D4592"/>
      <c r="E4592"/>
      <c r="F4592"/>
      <c r="G4592"/>
      <c r="H4592"/>
      <c r="I4592"/>
      <c r="J4592"/>
      <c r="K4592"/>
      <c r="L4592"/>
    </row>
    <row r="4593" spans="1:12" ht="16" x14ac:dyDescent="0.2">
      <c r="A4593"/>
      <c r="B4593"/>
      <c r="C4593"/>
      <c r="D4593"/>
      <c r="E4593"/>
      <c r="F4593"/>
      <c r="G4593"/>
      <c r="H4593"/>
      <c r="I4593"/>
      <c r="J4593"/>
      <c r="K4593"/>
      <c r="L4593"/>
    </row>
    <row r="4594" spans="1:12" ht="16" x14ac:dyDescent="0.2">
      <c r="A4594"/>
      <c r="B4594"/>
      <c r="C4594"/>
      <c r="D4594"/>
      <c r="E4594"/>
      <c r="F4594"/>
      <c r="G4594"/>
      <c r="H4594"/>
      <c r="I4594"/>
      <c r="J4594"/>
      <c r="K4594"/>
      <c r="L4594"/>
    </row>
    <row r="4595" spans="1:12" ht="16" x14ac:dyDescent="0.2">
      <c r="A4595"/>
      <c r="B4595"/>
      <c r="C4595"/>
      <c r="D4595"/>
      <c r="E4595"/>
      <c r="F4595"/>
      <c r="G4595"/>
      <c r="H4595"/>
      <c r="I4595"/>
      <c r="J4595"/>
      <c r="K4595"/>
      <c r="L4595"/>
    </row>
    <row r="4596" spans="1:12" ht="16" x14ac:dyDescent="0.2">
      <c r="A4596"/>
      <c r="B4596"/>
      <c r="C4596"/>
      <c r="D4596"/>
      <c r="E4596"/>
      <c r="F4596"/>
      <c r="G4596"/>
      <c r="H4596"/>
      <c r="I4596"/>
      <c r="J4596"/>
      <c r="K4596"/>
      <c r="L4596"/>
    </row>
    <row r="4597" spans="1:12" ht="16" x14ac:dyDescent="0.2">
      <c r="A4597"/>
      <c r="B4597"/>
      <c r="C4597"/>
      <c r="D4597"/>
      <c r="E4597"/>
      <c r="F4597"/>
      <c r="G4597"/>
      <c r="H4597"/>
      <c r="I4597"/>
      <c r="J4597"/>
      <c r="K4597"/>
      <c r="L4597"/>
    </row>
    <row r="4598" spans="1:12" ht="16" x14ac:dyDescent="0.2">
      <c r="A4598"/>
      <c r="B4598"/>
      <c r="C4598"/>
      <c r="D4598"/>
      <c r="E4598"/>
      <c r="F4598"/>
      <c r="G4598"/>
      <c r="H4598"/>
      <c r="I4598"/>
      <c r="J4598"/>
      <c r="K4598"/>
      <c r="L4598"/>
    </row>
    <row r="4599" spans="1:12" ht="16" x14ac:dyDescent="0.2">
      <c r="A4599"/>
      <c r="B4599"/>
      <c r="C4599"/>
      <c r="D4599"/>
      <c r="E4599"/>
      <c r="F4599"/>
      <c r="G4599"/>
      <c r="H4599"/>
      <c r="I4599"/>
      <c r="J4599"/>
      <c r="K4599"/>
      <c r="L4599"/>
    </row>
    <row r="4600" spans="1:12" ht="16" x14ac:dyDescent="0.2">
      <c r="A4600"/>
      <c r="B4600"/>
      <c r="C4600"/>
      <c r="D4600"/>
      <c r="E4600"/>
      <c r="F4600"/>
      <c r="G4600"/>
      <c r="H4600"/>
      <c r="I4600"/>
      <c r="J4600"/>
      <c r="K4600"/>
      <c r="L4600"/>
    </row>
    <row r="4601" spans="1:12" ht="16" x14ac:dyDescent="0.2">
      <c r="A4601"/>
      <c r="B4601"/>
      <c r="C4601"/>
      <c r="D4601"/>
      <c r="E4601"/>
      <c r="F4601"/>
      <c r="G4601"/>
      <c r="H4601"/>
      <c r="I4601"/>
      <c r="J4601"/>
      <c r="K4601"/>
      <c r="L4601"/>
    </row>
    <row r="4602" spans="1:12" ht="16" x14ac:dyDescent="0.2">
      <c r="A4602"/>
      <c r="B4602"/>
      <c r="C4602"/>
      <c r="D4602"/>
      <c r="E4602"/>
      <c r="F4602"/>
      <c r="G4602"/>
      <c r="H4602"/>
      <c r="I4602"/>
      <c r="J4602"/>
      <c r="K4602"/>
      <c r="L4602"/>
    </row>
    <row r="4603" spans="1:12" ht="16" x14ac:dyDescent="0.2">
      <c r="A4603"/>
      <c r="B4603"/>
      <c r="C4603"/>
      <c r="D4603"/>
      <c r="E4603"/>
      <c r="F4603"/>
      <c r="G4603"/>
      <c r="H4603"/>
      <c r="I4603"/>
      <c r="J4603"/>
      <c r="K4603"/>
      <c r="L4603"/>
    </row>
    <row r="4604" spans="1:12" ht="16" x14ac:dyDescent="0.2">
      <c r="A4604"/>
      <c r="B4604"/>
      <c r="C4604"/>
      <c r="D4604"/>
      <c r="E4604"/>
      <c r="F4604"/>
      <c r="G4604"/>
      <c r="H4604"/>
      <c r="I4604"/>
      <c r="J4604"/>
      <c r="K4604"/>
      <c r="L4604"/>
    </row>
    <row r="4605" spans="1:12" ht="16" x14ac:dyDescent="0.2">
      <c r="A4605"/>
      <c r="B4605"/>
      <c r="C4605"/>
      <c r="D4605"/>
      <c r="E4605"/>
      <c r="F4605"/>
      <c r="G4605"/>
      <c r="H4605"/>
      <c r="I4605"/>
      <c r="J4605"/>
      <c r="K4605"/>
      <c r="L4605"/>
    </row>
    <row r="4606" spans="1:12" ht="16" x14ac:dyDescent="0.2">
      <c r="A4606"/>
      <c r="B4606"/>
      <c r="C4606"/>
      <c r="D4606"/>
      <c r="E4606"/>
      <c r="F4606"/>
      <c r="G4606"/>
      <c r="H4606"/>
      <c r="I4606"/>
      <c r="J4606"/>
      <c r="K4606"/>
      <c r="L4606"/>
    </row>
    <row r="4607" spans="1:12" ht="16" x14ac:dyDescent="0.2">
      <c r="A4607"/>
      <c r="B4607"/>
      <c r="C4607"/>
      <c r="D4607"/>
      <c r="E4607"/>
      <c r="F4607"/>
      <c r="G4607"/>
      <c r="H4607"/>
      <c r="I4607"/>
      <c r="J4607"/>
      <c r="K4607"/>
      <c r="L4607"/>
    </row>
    <row r="4608" spans="1:12" ht="16" x14ac:dyDescent="0.2">
      <c r="A4608"/>
      <c r="B4608"/>
      <c r="C4608"/>
      <c r="D4608"/>
      <c r="E4608"/>
      <c r="F4608"/>
      <c r="G4608"/>
      <c r="H4608"/>
      <c r="I4608"/>
      <c r="J4608"/>
      <c r="K4608"/>
      <c r="L4608"/>
    </row>
    <row r="4609" spans="1:12" ht="16" x14ac:dyDescent="0.2">
      <c r="A4609"/>
      <c r="B4609"/>
      <c r="C4609"/>
      <c r="D4609"/>
      <c r="E4609"/>
      <c r="F4609"/>
      <c r="G4609"/>
      <c r="H4609"/>
      <c r="I4609"/>
      <c r="J4609"/>
      <c r="K4609"/>
      <c r="L4609"/>
    </row>
    <row r="4610" spans="1:12" ht="16" x14ac:dyDescent="0.2">
      <c r="A4610"/>
      <c r="B4610"/>
      <c r="C4610"/>
      <c r="D4610"/>
      <c r="E4610"/>
      <c r="F4610"/>
      <c r="G4610"/>
      <c r="H4610"/>
      <c r="I4610"/>
      <c r="J4610"/>
      <c r="K4610"/>
      <c r="L4610"/>
    </row>
    <row r="4611" spans="1:12" ht="16" x14ac:dyDescent="0.2">
      <c r="A4611"/>
      <c r="B4611"/>
      <c r="C4611"/>
      <c r="D4611"/>
      <c r="E4611"/>
      <c r="F4611"/>
      <c r="G4611"/>
      <c r="H4611"/>
      <c r="I4611"/>
      <c r="J4611"/>
      <c r="K4611"/>
      <c r="L4611"/>
    </row>
    <row r="4612" spans="1:12" ht="16" x14ac:dyDescent="0.2">
      <c r="A4612"/>
      <c r="B4612"/>
      <c r="C4612"/>
      <c r="D4612"/>
      <c r="E4612"/>
      <c r="F4612"/>
      <c r="G4612"/>
      <c r="H4612"/>
      <c r="I4612"/>
      <c r="J4612"/>
      <c r="K4612"/>
      <c r="L4612"/>
    </row>
    <row r="4613" spans="1:12" ht="16" x14ac:dyDescent="0.2">
      <c r="A4613"/>
      <c r="B4613"/>
      <c r="C4613"/>
      <c r="D4613"/>
      <c r="E4613"/>
      <c r="F4613"/>
      <c r="G4613"/>
      <c r="H4613"/>
      <c r="I4613"/>
      <c r="J4613"/>
      <c r="K4613"/>
      <c r="L4613"/>
    </row>
    <row r="4614" spans="1:12" ht="16" x14ac:dyDescent="0.2">
      <c r="A4614"/>
      <c r="B4614"/>
      <c r="C4614"/>
      <c r="D4614"/>
      <c r="E4614"/>
      <c r="F4614"/>
      <c r="G4614"/>
      <c r="H4614"/>
      <c r="I4614"/>
      <c r="J4614"/>
      <c r="K4614"/>
      <c r="L4614"/>
    </row>
    <row r="4615" spans="1:12" ht="16" x14ac:dyDescent="0.2">
      <c r="A4615"/>
      <c r="B4615"/>
      <c r="C4615"/>
      <c r="D4615"/>
      <c r="E4615"/>
      <c r="F4615"/>
      <c r="G4615"/>
      <c r="H4615"/>
      <c r="I4615"/>
      <c r="J4615"/>
      <c r="K4615"/>
      <c r="L4615"/>
    </row>
    <row r="4616" spans="1:12" ht="16" x14ac:dyDescent="0.2">
      <c r="A4616"/>
      <c r="B4616"/>
      <c r="C4616"/>
      <c r="D4616"/>
      <c r="E4616"/>
      <c r="F4616"/>
      <c r="G4616"/>
      <c r="H4616"/>
      <c r="I4616"/>
      <c r="J4616"/>
      <c r="K4616"/>
      <c r="L4616"/>
    </row>
    <row r="4617" spans="1:12" ht="16" x14ac:dyDescent="0.2">
      <c r="A4617"/>
      <c r="B4617"/>
      <c r="C4617"/>
      <c r="D4617"/>
      <c r="E4617"/>
      <c r="F4617"/>
      <c r="G4617"/>
      <c r="H4617"/>
      <c r="I4617"/>
      <c r="J4617"/>
      <c r="K4617"/>
      <c r="L4617"/>
    </row>
    <row r="4618" spans="1:12" ht="16" x14ac:dyDescent="0.2">
      <c r="A4618"/>
      <c r="B4618"/>
      <c r="C4618"/>
      <c r="D4618"/>
      <c r="E4618"/>
      <c r="F4618"/>
      <c r="G4618"/>
      <c r="H4618"/>
      <c r="I4618"/>
      <c r="J4618"/>
      <c r="K4618"/>
      <c r="L4618"/>
    </row>
    <row r="4619" spans="1:12" ht="16" x14ac:dyDescent="0.2">
      <c r="A4619"/>
      <c r="B4619"/>
      <c r="C4619"/>
      <c r="D4619"/>
      <c r="E4619"/>
      <c r="F4619"/>
      <c r="G4619"/>
      <c r="H4619"/>
      <c r="I4619"/>
      <c r="J4619"/>
      <c r="K4619"/>
      <c r="L4619"/>
    </row>
    <row r="4620" spans="1:12" ht="16" x14ac:dyDescent="0.2">
      <c r="A4620"/>
      <c r="B4620"/>
      <c r="C4620"/>
      <c r="D4620"/>
      <c r="E4620"/>
      <c r="F4620"/>
      <c r="G4620"/>
      <c r="H4620"/>
      <c r="I4620"/>
      <c r="J4620"/>
      <c r="K4620"/>
      <c r="L4620"/>
    </row>
    <row r="4621" spans="1:12" ht="16" x14ac:dyDescent="0.2">
      <c r="A4621"/>
      <c r="B4621"/>
      <c r="C4621"/>
      <c r="D4621"/>
      <c r="E4621"/>
      <c r="F4621"/>
      <c r="G4621"/>
      <c r="H4621"/>
      <c r="I4621"/>
      <c r="J4621"/>
      <c r="K4621"/>
      <c r="L4621"/>
    </row>
    <row r="4622" spans="1:12" ht="16" x14ac:dyDescent="0.2">
      <c r="A4622"/>
      <c r="B4622"/>
      <c r="C4622"/>
      <c r="D4622"/>
      <c r="E4622"/>
      <c r="F4622"/>
      <c r="G4622"/>
      <c r="H4622"/>
      <c r="I4622"/>
      <c r="J4622"/>
      <c r="K4622"/>
      <c r="L4622"/>
    </row>
    <row r="4623" spans="1:12" ht="16" x14ac:dyDescent="0.2">
      <c r="A4623"/>
      <c r="B4623"/>
      <c r="C4623"/>
      <c r="D4623"/>
      <c r="E4623"/>
      <c r="F4623"/>
      <c r="G4623"/>
      <c r="H4623"/>
      <c r="I4623"/>
      <c r="J4623"/>
      <c r="K4623"/>
      <c r="L4623"/>
    </row>
    <row r="4624" spans="1:12" ht="16" x14ac:dyDescent="0.2">
      <c r="A4624"/>
      <c r="B4624"/>
      <c r="C4624"/>
      <c r="D4624"/>
      <c r="E4624"/>
      <c r="F4624"/>
      <c r="G4624"/>
      <c r="H4624"/>
      <c r="I4624"/>
      <c r="J4624"/>
      <c r="K4624"/>
      <c r="L4624"/>
    </row>
    <row r="4625" spans="1:12" ht="16" x14ac:dyDescent="0.2">
      <c r="A4625"/>
      <c r="B4625"/>
      <c r="C4625"/>
      <c r="D4625"/>
      <c r="E4625"/>
      <c r="F4625"/>
      <c r="G4625"/>
      <c r="H4625"/>
      <c r="I4625"/>
      <c r="J4625"/>
      <c r="K4625"/>
      <c r="L4625"/>
    </row>
    <row r="4626" spans="1:12" ht="16" x14ac:dyDescent="0.2">
      <c r="A4626"/>
      <c r="B4626"/>
      <c r="C4626"/>
      <c r="D4626"/>
      <c r="E4626"/>
      <c r="F4626"/>
      <c r="G4626"/>
      <c r="H4626"/>
      <c r="I4626"/>
      <c r="J4626"/>
      <c r="K4626"/>
      <c r="L4626"/>
    </row>
    <row r="4627" spans="1:12" ht="16" x14ac:dyDescent="0.2">
      <c r="A4627"/>
      <c r="B4627"/>
      <c r="C4627"/>
      <c r="D4627"/>
      <c r="E4627"/>
      <c r="F4627"/>
      <c r="G4627"/>
      <c r="H4627"/>
      <c r="I4627"/>
      <c r="J4627"/>
      <c r="K4627"/>
      <c r="L4627"/>
    </row>
    <row r="4628" spans="1:12" ht="16" x14ac:dyDescent="0.2">
      <c r="A4628"/>
      <c r="B4628"/>
      <c r="C4628"/>
      <c r="D4628"/>
      <c r="E4628"/>
      <c r="F4628"/>
      <c r="G4628"/>
      <c r="H4628"/>
      <c r="I4628"/>
      <c r="J4628"/>
      <c r="K4628"/>
      <c r="L4628"/>
    </row>
    <row r="4629" spans="1:12" ht="16" x14ac:dyDescent="0.2">
      <c r="A4629"/>
      <c r="B4629"/>
      <c r="C4629"/>
      <c r="D4629"/>
      <c r="E4629"/>
      <c r="F4629"/>
      <c r="G4629"/>
      <c r="H4629"/>
      <c r="I4629"/>
      <c r="J4629"/>
      <c r="K4629"/>
      <c r="L4629"/>
    </row>
    <row r="4630" spans="1:12" ht="16" x14ac:dyDescent="0.2">
      <c r="A4630"/>
      <c r="B4630"/>
      <c r="C4630"/>
      <c r="D4630"/>
      <c r="E4630"/>
      <c r="F4630"/>
      <c r="G4630"/>
      <c r="H4630"/>
      <c r="I4630"/>
      <c r="J4630"/>
      <c r="K4630"/>
      <c r="L4630"/>
    </row>
    <row r="4631" spans="1:12" ht="16" x14ac:dyDescent="0.2">
      <c r="A4631"/>
      <c r="B4631"/>
      <c r="C4631"/>
      <c r="D4631"/>
      <c r="E4631"/>
      <c r="F4631"/>
      <c r="G4631"/>
      <c r="H4631"/>
      <c r="I4631"/>
      <c r="J4631"/>
      <c r="K4631"/>
      <c r="L4631"/>
    </row>
    <row r="4632" spans="1:12" ht="16" x14ac:dyDescent="0.2">
      <c r="A4632"/>
      <c r="B4632"/>
      <c r="C4632"/>
      <c r="D4632"/>
      <c r="E4632"/>
      <c r="F4632"/>
      <c r="G4632"/>
      <c r="H4632"/>
      <c r="I4632"/>
      <c r="J4632"/>
      <c r="K4632"/>
      <c r="L4632"/>
    </row>
    <row r="4633" spans="1:12" ht="16" x14ac:dyDescent="0.2">
      <c r="A4633"/>
      <c r="B4633"/>
      <c r="C4633"/>
      <c r="D4633"/>
      <c r="E4633"/>
      <c r="F4633"/>
      <c r="G4633"/>
      <c r="H4633"/>
      <c r="I4633"/>
      <c r="J4633"/>
      <c r="K4633"/>
      <c r="L4633"/>
    </row>
    <row r="4634" spans="1:12" ht="16" x14ac:dyDescent="0.2">
      <c r="A4634"/>
      <c r="B4634"/>
      <c r="C4634"/>
      <c r="D4634"/>
      <c r="E4634"/>
      <c r="F4634"/>
      <c r="G4634"/>
      <c r="H4634"/>
      <c r="I4634"/>
      <c r="J4634"/>
      <c r="K4634"/>
      <c r="L4634"/>
    </row>
    <row r="4635" spans="1:12" ht="16" x14ac:dyDescent="0.2">
      <c r="A4635"/>
      <c r="B4635"/>
      <c r="C4635"/>
      <c r="D4635"/>
      <c r="E4635"/>
      <c r="F4635"/>
      <c r="G4635"/>
      <c r="H4635"/>
      <c r="I4635"/>
      <c r="J4635"/>
      <c r="K4635"/>
      <c r="L4635"/>
    </row>
    <row r="4636" spans="1:12" ht="16" x14ac:dyDescent="0.2">
      <c r="A4636"/>
      <c r="B4636"/>
      <c r="C4636"/>
      <c r="D4636"/>
      <c r="E4636"/>
      <c r="F4636"/>
      <c r="G4636"/>
      <c r="H4636"/>
      <c r="I4636"/>
      <c r="J4636"/>
      <c r="K4636"/>
      <c r="L4636"/>
    </row>
    <row r="4637" spans="1:12" ht="16" x14ac:dyDescent="0.2">
      <c r="A4637"/>
      <c r="B4637"/>
      <c r="C4637"/>
      <c r="D4637"/>
      <c r="E4637"/>
      <c r="F4637"/>
      <c r="G4637"/>
      <c r="H4637"/>
      <c r="I4637"/>
      <c r="J4637"/>
      <c r="K4637"/>
      <c r="L4637"/>
    </row>
    <row r="4638" spans="1:12" ht="16" x14ac:dyDescent="0.2">
      <c r="A4638"/>
      <c r="B4638"/>
      <c r="C4638"/>
      <c r="D4638"/>
      <c r="E4638"/>
      <c r="F4638"/>
      <c r="G4638"/>
      <c r="H4638"/>
      <c r="I4638"/>
      <c r="J4638"/>
      <c r="K4638"/>
      <c r="L4638"/>
    </row>
    <row r="4639" spans="1:12" ht="16" x14ac:dyDescent="0.2">
      <c r="A4639"/>
      <c r="B4639"/>
      <c r="C4639"/>
      <c r="D4639"/>
      <c r="E4639"/>
      <c r="F4639"/>
      <c r="G4639"/>
      <c r="H4639"/>
      <c r="I4639"/>
      <c r="J4639"/>
      <c r="K4639"/>
      <c r="L4639"/>
    </row>
    <row r="4640" spans="1:12" ht="16" x14ac:dyDescent="0.2">
      <c r="A4640"/>
      <c r="B4640"/>
      <c r="C4640"/>
      <c r="D4640"/>
      <c r="E4640"/>
      <c r="F4640"/>
      <c r="G4640"/>
      <c r="H4640"/>
      <c r="I4640"/>
      <c r="J4640"/>
      <c r="K4640"/>
      <c r="L4640"/>
    </row>
    <row r="4641" spans="1:12" ht="16" x14ac:dyDescent="0.2">
      <c r="A4641"/>
      <c r="B4641"/>
      <c r="C4641"/>
      <c r="D4641"/>
      <c r="E4641"/>
      <c r="F4641"/>
      <c r="G4641"/>
      <c r="H4641"/>
      <c r="I4641"/>
      <c r="J4641"/>
      <c r="K4641"/>
      <c r="L4641"/>
    </row>
    <row r="4642" spans="1:12" ht="16" x14ac:dyDescent="0.2">
      <c r="A4642"/>
      <c r="B4642"/>
      <c r="C4642"/>
      <c r="D4642"/>
      <c r="E4642"/>
      <c r="F4642"/>
      <c r="G4642"/>
      <c r="H4642"/>
      <c r="I4642"/>
      <c r="J4642"/>
      <c r="K4642"/>
      <c r="L4642"/>
    </row>
    <row r="4643" spans="1:12" ht="16" x14ac:dyDescent="0.2">
      <c r="A4643"/>
      <c r="B4643"/>
      <c r="C4643"/>
      <c r="D4643"/>
      <c r="E4643"/>
      <c r="F4643"/>
      <c r="G4643"/>
      <c r="H4643"/>
      <c r="I4643"/>
      <c r="J4643"/>
      <c r="K4643"/>
      <c r="L4643"/>
    </row>
    <row r="4644" spans="1:12" ht="16" x14ac:dyDescent="0.2">
      <c r="A4644"/>
      <c r="B4644"/>
      <c r="C4644"/>
      <c r="D4644"/>
      <c r="E4644"/>
      <c r="F4644"/>
      <c r="G4644"/>
      <c r="H4644"/>
      <c r="I4644"/>
      <c r="J4644"/>
      <c r="K4644"/>
      <c r="L4644"/>
    </row>
    <row r="4645" spans="1:12" ht="16" x14ac:dyDescent="0.2">
      <c r="A4645"/>
      <c r="B4645"/>
      <c r="C4645"/>
      <c r="D4645"/>
      <c r="E4645"/>
      <c r="F4645"/>
      <c r="G4645"/>
      <c r="H4645"/>
      <c r="I4645"/>
      <c r="J4645"/>
      <c r="K4645"/>
      <c r="L4645"/>
    </row>
    <row r="4646" spans="1:12" ht="16" x14ac:dyDescent="0.2">
      <c r="A4646"/>
      <c r="B4646"/>
      <c r="C4646"/>
      <c r="D4646"/>
      <c r="E4646"/>
      <c r="F4646"/>
      <c r="G4646"/>
      <c r="H4646"/>
      <c r="I4646"/>
      <c r="J4646"/>
      <c r="K4646"/>
      <c r="L4646"/>
    </row>
    <row r="4647" spans="1:12" ht="16" x14ac:dyDescent="0.2">
      <c r="A4647"/>
      <c r="B4647"/>
      <c r="C4647"/>
      <c r="D4647"/>
      <c r="E4647"/>
      <c r="F4647"/>
      <c r="G4647"/>
      <c r="H4647"/>
      <c r="I4647"/>
      <c r="J4647"/>
      <c r="K4647"/>
      <c r="L4647"/>
    </row>
    <row r="4648" spans="1:12" ht="16" x14ac:dyDescent="0.2">
      <c r="A4648"/>
      <c r="B4648"/>
      <c r="C4648"/>
      <c r="D4648"/>
      <c r="E4648"/>
      <c r="F4648"/>
      <c r="G4648"/>
      <c r="H4648"/>
      <c r="I4648"/>
      <c r="J4648"/>
      <c r="K4648"/>
      <c r="L4648"/>
    </row>
    <row r="4649" spans="1:12" ht="16" x14ac:dyDescent="0.2">
      <c r="A4649"/>
      <c r="B4649"/>
      <c r="C4649"/>
      <c r="D4649"/>
      <c r="E4649"/>
      <c r="F4649"/>
      <c r="G4649"/>
      <c r="H4649"/>
      <c r="I4649"/>
      <c r="J4649"/>
      <c r="K4649"/>
      <c r="L4649"/>
    </row>
    <row r="4650" spans="1:12" ht="16" x14ac:dyDescent="0.2">
      <c r="A4650"/>
      <c r="B4650"/>
      <c r="C4650"/>
      <c r="D4650"/>
      <c r="E4650"/>
      <c r="F4650"/>
      <c r="G4650"/>
      <c r="H4650"/>
      <c r="I4650"/>
      <c r="J4650"/>
      <c r="K4650"/>
      <c r="L4650"/>
    </row>
    <row r="4651" spans="1:12" ht="16" x14ac:dyDescent="0.2">
      <c r="A4651"/>
      <c r="B4651"/>
      <c r="C4651"/>
      <c r="D4651"/>
      <c r="E4651"/>
      <c r="F4651"/>
      <c r="G4651"/>
      <c r="H4651"/>
      <c r="I4651"/>
      <c r="J4651"/>
      <c r="K4651"/>
      <c r="L4651"/>
    </row>
    <row r="4652" spans="1:12" ht="16" x14ac:dyDescent="0.2">
      <c r="A4652"/>
      <c r="B4652"/>
      <c r="C4652"/>
      <c r="D4652"/>
      <c r="E4652"/>
      <c r="F4652"/>
      <c r="G4652"/>
      <c r="H4652"/>
      <c r="I4652"/>
      <c r="J4652"/>
      <c r="K4652"/>
      <c r="L4652"/>
    </row>
    <row r="4653" spans="1:12" ht="16" x14ac:dyDescent="0.2">
      <c r="A4653"/>
      <c r="B4653"/>
      <c r="C4653"/>
      <c r="D4653"/>
      <c r="E4653"/>
      <c r="F4653"/>
      <c r="G4653"/>
      <c r="H4653"/>
      <c r="I4653"/>
      <c r="J4653"/>
      <c r="K4653"/>
      <c r="L4653"/>
    </row>
    <row r="4654" spans="1:12" ht="16" x14ac:dyDescent="0.2">
      <c r="A4654"/>
      <c r="B4654"/>
      <c r="C4654"/>
      <c r="D4654"/>
      <c r="E4654"/>
      <c r="F4654"/>
      <c r="G4654"/>
      <c r="H4654"/>
      <c r="I4654"/>
      <c r="J4654"/>
      <c r="K4654"/>
      <c r="L4654"/>
    </row>
    <row r="4655" spans="1:12" ht="16" x14ac:dyDescent="0.2">
      <c r="A4655"/>
      <c r="B4655"/>
      <c r="C4655"/>
      <c r="D4655"/>
      <c r="E4655"/>
      <c r="F4655"/>
      <c r="G4655"/>
      <c r="H4655"/>
      <c r="I4655"/>
      <c r="J4655"/>
      <c r="K4655"/>
      <c r="L4655"/>
    </row>
    <row r="4656" spans="1:12" ht="16" x14ac:dyDescent="0.2">
      <c r="A4656"/>
      <c r="B4656"/>
      <c r="C4656"/>
      <c r="D4656"/>
      <c r="E4656"/>
      <c r="F4656"/>
      <c r="G4656"/>
      <c r="H4656"/>
      <c r="I4656"/>
      <c r="J4656"/>
      <c r="K4656"/>
      <c r="L4656"/>
    </row>
    <row r="4657" spans="1:12" ht="16" x14ac:dyDescent="0.2">
      <c r="A4657"/>
      <c r="B4657"/>
      <c r="C4657"/>
      <c r="D4657"/>
      <c r="E4657"/>
      <c r="F4657"/>
      <c r="G4657"/>
      <c r="H4657"/>
      <c r="I4657"/>
      <c r="J4657"/>
      <c r="K4657"/>
      <c r="L4657"/>
    </row>
    <row r="4658" spans="1:12" ht="16" x14ac:dyDescent="0.2">
      <c r="A4658"/>
      <c r="B4658"/>
      <c r="C4658"/>
      <c r="D4658"/>
      <c r="E4658"/>
      <c r="F4658"/>
      <c r="G4658"/>
      <c r="H4658"/>
      <c r="I4658"/>
      <c r="J4658"/>
      <c r="K4658"/>
      <c r="L4658"/>
    </row>
    <row r="4659" spans="1:12" ht="16" x14ac:dyDescent="0.2">
      <c r="A4659"/>
      <c r="B4659"/>
      <c r="C4659"/>
      <c r="D4659"/>
      <c r="E4659"/>
      <c r="F4659"/>
      <c r="G4659"/>
      <c r="H4659"/>
      <c r="I4659"/>
      <c r="J4659"/>
      <c r="K4659"/>
      <c r="L4659"/>
    </row>
    <row r="4660" spans="1:12" ht="16" x14ac:dyDescent="0.2">
      <c r="A4660"/>
      <c r="B4660"/>
      <c r="C4660"/>
      <c r="D4660"/>
      <c r="E4660"/>
      <c r="F4660"/>
      <c r="G4660"/>
      <c r="H4660"/>
      <c r="I4660"/>
      <c r="J4660"/>
      <c r="K4660"/>
      <c r="L4660"/>
    </row>
    <row r="4661" spans="1:12" ht="16" x14ac:dyDescent="0.2">
      <c r="A4661"/>
      <c r="B4661"/>
      <c r="C4661"/>
      <c r="D4661"/>
      <c r="E4661"/>
      <c r="F4661"/>
      <c r="G4661"/>
      <c r="H4661"/>
      <c r="I4661"/>
      <c r="J4661"/>
      <c r="K4661"/>
      <c r="L4661"/>
    </row>
    <row r="4662" spans="1:12" ht="16" x14ac:dyDescent="0.2">
      <c r="A4662"/>
      <c r="B4662"/>
      <c r="C4662"/>
      <c r="D4662"/>
      <c r="E4662"/>
      <c r="F4662"/>
      <c r="G4662"/>
      <c r="H4662"/>
      <c r="I4662"/>
      <c r="J4662"/>
      <c r="K4662"/>
      <c r="L4662"/>
    </row>
    <row r="4663" spans="1:12" ht="16" x14ac:dyDescent="0.2">
      <c r="A4663"/>
      <c r="B4663"/>
      <c r="C4663"/>
      <c r="D4663"/>
      <c r="E4663"/>
      <c r="F4663"/>
      <c r="G4663"/>
      <c r="H4663"/>
      <c r="I4663"/>
      <c r="J4663"/>
      <c r="K4663"/>
      <c r="L4663"/>
    </row>
    <row r="4664" spans="1:12" ht="16" x14ac:dyDescent="0.2">
      <c r="A4664"/>
      <c r="B4664"/>
      <c r="C4664"/>
      <c r="D4664"/>
      <c r="E4664"/>
      <c r="F4664"/>
      <c r="G4664"/>
      <c r="H4664"/>
      <c r="I4664"/>
      <c r="J4664"/>
      <c r="K4664"/>
      <c r="L4664"/>
    </row>
    <row r="4665" spans="1:12" ht="16" x14ac:dyDescent="0.2">
      <c r="A4665"/>
      <c r="B4665"/>
      <c r="C4665"/>
      <c r="D4665"/>
      <c r="E4665"/>
      <c r="F4665"/>
      <c r="G4665"/>
      <c r="H4665"/>
      <c r="I4665"/>
      <c r="J4665"/>
      <c r="K4665"/>
      <c r="L4665"/>
    </row>
    <row r="4666" spans="1:12" ht="16" x14ac:dyDescent="0.2">
      <c r="A4666"/>
      <c r="B4666"/>
      <c r="C4666"/>
      <c r="D4666"/>
      <c r="E4666"/>
      <c r="F4666"/>
      <c r="G4666"/>
      <c r="H4666"/>
      <c r="I4666"/>
      <c r="J4666"/>
      <c r="K4666"/>
      <c r="L4666"/>
    </row>
    <row r="4667" spans="1:12" ht="16" x14ac:dyDescent="0.2">
      <c r="A4667"/>
      <c r="B4667"/>
      <c r="C4667"/>
      <c r="D4667"/>
      <c r="E4667"/>
      <c r="F4667"/>
      <c r="G4667"/>
      <c r="H4667"/>
      <c r="I4667"/>
      <c r="J4667"/>
      <c r="K4667"/>
      <c r="L4667"/>
    </row>
    <row r="4668" spans="1:12" ht="16" x14ac:dyDescent="0.2">
      <c r="A4668"/>
      <c r="B4668"/>
      <c r="C4668"/>
      <c r="D4668"/>
      <c r="E4668"/>
      <c r="F4668"/>
      <c r="G4668"/>
      <c r="H4668"/>
      <c r="I4668"/>
      <c r="J4668"/>
      <c r="K4668"/>
      <c r="L4668"/>
    </row>
    <row r="4669" spans="1:12" ht="16" x14ac:dyDescent="0.2">
      <c r="A4669"/>
      <c r="B4669"/>
      <c r="C4669"/>
      <c r="D4669"/>
      <c r="E4669"/>
      <c r="F4669"/>
      <c r="G4669"/>
      <c r="H4669"/>
      <c r="I4669"/>
      <c r="J4669"/>
      <c r="K4669"/>
      <c r="L4669"/>
    </row>
    <row r="4670" spans="1:12" ht="16" x14ac:dyDescent="0.2">
      <c r="A4670"/>
      <c r="B4670"/>
      <c r="C4670"/>
      <c r="D4670"/>
      <c r="E4670"/>
      <c r="F4670"/>
      <c r="G4670"/>
      <c r="H4670"/>
      <c r="I4670"/>
      <c r="J4670"/>
      <c r="K4670"/>
      <c r="L4670"/>
    </row>
    <row r="4671" spans="1:12" ht="16" x14ac:dyDescent="0.2">
      <c r="A4671"/>
      <c r="B4671"/>
      <c r="C4671"/>
      <c r="D4671"/>
      <c r="E4671"/>
      <c r="F4671"/>
      <c r="G4671"/>
      <c r="H4671"/>
      <c r="I4671"/>
      <c r="J4671"/>
      <c r="K4671"/>
      <c r="L4671"/>
    </row>
    <row r="4672" spans="1:12" ht="16" x14ac:dyDescent="0.2">
      <c r="A4672"/>
      <c r="B4672"/>
      <c r="C4672"/>
      <c r="D4672"/>
      <c r="E4672"/>
      <c r="F4672"/>
      <c r="G4672"/>
      <c r="H4672"/>
      <c r="I4672"/>
      <c r="J4672"/>
      <c r="K4672"/>
      <c r="L4672"/>
    </row>
    <row r="4673" spans="1:12" ht="16" x14ac:dyDescent="0.2">
      <c r="A4673"/>
      <c r="B4673"/>
      <c r="C4673"/>
      <c r="D4673"/>
      <c r="E4673"/>
      <c r="F4673"/>
      <c r="G4673"/>
      <c r="H4673"/>
      <c r="I4673"/>
      <c r="J4673"/>
      <c r="K4673"/>
      <c r="L4673"/>
    </row>
    <row r="4674" spans="1:12" ht="16" x14ac:dyDescent="0.2">
      <c r="A4674"/>
      <c r="B4674"/>
      <c r="C4674"/>
      <c r="D4674"/>
      <c r="E4674"/>
      <c r="F4674"/>
      <c r="G4674"/>
      <c r="H4674"/>
      <c r="I4674"/>
      <c r="J4674"/>
      <c r="K4674"/>
      <c r="L4674"/>
    </row>
    <row r="4675" spans="1:12" ht="16" x14ac:dyDescent="0.2">
      <c r="A4675"/>
      <c r="B4675"/>
      <c r="C4675"/>
      <c r="D4675"/>
      <c r="E4675"/>
      <c r="F4675"/>
      <c r="G4675"/>
      <c r="H4675"/>
      <c r="I4675"/>
      <c r="J4675"/>
      <c r="K4675"/>
      <c r="L4675"/>
    </row>
    <row r="4676" spans="1:12" ht="16" x14ac:dyDescent="0.2">
      <c r="A4676"/>
      <c r="B4676"/>
      <c r="C4676"/>
      <c r="D4676"/>
      <c r="E4676"/>
      <c r="F4676"/>
      <c r="G4676"/>
      <c r="H4676"/>
      <c r="I4676"/>
      <c r="J4676"/>
      <c r="K4676"/>
      <c r="L4676"/>
    </row>
    <row r="4677" spans="1:12" ht="16" x14ac:dyDescent="0.2">
      <c r="A4677"/>
      <c r="B4677"/>
      <c r="C4677"/>
      <c r="D4677"/>
      <c r="E4677"/>
      <c r="F4677"/>
      <c r="G4677"/>
      <c r="H4677"/>
      <c r="I4677"/>
      <c r="J4677"/>
      <c r="K4677"/>
      <c r="L4677"/>
    </row>
    <row r="4678" spans="1:12" ht="16" x14ac:dyDescent="0.2">
      <c r="A4678"/>
      <c r="B4678"/>
      <c r="C4678"/>
      <c r="D4678"/>
      <c r="E4678"/>
      <c r="F4678"/>
      <c r="G4678"/>
      <c r="H4678"/>
      <c r="I4678"/>
      <c r="J4678"/>
      <c r="K4678"/>
      <c r="L4678"/>
    </row>
    <row r="4679" spans="1:12" ht="16" x14ac:dyDescent="0.2">
      <c r="A4679"/>
      <c r="B4679"/>
      <c r="C4679"/>
      <c r="D4679"/>
      <c r="E4679"/>
      <c r="F4679"/>
      <c r="G4679"/>
      <c r="H4679"/>
      <c r="I4679"/>
      <c r="J4679"/>
      <c r="K4679"/>
      <c r="L4679"/>
    </row>
    <row r="4680" spans="1:12" ht="16" x14ac:dyDescent="0.2">
      <c r="A4680"/>
      <c r="B4680"/>
      <c r="C4680"/>
      <c r="D4680"/>
      <c r="E4680"/>
      <c r="F4680"/>
      <c r="G4680"/>
      <c r="H4680"/>
      <c r="I4680"/>
      <c r="J4680"/>
      <c r="K4680"/>
      <c r="L4680"/>
    </row>
    <row r="4681" spans="1:12" ht="16" x14ac:dyDescent="0.2">
      <c r="A4681"/>
      <c r="B4681"/>
      <c r="C4681"/>
      <c r="D4681"/>
      <c r="E4681"/>
      <c r="F4681"/>
      <c r="G4681"/>
      <c r="H4681"/>
      <c r="I4681"/>
      <c r="J4681"/>
      <c r="K4681"/>
      <c r="L4681"/>
    </row>
    <row r="4682" spans="1:12" ht="16" x14ac:dyDescent="0.2">
      <c r="A4682"/>
      <c r="B4682"/>
      <c r="C4682"/>
      <c r="D4682"/>
      <c r="E4682"/>
      <c r="F4682"/>
      <c r="G4682"/>
      <c r="H4682"/>
      <c r="I4682"/>
      <c r="J4682"/>
      <c r="K4682"/>
      <c r="L4682"/>
    </row>
    <row r="4683" spans="1:12" ht="16" x14ac:dyDescent="0.2">
      <c r="A4683"/>
      <c r="B4683"/>
      <c r="C4683"/>
      <c r="D4683"/>
      <c r="E4683"/>
      <c r="F4683"/>
      <c r="G4683"/>
      <c r="H4683"/>
      <c r="I4683"/>
      <c r="J4683"/>
      <c r="K4683"/>
      <c r="L4683"/>
    </row>
    <row r="4684" spans="1:12" ht="16" x14ac:dyDescent="0.2">
      <c r="A4684"/>
      <c r="B4684"/>
      <c r="C4684"/>
      <c r="D4684"/>
      <c r="E4684"/>
      <c r="F4684"/>
      <c r="G4684"/>
      <c r="H4684"/>
      <c r="I4684"/>
      <c r="J4684"/>
      <c r="K4684"/>
      <c r="L4684"/>
    </row>
    <row r="4685" spans="1:12" ht="16" x14ac:dyDescent="0.2">
      <c r="A4685"/>
      <c r="B4685"/>
      <c r="C4685"/>
      <c r="D4685"/>
      <c r="E4685"/>
      <c r="F4685"/>
      <c r="G4685"/>
      <c r="H4685"/>
      <c r="I4685"/>
      <c r="J4685"/>
      <c r="K4685"/>
      <c r="L4685"/>
    </row>
    <row r="4686" spans="1:12" ht="16" x14ac:dyDescent="0.2">
      <c r="A4686"/>
      <c r="B4686"/>
      <c r="C4686"/>
      <c r="D4686"/>
      <c r="E4686"/>
      <c r="F4686"/>
      <c r="G4686"/>
      <c r="H4686"/>
      <c r="I4686"/>
      <c r="J4686"/>
      <c r="K4686"/>
      <c r="L4686"/>
    </row>
    <row r="4687" spans="1:12" ht="16" x14ac:dyDescent="0.2">
      <c r="A4687"/>
      <c r="B4687"/>
      <c r="C4687"/>
      <c r="D4687"/>
      <c r="E4687"/>
      <c r="F4687"/>
      <c r="G4687"/>
      <c r="H4687"/>
      <c r="I4687"/>
      <c r="J4687"/>
      <c r="K4687"/>
      <c r="L4687"/>
    </row>
    <row r="4688" spans="1:12" ht="16" x14ac:dyDescent="0.2">
      <c r="A4688"/>
      <c r="B4688"/>
      <c r="C4688"/>
      <c r="D4688"/>
      <c r="E4688"/>
      <c r="F4688"/>
      <c r="G4688"/>
      <c r="H4688"/>
      <c r="I4688"/>
      <c r="J4688"/>
      <c r="K4688"/>
      <c r="L4688"/>
    </row>
    <row r="4689" spans="1:12" ht="16" x14ac:dyDescent="0.2">
      <c r="A4689"/>
      <c r="B4689"/>
      <c r="C4689"/>
      <c r="D4689"/>
      <c r="E4689"/>
      <c r="F4689"/>
      <c r="G4689"/>
      <c r="H4689"/>
      <c r="I4689"/>
      <c r="J4689"/>
      <c r="K4689"/>
      <c r="L4689"/>
    </row>
    <row r="4690" spans="1:12" ht="16" x14ac:dyDescent="0.2">
      <c r="A4690"/>
      <c r="B4690"/>
      <c r="C4690"/>
      <c r="D4690"/>
      <c r="E4690"/>
      <c r="F4690"/>
      <c r="G4690"/>
      <c r="H4690"/>
      <c r="I4690"/>
      <c r="J4690"/>
      <c r="K4690"/>
      <c r="L4690"/>
    </row>
    <row r="4691" spans="1:12" ht="16" x14ac:dyDescent="0.2">
      <c r="A4691"/>
      <c r="B4691"/>
      <c r="C4691"/>
      <c r="D4691"/>
      <c r="E4691"/>
      <c r="F4691"/>
      <c r="G4691"/>
      <c r="H4691"/>
      <c r="I4691"/>
      <c r="J4691"/>
      <c r="K4691"/>
      <c r="L4691"/>
    </row>
    <row r="4692" spans="1:12" ht="16" x14ac:dyDescent="0.2">
      <c r="A4692"/>
      <c r="B4692"/>
      <c r="C4692"/>
      <c r="D4692"/>
      <c r="E4692"/>
      <c r="F4692"/>
      <c r="G4692"/>
      <c r="H4692"/>
      <c r="I4692"/>
      <c r="J4692"/>
      <c r="K4692"/>
      <c r="L4692"/>
    </row>
    <row r="4693" spans="1:12" ht="16" x14ac:dyDescent="0.2">
      <c r="A4693"/>
      <c r="B4693"/>
      <c r="C4693"/>
      <c r="D4693"/>
      <c r="E4693"/>
      <c r="F4693"/>
      <c r="G4693"/>
      <c r="H4693"/>
      <c r="I4693"/>
      <c r="J4693"/>
      <c r="K4693"/>
      <c r="L4693"/>
    </row>
    <row r="4694" spans="1:12" ht="16" x14ac:dyDescent="0.2">
      <c r="A4694"/>
      <c r="B4694"/>
      <c r="C4694"/>
      <c r="D4694"/>
      <c r="E4694"/>
      <c r="F4694"/>
      <c r="G4694"/>
      <c r="H4694"/>
      <c r="I4694"/>
      <c r="J4694"/>
      <c r="K4694"/>
      <c r="L4694"/>
    </row>
    <row r="4695" spans="1:12" ht="16" x14ac:dyDescent="0.2">
      <c r="A4695"/>
      <c r="B4695"/>
      <c r="C4695"/>
      <c r="D4695"/>
      <c r="E4695"/>
      <c r="F4695"/>
      <c r="G4695"/>
      <c r="H4695"/>
      <c r="I4695"/>
      <c r="J4695"/>
      <c r="K4695"/>
      <c r="L4695"/>
    </row>
    <row r="4696" spans="1:12" ht="16" x14ac:dyDescent="0.2">
      <c r="A4696"/>
      <c r="B4696"/>
      <c r="C4696"/>
      <c r="D4696"/>
      <c r="E4696"/>
      <c r="F4696"/>
      <c r="G4696"/>
      <c r="H4696"/>
      <c r="I4696"/>
      <c r="J4696"/>
      <c r="K4696"/>
      <c r="L4696"/>
    </row>
    <row r="4697" spans="1:12" ht="16" x14ac:dyDescent="0.2">
      <c r="A4697"/>
      <c r="B4697"/>
      <c r="C4697"/>
      <c r="D4697"/>
      <c r="E4697"/>
      <c r="F4697"/>
      <c r="G4697"/>
      <c r="H4697"/>
      <c r="I4697"/>
      <c r="J4697"/>
      <c r="K4697"/>
      <c r="L4697"/>
    </row>
    <row r="4698" spans="1:12" ht="16" x14ac:dyDescent="0.2">
      <c r="A4698"/>
      <c r="B4698"/>
      <c r="C4698"/>
      <c r="D4698"/>
      <c r="E4698"/>
      <c r="F4698"/>
      <c r="G4698"/>
      <c r="H4698"/>
      <c r="I4698"/>
      <c r="J4698"/>
      <c r="K4698"/>
      <c r="L4698"/>
    </row>
    <row r="4699" spans="1:12" ht="16" x14ac:dyDescent="0.2">
      <c r="A4699"/>
      <c r="B4699"/>
      <c r="C4699"/>
      <c r="D4699"/>
      <c r="E4699"/>
      <c r="F4699"/>
      <c r="G4699"/>
      <c r="H4699"/>
      <c r="I4699"/>
      <c r="J4699"/>
      <c r="K4699"/>
      <c r="L4699"/>
    </row>
    <row r="4700" spans="1:12" ht="16" x14ac:dyDescent="0.2">
      <c r="A4700"/>
      <c r="B4700"/>
      <c r="C4700"/>
      <c r="D4700"/>
      <c r="E4700"/>
      <c r="F4700"/>
      <c r="G4700"/>
      <c r="H4700"/>
      <c r="I4700"/>
      <c r="J4700"/>
      <c r="K4700"/>
      <c r="L4700"/>
    </row>
    <row r="4701" spans="1:12" ht="16" x14ac:dyDescent="0.2">
      <c r="A4701"/>
      <c r="B4701"/>
      <c r="C4701"/>
      <c r="D4701"/>
      <c r="E4701"/>
      <c r="F4701"/>
      <c r="G4701"/>
      <c r="H4701"/>
      <c r="I4701"/>
      <c r="J4701"/>
      <c r="K4701"/>
      <c r="L4701"/>
    </row>
    <row r="4702" spans="1:12" ht="16" x14ac:dyDescent="0.2">
      <c r="A4702"/>
      <c r="B4702"/>
      <c r="C4702"/>
      <c r="D4702"/>
      <c r="E4702"/>
      <c r="F4702"/>
      <c r="G4702"/>
      <c r="H4702"/>
      <c r="I4702"/>
      <c r="J4702"/>
      <c r="K4702"/>
      <c r="L4702"/>
    </row>
    <row r="4703" spans="1:12" ht="16" x14ac:dyDescent="0.2">
      <c r="A4703"/>
      <c r="B4703"/>
      <c r="C4703"/>
      <c r="D4703"/>
      <c r="E4703"/>
      <c r="F4703"/>
      <c r="G4703"/>
      <c r="H4703"/>
      <c r="I4703"/>
      <c r="J4703"/>
      <c r="K4703"/>
      <c r="L4703"/>
    </row>
    <row r="4704" spans="1:12" ht="16" x14ac:dyDescent="0.2">
      <c r="A4704"/>
      <c r="B4704"/>
      <c r="C4704"/>
      <c r="D4704"/>
      <c r="E4704"/>
      <c r="F4704"/>
      <c r="G4704"/>
      <c r="H4704"/>
      <c r="I4704"/>
      <c r="J4704"/>
      <c r="K4704"/>
      <c r="L4704"/>
    </row>
    <row r="4705" spans="1:12" ht="16" x14ac:dyDescent="0.2">
      <c r="A4705"/>
      <c r="B4705"/>
      <c r="C4705"/>
      <c r="D4705"/>
      <c r="E4705"/>
      <c r="F4705"/>
      <c r="G4705"/>
      <c r="H4705"/>
      <c r="I4705"/>
      <c r="J4705"/>
      <c r="K4705"/>
      <c r="L4705"/>
    </row>
    <row r="4706" spans="1:12" ht="16" x14ac:dyDescent="0.2">
      <c r="A4706"/>
      <c r="B4706"/>
      <c r="C4706"/>
      <c r="D4706"/>
      <c r="E4706"/>
      <c r="F4706"/>
      <c r="G4706"/>
      <c r="H4706"/>
      <c r="I4706"/>
      <c r="J4706"/>
      <c r="K4706"/>
      <c r="L4706"/>
    </row>
    <row r="4707" spans="1:12" ht="16" x14ac:dyDescent="0.2">
      <c r="A4707"/>
      <c r="B4707"/>
      <c r="C4707"/>
      <c r="D4707"/>
      <c r="E4707"/>
      <c r="F4707"/>
      <c r="G4707"/>
      <c r="H4707"/>
      <c r="I4707"/>
      <c r="J4707"/>
      <c r="K4707"/>
      <c r="L4707"/>
    </row>
    <row r="4708" spans="1:12" ht="16" x14ac:dyDescent="0.2">
      <c r="A4708"/>
      <c r="B4708"/>
      <c r="C4708"/>
      <c r="D4708"/>
      <c r="E4708"/>
      <c r="F4708"/>
      <c r="G4708"/>
      <c r="H4708"/>
      <c r="I4708"/>
      <c r="J4708"/>
      <c r="K4708"/>
      <c r="L4708"/>
    </row>
    <row r="4709" spans="1:12" ht="16" x14ac:dyDescent="0.2">
      <c r="A4709"/>
      <c r="B4709"/>
      <c r="C4709"/>
      <c r="D4709"/>
      <c r="E4709"/>
      <c r="F4709"/>
      <c r="G4709"/>
      <c r="H4709"/>
      <c r="I4709"/>
      <c r="J4709"/>
      <c r="K4709"/>
      <c r="L4709"/>
    </row>
    <row r="4710" spans="1:12" ht="16" x14ac:dyDescent="0.2">
      <c r="A4710"/>
      <c r="B4710"/>
      <c r="C4710"/>
      <c r="D4710"/>
      <c r="E4710"/>
      <c r="F4710"/>
      <c r="G4710"/>
      <c r="H4710"/>
      <c r="I4710"/>
      <c r="J4710"/>
      <c r="K4710"/>
      <c r="L4710"/>
    </row>
    <row r="4711" spans="1:12" ht="16" x14ac:dyDescent="0.2">
      <c r="A4711"/>
      <c r="B4711"/>
      <c r="C4711"/>
      <c r="D4711"/>
      <c r="E4711"/>
      <c r="F4711"/>
      <c r="G4711"/>
      <c r="H4711"/>
      <c r="I4711"/>
      <c r="J4711"/>
      <c r="K4711"/>
      <c r="L4711"/>
    </row>
    <row r="4712" spans="1:12" ht="16" x14ac:dyDescent="0.2">
      <c r="A4712"/>
      <c r="B4712"/>
      <c r="C4712"/>
      <c r="D4712"/>
      <c r="E4712"/>
      <c r="F4712"/>
      <c r="G4712"/>
      <c r="H4712"/>
      <c r="I4712"/>
      <c r="J4712"/>
      <c r="K4712"/>
      <c r="L4712"/>
    </row>
    <row r="4713" spans="1:12" ht="16" x14ac:dyDescent="0.2">
      <c r="A4713"/>
      <c r="B4713"/>
      <c r="C4713"/>
      <c r="D4713"/>
      <c r="E4713"/>
      <c r="F4713"/>
      <c r="G4713"/>
      <c r="H4713"/>
      <c r="I4713"/>
      <c r="J4713"/>
      <c r="K4713"/>
      <c r="L4713"/>
    </row>
    <row r="4714" spans="1:12" ht="16" x14ac:dyDescent="0.2">
      <c r="A4714"/>
      <c r="B4714"/>
      <c r="C4714"/>
      <c r="D4714"/>
      <c r="E4714"/>
      <c r="F4714"/>
      <c r="G4714"/>
      <c r="H4714"/>
      <c r="I4714"/>
      <c r="J4714"/>
      <c r="K4714"/>
      <c r="L4714"/>
    </row>
    <row r="4715" spans="1:12" ht="16" x14ac:dyDescent="0.2">
      <c r="A4715"/>
      <c r="B4715"/>
      <c r="C4715"/>
      <c r="D4715"/>
      <c r="E4715"/>
      <c r="F4715"/>
      <c r="G4715"/>
      <c r="H4715"/>
      <c r="I4715"/>
      <c r="J4715"/>
      <c r="K4715"/>
      <c r="L4715"/>
    </row>
    <row r="4716" spans="1:12" ht="16" x14ac:dyDescent="0.2">
      <c r="A4716"/>
      <c r="B4716"/>
      <c r="C4716"/>
      <c r="D4716"/>
      <c r="E4716"/>
      <c r="F4716"/>
      <c r="G4716"/>
      <c r="H4716"/>
      <c r="I4716"/>
      <c r="J4716"/>
      <c r="K4716"/>
      <c r="L4716"/>
    </row>
    <row r="4717" spans="1:12" ht="16" x14ac:dyDescent="0.2">
      <c r="A4717"/>
      <c r="B4717"/>
      <c r="C4717"/>
      <c r="D4717"/>
      <c r="E4717"/>
      <c r="F4717"/>
      <c r="G4717"/>
      <c r="H4717"/>
      <c r="I4717"/>
      <c r="J4717"/>
      <c r="K4717"/>
      <c r="L4717"/>
    </row>
    <row r="4718" spans="1:12" ht="16" x14ac:dyDescent="0.2">
      <c r="A4718"/>
      <c r="B4718"/>
      <c r="C4718"/>
      <c r="D4718"/>
      <c r="E4718"/>
      <c r="F4718"/>
      <c r="G4718"/>
      <c r="H4718"/>
      <c r="I4718"/>
      <c r="J4718"/>
      <c r="K4718"/>
      <c r="L4718"/>
    </row>
    <row r="4719" spans="1:12" ht="16" x14ac:dyDescent="0.2">
      <c r="A4719"/>
      <c r="B4719"/>
      <c r="C4719"/>
      <c r="D4719"/>
      <c r="E4719"/>
      <c r="F4719"/>
      <c r="G4719"/>
      <c r="H4719"/>
      <c r="I4719"/>
      <c r="J4719"/>
      <c r="K4719"/>
      <c r="L4719"/>
    </row>
    <row r="4720" spans="1:12" ht="16" x14ac:dyDescent="0.2">
      <c r="A4720"/>
      <c r="B4720"/>
      <c r="C4720"/>
      <c r="D4720"/>
      <c r="E4720"/>
      <c r="F4720"/>
      <c r="G4720"/>
      <c r="H4720"/>
      <c r="I4720"/>
      <c r="J4720"/>
      <c r="K4720"/>
      <c r="L4720"/>
    </row>
    <row r="4721" spans="1:12" ht="16" x14ac:dyDescent="0.2">
      <c r="A4721"/>
      <c r="B4721"/>
      <c r="C4721"/>
      <c r="D4721"/>
      <c r="E4721"/>
      <c r="F4721"/>
      <c r="G4721"/>
      <c r="H4721"/>
      <c r="I4721"/>
      <c r="J4721"/>
      <c r="K4721"/>
      <c r="L4721"/>
    </row>
    <row r="4722" spans="1:12" ht="16" x14ac:dyDescent="0.2">
      <c r="A4722"/>
      <c r="B4722"/>
      <c r="C4722"/>
      <c r="D4722"/>
      <c r="E4722"/>
      <c r="F4722"/>
      <c r="G4722"/>
      <c r="H4722"/>
      <c r="I4722"/>
      <c r="J4722"/>
      <c r="K4722"/>
      <c r="L4722"/>
    </row>
    <row r="4723" spans="1:12" ht="16" x14ac:dyDescent="0.2">
      <c r="A4723"/>
      <c r="B4723"/>
      <c r="C4723"/>
      <c r="D4723"/>
      <c r="E4723"/>
      <c r="F4723"/>
      <c r="G4723"/>
      <c r="H4723"/>
      <c r="I4723"/>
      <c r="J4723"/>
      <c r="K4723"/>
      <c r="L4723"/>
    </row>
    <row r="4724" spans="1:12" ht="16" x14ac:dyDescent="0.2">
      <c r="A4724"/>
      <c r="B4724"/>
      <c r="C4724"/>
      <c r="D4724"/>
      <c r="E4724"/>
      <c r="F4724"/>
      <c r="G4724"/>
      <c r="H4724"/>
      <c r="I4724"/>
      <c r="J4724"/>
      <c r="K4724"/>
      <c r="L4724"/>
    </row>
    <row r="4725" spans="1:12" ht="16" x14ac:dyDescent="0.2">
      <c r="A4725"/>
      <c r="B4725"/>
      <c r="C4725"/>
      <c r="D4725"/>
      <c r="E4725"/>
      <c r="F4725"/>
      <c r="G4725"/>
      <c r="H4725"/>
      <c r="I4725"/>
      <c r="J4725"/>
      <c r="K4725"/>
      <c r="L4725"/>
    </row>
    <row r="4726" spans="1:12" ht="16" x14ac:dyDescent="0.2">
      <c r="A4726"/>
      <c r="B4726"/>
      <c r="C4726"/>
      <c r="D4726"/>
      <c r="E4726"/>
      <c r="F4726"/>
      <c r="G4726"/>
      <c r="H4726"/>
      <c r="I4726"/>
      <c r="J4726"/>
      <c r="K4726"/>
      <c r="L4726"/>
    </row>
    <row r="4727" spans="1:12" ht="16" x14ac:dyDescent="0.2">
      <c r="A4727"/>
      <c r="B4727"/>
      <c r="C4727"/>
      <c r="D4727"/>
      <c r="E4727"/>
      <c r="F4727"/>
      <c r="G4727"/>
      <c r="H4727"/>
      <c r="I4727"/>
      <c r="J4727"/>
      <c r="K4727"/>
      <c r="L4727"/>
    </row>
    <row r="4728" spans="1:12" ht="16" x14ac:dyDescent="0.2">
      <c r="A4728"/>
      <c r="B4728"/>
      <c r="C4728"/>
      <c r="D4728"/>
      <c r="E4728"/>
      <c r="F4728"/>
      <c r="G4728"/>
      <c r="H4728"/>
      <c r="I4728"/>
      <c r="J4728"/>
      <c r="K4728"/>
      <c r="L4728"/>
    </row>
    <row r="4729" spans="1:12" ht="16" x14ac:dyDescent="0.2">
      <c r="A4729"/>
      <c r="B4729"/>
      <c r="C4729"/>
      <c r="D4729"/>
      <c r="E4729"/>
      <c r="F4729"/>
      <c r="G4729"/>
      <c r="H4729"/>
      <c r="I4729"/>
      <c r="J4729"/>
      <c r="K4729"/>
      <c r="L4729"/>
    </row>
    <row r="4730" spans="1:12" ht="16" x14ac:dyDescent="0.2">
      <c r="A4730"/>
      <c r="B4730"/>
      <c r="C4730"/>
      <c r="D4730"/>
      <c r="E4730"/>
      <c r="F4730"/>
      <c r="G4730"/>
      <c r="H4730"/>
      <c r="I4730"/>
      <c r="J4730"/>
      <c r="K4730"/>
      <c r="L4730"/>
    </row>
    <row r="4731" spans="1:12" ht="16" x14ac:dyDescent="0.2">
      <c r="A4731"/>
      <c r="B4731"/>
      <c r="C4731"/>
      <c r="D4731"/>
      <c r="E4731"/>
      <c r="F4731"/>
      <c r="G4731"/>
      <c r="H4731"/>
      <c r="I4731"/>
      <c r="J4731"/>
      <c r="K4731"/>
      <c r="L4731"/>
    </row>
    <row r="4732" spans="1:12" ht="16" x14ac:dyDescent="0.2">
      <c r="A4732"/>
      <c r="B4732"/>
      <c r="C4732"/>
      <c r="D4732"/>
      <c r="E4732"/>
      <c r="F4732"/>
      <c r="G4732"/>
      <c r="H4732"/>
      <c r="I4732"/>
      <c r="J4732"/>
      <c r="K4732"/>
      <c r="L4732"/>
    </row>
    <row r="4733" spans="1:12" ht="16" x14ac:dyDescent="0.2">
      <c r="A4733"/>
      <c r="B4733"/>
      <c r="C4733"/>
      <c r="D4733"/>
      <c r="E4733"/>
      <c r="F4733"/>
      <c r="G4733"/>
      <c r="H4733"/>
      <c r="I4733"/>
      <c r="J4733"/>
      <c r="K4733"/>
      <c r="L4733"/>
    </row>
    <row r="4734" spans="1:12" ht="16" x14ac:dyDescent="0.2">
      <c r="A4734"/>
      <c r="B4734"/>
      <c r="C4734"/>
      <c r="D4734"/>
      <c r="E4734"/>
      <c r="F4734"/>
      <c r="G4734"/>
      <c r="H4734"/>
      <c r="I4734"/>
      <c r="J4734"/>
      <c r="K4734"/>
      <c r="L4734"/>
    </row>
    <row r="4735" spans="1:12" ht="16" x14ac:dyDescent="0.2">
      <c r="A4735"/>
      <c r="B4735"/>
      <c r="C4735"/>
      <c r="D4735"/>
      <c r="E4735"/>
      <c r="F4735"/>
      <c r="G4735"/>
      <c r="H4735"/>
      <c r="I4735"/>
      <c r="J4735"/>
      <c r="K4735"/>
      <c r="L4735"/>
    </row>
    <row r="4736" spans="1:12" ht="16" x14ac:dyDescent="0.2">
      <c r="A4736"/>
      <c r="B4736"/>
      <c r="C4736"/>
      <c r="D4736"/>
      <c r="E4736"/>
      <c r="F4736"/>
      <c r="G4736"/>
      <c r="H4736"/>
      <c r="I4736"/>
      <c r="J4736"/>
      <c r="K4736"/>
      <c r="L4736"/>
    </row>
    <row r="4737" spans="1:12" ht="16" x14ac:dyDescent="0.2">
      <c r="A4737"/>
      <c r="B4737"/>
      <c r="C4737"/>
      <c r="D4737"/>
      <c r="E4737"/>
      <c r="F4737"/>
      <c r="G4737"/>
      <c r="H4737"/>
      <c r="I4737"/>
      <c r="J4737"/>
      <c r="K4737"/>
      <c r="L4737"/>
    </row>
    <row r="4738" spans="1:12" ht="16" x14ac:dyDescent="0.2">
      <c r="A4738"/>
      <c r="B4738"/>
      <c r="C4738"/>
      <c r="D4738"/>
      <c r="E4738"/>
      <c r="F4738"/>
      <c r="G4738"/>
      <c r="H4738"/>
      <c r="I4738"/>
      <c r="J4738"/>
      <c r="K4738"/>
      <c r="L4738"/>
    </row>
    <row r="4739" spans="1:12" ht="16" x14ac:dyDescent="0.2">
      <c r="A4739"/>
      <c r="B4739"/>
      <c r="C4739"/>
      <c r="D4739"/>
      <c r="E4739"/>
      <c r="F4739"/>
      <c r="G4739"/>
      <c r="H4739"/>
      <c r="I4739"/>
      <c r="J4739"/>
      <c r="K4739"/>
      <c r="L4739"/>
    </row>
    <row r="4740" spans="1:12" ht="16" x14ac:dyDescent="0.2">
      <c r="A4740"/>
      <c r="B4740"/>
      <c r="C4740"/>
      <c r="D4740"/>
      <c r="E4740"/>
      <c r="F4740"/>
      <c r="G4740"/>
      <c r="H4740"/>
      <c r="I4740"/>
      <c r="J4740"/>
      <c r="K4740"/>
      <c r="L4740"/>
    </row>
    <row r="4741" spans="1:12" ht="16" x14ac:dyDescent="0.2">
      <c r="A4741"/>
      <c r="B4741"/>
      <c r="C4741"/>
      <c r="D4741"/>
      <c r="E4741"/>
      <c r="F4741"/>
      <c r="G4741"/>
      <c r="H4741"/>
      <c r="I4741"/>
      <c r="J4741"/>
      <c r="K4741"/>
      <c r="L4741"/>
    </row>
    <row r="4742" spans="1:12" ht="16" x14ac:dyDescent="0.2">
      <c r="A4742"/>
      <c r="B4742"/>
      <c r="C4742"/>
      <c r="D4742"/>
      <c r="E4742"/>
      <c r="F4742"/>
      <c r="G4742"/>
      <c r="H4742"/>
      <c r="I4742"/>
      <c r="J4742"/>
      <c r="K4742"/>
      <c r="L4742"/>
    </row>
    <row r="4743" spans="1:12" ht="16" x14ac:dyDescent="0.2">
      <c r="A4743"/>
      <c r="B4743"/>
      <c r="C4743"/>
      <c r="D4743"/>
      <c r="E4743"/>
      <c r="F4743"/>
      <c r="G4743"/>
      <c r="H4743"/>
      <c r="I4743"/>
      <c r="J4743"/>
      <c r="K4743"/>
      <c r="L4743"/>
    </row>
    <row r="4744" spans="1:12" ht="16" x14ac:dyDescent="0.2">
      <c r="A4744"/>
      <c r="B4744"/>
      <c r="C4744"/>
      <c r="D4744"/>
      <c r="E4744"/>
      <c r="F4744"/>
      <c r="G4744"/>
      <c r="H4744"/>
      <c r="I4744"/>
      <c r="J4744"/>
      <c r="K4744"/>
      <c r="L4744"/>
    </row>
    <row r="4745" spans="1:12" ht="16" x14ac:dyDescent="0.2">
      <c r="A4745"/>
      <c r="B4745"/>
      <c r="C4745"/>
      <c r="D4745"/>
      <c r="E4745"/>
      <c r="F4745"/>
      <c r="G4745"/>
      <c r="H4745"/>
      <c r="I4745"/>
      <c r="J4745"/>
      <c r="K4745"/>
      <c r="L4745"/>
    </row>
    <row r="4746" spans="1:12" ht="16" x14ac:dyDescent="0.2">
      <c r="A4746"/>
      <c r="B4746"/>
      <c r="C4746"/>
      <c r="D4746"/>
      <c r="E4746"/>
      <c r="F4746"/>
      <c r="G4746"/>
      <c r="H4746"/>
      <c r="I4746"/>
      <c r="J4746"/>
      <c r="K4746"/>
      <c r="L4746"/>
    </row>
    <row r="4747" spans="1:12" ht="16" x14ac:dyDescent="0.2">
      <c r="A4747"/>
      <c r="B4747"/>
      <c r="C4747"/>
      <c r="D4747"/>
      <c r="E4747"/>
      <c r="F4747"/>
      <c r="G4747"/>
      <c r="H4747"/>
      <c r="I4747"/>
      <c r="J4747"/>
      <c r="K4747"/>
      <c r="L4747"/>
    </row>
    <row r="4748" spans="1:12" ht="16" x14ac:dyDescent="0.2">
      <c r="A4748"/>
      <c r="B4748"/>
      <c r="C4748"/>
      <c r="D4748"/>
      <c r="E4748"/>
      <c r="F4748"/>
      <c r="G4748"/>
      <c r="H4748"/>
      <c r="I4748"/>
      <c r="J4748"/>
      <c r="K4748"/>
      <c r="L4748"/>
    </row>
    <row r="4749" spans="1:12" ht="16" x14ac:dyDescent="0.2">
      <c r="A4749"/>
      <c r="B4749"/>
      <c r="C4749"/>
      <c r="D4749"/>
      <c r="E4749"/>
      <c r="F4749"/>
      <c r="G4749"/>
      <c r="H4749"/>
      <c r="I4749"/>
      <c r="J4749"/>
      <c r="K4749"/>
      <c r="L4749"/>
    </row>
    <row r="4750" spans="1:12" ht="16" x14ac:dyDescent="0.2">
      <c r="A4750"/>
      <c r="B4750"/>
      <c r="C4750"/>
      <c r="D4750"/>
      <c r="E4750"/>
      <c r="F4750"/>
      <c r="G4750"/>
      <c r="H4750"/>
      <c r="I4750"/>
      <c r="J4750"/>
      <c r="K4750"/>
      <c r="L4750"/>
    </row>
    <row r="4751" spans="1:12" ht="16" x14ac:dyDescent="0.2">
      <c r="A4751"/>
      <c r="B4751"/>
      <c r="C4751"/>
      <c r="D4751"/>
      <c r="E4751"/>
      <c r="F4751"/>
      <c r="G4751"/>
      <c r="H4751"/>
      <c r="I4751"/>
      <c r="J4751"/>
      <c r="K4751"/>
      <c r="L4751"/>
    </row>
    <row r="4752" spans="1:12" ht="16" x14ac:dyDescent="0.2">
      <c r="A4752"/>
      <c r="B4752"/>
      <c r="C4752"/>
      <c r="D4752"/>
      <c r="E4752"/>
      <c r="F4752"/>
      <c r="G4752"/>
      <c r="H4752"/>
      <c r="I4752"/>
      <c r="J4752"/>
      <c r="K4752"/>
      <c r="L4752"/>
    </row>
    <row r="4753" spans="1:12" ht="16" x14ac:dyDescent="0.2">
      <c r="A4753"/>
      <c r="B4753"/>
      <c r="C4753"/>
      <c r="D4753"/>
      <c r="E4753"/>
      <c r="F4753"/>
      <c r="G4753"/>
      <c r="H4753"/>
      <c r="I4753"/>
      <c r="J4753"/>
      <c r="K4753"/>
      <c r="L4753"/>
    </row>
    <row r="4754" spans="1:12" ht="16" x14ac:dyDescent="0.2">
      <c r="A4754"/>
      <c r="B4754"/>
      <c r="C4754"/>
      <c r="D4754"/>
      <c r="E4754"/>
      <c r="F4754"/>
      <c r="G4754"/>
      <c r="H4754"/>
      <c r="I4754"/>
      <c r="J4754"/>
      <c r="K4754"/>
      <c r="L4754"/>
    </row>
    <row r="4755" spans="1:12" ht="16" x14ac:dyDescent="0.2">
      <c r="A4755"/>
      <c r="B4755"/>
      <c r="C4755"/>
      <c r="D4755"/>
      <c r="E4755"/>
      <c r="F4755"/>
      <c r="G4755"/>
      <c r="H4755"/>
      <c r="I4755"/>
      <c r="J4755"/>
      <c r="K4755"/>
      <c r="L4755"/>
    </row>
    <row r="4756" spans="1:12" ht="16" x14ac:dyDescent="0.2">
      <c r="A4756"/>
      <c r="B4756"/>
      <c r="C4756"/>
      <c r="D4756"/>
      <c r="E4756"/>
      <c r="F4756"/>
      <c r="G4756"/>
      <c r="H4756"/>
      <c r="I4756"/>
      <c r="J4756"/>
      <c r="K4756"/>
      <c r="L4756"/>
    </row>
    <row r="4757" spans="1:12" ht="16" x14ac:dyDescent="0.2">
      <c r="A4757"/>
      <c r="B4757"/>
      <c r="C4757"/>
      <c r="D4757"/>
      <c r="E4757"/>
      <c r="F4757"/>
      <c r="G4757"/>
      <c r="H4757"/>
      <c r="I4757"/>
      <c r="J4757"/>
      <c r="K4757"/>
      <c r="L4757"/>
    </row>
    <row r="4758" spans="1:12" ht="16" x14ac:dyDescent="0.2">
      <c r="A4758"/>
      <c r="B4758"/>
      <c r="C4758"/>
      <c r="D4758"/>
      <c r="E4758"/>
      <c r="F4758"/>
      <c r="G4758"/>
      <c r="H4758"/>
      <c r="I4758"/>
      <c r="J4758"/>
      <c r="K4758"/>
      <c r="L4758"/>
    </row>
    <row r="4759" spans="1:12" ht="16" x14ac:dyDescent="0.2">
      <c r="A4759"/>
      <c r="B4759"/>
      <c r="C4759"/>
      <c r="D4759"/>
      <c r="E4759"/>
      <c r="F4759"/>
      <c r="G4759"/>
      <c r="H4759"/>
      <c r="I4759"/>
      <c r="J4759"/>
      <c r="K4759"/>
      <c r="L4759"/>
    </row>
    <row r="4760" spans="1:12" ht="16" x14ac:dyDescent="0.2">
      <c r="A4760"/>
      <c r="B4760"/>
      <c r="C4760"/>
      <c r="D4760"/>
      <c r="E4760"/>
      <c r="F4760"/>
      <c r="G4760"/>
      <c r="H4760"/>
      <c r="I4760"/>
      <c r="J4760"/>
      <c r="K4760"/>
      <c r="L4760"/>
    </row>
    <row r="4761" spans="1:12" ht="16" x14ac:dyDescent="0.2">
      <c r="A4761"/>
      <c r="B4761"/>
      <c r="C4761"/>
      <c r="D4761"/>
      <c r="E4761"/>
      <c r="F4761"/>
      <c r="G4761"/>
      <c r="H4761"/>
      <c r="I4761"/>
      <c r="J4761"/>
      <c r="K4761"/>
      <c r="L4761"/>
    </row>
    <row r="4762" spans="1:12" ht="16" x14ac:dyDescent="0.2">
      <c r="A4762"/>
      <c r="B4762"/>
      <c r="C4762"/>
      <c r="D4762"/>
      <c r="E4762"/>
      <c r="F4762"/>
      <c r="G4762"/>
      <c r="H4762"/>
      <c r="I4762"/>
      <c r="J4762"/>
      <c r="K4762"/>
      <c r="L4762"/>
    </row>
    <row r="4763" spans="1:12" ht="16" x14ac:dyDescent="0.2">
      <c r="A4763"/>
      <c r="B4763"/>
      <c r="C4763"/>
      <c r="D4763"/>
      <c r="E4763"/>
      <c r="F4763"/>
      <c r="G4763"/>
      <c r="H4763"/>
      <c r="I4763"/>
      <c r="J4763"/>
      <c r="K4763"/>
      <c r="L4763"/>
    </row>
    <row r="4764" spans="1:12" ht="16" x14ac:dyDescent="0.2">
      <c r="A4764"/>
      <c r="B4764"/>
      <c r="C4764"/>
      <c r="D4764"/>
      <c r="E4764"/>
      <c r="F4764"/>
      <c r="G4764"/>
      <c r="H4764"/>
      <c r="I4764"/>
      <c r="J4764"/>
      <c r="K4764"/>
      <c r="L4764"/>
    </row>
    <row r="4765" spans="1:12" ht="16" x14ac:dyDescent="0.2">
      <c r="A4765"/>
      <c r="B4765"/>
      <c r="C4765"/>
      <c r="D4765"/>
      <c r="E4765"/>
      <c r="F4765"/>
      <c r="G4765"/>
      <c r="H4765"/>
      <c r="I4765"/>
      <c r="J4765"/>
      <c r="K4765"/>
      <c r="L4765"/>
    </row>
    <row r="4766" spans="1:12" ht="16" x14ac:dyDescent="0.2">
      <c r="A4766"/>
      <c r="B4766"/>
      <c r="C4766"/>
      <c r="D4766"/>
      <c r="E4766"/>
      <c r="F4766"/>
      <c r="G4766"/>
      <c r="H4766"/>
      <c r="I4766"/>
      <c r="J4766"/>
      <c r="K4766"/>
      <c r="L4766"/>
    </row>
    <row r="4767" spans="1:12" ht="16" x14ac:dyDescent="0.2">
      <c r="A4767"/>
      <c r="B4767"/>
      <c r="C4767"/>
      <c r="D4767"/>
      <c r="E4767"/>
      <c r="F4767"/>
      <c r="G4767"/>
      <c r="H4767"/>
      <c r="I4767"/>
      <c r="J4767"/>
      <c r="K4767"/>
      <c r="L4767"/>
    </row>
    <row r="4768" spans="1:12" ht="16" x14ac:dyDescent="0.2">
      <c r="A4768"/>
      <c r="B4768"/>
      <c r="C4768"/>
      <c r="D4768"/>
      <c r="E4768"/>
      <c r="F4768"/>
      <c r="G4768"/>
      <c r="H4768"/>
      <c r="I4768"/>
      <c r="J4768"/>
      <c r="K4768"/>
      <c r="L4768"/>
    </row>
    <row r="4769" spans="1:12" ht="16" x14ac:dyDescent="0.2">
      <c r="A4769"/>
      <c r="B4769"/>
      <c r="C4769"/>
      <c r="D4769"/>
      <c r="E4769"/>
      <c r="F4769"/>
      <c r="G4769"/>
      <c r="H4769"/>
      <c r="I4769"/>
      <c r="J4769"/>
      <c r="K4769"/>
      <c r="L4769"/>
    </row>
    <row r="4770" spans="1:12" ht="16" x14ac:dyDescent="0.2">
      <c r="A4770"/>
      <c r="B4770"/>
      <c r="C4770"/>
      <c r="D4770"/>
      <c r="E4770"/>
      <c r="F4770"/>
      <c r="G4770"/>
      <c r="H4770"/>
      <c r="I4770"/>
      <c r="J4770"/>
      <c r="K4770"/>
      <c r="L4770"/>
    </row>
    <row r="4771" spans="1:12" ht="16" x14ac:dyDescent="0.2">
      <c r="A4771"/>
      <c r="B4771"/>
      <c r="C4771"/>
      <c r="D4771"/>
      <c r="E4771"/>
      <c r="F4771"/>
      <c r="G4771"/>
      <c r="H4771"/>
      <c r="I4771"/>
      <c r="J4771"/>
      <c r="K4771"/>
      <c r="L4771"/>
    </row>
    <row r="4772" spans="1:12" ht="16" x14ac:dyDescent="0.2">
      <c r="A4772"/>
      <c r="B4772"/>
      <c r="C4772"/>
      <c r="D4772"/>
      <c r="E4772"/>
      <c r="F4772"/>
      <c r="G4772"/>
      <c r="H4772"/>
      <c r="I4772"/>
      <c r="J4772"/>
      <c r="K4772"/>
      <c r="L4772"/>
    </row>
    <row r="4773" spans="1:12" ht="16" x14ac:dyDescent="0.2">
      <c r="A4773"/>
      <c r="B4773"/>
      <c r="C4773"/>
      <c r="D4773"/>
      <c r="E4773"/>
      <c r="F4773"/>
      <c r="G4773"/>
      <c r="H4773"/>
      <c r="I4773"/>
      <c r="J4773"/>
      <c r="K4773"/>
      <c r="L4773"/>
    </row>
    <row r="4774" spans="1:12" ht="16" x14ac:dyDescent="0.2">
      <c r="A4774"/>
      <c r="B4774"/>
      <c r="C4774"/>
      <c r="D4774"/>
      <c r="E4774"/>
      <c r="F4774"/>
      <c r="G4774"/>
      <c r="H4774"/>
      <c r="I4774"/>
      <c r="J4774"/>
      <c r="K4774"/>
      <c r="L4774"/>
    </row>
    <row r="4775" spans="1:12" ht="16" x14ac:dyDescent="0.2">
      <c r="A4775"/>
      <c r="B4775"/>
      <c r="C4775"/>
      <c r="D4775"/>
      <c r="E4775"/>
      <c r="F4775"/>
      <c r="G4775"/>
      <c r="H4775"/>
      <c r="I4775"/>
      <c r="J4775"/>
      <c r="K4775"/>
      <c r="L4775"/>
    </row>
    <row r="4776" spans="1:12" ht="16" x14ac:dyDescent="0.2">
      <c r="A4776"/>
      <c r="B4776"/>
      <c r="C4776"/>
      <c r="D4776"/>
      <c r="E4776"/>
      <c r="F4776"/>
      <c r="G4776"/>
      <c r="H4776"/>
      <c r="I4776"/>
      <c r="J4776"/>
      <c r="K4776"/>
      <c r="L4776"/>
    </row>
    <row r="4777" spans="1:12" ht="16" x14ac:dyDescent="0.2">
      <c r="A4777"/>
      <c r="B4777"/>
      <c r="C4777"/>
      <c r="D4777"/>
      <c r="E4777"/>
      <c r="F4777"/>
      <c r="G4777"/>
      <c r="H4777"/>
      <c r="I4777"/>
      <c r="J4777"/>
      <c r="K4777"/>
      <c r="L4777"/>
    </row>
    <row r="4778" spans="1:12" ht="16" x14ac:dyDescent="0.2">
      <c r="A4778"/>
      <c r="B4778"/>
      <c r="C4778"/>
      <c r="D4778"/>
      <c r="E4778"/>
      <c r="F4778"/>
      <c r="G4778"/>
      <c r="H4778"/>
      <c r="I4778"/>
      <c r="J4778"/>
      <c r="K4778"/>
      <c r="L4778"/>
    </row>
    <row r="4779" spans="1:12" ht="16" x14ac:dyDescent="0.2">
      <c r="A4779"/>
      <c r="B4779"/>
      <c r="C4779"/>
      <c r="D4779"/>
      <c r="E4779"/>
      <c r="F4779"/>
      <c r="G4779"/>
      <c r="H4779"/>
      <c r="I4779"/>
      <c r="J4779"/>
      <c r="K4779"/>
      <c r="L4779"/>
    </row>
    <row r="4780" spans="1:12" ht="16" x14ac:dyDescent="0.2">
      <c r="A4780"/>
      <c r="B4780"/>
      <c r="C4780"/>
      <c r="D4780"/>
      <c r="E4780"/>
      <c r="F4780"/>
      <c r="G4780"/>
      <c r="H4780"/>
      <c r="I4780"/>
      <c r="J4780"/>
      <c r="K4780"/>
      <c r="L4780"/>
    </row>
    <row r="4781" spans="1:12" ht="16" x14ac:dyDescent="0.2">
      <c r="A4781"/>
      <c r="B4781"/>
      <c r="C4781"/>
      <c r="D4781"/>
      <c r="E4781"/>
      <c r="F4781"/>
      <c r="G4781"/>
      <c r="H4781"/>
      <c r="I4781"/>
      <c r="J4781"/>
      <c r="K4781"/>
      <c r="L4781"/>
    </row>
    <row r="4782" spans="1:12" ht="16" x14ac:dyDescent="0.2">
      <c r="A4782"/>
      <c r="B4782"/>
      <c r="C4782"/>
      <c r="D4782"/>
      <c r="E4782"/>
      <c r="F4782"/>
      <c r="G4782"/>
      <c r="H4782"/>
      <c r="I4782"/>
      <c r="J4782"/>
      <c r="K4782"/>
      <c r="L4782"/>
    </row>
    <row r="4783" spans="1:12" ht="16" x14ac:dyDescent="0.2">
      <c r="A4783"/>
      <c r="B4783"/>
      <c r="C4783"/>
      <c r="D4783"/>
      <c r="E4783"/>
      <c r="F4783"/>
      <c r="G4783"/>
      <c r="H4783"/>
      <c r="I4783"/>
      <c r="J4783"/>
      <c r="K4783"/>
      <c r="L4783"/>
    </row>
    <row r="4784" spans="1:12" ht="16" x14ac:dyDescent="0.2">
      <c r="A4784"/>
      <c r="B4784"/>
      <c r="C4784"/>
      <c r="D4784"/>
      <c r="E4784"/>
      <c r="F4784"/>
      <c r="G4784"/>
      <c r="H4784"/>
      <c r="I4784"/>
      <c r="J4784"/>
      <c r="K4784"/>
      <c r="L4784"/>
    </row>
    <row r="4785" spans="1:12" ht="16" x14ac:dyDescent="0.2">
      <c r="A4785"/>
      <c r="B4785"/>
      <c r="C4785"/>
      <c r="D4785"/>
      <c r="E4785"/>
      <c r="F4785"/>
      <c r="G4785"/>
      <c r="H4785"/>
      <c r="I4785"/>
      <c r="J4785"/>
      <c r="K4785"/>
      <c r="L4785"/>
    </row>
    <row r="4786" spans="1:12" ht="16" x14ac:dyDescent="0.2">
      <c r="A4786"/>
      <c r="B4786"/>
      <c r="C4786"/>
      <c r="D4786"/>
      <c r="E4786"/>
      <c r="F4786"/>
      <c r="G4786"/>
      <c r="H4786"/>
      <c r="I4786"/>
      <c r="J4786"/>
      <c r="K4786"/>
      <c r="L4786"/>
    </row>
    <row r="4787" spans="1:12" ht="16" x14ac:dyDescent="0.2">
      <c r="A4787"/>
      <c r="B4787"/>
      <c r="C4787"/>
      <c r="D4787"/>
      <c r="E4787"/>
      <c r="F4787"/>
      <c r="G4787"/>
      <c r="H4787"/>
      <c r="I4787"/>
      <c r="J4787"/>
      <c r="K4787"/>
      <c r="L4787"/>
    </row>
    <row r="4788" spans="1:12" ht="16" x14ac:dyDescent="0.2">
      <c r="A4788"/>
      <c r="B4788"/>
      <c r="C4788"/>
      <c r="D4788"/>
      <c r="E4788"/>
      <c r="F4788"/>
      <c r="G4788"/>
      <c r="H4788"/>
      <c r="I4788"/>
      <c r="J4788"/>
      <c r="K4788"/>
      <c r="L4788"/>
    </row>
    <row r="4789" spans="1:12" ht="16" x14ac:dyDescent="0.2">
      <c r="A4789"/>
      <c r="B4789"/>
      <c r="C4789"/>
      <c r="D4789"/>
      <c r="E4789"/>
      <c r="F4789"/>
      <c r="G4789"/>
      <c r="H4789"/>
      <c r="I4789"/>
      <c r="J4789"/>
      <c r="K4789"/>
      <c r="L4789"/>
    </row>
    <row r="4790" spans="1:12" ht="16" x14ac:dyDescent="0.2">
      <c r="A4790"/>
      <c r="B4790"/>
      <c r="C4790"/>
      <c r="D4790"/>
      <c r="E4790"/>
      <c r="F4790"/>
      <c r="G4790"/>
      <c r="H4790"/>
      <c r="I4790"/>
      <c r="J4790"/>
      <c r="K4790"/>
      <c r="L4790"/>
    </row>
    <row r="4791" spans="1:12" ht="16" x14ac:dyDescent="0.2">
      <c r="A4791"/>
      <c r="B4791"/>
      <c r="C4791"/>
      <c r="D4791"/>
      <c r="E4791"/>
      <c r="F4791"/>
      <c r="G4791"/>
      <c r="H4791"/>
      <c r="I4791"/>
      <c r="J4791"/>
      <c r="K4791"/>
      <c r="L4791"/>
    </row>
    <row r="4792" spans="1:12" ht="16" x14ac:dyDescent="0.2">
      <c r="A4792"/>
      <c r="B4792"/>
      <c r="C4792"/>
      <c r="D4792"/>
      <c r="E4792"/>
      <c r="F4792"/>
      <c r="G4792"/>
      <c r="H4792"/>
      <c r="I4792"/>
      <c r="J4792"/>
      <c r="K4792"/>
      <c r="L4792"/>
    </row>
    <row r="4793" spans="1:12" ht="16" x14ac:dyDescent="0.2">
      <c r="A4793"/>
      <c r="B4793"/>
      <c r="C4793"/>
      <c r="D4793"/>
      <c r="E4793"/>
      <c r="F4793"/>
      <c r="G4793"/>
      <c r="H4793"/>
      <c r="I4793"/>
      <c r="J4793"/>
      <c r="K4793"/>
      <c r="L4793"/>
    </row>
    <row r="4794" spans="1:12" ht="16" x14ac:dyDescent="0.2">
      <c r="A4794"/>
      <c r="B4794"/>
      <c r="C4794"/>
      <c r="D4794"/>
      <c r="E4794"/>
      <c r="F4794"/>
      <c r="G4794"/>
      <c r="H4794"/>
      <c r="I4794"/>
      <c r="J4794"/>
      <c r="K4794"/>
      <c r="L4794"/>
    </row>
    <row r="4795" spans="1:12" ht="16" x14ac:dyDescent="0.2">
      <c r="A4795"/>
      <c r="B4795"/>
      <c r="C4795"/>
      <c r="D4795"/>
      <c r="E4795"/>
      <c r="F4795"/>
      <c r="G4795"/>
      <c r="H4795"/>
      <c r="I4795"/>
      <c r="J4795"/>
      <c r="K4795"/>
      <c r="L4795"/>
    </row>
    <row r="4796" spans="1:12" ht="16" x14ac:dyDescent="0.2">
      <c r="A4796"/>
      <c r="B4796"/>
      <c r="C4796"/>
      <c r="D4796"/>
      <c r="E4796"/>
      <c r="F4796"/>
      <c r="G4796"/>
      <c r="H4796"/>
      <c r="I4796"/>
      <c r="J4796"/>
      <c r="K4796"/>
      <c r="L4796"/>
    </row>
    <row r="4797" spans="1:12" ht="16" x14ac:dyDescent="0.2">
      <c r="A4797"/>
      <c r="B4797"/>
      <c r="C4797"/>
      <c r="D4797"/>
      <c r="E4797"/>
      <c r="F4797"/>
      <c r="G4797"/>
      <c r="H4797"/>
      <c r="I4797"/>
      <c r="J4797"/>
      <c r="K4797"/>
      <c r="L4797"/>
    </row>
    <row r="4798" spans="1:12" ht="16" x14ac:dyDescent="0.2">
      <c r="A4798"/>
      <c r="B4798"/>
      <c r="C4798"/>
      <c r="D4798"/>
      <c r="E4798"/>
      <c r="F4798"/>
      <c r="G4798"/>
      <c r="H4798"/>
      <c r="I4798"/>
      <c r="J4798"/>
      <c r="K4798"/>
      <c r="L4798"/>
    </row>
    <row r="4799" spans="1:12" ht="16" x14ac:dyDescent="0.2">
      <c r="A4799"/>
      <c r="B4799"/>
      <c r="C4799"/>
      <c r="D4799"/>
      <c r="E4799"/>
      <c r="F4799"/>
      <c r="G4799"/>
      <c r="H4799"/>
      <c r="I4799"/>
      <c r="J4799"/>
      <c r="K4799"/>
      <c r="L4799"/>
    </row>
    <row r="4800" spans="1:12" ht="16" x14ac:dyDescent="0.2">
      <c r="A4800"/>
      <c r="B4800"/>
      <c r="C4800"/>
      <c r="D4800"/>
      <c r="E4800"/>
      <c r="F4800"/>
      <c r="G4800"/>
      <c r="H4800"/>
      <c r="I4800"/>
      <c r="J4800"/>
      <c r="K4800"/>
      <c r="L4800"/>
    </row>
    <row r="4801" spans="1:12" ht="16" x14ac:dyDescent="0.2">
      <c r="A4801"/>
      <c r="B4801"/>
      <c r="C4801"/>
      <c r="D4801"/>
      <c r="E4801"/>
      <c r="F4801"/>
      <c r="G4801"/>
      <c r="H4801"/>
      <c r="I4801"/>
      <c r="J4801"/>
      <c r="K4801"/>
      <c r="L4801"/>
    </row>
    <row r="4802" spans="1:12" ht="16" x14ac:dyDescent="0.2">
      <c r="A4802"/>
      <c r="B4802"/>
      <c r="C4802"/>
      <c r="D4802"/>
      <c r="E4802"/>
      <c r="F4802"/>
      <c r="G4802"/>
      <c r="H4802"/>
      <c r="I4802"/>
      <c r="J4802"/>
      <c r="K4802"/>
      <c r="L4802"/>
    </row>
    <row r="4803" spans="1:12" ht="16" x14ac:dyDescent="0.2">
      <c r="A4803"/>
      <c r="B4803"/>
      <c r="C4803"/>
      <c r="D4803"/>
      <c r="E4803"/>
      <c r="F4803"/>
      <c r="G4803"/>
      <c r="H4803"/>
      <c r="I4803"/>
      <c r="J4803"/>
      <c r="K4803"/>
      <c r="L4803"/>
    </row>
    <row r="4804" spans="1:12" ht="16" x14ac:dyDescent="0.2">
      <c r="A4804"/>
      <c r="B4804"/>
      <c r="C4804"/>
      <c r="D4804"/>
      <c r="E4804"/>
      <c r="F4804"/>
      <c r="G4804"/>
      <c r="H4804"/>
      <c r="I4804"/>
      <c r="J4804"/>
      <c r="K4804"/>
      <c r="L4804"/>
    </row>
    <row r="4805" spans="1:12" ht="16" x14ac:dyDescent="0.2">
      <c r="A4805"/>
      <c r="B4805"/>
      <c r="C4805"/>
      <c r="D4805"/>
      <c r="E4805"/>
      <c r="F4805"/>
      <c r="G4805"/>
      <c r="H4805"/>
      <c r="I4805"/>
      <c r="J4805"/>
      <c r="K4805"/>
      <c r="L4805"/>
    </row>
    <row r="4806" spans="1:12" ht="16" x14ac:dyDescent="0.2">
      <c r="A4806"/>
      <c r="B4806"/>
      <c r="C4806"/>
      <c r="D4806"/>
      <c r="E4806"/>
      <c r="F4806"/>
      <c r="G4806"/>
      <c r="H4806"/>
      <c r="I4806"/>
      <c r="J4806"/>
      <c r="K4806"/>
      <c r="L4806"/>
    </row>
    <row r="4807" spans="1:12" ht="16" x14ac:dyDescent="0.2">
      <c r="A4807"/>
      <c r="B4807"/>
      <c r="C4807"/>
      <c r="D4807"/>
      <c r="E4807"/>
      <c r="F4807"/>
      <c r="G4807"/>
      <c r="H4807"/>
      <c r="I4807"/>
      <c r="J4807"/>
      <c r="K4807"/>
      <c r="L4807"/>
    </row>
    <row r="4808" spans="1:12" ht="16" x14ac:dyDescent="0.2">
      <c r="A4808"/>
      <c r="B4808"/>
      <c r="C4808"/>
      <c r="D4808"/>
      <c r="E4808"/>
      <c r="F4808"/>
      <c r="G4808"/>
      <c r="H4808"/>
      <c r="I4808"/>
      <c r="J4808"/>
      <c r="K4808"/>
      <c r="L4808"/>
    </row>
    <row r="4809" spans="1:12" ht="16" x14ac:dyDescent="0.2">
      <c r="A4809"/>
      <c r="B4809"/>
      <c r="C4809"/>
      <c r="D4809"/>
      <c r="E4809"/>
      <c r="F4809"/>
      <c r="G4809"/>
      <c r="H4809"/>
      <c r="I4809"/>
      <c r="J4809"/>
      <c r="K4809"/>
      <c r="L4809"/>
    </row>
    <row r="4810" spans="1:12" ht="16" x14ac:dyDescent="0.2">
      <c r="A4810"/>
      <c r="B4810"/>
      <c r="C4810"/>
      <c r="D4810"/>
      <c r="E4810"/>
      <c r="F4810"/>
      <c r="G4810"/>
      <c r="H4810"/>
      <c r="I4810"/>
      <c r="J4810"/>
      <c r="K4810"/>
      <c r="L4810"/>
    </row>
    <row r="4811" spans="1:12" ht="16" x14ac:dyDescent="0.2">
      <c r="A4811"/>
      <c r="B4811"/>
      <c r="C4811"/>
      <c r="D4811"/>
      <c r="E4811"/>
      <c r="F4811"/>
      <c r="G4811"/>
      <c r="H4811"/>
      <c r="I4811"/>
      <c r="J4811"/>
      <c r="K4811"/>
      <c r="L4811"/>
    </row>
    <row r="4812" spans="1:12" ht="16" x14ac:dyDescent="0.2">
      <c r="A4812"/>
      <c r="B4812"/>
      <c r="C4812"/>
      <c r="D4812"/>
      <c r="E4812"/>
      <c r="F4812"/>
      <c r="G4812"/>
      <c r="H4812"/>
      <c r="I4812"/>
      <c r="J4812"/>
      <c r="K4812"/>
      <c r="L4812"/>
    </row>
    <row r="4813" spans="1:12" ht="16" x14ac:dyDescent="0.2">
      <c r="A4813"/>
      <c r="B4813"/>
      <c r="C4813"/>
      <c r="D4813"/>
      <c r="E4813"/>
      <c r="F4813"/>
      <c r="G4813"/>
      <c r="H4813"/>
      <c r="I4813"/>
      <c r="J4813"/>
      <c r="K4813"/>
      <c r="L4813"/>
    </row>
    <row r="4814" spans="1:12" ht="16" x14ac:dyDescent="0.2">
      <c r="A4814"/>
      <c r="B4814"/>
      <c r="C4814"/>
      <c r="D4814"/>
      <c r="E4814"/>
      <c r="F4814"/>
      <c r="G4814"/>
      <c r="H4814"/>
      <c r="I4814"/>
      <c r="J4814"/>
      <c r="K4814"/>
      <c r="L4814"/>
    </row>
    <row r="4815" spans="1:12" ht="16" x14ac:dyDescent="0.2">
      <c r="A4815"/>
      <c r="B4815"/>
      <c r="C4815"/>
      <c r="D4815"/>
      <c r="E4815"/>
      <c r="F4815"/>
      <c r="G4815"/>
      <c r="H4815"/>
      <c r="I4815"/>
      <c r="J4815"/>
      <c r="K4815"/>
      <c r="L4815"/>
    </row>
    <row r="4816" spans="1:12" ht="16" x14ac:dyDescent="0.2">
      <c r="A4816"/>
      <c r="B4816"/>
      <c r="C4816"/>
      <c r="D4816"/>
      <c r="E4816"/>
      <c r="F4816"/>
      <c r="G4816"/>
      <c r="H4816"/>
      <c r="I4816"/>
      <c r="J4816"/>
      <c r="K4816"/>
      <c r="L4816"/>
    </row>
    <row r="4817" spans="1:12" ht="16" x14ac:dyDescent="0.2">
      <c r="A4817"/>
      <c r="B4817"/>
      <c r="C4817"/>
      <c r="D4817"/>
      <c r="E4817"/>
      <c r="F4817"/>
      <c r="G4817"/>
      <c r="H4817"/>
      <c r="I4817"/>
      <c r="J4817"/>
      <c r="K4817"/>
      <c r="L4817"/>
    </row>
    <row r="4818" spans="1:12" ht="16" x14ac:dyDescent="0.2">
      <c r="A4818"/>
      <c r="B4818"/>
      <c r="C4818"/>
      <c r="D4818"/>
      <c r="E4818"/>
      <c r="F4818"/>
      <c r="G4818"/>
      <c r="H4818"/>
      <c r="I4818"/>
      <c r="J4818"/>
      <c r="K4818"/>
      <c r="L4818"/>
    </row>
    <row r="4819" spans="1:12" ht="16" x14ac:dyDescent="0.2">
      <c r="A4819"/>
      <c r="B4819"/>
      <c r="C4819"/>
      <c r="D4819"/>
      <c r="E4819"/>
      <c r="F4819"/>
      <c r="G4819"/>
      <c r="H4819"/>
      <c r="I4819"/>
      <c r="J4819"/>
      <c r="K4819"/>
      <c r="L4819"/>
    </row>
    <row r="4820" spans="1:12" ht="16" x14ac:dyDescent="0.2">
      <c r="A4820"/>
      <c r="B4820"/>
      <c r="C4820"/>
      <c r="D4820"/>
      <c r="E4820"/>
      <c r="F4820"/>
      <c r="G4820"/>
      <c r="H4820"/>
      <c r="I4820"/>
      <c r="J4820"/>
      <c r="K4820"/>
      <c r="L4820"/>
    </row>
    <row r="4821" spans="1:12" ht="16" x14ac:dyDescent="0.2">
      <c r="A4821"/>
      <c r="B4821"/>
      <c r="C4821"/>
      <c r="D4821"/>
      <c r="E4821"/>
      <c r="F4821"/>
      <c r="G4821"/>
      <c r="H4821"/>
      <c r="I4821"/>
      <c r="J4821"/>
      <c r="K4821"/>
      <c r="L4821"/>
    </row>
    <row r="4822" spans="1:12" ht="16" x14ac:dyDescent="0.2">
      <c r="A4822"/>
      <c r="B4822"/>
      <c r="C4822"/>
      <c r="D4822"/>
      <c r="E4822"/>
      <c r="F4822"/>
      <c r="G4822"/>
      <c r="H4822"/>
      <c r="I4822"/>
      <c r="J4822"/>
      <c r="K4822"/>
      <c r="L4822"/>
    </row>
    <row r="4823" spans="1:12" ht="16" x14ac:dyDescent="0.2">
      <c r="A4823"/>
      <c r="B4823"/>
      <c r="C4823"/>
      <c r="D4823"/>
      <c r="E4823"/>
      <c r="F4823"/>
      <c r="G4823"/>
      <c r="H4823"/>
      <c r="I4823"/>
      <c r="J4823"/>
      <c r="K4823"/>
      <c r="L4823"/>
    </row>
    <row r="4824" spans="1:12" ht="16" x14ac:dyDescent="0.2">
      <c r="A4824"/>
      <c r="B4824"/>
      <c r="C4824"/>
      <c r="D4824"/>
      <c r="E4824"/>
      <c r="F4824"/>
      <c r="G4824"/>
      <c r="H4824"/>
      <c r="I4824"/>
      <c r="J4824"/>
      <c r="K4824"/>
      <c r="L4824"/>
    </row>
    <row r="4825" spans="1:12" ht="16" x14ac:dyDescent="0.2">
      <c r="A4825"/>
      <c r="B4825"/>
      <c r="C4825"/>
      <c r="D4825"/>
      <c r="E4825"/>
      <c r="F4825"/>
      <c r="G4825"/>
      <c r="H4825"/>
      <c r="I4825"/>
      <c r="J4825"/>
      <c r="K4825"/>
      <c r="L4825"/>
    </row>
    <row r="4826" spans="1:12" ht="16" x14ac:dyDescent="0.2">
      <c r="A4826"/>
      <c r="B4826"/>
      <c r="C4826"/>
      <c r="D4826"/>
      <c r="E4826"/>
      <c r="F4826"/>
      <c r="G4826"/>
      <c r="H4826"/>
      <c r="I4826"/>
      <c r="J4826"/>
      <c r="K4826"/>
      <c r="L4826"/>
    </row>
    <row r="4827" spans="1:12" ht="16" x14ac:dyDescent="0.2">
      <c r="A4827"/>
      <c r="B4827"/>
      <c r="C4827"/>
      <c r="D4827"/>
      <c r="E4827"/>
      <c r="F4827"/>
      <c r="G4827"/>
      <c r="H4827"/>
      <c r="I4827"/>
      <c r="J4827"/>
      <c r="K4827"/>
      <c r="L4827"/>
    </row>
    <row r="4828" spans="1:12" ht="16" x14ac:dyDescent="0.2">
      <c r="A4828"/>
      <c r="B4828"/>
      <c r="C4828"/>
      <c r="D4828"/>
      <c r="E4828"/>
      <c r="F4828"/>
      <c r="G4828"/>
      <c r="H4828"/>
      <c r="I4828"/>
      <c r="J4828"/>
      <c r="K4828"/>
      <c r="L4828"/>
    </row>
    <row r="4829" spans="1:12" ht="16" x14ac:dyDescent="0.2">
      <c r="A4829"/>
      <c r="B4829"/>
      <c r="C4829"/>
      <c r="D4829"/>
      <c r="E4829"/>
      <c r="F4829"/>
      <c r="G4829"/>
      <c r="H4829"/>
      <c r="I4829"/>
      <c r="J4829"/>
      <c r="K4829"/>
      <c r="L4829"/>
    </row>
    <row r="4830" spans="1:12" ht="16" x14ac:dyDescent="0.2">
      <c r="A4830"/>
      <c r="B4830"/>
      <c r="C4830"/>
      <c r="D4830"/>
      <c r="E4830"/>
      <c r="F4830"/>
      <c r="G4830"/>
      <c r="H4830"/>
      <c r="I4830"/>
      <c r="J4830"/>
      <c r="K4830"/>
      <c r="L4830"/>
    </row>
    <row r="4831" spans="1:12" ht="16" x14ac:dyDescent="0.2">
      <c r="A4831"/>
      <c r="B4831"/>
      <c r="C4831"/>
      <c r="D4831"/>
      <c r="E4831"/>
      <c r="F4831"/>
      <c r="G4831"/>
      <c r="H4831"/>
      <c r="I4831"/>
      <c r="J4831"/>
      <c r="K4831"/>
      <c r="L4831"/>
    </row>
    <row r="4832" spans="1:12" ht="16" x14ac:dyDescent="0.2">
      <c r="A4832"/>
      <c r="B4832"/>
      <c r="C4832"/>
      <c r="D4832"/>
      <c r="E4832"/>
      <c r="F4832"/>
      <c r="G4832"/>
      <c r="H4832"/>
      <c r="I4832"/>
      <c r="J4832"/>
      <c r="K4832"/>
      <c r="L4832"/>
    </row>
    <row r="4833" spans="1:12" ht="16" x14ac:dyDescent="0.2">
      <c r="A4833"/>
      <c r="B4833"/>
      <c r="C4833"/>
      <c r="D4833"/>
      <c r="E4833"/>
      <c r="F4833"/>
      <c r="G4833"/>
      <c r="H4833"/>
      <c r="I4833"/>
      <c r="J4833"/>
      <c r="K4833"/>
      <c r="L4833"/>
    </row>
    <row r="4834" spans="1:12" ht="16" x14ac:dyDescent="0.2">
      <c r="A4834"/>
      <c r="B4834"/>
      <c r="C4834"/>
      <c r="D4834"/>
      <c r="E4834"/>
      <c r="F4834"/>
      <c r="G4834"/>
      <c r="H4834"/>
      <c r="I4834"/>
      <c r="J4834"/>
      <c r="K4834"/>
      <c r="L4834"/>
    </row>
    <row r="4835" spans="1:12" ht="16" x14ac:dyDescent="0.2">
      <c r="A4835"/>
      <c r="B4835"/>
      <c r="C4835"/>
      <c r="D4835"/>
      <c r="E4835"/>
      <c r="F4835"/>
      <c r="G4835"/>
      <c r="H4835"/>
      <c r="I4835"/>
      <c r="J4835"/>
      <c r="K4835"/>
      <c r="L4835"/>
    </row>
    <row r="4836" spans="1:12" ht="16" x14ac:dyDescent="0.2">
      <c r="A4836"/>
      <c r="B4836"/>
      <c r="C4836"/>
      <c r="D4836"/>
      <c r="E4836"/>
      <c r="F4836"/>
      <c r="G4836"/>
      <c r="H4836"/>
      <c r="I4836"/>
      <c r="J4836"/>
      <c r="K4836"/>
      <c r="L4836"/>
    </row>
    <row r="4837" spans="1:12" ht="16" x14ac:dyDescent="0.2">
      <c r="A4837"/>
      <c r="B4837"/>
      <c r="C4837"/>
      <c r="D4837"/>
      <c r="E4837"/>
      <c r="F4837"/>
      <c r="G4837"/>
      <c r="H4837"/>
      <c r="I4837"/>
      <c r="J4837"/>
      <c r="K4837"/>
      <c r="L4837"/>
    </row>
    <row r="4838" spans="1:12" ht="16" x14ac:dyDescent="0.2">
      <c r="A4838"/>
      <c r="B4838"/>
      <c r="C4838"/>
      <c r="D4838"/>
      <c r="E4838"/>
      <c r="F4838"/>
      <c r="G4838"/>
      <c r="H4838"/>
      <c r="I4838"/>
      <c r="J4838"/>
      <c r="K4838"/>
      <c r="L4838"/>
    </row>
    <row r="4839" spans="1:12" ht="16" x14ac:dyDescent="0.2">
      <c r="A4839"/>
      <c r="B4839"/>
      <c r="C4839"/>
      <c r="D4839"/>
      <c r="E4839"/>
      <c r="F4839"/>
      <c r="G4839"/>
      <c r="H4839"/>
      <c r="I4839"/>
      <c r="J4839"/>
      <c r="K4839"/>
      <c r="L4839"/>
    </row>
    <row r="4840" spans="1:12" ht="16" x14ac:dyDescent="0.2">
      <c r="A4840"/>
      <c r="B4840"/>
      <c r="C4840"/>
      <c r="D4840"/>
      <c r="E4840"/>
      <c r="F4840"/>
      <c r="G4840"/>
      <c r="H4840"/>
      <c r="I4840"/>
      <c r="J4840"/>
      <c r="K4840"/>
      <c r="L4840"/>
    </row>
    <row r="4841" spans="1:12" ht="16" x14ac:dyDescent="0.2">
      <c r="A4841"/>
      <c r="B4841"/>
      <c r="C4841"/>
      <c r="D4841"/>
      <c r="E4841"/>
      <c r="F4841"/>
      <c r="G4841"/>
      <c r="H4841"/>
      <c r="I4841"/>
      <c r="J4841"/>
      <c r="K4841"/>
      <c r="L4841"/>
    </row>
    <row r="4842" spans="1:12" ht="16" x14ac:dyDescent="0.2">
      <c r="A4842"/>
      <c r="B4842"/>
      <c r="C4842"/>
      <c r="D4842"/>
      <c r="E4842"/>
      <c r="F4842"/>
      <c r="G4842"/>
      <c r="H4842"/>
      <c r="I4842"/>
      <c r="J4842"/>
      <c r="K4842"/>
      <c r="L4842"/>
    </row>
    <row r="4843" spans="1:12" ht="16" x14ac:dyDescent="0.2">
      <c r="A4843"/>
      <c r="B4843"/>
      <c r="C4843"/>
      <c r="D4843"/>
      <c r="E4843"/>
      <c r="F4843"/>
      <c r="G4843"/>
      <c r="H4843"/>
      <c r="I4843"/>
      <c r="J4843"/>
      <c r="K4843"/>
      <c r="L4843"/>
    </row>
    <row r="4844" spans="1:12" ht="16" x14ac:dyDescent="0.2">
      <c r="A4844"/>
      <c r="B4844"/>
      <c r="C4844"/>
      <c r="D4844"/>
      <c r="E4844"/>
      <c r="F4844"/>
      <c r="G4844"/>
      <c r="H4844"/>
      <c r="I4844"/>
      <c r="J4844"/>
      <c r="K4844"/>
      <c r="L4844"/>
    </row>
    <row r="4845" spans="1:12" ht="16" x14ac:dyDescent="0.2">
      <c r="A4845"/>
      <c r="B4845"/>
      <c r="C4845"/>
      <c r="D4845"/>
      <c r="E4845"/>
      <c r="F4845"/>
      <c r="G4845"/>
      <c r="H4845"/>
      <c r="I4845"/>
      <c r="J4845"/>
      <c r="K4845"/>
      <c r="L4845"/>
    </row>
    <row r="4846" spans="1:12" ht="16" x14ac:dyDescent="0.2">
      <c r="A4846"/>
      <c r="B4846"/>
      <c r="C4846"/>
      <c r="D4846"/>
      <c r="E4846"/>
      <c r="F4846"/>
      <c r="G4846"/>
      <c r="H4846"/>
      <c r="I4846"/>
      <c r="J4846"/>
      <c r="K4846"/>
      <c r="L4846"/>
    </row>
    <row r="4847" spans="1:12" ht="16" x14ac:dyDescent="0.2">
      <c r="A4847"/>
      <c r="B4847"/>
      <c r="C4847"/>
      <c r="D4847"/>
      <c r="E4847"/>
      <c r="F4847"/>
      <c r="G4847"/>
      <c r="H4847"/>
      <c r="I4847"/>
      <c r="J4847"/>
      <c r="K4847"/>
      <c r="L4847"/>
    </row>
    <row r="4848" spans="1:12" ht="16" x14ac:dyDescent="0.2">
      <c r="A4848"/>
      <c r="B4848"/>
      <c r="C4848"/>
      <c r="D4848"/>
      <c r="E4848"/>
      <c r="F4848"/>
      <c r="G4848"/>
      <c r="H4848"/>
      <c r="I4848"/>
      <c r="J4848"/>
      <c r="K4848"/>
      <c r="L4848"/>
    </row>
    <row r="4849" spans="1:12" ht="16" x14ac:dyDescent="0.2">
      <c r="A4849"/>
      <c r="B4849"/>
      <c r="C4849"/>
      <c r="D4849"/>
      <c r="E4849"/>
      <c r="F4849"/>
      <c r="G4849"/>
      <c r="H4849"/>
      <c r="I4849"/>
      <c r="J4849"/>
      <c r="K4849"/>
      <c r="L4849"/>
    </row>
    <row r="4850" spans="1:12" ht="16" x14ac:dyDescent="0.2">
      <c r="A4850"/>
      <c r="B4850"/>
      <c r="C4850"/>
      <c r="D4850"/>
      <c r="E4850"/>
      <c r="F4850"/>
      <c r="G4850"/>
      <c r="H4850"/>
      <c r="I4850"/>
      <c r="J4850"/>
      <c r="K4850"/>
      <c r="L4850"/>
    </row>
    <row r="4851" spans="1:12" ht="16" x14ac:dyDescent="0.2">
      <c r="A4851"/>
      <c r="B4851"/>
      <c r="C4851"/>
      <c r="D4851"/>
      <c r="E4851"/>
      <c r="F4851"/>
      <c r="G4851"/>
      <c r="H4851"/>
      <c r="I4851"/>
      <c r="J4851"/>
      <c r="K4851"/>
      <c r="L4851"/>
    </row>
    <row r="4852" spans="1:12" ht="16" x14ac:dyDescent="0.2">
      <c r="A4852"/>
      <c r="B4852"/>
      <c r="C4852"/>
      <c r="D4852"/>
      <c r="E4852"/>
      <c r="F4852"/>
      <c r="G4852"/>
      <c r="H4852"/>
      <c r="I4852"/>
      <c r="J4852"/>
      <c r="K4852"/>
      <c r="L4852"/>
    </row>
    <row r="4853" spans="1:12" ht="16" x14ac:dyDescent="0.2">
      <c r="A4853"/>
      <c r="B4853"/>
      <c r="C4853"/>
      <c r="D4853"/>
      <c r="E4853"/>
      <c r="F4853"/>
      <c r="G4853"/>
      <c r="H4853"/>
      <c r="I4853"/>
      <c r="J4853"/>
      <c r="K4853"/>
      <c r="L4853"/>
    </row>
    <row r="4854" spans="1:12" ht="16" x14ac:dyDescent="0.2">
      <c r="A4854"/>
      <c r="B4854"/>
      <c r="C4854"/>
      <c r="D4854"/>
      <c r="E4854"/>
      <c r="F4854"/>
      <c r="G4854"/>
      <c r="H4854"/>
      <c r="I4854"/>
      <c r="J4854"/>
      <c r="K4854"/>
      <c r="L4854"/>
    </row>
    <row r="4855" spans="1:12" ht="16" x14ac:dyDescent="0.2">
      <c r="A4855"/>
      <c r="B4855"/>
      <c r="C4855"/>
      <c r="D4855"/>
      <c r="E4855"/>
      <c r="F4855"/>
      <c r="G4855"/>
      <c r="H4855"/>
      <c r="I4855"/>
      <c r="J4855"/>
      <c r="K4855"/>
      <c r="L4855"/>
    </row>
    <row r="4856" spans="1:12" ht="16" x14ac:dyDescent="0.2">
      <c r="A4856"/>
      <c r="B4856"/>
      <c r="C4856"/>
      <c r="D4856"/>
      <c r="E4856"/>
      <c r="F4856"/>
      <c r="G4856"/>
      <c r="H4856"/>
      <c r="I4856"/>
      <c r="J4856"/>
      <c r="K4856"/>
      <c r="L4856"/>
    </row>
    <row r="4857" spans="1:12" ht="16" x14ac:dyDescent="0.2">
      <c r="A4857"/>
      <c r="B4857"/>
      <c r="C4857"/>
      <c r="D4857"/>
      <c r="E4857"/>
      <c r="F4857"/>
      <c r="G4857"/>
      <c r="H4857"/>
      <c r="I4857"/>
      <c r="J4857"/>
      <c r="K4857"/>
      <c r="L4857"/>
    </row>
    <row r="4858" spans="1:12" ht="16" x14ac:dyDescent="0.2">
      <c r="A4858"/>
      <c r="B4858"/>
      <c r="C4858"/>
      <c r="D4858"/>
      <c r="E4858"/>
      <c r="F4858"/>
      <c r="G4858"/>
      <c r="H4858"/>
      <c r="I4858"/>
      <c r="J4858"/>
      <c r="K4858"/>
      <c r="L4858"/>
    </row>
    <row r="4859" spans="1:12" ht="16" x14ac:dyDescent="0.2">
      <c r="A4859"/>
      <c r="B4859"/>
      <c r="C4859"/>
      <c r="D4859"/>
      <c r="E4859"/>
      <c r="F4859"/>
      <c r="G4859"/>
      <c r="H4859"/>
      <c r="I4859"/>
      <c r="J4859"/>
      <c r="K4859"/>
      <c r="L4859"/>
    </row>
    <row r="4860" spans="1:12" ht="16" x14ac:dyDescent="0.2">
      <c r="A4860"/>
      <c r="B4860"/>
      <c r="C4860"/>
      <c r="D4860"/>
      <c r="E4860"/>
      <c r="F4860"/>
      <c r="G4860"/>
      <c r="H4860"/>
      <c r="I4860"/>
      <c r="J4860"/>
      <c r="K4860"/>
      <c r="L4860"/>
    </row>
    <row r="4861" spans="1:12" ht="16" x14ac:dyDescent="0.2">
      <c r="A4861"/>
      <c r="B4861"/>
      <c r="C4861"/>
      <c r="D4861"/>
      <c r="E4861"/>
      <c r="F4861"/>
      <c r="G4861"/>
      <c r="H4861"/>
      <c r="I4861"/>
      <c r="J4861"/>
      <c r="K4861"/>
      <c r="L4861"/>
    </row>
    <row r="4862" spans="1:12" ht="16" x14ac:dyDescent="0.2">
      <c r="A4862"/>
      <c r="B4862"/>
      <c r="C4862"/>
      <c r="D4862"/>
      <c r="E4862"/>
      <c r="F4862"/>
      <c r="G4862"/>
      <c r="H4862"/>
      <c r="I4862"/>
      <c r="J4862"/>
      <c r="K4862"/>
      <c r="L4862"/>
    </row>
    <row r="4863" spans="1:12" ht="16" x14ac:dyDescent="0.2">
      <c r="A4863"/>
      <c r="B4863"/>
      <c r="C4863"/>
      <c r="D4863"/>
      <c r="E4863"/>
      <c r="F4863"/>
      <c r="G4863"/>
      <c r="H4863"/>
      <c r="I4863"/>
      <c r="J4863"/>
      <c r="K4863"/>
      <c r="L4863"/>
    </row>
    <row r="4864" spans="1:12" ht="16" x14ac:dyDescent="0.2">
      <c r="A4864"/>
      <c r="B4864"/>
      <c r="C4864"/>
      <c r="D4864"/>
      <c r="E4864"/>
      <c r="F4864"/>
      <c r="G4864"/>
      <c r="H4864"/>
      <c r="I4864"/>
      <c r="J4864"/>
      <c r="K4864"/>
      <c r="L4864"/>
    </row>
    <row r="4865" spans="1:12" ht="16" x14ac:dyDescent="0.2">
      <c r="A4865"/>
      <c r="B4865"/>
      <c r="C4865"/>
      <c r="D4865"/>
      <c r="E4865"/>
      <c r="F4865"/>
      <c r="G4865"/>
      <c r="H4865"/>
      <c r="I4865"/>
      <c r="J4865"/>
      <c r="K4865"/>
      <c r="L4865"/>
    </row>
    <row r="4866" spans="1:12" ht="16" x14ac:dyDescent="0.2">
      <c r="A4866"/>
      <c r="B4866"/>
      <c r="C4866"/>
      <c r="D4866"/>
      <c r="E4866"/>
      <c r="F4866"/>
      <c r="G4866"/>
      <c r="H4866"/>
      <c r="I4866"/>
      <c r="J4866"/>
      <c r="K4866"/>
      <c r="L4866"/>
    </row>
    <row r="4867" spans="1:12" ht="16" x14ac:dyDescent="0.2">
      <c r="A4867"/>
      <c r="B4867"/>
      <c r="C4867"/>
      <c r="D4867"/>
      <c r="E4867"/>
      <c r="F4867"/>
      <c r="G4867"/>
      <c r="H4867"/>
      <c r="I4867"/>
      <c r="J4867"/>
      <c r="K4867"/>
      <c r="L4867"/>
    </row>
    <row r="4868" spans="1:12" ht="16" x14ac:dyDescent="0.2">
      <c r="A4868"/>
      <c r="B4868"/>
      <c r="C4868"/>
      <c r="D4868"/>
      <c r="E4868"/>
      <c r="F4868"/>
      <c r="G4868"/>
      <c r="H4868"/>
      <c r="I4868"/>
      <c r="J4868"/>
      <c r="K4868"/>
      <c r="L4868"/>
    </row>
    <row r="4869" spans="1:12" ht="16" x14ac:dyDescent="0.2">
      <c r="A4869"/>
      <c r="B4869"/>
      <c r="C4869"/>
      <c r="D4869"/>
      <c r="E4869"/>
      <c r="F4869"/>
      <c r="G4869"/>
      <c r="H4869"/>
      <c r="I4869"/>
      <c r="J4869"/>
      <c r="K4869"/>
      <c r="L4869"/>
    </row>
    <row r="4870" spans="1:12" ht="16" x14ac:dyDescent="0.2">
      <c r="A4870"/>
      <c r="B4870"/>
      <c r="C4870"/>
      <c r="D4870"/>
      <c r="E4870"/>
      <c r="F4870"/>
      <c r="G4870"/>
      <c r="H4870"/>
      <c r="I4870"/>
      <c r="J4870"/>
      <c r="K4870"/>
      <c r="L4870"/>
    </row>
    <row r="4871" spans="1:12" ht="16" x14ac:dyDescent="0.2">
      <c r="A4871"/>
      <c r="B4871"/>
      <c r="C4871"/>
      <c r="D4871"/>
      <c r="E4871"/>
      <c r="F4871"/>
      <c r="G4871"/>
      <c r="H4871"/>
      <c r="I4871"/>
      <c r="J4871"/>
      <c r="K4871"/>
      <c r="L4871"/>
    </row>
    <row r="4872" spans="1:12" ht="16" x14ac:dyDescent="0.2">
      <c r="A4872"/>
      <c r="B4872"/>
      <c r="C4872"/>
      <c r="D4872"/>
      <c r="E4872"/>
      <c r="F4872"/>
      <c r="G4872"/>
      <c r="H4872"/>
      <c r="I4872"/>
      <c r="J4872"/>
      <c r="K4872"/>
      <c r="L4872"/>
    </row>
    <row r="4873" spans="1:12" ht="16" x14ac:dyDescent="0.2">
      <c r="A4873"/>
      <c r="B4873"/>
      <c r="C4873"/>
      <c r="D4873"/>
      <c r="E4873"/>
      <c r="F4873"/>
      <c r="G4873"/>
      <c r="H4873"/>
      <c r="I4873"/>
      <c r="J4873"/>
      <c r="K4873"/>
      <c r="L4873"/>
    </row>
    <row r="4874" spans="1:12" ht="16" x14ac:dyDescent="0.2">
      <c r="A4874"/>
      <c r="B4874"/>
      <c r="C4874"/>
      <c r="D4874"/>
      <c r="E4874"/>
      <c r="F4874"/>
      <c r="G4874"/>
      <c r="H4874"/>
      <c r="I4874"/>
      <c r="J4874"/>
      <c r="K4874"/>
      <c r="L4874"/>
    </row>
    <row r="4875" spans="1:12" ht="16" x14ac:dyDescent="0.2">
      <c r="A4875"/>
      <c r="B4875"/>
      <c r="C4875"/>
      <c r="D4875"/>
      <c r="E4875"/>
      <c r="F4875"/>
      <c r="G4875"/>
      <c r="H4875"/>
      <c r="I4875"/>
      <c r="J4875"/>
      <c r="K4875"/>
      <c r="L4875"/>
    </row>
    <row r="4876" spans="1:12" ht="16" x14ac:dyDescent="0.2">
      <c r="A4876"/>
      <c r="B4876"/>
      <c r="C4876"/>
      <c r="D4876"/>
      <c r="E4876"/>
      <c r="F4876"/>
      <c r="G4876"/>
      <c r="H4876"/>
      <c r="I4876"/>
      <c r="J4876"/>
      <c r="K4876"/>
      <c r="L4876"/>
    </row>
    <row r="4877" spans="1:12" ht="16" x14ac:dyDescent="0.2">
      <c r="A4877"/>
      <c r="B4877"/>
      <c r="C4877"/>
      <c r="D4877"/>
      <c r="E4877"/>
      <c r="F4877"/>
      <c r="G4877"/>
      <c r="H4877"/>
      <c r="I4877"/>
      <c r="J4877"/>
      <c r="K4877"/>
      <c r="L4877"/>
    </row>
    <row r="4878" spans="1:12" ht="16" x14ac:dyDescent="0.2">
      <c r="A4878"/>
      <c r="B4878"/>
      <c r="C4878"/>
      <c r="D4878"/>
      <c r="E4878"/>
      <c r="F4878"/>
      <c r="G4878"/>
      <c r="H4878"/>
      <c r="I4878"/>
      <c r="J4878"/>
      <c r="K4878"/>
      <c r="L4878"/>
    </row>
    <row r="4879" spans="1:12" ht="16" x14ac:dyDescent="0.2">
      <c r="A4879"/>
      <c r="B4879"/>
      <c r="C4879"/>
      <c r="D4879"/>
      <c r="E4879"/>
      <c r="F4879"/>
      <c r="G4879"/>
      <c r="H4879"/>
      <c r="I4879"/>
      <c r="J4879"/>
      <c r="K4879"/>
      <c r="L4879"/>
    </row>
    <row r="4880" spans="1:12" ht="16" x14ac:dyDescent="0.2">
      <c r="A4880"/>
      <c r="B4880"/>
      <c r="C4880"/>
      <c r="D4880"/>
      <c r="E4880"/>
      <c r="F4880"/>
      <c r="G4880"/>
      <c r="H4880"/>
      <c r="I4880"/>
      <c r="J4880"/>
      <c r="K4880"/>
      <c r="L4880"/>
    </row>
    <row r="4881" spans="1:12" ht="16" x14ac:dyDescent="0.2">
      <c r="A4881"/>
      <c r="B4881"/>
      <c r="C4881"/>
      <c r="D4881"/>
      <c r="E4881"/>
      <c r="F4881"/>
      <c r="G4881"/>
      <c r="H4881"/>
      <c r="I4881"/>
      <c r="J4881"/>
      <c r="K4881"/>
      <c r="L4881"/>
    </row>
    <row r="4882" spans="1:12" ht="16" x14ac:dyDescent="0.2">
      <c r="A4882"/>
      <c r="B4882"/>
      <c r="C4882"/>
      <c r="D4882"/>
      <c r="E4882"/>
      <c r="F4882"/>
      <c r="G4882"/>
      <c r="H4882"/>
      <c r="I4882"/>
      <c r="J4882"/>
      <c r="K4882"/>
      <c r="L4882"/>
    </row>
    <row r="4883" spans="1:12" ht="16" x14ac:dyDescent="0.2">
      <c r="A4883"/>
      <c r="B4883"/>
      <c r="C4883"/>
      <c r="D4883"/>
      <c r="E4883"/>
      <c r="F4883"/>
      <c r="G4883"/>
      <c r="H4883"/>
      <c r="I4883"/>
      <c r="J4883"/>
      <c r="K4883"/>
      <c r="L4883"/>
    </row>
    <row r="4884" spans="1:12" ht="16" x14ac:dyDescent="0.2">
      <c r="A4884"/>
      <c r="B4884"/>
      <c r="C4884"/>
      <c r="D4884"/>
      <c r="E4884"/>
      <c r="F4884"/>
      <c r="G4884"/>
      <c r="H4884"/>
      <c r="I4884"/>
      <c r="J4884"/>
      <c r="K4884"/>
      <c r="L4884"/>
    </row>
    <row r="4885" spans="1:12" ht="16" x14ac:dyDescent="0.2">
      <c r="A4885"/>
      <c r="B4885"/>
      <c r="C4885"/>
      <c r="D4885"/>
      <c r="E4885"/>
      <c r="F4885"/>
      <c r="G4885"/>
      <c r="H4885"/>
      <c r="I4885"/>
      <c r="J4885"/>
      <c r="K4885"/>
      <c r="L4885"/>
    </row>
    <row r="4886" spans="1:12" ht="16" x14ac:dyDescent="0.2">
      <c r="A4886"/>
      <c r="B4886"/>
      <c r="C4886"/>
      <c r="D4886"/>
      <c r="E4886"/>
      <c r="F4886"/>
      <c r="G4886"/>
      <c r="H4886"/>
      <c r="I4886"/>
      <c r="J4886"/>
      <c r="K4886"/>
      <c r="L4886"/>
    </row>
    <row r="4887" spans="1:12" ht="16" x14ac:dyDescent="0.2">
      <c r="A4887"/>
      <c r="B4887"/>
      <c r="C4887"/>
      <c r="D4887"/>
      <c r="E4887"/>
      <c r="F4887"/>
      <c r="G4887"/>
      <c r="H4887"/>
      <c r="I4887"/>
      <c r="J4887"/>
      <c r="K4887"/>
      <c r="L4887"/>
    </row>
    <row r="4888" spans="1:12" ht="16" x14ac:dyDescent="0.2">
      <c r="A4888"/>
      <c r="B4888"/>
      <c r="C4888"/>
      <c r="D4888"/>
      <c r="E4888"/>
      <c r="F4888"/>
      <c r="G4888"/>
      <c r="H4888"/>
      <c r="I4888"/>
      <c r="J4888"/>
      <c r="K4888"/>
      <c r="L4888"/>
    </row>
    <row r="4889" spans="1:12" ht="16" x14ac:dyDescent="0.2">
      <c r="A4889"/>
      <c r="B4889"/>
      <c r="C4889"/>
      <c r="D4889"/>
      <c r="E4889"/>
      <c r="F4889"/>
      <c r="G4889"/>
      <c r="H4889"/>
      <c r="I4889"/>
      <c r="J4889"/>
      <c r="K4889"/>
      <c r="L4889"/>
    </row>
    <row r="4890" spans="1:12" ht="16" x14ac:dyDescent="0.2">
      <c r="A4890"/>
      <c r="B4890"/>
      <c r="C4890"/>
      <c r="D4890"/>
      <c r="E4890"/>
      <c r="F4890"/>
      <c r="G4890"/>
      <c r="H4890"/>
      <c r="I4890"/>
      <c r="J4890"/>
      <c r="K4890"/>
      <c r="L4890"/>
    </row>
    <row r="4891" spans="1:12" ht="16" x14ac:dyDescent="0.2">
      <c r="A4891"/>
      <c r="B4891"/>
      <c r="C4891"/>
      <c r="D4891"/>
      <c r="E4891"/>
      <c r="F4891"/>
      <c r="G4891"/>
      <c r="H4891"/>
      <c r="I4891"/>
      <c r="J4891"/>
      <c r="K4891"/>
      <c r="L4891"/>
    </row>
    <row r="4892" spans="1:12" ht="16" x14ac:dyDescent="0.2">
      <c r="A4892"/>
      <c r="B4892"/>
      <c r="C4892"/>
      <c r="D4892"/>
      <c r="E4892"/>
      <c r="F4892"/>
      <c r="G4892"/>
      <c r="H4892"/>
      <c r="I4892"/>
      <c r="J4892"/>
      <c r="K4892"/>
      <c r="L4892"/>
    </row>
    <row r="4893" spans="1:12" ht="16" x14ac:dyDescent="0.2">
      <c r="A4893"/>
      <c r="B4893"/>
      <c r="C4893"/>
      <c r="D4893"/>
      <c r="E4893"/>
      <c r="F4893"/>
      <c r="G4893"/>
      <c r="H4893"/>
      <c r="I4893"/>
      <c r="J4893"/>
      <c r="K4893"/>
      <c r="L4893"/>
    </row>
    <row r="4894" spans="1:12" ht="16" x14ac:dyDescent="0.2">
      <c r="A4894"/>
      <c r="B4894"/>
      <c r="C4894"/>
      <c r="D4894"/>
      <c r="E4894"/>
      <c r="F4894"/>
      <c r="G4894"/>
      <c r="H4894"/>
      <c r="I4894"/>
      <c r="J4894"/>
      <c r="K4894"/>
      <c r="L4894"/>
    </row>
    <row r="4895" spans="1:12" ht="16" x14ac:dyDescent="0.2">
      <c r="A4895"/>
      <c r="B4895"/>
      <c r="C4895"/>
      <c r="D4895"/>
      <c r="E4895"/>
      <c r="F4895"/>
      <c r="G4895"/>
      <c r="H4895"/>
      <c r="I4895"/>
      <c r="J4895"/>
      <c r="K4895"/>
      <c r="L4895"/>
    </row>
    <row r="4896" spans="1:12" ht="16" x14ac:dyDescent="0.2">
      <c r="A4896"/>
      <c r="B4896"/>
      <c r="C4896"/>
      <c r="D4896"/>
      <c r="E4896"/>
      <c r="F4896"/>
      <c r="G4896"/>
      <c r="H4896"/>
      <c r="I4896"/>
      <c r="J4896"/>
      <c r="K4896"/>
      <c r="L4896"/>
    </row>
    <row r="4897" spans="1:12" ht="16" x14ac:dyDescent="0.2">
      <c r="A4897"/>
      <c r="B4897"/>
      <c r="C4897"/>
      <c r="D4897"/>
      <c r="E4897"/>
      <c r="F4897"/>
      <c r="G4897"/>
      <c r="H4897"/>
      <c r="I4897"/>
      <c r="J4897"/>
      <c r="K4897"/>
      <c r="L4897"/>
    </row>
    <row r="4898" spans="1:12" ht="16" x14ac:dyDescent="0.2">
      <c r="A4898"/>
      <c r="B4898"/>
      <c r="C4898"/>
      <c r="D4898"/>
      <c r="E4898"/>
      <c r="F4898"/>
      <c r="G4898"/>
      <c r="H4898"/>
      <c r="I4898"/>
      <c r="J4898"/>
      <c r="K4898"/>
      <c r="L4898"/>
    </row>
    <row r="4899" spans="1:12" ht="16" x14ac:dyDescent="0.2">
      <c r="A4899"/>
      <c r="B4899"/>
      <c r="C4899"/>
      <c r="D4899"/>
      <c r="E4899"/>
      <c r="F4899"/>
      <c r="G4899"/>
      <c r="H4899"/>
      <c r="I4899"/>
      <c r="J4899"/>
      <c r="K4899"/>
      <c r="L4899"/>
    </row>
    <row r="4900" spans="1:12" ht="16" x14ac:dyDescent="0.2">
      <c r="A4900"/>
      <c r="B4900"/>
      <c r="C4900"/>
      <c r="D4900"/>
      <c r="E4900"/>
      <c r="F4900"/>
      <c r="G4900"/>
      <c r="H4900"/>
      <c r="I4900"/>
      <c r="J4900"/>
      <c r="K4900"/>
      <c r="L4900"/>
    </row>
    <row r="4901" spans="1:12" ht="16" x14ac:dyDescent="0.2">
      <c r="A4901"/>
      <c r="B4901"/>
      <c r="C4901"/>
      <c r="D4901"/>
      <c r="E4901"/>
      <c r="F4901"/>
      <c r="G4901"/>
      <c r="H4901"/>
      <c r="I4901"/>
      <c r="J4901"/>
      <c r="K4901"/>
      <c r="L4901"/>
    </row>
    <row r="4902" spans="1:12" ht="16" x14ac:dyDescent="0.2">
      <c r="A4902"/>
      <c r="B4902"/>
      <c r="C4902"/>
      <c r="D4902"/>
      <c r="E4902"/>
      <c r="F4902"/>
      <c r="G4902"/>
      <c r="H4902"/>
      <c r="I4902"/>
      <c r="J4902"/>
      <c r="K4902"/>
      <c r="L4902"/>
    </row>
    <row r="4903" spans="1:12" ht="16" x14ac:dyDescent="0.2">
      <c r="A4903"/>
      <c r="B4903"/>
      <c r="C4903"/>
      <c r="D4903"/>
      <c r="E4903"/>
      <c r="F4903"/>
      <c r="G4903"/>
      <c r="H4903"/>
      <c r="I4903"/>
      <c r="J4903"/>
      <c r="K4903"/>
      <c r="L4903"/>
    </row>
    <row r="4904" spans="1:12" ht="16" x14ac:dyDescent="0.2">
      <c r="A4904"/>
      <c r="B4904"/>
      <c r="C4904"/>
      <c r="D4904"/>
      <c r="E4904"/>
      <c r="F4904"/>
      <c r="G4904"/>
      <c r="H4904"/>
      <c r="I4904"/>
      <c r="J4904"/>
      <c r="K4904"/>
      <c r="L4904"/>
    </row>
    <row r="4905" spans="1:12" ht="16" x14ac:dyDescent="0.2">
      <c r="A4905"/>
      <c r="B4905"/>
      <c r="C4905"/>
      <c r="D4905"/>
      <c r="E4905"/>
      <c r="F4905"/>
      <c r="G4905"/>
      <c r="H4905"/>
      <c r="I4905"/>
      <c r="J4905"/>
      <c r="K4905"/>
      <c r="L4905"/>
    </row>
    <row r="4906" spans="1:12" ht="16" x14ac:dyDescent="0.2">
      <c r="A4906"/>
      <c r="B4906"/>
      <c r="C4906"/>
      <c r="D4906"/>
      <c r="E4906"/>
      <c r="F4906"/>
      <c r="G4906"/>
      <c r="H4906"/>
      <c r="I4906"/>
      <c r="J4906"/>
      <c r="K4906"/>
      <c r="L4906"/>
    </row>
    <row r="4907" spans="1:12" ht="16" x14ac:dyDescent="0.2">
      <c r="A4907"/>
      <c r="B4907"/>
      <c r="C4907"/>
      <c r="D4907"/>
      <c r="E4907"/>
      <c r="F4907"/>
      <c r="G4907"/>
      <c r="H4907"/>
      <c r="I4907"/>
      <c r="J4907"/>
      <c r="K4907"/>
      <c r="L4907"/>
    </row>
    <row r="4908" spans="1:12" ht="16" x14ac:dyDescent="0.2">
      <c r="A4908"/>
      <c r="B4908"/>
      <c r="C4908"/>
      <c r="D4908"/>
      <c r="E4908"/>
      <c r="F4908"/>
      <c r="G4908"/>
      <c r="H4908"/>
      <c r="I4908"/>
      <c r="J4908"/>
      <c r="K4908"/>
      <c r="L4908"/>
    </row>
    <row r="4909" spans="1:12" ht="16" x14ac:dyDescent="0.2">
      <c r="A4909"/>
      <c r="B4909"/>
      <c r="C4909"/>
      <c r="D4909"/>
      <c r="E4909"/>
      <c r="F4909"/>
      <c r="G4909"/>
      <c r="H4909"/>
      <c r="I4909"/>
      <c r="J4909"/>
      <c r="K4909"/>
      <c r="L4909"/>
    </row>
    <row r="4910" spans="1:12" ht="16" x14ac:dyDescent="0.2">
      <c r="A4910"/>
      <c r="B4910"/>
      <c r="C4910"/>
      <c r="D4910"/>
      <c r="E4910"/>
      <c r="F4910"/>
      <c r="G4910"/>
      <c r="H4910"/>
      <c r="I4910"/>
      <c r="J4910"/>
      <c r="K4910"/>
      <c r="L4910"/>
    </row>
    <row r="4911" spans="1:12" ht="16" x14ac:dyDescent="0.2">
      <c r="A4911"/>
      <c r="B4911"/>
      <c r="C4911"/>
      <c r="D4911"/>
      <c r="E4911"/>
      <c r="F4911"/>
      <c r="G4911"/>
      <c r="H4911"/>
      <c r="I4911"/>
      <c r="J4911"/>
      <c r="K4911"/>
      <c r="L4911"/>
    </row>
    <row r="4912" spans="1:12" ht="16" x14ac:dyDescent="0.2">
      <c r="A4912"/>
      <c r="B4912"/>
      <c r="C4912"/>
      <c r="D4912"/>
      <c r="E4912"/>
      <c r="F4912"/>
      <c r="G4912"/>
      <c r="H4912"/>
      <c r="I4912"/>
      <c r="J4912"/>
      <c r="K4912"/>
      <c r="L4912"/>
    </row>
    <row r="4913" spans="1:12" ht="16" x14ac:dyDescent="0.2">
      <c r="A4913"/>
      <c r="B4913"/>
      <c r="C4913"/>
      <c r="D4913"/>
      <c r="E4913"/>
      <c r="F4913"/>
      <c r="G4913"/>
      <c r="H4913"/>
      <c r="I4913"/>
      <c r="J4913"/>
      <c r="K4913"/>
      <c r="L4913"/>
    </row>
    <row r="4914" spans="1:12" ht="16" x14ac:dyDescent="0.2">
      <c r="A4914"/>
      <c r="B4914"/>
      <c r="C4914"/>
      <c r="D4914"/>
      <c r="E4914"/>
      <c r="F4914"/>
      <c r="G4914"/>
      <c r="H4914"/>
      <c r="I4914"/>
      <c r="J4914"/>
      <c r="K4914"/>
      <c r="L4914"/>
    </row>
    <row r="4915" spans="1:12" ht="16" x14ac:dyDescent="0.2">
      <c r="A4915"/>
      <c r="B4915"/>
      <c r="C4915"/>
      <c r="D4915"/>
      <c r="E4915"/>
      <c r="F4915"/>
      <c r="G4915"/>
      <c r="H4915"/>
      <c r="I4915"/>
      <c r="J4915"/>
      <c r="K4915"/>
      <c r="L4915"/>
    </row>
    <row r="4916" spans="1:12" ht="16" x14ac:dyDescent="0.2">
      <c r="A4916"/>
      <c r="B4916"/>
      <c r="C4916"/>
      <c r="D4916"/>
      <c r="E4916"/>
      <c r="F4916"/>
      <c r="G4916"/>
      <c r="H4916"/>
      <c r="I4916"/>
      <c r="J4916"/>
      <c r="K4916"/>
      <c r="L4916"/>
    </row>
    <row r="4917" spans="1:12" ht="16" x14ac:dyDescent="0.2">
      <c r="A4917"/>
      <c r="B4917"/>
      <c r="C4917"/>
      <c r="D4917"/>
      <c r="E4917"/>
      <c r="F4917"/>
      <c r="G4917"/>
      <c r="H4917"/>
      <c r="I4917"/>
      <c r="J4917"/>
      <c r="K4917"/>
      <c r="L4917"/>
    </row>
    <row r="4918" spans="1:12" ht="16" x14ac:dyDescent="0.2">
      <c r="A4918"/>
      <c r="B4918"/>
      <c r="C4918"/>
      <c r="D4918"/>
      <c r="E4918"/>
      <c r="F4918"/>
      <c r="G4918"/>
      <c r="H4918"/>
      <c r="I4918"/>
      <c r="J4918"/>
      <c r="K4918"/>
      <c r="L4918"/>
    </row>
    <row r="4919" spans="1:12" ht="16" x14ac:dyDescent="0.2">
      <c r="A4919"/>
      <c r="B4919"/>
      <c r="C4919"/>
      <c r="D4919"/>
      <c r="E4919"/>
      <c r="F4919"/>
      <c r="G4919"/>
      <c r="H4919"/>
      <c r="I4919"/>
      <c r="J4919"/>
      <c r="K4919"/>
      <c r="L4919"/>
    </row>
    <row r="4920" spans="1:12" ht="16" x14ac:dyDescent="0.2">
      <c r="A4920"/>
      <c r="B4920"/>
      <c r="C4920"/>
      <c r="D4920"/>
      <c r="E4920"/>
      <c r="F4920"/>
      <c r="G4920"/>
      <c r="H4920"/>
      <c r="I4920"/>
      <c r="J4920"/>
      <c r="K4920"/>
      <c r="L4920"/>
    </row>
    <row r="4921" spans="1:12" ht="16" x14ac:dyDescent="0.2">
      <c r="A4921"/>
      <c r="B4921"/>
      <c r="C4921"/>
      <c r="D4921"/>
      <c r="E4921"/>
      <c r="F4921"/>
      <c r="G4921"/>
      <c r="H4921"/>
      <c r="I4921"/>
      <c r="J4921"/>
      <c r="K4921"/>
      <c r="L4921"/>
    </row>
    <row r="4922" spans="1:12" ht="16" x14ac:dyDescent="0.2">
      <c r="A4922"/>
      <c r="B4922"/>
      <c r="C4922"/>
      <c r="D4922"/>
      <c r="E4922"/>
      <c r="F4922"/>
      <c r="G4922"/>
      <c r="H4922"/>
      <c r="I4922"/>
      <c r="J4922"/>
      <c r="K4922"/>
      <c r="L4922"/>
    </row>
    <row r="4923" spans="1:12" ht="16" x14ac:dyDescent="0.2">
      <c r="A4923"/>
      <c r="B4923"/>
      <c r="C4923"/>
      <c r="D4923"/>
      <c r="E4923"/>
      <c r="F4923"/>
      <c r="G4923"/>
      <c r="H4923"/>
      <c r="I4923"/>
      <c r="J4923"/>
      <c r="K4923"/>
      <c r="L4923"/>
    </row>
    <row r="4924" spans="1:12" ht="16" x14ac:dyDescent="0.2">
      <c r="A4924"/>
      <c r="B4924"/>
      <c r="C4924"/>
      <c r="D4924"/>
      <c r="E4924"/>
      <c r="F4924"/>
      <c r="G4924"/>
      <c r="H4924"/>
      <c r="I4924"/>
      <c r="J4924"/>
      <c r="K4924"/>
      <c r="L4924"/>
    </row>
    <row r="4925" spans="1:12" ht="16" x14ac:dyDescent="0.2">
      <c r="A4925"/>
      <c r="B4925"/>
      <c r="C4925"/>
      <c r="D4925"/>
      <c r="E4925"/>
      <c r="F4925"/>
      <c r="G4925"/>
      <c r="H4925"/>
      <c r="I4925"/>
      <c r="J4925"/>
      <c r="K4925"/>
      <c r="L4925"/>
    </row>
    <row r="4926" spans="1:12" ht="16" x14ac:dyDescent="0.2">
      <c r="A4926"/>
      <c r="B4926"/>
      <c r="C4926"/>
      <c r="D4926"/>
      <c r="E4926"/>
      <c r="F4926"/>
      <c r="G4926"/>
      <c r="H4926"/>
      <c r="I4926"/>
      <c r="J4926"/>
      <c r="K4926"/>
      <c r="L4926"/>
    </row>
    <row r="4927" spans="1:12" ht="16" x14ac:dyDescent="0.2">
      <c r="A4927"/>
      <c r="B4927"/>
      <c r="C4927"/>
      <c r="D4927"/>
      <c r="E4927"/>
      <c r="F4927"/>
      <c r="G4927"/>
      <c r="H4927"/>
      <c r="I4927"/>
      <c r="J4927"/>
      <c r="K4927"/>
      <c r="L4927"/>
    </row>
    <row r="4928" spans="1:12" ht="16" x14ac:dyDescent="0.2">
      <c r="A4928"/>
      <c r="B4928"/>
      <c r="C4928"/>
      <c r="D4928"/>
      <c r="E4928"/>
      <c r="F4928"/>
      <c r="G4928"/>
      <c r="H4928"/>
      <c r="I4928"/>
      <c r="J4928"/>
      <c r="K4928"/>
      <c r="L4928"/>
    </row>
    <row r="4929" spans="1:12" ht="16" x14ac:dyDescent="0.2">
      <c r="A4929"/>
      <c r="B4929"/>
      <c r="C4929"/>
      <c r="D4929"/>
      <c r="E4929"/>
      <c r="F4929"/>
      <c r="G4929"/>
      <c r="H4929"/>
      <c r="I4929"/>
      <c r="J4929"/>
      <c r="K4929"/>
      <c r="L4929"/>
    </row>
    <row r="4930" spans="1:12" ht="16" x14ac:dyDescent="0.2">
      <c r="A4930"/>
      <c r="B4930"/>
      <c r="C4930"/>
      <c r="D4930"/>
      <c r="E4930"/>
      <c r="F4930"/>
      <c r="G4930"/>
      <c r="H4930"/>
      <c r="I4930"/>
      <c r="J4930"/>
      <c r="K4930"/>
      <c r="L4930"/>
    </row>
    <row r="4931" spans="1:12" ht="16" x14ac:dyDescent="0.2">
      <c r="A4931"/>
      <c r="B4931"/>
      <c r="C4931"/>
      <c r="D4931"/>
      <c r="E4931"/>
      <c r="F4931"/>
      <c r="G4931"/>
      <c r="H4931"/>
      <c r="I4931"/>
      <c r="J4931"/>
      <c r="K4931"/>
      <c r="L4931"/>
    </row>
    <row r="4932" spans="1:12" ht="16" x14ac:dyDescent="0.2">
      <c r="A4932"/>
      <c r="B4932"/>
      <c r="C4932"/>
      <c r="D4932"/>
      <c r="E4932"/>
      <c r="F4932"/>
      <c r="G4932"/>
      <c r="H4932"/>
      <c r="I4932"/>
      <c r="J4932"/>
      <c r="K4932"/>
      <c r="L4932"/>
    </row>
    <row r="4933" spans="1:12" ht="16" x14ac:dyDescent="0.2">
      <c r="A4933"/>
      <c r="B4933"/>
      <c r="C4933"/>
      <c r="D4933"/>
      <c r="E4933"/>
      <c r="F4933"/>
      <c r="G4933"/>
      <c r="H4933"/>
      <c r="I4933"/>
      <c r="J4933"/>
      <c r="K4933"/>
      <c r="L4933"/>
    </row>
    <row r="4934" spans="1:12" ht="16" x14ac:dyDescent="0.2">
      <c r="A4934"/>
      <c r="B4934"/>
      <c r="C4934"/>
      <c r="D4934"/>
      <c r="E4934"/>
      <c r="F4934"/>
      <c r="G4934"/>
      <c r="H4934"/>
      <c r="I4934"/>
      <c r="J4934"/>
      <c r="K4934"/>
      <c r="L4934"/>
    </row>
    <row r="4935" spans="1:12" ht="16" x14ac:dyDescent="0.2">
      <c r="A4935"/>
      <c r="B4935"/>
      <c r="C4935"/>
      <c r="D4935"/>
      <c r="E4935"/>
      <c r="F4935"/>
      <c r="G4935"/>
      <c r="H4935"/>
      <c r="I4935"/>
      <c r="J4935"/>
      <c r="K4935"/>
      <c r="L4935"/>
    </row>
    <row r="4936" spans="1:12" ht="16" x14ac:dyDescent="0.2">
      <c r="A4936"/>
      <c r="B4936"/>
      <c r="C4936"/>
      <c r="D4936"/>
      <c r="E4936"/>
      <c r="F4936"/>
      <c r="G4936"/>
      <c r="H4936"/>
      <c r="I4936"/>
      <c r="J4936"/>
      <c r="K4936"/>
      <c r="L4936"/>
    </row>
    <row r="4937" spans="1:12" ht="16" x14ac:dyDescent="0.2">
      <c r="A4937"/>
      <c r="B4937"/>
      <c r="C4937"/>
      <c r="D4937"/>
      <c r="E4937"/>
      <c r="F4937"/>
      <c r="G4937"/>
      <c r="H4937"/>
      <c r="I4937"/>
      <c r="J4937"/>
      <c r="K4937"/>
      <c r="L4937"/>
    </row>
    <row r="4938" spans="1:12" ht="16" x14ac:dyDescent="0.2">
      <c r="A4938"/>
      <c r="B4938"/>
      <c r="C4938"/>
      <c r="D4938"/>
      <c r="E4938"/>
      <c r="F4938"/>
      <c r="G4938"/>
      <c r="H4938"/>
      <c r="I4938"/>
      <c r="J4938"/>
      <c r="K4938"/>
      <c r="L4938"/>
    </row>
    <row r="4939" spans="1:12" ht="16" x14ac:dyDescent="0.2">
      <c r="A4939"/>
      <c r="B4939"/>
      <c r="C4939"/>
      <c r="D4939"/>
      <c r="E4939"/>
      <c r="F4939"/>
      <c r="G4939"/>
      <c r="H4939"/>
      <c r="I4939"/>
      <c r="J4939"/>
      <c r="K4939"/>
      <c r="L4939"/>
    </row>
    <row r="4940" spans="1:12" ht="16" x14ac:dyDescent="0.2">
      <c r="A4940"/>
      <c r="B4940"/>
      <c r="C4940"/>
      <c r="D4940"/>
      <c r="E4940"/>
      <c r="F4940"/>
      <c r="G4940"/>
      <c r="H4940"/>
      <c r="I4940"/>
      <c r="J4940"/>
      <c r="K4940"/>
      <c r="L4940"/>
    </row>
    <row r="4941" spans="1:12" ht="16" x14ac:dyDescent="0.2">
      <c r="A4941"/>
      <c r="B4941"/>
      <c r="C4941"/>
      <c r="D4941"/>
      <c r="E4941"/>
      <c r="F4941"/>
      <c r="G4941"/>
      <c r="H4941"/>
      <c r="I4941"/>
      <c r="J4941"/>
      <c r="K4941"/>
      <c r="L4941"/>
    </row>
    <row r="4942" spans="1:12" ht="16" x14ac:dyDescent="0.2">
      <c r="A4942"/>
      <c r="B4942"/>
      <c r="C4942"/>
      <c r="D4942"/>
      <c r="E4942"/>
      <c r="F4942"/>
      <c r="G4942"/>
      <c r="H4942"/>
      <c r="I4942"/>
      <c r="J4942"/>
      <c r="K4942"/>
      <c r="L4942"/>
    </row>
    <row r="4943" spans="1:12" ht="16" x14ac:dyDescent="0.2">
      <c r="A4943"/>
      <c r="B4943"/>
      <c r="C4943"/>
      <c r="D4943"/>
      <c r="E4943"/>
      <c r="F4943"/>
      <c r="G4943"/>
      <c r="H4943"/>
      <c r="I4943"/>
      <c r="J4943"/>
      <c r="K4943"/>
      <c r="L4943"/>
    </row>
    <row r="4944" spans="1:12" ht="16" x14ac:dyDescent="0.2">
      <c r="A4944"/>
      <c r="B4944"/>
      <c r="C4944"/>
      <c r="D4944"/>
      <c r="E4944"/>
      <c r="F4944"/>
      <c r="G4944"/>
      <c r="H4944"/>
      <c r="I4944"/>
      <c r="J4944"/>
      <c r="K4944"/>
      <c r="L4944"/>
    </row>
    <row r="4945" spans="1:12" ht="16" x14ac:dyDescent="0.2">
      <c r="A4945"/>
      <c r="B4945"/>
      <c r="C4945"/>
      <c r="D4945"/>
      <c r="E4945"/>
      <c r="F4945"/>
      <c r="G4945"/>
      <c r="H4945"/>
      <c r="I4945"/>
      <c r="J4945"/>
      <c r="K4945"/>
      <c r="L4945"/>
    </row>
    <row r="4946" spans="1:12" ht="16" x14ac:dyDescent="0.2">
      <c r="A4946"/>
      <c r="B4946"/>
      <c r="C4946"/>
      <c r="D4946"/>
      <c r="E4946"/>
      <c r="F4946"/>
      <c r="G4946"/>
      <c r="H4946"/>
      <c r="I4946"/>
      <c r="J4946"/>
      <c r="K4946"/>
      <c r="L4946"/>
    </row>
    <row r="4947" spans="1:12" ht="16" x14ac:dyDescent="0.2">
      <c r="A4947"/>
      <c r="B4947"/>
      <c r="C4947"/>
      <c r="D4947"/>
      <c r="E4947"/>
      <c r="F4947"/>
      <c r="G4947"/>
      <c r="H4947"/>
      <c r="I4947"/>
      <c r="J4947"/>
      <c r="K4947"/>
      <c r="L4947"/>
    </row>
    <row r="4948" spans="1:12" ht="16" x14ac:dyDescent="0.2">
      <c r="A4948"/>
      <c r="B4948"/>
      <c r="C4948"/>
      <c r="D4948"/>
      <c r="E4948"/>
      <c r="F4948"/>
      <c r="G4948"/>
      <c r="H4948"/>
      <c r="I4948"/>
      <c r="J4948"/>
      <c r="K4948"/>
      <c r="L4948"/>
    </row>
    <row r="4949" spans="1:12" ht="16" x14ac:dyDescent="0.2">
      <c r="A4949"/>
      <c r="B4949"/>
      <c r="C4949"/>
      <c r="D4949"/>
      <c r="E4949"/>
      <c r="F4949"/>
      <c r="G4949"/>
      <c r="H4949"/>
      <c r="I4949"/>
      <c r="J4949"/>
      <c r="K4949"/>
      <c r="L4949"/>
    </row>
    <row r="4950" spans="1:12" ht="16" x14ac:dyDescent="0.2">
      <c r="A4950"/>
      <c r="B4950"/>
      <c r="C4950"/>
      <c r="D4950"/>
      <c r="E4950"/>
      <c r="F4950"/>
      <c r="G4950"/>
      <c r="H4950"/>
      <c r="I4950"/>
      <c r="J4950"/>
      <c r="K4950"/>
      <c r="L4950"/>
    </row>
    <row r="4951" spans="1:12" ht="16" x14ac:dyDescent="0.2">
      <c r="A4951"/>
      <c r="B4951"/>
      <c r="C4951"/>
      <c r="D4951"/>
      <c r="E4951"/>
      <c r="F4951"/>
      <c r="G4951"/>
      <c r="H4951"/>
      <c r="I4951"/>
      <c r="J4951"/>
      <c r="K4951"/>
      <c r="L4951"/>
    </row>
    <row r="4952" spans="1:12" ht="16" x14ac:dyDescent="0.2">
      <c r="A4952"/>
      <c r="B4952"/>
      <c r="C4952"/>
      <c r="D4952"/>
      <c r="E4952"/>
      <c r="F4952"/>
      <c r="G4952"/>
      <c r="H4952"/>
      <c r="I4952"/>
      <c r="J4952"/>
      <c r="K4952"/>
      <c r="L4952"/>
    </row>
    <row r="4953" spans="1:12" ht="16" x14ac:dyDescent="0.2">
      <c r="A4953"/>
      <c r="B4953"/>
      <c r="C4953"/>
      <c r="D4953"/>
      <c r="E4953"/>
      <c r="F4953"/>
      <c r="G4953"/>
      <c r="H4953"/>
      <c r="I4953"/>
      <c r="J4953"/>
      <c r="K4953"/>
      <c r="L4953"/>
    </row>
    <row r="4954" spans="1:12" ht="16" x14ac:dyDescent="0.2">
      <c r="A4954"/>
      <c r="B4954"/>
      <c r="C4954"/>
      <c r="D4954"/>
      <c r="E4954"/>
      <c r="F4954"/>
      <c r="G4954"/>
      <c r="H4954"/>
      <c r="I4954"/>
      <c r="J4954"/>
      <c r="K4954"/>
      <c r="L4954"/>
    </row>
    <row r="4955" spans="1:12" ht="16" x14ac:dyDescent="0.2">
      <c r="A4955"/>
      <c r="B4955"/>
      <c r="C4955"/>
      <c r="D4955"/>
      <c r="E4955"/>
      <c r="F4955"/>
      <c r="G4955"/>
      <c r="H4955"/>
      <c r="I4955"/>
      <c r="J4955"/>
      <c r="K4955"/>
      <c r="L4955"/>
    </row>
    <row r="4956" spans="1:12" ht="16" x14ac:dyDescent="0.2">
      <c r="A4956"/>
      <c r="B4956"/>
      <c r="C4956"/>
      <c r="D4956"/>
      <c r="E4956"/>
      <c r="F4956"/>
      <c r="G4956"/>
      <c r="H4956"/>
      <c r="I4956"/>
      <c r="J4956"/>
      <c r="K4956"/>
      <c r="L4956"/>
    </row>
    <row r="4957" spans="1:12" ht="16" x14ac:dyDescent="0.2">
      <c r="A4957"/>
      <c r="B4957"/>
      <c r="C4957"/>
      <c r="D4957"/>
      <c r="E4957"/>
      <c r="F4957"/>
      <c r="G4957"/>
      <c r="H4957"/>
      <c r="I4957"/>
      <c r="J4957"/>
      <c r="K4957"/>
      <c r="L4957"/>
    </row>
    <row r="4958" spans="1:12" ht="16" x14ac:dyDescent="0.2">
      <c r="A4958"/>
      <c r="B4958"/>
      <c r="C4958"/>
      <c r="D4958"/>
      <c r="E4958"/>
      <c r="F4958"/>
      <c r="G4958"/>
      <c r="H4958"/>
      <c r="I4958"/>
      <c r="J4958"/>
      <c r="K4958"/>
      <c r="L4958"/>
    </row>
    <row r="4959" spans="1:12" ht="16" x14ac:dyDescent="0.2">
      <c r="A4959"/>
      <c r="B4959"/>
      <c r="C4959"/>
      <c r="D4959"/>
      <c r="E4959"/>
      <c r="F4959"/>
      <c r="G4959"/>
      <c r="H4959"/>
      <c r="I4959"/>
      <c r="J4959"/>
      <c r="K4959"/>
      <c r="L4959"/>
    </row>
    <row r="4960" spans="1:12" ht="16" x14ac:dyDescent="0.2">
      <c r="A4960"/>
      <c r="B4960"/>
      <c r="C4960"/>
      <c r="D4960"/>
      <c r="E4960"/>
      <c r="F4960"/>
      <c r="G4960"/>
      <c r="H4960"/>
      <c r="I4960"/>
      <c r="J4960"/>
      <c r="K4960"/>
      <c r="L4960"/>
    </row>
    <row r="4961" spans="1:12" ht="16" x14ac:dyDescent="0.2">
      <c r="A4961"/>
      <c r="B4961"/>
      <c r="C4961"/>
      <c r="D4961"/>
      <c r="E4961"/>
      <c r="F4961"/>
      <c r="G4961"/>
      <c r="H4961"/>
      <c r="I4961"/>
      <c r="J4961"/>
      <c r="K4961"/>
      <c r="L4961"/>
    </row>
    <row r="4962" spans="1:12" ht="16" x14ac:dyDescent="0.2">
      <c r="A4962"/>
      <c r="B4962"/>
      <c r="C4962"/>
      <c r="D4962"/>
      <c r="E4962"/>
      <c r="F4962"/>
      <c r="G4962"/>
      <c r="H4962"/>
      <c r="I4962"/>
      <c r="J4962"/>
      <c r="K4962"/>
      <c r="L4962"/>
    </row>
    <row r="4963" spans="1:12" ht="16" x14ac:dyDescent="0.2">
      <c r="A4963"/>
      <c r="B4963"/>
      <c r="C4963"/>
      <c r="D4963"/>
      <c r="E4963"/>
      <c r="F4963"/>
      <c r="G4963"/>
      <c r="H4963"/>
      <c r="I4963"/>
      <c r="J4963"/>
      <c r="K4963"/>
      <c r="L4963"/>
    </row>
    <row r="4964" spans="1:12" ht="16" x14ac:dyDescent="0.2">
      <c r="A4964"/>
      <c r="B4964"/>
      <c r="C4964"/>
      <c r="D4964"/>
      <c r="E4964"/>
      <c r="F4964"/>
      <c r="G4964"/>
      <c r="H4964"/>
      <c r="I4964"/>
      <c r="J4964"/>
      <c r="K4964"/>
      <c r="L4964"/>
    </row>
    <row r="4965" spans="1:12" ht="16" x14ac:dyDescent="0.2">
      <c r="A4965"/>
      <c r="B4965"/>
      <c r="C4965"/>
      <c r="D4965"/>
      <c r="E4965"/>
      <c r="F4965"/>
      <c r="G4965"/>
      <c r="H4965"/>
      <c r="I4965"/>
      <c r="J4965"/>
      <c r="K4965"/>
      <c r="L4965"/>
    </row>
    <row r="4966" spans="1:12" ht="16" x14ac:dyDescent="0.2">
      <c r="A4966"/>
      <c r="B4966"/>
      <c r="C4966"/>
      <c r="D4966"/>
      <c r="E4966"/>
      <c r="F4966"/>
      <c r="G4966"/>
      <c r="H4966"/>
      <c r="I4966"/>
      <c r="J4966"/>
      <c r="K4966"/>
      <c r="L4966"/>
    </row>
    <row r="4967" spans="1:12" ht="16" x14ac:dyDescent="0.2">
      <c r="A4967"/>
      <c r="B4967"/>
      <c r="C4967"/>
      <c r="D4967"/>
      <c r="E4967"/>
      <c r="F4967"/>
      <c r="G4967"/>
      <c r="H4967"/>
      <c r="I4967"/>
      <c r="J4967"/>
      <c r="K4967"/>
      <c r="L4967"/>
    </row>
    <row r="4968" spans="1:12" ht="16" x14ac:dyDescent="0.2">
      <c r="A4968"/>
      <c r="B4968"/>
      <c r="C4968"/>
      <c r="D4968"/>
      <c r="E4968"/>
      <c r="F4968"/>
      <c r="G4968"/>
      <c r="H4968"/>
      <c r="I4968"/>
      <c r="J4968"/>
      <c r="K4968"/>
      <c r="L4968"/>
    </row>
    <row r="4969" spans="1:12" ht="16" x14ac:dyDescent="0.2">
      <c r="A4969"/>
      <c r="B4969"/>
      <c r="C4969"/>
      <c r="D4969"/>
      <c r="E4969"/>
      <c r="F4969"/>
      <c r="G4969"/>
      <c r="H4969"/>
      <c r="I4969"/>
      <c r="J4969"/>
      <c r="K4969"/>
      <c r="L4969"/>
    </row>
    <row r="4970" spans="1:12" ht="16" x14ac:dyDescent="0.2">
      <c r="A4970"/>
      <c r="B4970"/>
      <c r="C4970"/>
      <c r="D4970"/>
      <c r="E4970"/>
      <c r="F4970"/>
      <c r="G4970"/>
      <c r="H4970"/>
      <c r="I4970"/>
      <c r="J4970"/>
      <c r="K4970"/>
      <c r="L4970"/>
    </row>
    <row r="4971" spans="1:12" ht="16" x14ac:dyDescent="0.2">
      <c r="A4971"/>
      <c r="B4971"/>
      <c r="C4971"/>
      <c r="D4971"/>
      <c r="E4971"/>
      <c r="F4971"/>
      <c r="G4971"/>
      <c r="H4971"/>
      <c r="I4971"/>
      <c r="J4971"/>
      <c r="K4971"/>
      <c r="L4971"/>
    </row>
    <row r="4972" spans="1:12" ht="16" x14ac:dyDescent="0.2">
      <c r="A4972"/>
      <c r="B4972"/>
      <c r="C4972"/>
      <c r="D4972"/>
      <c r="E4972"/>
      <c r="F4972"/>
      <c r="G4972"/>
      <c r="H4972"/>
      <c r="I4972"/>
      <c r="J4972"/>
      <c r="K4972"/>
      <c r="L4972"/>
    </row>
    <row r="4973" spans="1:12" ht="16" x14ac:dyDescent="0.2">
      <c r="A4973"/>
      <c r="B4973"/>
      <c r="C4973"/>
      <c r="D4973"/>
      <c r="E4973"/>
      <c r="F4973"/>
      <c r="G4973"/>
      <c r="H4973"/>
      <c r="I4973"/>
      <c r="J4973"/>
      <c r="K4973"/>
      <c r="L4973"/>
    </row>
    <row r="4974" spans="1:12" ht="16" x14ac:dyDescent="0.2">
      <c r="A4974"/>
      <c r="B4974"/>
      <c r="C4974"/>
      <c r="D4974"/>
      <c r="E4974"/>
      <c r="F4974"/>
      <c r="G4974"/>
      <c r="H4974"/>
      <c r="I4974"/>
      <c r="J4974"/>
      <c r="K4974"/>
      <c r="L4974"/>
    </row>
    <row r="4975" spans="1:12" ht="16" x14ac:dyDescent="0.2">
      <c r="A4975"/>
      <c r="B4975"/>
      <c r="C4975"/>
      <c r="D4975"/>
      <c r="E4975"/>
      <c r="F4975"/>
      <c r="G4975"/>
      <c r="H4975"/>
      <c r="I4975"/>
      <c r="J4975"/>
      <c r="K4975"/>
      <c r="L4975"/>
    </row>
    <row r="4976" spans="1:12" ht="16" x14ac:dyDescent="0.2">
      <c r="A4976"/>
      <c r="B4976"/>
      <c r="C4976"/>
      <c r="D4976"/>
      <c r="E4976"/>
      <c r="F4976"/>
      <c r="G4976"/>
      <c r="H4976"/>
      <c r="I4976"/>
      <c r="J4976"/>
      <c r="K4976"/>
      <c r="L4976"/>
    </row>
    <row r="4977" spans="1:12" ht="16" x14ac:dyDescent="0.2">
      <c r="A4977"/>
      <c r="B4977"/>
      <c r="C4977"/>
      <c r="D4977"/>
      <c r="E4977"/>
      <c r="F4977"/>
      <c r="G4977"/>
      <c r="H4977"/>
      <c r="I4977"/>
      <c r="J4977"/>
      <c r="K4977"/>
      <c r="L4977"/>
    </row>
    <row r="4978" spans="1:12" ht="16" x14ac:dyDescent="0.2">
      <c r="A4978"/>
      <c r="B4978"/>
      <c r="C4978"/>
      <c r="D4978"/>
      <c r="E4978"/>
      <c r="F4978"/>
      <c r="G4978"/>
      <c r="H4978"/>
      <c r="I4978"/>
      <c r="J4978"/>
      <c r="K4978"/>
      <c r="L4978"/>
    </row>
    <row r="4979" spans="1:12" ht="16" x14ac:dyDescent="0.2">
      <c r="A4979"/>
      <c r="B4979"/>
      <c r="C4979"/>
      <c r="D4979"/>
      <c r="E4979"/>
      <c r="F4979"/>
      <c r="G4979"/>
      <c r="H4979"/>
      <c r="I4979"/>
      <c r="J4979"/>
      <c r="K4979"/>
      <c r="L4979"/>
    </row>
    <row r="4980" spans="1:12" ht="16" x14ac:dyDescent="0.2">
      <c r="A4980"/>
      <c r="B4980"/>
      <c r="C4980"/>
      <c r="D4980"/>
      <c r="E4980"/>
      <c r="F4980"/>
      <c r="G4980"/>
      <c r="H4980"/>
      <c r="I4980"/>
      <c r="J4980"/>
      <c r="K4980"/>
      <c r="L4980"/>
    </row>
    <row r="4981" spans="1:12" ht="16" x14ac:dyDescent="0.2">
      <c r="A4981"/>
      <c r="B4981"/>
      <c r="C4981"/>
      <c r="D4981"/>
      <c r="E4981"/>
      <c r="F4981"/>
      <c r="G4981"/>
      <c r="H4981"/>
      <c r="I4981"/>
      <c r="J4981"/>
      <c r="K4981"/>
      <c r="L4981"/>
    </row>
    <row r="4982" spans="1:12" ht="16" x14ac:dyDescent="0.2">
      <c r="A4982"/>
      <c r="B4982"/>
      <c r="C4982"/>
      <c r="D4982"/>
      <c r="E4982"/>
      <c r="F4982"/>
      <c r="G4982"/>
      <c r="H4982"/>
      <c r="I4982"/>
      <c r="J4982"/>
      <c r="K4982"/>
      <c r="L4982"/>
    </row>
    <row r="4983" spans="1:12" ht="16" x14ac:dyDescent="0.2">
      <c r="A4983"/>
      <c r="B4983"/>
      <c r="C4983"/>
      <c r="D4983"/>
      <c r="E4983"/>
      <c r="F4983"/>
      <c r="G4983"/>
      <c r="H4983"/>
      <c r="I4983"/>
      <c r="J4983"/>
      <c r="K4983"/>
      <c r="L4983"/>
    </row>
    <row r="4984" spans="1:12" ht="16" x14ac:dyDescent="0.2">
      <c r="A4984"/>
      <c r="B4984"/>
      <c r="C4984"/>
      <c r="D4984"/>
      <c r="E4984"/>
      <c r="F4984"/>
      <c r="G4984"/>
      <c r="H4984"/>
      <c r="I4984"/>
      <c r="J4984"/>
      <c r="K4984"/>
      <c r="L4984"/>
    </row>
    <row r="4985" spans="1:12" ht="16" x14ac:dyDescent="0.2">
      <c r="A4985"/>
      <c r="B4985"/>
      <c r="C4985"/>
      <c r="D4985"/>
      <c r="E4985"/>
      <c r="F4985"/>
      <c r="G4985"/>
      <c r="H4985"/>
      <c r="I4985"/>
      <c r="J4985"/>
      <c r="K4985"/>
      <c r="L4985"/>
    </row>
    <row r="4986" spans="1:12" ht="16" x14ac:dyDescent="0.2">
      <c r="A4986"/>
      <c r="B4986"/>
      <c r="C4986"/>
      <c r="D4986"/>
      <c r="E4986"/>
      <c r="F4986"/>
      <c r="G4986"/>
      <c r="H4986"/>
      <c r="I4986"/>
      <c r="J4986"/>
      <c r="K4986"/>
      <c r="L4986"/>
    </row>
    <row r="4987" spans="1:12" ht="16" x14ac:dyDescent="0.2">
      <c r="A4987"/>
      <c r="B4987"/>
      <c r="C4987"/>
      <c r="D4987"/>
      <c r="E4987"/>
      <c r="F4987"/>
      <c r="G4987"/>
      <c r="H4987"/>
      <c r="I4987"/>
      <c r="J4987"/>
      <c r="K4987"/>
      <c r="L4987"/>
    </row>
    <row r="4988" spans="1:12" ht="16" x14ac:dyDescent="0.2">
      <c r="A4988"/>
      <c r="B4988"/>
      <c r="C4988"/>
      <c r="D4988"/>
      <c r="E4988"/>
      <c r="F4988"/>
      <c r="G4988"/>
      <c r="H4988"/>
      <c r="I4988"/>
      <c r="J4988"/>
      <c r="K4988"/>
      <c r="L4988"/>
    </row>
    <row r="4989" spans="1:12" ht="16" x14ac:dyDescent="0.2">
      <c r="A4989"/>
      <c r="B4989"/>
      <c r="C4989"/>
      <c r="D4989"/>
      <c r="E4989"/>
      <c r="F4989"/>
      <c r="G4989"/>
      <c r="H4989"/>
      <c r="I4989"/>
      <c r="J4989"/>
      <c r="K4989"/>
      <c r="L4989"/>
    </row>
    <row r="4990" spans="1:12" ht="16" x14ac:dyDescent="0.2">
      <c r="A4990"/>
      <c r="B4990"/>
      <c r="C4990"/>
      <c r="D4990"/>
      <c r="E4990"/>
      <c r="F4990"/>
      <c r="G4990"/>
      <c r="H4990"/>
      <c r="I4990"/>
      <c r="J4990"/>
      <c r="K4990"/>
      <c r="L4990"/>
    </row>
    <row r="4991" spans="1:12" ht="16" x14ac:dyDescent="0.2">
      <c r="A4991"/>
      <c r="B4991"/>
      <c r="C4991"/>
      <c r="D4991"/>
      <c r="E4991"/>
      <c r="F4991"/>
      <c r="G4991"/>
      <c r="H4991"/>
      <c r="I4991"/>
      <c r="J4991"/>
      <c r="K4991"/>
      <c r="L4991"/>
    </row>
    <row r="4992" spans="1:12" ht="16" x14ac:dyDescent="0.2">
      <c r="A4992"/>
      <c r="B4992"/>
      <c r="C4992"/>
      <c r="D4992"/>
      <c r="E4992"/>
      <c r="F4992"/>
      <c r="G4992"/>
      <c r="H4992"/>
      <c r="I4992"/>
      <c r="J4992"/>
      <c r="K4992"/>
      <c r="L4992"/>
    </row>
    <row r="4993" spans="1:12" ht="16" x14ac:dyDescent="0.2">
      <c r="A4993"/>
      <c r="B4993"/>
      <c r="C4993"/>
      <c r="D4993"/>
      <c r="E4993"/>
      <c r="F4993"/>
      <c r="G4993"/>
      <c r="H4993"/>
      <c r="I4993"/>
      <c r="J4993"/>
      <c r="K4993"/>
      <c r="L4993"/>
    </row>
    <row r="4994" spans="1:12" ht="16" x14ac:dyDescent="0.2">
      <c r="A4994"/>
      <c r="B4994"/>
      <c r="C4994"/>
      <c r="D4994"/>
      <c r="E4994"/>
      <c r="F4994"/>
      <c r="G4994"/>
      <c r="H4994"/>
      <c r="I4994"/>
      <c r="J4994"/>
      <c r="K4994"/>
      <c r="L4994"/>
    </row>
    <row r="4995" spans="1:12" ht="16" x14ac:dyDescent="0.2">
      <c r="A4995"/>
      <c r="B4995"/>
      <c r="C4995"/>
      <c r="D4995"/>
      <c r="E4995"/>
      <c r="F4995"/>
      <c r="G4995"/>
      <c r="H4995"/>
      <c r="I4995"/>
      <c r="J4995"/>
      <c r="K4995"/>
      <c r="L4995"/>
    </row>
    <row r="4996" spans="1:12" ht="16" x14ac:dyDescent="0.2">
      <c r="A4996"/>
      <c r="B4996"/>
      <c r="C4996"/>
      <c r="D4996"/>
      <c r="E4996"/>
      <c r="F4996"/>
      <c r="G4996"/>
      <c r="H4996"/>
      <c r="I4996"/>
      <c r="J4996"/>
      <c r="K4996"/>
      <c r="L4996"/>
    </row>
    <row r="4997" spans="1:12" ht="16" x14ac:dyDescent="0.2">
      <c r="A4997"/>
      <c r="B4997"/>
      <c r="C4997"/>
      <c r="D4997"/>
      <c r="E4997"/>
      <c r="F4997"/>
      <c r="G4997"/>
      <c r="H4997"/>
      <c r="I4997"/>
      <c r="J4997"/>
      <c r="K4997"/>
      <c r="L4997"/>
    </row>
    <row r="4998" spans="1:12" ht="16" x14ac:dyDescent="0.2">
      <c r="A4998"/>
      <c r="B4998"/>
      <c r="C4998"/>
      <c r="D4998"/>
      <c r="E4998"/>
      <c r="F4998"/>
      <c r="G4998"/>
      <c r="H4998"/>
      <c r="I4998"/>
      <c r="J4998"/>
      <c r="K4998"/>
      <c r="L4998"/>
    </row>
    <row r="4999" spans="1:12" ht="16" x14ac:dyDescent="0.2">
      <c r="A4999"/>
      <c r="B4999"/>
      <c r="C4999"/>
      <c r="D4999"/>
      <c r="E4999"/>
      <c r="F4999"/>
      <c r="G4999"/>
      <c r="H4999"/>
      <c r="I4999"/>
      <c r="J4999"/>
      <c r="K4999"/>
      <c r="L4999"/>
    </row>
    <row r="5000" spans="1:12" ht="16" x14ac:dyDescent="0.2">
      <c r="A5000"/>
      <c r="B5000"/>
      <c r="C5000"/>
      <c r="D5000"/>
      <c r="E5000"/>
      <c r="F5000"/>
      <c r="G5000"/>
      <c r="H5000"/>
      <c r="I5000"/>
      <c r="J5000"/>
      <c r="K5000"/>
      <c r="L5000"/>
    </row>
    <row r="5001" spans="1:12" ht="16" x14ac:dyDescent="0.2">
      <c r="A5001"/>
      <c r="B5001"/>
      <c r="C5001"/>
      <c r="D5001"/>
      <c r="E5001"/>
      <c r="F5001"/>
      <c r="G5001"/>
      <c r="H5001"/>
      <c r="I5001"/>
      <c r="J5001"/>
      <c r="K5001"/>
      <c r="L5001"/>
    </row>
    <row r="5002" spans="1:12" ht="16" x14ac:dyDescent="0.2">
      <c r="A5002"/>
      <c r="B5002"/>
      <c r="C5002"/>
      <c r="D5002"/>
      <c r="E5002"/>
      <c r="F5002"/>
      <c r="G5002"/>
      <c r="H5002"/>
      <c r="I5002"/>
      <c r="J5002"/>
      <c r="K5002"/>
      <c r="L5002"/>
    </row>
    <row r="5003" spans="1:12" ht="16" x14ac:dyDescent="0.2">
      <c r="A5003"/>
      <c r="B5003"/>
      <c r="C5003"/>
      <c r="D5003"/>
      <c r="E5003"/>
      <c r="F5003"/>
      <c r="G5003"/>
      <c r="H5003"/>
      <c r="I5003"/>
      <c r="J5003"/>
      <c r="K5003"/>
      <c r="L5003"/>
    </row>
    <row r="5004" spans="1:12" ht="16" x14ac:dyDescent="0.2">
      <c r="A5004"/>
      <c r="B5004"/>
      <c r="C5004"/>
      <c r="D5004"/>
      <c r="E5004"/>
      <c r="F5004"/>
      <c r="G5004"/>
      <c r="H5004"/>
      <c r="I5004"/>
      <c r="J5004"/>
      <c r="K5004"/>
      <c r="L5004"/>
    </row>
    <row r="5005" spans="1:12" ht="16" x14ac:dyDescent="0.2">
      <c r="A5005"/>
      <c r="B5005"/>
      <c r="C5005"/>
      <c r="D5005"/>
      <c r="E5005"/>
      <c r="F5005"/>
      <c r="G5005"/>
      <c r="H5005"/>
      <c r="I5005"/>
      <c r="J5005"/>
      <c r="K5005"/>
      <c r="L5005"/>
    </row>
    <row r="5006" spans="1:12" ht="16" x14ac:dyDescent="0.2">
      <c r="A5006"/>
      <c r="B5006"/>
      <c r="C5006"/>
      <c r="D5006"/>
      <c r="E5006"/>
      <c r="F5006"/>
      <c r="G5006"/>
      <c r="H5006"/>
      <c r="I5006"/>
      <c r="J5006"/>
      <c r="K5006"/>
      <c r="L5006"/>
    </row>
    <row r="5007" spans="1:12" ht="16" x14ac:dyDescent="0.2">
      <c r="A5007"/>
      <c r="B5007"/>
      <c r="C5007"/>
      <c r="D5007"/>
      <c r="E5007"/>
      <c r="F5007"/>
      <c r="G5007"/>
      <c r="H5007"/>
      <c r="I5007"/>
      <c r="J5007"/>
      <c r="K5007"/>
      <c r="L5007"/>
    </row>
    <row r="5008" spans="1:12" ht="16" x14ac:dyDescent="0.2">
      <c r="A5008"/>
      <c r="B5008"/>
      <c r="C5008"/>
      <c r="D5008"/>
      <c r="E5008"/>
      <c r="F5008"/>
      <c r="G5008"/>
      <c r="H5008"/>
      <c r="I5008"/>
      <c r="J5008"/>
      <c r="K5008"/>
      <c r="L5008"/>
    </row>
    <row r="5009" spans="1:12" ht="16" x14ac:dyDescent="0.2">
      <c r="A5009"/>
      <c r="B5009"/>
      <c r="C5009"/>
      <c r="D5009"/>
      <c r="E5009"/>
      <c r="F5009"/>
      <c r="G5009"/>
      <c r="H5009"/>
      <c r="I5009"/>
      <c r="J5009"/>
      <c r="K5009"/>
      <c r="L5009"/>
    </row>
    <row r="5010" spans="1:12" ht="16" x14ac:dyDescent="0.2">
      <c r="A5010"/>
      <c r="B5010"/>
      <c r="C5010"/>
      <c r="D5010"/>
      <c r="E5010"/>
      <c r="F5010"/>
      <c r="G5010"/>
      <c r="H5010"/>
      <c r="I5010"/>
      <c r="J5010"/>
      <c r="K5010"/>
      <c r="L5010"/>
    </row>
    <row r="5011" spans="1:12" ht="16" x14ac:dyDescent="0.2">
      <c r="A5011"/>
      <c r="B5011"/>
      <c r="C5011"/>
      <c r="D5011"/>
      <c r="E5011"/>
      <c r="F5011"/>
      <c r="G5011"/>
      <c r="H5011"/>
      <c r="I5011"/>
      <c r="J5011"/>
      <c r="K5011"/>
      <c r="L5011"/>
    </row>
    <row r="5012" spans="1:12" ht="16" x14ac:dyDescent="0.2">
      <c r="A5012"/>
      <c r="B5012"/>
      <c r="C5012"/>
      <c r="D5012"/>
      <c r="E5012"/>
      <c r="F5012"/>
      <c r="G5012"/>
      <c r="H5012"/>
      <c r="I5012"/>
      <c r="J5012"/>
      <c r="K5012"/>
      <c r="L5012"/>
    </row>
    <row r="5013" spans="1:12" ht="16" x14ac:dyDescent="0.2">
      <c r="A5013"/>
      <c r="B5013"/>
      <c r="C5013"/>
      <c r="D5013"/>
      <c r="E5013"/>
      <c r="F5013"/>
      <c r="G5013"/>
      <c r="H5013"/>
      <c r="I5013"/>
      <c r="J5013"/>
      <c r="K5013"/>
      <c r="L5013"/>
    </row>
    <row r="5014" spans="1:12" ht="16" x14ac:dyDescent="0.2">
      <c r="A5014"/>
      <c r="B5014"/>
      <c r="C5014"/>
      <c r="D5014"/>
      <c r="E5014"/>
      <c r="F5014"/>
      <c r="G5014"/>
      <c r="H5014"/>
      <c r="I5014"/>
      <c r="J5014"/>
      <c r="K5014"/>
      <c r="L5014"/>
    </row>
    <row r="5015" spans="1:12" ht="16" x14ac:dyDescent="0.2">
      <c r="A5015"/>
      <c r="B5015"/>
      <c r="C5015"/>
      <c r="D5015"/>
      <c r="E5015"/>
      <c r="F5015"/>
      <c r="G5015"/>
      <c r="H5015"/>
      <c r="I5015"/>
      <c r="J5015"/>
      <c r="K5015"/>
      <c r="L5015"/>
    </row>
    <row r="5016" spans="1:12" ht="16" x14ac:dyDescent="0.2">
      <c r="A5016"/>
      <c r="B5016"/>
      <c r="C5016"/>
      <c r="D5016"/>
      <c r="E5016"/>
      <c r="F5016"/>
      <c r="G5016"/>
      <c r="H5016"/>
      <c r="I5016"/>
      <c r="J5016"/>
      <c r="K5016"/>
      <c r="L5016"/>
    </row>
    <row r="5017" spans="1:12" ht="16" x14ac:dyDescent="0.2">
      <c r="A5017"/>
      <c r="B5017"/>
      <c r="C5017"/>
      <c r="D5017"/>
      <c r="E5017"/>
      <c r="F5017"/>
      <c r="G5017"/>
      <c r="H5017"/>
      <c r="I5017"/>
      <c r="J5017"/>
      <c r="K5017"/>
      <c r="L5017"/>
    </row>
    <row r="5018" spans="1:12" ht="16" x14ac:dyDescent="0.2">
      <c r="A5018"/>
      <c r="B5018"/>
      <c r="C5018"/>
      <c r="D5018"/>
      <c r="E5018"/>
      <c r="F5018"/>
      <c r="G5018"/>
      <c r="H5018"/>
      <c r="I5018"/>
      <c r="J5018"/>
      <c r="K5018"/>
      <c r="L5018"/>
    </row>
    <row r="5019" spans="1:12" ht="16" x14ac:dyDescent="0.2">
      <c r="A5019"/>
      <c r="B5019"/>
      <c r="C5019"/>
      <c r="D5019"/>
      <c r="E5019"/>
      <c r="F5019"/>
      <c r="G5019"/>
      <c r="H5019"/>
      <c r="I5019"/>
      <c r="J5019"/>
      <c r="K5019"/>
      <c r="L5019"/>
    </row>
    <row r="5020" spans="1:12" ht="16" x14ac:dyDescent="0.2">
      <c r="A5020"/>
      <c r="B5020"/>
      <c r="C5020"/>
      <c r="D5020"/>
      <c r="E5020"/>
      <c r="F5020"/>
      <c r="G5020"/>
      <c r="H5020"/>
      <c r="I5020"/>
      <c r="J5020"/>
      <c r="K5020"/>
      <c r="L5020"/>
    </row>
    <row r="5021" spans="1:12" ht="16" x14ac:dyDescent="0.2">
      <c r="A5021"/>
      <c r="B5021"/>
      <c r="C5021"/>
      <c r="D5021"/>
      <c r="E5021"/>
      <c r="F5021"/>
      <c r="G5021"/>
      <c r="H5021"/>
      <c r="I5021"/>
      <c r="J5021"/>
      <c r="K5021"/>
      <c r="L5021"/>
    </row>
    <row r="5022" spans="1:12" ht="16" x14ac:dyDescent="0.2">
      <c r="A5022"/>
      <c r="B5022"/>
      <c r="C5022"/>
      <c r="D5022"/>
      <c r="E5022"/>
      <c r="F5022"/>
      <c r="G5022"/>
      <c r="H5022"/>
      <c r="I5022"/>
      <c r="J5022"/>
      <c r="K5022"/>
      <c r="L5022"/>
    </row>
    <row r="5023" spans="1:12" ht="16" x14ac:dyDescent="0.2">
      <c r="A5023"/>
      <c r="B5023"/>
      <c r="C5023"/>
      <c r="D5023"/>
      <c r="E5023"/>
      <c r="F5023"/>
      <c r="G5023"/>
      <c r="H5023"/>
      <c r="I5023"/>
      <c r="J5023"/>
      <c r="K5023"/>
      <c r="L5023"/>
    </row>
    <row r="5024" spans="1:12" ht="16" x14ac:dyDescent="0.2">
      <c r="A5024"/>
      <c r="B5024"/>
      <c r="C5024"/>
      <c r="D5024"/>
      <c r="E5024"/>
      <c r="F5024"/>
      <c r="G5024"/>
      <c r="H5024"/>
      <c r="I5024"/>
      <c r="J5024"/>
      <c r="K5024"/>
      <c r="L5024"/>
    </row>
    <row r="5025" spans="1:12" ht="16" x14ac:dyDescent="0.2">
      <c r="A5025"/>
      <c r="B5025"/>
      <c r="C5025"/>
      <c r="D5025"/>
      <c r="E5025"/>
      <c r="F5025"/>
      <c r="G5025"/>
      <c r="H5025"/>
      <c r="I5025"/>
      <c r="J5025"/>
      <c r="K5025"/>
      <c r="L5025"/>
    </row>
    <row r="5026" spans="1:12" ht="16" x14ac:dyDescent="0.2">
      <c r="A5026"/>
      <c r="B5026"/>
      <c r="C5026"/>
      <c r="D5026"/>
      <c r="E5026"/>
      <c r="F5026"/>
      <c r="G5026"/>
      <c r="H5026"/>
      <c r="I5026"/>
      <c r="J5026"/>
      <c r="K5026"/>
      <c r="L5026"/>
    </row>
    <row r="5027" spans="1:12" ht="16" x14ac:dyDescent="0.2">
      <c r="A5027"/>
      <c r="B5027"/>
      <c r="C5027"/>
      <c r="D5027"/>
      <c r="E5027"/>
      <c r="F5027"/>
      <c r="G5027"/>
      <c r="H5027"/>
      <c r="I5027"/>
      <c r="J5027"/>
      <c r="K5027"/>
      <c r="L5027"/>
    </row>
    <row r="5028" spans="1:12" ht="16" x14ac:dyDescent="0.2">
      <c r="A5028"/>
      <c r="B5028"/>
      <c r="C5028"/>
      <c r="D5028"/>
      <c r="E5028"/>
      <c r="F5028"/>
      <c r="G5028"/>
      <c r="H5028"/>
      <c r="I5028"/>
      <c r="J5028"/>
      <c r="K5028"/>
      <c r="L5028"/>
    </row>
    <row r="5029" spans="1:12" ht="16" x14ac:dyDescent="0.2">
      <c r="A5029"/>
      <c r="B5029"/>
      <c r="C5029"/>
      <c r="D5029"/>
      <c r="E5029"/>
      <c r="F5029"/>
      <c r="G5029"/>
      <c r="H5029"/>
      <c r="I5029"/>
      <c r="J5029"/>
      <c r="K5029"/>
      <c r="L5029"/>
    </row>
    <row r="5030" spans="1:12" ht="16" x14ac:dyDescent="0.2">
      <c r="A5030"/>
      <c r="B5030"/>
      <c r="C5030"/>
      <c r="D5030"/>
      <c r="E5030"/>
      <c r="F5030"/>
      <c r="G5030"/>
      <c r="H5030"/>
      <c r="I5030"/>
      <c r="J5030"/>
      <c r="K5030"/>
      <c r="L5030"/>
    </row>
    <row r="5031" spans="1:12" ht="16" x14ac:dyDescent="0.2">
      <c r="A5031"/>
      <c r="B5031"/>
      <c r="C5031"/>
      <c r="D5031"/>
      <c r="E5031"/>
      <c r="F5031"/>
      <c r="G5031"/>
      <c r="H5031"/>
      <c r="I5031"/>
      <c r="J5031"/>
      <c r="K5031"/>
      <c r="L5031"/>
    </row>
    <row r="5032" spans="1:12" ht="16" x14ac:dyDescent="0.2">
      <c r="A5032"/>
      <c r="B5032"/>
      <c r="C5032"/>
      <c r="D5032"/>
      <c r="E5032"/>
      <c r="F5032"/>
      <c r="G5032"/>
      <c r="H5032"/>
      <c r="I5032"/>
      <c r="J5032"/>
      <c r="K5032"/>
      <c r="L5032"/>
    </row>
    <row r="5033" spans="1:12" ht="16" x14ac:dyDescent="0.2">
      <c r="A5033"/>
      <c r="B5033"/>
      <c r="C5033"/>
      <c r="D5033"/>
      <c r="E5033"/>
      <c r="F5033"/>
      <c r="G5033"/>
      <c r="H5033"/>
      <c r="I5033"/>
      <c r="J5033"/>
      <c r="K5033"/>
      <c r="L5033"/>
    </row>
    <row r="5034" spans="1:12" ht="16" x14ac:dyDescent="0.2">
      <c r="A5034"/>
      <c r="B5034"/>
      <c r="C5034"/>
      <c r="D5034"/>
      <c r="E5034"/>
      <c r="F5034"/>
      <c r="G5034"/>
      <c r="H5034"/>
      <c r="I5034"/>
      <c r="J5034"/>
      <c r="K5034"/>
      <c r="L5034"/>
    </row>
    <row r="5035" spans="1:12" ht="16" x14ac:dyDescent="0.2">
      <c r="A5035"/>
      <c r="B5035"/>
      <c r="C5035"/>
      <c r="D5035"/>
      <c r="E5035"/>
      <c r="F5035"/>
      <c r="G5035"/>
      <c r="H5035"/>
      <c r="I5035"/>
      <c r="J5035"/>
      <c r="K5035"/>
      <c r="L5035"/>
    </row>
    <row r="5036" spans="1:12" ht="16" x14ac:dyDescent="0.2">
      <c r="A5036"/>
      <c r="B5036"/>
      <c r="C5036"/>
      <c r="D5036"/>
      <c r="E5036"/>
      <c r="F5036"/>
      <c r="G5036"/>
      <c r="H5036"/>
      <c r="I5036"/>
      <c r="J5036"/>
      <c r="K5036"/>
      <c r="L5036"/>
    </row>
    <row r="5037" spans="1:12" ht="16" x14ac:dyDescent="0.2">
      <c r="A5037"/>
      <c r="B5037"/>
      <c r="C5037"/>
      <c r="D5037"/>
      <c r="E5037"/>
      <c r="F5037"/>
      <c r="G5037"/>
      <c r="H5037"/>
      <c r="I5037"/>
      <c r="J5037"/>
      <c r="K5037"/>
      <c r="L5037"/>
    </row>
    <row r="5038" spans="1:12" ht="16" x14ac:dyDescent="0.2">
      <c r="A5038"/>
      <c r="B5038"/>
      <c r="C5038"/>
      <c r="D5038"/>
      <c r="E5038"/>
      <c r="F5038"/>
      <c r="G5038"/>
      <c r="H5038"/>
      <c r="I5038"/>
      <c r="J5038"/>
      <c r="K5038"/>
      <c r="L5038"/>
    </row>
    <row r="5039" spans="1:12" ht="16" x14ac:dyDescent="0.2">
      <c r="A5039"/>
      <c r="B5039"/>
      <c r="C5039"/>
      <c r="D5039"/>
      <c r="E5039"/>
      <c r="F5039"/>
      <c r="G5039"/>
      <c r="H5039"/>
      <c r="I5039"/>
      <c r="J5039"/>
      <c r="K5039"/>
      <c r="L5039"/>
    </row>
    <row r="5040" spans="1:12" ht="16" x14ac:dyDescent="0.2">
      <c r="A5040"/>
      <c r="B5040"/>
      <c r="C5040"/>
      <c r="D5040"/>
      <c r="E5040"/>
      <c r="F5040"/>
      <c r="G5040"/>
      <c r="H5040"/>
      <c r="I5040"/>
      <c r="J5040"/>
      <c r="K5040"/>
      <c r="L5040"/>
    </row>
    <row r="5041" spans="1:12" ht="16" x14ac:dyDescent="0.2">
      <c r="A5041"/>
      <c r="B5041"/>
      <c r="C5041"/>
      <c r="D5041"/>
      <c r="E5041"/>
      <c r="F5041"/>
      <c r="G5041"/>
      <c r="H5041"/>
      <c r="I5041"/>
      <c r="J5041"/>
      <c r="K5041"/>
      <c r="L5041"/>
    </row>
    <row r="5042" spans="1:12" ht="16" x14ac:dyDescent="0.2">
      <c r="A5042"/>
      <c r="B5042"/>
      <c r="C5042"/>
      <c r="D5042"/>
      <c r="E5042"/>
      <c r="F5042"/>
      <c r="G5042"/>
      <c r="H5042"/>
      <c r="I5042"/>
      <c r="J5042"/>
      <c r="K5042"/>
      <c r="L5042"/>
    </row>
    <row r="5043" spans="1:12" ht="16" x14ac:dyDescent="0.2">
      <c r="A5043"/>
      <c r="B5043"/>
      <c r="C5043"/>
      <c r="D5043"/>
      <c r="E5043"/>
      <c r="F5043"/>
      <c r="G5043"/>
      <c r="H5043"/>
      <c r="I5043"/>
      <c r="J5043"/>
      <c r="K5043"/>
      <c r="L5043"/>
    </row>
    <row r="5044" spans="1:12" ht="16" x14ac:dyDescent="0.2">
      <c r="A5044"/>
      <c r="B5044"/>
      <c r="C5044"/>
      <c r="D5044"/>
      <c r="E5044"/>
      <c r="F5044"/>
      <c r="G5044"/>
      <c r="H5044"/>
      <c r="I5044"/>
      <c r="J5044"/>
      <c r="K5044"/>
      <c r="L5044"/>
    </row>
    <row r="5045" spans="1:12" ht="16" x14ac:dyDescent="0.2">
      <c r="A5045"/>
      <c r="B5045"/>
      <c r="C5045"/>
      <c r="D5045"/>
      <c r="E5045"/>
      <c r="F5045"/>
      <c r="G5045"/>
      <c r="H5045"/>
      <c r="I5045"/>
      <c r="J5045"/>
      <c r="K5045"/>
      <c r="L5045"/>
    </row>
    <row r="5046" spans="1:12" ht="16" x14ac:dyDescent="0.2">
      <c r="A5046"/>
      <c r="B5046"/>
      <c r="C5046"/>
      <c r="D5046"/>
      <c r="E5046"/>
      <c r="F5046"/>
      <c r="G5046"/>
      <c r="H5046"/>
      <c r="I5046"/>
      <c r="J5046"/>
      <c r="K5046"/>
      <c r="L5046"/>
    </row>
    <row r="5047" spans="1:12" ht="16" x14ac:dyDescent="0.2">
      <c r="A5047"/>
      <c r="B5047"/>
      <c r="C5047"/>
      <c r="D5047"/>
      <c r="E5047"/>
      <c r="F5047"/>
      <c r="G5047"/>
      <c r="H5047"/>
      <c r="I5047"/>
      <c r="J5047"/>
      <c r="K5047"/>
      <c r="L5047"/>
    </row>
    <row r="5048" spans="1:12" ht="16" x14ac:dyDescent="0.2">
      <c r="A5048"/>
      <c r="B5048"/>
      <c r="C5048"/>
      <c r="D5048"/>
      <c r="E5048"/>
      <c r="F5048"/>
      <c r="G5048"/>
      <c r="H5048"/>
      <c r="I5048"/>
      <c r="J5048"/>
      <c r="K5048"/>
      <c r="L5048"/>
    </row>
    <row r="5049" spans="1:12" ht="16" x14ac:dyDescent="0.2">
      <c r="A5049"/>
      <c r="B5049"/>
      <c r="C5049"/>
      <c r="D5049"/>
      <c r="E5049"/>
      <c r="F5049"/>
      <c r="G5049"/>
      <c r="H5049"/>
      <c r="I5049"/>
      <c r="J5049"/>
      <c r="K5049"/>
      <c r="L5049"/>
    </row>
    <row r="5050" spans="1:12" ht="16" x14ac:dyDescent="0.2">
      <c r="A5050"/>
      <c r="B5050"/>
      <c r="C5050"/>
      <c r="D5050"/>
      <c r="E5050"/>
      <c r="F5050"/>
      <c r="G5050"/>
      <c r="H5050"/>
      <c r="I5050"/>
      <c r="J5050"/>
      <c r="K5050"/>
      <c r="L5050"/>
    </row>
    <row r="5051" spans="1:12" ht="16" x14ac:dyDescent="0.2">
      <c r="A5051"/>
      <c r="B5051"/>
      <c r="C5051"/>
      <c r="D5051"/>
      <c r="E5051"/>
      <c r="F5051"/>
      <c r="G5051"/>
      <c r="H5051"/>
      <c r="I5051"/>
      <c r="J5051"/>
      <c r="K5051"/>
      <c r="L5051"/>
    </row>
    <row r="5052" spans="1:12" ht="16" x14ac:dyDescent="0.2">
      <c r="A5052"/>
      <c r="B5052"/>
      <c r="C5052"/>
      <c r="D5052"/>
      <c r="E5052"/>
      <c r="F5052"/>
      <c r="G5052"/>
      <c r="H5052"/>
      <c r="I5052"/>
      <c r="J5052"/>
      <c r="K5052"/>
      <c r="L5052"/>
    </row>
    <row r="5053" spans="1:12" ht="16" x14ac:dyDescent="0.2">
      <c r="A5053"/>
      <c r="B5053"/>
      <c r="C5053"/>
      <c r="D5053"/>
      <c r="E5053"/>
      <c r="F5053"/>
      <c r="G5053"/>
      <c r="H5053"/>
      <c r="I5053"/>
      <c r="J5053"/>
      <c r="K5053"/>
      <c r="L5053"/>
    </row>
    <row r="5054" spans="1:12" ht="16" x14ac:dyDescent="0.2">
      <c r="A5054"/>
      <c r="B5054"/>
      <c r="C5054"/>
      <c r="D5054"/>
      <c r="E5054"/>
      <c r="F5054"/>
      <c r="G5054"/>
      <c r="H5054"/>
      <c r="I5054"/>
      <c r="J5054"/>
      <c r="K5054"/>
      <c r="L5054"/>
    </row>
    <row r="5055" spans="1:12" ht="16" x14ac:dyDescent="0.2">
      <c r="A5055"/>
      <c r="B5055"/>
      <c r="C5055"/>
      <c r="D5055"/>
      <c r="E5055"/>
      <c r="F5055"/>
      <c r="G5055"/>
      <c r="H5055"/>
      <c r="I5055"/>
      <c r="J5055"/>
      <c r="K5055"/>
      <c r="L5055"/>
    </row>
    <row r="5056" spans="1:12" ht="16" x14ac:dyDescent="0.2">
      <c r="A5056"/>
      <c r="B5056"/>
      <c r="C5056"/>
      <c r="D5056"/>
      <c r="E5056"/>
      <c r="F5056"/>
      <c r="G5056"/>
      <c r="H5056"/>
      <c r="I5056"/>
      <c r="J5056"/>
      <c r="K5056"/>
      <c r="L5056"/>
    </row>
    <row r="5057" spans="1:12" ht="16" x14ac:dyDescent="0.2">
      <c r="A5057"/>
      <c r="B5057"/>
      <c r="C5057"/>
      <c r="D5057"/>
      <c r="E5057"/>
      <c r="F5057"/>
      <c r="G5057"/>
      <c r="H5057"/>
      <c r="I5057"/>
      <c r="J5057"/>
      <c r="K5057"/>
      <c r="L5057"/>
    </row>
    <row r="5058" spans="1:12" ht="16" x14ac:dyDescent="0.2">
      <c r="A5058"/>
      <c r="B5058"/>
      <c r="C5058"/>
      <c r="D5058"/>
      <c r="E5058"/>
      <c r="F5058"/>
      <c r="G5058"/>
      <c r="H5058"/>
      <c r="I5058"/>
      <c r="J5058"/>
      <c r="K5058"/>
      <c r="L5058"/>
    </row>
    <row r="5059" spans="1:12" ht="16" x14ac:dyDescent="0.2">
      <c r="A5059"/>
      <c r="B5059"/>
      <c r="C5059"/>
      <c r="D5059"/>
      <c r="E5059"/>
      <c r="F5059"/>
      <c r="G5059"/>
      <c r="H5059"/>
      <c r="I5059"/>
      <c r="J5059"/>
      <c r="K5059"/>
      <c r="L5059"/>
    </row>
    <row r="5060" spans="1:12" ht="16" x14ac:dyDescent="0.2">
      <c r="A5060"/>
      <c r="B5060"/>
      <c r="C5060"/>
      <c r="D5060"/>
      <c r="E5060"/>
      <c r="F5060"/>
      <c r="G5060"/>
      <c r="H5060"/>
      <c r="I5060"/>
      <c r="J5060"/>
      <c r="K5060"/>
      <c r="L5060"/>
    </row>
    <row r="5061" spans="1:12" ht="16" x14ac:dyDescent="0.2">
      <c r="A5061"/>
      <c r="B5061"/>
      <c r="C5061"/>
      <c r="D5061"/>
      <c r="E5061"/>
      <c r="F5061"/>
      <c r="G5061"/>
      <c r="H5061"/>
      <c r="I5061"/>
      <c r="J5061"/>
      <c r="K5061"/>
      <c r="L5061"/>
    </row>
    <row r="5062" spans="1:12" ht="16" x14ac:dyDescent="0.2">
      <c r="A5062"/>
      <c r="B5062"/>
      <c r="C5062"/>
      <c r="D5062"/>
      <c r="E5062"/>
      <c r="F5062"/>
      <c r="G5062"/>
      <c r="H5062"/>
      <c r="I5062"/>
      <c r="J5062"/>
      <c r="K5062"/>
      <c r="L5062"/>
    </row>
    <row r="5063" spans="1:12" ht="16" x14ac:dyDescent="0.2">
      <c r="A5063"/>
      <c r="B5063"/>
      <c r="C5063"/>
      <c r="D5063"/>
      <c r="E5063"/>
      <c r="F5063"/>
      <c r="G5063"/>
      <c r="H5063"/>
      <c r="I5063"/>
      <c r="J5063"/>
      <c r="K5063"/>
      <c r="L5063"/>
    </row>
    <row r="5064" spans="1:12" ht="16" x14ac:dyDescent="0.2">
      <c r="A5064"/>
      <c r="B5064"/>
      <c r="C5064"/>
      <c r="D5064"/>
      <c r="E5064"/>
      <c r="F5064"/>
      <c r="G5064"/>
      <c r="H5064"/>
      <c r="I5064"/>
      <c r="J5064"/>
      <c r="K5064"/>
      <c r="L5064"/>
    </row>
    <row r="5065" spans="1:12" ht="16" x14ac:dyDescent="0.2">
      <c r="A5065"/>
      <c r="B5065"/>
      <c r="C5065"/>
      <c r="D5065"/>
      <c r="E5065"/>
      <c r="F5065"/>
      <c r="G5065"/>
      <c r="H5065"/>
      <c r="I5065"/>
      <c r="J5065"/>
      <c r="K5065"/>
      <c r="L5065"/>
    </row>
    <row r="5066" spans="1:12" ht="16" x14ac:dyDescent="0.2">
      <c r="A5066"/>
      <c r="B5066"/>
      <c r="C5066"/>
      <c r="D5066"/>
      <c r="E5066"/>
      <c r="F5066"/>
      <c r="G5066"/>
      <c r="H5066"/>
      <c r="I5066"/>
      <c r="J5066"/>
      <c r="K5066"/>
      <c r="L5066"/>
    </row>
    <row r="5067" spans="1:12" ht="16" x14ac:dyDescent="0.2">
      <c r="A5067"/>
      <c r="B5067"/>
      <c r="C5067"/>
      <c r="D5067"/>
      <c r="E5067"/>
      <c r="F5067"/>
      <c r="G5067"/>
      <c r="H5067"/>
      <c r="I5067"/>
      <c r="J5067"/>
      <c r="K5067"/>
      <c r="L5067"/>
    </row>
    <row r="5068" spans="1:12" ht="16" x14ac:dyDescent="0.2">
      <c r="A5068"/>
      <c r="B5068"/>
      <c r="C5068"/>
      <c r="D5068"/>
      <c r="E5068"/>
      <c r="F5068"/>
      <c r="G5068"/>
      <c r="H5068"/>
      <c r="I5068"/>
      <c r="J5068"/>
      <c r="K5068"/>
      <c r="L5068"/>
    </row>
    <row r="5069" spans="1:12" ht="16" x14ac:dyDescent="0.2">
      <c r="A5069"/>
      <c r="B5069"/>
      <c r="C5069"/>
      <c r="D5069"/>
      <c r="E5069"/>
      <c r="F5069"/>
      <c r="G5069"/>
      <c r="H5069"/>
      <c r="I5069"/>
      <c r="J5069"/>
      <c r="K5069"/>
      <c r="L5069"/>
    </row>
    <row r="5070" spans="1:12" ht="16" x14ac:dyDescent="0.2">
      <c r="A5070"/>
      <c r="B5070"/>
      <c r="C5070"/>
      <c r="D5070"/>
      <c r="E5070"/>
      <c r="F5070"/>
      <c r="G5070"/>
      <c r="H5070"/>
      <c r="I5070"/>
      <c r="J5070"/>
      <c r="K5070"/>
      <c r="L5070"/>
    </row>
    <row r="5071" spans="1:12" ht="16" x14ac:dyDescent="0.2">
      <c r="A5071"/>
      <c r="B5071"/>
      <c r="C5071"/>
      <c r="D5071"/>
      <c r="E5071"/>
      <c r="F5071"/>
      <c r="G5071"/>
      <c r="H5071"/>
      <c r="I5071"/>
      <c r="J5071"/>
      <c r="K5071"/>
      <c r="L5071"/>
    </row>
    <row r="5072" spans="1:12" ht="16" x14ac:dyDescent="0.2">
      <c r="A5072"/>
      <c r="B5072"/>
      <c r="C5072"/>
      <c r="D5072"/>
      <c r="E5072"/>
      <c r="F5072"/>
      <c r="G5072"/>
      <c r="H5072"/>
      <c r="I5072"/>
      <c r="J5072"/>
      <c r="K5072"/>
      <c r="L5072"/>
    </row>
    <row r="5073" spans="1:12" ht="16" x14ac:dyDescent="0.2">
      <c r="A5073"/>
      <c r="B5073"/>
      <c r="C5073"/>
      <c r="D5073"/>
      <c r="E5073"/>
      <c r="F5073"/>
      <c r="G5073"/>
      <c r="H5073"/>
      <c r="I5073"/>
      <c r="J5073"/>
      <c r="K5073"/>
      <c r="L5073"/>
    </row>
    <row r="5074" spans="1:12" ht="16" x14ac:dyDescent="0.2">
      <c r="A5074"/>
      <c r="B5074"/>
      <c r="C5074"/>
      <c r="D5074"/>
      <c r="E5074"/>
      <c r="F5074"/>
      <c r="G5074"/>
      <c r="H5074"/>
      <c r="I5074"/>
      <c r="J5074"/>
      <c r="K5074"/>
      <c r="L5074"/>
    </row>
    <row r="5075" spans="1:12" ht="16" x14ac:dyDescent="0.2">
      <c r="A5075"/>
      <c r="B5075"/>
      <c r="C5075"/>
      <c r="D5075"/>
      <c r="E5075"/>
      <c r="F5075"/>
      <c r="G5075"/>
      <c r="H5075"/>
      <c r="I5075"/>
      <c r="J5075"/>
      <c r="K5075"/>
      <c r="L5075"/>
    </row>
    <row r="5076" spans="1:12" ht="16" x14ac:dyDescent="0.2">
      <c r="A5076"/>
      <c r="B5076"/>
      <c r="C5076"/>
      <c r="D5076"/>
      <c r="E5076"/>
      <c r="F5076"/>
      <c r="G5076"/>
      <c r="H5076"/>
      <c r="I5076"/>
      <c r="J5076"/>
      <c r="K5076"/>
      <c r="L5076"/>
    </row>
    <row r="5077" spans="1:12" ht="16" x14ac:dyDescent="0.2">
      <c r="A5077"/>
      <c r="B5077"/>
      <c r="C5077"/>
      <c r="D5077"/>
      <c r="E5077"/>
      <c r="F5077"/>
      <c r="G5077"/>
      <c r="H5077"/>
      <c r="I5077"/>
      <c r="J5077"/>
      <c r="K5077"/>
      <c r="L5077"/>
    </row>
    <row r="5078" spans="1:12" ht="16" x14ac:dyDescent="0.2">
      <c r="A5078"/>
      <c r="B5078"/>
      <c r="C5078"/>
      <c r="D5078"/>
      <c r="E5078"/>
      <c r="F5078"/>
      <c r="G5078"/>
      <c r="H5078"/>
      <c r="I5078"/>
      <c r="J5078"/>
      <c r="K5078"/>
      <c r="L5078"/>
    </row>
    <row r="5079" spans="1:12" ht="16" x14ac:dyDescent="0.2">
      <c r="A5079"/>
      <c r="B5079"/>
      <c r="C5079"/>
      <c r="D5079"/>
      <c r="E5079"/>
      <c r="F5079"/>
      <c r="G5079"/>
      <c r="H5079"/>
      <c r="I5079"/>
      <c r="J5079"/>
      <c r="K5079"/>
      <c r="L5079"/>
    </row>
    <row r="5080" spans="1:12" ht="16" x14ac:dyDescent="0.2">
      <c r="A5080"/>
      <c r="B5080"/>
      <c r="C5080"/>
      <c r="D5080"/>
      <c r="E5080"/>
      <c r="F5080"/>
      <c r="G5080"/>
      <c r="H5080"/>
      <c r="I5080"/>
      <c r="J5080"/>
      <c r="K5080"/>
      <c r="L5080"/>
    </row>
    <row r="5081" spans="1:12" ht="16" x14ac:dyDescent="0.2">
      <c r="A5081"/>
      <c r="B5081"/>
      <c r="C5081"/>
      <c r="D5081"/>
      <c r="E5081"/>
      <c r="F5081"/>
      <c r="G5081"/>
      <c r="H5081"/>
      <c r="I5081"/>
      <c r="J5081"/>
      <c r="K5081"/>
      <c r="L5081"/>
    </row>
    <row r="5082" spans="1:12" ht="16" x14ac:dyDescent="0.2">
      <c r="A5082"/>
      <c r="B5082"/>
      <c r="C5082"/>
      <c r="D5082"/>
      <c r="E5082"/>
      <c r="F5082"/>
      <c r="G5082"/>
      <c r="H5082"/>
      <c r="I5082"/>
      <c r="J5082"/>
      <c r="K5082"/>
      <c r="L5082"/>
    </row>
    <row r="5083" spans="1:12" ht="16" x14ac:dyDescent="0.2">
      <c r="A5083"/>
      <c r="B5083"/>
      <c r="C5083"/>
      <c r="D5083"/>
      <c r="E5083"/>
      <c r="F5083"/>
      <c r="G5083"/>
      <c r="H5083"/>
      <c r="I5083"/>
      <c r="J5083"/>
      <c r="K5083"/>
      <c r="L5083"/>
    </row>
    <row r="5084" spans="1:12" ht="16" x14ac:dyDescent="0.2">
      <c r="A5084"/>
      <c r="B5084"/>
      <c r="C5084"/>
      <c r="D5084"/>
      <c r="E5084"/>
      <c r="F5084"/>
      <c r="G5084"/>
      <c r="H5084"/>
      <c r="I5084"/>
      <c r="J5084"/>
      <c r="K5084"/>
      <c r="L5084"/>
    </row>
    <row r="5085" spans="1:12" ht="16" x14ac:dyDescent="0.2">
      <c r="A5085"/>
      <c r="B5085"/>
      <c r="C5085"/>
      <c r="D5085"/>
      <c r="E5085"/>
      <c r="F5085"/>
      <c r="G5085"/>
      <c r="H5085"/>
      <c r="I5085"/>
      <c r="J5085"/>
      <c r="K5085"/>
      <c r="L5085"/>
    </row>
    <row r="5086" spans="1:12" ht="16" x14ac:dyDescent="0.2">
      <c r="A5086"/>
      <c r="B5086"/>
      <c r="C5086"/>
      <c r="D5086"/>
      <c r="E5086"/>
      <c r="F5086"/>
      <c r="G5086"/>
      <c r="H5086"/>
      <c r="I5086"/>
      <c r="J5086"/>
      <c r="K5086"/>
      <c r="L5086"/>
    </row>
    <row r="5087" spans="1:12" ht="16" x14ac:dyDescent="0.2">
      <c r="A5087"/>
      <c r="B5087"/>
      <c r="C5087"/>
      <c r="D5087"/>
      <c r="E5087"/>
      <c r="F5087"/>
      <c r="G5087"/>
      <c r="H5087"/>
      <c r="I5087"/>
      <c r="J5087"/>
      <c r="K5087"/>
      <c r="L5087"/>
    </row>
    <row r="5088" spans="1:12" ht="16" x14ac:dyDescent="0.2">
      <c r="A5088"/>
      <c r="B5088"/>
      <c r="C5088"/>
      <c r="D5088"/>
      <c r="E5088"/>
      <c r="F5088"/>
      <c r="G5088"/>
      <c r="H5088"/>
      <c r="I5088"/>
      <c r="J5088"/>
      <c r="K5088"/>
      <c r="L5088"/>
    </row>
    <row r="5089" spans="1:12" ht="16" x14ac:dyDescent="0.2">
      <c r="A5089"/>
      <c r="B5089"/>
      <c r="C5089"/>
      <c r="D5089"/>
      <c r="E5089"/>
      <c r="F5089"/>
      <c r="G5089"/>
      <c r="H5089"/>
      <c r="I5089"/>
      <c r="J5089"/>
      <c r="K5089"/>
      <c r="L5089"/>
    </row>
    <row r="5090" spans="1:12" ht="16" x14ac:dyDescent="0.2">
      <c r="A5090"/>
      <c r="B5090"/>
      <c r="C5090"/>
      <c r="D5090"/>
      <c r="E5090"/>
      <c r="F5090"/>
      <c r="G5090"/>
      <c r="H5090"/>
      <c r="I5090"/>
      <c r="J5090"/>
      <c r="K5090"/>
      <c r="L5090"/>
    </row>
    <row r="5091" spans="1:12" ht="16" x14ac:dyDescent="0.2">
      <c r="A5091"/>
      <c r="B5091"/>
      <c r="C5091"/>
      <c r="D5091"/>
      <c r="E5091"/>
      <c r="F5091"/>
      <c r="G5091"/>
      <c r="H5091"/>
      <c r="I5091"/>
      <c r="J5091"/>
      <c r="K5091"/>
      <c r="L5091"/>
    </row>
    <row r="5092" spans="1:12" ht="16" x14ac:dyDescent="0.2">
      <c r="A5092"/>
      <c r="B5092"/>
      <c r="C5092"/>
      <c r="D5092"/>
      <c r="E5092"/>
      <c r="F5092"/>
      <c r="G5092"/>
      <c r="H5092"/>
      <c r="I5092"/>
      <c r="J5092"/>
      <c r="K5092"/>
      <c r="L5092"/>
    </row>
    <row r="5093" spans="1:12" ht="16" x14ac:dyDescent="0.2">
      <c r="A5093"/>
      <c r="B5093"/>
      <c r="C5093"/>
      <c r="D5093"/>
      <c r="E5093"/>
      <c r="F5093"/>
      <c r="G5093"/>
      <c r="H5093"/>
      <c r="I5093"/>
      <c r="J5093"/>
      <c r="K5093"/>
      <c r="L5093"/>
    </row>
    <row r="5094" spans="1:12" ht="16" x14ac:dyDescent="0.2">
      <c r="A5094"/>
      <c r="B5094"/>
      <c r="C5094"/>
      <c r="D5094"/>
      <c r="E5094"/>
      <c r="F5094"/>
      <c r="G5094"/>
      <c r="H5094"/>
      <c r="I5094"/>
      <c r="J5094"/>
      <c r="K5094"/>
      <c r="L5094"/>
    </row>
    <row r="5095" spans="1:12" ht="16" x14ac:dyDescent="0.2">
      <c r="A5095"/>
      <c r="B5095"/>
      <c r="C5095"/>
      <c r="D5095"/>
      <c r="E5095"/>
      <c r="F5095"/>
      <c r="G5095"/>
      <c r="H5095"/>
      <c r="I5095"/>
      <c r="J5095"/>
      <c r="K5095"/>
      <c r="L5095"/>
    </row>
    <row r="5096" spans="1:12" ht="16" x14ac:dyDescent="0.2">
      <c r="A5096"/>
      <c r="B5096"/>
      <c r="C5096"/>
      <c r="D5096"/>
      <c r="E5096"/>
      <c r="F5096"/>
      <c r="G5096"/>
      <c r="H5096"/>
      <c r="I5096"/>
      <c r="J5096"/>
      <c r="K5096"/>
      <c r="L5096"/>
    </row>
    <row r="5097" spans="1:12" ht="16" x14ac:dyDescent="0.2">
      <c r="A5097"/>
      <c r="B5097"/>
      <c r="C5097"/>
      <c r="D5097"/>
      <c r="E5097"/>
      <c r="F5097"/>
      <c r="G5097"/>
      <c r="H5097"/>
      <c r="I5097"/>
      <c r="J5097"/>
      <c r="K5097"/>
      <c r="L5097"/>
    </row>
    <row r="5098" spans="1:12" ht="16" x14ac:dyDescent="0.2">
      <c r="A5098"/>
      <c r="B5098"/>
      <c r="C5098"/>
      <c r="D5098"/>
      <c r="E5098"/>
      <c r="F5098"/>
      <c r="G5098"/>
      <c r="H5098"/>
      <c r="I5098"/>
      <c r="J5098"/>
      <c r="K5098"/>
      <c r="L5098"/>
    </row>
    <row r="5099" spans="1:12" ht="16" x14ac:dyDescent="0.2">
      <c r="A5099"/>
      <c r="B5099"/>
      <c r="C5099"/>
      <c r="D5099"/>
      <c r="E5099"/>
      <c r="F5099"/>
      <c r="G5099"/>
      <c r="H5099"/>
      <c r="I5099"/>
      <c r="J5099"/>
      <c r="K5099"/>
      <c r="L5099"/>
    </row>
    <row r="5100" spans="1:12" ht="16" x14ac:dyDescent="0.2">
      <c r="A5100"/>
      <c r="B5100"/>
      <c r="C5100"/>
      <c r="D5100"/>
      <c r="E5100"/>
      <c r="F5100"/>
      <c r="G5100"/>
      <c r="H5100"/>
      <c r="I5100"/>
      <c r="J5100"/>
      <c r="K5100"/>
      <c r="L5100"/>
    </row>
    <row r="5101" spans="1:12" ht="16" x14ac:dyDescent="0.2">
      <c r="A5101"/>
      <c r="B5101"/>
      <c r="C5101"/>
      <c r="D5101"/>
      <c r="E5101"/>
      <c r="F5101"/>
      <c r="G5101"/>
      <c r="H5101"/>
      <c r="I5101"/>
      <c r="J5101"/>
      <c r="K5101"/>
      <c r="L5101"/>
    </row>
    <row r="5102" spans="1:12" ht="16" x14ac:dyDescent="0.2">
      <c r="A5102"/>
      <c r="B5102"/>
      <c r="C5102"/>
      <c r="D5102"/>
      <c r="E5102"/>
      <c r="F5102"/>
      <c r="G5102"/>
      <c r="H5102"/>
      <c r="I5102"/>
      <c r="J5102"/>
      <c r="K5102"/>
      <c r="L5102"/>
    </row>
    <row r="5103" spans="1:12" ht="16" x14ac:dyDescent="0.2">
      <c r="A5103"/>
      <c r="B5103"/>
      <c r="C5103"/>
      <c r="D5103"/>
      <c r="E5103"/>
      <c r="F5103"/>
      <c r="G5103"/>
      <c r="H5103"/>
      <c r="I5103"/>
      <c r="J5103"/>
      <c r="K5103"/>
      <c r="L5103"/>
    </row>
    <row r="5104" spans="1:12" ht="16" x14ac:dyDescent="0.2">
      <c r="A5104"/>
      <c r="B5104"/>
      <c r="C5104"/>
      <c r="D5104"/>
      <c r="E5104"/>
      <c r="F5104"/>
      <c r="G5104"/>
      <c r="H5104"/>
      <c r="I5104"/>
      <c r="J5104"/>
      <c r="K5104"/>
      <c r="L5104"/>
    </row>
    <row r="5105" spans="1:12" ht="16" x14ac:dyDescent="0.2">
      <c r="A5105"/>
      <c r="B5105"/>
      <c r="C5105"/>
      <c r="D5105"/>
      <c r="E5105"/>
      <c r="F5105"/>
      <c r="G5105"/>
      <c r="H5105"/>
      <c r="I5105"/>
      <c r="J5105"/>
      <c r="K5105"/>
      <c r="L5105"/>
    </row>
    <row r="5106" spans="1:12" ht="16" x14ac:dyDescent="0.2">
      <c r="A5106"/>
      <c r="B5106"/>
      <c r="C5106"/>
      <c r="D5106"/>
      <c r="E5106"/>
      <c r="F5106"/>
      <c r="G5106"/>
      <c r="H5106"/>
      <c r="I5106"/>
      <c r="J5106"/>
      <c r="K5106"/>
      <c r="L5106"/>
    </row>
    <row r="5107" spans="1:12" ht="16" x14ac:dyDescent="0.2">
      <c r="A5107"/>
      <c r="B5107"/>
      <c r="C5107"/>
      <c r="D5107"/>
      <c r="E5107"/>
      <c r="F5107"/>
      <c r="G5107"/>
      <c r="H5107"/>
      <c r="I5107"/>
      <c r="J5107"/>
      <c r="K5107"/>
      <c r="L5107"/>
    </row>
    <row r="5108" spans="1:12" ht="16" x14ac:dyDescent="0.2">
      <c r="A5108"/>
      <c r="B5108"/>
      <c r="C5108"/>
      <c r="D5108"/>
      <c r="E5108"/>
      <c r="F5108"/>
      <c r="G5108"/>
      <c r="H5108"/>
      <c r="I5108"/>
      <c r="J5108"/>
      <c r="K5108"/>
      <c r="L5108"/>
    </row>
    <row r="5109" spans="1:12" ht="16" x14ac:dyDescent="0.2">
      <c r="A5109"/>
      <c r="B5109"/>
      <c r="C5109"/>
      <c r="D5109"/>
      <c r="E5109"/>
      <c r="F5109"/>
      <c r="G5109"/>
      <c r="H5109"/>
      <c r="I5109"/>
      <c r="J5109"/>
      <c r="K5109"/>
      <c r="L5109"/>
    </row>
    <row r="5110" spans="1:12" ht="16" x14ac:dyDescent="0.2">
      <c r="A5110"/>
      <c r="B5110"/>
      <c r="C5110"/>
      <c r="D5110"/>
      <c r="E5110"/>
      <c r="F5110"/>
      <c r="G5110"/>
      <c r="H5110"/>
      <c r="I5110"/>
      <c r="J5110"/>
      <c r="K5110"/>
      <c r="L5110"/>
    </row>
    <row r="5111" spans="1:12" ht="16" x14ac:dyDescent="0.2">
      <c r="A5111"/>
      <c r="B5111"/>
      <c r="C5111"/>
      <c r="D5111"/>
      <c r="E5111"/>
      <c r="F5111"/>
      <c r="G5111"/>
      <c r="H5111"/>
      <c r="I5111"/>
      <c r="J5111"/>
      <c r="K5111"/>
      <c r="L5111"/>
    </row>
    <row r="5112" spans="1:12" ht="16" x14ac:dyDescent="0.2">
      <c r="A5112"/>
      <c r="B5112"/>
      <c r="C5112"/>
      <c r="D5112"/>
      <c r="E5112"/>
      <c r="F5112"/>
      <c r="G5112"/>
      <c r="H5112"/>
      <c r="I5112"/>
      <c r="J5112"/>
      <c r="K5112"/>
      <c r="L5112"/>
    </row>
    <row r="5113" spans="1:12" ht="16" x14ac:dyDescent="0.2">
      <c r="A5113"/>
      <c r="B5113"/>
      <c r="C5113"/>
      <c r="D5113"/>
      <c r="E5113"/>
      <c r="F5113"/>
      <c r="G5113"/>
      <c r="H5113"/>
      <c r="I5113"/>
      <c r="J5113"/>
      <c r="K5113"/>
      <c r="L5113"/>
    </row>
    <row r="5114" spans="1:12" ht="16" x14ac:dyDescent="0.2">
      <c r="A5114"/>
      <c r="B5114"/>
      <c r="C5114"/>
      <c r="D5114"/>
      <c r="E5114"/>
      <c r="F5114"/>
      <c r="G5114"/>
      <c r="H5114"/>
      <c r="I5114"/>
      <c r="J5114"/>
      <c r="K5114"/>
      <c r="L5114"/>
    </row>
    <row r="5115" spans="1:12" ht="16" x14ac:dyDescent="0.2">
      <c r="A5115"/>
      <c r="B5115"/>
      <c r="C5115"/>
      <c r="D5115"/>
      <c r="E5115"/>
      <c r="F5115"/>
      <c r="G5115"/>
      <c r="H5115"/>
      <c r="I5115"/>
      <c r="J5115"/>
      <c r="K5115"/>
      <c r="L5115"/>
    </row>
    <row r="5116" spans="1:12" ht="16" x14ac:dyDescent="0.2">
      <c r="A5116"/>
      <c r="B5116"/>
      <c r="C5116"/>
      <c r="D5116"/>
      <c r="E5116"/>
      <c r="F5116"/>
      <c r="G5116"/>
      <c r="H5116"/>
      <c r="I5116"/>
      <c r="J5116"/>
      <c r="K5116"/>
      <c r="L5116"/>
    </row>
    <row r="5117" spans="1:12" ht="16" x14ac:dyDescent="0.2">
      <c r="A5117"/>
      <c r="B5117"/>
      <c r="C5117"/>
      <c r="D5117"/>
      <c r="E5117"/>
      <c r="F5117"/>
      <c r="G5117"/>
      <c r="H5117"/>
      <c r="I5117"/>
      <c r="J5117"/>
      <c r="K5117"/>
      <c r="L5117"/>
    </row>
    <row r="5118" spans="1:12" ht="16" x14ac:dyDescent="0.2">
      <c r="A5118"/>
      <c r="B5118"/>
      <c r="C5118"/>
      <c r="D5118"/>
      <c r="E5118"/>
      <c r="F5118"/>
      <c r="G5118"/>
      <c r="H5118"/>
      <c r="I5118"/>
      <c r="J5118"/>
      <c r="K5118"/>
      <c r="L5118"/>
    </row>
    <row r="5119" spans="1:12" ht="16" x14ac:dyDescent="0.2">
      <c r="A5119"/>
      <c r="B5119"/>
      <c r="C5119"/>
      <c r="D5119"/>
      <c r="E5119"/>
      <c r="F5119"/>
      <c r="G5119"/>
      <c r="H5119"/>
      <c r="I5119"/>
      <c r="J5119"/>
      <c r="K5119"/>
      <c r="L5119"/>
    </row>
    <row r="5120" spans="1:12" ht="16" x14ac:dyDescent="0.2">
      <c r="A5120"/>
      <c r="B5120"/>
      <c r="C5120"/>
      <c r="D5120"/>
      <c r="E5120"/>
      <c r="F5120"/>
      <c r="G5120"/>
      <c r="H5120"/>
      <c r="I5120"/>
      <c r="J5120"/>
      <c r="K5120"/>
      <c r="L5120"/>
    </row>
    <row r="5121" spans="1:12" ht="16" x14ac:dyDescent="0.2">
      <c r="A5121"/>
      <c r="B5121"/>
      <c r="C5121"/>
      <c r="D5121"/>
      <c r="E5121"/>
      <c r="F5121"/>
      <c r="G5121"/>
      <c r="H5121"/>
      <c r="I5121"/>
      <c r="J5121"/>
      <c r="K5121"/>
      <c r="L5121"/>
    </row>
    <row r="5122" spans="1:12" ht="16" x14ac:dyDescent="0.2">
      <c r="A5122"/>
      <c r="B5122"/>
      <c r="C5122"/>
      <c r="D5122"/>
      <c r="E5122"/>
      <c r="F5122"/>
      <c r="G5122"/>
      <c r="H5122"/>
      <c r="I5122"/>
      <c r="J5122"/>
      <c r="K5122"/>
      <c r="L5122"/>
    </row>
    <row r="5123" spans="1:12" ht="16" x14ac:dyDescent="0.2">
      <c r="A5123"/>
      <c r="B5123"/>
      <c r="C5123"/>
      <c r="D5123"/>
      <c r="E5123"/>
      <c r="F5123"/>
      <c r="G5123"/>
      <c r="H5123"/>
      <c r="I5123"/>
      <c r="J5123"/>
      <c r="K5123"/>
      <c r="L5123"/>
    </row>
    <row r="5124" spans="1:12" ht="16" x14ac:dyDescent="0.2">
      <c r="A5124"/>
      <c r="B5124"/>
      <c r="C5124"/>
      <c r="D5124"/>
      <c r="E5124"/>
      <c r="F5124"/>
      <c r="G5124"/>
      <c r="H5124"/>
      <c r="I5124"/>
      <c r="J5124"/>
      <c r="K5124"/>
      <c r="L5124"/>
    </row>
    <row r="5125" spans="1:12" ht="16" x14ac:dyDescent="0.2">
      <c r="A5125"/>
      <c r="B5125"/>
      <c r="C5125"/>
      <c r="D5125"/>
      <c r="E5125"/>
      <c r="F5125"/>
      <c r="G5125"/>
      <c r="H5125"/>
      <c r="I5125"/>
      <c r="J5125"/>
      <c r="K5125"/>
      <c r="L5125"/>
    </row>
    <row r="5126" spans="1:12" ht="16" x14ac:dyDescent="0.2">
      <c r="A5126"/>
      <c r="B5126"/>
      <c r="C5126"/>
      <c r="D5126"/>
      <c r="E5126"/>
      <c r="F5126"/>
      <c r="G5126"/>
      <c r="H5126"/>
      <c r="I5126"/>
      <c r="J5126"/>
      <c r="K5126"/>
      <c r="L5126"/>
    </row>
    <row r="5127" spans="1:12" ht="16" x14ac:dyDescent="0.2">
      <c r="A5127"/>
      <c r="B5127"/>
      <c r="C5127"/>
      <c r="D5127"/>
      <c r="E5127"/>
      <c r="F5127"/>
      <c r="G5127"/>
      <c r="H5127"/>
      <c r="I5127"/>
      <c r="J5127"/>
      <c r="K5127"/>
      <c r="L5127"/>
    </row>
    <row r="5128" spans="1:12" ht="16" x14ac:dyDescent="0.2">
      <c r="A5128"/>
      <c r="B5128"/>
      <c r="C5128"/>
      <c r="D5128"/>
      <c r="E5128"/>
      <c r="F5128"/>
      <c r="G5128"/>
      <c r="H5128"/>
      <c r="I5128"/>
      <c r="J5128"/>
      <c r="K5128"/>
      <c r="L5128"/>
    </row>
    <row r="5129" spans="1:12" ht="16" x14ac:dyDescent="0.2">
      <c r="A5129"/>
      <c r="B5129"/>
      <c r="C5129"/>
      <c r="D5129"/>
      <c r="E5129"/>
      <c r="F5129"/>
      <c r="G5129"/>
      <c r="H5129"/>
      <c r="I5129"/>
      <c r="J5129"/>
      <c r="K5129"/>
      <c r="L5129"/>
    </row>
    <row r="5130" spans="1:12" ht="16" x14ac:dyDescent="0.2">
      <c r="A5130"/>
      <c r="B5130"/>
      <c r="C5130"/>
      <c r="D5130"/>
      <c r="E5130"/>
      <c r="F5130"/>
      <c r="G5130"/>
      <c r="H5130"/>
      <c r="I5130"/>
      <c r="J5130"/>
      <c r="K5130"/>
      <c r="L5130"/>
    </row>
    <row r="5131" spans="1:12" ht="16" x14ac:dyDescent="0.2">
      <c r="A5131"/>
      <c r="B5131"/>
      <c r="C5131"/>
      <c r="D5131"/>
      <c r="E5131"/>
      <c r="F5131"/>
      <c r="G5131"/>
      <c r="H5131"/>
      <c r="I5131"/>
      <c r="J5131"/>
      <c r="K5131"/>
      <c r="L5131"/>
    </row>
    <row r="5132" spans="1:12" ht="16" x14ac:dyDescent="0.2">
      <c r="A5132"/>
      <c r="B5132"/>
      <c r="C5132"/>
      <c r="D5132"/>
      <c r="E5132"/>
      <c r="F5132"/>
      <c r="G5132"/>
      <c r="H5132"/>
      <c r="I5132"/>
      <c r="J5132"/>
      <c r="K5132"/>
      <c r="L5132"/>
    </row>
    <row r="5133" spans="1:12" ht="16" x14ac:dyDescent="0.2">
      <c r="A5133"/>
      <c r="B5133"/>
      <c r="C5133"/>
      <c r="D5133"/>
      <c r="E5133"/>
      <c r="F5133"/>
      <c r="G5133"/>
      <c r="H5133"/>
      <c r="I5133"/>
      <c r="J5133"/>
      <c r="K5133"/>
      <c r="L5133"/>
    </row>
    <row r="5134" spans="1:12" ht="16" x14ac:dyDescent="0.2">
      <c r="A5134"/>
      <c r="B5134"/>
      <c r="C5134"/>
      <c r="D5134"/>
      <c r="E5134"/>
      <c r="F5134"/>
      <c r="G5134"/>
      <c r="H5134"/>
      <c r="I5134"/>
      <c r="J5134"/>
      <c r="K5134"/>
      <c r="L5134"/>
    </row>
    <row r="5135" spans="1:12" ht="16" x14ac:dyDescent="0.2">
      <c r="A5135"/>
      <c r="B5135"/>
      <c r="C5135"/>
      <c r="D5135"/>
      <c r="E5135"/>
      <c r="F5135"/>
      <c r="G5135"/>
      <c r="H5135"/>
      <c r="I5135"/>
      <c r="J5135"/>
      <c r="K5135"/>
      <c r="L5135"/>
    </row>
    <row r="5136" spans="1:12" ht="16" x14ac:dyDescent="0.2">
      <c r="A5136"/>
      <c r="B5136"/>
      <c r="C5136"/>
      <c r="D5136"/>
      <c r="E5136"/>
      <c r="F5136"/>
      <c r="G5136"/>
      <c r="H5136"/>
      <c r="I5136"/>
      <c r="J5136"/>
      <c r="K5136"/>
      <c r="L5136"/>
    </row>
    <row r="5137" spans="1:12" ht="16" x14ac:dyDescent="0.2">
      <c r="A5137"/>
      <c r="B5137"/>
      <c r="C5137"/>
      <c r="D5137"/>
      <c r="E5137"/>
      <c r="F5137"/>
      <c r="G5137"/>
      <c r="H5137"/>
      <c r="I5137"/>
      <c r="J5137"/>
      <c r="K5137"/>
      <c r="L5137"/>
    </row>
    <row r="5138" spans="1:12" ht="16" x14ac:dyDescent="0.2">
      <c r="A5138"/>
      <c r="B5138"/>
      <c r="C5138"/>
      <c r="D5138"/>
      <c r="E5138"/>
      <c r="F5138"/>
      <c r="G5138"/>
      <c r="H5138"/>
      <c r="I5138"/>
      <c r="J5138"/>
      <c r="K5138"/>
      <c r="L5138"/>
    </row>
    <row r="5139" spans="1:12" ht="16" x14ac:dyDescent="0.2">
      <c r="A5139"/>
      <c r="B5139"/>
      <c r="C5139"/>
      <c r="D5139"/>
      <c r="E5139"/>
      <c r="F5139"/>
      <c r="G5139"/>
      <c r="H5139"/>
      <c r="I5139"/>
      <c r="J5139"/>
      <c r="K5139"/>
      <c r="L5139"/>
    </row>
    <row r="5140" spans="1:12" ht="16" x14ac:dyDescent="0.2">
      <c r="A5140"/>
      <c r="B5140"/>
      <c r="C5140"/>
      <c r="D5140"/>
      <c r="E5140"/>
      <c r="F5140"/>
      <c r="G5140"/>
      <c r="H5140"/>
      <c r="I5140"/>
      <c r="J5140"/>
      <c r="K5140"/>
      <c r="L5140"/>
    </row>
    <row r="5141" spans="1:12" ht="16" x14ac:dyDescent="0.2">
      <c r="A5141"/>
      <c r="B5141"/>
      <c r="C5141"/>
      <c r="D5141"/>
      <c r="E5141"/>
      <c r="F5141"/>
      <c r="G5141"/>
      <c r="H5141"/>
      <c r="I5141"/>
      <c r="J5141"/>
      <c r="K5141"/>
      <c r="L5141"/>
    </row>
    <row r="5142" spans="1:12" ht="16" x14ac:dyDescent="0.2">
      <c r="A5142"/>
      <c r="B5142"/>
      <c r="C5142"/>
      <c r="D5142"/>
      <c r="E5142"/>
      <c r="F5142"/>
      <c r="G5142"/>
      <c r="H5142"/>
      <c r="I5142"/>
      <c r="J5142"/>
      <c r="K5142"/>
      <c r="L5142"/>
    </row>
    <row r="5143" spans="1:12" ht="16" x14ac:dyDescent="0.2">
      <c r="A5143"/>
      <c r="B5143"/>
      <c r="C5143"/>
      <c r="D5143"/>
      <c r="E5143"/>
      <c r="F5143"/>
      <c r="G5143"/>
      <c r="H5143"/>
      <c r="I5143"/>
      <c r="J5143"/>
      <c r="K5143"/>
      <c r="L5143"/>
    </row>
    <row r="5144" spans="1:12" ht="16" x14ac:dyDescent="0.2">
      <c r="A5144"/>
      <c r="B5144"/>
      <c r="C5144"/>
      <c r="D5144"/>
      <c r="E5144"/>
      <c r="F5144"/>
      <c r="G5144"/>
      <c r="H5144"/>
      <c r="I5144"/>
      <c r="J5144"/>
      <c r="K5144"/>
      <c r="L5144"/>
    </row>
    <row r="5145" spans="1:12" ht="16" x14ac:dyDescent="0.2">
      <c r="A5145"/>
      <c r="B5145"/>
      <c r="C5145"/>
      <c r="D5145"/>
      <c r="E5145"/>
      <c r="F5145"/>
      <c r="G5145"/>
      <c r="H5145"/>
      <c r="I5145"/>
      <c r="J5145"/>
      <c r="K5145"/>
      <c r="L5145"/>
    </row>
    <row r="5146" spans="1:12" ht="16" x14ac:dyDescent="0.2">
      <c r="A5146"/>
      <c r="B5146"/>
      <c r="C5146"/>
      <c r="D5146"/>
      <c r="E5146"/>
      <c r="F5146"/>
      <c r="G5146"/>
      <c r="H5146"/>
      <c r="I5146"/>
      <c r="J5146"/>
      <c r="K5146"/>
      <c r="L5146"/>
    </row>
    <row r="5147" spans="1:12" ht="16" x14ac:dyDescent="0.2">
      <c r="A5147"/>
      <c r="B5147"/>
      <c r="C5147"/>
      <c r="D5147"/>
      <c r="E5147"/>
      <c r="F5147"/>
      <c r="G5147"/>
      <c r="H5147"/>
      <c r="I5147"/>
      <c r="J5147"/>
      <c r="K5147"/>
      <c r="L5147"/>
    </row>
    <row r="5148" spans="1:12" ht="16" x14ac:dyDescent="0.2">
      <c r="A5148"/>
      <c r="B5148"/>
      <c r="C5148"/>
      <c r="D5148"/>
      <c r="E5148"/>
      <c r="F5148"/>
      <c r="G5148"/>
      <c r="H5148"/>
      <c r="I5148"/>
      <c r="J5148"/>
      <c r="K5148"/>
      <c r="L5148"/>
    </row>
    <row r="5149" spans="1:12" ht="16" x14ac:dyDescent="0.2">
      <c r="A5149"/>
      <c r="B5149"/>
      <c r="C5149"/>
      <c r="D5149"/>
      <c r="E5149"/>
      <c r="F5149"/>
      <c r="G5149"/>
      <c r="H5149"/>
      <c r="I5149"/>
      <c r="J5149"/>
      <c r="K5149"/>
      <c r="L5149"/>
    </row>
    <row r="5150" spans="1:12" ht="16" x14ac:dyDescent="0.2">
      <c r="A5150"/>
      <c r="B5150"/>
      <c r="C5150"/>
      <c r="D5150"/>
      <c r="E5150"/>
      <c r="F5150"/>
      <c r="G5150"/>
      <c r="H5150"/>
      <c r="I5150"/>
      <c r="J5150"/>
      <c r="K5150"/>
      <c r="L5150"/>
    </row>
    <row r="5151" spans="1:12" ht="16" x14ac:dyDescent="0.2">
      <c r="A5151"/>
      <c r="B5151"/>
      <c r="C5151"/>
      <c r="D5151"/>
      <c r="E5151"/>
      <c r="F5151"/>
      <c r="G5151"/>
      <c r="H5151"/>
      <c r="I5151"/>
      <c r="J5151"/>
      <c r="K5151"/>
      <c r="L5151"/>
    </row>
    <row r="5152" spans="1:12" ht="16" x14ac:dyDescent="0.2">
      <c r="A5152"/>
      <c r="B5152"/>
      <c r="C5152"/>
      <c r="D5152"/>
      <c r="E5152"/>
      <c r="F5152"/>
      <c r="G5152"/>
      <c r="H5152"/>
      <c r="I5152"/>
      <c r="J5152"/>
      <c r="K5152"/>
      <c r="L5152"/>
    </row>
    <row r="5153" spans="1:12" ht="16" x14ac:dyDescent="0.2">
      <c r="A5153"/>
      <c r="B5153"/>
      <c r="C5153"/>
      <c r="D5153"/>
      <c r="E5153"/>
      <c r="F5153"/>
      <c r="G5153"/>
      <c r="H5153"/>
      <c r="I5153"/>
      <c r="J5153"/>
      <c r="K5153"/>
      <c r="L5153"/>
    </row>
    <row r="5154" spans="1:12" ht="16" x14ac:dyDescent="0.2">
      <c r="A5154"/>
      <c r="B5154"/>
      <c r="C5154"/>
      <c r="D5154"/>
      <c r="E5154"/>
      <c r="F5154"/>
      <c r="G5154"/>
      <c r="H5154"/>
      <c r="I5154"/>
      <c r="J5154"/>
      <c r="K5154"/>
      <c r="L5154"/>
    </row>
    <row r="5155" spans="1:12" ht="16" x14ac:dyDescent="0.2">
      <c r="A5155"/>
      <c r="B5155"/>
      <c r="C5155"/>
      <c r="D5155"/>
      <c r="E5155"/>
      <c r="F5155"/>
      <c r="G5155"/>
      <c r="H5155"/>
      <c r="I5155"/>
      <c r="J5155"/>
      <c r="K5155"/>
      <c r="L5155"/>
    </row>
    <row r="5156" spans="1:12" ht="16" x14ac:dyDescent="0.2">
      <c r="A5156"/>
      <c r="B5156"/>
      <c r="C5156"/>
      <c r="D5156"/>
      <c r="E5156"/>
      <c r="F5156"/>
      <c r="G5156"/>
      <c r="H5156"/>
      <c r="I5156"/>
      <c r="J5156"/>
      <c r="K5156"/>
      <c r="L5156"/>
    </row>
    <row r="5157" spans="1:12" ht="16" x14ac:dyDescent="0.2">
      <c r="A5157"/>
      <c r="B5157"/>
      <c r="C5157"/>
      <c r="D5157"/>
      <c r="E5157"/>
      <c r="F5157"/>
      <c r="G5157"/>
      <c r="H5157"/>
      <c r="I5157"/>
      <c r="J5157"/>
      <c r="K5157"/>
      <c r="L5157"/>
    </row>
    <row r="5158" spans="1:12" ht="16" x14ac:dyDescent="0.2">
      <c r="A5158"/>
      <c r="B5158"/>
      <c r="C5158"/>
      <c r="D5158"/>
      <c r="E5158"/>
      <c r="F5158"/>
      <c r="G5158"/>
      <c r="H5158"/>
      <c r="I5158"/>
      <c r="J5158"/>
      <c r="K5158"/>
      <c r="L5158"/>
    </row>
    <row r="5159" spans="1:12" ht="16" x14ac:dyDescent="0.2">
      <c r="A5159"/>
      <c r="B5159"/>
      <c r="C5159"/>
      <c r="D5159"/>
      <c r="E5159"/>
      <c r="F5159"/>
      <c r="G5159"/>
      <c r="H5159"/>
      <c r="I5159"/>
      <c r="J5159"/>
      <c r="K5159"/>
      <c r="L5159"/>
    </row>
    <row r="5160" spans="1:12" ht="16" x14ac:dyDescent="0.2">
      <c r="A5160"/>
      <c r="B5160"/>
      <c r="C5160"/>
      <c r="D5160"/>
      <c r="E5160"/>
      <c r="F5160"/>
      <c r="G5160"/>
      <c r="H5160"/>
      <c r="I5160"/>
      <c r="J5160"/>
      <c r="K5160"/>
      <c r="L5160"/>
    </row>
    <row r="5161" spans="1:12" ht="16" x14ac:dyDescent="0.2">
      <c r="A5161"/>
      <c r="B5161"/>
      <c r="C5161"/>
      <c r="D5161"/>
      <c r="E5161"/>
      <c r="F5161"/>
      <c r="G5161"/>
      <c r="H5161"/>
      <c r="I5161"/>
      <c r="J5161"/>
      <c r="K5161"/>
      <c r="L5161"/>
    </row>
    <row r="5162" spans="1:12" ht="16" x14ac:dyDescent="0.2">
      <c r="A5162"/>
      <c r="B5162"/>
      <c r="C5162"/>
      <c r="D5162"/>
      <c r="E5162"/>
      <c r="F5162"/>
      <c r="G5162"/>
      <c r="H5162"/>
      <c r="I5162"/>
      <c r="J5162"/>
      <c r="K5162"/>
      <c r="L5162"/>
    </row>
    <row r="5163" spans="1:12" ht="16" x14ac:dyDescent="0.2">
      <c r="A5163"/>
      <c r="B5163"/>
      <c r="C5163"/>
      <c r="D5163"/>
      <c r="E5163"/>
      <c r="F5163"/>
      <c r="G5163"/>
      <c r="H5163"/>
      <c r="I5163"/>
      <c r="J5163"/>
      <c r="K5163"/>
      <c r="L5163"/>
    </row>
    <row r="5164" spans="1:12" ht="16" x14ac:dyDescent="0.2">
      <c r="A5164"/>
      <c r="B5164"/>
      <c r="C5164"/>
      <c r="D5164"/>
      <c r="E5164"/>
      <c r="F5164"/>
      <c r="G5164"/>
      <c r="H5164"/>
      <c r="I5164"/>
      <c r="J5164"/>
      <c r="K5164"/>
      <c r="L5164"/>
    </row>
    <row r="5165" spans="1:12" ht="16" x14ac:dyDescent="0.2">
      <c r="A5165"/>
      <c r="B5165"/>
      <c r="C5165"/>
      <c r="D5165"/>
      <c r="E5165"/>
      <c r="F5165"/>
      <c r="G5165"/>
      <c r="H5165"/>
      <c r="I5165"/>
      <c r="J5165"/>
      <c r="K5165"/>
      <c r="L5165"/>
    </row>
    <row r="5166" spans="1:12" ht="16" x14ac:dyDescent="0.2">
      <c r="A5166"/>
      <c r="B5166"/>
      <c r="C5166"/>
      <c r="D5166"/>
      <c r="E5166"/>
      <c r="F5166"/>
      <c r="G5166"/>
      <c r="H5166"/>
      <c r="I5166"/>
      <c r="J5166"/>
      <c r="K5166"/>
      <c r="L5166"/>
    </row>
    <row r="5167" spans="1:12" ht="16" x14ac:dyDescent="0.2">
      <c r="A5167"/>
      <c r="B5167"/>
      <c r="C5167"/>
      <c r="D5167"/>
      <c r="E5167"/>
      <c r="F5167"/>
      <c r="G5167"/>
      <c r="H5167"/>
      <c r="I5167"/>
      <c r="J5167"/>
      <c r="K5167"/>
      <c r="L5167"/>
    </row>
    <row r="5168" spans="1:12" ht="16" x14ac:dyDescent="0.2">
      <c r="A5168"/>
      <c r="B5168"/>
      <c r="C5168"/>
      <c r="D5168"/>
      <c r="E5168"/>
      <c r="F5168"/>
      <c r="G5168"/>
      <c r="H5168"/>
      <c r="I5168"/>
      <c r="J5168"/>
      <c r="K5168"/>
      <c r="L5168"/>
    </row>
    <row r="5169" spans="1:12" ht="16" x14ac:dyDescent="0.2">
      <c r="A5169"/>
      <c r="B5169"/>
      <c r="C5169"/>
      <c r="D5169"/>
      <c r="E5169"/>
      <c r="F5169"/>
      <c r="G5169"/>
      <c r="H5169"/>
      <c r="I5169"/>
      <c r="J5169"/>
      <c r="K5169"/>
      <c r="L5169"/>
    </row>
    <row r="5170" spans="1:12" ht="16" x14ac:dyDescent="0.2">
      <c r="A5170"/>
      <c r="B5170"/>
      <c r="C5170"/>
      <c r="D5170"/>
      <c r="E5170"/>
      <c r="F5170"/>
      <c r="G5170"/>
      <c r="H5170"/>
      <c r="I5170"/>
      <c r="J5170"/>
      <c r="K5170"/>
      <c r="L5170"/>
    </row>
    <row r="5171" spans="1:12" ht="16" x14ac:dyDescent="0.2">
      <c r="A5171"/>
      <c r="B5171"/>
      <c r="C5171"/>
      <c r="D5171"/>
      <c r="E5171"/>
      <c r="F5171"/>
      <c r="G5171"/>
      <c r="H5171"/>
      <c r="I5171"/>
      <c r="J5171"/>
      <c r="K5171"/>
      <c r="L5171"/>
    </row>
    <row r="5172" spans="1:12" ht="16" x14ac:dyDescent="0.2">
      <c r="A5172"/>
      <c r="B5172"/>
      <c r="C5172"/>
      <c r="D5172"/>
      <c r="E5172"/>
      <c r="F5172"/>
      <c r="G5172"/>
      <c r="H5172"/>
      <c r="I5172"/>
      <c r="J5172"/>
      <c r="K5172"/>
      <c r="L5172"/>
    </row>
    <row r="5173" spans="1:12" ht="16" x14ac:dyDescent="0.2">
      <c r="A5173"/>
      <c r="B5173"/>
      <c r="C5173"/>
      <c r="D5173"/>
      <c r="E5173"/>
      <c r="F5173"/>
      <c r="G5173"/>
      <c r="H5173"/>
      <c r="I5173"/>
      <c r="J5173"/>
      <c r="K5173"/>
      <c r="L5173"/>
    </row>
    <row r="5174" spans="1:12" ht="16" x14ac:dyDescent="0.2">
      <c r="A5174"/>
      <c r="B5174"/>
      <c r="C5174"/>
      <c r="D5174"/>
      <c r="E5174"/>
      <c r="F5174"/>
      <c r="G5174"/>
      <c r="H5174"/>
      <c r="I5174"/>
      <c r="J5174"/>
      <c r="K5174"/>
      <c r="L5174"/>
    </row>
    <row r="5175" spans="1:12" ht="16" x14ac:dyDescent="0.2">
      <c r="A5175"/>
      <c r="B5175"/>
      <c r="C5175"/>
      <c r="D5175"/>
      <c r="E5175"/>
      <c r="F5175"/>
      <c r="G5175"/>
      <c r="H5175"/>
      <c r="I5175"/>
      <c r="J5175"/>
      <c r="K5175"/>
      <c r="L5175"/>
    </row>
    <row r="5176" spans="1:12" ht="16" x14ac:dyDescent="0.2">
      <c r="A5176"/>
      <c r="B5176"/>
      <c r="C5176"/>
      <c r="D5176"/>
      <c r="E5176"/>
      <c r="F5176"/>
      <c r="G5176"/>
      <c r="H5176"/>
      <c r="I5176"/>
      <c r="J5176"/>
      <c r="K5176"/>
      <c r="L5176"/>
    </row>
    <row r="5177" spans="1:12" ht="16" x14ac:dyDescent="0.2">
      <c r="A5177"/>
      <c r="B5177"/>
      <c r="C5177"/>
      <c r="D5177"/>
      <c r="E5177"/>
      <c r="F5177"/>
      <c r="G5177"/>
      <c r="H5177"/>
      <c r="I5177"/>
      <c r="J5177"/>
      <c r="K5177"/>
      <c r="L5177"/>
    </row>
    <row r="5178" spans="1:12" ht="16" x14ac:dyDescent="0.2">
      <c r="A5178"/>
      <c r="B5178"/>
      <c r="C5178"/>
      <c r="D5178"/>
      <c r="E5178"/>
      <c r="F5178"/>
      <c r="G5178"/>
      <c r="H5178"/>
      <c r="I5178"/>
      <c r="J5178"/>
      <c r="K5178"/>
      <c r="L5178"/>
    </row>
    <row r="5179" spans="1:12" ht="16" x14ac:dyDescent="0.2">
      <c r="A5179"/>
      <c r="B5179"/>
      <c r="C5179"/>
      <c r="D5179"/>
      <c r="E5179"/>
      <c r="F5179"/>
      <c r="G5179"/>
      <c r="H5179"/>
      <c r="I5179"/>
      <c r="J5179"/>
      <c r="K5179"/>
      <c r="L5179"/>
    </row>
    <row r="5180" spans="1:12" ht="16" x14ac:dyDescent="0.2">
      <c r="A5180"/>
      <c r="B5180"/>
      <c r="C5180"/>
      <c r="D5180"/>
      <c r="E5180"/>
      <c r="F5180"/>
      <c r="G5180"/>
      <c r="H5180"/>
      <c r="I5180"/>
      <c r="J5180"/>
      <c r="K5180"/>
      <c r="L5180"/>
    </row>
    <row r="5181" spans="1:12" ht="16" x14ac:dyDescent="0.2">
      <c r="A5181"/>
      <c r="B5181"/>
      <c r="C5181"/>
      <c r="D5181"/>
      <c r="E5181"/>
      <c r="F5181"/>
      <c r="G5181"/>
      <c r="H5181"/>
      <c r="I5181"/>
      <c r="J5181"/>
      <c r="K5181"/>
      <c r="L5181"/>
    </row>
    <row r="5182" spans="1:12" ht="16" x14ac:dyDescent="0.2">
      <c r="A5182"/>
      <c r="B5182"/>
      <c r="C5182"/>
      <c r="D5182"/>
      <c r="E5182"/>
      <c r="F5182"/>
      <c r="G5182"/>
      <c r="H5182"/>
      <c r="I5182"/>
      <c r="J5182"/>
      <c r="K5182"/>
      <c r="L5182"/>
    </row>
    <row r="5183" spans="1:12" ht="16" x14ac:dyDescent="0.2">
      <c r="A5183"/>
      <c r="B5183"/>
      <c r="C5183"/>
      <c r="D5183"/>
      <c r="E5183"/>
      <c r="F5183"/>
      <c r="G5183"/>
      <c r="H5183"/>
      <c r="I5183"/>
      <c r="J5183"/>
      <c r="K5183"/>
      <c r="L5183"/>
    </row>
    <row r="5184" spans="1:12" ht="16" x14ac:dyDescent="0.2">
      <c r="A5184"/>
      <c r="B5184"/>
      <c r="C5184"/>
      <c r="D5184"/>
      <c r="E5184"/>
      <c r="F5184"/>
      <c r="G5184"/>
      <c r="H5184"/>
      <c r="I5184"/>
      <c r="J5184"/>
      <c r="K5184"/>
      <c r="L5184"/>
    </row>
    <row r="5185" spans="1:12" ht="16" x14ac:dyDescent="0.2">
      <c r="A5185"/>
      <c r="B5185"/>
      <c r="C5185"/>
      <c r="D5185"/>
      <c r="E5185"/>
      <c r="F5185"/>
      <c r="G5185"/>
      <c r="H5185"/>
      <c r="I5185"/>
      <c r="J5185"/>
      <c r="K5185"/>
      <c r="L5185"/>
    </row>
    <row r="5186" spans="1:12" ht="16" x14ac:dyDescent="0.2">
      <c r="A5186"/>
      <c r="B5186"/>
      <c r="C5186"/>
      <c r="D5186"/>
      <c r="E5186"/>
      <c r="F5186"/>
      <c r="G5186"/>
      <c r="H5186"/>
      <c r="I5186"/>
      <c r="J5186"/>
      <c r="K5186"/>
      <c r="L5186"/>
    </row>
    <row r="5187" spans="1:12" ht="16" x14ac:dyDescent="0.2">
      <c r="A5187"/>
      <c r="B5187"/>
      <c r="C5187"/>
      <c r="D5187"/>
      <c r="E5187"/>
      <c r="F5187"/>
      <c r="G5187"/>
      <c r="H5187"/>
      <c r="I5187"/>
      <c r="J5187"/>
      <c r="K5187"/>
      <c r="L5187"/>
    </row>
    <row r="5188" spans="1:12" ht="16" x14ac:dyDescent="0.2">
      <c r="A5188"/>
      <c r="B5188"/>
      <c r="C5188"/>
      <c r="D5188"/>
      <c r="E5188"/>
      <c r="F5188"/>
      <c r="G5188"/>
      <c r="H5188"/>
      <c r="I5188"/>
      <c r="J5188"/>
      <c r="K5188"/>
      <c r="L5188"/>
    </row>
    <row r="5189" spans="1:12" ht="16" x14ac:dyDescent="0.2">
      <c r="A5189"/>
      <c r="B5189"/>
      <c r="C5189"/>
      <c r="D5189"/>
      <c r="E5189"/>
      <c r="F5189"/>
      <c r="G5189"/>
      <c r="H5189"/>
      <c r="I5189"/>
      <c r="J5189"/>
      <c r="K5189"/>
      <c r="L5189"/>
    </row>
    <row r="5190" spans="1:12" ht="16" x14ac:dyDescent="0.2">
      <c r="A5190"/>
      <c r="B5190"/>
      <c r="C5190"/>
      <c r="D5190"/>
      <c r="E5190"/>
      <c r="F5190"/>
      <c r="G5190"/>
      <c r="H5190"/>
      <c r="I5190"/>
      <c r="J5190"/>
      <c r="K5190"/>
      <c r="L5190"/>
    </row>
    <row r="5191" spans="1:12" ht="16" x14ac:dyDescent="0.2">
      <c r="A5191"/>
      <c r="B5191"/>
      <c r="C5191"/>
      <c r="D5191"/>
      <c r="E5191"/>
      <c r="F5191"/>
      <c r="G5191"/>
      <c r="H5191"/>
      <c r="I5191"/>
      <c r="J5191"/>
      <c r="K5191"/>
      <c r="L5191"/>
    </row>
    <row r="5192" spans="1:12" ht="16" x14ac:dyDescent="0.2">
      <c r="A5192"/>
      <c r="B5192"/>
      <c r="C5192"/>
      <c r="D5192"/>
      <c r="E5192"/>
      <c r="F5192"/>
      <c r="G5192"/>
      <c r="H5192"/>
      <c r="I5192"/>
      <c r="J5192"/>
      <c r="K5192"/>
      <c r="L5192"/>
    </row>
    <row r="5193" spans="1:12" ht="16" x14ac:dyDescent="0.2">
      <c r="A5193"/>
      <c r="B5193"/>
      <c r="C5193"/>
      <c r="D5193"/>
      <c r="E5193"/>
      <c r="F5193"/>
      <c r="G5193"/>
      <c r="H5193"/>
      <c r="I5193"/>
      <c r="J5193"/>
      <c r="K5193"/>
      <c r="L5193"/>
    </row>
    <row r="5194" spans="1:12" ht="16" x14ac:dyDescent="0.2">
      <c r="A5194"/>
      <c r="B5194"/>
      <c r="C5194"/>
      <c r="D5194"/>
      <c r="E5194"/>
      <c r="F5194"/>
      <c r="G5194"/>
      <c r="H5194"/>
      <c r="I5194"/>
      <c r="J5194"/>
      <c r="K5194"/>
      <c r="L5194"/>
    </row>
    <row r="5195" spans="1:12" ht="16" x14ac:dyDescent="0.2">
      <c r="A5195"/>
      <c r="B5195"/>
      <c r="C5195"/>
      <c r="D5195"/>
      <c r="E5195"/>
      <c r="F5195"/>
      <c r="G5195"/>
      <c r="H5195"/>
      <c r="I5195"/>
      <c r="J5195"/>
      <c r="K5195"/>
      <c r="L5195"/>
    </row>
    <row r="5196" spans="1:12" ht="16" x14ac:dyDescent="0.2">
      <c r="A5196"/>
      <c r="B5196"/>
      <c r="C5196"/>
      <c r="D5196"/>
      <c r="E5196"/>
      <c r="F5196"/>
      <c r="G5196"/>
      <c r="H5196"/>
      <c r="I5196"/>
      <c r="J5196"/>
      <c r="K5196"/>
      <c r="L5196"/>
    </row>
    <row r="5197" spans="1:12" ht="16" x14ac:dyDescent="0.2">
      <c r="A5197"/>
      <c r="B5197"/>
      <c r="C5197"/>
      <c r="D5197"/>
      <c r="E5197"/>
      <c r="F5197"/>
      <c r="G5197"/>
      <c r="H5197"/>
      <c r="I5197"/>
      <c r="J5197"/>
      <c r="K5197"/>
      <c r="L5197"/>
    </row>
    <row r="5198" spans="1:12" ht="16" x14ac:dyDescent="0.2">
      <c r="A5198"/>
      <c r="B5198"/>
      <c r="C5198"/>
      <c r="D5198"/>
      <c r="E5198"/>
      <c r="F5198"/>
      <c r="G5198"/>
      <c r="H5198"/>
      <c r="I5198"/>
      <c r="J5198"/>
      <c r="K5198"/>
      <c r="L5198"/>
    </row>
    <row r="5199" spans="1:12" ht="16" x14ac:dyDescent="0.2">
      <c r="A5199"/>
      <c r="B5199"/>
      <c r="C5199"/>
      <c r="D5199"/>
      <c r="E5199"/>
      <c r="F5199"/>
      <c r="G5199"/>
      <c r="H5199"/>
      <c r="I5199"/>
      <c r="J5199"/>
      <c r="K5199"/>
      <c r="L5199"/>
    </row>
    <row r="5200" spans="1:12" ht="16" x14ac:dyDescent="0.2">
      <c r="A5200"/>
      <c r="B5200"/>
      <c r="C5200"/>
      <c r="D5200"/>
      <c r="E5200"/>
      <c r="F5200"/>
      <c r="G5200"/>
      <c r="H5200"/>
      <c r="I5200"/>
      <c r="J5200"/>
      <c r="K5200"/>
      <c r="L5200"/>
    </row>
    <row r="5201" spans="1:12" ht="16" x14ac:dyDescent="0.2">
      <c r="A5201"/>
      <c r="B5201"/>
      <c r="C5201"/>
      <c r="D5201"/>
      <c r="E5201"/>
      <c r="F5201"/>
      <c r="G5201"/>
      <c r="H5201"/>
      <c r="I5201"/>
      <c r="J5201"/>
      <c r="K5201"/>
      <c r="L5201"/>
    </row>
    <row r="5202" spans="1:12" ht="16" x14ac:dyDescent="0.2">
      <c r="A5202"/>
      <c r="B5202"/>
      <c r="C5202"/>
      <c r="D5202"/>
      <c r="E5202"/>
      <c r="F5202"/>
      <c r="G5202"/>
      <c r="H5202"/>
      <c r="I5202"/>
      <c r="J5202"/>
      <c r="K5202"/>
      <c r="L5202"/>
    </row>
    <row r="5203" spans="1:12" ht="16" x14ac:dyDescent="0.2">
      <c r="A5203"/>
      <c r="B5203"/>
      <c r="C5203"/>
      <c r="D5203"/>
      <c r="E5203"/>
      <c r="F5203"/>
      <c r="G5203"/>
      <c r="H5203"/>
      <c r="I5203"/>
      <c r="J5203"/>
      <c r="K5203"/>
      <c r="L5203"/>
    </row>
    <row r="5204" spans="1:12" ht="16" x14ac:dyDescent="0.2">
      <c r="A5204"/>
      <c r="B5204"/>
      <c r="C5204"/>
      <c r="D5204"/>
      <c r="E5204"/>
      <c r="F5204"/>
      <c r="G5204"/>
      <c r="H5204"/>
      <c r="I5204"/>
      <c r="J5204"/>
      <c r="K5204"/>
      <c r="L5204"/>
    </row>
    <row r="5205" spans="1:12" ht="16" x14ac:dyDescent="0.2">
      <c r="A5205"/>
      <c r="B5205"/>
      <c r="C5205"/>
      <c r="D5205"/>
      <c r="E5205"/>
      <c r="F5205"/>
      <c r="G5205"/>
      <c r="H5205"/>
      <c r="I5205"/>
      <c r="J5205"/>
      <c r="K5205"/>
      <c r="L5205"/>
    </row>
    <row r="5206" spans="1:12" ht="16" x14ac:dyDescent="0.2">
      <c r="A5206"/>
      <c r="B5206"/>
      <c r="C5206"/>
      <c r="D5206"/>
      <c r="E5206"/>
      <c r="F5206"/>
      <c r="G5206"/>
      <c r="H5206"/>
      <c r="I5206"/>
      <c r="J5206"/>
      <c r="K5206"/>
      <c r="L5206"/>
    </row>
    <row r="5207" spans="1:12" ht="16" x14ac:dyDescent="0.2">
      <c r="A5207"/>
      <c r="B5207"/>
      <c r="C5207"/>
      <c r="D5207"/>
      <c r="E5207"/>
      <c r="F5207"/>
      <c r="G5207"/>
      <c r="H5207"/>
      <c r="I5207"/>
      <c r="J5207"/>
      <c r="K5207"/>
      <c r="L5207"/>
    </row>
    <row r="5208" spans="1:12" ht="16" x14ac:dyDescent="0.2">
      <c r="A5208"/>
      <c r="B5208"/>
      <c r="C5208"/>
      <c r="D5208"/>
      <c r="E5208"/>
      <c r="F5208"/>
      <c r="G5208"/>
      <c r="H5208"/>
      <c r="I5208"/>
      <c r="J5208"/>
      <c r="K5208"/>
      <c r="L5208"/>
    </row>
    <row r="5209" spans="1:12" ht="16" x14ac:dyDescent="0.2">
      <c r="A5209"/>
      <c r="B5209"/>
      <c r="C5209"/>
      <c r="D5209"/>
      <c r="E5209"/>
      <c r="F5209"/>
      <c r="G5209"/>
      <c r="H5209"/>
      <c r="I5209"/>
      <c r="J5209"/>
      <c r="K5209"/>
      <c r="L5209"/>
    </row>
    <row r="5210" spans="1:12" ht="16" x14ac:dyDescent="0.2">
      <c r="A5210"/>
      <c r="B5210"/>
      <c r="C5210"/>
      <c r="D5210"/>
      <c r="E5210"/>
      <c r="F5210"/>
      <c r="G5210"/>
      <c r="H5210"/>
      <c r="I5210"/>
      <c r="J5210"/>
      <c r="K5210"/>
      <c r="L5210"/>
    </row>
    <row r="5211" spans="1:12" ht="16" x14ac:dyDescent="0.2">
      <c r="A5211"/>
      <c r="B5211"/>
      <c r="C5211"/>
      <c r="D5211"/>
      <c r="E5211"/>
      <c r="F5211"/>
      <c r="G5211"/>
      <c r="H5211"/>
      <c r="I5211"/>
      <c r="J5211"/>
      <c r="K5211"/>
      <c r="L5211"/>
    </row>
    <row r="5212" spans="1:12" ht="16" x14ac:dyDescent="0.2">
      <c r="A5212"/>
      <c r="B5212"/>
      <c r="C5212"/>
      <c r="D5212"/>
      <c r="E5212"/>
      <c r="F5212"/>
      <c r="G5212"/>
      <c r="H5212"/>
      <c r="I5212"/>
      <c r="J5212"/>
      <c r="K5212"/>
      <c r="L5212"/>
    </row>
    <row r="5213" spans="1:12" ht="16" x14ac:dyDescent="0.2">
      <c r="A5213"/>
      <c r="B5213"/>
      <c r="C5213"/>
      <c r="D5213"/>
      <c r="E5213"/>
      <c r="F5213"/>
      <c r="G5213"/>
      <c r="H5213"/>
      <c r="I5213"/>
      <c r="J5213"/>
      <c r="K5213"/>
      <c r="L5213"/>
    </row>
    <row r="5214" spans="1:12" ht="16" x14ac:dyDescent="0.2">
      <c r="A5214"/>
      <c r="B5214"/>
      <c r="C5214"/>
      <c r="D5214"/>
      <c r="E5214"/>
      <c r="F5214"/>
      <c r="G5214"/>
      <c r="H5214"/>
      <c r="I5214"/>
      <c r="J5214"/>
      <c r="K5214"/>
      <c r="L5214"/>
    </row>
    <row r="5215" spans="1:12" ht="16" x14ac:dyDescent="0.2">
      <c r="A5215"/>
      <c r="B5215"/>
      <c r="C5215"/>
      <c r="D5215"/>
      <c r="E5215"/>
      <c r="F5215"/>
      <c r="G5215"/>
      <c r="H5215"/>
      <c r="I5215"/>
      <c r="J5215"/>
      <c r="K5215"/>
      <c r="L5215"/>
    </row>
    <row r="5216" spans="1:12" ht="16" x14ac:dyDescent="0.2">
      <c r="A5216"/>
      <c r="B5216"/>
      <c r="C5216"/>
      <c r="D5216"/>
      <c r="E5216"/>
      <c r="F5216"/>
      <c r="G5216"/>
      <c r="H5216"/>
      <c r="I5216"/>
      <c r="J5216"/>
      <c r="K5216"/>
      <c r="L5216"/>
    </row>
    <row r="5217" spans="1:12" ht="16" x14ac:dyDescent="0.2">
      <c r="A5217"/>
      <c r="B5217"/>
      <c r="C5217"/>
      <c r="D5217"/>
      <c r="E5217"/>
      <c r="F5217"/>
      <c r="G5217"/>
      <c r="H5217"/>
      <c r="I5217"/>
      <c r="J5217"/>
      <c r="K5217"/>
      <c r="L5217"/>
    </row>
    <row r="5218" spans="1:12" ht="16" x14ac:dyDescent="0.2">
      <c r="A5218"/>
      <c r="B5218"/>
      <c r="C5218"/>
      <c r="D5218"/>
      <c r="E5218"/>
      <c r="F5218"/>
      <c r="G5218"/>
      <c r="H5218"/>
      <c r="I5218"/>
      <c r="J5218"/>
      <c r="K5218"/>
      <c r="L5218"/>
    </row>
    <row r="5219" spans="1:12" ht="16" x14ac:dyDescent="0.2">
      <c r="A5219"/>
      <c r="B5219"/>
      <c r="C5219"/>
      <c r="D5219"/>
      <c r="E5219"/>
      <c r="F5219"/>
      <c r="G5219"/>
      <c r="H5219"/>
      <c r="I5219"/>
      <c r="J5219"/>
      <c r="K5219"/>
      <c r="L5219"/>
    </row>
    <row r="5220" spans="1:12" ht="16" x14ac:dyDescent="0.2">
      <c r="A5220"/>
      <c r="B5220"/>
      <c r="C5220"/>
      <c r="D5220"/>
      <c r="E5220"/>
      <c r="F5220"/>
      <c r="G5220"/>
      <c r="H5220"/>
      <c r="I5220"/>
      <c r="J5220"/>
      <c r="K5220"/>
      <c r="L5220"/>
    </row>
    <row r="5221" spans="1:12" ht="16" x14ac:dyDescent="0.2">
      <c r="A5221"/>
      <c r="B5221"/>
      <c r="C5221"/>
      <c r="D5221"/>
      <c r="E5221"/>
      <c r="F5221"/>
      <c r="G5221"/>
      <c r="H5221"/>
      <c r="I5221"/>
      <c r="J5221"/>
      <c r="K5221"/>
      <c r="L5221"/>
    </row>
    <row r="5222" spans="1:12" ht="16" x14ac:dyDescent="0.2">
      <c r="A5222"/>
      <c r="B5222"/>
      <c r="C5222"/>
      <c r="D5222"/>
      <c r="E5222"/>
      <c r="F5222"/>
      <c r="G5222"/>
      <c r="H5222"/>
      <c r="I5222"/>
      <c r="J5222"/>
      <c r="K5222"/>
      <c r="L5222"/>
    </row>
    <row r="5223" spans="1:12" ht="16" x14ac:dyDescent="0.2">
      <c r="A5223"/>
      <c r="B5223"/>
      <c r="C5223"/>
      <c r="D5223"/>
      <c r="E5223"/>
      <c r="F5223"/>
      <c r="G5223"/>
      <c r="H5223"/>
      <c r="I5223"/>
      <c r="J5223"/>
      <c r="K5223"/>
      <c r="L5223"/>
    </row>
    <row r="5224" spans="1:12" ht="16" x14ac:dyDescent="0.2">
      <c r="A5224"/>
      <c r="B5224"/>
      <c r="C5224"/>
      <c r="D5224"/>
      <c r="E5224"/>
      <c r="F5224"/>
      <c r="G5224"/>
      <c r="H5224"/>
      <c r="I5224"/>
      <c r="J5224"/>
      <c r="K5224"/>
      <c r="L5224"/>
    </row>
    <row r="5225" spans="1:12" ht="16" x14ac:dyDescent="0.2">
      <c r="A5225"/>
      <c r="B5225"/>
      <c r="C5225"/>
      <c r="D5225"/>
      <c r="E5225"/>
      <c r="F5225"/>
      <c r="G5225"/>
      <c r="H5225"/>
      <c r="I5225"/>
      <c r="J5225"/>
      <c r="K5225"/>
      <c r="L5225"/>
    </row>
    <row r="5226" spans="1:12" ht="16" x14ac:dyDescent="0.2">
      <c r="A5226"/>
      <c r="B5226"/>
      <c r="C5226"/>
      <c r="D5226"/>
      <c r="E5226"/>
      <c r="F5226"/>
      <c r="G5226"/>
      <c r="H5226"/>
      <c r="I5226"/>
      <c r="J5226"/>
      <c r="K5226"/>
      <c r="L5226"/>
    </row>
    <row r="5227" spans="1:12" ht="16" x14ac:dyDescent="0.2">
      <c r="A5227"/>
      <c r="B5227"/>
      <c r="C5227"/>
      <c r="D5227"/>
      <c r="E5227"/>
      <c r="F5227"/>
      <c r="G5227"/>
      <c r="H5227"/>
      <c r="I5227"/>
      <c r="J5227"/>
      <c r="K5227"/>
      <c r="L5227"/>
    </row>
    <row r="5228" spans="1:12" ht="16" x14ac:dyDescent="0.2">
      <c r="A5228"/>
      <c r="B5228"/>
      <c r="C5228"/>
      <c r="D5228"/>
      <c r="E5228"/>
      <c r="F5228"/>
      <c r="G5228"/>
      <c r="H5228"/>
      <c r="I5228"/>
      <c r="J5228"/>
      <c r="K5228"/>
      <c r="L5228"/>
    </row>
    <row r="5229" spans="1:12" ht="16" x14ac:dyDescent="0.2">
      <c r="A5229"/>
      <c r="B5229"/>
      <c r="C5229"/>
      <c r="D5229"/>
      <c r="E5229"/>
      <c r="F5229"/>
      <c r="G5229"/>
      <c r="H5229"/>
      <c r="I5229"/>
      <c r="J5229"/>
      <c r="K5229"/>
      <c r="L5229"/>
    </row>
    <row r="5230" spans="1:12" ht="16" x14ac:dyDescent="0.2">
      <c r="A5230"/>
      <c r="B5230"/>
      <c r="C5230"/>
      <c r="D5230"/>
      <c r="E5230"/>
      <c r="F5230"/>
      <c r="G5230"/>
      <c r="H5230"/>
      <c r="I5230"/>
      <c r="J5230"/>
      <c r="K5230"/>
      <c r="L5230"/>
    </row>
    <row r="5231" spans="1:12" ht="16" x14ac:dyDescent="0.2">
      <c r="A5231"/>
      <c r="B5231"/>
      <c r="C5231"/>
      <c r="D5231"/>
      <c r="E5231"/>
      <c r="F5231"/>
      <c r="G5231"/>
      <c r="H5231"/>
      <c r="I5231"/>
      <c r="J5231"/>
      <c r="K5231"/>
      <c r="L5231"/>
    </row>
    <row r="5232" spans="1:12" ht="16" x14ac:dyDescent="0.2">
      <c r="A5232"/>
      <c r="B5232"/>
      <c r="C5232"/>
      <c r="D5232"/>
      <c r="E5232"/>
      <c r="F5232"/>
      <c r="G5232"/>
      <c r="H5232"/>
      <c r="I5232"/>
      <c r="J5232"/>
      <c r="K5232"/>
      <c r="L5232"/>
    </row>
    <row r="5233" spans="1:12" ht="16" x14ac:dyDescent="0.2">
      <c r="A5233"/>
      <c r="B5233"/>
      <c r="C5233"/>
      <c r="D5233"/>
      <c r="E5233"/>
      <c r="F5233"/>
      <c r="G5233"/>
      <c r="H5233"/>
      <c r="I5233"/>
      <c r="J5233"/>
      <c r="K5233"/>
      <c r="L5233"/>
    </row>
    <row r="5234" spans="1:12" ht="16" x14ac:dyDescent="0.2">
      <c r="A5234"/>
      <c r="B5234"/>
      <c r="C5234"/>
      <c r="D5234"/>
      <c r="E5234"/>
      <c r="F5234"/>
      <c r="G5234"/>
      <c r="H5234"/>
      <c r="I5234"/>
      <c r="J5234"/>
      <c r="K5234"/>
      <c r="L5234"/>
    </row>
    <row r="5235" spans="1:12" ht="16" x14ac:dyDescent="0.2">
      <c r="A5235"/>
      <c r="B5235"/>
      <c r="C5235"/>
      <c r="D5235"/>
      <c r="E5235"/>
      <c r="F5235"/>
      <c r="G5235"/>
      <c r="H5235"/>
      <c r="I5235"/>
      <c r="J5235"/>
      <c r="K5235"/>
      <c r="L5235"/>
    </row>
    <row r="5236" spans="1:12" ht="16" x14ac:dyDescent="0.2">
      <c r="A5236"/>
      <c r="B5236"/>
      <c r="C5236"/>
      <c r="D5236"/>
      <c r="E5236"/>
      <c r="F5236"/>
      <c r="G5236"/>
      <c r="H5236"/>
      <c r="I5236"/>
      <c r="J5236"/>
      <c r="K5236"/>
      <c r="L5236"/>
    </row>
    <row r="5237" spans="1:12" ht="16" x14ac:dyDescent="0.2">
      <c r="A5237"/>
      <c r="B5237"/>
      <c r="C5237"/>
      <c r="D5237"/>
      <c r="E5237"/>
      <c r="F5237"/>
      <c r="G5237"/>
      <c r="H5237"/>
      <c r="I5237"/>
      <c r="J5237"/>
      <c r="K5237"/>
      <c r="L5237"/>
    </row>
    <row r="5238" spans="1:12" ht="16" x14ac:dyDescent="0.2">
      <c r="A5238"/>
      <c r="B5238"/>
      <c r="C5238"/>
      <c r="D5238"/>
      <c r="E5238"/>
      <c r="F5238"/>
      <c r="G5238"/>
      <c r="H5238"/>
      <c r="I5238"/>
      <c r="J5238"/>
      <c r="K5238"/>
      <c r="L5238"/>
    </row>
    <row r="5239" spans="1:12" ht="16" x14ac:dyDescent="0.2">
      <c r="A5239"/>
      <c r="B5239"/>
      <c r="C5239"/>
      <c r="D5239"/>
      <c r="E5239"/>
      <c r="F5239"/>
      <c r="G5239"/>
      <c r="H5239"/>
      <c r="I5239"/>
      <c r="J5239"/>
      <c r="K5239"/>
      <c r="L5239"/>
    </row>
    <row r="5240" spans="1:12" ht="16" x14ac:dyDescent="0.2">
      <c r="A5240"/>
      <c r="B5240"/>
      <c r="C5240"/>
      <c r="D5240"/>
      <c r="E5240"/>
      <c r="F5240"/>
      <c r="G5240"/>
      <c r="H5240"/>
      <c r="I5240"/>
      <c r="J5240"/>
      <c r="K5240"/>
      <c r="L5240"/>
    </row>
    <row r="5241" spans="1:12" ht="16" x14ac:dyDescent="0.2">
      <c r="A5241"/>
      <c r="B5241"/>
      <c r="C5241"/>
      <c r="D5241"/>
      <c r="E5241"/>
      <c r="F5241"/>
      <c r="G5241"/>
      <c r="H5241"/>
      <c r="I5241"/>
      <c r="J5241"/>
      <c r="K5241"/>
      <c r="L5241"/>
    </row>
    <row r="5242" spans="1:12" ht="16" x14ac:dyDescent="0.2">
      <c r="A5242"/>
      <c r="B5242"/>
      <c r="C5242"/>
      <c r="D5242"/>
      <c r="E5242"/>
      <c r="F5242"/>
      <c r="G5242"/>
      <c r="H5242"/>
      <c r="I5242"/>
      <c r="J5242"/>
      <c r="K5242"/>
      <c r="L5242"/>
    </row>
    <row r="5243" spans="1:12" ht="16" x14ac:dyDescent="0.2">
      <c r="A5243"/>
      <c r="B5243"/>
      <c r="C5243"/>
      <c r="D5243"/>
      <c r="E5243"/>
      <c r="F5243"/>
      <c r="G5243"/>
      <c r="H5243"/>
      <c r="I5243"/>
      <c r="J5243"/>
      <c r="K5243"/>
      <c r="L5243"/>
    </row>
    <row r="5244" spans="1:12" ht="16" x14ac:dyDescent="0.2">
      <c r="A5244"/>
      <c r="B5244"/>
      <c r="C5244"/>
      <c r="D5244"/>
      <c r="E5244"/>
      <c r="F5244"/>
      <c r="G5244"/>
      <c r="H5244"/>
      <c r="I5244"/>
      <c r="J5244"/>
      <c r="K5244"/>
      <c r="L5244"/>
    </row>
    <row r="5245" spans="1:12" ht="16" x14ac:dyDescent="0.2">
      <c r="A5245"/>
      <c r="B5245"/>
      <c r="C5245"/>
      <c r="D5245"/>
      <c r="E5245"/>
      <c r="F5245"/>
      <c r="G5245"/>
      <c r="H5245"/>
      <c r="I5245"/>
      <c r="J5245"/>
      <c r="K5245"/>
      <c r="L5245"/>
    </row>
    <row r="5246" spans="1:12" ht="16" x14ac:dyDescent="0.2">
      <c r="A5246"/>
      <c r="B5246"/>
      <c r="C5246"/>
      <c r="D5246"/>
      <c r="E5246"/>
      <c r="F5246"/>
      <c r="G5246"/>
      <c r="H5246"/>
      <c r="I5246"/>
      <c r="J5246"/>
      <c r="K5246"/>
      <c r="L5246"/>
    </row>
    <row r="5247" spans="1:12" ht="16" x14ac:dyDescent="0.2">
      <c r="A5247"/>
      <c r="B5247"/>
      <c r="C5247"/>
      <c r="D5247"/>
      <c r="E5247"/>
      <c r="F5247"/>
      <c r="G5247"/>
      <c r="H5247"/>
      <c r="I5247"/>
      <c r="J5247"/>
      <c r="K5247"/>
      <c r="L5247"/>
    </row>
    <row r="5248" spans="1:12" ht="16" x14ac:dyDescent="0.2">
      <c r="A5248"/>
      <c r="B5248"/>
      <c r="C5248"/>
      <c r="D5248"/>
      <c r="E5248"/>
      <c r="F5248"/>
      <c r="G5248"/>
      <c r="H5248"/>
      <c r="I5248"/>
      <c r="J5248"/>
      <c r="K5248"/>
      <c r="L5248"/>
    </row>
    <row r="5249" spans="1:12" ht="16" x14ac:dyDescent="0.2">
      <c r="A5249"/>
      <c r="B5249"/>
      <c r="C5249"/>
      <c r="D5249"/>
      <c r="E5249"/>
      <c r="F5249"/>
      <c r="G5249"/>
      <c r="H5249"/>
      <c r="I5249"/>
      <c r="J5249"/>
      <c r="K5249"/>
      <c r="L5249"/>
    </row>
    <row r="5250" spans="1:12" ht="16" x14ac:dyDescent="0.2">
      <c r="A5250"/>
      <c r="B5250"/>
      <c r="C5250"/>
      <c r="D5250"/>
      <c r="E5250"/>
      <c r="F5250"/>
      <c r="G5250"/>
      <c r="H5250"/>
      <c r="I5250"/>
      <c r="J5250"/>
      <c r="K5250"/>
      <c r="L5250"/>
    </row>
    <row r="5251" spans="1:12" ht="16" x14ac:dyDescent="0.2">
      <c r="A5251"/>
      <c r="B5251"/>
      <c r="C5251"/>
      <c r="D5251"/>
      <c r="E5251"/>
      <c r="F5251"/>
      <c r="G5251"/>
      <c r="H5251"/>
      <c r="I5251"/>
      <c r="J5251"/>
      <c r="K5251"/>
      <c r="L5251"/>
    </row>
    <row r="5252" spans="1:12" ht="16" x14ac:dyDescent="0.2">
      <c r="A5252"/>
      <c r="B5252"/>
      <c r="C5252"/>
      <c r="D5252"/>
      <c r="E5252"/>
      <c r="F5252"/>
      <c r="G5252"/>
      <c r="H5252"/>
      <c r="I5252"/>
      <c r="J5252"/>
      <c r="K5252"/>
      <c r="L5252"/>
    </row>
    <row r="5253" spans="1:12" ht="16" x14ac:dyDescent="0.2">
      <c r="A5253"/>
      <c r="B5253"/>
      <c r="C5253"/>
      <c r="D5253"/>
      <c r="E5253"/>
      <c r="F5253"/>
      <c r="G5253"/>
      <c r="H5253"/>
      <c r="I5253"/>
      <c r="J5253"/>
      <c r="K5253"/>
      <c r="L5253"/>
    </row>
    <row r="5254" spans="1:12" ht="16" x14ac:dyDescent="0.2">
      <c r="A5254"/>
      <c r="B5254"/>
      <c r="C5254"/>
      <c r="D5254"/>
      <c r="E5254"/>
      <c r="F5254"/>
      <c r="G5254"/>
      <c r="H5254"/>
      <c r="I5254"/>
      <c r="J5254"/>
      <c r="K5254"/>
      <c r="L5254"/>
    </row>
    <row r="5255" spans="1:12" ht="16" x14ac:dyDescent="0.2">
      <c r="A5255"/>
      <c r="B5255"/>
      <c r="C5255"/>
      <c r="D5255"/>
      <c r="E5255"/>
      <c r="F5255"/>
      <c r="G5255"/>
      <c r="H5255"/>
      <c r="I5255"/>
      <c r="J5255"/>
      <c r="K5255"/>
      <c r="L5255"/>
    </row>
    <row r="5256" spans="1:12" ht="16" x14ac:dyDescent="0.2">
      <c r="A5256"/>
      <c r="B5256"/>
      <c r="C5256"/>
      <c r="D5256"/>
      <c r="E5256"/>
      <c r="F5256"/>
      <c r="G5256"/>
      <c r="H5256"/>
      <c r="I5256"/>
      <c r="J5256"/>
      <c r="K5256"/>
      <c r="L5256"/>
    </row>
    <row r="5257" spans="1:12" ht="16" x14ac:dyDescent="0.2">
      <c r="A5257"/>
      <c r="B5257"/>
      <c r="C5257"/>
      <c r="D5257"/>
      <c r="E5257"/>
      <c r="F5257"/>
      <c r="G5257"/>
      <c r="H5257"/>
      <c r="I5257"/>
      <c r="J5257"/>
      <c r="K5257"/>
      <c r="L5257"/>
    </row>
    <row r="5258" spans="1:12" ht="16" x14ac:dyDescent="0.2">
      <c r="A5258"/>
      <c r="B5258"/>
      <c r="C5258"/>
      <c r="D5258"/>
      <c r="E5258"/>
      <c r="F5258"/>
      <c r="G5258"/>
      <c r="H5258"/>
      <c r="I5258"/>
      <c r="J5258"/>
      <c r="K5258"/>
      <c r="L5258"/>
    </row>
    <row r="5259" spans="1:12" ht="16" x14ac:dyDescent="0.2">
      <c r="A5259"/>
      <c r="B5259"/>
      <c r="C5259"/>
      <c r="D5259"/>
      <c r="E5259"/>
      <c r="F5259"/>
      <c r="G5259"/>
      <c r="H5259"/>
      <c r="I5259"/>
      <c r="J5259"/>
      <c r="K5259"/>
      <c r="L5259"/>
    </row>
    <row r="5260" spans="1:12" ht="16" x14ac:dyDescent="0.2">
      <c r="A5260"/>
      <c r="B5260"/>
      <c r="C5260"/>
      <c r="D5260"/>
      <c r="E5260"/>
      <c r="F5260"/>
      <c r="G5260"/>
      <c r="H5260"/>
      <c r="I5260"/>
      <c r="J5260"/>
      <c r="K5260"/>
      <c r="L5260"/>
    </row>
    <row r="5261" spans="1:12" ht="16" x14ac:dyDescent="0.2">
      <c r="A5261"/>
      <c r="B5261"/>
      <c r="C5261"/>
      <c r="D5261"/>
      <c r="E5261"/>
      <c r="F5261"/>
      <c r="G5261"/>
      <c r="H5261"/>
      <c r="I5261"/>
      <c r="J5261"/>
      <c r="K5261"/>
      <c r="L5261"/>
    </row>
    <row r="5262" spans="1:12" ht="16" x14ac:dyDescent="0.2">
      <c r="A5262"/>
      <c r="B5262"/>
      <c r="C5262"/>
      <c r="D5262"/>
      <c r="E5262"/>
      <c r="F5262"/>
      <c r="G5262"/>
      <c r="H5262"/>
      <c r="I5262"/>
      <c r="J5262"/>
      <c r="K5262"/>
      <c r="L5262"/>
    </row>
    <row r="5263" spans="1:12" ht="16" x14ac:dyDescent="0.2">
      <c r="A5263"/>
      <c r="B5263"/>
      <c r="C5263"/>
      <c r="D5263"/>
      <c r="E5263"/>
      <c r="F5263"/>
      <c r="G5263"/>
      <c r="H5263"/>
      <c r="I5263"/>
      <c r="J5263"/>
      <c r="K5263"/>
      <c r="L5263"/>
    </row>
    <row r="5264" spans="1:12" ht="16" x14ac:dyDescent="0.2">
      <c r="A5264"/>
      <c r="B5264"/>
      <c r="C5264"/>
      <c r="D5264"/>
      <c r="E5264"/>
      <c r="F5264"/>
      <c r="G5264"/>
      <c r="H5264"/>
      <c r="I5264"/>
      <c r="J5264"/>
      <c r="K5264"/>
      <c r="L5264"/>
    </row>
    <row r="5265" spans="1:12" ht="16" x14ac:dyDescent="0.2">
      <c r="A5265"/>
      <c r="B5265"/>
      <c r="C5265"/>
      <c r="D5265"/>
      <c r="E5265"/>
      <c r="F5265"/>
      <c r="G5265"/>
      <c r="H5265"/>
      <c r="I5265"/>
      <c r="J5265"/>
      <c r="K5265"/>
      <c r="L5265"/>
    </row>
    <row r="5266" spans="1:12" ht="16" x14ac:dyDescent="0.2">
      <c r="A5266"/>
      <c r="B5266"/>
      <c r="C5266"/>
      <c r="D5266"/>
      <c r="E5266"/>
      <c r="F5266"/>
      <c r="G5266"/>
      <c r="H5266"/>
      <c r="I5266"/>
      <c r="J5266"/>
      <c r="K5266"/>
      <c r="L5266"/>
    </row>
    <row r="5267" spans="1:12" ht="16" x14ac:dyDescent="0.2">
      <c r="A5267"/>
      <c r="B5267"/>
      <c r="C5267"/>
      <c r="D5267"/>
      <c r="E5267"/>
      <c r="F5267"/>
      <c r="G5267"/>
      <c r="H5267"/>
      <c r="I5267"/>
      <c r="J5267"/>
      <c r="K5267"/>
      <c r="L5267"/>
    </row>
    <row r="5268" spans="1:12" ht="16" x14ac:dyDescent="0.2">
      <c r="A5268"/>
      <c r="B5268"/>
      <c r="C5268"/>
      <c r="D5268"/>
      <c r="E5268"/>
      <c r="F5268"/>
      <c r="G5268"/>
      <c r="H5268"/>
      <c r="I5268"/>
      <c r="J5268"/>
      <c r="K5268"/>
      <c r="L5268"/>
    </row>
    <row r="5269" spans="1:12" ht="16" x14ac:dyDescent="0.2">
      <c r="A5269"/>
      <c r="B5269"/>
      <c r="C5269"/>
      <c r="D5269"/>
      <c r="E5269"/>
      <c r="F5269"/>
      <c r="G5269"/>
      <c r="H5269"/>
      <c r="I5269"/>
      <c r="J5269"/>
      <c r="K5269"/>
      <c r="L5269"/>
    </row>
    <row r="5270" spans="1:12" ht="16" x14ac:dyDescent="0.2">
      <c r="A5270"/>
      <c r="B5270"/>
      <c r="C5270"/>
      <c r="D5270"/>
      <c r="E5270"/>
      <c r="F5270"/>
      <c r="G5270"/>
      <c r="H5270"/>
      <c r="I5270"/>
      <c r="J5270"/>
      <c r="K5270"/>
      <c r="L5270"/>
    </row>
    <row r="5271" spans="1:12" ht="16" x14ac:dyDescent="0.2">
      <c r="A5271"/>
      <c r="B5271"/>
      <c r="C5271"/>
      <c r="D5271"/>
      <c r="E5271"/>
      <c r="F5271"/>
      <c r="G5271"/>
      <c r="H5271"/>
      <c r="I5271"/>
      <c r="J5271"/>
      <c r="K5271"/>
      <c r="L5271"/>
    </row>
    <row r="5272" spans="1:12" ht="16" x14ac:dyDescent="0.2">
      <c r="A5272"/>
      <c r="B5272"/>
      <c r="C5272"/>
      <c r="D5272"/>
      <c r="E5272"/>
      <c r="F5272"/>
      <c r="G5272"/>
      <c r="H5272"/>
      <c r="I5272"/>
      <c r="J5272"/>
      <c r="K5272"/>
      <c r="L5272"/>
    </row>
    <row r="5273" spans="1:12" ht="16" x14ac:dyDescent="0.2">
      <c r="A5273"/>
      <c r="B5273"/>
      <c r="C5273"/>
      <c r="D5273"/>
      <c r="E5273"/>
      <c r="F5273"/>
      <c r="G5273"/>
      <c r="H5273"/>
      <c r="I5273"/>
      <c r="J5273"/>
      <c r="K5273"/>
      <c r="L5273"/>
    </row>
    <row r="5274" spans="1:12" ht="16" x14ac:dyDescent="0.2">
      <c r="A5274"/>
      <c r="B5274"/>
      <c r="C5274"/>
      <c r="D5274"/>
      <c r="E5274"/>
      <c r="F5274"/>
      <c r="G5274"/>
      <c r="H5274"/>
      <c r="I5274"/>
      <c r="J5274"/>
      <c r="K5274"/>
      <c r="L5274"/>
    </row>
    <row r="5275" spans="1:12" ht="16" x14ac:dyDescent="0.2">
      <c r="A5275"/>
      <c r="B5275"/>
      <c r="C5275"/>
      <c r="D5275"/>
      <c r="E5275"/>
      <c r="F5275"/>
      <c r="G5275"/>
      <c r="H5275"/>
      <c r="I5275"/>
      <c r="J5275"/>
      <c r="K5275"/>
      <c r="L5275"/>
    </row>
    <row r="5276" spans="1:12" ht="16" x14ac:dyDescent="0.2">
      <c r="A5276"/>
      <c r="B5276"/>
      <c r="C5276"/>
      <c r="D5276"/>
      <c r="E5276"/>
      <c r="F5276"/>
      <c r="G5276"/>
      <c r="H5276"/>
      <c r="I5276"/>
      <c r="J5276"/>
      <c r="K5276"/>
      <c r="L5276"/>
    </row>
    <row r="5277" spans="1:12" ht="16" x14ac:dyDescent="0.2">
      <c r="A5277"/>
      <c r="B5277"/>
      <c r="C5277"/>
      <c r="D5277"/>
      <c r="E5277"/>
      <c r="F5277"/>
      <c r="G5277"/>
      <c r="H5277"/>
      <c r="I5277"/>
      <c r="J5277"/>
      <c r="K5277"/>
      <c r="L5277"/>
    </row>
    <row r="5278" spans="1:12" ht="16" x14ac:dyDescent="0.2">
      <c r="A5278"/>
      <c r="B5278"/>
      <c r="C5278"/>
      <c r="D5278"/>
      <c r="E5278"/>
      <c r="F5278"/>
      <c r="G5278"/>
      <c r="H5278"/>
      <c r="I5278"/>
      <c r="J5278"/>
      <c r="K5278"/>
      <c r="L5278"/>
    </row>
    <row r="5279" spans="1:12" ht="16" x14ac:dyDescent="0.2">
      <c r="A5279"/>
      <c r="B5279"/>
      <c r="C5279"/>
      <c r="D5279"/>
      <c r="E5279"/>
      <c r="F5279"/>
      <c r="G5279"/>
      <c r="H5279"/>
      <c r="I5279"/>
      <c r="J5279"/>
      <c r="K5279"/>
      <c r="L5279"/>
    </row>
    <row r="5280" spans="1:12" ht="16" x14ac:dyDescent="0.2">
      <c r="A5280"/>
      <c r="B5280"/>
      <c r="C5280"/>
      <c r="D5280"/>
      <c r="E5280"/>
      <c r="F5280"/>
      <c r="G5280"/>
      <c r="H5280"/>
      <c r="I5280"/>
      <c r="J5280"/>
      <c r="K5280"/>
      <c r="L5280"/>
    </row>
    <row r="5281" spans="1:12" ht="16" x14ac:dyDescent="0.2">
      <c r="A5281"/>
      <c r="B5281"/>
      <c r="C5281"/>
      <c r="D5281"/>
      <c r="E5281"/>
      <c r="F5281"/>
      <c r="G5281"/>
      <c r="H5281"/>
      <c r="I5281"/>
      <c r="J5281"/>
      <c r="K5281"/>
      <c r="L5281"/>
    </row>
    <row r="5282" spans="1:12" ht="16" x14ac:dyDescent="0.2">
      <c r="A5282"/>
      <c r="B5282"/>
      <c r="C5282"/>
      <c r="D5282"/>
      <c r="E5282"/>
      <c r="F5282"/>
      <c r="G5282"/>
      <c r="H5282"/>
      <c r="I5282"/>
      <c r="J5282"/>
      <c r="K5282"/>
      <c r="L5282"/>
    </row>
    <row r="5283" spans="1:12" ht="16" x14ac:dyDescent="0.2">
      <c r="A5283"/>
      <c r="B5283"/>
      <c r="C5283"/>
      <c r="D5283"/>
      <c r="E5283"/>
      <c r="F5283"/>
      <c r="G5283"/>
      <c r="H5283"/>
      <c r="I5283"/>
      <c r="J5283"/>
      <c r="K5283"/>
      <c r="L5283"/>
    </row>
    <row r="5284" spans="1:12" ht="16" x14ac:dyDescent="0.2">
      <c r="A5284"/>
      <c r="B5284"/>
      <c r="C5284"/>
      <c r="D5284"/>
      <c r="E5284"/>
      <c r="F5284"/>
      <c r="G5284"/>
      <c r="H5284"/>
      <c r="I5284"/>
      <c r="J5284"/>
      <c r="K5284"/>
      <c r="L5284"/>
    </row>
    <row r="5285" spans="1:12" ht="16" x14ac:dyDescent="0.2">
      <c r="A5285"/>
      <c r="B5285"/>
      <c r="C5285"/>
      <c r="D5285"/>
      <c r="E5285"/>
      <c r="F5285"/>
      <c r="G5285"/>
      <c r="H5285"/>
      <c r="I5285"/>
      <c r="J5285"/>
      <c r="K5285"/>
      <c r="L5285"/>
    </row>
    <row r="5286" spans="1:12" ht="16" x14ac:dyDescent="0.2">
      <c r="A5286"/>
      <c r="B5286"/>
      <c r="C5286"/>
      <c r="D5286"/>
      <c r="E5286"/>
      <c r="F5286"/>
      <c r="G5286"/>
      <c r="H5286"/>
      <c r="I5286"/>
      <c r="J5286"/>
      <c r="K5286"/>
      <c r="L5286"/>
    </row>
    <row r="5287" spans="1:12" ht="16" x14ac:dyDescent="0.2">
      <c r="A5287"/>
      <c r="B5287"/>
      <c r="C5287"/>
      <c r="D5287"/>
      <c r="E5287"/>
      <c r="F5287"/>
      <c r="G5287"/>
      <c r="H5287"/>
      <c r="I5287"/>
      <c r="J5287"/>
      <c r="K5287"/>
      <c r="L5287"/>
    </row>
    <row r="5288" spans="1:12" ht="16" x14ac:dyDescent="0.2">
      <c r="A5288"/>
      <c r="B5288"/>
      <c r="C5288"/>
      <c r="D5288"/>
      <c r="E5288"/>
      <c r="F5288"/>
      <c r="G5288"/>
      <c r="H5288"/>
      <c r="I5288"/>
      <c r="J5288"/>
      <c r="K5288"/>
      <c r="L5288"/>
    </row>
    <row r="5289" spans="1:12" ht="16" x14ac:dyDescent="0.2">
      <c r="A5289"/>
      <c r="B5289"/>
      <c r="C5289"/>
      <c r="D5289"/>
      <c r="E5289"/>
      <c r="F5289"/>
      <c r="G5289"/>
      <c r="H5289"/>
      <c r="I5289"/>
      <c r="J5289"/>
      <c r="K5289"/>
      <c r="L5289"/>
    </row>
    <row r="5290" spans="1:12" ht="16" x14ac:dyDescent="0.2">
      <c r="A5290"/>
      <c r="B5290"/>
      <c r="C5290"/>
      <c r="D5290"/>
      <c r="E5290"/>
      <c r="F5290"/>
      <c r="G5290"/>
      <c r="H5290"/>
      <c r="I5290"/>
      <c r="J5290"/>
      <c r="K5290"/>
      <c r="L5290"/>
    </row>
    <row r="5291" spans="1:12" ht="16" x14ac:dyDescent="0.2">
      <c r="A5291"/>
      <c r="B5291"/>
      <c r="C5291"/>
      <c r="D5291"/>
      <c r="E5291"/>
      <c r="F5291"/>
      <c r="G5291"/>
      <c r="H5291"/>
      <c r="I5291"/>
      <c r="J5291"/>
      <c r="K5291"/>
      <c r="L5291"/>
    </row>
    <row r="5292" spans="1:12" ht="16" x14ac:dyDescent="0.2">
      <c r="A5292"/>
      <c r="B5292"/>
      <c r="C5292"/>
      <c r="D5292"/>
      <c r="E5292"/>
      <c r="F5292"/>
      <c r="G5292"/>
      <c r="H5292"/>
      <c r="I5292"/>
      <c r="J5292"/>
      <c r="K5292"/>
      <c r="L5292"/>
    </row>
    <row r="5293" spans="1:12" ht="16" x14ac:dyDescent="0.2">
      <c r="A5293"/>
      <c r="B5293"/>
      <c r="C5293"/>
      <c r="D5293"/>
      <c r="E5293"/>
      <c r="F5293"/>
      <c r="G5293"/>
      <c r="H5293"/>
      <c r="I5293"/>
      <c r="J5293"/>
      <c r="K5293"/>
      <c r="L5293"/>
    </row>
    <row r="5294" spans="1:12" ht="16" x14ac:dyDescent="0.2">
      <c r="A5294"/>
      <c r="B5294"/>
      <c r="C5294"/>
      <c r="D5294"/>
      <c r="E5294"/>
      <c r="F5294"/>
      <c r="G5294"/>
      <c r="H5294"/>
      <c r="I5294"/>
      <c r="J5294"/>
      <c r="K5294"/>
      <c r="L5294"/>
    </row>
    <row r="5295" spans="1:12" ht="16" x14ac:dyDescent="0.2">
      <c r="A5295"/>
      <c r="B5295"/>
      <c r="C5295"/>
      <c r="D5295"/>
      <c r="E5295"/>
      <c r="F5295"/>
      <c r="G5295"/>
      <c r="H5295"/>
      <c r="I5295"/>
      <c r="J5295"/>
      <c r="K5295"/>
      <c r="L5295"/>
    </row>
    <row r="5296" spans="1:12" ht="16" x14ac:dyDescent="0.2">
      <c r="A5296"/>
      <c r="B5296"/>
      <c r="C5296"/>
      <c r="D5296"/>
      <c r="E5296"/>
      <c r="F5296"/>
      <c r="G5296"/>
      <c r="H5296"/>
      <c r="I5296"/>
      <c r="J5296"/>
      <c r="K5296"/>
      <c r="L5296"/>
    </row>
    <row r="5297" spans="1:12" ht="16" x14ac:dyDescent="0.2">
      <c r="A5297"/>
      <c r="B5297"/>
      <c r="C5297"/>
      <c r="D5297"/>
      <c r="E5297"/>
      <c r="F5297"/>
      <c r="G5297"/>
      <c r="H5297"/>
      <c r="I5297"/>
      <c r="J5297"/>
      <c r="K5297"/>
      <c r="L5297"/>
    </row>
    <row r="5298" spans="1:12" ht="16" x14ac:dyDescent="0.2">
      <c r="A5298"/>
      <c r="B5298"/>
      <c r="C5298"/>
      <c r="D5298"/>
      <c r="E5298"/>
      <c r="F5298"/>
      <c r="G5298"/>
      <c r="H5298"/>
      <c r="I5298"/>
      <c r="J5298"/>
      <c r="K5298"/>
      <c r="L5298"/>
    </row>
    <row r="5299" spans="1:12" ht="16" x14ac:dyDescent="0.2">
      <c r="A5299"/>
      <c r="B5299"/>
      <c r="C5299"/>
      <c r="D5299"/>
      <c r="E5299"/>
      <c r="F5299"/>
      <c r="G5299"/>
      <c r="H5299"/>
      <c r="I5299"/>
      <c r="J5299"/>
      <c r="K5299"/>
      <c r="L5299"/>
    </row>
    <row r="5300" spans="1:12" ht="16" x14ac:dyDescent="0.2">
      <c r="A5300"/>
      <c r="B5300"/>
      <c r="C5300"/>
      <c r="D5300"/>
      <c r="E5300"/>
      <c r="F5300"/>
      <c r="G5300"/>
      <c r="H5300"/>
      <c r="I5300"/>
      <c r="J5300"/>
      <c r="K5300"/>
      <c r="L5300"/>
    </row>
    <row r="5301" spans="1:12" ht="16" x14ac:dyDescent="0.2">
      <c r="A5301"/>
      <c r="B5301"/>
      <c r="C5301"/>
      <c r="D5301"/>
      <c r="E5301"/>
      <c r="F5301"/>
      <c r="G5301"/>
      <c r="H5301"/>
      <c r="I5301"/>
      <c r="J5301"/>
      <c r="K5301"/>
      <c r="L5301"/>
    </row>
    <row r="5302" spans="1:12" ht="16" x14ac:dyDescent="0.2">
      <c r="A5302"/>
      <c r="B5302"/>
      <c r="C5302"/>
      <c r="D5302"/>
      <c r="E5302"/>
      <c r="F5302"/>
      <c r="G5302"/>
      <c r="H5302"/>
      <c r="I5302"/>
      <c r="J5302"/>
      <c r="K5302"/>
      <c r="L5302"/>
    </row>
    <row r="5303" spans="1:12" ht="16" x14ac:dyDescent="0.2">
      <c r="A5303"/>
      <c r="B5303"/>
      <c r="C5303"/>
      <c r="D5303"/>
      <c r="E5303"/>
      <c r="F5303"/>
      <c r="G5303"/>
      <c r="H5303"/>
      <c r="I5303"/>
      <c r="J5303"/>
      <c r="K5303"/>
      <c r="L5303"/>
    </row>
    <row r="5304" spans="1:12" ht="16" x14ac:dyDescent="0.2">
      <c r="A5304"/>
      <c r="B5304"/>
      <c r="C5304"/>
      <c r="D5304"/>
      <c r="E5304"/>
      <c r="F5304"/>
      <c r="G5304"/>
      <c r="H5304"/>
      <c r="I5304"/>
      <c r="J5304"/>
      <c r="K5304"/>
      <c r="L5304"/>
    </row>
    <row r="5305" spans="1:12" ht="16" x14ac:dyDescent="0.2">
      <c r="A5305"/>
      <c r="B5305"/>
      <c r="C5305"/>
      <c r="D5305"/>
      <c r="E5305"/>
      <c r="F5305"/>
      <c r="G5305"/>
      <c r="H5305"/>
      <c r="I5305"/>
      <c r="J5305"/>
      <c r="K5305"/>
      <c r="L5305"/>
    </row>
    <row r="5306" spans="1:12" ht="16" x14ac:dyDescent="0.2">
      <c r="A5306"/>
      <c r="B5306"/>
      <c r="C5306"/>
      <c r="D5306"/>
      <c r="E5306"/>
      <c r="F5306"/>
      <c r="G5306"/>
      <c r="H5306"/>
      <c r="I5306"/>
      <c r="J5306"/>
      <c r="K5306"/>
      <c r="L5306"/>
    </row>
    <row r="5307" spans="1:12" ht="16" x14ac:dyDescent="0.2">
      <c r="A5307"/>
      <c r="B5307"/>
      <c r="C5307"/>
      <c r="D5307"/>
      <c r="E5307"/>
      <c r="F5307"/>
      <c r="G5307"/>
      <c r="H5307"/>
      <c r="I5307"/>
      <c r="J5307"/>
      <c r="K5307"/>
      <c r="L5307"/>
    </row>
    <row r="5308" spans="1:12" ht="16" x14ac:dyDescent="0.2">
      <c r="A5308"/>
      <c r="B5308"/>
      <c r="C5308"/>
      <c r="D5308"/>
      <c r="E5308"/>
      <c r="F5308"/>
      <c r="G5308"/>
      <c r="H5308"/>
      <c r="I5308"/>
      <c r="J5308"/>
      <c r="K5308"/>
      <c r="L5308"/>
    </row>
    <row r="5309" spans="1:12" ht="16" x14ac:dyDescent="0.2">
      <c r="A5309"/>
      <c r="B5309"/>
      <c r="C5309"/>
      <c r="D5309"/>
      <c r="E5309"/>
      <c r="F5309"/>
      <c r="G5309"/>
      <c r="H5309"/>
      <c r="I5309"/>
      <c r="J5309"/>
      <c r="K5309"/>
      <c r="L5309"/>
    </row>
    <row r="5310" spans="1:12" ht="16" x14ac:dyDescent="0.2">
      <c r="A5310"/>
      <c r="B5310"/>
      <c r="C5310"/>
      <c r="D5310"/>
      <c r="E5310"/>
      <c r="F5310"/>
      <c r="G5310"/>
      <c r="H5310"/>
      <c r="I5310"/>
      <c r="J5310"/>
      <c r="K5310"/>
      <c r="L5310"/>
    </row>
    <row r="5311" spans="1:12" ht="16" x14ac:dyDescent="0.2">
      <c r="A5311"/>
      <c r="B5311"/>
      <c r="C5311"/>
      <c r="D5311"/>
      <c r="E5311"/>
      <c r="F5311"/>
      <c r="G5311"/>
      <c r="H5311"/>
      <c r="I5311"/>
      <c r="J5311"/>
      <c r="K5311"/>
      <c r="L5311"/>
    </row>
    <row r="5312" spans="1:12" ht="16" x14ac:dyDescent="0.2">
      <c r="A5312"/>
      <c r="B5312"/>
      <c r="C5312"/>
      <c r="D5312"/>
      <c r="E5312"/>
      <c r="F5312"/>
      <c r="G5312"/>
      <c r="H5312"/>
      <c r="I5312"/>
      <c r="J5312"/>
      <c r="K5312"/>
      <c r="L5312"/>
    </row>
    <row r="5313" spans="1:12" ht="16" x14ac:dyDescent="0.2">
      <c r="A5313"/>
      <c r="B5313"/>
      <c r="C5313"/>
      <c r="D5313"/>
      <c r="E5313"/>
      <c r="F5313"/>
      <c r="G5313"/>
      <c r="H5313"/>
      <c r="I5313"/>
      <c r="J5313"/>
      <c r="K5313"/>
      <c r="L5313"/>
    </row>
    <row r="5314" spans="1:12" ht="16" x14ac:dyDescent="0.2">
      <c r="A5314"/>
      <c r="B5314"/>
      <c r="C5314"/>
      <c r="D5314"/>
      <c r="E5314"/>
      <c r="F5314"/>
      <c r="G5314"/>
      <c r="H5314"/>
      <c r="I5314"/>
      <c r="J5314"/>
      <c r="K5314"/>
      <c r="L5314"/>
    </row>
    <row r="5315" spans="1:12" ht="16" x14ac:dyDescent="0.2">
      <c r="A5315"/>
      <c r="B5315"/>
      <c r="C5315"/>
      <c r="D5315"/>
      <c r="E5315"/>
      <c r="F5315"/>
      <c r="G5315"/>
      <c r="H5315"/>
      <c r="I5315"/>
      <c r="J5315"/>
      <c r="K5315"/>
      <c r="L5315"/>
    </row>
    <row r="5316" spans="1:12" ht="16" x14ac:dyDescent="0.2">
      <c r="A5316"/>
      <c r="B5316"/>
      <c r="C5316"/>
      <c r="D5316"/>
      <c r="E5316"/>
      <c r="F5316"/>
      <c r="G5316"/>
      <c r="H5316"/>
      <c r="I5316"/>
      <c r="J5316"/>
      <c r="K5316"/>
      <c r="L5316"/>
    </row>
    <row r="5317" spans="1:12" ht="16" x14ac:dyDescent="0.2">
      <c r="A5317"/>
      <c r="B5317"/>
      <c r="C5317"/>
      <c r="D5317"/>
      <c r="E5317"/>
      <c r="F5317"/>
      <c r="G5317"/>
      <c r="H5317"/>
      <c r="I5317"/>
      <c r="J5317"/>
      <c r="K5317"/>
      <c r="L5317"/>
    </row>
    <row r="5318" spans="1:12" ht="16" x14ac:dyDescent="0.2">
      <c r="A5318"/>
      <c r="B5318"/>
      <c r="C5318"/>
      <c r="D5318"/>
      <c r="E5318"/>
      <c r="F5318"/>
      <c r="G5318"/>
      <c r="H5318"/>
      <c r="I5318"/>
      <c r="J5318"/>
      <c r="K5318"/>
      <c r="L5318"/>
    </row>
    <row r="5319" spans="1:12" ht="16" x14ac:dyDescent="0.2">
      <c r="A5319"/>
      <c r="B5319"/>
      <c r="C5319"/>
      <c r="D5319"/>
      <c r="E5319"/>
      <c r="F5319"/>
      <c r="G5319"/>
      <c r="H5319"/>
      <c r="I5319"/>
      <c r="J5319"/>
      <c r="K5319"/>
      <c r="L5319"/>
    </row>
    <row r="5320" spans="1:12" ht="16" x14ac:dyDescent="0.2">
      <c r="A5320"/>
      <c r="B5320"/>
      <c r="C5320"/>
      <c r="D5320"/>
      <c r="E5320"/>
      <c r="F5320"/>
      <c r="G5320"/>
      <c r="H5320"/>
      <c r="I5320"/>
      <c r="J5320"/>
      <c r="K5320"/>
      <c r="L5320"/>
    </row>
    <row r="5321" spans="1:12" ht="16" x14ac:dyDescent="0.2">
      <c r="A5321"/>
      <c r="B5321"/>
      <c r="C5321"/>
      <c r="D5321"/>
      <c r="E5321"/>
      <c r="F5321"/>
      <c r="G5321"/>
      <c r="H5321"/>
      <c r="I5321"/>
      <c r="J5321"/>
      <c r="K5321"/>
      <c r="L5321"/>
    </row>
    <row r="5322" spans="1:12" ht="16" x14ac:dyDescent="0.2">
      <c r="A5322"/>
      <c r="B5322"/>
      <c r="C5322"/>
      <c r="D5322"/>
      <c r="E5322"/>
      <c r="F5322"/>
      <c r="G5322"/>
      <c r="H5322"/>
      <c r="I5322"/>
      <c r="J5322"/>
      <c r="K5322"/>
      <c r="L5322"/>
    </row>
    <row r="5323" spans="1:12" ht="16" x14ac:dyDescent="0.2">
      <c r="A5323"/>
      <c r="B5323"/>
      <c r="C5323"/>
      <c r="D5323"/>
      <c r="E5323"/>
      <c r="F5323"/>
      <c r="G5323"/>
      <c r="H5323"/>
      <c r="I5323"/>
      <c r="J5323"/>
      <c r="K5323"/>
      <c r="L5323"/>
    </row>
    <row r="5324" spans="1:12" ht="16" x14ac:dyDescent="0.2">
      <c r="A5324"/>
      <c r="B5324"/>
      <c r="C5324"/>
      <c r="D5324"/>
      <c r="E5324"/>
      <c r="F5324"/>
      <c r="G5324"/>
      <c r="H5324"/>
      <c r="I5324"/>
      <c r="J5324"/>
      <c r="K5324"/>
      <c r="L5324"/>
    </row>
    <row r="5325" spans="1:12" ht="16" x14ac:dyDescent="0.2">
      <c r="A5325"/>
      <c r="B5325"/>
      <c r="C5325"/>
      <c r="D5325"/>
      <c r="E5325"/>
      <c r="F5325"/>
      <c r="G5325"/>
      <c r="H5325"/>
      <c r="I5325"/>
      <c r="J5325"/>
      <c r="K5325"/>
      <c r="L5325"/>
    </row>
    <row r="5326" spans="1:12" ht="16" x14ac:dyDescent="0.2">
      <c r="A5326"/>
      <c r="B5326"/>
      <c r="C5326"/>
      <c r="D5326"/>
      <c r="E5326"/>
      <c r="F5326"/>
      <c r="G5326"/>
      <c r="H5326"/>
      <c r="I5326"/>
      <c r="J5326"/>
      <c r="K5326"/>
      <c r="L5326"/>
    </row>
    <row r="5327" spans="1:12" ht="16" x14ac:dyDescent="0.2">
      <c r="A5327"/>
      <c r="B5327"/>
      <c r="C5327"/>
      <c r="D5327"/>
      <c r="E5327"/>
      <c r="F5327"/>
      <c r="G5327"/>
      <c r="H5327"/>
      <c r="I5327"/>
      <c r="J5327"/>
      <c r="K5327"/>
      <c r="L5327"/>
    </row>
    <row r="5328" spans="1:12" ht="16" x14ac:dyDescent="0.2">
      <c r="A5328"/>
      <c r="B5328"/>
      <c r="C5328"/>
      <c r="D5328"/>
      <c r="E5328"/>
      <c r="F5328"/>
      <c r="G5328"/>
      <c r="H5328"/>
      <c r="I5328"/>
      <c r="J5328"/>
      <c r="K5328"/>
      <c r="L5328"/>
    </row>
    <row r="5329" spans="1:12" ht="16" x14ac:dyDescent="0.2">
      <c r="A5329"/>
      <c r="B5329"/>
      <c r="C5329"/>
      <c r="D5329"/>
      <c r="E5329"/>
      <c r="F5329"/>
      <c r="G5329"/>
      <c r="H5329"/>
      <c r="I5329"/>
      <c r="J5329"/>
      <c r="K5329"/>
      <c r="L5329"/>
    </row>
    <row r="5330" spans="1:12" ht="16" x14ac:dyDescent="0.2">
      <c r="A5330"/>
      <c r="B5330"/>
      <c r="C5330"/>
      <c r="D5330"/>
      <c r="E5330"/>
      <c r="F5330"/>
      <c r="G5330"/>
      <c r="H5330"/>
      <c r="I5330"/>
      <c r="J5330"/>
      <c r="K5330"/>
      <c r="L5330"/>
    </row>
    <row r="5331" spans="1:12" ht="16" x14ac:dyDescent="0.2">
      <c r="A5331"/>
      <c r="B5331"/>
      <c r="C5331"/>
      <c r="D5331"/>
      <c r="E5331"/>
      <c r="F5331"/>
      <c r="G5331"/>
      <c r="H5331"/>
      <c r="I5331"/>
      <c r="J5331"/>
      <c r="K5331"/>
      <c r="L5331"/>
    </row>
    <row r="5332" spans="1:12" ht="16" x14ac:dyDescent="0.2">
      <c r="A5332"/>
      <c r="B5332"/>
      <c r="C5332"/>
      <c r="D5332"/>
      <c r="E5332"/>
      <c r="F5332"/>
      <c r="G5332"/>
      <c r="H5332"/>
      <c r="I5332"/>
      <c r="J5332"/>
      <c r="K5332"/>
      <c r="L5332"/>
    </row>
    <row r="5333" spans="1:12" ht="16" x14ac:dyDescent="0.2">
      <c r="A5333"/>
      <c r="B5333"/>
      <c r="C5333"/>
      <c r="D5333"/>
      <c r="E5333"/>
      <c r="F5333"/>
      <c r="G5333"/>
      <c r="H5333"/>
      <c r="I5333"/>
      <c r="J5333"/>
      <c r="K5333"/>
      <c r="L5333"/>
    </row>
    <row r="5334" spans="1:12" ht="16" x14ac:dyDescent="0.2">
      <c r="A5334"/>
      <c r="B5334"/>
      <c r="C5334"/>
      <c r="D5334"/>
      <c r="E5334"/>
      <c r="F5334"/>
      <c r="G5334"/>
      <c r="H5334"/>
      <c r="I5334"/>
      <c r="J5334"/>
      <c r="K5334"/>
      <c r="L5334"/>
    </row>
    <row r="5335" spans="1:12" ht="16" x14ac:dyDescent="0.2">
      <c r="A5335"/>
      <c r="B5335"/>
      <c r="C5335"/>
      <c r="D5335"/>
      <c r="E5335"/>
      <c r="F5335"/>
      <c r="G5335"/>
      <c r="H5335"/>
      <c r="I5335"/>
      <c r="J5335"/>
      <c r="K5335"/>
      <c r="L5335"/>
    </row>
    <row r="5336" spans="1:12" ht="16" x14ac:dyDescent="0.2">
      <c r="A5336"/>
      <c r="B5336"/>
      <c r="C5336"/>
      <c r="D5336"/>
      <c r="E5336"/>
      <c r="F5336"/>
      <c r="G5336"/>
      <c r="H5336"/>
      <c r="I5336"/>
      <c r="J5336"/>
      <c r="K5336"/>
      <c r="L5336"/>
    </row>
    <row r="5337" spans="1:12" ht="16" x14ac:dyDescent="0.2">
      <c r="A5337"/>
      <c r="B5337"/>
      <c r="C5337"/>
      <c r="D5337"/>
      <c r="E5337"/>
      <c r="F5337"/>
      <c r="G5337"/>
      <c r="H5337"/>
      <c r="I5337"/>
      <c r="J5337"/>
      <c r="K5337"/>
      <c r="L5337"/>
    </row>
    <row r="5338" spans="1:12" ht="16" x14ac:dyDescent="0.2">
      <c r="A5338"/>
      <c r="B5338"/>
      <c r="C5338"/>
      <c r="D5338"/>
      <c r="E5338"/>
      <c r="F5338"/>
      <c r="G5338"/>
      <c r="H5338"/>
      <c r="I5338"/>
      <c r="J5338"/>
      <c r="K5338"/>
      <c r="L5338"/>
    </row>
    <row r="5339" spans="1:12" ht="16" x14ac:dyDescent="0.2">
      <c r="A5339"/>
      <c r="B5339"/>
      <c r="C5339"/>
      <c r="D5339"/>
      <c r="E5339"/>
      <c r="F5339"/>
      <c r="G5339"/>
      <c r="H5339"/>
      <c r="I5339"/>
      <c r="J5339"/>
      <c r="K5339"/>
      <c r="L5339"/>
    </row>
    <row r="5340" spans="1:12" ht="16" x14ac:dyDescent="0.2">
      <c r="A5340"/>
      <c r="B5340"/>
      <c r="C5340"/>
      <c r="D5340"/>
      <c r="E5340"/>
      <c r="F5340"/>
      <c r="G5340"/>
      <c r="H5340"/>
      <c r="I5340"/>
      <c r="J5340"/>
      <c r="K5340"/>
      <c r="L5340"/>
    </row>
    <row r="5341" spans="1:12" ht="16" x14ac:dyDescent="0.2">
      <c r="A5341"/>
      <c r="B5341"/>
      <c r="C5341"/>
      <c r="D5341"/>
      <c r="E5341"/>
      <c r="F5341"/>
      <c r="G5341"/>
      <c r="H5341"/>
      <c r="I5341"/>
      <c r="J5341"/>
      <c r="K5341"/>
      <c r="L5341"/>
    </row>
    <row r="5342" spans="1:12" ht="16" x14ac:dyDescent="0.2">
      <c r="A5342"/>
      <c r="B5342"/>
      <c r="C5342"/>
      <c r="D5342"/>
      <c r="E5342"/>
      <c r="F5342"/>
      <c r="G5342"/>
      <c r="H5342"/>
      <c r="I5342"/>
      <c r="J5342"/>
      <c r="K5342"/>
      <c r="L5342"/>
    </row>
    <row r="5343" spans="1:12" ht="16" x14ac:dyDescent="0.2">
      <c r="A5343"/>
      <c r="B5343"/>
      <c r="C5343"/>
      <c r="D5343"/>
      <c r="E5343"/>
      <c r="F5343"/>
      <c r="G5343"/>
      <c r="H5343"/>
      <c r="I5343"/>
      <c r="J5343"/>
      <c r="K5343"/>
      <c r="L5343"/>
    </row>
    <row r="5344" spans="1:12" ht="16" x14ac:dyDescent="0.2">
      <c r="A5344"/>
      <c r="B5344"/>
      <c r="C5344"/>
      <c r="D5344"/>
      <c r="E5344"/>
      <c r="F5344"/>
      <c r="G5344"/>
      <c r="H5344"/>
      <c r="I5344"/>
      <c r="J5344"/>
      <c r="K5344"/>
      <c r="L5344"/>
    </row>
    <row r="5345" spans="1:12" ht="16" x14ac:dyDescent="0.2">
      <c r="A5345"/>
      <c r="B5345"/>
      <c r="C5345"/>
      <c r="D5345"/>
      <c r="E5345"/>
      <c r="F5345"/>
      <c r="G5345"/>
      <c r="H5345"/>
      <c r="I5345"/>
      <c r="J5345"/>
      <c r="K5345"/>
      <c r="L5345"/>
    </row>
    <row r="5346" spans="1:12" ht="16" x14ac:dyDescent="0.2">
      <c r="A5346"/>
      <c r="B5346"/>
      <c r="C5346"/>
      <c r="D5346"/>
      <c r="E5346"/>
      <c r="F5346"/>
      <c r="G5346"/>
      <c r="H5346"/>
      <c r="I5346"/>
      <c r="J5346"/>
      <c r="K5346"/>
      <c r="L5346"/>
    </row>
    <row r="5347" spans="1:12" ht="16" x14ac:dyDescent="0.2">
      <c r="A5347"/>
      <c r="B5347"/>
      <c r="C5347"/>
      <c r="D5347"/>
      <c r="E5347"/>
      <c r="F5347"/>
      <c r="G5347"/>
      <c r="H5347"/>
      <c r="I5347"/>
      <c r="J5347"/>
      <c r="K5347"/>
      <c r="L5347"/>
    </row>
    <row r="5348" spans="1:12" ht="16" x14ac:dyDescent="0.2">
      <c r="A5348"/>
      <c r="B5348"/>
      <c r="C5348"/>
      <c r="D5348"/>
      <c r="E5348"/>
      <c r="F5348"/>
      <c r="G5348"/>
      <c r="H5348"/>
      <c r="I5348"/>
      <c r="J5348"/>
      <c r="K5348"/>
      <c r="L5348"/>
    </row>
    <row r="5349" spans="1:12" ht="16" x14ac:dyDescent="0.2">
      <c r="A5349"/>
      <c r="B5349"/>
      <c r="C5349"/>
      <c r="D5349"/>
      <c r="E5349"/>
      <c r="F5349"/>
      <c r="G5349"/>
      <c r="H5349"/>
      <c r="I5349"/>
      <c r="J5349"/>
      <c r="K5349"/>
      <c r="L5349"/>
    </row>
    <row r="5350" spans="1:12" ht="16" x14ac:dyDescent="0.2">
      <c r="A5350"/>
      <c r="B5350"/>
      <c r="C5350"/>
      <c r="D5350"/>
      <c r="E5350"/>
      <c r="F5350"/>
      <c r="G5350"/>
      <c r="H5350"/>
      <c r="I5350"/>
      <c r="J5350"/>
      <c r="K5350"/>
      <c r="L5350"/>
    </row>
    <row r="5351" spans="1:12" ht="16" x14ac:dyDescent="0.2">
      <c r="A5351"/>
      <c r="B5351"/>
      <c r="C5351"/>
      <c r="D5351"/>
      <c r="E5351"/>
      <c r="F5351"/>
      <c r="G5351"/>
      <c r="H5351"/>
      <c r="I5351"/>
      <c r="J5351"/>
      <c r="K5351"/>
      <c r="L5351"/>
    </row>
    <row r="5352" spans="1:12" ht="16" x14ac:dyDescent="0.2">
      <c r="A5352"/>
      <c r="B5352"/>
      <c r="C5352"/>
      <c r="D5352"/>
      <c r="E5352"/>
      <c r="F5352"/>
      <c r="G5352"/>
      <c r="H5352"/>
      <c r="I5352"/>
      <c r="J5352"/>
      <c r="K5352"/>
      <c r="L5352"/>
    </row>
    <row r="5353" spans="1:12" ht="16" x14ac:dyDescent="0.2">
      <c r="A5353"/>
      <c r="B5353"/>
      <c r="C5353"/>
      <c r="D5353"/>
      <c r="E5353"/>
      <c r="F5353"/>
      <c r="G5353"/>
      <c r="H5353"/>
      <c r="I5353"/>
      <c r="J5353"/>
      <c r="K5353"/>
      <c r="L5353"/>
    </row>
    <row r="5354" spans="1:12" ht="16" x14ac:dyDescent="0.2">
      <c r="A5354"/>
      <c r="B5354"/>
      <c r="C5354"/>
      <c r="D5354"/>
      <c r="E5354"/>
      <c r="F5354"/>
      <c r="G5354"/>
      <c r="H5354"/>
      <c r="I5354"/>
      <c r="J5354"/>
      <c r="K5354"/>
      <c r="L5354"/>
    </row>
    <row r="5355" spans="1:12" ht="16" x14ac:dyDescent="0.2">
      <c r="A5355"/>
      <c r="B5355"/>
      <c r="C5355"/>
      <c r="D5355"/>
      <c r="E5355"/>
      <c r="F5355"/>
      <c r="G5355"/>
      <c r="H5355"/>
      <c r="I5355"/>
      <c r="J5355"/>
      <c r="K5355"/>
      <c r="L5355"/>
    </row>
    <row r="5356" spans="1:12" ht="16" x14ac:dyDescent="0.2">
      <c r="A5356"/>
      <c r="B5356"/>
      <c r="C5356"/>
      <c r="D5356"/>
      <c r="E5356"/>
      <c r="F5356"/>
      <c r="G5356"/>
      <c r="H5356"/>
      <c r="I5356"/>
      <c r="J5356"/>
      <c r="K5356"/>
      <c r="L5356"/>
    </row>
    <row r="5357" spans="1:12" ht="16" x14ac:dyDescent="0.2">
      <c r="A5357"/>
      <c r="B5357"/>
      <c r="C5357"/>
      <c r="D5357"/>
      <c r="E5357"/>
      <c r="F5357"/>
      <c r="G5357"/>
      <c r="H5357"/>
      <c r="I5357"/>
      <c r="J5357"/>
      <c r="K5357"/>
      <c r="L5357"/>
    </row>
    <row r="5358" spans="1:12" ht="16" x14ac:dyDescent="0.2">
      <c r="A5358"/>
      <c r="B5358"/>
      <c r="C5358"/>
      <c r="D5358"/>
      <c r="E5358"/>
      <c r="F5358"/>
      <c r="G5358"/>
      <c r="H5358"/>
      <c r="I5358"/>
      <c r="J5358"/>
      <c r="K5358"/>
      <c r="L5358"/>
    </row>
    <row r="5359" spans="1:12" ht="16" x14ac:dyDescent="0.2">
      <c r="A5359"/>
      <c r="B5359"/>
      <c r="C5359"/>
      <c r="D5359"/>
      <c r="E5359"/>
      <c r="F5359"/>
      <c r="G5359"/>
      <c r="H5359"/>
      <c r="I5359"/>
      <c r="J5359"/>
      <c r="K5359"/>
      <c r="L5359"/>
    </row>
    <row r="5360" spans="1:12" ht="16" x14ac:dyDescent="0.2">
      <c r="A5360"/>
      <c r="B5360"/>
      <c r="C5360"/>
      <c r="D5360"/>
      <c r="E5360"/>
      <c r="F5360"/>
      <c r="G5360"/>
      <c r="H5360"/>
      <c r="I5360"/>
      <c r="J5360"/>
      <c r="K5360"/>
      <c r="L5360"/>
    </row>
    <row r="5361" spans="1:12" ht="16" x14ac:dyDescent="0.2">
      <c r="A5361"/>
      <c r="B5361"/>
      <c r="C5361"/>
      <c r="D5361"/>
      <c r="E5361"/>
      <c r="F5361"/>
      <c r="G5361"/>
      <c r="H5361"/>
      <c r="I5361"/>
      <c r="J5361"/>
      <c r="K5361"/>
      <c r="L5361"/>
    </row>
    <row r="5362" spans="1:12" ht="16" x14ac:dyDescent="0.2">
      <c r="A5362"/>
      <c r="B5362"/>
      <c r="C5362"/>
      <c r="D5362"/>
      <c r="E5362"/>
      <c r="F5362"/>
      <c r="G5362"/>
      <c r="H5362"/>
      <c r="I5362"/>
      <c r="J5362"/>
      <c r="K5362"/>
      <c r="L5362"/>
    </row>
    <row r="5363" spans="1:12" ht="16" x14ac:dyDescent="0.2">
      <c r="A5363"/>
      <c r="B5363"/>
      <c r="C5363"/>
      <c r="D5363"/>
      <c r="E5363"/>
      <c r="F5363"/>
      <c r="G5363"/>
      <c r="H5363"/>
      <c r="I5363"/>
      <c r="J5363"/>
      <c r="K5363"/>
      <c r="L5363"/>
    </row>
    <row r="5364" spans="1:12" ht="16" x14ac:dyDescent="0.2">
      <c r="A5364"/>
      <c r="B5364"/>
      <c r="C5364"/>
      <c r="D5364"/>
      <c r="E5364"/>
      <c r="F5364"/>
      <c r="G5364"/>
      <c r="H5364"/>
      <c r="I5364"/>
      <c r="J5364"/>
      <c r="K5364"/>
      <c r="L5364"/>
    </row>
    <row r="5365" spans="1:12" ht="16" x14ac:dyDescent="0.2">
      <c r="A5365"/>
      <c r="B5365"/>
      <c r="C5365"/>
      <c r="D5365"/>
      <c r="E5365"/>
      <c r="F5365"/>
      <c r="G5365"/>
      <c r="H5365"/>
      <c r="I5365"/>
      <c r="J5365"/>
      <c r="K5365"/>
      <c r="L5365"/>
    </row>
    <row r="5366" spans="1:12" ht="16" x14ac:dyDescent="0.2">
      <c r="A5366"/>
      <c r="B5366"/>
      <c r="C5366"/>
      <c r="D5366"/>
      <c r="E5366"/>
      <c r="F5366"/>
      <c r="G5366"/>
      <c r="H5366"/>
      <c r="I5366"/>
      <c r="J5366"/>
      <c r="K5366"/>
      <c r="L5366"/>
    </row>
    <row r="5367" spans="1:12" ht="16" x14ac:dyDescent="0.2">
      <c r="A5367"/>
      <c r="B5367"/>
      <c r="C5367"/>
      <c r="D5367"/>
      <c r="E5367"/>
      <c r="F5367"/>
      <c r="G5367"/>
      <c r="H5367"/>
      <c r="I5367"/>
      <c r="J5367"/>
      <c r="K5367"/>
      <c r="L5367"/>
    </row>
    <row r="5368" spans="1:12" ht="16" x14ac:dyDescent="0.2">
      <c r="A5368"/>
      <c r="B5368"/>
      <c r="C5368"/>
      <c r="D5368"/>
      <c r="E5368"/>
      <c r="F5368"/>
      <c r="G5368"/>
      <c r="H5368"/>
      <c r="I5368"/>
      <c r="J5368"/>
      <c r="K5368"/>
      <c r="L5368"/>
    </row>
    <row r="5369" spans="1:12" ht="16" x14ac:dyDescent="0.2">
      <c r="A5369"/>
      <c r="B5369"/>
      <c r="C5369"/>
      <c r="D5369"/>
      <c r="E5369"/>
      <c r="F5369"/>
      <c r="G5369"/>
      <c r="H5369"/>
      <c r="I5369"/>
      <c r="J5369"/>
      <c r="K5369"/>
      <c r="L5369"/>
    </row>
    <row r="5370" spans="1:12" ht="16" x14ac:dyDescent="0.2">
      <c r="A5370"/>
      <c r="B5370"/>
      <c r="C5370"/>
      <c r="D5370"/>
      <c r="E5370"/>
      <c r="F5370"/>
      <c r="G5370"/>
      <c r="H5370"/>
      <c r="I5370"/>
      <c r="J5370"/>
      <c r="K5370"/>
      <c r="L5370"/>
    </row>
    <row r="5371" spans="1:12" ht="16" x14ac:dyDescent="0.2">
      <c r="A5371"/>
      <c r="B5371"/>
      <c r="C5371"/>
      <c r="D5371"/>
      <c r="E5371"/>
      <c r="F5371"/>
      <c r="G5371"/>
      <c r="H5371"/>
      <c r="I5371"/>
      <c r="J5371"/>
      <c r="K5371"/>
      <c r="L5371"/>
    </row>
    <row r="5372" spans="1:12" ht="16" x14ac:dyDescent="0.2">
      <c r="A5372"/>
      <c r="B5372"/>
      <c r="C5372"/>
      <c r="D5372"/>
      <c r="E5372"/>
      <c r="F5372"/>
      <c r="G5372"/>
      <c r="H5372"/>
      <c r="I5372"/>
      <c r="J5372"/>
      <c r="K5372"/>
      <c r="L5372"/>
    </row>
    <row r="5373" spans="1:12" ht="16" x14ac:dyDescent="0.2">
      <c r="A5373"/>
      <c r="B5373"/>
      <c r="C5373"/>
      <c r="D5373"/>
      <c r="E5373"/>
      <c r="F5373"/>
      <c r="G5373"/>
      <c r="H5373"/>
      <c r="I5373"/>
      <c r="J5373"/>
      <c r="K5373"/>
      <c r="L5373"/>
    </row>
    <row r="5374" spans="1:12" ht="16" x14ac:dyDescent="0.2">
      <c r="A5374"/>
      <c r="B5374"/>
      <c r="C5374"/>
      <c r="D5374"/>
      <c r="E5374"/>
      <c r="F5374"/>
      <c r="G5374"/>
      <c r="H5374"/>
      <c r="I5374"/>
      <c r="J5374"/>
      <c r="K5374"/>
      <c r="L5374"/>
    </row>
    <row r="5375" spans="1:12" ht="16" x14ac:dyDescent="0.2">
      <c r="A5375"/>
      <c r="B5375"/>
      <c r="C5375"/>
      <c r="D5375"/>
      <c r="E5375"/>
      <c r="F5375"/>
      <c r="G5375"/>
      <c r="H5375"/>
      <c r="I5375"/>
      <c r="J5375"/>
      <c r="K5375"/>
      <c r="L5375"/>
    </row>
    <row r="5376" spans="1:12" ht="16" x14ac:dyDescent="0.2">
      <c r="A5376"/>
      <c r="B5376"/>
      <c r="C5376"/>
      <c r="D5376"/>
      <c r="E5376"/>
      <c r="F5376"/>
      <c r="G5376"/>
      <c r="H5376"/>
      <c r="I5376"/>
      <c r="J5376"/>
      <c r="K5376"/>
      <c r="L5376"/>
    </row>
    <row r="5377" spans="1:12" ht="16" x14ac:dyDescent="0.2">
      <c r="A5377"/>
      <c r="B5377"/>
      <c r="C5377"/>
      <c r="D5377"/>
      <c r="E5377"/>
      <c r="F5377"/>
      <c r="G5377"/>
      <c r="H5377"/>
      <c r="I5377"/>
      <c r="J5377"/>
      <c r="K5377"/>
      <c r="L5377"/>
    </row>
    <row r="5378" spans="1:12" ht="16" x14ac:dyDescent="0.2">
      <c r="A5378"/>
      <c r="B5378"/>
      <c r="C5378"/>
      <c r="D5378"/>
      <c r="E5378"/>
      <c r="F5378"/>
      <c r="G5378"/>
      <c r="H5378"/>
      <c r="I5378"/>
      <c r="J5378"/>
      <c r="K5378"/>
      <c r="L5378"/>
    </row>
    <row r="5379" spans="1:12" ht="16" x14ac:dyDescent="0.2">
      <c r="A5379"/>
      <c r="B5379"/>
      <c r="C5379"/>
      <c r="D5379"/>
      <c r="E5379"/>
      <c r="F5379"/>
      <c r="G5379"/>
      <c r="H5379"/>
      <c r="I5379"/>
      <c r="J5379"/>
      <c r="K5379"/>
      <c r="L5379"/>
    </row>
    <row r="5380" spans="1:12" ht="16" x14ac:dyDescent="0.2">
      <c r="A5380"/>
      <c r="B5380"/>
      <c r="C5380"/>
      <c r="D5380"/>
      <c r="E5380"/>
      <c r="F5380"/>
      <c r="G5380"/>
      <c r="H5380"/>
      <c r="I5380"/>
      <c r="J5380"/>
      <c r="K5380"/>
      <c r="L5380"/>
    </row>
    <row r="5381" spans="1:12" ht="16" x14ac:dyDescent="0.2">
      <c r="A5381"/>
      <c r="B5381"/>
      <c r="C5381"/>
      <c r="D5381"/>
      <c r="E5381"/>
      <c r="F5381"/>
      <c r="G5381"/>
      <c r="H5381"/>
      <c r="I5381"/>
      <c r="J5381"/>
      <c r="K5381"/>
      <c r="L5381"/>
    </row>
    <row r="5382" spans="1:12" ht="16" x14ac:dyDescent="0.2">
      <c r="A5382"/>
      <c r="B5382"/>
      <c r="C5382"/>
      <c r="D5382"/>
      <c r="E5382"/>
      <c r="F5382"/>
      <c r="G5382"/>
      <c r="H5382"/>
      <c r="I5382"/>
      <c r="J5382"/>
      <c r="K5382"/>
      <c r="L5382"/>
    </row>
    <row r="5383" spans="1:12" ht="16" x14ac:dyDescent="0.2">
      <c r="A5383"/>
      <c r="B5383"/>
      <c r="C5383"/>
      <c r="D5383"/>
      <c r="E5383"/>
      <c r="F5383"/>
      <c r="G5383"/>
      <c r="H5383"/>
      <c r="I5383"/>
      <c r="J5383"/>
      <c r="K5383"/>
      <c r="L5383"/>
    </row>
    <row r="5384" spans="1:12" ht="16" x14ac:dyDescent="0.2">
      <c r="A5384"/>
      <c r="B5384"/>
      <c r="C5384"/>
      <c r="D5384"/>
      <c r="E5384"/>
      <c r="F5384"/>
      <c r="G5384"/>
      <c r="H5384"/>
      <c r="I5384"/>
      <c r="J5384"/>
      <c r="K5384"/>
      <c r="L5384"/>
    </row>
    <row r="5385" spans="1:12" ht="16" x14ac:dyDescent="0.2">
      <c r="A5385"/>
      <c r="B5385"/>
      <c r="C5385"/>
      <c r="D5385"/>
      <c r="E5385"/>
      <c r="F5385"/>
      <c r="G5385"/>
      <c r="H5385"/>
      <c r="I5385"/>
      <c r="J5385"/>
      <c r="K5385"/>
      <c r="L5385"/>
    </row>
    <row r="5386" spans="1:12" ht="16" x14ac:dyDescent="0.2">
      <c r="A5386"/>
      <c r="B5386"/>
      <c r="C5386"/>
      <c r="D5386"/>
      <c r="E5386"/>
      <c r="F5386"/>
      <c r="G5386"/>
      <c r="H5386"/>
      <c r="I5386"/>
      <c r="J5386"/>
      <c r="K5386"/>
      <c r="L5386"/>
    </row>
    <row r="5387" spans="1:12" ht="16" x14ac:dyDescent="0.2">
      <c r="A5387"/>
      <c r="B5387"/>
      <c r="C5387"/>
      <c r="D5387"/>
      <c r="E5387"/>
      <c r="F5387"/>
      <c r="G5387"/>
      <c r="H5387"/>
      <c r="I5387"/>
      <c r="J5387"/>
      <c r="K5387"/>
      <c r="L5387"/>
    </row>
    <row r="5388" spans="1:12" ht="16" x14ac:dyDescent="0.2">
      <c r="A5388"/>
      <c r="B5388"/>
      <c r="C5388"/>
      <c r="D5388"/>
      <c r="E5388"/>
      <c r="F5388"/>
      <c r="G5388"/>
      <c r="H5388"/>
      <c r="I5388"/>
      <c r="J5388"/>
      <c r="K5388"/>
      <c r="L5388"/>
    </row>
    <row r="5389" spans="1:12" ht="16" x14ac:dyDescent="0.2">
      <c r="A5389"/>
      <c r="B5389"/>
      <c r="C5389"/>
      <c r="D5389"/>
      <c r="E5389"/>
      <c r="F5389"/>
      <c r="G5389"/>
      <c r="H5389"/>
      <c r="I5389"/>
      <c r="J5389"/>
      <c r="K5389"/>
      <c r="L5389"/>
    </row>
    <row r="5390" spans="1:12" ht="16" x14ac:dyDescent="0.2">
      <c r="A5390"/>
      <c r="B5390"/>
      <c r="C5390"/>
      <c r="D5390"/>
      <c r="E5390"/>
      <c r="F5390"/>
      <c r="G5390"/>
      <c r="H5390"/>
      <c r="I5390"/>
      <c r="J5390"/>
      <c r="K5390"/>
      <c r="L5390"/>
    </row>
    <row r="5391" spans="1:12" ht="16" x14ac:dyDescent="0.2">
      <c r="A5391"/>
      <c r="B5391"/>
      <c r="C5391"/>
      <c r="D5391"/>
      <c r="E5391"/>
      <c r="F5391"/>
      <c r="G5391"/>
      <c r="H5391"/>
      <c r="I5391"/>
      <c r="J5391"/>
      <c r="K5391"/>
      <c r="L5391"/>
    </row>
    <row r="5392" spans="1:12" ht="16" x14ac:dyDescent="0.2">
      <c r="A5392"/>
      <c r="B5392"/>
      <c r="C5392"/>
      <c r="D5392"/>
      <c r="E5392"/>
      <c r="F5392"/>
      <c r="G5392"/>
      <c r="H5392"/>
      <c r="I5392"/>
      <c r="J5392"/>
      <c r="K5392"/>
      <c r="L5392"/>
    </row>
    <row r="5393" spans="1:12" ht="16" x14ac:dyDescent="0.2">
      <c r="A5393"/>
      <c r="B5393"/>
      <c r="C5393"/>
      <c r="D5393"/>
      <c r="E5393"/>
      <c r="F5393"/>
      <c r="G5393"/>
      <c r="H5393"/>
      <c r="I5393"/>
      <c r="J5393"/>
      <c r="K5393"/>
      <c r="L5393"/>
    </row>
    <row r="5394" spans="1:12" ht="16" x14ac:dyDescent="0.2">
      <c r="A5394"/>
      <c r="B5394"/>
      <c r="C5394"/>
      <c r="D5394"/>
      <c r="E5394"/>
      <c r="F5394"/>
      <c r="G5394"/>
      <c r="H5394"/>
      <c r="I5394"/>
      <c r="J5394"/>
      <c r="K5394"/>
      <c r="L5394"/>
    </row>
    <row r="5395" spans="1:12" ht="16" x14ac:dyDescent="0.2">
      <c r="A5395"/>
      <c r="B5395"/>
      <c r="C5395"/>
      <c r="D5395"/>
      <c r="E5395"/>
      <c r="F5395"/>
      <c r="G5395"/>
      <c r="H5395"/>
      <c r="I5395"/>
      <c r="J5395"/>
      <c r="K5395"/>
      <c r="L5395"/>
    </row>
    <row r="5396" spans="1:12" ht="16" x14ac:dyDescent="0.2">
      <c r="A5396"/>
      <c r="B5396"/>
      <c r="C5396"/>
      <c r="D5396"/>
      <c r="E5396"/>
      <c r="F5396"/>
      <c r="G5396"/>
      <c r="H5396"/>
      <c r="I5396"/>
      <c r="J5396"/>
      <c r="K5396"/>
      <c r="L5396"/>
    </row>
    <row r="5397" spans="1:12" ht="16" x14ac:dyDescent="0.2">
      <c r="A5397"/>
      <c r="B5397"/>
      <c r="C5397"/>
      <c r="D5397"/>
      <c r="E5397"/>
      <c r="F5397"/>
      <c r="G5397"/>
      <c r="H5397"/>
      <c r="I5397"/>
      <c r="J5397"/>
      <c r="K5397"/>
      <c r="L5397"/>
    </row>
    <row r="5398" spans="1:12" ht="16" x14ac:dyDescent="0.2">
      <c r="A5398"/>
      <c r="B5398"/>
      <c r="C5398"/>
      <c r="D5398"/>
      <c r="E5398"/>
      <c r="F5398"/>
      <c r="G5398"/>
      <c r="H5398"/>
      <c r="I5398"/>
      <c r="J5398"/>
      <c r="K5398"/>
      <c r="L5398"/>
    </row>
    <row r="5399" spans="1:12" ht="16" x14ac:dyDescent="0.2">
      <c r="A5399"/>
      <c r="B5399"/>
      <c r="C5399"/>
      <c r="D5399"/>
      <c r="E5399"/>
      <c r="F5399"/>
      <c r="G5399"/>
      <c r="H5399"/>
      <c r="I5399"/>
      <c r="J5399"/>
      <c r="K5399"/>
      <c r="L5399"/>
    </row>
    <row r="5400" spans="1:12" ht="16" x14ac:dyDescent="0.2">
      <c r="A5400"/>
      <c r="B5400"/>
      <c r="C5400"/>
      <c r="D5400"/>
      <c r="E5400"/>
      <c r="F5400"/>
      <c r="G5400"/>
      <c r="H5400"/>
      <c r="I5400"/>
      <c r="J5400"/>
      <c r="K5400"/>
      <c r="L5400"/>
    </row>
    <row r="5401" spans="1:12" ht="16" x14ac:dyDescent="0.2">
      <c r="A5401"/>
      <c r="B5401"/>
      <c r="C5401"/>
      <c r="D5401"/>
      <c r="E5401"/>
      <c r="F5401"/>
      <c r="G5401"/>
      <c r="H5401"/>
      <c r="I5401"/>
      <c r="J5401"/>
      <c r="K5401"/>
      <c r="L5401"/>
    </row>
    <row r="5402" spans="1:12" ht="16" x14ac:dyDescent="0.2">
      <c r="A5402"/>
      <c r="B5402"/>
      <c r="C5402"/>
      <c r="D5402"/>
      <c r="E5402"/>
      <c r="F5402"/>
      <c r="G5402"/>
      <c r="H5402"/>
      <c r="I5402"/>
      <c r="J5402"/>
      <c r="K5402"/>
      <c r="L5402"/>
    </row>
    <row r="5403" spans="1:12" ht="16" x14ac:dyDescent="0.2">
      <c r="A5403"/>
      <c r="B5403"/>
      <c r="C5403"/>
      <c r="D5403"/>
      <c r="E5403"/>
      <c r="F5403"/>
      <c r="G5403"/>
      <c r="H5403"/>
      <c r="I5403"/>
      <c r="J5403"/>
      <c r="K5403"/>
      <c r="L5403"/>
    </row>
    <row r="5404" spans="1:12" ht="16" x14ac:dyDescent="0.2">
      <c r="A5404"/>
      <c r="B5404"/>
      <c r="C5404"/>
      <c r="D5404"/>
      <c r="E5404"/>
      <c r="F5404"/>
      <c r="G5404"/>
      <c r="H5404"/>
      <c r="I5404"/>
      <c r="J5404"/>
      <c r="K5404"/>
      <c r="L5404"/>
    </row>
    <row r="5405" spans="1:12" ht="16" x14ac:dyDescent="0.2">
      <c r="A5405"/>
      <c r="B5405"/>
      <c r="C5405"/>
      <c r="D5405"/>
      <c r="E5405"/>
      <c r="F5405"/>
      <c r="G5405"/>
      <c r="H5405"/>
      <c r="I5405"/>
      <c r="J5405"/>
      <c r="K5405"/>
      <c r="L5405"/>
    </row>
    <row r="5406" spans="1:12" ht="16" x14ac:dyDescent="0.2">
      <c r="A5406"/>
      <c r="B5406"/>
      <c r="C5406"/>
      <c r="D5406"/>
      <c r="E5406"/>
      <c r="F5406"/>
      <c r="G5406"/>
      <c r="H5406"/>
      <c r="I5406"/>
      <c r="J5406"/>
      <c r="K5406"/>
      <c r="L5406"/>
    </row>
    <row r="5407" spans="1:12" ht="16" x14ac:dyDescent="0.2">
      <c r="A5407"/>
      <c r="B5407"/>
      <c r="C5407"/>
      <c r="D5407"/>
      <c r="E5407"/>
      <c r="F5407"/>
      <c r="G5407"/>
      <c r="H5407"/>
      <c r="I5407"/>
      <c r="J5407"/>
      <c r="K5407"/>
      <c r="L5407"/>
    </row>
    <row r="5408" spans="1:12" ht="16" x14ac:dyDescent="0.2">
      <c r="A5408"/>
      <c r="B5408"/>
      <c r="C5408"/>
      <c r="D5408"/>
      <c r="E5408"/>
      <c r="F5408"/>
      <c r="G5408"/>
      <c r="H5408"/>
      <c r="I5408"/>
      <c r="J5408"/>
      <c r="K5408"/>
      <c r="L5408"/>
    </row>
    <row r="5409" spans="1:12" ht="16" x14ac:dyDescent="0.2">
      <c r="A5409"/>
      <c r="B5409"/>
      <c r="C5409"/>
      <c r="D5409"/>
      <c r="E5409"/>
      <c r="F5409"/>
      <c r="G5409"/>
      <c r="H5409"/>
      <c r="I5409"/>
      <c r="J5409"/>
      <c r="K5409"/>
      <c r="L5409"/>
    </row>
    <row r="5410" spans="1:12" ht="16" x14ac:dyDescent="0.2">
      <c r="A5410"/>
      <c r="B5410"/>
      <c r="C5410"/>
      <c r="D5410"/>
      <c r="E5410"/>
      <c r="F5410"/>
      <c r="G5410"/>
      <c r="H5410"/>
      <c r="I5410"/>
      <c r="J5410"/>
      <c r="K5410"/>
      <c r="L5410"/>
    </row>
    <row r="5411" spans="1:12" ht="16" x14ac:dyDescent="0.2">
      <c r="A5411"/>
      <c r="B5411"/>
      <c r="C5411"/>
      <c r="D5411"/>
      <c r="E5411"/>
      <c r="F5411"/>
      <c r="G5411"/>
      <c r="H5411"/>
      <c r="I5411"/>
      <c r="J5411"/>
      <c r="K5411"/>
      <c r="L5411"/>
    </row>
    <row r="5412" spans="1:12" ht="16" x14ac:dyDescent="0.2">
      <c r="A5412"/>
      <c r="B5412"/>
      <c r="C5412"/>
      <c r="D5412"/>
      <c r="E5412"/>
      <c r="F5412"/>
      <c r="G5412"/>
      <c r="H5412"/>
      <c r="I5412"/>
      <c r="J5412"/>
      <c r="K5412"/>
      <c r="L5412"/>
    </row>
    <row r="5413" spans="1:12" ht="16" x14ac:dyDescent="0.2">
      <c r="A5413"/>
      <c r="B5413"/>
      <c r="C5413"/>
      <c r="D5413"/>
      <c r="E5413"/>
      <c r="F5413"/>
      <c r="G5413"/>
      <c r="H5413"/>
      <c r="I5413"/>
      <c r="J5413"/>
      <c r="K5413"/>
      <c r="L5413"/>
    </row>
    <row r="5414" spans="1:12" ht="16" x14ac:dyDescent="0.2">
      <c r="A5414"/>
      <c r="B5414"/>
      <c r="C5414"/>
      <c r="D5414"/>
      <c r="E5414"/>
      <c r="F5414"/>
      <c r="G5414"/>
      <c r="H5414"/>
      <c r="I5414"/>
      <c r="J5414"/>
      <c r="K5414"/>
      <c r="L5414"/>
    </row>
    <row r="5415" spans="1:12" ht="16" x14ac:dyDescent="0.2">
      <c r="A5415"/>
      <c r="B5415"/>
      <c r="C5415"/>
      <c r="D5415"/>
      <c r="E5415"/>
      <c r="F5415"/>
      <c r="G5415"/>
      <c r="H5415"/>
      <c r="I5415"/>
      <c r="J5415"/>
      <c r="K5415"/>
      <c r="L5415"/>
    </row>
    <row r="5416" spans="1:12" ht="16" x14ac:dyDescent="0.2">
      <c r="A5416"/>
      <c r="B5416"/>
      <c r="C5416"/>
      <c r="D5416"/>
      <c r="E5416"/>
      <c r="F5416"/>
      <c r="G5416"/>
      <c r="H5416"/>
      <c r="I5416"/>
      <c r="J5416"/>
      <c r="K5416"/>
      <c r="L5416"/>
    </row>
    <row r="5417" spans="1:12" ht="16" x14ac:dyDescent="0.2">
      <c r="A5417"/>
      <c r="B5417"/>
      <c r="C5417"/>
      <c r="D5417"/>
      <c r="E5417"/>
      <c r="F5417"/>
      <c r="G5417"/>
      <c r="H5417"/>
      <c r="I5417"/>
      <c r="J5417"/>
      <c r="K5417"/>
      <c r="L5417"/>
    </row>
    <row r="5418" spans="1:12" ht="16" x14ac:dyDescent="0.2">
      <c r="A5418"/>
      <c r="B5418"/>
      <c r="C5418"/>
      <c r="D5418"/>
      <c r="E5418"/>
      <c r="F5418"/>
      <c r="G5418"/>
      <c r="H5418"/>
      <c r="I5418"/>
      <c r="J5418"/>
      <c r="K5418"/>
      <c r="L5418"/>
    </row>
    <row r="5419" spans="1:12" ht="16" x14ac:dyDescent="0.2">
      <c r="A5419"/>
      <c r="B5419"/>
      <c r="C5419"/>
      <c r="D5419"/>
      <c r="E5419"/>
      <c r="F5419"/>
      <c r="G5419"/>
      <c r="H5419"/>
      <c r="I5419"/>
      <c r="J5419"/>
      <c r="K5419"/>
      <c r="L5419"/>
    </row>
    <row r="5420" spans="1:12" ht="16" x14ac:dyDescent="0.2">
      <c r="A5420"/>
      <c r="B5420"/>
      <c r="C5420"/>
      <c r="D5420"/>
      <c r="E5420"/>
      <c r="F5420"/>
      <c r="G5420"/>
      <c r="H5420"/>
      <c r="I5420"/>
      <c r="J5420"/>
      <c r="K5420"/>
      <c r="L5420"/>
    </row>
    <row r="5421" spans="1:12" ht="16" x14ac:dyDescent="0.2">
      <c r="A5421"/>
      <c r="B5421"/>
      <c r="C5421"/>
      <c r="D5421"/>
      <c r="E5421"/>
      <c r="F5421"/>
      <c r="G5421"/>
      <c r="H5421"/>
      <c r="I5421"/>
      <c r="J5421"/>
      <c r="K5421"/>
      <c r="L5421"/>
    </row>
    <row r="5422" spans="1:12" ht="16" x14ac:dyDescent="0.2">
      <c r="A5422"/>
      <c r="B5422"/>
      <c r="C5422"/>
      <c r="D5422"/>
      <c r="E5422"/>
      <c r="F5422"/>
      <c r="G5422"/>
      <c r="H5422"/>
      <c r="I5422"/>
      <c r="J5422"/>
      <c r="K5422"/>
      <c r="L5422"/>
    </row>
    <row r="5423" spans="1:12" ht="16" x14ac:dyDescent="0.2">
      <c r="A5423"/>
      <c r="B5423"/>
      <c r="C5423"/>
      <c r="D5423"/>
      <c r="E5423"/>
      <c r="F5423"/>
      <c r="G5423"/>
      <c r="H5423"/>
      <c r="I5423"/>
      <c r="J5423"/>
      <c r="K5423"/>
      <c r="L5423"/>
    </row>
    <row r="5424" spans="1:12" ht="16" x14ac:dyDescent="0.2">
      <c r="A5424"/>
      <c r="B5424"/>
      <c r="C5424"/>
      <c r="D5424"/>
      <c r="E5424"/>
      <c r="F5424"/>
      <c r="G5424"/>
      <c r="H5424"/>
      <c r="I5424"/>
      <c r="J5424"/>
      <c r="K5424"/>
      <c r="L5424"/>
    </row>
    <row r="5425" spans="1:12" ht="16" x14ac:dyDescent="0.2">
      <c r="A5425"/>
      <c r="B5425"/>
      <c r="C5425"/>
      <c r="D5425"/>
      <c r="E5425"/>
      <c r="F5425"/>
      <c r="G5425"/>
      <c r="H5425"/>
      <c r="I5425"/>
      <c r="J5425"/>
      <c r="K5425"/>
      <c r="L5425"/>
    </row>
    <row r="5426" spans="1:12" ht="16" x14ac:dyDescent="0.2">
      <c r="A5426"/>
      <c r="B5426"/>
      <c r="C5426"/>
      <c r="D5426"/>
      <c r="E5426"/>
      <c r="F5426"/>
      <c r="G5426"/>
      <c r="H5426"/>
      <c r="I5426"/>
      <c r="J5426"/>
      <c r="K5426"/>
      <c r="L5426"/>
    </row>
    <row r="5427" spans="1:12" ht="16" x14ac:dyDescent="0.2">
      <c r="A5427"/>
      <c r="B5427"/>
      <c r="C5427"/>
      <c r="D5427"/>
      <c r="E5427"/>
      <c r="F5427"/>
      <c r="G5427"/>
      <c r="H5427"/>
      <c r="I5427"/>
      <c r="J5427"/>
      <c r="K5427"/>
      <c r="L5427"/>
    </row>
    <row r="5428" spans="1:12" ht="16" x14ac:dyDescent="0.2">
      <c r="A5428"/>
      <c r="B5428"/>
      <c r="C5428"/>
      <c r="D5428"/>
      <c r="E5428"/>
      <c r="F5428"/>
      <c r="G5428"/>
      <c r="H5428"/>
      <c r="I5428"/>
      <c r="J5428"/>
      <c r="K5428"/>
      <c r="L5428"/>
    </row>
    <row r="5429" spans="1:12" ht="16" x14ac:dyDescent="0.2">
      <c r="A5429"/>
      <c r="B5429"/>
      <c r="C5429"/>
      <c r="D5429"/>
      <c r="E5429"/>
      <c r="F5429"/>
      <c r="G5429"/>
      <c r="H5429"/>
      <c r="I5429"/>
      <c r="J5429"/>
      <c r="K5429"/>
      <c r="L5429"/>
    </row>
    <row r="5430" spans="1:12" ht="16" x14ac:dyDescent="0.2">
      <c r="A5430"/>
      <c r="B5430"/>
      <c r="C5430"/>
      <c r="D5430"/>
      <c r="E5430"/>
      <c r="F5430"/>
      <c r="G5430"/>
      <c r="H5430"/>
      <c r="I5430"/>
      <c r="J5430"/>
      <c r="K5430"/>
      <c r="L5430"/>
    </row>
    <row r="5431" spans="1:12" ht="16" x14ac:dyDescent="0.2">
      <c r="A5431"/>
      <c r="B5431"/>
      <c r="C5431"/>
      <c r="D5431"/>
      <c r="E5431"/>
      <c r="F5431"/>
      <c r="G5431"/>
      <c r="H5431"/>
      <c r="I5431"/>
      <c r="J5431"/>
      <c r="K5431"/>
      <c r="L5431"/>
    </row>
    <row r="5432" spans="1:12" ht="16" x14ac:dyDescent="0.2">
      <c r="A5432"/>
      <c r="B5432"/>
      <c r="C5432"/>
      <c r="D5432"/>
      <c r="E5432"/>
      <c r="F5432"/>
      <c r="G5432"/>
      <c r="H5432"/>
      <c r="I5432"/>
      <c r="J5432"/>
      <c r="K5432"/>
      <c r="L5432"/>
    </row>
    <row r="5433" spans="1:12" ht="16" x14ac:dyDescent="0.2">
      <c r="A5433"/>
      <c r="B5433"/>
      <c r="C5433"/>
      <c r="D5433"/>
      <c r="E5433"/>
      <c r="F5433"/>
      <c r="G5433"/>
      <c r="H5433"/>
      <c r="I5433"/>
      <c r="J5433"/>
      <c r="K5433"/>
      <c r="L5433"/>
    </row>
    <row r="5434" spans="1:12" ht="16" x14ac:dyDescent="0.2">
      <c r="A5434"/>
      <c r="B5434"/>
      <c r="C5434"/>
      <c r="D5434"/>
      <c r="E5434"/>
      <c r="F5434"/>
      <c r="G5434"/>
      <c r="H5434"/>
      <c r="I5434"/>
      <c r="J5434"/>
      <c r="K5434"/>
      <c r="L5434"/>
    </row>
    <row r="5435" spans="1:12" ht="16" x14ac:dyDescent="0.2">
      <c r="A5435"/>
      <c r="B5435"/>
      <c r="C5435"/>
      <c r="D5435"/>
      <c r="E5435"/>
      <c r="F5435"/>
      <c r="G5435"/>
      <c r="H5435"/>
      <c r="I5435"/>
      <c r="J5435"/>
      <c r="K5435"/>
      <c r="L5435"/>
    </row>
    <row r="5436" spans="1:12" ht="16" x14ac:dyDescent="0.2">
      <c r="A5436"/>
      <c r="B5436"/>
      <c r="C5436"/>
      <c r="D5436"/>
      <c r="E5436"/>
      <c r="F5436"/>
      <c r="G5436"/>
      <c r="H5436"/>
      <c r="I5436"/>
      <c r="J5436"/>
      <c r="K5436"/>
      <c r="L5436"/>
    </row>
    <row r="5437" spans="1:12" ht="16" x14ac:dyDescent="0.2">
      <c r="A5437"/>
      <c r="B5437"/>
      <c r="C5437"/>
      <c r="D5437"/>
      <c r="E5437"/>
      <c r="F5437"/>
      <c r="G5437"/>
      <c r="H5437"/>
      <c r="I5437"/>
      <c r="J5437"/>
      <c r="K5437"/>
      <c r="L5437"/>
    </row>
    <row r="5438" spans="1:12" ht="16" x14ac:dyDescent="0.2">
      <c r="A5438"/>
      <c r="B5438"/>
      <c r="C5438"/>
      <c r="D5438"/>
      <c r="E5438"/>
      <c r="F5438"/>
      <c r="G5438"/>
      <c r="H5438"/>
      <c r="I5438"/>
      <c r="J5438"/>
      <c r="K5438"/>
      <c r="L5438"/>
    </row>
    <row r="5439" spans="1:12" ht="16" x14ac:dyDescent="0.2">
      <c r="A5439"/>
      <c r="B5439"/>
      <c r="C5439"/>
      <c r="D5439"/>
      <c r="E5439"/>
      <c r="F5439"/>
      <c r="G5439"/>
      <c r="H5439"/>
      <c r="I5439"/>
      <c r="J5439"/>
      <c r="K5439"/>
      <c r="L5439"/>
    </row>
    <row r="5440" spans="1:12" ht="16" x14ac:dyDescent="0.2">
      <c r="A5440"/>
      <c r="B5440"/>
      <c r="C5440"/>
      <c r="D5440"/>
      <c r="E5440"/>
      <c r="F5440"/>
      <c r="G5440"/>
      <c r="H5440"/>
      <c r="I5440"/>
      <c r="J5440"/>
      <c r="K5440"/>
      <c r="L5440"/>
    </row>
    <row r="5441" spans="1:12" ht="16" x14ac:dyDescent="0.2">
      <c r="A5441"/>
      <c r="B5441"/>
      <c r="C5441"/>
      <c r="D5441"/>
      <c r="E5441"/>
      <c r="F5441"/>
      <c r="G5441"/>
      <c r="H5441"/>
      <c r="I5441"/>
      <c r="J5441"/>
      <c r="K5441"/>
      <c r="L5441"/>
    </row>
    <row r="5442" spans="1:12" ht="16" x14ac:dyDescent="0.2">
      <c r="A5442"/>
      <c r="B5442"/>
      <c r="C5442"/>
      <c r="D5442"/>
      <c r="E5442"/>
      <c r="F5442"/>
      <c r="G5442"/>
      <c r="H5442"/>
      <c r="I5442"/>
      <c r="J5442"/>
      <c r="K5442"/>
      <c r="L5442"/>
    </row>
    <row r="5443" spans="1:12" ht="16" x14ac:dyDescent="0.2">
      <c r="A5443"/>
      <c r="B5443"/>
      <c r="C5443"/>
      <c r="D5443"/>
      <c r="E5443"/>
      <c r="F5443"/>
      <c r="G5443"/>
      <c r="H5443"/>
      <c r="I5443"/>
      <c r="J5443"/>
      <c r="K5443"/>
      <c r="L5443"/>
    </row>
    <row r="5444" spans="1:12" ht="16" x14ac:dyDescent="0.2">
      <c r="A5444"/>
      <c r="B5444"/>
      <c r="C5444"/>
      <c r="D5444"/>
      <c r="E5444"/>
      <c r="F5444"/>
      <c r="G5444"/>
      <c r="H5444"/>
      <c r="I5444"/>
      <c r="J5444"/>
      <c r="K5444"/>
      <c r="L5444"/>
    </row>
    <row r="5445" spans="1:12" ht="16" x14ac:dyDescent="0.2">
      <c r="A5445"/>
      <c r="B5445"/>
      <c r="C5445"/>
      <c r="D5445"/>
      <c r="E5445"/>
      <c r="F5445"/>
      <c r="G5445"/>
      <c r="H5445"/>
      <c r="I5445"/>
      <c r="J5445"/>
      <c r="K5445"/>
      <c r="L5445"/>
    </row>
    <row r="5446" spans="1:12" ht="16" x14ac:dyDescent="0.2">
      <c r="A5446"/>
      <c r="B5446"/>
      <c r="C5446"/>
      <c r="D5446"/>
      <c r="E5446"/>
      <c r="F5446"/>
      <c r="G5446"/>
      <c r="H5446"/>
      <c r="I5446"/>
      <c r="J5446"/>
      <c r="K5446"/>
      <c r="L5446"/>
    </row>
    <row r="5447" spans="1:12" ht="16" x14ac:dyDescent="0.2">
      <c r="A5447"/>
      <c r="B5447"/>
      <c r="C5447"/>
      <c r="D5447"/>
      <c r="E5447"/>
      <c r="F5447"/>
      <c r="G5447"/>
      <c r="H5447"/>
      <c r="I5447"/>
      <c r="J5447"/>
      <c r="K5447"/>
      <c r="L5447"/>
    </row>
    <row r="5448" spans="1:12" ht="16" x14ac:dyDescent="0.2">
      <c r="A5448"/>
      <c r="B5448"/>
      <c r="C5448"/>
      <c r="D5448"/>
      <c r="E5448"/>
      <c r="F5448"/>
      <c r="G5448"/>
      <c r="H5448"/>
      <c r="I5448"/>
      <c r="J5448"/>
      <c r="K5448"/>
      <c r="L5448"/>
    </row>
    <row r="5449" spans="1:12" ht="16" x14ac:dyDescent="0.2">
      <c r="A5449"/>
      <c r="B5449"/>
      <c r="C5449"/>
      <c r="D5449"/>
      <c r="E5449"/>
      <c r="F5449"/>
      <c r="G5449"/>
      <c r="H5449"/>
      <c r="I5449"/>
      <c r="J5449"/>
      <c r="K5449"/>
      <c r="L5449"/>
    </row>
    <row r="5450" spans="1:12" ht="16" x14ac:dyDescent="0.2">
      <c r="A5450"/>
      <c r="B5450"/>
      <c r="C5450"/>
      <c r="D5450"/>
      <c r="E5450"/>
      <c r="F5450"/>
      <c r="G5450"/>
      <c r="H5450"/>
      <c r="I5450"/>
      <c r="J5450"/>
      <c r="K5450"/>
      <c r="L5450"/>
    </row>
    <row r="5451" spans="1:12" ht="16" x14ac:dyDescent="0.2">
      <c r="A5451"/>
      <c r="B5451"/>
      <c r="C5451"/>
      <c r="D5451"/>
      <c r="E5451"/>
      <c r="F5451"/>
      <c r="G5451"/>
      <c r="H5451"/>
      <c r="I5451"/>
      <c r="J5451"/>
      <c r="K5451"/>
      <c r="L5451"/>
    </row>
    <row r="5452" spans="1:12" ht="16" x14ac:dyDescent="0.2">
      <c r="A5452"/>
      <c r="B5452"/>
      <c r="C5452"/>
      <c r="D5452"/>
      <c r="E5452"/>
      <c r="F5452"/>
      <c r="G5452"/>
      <c r="H5452"/>
      <c r="I5452"/>
      <c r="J5452"/>
      <c r="K5452"/>
      <c r="L5452"/>
    </row>
    <row r="5453" spans="1:12" ht="16" x14ac:dyDescent="0.2">
      <c r="A5453"/>
      <c r="B5453"/>
      <c r="C5453"/>
      <c r="D5453"/>
      <c r="E5453"/>
      <c r="F5453"/>
      <c r="G5453"/>
      <c r="H5453"/>
      <c r="I5453"/>
      <c r="J5453"/>
      <c r="K5453"/>
      <c r="L5453"/>
    </row>
    <row r="5454" spans="1:12" ht="16" x14ac:dyDescent="0.2">
      <c r="A5454"/>
      <c r="B5454"/>
      <c r="C5454"/>
      <c r="D5454"/>
      <c r="E5454"/>
      <c r="F5454"/>
      <c r="G5454"/>
      <c r="H5454"/>
      <c r="I5454"/>
      <c r="J5454"/>
      <c r="K5454"/>
      <c r="L5454"/>
    </row>
    <row r="5455" spans="1:12" ht="16" x14ac:dyDescent="0.2">
      <c r="A5455"/>
      <c r="B5455"/>
      <c r="C5455"/>
      <c r="D5455"/>
      <c r="E5455"/>
      <c r="F5455"/>
      <c r="G5455"/>
      <c r="H5455"/>
      <c r="I5455"/>
      <c r="J5455"/>
      <c r="K5455"/>
      <c r="L5455"/>
    </row>
    <row r="5456" spans="1:12" ht="16" x14ac:dyDescent="0.2">
      <c r="A5456"/>
      <c r="B5456"/>
      <c r="C5456"/>
      <c r="D5456"/>
      <c r="E5456"/>
      <c r="F5456"/>
      <c r="G5456"/>
      <c r="H5456"/>
      <c r="I5456"/>
      <c r="J5456"/>
      <c r="K5456"/>
      <c r="L5456"/>
    </row>
    <row r="5457" spans="1:12" ht="16" x14ac:dyDescent="0.2">
      <c r="A5457"/>
      <c r="B5457"/>
      <c r="C5457"/>
      <c r="D5457"/>
      <c r="E5457"/>
      <c r="F5457"/>
      <c r="G5457"/>
      <c r="H5457"/>
      <c r="I5457"/>
      <c r="J5457"/>
      <c r="K5457"/>
      <c r="L5457"/>
    </row>
    <row r="5458" spans="1:12" ht="16" x14ac:dyDescent="0.2">
      <c r="A5458"/>
      <c r="B5458"/>
      <c r="C5458"/>
      <c r="D5458"/>
      <c r="E5458"/>
      <c r="F5458"/>
      <c r="G5458"/>
      <c r="H5458"/>
      <c r="I5458"/>
      <c r="J5458"/>
      <c r="K5458"/>
      <c r="L5458"/>
    </row>
    <row r="5459" spans="1:12" ht="16" x14ac:dyDescent="0.2">
      <c r="A5459"/>
      <c r="B5459"/>
      <c r="C5459"/>
      <c r="D5459"/>
      <c r="E5459"/>
      <c r="F5459"/>
      <c r="G5459"/>
      <c r="H5459"/>
      <c r="I5459"/>
      <c r="J5459"/>
      <c r="K5459"/>
      <c r="L5459"/>
    </row>
    <row r="5460" spans="1:12" ht="16" x14ac:dyDescent="0.2">
      <c r="A5460"/>
      <c r="B5460"/>
      <c r="C5460"/>
      <c r="D5460"/>
      <c r="E5460"/>
      <c r="F5460"/>
      <c r="G5460"/>
      <c r="H5460"/>
      <c r="I5460"/>
      <c r="J5460"/>
      <c r="K5460"/>
      <c r="L5460"/>
    </row>
    <row r="5461" spans="1:12" ht="16" x14ac:dyDescent="0.2">
      <c r="A5461"/>
      <c r="B5461"/>
      <c r="C5461"/>
      <c r="D5461"/>
      <c r="E5461"/>
      <c r="F5461"/>
      <c r="G5461"/>
      <c r="H5461"/>
      <c r="I5461"/>
      <c r="J5461"/>
      <c r="K5461"/>
      <c r="L5461"/>
    </row>
    <row r="5462" spans="1:12" ht="16" x14ac:dyDescent="0.2">
      <c r="A5462"/>
      <c r="B5462"/>
      <c r="C5462"/>
      <c r="D5462"/>
      <c r="E5462"/>
      <c r="F5462"/>
      <c r="G5462"/>
      <c r="H5462"/>
      <c r="I5462"/>
      <c r="J5462"/>
      <c r="K5462"/>
      <c r="L5462"/>
    </row>
    <row r="5463" spans="1:12" ht="16" x14ac:dyDescent="0.2">
      <c r="A5463"/>
      <c r="B5463"/>
      <c r="C5463"/>
      <c r="D5463"/>
      <c r="E5463"/>
      <c r="F5463"/>
      <c r="G5463"/>
      <c r="H5463"/>
      <c r="I5463"/>
      <c r="J5463"/>
      <c r="K5463"/>
      <c r="L5463"/>
    </row>
    <row r="5464" spans="1:12" ht="16" x14ac:dyDescent="0.2">
      <c r="A5464"/>
      <c r="B5464"/>
      <c r="C5464"/>
      <c r="D5464"/>
      <c r="E5464"/>
      <c r="F5464"/>
      <c r="G5464"/>
      <c r="H5464"/>
      <c r="I5464"/>
      <c r="J5464"/>
      <c r="K5464"/>
      <c r="L5464"/>
    </row>
    <row r="5465" spans="1:12" ht="16" x14ac:dyDescent="0.2">
      <c r="A5465"/>
      <c r="B5465"/>
      <c r="C5465"/>
      <c r="D5465"/>
      <c r="E5465"/>
      <c r="F5465"/>
      <c r="G5465"/>
      <c r="H5465"/>
      <c r="I5465"/>
      <c r="J5465"/>
      <c r="K5465"/>
      <c r="L5465"/>
    </row>
    <row r="5466" spans="1:12" ht="16" x14ac:dyDescent="0.2">
      <c r="A5466"/>
      <c r="B5466"/>
      <c r="C5466"/>
      <c r="D5466"/>
      <c r="E5466"/>
      <c r="F5466"/>
      <c r="G5466"/>
      <c r="H5466"/>
      <c r="I5466"/>
      <c r="J5466"/>
      <c r="K5466"/>
      <c r="L5466"/>
    </row>
    <row r="5467" spans="1:12" ht="16" x14ac:dyDescent="0.2">
      <c r="A5467"/>
      <c r="B5467"/>
      <c r="C5467"/>
      <c r="D5467"/>
      <c r="E5467"/>
      <c r="F5467"/>
      <c r="G5467"/>
      <c r="H5467"/>
      <c r="I5467"/>
      <c r="J5467"/>
      <c r="K5467"/>
      <c r="L5467"/>
    </row>
    <row r="5468" spans="1:12" ht="16" x14ac:dyDescent="0.2">
      <c r="A5468"/>
      <c r="B5468"/>
      <c r="C5468"/>
      <c r="D5468"/>
      <c r="E5468"/>
      <c r="F5468"/>
      <c r="G5468"/>
      <c r="H5468"/>
      <c r="I5468"/>
      <c r="J5468"/>
      <c r="K5468"/>
      <c r="L5468"/>
    </row>
    <row r="5469" spans="1:12" ht="16" x14ac:dyDescent="0.2">
      <c r="A5469"/>
      <c r="B5469"/>
      <c r="C5469"/>
      <c r="D5469"/>
      <c r="E5469"/>
      <c r="F5469"/>
      <c r="G5469"/>
      <c r="H5469"/>
      <c r="I5469"/>
      <c r="J5469"/>
      <c r="K5469"/>
      <c r="L5469"/>
    </row>
    <row r="5470" spans="1:12" ht="16" x14ac:dyDescent="0.2">
      <c r="A5470"/>
      <c r="B5470"/>
      <c r="C5470"/>
      <c r="D5470"/>
      <c r="E5470"/>
      <c r="F5470"/>
      <c r="G5470"/>
      <c r="H5470"/>
      <c r="I5470"/>
      <c r="J5470"/>
      <c r="K5470"/>
      <c r="L5470"/>
    </row>
    <row r="5471" spans="1:12" ht="16" x14ac:dyDescent="0.2">
      <c r="A5471"/>
      <c r="B5471"/>
      <c r="C5471"/>
      <c r="D5471"/>
      <c r="E5471"/>
      <c r="F5471"/>
      <c r="G5471"/>
      <c r="H5471"/>
      <c r="I5471"/>
      <c r="J5471"/>
      <c r="K5471"/>
      <c r="L5471"/>
    </row>
    <row r="5472" spans="1:12" ht="16" x14ac:dyDescent="0.2">
      <c r="A5472"/>
      <c r="B5472"/>
      <c r="C5472"/>
      <c r="D5472"/>
      <c r="E5472"/>
      <c r="F5472"/>
      <c r="G5472"/>
      <c r="H5472"/>
      <c r="I5472"/>
      <c r="J5472"/>
      <c r="K5472"/>
      <c r="L5472"/>
    </row>
    <row r="5473" spans="1:12" ht="16" x14ac:dyDescent="0.2">
      <c r="A5473"/>
      <c r="B5473"/>
      <c r="C5473"/>
      <c r="D5473"/>
      <c r="E5473"/>
      <c r="F5473"/>
      <c r="G5473"/>
      <c r="H5473"/>
      <c r="I5473"/>
      <c r="J5473"/>
      <c r="K5473"/>
      <c r="L5473"/>
    </row>
    <row r="5474" spans="1:12" ht="16" x14ac:dyDescent="0.2">
      <c r="A5474"/>
      <c r="B5474"/>
      <c r="C5474"/>
      <c r="D5474"/>
      <c r="E5474"/>
      <c r="F5474"/>
      <c r="G5474"/>
      <c r="H5474"/>
      <c r="I5474"/>
      <c r="J5474"/>
      <c r="K5474"/>
      <c r="L5474"/>
    </row>
    <row r="5475" spans="1:12" ht="16" x14ac:dyDescent="0.2">
      <c r="A5475"/>
      <c r="B5475"/>
      <c r="C5475"/>
      <c r="D5475"/>
      <c r="E5475"/>
      <c r="F5475"/>
      <c r="G5475"/>
      <c r="H5475"/>
      <c r="I5475"/>
      <c r="J5475"/>
      <c r="K5475"/>
      <c r="L5475"/>
    </row>
    <row r="5476" spans="1:12" ht="16" x14ac:dyDescent="0.2">
      <c r="A5476"/>
      <c r="B5476"/>
      <c r="C5476"/>
      <c r="D5476"/>
      <c r="E5476"/>
      <c r="F5476"/>
      <c r="G5476"/>
      <c r="H5476"/>
      <c r="I5476"/>
      <c r="J5476"/>
      <c r="K5476"/>
      <c r="L5476"/>
    </row>
    <row r="5477" spans="1:12" ht="16" x14ac:dyDescent="0.2">
      <c r="A5477"/>
      <c r="B5477"/>
      <c r="C5477"/>
      <c r="D5477"/>
      <c r="E5477"/>
      <c r="F5477"/>
      <c r="G5477"/>
      <c r="H5477"/>
      <c r="I5477"/>
      <c r="J5477"/>
      <c r="K5477"/>
      <c r="L5477"/>
    </row>
    <row r="5478" spans="1:12" ht="16" x14ac:dyDescent="0.2">
      <c r="A5478"/>
      <c r="B5478"/>
      <c r="C5478"/>
      <c r="D5478"/>
      <c r="E5478"/>
      <c r="F5478"/>
      <c r="G5478"/>
      <c r="H5478"/>
      <c r="I5478"/>
      <c r="J5478"/>
      <c r="K5478"/>
      <c r="L5478"/>
    </row>
    <row r="5479" spans="1:12" ht="16" x14ac:dyDescent="0.2">
      <c r="A5479"/>
      <c r="B5479"/>
      <c r="C5479"/>
      <c r="D5479"/>
      <c r="E5479"/>
      <c r="F5479"/>
      <c r="G5479"/>
      <c r="H5479"/>
      <c r="I5479"/>
      <c r="J5479"/>
      <c r="K5479"/>
      <c r="L5479"/>
    </row>
    <row r="5480" spans="1:12" ht="16" x14ac:dyDescent="0.2">
      <c r="A5480"/>
      <c r="B5480"/>
      <c r="C5480"/>
      <c r="D5480"/>
      <c r="E5480"/>
      <c r="F5480"/>
      <c r="G5480"/>
      <c r="H5480"/>
      <c r="I5480"/>
      <c r="J5480"/>
      <c r="K5480"/>
      <c r="L5480"/>
    </row>
    <row r="5481" spans="1:12" ht="16" x14ac:dyDescent="0.2">
      <c r="A5481"/>
      <c r="B5481"/>
      <c r="C5481"/>
      <c r="D5481"/>
      <c r="E5481"/>
      <c r="F5481"/>
      <c r="G5481"/>
      <c r="H5481"/>
      <c r="I5481"/>
      <c r="J5481"/>
      <c r="K5481"/>
      <c r="L5481"/>
    </row>
    <row r="5482" spans="1:12" ht="16" x14ac:dyDescent="0.2">
      <c r="A5482"/>
      <c r="B5482"/>
      <c r="C5482"/>
      <c r="D5482"/>
      <c r="E5482"/>
      <c r="F5482"/>
      <c r="G5482"/>
      <c r="H5482"/>
      <c r="I5482"/>
      <c r="J5482"/>
      <c r="K5482"/>
      <c r="L5482"/>
    </row>
    <row r="5483" spans="1:12" ht="16" x14ac:dyDescent="0.2">
      <c r="A5483"/>
      <c r="B5483"/>
      <c r="C5483"/>
      <c r="D5483"/>
      <c r="E5483"/>
      <c r="F5483"/>
      <c r="G5483"/>
      <c r="H5483"/>
      <c r="I5483"/>
      <c r="J5483"/>
      <c r="K5483"/>
      <c r="L5483"/>
    </row>
    <row r="5484" spans="1:12" ht="16" x14ac:dyDescent="0.2">
      <c r="A5484"/>
      <c r="B5484"/>
      <c r="C5484"/>
      <c r="D5484"/>
      <c r="E5484"/>
      <c r="F5484"/>
      <c r="G5484"/>
      <c r="H5484"/>
      <c r="I5484"/>
      <c r="J5484"/>
      <c r="K5484"/>
      <c r="L5484"/>
    </row>
    <row r="5485" spans="1:12" ht="16" x14ac:dyDescent="0.2">
      <c r="A5485"/>
      <c r="B5485"/>
      <c r="C5485"/>
      <c r="D5485"/>
      <c r="E5485"/>
      <c r="F5485"/>
      <c r="G5485"/>
      <c r="H5485"/>
      <c r="I5485"/>
      <c r="J5485"/>
      <c r="K5485"/>
      <c r="L5485"/>
    </row>
    <row r="5486" spans="1:12" ht="16" x14ac:dyDescent="0.2">
      <c r="A5486"/>
      <c r="B5486"/>
      <c r="C5486"/>
      <c r="D5486"/>
      <c r="E5486"/>
      <c r="F5486"/>
      <c r="G5486"/>
      <c r="H5486"/>
      <c r="I5486"/>
      <c r="J5486"/>
      <c r="K5486"/>
      <c r="L5486"/>
    </row>
    <row r="5487" spans="1:12" ht="16" x14ac:dyDescent="0.2">
      <c r="A5487"/>
      <c r="B5487"/>
      <c r="C5487"/>
      <c r="D5487"/>
      <c r="E5487"/>
      <c r="F5487"/>
      <c r="G5487"/>
      <c r="H5487"/>
      <c r="I5487"/>
      <c r="J5487"/>
      <c r="K5487"/>
      <c r="L5487"/>
    </row>
    <row r="5488" spans="1:12" ht="16" x14ac:dyDescent="0.2">
      <c r="A5488"/>
      <c r="B5488"/>
      <c r="C5488"/>
      <c r="D5488"/>
      <c r="E5488"/>
      <c r="F5488"/>
      <c r="G5488"/>
      <c r="H5488"/>
      <c r="I5488"/>
      <c r="J5488"/>
      <c r="K5488"/>
      <c r="L5488"/>
    </row>
    <row r="5489" spans="1:12" ht="16" x14ac:dyDescent="0.2">
      <c r="A5489"/>
      <c r="B5489"/>
      <c r="C5489"/>
      <c r="D5489"/>
      <c r="E5489"/>
      <c r="F5489"/>
      <c r="G5489"/>
      <c r="H5489"/>
      <c r="I5489"/>
      <c r="J5489"/>
      <c r="K5489"/>
      <c r="L5489"/>
    </row>
    <row r="5490" spans="1:12" ht="16" x14ac:dyDescent="0.2">
      <c r="A5490"/>
      <c r="B5490"/>
      <c r="C5490"/>
      <c r="D5490"/>
      <c r="E5490"/>
      <c r="F5490"/>
      <c r="G5490"/>
      <c r="H5490"/>
      <c r="I5490"/>
      <c r="J5490"/>
      <c r="K5490"/>
      <c r="L5490"/>
    </row>
    <row r="5491" spans="1:12" ht="16" x14ac:dyDescent="0.2">
      <c r="A5491"/>
      <c r="B5491"/>
      <c r="C5491"/>
      <c r="D5491"/>
      <c r="E5491"/>
      <c r="F5491"/>
      <c r="G5491"/>
      <c r="H5491"/>
      <c r="I5491"/>
      <c r="J5491"/>
      <c r="K5491"/>
      <c r="L5491"/>
    </row>
    <row r="5492" spans="1:12" ht="16" x14ac:dyDescent="0.2">
      <c r="A5492"/>
      <c r="B5492"/>
      <c r="C5492"/>
      <c r="D5492"/>
      <c r="E5492"/>
      <c r="F5492"/>
      <c r="G5492"/>
      <c r="H5492"/>
      <c r="I5492"/>
      <c r="J5492"/>
      <c r="K5492"/>
      <c r="L5492"/>
    </row>
    <row r="5493" spans="1:12" ht="16" x14ac:dyDescent="0.2">
      <c r="A5493"/>
      <c r="B5493"/>
      <c r="C5493"/>
      <c r="D5493"/>
      <c r="E5493"/>
      <c r="F5493"/>
      <c r="G5493"/>
      <c r="H5493"/>
      <c r="I5493"/>
      <c r="J5493"/>
      <c r="K5493"/>
      <c r="L5493"/>
    </row>
    <row r="5494" spans="1:12" ht="16" x14ac:dyDescent="0.2">
      <c r="A5494"/>
      <c r="B5494"/>
      <c r="C5494"/>
      <c r="D5494"/>
      <c r="E5494"/>
      <c r="F5494"/>
      <c r="G5494"/>
      <c r="H5494"/>
      <c r="I5494"/>
      <c r="J5494"/>
      <c r="K5494"/>
      <c r="L5494"/>
    </row>
    <row r="5495" spans="1:12" ht="16" x14ac:dyDescent="0.2">
      <c r="A5495"/>
      <c r="B5495"/>
      <c r="C5495"/>
      <c r="D5495"/>
      <c r="E5495"/>
      <c r="F5495"/>
      <c r="G5495"/>
      <c r="H5495"/>
      <c r="I5495"/>
      <c r="J5495"/>
      <c r="K5495"/>
      <c r="L5495"/>
    </row>
    <row r="5496" spans="1:12" ht="16" x14ac:dyDescent="0.2">
      <c r="A5496"/>
      <c r="B5496"/>
      <c r="C5496"/>
      <c r="D5496"/>
      <c r="E5496"/>
      <c r="F5496"/>
      <c r="G5496"/>
      <c r="H5496"/>
      <c r="I5496"/>
      <c r="J5496"/>
      <c r="K5496"/>
      <c r="L5496"/>
    </row>
    <row r="5497" spans="1:12" ht="16" x14ac:dyDescent="0.2">
      <c r="A5497"/>
      <c r="B5497"/>
      <c r="C5497"/>
      <c r="D5497"/>
      <c r="E5497"/>
      <c r="F5497"/>
      <c r="G5497"/>
      <c r="H5497"/>
      <c r="I5497"/>
      <c r="J5497"/>
      <c r="K5497"/>
      <c r="L5497"/>
    </row>
    <row r="5498" spans="1:12" ht="16" x14ac:dyDescent="0.2">
      <c r="A5498"/>
      <c r="B5498"/>
      <c r="C5498"/>
      <c r="D5498"/>
      <c r="E5498"/>
      <c r="F5498"/>
      <c r="G5498"/>
      <c r="H5498"/>
      <c r="I5498"/>
      <c r="J5498"/>
      <c r="K5498"/>
      <c r="L5498"/>
    </row>
    <row r="5499" spans="1:12" ht="16" x14ac:dyDescent="0.2">
      <c r="A5499"/>
      <c r="B5499"/>
      <c r="C5499"/>
      <c r="D5499"/>
      <c r="E5499"/>
      <c r="F5499"/>
      <c r="G5499"/>
      <c r="H5499"/>
      <c r="I5499"/>
      <c r="J5499"/>
      <c r="K5499"/>
      <c r="L5499"/>
    </row>
    <row r="5500" spans="1:12" ht="16" x14ac:dyDescent="0.2">
      <c r="A5500"/>
      <c r="B5500"/>
      <c r="C5500"/>
      <c r="D5500"/>
      <c r="E5500"/>
      <c r="F5500"/>
      <c r="G5500"/>
      <c r="H5500"/>
      <c r="I5500"/>
      <c r="J5500"/>
      <c r="K5500"/>
      <c r="L5500"/>
    </row>
    <row r="5501" spans="1:12" ht="16" x14ac:dyDescent="0.2">
      <c r="A5501"/>
      <c r="B5501"/>
      <c r="C5501"/>
      <c r="D5501"/>
      <c r="E5501"/>
      <c r="F5501"/>
      <c r="G5501"/>
      <c r="H5501"/>
      <c r="I5501"/>
      <c r="J5501"/>
      <c r="K5501"/>
      <c r="L5501"/>
    </row>
    <row r="5502" spans="1:12" ht="16" x14ac:dyDescent="0.2">
      <c r="A5502"/>
      <c r="B5502"/>
      <c r="C5502"/>
      <c r="D5502"/>
      <c r="E5502"/>
      <c r="F5502"/>
      <c r="G5502"/>
      <c r="H5502"/>
      <c r="I5502"/>
      <c r="J5502"/>
      <c r="K5502"/>
      <c r="L5502"/>
    </row>
    <row r="5503" spans="1:12" ht="16" x14ac:dyDescent="0.2">
      <c r="A5503"/>
      <c r="B5503"/>
      <c r="C5503"/>
      <c r="D5503"/>
      <c r="E5503"/>
      <c r="F5503"/>
      <c r="G5503"/>
      <c r="H5503"/>
      <c r="I5503"/>
      <c r="J5503"/>
      <c r="K5503"/>
      <c r="L5503"/>
    </row>
    <row r="5504" spans="1:12" ht="16" x14ac:dyDescent="0.2">
      <c r="A5504"/>
      <c r="B5504"/>
      <c r="C5504"/>
      <c r="D5504"/>
      <c r="E5504"/>
      <c r="F5504"/>
      <c r="G5504"/>
      <c r="H5504"/>
      <c r="I5504"/>
      <c r="J5504"/>
      <c r="K5504"/>
      <c r="L5504"/>
    </row>
    <row r="5505" spans="1:12" ht="16" x14ac:dyDescent="0.2">
      <c r="A5505"/>
      <c r="B5505"/>
      <c r="C5505"/>
      <c r="D5505"/>
      <c r="E5505"/>
      <c r="F5505"/>
      <c r="G5505"/>
      <c r="H5505"/>
      <c r="I5505"/>
      <c r="J5505"/>
      <c r="K5505"/>
      <c r="L5505"/>
    </row>
    <row r="5506" spans="1:12" ht="16" x14ac:dyDescent="0.2">
      <c r="A5506"/>
      <c r="B5506"/>
      <c r="C5506"/>
      <c r="D5506"/>
      <c r="E5506"/>
      <c r="F5506"/>
      <c r="G5506"/>
      <c r="H5506"/>
      <c r="I5506"/>
      <c r="J5506"/>
      <c r="K5506"/>
      <c r="L5506"/>
    </row>
    <row r="5507" spans="1:12" ht="16" x14ac:dyDescent="0.2">
      <c r="A5507"/>
      <c r="B5507"/>
      <c r="C5507"/>
      <c r="D5507"/>
      <c r="E5507"/>
      <c r="F5507"/>
      <c r="G5507"/>
      <c r="H5507"/>
      <c r="I5507"/>
      <c r="J5507"/>
      <c r="K5507"/>
      <c r="L5507"/>
    </row>
    <row r="5508" spans="1:12" ht="16" x14ac:dyDescent="0.2">
      <c r="A5508"/>
      <c r="B5508"/>
      <c r="C5508"/>
      <c r="D5508"/>
      <c r="E5508"/>
      <c r="F5508"/>
      <c r="G5508"/>
      <c r="H5508"/>
      <c r="I5508"/>
      <c r="J5508"/>
      <c r="K5508"/>
      <c r="L5508"/>
    </row>
    <row r="5509" spans="1:12" ht="16" x14ac:dyDescent="0.2">
      <c r="A5509"/>
      <c r="B5509"/>
      <c r="C5509"/>
      <c r="D5509"/>
      <c r="E5509"/>
      <c r="F5509"/>
      <c r="G5509"/>
      <c r="H5509"/>
      <c r="I5509"/>
      <c r="J5509"/>
      <c r="K5509"/>
      <c r="L5509"/>
    </row>
    <row r="5510" spans="1:12" ht="16" x14ac:dyDescent="0.2">
      <c r="A5510"/>
      <c r="B5510"/>
      <c r="C5510"/>
      <c r="D5510"/>
      <c r="E5510"/>
      <c r="F5510"/>
      <c r="G5510"/>
      <c r="H5510"/>
      <c r="I5510"/>
      <c r="J5510"/>
      <c r="K5510"/>
      <c r="L5510"/>
    </row>
    <row r="5511" spans="1:12" ht="16" x14ac:dyDescent="0.2">
      <c r="A5511"/>
      <c r="B5511"/>
      <c r="C5511"/>
      <c r="D5511"/>
      <c r="E5511"/>
      <c r="F5511"/>
      <c r="G5511"/>
      <c r="H5511"/>
      <c r="I5511"/>
      <c r="J5511"/>
      <c r="K5511"/>
      <c r="L5511"/>
    </row>
    <row r="5512" spans="1:12" ht="16" x14ac:dyDescent="0.2">
      <c r="A5512"/>
      <c r="B5512"/>
      <c r="C5512"/>
      <c r="D5512"/>
      <c r="E5512"/>
      <c r="F5512"/>
      <c r="G5512"/>
      <c r="H5512"/>
      <c r="I5512"/>
      <c r="J5512"/>
      <c r="K5512"/>
      <c r="L5512"/>
    </row>
    <row r="5513" spans="1:12" ht="16" x14ac:dyDescent="0.2">
      <c r="A5513"/>
      <c r="B5513"/>
      <c r="C5513"/>
      <c r="D5513"/>
      <c r="E5513"/>
      <c r="F5513"/>
      <c r="G5513"/>
      <c r="H5513"/>
      <c r="I5513"/>
      <c r="J5513"/>
      <c r="K5513"/>
      <c r="L5513"/>
    </row>
    <row r="5514" spans="1:12" ht="16" x14ac:dyDescent="0.2">
      <c r="A5514"/>
      <c r="B5514"/>
      <c r="C5514"/>
      <c r="D5514"/>
      <c r="E5514"/>
      <c r="F5514"/>
      <c r="G5514"/>
      <c r="H5514"/>
      <c r="I5514"/>
      <c r="J5514"/>
      <c r="K5514"/>
      <c r="L5514"/>
    </row>
    <row r="5515" spans="1:12" ht="16" x14ac:dyDescent="0.2">
      <c r="A5515"/>
      <c r="B5515"/>
      <c r="C5515"/>
      <c r="D5515"/>
      <c r="E5515"/>
      <c r="F5515"/>
      <c r="G5515"/>
      <c r="H5515"/>
      <c r="I5515"/>
      <c r="J5515"/>
      <c r="K5515"/>
      <c r="L5515"/>
    </row>
    <row r="5516" spans="1:12" ht="16" x14ac:dyDescent="0.2">
      <c r="A5516"/>
      <c r="B5516"/>
      <c r="C5516"/>
      <c r="D5516"/>
      <c r="E5516"/>
      <c r="F5516"/>
      <c r="G5516"/>
      <c r="H5516"/>
      <c r="I5516"/>
      <c r="J5516"/>
      <c r="K5516"/>
      <c r="L5516"/>
    </row>
    <row r="5517" spans="1:12" ht="16" x14ac:dyDescent="0.2">
      <c r="A5517"/>
      <c r="B5517"/>
      <c r="C5517"/>
      <c r="D5517"/>
      <c r="E5517"/>
      <c r="F5517"/>
      <c r="G5517"/>
      <c r="H5517"/>
      <c r="I5517"/>
      <c r="J5517"/>
      <c r="K5517"/>
      <c r="L5517"/>
    </row>
    <row r="5518" spans="1:12" ht="16" x14ac:dyDescent="0.2">
      <c r="A5518"/>
      <c r="B5518"/>
      <c r="C5518"/>
      <c r="D5518"/>
      <c r="E5518"/>
      <c r="F5518"/>
      <c r="G5518"/>
      <c r="H5518"/>
      <c r="I5518"/>
      <c r="J5518"/>
      <c r="K5518"/>
      <c r="L5518"/>
    </row>
    <row r="5519" spans="1:12" ht="16" x14ac:dyDescent="0.2">
      <c r="A5519"/>
      <c r="B5519"/>
      <c r="C5519"/>
      <c r="D5519"/>
      <c r="E5519"/>
      <c r="F5519"/>
      <c r="G5519"/>
      <c r="H5519"/>
      <c r="I5519"/>
      <c r="J5519"/>
      <c r="K5519"/>
      <c r="L5519"/>
    </row>
    <row r="5520" spans="1:12" ht="16" x14ac:dyDescent="0.2">
      <c r="A5520"/>
      <c r="B5520"/>
      <c r="C5520"/>
      <c r="D5520"/>
      <c r="E5520"/>
      <c r="F5520"/>
      <c r="G5520"/>
      <c r="H5520"/>
      <c r="I5520"/>
      <c r="J5520"/>
      <c r="K5520"/>
      <c r="L5520"/>
    </row>
    <row r="5521" spans="1:12" ht="16" x14ac:dyDescent="0.2">
      <c r="A5521"/>
      <c r="B5521"/>
      <c r="C5521"/>
      <c r="D5521"/>
      <c r="E5521"/>
      <c r="F5521"/>
      <c r="G5521"/>
      <c r="H5521"/>
      <c r="I5521"/>
      <c r="J5521"/>
      <c r="K5521"/>
      <c r="L5521"/>
    </row>
    <row r="5522" spans="1:12" ht="16" x14ac:dyDescent="0.2">
      <c r="A5522"/>
      <c r="B5522"/>
      <c r="C5522"/>
      <c r="D5522"/>
      <c r="E5522"/>
      <c r="F5522"/>
      <c r="G5522"/>
      <c r="H5522"/>
      <c r="I5522"/>
      <c r="J5522"/>
      <c r="K5522"/>
      <c r="L5522"/>
    </row>
    <row r="5523" spans="1:12" ht="16" x14ac:dyDescent="0.2">
      <c r="A5523"/>
      <c r="B5523"/>
      <c r="C5523"/>
      <c r="D5523"/>
      <c r="E5523"/>
      <c r="F5523"/>
      <c r="G5523"/>
      <c r="H5523"/>
      <c r="I5523"/>
      <c r="J5523"/>
      <c r="K5523"/>
      <c r="L5523"/>
    </row>
    <row r="5524" spans="1:12" ht="16" x14ac:dyDescent="0.2">
      <c r="A5524"/>
      <c r="B5524"/>
      <c r="C5524"/>
      <c r="D5524"/>
      <c r="E5524"/>
      <c r="F5524"/>
      <c r="G5524"/>
      <c r="H5524"/>
      <c r="I5524"/>
      <c r="J5524"/>
      <c r="K5524"/>
      <c r="L5524"/>
    </row>
    <row r="5525" spans="1:12" ht="16" x14ac:dyDescent="0.2">
      <c r="A5525"/>
      <c r="B5525"/>
      <c r="C5525"/>
      <c r="D5525"/>
      <c r="E5525"/>
      <c r="F5525"/>
      <c r="G5525"/>
      <c r="H5525"/>
      <c r="I5525"/>
      <c r="J5525"/>
      <c r="K5525"/>
      <c r="L5525"/>
    </row>
    <row r="5526" spans="1:12" ht="16" x14ac:dyDescent="0.2">
      <c r="A5526"/>
      <c r="B5526"/>
      <c r="C5526"/>
      <c r="D5526"/>
      <c r="E5526"/>
      <c r="F5526"/>
      <c r="G5526"/>
      <c r="H5526"/>
      <c r="I5526"/>
      <c r="J5526"/>
      <c r="K5526"/>
      <c r="L5526"/>
    </row>
    <row r="5527" spans="1:12" ht="16" x14ac:dyDescent="0.2">
      <c r="A5527"/>
      <c r="B5527"/>
      <c r="C5527"/>
      <c r="D5527"/>
      <c r="E5527"/>
      <c r="F5527"/>
      <c r="G5527"/>
      <c r="H5527"/>
      <c r="I5527"/>
      <c r="J5527"/>
      <c r="K5527"/>
      <c r="L5527"/>
    </row>
    <row r="5528" spans="1:12" ht="16" x14ac:dyDescent="0.2">
      <c r="A5528"/>
      <c r="B5528"/>
      <c r="C5528"/>
      <c r="D5528"/>
      <c r="E5528"/>
      <c r="F5528"/>
      <c r="G5528"/>
      <c r="H5528"/>
      <c r="I5528"/>
      <c r="J5528"/>
      <c r="K5528"/>
      <c r="L5528"/>
    </row>
    <row r="5529" spans="1:12" ht="16" x14ac:dyDescent="0.2">
      <c r="A5529"/>
      <c r="B5529"/>
      <c r="C5529"/>
      <c r="D5529"/>
      <c r="E5529"/>
      <c r="F5529"/>
      <c r="G5529"/>
      <c r="H5529"/>
      <c r="I5529"/>
      <c r="J5529"/>
      <c r="K5529"/>
      <c r="L5529"/>
    </row>
    <row r="5530" spans="1:12" ht="16" x14ac:dyDescent="0.2">
      <c r="A5530"/>
      <c r="B5530"/>
      <c r="C5530"/>
      <c r="D5530"/>
      <c r="E5530"/>
      <c r="F5530"/>
      <c r="G5530"/>
      <c r="H5530"/>
      <c r="I5530"/>
      <c r="J5530"/>
      <c r="K5530"/>
      <c r="L5530"/>
    </row>
    <row r="5531" spans="1:12" ht="16" x14ac:dyDescent="0.2">
      <c r="A5531"/>
      <c r="B5531"/>
      <c r="C5531"/>
      <c r="D5531"/>
      <c r="E5531"/>
      <c r="F5531"/>
      <c r="G5531"/>
      <c r="H5531"/>
      <c r="I5531"/>
      <c r="J5531"/>
      <c r="K5531"/>
      <c r="L5531"/>
    </row>
    <row r="5532" spans="1:12" ht="16" x14ac:dyDescent="0.2">
      <c r="A5532"/>
      <c r="B5532"/>
      <c r="C5532"/>
      <c r="D5532"/>
      <c r="E5532"/>
      <c r="F5532"/>
      <c r="G5532"/>
      <c r="H5532"/>
      <c r="I5532"/>
      <c r="J5532"/>
      <c r="K5532"/>
      <c r="L5532"/>
    </row>
    <row r="5533" spans="1:12" ht="16" x14ac:dyDescent="0.2">
      <c r="A5533"/>
      <c r="B5533"/>
      <c r="C5533"/>
      <c r="D5533"/>
      <c r="E5533"/>
      <c r="F5533"/>
      <c r="G5533"/>
      <c r="H5533"/>
      <c r="I5533"/>
      <c r="J5533"/>
      <c r="K5533"/>
      <c r="L5533"/>
    </row>
    <row r="5534" spans="1:12" ht="16" x14ac:dyDescent="0.2">
      <c r="A5534"/>
      <c r="B5534"/>
      <c r="C5534"/>
      <c r="D5534"/>
      <c r="E5534"/>
      <c r="F5534"/>
      <c r="G5534"/>
      <c r="H5534"/>
      <c r="I5534"/>
      <c r="J5534"/>
      <c r="K5534"/>
      <c r="L5534"/>
    </row>
    <row r="5535" spans="1:12" ht="16" x14ac:dyDescent="0.2">
      <c r="A5535"/>
      <c r="B5535"/>
      <c r="C5535"/>
      <c r="D5535"/>
      <c r="E5535"/>
      <c r="F5535"/>
      <c r="G5535"/>
      <c r="H5535"/>
      <c r="I5535"/>
      <c r="J5535"/>
      <c r="K5535"/>
      <c r="L5535"/>
    </row>
    <row r="5536" spans="1:12" ht="16" x14ac:dyDescent="0.2">
      <c r="A5536"/>
      <c r="B5536"/>
      <c r="C5536"/>
      <c r="D5536"/>
      <c r="E5536"/>
      <c r="F5536"/>
      <c r="G5536"/>
      <c r="H5536"/>
      <c r="I5536"/>
      <c r="J5536"/>
      <c r="K5536"/>
      <c r="L5536"/>
    </row>
    <row r="5537" spans="1:12" ht="16" x14ac:dyDescent="0.2">
      <c r="A5537"/>
      <c r="B5537"/>
      <c r="C5537"/>
      <c r="D5537"/>
      <c r="E5537"/>
      <c r="F5537"/>
      <c r="G5537"/>
      <c r="H5537"/>
      <c r="I5537"/>
      <c r="J5537"/>
      <c r="K5537"/>
      <c r="L5537"/>
    </row>
    <row r="5538" spans="1:12" ht="16" x14ac:dyDescent="0.2">
      <c r="A5538"/>
      <c r="B5538"/>
      <c r="C5538"/>
      <c r="D5538"/>
      <c r="E5538"/>
      <c r="F5538"/>
      <c r="G5538"/>
      <c r="H5538"/>
      <c r="I5538"/>
      <c r="J5538"/>
      <c r="K5538"/>
      <c r="L5538"/>
    </row>
    <row r="5539" spans="1:12" ht="16" x14ac:dyDescent="0.2">
      <c r="A5539"/>
      <c r="B5539"/>
      <c r="C5539"/>
      <c r="D5539"/>
      <c r="E5539"/>
      <c r="F5539"/>
      <c r="G5539"/>
      <c r="H5539"/>
      <c r="I5539"/>
      <c r="J5539"/>
      <c r="K5539"/>
      <c r="L5539"/>
    </row>
    <row r="5540" spans="1:12" ht="16" x14ac:dyDescent="0.2">
      <c r="A5540"/>
      <c r="B5540"/>
      <c r="C5540"/>
      <c r="D5540"/>
      <c r="E5540"/>
      <c r="F5540"/>
      <c r="G5540"/>
      <c r="H5540"/>
      <c r="I5540"/>
      <c r="J5540"/>
      <c r="K5540"/>
      <c r="L5540"/>
    </row>
    <row r="5541" spans="1:12" ht="16" x14ac:dyDescent="0.2">
      <c r="A5541"/>
      <c r="B5541"/>
      <c r="C5541"/>
      <c r="D5541"/>
      <c r="E5541"/>
      <c r="F5541"/>
      <c r="G5541"/>
      <c r="H5541"/>
      <c r="I5541"/>
      <c r="J5541"/>
      <c r="K5541"/>
      <c r="L5541"/>
    </row>
    <row r="5542" spans="1:12" ht="16" x14ac:dyDescent="0.2">
      <c r="A5542"/>
      <c r="B5542"/>
      <c r="C5542"/>
      <c r="D5542"/>
      <c r="E5542"/>
      <c r="F5542"/>
      <c r="G5542"/>
      <c r="H5542"/>
      <c r="I5542"/>
      <c r="J5542"/>
      <c r="K5542"/>
      <c r="L5542"/>
    </row>
    <row r="5543" spans="1:12" ht="16" x14ac:dyDescent="0.2">
      <c r="A5543"/>
      <c r="B5543"/>
      <c r="C5543"/>
      <c r="D5543"/>
      <c r="E5543"/>
      <c r="F5543"/>
      <c r="G5543"/>
      <c r="H5543"/>
      <c r="I5543"/>
      <c r="J5543"/>
      <c r="K5543"/>
      <c r="L5543"/>
    </row>
    <row r="5544" spans="1:12" ht="16" x14ac:dyDescent="0.2">
      <c r="A5544"/>
      <c r="B5544"/>
      <c r="C5544"/>
      <c r="D5544"/>
      <c r="E5544"/>
      <c r="F5544"/>
      <c r="G5544"/>
      <c r="H5544"/>
      <c r="I5544"/>
      <c r="J5544"/>
      <c r="K5544"/>
      <c r="L5544"/>
    </row>
    <row r="5545" spans="1:12" ht="16" x14ac:dyDescent="0.2">
      <c r="A5545"/>
      <c r="B5545"/>
      <c r="C5545"/>
      <c r="D5545"/>
      <c r="E5545"/>
      <c r="F5545"/>
      <c r="G5545"/>
      <c r="H5545"/>
      <c r="I5545"/>
      <c r="J5545"/>
      <c r="K5545"/>
      <c r="L5545"/>
    </row>
    <row r="5546" spans="1:12" ht="16" x14ac:dyDescent="0.2">
      <c r="A5546"/>
      <c r="B5546"/>
      <c r="C5546"/>
      <c r="D5546"/>
      <c r="E5546"/>
      <c r="F5546"/>
      <c r="G5546"/>
      <c r="H5546"/>
      <c r="I5546"/>
      <c r="J5546"/>
      <c r="K5546"/>
      <c r="L5546"/>
    </row>
    <row r="5547" spans="1:12" ht="16" x14ac:dyDescent="0.2">
      <c r="A5547"/>
      <c r="B5547"/>
      <c r="C5547"/>
      <c r="D5547"/>
      <c r="E5547"/>
      <c r="F5547"/>
      <c r="G5547"/>
      <c r="H5547"/>
      <c r="I5547"/>
      <c r="J5547"/>
      <c r="K5547"/>
      <c r="L5547"/>
    </row>
    <row r="5548" spans="1:12" ht="16" x14ac:dyDescent="0.2">
      <c r="A5548"/>
      <c r="B5548"/>
      <c r="C5548"/>
      <c r="D5548"/>
      <c r="E5548"/>
      <c r="F5548"/>
      <c r="G5548"/>
      <c r="H5548"/>
      <c r="I5548"/>
      <c r="J5548"/>
      <c r="K5548"/>
      <c r="L5548"/>
    </row>
    <row r="5549" spans="1:12" ht="16" x14ac:dyDescent="0.2">
      <c r="A5549"/>
      <c r="B5549"/>
      <c r="C5549"/>
      <c r="D5549"/>
      <c r="E5549"/>
      <c r="F5549"/>
      <c r="G5549"/>
      <c r="H5549"/>
      <c r="I5549"/>
      <c r="J5549"/>
      <c r="K5549"/>
      <c r="L5549"/>
    </row>
    <row r="5550" spans="1:12" ht="16" x14ac:dyDescent="0.2">
      <c r="A5550"/>
      <c r="B5550"/>
      <c r="C5550"/>
      <c r="D5550"/>
      <c r="E5550"/>
      <c r="F5550"/>
      <c r="G5550"/>
      <c r="H5550"/>
      <c r="I5550"/>
      <c r="J5550"/>
      <c r="K5550"/>
      <c r="L5550"/>
    </row>
    <row r="5551" spans="1:12" ht="16" x14ac:dyDescent="0.2">
      <c r="A5551"/>
      <c r="B5551"/>
      <c r="C5551"/>
      <c r="D5551"/>
      <c r="E5551"/>
      <c r="F5551"/>
      <c r="G5551"/>
      <c r="H5551"/>
      <c r="I5551"/>
      <c r="J5551"/>
      <c r="K5551"/>
      <c r="L5551"/>
    </row>
    <row r="5552" spans="1:12" ht="16" x14ac:dyDescent="0.2">
      <c r="A5552"/>
      <c r="B5552"/>
      <c r="C5552"/>
      <c r="D5552"/>
      <c r="E5552"/>
      <c r="F5552"/>
      <c r="G5552"/>
      <c r="H5552"/>
      <c r="I5552"/>
      <c r="J5552"/>
      <c r="K5552"/>
      <c r="L5552"/>
    </row>
    <row r="5553" spans="1:12" ht="16" x14ac:dyDescent="0.2">
      <c r="A5553"/>
      <c r="B5553"/>
      <c r="C5553"/>
      <c r="D5553"/>
      <c r="E5553"/>
      <c r="F5553"/>
      <c r="G5553"/>
      <c r="H5553"/>
      <c r="I5553"/>
      <c r="J5553"/>
      <c r="K5553"/>
      <c r="L5553"/>
    </row>
    <row r="5554" spans="1:12" ht="16" x14ac:dyDescent="0.2">
      <c r="A5554"/>
      <c r="B5554"/>
      <c r="C5554"/>
      <c r="D5554"/>
      <c r="E5554"/>
      <c r="F5554"/>
      <c r="G5554"/>
      <c r="H5554"/>
      <c r="I5554"/>
      <c r="J5554"/>
      <c r="K5554"/>
      <c r="L5554"/>
    </row>
    <row r="5555" spans="1:12" ht="16" x14ac:dyDescent="0.2">
      <c r="A5555"/>
      <c r="B5555"/>
      <c r="C5555"/>
      <c r="D5555"/>
      <c r="E5555"/>
      <c r="F5555"/>
      <c r="G5555"/>
      <c r="H5555"/>
      <c r="I5555"/>
      <c r="J5555"/>
      <c r="K5555"/>
      <c r="L5555"/>
    </row>
    <row r="5556" spans="1:12" ht="16" x14ac:dyDescent="0.2">
      <c r="A5556"/>
      <c r="B5556"/>
      <c r="C5556"/>
      <c r="D5556"/>
      <c r="E5556"/>
      <c r="F5556"/>
      <c r="G5556"/>
      <c r="H5556"/>
      <c r="I5556"/>
      <c r="J5556"/>
      <c r="K5556"/>
      <c r="L5556"/>
    </row>
    <row r="5557" spans="1:12" ht="16" x14ac:dyDescent="0.2">
      <c r="A5557"/>
      <c r="B5557"/>
      <c r="C5557"/>
      <c r="D5557"/>
      <c r="E5557"/>
      <c r="F5557"/>
      <c r="G5557"/>
      <c r="H5557"/>
      <c r="I5557"/>
      <c r="J5557"/>
      <c r="K5557"/>
      <c r="L5557"/>
    </row>
    <row r="5558" spans="1:12" ht="16" x14ac:dyDescent="0.2">
      <c r="A5558"/>
      <c r="B5558"/>
      <c r="C5558"/>
      <c r="D5558"/>
      <c r="E5558"/>
      <c r="F5558"/>
      <c r="G5558"/>
      <c r="H5558"/>
      <c r="I5558"/>
      <c r="J5558"/>
      <c r="K5558"/>
      <c r="L5558"/>
    </row>
    <row r="5559" spans="1:12" ht="16" x14ac:dyDescent="0.2">
      <c r="A5559"/>
      <c r="B5559"/>
      <c r="C5559"/>
      <c r="D5559"/>
      <c r="E5559"/>
      <c r="F5559"/>
      <c r="G5559"/>
      <c r="H5559"/>
      <c r="I5559"/>
      <c r="J5559"/>
      <c r="K5559"/>
      <c r="L5559"/>
    </row>
    <row r="5560" spans="1:12" ht="16" x14ac:dyDescent="0.2">
      <c r="A5560"/>
      <c r="B5560"/>
      <c r="C5560"/>
      <c r="D5560"/>
      <c r="E5560"/>
      <c r="F5560"/>
      <c r="G5560"/>
      <c r="H5560"/>
      <c r="I5560"/>
      <c r="J5560"/>
      <c r="K5560"/>
      <c r="L5560"/>
    </row>
    <row r="5561" spans="1:12" ht="16" x14ac:dyDescent="0.2">
      <c r="A5561"/>
      <c r="B5561"/>
      <c r="C5561"/>
      <c r="D5561"/>
      <c r="E5561"/>
      <c r="F5561"/>
      <c r="G5561"/>
      <c r="H5561"/>
      <c r="I5561"/>
      <c r="J5561"/>
      <c r="K5561"/>
      <c r="L5561"/>
    </row>
    <row r="5562" spans="1:12" ht="16" x14ac:dyDescent="0.2">
      <c r="A5562"/>
      <c r="B5562"/>
      <c r="C5562"/>
      <c r="D5562"/>
      <c r="E5562"/>
      <c r="F5562"/>
      <c r="G5562"/>
      <c r="H5562"/>
      <c r="I5562"/>
      <c r="J5562"/>
      <c r="K5562"/>
      <c r="L5562"/>
    </row>
    <row r="5563" spans="1:12" ht="16" x14ac:dyDescent="0.2">
      <c r="A5563"/>
      <c r="B5563"/>
      <c r="C5563"/>
      <c r="D5563"/>
      <c r="E5563"/>
      <c r="F5563"/>
      <c r="G5563"/>
      <c r="H5563"/>
      <c r="I5563"/>
      <c r="J5563"/>
      <c r="K5563"/>
      <c r="L5563"/>
    </row>
    <row r="5564" spans="1:12" ht="16" x14ac:dyDescent="0.2">
      <c r="A5564"/>
      <c r="B5564"/>
      <c r="C5564"/>
      <c r="D5564"/>
      <c r="E5564"/>
      <c r="F5564"/>
      <c r="G5564"/>
      <c r="H5564"/>
      <c r="I5564"/>
      <c r="J5564"/>
      <c r="K5564"/>
      <c r="L5564"/>
    </row>
    <row r="5565" spans="1:12" ht="16" x14ac:dyDescent="0.2">
      <c r="A5565"/>
      <c r="B5565"/>
      <c r="C5565"/>
      <c r="D5565"/>
      <c r="E5565"/>
      <c r="F5565"/>
      <c r="G5565"/>
      <c r="H5565"/>
      <c r="I5565"/>
      <c r="J5565"/>
      <c r="K5565"/>
      <c r="L5565"/>
    </row>
    <row r="5566" spans="1:12" ht="16" x14ac:dyDescent="0.2">
      <c r="A5566"/>
      <c r="B5566"/>
      <c r="C5566"/>
      <c r="D5566"/>
      <c r="E5566"/>
      <c r="F5566"/>
      <c r="G5566"/>
      <c r="H5566"/>
      <c r="I5566"/>
      <c r="J5566"/>
      <c r="K5566"/>
      <c r="L5566"/>
    </row>
    <row r="5567" spans="1:12" ht="16" x14ac:dyDescent="0.2">
      <c r="A5567"/>
      <c r="B5567"/>
      <c r="C5567"/>
      <c r="D5567"/>
      <c r="E5567"/>
      <c r="F5567"/>
      <c r="G5567"/>
      <c r="H5567"/>
      <c r="I5567"/>
      <c r="J5567"/>
      <c r="K5567"/>
      <c r="L5567"/>
    </row>
    <row r="5568" spans="1:12" ht="16" x14ac:dyDescent="0.2">
      <c r="A5568"/>
      <c r="B5568"/>
      <c r="C5568"/>
      <c r="D5568"/>
      <c r="E5568"/>
      <c r="F5568"/>
      <c r="G5568"/>
      <c r="H5568"/>
      <c r="I5568"/>
      <c r="J5568"/>
      <c r="K5568"/>
      <c r="L5568"/>
    </row>
    <row r="5569" spans="1:12" ht="16" x14ac:dyDescent="0.2">
      <c r="A5569"/>
      <c r="B5569"/>
      <c r="C5569"/>
      <c r="D5569"/>
      <c r="E5569"/>
      <c r="F5569"/>
      <c r="G5569"/>
      <c r="H5569"/>
      <c r="I5569"/>
      <c r="J5569"/>
      <c r="K5569"/>
      <c r="L5569"/>
    </row>
    <row r="5570" spans="1:12" ht="16" x14ac:dyDescent="0.2">
      <c r="A5570"/>
      <c r="B5570"/>
      <c r="C5570"/>
      <c r="D5570"/>
      <c r="E5570"/>
      <c r="F5570"/>
      <c r="G5570"/>
      <c r="H5570"/>
      <c r="I5570"/>
      <c r="J5570"/>
      <c r="K5570"/>
      <c r="L5570"/>
    </row>
    <row r="5571" spans="1:12" ht="16" x14ac:dyDescent="0.2">
      <c r="A5571"/>
      <c r="B5571"/>
      <c r="C5571"/>
      <c r="D5571"/>
      <c r="E5571"/>
      <c r="F5571"/>
      <c r="G5571"/>
      <c r="H5571"/>
      <c r="I5571"/>
      <c r="J5571"/>
      <c r="K5571"/>
      <c r="L5571"/>
    </row>
    <row r="5572" spans="1:12" ht="16" x14ac:dyDescent="0.2">
      <c r="A5572"/>
      <c r="B5572"/>
      <c r="C5572"/>
      <c r="D5572"/>
      <c r="E5572"/>
      <c r="F5572"/>
      <c r="G5572"/>
      <c r="H5572"/>
      <c r="I5572"/>
      <c r="J5572"/>
      <c r="K5572"/>
      <c r="L5572"/>
    </row>
    <row r="5573" spans="1:12" ht="16" x14ac:dyDescent="0.2">
      <c r="A5573"/>
      <c r="B5573"/>
      <c r="C5573"/>
      <c r="D5573"/>
      <c r="E5573"/>
      <c r="F5573"/>
      <c r="G5573"/>
      <c r="H5573"/>
      <c r="I5573"/>
      <c r="J5573"/>
      <c r="K5573"/>
      <c r="L5573"/>
    </row>
    <row r="5574" spans="1:12" ht="16" x14ac:dyDescent="0.2">
      <c r="A5574"/>
      <c r="B5574"/>
      <c r="C5574"/>
      <c r="D5574"/>
      <c r="E5574"/>
      <c r="F5574"/>
      <c r="G5574"/>
      <c r="H5574"/>
      <c r="I5574"/>
      <c r="J5574"/>
      <c r="K5574"/>
      <c r="L5574"/>
    </row>
    <row r="5575" spans="1:12" ht="16" x14ac:dyDescent="0.2">
      <c r="A5575"/>
      <c r="B5575"/>
      <c r="C5575"/>
      <c r="D5575"/>
      <c r="E5575"/>
      <c r="F5575"/>
      <c r="G5575"/>
      <c r="H5575"/>
      <c r="I5575"/>
      <c r="J5575"/>
      <c r="K5575"/>
      <c r="L5575"/>
    </row>
    <row r="5576" spans="1:12" ht="16" x14ac:dyDescent="0.2">
      <c r="A5576"/>
      <c r="B5576"/>
      <c r="C5576"/>
      <c r="D5576"/>
      <c r="E5576"/>
      <c r="F5576"/>
      <c r="G5576"/>
      <c r="H5576"/>
      <c r="I5576"/>
      <c r="J5576"/>
      <c r="K5576"/>
      <c r="L5576"/>
    </row>
    <row r="5577" spans="1:12" ht="16" x14ac:dyDescent="0.2">
      <c r="A5577"/>
      <c r="B5577"/>
      <c r="C5577"/>
      <c r="D5577"/>
      <c r="E5577"/>
      <c r="F5577"/>
      <c r="G5577"/>
      <c r="H5577"/>
      <c r="I5577"/>
      <c r="J5577"/>
      <c r="K5577"/>
      <c r="L5577"/>
    </row>
    <row r="5578" spans="1:12" ht="16" x14ac:dyDescent="0.2">
      <c r="A5578"/>
      <c r="B5578"/>
      <c r="C5578"/>
      <c r="D5578"/>
      <c r="E5578"/>
      <c r="F5578"/>
      <c r="G5578"/>
      <c r="H5578"/>
      <c r="I5578"/>
      <c r="J5578"/>
      <c r="K5578"/>
      <c r="L5578"/>
    </row>
    <row r="5579" spans="1:12" ht="16" x14ac:dyDescent="0.2">
      <c r="A5579"/>
      <c r="B5579"/>
      <c r="C5579"/>
      <c r="D5579"/>
      <c r="E5579"/>
      <c r="F5579"/>
      <c r="G5579"/>
      <c r="H5579"/>
      <c r="I5579"/>
      <c r="J5579"/>
      <c r="K5579"/>
      <c r="L5579"/>
    </row>
    <row r="5580" spans="1:12" ht="16" x14ac:dyDescent="0.2">
      <c r="A5580"/>
      <c r="B5580"/>
      <c r="C5580"/>
      <c r="D5580"/>
      <c r="E5580"/>
      <c r="F5580"/>
      <c r="G5580"/>
      <c r="H5580"/>
      <c r="I5580"/>
      <c r="J5580"/>
      <c r="K5580"/>
      <c r="L5580"/>
    </row>
    <row r="5581" spans="1:12" ht="16" x14ac:dyDescent="0.2">
      <c r="A5581"/>
      <c r="B5581"/>
      <c r="C5581"/>
      <c r="D5581"/>
      <c r="E5581"/>
      <c r="F5581"/>
      <c r="G5581"/>
      <c r="H5581"/>
      <c r="I5581"/>
      <c r="J5581"/>
      <c r="K5581"/>
      <c r="L5581"/>
    </row>
    <row r="5582" spans="1:12" ht="16" x14ac:dyDescent="0.2">
      <c r="A5582"/>
      <c r="B5582"/>
      <c r="C5582"/>
      <c r="D5582"/>
      <c r="E5582"/>
      <c r="F5582"/>
      <c r="G5582"/>
      <c r="H5582"/>
      <c r="I5582"/>
      <c r="J5582"/>
      <c r="K5582"/>
      <c r="L5582"/>
    </row>
    <row r="5583" spans="1:12" ht="16" x14ac:dyDescent="0.2">
      <c r="A5583"/>
      <c r="B5583"/>
      <c r="C5583"/>
      <c r="D5583"/>
      <c r="E5583"/>
      <c r="F5583"/>
      <c r="G5583"/>
      <c r="H5583"/>
      <c r="I5583"/>
      <c r="J5583"/>
      <c r="K5583"/>
      <c r="L5583"/>
    </row>
    <row r="5584" spans="1:12" ht="16" x14ac:dyDescent="0.2">
      <c r="A5584"/>
      <c r="B5584"/>
      <c r="C5584"/>
      <c r="D5584"/>
      <c r="E5584"/>
      <c r="F5584"/>
      <c r="G5584"/>
      <c r="H5584"/>
      <c r="I5584"/>
      <c r="J5584"/>
      <c r="K5584"/>
      <c r="L5584"/>
    </row>
    <row r="5585" spans="1:12" ht="16" x14ac:dyDescent="0.2">
      <c r="A5585"/>
      <c r="B5585"/>
      <c r="C5585"/>
      <c r="D5585"/>
      <c r="E5585"/>
      <c r="F5585"/>
      <c r="G5585"/>
      <c r="H5585"/>
      <c r="I5585"/>
      <c r="J5585"/>
      <c r="K5585"/>
      <c r="L5585"/>
    </row>
    <row r="5586" spans="1:12" ht="16" x14ac:dyDescent="0.2">
      <c r="A5586"/>
      <c r="B5586"/>
      <c r="C5586"/>
      <c r="D5586"/>
      <c r="E5586"/>
      <c r="F5586"/>
      <c r="G5586"/>
      <c r="H5586"/>
      <c r="I5586"/>
      <c r="J5586"/>
      <c r="K5586"/>
      <c r="L5586"/>
    </row>
    <row r="5587" spans="1:12" ht="16" x14ac:dyDescent="0.2">
      <c r="A5587"/>
      <c r="B5587"/>
      <c r="C5587"/>
      <c r="D5587"/>
      <c r="E5587"/>
      <c r="F5587"/>
      <c r="G5587"/>
      <c r="H5587"/>
      <c r="I5587"/>
      <c r="J5587"/>
      <c r="K5587"/>
      <c r="L5587"/>
    </row>
    <row r="5588" spans="1:12" ht="16" x14ac:dyDescent="0.2">
      <c r="A5588"/>
      <c r="B5588"/>
      <c r="C5588"/>
      <c r="D5588"/>
      <c r="E5588"/>
      <c r="F5588"/>
      <c r="G5588"/>
      <c r="H5588"/>
      <c r="I5588"/>
      <c r="J5588"/>
      <c r="K5588"/>
      <c r="L5588"/>
    </row>
    <row r="5589" spans="1:12" ht="16" x14ac:dyDescent="0.2">
      <c r="A5589"/>
      <c r="B5589"/>
      <c r="C5589"/>
      <c r="D5589"/>
      <c r="E5589"/>
      <c r="F5589"/>
      <c r="G5589"/>
      <c r="H5589"/>
      <c r="I5589"/>
      <c r="J5589"/>
      <c r="K5589"/>
      <c r="L5589"/>
    </row>
    <row r="5590" spans="1:12" ht="16" x14ac:dyDescent="0.2">
      <c r="A5590"/>
      <c r="B5590"/>
      <c r="C5590"/>
      <c r="D5590"/>
      <c r="E5590"/>
      <c r="F5590"/>
      <c r="G5590"/>
      <c r="H5590"/>
      <c r="I5590"/>
      <c r="J5590"/>
      <c r="K5590"/>
      <c r="L5590"/>
    </row>
    <row r="5591" spans="1:12" ht="16" x14ac:dyDescent="0.2">
      <c r="A5591"/>
      <c r="B5591"/>
      <c r="C5591"/>
      <c r="D5591"/>
      <c r="E5591"/>
      <c r="F5591"/>
      <c r="G5591"/>
      <c r="H5591"/>
      <c r="I5591"/>
      <c r="J5591"/>
      <c r="K5591"/>
      <c r="L5591"/>
    </row>
    <row r="5592" spans="1:12" ht="16" x14ac:dyDescent="0.2">
      <c r="A5592"/>
      <c r="B5592"/>
      <c r="C5592"/>
      <c r="D5592"/>
      <c r="E5592"/>
      <c r="F5592"/>
      <c r="G5592"/>
      <c r="H5592"/>
      <c r="I5592"/>
      <c r="J5592"/>
      <c r="K5592"/>
      <c r="L5592"/>
    </row>
    <row r="5593" spans="1:12" ht="16" x14ac:dyDescent="0.2">
      <c r="A5593"/>
      <c r="B5593"/>
      <c r="C5593"/>
      <c r="D5593"/>
      <c r="E5593"/>
      <c r="F5593"/>
      <c r="G5593"/>
      <c r="H5593"/>
      <c r="I5593"/>
      <c r="J5593"/>
      <c r="K5593"/>
      <c r="L5593"/>
    </row>
    <row r="5594" spans="1:12" ht="16" x14ac:dyDescent="0.2">
      <c r="A5594"/>
      <c r="B5594"/>
      <c r="C5594"/>
      <c r="D5594"/>
      <c r="E5594"/>
      <c r="F5594"/>
      <c r="G5594"/>
      <c r="H5594"/>
      <c r="I5594"/>
      <c r="J5594"/>
      <c r="K5594"/>
      <c r="L5594"/>
    </row>
    <row r="5595" spans="1:12" ht="16" x14ac:dyDescent="0.2">
      <c r="A5595"/>
      <c r="B5595"/>
      <c r="C5595"/>
      <c r="D5595"/>
      <c r="E5595"/>
      <c r="F5595"/>
      <c r="G5595"/>
      <c r="H5595"/>
      <c r="I5595"/>
      <c r="J5595"/>
      <c r="K5595"/>
      <c r="L5595"/>
    </row>
    <row r="5596" spans="1:12" ht="16" x14ac:dyDescent="0.2">
      <c r="A5596"/>
      <c r="B5596"/>
      <c r="C5596"/>
      <c r="D5596"/>
      <c r="E5596"/>
      <c r="F5596"/>
      <c r="G5596"/>
      <c r="H5596"/>
      <c r="I5596"/>
      <c r="J5596"/>
      <c r="K5596"/>
      <c r="L5596"/>
    </row>
    <row r="5597" spans="1:12" ht="16" x14ac:dyDescent="0.2">
      <c r="A5597"/>
      <c r="B5597"/>
      <c r="C5597"/>
      <c r="D5597"/>
      <c r="E5597"/>
      <c r="F5597"/>
      <c r="G5597"/>
      <c r="H5597"/>
      <c r="I5597"/>
      <c r="J5597"/>
      <c r="K5597"/>
      <c r="L5597"/>
    </row>
    <row r="5598" spans="1:12" ht="16" x14ac:dyDescent="0.2">
      <c r="A5598"/>
      <c r="B5598"/>
      <c r="C5598"/>
      <c r="D5598"/>
      <c r="E5598"/>
      <c r="F5598"/>
      <c r="G5598"/>
      <c r="H5598"/>
      <c r="I5598"/>
      <c r="J5598"/>
      <c r="K5598"/>
      <c r="L5598"/>
    </row>
    <row r="5599" spans="1:12" ht="16" x14ac:dyDescent="0.2">
      <c r="A5599"/>
      <c r="B5599"/>
      <c r="C5599"/>
      <c r="D5599"/>
      <c r="E5599"/>
      <c r="F5599"/>
      <c r="G5599"/>
      <c r="H5599"/>
      <c r="I5599"/>
      <c r="J5599"/>
      <c r="K5599"/>
      <c r="L5599"/>
    </row>
    <row r="5600" spans="1:12" ht="16" x14ac:dyDescent="0.2">
      <c r="A5600"/>
      <c r="B5600"/>
      <c r="C5600"/>
      <c r="D5600"/>
      <c r="E5600"/>
      <c r="F5600"/>
      <c r="G5600"/>
      <c r="H5600"/>
      <c r="I5600"/>
      <c r="J5600"/>
      <c r="K5600"/>
      <c r="L5600"/>
    </row>
    <row r="5601" spans="1:12" ht="16" x14ac:dyDescent="0.2">
      <c r="A5601"/>
      <c r="B5601"/>
      <c r="C5601"/>
      <c r="D5601"/>
      <c r="E5601"/>
      <c r="F5601"/>
      <c r="G5601"/>
      <c r="H5601"/>
      <c r="I5601"/>
      <c r="J5601"/>
      <c r="K5601"/>
      <c r="L5601"/>
    </row>
    <row r="5602" spans="1:12" ht="16" x14ac:dyDescent="0.2">
      <c r="A5602"/>
      <c r="B5602"/>
      <c r="C5602"/>
      <c r="D5602"/>
      <c r="E5602"/>
      <c r="F5602"/>
      <c r="G5602"/>
      <c r="H5602"/>
      <c r="I5602"/>
      <c r="J5602"/>
      <c r="K5602"/>
      <c r="L5602"/>
    </row>
    <row r="5603" spans="1:12" ht="16" x14ac:dyDescent="0.2">
      <c r="A5603"/>
      <c r="B5603"/>
      <c r="C5603"/>
      <c r="D5603"/>
      <c r="E5603"/>
      <c r="F5603"/>
      <c r="G5603"/>
      <c r="H5603"/>
      <c r="I5603"/>
      <c r="J5603"/>
      <c r="K5603"/>
      <c r="L5603"/>
    </row>
    <row r="5604" spans="1:12" ht="16" x14ac:dyDescent="0.2">
      <c r="A5604"/>
      <c r="B5604"/>
      <c r="C5604"/>
      <c r="D5604"/>
      <c r="E5604"/>
      <c r="F5604"/>
      <c r="G5604"/>
      <c r="H5604"/>
      <c r="I5604"/>
      <c r="J5604"/>
      <c r="K5604"/>
      <c r="L5604"/>
    </row>
    <row r="5605" spans="1:12" ht="16" x14ac:dyDescent="0.2">
      <c r="A5605"/>
      <c r="B5605"/>
      <c r="C5605"/>
      <c r="D5605"/>
      <c r="E5605"/>
      <c r="F5605"/>
      <c r="G5605"/>
      <c r="H5605"/>
      <c r="I5605"/>
      <c r="J5605"/>
      <c r="K5605"/>
      <c r="L5605"/>
    </row>
    <row r="5606" spans="1:12" ht="16" x14ac:dyDescent="0.2">
      <c r="A5606"/>
      <c r="B5606"/>
      <c r="C5606"/>
      <c r="D5606"/>
      <c r="E5606"/>
      <c r="F5606"/>
      <c r="G5606"/>
      <c r="H5606"/>
      <c r="I5606"/>
      <c r="J5606"/>
      <c r="K5606"/>
      <c r="L5606"/>
    </row>
    <row r="5607" spans="1:12" ht="16" x14ac:dyDescent="0.2">
      <c r="A5607"/>
      <c r="B5607"/>
      <c r="C5607"/>
      <c r="D5607"/>
      <c r="E5607"/>
      <c r="F5607"/>
      <c r="G5607"/>
      <c r="H5607"/>
      <c r="I5607"/>
      <c r="J5607"/>
      <c r="K5607"/>
      <c r="L5607"/>
    </row>
    <row r="5608" spans="1:12" ht="16" x14ac:dyDescent="0.2">
      <c r="A5608"/>
      <c r="B5608"/>
      <c r="C5608"/>
      <c r="D5608"/>
      <c r="E5608"/>
      <c r="F5608"/>
      <c r="G5608"/>
      <c r="H5608"/>
      <c r="I5608"/>
      <c r="J5608"/>
      <c r="K5608"/>
      <c r="L5608"/>
    </row>
    <row r="5609" spans="1:12" ht="16" x14ac:dyDescent="0.2">
      <c r="A5609"/>
      <c r="B5609"/>
      <c r="C5609"/>
      <c r="D5609"/>
      <c r="E5609"/>
      <c r="F5609"/>
      <c r="G5609"/>
      <c r="H5609"/>
      <c r="I5609"/>
      <c r="J5609"/>
      <c r="K5609"/>
      <c r="L5609"/>
    </row>
    <row r="5610" spans="1:12" ht="16" x14ac:dyDescent="0.2">
      <c r="A5610"/>
      <c r="B5610"/>
      <c r="C5610"/>
      <c r="D5610"/>
      <c r="E5610"/>
      <c r="F5610"/>
      <c r="G5610"/>
      <c r="H5610"/>
      <c r="I5610"/>
      <c r="J5610"/>
      <c r="K5610"/>
      <c r="L5610"/>
    </row>
    <row r="5611" spans="1:12" ht="16" x14ac:dyDescent="0.2">
      <c r="A5611"/>
      <c r="B5611"/>
      <c r="C5611"/>
      <c r="D5611"/>
      <c r="E5611"/>
      <c r="F5611"/>
      <c r="G5611"/>
      <c r="H5611"/>
      <c r="I5611"/>
      <c r="J5611"/>
      <c r="K5611"/>
      <c r="L5611"/>
    </row>
    <row r="5612" spans="1:12" ht="16" x14ac:dyDescent="0.2">
      <c r="A5612"/>
      <c r="B5612"/>
      <c r="C5612"/>
      <c r="D5612"/>
      <c r="E5612"/>
      <c r="F5612"/>
      <c r="G5612"/>
      <c r="H5612"/>
      <c r="I5612"/>
      <c r="J5612"/>
      <c r="K5612"/>
      <c r="L5612"/>
    </row>
    <row r="5613" spans="1:12" ht="16" x14ac:dyDescent="0.2">
      <c r="A5613"/>
      <c r="B5613"/>
      <c r="C5613"/>
      <c r="D5613"/>
      <c r="E5613"/>
      <c r="F5613"/>
      <c r="G5613"/>
      <c r="H5613"/>
      <c r="I5613"/>
      <c r="J5613"/>
      <c r="K5613"/>
      <c r="L5613"/>
    </row>
    <row r="5614" spans="1:12" ht="16" x14ac:dyDescent="0.2">
      <c r="A5614"/>
      <c r="B5614"/>
      <c r="C5614"/>
      <c r="D5614"/>
      <c r="E5614"/>
      <c r="F5614"/>
      <c r="G5614"/>
      <c r="H5614"/>
      <c r="I5614"/>
      <c r="J5614"/>
      <c r="K5614"/>
      <c r="L5614"/>
    </row>
    <row r="5615" spans="1:12" ht="16" x14ac:dyDescent="0.2">
      <c r="A5615"/>
      <c r="B5615"/>
      <c r="C5615"/>
      <c r="D5615"/>
      <c r="E5615"/>
      <c r="F5615"/>
      <c r="G5615"/>
      <c r="H5615"/>
      <c r="I5615"/>
      <c r="J5615"/>
      <c r="K5615"/>
      <c r="L5615"/>
    </row>
    <row r="5616" spans="1:12" ht="16" x14ac:dyDescent="0.2">
      <c r="A5616"/>
      <c r="B5616"/>
      <c r="C5616"/>
      <c r="D5616"/>
      <c r="E5616"/>
      <c r="F5616"/>
      <c r="G5616"/>
      <c r="H5616"/>
      <c r="I5616"/>
      <c r="J5616"/>
      <c r="K5616"/>
      <c r="L5616"/>
    </row>
    <row r="5617" spans="1:12" ht="16" x14ac:dyDescent="0.2">
      <c r="A5617"/>
      <c r="B5617"/>
      <c r="C5617"/>
      <c r="D5617"/>
      <c r="E5617"/>
      <c r="F5617"/>
      <c r="G5617"/>
      <c r="H5617"/>
      <c r="I5617"/>
      <c r="J5617"/>
      <c r="K5617"/>
      <c r="L5617"/>
    </row>
    <row r="5618" spans="1:12" ht="16" x14ac:dyDescent="0.2">
      <c r="A5618"/>
      <c r="B5618"/>
      <c r="C5618"/>
      <c r="D5618"/>
      <c r="E5618"/>
      <c r="F5618"/>
      <c r="G5618"/>
      <c r="H5618"/>
      <c r="I5618"/>
      <c r="J5618"/>
      <c r="K5618"/>
      <c r="L5618"/>
    </row>
    <row r="5619" spans="1:12" ht="16" x14ac:dyDescent="0.2">
      <c r="A5619"/>
      <c r="B5619"/>
      <c r="C5619"/>
      <c r="D5619"/>
      <c r="E5619"/>
      <c r="F5619"/>
      <c r="G5619"/>
      <c r="H5619"/>
      <c r="I5619"/>
      <c r="J5619"/>
      <c r="K5619"/>
      <c r="L5619"/>
    </row>
    <row r="5620" spans="1:12" ht="16" x14ac:dyDescent="0.2">
      <c r="A5620"/>
      <c r="B5620"/>
      <c r="C5620"/>
      <c r="D5620"/>
      <c r="E5620"/>
      <c r="F5620"/>
      <c r="G5620"/>
      <c r="H5620"/>
      <c r="I5620"/>
      <c r="J5620"/>
      <c r="K5620"/>
      <c r="L5620"/>
    </row>
    <row r="5621" spans="1:12" ht="16" x14ac:dyDescent="0.2">
      <c r="A5621"/>
      <c r="B5621"/>
      <c r="C5621"/>
      <c r="D5621"/>
      <c r="E5621"/>
      <c r="F5621"/>
      <c r="G5621"/>
      <c r="H5621"/>
      <c r="I5621"/>
      <c r="J5621"/>
      <c r="K5621"/>
      <c r="L5621"/>
    </row>
    <row r="5622" spans="1:12" ht="16" x14ac:dyDescent="0.2">
      <c r="A5622"/>
      <c r="B5622"/>
      <c r="C5622"/>
      <c r="D5622"/>
      <c r="E5622"/>
      <c r="F5622"/>
      <c r="G5622"/>
      <c r="H5622"/>
      <c r="I5622"/>
      <c r="J5622"/>
      <c r="K5622"/>
      <c r="L5622"/>
    </row>
    <row r="5623" spans="1:12" ht="16" x14ac:dyDescent="0.2">
      <c r="A5623"/>
      <c r="B5623"/>
      <c r="C5623"/>
      <c r="D5623"/>
      <c r="E5623"/>
      <c r="F5623"/>
      <c r="G5623"/>
      <c r="H5623"/>
      <c r="I5623"/>
      <c r="J5623"/>
      <c r="K5623"/>
      <c r="L5623"/>
    </row>
    <row r="5624" spans="1:12" ht="16" x14ac:dyDescent="0.2">
      <c r="A5624"/>
      <c r="B5624"/>
      <c r="C5624"/>
      <c r="D5624"/>
      <c r="E5624"/>
      <c r="F5624"/>
      <c r="G5624"/>
      <c r="H5624"/>
      <c r="I5624"/>
      <c r="J5624"/>
      <c r="K5624"/>
      <c r="L5624"/>
    </row>
    <row r="5625" spans="1:12" ht="16" x14ac:dyDescent="0.2">
      <c r="A5625"/>
      <c r="B5625"/>
      <c r="C5625"/>
      <c r="D5625"/>
      <c r="E5625"/>
      <c r="F5625"/>
      <c r="G5625"/>
      <c r="H5625"/>
      <c r="I5625"/>
      <c r="J5625"/>
      <c r="K5625"/>
      <c r="L5625"/>
    </row>
    <row r="5626" spans="1:12" ht="16" x14ac:dyDescent="0.2">
      <c r="A5626"/>
      <c r="B5626"/>
      <c r="C5626"/>
      <c r="D5626"/>
      <c r="E5626"/>
      <c r="F5626"/>
      <c r="G5626"/>
      <c r="H5626"/>
      <c r="I5626"/>
      <c r="J5626"/>
      <c r="K5626"/>
      <c r="L5626"/>
    </row>
    <row r="5627" spans="1:12" ht="16" x14ac:dyDescent="0.2">
      <c r="A5627"/>
      <c r="B5627"/>
      <c r="C5627"/>
      <c r="D5627"/>
      <c r="E5627"/>
      <c r="F5627"/>
      <c r="G5627"/>
      <c r="H5627"/>
      <c r="I5627"/>
      <c r="J5627"/>
      <c r="K5627"/>
      <c r="L5627"/>
    </row>
    <row r="5628" spans="1:12" ht="16" x14ac:dyDescent="0.2">
      <c r="A5628"/>
      <c r="B5628"/>
      <c r="C5628"/>
      <c r="D5628"/>
      <c r="E5628"/>
      <c r="F5628"/>
      <c r="G5628"/>
      <c r="H5628"/>
      <c r="I5628"/>
      <c r="J5628"/>
      <c r="K5628"/>
      <c r="L5628"/>
    </row>
    <row r="5629" spans="1:12" ht="16" x14ac:dyDescent="0.2">
      <c r="A5629"/>
      <c r="B5629"/>
      <c r="C5629"/>
      <c r="D5629"/>
      <c r="E5629"/>
      <c r="F5629"/>
      <c r="G5629"/>
      <c r="H5629"/>
      <c r="I5629"/>
      <c r="J5629"/>
      <c r="K5629"/>
      <c r="L5629"/>
    </row>
    <row r="5630" spans="1:12" ht="16" x14ac:dyDescent="0.2">
      <c r="A5630"/>
      <c r="B5630"/>
      <c r="C5630"/>
      <c r="D5630"/>
      <c r="E5630"/>
      <c r="F5630"/>
      <c r="G5630"/>
      <c r="H5630"/>
      <c r="I5630"/>
      <c r="J5630"/>
      <c r="K5630"/>
      <c r="L5630"/>
    </row>
    <row r="5631" spans="1:12" ht="16" x14ac:dyDescent="0.2">
      <c r="A5631"/>
      <c r="B5631"/>
      <c r="C5631"/>
      <c r="D5631"/>
      <c r="E5631"/>
      <c r="F5631"/>
      <c r="G5631"/>
      <c r="H5631"/>
      <c r="I5631"/>
      <c r="J5631"/>
      <c r="K5631"/>
      <c r="L5631"/>
    </row>
    <row r="5632" spans="1:12" ht="16" x14ac:dyDescent="0.2">
      <c r="A5632"/>
      <c r="B5632"/>
      <c r="C5632"/>
      <c r="D5632"/>
      <c r="E5632"/>
      <c r="F5632"/>
      <c r="G5632"/>
      <c r="H5632"/>
      <c r="I5632"/>
      <c r="J5632"/>
      <c r="K5632"/>
      <c r="L5632"/>
    </row>
    <row r="5633" spans="1:12" ht="16" x14ac:dyDescent="0.2">
      <c r="A5633"/>
      <c r="B5633"/>
      <c r="C5633"/>
      <c r="D5633"/>
      <c r="E5633"/>
      <c r="F5633"/>
      <c r="G5633"/>
      <c r="H5633"/>
      <c r="I5633"/>
      <c r="J5633"/>
      <c r="K5633"/>
      <c r="L5633"/>
    </row>
    <row r="5634" spans="1:12" ht="16" x14ac:dyDescent="0.2">
      <c r="A5634"/>
      <c r="B5634"/>
      <c r="C5634"/>
      <c r="D5634"/>
      <c r="E5634"/>
      <c r="F5634"/>
      <c r="G5634"/>
      <c r="H5634"/>
      <c r="I5634"/>
      <c r="J5634"/>
      <c r="K5634"/>
      <c r="L5634"/>
    </row>
    <row r="5635" spans="1:12" ht="16" x14ac:dyDescent="0.2">
      <c r="A5635"/>
      <c r="B5635"/>
      <c r="C5635"/>
      <c r="D5635"/>
      <c r="E5635"/>
      <c r="F5635"/>
      <c r="G5635"/>
      <c r="H5635"/>
      <c r="I5635"/>
      <c r="J5635"/>
      <c r="K5635"/>
      <c r="L5635"/>
    </row>
    <row r="5636" spans="1:12" ht="16" x14ac:dyDescent="0.2">
      <c r="A5636"/>
      <c r="B5636"/>
      <c r="C5636"/>
      <c r="D5636"/>
      <c r="E5636"/>
      <c r="F5636"/>
      <c r="G5636"/>
      <c r="H5636"/>
      <c r="I5636"/>
      <c r="J5636"/>
      <c r="K5636"/>
      <c r="L5636"/>
    </row>
    <row r="5637" spans="1:12" ht="16" x14ac:dyDescent="0.2">
      <c r="A5637"/>
      <c r="B5637"/>
      <c r="C5637"/>
      <c r="D5637"/>
      <c r="E5637"/>
      <c r="F5637"/>
      <c r="G5637"/>
      <c r="H5637"/>
      <c r="I5637"/>
      <c r="J5637"/>
      <c r="K5637"/>
      <c r="L5637"/>
    </row>
    <row r="5638" spans="1:12" ht="16" x14ac:dyDescent="0.2">
      <c r="A5638"/>
      <c r="B5638"/>
      <c r="C5638"/>
      <c r="D5638"/>
      <c r="E5638"/>
      <c r="F5638"/>
      <c r="G5638"/>
      <c r="H5638"/>
      <c r="I5638"/>
      <c r="J5638"/>
      <c r="K5638"/>
      <c r="L5638"/>
    </row>
    <row r="5639" spans="1:12" ht="16" x14ac:dyDescent="0.2">
      <c r="A5639"/>
      <c r="B5639"/>
      <c r="C5639"/>
      <c r="D5639"/>
      <c r="E5639"/>
      <c r="F5639"/>
      <c r="G5639"/>
      <c r="H5639"/>
      <c r="I5639"/>
      <c r="J5639"/>
      <c r="K5639"/>
      <c r="L5639"/>
    </row>
    <row r="5640" spans="1:12" ht="16" x14ac:dyDescent="0.2">
      <c r="A5640"/>
      <c r="B5640"/>
      <c r="C5640"/>
      <c r="D5640"/>
      <c r="E5640"/>
      <c r="F5640"/>
      <c r="G5640"/>
      <c r="H5640"/>
      <c r="I5640"/>
      <c r="J5640"/>
      <c r="K5640"/>
      <c r="L5640"/>
    </row>
    <row r="5641" spans="1:12" ht="16" x14ac:dyDescent="0.2">
      <c r="A5641"/>
      <c r="B5641"/>
      <c r="C5641"/>
      <c r="D5641"/>
      <c r="E5641"/>
      <c r="F5641"/>
      <c r="G5641"/>
      <c r="H5641"/>
      <c r="I5641"/>
      <c r="J5641"/>
      <c r="K5641"/>
      <c r="L5641"/>
    </row>
    <row r="5642" spans="1:12" ht="16" x14ac:dyDescent="0.2">
      <c r="A5642"/>
      <c r="B5642"/>
      <c r="C5642"/>
      <c r="D5642"/>
      <c r="E5642"/>
      <c r="F5642"/>
      <c r="G5642"/>
      <c r="H5642"/>
      <c r="I5642"/>
      <c r="J5642"/>
      <c r="K5642"/>
      <c r="L5642"/>
    </row>
    <row r="5643" spans="1:12" ht="16" x14ac:dyDescent="0.2">
      <c r="A5643"/>
      <c r="B5643"/>
      <c r="C5643"/>
      <c r="D5643"/>
      <c r="E5643"/>
      <c r="F5643"/>
      <c r="G5643"/>
      <c r="H5643"/>
      <c r="I5643"/>
      <c r="J5643"/>
      <c r="K5643"/>
      <c r="L5643"/>
    </row>
    <row r="5644" spans="1:12" ht="16" x14ac:dyDescent="0.2">
      <c r="A5644"/>
      <c r="B5644"/>
      <c r="C5644"/>
      <c r="D5644"/>
      <c r="E5644"/>
      <c r="F5644"/>
      <c r="G5644"/>
      <c r="H5644"/>
      <c r="I5644"/>
      <c r="J5644"/>
      <c r="K5644"/>
      <c r="L5644"/>
    </row>
    <row r="5645" spans="1:12" ht="16" x14ac:dyDescent="0.2">
      <c r="A5645"/>
      <c r="B5645"/>
      <c r="C5645"/>
      <c r="D5645"/>
      <c r="E5645"/>
      <c r="F5645"/>
      <c r="G5645"/>
      <c r="H5645"/>
      <c r="I5645"/>
      <c r="J5645"/>
      <c r="K5645"/>
      <c r="L5645"/>
    </row>
    <row r="5646" spans="1:12" ht="16" x14ac:dyDescent="0.2">
      <c r="A5646"/>
      <c r="B5646"/>
      <c r="C5646"/>
      <c r="D5646"/>
      <c r="E5646"/>
      <c r="F5646"/>
      <c r="G5646"/>
      <c r="H5646"/>
      <c r="I5646"/>
      <c r="J5646"/>
      <c r="K5646"/>
      <c r="L5646"/>
    </row>
    <row r="5647" spans="1:12" ht="16" x14ac:dyDescent="0.2">
      <c r="A5647"/>
      <c r="B5647"/>
      <c r="C5647"/>
      <c r="D5647"/>
      <c r="E5647"/>
      <c r="F5647"/>
      <c r="G5647"/>
      <c r="H5647"/>
      <c r="I5647"/>
      <c r="J5647"/>
      <c r="K5647"/>
      <c r="L5647"/>
    </row>
    <row r="5648" spans="1:12" ht="16" x14ac:dyDescent="0.2">
      <c r="A5648"/>
      <c r="B5648"/>
      <c r="C5648"/>
      <c r="D5648"/>
      <c r="E5648"/>
      <c r="F5648"/>
      <c r="G5648"/>
      <c r="H5648"/>
      <c r="I5648"/>
      <c r="J5648"/>
      <c r="K5648"/>
      <c r="L5648"/>
    </row>
    <row r="5649" spans="1:12" ht="16" x14ac:dyDescent="0.2">
      <c r="A5649"/>
      <c r="B5649"/>
      <c r="C5649"/>
      <c r="D5649"/>
      <c r="E5649"/>
      <c r="F5649"/>
      <c r="G5649"/>
      <c r="H5649"/>
      <c r="I5649"/>
      <c r="J5649"/>
      <c r="K5649"/>
      <c r="L5649"/>
    </row>
    <row r="5650" spans="1:12" ht="16" x14ac:dyDescent="0.2">
      <c r="A5650"/>
      <c r="B5650"/>
      <c r="C5650"/>
      <c r="D5650"/>
      <c r="E5650"/>
      <c r="F5650"/>
      <c r="G5650"/>
      <c r="H5650"/>
      <c r="I5650"/>
      <c r="J5650"/>
      <c r="K5650"/>
      <c r="L5650"/>
    </row>
    <row r="5651" spans="1:12" ht="16" x14ac:dyDescent="0.2">
      <c r="A5651"/>
      <c r="B5651"/>
      <c r="C5651"/>
      <c r="D5651"/>
      <c r="E5651"/>
      <c r="F5651"/>
      <c r="G5651"/>
      <c r="H5651"/>
      <c r="I5651"/>
      <c r="J5651"/>
      <c r="K5651"/>
      <c r="L5651"/>
    </row>
    <row r="5652" spans="1:12" ht="16" x14ac:dyDescent="0.2">
      <c r="A5652"/>
      <c r="B5652"/>
      <c r="C5652"/>
      <c r="D5652"/>
      <c r="E5652"/>
      <c r="F5652"/>
      <c r="G5652"/>
      <c r="H5652"/>
      <c r="I5652"/>
      <c r="J5652"/>
      <c r="K5652"/>
      <c r="L5652"/>
    </row>
    <row r="5653" spans="1:12" ht="16" x14ac:dyDescent="0.2">
      <c r="A5653"/>
      <c r="B5653"/>
      <c r="C5653"/>
      <c r="D5653"/>
      <c r="E5653"/>
      <c r="F5653"/>
      <c r="G5653"/>
      <c r="H5653"/>
      <c r="I5653"/>
      <c r="J5653"/>
      <c r="K5653"/>
      <c r="L5653"/>
    </row>
    <row r="5654" spans="1:12" ht="16" x14ac:dyDescent="0.2">
      <c r="A5654"/>
      <c r="B5654"/>
      <c r="C5654"/>
      <c r="D5654"/>
      <c r="E5654"/>
      <c r="F5654"/>
      <c r="G5654"/>
      <c r="H5654"/>
      <c r="I5654"/>
      <c r="J5654"/>
      <c r="K5654"/>
      <c r="L5654"/>
    </row>
    <row r="5655" spans="1:12" ht="16" x14ac:dyDescent="0.2">
      <c r="A5655"/>
      <c r="B5655"/>
      <c r="C5655"/>
      <c r="D5655"/>
      <c r="E5655"/>
      <c r="F5655"/>
      <c r="G5655"/>
      <c r="H5655"/>
      <c r="I5655"/>
      <c r="J5655"/>
      <c r="K5655"/>
      <c r="L5655"/>
    </row>
    <row r="5656" spans="1:12" ht="16" x14ac:dyDescent="0.2">
      <c r="A5656"/>
      <c r="B5656"/>
      <c r="C5656"/>
      <c r="D5656"/>
      <c r="E5656"/>
      <c r="F5656"/>
      <c r="G5656"/>
      <c r="H5656"/>
      <c r="I5656"/>
      <c r="J5656"/>
      <c r="K5656"/>
      <c r="L5656"/>
    </row>
    <row r="5657" spans="1:12" ht="16" x14ac:dyDescent="0.2">
      <c r="A5657"/>
      <c r="B5657"/>
      <c r="C5657"/>
      <c r="D5657"/>
      <c r="E5657"/>
      <c r="F5657"/>
      <c r="G5657"/>
      <c r="H5657"/>
      <c r="I5657"/>
      <c r="J5657"/>
      <c r="K5657"/>
      <c r="L5657"/>
    </row>
    <row r="5658" spans="1:12" ht="16" x14ac:dyDescent="0.2">
      <c r="A5658"/>
      <c r="B5658"/>
      <c r="C5658"/>
      <c r="D5658"/>
      <c r="E5658"/>
      <c r="F5658"/>
      <c r="G5658"/>
      <c r="H5658"/>
      <c r="I5658"/>
      <c r="J5658"/>
      <c r="K5658"/>
      <c r="L5658"/>
    </row>
    <row r="5659" spans="1:12" ht="16" x14ac:dyDescent="0.2">
      <c r="A5659"/>
      <c r="B5659"/>
      <c r="C5659"/>
      <c r="D5659"/>
      <c r="E5659"/>
      <c r="F5659"/>
      <c r="G5659"/>
      <c r="H5659"/>
      <c r="I5659"/>
      <c r="J5659"/>
      <c r="K5659"/>
      <c r="L5659"/>
    </row>
    <row r="5660" spans="1:12" ht="16" x14ac:dyDescent="0.2">
      <c r="A5660"/>
      <c r="B5660"/>
      <c r="C5660"/>
      <c r="D5660"/>
      <c r="E5660"/>
      <c r="F5660"/>
      <c r="G5660"/>
      <c r="H5660"/>
      <c r="I5660"/>
      <c r="J5660"/>
      <c r="K5660"/>
      <c r="L5660"/>
    </row>
    <row r="5661" spans="1:12" ht="16" x14ac:dyDescent="0.2">
      <c r="A5661"/>
      <c r="B5661"/>
      <c r="C5661"/>
      <c r="D5661"/>
      <c r="E5661"/>
      <c r="F5661"/>
      <c r="G5661"/>
      <c r="H5661"/>
      <c r="I5661"/>
      <c r="J5661"/>
      <c r="K5661"/>
      <c r="L5661"/>
    </row>
    <row r="5662" spans="1:12" ht="16" x14ac:dyDescent="0.2">
      <c r="A5662"/>
      <c r="B5662"/>
      <c r="C5662"/>
      <c r="D5662"/>
      <c r="E5662"/>
      <c r="F5662"/>
      <c r="G5662"/>
      <c r="H5662"/>
      <c r="I5662"/>
      <c r="J5662"/>
      <c r="K5662"/>
      <c r="L5662"/>
    </row>
    <row r="5663" spans="1:12" ht="16" x14ac:dyDescent="0.2">
      <c r="A5663"/>
      <c r="B5663"/>
      <c r="C5663"/>
      <c r="D5663"/>
      <c r="E5663"/>
      <c r="F5663"/>
      <c r="G5663"/>
      <c r="H5663"/>
      <c r="I5663"/>
      <c r="J5663"/>
      <c r="K5663"/>
      <c r="L5663"/>
    </row>
    <row r="5664" spans="1:12" ht="16" x14ac:dyDescent="0.2">
      <c r="A5664"/>
      <c r="B5664"/>
      <c r="C5664"/>
      <c r="D5664"/>
      <c r="E5664"/>
      <c r="F5664"/>
      <c r="G5664"/>
      <c r="H5664"/>
      <c r="I5664"/>
      <c r="J5664"/>
      <c r="K5664"/>
      <c r="L5664"/>
    </row>
    <row r="5665" spans="1:12" ht="16" x14ac:dyDescent="0.2">
      <c r="A5665"/>
      <c r="B5665"/>
      <c r="C5665"/>
      <c r="D5665"/>
      <c r="E5665"/>
      <c r="F5665"/>
      <c r="G5665"/>
      <c r="H5665"/>
      <c r="I5665"/>
      <c r="J5665"/>
      <c r="K5665"/>
      <c r="L5665"/>
    </row>
    <row r="5666" spans="1:12" ht="16" x14ac:dyDescent="0.2">
      <c r="A5666"/>
      <c r="B5666"/>
      <c r="C5666"/>
      <c r="D5666"/>
      <c r="E5666"/>
      <c r="F5666"/>
      <c r="G5666"/>
      <c r="H5666"/>
      <c r="I5666"/>
      <c r="J5666"/>
      <c r="K5666"/>
      <c r="L5666"/>
    </row>
    <row r="5667" spans="1:12" ht="16" x14ac:dyDescent="0.2">
      <c r="A5667"/>
      <c r="B5667"/>
      <c r="C5667"/>
      <c r="D5667"/>
      <c r="E5667"/>
      <c r="F5667"/>
      <c r="G5667"/>
      <c r="H5667"/>
      <c r="I5667"/>
      <c r="J5667"/>
      <c r="K5667"/>
      <c r="L5667"/>
    </row>
    <row r="5668" spans="1:12" ht="16" x14ac:dyDescent="0.2">
      <c r="A5668"/>
      <c r="B5668"/>
      <c r="C5668"/>
      <c r="D5668"/>
      <c r="E5668"/>
      <c r="F5668"/>
      <c r="G5668"/>
      <c r="H5668"/>
      <c r="I5668"/>
      <c r="J5668"/>
      <c r="K5668"/>
      <c r="L5668"/>
    </row>
    <row r="5669" spans="1:12" ht="16" x14ac:dyDescent="0.2">
      <c r="A5669"/>
      <c r="B5669"/>
      <c r="C5669"/>
      <c r="D5669"/>
      <c r="E5669"/>
      <c r="F5669"/>
      <c r="G5669"/>
      <c r="H5669"/>
      <c r="I5669"/>
      <c r="J5669"/>
      <c r="K5669"/>
      <c r="L5669"/>
    </row>
    <row r="5670" spans="1:12" ht="16" x14ac:dyDescent="0.2">
      <c r="A5670"/>
      <c r="B5670"/>
      <c r="C5670"/>
      <c r="D5670"/>
      <c r="E5670"/>
      <c r="F5670"/>
      <c r="G5670"/>
      <c r="H5670"/>
      <c r="I5670"/>
      <c r="J5670"/>
      <c r="K5670"/>
      <c r="L5670"/>
    </row>
    <row r="5671" spans="1:12" ht="16" x14ac:dyDescent="0.2">
      <c r="A5671"/>
      <c r="B5671"/>
      <c r="C5671"/>
      <c r="D5671"/>
      <c r="E5671"/>
      <c r="F5671"/>
      <c r="G5671"/>
      <c r="H5671"/>
      <c r="I5671"/>
      <c r="J5671"/>
      <c r="K5671"/>
      <c r="L5671"/>
    </row>
    <row r="5672" spans="1:12" ht="16" x14ac:dyDescent="0.2">
      <c r="A5672"/>
      <c r="B5672"/>
      <c r="C5672"/>
      <c r="D5672"/>
      <c r="E5672"/>
      <c r="F5672"/>
      <c r="G5672"/>
      <c r="H5672"/>
      <c r="I5672"/>
      <c r="J5672"/>
      <c r="K5672"/>
      <c r="L5672"/>
    </row>
    <row r="5673" spans="1:12" ht="16" x14ac:dyDescent="0.2">
      <c r="A5673"/>
      <c r="B5673"/>
      <c r="C5673"/>
      <c r="D5673"/>
      <c r="E5673"/>
      <c r="F5673"/>
      <c r="G5673"/>
      <c r="H5673"/>
      <c r="I5673"/>
      <c r="J5673"/>
      <c r="K5673"/>
      <c r="L5673"/>
    </row>
    <row r="5674" spans="1:12" ht="16" x14ac:dyDescent="0.2">
      <c r="A5674"/>
      <c r="B5674"/>
      <c r="C5674"/>
      <c r="D5674"/>
      <c r="E5674"/>
      <c r="F5674"/>
      <c r="G5674"/>
      <c r="H5674"/>
      <c r="I5674"/>
      <c r="J5674"/>
      <c r="K5674"/>
      <c r="L5674"/>
    </row>
    <row r="5675" spans="1:12" ht="16" x14ac:dyDescent="0.2">
      <c r="A5675"/>
      <c r="B5675"/>
      <c r="C5675"/>
      <c r="D5675"/>
      <c r="E5675"/>
      <c r="F5675"/>
      <c r="G5675"/>
      <c r="H5675"/>
      <c r="I5675"/>
      <c r="J5675"/>
      <c r="K5675"/>
      <c r="L5675"/>
    </row>
    <row r="5676" spans="1:12" ht="16" x14ac:dyDescent="0.2">
      <c r="A5676"/>
      <c r="B5676"/>
      <c r="C5676"/>
      <c r="D5676"/>
      <c r="E5676"/>
      <c r="F5676"/>
      <c r="G5676"/>
      <c r="H5676"/>
      <c r="I5676"/>
      <c r="J5676"/>
      <c r="K5676"/>
      <c r="L5676"/>
    </row>
    <row r="5677" spans="1:12" ht="16" x14ac:dyDescent="0.2">
      <c r="A5677"/>
      <c r="B5677"/>
      <c r="C5677"/>
      <c r="D5677"/>
      <c r="E5677"/>
      <c r="F5677"/>
      <c r="G5677"/>
      <c r="H5677"/>
      <c r="I5677"/>
      <c r="J5677"/>
      <c r="K5677"/>
      <c r="L5677"/>
    </row>
    <row r="5678" spans="1:12" ht="16" x14ac:dyDescent="0.2">
      <c r="A5678"/>
      <c r="B5678"/>
      <c r="C5678"/>
      <c r="D5678"/>
      <c r="E5678"/>
      <c r="F5678"/>
      <c r="G5678"/>
      <c r="H5678"/>
      <c r="I5678"/>
      <c r="J5678"/>
      <c r="K5678"/>
      <c r="L5678"/>
    </row>
    <row r="5679" spans="1:12" ht="16" x14ac:dyDescent="0.2">
      <c r="A5679"/>
      <c r="B5679"/>
      <c r="C5679"/>
      <c r="D5679"/>
      <c r="E5679"/>
      <c r="F5679"/>
      <c r="G5679"/>
      <c r="H5679"/>
      <c r="I5679"/>
      <c r="J5679"/>
      <c r="K5679"/>
      <c r="L5679"/>
    </row>
    <row r="5680" spans="1:12" ht="16" x14ac:dyDescent="0.2">
      <c r="A5680"/>
      <c r="B5680"/>
      <c r="C5680"/>
      <c r="D5680"/>
      <c r="E5680"/>
      <c r="F5680"/>
      <c r="G5680"/>
      <c r="H5680"/>
      <c r="I5680"/>
      <c r="J5680"/>
      <c r="K5680"/>
      <c r="L5680"/>
    </row>
    <row r="5681" spans="1:12" ht="16" x14ac:dyDescent="0.2">
      <c r="A5681"/>
      <c r="B5681"/>
      <c r="C5681"/>
      <c r="D5681"/>
      <c r="E5681"/>
      <c r="F5681"/>
      <c r="G5681"/>
      <c r="H5681"/>
      <c r="I5681"/>
      <c r="J5681"/>
      <c r="K5681"/>
      <c r="L5681"/>
    </row>
    <row r="5682" spans="1:12" ht="16" x14ac:dyDescent="0.2">
      <c r="A5682"/>
      <c r="B5682"/>
      <c r="C5682"/>
      <c r="D5682"/>
      <c r="E5682"/>
      <c r="F5682"/>
      <c r="G5682"/>
      <c r="H5682"/>
      <c r="I5682"/>
      <c r="J5682"/>
      <c r="K5682"/>
      <c r="L5682"/>
    </row>
    <row r="5683" spans="1:12" ht="16" x14ac:dyDescent="0.2">
      <c r="A5683"/>
      <c r="B5683"/>
      <c r="C5683"/>
      <c r="D5683"/>
      <c r="E5683"/>
      <c r="F5683"/>
      <c r="G5683"/>
      <c r="H5683"/>
      <c r="I5683"/>
      <c r="J5683"/>
      <c r="K5683"/>
      <c r="L5683"/>
    </row>
    <row r="5684" spans="1:12" ht="16" x14ac:dyDescent="0.2">
      <c r="A5684"/>
      <c r="B5684"/>
      <c r="C5684"/>
      <c r="D5684"/>
      <c r="E5684"/>
      <c r="F5684"/>
      <c r="G5684"/>
      <c r="H5684"/>
      <c r="I5684"/>
      <c r="J5684"/>
      <c r="K5684"/>
      <c r="L5684"/>
    </row>
    <row r="5685" spans="1:12" ht="16" x14ac:dyDescent="0.2">
      <c r="A5685"/>
      <c r="B5685"/>
      <c r="C5685"/>
      <c r="D5685"/>
      <c r="E5685"/>
      <c r="F5685"/>
      <c r="G5685"/>
      <c r="H5685"/>
      <c r="I5685"/>
      <c r="J5685"/>
      <c r="K5685"/>
      <c r="L5685"/>
    </row>
    <row r="5686" spans="1:12" ht="16" x14ac:dyDescent="0.2">
      <c r="A5686"/>
      <c r="B5686"/>
      <c r="C5686"/>
      <c r="D5686"/>
      <c r="E5686"/>
      <c r="F5686"/>
      <c r="G5686"/>
      <c r="H5686"/>
      <c r="I5686"/>
      <c r="J5686"/>
      <c r="K5686"/>
      <c r="L5686"/>
    </row>
    <row r="5687" spans="1:12" ht="16" x14ac:dyDescent="0.2">
      <c r="A5687"/>
      <c r="B5687"/>
      <c r="C5687"/>
      <c r="D5687"/>
      <c r="E5687"/>
      <c r="F5687"/>
      <c r="G5687"/>
      <c r="H5687"/>
      <c r="I5687"/>
      <c r="J5687"/>
      <c r="K5687"/>
      <c r="L5687"/>
    </row>
    <row r="5688" spans="1:12" ht="16" x14ac:dyDescent="0.2">
      <c r="A5688"/>
      <c r="B5688"/>
      <c r="C5688"/>
      <c r="D5688"/>
      <c r="E5688"/>
      <c r="F5688"/>
      <c r="G5688"/>
      <c r="H5688"/>
      <c r="I5688"/>
      <c r="J5688"/>
      <c r="K5688"/>
      <c r="L5688"/>
    </row>
    <row r="5689" spans="1:12" ht="16" x14ac:dyDescent="0.2">
      <c r="A5689"/>
      <c r="B5689"/>
      <c r="C5689"/>
      <c r="D5689"/>
      <c r="E5689"/>
      <c r="F5689"/>
      <c r="G5689"/>
      <c r="H5689"/>
      <c r="I5689"/>
      <c r="J5689"/>
      <c r="K5689"/>
      <c r="L5689"/>
    </row>
    <row r="5690" spans="1:12" ht="16" x14ac:dyDescent="0.2">
      <c r="A5690"/>
      <c r="B5690"/>
      <c r="C5690"/>
      <c r="D5690"/>
      <c r="E5690"/>
      <c r="F5690"/>
      <c r="G5690"/>
      <c r="H5690"/>
      <c r="I5690"/>
      <c r="J5690"/>
      <c r="K5690"/>
      <c r="L5690"/>
    </row>
    <row r="5691" spans="1:12" ht="16" x14ac:dyDescent="0.2">
      <c r="A5691"/>
      <c r="B5691"/>
      <c r="C5691"/>
      <c r="D5691"/>
      <c r="E5691"/>
      <c r="F5691"/>
      <c r="G5691"/>
      <c r="H5691"/>
      <c r="I5691"/>
      <c r="J5691"/>
      <c r="K5691"/>
      <c r="L5691"/>
    </row>
    <row r="5692" spans="1:12" ht="16" x14ac:dyDescent="0.2">
      <c r="A5692"/>
      <c r="B5692"/>
      <c r="C5692"/>
      <c r="D5692"/>
      <c r="E5692"/>
      <c r="F5692"/>
      <c r="G5692"/>
      <c r="H5692"/>
      <c r="I5692"/>
      <c r="J5692"/>
      <c r="K5692"/>
      <c r="L5692"/>
    </row>
    <row r="5693" spans="1:12" ht="16" x14ac:dyDescent="0.2">
      <c r="A5693"/>
      <c r="B5693"/>
      <c r="C5693"/>
      <c r="D5693"/>
      <c r="E5693"/>
      <c r="F5693"/>
      <c r="G5693"/>
      <c r="H5693"/>
      <c r="I5693"/>
      <c r="J5693"/>
      <c r="K5693"/>
      <c r="L5693"/>
    </row>
    <row r="5694" spans="1:12" ht="16" x14ac:dyDescent="0.2">
      <c r="A5694"/>
      <c r="B5694"/>
      <c r="C5694"/>
      <c r="D5694"/>
      <c r="E5694"/>
      <c r="F5694"/>
      <c r="G5694"/>
      <c r="H5694"/>
      <c r="I5694"/>
      <c r="J5694"/>
      <c r="K5694"/>
      <c r="L5694"/>
    </row>
    <row r="5695" spans="1:12" ht="16" x14ac:dyDescent="0.2">
      <c r="A5695"/>
      <c r="B5695"/>
      <c r="C5695"/>
      <c r="D5695"/>
      <c r="E5695"/>
      <c r="F5695"/>
      <c r="G5695"/>
      <c r="H5695"/>
      <c r="I5695"/>
      <c r="J5695"/>
      <c r="K5695"/>
      <c r="L5695"/>
    </row>
    <row r="5696" spans="1:12" ht="16" x14ac:dyDescent="0.2">
      <c r="A5696"/>
      <c r="B5696"/>
      <c r="C5696"/>
      <c r="D5696"/>
      <c r="E5696"/>
      <c r="F5696"/>
      <c r="G5696"/>
      <c r="H5696"/>
      <c r="I5696"/>
      <c r="J5696"/>
      <c r="K5696"/>
      <c r="L5696"/>
    </row>
    <row r="5697" spans="1:12" ht="16" x14ac:dyDescent="0.2">
      <c r="A5697"/>
      <c r="B5697"/>
      <c r="C5697"/>
      <c r="D5697"/>
      <c r="E5697"/>
      <c r="F5697"/>
      <c r="G5697"/>
      <c r="H5697"/>
      <c r="I5697"/>
      <c r="J5697"/>
      <c r="K5697"/>
      <c r="L5697"/>
    </row>
    <row r="5698" spans="1:12" ht="16" x14ac:dyDescent="0.2">
      <c r="A5698"/>
      <c r="B5698"/>
      <c r="C5698"/>
      <c r="D5698"/>
      <c r="E5698"/>
      <c r="F5698"/>
      <c r="G5698"/>
      <c r="H5698"/>
      <c r="I5698"/>
      <c r="J5698"/>
      <c r="K5698"/>
      <c r="L5698"/>
    </row>
    <row r="5699" spans="1:12" ht="16" x14ac:dyDescent="0.2">
      <c r="A5699"/>
      <c r="B5699"/>
      <c r="C5699"/>
      <c r="D5699"/>
      <c r="E5699"/>
      <c r="F5699"/>
      <c r="G5699"/>
      <c r="H5699"/>
      <c r="I5699"/>
      <c r="J5699"/>
      <c r="K5699"/>
      <c r="L5699"/>
    </row>
    <row r="5700" spans="1:12" ht="16" x14ac:dyDescent="0.2">
      <c r="A5700"/>
      <c r="B5700"/>
      <c r="C5700"/>
      <c r="D5700"/>
      <c r="E5700"/>
      <c r="F5700"/>
      <c r="G5700"/>
      <c r="H5700"/>
      <c r="I5700"/>
      <c r="J5700"/>
      <c r="K5700"/>
      <c r="L5700"/>
    </row>
    <row r="5701" spans="1:12" ht="16" x14ac:dyDescent="0.2">
      <c r="A5701"/>
      <c r="B5701"/>
      <c r="C5701"/>
      <c r="D5701"/>
      <c r="E5701"/>
      <c r="F5701"/>
      <c r="G5701"/>
      <c r="H5701"/>
      <c r="I5701"/>
      <c r="J5701"/>
      <c r="K5701"/>
      <c r="L5701"/>
    </row>
    <row r="5702" spans="1:12" ht="16" x14ac:dyDescent="0.2">
      <c r="A5702"/>
      <c r="B5702"/>
      <c r="C5702"/>
      <c r="D5702"/>
      <c r="E5702"/>
      <c r="F5702"/>
      <c r="G5702"/>
      <c r="H5702"/>
      <c r="I5702"/>
      <c r="J5702"/>
      <c r="K5702"/>
      <c r="L5702"/>
    </row>
    <row r="5703" spans="1:12" ht="16" x14ac:dyDescent="0.2">
      <c r="A5703"/>
      <c r="B5703"/>
      <c r="C5703"/>
      <c r="D5703"/>
      <c r="E5703"/>
      <c r="F5703"/>
      <c r="G5703"/>
      <c r="H5703"/>
      <c r="I5703"/>
      <c r="J5703"/>
      <c r="K5703"/>
      <c r="L5703"/>
    </row>
    <row r="5704" spans="1:12" ht="16" x14ac:dyDescent="0.2">
      <c r="A5704"/>
      <c r="B5704"/>
      <c r="C5704"/>
      <c r="D5704"/>
      <c r="E5704"/>
      <c r="F5704"/>
      <c r="G5704"/>
      <c r="H5704"/>
      <c r="I5704"/>
      <c r="J5704"/>
      <c r="K5704"/>
      <c r="L5704"/>
    </row>
    <row r="5705" spans="1:12" ht="16" x14ac:dyDescent="0.2">
      <c r="A5705"/>
      <c r="B5705"/>
      <c r="C5705"/>
      <c r="D5705"/>
      <c r="E5705"/>
      <c r="F5705"/>
      <c r="G5705"/>
      <c r="H5705"/>
      <c r="I5705"/>
      <c r="J5705"/>
      <c r="K5705"/>
      <c r="L5705"/>
    </row>
    <row r="5706" spans="1:12" ht="16" x14ac:dyDescent="0.2">
      <c r="A5706"/>
      <c r="B5706"/>
      <c r="C5706"/>
      <c r="D5706"/>
      <c r="E5706"/>
      <c r="F5706"/>
      <c r="G5706"/>
      <c r="H5706"/>
      <c r="I5706"/>
      <c r="J5706"/>
      <c r="K5706"/>
      <c r="L5706"/>
    </row>
    <row r="5707" spans="1:12" ht="16" x14ac:dyDescent="0.2">
      <c r="A5707"/>
      <c r="B5707"/>
      <c r="C5707"/>
      <c r="D5707"/>
      <c r="E5707"/>
      <c r="F5707"/>
      <c r="G5707"/>
      <c r="H5707"/>
      <c r="I5707"/>
      <c r="J5707"/>
      <c r="K5707"/>
      <c r="L5707"/>
    </row>
    <row r="5708" spans="1:12" ht="16" x14ac:dyDescent="0.2">
      <c r="A5708"/>
      <c r="B5708"/>
      <c r="C5708"/>
      <c r="D5708"/>
      <c r="E5708"/>
      <c r="F5708"/>
      <c r="G5708"/>
      <c r="H5708"/>
      <c r="I5708"/>
      <c r="J5708"/>
      <c r="K5708"/>
      <c r="L5708"/>
    </row>
    <row r="5709" spans="1:12" ht="16" x14ac:dyDescent="0.2">
      <c r="A5709"/>
      <c r="B5709"/>
      <c r="C5709"/>
      <c r="D5709"/>
      <c r="E5709"/>
      <c r="F5709"/>
      <c r="G5709"/>
      <c r="H5709"/>
      <c r="I5709"/>
      <c r="J5709"/>
      <c r="K5709"/>
      <c r="L5709"/>
    </row>
    <row r="5710" spans="1:12" ht="16" x14ac:dyDescent="0.2">
      <c r="A5710"/>
      <c r="B5710"/>
      <c r="C5710"/>
      <c r="D5710"/>
      <c r="E5710"/>
      <c r="F5710"/>
      <c r="G5710"/>
      <c r="H5710"/>
      <c r="I5710"/>
      <c r="J5710"/>
      <c r="K5710"/>
      <c r="L5710"/>
    </row>
    <row r="5711" spans="1:12" ht="16" x14ac:dyDescent="0.2">
      <c r="A5711"/>
      <c r="B5711"/>
      <c r="C5711"/>
      <c r="D5711"/>
      <c r="E5711"/>
      <c r="F5711"/>
      <c r="G5711"/>
      <c r="H5711"/>
      <c r="I5711"/>
      <c r="J5711"/>
      <c r="K5711"/>
      <c r="L5711"/>
    </row>
    <row r="5712" spans="1:12" ht="16" x14ac:dyDescent="0.2">
      <c r="A5712"/>
      <c r="B5712"/>
      <c r="C5712"/>
      <c r="D5712"/>
      <c r="E5712"/>
      <c r="F5712"/>
      <c r="G5712"/>
      <c r="H5712"/>
      <c r="I5712"/>
      <c r="J5712"/>
      <c r="K5712"/>
      <c r="L5712"/>
    </row>
    <row r="5713" spans="1:12" ht="16" x14ac:dyDescent="0.2">
      <c r="A5713"/>
      <c r="B5713"/>
      <c r="C5713"/>
      <c r="D5713"/>
      <c r="E5713"/>
      <c r="F5713"/>
      <c r="G5713"/>
      <c r="H5713"/>
      <c r="I5713"/>
      <c r="J5713"/>
      <c r="K5713"/>
      <c r="L5713"/>
    </row>
    <row r="5714" spans="1:12" ht="16" x14ac:dyDescent="0.2">
      <c r="A5714"/>
      <c r="B5714"/>
      <c r="C5714"/>
      <c r="D5714"/>
      <c r="E5714"/>
      <c r="F5714"/>
      <c r="G5714"/>
      <c r="H5714"/>
      <c r="I5714"/>
      <c r="J5714"/>
      <c r="K5714"/>
      <c r="L5714"/>
    </row>
    <row r="5715" spans="1:12" ht="16" x14ac:dyDescent="0.2">
      <c r="A5715"/>
      <c r="B5715"/>
      <c r="C5715"/>
      <c r="D5715"/>
      <c r="E5715"/>
      <c r="F5715"/>
      <c r="G5715"/>
      <c r="H5715"/>
      <c r="I5715"/>
      <c r="J5715"/>
      <c r="K5715"/>
      <c r="L5715"/>
    </row>
    <row r="5716" spans="1:12" ht="16" x14ac:dyDescent="0.2">
      <c r="A5716"/>
      <c r="B5716"/>
      <c r="C5716"/>
      <c r="D5716"/>
      <c r="E5716"/>
      <c r="F5716"/>
      <c r="G5716"/>
      <c r="H5716"/>
      <c r="I5716"/>
      <c r="J5716"/>
      <c r="K5716"/>
      <c r="L5716"/>
    </row>
    <row r="5717" spans="1:12" ht="16" x14ac:dyDescent="0.2">
      <c r="A5717"/>
      <c r="B5717"/>
      <c r="C5717"/>
      <c r="D5717"/>
      <c r="E5717"/>
      <c r="F5717"/>
      <c r="G5717"/>
      <c r="H5717"/>
      <c r="I5717"/>
      <c r="J5717"/>
      <c r="K5717"/>
      <c r="L5717"/>
    </row>
    <row r="5718" spans="1:12" ht="16" x14ac:dyDescent="0.2">
      <c r="A5718"/>
      <c r="B5718"/>
      <c r="C5718"/>
      <c r="D5718"/>
      <c r="E5718"/>
      <c r="F5718"/>
      <c r="G5718"/>
      <c r="H5718"/>
      <c r="I5718"/>
      <c r="J5718"/>
      <c r="K5718"/>
      <c r="L5718"/>
    </row>
    <row r="5719" spans="1:12" ht="16" x14ac:dyDescent="0.2">
      <c r="A5719"/>
      <c r="B5719"/>
      <c r="C5719"/>
      <c r="D5719"/>
      <c r="E5719"/>
      <c r="F5719"/>
      <c r="G5719"/>
      <c r="H5719"/>
      <c r="I5719"/>
      <c r="J5719"/>
      <c r="K5719"/>
      <c r="L5719"/>
    </row>
    <row r="5720" spans="1:12" ht="16" x14ac:dyDescent="0.2">
      <c r="A5720"/>
      <c r="B5720"/>
      <c r="C5720"/>
      <c r="D5720"/>
      <c r="E5720"/>
      <c r="F5720"/>
      <c r="G5720"/>
      <c r="H5720"/>
      <c r="I5720"/>
      <c r="J5720"/>
      <c r="K5720"/>
      <c r="L5720"/>
    </row>
    <row r="5721" spans="1:12" ht="16" x14ac:dyDescent="0.2">
      <c r="A5721"/>
      <c r="B5721"/>
      <c r="C5721"/>
      <c r="D5721"/>
      <c r="E5721"/>
      <c r="F5721"/>
      <c r="G5721"/>
      <c r="H5721"/>
      <c r="I5721"/>
      <c r="J5721"/>
      <c r="K5721"/>
      <c r="L5721"/>
    </row>
    <row r="5722" spans="1:12" ht="16" x14ac:dyDescent="0.2">
      <c r="A5722"/>
      <c r="B5722"/>
      <c r="C5722"/>
      <c r="D5722"/>
      <c r="E5722"/>
      <c r="F5722"/>
      <c r="G5722"/>
      <c r="H5722"/>
      <c r="I5722"/>
      <c r="J5722"/>
      <c r="K5722"/>
      <c r="L5722"/>
    </row>
    <row r="5723" spans="1:12" ht="16" x14ac:dyDescent="0.2">
      <c r="A5723"/>
      <c r="B5723"/>
      <c r="C5723"/>
      <c r="D5723"/>
      <c r="E5723"/>
      <c r="F5723"/>
      <c r="G5723"/>
      <c r="H5723"/>
      <c r="I5723"/>
      <c r="J5723"/>
      <c r="K5723"/>
      <c r="L5723"/>
    </row>
    <row r="5724" spans="1:12" ht="16" x14ac:dyDescent="0.2">
      <c r="A5724"/>
      <c r="B5724"/>
      <c r="C5724"/>
      <c r="D5724"/>
      <c r="E5724"/>
      <c r="F5724"/>
      <c r="G5724"/>
      <c r="H5724"/>
      <c r="I5724"/>
      <c r="J5724"/>
      <c r="K5724"/>
      <c r="L5724"/>
    </row>
    <row r="5725" spans="1:12" ht="16" x14ac:dyDescent="0.2">
      <c r="A5725"/>
      <c r="B5725"/>
      <c r="C5725"/>
      <c r="D5725"/>
      <c r="E5725"/>
      <c r="F5725"/>
      <c r="G5725"/>
      <c r="H5725"/>
      <c r="I5725"/>
      <c r="J5725"/>
      <c r="K5725"/>
      <c r="L5725"/>
    </row>
    <row r="5726" spans="1:12" ht="16" x14ac:dyDescent="0.2">
      <c r="A5726"/>
      <c r="B5726"/>
      <c r="C5726"/>
      <c r="D5726"/>
      <c r="E5726"/>
      <c r="F5726"/>
      <c r="G5726"/>
      <c r="H5726"/>
      <c r="I5726"/>
      <c r="J5726"/>
      <c r="K5726"/>
      <c r="L5726"/>
    </row>
    <row r="5727" spans="1:12" ht="16" x14ac:dyDescent="0.2">
      <c r="A5727"/>
      <c r="B5727"/>
      <c r="C5727"/>
      <c r="D5727"/>
      <c r="E5727"/>
      <c r="F5727"/>
      <c r="G5727"/>
      <c r="H5727"/>
      <c r="I5727"/>
      <c r="J5727"/>
      <c r="K5727"/>
      <c r="L5727"/>
    </row>
    <row r="5728" spans="1:12" ht="16" x14ac:dyDescent="0.2">
      <c r="A5728"/>
      <c r="B5728"/>
      <c r="C5728"/>
      <c r="D5728"/>
      <c r="E5728"/>
      <c r="F5728"/>
      <c r="G5728"/>
      <c r="H5728"/>
      <c r="I5728"/>
      <c r="J5728"/>
      <c r="K5728"/>
      <c r="L5728"/>
    </row>
    <row r="5729" spans="1:12" ht="16" x14ac:dyDescent="0.2">
      <c r="A5729"/>
      <c r="B5729"/>
      <c r="C5729"/>
      <c r="D5729"/>
      <c r="E5729"/>
      <c r="F5729"/>
      <c r="G5729"/>
      <c r="H5729"/>
      <c r="I5729"/>
      <c r="J5729"/>
      <c r="K5729"/>
      <c r="L5729"/>
    </row>
    <row r="5730" spans="1:12" ht="16" x14ac:dyDescent="0.2">
      <c r="A5730"/>
      <c r="B5730"/>
      <c r="C5730"/>
      <c r="D5730"/>
      <c r="E5730"/>
      <c r="F5730"/>
      <c r="G5730"/>
      <c r="H5730"/>
      <c r="I5730"/>
      <c r="J5730"/>
      <c r="K5730"/>
      <c r="L5730"/>
    </row>
    <row r="5731" spans="1:12" ht="16" x14ac:dyDescent="0.2">
      <c r="A5731"/>
      <c r="B5731"/>
      <c r="C5731"/>
      <c r="D5731"/>
      <c r="E5731"/>
      <c r="F5731"/>
      <c r="G5731"/>
      <c r="H5731"/>
      <c r="I5731"/>
      <c r="J5731"/>
      <c r="K5731"/>
      <c r="L5731"/>
    </row>
    <row r="5732" spans="1:12" ht="16" x14ac:dyDescent="0.2">
      <c r="A5732"/>
      <c r="B5732"/>
      <c r="C5732"/>
      <c r="D5732"/>
      <c r="E5732"/>
      <c r="F5732"/>
      <c r="G5732"/>
      <c r="H5732"/>
      <c r="I5732"/>
      <c r="J5732"/>
      <c r="K5732"/>
      <c r="L5732"/>
    </row>
    <row r="5733" spans="1:12" ht="16" x14ac:dyDescent="0.2">
      <c r="A5733"/>
      <c r="B5733"/>
      <c r="C5733"/>
      <c r="D5733"/>
      <c r="E5733"/>
      <c r="F5733"/>
      <c r="G5733"/>
      <c r="H5733"/>
      <c r="I5733"/>
      <c r="J5733"/>
      <c r="K5733"/>
      <c r="L5733"/>
    </row>
    <row r="5734" spans="1:12" ht="16" x14ac:dyDescent="0.2">
      <c r="A5734"/>
      <c r="B5734"/>
      <c r="C5734"/>
      <c r="D5734"/>
      <c r="E5734"/>
      <c r="F5734"/>
      <c r="G5734"/>
      <c r="H5734"/>
      <c r="I5734"/>
      <c r="J5734"/>
      <c r="K5734"/>
      <c r="L5734"/>
    </row>
    <row r="5735" spans="1:12" ht="16" x14ac:dyDescent="0.2">
      <c r="A5735"/>
      <c r="B5735"/>
      <c r="C5735"/>
      <c r="D5735"/>
      <c r="E5735"/>
      <c r="F5735"/>
      <c r="G5735"/>
      <c r="H5735"/>
      <c r="I5735"/>
      <c r="J5735"/>
      <c r="K5735"/>
      <c r="L5735"/>
    </row>
    <row r="5736" spans="1:12" ht="16" x14ac:dyDescent="0.2">
      <c r="A5736"/>
      <c r="B5736"/>
      <c r="C5736"/>
      <c r="D5736"/>
      <c r="E5736"/>
      <c r="F5736"/>
      <c r="G5736"/>
      <c r="H5736"/>
      <c r="I5736"/>
      <c r="J5736"/>
      <c r="K5736"/>
      <c r="L5736"/>
    </row>
    <row r="5737" spans="1:12" ht="16" x14ac:dyDescent="0.2">
      <c r="A5737"/>
      <c r="B5737"/>
      <c r="C5737"/>
      <c r="D5737"/>
      <c r="E5737"/>
      <c r="F5737"/>
      <c r="G5737"/>
      <c r="H5737"/>
      <c r="I5737"/>
      <c r="J5737"/>
      <c r="K5737"/>
      <c r="L5737"/>
    </row>
    <row r="5738" spans="1:12" ht="16" x14ac:dyDescent="0.2">
      <c r="A5738"/>
      <c r="B5738"/>
      <c r="C5738"/>
      <c r="D5738"/>
      <c r="E5738"/>
      <c r="F5738"/>
      <c r="G5738"/>
      <c r="H5738"/>
      <c r="I5738"/>
      <c r="J5738"/>
      <c r="K5738"/>
      <c r="L5738"/>
    </row>
    <row r="5739" spans="1:12" ht="16" x14ac:dyDescent="0.2">
      <c r="A5739"/>
      <c r="B5739"/>
      <c r="C5739"/>
      <c r="D5739"/>
      <c r="E5739"/>
      <c r="F5739"/>
      <c r="G5739"/>
      <c r="H5739"/>
      <c r="I5739"/>
      <c r="J5739"/>
      <c r="K5739"/>
      <c r="L5739"/>
    </row>
    <row r="5740" spans="1:12" ht="16" x14ac:dyDescent="0.2">
      <c r="A5740"/>
      <c r="B5740"/>
      <c r="C5740"/>
      <c r="D5740"/>
      <c r="E5740"/>
      <c r="F5740"/>
      <c r="G5740"/>
      <c r="H5740"/>
      <c r="I5740"/>
      <c r="J5740"/>
      <c r="K5740"/>
      <c r="L5740"/>
    </row>
    <row r="5741" spans="1:12" ht="16" x14ac:dyDescent="0.2">
      <c r="A5741"/>
      <c r="B5741"/>
      <c r="C5741"/>
      <c r="D5741"/>
      <c r="E5741"/>
      <c r="F5741"/>
      <c r="G5741"/>
      <c r="H5741"/>
      <c r="I5741"/>
      <c r="J5741"/>
      <c r="K5741"/>
      <c r="L5741"/>
    </row>
    <row r="5742" spans="1:12" ht="16" x14ac:dyDescent="0.2">
      <c r="A5742"/>
      <c r="B5742"/>
      <c r="C5742"/>
      <c r="D5742"/>
      <c r="E5742"/>
      <c r="F5742"/>
      <c r="G5742"/>
      <c r="H5742"/>
      <c r="I5742"/>
      <c r="J5742"/>
      <c r="K5742"/>
      <c r="L5742"/>
    </row>
    <row r="5743" spans="1:12" ht="16" x14ac:dyDescent="0.2">
      <c r="A5743"/>
      <c r="B5743"/>
      <c r="C5743"/>
      <c r="D5743"/>
      <c r="E5743"/>
      <c r="F5743"/>
      <c r="G5743"/>
      <c r="H5743"/>
      <c r="I5743"/>
      <c r="J5743"/>
      <c r="K5743"/>
      <c r="L5743"/>
    </row>
    <row r="5744" spans="1:12" ht="16" x14ac:dyDescent="0.2">
      <c r="A5744"/>
      <c r="B5744"/>
      <c r="C5744"/>
      <c r="D5744"/>
      <c r="E5744"/>
      <c r="F5744"/>
      <c r="G5744"/>
      <c r="H5744"/>
      <c r="I5744"/>
      <c r="J5744"/>
      <c r="K5744"/>
      <c r="L5744"/>
    </row>
    <row r="5745" spans="1:12" ht="16" x14ac:dyDescent="0.2">
      <c r="A5745"/>
      <c r="B5745"/>
      <c r="C5745"/>
      <c r="D5745"/>
      <c r="E5745"/>
      <c r="F5745"/>
      <c r="G5745"/>
      <c r="H5745"/>
      <c r="I5745"/>
      <c r="J5745"/>
      <c r="K5745"/>
      <c r="L5745"/>
    </row>
    <row r="5746" spans="1:12" ht="16" x14ac:dyDescent="0.2">
      <c r="A5746"/>
      <c r="B5746"/>
      <c r="C5746"/>
      <c r="D5746"/>
      <c r="E5746"/>
      <c r="F5746"/>
      <c r="G5746"/>
      <c r="H5746"/>
      <c r="I5746"/>
      <c r="J5746"/>
      <c r="K5746"/>
      <c r="L5746"/>
    </row>
    <row r="5747" spans="1:12" ht="16" x14ac:dyDescent="0.2">
      <c r="A5747"/>
      <c r="B5747"/>
      <c r="C5747"/>
      <c r="D5747"/>
      <c r="E5747"/>
      <c r="F5747"/>
      <c r="G5747"/>
      <c r="H5747"/>
      <c r="I5747"/>
      <c r="J5747"/>
      <c r="K5747"/>
      <c r="L5747"/>
    </row>
    <row r="5748" spans="1:12" ht="16" x14ac:dyDescent="0.2">
      <c r="A5748"/>
      <c r="B5748"/>
      <c r="C5748"/>
      <c r="D5748"/>
      <c r="E5748"/>
      <c r="F5748"/>
      <c r="G5748"/>
      <c r="H5748"/>
      <c r="I5748"/>
      <c r="J5748"/>
      <c r="K5748"/>
      <c r="L5748"/>
    </row>
    <row r="5749" spans="1:12" ht="16" x14ac:dyDescent="0.2">
      <c r="A5749"/>
      <c r="B5749"/>
      <c r="C5749"/>
      <c r="D5749"/>
      <c r="E5749"/>
      <c r="F5749"/>
      <c r="G5749"/>
      <c r="H5749"/>
      <c r="I5749"/>
      <c r="J5749"/>
      <c r="K5749"/>
      <c r="L5749"/>
    </row>
    <row r="5750" spans="1:12" ht="16" x14ac:dyDescent="0.2">
      <c r="A5750"/>
      <c r="B5750"/>
      <c r="C5750"/>
      <c r="D5750"/>
      <c r="E5750"/>
      <c r="F5750"/>
      <c r="G5750"/>
      <c r="H5750"/>
      <c r="I5750"/>
      <c r="J5750"/>
      <c r="K5750"/>
      <c r="L5750"/>
    </row>
    <row r="5751" spans="1:12" ht="16" x14ac:dyDescent="0.2">
      <c r="A5751"/>
      <c r="B5751"/>
      <c r="C5751"/>
      <c r="D5751"/>
      <c r="E5751"/>
      <c r="F5751"/>
      <c r="G5751"/>
      <c r="H5751"/>
      <c r="I5751"/>
      <c r="J5751"/>
      <c r="K5751"/>
      <c r="L5751"/>
    </row>
    <row r="5752" spans="1:12" ht="16" x14ac:dyDescent="0.2">
      <c r="A5752"/>
      <c r="B5752"/>
      <c r="C5752"/>
      <c r="D5752"/>
      <c r="E5752"/>
      <c r="F5752"/>
      <c r="G5752"/>
      <c r="H5752"/>
      <c r="I5752"/>
      <c r="J5752"/>
      <c r="K5752"/>
      <c r="L5752"/>
    </row>
    <row r="5753" spans="1:12" ht="16" x14ac:dyDescent="0.2">
      <c r="A5753"/>
      <c r="B5753"/>
      <c r="C5753"/>
      <c r="D5753"/>
      <c r="E5753"/>
      <c r="F5753"/>
      <c r="G5753"/>
      <c r="H5753"/>
      <c r="I5753"/>
      <c r="J5753"/>
      <c r="K5753"/>
      <c r="L5753"/>
    </row>
    <row r="5754" spans="1:12" ht="16" x14ac:dyDescent="0.2">
      <c r="A5754"/>
      <c r="B5754"/>
      <c r="C5754"/>
      <c r="D5754"/>
      <c r="E5754"/>
      <c r="F5754"/>
      <c r="G5754"/>
      <c r="H5754"/>
      <c r="I5754"/>
      <c r="J5754"/>
      <c r="K5754"/>
      <c r="L5754"/>
    </row>
    <row r="5755" spans="1:12" ht="16" x14ac:dyDescent="0.2">
      <c r="A5755"/>
      <c r="B5755"/>
      <c r="C5755"/>
      <c r="D5755"/>
      <c r="E5755"/>
      <c r="F5755"/>
      <c r="G5755"/>
      <c r="H5755"/>
      <c r="I5755"/>
      <c r="J5755"/>
      <c r="K5755"/>
      <c r="L5755"/>
    </row>
    <row r="5756" spans="1:12" ht="16" x14ac:dyDescent="0.2">
      <c r="A5756"/>
      <c r="B5756"/>
      <c r="C5756"/>
      <c r="D5756"/>
      <c r="E5756"/>
      <c r="F5756"/>
      <c r="G5756"/>
      <c r="H5756"/>
      <c r="I5756"/>
      <c r="J5756"/>
      <c r="K5756"/>
      <c r="L5756"/>
    </row>
    <row r="5757" spans="1:12" ht="16" x14ac:dyDescent="0.2">
      <c r="A5757"/>
      <c r="B5757"/>
      <c r="C5757"/>
      <c r="D5757"/>
      <c r="E5757"/>
      <c r="F5757"/>
      <c r="G5757"/>
      <c r="H5757"/>
      <c r="I5757"/>
      <c r="J5757"/>
      <c r="K5757"/>
      <c r="L5757"/>
    </row>
    <row r="5758" spans="1:12" ht="16" x14ac:dyDescent="0.2">
      <c r="A5758"/>
      <c r="B5758"/>
      <c r="C5758"/>
      <c r="D5758"/>
      <c r="E5758"/>
      <c r="F5758"/>
      <c r="G5758"/>
      <c r="H5758"/>
      <c r="I5758"/>
      <c r="J5758"/>
      <c r="K5758"/>
      <c r="L5758"/>
    </row>
    <row r="5759" spans="1:12" ht="16" x14ac:dyDescent="0.2">
      <c r="A5759"/>
      <c r="B5759"/>
      <c r="C5759"/>
      <c r="D5759"/>
      <c r="E5759"/>
      <c r="F5759"/>
      <c r="G5759"/>
      <c r="H5759"/>
      <c r="I5759"/>
      <c r="J5759"/>
      <c r="K5759"/>
      <c r="L5759"/>
    </row>
    <row r="5760" spans="1:12" ht="16" x14ac:dyDescent="0.2">
      <c r="A5760"/>
      <c r="B5760"/>
      <c r="C5760"/>
      <c r="D5760"/>
      <c r="E5760"/>
      <c r="F5760"/>
      <c r="G5760"/>
      <c r="H5760"/>
      <c r="I5760"/>
      <c r="J5760"/>
      <c r="K5760"/>
      <c r="L5760"/>
    </row>
    <row r="5761" spans="1:12" ht="16" x14ac:dyDescent="0.2">
      <c r="A5761"/>
      <c r="B5761"/>
      <c r="C5761"/>
      <c r="D5761"/>
      <c r="E5761"/>
      <c r="F5761"/>
      <c r="G5761"/>
      <c r="H5761"/>
      <c r="I5761"/>
      <c r="J5761"/>
      <c r="K5761"/>
      <c r="L5761"/>
    </row>
    <row r="5762" spans="1:12" ht="16" x14ac:dyDescent="0.2">
      <c r="A5762"/>
      <c r="B5762"/>
      <c r="C5762"/>
      <c r="D5762"/>
      <c r="E5762"/>
      <c r="F5762"/>
      <c r="G5762"/>
      <c r="H5762"/>
      <c r="I5762"/>
      <c r="J5762"/>
      <c r="K5762"/>
      <c r="L5762"/>
    </row>
    <row r="5763" spans="1:12" ht="16" x14ac:dyDescent="0.2">
      <c r="A5763"/>
      <c r="B5763"/>
      <c r="C5763"/>
      <c r="D5763"/>
      <c r="E5763"/>
      <c r="F5763"/>
      <c r="G5763"/>
      <c r="H5763"/>
      <c r="I5763"/>
      <c r="J5763"/>
      <c r="K5763"/>
      <c r="L5763"/>
    </row>
    <row r="5764" spans="1:12" ht="16" x14ac:dyDescent="0.2">
      <c r="A5764"/>
      <c r="B5764"/>
      <c r="C5764"/>
      <c r="D5764"/>
      <c r="E5764"/>
      <c r="F5764"/>
      <c r="G5764"/>
      <c r="H5764"/>
      <c r="I5764"/>
      <c r="J5764"/>
      <c r="K5764"/>
      <c r="L5764"/>
    </row>
    <row r="5765" spans="1:12" ht="16" x14ac:dyDescent="0.2">
      <c r="A5765"/>
      <c r="B5765"/>
      <c r="C5765"/>
      <c r="D5765"/>
      <c r="E5765"/>
      <c r="F5765"/>
      <c r="G5765"/>
      <c r="H5765"/>
      <c r="I5765"/>
      <c r="J5765"/>
      <c r="K5765"/>
      <c r="L5765"/>
    </row>
    <row r="5766" spans="1:12" ht="16" x14ac:dyDescent="0.2">
      <c r="A5766"/>
      <c r="B5766"/>
      <c r="C5766"/>
      <c r="D5766"/>
      <c r="E5766"/>
      <c r="F5766"/>
      <c r="G5766"/>
      <c r="H5766"/>
      <c r="I5766"/>
      <c r="J5766"/>
      <c r="K5766"/>
      <c r="L5766"/>
    </row>
    <row r="5767" spans="1:12" ht="16" x14ac:dyDescent="0.2">
      <c r="A5767"/>
      <c r="B5767"/>
      <c r="C5767"/>
      <c r="D5767"/>
      <c r="E5767"/>
      <c r="F5767"/>
      <c r="G5767"/>
      <c r="H5767"/>
      <c r="I5767"/>
      <c r="J5767"/>
      <c r="K5767"/>
      <c r="L5767"/>
    </row>
    <row r="5768" spans="1:12" ht="16" x14ac:dyDescent="0.2">
      <c r="A5768"/>
      <c r="B5768"/>
      <c r="C5768"/>
      <c r="D5768"/>
      <c r="E5768"/>
      <c r="F5768"/>
      <c r="G5768"/>
      <c r="H5768"/>
      <c r="I5768"/>
      <c r="J5768"/>
      <c r="K5768"/>
      <c r="L5768"/>
    </row>
    <row r="5769" spans="1:12" ht="16" x14ac:dyDescent="0.2">
      <c r="A5769"/>
      <c r="B5769"/>
      <c r="C5769"/>
      <c r="D5769"/>
      <c r="E5769"/>
      <c r="F5769"/>
      <c r="G5769"/>
      <c r="H5769"/>
      <c r="I5769"/>
      <c r="J5769"/>
      <c r="K5769"/>
      <c r="L5769"/>
    </row>
    <row r="5770" spans="1:12" ht="16" x14ac:dyDescent="0.2">
      <c r="A5770"/>
      <c r="B5770"/>
      <c r="C5770"/>
      <c r="D5770"/>
      <c r="E5770"/>
      <c r="F5770"/>
      <c r="G5770"/>
      <c r="H5770"/>
      <c r="I5770"/>
      <c r="J5770"/>
      <c r="K5770"/>
      <c r="L5770"/>
    </row>
    <row r="5771" spans="1:12" ht="16" x14ac:dyDescent="0.2">
      <c r="A5771"/>
      <c r="B5771"/>
      <c r="C5771"/>
      <c r="D5771"/>
      <c r="E5771"/>
      <c r="F5771"/>
      <c r="G5771"/>
      <c r="H5771"/>
      <c r="I5771"/>
      <c r="J5771"/>
      <c r="K5771"/>
      <c r="L5771"/>
    </row>
    <row r="5772" spans="1:12" ht="16" x14ac:dyDescent="0.2">
      <c r="A5772"/>
      <c r="B5772"/>
      <c r="C5772"/>
      <c r="D5772"/>
      <c r="E5772"/>
      <c r="F5772"/>
      <c r="G5772"/>
      <c r="H5772"/>
      <c r="I5772"/>
      <c r="J5772"/>
      <c r="K5772"/>
      <c r="L5772"/>
    </row>
    <row r="5773" spans="1:12" ht="16" x14ac:dyDescent="0.2">
      <c r="A5773"/>
      <c r="B5773"/>
      <c r="C5773"/>
      <c r="D5773"/>
      <c r="E5773"/>
      <c r="F5773"/>
      <c r="G5773"/>
      <c r="H5773"/>
      <c r="I5773"/>
      <c r="J5773"/>
      <c r="K5773"/>
      <c r="L5773"/>
    </row>
    <row r="5774" spans="1:12" ht="16" x14ac:dyDescent="0.2">
      <c r="A5774"/>
      <c r="B5774"/>
      <c r="C5774"/>
      <c r="D5774"/>
      <c r="E5774"/>
      <c r="F5774"/>
      <c r="G5774"/>
      <c r="H5774"/>
      <c r="I5774"/>
      <c r="J5774"/>
      <c r="K5774"/>
      <c r="L5774"/>
    </row>
    <row r="5775" spans="1:12" ht="16" x14ac:dyDescent="0.2">
      <c r="A5775"/>
      <c r="B5775"/>
      <c r="C5775"/>
      <c r="D5775"/>
      <c r="E5775"/>
      <c r="F5775"/>
      <c r="G5775"/>
      <c r="H5775"/>
      <c r="I5775"/>
      <c r="J5775"/>
      <c r="K5775"/>
      <c r="L5775"/>
    </row>
    <row r="5776" spans="1:12" ht="16" x14ac:dyDescent="0.2">
      <c r="A5776"/>
      <c r="B5776"/>
      <c r="C5776"/>
      <c r="D5776"/>
      <c r="E5776"/>
      <c r="F5776"/>
      <c r="G5776"/>
      <c r="H5776"/>
      <c r="I5776"/>
      <c r="J5776"/>
      <c r="K5776"/>
      <c r="L5776"/>
    </row>
    <row r="5777" spans="1:12" ht="16" x14ac:dyDescent="0.2">
      <c r="A5777"/>
      <c r="B5777"/>
      <c r="C5777"/>
      <c r="D5777"/>
      <c r="E5777"/>
      <c r="F5777"/>
      <c r="G5777"/>
      <c r="H5777"/>
      <c r="I5777"/>
      <c r="J5777"/>
      <c r="K5777"/>
      <c r="L5777"/>
    </row>
    <row r="5778" spans="1:12" ht="16" x14ac:dyDescent="0.2">
      <c r="A5778"/>
      <c r="B5778"/>
      <c r="C5778"/>
      <c r="D5778"/>
      <c r="E5778"/>
      <c r="F5778"/>
      <c r="G5778"/>
      <c r="H5778"/>
      <c r="I5778"/>
      <c r="J5778"/>
      <c r="K5778"/>
      <c r="L5778"/>
    </row>
    <row r="5779" spans="1:12" ht="16" x14ac:dyDescent="0.2">
      <c r="A5779"/>
      <c r="B5779"/>
      <c r="C5779"/>
      <c r="D5779"/>
      <c r="E5779"/>
      <c r="F5779"/>
      <c r="G5779"/>
      <c r="H5779"/>
      <c r="I5779"/>
      <c r="J5779"/>
      <c r="K5779"/>
      <c r="L5779"/>
    </row>
    <row r="5780" spans="1:12" ht="16" x14ac:dyDescent="0.2">
      <c r="A5780"/>
      <c r="B5780"/>
      <c r="C5780"/>
      <c r="D5780"/>
      <c r="E5780"/>
      <c r="F5780"/>
      <c r="G5780"/>
      <c r="H5780"/>
      <c r="I5780"/>
      <c r="J5780"/>
      <c r="K5780"/>
      <c r="L5780"/>
    </row>
    <row r="5781" spans="1:12" ht="16" x14ac:dyDescent="0.2">
      <c r="A5781"/>
      <c r="B5781"/>
      <c r="C5781"/>
      <c r="D5781"/>
      <c r="E5781"/>
      <c r="F5781"/>
      <c r="G5781"/>
      <c r="H5781"/>
      <c r="I5781"/>
      <c r="J5781"/>
      <c r="K5781"/>
      <c r="L5781"/>
    </row>
    <row r="5782" spans="1:12" ht="16" x14ac:dyDescent="0.2">
      <c r="A5782"/>
      <c r="B5782"/>
      <c r="C5782"/>
      <c r="D5782"/>
      <c r="E5782"/>
      <c r="F5782"/>
      <c r="G5782"/>
      <c r="H5782"/>
      <c r="I5782"/>
      <c r="J5782"/>
      <c r="K5782"/>
      <c r="L5782"/>
    </row>
    <row r="5783" spans="1:12" ht="16" x14ac:dyDescent="0.2">
      <c r="A5783"/>
      <c r="B5783"/>
      <c r="C5783"/>
      <c r="D5783"/>
      <c r="E5783"/>
      <c r="F5783"/>
      <c r="G5783"/>
      <c r="H5783"/>
      <c r="I5783"/>
      <c r="J5783"/>
      <c r="K5783"/>
      <c r="L5783"/>
    </row>
    <row r="5784" spans="1:12" ht="16" x14ac:dyDescent="0.2">
      <c r="A5784"/>
      <c r="B5784"/>
      <c r="C5784"/>
      <c r="D5784"/>
      <c r="E5784"/>
      <c r="F5784"/>
      <c r="G5784"/>
      <c r="H5784"/>
      <c r="I5784"/>
      <c r="J5784"/>
      <c r="K5784"/>
      <c r="L5784"/>
    </row>
    <row r="5785" spans="1:12" ht="16" x14ac:dyDescent="0.2">
      <c r="A5785"/>
      <c r="B5785"/>
      <c r="C5785"/>
      <c r="D5785"/>
      <c r="E5785"/>
      <c r="F5785"/>
      <c r="G5785"/>
      <c r="H5785"/>
      <c r="I5785"/>
      <c r="J5785"/>
      <c r="K5785"/>
      <c r="L5785"/>
    </row>
    <row r="5786" spans="1:12" ht="16" x14ac:dyDescent="0.2">
      <c r="A5786"/>
      <c r="B5786"/>
      <c r="C5786"/>
      <c r="D5786"/>
      <c r="E5786"/>
      <c r="F5786"/>
      <c r="G5786"/>
      <c r="H5786"/>
      <c r="I5786"/>
      <c r="J5786"/>
      <c r="K5786"/>
      <c r="L5786"/>
    </row>
    <row r="5787" spans="1:12" ht="16" x14ac:dyDescent="0.2">
      <c r="A5787"/>
      <c r="B5787"/>
      <c r="C5787"/>
      <c r="D5787"/>
      <c r="E5787"/>
      <c r="F5787"/>
      <c r="G5787"/>
      <c r="H5787"/>
      <c r="I5787"/>
      <c r="J5787"/>
      <c r="K5787"/>
      <c r="L5787"/>
    </row>
    <row r="5788" spans="1:12" ht="16" x14ac:dyDescent="0.2">
      <c r="A5788"/>
      <c r="B5788"/>
      <c r="C5788"/>
      <c r="D5788"/>
      <c r="E5788"/>
      <c r="F5788"/>
      <c r="G5788"/>
      <c r="H5788"/>
      <c r="I5788"/>
      <c r="J5788"/>
      <c r="K5788"/>
      <c r="L5788"/>
    </row>
    <row r="5789" spans="1:12" ht="16" x14ac:dyDescent="0.2">
      <c r="A5789"/>
      <c r="B5789"/>
      <c r="C5789"/>
      <c r="D5789"/>
      <c r="E5789"/>
      <c r="F5789"/>
      <c r="G5789"/>
      <c r="H5789"/>
      <c r="I5789"/>
      <c r="J5789"/>
      <c r="K5789"/>
      <c r="L5789"/>
    </row>
    <row r="5790" spans="1:12" ht="16" x14ac:dyDescent="0.2">
      <c r="A5790"/>
      <c r="B5790"/>
      <c r="C5790"/>
      <c r="D5790"/>
      <c r="E5790"/>
      <c r="F5790"/>
      <c r="G5790"/>
      <c r="H5790"/>
      <c r="I5790"/>
      <c r="J5790"/>
      <c r="K5790"/>
      <c r="L5790"/>
    </row>
    <row r="5791" spans="1:12" ht="16" x14ac:dyDescent="0.2">
      <c r="A5791"/>
      <c r="B5791"/>
      <c r="C5791"/>
      <c r="D5791"/>
      <c r="E5791"/>
      <c r="F5791"/>
      <c r="G5791"/>
      <c r="H5791"/>
      <c r="I5791"/>
      <c r="J5791"/>
      <c r="K5791"/>
      <c r="L5791"/>
    </row>
    <row r="5792" spans="1:12" ht="16" x14ac:dyDescent="0.2">
      <c r="A5792"/>
      <c r="B5792"/>
      <c r="C5792"/>
      <c r="D5792"/>
      <c r="E5792"/>
      <c r="F5792"/>
      <c r="G5792"/>
      <c r="H5792"/>
      <c r="I5792"/>
      <c r="J5792"/>
      <c r="K5792"/>
      <c r="L5792"/>
    </row>
    <row r="5793" spans="1:12" ht="16" x14ac:dyDescent="0.2">
      <c r="A5793"/>
      <c r="B5793"/>
      <c r="C5793"/>
      <c r="D5793"/>
      <c r="E5793"/>
      <c r="F5793"/>
      <c r="G5793"/>
      <c r="H5793"/>
      <c r="I5793"/>
      <c r="J5793"/>
      <c r="K5793"/>
      <c r="L5793"/>
    </row>
    <row r="5794" spans="1:12" ht="16" x14ac:dyDescent="0.2">
      <c r="A5794"/>
      <c r="B5794"/>
      <c r="C5794"/>
      <c r="D5794"/>
      <c r="E5794"/>
      <c r="F5794"/>
      <c r="G5794"/>
      <c r="H5794"/>
      <c r="I5794"/>
      <c r="J5794"/>
      <c r="K5794"/>
      <c r="L5794"/>
    </row>
    <row r="5795" spans="1:12" ht="16" x14ac:dyDescent="0.2">
      <c r="A5795"/>
      <c r="B5795"/>
      <c r="C5795"/>
      <c r="D5795"/>
      <c r="E5795"/>
      <c r="F5795"/>
      <c r="G5795"/>
      <c r="H5795"/>
      <c r="I5795"/>
      <c r="J5795"/>
      <c r="K5795"/>
      <c r="L5795"/>
    </row>
    <row r="5796" spans="1:12" ht="16" x14ac:dyDescent="0.2">
      <c r="A5796"/>
      <c r="B5796"/>
      <c r="C5796"/>
      <c r="D5796"/>
      <c r="E5796"/>
      <c r="F5796"/>
      <c r="G5796"/>
      <c r="H5796"/>
      <c r="I5796"/>
      <c r="J5796"/>
      <c r="K5796"/>
      <c r="L5796"/>
    </row>
    <row r="5797" spans="1:12" ht="16" x14ac:dyDescent="0.2">
      <c r="A5797"/>
      <c r="B5797"/>
      <c r="C5797"/>
      <c r="D5797"/>
      <c r="E5797"/>
      <c r="F5797"/>
      <c r="G5797"/>
      <c r="H5797"/>
      <c r="I5797"/>
      <c r="J5797"/>
      <c r="K5797"/>
      <c r="L5797"/>
    </row>
    <row r="5798" spans="1:12" ht="16" x14ac:dyDescent="0.2">
      <c r="A5798"/>
      <c r="B5798"/>
      <c r="C5798"/>
      <c r="D5798"/>
      <c r="E5798"/>
      <c r="F5798"/>
      <c r="G5798"/>
      <c r="H5798"/>
      <c r="I5798"/>
      <c r="J5798"/>
      <c r="K5798"/>
      <c r="L5798"/>
    </row>
    <row r="5799" spans="1:12" ht="16" x14ac:dyDescent="0.2">
      <c r="A5799"/>
      <c r="B5799"/>
      <c r="C5799"/>
      <c r="D5799"/>
      <c r="E5799"/>
      <c r="F5799"/>
      <c r="G5799"/>
      <c r="H5799"/>
      <c r="I5799"/>
      <c r="J5799"/>
      <c r="K5799"/>
      <c r="L5799"/>
    </row>
    <row r="5800" spans="1:12" ht="16" x14ac:dyDescent="0.2">
      <c r="A5800"/>
      <c r="B5800"/>
      <c r="C5800"/>
      <c r="D5800"/>
      <c r="E5800"/>
      <c r="F5800"/>
      <c r="G5800"/>
      <c r="H5800"/>
      <c r="I5800"/>
      <c r="J5800"/>
      <c r="K5800"/>
      <c r="L5800"/>
    </row>
    <row r="5801" spans="1:12" ht="16" x14ac:dyDescent="0.2">
      <c r="A5801"/>
      <c r="B5801"/>
      <c r="C5801"/>
      <c r="D5801"/>
      <c r="E5801"/>
      <c r="F5801"/>
      <c r="G5801"/>
      <c r="H5801"/>
      <c r="I5801"/>
      <c r="J5801"/>
      <c r="K5801"/>
      <c r="L5801"/>
    </row>
    <row r="5802" spans="1:12" ht="16" x14ac:dyDescent="0.2">
      <c r="A5802"/>
      <c r="B5802"/>
      <c r="C5802"/>
      <c r="D5802"/>
      <c r="E5802"/>
      <c r="F5802"/>
      <c r="G5802"/>
      <c r="H5802"/>
      <c r="I5802"/>
      <c r="J5802"/>
      <c r="K5802"/>
      <c r="L5802"/>
    </row>
    <row r="5803" spans="1:12" ht="16" x14ac:dyDescent="0.2">
      <c r="A5803"/>
      <c r="B5803"/>
      <c r="C5803"/>
      <c r="D5803"/>
      <c r="E5803"/>
      <c r="F5803"/>
      <c r="G5803"/>
      <c r="H5803"/>
      <c r="I5803"/>
      <c r="J5803"/>
      <c r="K5803"/>
      <c r="L5803"/>
    </row>
    <row r="5804" spans="1:12" ht="16" x14ac:dyDescent="0.2">
      <c r="A5804"/>
      <c r="B5804"/>
      <c r="C5804"/>
      <c r="D5804"/>
      <c r="E5804"/>
      <c r="F5804"/>
      <c r="G5804"/>
      <c r="H5804"/>
      <c r="I5804"/>
      <c r="J5804"/>
      <c r="K5804"/>
      <c r="L5804"/>
    </row>
    <row r="5805" spans="1:12" ht="16" x14ac:dyDescent="0.2">
      <c r="A5805"/>
      <c r="B5805"/>
      <c r="C5805"/>
      <c r="D5805"/>
      <c r="E5805"/>
      <c r="F5805"/>
      <c r="G5805"/>
      <c r="H5805"/>
      <c r="I5805"/>
      <c r="J5805"/>
      <c r="K5805"/>
      <c r="L5805"/>
    </row>
    <row r="5806" spans="1:12" ht="16" x14ac:dyDescent="0.2">
      <c r="A5806"/>
      <c r="B5806"/>
      <c r="C5806"/>
      <c r="D5806"/>
      <c r="E5806"/>
      <c r="F5806"/>
      <c r="G5806"/>
      <c r="H5806"/>
      <c r="I5806"/>
      <c r="J5806"/>
      <c r="K5806"/>
      <c r="L5806"/>
    </row>
    <row r="5807" spans="1:12" ht="16" x14ac:dyDescent="0.2">
      <c r="A5807"/>
      <c r="B5807"/>
      <c r="C5807"/>
      <c r="D5807"/>
      <c r="E5807"/>
      <c r="F5807"/>
      <c r="G5807"/>
      <c r="H5807"/>
      <c r="I5807"/>
      <c r="J5807"/>
      <c r="K5807"/>
      <c r="L5807"/>
    </row>
    <row r="5808" spans="1:12" ht="16" x14ac:dyDescent="0.2">
      <c r="A5808"/>
      <c r="B5808"/>
      <c r="C5808"/>
      <c r="D5808"/>
      <c r="E5808"/>
      <c r="F5808"/>
      <c r="G5808"/>
      <c r="H5808"/>
      <c r="I5808"/>
      <c r="J5808"/>
      <c r="K5808"/>
      <c r="L5808"/>
    </row>
    <row r="5809" spans="1:12" ht="16" x14ac:dyDescent="0.2">
      <c r="A5809"/>
      <c r="B5809"/>
      <c r="C5809"/>
      <c r="D5809"/>
      <c r="E5809"/>
      <c r="F5809"/>
      <c r="G5809"/>
      <c r="H5809"/>
      <c r="I5809"/>
      <c r="J5809"/>
      <c r="K5809"/>
      <c r="L5809"/>
    </row>
    <row r="5810" spans="1:12" ht="16" x14ac:dyDescent="0.2">
      <c r="A5810"/>
      <c r="B5810"/>
      <c r="C5810"/>
      <c r="D5810"/>
      <c r="E5810"/>
      <c r="F5810"/>
      <c r="G5810"/>
      <c r="H5810"/>
      <c r="I5810"/>
      <c r="J5810"/>
      <c r="K5810"/>
      <c r="L5810"/>
    </row>
    <row r="5811" spans="1:12" ht="16" x14ac:dyDescent="0.2">
      <c r="A5811"/>
      <c r="B5811"/>
      <c r="C5811"/>
      <c r="D5811"/>
      <c r="E5811"/>
      <c r="F5811"/>
      <c r="G5811"/>
      <c r="H5811"/>
      <c r="I5811"/>
      <c r="J5811"/>
      <c r="K5811"/>
      <c r="L5811"/>
    </row>
    <row r="5812" spans="1:12" ht="16" x14ac:dyDescent="0.2">
      <c r="A5812"/>
      <c r="B5812"/>
      <c r="C5812"/>
      <c r="D5812"/>
      <c r="E5812"/>
      <c r="F5812"/>
      <c r="G5812"/>
      <c r="H5812"/>
      <c r="I5812"/>
      <c r="J5812"/>
      <c r="K5812"/>
      <c r="L5812"/>
    </row>
    <row r="5813" spans="1:12" ht="16" x14ac:dyDescent="0.2">
      <c r="A5813"/>
      <c r="B5813"/>
      <c r="C5813"/>
      <c r="D5813"/>
      <c r="E5813"/>
      <c r="F5813"/>
      <c r="G5813"/>
      <c r="H5813"/>
      <c r="I5813"/>
      <c r="J5813"/>
      <c r="K5813"/>
      <c r="L5813"/>
    </row>
    <row r="5814" spans="1:12" ht="16" x14ac:dyDescent="0.2">
      <c r="A5814"/>
      <c r="B5814"/>
      <c r="C5814"/>
      <c r="D5814"/>
      <c r="E5814"/>
      <c r="F5814"/>
      <c r="G5814"/>
      <c r="H5814"/>
      <c r="I5814"/>
      <c r="J5814"/>
      <c r="K5814"/>
      <c r="L5814"/>
    </row>
    <row r="5815" spans="1:12" ht="16" x14ac:dyDescent="0.2">
      <c r="A5815"/>
      <c r="B5815"/>
      <c r="C5815"/>
      <c r="D5815"/>
      <c r="E5815"/>
      <c r="F5815"/>
      <c r="G5815"/>
      <c r="H5815"/>
      <c r="I5815"/>
      <c r="J5815"/>
      <c r="K5815"/>
      <c r="L5815"/>
    </row>
    <row r="5816" spans="1:12" ht="16" x14ac:dyDescent="0.2">
      <c r="A5816"/>
      <c r="B5816"/>
      <c r="C5816"/>
      <c r="D5816"/>
      <c r="E5816"/>
      <c r="F5816"/>
      <c r="G5816"/>
      <c r="H5816"/>
      <c r="I5816"/>
      <c r="J5816"/>
      <c r="K5816"/>
      <c r="L5816"/>
    </row>
    <row r="5817" spans="1:12" ht="16" x14ac:dyDescent="0.2">
      <c r="A5817"/>
      <c r="B5817"/>
      <c r="C5817"/>
      <c r="D5817"/>
      <c r="E5817"/>
      <c r="F5817"/>
      <c r="G5817"/>
      <c r="H5817"/>
      <c r="I5817"/>
      <c r="J5817"/>
      <c r="K5817"/>
      <c r="L5817"/>
    </row>
    <row r="5818" spans="1:12" ht="16" x14ac:dyDescent="0.2">
      <c r="A5818"/>
      <c r="B5818"/>
      <c r="C5818"/>
      <c r="D5818"/>
      <c r="E5818"/>
      <c r="F5818"/>
      <c r="G5818"/>
      <c r="H5818"/>
      <c r="I5818"/>
      <c r="J5818"/>
      <c r="K5818"/>
      <c r="L5818"/>
    </row>
    <row r="5819" spans="1:12" ht="16" x14ac:dyDescent="0.2">
      <c r="A5819"/>
      <c r="B5819"/>
      <c r="C5819"/>
      <c r="D5819"/>
      <c r="E5819"/>
      <c r="F5819"/>
      <c r="G5819"/>
      <c r="H5819"/>
      <c r="I5819"/>
      <c r="J5819"/>
      <c r="K5819"/>
      <c r="L5819"/>
    </row>
    <row r="5820" spans="1:12" ht="16" x14ac:dyDescent="0.2">
      <c r="A5820"/>
      <c r="B5820"/>
      <c r="C5820"/>
      <c r="D5820"/>
      <c r="E5820"/>
      <c r="F5820"/>
      <c r="G5820"/>
      <c r="H5820"/>
      <c r="I5820"/>
      <c r="J5820"/>
      <c r="K5820"/>
      <c r="L5820"/>
    </row>
    <row r="5821" spans="1:12" ht="16" x14ac:dyDescent="0.2">
      <c r="A5821"/>
      <c r="B5821"/>
      <c r="C5821"/>
      <c r="D5821"/>
      <c r="E5821"/>
      <c r="F5821"/>
      <c r="G5821"/>
      <c r="H5821"/>
      <c r="I5821"/>
      <c r="J5821"/>
      <c r="K5821"/>
      <c r="L5821"/>
    </row>
    <row r="5822" spans="1:12" ht="16" x14ac:dyDescent="0.2">
      <c r="A5822"/>
      <c r="B5822"/>
      <c r="C5822"/>
      <c r="D5822"/>
      <c r="E5822"/>
      <c r="F5822"/>
      <c r="G5822"/>
      <c r="H5822"/>
      <c r="I5822"/>
      <c r="J5822"/>
      <c r="K5822"/>
      <c r="L5822"/>
    </row>
    <row r="5823" spans="1:12" ht="16" x14ac:dyDescent="0.2">
      <c r="A5823"/>
      <c r="B5823"/>
      <c r="C5823"/>
      <c r="D5823"/>
      <c r="E5823"/>
      <c r="F5823"/>
      <c r="G5823"/>
      <c r="H5823"/>
      <c r="I5823"/>
      <c r="J5823"/>
      <c r="K5823"/>
      <c r="L5823"/>
    </row>
    <row r="5824" spans="1:12" ht="16" x14ac:dyDescent="0.2">
      <c r="A5824"/>
      <c r="B5824"/>
      <c r="C5824"/>
      <c r="D5824"/>
      <c r="E5824"/>
      <c r="F5824"/>
      <c r="G5824"/>
      <c r="H5824"/>
      <c r="I5824"/>
      <c r="J5824"/>
      <c r="K5824"/>
      <c r="L5824"/>
    </row>
    <row r="5825" spans="1:12" ht="16" x14ac:dyDescent="0.2">
      <c r="A5825"/>
      <c r="B5825"/>
      <c r="C5825"/>
      <c r="D5825"/>
      <c r="E5825"/>
      <c r="F5825"/>
      <c r="G5825"/>
      <c r="H5825"/>
      <c r="I5825"/>
      <c r="J5825"/>
      <c r="K5825"/>
      <c r="L5825"/>
    </row>
    <row r="5826" spans="1:12" ht="16" x14ac:dyDescent="0.2">
      <c r="A5826"/>
      <c r="B5826"/>
      <c r="C5826"/>
      <c r="D5826"/>
      <c r="E5826"/>
      <c r="F5826"/>
      <c r="G5826"/>
      <c r="H5826"/>
      <c r="I5826"/>
      <c r="J5826"/>
      <c r="K5826"/>
      <c r="L5826"/>
    </row>
    <row r="5827" spans="1:12" ht="16" x14ac:dyDescent="0.2">
      <c r="A5827"/>
      <c r="B5827"/>
      <c r="C5827"/>
      <c r="D5827"/>
      <c r="E5827"/>
      <c r="F5827"/>
      <c r="G5827"/>
      <c r="H5827"/>
      <c r="I5827"/>
      <c r="J5827"/>
      <c r="K5827"/>
      <c r="L5827"/>
    </row>
    <row r="5828" spans="1:12" ht="16" x14ac:dyDescent="0.2">
      <c r="A5828"/>
      <c r="B5828"/>
      <c r="C5828"/>
      <c r="D5828"/>
      <c r="E5828"/>
      <c r="F5828"/>
      <c r="G5828"/>
      <c r="H5828"/>
      <c r="I5828"/>
      <c r="J5828"/>
      <c r="K5828"/>
      <c r="L5828"/>
    </row>
    <row r="5829" spans="1:12" ht="16" x14ac:dyDescent="0.2">
      <c r="A5829"/>
      <c r="B5829"/>
      <c r="C5829"/>
      <c r="D5829"/>
      <c r="E5829"/>
      <c r="F5829"/>
      <c r="G5829"/>
      <c r="H5829"/>
      <c r="I5829"/>
      <c r="J5829"/>
      <c r="K5829"/>
      <c r="L5829"/>
    </row>
    <row r="5830" spans="1:12" ht="16" x14ac:dyDescent="0.2">
      <c r="A5830"/>
      <c r="B5830"/>
      <c r="C5830"/>
      <c r="D5830"/>
      <c r="E5830"/>
      <c r="F5830"/>
      <c r="G5830"/>
      <c r="H5830"/>
      <c r="I5830"/>
      <c r="J5830"/>
      <c r="K5830"/>
      <c r="L5830"/>
    </row>
    <row r="5831" spans="1:12" ht="16" x14ac:dyDescent="0.2">
      <c r="A5831"/>
      <c r="B5831"/>
      <c r="C5831"/>
      <c r="D5831"/>
      <c r="E5831"/>
      <c r="F5831"/>
      <c r="G5831"/>
      <c r="H5831"/>
      <c r="I5831"/>
      <c r="J5831"/>
      <c r="K5831"/>
      <c r="L5831"/>
    </row>
    <row r="5832" spans="1:12" ht="16" x14ac:dyDescent="0.2">
      <c r="A5832"/>
      <c r="B5832"/>
      <c r="C5832"/>
      <c r="D5832"/>
      <c r="E5832"/>
      <c r="F5832"/>
      <c r="G5832"/>
      <c r="H5832"/>
      <c r="I5832"/>
      <c r="J5832"/>
      <c r="K5832"/>
      <c r="L5832"/>
    </row>
    <row r="5833" spans="1:12" ht="16" x14ac:dyDescent="0.2">
      <c r="A5833"/>
      <c r="B5833"/>
      <c r="C5833"/>
      <c r="D5833"/>
      <c r="E5833"/>
      <c r="F5833"/>
      <c r="G5833"/>
      <c r="H5833"/>
      <c r="I5833"/>
      <c r="J5833"/>
      <c r="K5833"/>
      <c r="L5833"/>
    </row>
    <row r="5834" spans="1:12" ht="16" x14ac:dyDescent="0.2">
      <c r="A5834"/>
      <c r="B5834"/>
      <c r="C5834"/>
      <c r="D5834"/>
      <c r="E5834"/>
      <c r="F5834"/>
      <c r="G5834"/>
      <c r="H5834"/>
      <c r="I5834"/>
      <c r="J5834"/>
      <c r="K5834"/>
      <c r="L5834"/>
    </row>
    <row r="5835" spans="1:12" ht="16" x14ac:dyDescent="0.2">
      <c r="A5835"/>
      <c r="B5835"/>
      <c r="C5835"/>
      <c r="D5835"/>
      <c r="E5835"/>
      <c r="F5835"/>
      <c r="G5835"/>
      <c r="H5835"/>
      <c r="I5835"/>
      <c r="J5835"/>
      <c r="K5835"/>
      <c r="L5835"/>
    </row>
    <row r="5836" spans="1:12" ht="16" x14ac:dyDescent="0.2">
      <c r="A5836"/>
      <c r="B5836"/>
      <c r="C5836"/>
      <c r="D5836"/>
      <c r="E5836"/>
      <c r="F5836"/>
      <c r="G5836"/>
      <c r="H5836"/>
      <c r="I5836"/>
      <c r="J5836"/>
      <c r="K5836"/>
      <c r="L5836"/>
    </row>
    <row r="5837" spans="1:12" ht="16" x14ac:dyDescent="0.2">
      <c r="A5837"/>
      <c r="B5837"/>
      <c r="C5837"/>
      <c r="D5837"/>
      <c r="E5837"/>
      <c r="F5837"/>
      <c r="G5837"/>
      <c r="H5837"/>
      <c r="I5837"/>
      <c r="J5837"/>
      <c r="K5837"/>
      <c r="L5837"/>
    </row>
    <row r="5838" spans="1:12" ht="16" x14ac:dyDescent="0.2">
      <c r="A5838"/>
      <c r="B5838"/>
      <c r="C5838"/>
      <c r="D5838"/>
      <c r="E5838"/>
      <c r="F5838"/>
      <c r="G5838"/>
      <c r="H5838"/>
      <c r="I5838"/>
      <c r="J5838"/>
      <c r="K5838"/>
      <c r="L5838"/>
    </row>
    <row r="5839" spans="1:12" ht="16" x14ac:dyDescent="0.2">
      <c r="A5839"/>
      <c r="B5839"/>
      <c r="C5839"/>
      <c r="D5839"/>
      <c r="E5839"/>
      <c r="F5839"/>
      <c r="G5839"/>
      <c r="H5839"/>
      <c r="I5839"/>
      <c r="J5839"/>
      <c r="K5839"/>
      <c r="L5839"/>
    </row>
    <row r="5840" spans="1:12" ht="16" x14ac:dyDescent="0.2">
      <c r="A5840"/>
      <c r="B5840"/>
      <c r="C5840"/>
      <c r="D5840"/>
      <c r="E5840"/>
      <c r="F5840"/>
      <c r="G5840"/>
      <c r="H5840"/>
      <c r="I5840"/>
      <c r="J5840"/>
      <c r="K5840"/>
      <c r="L5840"/>
    </row>
    <row r="5841" spans="1:12" ht="16" x14ac:dyDescent="0.2">
      <c r="A5841"/>
      <c r="B5841"/>
      <c r="C5841"/>
      <c r="D5841"/>
      <c r="E5841"/>
      <c r="F5841"/>
      <c r="G5841"/>
      <c r="H5841"/>
      <c r="I5841"/>
      <c r="J5841"/>
      <c r="K5841"/>
      <c r="L5841"/>
    </row>
    <row r="5842" spans="1:12" ht="16" x14ac:dyDescent="0.2">
      <c r="A5842"/>
      <c r="B5842"/>
      <c r="C5842"/>
      <c r="D5842"/>
      <c r="E5842"/>
      <c r="F5842"/>
      <c r="G5842"/>
      <c r="H5842"/>
      <c r="I5842"/>
      <c r="J5842"/>
      <c r="K5842"/>
      <c r="L5842"/>
    </row>
    <row r="5843" spans="1:12" ht="16" x14ac:dyDescent="0.2">
      <c r="A5843"/>
      <c r="B5843"/>
      <c r="C5843"/>
      <c r="D5843"/>
      <c r="E5843"/>
      <c r="F5843"/>
      <c r="G5843"/>
      <c r="H5843"/>
      <c r="I5843"/>
      <c r="J5843"/>
      <c r="K5843"/>
      <c r="L5843"/>
    </row>
    <row r="5844" spans="1:12" ht="16" x14ac:dyDescent="0.2">
      <c r="A5844"/>
      <c r="B5844"/>
      <c r="C5844"/>
      <c r="D5844"/>
      <c r="E5844"/>
      <c r="F5844"/>
      <c r="G5844"/>
      <c r="H5844"/>
      <c r="I5844"/>
      <c r="J5844"/>
      <c r="K5844"/>
      <c r="L5844"/>
    </row>
    <row r="5845" spans="1:12" ht="16" x14ac:dyDescent="0.2">
      <c r="A5845"/>
      <c r="B5845"/>
      <c r="C5845"/>
      <c r="D5845"/>
      <c r="E5845"/>
      <c r="F5845"/>
      <c r="G5845"/>
      <c r="H5845"/>
      <c r="I5845"/>
      <c r="J5845"/>
      <c r="K5845"/>
      <c r="L5845"/>
    </row>
    <row r="5846" spans="1:12" ht="16" x14ac:dyDescent="0.2">
      <c r="A5846"/>
      <c r="B5846"/>
      <c r="C5846"/>
      <c r="D5846"/>
      <c r="E5846"/>
      <c r="F5846"/>
      <c r="G5846"/>
      <c r="H5846"/>
      <c r="I5846"/>
      <c r="J5846"/>
      <c r="K5846"/>
      <c r="L5846"/>
    </row>
    <row r="5847" spans="1:12" ht="16" x14ac:dyDescent="0.2">
      <c r="A5847"/>
      <c r="B5847"/>
      <c r="C5847"/>
      <c r="D5847"/>
      <c r="E5847"/>
      <c r="F5847"/>
      <c r="G5847"/>
      <c r="H5847"/>
      <c r="I5847"/>
      <c r="J5847"/>
      <c r="K5847"/>
      <c r="L5847"/>
    </row>
    <row r="5848" spans="1:12" ht="16" x14ac:dyDescent="0.2">
      <c r="A5848"/>
      <c r="B5848"/>
      <c r="C5848"/>
      <c r="D5848"/>
      <c r="E5848"/>
      <c r="F5848"/>
      <c r="G5848"/>
      <c r="H5848"/>
      <c r="I5848"/>
      <c r="J5848"/>
      <c r="K5848"/>
      <c r="L5848"/>
    </row>
    <row r="5849" spans="1:12" ht="16" x14ac:dyDescent="0.2">
      <c r="A5849"/>
      <c r="B5849"/>
      <c r="C5849"/>
      <c r="D5849"/>
      <c r="E5849"/>
      <c r="F5849"/>
      <c r="G5849"/>
      <c r="H5849"/>
      <c r="I5849"/>
      <c r="J5849"/>
      <c r="K5849"/>
      <c r="L5849"/>
    </row>
    <row r="5850" spans="1:12" ht="16" x14ac:dyDescent="0.2">
      <c r="A5850"/>
      <c r="B5850"/>
      <c r="C5850"/>
      <c r="D5850"/>
      <c r="E5850"/>
      <c r="F5850"/>
      <c r="G5850"/>
      <c r="H5850"/>
      <c r="I5850"/>
      <c r="J5850"/>
      <c r="K5850"/>
      <c r="L5850"/>
    </row>
    <row r="5851" spans="1:12" ht="16" x14ac:dyDescent="0.2">
      <c r="A5851"/>
      <c r="B5851"/>
      <c r="C5851"/>
      <c r="D5851"/>
      <c r="E5851"/>
      <c r="F5851"/>
      <c r="G5851"/>
      <c r="H5851"/>
      <c r="I5851"/>
      <c r="J5851"/>
      <c r="K5851"/>
      <c r="L5851"/>
    </row>
    <row r="5852" spans="1:12" ht="16" x14ac:dyDescent="0.2">
      <c r="A5852"/>
      <c r="B5852"/>
      <c r="C5852"/>
      <c r="D5852"/>
      <c r="E5852"/>
      <c r="F5852"/>
      <c r="G5852"/>
      <c r="H5852"/>
      <c r="I5852"/>
      <c r="J5852"/>
      <c r="K5852"/>
      <c r="L5852"/>
    </row>
    <row r="5853" spans="1:12" ht="16" x14ac:dyDescent="0.2">
      <c r="A5853"/>
      <c r="B5853"/>
      <c r="C5853"/>
      <c r="D5853"/>
      <c r="E5853"/>
      <c r="F5853"/>
      <c r="G5853"/>
      <c r="H5853"/>
      <c r="I5853"/>
      <c r="J5853"/>
      <c r="K5853"/>
      <c r="L5853"/>
    </row>
    <row r="5854" spans="1:12" ht="16" x14ac:dyDescent="0.2">
      <c r="A5854"/>
      <c r="B5854"/>
      <c r="C5854"/>
      <c r="D5854"/>
      <c r="E5854"/>
      <c r="F5854"/>
      <c r="G5854"/>
      <c r="H5854"/>
      <c r="I5854"/>
      <c r="J5854"/>
      <c r="K5854"/>
      <c r="L5854"/>
    </row>
    <row r="5855" spans="1:12" ht="16" x14ac:dyDescent="0.2">
      <c r="A5855"/>
      <c r="B5855"/>
      <c r="C5855"/>
      <c r="D5855"/>
      <c r="E5855"/>
      <c r="F5855"/>
      <c r="G5855"/>
      <c r="H5855"/>
      <c r="I5855"/>
      <c r="J5855"/>
      <c r="K5855"/>
      <c r="L5855"/>
    </row>
    <row r="5856" spans="1:12" ht="16" x14ac:dyDescent="0.2">
      <c r="A5856"/>
      <c r="B5856"/>
      <c r="C5856"/>
      <c r="D5856"/>
      <c r="E5856"/>
      <c r="F5856"/>
      <c r="G5856"/>
      <c r="H5856"/>
      <c r="I5856"/>
      <c r="J5856"/>
      <c r="K5856"/>
      <c r="L5856"/>
    </row>
    <row r="5857" spans="1:12" ht="16" x14ac:dyDescent="0.2">
      <c r="A5857"/>
      <c r="B5857"/>
      <c r="C5857"/>
      <c r="D5857"/>
      <c r="E5857"/>
      <c r="F5857"/>
      <c r="G5857"/>
      <c r="H5857"/>
      <c r="I5857"/>
      <c r="J5857"/>
      <c r="K5857"/>
      <c r="L5857"/>
    </row>
    <row r="5858" spans="1:12" ht="16" x14ac:dyDescent="0.2">
      <c r="A5858"/>
      <c r="B5858"/>
      <c r="C5858"/>
      <c r="D5858"/>
      <c r="E5858"/>
      <c r="F5858"/>
      <c r="G5858"/>
      <c r="H5858"/>
      <c r="I5858"/>
      <c r="J5858"/>
      <c r="K5858"/>
      <c r="L5858"/>
    </row>
    <row r="5859" spans="1:12" ht="16" x14ac:dyDescent="0.2">
      <c r="A5859"/>
      <c r="B5859"/>
      <c r="C5859"/>
      <c r="D5859"/>
      <c r="E5859"/>
      <c r="F5859"/>
      <c r="G5859"/>
      <c r="H5859"/>
      <c r="I5859"/>
      <c r="J5859"/>
      <c r="K5859"/>
      <c r="L5859"/>
    </row>
    <row r="5860" spans="1:12" ht="16" x14ac:dyDescent="0.2">
      <c r="A5860"/>
      <c r="B5860"/>
      <c r="C5860"/>
      <c r="D5860"/>
      <c r="E5860"/>
      <c r="F5860"/>
      <c r="G5860"/>
      <c r="H5860"/>
      <c r="I5860"/>
      <c r="J5860"/>
      <c r="K5860"/>
      <c r="L5860"/>
    </row>
    <row r="5861" spans="1:12" ht="16" x14ac:dyDescent="0.2">
      <c r="A5861"/>
      <c r="B5861"/>
      <c r="C5861"/>
      <c r="D5861"/>
      <c r="E5861"/>
      <c r="F5861"/>
      <c r="G5861"/>
      <c r="H5861"/>
      <c r="I5861"/>
      <c r="J5861"/>
      <c r="K5861"/>
      <c r="L5861"/>
    </row>
    <row r="5862" spans="1:12" ht="16" x14ac:dyDescent="0.2">
      <c r="A5862"/>
      <c r="B5862"/>
      <c r="C5862"/>
      <c r="D5862"/>
      <c r="E5862"/>
      <c r="F5862"/>
      <c r="G5862"/>
      <c r="H5862"/>
      <c r="I5862"/>
      <c r="J5862"/>
      <c r="K5862"/>
      <c r="L5862"/>
    </row>
    <row r="5863" spans="1:12" ht="16" x14ac:dyDescent="0.2">
      <c r="A5863"/>
      <c r="B5863"/>
      <c r="C5863"/>
      <c r="D5863"/>
      <c r="E5863"/>
      <c r="F5863"/>
      <c r="G5863"/>
      <c r="H5863"/>
      <c r="I5863"/>
      <c r="J5863"/>
      <c r="K5863"/>
      <c r="L5863"/>
    </row>
    <row r="5864" spans="1:12" ht="16" x14ac:dyDescent="0.2">
      <c r="A5864"/>
      <c r="B5864"/>
      <c r="C5864"/>
      <c r="D5864"/>
      <c r="E5864"/>
      <c r="F5864"/>
      <c r="G5864"/>
      <c r="H5864"/>
      <c r="I5864"/>
      <c r="J5864"/>
      <c r="K5864"/>
      <c r="L5864"/>
    </row>
    <row r="5865" spans="1:12" ht="16" x14ac:dyDescent="0.2">
      <c r="A5865"/>
      <c r="B5865"/>
      <c r="C5865"/>
      <c r="D5865"/>
      <c r="E5865"/>
      <c r="F5865"/>
      <c r="G5865"/>
      <c r="H5865"/>
      <c r="I5865"/>
      <c r="J5865"/>
      <c r="K5865"/>
      <c r="L5865"/>
    </row>
    <row r="5866" spans="1:12" ht="16" x14ac:dyDescent="0.2">
      <c r="A5866"/>
      <c r="B5866"/>
      <c r="C5866"/>
      <c r="D5866"/>
      <c r="E5866"/>
      <c r="F5866"/>
      <c r="G5866"/>
      <c r="H5866"/>
      <c r="I5866"/>
      <c r="J5866"/>
      <c r="K5866"/>
      <c r="L5866"/>
    </row>
    <row r="5867" spans="1:12" ht="16" x14ac:dyDescent="0.2">
      <c r="A5867"/>
      <c r="B5867"/>
      <c r="C5867"/>
      <c r="D5867"/>
      <c r="E5867"/>
      <c r="F5867"/>
      <c r="G5867"/>
      <c r="H5867"/>
      <c r="I5867"/>
      <c r="J5867"/>
      <c r="K5867"/>
      <c r="L5867"/>
    </row>
    <row r="5868" spans="1:12" ht="16" x14ac:dyDescent="0.2">
      <c r="A5868"/>
      <c r="B5868"/>
      <c r="C5868"/>
      <c r="D5868"/>
      <c r="E5868"/>
      <c r="F5868"/>
      <c r="G5868"/>
      <c r="H5868"/>
      <c r="I5868"/>
      <c r="J5868"/>
      <c r="K5868"/>
      <c r="L5868"/>
    </row>
    <row r="5869" spans="1:12" ht="16" x14ac:dyDescent="0.2">
      <c r="A5869"/>
      <c r="B5869"/>
      <c r="C5869"/>
      <c r="D5869"/>
      <c r="E5869"/>
      <c r="F5869"/>
      <c r="G5869"/>
      <c r="H5869"/>
      <c r="I5869"/>
      <c r="J5869"/>
      <c r="K5869"/>
      <c r="L5869"/>
    </row>
    <row r="5870" spans="1:12" ht="16" x14ac:dyDescent="0.2">
      <c r="A5870"/>
      <c r="B5870"/>
      <c r="C5870"/>
      <c r="D5870"/>
      <c r="E5870"/>
      <c r="F5870"/>
      <c r="G5870"/>
      <c r="H5870"/>
      <c r="I5870"/>
      <c r="J5870"/>
      <c r="K5870"/>
      <c r="L5870"/>
    </row>
    <row r="5871" spans="1:12" ht="16" x14ac:dyDescent="0.2">
      <c r="A5871"/>
      <c r="B5871"/>
      <c r="C5871"/>
      <c r="D5871"/>
      <c r="E5871"/>
      <c r="F5871"/>
      <c r="G5871"/>
      <c r="H5871"/>
      <c r="I5871"/>
      <c r="J5871"/>
      <c r="K5871"/>
      <c r="L5871"/>
    </row>
    <row r="5872" spans="1:12" ht="16" x14ac:dyDescent="0.2">
      <c r="A5872"/>
      <c r="B5872"/>
      <c r="C5872"/>
      <c r="D5872"/>
      <c r="E5872"/>
      <c r="F5872"/>
      <c r="G5872"/>
      <c r="H5872"/>
      <c r="I5872"/>
      <c r="J5872"/>
      <c r="K5872"/>
      <c r="L5872"/>
    </row>
    <row r="5873" spans="1:12" ht="16" x14ac:dyDescent="0.2">
      <c r="A5873"/>
      <c r="B5873"/>
      <c r="C5873"/>
      <c r="D5873"/>
      <c r="E5873"/>
      <c r="F5873"/>
      <c r="G5873"/>
      <c r="H5873"/>
      <c r="I5873"/>
      <c r="J5873"/>
      <c r="K5873"/>
      <c r="L5873"/>
    </row>
    <row r="5874" spans="1:12" ht="16" x14ac:dyDescent="0.2">
      <c r="A5874"/>
      <c r="B5874"/>
      <c r="C5874"/>
      <c r="D5874"/>
      <c r="E5874"/>
      <c r="F5874"/>
      <c r="G5874"/>
      <c r="H5874"/>
      <c r="I5874"/>
      <c r="J5874"/>
      <c r="K5874"/>
      <c r="L5874"/>
    </row>
    <row r="5875" spans="1:12" ht="16" x14ac:dyDescent="0.2">
      <c r="A5875"/>
      <c r="B5875"/>
      <c r="C5875"/>
      <c r="D5875"/>
      <c r="E5875"/>
      <c r="F5875"/>
      <c r="G5875"/>
      <c r="H5875"/>
      <c r="I5875"/>
      <c r="J5875"/>
      <c r="K5875"/>
      <c r="L5875"/>
    </row>
    <row r="5876" spans="1:12" ht="16" x14ac:dyDescent="0.2">
      <c r="A5876"/>
      <c r="B5876"/>
      <c r="C5876"/>
      <c r="D5876"/>
      <c r="E5876"/>
      <c r="F5876"/>
      <c r="G5876"/>
      <c r="H5876"/>
      <c r="I5876"/>
      <c r="J5876"/>
      <c r="K5876"/>
      <c r="L5876"/>
    </row>
    <row r="5877" spans="1:12" ht="16" x14ac:dyDescent="0.2">
      <c r="A5877"/>
      <c r="B5877"/>
      <c r="C5877"/>
      <c r="D5877"/>
      <c r="E5877"/>
      <c r="F5877"/>
      <c r="G5877"/>
      <c r="H5877"/>
      <c r="I5877"/>
      <c r="J5877"/>
      <c r="K5877"/>
      <c r="L5877"/>
    </row>
    <row r="5878" spans="1:12" ht="16" x14ac:dyDescent="0.2">
      <c r="A5878"/>
      <c r="B5878"/>
      <c r="C5878"/>
      <c r="D5878"/>
      <c r="E5878"/>
      <c r="F5878"/>
      <c r="G5878"/>
      <c r="H5878"/>
      <c r="I5878"/>
      <c r="J5878"/>
      <c r="K5878"/>
      <c r="L5878"/>
    </row>
    <row r="5879" spans="1:12" ht="16" x14ac:dyDescent="0.2">
      <c r="A5879"/>
      <c r="B5879"/>
      <c r="C5879"/>
      <c r="D5879"/>
      <c r="E5879"/>
      <c r="F5879"/>
      <c r="G5879"/>
      <c r="H5879"/>
      <c r="I5879"/>
      <c r="J5879"/>
      <c r="K5879"/>
      <c r="L5879"/>
    </row>
    <row r="5880" spans="1:12" ht="16" x14ac:dyDescent="0.2">
      <c r="A5880"/>
      <c r="B5880"/>
      <c r="C5880"/>
      <c r="D5880"/>
      <c r="E5880"/>
      <c r="F5880"/>
      <c r="G5880"/>
      <c r="H5880"/>
      <c r="I5880"/>
      <c r="J5880"/>
      <c r="K5880"/>
      <c r="L5880"/>
    </row>
    <row r="5881" spans="1:12" ht="16" x14ac:dyDescent="0.2">
      <c r="A5881"/>
      <c r="B5881"/>
      <c r="C5881"/>
      <c r="D5881"/>
      <c r="E5881"/>
      <c r="F5881"/>
      <c r="G5881"/>
      <c r="H5881"/>
      <c r="I5881"/>
      <c r="J5881"/>
      <c r="K5881"/>
      <c r="L5881"/>
    </row>
    <row r="5882" spans="1:12" ht="16" x14ac:dyDescent="0.2">
      <c r="A5882"/>
      <c r="B5882"/>
      <c r="C5882"/>
      <c r="D5882"/>
      <c r="E5882"/>
      <c r="F5882"/>
      <c r="G5882"/>
      <c r="H5882"/>
      <c r="I5882"/>
      <c r="J5882"/>
      <c r="K5882"/>
      <c r="L5882"/>
    </row>
    <row r="5883" spans="1:12" ht="16" x14ac:dyDescent="0.2">
      <c r="A5883"/>
      <c r="B5883"/>
      <c r="C5883"/>
      <c r="D5883"/>
      <c r="E5883"/>
      <c r="F5883"/>
      <c r="G5883"/>
      <c r="H5883"/>
      <c r="I5883"/>
      <c r="J5883"/>
      <c r="K5883"/>
      <c r="L5883"/>
    </row>
    <row r="5884" spans="1:12" ht="16" x14ac:dyDescent="0.2">
      <c r="A5884"/>
      <c r="B5884"/>
      <c r="C5884"/>
      <c r="D5884"/>
      <c r="E5884"/>
      <c r="F5884"/>
      <c r="G5884"/>
      <c r="H5884"/>
      <c r="I5884"/>
      <c r="J5884"/>
      <c r="K5884"/>
      <c r="L5884"/>
    </row>
    <row r="5885" spans="1:12" ht="16" x14ac:dyDescent="0.2">
      <c r="A5885"/>
      <c r="B5885"/>
      <c r="C5885"/>
      <c r="D5885"/>
      <c r="E5885"/>
      <c r="F5885"/>
      <c r="G5885"/>
      <c r="H5885"/>
      <c r="I5885"/>
      <c r="J5885"/>
      <c r="K5885"/>
      <c r="L5885"/>
    </row>
    <row r="5886" spans="1:12" ht="16" x14ac:dyDescent="0.2">
      <c r="A5886"/>
      <c r="B5886"/>
      <c r="C5886"/>
      <c r="D5886"/>
      <c r="E5886"/>
      <c r="F5886"/>
      <c r="G5886"/>
      <c r="H5886"/>
      <c r="I5886"/>
      <c r="J5886"/>
      <c r="K5886"/>
      <c r="L5886"/>
    </row>
    <row r="5887" spans="1:12" ht="16" x14ac:dyDescent="0.2">
      <c r="A5887"/>
      <c r="B5887"/>
      <c r="C5887"/>
      <c r="D5887"/>
      <c r="E5887"/>
      <c r="F5887"/>
      <c r="G5887"/>
      <c r="H5887"/>
      <c r="I5887"/>
      <c r="J5887"/>
      <c r="K5887"/>
      <c r="L5887"/>
    </row>
    <row r="5888" spans="1:12" ht="16" x14ac:dyDescent="0.2">
      <c r="A5888"/>
      <c r="B5888"/>
      <c r="C5888"/>
      <c r="D5888"/>
      <c r="E5888"/>
      <c r="F5888"/>
      <c r="G5888"/>
      <c r="H5888"/>
      <c r="I5888"/>
      <c r="J5888"/>
      <c r="K5888"/>
      <c r="L5888"/>
    </row>
    <row r="5889" spans="1:12" ht="16" x14ac:dyDescent="0.2">
      <c r="A5889"/>
      <c r="B5889"/>
      <c r="C5889"/>
      <c r="D5889"/>
      <c r="E5889"/>
      <c r="F5889"/>
      <c r="G5889"/>
      <c r="H5889"/>
      <c r="I5889"/>
      <c r="J5889"/>
      <c r="K5889"/>
      <c r="L5889"/>
    </row>
    <row r="5890" spans="1:12" ht="16" x14ac:dyDescent="0.2">
      <c r="A5890"/>
      <c r="B5890"/>
      <c r="C5890"/>
      <c r="D5890"/>
      <c r="E5890"/>
      <c r="F5890"/>
      <c r="G5890"/>
      <c r="H5890"/>
      <c r="I5890"/>
      <c r="J5890"/>
      <c r="K5890"/>
      <c r="L5890"/>
    </row>
    <row r="5891" spans="1:12" ht="16" x14ac:dyDescent="0.2">
      <c r="A5891"/>
      <c r="B5891"/>
      <c r="C5891"/>
      <c r="D5891"/>
      <c r="E5891"/>
      <c r="F5891"/>
      <c r="G5891"/>
      <c r="H5891"/>
      <c r="I5891"/>
      <c r="J5891"/>
      <c r="K5891"/>
      <c r="L5891"/>
    </row>
    <row r="5892" spans="1:12" ht="16" x14ac:dyDescent="0.2">
      <c r="A5892"/>
      <c r="B5892"/>
      <c r="C5892"/>
      <c r="D5892"/>
      <c r="E5892"/>
      <c r="F5892"/>
      <c r="G5892"/>
      <c r="H5892"/>
      <c r="I5892"/>
      <c r="J5892"/>
      <c r="K5892"/>
      <c r="L5892"/>
    </row>
    <row r="5893" spans="1:12" ht="16" x14ac:dyDescent="0.2">
      <c r="A5893"/>
      <c r="B5893"/>
      <c r="C5893"/>
      <c r="D5893"/>
      <c r="E5893"/>
      <c r="F5893"/>
      <c r="G5893"/>
      <c r="H5893"/>
      <c r="I5893"/>
      <c r="J5893"/>
      <c r="K5893"/>
      <c r="L5893"/>
    </row>
    <row r="5894" spans="1:12" ht="16" x14ac:dyDescent="0.2">
      <c r="A5894"/>
      <c r="B5894"/>
      <c r="C5894"/>
      <c r="D5894"/>
      <c r="E5894"/>
      <c r="F5894"/>
      <c r="G5894"/>
      <c r="H5894"/>
      <c r="I5894"/>
      <c r="J5894"/>
      <c r="K5894"/>
      <c r="L5894"/>
    </row>
    <row r="5895" spans="1:12" ht="16" x14ac:dyDescent="0.2">
      <c r="A5895"/>
      <c r="B5895"/>
      <c r="C5895"/>
      <c r="D5895"/>
      <c r="E5895"/>
      <c r="F5895"/>
      <c r="G5895"/>
      <c r="H5895"/>
      <c r="I5895"/>
      <c r="J5895"/>
      <c r="K5895"/>
      <c r="L5895"/>
    </row>
    <row r="5896" spans="1:12" ht="16" x14ac:dyDescent="0.2">
      <c r="A5896"/>
      <c r="B5896"/>
      <c r="C5896"/>
      <c r="D5896"/>
      <c r="E5896"/>
      <c r="F5896"/>
      <c r="G5896"/>
      <c r="H5896"/>
      <c r="I5896"/>
      <c r="J5896"/>
      <c r="K5896"/>
      <c r="L5896"/>
    </row>
    <row r="5897" spans="1:12" ht="16" x14ac:dyDescent="0.2">
      <c r="A5897"/>
      <c r="B5897"/>
      <c r="C5897"/>
      <c r="D5897"/>
      <c r="E5897"/>
      <c r="F5897"/>
      <c r="G5897"/>
      <c r="H5897"/>
      <c r="I5897"/>
      <c r="J5897"/>
      <c r="K5897"/>
      <c r="L5897"/>
    </row>
    <row r="5898" spans="1:12" ht="16" x14ac:dyDescent="0.2">
      <c r="A5898"/>
      <c r="B5898"/>
      <c r="C5898"/>
      <c r="D5898"/>
      <c r="E5898"/>
      <c r="F5898"/>
      <c r="G5898"/>
      <c r="H5898"/>
      <c r="I5898"/>
      <c r="J5898"/>
      <c r="K5898"/>
      <c r="L5898"/>
    </row>
    <row r="5899" spans="1:12" ht="16" x14ac:dyDescent="0.2">
      <c r="A5899"/>
      <c r="B5899"/>
      <c r="C5899"/>
      <c r="D5899"/>
      <c r="E5899"/>
      <c r="F5899"/>
      <c r="G5899"/>
      <c r="H5899"/>
      <c r="I5899"/>
      <c r="J5899"/>
      <c r="K5899"/>
      <c r="L5899"/>
    </row>
    <row r="5900" spans="1:12" ht="16" x14ac:dyDescent="0.2">
      <c r="A5900"/>
      <c r="B5900"/>
      <c r="C5900"/>
      <c r="D5900"/>
      <c r="E5900"/>
      <c r="F5900"/>
      <c r="G5900"/>
      <c r="H5900"/>
      <c r="I5900"/>
      <c r="J5900"/>
      <c r="K5900"/>
      <c r="L5900"/>
    </row>
    <row r="5901" spans="1:12" ht="16" x14ac:dyDescent="0.2">
      <c r="A5901"/>
      <c r="B5901"/>
      <c r="C5901"/>
      <c r="D5901"/>
      <c r="E5901"/>
      <c r="F5901"/>
      <c r="G5901"/>
      <c r="H5901"/>
      <c r="I5901"/>
      <c r="J5901"/>
      <c r="K5901"/>
      <c r="L5901"/>
    </row>
    <row r="5902" spans="1:12" ht="16" x14ac:dyDescent="0.2">
      <c r="A5902"/>
      <c r="B5902"/>
      <c r="C5902"/>
      <c r="D5902"/>
      <c r="E5902"/>
      <c r="F5902"/>
      <c r="G5902"/>
      <c r="H5902"/>
      <c r="I5902"/>
      <c r="J5902"/>
      <c r="K5902"/>
      <c r="L5902"/>
    </row>
    <row r="5903" spans="1:12" ht="16" x14ac:dyDescent="0.2">
      <c r="A5903"/>
      <c r="B5903"/>
      <c r="C5903"/>
      <c r="D5903"/>
      <c r="E5903"/>
      <c r="F5903"/>
      <c r="G5903"/>
      <c r="H5903"/>
      <c r="I5903"/>
      <c r="J5903"/>
      <c r="K5903"/>
      <c r="L5903"/>
    </row>
    <row r="5904" spans="1:12" ht="16" x14ac:dyDescent="0.2">
      <c r="A5904"/>
      <c r="B5904"/>
      <c r="C5904"/>
      <c r="D5904"/>
      <c r="E5904"/>
      <c r="F5904"/>
      <c r="G5904"/>
      <c r="H5904"/>
      <c r="I5904"/>
      <c r="J5904"/>
      <c r="K5904"/>
      <c r="L5904"/>
    </row>
    <row r="5905" spans="1:12" ht="16" x14ac:dyDescent="0.2">
      <c r="A5905"/>
      <c r="B5905"/>
      <c r="C5905"/>
      <c r="D5905"/>
      <c r="E5905"/>
      <c r="F5905"/>
      <c r="G5905"/>
      <c r="H5905"/>
      <c r="I5905"/>
      <c r="J5905"/>
      <c r="K5905"/>
      <c r="L5905"/>
    </row>
    <row r="5906" spans="1:12" ht="16" x14ac:dyDescent="0.2">
      <c r="A5906"/>
      <c r="B5906"/>
      <c r="C5906"/>
      <c r="D5906"/>
      <c r="E5906"/>
      <c r="F5906"/>
      <c r="G5906"/>
      <c r="H5906"/>
      <c r="I5906"/>
      <c r="J5906"/>
      <c r="K5906"/>
      <c r="L5906"/>
    </row>
    <row r="5907" spans="1:12" ht="16" x14ac:dyDescent="0.2">
      <c r="A5907"/>
      <c r="B5907"/>
      <c r="C5907"/>
      <c r="D5907"/>
      <c r="E5907"/>
      <c r="F5907"/>
      <c r="G5907"/>
      <c r="H5907"/>
      <c r="I5907"/>
      <c r="J5907"/>
      <c r="K5907"/>
      <c r="L5907"/>
    </row>
    <row r="5908" spans="1:12" ht="16" x14ac:dyDescent="0.2">
      <c r="A5908"/>
      <c r="B5908"/>
      <c r="C5908"/>
      <c r="D5908"/>
      <c r="E5908"/>
      <c r="F5908"/>
      <c r="G5908"/>
      <c r="H5908"/>
      <c r="I5908"/>
      <c r="J5908"/>
      <c r="K5908"/>
      <c r="L5908"/>
    </row>
    <row r="5909" spans="1:12" ht="16" x14ac:dyDescent="0.2">
      <c r="A5909"/>
      <c r="B5909"/>
      <c r="C5909"/>
      <c r="D5909"/>
      <c r="E5909"/>
      <c r="F5909"/>
      <c r="G5909"/>
      <c r="H5909"/>
      <c r="I5909"/>
      <c r="J5909"/>
      <c r="K5909"/>
      <c r="L5909"/>
    </row>
    <row r="5910" spans="1:12" ht="16" x14ac:dyDescent="0.2">
      <c r="A5910"/>
      <c r="B5910"/>
      <c r="C5910"/>
      <c r="D5910"/>
      <c r="E5910"/>
      <c r="F5910"/>
      <c r="G5910"/>
      <c r="H5910"/>
      <c r="I5910"/>
      <c r="J5910"/>
      <c r="K5910"/>
      <c r="L5910"/>
    </row>
    <row r="5911" spans="1:12" ht="16" x14ac:dyDescent="0.2">
      <c r="A5911"/>
      <c r="B5911"/>
      <c r="C5911"/>
      <c r="D5911"/>
      <c r="E5911"/>
      <c r="F5911"/>
      <c r="G5911"/>
      <c r="H5911"/>
      <c r="I5911"/>
      <c r="J5911"/>
      <c r="K5911"/>
      <c r="L5911"/>
    </row>
    <row r="5912" spans="1:12" ht="16" x14ac:dyDescent="0.2">
      <c r="A5912"/>
      <c r="B5912"/>
      <c r="C5912"/>
      <c r="D5912"/>
      <c r="E5912"/>
      <c r="F5912"/>
      <c r="G5912"/>
      <c r="H5912"/>
      <c r="I5912"/>
      <c r="J5912"/>
      <c r="K5912"/>
      <c r="L5912"/>
    </row>
    <row r="5913" spans="1:12" ht="16" x14ac:dyDescent="0.2">
      <c r="A5913"/>
      <c r="B5913"/>
      <c r="C5913"/>
      <c r="D5913"/>
      <c r="E5913"/>
      <c r="F5913"/>
      <c r="G5913"/>
      <c r="H5913"/>
      <c r="I5913"/>
      <c r="J5913"/>
      <c r="K5913"/>
      <c r="L5913"/>
    </row>
    <row r="5914" spans="1:12" ht="16" x14ac:dyDescent="0.2">
      <c r="A5914"/>
      <c r="B5914"/>
      <c r="C5914"/>
      <c r="D5914"/>
      <c r="E5914"/>
      <c r="F5914"/>
      <c r="G5914"/>
      <c r="H5914"/>
      <c r="I5914"/>
      <c r="J5914"/>
      <c r="K5914"/>
      <c r="L5914"/>
    </row>
    <row r="5915" spans="1:12" ht="16" x14ac:dyDescent="0.2">
      <c r="A5915"/>
      <c r="B5915"/>
      <c r="C5915"/>
      <c r="D5915"/>
      <c r="E5915"/>
      <c r="F5915"/>
      <c r="G5915"/>
      <c r="H5915"/>
      <c r="I5915"/>
      <c r="J5915"/>
      <c r="K5915"/>
      <c r="L5915"/>
    </row>
    <row r="5916" spans="1:12" ht="16" x14ac:dyDescent="0.2">
      <c r="A5916"/>
      <c r="B5916"/>
      <c r="C5916"/>
      <c r="D5916"/>
      <c r="E5916"/>
      <c r="F5916"/>
      <c r="G5916"/>
      <c r="H5916"/>
      <c r="I5916"/>
      <c r="J5916"/>
      <c r="K5916"/>
      <c r="L5916"/>
    </row>
    <row r="5917" spans="1:12" ht="16" x14ac:dyDescent="0.2">
      <c r="A5917"/>
      <c r="B5917"/>
      <c r="C5917"/>
      <c r="D5917"/>
      <c r="E5917"/>
      <c r="F5917"/>
      <c r="G5917"/>
      <c r="H5917"/>
      <c r="I5917"/>
      <c r="J5917"/>
      <c r="K5917"/>
      <c r="L5917"/>
    </row>
    <row r="5918" spans="1:12" ht="16" x14ac:dyDescent="0.2">
      <c r="A5918"/>
      <c r="B5918"/>
      <c r="C5918"/>
      <c r="D5918"/>
      <c r="E5918"/>
      <c r="F5918"/>
      <c r="G5918"/>
      <c r="H5918"/>
      <c r="I5918"/>
      <c r="J5918"/>
      <c r="K5918"/>
      <c r="L5918"/>
    </row>
    <row r="5919" spans="1:12" ht="16" x14ac:dyDescent="0.2">
      <c r="A5919"/>
      <c r="B5919"/>
      <c r="C5919"/>
      <c r="D5919"/>
      <c r="E5919"/>
      <c r="F5919"/>
      <c r="G5919"/>
      <c r="H5919"/>
      <c r="I5919"/>
      <c r="J5919"/>
      <c r="K5919"/>
      <c r="L5919"/>
    </row>
    <row r="5920" spans="1:12" ht="16" x14ac:dyDescent="0.2">
      <c r="A5920"/>
      <c r="B5920"/>
      <c r="C5920"/>
      <c r="D5920"/>
      <c r="E5920"/>
      <c r="F5920"/>
      <c r="G5920"/>
      <c r="H5920"/>
      <c r="I5920"/>
      <c r="J5920"/>
      <c r="K5920"/>
      <c r="L5920"/>
    </row>
    <row r="5921" spans="1:12" ht="16" x14ac:dyDescent="0.2">
      <c r="A5921"/>
      <c r="B5921"/>
      <c r="C5921"/>
      <c r="D5921"/>
      <c r="E5921"/>
      <c r="F5921"/>
      <c r="G5921"/>
      <c r="H5921"/>
      <c r="I5921"/>
      <c r="J5921"/>
      <c r="K5921"/>
      <c r="L5921"/>
    </row>
    <row r="5922" spans="1:12" ht="16" x14ac:dyDescent="0.2">
      <c r="A5922"/>
      <c r="B5922"/>
      <c r="C5922"/>
      <c r="D5922"/>
      <c r="E5922"/>
      <c r="F5922"/>
      <c r="G5922"/>
      <c r="H5922"/>
      <c r="I5922"/>
      <c r="J5922"/>
      <c r="K5922"/>
      <c r="L5922"/>
    </row>
    <row r="5923" spans="1:12" ht="16" x14ac:dyDescent="0.2">
      <c r="A5923"/>
      <c r="B5923"/>
      <c r="C5923"/>
      <c r="D5923"/>
      <c r="E5923"/>
      <c r="F5923"/>
      <c r="G5923"/>
      <c r="H5923"/>
      <c r="I5923"/>
      <c r="J5923"/>
      <c r="K5923"/>
      <c r="L5923"/>
    </row>
    <row r="5924" spans="1:12" ht="16" x14ac:dyDescent="0.2">
      <c r="A5924"/>
      <c r="B5924"/>
      <c r="C5924"/>
      <c r="D5924"/>
      <c r="E5924"/>
      <c r="F5924"/>
      <c r="G5924"/>
      <c r="H5924"/>
      <c r="I5924"/>
      <c r="J5924"/>
      <c r="K5924"/>
      <c r="L5924"/>
    </row>
    <row r="5925" spans="1:12" ht="16" x14ac:dyDescent="0.2">
      <c r="A5925"/>
      <c r="B5925"/>
      <c r="C5925"/>
      <c r="D5925"/>
      <c r="E5925"/>
      <c r="F5925"/>
      <c r="G5925"/>
      <c r="H5925"/>
      <c r="I5925"/>
      <c r="J5925"/>
      <c r="K5925"/>
      <c r="L5925"/>
    </row>
    <row r="5926" spans="1:12" ht="16" x14ac:dyDescent="0.2">
      <c r="A5926"/>
      <c r="B5926"/>
      <c r="C5926"/>
      <c r="D5926"/>
      <c r="E5926"/>
      <c r="F5926"/>
      <c r="G5926"/>
      <c r="H5926"/>
      <c r="I5926"/>
      <c r="J5926"/>
      <c r="K5926"/>
      <c r="L5926"/>
    </row>
    <row r="5927" spans="1:12" ht="16" x14ac:dyDescent="0.2">
      <c r="A5927"/>
      <c r="B5927"/>
      <c r="C5927"/>
      <c r="D5927"/>
      <c r="E5927"/>
      <c r="F5927"/>
      <c r="G5927"/>
      <c r="H5927"/>
      <c r="I5927"/>
      <c r="J5927"/>
      <c r="K5927"/>
      <c r="L5927"/>
    </row>
    <row r="5928" spans="1:12" ht="16" x14ac:dyDescent="0.2">
      <c r="A5928"/>
      <c r="B5928"/>
      <c r="C5928"/>
      <c r="D5928"/>
      <c r="E5928"/>
      <c r="F5928"/>
      <c r="G5928"/>
      <c r="H5928"/>
      <c r="I5928"/>
      <c r="J5928"/>
      <c r="K5928"/>
      <c r="L5928"/>
    </row>
    <row r="5929" spans="1:12" ht="16" x14ac:dyDescent="0.2">
      <c r="A5929"/>
      <c r="B5929"/>
      <c r="C5929"/>
      <c r="D5929"/>
      <c r="E5929"/>
      <c r="F5929"/>
      <c r="G5929"/>
      <c r="H5929"/>
      <c r="I5929"/>
      <c r="J5929"/>
      <c r="K5929"/>
      <c r="L5929"/>
    </row>
    <row r="5930" spans="1:12" ht="16" x14ac:dyDescent="0.2">
      <c r="A5930"/>
      <c r="B5930"/>
      <c r="C5930"/>
      <c r="D5930"/>
      <c r="E5930"/>
      <c r="F5930"/>
      <c r="G5930"/>
      <c r="H5930"/>
      <c r="I5930"/>
      <c r="J5930"/>
      <c r="K5930"/>
      <c r="L5930"/>
    </row>
    <row r="5931" spans="1:12" ht="16" x14ac:dyDescent="0.2">
      <c r="A5931"/>
      <c r="B5931"/>
      <c r="C5931"/>
      <c r="D5931"/>
      <c r="E5931"/>
      <c r="F5931"/>
      <c r="G5931"/>
      <c r="H5931"/>
      <c r="I5931"/>
      <c r="J5931"/>
      <c r="K5931"/>
      <c r="L5931"/>
    </row>
    <row r="5932" spans="1:12" ht="16" x14ac:dyDescent="0.2">
      <c r="A5932"/>
      <c r="B5932"/>
      <c r="C5932"/>
      <c r="D5932"/>
      <c r="E5932"/>
      <c r="F5932"/>
      <c r="G5932"/>
      <c r="H5932"/>
      <c r="I5932"/>
      <c r="J5932"/>
      <c r="K5932"/>
      <c r="L5932"/>
    </row>
    <row r="5933" spans="1:12" ht="16" x14ac:dyDescent="0.2">
      <c r="A5933"/>
      <c r="B5933"/>
      <c r="C5933"/>
      <c r="D5933"/>
      <c r="E5933"/>
      <c r="F5933"/>
      <c r="G5933"/>
      <c r="H5933"/>
      <c r="I5933"/>
      <c r="J5933"/>
      <c r="K5933"/>
      <c r="L5933"/>
    </row>
    <row r="5934" spans="1:12" ht="16" x14ac:dyDescent="0.2">
      <c r="A5934"/>
      <c r="B5934"/>
      <c r="C5934"/>
      <c r="D5934"/>
      <c r="E5934"/>
      <c r="F5934"/>
      <c r="G5934"/>
      <c r="H5934"/>
      <c r="I5934"/>
      <c r="J5934"/>
      <c r="K5934"/>
      <c r="L5934"/>
    </row>
    <row r="5935" spans="1:12" ht="16" x14ac:dyDescent="0.2">
      <c r="A5935"/>
      <c r="B5935"/>
      <c r="C5935"/>
      <c r="D5935"/>
      <c r="E5935"/>
      <c r="F5935"/>
      <c r="G5935"/>
      <c r="H5935"/>
      <c r="I5935"/>
      <c r="J5935"/>
      <c r="K5935"/>
      <c r="L5935"/>
    </row>
    <row r="5936" spans="1:12" ht="16" x14ac:dyDescent="0.2">
      <c r="A5936"/>
      <c r="B5936"/>
      <c r="C5936"/>
      <c r="D5936"/>
      <c r="E5936"/>
      <c r="F5936"/>
      <c r="G5936"/>
      <c r="H5936"/>
      <c r="I5936"/>
      <c r="J5936"/>
      <c r="K5936"/>
      <c r="L5936"/>
    </row>
    <row r="5937" spans="1:12" ht="16" x14ac:dyDescent="0.2">
      <c r="A5937"/>
      <c r="B5937"/>
      <c r="C5937"/>
      <c r="D5937"/>
      <c r="E5937"/>
      <c r="F5937"/>
      <c r="G5937"/>
      <c r="H5937"/>
      <c r="I5937"/>
      <c r="J5937"/>
      <c r="K5937"/>
      <c r="L5937"/>
    </row>
    <row r="5938" spans="1:12" ht="16" x14ac:dyDescent="0.2">
      <c r="A5938"/>
      <c r="B5938"/>
      <c r="C5938"/>
      <c r="D5938"/>
      <c r="E5938"/>
      <c r="F5938"/>
      <c r="G5938"/>
      <c r="H5938"/>
      <c r="I5938"/>
      <c r="J5938"/>
      <c r="K5938"/>
      <c r="L5938"/>
    </row>
    <row r="5939" spans="1:12" ht="16" x14ac:dyDescent="0.2">
      <c r="A5939"/>
      <c r="B5939"/>
      <c r="C5939"/>
      <c r="D5939"/>
      <c r="E5939"/>
      <c r="F5939"/>
      <c r="G5939"/>
      <c r="H5939"/>
      <c r="I5939"/>
      <c r="J5939"/>
      <c r="K5939"/>
      <c r="L5939"/>
    </row>
    <row r="5940" spans="1:12" ht="16" x14ac:dyDescent="0.2">
      <c r="A5940"/>
      <c r="B5940"/>
      <c r="C5940"/>
      <c r="D5940"/>
      <c r="E5940"/>
      <c r="F5940"/>
      <c r="G5940"/>
      <c r="H5940"/>
      <c r="I5940"/>
      <c r="J5940"/>
      <c r="K5940"/>
      <c r="L5940"/>
    </row>
    <row r="5941" spans="1:12" ht="16" x14ac:dyDescent="0.2">
      <c r="A5941"/>
      <c r="B5941"/>
      <c r="C5941"/>
      <c r="D5941"/>
      <c r="E5941"/>
      <c r="F5941"/>
      <c r="G5941"/>
      <c r="H5941"/>
      <c r="I5941"/>
      <c r="J5941"/>
      <c r="K5941"/>
      <c r="L5941"/>
    </row>
    <row r="5942" spans="1:12" ht="16" x14ac:dyDescent="0.2">
      <c r="A5942"/>
      <c r="B5942"/>
      <c r="C5942"/>
      <c r="D5942"/>
      <c r="E5942"/>
      <c r="F5942"/>
      <c r="G5942"/>
      <c r="H5942"/>
      <c r="I5942"/>
      <c r="J5942"/>
      <c r="K5942"/>
      <c r="L5942"/>
    </row>
    <row r="5943" spans="1:12" ht="16" x14ac:dyDescent="0.2">
      <c r="A5943"/>
      <c r="B5943"/>
      <c r="C5943"/>
      <c r="D5943"/>
      <c r="E5943"/>
      <c r="F5943"/>
      <c r="G5943"/>
      <c r="H5943"/>
      <c r="I5943"/>
      <c r="J5943"/>
      <c r="K5943"/>
      <c r="L5943"/>
    </row>
    <row r="5944" spans="1:12" ht="16" x14ac:dyDescent="0.2">
      <c r="A5944"/>
      <c r="B5944"/>
      <c r="C5944"/>
      <c r="D5944"/>
      <c r="E5944"/>
      <c r="F5944"/>
      <c r="G5944"/>
      <c r="H5944"/>
      <c r="I5944"/>
      <c r="J5944"/>
      <c r="K5944"/>
      <c r="L5944"/>
    </row>
    <row r="5945" spans="1:12" ht="16" x14ac:dyDescent="0.2">
      <c r="A5945"/>
      <c r="B5945"/>
      <c r="C5945"/>
      <c r="D5945"/>
      <c r="E5945"/>
      <c r="F5945"/>
      <c r="G5945"/>
      <c r="H5945"/>
      <c r="I5945"/>
      <c r="J5945"/>
      <c r="K5945"/>
      <c r="L5945"/>
    </row>
    <row r="5946" spans="1:12" ht="16" x14ac:dyDescent="0.2">
      <c r="A5946"/>
      <c r="B5946"/>
      <c r="C5946"/>
      <c r="D5946"/>
      <c r="E5946"/>
      <c r="F5946"/>
      <c r="G5946"/>
      <c r="H5946"/>
      <c r="I5946"/>
      <c r="J5946"/>
      <c r="K5946"/>
      <c r="L5946"/>
    </row>
    <row r="5947" spans="1:12" ht="16" x14ac:dyDescent="0.2">
      <c r="A5947"/>
      <c r="B5947"/>
      <c r="C5947"/>
      <c r="D5947"/>
      <c r="E5947"/>
      <c r="F5947"/>
      <c r="G5947"/>
      <c r="H5947"/>
      <c r="I5947"/>
      <c r="J5947"/>
      <c r="K5947"/>
      <c r="L5947"/>
    </row>
    <row r="5948" spans="1:12" ht="16" x14ac:dyDescent="0.2">
      <c r="A5948"/>
      <c r="B5948"/>
      <c r="C5948"/>
      <c r="D5948"/>
      <c r="E5948"/>
      <c r="F5948"/>
      <c r="G5948"/>
      <c r="H5948"/>
      <c r="I5948"/>
      <c r="J5948"/>
      <c r="K5948"/>
      <c r="L5948"/>
    </row>
    <row r="5949" spans="1:12" ht="16" x14ac:dyDescent="0.2">
      <c r="A5949"/>
      <c r="B5949"/>
      <c r="C5949"/>
      <c r="D5949"/>
      <c r="E5949"/>
      <c r="F5949"/>
      <c r="G5949"/>
      <c r="H5949"/>
      <c r="I5949"/>
      <c r="J5949"/>
      <c r="K5949"/>
      <c r="L5949"/>
    </row>
    <row r="5950" spans="1:12" ht="16" x14ac:dyDescent="0.2">
      <c r="A5950"/>
      <c r="B5950"/>
      <c r="C5950"/>
      <c r="D5950"/>
      <c r="E5950"/>
      <c r="F5950"/>
      <c r="G5950"/>
      <c r="H5950"/>
      <c r="I5950"/>
      <c r="J5950"/>
      <c r="K5950"/>
      <c r="L5950"/>
    </row>
    <row r="5951" spans="1:12" ht="16" x14ac:dyDescent="0.2">
      <c r="A5951"/>
      <c r="B5951"/>
      <c r="C5951"/>
      <c r="D5951"/>
      <c r="E5951"/>
      <c r="F5951"/>
      <c r="G5951"/>
      <c r="H5951"/>
      <c r="I5951"/>
      <c r="J5951"/>
      <c r="K5951"/>
      <c r="L5951"/>
    </row>
    <row r="5952" spans="1:12" ht="16" x14ac:dyDescent="0.2">
      <c r="A5952"/>
      <c r="B5952"/>
      <c r="C5952"/>
      <c r="D5952"/>
      <c r="E5952"/>
      <c r="F5952"/>
      <c r="G5952"/>
      <c r="H5952"/>
      <c r="I5952"/>
      <c r="J5952"/>
      <c r="K5952"/>
      <c r="L5952"/>
    </row>
    <row r="5953" spans="1:12" ht="16" x14ac:dyDescent="0.2">
      <c r="A5953"/>
      <c r="B5953"/>
      <c r="C5953"/>
      <c r="D5953"/>
      <c r="E5953"/>
      <c r="F5953"/>
      <c r="G5953"/>
      <c r="H5953"/>
      <c r="I5953"/>
      <c r="J5953"/>
      <c r="K5953"/>
      <c r="L5953"/>
    </row>
    <row r="5954" spans="1:12" ht="16" x14ac:dyDescent="0.2">
      <c r="A5954"/>
      <c r="B5954"/>
      <c r="C5954"/>
      <c r="D5954"/>
      <c r="E5954"/>
      <c r="F5954"/>
      <c r="G5954"/>
      <c r="H5954"/>
      <c r="I5954"/>
      <c r="J5954"/>
      <c r="K5954"/>
      <c r="L5954"/>
    </row>
    <row r="5955" spans="1:12" ht="16" x14ac:dyDescent="0.2">
      <c r="A5955"/>
      <c r="B5955"/>
      <c r="C5955"/>
      <c r="D5955"/>
      <c r="E5955"/>
      <c r="F5955"/>
      <c r="G5955"/>
      <c r="H5955"/>
      <c r="I5955"/>
      <c r="J5955"/>
      <c r="K5955"/>
      <c r="L5955"/>
    </row>
    <row r="5956" spans="1:12" ht="16" x14ac:dyDescent="0.2">
      <c r="A5956"/>
      <c r="B5956"/>
      <c r="C5956"/>
      <c r="D5956"/>
      <c r="E5956"/>
      <c r="F5956"/>
      <c r="G5956"/>
      <c r="H5956"/>
      <c r="I5956"/>
      <c r="J5956"/>
      <c r="K5956"/>
      <c r="L5956"/>
    </row>
    <row r="5957" spans="1:12" ht="16" x14ac:dyDescent="0.2">
      <c r="A5957"/>
      <c r="B5957"/>
      <c r="C5957"/>
      <c r="D5957"/>
      <c r="E5957"/>
      <c r="F5957"/>
      <c r="G5957"/>
      <c r="H5957"/>
      <c r="I5957"/>
      <c r="J5957"/>
      <c r="K5957"/>
      <c r="L5957"/>
    </row>
    <row r="5958" spans="1:12" ht="16" x14ac:dyDescent="0.2">
      <c r="A5958"/>
      <c r="B5958"/>
      <c r="C5958"/>
      <c r="D5958"/>
      <c r="E5958"/>
      <c r="F5958"/>
      <c r="G5958"/>
      <c r="H5958"/>
      <c r="I5958"/>
      <c r="J5958"/>
      <c r="K5958"/>
      <c r="L5958"/>
    </row>
    <row r="5959" spans="1:12" ht="16" x14ac:dyDescent="0.2">
      <c r="A5959"/>
      <c r="B5959"/>
      <c r="C5959"/>
      <c r="D5959"/>
      <c r="E5959"/>
      <c r="F5959"/>
      <c r="G5959"/>
      <c r="H5959"/>
      <c r="I5959"/>
      <c r="J5959"/>
      <c r="K5959"/>
      <c r="L5959"/>
    </row>
    <row r="5960" spans="1:12" ht="16" x14ac:dyDescent="0.2">
      <c r="A5960"/>
      <c r="B5960"/>
      <c r="C5960"/>
      <c r="D5960"/>
      <c r="E5960"/>
      <c r="F5960"/>
      <c r="G5960"/>
      <c r="H5960"/>
      <c r="I5960"/>
      <c r="J5960"/>
      <c r="K5960"/>
      <c r="L5960"/>
    </row>
    <row r="5961" spans="1:12" ht="16" x14ac:dyDescent="0.2">
      <c r="A5961"/>
      <c r="B5961"/>
      <c r="C5961"/>
      <c r="D5961"/>
      <c r="E5961"/>
      <c r="F5961"/>
      <c r="G5961"/>
      <c r="H5961"/>
      <c r="I5961"/>
      <c r="J5961"/>
      <c r="K5961"/>
      <c r="L5961"/>
    </row>
    <row r="5962" spans="1:12" ht="16" x14ac:dyDescent="0.2">
      <c r="A5962"/>
      <c r="B5962"/>
      <c r="C5962"/>
      <c r="D5962"/>
      <c r="E5962"/>
      <c r="F5962"/>
      <c r="G5962"/>
      <c r="H5962"/>
      <c r="I5962"/>
      <c r="J5962"/>
      <c r="K5962"/>
      <c r="L5962"/>
    </row>
    <row r="5963" spans="1:12" ht="16" x14ac:dyDescent="0.2">
      <c r="A5963"/>
      <c r="B5963"/>
      <c r="C5963"/>
      <c r="D5963"/>
      <c r="E5963"/>
      <c r="F5963"/>
      <c r="G5963"/>
      <c r="H5963"/>
      <c r="I5963"/>
      <c r="J5963"/>
      <c r="K5963"/>
      <c r="L5963"/>
    </row>
    <row r="5964" spans="1:12" ht="16" x14ac:dyDescent="0.2">
      <c r="A5964"/>
      <c r="B5964"/>
      <c r="C5964"/>
      <c r="D5964"/>
      <c r="E5964"/>
      <c r="F5964"/>
      <c r="G5964"/>
      <c r="H5964"/>
      <c r="I5964"/>
      <c r="J5964"/>
      <c r="K5964"/>
      <c r="L5964"/>
    </row>
    <row r="5965" spans="1:12" ht="16" x14ac:dyDescent="0.2">
      <c r="A5965"/>
      <c r="B5965"/>
      <c r="C5965"/>
      <c r="D5965"/>
      <c r="E5965"/>
      <c r="F5965"/>
      <c r="G5965"/>
      <c r="H5965"/>
      <c r="I5965"/>
      <c r="J5965"/>
      <c r="K5965"/>
      <c r="L5965"/>
    </row>
    <row r="5966" spans="1:12" ht="16" x14ac:dyDescent="0.2">
      <c r="A5966"/>
      <c r="B5966"/>
      <c r="C5966"/>
      <c r="D5966"/>
      <c r="E5966"/>
      <c r="F5966"/>
      <c r="G5966"/>
      <c r="H5966"/>
      <c r="I5966"/>
      <c r="J5966"/>
      <c r="K5966"/>
      <c r="L5966"/>
    </row>
    <row r="5967" spans="1:12" ht="16" x14ac:dyDescent="0.2">
      <c r="A5967"/>
      <c r="B5967"/>
      <c r="C5967"/>
      <c r="D5967"/>
      <c r="E5967"/>
      <c r="F5967"/>
      <c r="G5967"/>
      <c r="H5967"/>
      <c r="I5967"/>
      <c r="J5967"/>
      <c r="K5967"/>
      <c r="L5967"/>
    </row>
    <row r="5968" spans="1:12" ht="16" x14ac:dyDescent="0.2">
      <c r="A5968"/>
      <c r="B5968"/>
      <c r="C5968"/>
      <c r="D5968"/>
      <c r="E5968"/>
      <c r="F5968"/>
      <c r="G5968"/>
      <c r="H5968"/>
      <c r="I5968"/>
      <c r="J5968"/>
      <c r="K5968"/>
      <c r="L5968"/>
    </row>
    <row r="5969" spans="1:12" ht="16" x14ac:dyDescent="0.2">
      <c r="A5969"/>
      <c r="B5969"/>
      <c r="C5969"/>
      <c r="D5969"/>
      <c r="E5969"/>
      <c r="F5969"/>
      <c r="G5969"/>
      <c r="H5969"/>
      <c r="I5969"/>
      <c r="J5969"/>
      <c r="K5969"/>
      <c r="L5969"/>
    </row>
    <row r="5970" spans="1:12" ht="16" x14ac:dyDescent="0.2">
      <c r="A5970"/>
      <c r="B5970"/>
      <c r="C5970"/>
      <c r="D5970"/>
      <c r="E5970"/>
      <c r="F5970"/>
      <c r="G5970"/>
      <c r="H5970"/>
      <c r="I5970"/>
      <c r="J5970"/>
      <c r="K5970"/>
      <c r="L5970"/>
    </row>
    <row r="5971" spans="1:12" ht="16" x14ac:dyDescent="0.2">
      <c r="A5971"/>
      <c r="B5971"/>
      <c r="C5971"/>
      <c r="D5971"/>
      <c r="E5971"/>
      <c r="F5971"/>
      <c r="G5971"/>
      <c r="H5971"/>
      <c r="I5971"/>
      <c r="J5971"/>
      <c r="K5971"/>
      <c r="L5971"/>
    </row>
    <row r="5972" spans="1:12" ht="16" x14ac:dyDescent="0.2">
      <c r="A5972"/>
      <c r="B5972"/>
      <c r="C5972"/>
      <c r="D5972"/>
      <c r="E5972"/>
      <c r="F5972"/>
      <c r="G5972"/>
      <c r="H5972"/>
      <c r="I5972"/>
      <c r="J5972"/>
      <c r="K5972"/>
      <c r="L5972"/>
    </row>
    <row r="5973" spans="1:12" ht="16" x14ac:dyDescent="0.2">
      <c r="A5973"/>
      <c r="B5973"/>
      <c r="C5973"/>
      <c r="D5973"/>
      <c r="E5973"/>
      <c r="F5973"/>
      <c r="G5973"/>
      <c r="H5973"/>
      <c r="I5973"/>
      <c r="J5973"/>
      <c r="K5973"/>
      <c r="L5973"/>
    </row>
    <row r="5974" spans="1:12" ht="16" x14ac:dyDescent="0.2">
      <c r="A5974"/>
      <c r="B5974"/>
      <c r="C5974"/>
      <c r="D5974"/>
      <c r="E5974"/>
      <c r="F5974"/>
      <c r="G5974"/>
      <c r="H5974"/>
      <c r="I5974"/>
      <c r="J5974"/>
      <c r="K5974"/>
      <c r="L5974"/>
    </row>
    <row r="5975" spans="1:12" ht="16" x14ac:dyDescent="0.2">
      <c r="A5975"/>
      <c r="B5975"/>
      <c r="C5975"/>
      <c r="D5975"/>
      <c r="E5975"/>
      <c r="F5975"/>
      <c r="G5975"/>
      <c r="H5975"/>
      <c r="I5975"/>
      <c r="J5975"/>
      <c r="K5975"/>
      <c r="L5975"/>
    </row>
    <row r="5976" spans="1:12" ht="16" x14ac:dyDescent="0.2">
      <c r="A5976"/>
      <c r="B5976"/>
      <c r="C5976"/>
      <c r="D5976"/>
      <c r="E5976"/>
      <c r="F5976"/>
      <c r="G5976"/>
      <c r="H5976"/>
      <c r="I5976"/>
      <c r="J5976"/>
      <c r="K5976"/>
      <c r="L5976"/>
    </row>
    <row r="5977" spans="1:12" ht="16" x14ac:dyDescent="0.2">
      <c r="A5977"/>
      <c r="B5977"/>
      <c r="C5977"/>
      <c r="D5977"/>
      <c r="E5977"/>
      <c r="F5977"/>
      <c r="G5977"/>
      <c r="H5977"/>
      <c r="I5977"/>
      <c r="J5977"/>
      <c r="K5977"/>
      <c r="L5977"/>
    </row>
    <row r="5978" spans="1:12" ht="16" x14ac:dyDescent="0.2">
      <c r="A5978"/>
      <c r="B5978"/>
      <c r="C5978"/>
      <c r="D5978"/>
      <c r="E5978"/>
      <c r="F5978"/>
      <c r="G5978"/>
      <c r="H5978"/>
      <c r="I5978"/>
      <c r="J5978"/>
      <c r="K5978"/>
      <c r="L5978"/>
    </row>
    <row r="5979" spans="1:12" ht="16" x14ac:dyDescent="0.2">
      <c r="A5979"/>
      <c r="B5979"/>
      <c r="C5979"/>
      <c r="D5979"/>
      <c r="E5979"/>
      <c r="F5979"/>
      <c r="G5979"/>
      <c r="H5979"/>
      <c r="I5979"/>
      <c r="J5979"/>
      <c r="K5979"/>
      <c r="L5979"/>
    </row>
    <row r="5980" spans="1:12" ht="16" x14ac:dyDescent="0.2">
      <c r="A5980"/>
      <c r="B5980"/>
      <c r="C5980"/>
      <c r="D5980"/>
      <c r="E5980"/>
      <c r="F5980"/>
      <c r="G5980"/>
      <c r="H5980"/>
      <c r="I5980"/>
      <c r="J5980"/>
      <c r="K5980"/>
      <c r="L5980"/>
    </row>
    <row r="5981" spans="1:12" ht="16" x14ac:dyDescent="0.2">
      <c r="A5981"/>
      <c r="B5981"/>
      <c r="C5981"/>
      <c r="D5981"/>
      <c r="E5981"/>
      <c r="F5981"/>
      <c r="G5981"/>
      <c r="H5981"/>
      <c r="I5981"/>
      <c r="J5981"/>
      <c r="K5981"/>
      <c r="L5981"/>
    </row>
    <row r="5982" spans="1:12" ht="16" x14ac:dyDescent="0.2">
      <c r="A5982"/>
      <c r="B5982"/>
      <c r="C5982"/>
      <c r="D5982"/>
      <c r="E5982"/>
      <c r="F5982"/>
      <c r="G5982"/>
      <c r="H5982"/>
      <c r="I5982"/>
      <c r="J5982"/>
      <c r="K5982"/>
      <c r="L5982"/>
    </row>
    <row r="5983" spans="1:12" ht="16" x14ac:dyDescent="0.2">
      <c r="A5983"/>
      <c r="B5983"/>
      <c r="C5983"/>
      <c r="D5983"/>
      <c r="E5983"/>
      <c r="F5983"/>
      <c r="G5983"/>
      <c r="H5983"/>
      <c r="I5983"/>
      <c r="J5983"/>
      <c r="K5983"/>
      <c r="L5983"/>
    </row>
    <row r="5984" spans="1:12" ht="16" x14ac:dyDescent="0.2">
      <c r="A5984"/>
      <c r="B5984"/>
      <c r="C5984"/>
      <c r="D5984"/>
      <c r="E5984"/>
      <c r="F5984"/>
      <c r="G5984"/>
      <c r="H5984"/>
      <c r="I5984"/>
      <c r="J5984"/>
      <c r="K5984"/>
      <c r="L5984"/>
    </row>
    <row r="5985" spans="1:12" ht="16" x14ac:dyDescent="0.2">
      <c r="A5985"/>
      <c r="B5985"/>
      <c r="C5985"/>
      <c r="D5985"/>
      <c r="E5985"/>
      <c r="F5985"/>
      <c r="G5985"/>
      <c r="H5985"/>
      <c r="I5985"/>
      <c r="J5985"/>
      <c r="K5985"/>
      <c r="L5985"/>
    </row>
    <row r="5986" spans="1:12" ht="16" x14ac:dyDescent="0.2">
      <c r="A5986"/>
      <c r="B5986"/>
      <c r="C5986"/>
      <c r="D5986"/>
      <c r="E5986"/>
      <c r="F5986"/>
      <c r="G5986"/>
      <c r="H5986"/>
      <c r="I5986"/>
      <c r="J5986"/>
      <c r="K5986"/>
      <c r="L5986"/>
    </row>
    <row r="5987" spans="1:12" ht="16" x14ac:dyDescent="0.2">
      <c r="A5987"/>
      <c r="B5987"/>
      <c r="C5987"/>
      <c r="D5987"/>
      <c r="E5987"/>
      <c r="F5987"/>
      <c r="G5987"/>
      <c r="H5987"/>
      <c r="I5987"/>
      <c r="J5987"/>
      <c r="K5987"/>
      <c r="L5987"/>
    </row>
    <row r="5988" spans="1:12" ht="16" x14ac:dyDescent="0.2">
      <c r="A5988"/>
      <c r="B5988"/>
      <c r="C5988"/>
      <c r="D5988"/>
      <c r="E5988"/>
      <c r="F5988"/>
      <c r="G5988"/>
      <c r="H5988"/>
      <c r="I5988"/>
      <c r="J5988"/>
      <c r="K5988"/>
      <c r="L5988"/>
    </row>
    <row r="5989" spans="1:12" ht="16" x14ac:dyDescent="0.2">
      <c r="A5989"/>
      <c r="B5989"/>
      <c r="C5989"/>
      <c r="D5989"/>
      <c r="E5989"/>
      <c r="F5989"/>
      <c r="G5989"/>
      <c r="H5989"/>
      <c r="I5989"/>
      <c r="J5989"/>
      <c r="K5989"/>
      <c r="L5989"/>
    </row>
    <row r="5990" spans="1:12" ht="16" x14ac:dyDescent="0.2">
      <c r="A5990"/>
      <c r="B5990"/>
      <c r="C5990"/>
      <c r="D5990"/>
      <c r="E5990"/>
      <c r="F5990"/>
      <c r="G5990"/>
      <c r="H5990"/>
      <c r="I5990"/>
      <c r="J5990"/>
      <c r="K5990"/>
      <c r="L5990"/>
    </row>
    <row r="5991" spans="1:12" ht="16" x14ac:dyDescent="0.2">
      <c r="A5991"/>
      <c r="B5991"/>
      <c r="C5991"/>
      <c r="D5991"/>
      <c r="E5991"/>
      <c r="F5991"/>
      <c r="G5991"/>
      <c r="H5991"/>
      <c r="I5991"/>
      <c r="J5991"/>
      <c r="K5991"/>
      <c r="L5991"/>
    </row>
    <row r="5992" spans="1:12" ht="16" x14ac:dyDescent="0.2">
      <c r="A5992"/>
      <c r="B5992"/>
      <c r="C5992"/>
      <c r="D5992"/>
      <c r="E5992"/>
      <c r="F5992"/>
      <c r="G5992"/>
      <c r="H5992"/>
      <c r="I5992"/>
      <c r="J5992"/>
      <c r="K5992"/>
      <c r="L5992"/>
    </row>
    <row r="5993" spans="1:12" ht="16" x14ac:dyDescent="0.2">
      <c r="A5993"/>
      <c r="B5993"/>
      <c r="C5993"/>
      <c r="D5993"/>
      <c r="E5993"/>
      <c r="F5993"/>
      <c r="G5993"/>
      <c r="H5993"/>
      <c r="I5993"/>
      <c r="J5993"/>
      <c r="K5993"/>
      <c r="L5993"/>
    </row>
    <row r="5994" spans="1:12" ht="16" x14ac:dyDescent="0.2">
      <c r="A5994"/>
      <c r="B5994"/>
      <c r="C5994"/>
      <c r="D5994"/>
      <c r="E5994"/>
      <c r="F5994"/>
      <c r="G5994"/>
      <c r="H5994"/>
      <c r="I5994"/>
      <c r="J5994"/>
      <c r="K5994"/>
      <c r="L5994"/>
    </row>
    <row r="5995" spans="1:12" ht="16" x14ac:dyDescent="0.2">
      <c r="A5995"/>
      <c r="B5995"/>
      <c r="C5995"/>
      <c r="D5995"/>
      <c r="E5995"/>
      <c r="F5995"/>
      <c r="G5995"/>
      <c r="H5995"/>
      <c r="I5995"/>
      <c r="J5995"/>
      <c r="K5995"/>
      <c r="L5995"/>
    </row>
    <row r="5996" spans="1:12" ht="16" x14ac:dyDescent="0.2">
      <c r="A5996"/>
      <c r="B5996"/>
      <c r="C5996"/>
      <c r="D5996"/>
      <c r="E5996"/>
      <c r="F5996"/>
      <c r="G5996"/>
      <c r="H5996"/>
      <c r="I5996"/>
      <c r="J5996"/>
      <c r="K5996"/>
      <c r="L5996"/>
    </row>
    <row r="5997" spans="1:12" ht="16" x14ac:dyDescent="0.2">
      <c r="A5997"/>
      <c r="B5997"/>
      <c r="C5997"/>
      <c r="D5997"/>
      <c r="E5997"/>
      <c r="F5997"/>
      <c r="G5997"/>
      <c r="H5997"/>
      <c r="I5997"/>
      <c r="J5997"/>
      <c r="K5997"/>
      <c r="L5997"/>
    </row>
    <row r="5998" spans="1:12" ht="16" x14ac:dyDescent="0.2">
      <c r="A5998"/>
      <c r="B5998"/>
      <c r="C5998"/>
      <c r="D5998"/>
      <c r="E5998"/>
      <c r="F5998"/>
      <c r="G5998"/>
      <c r="H5998"/>
      <c r="I5998"/>
      <c r="J5998"/>
      <c r="K5998"/>
      <c r="L5998"/>
    </row>
    <row r="5999" spans="1:12" ht="16" x14ac:dyDescent="0.2">
      <c r="A5999"/>
      <c r="B5999"/>
      <c r="C5999"/>
      <c r="D5999"/>
      <c r="E5999"/>
      <c r="F5999"/>
      <c r="G5999"/>
      <c r="H5999"/>
      <c r="I5999"/>
      <c r="J5999"/>
      <c r="K5999"/>
      <c r="L5999"/>
    </row>
    <row r="6000" spans="1:12" ht="16" x14ac:dyDescent="0.2">
      <c r="A6000"/>
      <c r="B6000"/>
      <c r="C6000"/>
      <c r="D6000"/>
      <c r="E6000"/>
      <c r="F6000"/>
      <c r="G6000"/>
      <c r="H6000"/>
      <c r="I6000"/>
      <c r="J6000"/>
      <c r="K6000"/>
      <c r="L6000"/>
    </row>
    <row r="6001" spans="1:12" ht="16" x14ac:dyDescent="0.2">
      <c r="A6001"/>
      <c r="B6001"/>
      <c r="C6001"/>
      <c r="D6001"/>
      <c r="E6001"/>
      <c r="F6001"/>
      <c r="G6001"/>
      <c r="H6001"/>
      <c r="I6001"/>
      <c r="J6001"/>
      <c r="K6001"/>
      <c r="L6001"/>
    </row>
    <row r="6002" spans="1:12" ht="16" x14ac:dyDescent="0.2">
      <c r="A6002"/>
      <c r="B6002"/>
      <c r="C6002"/>
      <c r="D6002"/>
      <c r="E6002"/>
      <c r="F6002"/>
      <c r="G6002"/>
      <c r="H6002"/>
      <c r="I6002"/>
      <c r="J6002"/>
      <c r="K6002"/>
      <c r="L6002"/>
    </row>
    <row r="6003" spans="1:12" ht="16" x14ac:dyDescent="0.2">
      <c r="A6003"/>
      <c r="B6003"/>
      <c r="C6003"/>
      <c r="D6003"/>
      <c r="E6003"/>
      <c r="F6003"/>
      <c r="G6003"/>
      <c r="H6003"/>
      <c r="I6003"/>
      <c r="J6003"/>
      <c r="K6003"/>
      <c r="L6003"/>
    </row>
    <row r="6004" spans="1:12" ht="16" x14ac:dyDescent="0.2">
      <c r="A6004"/>
      <c r="B6004"/>
      <c r="C6004"/>
      <c r="D6004"/>
      <c r="E6004"/>
      <c r="F6004"/>
      <c r="G6004"/>
      <c r="H6004"/>
      <c r="I6004"/>
      <c r="J6004"/>
      <c r="K6004"/>
      <c r="L6004"/>
    </row>
    <row r="6005" spans="1:12" ht="16" x14ac:dyDescent="0.2">
      <c r="A6005"/>
      <c r="B6005"/>
      <c r="C6005"/>
      <c r="D6005"/>
      <c r="E6005"/>
      <c r="F6005"/>
      <c r="G6005"/>
      <c r="H6005"/>
      <c r="I6005"/>
      <c r="J6005"/>
      <c r="K6005"/>
      <c r="L6005"/>
    </row>
    <row r="6006" spans="1:12" ht="16" x14ac:dyDescent="0.2">
      <c r="A6006"/>
      <c r="B6006"/>
      <c r="C6006"/>
      <c r="D6006"/>
      <c r="E6006"/>
      <c r="F6006"/>
      <c r="G6006"/>
      <c r="H6006"/>
      <c r="I6006"/>
      <c r="J6006"/>
      <c r="K6006"/>
      <c r="L6006"/>
    </row>
    <row r="6007" spans="1:12" ht="16" x14ac:dyDescent="0.2">
      <c r="A6007"/>
      <c r="B6007"/>
      <c r="C6007"/>
      <c r="D6007"/>
      <c r="E6007"/>
      <c r="F6007"/>
      <c r="G6007"/>
      <c r="H6007"/>
      <c r="I6007"/>
      <c r="J6007"/>
      <c r="K6007"/>
      <c r="L6007"/>
    </row>
    <row r="6008" spans="1:12" ht="16" x14ac:dyDescent="0.2">
      <c r="A6008"/>
      <c r="B6008"/>
      <c r="C6008"/>
      <c r="D6008"/>
      <c r="E6008"/>
      <c r="F6008"/>
      <c r="G6008"/>
      <c r="H6008"/>
      <c r="I6008"/>
      <c r="J6008"/>
      <c r="K6008"/>
      <c r="L6008"/>
    </row>
    <row r="6009" spans="1:12" ht="16" x14ac:dyDescent="0.2">
      <c r="A6009"/>
      <c r="B6009"/>
      <c r="C6009"/>
      <c r="D6009"/>
      <c r="E6009"/>
      <c r="F6009"/>
      <c r="G6009"/>
      <c r="H6009"/>
      <c r="I6009"/>
      <c r="J6009"/>
      <c r="K6009"/>
      <c r="L6009"/>
    </row>
    <row r="6010" spans="1:12" ht="16" x14ac:dyDescent="0.2">
      <c r="A6010"/>
      <c r="B6010"/>
      <c r="C6010"/>
      <c r="D6010"/>
      <c r="E6010"/>
      <c r="F6010"/>
      <c r="G6010"/>
      <c r="H6010"/>
      <c r="I6010"/>
      <c r="J6010"/>
      <c r="K6010"/>
      <c r="L6010"/>
    </row>
    <row r="6011" spans="1:12" ht="16" x14ac:dyDescent="0.2">
      <c r="A6011"/>
      <c r="B6011"/>
      <c r="C6011"/>
      <c r="D6011"/>
      <c r="E6011"/>
      <c r="F6011"/>
      <c r="G6011"/>
      <c r="H6011"/>
      <c r="I6011"/>
      <c r="J6011"/>
      <c r="K6011"/>
      <c r="L6011"/>
    </row>
    <row r="6012" spans="1:12" ht="16" x14ac:dyDescent="0.2">
      <c r="A6012"/>
      <c r="B6012"/>
      <c r="C6012"/>
      <c r="D6012"/>
      <c r="E6012"/>
      <c r="F6012"/>
      <c r="G6012"/>
      <c r="H6012"/>
      <c r="I6012"/>
      <c r="J6012"/>
      <c r="K6012"/>
      <c r="L6012"/>
    </row>
    <row r="6013" spans="1:12" ht="16" x14ac:dyDescent="0.2">
      <c r="A6013"/>
      <c r="B6013"/>
      <c r="C6013"/>
      <c r="D6013"/>
      <c r="E6013"/>
      <c r="F6013"/>
      <c r="G6013"/>
      <c r="H6013"/>
      <c r="I6013"/>
      <c r="J6013"/>
      <c r="K6013"/>
      <c r="L6013"/>
    </row>
    <row r="6014" spans="1:12" ht="16" x14ac:dyDescent="0.2">
      <c r="A6014"/>
      <c r="B6014"/>
      <c r="C6014"/>
      <c r="D6014"/>
      <c r="E6014"/>
      <c r="F6014"/>
      <c r="G6014"/>
      <c r="H6014"/>
      <c r="I6014"/>
      <c r="J6014"/>
      <c r="K6014"/>
      <c r="L6014"/>
    </row>
    <row r="6015" spans="1:12" ht="16" x14ac:dyDescent="0.2">
      <c r="A6015"/>
      <c r="B6015"/>
      <c r="C6015"/>
      <c r="D6015"/>
      <c r="E6015"/>
      <c r="F6015"/>
      <c r="G6015"/>
      <c r="H6015"/>
      <c r="I6015"/>
      <c r="J6015"/>
      <c r="K6015"/>
      <c r="L6015"/>
    </row>
    <row r="6016" spans="1:12" ht="16" x14ac:dyDescent="0.2">
      <c r="A6016"/>
      <c r="B6016"/>
      <c r="C6016"/>
      <c r="D6016"/>
      <c r="E6016"/>
      <c r="F6016"/>
      <c r="G6016"/>
      <c r="H6016"/>
      <c r="I6016"/>
      <c r="J6016"/>
      <c r="K6016"/>
      <c r="L6016"/>
    </row>
    <row r="6017" spans="1:12" ht="16" x14ac:dyDescent="0.2">
      <c r="A6017"/>
      <c r="B6017"/>
      <c r="C6017"/>
      <c r="D6017"/>
      <c r="E6017"/>
      <c r="F6017"/>
      <c r="G6017"/>
      <c r="H6017"/>
      <c r="I6017"/>
      <c r="J6017"/>
      <c r="K6017"/>
      <c r="L6017"/>
    </row>
    <row r="6018" spans="1:12" ht="16" x14ac:dyDescent="0.2">
      <c r="A6018"/>
      <c r="B6018"/>
      <c r="C6018"/>
      <c r="D6018"/>
      <c r="E6018"/>
      <c r="F6018"/>
      <c r="G6018"/>
      <c r="H6018"/>
      <c r="I6018"/>
      <c r="J6018"/>
      <c r="K6018"/>
      <c r="L6018"/>
    </row>
    <row r="6019" spans="1:12" ht="16" x14ac:dyDescent="0.2">
      <c r="A6019"/>
      <c r="B6019"/>
      <c r="C6019"/>
      <c r="D6019"/>
      <c r="E6019"/>
      <c r="F6019"/>
      <c r="G6019"/>
      <c r="H6019"/>
      <c r="I6019"/>
      <c r="J6019"/>
      <c r="K6019"/>
      <c r="L6019"/>
    </row>
    <row r="6020" spans="1:12" ht="16" x14ac:dyDescent="0.2">
      <c r="A6020"/>
      <c r="B6020"/>
      <c r="C6020"/>
      <c r="D6020"/>
      <c r="E6020"/>
      <c r="F6020"/>
      <c r="G6020"/>
      <c r="H6020"/>
      <c r="I6020"/>
      <c r="J6020"/>
      <c r="K6020"/>
      <c r="L6020"/>
    </row>
    <row r="6021" spans="1:12" ht="16" x14ac:dyDescent="0.2">
      <c r="A6021"/>
      <c r="B6021"/>
      <c r="C6021"/>
      <c r="D6021"/>
      <c r="E6021"/>
      <c r="F6021"/>
      <c r="G6021"/>
      <c r="H6021"/>
      <c r="I6021"/>
      <c r="J6021"/>
      <c r="K6021"/>
      <c r="L6021"/>
    </row>
    <row r="6022" spans="1:12" ht="16" x14ac:dyDescent="0.2">
      <c r="A6022"/>
      <c r="B6022"/>
      <c r="C6022"/>
      <c r="D6022"/>
      <c r="E6022"/>
      <c r="F6022"/>
      <c r="G6022"/>
      <c r="H6022"/>
      <c r="I6022"/>
      <c r="J6022"/>
      <c r="K6022"/>
      <c r="L6022"/>
    </row>
    <row r="6023" spans="1:12" ht="16" x14ac:dyDescent="0.2">
      <c r="A6023"/>
      <c r="B6023"/>
      <c r="C6023"/>
      <c r="D6023"/>
      <c r="E6023"/>
      <c r="F6023"/>
      <c r="G6023"/>
      <c r="H6023"/>
      <c r="I6023"/>
      <c r="J6023"/>
      <c r="K6023"/>
      <c r="L6023"/>
    </row>
    <row r="6024" spans="1:12" ht="16" x14ac:dyDescent="0.2">
      <c r="A6024"/>
      <c r="B6024"/>
      <c r="C6024"/>
      <c r="D6024"/>
      <c r="E6024"/>
      <c r="F6024"/>
      <c r="G6024"/>
      <c r="H6024"/>
      <c r="I6024"/>
      <c r="J6024"/>
      <c r="K6024"/>
      <c r="L6024"/>
    </row>
    <row r="6025" spans="1:12" ht="16" x14ac:dyDescent="0.2">
      <c r="A6025"/>
      <c r="B6025"/>
      <c r="C6025"/>
      <c r="D6025"/>
      <c r="E6025"/>
      <c r="F6025"/>
      <c r="G6025"/>
      <c r="H6025"/>
      <c r="I6025"/>
      <c r="J6025"/>
      <c r="K6025"/>
      <c r="L6025"/>
    </row>
    <row r="6026" spans="1:12" ht="16" x14ac:dyDescent="0.2">
      <c r="A6026"/>
      <c r="B6026"/>
      <c r="C6026"/>
      <c r="D6026"/>
      <c r="E6026"/>
      <c r="F6026"/>
      <c r="G6026"/>
      <c r="H6026"/>
      <c r="I6026"/>
      <c r="J6026"/>
      <c r="K6026"/>
      <c r="L6026"/>
    </row>
    <row r="6027" spans="1:12" ht="16" x14ac:dyDescent="0.2">
      <c r="A6027"/>
      <c r="B6027"/>
      <c r="C6027"/>
      <c r="D6027"/>
      <c r="E6027"/>
      <c r="F6027"/>
      <c r="G6027"/>
      <c r="H6027"/>
      <c r="I6027"/>
      <c r="J6027"/>
      <c r="K6027"/>
      <c r="L6027"/>
    </row>
    <row r="6028" spans="1:12" ht="16" x14ac:dyDescent="0.2">
      <c r="A6028"/>
      <c r="B6028"/>
      <c r="C6028"/>
      <c r="D6028"/>
      <c r="E6028"/>
      <c r="F6028"/>
      <c r="G6028"/>
      <c r="H6028"/>
      <c r="I6028"/>
      <c r="J6028"/>
      <c r="K6028"/>
      <c r="L6028"/>
    </row>
    <row r="6029" spans="1:12" ht="16" x14ac:dyDescent="0.2">
      <c r="A6029"/>
      <c r="B6029"/>
      <c r="C6029"/>
      <c r="D6029"/>
      <c r="E6029"/>
      <c r="F6029"/>
      <c r="G6029"/>
      <c r="H6029"/>
      <c r="I6029"/>
      <c r="J6029"/>
      <c r="K6029"/>
      <c r="L6029"/>
    </row>
    <row r="6030" spans="1:12" ht="16" x14ac:dyDescent="0.2">
      <c r="A6030"/>
      <c r="B6030"/>
      <c r="C6030"/>
      <c r="D6030"/>
      <c r="E6030"/>
      <c r="F6030"/>
      <c r="G6030"/>
      <c r="H6030"/>
      <c r="I6030"/>
      <c r="J6030"/>
      <c r="K6030"/>
      <c r="L6030"/>
    </row>
    <row r="6031" spans="1:12" ht="16" x14ac:dyDescent="0.2">
      <c r="A6031"/>
      <c r="B6031"/>
      <c r="C6031"/>
      <c r="D6031"/>
      <c r="E6031"/>
      <c r="F6031"/>
      <c r="G6031"/>
      <c r="H6031"/>
      <c r="I6031"/>
      <c r="J6031"/>
      <c r="K6031"/>
      <c r="L6031"/>
    </row>
    <row r="6032" spans="1:12" ht="16" x14ac:dyDescent="0.2">
      <c r="A6032"/>
      <c r="B6032"/>
      <c r="C6032"/>
      <c r="D6032"/>
      <c r="E6032"/>
      <c r="F6032"/>
      <c r="G6032"/>
      <c r="H6032"/>
      <c r="I6032"/>
      <c r="J6032"/>
      <c r="K6032"/>
      <c r="L6032"/>
    </row>
    <row r="6033" spans="1:12" ht="16" x14ac:dyDescent="0.2">
      <c r="A6033"/>
      <c r="B6033"/>
      <c r="C6033"/>
      <c r="D6033"/>
      <c r="E6033"/>
      <c r="F6033"/>
      <c r="G6033"/>
      <c r="H6033"/>
      <c r="I6033"/>
      <c r="J6033"/>
      <c r="K6033"/>
      <c r="L6033"/>
    </row>
    <row r="6034" spans="1:12" ht="16" x14ac:dyDescent="0.2">
      <c r="A6034"/>
      <c r="B6034"/>
      <c r="C6034"/>
      <c r="D6034"/>
      <c r="E6034"/>
      <c r="F6034"/>
      <c r="G6034"/>
      <c r="H6034"/>
      <c r="I6034"/>
      <c r="J6034"/>
      <c r="K6034"/>
      <c r="L6034"/>
    </row>
    <row r="6035" spans="1:12" ht="16" x14ac:dyDescent="0.2">
      <c r="A6035"/>
      <c r="B6035"/>
      <c r="C6035"/>
      <c r="D6035"/>
      <c r="E6035"/>
      <c r="F6035"/>
      <c r="G6035"/>
      <c r="H6035"/>
      <c r="I6035"/>
      <c r="J6035"/>
      <c r="K6035"/>
      <c r="L6035"/>
    </row>
    <row r="6036" spans="1:12" ht="16" x14ac:dyDescent="0.2">
      <c r="A6036"/>
      <c r="B6036"/>
      <c r="C6036"/>
      <c r="D6036"/>
      <c r="E6036"/>
      <c r="F6036"/>
      <c r="G6036"/>
      <c r="H6036"/>
      <c r="I6036"/>
      <c r="J6036"/>
      <c r="K6036"/>
      <c r="L6036"/>
    </row>
    <row r="6037" spans="1:12" ht="16" x14ac:dyDescent="0.2">
      <c r="A6037"/>
      <c r="B6037"/>
      <c r="C6037"/>
      <c r="D6037"/>
      <c r="E6037"/>
      <c r="F6037"/>
      <c r="G6037"/>
      <c r="H6037"/>
      <c r="I6037"/>
      <c r="J6037"/>
      <c r="K6037"/>
      <c r="L6037"/>
    </row>
    <row r="6038" spans="1:12" ht="16" x14ac:dyDescent="0.2">
      <c r="A6038"/>
      <c r="B6038"/>
      <c r="C6038"/>
      <c r="D6038"/>
      <c r="E6038"/>
      <c r="F6038"/>
      <c r="G6038"/>
      <c r="H6038"/>
      <c r="I6038"/>
      <c r="J6038"/>
      <c r="K6038"/>
      <c r="L6038"/>
    </row>
    <row r="6039" spans="1:12" ht="16" x14ac:dyDescent="0.2">
      <c r="A6039"/>
      <c r="B6039"/>
      <c r="C6039"/>
      <c r="D6039"/>
      <c r="E6039"/>
      <c r="F6039"/>
      <c r="G6039"/>
      <c r="H6039"/>
      <c r="I6039"/>
      <c r="J6039"/>
      <c r="K6039"/>
      <c r="L6039"/>
    </row>
    <row r="6040" spans="1:12" ht="16" x14ac:dyDescent="0.2">
      <c r="A6040"/>
      <c r="B6040"/>
      <c r="C6040"/>
      <c r="D6040"/>
      <c r="E6040"/>
      <c r="F6040"/>
      <c r="G6040"/>
      <c r="H6040"/>
      <c r="I6040"/>
      <c r="J6040"/>
      <c r="K6040"/>
      <c r="L6040"/>
    </row>
    <row r="6041" spans="1:12" ht="16" x14ac:dyDescent="0.2">
      <c r="A6041"/>
      <c r="B6041"/>
      <c r="C6041"/>
      <c r="D6041"/>
      <c r="E6041"/>
      <c r="F6041"/>
      <c r="G6041"/>
      <c r="H6041"/>
      <c r="I6041"/>
      <c r="J6041"/>
      <c r="K6041"/>
      <c r="L6041"/>
    </row>
    <row r="6042" spans="1:12" ht="16" x14ac:dyDescent="0.2">
      <c r="A6042"/>
      <c r="B6042"/>
      <c r="C6042"/>
      <c r="D6042"/>
      <c r="E6042"/>
      <c r="F6042"/>
      <c r="G6042"/>
      <c r="H6042"/>
      <c r="I6042"/>
      <c r="J6042"/>
      <c r="K6042"/>
      <c r="L6042"/>
    </row>
    <row r="6043" spans="1:12" ht="16" x14ac:dyDescent="0.2">
      <c r="A6043"/>
      <c r="B6043"/>
      <c r="C6043"/>
      <c r="D6043"/>
      <c r="E6043"/>
      <c r="F6043"/>
      <c r="G6043"/>
      <c r="H6043"/>
      <c r="I6043"/>
      <c r="J6043"/>
      <c r="K6043"/>
      <c r="L6043"/>
    </row>
    <row r="6044" spans="1:12" ht="16" x14ac:dyDescent="0.2">
      <c r="A6044"/>
      <c r="B6044"/>
      <c r="C6044"/>
      <c r="D6044"/>
      <c r="E6044"/>
      <c r="F6044"/>
      <c r="G6044"/>
      <c r="H6044"/>
      <c r="I6044"/>
      <c r="J6044"/>
      <c r="K6044"/>
      <c r="L6044"/>
    </row>
    <row r="6045" spans="1:12" ht="16" x14ac:dyDescent="0.2">
      <c r="A6045"/>
      <c r="B6045"/>
      <c r="C6045"/>
      <c r="D6045"/>
      <c r="E6045"/>
      <c r="F6045"/>
      <c r="G6045"/>
      <c r="H6045"/>
      <c r="I6045"/>
      <c r="J6045"/>
      <c r="K6045"/>
      <c r="L6045"/>
    </row>
    <row r="6046" spans="1:12" ht="16" x14ac:dyDescent="0.2">
      <c r="A6046"/>
      <c r="B6046"/>
      <c r="C6046"/>
      <c r="D6046"/>
      <c r="E6046"/>
      <c r="F6046"/>
      <c r="G6046"/>
      <c r="H6046"/>
      <c r="I6046"/>
      <c r="J6046"/>
      <c r="K6046"/>
      <c r="L6046"/>
    </row>
    <row r="6047" spans="1:12" ht="16" x14ac:dyDescent="0.2">
      <c r="A6047"/>
      <c r="B6047"/>
      <c r="C6047"/>
      <c r="D6047"/>
      <c r="E6047"/>
      <c r="F6047"/>
      <c r="G6047"/>
      <c r="H6047"/>
      <c r="I6047"/>
      <c r="J6047"/>
      <c r="K6047"/>
      <c r="L6047"/>
    </row>
    <row r="6048" spans="1:12" ht="16" x14ac:dyDescent="0.2">
      <c r="A6048"/>
      <c r="B6048"/>
      <c r="C6048"/>
      <c r="D6048"/>
      <c r="E6048"/>
      <c r="F6048"/>
      <c r="G6048"/>
      <c r="H6048"/>
      <c r="I6048"/>
      <c r="J6048"/>
      <c r="K6048"/>
      <c r="L6048"/>
    </row>
    <row r="6049" spans="1:12" ht="16" x14ac:dyDescent="0.2">
      <c r="A6049"/>
      <c r="B6049"/>
      <c r="C6049"/>
      <c r="D6049"/>
      <c r="E6049"/>
      <c r="F6049"/>
      <c r="G6049"/>
      <c r="H6049"/>
      <c r="I6049"/>
      <c r="J6049"/>
      <c r="K6049"/>
      <c r="L6049"/>
    </row>
    <row r="6050" spans="1:12" ht="16" x14ac:dyDescent="0.2">
      <c r="A6050"/>
      <c r="B6050"/>
      <c r="C6050"/>
      <c r="D6050"/>
      <c r="E6050"/>
      <c r="F6050"/>
      <c r="G6050"/>
      <c r="H6050"/>
      <c r="I6050"/>
      <c r="J6050"/>
      <c r="K6050"/>
      <c r="L6050"/>
    </row>
    <row r="6051" spans="1:12" ht="16" x14ac:dyDescent="0.2">
      <c r="A6051"/>
      <c r="B6051"/>
      <c r="C6051"/>
      <c r="D6051"/>
      <c r="E6051"/>
      <c r="F6051"/>
      <c r="G6051"/>
      <c r="H6051"/>
      <c r="I6051"/>
      <c r="J6051"/>
      <c r="K6051"/>
      <c r="L6051"/>
    </row>
    <row r="6052" spans="1:12" ht="16" x14ac:dyDescent="0.2">
      <c r="A6052"/>
      <c r="B6052"/>
      <c r="C6052"/>
      <c r="D6052"/>
      <c r="E6052"/>
      <c r="F6052"/>
      <c r="G6052"/>
      <c r="H6052"/>
      <c r="I6052"/>
      <c r="J6052"/>
      <c r="K6052"/>
      <c r="L6052"/>
    </row>
    <row r="6053" spans="1:12" ht="16" x14ac:dyDescent="0.2">
      <c r="A6053"/>
      <c r="B6053"/>
      <c r="C6053"/>
      <c r="D6053"/>
      <c r="E6053"/>
      <c r="F6053"/>
      <c r="G6053"/>
      <c r="H6053"/>
      <c r="I6053"/>
      <c r="J6053"/>
      <c r="K6053"/>
      <c r="L6053"/>
    </row>
    <row r="6054" spans="1:12" ht="16" x14ac:dyDescent="0.2">
      <c r="A6054"/>
      <c r="B6054"/>
      <c r="C6054"/>
      <c r="D6054"/>
      <c r="E6054"/>
      <c r="F6054"/>
      <c r="G6054"/>
      <c r="H6054"/>
      <c r="I6054"/>
      <c r="J6054"/>
      <c r="K6054"/>
      <c r="L6054"/>
    </row>
    <row r="6055" spans="1:12" ht="16" x14ac:dyDescent="0.2">
      <c r="A6055"/>
      <c r="B6055"/>
      <c r="C6055"/>
      <c r="D6055"/>
      <c r="E6055"/>
      <c r="F6055"/>
      <c r="G6055"/>
      <c r="H6055"/>
      <c r="I6055"/>
      <c r="J6055"/>
      <c r="K6055"/>
      <c r="L6055"/>
    </row>
    <row r="6056" spans="1:12" ht="16" x14ac:dyDescent="0.2">
      <c r="A6056"/>
      <c r="B6056"/>
      <c r="C6056"/>
      <c r="D6056"/>
      <c r="E6056"/>
      <c r="F6056"/>
      <c r="G6056"/>
      <c r="H6056"/>
      <c r="I6056"/>
      <c r="J6056"/>
      <c r="K6056"/>
      <c r="L6056"/>
    </row>
    <row r="6057" spans="1:12" ht="16" x14ac:dyDescent="0.2">
      <c r="A6057"/>
      <c r="B6057"/>
      <c r="C6057"/>
      <c r="D6057"/>
      <c r="E6057"/>
      <c r="F6057"/>
      <c r="G6057"/>
      <c r="H6057"/>
      <c r="I6057"/>
      <c r="J6057"/>
      <c r="K6057"/>
      <c r="L6057"/>
    </row>
    <row r="6058" spans="1:12" ht="16" x14ac:dyDescent="0.2">
      <c r="A6058"/>
      <c r="B6058"/>
      <c r="C6058"/>
      <c r="D6058"/>
      <c r="E6058"/>
      <c r="F6058"/>
      <c r="G6058"/>
      <c r="H6058"/>
      <c r="I6058"/>
      <c r="J6058"/>
      <c r="K6058"/>
      <c r="L6058"/>
    </row>
    <row r="6059" spans="1:12" ht="16" x14ac:dyDescent="0.2">
      <c r="A6059"/>
      <c r="B6059"/>
      <c r="C6059"/>
      <c r="D6059"/>
      <c r="E6059"/>
      <c r="F6059"/>
      <c r="G6059"/>
      <c r="H6059"/>
      <c r="I6059"/>
      <c r="J6059"/>
      <c r="K6059"/>
      <c r="L6059"/>
    </row>
    <row r="6060" spans="1:12" ht="16" x14ac:dyDescent="0.2">
      <c r="A6060"/>
      <c r="B6060"/>
      <c r="C6060"/>
      <c r="D6060"/>
      <c r="E6060"/>
      <c r="F6060"/>
      <c r="G6060"/>
      <c r="H6060"/>
      <c r="I6060"/>
      <c r="J6060"/>
      <c r="K6060"/>
      <c r="L6060"/>
    </row>
    <row r="6061" spans="1:12" ht="16" x14ac:dyDescent="0.2">
      <c r="A6061"/>
      <c r="B6061"/>
      <c r="C6061"/>
      <c r="D6061"/>
      <c r="E6061"/>
      <c r="F6061"/>
      <c r="G6061"/>
      <c r="H6061"/>
      <c r="I6061"/>
      <c r="J6061"/>
      <c r="K6061"/>
      <c r="L6061"/>
    </row>
    <row r="6062" spans="1:12" ht="16" x14ac:dyDescent="0.2">
      <c r="A6062"/>
      <c r="B6062"/>
      <c r="C6062"/>
      <c r="D6062"/>
      <c r="E6062"/>
      <c r="F6062"/>
      <c r="G6062"/>
      <c r="H6062"/>
      <c r="I6062"/>
      <c r="J6062"/>
      <c r="K6062"/>
      <c r="L6062"/>
    </row>
    <row r="6063" spans="1:12" ht="16" x14ac:dyDescent="0.2">
      <c r="A6063"/>
      <c r="B6063"/>
      <c r="C6063"/>
      <c r="D6063"/>
      <c r="E6063"/>
      <c r="F6063"/>
      <c r="G6063"/>
      <c r="H6063"/>
      <c r="I6063"/>
      <c r="J6063"/>
      <c r="K6063"/>
      <c r="L6063"/>
    </row>
    <row r="6064" spans="1:12" ht="16" x14ac:dyDescent="0.2">
      <c r="A6064"/>
      <c r="B6064"/>
      <c r="C6064"/>
      <c r="D6064"/>
      <c r="E6064"/>
      <c r="F6064"/>
      <c r="G6064"/>
      <c r="H6064"/>
      <c r="I6064"/>
      <c r="J6064"/>
      <c r="K6064"/>
      <c r="L6064"/>
    </row>
    <row r="6065" spans="1:12" ht="16" x14ac:dyDescent="0.2">
      <c r="A6065"/>
      <c r="B6065"/>
      <c r="C6065"/>
      <c r="D6065"/>
      <c r="E6065"/>
      <c r="F6065"/>
      <c r="G6065"/>
      <c r="H6065"/>
      <c r="I6065"/>
      <c r="J6065"/>
      <c r="K6065"/>
      <c r="L6065"/>
    </row>
    <row r="6066" spans="1:12" ht="16" x14ac:dyDescent="0.2">
      <c r="A6066"/>
      <c r="B6066"/>
      <c r="C6066"/>
      <c r="D6066"/>
      <c r="E6066"/>
      <c r="F6066"/>
      <c r="G6066"/>
      <c r="H6066"/>
      <c r="I6066"/>
      <c r="J6066"/>
      <c r="K6066"/>
      <c r="L6066"/>
    </row>
    <row r="6067" spans="1:12" ht="16" x14ac:dyDescent="0.2">
      <c r="A6067"/>
      <c r="B6067"/>
      <c r="C6067"/>
      <c r="D6067"/>
      <c r="E6067"/>
      <c r="F6067"/>
      <c r="G6067"/>
      <c r="H6067"/>
      <c r="I6067"/>
      <c r="J6067"/>
      <c r="K6067"/>
      <c r="L6067"/>
    </row>
    <row r="6068" spans="1:12" ht="16" x14ac:dyDescent="0.2">
      <c r="A6068"/>
      <c r="B6068"/>
      <c r="C6068"/>
      <c r="D6068"/>
      <c r="E6068"/>
      <c r="F6068"/>
      <c r="G6068"/>
      <c r="H6068"/>
      <c r="I6068"/>
      <c r="J6068"/>
      <c r="K6068"/>
      <c r="L6068"/>
    </row>
    <row r="6069" spans="1:12" ht="16" x14ac:dyDescent="0.2">
      <c r="A6069"/>
      <c r="B6069"/>
      <c r="C6069"/>
      <c r="D6069"/>
      <c r="E6069"/>
      <c r="F6069"/>
      <c r="G6069"/>
      <c r="H6069"/>
      <c r="I6069"/>
      <c r="J6069"/>
      <c r="K6069"/>
      <c r="L6069"/>
    </row>
    <row r="6070" spans="1:12" ht="16" x14ac:dyDescent="0.2">
      <c r="A6070"/>
      <c r="B6070"/>
      <c r="C6070"/>
      <c r="D6070"/>
      <c r="E6070"/>
      <c r="F6070"/>
      <c r="G6070"/>
      <c r="H6070"/>
      <c r="I6070"/>
      <c r="J6070"/>
      <c r="K6070"/>
      <c r="L6070"/>
    </row>
    <row r="6071" spans="1:12" ht="16" x14ac:dyDescent="0.2">
      <c r="A6071"/>
      <c r="B6071"/>
      <c r="C6071"/>
      <c r="D6071"/>
      <c r="E6071"/>
      <c r="F6071"/>
      <c r="G6071"/>
      <c r="H6071"/>
      <c r="I6071"/>
      <c r="J6071"/>
      <c r="K6071"/>
      <c r="L6071"/>
    </row>
    <row r="6072" spans="1:12" ht="16" x14ac:dyDescent="0.2">
      <c r="A6072"/>
      <c r="B6072"/>
      <c r="C6072"/>
      <c r="D6072"/>
      <c r="E6072"/>
      <c r="F6072"/>
      <c r="G6072"/>
      <c r="H6072"/>
      <c r="I6072"/>
      <c r="J6072"/>
      <c r="K6072"/>
      <c r="L6072"/>
    </row>
    <row r="6073" spans="1:12" ht="16" x14ac:dyDescent="0.2">
      <c r="A6073"/>
      <c r="B6073"/>
      <c r="C6073"/>
      <c r="D6073"/>
      <c r="E6073"/>
      <c r="F6073"/>
      <c r="G6073"/>
      <c r="H6073"/>
      <c r="I6073"/>
      <c r="J6073"/>
      <c r="K6073"/>
      <c r="L6073"/>
    </row>
    <row r="6074" spans="1:12" ht="16" x14ac:dyDescent="0.2">
      <c r="A6074"/>
      <c r="B6074"/>
      <c r="C6074"/>
      <c r="D6074"/>
      <c r="E6074"/>
      <c r="F6074"/>
      <c r="G6074"/>
      <c r="H6074"/>
      <c r="I6074"/>
      <c r="J6074"/>
      <c r="K6074"/>
      <c r="L6074"/>
    </row>
    <row r="6075" spans="1:12" ht="16" x14ac:dyDescent="0.2">
      <c r="A6075"/>
      <c r="B6075"/>
      <c r="C6075"/>
      <c r="D6075"/>
      <c r="E6075"/>
      <c r="F6075"/>
      <c r="G6075"/>
      <c r="H6075"/>
      <c r="I6075"/>
      <c r="J6075"/>
      <c r="K6075"/>
      <c r="L6075"/>
    </row>
    <row r="6076" spans="1:12" ht="16" x14ac:dyDescent="0.2">
      <c r="A6076"/>
      <c r="B6076"/>
      <c r="C6076"/>
      <c r="D6076"/>
      <c r="E6076"/>
      <c r="F6076"/>
      <c r="G6076"/>
      <c r="H6076"/>
      <c r="I6076"/>
      <c r="J6076"/>
      <c r="K6076"/>
      <c r="L6076"/>
    </row>
    <row r="6077" spans="1:12" ht="16" x14ac:dyDescent="0.2">
      <c r="A6077"/>
      <c r="B6077"/>
      <c r="C6077"/>
      <c r="D6077"/>
      <c r="E6077"/>
      <c r="F6077"/>
      <c r="G6077"/>
      <c r="H6077"/>
      <c r="I6077"/>
      <c r="J6077"/>
      <c r="K6077"/>
      <c r="L6077"/>
    </row>
    <row r="6078" spans="1:12" ht="16" x14ac:dyDescent="0.2">
      <c r="A6078"/>
      <c r="B6078"/>
      <c r="C6078"/>
      <c r="D6078"/>
      <c r="E6078"/>
      <c r="F6078"/>
      <c r="G6078"/>
      <c r="H6078"/>
      <c r="I6078"/>
      <c r="J6078"/>
      <c r="K6078"/>
      <c r="L6078"/>
    </row>
    <row r="6079" spans="1:12" ht="16" x14ac:dyDescent="0.2">
      <c r="A6079"/>
      <c r="B6079"/>
      <c r="C6079"/>
      <c r="D6079"/>
      <c r="E6079"/>
      <c r="F6079"/>
      <c r="G6079"/>
      <c r="H6079"/>
      <c r="I6079"/>
      <c r="J6079"/>
      <c r="K6079"/>
      <c r="L6079"/>
    </row>
    <row r="6080" spans="1:12" ht="16" x14ac:dyDescent="0.2">
      <c r="A6080"/>
      <c r="B6080"/>
      <c r="C6080"/>
      <c r="D6080"/>
      <c r="E6080"/>
      <c r="F6080"/>
      <c r="G6080"/>
      <c r="H6080"/>
      <c r="I6080"/>
      <c r="J6080"/>
      <c r="K6080"/>
      <c r="L6080"/>
    </row>
    <row r="6081" spans="1:12" ht="16" x14ac:dyDescent="0.2">
      <c r="A6081"/>
      <c r="B6081"/>
      <c r="C6081"/>
      <c r="D6081"/>
      <c r="E6081"/>
      <c r="F6081"/>
      <c r="G6081"/>
      <c r="H6081"/>
      <c r="I6081"/>
      <c r="J6081"/>
      <c r="K6081"/>
      <c r="L6081"/>
    </row>
    <row r="6082" spans="1:12" ht="16" x14ac:dyDescent="0.2">
      <c r="A6082"/>
      <c r="B6082"/>
      <c r="C6082"/>
      <c r="D6082"/>
      <c r="E6082"/>
      <c r="F6082"/>
      <c r="G6082"/>
      <c r="H6082"/>
      <c r="I6082"/>
      <c r="J6082"/>
      <c r="K6082"/>
      <c r="L6082"/>
    </row>
    <row r="6083" spans="1:12" ht="16" x14ac:dyDescent="0.2">
      <c r="A6083"/>
      <c r="B6083"/>
      <c r="C6083"/>
      <c r="D6083"/>
      <c r="E6083"/>
      <c r="F6083"/>
      <c r="G6083"/>
      <c r="H6083"/>
      <c r="I6083"/>
      <c r="J6083"/>
      <c r="K6083"/>
      <c r="L6083"/>
    </row>
    <row r="6084" spans="1:12" ht="16" x14ac:dyDescent="0.2">
      <c r="A6084"/>
      <c r="B6084"/>
      <c r="C6084"/>
      <c r="D6084"/>
      <c r="E6084"/>
      <c r="F6084"/>
      <c r="G6084"/>
      <c r="H6084"/>
      <c r="I6084"/>
      <c r="J6084"/>
      <c r="K6084"/>
      <c r="L6084"/>
    </row>
    <row r="6085" spans="1:12" ht="16" x14ac:dyDescent="0.2">
      <c r="A6085"/>
      <c r="B6085"/>
      <c r="C6085"/>
      <c r="D6085"/>
      <c r="E6085"/>
      <c r="F6085"/>
      <c r="G6085"/>
      <c r="H6085"/>
      <c r="I6085"/>
      <c r="J6085"/>
      <c r="K6085"/>
      <c r="L6085"/>
    </row>
    <row r="6086" spans="1:12" ht="16" x14ac:dyDescent="0.2">
      <c r="A6086"/>
      <c r="B6086"/>
      <c r="C6086"/>
      <c r="D6086"/>
      <c r="E6086"/>
      <c r="F6086"/>
      <c r="G6086"/>
      <c r="H6086"/>
      <c r="I6086"/>
      <c r="J6086"/>
      <c r="K6086"/>
      <c r="L6086"/>
    </row>
    <row r="6087" spans="1:12" ht="16" x14ac:dyDescent="0.2">
      <c r="A6087"/>
      <c r="B6087"/>
      <c r="C6087"/>
      <c r="D6087"/>
      <c r="E6087"/>
      <c r="F6087"/>
      <c r="G6087"/>
      <c r="H6087"/>
      <c r="I6087"/>
      <c r="J6087"/>
      <c r="K6087"/>
      <c r="L6087"/>
    </row>
    <row r="6088" spans="1:12" ht="16" x14ac:dyDescent="0.2">
      <c r="A6088"/>
      <c r="B6088"/>
      <c r="C6088"/>
      <c r="D6088"/>
      <c r="E6088"/>
      <c r="F6088"/>
      <c r="G6088"/>
      <c r="H6088"/>
      <c r="I6088"/>
      <c r="J6088"/>
      <c r="K6088"/>
      <c r="L6088"/>
    </row>
    <row r="6089" spans="1:12" ht="16" x14ac:dyDescent="0.2">
      <c r="A6089"/>
      <c r="B6089"/>
      <c r="C6089"/>
      <c r="D6089"/>
      <c r="E6089"/>
      <c r="F6089"/>
      <c r="G6089"/>
      <c r="H6089"/>
      <c r="I6089"/>
      <c r="J6089"/>
      <c r="K6089"/>
      <c r="L6089"/>
    </row>
    <row r="6090" spans="1:12" ht="16" x14ac:dyDescent="0.2">
      <c r="A6090"/>
      <c r="B6090"/>
      <c r="C6090"/>
      <c r="D6090"/>
      <c r="E6090"/>
      <c r="F6090"/>
      <c r="G6090"/>
      <c r="H6090"/>
      <c r="I6090"/>
      <c r="J6090"/>
      <c r="K6090"/>
      <c r="L6090"/>
    </row>
    <row r="6091" spans="1:12" ht="16" x14ac:dyDescent="0.2">
      <c r="A6091"/>
      <c r="B6091"/>
      <c r="C6091"/>
      <c r="D6091"/>
      <c r="E6091"/>
      <c r="F6091"/>
      <c r="G6091"/>
      <c r="H6091"/>
      <c r="I6091"/>
      <c r="J6091"/>
      <c r="K6091"/>
      <c r="L6091"/>
    </row>
    <row r="6092" spans="1:12" ht="16" x14ac:dyDescent="0.2">
      <c r="A6092"/>
      <c r="B6092"/>
      <c r="C6092"/>
      <c r="D6092"/>
      <c r="E6092"/>
      <c r="F6092"/>
      <c r="G6092"/>
      <c r="H6092"/>
      <c r="I6092"/>
      <c r="J6092"/>
      <c r="K6092"/>
      <c r="L6092"/>
    </row>
    <row r="6093" spans="1:12" ht="16" x14ac:dyDescent="0.2">
      <c r="A6093"/>
      <c r="B6093"/>
      <c r="C6093"/>
      <c r="D6093"/>
      <c r="E6093"/>
      <c r="F6093"/>
      <c r="G6093"/>
      <c r="H6093"/>
      <c r="I6093"/>
      <c r="J6093"/>
      <c r="K6093"/>
      <c r="L6093"/>
    </row>
    <row r="6094" spans="1:12" ht="16" x14ac:dyDescent="0.2">
      <c r="A6094"/>
      <c r="B6094"/>
      <c r="C6094"/>
      <c r="D6094"/>
      <c r="E6094"/>
      <c r="F6094"/>
      <c r="G6094"/>
      <c r="H6094"/>
      <c r="I6094"/>
      <c r="J6094"/>
      <c r="K6094"/>
      <c r="L6094"/>
    </row>
    <row r="6095" spans="1:12" ht="16" x14ac:dyDescent="0.2">
      <c r="A6095"/>
      <c r="B6095"/>
      <c r="C6095"/>
      <c r="D6095"/>
      <c r="E6095"/>
      <c r="F6095"/>
      <c r="G6095"/>
      <c r="H6095"/>
      <c r="I6095"/>
      <c r="J6095"/>
      <c r="K6095"/>
      <c r="L6095"/>
    </row>
    <row r="6096" spans="1:12" ht="16" x14ac:dyDescent="0.2">
      <c r="A6096"/>
      <c r="B6096"/>
      <c r="C6096"/>
      <c r="D6096"/>
      <c r="E6096"/>
      <c r="F6096"/>
      <c r="G6096"/>
      <c r="H6096"/>
      <c r="I6096"/>
      <c r="J6096"/>
      <c r="K6096"/>
      <c r="L6096"/>
    </row>
    <row r="6097" spans="1:12" ht="16" x14ac:dyDescent="0.2">
      <c r="A6097"/>
      <c r="B6097"/>
      <c r="C6097"/>
      <c r="D6097"/>
      <c r="E6097"/>
      <c r="F6097"/>
      <c r="G6097"/>
      <c r="H6097"/>
      <c r="I6097"/>
      <c r="J6097"/>
      <c r="K6097"/>
      <c r="L6097"/>
    </row>
    <row r="6098" spans="1:12" ht="16" x14ac:dyDescent="0.2">
      <c r="A6098"/>
      <c r="B6098"/>
      <c r="C6098"/>
      <c r="D6098"/>
      <c r="E6098"/>
      <c r="F6098"/>
      <c r="G6098"/>
      <c r="H6098"/>
      <c r="I6098"/>
      <c r="J6098"/>
      <c r="K6098"/>
      <c r="L6098"/>
    </row>
    <row r="6099" spans="1:12" ht="16" x14ac:dyDescent="0.2">
      <c r="A6099"/>
      <c r="B6099"/>
      <c r="C6099"/>
      <c r="D6099"/>
      <c r="E6099"/>
      <c r="F6099"/>
      <c r="G6099"/>
      <c r="H6099"/>
      <c r="I6099"/>
      <c r="J6099"/>
      <c r="K6099"/>
      <c r="L6099"/>
    </row>
    <row r="6100" spans="1:12" ht="16" x14ac:dyDescent="0.2">
      <c r="A6100"/>
      <c r="B6100"/>
      <c r="C6100"/>
      <c r="D6100"/>
      <c r="E6100"/>
      <c r="F6100"/>
      <c r="G6100"/>
      <c r="H6100"/>
      <c r="I6100"/>
      <c r="J6100"/>
      <c r="K6100"/>
      <c r="L6100"/>
    </row>
    <row r="6101" spans="1:12" ht="16" x14ac:dyDescent="0.2">
      <c r="A6101"/>
      <c r="B6101"/>
      <c r="C6101"/>
      <c r="D6101"/>
      <c r="E6101"/>
      <c r="F6101"/>
      <c r="G6101"/>
      <c r="H6101"/>
      <c r="I6101"/>
      <c r="J6101"/>
      <c r="K6101"/>
      <c r="L6101"/>
    </row>
    <row r="6102" spans="1:12" ht="16" x14ac:dyDescent="0.2">
      <c r="A6102"/>
      <c r="B6102"/>
      <c r="C6102"/>
      <c r="D6102"/>
      <c r="E6102"/>
      <c r="F6102"/>
      <c r="G6102"/>
      <c r="H6102"/>
      <c r="I6102"/>
      <c r="J6102"/>
      <c r="K6102"/>
      <c r="L6102"/>
    </row>
    <row r="6103" spans="1:12" ht="16" x14ac:dyDescent="0.2">
      <c r="A6103"/>
      <c r="B6103"/>
      <c r="C6103"/>
      <c r="D6103"/>
      <c r="E6103"/>
      <c r="F6103"/>
      <c r="G6103"/>
      <c r="H6103"/>
      <c r="I6103"/>
      <c r="J6103"/>
      <c r="K6103"/>
      <c r="L6103"/>
    </row>
    <row r="6104" spans="1:12" ht="16" x14ac:dyDescent="0.2">
      <c r="A6104"/>
      <c r="B6104"/>
      <c r="C6104"/>
      <c r="D6104"/>
      <c r="E6104"/>
      <c r="F6104"/>
      <c r="G6104"/>
      <c r="H6104"/>
      <c r="I6104"/>
      <c r="J6104"/>
      <c r="K6104"/>
      <c r="L6104"/>
    </row>
    <row r="6105" spans="1:12" ht="16" x14ac:dyDescent="0.2">
      <c r="A6105"/>
      <c r="B6105"/>
      <c r="C6105"/>
      <c r="D6105"/>
      <c r="E6105"/>
      <c r="F6105"/>
      <c r="G6105"/>
      <c r="H6105"/>
      <c r="I6105"/>
      <c r="J6105"/>
      <c r="K6105"/>
      <c r="L6105"/>
    </row>
    <row r="6106" spans="1:12" ht="16" x14ac:dyDescent="0.2">
      <c r="A6106"/>
      <c r="B6106"/>
      <c r="C6106"/>
      <c r="D6106"/>
      <c r="E6106"/>
      <c r="F6106"/>
      <c r="G6106"/>
      <c r="H6106"/>
      <c r="I6106"/>
      <c r="J6106"/>
      <c r="K6106"/>
      <c r="L6106"/>
    </row>
    <row r="6107" spans="1:12" ht="16" x14ac:dyDescent="0.2">
      <c r="A6107"/>
      <c r="B6107"/>
      <c r="C6107"/>
      <c r="D6107"/>
      <c r="E6107"/>
      <c r="F6107"/>
      <c r="G6107"/>
      <c r="H6107"/>
      <c r="I6107"/>
      <c r="J6107"/>
      <c r="K6107"/>
      <c r="L6107"/>
    </row>
    <row r="6108" spans="1:12" ht="16" x14ac:dyDescent="0.2">
      <c r="A6108"/>
      <c r="B6108"/>
      <c r="C6108"/>
      <c r="D6108"/>
      <c r="E6108"/>
      <c r="F6108"/>
      <c r="G6108"/>
      <c r="H6108"/>
      <c r="I6108"/>
      <c r="J6108"/>
      <c r="K6108"/>
      <c r="L6108"/>
    </row>
    <row r="6109" spans="1:12" ht="16" x14ac:dyDescent="0.2">
      <c r="A6109"/>
      <c r="B6109"/>
      <c r="C6109"/>
      <c r="D6109"/>
      <c r="E6109"/>
      <c r="F6109"/>
      <c r="G6109"/>
      <c r="H6109"/>
      <c r="I6109"/>
      <c r="J6109"/>
      <c r="K6109"/>
      <c r="L6109"/>
    </row>
    <row r="6110" spans="1:12" ht="16" x14ac:dyDescent="0.2">
      <c r="A6110"/>
      <c r="B6110"/>
      <c r="C6110"/>
      <c r="D6110"/>
      <c r="E6110"/>
      <c r="F6110"/>
      <c r="G6110"/>
      <c r="H6110"/>
      <c r="I6110"/>
      <c r="J6110"/>
      <c r="K6110"/>
      <c r="L6110"/>
    </row>
    <row r="6111" spans="1:12" ht="16" x14ac:dyDescent="0.2">
      <c r="A6111"/>
      <c r="B6111"/>
      <c r="C6111"/>
      <c r="D6111"/>
      <c r="E6111"/>
      <c r="F6111"/>
      <c r="G6111"/>
      <c r="H6111"/>
      <c r="I6111"/>
      <c r="J6111"/>
      <c r="K6111"/>
      <c r="L6111"/>
    </row>
    <row r="6112" spans="1:12" ht="16" x14ac:dyDescent="0.2">
      <c r="A6112"/>
      <c r="B6112"/>
      <c r="C6112"/>
      <c r="D6112"/>
      <c r="E6112"/>
      <c r="F6112"/>
      <c r="G6112"/>
      <c r="H6112"/>
      <c r="I6112"/>
      <c r="J6112"/>
      <c r="K6112"/>
      <c r="L6112"/>
    </row>
    <row r="6113" spans="1:12" ht="16" x14ac:dyDescent="0.2">
      <c r="A6113"/>
      <c r="B6113"/>
      <c r="C6113"/>
      <c r="D6113"/>
      <c r="E6113"/>
      <c r="F6113"/>
      <c r="G6113"/>
      <c r="H6113"/>
      <c r="I6113"/>
      <c r="J6113"/>
      <c r="K6113"/>
      <c r="L6113"/>
    </row>
    <row r="6114" spans="1:12" ht="16" x14ac:dyDescent="0.2">
      <c r="A6114"/>
      <c r="B6114"/>
      <c r="C6114"/>
      <c r="D6114"/>
      <c r="E6114"/>
      <c r="F6114"/>
      <c r="G6114"/>
      <c r="H6114"/>
      <c r="I6114"/>
      <c r="J6114"/>
      <c r="K6114"/>
      <c r="L6114"/>
    </row>
    <row r="6115" spans="1:12" ht="16" x14ac:dyDescent="0.2">
      <c r="A6115"/>
      <c r="B6115"/>
      <c r="C6115"/>
      <c r="D6115"/>
      <c r="E6115"/>
      <c r="F6115"/>
      <c r="G6115"/>
      <c r="H6115"/>
      <c r="I6115"/>
      <c r="J6115"/>
      <c r="K6115"/>
      <c r="L6115"/>
    </row>
    <row r="6116" spans="1:12" ht="16" x14ac:dyDescent="0.2">
      <c r="A6116"/>
      <c r="B6116"/>
      <c r="C6116"/>
      <c r="D6116"/>
      <c r="E6116"/>
      <c r="F6116"/>
      <c r="G6116"/>
      <c r="H6116"/>
      <c r="I6116"/>
      <c r="J6116"/>
      <c r="K6116"/>
      <c r="L6116"/>
    </row>
    <row r="6117" spans="1:12" ht="16" x14ac:dyDescent="0.2">
      <c r="A6117"/>
      <c r="B6117"/>
      <c r="C6117"/>
      <c r="D6117"/>
      <c r="E6117"/>
      <c r="F6117"/>
      <c r="G6117"/>
      <c r="H6117"/>
      <c r="I6117"/>
      <c r="J6117"/>
      <c r="K6117"/>
      <c r="L6117"/>
    </row>
    <row r="6118" spans="1:12" ht="16" x14ac:dyDescent="0.2">
      <c r="A6118"/>
      <c r="B6118"/>
    </row>
    <row r="6119" spans="1:12" ht="16" x14ac:dyDescent="0.2">
      <c r="A6119"/>
      <c r="B6119"/>
    </row>
    <row r="6120" spans="1:12" ht="16" x14ac:dyDescent="0.2">
      <c r="A6120"/>
      <c r="B6120"/>
    </row>
    <row r="6121" spans="1:12" ht="16" x14ac:dyDescent="0.2">
      <c r="A6121"/>
      <c r="B6121"/>
    </row>
    <row r="6122" spans="1:12" ht="16" x14ac:dyDescent="0.2">
      <c r="A6122"/>
      <c r="B6122"/>
    </row>
    <row r="6123" spans="1:12" ht="16" x14ac:dyDescent="0.2">
      <c r="A6123"/>
      <c r="B6123"/>
    </row>
    <row r="6124" spans="1:12" ht="16" x14ac:dyDescent="0.2">
      <c r="A6124"/>
      <c r="B6124"/>
    </row>
    <row r="6125" spans="1:12" ht="16" x14ac:dyDescent="0.2">
      <c r="A6125"/>
      <c r="B6125"/>
    </row>
    <row r="6126" spans="1:12" ht="16" x14ac:dyDescent="0.2">
      <c r="A6126"/>
      <c r="B6126"/>
    </row>
    <row r="6127" spans="1:12" ht="16" x14ac:dyDescent="0.2">
      <c r="A6127"/>
      <c r="B6127"/>
    </row>
    <row r="6128" spans="1:12" ht="16" x14ac:dyDescent="0.2">
      <c r="A6128"/>
      <c r="B6128"/>
    </row>
    <row r="6129" spans="1:2" ht="16" x14ac:dyDescent="0.2">
      <c r="A6129"/>
      <c r="B6129"/>
    </row>
    <row r="6130" spans="1:2" ht="16" x14ac:dyDescent="0.2">
      <c r="A6130"/>
      <c r="B6130"/>
    </row>
    <row r="6131" spans="1:2" ht="16" x14ac:dyDescent="0.2">
      <c r="A6131"/>
      <c r="B6131"/>
    </row>
    <row r="6132" spans="1:2" ht="16" x14ac:dyDescent="0.2">
      <c r="A6132"/>
      <c r="B6132"/>
    </row>
    <row r="6133" spans="1:2" ht="16" x14ac:dyDescent="0.2">
      <c r="A6133"/>
      <c r="B6133"/>
    </row>
    <row r="6134" spans="1:2" ht="16" x14ac:dyDescent="0.2">
      <c r="A6134"/>
      <c r="B6134"/>
    </row>
    <row r="6135" spans="1:2" ht="16" x14ac:dyDescent="0.2">
      <c r="A6135"/>
      <c r="B6135"/>
    </row>
    <row r="6136" spans="1:2" ht="16" x14ac:dyDescent="0.2">
      <c r="A6136"/>
      <c r="B6136"/>
    </row>
    <row r="6137" spans="1:2" ht="16" x14ac:dyDescent="0.2">
      <c r="A6137"/>
      <c r="B6137"/>
    </row>
    <row r="6138" spans="1:2" ht="16" x14ac:dyDescent="0.2">
      <c r="A6138"/>
      <c r="B6138"/>
    </row>
    <row r="6139" spans="1:2" ht="16" x14ac:dyDescent="0.2">
      <c r="A6139"/>
      <c r="B6139"/>
    </row>
    <row r="6140" spans="1:2" ht="16" x14ac:dyDescent="0.2">
      <c r="A6140"/>
      <c r="B6140"/>
    </row>
    <row r="6141" spans="1:2" ht="16" x14ac:dyDescent="0.2">
      <c r="A6141"/>
      <c r="B6141"/>
    </row>
    <row r="6142" spans="1:2" ht="16" x14ac:dyDescent="0.2">
      <c r="A6142"/>
      <c r="B6142"/>
    </row>
    <row r="6143" spans="1:2" ht="16" x14ac:dyDescent="0.2">
      <c r="A6143"/>
      <c r="B6143"/>
    </row>
    <row r="6144" spans="1:2" ht="16" x14ac:dyDescent="0.2">
      <c r="A6144"/>
      <c r="B6144"/>
    </row>
    <row r="6145" spans="1:2" ht="16" x14ac:dyDescent="0.2">
      <c r="A6145"/>
      <c r="B6145"/>
    </row>
    <row r="6146" spans="1:2" ht="16" x14ac:dyDescent="0.2">
      <c r="A6146"/>
      <c r="B6146"/>
    </row>
    <row r="6147" spans="1:2" ht="16" x14ac:dyDescent="0.2">
      <c r="A6147"/>
      <c r="B6147"/>
    </row>
    <row r="6148" spans="1:2" ht="16" x14ac:dyDescent="0.2">
      <c r="A6148"/>
      <c r="B6148"/>
    </row>
    <row r="6149" spans="1:2" ht="16" x14ac:dyDescent="0.2">
      <c r="A6149"/>
      <c r="B6149"/>
    </row>
    <row r="6150" spans="1:2" ht="16" x14ac:dyDescent="0.2">
      <c r="A6150"/>
      <c r="B6150"/>
    </row>
    <row r="6151" spans="1:2" ht="16" x14ac:dyDescent="0.2">
      <c r="A6151"/>
      <c r="B6151"/>
    </row>
    <row r="6152" spans="1:2" ht="16" x14ac:dyDescent="0.2">
      <c r="A6152"/>
      <c r="B6152"/>
    </row>
    <row r="6153" spans="1:2" ht="16" x14ac:dyDescent="0.2">
      <c r="A6153"/>
      <c r="B6153"/>
    </row>
    <row r="6154" spans="1:2" ht="16" x14ac:dyDescent="0.2">
      <c r="A6154"/>
      <c r="B6154"/>
    </row>
    <row r="6155" spans="1:2" ht="16" x14ac:dyDescent="0.2">
      <c r="A6155"/>
      <c r="B6155"/>
    </row>
    <row r="6156" spans="1:2" ht="16" x14ac:dyDescent="0.2">
      <c r="A6156"/>
      <c r="B6156"/>
    </row>
    <row r="6157" spans="1:2" ht="16" x14ac:dyDescent="0.2">
      <c r="A6157"/>
      <c r="B6157"/>
    </row>
    <row r="6158" spans="1:2" ht="16" x14ac:dyDescent="0.2">
      <c r="A6158"/>
      <c r="B6158"/>
    </row>
    <row r="6159" spans="1:2" ht="16" x14ac:dyDescent="0.2">
      <c r="A6159"/>
      <c r="B6159"/>
    </row>
    <row r="6160" spans="1:2" ht="16" x14ac:dyDescent="0.2">
      <c r="A6160"/>
      <c r="B6160"/>
    </row>
    <row r="6161" spans="1:2" ht="16" x14ac:dyDescent="0.2">
      <c r="A6161"/>
      <c r="B6161"/>
    </row>
    <row r="6162" spans="1:2" ht="16" x14ac:dyDescent="0.2">
      <c r="A6162"/>
      <c r="B6162"/>
    </row>
    <row r="6163" spans="1:2" ht="16" x14ac:dyDescent="0.2">
      <c r="A6163"/>
      <c r="B6163"/>
    </row>
    <row r="6164" spans="1:2" ht="16" x14ac:dyDescent="0.2">
      <c r="A6164"/>
      <c r="B6164"/>
    </row>
    <row r="6165" spans="1:2" ht="16" x14ac:dyDescent="0.2">
      <c r="A6165"/>
      <c r="B6165"/>
    </row>
    <row r="6166" spans="1:2" ht="16" x14ac:dyDescent="0.2">
      <c r="A6166"/>
      <c r="B6166"/>
    </row>
    <row r="6167" spans="1:2" ht="16" x14ac:dyDescent="0.2">
      <c r="A6167"/>
      <c r="B6167"/>
    </row>
    <row r="6168" spans="1:2" ht="16" x14ac:dyDescent="0.2">
      <c r="A6168"/>
      <c r="B6168"/>
    </row>
    <row r="6169" spans="1:2" ht="16" x14ac:dyDescent="0.2">
      <c r="A6169"/>
      <c r="B6169"/>
    </row>
    <row r="6170" spans="1:2" ht="16" x14ac:dyDescent="0.2">
      <c r="A6170"/>
      <c r="B6170"/>
    </row>
    <row r="6171" spans="1:2" ht="16" x14ac:dyDescent="0.2">
      <c r="A6171"/>
      <c r="B6171"/>
    </row>
    <row r="6172" spans="1:2" ht="16" x14ac:dyDescent="0.2">
      <c r="A6172"/>
      <c r="B6172"/>
    </row>
    <row r="6173" spans="1:2" ht="16" x14ac:dyDescent="0.2">
      <c r="A6173"/>
      <c r="B6173"/>
    </row>
    <row r="6174" spans="1:2" ht="16" x14ac:dyDescent="0.2">
      <c r="A6174"/>
      <c r="B6174"/>
    </row>
    <row r="6175" spans="1:2" ht="16" x14ac:dyDescent="0.2">
      <c r="A6175"/>
      <c r="B6175"/>
    </row>
    <row r="6176" spans="1:2" ht="16" x14ac:dyDescent="0.2">
      <c r="A6176"/>
      <c r="B6176"/>
    </row>
    <row r="6177" spans="1:2" ht="16" x14ac:dyDescent="0.2">
      <c r="A6177"/>
      <c r="B6177"/>
    </row>
    <row r="6178" spans="1:2" ht="16" x14ac:dyDescent="0.2">
      <c r="A6178"/>
      <c r="B6178"/>
    </row>
    <row r="6179" spans="1:2" ht="16" x14ac:dyDescent="0.2">
      <c r="A6179"/>
      <c r="B6179"/>
    </row>
    <row r="6180" spans="1:2" ht="16" x14ac:dyDescent="0.2">
      <c r="A6180"/>
      <c r="B6180"/>
    </row>
    <row r="6181" spans="1:2" ht="16" x14ac:dyDescent="0.2">
      <c r="A6181"/>
      <c r="B6181"/>
    </row>
    <row r="6182" spans="1:2" ht="16" x14ac:dyDescent="0.2">
      <c r="A6182"/>
      <c r="B6182"/>
    </row>
    <row r="6183" spans="1:2" ht="16" x14ac:dyDescent="0.2">
      <c r="A6183"/>
      <c r="B6183"/>
    </row>
    <row r="6184" spans="1:2" ht="16" x14ac:dyDescent="0.2">
      <c r="A6184"/>
      <c r="B6184"/>
    </row>
    <row r="6185" spans="1:2" ht="16" x14ac:dyDescent="0.2">
      <c r="A6185"/>
      <c r="B6185"/>
    </row>
    <row r="6186" spans="1:2" ht="16" x14ac:dyDescent="0.2">
      <c r="A6186"/>
      <c r="B6186"/>
    </row>
    <row r="6187" spans="1:2" ht="16" x14ac:dyDescent="0.2">
      <c r="A6187"/>
      <c r="B6187"/>
    </row>
    <row r="6188" spans="1:2" ht="16" x14ac:dyDescent="0.2">
      <c r="A6188"/>
      <c r="B6188"/>
    </row>
    <row r="6189" spans="1:2" ht="16" x14ac:dyDescent="0.2">
      <c r="A6189"/>
      <c r="B6189"/>
    </row>
    <row r="6190" spans="1:2" ht="16" x14ac:dyDescent="0.2">
      <c r="A6190"/>
      <c r="B6190"/>
    </row>
    <row r="6191" spans="1:2" ht="16" x14ac:dyDescent="0.2">
      <c r="A6191"/>
      <c r="B6191"/>
    </row>
    <row r="6192" spans="1:2" ht="16" x14ac:dyDescent="0.2">
      <c r="A6192"/>
      <c r="B6192"/>
    </row>
    <row r="6193" spans="1:2" ht="16" x14ac:dyDescent="0.2">
      <c r="A6193"/>
      <c r="B6193"/>
    </row>
    <row r="6194" spans="1:2" ht="16" x14ac:dyDescent="0.2">
      <c r="A6194"/>
      <c r="B6194"/>
    </row>
    <row r="6195" spans="1:2" ht="16" x14ac:dyDescent="0.2">
      <c r="A6195"/>
      <c r="B6195"/>
    </row>
    <row r="6196" spans="1:2" ht="16" x14ac:dyDescent="0.2">
      <c r="A6196"/>
      <c r="B6196"/>
    </row>
    <row r="6197" spans="1:2" ht="16" x14ac:dyDescent="0.2">
      <c r="A6197"/>
      <c r="B6197"/>
    </row>
    <row r="6198" spans="1:2" ht="16" x14ac:dyDescent="0.2">
      <c r="A6198"/>
      <c r="B6198"/>
    </row>
    <row r="6199" spans="1:2" ht="16" x14ac:dyDescent="0.2">
      <c r="A6199"/>
      <c r="B6199"/>
    </row>
    <row r="6200" spans="1:2" ht="16" x14ac:dyDescent="0.2">
      <c r="A6200"/>
      <c r="B6200"/>
    </row>
    <row r="6201" spans="1:2" ht="16" x14ac:dyDescent="0.2">
      <c r="A6201"/>
      <c r="B6201"/>
    </row>
    <row r="6202" spans="1:2" ht="16" x14ac:dyDescent="0.2">
      <c r="A6202"/>
      <c r="B6202"/>
    </row>
    <row r="6203" spans="1:2" ht="16" x14ac:dyDescent="0.2">
      <c r="A6203"/>
      <c r="B6203"/>
    </row>
    <row r="6204" spans="1:2" ht="16" x14ac:dyDescent="0.2">
      <c r="A6204"/>
      <c r="B6204"/>
    </row>
    <row r="6205" spans="1:2" ht="16" x14ac:dyDescent="0.2">
      <c r="A6205"/>
      <c r="B6205"/>
    </row>
    <row r="6206" spans="1:2" ht="16" x14ac:dyDescent="0.2">
      <c r="A6206"/>
      <c r="B6206"/>
    </row>
    <row r="6207" spans="1:2" ht="16" x14ac:dyDescent="0.2">
      <c r="A6207"/>
      <c r="B6207"/>
    </row>
    <row r="6208" spans="1:2" ht="16" x14ac:dyDescent="0.2">
      <c r="A6208"/>
      <c r="B6208"/>
    </row>
    <row r="6209" spans="1:2" ht="16" x14ac:dyDescent="0.2">
      <c r="A6209"/>
      <c r="B6209"/>
    </row>
    <row r="6210" spans="1:2" ht="16" x14ac:dyDescent="0.2">
      <c r="A6210"/>
      <c r="B6210"/>
    </row>
    <row r="6211" spans="1:2" ht="16" x14ac:dyDescent="0.2">
      <c r="A6211"/>
      <c r="B6211"/>
    </row>
    <row r="6212" spans="1:2" ht="16" x14ac:dyDescent="0.2">
      <c r="A6212"/>
      <c r="B6212"/>
    </row>
    <row r="6213" spans="1:2" ht="16" x14ac:dyDescent="0.2">
      <c r="A6213"/>
      <c r="B6213"/>
    </row>
    <row r="6214" spans="1:2" ht="16" x14ac:dyDescent="0.2">
      <c r="A6214"/>
      <c r="B6214"/>
    </row>
    <row r="6215" spans="1:2" ht="16" x14ac:dyDescent="0.2">
      <c r="A6215"/>
      <c r="B6215"/>
    </row>
    <row r="6216" spans="1:2" ht="16" x14ac:dyDescent="0.2">
      <c r="A6216"/>
      <c r="B6216"/>
    </row>
    <row r="6217" spans="1:2" ht="16" x14ac:dyDescent="0.2">
      <c r="A6217"/>
      <c r="B6217"/>
    </row>
    <row r="6218" spans="1:2" ht="16" x14ac:dyDescent="0.2">
      <c r="A6218"/>
      <c r="B6218"/>
    </row>
    <row r="6219" spans="1:2" ht="16" x14ac:dyDescent="0.2">
      <c r="A6219"/>
      <c r="B6219"/>
    </row>
    <row r="6220" spans="1:2" ht="16" x14ac:dyDescent="0.2">
      <c r="A6220"/>
      <c r="B6220"/>
    </row>
    <row r="6221" spans="1:2" ht="16" x14ac:dyDescent="0.2">
      <c r="A6221"/>
      <c r="B6221"/>
    </row>
    <row r="6222" spans="1:2" ht="16" x14ac:dyDescent="0.2">
      <c r="A6222"/>
      <c r="B6222"/>
    </row>
    <row r="6223" spans="1:2" ht="16" x14ac:dyDescent="0.2">
      <c r="A6223"/>
      <c r="B6223"/>
    </row>
    <row r="6224" spans="1:2" ht="16" x14ac:dyDescent="0.2">
      <c r="A6224"/>
      <c r="B6224"/>
    </row>
    <row r="6225" spans="1:2" ht="16" x14ac:dyDescent="0.2">
      <c r="A6225"/>
      <c r="B6225"/>
    </row>
    <row r="6226" spans="1:2" ht="16" x14ac:dyDescent="0.2">
      <c r="A6226"/>
      <c r="B6226"/>
    </row>
    <row r="6227" spans="1:2" ht="16" x14ac:dyDescent="0.2">
      <c r="A6227"/>
      <c r="B6227"/>
    </row>
    <row r="6228" spans="1:2" ht="16" x14ac:dyDescent="0.2">
      <c r="A6228"/>
      <c r="B6228"/>
    </row>
    <row r="6229" spans="1:2" ht="16" x14ac:dyDescent="0.2">
      <c r="A6229"/>
      <c r="B6229"/>
    </row>
    <row r="6230" spans="1:2" ht="16" x14ac:dyDescent="0.2">
      <c r="A6230"/>
      <c r="B6230"/>
    </row>
    <row r="6231" spans="1:2" ht="16" x14ac:dyDescent="0.2">
      <c r="A6231"/>
      <c r="B6231"/>
    </row>
    <row r="6232" spans="1:2" ht="16" x14ac:dyDescent="0.2">
      <c r="A6232"/>
      <c r="B6232"/>
    </row>
    <row r="6233" spans="1:2" ht="16" x14ac:dyDescent="0.2">
      <c r="A6233"/>
      <c r="B6233"/>
    </row>
    <row r="6234" spans="1:2" ht="16" x14ac:dyDescent="0.2">
      <c r="A6234"/>
      <c r="B6234"/>
    </row>
    <row r="6235" spans="1:2" ht="16" x14ac:dyDescent="0.2">
      <c r="A6235"/>
      <c r="B6235"/>
    </row>
    <row r="6236" spans="1:2" ht="16" x14ac:dyDescent="0.2">
      <c r="A6236"/>
      <c r="B6236"/>
    </row>
    <row r="6237" spans="1:2" ht="16" x14ac:dyDescent="0.2">
      <c r="A6237"/>
      <c r="B6237"/>
    </row>
    <row r="6238" spans="1:2" ht="16" x14ac:dyDescent="0.2">
      <c r="A6238"/>
      <c r="B6238"/>
    </row>
    <row r="6239" spans="1:2" ht="16" x14ac:dyDescent="0.2">
      <c r="A6239"/>
      <c r="B6239"/>
    </row>
    <row r="6240" spans="1:2" ht="16" x14ac:dyDescent="0.2">
      <c r="A6240"/>
      <c r="B6240"/>
    </row>
    <row r="6241" spans="1:2" ht="16" x14ac:dyDescent="0.2">
      <c r="A6241"/>
      <c r="B6241"/>
    </row>
    <row r="6242" spans="1:2" ht="16" x14ac:dyDescent="0.2">
      <c r="A6242"/>
      <c r="B6242"/>
    </row>
    <row r="6243" spans="1:2" ht="16" x14ac:dyDescent="0.2">
      <c r="A6243"/>
      <c r="B6243"/>
    </row>
    <row r="6244" spans="1:2" ht="16" x14ac:dyDescent="0.2">
      <c r="A6244"/>
      <c r="B6244"/>
    </row>
    <row r="6245" spans="1:2" ht="16" x14ac:dyDescent="0.2">
      <c r="A6245"/>
      <c r="B6245"/>
    </row>
    <row r="6246" spans="1:2" ht="16" x14ac:dyDescent="0.2">
      <c r="A6246"/>
      <c r="B6246"/>
    </row>
    <row r="6247" spans="1:2" ht="16" x14ac:dyDescent="0.2">
      <c r="A6247"/>
      <c r="B6247"/>
    </row>
    <row r="6248" spans="1:2" ht="16" x14ac:dyDescent="0.2">
      <c r="A6248"/>
      <c r="B6248"/>
    </row>
    <row r="6249" spans="1:2" ht="16" x14ac:dyDescent="0.2">
      <c r="A6249"/>
      <c r="B6249"/>
    </row>
    <row r="6250" spans="1:2" ht="16" x14ac:dyDescent="0.2">
      <c r="A6250"/>
      <c r="B6250"/>
    </row>
    <row r="6251" spans="1:2" ht="16" x14ac:dyDescent="0.2">
      <c r="A6251"/>
      <c r="B6251"/>
    </row>
    <row r="6252" spans="1:2" ht="16" x14ac:dyDescent="0.2">
      <c r="A6252"/>
      <c r="B6252"/>
    </row>
    <row r="6253" spans="1:2" ht="16" x14ac:dyDescent="0.2">
      <c r="A6253"/>
      <c r="B6253"/>
    </row>
    <row r="6254" spans="1:2" ht="16" x14ac:dyDescent="0.2">
      <c r="A6254"/>
      <c r="B6254"/>
    </row>
    <row r="6255" spans="1:2" ht="16" x14ac:dyDescent="0.2">
      <c r="A6255"/>
      <c r="B6255"/>
    </row>
    <row r="6256" spans="1:2" ht="16" x14ac:dyDescent="0.2">
      <c r="A6256"/>
      <c r="B6256"/>
    </row>
    <row r="6257" spans="1:2" ht="16" x14ac:dyDescent="0.2">
      <c r="A6257"/>
      <c r="B6257"/>
    </row>
    <row r="6258" spans="1:2" ht="16" x14ac:dyDescent="0.2">
      <c r="A6258"/>
      <c r="B6258"/>
    </row>
    <row r="6259" spans="1:2" ht="16" x14ac:dyDescent="0.2">
      <c r="A6259"/>
      <c r="B6259"/>
    </row>
    <row r="6260" spans="1:2" ht="16" x14ac:dyDescent="0.2">
      <c r="A6260"/>
      <c r="B6260"/>
    </row>
    <row r="6261" spans="1:2" ht="16" x14ac:dyDescent="0.2">
      <c r="A6261"/>
      <c r="B6261"/>
    </row>
    <row r="6262" spans="1:2" ht="16" x14ac:dyDescent="0.2">
      <c r="A6262"/>
      <c r="B6262"/>
    </row>
    <row r="6263" spans="1:2" ht="16" x14ac:dyDescent="0.2">
      <c r="A6263"/>
      <c r="B6263"/>
    </row>
    <row r="6264" spans="1:2" ht="16" x14ac:dyDescent="0.2">
      <c r="A6264"/>
      <c r="B6264"/>
    </row>
    <row r="6265" spans="1:2" ht="16" x14ac:dyDescent="0.2">
      <c r="A6265"/>
      <c r="B6265"/>
    </row>
    <row r="6266" spans="1:2" ht="16" x14ac:dyDescent="0.2">
      <c r="A6266"/>
      <c r="B6266"/>
    </row>
    <row r="6267" spans="1:2" ht="16" x14ac:dyDescent="0.2">
      <c r="A6267"/>
      <c r="B6267"/>
    </row>
    <row r="6268" spans="1:2" ht="16" x14ac:dyDescent="0.2">
      <c r="A6268"/>
      <c r="B6268"/>
    </row>
    <row r="6269" spans="1:2" ht="16" x14ac:dyDescent="0.2">
      <c r="A6269"/>
      <c r="B6269"/>
    </row>
    <row r="6270" spans="1:2" ht="16" x14ac:dyDescent="0.2">
      <c r="A6270"/>
      <c r="B6270"/>
    </row>
    <row r="6271" spans="1:2" ht="16" x14ac:dyDescent="0.2">
      <c r="A6271"/>
      <c r="B6271"/>
    </row>
    <row r="6272" spans="1:2" ht="16" x14ac:dyDescent="0.2">
      <c r="A6272"/>
      <c r="B6272"/>
    </row>
    <row r="6273" spans="1:2" ht="16" x14ac:dyDescent="0.2">
      <c r="A6273"/>
      <c r="B6273"/>
    </row>
    <row r="6274" spans="1:2" ht="16" x14ac:dyDescent="0.2">
      <c r="A6274"/>
      <c r="B6274"/>
    </row>
    <row r="6275" spans="1:2" ht="16" x14ac:dyDescent="0.2">
      <c r="A6275"/>
      <c r="B6275"/>
    </row>
    <row r="6276" spans="1:2" ht="16" x14ac:dyDescent="0.2">
      <c r="A6276"/>
      <c r="B6276"/>
    </row>
    <row r="6277" spans="1:2" ht="16" x14ac:dyDescent="0.2">
      <c r="A6277"/>
      <c r="B6277"/>
    </row>
    <row r="6278" spans="1:2" ht="16" x14ac:dyDescent="0.2">
      <c r="A6278"/>
      <c r="B6278"/>
    </row>
    <row r="6279" spans="1:2" ht="16" x14ac:dyDescent="0.2">
      <c r="A6279"/>
      <c r="B6279"/>
    </row>
    <row r="6280" spans="1:2" ht="16" x14ac:dyDescent="0.2">
      <c r="A6280"/>
      <c r="B6280"/>
    </row>
    <row r="6281" spans="1:2" ht="16" x14ac:dyDescent="0.2">
      <c r="A6281"/>
      <c r="B6281"/>
    </row>
    <row r="6282" spans="1:2" ht="16" x14ac:dyDescent="0.2">
      <c r="A6282"/>
      <c r="B6282"/>
    </row>
    <row r="6283" spans="1:2" ht="16" x14ac:dyDescent="0.2">
      <c r="A6283"/>
      <c r="B6283"/>
    </row>
    <row r="6284" spans="1:2" ht="16" x14ac:dyDescent="0.2">
      <c r="A6284"/>
      <c r="B6284"/>
    </row>
    <row r="6285" spans="1:2" ht="16" x14ac:dyDescent="0.2">
      <c r="A6285"/>
      <c r="B6285"/>
    </row>
    <row r="6286" spans="1:2" ht="16" x14ac:dyDescent="0.2">
      <c r="A6286"/>
      <c r="B6286"/>
    </row>
    <row r="6287" spans="1:2" ht="16" x14ac:dyDescent="0.2">
      <c r="A6287"/>
      <c r="B6287"/>
    </row>
    <row r="6288" spans="1:2" ht="16" x14ac:dyDescent="0.2">
      <c r="A6288"/>
      <c r="B6288"/>
    </row>
    <row r="6289" spans="1:2" ht="16" x14ac:dyDescent="0.2">
      <c r="A6289"/>
      <c r="B6289"/>
    </row>
    <row r="6290" spans="1:2" ht="16" x14ac:dyDescent="0.2">
      <c r="A6290"/>
      <c r="B6290"/>
    </row>
    <row r="6291" spans="1:2" ht="16" x14ac:dyDescent="0.2">
      <c r="A6291"/>
      <c r="B6291"/>
    </row>
    <row r="6292" spans="1:2" ht="16" x14ac:dyDescent="0.2">
      <c r="A6292"/>
      <c r="B6292"/>
    </row>
    <row r="6293" spans="1:2" ht="16" x14ac:dyDescent="0.2">
      <c r="A6293"/>
      <c r="B6293"/>
    </row>
    <row r="6294" spans="1:2" ht="16" x14ac:dyDescent="0.2">
      <c r="A6294"/>
      <c r="B6294"/>
    </row>
    <row r="6295" spans="1:2" ht="16" x14ac:dyDescent="0.2">
      <c r="A6295"/>
      <c r="B6295"/>
    </row>
    <row r="6296" spans="1:2" ht="16" x14ac:dyDescent="0.2">
      <c r="A6296"/>
      <c r="B6296"/>
    </row>
    <row r="6297" spans="1:2" ht="16" x14ac:dyDescent="0.2">
      <c r="A6297"/>
      <c r="B6297"/>
    </row>
    <row r="6298" spans="1:2" ht="16" x14ac:dyDescent="0.2">
      <c r="A6298"/>
      <c r="B6298"/>
    </row>
    <row r="6299" spans="1:2" ht="16" x14ac:dyDescent="0.2">
      <c r="A6299"/>
      <c r="B6299"/>
    </row>
    <row r="6300" spans="1:2" ht="16" x14ac:dyDescent="0.2">
      <c r="A6300"/>
      <c r="B6300"/>
    </row>
    <row r="6301" spans="1:2" ht="16" x14ac:dyDescent="0.2">
      <c r="A6301"/>
      <c r="B6301"/>
    </row>
    <row r="6302" spans="1:2" ht="16" x14ac:dyDescent="0.2">
      <c r="A6302"/>
      <c r="B6302"/>
    </row>
    <row r="6303" spans="1:2" ht="16" x14ac:dyDescent="0.2">
      <c r="A6303"/>
      <c r="B6303"/>
    </row>
    <row r="6304" spans="1:2" ht="16" x14ac:dyDescent="0.2">
      <c r="A6304"/>
      <c r="B6304"/>
    </row>
    <row r="6305" spans="1:2" ht="16" x14ac:dyDescent="0.2">
      <c r="A6305"/>
      <c r="B6305"/>
    </row>
    <row r="6306" spans="1:2" ht="16" x14ac:dyDescent="0.2">
      <c r="A6306"/>
      <c r="B6306"/>
    </row>
    <row r="6307" spans="1:2" ht="16" x14ac:dyDescent="0.2">
      <c r="A6307"/>
      <c r="B6307"/>
    </row>
    <row r="6308" spans="1:2" ht="16" x14ac:dyDescent="0.2">
      <c r="A6308"/>
      <c r="B6308"/>
    </row>
    <row r="6309" spans="1:2" ht="16" x14ac:dyDescent="0.2">
      <c r="A6309"/>
      <c r="B6309"/>
    </row>
    <row r="6310" spans="1:2" ht="16" x14ac:dyDescent="0.2">
      <c r="A6310"/>
      <c r="B6310"/>
    </row>
    <row r="6311" spans="1:2" ht="16" x14ac:dyDescent="0.2">
      <c r="A6311"/>
      <c r="B6311"/>
    </row>
    <row r="6312" spans="1:2" ht="16" x14ac:dyDescent="0.2">
      <c r="A6312"/>
      <c r="B6312"/>
    </row>
    <row r="6313" spans="1:2" ht="16" x14ac:dyDescent="0.2">
      <c r="A6313"/>
      <c r="B6313"/>
    </row>
    <row r="6314" spans="1:2" ht="16" x14ac:dyDescent="0.2">
      <c r="A6314"/>
      <c r="B6314"/>
    </row>
    <row r="6315" spans="1:2" ht="16" x14ac:dyDescent="0.2">
      <c r="A6315"/>
      <c r="B6315"/>
    </row>
    <row r="6316" spans="1:2" ht="16" x14ac:dyDescent="0.2">
      <c r="A6316"/>
      <c r="B6316"/>
    </row>
    <row r="6317" spans="1:2" ht="16" x14ac:dyDescent="0.2">
      <c r="A6317"/>
      <c r="B6317"/>
    </row>
    <row r="6318" spans="1:2" ht="16" x14ac:dyDescent="0.2">
      <c r="A6318"/>
      <c r="B6318"/>
    </row>
    <row r="6319" spans="1:2" ht="16" x14ac:dyDescent="0.2">
      <c r="A6319"/>
      <c r="B6319"/>
    </row>
    <row r="6320" spans="1:2" ht="16" x14ac:dyDescent="0.2">
      <c r="A6320"/>
      <c r="B6320"/>
    </row>
    <row r="6321" spans="1:2" ht="16" x14ac:dyDescent="0.2">
      <c r="A6321"/>
      <c r="B6321"/>
    </row>
    <row r="6322" spans="1:2" ht="16" x14ac:dyDescent="0.2">
      <c r="A6322"/>
      <c r="B6322"/>
    </row>
    <row r="6323" spans="1:2" ht="16" x14ac:dyDescent="0.2">
      <c r="A6323"/>
      <c r="B6323"/>
    </row>
    <row r="6324" spans="1:2" ht="16" x14ac:dyDescent="0.2">
      <c r="A6324"/>
      <c r="B6324"/>
    </row>
    <row r="6325" spans="1:2" ht="16" x14ac:dyDescent="0.2">
      <c r="A6325"/>
      <c r="B6325"/>
    </row>
    <row r="6326" spans="1:2" ht="16" x14ac:dyDescent="0.2">
      <c r="A6326"/>
      <c r="B6326"/>
    </row>
    <row r="6327" spans="1:2" ht="16" x14ac:dyDescent="0.2">
      <c r="A6327"/>
      <c r="B6327"/>
    </row>
    <row r="6328" spans="1:2" ht="16" x14ac:dyDescent="0.2">
      <c r="A6328"/>
      <c r="B6328"/>
    </row>
    <row r="6329" spans="1:2" ht="16" x14ac:dyDescent="0.2">
      <c r="A6329"/>
      <c r="B6329"/>
    </row>
    <row r="6330" spans="1:2" ht="16" x14ac:dyDescent="0.2">
      <c r="A6330"/>
      <c r="B6330"/>
    </row>
    <row r="6331" spans="1:2" ht="16" x14ac:dyDescent="0.2">
      <c r="A6331"/>
      <c r="B6331"/>
    </row>
    <row r="6332" spans="1:2" ht="16" x14ac:dyDescent="0.2">
      <c r="A6332"/>
      <c r="B6332"/>
    </row>
    <row r="6333" spans="1:2" ht="16" x14ac:dyDescent="0.2">
      <c r="A6333"/>
      <c r="B6333"/>
    </row>
    <row r="6334" spans="1:2" ht="16" x14ac:dyDescent="0.2">
      <c r="A6334"/>
      <c r="B6334"/>
    </row>
    <row r="6335" spans="1:2" ht="16" x14ac:dyDescent="0.2">
      <c r="A6335"/>
      <c r="B6335"/>
    </row>
    <row r="6336" spans="1:2" ht="16" x14ac:dyDescent="0.2">
      <c r="A6336"/>
      <c r="B6336"/>
    </row>
    <row r="6337" spans="1:2" ht="16" x14ac:dyDescent="0.2">
      <c r="A6337"/>
      <c r="B6337"/>
    </row>
    <row r="6338" spans="1:2" ht="16" x14ac:dyDescent="0.2">
      <c r="A6338"/>
      <c r="B6338"/>
    </row>
    <row r="6339" spans="1:2" ht="16" x14ac:dyDescent="0.2">
      <c r="A6339"/>
      <c r="B6339"/>
    </row>
    <row r="6340" spans="1:2" ht="16" x14ac:dyDescent="0.2">
      <c r="A6340"/>
      <c r="B6340"/>
    </row>
    <row r="6341" spans="1:2" ht="16" x14ac:dyDescent="0.2">
      <c r="A6341"/>
      <c r="B6341"/>
    </row>
    <row r="6342" spans="1:2" ht="16" x14ac:dyDescent="0.2">
      <c r="A6342"/>
      <c r="B6342"/>
    </row>
    <row r="6343" spans="1:2" ht="16" x14ac:dyDescent="0.2">
      <c r="A6343"/>
      <c r="B6343"/>
    </row>
    <row r="6344" spans="1:2" ht="16" x14ac:dyDescent="0.2">
      <c r="A6344"/>
      <c r="B6344"/>
    </row>
    <row r="6345" spans="1:2" ht="16" x14ac:dyDescent="0.2">
      <c r="A6345"/>
      <c r="B6345"/>
    </row>
    <row r="6346" spans="1:2" ht="16" x14ac:dyDescent="0.2">
      <c r="A6346"/>
      <c r="B6346"/>
    </row>
    <row r="6347" spans="1:2" ht="16" x14ac:dyDescent="0.2">
      <c r="A6347"/>
      <c r="B6347"/>
    </row>
    <row r="6348" spans="1:2" ht="16" x14ac:dyDescent="0.2">
      <c r="A6348"/>
      <c r="B6348"/>
    </row>
    <row r="6349" spans="1:2" ht="16" x14ac:dyDescent="0.2">
      <c r="A6349"/>
      <c r="B6349"/>
    </row>
    <row r="6350" spans="1:2" ht="16" x14ac:dyDescent="0.2">
      <c r="A6350"/>
      <c r="B6350"/>
    </row>
    <row r="6351" spans="1:2" ht="16" x14ac:dyDescent="0.2">
      <c r="A6351"/>
      <c r="B6351"/>
    </row>
    <row r="6352" spans="1:2" ht="16" x14ac:dyDescent="0.2">
      <c r="A6352"/>
      <c r="B6352"/>
    </row>
    <row r="6353" spans="1:2" ht="16" x14ac:dyDescent="0.2">
      <c r="A6353"/>
      <c r="B6353"/>
    </row>
    <row r="6354" spans="1:2" ht="16" x14ac:dyDescent="0.2">
      <c r="A6354"/>
      <c r="B6354"/>
    </row>
    <row r="6355" spans="1:2" ht="16" x14ac:dyDescent="0.2">
      <c r="A6355"/>
      <c r="B6355"/>
    </row>
    <row r="6356" spans="1:2" ht="16" x14ac:dyDescent="0.2">
      <c r="A6356"/>
      <c r="B6356"/>
    </row>
    <row r="6357" spans="1:2" ht="16" x14ac:dyDescent="0.2">
      <c r="A6357"/>
      <c r="B6357"/>
    </row>
    <row r="6358" spans="1:2" ht="16" x14ac:dyDescent="0.2">
      <c r="A6358"/>
      <c r="B6358"/>
    </row>
    <row r="6359" spans="1:2" ht="16" x14ac:dyDescent="0.2">
      <c r="A6359"/>
      <c r="B6359"/>
    </row>
    <row r="6360" spans="1:2" ht="16" x14ac:dyDescent="0.2">
      <c r="A6360"/>
      <c r="B6360"/>
    </row>
    <row r="6361" spans="1:2" ht="16" x14ac:dyDescent="0.2">
      <c r="A6361"/>
      <c r="B6361"/>
    </row>
    <row r="6362" spans="1:2" ht="16" x14ac:dyDescent="0.2">
      <c r="A6362"/>
      <c r="B6362"/>
    </row>
    <row r="6363" spans="1:2" ht="16" x14ac:dyDescent="0.2">
      <c r="A6363"/>
      <c r="B6363"/>
    </row>
    <row r="6364" spans="1:2" ht="16" x14ac:dyDescent="0.2">
      <c r="A6364"/>
      <c r="B6364"/>
    </row>
    <row r="6365" spans="1:2" ht="16" x14ac:dyDescent="0.2">
      <c r="A6365"/>
      <c r="B6365"/>
    </row>
    <row r="6366" spans="1:2" ht="16" x14ac:dyDescent="0.2">
      <c r="A6366"/>
      <c r="B6366"/>
    </row>
    <row r="6367" spans="1:2" ht="16" x14ac:dyDescent="0.2">
      <c r="A6367"/>
      <c r="B6367"/>
    </row>
    <row r="6368" spans="1:2" ht="16" x14ac:dyDescent="0.2">
      <c r="A6368"/>
      <c r="B6368"/>
    </row>
    <row r="6369" spans="1:2" ht="16" x14ac:dyDescent="0.2">
      <c r="A6369"/>
      <c r="B6369"/>
    </row>
    <row r="6370" spans="1:2" ht="16" x14ac:dyDescent="0.2">
      <c r="A6370"/>
      <c r="B6370"/>
    </row>
    <row r="6371" spans="1:2" ht="16" x14ac:dyDescent="0.2">
      <c r="A6371"/>
      <c r="B6371"/>
    </row>
    <row r="6372" spans="1:2" ht="16" x14ac:dyDescent="0.2">
      <c r="A6372"/>
      <c r="B6372"/>
    </row>
    <row r="6373" spans="1:2" ht="16" x14ac:dyDescent="0.2">
      <c r="A6373"/>
      <c r="B6373"/>
    </row>
    <row r="6374" spans="1:2" ht="16" x14ac:dyDescent="0.2">
      <c r="A6374"/>
      <c r="B6374"/>
    </row>
    <row r="6375" spans="1:2" ht="16" x14ac:dyDescent="0.2">
      <c r="A6375"/>
      <c r="B6375"/>
    </row>
    <row r="6376" spans="1:2" ht="16" x14ac:dyDescent="0.2">
      <c r="A6376"/>
      <c r="B6376"/>
    </row>
    <row r="6377" spans="1:2" ht="16" x14ac:dyDescent="0.2">
      <c r="A6377"/>
      <c r="B6377"/>
    </row>
    <row r="6378" spans="1:2" ht="16" x14ac:dyDescent="0.2">
      <c r="A6378"/>
      <c r="B6378"/>
    </row>
    <row r="6379" spans="1:2" ht="16" x14ac:dyDescent="0.2">
      <c r="A6379"/>
      <c r="B6379"/>
    </row>
    <row r="6380" spans="1:2" ht="16" x14ac:dyDescent="0.2">
      <c r="A6380"/>
      <c r="B6380"/>
    </row>
    <row r="6381" spans="1:2" ht="16" x14ac:dyDescent="0.2">
      <c r="A6381"/>
      <c r="B6381"/>
    </row>
    <row r="6382" spans="1:2" ht="16" x14ac:dyDescent="0.2">
      <c r="A6382"/>
      <c r="B6382"/>
    </row>
    <row r="6383" spans="1:2" ht="16" x14ac:dyDescent="0.2">
      <c r="A6383"/>
      <c r="B6383"/>
    </row>
    <row r="6384" spans="1:2" ht="16" x14ac:dyDescent="0.2">
      <c r="A6384"/>
      <c r="B6384"/>
    </row>
    <row r="6385" spans="1:2" ht="16" x14ac:dyDescent="0.2">
      <c r="A6385"/>
      <c r="B6385"/>
    </row>
    <row r="6386" spans="1:2" ht="16" x14ac:dyDescent="0.2">
      <c r="A6386"/>
      <c r="B6386"/>
    </row>
    <row r="6387" spans="1:2" ht="16" x14ac:dyDescent="0.2">
      <c r="A6387"/>
      <c r="B6387"/>
    </row>
    <row r="6388" spans="1:2" ht="16" x14ac:dyDescent="0.2">
      <c r="A6388"/>
      <c r="B6388"/>
    </row>
    <row r="6389" spans="1:2" ht="16" x14ac:dyDescent="0.2">
      <c r="A6389"/>
      <c r="B6389"/>
    </row>
    <row r="6390" spans="1:2" ht="16" x14ac:dyDescent="0.2">
      <c r="A6390"/>
      <c r="B6390"/>
    </row>
    <row r="6391" spans="1:2" ht="16" x14ac:dyDescent="0.2">
      <c r="A6391"/>
      <c r="B6391"/>
    </row>
    <row r="6392" spans="1:2" ht="16" x14ac:dyDescent="0.2">
      <c r="A6392"/>
      <c r="B6392"/>
    </row>
    <row r="6393" spans="1:2" ht="16" x14ac:dyDescent="0.2">
      <c r="A6393"/>
      <c r="B6393"/>
    </row>
    <row r="6394" spans="1:2" ht="16" x14ac:dyDescent="0.2">
      <c r="A6394"/>
      <c r="B6394"/>
    </row>
    <row r="6395" spans="1:2" ht="16" x14ac:dyDescent="0.2">
      <c r="A6395"/>
      <c r="B6395"/>
    </row>
    <row r="6396" spans="1:2" ht="16" x14ac:dyDescent="0.2">
      <c r="A6396"/>
      <c r="B6396"/>
    </row>
    <row r="6397" spans="1:2" ht="16" x14ac:dyDescent="0.2">
      <c r="A6397"/>
      <c r="B6397"/>
    </row>
    <row r="6398" spans="1:2" ht="16" x14ac:dyDescent="0.2">
      <c r="A6398"/>
      <c r="B6398"/>
    </row>
    <row r="6399" spans="1:2" ht="16" x14ac:dyDescent="0.2">
      <c r="A6399"/>
      <c r="B6399"/>
    </row>
    <row r="6400" spans="1:2" ht="16" x14ac:dyDescent="0.2">
      <c r="A6400"/>
      <c r="B6400"/>
    </row>
    <row r="6401" spans="1:2" ht="16" x14ac:dyDescent="0.2">
      <c r="A6401"/>
      <c r="B6401"/>
    </row>
    <row r="6402" spans="1:2" ht="16" x14ac:dyDescent="0.2">
      <c r="A6402"/>
      <c r="B6402"/>
    </row>
    <row r="6403" spans="1:2" ht="16" x14ac:dyDescent="0.2">
      <c r="A6403"/>
      <c r="B6403"/>
    </row>
    <row r="6404" spans="1:2" ht="16" x14ac:dyDescent="0.2">
      <c r="A6404"/>
      <c r="B6404"/>
    </row>
    <row r="6405" spans="1:2" ht="16" x14ac:dyDescent="0.2">
      <c r="A6405"/>
      <c r="B6405"/>
    </row>
    <row r="6406" spans="1:2" ht="16" x14ac:dyDescent="0.2">
      <c r="A6406"/>
      <c r="B6406"/>
    </row>
    <row r="6407" spans="1:2" ht="16" x14ac:dyDescent="0.2">
      <c r="A6407"/>
      <c r="B6407"/>
    </row>
    <row r="6408" spans="1:2" ht="16" x14ac:dyDescent="0.2">
      <c r="A6408"/>
      <c r="B6408"/>
    </row>
    <row r="6409" spans="1:2" ht="16" x14ac:dyDescent="0.2">
      <c r="A6409"/>
      <c r="B6409"/>
    </row>
    <row r="6410" spans="1:2" ht="16" x14ac:dyDescent="0.2">
      <c r="A6410"/>
      <c r="B6410"/>
    </row>
    <row r="6411" spans="1:2" ht="16" x14ac:dyDescent="0.2">
      <c r="A6411"/>
      <c r="B6411"/>
    </row>
    <row r="6412" spans="1:2" ht="16" x14ac:dyDescent="0.2">
      <c r="A6412"/>
      <c r="B6412"/>
    </row>
    <row r="6413" spans="1:2" ht="16" x14ac:dyDescent="0.2">
      <c r="A6413"/>
      <c r="B6413"/>
    </row>
    <row r="6414" spans="1:2" ht="16" x14ac:dyDescent="0.2">
      <c r="A6414"/>
      <c r="B6414"/>
    </row>
    <row r="6415" spans="1:2" ht="16" x14ac:dyDescent="0.2">
      <c r="A6415"/>
      <c r="B6415"/>
    </row>
    <row r="6416" spans="1:2" ht="16" x14ac:dyDescent="0.2">
      <c r="A6416"/>
      <c r="B6416"/>
    </row>
    <row r="6417" spans="1:2" ht="16" x14ac:dyDescent="0.2">
      <c r="A6417"/>
      <c r="B6417"/>
    </row>
    <row r="6418" spans="1:2" ht="16" x14ac:dyDescent="0.2">
      <c r="A6418"/>
      <c r="B6418"/>
    </row>
    <row r="6419" spans="1:2" ht="16" x14ac:dyDescent="0.2">
      <c r="A6419"/>
      <c r="B6419"/>
    </row>
    <row r="6420" spans="1:2" ht="16" x14ac:dyDescent="0.2">
      <c r="A6420"/>
      <c r="B6420"/>
    </row>
    <row r="6421" spans="1:2" ht="16" x14ac:dyDescent="0.2">
      <c r="A6421"/>
      <c r="B6421"/>
    </row>
    <row r="6422" spans="1:2" ht="16" x14ac:dyDescent="0.2">
      <c r="A6422"/>
      <c r="B6422"/>
    </row>
    <row r="6423" spans="1:2" ht="16" x14ac:dyDescent="0.2">
      <c r="A6423"/>
      <c r="B6423"/>
    </row>
    <row r="6424" spans="1:2" ht="16" x14ac:dyDescent="0.2">
      <c r="A6424"/>
      <c r="B6424"/>
    </row>
    <row r="6425" spans="1:2" ht="16" x14ac:dyDescent="0.2">
      <c r="A6425"/>
      <c r="B6425"/>
    </row>
    <row r="6426" spans="1:2" ht="16" x14ac:dyDescent="0.2">
      <c r="A6426"/>
      <c r="B6426"/>
    </row>
    <row r="6427" spans="1:2" ht="16" x14ac:dyDescent="0.2">
      <c r="A6427"/>
      <c r="B6427"/>
    </row>
    <row r="6428" spans="1:2" ht="16" x14ac:dyDescent="0.2">
      <c r="A6428"/>
      <c r="B6428"/>
    </row>
    <row r="6429" spans="1:2" ht="16" x14ac:dyDescent="0.2">
      <c r="A6429"/>
      <c r="B6429"/>
    </row>
    <row r="6430" spans="1:2" ht="16" x14ac:dyDescent="0.2">
      <c r="A6430"/>
      <c r="B6430"/>
    </row>
    <row r="6431" spans="1:2" ht="16" x14ac:dyDescent="0.2">
      <c r="A6431"/>
      <c r="B6431"/>
    </row>
    <row r="6432" spans="1:2" ht="16" x14ac:dyDescent="0.2">
      <c r="A6432"/>
      <c r="B6432"/>
    </row>
    <row r="6433" spans="1:2" ht="16" x14ac:dyDescent="0.2">
      <c r="A6433"/>
      <c r="B6433"/>
    </row>
    <row r="6434" spans="1:2" ht="16" x14ac:dyDescent="0.2">
      <c r="A6434"/>
      <c r="B6434"/>
    </row>
    <row r="6435" spans="1:2" ht="16" x14ac:dyDescent="0.2">
      <c r="A6435"/>
      <c r="B6435"/>
    </row>
    <row r="6436" spans="1:2" ht="16" x14ac:dyDescent="0.2">
      <c r="A6436"/>
      <c r="B6436"/>
    </row>
    <row r="6437" spans="1:2" ht="16" x14ac:dyDescent="0.2">
      <c r="A6437"/>
      <c r="B6437"/>
    </row>
    <row r="6438" spans="1:2" ht="16" x14ac:dyDescent="0.2">
      <c r="A6438"/>
      <c r="B6438"/>
    </row>
    <row r="6439" spans="1:2" ht="16" x14ac:dyDescent="0.2">
      <c r="A6439"/>
      <c r="B6439"/>
    </row>
    <row r="6440" spans="1:2" ht="16" x14ac:dyDescent="0.2">
      <c r="A6440"/>
      <c r="B6440"/>
    </row>
    <row r="6441" spans="1:2" ht="16" x14ac:dyDescent="0.2">
      <c r="A6441"/>
      <c r="B6441"/>
    </row>
    <row r="6442" spans="1:2" ht="16" x14ac:dyDescent="0.2">
      <c r="A6442"/>
      <c r="B6442"/>
    </row>
    <row r="6443" spans="1:2" ht="16" x14ac:dyDescent="0.2">
      <c r="A6443"/>
      <c r="B6443"/>
    </row>
    <row r="6444" spans="1:2" ht="16" x14ac:dyDescent="0.2">
      <c r="A6444"/>
      <c r="B6444"/>
    </row>
    <row r="6445" spans="1:2" ht="16" x14ac:dyDescent="0.2">
      <c r="A6445"/>
      <c r="B6445"/>
    </row>
    <row r="6446" spans="1:2" ht="16" x14ac:dyDescent="0.2">
      <c r="A6446"/>
      <c r="B6446"/>
    </row>
    <row r="6447" spans="1:2" ht="16" x14ac:dyDescent="0.2">
      <c r="A6447"/>
      <c r="B6447"/>
    </row>
    <row r="6448" spans="1:2" ht="16" x14ac:dyDescent="0.2">
      <c r="A6448"/>
      <c r="B6448"/>
    </row>
    <row r="6449" spans="1:2" ht="16" x14ac:dyDescent="0.2">
      <c r="A6449"/>
      <c r="B6449"/>
    </row>
    <row r="6450" spans="1:2" ht="16" x14ac:dyDescent="0.2">
      <c r="A6450"/>
      <c r="B6450"/>
    </row>
    <row r="6451" spans="1:2" ht="16" x14ac:dyDescent="0.2">
      <c r="A6451"/>
      <c r="B6451"/>
    </row>
    <row r="6452" spans="1:2" ht="16" x14ac:dyDescent="0.2">
      <c r="A6452"/>
      <c r="B6452"/>
    </row>
    <row r="6453" spans="1:2" ht="16" x14ac:dyDescent="0.2">
      <c r="A6453"/>
      <c r="B6453"/>
    </row>
    <row r="6454" spans="1:2" ht="16" x14ac:dyDescent="0.2">
      <c r="A6454"/>
      <c r="B6454"/>
    </row>
    <row r="6455" spans="1:2" ht="16" x14ac:dyDescent="0.2">
      <c r="A6455"/>
      <c r="B6455"/>
    </row>
    <row r="6456" spans="1:2" ht="16" x14ac:dyDescent="0.2">
      <c r="A6456"/>
      <c r="B6456"/>
    </row>
    <row r="6457" spans="1:2" ht="16" x14ac:dyDescent="0.2">
      <c r="A6457"/>
      <c r="B6457"/>
    </row>
    <row r="6458" spans="1:2" ht="16" x14ac:dyDescent="0.2">
      <c r="A6458"/>
      <c r="B6458"/>
    </row>
    <row r="6459" spans="1:2" ht="16" x14ac:dyDescent="0.2">
      <c r="A6459"/>
      <c r="B6459"/>
    </row>
    <row r="6460" spans="1:2" ht="16" x14ac:dyDescent="0.2">
      <c r="A6460"/>
      <c r="B6460"/>
    </row>
    <row r="6461" spans="1:2" ht="16" x14ac:dyDescent="0.2">
      <c r="A6461"/>
      <c r="B6461"/>
    </row>
    <row r="6462" spans="1:2" ht="16" x14ac:dyDescent="0.2">
      <c r="A6462"/>
      <c r="B6462"/>
    </row>
    <row r="6463" spans="1:2" ht="16" x14ac:dyDescent="0.2">
      <c r="A6463"/>
      <c r="B6463"/>
    </row>
    <row r="6464" spans="1:2" ht="16" x14ac:dyDescent="0.2">
      <c r="A6464"/>
      <c r="B6464"/>
    </row>
    <row r="6465" spans="1:2" ht="16" x14ac:dyDescent="0.2">
      <c r="A6465"/>
      <c r="B6465"/>
    </row>
    <row r="6466" spans="1:2" ht="16" x14ac:dyDescent="0.2">
      <c r="A6466"/>
      <c r="B6466"/>
    </row>
    <row r="6467" spans="1:2" ht="16" x14ac:dyDescent="0.2">
      <c r="A6467"/>
      <c r="B6467"/>
    </row>
    <row r="6468" spans="1:2" ht="16" x14ac:dyDescent="0.2">
      <c r="A6468"/>
      <c r="B6468"/>
    </row>
    <row r="6469" spans="1:2" ht="16" x14ac:dyDescent="0.2">
      <c r="A6469"/>
      <c r="B6469"/>
    </row>
    <row r="6470" spans="1:2" ht="16" x14ac:dyDescent="0.2">
      <c r="A6470"/>
      <c r="B6470"/>
    </row>
    <row r="6471" spans="1:2" ht="16" x14ac:dyDescent="0.2">
      <c r="A6471"/>
      <c r="B6471"/>
    </row>
    <row r="6472" spans="1:2" ht="16" x14ac:dyDescent="0.2">
      <c r="A6472"/>
      <c r="B6472"/>
    </row>
    <row r="6473" spans="1:2" ht="16" x14ac:dyDescent="0.2">
      <c r="A6473"/>
      <c r="B6473"/>
    </row>
    <row r="6474" spans="1:2" ht="16" x14ac:dyDescent="0.2">
      <c r="A6474"/>
      <c r="B6474"/>
    </row>
    <row r="6475" spans="1:2" ht="16" x14ac:dyDescent="0.2">
      <c r="A6475"/>
      <c r="B6475"/>
    </row>
    <row r="6476" spans="1:2" ht="16" x14ac:dyDescent="0.2">
      <c r="A6476"/>
      <c r="B6476"/>
    </row>
    <row r="6477" spans="1:2" ht="16" x14ac:dyDescent="0.2">
      <c r="A6477"/>
      <c r="B6477"/>
    </row>
    <row r="6478" spans="1:2" ht="16" x14ac:dyDescent="0.2">
      <c r="A6478"/>
      <c r="B6478"/>
    </row>
    <row r="6479" spans="1:2" ht="16" x14ac:dyDescent="0.2">
      <c r="A6479"/>
      <c r="B6479"/>
    </row>
    <row r="6480" spans="1:2" ht="16" x14ac:dyDescent="0.2">
      <c r="A6480"/>
      <c r="B6480"/>
    </row>
    <row r="6481" spans="1:2" ht="16" x14ac:dyDescent="0.2">
      <c r="A6481"/>
      <c r="B6481"/>
    </row>
    <row r="6482" spans="1:2" ht="16" x14ac:dyDescent="0.2">
      <c r="A6482"/>
      <c r="B6482"/>
    </row>
    <row r="6483" spans="1:2" ht="16" x14ac:dyDescent="0.2">
      <c r="A6483"/>
      <c r="B6483"/>
    </row>
    <row r="6484" spans="1:2" ht="16" x14ac:dyDescent="0.2">
      <c r="A6484"/>
      <c r="B6484"/>
    </row>
    <row r="6485" spans="1:2" ht="16" x14ac:dyDescent="0.2">
      <c r="A6485"/>
      <c r="B6485"/>
    </row>
    <row r="6486" spans="1:2" ht="16" x14ac:dyDescent="0.2">
      <c r="A6486"/>
      <c r="B6486"/>
    </row>
    <row r="6487" spans="1:2" ht="16" x14ac:dyDescent="0.2">
      <c r="A6487"/>
      <c r="B6487"/>
    </row>
    <row r="6488" spans="1:2" ht="16" x14ac:dyDescent="0.2">
      <c r="A6488"/>
      <c r="B6488"/>
    </row>
    <row r="6489" spans="1:2" ht="16" x14ac:dyDescent="0.2">
      <c r="A6489"/>
      <c r="B6489"/>
    </row>
    <row r="6490" spans="1:2" ht="16" x14ac:dyDescent="0.2">
      <c r="A6490"/>
      <c r="B6490"/>
    </row>
    <row r="6491" spans="1:2" ht="16" x14ac:dyDescent="0.2">
      <c r="A6491"/>
      <c r="B6491"/>
    </row>
    <row r="6492" spans="1:2" ht="16" x14ac:dyDescent="0.2">
      <c r="A6492"/>
      <c r="B6492"/>
    </row>
    <row r="6493" spans="1:2" ht="16" x14ac:dyDescent="0.2">
      <c r="A6493"/>
      <c r="B6493"/>
    </row>
    <row r="6494" spans="1:2" ht="16" x14ac:dyDescent="0.2">
      <c r="A6494"/>
      <c r="B6494"/>
    </row>
    <row r="6495" spans="1:2" ht="16" x14ac:dyDescent="0.2">
      <c r="A6495"/>
      <c r="B6495"/>
    </row>
    <row r="6496" spans="1:2" ht="16" x14ac:dyDescent="0.2">
      <c r="A6496"/>
      <c r="B6496"/>
    </row>
    <row r="6497" spans="1:2" ht="16" x14ac:dyDescent="0.2">
      <c r="A6497"/>
      <c r="B6497"/>
    </row>
    <row r="6498" spans="1:2" ht="16" x14ac:dyDescent="0.2">
      <c r="A6498"/>
      <c r="B6498"/>
    </row>
    <row r="6499" spans="1:2" ht="16" x14ac:dyDescent="0.2">
      <c r="A6499"/>
      <c r="B6499"/>
    </row>
    <row r="6500" spans="1:2" ht="16" x14ac:dyDescent="0.2">
      <c r="A6500"/>
      <c r="B6500"/>
    </row>
    <row r="6501" spans="1:2" ht="16" x14ac:dyDescent="0.2">
      <c r="A6501"/>
      <c r="B6501"/>
    </row>
    <row r="6502" spans="1:2" ht="16" x14ac:dyDescent="0.2">
      <c r="A6502"/>
      <c r="B6502"/>
    </row>
    <row r="6503" spans="1:2" ht="16" x14ac:dyDescent="0.2">
      <c r="A6503"/>
      <c r="B6503"/>
    </row>
    <row r="6504" spans="1:2" ht="16" x14ac:dyDescent="0.2">
      <c r="A6504"/>
      <c r="B6504"/>
    </row>
    <row r="6505" spans="1:2" ht="16" x14ac:dyDescent="0.2">
      <c r="A6505"/>
      <c r="B6505"/>
    </row>
    <row r="6506" spans="1:2" ht="16" x14ac:dyDescent="0.2">
      <c r="A6506"/>
      <c r="B6506"/>
    </row>
    <row r="6507" spans="1:2" ht="16" x14ac:dyDescent="0.2">
      <c r="A6507"/>
      <c r="B6507"/>
    </row>
    <row r="6508" spans="1:2" ht="16" x14ac:dyDescent="0.2">
      <c r="A6508"/>
      <c r="B6508"/>
    </row>
    <row r="6509" spans="1:2" ht="16" x14ac:dyDescent="0.2">
      <c r="A6509"/>
      <c r="B6509"/>
    </row>
    <row r="6510" spans="1:2" ht="16" x14ac:dyDescent="0.2">
      <c r="A6510"/>
      <c r="B6510"/>
    </row>
    <row r="6511" spans="1:2" ht="16" x14ac:dyDescent="0.2">
      <c r="A6511"/>
      <c r="B6511"/>
    </row>
    <row r="6512" spans="1:2" ht="16" x14ac:dyDescent="0.2">
      <c r="A6512"/>
      <c r="B6512"/>
    </row>
    <row r="6513" spans="1:2" ht="16" x14ac:dyDescent="0.2">
      <c r="A6513"/>
      <c r="B6513"/>
    </row>
    <row r="6514" spans="1:2" ht="16" x14ac:dyDescent="0.2">
      <c r="A6514"/>
      <c r="B6514"/>
    </row>
    <row r="6515" spans="1:2" ht="16" x14ac:dyDescent="0.2">
      <c r="A6515"/>
      <c r="B6515"/>
    </row>
    <row r="6516" spans="1:2" ht="16" x14ac:dyDescent="0.2">
      <c r="A6516"/>
      <c r="B6516"/>
    </row>
    <row r="6517" spans="1:2" ht="16" x14ac:dyDescent="0.2">
      <c r="A6517"/>
      <c r="B6517"/>
    </row>
    <row r="6518" spans="1:2" ht="16" x14ac:dyDescent="0.2">
      <c r="A6518"/>
      <c r="B6518"/>
    </row>
    <row r="6519" spans="1:2" ht="16" x14ac:dyDescent="0.2">
      <c r="A6519"/>
      <c r="B6519"/>
    </row>
    <row r="6520" spans="1:2" ht="16" x14ac:dyDescent="0.2">
      <c r="A6520"/>
      <c r="B6520"/>
    </row>
    <row r="6521" spans="1:2" ht="16" x14ac:dyDescent="0.2">
      <c r="A6521"/>
      <c r="B6521"/>
    </row>
    <row r="6522" spans="1:2" ht="16" x14ac:dyDescent="0.2">
      <c r="A6522"/>
      <c r="B6522"/>
    </row>
    <row r="6523" spans="1:2" ht="16" x14ac:dyDescent="0.2">
      <c r="A6523"/>
      <c r="B6523"/>
    </row>
    <row r="6524" spans="1:2" ht="16" x14ac:dyDescent="0.2">
      <c r="A6524"/>
      <c r="B6524"/>
    </row>
    <row r="6525" spans="1:2" ht="16" x14ac:dyDescent="0.2">
      <c r="A6525"/>
      <c r="B6525"/>
    </row>
    <row r="6526" spans="1:2" ht="16" x14ac:dyDescent="0.2">
      <c r="A6526"/>
      <c r="B6526"/>
    </row>
    <row r="6527" spans="1:2" ht="16" x14ac:dyDescent="0.2">
      <c r="A6527"/>
      <c r="B6527"/>
    </row>
    <row r="6528" spans="1:2" ht="16" x14ac:dyDescent="0.2">
      <c r="A6528"/>
      <c r="B6528"/>
    </row>
    <row r="6529" spans="1:2" ht="16" x14ac:dyDescent="0.2">
      <c r="A6529"/>
      <c r="B6529"/>
    </row>
    <row r="6530" spans="1:2" ht="16" x14ac:dyDescent="0.2">
      <c r="A6530"/>
      <c r="B6530"/>
    </row>
    <row r="6531" spans="1:2" ht="16" x14ac:dyDescent="0.2">
      <c r="A6531"/>
      <c r="B6531"/>
    </row>
    <row r="6532" spans="1:2" ht="16" x14ac:dyDescent="0.2">
      <c r="A6532"/>
      <c r="B6532"/>
    </row>
    <row r="6533" spans="1:2" ht="16" x14ac:dyDescent="0.2">
      <c r="A6533"/>
      <c r="B6533"/>
    </row>
    <row r="6534" spans="1:2" ht="16" x14ac:dyDescent="0.2">
      <c r="A6534"/>
      <c r="B6534"/>
    </row>
    <row r="6535" spans="1:2" ht="16" x14ac:dyDescent="0.2">
      <c r="A6535"/>
      <c r="B6535"/>
    </row>
    <row r="6536" spans="1:2" ht="16" x14ac:dyDescent="0.2">
      <c r="A6536"/>
      <c r="B6536"/>
    </row>
    <row r="6537" spans="1:2" ht="16" x14ac:dyDescent="0.2">
      <c r="A6537"/>
      <c r="B6537"/>
    </row>
    <row r="6538" spans="1:2" ht="16" x14ac:dyDescent="0.2">
      <c r="A6538"/>
      <c r="B6538"/>
    </row>
    <row r="6539" spans="1:2" ht="16" x14ac:dyDescent="0.2">
      <c r="A6539"/>
      <c r="B6539"/>
    </row>
    <row r="6540" spans="1:2" ht="16" x14ac:dyDescent="0.2">
      <c r="A6540"/>
      <c r="B6540"/>
    </row>
    <row r="6541" spans="1:2" ht="16" x14ac:dyDescent="0.2">
      <c r="A6541"/>
      <c r="B6541"/>
    </row>
    <row r="6542" spans="1:2" ht="16" x14ac:dyDescent="0.2">
      <c r="A6542"/>
      <c r="B6542"/>
    </row>
    <row r="6543" spans="1:2" ht="16" x14ac:dyDescent="0.2">
      <c r="A6543"/>
      <c r="B6543"/>
    </row>
    <row r="6544" spans="1:2" ht="16" x14ac:dyDescent="0.2">
      <c r="A6544"/>
      <c r="B6544"/>
    </row>
    <row r="6545" spans="1:2" ht="16" x14ac:dyDescent="0.2">
      <c r="A6545"/>
      <c r="B6545"/>
    </row>
    <row r="6546" spans="1:2" ht="16" x14ac:dyDescent="0.2">
      <c r="A6546"/>
      <c r="B6546"/>
    </row>
    <row r="6547" spans="1:2" ht="16" x14ac:dyDescent="0.2">
      <c r="A6547"/>
      <c r="B6547"/>
    </row>
    <row r="6548" spans="1:2" ht="16" x14ac:dyDescent="0.2">
      <c r="A6548"/>
      <c r="B6548"/>
    </row>
    <row r="6549" spans="1:2" ht="16" x14ac:dyDescent="0.2">
      <c r="A6549"/>
      <c r="B6549"/>
    </row>
    <row r="6550" spans="1:2" ht="16" x14ac:dyDescent="0.2">
      <c r="A6550"/>
      <c r="B6550"/>
    </row>
    <row r="6551" spans="1:2" ht="16" x14ac:dyDescent="0.2">
      <c r="A6551"/>
      <c r="B6551"/>
    </row>
    <row r="6552" spans="1:2" ht="16" x14ac:dyDescent="0.2">
      <c r="A6552"/>
      <c r="B6552"/>
    </row>
    <row r="6553" spans="1:2" ht="16" x14ac:dyDescent="0.2">
      <c r="A6553"/>
      <c r="B6553"/>
    </row>
    <row r="6554" spans="1:2" ht="16" x14ac:dyDescent="0.2">
      <c r="A6554"/>
      <c r="B6554"/>
    </row>
    <row r="6555" spans="1:2" ht="16" x14ac:dyDescent="0.2">
      <c r="A6555"/>
      <c r="B6555"/>
    </row>
    <row r="6556" spans="1:2" ht="16" x14ac:dyDescent="0.2">
      <c r="A6556"/>
      <c r="B6556"/>
    </row>
    <row r="6557" spans="1:2" ht="16" x14ac:dyDescent="0.2">
      <c r="A6557"/>
      <c r="B6557"/>
    </row>
    <row r="6558" spans="1:2" ht="16" x14ac:dyDescent="0.2">
      <c r="A6558"/>
      <c r="B6558"/>
    </row>
    <row r="6559" spans="1:2" ht="16" x14ac:dyDescent="0.2">
      <c r="A6559"/>
      <c r="B6559"/>
    </row>
    <row r="6560" spans="1:2" ht="16" x14ac:dyDescent="0.2">
      <c r="A6560"/>
      <c r="B6560"/>
    </row>
    <row r="6561" spans="1:2" ht="16" x14ac:dyDescent="0.2">
      <c r="A6561"/>
      <c r="B6561"/>
    </row>
    <row r="6562" spans="1:2" ht="16" x14ac:dyDescent="0.2">
      <c r="A6562"/>
      <c r="B6562"/>
    </row>
    <row r="6563" spans="1:2" ht="16" x14ac:dyDescent="0.2">
      <c r="A6563"/>
      <c r="B6563"/>
    </row>
    <row r="6564" spans="1:2" ht="16" x14ac:dyDescent="0.2">
      <c r="A6564"/>
      <c r="B6564"/>
    </row>
    <row r="6565" spans="1:2" ht="16" x14ac:dyDescent="0.2">
      <c r="A6565"/>
      <c r="B6565"/>
    </row>
    <row r="6566" spans="1:2" ht="16" x14ac:dyDescent="0.2">
      <c r="A6566"/>
      <c r="B6566"/>
    </row>
    <row r="6567" spans="1:2" ht="16" x14ac:dyDescent="0.2">
      <c r="A6567"/>
      <c r="B6567"/>
    </row>
    <row r="6568" spans="1:2" ht="16" x14ac:dyDescent="0.2">
      <c r="A6568"/>
      <c r="B6568"/>
    </row>
    <row r="6569" spans="1:2" ht="16" x14ac:dyDescent="0.2">
      <c r="A6569"/>
      <c r="B6569"/>
    </row>
    <row r="6570" spans="1:2" ht="16" x14ac:dyDescent="0.2">
      <c r="A6570"/>
      <c r="B6570"/>
    </row>
    <row r="6571" spans="1:2" ht="16" x14ac:dyDescent="0.2">
      <c r="A6571"/>
      <c r="B6571"/>
    </row>
    <row r="6572" spans="1:2" ht="16" x14ac:dyDescent="0.2">
      <c r="A6572"/>
      <c r="B6572"/>
    </row>
    <row r="6573" spans="1:2" ht="16" x14ac:dyDescent="0.2">
      <c r="A6573"/>
      <c r="B6573"/>
    </row>
    <row r="6574" spans="1:2" ht="16" x14ac:dyDescent="0.2">
      <c r="A6574"/>
      <c r="B6574"/>
    </row>
    <row r="6575" spans="1:2" ht="16" x14ac:dyDescent="0.2">
      <c r="A6575"/>
      <c r="B6575"/>
    </row>
    <row r="6576" spans="1:2" ht="16" x14ac:dyDescent="0.2">
      <c r="A6576"/>
      <c r="B6576"/>
    </row>
    <row r="6577" spans="1:2" ht="16" x14ac:dyDescent="0.2">
      <c r="A6577"/>
      <c r="B6577"/>
    </row>
    <row r="6578" spans="1:2" ht="16" x14ac:dyDescent="0.2">
      <c r="A6578"/>
      <c r="B6578"/>
    </row>
    <row r="6579" spans="1:2" ht="16" x14ac:dyDescent="0.2">
      <c r="A6579"/>
      <c r="B6579"/>
    </row>
    <row r="6580" spans="1:2" ht="16" x14ac:dyDescent="0.2">
      <c r="A6580"/>
      <c r="B6580"/>
    </row>
    <row r="6581" spans="1:2" ht="16" x14ac:dyDescent="0.2">
      <c r="A6581"/>
      <c r="B6581"/>
    </row>
    <row r="6582" spans="1:2" ht="16" x14ac:dyDescent="0.2">
      <c r="A6582"/>
      <c r="B6582"/>
    </row>
    <row r="6583" spans="1:2" ht="16" x14ac:dyDescent="0.2">
      <c r="A6583"/>
      <c r="B6583"/>
    </row>
    <row r="6584" spans="1:2" ht="16" x14ac:dyDescent="0.2">
      <c r="A6584"/>
      <c r="B6584"/>
    </row>
    <row r="6585" spans="1:2" ht="16" x14ac:dyDescent="0.2">
      <c r="A6585"/>
      <c r="B6585"/>
    </row>
    <row r="6586" spans="1:2" ht="16" x14ac:dyDescent="0.2">
      <c r="A6586"/>
      <c r="B6586"/>
    </row>
    <row r="6587" spans="1:2" ht="16" x14ac:dyDescent="0.2">
      <c r="A6587"/>
      <c r="B6587"/>
    </row>
    <row r="6588" spans="1:2" ht="16" x14ac:dyDescent="0.2">
      <c r="A6588"/>
      <c r="B6588"/>
    </row>
    <row r="6589" spans="1:2" ht="16" x14ac:dyDescent="0.2">
      <c r="A6589"/>
      <c r="B6589"/>
    </row>
    <row r="6590" spans="1:2" ht="16" x14ac:dyDescent="0.2">
      <c r="A6590"/>
      <c r="B6590"/>
    </row>
    <row r="6591" spans="1:2" ht="16" x14ac:dyDescent="0.2">
      <c r="A6591"/>
      <c r="B6591"/>
    </row>
    <row r="6592" spans="1:2" ht="16" x14ac:dyDescent="0.2">
      <c r="A6592"/>
      <c r="B6592"/>
    </row>
    <row r="6593" spans="1:2" ht="16" x14ac:dyDescent="0.2">
      <c r="A6593"/>
      <c r="B6593"/>
    </row>
    <row r="6594" spans="1:2" ht="16" x14ac:dyDescent="0.2">
      <c r="A6594"/>
      <c r="B6594"/>
    </row>
    <row r="6595" spans="1:2" ht="16" x14ac:dyDescent="0.2">
      <c r="A6595"/>
      <c r="B6595"/>
    </row>
    <row r="6596" spans="1:2" ht="16" x14ac:dyDescent="0.2">
      <c r="A6596"/>
      <c r="B6596"/>
    </row>
    <row r="6597" spans="1:2" ht="16" x14ac:dyDescent="0.2">
      <c r="A6597"/>
      <c r="B6597"/>
    </row>
    <row r="6598" spans="1:2" ht="16" x14ac:dyDescent="0.2">
      <c r="A6598"/>
      <c r="B6598"/>
    </row>
    <row r="6599" spans="1:2" ht="16" x14ac:dyDescent="0.2">
      <c r="A6599"/>
      <c r="B6599"/>
    </row>
    <row r="6600" spans="1:2" ht="16" x14ac:dyDescent="0.2">
      <c r="A6600"/>
      <c r="B6600"/>
    </row>
    <row r="6601" spans="1:2" ht="16" x14ac:dyDescent="0.2">
      <c r="A6601"/>
      <c r="B6601"/>
    </row>
    <row r="6602" spans="1:2" ht="16" x14ac:dyDescent="0.2">
      <c r="A6602"/>
      <c r="B6602"/>
    </row>
    <row r="6603" spans="1:2" ht="16" x14ac:dyDescent="0.2">
      <c r="A6603"/>
      <c r="B6603"/>
    </row>
    <row r="6604" spans="1:2" ht="16" x14ac:dyDescent="0.2">
      <c r="A6604"/>
      <c r="B6604"/>
    </row>
    <row r="6605" spans="1:2" ht="16" x14ac:dyDescent="0.2">
      <c r="A6605"/>
      <c r="B6605"/>
    </row>
    <row r="6606" spans="1:2" ht="16" x14ac:dyDescent="0.2">
      <c r="A6606"/>
      <c r="B6606"/>
    </row>
    <row r="6607" spans="1:2" ht="16" x14ac:dyDescent="0.2">
      <c r="A6607"/>
      <c r="B6607"/>
    </row>
    <row r="6608" spans="1:2" ht="16" x14ac:dyDescent="0.2">
      <c r="A6608"/>
      <c r="B6608"/>
    </row>
    <row r="6609" spans="1:2" ht="16" x14ac:dyDescent="0.2">
      <c r="A6609"/>
      <c r="B6609"/>
    </row>
    <row r="6610" spans="1:2" ht="16" x14ac:dyDescent="0.2">
      <c r="A6610"/>
      <c r="B6610"/>
    </row>
    <row r="6611" spans="1:2" ht="16" x14ac:dyDescent="0.2">
      <c r="A6611"/>
      <c r="B6611"/>
    </row>
    <row r="6612" spans="1:2" ht="16" x14ac:dyDescent="0.2">
      <c r="A6612"/>
      <c r="B6612"/>
    </row>
    <row r="6613" spans="1:2" ht="16" x14ac:dyDescent="0.2">
      <c r="A6613"/>
      <c r="B6613"/>
    </row>
    <row r="6614" spans="1:2" ht="16" x14ac:dyDescent="0.2">
      <c r="A6614"/>
      <c r="B6614"/>
    </row>
    <row r="6615" spans="1:2" ht="16" x14ac:dyDescent="0.2">
      <c r="A6615"/>
      <c r="B6615"/>
    </row>
    <row r="6616" spans="1:2" ht="16" x14ac:dyDescent="0.2">
      <c r="A6616"/>
      <c r="B6616"/>
    </row>
    <row r="6617" spans="1:2" ht="16" x14ac:dyDescent="0.2">
      <c r="A6617"/>
      <c r="B6617"/>
    </row>
    <row r="6618" spans="1:2" ht="16" x14ac:dyDescent="0.2">
      <c r="A6618"/>
      <c r="B6618"/>
    </row>
    <row r="6619" spans="1:2" ht="16" x14ac:dyDescent="0.2">
      <c r="A6619"/>
      <c r="B6619"/>
    </row>
    <row r="6620" spans="1:2" ht="16" x14ac:dyDescent="0.2">
      <c r="A6620"/>
      <c r="B6620"/>
    </row>
    <row r="6621" spans="1:2" ht="16" x14ac:dyDescent="0.2">
      <c r="A6621"/>
      <c r="B6621"/>
    </row>
    <row r="6622" spans="1:2" ht="16" x14ac:dyDescent="0.2">
      <c r="A6622"/>
      <c r="B6622"/>
    </row>
    <row r="6623" spans="1:2" ht="16" x14ac:dyDescent="0.2">
      <c r="A6623"/>
      <c r="B6623"/>
    </row>
    <row r="6624" spans="1:2" ht="16" x14ac:dyDescent="0.2">
      <c r="A6624"/>
      <c r="B6624"/>
    </row>
    <row r="6625" spans="1:2" ht="16" x14ac:dyDescent="0.2">
      <c r="A6625"/>
      <c r="B6625"/>
    </row>
    <row r="6626" spans="1:2" ht="16" x14ac:dyDescent="0.2">
      <c r="A6626"/>
      <c r="B6626"/>
    </row>
    <row r="6627" spans="1:2" ht="16" x14ac:dyDescent="0.2">
      <c r="A6627"/>
      <c r="B6627"/>
    </row>
    <row r="6628" spans="1:2" ht="16" x14ac:dyDescent="0.2">
      <c r="A6628"/>
      <c r="B6628"/>
    </row>
    <row r="6629" spans="1:2" ht="16" x14ac:dyDescent="0.2">
      <c r="A6629"/>
      <c r="B6629"/>
    </row>
    <row r="6630" spans="1:2" ht="16" x14ac:dyDescent="0.2">
      <c r="A6630"/>
      <c r="B6630"/>
    </row>
    <row r="6631" spans="1:2" ht="16" x14ac:dyDescent="0.2">
      <c r="A6631"/>
      <c r="B6631"/>
    </row>
    <row r="6632" spans="1:2" ht="16" x14ac:dyDescent="0.2">
      <c r="A6632"/>
      <c r="B6632"/>
    </row>
    <row r="6633" spans="1:2" ht="16" x14ac:dyDescent="0.2">
      <c r="A6633"/>
      <c r="B6633"/>
    </row>
    <row r="6634" spans="1:2" ht="16" x14ac:dyDescent="0.2">
      <c r="A6634"/>
      <c r="B6634"/>
    </row>
    <row r="6635" spans="1:2" ht="16" x14ac:dyDescent="0.2">
      <c r="A6635"/>
      <c r="B6635"/>
    </row>
    <row r="6636" spans="1:2" ht="16" x14ac:dyDescent="0.2">
      <c r="A6636"/>
      <c r="B6636"/>
    </row>
    <row r="6637" spans="1:2" ht="16" x14ac:dyDescent="0.2">
      <c r="A6637"/>
      <c r="B6637"/>
    </row>
    <row r="6638" spans="1:2" ht="16" x14ac:dyDescent="0.2">
      <c r="A6638"/>
      <c r="B6638"/>
    </row>
    <row r="6639" spans="1:2" ht="16" x14ac:dyDescent="0.2">
      <c r="A6639"/>
      <c r="B6639"/>
    </row>
    <row r="6640" spans="1:2" ht="16" x14ac:dyDescent="0.2">
      <c r="A6640"/>
      <c r="B6640"/>
    </row>
    <row r="6641" spans="1:2" ht="16" x14ac:dyDescent="0.2">
      <c r="A6641"/>
      <c r="B6641"/>
    </row>
    <row r="6642" spans="1:2" ht="16" x14ac:dyDescent="0.2">
      <c r="A6642"/>
      <c r="B6642"/>
    </row>
    <row r="6643" spans="1:2" ht="16" x14ac:dyDescent="0.2">
      <c r="A6643"/>
      <c r="B6643"/>
    </row>
    <row r="6644" spans="1:2" ht="16" x14ac:dyDescent="0.2">
      <c r="A6644"/>
      <c r="B6644"/>
    </row>
    <row r="6645" spans="1:2" ht="16" x14ac:dyDescent="0.2">
      <c r="A6645"/>
      <c r="B6645"/>
    </row>
    <row r="6646" spans="1:2" ht="16" x14ac:dyDescent="0.2">
      <c r="A6646"/>
      <c r="B6646"/>
    </row>
    <row r="6647" spans="1:2" ht="16" x14ac:dyDescent="0.2">
      <c r="A6647"/>
      <c r="B6647"/>
    </row>
    <row r="6648" spans="1:2" ht="16" x14ac:dyDescent="0.2">
      <c r="A6648"/>
      <c r="B6648"/>
    </row>
    <row r="6649" spans="1:2" ht="16" x14ac:dyDescent="0.2">
      <c r="A6649"/>
      <c r="B6649"/>
    </row>
    <row r="6650" spans="1:2" ht="16" x14ac:dyDescent="0.2">
      <c r="A6650"/>
      <c r="B6650"/>
    </row>
    <row r="6651" spans="1:2" ht="16" x14ac:dyDescent="0.2">
      <c r="A6651"/>
      <c r="B6651"/>
    </row>
    <row r="6652" spans="1:2" ht="16" x14ac:dyDescent="0.2">
      <c r="A6652"/>
      <c r="B6652"/>
    </row>
    <row r="6653" spans="1:2" ht="16" x14ac:dyDescent="0.2">
      <c r="A6653"/>
      <c r="B6653"/>
    </row>
    <row r="6654" spans="1:2" ht="16" x14ac:dyDescent="0.2">
      <c r="A6654"/>
      <c r="B6654"/>
    </row>
    <row r="6655" spans="1:2" ht="16" x14ac:dyDescent="0.2">
      <c r="A6655"/>
      <c r="B6655"/>
    </row>
    <row r="6656" spans="1:2" ht="16" x14ac:dyDescent="0.2">
      <c r="A6656"/>
      <c r="B6656"/>
    </row>
    <row r="6657" spans="1:2" ht="16" x14ac:dyDescent="0.2">
      <c r="A6657"/>
      <c r="B6657"/>
    </row>
    <row r="6658" spans="1:2" ht="16" x14ac:dyDescent="0.2">
      <c r="A6658"/>
      <c r="B6658"/>
    </row>
    <row r="6659" spans="1:2" ht="16" x14ac:dyDescent="0.2">
      <c r="A6659"/>
      <c r="B6659"/>
    </row>
    <row r="6660" spans="1:2" ht="16" x14ac:dyDescent="0.2">
      <c r="A6660"/>
      <c r="B6660"/>
    </row>
    <row r="6661" spans="1:2" ht="16" x14ac:dyDescent="0.2">
      <c r="A6661"/>
      <c r="B6661"/>
    </row>
    <row r="6662" spans="1:2" ht="16" x14ac:dyDescent="0.2">
      <c r="A6662"/>
      <c r="B6662"/>
    </row>
    <row r="6663" spans="1:2" ht="16" x14ac:dyDescent="0.2">
      <c r="A6663"/>
      <c r="B6663"/>
    </row>
    <row r="6664" spans="1:2" ht="16" x14ac:dyDescent="0.2">
      <c r="A6664"/>
      <c r="B6664"/>
    </row>
    <row r="6665" spans="1:2" ht="16" x14ac:dyDescent="0.2">
      <c r="A6665"/>
      <c r="B6665"/>
    </row>
    <row r="6666" spans="1:2" ht="16" x14ac:dyDescent="0.2">
      <c r="A6666"/>
      <c r="B6666"/>
    </row>
    <row r="6667" spans="1:2" ht="16" x14ac:dyDescent="0.2">
      <c r="A6667"/>
      <c r="B6667"/>
    </row>
    <row r="6668" spans="1:2" ht="16" x14ac:dyDescent="0.2">
      <c r="A6668"/>
      <c r="B6668"/>
    </row>
    <row r="6669" spans="1:2" ht="16" x14ac:dyDescent="0.2">
      <c r="A6669"/>
      <c r="B6669"/>
    </row>
    <row r="6670" spans="1:2" ht="16" x14ac:dyDescent="0.2">
      <c r="A6670"/>
      <c r="B6670"/>
    </row>
    <row r="6671" spans="1:2" ht="16" x14ac:dyDescent="0.2">
      <c r="A6671"/>
      <c r="B6671"/>
    </row>
    <row r="6672" spans="1:2" ht="16" x14ac:dyDescent="0.2">
      <c r="A6672"/>
      <c r="B6672"/>
    </row>
    <row r="6673" spans="1:2" ht="16" x14ac:dyDescent="0.2">
      <c r="A6673"/>
      <c r="B6673"/>
    </row>
    <row r="6674" spans="1:2" ht="16" x14ac:dyDescent="0.2">
      <c r="A6674"/>
      <c r="B6674"/>
    </row>
    <row r="6675" spans="1:2" ht="16" x14ac:dyDescent="0.2">
      <c r="A6675"/>
      <c r="B6675"/>
    </row>
    <row r="6676" spans="1:2" ht="16" x14ac:dyDescent="0.2">
      <c r="A6676"/>
      <c r="B6676"/>
    </row>
    <row r="6677" spans="1:2" ht="16" x14ac:dyDescent="0.2">
      <c r="A6677"/>
      <c r="B6677"/>
    </row>
    <row r="6678" spans="1:2" ht="16" x14ac:dyDescent="0.2">
      <c r="A6678"/>
      <c r="B6678"/>
    </row>
    <row r="6679" spans="1:2" ht="16" x14ac:dyDescent="0.2">
      <c r="A6679"/>
      <c r="B6679"/>
    </row>
    <row r="6680" spans="1:2" ht="16" x14ac:dyDescent="0.2">
      <c r="A6680"/>
      <c r="B6680"/>
    </row>
    <row r="6681" spans="1:2" ht="16" x14ac:dyDescent="0.2">
      <c r="A6681"/>
      <c r="B6681"/>
    </row>
    <row r="6682" spans="1:2" ht="16" x14ac:dyDescent="0.2">
      <c r="A6682"/>
      <c r="B6682"/>
    </row>
    <row r="6683" spans="1:2" ht="16" x14ac:dyDescent="0.2">
      <c r="A6683"/>
      <c r="B6683"/>
    </row>
    <row r="6684" spans="1:2" ht="16" x14ac:dyDescent="0.2">
      <c r="A6684"/>
      <c r="B6684"/>
    </row>
    <row r="6685" spans="1:2" ht="16" x14ac:dyDescent="0.2">
      <c r="A6685"/>
      <c r="B6685"/>
    </row>
    <row r="6686" spans="1:2" ht="16" x14ac:dyDescent="0.2">
      <c r="A6686"/>
      <c r="B6686"/>
    </row>
    <row r="6687" spans="1:2" ht="16" x14ac:dyDescent="0.2">
      <c r="A6687"/>
      <c r="B6687"/>
    </row>
    <row r="6688" spans="1:2" ht="16" x14ac:dyDescent="0.2">
      <c r="A6688"/>
      <c r="B6688"/>
    </row>
    <row r="6689" spans="1:2" ht="16" x14ac:dyDescent="0.2">
      <c r="A6689"/>
      <c r="B6689"/>
    </row>
    <row r="6690" spans="1:2" ht="16" x14ac:dyDescent="0.2">
      <c r="A6690"/>
      <c r="B6690"/>
    </row>
    <row r="6691" spans="1:2" ht="16" x14ac:dyDescent="0.2">
      <c r="A6691"/>
      <c r="B6691"/>
    </row>
    <row r="6692" spans="1:2" ht="16" x14ac:dyDescent="0.2">
      <c r="A6692"/>
      <c r="B6692"/>
    </row>
    <row r="6693" spans="1:2" ht="16" x14ac:dyDescent="0.2">
      <c r="A6693"/>
      <c r="B6693"/>
    </row>
    <row r="6694" spans="1:2" ht="16" x14ac:dyDescent="0.2">
      <c r="A6694"/>
      <c r="B6694"/>
    </row>
    <row r="6695" spans="1:2" ht="16" x14ac:dyDescent="0.2">
      <c r="A6695"/>
      <c r="B6695"/>
    </row>
    <row r="6696" spans="1:2" ht="16" x14ac:dyDescent="0.2">
      <c r="A6696"/>
      <c r="B6696"/>
    </row>
    <row r="6697" spans="1:2" ht="16" x14ac:dyDescent="0.2">
      <c r="A6697"/>
      <c r="B6697"/>
    </row>
    <row r="6698" spans="1:2" ht="16" x14ac:dyDescent="0.2">
      <c r="A6698"/>
      <c r="B6698"/>
    </row>
    <row r="6699" spans="1:2" ht="16" x14ac:dyDescent="0.2">
      <c r="A6699"/>
      <c r="B6699"/>
    </row>
    <row r="6700" spans="1:2" ht="16" x14ac:dyDescent="0.2">
      <c r="A6700"/>
      <c r="B6700"/>
    </row>
    <row r="6701" spans="1:2" ht="16" x14ac:dyDescent="0.2">
      <c r="A6701"/>
      <c r="B6701"/>
    </row>
    <row r="6702" spans="1:2" ht="16" x14ac:dyDescent="0.2">
      <c r="A6702"/>
      <c r="B6702"/>
    </row>
    <row r="6703" spans="1:2" ht="16" x14ac:dyDescent="0.2">
      <c r="A6703"/>
      <c r="B6703"/>
    </row>
    <row r="6704" spans="1:2" ht="16" x14ac:dyDescent="0.2">
      <c r="A6704"/>
      <c r="B6704"/>
    </row>
    <row r="6705" spans="1:2" ht="16" x14ac:dyDescent="0.2">
      <c r="A6705"/>
      <c r="B6705"/>
    </row>
    <row r="6706" spans="1:2" ht="16" x14ac:dyDescent="0.2">
      <c r="A6706"/>
      <c r="B6706"/>
    </row>
    <row r="6707" spans="1:2" ht="16" x14ac:dyDescent="0.2">
      <c r="A6707"/>
      <c r="B6707"/>
    </row>
    <row r="6708" spans="1:2" ht="16" x14ac:dyDescent="0.2">
      <c r="A6708"/>
      <c r="B6708"/>
    </row>
    <row r="6709" spans="1:2" ht="16" x14ac:dyDescent="0.2">
      <c r="A6709"/>
      <c r="B6709"/>
    </row>
    <row r="6710" spans="1:2" ht="16" x14ac:dyDescent="0.2">
      <c r="A6710"/>
      <c r="B6710"/>
    </row>
    <row r="6711" spans="1:2" ht="16" x14ac:dyDescent="0.2">
      <c r="A6711"/>
      <c r="B6711"/>
    </row>
    <row r="6712" spans="1:2" ht="16" x14ac:dyDescent="0.2">
      <c r="A6712"/>
      <c r="B6712"/>
    </row>
    <row r="6713" spans="1:2" ht="16" x14ac:dyDescent="0.2">
      <c r="A6713"/>
      <c r="B6713"/>
    </row>
    <row r="6714" spans="1:2" ht="16" x14ac:dyDescent="0.2">
      <c r="A6714"/>
      <c r="B6714"/>
    </row>
    <row r="6715" spans="1:2" ht="16" x14ac:dyDescent="0.2">
      <c r="A6715"/>
      <c r="B6715"/>
    </row>
    <row r="6716" spans="1:2" ht="16" x14ac:dyDescent="0.2">
      <c r="A6716"/>
      <c r="B6716"/>
    </row>
    <row r="6717" spans="1:2" ht="16" x14ac:dyDescent="0.2">
      <c r="A6717"/>
      <c r="B6717"/>
    </row>
    <row r="6718" spans="1:2" ht="16" x14ac:dyDescent="0.2">
      <c r="A6718"/>
      <c r="B6718"/>
    </row>
    <row r="6719" spans="1:2" ht="16" x14ac:dyDescent="0.2">
      <c r="A6719"/>
      <c r="B6719"/>
    </row>
    <row r="6720" spans="1:2" ht="16" x14ac:dyDescent="0.2">
      <c r="A6720"/>
      <c r="B6720"/>
    </row>
    <row r="6721" spans="1:2" ht="16" x14ac:dyDescent="0.2">
      <c r="A6721"/>
      <c r="B6721"/>
    </row>
    <row r="6722" spans="1:2" ht="16" x14ac:dyDescent="0.2">
      <c r="A6722"/>
      <c r="B6722"/>
    </row>
    <row r="6723" spans="1:2" ht="16" x14ac:dyDescent="0.2">
      <c r="A6723"/>
      <c r="B6723"/>
    </row>
    <row r="6724" spans="1:2" ht="16" x14ac:dyDescent="0.2">
      <c r="A6724"/>
      <c r="B6724"/>
    </row>
    <row r="6725" spans="1:2" ht="16" x14ac:dyDescent="0.2">
      <c r="A6725"/>
      <c r="B6725"/>
    </row>
    <row r="6726" spans="1:2" ht="16" x14ac:dyDescent="0.2">
      <c r="A6726"/>
      <c r="B6726"/>
    </row>
    <row r="6727" spans="1:2" ht="16" x14ac:dyDescent="0.2">
      <c r="A6727"/>
      <c r="B6727"/>
    </row>
    <row r="6728" spans="1:2" ht="16" x14ac:dyDescent="0.2">
      <c r="A6728"/>
      <c r="B6728"/>
    </row>
    <row r="6729" spans="1:2" ht="16" x14ac:dyDescent="0.2">
      <c r="A6729"/>
      <c r="B6729"/>
    </row>
    <row r="6730" spans="1:2" ht="16" x14ac:dyDescent="0.2">
      <c r="A6730"/>
      <c r="B6730"/>
    </row>
    <row r="6731" spans="1:2" ht="16" x14ac:dyDescent="0.2">
      <c r="A6731"/>
      <c r="B6731"/>
    </row>
    <row r="6732" spans="1:2" ht="16" x14ac:dyDescent="0.2">
      <c r="A6732"/>
      <c r="B6732"/>
    </row>
    <row r="6733" spans="1:2" ht="16" x14ac:dyDescent="0.2">
      <c r="A6733"/>
      <c r="B6733"/>
    </row>
    <row r="6734" spans="1:2" ht="16" x14ac:dyDescent="0.2">
      <c r="A6734"/>
      <c r="B6734"/>
    </row>
    <row r="6735" spans="1:2" ht="16" x14ac:dyDescent="0.2">
      <c r="A6735"/>
      <c r="B6735"/>
    </row>
    <row r="6736" spans="1:2" ht="16" x14ac:dyDescent="0.2">
      <c r="A6736"/>
      <c r="B6736"/>
    </row>
    <row r="6737" spans="1:2" ht="16" x14ac:dyDescent="0.2">
      <c r="A6737"/>
      <c r="B6737"/>
    </row>
    <row r="6738" spans="1:2" ht="16" x14ac:dyDescent="0.2">
      <c r="A6738"/>
      <c r="B6738"/>
    </row>
    <row r="6739" spans="1:2" ht="16" x14ac:dyDescent="0.2">
      <c r="A6739"/>
      <c r="B6739"/>
    </row>
    <row r="6740" spans="1:2" ht="16" x14ac:dyDescent="0.2">
      <c r="A6740"/>
      <c r="B6740"/>
    </row>
    <row r="6741" spans="1:2" ht="16" x14ac:dyDescent="0.2">
      <c r="A6741"/>
      <c r="B6741"/>
    </row>
    <row r="6742" spans="1:2" ht="16" x14ac:dyDescent="0.2">
      <c r="A6742"/>
      <c r="B6742"/>
    </row>
    <row r="6743" spans="1:2" ht="16" x14ac:dyDescent="0.2">
      <c r="A6743"/>
      <c r="B6743"/>
    </row>
    <row r="6744" spans="1:2" ht="16" x14ac:dyDescent="0.2">
      <c r="A6744"/>
      <c r="B6744"/>
    </row>
    <row r="6745" spans="1:2" ht="16" x14ac:dyDescent="0.2">
      <c r="A6745"/>
      <c r="B6745"/>
    </row>
    <row r="6746" spans="1:2" ht="16" x14ac:dyDescent="0.2">
      <c r="A6746"/>
      <c r="B6746"/>
    </row>
    <row r="6747" spans="1:2" ht="16" x14ac:dyDescent="0.2">
      <c r="A6747"/>
      <c r="B6747"/>
    </row>
    <row r="6748" spans="1:2" ht="16" x14ac:dyDescent="0.2">
      <c r="A6748"/>
      <c r="B6748"/>
    </row>
    <row r="6749" spans="1:2" ht="16" x14ac:dyDescent="0.2">
      <c r="A6749"/>
      <c r="B6749"/>
    </row>
    <row r="6750" spans="1:2" ht="16" x14ac:dyDescent="0.2">
      <c r="A6750"/>
      <c r="B6750"/>
    </row>
    <row r="6751" spans="1:2" ht="16" x14ac:dyDescent="0.2">
      <c r="A6751"/>
      <c r="B6751"/>
    </row>
    <row r="6752" spans="1:2" ht="16" x14ac:dyDescent="0.2">
      <c r="A6752"/>
      <c r="B6752"/>
    </row>
    <row r="6753" spans="1:2" ht="16" x14ac:dyDescent="0.2">
      <c r="A6753"/>
      <c r="B6753"/>
    </row>
    <row r="6754" spans="1:2" ht="16" x14ac:dyDescent="0.2">
      <c r="A6754"/>
      <c r="B6754"/>
    </row>
    <row r="6755" spans="1:2" ht="16" x14ac:dyDescent="0.2">
      <c r="A6755"/>
      <c r="B6755"/>
    </row>
    <row r="6756" spans="1:2" ht="16" x14ac:dyDescent="0.2">
      <c r="A6756"/>
      <c r="B6756"/>
    </row>
    <row r="6757" spans="1:2" ht="16" x14ac:dyDescent="0.2">
      <c r="A6757"/>
      <c r="B6757"/>
    </row>
    <row r="6758" spans="1:2" ht="16" x14ac:dyDescent="0.2">
      <c r="A6758"/>
      <c r="B6758"/>
    </row>
    <row r="6759" spans="1:2" ht="16" x14ac:dyDescent="0.2">
      <c r="A6759"/>
      <c r="B6759"/>
    </row>
    <row r="6760" spans="1:2" ht="16" x14ac:dyDescent="0.2">
      <c r="A6760"/>
      <c r="B6760"/>
    </row>
    <row r="6761" spans="1:2" ht="16" x14ac:dyDescent="0.2">
      <c r="A6761"/>
      <c r="B6761"/>
    </row>
    <row r="6762" spans="1:2" ht="16" x14ac:dyDescent="0.2">
      <c r="A6762"/>
      <c r="B6762"/>
    </row>
    <row r="6763" spans="1:2" ht="16" x14ac:dyDescent="0.2">
      <c r="A6763"/>
      <c r="B6763"/>
    </row>
    <row r="6764" spans="1:2" ht="16" x14ac:dyDescent="0.2">
      <c r="A6764"/>
      <c r="B6764"/>
    </row>
    <row r="6765" spans="1:2" ht="16" x14ac:dyDescent="0.2">
      <c r="A6765"/>
      <c r="B6765"/>
    </row>
    <row r="6766" spans="1:2" ht="16" x14ac:dyDescent="0.2">
      <c r="A6766"/>
      <c r="B6766"/>
    </row>
    <row r="6767" spans="1:2" ht="16" x14ac:dyDescent="0.2">
      <c r="A6767"/>
      <c r="B6767"/>
    </row>
    <row r="6768" spans="1:2" ht="16" x14ac:dyDescent="0.2">
      <c r="A6768"/>
      <c r="B6768"/>
    </row>
    <row r="6769" spans="1:2" ht="16" x14ac:dyDescent="0.2">
      <c r="A6769"/>
      <c r="B6769"/>
    </row>
    <row r="6770" spans="1:2" ht="16" x14ac:dyDescent="0.2">
      <c r="A6770"/>
      <c r="B6770"/>
    </row>
    <row r="6771" spans="1:2" ht="16" x14ac:dyDescent="0.2">
      <c r="A6771"/>
      <c r="B6771"/>
    </row>
    <row r="6772" spans="1:2" ht="16" x14ac:dyDescent="0.2">
      <c r="A6772"/>
      <c r="B6772"/>
    </row>
    <row r="6773" spans="1:2" ht="16" x14ac:dyDescent="0.2">
      <c r="A6773"/>
      <c r="B6773"/>
    </row>
    <row r="6774" spans="1:2" ht="16" x14ac:dyDescent="0.2">
      <c r="A6774"/>
      <c r="B6774"/>
    </row>
    <row r="6775" spans="1:2" ht="16" x14ac:dyDescent="0.2">
      <c r="A6775"/>
      <c r="B6775"/>
    </row>
    <row r="6776" spans="1:2" ht="16" x14ac:dyDescent="0.2">
      <c r="A6776"/>
      <c r="B6776"/>
    </row>
    <row r="6777" spans="1:2" ht="16" x14ac:dyDescent="0.2">
      <c r="A6777"/>
      <c r="B6777"/>
    </row>
    <row r="6778" spans="1:2" ht="16" x14ac:dyDescent="0.2">
      <c r="A6778"/>
      <c r="B6778"/>
    </row>
    <row r="6779" spans="1:2" ht="16" x14ac:dyDescent="0.2">
      <c r="A6779"/>
      <c r="B6779"/>
    </row>
    <row r="6780" spans="1:2" ht="16" x14ac:dyDescent="0.2">
      <c r="A6780"/>
      <c r="B6780"/>
    </row>
    <row r="6781" spans="1:2" ht="16" x14ac:dyDescent="0.2">
      <c r="A6781"/>
      <c r="B6781"/>
    </row>
    <row r="6782" spans="1:2" ht="16" x14ac:dyDescent="0.2">
      <c r="A6782"/>
      <c r="B6782"/>
    </row>
    <row r="6783" spans="1:2" ht="16" x14ac:dyDescent="0.2">
      <c r="A6783"/>
      <c r="B6783"/>
    </row>
    <row r="6784" spans="1:2" ht="16" x14ac:dyDescent="0.2">
      <c r="A6784"/>
      <c r="B6784"/>
    </row>
    <row r="6785" spans="1:2" ht="16" x14ac:dyDescent="0.2">
      <c r="A6785"/>
      <c r="B6785"/>
    </row>
    <row r="6786" spans="1:2" ht="16" x14ac:dyDescent="0.2">
      <c r="A6786"/>
      <c r="B6786"/>
    </row>
    <row r="6787" spans="1:2" ht="16" x14ac:dyDescent="0.2">
      <c r="A6787"/>
      <c r="B6787"/>
    </row>
    <row r="6788" spans="1:2" ht="16" x14ac:dyDescent="0.2">
      <c r="A6788"/>
      <c r="B6788"/>
    </row>
    <row r="6789" spans="1:2" ht="16" x14ac:dyDescent="0.2">
      <c r="A6789"/>
      <c r="B6789"/>
    </row>
    <row r="6790" spans="1:2" ht="16" x14ac:dyDescent="0.2">
      <c r="A6790"/>
      <c r="B6790"/>
    </row>
    <row r="6791" spans="1:2" ht="16" x14ac:dyDescent="0.2">
      <c r="A6791"/>
      <c r="B6791"/>
    </row>
    <row r="6792" spans="1:2" ht="16" x14ac:dyDescent="0.2">
      <c r="A6792"/>
      <c r="B6792"/>
    </row>
    <row r="6793" spans="1:2" ht="16" x14ac:dyDescent="0.2">
      <c r="A6793"/>
      <c r="B6793"/>
    </row>
    <row r="6794" spans="1:2" ht="16" x14ac:dyDescent="0.2">
      <c r="A6794"/>
      <c r="B6794"/>
    </row>
    <row r="6795" spans="1:2" ht="16" x14ac:dyDescent="0.2">
      <c r="A6795"/>
      <c r="B6795"/>
    </row>
    <row r="6796" spans="1:2" ht="16" x14ac:dyDescent="0.2">
      <c r="A6796"/>
      <c r="B6796"/>
    </row>
    <row r="6797" spans="1:2" ht="16" x14ac:dyDescent="0.2">
      <c r="A6797"/>
      <c r="B6797"/>
    </row>
    <row r="6798" spans="1:2" ht="16" x14ac:dyDescent="0.2">
      <c r="A6798"/>
      <c r="B6798"/>
    </row>
    <row r="6799" spans="1:2" ht="16" x14ac:dyDescent="0.2">
      <c r="A6799"/>
      <c r="B6799"/>
    </row>
    <row r="6800" spans="1:2" ht="16" x14ac:dyDescent="0.2">
      <c r="A6800"/>
      <c r="B6800"/>
    </row>
    <row r="6801" spans="1:2" ht="16" x14ac:dyDescent="0.2">
      <c r="A6801"/>
      <c r="B6801"/>
    </row>
    <row r="6802" spans="1:2" ht="16" x14ac:dyDescent="0.2">
      <c r="A6802"/>
      <c r="B6802"/>
    </row>
    <row r="6803" spans="1:2" ht="16" x14ac:dyDescent="0.2">
      <c r="A6803"/>
      <c r="B6803"/>
    </row>
    <row r="6804" spans="1:2" ht="16" x14ac:dyDescent="0.2">
      <c r="A6804"/>
      <c r="B6804"/>
    </row>
    <row r="6805" spans="1:2" ht="16" x14ac:dyDescent="0.2">
      <c r="A6805"/>
      <c r="B6805"/>
    </row>
    <row r="6806" spans="1:2" ht="16" x14ac:dyDescent="0.2">
      <c r="A6806"/>
      <c r="B6806"/>
    </row>
    <row r="6807" spans="1:2" ht="16" x14ac:dyDescent="0.2">
      <c r="A6807"/>
      <c r="B6807"/>
    </row>
    <row r="6808" spans="1:2" ht="16" x14ac:dyDescent="0.2">
      <c r="A6808"/>
      <c r="B6808"/>
    </row>
    <row r="6809" spans="1:2" ht="16" x14ac:dyDescent="0.2">
      <c r="A6809"/>
      <c r="B6809"/>
    </row>
    <row r="6810" spans="1:2" ht="16" x14ac:dyDescent="0.2">
      <c r="A6810"/>
      <c r="B6810"/>
    </row>
    <row r="6811" spans="1:2" ht="16" x14ac:dyDescent="0.2">
      <c r="A6811"/>
      <c r="B6811"/>
    </row>
    <row r="6812" spans="1:2" ht="16" x14ac:dyDescent="0.2">
      <c r="A6812"/>
      <c r="B6812"/>
    </row>
    <row r="6813" spans="1:2" ht="16" x14ac:dyDescent="0.2">
      <c r="A6813"/>
      <c r="B6813"/>
    </row>
    <row r="6814" spans="1:2" ht="16" x14ac:dyDescent="0.2">
      <c r="A6814"/>
      <c r="B6814"/>
    </row>
    <row r="6815" spans="1:2" ht="16" x14ac:dyDescent="0.2">
      <c r="A6815"/>
      <c r="B6815"/>
    </row>
    <row r="6816" spans="1:2" ht="16" x14ac:dyDescent="0.2">
      <c r="A6816"/>
      <c r="B6816"/>
    </row>
    <row r="6817" spans="1:2" ht="16" x14ac:dyDescent="0.2">
      <c r="A6817"/>
      <c r="B6817"/>
    </row>
    <row r="6818" spans="1:2" ht="16" x14ac:dyDescent="0.2">
      <c r="A6818"/>
      <c r="B6818"/>
    </row>
    <row r="6819" spans="1:2" ht="16" x14ac:dyDescent="0.2">
      <c r="A6819"/>
      <c r="B6819"/>
    </row>
    <row r="6820" spans="1:2" ht="16" x14ac:dyDescent="0.2">
      <c r="A6820"/>
      <c r="B6820"/>
    </row>
    <row r="6821" spans="1:2" ht="16" x14ac:dyDescent="0.2">
      <c r="A6821"/>
      <c r="B6821"/>
    </row>
    <row r="6822" spans="1:2" ht="16" x14ac:dyDescent="0.2">
      <c r="A6822"/>
      <c r="B6822"/>
    </row>
    <row r="6823" spans="1:2" ht="16" x14ac:dyDescent="0.2">
      <c r="A6823"/>
      <c r="B6823"/>
    </row>
    <row r="6824" spans="1:2" ht="16" x14ac:dyDescent="0.2">
      <c r="A6824"/>
      <c r="B6824"/>
    </row>
    <row r="6825" spans="1:2" ht="16" x14ac:dyDescent="0.2">
      <c r="A6825"/>
      <c r="B6825"/>
    </row>
    <row r="6826" spans="1:2" ht="16" x14ac:dyDescent="0.2">
      <c r="A6826"/>
      <c r="B6826"/>
    </row>
    <row r="6827" spans="1:2" ht="16" x14ac:dyDescent="0.2">
      <c r="A6827"/>
      <c r="B6827"/>
    </row>
    <row r="6828" spans="1:2" ht="16" x14ac:dyDescent="0.2">
      <c r="A6828"/>
      <c r="B6828"/>
    </row>
    <row r="6829" spans="1:2" ht="16" x14ac:dyDescent="0.2">
      <c r="A6829"/>
      <c r="B6829"/>
    </row>
    <row r="6830" spans="1:2" ht="16" x14ac:dyDescent="0.2">
      <c r="A6830"/>
      <c r="B6830"/>
    </row>
    <row r="6831" spans="1:2" ht="16" x14ac:dyDescent="0.2">
      <c r="A6831"/>
      <c r="B6831"/>
    </row>
    <row r="6832" spans="1:2" ht="16" x14ac:dyDescent="0.2">
      <c r="A6832"/>
      <c r="B6832"/>
    </row>
    <row r="6833" spans="1:2" ht="16" x14ac:dyDescent="0.2">
      <c r="A6833"/>
      <c r="B6833"/>
    </row>
    <row r="6834" spans="1:2" ht="16" x14ac:dyDescent="0.2">
      <c r="A6834"/>
      <c r="B6834"/>
    </row>
    <row r="6835" spans="1:2" ht="16" x14ac:dyDescent="0.2">
      <c r="A6835"/>
      <c r="B6835"/>
    </row>
    <row r="6836" spans="1:2" ht="16" x14ac:dyDescent="0.2">
      <c r="A6836"/>
      <c r="B6836"/>
    </row>
    <row r="6837" spans="1:2" ht="16" x14ac:dyDescent="0.2">
      <c r="A6837"/>
      <c r="B6837"/>
    </row>
    <row r="6838" spans="1:2" ht="16" x14ac:dyDescent="0.2">
      <c r="A6838"/>
      <c r="B6838"/>
    </row>
    <row r="6839" spans="1:2" ht="16" x14ac:dyDescent="0.2">
      <c r="A6839"/>
      <c r="B6839"/>
    </row>
    <row r="6840" spans="1:2" ht="16" x14ac:dyDescent="0.2">
      <c r="A6840"/>
      <c r="B6840"/>
    </row>
    <row r="6841" spans="1:2" ht="16" x14ac:dyDescent="0.2">
      <c r="A6841"/>
      <c r="B6841"/>
    </row>
    <row r="6842" spans="1:2" ht="16" x14ac:dyDescent="0.2">
      <c r="A6842"/>
      <c r="B6842"/>
    </row>
    <row r="6843" spans="1:2" ht="16" x14ac:dyDescent="0.2">
      <c r="A6843"/>
      <c r="B6843"/>
    </row>
    <row r="6844" spans="1:2" ht="16" x14ac:dyDescent="0.2">
      <c r="A6844"/>
      <c r="B6844"/>
    </row>
    <row r="6845" spans="1:2" ht="16" x14ac:dyDescent="0.2">
      <c r="A6845"/>
      <c r="B6845"/>
    </row>
    <row r="6846" spans="1:2" ht="16" x14ac:dyDescent="0.2">
      <c r="A6846"/>
      <c r="B6846"/>
    </row>
    <row r="6847" spans="1:2" ht="16" x14ac:dyDescent="0.2">
      <c r="A6847"/>
      <c r="B6847"/>
    </row>
    <row r="6848" spans="1:2" ht="16" x14ac:dyDescent="0.2">
      <c r="A6848"/>
      <c r="B6848"/>
    </row>
    <row r="6849" spans="1:2" ht="16" x14ac:dyDescent="0.2">
      <c r="A6849"/>
      <c r="B6849"/>
    </row>
    <row r="6850" spans="1:2" ht="16" x14ac:dyDescent="0.2">
      <c r="A6850"/>
      <c r="B6850"/>
    </row>
    <row r="6851" spans="1:2" ht="16" x14ac:dyDescent="0.2">
      <c r="A6851"/>
      <c r="B6851"/>
    </row>
    <row r="6852" spans="1:2" ht="16" x14ac:dyDescent="0.2">
      <c r="A6852"/>
      <c r="B6852"/>
    </row>
    <row r="6853" spans="1:2" ht="16" x14ac:dyDescent="0.2">
      <c r="A6853"/>
      <c r="B6853"/>
    </row>
    <row r="6854" spans="1:2" ht="16" x14ac:dyDescent="0.2">
      <c r="A6854"/>
      <c r="B6854"/>
    </row>
    <row r="6855" spans="1:2" ht="16" x14ac:dyDescent="0.2">
      <c r="A6855"/>
      <c r="B6855"/>
    </row>
    <row r="6856" spans="1:2" ht="16" x14ac:dyDescent="0.2">
      <c r="A6856"/>
      <c r="B6856"/>
    </row>
    <row r="6857" spans="1:2" ht="16" x14ac:dyDescent="0.2">
      <c r="A6857"/>
      <c r="B6857"/>
    </row>
    <row r="6858" spans="1:2" ht="16" x14ac:dyDescent="0.2">
      <c r="A6858"/>
      <c r="B6858"/>
    </row>
    <row r="6859" spans="1:2" ht="16" x14ac:dyDescent="0.2">
      <c r="A6859"/>
      <c r="B6859"/>
    </row>
    <row r="6860" spans="1:2" ht="16" x14ac:dyDescent="0.2">
      <c r="A6860"/>
      <c r="B6860"/>
    </row>
    <row r="6861" spans="1:2" ht="16" x14ac:dyDescent="0.2">
      <c r="A6861"/>
      <c r="B6861"/>
    </row>
    <row r="6862" spans="1:2" ht="16" x14ac:dyDescent="0.2">
      <c r="A6862"/>
      <c r="B6862"/>
    </row>
    <row r="6863" spans="1:2" ht="16" x14ac:dyDescent="0.2">
      <c r="A6863"/>
      <c r="B6863"/>
    </row>
    <row r="6864" spans="1:2" ht="16" x14ac:dyDescent="0.2">
      <c r="A6864"/>
      <c r="B6864"/>
    </row>
    <row r="6865" spans="1:2" ht="16" x14ac:dyDescent="0.2">
      <c r="A6865"/>
      <c r="B6865"/>
    </row>
    <row r="6866" spans="1:2" ht="16" x14ac:dyDescent="0.2">
      <c r="A6866"/>
      <c r="B6866"/>
    </row>
    <row r="6867" spans="1:2" ht="16" x14ac:dyDescent="0.2">
      <c r="A6867"/>
      <c r="B6867"/>
    </row>
    <row r="6868" spans="1:2" ht="16" x14ac:dyDescent="0.2">
      <c r="A6868"/>
      <c r="B6868"/>
    </row>
    <row r="6869" spans="1:2" ht="16" x14ac:dyDescent="0.2">
      <c r="A6869"/>
      <c r="B6869"/>
    </row>
    <row r="6870" spans="1:2" ht="16" x14ac:dyDescent="0.2">
      <c r="A6870"/>
      <c r="B6870"/>
    </row>
    <row r="6871" spans="1:2" ht="16" x14ac:dyDescent="0.2">
      <c r="A6871"/>
      <c r="B6871"/>
    </row>
    <row r="6872" spans="1:2" ht="16" x14ac:dyDescent="0.2">
      <c r="A6872"/>
      <c r="B6872"/>
    </row>
    <row r="6873" spans="1:2" ht="16" x14ac:dyDescent="0.2">
      <c r="A6873"/>
      <c r="B6873"/>
    </row>
    <row r="6874" spans="1:2" ht="16" x14ac:dyDescent="0.2">
      <c r="A6874"/>
      <c r="B6874"/>
    </row>
    <row r="6875" spans="1:2" ht="16" x14ac:dyDescent="0.2">
      <c r="A6875"/>
      <c r="B6875"/>
    </row>
    <row r="6876" spans="1:2" ht="16" x14ac:dyDescent="0.2">
      <c r="A6876"/>
      <c r="B6876"/>
    </row>
    <row r="6877" spans="1:2" ht="16" x14ac:dyDescent="0.2">
      <c r="A6877"/>
      <c r="B6877"/>
    </row>
    <row r="6878" spans="1:2" ht="16" x14ac:dyDescent="0.2">
      <c r="A6878"/>
      <c r="B6878"/>
    </row>
    <row r="6879" spans="1:2" ht="16" x14ac:dyDescent="0.2">
      <c r="A6879"/>
      <c r="B6879"/>
    </row>
    <row r="6880" spans="1:2" ht="16" x14ac:dyDescent="0.2">
      <c r="A6880"/>
      <c r="B6880"/>
    </row>
    <row r="6881" spans="1:2" ht="16" x14ac:dyDescent="0.2">
      <c r="A6881"/>
      <c r="B6881"/>
    </row>
    <row r="6882" spans="1:2" ht="16" x14ac:dyDescent="0.2">
      <c r="A6882"/>
      <c r="B6882"/>
    </row>
    <row r="6883" spans="1:2" ht="16" x14ac:dyDescent="0.2">
      <c r="A6883"/>
      <c r="B6883"/>
    </row>
    <row r="6884" spans="1:2" ht="16" x14ac:dyDescent="0.2">
      <c r="A6884"/>
      <c r="B6884"/>
    </row>
    <row r="6885" spans="1:2" ht="16" x14ac:dyDescent="0.2">
      <c r="A6885"/>
      <c r="B6885"/>
    </row>
    <row r="6886" spans="1:2" ht="16" x14ac:dyDescent="0.2">
      <c r="A6886"/>
      <c r="B6886"/>
    </row>
    <row r="6887" spans="1:2" ht="16" x14ac:dyDescent="0.2">
      <c r="A6887"/>
      <c r="B6887"/>
    </row>
    <row r="6888" spans="1:2" ht="16" x14ac:dyDescent="0.2">
      <c r="A6888"/>
      <c r="B6888"/>
    </row>
    <row r="6889" spans="1:2" ht="16" x14ac:dyDescent="0.2">
      <c r="A6889"/>
      <c r="B6889"/>
    </row>
    <row r="6890" spans="1:2" ht="16" x14ac:dyDescent="0.2">
      <c r="A6890"/>
      <c r="B6890"/>
    </row>
    <row r="6891" spans="1:2" ht="16" x14ac:dyDescent="0.2">
      <c r="A6891"/>
      <c r="B6891"/>
    </row>
    <row r="6892" spans="1:2" ht="16" x14ac:dyDescent="0.2">
      <c r="A6892"/>
      <c r="B6892"/>
    </row>
    <row r="6893" spans="1:2" ht="16" x14ac:dyDescent="0.2">
      <c r="A6893"/>
      <c r="B6893"/>
    </row>
    <row r="6894" spans="1:2" ht="16" x14ac:dyDescent="0.2">
      <c r="A6894"/>
      <c r="B6894"/>
    </row>
    <row r="6895" spans="1:2" ht="16" x14ac:dyDescent="0.2">
      <c r="A6895"/>
      <c r="B6895"/>
    </row>
    <row r="6896" spans="1:2" ht="16" x14ac:dyDescent="0.2">
      <c r="A6896"/>
      <c r="B6896"/>
    </row>
    <row r="6897" spans="1:2" ht="16" x14ac:dyDescent="0.2">
      <c r="A6897"/>
      <c r="B6897"/>
    </row>
    <row r="6898" spans="1:2" ht="16" x14ac:dyDescent="0.2">
      <c r="A6898"/>
      <c r="B6898"/>
    </row>
    <row r="6899" spans="1:2" ht="16" x14ac:dyDescent="0.2">
      <c r="A6899"/>
      <c r="B6899"/>
    </row>
    <row r="6900" spans="1:2" ht="16" x14ac:dyDescent="0.2">
      <c r="A6900"/>
      <c r="B6900"/>
    </row>
    <row r="6901" spans="1:2" ht="16" x14ac:dyDescent="0.2">
      <c r="A6901"/>
      <c r="B6901"/>
    </row>
    <row r="6902" spans="1:2" ht="16" x14ac:dyDescent="0.2">
      <c r="A6902"/>
      <c r="B6902"/>
    </row>
    <row r="6903" spans="1:2" ht="16" x14ac:dyDescent="0.2">
      <c r="A6903"/>
      <c r="B6903"/>
    </row>
    <row r="6904" spans="1:2" ht="16" x14ac:dyDescent="0.2">
      <c r="A6904"/>
      <c r="B6904"/>
    </row>
    <row r="6905" spans="1:2" ht="16" x14ac:dyDescent="0.2">
      <c r="A6905"/>
      <c r="B6905"/>
    </row>
    <row r="6906" spans="1:2" ht="16" x14ac:dyDescent="0.2">
      <c r="A6906"/>
      <c r="B6906"/>
    </row>
    <row r="6907" spans="1:2" ht="16" x14ac:dyDescent="0.2">
      <c r="A6907"/>
      <c r="B6907"/>
    </row>
    <row r="6908" spans="1:2" ht="16" x14ac:dyDescent="0.2">
      <c r="A6908"/>
      <c r="B6908"/>
    </row>
    <row r="6909" spans="1:2" ht="16" x14ac:dyDescent="0.2">
      <c r="A6909"/>
      <c r="B6909"/>
    </row>
    <row r="6910" spans="1:2" ht="16" x14ac:dyDescent="0.2">
      <c r="A6910"/>
      <c r="B6910"/>
    </row>
    <row r="6911" spans="1:2" ht="16" x14ac:dyDescent="0.2">
      <c r="A6911"/>
      <c r="B6911"/>
    </row>
    <row r="6912" spans="1:2" ht="16" x14ac:dyDescent="0.2">
      <c r="A6912"/>
      <c r="B6912"/>
    </row>
    <row r="6913" spans="1:2" ht="16" x14ac:dyDescent="0.2">
      <c r="A6913"/>
      <c r="B6913"/>
    </row>
    <row r="6914" spans="1:2" ht="16" x14ac:dyDescent="0.2">
      <c r="A6914"/>
      <c r="B6914"/>
    </row>
    <row r="6915" spans="1:2" ht="16" x14ac:dyDescent="0.2">
      <c r="A6915"/>
      <c r="B6915"/>
    </row>
    <row r="6916" spans="1:2" ht="16" x14ac:dyDescent="0.2">
      <c r="A6916"/>
      <c r="B6916"/>
    </row>
    <row r="6917" spans="1:2" ht="16" x14ac:dyDescent="0.2">
      <c r="A6917"/>
      <c r="B6917"/>
    </row>
    <row r="6918" spans="1:2" ht="16" x14ac:dyDescent="0.2">
      <c r="A6918"/>
      <c r="B6918"/>
    </row>
    <row r="6919" spans="1:2" ht="16" x14ac:dyDescent="0.2">
      <c r="A6919"/>
      <c r="B6919"/>
    </row>
    <row r="6920" spans="1:2" ht="16" x14ac:dyDescent="0.2">
      <c r="A6920"/>
      <c r="B6920"/>
    </row>
    <row r="6921" spans="1:2" ht="16" x14ac:dyDescent="0.2">
      <c r="A6921"/>
      <c r="B6921"/>
    </row>
    <row r="6922" spans="1:2" ht="16" x14ac:dyDescent="0.2">
      <c r="A6922"/>
      <c r="B6922"/>
    </row>
    <row r="6923" spans="1:2" ht="16" x14ac:dyDescent="0.2">
      <c r="A6923"/>
      <c r="B6923"/>
    </row>
    <row r="6924" spans="1:2" ht="16" x14ac:dyDescent="0.2">
      <c r="A6924"/>
      <c r="B6924"/>
    </row>
    <row r="6925" spans="1:2" ht="16" x14ac:dyDescent="0.2">
      <c r="A6925"/>
      <c r="B6925"/>
    </row>
    <row r="6926" spans="1:2" ht="16" x14ac:dyDescent="0.2">
      <c r="A6926"/>
      <c r="B6926"/>
    </row>
    <row r="6927" spans="1:2" ht="16" x14ac:dyDescent="0.2">
      <c r="A6927"/>
      <c r="B6927"/>
    </row>
    <row r="6928" spans="1:2" ht="16" x14ac:dyDescent="0.2">
      <c r="A6928"/>
      <c r="B6928"/>
    </row>
    <row r="6929" spans="1:2" ht="16" x14ac:dyDescent="0.2">
      <c r="A6929"/>
      <c r="B6929"/>
    </row>
    <row r="6930" spans="1:2" ht="16" x14ac:dyDescent="0.2">
      <c r="A6930"/>
      <c r="B6930"/>
    </row>
    <row r="6931" spans="1:2" ht="16" x14ac:dyDescent="0.2">
      <c r="A6931"/>
      <c r="B6931"/>
    </row>
    <row r="6932" spans="1:2" ht="16" x14ac:dyDescent="0.2">
      <c r="A6932"/>
      <c r="B6932"/>
    </row>
    <row r="6933" spans="1:2" ht="16" x14ac:dyDescent="0.2">
      <c r="A6933"/>
      <c r="B6933"/>
    </row>
    <row r="6934" spans="1:2" ht="16" x14ac:dyDescent="0.2">
      <c r="A6934"/>
      <c r="B6934"/>
    </row>
    <row r="6935" spans="1:2" ht="16" x14ac:dyDescent="0.2">
      <c r="A6935"/>
      <c r="B6935"/>
    </row>
    <row r="6936" spans="1:2" ht="16" x14ac:dyDescent="0.2">
      <c r="A6936"/>
      <c r="B6936"/>
    </row>
    <row r="6937" spans="1:2" ht="16" x14ac:dyDescent="0.2">
      <c r="A6937"/>
      <c r="B6937"/>
    </row>
    <row r="6938" spans="1:2" ht="16" x14ac:dyDescent="0.2">
      <c r="A6938"/>
      <c r="B6938"/>
    </row>
    <row r="6939" spans="1:2" ht="16" x14ac:dyDescent="0.2">
      <c r="A6939"/>
      <c r="B6939"/>
    </row>
    <row r="6940" spans="1:2" ht="16" x14ac:dyDescent="0.2">
      <c r="A6940"/>
      <c r="B6940"/>
    </row>
    <row r="6941" spans="1:2" ht="16" x14ac:dyDescent="0.2">
      <c r="A6941"/>
      <c r="B6941"/>
    </row>
    <row r="6942" spans="1:2" ht="16" x14ac:dyDescent="0.2">
      <c r="A6942"/>
      <c r="B6942"/>
    </row>
    <row r="6943" spans="1:2" ht="16" x14ac:dyDescent="0.2">
      <c r="A6943"/>
      <c r="B6943"/>
    </row>
    <row r="6944" spans="1:2" ht="16" x14ac:dyDescent="0.2">
      <c r="A6944"/>
      <c r="B6944"/>
    </row>
    <row r="6945" spans="1:2" ht="16" x14ac:dyDescent="0.2">
      <c r="A6945"/>
      <c r="B6945"/>
    </row>
    <row r="6946" spans="1:2" ht="16" x14ac:dyDescent="0.2">
      <c r="A6946"/>
      <c r="B6946"/>
    </row>
    <row r="6947" spans="1:2" ht="16" x14ac:dyDescent="0.2">
      <c r="A6947"/>
      <c r="B6947"/>
    </row>
    <row r="6948" spans="1:2" ht="16" x14ac:dyDescent="0.2">
      <c r="A6948"/>
      <c r="B6948"/>
    </row>
    <row r="6949" spans="1:2" ht="16" x14ac:dyDescent="0.2">
      <c r="A6949"/>
      <c r="B6949"/>
    </row>
    <row r="6950" spans="1:2" ht="16" x14ac:dyDescent="0.2">
      <c r="A6950"/>
      <c r="B6950"/>
    </row>
    <row r="6951" spans="1:2" ht="16" x14ac:dyDescent="0.2">
      <c r="A6951"/>
      <c r="B6951"/>
    </row>
    <row r="6952" spans="1:2" ht="16" x14ac:dyDescent="0.2">
      <c r="A6952"/>
      <c r="B6952"/>
    </row>
    <row r="6953" spans="1:2" ht="16" x14ac:dyDescent="0.2">
      <c r="A6953"/>
      <c r="B6953"/>
    </row>
    <row r="6954" spans="1:2" ht="16" x14ac:dyDescent="0.2">
      <c r="A6954"/>
      <c r="B6954"/>
    </row>
    <row r="6955" spans="1:2" ht="16" x14ac:dyDescent="0.2">
      <c r="A6955"/>
      <c r="B6955"/>
    </row>
    <row r="6956" spans="1:2" ht="16" x14ac:dyDescent="0.2">
      <c r="A6956"/>
      <c r="B6956"/>
    </row>
    <row r="6957" spans="1:2" ht="16" x14ac:dyDescent="0.2">
      <c r="A6957"/>
      <c r="B6957"/>
    </row>
    <row r="6958" spans="1:2" ht="16" x14ac:dyDescent="0.2">
      <c r="A6958"/>
      <c r="B6958"/>
    </row>
    <row r="6959" spans="1:2" ht="16" x14ac:dyDescent="0.2">
      <c r="A6959"/>
      <c r="B6959"/>
    </row>
    <row r="6960" spans="1:2" ht="16" x14ac:dyDescent="0.2">
      <c r="A6960"/>
      <c r="B6960"/>
    </row>
    <row r="6961" spans="1:2" ht="16" x14ac:dyDescent="0.2">
      <c r="A6961"/>
      <c r="B6961"/>
    </row>
    <row r="6962" spans="1:2" ht="16" x14ac:dyDescent="0.2">
      <c r="A6962"/>
      <c r="B6962"/>
    </row>
    <row r="6963" spans="1:2" ht="16" x14ac:dyDescent="0.2">
      <c r="A6963"/>
      <c r="B6963"/>
    </row>
    <row r="6964" spans="1:2" ht="16" x14ac:dyDescent="0.2">
      <c r="A6964"/>
      <c r="B6964"/>
    </row>
    <row r="6965" spans="1:2" ht="16" x14ac:dyDescent="0.2">
      <c r="A6965"/>
      <c r="B6965"/>
    </row>
    <row r="6966" spans="1:2" ht="16" x14ac:dyDescent="0.2">
      <c r="A6966"/>
      <c r="B6966"/>
    </row>
    <row r="6967" spans="1:2" ht="16" x14ac:dyDescent="0.2">
      <c r="A6967"/>
      <c r="B6967"/>
    </row>
    <row r="6968" spans="1:2" ht="16" x14ac:dyDescent="0.2">
      <c r="A6968"/>
      <c r="B6968"/>
    </row>
    <row r="6969" spans="1:2" ht="16" x14ac:dyDescent="0.2">
      <c r="A6969"/>
      <c r="B6969"/>
    </row>
    <row r="6970" spans="1:2" ht="16" x14ac:dyDescent="0.2">
      <c r="A6970"/>
      <c r="B6970"/>
    </row>
    <row r="6971" spans="1:2" ht="16" x14ac:dyDescent="0.2">
      <c r="A6971"/>
      <c r="B6971"/>
    </row>
    <row r="6972" spans="1:2" ht="16" x14ac:dyDescent="0.2">
      <c r="A6972"/>
      <c r="B6972"/>
    </row>
    <row r="6973" spans="1:2" ht="16" x14ac:dyDescent="0.2">
      <c r="A6973"/>
      <c r="B6973"/>
    </row>
    <row r="6974" spans="1:2" ht="16" x14ac:dyDescent="0.2">
      <c r="A6974"/>
      <c r="B6974"/>
    </row>
    <row r="6975" spans="1:2" ht="16" x14ac:dyDescent="0.2">
      <c r="A6975"/>
      <c r="B6975"/>
    </row>
    <row r="6976" spans="1:2" ht="16" x14ac:dyDescent="0.2">
      <c r="A6976"/>
      <c r="B6976"/>
    </row>
    <row r="6977" spans="1:2" ht="16" x14ac:dyDescent="0.2">
      <c r="A6977"/>
      <c r="B6977"/>
    </row>
    <row r="6978" spans="1:2" ht="16" x14ac:dyDescent="0.2">
      <c r="A6978"/>
      <c r="B6978"/>
    </row>
    <row r="6979" spans="1:2" ht="16" x14ac:dyDescent="0.2">
      <c r="A6979"/>
      <c r="B6979"/>
    </row>
    <row r="6980" spans="1:2" ht="16" x14ac:dyDescent="0.2">
      <c r="A6980"/>
      <c r="B6980"/>
    </row>
    <row r="6981" spans="1:2" ht="16" x14ac:dyDescent="0.2">
      <c r="A6981"/>
      <c r="B6981"/>
    </row>
    <row r="6982" spans="1:2" ht="16" x14ac:dyDescent="0.2">
      <c r="A6982"/>
      <c r="B6982"/>
    </row>
    <row r="6983" spans="1:2" ht="16" x14ac:dyDescent="0.2">
      <c r="A6983"/>
      <c r="B6983"/>
    </row>
    <row r="6984" spans="1:2" ht="16" x14ac:dyDescent="0.2">
      <c r="A6984"/>
      <c r="B6984"/>
    </row>
    <row r="6985" spans="1:2" ht="16" x14ac:dyDescent="0.2">
      <c r="A6985"/>
      <c r="B6985"/>
    </row>
    <row r="6986" spans="1:2" ht="16" x14ac:dyDescent="0.2">
      <c r="A6986"/>
      <c r="B6986"/>
    </row>
    <row r="6987" spans="1:2" ht="16" x14ac:dyDescent="0.2">
      <c r="A6987"/>
      <c r="B6987"/>
    </row>
    <row r="6988" spans="1:2" ht="16" x14ac:dyDescent="0.2">
      <c r="A6988"/>
      <c r="B6988"/>
    </row>
    <row r="6989" spans="1:2" ht="16" x14ac:dyDescent="0.2">
      <c r="A6989"/>
      <c r="B6989"/>
    </row>
    <row r="6990" spans="1:2" ht="16" x14ac:dyDescent="0.2">
      <c r="A6990"/>
      <c r="B6990"/>
    </row>
    <row r="6991" spans="1:2" ht="16" x14ac:dyDescent="0.2">
      <c r="A6991"/>
      <c r="B6991"/>
    </row>
    <row r="6992" spans="1:2" ht="16" x14ac:dyDescent="0.2">
      <c r="A6992"/>
      <c r="B6992"/>
    </row>
    <row r="6993" spans="1:2" ht="16" x14ac:dyDescent="0.2">
      <c r="A6993"/>
      <c r="B6993"/>
    </row>
    <row r="6994" spans="1:2" ht="16" x14ac:dyDescent="0.2">
      <c r="A6994"/>
      <c r="B6994"/>
    </row>
    <row r="6995" spans="1:2" ht="16" x14ac:dyDescent="0.2">
      <c r="A6995"/>
      <c r="B6995"/>
    </row>
    <row r="6996" spans="1:2" ht="16" x14ac:dyDescent="0.2">
      <c r="A6996"/>
      <c r="B6996"/>
    </row>
    <row r="6997" spans="1:2" ht="16" x14ac:dyDescent="0.2">
      <c r="A6997"/>
      <c r="B6997"/>
    </row>
    <row r="6998" spans="1:2" ht="16" x14ac:dyDescent="0.2">
      <c r="A6998"/>
      <c r="B6998"/>
    </row>
    <row r="6999" spans="1:2" ht="16" x14ac:dyDescent="0.2">
      <c r="A6999"/>
      <c r="B6999"/>
    </row>
    <row r="7000" spans="1:2" ht="16" x14ac:dyDescent="0.2">
      <c r="A7000"/>
      <c r="B7000"/>
    </row>
    <row r="7001" spans="1:2" ht="16" x14ac:dyDescent="0.2">
      <c r="A7001"/>
      <c r="B7001"/>
    </row>
    <row r="7002" spans="1:2" ht="16" x14ac:dyDescent="0.2">
      <c r="A7002"/>
      <c r="B7002"/>
    </row>
    <row r="7003" spans="1:2" ht="16" x14ac:dyDescent="0.2">
      <c r="A7003"/>
      <c r="B7003"/>
    </row>
    <row r="7004" spans="1:2" ht="16" x14ac:dyDescent="0.2">
      <c r="A7004"/>
      <c r="B7004"/>
    </row>
    <row r="7005" spans="1:2" ht="16" x14ac:dyDescent="0.2">
      <c r="A7005"/>
      <c r="B7005"/>
    </row>
    <row r="7006" spans="1:2" ht="16" x14ac:dyDescent="0.2">
      <c r="A7006"/>
      <c r="B7006"/>
    </row>
    <row r="7007" spans="1:2" ht="16" x14ac:dyDescent="0.2">
      <c r="A7007"/>
      <c r="B7007"/>
    </row>
    <row r="7008" spans="1:2" ht="16" x14ac:dyDescent="0.2">
      <c r="A7008"/>
      <c r="B7008"/>
    </row>
    <row r="7009" spans="1:2" ht="16" x14ac:dyDescent="0.2">
      <c r="A7009"/>
      <c r="B7009"/>
    </row>
    <row r="7010" spans="1:2" ht="16" x14ac:dyDescent="0.2">
      <c r="A7010"/>
      <c r="B7010"/>
    </row>
    <row r="7011" spans="1:2" ht="16" x14ac:dyDescent="0.2">
      <c r="A7011"/>
      <c r="B7011"/>
    </row>
    <row r="7012" spans="1:2" ht="16" x14ac:dyDescent="0.2">
      <c r="A7012"/>
      <c r="B7012"/>
    </row>
    <row r="7013" spans="1:2" ht="16" x14ac:dyDescent="0.2">
      <c r="A7013"/>
      <c r="B7013"/>
    </row>
    <row r="7014" spans="1:2" ht="16" x14ac:dyDescent="0.2">
      <c r="A7014"/>
      <c r="B7014"/>
    </row>
    <row r="7015" spans="1:2" ht="16" x14ac:dyDescent="0.2">
      <c r="A7015"/>
      <c r="B7015"/>
    </row>
    <row r="7016" spans="1:2" ht="16" x14ac:dyDescent="0.2">
      <c r="A7016"/>
      <c r="B7016"/>
    </row>
    <row r="7017" spans="1:2" ht="16" x14ac:dyDescent="0.2">
      <c r="A7017"/>
      <c r="B7017"/>
    </row>
    <row r="7018" spans="1:2" ht="16" x14ac:dyDescent="0.2">
      <c r="A7018"/>
      <c r="B7018"/>
    </row>
    <row r="7019" spans="1:2" ht="16" x14ac:dyDescent="0.2">
      <c r="A7019"/>
      <c r="B7019"/>
    </row>
    <row r="7020" spans="1:2" ht="16" x14ac:dyDescent="0.2">
      <c r="A7020"/>
      <c r="B7020"/>
    </row>
    <row r="7021" spans="1:2" ht="16" x14ac:dyDescent="0.2">
      <c r="A7021"/>
      <c r="B7021"/>
    </row>
    <row r="7022" spans="1:2" ht="16" x14ac:dyDescent="0.2">
      <c r="A7022"/>
      <c r="B7022"/>
    </row>
    <row r="7023" spans="1:2" ht="16" x14ac:dyDescent="0.2">
      <c r="A7023"/>
      <c r="B7023"/>
    </row>
    <row r="7024" spans="1:2" ht="16" x14ac:dyDescent="0.2">
      <c r="A7024"/>
      <c r="B7024"/>
    </row>
    <row r="7025" spans="1:2" ht="16" x14ac:dyDescent="0.2">
      <c r="A7025"/>
      <c r="B7025"/>
    </row>
    <row r="7026" spans="1:2" ht="16" x14ac:dyDescent="0.2">
      <c r="A7026"/>
      <c r="B7026"/>
    </row>
    <row r="7027" spans="1:2" ht="16" x14ac:dyDescent="0.2">
      <c r="A7027"/>
      <c r="B7027"/>
    </row>
    <row r="7028" spans="1:2" ht="16" x14ac:dyDescent="0.2">
      <c r="A7028"/>
      <c r="B7028"/>
    </row>
    <row r="7029" spans="1:2" ht="16" x14ac:dyDescent="0.2">
      <c r="A7029"/>
      <c r="B7029"/>
    </row>
    <row r="7030" spans="1:2" ht="16" x14ac:dyDescent="0.2">
      <c r="A7030"/>
      <c r="B7030"/>
    </row>
    <row r="7031" spans="1:2" ht="16" x14ac:dyDescent="0.2">
      <c r="A7031"/>
      <c r="B7031"/>
    </row>
    <row r="7032" spans="1:2" ht="16" x14ac:dyDescent="0.2">
      <c r="A7032"/>
      <c r="B7032"/>
    </row>
    <row r="7033" spans="1:2" ht="16" x14ac:dyDescent="0.2">
      <c r="A7033"/>
      <c r="B7033"/>
    </row>
    <row r="7034" spans="1:2" ht="16" x14ac:dyDescent="0.2">
      <c r="A7034"/>
      <c r="B7034"/>
    </row>
    <row r="7035" spans="1:2" ht="16" x14ac:dyDescent="0.2">
      <c r="A7035"/>
      <c r="B7035"/>
    </row>
    <row r="7036" spans="1:2" ht="16" x14ac:dyDescent="0.2">
      <c r="A7036"/>
      <c r="B7036"/>
    </row>
    <row r="7037" spans="1:2" ht="16" x14ac:dyDescent="0.2">
      <c r="A7037"/>
      <c r="B7037"/>
    </row>
    <row r="7038" spans="1:2" ht="16" x14ac:dyDescent="0.2">
      <c r="A7038"/>
      <c r="B7038"/>
    </row>
    <row r="7039" spans="1:2" ht="16" x14ac:dyDescent="0.2">
      <c r="A7039"/>
      <c r="B7039"/>
    </row>
    <row r="7040" spans="1:2" ht="16" x14ac:dyDescent="0.2">
      <c r="A7040"/>
      <c r="B7040"/>
    </row>
    <row r="7041" spans="1:2" ht="16" x14ac:dyDescent="0.2">
      <c r="A7041"/>
      <c r="B7041"/>
    </row>
    <row r="7042" spans="1:2" ht="16" x14ac:dyDescent="0.2">
      <c r="A7042"/>
      <c r="B7042"/>
    </row>
    <row r="7043" spans="1:2" ht="16" x14ac:dyDescent="0.2">
      <c r="A7043"/>
      <c r="B7043"/>
    </row>
    <row r="7044" spans="1:2" ht="16" x14ac:dyDescent="0.2">
      <c r="A7044"/>
      <c r="B7044"/>
    </row>
    <row r="7045" spans="1:2" ht="16" x14ac:dyDescent="0.2">
      <c r="A7045"/>
      <c r="B7045"/>
    </row>
    <row r="7046" spans="1:2" ht="16" x14ac:dyDescent="0.2">
      <c r="A7046"/>
      <c r="B7046"/>
    </row>
    <row r="7047" spans="1:2" ht="16" x14ac:dyDescent="0.2">
      <c r="A7047"/>
      <c r="B7047"/>
    </row>
    <row r="7048" spans="1:2" ht="16" x14ac:dyDescent="0.2">
      <c r="A7048"/>
      <c r="B7048"/>
    </row>
    <row r="7049" spans="1:2" ht="16" x14ac:dyDescent="0.2">
      <c r="A7049"/>
      <c r="B7049"/>
    </row>
    <row r="7050" spans="1:2" ht="16" x14ac:dyDescent="0.2">
      <c r="A7050"/>
      <c r="B7050"/>
    </row>
    <row r="7051" spans="1:2" ht="16" x14ac:dyDescent="0.2">
      <c r="A7051"/>
      <c r="B7051"/>
    </row>
    <row r="7052" spans="1:2" ht="16" x14ac:dyDescent="0.2">
      <c r="A7052"/>
      <c r="B7052"/>
    </row>
    <row r="7053" spans="1:2" ht="16" x14ac:dyDescent="0.2">
      <c r="A7053"/>
      <c r="B7053"/>
    </row>
    <row r="7054" spans="1:2" ht="16" x14ac:dyDescent="0.2">
      <c r="A7054"/>
      <c r="B7054"/>
    </row>
    <row r="7055" spans="1:2" ht="16" x14ac:dyDescent="0.2">
      <c r="A7055"/>
      <c r="B7055"/>
    </row>
    <row r="7056" spans="1:2" ht="16" x14ac:dyDescent="0.2">
      <c r="A7056"/>
      <c r="B7056"/>
    </row>
    <row r="7057" spans="1:2" ht="16" x14ac:dyDescent="0.2">
      <c r="A7057"/>
      <c r="B7057"/>
    </row>
    <row r="7058" spans="1:2" ht="16" x14ac:dyDescent="0.2">
      <c r="A7058"/>
      <c r="B7058"/>
    </row>
    <row r="7059" spans="1:2" ht="16" x14ac:dyDescent="0.2">
      <c r="A7059"/>
      <c r="B7059"/>
    </row>
    <row r="7060" spans="1:2" ht="16" x14ac:dyDescent="0.2">
      <c r="A7060"/>
      <c r="B7060"/>
    </row>
    <row r="7061" spans="1:2" ht="16" x14ac:dyDescent="0.2">
      <c r="A7061"/>
      <c r="B7061"/>
    </row>
    <row r="7062" spans="1:2" ht="16" x14ac:dyDescent="0.2">
      <c r="A7062"/>
      <c r="B7062"/>
    </row>
    <row r="7063" spans="1:2" ht="16" x14ac:dyDescent="0.2">
      <c r="A7063"/>
      <c r="B7063"/>
    </row>
    <row r="7064" spans="1:2" ht="16" x14ac:dyDescent="0.2">
      <c r="A7064"/>
      <c r="B7064"/>
    </row>
    <row r="7065" spans="1:2" ht="16" x14ac:dyDescent="0.2">
      <c r="A7065"/>
      <c r="B7065"/>
    </row>
    <row r="7066" spans="1:2" ht="16" x14ac:dyDescent="0.2">
      <c r="A7066"/>
      <c r="B7066"/>
    </row>
    <row r="7067" spans="1:2" ht="16" x14ac:dyDescent="0.2">
      <c r="A7067"/>
      <c r="B7067"/>
    </row>
    <row r="7068" spans="1:2" ht="16" x14ac:dyDescent="0.2">
      <c r="A7068"/>
      <c r="B7068"/>
    </row>
    <row r="7069" spans="1:2" ht="16" x14ac:dyDescent="0.2">
      <c r="A7069"/>
      <c r="B7069"/>
    </row>
    <row r="7070" spans="1:2" ht="16" x14ac:dyDescent="0.2">
      <c r="A7070"/>
      <c r="B7070"/>
    </row>
    <row r="7071" spans="1:2" ht="16" x14ac:dyDescent="0.2">
      <c r="A7071"/>
      <c r="B7071"/>
    </row>
    <row r="7072" spans="1:2" ht="16" x14ac:dyDescent="0.2">
      <c r="A7072"/>
      <c r="B7072"/>
    </row>
    <row r="7073" spans="1:2" ht="16" x14ac:dyDescent="0.2">
      <c r="A7073"/>
      <c r="B7073"/>
    </row>
    <row r="7074" spans="1:2" ht="16" x14ac:dyDescent="0.2">
      <c r="A7074"/>
      <c r="B7074"/>
    </row>
    <row r="7075" spans="1:2" ht="16" x14ac:dyDescent="0.2">
      <c r="A7075"/>
      <c r="B7075"/>
    </row>
    <row r="7076" spans="1:2" ht="16" x14ac:dyDescent="0.2">
      <c r="A7076"/>
      <c r="B7076"/>
    </row>
    <row r="7077" spans="1:2" ht="16" x14ac:dyDescent="0.2">
      <c r="A7077"/>
      <c r="B7077"/>
    </row>
    <row r="7078" spans="1:2" ht="16" x14ac:dyDescent="0.2">
      <c r="A7078"/>
      <c r="B7078"/>
    </row>
    <row r="7079" spans="1:2" ht="16" x14ac:dyDescent="0.2">
      <c r="A7079"/>
      <c r="B7079"/>
    </row>
    <row r="7080" spans="1:2" ht="16" x14ac:dyDescent="0.2">
      <c r="A7080"/>
      <c r="B7080"/>
    </row>
    <row r="7081" spans="1:2" ht="16" x14ac:dyDescent="0.2">
      <c r="A7081"/>
      <c r="B7081"/>
    </row>
    <row r="7082" spans="1:2" ht="16" x14ac:dyDescent="0.2">
      <c r="A7082"/>
      <c r="B7082"/>
    </row>
    <row r="7083" spans="1:2" ht="16" x14ac:dyDescent="0.2">
      <c r="A7083"/>
      <c r="B7083"/>
    </row>
    <row r="7084" spans="1:2" ht="16" x14ac:dyDescent="0.2">
      <c r="A7084"/>
      <c r="B7084"/>
    </row>
    <row r="7085" spans="1:2" ht="16" x14ac:dyDescent="0.2">
      <c r="A7085"/>
      <c r="B7085"/>
    </row>
    <row r="7086" spans="1:2" ht="16" x14ac:dyDescent="0.2">
      <c r="A7086"/>
      <c r="B7086"/>
    </row>
    <row r="7087" spans="1:2" ht="16" x14ac:dyDescent="0.2">
      <c r="A7087"/>
      <c r="B7087"/>
    </row>
    <row r="7088" spans="1:2" ht="16" x14ac:dyDescent="0.2">
      <c r="A7088"/>
      <c r="B7088"/>
    </row>
    <row r="7089" spans="1:2" ht="16" x14ac:dyDescent="0.2">
      <c r="A7089"/>
      <c r="B7089"/>
    </row>
    <row r="7090" spans="1:2" ht="16" x14ac:dyDescent="0.2">
      <c r="A7090"/>
      <c r="B7090"/>
    </row>
    <row r="7091" spans="1:2" ht="16" x14ac:dyDescent="0.2">
      <c r="A7091"/>
      <c r="B7091"/>
    </row>
    <row r="7092" spans="1:2" ht="16" x14ac:dyDescent="0.2">
      <c r="A7092"/>
      <c r="B7092"/>
    </row>
    <row r="7093" spans="1:2" ht="16" x14ac:dyDescent="0.2">
      <c r="A7093"/>
      <c r="B7093"/>
    </row>
    <row r="7094" spans="1:2" ht="16" x14ac:dyDescent="0.2">
      <c r="A7094"/>
      <c r="B7094"/>
    </row>
    <row r="7095" spans="1:2" ht="16" x14ac:dyDescent="0.2">
      <c r="A7095"/>
      <c r="B7095"/>
    </row>
    <row r="7096" spans="1:2" ht="16" x14ac:dyDescent="0.2">
      <c r="A7096"/>
      <c r="B7096"/>
    </row>
    <row r="7097" spans="1:2" ht="16" x14ac:dyDescent="0.2">
      <c r="A7097"/>
      <c r="B7097"/>
    </row>
    <row r="7098" spans="1:2" ht="16" x14ac:dyDescent="0.2">
      <c r="A7098"/>
      <c r="B7098"/>
    </row>
    <row r="7099" spans="1:2" ht="16" x14ac:dyDescent="0.2">
      <c r="A7099"/>
      <c r="B7099"/>
    </row>
    <row r="7100" spans="1:2" ht="16" x14ac:dyDescent="0.2">
      <c r="A7100"/>
      <c r="B7100"/>
    </row>
    <row r="7101" spans="1:2" ht="16" x14ac:dyDescent="0.2">
      <c r="A7101"/>
      <c r="B7101"/>
    </row>
    <row r="7102" spans="1:2" ht="16" x14ac:dyDescent="0.2">
      <c r="A7102"/>
      <c r="B7102"/>
    </row>
    <row r="7103" spans="1:2" ht="16" x14ac:dyDescent="0.2">
      <c r="A7103"/>
      <c r="B7103"/>
    </row>
    <row r="7104" spans="1:2" ht="16" x14ac:dyDescent="0.2">
      <c r="A7104"/>
      <c r="B7104"/>
    </row>
    <row r="7105" spans="1:2" ht="16" x14ac:dyDescent="0.2">
      <c r="A7105"/>
      <c r="B7105"/>
    </row>
    <row r="7106" spans="1:2" ht="16" x14ac:dyDescent="0.2">
      <c r="A7106"/>
      <c r="B7106"/>
    </row>
    <row r="7107" spans="1:2" ht="16" x14ac:dyDescent="0.2">
      <c r="A7107"/>
      <c r="B7107"/>
    </row>
    <row r="7108" spans="1:2" ht="16" x14ac:dyDescent="0.2">
      <c r="A7108"/>
      <c r="B7108"/>
    </row>
    <row r="7109" spans="1:2" ht="16" x14ac:dyDescent="0.2">
      <c r="A7109"/>
      <c r="B7109"/>
    </row>
    <row r="7110" spans="1:2" ht="16" x14ac:dyDescent="0.2">
      <c r="A7110"/>
      <c r="B7110"/>
    </row>
    <row r="7111" spans="1:2" ht="16" x14ac:dyDescent="0.2">
      <c r="A7111"/>
      <c r="B7111"/>
    </row>
    <row r="7112" spans="1:2" ht="16" x14ac:dyDescent="0.2">
      <c r="A7112"/>
      <c r="B7112"/>
    </row>
    <row r="7113" spans="1:2" ht="16" x14ac:dyDescent="0.2">
      <c r="A7113"/>
      <c r="B7113"/>
    </row>
    <row r="7114" spans="1:2" ht="16" x14ac:dyDescent="0.2">
      <c r="A7114"/>
      <c r="B7114"/>
    </row>
    <row r="7115" spans="1:2" ht="16" x14ac:dyDescent="0.2">
      <c r="A7115"/>
      <c r="B7115"/>
    </row>
    <row r="7116" spans="1:2" ht="16" x14ac:dyDescent="0.2">
      <c r="A7116"/>
      <c r="B7116"/>
    </row>
    <row r="7117" spans="1:2" ht="16" x14ac:dyDescent="0.2">
      <c r="A7117"/>
      <c r="B7117"/>
    </row>
    <row r="7118" spans="1:2" ht="16" x14ac:dyDescent="0.2">
      <c r="A7118"/>
      <c r="B7118"/>
    </row>
    <row r="7119" spans="1:2" ht="16" x14ac:dyDescent="0.2">
      <c r="A7119"/>
      <c r="B7119"/>
    </row>
    <row r="7120" spans="1:2" ht="16" x14ac:dyDescent="0.2">
      <c r="A7120"/>
      <c r="B7120"/>
    </row>
    <row r="7121" spans="1:2" ht="16" x14ac:dyDescent="0.2">
      <c r="A7121"/>
      <c r="B7121"/>
    </row>
    <row r="7122" spans="1:2" ht="16" x14ac:dyDescent="0.2">
      <c r="A7122"/>
      <c r="B7122"/>
    </row>
    <row r="7123" spans="1:2" ht="16" x14ac:dyDescent="0.2">
      <c r="A7123"/>
      <c r="B7123"/>
    </row>
    <row r="7124" spans="1:2" ht="16" x14ac:dyDescent="0.2">
      <c r="A7124"/>
      <c r="B7124"/>
    </row>
    <row r="7125" spans="1:2" ht="16" x14ac:dyDescent="0.2">
      <c r="A7125"/>
      <c r="B7125"/>
    </row>
    <row r="7126" spans="1:2" ht="16" x14ac:dyDescent="0.2">
      <c r="A7126"/>
      <c r="B7126"/>
    </row>
    <row r="7127" spans="1:2" ht="16" x14ac:dyDescent="0.2">
      <c r="A7127"/>
      <c r="B7127"/>
    </row>
    <row r="7128" spans="1:2" ht="16" x14ac:dyDescent="0.2">
      <c r="A7128"/>
      <c r="B7128"/>
    </row>
    <row r="7129" spans="1:2" ht="16" x14ac:dyDescent="0.2">
      <c r="A7129"/>
      <c r="B7129"/>
    </row>
    <row r="7130" spans="1:2" ht="16" x14ac:dyDescent="0.2">
      <c r="A7130"/>
      <c r="B7130"/>
    </row>
    <row r="7131" spans="1:2" ht="16" x14ac:dyDescent="0.2">
      <c r="A7131"/>
      <c r="B7131"/>
    </row>
    <row r="7132" spans="1:2" ht="16" x14ac:dyDescent="0.2">
      <c r="A7132"/>
      <c r="B7132"/>
    </row>
    <row r="7133" spans="1:2" ht="16" x14ac:dyDescent="0.2">
      <c r="A7133"/>
      <c r="B7133"/>
    </row>
    <row r="7134" spans="1:2" ht="16" x14ac:dyDescent="0.2">
      <c r="A7134"/>
      <c r="B7134"/>
    </row>
    <row r="7135" spans="1:2" ht="16" x14ac:dyDescent="0.2">
      <c r="A7135"/>
      <c r="B7135"/>
    </row>
    <row r="7136" spans="1:2" ht="16" x14ac:dyDescent="0.2">
      <c r="A7136"/>
      <c r="B7136"/>
    </row>
    <row r="7137" spans="1:2" ht="16" x14ac:dyDescent="0.2">
      <c r="A7137"/>
      <c r="B7137"/>
    </row>
    <row r="7138" spans="1:2" ht="16" x14ac:dyDescent="0.2">
      <c r="A7138"/>
      <c r="B7138"/>
    </row>
    <row r="7139" spans="1:2" ht="16" x14ac:dyDescent="0.2">
      <c r="A7139"/>
      <c r="B7139"/>
    </row>
    <row r="7140" spans="1:2" ht="16" x14ac:dyDescent="0.2">
      <c r="A7140"/>
      <c r="B7140"/>
    </row>
    <row r="7141" spans="1:2" ht="16" x14ac:dyDescent="0.2">
      <c r="A7141"/>
      <c r="B7141"/>
    </row>
    <row r="7142" spans="1:2" ht="16" x14ac:dyDescent="0.2">
      <c r="A7142"/>
      <c r="B7142"/>
    </row>
    <row r="7143" spans="1:2" ht="16" x14ac:dyDescent="0.2">
      <c r="A7143"/>
      <c r="B7143"/>
    </row>
    <row r="7144" spans="1:2" ht="16" x14ac:dyDescent="0.2">
      <c r="A7144"/>
      <c r="B7144"/>
    </row>
    <row r="7145" spans="1:2" ht="16" x14ac:dyDescent="0.2">
      <c r="A7145"/>
      <c r="B7145"/>
    </row>
    <row r="7146" spans="1:2" ht="16" x14ac:dyDescent="0.2">
      <c r="A7146"/>
      <c r="B7146"/>
    </row>
    <row r="7147" spans="1:2" ht="16" x14ac:dyDescent="0.2">
      <c r="A7147"/>
      <c r="B7147"/>
    </row>
    <row r="7148" spans="1:2" ht="16" x14ac:dyDescent="0.2">
      <c r="A7148"/>
      <c r="B7148"/>
    </row>
    <row r="7149" spans="1:2" ht="16" x14ac:dyDescent="0.2">
      <c r="A7149"/>
      <c r="B7149"/>
    </row>
    <row r="7150" spans="1:2" ht="16" x14ac:dyDescent="0.2">
      <c r="A7150"/>
      <c r="B7150"/>
    </row>
    <row r="7151" spans="1:2" ht="16" x14ac:dyDescent="0.2">
      <c r="A7151"/>
      <c r="B7151"/>
    </row>
    <row r="7152" spans="1:2" ht="16" x14ac:dyDescent="0.2">
      <c r="A7152"/>
      <c r="B7152"/>
    </row>
    <row r="7153" spans="1:2" ht="16" x14ac:dyDescent="0.2">
      <c r="A7153"/>
      <c r="B7153"/>
    </row>
    <row r="7154" spans="1:2" ht="16" x14ac:dyDescent="0.2">
      <c r="A7154"/>
      <c r="B7154"/>
    </row>
    <row r="7155" spans="1:2" ht="16" x14ac:dyDescent="0.2">
      <c r="A7155"/>
      <c r="B7155"/>
    </row>
    <row r="7156" spans="1:2" ht="16" x14ac:dyDescent="0.2">
      <c r="A7156"/>
      <c r="B7156"/>
    </row>
    <row r="7157" spans="1:2" ht="16" x14ac:dyDescent="0.2">
      <c r="A7157"/>
      <c r="B7157"/>
    </row>
    <row r="7158" spans="1:2" ht="16" x14ac:dyDescent="0.2">
      <c r="A7158"/>
      <c r="B7158"/>
    </row>
    <row r="7159" spans="1:2" ht="16" x14ac:dyDescent="0.2">
      <c r="A7159"/>
      <c r="B7159"/>
    </row>
    <row r="7160" spans="1:2" ht="16" x14ac:dyDescent="0.2">
      <c r="A7160"/>
      <c r="B7160"/>
    </row>
    <row r="7161" spans="1:2" ht="16" x14ac:dyDescent="0.2">
      <c r="A7161"/>
      <c r="B7161"/>
    </row>
    <row r="7162" spans="1:2" ht="16" x14ac:dyDescent="0.2">
      <c r="A7162"/>
      <c r="B7162"/>
    </row>
    <row r="7163" spans="1:2" ht="16" x14ac:dyDescent="0.2">
      <c r="A7163"/>
      <c r="B7163"/>
    </row>
    <row r="7164" spans="1:2" ht="16" x14ac:dyDescent="0.2">
      <c r="A7164"/>
      <c r="B7164"/>
    </row>
    <row r="7165" spans="1:2" ht="16" x14ac:dyDescent="0.2">
      <c r="A7165"/>
      <c r="B7165"/>
    </row>
    <row r="7166" spans="1:2" ht="16" x14ac:dyDescent="0.2">
      <c r="A7166"/>
      <c r="B7166"/>
    </row>
    <row r="7167" spans="1:2" ht="16" x14ac:dyDescent="0.2">
      <c r="A7167"/>
      <c r="B7167"/>
    </row>
    <row r="7168" spans="1:2" ht="16" x14ac:dyDescent="0.2">
      <c r="A7168"/>
      <c r="B7168"/>
    </row>
    <row r="7169" spans="1:2" ht="16" x14ac:dyDescent="0.2">
      <c r="A7169"/>
      <c r="B7169"/>
    </row>
    <row r="7170" spans="1:2" ht="16" x14ac:dyDescent="0.2">
      <c r="A7170"/>
      <c r="B7170"/>
    </row>
    <row r="7171" spans="1:2" ht="16" x14ac:dyDescent="0.2">
      <c r="A7171"/>
      <c r="B7171"/>
    </row>
    <row r="7172" spans="1:2" ht="16" x14ac:dyDescent="0.2">
      <c r="A7172"/>
      <c r="B7172"/>
    </row>
    <row r="7173" spans="1:2" ht="16" x14ac:dyDescent="0.2">
      <c r="A7173"/>
      <c r="B7173"/>
    </row>
    <row r="7174" spans="1:2" ht="16" x14ac:dyDescent="0.2">
      <c r="A7174"/>
      <c r="B7174"/>
    </row>
    <row r="7175" spans="1:2" ht="16" x14ac:dyDescent="0.2">
      <c r="A7175"/>
      <c r="B7175"/>
    </row>
    <row r="7176" spans="1:2" ht="16" x14ac:dyDescent="0.2">
      <c r="A7176"/>
      <c r="B7176"/>
    </row>
    <row r="7177" spans="1:2" ht="16" x14ac:dyDescent="0.2">
      <c r="A7177"/>
      <c r="B7177"/>
    </row>
    <row r="7178" spans="1:2" ht="16" x14ac:dyDescent="0.2">
      <c r="A7178"/>
      <c r="B7178"/>
    </row>
    <row r="7179" spans="1:2" ht="16" x14ac:dyDescent="0.2">
      <c r="A7179"/>
      <c r="B7179"/>
    </row>
    <row r="7180" spans="1:2" ht="16" x14ac:dyDescent="0.2">
      <c r="A7180"/>
      <c r="B7180"/>
    </row>
    <row r="7181" spans="1:2" ht="16" x14ac:dyDescent="0.2">
      <c r="A7181"/>
      <c r="B7181"/>
    </row>
    <row r="7182" spans="1:2" ht="16" x14ac:dyDescent="0.2">
      <c r="A7182"/>
      <c r="B7182"/>
    </row>
    <row r="7183" spans="1:2" ht="16" x14ac:dyDescent="0.2">
      <c r="A7183"/>
      <c r="B7183"/>
    </row>
    <row r="7184" spans="1:2" ht="16" x14ac:dyDescent="0.2">
      <c r="A7184"/>
      <c r="B7184"/>
    </row>
    <row r="7185" spans="1:2" ht="16" x14ac:dyDescent="0.2">
      <c r="A7185"/>
      <c r="B7185"/>
    </row>
    <row r="7186" spans="1:2" ht="16" x14ac:dyDescent="0.2">
      <c r="A7186"/>
      <c r="B7186"/>
    </row>
    <row r="7187" spans="1:2" ht="16" x14ac:dyDescent="0.2">
      <c r="A7187"/>
      <c r="B7187"/>
    </row>
    <row r="7188" spans="1:2" ht="16" x14ac:dyDescent="0.2">
      <c r="A7188"/>
      <c r="B7188"/>
    </row>
    <row r="7189" spans="1:2" ht="16" x14ac:dyDescent="0.2">
      <c r="A7189"/>
      <c r="B7189"/>
    </row>
    <row r="7190" spans="1:2" ht="16" x14ac:dyDescent="0.2">
      <c r="A7190"/>
      <c r="B7190"/>
    </row>
    <row r="7191" spans="1:2" ht="16" x14ac:dyDescent="0.2">
      <c r="A7191"/>
      <c r="B7191"/>
    </row>
    <row r="7192" spans="1:2" ht="16" x14ac:dyDescent="0.2">
      <c r="A7192"/>
      <c r="B7192"/>
    </row>
    <row r="7193" spans="1:2" ht="16" x14ac:dyDescent="0.2">
      <c r="A7193"/>
      <c r="B7193"/>
    </row>
    <row r="7194" spans="1:2" ht="16" x14ac:dyDescent="0.2">
      <c r="A7194"/>
      <c r="B7194"/>
    </row>
    <row r="7195" spans="1:2" ht="16" x14ac:dyDescent="0.2">
      <c r="A7195"/>
      <c r="B7195"/>
    </row>
    <row r="7196" spans="1:2" ht="16" x14ac:dyDescent="0.2">
      <c r="A7196"/>
      <c r="B7196"/>
    </row>
    <row r="7197" spans="1:2" ht="16" x14ac:dyDescent="0.2">
      <c r="A7197"/>
      <c r="B7197"/>
    </row>
    <row r="7198" spans="1:2" ht="16" x14ac:dyDescent="0.2">
      <c r="A7198"/>
      <c r="B7198"/>
    </row>
    <row r="7199" spans="1:2" ht="16" x14ac:dyDescent="0.2">
      <c r="A7199"/>
      <c r="B7199"/>
    </row>
    <row r="7200" spans="1:2" ht="16" x14ac:dyDescent="0.2">
      <c r="A7200"/>
      <c r="B7200"/>
    </row>
    <row r="7201" spans="1:2" ht="16" x14ac:dyDescent="0.2">
      <c r="A7201"/>
      <c r="B7201"/>
    </row>
    <row r="7202" spans="1:2" ht="16" x14ac:dyDescent="0.2">
      <c r="A7202"/>
      <c r="B7202"/>
    </row>
    <row r="7203" spans="1:2" ht="16" x14ac:dyDescent="0.2">
      <c r="A7203"/>
      <c r="B7203"/>
    </row>
    <row r="7204" spans="1:2" ht="16" x14ac:dyDescent="0.2">
      <c r="A7204"/>
      <c r="B7204"/>
    </row>
    <row r="7205" spans="1:2" ht="16" x14ac:dyDescent="0.2">
      <c r="A7205"/>
      <c r="B7205"/>
    </row>
    <row r="7206" spans="1:2" ht="16" x14ac:dyDescent="0.2">
      <c r="A7206"/>
      <c r="B7206"/>
    </row>
    <row r="7207" spans="1:2" ht="16" x14ac:dyDescent="0.2">
      <c r="A7207"/>
      <c r="B7207"/>
    </row>
    <row r="7208" spans="1:2" ht="16" x14ac:dyDescent="0.2">
      <c r="A7208"/>
      <c r="B7208"/>
    </row>
    <row r="7209" spans="1:2" ht="16" x14ac:dyDescent="0.2">
      <c r="A7209"/>
      <c r="B7209"/>
    </row>
    <row r="7210" spans="1:2" ht="16" x14ac:dyDescent="0.2">
      <c r="A7210"/>
      <c r="B7210"/>
    </row>
    <row r="7211" spans="1:2" ht="16" x14ac:dyDescent="0.2">
      <c r="A7211"/>
      <c r="B7211"/>
    </row>
    <row r="7212" spans="1:2" ht="16" x14ac:dyDescent="0.2">
      <c r="A7212"/>
      <c r="B7212"/>
    </row>
    <row r="7213" spans="1:2" ht="16" x14ac:dyDescent="0.2">
      <c r="A7213"/>
      <c r="B7213"/>
    </row>
    <row r="7214" spans="1:2" ht="16" x14ac:dyDescent="0.2">
      <c r="A7214"/>
      <c r="B7214"/>
    </row>
    <row r="7215" spans="1:2" ht="16" x14ac:dyDescent="0.2">
      <c r="A7215"/>
      <c r="B7215"/>
    </row>
    <row r="7216" spans="1:2" ht="16" x14ac:dyDescent="0.2">
      <c r="A7216"/>
      <c r="B7216"/>
    </row>
    <row r="7217" spans="1:2" ht="16" x14ac:dyDescent="0.2">
      <c r="A7217"/>
      <c r="B7217"/>
    </row>
    <row r="7218" spans="1:2" ht="16" x14ac:dyDescent="0.2">
      <c r="A7218"/>
      <c r="B7218"/>
    </row>
    <row r="7219" spans="1:2" ht="16" x14ac:dyDescent="0.2">
      <c r="A7219"/>
      <c r="B7219"/>
    </row>
    <row r="7220" spans="1:2" ht="16" x14ac:dyDescent="0.2">
      <c r="A7220"/>
      <c r="B7220"/>
    </row>
    <row r="7221" spans="1:2" ht="16" x14ac:dyDescent="0.2">
      <c r="A7221"/>
      <c r="B7221"/>
    </row>
    <row r="7222" spans="1:2" ht="16" x14ac:dyDescent="0.2">
      <c r="A7222"/>
      <c r="B7222"/>
    </row>
    <row r="7223" spans="1:2" ht="16" x14ac:dyDescent="0.2">
      <c r="A7223"/>
      <c r="B7223"/>
    </row>
    <row r="7224" spans="1:2" ht="16" x14ac:dyDescent="0.2">
      <c r="A7224"/>
      <c r="B7224"/>
    </row>
    <row r="7225" spans="1:2" ht="16" x14ac:dyDescent="0.2">
      <c r="A7225"/>
      <c r="B7225"/>
    </row>
    <row r="7226" spans="1:2" ht="16" x14ac:dyDescent="0.2">
      <c r="A7226"/>
      <c r="B7226"/>
    </row>
    <row r="7227" spans="1:2" ht="16" x14ac:dyDescent="0.2">
      <c r="A7227"/>
      <c r="B7227"/>
    </row>
    <row r="7228" spans="1:2" ht="16" x14ac:dyDescent="0.2">
      <c r="A7228"/>
      <c r="B7228"/>
    </row>
    <row r="7229" spans="1:2" ht="16" x14ac:dyDescent="0.2">
      <c r="A7229"/>
      <c r="B7229"/>
    </row>
    <row r="7230" spans="1:2" ht="16" x14ac:dyDescent="0.2">
      <c r="A7230"/>
      <c r="B7230"/>
    </row>
    <row r="7231" spans="1:2" ht="16" x14ac:dyDescent="0.2">
      <c r="A7231"/>
      <c r="B7231"/>
    </row>
    <row r="7232" spans="1:2" ht="16" x14ac:dyDescent="0.2">
      <c r="A7232"/>
      <c r="B7232"/>
    </row>
    <row r="7233" spans="1:2" ht="16" x14ac:dyDescent="0.2">
      <c r="A7233"/>
      <c r="B7233"/>
    </row>
    <row r="7234" spans="1:2" ht="16" x14ac:dyDescent="0.2">
      <c r="A7234"/>
      <c r="B7234"/>
    </row>
    <row r="7235" spans="1:2" ht="16" x14ac:dyDescent="0.2">
      <c r="A7235"/>
      <c r="B7235"/>
    </row>
    <row r="7236" spans="1:2" ht="16" x14ac:dyDescent="0.2">
      <c r="A7236"/>
      <c r="B7236"/>
    </row>
    <row r="7237" spans="1:2" ht="16" x14ac:dyDescent="0.2">
      <c r="A7237"/>
      <c r="B7237"/>
    </row>
    <row r="7238" spans="1:2" ht="16" x14ac:dyDescent="0.2">
      <c r="A7238"/>
      <c r="B7238"/>
    </row>
    <row r="7239" spans="1:2" ht="16" x14ac:dyDescent="0.2">
      <c r="A7239"/>
      <c r="B7239"/>
    </row>
    <row r="7240" spans="1:2" ht="16" x14ac:dyDescent="0.2">
      <c r="A7240"/>
      <c r="B7240"/>
    </row>
    <row r="7241" spans="1:2" ht="16" x14ac:dyDescent="0.2">
      <c r="A7241"/>
      <c r="B7241"/>
    </row>
    <row r="7242" spans="1:2" ht="16" x14ac:dyDescent="0.2">
      <c r="A7242"/>
      <c r="B7242"/>
    </row>
    <row r="7243" spans="1:2" ht="16" x14ac:dyDescent="0.2">
      <c r="A7243"/>
      <c r="B7243"/>
    </row>
    <row r="7244" spans="1:2" ht="16" x14ac:dyDescent="0.2">
      <c r="A7244"/>
      <c r="B7244"/>
    </row>
    <row r="7245" spans="1:2" ht="16" x14ac:dyDescent="0.2">
      <c r="A7245"/>
      <c r="B7245"/>
    </row>
    <row r="7246" spans="1:2" ht="16" x14ac:dyDescent="0.2">
      <c r="A7246"/>
      <c r="B7246"/>
    </row>
    <row r="7247" spans="1:2" ht="16" x14ac:dyDescent="0.2">
      <c r="A7247"/>
      <c r="B7247"/>
    </row>
    <row r="7248" spans="1:2" ht="16" x14ac:dyDescent="0.2">
      <c r="A7248"/>
      <c r="B7248"/>
    </row>
    <row r="7249" spans="1:2" ht="16" x14ac:dyDescent="0.2">
      <c r="A7249"/>
      <c r="B7249"/>
    </row>
    <row r="7250" spans="1:2" ht="16" x14ac:dyDescent="0.2">
      <c r="A7250"/>
      <c r="B7250"/>
    </row>
    <row r="7251" spans="1:2" ht="16" x14ac:dyDescent="0.2">
      <c r="A7251"/>
      <c r="B7251"/>
    </row>
    <row r="7252" spans="1:2" ht="16" x14ac:dyDescent="0.2">
      <c r="A7252"/>
      <c r="B7252"/>
    </row>
    <row r="7253" spans="1:2" ht="16" x14ac:dyDescent="0.2">
      <c r="A7253"/>
      <c r="B7253"/>
    </row>
    <row r="7254" spans="1:2" ht="16" x14ac:dyDescent="0.2">
      <c r="A7254"/>
      <c r="B7254"/>
    </row>
    <row r="7255" spans="1:2" ht="16" x14ac:dyDescent="0.2">
      <c r="A7255"/>
      <c r="B7255"/>
    </row>
    <row r="7256" spans="1:2" ht="16" x14ac:dyDescent="0.2">
      <c r="A7256"/>
      <c r="B7256"/>
    </row>
    <row r="7257" spans="1:2" ht="16" x14ac:dyDescent="0.2">
      <c r="A7257"/>
      <c r="B7257"/>
    </row>
    <row r="7258" spans="1:2" ht="16" x14ac:dyDescent="0.2">
      <c r="A7258"/>
      <c r="B7258"/>
    </row>
    <row r="7259" spans="1:2" ht="16" x14ac:dyDescent="0.2">
      <c r="A7259"/>
      <c r="B7259"/>
    </row>
    <row r="7260" spans="1:2" ht="16" x14ac:dyDescent="0.2">
      <c r="A7260"/>
      <c r="B7260"/>
    </row>
    <row r="7261" spans="1:2" ht="16" x14ac:dyDescent="0.2">
      <c r="A7261"/>
      <c r="B7261"/>
    </row>
    <row r="7262" spans="1:2" ht="16" x14ac:dyDescent="0.2">
      <c r="A7262"/>
      <c r="B7262"/>
    </row>
    <row r="7263" spans="1:2" ht="16" x14ac:dyDescent="0.2">
      <c r="A7263"/>
      <c r="B7263"/>
    </row>
    <row r="7264" spans="1:2" ht="16" x14ac:dyDescent="0.2">
      <c r="A7264"/>
      <c r="B7264"/>
    </row>
    <row r="7265" spans="1:2" ht="16" x14ac:dyDescent="0.2">
      <c r="A7265"/>
      <c r="B7265"/>
    </row>
    <row r="7266" spans="1:2" ht="16" x14ac:dyDescent="0.2">
      <c r="A7266"/>
      <c r="B7266"/>
    </row>
    <row r="7267" spans="1:2" ht="16" x14ac:dyDescent="0.2">
      <c r="A7267"/>
      <c r="B7267"/>
    </row>
    <row r="7268" spans="1:2" ht="16" x14ac:dyDescent="0.2">
      <c r="A7268"/>
      <c r="B7268"/>
    </row>
    <row r="7269" spans="1:2" ht="16" x14ac:dyDescent="0.2">
      <c r="A7269"/>
      <c r="B7269"/>
    </row>
    <row r="7270" spans="1:2" ht="16" x14ac:dyDescent="0.2">
      <c r="A7270"/>
      <c r="B7270"/>
    </row>
    <row r="7271" spans="1:2" ht="16" x14ac:dyDescent="0.2">
      <c r="A7271"/>
      <c r="B7271"/>
    </row>
    <row r="7272" spans="1:2" ht="16" x14ac:dyDescent="0.2">
      <c r="A7272"/>
      <c r="B7272"/>
    </row>
    <row r="7273" spans="1:2" ht="16" x14ac:dyDescent="0.2">
      <c r="A7273"/>
      <c r="B7273"/>
    </row>
    <row r="7274" spans="1:2" ht="16" x14ac:dyDescent="0.2">
      <c r="A7274"/>
      <c r="B7274"/>
    </row>
    <row r="7275" spans="1:2" ht="16" x14ac:dyDescent="0.2">
      <c r="A7275"/>
      <c r="B7275"/>
    </row>
    <row r="7276" spans="1:2" ht="16" x14ac:dyDescent="0.2">
      <c r="A7276"/>
      <c r="B7276"/>
    </row>
    <row r="7277" spans="1:2" ht="16" x14ac:dyDescent="0.2">
      <c r="A7277"/>
      <c r="B7277"/>
    </row>
    <row r="7278" spans="1:2" ht="16" x14ac:dyDescent="0.2">
      <c r="A7278"/>
      <c r="B7278"/>
    </row>
    <row r="7279" spans="1:2" ht="16" x14ac:dyDescent="0.2">
      <c r="A7279"/>
      <c r="B7279"/>
    </row>
    <row r="7280" spans="1:2" ht="16" x14ac:dyDescent="0.2">
      <c r="A7280"/>
      <c r="B7280"/>
    </row>
    <row r="7281" spans="1:2" ht="16" x14ac:dyDescent="0.2">
      <c r="A7281"/>
      <c r="B7281"/>
    </row>
    <row r="7282" spans="1:2" ht="16" x14ac:dyDescent="0.2">
      <c r="A7282"/>
      <c r="B7282"/>
    </row>
    <row r="7283" spans="1:2" ht="16" x14ac:dyDescent="0.2">
      <c r="A7283"/>
      <c r="B7283"/>
    </row>
    <row r="7284" spans="1:2" ht="16" x14ac:dyDescent="0.2">
      <c r="A7284"/>
      <c r="B7284"/>
    </row>
    <row r="7285" spans="1:2" ht="16" x14ac:dyDescent="0.2">
      <c r="A7285"/>
      <c r="B7285"/>
    </row>
    <row r="7286" spans="1:2" ht="16" x14ac:dyDescent="0.2">
      <c r="A7286"/>
      <c r="B7286"/>
    </row>
    <row r="7287" spans="1:2" ht="16" x14ac:dyDescent="0.2">
      <c r="A7287"/>
      <c r="B7287"/>
    </row>
    <row r="7288" spans="1:2" ht="16" x14ac:dyDescent="0.2">
      <c r="A7288"/>
      <c r="B7288"/>
    </row>
    <row r="7289" spans="1:2" ht="16" x14ac:dyDescent="0.2">
      <c r="A7289"/>
      <c r="B7289"/>
    </row>
    <row r="7290" spans="1:2" ht="16" x14ac:dyDescent="0.2">
      <c r="A7290"/>
      <c r="B7290"/>
    </row>
    <row r="7291" spans="1:2" ht="16" x14ac:dyDescent="0.2">
      <c r="A7291"/>
      <c r="B7291"/>
    </row>
    <row r="7292" spans="1:2" ht="16" x14ac:dyDescent="0.2">
      <c r="A7292"/>
      <c r="B7292"/>
    </row>
    <row r="7293" spans="1:2" ht="16" x14ac:dyDescent="0.2">
      <c r="A7293"/>
      <c r="B7293"/>
    </row>
    <row r="7294" spans="1:2" ht="16" x14ac:dyDescent="0.2">
      <c r="A7294"/>
      <c r="B7294"/>
    </row>
    <row r="7295" spans="1:2" ht="16" x14ac:dyDescent="0.2">
      <c r="A7295"/>
      <c r="B7295"/>
    </row>
    <row r="7296" spans="1:2" ht="16" x14ac:dyDescent="0.2">
      <c r="A7296"/>
      <c r="B7296"/>
    </row>
    <row r="7297" spans="1:2" ht="16" x14ac:dyDescent="0.2">
      <c r="A7297"/>
      <c r="B7297"/>
    </row>
    <row r="7298" spans="1:2" ht="16" x14ac:dyDescent="0.2">
      <c r="A7298"/>
      <c r="B7298"/>
    </row>
    <row r="7299" spans="1:2" ht="16" x14ac:dyDescent="0.2">
      <c r="A7299"/>
      <c r="B7299"/>
    </row>
    <row r="7300" spans="1:2" ht="16" x14ac:dyDescent="0.2">
      <c r="A7300"/>
      <c r="B7300"/>
    </row>
    <row r="7301" spans="1:2" ht="16" x14ac:dyDescent="0.2">
      <c r="A7301"/>
      <c r="B7301"/>
    </row>
    <row r="7302" spans="1:2" ht="16" x14ac:dyDescent="0.2">
      <c r="A7302"/>
      <c r="B7302"/>
    </row>
    <row r="7303" spans="1:2" ht="16" x14ac:dyDescent="0.2">
      <c r="A7303"/>
      <c r="B7303"/>
    </row>
    <row r="7304" spans="1:2" ht="16" x14ac:dyDescent="0.2">
      <c r="A7304"/>
      <c r="B7304"/>
    </row>
    <row r="7305" spans="1:2" ht="16" x14ac:dyDescent="0.2">
      <c r="A7305"/>
      <c r="B7305"/>
    </row>
    <row r="7306" spans="1:2" ht="16" x14ac:dyDescent="0.2">
      <c r="A7306"/>
      <c r="B7306"/>
    </row>
    <row r="7307" spans="1:2" ht="16" x14ac:dyDescent="0.2">
      <c r="A7307"/>
      <c r="B7307"/>
    </row>
    <row r="7308" spans="1:2" ht="16" x14ac:dyDescent="0.2">
      <c r="A7308"/>
      <c r="B7308"/>
    </row>
    <row r="7309" spans="1:2" ht="16" x14ac:dyDescent="0.2">
      <c r="A7309"/>
      <c r="B7309"/>
    </row>
    <row r="7310" spans="1:2" ht="16" x14ac:dyDescent="0.2">
      <c r="A7310"/>
      <c r="B7310"/>
    </row>
    <row r="7311" spans="1:2" ht="16" x14ac:dyDescent="0.2">
      <c r="A7311"/>
      <c r="B7311"/>
    </row>
    <row r="7312" spans="1:2" ht="16" x14ac:dyDescent="0.2">
      <c r="A7312"/>
      <c r="B7312"/>
    </row>
    <row r="7313" spans="1:2" ht="16" x14ac:dyDescent="0.2">
      <c r="A7313"/>
      <c r="B7313"/>
    </row>
    <row r="7314" spans="1:2" ht="16" x14ac:dyDescent="0.2">
      <c r="A7314"/>
      <c r="B7314"/>
    </row>
    <row r="7315" spans="1:2" ht="16" x14ac:dyDescent="0.2">
      <c r="A7315"/>
      <c r="B7315"/>
    </row>
    <row r="7316" spans="1:2" ht="16" x14ac:dyDescent="0.2">
      <c r="A7316"/>
      <c r="B7316"/>
    </row>
    <row r="7317" spans="1:2" ht="16" x14ac:dyDescent="0.2">
      <c r="A7317"/>
      <c r="B7317"/>
    </row>
    <row r="7318" spans="1:2" ht="16" x14ac:dyDescent="0.2">
      <c r="A7318"/>
      <c r="B7318"/>
    </row>
    <row r="7319" spans="1:2" ht="16" x14ac:dyDescent="0.2">
      <c r="A7319"/>
      <c r="B7319"/>
    </row>
    <row r="7320" spans="1:2" ht="16" x14ac:dyDescent="0.2">
      <c r="A7320"/>
      <c r="B7320"/>
    </row>
    <row r="7321" spans="1:2" ht="16" x14ac:dyDescent="0.2">
      <c r="A7321"/>
      <c r="B7321"/>
    </row>
    <row r="7322" spans="1:2" ht="16" x14ac:dyDescent="0.2">
      <c r="A7322"/>
      <c r="B7322"/>
    </row>
    <row r="7323" spans="1:2" ht="16" x14ac:dyDescent="0.2">
      <c r="A7323"/>
      <c r="B7323"/>
    </row>
    <row r="7324" spans="1:2" ht="16" x14ac:dyDescent="0.2">
      <c r="A7324"/>
      <c r="B7324"/>
    </row>
    <row r="7325" spans="1:2" ht="16" x14ac:dyDescent="0.2">
      <c r="A7325"/>
      <c r="B7325"/>
    </row>
    <row r="7326" spans="1:2" ht="16" x14ac:dyDescent="0.2">
      <c r="A7326"/>
      <c r="B7326"/>
    </row>
    <row r="7327" spans="1:2" ht="16" x14ac:dyDescent="0.2">
      <c r="A7327"/>
      <c r="B7327"/>
    </row>
    <row r="7328" spans="1:2" ht="16" x14ac:dyDescent="0.2">
      <c r="A7328"/>
      <c r="B7328"/>
    </row>
    <row r="7329" spans="1:2" ht="16" x14ac:dyDescent="0.2">
      <c r="A7329"/>
      <c r="B7329"/>
    </row>
    <row r="7330" spans="1:2" ht="16" x14ac:dyDescent="0.2">
      <c r="A7330"/>
      <c r="B7330"/>
    </row>
    <row r="7331" spans="1:2" ht="16" x14ac:dyDescent="0.2">
      <c r="A7331"/>
      <c r="B7331"/>
    </row>
    <row r="7332" spans="1:2" ht="16" x14ac:dyDescent="0.2">
      <c r="A7332"/>
      <c r="B7332"/>
    </row>
    <row r="7333" spans="1:2" ht="16" x14ac:dyDescent="0.2">
      <c r="A7333"/>
      <c r="B7333"/>
    </row>
    <row r="7334" spans="1:2" ht="16" x14ac:dyDescent="0.2">
      <c r="A7334"/>
      <c r="B7334"/>
    </row>
    <row r="7335" spans="1:2" ht="16" x14ac:dyDescent="0.2">
      <c r="A7335"/>
      <c r="B7335"/>
    </row>
    <row r="7336" spans="1:2" ht="16" x14ac:dyDescent="0.2">
      <c r="A7336"/>
      <c r="B7336"/>
    </row>
    <row r="7337" spans="1:2" ht="16" x14ac:dyDescent="0.2">
      <c r="A7337"/>
      <c r="B7337"/>
    </row>
    <row r="7338" spans="1:2" ht="16" x14ac:dyDescent="0.2">
      <c r="A7338"/>
      <c r="B7338"/>
    </row>
    <row r="7339" spans="1:2" ht="16" x14ac:dyDescent="0.2">
      <c r="A7339"/>
      <c r="B7339"/>
    </row>
    <row r="7340" spans="1:2" ht="16" x14ac:dyDescent="0.2">
      <c r="A7340"/>
      <c r="B7340"/>
    </row>
    <row r="7341" spans="1:2" ht="16" x14ac:dyDescent="0.2">
      <c r="A7341"/>
      <c r="B7341"/>
    </row>
    <row r="7342" spans="1:2" ht="16" x14ac:dyDescent="0.2">
      <c r="A7342"/>
      <c r="B7342"/>
    </row>
    <row r="7343" spans="1:2" ht="16" x14ac:dyDescent="0.2">
      <c r="A7343"/>
      <c r="B7343"/>
    </row>
    <row r="7344" spans="1:2" ht="16" x14ac:dyDescent="0.2">
      <c r="A7344"/>
      <c r="B7344"/>
    </row>
    <row r="7345" spans="1:2" ht="16" x14ac:dyDescent="0.2">
      <c r="A7345"/>
      <c r="B7345"/>
    </row>
    <row r="7346" spans="1:2" ht="16" x14ac:dyDescent="0.2">
      <c r="A7346"/>
      <c r="B7346"/>
    </row>
    <row r="7347" spans="1:2" ht="16" x14ac:dyDescent="0.2">
      <c r="A7347"/>
      <c r="B7347"/>
    </row>
    <row r="7348" spans="1:2" ht="16" x14ac:dyDescent="0.2">
      <c r="A7348"/>
      <c r="B7348"/>
    </row>
    <row r="7349" spans="1:2" ht="16" x14ac:dyDescent="0.2">
      <c r="A7349"/>
      <c r="B7349"/>
    </row>
    <row r="7350" spans="1:2" ht="16" x14ac:dyDescent="0.2">
      <c r="A7350"/>
      <c r="B7350"/>
    </row>
    <row r="7351" spans="1:2" ht="16" x14ac:dyDescent="0.2">
      <c r="A7351"/>
      <c r="B7351"/>
    </row>
    <row r="7352" spans="1:2" ht="16" x14ac:dyDescent="0.2">
      <c r="A7352"/>
      <c r="B7352"/>
    </row>
    <row r="7353" spans="1:2" ht="16" x14ac:dyDescent="0.2">
      <c r="A7353"/>
      <c r="B7353"/>
    </row>
    <row r="7354" spans="1:2" ht="16" x14ac:dyDescent="0.2">
      <c r="A7354"/>
      <c r="B7354"/>
    </row>
    <row r="7355" spans="1:2" ht="16" x14ac:dyDescent="0.2">
      <c r="A7355"/>
      <c r="B7355"/>
    </row>
    <row r="7356" spans="1:2" ht="16" x14ac:dyDescent="0.2">
      <c r="A7356"/>
      <c r="B7356"/>
    </row>
    <row r="7357" spans="1:2" ht="16" x14ac:dyDescent="0.2">
      <c r="A7357"/>
      <c r="B7357"/>
    </row>
    <row r="7358" spans="1:2" ht="16" x14ac:dyDescent="0.2">
      <c r="A7358"/>
      <c r="B7358"/>
    </row>
    <row r="7359" spans="1:2" ht="16" x14ac:dyDescent="0.2">
      <c r="A7359"/>
      <c r="B7359"/>
    </row>
    <row r="7360" spans="1:2" ht="16" x14ac:dyDescent="0.2">
      <c r="A7360"/>
      <c r="B7360"/>
    </row>
    <row r="7361" spans="1:2" ht="16" x14ac:dyDescent="0.2">
      <c r="A7361"/>
      <c r="B7361"/>
    </row>
    <row r="7362" spans="1:2" ht="16" x14ac:dyDescent="0.2">
      <c r="A7362"/>
      <c r="B7362"/>
    </row>
    <row r="7363" spans="1:2" ht="16" x14ac:dyDescent="0.2">
      <c r="A7363"/>
      <c r="B7363"/>
    </row>
    <row r="7364" spans="1:2" ht="16" x14ac:dyDescent="0.2">
      <c r="A7364"/>
      <c r="B7364"/>
    </row>
    <row r="7365" spans="1:2" ht="16" x14ac:dyDescent="0.2">
      <c r="A7365"/>
      <c r="B7365"/>
    </row>
    <row r="7366" spans="1:2" ht="16" x14ac:dyDescent="0.2">
      <c r="A7366"/>
      <c r="B7366"/>
    </row>
    <row r="7367" spans="1:2" ht="16" x14ac:dyDescent="0.2">
      <c r="A7367"/>
      <c r="B7367"/>
    </row>
    <row r="7368" spans="1:2" ht="16" x14ac:dyDescent="0.2">
      <c r="A7368"/>
      <c r="B7368"/>
    </row>
    <row r="7369" spans="1:2" ht="16" x14ac:dyDescent="0.2">
      <c r="A7369"/>
      <c r="B7369"/>
    </row>
    <row r="7370" spans="1:2" ht="16" x14ac:dyDescent="0.2">
      <c r="A7370"/>
      <c r="B7370"/>
    </row>
    <row r="7371" spans="1:2" ht="16" x14ac:dyDescent="0.2">
      <c r="A7371"/>
      <c r="B7371"/>
    </row>
    <row r="7372" spans="1:2" ht="16" x14ac:dyDescent="0.2">
      <c r="A7372"/>
      <c r="B7372"/>
    </row>
    <row r="7373" spans="1:2" ht="16" x14ac:dyDescent="0.2">
      <c r="A7373"/>
      <c r="B7373"/>
    </row>
    <row r="7374" spans="1:2" ht="16" x14ac:dyDescent="0.2">
      <c r="A7374"/>
      <c r="B7374"/>
    </row>
    <row r="7375" spans="1:2" ht="16" x14ac:dyDescent="0.2">
      <c r="A7375"/>
      <c r="B7375"/>
    </row>
    <row r="7376" spans="1:2" ht="16" x14ac:dyDescent="0.2">
      <c r="A7376"/>
      <c r="B7376"/>
    </row>
    <row r="7377" spans="1:2" ht="16" x14ac:dyDescent="0.2">
      <c r="A7377"/>
      <c r="B7377"/>
    </row>
    <row r="7378" spans="1:2" ht="16" x14ac:dyDescent="0.2">
      <c r="A7378"/>
      <c r="B7378"/>
    </row>
    <row r="7379" spans="1:2" ht="16" x14ac:dyDescent="0.2">
      <c r="A7379"/>
      <c r="B7379"/>
    </row>
    <row r="7380" spans="1:2" ht="16" x14ac:dyDescent="0.2">
      <c r="A7380"/>
      <c r="B7380"/>
    </row>
    <row r="7381" spans="1:2" ht="16" x14ac:dyDescent="0.2">
      <c r="A7381"/>
      <c r="B7381"/>
    </row>
    <row r="7382" spans="1:2" ht="16" x14ac:dyDescent="0.2">
      <c r="A7382"/>
      <c r="B7382"/>
    </row>
    <row r="7383" spans="1:2" ht="16" x14ac:dyDescent="0.2">
      <c r="A7383"/>
      <c r="B7383"/>
    </row>
    <row r="7384" spans="1:2" ht="16" x14ac:dyDescent="0.2">
      <c r="A7384"/>
      <c r="B7384"/>
    </row>
    <row r="7385" spans="1:2" ht="16" x14ac:dyDescent="0.2">
      <c r="A7385"/>
      <c r="B7385"/>
    </row>
    <row r="7386" spans="1:2" ht="16" x14ac:dyDescent="0.2">
      <c r="A7386"/>
      <c r="B7386"/>
    </row>
    <row r="7387" spans="1:2" ht="16" x14ac:dyDescent="0.2">
      <c r="A7387"/>
      <c r="B7387"/>
    </row>
    <row r="7388" spans="1:2" ht="16" x14ac:dyDescent="0.2">
      <c r="A7388"/>
      <c r="B7388"/>
    </row>
    <row r="7389" spans="1:2" ht="16" x14ac:dyDescent="0.2">
      <c r="A7389"/>
      <c r="B7389"/>
    </row>
    <row r="7390" spans="1:2" ht="16" x14ac:dyDescent="0.2">
      <c r="A7390"/>
      <c r="B7390"/>
    </row>
    <row r="7391" spans="1:2" ht="16" x14ac:dyDescent="0.2">
      <c r="A7391"/>
      <c r="B7391"/>
    </row>
    <row r="7392" spans="1:2" ht="16" x14ac:dyDescent="0.2">
      <c r="A7392"/>
      <c r="B7392"/>
    </row>
    <row r="7393" spans="1:2" ht="16" x14ac:dyDescent="0.2">
      <c r="A7393"/>
      <c r="B7393"/>
    </row>
    <row r="7394" spans="1:2" ht="16" x14ac:dyDescent="0.2">
      <c r="A7394"/>
      <c r="B7394"/>
    </row>
    <row r="7395" spans="1:2" ht="16" x14ac:dyDescent="0.2">
      <c r="A7395"/>
      <c r="B7395"/>
    </row>
    <row r="7396" spans="1:2" ht="16" x14ac:dyDescent="0.2">
      <c r="A7396"/>
      <c r="B7396"/>
    </row>
    <row r="7397" spans="1:2" ht="16" x14ac:dyDescent="0.2">
      <c r="A7397"/>
      <c r="B7397"/>
    </row>
    <row r="7398" spans="1:2" ht="16" x14ac:dyDescent="0.2">
      <c r="A7398"/>
      <c r="B7398"/>
    </row>
    <row r="7399" spans="1:2" ht="16" x14ac:dyDescent="0.2">
      <c r="A7399"/>
      <c r="B7399"/>
    </row>
    <row r="7400" spans="1:2" ht="16" x14ac:dyDescent="0.2">
      <c r="A7400"/>
      <c r="B7400"/>
    </row>
    <row r="7401" spans="1:2" ht="16" x14ac:dyDescent="0.2">
      <c r="A7401"/>
      <c r="B7401"/>
    </row>
    <row r="7402" spans="1:2" ht="16" x14ac:dyDescent="0.2">
      <c r="A7402"/>
      <c r="B7402"/>
    </row>
    <row r="7403" spans="1:2" ht="16" x14ac:dyDescent="0.2">
      <c r="A7403"/>
      <c r="B7403"/>
    </row>
    <row r="7404" spans="1:2" ht="16" x14ac:dyDescent="0.2">
      <c r="A7404"/>
      <c r="B7404"/>
    </row>
    <row r="7405" spans="1:2" ht="16" x14ac:dyDescent="0.2">
      <c r="A7405"/>
      <c r="B7405"/>
    </row>
    <row r="7406" spans="1:2" ht="16" x14ac:dyDescent="0.2">
      <c r="A7406"/>
      <c r="B7406"/>
    </row>
    <row r="7407" spans="1:2" ht="16" x14ac:dyDescent="0.2">
      <c r="A7407"/>
      <c r="B7407"/>
    </row>
    <row r="7408" spans="1:2" ht="16" x14ac:dyDescent="0.2">
      <c r="A7408"/>
      <c r="B7408"/>
    </row>
    <row r="7409" spans="1:2" ht="16" x14ac:dyDescent="0.2">
      <c r="A7409"/>
      <c r="B7409"/>
    </row>
    <row r="7410" spans="1:2" ht="16" x14ac:dyDescent="0.2">
      <c r="A7410"/>
      <c r="B7410"/>
    </row>
    <row r="7411" spans="1:2" ht="16" x14ac:dyDescent="0.2">
      <c r="A7411"/>
      <c r="B7411"/>
    </row>
    <row r="7412" spans="1:2" ht="16" x14ac:dyDescent="0.2">
      <c r="A7412"/>
      <c r="B7412"/>
    </row>
    <row r="7413" spans="1:2" ht="16" x14ac:dyDescent="0.2">
      <c r="A7413"/>
      <c r="B7413"/>
    </row>
    <row r="7414" spans="1:2" ht="16" x14ac:dyDescent="0.2">
      <c r="A7414"/>
      <c r="B7414"/>
    </row>
    <row r="7415" spans="1:2" ht="16" x14ac:dyDescent="0.2">
      <c r="A7415"/>
      <c r="B7415"/>
    </row>
    <row r="7416" spans="1:2" ht="16" x14ac:dyDescent="0.2">
      <c r="A7416"/>
      <c r="B7416"/>
    </row>
    <row r="7417" spans="1:2" ht="16" x14ac:dyDescent="0.2">
      <c r="A7417"/>
      <c r="B7417"/>
    </row>
    <row r="7418" spans="1:2" ht="16" x14ac:dyDescent="0.2">
      <c r="A7418"/>
      <c r="B7418"/>
    </row>
    <row r="7419" spans="1:2" ht="16" x14ac:dyDescent="0.2">
      <c r="A7419"/>
      <c r="B7419"/>
    </row>
    <row r="7420" spans="1:2" ht="16" x14ac:dyDescent="0.2">
      <c r="A7420"/>
      <c r="B7420"/>
    </row>
    <row r="7421" spans="1:2" ht="16" x14ac:dyDescent="0.2">
      <c r="A7421"/>
      <c r="B7421"/>
    </row>
    <row r="7422" spans="1:2" ht="16" x14ac:dyDescent="0.2">
      <c r="A7422"/>
      <c r="B7422"/>
    </row>
    <row r="7423" spans="1:2" ht="16" x14ac:dyDescent="0.2">
      <c r="A7423"/>
      <c r="B7423"/>
    </row>
    <row r="7424" spans="1:2" ht="16" x14ac:dyDescent="0.2">
      <c r="A7424"/>
      <c r="B7424"/>
    </row>
    <row r="7425" spans="1:2" ht="16" x14ac:dyDescent="0.2">
      <c r="A7425"/>
      <c r="B7425"/>
    </row>
    <row r="7426" spans="1:2" ht="16" x14ac:dyDescent="0.2">
      <c r="A7426"/>
      <c r="B7426"/>
    </row>
    <row r="7427" spans="1:2" ht="16" x14ac:dyDescent="0.2">
      <c r="A7427"/>
      <c r="B7427"/>
    </row>
    <row r="7428" spans="1:2" ht="16" x14ac:dyDescent="0.2">
      <c r="A7428"/>
      <c r="B7428"/>
    </row>
    <row r="7429" spans="1:2" ht="16" x14ac:dyDescent="0.2">
      <c r="A7429"/>
      <c r="B7429"/>
    </row>
    <row r="7430" spans="1:2" ht="16" x14ac:dyDescent="0.2">
      <c r="A7430"/>
      <c r="B7430"/>
    </row>
    <row r="7431" spans="1:2" ht="16" x14ac:dyDescent="0.2">
      <c r="A7431"/>
      <c r="B7431"/>
    </row>
    <row r="7432" spans="1:2" ht="16" x14ac:dyDescent="0.2">
      <c r="A7432"/>
      <c r="B7432"/>
    </row>
    <row r="7433" spans="1:2" ht="16" x14ac:dyDescent="0.2">
      <c r="A7433"/>
      <c r="B7433"/>
    </row>
    <row r="7434" spans="1:2" ht="16" x14ac:dyDescent="0.2">
      <c r="A7434"/>
      <c r="B7434"/>
    </row>
    <row r="7435" spans="1:2" ht="16" x14ac:dyDescent="0.2">
      <c r="A7435"/>
      <c r="B7435"/>
    </row>
    <row r="7436" spans="1:2" ht="16" x14ac:dyDescent="0.2">
      <c r="A7436"/>
      <c r="B7436"/>
    </row>
    <row r="7437" spans="1:2" ht="16" x14ac:dyDescent="0.2">
      <c r="A7437"/>
      <c r="B7437"/>
    </row>
    <row r="7438" spans="1:2" ht="16" x14ac:dyDescent="0.2">
      <c r="A7438"/>
      <c r="B7438"/>
    </row>
    <row r="7439" spans="1:2" ht="16" x14ac:dyDescent="0.2">
      <c r="A7439"/>
      <c r="B7439"/>
    </row>
    <row r="7440" spans="1:2" ht="16" x14ac:dyDescent="0.2">
      <c r="A7440"/>
      <c r="B7440"/>
    </row>
    <row r="7441" spans="1:2" ht="16" x14ac:dyDescent="0.2">
      <c r="A7441"/>
      <c r="B7441"/>
    </row>
    <row r="7442" spans="1:2" ht="16" x14ac:dyDescent="0.2">
      <c r="A7442"/>
      <c r="B7442"/>
    </row>
    <row r="7443" spans="1:2" ht="16" x14ac:dyDescent="0.2">
      <c r="A7443"/>
      <c r="B7443"/>
    </row>
    <row r="7444" spans="1:2" ht="16" x14ac:dyDescent="0.2">
      <c r="A7444"/>
      <c r="B7444"/>
    </row>
    <row r="7445" spans="1:2" ht="16" x14ac:dyDescent="0.2">
      <c r="A7445"/>
      <c r="B7445"/>
    </row>
    <row r="7446" spans="1:2" ht="16" x14ac:dyDescent="0.2">
      <c r="A7446"/>
      <c r="B7446"/>
    </row>
    <row r="7447" spans="1:2" ht="16" x14ac:dyDescent="0.2">
      <c r="A7447"/>
      <c r="B7447"/>
    </row>
    <row r="7448" spans="1:2" ht="16" x14ac:dyDescent="0.2">
      <c r="A7448"/>
      <c r="B7448"/>
    </row>
    <row r="7449" spans="1:2" ht="16" x14ac:dyDescent="0.2">
      <c r="A7449"/>
      <c r="B7449"/>
    </row>
    <row r="7450" spans="1:2" ht="16" x14ac:dyDescent="0.2">
      <c r="A7450"/>
      <c r="B7450"/>
    </row>
    <row r="7451" spans="1:2" ht="16" x14ac:dyDescent="0.2">
      <c r="A7451"/>
      <c r="B7451"/>
    </row>
    <row r="7452" spans="1:2" ht="16" x14ac:dyDescent="0.2">
      <c r="A7452"/>
      <c r="B7452"/>
    </row>
    <row r="7453" spans="1:2" ht="16" x14ac:dyDescent="0.2">
      <c r="A7453"/>
      <c r="B7453"/>
    </row>
    <row r="7454" spans="1:2" ht="16" x14ac:dyDescent="0.2">
      <c r="A7454"/>
      <c r="B7454"/>
    </row>
    <row r="7455" spans="1:2" ht="16" x14ac:dyDescent="0.2">
      <c r="A7455"/>
      <c r="B7455"/>
    </row>
    <row r="7456" spans="1:2" ht="16" x14ac:dyDescent="0.2">
      <c r="A7456"/>
      <c r="B7456"/>
    </row>
    <row r="7457" spans="1:2" ht="16" x14ac:dyDescent="0.2">
      <c r="A7457"/>
      <c r="B7457"/>
    </row>
    <row r="7458" spans="1:2" ht="16" x14ac:dyDescent="0.2">
      <c r="A7458"/>
      <c r="B7458"/>
    </row>
    <row r="7459" spans="1:2" ht="16" x14ac:dyDescent="0.2">
      <c r="A7459"/>
      <c r="B7459"/>
    </row>
    <row r="7460" spans="1:2" ht="16" x14ac:dyDescent="0.2">
      <c r="A7460"/>
      <c r="B7460"/>
    </row>
    <row r="7461" spans="1:2" ht="16" x14ac:dyDescent="0.2">
      <c r="A7461"/>
      <c r="B7461"/>
    </row>
    <row r="7462" spans="1:2" ht="16" x14ac:dyDescent="0.2">
      <c r="A7462"/>
      <c r="B7462"/>
    </row>
    <row r="7463" spans="1:2" ht="16" x14ac:dyDescent="0.2">
      <c r="A7463"/>
      <c r="B7463"/>
    </row>
    <row r="7464" spans="1:2" ht="16" x14ac:dyDescent="0.2">
      <c r="A7464"/>
      <c r="B7464"/>
    </row>
    <row r="7465" spans="1:2" ht="16" x14ac:dyDescent="0.2">
      <c r="A7465"/>
      <c r="B7465"/>
    </row>
    <row r="7466" spans="1:2" ht="16" x14ac:dyDescent="0.2">
      <c r="A7466"/>
      <c r="B7466"/>
    </row>
    <row r="7467" spans="1:2" ht="16" x14ac:dyDescent="0.2">
      <c r="A7467"/>
      <c r="B7467"/>
    </row>
    <row r="7468" spans="1:2" ht="16" x14ac:dyDescent="0.2">
      <c r="A7468"/>
      <c r="B7468"/>
    </row>
    <row r="7469" spans="1:2" ht="16" x14ac:dyDescent="0.2">
      <c r="A7469"/>
      <c r="B7469"/>
    </row>
    <row r="7470" spans="1:2" ht="16" x14ac:dyDescent="0.2">
      <c r="A7470"/>
      <c r="B7470"/>
    </row>
    <row r="7471" spans="1:2" ht="16" x14ac:dyDescent="0.2">
      <c r="A7471"/>
      <c r="B7471"/>
    </row>
    <row r="7472" spans="1:2" ht="16" x14ac:dyDescent="0.2">
      <c r="A7472"/>
      <c r="B7472"/>
    </row>
    <row r="7473" spans="1:2" ht="16" x14ac:dyDescent="0.2">
      <c r="A7473"/>
      <c r="B7473"/>
    </row>
    <row r="7474" spans="1:2" ht="16" x14ac:dyDescent="0.2">
      <c r="A7474"/>
      <c r="B7474"/>
    </row>
    <row r="7475" spans="1:2" ht="16" x14ac:dyDescent="0.2">
      <c r="A7475"/>
      <c r="B7475"/>
    </row>
    <row r="7476" spans="1:2" ht="16" x14ac:dyDescent="0.2">
      <c r="A7476"/>
      <c r="B7476"/>
    </row>
    <row r="7477" spans="1:2" ht="16" x14ac:dyDescent="0.2">
      <c r="A7477"/>
      <c r="B7477"/>
    </row>
    <row r="7478" spans="1:2" ht="16" x14ac:dyDescent="0.2">
      <c r="A7478"/>
      <c r="B7478"/>
    </row>
    <row r="7479" spans="1:2" ht="16" x14ac:dyDescent="0.2">
      <c r="A7479"/>
      <c r="B7479"/>
    </row>
    <row r="7480" spans="1:2" ht="16" x14ac:dyDescent="0.2">
      <c r="A7480"/>
      <c r="B7480"/>
    </row>
    <row r="7481" spans="1:2" ht="16" x14ac:dyDescent="0.2">
      <c r="A7481"/>
      <c r="B7481"/>
    </row>
    <row r="7482" spans="1:2" ht="16" x14ac:dyDescent="0.2">
      <c r="A7482"/>
      <c r="B7482"/>
    </row>
    <row r="7483" spans="1:2" ht="16" x14ac:dyDescent="0.2">
      <c r="A7483"/>
      <c r="B7483"/>
    </row>
    <row r="7484" spans="1:2" ht="16" x14ac:dyDescent="0.2">
      <c r="A7484"/>
      <c r="B7484"/>
    </row>
    <row r="7485" spans="1:2" ht="16" x14ac:dyDescent="0.2">
      <c r="A7485"/>
      <c r="B7485"/>
    </row>
    <row r="7486" spans="1:2" ht="16" x14ac:dyDescent="0.2">
      <c r="A7486"/>
      <c r="B7486"/>
    </row>
    <row r="7487" spans="1:2" ht="16" x14ac:dyDescent="0.2">
      <c r="A7487"/>
      <c r="B7487"/>
    </row>
    <row r="7488" spans="1:2" ht="16" x14ac:dyDescent="0.2">
      <c r="A7488"/>
      <c r="B7488"/>
    </row>
    <row r="7489" spans="1:2" ht="16" x14ac:dyDescent="0.2">
      <c r="A7489"/>
      <c r="B7489"/>
    </row>
    <row r="7490" spans="1:2" ht="16" x14ac:dyDescent="0.2">
      <c r="A7490"/>
      <c r="B7490"/>
    </row>
    <row r="7491" spans="1:2" ht="16" x14ac:dyDescent="0.2">
      <c r="A7491"/>
      <c r="B7491"/>
    </row>
    <row r="7492" spans="1:2" ht="16" x14ac:dyDescent="0.2">
      <c r="A7492"/>
      <c r="B7492"/>
    </row>
    <row r="7493" spans="1:2" ht="16" x14ac:dyDescent="0.2">
      <c r="A7493"/>
      <c r="B7493"/>
    </row>
    <row r="7494" spans="1:2" ht="16" x14ac:dyDescent="0.2">
      <c r="A7494"/>
      <c r="B7494"/>
    </row>
    <row r="7495" spans="1:2" ht="16" x14ac:dyDescent="0.2">
      <c r="A7495"/>
      <c r="B7495"/>
    </row>
    <row r="7496" spans="1:2" ht="16" x14ac:dyDescent="0.2">
      <c r="A7496"/>
      <c r="B7496"/>
    </row>
    <row r="7497" spans="1:2" ht="16" x14ac:dyDescent="0.2">
      <c r="A7497"/>
      <c r="B7497"/>
    </row>
    <row r="7498" spans="1:2" ht="16" x14ac:dyDescent="0.2">
      <c r="A7498"/>
      <c r="B7498"/>
    </row>
    <row r="7499" spans="1:2" ht="16" x14ac:dyDescent="0.2">
      <c r="A7499"/>
      <c r="B7499"/>
    </row>
    <row r="7500" spans="1:2" ht="16" x14ac:dyDescent="0.2">
      <c r="A7500"/>
      <c r="B7500"/>
    </row>
    <row r="7501" spans="1:2" ht="16" x14ac:dyDescent="0.2">
      <c r="A7501"/>
      <c r="B7501"/>
    </row>
    <row r="7502" spans="1:2" ht="16" x14ac:dyDescent="0.2">
      <c r="A7502"/>
      <c r="B7502"/>
    </row>
    <row r="7503" spans="1:2" ht="16" x14ac:dyDescent="0.2">
      <c r="A7503"/>
      <c r="B7503"/>
    </row>
    <row r="7504" spans="1:2" ht="16" x14ac:dyDescent="0.2">
      <c r="A7504"/>
      <c r="B7504"/>
    </row>
    <row r="7505" spans="1:2" ht="16" x14ac:dyDescent="0.2">
      <c r="A7505"/>
      <c r="B7505"/>
    </row>
    <row r="7506" spans="1:2" ht="16" x14ac:dyDescent="0.2">
      <c r="A7506"/>
      <c r="B7506"/>
    </row>
    <row r="7507" spans="1:2" ht="16" x14ac:dyDescent="0.2">
      <c r="A7507"/>
      <c r="B7507"/>
    </row>
    <row r="7508" spans="1:2" ht="16" x14ac:dyDescent="0.2">
      <c r="A7508"/>
      <c r="B7508"/>
    </row>
    <row r="7509" spans="1:2" ht="16" x14ac:dyDescent="0.2">
      <c r="A7509"/>
      <c r="B7509"/>
    </row>
    <row r="7510" spans="1:2" ht="16" x14ac:dyDescent="0.2">
      <c r="A7510"/>
      <c r="B7510"/>
    </row>
    <row r="7511" spans="1:2" ht="16" x14ac:dyDescent="0.2">
      <c r="A7511"/>
      <c r="B7511"/>
    </row>
    <row r="7512" spans="1:2" ht="16" x14ac:dyDescent="0.2">
      <c r="A7512"/>
      <c r="B7512"/>
    </row>
    <row r="7513" spans="1:2" ht="16" x14ac:dyDescent="0.2">
      <c r="A7513"/>
      <c r="B7513"/>
    </row>
    <row r="7514" spans="1:2" ht="16" x14ac:dyDescent="0.2">
      <c r="A7514"/>
      <c r="B7514"/>
    </row>
    <row r="7515" spans="1:2" ht="16" x14ac:dyDescent="0.2">
      <c r="A7515"/>
      <c r="B7515"/>
    </row>
    <row r="7516" spans="1:2" ht="16" x14ac:dyDescent="0.2">
      <c r="A7516"/>
      <c r="B7516"/>
    </row>
    <row r="7517" spans="1:2" ht="16" x14ac:dyDescent="0.2">
      <c r="A7517"/>
      <c r="B7517"/>
    </row>
    <row r="7518" spans="1:2" ht="16" x14ac:dyDescent="0.2">
      <c r="A7518"/>
      <c r="B7518"/>
    </row>
    <row r="7519" spans="1:2" ht="16" x14ac:dyDescent="0.2">
      <c r="A7519"/>
      <c r="B7519"/>
    </row>
    <row r="7520" spans="1:2" ht="16" x14ac:dyDescent="0.2">
      <c r="A7520"/>
      <c r="B7520"/>
    </row>
    <row r="7521" spans="1:2" ht="16" x14ac:dyDescent="0.2">
      <c r="A7521"/>
      <c r="B7521"/>
    </row>
    <row r="7522" spans="1:2" ht="16" x14ac:dyDescent="0.2">
      <c r="A7522"/>
      <c r="B7522"/>
    </row>
    <row r="7523" spans="1:2" ht="16" x14ac:dyDescent="0.2">
      <c r="A7523"/>
      <c r="B7523"/>
    </row>
    <row r="7524" spans="1:2" ht="16" x14ac:dyDescent="0.2">
      <c r="A7524"/>
      <c r="B7524"/>
    </row>
    <row r="7525" spans="1:2" ht="16" x14ac:dyDescent="0.2">
      <c r="A7525"/>
      <c r="B7525"/>
    </row>
    <row r="7526" spans="1:2" ht="16" x14ac:dyDescent="0.2">
      <c r="A7526"/>
      <c r="B7526"/>
    </row>
    <row r="7527" spans="1:2" ht="16" x14ac:dyDescent="0.2">
      <c r="A7527"/>
      <c r="B7527"/>
    </row>
    <row r="7528" spans="1:2" ht="16" x14ac:dyDescent="0.2">
      <c r="A7528"/>
      <c r="B7528"/>
    </row>
    <row r="7529" spans="1:2" ht="16" x14ac:dyDescent="0.2">
      <c r="A7529"/>
      <c r="B7529"/>
    </row>
    <row r="7530" spans="1:2" ht="16" x14ac:dyDescent="0.2">
      <c r="A7530"/>
      <c r="B7530"/>
    </row>
    <row r="7531" spans="1:2" ht="16" x14ac:dyDescent="0.2">
      <c r="A7531"/>
      <c r="B7531"/>
    </row>
    <row r="7532" spans="1:2" ht="16" x14ac:dyDescent="0.2">
      <c r="A7532"/>
      <c r="B7532"/>
    </row>
    <row r="7533" spans="1:2" ht="16" x14ac:dyDescent="0.2">
      <c r="A7533"/>
      <c r="B7533"/>
    </row>
    <row r="7534" spans="1:2" ht="16" x14ac:dyDescent="0.2">
      <c r="A7534"/>
      <c r="B7534"/>
    </row>
    <row r="7535" spans="1:2" ht="16" x14ac:dyDescent="0.2">
      <c r="A7535"/>
      <c r="B7535"/>
    </row>
    <row r="7536" spans="1:2" ht="16" x14ac:dyDescent="0.2">
      <c r="A7536"/>
      <c r="B7536"/>
    </row>
    <row r="7537" spans="1:2" ht="16" x14ac:dyDescent="0.2">
      <c r="A7537"/>
      <c r="B7537"/>
    </row>
    <row r="7538" spans="1:2" ht="16" x14ac:dyDescent="0.2">
      <c r="A7538"/>
      <c r="B7538"/>
    </row>
    <row r="7539" spans="1:2" ht="16" x14ac:dyDescent="0.2">
      <c r="A7539"/>
      <c r="B7539"/>
    </row>
    <row r="7540" spans="1:2" ht="16" x14ac:dyDescent="0.2">
      <c r="A7540"/>
      <c r="B7540"/>
    </row>
    <row r="7541" spans="1:2" ht="16" x14ac:dyDescent="0.2">
      <c r="A7541"/>
      <c r="B7541"/>
    </row>
    <row r="7542" spans="1:2" ht="16" x14ac:dyDescent="0.2">
      <c r="A7542"/>
      <c r="B7542"/>
    </row>
    <row r="7543" spans="1:2" ht="16" x14ac:dyDescent="0.2">
      <c r="A7543"/>
      <c r="B7543"/>
    </row>
    <row r="7544" spans="1:2" ht="16" x14ac:dyDescent="0.2">
      <c r="A7544"/>
      <c r="B7544"/>
    </row>
    <row r="7545" spans="1:2" ht="16" x14ac:dyDescent="0.2">
      <c r="A7545"/>
      <c r="B7545"/>
    </row>
    <row r="7546" spans="1:2" ht="16" x14ac:dyDescent="0.2">
      <c r="A7546"/>
      <c r="B7546"/>
    </row>
    <row r="7547" spans="1:2" ht="16" x14ac:dyDescent="0.2">
      <c r="A7547"/>
      <c r="B7547"/>
    </row>
    <row r="7548" spans="1:2" ht="16" x14ac:dyDescent="0.2">
      <c r="A7548"/>
      <c r="B7548"/>
    </row>
    <row r="7549" spans="1:2" ht="16" x14ac:dyDescent="0.2">
      <c r="A7549"/>
      <c r="B7549"/>
    </row>
    <row r="7550" spans="1:2" ht="16" x14ac:dyDescent="0.2">
      <c r="A7550"/>
      <c r="B7550"/>
    </row>
    <row r="7551" spans="1:2" ht="16" x14ac:dyDescent="0.2">
      <c r="A7551"/>
      <c r="B7551"/>
    </row>
    <row r="7552" spans="1:2" ht="16" x14ac:dyDescent="0.2">
      <c r="A7552"/>
      <c r="B7552"/>
    </row>
    <row r="7553" spans="1:2" ht="16" x14ac:dyDescent="0.2">
      <c r="A7553"/>
      <c r="B7553"/>
    </row>
    <row r="7554" spans="1:2" ht="16" x14ac:dyDescent="0.2">
      <c r="A7554"/>
      <c r="B7554"/>
    </row>
    <row r="7555" spans="1:2" ht="16" x14ac:dyDescent="0.2">
      <c r="A7555"/>
      <c r="B7555"/>
    </row>
    <row r="7556" spans="1:2" ht="16" x14ac:dyDescent="0.2">
      <c r="A7556"/>
      <c r="B7556"/>
    </row>
    <row r="7557" spans="1:2" ht="16" x14ac:dyDescent="0.2">
      <c r="A7557"/>
      <c r="B7557"/>
    </row>
    <row r="7558" spans="1:2" ht="16" x14ac:dyDescent="0.2">
      <c r="A7558"/>
      <c r="B7558"/>
    </row>
    <row r="7559" spans="1:2" ht="16" x14ac:dyDescent="0.2">
      <c r="A7559"/>
      <c r="B7559"/>
    </row>
    <row r="7560" spans="1:2" ht="16" x14ac:dyDescent="0.2">
      <c r="A7560"/>
      <c r="B7560"/>
    </row>
    <row r="7561" spans="1:2" ht="16" x14ac:dyDescent="0.2">
      <c r="A7561"/>
      <c r="B7561"/>
    </row>
    <row r="7562" spans="1:2" ht="16" x14ac:dyDescent="0.2">
      <c r="A7562"/>
      <c r="B7562"/>
    </row>
    <row r="7563" spans="1:2" ht="16" x14ac:dyDescent="0.2">
      <c r="A7563"/>
      <c r="B7563"/>
    </row>
    <row r="7564" spans="1:2" ht="16" x14ac:dyDescent="0.2">
      <c r="A7564"/>
      <c r="B7564"/>
    </row>
    <row r="7565" spans="1:2" ht="16" x14ac:dyDescent="0.2">
      <c r="A7565"/>
      <c r="B7565"/>
    </row>
    <row r="7566" spans="1:2" ht="16" x14ac:dyDescent="0.2">
      <c r="A7566"/>
      <c r="B7566"/>
    </row>
    <row r="7567" spans="1:2" ht="16" x14ac:dyDescent="0.2">
      <c r="A7567"/>
      <c r="B7567"/>
    </row>
    <row r="7568" spans="1:2" ht="16" x14ac:dyDescent="0.2">
      <c r="A7568"/>
      <c r="B7568"/>
    </row>
    <row r="7569" spans="1:2" ht="16" x14ac:dyDescent="0.2">
      <c r="A7569"/>
      <c r="B7569"/>
    </row>
    <row r="7570" spans="1:2" ht="16" x14ac:dyDescent="0.2">
      <c r="A7570"/>
      <c r="B7570"/>
    </row>
    <row r="7571" spans="1:2" ht="16" x14ac:dyDescent="0.2">
      <c r="A7571"/>
      <c r="B7571"/>
    </row>
    <row r="7572" spans="1:2" ht="16" x14ac:dyDescent="0.2">
      <c r="A7572"/>
      <c r="B7572"/>
    </row>
    <row r="7573" spans="1:2" ht="16" x14ac:dyDescent="0.2">
      <c r="A7573"/>
      <c r="B7573"/>
    </row>
    <row r="7574" spans="1:2" ht="16" x14ac:dyDescent="0.2">
      <c r="A7574"/>
      <c r="B7574"/>
    </row>
    <row r="7575" spans="1:2" ht="16" x14ac:dyDescent="0.2">
      <c r="A7575"/>
      <c r="B7575"/>
    </row>
    <row r="7576" spans="1:2" ht="16" x14ac:dyDescent="0.2">
      <c r="A7576"/>
      <c r="B7576"/>
    </row>
    <row r="7577" spans="1:2" ht="16" x14ac:dyDescent="0.2">
      <c r="A7577"/>
      <c r="B7577"/>
    </row>
    <row r="7578" spans="1:2" ht="16" x14ac:dyDescent="0.2">
      <c r="A7578"/>
      <c r="B7578"/>
    </row>
    <row r="7579" spans="1:2" ht="16" x14ac:dyDescent="0.2">
      <c r="A7579"/>
      <c r="B7579"/>
    </row>
    <row r="7580" spans="1:2" ht="16" x14ac:dyDescent="0.2">
      <c r="A7580"/>
      <c r="B7580"/>
    </row>
    <row r="7581" spans="1:2" ht="16" x14ac:dyDescent="0.2">
      <c r="A7581"/>
      <c r="B7581"/>
    </row>
    <row r="7582" spans="1:2" ht="16" x14ac:dyDescent="0.2">
      <c r="A7582"/>
      <c r="B7582"/>
    </row>
    <row r="7583" spans="1:2" ht="16" x14ac:dyDescent="0.2">
      <c r="A7583"/>
      <c r="B7583"/>
    </row>
    <row r="7584" spans="1:2" ht="16" x14ac:dyDescent="0.2">
      <c r="A7584"/>
      <c r="B7584"/>
    </row>
    <row r="7585" spans="1:2" ht="16" x14ac:dyDescent="0.2">
      <c r="A7585"/>
      <c r="B7585"/>
    </row>
    <row r="7586" spans="1:2" ht="16" x14ac:dyDescent="0.2">
      <c r="A7586"/>
      <c r="B7586"/>
    </row>
    <row r="7587" spans="1:2" ht="16" x14ac:dyDescent="0.2">
      <c r="A7587"/>
      <c r="B7587"/>
    </row>
    <row r="7588" spans="1:2" ht="16" x14ac:dyDescent="0.2">
      <c r="A7588"/>
      <c r="B7588"/>
    </row>
    <row r="7589" spans="1:2" ht="16" x14ac:dyDescent="0.2">
      <c r="A7589"/>
      <c r="B7589"/>
    </row>
    <row r="7590" spans="1:2" ht="16" x14ac:dyDescent="0.2">
      <c r="A7590"/>
      <c r="B7590"/>
    </row>
    <row r="7591" spans="1:2" ht="16" x14ac:dyDescent="0.2">
      <c r="A7591"/>
      <c r="B7591"/>
    </row>
    <row r="7592" spans="1:2" ht="16" x14ac:dyDescent="0.2">
      <c r="A7592"/>
      <c r="B7592"/>
    </row>
    <row r="7593" spans="1:2" ht="16" x14ac:dyDescent="0.2">
      <c r="A7593"/>
      <c r="B7593"/>
    </row>
    <row r="7594" spans="1:2" ht="16" x14ac:dyDescent="0.2">
      <c r="A7594"/>
      <c r="B7594"/>
    </row>
    <row r="7595" spans="1:2" ht="16" x14ac:dyDescent="0.2">
      <c r="A7595"/>
      <c r="B7595"/>
    </row>
    <row r="7596" spans="1:2" ht="16" x14ac:dyDescent="0.2">
      <c r="A7596"/>
      <c r="B7596"/>
    </row>
    <row r="7597" spans="1:2" ht="16" x14ac:dyDescent="0.2">
      <c r="A7597"/>
      <c r="B7597"/>
    </row>
    <row r="7598" spans="1:2" ht="16" x14ac:dyDescent="0.2">
      <c r="A7598"/>
      <c r="B7598"/>
    </row>
    <row r="7599" spans="1:2" ht="16" x14ac:dyDescent="0.2">
      <c r="A7599"/>
      <c r="B7599"/>
    </row>
    <row r="7600" spans="1:2" ht="16" x14ac:dyDescent="0.2">
      <c r="A7600"/>
      <c r="B7600"/>
    </row>
    <row r="7601" spans="1:2" ht="16" x14ac:dyDescent="0.2">
      <c r="A7601"/>
      <c r="B7601"/>
    </row>
    <row r="7602" spans="1:2" ht="16" x14ac:dyDescent="0.2">
      <c r="A7602"/>
      <c r="B7602"/>
    </row>
    <row r="7603" spans="1:2" ht="16" x14ac:dyDescent="0.2">
      <c r="A7603"/>
      <c r="B7603"/>
    </row>
    <row r="7604" spans="1:2" ht="16" x14ac:dyDescent="0.2">
      <c r="A7604"/>
      <c r="B7604"/>
    </row>
    <row r="7605" spans="1:2" ht="16" x14ac:dyDescent="0.2">
      <c r="A7605"/>
      <c r="B7605"/>
    </row>
    <row r="7606" spans="1:2" ht="16" x14ac:dyDescent="0.2">
      <c r="A7606"/>
      <c r="B7606"/>
    </row>
    <row r="7607" spans="1:2" ht="16" x14ac:dyDescent="0.2">
      <c r="A7607"/>
      <c r="B7607"/>
    </row>
    <row r="7608" spans="1:2" ht="16" x14ac:dyDescent="0.2">
      <c r="A7608"/>
      <c r="B7608"/>
    </row>
    <row r="7609" spans="1:2" ht="16" x14ac:dyDescent="0.2">
      <c r="A7609"/>
      <c r="B7609"/>
    </row>
    <row r="7610" spans="1:2" ht="16" x14ac:dyDescent="0.2">
      <c r="A7610"/>
      <c r="B7610"/>
    </row>
    <row r="7611" spans="1:2" ht="16" x14ac:dyDescent="0.2">
      <c r="A7611"/>
      <c r="B7611"/>
    </row>
    <row r="7612" spans="1:2" ht="16" x14ac:dyDescent="0.2">
      <c r="A7612"/>
      <c r="B7612"/>
    </row>
    <row r="7613" spans="1:2" ht="16" x14ac:dyDescent="0.2">
      <c r="A7613"/>
      <c r="B7613"/>
    </row>
    <row r="7614" spans="1:2" ht="16" x14ac:dyDescent="0.2">
      <c r="A7614"/>
      <c r="B7614"/>
    </row>
    <row r="7615" spans="1:2" ht="16" x14ac:dyDescent="0.2">
      <c r="A7615"/>
      <c r="B7615"/>
    </row>
    <row r="7616" spans="1:2" ht="16" x14ac:dyDescent="0.2">
      <c r="A7616"/>
      <c r="B7616"/>
    </row>
    <row r="7617" spans="1:2" ht="16" x14ac:dyDescent="0.2">
      <c r="A7617"/>
      <c r="B7617"/>
    </row>
    <row r="7618" spans="1:2" ht="16" x14ac:dyDescent="0.2">
      <c r="A7618"/>
      <c r="B7618"/>
    </row>
    <row r="7619" spans="1:2" ht="16" x14ac:dyDescent="0.2">
      <c r="A7619"/>
      <c r="B7619"/>
    </row>
    <row r="7620" spans="1:2" ht="16" x14ac:dyDescent="0.2">
      <c r="A7620"/>
      <c r="B7620"/>
    </row>
    <row r="7621" spans="1:2" ht="16" x14ac:dyDescent="0.2">
      <c r="A7621"/>
      <c r="B7621"/>
    </row>
    <row r="7622" spans="1:2" ht="16" x14ac:dyDescent="0.2">
      <c r="A7622"/>
      <c r="B7622"/>
    </row>
    <row r="7623" spans="1:2" ht="16" x14ac:dyDescent="0.2">
      <c r="A7623"/>
      <c r="B7623"/>
    </row>
    <row r="7624" spans="1:2" ht="16" x14ac:dyDescent="0.2">
      <c r="A7624"/>
      <c r="B7624"/>
    </row>
    <row r="7625" spans="1:2" ht="16" x14ac:dyDescent="0.2">
      <c r="A7625"/>
      <c r="B7625"/>
    </row>
    <row r="7626" spans="1:2" ht="16" x14ac:dyDescent="0.2">
      <c r="A7626"/>
      <c r="B7626"/>
    </row>
    <row r="7627" spans="1:2" ht="16" x14ac:dyDescent="0.2">
      <c r="A7627"/>
      <c r="B7627"/>
    </row>
    <row r="7628" spans="1:2" ht="16" x14ac:dyDescent="0.2">
      <c r="A7628"/>
      <c r="B7628"/>
    </row>
    <row r="7629" spans="1:2" ht="16" x14ac:dyDescent="0.2">
      <c r="A7629"/>
      <c r="B7629"/>
    </row>
    <row r="7630" spans="1:2" ht="16" x14ac:dyDescent="0.2">
      <c r="A7630"/>
      <c r="B7630"/>
    </row>
    <row r="7631" spans="1:2" ht="16" x14ac:dyDescent="0.2">
      <c r="A7631"/>
      <c r="B7631"/>
    </row>
    <row r="7632" spans="1:2" ht="16" x14ac:dyDescent="0.2">
      <c r="A7632"/>
      <c r="B7632"/>
    </row>
    <row r="7633" spans="1:2" ht="16" x14ac:dyDescent="0.2">
      <c r="A7633"/>
      <c r="B7633"/>
    </row>
    <row r="7634" spans="1:2" ht="16" x14ac:dyDescent="0.2">
      <c r="A7634"/>
      <c r="B7634"/>
    </row>
    <row r="7635" spans="1:2" ht="16" x14ac:dyDescent="0.2">
      <c r="A7635"/>
      <c r="B7635"/>
    </row>
    <row r="7636" spans="1:2" ht="16" x14ac:dyDescent="0.2">
      <c r="A7636"/>
      <c r="B7636"/>
    </row>
    <row r="7637" spans="1:2" ht="16" x14ac:dyDescent="0.2">
      <c r="A7637"/>
      <c r="B7637"/>
    </row>
    <row r="7638" spans="1:2" ht="16" x14ac:dyDescent="0.2">
      <c r="A7638"/>
      <c r="B7638"/>
    </row>
    <row r="7639" spans="1:2" ht="16" x14ac:dyDescent="0.2">
      <c r="A7639"/>
      <c r="B7639"/>
    </row>
    <row r="7640" spans="1:2" ht="16" x14ac:dyDescent="0.2">
      <c r="A7640"/>
      <c r="B7640"/>
    </row>
    <row r="7641" spans="1:2" ht="16" x14ac:dyDescent="0.2">
      <c r="A7641"/>
      <c r="B7641"/>
    </row>
    <row r="7642" spans="1:2" ht="16" x14ac:dyDescent="0.2">
      <c r="A7642"/>
      <c r="B7642"/>
    </row>
    <row r="7643" spans="1:2" ht="16" x14ac:dyDescent="0.2">
      <c r="A7643"/>
      <c r="B7643"/>
    </row>
    <row r="7644" spans="1:2" ht="16" x14ac:dyDescent="0.2">
      <c r="A7644"/>
      <c r="B7644"/>
    </row>
    <row r="7645" spans="1:2" ht="16" x14ac:dyDescent="0.2">
      <c r="A7645"/>
      <c r="B7645"/>
    </row>
    <row r="7646" spans="1:2" ht="16" x14ac:dyDescent="0.2">
      <c r="A7646"/>
      <c r="B7646"/>
    </row>
    <row r="7647" spans="1:2" ht="16" x14ac:dyDescent="0.2">
      <c r="A7647"/>
      <c r="B7647"/>
    </row>
    <row r="7648" spans="1:2" ht="16" x14ac:dyDescent="0.2">
      <c r="A7648"/>
      <c r="B7648"/>
    </row>
    <row r="7649" spans="1:2" ht="16" x14ac:dyDescent="0.2">
      <c r="A7649"/>
      <c r="B7649"/>
    </row>
    <row r="7650" spans="1:2" ht="16" x14ac:dyDescent="0.2">
      <c r="A7650"/>
      <c r="B7650"/>
    </row>
    <row r="7651" spans="1:2" ht="16" x14ac:dyDescent="0.2">
      <c r="A7651"/>
      <c r="B7651"/>
    </row>
    <row r="7652" spans="1:2" ht="16" x14ac:dyDescent="0.2">
      <c r="A7652"/>
      <c r="B7652"/>
    </row>
    <row r="7653" spans="1:2" ht="16" x14ac:dyDescent="0.2">
      <c r="A7653"/>
      <c r="B7653"/>
    </row>
    <row r="7654" spans="1:2" ht="16" x14ac:dyDescent="0.2">
      <c r="A7654"/>
      <c r="B7654"/>
    </row>
    <row r="7655" spans="1:2" ht="16" x14ac:dyDescent="0.2">
      <c r="A7655"/>
      <c r="B7655"/>
    </row>
    <row r="7656" spans="1:2" ht="16" x14ac:dyDescent="0.2">
      <c r="A7656"/>
      <c r="B7656"/>
    </row>
    <row r="7657" spans="1:2" ht="16" x14ac:dyDescent="0.2">
      <c r="A7657"/>
      <c r="B7657"/>
    </row>
    <row r="7658" spans="1:2" ht="16" x14ac:dyDescent="0.2">
      <c r="A7658"/>
      <c r="B7658"/>
    </row>
    <row r="7659" spans="1:2" ht="16" x14ac:dyDescent="0.2">
      <c r="A7659"/>
      <c r="B7659"/>
    </row>
    <row r="7660" spans="1:2" ht="16" x14ac:dyDescent="0.2">
      <c r="A7660"/>
      <c r="B7660"/>
    </row>
    <row r="7661" spans="1:2" ht="16" x14ac:dyDescent="0.2">
      <c r="A7661"/>
      <c r="B7661"/>
    </row>
    <row r="7662" spans="1:2" ht="16" x14ac:dyDescent="0.2">
      <c r="A7662"/>
      <c r="B7662"/>
    </row>
    <row r="7663" spans="1:2" ht="16" x14ac:dyDescent="0.2">
      <c r="A7663"/>
      <c r="B7663"/>
    </row>
    <row r="7664" spans="1:2" ht="16" x14ac:dyDescent="0.2">
      <c r="A7664"/>
      <c r="B7664"/>
    </row>
    <row r="7665" spans="1:2" ht="16" x14ac:dyDescent="0.2">
      <c r="A7665"/>
      <c r="B7665"/>
    </row>
    <row r="7666" spans="1:2" ht="16" x14ac:dyDescent="0.2">
      <c r="A7666"/>
      <c r="B7666"/>
    </row>
    <row r="7667" spans="1:2" ht="16" x14ac:dyDescent="0.2">
      <c r="A7667"/>
      <c r="B7667"/>
    </row>
    <row r="7668" spans="1:2" ht="16" x14ac:dyDescent="0.2">
      <c r="A7668"/>
      <c r="B7668"/>
    </row>
    <row r="7669" spans="1:2" ht="16" x14ac:dyDescent="0.2">
      <c r="A7669"/>
      <c r="B7669"/>
    </row>
    <row r="7670" spans="1:2" ht="16" x14ac:dyDescent="0.2">
      <c r="A7670"/>
      <c r="B7670"/>
    </row>
    <row r="7671" spans="1:2" ht="16" x14ac:dyDescent="0.2">
      <c r="A7671"/>
      <c r="B7671"/>
    </row>
    <row r="7672" spans="1:2" ht="16" x14ac:dyDescent="0.2">
      <c r="A7672"/>
      <c r="B7672"/>
    </row>
    <row r="7673" spans="1:2" ht="16" x14ac:dyDescent="0.2">
      <c r="A7673"/>
      <c r="B7673"/>
    </row>
    <row r="7674" spans="1:2" ht="16" x14ac:dyDescent="0.2">
      <c r="A7674"/>
      <c r="B7674"/>
    </row>
    <row r="7675" spans="1:2" ht="16" x14ac:dyDescent="0.2">
      <c r="A7675"/>
      <c r="B7675"/>
    </row>
    <row r="7676" spans="1:2" ht="16" x14ac:dyDescent="0.2">
      <c r="A7676"/>
      <c r="B7676"/>
    </row>
    <row r="7677" spans="1:2" ht="16" x14ac:dyDescent="0.2">
      <c r="A7677"/>
      <c r="B7677"/>
    </row>
    <row r="7678" spans="1:2" ht="16" x14ac:dyDescent="0.2">
      <c r="A7678"/>
      <c r="B7678"/>
    </row>
    <row r="7679" spans="1:2" ht="16" x14ac:dyDescent="0.2">
      <c r="A7679"/>
      <c r="B7679"/>
    </row>
    <row r="7680" spans="1:2" ht="16" x14ac:dyDescent="0.2">
      <c r="A7680"/>
      <c r="B7680"/>
    </row>
    <row r="7681" spans="1:2" ht="16" x14ac:dyDescent="0.2">
      <c r="A7681"/>
      <c r="B7681"/>
    </row>
    <row r="7682" spans="1:2" ht="16" x14ac:dyDescent="0.2">
      <c r="A7682"/>
      <c r="B7682"/>
    </row>
    <row r="7683" spans="1:2" ht="16" x14ac:dyDescent="0.2">
      <c r="A7683"/>
      <c r="B7683"/>
    </row>
    <row r="7684" spans="1:2" ht="16" x14ac:dyDescent="0.2">
      <c r="A7684"/>
      <c r="B7684"/>
    </row>
    <row r="7685" spans="1:2" ht="16" x14ac:dyDescent="0.2">
      <c r="A7685"/>
      <c r="B7685"/>
    </row>
    <row r="7686" spans="1:2" ht="16" x14ac:dyDescent="0.2">
      <c r="A7686"/>
      <c r="B7686"/>
    </row>
    <row r="7687" spans="1:2" ht="16" x14ac:dyDescent="0.2">
      <c r="A7687"/>
      <c r="B7687"/>
    </row>
    <row r="7688" spans="1:2" ht="16" x14ac:dyDescent="0.2">
      <c r="A7688"/>
      <c r="B7688"/>
    </row>
    <row r="7689" spans="1:2" ht="16" x14ac:dyDescent="0.2">
      <c r="A7689"/>
      <c r="B7689"/>
    </row>
    <row r="7690" spans="1:2" ht="16" x14ac:dyDescent="0.2">
      <c r="A7690"/>
      <c r="B7690"/>
    </row>
    <row r="7691" spans="1:2" ht="16" x14ac:dyDescent="0.2">
      <c r="A7691"/>
      <c r="B7691"/>
    </row>
    <row r="7692" spans="1:2" ht="16" x14ac:dyDescent="0.2">
      <c r="A7692"/>
      <c r="B7692"/>
    </row>
    <row r="7693" spans="1:2" ht="16" x14ac:dyDescent="0.2">
      <c r="A7693"/>
      <c r="B7693"/>
    </row>
    <row r="7694" spans="1:2" ht="16" x14ac:dyDescent="0.2">
      <c r="A7694"/>
      <c r="B7694"/>
    </row>
    <row r="7695" spans="1:2" ht="16" x14ac:dyDescent="0.2">
      <c r="A7695"/>
      <c r="B7695"/>
    </row>
    <row r="7696" spans="1:2" ht="16" x14ac:dyDescent="0.2">
      <c r="A7696"/>
      <c r="B7696"/>
    </row>
    <row r="7697" spans="1:2" ht="16" x14ac:dyDescent="0.2">
      <c r="A7697"/>
      <c r="B7697"/>
    </row>
    <row r="7698" spans="1:2" ht="16" x14ac:dyDescent="0.2">
      <c r="A7698"/>
      <c r="B7698"/>
    </row>
    <row r="7699" spans="1:2" ht="16" x14ac:dyDescent="0.2">
      <c r="A7699"/>
      <c r="B7699"/>
    </row>
    <row r="7700" spans="1:2" ht="16" x14ac:dyDescent="0.2">
      <c r="A7700"/>
      <c r="B7700"/>
    </row>
    <row r="7701" spans="1:2" ht="16" x14ac:dyDescent="0.2">
      <c r="A7701"/>
      <c r="B7701"/>
    </row>
    <row r="7702" spans="1:2" ht="16" x14ac:dyDescent="0.2">
      <c r="A7702"/>
      <c r="B7702"/>
    </row>
    <row r="7703" spans="1:2" ht="16" x14ac:dyDescent="0.2">
      <c r="A7703"/>
      <c r="B7703"/>
    </row>
    <row r="7704" spans="1:2" ht="16" x14ac:dyDescent="0.2">
      <c r="A7704"/>
      <c r="B7704"/>
    </row>
    <row r="7705" spans="1:2" ht="16" x14ac:dyDescent="0.2">
      <c r="A7705"/>
      <c r="B7705"/>
    </row>
    <row r="7706" spans="1:2" ht="16" x14ac:dyDescent="0.2">
      <c r="A7706"/>
      <c r="B7706"/>
    </row>
    <row r="7707" spans="1:2" ht="16" x14ac:dyDescent="0.2">
      <c r="A7707"/>
      <c r="B7707"/>
    </row>
    <row r="7708" spans="1:2" ht="16" x14ac:dyDescent="0.2">
      <c r="A7708"/>
      <c r="B7708"/>
    </row>
  </sheetData>
  <sheetProtection pivotTables="0"/>
  <mergeCells count="2">
    <mergeCell ref="A19:E19"/>
    <mergeCell ref="G19:H19"/>
  </mergeCells>
  <conditionalFormatting sqref="E16:F17">
    <cfRule type="dataBar" priority="3">
      <dataBar>
        <cfvo type="min"/>
        <cfvo type="max"/>
        <color rgb="FF638EC6"/>
      </dataBar>
      <extLst>
        <ext xmlns:x14="http://schemas.microsoft.com/office/spreadsheetml/2009/9/main" uri="{B025F937-C7B1-47D3-B67F-A62EFF666E3E}">
          <x14:id>{0DFC07AE-3B10-4E4B-B3A6-BD93994FE58D}</x14:id>
        </ext>
      </extLst>
    </cfRule>
  </conditionalFormatting>
  <conditionalFormatting sqref="G16:G17">
    <cfRule type="colorScale" priority="4">
      <colorScale>
        <cfvo type="min"/>
        <cfvo type="percentile" val="50"/>
        <cfvo type="max"/>
        <color rgb="FFEAF2F8"/>
        <color rgb="FF9DC3E6"/>
        <color rgb="FF2F75B5"/>
      </colorScale>
    </cfRule>
  </conditionalFormatting>
  <pageMargins left="0.7" right="0.7" top="0.75" bottom="0.75" header="0.3" footer="0.3"/>
  <drawing r:id="rId7"/>
  <legacyDrawing r:id="rId8"/>
  <extLst>
    <ext xmlns:x14="http://schemas.microsoft.com/office/spreadsheetml/2009/9/main" uri="{78C0D931-6437-407d-A8EE-F0AAD7539E65}">
      <x14:conditionalFormattings>
        <x14:conditionalFormatting xmlns:xm="http://schemas.microsoft.com/office/excel/2006/main">
          <x14:cfRule type="dataBar" id="{0DFC07AE-3B10-4E4B-B3A6-BD93994FE58D}">
            <x14:dataBar minLength="0" maxLength="100" negativeBarColorSameAsPositive="1" axisPosition="none">
              <x14:cfvo type="min"/>
              <x14:cfvo type="max"/>
            </x14:dataBar>
          </x14:cfRule>
          <xm:sqref>E16:F17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63E75B2-2C4D-D24F-850F-D8BD02B4D6E5}">
          <x14:formula1>
            <xm:f>'Quick Summary'!$I$24:$I$30</xm:f>
          </x14:formula1>
          <xm:sqref>B20</xm:sqref>
        </x14:dataValidation>
      </x14:dataValidations>
    </ext>
    <ext xmlns:x14="http://schemas.microsoft.com/office/spreadsheetml/2009/9/main" uri="{A8765BA9-456A-4dab-B4F3-ACF838C121DE}">
      <x14:slicerList>
        <x14:slicer r:id="rId9"/>
      </x14:slicerList>
    </ext>
    <ext xmlns:x15="http://schemas.microsoft.com/office/spreadsheetml/2010/11/main" uri="{3A4CF648-6AED-40f4-86FF-DC5316D8AED3}">
      <x14:slicerList xmlns:x14="http://schemas.microsoft.com/office/spreadsheetml/2009/9/main">
        <x14:slicer r:id="rId10"/>
      </x14:slicerList>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7289F-626B-3845-B82D-3F03B41F8599}">
  <dimension ref="A1:CA7707"/>
  <sheetViews>
    <sheetView showGridLines="0" zoomScale="120" zoomScaleNormal="120" workbookViewId="0">
      <pane ySplit="2" topLeftCell="A12" activePane="bottomLeft" state="frozen"/>
      <selection pane="bottomLeft" activeCell="K21" sqref="K21:K63"/>
    </sheetView>
  </sheetViews>
  <sheetFormatPr baseColWidth="10" defaultRowHeight="15" x14ac:dyDescent="0.2"/>
  <cols>
    <col min="1" max="1" width="28.1640625" style="6" customWidth="1"/>
    <col min="2" max="2" width="22" style="6" customWidth="1"/>
    <col min="3" max="3" width="15.1640625" style="6" customWidth="1"/>
    <col min="4" max="4" width="11.33203125" style="6" customWidth="1"/>
    <col min="5" max="5" width="16.33203125" style="6" customWidth="1"/>
    <col min="6" max="6" width="8" style="6" customWidth="1"/>
    <col min="7" max="7" width="20" style="6" customWidth="1"/>
    <col min="8" max="8" width="6.83203125" style="6" customWidth="1"/>
    <col min="9" max="9" width="47.83203125" style="6" customWidth="1"/>
    <col min="10" max="10" width="34" style="6" customWidth="1"/>
    <col min="11" max="11" width="24.83203125" style="6" customWidth="1"/>
    <col min="12" max="12" width="19.1640625" style="6" customWidth="1"/>
    <col min="13" max="13" width="18" style="6" customWidth="1"/>
    <col min="14" max="14" width="9.33203125" style="6" bestFit="1" customWidth="1"/>
    <col min="15" max="15" width="20" style="6" customWidth="1"/>
    <col min="16" max="16" width="9.6640625" style="6" bestFit="1" customWidth="1"/>
    <col min="17" max="24" width="12" style="6" customWidth="1"/>
    <col min="25" max="39" width="10.83203125" style="6"/>
    <col min="40" max="40" width="34.33203125" style="6" customWidth="1"/>
    <col min="41" max="41" width="10.83203125" style="6"/>
    <col min="42" max="42" width="28.1640625" style="6" customWidth="1"/>
    <col min="43" max="16384" width="10.83203125" style="6"/>
  </cols>
  <sheetData>
    <row r="1" spans="1:79" ht="29" x14ac:dyDescent="0.35">
      <c r="A1" s="133" t="s">
        <v>8453</v>
      </c>
      <c r="B1" s="133"/>
      <c r="C1" s="133"/>
      <c r="D1" s="133"/>
      <c r="E1" s="133"/>
      <c r="F1" s="133"/>
      <c r="G1" s="133"/>
      <c r="H1" s="133"/>
      <c r="I1" s="133"/>
      <c r="J1" s="133"/>
      <c r="K1" s="133"/>
      <c r="L1" s="133"/>
      <c r="M1" s="133"/>
      <c r="N1" s="125"/>
      <c r="O1" s="125"/>
      <c r="P1" s="125"/>
      <c r="Q1" s="125"/>
      <c r="R1" s="125"/>
      <c r="S1" s="125"/>
      <c r="T1" s="125"/>
      <c r="U1" s="125"/>
    </row>
    <row r="2" spans="1:79" s="101" customFormat="1" ht="78" customHeight="1" x14ac:dyDescent="0.2">
      <c r="A2" s="136" t="s">
        <v>8473</v>
      </c>
      <c r="B2" s="136"/>
      <c r="C2" s="136"/>
      <c r="D2" s="136"/>
      <c r="E2" s="136"/>
      <c r="F2" s="136"/>
      <c r="G2" s="136"/>
      <c r="H2" s="136"/>
      <c r="I2" s="136"/>
      <c r="J2" s="136"/>
      <c r="K2" s="136"/>
      <c r="L2" s="136"/>
      <c r="M2" s="136"/>
      <c r="N2" s="126"/>
      <c r="O2" s="126"/>
      <c r="P2" s="126"/>
      <c r="Q2" s="126"/>
      <c r="R2" s="126"/>
      <c r="S2" s="126"/>
      <c r="T2" s="126"/>
      <c r="U2" s="126"/>
    </row>
    <row r="3" spans="1:79" s="101" customFormat="1" ht="24" customHeight="1" x14ac:dyDescent="0.2">
      <c r="A3" s="123"/>
      <c r="B3" s="123"/>
      <c r="C3" s="123"/>
      <c r="D3" s="123"/>
      <c r="E3" s="123"/>
      <c r="F3" s="123"/>
      <c r="G3" s="123"/>
      <c r="H3" s="123"/>
      <c r="I3" s="123"/>
      <c r="J3" s="123"/>
      <c r="K3" s="123"/>
      <c r="L3" s="123"/>
      <c r="M3" s="123"/>
      <c r="N3" s="123"/>
      <c r="O3" s="123"/>
      <c r="P3" s="123"/>
      <c r="Q3" s="123"/>
      <c r="R3" s="123"/>
      <c r="S3" s="123"/>
      <c r="T3" s="123"/>
      <c r="U3" s="123"/>
    </row>
    <row r="4" spans="1:79" s="101" customFormat="1" ht="40" customHeight="1" x14ac:dyDescent="0.3">
      <c r="A4" s="180" t="s">
        <v>8625</v>
      </c>
      <c r="B4" s="180"/>
      <c r="C4" s="123"/>
      <c r="D4" s="123"/>
      <c r="E4" s="123"/>
      <c r="F4" s="123"/>
      <c r="G4" s="123"/>
      <c r="H4" s="123"/>
      <c r="I4" s="123"/>
      <c r="J4" s="180" t="s">
        <v>8626</v>
      </c>
      <c r="K4" s="180"/>
      <c r="L4" s="123"/>
      <c r="M4" s="123"/>
      <c r="N4" s="123"/>
      <c r="O4" s="123"/>
      <c r="P4" s="123"/>
      <c r="Q4" s="123"/>
      <c r="R4" s="123"/>
      <c r="S4" s="123"/>
      <c r="T4" s="123"/>
      <c r="U4" s="123"/>
    </row>
    <row r="5" spans="1:79" ht="23" customHeight="1" x14ac:dyDescent="0.2">
      <c r="D5" s="92"/>
      <c r="E5" s="92"/>
      <c r="F5" s="92"/>
      <c r="G5" s="92"/>
      <c r="H5" s="92"/>
      <c r="I5" s="92"/>
      <c r="J5" s="92"/>
      <c r="K5" s="92"/>
      <c r="L5" s="92"/>
      <c r="M5" s="92"/>
      <c r="N5" s="92"/>
      <c r="O5" s="92"/>
      <c r="P5" s="92"/>
      <c r="Q5" s="92"/>
      <c r="R5" s="92"/>
      <c r="S5" s="92"/>
      <c r="T5" s="92"/>
      <c r="U5" s="92"/>
      <c r="V5" s="92"/>
      <c r="W5" s="92"/>
      <c r="X5" s="92"/>
    </row>
    <row r="6" spans="1:79" ht="40" x14ac:dyDescent="0.2">
      <c r="A6" s="134" t="s">
        <v>8446</v>
      </c>
      <c r="B6" s="135" t="s">
        <v>8465</v>
      </c>
      <c r="C6" s="103"/>
      <c r="E6" s="92"/>
      <c r="F6" s="92"/>
      <c r="G6" s="92"/>
      <c r="H6" s="92"/>
      <c r="I6" s="92"/>
      <c r="J6" s="135" t="s">
        <v>4598</v>
      </c>
      <c r="K6" s="135" t="s">
        <v>8464</v>
      </c>
      <c r="L6" s="92"/>
      <c r="M6" s="92"/>
      <c r="N6" s="92"/>
      <c r="O6" s="92"/>
      <c r="P6" s="92"/>
      <c r="Q6" s="92"/>
      <c r="R6" s="92"/>
      <c r="S6" s="92"/>
      <c r="T6" s="92"/>
      <c r="U6" s="92"/>
      <c r="V6" s="92"/>
      <c r="W6" s="92"/>
      <c r="X6" s="92"/>
    </row>
    <row r="7" spans="1:79" ht="21" x14ac:dyDescent="0.2">
      <c r="A7" s="188">
        <v>408</v>
      </c>
      <c r="B7" s="105">
        <v>2606.8090000000002</v>
      </c>
      <c r="C7" s="97"/>
      <c r="H7" s="99"/>
      <c r="I7" s="92"/>
      <c r="J7" s="106" t="s">
        <v>6628</v>
      </c>
      <c r="K7" s="195">
        <v>4.8</v>
      </c>
      <c r="L7" s="92"/>
      <c r="M7" s="92"/>
      <c r="N7" s="92"/>
      <c r="O7"/>
      <c r="P7"/>
      <c r="Q7"/>
      <c r="R7" s="102"/>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row>
    <row r="8" spans="1:79" ht="17" x14ac:dyDescent="0.2">
      <c r="A8"/>
      <c r="B8"/>
      <c r="C8" s="97"/>
      <c r="H8" s="95"/>
      <c r="I8" s="92"/>
      <c r="J8" s="106" t="s">
        <v>987</v>
      </c>
      <c r="K8" s="195">
        <v>592.93000000000018</v>
      </c>
      <c r="L8" s="92"/>
      <c r="M8" s="92"/>
      <c r="N8" s="92"/>
      <c r="O8"/>
      <c r="P8"/>
      <c r="Q8"/>
      <c r="R8" s="107"/>
      <c r="S8"/>
      <c r="T8"/>
      <c r="U8"/>
      <c r="V8"/>
      <c r="W8"/>
      <c r="X8"/>
      <c r="Y8"/>
      <c r="Z8"/>
      <c r="AA8"/>
      <c r="AB8"/>
      <c r="AC8"/>
      <c r="AD8"/>
      <c r="AE8"/>
      <c r="AF8"/>
      <c r="AG8"/>
      <c r="AH8"/>
      <c r="AI8"/>
      <c r="AJ8"/>
      <c r="AK8"/>
      <c r="AL8"/>
      <c r="AM8"/>
      <c r="AN8" s="91" t="s">
        <v>4623</v>
      </c>
      <c r="AO8" t="s">
        <v>8463</v>
      </c>
      <c r="AP8"/>
      <c r="AQ8"/>
      <c r="AR8"/>
      <c r="AS8"/>
      <c r="AT8"/>
      <c r="AU8"/>
      <c r="AV8"/>
      <c r="AW8"/>
      <c r="AX8"/>
      <c r="AY8"/>
      <c r="AZ8"/>
      <c r="BA8"/>
      <c r="BB8"/>
      <c r="BC8"/>
      <c r="BD8"/>
      <c r="BE8"/>
      <c r="BF8"/>
      <c r="BG8"/>
      <c r="BH8"/>
      <c r="BI8"/>
      <c r="BJ8"/>
      <c r="BK8"/>
      <c r="BL8"/>
      <c r="BM8"/>
      <c r="BN8"/>
      <c r="BO8"/>
      <c r="BP8"/>
      <c r="BQ8"/>
      <c r="BR8"/>
      <c r="BS8"/>
      <c r="BT8"/>
      <c r="BU8"/>
      <c r="BV8"/>
      <c r="BW8"/>
      <c r="BX8"/>
      <c r="BY8"/>
      <c r="BZ8"/>
      <c r="CA8"/>
    </row>
    <row r="9" spans="1:79" ht="21" x14ac:dyDescent="0.2">
      <c r="A9"/>
      <c r="B9"/>
      <c r="C9" s="97"/>
      <c r="H9" s="95"/>
      <c r="I9" s="92"/>
      <c r="J9" s="106" t="s">
        <v>3507</v>
      </c>
      <c r="K9" s="195">
        <v>15</v>
      </c>
      <c r="L9" s="92"/>
      <c r="M9" s="92"/>
      <c r="N9" s="92"/>
      <c r="O9"/>
      <c r="P9"/>
      <c r="Q9"/>
      <c r="R9" s="107"/>
      <c r="S9"/>
      <c r="T9"/>
      <c r="U9"/>
      <c r="V9"/>
      <c r="W9"/>
      <c r="X9"/>
      <c r="Y9"/>
      <c r="Z9"/>
      <c r="AA9"/>
      <c r="AB9"/>
      <c r="AC9"/>
      <c r="AD9"/>
      <c r="AE9"/>
      <c r="AF9"/>
      <c r="AG9"/>
      <c r="AH9"/>
      <c r="AI9"/>
      <c r="AJ9"/>
      <c r="AK9"/>
      <c r="AL9"/>
      <c r="AM9"/>
      <c r="AN9" s="2" t="s">
        <v>107</v>
      </c>
      <c r="AO9" s="105">
        <v>274.82499999999999</v>
      </c>
      <c r="AP9"/>
      <c r="AQ9"/>
      <c r="AR9"/>
      <c r="AS9"/>
      <c r="AT9"/>
      <c r="AU9"/>
      <c r="AV9"/>
      <c r="AW9"/>
      <c r="AX9"/>
      <c r="AY9"/>
      <c r="AZ9"/>
      <c r="BA9"/>
      <c r="BB9"/>
      <c r="BC9"/>
      <c r="BD9"/>
      <c r="BE9"/>
      <c r="BF9"/>
      <c r="BG9"/>
      <c r="BH9"/>
      <c r="BI9"/>
      <c r="BJ9"/>
      <c r="BK9"/>
      <c r="BL9"/>
      <c r="BM9"/>
      <c r="BN9"/>
      <c r="BO9"/>
      <c r="BP9"/>
      <c r="BQ9"/>
      <c r="BR9"/>
      <c r="BS9"/>
      <c r="BT9"/>
      <c r="BU9"/>
      <c r="BV9"/>
      <c r="BW9"/>
      <c r="BX9"/>
      <c r="BY9"/>
      <c r="BZ9"/>
      <c r="CA9"/>
    </row>
    <row r="10" spans="1:79" ht="21" x14ac:dyDescent="0.2">
      <c r="A10"/>
      <c r="B10"/>
      <c r="C10" s="15"/>
      <c r="H10" s="95"/>
      <c r="I10" s="92"/>
      <c r="J10" s="106" t="s">
        <v>4773</v>
      </c>
      <c r="K10" s="195">
        <v>665.31599999999992</v>
      </c>
      <c r="L10" s="92"/>
      <c r="M10" s="92"/>
      <c r="N10" s="92"/>
      <c r="O10"/>
      <c r="P10"/>
      <c r="Q10"/>
      <c r="R10" s="107"/>
      <c r="S10"/>
      <c r="T10"/>
      <c r="U10"/>
      <c r="V10"/>
      <c r="W10"/>
      <c r="X10"/>
      <c r="Y10"/>
      <c r="Z10"/>
      <c r="AA10"/>
      <c r="AB10"/>
      <c r="AC10"/>
      <c r="AD10"/>
      <c r="AE10"/>
      <c r="AF10"/>
      <c r="AG10"/>
      <c r="AH10"/>
      <c r="AI10"/>
      <c r="AJ10"/>
      <c r="AK10"/>
      <c r="AL10"/>
      <c r="AM10"/>
      <c r="AN10" s="2" t="s">
        <v>63</v>
      </c>
      <c r="AO10" s="105">
        <v>681.14800000000002</v>
      </c>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row>
    <row r="11" spans="1:79" ht="21" x14ac:dyDescent="0.2">
      <c r="A11"/>
      <c r="B11"/>
      <c r="C11" s="15"/>
      <c r="H11" s="95"/>
      <c r="I11" s="92"/>
      <c r="J11" s="106" t="s">
        <v>5203</v>
      </c>
      <c r="K11" s="195">
        <v>175.22999999999996</v>
      </c>
      <c r="L11" s="92"/>
      <c r="M11" s="92"/>
      <c r="N11" s="92"/>
      <c r="O11"/>
      <c r="P11"/>
      <c r="Q11"/>
      <c r="R11" s="107"/>
      <c r="S11"/>
      <c r="T11"/>
      <c r="U11"/>
      <c r="V11"/>
      <c r="W11"/>
      <c r="X11"/>
      <c r="Y11"/>
      <c r="Z11"/>
      <c r="AA11"/>
      <c r="AB11"/>
      <c r="AC11"/>
      <c r="AD11"/>
      <c r="AE11"/>
      <c r="AF11"/>
      <c r="AG11"/>
      <c r="AH11"/>
      <c r="AI11"/>
      <c r="AJ11"/>
      <c r="AK11"/>
      <c r="AL11"/>
      <c r="AM11"/>
      <c r="AN11" s="2" t="s">
        <v>366</v>
      </c>
      <c r="AO11" s="105">
        <v>0</v>
      </c>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1:79" ht="21" x14ac:dyDescent="0.2">
      <c r="A12"/>
      <c r="B12"/>
      <c r="C12" s="15"/>
      <c r="H12" s="95"/>
      <c r="I12" s="92"/>
      <c r="J12" s="106" t="s">
        <v>4680</v>
      </c>
      <c r="K12" s="195">
        <v>112.27000000000002</v>
      </c>
      <c r="L12" s="92"/>
      <c r="M12" s="92"/>
      <c r="N12" s="92"/>
      <c r="O12"/>
      <c r="P12"/>
      <c r="Q12"/>
      <c r="R12" s="107"/>
      <c r="S12"/>
      <c r="T12"/>
      <c r="U12"/>
      <c r="V12"/>
      <c r="W12"/>
      <c r="X12"/>
      <c r="Y12"/>
      <c r="Z12"/>
      <c r="AA12"/>
      <c r="AB12"/>
      <c r="AC12"/>
      <c r="AD12"/>
      <c r="AE12"/>
      <c r="AF12"/>
      <c r="AG12"/>
      <c r="AH12"/>
      <c r="AI12"/>
      <c r="AJ12"/>
      <c r="AK12"/>
      <c r="AL12"/>
      <c r="AM12"/>
      <c r="AN12" s="2" t="s">
        <v>1289</v>
      </c>
      <c r="AO12" s="105">
        <v>146.15</v>
      </c>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row>
    <row r="13" spans="1:79" ht="21" x14ac:dyDescent="0.2">
      <c r="A13"/>
      <c r="B13"/>
      <c r="C13" s="15"/>
      <c r="H13" s="95"/>
      <c r="I13" s="92"/>
      <c r="J13" s="106" t="s">
        <v>4744</v>
      </c>
      <c r="K13" s="195">
        <v>105.00000000000001</v>
      </c>
      <c r="L13" s="92"/>
      <c r="M13" s="92"/>
      <c r="N13" s="92"/>
      <c r="O13"/>
      <c r="P13"/>
      <c r="Q13"/>
      <c r="R13" s="107"/>
      <c r="S13"/>
      <c r="T13"/>
      <c r="U13"/>
      <c r="V13"/>
      <c r="W13"/>
      <c r="X13"/>
      <c r="Y13"/>
      <c r="Z13"/>
      <c r="AA13"/>
      <c r="AB13"/>
      <c r="AC13"/>
      <c r="AD13"/>
      <c r="AE13"/>
      <c r="AF13"/>
      <c r="AG13"/>
      <c r="AH13"/>
      <c r="AI13"/>
      <c r="AJ13"/>
      <c r="AK13"/>
      <c r="AL13"/>
      <c r="AM13"/>
      <c r="AN13" s="2" t="s">
        <v>43</v>
      </c>
      <c r="AO13" s="105">
        <v>623.61200000000008</v>
      </c>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row>
    <row r="14" spans="1:79" ht="21" x14ac:dyDescent="0.2">
      <c r="A14"/>
      <c r="B14"/>
      <c r="C14" s="15"/>
      <c r="D14"/>
      <c r="H14" s="95"/>
      <c r="I14" s="92"/>
      <c r="J14" s="106" t="s">
        <v>446</v>
      </c>
      <c r="K14" s="195">
        <v>59.33700000000001</v>
      </c>
      <c r="L14" s="92"/>
      <c r="M14" s="92"/>
      <c r="N14" s="92"/>
      <c r="O14"/>
      <c r="P14"/>
      <c r="Q14"/>
      <c r="R14" s="107"/>
      <c r="S14"/>
      <c r="T14"/>
      <c r="U14"/>
      <c r="V14"/>
      <c r="W14"/>
      <c r="X14"/>
      <c r="Y14"/>
      <c r="Z14"/>
      <c r="AA14"/>
      <c r="AB14"/>
      <c r="AC14"/>
      <c r="AD14"/>
      <c r="AE14"/>
      <c r="AF14"/>
      <c r="AG14"/>
      <c r="AH14"/>
      <c r="AI14"/>
      <c r="AJ14"/>
      <c r="AK14"/>
      <c r="AL14"/>
      <c r="AM14"/>
      <c r="AN14" s="2" t="s">
        <v>544</v>
      </c>
      <c r="AO14" s="105">
        <v>862.63400000000001</v>
      </c>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row>
    <row r="15" spans="1:79" ht="21" x14ac:dyDescent="0.2">
      <c r="A15"/>
      <c r="B15"/>
      <c r="C15" s="15"/>
      <c r="H15" s="95"/>
      <c r="I15" s="92"/>
      <c r="J15" s="106" t="s">
        <v>5011</v>
      </c>
      <c r="K15" s="195">
        <v>84.77600000000001</v>
      </c>
      <c r="L15" s="92"/>
      <c r="M15" s="92"/>
      <c r="N15" s="92"/>
      <c r="O15"/>
      <c r="P15"/>
      <c r="Q15"/>
      <c r="R15"/>
      <c r="S15"/>
      <c r="T15"/>
      <c r="U15"/>
      <c r="V15"/>
      <c r="W15"/>
      <c r="X15"/>
      <c r="Y15"/>
      <c r="Z15"/>
      <c r="AA15"/>
      <c r="AB15"/>
      <c r="AC15"/>
      <c r="AD15"/>
      <c r="AE15"/>
      <c r="AF15"/>
      <c r="AG15"/>
      <c r="AH15"/>
      <c r="AI15"/>
      <c r="AJ15"/>
      <c r="AK15"/>
      <c r="AL15"/>
      <c r="AM15"/>
      <c r="AN15" s="2" t="s">
        <v>6640</v>
      </c>
      <c r="AO15" s="105">
        <v>18.440000000000001</v>
      </c>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row>
    <row r="16" spans="1:79" ht="16" x14ac:dyDescent="0.2">
      <c r="A16"/>
      <c r="B16"/>
      <c r="C16" s="15"/>
      <c r="D16" s="93"/>
      <c r="E16" s="96"/>
      <c r="F16" s="96"/>
      <c r="G16" s="94"/>
      <c r="H16" s="95"/>
      <c r="I16" s="92"/>
      <c r="J16" s="106" t="s">
        <v>4730</v>
      </c>
      <c r="K16" s="195">
        <v>792.15</v>
      </c>
      <c r="L16" s="92"/>
      <c r="M16" s="92"/>
      <c r="N16" s="92"/>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row>
    <row r="17" spans="1:24" ht="16" x14ac:dyDescent="0.2">
      <c r="A17"/>
      <c r="B17"/>
      <c r="C17" s="15"/>
      <c r="D17" s="92"/>
      <c r="E17" s="92"/>
      <c r="F17" s="92"/>
      <c r="G17" s="92"/>
      <c r="H17" s="92"/>
      <c r="I17" s="92"/>
      <c r="J17" s="92"/>
      <c r="K17" s="92"/>
      <c r="L17" s="92"/>
      <c r="M17" s="92"/>
      <c r="N17" s="92"/>
      <c r="O17" s="92"/>
      <c r="P17" s="92"/>
      <c r="Q17" s="92"/>
      <c r="R17" s="92"/>
      <c r="S17" s="92"/>
      <c r="T17" s="92"/>
      <c r="U17" s="92"/>
      <c r="V17" s="92"/>
      <c r="W17" s="92"/>
      <c r="X17" s="92"/>
    </row>
    <row r="18" spans="1:24" ht="45" customHeight="1" x14ac:dyDescent="0.3">
      <c r="A18" s="122" t="s">
        <v>8471</v>
      </c>
      <c r="C18" s="108"/>
      <c r="D18" s="92"/>
      <c r="E18" s="92"/>
      <c r="F18" s="92"/>
      <c r="G18" s="92"/>
      <c r="H18" s="92"/>
      <c r="I18" s="180" t="s">
        <v>8627</v>
      </c>
      <c r="J18" s="180"/>
      <c r="K18" s="180"/>
      <c r="L18" s="180"/>
      <c r="M18" s="92"/>
      <c r="N18" s="92"/>
      <c r="O18" s="92"/>
      <c r="P18" s="92"/>
      <c r="Q18" s="92"/>
      <c r="R18" s="92"/>
      <c r="S18" s="92"/>
      <c r="T18" s="92"/>
      <c r="U18" s="92"/>
      <c r="V18" s="92"/>
      <c r="W18" s="92"/>
      <c r="X18" s="92"/>
    </row>
    <row r="19" spans="1:24" ht="36" customHeight="1" x14ac:dyDescent="0.2">
      <c r="A19" s="127" t="s">
        <v>8472</v>
      </c>
      <c r="B19" s="121" t="s">
        <v>4725</v>
      </c>
      <c r="E19"/>
      <c r="F19"/>
      <c r="G19"/>
      <c r="H19"/>
      <c r="I19" s="163" t="s">
        <v>8632</v>
      </c>
      <c r="J19"/>
      <c r="K19"/>
      <c r="L19"/>
      <c r="M19"/>
      <c r="N19"/>
      <c r="O19"/>
      <c r="P19"/>
      <c r="Q19" s="109"/>
      <c r="R19" s="92"/>
      <c r="S19" s="92"/>
      <c r="T19" s="92"/>
      <c r="U19" s="92"/>
      <c r="V19" s="92"/>
      <c r="W19" s="92"/>
      <c r="X19" s="92"/>
    </row>
    <row r="20" spans="1:24" ht="32" x14ac:dyDescent="0.2">
      <c r="A20" s="137" t="s">
        <v>8454</v>
      </c>
      <c r="B20" s="137" t="s">
        <v>2397</v>
      </c>
      <c r="C20" s="137" t="s">
        <v>8455</v>
      </c>
      <c r="D20" s="137" t="s">
        <v>8446</v>
      </c>
      <c r="E20" s="137" t="s">
        <v>8477</v>
      </c>
      <c r="F20" s="119"/>
      <c r="G20"/>
      <c r="I20" s="137" t="s">
        <v>2395</v>
      </c>
      <c r="J20" s="138" t="s">
        <v>8446</v>
      </c>
      <c r="K20" s="137" t="s">
        <v>8476</v>
      </c>
      <c r="L20" s="137" t="s">
        <v>8474</v>
      </c>
      <c r="M20" s="137" t="s">
        <v>8475</v>
      </c>
      <c r="N20"/>
      <c r="O20"/>
      <c r="P20"/>
      <c r="Q20"/>
      <c r="R20"/>
      <c r="S20"/>
      <c r="T20"/>
      <c r="U20"/>
      <c r="V20" s="92"/>
      <c r="W20" s="92"/>
      <c r="X20" s="92"/>
    </row>
    <row r="21" spans="1:24" ht="16" x14ac:dyDescent="0.2">
      <c r="A21" s="115" t="s">
        <v>7</v>
      </c>
      <c r="B21" s="86">
        <f>SUMIFS(Table2026_09_25[Registered Nurse FTEs],Table2026_09_25[[Fiscal Year ]],$B$19)</f>
        <v>685.00699999999983</v>
      </c>
      <c r="C21" s="116">
        <f>(B21/(SUMIFS(Table2026_09_25[Total FTEs],Table2026_09_25[[Fiscal Year ]],$B$19)))</f>
        <v>0.26277606069336096</v>
      </c>
      <c r="D21" s="117">
        <f>COUNTIFS(Table2026_09_25[[Fiscal Year ]],$B$19,Table2026_09_25[Registered Nurse FTEs],"&gt;0",Table2026_09_25[HR Dashboard Include],1)</f>
        <v>181</v>
      </c>
      <c r="E21" s="118">
        <f t="shared" ref="E21:E39" si="0">IFERROR(B21/D21,0)</f>
        <v>3.7845690607734799</v>
      </c>
      <c r="F21" s="118"/>
      <c r="G21"/>
      <c r="I21" s="2" t="s">
        <v>31</v>
      </c>
      <c r="J21" s="190">
        <v>8</v>
      </c>
      <c r="K21" s="192">
        <v>30.627499999999998</v>
      </c>
      <c r="L21" s="191">
        <v>590.66666666666663</v>
      </c>
      <c r="M21" s="191">
        <v>357.25</v>
      </c>
      <c r="N21"/>
      <c r="O21"/>
      <c r="P21"/>
      <c r="Q21"/>
      <c r="R21"/>
      <c r="S21"/>
      <c r="T21"/>
      <c r="U21"/>
      <c r="V21" s="92"/>
      <c r="W21" s="92"/>
      <c r="X21" s="92"/>
    </row>
    <row r="22" spans="1:24" ht="16" x14ac:dyDescent="0.2">
      <c r="A22" s="115" t="s">
        <v>8</v>
      </c>
      <c r="B22" s="86">
        <f>SUMIFS(Table2026_09_25[Registered Practical Nurse FTEs],Table2026_09_25[[Fiscal Year ]],$B$19)</f>
        <v>470.76</v>
      </c>
      <c r="C22" s="116">
        <f>(B22/(SUMIFS(Table2026_09_25[Total FTEs],Table2026_09_25[[Fiscal Year ]],$B$19)))</f>
        <v>0.18058860468872087</v>
      </c>
      <c r="D22" s="117">
        <f>COUNTIFS(Table2026_09_25[[Fiscal Year ]],$B$19,Table2026_09_25[Registered Practical Nurse FTEs],"&gt;0",Table2026_09_25[HR Dashboard Include],1)</f>
        <v>60</v>
      </c>
      <c r="E22" s="118">
        <f t="shared" si="0"/>
        <v>7.8460000000000001</v>
      </c>
      <c r="F22" s="118"/>
      <c r="G22"/>
      <c r="I22" s="2" t="s">
        <v>3529</v>
      </c>
      <c r="J22" s="190">
        <v>13</v>
      </c>
      <c r="K22" s="192">
        <v>3.0292307692307694</v>
      </c>
      <c r="L22" s="191">
        <v>117</v>
      </c>
      <c r="M22" s="191">
        <v>236.38461538461539</v>
      </c>
      <c r="N22"/>
      <c r="O22"/>
      <c r="P22"/>
      <c r="Q22"/>
      <c r="R22"/>
      <c r="S22"/>
      <c r="T22"/>
      <c r="U22"/>
      <c r="V22" s="92"/>
      <c r="W22" s="92"/>
      <c r="X22" s="92"/>
    </row>
    <row r="23" spans="1:24" ht="16" x14ac:dyDescent="0.2">
      <c r="A23" s="115" t="s">
        <v>8456</v>
      </c>
      <c r="B23" s="86">
        <f>SUMIFS(Table2026_09_25[Personal Support Worker/Unregulated Care Provider FTEs],Table2026_09_25[[Fiscal Year ]],$B$19)</f>
        <v>190.19</v>
      </c>
      <c r="C23" s="116">
        <f>(B23/(SUMIFS(Table2026_09_25[Total FTEs],Table2026_09_25[[Fiscal Year ]],$B$19)))</f>
        <v>7.2958931782113656E-2</v>
      </c>
      <c r="D23" s="117">
        <f>COUNTIFS(Table2026_09_25[[Fiscal Year ]],$B$19,Table2026_09_25[Personal Support Worker/Unregulated Care Provider FTEs],"&gt;0",Table2026_09_25[HR Dashboard Include],1)</f>
        <v>31</v>
      </c>
      <c r="E23" s="118">
        <f t="shared" si="0"/>
        <v>6.1351612903225803</v>
      </c>
      <c r="F23" s="118"/>
      <c r="G23"/>
      <c r="I23" s="2" t="s">
        <v>2543</v>
      </c>
      <c r="J23" s="190">
        <v>3</v>
      </c>
      <c r="K23" s="192">
        <v>10.6</v>
      </c>
      <c r="L23" s="191">
        <v>50</v>
      </c>
      <c r="M23" s="191">
        <v>0</v>
      </c>
      <c r="N23"/>
      <c r="O23"/>
      <c r="P23"/>
      <c r="Q23"/>
      <c r="R23"/>
      <c r="S23"/>
      <c r="T23"/>
      <c r="U23"/>
      <c r="V23" s="92"/>
      <c r="W23" s="92"/>
      <c r="X23" s="92"/>
    </row>
    <row r="24" spans="1:24" ht="16" x14ac:dyDescent="0.2">
      <c r="A24" s="115" t="s">
        <v>18</v>
      </c>
      <c r="B24" s="86">
        <f>SUMIFS(Table2026_09_25[Other],Table2026_09_25[[Fiscal Year ]],$B$19)</f>
        <v>178.01700000000002</v>
      </c>
      <c r="C24" s="116">
        <f>(B24/(SUMIFS(Table2026_09_25[Total FTEs],Table2026_09_25[[Fiscal Year ]],$B$19)))</f>
        <v>6.8289237915014081E-2</v>
      </c>
      <c r="D24" s="117">
        <f>COUNTIFS(Table2026_09_25[[Fiscal Year ]],$B$19,Table2026_09_25[Other],"&gt;0",Table2026_09_25[HR Dashboard Include],1)</f>
        <v>103</v>
      </c>
      <c r="E24" s="118">
        <f t="shared" si="0"/>
        <v>1.7283203883495148</v>
      </c>
      <c r="F24" s="118"/>
      <c r="G24"/>
      <c r="I24" s="2" t="s">
        <v>6526</v>
      </c>
      <c r="J24" s="190">
        <v>1</v>
      </c>
      <c r="K24" s="192">
        <v>0</v>
      </c>
      <c r="L24" s="191">
        <v>32</v>
      </c>
      <c r="M24" s="191">
        <v>941</v>
      </c>
      <c r="N24"/>
      <c r="O24"/>
      <c r="P24"/>
      <c r="Q24"/>
      <c r="R24"/>
      <c r="S24"/>
      <c r="T24"/>
      <c r="U24"/>
      <c r="V24" s="92"/>
      <c r="W24" s="92"/>
      <c r="X24" s="92"/>
    </row>
    <row r="25" spans="1:24" ht="16" x14ac:dyDescent="0.2">
      <c r="A25" s="115" t="s">
        <v>9</v>
      </c>
      <c r="B25" s="86">
        <f>SUMIFS(Table2026_09_25[Social Worker FTEs],Table2026_09_25[[Fiscal Year ]],$B$19)</f>
        <v>150.04599999999994</v>
      </c>
      <c r="C25" s="116">
        <f>(B25/(SUMIFS(Table2026_09_25[Total FTEs],Table2026_09_25[[Fiscal Year ]],$B$19)))</f>
        <v>5.7559261150318217E-2</v>
      </c>
      <c r="D25" s="117">
        <f>COUNTIFS(Table2026_09_25[[Fiscal Year ]],$B$19,Table2026_09_25[Social Worker FTEs],"&gt;0",Table2026_09_25[HR Dashboard Include],1)</f>
        <v>104</v>
      </c>
      <c r="E25" s="118">
        <f t="shared" si="0"/>
        <v>1.4427499999999993</v>
      </c>
      <c r="F25" s="118"/>
      <c r="G25"/>
      <c r="I25" s="2" t="s">
        <v>5653</v>
      </c>
      <c r="J25" s="190">
        <v>8</v>
      </c>
      <c r="K25" s="192">
        <v>0.75</v>
      </c>
      <c r="L25" s="191">
        <v>178</v>
      </c>
      <c r="M25" s="191">
        <v>93.875</v>
      </c>
      <c r="N25"/>
      <c r="O25"/>
      <c r="P25"/>
      <c r="Q25"/>
      <c r="R25"/>
      <c r="S25"/>
      <c r="T25"/>
      <c r="U25"/>
      <c r="V25" s="92"/>
      <c r="W25" s="92"/>
      <c r="X25" s="92"/>
    </row>
    <row r="26" spans="1:24" ht="16" x14ac:dyDescent="0.2">
      <c r="A26" s="115" t="s">
        <v>13</v>
      </c>
      <c r="B26" s="86">
        <f>SUMIFS(Table2026_09_25[Occupational Therapist FTEs],Table2026_09_25[[Fiscal Year ]],$B$19)</f>
        <v>143.25999999999996</v>
      </c>
      <c r="C26" s="116">
        <f>(B26/(SUMIFS(Table2026_09_25[Total FTEs],Table2026_09_25[[Fiscal Year ]],$B$19)))</f>
        <v>5.4956078485228453E-2</v>
      </c>
      <c r="D26" s="117">
        <f>COUNTIFS(Table2026_09_25[[Fiscal Year ]],$B$19,Table2026_09_25[Occupational Therapist FTEs],"&gt;0",Table2026_09_25[HR Dashboard Include],1)</f>
        <v>106</v>
      </c>
      <c r="E26" s="118">
        <f t="shared" si="0"/>
        <v>1.3515094339622638</v>
      </c>
      <c r="F26" s="118"/>
      <c r="G26"/>
      <c r="I26" s="2" t="s">
        <v>3530</v>
      </c>
      <c r="J26" s="190">
        <v>6</v>
      </c>
      <c r="K26" s="192">
        <v>2.0593333333333335</v>
      </c>
      <c r="L26" s="191">
        <v>417</v>
      </c>
      <c r="M26" s="191">
        <v>1129.8333333333333</v>
      </c>
      <c r="N26"/>
      <c r="O26"/>
      <c r="P26"/>
      <c r="Q26"/>
      <c r="R26"/>
      <c r="S26"/>
      <c r="T26"/>
      <c r="U26"/>
      <c r="V26" s="92"/>
      <c r="W26" s="92"/>
      <c r="X26" s="92"/>
    </row>
    <row r="27" spans="1:24" ht="16" x14ac:dyDescent="0.2">
      <c r="A27" s="115" t="s">
        <v>6</v>
      </c>
      <c r="B27" s="86">
        <f>SUMIFS(Table2026_09_25[Nurse Practitioner FTEs],Table2026_09_25[[Fiscal Year ]],$B$19)</f>
        <v>112.78699999999999</v>
      </c>
      <c r="C27" s="116">
        <f>(B27/(SUMIFS(Table2026_09_25[Total FTEs],Table2026_09_25[[Fiscal Year ]],$B$19)))</f>
        <v>4.3266307581414649E-2</v>
      </c>
      <c r="D27" s="117">
        <f>COUNTIFS(Table2026_09_25[[Fiscal Year ]],$B$19,Table2026_09_25[Nurse Practitioner FTEs],"&gt;0",Table2026_09_25[HR Dashboard Include],1)</f>
        <v>71</v>
      </c>
      <c r="E27" s="118">
        <f t="shared" si="0"/>
        <v>1.5885492957746479</v>
      </c>
      <c r="F27" s="118"/>
      <c r="G27"/>
      <c r="I27" s="2" t="s">
        <v>118</v>
      </c>
      <c r="J27" s="190">
        <v>2</v>
      </c>
      <c r="K27" s="192">
        <v>107.1</v>
      </c>
      <c r="L27" s="191">
        <v>275</v>
      </c>
      <c r="M27" s="191">
        <v>26.5</v>
      </c>
      <c r="N27"/>
      <c r="O27"/>
      <c r="P27"/>
      <c r="Q27"/>
      <c r="R27"/>
      <c r="S27"/>
      <c r="T27"/>
      <c r="U27"/>
      <c r="V27" s="92"/>
      <c r="W27" s="92"/>
      <c r="X27" s="92"/>
    </row>
    <row r="28" spans="1:24" ht="16" x14ac:dyDescent="0.2">
      <c r="A28" s="115" t="s">
        <v>12</v>
      </c>
      <c r="B28" s="86">
        <f>SUMIFS(Table2026_09_25[Physiotherapist FTEs],Table2026_09_25[[Fiscal Year ]],$B$19)</f>
        <v>82.73</v>
      </c>
      <c r="C28" s="116">
        <f>(B28/(SUMIFS(Table2026_09_25[Total FTEs],Table2026_09_25[[Fiscal Year ]],$B$19)))</f>
        <v>3.1736118756686804E-2</v>
      </c>
      <c r="D28" s="117">
        <f>COUNTIFS(Table2026_09_25[[Fiscal Year ]],$B$19,Table2026_09_25[Physiotherapist FTEs],"&gt;0",Table2026_09_25[HR Dashboard Include],1)</f>
        <v>64</v>
      </c>
      <c r="E28" s="118">
        <f t="shared" si="0"/>
        <v>1.2926562500000001</v>
      </c>
      <c r="F28" s="118"/>
      <c r="G28"/>
      <c r="I28" s="2" t="s">
        <v>292</v>
      </c>
      <c r="J28" s="190">
        <v>8</v>
      </c>
      <c r="K28" s="192">
        <v>6.8775000000000004</v>
      </c>
      <c r="L28" s="191">
        <v>266.83333333333331</v>
      </c>
      <c r="M28" s="191">
        <v>3118.25</v>
      </c>
      <c r="N28"/>
      <c r="O28"/>
      <c r="P28"/>
      <c r="Q28"/>
      <c r="R28"/>
      <c r="S28"/>
      <c r="T28"/>
      <c r="U28"/>
      <c r="V28" s="92"/>
      <c r="W28" s="92"/>
      <c r="X28" s="92"/>
    </row>
    <row r="29" spans="1:24" ht="16" x14ac:dyDescent="0.2">
      <c r="A29" s="115" t="s">
        <v>8457</v>
      </c>
      <c r="B29" s="86">
        <f>SUMIFS(Table2026_09_25[Therapeutic Recreationist/Recreation Therapist FTEs],Table2026_09_25[[Fiscal Year ]],$B$19)</f>
        <v>41.629999999999995</v>
      </c>
      <c r="C29" s="116">
        <f>(B29/(SUMIFS(Table2026_09_25[Total FTEs],Table2026_09_25[[Fiscal Year ]],$B$19)))</f>
        <v>1.5969716231607294E-2</v>
      </c>
      <c r="D29" s="117">
        <f>COUNTIFS(Table2026_09_25[[Fiscal Year ]],$B$19,Table2026_09_25[Therapeutic Recreationist/Recreation Therapist FTEs],"&gt;0",Table2026_09_25[HR Dashboard Include],1)</f>
        <v>37</v>
      </c>
      <c r="E29" s="118">
        <f t="shared" si="0"/>
        <v>1.1251351351351351</v>
      </c>
      <c r="F29" s="118"/>
      <c r="G29"/>
      <c r="I29" s="2" t="s">
        <v>3531</v>
      </c>
      <c r="J29" s="190">
        <v>45</v>
      </c>
      <c r="K29" s="192">
        <v>1.7704444444444447</v>
      </c>
      <c r="L29" s="191">
        <v>801.2954054054054</v>
      </c>
      <c r="M29" s="191">
        <v>550.48888888888894</v>
      </c>
      <c r="N29"/>
      <c r="O29"/>
      <c r="P29"/>
      <c r="Q29"/>
      <c r="R29"/>
      <c r="S29"/>
      <c r="T29"/>
      <c r="U29"/>
      <c r="V29" s="92"/>
      <c r="W29" s="92"/>
      <c r="X29" s="92"/>
    </row>
    <row r="30" spans="1:24" ht="16" x14ac:dyDescent="0.2">
      <c r="A30" s="115" t="s">
        <v>15</v>
      </c>
      <c r="B30" s="86">
        <f>SUMIFS(Table2026_09_25[Physiotherapy Assistant FTEs],Table2026_09_25[[Fiscal Year ]],$B$19)</f>
        <v>29.900000000000002</v>
      </c>
      <c r="C30" s="116">
        <f>(B30/(SUMIFS(Table2026_09_25[Total FTEs],Table2026_09_25[[Fiscal Year ]],$B$19)))</f>
        <v>1.1469961934303583E-2</v>
      </c>
      <c r="D30" s="117">
        <f>COUNTIFS(Table2026_09_25[[Fiscal Year ]],$B$19,Table2026_09_25[Physiotherapy Assistant FTEs],"&gt;0",Table2026_09_25[HR Dashboard Include],1)</f>
        <v>33</v>
      </c>
      <c r="E30" s="118">
        <f t="shared" si="0"/>
        <v>0.90606060606060612</v>
      </c>
      <c r="F30" s="118"/>
      <c r="G30"/>
      <c r="H30"/>
      <c r="I30" s="2" t="s">
        <v>7214</v>
      </c>
      <c r="J30" s="190">
        <v>2</v>
      </c>
      <c r="K30" s="192">
        <v>13.299999999999999</v>
      </c>
      <c r="L30" s="191">
        <v>1713</v>
      </c>
      <c r="M30" s="191">
        <v>3414.5</v>
      </c>
      <c r="N30"/>
      <c r="O30"/>
      <c r="P30"/>
      <c r="Q30"/>
      <c r="R30"/>
      <c r="S30"/>
      <c r="T30"/>
      <c r="U30"/>
      <c r="V30" s="92"/>
      <c r="W30" s="92"/>
      <c r="X30" s="92"/>
    </row>
    <row r="31" spans="1:24" ht="16" x14ac:dyDescent="0.2">
      <c r="A31" s="115" t="s">
        <v>10</v>
      </c>
      <c r="B31" s="86">
        <f>SUMIFS(Table2026_09_25[Pharmacist FTEs],Table2026_09_25[[Fiscal Year ]],$B$19)</f>
        <v>35.926000000000002</v>
      </c>
      <c r="C31" s="116">
        <f>(B31/(SUMIFS(Table2026_09_25[Total FTEs],Table2026_09_25[[Fiscal Year ]],$B$19)))</f>
        <v>1.3781600416447843E-2</v>
      </c>
      <c r="D31" s="117">
        <f>COUNTIFS(Table2026_09_25[[Fiscal Year ]],$B$19,Table2026_09_25[Pharmacist FTEs],"&gt;0",Table2026_09_25[HR Dashboard Include],1)</f>
        <v>49</v>
      </c>
      <c r="E31" s="118">
        <f t="shared" si="0"/>
        <v>0.73318367346938784</v>
      </c>
      <c r="F31"/>
      <c r="G31"/>
      <c r="H31"/>
      <c r="I31" s="2" t="s">
        <v>95</v>
      </c>
      <c r="J31" s="190">
        <v>40</v>
      </c>
      <c r="K31" s="192">
        <v>5.2121500000000003</v>
      </c>
      <c r="L31" s="191">
        <v>921.06756756756761</v>
      </c>
      <c r="M31" s="191">
        <v>1454.25</v>
      </c>
      <c r="N31"/>
      <c r="O31"/>
      <c r="P31"/>
      <c r="Q31"/>
      <c r="R31"/>
      <c r="S31"/>
      <c r="T31"/>
      <c r="U31"/>
      <c r="V31" s="100"/>
      <c r="W31" s="100"/>
      <c r="X31" s="100"/>
    </row>
    <row r="32" spans="1:24" ht="16" x14ac:dyDescent="0.2">
      <c r="A32" s="115" t="s">
        <v>16</v>
      </c>
      <c r="B32" s="86">
        <f>SUMIFS(Table2026_09_25[Occupational Therapy Assistant FTEs],Table2026_09_25[[Fiscal Year ]],$B$19)</f>
        <v>26.87</v>
      </c>
      <c r="C32" s="116">
        <f>(B32/(SUMIFS(Table2026_09_25[Total FTEs],Table2026_09_25[[Fiscal Year ]],$B$19)))</f>
        <v>1.0307621310191882E-2</v>
      </c>
      <c r="D32" s="117">
        <f>COUNTIFS(Table2026_09_25[[Fiscal Year ]],$B$19,Table2026_09_25[Occupational Therapy Assistant FTEs],"&gt;0",Table2026_09_25[HR Dashboard Include],1)</f>
        <v>33</v>
      </c>
      <c r="E32" s="118">
        <f t="shared" si="0"/>
        <v>0.81424242424242432</v>
      </c>
      <c r="F32"/>
      <c r="G32"/>
      <c r="H32"/>
      <c r="I32" s="2" t="s">
        <v>558</v>
      </c>
      <c r="J32" s="190">
        <v>30</v>
      </c>
      <c r="K32" s="192">
        <v>6.9653333333333336</v>
      </c>
      <c r="L32" s="191">
        <v>601.48148148148152</v>
      </c>
      <c r="M32" s="191">
        <v>2045.2666666666667</v>
      </c>
      <c r="N32"/>
      <c r="O32"/>
      <c r="P32"/>
      <c r="Q32"/>
      <c r="R32"/>
      <c r="S32"/>
      <c r="T32"/>
      <c r="U32"/>
      <c r="V32" s="112"/>
      <c r="W32" s="112"/>
      <c r="X32" s="112"/>
    </row>
    <row r="33" spans="1:24" ht="16" x14ac:dyDescent="0.2">
      <c r="A33" s="115" t="s">
        <v>8459</v>
      </c>
      <c r="B33" s="86">
        <f>SUMIFS(Table2026_09_25[Mental Health and Addictions Worker (unregulated) FTEs],Table2026_09_25[[Fiscal Year ]],$B$19)</f>
        <v>17.8</v>
      </c>
      <c r="C33" s="116">
        <f>(B33/(SUMIFS(Table2026_09_25[Total FTEs],Table2026_09_25[[Fiscal Year ]],$B$19)))</f>
        <v>6.8282716531974505E-3</v>
      </c>
      <c r="D33" s="117">
        <f>COUNTIFS(Table2026_09_25[[Fiscal Year ]],$B$19,Table2026_09_25[Mental Health and Addictions Worker (unregulated) FTEs],"&gt;0",Table2026_09_25[HR Dashboard Include],1)</f>
        <v>7</v>
      </c>
      <c r="E33" s="118">
        <f t="shared" si="0"/>
        <v>2.5428571428571431</v>
      </c>
      <c r="F33"/>
      <c r="G33"/>
      <c r="H33"/>
      <c r="I33" s="2" t="s">
        <v>4876</v>
      </c>
      <c r="J33" s="190">
        <v>3</v>
      </c>
      <c r="K33" s="192">
        <v>5.0333333333333332</v>
      </c>
      <c r="L33" s="191">
        <v>1516</v>
      </c>
      <c r="M33" s="191">
        <v>818</v>
      </c>
      <c r="N33"/>
      <c r="O33"/>
      <c r="P33"/>
      <c r="Q33"/>
      <c r="R33"/>
      <c r="S33"/>
      <c r="T33"/>
      <c r="U33"/>
      <c r="V33" s="113"/>
      <c r="W33" s="113"/>
      <c r="X33" s="113"/>
    </row>
    <row r="34" spans="1:24" ht="16" x14ac:dyDescent="0.2">
      <c r="A34" s="115" t="s">
        <v>8458</v>
      </c>
      <c r="B34" s="86">
        <f>SUMIFS(Table2026_09_25[Social Service Worker FTEs],Table2026_09_25[[Fiscal Year ]],$B$19)</f>
        <v>18.050999999999998</v>
      </c>
      <c r="C34" s="116">
        <f>(B34/(SUMIFS(Table2026_09_25[Total FTEs],Table2026_09_25[[Fiscal Year ]],$B$19)))</f>
        <v>6.9245579557228746E-3</v>
      </c>
      <c r="D34" s="117">
        <f>COUNTIFS(Table2026_09_25[[Fiscal Year ]],$B$19,Table2026_09_25[Social Service Worker FTEs],"&gt;0",Table2026_09_25[HR Dashboard Include],1)</f>
        <v>8</v>
      </c>
      <c r="E34" s="118">
        <f t="shared" si="0"/>
        <v>2.2563749999999998</v>
      </c>
      <c r="F34"/>
      <c r="G34"/>
      <c r="H34"/>
      <c r="I34" s="2" t="s">
        <v>704</v>
      </c>
      <c r="J34" s="190">
        <v>22</v>
      </c>
      <c r="K34" s="192">
        <v>5.36</v>
      </c>
      <c r="L34" s="191">
        <v>878.17647058823525</v>
      </c>
      <c r="M34" s="191">
        <v>1798.1363636363637</v>
      </c>
      <c r="N34"/>
      <c r="O34"/>
      <c r="P34"/>
      <c r="Q34"/>
      <c r="R34"/>
      <c r="S34"/>
      <c r="T34"/>
      <c r="U34"/>
      <c r="V34" s="113"/>
      <c r="W34" s="113"/>
      <c r="X34" s="113"/>
    </row>
    <row r="35" spans="1:24" ht="16" x14ac:dyDescent="0.2">
      <c r="A35" s="115" t="s">
        <v>11</v>
      </c>
      <c r="B35" s="86">
        <f>SUMIFS(Table2026_09_25[Dietitian FTEs],Table2026_09_25[[Fiscal Year ]],$B$19)</f>
        <v>17.39</v>
      </c>
      <c r="C35" s="116">
        <f>(B35/(SUMIFS(Table2026_09_25[Total FTEs],Table2026_09_25[[Fiscal Year ]],$B$19)))</f>
        <v>6.6709912387136888E-3</v>
      </c>
      <c r="D35" s="117">
        <f>COUNTIFS(Table2026_09_25[[Fiscal Year ]],$B$19,Table2026_09_25[Dietitian FTEs],"&gt;0",Table2026_09_25[HR Dashboard Include],1)</f>
        <v>39</v>
      </c>
      <c r="E35" s="118">
        <f t="shared" si="0"/>
        <v>0.44589743589743591</v>
      </c>
      <c r="F35"/>
      <c r="G35"/>
      <c r="H35"/>
      <c r="I35" s="2" t="s">
        <v>3532</v>
      </c>
      <c r="J35" s="190">
        <v>27</v>
      </c>
      <c r="K35" s="192">
        <v>7.9685185185185174</v>
      </c>
      <c r="L35" s="191">
        <v>818.62962962962968</v>
      </c>
      <c r="M35" s="191">
        <v>3398.3703703703704</v>
      </c>
      <c r="N35"/>
      <c r="O35"/>
      <c r="P35"/>
      <c r="Q35"/>
      <c r="R35"/>
      <c r="S35"/>
      <c r="T35"/>
      <c r="U35"/>
      <c r="V35" s="112"/>
      <c r="W35" s="112"/>
      <c r="X35" s="112"/>
    </row>
    <row r="36" spans="1:24" ht="16" x14ac:dyDescent="0.2">
      <c r="A36" s="115" t="s">
        <v>5</v>
      </c>
      <c r="B36" s="86">
        <f>SUMIFS(Table2026_09_25[Psychologist FTEs],Table2026_09_25[[Fiscal Year ]],$B$19)</f>
        <v>10.37</v>
      </c>
      <c r="C36" s="116">
        <f>(B36/(SUMIFS(Table2026_09_25[Total FTEs],Table2026_09_25[[Fiscal Year ]],$B$19)))</f>
        <v>3.9780436541380646E-3</v>
      </c>
      <c r="D36" s="117">
        <f>COUNTIFS(Table2026_09_25[[Fiscal Year ]],$B$19,Table2026_09_25[Psychologist FTEs],"&gt;0",Table2026_09_25[HR Dashboard Include],1)</f>
        <v>12</v>
      </c>
      <c r="E36" s="118">
        <f t="shared" si="0"/>
        <v>0.86416666666666664</v>
      </c>
      <c r="F36"/>
      <c r="G36"/>
      <c r="H36"/>
      <c r="I36" s="2" t="s">
        <v>5572</v>
      </c>
      <c r="J36" s="190">
        <v>1</v>
      </c>
      <c r="K36" s="192">
        <v>0</v>
      </c>
      <c r="L36" s="191">
        <v>145</v>
      </c>
      <c r="M36" s="191">
        <v>164</v>
      </c>
      <c r="N36"/>
      <c r="O36"/>
      <c r="P36"/>
      <c r="Q36"/>
      <c r="R36"/>
      <c r="S36"/>
      <c r="T36"/>
      <c r="U36"/>
      <c r="V36" s="113"/>
      <c r="W36" s="113"/>
      <c r="X36" s="113"/>
    </row>
    <row r="37" spans="1:24" ht="16" x14ac:dyDescent="0.2">
      <c r="A37" s="115" t="s">
        <v>17</v>
      </c>
      <c r="B37" s="86">
        <f>SUMIFS(Table2026_09_25[Speech Language Pathologist FTEs],Table2026_09_25[[Fiscal Year ]],$B$19)</f>
        <v>10.389999999999999</v>
      </c>
      <c r="C37" s="116">
        <f>(B37/(SUMIFS(Table2026_09_25[Total FTEs],Table2026_09_25[[Fiscal Year ]],$B$19)))</f>
        <v>3.9857158694787363E-3</v>
      </c>
      <c r="D37" s="117">
        <f>COUNTIFS(Table2026_09_25[[Fiscal Year ]],$B$19,Table2026_09_25[Speech Language Pathologist FTEs],"&gt;0",Table2026_09_25[HR Dashboard Include],1)</f>
        <v>29</v>
      </c>
      <c r="E37" s="118">
        <f t="shared" si="0"/>
        <v>0.3582758620689655</v>
      </c>
      <c r="F37"/>
      <c r="G37"/>
      <c r="H37"/>
      <c r="I37" s="2" t="s">
        <v>358</v>
      </c>
      <c r="J37" s="190">
        <v>18</v>
      </c>
      <c r="K37" s="192">
        <v>18.929444444444442</v>
      </c>
      <c r="L37" s="191">
        <v>383.71875</v>
      </c>
      <c r="M37" s="191">
        <v>821.77777777777783</v>
      </c>
      <c r="N37"/>
      <c r="O37"/>
      <c r="P37"/>
      <c r="Q37"/>
      <c r="R37"/>
      <c r="S37"/>
      <c r="T37"/>
      <c r="U37"/>
      <c r="V37" s="113"/>
      <c r="W37" s="113"/>
      <c r="X37" s="113"/>
    </row>
    <row r="38" spans="1:24" ht="16" x14ac:dyDescent="0.2">
      <c r="A38" s="115" t="s">
        <v>8460</v>
      </c>
      <c r="B38" s="86">
        <f>SUMIFS(Table2026_09_25[Paramedic/Community Paramedic FTEs],Table2026_09_25[[Fiscal Year ]],$B$19)</f>
        <v>7.8</v>
      </c>
      <c r="C38" s="116">
        <f>(B38/(SUMIFS(Table2026_09_25[Total FTEs],Table2026_09_25[[Fiscal Year ]],$B$19)))</f>
        <v>2.992163982861804E-3</v>
      </c>
      <c r="D38" s="117">
        <f>COUNTIFS(Table2026_09_25[[Fiscal Year ]],$B$19,Table2026_09_25[Paramedic/Community Paramedic FTEs],"&gt;0",Table2026_09_25[HR Dashboard Include],1)</f>
        <v>1</v>
      </c>
      <c r="E38" s="118">
        <f t="shared" si="0"/>
        <v>7.8</v>
      </c>
      <c r="F38"/>
      <c r="G38"/>
      <c r="H38"/>
      <c r="I38" s="2" t="s">
        <v>6487</v>
      </c>
      <c r="J38" s="190">
        <v>2</v>
      </c>
      <c r="K38" s="192">
        <v>0.15000000000000002</v>
      </c>
      <c r="L38" s="191">
        <v>87.5</v>
      </c>
      <c r="M38" s="191">
        <v>174.5</v>
      </c>
      <c r="N38"/>
      <c r="O38"/>
      <c r="P38"/>
      <c r="Q38"/>
      <c r="R38"/>
      <c r="S38"/>
      <c r="T38"/>
      <c r="U38"/>
      <c r="V38" s="113"/>
      <c r="W38" s="113"/>
      <c r="X38" s="113"/>
    </row>
    <row r="39" spans="1:24" ht="16" x14ac:dyDescent="0.2">
      <c r="A39" s="115" t="s">
        <v>1605</v>
      </c>
      <c r="B39" s="86">
        <f>SUMIFS(Table2026_09_25[Neuropsychologist],Table2026_09_25[[Fiscal Year ]],$B$19)</f>
        <v>2.7</v>
      </c>
      <c r="C39" s="116">
        <f>(B39/(SUMIFS(Table2026_09_25[Total FTEs],Table2026_09_25[[Fiscal Year ]],$B$19)))</f>
        <v>1.0357490709906245E-3</v>
      </c>
      <c r="D39" s="117">
        <f>COUNTIFS(Table2026_09_25[[Fiscal Year ]],$B$19,Table2026_09_25[Neuropsychologist],"&gt;0",Table2026_09_25[HR Dashboard Include],1)</f>
        <v>2</v>
      </c>
      <c r="E39" s="118">
        <f t="shared" si="0"/>
        <v>1.35</v>
      </c>
      <c r="F39"/>
      <c r="G39"/>
      <c r="H39"/>
      <c r="I39" s="2" t="s">
        <v>2265</v>
      </c>
      <c r="J39" s="190">
        <v>20</v>
      </c>
      <c r="K39" s="192">
        <v>0.6</v>
      </c>
      <c r="L39" s="191">
        <v>506.46153846153845</v>
      </c>
      <c r="M39" s="191">
        <v>1709.5</v>
      </c>
      <c r="N39"/>
      <c r="O39"/>
      <c r="P39"/>
      <c r="Q39"/>
      <c r="R39"/>
      <c r="S39"/>
      <c r="T39"/>
      <c r="U39"/>
      <c r="V39" s="112"/>
      <c r="W39" s="112"/>
      <c r="X39" s="112"/>
    </row>
    <row r="40" spans="1:24" ht="16" x14ac:dyDescent="0.2">
      <c r="A40"/>
      <c r="B40"/>
      <c r="C40"/>
      <c r="D40"/>
      <c r="E40"/>
      <c r="F40"/>
      <c r="G40"/>
      <c r="H40"/>
      <c r="I40" s="2" t="s">
        <v>5220</v>
      </c>
      <c r="J40" s="190">
        <v>2</v>
      </c>
      <c r="K40" s="192">
        <v>0</v>
      </c>
      <c r="L40" s="191">
        <v>459</v>
      </c>
      <c r="M40" s="191">
        <v>15876.5</v>
      </c>
      <c r="N40"/>
      <c r="O40"/>
      <c r="P40"/>
      <c r="Q40"/>
      <c r="R40"/>
      <c r="S40"/>
      <c r="T40"/>
      <c r="U40"/>
      <c r="V40" s="113"/>
      <c r="W40" s="113"/>
      <c r="X40" s="113"/>
    </row>
    <row r="41" spans="1:24" ht="16" x14ac:dyDescent="0.2">
      <c r="A41"/>
      <c r="B41"/>
      <c r="C41"/>
      <c r="D41"/>
      <c r="E41"/>
      <c r="F41"/>
      <c r="G41"/>
      <c r="H41"/>
      <c r="I41" s="2" t="s">
        <v>3534</v>
      </c>
      <c r="J41" s="190">
        <v>30</v>
      </c>
      <c r="K41" s="192">
        <v>2.8686666666666669</v>
      </c>
      <c r="L41" s="191">
        <v>585.2562068965517</v>
      </c>
      <c r="M41" s="191">
        <v>826.66666666666663</v>
      </c>
      <c r="N41"/>
      <c r="O41"/>
      <c r="P41"/>
      <c r="Q41"/>
      <c r="R41"/>
      <c r="S41"/>
      <c r="T41"/>
      <c r="U41"/>
      <c r="V41" s="92"/>
      <c r="W41" s="92"/>
      <c r="X41" s="92"/>
    </row>
    <row r="42" spans="1:24" ht="16" x14ac:dyDescent="0.2">
      <c r="A42"/>
      <c r="B42"/>
      <c r="C42"/>
      <c r="D42"/>
      <c r="E42"/>
      <c r="F42"/>
      <c r="G42"/>
      <c r="H42"/>
      <c r="I42" s="2" t="s">
        <v>5361</v>
      </c>
      <c r="J42" s="190">
        <v>4</v>
      </c>
      <c r="K42" s="192">
        <v>6.45</v>
      </c>
      <c r="L42" s="191">
        <v>128.66666666666666</v>
      </c>
      <c r="M42" s="191">
        <v>173.75</v>
      </c>
      <c r="N42"/>
      <c r="O42"/>
      <c r="P42"/>
      <c r="Q42"/>
      <c r="R42"/>
      <c r="S42"/>
      <c r="T42"/>
      <c r="U42"/>
      <c r="V42" s="92"/>
      <c r="W42" s="92"/>
      <c r="X42" s="92"/>
    </row>
    <row r="43" spans="1:24" ht="16" x14ac:dyDescent="0.2">
      <c r="A43"/>
      <c r="B43"/>
      <c r="C43"/>
      <c r="D43"/>
      <c r="E43"/>
      <c r="F43"/>
      <c r="G43"/>
      <c r="H43"/>
      <c r="I43" s="2" t="s">
        <v>3535</v>
      </c>
      <c r="J43" s="190">
        <v>1</v>
      </c>
      <c r="K43" s="192">
        <v>4.8</v>
      </c>
      <c r="L43" s="191">
        <v>2500</v>
      </c>
      <c r="M43" s="191">
        <v>4000</v>
      </c>
      <c r="N43"/>
      <c r="O43"/>
      <c r="P43"/>
      <c r="Q43"/>
      <c r="R43"/>
      <c r="S43"/>
      <c r="T43"/>
      <c r="U43"/>
      <c r="V43" s="92"/>
      <c r="W43" s="92"/>
      <c r="X43" s="92"/>
    </row>
    <row r="44" spans="1:24" ht="16" x14ac:dyDescent="0.2">
      <c r="A44"/>
      <c r="B44"/>
      <c r="C44"/>
      <c r="D44"/>
      <c r="E44"/>
      <c r="F44"/>
      <c r="G44"/>
      <c r="H44"/>
      <c r="I44" s="2" t="s">
        <v>3509</v>
      </c>
      <c r="J44" s="190">
        <v>3</v>
      </c>
      <c r="K44" s="192">
        <v>4.1800000000000006</v>
      </c>
      <c r="L44" s="191">
        <v>921.5</v>
      </c>
      <c r="M44" s="191">
        <v>1168</v>
      </c>
      <c r="N44"/>
      <c r="O44"/>
      <c r="P44"/>
      <c r="Q44"/>
      <c r="R44"/>
      <c r="S44"/>
      <c r="T44"/>
      <c r="U44"/>
      <c r="V44" s="92"/>
      <c r="W44" s="92"/>
      <c r="X44" s="92"/>
    </row>
    <row r="45" spans="1:24" ht="16" x14ac:dyDescent="0.2">
      <c r="A45"/>
      <c r="B45"/>
      <c r="C45"/>
      <c r="D45"/>
      <c r="E45"/>
      <c r="F45"/>
      <c r="G45"/>
      <c r="H45"/>
      <c r="I45" s="2" t="s">
        <v>8324</v>
      </c>
      <c r="J45" s="190">
        <v>14</v>
      </c>
      <c r="K45" s="192">
        <v>4.05</v>
      </c>
      <c r="L45" s="191">
        <v>1734</v>
      </c>
      <c r="M45" s="191">
        <v>2217.4285714285716</v>
      </c>
      <c r="N45"/>
      <c r="O45"/>
      <c r="P45"/>
      <c r="Q45"/>
      <c r="R45"/>
      <c r="S45"/>
      <c r="T45"/>
      <c r="U45"/>
      <c r="V45" s="92"/>
      <c r="W45" s="92"/>
      <c r="X45" s="92"/>
    </row>
    <row r="46" spans="1:24" ht="16" x14ac:dyDescent="0.2">
      <c r="A46"/>
      <c r="B46"/>
      <c r="C46"/>
      <c r="D46"/>
      <c r="E46"/>
      <c r="F46"/>
      <c r="G46"/>
      <c r="H46"/>
      <c r="I46" s="2" t="s">
        <v>5336</v>
      </c>
      <c r="J46" s="190">
        <v>1</v>
      </c>
      <c r="K46" s="192">
        <v>0.4</v>
      </c>
      <c r="L46" s="191">
        <v>41</v>
      </c>
      <c r="M46" s="191">
        <v>377</v>
      </c>
      <c r="N46"/>
      <c r="O46"/>
      <c r="P46"/>
      <c r="Q46"/>
      <c r="R46"/>
      <c r="S46"/>
      <c r="T46"/>
      <c r="U46"/>
      <c r="V46" s="92"/>
      <c r="W46" s="92"/>
      <c r="X46" s="92"/>
    </row>
    <row r="47" spans="1:24" ht="16" x14ac:dyDescent="0.2">
      <c r="A47"/>
      <c r="B47"/>
      <c r="C47"/>
      <c r="D47"/>
      <c r="E47"/>
      <c r="F47"/>
      <c r="G47"/>
      <c r="H47"/>
      <c r="I47" s="2" t="s">
        <v>5552</v>
      </c>
      <c r="J47" s="190">
        <v>4</v>
      </c>
      <c r="K47" s="192">
        <v>0.96250000000000002</v>
      </c>
      <c r="L47" s="191">
        <v>286.75</v>
      </c>
      <c r="M47" s="191">
        <v>404.5</v>
      </c>
      <c r="N47"/>
      <c r="O47"/>
      <c r="P47"/>
      <c r="Q47"/>
      <c r="R47"/>
      <c r="S47"/>
      <c r="T47"/>
      <c r="U47"/>
      <c r="V47" s="92"/>
      <c r="W47" s="92"/>
      <c r="X47" s="92"/>
    </row>
    <row r="48" spans="1:24" ht="16" x14ac:dyDescent="0.2">
      <c r="A48"/>
      <c r="B48"/>
      <c r="C48"/>
      <c r="D48"/>
      <c r="E48"/>
      <c r="F48"/>
      <c r="G48"/>
      <c r="H48"/>
      <c r="I48" s="2" t="s">
        <v>6577</v>
      </c>
      <c r="J48" s="190">
        <v>2</v>
      </c>
      <c r="K48" s="192">
        <v>0</v>
      </c>
      <c r="L48" s="191">
        <v>238.5</v>
      </c>
      <c r="M48" s="191">
        <v>271.5</v>
      </c>
      <c r="N48"/>
      <c r="O48"/>
      <c r="P48"/>
      <c r="Q48"/>
      <c r="R48"/>
      <c r="S48"/>
      <c r="T48"/>
      <c r="U48"/>
      <c r="V48" s="92"/>
      <c r="W48" s="92"/>
      <c r="X48" s="92"/>
    </row>
    <row r="49" spans="1:24" ht="16" x14ac:dyDescent="0.2">
      <c r="A49"/>
      <c r="B49"/>
      <c r="C49"/>
      <c r="D49"/>
      <c r="E49"/>
      <c r="F49"/>
      <c r="G49"/>
      <c r="H49"/>
      <c r="I49" s="2" t="s">
        <v>4979</v>
      </c>
      <c r="J49" s="190">
        <v>1</v>
      </c>
      <c r="K49" s="192">
        <v>1</v>
      </c>
      <c r="L49" s="191">
        <v>314</v>
      </c>
      <c r="M49" s="191">
        <v>342</v>
      </c>
      <c r="N49"/>
      <c r="O49"/>
      <c r="P49"/>
      <c r="Q49"/>
      <c r="R49"/>
      <c r="S49"/>
      <c r="T49"/>
      <c r="U49"/>
      <c r="V49" s="92"/>
      <c r="W49" s="92"/>
      <c r="X49" s="92"/>
    </row>
    <row r="50" spans="1:24" ht="16" x14ac:dyDescent="0.2">
      <c r="A50"/>
      <c r="B50"/>
      <c r="C50"/>
      <c r="D50"/>
      <c r="E50"/>
      <c r="F50"/>
      <c r="G50"/>
      <c r="H50"/>
      <c r="I50" s="2" t="s">
        <v>6924</v>
      </c>
      <c r="J50" s="190">
        <v>1</v>
      </c>
      <c r="K50" s="192">
        <v>5.5</v>
      </c>
      <c r="L50" s="191">
        <v>575</v>
      </c>
      <c r="M50" s="191">
        <v>1830</v>
      </c>
      <c r="N50"/>
      <c r="O50"/>
      <c r="P50"/>
      <c r="Q50"/>
      <c r="R50"/>
      <c r="S50"/>
      <c r="T50"/>
      <c r="U50"/>
      <c r="V50" s="92"/>
      <c r="W50" s="92"/>
      <c r="X50" s="92"/>
    </row>
    <row r="51" spans="1:24" ht="16" x14ac:dyDescent="0.2">
      <c r="A51"/>
      <c r="B51"/>
      <c r="C51"/>
      <c r="D51"/>
      <c r="E51"/>
      <c r="F51"/>
      <c r="G51"/>
      <c r="H51"/>
      <c r="I51" s="2" t="s">
        <v>6062</v>
      </c>
      <c r="J51" s="190">
        <v>1</v>
      </c>
      <c r="K51" s="192">
        <v>1</v>
      </c>
      <c r="L51" s="191">
        <v>246</v>
      </c>
      <c r="M51" s="191">
        <v>6299</v>
      </c>
      <c r="N51"/>
      <c r="O51"/>
      <c r="P51"/>
      <c r="Q51"/>
      <c r="R51"/>
      <c r="S51"/>
      <c r="T51"/>
      <c r="U51"/>
      <c r="V51" s="92"/>
      <c r="W51" s="92"/>
      <c r="X51" s="92"/>
    </row>
    <row r="52" spans="1:24" ht="16" x14ac:dyDescent="0.2">
      <c r="A52"/>
      <c r="B52"/>
      <c r="C52"/>
      <c r="D52"/>
      <c r="E52"/>
      <c r="F52"/>
      <c r="G52"/>
      <c r="H52"/>
      <c r="I52" s="2" t="s">
        <v>8006</v>
      </c>
      <c r="J52" s="190">
        <v>1</v>
      </c>
      <c r="K52" s="192">
        <v>13.6</v>
      </c>
      <c r="L52" s="191"/>
      <c r="M52" s="191">
        <v>0</v>
      </c>
      <c r="N52"/>
      <c r="O52"/>
      <c r="P52"/>
      <c r="Q52"/>
      <c r="R52"/>
      <c r="S52"/>
      <c r="T52"/>
      <c r="U52"/>
    </row>
    <row r="53" spans="1:24" ht="16" x14ac:dyDescent="0.2">
      <c r="A53"/>
      <c r="B53"/>
      <c r="C53"/>
      <c r="D53"/>
      <c r="E53"/>
      <c r="F53"/>
      <c r="G53"/>
      <c r="H53"/>
      <c r="I53" s="2" t="s">
        <v>1096</v>
      </c>
      <c r="J53" s="190">
        <v>3</v>
      </c>
      <c r="K53" s="192">
        <v>5.68</v>
      </c>
      <c r="L53" s="191">
        <v>1125.6666666666667</v>
      </c>
      <c r="M53" s="191">
        <v>2566</v>
      </c>
      <c r="N53"/>
      <c r="O53"/>
      <c r="P53"/>
      <c r="Q53"/>
      <c r="R53"/>
      <c r="S53"/>
      <c r="T53"/>
      <c r="U53"/>
    </row>
    <row r="54" spans="1:24" ht="16" x14ac:dyDescent="0.2">
      <c r="A54"/>
      <c r="B54"/>
      <c r="C54"/>
      <c r="D54"/>
      <c r="E54"/>
      <c r="F54"/>
      <c r="G54"/>
      <c r="H54"/>
      <c r="I54" s="2" t="s">
        <v>5257</v>
      </c>
      <c r="J54" s="190">
        <v>21</v>
      </c>
      <c r="K54" s="192">
        <v>1.1177142857142859</v>
      </c>
      <c r="L54" s="191">
        <v>112.3</v>
      </c>
      <c r="M54" s="191">
        <v>312.61904761904759</v>
      </c>
      <c r="N54"/>
      <c r="O54"/>
      <c r="P54"/>
      <c r="Q54"/>
      <c r="R54"/>
      <c r="S54"/>
      <c r="T54"/>
      <c r="U54"/>
    </row>
    <row r="55" spans="1:24" ht="16" x14ac:dyDescent="0.2">
      <c r="A55"/>
      <c r="B55"/>
      <c r="C55"/>
      <c r="D55"/>
      <c r="E55"/>
      <c r="F55"/>
      <c r="G55"/>
      <c r="H55"/>
      <c r="I55" s="2" t="s">
        <v>4940</v>
      </c>
      <c r="J55" s="190">
        <v>6</v>
      </c>
      <c r="K55" s="192">
        <v>2.9708333333333332</v>
      </c>
      <c r="L55" s="191">
        <v>396.6</v>
      </c>
      <c r="M55" s="191">
        <v>1513.6666666666667</v>
      </c>
      <c r="N55"/>
      <c r="O55"/>
      <c r="P55"/>
      <c r="Q55"/>
      <c r="R55"/>
      <c r="S55"/>
      <c r="T55"/>
      <c r="U55"/>
    </row>
    <row r="56" spans="1:24" ht="16" x14ac:dyDescent="0.2">
      <c r="A56"/>
      <c r="B56"/>
      <c r="C56"/>
      <c r="D56"/>
      <c r="E56"/>
      <c r="F56"/>
      <c r="G56"/>
      <c r="H56"/>
      <c r="I56" s="2" t="s">
        <v>1189</v>
      </c>
      <c r="J56" s="190">
        <v>27</v>
      </c>
      <c r="K56" s="192">
        <v>0.60962962962962963</v>
      </c>
      <c r="L56" s="191">
        <v>1556.9285714285713</v>
      </c>
      <c r="M56" s="191">
        <v>305.7037037037037</v>
      </c>
      <c r="N56"/>
      <c r="O56"/>
      <c r="P56"/>
      <c r="Q56"/>
      <c r="R56"/>
      <c r="S56"/>
      <c r="T56"/>
      <c r="U56"/>
    </row>
    <row r="57" spans="1:24" ht="16" x14ac:dyDescent="0.2">
      <c r="A57"/>
      <c r="B57"/>
      <c r="C57"/>
      <c r="D57"/>
      <c r="E57"/>
      <c r="F57"/>
      <c r="G57"/>
      <c r="H57"/>
      <c r="I57" s="2" t="s">
        <v>6536</v>
      </c>
      <c r="J57" s="190">
        <v>1</v>
      </c>
      <c r="K57" s="192">
        <v>0</v>
      </c>
      <c r="L57" s="191">
        <v>20</v>
      </c>
      <c r="M57" s="191">
        <v>0</v>
      </c>
      <c r="N57"/>
      <c r="O57"/>
      <c r="P57"/>
      <c r="Q57"/>
      <c r="R57"/>
      <c r="S57"/>
      <c r="T57"/>
      <c r="U57"/>
    </row>
    <row r="58" spans="1:24" ht="16" x14ac:dyDescent="0.2">
      <c r="A58"/>
      <c r="B58"/>
      <c r="C58"/>
      <c r="D58"/>
      <c r="E58"/>
      <c r="F58"/>
      <c r="G58"/>
      <c r="H58"/>
      <c r="I58" s="2" t="s">
        <v>5036</v>
      </c>
      <c r="J58" s="190">
        <v>2</v>
      </c>
      <c r="K58" s="192">
        <v>5.9249999999999998</v>
      </c>
      <c r="L58" s="191">
        <v>735</v>
      </c>
      <c r="M58" s="191">
        <v>2111.5</v>
      </c>
      <c r="N58"/>
      <c r="O58"/>
      <c r="P58"/>
      <c r="Q58"/>
      <c r="R58"/>
      <c r="S58"/>
      <c r="T58"/>
      <c r="U58"/>
    </row>
    <row r="59" spans="1:24" ht="16" x14ac:dyDescent="0.2">
      <c r="A59"/>
      <c r="B59"/>
      <c r="C59"/>
      <c r="D59"/>
      <c r="E59"/>
      <c r="F59"/>
      <c r="G59"/>
      <c r="H59"/>
      <c r="I59" s="2" t="s">
        <v>1241</v>
      </c>
      <c r="J59" s="190">
        <v>7</v>
      </c>
      <c r="K59" s="192">
        <v>41.842857142857149</v>
      </c>
      <c r="L59" s="191">
        <v>107.2</v>
      </c>
      <c r="M59" s="191">
        <v>0</v>
      </c>
      <c r="N59"/>
      <c r="O59"/>
      <c r="P59"/>
      <c r="Q59"/>
      <c r="R59"/>
      <c r="S59"/>
      <c r="T59"/>
      <c r="U59"/>
    </row>
    <row r="60" spans="1:24" ht="16" x14ac:dyDescent="0.2">
      <c r="A60"/>
      <c r="B60"/>
      <c r="C60"/>
      <c r="D60"/>
      <c r="E60"/>
      <c r="F60"/>
      <c r="G60"/>
      <c r="H60"/>
      <c r="I60" s="2" t="s">
        <v>6840</v>
      </c>
      <c r="J60" s="190">
        <v>3</v>
      </c>
      <c r="K60" s="192">
        <v>28.27333333333333</v>
      </c>
      <c r="L60" s="191">
        <v>69</v>
      </c>
      <c r="M60" s="191">
        <v>0</v>
      </c>
      <c r="N60"/>
      <c r="O60"/>
      <c r="P60"/>
      <c r="Q60"/>
      <c r="R60"/>
      <c r="S60"/>
      <c r="T60"/>
      <c r="U60"/>
    </row>
    <row r="61" spans="1:24" ht="16" x14ac:dyDescent="0.2">
      <c r="A61"/>
      <c r="B61"/>
      <c r="C61"/>
      <c r="D61"/>
      <c r="E61"/>
      <c r="F61"/>
      <c r="G61"/>
      <c r="H61"/>
      <c r="I61" s="2" t="s">
        <v>6712</v>
      </c>
      <c r="J61" s="190">
        <v>2</v>
      </c>
      <c r="K61" s="192">
        <v>40.749999999999993</v>
      </c>
      <c r="L61" s="191">
        <v>13</v>
      </c>
      <c r="M61" s="191">
        <v>3935</v>
      </c>
      <c r="N61"/>
      <c r="O61"/>
      <c r="P61"/>
      <c r="Q61"/>
      <c r="R61"/>
      <c r="S61"/>
      <c r="T61"/>
      <c r="U61"/>
    </row>
    <row r="62" spans="1:24" ht="16" x14ac:dyDescent="0.2">
      <c r="A62"/>
      <c r="B62"/>
      <c r="C62"/>
      <c r="D62"/>
      <c r="E62"/>
      <c r="F62"/>
      <c r="G62"/>
      <c r="H62"/>
      <c r="I62" s="2" t="s">
        <v>3219</v>
      </c>
      <c r="J62" s="190">
        <v>4</v>
      </c>
      <c r="K62" s="192">
        <v>0.25</v>
      </c>
      <c r="L62" s="191">
        <v>1</v>
      </c>
      <c r="M62" s="191">
        <v>0</v>
      </c>
      <c r="N62"/>
      <c r="O62"/>
      <c r="P62"/>
      <c r="Q62"/>
      <c r="R62"/>
      <c r="S62"/>
      <c r="T62"/>
      <c r="U62"/>
    </row>
    <row r="63" spans="1:24" ht="16" x14ac:dyDescent="0.2">
      <c r="A63"/>
      <c r="B63"/>
      <c r="C63"/>
      <c r="D63"/>
      <c r="E63"/>
      <c r="F63"/>
      <c r="G63"/>
      <c r="H63"/>
      <c r="I63" s="2" t="s">
        <v>3538</v>
      </c>
      <c r="J63" s="190">
        <v>1</v>
      </c>
      <c r="K63" s="192">
        <v>5</v>
      </c>
      <c r="L63" s="191">
        <v>338</v>
      </c>
      <c r="M63" s="191">
        <v>2557</v>
      </c>
      <c r="N63"/>
      <c r="O63"/>
      <c r="P63"/>
      <c r="Q63"/>
      <c r="R63"/>
      <c r="S63"/>
      <c r="T63"/>
      <c r="U63"/>
    </row>
    <row r="64" spans="1:24" ht="16" x14ac:dyDescent="0.2">
      <c r="A64"/>
      <c r="B64"/>
      <c r="C64"/>
      <c r="D64"/>
      <c r="E64"/>
      <c r="F64"/>
      <c r="G64"/>
      <c r="H64"/>
      <c r="I64"/>
      <c r="J64"/>
      <c r="K64"/>
      <c r="L64"/>
      <c r="M64"/>
      <c r="N64"/>
      <c r="O64"/>
      <c r="P64"/>
      <c r="Q64"/>
      <c r="R64"/>
      <c r="S64"/>
      <c r="T64"/>
      <c r="U64"/>
    </row>
    <row r="65" spans="1:21" ht="16" x14ac:dyDescent="0.2">
      <c r="A65"/>
      <c r="B65"/>
      <c r="C65"/>
      <c r="D65"/>
      <c r="E65"/>
      <c r="F65"/>
      <c r="G65"/>
      <c r="H65"/>
      <c r="I65"/>
      <c r="J65"/>
      <c r="K65"/>
      <c r="L65"/>
      <c r="M65"/>
      <c r="N65"/>
      <c r="O65"/>
      <c r="P65"/>
      <c r="Q65"/>
      <c r="R65"/>
      <c r="S65"/>
      <c r="T65"/>
      <c r="U65"/>
    </row>
    <row r="66" spans="1:21" ht="16" x14ac:dyDescent="0.2">
      <c r="A66"/>
      <c r="B66"/>
      <c r="C66"/>
      <c r="D66"/>
      <c r="E66"/>
      <c r="F66"/>
      <c r="G66"/>
      <c r="H66"/>
      <c r="I66"/>
      <c r="J66"/>
      <c r="K66"/>
      <c r="L66"/>
      <c r="M66"/>
      <c r="N66"/>
      <c r="O66"/>
      <c r="P66"/>
      <c r="Q66"/>
      <c r="R66"/>
      <c r="S66"/>
      <c r="T66"/>
      <c r="U66"/>
    </row>
    <row r="67" spans="1:21" ht="16" x14ac:dyDescent="0.2">
      <c r="A67"/>
      <c r="B67"/>
      <c r="C67"/>
      <c r="D67"/>
      <c r="E67"/>
      <c r="F67"/>
      <c r="G67"/>
      <c r="H67"/>
      <c r="I67"/>
      <c r="J67"/>
      <c r="K67"/>
      <c r="L67"/>
      <c r="M67"/>
      <c r="N67"/>
      <c r="O67"/>
      <c r="P67"/>
      <c r="Q67"/>
      <c r="R67"/>
      <c r="S67"/>
      <c r="T67"/>
      <c r="U67"/>
    </row>
    <row r="68" spans="1:21" ht="16" x14ac:dyDescent="0.2">
      <c r="A68"/>
      <c r="B68"/>
      <c r="C68"/>
      <c r="D68"/>
      <c r="E68"/>
      <c r="F68"/>
      <c r="G68"/>
      <c r="H68"/>
      <c r="I68"/>
      <c r="J68"/>
      <c r="K68"/>
      <c r="L68"/>
      <c r="M68"/>
      <c r="N68"/>
      <c r="O68"/>
      <c r="P68"/>
      <c r="Q68"/>
      <c r="R68"/>
      <c r="S68"/>
      <c r="T68"/>
      <c r="U68"/>
    </row>
    <row r="69" spans="1:21" ht="16" x14ac:dyDescent="0.2">
      <c r="A69"/>
      <c r="B69"/>
      <c r="C69"/>
      <c r="D69"/>
      <c r="E69"/>
      <c r="F69"/>
      <c r="G69"/>
      <c r="H69"/>
      <c r="I69"/>
      <c r="J69"/>
      <c r="K69"/>
      <c r="L69"/>
      <c r="M69"/>
      <c r="N69"/>
      <c r="O69"/>
      <c r="P69"/>
      <c r="Q69"/>
      <c r="R69"/>
      <c r="S69"/>
      <c r="T69"/>
      <c r="U69"/>
    </row>
    <row r="70" spans="1:21" ht="16" x14ac:dyDescent="0.2">
      <c r="A70"/>
      <c r="B70"/>
      <c r="C70"/>
      <c r="D70"/>
      <c r="E70"/>
      <c r="F70"/>
      <c r="G70"/>
      <c r="H70"/>
      <c r="I70"/>
      <c r="J70"/>
      <c r="K70"/>
      <c r="L70"/>
      <c r="M70"/>
      <c r="N70"/>
      <c r="O70"/>
      <c r="P70"/>
      <c r="Q70"/>
      <c r="R70"/>
      <c r="S70"/>
      <c r="T70"/>
      <c r="U70"/>
    </row>
    <row r="71" spans="1:21" ht="16" x14ac:dyDescent="0.2">
      <c r="A71"/>
      <c r="B71"/>
      <c r="C71"/>
      <c r="D71"/>
      <c r="E71"/>
      <c r="F71"/>
      <c r="G71"/>
      <c r="H71"/>
      <c r="I71"/>
      <c r="J71"/>
      <c r="K71"/>
      <c r="L71"/>
      <c r="M71"/>
      <c r="N71"/>
      <c r="O71"/>
      <c r="P71"/>
      <c r="Q71"/>
      <c r="R71"/>
      <c r="S71"/>
      <c r="T71"/>
      <c r="U71"/>
    </row>
    <row r="72" spans="1:21" ht="16" x14ac:dyDescent="0.2">
      <c r="A72"/>
      <c r="B72"/>
      <c r="C72"/>
      <c r="D72"/>
      <c r="E72"/>
      <c r="F72"/>
      <c r="G72"/>
      <c r="H72"/>
      <c r="I72"/>
      <c r="J72"/>
      <c r="K72"/>
      <c r="L72"/>
      <c r="M72"/>
      <c r="N72"/>
      <c r="O72"/>
      <c r="P72"/>
      <c r="Q72"/>
      <c r="R72"/>
      <c r="S72"/>
      <c r="T72"/>
      <c r="U72"/>
    </row>
    <row r="73" spans="1:21" ht="16" x14ac:dyDescent="0.2">
      <c r="A73"/>
      <c r="B73"/>
      <c r="C73"/>
      <c r="D73"/>
      <c r="E73"/>
      <c r="F73"/>
      <c r="G73"/>
      <c r="H73"/>
      <c r="I73"/>
      <c r="J73"/>
      <c r="K73"/>
      <c r="L73"/>
      <c r="M73"/>
      <c r="N73"/>
      <c r="O73"/>
      <c r="P73"/>
      <c r="Q73"/>
      <c r="R73"/>
      <c r="S73"/>
      <c r="T73"/>
      <c r="U73"/>
    </row>
    <row r="74" spans="1:21" ht="16" x14ac:dyDescent="0.2">
      <c r="A74"/>
      <c r="B74"/>
      <c r="C74"/>
      <c r="D74"/>
      <c r="E74"/>
      <c r="F74"/>
      <c r="G74"/>
      <c r="H74"/>
      <c r="I74"/>
      <c r="J74"/>
      <c r="K74"/>
      <c r="L74"/>
      <c r="M74"/>
      <c r="N74"/>
      <c r="O74"/>
      <c r="P74"/>
      <c r="Q74"/>
      <c r="R74"/>
      <c r="S74"/>
      <c r="T74"/>
      <c r="U74"/>
    </row>
    <row r="75" spans="1:21" ht="16" x14ac:dyDescent="0.2">
      <c r="A75"/>
      <c r="B75"/>
      <c r="C75"/>
      <c r="D75"/>
      <c r="E75"/>
      <c r="F75"/>
      <c r="G75"/>
      <c r="H75"/>
      <c r="I75"/>
      <c r="J75"/>
      <c r="K75"/>
      <c r="L75"/>
      <c r="M75"/>
      <c r="N75"/>
      <c r="O75"/>
      <c r="P75"/>
      <c r="Q75"/>
      <c r="R75"/>
      <c r="S75"/>
      <c r="T75"/>
      <c r="U75"/>
    </row>
    <row r="76" spans="1:21" ht="16" x14ac:dyDescent="0.2">
      <c r="A76"/>
      <c r="B76"/>
      <c r="C76"/>
      <c r="D76"/>
      <c r="E76"/>
      <c r="F76"/>
      <c r="G76"/>
      <c r="H76"/>
      <c r="I76"/>
      <c r="J76"/>
      <c r="K76"/>
      <c r="L76"/>
      <c r="M76"/>
      <c r="N76"/>
      <c r="O76"/>
      <c r="P76"/>
      <c r="Q76"/>
      <c r="R76"/>
      <c r="S76"/>
      <c r="T76"/>
      <c r="U76"/>
    </row>
    <row r="77" spans="1:21" ht="16" x14ac:dyDescent="0.2">
      <c r="A77"/>
      <c r="B77"/>
      <c r="C77"/>
      <c r="D77"/>
      <c r="E77"/>
      <c r="F77"/>
      <c r="G77"/>
      <c r="H77"/>
      <c r="I77"/>
      <c r="J77"/>
      <c r="K77"/>
      <c r="L77"/>
      <c r="M77"/>
      <c r="N77"/>
      <c r="O77"/>
      <c r="P77"/>
      <c r="Q77"/>
      <c r="R77"/>
      <c r="S77"/>
      <c r="T77"/>
      <c r="U77"/>
    </row>
    <row r="78" spans="1:21" ht="16" x14ac:dyDescent="0.2">
      <c r="A78"/>
      <c r="B78"/>
      <c r="C78"/>
      <c r="D78"/>
      <c r="E78"/>
      <c r="F78"/>
      <c r="G78"/>
      <c r="H78"/>
      <c r="I78"/>
      <c r="J78"/>
      <c r="K78"/>
      <c r="L78"/>
      <c r="M78"/>
      <c r="N78"/>
      <c r="O78"/>
      <c r="P78"/>
      <c r="Q78"/>
      <c r="R78"/>
      <c r="S78"/>
      <c r="T78"/>
      <c r="U78"/>
    </row>
    <row r="79" spans="1:21" ht="16" x14ac:dyDescent="0.2">
      <c r="A79"/>
      <c r="B79"/>
      <c r="C79"/>
      <c r="D79"/>
      <c r="E79"/>
      <c r="F79"/>
      <c r="G79"/>
      <c r="H79"/>
      <c r="I79"/>
      <c r="J79"/>
      <c r="K79"/>
      <c r="L79"/>
      <c r="M79"/>
      <c r="N79"/>
      <c r="O79"/>
      <c r="P79"/>
      <c r="Q79"/>
      <c r="R79"/>
      <c r="S79"/>
      <c r="T79"/>
      <c r="U79"/>
    </row>
    <row r="80" spans="1:21" ht="16" x14ac:dyDescent="0.2">
      <c r="A80"/>
      <c r="B80"/>
      <c r="C80"/>
      <c r="D80"/>
      <c r="E80"/>
      <c r="F80"/>
      <c r="G80"/>
      <c r="H80"/>
      <c r="I80"/>
      <c r="J80"/>
      <c r="K80"/>
      <c r="L80"/>
      <c r="M80"/>
      <c r="N80"/>
      <c r="O80"/>
      <c r="P80"/>
      <c r="Q80"/>
      <c r="R80"/>
      <c r="S80"/>
      <c r="T80"/>
      <c r="U80"/>
    </row>
    <row r="81" spans="1:21" ht="16" x14ac:dyDescent="0.2">
      <c r="A81"/>
      <c r="B81"/>
      <c r="C81"/>
      <c r="D81"/>
      <c r="E81"/>
      <c r="F81"/>
      <c r="G81"/>
      <c r="H81"/>
      <c r="I81"/>
      <c r="J81"/>
      <c r="K81"/>
      <c r="L81"/>
      <c r="M81"/>
      <c r="N81"/>
      <c r="O81"/>
      <c r="P81"/>
      <c r="Q81"/>
      <c r="R81"/>
      <c r="S81"/>
      <c r="T81"/>
      <c r="U81"/>
    </row>
    <row r="82" spans="1:21" ht="16" x14ac:dyDescent="0.2">
      <c r="A82"/>
      <c r="B82"/>
      <c r="C82"/>
      <c r="D82"/>
      <c r="E82"/>
      <c r="F82"/>
      <c r="G82"/>
      <c r="H82"/>
      <c r="I82"/>
      <c r="J82"/>
      <c r="K82"/>
      <c r="L82"/>
      <c r="M82"/>
      <c r="N82"/>
      <c r="O82"/>
      <c r="P82"/>
      <c r="Q82"/>
      <c r="R82"/>
      <c r="S82"/>
      <c r="T82"/>
      <c r="U82"/>
    </row>
    <row r="83" spans="1:21" ht="16" x14ac:dyDescent="0.2">
      <c r="A83"/>
      <c r="B83"/>
      <c r="C83"/>
      <c r="D83"/>
      <c r="E83"/>
      <c r="F83"/>
      <c r="G83"/>
      <c r="H83"/>
      <c r="I83"/>
      <c r="J83"/>
      <c r="K83"/>
      <c r="L83"/>
      <c r="M83"/>
      <c r="N83"/>
      <c r="O83"/>
      <c r="P83"/>
      <c r="Q83"/>
      <c r="R83"/>
      <c r="S83"/>
      <c r="T83"/>
      <c r="U83"/>
    </row>
    <row r="84" spans="1:21" ht="16" x14ac:dyDescent="0.2">
      <c r="A84"/>
      <c r="B84"/>
      <c r="C84"/>
      <c r="D84"/>
      <c r="E84"/>
      <c r="F84"/>
      <c r="G84"/>
      <c r="H84"/>
      <c r="I84"/>
      <c r="J84"/>
      <c r="K84"/>
      <c r="L84"/>
      <c r="M84"/>
      <c r="N84"/>
      <c r="O84"/>
      <c r="P84"/>
      <c r="Q84"/>
      <c r="R84"/>
      <c r="S84"/>
      <c r="T84"/>
      <c r="U84"/>
    </row>
    <row r="85" spans="1:21" ht="16" x14ac:dyDescent="0.2">
      <c r="A85"/>
      <c r="B85"/>
      <c r="C85"/>
      <c r="D85"/>
      <c r="E85"/>
      <c r="F85"/>
      <c r="G85"/>
      <c r="H85"/>
      <c r="I85"/>
      <c r="J85"/>
      <c r="K85"/>
      <c r="L85"/>
      <c r="M85"/>
      <c r="N85"/>
      <c r="O85"/>
      <c r="P85"/>
      <c r="Q85"/>
      <c r="R85"/>
      <c r="S85"/>
      <c r="T85"/>
      <c r="U85"/>
    </row>
    <row r="86" spans="1:21" ht="16" x14ac:dyDescent="0.2">
      <c r="A86"/>
      <c r="B86"/>
      <c r="C86"/>
      <c r="D86"/>
      <c r="E86"/>
      <c r="F86"/>
      <c r="G86"/>
      <c r="H86"/>
      <c r="I86"/>
      <c r="J86"/>
      <c r="K86"/>
      <c r="L86"/>
      <c r="M86"/>
      <c r="N86"/>
      <c r="O86"/>
      <c r="P86"/>
      <c r="Q86"/>
      <c r="R86"/>
      <c r="S86"/>
      <c r="T86"/>
      <c r="U86"/>
    </row>
    <row r="87" spans="1:21" ht="16" x14ac:dyDescent="0.2">
      <c r="A87"/>
      <c r="B87"/>
      <c r="C87"/>
      <c r="D87"/>
      <c r="E87"/>
      <c r="F87"/>
      <c r="G87"/>
      <c r="H87"/>
      <c r="I87"/>
      <c r="J87"/>
      <c r="K87"/>
      <c r="L87"/>
      <c r="M87"/>
      <c r="N87"/>
      <c r="O87"/>
      <c r="P87"/>
      <c r="Q87"/>
      <c r="R87"/>
      <c r="S87"/>
      <c r="T87"/>
      <c r="U87"/>
    </row>
    <row r="88" spans="1:21" ht="16" x14ac:dyDescent="0.2">
      <c r="A88"/>
      <c r="B88"/>
      <c r="C88"/>
      <c r="D88"/>
      <c r="E88"/>
      <c r="F88"/>
      <c r="G88"/>
      <c r="H88"/>
      <c r="I88"/>
      <c r="J88"/>
      <c r="K88"/>
      <c r="L88"/>
      <c r="M88"/>
      <c r="N88"/>
      <c r="O88"/>
      <c r="P88"/>
      <c r="Q88"/>
      <c r="R88"/>
      <c r="S88"/>
      <c r="T88"/>
      <c r="U88"/>
    </row>
    <row r="89" spans="1:21" ht="16" x14ac:dyDescent="0.2">
      <c r="A89"/>
      <c r="B89"/>
      <c r="C89"/>
      <c r="D89"/>
      <c r="E89"/>
      <c r="F89"/>
      <c r="G89"/>
      <c r="H89"/>
      <c r="I89"/>
      <c r="J89"/>
      <c r="K89"/>
      <c r="L89"/>
      <c r="M89"/>
      <c r="N89"/>
      <c r="O89"/>
      <c r="P89"/>
      <c r="Q89"/>
      <c r="R89"/>
      <c r="S89"/>
      <c r="T89"/>
      <c r="U89"/>
    </row>
    <row r="90" spans="1:21" ht="16" x14ac:dyDescent="0.2">
      <c r="A90"/>
      <c r="B90"/>
      <c r="C90"/>
      <c r="D90"/>
      <c r="E90"/>
      <c r="F90"/>
      <c r="G90"/>
      <c r="H90"/>
      <c r="I90"/>
      <c r="J90"/>
      <c r="K90"/>
      <c r="L90"/>
      <c r="M90"/>
      <c r="N90"/>
      <c r="O90"/>
      <c r="P90"/>
      <c r="Q90"/>
      <c r="R90"/>
      <c r="S90"/>
      <c r="T90"/>
      <c r="U90"/>
    </row>
    <row r="91" spans="1:21" ht="16" x14ac:dyDescent="0.2">
      <c r="A91"/>
      <c r="B91"/>
      <c r="C91"/>
      <c r="D91"/>
      <c r="E91"/>
      <c r="F91"/>
      <c r="G91"/>
      <c r="H91"/>
      <c r="I91"/>
      <c r="J91"/>
      <c r="K91"/>
      <c r="L91"/>
      <c r="M91"/>
      <c r="N91"/>
      <c r="O91"/>
      <c r="P91"/>
      <c r="Q91"/>
      <c r="R91"/>
      <c r="S91"/>
      <c r="T91"/>
      <c r="U91"/>
    </row>
    <row r="92" spans="1:21" ht="16" x14ac:dyDescent="0.2">
      <c r="A92"/>
      <c r="B92"/>
      <c r="C92"/>
      <c r="D92"/>
      <c r="E92"/>
      <c r="F92"/>
      <c r="G92"/>
      <c r="H92"/>
      <c r="I92"/>
      <c r="J92"/>
      <c r="K92"/>
      <c r="L92"/>
      <c r="M92"/>
      <c r="N92"/>
      <c r="O92"/>
      <c r="P92"/>
      <c r="Q92"/>
      <c r="R92"/>
      <c r="S92"/>
      <c r="T92"/>
      <c r="U92"/>
    </row>
    <row r="93" spans="1:21" ht="16" x14ac:dyDescent="0.2">
      <c r="A93"/>
      <c r="B93"/>
      <c r="C93"/>
      <c r="D93"/>
      <c r="E93"/>
      <c r="F93"/>
      <c r="G93"/>
      <c r="H93"/>
      <c r="I93"/>
      <c r="J93"/>
      <c r="K93"/>
      <c r="L93"/>
      <c r="M93"/>
      <c r="N93"/>
      <c r="O93"/>
      <c r="P93"/>
      <c r="Q93"/>
      <c r="R93"/>
      <c r="S93"/>
      <c r="T93"/>
      <c r="U93"/>
    </row>
    <row r="94" spans="1:21" ht="16" x14ac:dyDescent="0.2">
      <c r="A94"/>
      <c r="B94"/>
      <c r="C94"/>
      <c r="D94"/>
      <c r="E94"/>
      <c r="F94"/>
      <c r="G94"/>
      <c r="H94"/>
      <c r="I94"/>
      <c r="J94"/>
      <c r="K94"/>
      <c r="L94"/>
      <c r="M94"/>
      <c r="N94"/>
      <c r="O94"/>
      <c r="P94"/>
      <c r="Q94"/>
      <c r="R94"/>
      <c r="S94"/>
      <c r="T94"/>
      <c r="U94"/>
    </row>
    <row r="95" spans="1:21" ht="16" x14ac:dyDescent="0.2">
      <c r="A95"/>
      <c r="B95"/>
      <c r="C95"/>
      <c r="D95"/>
      <c r="E95"/>
      <c r="F95"/>
      <c r="G95"/>
      <c r="H95"/>
      <c r="I95"/>
      <c r="J95"/>
      <c r="K95"/>
      <c r="L95"/>
      <c r="M95"/>
      <c r="N95"/>
      <c r="O95"/>
      <c r="P95"/>
      <c r="Q95"/>
      <c r="R95"/>
      <c r="S95"/>
      <c r="T95"/>
      <c r="U95"/>
    </row>
    <row r="96" spans="1:21" ht="16" x14ac:dyDescent="0.2">
      <c r="A96"/>
      <c r="B96"/>
      <c r="C96"/>
      <c r="D96"/>
      <c r="E96"/>
      <c r="F96"/>
      <c r="G96"/>
      <c r="H96"/>
      <c r="I96"/>
      <c r="J96"/>
      <c r="K96"/>
      <c r="L96"/>
      <c r="M96"/>
      <c r="N96"/>
      <c r="O96"/>
      <c r="P96"/>
      <c r="Q96"/>
      <c r="R96"/>
      <c r="S96"/>
      <c r="T96"/>
      <c r="U96"/>
    </row>
    <row r="97" spans="1:21" ht="16" x14ac:dyDescent="0.2">
      <c r="A97"/>
      <c r="B97"/>
      <c r="C97"/>
      <c r="D97"/>
      <c r="E97"/>
      <c r="F97"/>
      <c r="G97"/>
      <c r="H97"/>
      <c r="I97"/>
      <c r="J97"/>
      <c r="K97"/>
      <c r="L97"/>
      <c r="M97"/>
      <c r="N97"/>
      <c r="O97"/>
      <c r="P97"/>
      <c r="Q97"/>
      <c r="R97"/>
      <c r="S97"/>
      <c r="T97"/>
      <c r="U97"/>
    </row>
    <row r="98" spans="1:21" ht="16" x14ac:dyDescent="0.2">
      <c r="A98"/>
      <c r="B98"/>
      <c r="C98"/>
      <c r="D98"/>
      <c r="E98"/>
      <c r="F98"/>
      <c r="G98"/>
      <c r="H98"/>
      <c r="I98"/>
      <c r="J98"/>
      <c r="K98"/>
      <c r="L98"/>
      <c r="M98"/>
      <c r="N98"/>
      <c r="O98"/>
      <c r="P98"/>
      <c r="Q98"/>
      <c r="R98"/>
      <c r="S98"/>
      <c r="T98"/>
      <c r="U98"/>
    </row>
    <row r="99" spans="1:21" ht="16" x14ac:dyDescent="0.2">
      <c r="A99"/>
      <c r="B99"/>
      <c r="C99"/>
      <c r="D99"/>
      <c r="E99"/>
      <c r="F99"/>
      <c r="G99"/>
      <c r="H99"/>
      <c r="I99"/>
      <c r="J99"/>
      <c r="K99"/>
      <c r="L99"/>
      <c r="M99"/>
      <c r="N99"/>
      <c r="O99"/>
      <c r="P99"/>
      <c r="Q99"/>
      <c r="R99"/>
      <c r="S99"/>
      <c r="T99"/>
      <c r="U99"/>
    </row>
    <row r="100" spans="1:21" ht="16" x14ac:dyDescent="0.2">
      <c r="A100"/>
      <c r="B100"/>
      <c r="C100"/>
      <c r="D100"/>
      <c r="E100"/>
      <c r="F100"/>
      <c r="G100"/>
      <c r="H100"/>
      <c r="I100"/>
      <c r="J100"/>
      <c r="K100"/>
      <c r="L100"/>
      <c r="M100"/>
      <c r="N100"/>
      <c r="O100"/>
      <c r="P100"/>
      <c r="Q100"/>
      <c r="R100"/>
      <c r="S100"/>
      <c r="T100"/>
      <c r="U100"/>
    </row>
    <row r="101" spans="1:21" ht="16" x14ac:dyDescent="0.2">
      <c r="A101"/>
      <c r="B101"/>
      <c r="C101"/>
      <c r="D101"/>
      <c r="E101"/>
      <c r="F101"/>
      <c r="G101"/>
      <c r="H101"/>
      <c r="I101"/>
      <c r="J101"/>
      <c r="K101"/>
      <c r="L101"/>
      <c r="M101"/>
      <c r="N101"/>
      <c r="O101"/>
      <c r="P101"/>
      <c r="Q101"/>
      <c r="R101"/>
      <c r="S101"/>
      <c r="T101"/>
      <c r="U101"/>
    </row>
    <row r="102" spans="1:21" ht="16" x14ac:dyDescent="0.2">
      <c r="A102"/>
      <c r="B102"/>
      <c r="C102"/>
      <c r="D102"/>
      <c r="E102"/>
      <c r="F102"/>
      <c r="G102"/>
      <c r="H102"/>
      <c r="I102"/>
      <c r="J102"/>
      <c r="K102"/>
      <c r="L102"/>
      <c r="M102"/>
      <c r="N102"/>
      <c r="O102"/>
      <c r="P102"/>
      <c r="Q102"/>
      <c r="R102"/>
      <c r="S102"/>
      <c r="T102"/>
      <c r="U102"/>
    </row>
    <row r="103" spans="1:21" ht="16" x14ac:dyDescent="0.2">
      <c r="A103"/>
      <c r="B103"/>
      <c r="C103"/>
      <c r="D103"/>
      <c r="E103"/>
      <c r="F103"/>
      <c r="G103"/>
      <c r="H103"/>
      <c r="I103"/>
      <c r="J103"/>
      <c r="K103"/>
      <c r="L103"/>
      <c r="M103"/>
      <c r="N103"/>
      <c r="O103"/>
      <c r="P103"/>
      <c r="Q103"/>
      <c r="R103"/>
      <c r="S103"/>
      <c r="T103"/>
      <c r="U103"/>
    </row>
    <row r="104" spans="1:21" ht="16" x14ac:dyDescent="0.2">
      <c r="A104"/>
      <c r="B104"/>
      <c r="C104"/>
      <c r="D104"/>
      <c r="E104"/>
      <c r="F104"/>
      <c r="G104"/>
      <c r="H104"/>
      <c r="I104"/>
      <c r="J104"/>
      <c r="K104"/>
      <c r="L104"/>
      <c r="M104"/>
      <c r="N104"/>
      <c r="O104"/>
      <c r="P104"/>
      <c r="Q104"/>
      <c r="R104"/>
      <c r="S104"/>
      <c r="T104"/>
      <c r="U104"/>
    </row>
    <row r="105" spans="1:21" ht="16" x14ac:dyDescent="0.2">
      <c r="A105"/>
      <c r="B105"/>
      <c r="C105"/>
      <c r="D105"/>
      <c r="E105"/>
      <c r="F105"/>
      <c r="G105"/>
      <c r="H105"/>
      <c r="I105"/>
      <c r="J105"/>
      <c r="K105"/>
      <c r="L105"/>
      <c r="M105"/>
      <c r="N105"/>
      <c r="O105"/>
      <c r="P105"/>
      <c r="Q105"/>
      <c r="R105"/>
      <c r="S105"/>
      <c r="T105"/>
      <c r="U105"/>
    </row>
    <row r="106" spans="1:21" ht="16" x14ac:dyDescent="0.2">
      <c r="A106"/>
      <c r="B106"/>
      <c r="C106"/>
      <c r="D106"/>
      <c r="E106"/>
      <c r="F106"/>
      <c r="G106"/>
      <c r="H106"/>
      <c r="I106"/>
      <c r="J106"/>
      <c r="K106"/>
      <c r="L106"/>
      <c r="M106"/>
      <c r="N106"/>
      <c r="O106"/>
      <c r="P106"/>
      <c r="Q106"/>
      <c r="R106"/>
      <c r="S106"/>
      <c r="T106"/>
      <c r="U106"/>
    </row>
    <row r="107" spans="1:21" ht="16" x14ac:dyDescent="0.2">
      <c r="A107"/>
      <c r="B107"/>
      <c r="C107"/>
      <c r="D107"/>
      <c r="E107"/>
      <c r="F107"/>
      <c r="G107"/>
      <c r="H107"/>
      <c r="I107"/>
      <c r="J107"/>
      <c r="K107"/>
      <c r="L107"/>
      <c r="M107"/>
      <c r="N107"/>
      <c r="O107"/>
      <c r="P107"/>
      <c r="Q107"/>
      <c r="R107"/>
      <c r="S107"/>
      <c r="T107"/>
      <c r="U107"/>
    </row>
    <row r="108" spans="1:21" ht="16" x14ac:dyDescent="0.2">
      <c r="A108"/>
      <c r="B108"/>
      <c r="C108"/>
      <c r="D108"/>
      <c r="E108"/>
      <c r="F108"/>
      <c r="G108"/>
      <c r="H108"/>
      <c r="I108"/>
      <c r="J108"/>
      <c r="K108"/>
      <c r="L108"/>
      <c r="M108"/>
      <c r="N108"/>
      <c r="O108"/>
      <c r="P108"/>
      <c r="Q108"/>
      <c r="R108"/>
      <c r="S108"/>
      <c r="T108"/>
      <c r="U108"/>
    </row>
    <row r="109" spans="1:21" ht="16" x14ac:dyDescent="0.2">
      <c r="A109"/>
      <c r="B109"/>
      <c r="C109"/>
      <c r="D109"/>
      <c r="E109"/>
      <c r="F109"/>
      <c r="G109"/>
      <c r="H109"/>
      <c r="I109"/>
      <c r="J109"/>
      <c r="K109"/>
      <c r="L109"/>
      <c r="M109"/>
      <c r="N109"/>
      <c r="O109"/>
      <c r="P109"/>
      <c r="Q109"/>
      <c r="R109"/>
      <c r="S109"/>
      <c r="T109"/>
      <c r="U109"/>
    </row>
    <row r="110" spans="1:21" ht="16" x14ac:dyDescent="0.2">
      <c r="A110"/>
      <c r="B110"/>
      <c r="C110"/>
      <c r="D110"/>
      <c r="E110"/>
      <c r="F110"/>
      <c r="G110"/>
      <c r="H110"/>
      <c r="I110"/>
      <c r="J110"/>
      <c r="K110"/>
      <c r="L110"/>
      <c r="M110"/>
      <c r="N110"/>
      <c r="O110"/>
      <c r="P110"/>
      <c r="Q110"/>
      <c r="R110"/>
      <c r="S110"/>
      <c r="T110"/>
      <c r="U110"/>
    </row>
    <row r="111" spans="1:21" ht="16" x14ac:dyDescent="0.2">
      <c r="A111"/>
      <c r="B111"/>
      <c r="C111"/>
      <c r="D111"/>
      <c r="E111"/>
      <c r="F111"/>
      <c r="G111"/>
      <c r="H111"/>
      <c r="I111"/>
      <c r="J111"/>
      <c r="K111"/>
      <c r="L111"/>
      <c r="M111"/>
      <c r="N111"/>
      <c r="O111"/>
      <c r="P111"/>
      <c r="Q111"/>
      <c r="R111"/>
      <c r="S111"/>
      <c r="T111"/>
      <c r="U111"/>
    </row>
    <row r="112" spans="1:21" ht="16" x14ac:dyDescent="0.2">
      <c r="A112"/>
      <c r="B112"/>
      <c r="C112"/>
      <c r="D112"/>
      <c r="E112"/>
      <c r="F112"/>
      <c r="G112"/>
      <c r="H112"/>
      <c r="I112"/>
      <c r="J112"/>
      <c r="K112"/>
      <c r="L112"/>
      <c r="M112"/>
      <c r="N112"/>
      <c r="O112"/>
      <c r="P112"/>
      <c r="Q112"/>
      <c r="R112"/>
      <c r="S112"/>
      <c r="T112"/>
      <c r="U112"/>
    </row>
    <row r="113" spans="1:21" ht="16" x14ac:dyDescent="0.2">
      <c r="A113"/>
      <c r="B113"/>
      <c r="C113"/>
      <c r="D113"/>
      <c r="E113"/>
      <c r="F113"/>
      <c r="G113"/>
      <c r="H113"/>
      <c r="I113"/>
      <c r="J113"/>
      <c r="K113"/>
      <c r="L113"/>
      <c r="M113"/>
      <c r="N113"/>
      <c r="O113"/>
      <c r="P113"/>
      <c r="Q113"/>
      <c r="R113"/>
      <c r="S113"/>
      <c r="T113"/>
      <c r="U113"/>
    </row>
    <row r="114" spans="1:21" ht="16" x14ac:dyDescent="0.2">
      <c r="A114"/>
      <c r="B114"/>
      <c r="C114"/>
      <c r="D114"/>
      <c r="E114"/>
      <c r="F114"/>
      <c r="G114"/>
      <c r="H114"/>
      <c r="I114"/>
      <c r="J114"/>
      <c r="K114"/>
      <c r="L114"/>
      <c r="M114"/>
      <c r="N114"/>
      <c r="O114"/>
      <c r="P114"/>
      <c r="Q114"/>
      <c r="R114"/>
      <c r="S114"/>
      <c r="T114"/>
      <c r="U114"/>
    </row>
    <row r="115" spans="1:21" ht="16" x14ac:dyDescent="0.2">
      <c r="A115"/>
      <c r="B115"/>
      <c r="C115"/>
      <c r="D115"/>
      <c r="E115"/>
      <c r="F115"/>
      <c r="G115"/>
      <c r="H115"/>
      <c r="I115"/>
      <c r="J115"/>
      <c r="K115"/>
      <c r="L115"/>
      <c r="M115"/>
      <c r="N115"/>
      <c r="O115"/>
      <c r="P115"/>
      <c r="Q115"/>
      <c r="R115"/>
      <c r="S115"/>
      <c r="T115"/>
      <c r="U115"/>
    </row>
    <row r="116" spans="1:21" ht="16" x14ac:dyDescent="0.2">
      <c r="A116"/>
      <c r="B116"/>
      <c r="C116"/>
      <c r="D116"/>
      <c r="E116"/>
      <c r="F116"/>
      <c r="G116"/>
      <c r="H116"/>
      <c r="I116"/>
      <c r="J116"/>
      <c r="K116"/>
      <c r="L116"/>
      <c r="M116"/>
      <c r="N116"/>
      <c r="O116"/>
      <c r="P116"/>
      <c r="Q116"/>
      <c r="R116"/>
      <c r="S116"/>
      <c r="T116"/>
      <c r="U116"/>
    </row>
    <row r="117" spans="1:21" ht="16" x14ac:dyDescent="0.2">
      <c r="A117"/>
      <c r="B117"/>
      <c r="C117"/>
      <c r="D117"/>
      <c r="E117"/>
      <c r="F117"/>
      <c r="G117"/>
      <c r="H117"/>
      <c r="I117"/>
      <c r="J117"/>
      <c r="K117"/>
      <c r="L117"/>
      <c r="M117"/>
      <c r="N117"/>
      <c r="O117"/>
      <c r="P117"/>
      <c r="Q117"/>
      <c r="R117"/>
      <c r="S117"/>
      <c r="T117"/>
      <c r="U117"/>
    </row>
    <row r="118" spans="1:21" ht="16" x14ac:dyDescent="0.2">
      <c r="A118"/>
      <c r="B118"/>
      <c r="C118"/>
      <c r="D118"/>
      <c r="E118"/>
      <c r="F118"/>
      <c r="G118"/>
      <c r="H118"/>
      <c r="I118"/>
      <c r="J118"/>
      <c r="K118"/>
      <c r="L118"/>
      <c r="M118"/>
      <c r="N118"/>
      <c r="O118"/>
      <c r="P118"/>
      <c r="Q118"/>
      <c r="R118"/>
      <c r="S118"/>
      <c r="T118"/>
      <c r="U118"/>
    </row>
    <row r="119" spans="1:21" ht="16" x14ac:dyDescent="0.2">
      <c r="A119"/>
      <c r="B119"/>
      <c r="C119"/>
      <c r="D119"/>
      <c r="E119"/>
      <c r="F119"/>
      <c r="G119"/>
      <c r="H119"/>
      <c r="I119"/>
      <c r="J119"/>
      <c r="K119"/>
      <c r="L119"/>
      <c r="M119"/>
      <c r="N119"/>
      <c r="O119"/>
      <c r="P119"/>
      <c r="Q119"/>
      <c r="R119"/>
      <c r="S119"/>
      <c r="T119"/>
      <c r="U119"/>
    </row>
    <row r="120" spans="1:21" ht="16" x14ac:dyDescent="0.2">
      <c r="A120"/>
      <c r="B120"/>
      <c r="C120"/>
      <c r="D120"/>
      <c r="E120"/>
      <c r="F120"/>
      <c r="G120"/>
      <c r="H120"/>
      <c r="I120"/>
      <c r="J120"/>
      <c r="K120"/>
      <c r="L120"/>
      <c r="M120"/>
      <c r="N120"/>
      <c r="O120"/>
      <c r="P120"/>
      <c r="Q120"/>
      <c r="R120"/>
      <c r="S120"/>
      <c r="T120"/>
      <c r="U120"/>
    </row>
    <row r="121" spans="1:21" ht="16" x14ac:dyDescent="0.2">
      <c r="A121"/>
      <c r="B121"/>
      <c r="C121"/>
      <c r="D121"/>
      <c r="E121"/>
      <c r="F121"/>
      <c r="G121"/>
      <c r="H121"/>
      <c r="I121"/>
      <c r="J121"/>
      <c r="K121"/>
      <c r="L121"/>
      <c r="M121"/>
      <c r="N121"/>
      <c r="O121"/>
      <c r="P121"/>
      <c r="Q121"/>
      <c r="R121"/>
      <c r="S121"/>
      <c r="T121"/>
      <c r="U121"/>
    </row>
    <row r="122" spans="1:21" ht="16" x14ac:dyDescent="0.2">
      <c r="A122"/>
      <c r="B122"/>
      <c r="C122"/>
      <c r="D122"/>
      <c r="E122"/>
      <c r="F122"/>
      <c r="G122"/>
      <c r="H122"/>
      <c r="I122"/>
      <c r="J122"/>
      <c r="K122"/>
      <c r="L122"/>
      <c r="M122"/>
      <c r="N122"/>
      <c r="O122"/>
      <c r="P122"/>
      <c r="Q122"/>
      <c r="R122"/>
      <c r="S122"/>
      <c r="T122"/>
      <c r="U122"/>
    </row>
    <row r="123" spans="1:21" ht="16" x14ac:dyDescent="0.2">
      <c r="A123"/>
      <c r="B123"/>
      <c r="C123"/>
      <c r="D123"/>
      <c r="E123"/>
      <c r="F123"/>
      <c r="G123"/>
      <c r="H123"/>
      <c r="I123"/>
      <c r="J123"/>
      <c r="K123"/>
      <c r="L123"/>
      <c r="M123"/>
      <c r="N123"/>
      <c r="O123"/>
      <c r="P123"/>
      <c r="Q123"/>
      <c r="R123"/>
      <c r="S123"/>
      <c r="T123"/>
      <c r="U123"/>
    </row>
    <row r="124" spans="1:21" ht="16" x14ac:dyDescent="0.2">
      <c r="A124"/>
      <c r="B124"/>
      <c r="C124"/>
      <c r="D124"/>
      <c r="E124"/>
      <c r="F124"/>
      <c r="G124"/>
      <c r="H124"/>
      <c r="I124"/>
      <c r="J124"/>
      <c r="K124"/>
      <c r="L124"/>
      <c r="M124"/>
      <c r="N124"/>
      <c r="O124"/>
      <c r="P124"/>
      <c r="Q124"/>
      <c r="R124"/>
      <c r="S124"/>
      <c r="T124"/>
      <c r="U124"/>
    </row>
    <row r="125" spans="1:21" ht="16" x14ac:dyDescent="0.2">
      <c r="A125"/>
      <c r="B125"/>
      <c r="C125"/>
      <c r="D125"/>
      <c r="E125"/>
      <c r="F125"/>
      <c r="G125"/>
      <c r="H125"/>
      <c r="I125"/>
      <c r="J125"/>
      <c r="K125"/>
      <c r="L125"/>
      <c r="M125"/>
      <c r="N125"/>
      <c r="O125"/>
      <c r="P125"/>
      <c r="Q125"/>
      <c r="R125"/>
      <c r="S125"/>
      <c r="T125"/>
      <c r="U125"/>
    </row>
    <row r="126" spans="1:21" ht="16" x14ac:dyDescent="0.2">
      <c r="A126"/>
      <c r="B126"/>
      <c r="C126"/>
      <c r="D126"/>
      <c r="E126"/>
      <c r="F126"/>
      <c r="G126"/>
      <c r="H126"/>
      <c r="I126"/>
      <c r="J126"/>
      <c r="K126"/>
      <c r="L126"/>
      <c r="M126"/>
      <c r="N126"/>
      <c r="O126"/>
      <c r="P126"/>
      <c r="Q126"/>
      <c r="R126"/>
      <c r="S126"/>
      <c r="T126"/>
      <c r="U126"/>
    </row>
    <row r="127" spans="1:21" ht="16" x14ac:dyDescent="0.2">
      <c r="A127"/>
      <c r="B127"/>
      <c r="C127"/>
      <c r="D127"/>
      <c r="E127"/>
      <c r="F127"/>
      <c r="G127"/>
      <c r="H127"/>
      <c r="I127"/>
      <c r="J127"/>
      <c r="K127"/>
      <c r="L127"/>
      <c r="M127"/>
      <c r="N127"/>
      <c r="O127"/>
      <c r="P127"/>
      <c r="Q127"/>
      <c r="R127"/>
      <c r="S127"/>
      <c r="T127"/>
      <c r="U127"/>
    </row>
    <row r="128" spans="1:21" ht="16" x14ac:dyDescent="0.2">
      <c r="A128"/>
      <c r="B128"/>
      <c r="C128"/>
      <c r="D128"/>
      <c r="E128"/>
      <c r="F128"/>
      <c r="G128"/>
      <c r="H128"/>
      <c r="I128"/>
      <c r="J128"/>
      <c r="K128"/>
      <c r="L128"/>
      <c r="M128"/>
      <c r="N128"/>
      <c r="O128"/>
      <c r="P128"/>
      <c r="Q128"/>
      <c r="R128"/>
      <c r="S128"/>
      <c r="T128"/>
      <c r="U128"/>
    </row>
    <row r="129" spans="1:21" ht="16" x14ac:dyDescent="0.2">
      <c r="A129"/>
      <c r="B129"/>
      <c r="C129"/>
      <c r="D129"/>
      <c r="E129"/>
      <c r="F129"/>
      <c r="G129"/>
      <c r="H129"/>
      <c r="I129"/>
      <c r="J129"/>
      <c r="K129"/>
      <c r="L129"/>
      <c r="M129"/>
      <c r="N129"/>
      <c r="O129"/>
      <c r="P129"/>
      <c r="Q129"/>
      <c r="R129"/>
      <c r="S129"/>
      <c r="T129"/>
      <c r="U129"/>
    </row>
    <row r="130" spans="1:21" ht="16" x14ac:dyDescent="0.2">
      <c r="A130"/>
      <c r="B130"/>
      <c r="C130"/>
      <c r="D130"/>
      <c r="E130"/>
      <c r="F130"/>
      <c r="G130"/>
      <c r="H130"/>
      <c r="I130"/>
      <c r="J130"/>
      <c r="K130"/>
      <c r="L130"/>
      <c r="M130"/>
      <c r="N130"/>
      <c r="O130"/>
      <c r="P130"/>
      <c r="Q130"/>
      <c r="R130"/>
      <c r="S130"/>
      <c r="T130"/>
      <c r="U130"/>
    </row>
    <row r="131" spans="1:21" ht="16" x14ac:dyDescent="0.2">
      <c r="A131"/>
      <c r="B131"/>
      <c r="C131"/>
      <c r="D131"/>
      <c r="E131"/>
      <c r="F131"/>
      <c r="G131"/>
      <c r="H131"/>
      <c r="I131"/>
      <c r="J131"/>
      <c r="K131"/>
      <c r="L131"/>
      <c r="M131"/>
      <c r="N131"/>
      <c r="O131"/>
      <c r="P131"/>
      <c r="Q131"/>
      <c r="R131"/>
      <c r="S131"/>
      <c r="T131"/>
      <c r="U131"/>
    </row>
    <row r="132" spans="1:21" ht="16" x14ac:dyDescent="0.2">
      <c r="A132"/>
      <c r="B132"/>
      <c r="C132"/>
      <c r="D132"/>
      <c r="E132"/>
      <c r="F132"/>
      <c r="G132"/>
      <c r="H132"/>
      <c r="I132"/>
      <c r="J132"/>
      <c r="K132"/>
      <c r="L132"/>
      <c r="M132"/>
      <c r="N132"/>
      <c r="O132"/>
      <c r="P132"/>
      <c r="Q132"/>
      <c r="R132"/>
      <c r="S132"/>
      <c r="T132"/>
      <c r="U132"/>
    </row>
    <row r="133" spans="1:21" ht="16" x14ac:dyDescent="0.2">
      <c r="A133"/>
      <c r="B133"/>
      <c r="C133"/>
      <c r="D133"/>
      <c r="E133"/>
      <c r="F133"/>
      <c r="G133"/>
      <c r="H133"/>
      <c r="I133"/>
      <c r="J133"/>
      <c r="K133"/>
      <c r="L133"/>
      <c r="M133"/>
      <c r="N133"/>
      <c r="O133"/>
      <c r="P133"/>
      <c r="Q133"/>
      <c r="R133"/>
      <c r="S133"/>
      <c r="T133"/>
      <c r="U133"/>
    </row>
    <row r="134" spans="1:21" ht="16" x14ac:dyDescent="0.2">
      <c r="A134"/>
      <c r="B134"/>
      <c r="C134"/>
      <c r="D134"/>
      <c r="E134"/>
      <c r="F134"/>
      <c r="G134"/>
      <c r="H134"/>
      <c r="I134"/>
      <c r="J134"/>
      <c r="K134"/>
      <c r="L134"/>
      <c r="M134"/>
      <c r="N134"/>
      <c r="O134"/>
      <c r="P134"/>
      <c r="Q134"/>
      <c r="R134"/>
      <c r="S134"/>
      <c r="T134"/>
      <c r="U134"/>
    </row>
    <row r="135" spans="1:21" ht="16" x14ac:dyDescent="0.2">
      <c r="A135"/>
      <c r="B135"/>
      <c r="C135"/>
      <c r="D135"/>
      <c r="E135"/>
      <c r="F135"/>
      <c r="G135"/>
      <c r="H135"/>
      <c r="I135"/>
      <c r="J135"/>
      <c r="K135"/>
      <c r="L135"/>
      <c r="M135"/>
      <c r="N135"/>
      <c r="O135"/>
      <c r="P135"/>
      <c r="Q135"/>
      <c r="R135"/>
      <c r="S135"/>
      <c r="T135"/>
      <c r="U135"/>
    </row>
    <row r="136" spans="1:21" ht="16" x14ac:dyDescent="0.2">
      <c r="A136"/>
      <c r="B136"/>
      <c r="C136"/>
      <c r="D136"/>
      <c r="E136"/>
      <c r="F136"/>
      <c r="G136"/>
      <c r="H136"/>
      <c r="I136"/>
      <c r="J136"/>
      <c r="K136"/>
      <c r="L136"/>
      <c r="M136"/>
      <c r="N136"/>
      <c r="O136"/>
      <c r="P136"/>
      <c r="Q136"/>
      <c r="R136"/>
      <c r="S136"/>
      <c r="T136"/>
      <c r="U136"/>
    </row>
    <row r="137" spans="1:21" ht="16" x14ac:dyDescent="0.2">
      <c r="A137"/>
      <c r="B137"/>
      <c r="C137"/>
      <c r="D137"/>
      <c r="E137"/>
      <c r="F137"/>
      <c r="G137"/>
      <c r="H137"/>
      <c r="I137"/>
      <c r="J137"/>
      <c r="K137"/>
      <c r="L137"/>
      <c r="M137"/>
      <c r="N137"/>
      <c r="O137"/>
      <c r="P137"/>
      <c r="Q137"/>
      <c r="R137"/>
      <c r="S137"/>
      <c r="T137"/>
      <c r="U137"/>
    </row>
    <row r="138" spans="1:21" ht="16" x14ac:dyDescent="0.2">
      <c r="A138"/>
      <c r="B138"/>
      <c r="C138"/>
      <c r="D138"/>
      <c r="E138"/>
      <c r="F138"/>
      <c r="G138"/>
      <c r="H138"/>
      <c r="I138"/>
      <c r="J138"/>
      <c r="K138"/>
      <c r="L138"/>
      <c r="M138"/>
      <c r="N138"/>
      <c r="O138"/>
      <c r="P138"/>
      <c r="Q138"/>
      <c r="R138"/>
      <c r="S138"/>
      <c r="T138"/>
      <c r="U138"/>
    </row>
    <row r="139" spans="1:21" ht="16" x14ac:dyDescent="0.2">
      <c r="A139"/>
      <c r="B139"/>
      <c r="C139"/>
      <c r="D139"/>
      <c r="E139"/>
      <c r="F139"/>
      <c r="G139"/>
      <c r="H139"/>
      <c r="I139"/>
      <c r="J139"/>
      <c r="K139"/>
      <c r="L139"/>
      <c r="M139"/>
      <c r="N139"/>
      <c r="O139"/>
      <c r="P139"/>
      <c r="Q139"/>
      <c r="R139"/>
      <c r="S139"/>
      <c r="T139"/>
      <c r="U139"/>
    </row>
    <row r="140" spans="1:21" ht="16" x14ac:dyDescent="0.2">
      <c r="A140"/>
      <c r="B140"/>
      <c r="C140"/>
      <c r="D140"/>
      <c r="E140"/>
      <c r="F140"/>
      <c r="G140"/>
      <c r="H140"/>
      <c r="I140"/>
      <c r="J140"/>
      <c r="K140"/>
      <c r="L140"/>
      <c r="M140"/>
      <c r="N140"/>
      <c r="O140"/>
      <c r="P140"/>
      <c r="Q140"/>
      <c r="R140"/>
      <c r="S140"/>
      <c r="T140"/>
      <c r="U140"/>
    </row>
    <row r="141" spans="1:21" ht="16" x14ac:dyDescent="0.2">
      <c r="A141"/>
      <c r="B141"/>
      <c r="C141"/>
      <c r="D141"/>
      <c r="E141"/>
      <c r="F141"/>
      <c r="G141"/>
      <c r="H141"/>
      <c r="I141"/>
      <c r="J141"/>
      <c r="K141"/>
      <c r="L141"/>
      <c r="M141"/>
      <c r="N141"/>
      <c r="O141"/>
      <c r="P141"/>
      <c r="Q141"/>
      <c r="R141"/>
      <c r="S141"/>
      <c r="T141"/>
      <c r="U141"/>
    </row>
    <row r="142" spans="1:21" ht="16" x14ac:dyDescent="0.2">
      <c r="A142"/>
      <c r="B142"/>
      <c r="C142"/>
      <c r="D142"/>
      <c r="E142"/>
      <c r="F142"/>
      <c r="G142"/>
      <c r="H142"/>
      <c r="I142"/>
      <c r="J142"/>
      <c r="K142"/>
      <c r="L142"/>
      <c r="M142"/>
      <c r="N142"/>
      <c r="O142"/>
      <c r="P142"/>
      <c r="Q142"/>
      <c r="R142"/>
      <c r="S142"/>
      <c r="T142"/>
      <c r="U142"/>
    </row>
    <row r="143" spans="1:21" ht="16" x14ac:dyDescent="0.2">
      <c r="A143"/>
      <c r="B143"/>
      <c r="C143"/>
      <c r="D143"/>
      <c r="E143"/>
      <c r="F143"/>
      <c r="G143"/>
      <c r="H143"/>
      <c r="I143"/>
      <c r="J143"/>
      <c r="K143"/>
      <c r="L143"/>
      <c r="M143"/>
      <c r="N143"/>
      <c r="O143"/>
      <c r="P143"/>
      <c r="Q143"/>
      <c r="R143"/>
      <c r="S143"/>
      <c r="T143"/>
      <c r="U143"/>
    </row>
    <row r="144" spans="1:21" ht="16" x14ac:dyDescent="0.2">
      <c r="A144"/>
      <c r="B144"/>
      <c r="C144"/>
      <c r="D144"/>
      <c r="E144"/>
      <c r="F144"/>
      <c r="G144"/>
      <c r="H144"/>
      <c r="I144"/>
      <c r="J144"/>
      <c r="K144"/>
      <c r="L144"/>
      <c r="M144"/>
      <c r="N144"/>
      <c r="O144"/>
      <c r="P144"/>
      <c r="Q144"/>
      <c r="R144"/>
      <c r="S144"/>
      <c r="T144"/>
      <c r="U144"/>
    </row>
    <row r="145" spans="1:21" ht="16" x14ac:dyDescent="0.2">
      <c r="A145"/>
      <c r="B145"/>
      <c r="C145"/>
      <c r="D145"/>
      <c r="E145"/>
      <c r="F145"/>
      <c r="G145"/>
      <c r="H145"/>
      <c r="I145"/>
      <c r="J145"/>
      <c r="K145"/>
      <c r="L145"/>
      <c r="M145"/>
      <c r="N145"/>
      <c r="O145"/>
      <c r="P145"/>
      <c r="Q145"/>
      <c r="R145"/>
      <c r="S145"/>
      <c r="T145"/>
      <c r="U145"/>
    </row>
    <row r="146" spans="1:21" ht="16" x14ac:dyDescent="0.2">
      <c r="A146"/>
      <c r="B146"/>
      <c r="C146"/>
      <c r="D146"/>
      <c r="E146"/>
      <c r="F146"/>
      <c r="G146"/>
      <c r="H146"/>
      <c r="I146"/>
      <c r="J146"/>
      <c r="K146"/>
      <c r="L146"/>
      <c r="M146"/>
      <c r="N146"/>
      <c r="O146"/>
      <c r="P146"/>
      <c r="Q146"/>
      <c r="R146"/>
      <c r="S146"/>
      <c r="T146"/>
      <c r="U146"/>
    </row>
    <row r="147" spans="1:21" ht="16" x14ac:dyDescent="0.2">
      <c r="A147"/>
      <c r="B147"/>
      <c r="C147"/>
      <c r="D147"/>
      <c r="E147"/>
      <c r="F147"/>
      <c r="G147"/>
      <c r="H147"/>
      <c r="I147"/>
      <c r="J147"/>
      <c r="K147"/>
      <c r="L147"/>
      <c r="M147"/>
      <c r="N147"/>
      <c r="O147"/>
      <c r="P147"/>
      <c r="Q147"/>
      <c r="R147"/>
      <c r="S147"/>
      <c r="T147"/>
      <c r="U147"/>
    </row>
    <row r="148" spans="1:21" ht="16" x14ac:dyDescent="0.2">
      <c r="A148"/>
      <c r="B148"/>
      <c r="C148"/>
      <c r="D148"/>
      <c r="E148"/>
      <c r="F148"/>
      <c r="G148"/>
      <c r="H148"/>
      <c r="I148"/>
      <c r="J148"/>
      <c r="K148"/>
      <c r="L148"/>
      <c r="M148"/>
      <c r="N148"/>
      <c r="O148"/>
      <c r="P148"/>
      <c r="Q148"/>
      <c r="R148"/>
      <c r="S148"/>
      <c r="T148"/>
      <c r="U148"/>
    </row>
    <row r="149" spans="1:21" ht="16" x14ac:dyDescent="0.2">
      <c r="A149"/>
      <c r="B149"/>
      <c r="C149"/>
      <c r="D149"/>
      <c r="E149"/>
      <c r="F149"/>
      <c r="G149"/>
      <c r="H149"/>
      <c r="I149"/>
      <c r="J149"/>
      <c r="K149"/>
      <c r="L149"/>
      <c r="M149"/>
      <c r="N149"/>
      <c r="O149"/>
      <c r="P149"/>
      <c r="Q149"/>
      <c r="R149"/>
      <c r="S149"/>
      <c r="T149"/>
      <c r="U149"/>
    </row>
    <row r="150" spans="1:21" ht="16" x14ac:dyDescent="0.2">
      <c r="A150"/>
      <c r="B150"/>
      <c r="C150"/>
      <c r="D150"/>
      <c r="E150"/>
      <c r="F150"/>
      <c r="G150"/>
      <c r="H150"/>
      <c r="I150"/>
      <c r="J150"/>
      <c r="K150"/>
      <c r="L150"/>
      <c r="M150"/>
      <c r="N150"/>
      <c r="O150"/>
      <c r="P150"/>
      <c r="Q150"/>
      <c r="R150"/>
      <c r="S150"/>
      <c r="T150"/>
      <c r="U150"/>
    </row>
    <row r="151" spans="1:21" ht="16" x14ac:dyDescent="0.2">
      <c r="A151"/>
      <c r="B151"/>
      <c r="C151"/>
      <c r="D151"/>
      <c r="E151"/>
      <c r="F151"/>
      <c r="G151"/>
      <c r="H151"/>
      <c r="I151"/>
      <c r="J151"/>
      <c r="K151"/>
      <c r="L151"/>
      <c r="M151"/>
      <c r="N151"/>
      <c r="O151"/>
      <c r="P151"/>
      <c r="Q151"/>
      <c r="R151"/>
      <c r="S151"/>
      <c r="T151"/>
      <c r="U151"/>
    </row>
    <row r="152" spans="1:21" ht="16" x14ac:dyDescent="0.2">
      <c r="A152"/>
      <c r="B152"/>
      <c r="C152"/>
      <c r="D152"/>
      <c r="E152"/>
      <c r="F152"/>
      <c r="G152"/>
      <c r="H152"/>
      <c r="I152"/>
      <c r="J152"/>
      <c r="K152"/>
      <c r="L152"/>
      <c r="M152"/>
      <c r="N152"/>
      <c r="O152"/>
      <c r="P152"/>
      <c r="Q152"/>
      <c r="R152"/>
      <c r="S152"/>
      <c r="T152"/>
      <c r="U152"/>
    </row>
    <row r="153" spans="1:21" ht="16" x14ac:dyDescent="0.2">
      <c r="A153"/>
      <c r="B153"/>
      <c r="C153"/>
      <c r="D153"/>
      <c r="E153"/>
      <c r="F153"/>
      <c r="G153"/>
      <c r="H153"/>
      <c r="I153"/>
      <c r="J153"/>
      <c r="K153"/>
      <c r="L153"/>
      <c r="M153"/>
      <c r="N153"/>
      <c r="O153"/>
      <c r="P153"/>
      <c r="Q153"/>
      <c r="R153"/>
      <c r="S153"/>
      <c r="T153"/>
      <c r="U153"/>
    </row>
    <row r="154" spans="1:21" ht="16" x14ac:dyDescent="0.2">
      <c r="A154"/>
      <c r="B154"/>
      <c r="C154"/>
      <c r="D154"/>
      <c r="E154"/>
      <c r="F154"/>
      <c r="G154"/>
      <c r="H154"/>
      <c r="I154"/>
      <c r="J154"/>
      <c r="K154"/>
      <c r="L154"/>
      <c r="M154"/>
      <c r="N154"/>
      <c r="O154"/>
      <c r="P154"/>
      <c r="Q154"/>
      <c r="R154"/>
      <c r="S154"/>
      <c r="T154"/>
      <c r="U154"/>
    </row>
    <row r="155" spans="1:21" ht="16" x14ac:dyDescent="0.2">
      <c r="A155"/>
      <c r="B155"/>
      <c r="C155"/>
      <c r="D155"/>
      <c r="E155"/>
      <c r="F155"/>
      <c r="G155"/>
      <c r="H155"/>
      <c r="I155"/>
      <c r="J155"/>
      <c r="K155"/>
      <c r="L155"/>
      <c r="M155"/>
      <c r="N155"/>
      <c r="O155"/>
      <c r="P155"/>
      <c r="Q155"/>
      <c r="R155"/>
      <c r="S155"/>
      <c r="T155"/>
      <c r="U155"/>
    </row>
    <row r="156" spans="1:21" ht="16" x14ac:dyDescent="0.2">
      <c r="A156"/>
      <c r="B156"/>
      <c r="C156"/>
      <c r="D156"/>
      <c r="E156"/>
      <c r="F156"/>
      <c r="G156"/>
      <c r="H156"/>
      <c r="I156"/>
      <c r="J156"/>
      <c r="K156"/>
      <c r="L156"/>
      <c r="M156"/>
      <c r="N156"/>
      <c r="O156"/>
      <c r="P156"/>
      <c r="Q156"/>
      <c r="R156"/>
      <c r="S156"/>
      <c r="T156"/>
      <c r="U156"/>
    </row>
    <row r="157" spans="1:21" ht="16" x14ac:dyDescent="0.2">
      <c r="A157"/>
      <c r="B157"/>
      <c r="C157"/>
      <c r="D157"/>
      <c r="E157"/>
      <c r="F157"/>
      <c r="G157"/>
      <c r="H157"/>
      <c r="I157"/>
      <c r="J157"/>
      <c r="K157"/>
      <c r="L157"/>
      <c r="M157"/>
      <c r="N157"/>
      <c r="O157"/>
      <c r="P157"/>
      <c r="Q157"/>
      <c r="R157"/>
      <c r="S157"/>
      <c r="T157"/>
      <c r="U157"/>
    </row>
    <row r="158" spans="1:21" ht="16" x14ac:dyDescent="0.2">
      <c r="A158"/>
      <c r="B158"/>
      <c r="C158"/>
      <c r="D158"/>
      <c r="E158"/>
      <c r="F158"/>
      <c r="G158"/>
      <c r="H158"/>
      <c r="I158"/>
      <c r="J158"/>
      <c r="K158"/>
      <c r="L158"/>
      <c r="M158"/>
      <c r="N158"/>
      <c r="O158"/>
      <c r="P158"/>
      <c r="Q158"/>
      <c r="R158"/>
      <c r="S158"/>
      <c r="T158"/>
      <c r="U158"/>
    </row>
    <row r="159" spans="1:21" ht="16" x14ac:dyDescent="0.2">
      <c r="A159"/>
      <c r="B159"/>
      <c r="C159"/>
      <c r="D159"/>
      <c r="E159"/>
      <c r="F159"/>
      <c r="G159"/>
      <c r="H159"/>
      <c r="I159"/>
      <c r="J159"/>
      <c r="K159"/>
      <c r="L159"/>
      <c r="M159"/>
      <c r="N159"/>
      <c r="O159"/>
      <c r="P159"/>
      <c r="Q159"/>
      <c r="R159"/>
      <c r="S159"/>
      <c r="T159"/>
      <c r="U159"/>
    </row>
    <row r="160" spans="1:21" ht="16" x14ac:dyDescent="0.2">
      <c r="A160"/>
      <c r="B160"/>
      <c r="C160"/>
      <c r="D160"/>
      <c r="E160"/>
      <c r="F160"/>
      <c r="G160"/>
      <c r="H160"/>
      <c r="I160"/>
      <c r="J160"/>
      <c r="K160"/>
      <c r="L160"/>
      <c r="M160"/>
      <c r="N160"/>
      <c r="O160"/>
      <c r="P160"/>
      <c r="Q160"/>
      <c r="R160"/>
      <c r="S160"/>
      <c r="T160"/>
      <c r="U160"/>
    </row>
    <row r="161" spans="1:21" ht="16" x14ac:dyDescent="0.2">
      <c r="A161"/>
      <c r="B161"/>
      <c r="C161"/>
      <c r="D161"/>
      <c r="E161"/>
      <c r="F161"/>
      <c r="G161"/>
      <c r="H161"/>
      <c r="I161"/>
      <c r="J161"/>
      <c r="K161"/>
      <c r="L161"/>
      <c r="M161"/>
      <c r="N161"/>
      <c r="O161"/>
      <c r="P161"/>
      <c r="Q161"/>
      <c r="R161"/>
      <c r="S161"/>
      <c r="T161"/>
      <c r="U161"/>
    </row>
    <row r="162" spans="1:21" ht="16" x14ac:dyDescent="0.2">
      <c r="A162"/>
      <c r="B162"/>
      <c r="C162"/>
      <c r="D162"/>
      <c r="E162"/>
      <c r="F162"/>
      <c r="G162"/>
      <c r="H162"/>
      <c r="I162"/>
      <c r="J162"/>
      <c r="K162"/>
      <c r="L162"/>
      <c r="M162"/>
      <c r="N162"/>
      <c r="O162"/>
      <c r="P162"/>
      <c r="Q162"/>
      <c r="R162"/>
      <c r="S162"/>
      <c r="T162"/>
      <c r="U162"/>
    </row>
    <row r="163" spans="1:21" ht="16" x14ac:dyDescent="0.2">
      <c r="A163"/>
      <c r="B163"/>
      <c r="C163"/>
      <c r="D163"/>
      <c r="E163"/>
      <c r="F163"/>
      <c r="G163"/>
      <c r="H163"/>
      <c r="I163"/>
      <c r="J163"/>
      <c r="K163"/>
      <c r="L163"/>
      <c r="M163"/>
      <c r="N163"/>
      <c r="O163"/>
      <c r="P163"/>
      <c r="Q163"/>
      <c r="R163"/>
      <c r="S163"/>
      <c r="T163"/>
      <c r="U163"/>
    </row>
    <row r="164" spans="1:21" ht="16" x14ac:dyDescent="0.2">
      <c r="A164"/>
      <c r="B164"/>
      <c r="C164"/>
      <c r="D164"/>
      <c r="E164"/>
      <c r="F164"/>
      <c r="G164"/>
      <c r="H164"/>
      <c r="I164"/>
      <c r="J164"/>
      <c r="K164"/>
      <c r="L164"/>
      <c r="M164"/>
      <c r="N164"/>
      <c r="O164"/>
      <c r="P164"/>
      <c r="Q164"/>
      <c r="R164"/>
      <c r="S164"/>
      <c r="T164"/>
      <c r="U164"/>
    </row>
    <row r="165" spans="1:21" ht="16" x14ac:dyDescent="0.2">
      <c r="A165"/>
      <c r="B165"/>
      <c r="C165"/>
      <c r="D165"/>
      <c r="E165"/>
      <c r="F165"/>
      <c r="G165"/>
      <c r="H165"/>
      <c r="I165"/>
      <c r="J165"/>
      <c r="K165"/>
      <c r="L165"/>
      <c r="M165"/>
      <c r="N165"/>
      <c r="O165"/>
      <c r="P165"/>
      <c r="Q165"/>
      <c r="R165"/>
      <c r="S165"/>
      <c r="T165"/>
      <c r="U165"/>
    </row>
    <row r="166" spans="1:21" ht="16" x14ac:dyDescent="0.2">
      <c r="A166"/>
      <c r="B166"/>
      <c r="C166"/>
      <c r="D166"/>
      <c r="E166"/>
      <c r="F166"/>
      <c r="G166"/>
      <c r="H166"/>
      <c r="I166"/>
      <c r="J166"/>
      <c r="K166"/>
      <c r="L166"/>
      <c r="M166"/>
      <c r="N166"/>
      <c r="O166"/>
      <c r="P166"/>
      <c r="Q166"/>
      <c r="R166"/>
      <c r="S166"/>
      <c r="T166"/>
      <c r="U166"/>
    </row>
    <row r="167" spans="1:21" ht="16" x14ac:dyDescent="0.2">
      <c r="A167"/>
      <c r="B167"/>
      <c r="C167"/>
      <c r="D167"/>
      <c r="E167"/>
      <c r="F167"/>
      <c r="G167"/>
      <c r="H167"/>
      <c r="I167"/>
      <c r="J167"/>
      <c r="K167"/>
      <c r="L167"/>
      <c r="M167"/>
      <c r="N167"/>
      <c r="O167"/>
      <c r="P167"/>
      <c r="Q167"/>
      <c r="R167"/>
      <c r="S167"/>
      <c r="T167"/>
      <c r="U167"/>
    </row>
    <row r="168" spans="1:21" ht="16" x14ac:dyDescent="0.2">
      <c r="A168"/>
      <c r="B168"/>
      <c r="C168"/>
      <c r="D168"/>
      <c r="E168"/>
      <c r="F168"/>
      <c r="G168"/>
      <c r="H168"/>
      <c r="I168"/>
      <c r="J168"/>
      <c r="K168"/>
      <c r="L168"/>
      <c r="M168"/>
      <c r="N168"/>
      <c r="O168"/>
      <c r="P168"/>
      <c r="Q168"/>
      <c r="R168"/>
      <c r="S168"/>
      <c r="T168"/>
      <c r="U168"/>
    </row>
    <row r="169" spans="1:21" ht="16" x14ac:dyDescent="0.2">
      <c r="A169"/>
      <c r="B169"/>
      <c r="C169"/>
      <c r="D169"/>
      <c r="E169"/>
      <c r="F169"/>
      <c r="G169"/>
      <c r="H169"/>
      <c r="I169"/>
      <c r="J169"/>
      <c r="K169"/>
      <c r="L169"/>
      <c r="M169"/>
      <c r="N169"/>
      <c r="O169"/>
      <c r="P169"/>
      <c r="Q169"/>
      <c r="R169"/>
      <c r="S169"/>
      <c r="T169"/>
      <c r="U169"/>
    </row>
    <row r="170" spans="1:21" ht="16" x14ac:dyDescent="0.2">
      <c r="A170"/>
      <c r="B170"/>
      <c r="C170"/>
      <c r="D170"/>
      <c r="E170"/>
      <c r="F170"/>
      <c r="G170"/>
      <c r="H170"/>
      <c r="I170"/>
      <c r="J170"/>
      <c r="K170"/>
      <c r="L170"/>
      <c r="M170"/>
      <c r="N170"/>
      <c r="O170"/>
      <c r="P170"/>
      <c r="Q170"/>
      <c r="R170"/>
      <c r="S170"/>
      <c r="T170"/>
      <c r="U170"/>
    </row>
    <row r="171" spans="1:21" ht="16" x14ac:dyDescent="0.2">
      <c r="A171"/>
      <c r="B171"/>
      <c r="C171"/>
      <c r="D171"/>
      <c r="E171"/>
      <c r="F171"/>
      <c r="G171"/>
      <c r="H171"/>
      <c r="I171"/>
      <c r="J171"/>
      <c r="K171"/>
      <c r="L171"/>
      <c r="M171"/>
      <c r="N171"/>
      <c r="O171"/>
      <c r="P171"/>
      <c r="Q171"/>
      <c r="R171"/>
      <c r="S171"/>
      <c r="T171"/>
      <c r="U171"/>
    </row>
    <row r="172" spans="1:21" ht="16" x14ac:dyDescent="0.2">
      <c r="A172"/>
      <c r="B172"/>
      <c r="C172"/>
      <c r="D172"/>
      <c r="E172"/>
      <c r="F172"/>
      <c r="G172"/>
      <c r="H172"/>
      <c r="I172"/>
      <c r="J172"/>
      <c r="K172"/>
      <c r="L172"/>
      <c r="M172"/>
      <c r="N172"/>
      <c r="O172"/>
      <c r="P172"/>
      <c r="Q172"/>
      <c r="R172"/>
      <c r="S172"/>
      <c r="T172"/>
      <c r="U172"/>
    </row>
    <row r="173" spans="1:21" ht="16" x14ac:dyDescent="0.2">
      <c r="A173"/>
      <c r="B173"/>
      <c r="C173"/>
      <c r="D173"/>
      <c r="E173"/>
      <c r="F173"/>
      <c r="G173"/>
      <c r="H173"/>
      <c r="I173"/>
      <c r="J173"/>
      <c r="K173"/>
      <c r="L173"/>
      <c r="M173"/>
      <c r="N173"/>
      <c r="O173"/>
      <c r="P173"/>
      <c r="Q173"/>
      <c r="R173"/>
      <c r="S173"/>
      <c r="T173"/>
      <c r="U173"/>
    </row>
    <row r="174" spans="1:21" ht="16" x14ac:dyDescent="0.2">
      <c r="A174"/>
      <c r="B174"/>
      <c r="C174"/>
      <c r="D174"/>
      <c r="E174"/>
      <c r="F174"/>
      <c r="G174"/>
      <c r="H174"/>
      <c r="I174"/>
      <c r="J174"/>
      <c r="K174"/>
      <c r="L174"/>
      <c r="M174"/>
      <c r="N174"/>
      <c r="O174"/>
      <c r="P174"/>
      <c r="Q174"/>
      <c r="R174"/>
      <c r="S174"/>
      <c r="T174"/>
      <c r="U174"/>
    </row>
    <row r="175" spans="1:21" ht="16" x14ac:dyDescent="0.2">
      <c r="A175"/>
      <c r="B175"/>
      <c r="C175"/>
      <c r="D175"/>
      <c r="E175"/>
      <c r="F175"/>
      <c r="G175"/>
      <c r="H175"/>
      <c r="I175"/>
      <c r="J175"/>
      <c r="K175"/>
      <c r="L175"/>
      <c r="M175"/>
      <c r="N175"/>
      <c r="O175"/>
      <c r="P175"/>
      <c r="Q175"/>
      <c r="R175"/>
      <c r="S175"/>
      <c r="T175"/>
      <c r="U175"/>
    </row>
    <row r="176" spans="1:21" ht="16" x14ac:dyDescent="0.2">
      <c r="A176"/>
      <c r="B176"/>
      <c r="C176"/>
      <c r="D176"/>
      <c r="E176"/>
      <c r="F176"/>
      <c r="G176"/>
      <c r="H176"/>
      <c r="I176"/>
      <c r="J176"/>
      <c r="K176"/>
      <c r="L176"/>
      <c r="M176"/>
      <c r="N176"/>
      <c r="O176"/>
      <c r="P176"/>
      <c r="Q176"/>
      <c r="R176"/>
      <c r="S176"/>
      <c r="T176"/>
      <c r="U176"/>
    </row>
    <row r="177" spans="1:21" ht="16" x14ac:dyDescent="0.2">
      <c r="A177"/>
      <c r="B177"/>
      <c r="C177"/>
      <c r="D177"/>
      <c r="E177"/>
      <c r="F177"/>
      <c r="G177"/>
      <c r="H177"/>
      <c r="I177"/>
      <c r="J177"/>
      <c r="K177"/>
      <c r="L177"/>
      <c r="M177"/>
      <c r="N177"/>
      <c r="O177"/>
      <c r="P177"/>
      <c r="Q177"/>
      <c r="R177"/>
      <c r="S177"/>
      <c r="T177"/>
      <c r="U177"/>
    </row>
    <row r="178" spans="1:21" ht="16" x14ac:dyDescent="0.2">
      <c r="A178"/>
      <c r="B178"/>
      <c r="C178"/>
      <c r="D178"/>
      <c r="E178"/>
      <c r="F178"/>
      <c r="G178"/>
      <c r="H178"/>
      <c r="I178"/>
      <c r="J178"/>
      <c r="K178"/>
      <c r="L178"/>
      <c r="M178"/>
      <c r="N178"/>
      <c r="O178"/>
      <c r="P178"/>
      <c r="Q178"/>
      <c r="R178"/>
      <c r="S178"/>
      <c r="T178"/>
      <c r="U178"/>
    </row>
    <row r="179" spans="1:21" ht="16" x14ac:dyDescent="0.2">
      <c r="A179"/>
      <c r="B179"/>
      <c r="C179"/>
      <c r="D179"/>
      <c r="E179"/>
      <c r="F179"/>
      <c r="G179"/>
      <c r="H179"/>
      <c r="I179"/>
      <c r="J179"/>
      <c r="K179"/>
      <c r="L179"/>
      <c r="M179"/>
      <c r="N179"/>
      <c r="O179"/>
      <c r="P179"/>
      <c r="Q179"/>
      <c r="R179"/>
      <c r="S179"/>
      <c r="T179"/>
      <c r="U179"/>
    </row>
    <row r="180" spans="1:21" ht="16" x14ac:dyDescent="0.2">
      <c r="A180"/>
      <c r="B180"/>
      <c r="C180"/>
      <c r="D180"/>
      <c r="E180"/>
      <c r="F180"/>
      <c r="G180"/>
      <c r="H180"/>
      <c r="I180"/>
      <c r="J180"/>
      <c r="K180"/>
      <c r="L180"/>
      <c r="M180"/>
      <c r="N180"/>
      <c r="O180"/>
      <c r="P180"/>
      <c r="Q180"/>
      <c r="R180"/>
      <c r="S180"/>
      <c r="T180"/>
      <c r="U180"/>
    </row>
    <row r="181" spans="1:21" ht="16" x14ac:dyDescent="0.2">
      <c r="A181"/>
      <c r="B181"/>
      <c r="C181"/>
      <c r="D181"/>
      <c r="E181"/>
      <c r="F181"/>
      <c r="G181"/>
      <c r="H181"/>
      <c r="I181"/>
      <c r="J181"/>
      <c r="K181"/>
      <c r="L181"/>
      <c r="M181"/>
      <c r="N181"/>
      <c r="O181"/>
      <c r="P181"/>
      <c r="Q181"/>
      <c r="R181"/>
      <c r="S181"/>
      <c r="T181"/>
      <c r="U181"/>
    </row>
    <row r="182" spans="1:21" ht="16" x14ac:dyDescent="0.2">
      <c r="A182"/>
      <c r="B182"/>
      <c r="C182"/>
      <c r="D182"/>
      <c r="E182"/>
      <c r="F182"/>
      <c r="G182"/>
      <c r="H182"/>
      <c r="I182"/>
      <c r="J182"/>
      <c r="K182"/>
      <c r="L182"/>
      <c r="M182"/>
      <c r="N182"/>
      <c r="O182"/>
      <c r="P182"/>
      <c r="Q182"/>
      <c r="R182"/>
      <c r="S182"/>
      <c r="T182"/>
      <c r="U182"/>
    </row>
    <row r="183" spans="1:21" ht="16" x14ac:dyDescent="0.2">
      <c r="A183"/>
      <c r="B183"/>
      <c r="C183"/>
      <c r="D183"/>
      <c r="E183"/>
      <c r="F183"/>
      <c r="G183"/>
      <c r="H183"/>
      <c r="I183"/>
      <c r="J183"/>
      <c r="K183"/>
      <c r="L183"/>
      <c r="M183"/>
      <c r="N183"/>
      <c r="O183"/>
      <c r="P183"/>
      <c r="Q183"/>
      <c r="R183"/>
      <c r="S183"/>
      <c r="T183"/>
      <c r="U183"/>
    </row>
    <row r="184" spans="1:21" ht="16" x14ac:dyDescent="0.2">
      <c r="A184"/>
      <c r="B184"/>
      <c r="C184"/>
      <c r="D184"/>
      <c r="E184"/>
      <c r="F184"/>
      <c r="G184"/>
      <c r="H184"/>
      <c r="I184"/>
      <c r="J184"/>
      <c r="K184"/>
      <c r="L184"/>
      <c r="M184"/>
      <c r="N184"/>
      <c r="O184"/>
      <c r="P184"/>
      <c r="Q184"/>
      <c r="R184"/>
      <c r="S184"/>
      <c r="T184"/>
      <c r="U184"/>
    </row>
    <row r="185" spans="1:21" ht="16" x14ac:dyDescent="0.2">
      <c r="A185"/>
      <c r="B185"/>
      <c r="C185"/>
      <c r="D185"/>
      <c r="E185"/>
      <c r="F185"/>
      <c r="G185"/>
      <c r="H185"/>
      <c r="I185"/>
      <c r="J185"/>
      <c r="K185"/>
      <c r="L185"/>
      <c r="M185"/>
      <c r="N185"/>
      <c r="O185"/>
      <c r="P185"/>
      <c r="Q185"/>
      <c r="R185"/>
      <c r="S185"/>
      <c r="T185"/>
      <c r="U185"/>
    </row>
    <row r="186" spans="1:21" ht="16" x14ac:dyDescent="0.2">
      <c r="A186"/>
      <c r="B186"/>
      <c r="C186"/>
      <c r="D186"/>
      <c r="E186"/>
      <c r="F186"/>
      <c r="G186"/>
      <c r="H186"/>
      <c r="I186"/>
      <c r="J186"/>
      <c r="K186"/>
      <c r="L186"/>
      <c r="M186"/>
      <c r="N186"/>
      <c r="O186"/>
      <c r="P186"/>
      <c r="Q186"/>
      <c r="R186"/>
      <c r="S186"/>
      <c r="T186"/>
      <c r="U186"/>
    </row>
    <row r="187" spans="1:21" ht="16" x14ac:dyDescent="0.2">
      <c r="A187"/>
      <c r="B187"/>
      <c r="C187"/>
      <c r="D187"/>
      <c r="E187"/>
      <c r="F187"/>
      <c r="G187"/>
      <c r="H187"/>
      <c r="I187"/>
      <c r="J187"/>
      <c r="K187"/>
      <c r="L187"/>
      <c r="M187"/>
      <c r="N187"/>
      <c r="O187"/>
      <c r="P187"/>
      <c r="Q187"/>
      <c r="R187"/>
      <c r="S187"/>
      <c r="T187"/>
      <c r="U187"/>
    </row>
    <row r="188" spans="1:21" ht="16" x14ac:dyDescent="0.2">
      <c r="A188"/>
      <c r="B188"/>
      <c r="C188"/>
      <c r="D188"/>
      <c r="E188"/>
      <c r="F188"/>
      <c r="G188"/>
      <c r="H188"/>
      <c r="I188"/>
      <c r="J188"/>
      <c r="K188"/>
      <c r="L188"/>
      <c r="M188"/>
      <c r="N188"/>
      <c r="O188"/>
      <c r="P188"/>
      <c r="Q188"/>
      <c r="R188"/>
      <c r="S188"/>
      <c r="T188"/>
      <c r="U188"/>
    </row>
    <row r="189" spans="1:21" ht="16" x14ac:dyDescent="0.2">
      <c r="A189"/>
      <c r="B189"/>
      <c r="C189"/>
      <c r="D189"/>
      <c r="E189"/>
      <c r="F189"/>
      <c r="G189"/>
      <c r="H189"/>
      <c r="I189"/>
      <c r="J189"/>
      <c r="K189"/>
      <c r="L189"/>
      <c r="M189"/>
      <c r="N189"/>
      <c r="O189"/>
      <c r="P189"/>
      <c r="Q189"/>
      <c r="R189"/>
      <c r="S189"/>
      <c r="T189"/>
      <c r="U189"/>
    </row>
    <row r="190" spans="1:21" ht="16" x14ac:dyDescent="0.2">
      <c r="A190"/>
      <c r="B190"/>
      <c r="C190"/>
      <c r="D190"/>
      <c r="E190"/>
      <c r="F190"/>
      <c r="G190"/>
      <c r="H190"/>
      <c r="I190"/>
      <c r="J190"/>
      <c r="K190"/>
      <c r="L190"/>
      <c r="M190"/>
      <c r="N190"/>
      <c r="O190"/>
      <c r="P190"/>
      <c r="Q190"/>
      <c r="R190"/>
      <c r="S190"/>
      <c r="T190"/>
      <c r="U190"/>
    </row>
    <row r="191" spans="1:21" ht="16" x14ac:dyDescent="0.2">
      <c r="A191"/>
      <c r="B191"/>
      <c r="C191"/>
      <c r="D191"/>
      <c r="E191"/>
      <c r="F191"/>
      <c r="G191"/>
      <c r="H191"/>
      <c r="I191"/>
      <c r="J191"/>
      <c r="K191"/>
      <c r="L191"/>
      <c r="M191"/>
      <c r="N191"/>
      <c r="O191"/>
      <c r="P191"/>
      <c r="Q191"/>
      <c r="R191"/>
      <c r="S191"/>
      <c r="T191"/>
      <c r="U191"/>
    </row>
    <row r="192" spans="1:21" ht="16" x14ac:dyDescent="0.2">
      <c r="A192"/>
      <c r="B192"/>
      <c r="C192"/>
      <c r="D192"/>
      <c r="E192"/>
      <c r="F192"/>
      <c r="G192"/>
      <c r="H192"/>
      <c r="I192"/>
      <c r="J192"/>
      <c r="K192"/>
      <c r="L192"/>
      <c r="M192"/>
      <c r="N192"/>
      <c r="O192"/>
      <c r="P192"/>
      <c r="Q192"/>
      <c r="R192"/>
      <c r="S192"/>
      <c r="T192"/>
      <c r="U192"/>
    </row>
    <row r="193" spans="1:21" ht="16" x14ac:dyDescent="0.2">
      <c r="A193"/>
      <c r="B193"/>
      <c r="C193"/>
      <c r="D193"/>
      <c r="E193"/>
      <c r="F193"/>
      <c r="G193"/>
      <c r="H193"/>
      <c r="I193"/>
      <c r="J193"/>
      <c r="K193"/>
      <c r="L193"/>
      <c r="M193"/>
      <c r="N193"/>
      <c r="O193"/>
      <c r="P193"/>
      <c r="Q193"/>
      <c r="R193"/>
      <c r="S193"/>
      <c r="T193"/>
      <c r="U193"/>
    </row>
    <row r="194" spans="1:21" ht="16" x14ac:dyDescent="0.2">
      <c r="A194"/>
      <c r="B194"/>
      <c r="C194"/>
      <c r="D194"/>
      <c r="E194"/>
      <c r="F194"/>
      <c r="G194"/>
      <c r="H194"/>
      <c r="I194"/>
      <c r="J194"/>
      <c r="K194"/>
      <c r="L194"/>
      <c r="M194"/>
      <c r="N194"/>
      <c r="O194"/>
      <c r="P194"/>
      <c r="Q194"/>
      <c r="R194"/>
      <c r="S194"/>
      <c r="T194"/>
      <c r="U194"/>
    </row>
    <row r="195" spans="1:21" ht="16" x14ac:dyDescent="0.2">
      <c r="A195"/>
      <c r="B195"/>
      <c r="C195"/>
      <c r="D195"/>
      <c r="E195"/>
      <c r="F195"/>
      <c r="G195"/>
      <c r="H195"/>
      <c r="I195"/>
      <c r="J195"/>
      <c r="K195"/>
      <c r="L195"/>
      <c r="M195"/>
      <c r="N195"/>
      <c r="O195"/>
      <c r="P195"/>
      <c r="Q195"/>
      <c r="R195"/>
      <c r="S195"/>
      <c r="T195"/>
      <c r="U195"/>
    </row>
    <row r="196" spans="1:21" ht="16" x14ac:dyDescent="0.2">
      <c r="A196"/>
      <c r="B196"/>
      <c r="C196"/>
      <c r="D196"/>
      <c r="E196"/>
      <c r="F196"/>
      <c r="G196"/>
      <c r="H196"/>
      <c r="I196"/>
      <c r="J196"/>
      <c r="K196"/>
      <c r="L196"/>
      <c r="M196"/>
      <c r="N196"/>
      <c r="O196"/>
      <c r="P196"/>
      <c r="Q196"/>
      <c r="R196"/>
      <c r="S196"/>
      <c r="T196"/>
      <c r="U196"/>
    </row>
    <row r="197" spans="1:21" ht="16" x14ac:dyDescent="0.2">
      <c r="A197"/>
      <c r="B197"/>
      <c r="C197"/>
      <c r="D197"/>
      <c r="E197"/>
      <c r="F197"/>
      <c r="G197"/>
      <c r="H197"/>
      <c r="I197"/>
      <c r="J197"/>
      <c r="K197"/>
      <c r="L197"/>
      <c r="M197"/>
      <c r="N197"/>
      <c r="O197"/>
      <c r="P197"/>
      <c r="Q197"/>
      <c r="R197"/>
      <c r="S197"/>
      <c r="T197"/>
      <c r="U197"/>
    </row>
    <row r="198" spans="1:21" ht="16" x14ac:dyDescent="0.2">
      <c r="A198"/>
      <c r="B198"/>
      <c r="C198"/>
      <c r="D198"/>
      <c r="E198"/>
      <c r="F198"/>
      <c r="G198"/>
      <c r="H198"/>
      <c r="I198"/>
      <c r="J198"/>
      <c r="K198"/>
      <c r="L198"/>
      <c r="M198"/>
      <c r="N198"/>
      <c r="O198"/>
      <c r="P198"/>
      <c r="Q198"/>
      <c r="R198"/>
      <c r="S198"/>
      <c r="T198"/>
      <c r="U198"/>
    </row>
    <row r="199" spans="1:21" ht="16" x14ac:dyDescent="0.2">
      <c r="A199"/>
      <c r="B199"/>
      <c r="C199"/>
      <c r="D199"/>
      <c r="E199"/>
      <c r="F199"/>
      <c r="G199"/>
      <c r="H199"/>
      <c r="I199"/>
      <c r="J199"/>
      <c r="K199"/>
      <c r="L199"/>
      <c r="M199"/>
      <c r="N199"/>
      <c r="O199"/>
      <c r="P199"/>
      <c r="Q199"/>
      <c r="R199"/>
      <c r="S199"/>
      <c r="T199"/>
      <c r="U199"/>
    </row>
    <row r="200" spans="1:21" ht="16" x14ac:dyDescent="0.2">
      <c r="A200"/>
      <c r="B200"/>
      <c r="C200"/>
      <c r="D200"/>
      <c r="E200"/>
      <c r="F200"/>
      <c r="G200"/>
      <c r="H200"/>
      <c r="I200"/>
      <c r="J200"/>
      <c r="K200"/>
      <c r="L200"/>
      <c r="M200"/>
      <c r="N200"/>
      <c r="O200"/>
      <c r="P200"/>
      <c r="Q200"/>
      <c r="R200"/>
      <c r="S200"/>
      <c r="T200"/>
      <c r="U200"/>
    </row>
    <row r="201" spans="1:21" ht="16" x14ac:dyDescent="0.2">
      <c r="A201"/>
      <c r="B201"/>
      <c r="C201"/>
      <c r="D201"/>
      <c r="E201"/>
      <c r="F201"/>
      <c r="G201"/>
      <c r="H201"/>
      <c r="I201"/>
      <c r="J201"/>
      <c r="K201"/>
      <c r="L201"/>
      <c r="M201"/>
      <c r="N201"/>
      <c r="O201"/>
      <c r="P201"/>
      <c r="Q201"/>
      <c r="R201"/>
      <c r="S201"/>
      <c r="T201"/>
      <c r="U201"/>
    </row>
    <row r="202" spans="1:21" ht="16" x14ac:dyDescent="0.2">
      <c r="A202"/>
      <c r="B202"/>
      <c r="C202"/>
      <c r="D202"/>
      <c r="E202"/>
      <c r="F202"/>
      <c r="G202"/>
      <c r="H202"/>
      <c r="I202"/>
      <c r="J202"/>
      <c r="K202"/>
      <c r="L202"/>
      <c r="M202"/>
      <c r="N202"/>
      <c r="O202"/>
      <c r="P202"/>
      <c r="Q202"/>
      <c r="R202"/>
      <c r="S202"/>
      <c r="T202"/>
      <c r="U202"/>
    </row>
    <row r="203" spans="1:21" ht="16" x14ac:dyDescent="0.2">
      <c r="A203"/>
      <c r="B203"/>
      <c r="C203"/>
      <c r="D203"/>
      <c r="E203"/>
      <c r="F203"/>
      <c r="G203"/>
      <c r="H203"/>
      <c r="I203"/>
      <c r="J203"/>
      <c r="K203"/>
      <c r="L203"/>
      <c r="M203"/>
      <c r="N203"/>
      <c r="O203"/>
      <c r="P203"/>
      <c r="Q203"/>
      <c r="R203"/>
      <c r="S203"/>
      <c r="T203"/>
      <c r="U203"/>
    </row>
    <row r="204" spans="1:21" ht="16" x14ac:dyDescent="0.2">
      <c r="A204"/>
      <c r="B204"/>
      <c r="C204"/>
      <c r="D204"/>
      <c r="E204"/>
      <c r="F204"/>
      <c r="G204"/>
      <c r="H204"/>
      <c r="I204"/>
      <c r="J204"/>
      <c r="K204"/>
      <c r="L204"/>
      <c r="M204"/>
      <c r="N204"/>
      <c r="O204"/>
      <c r="P204"/>
      <c r="Q204"/>
      <c r="R204"/>
      <c r="S204"/>
      <c r="T204"/>
      <c r="U204"/>
    </row>
    <row r="205" spans="1:21" ht="16" x14ac:dyDescent="0.2">
      <c r="A205"/>
      <c r="B205"/>
      <c r="C205"/>
      <c r="D205"/>
      <c r="E205"/>
      <c r="F205"/>
      <c r="G205"/>
      <c r="H205"/>
      <c r="I205"/>
      <c r="J205"/>
      <c r="K205"/>
      <c r="L205"/>
      <c r="M205"/>
      <c r="N205"/>
      <c r="O205"/>
      <c r="P205"/>
      <c r="Q205"/>
      <c r="R205"/>
      <c r="S205"/>
      <c r="T205"/>
      <c r="U205"/>
    </row>
    <row r="206" spans="1:21" ht="16" x14ac:dyDescent="0.2">
      <c r="A206"/>
      <c r="B206"/>
      <c r="C206"/>
      <c r="D206"/>
      <c r="E206"/>
      <c r="F206"/>
      <c r="G206"/>
      <c r="H206"/>
      <c r="I206"/>
      <c r="J206"/>
      <c r="K206"/>
      <c r="L206"/>
      <c r="M206"/>
      <c r="N206"/>
      <c r="O206"/>
      <c r="P206"/>
      <c r="Q206"/>
      <c r="R206"/>
      <c r="S206"/>
      <c r="T206"/>
      <c r="U206"/>
    </row>
    <row r="207" spans="1:21" ht="16" x14ac:dyDescent="0.2">
      <c r="A207"/>
      <c r="B207"/>
      <c r="C207"/>
      <c r="D207"/>
      <c r="E207"/>
      <c r="F207"/>
      <c r="G207"/>
      <c r="H207"/>
      <c r="I207"/>
      <c r="J207"/>
      <c r="K207"/>
      <c r="L207"/>
      <c r="M207"/>
      <c r="N207"/>
      <c r="O207"/>
      <c r="P207"/>
      <c r="Q207"/>
      <c r="R207"/>
      <c r="S207"/>
      <c r="T207"/>
      <c r="U207"/>
    </row>
    <row r="208" spans="1:21" ht="16" x14ac:dyDescent="0.2">
      <c r="A208"/>
      <c r="B208"/>
      <c r="C208"/>
      <c r="D208"/>
      <c r="E208"/>
      <c r="F208"/>
      <c r="G208"/>
      <c r="H208"/>
      <c r="I208"/>
      <c r="J208"/>
      <c r="K208"/>
      <c r="L208"/>
      <c r="M208"/>
      <c r="N208"/>
      <c r="O208"/>
      <c r="P208"/>
      <c r="Q208"/>
      <c r="R208"/>
      <c r="S208"/>
      <c r="T208"/>
      <c r="U208"/>
    </row>
    <row r="209" spans="1:21" ht="16" x14ac:dyDescent="0.2">
      <c r="A209"/>
      <c r="B209"/>
      <c r="C209"/>
      <c r="D209"/>
      <c r="E209"/>
      <c r="F209"/>
      <c r="G209"/>
      <c r="H209"/>
      <c r="I209"/>
      <c r="J209"/>
      <c r="K209"/>
      <c r="L209"/>
      <c r="M209"/>
      <c r="N209"/>
      <c r="O209"/>
      <c r="P209"/>
      <c r="Q209"/>
      <c r="R209"/>
      <c r="S209"/>
      <c r="T209"/>
      <c r="U209"/>
    </row>
    <row r="210" spans="1:21" ht="16" x14ac:dyDescent="0.2">
      <c r="A210"/>
      <c r="B210"/>
      <c r="C210"/>
      <c r="D210"/>
      <c r="E210"/>
      <c r="F210"/>
      <c r="G210"/>
      <c r="H210"/>
      <c r="I210"/>
      <c r="J210"/>
      <c r="K210"/>
      <c r="L210"/>
      <c r="M210"/>
      <c r="N210"/>
      <c r="O210"/>
      <c r="P210"/>
      <c r="Q210"/>
      <c r="R210"/>
      <c r="S210"/>
      <c r="T210"/>
      <c r="U210"/>
    </row>
    <row r="211" spans="1:21" ht="16" x14ac:dyDescent="0.2">
      <c r="A211"/>
      <c r="B211"/>
      <c r="C211"/>
      <c r="D211"/>
      <c r="E211"/>
      <c r="F211"/>
      <c r="G211"/>
      <c r="H211"/>
      <c r="I211"/>
      <c r="J211"/>
      <c r="K211"/>
      <c r="L211"/>
      <c r="M211"/>
      <c r="N211"/>
      <c r="O211"/>
      <c r="P211"/>
      <c r="Q211"/>
      <c r="R211"/>
      <c r="S211"/>
      <c r="T211"/>
      <c r="U211"/>
    </row>
    <row r="212" spans="1:21" ht="16" x14ac:dyDescent="0.2">
      <c r="A212"/>
      <c r="B212"/>
      <c r="C212"/>
      <c r="D212"/>
      <c r="E212"/>
      <c r="F212"/>
      <c r="G212"/>
      <c r="H212"/>
      <c r="I212"/>
      <c r="J212"/>
      <c r="K212"/>
      <c r="L212"/>
      <c r="M212"/>
      <c r="N212"/>
      <c r="O212"/>
      <c r="P212"/>
      <c r="Q212"/>
      <c r="R212"/>
      <c r="S212"/>
      <c r="T212"/>
      <c r="U212"/>
    </row>
    <row r="213" spans="1:21" ht="16" x14ac:dyDescent="0.2">
      <c r="A213"/>
      <c r="B213"/>
      <c r="C213"/>
      <c r="D213"/>
      <c r="E213"/>
      <c r="F213"/>
      <c r="G213"/>
      <c r="H213"/>
      <c r="I213"/>
      <c r="J213"/>
      <c r="K213"/>
      <c r="L213"/>
      <c r="M213"/>
      <c r="N213"/>
      <c r="O213"/>
      <c r="P213"/>
      <c r="Q213"/>
      <c r="R213"/>
      <c r="S213"/>
      <c r="T213"/>
      <c r="U213"/>
    </row>
    <row r="214" spans="1:21" ht="16" x14ac:dyDescent="0.2">
      <c r="A214"/>
      <c r="B214"/>
      <c r="C214"/>
      <c r="D214"/>
      <c r="E214"/>
      <c r="F214"/>
      <c r="G214"/>
      <c r="H214"/>
      <c r="I214"/>
      <c r="J214"/>
      <c r="K214"/>
      <c r="L214"/>
      <c r="M214"/>
      <c r="N214"/>
      <c r="O214"/>
      <c r="P214"/>
      <c r="Q214"/>
      <c r="R214"/>
      <c r="S214"/>
      <c r="T214"/>
      <c r="U214"/>
    </row>
    <row r="215" spans="1:21" ht="16" x14ac:dyDescent="0.2">
      <c r="A215"/>
      <c r="B215"/>
      <c r="C215"/>
      <c r="D215"/>
      <c r="E215"/>
      <c r="F215"/>
      <c r="G215"/>
      <c r="H215"/>
      <c r="I215"/>
      <c r="J215"/>
      <c r="K215"/>
      <c r="L215"/>
      <c r="M215"/>
      <c r="N215"/>
      <c r="O215"/>
      <c r="P215"/>
      <c r="Q215"/>
      <c r="R215"/>
      <c r="S215"/>
      <c r="T215"/>
      <c r="U215"/>
    </row>
    <row r="216" spans="1:21" ht="16" x14ac:dyDescent="0.2">
      <c r="A216"/>
      <c r="B216"/>
      <c r="C216"/>
      <c r="D216"/>
      <c r="E216"/>
      <c r="F216"/>
      <c r="G216"/>
      <c r="H216"/>
      <c r="I216"/>
      <c r="J216"/>
      <c r="K216"/>
      <c r="L216"/>
      <c r="M216"/>
      <c r="N216"/>
      <c r="O216"/>
      <c r="P216"/>
      <c r="Q216"/>
      <c r="R216"/>
      <c r="S216"/>
      <c r="T216"/>
      <c r="U216"/>
    </row>
    <row r="217" spans="1:21" ht="16" x14ac:dyDescent="0.2">
      <c r="A217"/>
      <c r="B217"/>
      <c r="C217"/>
      <c r="D217"/>
      <c r="E217"/>
      <c r="F217"/>
      <c r="G217"/>
      <c r="H217"/>
      <c r="I217"/>
      <c r="J217"/>
      <c r="K217"/>
      <c r="L217"/>
      <c r="M217"/>
      <c r="N217"/>
      <c r="O217"/>
      <c r="P217"/>
      <c r="Q217"/>
      <c r="R217"/>
      <c r="S217"/>
      <c r="T217"/>
      <c r="U217"/>
    </row>
    <row r="218" spans="1:21" ht="16" x14ac:dyDescent="0.2">
      <c r="A218"/>
      <c r="B218"/>
      <c r="C218"/>
      <c r="D218"/>
      <c r="E218"/>
      <c r="F218"/>
      <c r="G218"/>
      <c r="H218"/>
      <c r="I218"/>
      <c r="J218"/>
      <c r="K218"/>
      <c r="L218"/>
      <c r="M218"/>
      <c r="N218"/>
      <c r="O218"/>
      <c r="P218"/>
      <c r="Q218"/>
      <c r="R218"/>
      <c r="S218"/>
      <c r="T218"/>
      <c r="U218"/>
    </row>
    <row r="219" spans="1:21" ht="16" x14ac:dyDescent="0.2">
      <c r="A219"/>
      <c r="B219"/>
      <c r="C219"/>
      <c r="D219"/>
      <c r="E219"/>
      <c r="F219"/>
      <c r="G219"/>
      <c r="H219"/>
      <c r="I219"/>
      <c r="J219"/>
      <c r="K219"/>
      <c r="L219"/>
      <c r="M219"/>
      <c r="N219"/>
      <c r="O219"/>
      <c r="P219"/>
      <c r="Q219"/>
      <c r="R219"/>
      <c r="S219"/>
      <c r="T219"/>
      <c r="U219"/>
    </row>
    <row r="220" spans="1:21" ht="16" x14ac:dyDescent="0.2">
      <c r="A220"/>
      <c r="B220"/>
      <c r="C220"/>
      <c r="D220"/>
      <c r="E220"/>
      <c r="F220"/>
      <c r="G220"/>
      <c r="H220"/>
      <c r="I220"/>
      <c r="J220"/>
      <c r="K220"/>
      <c r="L220"/>
      <c r="M220"/>
      <c r="N220"/>
      <c r="O220"/>
      <c r="P220"/>
      <c r="Q220"/>
      <c r="R220"/>
      <c r="S220"/>
      <c r="T220"/>
      <c r="U220"/>
    </row>
    <row r="221" spans="1:21" ht="16" x14ac:dyDescent="0.2">
      <c r="A221"/>
      <c r="B221"/>
      <c r="C221"/>
      <c r="D221"/>
      <c r="E221"/>
      <c r="F221"/>
      <c r="G221"/>
      <c r="H221"/>
      <c r="I221"/>
      <c r="J221"/>
      <c r="K221"/>
      <c r="L221"/>
      <c r="M221"/>
      <c r="N221"/>
      <c r="O221"/>
      <c r="P221"/>
      <c r="Q221"/>
      <c r="R221"/>
      <c r="S221"/>
      <c r="T221"/>
      <c r="U221"/>
    </row>
    <row r="222" spans="1:21" ht="16" x14ac:dyDescent="0.2">
      <c r="A222"/>
      <c r="B222"/>
      <c r="C222"/>
      <c r="D222"/>
      <c r="E222"/>
      <c r="F222"/>
      <c r="G222"/>
      <c r="H222"/>
      <c r="I222"/>
      <c r="J222"/>
      <c r="K222"/>
      <c r="L222"/>
      <c r="M222"/>
      <c r="N222"/>
      <c r="O222"/>
      <c r="P222"/>
      <c r="Q222"/>
      <c r="R222"/>
      <c r="S222"/>
      <c r="T222"/>
      <c r="U222"/>
    </row>
    <row r="223" spans="1:21" ht="16" x14ac:dyDescent="0.2">
      <c r="A223"/>
      <c r="B223"/>
      <c r="C223"/>
      <c r="D223"/>
      <c r="E223"/>
      <c r="F223"/>
      <c r="G223"/>
      <c r="H223"/>
      <c r="I223"/>
      <c r="J223"/>
      <c r="K223"/>
      <c r="L223"/>
      <c r="M223"/>
      <c r="N223"/>
      <c r="O223"/>
      <c r="P223"/>
      <c r="Q223"/>
      <c r="R223"/>
      <c r="S223"/>
      <c r="T223"/>
      <c r="U223"/>
    </row>
    <row r="224" spans="1:21" ht="16" x14ac:dyDescent="0.2">
      <c r="A224"/>
      <c r="B224"/>
      <c r="C224"/>
      <c r="D224"/>
      <c r="E224"/>
      <c r="F224"/>
      <c r="G224"/>
      <c r="H224"/>
      <c r="I224"/>
      <c r="J224"/>
      <c r="K224"/>
      <c r="L224"/>
      <c r="M224"/>
      <c r="N224"/>
      <c r="O224"/>
      <c r="P224"/>
      <c r="Q224"/>
      <c r="R224"/>
      <c r="S224"/>
      <c r="T224"/>
      <c r="U224"/>
    </row>
    <row r="225" spans="1:21" ht="16" x14ac:dyDescent="0.2">
      <c r="A225"/>
      <c r="B225"/>
      <c r="C225"/>
      <c r="D225"/>
      <c r="E225"/>
      <c r="F225"/>
      <c r="G225"/>
      <c r="H225"/>
      <c r="I225"/>
      <c r="J225"/>
      <c r="K225"/>
      <c r="L225"/>
      <c r="M225"/>
      <c r="N225"/>
      <c r="O225"/>
      <c r="P225"/>
      <c r="Q225"/>
      <c r="R225"/>
      <c r="S225"/>
      <c r="T225"/>
      <c r="U225"/>
    </row>
    <row r="226" spans="1:21" ht="16" x14ac:dyDescent="0.2">
      <c r="A226"/>
      <c r="B226"/>
      <c r="C226"/>
      <c r="D226"/>
      <c r="E226"/>
      <c r="F226"/>
      <c r="G226"/>
      <c r="H226"/>
      <c r="I226"/>
      <c r="J226"/>
      <c r="K226"/>
      <c r="L226"/>
      <c r="M226"/>
      <c r="N226"/>
      <c r="O226"/>
      <c r="P226"/>
      <c r="Q226"/>
      <c r="R226"/>
      <c r="S226"/>
      <c r="T226"/>
      <c r="U226"/>
    </row>
    <row r="227" spans="1:21" ht="16" x14ac:dyDescent="0.2">
      <c r="A227"/>
      <c r="B227"/>
      <c r="C227"/>
      <c r="D227"/>
      <c r="E227"/>
      <c r="F227"/>
      <c r="G227"/>
      <c r="H227"/>
      <c r="I227"/>
      <c r="J227"/>
      <c r="K227"/>
      <c r="L227"/>
      <c r="M227"/>
      <c r="N227"/>
      <c r="O227"/>
      <c r="P227"/>
      <c r="Q227"/>
      <c r="R227"/>
      <c r="S227"/>
      <c r="T227"/>
      <c r="U227"/>
    </row>
    <row r="228" spans="1:21" ht="16" x14ac:dyDescent="0.2">
      <c r="A228"/>
      <c r="B228"/>
      <c r="C228"/>
      <c r="D228"/>
      <c r="E228"/>
      <c r="F228"/>
      <c r="G228"/>
      <c r="H228"/>
      <c r="I228"/>
      <c r="J228"/>
      <c r="K228"/>
      <c r="L228"/>
      <c r="M228"/>
      <c r="N228"/>
      <c r="O228"/>
      <c r="P228"/>
      <c r="Q228"/>
      <c r="R228"/>
      <c r="S228"/>
      <c r="T228"/>
      <c r="U228"/>
    </row>
    <row r="229" spans="1:21" ht="16" x14ac:dyDescent="0.2">
      <c r="A229"/>
      <c r="B229"/>
      <c r="C229"/>
      <c r="D229"/>
      <c r="E229"/>
      <c r="F229"/>
      <c r="G229"/>
      <c r="H229"/>
      <c r="I229"/>
      <c r="J229"/>
      <c r="K229"/>
      <c r="L229"/>
      <c r="M229"/>
      <c r="N229"/>
      <c r="O229"/>
      <c r="P229"/>
      <c r="Q229"/>
      <c r="R229"/>
      <c r="S229"/>
      <c r="T229"/>
      <c r="U229"/>
    </row>
    <row r="230" spans="1:21" ht="16" x14ac:dyDescent="0.2">
      <c r="A230"/>
      <c r="B230"/>
      <c r="C230"/>
      <c r="D230"/>
      <c r="E230"/>
      <c r="F230"/>
      <c r="G230"/>
      <c r="H230"/>
      <c r="I230"/>
      <c r="J230"/>
      <c r="K230"/>
      <c r="L230"/>
      <c r="M230"/>
      <c r="N230"/>
      <c r="O230"/>
      <c r="P230"/>
      <c r="Q230"/>
      <c r="R230"/>
      <c r="S230"/>
      <c r="T230"/>
      <c r="U230"/>
    </row>
    <row r="231" spans="1:21" ht="16" x14ac:dyDescent="0.2">
      <c r="A231"/>
      <c r="B231"/>
      <c r="C231"/>
      <c r="D231"/>
      <c r="E231"/>
      <c r="F231"/>
      <c r="G231"/>
      <c r="H231"/>
      <c r="I231"/>
      <c r="J231"/>
      <c r="K231"/>
      <c r="L231"/>
      <c r="M231"/>
      <c r="N231"/>
      <c r="O231"/>
      <c r="P231"/>
      <c r="Q231"/>
      <c r="R231"/>
      <c r="S231"/>
      <c r="T231"/>
      <c r="U231"/>
    </row>
    <row r="232" spans="1:21" ht="16" x14ac:dyDescent="0.2">
      <c r="A232"/>
      <c r="B232"/>
      <c r="C232"/>
      <c r="D232"/>
      <c r="E232"/>
      <c r="F232"/>
      <c r="G232"/>
      <c r="H232"/>
      <c r="I232"/>
      <c r="J232"/>
      <c r="K232"/>
      <c r="L232"/>
      <c r="M232"/>
      <c r="N232"/>
      <c r="O232"/>
      <c r="P232"/>
      <c r="Q232"/>
      <c r="R232"/>
      <c r="S232"/>
      <c r="T232"/>
      <c r="U232"/>
    </row>
    <row r="233" spans="1:21" ht="16" x14ac:dyDescent="0.2">
      <c r="A233"/>
      <c r="B233"/>
      <c r="C233"/>
      <c r="D233"/>
      <c r="E233"/>
      <c r="F233"/>
      <c r="G233"/>
      <c r="H233"/>
      <c r="I233"/>
      <c r="J233"/>
      <c r="K233"/>
      <c r="L233"/>
      <c r="M233"/>
      <c r="N233"/>
      <c r="O233"/>
      <c r="P233"/>
      <c r="Q233"/>
      <c r="R233"/>
      <c r="S233"/>
      <c r="T233"/>
      <c r="U233"/>
    </row>
    <row r="234" spans="1:21" ht="16" x14ac:dyDescent="0.2">
      <c r="A234"/>
      <c r="B234"/>
      <c r="C234"/>
      <c r="D234"/>
      <c r="E234"/>
      <c r="F234"/>
      <c r="G234"/>
      <c r="H234"/>
      <c r="I234"/>
      <c r="J234"/>
      <c r="K234"/>
      <c r="L234"/>
      <c r="M234"/>
      <c r="N234"/>
      <c r="O234"/>
      <c r="P234"/>
      <c r="Q234"/>
      <c r="R234"/>
      <c r="S234"/>
      <c r="T234"/>
      <c r="U234"/>
    </row>
    <row r="235" spans="1:21" ht="16" x14ac:dyDescent="0.2">
      <c r="A235"/>
      <c r="B235"/>
      <c r="C235"/>
      <c r="D235"/>
      <c r="E235"/>
      <c r="F235"/>
      <c r="G235"/>
      <c r="H235"/>
      <c r="I235"/>
      <c r="J235"/>
      <c r="K235"/>
      <c r="L235"/>
      <c r="M235"/>
      <c r="N235"/>
      <c r="O235"/>
      <c r="P235"/>
      <c r="Q235"/>
      <c r="R235"/>
      <c r="S235"/>
      <c r="T235"/>
      <c r="U235"/>
    </row>
    <row r="236" spans="1:21" ht="16" x14ac:dyDescent="0.2">
      <c r="A236"/>
      <c r="B236"/>
      <c r="C236"/>
      <c r="D236"/>
      <c r="E236"/>
      <c r="F236"/>
      <c r="G236"/>
      <c r="H236"/>
      <c r="I236"/>
      <c r="J236"/>
      <c r="K236"/>
      <c r="L236"/>
      <c r="M236"/>
      <c r="N236"/>
      <c r="O236"/>
      <c r="P236"/>
      <c r="Q236"/>
      <c r="R236"/>
      <c r="S236"/>
      <c r="T236"/>
      <c r="U236"/>
    </row>
    <row r="237" spans="1:21" ht="16" x14ac:dyDescent="0.2">
      <c r="A237"/>
      <c r="B237"/>
      <c r="C237"/>
      <c r="D237"/>
      <c r="E237"/>
      <c r="F237"/>
      <c r="G237"/>
      <c r="H237"/>
      <c r="I237"/>
      <c r="J237"/>
      <c r="K237"/>
      <c r="L237"/>
      <c r="M237"/>
      <c r="N237"/>
      <c r="O237"/>
      <c r="P237"/>
      <c r="Q237"/>
      <c r="R237"/>
      <c r="S237"/>
      <c r="T237"/>
      <c r="U237"/>
    </row>
    <row r="238" spans="1:21" ht="16" x14ac:dyDescent="0.2">
      <c r="A238"/>
      <c r="B238"/>
      <c r="C238"/>
      <c r="D238"/>
      <c r="E238"/>
      <c r="F238"/>
      <c r="G238"/>
      <c r="H238"/>
      <c r="I238"/>
      <c r="J238"/>
      <c r="K238"/>
      <c r="L238"/>
      <c r="M238"/>
      <c r="N238"/>
      <c r="O238"/>
      <c r="P238"/>
      <c r="Q238"/>
      <c r="R238"/>
      <c r="S238"/>
      <c r="T238"/>
      <c r="U238"/>
    </row>
    <row r="239" spans="1:21" ht="16" x14ac:dyDescent="0.2">
      <c r="A239"/>
      <c r="B239"/>
      <c r="C239"/>
      <c r="D239"/>
      <c r="E239"/>
      <c r="F239"/>
      <c r="G239"/>
      <c r="H239"/>
      <c r="I239"/>
      <c r="J239"/>
      <c r="K239"/>
      <c r="L239"/>
      <c r="M239"/>
      <c r="N239"/>
      <c r="O239"/>
      <c r="P239"/>
      <c r="Q239"/>
      <c r="R239"/>
      <c r="S239"/>
      <c r="T239"/>
      <c r="U239"/>
    </row>
    <row r="240" spans="1:21" ht="16" x14ac:dyDescent="0.2">
      <c r="A240"/>
      <c r="B240"/>
      <c r="C240"/>
      <c r="D240"/>
      <c r="E240"/>
      <c r="F240"/>
      <c r="G240"/>
      <c r="H240"/>
      <c r="I240"/>
      <c r="J240"/>
      <c r="K240"/>
      <c r="L240"/>
      <c r="M240"/>
      <c r="N240"/>
      <c r="O240"/>
      <c r="P240"/>
      <c r="Q240"/>
      <c r="R240"/>
      <c r="S240"/>
      <c r="T240"/>
      <c r="U240"/>
    </row>
    <row r="241" spans="1:21" ht="16" x14ac:dyDescent="0.2">
      <c r="A241"/>
      <c r="B241"/>
      <c r="C241"/>
      <c r="D241"/>
      <c r="E241"/>
      <c r="F241"/>
      <c r="G241"/>
      <c r="H241"/>
      <c r="I241"/>
      <c r="J241"/>
      <c r="K241"/>
      <c r="L241"/>
      <c r="M241"/>
      <c r="N241"/>
      <c r="O241"/>
      <c r="P241"/>
      <c r="Q241"/>
      <c r="R241"/>
      <c r="S241"/>
      <c r="T241"/>
      <c r="U241"/>
    </row>
    <row r="242" spans="1:21" ht="16" x14ac:dyDescent="0.2">
      <c r="A242"/>
      <c r="B242"/>
      <c r="C242"/>
      <c r="D242"/>
      <c r="E242"/>
      <c r="F242"/>
      <c r="G242"/>
      <c r="H242"/>
      <c r="I242"/>
      <c r="J242"/>
      <c r="K242"/>
      <c r="L242"/>
      <c r="M242"/>
      <c r="N242"/>
      <c r="O242"/>
      <c r="P242"/>
      <c r="Q242"/>
      <c r="R242"/>
      <c r="S242"/>
      <c r="T242"/>
      <c r="U242"/>
    </row>
    <row r="243" spans="1:21" ht="16" x14ac:dyDescent="0.2">
      <c r="A243"/>
      <c r="B243"/>
      <c r="C243"/>
      <c r="D243"/>
      <c r="E243"/>
      <c r="F243"/>
      <c r="G243"/>
      <c r="H243"/>
      <c r="I243"/>
      <c r="J243"/>
      <c r="K243"/>
      <c r="L243"/>
      <c r="M243"/>
      <c r="N243"/>
      <c r="O243"/>
      <c r="P243"/>
      <c r="Q243"/>
      <c r="R243"/>
      <c r="S243"/>
      <c r="T243"/>
      <c r="U243"/>
    </row>
    <row r="244" spans="1:21" ht="16" x14ac:dyDescent="0.2">
      <c r="A244"/>
      <c r="B244"/>
      <c r="C244"/>
      <c r="D244"/>
      <c r="E244"/>
      <c r="F244"/>
      <c r="G244"/>
      <c r="H244"/>
      <c r="I244"/>
      <c r="J244"/>
      <c r="K244"/>
      <c r="L244"/>
      <c r="M244"/>
      <c r="N244"/>
      <c r="O244"/>
      <c r="P244"/>
      <c r="Q244"/>
      <c r="R244"/>
      <c r="S244"/>
      <c r="T244"/>
      <c r="U244"/>
    </row>
    <row r="245" spans="1:21" ht="16" x14ac:dyDescent="0.2">
      <c r="A245"/>
      <c r="B245"/>
      <c r="C245"/>
      <c r="D245"/>
      <c r="E245"/>
      <c r="F245"/>
      <c r="G245"/>
      <c r="H245"/>
      <c r="I245"/>
      <c r="J245"/>
      <c r="K245"/>
      <c r="L245"/>
      <c r="M245"/>
      <c r="N245"/>
      <c r="O245"/>
      <c r="P245"/>
      <c r="Q245"/>
      <c r="R245"/>
      <c r="S245"/>
      <c r="T245"/>
      <c r="U245"/>
    </row>
    <row r="246" spans="1:21" ht="16" x14ac:dyDescent="0.2">
      <c r="A246"/>
      <c r="B246"/>
      <c r="C246"/>
      <c r="D246"/>
      <c r="E246"/>
      <c r="F246"/>
      <c r="G246"/>
      <c r="H246"/>
      <c r="I246"/>
      <c r="J246"/>
      <c r="K246"/>
      <c r="L246"/>
      <c r="M246"/>
      <c r="N246"/>
      <c r="O246"/>
      <c r="P246"/>
      <c r="Q246"/>
      <c r="R246"/>
      <c r="S246"/>
      <c r="T246"/>
      <c r="U246"/>
    </row>
    <row r="247" spans="1:21" ht="16" x14ac:dyDescent="0.2">
      <c r="A247"/>
      <c r="B247"/>
      <c r="C247"/>
      <c r="D247"/>
      <c r="E247"/>
      <c r="F247"/>
      <c r="G247"/>
      <c r="H247"/>
      <c r="I247"/>
      <c r="J247"/>
      <c r="K247"/>
      <c r="L247"/>
      <c r="M247"/>
      <c r="N247"/>
      <c r="O247"/>
      <c r="P247"/>
      <c r="Q247"/>
      <c r="R247"/>
      <c r="S247"/>
      <c r="T247"/>
      <c r="U247"/>
    </row>
    <row r="248" spans="1:21" ht="16" x14ac:dyDescent="0.2">
      <c r="A248"/>
      <c r="B248"/>
      <c r="C248"/>
      <c r="D248"/>
      <c r="E248"/>
      <c r="F248"/>
      <c r="G248"/>
      <c r="H248"/>
      <c r="I248"/>
      <c r="J248"/>
      <c r="K248"/>
      <c r="L248"/>
      <c r="M248"/>
      <c r="N248"/>
      <c r="O248"/>
      <c r="P248"/>
      <c r="Q248"/>
      <c r="R248"/>
      <c r="S248"/>
      <c r="T248"/>
      <c r="U248"/>
    </row>
    <row r="249" spans="1:21" ht="16" x14ac:dyDescent="0.2">
      <c r="A249"/>
      <c r="B249"/>
      <c r="C249"/>
      <c r="D249"/>
      <c r="E249"/>
      <c r="F249"/>
      <c r="G249"/>
      <c r="H249"/>
      <c r="I249"/>
      <c r="J249"/>
      <c r="K249"/>
      <c r="L249"/>
      <c r="M249"/>
      <c r="N249"/>
      <c r="O249"/>
      <c r="P249"/>
      <c r="Q249"/>
      <c r="R249"/>
      <c r="S249"/>
      <c r="T249"/>
      <c r="U249"/>
    </row>
    <row r="250" spans="1:21" ht="16" x14ac:dyDescent="0.2">
      <c r="A250"/>
      <c r="B250"/>
      <c r="C250"/>
      <c r="D250"/>
      <c r="E250"/>
      <c r="F250"/>
      <c r="G250"/>
      <c r="H250"/>
      <c r="I250"/>
      <c r="J250"/>
      <c r="K250"/>
      <c r="L250"/>
      <c r="M250"/>
      <c r="N250"/>
      <c r="O250"/>
      <c r="P250"/>
      <c r="Q250"/>
      <c r="R250"/>
      <c r="S250"/>
      <c r="T250"/>
      <c r="U250"/>
    </row>
    <row r="251" spans="1:21" ht="16" x14ac:dyDescent="0.2">
      <c r="A251"/>
      <c r="B251"/>
      <c r="C251"/>
      <c r="D251"/>
      <c r="E251"/>
      <c r="F251"/>
      <c r="G251"/>
      <c r="H251"/>
      <c r="I251"/>
      <c r="J251"/>
      <c r="K251"/>
      <c r="L251"/>
      <c r="M251"/>
      <c r="N251"/>
      <c r="O251"/>
      <c r="P251"/>
      <c r="Q251"/>
      <c r="R251"/>
      <c r="S251"/>
      <c r="T251"/>
      <c r="U251"/>
    </row>
    <row r="252" spans="1:21" ht="16" x14ac:dyDescent="0.2">
      <c r="A252"/>
      <c r="B252"/>
      <c r="C252"/>
      <c r="D252"/>
      <c r="E252"/>
      <c r="F252"/>
      <c r="G252"/>
      <c r="H252"/>
      <c r="I252"/>
      <c r="J252"/>
      <c r="K252"/>
      <c r="L252"/>
      <c r="M252"/>
      <c r="N252"/>
      <c r="O252"/>
      <c r="P252"/>
      <c r="Q252"/>
      <c r="R252"/>
      <c r="S252"/>
      <c r="T252"/>
      <c r="U252"/>
    </row>
    <row r="253" spans="1:21" ht="16" x14ac:dyDescent="0.2">
      <c r="A253"/>
      <c r="B253"/>
      <c r="C253"/>
      <c r="D253"/>
      <c r="E253"/>
      <c r="F253"/>
      <c r="G253"/>
      <c r="H253"/>
      <c r="I253"/>
      <c r="J253"/>
      <c r="K253"/>
      <c r="L253"/>
      <c r="M253"/>
      <c r="N253"/>
      <c r="O253"/>
      <c r="P253"/>
      <c r="Q253"/>
      <c r="R253"/>
      <c r="S253"/>
      <c r="T253"/>
      <c r="U253"/>
    </row>
    <row r="254" spans="1:21" ht="16" x14ac:dyDescent="0.2">
      <c r="A254"/>
      <c r="B254"/>
      <c r="C254"/>
      <c r="D254"/>
      <c r="E254"/>
      <c r="F254"/>
      <c r="G254"/>
      <c r="H254"/>
      <c r="I254"/>
      <c r="J254"/>
      <c r="K254"/>
      <c r="L254"/>
      <c r="M254"/>
      <c r="N254"/>
      <c r="O254"/>
      <c r="P254"/>
      <c r="Q254"/>
      <c r="R254"/>
      <c r="S254"/>
      <c r="T254"/>
      <c r="U254"/>
    </row>
    <row r="255" spans="1:21" ht="16" x14ac:dyDescent="0.2">
      <c r="A255"/>
      <c r="B255"/>
      <c r="C255"/>
      <c r="D255"/>
      <c r="E255"/>
      <c r="F255"/>
      <c r="G255"/>
      <c r="H255"/>
      <c r="I255"/>
      <c r="J255"/>
      <c r="K255"/>
      <c r="L255"/>
      <c r="M255"/>
      <c r="N255"/>
      <c r="O255"/>
      <c r="P255"/>
      <c r="Q255"/>
      <c r="R255"/>
      <c r="S255"/>
      <c r="T255"/>
      <c r="U255"/>
    </row>
    <row r="256" spans="1:21" ht="16" x14ac:dyDescent="0.2">
      <c r="A256"/>
      <c r="B256"/>
      <c r="C256"/>
      <c r="D256"/>
      <c r="E256"/>
      <c r="F256"/>
      <c r="G256"/>
      <c r="H256"/>
      <c r="I256"/>
      <c r="J256"/>
      <c r="K256"/>
      <c r="L256"/>
      <c r="M256"/>
      <c r="N256"/>
      <c r="O256"/>
      <c r="P256"/>
      <c r="Q256"/>
      <c r="R256"/>
      <c r="S256"/>
      <c r="T256"/>
      <c r="U256"/>
    </row>
    <row r="257" spans="1:21" ht="16" x14ac:dyDescent="0.2">
      <c r="A257"/>
      <c r="B257"/>
      <c r="C257"/>
      <c r="D257"/>
      <c r="E257"/>
      <c r="F257"/>
      <c r="G257"/>
      <c r="H257"/>
      <c r="I257"/>
      <c r="J257"/>
      <c r="K257"/>
      <c r="L257"/>
      <c r="M257"/>
      <c r="N257"/>
      <c r="O257"/>
      <c r="P257"/>
      <c r="Q257"/>
      <c r="R257"/>
      <c r="S257"/>
      <c r="T257"/>
      <c r="U257"/>
    </row>
    <row r="258" spans="1:21" ht="16" x14ac:dyDescent="0.2">
      <c r="A258"/>
      <c r="B258"/>
      <c r="C258"/>
      <c r="D258"/>
      <c r="E258"/>
      <c r="F258"/>
      <c r="G258"/>
      <c r="H258"/>
      <c r="I258"/>
      <c r="J258"/>
      <c r="K258"/>
      <c r="L258"/>
      <c r="M258"/>
      <c r="N258"/>
      <c r="O258"/>
      <c r="P258"/>
      <c r="Q258"/>
      <c r="R258"/>
      <c r="S258"/>
      <c r="T258"/>
      <c r="U258"/>
    </row>
    <row r="259" spans="1:21" ht="16" x14ac:dyDescent="0.2">
      <c r="A259"/>
      <c r="B259"/>
      <c r="C259"/>
      <c r="D259"/>
      <c r="E259"/>
      <c r="F259"/>
      <c r="G259"/>
      <c r="H259"/>
      <c r="I259"/>
      <c r="J259"/>
      <c r="K259"/>
      <c r="L259"/>
      <c r="M259"/>
      <c r="N259"/>
      <c r="O259"/>
      <c r="P259"/>
      <c r="Q259"/>
      <c r="R259"/>
      <c r="S259"/>
      <c r="T259"/>
      <c r="U259"/>
    </row>
    <row r="260" spans="1:21" ht="16" x14ac:dyDescent="0.2">
      <c r="A260"/>
      <c r="B260"/>
      <c r="C260"/>
      <c r="D260"/>
      <c r="E260"/>
      <c r="F260"/>
      <c r="G260"/>
      <c r="H260"/>
      <c r="I260"/>
      <c r="J260"/>
      <c r="K260"/>
      <c r="L260"/>
      <c r="M260"/>
      <c r="N260"/>
      <c r="O260"/>
      <c r="P260"/>
      <c r="Q260"/>
      <c r="R260"/>
      <c r="S260"/>
      <c r="T260"/>
      <c r="U260"/>
    </row>
    <row r="261" spans="1:21" ht="16" x14ac:dyDescent="0.2">
      <c r="A261"/>
      <c r="B261"/>
      <c r="C261"/>
      <c r="D261"/>
      <c r="E261"/>
      <c r="F261"/>
      <c r="G261"/>
      <c r="H261"/>
      <c r="I261"/>
      <c r="J261"/>
      <c r="K261"/>
      <c r="L261"/>
      <c r="M261"/>
      <c r="N261"/>
      <c r="O261"/>
      <c r="P261"/>
      <c r="Q261"/>
      <c r="R261"/>
      <c r="S261"/>
      <c r="T261"/>
      <c r="U261"/>
    </row>
    <row r="262" spans="1:21" ht="16" x14ac:dyDescent="0.2">
      <c r="A262"/>
      <c r="B262"/>
      <c r="C262"/>
      <c r="D262"/>
      <c r="E262"/>
      <c r="F262"/>
      <c r="G262"/>
      <c r="H262"/>
      <c r="I262"/>
      <c r="J262"/>
      <c r="K262"/>
      <c r="L262"/>
      <c r="M262"/>
      <c r="N262"/>
      <c r="O262"/>
      <c r="P262"/>
      <c r="Q262"/>
      <c r="R262"/>
      <c r="S262"/>
      <c r="T262"/>
      <c r="U262"/>
    </row>
    <row r="263" spans="1:21" ht="16" x14ac:dyDescent="0.2">
      <c r="A263"/>
      <c r="B263"/>
      <c r="C263"/>
      <c r="D263"/>
      <c r="E263"/>
      <c r="F263"/>
      <c r="G263"/>
      <c r="H263"/>
      <c r="I263"/>
      <c r="J263"/>
      <c r="K263"/>
      <c r="L263"/>
      <c r="M263"/>
      <c r="N263"/>
      <c r="O263"/>
      <c r="P263"/>
      <c r="Q263"/>
      <c r="R263"/>
      <c r="S263"/>
      <c r="T263"/>
      <c r="U263"/>
    </row>
    <row r="264" spans="1:21" ht="16" x14ac:dyDescent="0.2">
      <c r="A264"/>
      <c r="B264"/>
      <c r="C264"/>
      <c r="D264"/>
      <c r="E264"/>
      <c r="F264"/>
      <c r="G264"/>
      <c r="H264"/>
      <c r="I264"/>
      <c r="J264"/>
      <c r="K264"/>
      <c r="L264"/>
      <c r="M264"/>
      <c r="N264"/>
      <c r="O264"/>
      <c r="P264"/>
      <c r="Q264"/>
      <c r="R264"/>
      <c r="S264"/>
      <c r="T264"/>
      <c r="U264"/>
    </row>
    <row r="265" spans="1:21" ht="16" x14ac:dyDescent="0.2">
      <c r="A265"/>
      <c r="B265"/>
      <c r="C265"/>
      <c r="D265"/>
      <c r="E265"/>
      <c r="F265"/>
      <c r="G265"/>
      <c r="H265"/>
      <c r="I265"/>
      <c r="J265"/>
      <c r="K265"/>
      <c r="L265"/>
      <c r="M265"/>
      <c r="N265"/>
      <c r="O265"/>
      <c r="P265"/>
      <c r="Q265"/>
      <c r="R265"/>
      <c r="S265"/>
      <c r="T265"/>
      <c r="U265"/>
    </row>
    <row r="266" spans="1:21" ht="16" x14ac:dyDescent="0.2">
      <c r="A266"/>
      <c r="B266"/>
      <c r="C266"/>
      <c r="D266"/>
      <c r="E266"/>
      <c r="F266"/>
      <c r="G266"/>
      <c r="H266"/>
      <c r="I266"/>
      <c r="J266"/>
      <c r="K266"/>
      <c r="L266"/>
      <c r="M266"/>
      <c r="N266"/>
      <c r="O266"/>
      <c r="P266"/>
      <c r="Q266"/>
      <c r="R266"/>
      <c r="S266"/>
      <c r="T266"/>
      <c r="U266"/>
    </row>
    <row r="267" spans="1:21" ht="16" x14ac:dyDescent="0.2">
      <c r="A267"/>
      <c r="B267"/>
      <c r="C267"/>
      <c r="D267"/>
      <c r="E267"/>
      <c r="F267"/>
      <c r="G267"/>
      <c r="H267"/>
      <c r="I267"/>
      <c r="J267"/>
      <c r="K267"/>
      <c r="L267"/>
      <c r="M267"/>
      <c r="N267"/>
      <c r="O267"/>
      <c r="P267"/>
      <c r="Q267"/>
      <c r="R267"/>
      <c r="S267"/>
      <c r="T267"/>
      <c r="U267"/>
    </row>
    <row r="268" spans="1:21" ht="16" x14ac:dyDescent="0.2">
      <c r="A268"/>
      <c r="B268"/>
      <c r="C268"/>
      <c r="D268"/>
      <c r="E268"/>
      <c r="F268"/>
      <c r="G268"/>
      <c r="H268"/>
      <c r="I268"/>
      <c r="J268"/>
      <c r="K268"/>
      <c r="L268"/>
      <c r="M268"/>
      <c r="N268"/>
      <c r="O268"/>
      <c r="P268"/>
      <c r="Q268"/>
      <c r="R268"/>
      <c r="S268"/>
      <c r="T268"/>
      <c r="U268"/>
    </row>
    <row r="269" spans="1:21" ht="16" x14ac:dyDescent="0.2">
      <c r="A269"/>
      <c r="B269"/>
      <c r="C269"/>
      <c r="D269"/>
      <c r="E269"/>
      <c r="F269"/>
      <c r="G269"/>
      <c r="H269"/>
      <c r="I269"/>
      <c r="J269"/>
      <c r="K269"/>
      <c r="L269"/>
      <c r="M269"/>
      <c r="N269"/>
      <c r="O269"/>
      <c r="P269"/>
      <c r="Q269"/>
      <c r="R269"/>
      <c r="S269"/>
      <c r="T269"/>
      <c r="U269"/>
    </row>
    <row r="270" spans="1:21" ht="16" x14ac:dyDescent="0.2">
      <c r="A270"/>
      <c r="B270"/>
      <c r="C270"/>
      <c r="D270"/>
      <c r="E270"/>
      <c r="F270"/>
      <c r="G270"/>
      <c r="H270"/>
      <c r="I270"/>
      <c r="J270"/>
      <c r="K270"/>
      <c r="L270"/>
      <c r="M270"/>
      <c r="N270"/>
      <c r="O270"/>
      <c r="P270"/>
      <c r="Q270"/>
      <c r="R270"/>
      <c r="S270"/>
      <c r="T270"/>
      <c r="U270"/>
    </row>
    <row r="271" spans="1:21" ht="16" x14ac:dyDescent="0.2">
      <c r="A271"/>
      <c r="B271"/>
      <c r="C271"/>
      <c r="D271"/>
      <c r="E271"/>
      <c r="F271"/>
      <c r="G271"/>
      <c r="H271"/>
      <c r="I271"/>
      <c r="J271"/>
      <c r="K271"/>
      <c r="L271"/>
      <c r="M271"/>
      <c r="N271"/>
      <c r="O271"/>
      <c r="P271"/>
      <c r="Q271"/>
      <c r="R271"/>
      <c r="S271"/>
      <c r="T271"/>
      <c r="U271"/>
    </row>
    <row r="272" spans="1:21" ht="16" x14ac:dyDescent="0.2">
      <c r="A272"/>
      <c r="B272"/>
      <c r="C272"/>
      <c r="D272"/>
      <c r="E272"/>
      <c r="F272"/>
      <c r="G272"/>
      <c r="H272"/>
      <c r="I272"/>
      <c r="J272"/>
      <c r="K272"/>
      <c r="L272"/>
      <c r="M272"/>
      <c r="N272"/>
      <c r="O272"/>
      <c r="P272"/>
      <c r="Q272"/>
      <c r="R272"/>
      <c r="S272"/>
      <c r="T272"/>
      <c r="U272"/>
    </row>
    <row r="273" spans="1:21" ht="16" x14ac:dyDescent="0.2">
      <c r="A273"/>
      <c r="B273"/>
      <c r="C273"/>
      <c r="D273"/>
      <c r="E273"/>
      <c r="F273"/>
      <c r="G273"/>
      <c r="H273"/>
      <c r="I273"/>
      <c r="J273"/>
      <c r="K273"/>
      <c r="L273"/>
      <c r="M273"/>
      <c r="N273"/>
      <c r="O273"/>
      <c r="P273"/>
      <c r="Q273"/>
      <c r="R273"/>
      <c r="S273"/>
      <c r="T273"/>
      <c r="U273"/>
    </row>
    <row r="274" spans="1:21" ht="16" x14ac:dyDescent="0.2">
      <c r="A274"/>
      <c r="B274"/>
      <c r="C274"/>
      <c r="D274"/>
      <c r="E274"/>
      <c r="F274"/>
      <c r="G274"/>
      <c r="H274"/>
      <c r="I274"/>
      <c r="J274"/>
      <c r="K274"/>
      <c r="L274"/>
      <c r="M274"/>
      <c r="N274"/>
      <c r="O274"/>
      <c r="P274"/>
      <c r="Q274"/>
      <c r="R274"/>
      <c r="S274"/>
      <c r="T274"/>
      <c r="U274"/>
    </row>
    <row r="275" spans="1:21" ht="16" x14ac:dyDescent="0.2">
      <c r="A275"/>
      <c r="B275"/>
      <c r="C275"/>
      <c r="D275"/>
      <c r="E275"/>
      <c r="F275"/>
      <c r="G275"/>
      <c r="H275"/>
      <c r="I275"/>
      <c r="J275"/>
      <c r="K275"/>
      <c r="L275"/>
      <c r="M275"/>
      <c r="N275"/>
      <c r="O275"/>
      <c r="P275"/>
      <c r="Q275"/>
      <c r="R275"/>
      <c r="S275"/>
      <c r="T275"/>
      <c r="U275"/>
    </row>
    <row r="276" spans="1:21" ht="16" x14ac:dyDescent="0.2">
      <c r="A276"/>
      <c r="B276"/>
      <c r="C276"/>
      <c r="D276"/>
      <c r="E276"/>
      <c r="F276"/>
      <c r="G276"/>
      <c r="H276"/>
      <c r="I276"/>
      <c r="J276"/>
      <c r="K276"/>
      <c r="L276"/>
      <c r="M276"/>
      <c r="N276"/>
      <c r="O276"/>
      <c r="P276"/>
      <c r="Q276"/>
      <c r="R276"/>
      <c r="S276"/>
      <c r="T276"/>
      <c r="U276"/>
    </row>
    <row r="277" spans="1:21" ht="16" x14ac:dyDescent="0.2">
      <c r="A277"/>
      <c r="B277"/>
      <c r="C277"/>
      <c r="D277"/>
      <c r="E277"/>
      <c r="F277"/>
      <c r="G277"/>
      <c r="H277"/>
      <c r="I277"/>
      <c r="J277"/>
      <c r="K277"/>
      <c r="L277"/>
      <c r="M277"/>
      <c r="N277"/>
      <c r="O277"/>
      <c r="P277"/>
      <c r="Q277"/>
      <c r="R277"/>
      <c r="S277"/>
      <c r="T277"/>
      <c r="U277"/>
    </row>
    <row r="278" spans="1:21" ht="16" x14ac:dyDescent="0.2">
      <c r="A278"/>
      <c r="B278"/>
      <c r="C278"/>
      <c r="D278"/>
      <c r="E278"/>
      <c r="F278"/>
      <c r="G278"/>
      <c r="H278"/>
      <c r="I278"/>
      <c r="J278"/>
      <c r="K278"/>
      <c r="L278"/>
      <c r="M278"/>
      <c r="N278"/>
      <c r="O278"/>
      <c r="P278"/>
      <c r="Q278"/>
      <c r="R278"/>
      <c r="S278"/>
      <c r="T278"/>
      <c r="U278"/>
    </row>
    <row r="279" spans="1:21" ht="16" x14ac:dyDescent="0.2">
      <c r="A279"/>
      <c r="B279"/>
      <c r="C279"/>
      <c r="D279"/>
      <c r="E279"/>
      <c r="F279"/>
      <c r="G279"/>
      <c r="H279"/>
      <c r="I279"/>
      <c r="J279"/>
      <c r="K279"/>
      <c r="L279"/>
      <c r="M279"/>
      <c r="N279"/>
      <c r="O279"/>
      <c r="P279"/>
      <c r="Q279"/>
      <c r="R279"/>
      <c r="S279"/>
      <c r="T279"/>
      <c r="U279"/>
    </row>
    <row r="280" spans="1:21" ht="16" x14ac:dyDescent="0.2">
      <c r="A280"/>
      <c r="B280"/>
      <c r="C280"/>
      <c r="D280"/>
      <c r="E280"/>
      <c r="F280"/>
      <c r="G280"/>
      <c r="H280"/>
      <c r="I280"/>
      <c r="J280"/>
      <c r="K280"/>
      <c r="L280"/>
      <c r="M280"/>
      <c r="N280"/>
      <c r="O280"/>
      <c r="P280"/>
      <c r="Q280"/>
      <c r="R280"/>
      <c r="S280"/>
      <c r="T280"/>
      <c r="U280"/>
    </row>
    <row r="281" spans="1:21" ht="16" x14ac:dyDescent="0.2">
      <c r="A281"/>
      <c r="B281"/>
      <c r="C281"/>
      <c r="D281"/>
      <c r="E281"/>
      <c r="F281"/>
      <c r="G281"/>
      <c r="H281"/>
      <c r="I281"/>
      <c r="J281"/>
      <c r="K281"/>
      <c r="L281"/>
      <c r="M281"/>
      <c r="N281"/>
      <c r="O281"/>
      <c r="P281"/>
      <c r="Q281"/>
      <c r="R281"/>
      <c r="S281"/>
      <c r="T281"/>
      <c r="U281"/>
    </row>
    <row r="282" spans="1:21" ht="16" x14ac:dyDescent="0.2">
      <c r="A282"/>
      <c r="B282"/>
      <c r="C282"/>
      <c r="D282"/>
      <c r="E282"/>
      <c r="F282"/>
      <c r="G282"/>
      <c r="H282"/>
      <c r="I282"/>
      <c r="J282"/>
      <c r="K282"/>
      <c r="L282"/>
      <c r="M282"/>
      <c r="N282"/>
      <c r="O282"/>
      <c r="P282"/>
      <c r="Q282"/>
      <c r="R282"/>
      <c r="S282"/>
      <c r="T282"/>
      <c r="U282"/>
    </row>
    <row r="283" spans="1:21" ht="16" x14ac:dyDescent="0.2">
      <c r="A283"/>
      <c r="B283"/>
      <c r="C283"/>
      <c r="D283"/>
      <c r="E283"/>
      <c r="F283"/>
      <c r="G283"/>
      <c r="H283"/>
      <c r="I283"/>
      <c r="J283"/>
      <c r="K283"/>
      <c r="L283"/>
      <c r="M283"/>
      <c r="N283"/>
      <c r="O283"/>
      <c r="P283"/>
      <c r="Q283"/>
      <c r="R283"/>
      <c r="S283"/>
      <c r="T283"/>
      <c r="U283"/>
    </row>
    <row r="284" spans="1:21" ht="16" x14ac:dyDescent="0.2">
      <c r="A284"/>
      <c r="B284"/>
      <c r="C284"/>
      <c r="D284"/>
      <c r="E284"/>
      <c r="F284"/>
      <c r="G284"/>
      <c r="H284"/>
      <c r="I284"/>
      <c r="J284"/>
      <c r="K284"/>
      <c r="L284"/>
      <c r="M284"/>
      <c r="N284"/>
      <c r="O284"/>
      <c r="P284"/>
      <c r="Q284"/>
      <c r="R284"/>
      <c r="S284"/>
      <c r="T284"/>
      <c r="U284"/>
    </row>
    <row r="285" spans="1:21" ht="16" x14ac:dyDescent="0.2">
      <c r="A285"/>
      <c r="B285"/>
      <c r="C285"/>
      <c r="D285"/>
      <c r="E285"/>
      <c r="F285"/>
      <c r="G285"/>
      <c r="H285"/>
      <c r="I285"/>
      <c r="J285"/>
      <c r="K285"/>
      <c r="L285"/>
      <c r="M285"/>
      <c r="N285"/>
      <c r="O285"/>
      <c r="P285"/>
      <c r="Q285"/>
      <c r="R285"/>
      <c r="S285"/>
      <c r="T285"/>
      <c r="U285"/>
    </row>
    <row r="286" spans="1:21" ht="16" x14ac:dyDescent="0.2">
      <c r="A286"/>
      <c r="B286"/>
      <c r="C286"/>
      <c r="D286"/>
      <c r="E286"/>
      <c r="F286"/>
      <c r="G286"/>
      <c r="H286"/>
      <c r="I286"/>
      <c r="J286"/>
      <c r="K286"/>
      <c r="L286"/>
      <c r="M286"/>
      <c r="N286"/>
      <c r="O286"/>
      <c r="P286"/>
      <c r="Q286"/>
      <c r="R286"/>
      <c r="S286"/>
      <c r="T286"/>
      <c r="U286"/>
    </row>
    <row r="287" spans="1:21" ht="16" x14ac:dyDescent="0.2">
      <c r="A287"/>
      <c r="B287"/>
      <c r="C287"/>
      <c r="D287"/>
      <c r="E287"/>
      <c r="F287"/>
      <c r="G287"/>
      <c r="H287"/>
      <c r="I287"/>
      <c r="J287"/>
      <c r="K287"/>
      <c r="L287"/>
      <c r="M287"/>
      <c r="N287"/>
      <c r="O287"/>
      <c r="P287"/>
      <c r="Q287"/>
      <c r="R287"/>
      <c r="S287"/>
      <c r="T287"/>
      <c r="U287"/>
    </row>
    <row r="288" spans="1:21" ht="16" x14ac:dyDescent="0.2">
      <c r="A288"/>
      <c r="B288"/>
      <c r="C288"/>
      <c r="D288"/>
      <c r="E288"/>
      <c r="F288"/>
      <c r="G288"/>
      <c r="H288"/>
      <c r="I288"/>
      <c r="J288"/>
      <c r="K288"/>
      <c r="L288"/>
      <c r="M288"/>
      <c r="N288"/>
      <c r="O288"/>
      <c r="P288"/>
      <c r="Q288"/>
      <c r="R288"/>
      <c r="S288"/>
      <c r="T288"/>
      <c r="U288"/>
    </row>
    <row r="289" spans="1:21" ht="16" x14ac:dyDescent="0.2">
      <c r="A289"/>
      <c r="B289"/>
      <c r="C289"/>
      <c r="D289"/>
      <c r="E289"/>
      <c r="F289"/>
      <c r="G289"/>
      <c r="H289"/>
      <c r="I289"/>
      <c r="J289"/>
      <c r="K289"/>
      <c r="L289"/>
      <c r="M289"/>
      <c r="N289"/>
      <c r="O289"/>
      <c r="P289"/>
      <c r="Q289"/>
      <c r="R289"/>
      <c r="S289"/>
      <c r="T289"/>
      <c r="U289"/>
    </row>
    <row r="290" spans="1:21" ht="16" x14ac:dyDescent="0.2">
      <c r="A290"/>
      <c r="B290"/>
      <c r="C290"/>
      <c r="D290"/>
      <c r="E290"/>
      <c r="F290"/>
      <c r="G290"/>
      <c r="H290"/>
      <c r="I290"/>
      <c r="J290"/>
      <c r="K290"/>
      <c r="L290"/>
      <c r="M290"/>
      <c r="N290"/>
      <c r="O290"/>
      <c r="P290"/>
      <c r="Q290"/>
      <c r="R290"/>
      <c r="S290"/>
      <c r="T290"/>
      <c r="U290"/>
    </row>
    <row r="291" spans="1:21" ht="16" x14ac:dyDescent="0.2">
      <c r="A291"/>
      <c r="B291"/>
      <c r="C291"/>
      <c r="D291"/>
      <c r="E291"/>
      <c r="F291"/>
      <c r="G291"/>
      <c r="H291"/>
      <c r="I291"/>
      <c r="J291"/>
      <c r="K291"/>
      <c r="L291"/>
      <c r="M291"/>
      <c r="N291"/>
      <c r="O291"/>
      <c r="P291"/>
      <c r="Q291"/>
      <c r="R291"/>
      <c r="S291"/>
      <c r="T291"/>
      <c r="U291"/>
    </row>
    <row r="292" spans="1:21" ht="16" x14ac:dyDescent="0.2">
      <c r="A292"/>
      <c r="B292"/>
      <c r="C292"/>
      <c r="D292"/>
      <c r="E292"/>
      <c r="F292"/>
      <c r="G292"/>
      <c r="H292"/>
      <c r="I292"/>
      <c r="J292"/>
      <c r="K292"/>
      <c r="L292"/>
      <c r="M292"/>
      <c r="N292"/>
      <c r="O292"/>
      <c r="P292"/>
      <c r="Q292"/>
      <c r="R292"/>
      <c r="S292"/>
      <c r="T292"/>
      <c r="U292"/>
    </row>
    <row r="293" spans="1:21" ht="16" x14ac:dyDescent="0.2">
      <c r="A293"/>
      <c r="B293"/>
      <c r="C293"/>
      <c r="D293"/>
      <c r="E293"/>
      <c r="F293"/>
      <c r="G293"/>
      <c r="H293"/>
      <c r="I293"/>
      <c r="J293"/>
      <c r="K293"/>
      <c r="L293"/>
      <c r="M293"/>
      <c r="N293"/>
      <c r="O293"/>
      <c r="P293"/>
      <c r="Q293"/>
      <c r="R293"/>
      <c r="S293"/>
      <c r="T293"/>
      <c r="U293"/>
    </row>
    <row r="294" spans="1:21" ht="16" x14ac:dyDescent="0.2">
      <c r="A294"/>
      <c r="B294"/>
      <c r="C294"/>
      <c r="D294"/>
      <c r="E294"/>
      <c r="F294"/>
      <c r="G294"/>
      <c r="H294"/>
      <c r="I294"/>
      <c r="J294"/>
      <c r="K294"/>
      <c r="L294"/>
      <c r="M294"/>
      <c r="N294"/>
      <c r="O294"/>
      <c r="P294"/>
      <c r="Q294"/>
      <c r="R294"/>
      <c r="S294"/>
      <c r="T294"/>
      <c r="U294"/>
    </row>
    <row r="295" spans="1:21" ht="16" x14ac:dyDescent="0.2">
      <c r="A295"/>
      <c r="B295"/>
      <c r="C295"/>
      <c r="D295"/>
      <c r="E295"/>
      <c r="F295"/>
      <c r="G295"/>
      <c r="H295"/>
      <c r="I295"/>
      <c r="J295"/>
      <c r="K295"/>
      <c r="L295"/>
      <c r="M295"/>
      <c r="N295"/>
      <c r="O295"/>
      <c r="P295"/>
      <c r="Q295"/>
      <c r="R295"/>
      <c r="S295"/>
      <c r="T295"/>
      <c r="U295"/>
    </row>
    <row r="296" spans="1:21" ht="16" x14ac:dyDescent="0.2">
      <c r="A296"/>
      <c r="B296"/>
      <c r="C296"/>
      <c r="D296"/>
      <c r="E296"/>
      <c r="F296"/>
      <c r="G296"/>
      <c r="H296"/>
      <c r="I296"/>
      <c r="J296"/>
      <c r="K296"/>
      <c r="L296"/>
      <c r="M296"/>
      <c r="N296"/>
      <c r="O296"/>
      <c r="P296"/>
      <c r="Q296"/>
      <c r="R296"/>
      <c r="S296"/>
      <c r="T296"/>
      <c r="U296"/>
    </row>
    <row r="297" spans="1:21" ht="16" x14ac:dyDescent="0.2">
      <c r="A297"/>
      <c r="B297"/>
      <c r="C297"/>
      <c r="D297"/>
      <c r="E297"/>
      <c r="F297"/>
      <c r="G297"/>
      <c r="H297"/>
      <c r="I297"/>
      <c r="J297"/>
      <c r="K297"/>
      <c r="L297"/>
      <c r="M297"/>
      <c r="N297"/>
      <c r="O297"/>
      <c r="P297"/>
      <c r="Q297"/>
      <c r="R297"/>
      <c r="S297"/>
      <c r="T297"/>
      <c r="U297"/>
    </row>
    <row r="298" spans="1:21" ht="16" x14ac:dyDescent="0.2">
      <c r="A298"/>
      <c r="B298"/>
      <c r="C298"/>
      <c r="D298"/>
      <c r="E298"/>
      <c r="F298"/>
      <c r="G298"/>
      <c r="H298"/>
      <c r="I298"/>
      <c r="J298"/>
      <c r="K298"/>
      <c r="L298"/>
      <c r="M298"/>
      <c r="N298"/>
      <c r="O298"/>
      <c r="P298"/>
      <c r="Q298"/>
      <c r="R298"/>
      <c r="S298"/>
      <c r="T298"/>
      <c r="U298"/>
    </row>
    <row r="299" spans="1:21" ht="16" x14ac:dyDescent="0.2">
      <c r="A299"/>
      <c r="B299"/>
      <c r="C299"/>
      <c r="D299"/>
      <c r="E299"/>
      <c r="F299"/>
      <c r="G299"/>
      <c r="H299"/>
      <c r="I299"/>
      <c r="J299"/>
      <c r="K299"/>
      <c r="L299"/>
      <c r="M299"/>
      <c r="N299"/>
      <c r="O299"/>
      <c r="P299"/>
      <c r="Q299"/>
      <c r="R299"/>
      <c r="S299"/>
      <c r="T299"/>
      <c r="U299"/>
    </row>
    <row r="300" spans="1:21" ht="16" x14ac:dyDescent="0.2">
      <c r="A300"/>
      <c r="B300"/>
      <c r="C300"/>
      <c r="D300"/>
      <c r="E300"/>
      <c r="F300"/>
      <c r="G300"/>
      <c r="H300"/>
      <c r="I300"/>
      <c r="J300"/>
      <c r="K300"/>
      <c r="L300"/>
      <c r="M300"/>
      <c r="N300"/>
      <c r="O300"/>
      <c r="P300"/>
      <c r="Q300"/>
      <c r="R300"/>
      <c r="S300"/>
      <c r="T300"/>
      <c r="U300"/>
    </row>
    <row r="301" spans="1:21" ht="16" x14ac:dyDescent="0.2">
      <c r="A301"/>
      <c r="B301"/>
      <c r="C301"/>
      <c r="D301"/>
      <c r="E301"/>
      <c r="F301"/>
      <c r="G301"/>
      <c r="H301"/>
      <c r="I301"/>
      <c r="J301"/>
      <c r="K301"/>
      <c r="L301"/>
      <c r="M301"/>
      <c r="N301"/>
      <c r="O301"/>
      <c r="P301"/>
      <c r="Q301"/>
      <c r="R301"/>
      <c r="S301"/>
      <c r="T301"/>
      <c r="U301"/>
    </row>
    <row r="302" spans="1:21" ht="16" x14ac:dyDescent="0.2">
      <c r="A302"/>
      <c r="B302"/>
      <c r="C302"/>
      <c r="D302"/>
      <c r="E302"/>
      <c r="F302"/>
      <c r="G302"/>
      <c r="H302"/>
      <c r="I302"/>
      <c r="J302"/>
      <c r="K302"/>
      <c r="L302"/>
      <c r="M302"/>
      <c r="N302"/>
      <c r="O302"/>
      <c r="P302"/>
      <c r="Q302"/>
      <c r="R302"/>
      <c r="S302"/>
      <c r="T302"/>
      <c r="U302"/>
    </row>
    <row r="303" spans="1:21" ht="16" x14ac:dyDescent="0.2">
      <c r="A303"/>
      <c r="B303"/>
      <c r="C303"/>
      <c r="D303"/>
      <c r="E303"/>
      <c r="F303"/>
      <c r="G303"/>
      <c r="H303"/>
      <c r="I303"/>
      <c r="J303"/>
      <c r="K303"/>
      <c r="L303"/>
      <c r="M303"/>
      <c r="N303"/>
      <c r="O303"/>
      <c r="P303"/>
      <c r="Q303"/>
      <c r="R303"/>
      <c r="S303"/>
      <c r="T303"/>
      <c r="U303"/>
    </row>
    <row r="304" spans="1:21" ht="16" x14ac:dyDescent="0.2">
      <c r="A304"/>
      <c r="B304"/>
      <c r="C304"/>
      <c r="D304"/>
      <c r="E304"/>
      <c r="F304"/>
      <c r="G304"/>
      <c r="H304"/>
      <c r="I304"/>
      <c r="J304"/>
      <c r="K304"/>
      <c r="L304"/>
      <c r="M304"/>
      <c r="N304"/>
      <c r="O304"/>
      <c r="P304"/>
      <c r="Q304"/>
      <c r="R304"/>
      <c r="S304"/>
      <c r="T304"/>
      <c r="U304"/>
    </row>
    <row r="305" spans="1:21" ht="16" x14ac:dyDescent="0.2">
      <c r="A305"/>
      <c r="B305"/>
      <c r="C305"/>
      <c r="D305"/>
      <c r="E305"/>
      <c r="F305"/>
      <c r="G305"/>
      <c r="H305"/>
      <c r="I305"/>
      <c r="J305"/>
      <c r="K305"/>
      <c r="L305"/>
      <c r="M305"/>
      <c r="N305"/>
      <c r="O305"/>
      <c r="P305"/>
      <c r="Q305"/>
      <c r="R305"/>
      <c r="S305"/>
      <c r="T305"/>
      <c r="U305"/>
    </row>
    <row r="306" spans="1:21" ht="16" x14ac:dyDescent="0.2">
      <c r="A306"/>
      <c r="B306"/>
      <c r="C306"/>
      <c r="D306"/>
      <c r="E306"/>
      <c r="F306"/>
      <c r="G306"/>
      <c r="H306"/>
      <c r="I306"/>
      <c r="J306"/>
      <c r="K306"/>
      <c r="L306"/>
      <c r="M306"/>
      <c r="N306"/>
      <c r="O306"/>
      <c r="P306"/>
      <c r="Q306"/>
      <c r="R306"/>
      <c r="S306"/>
      <c r="T306"/>
      <c r="U306"/>
    </row>
    <row r="307" spans="1:21" ht="16" x14ac:dyDescent="0.2">
      <c r="A307"/>
      <c r="B307"/>
      <c r="C307"/>
      <c r="D307"/>
      <c r="E307"/>
      <c r="F307"/>
      <c r="G307"/>
      <c r="H307"/>
      <c r="I307"/>
      <c r="J307"/>
      <c r="K307"/>
      <c r="L307"/>
      <c r="M307"/>
      <c r="N307"/>
      <c r="O307"/>
      <c r="P307"/>
      <c r="Q307"/>
      <c r="R307"/>
      <c r="S307"/>
      <c r="T307"/>
      <c r="U307"/>
    </row>
    <row r="308" spans="1:21" ht="16" x14ac:dyDescent="0.2">
      <c r="A308"/>
      <c r="B308"/>
      <c r="C308"/>
      <c r="D308"/>
      <c r="E308"/>
      <c r="F308"/>
      <c r="G308"/>
      <c r="H308"/>
      <c r="I308"/>
      <c r="J308"/>
      <c r="K308"/>
      <c r="L308"/>
      <c r="M308"/>
      <c r="N308"/>
      <c r="O308"/>
      <c r="P308"/>
      <c r="Q308"/>
      <c r="R308"/>
      <c r="S308"/>
      <c r="T308"/>
      <c r="U308"/>
    </row>
    <row r="309" spans="1:21" ht="16" x14ac:dyDescent="0.2">
      <c r="A309"/>
      <c r="B309"/>
      <c r="C309"/>
      <c r="D309"/>
      <c r="E309"/>
      <c r="F309"/>
      <c r="G309"/>
      <c r="H309"/>
      <c r="I309"/>
      <c r="J309"/>
      <c r="K309"/>
      <c r="L309"/>
      <c r="M309"/>
      <c r="N309"/>
      <c r="O309"/>
      <c r="P309"/>
      <c r="Q309"/>
      <c r="R309"/>
      <c r="S309"/>
      <c r="T309"/>
      <c r="U309"/>
    </row>
    <row r="310" spans="1:21" ht="16" x14ac:dyDescent="0.2">
      <c r="A310"/>
      <c r="B310"/>
      <c r="C310"/>
      <c r="D310"/>
      <c r="E310"/>
      <c r="F310"/>
      <c r="G310"/>
      <c r="H310"/>
      <c r="I310"/>
      <c r="J310"/>
      <c r="K310"/>
      <c r="L310"/>
      <c r="M310"/>
      <c r="N310"/>
      <c r="O310"/>
      <c r="P310"/>
      <c r="Q310"/>
      <c r="R310"/>
      <c r="S310"/>
      <c r="T310"/>
      <c r="U310"/>
    </row>
    <row r="311" spans="1:21" ht="16" x14ac:dyDescent="0.2">
      <c r="A311"/>
      <c r="B311"/>
      <c r="C311"/>
      <c r="D311"/>
      <c r="E311"/>
      <c r="F311"/>
      <c r="G311"/>
      <c r="H311"/>
      <c r="I311"/>
      <c r="J311"/>
      <c r="K311"/>
      <c r="L311"/>
      <c r="M311"/>
      <c r="N311"/>
      <c r="O311"/>
      <c r="P311"/>
      <c r="Q311"/>
      <c r="R311"/>
      <c r="S311"/>
      <c r="T311"/>
      <c r="U311"/>
    </row>
    <row r="312" spans="1:21" ht="16" x14ac:dyDescent="0.2">
      <c r="A312"/>
      <c r="B312"/>
      <c r="C312"/>
      <c r="D312"/>
      <c r="E312"/>
      <c r="F312"/>
      <c r="G312"/>
      <c r="H312"/>
      <c r="I312"/>
      <c r="J312"/>
      <c r="K312"/>
      <c r="L312"/>
      <c r="M312"/>
      <c r="N312"/>
      <c r="O312"/>
      <c r="P312"/>
      <c r="Q312"/>
      <c r="R312"/>
      <c r="S312"/>
      <c r="T312"/>
      <c r="U312"/>
    </row>
    <row r="313" spans="1:21" ht="16" x14ac:dyDescent="0.2">
      <c r="A313"/>
      <c r="B313"/>
      <c r="C313"/>
      <c r="D313"/>
      <c r="E313"/>
      <c r="F313"/>
      <c r="G313"/>
      <c r="H313"/>
      <c r="I313"/>
      <c r="J313"/>
      <c r="K313"/>
      <c r="L313"/>
      <c r="M313"/>
      <c r="N313"/>
      <c r="O313"/>
      <c r="P313"/>
      <c r="Q313"/>
      <c r="R313"/>
      <c r="S313"/>
      <c r="T313"/>
      <c r="U313"/>
    </row>
    <row r="314" spans="1:21" ht="16" x14ac:dyDescent="0.2">
      <c r="A314"/>
      <c r="B314"/>
      <c r="C314"/>
      <c r="D314"/>
      <c r="E314"/>
      <c r="F314"/>
      <c r="G314"/>
      <c r="H314"/>
      <c r="I314"/>
      <c r="J314"/>
      <c r="K314"/>
      <c r="L314"/>
      <c r="M314"/>
      <c r="N314"/>
      <c r="O314"/>
      <c r="P314"/>
      <c r="Q314"/>
      <c r="R314"/>
      <c r="S314"/>
      <c r="T314"/>
      <c r="U314"/>
    </row>
    <row r="315" spans="1:21" ht="16" x14ac:dyDescent="0.2">
      <c r="A315"/>
      <c r="B315"/>
      <c r="C315"/>
      <c r="D315"/>
      <c r="E315"/>
      <c r="F315"/>
      <c r="G315"/>
      <c r="H315"/>
      <c r="I315"/>
      <c r="J315"/>
      <c r="K315"/>
      <c r="L315"/>
      <c r="M315"/>
      <c r="N315"/>
      <c r="O315"/>
      <c r="P315"/>
      <c r="Q315"/>
      <c r="R315"/>
      <c r="S315"/>
      <c r="T315"/>
      <c r="U315"/>
    </row>
    <row r="316" spans="1:21" ht="16" x14ac:dyDescent="0.2">
      <c r="A316"/>
      <c r="B316"/>
      <c r="C316"/>
      <c r="D316"/>
      <c r="E316"/>
      <c r="F316"/>
      <c r="G316"/>
      <c r="H316"/>
      <c r="I316"/>
      <c r="J316"/>
      <c r="K316"/>
      <c r="L316"/>
      <c r="M316"/>
      <c r="N316"/>
      <c r="O316"/>
      <c r="P316"/>
      <c r="Q316"/>
      <c r="R316"/>
      <c r="S316"/>
      <c r="T316"/>
      <c r="U316"/>
    </row>
    <row r="317" spans="1:21" ht="16" x14ac:dyDescent="0.2">
      <c r="A317"/>
      <c r="B317"/>
      <c r="C317"/>
      <c r="D317"/>
      <c r="E317"/>
      <c r="F317"/>
      <c r="G317"/>
      <c r="H317"/>
      <c r="I317"/>
      <c r="J317"/>
      <c r="K317"/>
      <c r="L317"/>
      <c r="M317"/>
      <c r="N317"/>
      <c r="O317"/>
      <c r="P317"/>
      <c r="Q317"/>
      <c r="R317"/>
      <c r="S317"/>
      <c r="T317"/>
      <c r="U317"/>
    </row>
    <row r="318" spans="1:21" ht="16" x14ac:dyDescent="0.2">
      <c r="A318"/>
      <c r="B318"/>
      <c r="C318"/>
      <c r="D318"/>
      <c r="E318"/>
      <c r="F318"/>
      <c r="G318"/>
      <c r="H318"/>
      <c r="I318"/>
      <c r="J318"/>
      <c r="K318"/>
      <c r="L318"/>
      <c r="M318"/>
      <c r="N318"/>
      <c r="O318"/>
      <c r="P318"/>
      <c r="Q318"/>
      <c r="R318"/>
      <c r="S318"/>
      <c r="T318"/>
      <c r="U318"/>
    </row>
    <row r="319" spans="1:21" ht="16" x14ac:dyDescent="0.2">
      <c r="A319"/>
      <c r="B319"/>
      <c r="C319"/>
      <c r="D319"/>
      <c r="E319"/>
      <c r="F319"/>
      <c r="G319"/>
      <c r="H319"/>
      <c r="I319"/>
      <c r="J319"/>
      <c r="K319"/>
      <c r="L319"/>
      <c r="M319"/>
      <c r="N319"/>
      <c r="O319"/>
      <c r="P319"/>
      <c r="Q319"/>
      <c r="R319"/>
      <c r="S319"/>
      <c r="T319"/>
      <c r="U319"/>
    </row>
    <row r="320" spans="1:21" ht="16" x14ac:dyDescent="0.2">
      <c r="A320"/>
      <c r="B320"/>
      <c r="C320"/>
      <c r="D320"/>
      <c r="E320"/>
      <c r="F320"/>
      <c r="G320"/>
      <c r="H320"/>
      <c r="I320"/>
      <c r="J320"/>
      <c r="K320"/>
      <c r="L320"/>
      <c r="M320"/>
      <c r="N320"/>
      <c r="O320"/>
      <c r="P320"/>
      <c r="Q320"/>
      <c r="R320"/>
      <c r="S320"/>
      <c r="T320"/>
      <c r="U320"/>
    </row>
    <row r="321" spans="1:21" ht="16" x14ac:dyDescent="0.2">
      <c r="A321"/>
      <c r="B321"/>
      <c r="C321"/>
      <c r="D321"/>
      <c r="E321"/>
      <c r="F321"/>
      <c r="G321"/>
      <c r="H321"/>
      <c r="I321"/>
      <c r="J321"/>
      <c r="K321"/>
      <c r="L321"/>
      <c r="M321"/>
      <c r="N321"/>
      <c r="O321"/>
      <c r="P321"/>
      <c r="Q321"/>
      <c r="R321"/>
      <c r="S321"/>
      <c r="T321"/>
      <c r="U321"/>
    </row>
    <row r="322" spans="1:21" ht="16" x14ac:dyDescent="0.2">
      <c r="A322"/>
      <c r="B322"/>
      <c r="C322"/>
      <c r="D322"/>
      <c r="E322"/>
      <c r="F322"/>
      <c r="G322"/>
      <c r="H322"/>
      <c r="I322"/>
      <c r="J322"/>
      <c r="K322"/>
      <c r="L322"/>
      <c r="M322"/>
      <c r="N322"/>
      <c r="O322"/>
      <c r="P322"/>
      <c r="Q322"/>
      <c r="R322"/>
      <c r="S322"/>
      <c r="T322"/>
      <c r="U322"/>
    </row>
    <row r="323" spans="1:21" ht="16" x14ac:dyDescent="0.2">
      <c r="A323"/>
      <c r="B323"/>
      <c r="C323"/>
      <c r="D323"/>
      <c r="E323"/>
      <c r="F323"/>
      <c r="G323"/>
      <c r="H323"/>
      <c r="I323"/>
      <c r="J323"/>
      <c r="K323"/>
      <c r="L323"/>
      <c r="M323"/>
      <c r="N323"/>
      <c r="O323"/>
      <c r="P323"/>
      <c r="Q323"/>
      <c r="R323"/>
      <c r="S323"/>
      <c r="T323"/>
      <c r="U323"/>
    </row>
    <row r="324" spans="1:21" ht="16" x14ac:dyDescent="0.2">
      <c r="A324"/>
      <c r="B324"/>
      <c r="C324"/>
      <c r="D324"/>
      <c r="E324"/>
      <c r="F324"/>
      <c r="G324"/>
      <c r="H324"/>
      <c r="I324"/>
      <c r="J324"/>
      <c r="K324"/>
      <c r="L324"/>
      <c r="M324"/>
      <c r="N324"/>
      <c r="O324"/>
      <c r="P324"/>
      <c r="Q324"/>
      <c r="R324"/>
      <c r="S324"/>
      <c r="T324"/>
      <c r="U324"/>
    </row>
    <row r="325" spans="1:21" ht="16" x14ac:dyDescent="0.2">
      <c r="A325"/>
      <c r="B325"/>
      <c r="C325"/>
      <c r="D325"/>
      <c r="E325"/>
      <c r="F325"/>
      <c r="G325"/>
      <c r="H325"/>
      <c r="I325"/>
      <c r="J325"/>
      <c r="K325"/>
      <c r="L325"/>
      <c r="M325"/>
      <c r="N325"/>
      <c r="O325"/>
      <c r="P325"/>
      <c r="Q325"/>
      <c r="R325"/>
      <c r="S325"/>
      <c r="T325"/>
      <c r="U325"/>
    </row>
    <row r="326" spans="1:21" ht="16" x14ac:dyDescent="0.2">
      <c r="A326"/>
      <c r="B326"/>
      <c r="C326"/>
      <c r="D326"/>
      <c r="E326"/>
      <c r="F326"/>
      <c r="G326"/>
      <c r="H326"/>
      <c r="I326"/>
      <c r="J326"/>
      <c r="K326"/>
      <c r="L326"/>
      <c r="M326"/>
      <c r="N326"/>
      <c r="O326"/>
      <c r="P326"/>
      <c r="Q326"/>
      <c r="R326"/>
      <c r="S326"/>
      <c r="T326"/>
      <c r="U326"/>
    </row>
    <row r="327" spans="1:21" ht="16" x14ac:dyDescent="0.2">
      <c r="A327"/>
      <c r="B327"/>
      <c r="C327"/>
      <c r="D327"/>
      <c r="E327"/>
      <c r="F327"/>
      <c r="G327"/>
      <c r="H327"/>
      <c r="I327"/>
      <c r="J327"/>
      <c r="K327"/>
      <c r="L327"/>
      <c r="M327"/>
      <c r="N327"/>
      <c r="O327"/>
      <c r="P327"/>
      <c r="Q327"/>
      <c r="R327"/>
      <c r="S327"/>
      <c r="T327"/>
      <c r="U327"/>
    </row>
    <row r="328" spans="1:21" ht="16" x14ac:dyDescent="0.2">
      <c r="A328"/>
      <c r="B328"/>
      <c r="C328"/>
      <c r="D328"/>
      <c r="E328"/>
      <c r="F328"/>
      <c r="G328"/>
      <c r="H328"/>
      <c r="I328"/>
      <c r="J328"/>
      <c r="K328"/>
      <c r="L328"/>
      <c r="M328"/>
      <c r="N328"/>
      <c r="O328"/>
      <c r="P328"/>
      <c r="Q328"/>
      <c r="R328"/>
      <c r="S328"/>
      <c r="T328"/>
      <c r="U328"/>
    </row>
    <row r="329" spans="1:21" ht="16" x14ac:dyDescent="0.2">
      <c r="A329"/>
      <c r="B329"/>
      <c r="C329"/>
      <c r="D329"/>
      <c r="E329"/>
      <c r="F329"/>
      <c r="G329"/>
      <c r="H329"/>
      <c r="I329"/>
      <c r="J329"/>
      <c r="K329"/>
      <c r="L329"/>
      <c r="M329"/>
      <c r="N329"/>
      <c r="O329"/>
      <c r="P329"/>
      <c r="Q329"/>
      <c r="R329"/>
      <c r="S329"/>
      <c r="T329"/>
      <c r="U329"/>
    </row>
    <row r="330" spans="1:21" ht="16" x14ac:dyDescent="0.2">
      <c r="A330"/>
      <c r="B330"/>
      <c r="C330"/>
      <c r="D330"/>
      <c r="E330"/>
      <c r="F330"/>
      <c r="G330"/>
      <c r="H330"/>
      <c r="I330"/>
      <c r="J330"/>
      <c r="K330"/>
      <c r="L330"/>
      <c r="M330"/>
      <c r="N330"/>
      <c r="O330"/>
      <c r="P330"/>
      <c r="Q330"/>
      <c r="R330"/>
      <c r="S330"/>
      <c r="T330"/>
      <c r="U330"/>
    </row>
    <row r="331" spans="1:21" ht="16" x14ac:dyDescent="0.2">
      <c r="A331"/>
      <c r="B331"/>
      <c r="C331"/>
      <c r="D331"/>
      <c r="E331"/>
      <c r="F331"/>
      <c r="G331"/>
      <c r="H331"/>
      <c r="I331"/>
      <c r="J331"/>
      <c r="K331"/>
      <c r="L331"/>
      <c r="M331"/>
      <c r="N331"/>
      <c r="O331"/>
      <c r="P331"/>
      <c r="Q331"/>
      <c r="R331"/>
      <c r="S331"/>
      <c r="T331"/>
      <c r="U331"/>
    </row>
    <row r="332" spans="1:21" ht="16" x14ac:dyDescent="0.2">
      <c r="A332"/>
      <c r="B332"/>
      <c r="C332"/>
      <c r="D332"/>
      <c r="E332"/>
      <c r="F332"/>
      <c r="G332"/>
      <c r="H332"/>
      <c r="I332"/>
      <c r="J332"/>
      <c r="K332"/>
      <c r="L332"/>
      <c r="M332"/>
      <c r="N332"/>
      <c r="O332"/>
      <c r="P332"/>
      <c r="Q332"/>
      <c r="R332"/>
      <c r="S332"/>
      <c r="T332"/>
      <c r="U332"/>
    </row>
    <row r="333" spans="1:21" ht="16" x14ac:dyDescent="0.2">
      <c r="A333"/>
      <c r="B333"/>
      <c r="C333"/>
      <c r="D333"/>
      <c r="E333"/>
      <c r="F333"/>
      <c r="G333"/>
      <c r="H333"/>
      <c r="I333"/>
      <c r="J333"/>
      <c r="K333"/>
      <c r="L333"/>
      <c r="M333"/>
      <c r="N333"/>
      <c r="O333"/>
      <c r="P333"/>
      <c r="Q333"/>
      <c r="R333"/>
      <c r="S333"/>
      <c r="T333"/>
      <c r="U333"/>
    </row>
    <row r="334" spans="1:21" ht="16" x14ac:dyDescent="0.2">
      <c r="A334"/>
      <c r="B334"/>
      <c r="C334"/>
      <c r="D334"/>
      <c r="E334"/>
      <c r="F334"/>
      <c r="G334"/>
      <c r="H334"/>
      <c r="I334"/>
      <c r="J334"/>
      <c r="K334"/>
      <c r="L334"/>
      <c r="M334"/>
      <c r="N334"/>
      <c r="O334"/>
      <c r="P334"/>
      <c r="Q334"/>
      <c r="R334"/>
      <c r="S334"/>
      <c r="T334"/>
      <c r="U334"/>
    </row>
    <row r="335" spans="1:21" ht="16" x14ac:dyDescent="0.2">
      <c r="A335"/>
      <c r="B335"/>
      <c r="C335"/>
      <c r="D335"/>
      <c r="E335"/>
      <c r="F335"/>
      <c r="G335"/>
      <c r="H335"/>
      <c r="I335"/>
      <c r="J335"/>
      <c r="K335"/>
      <c r="L335"/>
      <c r="M335"/>
      <c r="N335"/>
      <c r="O335"/>
      <c r="P335"/>
      <c r="Q335"/>
      <c r="R335"/>
      <c r="S335"/>
      <c r="T335"/>
      <c r="U335"/>
    </row>
    <row r="336" spans="1:21" ht="16" x14ac:dyDescent="0.2">
      <c r="A336"/>
      <c r="B336"/>
      <c r="C336"/>
      <c r="D336"/>
      <c r="E336"/>
      <c r="F336"/>
      <c r="G336"/>
      <c r="H336"/>
      <c r="I336"/>
      <c r="J336"/>
      <c r="K336"/>
      <c r="L336"/>
      <c r="M336"/>
      <c r="N336"/>
      <c r="O336"/>
      <c r="P336"/>
      <c r="Q336"/>
      <c r="R336"/>
      <c r="S336"/>
      <c r="T336"/>
      <c r="U336"/>
    </row>
    <row r="337" spans="1:21" ht="16" x14ac:dyDescent="0.2">
      <c r="A337"/>
      <c r="B337"/>
      <c r="C337"/>
      <c r="D337"/>
      <c r="E337"/>
      <c r="F337"/>
      <c r="G337"/>
      <c r="H337"/>
      <c r="I337"/>
      <c r="J337"/>
      <c r="K337"/>
      <c r="L337"/>
      <c r="M337"/>
      <c r="N337"/>
      <c r="O337"/>
      <c r="P337"/>
      <c r="Q337"/>
      <c r="R337"/>
      <c r="S337"/>
      <c r="T337"/>
      <c r="U337"/>
    </row>
    <row r="338" spans="1:21" ht="16" x14ac:dyDescent="0.2">
      <c r="A338"/>
      <c r="B338"/>
      <c r="C338"/>
      <c r="D338"/>
      <c r="E338"/>
      <c r="F338"/>
      <c r="G338"/>
      <c r="H338"/>
      <c r="I338"/>
      <c r="J338"/>
      <c r="K338"/>
      <c r="L338"/>
      <c r="M338"/>
      <c r="N338"/>
      <c r="O338"/>
      <c r="P338"/>
      <c r="Q338"/>
      <c r="R338"/>
      <c r="S338"/>
      <c r="T338"/>
      <c r="U338"/>
    </row>
    <row r="339" spans="1:21" ht="16" x14ac:dyDescent="0.2">
      <c r="A339"/>
      <c r="B339"/>
      <c r="C339"/>
      <c r="D339"/>
      <c r="E339"/>
      <c r="F339"/>
      <c r="G339"/>
      <c r="H339"/>
      <c r="I339"/>
      <c r="J339"/>
      <c r="K339"/>
      <c r="L339"/>
      <c r="M339"/>
      <c r="N339"/>
      <c r="O339"/>
      <c r="P339"/>
      <c r="Q339"/>
      <c r="R339"/>
      <c r="S339"/>
      <c r="T339"/>
      <c r="U339"/>
    </row>
    <row r="340" spans="1:21" ht="16" x14ac:dyDescent="0.2">
      <c r="A340"/>
      <c r="B340"/>
      <c r="C340"/>
      <c r="D340"/>
      <c r="E340"/>
      <c r="F340"/>
      <c r="G340"/>
      <c r="H340"/>
      <c r="I340"/>
      <c r="J340"/>
      <c r="K340"/>
      <c r="L340"/>
      <c r="M340"/>
      <c r="N340"/>
      <c r="O340"/>
      <c r="P340"/>
      <c r="Q340"/>
      <c r="R340"/>
      <c r="S340"/>
      <c r="T340"/>
      <c r="U340"/>
    </row>
    <row r="341" spans="1:21" ht="16" x14ac:dyDescent="0.2">
      <c r="A341"/>
      <c r="B341"/>
      <c r="C341"/>
      <c r="D341"/>
      <c r="E341"/>
      <c r="F341"/>
      <c r="G341"/>
      <c r="H341"/>
      <c r="I341"/>
      <c r="J341"/>
      <c r="K341"/>
      <c r="L341"/>
      <c r="M341"/>
      <c r="N341"/>
      <c r="O341"/>
      <c r="P341"/>
      <c r="Q341"/>
      <c r="R341"/>
      <c r="S341"/>
      <c r="T341"/>
      <c r="U341"/>
    </row>
    <row r="342" spans="1:21" ht="16" x14ac:dyDescent="0.2">
      <c r="A342"/>
      <c r="B342"/>
      <c r="C342"/>
      <c r="D342"/>
      <c r="E342"/>
      <c r="F342"/>
      <c r="G342"/>
      <c r="H342"/>
      <c r="I342"/>
      <c r="J342"/>
      <c r="K342"/>
      <c r="L342"/>
      <c r="M342"/>
      <c r="N342"/>
      <c r="O342"/>
      <c r="P342"/>
      <c r="Q342"/>
      <c r="R342"/>
      <c r="S342"/>
      <c r="T342"/>
      <c r="U342"/>
    </row>
    <row r="343" spans="1:21" ht="16" x14ac:dyDescent="0.2">
      <c r="A343"/>
      <c r="B343"/>
      <c r="C343"/>
      <c r="D343"/>
      <c r="E343"/>
      <c r="F343"/>
      <c r="G343"/>
      <c r="H343"/>
      <c r="I343"/>
      <c r="J343"/>
      <c r="K343"/>
      <c r="L343"/>
      <c r="M343"/>
      <c r="N343"/>
      <c r="O343"/>
      <c r="P343"/>
      <c r="Q343"/>
      <c r="R343"/>
      <c r="S343"/>
      <c r="T343"/>
      <c r="U343"/>
    </row>
    <row r="344" spans="1:21" ht="16" x14ac:dyDescent="0.2">
      <c r="A344"/>
      <c r="B344"/>
      <c r="C344"/>
      <c r="D344"/>
      <c r="E344"/>
      <c r="F344"/>
      <c r="G344"/>
      <c r="H344"/>
      <c r="I344"/>
      <c r="J344"/>
      <c r="K344"/>
      <c r="L344"/>
      <c r="M344"/>
      <c r="N344"/>
      <c r="O344"/>
      <c r="P344"/>
      <c r="Q344"/>
      <c r="R344"/>
      <c r="S344"/>
      <c r="T344"/>
      <c r="U344"/>
    </row>
    <row r="345" spans="1:21" ht="16" x14ac:dyDescent="0.2">
      <c r="A345"/>
      <c r="B345"/>
      <c r="C345"/>
      <c r="D345"/>
      <c r="E345"/>
      <c r="F345"/>
      <c r="G345"/>
      <c r="H345"/>
      <c r="I345"/>
      <c r="J345"/>
      <c r="K345"/>
      <c r="L345"/>
      <c r="M345"/>
      <c r="N345"/>
      <c r="O345"/>
      <c r="P345"/>
      <c r="Q345"/>
      <c r="R345"/>
      <c r="S345"/>
      <c r="T345"/>
      <c r="U345"/>
    </row>
    <row r="346" spans="1:21" ht="16" x14ac:dyDescent="0.2">
      <c r="A346"/>
      <c r="B346"/>
      <c r="C346"/>
      <c r="D346"/>
      <c r="E346"/>
      <c r="F346"/>
      <c r="G346"/>
      <c r="H346"/>
      <c r="I346"/>
      <c r="J346"/>
      <c r="K346"/>
      <c r="L346"/>
      <c r="M346"/>
      <c r="N346"/>
      <c r="O346"/>
      <c r="P346"/>
      <c r="Q346"/>
      <c r="R346"/>
      <c r="S346"/>
      <c r="T346"/>
      <c r="U346"/>
    </row>
    <row r="347" spans="1:21" ht="16" x14ac:dyDescent="0.2">
      <c r="A347"/>
      <c r="B347"/>
      <c r="C347"/>
      <c r="D347"/>
      <c r="E347"/>
      <c r="F347"/>
      <c r="G347"/>
      <c r="H347"/>
      <c r="I347"/>
      <c r="J347"/>
      <c r="K347"/>
      <c r="L347"/>
      <c r="M347"/>
      <c r="N347"/>
      <c r="O347"/>
      <c r="P347"/>
      <c r="Q347"/>
      <c r="R347"/>
      <c r="S347"/>
      <c r="T347"/>
      <c r="U347"/>
    </row>
    <row r="348" spans="1:21" ht="16" x14ac:dyDescent="0.2">
      <c r="A348"/>
      <c r="B348"/>
      <c r="C348"/>
      <c r="D348"/>
      <c r="E348"/>
      <c r="F348"/>
      <c r="G348"/>
      <c r="H348"/>
      <c r="I348"/>
      <c r="J348"/>
      <c r="K348"/>
      <c r="L348"/>
      <c r="M348"/>
      <c r="N348"/>
      <c r="O348"/>
      <c r="P348"/>
      <c r="Q348"/>
      <c r="R348"/>
      <c r="S348"/>
      <c r="T348"/>
      <c r="U348"/>
    </row>
    <row r="349" spans="1:21" ht="16" x14ac:dyDescent="0.2">
      <c r="A349"/>
      <c r="B349"/>
      <c r="C349"/>
      <c r="D349"/>
      <c r="E349"/>
      <c r="F349"/>
      <c r="G349"/>
      <c r="H349"/>
      <c r="I349"/>
      <c r="J349"/>
      <c r="K349"/>
      <c r="L349"/>
      <c r="M349"/>
      <c r="N349"/>
      <c r="O349"/>
      <c r="P349"/>
      <c r="Q349"/>
      <c r="R349"/>
      <c r="S349"/>
      <c r="T349"/>
      <c r="U349"/>
    </row>
    <row r="350" spans="1:21" ht="16" x14ac:dyDescent="0.2">
      <c r="A350"/>
      <c r="B350"/>
      <c r="C350"/>
      <c r="D350"/>
      <c r="E350"/>
      <c r="F350"/>
      <c r="G350"/>
      <c r="H350"/>
      <c r="I350"/>
      <c r="J350"/>
      <c r="K350"/>
      <c r="L350"/>
      <c r="M350"/>
      <c r="N350"/>
      <c r="O350"/>
      <c r="P350"/>
      <c r="Q350"/>
      <c r="R350"/>
      <c r="S350"/>
      <c r="T350"/>
      <c r="U350"/>
    </row>
    <row r="351" spans="1:21" ht="16" x14ac:dyDescent="0.2">
      <c r="A351"/>
      <c r="B351"/>
      <c r="C351"/>
      <c r="D351"/>
      <c r="E351"/>
      <c r="F351"/>
      <c r="G351"/>
      <c r="H351"/>
      <c r="I351"/>
      <c r="J351"/>
      <c r="K351"/>
      <c r="L351"/>
      <c r="M351"/>
      <c r="N351"/>
      <c r="O351"/>
      <c r="P351"/>
      <c r="Q351"/>
      <c r="R351"/>
      <c r="S351"/>
      <c r="T351"/>
      <c r="U351"/>
    </row>
    <row r="352" spans="1:21" ht="16" x14ac:dyDescent="0.2">
      <c r="A352"/>
      <c r="B352"/>
      <c r="C352"/>
      <c r="D352"/>
      <c r="E352"/>
      <c r="F352"/>
      <c r="G352"/>
      <c r="H352"/>
      <c r="I352"/>
      <c r="J352"/>
      <c r="K352"/>
      <c r="L352"/>
      <c r="M352"/>
      <c r="N352"/>
      <c r="O352"/>
      <c r="P352"/>
      <c r="Q352"/>
      <c r="R352"/>
      <c r="S352"/>
      <c r="T352"/>
      <c r="U352"/>
    </row>
    <row r="353" spans="1:21" ht="16" x14ac:dyDescent="0.2">
      <c r="A353"/>
      <c r="B353"/>
      <c r="C353"/>
      <c r="D353"/>
      <c r="E353"/>
      <c r="F353"/>
      <c r="G353"/>
      <c r="H353"/>
      <c r="I353"/>
      <c r="J353"/>
      <c r="K353"/>
      <c r="L353"/>
      <c r="M353"/>
      <c r="N353"/>
      <c r="O353"/>
      <c r="P353"/>
      <c r="Q353"/>
      <c r="R353"/>
      <c r="S353"/>
      <c r="T353"/>
      <c r="U353"/>
    </row>
    <row r="354" spans="1:21" ht="16" x14ac:dyDescent="0.2">
      <c r="A354"/>
      <c r="B354"/>
      <c r="C354"/>
      <c r="D354"/>
      <c r="E354"/>
      <c r="F354"/>
      <c r="G354"/>
      <c r="H354"/>
      <c r="I354"/>
      <c r="J354"/>
      <c r="K354"/>
      <c r="L354"/>
      <c r="M354"/>
      <c r="N354"/>
      <c r="O354"/>
      <c r="P354"/>
      <c r="Q354"/>
      <c r="R354"/>
      <c r="S354"/>
      <c r="T354"/>
      <c r="U354"/>
    </row>
    <row r="355" spans="1:21" ht="16" x14ac:dyDescent="0.2">
      <c r="A355"/>
      <c r="B355"/>
      <c r="C355"/>
      <c r="D355"/>
      <c r="E355"/>
      <c r="F355"/>
      <c r="G355"/>
      <c r="H355"/>
      <c r="I355"/>
      <c r="J355"/>
      <c r="K355"/>
      <c r="L355"/>
      <c r="M355"/>
      <c r="N355"/>
      <c r="O355"/>
      <c r="P355"/>
      <c r="Q355"/>
      <c r="R355"/>
      <c r="S355"/>
      <c r="T355"/>
      <c r="U355"/>
    </row>
    <row r="356" spans="1:21" ht="16" x14ac:dyDescent="0.2">
      <c r="A356"/>
      <c r="B356"/>
      <c r="C356"/>
      <c r="D356"/>
      <c r="E356"/>
      <c r="F356"/>
      <c r="G356"/>
      <c r="H356"/>
      <c r="I356"/>
      <c r="J356"/>
      <c r="K356"/>
      <c r="L356"/>
      <c r="M356"/>
      <c r="N356"/>
      <c r="O356"/>
      <c r="P356"/>
      <c r="Q356"/>
      <c r="R356"/>
      <c r="S356"/>
      <c r="T356"/>
      <c r="U356"/>
    </row>
    <row r="357" spans="1:21" ht="16" x14ac:dyDescent="0.2">
      <c r="A357"/>
      <c r="B357"/>
      <c r="C357"/>
      <c r="D357"/>
      <c r="E357"/>
      <c r="F357"/>
      <c r="G357"/>
      <c r="H357"/>
      <c r="I357"/>
      <c r="J357"/>
      <c r="K357"/>
      <c r="L357"/>
      <c r="M357"/>
      <c r="N357"/>
      <c r="O357"/>
      <c r="P357"/>
      <c r="Q357"/>
      <c r="R357"/>
      <c r="S357"/>
      <c r="T357"/>
      <c r="U357"/>
    </row>
    <row r="358" spans="1:21" ht="16" x14ac:dyDescent="0.2">
      <c r="A358"/>
      <c r="B358"/>
      <c r="C358"/>
      <c r="D358"/>
      <c r="E358"/>
      <c r="F358"/>
      <c r="G358"/>
      <c r="H358"/>
      <c r="I358"/>
      <c r="J358"/>
      <c r="K358"/>
      <c r="L358"/>
      <c r="M358"/>
      <c r="N358"/>
      <c r="O358"/>
      <c r="P358"/>
      <c r="Q358"/>
      <c r="R358"/>
      <c r="S358"/>
      <c r="T358"/>
      <c r="U358"/>
    </row>
    <row r="359" spans="1:21" ht="16" x14ac:dyDescent="0.2">
      <c r="A359"/>
      <c r="B359"/>
      <c r="C359"/>
      <c r="D359"/>
      <c r="E359"/>
      <c r="F359"/>
      <c r="G359"/>
      <c r="H359"/>
      <c r="I359"/>
      <c r="J359"/>
      <c r="K359"/>
      <c r="L359"/>
      <c r="M359"/>
      <c r="N359"/>
      <c r="O359"/>
      <c r="P359"/>
      <c r="Q359"/>
      <c r="R359"/>
      <c r="S359"/>
      <c r="T359"/>
      <c r="U359"/>
    </row>
    <row r="360" spans="1:21" ht="16" x14ac:dyDescent="0.2">
      <c r="A360"/>
      <c r="B360"/>
      <c r="C360"/>
      <c r="D360"/>
      <c r="E360"/>
      <c r="F360"/>
      <c r="G360"/>
      <c r="H360"/>
      <c r="I360"/>
      <c r="J360"/>
      <c r="K360"/>
      <c r="L360"/>
      <c r="M360"/>
      <c r="N360"/>
      <c r="O360"/>
      <c r="P360"/>
      <c r="Q360"/>
      <c r="R360"/>
      <c r="S360"/>
      <c r="T360"/>
      <c r="U360"/>
    </row>
    <row r="361" spans="1:21" ht="16" x14ac:dyDescent="0.2">
      <c r="A361"/>
      <c r="B361"/>
      <c r="C361"/>
      <c r="D361"/>
      <c r="E361"/>
      <c r="F361"/>
      <c r="G361"/>
      <c r="H361"/>
      <c r="I361"/>
      <c r="J361"/>
      <c r="K361"/>
      <c r="L361"/>
      <c r="M361"/>
      <c r="N361"/>
      <c r="O361"/>
      <c r="P361"/>
      <c r="Q361"/>
      <c r="R361"/>
      <c r="S361"/>
      <c r="T361"/>
      <c r="U361"/>
    </row>
    <row r="362" spans="1:21" ht="16" x14ac:dyDescent="0.2">
      <c r="A362"/>
      <c r="B362"/>
      <c r="C362"/>
      <c r="D362"/>
      <c r="E362"/>
      <c r="F362"/>
      <c r="G362"/>
      <c r="H362"/>
      <c r="I362"/>
      <c r="J362"/>
      <c r="K362"/>
      <c r="L362"/>
      <c r="M362"/>
      <c r="N362"/>
      <c r="O362"/>
      <c r="P362"/>
      <c r="Q362"/>
      <c r="R362"/>
      <c r="S362"/>
      <c r="T362"/>
      <c r="U362"/>
    </row>
    <row r="363" spans="1:21" ht="16" x14ac:dyDescent="0.2">
      <c r="A363"/>
      <c r="B363"/>
      <c r="C363"/>
      <c r="D363"/>
      <c r="E363"/>
      <c r="F363"/>
      <c r="G363"/>
      <c r="H363"/>
      <c r="I363"/>
      <c r="J363"/>
      <c r="K363"/>
      <c r="L363"/>
      <c r="M363"/>
      <c r="N363"/>
      <c r="O363"/>
      <c r="P363"/>
      <c r="Q363"/>
      <c r="R363"/>
      <c r="S363"/>
      <c r="T363"/>
      <c r="U363"/>
    </row>
    <row r="364" spans="1:21" ht="16" x14ac:dyDescent="0.2">
      <c r="A364"/>
      <c r="B364"/>
      <c r="C364"/>
      <c r="D364"/>
      <c r="E364"/>
      <c r="F364"/>
      <c r="G364"/>
      <c r="H364"/>
      <c r="I364"/>
      <c r="J364"/>
      <c r="K364"/>
      <c r="L364"/>
      <c r="M364"/>
      <c r="N364"/>
      <c r="O364"/>
      <c r="P364"/>
      <c r="Q364"/>
      <c r="R364"/>
      <c r="S364"/>
      <c r="T364"/>
      <c r="U364"/>
    </row>
    <row r="365" spans="1:21" ht="16" x14ac:dyDescent="0.2">
      <c r="A365"/>
      <c r="B365"/>
      <c r="C365"/>
      <c r="D365"/>
      <c r="E365"/>
      <c r="F365"/>
      <c r="G365"/>
      <c r="H365"/>
      <c r="I365"/>
      <c r="J365"/>
      <c r="K365"/>
      <c r="L365"/>
      <c r="M365"/>
      <c r="N365"/>
      <c r="O365"/>
      <c r="P365"/>
      <c r="Q365"/>
      <c r="R365"/>
      <c r="S365"/>
      <c r="T365"/>
      <c r="U365"/>
    </row>
    <row r="366" spans="1:21" ht="16" x14ac:dyDescent="0.2">
      <c r="A366"/>
      <c r="B366"/>
      <c r="C366"/>
      <c r="D366"/>
      <c r="E366"/>
      <c r="F366"/>
      <c r="G366"/>
      <c r="H366"/>
      <c r="I366"/>
      <c r="J366"/>
      <c r="K366"/>
      <c r="L366"/>
      <c r="M366"/>
      <c r="N366"/>
      <c r="O366"/>
      <c r="P366"/>
      <c r="Q366"/>
      <c r="R366"/>
      <c r="S366"/>
      <c r="T366"/>
      <c r="U366"/>
    </row>
    <row r="367" spans="1:21" ht="16" x14ac:dyDescent="0.2">
      <c r="A367"/>
      <c r="B367"/>
      <c r="C367"/>
      <c r="D367"/>
      <c r="E367"/>
      <c r="F367"/>
      <c r="G367"/>
      <c r="H367"/>
      <c r="I367"/>
      <c r="J367"/>
      <c r="K367"/>
      <c r="L367"/>
      <c r="M367"/>
      <c r="N367"/>
      <c r="O367"/>
      <c r="P367"/>
      <c r="Q367"/>
      <c r="R367"/>
      <c r="S367"/>
      <c r="T367"/>
      <c r="U367"/>
    </row>
    <row r="368" spans="1:21" ht="16" x14ac:dyDescent="0.2">
      <c r="A368"/>
      <c r="B368"/>
      <c r="C368"/>
      <c r="D368"/>
      <c r="E368"/>
      <c r="F368"/>
      <c r="G368"/>
      <c r="H368"/>
      <c r="I368"/>
      <c r="J368"/>
      <c r="K368"/>
      <c r="L368"/>
      <c r="M368"/>
      <c r="N368"/>
      <c r="O368"/>
      <c r="P368"/>
      <c r="Q368"/>
      <c r="R368"/>
      <c r="S368"/>
      <c r="T368"/>
      <c r="U368"/>
    </row>
    <row r="369" spans="1:21" ht="16" x14ac:dyDescent="0.2">
      <c r="A369"/>
      <c r="B369"/>
      <c r="C369"/>
      <c r="D369"/>
      <c r="E369"/>
      <c r="F369"/>
      <c r="G369"/>
      <c r="H369"/>
      <c r="I369"/>
      <c r="J369"/>
      <c r="K369"/>
      <c r="L369"/>
      <c r="M369"/>
      <c r="N369"/>
      <c r="O369"/>
      <c r="P369"/>
      <c r="Q369"/>
      <c r="R369"/>
      <c r="S369"/>
      <c r="T369"/>
      <c r="U369"/>
    </row>
    <row r="370" spans="1:21" ht="16" x14ac:dyDescent="0.2">
      <c r="A370"/>
      <c r="B370"/>
      <c r="C370"/>
      <c r="D370"/>
      <c r="E370"/>
      <c r="F370"/>
      <c r="G370"/>
      <c r="H370"/>
      <c r="I370"/>
      <c r="J370"/>
      <c r="K370"/>
      <c r="L370"/>
      <c r="M370"/>
      <c r="N370"/>
      <c r="O370"/>
      <c r="P370"/>
      <c r="Q370"/>
      <c r="R370"/>
      <c r="S370"/>
      <c r="T370"/>
      <c r="U370"/>
    </row>
    <row r="371" spans="1:21" ht="16" x14ac:dyDescent="0.2">
      <c r="A371"/>
      <c r="B371"/>
      <c r="C371"/>
      <c r="D371"/>
      <c r="E371"/>
      <c r="F371"/>
      <c r="G371"/>
      <c r="H371"/>
      <c r="I371"/>
      <c r="J371"/>
      <c r="K371"/>
      <c r="L371"/>
      <c r="M371"/>
      <c r="N371"/>
      <c r="O371"/>
      <c r="P371"/>
      <c r="Q371"/>
      <c r="R371"/>
      <c r="S371"/>
      <c r="T371"/>
      <c r="U371"/>
    </row>
    <row r="372" spans="1:21" ht="16" x14ac:dyDescent="0.2">
      <c r="A372"/>
      <c r="B372"/>
      <c r="C372"/>
      <c r="D372"/>
      <c r="E372"/>
      <c r="F372"/>
      <c r="G372"/>
      <c r="H372"/>
      <c r="I372"/>
      <c r="J372"/>
      <c r="K372"/>
      <c r="L372"/>
      <c r="M372"/>
      <c r="N372"/>
      <c r="O372"/>
      <c r="P372"/>
      <c r="Q372"/>
      <c r="R372"/>
      <c r="S372"/>
      <c r="T372"/>
      <c r="U372"/>
    </row>
    <row r="373" spans="1:21" ht="16" x14ac:dyDescent="0.2">
      <c r="A373"/>
      <c r="B373"/>
      <c r="C373"/>
      <c r="D373"/>
      <c r="E373"/>
      <c r="F373"/>
      <c r="G373"/>
      <c r="H373"/>
      <c r="I373"/>
      <c r="J373"/>
      <c r="K373"/>
      <c r="L373"/>
      <c r="M373"/>
      <c r="N373"/>
      <c r="O373"/>
      <c r="P373"/>
      <c r="Q373"/>
      <c r="R373"/>
      <c r="S373"/>
      <c r="T373"/>
      <c r="U373"/>
    </row>
    <row r="374" spans="1:21" ht="16" x14ac:dyDescent="0.2">
      <c r="A374"/>
      <c r="B374"/>
      <c r="C374"/>
      <c r="D374"/>
      <c r="E374"/>
      <c r="F374"/>
      <c r="G374"/>
      <c r="H374"/>
      <c r="I374"/>
      <c r="J374"/>
      <c r="K374"/>
      <c r="L374"/>
      <c r="M374"/>
      <c r="N374"/>
      <c r="O374"/>
      <c r="P374"/>
      <c r="Q374"/>
      <c r="R374"/>
      <c r="S374"/>
      <c r="T374"/>
      <c r="U374"/>
    </row>
    <row r="375" spans="1:21" ht="16" x14ac:dyDescent="0.2">
      <c r="A375"/>
      <c r="B375"/>
      <c r="C375"/>
      <c r="D375"/>
      <c r="E375"/>
      <c r="F375"/>
      <c r="G375"/>
      <c r="H375"/>
      <c r="I375"/>
      <c r="J375"/>
      <c r="K375"/>
      <c r="L375"/>
      <c r="M375"/>
      <c r="N375"/>
      <c r="O375"/>
      <c r="P375"/>
      <c r="Q375"/>
      <c r="R375"/>
      <c r="S375"/>
      <c r="T375"/>
      <c r="U375"/>
    </row>
    <row r="376" spans="1:21" ht="16" x14ac:dyDescent="0.2">
      <c r="A376"/>
      <c r="B376"/>
      <c r="C376"/>
      <c r="D376"/>
      <c r="E376"/>
      <c r="F376"/>
      <c r="G376"/>
      <c r="H376"/>
      <c r="I376"/>
      <c r="J376"/>
      <c r="K376"/>
      <c r="L376"/>
      <c r="M376"/>
      <c r="N376"/>
      <c r="O376"/>
      <c r="P376"/>
      <c r="Q376"/>
      <c r="R376"/>
      <c r="S376"/>
      <c r="T376"/>
      <c r="U376"/>
    </row>
    <row r="377" spans="1:21" ht="16" x14ac:dyDescent="0.2">
      <c r="A377"/>
      <c r="B377"/>
      <c r="C377"/>
      <c r="D377"/>
      <c r="E377"/>
      <c r="F377"/>
      <c r="G377"/>
      <c r="H377"/>
      <c r="I377"/>
      <c r="J377"/>
      <c r="K377"/>
      <c r="L377"/>
      <c r="M377"/>
      <c r="N377"/>
      <c r="O377"/>
      <c r="P377"/>
      <c r="Q377"/>
      <c r="R377"/>
      <c r="S377"/>
      <c r="T377"/>
      <c r="U377"/>
    </row>
    <row r="378" spans="1:21" ht="16" x14ac:dyDescent="0.2">
      <c r="A378"/>
      <c r="B378"/>
      <c r="C378"/>
      <c r="D378"/>
      <c r="E378"/>
      <c r="F378"/>
      <c r="G378"/>
      <c r="H378"/>
      <c r="I378"/>
      <c r="J378"/>
      <c r="K378"/>
      <c r="L378"/>
      <c r="M378"/>
      <c r="N378"/>
      <c r="O378"/>
      <c r="P378"/>
      <c r="Q378"/>
      <c r="R378"/>
      <c r="S378"/>
      <c r="T378"/>
      <c r="U378"/>
    </row>
    <row r="379" spans="1:21" ht="16" x14ac:dyDescent="0.2">
      <c r="A379"/>
      <c r="B379"/>
      <c r="C379"/>
      <c r="D379"/>
      <c r="E379"/>
      <c r="F379"/>
      <c r="G379"/>
      <c r="H379"/>
      <c r="I379"/>
      <c r="J379"/>
      <c r="K379"/>
      <c r="L379"/>
      <c r="M379"/>
      <c r="N379"/>
      <c r="O379"/>
      <c r="P379"/>
      <c r="Q379"/>
      <c r="R379"/>
      <c r="S379"/>
      <c r="T379"/>
      <c r="U379"/>
    </row>
    <row r="380" spans="1:21" ht="16" x14ac:dyDescent="0.2">
      <c r="A380"/>
      <c r="B380"/>
      <c r="C380"/>
      <c r="D380"/>
      <c r="E380"/>
      <c r="F380"/>
      <c r="G380"/>
      <c r="H380"/>
      <c r="I380"/>
      <c r="J380"/>
      <c r="K380"/>
      <c r="L380"/>
      <c r="M380"/>
      <c r="N380"/>
      <c r="O380"/>
      <c r="P380"/>
      <c r="Q380"/>
      <c r="R380"/>
      <c r="S380"/>
      <c r="T380"/>
      <c r="U380"/>
    </row>
    <row r="381" spans="1:21" ht="16" x14ac:dyDescent="0.2">
      <c r="A381"/>
      <c r="B381"/>
      <c r="C381"/>
      <c r="D381"/>
      <c r="E381"/>
      <c r="F381"/>
      <c r="G381"/>
      <c r="H381"/>
      <c r="I381"/>
      <c r="J381"/>
      <c r="K381"/>
      <c r="L381"/>
      <c r="M381"/>
      <c r="N381"/>
      <c r="O381"/>
      <c r="P381"/>
      <c r="Q381"/>
      <c r="R381"/>
      <c r="S381"/>
      <c r="T381"/>
      <c r="U381"/>
    </row>
    <row r="382" spans="1:21" ht="16" x14ac:dyDescent="0.2">
      <c r="A382"/>
      <c r="B382"/>
      <c r="C382"/>
      <c r="D382"/>
      <c r="E382"/>
      <c r="F382"/>
      <c r="G382"/>
      <c r="H382"/>
      <c r="I382"/>
      <c r="J382"/>
      <c r="K382"/>
      <c r="L382"/>
      <c r="M382"/>
      <c r="N382"/>
      <c r="O382"/>
      <c r="P382"/>
      <c r="Q382"/>
      <c r="R382"/>
      <c r="S382"/>
      <c r="T382"/>
      <c r="U382"/>
    </row>
    <row r="383" spans="1:21" ht="16" x14ac:dyDescent="0.2">
      <c r="A383"/>
      <c r="B383"/>
      <c r="C383"/>
      <c r="D383"/>
      <c r="E383"/>
      <c r="F383"/>
      <c r="G383"/>
      <c r="H383"/>
      <c r="I383"/>
      <c r="J383"/>
      <c r="K383"/>
      <c r="L383"/>
      <c r="M383"/>
      <c r="N383"/>
      <c r="O383"/>
      <c r="P383"/>
      <c r="Q383"/>
      <c r="R383"/>
      <c r="S383"/>
      <c r="T383"/>
      <c r="U383"/>
    </row>
    <row r="384" spans="1:21" ht="16" x14ac:dyDescent="0.2">
      <c r="A384"/>
      <c r="B384"/>
      <c r="C384"/>
      <c r="D384"/>
      <c r="E384"/>
      <c r="F384"/>
      <c r="G384"/>
      <c r="H384"/>
      <c r="I384"/>
      <c r="J384"/>
      <c r="K384"/>
      <c r="L384"/>
      <c r="M384"/>
      <c r="N384"/>
      <c r="O384"/>
      <c r="P384"/>
      <c r="Q384"/>
      <c r="R384"/>
      <c r="S384"/>
      <c r="T384"/>
      <c r="U384"/>
    </row>
    <row r="385" spans="1:21" ht="16" x14ac:dyDescent="0.2">
      <c r="A385"/>
      <c r="B385"/>
      <c r="C385"/>
      <c r="D385"/>
      <c r="E385"/>
      <c r="F385"/>
      <c r="G385"/>
      <c r="H385"/>
      <c r="I385"/>
      <c r="J385"/>
      <c r="K385"/>
      <c r="L385"/>
      <c r="M385"/>
      <c r="N385"/>
      <c r="O385"/>
      <c r="P385"/>
      <c r="Q385"/>
      <c r="R385"/>
      <c r="S385"/>
      <c r="T385"/>
      <c r="U385"/>
    </row>
    <row r="386" spans="1:21" ht="16" x14ac:dyDescent="0.2">
      <c r="A386"/>
      <c r="B386"/>
      <c r="C386"/>
      <c r="D386"/>
      <c r="E386"/>
      <c r="F386"/>
      <c r="G386"/>
      <c r="H386"/>
      <c r="I386"/>
      <c r="J386"/>
      <c r="K386"/>
      <c r="L386"/>
      <c r="M386"/>
      <c r="N386"/>
      <c r="O386"/>
      <c r="P386"/>
      <c r="Q386"/>
      <c r="R386"/>
      <c r="S386"/>
      <c r="T386"/>
      <c r="U386"/>
    </row>
    <row r="387" spans="1:21" ht="16" x14ac:dyDescent="0.2">
      <c r="A387"/>
      <c r="B387"/>
      <c r="C387"/>
      <c r="D387"/>
      <c r="E387"/>
      <c r="F387"/>
      <c r="G387"/>
      <c r="H387"/>
      <c r="I387"/>
      <c r="J387"/>
      <c r="K387"/>
      <c r="L387"/>
      <c r="M387"/>
      <c r="N387"/>
      <c r="O387"/>
      <c r="P387"/>
      <c r="Q387"/>
      <c r="R387"/>
      <c r="S387"/>
      <c r="T387"/>
      <c r="U387"/>
    </row>
    <row r="388" spans="1:21" ht="16" x14ac:dyDescent="0.2">
      <c r="A388"/>
      <c r="B388"/>
      <c r="C388"/>
      <c r="D388"/>
      <c r="E388"/>
      <c r="F388"/>
      <c r="G388"/>
      <c r="H388"/>
      <c r="I388"/>
      <c r="J388"/>
      <c r="K388"/>
      <c r="L388"/>
      <c r="M388"/>
      <c r="N388"/>
      <c r="O388"/>
      <c r="P388"/>
      <c r="Q388"/>
      <c r="R388"/>
      <c r="S388"/>
      <c r="T388"/>
      <c r="U388"/>
    </row>
    <row r="389" spans="1:21" ht="16" x14ac:dyDescent="0.2">
      <c r="A389"/>
      <c r="B389"/>
      <c r="C389"/>
      <c r="D389"/>
      <c r="E389"/>
      <c r="F389"/>
      <c r="G389"/>
      <c r="H389"/>
      <c r="I389"/>
      <c r="J389"/>
      <c r="K389"/>
      <c r="L389"/>
      <c r="M389"/>
      <c r="N389"/>
      <c r="O389"/>
      <c r="P389"/>
      <c r="Q389"/>
      <c r="R389"/>
      <c r="S389"/>
      <c r="T389"/>
      <c r="U389"/>
    </row>
    <row r="390" spans="1:21" ht="16" x14ac:dyDescent="0.2">
      <c r="A390"/>
      <c r="B390"/>
      <c r="C390"/>
      <c r="D390"/>
      <c r="E390"/>
      <c r="F390"/>
      <c r="G390"/>
      <c r="H390"/>
      <c r="I390"/>
      <c r="J390"/>
      <c r="K390"/>
      <c r="L390"/>
      <c r="M390"/>
      <c r="N390"/>
      <c r="O390"/>
      <c r="P390"/>
      <c r="Q390"/>
      <c r="R390"/>
      <c r="S390"/>
      <c r="T390"/>
      <c r="U390"/>
    </row>
    <row r="391" spans="1:21" ht="16" x14ac:dyDescent="0.2">
      <c r="A391"/>
      <c r="B391"/>
      <c r="C391"/>
      <c r="D391"/>
      <c r="E391"/>
      <c r="F391"/>
      <c r="G391"/>
      <c r="H391"/>
      <c r="I391"/>
      <c r="J391"/>
      <c r="K391"/>
      <c r="L391"/>
      <c r="M391"/>
      <c r="N391"/>
      <c r="O391"/>
      <c r="P391"/>
      <c r="Q391"/>
      <c r="R391"/>
      <c r="S391"/>
      <c r="T391"/>
      <c r="U391"/>
    </row>
    <row r="392" spans="1:21" ht="16" x14ac:dyDescent="0.2">
      <c r="A392"/>
      <c r="B392"/>
      <c r="C392"/>
      <c r="D392"/>
      <c r="E392"/>
      <c r="F392"/>
      <c r="G392"/>
      <c r="H392"/>
      <c r="I392"/>
      <c r="J392"/>
      <c r="K392"/>
      <c r="L392"/>
      <c r="M392"/>
      <c r="N392"/>
      <c r="O392"/>
      <c r="P392"/>
      <c r="Q392"/>
      <c r="R392"/>
      <c r="S392"/>
      <c r="T392"/>
      <c r="U392"/>
    </row>
    <row r="393" spans="1:21" ht="16" x14ac:dyDescent="0.2">
      <c r="A393"/>
      <c r="B393"/>
      <c r="C393"/>
      <c r="D393"/>
      <c r="E393"/>
      <c r="F393"/>
      <c r="G393"/>
      <c r="H393"/>
      <c r="I393"/>
      <c r="J393"/>
      <c r="K393"/>
      <c r="L393"/>
      <c r="M393"/>
      <c r="N393"/>
      <c r="O393"/>
      <c r="P393"/>
      <c r="Q393"/>
      <c r="R393"/>
      <c r="S393"/>
      <c r="T393"/>
      <c r="U393"/>
    </row>
    <row r="394" spans="1:21" ht="16" x14ac:dyDescent="0.2">
      <c r="A394"/>
      <c r="B394"/>
      <c r="C394"/>
      <c r="D394"/>
      <c r="E394"/>
      <c r="F394"/>
      <c r="G394"/>
      <c r="H394"/>
      <c r="I394"/>
      <c r="J394"/>
      <c r="K394"/>
      <c r="L394"/>
      <c r="M394"/>
      <c r="N394"/>
      <c r="O394"/>
      <c r="P394"/>
      <c r="Q394"/>
      <c r="R394"/>
      <c r="S394"/>
      <c r="T394"/>
      <c r="U394"/>
    </row>
    <row r="395" spans="1:21" ht="16" x14ac:dyDescent="0.2">
      <c r="A395"/>
      <c r="B395"/>
      <c r="C395"/>
      <c r="D395"/>
      <c r="E395"/>
      <c r="F395"/>
      <c r="G395"/>
      <c r="H395"/>
      <c r="I395"/>
      <c r="J395"/>
      <c r="K395"/>
      <c r="L395"/>
      <c r="M395"/>
      <c r="N395"/>
      <c r="O395"/>
      <c r="P395"/>
      <c r="Q395"/>
      <c r="R395"/>
      <c r="S395"/>
      <c r="T395"/>
      <c r="U395"/>
    </row>
    <row r="396" spans="1:21" ht="16" x14ac:dyDescent="0.2">
      <c r="A396"/>
      <c r="B396"/>
      <c r="C396"/>
      <c r="D396"/>
      <c r="E396"/>
      <c r="F396"/>
      <c r="G396"/>
      <c r="H396"/>
      <c r="I396"/>
      <c r="J396"/>
      <c r="K396"/>
      <c r="L396"/>
      <c r="M396"/>
      <c r="N396"/>
      <c r="O396"/>
      <c r="P396"/>
      <c r="Q396"/>
      <c r="R396"/>
      <c r="S396"/>
      <c r="T396"/>
      <c r="U396"/>
    </row>
    <row r="397" spans="1:21" ht="16" x14ac:dyDescent="0.2">
      <c r="A397"/>
      <c r="B397"/>
      <c r="C397"/>
      <c r="D397"/>
      <c r="E397"/>
      <c r="F397"/>
      <c r="G397"/>
      <c r="H397"/>
      <c r="I397"/>
      <c r="J397"/>
      <c r="K397"/>
      <c r="L397"/>
      <c r="M397"/>
      <c r="N397"/>
      <c r="O397"/>
      <c r="P397"/>
      <c r="Q397"/>
      <c r="R397"/>
      <c r="S397"/>
      <c r="T397"/>
      <c r="U397"/>
    </row>
    <row r="398" spans="1:21" ht="16" x14ac:dyDescent="0.2">
      <c r="A398"/>
      <c r="B398"/>
      <c r="C398"/>
      <c r="D398"/>
      <c r="E398"/>
      <c r="F398"/>
      <c r="G398"/>
      <c r="H398"/>
      <c r="I398"/>
      <c r="J398"/>
      <c r="K398"/>
      <c r="L398"/>
      <c r="M398"/>
      <c r="N398"/>
      <c r="O398"/>
      <c r="P398"/>
      <c r="Q398"/>
      <c r="R398"/>
      <c r="S398"/>
      <c r="T398"/>
      <c r="U398"/>
    </row>
    <row r="399" spans="1:21" ht="16" x14ac:dyDescent="0.2">
      <c r="A399"/>
      <c r="B399"/>
      <c r="C399"/>
      <c r="D399"/>
      <c r="E399"/>
      <c r="F399"/>
      <c r="G399"/>
      <c r="H399"/>
      <c r="I399"/>
      <c r="J399"/>
      <c r="K399"/>
      <c r="L399"/>
      <c r="M399"/>
      <c r="N399"/>
      <c r="O399"/>
      <c r="P399"/>
      <c r="Q399"/>
      <c r="R399"/>
      <c r="S399"/>
      <c r="T399"/>
      <c r="U399"/>
    </row>
    <row r="400" spans="1:21" ht="16" x14ac:dyDescent="0.2">
      <c r="A400"/>
      <c r="B400"/>
      <c r="C400"/>
      <c r="D400"/>
      <c r="E400"/>
      <c r="F400"/>
      <c r="G400"/>
      <c r="H400"/>
      <c r="I400"/>
      <c r="J400"/>
      <c r="K400"/>
      <c r="L400"/>
      <c r="M400"/>
      <c r="N400"/>
      <c r="O400"/>
      <c r="P400"/>
      <c r="Q400"/>
      <c r="R400"/>
      <c r="S400"/>
      <c r="T400"/>
      <c r="U400"/>
    </row>
    <row r="401" spans="1:21" ht="16" x14ac:dyDescent="0.2">
      <c r="A401"/>
      <c r="B401"/>
      <c r="C401"/>
      <c r="D401"/>
      <c r="E401"/>
      <c r="F401"/>
      <c r="G401"/>
      <c r="H401"/>
      <c r="I401"/>
      <c r="J401"/>
      <c r="K401"/>
      <c r="L401"/>
      <c r="M401"/>
      <c r="N401"/>
      <c r="O401"/>
      <c r="P401"/>
      <c r="Q401"/>
      <c r="R401"/>
      <c r="S401"/>
      <c r="T401"/>
      <c r="U401"/>
    </row>
    <row r="402" spans="1:21" ht="16" x14ac:dyDescent="0.2">
      <c r="A402"/>
      <c r="B402"/>
      <c r="C402"/>
      <c r="D402"/>
      <c r="E402"/>
      <c r="F402"/>
      <c r="G402"/>
      <c r="H402"/>
      <c r="I402"/>
      <c r="J402"/>
      <c r="K402"/>
      <c r="L402"/>
      <c r="M402"/>
      <c r="N402"/>
      <c r="O402"/>
      <c r="P402"/>
      <c r="Q402"/>
      <c r="R402"/>
      <c r="S402"/>
      <c r="T402"/>
      <c r="U402"/>
    </row>
    <row r="403" spans="1:21" ht="16" x14ac:dyDescent="0.2">
      <c r="A403"/>
      <c r="B403"/>
      <c r="C403"/>
      <c r="D403"/>
      <c r="E403"/>
      <c r="F403"/>
      <c r="G403"/>
      <c r="H403"/>
      <c r="I403"/>
      <c r="J403"/>
      <c r="K403"/>
      <c r="L403"/>
      <c r="M403"/>
      <c r="N403"/>
      <c r="O403"/>
      <c r="P403"/>
      <c r="Q403"/>
      <c r="R403"/>
      <c r="S403"/>
      <c r="T403"/>
      <c r="U403"/>
    </row>
    <row r="404" spans="1:21" ht="16" x14ac:dyDescent="0.2">
      <c r="A404"/>
      <c r="B404"/>
      <c r="C404"/>
      <c r="D404"/>
      <c r="E404"/>
      <c r="F404"/>
      <c r="G404"/>
      <c r="H404"/>
      <c r="I404"/>
      <c r="J404"/>
      <c r="K404"/>
      <c r="L404"/>
      <c r="M404"/>
      <c r="N404"/>
      <c r="O404"/>
      <c r="P404"/>
      <c r="Q404"/>
      <c r="R404"/>
      <c r="S404"/>
      <c r="T404"/>
      <c r="U404"/>
    </row>
    <row r="405" spans="1:21" ht="16" x14ac:dyDescent="0.2">
      <c r="A405"/>
      <c r="B405"/>
      <c r="C405"/>
      <c r="D405"/>
      <c r="E405"/>
      <c r="F405"/>
      <c r="G405"/>
      <c r="H405"/>
      <c r="I405"/>
      <c r="J405"/>
      <c r="K405"/>
      <c r="L405"/>
      <c r="M405"/>
      <c r="N405"/>
      <c r="O405"/>
      <c r="P405"/>
      <c r="Q405"/>
      <c r="R405"/>
      <c r="S405"/>
      <c r="T405"/>
      <c r="U405"/>
    </row>
    <row r="406" spans="1:21" ht="16" x14ac:dyDescent="0.2">
      <c r="A406"/>
      <c r="B406"/>
      <c r="C406"/>
      <c r="D406"/>
      <c r="E406"/>
      <c r="F406"/>
      <c r="G406"/>
      <c r="H406"/>
      <c r="I406"/>
      <c r="J406"/>
      <c r="K406"/>
      <c r="L406"/>
      <c r="M406"/>
      <c r="N406"/>
      <c r="O406"/>
      <c r="P406"/>
      <c r="Q406"/>
      <c r="R406"/>
      <c r="S406"/>
      <c r="T406"/>
      <c r="U406"/>
    </row>
    <row r="407" spans="1:21" ht="16" x14ac:dyDescent="0.2">
      <c r="A407"/>
      <c r="B407"/>
      <c r="C407"/>
      <c r="D407"/>
      <c r="E407"/>
      <c r="F407"/>
      <c r="G407"/>
      <c r="H407"/>
      <c r="I407"/>
      <c r="J407"/>
      <c r="K407"/>
      <c r="L407"/>
      <c r="M407"/>
      <c r="N407"/>
      <c r="O407"/>
      <c r="P407"/>
      <c r="Q407"/>
      <c r="R407"/>
      <c r="S407"/>
      <c r="T407"/>
      <c r="U407"/>
    </row>
    <row r="408" spans="1:21" ht="16" x14ac:dyDescent="0.2">
      <c r="A408"/>
      <c r="B408"/>
      <c r="C408"/>
      <c r="D408"/>
      <c r="E408"/>
      <c r="F408"/>
      <c r="G408"/>
      <c r="H408"/>
      <c r="I408"/>
      <c r="J408"/>
      <c r="K408"/>
      <c r="L408"/>
      <c r="M408"/>
      <c r="N408"/>
      <c r="O408"/>
      <c r="P408"/>
      <c r="Q408"/>
      <c r="R408"/>
      <c r="S408"/>
      <c r="T408"/>
      <c r="U408"/>
    </row>
    <row r="409" spans="1:21" ht="16" x14ac:dyDescent="0.2">
      <c r="A409"/>
      <c r="B409"/>
      <c r="C409"/>
      <c r="D409"/>
      <c r="E409"/>
      <c r="F409"/>
      <c r="G409"/>
      <c r="H409"/>
      <c r="I409"/>
      <c r="J409"/>
      <c r="K409"/>
      <c r="L409"/>
      <c r="M409"/>
      <c r="N409"/>
      <c r="O409"/>
      <c r="P409"/>
      <c r="Q409"/>
      <c r="R409"/>
      <c r="S409"/>
      <c r="T409"/>
      <c r="U409"/>
    </row>
    <row r="410" spans="1:21" ht="16" x14ac:dyDescent="0.2">
      <c r="A410"/>
      <c r="B410"/>
      <c r="C410"/>
      <c r="D410"/>
      <c r="E410"/>
      <c r="F410"/>
      <c r="G410"/>
      <c r="H410"/>
      <c r="I410"/>
      <c r="J410"/>
      <c r="K410"/>
      <c r="L410"/>
      <c r="M410"/>
      <c r="N410"/>
      <c r="O410"/>
      <c r="P410"/>
      <c r="Q410"/>
      <c r="R410"/>
      <c r="S410"/>
      <c r="T410"/>
      <c r="U410"/>
    </row>
    <row r="411" spans="1:21" ht="16" x14ac:dyDescent="0.2">
      <c r="A411"/>
      <c r="B411"/>
      <c r="C411"/>
      <c r="D411"/>
      <c r="E411"/>
      <c r="F411"/>
      <c r="G411"/>
      <c r="H411"/>
      <c r="I411"/>
      <c r="J411"/>
      <c r="K411"/>
      <c r="L411"/>
      <c r="M411"/>
      <c r="N411"/>
      <c r="O411"/>
      <c r="P411"/>
      <c r="Q411"/>
      <c r="R411"/>
      <c r="S411"/>
      <c r="T411"/>
      <c r="U411"/>
    </row>
    <row r="412" spans="1:21" ht="16" x14ac:dyDescent="0.2">
      <c r="A412"/>
      <c r="B412"/>
      <c r="C412"/>
      <c r="D412"/>
      <c r="E412"/>
      <c r="F412"/>
      <c r="G412"/>
      <c r="H412"/>
      <c r="I412"/>
      <c r="J412"/>
      <c r="K412"/>
      <c r="L412"/>
      <c r="M412"/>
      <c r="N412"/>
      <c r="O412"/>
      <c r="P412"/>
      <c r="Q412"/>
      <c r="R412"/>
      <c r="S412"/>
      <c r="T412"/>
      <c r="U412"/>
    </row>
    <row r="413" spans="1:21" ht="16" x14ac:dyDescent="0.2">
      <c r="A413"/>
      <c r="B413"/>
      <c r="C413"/>
      <c r="D413"/>
      <c r="E413"/>
      <c r="F413"/>
      <c r="G413"/>
      <c r="H413"/>
      <c r="I413"/>
      <c r="J413"/>
      <c r="K413"/>
      <c r="L413"/>
      <c r="M413"/>
      <c r="N413"/>
      <c r="O413"/>
      <c r="P413"/>
      <c r="Q413"/>
      <c r="R413"/>
      <c r="S413"/>
      <c r="T413"/>
      <c r="U413"/>
    </row>
    <row r="414" spans="1:21" ht="16" x14ac:dyDescent="0.2">
      <c r="A414"/>
      <c r="B414"/>
      <c r="C414"/>
      <c r="D414"/>
      <c r="E414"/>
      <c r="F414"/>
      <c r="G414"/>
      <c r="H414"/>
      <c r="I414"/>
      <c r="J414"/>
      <c r="K414"/>
      <c r="L414"/>
      <c r="M414"/>
      <c r="N414"/>
      <c r="O414"/>
      <c r="P414"/>
      <c r="Q414"/>
      <c r="R414"/>
      <c r="S414"/>
      <c r="T414"/>
      <c r="U414"/>
    </row>
    <row r="415" spans="1:21" ht="16" x14ac:dyDescent="0.2">
      <c r="A415"/>
      <c r="B415"/>
      <c r="C415"/>
      <c r="D415"/>
      <c r="E415"/>
      <c r="F415"/>
      <c r="G415"/>
      <c r="H415"/>
      <c r="I415"/>
      <c r="J415"/>
      <c r="K415"/>
      <c r="L415"/>
      <c r="M415"/>
      <c r="N415"/>
      <c r="O415"/>
      <c r="P415"/>
      <c r="Q415"/>
      <c r="R415"/>
      <c r="S415"/>
      <c r="T415"/>
      <c r="U415"/>
    </row>
    <row r="416" spans="1:21" ht="16" x14ac:dyDescent="0.2">
      <c r="A416"/>
      <c r="B416"/>
      <c r="C416"/>
      <c r="D416"/>
      <c r="E416"/>
      <c r="F416"/>
      <c r="G416"/>
      <c r="H416"/>
      <c r="I416"/>
      <c r="J416"/>
      <c r="K416"/>
      <c r="L416"/>
      <c r="M416"/>
      <c r="N416"/>
      <c r="O416"/>
      <c r="P416"/>
      <c r="Q416"/>
      <c r="R416"/>
      <c r="S416"/>
      <c r="T416"/>
      <c r="U416"/>
    </row>
    <row r="417" spans="1:21" ht="16" x14ac:dyDescent="0.2">
      <c r="A417"/>
      <c r="B417"/>
      <c r="C417"/>
      <c r="D417"/>
      <c r="E417"/>
      <c r="F417"/>
      <c r="G417"/>
      <c r="H417"/>
      <c r="I417"/>
      <c r="J417"/>
      <c r="K417"/>
      <c r="L417"/>
      <c r="M417"/>
      <c r="N417"/>
      <c r="O417"/>
      <c r="P417"/>
      <c r="Q417"/>
      <c r="R417"/>
      <c r="S417"/>
      <c r="T417"/>
      <c r="U417"/>
    </row>
    <row r="418" spans="1:21" ht="16" x14ac:dyDescent="0.2">
      <c r="A418"/>
      <c r="B418"/>
      <c r="C418"/>
      <c r="D418"/>
      <c r="E418"/>
      <c r="F418"/>
      <c r="G418"/>
      <c r="H418"/>
      <c r="I418"/>
      <c r="J418"/>
      <c r="K418"/>
      <c r="L418"/>
      <c r="M418"/>
      <c r="N418"/>
      <c r="O418"/>
      <c r="P418"/>
      <c r="Q418"/>
      <c r="R418"/>
      <c r="S418"/>
      <c r="T418"/>
      <c r="U418"/>
    </row>
    <row r="419" spans="1:21" ht="16" x14ac:dyDescent="0.2">
      <c r="A419"/>
      <c r="B419"/>
      <c r="C419"/>
      <c r="D419"/>
      <c r="E419"/>
      <c r="F419"/>
      <c r="G419"/>
      <c r="H419"/>
      <c r="I419"/>
      <c r="J419"/>
      <c r="K419"/>
      <c r="L419"/>
      <c r="M419"/>
      <c r="N419"/>
      <c r="O419"/>
      <c r="P419"/>
      <c r="Q419"/>
      <c r="R419"/>
      <c r="S419"/>
      <c r="T419"/>
      <c r="U419"/>
    </row>
    <row r="420" spans="1:21" ht="16" x14ac:dyDescent="0.2">
      <c r="A420"/>
      <c r="B420"/>
      <c r="C420"/>
      <c r="D420"/>
      <c r="E420"/>
      <c r="F420"/>
      <c r="G420"/>
      <c r="H420"/>
      <c r="I420"/>
      <c r="J420"/>
      <c r="K420"/>
      <c r="L420"/>
      <c r="M420"/>
      <c r="N420"/>
      <c r="O420"/>
      <c r="P420"/>
      <c r="Q420"/>
      <c r="R420"/>
      <c r="S420"/>
      <c r="T420"/>
      <c r="U420"/>
    </row>
    <row r="421" spans="1:21" ht="16" x14ac:dyDescent="0.2">
      <c r="A421"/>
      <c r="B421"/>
      <c r="C421"/>
      <c r="D421"/>
      <c r="E421"/>
      <c r="F421"/>
      <c r="G421"/>
      <c r="H421"/>
      <c r="I421"/>
      <c r="J421"/>
      <c r="K421"/>
      <c r="L421"/>
      <c r="M421"/>
      <c r="N421"/>
      <c r="O421"/>
      <c r="P421"/>
      <c r="Q421"/>
      <c r="R421"/>
      <c r="S421"/>
      <c r="T421"/>
      <c r="U421"/>
    </row>
    <row r="422" spans="1:21" ht="16" x14ac:dyDescent="0.2">
      <c r="A422"/>
      <c r="B422"/>
      <c r="C422"/>
      <c r="D422"/>
      <c r="E422"/>
      <c r="F422"/>
      <c r="G422"/>
      <c r="H422"/>
      <c r="I422"/>
      <c r="J422"/>
      <c r="K422"/>
      <c r="L422"/>
      <c r="M422"/>
      <c r="N422"/>
      <c r="O422"/>
      <c r="P422"/>
      <c r="Q422"/>
      <c r="R422"/>
      <c r="S422"/>
      <c r="T422"/>
      <c r="U422"/>
    </row>
    <row r="423" spans="1:21" ht="16" x14ac:dyDescent="0.2">
      <c r="A423"/>
      <c r="B423"/>
      <c r="C423"/>
      <c r="D423"/>
      <c r="E423"/>
      <c r="F423"/>
      <c r="G423"/>
      <c r="H423"/>
      <c r="I423"/>
      <c r="J423"/>
      <c r="K423"/>
      <c r="L423"/>
      <c r="M423"/>
      <c r="N423"/>
      <c r="O423"/>
      <c r="P423"/>
      <c r="Q423"/>
      <c r="R423"/>
      <c r="S423"/>
      <c r="T423"/>
      <c r="U423"/>
    </row>
    <row r="424" spans="1:21" ht="16" x14ac:dyDescent="0.2">
      <c r="A424"/>
      <c r="B424"/>
      <c r="C424"/>
      <c r="D424"/>
      <c r="E424"/>
      <c r="F424"/>
      <c r="G424"/>
      <c r="H424"/>
      <c r="I424"/>
      <c r="J424"/>
      <c r="K424"/>
      <c r="L424"/>
      <c r="M424"/>
      <c r="N424"/>
      <c r="O424"/>
      <c r="P424"/>
      <c r="Q424"/>
      <c r="R424"/>
      <c r="S424"/>
      <c r="T424"/>
      <c r="U424"/>
    </row>
    <row r="425" spans="1:21" ht="16" x14ac:dyDescent="0.2">
      <c r="A425"/>
      <c r="B425"/>
      <c r="C425"/>
      <c r="D425"/>
      <c r="E425"/>
      <c r="F425"/>
      <c r="G425"/>
      <c r="H425"/>
      <c r="I425"/>
      <c r="J425"/>
      <c r="K425"/>
      <c r="L425"/>
      <c r="M425"/>
      <c r="N425"/>
      <c r="O425"/>
      <c r="P425"/>
      <c r="Q425"/>
      <c r="R425"/>
      <c r="S425"/>
      <c r="T425"/>
      <c r="U425"/>
    </row>
    <row r="426" spans="1:21" ht="16" x14ac:dyDescent="0.2">
      <c r="A426"/>
      <c r="B426"/>
      <c r="C426"/>
      <c r="D426"/>
      <c r="E426"/>
      <c r="F426"/>
      <c r="G426"/>
      <c r="H426"/>
      <c r="I426"/>
      <c r="J426"/>
      <c r="K426"/>
      <c r="L426"/>
      <c r="M426"/>
      <c r="N426"/>
      <c r="O426"/>
      <c r="P426"/>
      <c r="Q426"/>
      <c r="R426"/>
      <c r="S426"/>
      <c r="T426"/>
      <c r="U426"/>
    </row>
    <row r="427" spans="1:21" ht="16" x14ac:dyDescent="0.2">
      <c r="A427"/>
      <c r="B427"/>
      <c r="C427"/>
      <c r="D427"/>
      <c r="E427"/>
      <c r="F427"/>
      <c r="G427"/>
      <c r="H427"/>
      <c r="I427"/>
      <c r="J427"/>
      <c r="K427"/>
      <c r="L427"/>
      <c r="M427"/>
      <c r="N427"/>
      <c r="O427"/>
      <c r="P427"/>
      <c r="Q427"/>
      <c r="R427"/>
      <c r="S427"/>
      <c r="T427"/>
      <c r="U427"/>
    </row>
    <row r="428" spans="1:21" ht="16" x14ac:dyDescent="0.2">
      <c r="A428"/>
      <c r="B428"/>
      <c r="C428"/>
      <c r="D428"/>
      <c r="E428"/>
      <c r="F428"/>
      <c r="G428"/>
      <c r="H428"/>
      <c r="I428"/>
      <c r="J428"/>
      <c r="K428"/>
      <c r="L428"/>
      <c r="M428"/>
      <c r="N428"/>
      <c r="O428"/>
      <c r="P428"/>
      <c r="Q428"/>
      <c r="R428"/>
      <c r="S428"/>
      <c r="T428"/>
      <c r="U428"/>
    </row>
    <row r="429" spans="1:21" ht="16" x14ac:dyDescent="0.2">
      <c r="A429"/>
      <c r="B429"/>
      <c r="C429"/>
      <c r="D429"/>
      <c r="E429"/>
      <c r="F429"/>
      <c r="G429"/>
      <c r="H429"/>
      <c r="I429"/>
      <c r="J429"/>
      <c r="K429"/>
      <c r="L429"/>
      <c r="M429"/>
      <c r="N429"/>
      <c r="O429"/>
      <c r="P429"/>
      <c r="Q429"/>
      <c r="R429"/>
      <c r="S429"/>
      <c r="T429"/>
      <c r="U429"/>
    </row>
    <row r="430" spans="1:21" ht="16" x14ac:dyDescent="0.2">
      <c r="A430"/>
      <c r="B430"/>
      <c r="C430"/>
      <c r="D430"/>
      <c r="E430"/>
      <c r="F430"/>
      <c r="G430"/>
      <c r="H430"/>
      <c r="I430"/>
      <c r="J430"/>
      <c r="K430"/>
      <c r="L430"/>
      <c r="M430"/>
      <c r="N430"/>
      <c r="O430"/>
      <c r="P430"/>
      <c r="Q430"/>
      <c r="R430"/>
      <c r="S430"/>
      <c r="T430"/>
      <c r="U430"/>
    </row>
    <row r="431" spans="1:21" ht="16" x14ac:dyDescent="0.2">
      <c r="A431"/>
      <c r="B431"/>
      <c r="C431"/>
      <c r="D431"/>
      <c r="E431"/>
      <c r="F431"/>
      <c r="G431"/>
      <c r="H431"/>
      <c r="I431"/>
      <c r="J431"/>
      <c r="K431"/>
      <c r="L431"/>
      <c r="M431"/>
      <c r="N431"/>
      <c r="O431"/>
      <c r="P431"/>
      <c r="Q431"/>
      <c r="R431"/>
      <c r="S431"/>
      <c r="T431"/>
      <c r="U431"/>
    </row>
    <row r="432" spans="1:21" ht="16" x14ac:dyDescent="0.2">
      <c r="A432"/>
      <c r="B432"/>
      <c r="C432"/>
      <c r="D432"/>
      <c r="E432"/>
      <c r="F432"/>
      <c r="G432"/>
      <c r="H432"/>
      <c r="I432"/>
      <c r="J432"/>
      <c r="K432"/>
      <c r="L432"/>
      <c r="M432"/>
      <c r="N432"/>
      <c r="O432"/>
      <c r="P432"/>
      <c r="Q432"/>
      <c r="R432"/>
      <c r="S432"/>
      <c r="T432"/>
      <c r="U432"/>
    </row>
    <row r="433" spans="1:21" ht="16" x14ac:dyDescent="0.2">
      <c r="A433"/>
      <c r="B433"/>
      <c r="C433"/>
      <c r="D433"/>
      <c r="E433"/>
      <c r="F433"/>
      <c r="G433"/>
      <c r="H433"/>
      <c r="I433"/>
      <c r="J433"/>
      <c r="K433"/>
      <c r="L433"/>
      <c r="M433"/>
      <c r="N433"/>
      <c r="O433"/>
      <c r="P433"/>
      <c r="Q433"/>
      <c r="R433"/>
      <c r="S433"/>
      <c r="T433"/>
      <c r="U433"/>
    </row>
    <row r="434" spans="1:21" ht="16" x14ac:dyDescent="0.2">
      <c r="A434"/>
      <c r="B434"/>
      <c r="C434"/>
      <c r="D434"/>
      <c r="E434"/>
      <c r="F434"/>
      <c r="G434"/>
      <c r="H434"/>
      <c r="I434"/>
      <c r="J434"/>
      <c r="K434"/>
      <c r="L434"/>
      <c r="M434"/>
      <c r="N434"/>
      <c r="O434"/>
      <c r="P434"/>
      <c r="Q434"/>
      <c r="R434"/>
      <c r="S434"/>
      <c r="T434"/>
      <c r="U434"/>
    </row>
    <row r="435" spans="1:21" ht="16" x14ac:dyDescent="0.2">
      <c r="A435"/>
      <c r="B435"/>
      <c r="C435"/>
      <c r="D435"/>
      <c r="E435"/>
      <c r="F435"/>
      <c r="G435"/>
      <c r="H435"/>
      <c r="I435"/>
      <c r="J435"/>
      <c r="K435"/>
      <c r="L435"/>
      <c r="M435"/>
      <c r="N435"/>
      <c r="O435"/>
      <c r="P435"/>
      <c r="Q435"/>
      <c r="R435"/>
      <c r="S435"/>
      <c r="T435"/>
      <c r="U435"/>
    </row>
    <row r="436" spans="1:21" ht="16" x14ac:dyDescent="0.2">
      <c r="A436"/>
      <c r="B436"/>
      <c r="C436"/>
      <c r="D436"/>
      <c r="E436"/>
      <c r="F436"/>
      <c r="G436"/>
      <c r="H436"/>
      <c r="I436"/>
      <c r="J436"/>
      <c r="K436"/>
      <c r="L436"/>
      <c r="M436"/>
      <c r="N436"/>
      <c r="O436"/>
      <c r="P436"/>
      <c r="Q436"/>
      <c r="R436"/>
      <c r="S436"/>
      <c r="T436"/>
      <c r="U436"/>
    </row>
    <row r="437" spans="1:21" ht="16" x14ac:dyDescent="0.2">
      <c r="A437"/>
      <c r="B437"/>
      <c r="C437"/>
      <c r="D437"/>
      <c r="E437"/>
      <c r="F437"/>
      <c r="G437"/>
      <c r="H437"/>
      <c r="I437"/>
      <c r="J437"/>
      <c r="K437"/>
      <c r="L437"/>
      <c r="M437"/>
      <c r="N437"/>
      <c r="O437"/>
      <c r="P437"/>
      <c r="Q437"/>
      <c r="R437"/>
      <c r="S437"/>
      <c r="T437"/>
      <c r="U437"/>
    </row>
    <row r="438" spans="1:21" ht="16" x14ac:dyDescent="0.2">
      <c r="A438"/>
      <c r="B438"/>
      <c r="C438"/>
      <c r="D438"/>
      <c r="E438"/>
      <c r="F438"/>
      <c r="G438"/>
      <c r="H438"/>
      <c r="I438"/>
      <c r="J438"/>
      <c r="K438"/>
      <c r="L438"/>
      <c r="M438"/>
      <c r="N438"/>
      <c r="O438"/>
      <c r="P438"/>
      <c r="Q438"/>
      <c r="R438"/>
      <c r="S438"/>
      <c r="T438"/>
      <c r="U438"/>
    </row>
    <row r="439" spans="1:21" ht="16" x14ac:dyDescent="0.2">
      <c r="A439"/>
      <c r="B439"/>
      <c r="C439"/>
      <c r="D439"/>
      <c r="E439"/>
      <c r="F439"/>
      <c r="G439"/>
      <c r="H439"/>
      <c r="I439"/>
      <c r="J439"/>
      <c r="K439"/>
      <c r="L439"/>
      <c r="M439"/>
      <c r="N439"/>
      <c r="O439"/>
      <c r="P439"/>
      <c r="Q439"/>
      <c r="R439"/>
      <c r="S439"/>
      <c r="T439"/>
      <c r="U439"/>
    </row>
    <row r="440" spans="1:21" ht="16" x14ac:dyDescent="0.2">
      <c r="A440"/>
      <c r="B440"/>
      <c r="C440"/>
      <c r="D440"/>
      <c r="E440"/>
      <c r="F440"/>
      <c r="G440"/>
      <c r="H440"/>
      <c r="I440"/>
      <c r="J440"/>
      <c r="K440"/>
      <c r="L440"/>
      <c r="M440"/>
      <c r="N440"/>
      <c r="O440"/>
      <c r="P440"/>
      <c r="Q440"/>
      <c r="R440"/>
      <c r="S440"/>
      <c r="T440"/>
      <c r="U440"/>
    </row>
    <row r="441" spans="1:21" ht="16" x14ac:dyDescent="0.2">
      <c r="A441"/>
      <c r="B441"/>
      <c r="C441"/>
      <c r="D441"/>
      <c r="E441"/>
      <c r="F441"/>
      <c r="G441"/>
      <c r="H441"/>
      <c r="I441"/>
      <c r="J441"/>
      <c r="K441"/>
      <c r="L441"/>
      <c r="M441"/>
      <c r="N441"/>
      <c r="O441"/>
      <c r="P441"/>
      <c r="Q441"/>
      <c r="R441"/>
      <c r="S441"/>
      <c r="T441"/>
      <c r="U441"/>
    </row>
    <row r="442" spans="1:21" ht="16" x14ac:dyDescent="0.2">
      <c r="A442"/>
      <c r="B442"/>
      <c r="C442"/>
      <c r="D442"/>
      <c r="E442"/>
      <c r="F442"/>
      <c r="G442"/>
      <c r="H442"/>
      <c r="I442"/>
      <c r="J442"/>
      <c r="K442"/>
      <c r="L442"/>
      <c r="M442"/>
      <c r="N442"/>
      <c r="O442"/>
      <c r="P442"/>
      <c r="Q442"/>
      <c r="R442"/>
      <c r="S442"/>
      <c r="T442"/>
      <c r="U442"/>
    </row>
    <row r="443" spans="1:21" ht="16" x14ac:dyDescent="0.2">
      <c r="A443"/>
      <c r="B443"/>
      <c r="C443"/>
      <c r="D443"/>
      <c r="E443"/>
      <c r="F443"/>
      <c r="G443"/>
      <c r="H443"/>
      <c r="I443"/>
      <c r="J443"/>
      <c r="K443"/>
      <c r="L443"/>
      <c r="M443"/>
      <c r="N443"/>
      <c r="O443"/>
      <c r="P443"/>
      <c r="Q443"/>
      <c r="R443"/>
      <c r="S443"/>
      <c r="T443"/>
      <c r="U443"/>
    </row>
    <row r="444" spans="1:21" ht="16" x14ac:dyDescent="0.2">
      <c r="A444"/>
      <c r="B444"/>
      <c r="C444"/>
      <c r="D444"/>
      <c r="E444"/>
      <c r="F444"/>
      <c r="G444"/>
      <c r="H444"/>
      <c r="I444"/>
      <c r="J444"/>
      <c r="K444"/>
      <c r="L444"/>
      <c r="M444"/>
      <c r="N444"/>
      <c r="O444"/>
      <c r="P444"/>
      <c r="Q444"/>
      <c r="R444"/>
      <c r="S444"/>
      <c r="T444"/>
      <c r="U444"/>
    </row>
    <row r="445" spans="1:21" ht="16" x14ac:dyDescent="0.2">
      <c r="A445"/>
      <c r="B445"/>
      <c r="C445"/>
      <c r="D445"/>
      <c r="E445"/>
      <c r="F445"/>
      <c r="G445"/>
      <c r="H445"/>
      <c r="I445"/>
      <c r="J445"/>
      <c r="K445"/>
      <c r="L445"/>
      <c r="M445"/>
      <c r="N445"/>
      <c r="O445"/>
      <c r="P445"/>
      <c r="Q445"/>
      <c r="R445"/>
      <c r="S445"/>
      <c r="T445"/>
      <c r="U445"/>
    </row>
    <row r="446" spans="1:21" ht="16" x14ac:dyDescent="0.2">
      <c r="A446"/>
      <c r="B446"/>
      <c r="C446"/>
      <c r="D446"/>
      <c r="E446"/>
      <c r="F446"/>
      <c r="G446"/>
      <c r="H446"/>
      <c r="I446"/>
      <c r="J446"/>
      <c r="K446"/>
      <c r="L446"/>
      <c r="M446"/>
      <c r="N446"/>
      <c r="O446"/>
      <c r="P446"/>
      <c r="Q446"/>
      <c r="R446"/>
      <c r="S446"/>
      <c r="T446"/>
      <c r="U446"/>
    </row>
    <row r="447" spans="1:21" ht="16" x14ac:dyDescent="0.2">
      <c r="A447"/>
      <c r="B447"/>
      <c r="C447"/>
      <c r="D447"/>
      <c r="E447"/>
      <c r="F447"/>
      <c r="G447"/>
      <c r="H447"/>
      <c r="I447"/>
      <c r="J447"/>
      <c r="K447"/>
      <c r="L447"/>
    </row>
    <row r="448" spans="1:21" ht="16" x14ac:dyDescent="0.2">
      <c r="A448"/>
      <c r="B448"/>
      <c r="C448"/>
      <c r="D448"/>
      <c r="E448"/>
      <c r="F448"/>
      <c r="G448"/>
      <c r="H448"/>
      <c r="I448"/>
      <c r="J448"/>
      <c r="K448"/>
      <c r="L448"/>
    </row>
    <row r="449" spans="1:12" ht="16" x14ac:dyDescent="0.2">
      <c r="A449"/>
      <c r="B449"/>
      <c r="C449"/>
      <c r="D449"/>
      <c r="E449"/>
      <c r="F449"/>
      <c r="G449"/>
      <c r="H449"/>
      <c r="I449"/>
      <c r="J449"/>
      <c r="K449"/>
      <c r="L449"/>
    </row>
    <row r="450" spans="1:12" ht="16" x14ac:dyDescent="0.2">
      <c r="A450"/>
      <c r="B450"/>
      <c r="C450"/>
      <c r="D450"/>
      <c r="E450"/>
      <c r="F450"/>
      <c r="G450"/>
      <c r="H450"/>
      <c r="I450"/>
      <c r="J450"/>
      <c r="K450"/>
      <c r="L450"/>
    </row>
    <row r="451" spans="1:12" ht="16" x14ac:dyDescent="0.2">
      <c r="A451"/>
      <c r="B451"/>
      <c r="C451"/>
      <c r="D451"/>
      <c r="E451"/>
      <c r="F451"/>
      <c r="G451"/>
      <c r="H451"/>
      <c r="I451"/>
      <c r="J451"/>
      <c r="K451"/>
      <c r="L451"/>
    </row>
    <row r="452" spans="1:12" ht="16" x14ac:dyDescent="0.2">
      <c r="A452"/>
      <c r="B452"/>
      <c r="C452"/>
      <c r="D452"/>
      <c r="E452"/>
      <c r="F452"/>
      <c r="G452"/>
      <c r="H452"/>
      <c r="I452"/>
      <c r="J452"/>
      <c r="K452"/>
      <c r="L452"/>
    </row>
    <row r="453" spans="1:12" ht="16" x14ac:dyDescent="0.2">
      <c r="A453"/>
      <c r="B453"/>
      <c r="C453"/>
      <c r="D453"/>
      <c r="E453"/>
      <c r="F453"/>
      <c r="G453"/>
      <c r="H453"/>
      <c r="I453"/>
      <c r="J453"/>
      <c r="K453"/>
      <c r="L453"/>
    </row>
    <row r="454" spans="1:12" ht="16" x14ac:dyDescent="0.2">
      <c r="A454"/>
      <c r="B454"/>
      <c r="C454"/>
      <c r="D454"/>
      <c r="E454"/>
      <c r="F454"/>
      <c r="G454"/>
      <c r="H454"/>
      <c r="I454"/>
      <c r="J454"/>
      <c r="K454"/>
      <c r="L454"/>
    </row>
    <row r="455" spans="1:12" ht="16" x14ac:dyDescent="0.2">
      <c r="A455"/>
      <c r="B455"/>
      <c r="C455"/>
      <c r="D455"/>
      <c r="E455"/>
      <c r="F455"/>
      <c r="G455"/>
      <c r="H455"/>
      <c r="I455"/>
      <c r="J455"/>
      <c r="K455"/>
      <c r="L455"/>
    </row>
    <row r="456" spans="1:12" ht="16" x14ac:dyDescent="0.2">
      <c r="A456"/>
      <c r="B456"/>
      <c r="C456"/>
      <c r="D456"/>
      <c r="E456"/>
      <c r="F456"/>
      <c r="G456"/>
      <c r="H456"/>
      <c r="I456"/>
      <c r="J456"/>
      <c r="K456"/>
      <c r="L456"/>
    </row>
    <row r="457" spans="1:12" ht="16" x14ac:dyDescent="0.2">
      <c r="A457"/>
      <c r="B457"/>
      <c r="C457"/>
      <c r="D457"/>
      <c r="E457"/>
      <c r="F457"/>
      <c r="G457"/>
      <c r="H457"/>
      <c r="I457"/>
      <c r="J457"/>
      <c r="K457"/>
      <c r="L457"/>
    </row>
    <row r="458" spans="1:12" ht="16" x14ac:dyDescent="0.2">
      <c r="A458"/>
      <c r="B458"/>
      <c r="C458"/>
      <c r="D458"/>
      <c r="E458"/>
      <c r="F458"/>
      <c r="G458"/>
      <c r="H458"/>
      <c r="I458"/>
      <c r="J458"/>
      <c r="K458"/>
      <c r="L458"/>
    </row>
    <row r="459" spans="1:12" ht="16" x14ac:dyDescent="0.2">
      <c r="A459"/>
      <c r="B459"/>
      <c r="C459"/>
      <c r="D459"/>
      <c r="E459"/>
      <c r="F459"/>
      <c r="G459"/>
      <c r="H459"/>
      <c r="I459"/>
      <c r="J459"/>
      <c r="K459"/>
      <c r="L459"/>
    </row>
    <row r="460" spans="1:12" ht="16" x14ac:dyDescent="0.2">
      <c r="A460"/>
      <c r="B460"/>
      <c r="C460"/>
      <c r="D460"/>
      <c r="E460"/>
      <c r="F460"/>
      <c r="G460"/>
      <c r="H460"/>
      <c r="I460"/>
      <c r="J460"/>
      <c r="K460"/>
      <c r="L460"/>
    </row>
    <row r="461" spans="1:12" ht="16" x14ac:dyDescent="0.2">
      <c r="A461"/>
      <c r="B461"/>
      <c r="C461"/>
      <c r="D461"/>
      <c r="E461"/>
      <c r="F461"/>
      <c r="G461"/>
      <c r="H461"/>
      <c r="I461"/>
      <c r="J461"/>
      <c r="K461"/>
      <c r="L461"/>
    </row>
    <row r="462" spans="1:12" ht="16" x14ac:dyDescent="0.2">
      <c r="A462"/>
      <c r="B462"/>
      <c r="C462"/>
      <c r="D462"/>
      <c r="E462"/>
      <c r="F462"/>
      <c r="G462"/>
      <c r="H462"/>
      <c r="I462"/>
      <c r="J462"/>
      <c r="K462"/>
      <c r="L462"/>
    </row>
    <row r="463" spans="1:12" ht="16" x14ac:dyDescent="0.2">
      <c r="A463"/>
      <c r="B463"/>
      <c r="C463"/>
      <c r="D463"/>
      <c r="E463"/>
      <c r="F463"/>
      <c r="G463"/>
      <c r="H463"/>
      <c r="I463"/>
      <c r="J463"/>
      <c r="K463"/>
      <c r="L463"/>
    </row>
    <row r="464" spans="1:12" ht="16" x14ac:dyDescent="0.2">
      <c r="A464"/>
      <c r="B464"/>
      <c r="C464"/>
      <c r="D464"/>
      <c r="E464"/>
      <c r="F464"/>
      <c r="G464"/>
      <c r="H464"/>
      <c r="I464"/>
      <c r="J464"/>
      <c r="K464"/>
      <c r="L464"/>
    </row>
    <row r="465" spans="1:12" ht="16" x14ac:dyDescent="0.2">
      <c r="A465"/>
      <c r="B465"/>
      <c r="C465"/>
      <c r="D465"/>
      <c r="E465"/>
      <c r="F465"/>
      <c r="G465"/>
      <c r="H465"/>
      <c r="I465"/>
      <c r="J465"/>
      <c r="K465"/>
      <c r="L465"/>
    </row>
    <row r="466" spans="1:12" ht="16" x14ac:dyDescent="0.2">
      <c r="A466"/>
      <c r="B466"/>
      <c r="C466"/>
      <c r="D466"/>
      <c r="E466"/>
      <c r="F466"/>
      <c r="G466"/>
      <c r="H466"/>
      <c r="I466"/>
      <c r="J466"/>
      <c r="K466"/>
      <c r="L466"/>
    </row>
    <row r="467" spans="1:12" ht="16" x14ac:dyDescent="0.2">
      <c r="A467"/>
      <c r="B467"/>
      <c r="C467"/>
      <c r="D467"/>
      <c r="E467"/>
      <c r="F467"/>
      <c r="G467"/>
      <c r="H467"/>
      <c r="I467"/>
      <c r="J467"/>
      <c r="K467"/>
      <c r="L467"/>
    </row>
    <row r="468" spans="1:12" ht="16" x14ac:dyDescent="0.2">
      <c r="A468"/>
      <c r="B468"/>
      <c r="C468"/>
      <c r="D468"/>
      <c r="E468"/>
      <c r="F468"/>
      <c r="G468"/>
      <c r="H468"/>
      <c r="I468"/>
      <c r="J468"/>
      <c r="K468"/>
      <c r="L468"/>
    </row>
    <row r="469" spans="1:12" ht="16" x14ac:dyDescent="0.2">
      <c r="A469"/>
      <c r="B469"/>
      <c r="C469"/>
      <c r="D469"/>
      <c r="E469"/>
      <c r="F469"/>
      <c r="G469"/>
      <c r="H469"/>
      <c r="I469"/>
      <c r="J469"/>
      <c r="K469"/>
      <c r="L469"/>
    </row>
    <row r="470" spans="1:12" ht="16" x14ac:dyDescent="0.2">
      <c r="A470"/>
      <c r="B470"/>
      <c r="C470"/>
      <c r="D470"/>
      <c r="E470"/>
      <c r="F470"/>
      <c r="G470"/>
      <c r="H470"/>
      <c r="I470"/>
      <c r="J470"/>
      <c r="K470"/>
      <c r="L470"/>
    </row>
    <row r="471" spans="1:12" ht="16" x14ac:dyDescent="0.2">
      <c r="A471"/>
      <c r="B471"/>
      <c r="C471"/>
      <c r="D471"/>
      <c r="E471"/>
      <c r="F471"/>
      <c r="G471"/>
      <c r="H471"/>
      <c r="I471"/>
      <c r="J471"/>
      <c r="K471"/>
      <c r="L471"/>
    </row>
    <row r="472" spans="1:12" ht="16" x14ac:dyDescent="0.2">
      <c r="A472"/>
      <c r="B472"/>
      <c r="C472"/>
      <c r="D472"/>
      <c r="E472"/>
      <c r="F472"/>
      <c r="G472"/>
      <c r="H472"/>
      <c r="I472"/>
      <c r="J472"/>
      <c r="K472"/>
      <c r="L472"/>
    </row>
    <row r="473" spans="1:12" ht="16" x14ac:dyDescent="0.2">
      <c r="A473"/>
      <c r="B473"/>
      <c r="C473"/>
      <c r="D473"/>
      <c r="E473"/>
      <c r="F473"/>
      <c r="G473"/>
      <c r="H473"/>
      <c r="I473"/>
      <c r="J473"/>
      <c r="K473"/>
      <c r="L473"/>
    </row>
    <row r="474" spans="1:12" ht="16" x14ac:dyDescent="0.2">
      <c r="A474"/>
      <c r="B474"/>
      <c r="C474"/>
      <c r="D474"/>
      <c r="E474"/>
      <c r="F474"/>
      <c r="G474"/>
      <c r="H474"/>
      <c r="I474"/>
      <c r="J474"/>
      <c r="K474"/>
      <c r="L474"/>
    </row>
    <row r="475" spans="1:12" ht="16" x14ac:dyDescent="0.2">
      <c r="A475"/>
      <c r="B475"/>
      <c r="C475"/>
      <c r="D475"/>
      <c r="E475"/>
      <c r="F475"/>
      <c r="G475"/>
      <c r="H475"/>
      <c r="I475"/>
      <c r="J475"/>
      <c r="K475"/>
      <c r="L475"/>
    </row>
    <row r="476" spans="1:12" ht="16" x14ac:dyDescent="0.2">
      <c r="A476"/>
      <c r="B476"/>
      <c r="C476"/>
      <c r="D476"/>
      <c r="E476"/>
      <c r="F476"/>
      <c r="G476"/>
      <c r="H476"/>
      <c r="I476"/>
      <c r="J476"/>
      <c r="K476"/>
      <c r="L476"/>
    </row>
    <row r="477" spans="1:12" ht="16" x14ac:dyDescent="0.2">
      <c r="A477"/>
      <c r="B477"/>
      <c r="C477"/>
      <c r="D477"/>
      <c r="E477"/>
      <c r="F477"/>
      <c r="G477"/>
      <c r="H477"/>
      <c r="I477"/>
      <c r="J477"/>
      <c r="K477"/>
      <c r="L477"/>
    </row>
    <row r="478" spans="1:12" ht="16" x14ac:dyDescent="0.2">
      <c r="A478"/>
      <c r="B478"/>
      <c r="C478"/>
      <c r="D478"/>
      <c r="E478"/>
      <c r="F478"/>
      <c r="G478"/>
      <c r="H478"/>
      <c r="I478"/>
      <c r="J478"/>
      <c r="K478"/>
      <c r="L478"/>
    </row>
    <row r="479" spans="1:12" ht="16" x14ac:dyDescent="0.2">
      <c r="A479"/>
      <c r="B479"/>
      <c r="C479"/>
      <c r="D479"/>
      <c r="E479"/>
      <c r="F479"/>
      <c r="G479"/>
      <c r="H479"/>
      <c r="I479"/>
      <c r="J479"/>
      <c r="K479"/>
      <c r="L479"/>
    </row>
    <row r="480" spans="1:12" ht="16" x14ac:dyDescent="0.2">
      <c r="A480"/>
      <c r="B480"/>
      <c r="C480"/>
      <c r="D480"/>
      <c r="E480"/>
      <c r="F480"/>
      <c r="G480"/>
      <c r="H480"/>
      <c r="I480"/>
      <c r="J480"/>
      <c r="K480"/>
      <c r="L480"/>
    </row>
    <row r="481" spans="1:12" ht="16" x14ac:dyDescent="0.2">
      <c r="A481"/>
      <c r="B481"/>
      <c r="C481"/>
      <c r="D481"/>
      <c r="E481"/>
      <c r="F481"/>
      <c r="G481"/>
      <c r="H481"/>
      <c r="I481"/>
      <c r="J481"/>
      <c r="K481"/>
      <c r="L481"/>
    </row>
    <row r="482" spans="1:12" ht="16" x14ac:dyDescent="0.2">
      <c r="A482"/>
      <c r="B482"/>
      <c r="C482"/>
      <c r="D482"/>
      <c r="E482"/>
      <c r="F482"/>
      <c r="G482"/>
      <c r="H482"/>
      <c r="I482"/>
      <c r="J482"/>
      <c r="K482"/>
      <c r="L482"/>
    </row>
    <row r="483" spans="1:12" ht="16" x14ac:dyDescent="0.2">
      <c r="A483"/>
      <c r="B483"/>
      <c r="C483"/>
      <c r="D483"/>
      <c r="E483"/>
      <c r="F483"/>
      <c r="G483"/>
      <c r="H483"/>
      <c r="I483"/>
      <c r="J483"/>
      <c r="K483"/>
      <c r="L483"/>
    </row>
    <row r="484" spans="1:12" ht="16" x14ac:dyDescent="0.2">
      <c r="A484"/>
      <c r="B484"/>
      <c r="C484"/>
      <c r="D484"/>
      <c r="E484"/>
      <c r="F484"/>
      <c r="G484"/>
      <c r="H484"/>
      <c r="I484"/>
      <c r="J484"/>
      <c r="K484"/>
      <c r="L484"/>
    </row>
    <row r="485" spans="1:12" ht="16" x14ac:dyDescent="0.2">
      <c r="A485"/>
      <c r="B485"/>
      <c r="C485"/>
      <c r="D485"/>
      <c r="E485"/>
      <c r="F485"/>
      <c r="G485"/>
      <c r="H485"/>
      <c r="I485"/>
      <c r="J485"/>
      <c r="K485"/>
      <c r="L485"/>
    </row>
    <row r="486" spans="1:12" ht="16" x14ac:dyDescent="0.2">
      <c r="A486"/>
      <c r="B486"/>
      <c r="C486"/>
      <c r="D486"/>
      <c r="E486"/>
      <c r="F486"/>
      <c r="G486"/>
      <c r="H486"/>
      <c r="I486"/>
      <c r="J486"/>
      <c r="K486"/>
      <c r="L486"/>
    </row>
    <row r="487" spans="1:12" ht="16" x14ac:dyDescent="0.2">
      <c r="A487"/>
      <c r="B487"/>
      <c r="C487"/>
      <c r="D487"/>
      <c r="E487"/>
      <c r="F487"/>
      <c r="G487"/>
      <c r="H487"/>
      <c r="I487"/>
      <c r="J487"/>
      <c r="K487"/>
      <c r="L487"/>
    </row>
    <row r="488" spans="1:12" ht="16" x14ac:dyDescent="0.2">
      <c r="A488"/>
      <c r="B488"/>
      <c r="C488"/>
      <c r="D488"/>
      <c r="E488"/>
      <c r="F488"/>
      <c r="G488"/>
      <c r="H488"/>
      <c r="I488"/>
      <c r="J488"/>
      <c r="K488"/>
      <c r="L488"/>
    </row>
    <row r="489" spans="1:12" ht="16" x14ac:dyDescent="0.2">
      <c r="A489"/>
      <c r="B489"/>
      <c r="C489"/>
      <c r="D489"/>
      <c r="E489"/>
      <c r="F489"/>
      <c r="G489"/>
      <c r="H489"/>
      <c r="I489"/>
      <c r="J489"/>
      <c r="K489"/>
      <c r="L489"/>
    </row>
    <row r="490" spans="1:12" ht="16" x14ac:dyDescent="0.2">
      <c r="A490"/>
      <c r="B490"/>
      <c r="C490"/>
      <c r="D490"/>
      <c r="E490"/>
      <c r="F490"/>
      <c r="G490"/>
      <c r="H490"/>
      <c r="I490"/>
      <c r="J490"/>
      <c r="K490"/>
      <c r="L490"/>
    </row>
    <row r="491" spans="1:12" ht="16" x14ac:dyDescent="0.2">
      <c r="A491"/>
      <c r="B491"/>
      <c r="C491"/>
      <c r="D491"/>
      <c r="E491"/>
      <c r="F491"/>
      <c r="G491"/>
      <c r="H491"/>
      <c r="I491"/>
      <c r="J491"/>
      <c r="K491"/>
      <c r="L491"/>
    </row>
    <row r="492" spans="1:12" ht="16" x14ac:dyDescent="0.2">
      <c r="A492"/>
      <c r="B492"/>
      <c r="C492"/>
      <c r="D492"/>
      <c r="E492"/>
      <c r="F492"/>
      <c r="G492"/>
      <c r="H492"/>
      <c r="I492"/>
      <c r="J492"/>
      <c r="K492"/>
      <c r="L492"/>
    </row>
    <row r="493" spans="1:12" ht="16" x14ac:dyDescent="0.2">
      <c r="A493"/>
      <c r="B493"/>
      <c r="C493"/>
      <c r="D493"/>
      <c r="E493"/>
      <c r="F493"/>
      <c r="G493"/>
      <c r="H493"/>
      <c r="I493"/>
      <c r="J493"/>
      <c r="K493"/>
      <c r="L493"/>
    </row>
    <row r="494" spans="1:12" ht="16" x14ac:dyDescent="0.2">
      <c r="A494"/>
      <c r="B494"/>
      <c r="C494"/>
      <c r="D494"/>
      <c r="E494"/>
      <c r="F494"/>
      <c r="G494"/>
      <c r="H494"/>
      <c r="I494"/>
      <c r="J494"/>
      <c r="K494"/>
      <c r="L494"/>
    </row>
    <row r="495" spans="1:12" ht="16" x14ac:dyDescent="0.2">
      <c r="A495"/>
      <c r="B495"/>
      <c r="C495"/>
      <c r="D495"/>
      <c r="E495"/>
      <c r="F495"/>
      <c r="G495"/>
      <c r="H495"/>
      <c r="I495"/>
      <c r="J495"/>
      <c r="K495"/>
      <c r="L495"/>
    </row>
    <row r="496" spans="1:12" ht="16" x14ac:dyDescent="0.2">
      <c r="A496"/>
      <c r="B496"/>
      <c r="C496"/>
      <c r="D496"/>
      <c r="E496"/>
      <c r="F496"/>
      <c r="G496"/>
      <c r="H496"/>
      <c r="I496"/>
      <c r="J496"/>
      <c r="K496"/>
      <c r="L496"/>
    </row>
    <row r="497" spans="1:12" ht="16" x14ac:dyDescent="0.2">
      <c r="A497"/>
      <c r="B497"/>
      <c r="C497"/>
      <c r="D497"/>
      <c r="E497"/>
      <c r="F497"/>
      <c r="G497"/>
      <c r="H497"/>
      <c r="I497"/>
      <c r="J497"/>
      <c r="K497"/>
      <c r="L497"/>
    </row>
    <row r="498" spans="1:12" ht="16" x14ac:dyDescent="0.2">
      <c r="A498"/>
      <c r="B498"/>
      <c r="C498"/>
      <c r="D498"/>
      <c r="E498"/>
      <c r="F498"/>
      <c r="G498"/>
      <c r="H498"/>
      <c r="I498"/>
      <c r="J498"/>
      <c r="K498"/>
      <c r="L498"/>
    </row>
    <row r="499" spans="1:12" ht="16" x14ac:dyDescent="0.2">
      <c r="A499"/>
      <c r="B499"/>
      <c r="C499"/>
      <c r="D499"/>
      <c r="E499"/>
      <c r="F499"/>
      <c r="G499"/>
      <c r="H499"/>
      <c r="I499"/>
      <c r="J499"/>
      <c r="K499"/>
      <c r="L499"/>
    </row>
    <row r="500" spans="1:12" ht="16" x14ac:dyDescent="0.2">
      <c r="A500"/>
      <c r="B500"/>
      <c r="C500"/>
      <c r="D500"/>
      <c r="E500"/>
      <c r="F500"/>
      <c r="G500"/>
      <c r="H500"/>
      <c r="I500"/>
      <c r="J500"/>
      <c r="K500"/>
      <c r="L500"/>
    </row>
    <row r="501" spans="1:12" ht="16" x14ac:dyDescent="0.2">
      <c r="A501"/>
      <c r="B501"/>
      <c r="C501"/>
      <c r="D501"/>
      <c r="E501"/>
      <c r="F501"/>
      <c r="G501"/>
      <c r="H501"/>
      <c r="I501"/>
      <c r="J501"/>
      <c r="K501"/>
      <c r="L501"/>
    </row>
    <row r="502" spans="1:12" ht="16" x14ac:dyDescent="0.2">
      <c r="A502"/>
      <c r="B502"/>
      <c r="C502"/>
      <c r="D502"/>
      <c r="E502"/>
      <c r="F502"/>
      <c r="G502"/>
      <c r="H502"/>
      <c r="I502"/>
      <c r="J502"/>
      <c r="K502"/>
      <c r="L502"/>
    </row>
    <row r="503" spans="1:12" ht="16" x14ac:dyDescent="0.2">
      <c r="A503"/>
      <c r="B503"/>
      <c r="C503"/>
      <c r="D503"/>
      <c r="E503"/>
      <c r="F503"/>
      <c r="G503"/>
      <c r="H503"/>
      <c r="I503"/>
      <c r="J503"/>
      <c r="K503"/>
      <c r="L503"/>
    </row>
    <row r="504" spans="1:12" ht="16" x14ac:dyDescent="0.2">
      <c r="A504"/>
      <c r="B504"/>
      <c r="C504"/>
      <c r="D504"/>
      <c r="E504"/>
      <c r="F504"/>
      <c r="G504"/>
      <c r="H504"/>
      <c r="I504"/>
      <c r="J504"/>
      <c r="K504"/>
      <c r="L504"/>
    </row>
    <row r="505" spans="1:12" ht="16" x14ac:dyDescent="0.2">
      <c r="A505"/>
      <c r="B505"/>
      <c r="C505"/>
      <c r="D505"/>
      <c r="E505"/>
      <c r="F505"/>
      <c r="G505"/>
      <c r="H505"/>
      <c r="I505"/>
      <c r="J505"/>
      <c r="K505"/>
      <c r="L505"/>
    </row>
    <row r="506" spans="1:12" ht="16" x14ac:dyDescent="0.2">
      <c r="A506"/>
      <c r="B506"/>
      <c r="C506"/>
      <c r="D506"/>
      <c r="E506"/>
      <c r="F506"/>
      <c r="G506"/>
      <c r="H506"/>
      <c r="I506"/>
      <c r="J506"/>
      <c r="K506"/>
      <c r="L506"/>
    </row>
    <row r="507" spans="1:12" ht="16" x14ac:dyDescent="0.2">
      <c r="A507"/>
      <c r="B507"/>
      <c r="C507"/>
      <c r="D507"/>
      <c r="E507"/>
      <c r="F507"/>
      <c r="G507"/>
      <c r="H507"/>
      <c r="I507"/>
      <c r="J507"/>
      <c r="K507"/>
      <c r="L507"/>
    </row>
    <row r="508" spans="1:12" ht="16" x14ac:dyDescent="0.2">
      <c r="A508"/>
      <c r="B508"/>
      <c r="C508"/>
      <c r="D508"/>
      <c r="E508"/>
      <c r="F508"/>
      <c r="G508"/>
      <c r="H508"/>
      <c r="I508"/>
      <c r="J508"/>
      <c r="K508"/>
      <c r="L508"/>
    </row>
    <row r="509" spans="1:12" ht="16" x14ac:dyDescent="0.2">
      <c r="A509"/>
      <c r="B509"/>
      <c r="C509"/>
      <c r="D509"/>
      <c r="E509"/>
      <c r="F509"/>
      <c r="G509"/>
      <c r="H509"/>
      <c r="I509"/>
      <c r="J509"/>
      <c r="K509"/>
      <c r="L509"/>
    </row>
    <row r="510" spans="1:12" ht="16" x14ac:dyDescent="0.2">
      <c r="A510"/>
      <c r="B510"/>
      <c r="C510"/>
      <c r="D510"/>
      <c r="E510"/>
      <c r="F510"/>
      <c r="G510"/>
      <c r="H510"/>
      <c r="I510"/>
      <c r="J510"/>
      <c r="K510"/>
      <c r="L510"/>
    </row>
    <row r="511" spans="1:12" ht="16" x14ac:dyDescent="0.2">
      <c r="A511"/>
      <c r="B511"/>
      <c r="C511"/>
      <c r="D511"/>
      <c r="E511"/>
      <c r="F511"/>
      <c r="G511"/>
      <c r="H511"/>
      <c r="I511"/>
      <c r="J511"/>
      <c r="K511"/>
      <c r="L511"/>
    </row>
    <row r="512" spans="1:12" ht="16" x14ac:dyDescent="0.2">
      <c r="A512"/>
      <c r="B512"/>
      <c r="C512"/>
      <c r="D512"/>
      <c r="E512"/>
      <c r="F512"/>
      <c r="G512"/>
      <c r="H512"/>
      <c r="I512"/>
      <c r="J512"/>
      <c r="K512"/>
      <c r="L512"/>
    </row>
    <row r="513" spans="1:12" ht="16" x14ac:dyDescent="0.2">
      <c r="A513"/>
      <c r="B513"/>
      <c r="C513"/>
      <c r="D513"/>
      <c r="E513"/>
      <c r="F513"/>
      <c r="G513"/>
      <c r="H513"/>
      <c r="I513"/>
      <c r="J513"/>
      <c r="K513"/>
      <c r="L513"/>
    </row>
    <row r="514" spans="1:12" ht="16" x14ac:dyDescent="0.2">
      <c r="A514"/>
      <c r="B514"/>
      <c r="C514"/>
      <c r="D514"/>
      <c r="E514"/>
      <c r="F514"/>
      <c r="G514"/>
      <c r="H514"/>
      <c r="I514"/>
      <c r="J514"/>
      <c r="K514"/>
      <c r="L514"/>
    </row>
    <row r="515" spans="1:12" ht="16" x14ac:dyDescent="0.2">
      <c r="A515"/>
      <c r="B515"/>
      <c r="C515"/>
      <c r="D515"/>
      <c r="E515"/>
      <c r="F515"/>
      <c r="G515"/>
      <c r="H515"/>
      <c r="I515"/>
      <c r="J515"/>
      <c r="K515"/>
      <c r="L515"/>
    </row>
    <row r="516" spans="1:12" ht="16" x14ac:dyDescent="0.2">
      <c r="A516"/>
      <c r="B516"/>
      <c r="C516"/>
      <c r="D516"/>
      <c r="E516"/>
      <c r="F516"/>
      <c r="G516"/>
      <c r="H516"/>
      <c r="I516"/>
      <c r="J516"/>
      <c r="K516"/>
      <c r="L516"/>
    </row>
    <row r="517" spans="1:12" ht="16" x14ac:dyDescent="0.2">
      <c r="A517"/>
      <c r="B517"/>
      <c r="C517"/>
      <c r="D517"/>
      <c r="E517"/>
      <c r="F517"/>
      <c r="G517"/>
      <c r="H517"/>
      <c r="I517"/>
      <c r="J517"/>
      <c r="K517"/>
      <c r="L517"/>
    </row>
    <row r="518" spans="1:12" ht="16" x14ac:dyDescent="0.2">
      <c r="A518"/>
      <c r="B518"/>
      <c r="C518"/>
      <c r="D518"/>
      <c r="E518"/>
      <c r="F518"/>
      <c r="G518"/>
      <c r="H518"/>
      <c r="I518"/>
      <c r="J518"/>
      <c r="K518"/>
      <c r="L518"/>
    </row>
    <row r="519" spans="1:12" ht="16" x14ac:dyDescent="0.2">
      <c r="A519"/>
      <c r="B519"/>
      <c r="C519"/>
      <c r="D519"/>
      <c r="E519"/>
      <c r="F519"/>
      <c r="G519"/>
      <c r="H519"/>
      <c r="I519"/>
      <c r="J519"/>
      <c r="K519"/>
      <c r="L519"/>
    </row>
    <row r="520" spans="1:12" ht="16" x14ac:dyDescent="0.2">
      <c r="A520"/>
      <c r="B520"/>
      <c r="C520"/>
      <c r="D520"/>
      <c r="E520"/>
      <c r="F520"/>
      <c r="G520"/>
      <c r="H520"/>
      <c r="I520"/>
      <c r="J520"/>
      <c r="K520"/>
      <c r="L520"/>
    </row>
    <row r="521" spans="1:12" ht="16" x14ac:dyDescent="0.2">
      <c r="A521"/>
      <c r="B521"/>
      <c r="C521"/>
      <c r="D521"/>
      <c r="E521"/>
      <c r="F521"/>
      <c r="G521"/>
      <c r="H521"/>
      <c r="I521"/>
      <c r="J521"/>
      <c r="K521"/>
      <c r="L521"/>
    </row>
    <row r="522" spans="1:12" ht="16" x14ac:dyDescent="0.2">
      <c r="A522"/>
      <c r="B522"/>
      <c r="C522"/>
      <c r="D522"/>
      <c r="E522"/>
      <c r="F522"/>
      <c r="G522"/>
      <c r="H522"/>
      <c r="I522"/>
      <c r="J522"/>
      <c r="K522"/>
      <c r="L522"/>
    </row>
    <row r="523" spans="1:12" ht="16" x14ac:dyDescent="0.2">
      <c r="A523"/>
      <c r="B523"/>
      <c r="C523"/>
      <c r="D523"/>
      <c r="E523"/>
      <c r="F523"/>
      <c r="G523"/>
      <c r="H523"/>
      <c r="I523"/>
      <c r="J523"/>
      <c r="K523"/>
      <c r="L523"/>
    </row>
    <row r="524" spans="1:12" ht="16" x14ac:dyDescent="0.2">
      <c r="A524"/>
      <c r="B524"/>
      <c r="C524"/>
      <c r="D524"/>
      <c r="E524"/>
      <c r="F524"/>
      <c r="G524"/>
      <c r="H524"/>
      <c r="I524"/>
      <c r="J524"/>
      <c r="K524"/>
      <c r="L524"/>
    </row>
    <row r="525" spans="1:12" ht="16" x14ac:dyDescent="0.2">
      <c r="A525"/>
      <c r="B525"/>
      <c r="C525"/>
      <c r="D525"/>
      <c r="E525"/>
      <c r="F525"/>
      <c r="G525"/>
      <c r="H525"/>
      <c r="I525"/>
      <c r="J525"/>
      <c r="K525"/>
      <c r="L525"/>
    </row>
    <row r="526" spans="1:12" ht="16" x14ac:dyDescent="0.2">
      <c r="A526"/>
      <c r="B526"/>
      <c r="C526"/>
      <c r="D526"/>
      <c r="E526"/>
      <c r="F526"/>
      <c r="G526"/>
      <c r="H526"/>
      <c r="I526"/>
      <c r="J526"/>
      <c r="K526"/>
      <c r="L526"/>
    </row>
    <row r="527" spans="1:12" ht="16" x14ac:dyDescent="0.2">
      <c r="A527"/>
      <c r="B527"/>
      <c r="C527"/>
      <c r="D527"/>
      <c r="E527"/>
      <c r="F527"/>
      <c r="G527"/>
      <c r="H527"/>
      <c r="I527"/>
      <c r="J527"/>
      <c r="K527"/>
      <c r="L527"/>
    </row>
    <row r="528" spans="1:12" ht="16" x14ac:dyDescent="0.2">
      <c r="A528"/>
      <c r="B528"/>
      <c r="C528"/>
      <c r="D528"/>
      <c r="E528"/>
      <c r="F528"/>
      <c r="G528"/>
      <c r="H528"/>
      <c r="I528"/>
      <c r="J528"/>
      <c r="K528"/>
      <c r="L528"/>
    </row>
    <row r="529" spans="1:12" ht="16" x14ac:dyDescent="0.2">
      <c r="A529"/>
      <c r="B529"/>
      <c r="C529"/>
      <c r="D529"/>
      <c r="E529"/>
      <c r="F529"/>
      <c r="G529"/>
      <c r="H529"/>
      <c r="I529"/>
      <c r="J529"/>
      <c r="K529"/>
      <c r="L529"/>
    </row>
    <row r="530" spans="1:12" ht="16" x14ac:dyDescent="0.2">
      <c r="A530"/>
      <c r="B530"/>
      <c r="C530"/>
      <c r="D530"/>
      <c r="E530"/>
      <c r="F530"/>
      <c r="G530"/>
      <c r="H530"/>
      <c r="I530"/>
      <c r="J530"/>
      <c r="K530"/>
      <c r="L530"/>
    </row>
    <row r="531" spans="1:12" ht="16" x14ac:dyDescent="0.2">
      <c r="A531"/>
      <c r="B531"/>
      <c r="C531"/>
      <c r="D531"/>
      <c r="E531"/>
      <c r="F531"/>
      <c r="G531"/>
      <c r="H531"/>
      <c r="I531"/>
      <c r="J531"/>
      <c r="K531"/>
      <c r="L531"/>
    </row>
    <row r="532" spans="1:12" ht="16" x14ac:dyDescent="0.2">
      <c r="A532"/>
      <c r="B532"/>
      <c r="C532"/>
      <c r="D532"/>
      <c r="E532"/>
      <c r="F532"/>
      <c r="G532"/>
      <c r="H532"/>
      <c r="I532"/>
      <c r="J532"/>
      <c r="K532"/>
      <c r="L532"/>
    </row>
    <row r="533" spans="1:12" ht="16" x14ac:dyDescent="0.2">
      <c r="A533"/>
      <c r="B533"/>
      <c r="C533"/>
      <c r="D533"/>
      <c r="E533"/>
      <c r="F533"/>
      <c r="G533"/>
      <c r="H533"/>
      <c r="I533"/>
      <c r="J533"/>
      <c r="K533"/>
      <c r="L533"/>
    </row>
    <row r="534" spans="1:12" ht="16" x14ac:dyDescent="0.2">
      <c r="A534"/>
      <c r="B534"/>
      <c r="C534"/>
      <c r="D534"/>
      <c r="E534"/>
      <c r="F534"/>
      <c r="G534"/>
      <c r="H534"/>
      <c r="I534"/>
      <c r="J534"/>
      <c r="K534"/>
      <c r="L534"/>
    </row>
    <row r="535" spans="1:12" ht="16" x14ac:dyDescent="0.2">
      <c r="A535"/>
      <c r="B535"/>
      <c r="C535"/>
      <c r="D535"/>
      <c r="E535"/>
      <c r="F535"/>
      <c r="G535"/>
      <c r="H535"/>
      <c r="I535"/>
      <c r="J535"/>
      <c r="K535"/>
      <c r="L535"/>
    </row>
    <row r="536" spans="1:12" ht="16" x14ac:dyDescent="0.2">
      <c r="A536"/>
      <c r="B536"/>
      <c r="C536"/>
      <c r="D536"/>
      <c r="E536"/>
      <c r="F536"/>
      <c r="G536"/>
      <c r="H536"/>
      <c r="I536"/>
      <c r="J536"/>
      <c r="K536"/>
      <c r="L536"/>
    </row>
    <row r="537" spans="1:12" ht="16" x14ac:dyDescent="0.2">
      <c r="A537"/>
      <c r="B537"/>
      <c r="C537"/>
      <c r="D537"/>
      <c r="E537"/>
      <c r="F537"/>
      <c r="G537"/>
      <c r="H537"/>
      <c r="I537"/>
      <c r="J537"/>
      <c r="K537"/>
      <c r="L537"/>
    </row>
    <row r="538" spans="1:12" ht="16" x14ac:dyDescent="0.2">
      <c r="A538"/>
      <c r="B538"/>
      <c r="C538"/>
      <c r="D538"/>
      <c r="E538"/>
      <c r="F538"/>
      <c r="G538"/>
      <c r="H538"/>
      <c r="I538"/>
      <c r="J538"/>
      <c r="K538"/>
      <c r="L538"/>
    </row>
    <row r="539" spans="1:12" ht="16" x14ac:dyDescent="0.2">
      <c r="A539"/>
      <c r="B539"/>
      <c r="C539"/>
      <c r="D539"/>
      <c r="E539"/>
      <c r="F539"/>
      <c r="G539"/>
      <c r="H539"/>
      <c r="I539"/>
      <c r="J539"/>
      <c r="K539"/>
      <c r="L539"/>
    </row>
    <row r="540" spans="1:12" ht="16" x14ac:dyDescent="0.2">
      <c r="A540"/>
      <c r="B540"/>
      <c r="C540"/>
      <c r="D540"/>
      <c r="E540"/>
      <c r="F540"/>
      <c r="G540"/>
      <c r="H540"/>
      <c r="I540"/>
      <c r="J540"/>
      <c r="K540"/>
      <c r="L540"/>
    </row>
    <row r="541" spans="1:12" ht="16" x14ac:dyDescent="0.2">
      <c r="A541"/>
      <c r="B541"/>
      <c r="C541"/>
      <c r="D541"/>
      <c r="E541"/>
      <c r="F541"/>
      <c r="G541"/>
      <c r="H541"/>
      <c r="I541"/>
      <c r="J541"/>
      <c r="K541"/>
      <c r="L541"/>
    </row>
    <row r="542" spans="1:12" ht="16" x14ac:dyDescent="0.2">
      <c r="A542"/>
      <c r="B542"/>
      <c r="C542"/>
      <c r="D542"/>
      <c r="E542"/>
      <c r="F542"/>
      <c r="G542"/>
      <c r="H542"/>
      <c r="I542"/>
      <c r="J542"/>
      <c r="K542"/>
      <c r="L542"/>
    </row>
    <row r="543" spans="1:12" ht="16" x14ac:dyDescent="0.2">
      <c r="A543"/>
      <c r="B543"/>
      <c r="C543"/>
      <c r="D543"/>
      <c r="E543"/>
      <c r="F543"/>
      <c r="G543"/>
      <c r="H543"/>
      <c r="I543"/>
      <c r="J543"/>
      <c r="K543"/>
      <c r="L543"/>
    </row>
    <row r="544" spans="1:12" ht="16" x14ac:dyDescent="0.2">
      <c r="A544"/>
      <c r="B544"/>
      <c r="C544"/>
      <c r="D544"/>
      <c r="E544"/>
      <c r="F544"/>
      <c r="G544"/>
      <c r="H544"/>
      <c r="I544"/>
      <c r="J544"/>
      <c r="K544"/>
      <c r="L544"/>
    </row>
    <row r="545" spans="1:12" ht="16" x14ac:dyDescent="0.2">
      <c r="A545"/>
      <c r="B545"/>
      <c r="C545"/>
      <c r="D545"/>
      <c r="E545"/>
      <c r="F545"/>
      <c r="G545"/>
      <c r="H545"/>
      <c r="I545"/>
      <c r="J545"/>
      <c r="K545"/>
      <c r="L545"/>
    </row>
    <row r="546" spans="1:12" ht="16" x14ac:dyDescent="0.2">
      <c r="A546"/>
      <c r="B546"/>
      <c r="C546"/>
      <c r="D546"/>
      <c r="E546"/>
      <c r="F546"/>
      <c r="G546"/>
      <c r="H546"/>
      <c r="I546"/>
      <c r="J546"/>
      <c r="K546"/>
      <c r="L546"/>
    </row>
    <row r="547" spans="1:12" ht="16" x14ac:dyDescent="0.2">
      <c r="A547"/>
      <c r="B547"/>
      <c r="C547"/>
      <c r="D547"/>
      <c r="E547"/>
      <c r="F547"/>
      <c r="G547"/>
      <c r="H547"/>
      <c r="I547"/>
      <c r="J547"/>
      <c r="K547"/>
      <c r="L547"/>
    </row>
    <row r="548" spans="1:12" ht="16" x14ac:dyDescent="0.2">
      <c r="A548"/>
      <c r="B548"/>
      <c r="C548"/>
      <c r="D548"/>
      <c r="E548"/>
      <c r="F548"/>
      <c r="G548"/>
      <c r="H548"/>
      <c r="I548"/>
      <c r="J548"/>
      <c r="K548"/>
      <c r="L548"/>
    </row>
    <row r="549" spans="1:12" ht="16" x14ac:dyDescent="0.2">
      <c r="A549"/>
      <c r="B549"/>
      <c r="C549"/>
      <c r="D549"/>
      <c r="E549"/>
      <c r="F549"/>
      <c r="G549"/>
      <c r="H549"/>
      <c r="I549"/>
      <c r="J549"/>
      <c r="K549"/>
      <c r="L549"/>
    </row>
    <row r="550" spans="1:12" ht="16" x14ac:dyDescent="0.2">
      <c r="A550"/>
      <c r="B550"/>
      <c r="C550"/>
      <c r="D550"/>
      <c r="E550"/>
      <c r="F550"/>
      <c r="G550"/>
      <c r="H550"/>
      <c r="I550"/>
      <c r="J550"/>
      <c r="K550"/>
      <c r="L550"/>
    </row>
    <row r="551" spans="1:12" ht="16" x14ac:dyDescent="0.2">
      <c r="A551"/>
      <c r="B551"/>
      <c r="C551"/>
      <c r="D551"/>
      <c r="E551"/>
      <c r="F551"/>
      <c r="G551"/>
      <c r="H551"/>
      <c r="I551"/>
      <c r="J551"/>
      <c r="K551"/>
      <c r="L551"/>
    </row>
    <row r="552" spans="1:12" ht="16" x14ac:dyDescent="0.2">
      <c r="A552"/>
      <c r="B552"/>
      <c r="C552"/>
      <c r="D552"/>
      <c r="E552"/>
      <c r="F552"/>
      <c r="G552"/>
      <c r="H552"/>
      <c r="I552"/>
      <c r="J552"/>
      <c r="K552"/>
      <c r="L552"/>
    </row>
    <row r="553" spans="1:12" ht="16" x14ac:dyDescent="0.2">
      <c r="A553"/>
      <c r="B553"/>
      <c r="C553"/>
      <c r="D553"/>
      <c r="E553"/>
      <c r="F553"/>
      <c r="G553"/>
      <c r="H553"/>
      <c r="I553"/>
      <c r="J553"/>
      <c r="K553"/>
      <c r="L553"/>
    </row>
    <row r="554" spans="1:12" ht="16" x14ac:dyDescent="0.2">
      <c r="A554"/>
      <c r="B554"/>
      <c r="C554"/>
      <c r="D554"/>
      <c r="E554"/>
      <c r="F554"/>
      <c r="G554"/>
      <c r="H554"/>
      <c r="I554"/>
      <c r="J554"/>
      <c r="K554"/>
      <c r="L554"/>
    </row>
    <row r="555" spans="1:12" ht="16" x14ac:dyDescent="0.2">
      <c r="A555"/>
      <c r="B555"/>
      <c r="C555"/>
      <c r="D555"/>
      <c r="E555"/>
      <c r="F555"/>
      <c r="G555"/>
      <c r="H555"/>
      <c r="I555"/>
      <c r="J555"/>
      <c r="K555"/>
      <c r="L555"/>
    </row>
    <row r="556" spans="1:12" ht="16" x14ac:dyDescent="0.2">
      <c r="A556"/>
      <c r="B556"/>
      <c r="C556"/>
      <c r="D556"/>
      <c r="E556"/>
      <c r="F556"/>
      <c r="G556"/>
      <c r="H556"/>
      <c r="I556"/>
      <c r="J556"/>
      <c r="K556"/>
      <c r="L556"/>
    </row>
    <row r="557" spans="1:12" ht="16" x14ac:dyDescent="0.2">
      <c r="A557"/>
      <c r="B557"/>
      <c r="C557"/>
      <c r="D557"/>
      <c r="E557"/>
      <c r="F557"/>
      <c r="G557"/>
      <c r="H557"/>
      <c r="I557"/>
      <c r="J557"/>
      <c r="K557"/>
      <c r="L557"/>
    </row>
    <row r="558" spans="1:12" ht="16" x14ac:dyDescent="0.2">
      <c r="A558"/>
      <c r="B558"/>
      <c r="C558"/>
      <c r="D558"/>
      <c r="E558"/>
      <c r="F558"/>
      <c r="G558"/>
      <c r="H558"/>
      <c r="I558"/>
      <c r="J558"/>
      <c r="K558"/>
      <c r="L558"/>
    </row>
    <row r="559" spans="1:12" ht="16" x14ac:dyDescent="0.2">
      <c r="A559"/>
      <c r="B559"/>
      <c r="C559"/>
      <c r="D559"/>
      <c r="E559"/>
      <c r="F559"/>
      <c r="G559"/>
      <c r="H559"/>
      <c r="I559"/>
      <c r="J559"/>
      <c r="K559"/>
      <c r="L559"/>
    </row>
    <row r="560" spans="1:12" ht="16" x14ac:dyDescent="0.2">
      <c r="A560"/>
      <c r="B560"/>
      <c r="C560"/>
      <c r="D560"/>
      <c r="E560"/>
      <c r="F560"/>
      <c r="G560"/>
      <c r="H560"/>
      <c r="I560"/>
      <c r="J560"/>
      <c r="K560"/>
      <c r="L560"/>
    </row>
    <row r="561" spans="1:12" ht="16" x14ac:dyDescent="0.2">
      <c r="A561"/>
      <c r="B561"/>
      <c r="C561"/>
      <c r="D561"/>
      <c r="E561"/>
      <c r="F561"/>
      <c r="G561"/>
      <c r="H561"/>
      <c r="I561"/>
      <c r="J561"/>
      <c r="K561"/>
      <c r="L561"/>
    </row>
    <row r="562" spans="1:12" ht="16" x14ac:dyDescent="0.2">
      <c r="A562"/>
      <c r="B562"/>
      <c r="C562"/>
      <c r="D562"/>
      <c r="E562"/>
      <c r="F562"/>
      <c r="G562"/>
      <c r="H562"/>
      <c r="I562"/>
      <c r="J562"/>
      <c r="K562"/>
      <c r="L562"/>
    </row>
    <row r="563" spans="1:12" ht="16" x14ac:dyDescent="0.2">
      <c r="A563"/>
      <c r="B563"/>
      <c r="C563"/>
      <c r="D563"/>
      <c r="E563"/>
      <c r="F563"/>
      <c r="G563"/>
      <c r="H563"/>
      <c r="I563"/>
      <c r="J563"/>
      <c r="K563"/>
      <c r="L563"/>
    </row>
    <row r="564" spans="1:12" ht="16" x14ac:dyDescent="0.2">
      <c r="A564"/>
      <c r="B564"/>
      <c r="C564"/>
      <c r="D564"/>
      <c r="E564"/>
      <c r="F564"/>
      <c r="G564"/>
      <c r="H564"/>
      <c r="I564"/>
      <c r="J564"/>
      <c r="K564"/>
      <c r="L564"/>
    </row>
    <row r="565" spans="1:12" ht="16" x14ac:dyDescent="0.2">
      <c r="A565"/>
      <c r="B565"/>
      <c r="C565"/>
      <c r="D565"/>
      <c r="E565"/>
      <c r="F565"/>
      <c r="G565"/>
      <c r="H565"/>
      <c r="I565"/>
      <c r="J565"/>
      <c r="K565"/>
      <c r="L565"/>
    </row>
    <row r="566" spans="1:12" ht="16" x14ac:dyDescent="0.2">
      <c r="A566"/>
      <c r="B566"/>
      <c r="C566"/>
      <c r="D566"/>
      <c r="E566"/>
      <c r="F566"/>
      <c r="G566"/>
      <c r="H566"/>
      <c r="I566"/>
      <c r="J566"/>
      <c r="K566"/>
      <c r="L566"/>
    </row>
    <row r="567" spans="1:12" ht="16" x14ac:dyDescent="0.2">
      <c r="A567"/>
      <c r="B567"/>
      <c r="C567"/>
      <c r="D567"/>
      <c r="E567"/>
      <c r="F567"/>
      <c r="G567"/>
      <c r="H567"/>
      <c r="I567"/>
      <c r="J567"/>
      <c r="K567"/>
      <c r="L567"/>
    </row>
    <row r="568" spans="1:12" ht="16" x14ac:dyDescent="0.2">
      <c r="A568"/>
      <c r="B568"/>
      <c r="C568"/>
      <c r="D568"/>
      <c r="E568"/>
      <c r="F568"/>
      <c r="G568"/>
      <c r="H568"/>
      <c r="I568"/>
      <c r="J568"/>
      <c r="K568"/>
      <c r="L568"/>
    </row>
    <row r="569" spans="1:12" ht="16" x14ac:dyDescent="0.2">
      <c r="A569"/>
      <c r="B569"/>
      <c r="C569"/>
      <c r="D569"/>
      <c r="E569"/>
      <c r="F569"/>
      <c r="G569"/>
      <c r="H569"/>
      <c r="I569"/>
      <c r="J569"/>
      <c r="K569"/>
      <c r="L569"/>
    </row>
    <row r="570" spans="1:12" ht="16" x14ac:dyDescent="0.2">
      <c r="A570"/>
      <c r="B570"/>
      <c r="C570"/>
      <c r="D570"/>
      <c r="E570"/>
      <c r="F570"/>
      <c r="G570"/>
      <c r="H570"/>
      <c r="I570"/>
      <c r="J570"/>
      <c r="K570"/>
      <c r="L570"/>
    </row>
    <row r="571" spans="1:12" ht="16" x14ac:dyDescent="0.2">
      <c r="A571"/>
      <c r="B571"/>
      <c r="C571"/>
      <c r="D571"/>
      <c r="E571"/>
      <c r="F571"/>
      <c r="G571"/>
      <c r="H571"/>
      <c r="I571"/>
      <c r="J571"/>
      <c r="K571"/>
      <c r="L571"/>
    </row>
    <row r="572" spans="1:12" ht="16" x14ac:dyDescent="0.2">
      <c r="A572"/>
      <c r="B572"/>
      <c r="C572"/>
      <c r="D572"/>
      <c r="E572"/>
      <c r="F572"/>
      <c r="G572"/>
      <c r="H572"/>
      <c r="I572"/>
      <c r="J572"/>
      <c r="K572"/>
      <c r="L572"/>
    </row>
    <row r="573" spans="1:12" ht="16" x14ac:dyDescent="0.2">
      <c r="A573"/>
      <c r="B573"/>
      <c r="C573"/>
      <c r="D573"/>
      <c r="E573"/>
      <c r="F573"/>
      <c r="G573"/>
      <c r="H573"/>
      <c r="I573"/>
      <c r="J573"/>
      <c r="K573"/>
      <c r="L573"/>
    </row>
    <row r="574" spans="1:12" ht="16" x14ac:dyDescent="0.2">
      <c r="A574"/>
      <c r="B574"/>
      <c r="C574"/>
      <c r="D574"/>
      <c r="E574"/>
      <c r="F574"/>
      <c r="G574"/>
      <c r="H574"/>
      <c r="I574"/>
      <c r="J574"/>
      <c r="K574"/>
      <c r="L574"/>
    </row>
    <row r="575" spans="1:12" ht="16" x14ac:dyDescent="0.2">
      <c r="A575"/>
      <c r="B575"/>
      <c r="C575"/>
      <c r="D575"/>
      <c r="E575"/>
      <c r="F575"/>
      <c r="G575"/>
      <c r="H575"/>
      <c r="I575"/>
      <c r="J575"/>
      <c r="K575"/>
      <c r="L575"/>
    </row>
    <row r="576" spans="1:12" ht="16" x14ac:dyDescent="0.2">
      <c r="A576"/>
      <c r="B576"/>
      <c r="C576"/>
      <c r="D576"/>
      <c r="E576"/>
      <c r="F576"/>
      <c r="G576"/>
      <c r="H576"/>
      <c r="I576"/>
      <c r="J576"/>
      <c r="K576"/>
      <c r="L576"/>
    </row>
    <row r="577" spans="1:12" ht="16" x14ac:dyDescent="0.2">
      <c r="A577"/>
      <c r="B577"/>
      <c r="C577"/>
      <c r="D577"/>
      <c r="E577"/>
      <c r="F577"/>
      <c r="G577"/>
      <c r="H577"/>
      <c r="I577"/>
      <c r="J577"/>
      <c r="K577"/>
      <c r="L577"/>
    </row>
    <row r="578" spans="1:12" ht="16" x14ac:dyDescent="0.2">
      <c r="A578"/>
      <c r="B578"/>
      <c r="C578"/>
      <c r="D578"/>
      <c r="E578"/>
      <c r="F578"/>
      <c r="G578"/>
      <c r="H578"/>
      <c r="I578"/>
      <c r="J578"/>
      <c r="K578"/>
      <c r="L578"/>
    </row>
    <row r="579" spans="1:12" ht="16" x14ac:dyDescent="0.2">
      <c r="A579"/>
      <c r="B579"/>
      <c r="C579"/>
      <c r="D579"/>
      <c r="E579"/>
      <c r="F579"/>
      <c r="G579"/>
      <c r="H579"/>
      <c r="I579"/>
      <c r="J579"/>
      <c r="K579"/>
      <c r="L579"/>
    </row>
    <row r="580" spans="1:12" ht="16" x14ac:dyDescent="0.2">
      <c r="A580"/>
      <c r="B580"/>
      <c r="C580"/>
      <c r="D580"/>
      <c r="E580"/>
      <c r="F580"/>
      <c r="G580"/>
      <c r="H580"/>
      <c r="I580"/>
      <c r="J580"/>
      <c r="K580"/>
      <c r="L580"/>
    </row>
    <row r="581" spans="1:12" ht="16" x14ac:dyDescent="0.2">
      <c r="A581"/>
      <c r="B581"/>
      <c r="C581"/>
      <c r="D581"/>
      <c r="E581"/>
      <c r="F581"/>
      <c r="G581"/>
      <c r="H581"/>
      <c r="I581"/>
      <c r="J581"/>
      <c r="K581"/>
      <c r="L581"/>
    </row>
    <row r="582" spans="1:12" ht="16" x14ac:dyDescent="0.2">
      <c r="A582"/>
      <c r="B582"/>
      <c r="C582"/>
      <c r="D582"/>
      <c r="E582"/>
      <c r="F582"/>
      <c r="G582"/>
      <c r="H582"/>
      <c r="I582"/>
      <c r="J582"/>
      <c r="K582"/>
      <c r="L582"/>
    </row>
    <row r="583" spans="1:12" ht="16" x14ac:dyDescent="0.2">
      <c r="A583"/>
      <c r="B583"/>
      <c r="C583"/>
      <c r="D583"/>
      <c r="E583"/>
      <c r="F583"/>
      <c r="G583"/>
      <c r="H583"/>
      <c r="I583"/>
      <c r="J583"/>
      <c r="K583"/>
      <c r="L583"/>
    </row>
    <row r="584" spans="1:12" ht="16" x14ac:dyDescent="0.2">
      <c r="A584"/>
      <c r="B584"/>
      <c r="C584"/>
      <c r="D584"/>
      <c r="E584"/>
      <c r="F584"/>
      <c r="G584"/>
      <c r="H584"/>
      <c r="I584"/>
      <c r="J584"/>
      <c r="K584"/>
      <c r="L584"/>
    </row>
    <row r="585" spans="1:12" ht="16" x14ac:dyDescent="0.2">
      <c r="A585"/>
      <c r="B585"/>
      <c r="C585"/>
      <c r="D585"/>
      <c r="E585"/>
      <c r="F585"/>
      <c r="G585"/>
      <c r="H585"/>
      <c r="I585"/>
      <c r="J585"/>
      <c r="K585"/>
      <c r="L585"/>
    </row>
    <row r="586" spans="1:12" ht="16" x14ac:dyDescent="0.2">
      <c r="A586"/>
      <c r="B586"/>
      <c r="C586"/>
      <c r="D586"/>
      <c r="E586"/>
      <c r="F586"/>
      <c r="G586"/>
      <c r="H586"/>
      <c r="I586"/>
      <c r="J586"/>
      <c r="K586"/>
      <c r="L586"/>
    </row>
    <row r="587" spans="1:12" ht="16" x14ac:dyDescent="0.2">
      <c r="A587"/>
      <c r="B587"/>
      <c r="C587"/>
      <c r="D587"/>
      <c r="E587"/>
      <c r="F587"/>
      <c r="G587"/>
      <c r="H587"/>
      <c r="I587"/>
      <c r="J587"/>
      <c r="K587"/>
      <c r="L587"/>
    </row>
    <row r="588" spans="1:12" ht="16" x14ac:dyDescent="0.2">
      <c r="A588"/>
      <c r="B588"/>
      <c r="C588"/>
      <c r="D588"/>
      <c r="E588"/>
      <c r="F588"/>
      <c r="G588"/>
      <c r="H588"/>
      <c r="I588"/>
      <c r="J588"/>
      <c r="K588"/>
      <c r="L588"/>
    </row>
    <row r="589" spans="1:12" ht="16" x14ac:dyDescent="0.2">
      <c r="A589"/>
      <c r="B589"/>
      <c r="C589"/>
      <c r="D589"/>
      <c r="E589"/>
      <c r="F589"/>
      <c r="G589"/>
      <c r="H589"/>
      <c r="I589"/>
      <c r="J589"/>
      <c r="K589"/>
      <c r="L589"/>
    </row>
    <row r="590" spans="1:12" ht="16" x14ac:dyDescent="0.2">
      <c r="A590"/>
      <c r="B590"/>
      <c r="C590"/>
      <c r="D590"/>
      <c r="E590"/>
      <c r="F590"/>
      <c r="G590"/>
      <c r="H590"/>
      <c r="I590"/>
      <c r="J590"/>
      <c r="K590"/>
      <c r="L590"/>
    </row>
    <row r="591" spans="1:12" ht="16" x14ac:dyDescent="0.2">
      <c r="A591"/>
      <c r="B591"/>
      <c r="C591"/>
      <c r="D591"/>
      <c r="E591"/>
      <c r="F591"/>
      <c r="G591"/>
      <c r="H591"/>
      <c r="I591"/>
      <c r="J591"/>
      <c r="K591"/>
      <c r="L591"/>
    </row>
    <row r="592" spans="1:12" ht="16" x14ac:dyDescent="0.2">
      <c r="A592"/>
      <c r="B592"/>
      <c r="C592"/>
      <c r="D592"/>
      <c r="E592"/>
      <c r="F592"/>
      <c r="G592"/>
      <c r="H592"/>
      <c r="I592"/>
      <c r="J592"/>
      <c r="K592"/>
      <c r="L592"/>
    </row>
    <row r="593" spans="1:12" ht="16" x14ac:dyDescent="0.2">
      <c r="A593"/>
      <c r="B593"/>
      <c r="C593"/>
      <c r="D593"/>
      <c r="E593"/>
      <c r="F593"/>
      <c r="G593"/>
      <c r="H593"/>
      <c r="I593"/>
      <c r="J593"/>
      <c r="K593"/>
      <c r="L593"/>
    </row>
    <row r="594" spans="1:12" ht="16" x14ac:dyDescent="0.2">
      <c r="A594"/>
      <c r="B594"/>
      <c r="C594"/>
      <c r="D594"/>
      <c r="E594"/>
      <c r="F594"/>
      <c r="G594"/>
      <c r="H594"/>
      <c r="I594"/>
      <c r="J594"/>
      <c r="K594"/>
      <c r="L594"/>
    </row>
    <row r="595" spans="1:12" ht="16" x14ac:dyDescent="0.2">
      <c r="A595"/>
      <c r="B595"/>
      <c r="C595"/>
      <c r="D595"/>
      <c r="E595"/>
      <c r="F595"/>
      <c r="G595"/>
      <c r="H595"/>
      <c r="I595"/>
      <c r="J595"/>
      <c r="K595"/>
      <c r="L595"/>
    </row>
    <row r="596" spans="1:12" ht="16" x14ac:dyDescent="0.2">
      <c r="A596"/>
      <c r="B596"/>
      <c r="C596"/>
      <c r="D596"/>
      <c r="E596"/>
      <c r="F596"/>
      <c r="G596"/>
      <c r="H596"/>
      <c r="I596"/>
      <c r="J596"/>
      <c r="K596"/>
      <c r="L596"/>
    </row>
    <row r="597" spans="1:12" ht="16" x14ac:dyDescent="0.2">
      <c r="A597"/>
      <c r="B597"/>
      <c r="C597"/>
      <c r="D597"/>
      <c r="E597"/>
      <c r="F597"/>
      <c r="G597"/>
      <c r="H597"/>
      <c r="I597"/>
      <c r="J597"/>
      <c r="K597"/>
      <c r="L597"/>
    </row>
    <row r="598" spans="1:12" ht="16" x14ac:dyDescent="0.2">
      <c r="A598"/>
      <c r="B598"/>
      <c r="C598"/>
      <c r="D598"/>
      <c r="E598"/>
      <c r="F598"/>
      <c r="G598"/>
      <c r="H598"/>
      <c r="I598"/>
      <c r="J598"/>
      <c r="K598"/>
      <c r="L598"/>
    </row>
    <row r="599" spans="1:12" ht="16" x14ac:dyDescent="0.2">
      <c r="A599"/>
      <c r="B599"/>
      <c r="C599"/>
      <c r="D599"/>
      <c r="E599"/>
      <c r="F599"/>
      <c r="G599"/>
      <c r="H599"/>
      <c r="I599"/>
      <c r="J599"/>
      <c r="K599"/>
      <c r="L599"/>
    </row>
    <row r="600" spans="1:12" ht="16" x14ac:dyDescent="0.2">
      <c r="A600"/>
      <c r="B600"/>
      <c r="C600"/>
      <c r="D600"/>
      <c r="E600"/>
      <c r="F600"/>
      <c r="G600"/>
      <c r="H600"/>
      <c r="I600"/>
      <c r="J600"/>
      <c r="K600"/>
      <c r="L600"/>
    </row>
    <row r="601" spans="1:12" ht="16" x14ac:dyDescent="0.2">
      <c r="A601"/>
      <c r="B601"/>
      <c r="C601"/>
      <c r="D601"/>
      <c r="E601"/>
      <c r="F601"/>
      <c r="G601"/>
      <c r="H601"/>
      <c r="I601"/>
      <c r="J601"/>
      <c r="K601"/>
      <c r="L601"/>
    </row>
    <row r="602" spans="1:12" ht="16" x14ac:dyDescent="0.2">
      <c r="A602"/>
      <c r="B602"/>
      <c r="C602"/>
      <c r="D602"/>
      <c r="E602"/>
      <c r="F602"/>
      <c r="G602"/>
      <c r="H602"/>
      <c r="I602"/>
      <c r="J602"/>
      <c r="K602"/>
      <c r="L602"/>
    </row>
    <row r="603" spans="1:12" ht="16" x14ac:dyDescent="0.2">
      <c r="A603"/>
      <c r="B603"/>
      <c r="C603"/>
      <c r="D603"/>
      <c r="E603"/>
      <c r="F603"/>
      <c r="G603"/>
      <c r="H603"/>
      <c r="I603"/>
      <c r="J603"/>
      <c r="K603"/>
      <c r="L603"/>
    </row>
    <row r="604" spans="1:12" ht="16" x14ac:dyDescent="0.2">
      <c r="A604"/>
      <c r="B604"/>
      <c r="C604"/>
      <c r="D604"/>
      <c r="E604"/>
      <c r="F604"/>
      <c r="G604"/>
      <c r="H604"/>
      <c r="I604"/>
      <c r="J604"/>
      <c r="K604"/>
      <c r="L604"/>
    </row>
    <row r="605" spans="1:12" ht="16" x14ac:dyDescent="0.2">
      <c r="A605"/>
      <c r="B605"/>
      <c r="C605"/>
      <c r="D605"/>
      <c r="E605"/>
      <c r="F605"/>
      <c r="G605"/>
      <c r="H605"/>
      <c r="I605"/>
      <c r="J605"/>
      <c r="K605"/>
      <c r="L605"/>
    </row>
    <row r="606" spans="1:12" ht="16" x14ac:dyDescent="0.2">
      <c r="A606"/>
      <c r="B606"/>
      <c r="C606"/>
      <c r="D606"/>
      <c r="E606"/>
      <c r="F606"/>
      <c r="G606"/>
      <c r="H606"/>
      <c r="I606"/>
      <c r="J606"/>
      <c r="K606"/>
      <c r="L606"/>
    </row>
    <row r="607" spans="1:12" ht="16" x14ac:dyDescent="0.2">
      <c r="A607"/>
      <c r="B607"/>
      <c r="C607"/>
      <c r="D607"/>
      <c r="E607"/>
      <c r="F607"/>
      <c r="G607"/>
      <c r="H607"/>
      <c r="I607"/>
      <c r="J607"/>
      <c r="K607"/>
      <c r="L607"/>
    </row>
    <row r="608" spans="1:12" ht="16" x14ac:dyDescent="0.2">
      <c r="A608"/>
      <c r="B608"/>
      <c r="C608"/>
      <c r="D608"/>
      <c r="E608"/>
      <c r="F608"/>
      <c r="G608"/>
      <c r="H608"/>
      <c r="I608"/>
      <c r="J608"/>
      <c r="K608"/>
      <c r="L608"/>
    </row>
    <row r="609" spans="1:12" ht="16" x14ac:dyDescent="0.2">
      <c r="A609"/>
      <c r="B609"/>
      <c r="C609"/>
      <c r="D609"/>
      <c r="E609"/>
      <c r="F609"/>
      <c r="G609"/>
      <c r="H609"/>
      <c r="I609"/>
      <c r="J609"/>
      <c r="K609"/>
      <c r="L609"/>
    </row>
    <row r="610" spans="1:12" ht="16" x14ac:dyDescent="0.2">
      <c r="A610"/>
      <c r="B610"/>
      <c r="C610"/>
      <c r="D610"/>
      <c r="E610"/>
      <c r="F610"/>
      <c r="G610"/>
      <c r="H610"/>
      <c r="I610"/>
      <c r="J610"/>
      <c r="K610"/>
      <c r="L610"/>
    </row>
    <row r="611" spans="1:12" ht="16" x14ac:dyDescent="0.2">
      <c r="A611"/>
      <c r="B611"/>
      <c r="C611"/>
      <c r="D611"/>
      <c r="E611"/>
      <c r="F611"/>
      <c r="G611"/>
      <c r="H611"/>
      <c r="I611"/>
      <c r="J611"/>
      <c r="K611"/>
      <c r="L611"/>
    </row>
    <row r="612" spans="1:12" ht="16" x14ac:dyDescent="0.2">
      <c r="A612"/>
      <c r="B612"/>
      <c r="C612"/>
      <c r="D612"/>
      <c r="E612"/>
      <c r="F612"/>
      <c r="G612"/>
      <c r="H612"/>
      <c r="I612"/>
      <c r="J612"/>
      <c r="K612"/>
      <c r="L612"/>
    </row>
    <row r="613" spans="1:12" ht="16" x14ac:dyDescent="0.2">
      <c r="A613"/>
      <c r="B613"/>
      <c r="C613"/>
      <c r="D613"/>
      <c r="E613"/>
      <c r="F613"/>
      <c r="G613"/>
      <c r="H613"/>
      <c r="I613"/>
      <c r="J613"/>
      <c r="K613"/>
      <c r="L613"/>
    </row>
    <row r="614" spans="1:12" ht="16" x14ac:dyDescent="0.2">
      <c r="A614"/>
      <c r="B614"/>
      <c r="C614"/>
      <c r="D614"/>
      <c r="E614"/>
      <c r="F614"/>
      <c r="G614"/>
      <c r="H614"/>
      <c r="I614"/>
      <c r="J614"/>
      <c r="K614"/>
      <c r="L614"/>
    </row>
    <row r="615" spans="1:12" ht="16" x14ac:dyDescent="0.2">
      <c r="A615"/>
      <c r="B615"/>
      <c r="C615"/>
      <c r="D615"/>
      <c r="E615"/>
      <c r="F615"/>
      <c r="G615"/>
      <c r="H615"/>
      <c r="I615"/>
      <c r="J615"/>
      <c r="K615"/>
      <c r="L615"/>
    </row>
    <row r="616" spans="1:12" ht="16" x14ac:dyDescent="0.2">
      <c r="A616"/>
      <c r="B616"/>
      <c r="C616"/>
      <c r="D616"/>
      <c r="E616"/>
      <c r="F616"/>
      <c r="G616"/>
      <c r="H616"/>
      <c r="I616"/>
      <c r="J616"/>
      <c r="K616"/>
      <c r="L616"/>
    </row>
    <row r="617" spans="1:12" ht="16" x14ac:dyDescent="0.2">
      <c r="A617"/>
      <c r="B617"/>
      <c r="C617"/>
      <c r="D617"/>
      <c r="E617"/>
      <c r="F617"/>
      <c r="G617"/>
      <c r="H617"/>
      <c r="I617"/>
      <c r="J617"/>
      <c r="K617"/>
      <c r="L617"/>
    </row>
    <row r="618" spans="1:12" ht="16" x14ac:dyDescent="0.2">
      <c r="A618"/>
      <c r="B618"/>
      <c r="C618"/>
      <c r="D618"/>
      <c r="E618"/>
      <c r="F618"/>
      <c r="G618"/>
      <c r="H618"/>
      <c r="I618"/>
      <c r="J618"/>
      <c r="K618"/>
      <c r="L618"/>
    </row>
    <row r="619" spans="1:12" ht="16" x14ac:dyDescent="0.2">
      <c r="A619"/>
      <c r="B619"/>
      <c r="C619"/>
      <c r="D619"/>
      <c r="E619"/>
      <c r="F619"/>
      <c r="G619"/>
      <c r="H619"/>
      <c r="I619"/>
      <c r="J619"/>
      <c r="K619"/>
      <c r="L619"/>
    </row>
    <row r="620" spans="1:12" ht="16" x14ac:dyDescent="0.2">
      <c r="A620"/>
      <c r="B620"/>
      <c r="C620"/>
      <c r="D620"/>
      <c r="E620"/>
      <c r="F620"/>
      <c r="G620"/>
      <c r="H620"/>
      <c r="I620"/>
      <c r="J620"/>
      <c r="K620"/>
      <c r="L620"/>
    </row>
    <row r="621" spans="1:12" ht="16" x14ac:dyDescent="0.2">
      <c r="A621"/>
      <c r="B621"/>
      <c r="C621"/>
      <c r="D621"/>
      <c r="E621"/>
      <c r="F621"/>
      <c r="G621"/>
      <c r="H621"/>
      <c r="I621"/>
      <c r="J621"/>
      <c r="K621"/>
      <c r="L621"/>
    </row>
    <row r="622" spans="1:12" ht="16" x14ac:dyDescent="0.2">
      <c r="A622"/>
      <c r="B622"/>
      <c r="C622"/>
      <c r="D622"/>
      <c r="E622"/>
      <c r="F622"/>
      <c r="G622"/>
      <c r="H622"/>
      <c r="I622"/>
      <c r="J622"/>
      <c r="K622"/>
      <c r="L622"/>
    </row>
    <row r="623" spans="1:12" ht="16" x14ac:dyDescent="0.2">
      <c r="A623"/>
      <c r="B623"/>
      <c r="C623"/>
      <c r="D623"/>
      <c r="E623"/>
      <c r="F623"/>
      <c r="G623"/>
      <c r="H623"/>
      <c r="I623"/>
      <c r="J623"/>
      <c r="K623"/>
      <c r="L623"/>
    </row>
    <row r="624" spans="1:12" ht="16" x14ac:dyDescent="0.2">
      <c r="A624"/>
      <c r="B624"/>
      <c r="C624"/>
      <c r="D624"/>
      <c r="E624"/>
      <c r="F624"/>
      <c r="G624"/>
      <c r="H624"/>
      <c r="I624"/>
      <c r="J624"/>
      <c r="K624"/>
      <c r="L624"/>
    </row>
    <row r="625" spans="1:12" ht="16" x14ac:dyDescent="0.2">
      <c r="A625"/>
      <c r="B625"/>
      <c r="C625"/>
      <c r="D625"/>
      <c r="E625"/>
      <c r="F625"/>
      <c r="G625"/>
      <c r="H625"/>
      <c r="I625"/>
      <c r="J625"/>
      <c r="K625"/>
      <c r="L625"/>
    </row>
    <row r="626" spans="1:12" ht="16" x14ac:dyDescent="0.2">
      <c r="A626"/>
      <c r="B626"/>
      <c r="C626"/>
      <c r="D626"/>
      <c r="E626"/>
      <c r="F626"/>
      <c r="G626"/>
      <c r="H626"/>
      <c r="I626"/>
      <c r="J626"/>
      <c r="K626"/>
      <c r="L626"/>
    </row>
    <row r="627" spans="1:12" ht="16" x14ac:dyDescent="0.2">
      <c r="A627"/>
      <c r="B627"/>
      <c r="C627"/>
      <c r="D627"/>
      <c r="E627"/>
      <c r="F627"/>
      <c r="G627"/>
      <c r="H627"/>
      <c r="I627"/>
      <c r="J627"/>
      <c r="K627"/>
      <c r="L627"/>
    </row>
    <row r="628" spans="1:12" ht="16" x14ac:dyDescent="0.2">
      <c r="A628"/>
      <c r="B628"/>
      <c r="C628"/>
      <c r="D628"/>
      <c r="E628"/>
      <c r="F628"/>
      <c r="G628"/>
      <c r="H628"/>
      <c r="I628"/>
      <c r="J628"/>
      <c r="K628"/>
      <c r="L628"/>
    </row>
    <row r="629" spans="1:12" ht="16" x14ac:dyDescent="0.2">
      <c r="A629"/>
      <c r="B629"/>
      <c r="C629"/>
      <c r="D629"/>
      <c r="E629"/>
      <c r="F629"/>
      <c r="G629"/>
      <c r="H629"/>
      <c r="I629"/>
      <c r="J629"/>
      <c r="K629"/>
      <c r="L629"/>
    </row>
    <row r="630" spans="1:12" ht="16" x14ac:dyDescent="0.2">
      <c r="A630"/>
      <c r="B630"/>
      <c r="C630"/>
      <c r="D630"/>
      <c r="E630"/>
      <c r="F630"/>
      <c r="G630"/>
      <c r="H630"/>
      <c r="I630"/>
      <c r="J630"/>
      <c r="K630"/>
      <c r="L630"/>
    </row>
    <row r="631" spans="1:12" ht="16" x14ac:dyDescent="0.2">
      <c r="A631"/>
      <c r="B631"/>
      <c r="C631"/>
      <c r="D631"/>
      <c r="E631"/>
      <c r="F631"/>
      <c r="G631"/>
      <c r="H631"/>
      <c r="I631"/>
      <c r="J631"/>
      <c r="K631"/>
      <c r="L631"/>
    </row>
    <row r="632" spans="1:12" ht="16" x14ac:dyDescent="0.2">
      <c r="A632"/>
      <c r="B632"/>
      <c r="C632"/>
      <c r="D632"/>
      <c r="E632"/>
      <c r="F632"/>
      <c r="G632"/>
      <c r="H632"/>
      <c r="I632"/>
      <c r="J632"/>
      <c r="K632"/>
      <c r="L632"/>
    </row>
    <row r="633" spans="1:12" ht="16" x14ac:dyDescent="0.2">
      <c r="A633"/>
      <c r="B633"/>
      <c r="C633"/>
      <c r="D633"/>
      <c r="E633"/>
      <c r="F633"/>
      <c r="G633"/>
      <c r="H633"/>
      <c r="I633"/>
      <c r="J633"/>
      <c r="K633"/>
      <c r="L633"/>
    </row>
    <row r="634" spans="1:12" ht="16" x14ac:dyDescent="0.2">
      <c r="A634"/>
      <c r="B634"/>
      <c r="C634"/>
      <c r="D634"/>
      <c r="E634"/>
      <c r="F634"/>
      <c r="G634"/>
      <c r="H634"/>
      <c r="I634"/>
      <c r="J634"/>
      <c r="K634"/>
      <c r="L634"/>
    </row>
    <row r="635" spans="1:12" ht="16" x14ac:dyDescent="0.2">
      <c r="A635"/>
      <c r="B635"/>
      <c r="C635"/>
      <c r="D635"/>
      <c r="E635"/>
      <c r="F635"/>
      <c r="G635"/>
      <c r="H635"/>
      <c r="I635"/>
      <c r="J635"/>
      <c r="K635"/>
      <c r="L635"/>
    </row>
    <row r="636" spans="1:12" ht="16" x14ac:dyDescent="0.2">
      <c r="A636"/>
      <c r="B636"/>
      <c r="C636"/>
      <c r="D636"/>
      <c r="E636"/>
      <c r="F636"/>
      <c r="G636"/>
      <c r="H636"/>
      <c r="I636"/>
      <c r="J636"/>
      <c r="K636"/>
      <c r="L636"/>
    </row>
    <row r="637" spans="1:12" ht="16" x14ac:dyDescent="0.2">
      <c r="A637"/>
      <c r="B637"/>
      <c r="C637"/>
      <c r="D637"/>
      <c r="E637"/>
      <c r="F637"/>
      <c r="G637"/>
      <c r="H637"/>
      <c r="I637"/>
      <c r="J637"/>
      <c r="K637"/>
      <c r="L637"/>
    </row>
    <row r="638" spans="1:12" ht="16" x14ac:dyDescent="0.2">
      <c r="A638"/>
      <c r="B638"/>
      <c r="C638"/>
      <c r="D638"/>
      <c r="E638"/>
      <c r="F638"/>
      <c r="G638"/>
      <c r="H638"/>
      <c r="I638"/>
      <c r="J638"/>
      <c r="K638"/>
      <c r="L638"/>
    </row>
    <row r="639" spans="1:12" ht="16" x14ac:dyDescent="0.2">
      <c r="A639"/>
      <c r="B639"/>
      <c r="C639"/>
      <c r="D639"/>
      <c r="E639"/>
      <c r="F639"/>
      <c r="G639"/>
      <c r="H639"/>
      <c r="I639"/>
      <c r="J639"/>
      <c r="K639"/>
      <c r="L639"/>
    </row>
    <row r="640" spans="1:12" ht="16" x14ac:dyDescent="0.2">
      <c r="A640"/>
      <c r="B640"/>
      <c r="C640"/>
      <c r="D640"/>
      <c r="E640"/>
      <c r="F640"/>
      <c r="G640"/>
      <c r="H640"/>
      <c r="I640"/>
      <c r="J640"/>
      <c r="K640"/>
      <c r="L640"/>
    </row>
    <row r="641" spans="1:12" ht="16" x14ac:dyDescent="0.2">
      <c r="A641"/>
      <c r="B641"/>
      <c r="C641"/>
      <c r="D641"/>
      <c r="E641"/>
      <c r="F641"/>
      <c r="G641"/>
      <c r="H641"/>
      <c r="I641"/>
      <c r="J641"/>
      <c r="K641"/>
      <c r="L641"/>
    </row>
    <row r="642" spans="1:12" ht="16" x14ac:dyDescent="0.2">
      <c r="A642"/>
      <c r="B642"/>
      <c r="C642"/>
      <c r="D642"/>
      <c r="E642"/>
      <c r="F642"/>
      <c r="G642"/>
      <c r="H642"/>
      <c r="I642"/>
      <c r="J642"/>
      <c r="K642"/>
      <c r="L642"/>
    </row>
    <row r="643" spans="1:12" ht="16" x14ac:dyDescent="0.2">
      <c r="A643"/>
      <c r="B643"/>
      <c r="C643"/>
      <c r="D643"/>
      <c r="E643"/>
      <c r="F643"/>
      <c r="G643"/>
      <c r="H643"/>
      <c r="I643"/>
      <c r="J643"/>
      <c r="K643"/>
      <c r="L643"/>
    </row>
    <row r="644" spans="1:12" ht="16" x14ac:dyDescent="0.2">
      <c r="A644"/>
      <c r="B644"/>
      <c r="C644"/>
      <c r="D644"/>
      <c r="E644"/>
      <c r="F644"/>
      <c r="G644"/>
      <c r="H644"/>
      <c r="I644"/>
      <c r="J644"/>
      <c r="K644"/>
      <c r="L644"/>
    </row>
    <row r="645" spans="1:12" ht="16" x14ac:dyDescent="0.2">
      <c r="A645"/>
      <c r="B645"/>
      <c r="C645"/>
      <c r="D645"/>
      <c r="E645"/>
      <c r="F645"/>
      <c r="G645"/>
      <c r="H645"/>
      <c r="I645"/>
      <c r="J645"/>
      <c r="K645"/>
      <c r="L645"/>
    </row>
    <row r="646" spans="1:12" ht="16" x14ac:dyDescent="0.2">
      <c r="A646"/>
      <c r="B646"/>
      <c r="C646"/>
      <c r="D646"/>
      <c r="E646"/>
      <c r="F646"/>
      <c r="G646"/>
      <c r="H646"/>
      <c r="I646"/>
      <c r="J646"/>
      <c r="K646"/>
      <c r="L646"/>
    </row>
    <row r="647" spans="1:12" ht="16" x14ac:dyDescent="0.2">
      <c r="A647"/>
      <c r="B647"/>
      <c r="C647"/>
      <c r="D647"/>
      <c r="E647"/>
      <c r="F647"/>
      <c r="G647"/>
      <c r="H647"/>
      <c r="I647"/>
      <c r="J647"/>
      <c r="K647"/>
      <c r="L647"/>
    </row>
    <row r="648" spans="1:12" ht="16" x14ac:dyDescent="0.2">
      <c r="A648"/>
      <c r="B648"/>
      <c r="C648"/>
      <c r="D648"/>
      <c r="E648"/>
      <c r="F648"/>
      <c r="G648"/>
      <c r="H648"/>
      <c r="I648"/>
      <c r="J648"/>
      <c r="K648"/>
      <c r="L648"/>
    </row>
    <row r="649" spans="1:12" ht="16" x14ac:dyDescent="0.2">
      <c r="A649"/>
      <c r="B649"/>
      <c r="C649"/>
      <c r="D649"/>
      <c r="E649"/>
      <c r="F649"/>
      <c r="G649"/>
      <c r="H649"/>
      <c r="I649"/>
      <c r="J649"/>
      <c r="K649"/>
      <c r="L649"/>
    </row>
    <row r="650" spans="1:12" ht="16" x14ac:dyDescent="0.2">
      <c r="A650"/>
      <c r="B650"/>
      <c r="C650"/>
      <c r="D650"/>
      <c r="E650"/>
      <c r="F650"/>
      <c r="G650"/>
      <c r="H650"/>
      <c r="I650"/>
      <c r="J650"/>
      <c r="K650"/>
      <c r="L650"/>
    </row>
    <row r="651" spans="1:12" ht="16" x14ac:dyDescent="0.2">
      <c r="A651"/>
      <c r="B651"/>
      <c r="C651"/>
      <c r="D651"/>
      <c r="E651"/>
      <c r="F651"/>
      <c r="G651"/>
      <c r="H651"/>
      <c r="I651"/>
      <c r="J651"/>
      <c r="K651"/>
      <c r="L651"/>
    </row>
    <row r="652" spans="1:12" ht="16" x14ac:dyDescent="0.2">
      <c r="A652"/>
      <c r="B652"/>
      <c r="C652"/>
      <c r="D652"/>
      <c r="E652"/>
      <c r="F652"/>
      <c r="G652"/>
      <c r="H652"/>
      <c r="I652"/>
      <c r="J652"/>
      <c r="K652"/>
      <c r="L652"/>
    </row>
    <row r="653" spans="1:12" ht="16" x14ac:dyDescent="0.2">
      <c r="A653"/>
      <c r="B653"/>
      <c r="C653"/>
      <c r="D653"/>
      <c r="E653"/>
      <c r="F653"/>
      <c r="G653"/>
      <c r="H653"/>
      <c r="I653"/>
      <c r="J653"/>
      <c r="K653"/>
      <c r="L653"/>
    </row>
    <row r="654" spans="1:12" ht="16" x14ac:dyDescent="0.2">
      <c r="A654"/>
      <c r="B654"/>
      <c r="C654"/>
      <c r="D654"/>
      <c r="E654"/>
      <c r="F654"/>
      <c r="G654"/>
      <c r="H654"/>
      <c r="I654"/>
      <c r="J654"/>
      <c r="K654"/>
      <c r="L654"/>
    </row>
    <row r="655" spans="1:12" ht="16" x14ac:dyDescent="0.2">
      <c r="A655"/>
      <c r="B655"/>
      <c r="C655"/>
      <c r="D655"/>
      <c r="E655"/>
      <c r="F655"/>
      <c r="G655"/>
      <c r="H655"/>
      <c r="I655"/>
      <c r="J655"/>
      <c r="K655"/>
      <c r="L655"/>
    </row>
    <row r="656" spans="1:12" ht="16" x14ac:dyDescent="0.2">
      <c r="A656"/>
      <c r="B656"/>
      <c r="C656"/>
      <c r="D656"/>
      <c r="E656"/>
      <c r="F656"/>
      <c r="G656"/>
      <c r="H656"/>
      <c r="I656"/>
      <c r="J656"/>
      <c r="K656"/>
      <c r="L656"/>
    </row>
    <row r="657" spans="1:12" ht="16" x14ac:dyDescent="0.2">
      <c r="A657"/>
      <c r="B657"/>
      <c r="C657"/>
      <c r="D657"/>
      <c r="E657"/>
      <c r="F657"/>
      <c r="G657"/>
      <c r="H657"/>
      <c r="I657"/>
      <c r="J657"/>
      <c r="K657"/>
      <c r="L657"/>
    </row>
    <row r="658" spans="1:12" ht="16" x14ac:dyDescent="0.2">
      <c r="A658"/>
      <c r="B658"/>
      <c r="C658"/>
      <c r="D658"/>
      <c r="E658"/>
      <c r="F658"/>
      <c r="G658"/>
      <c r="H658"/>
      <c r="I658"/>
      <c r="J658"/>
      <c r="K658"/>
      <c r="L658"/>
    </row>
    <row r="659" spans="1:12" ht="16" x14ac:dyDescent="0.2">
      <c r="A659"/>
      <c r="B659"/>
      <c r="C659"/>
      <c r="D659"/>
      <c r="E659"/>
      <c r="F659"/>
      <c r="G659"/>
      <c r="H659"/>
      <c r="I659"/>
      <c r="J659"/>
      <c r="K659"/>
      <c r="L659"/>
    </row>
    <row r="660" spans="1:12" ht="16" x14ac:dyDescent="0.2">
      <c r="A660"/>
      <c r="B660"/>
      <c r="C660"/>
      <c r="D660"/>
      <c r="E660"/>
      <c r="F660"/>
      <c r="G660"/>
      <c r="H660"/>
      <c r="I660"/>
      <c r="J660"/>
      <c r="K660"/>
      <c r="L660"/>
    </row>
    <row r="661" spans="1:12" ht="16" x14ac:dyDescent="0.2">
      <c r="A661"/>
      <c r="B661"/>
      <c r="C661"/>
      <c r="D661"/>
      <c r="E661"/>
      <c r="F661"/>
      <c r="G661"/>
      <c r="H661"/>
      <c r="I661"/>
      <c r="J661"/>
      <c r="K661"/>
      <c r="L661"/>
    </row>
    <row r="662" spans="1:12" ht="16" x14ac:dyDescent="0.2">
      <c r="A662"/>
      <c r="B662"/>
      <c r="C662"/>
      <c r="D662"/>
      <c r="E662"/>
      <c r="F662"/>
      <c r="G662"/>
      <c r="H662"/>
      <c r="I662"/>
      <c r="J662"/>
      <c r="K662"/>
      <c r="L662"/>
    </row>
    <row r="663" spans="1:12" ht="16" x14ac:dyDescent="0.2">
      <c r="A663"/>
      <c r="B663"/>
      <c r="C663"/>
      <c r="D663"/>
      <c r="E663"/>
      <c r="F663"/>
      <c r="G663"/>
      <c r="H663"/>
      <c r="I663"/>
      <c r="J663"/>
      <c r="K663"/>
      <c r="L663"/>
    </row>
    <row r="664" spans="1:12" ht="16" x14ac:dyDescent="0.2">
      <c r="A664"/>
      <c r="B664"/>
      <c r="C664"/>
      <c r="D664"/>
      <c r="E664"/>
      <c r="F664"/>
      <c r="G664"/>
      <c r="H664"/>
      <c r="I664"/>
      <c r="J664"/>
      <c r="K664"/>
      <c r="L664"/>
    </row>
    <row r="665" spans="1:12" ht="16" x14ac:dyDescent="0.2">
      <c r="A665"/>
      <c r="B665"/>
      <c r="C665"/>
      <c r="D665"/>
      <c r="E665"/>
      <c r="F665"/>
      <c r="G665"/>
      <c r="H665"/>
      <c r="I665"/>
      <c r="J665"/>
      <c r="K665"/>
      <c r="L665"/>
    </row>
    <row r="666" spans="1:12" ht="16" x14ac:dyDescent="0.2">
      <c r="A666"/>
      <c r="B666"/>
      <c r="C666"/>
      <c r="D666"/>
      <c r="E666"/>
      <c r="F666"/>
      <c r="G666"/>
      <c r="H666"/>
      <c r="I666"/>
      <c r="J666"/>
      <c r="K666"/>
      <c r="L666"/>
    </row>
    <row r="667" spans="1:12" ht="16" x14ac:dyDescent="0.2">
      <c r="A667"/>
      <c r="B667"/>
      <c r="C667"/>
      <c r="D667"/>
      <c r="E667"/>
      <c r="F667"/>
      <c r="G667"/>
      <c r="H667"/>
      <c r="I667"/>
      <c r="J667"/>
      <c r="K667"/>
      <c r="L667"/>
    </row>
    <row r="668" spans="1:12" ht="16" x14ac:dyDescent="0.2">
      <c r="A668"/>
      <c r="B668"/>
      <c r="C668"/>
      <c r="D668"/>
      <c r="E668"/>
      <c r="F668"/>
      <c r="G668"/>
      <c r="H668"/>
      <c r="I668"/>
      <c r="J668"/>
      <c r="K668"/>
      <c r="L668"/>
    </row>
    <row r="669" spans="1:12" ht="16" x14ac:dyDescent="0.2">
      <c r="A669"/>
      <c r="B669"/>
      <c r="C669"/>
      <c r="D669"/>
      <c r="E669"/>
      <c r="F669"/>
      <c r="G669"/>
      <c r="H669"/>
      <c r="I669"/>
      <c r="J669"/>
      <c r="K669"/>
      <c r="L669"/>
    </row>
    <row r="670" spans="1:12" ht="16" x14ac:dyDescent="0.2">
      <c r="A670"/>
      <c r="B670"/>
      <c r="C670"/>
      <c r="D670"/>
      <c r="E670"/>
      <c r="F670"/>
      <c r="G670"/>
      <c r="H670"/>
      <c r="I670"/>
      <c r="J670"/>
      <c r="K670"/>
      <c r="L670"/>
    </row>
    <row r="671" spans="1:12" ht="16" x14ac:dyDescent="0.2">
      <c r="A671"/>
      <c r="B671"/>
      <c r="C671"/>
      <c r="D671"/>
      <c r="E671"/>
      <c r="F671"/>
      <c r="G671"/>
      <c r="H671"/>
      <c r="I671"/>
      <c r="J671"/>
      <c r="K671"/>
      <c r="L671"/>
    </row>
    <row r="672" spans="1:12" ht="16" x14ac:dyDescent="0.2">
      <c r="A672"/>
      <c r="B672"/>
      <c r="C672"/>
      <c r="D672"/>
      <c r="E672"/>
      <c r="F672"/>
      <c r="G672"/>
      <c r="H672"/>
      <c r="I672"/>
      <c r="J672"/>
      <c r="K672"/>
      <c r="L672"/>
    </row>
    <row r="673" spans="1:12" ht="16" x14ac:dyDescent="0.2">
      <c r="A673"/>
      <c r="B673"/>
      <c r="C673"/>
      <c r="D673"/>
      <c r="E673"/>
      <c r="F673"/>
      <c r="G673"/>
      <c r="H673"/>
      <c r="I673"/>
      <c r="J673"/>
      <c r="K673"/>
      <c r="L673"/>
    </row>
    <row r="674" spans="1:12" ht="16" x14ac:dyDescent="0.2">
      <c r="A674"/>
      <c r="B674"/>
      <c r="C674"/>
      <c r="D674"/>
      <c r="E674"/>
      <c r="F674"/>
      <c r="G674"/>
      <c r="H674"/>
      <c r="I674"/>
      <c r="J674"/>
      <c r="K674"/>
      <c r="L674"/>
    </row>
    <row r="675" spans="1:12" ht="16" x14ac:dyDescent="0.2">
      <c r="A675"/>
      <c r="B675"/>
      <c r="C675"/>
      <c r="D675"/>
      <c r="E675"/>
      <c r="F675"/>
      <c r="G675"/>
      <c r="H675"/>
      <c r="I675"/>
      <c r="J675"/>
      <c r="K675"/>
      <c r="L675"/>
    </row>
    <row r="676" spans="1:12" ht="16" x14ac:dyDescent="0.2">
      <c r="A676"/>
      <c r="B676"/>
      <c r="C676"/>
      <c r="D676"/>
      <c r="E676"/>
      <c r="F676"/>
      <c r="G676"/>
      <c r="H676"/>
      <c r="I676"/>
      <c r="J676"/>
      <c r="K676"/>
      <c r="L676"/>
    </row>
    <row r="677" spans="1:12" ht="16" x14ac:dyDescent="0.2">
      <c r="A677"/>
      <c r="B677"/>
      <c r="C677"/>
      <c r="D677"/>
      <c r="E677"/>
      <c r="F677"/>
      <c r="G677"/>
      <c r="H677"/>
      <c r="I677"/>
      <c r="J677"/>
      <c r="K677"/>
      <c r="L677"/>
    </row>
    <row r="678" spans="1:12" ht="16" x14ac:dyDescent="0.2">
      <c r="A678"/>
      <c r="B678"/>
      <c r="C678"/>
      <c r="D678"/>
      <c r="E678"/>
      <c r="F678"/>
      <c r="G678"/>
      <c r="H678"/>
      <c r="I678"/>
      <c r="J678"/>
      <c r="K678"/>
      <c r="L678"/>
    </row>
    <row r="679" spans="1:12" ht="16" x14ac:dyDescent="0.2">
      <c r="A679"/>
      <c r="B679"/>
      <c r="C679"/>
      <c r="D679"/>
      <c r="E679"/>
      <c r="F679"/>
      <c r="G679"/>
      <c r="H679"/>
      <c r="I679"/>
      <c r="J679"/>
      <c r="K679"/>
      <c r="L679"/>
    </row>
    <row r="680" spans="1:12" ht="16" x14ac:dyDescent="0.2">
      <c r="A680"/>
      <c r="B680"/>
      <c r="C680"/>
      <c r="D680"/>
      <c r="E680"/>
      <c r="F680"/>
      <c r="G680"/>
      <c r="H680"/>
      <c r="I680"/>
      <c r="J680"/>
      <c r="K680"/>
      <c r="L680"/>
    </row>
    <row r="681" spans="1:12" ht="16" x14ac:dyDescent="0.2">
      <c r="A681"/>
      <c r="B681"/>
      <c r="C681"/>
      <c r="D681"/>
      <c r="E681"/>
      <c r="F681"/>
      <c r="G681"/>
      <c r="H681"/>
      <c r="I681"/>
      <c r="J681"/>
      <c r="K681"/>
      <c r="L681"/>
    </row>
    <row r="682" spans="1:12" ht="16" x14ac:dyDescent="0.2">
      <c r="A682"/>
      <c r="B682"/>
      <c r="C682"/>
      <c r="D682"/>
      <c r="E682"/>
      <c r="F682"/>
      <c r="G682"/>
      <c r="H682"/>
      <c r="I682"/>
      <c r="J682"/>
      <c r="K682"/>
      <c r="L682"/>
    </row>
    <row r="683" spans="1:12" ht="16" x14ac:dyDescent="0.2">
      <c r="A683"/>
      <c r="B683"/>
      <c r="C683"/>
      <c r="D683"/>
      <c r="E683"/>
      <c r="F683"/>
      <c r="G683"/>
      <c r="H683"/>
      <c r="I683"/>
      <c r="J683"/>
      <c r="K683"/>
      <c r="L683"/>
    </row>
    <row r="684" spans="1:12" ht="16" x14ac:dyDescent="0.2">
      <c r="A684"/>
      <c r="B684"/>
      <c r="C684"/>
      <c r="D684"/>
      <c r="E684"/>
      <c r="F684"/>
      <c r="G684"/>
      <c r="H684"/>
      <c r="I684"/>
      <c r="J684"/>
      <c r="K684"/>
      <c r="L684"/>
    </row>
    <row r="685" spans="1:12" ht="16" x14ac:dyDescent="0.2">
      <c r="A685"/>
      <c r="B685"/>
      <c r="C685"/>
      <c r="D685"/>
      <c r="E685"/>
      <c r="F685"/>
      <c r="G685"/>
      <c r="H685"/>
      <c r="I685"/>
      <c r="J685"/>
      <c r="K685"/>
      <c r="L685"/>
    </row>
    <row r="686" spans="1:12" ht="16" x14ac:dyDescent="0.2">
      <c r="A686"/>
      <c r="B686"/>
      <c r="C686"/>
      <c r="D686"/>
      <c r="E686"/>
      <c r="F686"/>
      <c r="G686"/>
      <c r="H686"/>
      <c r="I686"/>
      <c r="J686"/>
      <c r="K686"/>
      <c r="L686"/>
    </row>
    <row r="687" spans="1:12" ht="16" x14ac:dyDescent="0.2">
      <c r="A687"/>
      <c r="B687"/>
      <c r="C687"/>
      <c r="D687"/>
      <c r="E687"/>
      <c r="F687"/>
      <c r="G687"/>
      <c r="H687"/>
      <c r="I687"/>
      <c r="J687"/>
      <c r="K687"/>
      <c r="L687"/>
    </row>
    <row r="688" spans="1:12" ht="16" x14ac:dyDescent="0.2">
      <c r="A688"/>
      <c r="B688"/>
      <c r="C688"/>
      <c r="D688"/>
      <c r="E688"/>
      <c r="F688"/>
      <c r="G688"/>
      <c r="H688"/>
      <c r="I688"/>
      <c r="J688"/>
      <c r="K688"/>
      <c r="L688"/>
    </row>
    <row r="689" spans="1:12" ht="16" x14ac:dyDescent="0.2">
      <c r="A689"/>
      <c r="B689"/>
      <c r="C689"/>
      <c r="D689"/>
      <c r="E689"/>
      <c r="F689"/>
      <c r="G689"/>
      <c r="H689"/>
      <c r="I689"/>
      <c r="J689"/>
      <c r="K689"/>
      <c r="L689"/>
    </row>
    <row r="690" spans="1:12" ht="16" x14ac:dyDescent="0.2">
      <c r="A690"/>
      <c r="B690"/>
      <c r="C690"/>
      <c r="D690"/>
      <c r="E690"/>
      <c r="F690"/>
      <c r="G690"/>
      <c r="H690"/>
      <c r="I690"/>
      <c r="J690"/>
      <c r="K690"/>
      <c r="L690"/>
    </row>
    <row r="691" spans="1:12" ht="16" x14ac:dyDescent="0.2">
      <c r="A691"/>
      <c r="B691"/>
      <c r="C691"/>
      <c r="D691"/>
      <c r="E691"/>
      <c r="F691"/>
      <c r="G691"/>
      <c r="H691"/>
      <c r="I691"/>
      <c r="J691"/>
      <c r="K691"/>
      <c r="L691"/>
    </row>
    <row r="692" spans="1:12" ht="16" x14ac:dyDescent="0.2">
      <c r="A692"/>
      <c r="B692"/>
      <c r="C692"/>
      <c r="D692"/>
      <c r="E692"/>
      <c r="F692"/>
      <c r="G692"/>
      <c r="H692"/>
      <c r="I692"/>
      <c r="J692"/>
      <c r="K692"/>
      <c r="L692"/>
    </row>
    <row r="693" spans="1:12" ht="16" x14ac:dyDescent="0.2">
      <c r="A693"/>
      <c r="B693"/>
      <c r="C693"/>
      <c r="D693"/>
      <c r="E693"/>
      <c r="F693"/>
      <c r="G693"/>
      <c r="H693"/>
      <c r="I693"/>
      <c r="J693"/>
      <c r="K693"/>
      <c r="L693"/>
    </row>
    <row r="694" spans="1:12" ht="16" x14ac:dyDescent="0.2">
      <c r="A694"/>
      <c r="B694"/>
      <c r="C694"/>
      <c r="D694"/>
      <c r="E694"/>
      <c r="F694"/>
      <c r="G694"/>
      <c r="H694"/>
      <c r="I694"/>
      <c r="J694"/>
      <c r="K694"/>
      <c r="L694"/>
    </row>
    <row r="695" spans="1:12" ht="16" x14ac:dyDescent="0.2">
      <c r="A695"/>
      <c r="B695"/>
      <c r="C695"/>
      <c r="D695"/>
      <c r="E695"/>
      <c r="F695"/>
      <c r="G695"/>
      <c r="H695"/>
      <c r="I695"/>
      <c r="J695"/>
      <c r="K695"/>
      <c r="L695"/>
    </row>
    <row r="696" spans="1:12" ht="16" x14ac:dyDescent="0.2">
      <c r="A696"/>
      <c r="B696"/>
      <c r="C696"/>
      <c r="D696"/>
      <c r="E696"/>
      <c r="F696"/>
      <c r="G696"/>
      <c r="H696"/>
      <c r="I696"/>
      <c r="J696"/>
      <c r="K696"/>
      <c r="L696"/>
    </row>
    <row r="697" spans="1:12" ht="16" x14ac:dyDescent="0.2">
      <c r="A697"/>
      <c r="B697"/>
      <c r="C697"/>
      <c r="D697"/>
      <c r="E697"/>
      <c r="F697"/>
      <c r="G697"/>
      <c r="H697"/>
      <c r="I697"/>
      <c r="J697"/>
      <c r="K697"/>
      <c r="L697"/>
    </row>
    <row r="698" spans="1:12" ht="16" x14ac:dyDescent="0.2">
      <c r="A698"/>
      <c r="B698"/>
      <c r="C698"/>
      <c r="D698"/>
      <c r="E698"/>
      <c r="F698"/>
      <c r="G698"/>
      <c r="H698"/>
      <c r="I698"/>
      <c r="J698"/>
      <c r="K698"/>
      <c r="L698"/>
    </row>
    <row r="699" spans="1:12" ht="16" x14ac:dyDescent="0.2">
      <c r="A699"/>
      <c r="B699"/>
      <c r="C699"/>
      <c r="D699"/>
      <c r="E699"/>
      <c r="F699"/>
      <c r="G699"/>
      <c r="H699"/>
      <c r="I699"/>
      <c r="J699"/>
      <c r="K699"/>
      <c r="L699"/>
    </row>
    <row r="700" spans="1:12" ht="16" x14ac:dyDescent="0.2">
      <c r="A700"/>
      <c r="B700"/>
      <c r="C700"/>
      <c r="D700"/>
      <c r="E700"/>
      <c r="F700"/>
      <c r="G700"/>
      <c r="H700"/>
      <c r="I700"/>
      <c r="J700"/>
      <c r="K700"/>
      <c r="L700"/>
    </row>
    <row r="701" spans="1:12" ht="16" x14ac:dyDescent="0.2">
      <c r="A701"/>
      <c r="B701"/>
      <c r="C701"/>
      <c r="D701"/>
      <c r="E701"/>
      <c r="F701"/>
      <c r="G701"/>
      <c r="H701"/>
      <c r="I701"/>
      <c r="J701"/>
      <c r="K701"/>
      <c r="L701"/>
    </row>
    <row r="702" spans="1:12" ht="16" x14ac:dyDescent="0.2">
      <c r="A702"/>
      <c r="B702"/>
      <c r="C702"/>
      <c r="D702"/>
      <c r="E702"/>
      <c r="F702"/>
      <c r="G702"/>
      <c r="H702"/>
      <c r="I702"/>
      <c r="J702"/>
      <c r="K702"/>
      <c r="L702"/>
    </row>
    <row r="703" spans="1:12" ht="16" x14ac:dyDescent="0.2">
      <c r="A703"/>
      <c r="B703"/>
      <c r="C703"/>
      <c r="D703"/>
      <c r="E703"/>
      <c r="F703"/>
      <c r="G703"/>
      <c r="H703"/>
      <c r="I703"/>
      <c r="J703"/>
      <c r="K703"/>
      <c r="L703"/>
    </row>
    <row r="704" spans="1:12" ht="16" x14ac:dyDescent="0.2">
      <c r="A704"/>
      <c r="B704"/>
      <c r="C704"/>
      <c r="D704"/>
      <c r="E704"/>
      <c r="F704"/>
      <c r="G704"/>
      <c r="H704"/>
      <c r="I704"/>
      <c r="J704"/>
      <c r="K704"/>
      <c r="L704"/>
    </row>
    <row r="705" spans="1:12" ht="16" x14ac:dyDescent="0.2">
      <c r="A705"/>
      <c r="B705"/>
      <c r="C705"/>
      <c r="D705"/>
      <c r="E705"/>
      <c r="F705"/>
      <c r="G705"/>
      <c r="H705"/>
      <c r="I705"/>
      <c r="J705"/>
      <c r="K705"/>
      <c r="L705"/>
    </row>
    <row r="706" spans="1:12" ht="16" x14ac:dyDescent="0.2">
      <c r="A706"/>
      <c r="B706"/>
      <c r="C706"/>
      <c r="D706"/>
      <c r="E706"/>
      <c r="F706"/>
      <c r="G706"/>
      <c r="H706"/>
      <c r="I706"/>
      <c r="J706"/>
      <c r="K706"/>
      <c r="L706"/>
    </row>
    <row r="707" spans="1:12" ht="16" x14ac:dyDescent="0.2">
      <c r="A707"/>
      <c r="B707"/>
      <c r="C707"/>
      <c r="D707"/>
      <c r="E707"/>
      <c r="F707"/>
      <c r="G707"/>
      <c r="H707"/>
      <c r="I707"/>
      <c r="J707"/>
      <c r="K707"/>
      <c r="L707"/>
    </row>
    <row r="708" spans="1:12" ht="16" x14ac:dyDescent="0.2">
      <c r="A708"/>
      <c r="B708"/>
      <c r="C708"/>
      <c r="D708"/>
      <c r="E708"/>
      <c r="F708"/>
      <c r="G708"/>
      <c r="H708"/>
      <c r="I708"/>
      <c r="J708"/>
      <c r="K708"/>
      <c r="L708"/>
    </row>
    <row r="709" spans="1:12" ht="16" x14ac:dyDescent="0.2">
      <c r="A709"/>
      <c r="B709"/>
      <c r="C709"/>
      <c r="D709"/>
      <c r="E709"/>
      <c r="F709"/>
      <c r="G709"/>
      <c r="H709"/>
      <c r="I709"/>
      <c r="J709"/>
      <c r="K709"/>
      <c r="L709"/>
    </row>
    <row r="710" spans="1:12" ht="16" x14ac:dyDescent="0.2">
      <c r="A710"/>
      <c r="B710"/>
      <c r="C710"/>
      <c r="D710"/>
      <c r="E710"/>
      <c r="F710"/>
      <c r="G710"/>
      <c r="H710"/>
      <c r="I710"/>
      <c r="J710"/>
      <c r="K710"/>
      <c r="L710"/>
    </row>
    <row r="711" spans="1:12" ht="16" x14ac:dyDescent="0.2">
      <c r="A711"/>
      <c r="B711"/>
      <c r="C711"/>
      <c r="D711"/>
      <c r="E711"/>
      <c r="F711"/>
      <c r="G711"/>
      <c r="H711"/>
      <c r="I711"/>
      <c r="J711"/>
      <c r="K711"/>
      <c r="L711"/>
    </row>
    <row r="712" spans="1:12" ht="16" x14ac:dyDescent="0.2">
      <c r="A712"/>
      <c r="B712"/>
      <c r="C712"/>
      <c r="D712"/>
      <c r="E712"/>
      <c r="F712"/>
      <c r="G712"/>
      <c r="H712"/>
      <c r="I712"/>
      <c r="J712"/>
      <c r="K712"/>
      <c r="L712"/>
    </row>
    <row r="713" spans="1:12" ht="16" x14ac:dyDescent="0.2">
      <c r="A713"/>
      <c r="B713"/>
      <c r="C713"/>
      <c r="D713"/>
      <c r="E713"/>
      <c r="F713"/>
      <c r="G713"/>
      <c r="H713"/>
      <c r="I713"/>
      <c r="J713"/>
      <c r="K713"/>
      <c r="L713"/>
    </row>
    <row r="714" spans="1:12" ht="16" x14ac:dyDescent="0.2">
      <c r="A714"/>
      <c r="B714"/>
      <c r="C714"/>
      <c r="D714"/>
      <c r="E714"/>
      <c r="F714"/>
      <c r="G714"/>
      <c r="H714"/>
      <c r="I714"/>
      <c r="J714"/>
      <c r="K714"/>
      <c r="L714"/>
    </row>
    <row r="715" spans="1:12" ht="16" x14ac:dyDescent="0.2">
      <c r="A715"/>
      <c r="B715"/>
      <c r="C715"/>
      <c r="D715"/>
      <c r="E715"/>
      <c r="F715"/>
      <c r="G715"/>
      <c r="H715"/>
      <c r="I715"/>
      <c r="J715"/>
      <c r="K715"/>
      <c r="L715"/>
    </row>
    <row r="716" spans="1:12" ht="16" x14ac:dyDescent="0.2">
      <c r="A716"/>
      <c r="B716"/>
      <c r="C716"/>
      <c r="D716"/>
      <c r="E716"/>
      <c r="F716"/>
      <c r="G716"/>
      <c r="H716"/>
      <c r="I716"/>
      <c r="J716"/>
      <c r="K716"/>
      <c r="L716"/>
    </row>
    <row r="717" spans="1:12" ht="16" x14ac:dyDescent="0.2">
      <c r="A717"/>
      <c r="B717"/>
      <c r="C717"/>
      <c r="D717"/>
      <c r="E717"/>
      <c r="F717"/>
      <c r="G717"/>
      <c r="H717"/>
      <c r="I717"/>
      <c r="J717"/>
      <c r="K717"/>
      <c r="L717"/>
    </row>
    <row r="718" spans="1:12" ht="16" x14ac:dyDescent="0.2">
      <c r="A718"/>
      <c r="B718"/>
      <c r="C718"/>
      <c r="D718"/>
      <c r="E718"/>
      <c r="F718"/>
      <c r="G718"/>
      <c r="H718"/>
      <c r="I718"/>
      <c r="J718"/>
      <c r="K718"/>
      <c r="L718"/>
    </row>
    <row r="719" spans="1:12" ht="16" x14ac:dyDescent="0.2">
      <c r="A719"/>
      <c r="B719"/>
      <c r="C719"/>
      <c r="D719"/>
      <c r="E719"/>
      <c r="F719"/>
      <c r="G719"/>
      <c r="H719"/>
      <c r="I719"/>
      <c r="J719"/>
      <c r="K719"/>
      <c r="L719"/>
    </row>
    <row r="720" spans="1:12" ht="16" x14ac:dyDescent="0.2">
      <c r="A720"/>
      <c r="B720"/>
      <c r="C720"/>
      <c r="D720"/>
      <c r="E720"/>
      <c r="F720"/>
      <c r="G720"/>
      <c r="H720"/>
      <c r="I720"/>
      <c r="J720"/>
      <c r="K720"/>
      <c r="L720"/>
    </row>
    <row r="721" spans="1:12" ht="16" x14ac:dyDescent="0.2">
      <c r="A721"/>
      <c r="B721"/>
      <c r="C721"/>
      <c r="D721"/>
      <c r="E721"/>
      <c r="F721"/>
      <c r="G721"/>
      <c r="H721"/>
      <c r="I721"/>
      <c r="J721"/>
      <c r="K721"/>
      <c r="L721"/>
    </row>
    <row r="722" spans="1:12" ht="16" x14ac:dyDescent="0.2">
      <c r="A722"/>
      <c r="B722"/>
      <c r="C722"/>
      <c r="D722"/>
      <c r="E722"/>
      <c r="F722"/>
      <c r="G722"/>
      <c r="H722"/>
      <c r="I722"/>
      <c r="J722"/>
      <c r="K722"/>
      <c r="L722"/>
    </row>
    <row r="723" spans="1:12" ht="16" x14ac:dyDescent="0.2">
      <c r="A723"/>
      <c r="B723"/>
      <c r="C723"/>
      <c r="D723"/>
      <c r="E723"/>
      <c r="F723"/>
      <c r="G723"/>
      <c r="H723"/>
      <c r="I723"/>
      <c r="J723"/>
      <c r="K723"/>
      <c r="L723"/>
    </row>
    <row r="724" spans="1:12" ht="16" x14ac:dyDescent="0.2">
      <c r="A724"/>
      <c r="B724"/>
      <c r="C724"/>
      <c r="D724"/>
      <c r="E724"/>
      <c r="F724"/>
      <c r="G724"/>
      <c r="H724"/>
      <c r="I724"/>
      <c r="J724"/>
      <c r="K724"/>
      <c r="L724"/>
    </row>
    <row r="725" spans="1:12" ht="16" x14ac:dyDescent="0.2">
      <c r="A725"/>
      <c r="B725"/>
      <c r="C725"/>
      <c r="D725"/>
      <c r="E725"/>
      <c r="F725"/>
      <c r="G725"/>
      <c r="H725"/>
      <c r="I725"/>
      <c r="J725"/>
      <c r="K725"/>
      <c r="L725"/>
    </row>
    <row r="726" spans="1:12" ht="16" x14ac:dyDescent="0.2">
      <c r="A726"/>
      <c r="B726"/>
      <c r="C726"/>
      <c r="D726"/>
      <c r="E726"/>
      <c r="F726"/>
      <c r="G726"/>
      <c r="H726"/>
      <c r="I726"/>
      <c r="J726"/>
      <c r="K726"/>
      <c r="L726"/>
    </row>
    <row r="727" spans="1:12" ht="16" x14ac:dyDescent="0.2">
      <c r="A727"/>
      <c r="B727"/>
      <c r="C727"/>
      <c r="D727"/>
      <c r="E727"/>
      <c r="F727"/>
      <c r="G727"/>
      <c r="H727"/>
      <c r="I727"/>
      <c r="J727"/>
      <c r="K727"/>
      <c r="L727"/>
    </row>
    <row r="728" spans="1:12" ht="16" x14ac:dyDescent="0.2">
      <c r="A728"/>
      <c r="B728"/>
      <c r="C728"/>
      <c r="D728"/>
      <c r="E728"/>
      <c r="F728"/>
      <c r="G728"/>
      <c r="H728"/>
      <c r="I728"/>
      <c r="J728"/>
      <c r="K728"/>
      <c r="L728"/>
    </row>
    <row r="729" spans="1:12" ht="16" x14ac:dyDescent="0.2">
      <c r="A729"/>
      <c r="B729"/>
      <c r="C729"/>
      <c r="D729"/>
      <c r="E729"/>
      <c r="F729"/>
      <c r="G729"/>
      <c r="H729"/>
      <c r="I729"/>
      <c r="J729"/>
      <c r="K729"/>
      <c r="L729"/>
    </row>
    <row r="730" spans="1:12" ht="16" x14ac:dyDescent="0.2">
      <c r="A730"/>
      <c r="B730"/>
      <c r="C730"/>
      <c r="D730"/>
      <c r="E730"/>
      <c r="F730"/>
      <c r="G730"/>
      <c r="H730"/>
      <c r="I730"/>
      <c r="J730"/>
      <c r="K730"/>
      <c r="L730"/>
    </row>
    <row r="731" spans="1:12" ht="16" x14ac:dyDescent="0.2">
      <c r="A731"/>
      <c r="B731"/>
      <c r="C731"/>
      <c r="D731"/>
      <c r="E731"/>
      <c r="F731"/>
      <c r="G731"/>
      <c r="H731"/>
      <c r="I731"/>
      <c r="J731"/>
      <c r="K731"/>
      <c r="L731"/>
    </row>
    <row r="732" spans="1:12" ht="16" x14ac:dyDescent="0.2">
      <c r="A732"/>
      <c r="B732"/>
      <c r="C732"/>
      <c r="D732"/>
      <c r="E732"/>
      <c r="F732"/>
      <c r="G732"/>
      <c r="H732"/>
      <c r="I732"/>
      <c r="J732"/>
      <c r="K732"/>
      <c r="L732"/>
    </row>
    <row r="733" spans="1:12" ht="16" x14ac:dyDescent="0.2">
      <c r="A733"/>
      <c r="B733"/>
      <c r="C733"/>
      <c r="D733"/>
      <c r="E733"/>
      <c r="F733"/>
      <c r="G733"/>
      <c r="H733"/>
      <c r="I733"/>
      <c r="J733"/>
      <c r="K733"/>
      <c r="L733"/>
    </row>
    <row r="734" spans="1:12" ht="16" x14ac:dyDescent="0.2">
      <c r="A734"/>
      <c r="B734"/>
      <c r="C734"/>
      <c r="D734"/>
      <c r="E734"/>
      <c r="F734"/>
      <c r="G734"/>
      <c r="H734"/>
      <c r="I734"/>
      <c r="J734"/>
      <c r="K734"/>
      <c r="L734"/>
    </row>
    <row r="735" spans="1:12" ht="16" x14ac:dyDescent="0.2">
      <c r="A735"/>
      <c r="B735"/>
      <c r="C735"/>
      <c r="D735"/>
      <c r="E735"/>
      <c r="F735"/>
      <c r="G735"/>
      <c r="H735"/>
      <c r="I735"/>
      <c r="J735"/>
      <c r="K735"/>
      <c r="L735"/>
    </row>
    <row r="736" spans="1:12" ht="16" x14ac:dyDescent="0.2">
      <c r="A736"/>
      <c r="B736"/>
      <c r="C736"/>
      <c r="D736"/>
      <c r="E736"/>
      <c r="F736"/>
      <c r="G736"/>
      <c r="H736"/>
      <c r="I736"/>
      <c r="J736"/>
      <c r="K736"/>
      <c r="L736"/>
    </row>
    <row r="737" spans="1:12" ht="16" x14ac:dyDescent="0.2">
      <c r="A737"/>
      <c r="B737"/>
      <c r="C737"/>
      <c r="D737"/>
      <c r="E737"/>
      <c r="F737"/>
      <c r="G737"/>
      <c r="H737"/>
      <c r="I737"/>
      <c r="J737"/>
      <c r="K737"/>
      <c r="L737"/>
    </row>
    <row r="738" spans="1:12" ht="16" x14ac:dyDescent="0.2">
      <c r="A738"/>
      <c r="B738"/>
      <c r="C738"/>
      <c r="D738"/>
      <c r="E738"/>
      <c r="F738"/>
      <c r="G738"/>
      <c r="H738"/>
      <c r="I738"/>
      <c r="J738"/>
      <c r="K738"/>
      <c r="L738"/>
    </row>
    <row r="739" spans="1:12" ht="16" x14ac:dyDescent="0.2">
      <c r="A739"/>
      <c r="B739"/>
      <c r="C739"/>
      <c r="D739"/>
      <c r="E739"/>
      <c r="F739"/>
      <c r="G739"/>
      <c r="H739"/>
      <c r="I739"/>
      <c r="J739"/>
      <c r="K739"/>
      <c r="L739"/>
    </row>
    <row r="740" spans="1:12" ht="16" x14ac:dyDescent="0.2">
      <c r="A740"/>
      <c r="B740"/>
      <c r="C740"/>
      <c r="D740"/>
      <c r="E740"/>
      <c r="F740"/>
      <c r="G740"/>
      <c r="H740"/>
      <c r="I740"/>
      <c r="J740"/>
      <c r="K740"/>
      <c r="L740"/>
    </row>
    <row r="741" spans="1:12" ht="16" x14ac:dyDescent="0.2">
      <c r="A741"/>
      <c r="B741"/>
      <c r="C741"/>
      <c r="D741"/>
      <c r="E741"/>
      <c r="F741"/>
      <c r="G741"/>
      <c r="H741"/>
      <c r="I741"/>
      <c r="J741"/>
      <c r="K741"/>
      <c r="L741"/>
    </row>
    <row r="742" spans="1:12" ht="16" x14ac:dyDescent="0.2">
      <c r="A742"/>
      <c r="B742"/>
      <c r="C742"/>
      <c r="D742"/>
      <c r="E742"/>
      <c r="F742"/>
      <c r="G742"/>
      <c r="H742"/>
      <c r="I742"/>
      <c r="J742"/>
      <c r="K742"/>
      <c r="L742"/>
    </row>
    <row r="743" spans="1:12" ht="16" x14ac:dyDescent="0.2">
      <c r="A743"/>
      <c r="B743"/>
      <c r="C743"/>
      <c r="D743"/>
      <c r="E743"/>
      <c r="F743"/>
      <c r="G743"/>
      <c r="H743"/>
      <c r="I743"/>
      <c r="J743"/>
      <c r="K743"/>
      <c r="L743"/>
    </row>
    <row r="744" spans="1:12" ht="16" x14ac:dyDescent="0.2">
      <c r="A744"/>
      <c r="B744"/>
      <c r="C744"/>
      <c r="D744"/>
      <c r="E744"/>
      <c r="F744"/>
      <c r="G744"/>
      <c r="H744"/>
      <c r="I744"/>
      <c r="J744"/>
      <c r="K744"/>
      <c r="L744"/>
    </row>
    <row r="745" spans="1:12" ht="16" x14ac:dyDescent="0.2">
      <c r="A745"/>
      <c r="B745"/>
      <c r="C745"/>
      <c r="D745"/>
      <c r="E745"/>
      <c r="F745"/>
      <c r="G745"/>
      <c r="H745"/>
      <c r="I745"/>
      <c r="J745"/>
      <c r="K745"/>
      <c r="L745"/>
    </row>
    <row r="746" spans="1:12" ht="16" x14ac:dyDescent="0.2">
      <c r="A746"/>
      <c r="B746"/>
      <c r="C746"/>
      <c r="D746"/>
      <c r="E746"/>
      <c r="F746"/>
      <c r="G746"/>
      <c r="H746"/>
      <c r="I746"/>
      <c r="J746"/>
      <c r="K746"/>
      <c r="L746"/>
    </row>
    <row r="747" spans="1:12" ht="16" x14ac:dyDescent="0.2">
      <c r="A747"/>
      <c r="B747"/>
      <c r="C747"/>
      <c r="D747"/>
      <c r="E747"/>
      <c r="F747"/>
      <c r="G747"/>
      <c r="H747"/>
      <c r="I747"/>
      <c r="J747"/>
      <c r="K747"/>
      <c r="L747"/>
    </row>
    <row r="748" spans="1:12" ht="16" x14ac:dyDescent="0.2">
      <c r="A748"/>
      <c r="B748"/>
      <c r="C748"/>
      <c r="D748"/>
      <c r="E748"/>
      <c r="F748"/>
      <c r="G748"/>
      <c r="H748"/>
      <c r="I748"/>
      <c r="J748"/>
      <c r="K748"/>
      <c r="L748"/>
    </row>
    <row r="749" spans="1:12" ht="16" x14ac:dyDescent="0.2">
      <c r="A749"/>
      <c r="B749"/>
      <c r="C749"/>
      <c r="D749"/>
      <c r="E749"/>
      <c r="F749"/>
      <c r="G749"/>
      <c r="H749"/>
      <c r="I749"/>
      <c r="J749"/>
      <c r="K749"/>
      <c r="L749"/>
    </row>
    <row r="750" spans="1:12" ht="16" x14ac:dyDescent="0.2">
      <c r="A750"/>
      <c r="B750"/>
      <c r="C750"/>
      <c r="D750"/>
      <c r="E750"/>
      <c r="F750"/>
      <c r="G750"/>
      <c r="H750"/>
      <c r="I750"/>
      <c r="J750"/>
      <c r="K750"/>
      <c r="L750"/>
    </row>
    <row r="751" spans="1:12" ht="16" x14ac:dyDescent="0.2">
      <c r="A751"/>
      <c r="B751"/>
      <c r="C751"/>
      <c r="D751"/>
      <c r="E751"/>
      <c r="F751"/>
      <c r="G751"/>
      <c r="H751"/>
      <c r="I751"/>
      <c r="J751"/>
      <c r="K751"/>
      <c r="L751"/>
    </row>
    <row r="752" spans="1:12" ht="16" x14ac:dyDescent="0.2">
      <c r="A752"/>
      <c r="B752"/>
      <c r="C752"/>
      <c r="D752"/>
      <c r="E752"/>
      <c r="F752"/>
      <c r="G752"/>
      <c r="H752"/>
      <c r="I752"/>
      <c r="J752"/>
      <c r="K752"/>
      <c r="L752"/>
    </row>
    <row r="753" spans="1:12" ht="16" x14ac:dyDescent="0.2">
      <c r="A753"/>
      <c r="B753"/>
      <c r="C753"/>
      <c r="D753"/>
      <c r="E753"/>
      <c r="F753"/>
      <c r="G753"/>
      <c r="H753"/>
      <c r="I753"/>
      <c r="J753"/>
      <c r="K753"/>
      <c r="L753"/>
    </row>
    <row r="754" spans="1:12" ht="16" x14ac:dyDescent="0.2">
      <c r="A754"/>
      <c r="B754"/>
      <c r="C754"/>
      <c r="D754"/>
      <c r="E754"/>
      <c r="F754"/>
      <c r="G754"/>
      <c r="H754"/>
      <c r="I754"/>
      <c r="J754"/>
      <c r="K754"/>
      <c r="L754"/>
    </row>
    <row r="755" spans="1:12" ht="16" x14ac:dyDescent="0.2">
      <c r="A755"/>
      <c r="B755"/>
      <c r="C755"/>
      <c r="D755"/>
      <c r="E755"/>
      <c r="F755"/>
      <c r="G755"/>
      <c r="H755"/>
      <c r="I755"/>
      <c r="J755"/>
      <c r="K755"/>
      <c r="L755"/>
    </row>
    <row r="756" spans="1:12" ht="16" x14ac:dyDescent="0.2">
      <c r="A756"/>
      <c r="B756"/>
      <c r="C756"/>
      <c r="D756"/>
      <c r="E756"/>
      <c r="F756"/>
      <c r="G756"/>
      <c r="H756"/>
      <c r="I756"/>
      <c r="J756"/>
      <c r="K756"/>
      <c r="L756"/>
    </row>
    <row r="757" spans="1:12" ht="16" x14ac:dyDescent="0.2">
      <c r="A757"/>
      <c r="B757"/>
      <c r="C757"/>
      <c r="D757"/>
      <c r="E757"/>
      <c r="F757"/>
      <c r="G757"/>
      <c r="H757"/>
      <c r="I757"/>
      <c r="J757"/>
      <c r="K757"/>
      <c r="L757"/>
    </row>
    <row r="758" spans="1:12" ht="16" x14ac:dyDescent="0.2">
      <c r="A758"/>
      <c r="B758"/>
      <c r="C758"/>
      <c r="D758"/>
      <c r="E758"/>
      <c r="F758"/>
      <c r="G758"/>
      <c r="H758"/>
      <c r="I758"/>
      <c r="J758"/>
      <c r="K758"/>
      <c r="L758"/>
    </row>
    <row r="759" spans="1:12" ht="16" x14ac:dyDescent="0.2">
      <c r="A759"/>
      <c r="B759"/>
      <c r="C759"/>
      <c r="D759"/>
      <c r="E759"/>
      <c r="F759"/>
      <c r="G759"/>
      <c r="H759"/>
      <c r="I759"/>
      <c r="J759"/>
      <c r="K759"/>
      <c r="L759"/>
    </row>
    <row r="760" spans="1:12" ht="16" x14ac:dyDescent="0.2">
      <c r="A760"/>
      <c r="B760"/>
      <c r="C760"/>
      <c r="D760"/>
      <c r="E760"/>
      <c r="F760"/>
      <c r="G760"/>
      <c r="H760"/>
      <c r="I760"/>
      <c r="J760"/>
      <c r="K760"/>
      <c r="L760"/>
    </row>
    <row r="761" spans="1:12" ht="16" x14ac:dyDescent="0.2">
      <c r="A761"/>
      <c r="B761"/>
      <c r="C761"/>
      <c r="D761"/>
      <c r="E761"/>
      <c r="F761"/>
      <c r="G761"/>
      <c r="H761"/>
      <c r="I761"/>
      <c r="J761"/>
      <c r="K761"/>
      <c r="L761"/>
    </row>
    <row r="762" spans="1:12" ht="16" x14ac:dyDescent="0.2">
      <c r="A762"/>
      <c r="B762"/>
      <c r="C762"/>
      <c r="D762"/>
      <c r="E762"/>
      <c r="F762"/>
      <c r="G762"/>
      <c r="H762"/>
      <c r="I762"/>
      <c r="J762"/>
      <c r="K762"/>
      <c r="L762"/>
    </row>
    <row r="763" spans="1:12" ht="16" x14ac:dyDescent="0.2">
      <c r="A763"/>
      <c r="B763"/>
      <c r="C763"/>
      <c r="D763"/>
      <c r="E763"/>
      <c r="F763"/>
      <c r="G763"/>
      <c r="H763"/>
      <c r="I763"/>
      <c r="J763"/>
      <c r="K763"/>
      <c r="L763"/>
    </row>
    <row r="764" spans="1:12" ht="16" x14ac:dyDescent="0.2">
      <c r="A764"/>
      <c r="B764"/>
      <c r="C764"/>
      <c r="D764"/>
      <c r="E764"/>
      <c r="F764"/>
      <c r="G764"/>
      <c r="H764"/>
      <c r="I764"/>
      <c r="J764"/>
      <c r="K764"/>
      <c r="L764"/>
    </row>
    <row r="765" spans="1:12" ht="16" x14ac:dyDescent="0.2">
      <c r="A765"/>
      <c r="B765"/>
      <c r="C765"/>
      <c r="D765"/>
      <c r="E765"/>
      <c r="F765"/>
      <c r="G765"/>
      <c r="H765"/>
      <c r="I765"/>
      <c r="J765"/>
      <c r="K765"/>
      <c r="L765"/>
    </row>
    <row r="766" spans="1:12" ht="16" x14ac:dyDescent="0.2">
      <c r="A766"/>
      <c r="B766"/>
      <c r="C766"/>
      <c r="D766"/>
      <c r="E766"/>
      <c r="F766"/>
      <c r="G766"/>
      <c r="H766"/>
      <c r="I766"/>
      <c r="J766"/>
      <c r="K766"/>
      <c r="L766"/>
    </row>
    <row r="767" spans="1:12" ht="16" x14ac:dyDescent="0.2">
      <c r="A767"/>
      <c r="B767"/>
      <c r="C767"/>
      <c r="D767"/>
      <c r="E767"/>
      <c r="F767"/>
      <c r="G767"/>
      <c r="H767"/>
      <c r="I767"/>
      <c r="J767"/>
      <c r="K767"/>
      <c r="L767"/>
    </row>
    <row r="768" spans="1:12" ht="16" x14ac:dyDescent="0.2">
      <c r="A768"/>
      <c r="B768"/>
      <c r="C768"/>
      <c r="D768"/>
      <c r="E768"/>
      <c r="F768"/>
      <c r="G768"/>
      <c r="H768"/>
      <c r="I768"/>
      <c r="J768"/>
      <c r="K768"/>
      <c r="L768"/>
    </row>
    <row r="769" spans="1:12" ht="16" x14ac:dyDescent="0.2">
      <c r="A769"/>
      <c r="B769"/>
      <c r="C769"/>
      <c r="D769"/>
      <c r="E769"/>
      <c r="F769"/>
      <c r="G769"/>
      <c r="H769"/>
      <c r="I769"/>
      <c r="J769"/>
      <c r="K769"/>
      <c r="L769"/>
    </row>
    <row r="770" spans="1:12" ht="16" x14ac:dyDescent="0.2">
      <c r="A770"/>
      <c r="B770"/>
      <c r="C770"/>
      <c r="D770"/>
      <c r="E770"/>
      <c r="F770"/>
      <c r="G770"/>
      <c r="H770"/>
      <c r="I770"/>
      <c r="J770"/>
      <c r="K770"/>
      <c r="L770"/>
    </row>
    <row r="771" spans="1:12" ht="16" x14ac:dyDescent="0.2">
      <c r="A771"/>
      <c r="B771"/>
      <c r="C771"/>
      <c r="D771"/>
      <c r="E771"/>
      <c r="F771"/>
      <c r="G771"/>
      <c r="H771"/>
      <c r="I771"/>
      <c r="J771"/>
      <c r="K771"/>
      <c r="L771"/>
    </row>
    <row r="772" spans="1:12" ht="16" x14ac:dyDescent="0.2">
      <c r="A772"/>
      <c r="B772"/>
      <c r="C772"/>
      <c r="D772"/>
      <c r="E772"/>
      <c r="F772"/>
      <c r="G772"/>
      <c r="H772"/>
      <c r="I772"/>
      <c r="J772"/>
      <c r="K772"/>
      <c r="L772"/>
    </row>
    <row r="773" spans="1:12" ht="16" x14ac:dyDescent="0.2">
      <c r="A773"/>
      <c r="B773"/>
      <c r="C773"/>
      <c r="D773"/>
      <c r="E773"/>
      <c r="F773"/>
      <c r="G773"/>
      <c r="H773"/>
      <c r="I773"/>
      <c r="J773"/>
      <c r="K773"/>
      <c r="L773"/>
    </row>
    <row r="774" spans="1:12" ht="16" x14ac:dyDescent="0.2">
      <c r="A774"/>
      <c r="B774"/>
      <c r="C774"/>
      <c r="D774"/>
      <c r="E774"/>
      <c r="F774"/>
      <c r="G774"/>
      <c r="H774"/>
      <c r="I774"/>
      <c r="J774"/>
      <c r="K774"/>
      <c r="L774"/>
    </row>
    <row r="775" spans="1:12" ht="16" x14ac:dyDescent="0.2">
      <c r="A775"/>
      <c r="B775"/>
      <c r="C775"/>
      <c r="D775"/>
      <c r="E775"/>
      <c r="F775"/>
      <c r="G775"/>
      <c r="H775"/>
      <c r="I775"/>
      <c r="J775"/>
      <c r="K775"/>
      <c r="L775"/>
    </row>
    <row r="776" spans="1:12" ht="16" x14ac:dyDescent="0.2">
      <c r="A776"/>
      <c r="B776"/>
      <c r="C776"/>
      <c r="D776"/>
      <c r="E776"/>
      <c r="F776"/>
      <c r="G776"/>
      <c r="H776"/>
      <c r="I776"/>
      <c r="J776"/>
      <c r="K776"/>
      <c r="L776"/>
    </row>
    <row r="777" spans="1:12" ht="16" x14ac:dyDescent="0.2">
      <c r="A777"/>
      <c r="B777"/>
      <c r="C777"/>
      <c r="D777"/>
      <c r="E777"/>
      <c r="F777"/>
      <c r="G777"/>
      <c r="H777"/>
      <c r="I777"/>
      <c r="J777"/>
      <c r="K777"/>
      <c r="L777"/>
    </row>
    <row r="778" spans="1:12" ht="16" x14ac:dyDescent="0.2">
      <c r="A778"/>
      <c r="B778"/>
      <c r="C778"/>
      <c r="D778"/>
      <c r="E778"/>
      <c r="F778"/>
      <c r="G778"/>
      <c r="H778"/>
      <c r="I778"/>
      <c r="J778"/>
      <c r="K778"/>
      <c r="L778"/>
    </row>
    <row r="779" spans="1:12" ht="16" x14ac:dyDescent="0.2">
      <c r="A779"/>
      <c r="B779"/>
      <c r="C779"/>
      <c r="D779"/>
      <c r="E779"/>
      <c r="F779"/>
      <c r="G779"/>
      <c r="H779"/>
      <c r="I779"/>
      <c r="J779"/>
      <c r="K779"/>
      <c r="L779"/>
    </row>
    <row r="780" spans="1:12" ht="16" x14ac:dyDescent="0.2">
      <c r="A780"/>
      <c r="B780"/>
      <c r="C780"/>
      <c r="D780"/>
      <c r="E780"/>
      <c r="F780"/>
      <c r="G780"/>
      <c r="H780"/>
      <c r="I780"/>
      <c r="J780"/>
      <c r="K780"/>
      <c r="L780"/>
    </row>
    <row r="781" spans="1:12" ht="16" x14ac:dyDescent="0.2">
      <c r="A781"/>
      <c r="B781"/>
      <c r="C781"/>
      <c r="D781"/>
      <c r="E781"/>
      <c r="F781"/>
      <c r="G781"/>
      <c r="H781"/>
      <c r="I781"/>
      <c r="J781"/>
      <c r="K781"/>
      <c r="L781"/>
    </row>
    <row r="782" spans="1:12" ht="16" x14ac:dyDescent="0.2">
      <c r="A782"/>
      <c r="B782"/>
      <c r="C782"/>
      <c r="D782"/>
      <c r="E782"/>
      <c r="F782"/>
      <c r="G782"/>
      <c r="H782"/>
      <c r="I782"/>
      <c r="J782"/>
      <c r="K782"/>
      <c r="L782"/>
    </row>
    <row r="783" spans="1:12" ht="16" x14ac:dyDescent="0.2">
      <c r="A783"/>
      <c r="B783"/>
      <c r="C783"/>
      <c r="D783"/>
      <c r="E783"/>
      <c r="F783"/>
      <c r="G783"/>
      <c r="H783"/>
      <c r="I783"/>
      <c r="J783"/>
      <c r="K783"/>
      <c r="L783"/>
    </row>
    <row r="784" spans="1:12" ht="16" x14ac:dyDescent="0.2">
      <c r="A784"/>
      <c r="B784"/>
      <c r="C784"/>
      <c r="D784"/>
      <c r="E784"/>
      <c r="F784"/>
      <c r="G784"/>
      <c r="H784"/>
      <c r="I784"/>
      <c r="J784"/>
      <c r="K784"/>
      <c r="L784"/>
    </row>
    <row r="785" spans="1:12" ht="16" x14ac:dyDescent="0.2">
      <c r="A785"/>
      <c r="B785"/>
      <c r="C785"/>
      <c r="D785"/>
      <c r="E785"/>
      <c r="F785"/>
      <c r="G785"/>
      <c r="H785"/>
      <c r="I785"/>
      <c r="J785"/>
      <c r="K785"/>
      <c r="L785"/>
    </row>
    <row r="786" spans="1:12" ht="16" x14ac:dyDescent="0.2">
      <c r="A786"/>
      <c r="B786"/>
      <c r="C786"/>
      <c r="D786"/>
      <c r="E786"/>
      <c r="F786"/>
      <c r="G786"/>
      <c r="H786"/>
      <c r="I786"/>
      <c r="J786"/>
      <c r="K786"/>
      <c r="L786"/>
    </row>
    <row r="787" spans="1:12" ht="16" x14ac:dyDescent="0.2">
      <c r="A787"/>
      <c r="B787"/>
      <c r="C787"/>
      <c r="D787"/>
      <c r="E787"/>
      <c r="F787"/>
      <c r="G787"/>
      <c r="H787"/>
      <c r="I787"/>
      <c r="J787"/>
      <c r="K787"/>
      <c r="L787"/>
    </row>
    <row r="788" spans="1:12" ht="16" x14ac:dyDescent="0.2">
      <c r="A788"/>
      <c r="B788"/>
      <c r="C788"/>
      <c r="D788"/>
      <c r="E788"/>
      <c r="F788"/>
      <c r="G788"/>
      <c r="H788"/>
      <c r="I788"/>
      <c r="J788"/>
      <c r="K788"/>
      <c r="L788"/>
    </row>
    <row r="789" spans="1:12" ht="16" x14ac:dyDescent="0.2">
      <c r="A789"/>
      <c r="B789"/>
      <c r="C789"/>
      <c r="D789"/>
      <c r="E789"/>
      <c r="F789"/>
      <c r="G789"/>
      <c r="H789"/>
      <c r="I789"/>
      <c r="J789"/>
      <c r="K789"/>
      <c r="L789"/>
    </row>
    <row r="790" spans="1:12" ht="16" x14ac:dyDescent="0.2">
      <c r="A790"/>
      <c r="B790"/>
      <c r="C790"/>
      <c r="D790"/>
      <c r="E790"/>
      <c r="F790"/>
      <c r="G790"/>
      <c r="H790"/>
      <c r="I790"/>
      <c r="J790"/>
      <c r="K790"/>
      <c r="L790"/>
    </row>
    <row r="791" spans="1:12" ht="16" x14ac:dyDescent="0.2">
      <c r="A791"/>
      <c r="B791"/>
      <c r="C791"/>
      <c r="D791"/>
      <c r="E791"/>
      <c r="F791"/>
      <c r="G791"/>
      <c r="H791"/>
      <c r="I791"/>
      <c r="J791"/>
      <c r="K791"/>
      <c r="L791"/>
    </row>
    <row r="792" spans="1:12" ht="16" x14ac:dyDescent="0.2">
      <c r="A792"/>
      <c r="B792"/>
      <c r="C792"/>
      <c r="D792"/>
      <c r="E792"/>
      <c r="F792"/>
      <c r="G792"/>
      <c r="H792"/>
      <c r="I792"/>
      <c r="J792"/>
      <c r="K792"/>
      <c r="L792"/>
    </row>
    <row r="793" spans="1:12" ht="16" x14ac:dyDescent="0.2">
      <c r="A793"/>
      <c r="B793"/>
      <c r="C793"/>
      <c r="D793"/>
      <c r="E793"/>
      <c r="F793"/>
      <c r="G793"/>
      <c r="H793"/>
      <c r="I793"/>
      <c r="J793"/>
      <c r="K793"/>
      <c r="L793"/>
    </row>
    <row r="794" spans="1:12" ht="16" x14ac:dyDescent="0.2">
      <c r="A794"/>
      <c r="B794"/>
      <c r="C794"/>
      <c r="D794"/>
      <c r="E794"/>
      <c r="F794"/>
      <c r="G794"/>
      <c r="H794"/>
      <c r="I794"/>
      <c r="J794"/>
      <c r="K794"/>
      <c r="L794"/>
    </row>
    <row r="795" spans="1:12" ht="16" x14ac:dyDescent="0.2">
      <c r="A795"/>
      <c r="B795"/>
      <c r="C795"/>
      <c r="D795"/>
      <c r="E795"/>
      <c r="F795"/>
      <c r="G795"/>
      <c r="H795"/>
      <c r="I795"/>
      <c r="J795"/>
      <c r="K795"/>
      <c r="L795"/>
    </row>
    <row r="796" spans="1:12" ht="16" x14ac:dyDescent="0.2">
      <c r="A796"/>
      <c r="B796"/>
      <c r="C796"/>
      <c r="D796"/>
      <c r="E796"/>
      <c r="F796"/>
      <c r="G796"/>
      <c r="H796"/>
      <c r="I796"/>
      <c r="J796"/>
      <c r="K796"/>
      <c r="L796"/>
    </row>
    <row r="797" spans="1:12" ht="16" x14ac:dyDescent="0.2">
      <c r="A797"/>
      <c r="B797"/>
      <c r="C797"/>
      <c r="D797"/>
      <c r="E797"/>
      <c r="F797"/>
      <c r="G797"/>
      <c r="H797"/>
      <c r="I797"/>
      <c r="J797"/>
      <c r="K797"/>
      <c r="L797"/>
    </row>
    <row r="798" spans="1:12" ht="16" x14ac:dyDescent="0.2">
      <c r="A798"/>
      <c r="B798"/>
      <c r="C798"/>
      <c r="D798"/>
      <c r="E798"/>
      <c r="F798"/>
      <c r="G798"/>
      <c r="H798"/>
      <c r="I798"/>
      <c r="J798"/>
      <c r="K798"/>
      <c r="L798"/>
    </row>
    <row r="799" spans="1:12" ht="16" x14ac:dyDescent="0.2">
      <c r="A799"/>
      <c r="B799"/>
      <c r="C799"/>
      <c r="D799"/>
      <c r="E799"/>
      <c r="F799"/>
      <c r="G799"/>
      <c r="H799"/>
      <c r="I799"/>
      <c r="J799"/>
      <c r="K799"/>
      <c r="L799"/>
    </row>
    <row r="800" spans="1:12" ht="16" x14ac:dyDescent="0.2">
      <c r="A800"/>
      <c r="B800"/>
      <c r="C800"/>
      <c r="D800"/>
      <c r="E800"/>
      <c r="F800"/>
      <c r="G800"/>
      <c r="H800"/>
      <c r="I800"/>
      <c r="J800"/>
      <c r="K800"/>
      <c r="L800"/>
    </row>
    <row r="801" spans="1:12" ht="16" x14ac:dyDescent="0.2">
      <c r="A801"/>
      <c r="B801"/>
      <c r="C801"/>
      <c r="D801"/>
      <c r="E801"/>
      <c r="F801"/>
      <c r="G801"/>
      <c r="H801"/>
      <c r="I801"/>
      <c r="J801"/>
      <c r="K801"/>
      <c r="L801"/>
    </row>
    <row r="802" spans="1:12" ht="16" x14ac:dyDescent="0.2">
      <c r="A802"/>
      <c r="B802"/>
      <c r="C802"/>
      <c r="D802"/>
      <c r="E802"/>
      <c r="F802"/>
      <c r="G802"/>
      <c r="H802"/>
      <c r="I802"/>
      <c r="J802"/>
      <c r="K802"/>
      <c r="L802"/>
    </row>
    <row r="803" spans="1:12" ht="16" x14ac:dyDescent="0.2">
      <c r="A803"/>
      <c r="B803"/>
      <c r="C803"/>
      <c r="D803"/>
      <c r="E803"/>
      <c r="F803"/>
      <c r="G803"/>
      <c r="H803"/>
      <c r="I803"/>
      <c r="J803"/>
      <c r="K803"/>
      <c r="L803"/>
    </row>
    <row r="804" spans="1:12" ht="16" x14ac:dyDescent="0.2">
      <c r="A804"/>
      <c r="B804"/>
      <c r="C804"/>
      <c r="D804"/>
      <c r="E804"/>
      <c r="F804"/>
      <c r="G804"/>
      <c r="H804"/>
      <c r="I804"/>
      <c r="J804"/>
      <c r="K804"/>
      <c r="L804"/>
    </row>
    <row r="805" spans="1:12" ht="16" x14ac:dyDescent="0.2">
      <c r="A805"/>
      <c r="B805"/>
      <c r="C805"/>
      <c r="D805"/>
      <c r="E805"/>
      <c r="F805"/>
      <c r="G805"/>
      <c r="H805"/>
      <c r="I805"/>
      <c r="J805"/>
      <c r="K805"/>
      <c r="L805"/>
    </row>
    <row r="806" spans="1:12" ht="16" x14ac:dyDescent="0.2">
      <c r="A806"/>
      <c r="B806"/>
      <c r="C806"/>
      <c r="D806"/>
      <c r="E806"/>
      <c r="F806"/>
      <c r="G806"/>
      <c r="H806"/>
      <c r="I806"/>
      <c r="J806"/>
      <c r="K806"/>
      <c r="L806"/>
    </row>
    <row r="807" spans="1:12" ht="16" x14ac:dyDescent="0.2">
      <c r="A807"/>
      <c r="B807"/>
      <c r="C807"/>
      <c r="D807"/>
      <c r="E807"/>
      <c r="F807"/>
      <c r="G807"/>
      <c r="H807"/>
      <c r="I807"/>
      <c r="J807"/>
      <c r="K807"/>
      <c r="L807"/>
    </row>
    <row r="808" spans="1:12" ht="16" x14ac:dyDescent="0.2">
      <c r="A808"/>
      <c r="B808"/>
      <c r="C808"/>
      <c r="D808"/>
      <c r="E808"/>
      <c r="F808"/>
      <c r="G808"/>
      <c r="H808"/>
      <c r="I808"/>
      <c r="J808"/>
      <c r="K808"/>
      <c r="L808"/>
    </row>
    <row r="809" spans="1:12" ht="16" x14ac:dyDescent="0.2">
      <c r="A809"/>
      <c r="B809"/>
      <c r="C809"/>
      <c r="D809"/>
      <c r="E809"/>
      <c r="F809"/>
      <c r="G809"/>
      <c r="H809"/>
      <c r="I809"/>
      <c r="J809"/>
      <c r="K809"/>
      <c r="L809"/>
    </row>
    <row r="810" spans="1:12" ht="16" x14ac:dyDescent="0.2">
      <c r="A810"/>
      <c r="B810"/>
      <c r="C810"/>
      <c r="D810"/>
      <c r="E810"/>
      <c r="F810"/>
      <c r="G810"/>
      <c r="H810"/>
      <c r="I810"/>
      <c r="J810"/>
      <c r="K810"/>
      <c r="L810"/>
    </row>
    <row r="811" spans="1:12" ht="16" x14ac:dyDescent="0.2">
      <c r="A811"/>
      <c r="B811"/>
      <c r="C811"/>
      <c r="D811"/>
      <c r="E811"/>
      <c r="F811"/>
      <c r="G811"/>
      <c r="H811"/>
      <c r="I811"/>
      <c r="J811"/>
      <c r="K811"/>
      <c r="L811"/>
    </row>
    <row r="812" spans="1:12" ht="16" x14ac:dyDescent="0.2">
      <c r="A812"/>
      <c r="B812"/>
      <c r="C812"/>
      <c r="D812"/>
      <c r="E812"/>
      <c r="F812"/>
      <c r="G812"/>
      <c r="H812"/>
      <c r="I812"/>
      <c r="J812"/>
      <c r="K812"/>
      <c r="L812"/>
    </row>
    <row r="813" spans="1:12" ht="16" x14ac:dyDescent="0.2">
      <c r="A813"/>
      <c r="B813"/>
      <c r="C813"/>
      <c r="D813"/>
      <c r="E813"/>
      <c r="F813"/>
      <c r="G813"/>
      <c r="H813"/>
      <c r="I813"/>
      <c r="J813"/>
      <c r="K813"/>
      <c r="L813"/>
    </row>
    <row r="814" spans="1:12" ht="16" x14ac:dyDescent="0.2">
      <c r="A814"/>
      <c r="B814"/>
      <c r="C814"/>
      <c r="D814"/>
      <c r="E814"/>
      <c r="F814"/>
      <c r="G814"/>
      <c r="H814"/>
      <c r="I814"/>
      <c r="J814"/>
      <c r="K814"/>
      <c r="L814"/>
    </row>
    <row r="815" spans="1:12" ht="16" x14ac:dyDescent="0.2">
      <c r="A815"/>
      <c r="B815"/>
      <c r="C815"/>
      <c r="D815"/>
      <c r="E815"/>
      <c r="F815"/>
      <c r="G815"/>
      <c r="H815"/>
      <c r="I815"/>
      <c r="J815"/>
      <c r="K815"/>
      <c r="L815"/>
    </row>
    <row r="816" spans="1:12" ht="16" x14ac:dyDescent="0.2">
      <c r="A816"/>
      <c r="B816"/>
      <c r="C816"/>
      <c r="D816"/>
      <c r="E816"/>
      <c r="F816"/>
      <c r="G816"/>
      <c r="H816"/>
      <c r="I816"/>
      <c r="J816"/>
      <c r="K816"/>
      <c r="L816"/>
    </row>
    <row r="817" spans="1:12" ht="16" x14ac:dyDescent="0.2">
      <c r="A817"/>
      <c r="B817"/>
      <c r="C817"/>
      <c r="D817"/>
      <c r="E817"/>
      <c r="F817"/>
      <c r="G817"/>
      <c r="H817"/>
      <c r="I817"/>
      <c r="J817"/>
      <c r="K817"/>
      <c r="L817"/>
    </row>
    <row r="818" spans="1:12" ht="16" x14ac:dyDescent="0.2">
      <c r="A818"/>
      <c r="B818"/>
      <c r="C818"/>
      <c r="D818"/>
      <c r="E818"/>
      <c r="F818"/>
      <c r="G818"/>
      <c r="H818"/>
      <c r="I818"/>
      <c r="J818"/>
      <c r="K818"/>
      <c r="L818"/>
    </row>
    <row r="819" spans="1:12" ht="16" x14ac:dyDescent="0.2">
      <c r="A819"/>
      <c r="B819"/>
      <c r="C819"/>
      <c r="D819"/>
      <c r="E819"/>
      <c r="F819"/>
      <c r="G819"/>
      <c r="H819"/>
      <c r="I819"/>
      <c r="J819"/>
      <c r="K819"/>
      <c r="L819"/>
    </row>
    <row r="820" spans="1:12" ht="16" x14ac:dyDescent="0.2">
      <c r="A820"/>
      <c r="B820"/>
      <c r="C820"/>
      <c r="D820"/>
      <c r="E820"/>
      <c r="F820"/>
      <c r="G820"/>
      <c r="H820"/>
      <c r="I820"/>
      <c r="J820"/>
      <c r="K820"/>
      <c r="L820"/>
    </row>
    <row r="821" spans="1:12" ht="16" x14ac:dyDescent="0.2">
      <c r="A821"/>
      <c r="B821"/>
      <c r="C821"/>
      <c r="D821"/>
      <c r="E821"/>
      <c r="F821"/>
      <c r="G821"/>
      <c r="H821"/>
      <c r="I821"/>
      <c r="J821"/>
      <c r="K821"/>
      <c r="L821"/>
    </row>
    <row r="822" spans="1:12" ht="16" x14ac:dyDescent="0.2">
      <c r="A822"/>
      <c r="B822"/>
      <c r="C822"/>
      <c r="D822"/>
      <c r="E822"/>
      <c r="F822"/>
      <c r="G822"/>
      <c r="H822"/>
      <c r="I822"/>
      <c r="J822"/>
      <c r="K822"/>
      <c r="L822"/>
    </row>
    <row r="823" spans="1:12" ht="16" x14ac:dyDescent="0.2">
      <c r="A823"/>
      <c r="B823"/>
      <c r="C823"/>
      <c r="D823"/>
      <c r="E823"/>
      <c r="F823"/>
      <c r="G823"/>
      <c r="H823"/>
      <c r="I823"/>
      <c r="J823"/>
      <c r="K823"/>
      <c r="L823"/>
    </row>
    <row r="824" spans="1:12" ht="16" x14ac:dyDescent="0.2">
      <c r="A824"/>
      <c r="B824"/>
      <c r="C824"/>
      <c r="D824"/>
      <c r="E824"/>
      <c r="F824"/>
      <c r="G824"/>
      <c r="H824"/>
      <c r="I824"/>
      <c r="J824"/>
      <c r="K824"/>
      <c r="L824"/>
    </row>
    <row r="825" spans="1:12" ht="16" x14ac:dyDescent="0.2">
      <c r="A825"/>
      <c r="B825"/>
      <c r="C825"/>
      <c r="D825"/>
      <c r="E825"/>
      <c r="F825"/>
      <c r="G825"/>
      <c r="H825"/>
      <c r="I825"/>
      <c r="J825"/>
      <c r="K825"/>
      <c r="L825"/>
    </row>
    <row r="826" spans="1:12" ht="16" x14ac:dyDescent="0.2">
      <c r="A826"/>
      <c r="B826"/>
      <c r="C826"/>
      <c r="D826"/>
      <c r="E826"/>
      <c r="F826"/>
      <c r="G826"/>
      <c r="H826"/>
      <c r="I826"/>
      <c r="J826"/>
      <c r="K826"/>
      <c r="L826"/>
    </row>
    <row r="827" spans="1:12" ht="16" x14ac:dyDescent="0.2">
      <c r="A827"/>
      <c r="B827"/>
      <c r="C827"/>
      <c r="D827"/>
      <c r="E827"/>
      <c r="F827"/>
      <c r="G827"/>
      <c r="H827"/>
      <c r="I827"/>
      <c r="J827"/>
      <c r="K827"/>
      <c r="L827"/>
    </row>
    <row r="828" spans="1:12" ht="16" x14ac:dyDescent="0.2">
      <c r="A828"/>
      <c r="B828"/>
      <c r="C828"/>
      <c r="D828"/>
      <c r="E828"/>
      <c r="F828"/>
      <c r="G828"/>
      <c r="H828"/>
      <c r="I828"/>
      <c r="J828"/>
      <c r="K828"/>
      <c r="L828"/>
    </row>
    <row r="829" spans="1:12" ht="16" x14ac:dyDescent="0.2">
      <c r="A829"/>
      <c r="B829"/>
      <c r="C829"/>
      <c r="D829"/>
      <c r="E829"/>
      <c r="F829"/>
      <c r="G829"/>
      <c r="H829"/>
      <c r="I829"/>
      <c r="J829"/>
      <c r="K829"/>
      <c r="L829"/>
    </row>
    <row r="830" spans="1:12" ht="16" x14ac:dyDescent="0.2">
      <c r="A830"/>
      <c r="B830"/>
      <c r="C830"/>
      <c r="D830"/>
      <c r="E830"/>
      <c r="F830"/>
      <c r="G830"/>
      <c r="H830"/>
      <c r="I830"/>
      <c r="J830"/>
      <c r="K830"/>
      <c r="L830"/>
    </row>
    <row r="831" spans="1:12" ht="16" x14ac:dyDescent="0.2">
      <c r="A831"/>
      <c r="B831"/>
      <c r="C831"/>
      <c r="D831"/>
      <c r="E831"/>
      <c r="F831"/>
      <c r="G831"/>
      <c r="H831"/>
      <c r="I831"/>
      <c r="J831"/>
      <c r="K831"/>
      <c r="L831"/>
    </row>
    <row r="832" spans="1:12" ht="16" x14ac:dyDescent="0.2">
      <c r="A832"/>
      <c r="B832"/>
      <c r="C832"/>
      <c r="D832"/>
      <c r="E832"/>
      <c r="F832"/>
      <c r="G832"/>
      <c r="H832"/>
      <c r="I832"/>
      <c r="J832"/>
      <c r="K832"/>
      <c r="L832"/>
    </row>
    <row r="833" spans="1:12" ht="16" x14ac:dyDescent="0.2">
      <c r="A833"/>
      <c r="B833"/>
      <c r="C833"/>
      <c r="D833"/>
      <c r="E833"/>
      <c r="F833"/>
      <c r="G833"/>
      <c r="H833"/>
      <c r="I833"/>
      <c r="J833"/>
      <c r="K833"/>
      <c r="L833"/>
    </row>
    <row r="834" spans="1:12" ht="16" x14ac:dyDescent="0.2">
      <c r="A834"/>
      <c r="B834"/>
      <c r="C834"/>
      <c r="D834"/>
      <c r="E834"/>
      <c r="F834"/>
      <c r="G834"/>
      <c r="H834"/>
      <c r="I834"/>
      <c r="J834"/>
      <c r="K834"/>
      <c r="L834"/>
    </row>
    <row r="835" spans="1:12" ht="16" x14ac:dyDescent="0.2">
      <c r="A835"/>
      <c r="B835"/>
      <c r="C835"/>
      <c r="D835"/>
      <c r="E835"/>
      <c r="F835"/>
      <c r="G835"/>
      <c r="H835"/>
      <c r="I835"/>
      <c r="J835"/>
      <c r="K835"/>
      <c r="L835"/>
    </row>
    <row r="836" spans="1:12" ht="16" x14ac:dyDescent="0.2">
      <c r="A836"/>
      <c r="B836"/>
      <c r="C836"/>
      <c r="D836"/>
      <c r="E836"/>
      <c r="F836"/>
      <c r="G836"/>
      <c r="H836"/>
      <c r="I836"/>
      <c r="J836"/>
      <c r="K836"/>
      <c r="L836"/>
    </row>
    <row r="837" spans="1:12" ht="16" x14ac:dyDescent="0.2">
      <c r="A837"/>
      <c r="B837"/>
      <c r="C837"/>
      <c r="D837"/>
      <c r="E837"/>
      <c r="F837"/>
      <c r="G837"/>
      <c r="H837"/>
      <c r="I837"/>
      <c r="J837"/>
      <c r="K837"/>
      <c r="L837"/>
    </row>
    <row r="838" spans="1:12" ht="16" x14ac:dyDescent="0.2">
      <c r="A838"/>
      <c r="B838"/>
      <c r="C838"/>
      <c r="D838"/>
      <c r="E838"/>
      <c r="F838"/>
      <c r="G838"/>
      <c r="H838"/>
      <c r="I838"/>
      <c r="J838"/>
      <c r="K838"/>
      <c r="L838"/>
    </row>
    <row r="839" spans="1:12" ht="16" x14ac:dyDescent="0.2">
      <c r="A839"/>
      <c r="B839"/>
      <c r="C839"/>
      <c r="D839"/>
      <c r="E839"/>
      <c r="F839"/>
      <c r="G839"/>
      <c r="H839"/>
      <c r="I839"/>
      <c r="J839"/>
      <c r="K839"/>
      <c r="L839"/>
    </row>
    <row r="840" spans="1:12" ht="16" x14ac:dyDescent="0.2">
      <c r="A840"/>
      <c r="B840"/>
      <c r="C840"/>
      <c r="D840"/>
      <c r="E840"/>
      <c r="F840"/>
      <c r="G840"/>
      <c r="H840"/>
      <c r="I840"/>
      <c r="J840"/>
      <c r="K840"/>
      <c r="L840"/>
    </row>
    <row r="841" spans="1:12" ht="16" x14ac:dyDescent="0.2">
      <c r="A841"/>
      <c r="B841"/>
      <c r="C841"/>
      <c r="D841"/>
      <c r="E841"/>
      <c r="F841"/>
      <c r="G841"/>
      <c r="H841"/>
      <c r="I841"/>
      <c r="J841"/>
      <c r="K841"/>
      <c r="L841"/>
    </row>
    <row r="842" spans="1:12" ht="16" x14ac:dyDescent="0.2">
      <c r="A842"/>
      <c r="B842"/>
      <c r="C842"/>
      <c r="D842"/>
      <c r="E842"/>
      <c r="F842"/>
      <c r="G842"/>
      <c r="H842"/>
      <c r="I842"/>
      <c r="J842"/>
      <c r="K842"/>
      <c r="L842"/>
    </row>
    <row r="843" spans="1:12" ht="16" x14ac:dyDescent="0.2">
      <c r="A843"/>
      <c r="B843"/>
      <c r="C843"/>
      <c r="D843"/>
      <c r="E843"/>
      <c r="F843"/>
      <c r="G843"/>
      <c r="H843"/>
      <c r="I843"/>
      <c r="J843"/>
      <c r="K843"/>
      <c r="L843"/>
    </row>
    <row r="844" spans="1:12" ht="16" x14ac:dyDescent="0.2">
      <c r="A844"/>
      <c r="B844"/>
      <c r="C844"/>
      <c r="D844"/>
      <c r="E844"/>
      <c r="F844"/>
      <c r="G844"/>
      <c r="H844"/>
      <c r="I844"/>
      <c r="J844"/>
      <c r="K844"/>
      <c r="L844"/>
    </row>
    <row r="845" spans="1:12" ht="16" x14ac:dyDescent="0.2">
      <c r="A845"/>
      <c r="B845"/>
      <c r="C845"/>
      <c r="D845"/>
      <c r="E845"/>
      <c r="F845"/>
      <c r="G845"/>
      <c r="H845"/>
      <c r="I845"/>
      <c r="J845"/>
      <c r="K845"/>
      <c r="L845"/>
    </row>
    <row r="846" spans="1:12" ht="16" x14ac:dyDescent="0.2">
      <c r="A846"/>
      <c r="B846"/>
      <c r="C846"/>
      <c r="D846"/>
      <c r="E846"/>
      <c r="F846"/>
      <c r="G846"/>
      <c r="H846"/>
      <c r="I846"/>
      <c r="J846"/>
      <c r="K846"/>
      <c r="L846"/>
    </row>
    <row r="847" spans="1:12" ht="16" x14ac:dyDescent="0.2">
      <c r="A847"/>
      <c r="B847"/>
      <c r="C847"/>
      <c r="D847"/>
      <c r="E847"/>
      <c r="F847"/>
      <c r="G847"/>
      <c r="H847"/>
      <c r="I847"/>
      <c r="J847"/>
      <c r="K847"/>
      <c r="L847"/>
    </row>
    <row r="848" spans="1:12" ht="16" x14ac:dyDescent="0.2">
      <c r="A848"/>
      <c r="B848"/>
      <c r="C848"/>
      <c r="D848"/>
      <c r="E848"/>
      <c r="F848"/>
      <c r="G848"/>
      <c r="H848"/>
      <c r="I848"/>
      <c r="J848"/>
      <c r="K848"/>
      <c r="L848"/>
    </row>
    <row r="849" spans="1:12" ht="16" x14ac:dyDescent="0.2">
      <c r="A849"/>
      <c r="B849"/>
      <c r="C849"/>
      <c r="D849"/>
      <c r="E849"/>
      <c r="F849"/>
      <c r="G849"/>
      <c r="H849"/>
      <c r="I849"/>
      <c r="J849"/>
      <c r="K849"/>
      <c r="L849"/>
    </row>
    <row r="850" spans="1:12" ht="16" x14ac:dyDescent="0.2">
      <c r="A850"/>
      <c r="B850"/>
      <c r="C850"/>
      <c r="D850"/>
      <c r="E850"/>
      <c r="F850"/>
      <c r="G850"/>
      <c r="H850"/>
      <c r="I850"/>
      <c r="J850"/>
      <c r="K850"/>
      <c r="L850"/>
    </row>
    <row r="851" spans="1:12" ht="16" x14ac:dyDescent="0.2">
      <c r="A851"/>
      <c r="B851"/>
      <c r="C851"/>
      <c r="D851"/>
      <c r="E851"/>
      <c r="F851"/>
      <c r="G851"/>
      <c r="H851"/>
      <c r="I851"/>
      <c r="J851"/>
      <c r="K851"/>
      <c r="L851"/>
    </row>
    <row r="852" spans="1:12" ht="16" x14ac:dyDescent="0.2">
      <c r="A852"/>
      <c r="B852"/>
      <c r="C852"/>
      <c r="D852"/>
      <c r="E852"/>
      <c r="F852"/>
      <c r="G852"/>
      <c r="H852"/>
      <c r="I852"/>
      <c r="J852"/>
      <c r="K852"/>
      <c r="L852"/>
    </row>
    <row r="853" spans="1:12" ht="16" x14ac:dyDescent="0.2">
      <c r="A853"/>
      <c r="B853"/>
      <c r="C853"/>
      <c r="D853"/>
      <c r="E853"/>
      <c r="F853"/>
      <c r="G853"/>
      <c r="H853"/>
      <c r="I853"/>
      <c r="J853"/>
      <c r="K853"/>
      <c r="L853"/>
    </row>
    <row r="854" spans="1:12" ht="16" x14ac:dyDescent="0.2">
      <c r="A854"/>
      <c r="B854"/>
      <c r="C854"/>
      <c r="D854"/>
      <c r="E854"/>
      <c r="F854"/>
      <c r="G854"/>
      <c r="H854"/>
      <c r="I854"/>
      <c r="J854"/>
      <c r="K854"/>
      <c r="L854"/>
    </row>
    <row r="855" spans="1:12" ht="16" x14ac:dyDescent="0.2">
      <c r="A855"/>
      <c r="B855"/>
      <c r="C855"/>
      <c r="D855"/>
      <c r="E855"/>
      <c r="F855"/>
      <c r="G855"/>
      <c r="H855"/>
      <c r="I855"/>
      <c r="J855"/>
      <c r="K855"/>
      <c r="L855"/>
    </row>
    <row r="856" spans="1:12" ht="16" x14ac:dyDescent="0.2">
      <c r="A856"/>
      <c r="B856"/>
      <c r="C856"/>
      <c r="D856"/>
      <c r="E856"/>
      <c r="F856"/>
      <c r="G856"/>
      <c r="H856"/>
      <c r="I856"/>
      <c r="J856"/>
      <c r="K856"/>
      <c r="L856"/>
    </row>
    <row r="857" spans="1:12" ht="16" x14ac:dyDescent="0.2">
      <c r="A857"/>
      <c r="B857"/>
      <c r="C857"/>
      <c r="D857"/>
      <c r="E857"/>
      <c r="F857"/>
      <c r="G857"/>
      <c r="H857"/>
      <c r="I857"/>
      <c r="J857"/>
      <c r="K857"/>
      <c r="L857"/>
    </row>
    <row r="858" spans="1:12" ht="16" x14ac:dyDescent="0.2">
      <c r="A858"/>
      <c r="B858"/>
      <c r="C858"/>
      <c r="D858"/>
      <c r="E858"/>
      <c r="F858"/>
      <c r="G858"/>
      <c r="H858"/>
      <c r="I858"/>
      <c r="J858"/>
      <c r="K858"/>
      <c r="L858"/>
    </row>
    <row r="859" spans="1:12" ht="16" x14ac:dyDescent="0.2">
      <c r="A859"/>
      <c r="B859"/>
      <c r="C859"/>
      <c r="D859"/>
      <c r="E859"/>
      <c r="F859"/>
      <c r="G859"/>
      <c r="H859"/>
      <c r="I859"/>
      <c r="J859"/>
      <c r="K859"/>
      <c r="L859"/>
    </row>
    <row r="860" spans="1:12" ht="16" x14ac:dyDescent="0.2">
      <c r="A860"/>
      <c r="B860"/>
      <c r="C860"/>
      <c r="D860"/>
      <c r="E860"/>
      <c r="F860"/>
      <c r="G860"/>
      <c r="H860"/>
      <c r="I860"/>
      <c r="J860"/>
      <c r="K860"/>
      <c r="L860"/>
    </row>
    <row r="861" spans="1:12" ht="16" x14ac:dyDescent="0.2">
      <c r="A861"/>
      <c r="B861"/>
      <c r="C861"/>
      <c r="D861"/>
      <c r="E861"/>
      <c r="F861"/>
      <c r="G861"/>
      <c r="H861"/>
      <c r="I861"/>
      <c r="J861"/>
      <c r="K861"/>
      <c r="L861"/>
    </row>
    <row r="862" spans="1:12" ht="16" x14ac:dyDescent="0.2">
      <c r="A862"/>
      <c r="B862"/>
      <c r="C862"/>
      <c r="D862"/>
      <c r="E862"/>
      <c r="F862"/>
      <c r="G862"/>
      <c r="H862"/>
      <c r="I862"/>
      <c r="J862"/>
      <c r="K862"/>
      <c r="L862"/>
    </row>
    <row r="863" spans="1:12" ht="16" x14ac:dyDescent="0.2">
      <c r="A863"/>
      <c r="B863"/>
      <c r="C863"/>
      <c r="D863"/>
      <c r="E863"/>
      <c r="F863"/>
      <c r="G863"/>
      <c r="H863"/>
      <c r="I863"/>
      <c r="J863"/>
      <c r="K863"/>
      <c r="L863"/>
    </row>
    <row r="864" spans="1:12" ht="16" x14ac:dyDescent="0.2">
      <c r="A864"/>
      <c r="B864"/>
      <c r="C864"/>
      <c r="D864"/>
      <c r="E864"/>
      <c r="F864"/>
      <c r="G864"/>
      <c r="H864"/>
      <c r="I864"/>
      <c r="J864"/>
      <c r="K864"/>
      <c r="L864"/>
    </row>
    <row r="865" spans="1:12" ht="16" x14ac:dyDescent="0.2">
      <c r="A865"/>
      <c r="B865"/>
      <c r="C865"/>
      <c r="D865"/>
      <c r="E865"/>
      <c r="F865"/>
      <c r="G865"/>
      <c r="H865"/>
      <c r="I865"/>
      <c r="J865"/>
      <c r="K865"/>
      <c r="L865"/>
    </row>
    <row r="866" spans="1:12" ht="16" x14ac:dyDescent="0.2">
      <c r="A866"/>
      <c r="B866"/>
      <c r="C866"/>
      <c r="D866"/>
      <c r="E866"/>
      <c r="F866"/>
      <c r="G866"/>
      <c r="H866"/>
      <c r="I866"/>
      <c r="J866"/>
      <c r="K866"/>
      <c r="L866"/>
    </row>
    <row r="867" spans="1:12" ht="16" x14ac:dyDescent="0.2">
      <c r="A867"/>
      <c r="B867"/>
      <c r="C867"/>
      <c r="D867"/>
      <c r="E867"/>
      <c r="F867"/>
      <c r="G867"/>
      <c r="H867"/>
      <c r="I867"/>
      <c r="J867"/>
      <c r="K867"/>
      <c r="L867"/>
    </row>
    <row r="868" spans="1:12" ht="16" x14ac:dyDescent="0.2">
      <c r="A868"/>
      <c r="B868"/>
      <c r="C868"/>
      <c r="D868"/>
      <c r="E868"/>
      <c r="F868"/>
      <c r="G868"/>
      <c r="H868"/>
      <c r="I868"/>
      <c r="J868"/>
      <c r="K868"/>
      <c r="L868"/>
    </row>
    <row r="869" spans="1:12" ht="16" x14ac:dyDescent="0.2">
      <c r="A869"/>
      <c r="B869"/>
      <c r="C869"/>
      <c r="D869"/>
      <c r="E869"/>
      <c r="F869"/>
      <c r="G869"/>
      <c r="H869"/>
      <c r="I869"/>
      <c r="J869"/>
      <c r="K869"/>
      <c r="L869"/>
    </row>
    <row r="870" spans="1:12" ht="16" x14ac:dyDescent="0.2">
      <c r="A870"/>
      <c r="B870"/>
      <c r="C870"/>
      <c r="D870"/>
      <c r="E870"/>
      <c r="F870"/>
      <c r="G870"/>
      <c r="H870"/>
      <c r="I870"/>
      <c r="J870"/>
      <c r="K870"/>
      <c r="L870"/>
    </row>
    <row r="871" spans="1:12" ht="16" x14ac:dyDescent="0.2">
      <c r="A871"/>
      <c r="B871"/>
      <c r="C871"/>
      <c r="D871"/>
      <c r="E871"/>
      <c r="F871"/>
      <c r="G871"/>
      <c r="H871"/>
      <c r="I871"/>
      <c r="J871"/>
      <c r="K871"/>
      <c r="L871"/>
    </row>
    <row r="872" spans="1:12" ht="16" x14ac:dyDescent="0.2">
      <c r="A872"/>
      <c r="B872"/>
      <c r="C872"/>
      <c r="D872"/>
      <c r="E872"/>
      <c r="F872"/>
      <c r="G872"/>
      <c r="H872"/>
      <c r="I872"/>
      <c r="J872"/>
      <c r="K872"/>
      <c r="L872"/>
    </row>
    <row r="873" spans="1:12" ht="16" x14ac:dyDescent="0.2">
      <c r="A873"/>
      <c r="B873"/>
      <c r="C873"/>
      <c r="D873"/>
      <c r="E873"/>
      <c r="F873"/>
      <c r="G873"/>
      <c r="H873"/>
      <c r="I873"/>
      <c r="J873"/>
      <c r="K873"/>
      <c r="L873"/>
    </row>
    <row r="874" spans="1:12" ht="16" x14ac:dyDescent="0.2">
      <c r="A874"/>
      <c r="B874"/>
      <c r="C874"/>
      <c r="D874"/>
      <c r="E874"/>
      <c r="F874"/>
      <c r="G874"/>
      <c r="H874"/>
      <c r="I874"/>
      <c r="J874"/>
      <c r="K874"/>
      <c r="L874"/>
    </row>
    <row r="875" spans="1:12" ht="16" x14ac:dyDescent="0.2">
      <c r="A875"/>
      <c r="B875"/>
      <c r="C875"/>
      <c r="D875"/>
      <c r="E875"/>
      <c r="F875"/>
      <c r="G875"/>
      <c r="H875"/>
      <c r="I875"/>
      <c r="J875"/>
      <c r="K875"/>
      <c r="L875"/>
    </row>
    <row r="876" spans="1:12" ht="16" x14ac:dyDescent="0.2">
      <c r="A876"/>
      <c r="B876"/>
      <c r="C876"/>
      <c r="D876"/>
      <c r="E876"/>
      <c r="F876"/>
      <c r="G876"/>
      <c r="H876"/>
      <c r="I876"/>
      <c r="J876"/>
      <c r="K876"/>
      <c r="L876"/>
    </row>
    <row r="877" spans="1:12" ht="16" x14ac:dyDescent="0.2">
      <c r="A877"/>
      <c r="B877"/>
      <c r="C877"/>
      <c r="D877"/>
      <c r="E877"/>
      <c r="F877"/>
      <c r="G877"/>
      <c r="H877"/>
      <c r="I877"/>
      <c r="J877"/>
      <c r="K877"/>
      <c r="L877"/>
    </row>
    <row r="878" spans="1:12" ht="16" x14ac:dyDescent="0.2">
      <c r="A878"/>
      <c r="B878"/>
      <c r="C878"/>
      <c r="D878"/>
      <c r="E878"/>
      <c r="F878"/>
      <c r="G878"/>
      <c r="H878"/>
      <c r="I878"/>
      <c r="J878"/>
      <c r="K878"/>
      <c r="L878"/>
    </row>
    <row r="879" spans="1:12" ht="16" x14ac:dyDescent="0.2">
      <c r="A879"/>
      <c r="B879"/>
      <c r="C879"/>
      <c r="D879"/>
      <c r="E879"/>
      <c r="F879"/>
      <c r="G879"/>
      <c r="H879"/>
      <c r="I879"/>
      <c r="J879"/>
      <c r="K879"/>
      <c r="L879"/>
    </row>
    <row r="880" spans="1:12" ht="16" x14ac:dyDescent="0.2">
      <c r="A880"/>
      <c r="B880"/>
      <c r="C880"/>
      <c r="D880"/>
      <c r="E880"/>
      <c r="F880"/>
      <c r="G880"/>
      <c r="H880"/>
      <c r="I880"/>
      <c r="J880"/>
      <c r="K880"/>
      <c r="L880"/>
    </row>
    <row r="881" spans="1:12" ht="16" x14ac:dyDescent="0.2">
      <c r="A881"/>
      <c r="B881"/>
      <c r="C881"/>
      <c r="D881"/>
      <c r="E881"/>
      <c r="F881"/>
      <c r="G881"/>
      <c r="H881"/>
      <c r="I881"/>
      <c r="J881"/>
      <c r="K881"/>
      <c r="L881"/>
    </row>
    <row r="882" spans="1:12" ht="16" x14ac:dyDescent="0.2">
      <c r="A882"/>
      <c r="B882"/>
      <c r="C882"/>
      <c r="D882"/>
      <c r="E882"/>
      <c r="F882"/>
      <c r="G882"/>
      <c r="H882"/>
      <c r="I882"/>
      <c r="J882"/>
      <c r="K882"/>
      <c r="L882"/>
    </row>
    <row r="883" spans="1:12" ht="16" x14ac:dyDescent="0.2">
      <c r="A883"/>
      <c r="B883"/>
      <c r="C883"/>
      <c r="D883"/>
      <c r="E883"/>
      <c r="F883"/>
      <c r="G883"/>
      <c r="H883"/>
      <c r="I883"/>
      <c r="J883"/>
      <c r="K883"/>
      <c r="L883"/>
    </row>
    <row r="884" spans="1:12" ht="16" x14ac:dyDescent="0.2">
      <c r="A884"/>
      <c r="B884"/>
      <c r="C884"/>
      <c r="D884"/>
      <c r="E884"/>
      <c r="F884"/>
      <c r="G884"/>
      <c r="H884"/>
      <c r="I884"/>
      <c r="J884"/>
      <c r="K884"/>
      <c r="L884"/>
    </row>
    <row r="885" spans="1:12" ht="16" x14ac:dyDescent="0.2">
      <c r="A885"/>
      <c r="B885"/>
      <c r="C885"/>
      <c r="D885"/>
      <c r="E885"/>
      <c r="F885"/>
      <c r="G885"/>
      <c r="H885"/>
      <c r="I885"/>
      <c r="J885"/>
      <c r="K885"/>
      <c r="L885"/>
    </row>
    <row r="886" spans="1:12" ht="16" x14ac:dyDescent="0.2">
      <c r="A886"/>
      <c r="B886"/>
      <c r="C886"/>
      <c r="D886"/>
      <c r="E886"/>
      <c r="F886"/>
      <c r="G886"/>
      <c r="H886"/>
      <c r="I886"/>
      <c r="J886"/>
      <c r="K886"/>
      <c r="L886"/>
    </row>
    <row r="887" spans="1:12" ht="16" x14ac:dyDescent="0.2">
      <c r="A887"/>
      <c r="B887"/>
      <c r="C887"/>
      <c r="D887"/>
      <c r="E887"/>
      <c r="F887"/>
      <c r="G887"/>
      <c r="H887"/>
      <c r="I887"/>
      <c r="J887"/>
      <c r="K887"/>
      <c r="L887"/>
    </row>
    <row r="888" spans="1:12" ht="16" x14ac:dyDescent="0.2">
      <c r="A888"/>
      <c r="B888"/>
      <c r="C888"/>
      <c r="D888"/>
      <c r="E888"/>
      <c r="F888"/>
      <c r="G888"/>
      <c r="H888"/>
      <c r="I888"/>
      <c r="J888"/>
      <c r="K888"/>
      <c r="L888"/>
    </row>
    <row r="889" spans="1:12" ht="16" x14ac:dyDescent="0.2">
      <c r="A889"/>
      <c r="B889"/>
      <c r="C889"/>
      <c r="D889"/>
      <c r="E889"/>
      <c r="F889"/>
      <c r="G889"/>
      <c r="H889"/>
      <c r="I889"/>
      <c r="J889"/>
      <c r="K889"/>
      <c r="L889"/>
    </row>
    <row r="890" spans="1:12" ht="16" x14ac:dyDescent="0.2">
      <c r="A890"/>
      <c r="B890"/>
      <c r="C890"/>
      <c r="D890"/>
      <c r="E890"/>
      <c r="F890"/>
      <c r="G890"/>
      <c r="H890"/>
      <c r="I890"/>
      <c r="J890"/>
      <c r="K890"/>
      <c r="L890"/>
    </row>
    <row r="891" spans="1:12" ht="16" x14ac:dyDescent="0.2">
      <c r="A891"/>
      <c r="B891"/>
      <c r="C891"/>
      <c r="D891"/>
      <c r="E891"/>
      <c r="F891"/>
      <c r="G891"/>
      <c r="H891"/>
      <c r="I891"/>
      <c r="J891"/>
      <c r="K891"/>
      <c r="L891"/>
    </row>
    <row r="892" spans="1:12" ht="16" x14ac:dyDescent="0.2">
      <c r="A892"/>
      <c r="B892"/>
      <c r="C892"/>
      <c r="D892"/>
      <c r="E892"/>
      <c r="F892"/>
      <c r="G892"/>
      <c r="H892"/>
      <c r="I892"/>
      <c r="J892"/>
      <c r="K892"/>
      <c r="L892"/>
    </row>
    <row r="893" spans="1:12" ht="16" x14ac:dyDescent="0.2">
      <c r="A893"/>
      <c r="B893"/>
      <c r="C893"/>
      <c r="D893"/>
      <c r="E893"/>
      <c r="F893"/>
      <c r="G893"/>
      <c r="H893"/>
      <c r="I893"/>
      <c r="J893"/>
      <c r="K893"/>
      <c r="L893"/>
    </row>
    <row r="894" spans="1:12" ht="16" x14ac:dyDescent="0.2">
      <c r="A894"/>
      <c r="B894"/>
      <c r="C894"/>
      <c r="D894"/>
      <c r="E894"/>
      <c r="F894"/>
      <c r="G894"/>
      <c r="H894"/>
      <c r="I894"/>
      <c r="J894"/>
      <c r="K894"/>
      <c r="L894"/>
    </row>
    <row r="895" spans="1:12" ht="16" x14ac:dyDescent="0.2">
      <c r="A895"/>
      <c r="B895"/>
      <c r="C895"/>
      <c r="D895"/>
      <c r="E895"/>
      <c r="F895"/>
      <c r="G895"/>
      <c r="H895"/>
      <c r="I895"/>
      <c r="J895"/>
      <c r="K895"/>
      <c r="L895"/>
    </row>
    <row r="896" spans="1:12" ht="16" x14ac:dyDescent="0.2">
      <c r="A896"/>
      <c r="B896"/>
      <c r="C896"/>
      <c r="D896"/>
      <c r="E896"/>
      <c r="F896"/>
      <c r="G896"/>
      <c r="H896"/>
      <c r="I896"/>
      <c r="J896"/>
      <c r="K896"/>
      <c r="L896"/>
    </row>
    <row r="897" spans="1:12" ht="16" x14ac:dyDescent="0.2">
      <c r="A897"/>
      <c r="B897"/>
      <c r="C897"/>
      <c r="D897"/>
      <c r="E897"/>
      <c r="F897"/>
      <c r="G897"/>
      <c r="H897"/>
      <c r="I897"/>
      <c r="J897"/>
      <c r="K897"/>
      <c r="L897"/>
    </row>
    <row r="898" spans="1:12" ht="16" x14ac:dyDescent="0.2">
      <c r="A898"/>
      <c r="B898"/>
      <c r="C898"/>
      <c r="D898"/>
      <c r="E898"/>
      <c r="F898"/>
      <c r="G898"/>
      <c r="H898"/>
      <c r="I898"/>
      <c r="J898"/>
      <c r="K898"/>
      <c r="L898"/>
    </row>
    <row r="899" spans="1:12" ht="16" x14ac:dyDescent="0.2">
      <c r="A899"/>
      <c r="B899"/>
      <c r="C899"/>
      <c r="D899"/>
      <c r="E899"/>
      <c r="F899"/>
      <c r="G899"/>
      <c r="H899"/>
      <c r="I899"/>
      <c r="J899"/>
      <c r="K899"/>
      <c r="L899"/>
    </row>
    <row r="900" spans="1:12" ht="16" x14ac:dyDescent="0.2">
      <c r="A900"/>
      <c r="B900"/>
      <c r="C900"/>
      <c r="D900"/>
      <c r="E900"/>
      <c r="F900"/>
      <c r="G900"/>
      <c r="H900"/>
      <c r="I900"/>
      <c r="J900"/>
      <c r="K900"/>
      <c r="L900"/>
    </row>
    <row r="901" spans="1:12" ht="16" x14ac:dyDescent="0.2">
      <c r="A901"/>
      <c r="B901"/>
      <c r="C901"/>
      <c r="D901"/>
      <c r="E901"/>
      <c r="F901"/>
      <c r="G901"/>
      <c r="H901"/>
      <c r="I901"/>
      <c r="J901"/>
      <c r="K901"/>
      <c r="L901"/>
    </row>
    <row r="902" spans="1:12" ht="16" x14ac:dyDescent="0.2">
      <c r="A902"/>
      <c r="B902"/>
      <c r="C902"/>
      <c r="D902"/>
      <c r="E902"/>
      <c r="F902"/>
      <c r="G902"/>
      <c r="H902"/>
      <c r="I902"/>
      <c r="J902"/>
      <c r="K902"/>
      <c r="L902"/>
    </row>
    <row r="903" spans="1:12" ht="16" x14ac:dyDescent="0.2">
      <c r="A903"/>
      <c r="B903"/>
      <c r="C903"/>
      <c r="D903"/>
      <c r="E903"/>
      <c r="F903"/>
      <c r="G903"/>
      <c r="H903"/>
      <c r="I903"/>
      <c r="J903"/>
      <c r="K903"/>
      <c r="L903"/>
    </row>
    <row r="904" spans="1:12" ht="16" x14ac:dyDescent="0.2">
      <c r="A904"/>
      <c r="B904"/>
      <c r="C904"/>
      <c r="D904"/>
      <c r="E904"/>
      <c r="F904"/>
      <c r="G904"/>
      <c r="H904"/>
      <c r="I904"/>
      <c r="J904"/>
      <c r="K904"/>
      <c r="L904"/>
    </row>
    <row r="905" spans="1:12" ht="16" x14ac:dyDescent="0.2">
      <c r="A905"/>
      <c r="B905"/>
      <c r="C905"/>
      <c r="D905"/>
      <c r="E905"/>
      <c r="F905"/>
      <c r="G905"/>
      <c r="H905"/>
      <c r="I905"/>
      <c r="J905"/>
      <c r="K905"/>
      <c r="L905"/>
    </row>
    <row r="906" spans="1:12" ht="16" x14ac:dyDescent="0.2">
      <c r="A906"/>
      <c r="B906"/>
      <c r="C906"/>
      <c r="D906"/>
      <c r="E906"/>
      <c r="F906"/>
      <c r="G906"/>
      <c r="H906"/>
      <c r="I906"/>
      <c r="J906"/>
      <c r="K906"/>
      <c r="L906"/>
    </row>
    <row r="907" spans="1:12" ht="16" x14ac:dyDescent="0.2">
      <c r="A907"/>
      <c r="B907"/>
      <c r="C907"/>
      <c r="D907"/>
      <c r="E907"/>
      <c r="F907"/>
      <c r="G907"/>
      <c r="H907"/>
      <c r="I907"/>
      <c r="J907"/>
      <c r="K907"/>
      <c r="L907"/>
    </row>
    <row r="908" spans="1:12" ht="16" x14ac:dyDescent="0.2">
      <c r="A908"/>
      <c r="B908"/>
      <c r="C908"/>
      <c r="D908"/>
      <c r="E908"/>
      <c r="F908"/>
      <c r="G908"/>
      <c r="H908"/>
      <c r="I908"/>
      <c r="J908"/>
      <c r="K908"/>
      <c r="L908"/>
    </row>
    <row r="909" spans="1:12" ht="16" x14ac:dyDescent="0.2">
      <c r="A909"/>
      <c r="B909"/>
      <c r="C909"/>
      <c r="D909"/>
      <c r="E909"/>
      <c r="F909"/>
      <c r="G909"/>
      <c r="H909"/>
      <c r="I909"/>
      <c r="J909"/>
      <c r="K909"/>
      <c r="L909"/>
    </row>
    <row r="910" spans="1:12" ht="16" x14ac:dyDescent="0.2">
      <c r="A910"/>
      <c r="B910"/>
      <c r="C910"/>
      <c r="D910"/>
      <c r="E910"/>
      <c r="F910"/>
      <c r="G910"/>
      <c r="H910"/>
      <c r="I910"/>
      <c r="J910"/>
      <c r="K910"/>
      <c r="L910"/>
    </row>
    <row r="911" spans="1:12" ht="16" x14ac:dyDescent="0.2">
      <c r="A911"/>
      <c r="B911"/>
      <c r="C911"/>
      <c r="D911"/>
      <c r="E911"/>
      <c r="F911"/>
      <c r="G911"/>
      <c r="H911"/>
      <c r="I911"/>
      <c r="J911"/>
      <c r="K911"/>
      <c r="L911"/>
    </row>
    <row r="912" spans="1:12" ht="16" x14ac:dyDescent="0.2">
      <c r="A912"/>
      <c r="B912"/>
      <c r="C912"/>
      <c r="D912"/>
      <c r="E912"/>
      <c r="F912"/>
      <c r="G912"/>
      <c r="H912"/>
      <c r="I912"/>
      <c r="J912"/>
      <c r="K912"/>
      <c r="L912"/>
    </row>
    <row r="913" spans="1:12" ht="16" x14ac:dyDescent="0.2">
      <c r="A913"/>
      <c r="B913"/>
      <c r="C913"/>
      <c r="D913"/>
      <c r="E913"/>
      <c r="F913"/>
      <c r="G913"/>
      <c r="H913"/>
      <c r="I913"/>
      <c r="J913"/>
      <c r="K913"/>
      <c r="L913"/>
    </row>
    <row r="914" spans="1:12" ht="16" x14ac:dyDescent="0.2">
      <c r="A914"/>
      <c r="B914"/>
      <c r="C914"/>
      <c r="D914"/>
      <c r="E914"/>
      <c r="F914"/>
      <c r="G914"/>
      <c r="H914"/>
      <c r="I914"/>
      <c r="J914"/>
      <c r="K914"/>
      <c r="L914"/>
    </row>
    <row r="915" spans="1:12" ht="16" x14ac:dyDescent="0.2">
      <c r="A915"/>
      <c r="B915"/>
      <c r="C915"/>
      <c r="D915"/>
      <c r="E915"/>
      <c r="F915"/>
      <c r="G915"/>
      <c r="H915"/>
      <c r="I915"/>
      <c r="J915"/>
      <c r="K915"/>
      <c r="L915"/>
    </row>
    <row r="916" spans="1:12" ht="16" x14ac:dyDescent="0.2">
      <c r="A916"/>
      <c r="B916"/>
      <c r="C916"/>
      <c r="D916"/>
      <c r="E916"/>
      <c r="F916"/>
      <c r="G916"/>
      <c r="H916"/>
      <c r="I916"/>
      <c r="J916"/>
      <c r="K916"/>
      <c r="L916"/>
    </row>
    <row r="917" spans="1:12" ht="16" x14ac:dyDescent="0.2">
      <c r="A917"/>
      <c r="B917"/>
      <c r="C917"/>
      <c r="D917"/>
      <c r="E917"/>
      <c r="F917"/>
      <c r="G917"/>
      <c r="H917"/>
      <c r="I917"/>
      <c r="J917"/>
      <c r="K917"/>
      <c r="L917"/>
    </row>
    <row r="918" spans="1:12" ht="16" x14ac:dyDescent="0.2">
      <c r="A918"/>
      <c r="B918"/>
      <c r="C918"/>
      <c r="D918"/>
      <c r="E918"/>
      <c r="F918"/>
      <c r="G918"/>
      <c r="H918"/>
      <c r="I918"/>
      <c r="J918"/>
      <c r="K918"/>
      <c r="L918"/>
    </row>
    <row r="919" spans="1:12" ht="16" x14ac:dyDescent="0.2">
      <c r="A919"/>
      <c r="B919"/>
      <c r="C919"/>
      <c r="D919"/>
      <c r="E919"/>
      <c r="F919"/>
      <c r="G919"/>
      <c r="H919"/>
      <c r="I919"/>
      <c r="J919"/>
      <c r="K919"/>
      <c r="L919"/>
    </row>
    <row r="920" spans="1:12" ht="16" x14ac:dyDescent="0.2">
      <c r="A920"/>
      <c r="B920"/>
      <c r="C920"/>
      <c r="D920"/>
      <c r="E920"/>
      <c r="F920"/>
      <c r="G920"/>
      <c r="H920"/>
      <c r="I920"/>
      <c r="J920"/>
      <c r="K920"/>
      <c r="L920"/>
    </row>
    <row r="921" spans="1:12" ht="16" x14ac:dyDescent="0.2">
      <c r="A921"/>
      <c r="B921"/>
      <c r="C921"/>
      <c r="D921"/>
      <c r="E921"/>
      <c r="F921"/>
      <c r="G921"/>
      <c r="H921"/>
      <c r="I921"/>
      <c r="J921"/>
      <c r="K921"/>
      <c r="L921"/>
    </row>
    <row r="922" spans="1:12" ht="16" x14ac:dyDescent="0.2">
      <c r="A922"/>
      <c r="B922"/>
      <c r="C922"/>
      <c r="D922"/>
      <c r="E922"/>
      <c r="F922"/>
      <c r="G922"/>
      <c r="H922"/>
      <c r="I922"/>
      <c r="J922"/>
      <c r="K922"/>
      <c r="L922"/>
    </row>
    <row r="923" spans="1:12" ht="16" x14ac:dyDescent="0.2">
      <c r="A923"/>
      <c r="B923"/>
      <c r="C923"/>
      <c r="D923"/>
      <c r="E923"/>
      <c r="F923"/>
      <c r="G923"/>
      <c r="H923"/>
      <c r="I923"/>
      <c r="J923"/>
      <c r="K923"/>
      <c r="L923"/>
    </row>
    <row r="924" spans="1:12" ht="16" x14ac:dyDescent="0.2">
      <c r="A924"/>
      <c r="B924"/>
      <c r="C924"/>
      <c r="D924"/>
      <c r="E924"/>
      <c r="F924"/>
      <c r="G924"/>
      <c r="H924"/>
      <c r="I924"/>
      <c r="J924"/>
      <c r="K924"/>
      <c r="L924"/>
    </row>
    <row r="925" spans="1:12" ht="16" x14ac:dyDescent="0.2">
      <c r="A925"/>
      <c r="B925"/>
      <c r="C925"/>
      <c r="D925"/>
      <c r="E925"/>
      <c r="F925"/>
      <c r="G925"/>
      <c r="H925"/>
      <c r="I925"/>
      <c r="J925"/>
      <c r="K925"/>
      <c r="L925"/>
    </row>
    <row r="926" spans="1:12" ht="16" x14ac:dyDescent="0.2">
      <c r="A926"/>
      <c r="B926"/>
      <c r="C926"/>
      <c r="D926"/>
      <c r="E926"/>
      <c r="F926"/>
      <c r="G926"/>
      <c r="H926"/>
      <c r="I926"/>
      <c r="J926"/>
      <c r="K926"/>
      <c r="L926"/>
    </row>
    <row r="927" spans="1:12" ht="16" x14ac:dyDescent="0.2">
      <c r="A927"/>
      <c r="B927"/>
      <c r="C927"/>
      <c r="D927"/>
      <c r="E927"/>
      <c r="F927"/>
      <c r="G927"/>
      <c r="H927"/>
      <c r="I927"/>
      <c r="J927"/>
      <c r="K927"/>
      <c r="L927"/>
    </row>
    <row r="928" spans="1:12" ht="16" x14ac:dyDescent="0.2">
      <c r="A928"/>
      <c r="B928"/>
      <c r="C928"/>
      <c r="D928"/>
      <c r="E928"/>
      <c r="F928"/>
      <c r="G928"/>
      <c r="H928"/>
      <c r="I928"/>
      <c r="J928"/>
      <c r="K928"/>
      <c r="L928"/>
    </row>
    <row r="929" spans="1:12" ht="16" x14ac:dyDescent="0.2">
      <c r="A929"/>
      <c r="B929"/>
      <c r="C929"/>
      <c r="D929"/>
      <c r="E929"/>
      <c r="F929"/>
      <c r="G929"/>
      <c r="H929"/>
      <c r="I929"/>
      <c r="J929"/>
      <c r="K929"/>
      <c r="L929"/>
    </row>
    <row r="930" spans="1:12" ht="16" x14ac:dyDescent="0.2">
      <c r="A930"/>
      <c r="B930"/>
      <c r="C930"/>
      <c r="D930"/>
      <c r="E930"/>
      <c r="F930"/>
      <c r="G930"/>
      <c r="H930"/>
      <c r="I930"/>
      <c r="J930"/>
      <c r="K930"/>
      <c r="L930"/>
    </row>
    <row r="931" spans="1:12" ht="16" x14ac:dyDescent="0.2">
      <c r="A931"/>
      <c r="B931"/>
      <c r="C931"/>
      <c r="D931"/>
      <c r="E931"/>
      <c r="F931"/>
      <c r="G931"/>
      <c r="H931"/>
      <c r="I931"/>
      <c r="J931"/>
      <c r="K931"/>
      <c r="L931"/>
    </row>
    <row r="932" spans="1:12" ht="16" x14ac:dyDescent="0.2">
      <c r="A932"/>
      <c r="B932"/>
      <c r="C932"/>
      <c r="D932"/>
      <c r="E932"/>
      <c r="F932"/>
      <c r="G932"/>
      <c r="H932"/>
      <c r="I932"/>
      <c r="J932"/>
      <c r="K932"/>
      <c r="L932"/>
    </row>
    <row r="933" spans="1:12" ht="16" x14ac:dyDescent="0.2">
      <c r="A933"/>
      <c r="B933"/>
      <c r="C933"/>
      <c r="D933"/>
      <c r="E933"/>
      <c r="F933"/>
      <c r="G933"/>
      <c r="H933"/>
      <c r="I933"/>
      <c r="J933"/>
      <c r="K933"/>
      <c r="L933"/>
    </row>
    <row r="934" spans="1:12" ht="16" x14ac:dyDescent="0.2">
      <c r="A934"/>
      <c r="B934"/>
      <c r="C934"/>
      <c r="D934"/>
      <c r="E934"/>
      <c r="F934"/>
      <c r="G934"/>
      <c r="H934"/>
      <c r="I934"/>
      <c r="J934"/>
      <c r="K934"/>
      <c r="L934"/>
    </row>
    <row r="935" spans="1:12" ht="16" x14ac:dyDescent="0.2">
      <c r="A935"/>
      <c r="B935"/>
      <c r="C935"/>
      <c r="D935"/>
      <c r="E935"/>
      <c r="F935"/>
      <c r="G935"/>
      <c r="H935"/>
      <c r="I935"/>
      <c r="J935"/>
      <c r="K935"/>
      <c r="L935"/>
    </row>
    <row r="936" spans="1:12" ht="16" x14ac:dyDescent="0.2">
      <c r="A936"/>
      <c r="B936"/>
      <c r="C936"/>
      <c r="D936"/>
      <c r="E936"/>
      <c r="F936"/>
      <c r="G936"/>
      <c r="H936"/>
      <c r="I936"/>
      <c r="J936"/>
      <c r="K936"/>
      <c r="L936"/>
    </row>
    <row r="937" spans="1:12" ht="16" x14ac:dyDescent="0.2">
      <c r="A937"/>
      <c r="B937"/>
      <c r="C937"/>
      <c r="D937"/>
      <c r="E937"/>
      <c r="F937"/>
      <c r="G937"/>
      <c r="H937"/>
      <c r="I937"/>
      <c r="J937"/>
      <c r="K937"/>
      <c r="L937"/>
    </row>
    <row r="938" spans="1:12" ht="16" x14ac:dyDescent="0.2">
      <c r="A938"/>
      <c r="B938"/>
      <c r="C938"/>
      <c r="D938"/>
      <c r="E938"/>
      <c r="F938"/>
      <c r="G938"/>
      <c r="H938"/>
      <c r="I938"/>
      <c r="J938"/>
      <c r="K938"/>
      <c r="L938"/>
    </row>
    <row r="939" spans="1:12" ht="16" x14ac:dyDescent="0.2">
      <c r="A939"/>
      <c r="B939"/>
      <c r="C939"/>
      <c r="D939"/>
      <c r="E939"/>
      <c r="F939"/>
      <c r="G939"/>
      <c r="H939"/>
      <c r="I939"/>
      <c r="J939"/>
      <c r="K939"/>
      <c r="L939"/>
    </row>
    <row r="940" spans="1:12" ht="16" x14ac:dyDescent="0.2">
      <c r="A940"/>
      <c r="B940"/>
      <c r="C940"/>
      <c r="D940"/>
      <c r="E940"/>
      <c r="F940"/>
      <c r="G940"/>
      <c r="H940"/>
      <c r="I940"/>
      <c r="J940"/>
      <c r="K940"/>
      <c r="L940"/>
    </row>
    <row r="941" spans="1:12" ht="16" x14ac:dyDescent="0.2">
      <c r="A941"/>
      <c r="B941"/>
      <c r="C941"/>
      <c r="D941"/>
      <c r="E941"/>
      <c r="F941"/>
      <c r="G941"/>
      <c r="H941"/>
      <c r="I941"/>
      <c r="J941"/>
      <c r="K941"/>
      <c r="L941"/>
    </row>
    <row r="942" spans="1:12" ht="16" x14ac:dyDescent="0.2">
      <c r="A942"/>
      <c r="B942"/>
      <c r="C942"/>
      <c r="D942"/>
      <c r="E942"/>
      <c r="F942"/>
      <c r="G942"/>
      <c r="H942"/>
      <c r="I942"/>
      <c r="J942"/>
      <c r="K942"/>
      <c r="L942"/>
    </row>
    <row r="943" spans="1:12" ht="16" x14ac:dyDescent="0.2">
      <c r="A943"/>
      <c r="B943"/>
      <c r="C943"/>
      <c r="D943"/>
      <c r="E943"/>
      <c r="F943"/>
      <c r="G943"/>
      <c r="H943"/>
      <c r="I943"/>
      <c r="J943"/>
      <c r="K943"/>
      <c r="L943"/>
    </row>
    <row r="944" spans="1:12" ht="16" x14ac:dyDescent="0.2">
      <c r="A944"/>
      <c r="B944"/>
      <c r="C944"/>
      <c r="D944"/>
      <c r="E944"/>
      <c r="F944"/>
      <c r="G944"/>
      <c r="H944"/>
      <c r="I944"/>
      <c r="J944"/>
      <c r="K944"/>
      <c r="L944"/>
    </row>
    <row r="945" spans="1:12" ht="16" x14ac:dyDescent="0.2">
      <c r="A945"/>
      <c r="B945"/>
      <c r="C945"/>
      <c r="D945"/>
      <c r="E945"/>
      <c r="F945"/>
      <c r="G945"/>
      <c r="H945"/>
      <c r="I945"/>
      <c r="J945"/>
      <c r="K945"/>
      <c r="L945"/>
    </row>
    <row r="946" spans="1:12" ht="16" x14ac:dyDescent="0.2">
      <c r="A946"/>
      <c r="B946"/>
      <c r="C946"/>
      <c r="D946"/>
      <c r="E946"/>
      <c r="F946"/>
      <c r="G946"/>
      <c r="H946"/>
      <c r="I946"/>
      <c r="J946"/>
      <c r="K946"/>
      <c r="L946"/>
    </row>
    <row r="947" spans="1:12" ht="16" x14ac:dyDescent="0.2">
      <c r="A947"/>
      <c r="B947"/>
      <c r="C947"/>
      <c r="D947"/>
      <c r="E947"/>
      <c r="F947"/>
      <c r="G947"/>
      <c r="H947"/>
      <c r="I947"/>
      <c r="J947"/>
      <c r="K947"/>
      <c r="L947"/>
    </row>
    <row r="948" spans="1:12" ht="16" x14ac:dyDescent="0.2">
      <c r="A948"/>
      <c r="B948"/>
      <c r="C948"/>
      <c r="D948"/>
      <c r="E948"/>
      <c r="F948"/>
      <c r="G948"/>
      <c r="H948"/>
      <c r="I948"/>
      <c r="J948"/>
      <c r="K948"/>
      <c r="L948"/>
    </row>
    <row r="949" spans="1:12" ht="16" x14ac:dyDescent="0.2">
      <c r="A949"/>
      <c r="B949"/>
      <c r="C949"/>
      <c r="D949"/>
      <c r="E949"/>
      <c r="F949"/>
      <c r="G949"/>
      <c r="H949"/>
      <c r="I949"/>
      <c r="J949"/>
      <c r="K949"/>
      <c r="L949"/>
    </row>
    <row r="950" spans="1:12" ht="16" x14ac:dyDescent="0.2">
      <c r="A950"/>
      <c r="B950"/>
      <c r="C950"/>
      <c r="D950"/>
      <c r="E950"/>
      <c r="F950"/>
      <c r="G950"/>
      <c r="H950"/>
      <c r="I950"/>
      <c r="J950"/>
      <c r="K950"/>
      <c r="L950"/>
    </row>
    <row r="951" spans="1:12" ht="16" x14ac:dyDescent="0.2">
      <c r="A951"/>
      <c r="B951"/>
      <c r="C951"/>
      <c r="D951"/>
      <c r="E951"/>
      <c r="F951"/>
      <c r="G951"/>
      <c r="H951"/>
      <c r="I951"/>
      <c r="J951"/>
      <c r="K951"/>
      <c r="L951"/>
    </row>
    <row r="952" spans="1:12" ht="16" x14ac:dyDescent="0.2">
      <c r="A952"/>
      <c r="B952"/>
      <c r="C952"/>
      <c r="D952"/>
      <c r="E952"/>
      <c r="F952"/>
      <c r="G952"/>
      <c r="H952"/>
      <c r="I952"/>
      <c r="J952"/>
      <c r="K952"/>
      <c r="L952"/>
    </row>
    <row r="953" spans="1:12" ht="16" x14ac:dyDescent="0.2">
      <c r="A953"/>
      <c r="B953"/>
      <c r="C953"/>
      <c r="D953"/>
      <c r="E953"/>
      <c r="F953"/>
      <c r="G953"/>
      <c r="H953"/>
      <c r="I953"/>
      <c r="J953"/>
      <c r="K953"/>
      <c r="L953"/>
    </row>
    <row r="954" spans="1:12" ht="16" x14ac:dyDescent="0.2">
      <c r="A954"/>
      <c r="B954"/>
      <c r="C954"/>
      <c r="D954"/>
      <c r="E954"/>
      <c r="F954"/>
      <c r="G954"/>
      <c r="H954"/>
      <c r="I954"/>
      <c r="J954"/>
      <c r="K954"/>
      <c r="L954"/>
    </row>
    <row r="955" spans="1:12" ht="16" x14ac:dyDescent="0.2">
      <c r="A955"/>
      <c r="B955"/>
      <c r="C955"/>
      <c r="D955"/>
      <c r="E955"/>
      <c r="F955"/>
      <c r="G955"/>
      <c r="H955"/>
      <c r="I955"/>
      <c r="J955"/>
      <c r="K955"/>
      <c r="L955"/>
    </row>
    <row r="956" spans="1:12" ht="16" x14ac:dyDescent="0.2">
      <c r="A956"/>
      <c r="B956"/>
      <c r="C956"/>
      <c r="D956"/>
      <c r="E956"/>
      <c r="F956"/>
      <c r="G956"/>
      <c r="H956"/>
      <c r="I956"/>
      <c r="J956"/>
      <c r="K956"/>
      <c r="L956"/>
    </row>
    <row r="957" spans="1:12" ht="16" x14ac:dyDescent="0.2">
      <c r="A957"/>
      <c r="B957"/>
      <c r="C957"/>
      <c r="D957"/>
      <c r="E957"/>
      <c r="F957"/>
      <c r="G957"/>
      <c r="H957"/>
      <c r="I957"/>
      <c r="J957"/>
      <c r="K957"/>
      <c r="L957"/>
    </row>
    <row r="958" spans="1:12" ht="16" x14ac:dyDescent="0.2">
      <c r="A958"/>
      <c r="B958"/>
      <c r="C958"/>
      <c r="D958"/>
      <c r="E958"/>
      <c r="F958"/>
      <c r="G958"/>
      <c r="H958"/>
      <c r="I958"/>
      <c r="J958"/>
      <c r="K958"/>
      <c r="L958"/>
    </row>
    <row r="959" spans="1:12" ht="16" x14ac:dyDescent="0.2">
      <c r="A959"/>
      <c r="B959"/>
      <c r="C959"/>
      <c r="D959"/>
      <c r="E959"/>
      <c r="F959"/>
      <c r="G959"/>
      <c r="H959"/>
      <c r="I959"/>
      <c r="J959"/>
      <c r="K959"/>
      <c r="L959"/>
    </row>
    <row r="960" spans="1:12" ht="16" x14ac:dyDescent="0.2">
      <c r="A960"/>
      <c r="B960"/>
      <c r="C960"/>
      <c r="D960"/>
      <c r="E960"/>
      <c r="F960"/>
      <c r="G960"/>
      <c r="H960"/>
      <c r="I960"/>
      <c r="J960"/>
      <c r="K960"/>
      <c r="L960"/>
    </row>
    <row r="961" spans="1:12" ht="16" x14ac:dyDescent="0.2">
      <c r="A961"/>
      <c r="B961"/>
      <c r="C961"/>
      <c r="D961"/>
      <c r="E961"/>
      <c r="F961"/>
      <c r="G961"/>
      <c r="H961"/>
      <c r="I961"/>
      <c r="J961"/>
      <c r="K961"/>
      <c r="L961"/>
    </row>
    <row r="962" spans="1:12" ht="16" x14ac:dyDescent="0.2">
      <c r="A962"/>
      <c r="B962"/>
      <c r="C962"/>
      <c r="D962"/>
      <c r="E962"/>
      <c r="F962"/>
      <c r="G962"/>
      <c r="H962"/>
      <c r="I962"/>
      <c r="J962"/>
      <c r="K962"/>
      <c r="L962"/>
    </row>
    <row r="963" spans="1:12" ht="16" x14ac:dyDescent="0.2">
      <c r="A963"/>
      <c r="B963"/>
      <c r="C963"/>
      <c r="D963"/>
      <c r="E963"/>
      <c r="F963"/>
      <c r="G963"/>
      <c r="H963"/>
      <c r="I963"/>
      <c r="J963"/>
      <c r="K963"/>
      <c r="L963"/>
    </row>
    <row r="964" spans="1:12" ht="16" x14ac:dyDescent="0.2">
      <c r="A964"/>
      <c r="B964"/>
      <c r="C964"/>
      <c r="D964"/>
      <c r="E964"/>
      <c r="F964"/>
      <c r="G964"/>
      <c r="H964"/>
      <c r="I964"/>
      <c r="J964"/>
      <c r="K964"/>
      <c r="L964"/>
    </row>
    <row r="965" spans="1:12" ht="16" x14ac:dyDescent="0.2">
      <c r="A965"/>
      <c r="B965"/>
      <c r="C965"/>
      <c r="D965"/>
      <c r="E965"/>
      <c r="F965"/>
      <c r="G965"/>
      <c r="H965"/>
      <c r="I965"/>
      <c r="J965"/>
      <c r="K965"/>
      <c r="L965"/>
    </row>
    <row r="966" spans="1:12" ht="16" x14ac:dyDescent="0.2">
      <c r="A966"/>
      <c r="B966"/>
      <c r="C966"/>
      <c r="D966"/>
      <c r="E966"/>
      <c r="F966"/>
      <c r="G966"/>
      <c r="H966"/>
      <c r="I966"/>
      <c r="J966"/>
      <c r="K966"/>
      <c r="L966"/>
    </row>
    <row r="967" spans="1:12" ht="16" x14ac:dyDescent="0.2">
      <c r="A967"/>
      <c r="B967"/>
      <c r="C967"/>
      <c r="D967"/>
      <c r="E967"/>
      <c r="F967"/>
      <c r="G967"/>
      <c r="H967"/>
      <c r="I967"/>
      <c r="J967"/>
      <c r="K967"/>
      <c r="L967"/>
    </row>
    <row r="968" spans="1:12" ht="16" x14ac:dyDescent="0.2">
      <c r="A968"/>
      <c r="B968"/>
      <c r="C968"/>
      <c r="D968"/>
      <c r="E968"/>
      <c r="F968"/>
      <c r="G968"/>
      <c r="H968"/>
      <c r="I968"/>
      <c r="J968"/>
      <c r="K968"/>
      <c r="L968"/>
    </row>
    <row r="969" spans="1:12" ht="16" x14ac:dyDescent="0.2">
      <c r="A969"/>
      <c r="B969"/>
      <c r="C969"/>
      <c r="D969"/>
      <c r="E969"/>
      <c r="F969"/>
      <c r="G969"/>
      <c r="H969"/>
      <c r="I969"/>
      <c r="J969"/>
      <c r="K969"/>
      <c r="L969"/>
    </row>
    <row r="970" spans="1:12" ht="16" x14ac:dyDescent="0.2">
      <c r="A970"/>
      <c r="B970"/>
      <c r="C970"/>
      <c r="D970"/>
      <c r="E970"/>
      <c r="F970"/>
      <c r="G970"/>
      <c r="H970"/>
      <c r="I970"/>
      <c r="J970"/>
      <c r="K970"/>
      <c r="L970"/>
    </row>
    <row r="971" spans="1:12" ht="16" x14ac:dyDescent="0.2">
      <c r="A971"/>
      <c r="B971"/>
      <c r="C971"/>
      <c r="D971"/>
      <c r="E971"/>
      <c r="F971"/>
      <c r="G971"/>
      <c r="H971"/>
      <c r="I971"/>
      <c r="J971"/>
      <c r="K971"/>
      <c r="L971"/>
    </row>
    <row r="972" spans="1:12" ht="16" x14ac:dyDescent="0.2">
      <c r="A972"/>
      <c r="B972"/>
      <c r="C972"/>
      <c r="D972"/>
      <c r="E972"/>
      <c r="F972"/>
      <c r="G972"/>
      <c r="H972"/>
      <c r="I972"/>
      <c r="J972"/>
      <c r="K972"/>
      <c r="L972"/>
    </row>
    <row r="973" spans="1:12" ht="16" x14ac:dyDescent="0.2">
      <c r="A973"/>
      <c r="B973"/>
      <c r="C973"/>
      <c r="D973"/>
      <c r="E973"/>
      <c r="F973"/>
      <c r="G973"/>
      <c r="H973"/>
      <c r="I973"/>
      <c r="J973"/>
      <c r="K973"/>
      <c r="L973"/>
    </row>
    <row r="974" spans="1:12" ht="16" x14ac:dyDescent="0.2">
      <c r="A974"/>
      <c r="B974"/>
      <c r="C974"/>
      <c r="D974"/>
      <c r="E974"/>
      <c r="F974"/>
      <c r="G974"/>
      <c r="H974"/>
      <c r="I974"/>
      <c r="J974"/>
      <c r="K974"/>
      <c r="L974"/>
    </row>
    <row r="975" spans="1:12" ht="16" x14ac:dyDescent="0.2">
      <c r="A975"/>
      <c r="B975"/>
      <c r="C975"/>
      <c r="D975"/>
      <c r="E975"/>
      <c r="F975"/>
      <c r="G975"/>
      <c r="H975"/>
      <c r="I975"/>
      <c r="J975"/>
      <c r="K975"/>
      <c r="L975"/>
    </row>
    <row r="976" spans="1:12" ht="16" x14ac:dyDescent="0.2">
      <c r="A976"/>
      <c r="B976"/>
      <c r="C976"/>
      <c r="D976"/>
      <c r="E976"/>
      <c r="F976"/>
      <c r="G976"/>
      <c r="H976"/>
      <c r="I976"/>
      <c r="J976"/>
      <c r="K976"/>
      <c r="L976"/>
    </row>
    <row r="977" spans="1:12" ht="16" x14ac:dyDescent="0.2">
      <c r="A977"/>
      <c r="B977"/>
      <c r="C977"/>
      <c r="D977"/>
      <c r="E977"/>
      <c r="F977"/>
      <c r="G977"/>
      <c r="H977"/>
      <c r="I977"/>
      <c r="J977"/>
      <c r="K977"/>
      <c r="L977"/>
    </row>
    <row r="978" spans="1:12" ht="16" x14ac:dyDescent="0.2">
      <c r="A978"/>
      <c r="B978"/>
      <c r="C978"/>
      <c r="D978"/>
      <c r="E978"/>
      <c r="F978"/>
      <c r="G978"/>
      <c r="H978"/>
      <c r="I978"/>
      <c r="J978"/>
      <c r="K978"/>
      <c r="L978"/>
    </row>
    <row r="979" spans="1:12" ht="16" x14ac:dyDescent="0.2">
      <c r="A979"/>
      <c r="B979"/>
      <c r="C979"/>
      <c r="D979"/>
      <c r="E979"/>
      <c r="F979"/>
      <c r="G979"/>
      <c r="H979"/>
      <c r="I979"/>
      <c r="J979"/>
      <c r="K979"/>
      <c r="L979"/>
    </row>
    <row r="980" spans="1:12" ht="16" x14ac:dyDescent="0.2">
      <c r="A980"/>
      <c r="B980"/>
      <c r="C980"/>
      <c r="D980"/>
      <c r="E980"/>
      <c r="F980"/>
      <c r="G980"/>
      <c r="H980"/>
      <c r="I980"/>
      <c r="J980"/>
      <c r="K980"/>
      <c r="L980"/>
    </row>
    <row r="981" spans="1:12" ht="16" x14ac:dyDescent="0.2">
      <c r="A981"/>
      <c r="B981"/>
      <c r="C981"/>
      <c r="D981"/>
      <c r="E981"/>
      <c r="F981"/>
      <c r="G981"/>
      <c r="H981"/>
      <c r="I981"/>
      <c r="J981"/>
      <c r="K981"/>
      <c r="L981"/>
    </row>
    <row r="982" spans="1:12" ht="16" x14ac:dyDescent="0.2">
      <c r="A982"/>
      <c r="B982"/>
      <c r="C982"/>
      <c r="D982"/>
      <c r="E982"/>
      <c r="F982"/>
      <c r="G982"/>
      <c r="H982"/>
      <c r="I982"/>
      <c r="J982"/>
      <c r="K982"/>
      <c r="L982"/>
    </row>
    <row r="983" spans="1:12" ht="16" x14ac:dyDescent="0.2">
      <c r="A983"/>
      <c r="B983"/>
      <c r="C983"/>
      <c r="D983"/>
      <c r="E983"/>
      <c r="F983"/>
      <c r="G983"/>
      <c r="H983"/>
      <c r="I983"/>
      <c r="J983"/>
      <c r="K983"/>
      <c r="L983"/>
    </row>
    <row r="984" spans="1:12" ht="16" x14ac:dyDescent="0.2">
      <c r="A984"/>
      <c r="B984"/>
      <c r="C984"/>
      <c r="D984"/>
      <c r="E984"/>
      <c r="F984"/>
      <c r="G984"/>
      <c r="H984"/>
      <c r="I984"/>
      <c r="J984"/>
      <c r="K984"/>
      <c r="L984"/>
    </row>
    <row r="985" spans="1:12" ht="16" x14ac:dyDescent="0.2">
      <c r="A985"/>
      <c r="B985"/>
      <c r="C985"/>
      <c r="D985"/>
      <c r="E985"/>
      <c r="F985"/>
      <c r="G985"/>
      <c r="H985"/>
      <c r="I985"/>
      <c r="J985"/>
      <c r="K985"/>
      <c r="L985"/>
    </row>
    <row r="986" spans="1:12" ht="16" x14ac:dyDescent="0.2">
      <c r="A986"/>
      <c r="B986"/>
      <c r="C986"/>
      <c r="D986"/>
      <c r="E986"/>
      <c r="F986"/>
      <c r="G986"/>
      <c r="H986"/>
      <c r="I986"/>
      <c r="J986"/>
      <c r="K986"/>
      <c r="L986"/>
    </row>
    <row r="987" spans="1:12" ht="16" x14ac:dyDescent="0.2">
      <c r="A987"/>
      <c r="B987"/>
      <c r="C987"/>
      <c r="D987"/>
      <c r="E987"/>
      <c r="F987"/>
      <c r="G987"/>
      <c r="H987"/>
      <c r="I987"/>
      <c r="J987"/>
      <c r="K987"/>
      <c r="L987"/>
    </row>
    <row r="988" spans="1:12" ht="16" x14ac:dyDescent="0.2">
      <c r="A988"/>
      <c r="B988"/>
      <c r="C988"/>
      <c r="D988"/>
      <c r="E988"/>
      <c r="F988"/>
      <c r="G988"/>
      <c r="H988"/>
      <c r="I988"/>
      <c r="J988"/>
      <c r="K988"/>
      <c r="L988"/>
    </row>
    <row r="989" spans="1:12" ht="16" x14ac:dyDescent="0.2">
      <c r="A989"/>
      <c r="B989"/>
      <c r="C989"/>
      <c r="D989"/>
      <c r="E989"/>
      <c r="F989"/>
      <c r="G989"/>
      <c r="H989"/>
      <c r="I989"/>
      <c r="J989"/>
      <c r="K989"/>
      <c r="L989"/>
    </row>
    <row r="990" spans="1:12" ht="16" x14ac:dyDescent="0.2">
      <c r="A990"/>
      <c r="B990"/>
      <c r="C990"/>
      <c r="D990"/>
      <c r="E990"/>
      <c r="F990"/>
      <c r="G990"/>
      <c r="H990"/>
      <c r="I990"/>
      <c r="J990"/>
      <c r="K990"/>
      <c r="L990"/>
    </row>
    <row r="991" spans="1:12" ht="16" x14ac:dyDescent="0.2">
      <c r="A991"/>
      <c r="B991"/>
      <c r="C991"/>
      <c r="D991"/>
      <c r="E991"/>
      <c r="F991"/>
      <c r="G991"/>
      <c r="H991"/>
      <c r="I991"/>
      <c r="J991"/>
      <c r="K991"/>
      <c r="L991"/>
    </row>
    <row r="992" spans="1:12" ht="16" x14ac:dyDescent="0.2">
      <c r="A992"/>
      <c r="B992"/>
      <c r="C992"/>
      <c r="D992"/>
      <c r="E992"/>
      <c r="F992"/>
      <c r="G992"/>
      <c r="H992"/>
      <c r="I992"/>
      <c r="J992"/>
      <c r="K992"/>
      <c r="L992"/>
    </row>
    <row r="993" spans="1:12" ht="16" x14ac:dyDescent="0.2">
      <c r="A993"/>
      <c r="B993"/>
      <c r="C993"/>
      <c r="D993"/>
      <c r="E993"/>
      <c r="F993"/>
      <c r="G993"/>
      <c r="H993"/>
      <c r="I993"/>
      <c r="J993"/>
      <c r="K993"/>
      <c r="L993"/>
    </row>
    <row r="994" spans="1:12" ht="16" x14ac:dyDescent="0.2">
      <c r="A994"/>
      <c r="B994"/>
      <c r="C994"/>
      <c r="D994"/>
      <c r="E994"/>
      <c r="F994"/>
      <c r="G994"/>
      <c r="H994"/>
      <c r="I994"/>
      <c r="J994"/>
      <c r="K994"/>
      <c r="L994"/>
    </row>
    <row r="995" spans="1:12" ht="16" x14ac:dyDescent="0.2">
      <c r="A995"/>
      <c r="B995"/>
      <c r="C995"/>
      <c r="D995"/>
      <c r="E995"/>
      <c r="F995"/>
      <c r="G995"/>
      <c r="H995"/>
      <c r="I995"/>
      <c r="J995"/>
      <c r="K995"/>
      <c r="L995"/>
    </row>
    <row r="996" spans="1:12" ht="16" x14ac:dyDescent="0.2">
      <c r="A996"/>
      <c r="B996"/>
      <c r="C996"/>
      <c r="D996"/>
      <c r="E996"/>
      <c r="F996"/>
      <c r="G996"/>
      <c r="H996"/>
      <c r="I996"/>
      <c r="J996"/>
      <c r="K996"/>
      <c r="L996"/>
    </row>
    <row r="997" spans="1:12" ht="16" x14ac:dyDescent="0.2">
      <c r="A997"/>
      <c r="B997"/>
      <c r="C997"/>
      <c r="D997"/>
      <c r="E997"/>
      <c r="F997"/>
      <c r="G997"/>
      <c r="H997"/>
      <c r="I997"/>
      <c r="J997"/>
      <c r="K997"/>
      <c r="L997"/>
    </row>
    <row r="998" spans="1:12" ht="16" x14ac:dyDescent="0.2">
      <c r="A998"/>
      <c r="B998"/>
      <c r="C998"/>
      <c r="D998"/>
      <c r="E998"/>
      <c r="F998"/>
      <c r="G998"/>
      <c r="H998"/>
      <c r="I998"/>
      <c r="J998"/>
      <c r="K998"/>
      <c r="L998"/>
    </row>
    <row r="999" spans="1:12" ht="16" x14ac:dyDescent="0.2">
      <c r="A999"/>
      <c r="B999"/>
      <c r="C999"/>
      <c r="D999"/>
      <c r="E999"/>
      <c r="F999"/>
      <c r="G999"/>
      <c r="H999"/>
      <c r="I999"/>
      <c r="J999"/>
      <c r="K999"/>
      <c r="L999"/>
    </row>
    <row r="1000" spans="1:12" ht="16" x14ac:dyDescent="0.2">
      <c r="A1000"/>
      <c r="B1000"/>
      <c r="C1000"/>
      <c r="D1000"/>
      <c r="E1000"/>
      <c r="F1000"/>
      <c r="G1000"/>
      <c r="H1000"/>
      <c r="I1000"/>
      <c r="J1000"/>
      <c r="K1000"/>
      <c r="L1000"/>
    </row>
    <row r="1001" spans="1:12" ht="16" x14ac:dyDescent="0.2">
      <c r="A1001"/>
      <c r="B1001"/>
      <c r="C1001"/>
      <c r="D1001"/>
      <c r="E1001"/>
      <c r="F1001"/>
      <c r="G1001"/>
      <c r="H1001"/>
      <c r="I1001"/>
      <c r="J1001"/>
      <c r="K1001"/>
      <c r="L1001"/>
    </row>
    <row r="1002" spans="1:12" ht="16" x14ac:dyDescent="0.2">
      <c r="A1002"/>
      <c r="B1002"/>
      <c r="C1002"/>
      <c r="D1002"/>
      <c r="E1002"/>
      <c r="F1002"/>
      <c r="G1002"/>
      <c r="H1002"/>
      <c r="I1002"/>
      <c r="J1002"/>
      <c r="K1002"/>
      <c r="L1002"/>
    </row>
    <row r="1003" spans="1:12" ht="16" x14ac:dyDescent="0.2">
      <c r="A1003"/>
      <c r="B1003"/>
      <c r="C1003"/>
      <c r="D1003"/>
      <c r="E1003"/>
      <c r="F1003"/>
      <c r="G1003"/>
      <c r="H1003"/>
      <c r="I1003"/>
      <c r="J1003"/>
      <c r="K1003"/>
      <c r="L1003"/>
    </row>
    <row r="1004" spans="1:12" ht="16" x14ac:dyDescent="0.2">
      <c r="A1004"/>
      <c r="B1004"/>
      <c r="C1004"/>
      <c r="D1004"/>
      <c r="E1004"/>
      <c r="F1004"/>
      <c r="G1004"/>
      <c r="H1004"/>
      <c r="I1004"/>
      <c r="J1004"/>
      <c r="K1004"/>
      <c r="L1004"/>
    </row>
    <row r="1005" spans="1:12" ht="16" x14ac:dyDescent="0.2">
      <c r="A1005"/>
      <c r="B1005"/>
      <c r="C1005"/>
      <c r="D1005"/>
      <c r="E1005"/>
      <c r="F1005"/>
      <c r="G1005"/>
      <c r="H1005"/>
      <c r="I1005"/>
      <c r="J1005"/>
      <c r="K1005"/>
      <c r="L1005"/>
    </row>
    <row r="1006" spans="1:12" ht="16" x14ac:dyDescent="0.2">
      <c r="A1006"/>
      <c r="B1006"/>
      <c r="C1006"/>
      <c r="D1006"/>
      <c r="E1006"/>
      <c r="F1006"/>
      <c r="G1006"/>
      <c r="H1006"/>
      <c r="I1006"/>
      <c r="J1006"/>
      <c r="K1006"/>
      <c r="L1006"/>
    </row>
    <row r="1007" spans="1:12" ht="16" x14ac:dyDescent="0.2">
      <c r="A1007"/>
      <c r="B1007"/>
      <c r="C1007"/>
      <c r="D1007"/>
      <c r="E1007"/>
      <c r="F1007"/>
      <c r="G1007"/>
      <c r="H1007"/>
      <c r="I1007"/>
      <c r="J1007"/>
      <c r="K1007"/>
      <c r="L1007"/>
    </row>
    <row r="1008" spans="1:12" ht="16" x14ac:dyDescent="0.2">
      <c r="A1008"/>
      <c r="B1008"/>
      <c r="C1008"/>
      <c r="D1008"/>
      <c r="E1008"/>
      <c r="F1008"/>
      <c r="G1008"/>
      <c r="H1008"/>
      <c r="I1008"/>
      <c r="J1008"/>
      <c r="K1008"/>
      <c r="L1008"/>
    </row>
    <row r="1009" spans="1:12" ht="16" x14ac:dyDescent="0.2">
      <c r="A1009"/>
      <c r="B1009"/>
      <c r="C1009"/>
      <c r="D1009"/>
      <c r="E1009"/>
      <c r="F1009"/>
      <c r="G1009"/>
      <c r="H1009"/>
      <c r="I1009"/>
      <c r="J1009"/>
      <c r="K1009"/>
      <c r="L1009"/>
    </row>
    <row r="1010" spans="1:12" ht="16" x14ac:dyDescent="0.2">
      <c r="A1010"/>
      <c r="B1010"/>
      <c r="C1010"/>
      <c r="D1010"/>
      <c r="E1010"/>
      <c r="F1010"/>
      <c r="G1010"/>
      <c r="H1010"/>
      <c r="I1010"/>
      <c r="J1010"/>
      <c r="K1010"/>
      <c r="L1010"/>
    </row>
    <row r="1011" spans="1:12" ht="16" x14ac:dyDescent="0.2">
      <c r="A1011"/>
      <c r="B1011"/>
      <c r="C1011"/>
      <c r="D1011"/>
      <c r="E1011"/>
      <c r="F1011"/>
      <c r="G1011"/>
      <c r="H1011"/>
      <c r="I1011"/>
      <c r="J1011"/>
      <c r="K1011"/>
      <c r="L1011"/>
    </row>
    <row r="1012" spans="1:12" ht="16" x14ac:dyDescent="0.2">
      <c r="A1012"/>
      <c r="B1012"/>
      <c r="C1012"/>
      <c r="D1012"/>
      <c r="E1012"/>
      <c r="F1012"/>
      <c r="G1012"/>
      <c r="H1012"/>
      <c r="I1012"/>
      <c r="J1012"/>
      <c r="K1012"/>
      <c r="L1012"/>
    </row>
    <row r="1013" spans="1:12" ht="16" x14ac:dyDescent="0.2">
      <c r="A1013"/>
      <c r="B1013"/>
      <c r="C1013"/>
      <c r="D1013"/>
      <c r="E1013"/>
      <c r="F1013"/>
      <c r="G1013"/>
      <c r="H1013"/>
      <c r="I1013"/>
      <c r="J1013"/>
      <c r="K1013"/>
      <c r="L1013"/>
    </row>
    <row r="1014" spans="1:12" ht="16" x14ac:dyDescent="0.2">
      <c r="A1014"/>
      <c r="B1014"/>
      <c r="C1014"/>
      <c r="D1014"/>
      <c r="E1014"/>
      <c r="F1014"/>
      <c r="G1014"/>
      <c r="H1014"/>
      <c r="I1014"/>
      <c r="J1014"/>
      <c r="K1014"/>
      <c r="L1014"/>
    </row>
    <row r="1015" spans="1:12" ht="16" x14ac:dyDescent="0.2">
      <c r="A1015"/>
      <c r="B1015"/>
      <c r="C1015"/>
      <c r="D1015"/>
      <c r="E1015"/>
      <c r="F1015"/>
      <c r="G1015"/>
      <c r="H1015"/>
      <c r="I1015"/>
      <c r="J1015"/>
      <c r="K1015"/>
      <c r="L1015"/>
    </row>
    <row r="1016" spans="1:12" ht="16" x14ac:dyDescent="0.2">
      <c r="A1016"/>
      <c r="B1016"/>
      <c r="C1016"/>
      <c r="D1016"/>
      <c r="E1016"/>
      <c r="F1016"/>
      <c r="G1016"/>
      <c r="H1016"/>
      <c r="I1016"/>
      <c r="J1016"/>
      <c r="K1016"/>
      <c r="L1016"/>
    </row>
    <row r="1017" spans="1:12" ht="16" x14ac:dyDescent="0.2">
      <c r="A1017"/>
      <c r="B1017"/>
      <c r="C1017"/>
      <c r="D1017"/>
      <c r="E1017"/>
      <c r="F1017"/>
      <c r="G1017"/>
      <c r="H1017"/>
      <c r="I1017"/>
      <c r="J1017"/>
      <c r="K1017"/>
      <c r="L1017"/>
    </row>
    <row r="1018" spans="1:12" ht="16" x14ac:dyDescent="0.2">
      <c r="A1018"/>
      <c r="B1018"/>
      <c r="C1018"/>
      <c r="D1018"/>
      <c r="E1018"/>
      <c r="F1018"/>
      <c r="G1018"/>
      <c r="H1018"/>
      <c r="I1018"/>
      <c r="J1018"/>
      <c r="K1018"/>
      <c r="L1018"/>
    </row>
    <row r="1019" spans="1:12" ht="16" x14ac:dyDescent="0.2">
      <c r="A1019"/>
      <c r="B1019"/>
      <c r="C1019"/>
      <c r="D1019"/>
      <c r="E1019"/>
      <c r="F1019"/>
      <c r="G1019"/>
      <c r="H1019"/>
      <c r="I1019"/>
      <c r="J1019"/>
      <c r="K1019"/>
      <c r="L1019"/>
    </row>
    <row r="1020" spans="1:12" ht="16" x14ac:dyDescent="0.2">
      <c r="A1020"/>
      <c r="B1020"/>
      <c r="C1020"/>
      <c r="D1020"/>
      <c r="E1020"/>
      <c r="F1020"/>
      <c r="G1020"/>
      <c r="H1020"/>
      <c r="I1020"/>
      <c r="J1020"/>
      <c r="K1020"/>
      <c r="L1020"/>
    </row>
    <row r="1021" spans="1:12" ht="16" x14ac:dyDescent="0.2">
      <c r="A1021"/>
      <c r="B1021"/>
      <c r="C1021"/>
      <c r="D1021"/>
      <c r="E1021"/>
      <c r="F1021"/>
      <c r="G1021"/>
      <c r="H1021"/>
      <c r="I1021"/>
      <c r="J1021"/>
      <c r="K1021"/>
      <c r="L1021"/>
    </row>
    <row r="1022" spans="1:12" ht="16" x14ac:dyDescent="0.2">
      <c r="A1022"/>
      <c r="B1022"/>
      <c r="C1022"/>
      <c r="D1022"/>
      <c r="E1022"/>
      <c r="F1022"/>
      <c r="G1022"/>
      <c r="H1022"/>
      <c r="I1022"/>
      <c r="J1022"/>
      <c r="K1022"/>
      <c r="L1022"/>
    </row>
    <row r="1023" spans="1:12" ht="16" x14ac:dyDescent="0.2">
      <c r="A1023"/>
      <c r="B1023"/>
      <c r="C1023"/>
      <c r="D1023"/>
      <c r="E1023"/>
      <c r="F1023"/>
      <c r="G1023"/>
      <c r="H1023"/>
      <c r="I1023"/>
      <c r="J1023"/>
      <c r="K1023"/>
      <c r="L1023"/>
    </row>
    <row r="1024" spans="1:12" ht="16" x14ac:dyDescent="0.2">
      <c r="A1024"/>
      <c r="B1024"/>
      <c r="C1024"/>
      <c r="D1024"/>
      <c r="E1024"/>
      <c r="F1024"/>
      <c r="G1024"/>
      <c r="H1024"/>
      <c r="I1024"/>
      <c r="J1024"/>
      <c r="K1024"/>
      <c r="L1024"/>
    </row>
    <row r="1025" spans="1:12" ht="16" x14ac:dyDescent="0.2">
      <c r="A1025"/>
      <c r="B1025"/>
      <c r="C1025"/>
      <c r="D1025"/>
      <c r="E1025"/>
      <c r="F1025"/>
      <c r="G1025"/>
      <c r="H1025"/>
      <c r="I1025"/>
      <c r="J1025"/>
      <c r="K1025"/>
      <c r="L1025"/>
    </row>
    <row r="1026" spans="1:12" ht="16" x14ac:dyDescent="0.2">
      <c r="A1026"/>
      <c r="B1026"/>
      <c r="C1026"/>
      <c r="D1026"/>
      <c r="E1026"/>
      <c r="F1026"/>
      <c r="G1026"/>
      <c r="H1026"/>
      <c r="I1026"/>
      <c r="J1026"/>
      <c r="K1026"/>
      <c r="L1026"/>
    </row>
    <row r="1027" spans="1:12" ht="16" x14ac:dyDescent="0.2">
      <c r="A1027"/>
      <c r="B1027"/>
      <c r="C1027"/>
      <c r="D1027"/>
      <c r="E1027"/>
      <c r="F1027"/>
      <c r="G1027"/>
      <c r="H1027"/>
      <c r="I1027"/>
      <c r="J1027"/>
      <c r="K1027"/>
      <c r="L1027"/>
    </row>
    <row r="1028" spans="1:12" ht="16" x14ac:dyDescent="0.2">
      <c r="A1028"/>
      <c r="B1028"/>
      <c r="C1028"/>
      <c r="D1028"/>
      <c r="E1028"/>
      <c r="F1028"/>
      <c r="G1028"/>
      <c r="H1028"/>
      <c r="I1028"/>
      <c r="J1028"/>
      <c r="K1028"/>
      <c r="L1028"/>
    </row>
    <row r="1029" spans="1:12" ht="16" x14ac:dyDescent="0.2">
      <c r="A1029"/>
      <c r="B1029"/>
      <c r="C1029"/>
      <c r="D1029"/>
      <c r="E1029"/>
      <c r="F1029"/>
      <c r="G1029"/>
      <c r="H1029"/>
      <c r="I1029"/>
      <c r="J1029"/>
      <c r="K1029"/>
      <c r="L1029"/>
    </row>
    <row r="1030" spans="1:12" ht="16" x14ac:dyDescent="0.2">
      <c r="A1030"/>
      <c r="B1030"/>
      <c r="C1030"/>
      <c r="D1030"/>
      <c r="E1030"/>
      <c r="F1030"/>
      <c r="G1030"/>
      <c r="H1030"/>
      <c r="I1030"/>
      <c r="J1030"/>
      <c r="K1030"/>
      <c r="L1030"/>
    </row>
    <row r="1031" spans="1:12" ht="16" x14ac:dyDescent="0.2">
      <c r="A1031"/>
      <c r="B1031"/>
      <c r="C1031"/>
      <c r="D1031"/>
      <c r="E1031"/>
      <c r="F1031"/>
      <c r="G1031"/>
      <c r="H1031"/>
      <c r="I1031"/>
      <c r="J1031"/>
      <c r="K1031"/>
      <c r="L1031"/>
    </row>
    <row r="1032" spans="1:12" ht="16" x14ac:dyDescent="0.2">
      <c r="A1032"/>
      <c r="B1032"/>
      <c r="C1032"/>
      <c r="D1032"/>
      <c r="E1032"/>
      <c r="F1032"/>
      <c r="G1032"/>
      <c r="H1032"/>
      <c r="I1032"/>
      <c r="J1032"/>
      <c r="K1032"/>
      <c r="L1032"/>
    </row>
    <row r="1033" spans="1:12" ht="16" x14ac:dyDescent="0.2">
      <c r="A1033"/>
      <c r="B1033"/>
      <c r="C1033"/>
      <c r="D1033"/>
      <c r="E1033"/>
      <c r="F1033"/>
      <c r="G1033"/>
      <c r="H1033"/>
      <c r="I1033"/>
      <c r="J1033"/>
      <c r="K1033"/>
      <c r="L1033"/>
    </row>
    <row r="1034" spans="1:12" ht="16" x14ac:dyDescent="0.2">
      <c r="A1034"/>
      <c r="B1034"/>
      <c r="C1034"/>
      <c r="D1034"/>
      <c r="E1034"/>
      <c r="F1034"/>
      <c r="G1034"/>
      <c r="H1034"/>
      <c r="I1034"/>
      <c r="J1034"/>
      <c r="K1034"/>
      <c r="L1034"/>
    </row>
    <row r="1035" spans="1:12" ht="16" x14ac:dyDescent="0.2">
      <c r="A1035"/>
      <c r="B1035"/>
      <c r="C1035"/>
      <c r="D1035"/>
      <c r="E1035"/>
      <c r="F1035"/>
      <c r="G1035"/>
      <c r="H1035"/>
      <c r="I1035"/>
      <c r="J1035"/>
      <c r="K1035"/>
      <c r="L1035"/>
    </row>
    <row r="1036" spans="1:12" ht="16" x14ac:dyDescent="0.2">
      <c r="A1036"/>
      <c r="B1036"/>
      <c r="C1036"/>
      <c r="D1036"/>
      <c r="E1036"/>
      <c r="F1036"/>
      <c r="G1036"/>
      <c r="H1036"/>
      <c r="I1036"/>
      <c r="J1036"/>
      <c r="K1036"/>
      <c r="L1036"/>
    </row>
    <row r="1037" spans="1:12" ht="16" x14ac:dyDescent="0.2">
      <c r="A1037"/>
      <c r="B1037"/>
      <c r="C1037"/>
      <c r="D1037"/>
      <c r="E1037"/>
      <c r="F1037"/>
      <c r="G1037"/>
      <c r="H1037"/>
      <c r="I1037"/>
      <c r="J1037"/>
      <c r="K1037"/>
      <c r="L1037"/>
    </row>
    <row r="1038" spans="1:12" ht="16" x14ac:dyDescent="0.2">
      <c r="A1038"/>
      <c r="B1038"/>
      <c r="C1038"/>
      <c r="D1038"/>
      <c r="E1038"/>
      <c r="F1038"/>
      <c r="G1038"/>
      <c r="H1038"/>
      <c r="I1038"/>
      <c r="J1038"/>
      <c r="K1038"/>
      <c r="L1038"/>
    </row>
    <row r="1039" spans="1:12" ht="16" x14ac:dyDescent="0.2">
      <c r="A1039"/>
      <c r="B1039"/>
      <c r="C1039"/>
      <c r="D1039"/>
      <c r="E1039"/>
      <c r="F1039"/>
      <c r="G1039"/>
      <c r="H1039"/>
      <c r="I1039"/>
      <c r="J1039"/>
      <c r="K1039"/>
      <c r="L1039"/>
    </row>
    <row r="1040" spans="1:12" ht="16" x14ac:dyDescent="0.2">
      <c r="A1040"/>
      <c r="B1040"/>
      <c r="C1040"/>
      <c r="D1040"/>
      <c r="E1040"/>
      <c r="F1040"/>
      <c r="G1040"/>
      <c r="H1040"/>
      <c r="I1040"/>
      <c r="J1040"/>
      <c r="K1040"/>
      <c r="L1040"/>
    </row>
    <row r="1041" spans="1:12" ht="16" x14ac:dyDescent="0.2">
      <c r="A1041"/>
      <c r="B1041"/>
      <c r="C1041"/>
      <c r="D1041"/>
      <c r="E1041"/>
      <c r="F1041"/>
      <c r="G1041"/>
      <c r="H1041"/>
      <c r="I1041"/>
      <c r="J1041"/>
      <c r="K1041"/>
      <c r="L1041"/>
    </row>
    <row r="1042" spans="1:12" ht="16" x14ac:dyDescent="0.2">
      <c r="A1042"/>
      <c r="B1042"/>
      <c r="C1042"/>
      <c r="D1042"/>
      <c r="E1042"/>
      <c r="F1042"/>
      <c r="G1042"/>
      <c r="H1042"/>
      <c r="I1042"/>
      <c r="J1042"/>
      <c r="K1042"/>
      <c r="L1042"/>
    </row>
    <row r="1043" spans="1:12" ht="16" x14ac:dyDescent="0.2">
      <c r="A1043"/>
      <c r="B1043"/>
      <c r="C1043"/>
      <c r="D1043"/>
      <c r="E1043"/>
      <c r="F1043"/>
      <c r="G1043"/>
      <c r="H1043"/>
      <c r="I1043"/>
      <c r="J1043"/>
      <c r="K1043"/>
      <c r="L1043"/>
    </row>
    <row r="1044" spans="1:12" ht="16" x14ac:dyDescent="0.2">
      <c r="A1044"/>
      <c r="B1044"/>
      <c r="C1044"/>
      <c r="D1044"/>
      <c r="E1044"/>
      <c r="F1044"/>
      <c r="G1044"/>
      <c r="H1044"/>
      <c r="I1044"/>
      <c r="J1044"/>
      <c r="K1044"/>
      <c r="L1044"/>
    </row>
    <row r="1045" spans="1:12" ht="16" x14ac:dyDescent="0.2">
      <c r="A1045"/>
      <c r="B1045"/>
      <c r="C1045"/>
      <c r="D1045"/>
      <c r="E1045"/>
      <c r="F1045"/>
      <c r="G1045"/>
      <c r="H1045"/>
      <c r="I1045"/>
      <c r="J1045"/>
      <c r="K1045"/>
      <c r="L1045"/>
    </row>
    <row r="1046" spans="1:12" ht="16" x14ac:dyDescent="0.2">
      <c r="A1046"/>
      <c r="B1046"/>
      <c r="C1046"/>
      <c r="D1046"/>
      <c r="E1046"/>
      <c r="F1046"/>
      <c r="G1046"/>
      <c r="H1046"/>
      <c r="I1046"/>
      <c r="J1046"/>
      <c r="K1046"/>
      <c r="L1046"/>
    </row>
    <row r="1047" spans="1:12" ht="16" x14ac:dyDescent="0.2">
      <c r="A1047"/>
      <c r="B1047"/>
      <c r="C1047"/>
      <c r="D1047"/>
      <c r="E1047"/>
      <c r="F1047"/>
      <c r="G1047"/>
      <c r="H1047"/>
      <c r="I1047"/>
      <c r="J1047"/>
      <c r="K1047"/>
      <c r="L1047"/>
    </row>
    <row r="1048" spans="1:12" ht="16" x14ac:dyDescent="0.2">
      <c r="A1048"/>
      <c r="B1048"/>
      <c r="C1048"/>
      <c r="D1048"/>
      <c r="E1048"/>
      <c r="F1048"/>
      <c r="G1048"/>
      <c r="H1048"/>
      <c r="I1048"/>
      <c r="J1048"/>
      <c r="K1048"/>
      <c r="L1048"/>
    </row>
    <row r="1049" spans="1:12" ht="16" x14ac:dyDescent="0.2">
      <c r="A1049"/>
      <c r="B1049"/>
      <c r="C1049"/>
      <c r="D1049"/>
      <c r="E1049"/>
      <c r="F1049"/>
      <c r="G1049"/>
      <c r="H1049"/>
      <c r="I1049"/>
      <c r="J1049"/>
      <c r="K1049"/>
      <c r="L1049"/>
    </row>
    <row r="1050" spans="1:12" ht="16" x14ac:dyDescent="0.2">
      <c r="A1050"/>
      <c r="B1050"/>
      <c r="C1050"/>
      <c r="D1050"/>
      <c r="E1050"/>
      <c r="F1050"/>
      <c r="G1050"/>
      <c r="H1050"/>
      <c r="I1050"/>
      <c r="J1050"/>
      <c r="K1050"/>
      <c r="L1050"/>
    </row>
    <row r="1051" spans="1:12" ht="16" x14ac:dyDescent="0.2">
      <c r="A1051"/>
      <c r="B1051"/>
      <c r="C1051"/>
      <c r="D1051"/>
      <c r="E1051"/>
      <c r="F1051"/>
      <c r="G1051"/>
      <c r="H1051"/>
      <c r="I1051"/>
      <c r="J1051"/>
      <c r="K1051"/>
      <c r="L1051"/>
    </row>
    <row r="1052" spans="1:12" ht="16" x14ac:dyDescent="0.2">
      <c r="A1052"/>
      <c r="B1052"/>
      <c r="C1052"/>
      <c r="D1052"/>
      <c r="E1052"/>
      <c r="F1052"/>
      <c r="G1052"/>
      <c r="H1052"/>
      <c r="I1052"/>
      <c r="J1052"/>
      <c r="K1052"/>
      <c r="L1052"/>
    </row>
    <row r="1053" spans="1:12" ht="16" x14ac:dyDescent="0.2">
      <c r="A1053"/>
      <c r="B1053"/>
      <c r="C1053"/>
      <c r="D1053"/>
      <c r="E1053"/>
      <c r="F1053"/>
      <c r="G1053"/>
      <c r="H1053"/>
      <c r="I1053"/>
      <c r="J1053"/>
      <c r="K1053"/>
      <c r="L1053"/>
    </row>
    <row r="1054" spans="1:12" ht="16" x14ac:dyDescent="0.2">
      <c r="A1054"/>
      <c r="B1054"/>
      <c r="C1054"/>
      <c r="D1054"/>
      <c r="E1054"/>
      <c r="F1054"/>
      <c r="G1054"/>
      <c r="H1054"/>
      <c r="I1054"/>
      <c r="J1054"/>
      <c r="K1054"/>
      <c r="L1054"/>
    </row>
    <row r="1055" spans="1:12" ht="16" x14ac:dyDescent="0.2">
      <c r="A1055"/>
      <c r="B1055"/>
      <c r="C1055"/>
      <c r="D1055"/>
      <c r="E1055"/>
      <c r="F1055"/>
      <c r="G1055"/>
      <c r="H1055"/>
      <c r="I1055"/>
      <c r="J1055"/>
      <c r="K1055"/>
      <c r="L1055"/>
    </row>
    <row r="1056" spans="1:12" ht="16" x14ac:dyDescent="0.2">
      <c r="A1056"/>
      <c r="B1056"/>
      <c r="C1056"/>
      <c r="D1056"/>
      <c r="E1056"/>
      <c r="F1056"/>
      <c r="G1056"/>
      <c r="H1056"/>
      <c r="I1056"/>
      <c r="J1056"/>
      <c r="K1056"/>
      <c r="L1056"/>
    </row>
    <row r="1057" spans="1:12" ht="16" x14ac:dyDescent="0.2">
      <c r="A1057"/>
      <c r="B1057"/>
      <c r="C1057"/>
      <c r="D1057"/>
      <c r="E1057"/>
      <c r="F1057"/>
      <c r="G1057"/>
      <c r="H1057"/>
      <c r="I1057"/>
      <c r="J1057"/>
      <c r="K1057"/>
      <c r="L1057"/>
    </row>
    <row r="1058" spans="1:12" ht="16" x14ac:dyDescent="0.2">
      <c r="A1058"/>
      <c r="B1058"/>
      <c r="C1058"/>
      <c r="D1058"/>
      <c r="E1058"/>
      <c r="F1058"/>
      <c r="G1058"/>
      <c r="H1058"/>
      <c r="I1058"/>
      <c r="J1058"/>
      <c r="K1058"/>
      <c r="L1058"/>
    </row>
    <row r="1059" spans="1:12" ht="16" x14ac:dyDescent="0.2">
      <c r="A1059"/>
      <c r="B1059"/>
      <c r="C1059"/>
      <c r="D1059"/>
      <c r="E1059"/>
      <c r="F1059"/>
      <c r="G1059"/>
      <c r="H1059"/>
      <c r="I1059"/>
      <c r="J1059"/>
      <c r="K1059"/>
      <c r="L1059"/>
    </row>
    <row r="1060" spans="1:12" ht="16" x14ac:dyDescent="0.2">
      <c r="A1060"/>
      <c r="B1060"/>
      <c r="C1060"/>
      <c r="D1060"/>
      <c r="E1060"/>
      <c r="F1060"/>
      <c r="G1060"/>
      <c r="H1060"/>
      <c r="I1060"/>
      <c r="J1060"/>
      <c r="K1060"/>
      <c r="L1060"/>
    </row>
    <row r="1061" spans="1:12" ht="16" x14ac:dyDescent="0.2">
      <c r="A1061"/>
      <c r="B1061"/>
      <c r="C1061"/>
      <c r="D1061"/>
      <c r="E1061"/>
      <c r="F1061"/>
      <c r="G1061"/>
      <c r="H1061"/>
      <c r="I1061"/>
      <c r="J1061"/>
      <c r="K1061"/>
      <c r="L1061"/>
    </row>
    <row r="1062" spans="1:12" ht="16" x14ac:dyDescent="0.2">
      <c r="A1062"/>
      <c r="B1062"/>
      <c r="C1062"/>
      <c r="D1062"/>
      <c r="E1062"/>
      <c r="F1062"/>
      <c r="G1062"/>
      <c r="H1062"/>
      <c r="I1062"/>
      <c r="J1062"/>
      <c r="K1062"/>
      <c r="L1062"/>
    </row>
    <row r="1063" spans="1:12" ht="16" x14ac:dyDescent="0.2">
      <c r="A1063"/>
      <c r="B1063"/>
      <c r="C1063"/>
      <c r="D1063"/>
      <c r="E1063"/>
      <c r="F1063"/>
      <c r="G1063"/>
      <c r="H1063"/>
      <c r="I1063"/>
      <c r="J1063"/>
      <c r="K1063"/>
      <c r="L1063"/>
    </row>
    <row r="1064" spans="1:12" ht="16" x14ac:dyDescent="0.2">
      <c r="A1064"/>
      <c r="B1064"/>
      <c r="C1064"/>
      <c r="D1064"/>
      <c r="E1064"/>
      <c r="F1064"/>
      <c r="G1064"/>
      <c r="H1064"/>
      <c r="I1064"/>
      <c r="J1064"/>
      <c r="K1064"/>
      <c r="L1064"/>
    </row>
    <row r="1065" spans="1:12" ht="16" x14ac:dyDescent="0.2">
      <c r="A1065"/>
      <c r="B1065"/>
      <c r="C1065"/>
      <c r="D1065"/>
      <c r="E1065"/>
      <c r="F1065"/>
      <c r="G1065"/>
      <c r="H1065"/>
      <c r="I1065"/>
      <c r="J1065"/>
      <c r="K1065"/>
      <c r="L1065"/>
    </row>
    <row r="1066" spans="1:12" ht="16" x14ac:dyDescent="0.2">
      <c r="A1066"/>
      <c r="B1066"/>
      <c r="C1066"/>
      <c r="D1066"/>
      <c r="E1066"/>
      <c r="F1066"/>
      <c r="G1066"/>
      <c r="H1066"/>
      <c r="I1066"/>
      <c r="J1066"/>
      <c r="K1066"/>
      <c r="L1066"/>
    </row>
    <row r="1067" spans="1:12" ht="16" x14ac:dyDescent="0.2">
      <c r="A1067"/>
      <c r="B1067"/>
      <c r="C1067"/>
      <c r="D1067"/>
      <c r="E1067"/>
      <c r="F1067"/>
      <c r="G1067"/>
      <c r="H1067"/>
      <c r="I1067"/>
      <c r="J1067"/>
      <c r="K1067"/>
      <c r="L1067"/>
    </row>
    <row r="1068" spans="1:12" ht="16" x14ac:dyDescent="0.2">
      <c r="A1068"/>
      <c r="B1068"/>
      <c r="C1068"/>
      <c r="D1068"/>
      <c r="E1068"/>
      <c r="F1068"/>
      <c r="G1068"/>
      <c r="H1068"/>
      <c r="I1068"/>
      <c r="J1068"/>
      <c r="K1068"/>
      <c r="L1068"/>
    </row>
    <row r="1069" spans="1:12" ht="16" x14ac:dyDescent="0.2">
      <c r="A1069"/>
      <c r="B1069"/>
      <c r="C1069"/>
      <c r="D1069"/>
      <c r="E1069"/>
      <c r="F1069"/>
      <c r="G1069"/>
      <c r="H1069"/>
      <c r="I1069"/>
      <c r="J1069"/>
      <c r="K1069"/>
      <c r="L1069"/>
    </row>
    <row r="1070" spans="1:12" ht="16" x14ac:dyDescent="0.2">
      <c r="A1070"/>
      <c r="B1070"/>
      <c r="C1070"/>
      <c r="D1070"/>
      <c r="E1070"/>
      <c r="F1070"/>
      <c r="G1070"/>
      <c r="H1070"/>
      <c r="I1070"/>
      <c r="J1070"/>
      <c r="K1070"/>
      <c r="L1070"/>
    </row>
    <row r="1071" spans="1:12" ht="16" x14ac:dyDescent="0.2">
      <c r="A1071"/>
      <c r="B1071"/>
      <c r="C1071"/>
      <c r="D1071"/>
      <c r="E1071"/>
      <c r="F1071"/>
      <c r="G1071"/>
      <c r="H1071"/>
      <c r="I1071"/>
      <c r="J1071"/>
      <c r="K1071"/>
      <c r="L1071"/>
    </row>
    <row r="1072" spans="1:12" ht="16" x14ac:dyDescent="0.2">
      <c r="A1072"/>
      <c r="B1072"/>
      <c r="C1072"/>
      <c r="D1072"/>
      <c r="E1072"/>
      <c r="F1072"/>
      <c r="G1072"/>
      <c r="H1072"/>
      <c r="I1072"/>
      <c r="J1072"/>
      <c r="K1072"/>
      <c r="L1072"/>
    </row>
    <row r="1073" spans="1:12" ht="16" x14ac:dyDescent="0.2">
      <c r="A1073"/>
      <c r="B1073"/>
      <c r="C1073"/>
      <c r="D1073"/>
      <c r="E1073"/>
      <c r="F1073"/>
      <c r="G1073"/>
      <c r="H1073"/>
      <c r="I1073"/>
      <c r="J1073"/>
      <c r="K1073"/>
      <c r="L1073"/>
    </row>
    <row r="1074" spans="1:12" ht="16" x14ac:dyDescent="0.2">
      <c r="A1074"/>
      <c r="B1074"/>
      <c r="C1074"/>
      <c r="D1074"/>
      <c r="E1074"/>
      <c r="F1074"/>
      <c r="G1074"/>
      <c r="H1074"/>
      <c r="I1074"/>
      <c r="J1074"/>
      <c r="K1074"/>
      <c r="L1074"/>
    </row>
    <row r="1075" spans="1:12" ht="16" x14ac:dyDescent="0.2">
      <c r="A1075"/>
      <c r="B1075"/>
      <c r="C1075"/>
      <c r="D1075"/>
      <c r="E1075"/>
      <c r="F1075"/>
      <c r="G1075"/>
      <c r="H1075"/>
      <c r="I1075"/>
      <c r="J1075"/>
      <c r="K1075"/>
      <c r="L1075"/>
    </row>
    <row r="1076" spans="1:12" ht="16" x14ac:dyDescent="0.2">
      <c r="A1076"/>
      <c r="B1076"/>
      <c r="C1076"/>
      <c r="D1076"/>
      <c r="E1076"/>
      <c r="F1076"/>
      <c r="G1076"/>
      <c r="H1076"/>
      <c r="I1076"/>
      <c r="J1076"/>
      <c r="K1076"/>
      <c r="L1076"/>
    </row>
    <row r="1077" spans="1:12" ht="16" x14ac:dyDescent="0.2">
      <c r="A1077"/>
      <c r="B1077"/>
      <c r="C1077"/>
      <c r="D1077"/>
      <c r="E1077"/>
      <c r="F1077"/>
      <c r="G1077"/>
      <c r="H1077"/>
      <c r="I1077"/>
      <c r="J1077"/>
      <c r="K1077"/>
      <c r="L1077"/>
    </row>
    <row r="1078" spans="1:12" ht="16" x14ac:dyDescent="0.2">
      <c r="A1078"/>
      <c r="B1078"/>
      <c r="C1078"/>
      <c r="D1078"/>
      <c r="E1078"/>
      <c r="F1078"/>
      <c r="G1078"/>
      <c r="H1078"/>
      <c r="I1078"/>
      <c r="J1078"/>
      <c r="K1078"/>
      <c r="L1078"/>
    </row>
    <row r="1079" spans="1:12" ht="16" x14ac:dyDescent="0.2">
      <c r="A1079"/>
      <c r="B1079"/>
      <c r="C1079"/>
      <c r="D1079"/>
      <c r="E1079"/>
      <c r="F1079"/>
      <c r="G1079"/>
      <c r="H1079"/>
      <c r="I1079"/>
      <c r="J1079"/>
      <c r="K1079"/>
      <c r="L1079"/>
    </row>
    <row r="1080" spans="1:12" ht="16" x14ac:dyDescent="0.2">
      <c r="A1080"/>
      <c r="B1080"/>
      <c r="C1080"/>
      <c r="D1080"/>
      <c r="E1080"/>
      <c r="F1080"/>
      <c r="G1080"/>
      <c r="H1080"/>
      <c r="I1080"/>
      <c r="J1080"/>
      <c r="K1080"/>
      <c r="L1080"/>
    </row>
    <row r="1081" spans="1:12" ht="16" x14ac:dyDescent="0.2">
      <c r="A1081"/>
      <c r="B1081"/>
      <c r="C1081"/>
      <c r="D1081"/>
      <c r="E1081"/>
      <c r="F1081"/>
      <c r="G1081"/>
      <c r="H1081"/>
      <c r="I1081"/>
      <c r="J1081"/>
      <c r="K1081"/>
      <c r="L1081"/>
    </row>
    <row r="1082" spans="1:12" ht="16" x14ac:dyDescent="0.2">
      <c r="A1082"/>
      <c r="B1082"/>
      <c r="C1082"/>
      <c r="D1082"/>
      <c r="E1082"/>
      <c r="F1082"/>
      <c r="G1082"/>
      <c r="H1082"/>
      <c r="I1082"/>
      <c r="J1082"/>
      <c r="K1082"/>
      <c r="L1082"/>
    </row>
    <row r="1083" spans="1:12" ht="16" x14ac:dyDescent="0.2">
      <c r="A1083"/>
      <c r="B1083"/>
      <c r="C1083"/>
      <c r="D1083"/>
      <c r="E1083"/>
      <c r="F1083"/>
      <c r="G1083"/>
      <c r="H1083"/>
      <c r="I1083"/>
      <c r="J1083"/>
      <c r="K1083"/>
      <c r="L1083"/>
    </row>
    <row r="1084" spans="1:12" ht="16" x14ac:dyDescent="0.2">
      <c r="A1084"/>
      <c r="B1084"/>
      <c r="C1084"/>
      <c r="D1084"/>
      <c r="E1084"/>
      <c r="F1084"/>
      <c r="G1084"/>
      <c r="H1084"/>
      <c r="I1084"/>
      <c r="J1084"/>
      <c r="K1084"/>
      <c r="L1084"/>
    </row>
    <row r="1085" spans="1:12" ht="16" x14ac:dyDescent="0.2">
      <c r="A1085"/>
      <c r="B1085"/>
      <c r="C1085"/>
      <c r="D1085"/>
      <c r="E1085"/>
      <c r="F1085"/>
      <c r="G1085"/>
      <c r="H1085"/>
      <c r="I1085"/>
      <c r="J1085"/>
      <c r="K1085"/>
      <c r="L1085"/>
    </row>
    <row r="1086" spans="1:12" ht="16" x14ac:dyDescent="0.2">
      <c r="A1086"/>
      <c r="B1086"/>
      <c r="C1086"/>
      <c r="D1086"/>
      <c r="E1086"/>
      <c r="F1086"/>
      <c r="G1086"/>
      <c r="H1086"/>
      <c r="I1086"/>
      <c r="J1086"/>
      <c r="K1086"/>
      <c r="L1086"/>
    </row>
    <row r="1087" spans="1:12" ht="16" x14ac:dyDescent="0.2">
      <c r="A1087"/>
      <c r="B1087"/>
      <c r="C1087"/>
      <c r="D1087"/>
      <c r="E1087"/>
      <c r="F1087"/>
      <c r="G1087"/>
      <c r="H1087"/>
      <c r="I1087"/>
      <c r="J1087"/>
      <c r="K1087"/>
      <c r="L1087"/>
    </row>
    <row r="1088" spans="1:12" ht="16" x14ac:dyDescent="0.2">
      <c r="A1088"/>
      <c r="B1088"/>
      <c r="C1088"/>
      <c r="D1088"/>
      <c r="E1088"/>
      <c r="F1088"/>
      <c r="G1088"/>
      <c r="H1088"/>
      <c r="I1088"/>
      <c r="J1088"/>
      <c r="K1088"/>
      <c r="L1088"/>
    </row>
    <row r="1089" spans="1:12" ht="16" x14ac:dyDescent="0.2">
      <c r="A1089"/>
      <c r="B1089"/>
      <c r="C1089"/>
      <c r="D1089"/>
      <c r="E1089"/>
      <c r="F1089"/>
      <c r="G1089"/>
      <c r="H1089"/>
      <c r="I1089"/>
      <c r="J1089"/>
      <c r="K1089"/>
      <c r="L1089"/>
    </row>
    <row r="1090" spans="1:12" ht="16" x14ac:dyDescent="0.2">
      <c r="A1090"/>
      <c r="B1090"/>
      <c r="C1090"/>
      <c r="D1090"/>
      <c r="E1090"/>
      <c r="F1090"/>
      <c r="G1090"/>
      <c r="H1090"/>
      <c r="I1090"/>
      <c r="J1090"/>
      <c r="K1090"/>
      <c r="L1090"/>
    </row>
    <row r="1091" spans="1:12" ht="16" x14ac:dyDescent="0.2">
      <c r="A1091"/>
      <c r="B1091"/>
      <c r="C1091"/>
      <c r="D1091"/>
      <c r="E1091"/>
      <c r="F1091"/>
      <c r="G1091"/>
      <c r="H1091"/>
      <c r="I1091"/>
      <c r="J1091"/>
      <c r="K1091"/>
      <c r="L1091"/>
    </row>
    <row r="1092" spans="1:12" ht="16" x14ac:dyDescent="0.2">
      <c r="A1092"/>
      <c r="B1092"/>
      <c r="C1092"/>
      <c r="D1092"/>
      <c r="E1092"/>
      <c r="F1092"/>
      <c r="G1092"/>
      <c r="H1092"/>
      <c r="I1092"/>
      <c r="J1092"/>
      <c r="K1092"/>
      <c r="L1092"/>
    </row>
    <row r="1093" spans="1:12" ht="16" x14ac:dyDescent="0.2">
      <c r="A1093"/>
      <c r="B1093"/>
      <c r="C1093"/>
      <c r="D1093"/>
      <c r="E1093"/>
      <c r="F1093"/>
      <c r="G1093"/>
      <c r="H1093"/>
      <c r="I1093"/>
      <c r="J1093"/>
      <c r="K1093"/>
      <c r="L1093"/>
    </row>
    <row r="1094" spans="1:12" ht="16" x14ac:dyDescent="0.2">
      <c r="A1094"/>
      <c r="B1094"/>
      <c r="C1094"/>
      <c r="D1094"/>
      <c r="E1094"/>
      <c r="F1094"/>
      <c r="G1094"/>
      <c r="H1094"/>
      <c r="I1094"/>
      <c r="J1094"/>
      <c r="K1094"/>
      <c r="L1094"/>
    </row>
    <row r="1095" spans="1:12" ht="16" x14ac:dyDescent="0.2">
      <c r="A1095"/>
      <c r="B1095"/>
      <c r="C1095"/>
      <c r="D1095"/>
      <c r="E1095"/>
      <c r="F1095"/>
      <c r="G1095"/>
      <c r="H1095"/>
      <c r="I1095"/>
      <c r="J1095"/>
      <c r="K1095"/>
      <c r="L1095"/>
    </row>
    <row r="1096" spans="1:12" ht="16" x14ac:dyDescent="0.2">
      <c r="A1096"/>
      <c r="B1096"/>
      <c r="C1096"/>
      <c r="D1096"/>
      <c r="E1096"/>
      <c r="F1096"/>
      <c r="G1096"/>
      <c r="H1096"/>
      <c r="I1096"/>
      <c r="J1096"/>
      <c r="K1096"/>
      <c r="L1096"/>
    </row>
    <row r="1097" spans="1:12" ht="16" x14ac:dyDescent="0.2">
      <c r="A1097"/>
      <c r="B1097"/>
      <c r="C1097"/>
      <c r="D1097"/>
      <c r="E1097"/>
      <c r="F1097"/>
      <c r="G1097"/>
      <c r="H1097"/>
      <c r="I1097"/>
      <c r="J1097"/>
      <c r="K1097"/>
      <c r="L1097"/>
    </row>
    <row r="1098" spans="1:12" ht="16" x14ac:dyDescent="0.2">
      <c r="A1098"/>
      <c r="B1098"/>
      <c r="C1098"/>
      <c r="D1098"/>
      <c r="E1098"/>
      <c r="F1098"/>
      <c r="G1098"/>
      <c r="H1098"/>
      <c r="I1098"/>
      <c r="J1098"/>
      <c r="K1098"/>
      <c r="L1098"/>
    </row>
    <row r="1099" spans="1:12" ht="16" x14ac:dyDescent="0.2">
      <c r="A1099"/>
      <c r="B1099"/>
      <c r="C1099"/>
      <c r="D1099"/>
      <c r="E1099"/>
      <c r="F1099"/>
      <c r="G1099"/>
      <c r="H1099"/>
      <c r="I1099"/>
      <c r="J1099"/>
      <c r="K1099"/>
      <c r="L1099"/>
    </row>
    <row r="1100" spans="1:12" ht="16" x14ac:dyDescent="0.2">
      <c r="A1100"/>
      <c r="B1100"/>
      <c r="C1100"/>
      <c r="D1100"/>
      <c r="E1100"/>
      <c r="F1100"/>
      <c r="G1100"/>
      <c r="H1100"/>
      <c r="I1100"/>
      <c r="J1100"/>
      <c r="K1100"/>
      <c r="L1100"/>
    </row>
    <row r="1101" spans="1:12" ht="16" x14ac:dyDescent="0.2">
      <c r="A1101"/>
      <c r="B1101"/>
      <c r="C1101"/>
      <c r="D1101"/>
      <c r="E1101"/>
      <c r="F1101"/>
      <c r="G1101"/>
      <c r="H1101"/>
      <c r="I1101"/>
      <c r="J1101"/>
      <c r="K1101"/>
      <c r="L1101"/>
    </row>
    <row r="1102" spans="1:12" ht="16" x14ac:dyDescent="0.2">
      <c r="A1102"/>
      <c r="B1102"/>
      <c r="C1102"/>
      <c r="D1102"/>
      <c r="E1102"/>
      <c r="F1102"/>
      <c r="G1102"/>
      <c r="H1102"/>
      <c r="I1102"/>
      <c r="J1102"/>
      <c r="K1102"/>
      <c r="L1102"/>
    </row>
    <row r="1103" spans="1:12" ht="16" x14ac:dyDescent="0.2">
      <c r="A1103"/>
      <c r="B1103"/>
      <c r="C1103"/>
      <c r="D1103"/>
      <c r="E1103"/>
      <c r="F1103"/>
      <c r="G1103"/>
      <c r="H1103"/>
      <c r="I1103"/>
      <c r="J1103"/>
      <c r="K1103"/>
      <c r="L1103"/>
    </row>
    <row r="1104" spans="1:12" ht="16" x14ac:dyDescent="0.2">
      <c r="A1104"/>
      <c r="B1104"/>
      <c r="C1104"/>
      <c r="D1104"/>
      <c r="E1104"/>
      <c r="F1104"/>
      <c r="G1104"/>
      <c r="H1104"/>
      <c r="I1104"/>
      <c r="J1104"/>
      <c r="K1104"/>
      <c r="L1104"/>
    </row>
    <row r="1105" spans="1:12" ht="16" x14ac:dyDescent="0.2">
      <c r="A1105"/>
      <c r="B1105"/>
      <c r="C1105"/>
      <c r="D1105"/>
      <c r="E1105"/>
      <c r="F1105"/>
      <c r="G1105"/>
      <c r="H1105"/>
      <c r="I1105"/>
      <c r="J1105"/>
      <c r="K1105"/>
      <c r="L1105"/>
    </row>
    <row r="1106" spans="1:12" ht="16" x14ac:dyDescent="0.2">
      <c r="A1106"/>
      <c r="B1106"/>
      <c r="C1106"/>
      <c r="D1106"/>
      <c r="E1106"/>
      <c r="F1106"/>
      <c r="G1106"/>
      <c r="H1106"/>
      <c r="I1106"/>
      <c r="J1106"/>
      <c r="K1106"/>
      <c r="L1106"/>
    </row>
    <row r="1107" spans="1:12" ht="16" x14ac:dyDescent="0.2">
      <c r="A1107"/>
      <c r="B1107"/>
      <c r="C1107"/>
      <c r="D1107"/>
      <c r="E1107"/>
      <c r="F1107"/>
      <c r="G1107"/>
      <c r="H1107"/>
      <c r="I1107"/>
      <c r="J1107"/>
      <c r="K1107"/>
      <c r="L1107"/>
    </row>
    <row r="1108" spans="1:12" ht="16" x14ac:dyDescent="0.2">
      <c r="A1108"/>
      <c r="B1108"/>
      <c r="C1108"/>
      <c r="D1108"/>
      <c r="E1108"/>
      <c r="F1108"/>
      <c r="G1108"/>
      <c r="H1108"/>
      <c r="I1108"/>
      <c r="J1108"/>
      <c r="K1108"/>
      <c r="L1108"/>
    </row>
    <row r="1109" spans="1:12" ht="16" x14ac:dyDescent="0.2">
      <c r="A1109"/>
      <c r="B1109"/>
      <c r="C1109"/>
      <c r="D1109"/>
      <c r="E1109"/>
      <c r="F1109"/>
      <c r="G1109"/>
      <c r="H1109"/>
      <c r="I1109"/>
      <c r="J1109"/>
      <c r="K1109"/>
      <c r="L1109"/>
    </row>
    <row r="1110" spans="1:12" ht="16" x14ac:dyDescent="0.2">
      <c r="A1110"/>
      <c r="B1110"/>
      <c r="C1110"/>
      <c r="D1110"/>
      <c r="E1110"/>
      <c r="F1110"/>
      <c r="G1110"/>
      <c r="H1110"/>
      <c r="I1110"/>
      <c r="J1110"/>
      <c r="K1110"/>
      <c r="L1110"/>
    </row>
    <row r="1111" spans="1:12" ht="16" x14ac:dyDescent="0.2">
      <c r="A1111"/>
      <c r="B1111"/>
      <c r="C1111"/>
      <c r="D1111"/>
      <c r="E1111"/>
      <c r="F1111"/>
      <c r="G1111"/>
      <c r="H1111"/>
      <c r="I1111"/>
      <c r="J1111"/>
      <c r="K1111"/>
      <c r="L1111"/>
    </row>
    <row r="1112" spans="1:12" ht="16" x14ac:dyDescent="0.2">
      <c r="A1112"/>
      <c r="B1112"/>
      <c r="C1112"/>
      <c r="D1112"/>
      <c r="E1112"/>
      <c r="F1112"/>
      <c r="G1112"/>
      <c r="H1112"/>
      <c r="I1112"/>
      <c r="J1112"/>
      <c r="K1112"/>
      <c r="L1112"/>
    </row>
    <row r="1113" spans="1:12" ht="16" x14ac:dyDescent="0.2">
      <c r="A1113"/>
      <c r="B1113"/>
      <c r="C1113"/>
      <c r="D1113"/>
      <c r="E1113"/>
      <c r="F1113"/>
      <c r="G1113"/>
      <c r="H1113"/>
      <c r="I1113"/>
      <c r="J1113"/>
      <c r="K1113"/>
      <c r="L1113"/>
    </row>
    <row r="1114" spans="1:12" ht="16" x14ac:dyDescent="0.2">
      <c r="A1114"/>
      <c r="B1114"/>
      <c r="C1114"/>
      <c r="D1114"/>
      <c r="E1114"/>
      <c r="F1114"/>
      <c r="G1114"/>
      <c r="H1114"/>
      <c r="I1114"/>
      <c r="J1114"/>
      <c r="K1114"/>
      <c r="L1114"/>
    </row>
    <row r="1115" spans="1:12" ht="16" x14ac:dyDescent="0.2">
      <c r="A1115"/>
      <c r="B1115"/>
      <c r="C1115"/>
      <c r="D1115"/>
      <c r="E1115"/>
      <c r="F1115"/>
      <c r="G1115"/>
      <c r="H1115"/>
      <c r="I1115"/>
      <c r="J1115"/>
      <c r="K1115"/>
      <c r="L1115"/>
    </row>
    <row r="1116" spans="1:12" ht="16" x14ac:dyDescent="0.2">
      <c r="A1116"/>
      <c r="B1116"/>
      <c r="C1116"/>
      <c r="D1116"/>
      <c r="E1116"/>
      <c r="F1116"/>
      <c r="G1116"/>
      <c r="H1116"/>
      <c r="I1116"/>
      <c r="J1116"/>
      <c r="K1116"/>
      <c r="L1116"/>
    </row>
    <row r="1117" spans="1:12" ht="16" x14ac:dyDescent="0.2">
      <c r="A1117"/>
      <c r="B1117"/>
      <c r="C1117"/>
      <c r="D1117"/>
      <c r="E1117"/>
      <c r="F1117"/>
      <c r="G1117"/>
      <c r="H1117"/>
      <c r="I1117"/>
      <c r="J1117"/>
      <c r="K1117"/>
      <c r="L1117"/>
    </row>
    <row r="1118" spans="1:12" ht="16" x14ac:dyDescent="0.2">
      <c r="A1118"/>
      <c r="B1118"/>
      <c r="C1118"/>
      <c r="D1118"/>
      <c r="E1118"/>
      <c r="F1118"/>
      <c r="G1118"/>
      <c r="H1118"/>
      <c r="I1118"/>
      <c r="J1118"/>
      <c r="K1118"/>
      <c r="L1118"/>
    </row>
    <row r="1119" spans="1:12" ht="16" x14ac:dyDescent="0.2">
      <c r="A1119"/>
      <c r="B1119"/>
      <c r="C1119"/>
      <c r="D1119"/>
      <c r="E1119"/>
      <c r="F1119"/>
      <c r="G1119"/>
      <c r="H1119"/>
      <c r="I1119"/>
      <c r="J1119"/>
      <c r="K1119"/>
      <c r="L1119"/>
    </row>
    <row r="1120" spans="1:12" ht="16" x14ac:dyDescent="0.2">
      <c r="A1120"/>
      <c r="B1120"/>
      <c r="C1120"/>
      <c r="D1120"/>
      <c r="E1120"/>
      <c r="F1120"/>
      <c r="G1120"/>
      <c r="H1120"/>
      <c r="I1120"/>
      <c r="J1120"/>
      <c r="K1120"/>
      <c r="L1120"/>
    </row>
    <row r="1121" spans="1:12" ht="16" x14ac:dyDescent="0.2">
      <c r="A1121"/>
      <c r="B1121"/>
      <c r="C1121"/>
      <c r="D1121"/>
      <c r="E1121"/>
      <c r="F1121"/>
      <c r="G1121"/>
      <c r="H1121"/>
      <c r="I1121"/>
      <c r="J1121"/>
      <c r="K1121"/>
      <c r="L1121"/>
    </row>
    <row r="1122" spans="1:12" ht="16" x14ac:dyDescent="0.2">
      <c r="A1122"/>
      <c r="B1122"/>
      <c r="C1122"/>
      <c r="D1122"/>
      <c r="E1122"/>
      <c r="F1122"/>
      <c r="G1122"/>
      <c r="H1122"/>
      <c r="I1122"/>
      <c r="J1122"/>
      <c r="K1122"/>
      <c r="L1122"/>
    </row>
    <row r="1123" spans="1:12" ht="16" x14ac:dyDescent="0.2">
      <c r="A1123"/>
      <c r="B1123"/>
      <c r="C1123"/>
      <c r="D1123"/>
      <c r="E1123"/>
      <c r="F1123"/>
      <c r="G1123"/>
      <c r="H1123"/>
      <c r="I1123"/>
      <c r="J1123"/>
      <c r="K1123"/>
      <c r="L1123"/>
    </row>
    <row r="1124" spans="1:12" ht="16" x14ac:dyDescent="0.2">
      <c r="A1124"/>
      <c r="B1124"/>
      <c r="C1124"/>
      <c r="D1124"/>
      <c r="E1124"/>
      <c r="F1124"/>
      <c r="G1124"/>
      <c r="H1124"/>
      <c r="I1124"/>
      <c r="J1124"/>
      <c r="K1124"/>
      <c r="L1124"/>
    </row>
    <row r="1125" spans="1:12" ht="16" x14ac:dyDescent="0.2">
      <c r="A1125"/>
      <c r="B1125"/>
      <c r="C1125"/>
      <c r="D1125"/>
      <c r="E1125"/>
      <c r="F1125"/>
      <c r="G1125"/>
      <c r="H1125"/>
      <c r="I1125"/>
      <c r="J1125"/>
      <c r="K1125"/>
      <c r="L1125"/>
    </row>
    <row r="1126" spans="1:12" ht="16" x14ac:dyDescent="0.2">
      <c r="A1126"/>
      <c r="B1126"/>
      <c r="C1126"/>
      <c r="D1126"/>
      <c r="E1126"/>
      <c r="F1126"/>
      <c r="G1126"/>
      <c r="H1126"/>
      <c r="I1126"/>
      <c r="J1126"/>
      <c r="K1126"/>
      <c r="L1126"/>
    </row>
    <row r="1127" spans="1:12" ht="16" x14ac:dyDescent="0.2">
      <c r="A1127"/>
      <c r="B1127"/>
      <c r="C1127"/>
      <c r="D1127"/>
      <c r="E1127"/>
      <c r="F1127"/>
      <c r="G1127"/>
      <c r="H1127"/>
      <c r="I1127"/>
      <c r="J1127"/>
      <c r="K1127"/>
      <c r="L1127"/>
    </row>
    <row r="1128" spans="1:12" ht="16" x14ac:dyDescent="0.2">
      <c r="A1128"/>
      <c r="B1128"/>
      <c r="C1128"/>
      <c r="D1128"/>
      <c r="E1128"/>
      <c r="F1128"/>
      <c r="G1128"/>
      <c r="H1128"/>
      <c r="I1128"/>
      <c r="J1128"/>
      <c r="K1128"/>
      <c r="L1128"/>
    </row>
    <row r="1129" spans="1:12" ht="16" x14ac:dyDescent="0.2">
      <c r="A1129"/>
      <c r="B1129"/>
      <c r="C1129"/>
      <c r="D1129"/>
      <c r="E1129"/>
      <c r="F1129"/>
      <c r="G1129"/>
      <c r="H1129"/>
      <c r="I1129"/>
      <c r="J1129"/>
      <c r="K1129"/>
      <c r="L1129"/>
    </row>
    <row r="1130" spans="1:12" ht="16" x14ac:dyDescent="0.2">
      <c r="A1130"/>
      <c r="B1130"/>
      <c r="C1130"/>
      <c r="D1130"/>
      <c r="E1130"/>
      <c r="F1130"/>
      <c r="G1130"/>
      <c r="H1130"/>
      <c r="I1130"/>
      <c r="J1130"/>
      <c r="K1130"/>
      <c r="L1130"/>
    </row>
    <row r="1131" spans="1:12" ht="16" x14ac:dyDescent="0.2">
      <c r="A1131"/>
      <c r="B1131"/>
      <c r="C1131"/>
      <c r="D1131"/>
      <c r="E1131"/>
      <c r="F1131"/>
      <c r="G1131"/>
      <c r="H1131"/>
      <c r="I1131"/>
      <c r="J1131"/>
      <c r="K1131"/>
      <c r="L1131"/>
    </row>
    <row r="1132" spans="1:12" ht="16" x14ac:dyDescent="0.2">
      <c r="A1132"/>
      <c r="B1132"/>
      <c r="C1132"/>
      <c r="D1132"/>
      <c r="E1132"/>
      <c r="F1132"/>
      <c r="G1132"/>
      <c r="H1132"/>
      <c r="I1132"/>
      <c r="J1132"/>
      <c r="K1132"/>
      <c r="L1132"/>
    </row>
    <row r="1133" spans="1:12" ht="16" x14ac:dyDescent="0.2">
      <c r="A1133"/>
      <c r="B1133"/>
      <c r="C1133"/>
      <c r="D1133"/>
      <c r="E1133"/>
      <c r="F1133"/>
      <c r="G1133"/>
      <c r="H1133"/>
      <c r="I1133"/>
      <c r="J1133"/>
      <c r="K1133"/>
      <c r="L1133"/>
    </row>
    <row r="1134" spans="1:12" ht="16" x14ac:dyDescent="0.2">
      <c r="A1134"/>
      <c r="B1134"/>
      <c r="C1134"/>
      <c r="D1134"/>
      <c r="E1134"/>
      <c r="F1134"/>
      <c r="G1134"/>
      <c r="H1134"/>
      <c r="I1134"/>
      <c r="J1134"/>
      <c r="K1134"/>
      <c r="L1134"/>
    </row>
    <row r="1135" spans="1:12" ht="16" x14ac:dyDescent="0.2">
      <c r="A1135"/>
      <c r="B1135"/>
      <c r="C1135"/>
      <c r="D1135"/>
      <c r="E1135"/>
      <c r="F1135"/>
      <c r="G1135"/>
      <c r="H1135"/>
      <c r="I1135"/>
      <c r="J1135"/>
      <c r="K1135"/>
      <c r="L1135"/>
    </row>
    <row r="1136" spans="1:12" ht="16" x14ac:dyDescent="0.2">
      <c r="A1136"/>
      <c r="B1136"/>
      <c r="C1136"/>
      <c r="D1136"/>
      <c r="E1136"/>
      <c r="F1136"/>
      <c r="G1136"/>
      <c r="H1136"/>
      <c r="I1136"/>
      <c r="J1136"/>
      <c r="K1136"/>
      <c r="L1136"/>
    </row>
    <row r="1137" spans="1:12" ht="16" x14ac:dyDescent="0.2">
      <c r="A1137"/>
      <c r="B1137"/>
      <c r="C1137"/>
      <c r="D1137"/>
      <c r="E1137"/>
      <c r="F1137"/>
      <c r="G1137"/>
      <c r="H1137"/>
      <c r="I1137"/>
      <c r="J1137"/>
      <c r="K1137"/>
      <c r="L1137"/>
    </row>
    <row r="1138" spans="1:12" ht="16" x14ac:dyDescent="0.2">
      <c r="A1138"/>
      <c r="B1138"/>
      <c r="C1138"/>
      <c r="D1138"/>
      <c r="E1138"/>
      <c r="F1138"/>
      <c r="G1138"/>
      <c r="H1138"/>
      <c r="I1138"/>
      <c r="J1138"/>
      <c r="K1138"/>
      <c r="L1138"/>
    </row>
    <row r="1139" spans="1:12" ht="16" x14ac:dyDescent="0.2">
      <c r="A1139"/>
      <c r="B1139"/>
      <c r="C1139"/>
      <c r="D1139"/>
      <c r="E1139"/>
      <c r="F1139"/>
      <c r="G1139"/>
      <c r="H1139"/>
      <c r="I1139"/>
      <c r="J1139"/>
      <c r="K1139"/>
      <c r="L1139"/>
    </row>
    <row r="1140" spans="1:12" ht="16" x14ac:dyDescent="0.2">
      <c r="A1140"/>
      <c r="B1140"/>
      <c r="C1140"/>
      <c r="D1140"/>
      <c r="E1140"/>
      <c r="F1140"/>
      <c r="G1140"/>
      <c r="H1140"/>
      <c r="I1140"/>
      <c r="J1140"/>
      <c r="K1140"/>
      <c r="L1140"/>
    </row>
    <row r="1141" spans="1:12" ht="16" x14ac:dyDescent="0.2">
      <c r="A1141"/>
      <c r="B1141"/>
      <c r="C1141"/>
      <c r="D1141"/>
      <c r="E1141"/>
      <c r="F1141"/>
      <c r="G1141"/>
      <c r="H1141"/>
      <c r="I1141"/>
      <c r="J1141"/>
      <c r="K1141"/>
      <c r="L1141"/>
    </row>
    <row r="1142" spans="1:12" ht="16" x14ac:dyDescent="0.2">
      <c r="A1142"/>
      <c r="B1142"/>
      <c r="C1142"/>
      <c r="D1142"/>
      <c r="E1142"/>
      <c r="F1142"/>
      <c r="G1142"/>
      <c r="H1142"/>
      <c r="I1142"/>
      <c r="J1142"/>
      <c r="K1142"/>
      <c r="L1142"/>
    </row>
    <row r="1143" spans="1:12" ht="16" x14ac:dyDescent="0.2">
      <c r="A1143"/>
      <c r="B1143"/>
      <c r="C1143"/>
      <c r="D1143"/>
      <c r="E1143"/>
      <c r="F1143"/>
      <c r="G1143"/>
      <c r="H1143"/>
      <c r="I1143"/>
      <c r="J1143"/>
      <c r="K1143"/>
      <c r="L1143"/>
    </row>
    <row r="1144" spans="1:12" ht="16" x14ac:dyDescent="0.2">
      <c r="A1144"/>
      <c r="B1144"/>
      <c r="C1144"/>
      <c r="D1144"/>
      <c r="E1144"/>
      <c r="F1144"/>
      <c r="G1144"/>
      <c r="H1144"/>
      <c r="I1144"/>
      <c r="J1144"/>
      <c r="K1144"/>
      <c r="L1144"/>
    </row>
    <row r="1145" spans="1:12" ht="16" x14ac:dyDescent="0.2">
      <c r="A1145"/>
      <c r="B1145"/>
      <c r="C1145"/>
      <c r="D1145"/>
      <c r="E1145"/>
      <c r="F1145"/>
      <c r="G1145"/>
      <c r="H1145"/>
      <c r="I1145"/>
      <c r="J1145"/>
      <c r="K1145"/>
      <c r="L1145"/>
    </row>
    <row r="1146" spans="1:12" ht="16" x14ac:dyDescent="0.2">
      <c r="A1146"/>
      <c r="B1146"/>
      <c r="C1146"/>
      <c r="D1146"/>
      <c r="E1146"/>
      <c r="F1146"/>
      <c r="G1146"/>
      <c r="H1146"/>
      <c r="I1146"/>
      <c r="J1146"/>
      <c r="K1146"/>
      <c r="L1146"/>
    </row>
    <row r="1147" spans="1:12" ht="16" x14ac:dyDescent="0.2">
      <c r="A1147"/>
      <c r="B1147"/>
      <c r="C1147"/>
      <c r="D1147"/>
      <c r="E1147"/>
      <c r="F1147"/>
      <c r="G1147"/>
      <c r="H1147"/>
      <c r="I1147"/>
      <c r="J1147"/>
      <c r="K1147"/>
      <c r="L1147"/>
    </row>
    <row r="1148" spans="1:12" ht="16" x14ac:dyDescent="0.2">
      <c r="A1148"/>
      <c r="B1148"/>
      <c r="C1148"/>
      <c r="D1148"/>
      <c r="E1148"/>
      <c r="F1148"/>
      <c r="G1148"/>
      <c r="H1148"/>
      <c r="I1148"/>
      <c r="J1148"/>
      <c r="K1148"/>
      <c r="L1148"/>
    </row>
    <row r="1149" spans="1:12" ht="16" x14ac:dyDescent="0.2">
      <c r="A1149"/>
      <c r="B1149"/>
      <c r="C1149"/>
      <c r="D1149"/>
      <c r="E1149"/>
      <c r="F1149"/>
      <c r="G1149"/>
      <c r="H1149"/>
      <c r="I1149"/>
      <c r="J1149"/>
      <c r="K1149"/>
      <c r="L1149"/>
    </row>
    <row r="1150" spans="1:12" ht="16" x14ac:dyDescent="0.2">
      <c r="A1150"/>
      <c r="B1150"/>
      <c r="C1150"/>
      <c r="D1150"/>
      <c r="E1150"/>
      <c r="F1150"/>
      <c r="G1150"/>
      <c r="H1150"/>
      <c r="I1150"/>
      <c r="J1150"/>
      <c r="K1150"/>
      <c r="L1150"/>
    </row>
    <row r="1151" spans="1:12" ht="16" x14ac:dyDescent="0.2">
      <c r="A1151"/>
      <c r="B1151"/>
      <c r="C1151"/>
      <c r="D1151"/>
      <c r="E1151"/>
      <c r="F1151"/>
      <c r="G1151"/>
      <c r="H1151"/>
      <c r="I1151"/>
      <c r="J1151"/>
      <c r="K1151"/>
      <c r="L1151"/>
    </row>
    <row r="1152" spans="1:12" ht="16" x14ac:dyDescent="0.2">
      <c r="A1152"/>
      <c r="B1152"/>
      <c r="C1152"/>
      <c r="D1152"/>
      <c r="E1152"/>
      <c r="F1152"/>
      <c r="G1152"/>
      <c r="H1152"/>
      <c r="I1152"/>
      <c r="J1152"/>
      <c r="K1152"/>
      <c r="L1152"/>
    </row>
    <row r="1153" spans="1:12" ht="16" x14ac:dyDescent="0.2">
      <c r="A1153"/>
      <c r="B1153"/>
      <c r="C1153"/>
      <c r="D1153"/>
      <c r="E1153"/>
      <c r="F1153"/>
      <c r="G1153"/>
      <c r="H1153"/>
      <c r="I1153"/>
      <c r="J1153"/>
      <c r="K1153"/>
      <c r="L1153"/>
    </row>
    <row r="1154" spans="1:12" ht="16" x14ac:dyDescent="0.2">
      <c r="A1154"/>
      <c r="B1154"/>
      <c r="C1154"/>
      <c r="D1154"/>
      <c r="E1154"/>
      <c r="F1154"/>
      <c r="G1154"/>
      <c r="H1154"/>
      <c r="I1154"/>
      <c r="J1154"/>
      <c r="K1154"/>
      <c r="L1154"/>
    </row>
    <row r="1155" spans="1:12" ht="16" x14ac:dyDescent="0.2">
      <c r="A1155"/>
      <c r="B1155"/>
      <c r="C1155"/>
      <c r="D1155"/>
      <c r="E1155"/>
      <c r="F1155"/>
      <c r="G1155"/>
      <c r="H1155"/>
      <c r="I1155"/>
      <c r="J1155"/>
      <c r="K1155"/>
      <c r="L1155"/>
    </row>
    <row r="1156" spans="1:12" ht="16" x14ac:dyDescent="0.2">
      <c r="A1156"/>
      <c r="B1156"/>
      <c r="C1156"/>
      <c r="D1156"/>
      <c r="E1156"/>
      <c r="F1156"/>
      <c r="G1156"/>
      <c r="H1156"/>
      <c r="I1156"/>
      <c r="J1156"/>
      <c r="K1156"/>
      <c r="L1156"/>
    </row>
    <row r="1157" spans="1:12" ht="16" x14ac:dyDescent="0.2">
      <c r="A1157"/>
      <c r="B1157"/>
      <c r="C1157"/>
      <c r="D1157"/>
      <c r="E1157"/>
      <c r="F1157"/>
      <c r="G1157"/>
      <c r="H1157"/>
      <c r="I1157"/>
      <c r="J1157"/>
      <c r="K1157"/>
      <c r="L1157"/>
    </row>
    <row r="1158" spans="1:12" ht="16" x14ac:dyDescent="0.2">
      <c r="A1158"/>
      <c r="B1158"/>
      <c r="C1158"/>
      <c r="D1158"/>
      <c r="E1158"/>
      <c r="F1158"/>
      <c r="G1158"/>
      <c r="H1158"/>
      <c r="I1158"/>
      <c r="J1158"/>
      <c r="K1158"/>
      <c r="L1158"/>
    </row>
    <row r="1159" spans="1:12" ht="16" x14ac:dyDescent="0.2">
      <c r="A1159"/>
      <c r="B1159"/>
      <c r="C1159"/>
      <c r="D1159"/>
      <c r="E1159"/>
      <c r="F1159"/>
      <c r="G1159"/>
      <c r="H1159"/>
      <c r="I1159"/>
      <c r="J1159"/>
      <c r="K1159"/>
      <c r="L1159"/>
    </row>
    <row r="1160" spans="1:12" ht="16" x14ac:dyDescent="0.2">
      <c r="A1160"/>
      <c r="B1160"/>
      <c r="C1160"/>
      <c r="D1160"/>
      <c r="E1160"/>
      <c r="F1160"/>
      <c r="G1160"/>
      <c r="H1160"/>
      <c r="I1160"/>
      <c r="J1160"/>
      <c r="K1160"/>
      <c r="L1160"/>
    </row>
    <row r="1161" spans="1:12" ht="16" x14ac:dyDescent="0.2">
      <c r="A1161"/>
      <c r="B1161"/>
      <c r="C1161"/>
      <c r="D1161"/>
      <c r="E1161"/>
      <c r="F1161"/>
      <c r="G1161"/>
      <c r="H1161"/>
      <c r="I1161"/>
      <c r="J1161"/>
      <c r="K1161"/>
      <c r="L1161"/>
    </row>
    <row r="1162" spans="1:12" ht="16" x14ac:dyDescent="0.2">
      <c r="A1162"/>
      <c r="B1162"/>
      <c r="C1162"/>
      <c r="D1162"/>
      <c r="E1162"/>
      <c r="F1162"/>
      <c r="G1162"/>
      <c r="H1162"/>
      <c r="I1162"/>
      <c r="J1162"/>
      <c r="K1162"/>
      <c r="L1162"/>
    </row>
    <row r="1163" spans="1:12" ht="16" x14ac:dyDescent="0.2">
      <c r="A1163"/>
      <c r="B1163"/>
      <c r="C1163"/>
      <c r="D1163"/>
      <c r="E1163"/>
      <c r="F1163"/>
      <c r="G1163"/>
      <c r="H1163"/>
      <c r="I1163"/>
      <c r="J1163"/>
      <c r="K1163"/>
      <c r="L1163"/>
    </row>
    <row r="1164" spans="1:12" ht="16" x14ac:dyDescent="0.2">
      <c r="A1164"/>
      <c r="B1164"/>
      <c r="C1164"/>
      <c r="D1164"/>
      <c r="E1164"/>
      <c r="F1164"/>
      <c r="G1164"/>
      <c r="H1164"/>
      <c r="I1164"/>
      <c r="J1164"/>
      <c r="K1164"/>
      <c r="L1164"/>
    </row>
    <row r="1165" spans="1:12" ht="16" x14ac:dyDescent="0.2">
      <c r="A1165"/>
      <c r="B1165"/>
      <c r="C1165"/>
      <c r="D1165"/>
      <c r="E1165"/>
      <c r="F1165"/>
      <c r="G1165"/>
      <c r="H1165"/>
      <c r="I1165"/>
      <c r="J1165"/>
      <c r="K1165"/>
      <c r="L1165"/>
    </row>
    <row r="1166" spans="1:12" ht="16" x14ac:dyDescent="0.2">
      <c r="A1166"/>
      <c r="B1166"/>
      <c r="C1166"/>
      <c r="D1166"/>
      <c r="E1166"/>
      <c r="F1166"/>
      <c r="G1166"/>
      <c r="H1166"/>
      <c r="I1166"/>
      <c r="J1166"/>
      <c r="K1166"/>
      <c r="L1166"/>
    </row>
    <row r="1167" spans="1:12" ht="16" x14ac:dyDescent="0.2">
      <c r="A1167"/>
      <c r="B1167"/>
      <c r="C1167"/>
      <c r="D1167"/>
      <c r="E1167"/>
      <c r="F1167"/>
      <c r="G1167"/>
      <c r="H1167"/>
      <c r="I1167"/>
      <c r="J1167"/>
      <c r="K1167"/>
      <c r="L1167"/>
    </row>
    <row r="1168" spans="1:12" ht="16" x14ac:dyDescent="0.2">
      <c r="A1168"/>
      <c r="B1168"/>
      <c r="C1168"/>
      <c r="D1168"/>
      <c r="E1168"/>
      <c r="F1168"/>
      <c r="G1168"/>
      <c r="H1168"/>
      <c r="I1168"/>
      <c r="J1168"/>
      <c r="K1168"/>
      <c r="L1168"/>
    </row>
    <row r="1169" spans="1:12" ht="16" x14ac:dyDescent="0.2">
      <c r="A1169"/>
      <c r="B1169"/>
      <c r="C1169"/>
      <c r="D1169"/>
      <c r="E1169"/>
      <c r="F1169"/>
      <c r="G1169"/>
      <c r="H1169"/>
      <c r="I1169"/>
      <c r="J1169"/>
      <c r="K1169"/>
      <c r="L1169"/>
    </row>
    <row r="1170" spans="1:12" ht="16" x14ac:dyDescent="0.2">
      <c r="A1170"/>
      <c r="B1170"/>
      <c r="C1170"/>
      <c r="D1170"/>
      <c r="E1170"/>
      <c r="F1170"/>
      <c r="G1170"/>
      <c r="H1170"/>
      <c r="I1170"/>
      <c r="J1170"/>
      <c r="K1170"/>
      <c r="L1170"/>
    </row>
    <row r="1171" spans="1:12" ht="16" x14ac:dyDescent="0.2">
      <c r="A1171"/>
      <c r="B1171"/>
      <c r="C1171"/>
      <c r="D1171"/>
      <c r="E1171"/>
      <c r="F1171"/>
      <c r="G1171"/>
      <c r="H1171"/>
      <c r="I1171"/>
      <c r="J1171"/>
      <c r="K1171"/>
      <c r="L1171"/>
    </row>
    <row r="1172" spans="1:12" ht="16" x14ac:dyDescent="0.2">
      <c r="A1172"/>
      <c r="B1172"/>
      <c r="C1172"/>
      <c r="D1172"/>
      <c r="E1172"/>
      <c r="F1172"/>
      <c r="G1172"/>
      <c r="H1172"/>
      <c r="I1172"/>
      <c r="J1172"/>
      <c r="K1172"/>
      <c r="L1172"/>
    </row>
    <row r="1173" spans="1:12" ht="16" x14ac:dyDescent="0.2">
      <c r="A1173"/>
      <c r="B1173"/>
      <c r="C1173"/>
      <c r="D1173"/>
      <c r="E1173"/>
      <c r="F1173"/>
      <c r="G1173"/>
      <c r="H1173"/>
      <c r="I1173"/>
      <c r="J1173"/>
      <c r="K1173"/>
      <c r="L1173"/>
    </row>
    <row r="1174" spans="1:12" ht="16" x14ac:dyDescent="0.2">
      <c r="A1174"/>
      <c r="B1174"/>
      <c r="C1174"/>
      <c r="D1174"/>
      <c r="E1174"/>
      <c r="F1174"/>
      <c r="G1174"/>
      <c r="H1174"/>
      <c r="I1174"/>
      <c r="J1174"/>
      <c r="K1174"/>
      <c r="L1174"/>
    </row>
    <row r="1175" spans="1:12" ht="16" x14ac:dyDescent="0.2">
      <c r="A1175"/>
      <c r="B1175"/>
      <c r="C1175"/>
      <c r="D1175"/>
      <c r="E1175"/>
      <c r="F1175"/>
      <c r="G1175"/>
      <c r="H1175"/>
      <c r="I1175"/>
      <c r="J1175"/>
      <c r="K1175"/>
      <c r="L1175"/>
    </row>
    <row r="1176" spans="1:12" ht="16" x14ac:dyDescent="0.2">
      <c r="A1176"/>
      <c r="B1176"/>
      <c r="C1176"/>
      <c r="D1176"/>
      <c r="E1176"/>
      <c r="F1176"/>
      <c r="G1176"/>
      <c r="H1176"/>
      <c r="I1176"/>
      <c r="J1176"/>
      <c r="K1176"/>
      <c r="L1176"/>
    </row>
    <row r="1177" spans="1:12" ht="16" x14ac:dyDescent="0.2">
      <c r="A1177"/>
      <c r="B1177"/>
      <c r="C1177"/>
      <c r="D1177"/>
      <c r="E1177"/>
      <c r="F1177"/>
      <c r="G1177"/>
      <c r="H1177"/>
      <c r="I1177"/>
      <c r="J1177"/>
      <c r="K1177"/>
      <c r="L1177"/>
    </row>
    <row r="1178" spans="1:12" ht="16" x14ac:dyDescent="0.2">
      <c r="A1178"/>
      <c r="B1178"/>
      <c r="C1178"/>
      <c r="D1178"/>
      <c r="E1178"/>
      <c r="F1178"/>
      <c r="G1178"/>
      <c r="H1178"/>
      <c r="I1178"/>
      <c r="J1178"/>
      <c r="K1178"/>
      <c r="L1178"/>
    </row>
    <row r="1179" spans="1:12" ht="16" x14ac:dyDescent="0.2">
      <c r="A1179"/>
      <c r="B1179"/>
      <c r="C1179"/>
      <c r="D1179"/>
      <c r="E1179"/>
      <c r="F1179"/>
      <c r="G1179"/>
      <c r="H1179"/>
      <c r="I1179"/>
      <c r="J1179"/>
      <c r="K1179"/>
      <c r="L1179"/>
    </row>
    <row r="1180" spans="1:12" ht="16" x14ac:dyDescent="0.2">
      <c r="A1180"/>
      <c r="B1180"/>
      <c r="C1180"/>
      <c r="D1180"/>
      <c r="E1180"/>
      <c r="F1180"/>
      <c r="G1180"/>
      <c r="H1180"/>
      <c r="I1180"/>
      <c r="J1180"/>
      <c r="K1180"/>
      <c r="L1180"/>
    </row>
    <row r="1181" spans="1:12" ht="16" x14ac:dyDescent="0.2">
      <c r="A1181"/>
      <c r="B1181"/>
      <c r="C1181"/>
      <c r="D1181"/>
      <c r="E1181"/>
      <c r="F1181"/>
      <c r="G1181"/>
      <c r="H1181"/>
      <c r="I1181"/>
      <c r="J1181"/>
      <c r="K1181"/>
      <c r="L1181"/>
    </row>
    <row r="1182" spans="1:12" ht="16" x14ac:dyDescent="0.2">
      <c r="A1182"/>
      <c r="B1182"/>
      <c r="C1182"/>
      <c r="D1182"/>
      <c r="E1182"/>
      <c r="F1182"/>
      <c r="G1182"/>
      <c r="H1182"/>
      <c r="I1182"/>
      <c r="J1182"/>
      <c r="K1182"/>
      <c r="L1182"/>
    </row>
    <row r="1183" spans="1:12" ht="16" x14ac:dyDescent="0.2">
      <c r="A1183"/>
      <c r="B1183"/>
      <c r="C1183"/>
      <c r="D1183"/>
      <c r="E1183"/>
      <c r="F1183"/>
      <c r="G1183"/>
      <c r="H1183"/>
      <c r="I1183"/>
      <c r="J1183"/>
      <c r="K1183"/>
      <c r="L1183"/>
    </row>
    <row r="1184" spans="1:12" ht="16" x14ac:dyDescent="0.2">
      <c r="A1184"/>
      <c r="B1184"/>
      <c r="C1184"/>
      <c r="D1184"/>
      <c r="E1184"/>
      <c r="F1184"/>
      <c r="G1184"/>
      <c r="H1184"/>
      <c r="I1184"/>
      <c r="J1184"/>
      <c r="K1184"/>
      <c r="L1184"/>
    </row>
    <row r="1185" spans="1:12" ht="16" x14ac:dyDescent="0.2">
      <c r="A1185"/>
      <c r="B1185"/>
      <c r="C1185"/>
      <c r="D1185"/>
      <c r="E1185"/>
      <c r="F1185"/>
      <c r="G1185"/>
      <c r="H1185"/>
      <c r="I1185"/>
      <c r="J1185"/>
      <c r="K1185"/>
      <c r="L1185"/>
    </row>
    <row r="1186" spans="1:12" ht="16" x14ac:dyDescent="0.2">
      <c r="A1186"/>
      <c r="B1186"/>
      <c r="C1186"/>
      <c r="D1186"/>
      <c r="E1186"/>
      <c r="F1186"/>
      <c r="G1186"/>
      <c r="H1186"/>
      <c r="I1186"/>
      <c r="J1186"/>
      <c r="K1186"/>
      <c r="L1186"/>
    </row>
    <row r="1187" spans="1:12" ht="16" x14ac:dyDescent="0.2">
      <c r="A1187"/>
      <c r="B1187"/>
      <c r="C1187"/>
      <c r="D1187"/>
      <c r="E1187"/>
      <c r="F1187"/>
      <c r="G1187"/>
      <c r="H1187"/>
      <c r="I1187"/>
      <c r="J1187"/>
      <c r="K1187"/>
      <c r="L1187"/>
    </row>
    <row r="1188" spans="1:12" ht="16" x14ac:dyDescent="0.2">
      <c r="A1188"/>
      <c r="B1188"/>
      <c r="C1188"/>
      <c r="D1188"/>
      <c r="E1188"/>
      <c r="F1188"/>
      <c r="G1188"/>
      <c r="H1188"/>
      <c r="I1188"/>
      <c r="J1188"/>
      <c r="K1188"/>
      <c r="L1188"/>
    </row>
    <row r="1189" spans="1:12" ht="16" x14ac:dyDescent="0.2">
      <c r="A1189"/>
      <c r="B1189"/>
      <c r="C1189"/>
      <c r="D1189"/>
      <c r="E1189"/>
      <c r="F1189"/>
      <c r="G1189"/>
      <c r="H1189"/>
      <c r="I1189"/>
      <c r="J1189"/>
      <c r="K1189"/>
      <c r="L1189"/>
    </row>
    <row r="1190" spans="1:12" ht="16" x14ac:dyDescent="0.2">
      <c r="A1190"/>
      <c r="B1190"/>
      <c r="C1190"/>
      <c r="D1190"/>
      <c r="E1190"/>
      <c r="F1190"/>
      <c r="G1190"/>
      <c r="H1190"/>
      <c r="I1190"/>
      <c r="J1190"/>
      <c r="K1190"/>
      <c r="L1190"/>
    </row>
    <row r="1191" spans="1:12" ht="16" x14ac:dyDescent="0.2">
      <c r="A1191"/>
      <c r="B1191"/>
      <c r="C1191"/>
      <c r="D1191"/>
      <c r="E1191"/>
      <c r="F1191"/>
      <c r="G1191"/>
      <c r="H1191"/>
      <c r="I1191"/>
      <c r="J1191"/>
      <c r="K1191"/>
      <c r="L1191"/>
    </row>
    <row r="1192" spans="1:12" ht="16" x14ac:dyDescent="0.2">
      <c r="A1192"/>
      <c r="B1192"/>
      <c r="C1192"/>
      <c r="D1192"/>
      <c r="E1192"/>
      <c r="F1192"/>
      <c r="G1192"/>
      <c r="H1192"/>
      <c r="I1192"/>
      <c r="J1192"/>
      <c r="K1192"/>
      <c r="L1192"/>
    </row>
    <row r="1193" spans="1:12" ht="16" x14ac:dyDescent="0.2">
      <c r="A1193"/>
      <c r="B1193"/>
      <c r="C1193"/>
      <c r="D1193"/>
      <c r="E1193"/>
      <c r="F1193"/>
      <c r="G1193"/>
      <c r="H1193"/>
      <c r="I1193"/>
      <c r="J1193"/>
      <c r="K1193"/>
      <c r="L1193"/>
    </row>
    <row r="1194" spans="1:12" ht="16" x14ac:dyDescent="0.2">
      <c r="A1194"/>
      <c r="B1194"/>
      <c r="C1194"/>
      <c r="D1194"/>
      <c r="E1194"/>
      <c r="F1194"/>
      <c r="G1194"/>
      <c r="H1194"/>
      <c r="I1194"/>
      <c r="J1194"/>
      <c r="K1194"/>
      <c r="L1194"/>
    </row>
    <row r="1195" spans="1:12" ht="16" x14ac:dyDescent="0.2">
      <c r="A1195"/>
      <c r="B1195"/>
      <c r="C1195"/>
      <c r="D1195"/>
      <c r="E1195"/>
      <c r="F1195"/>
      <c r="G1195"/>
      <c r="H1195"/>
      <c r="I1195"/>
      <c r="J1195"/>
      <c r="K1195"/>
      <c r="L1195"/>
    </row>
    <row r="1196" spans="1:12" ht="16" x14ac:dyDescent="0.2">
      <c r="A1196"/>
      <c r="B1196"/>
      <c r="C1196"/>
      <c r="D1196"/>
      <c r="E1196"/>
      <c r="F1196"/>
      <c r="G1196"/>
      <c r="H1196"/>
      <c r="I1196"/>
      <c r="J1196"/>
      <c r="K1196"/>
      <c r="L1196"/>
    </row>
    <row r="1197" spans="1:12" ht="16" x14ac:dyDescent="0.2">
      <c r="A1197"/>
      <c r="B1197"/>
      <c r="C1197"/>
      <c r="D1197"/>
      <c r="E1197"/>
      <c r="F1197"/>
      <c r="G1197"/>
      <c r="H1197"/>
      <c r="I1197"/>
      <c r="J1197"/>
      <c r="K1197"/>
      <c r="L1197"/>
    </row>
    <row r="1198" spans="1:12" ht="16" x14ac:dyDescent="0.2">
      <c r="A1198"/>
      <c r="B1198"/>
      <c r="C1198"/>
      <c r="D1198"/>
      <c r="E1198"/>
      <c r="F1198"/>
      <c r="G1198"/>
      <c r="H1198"/>
      <c r="I1198"/>
      <c r="J1198"/>
      <c r="K1198"/>
      <c r="L1198"/>
    </row>
    <row r="1199" spans="1:12" ht="16" x14ac:dyDescent="0.2">
      <c r="A1199"/>
      <c r="B1199"/>
      <c r="C1199"/>
      <c r="D1199"/>
      <c r="E1199"/>
      <c r="F1199"/>
      <c r="G1199"/>
      <c r="H1199"/>
      <c r="I1199"/>
      <c r="J1199"/>
      <c r="K1199"/>
      <c r="L1199"/>
    </row>
    <row r="1200" spans="1:12" ht="16" x14ac:dyDescent="0.2">
      <c r="A1200"/>
      <c r="B1200"/>
      <c r="C1200"/>
      <c r="D1200"/>
      <c r="E1200"/>
      <c r="F1200"/>
      <c r="G1200"/>
      <c r="H1200"/>
      <c r="I1200"/>
      <c r="J1200"/>
      <c r="K1200"/>
      <c r="L1200"/>
    </row>
    <row r="1201" spans="1:12" ht="16" x14ac:dyDescent="0.2">
      <c r="A1201"/>
      <c r="B1201"/>
      <c r="C1201"/>
      <c r="D1201"/>
      <c r="E1201"/>
      <c r="F1201"/>
      <c r="G1201"/>
      <c r="H1201"/>
      <c r="I1201"/>
      <c r="J1201"/>
      <c r="K1201"/>
      <c r="L1201"/>
    </row>
    <row r="1202" spans="1:12" ht="16" x14ac:dyDescent="0.2">
      <c r="A1202"/>
      <c r="B1202"/>
      <c r="C1202"/>
      <c r="D1202"/>
      <c r="E1202"/>
      <c r="F1202"/>
      <c r="G1202"/>
      <c r="H1202"/>
      <c r="I1202"/>
      <c r="J1202"/>
      <c r="K1202"/>
      <c r="L1202"/>
    </row>
    <row r="1203" spans="1:12" ht="16" x14ac:dyDescent="0.2">
      <c r="A1203"/>
      <c r="B1203"/>
      <c r="C1203"/>
      <c r="D1203"/>
      <c r="E1203"/>
      <c r="F1203"/>
      <c r="G1203"/>
      <c r="H1203"/>
      <c r="I1203"/>
      <c r="J1203"/>
      <c r="K1203"/>
      <c r="L1203"/>
    </row>
    <row r="1204" spans="1:12" ht="16" x14ac:dyDescent="0.2">
      <c r="A1204"/>
      <c r="B1204"/>
      <c r="C1204"/>
      <c r="D1204"/>
      <c r="E1204"/>
      <c r="F1204"/>
      <c r="G1204"/>
      <c r="H1204"/>
      <c r="I1204"/>
      <c r="J1204"/>
      <c r="K1204"/>
      <c r="L1204"/>
    </row>
    <row r="1205" spans="1:12" ht="16" x14ac:dyDescent="0.2">
      <c r="A1205"/>
      <c r="B1205"/>
      <c r="C1205"/>
      <c r="D1205"/>
      <c r="E1205"/>
      <c r="F1205"/>
      <c r="G1205"/>
      <c r="H1205"/>
      <c r="I1205"/>
      <c r="J1205"/>
      <c r="K1205"/>
      <c r="L1205"/>
    </row>
    <row r="1206" spans="1:12" ht="16" x14ac:dyDescent="0.2">
      <c r="A1206"/>
      <c r="B1206"/>
      <c r="C1206"/>
      <c r="D1206"/>
      <c r="E1206"/>
      <c r="F1206"/>
      <c r="G1206"/>
      <c r="H1206"/>
      <c r="I1206"/>
      <c r="J1206"/>
      <c r="K1206"/>
      <c r="L1206"/>
    </row>
    <row r="1207" spans="1:12" ht="16" x14ac:dyDescent="0.2">
      <c r="A1207"/>
      <c r="B1207"/>
      <c r="C1207"/>
      <c r="D1207"/>
      <c r="E1207"/>
      <c r="F1207"/>
      <c r="G1207"/>
      <c r="H1207"/>
      <c r="I1207"/>
      <c r="J1207"/>
      <c r="K1207"/>
      <c r="L1207"/>
    </row>
    <row r="1208" spans="1:12" ht="16" x14ac:dyDescent="0.2">
      <c r="A1208"/>
      <c r="B1208"/>
      <c r="C1208"/>
      <c r="D1208"/>
      <c r="E1208"/>
      <c r="F1208"/>
      <c r="G1208"/>
      <c r="H1208"/>
      <c r="I1208"/>
      <c r="J1208"/>
      <c r="K1208"/>
      <c r="L1208"/>
    </row>
    <row r="1209" spans="1:12" ht="16" x14ac:dyDescent="0.2">
      <c r="A1209"/>
      <c r="B1209"/>
      <c r="C1209"/>
      <c r="D1209"/>
      <c r="E1209"/>
      <c r="F1209"/>
      <c r="G1209"/>
      <c r="H1209"/>
      <c r="I1209"/>
      <c r="J1209"/>
      <c r="K1209"/>
      <c r="L1209"/>
    </row>
    <row r="1210" spans="1:12" ht="16" x14ac:dyDescent="0.2">
      <c r="A1210"/>
      <c r="B1210"/>
      <c r="C1210"/>
      <c r="D1210"/>
      <c r="E1210"/>
      <c r="F1210"/>
      <c r="G1210"/>
      <c r="H1210"/>
      <c r="I1210"/>
      <c r="J1210"/>
      <c r="K1210"/>
      <c r="L1210"/>
    </row>
    <row r="1211" spans="1:12" ht="16" x14ac:dyDescent="0.2">
      <c r="A1211"/>
      <c r="B1211"/>
      <c r="C1211"/>
      <c r="D1211"/>
      <c r="E1211"/>
      <c r="F1211"/>
      <c r="G1211"/>
      <c r="H1211"/>
      <c r="I1211"/>
      <c r="J1211"/>
      <c r="K1211"/>
      <c r="L1211"/>
    </row>
    <row r="1212" spans="1:12" ht="16" x14ac:dyDescent="0.2">
      <c r="A1212"/>
      <c r="B1212"/>
      <c r="C1212"/>
      <c r="D1212"/>
      <c r="E1212"/>
      <c r="F1212"/>
      <c r="G1212"/>
      <c r="H1212"/>
      <c r="I1212"/>
      <c r="J1212"/>
      <c r="K1212"/>
      <c r="L1212"/>
    </row>
    <row r="1213" spans="1:12" ht="16" x14ac:dyDescent="0.2">
      <c r="A1213"/>
      <c r="B1213"/>
      <c r="C1213"/>
      <c r="D1213"/>
      <c r="E1213"/>
      <c r="F1213"/>
      <c r="G1213"/>
      <c r="H1213"/>
      <c r="I1213"/>
      <c r="J1213"/>
      <c r="K1213"/>
      <c r="L1213"/>
    </row>
    <row r="1214" spans="1:12" ht="16" x14ac:dyDescent="0.2">
      <c r="A1214"/>
      <c r="B1214"/>
      <c r="C1214"/>
      <c r="D1214"/>
      <c r="E1214"/>
      <c r="F1214"/>
      <c r="G1214"/>
      <c r="H1214"/>
      <c r="I1214"/>
      <c r="J1214"/>
      <c r="K1214"/>
      <c r="L1214"/>
    </row>
    <row r="1215" spans="1:12" ht="16" x14ac:dyDescent="0.2">
      <c r="A1215"/>
      <c r="B1215"/>
      <c r="C1215"/>
      <c r="D1215"/>
      <c r="E1215"/>
      <c r="F1215"/>
      <c r="G1215"/>
      <c r="H1215"/>
      <c r="I1215"/>
      <c r="J1215"/>
      <c r="K1215"/>
      <c r="L1215"/>
    </row>
    <row r="1216" spans="1:12" ht="16" x14ac:dyDescent="0.2">
      <c r="A1216"/>
      <c r="B1216"/>
      <c r="C1216"/>
      <c r="D1216"/>
      <c r="E1216"/>
      <c r="F1216"/>
      <c r="G1216"/>
      <c r="H1216"/>
      <c r="I1216"/>
      <c r="J1216"/>
      <c r="K1216"/>
      <c r="L1216"/>
    </row>
    <row r="1217" spans="1:12" ht="16" x14ac:dyDescent="0.2">
      <c r="A1217"/>
      <c r="B1217"/>
      <c r="C1217"/>
      <c r="D1217"/>
      <c r="E1217"/>
      <c r="F1217"/>
      <c r="G1217"/>
      <c r="H1217"/>
      <c r="I1217"/>
      <c r="J1217"/>
      <c r="K1217"/>
      <c r="L1217"/>
    </row>
    <row r="1218" spans="1:12" ht="16" x14ac:dyDescent="0.2">
      <c r="A1218"/>
      <c r="B1218"/>
      <c r="C1218"/>
      <c r="D1218"/>
      <c r="E1218"/>
      <c r="F1218"/>
      <c r="G1218"/>
      <c r="H1218"/>
      <c r="I1218"/>
      <c r="J1218"/>
      <c r="K1218"/>
      <c r="L1218"/>
    </row>
    <row r="1219" spans="1:12" ht="16" x14ac:dyDescent="0.2">
      <c r="A1219"/>
      <c r="B1219"/>
      <c r="C1219"/>
      <c r="D1219"/>
      <c r="E1219"/>
      <c r="F1219"/>
      <c r="G1219"/>
      <c r="H1219"/>
      <c r="I1219"/>
      <c r="J1219"/>
      <c r="K1219"/>
      <c r="L1219"/>
    </row>
    <row r="1220" spans="1:12" ht="16" x14ac:dyDescent="0.2">
      <c r="A1220"/>
      <c r="B1220"/>
      <c r="C1220"/>
      <c r="D1220"/>
      <c r="E1220"/>
      <c r="F1220"/>
      <c r="G1220"/>
      <c r="H1220"/>
      <c r="I1220"/>
      <c r="J1220"/>
      <c r="K1220"/>
      <c r="L1220"/>
    </row>
    <row r="1221" spans="1:12" ht="16" x14ac:dyDescent="0.2">
      <c r="A1221"/>
      <c r="B1221"/>
      <c r="C1221"/>
      <c r="D1221"/>
      <c r="E1221"/>
      <c r="F1221"/>
      <c r="G1221"/>
      <c r="H1221"/>
      <c r="I1221"/>
      <c r="J1221"/>
      <c r="K1221"/>
      <c r="L1221"/>
    </row>
    <row r="1222" spans="1:12" ht="16" x14ac:dyDescent="0.2">
      <c r="A1222"/>
      <c r="B1222"/>
      <c r="C1222"/>
      <c r="D1222"/>
      <c r="E1222"/>
      <c r="F1222"/>
      <c r="G1222"/>
      <c r="H1222"/>
      <c r="I1222"/>
      <c r="J1222"/>
      <c r="K1222"/>
      <c r="L1222"/>
    </row>
    <row r="1223" spans="1:12" ht="16" x14ac:dyDescent="0.2">
      <c r="A1223"/>
      <c r="B1223"/>
      <c r="C1223"/>
      <c r="D1223"/>
      <c r="E1223"/>
      <c r="F1223"/>
      <c r="G1223"/>
      <c r="H1223"/>
      <c r="I1223"/>
      <c r="J1223"/>
      <c r="K1223"/>
      <c r="L1223"/>
    </row>
    <row r="1224" spans="1:12" ht="16" x14ac:dyDescent="0.2">
      <c r="A1224"/>
      <c r="B1224"/>
      <c r="C1224"/>
      <c r="D1224"/>
      <c r="E1224"/>
      <c r="F1224"/>
      <c r="G1224"/>
      <c r="H1224"/>
      <c r="I1224"/>
      <c r="J1224"/>
      <c r="K1224"/>
      <c r="L1224"/>
    </row>
    <row r="1225" spans="1:12" ht="16" x14ac:dyDescent="0.2">
      <c r="A1225"/>
      <c r="B1225"/>
      <c r="C1225"/>
      <c r="D1225"/>
      <c r="E1225"/>
      <c r="F1225"/>
      <c r="G1225"/>
      <c r="H1225"/>
      <c r="I1225"/>
      <c r="J1225"/>
      <c r="K1225"/>
      <c r="L1225"/>
    </row>
    <row r="1226" spans="1:12" ht="16" x14ac:dyDescent="0.2">
      <c r="A1226"/>
      <c r="B1226"/>
      <c r="C1226"/>
      <c r="D1226"/>
      <c r="E1226"/>
      <c r="F1226"/>
      <c r="G1226"/>
      <c r="H1226"/>
      <c r="I1226"/>
      <c r="J1226"/>
      <c r="K1226"/>
      <c r="L1226"/>
    </row>
    <row r="1227" spans="1:12" ht="16" x14ac:dyDescent="0.2">
      <c r="A1227"/>
      <c r="B1227"/>
      <c r="C1227"/>
      <c r="D1227"/>
      <c r="E1227"/>
      <c r="F1227"/>
      <c r="G1227"/>
      <c r="H1227"/>
      <c r="I1227"/>
      <c r="J1227"/>
      <c r="K1227"/>
      <c r="L1227"/>
    </row>
    <row r="1228" spans="1:12" ht="16" x14ac:dyDescent="0.2">
      <c r="A1228"/>
      <c r="B1228"/>
      <c r="C1228"/>
      <c r="D1228"/>
      <c r="E1228"/>
      <c r="F1228"/>
      <c r="G1228"/>
      <c r="H1228"/>
      <c r="I1228"/>
      <c r="J1228"/>
      <c r="K1228"/>
      <c r="L1228"/>
    </row>
    <row r="1229" spans="1:12" ht="16" x14ac:dyDescent="0.2">
      <c r="A1229"/>
      <c r="B1229"/>
      <c r="C1229"/>
      <c r="D1229"/>
      <c r="E1229"/>
      <c r="F1229"/>
      <c r="G1229"/>
      <c r="H1229"/>
      <c r="I1229"/>
      <c r="J1229"/>
      <c r="K1229"/>
      <c r="L1229"/>
    </row>
    <row r="1230" spans="1:12" ht="16" x14ac:dyDescent="0.2">
      <c r="A1230"/>
      <c r="B1230"/>
      <c r="C1230"/>
      <c r="D1230"/>
      <c r="E1230"/>
      <c r="F1230"/>
      <c r="G1230"/>
      <c r="H1230"/>
      <c r="I1230"/>
      <c r="J1230"/>
      <c r="K1230"/>
      <c r="L1230"/>
    </row>
    <row r="1231" spans="1:12" ht="16" x14ac:dyDescent="0.2">
      <c r="A1231"/>
      <c r="B1231"/>
      <c r="C1231"/>
      <c r="D1231"/>
      <c r="E1231"/>
      <c r="F1231"/>
      <c r="G1231"/>
      <c r="H1231"/>
      <c r="I1231"/>
      <c r="J1231"/>
      <c r="K1231"/>
      <c r="L1231"/>
    </row>
    <row r="1232" spans="1:12" ht="16" x14ac:dyDescent="0.2">
      <c r="A1232"/>
      <c r="B1232"/>
      <c r="C1232"/>
      <c r="D1232"/>
      <c r="E1232"/>
      <c r="F1232"/>
      <c r="G1232"/>
      <c r="H1232"/>
      <c r="I1232"/>
      <c r="J1232"/>
      <c r="K1232"/>
      <c r="L1232"/>
    </row>
    <row r="1233" spans="1:12" ht="16" x14ac:dyDescent="0.2">
      <c r="A1233"/>
      <c r="B1233"/>
      <c r="C1233"/>
      <c r="D1233"/>
      <c r="E1233"/>
      <c r="F1233"/>
      <c r="G1233"/>
      <c r="H1233"/>
      <c r="I1233"/>
      <c r="J1233"/>
      <c r="K1233"/>
      <c r="L1233"/>
    </row>
    <row r="1234" spans="1:12" ht="16" x14ac:dyDescent="0.2">
      <c r="A1234"/>
      <c r="B1234"/>
      <c r="C1234"/>
      <c r="D1234"/>
      <c r="E1234"/>
      <c r="F1234"/>
      <c r="G1234"/>
      <c r="H1234"/>
      <c r="I1234"/>
      <c r="J1234"/>
      <c r="K1234"/>
      <c r="L1234"/>
    </row>
    <row r="1235" spans="1:12" ht="16" x14ac:dyDescent="0.2">
      <c r="A1235"/>
      <c r="B1235"/>
      <c r="C1235"/>
      <c r="D1235"/>
      <c r="E1235"/>
      <c r="F1235"/>
      <c r="G1235"/>
      <c r="H1235"/>
      <c r="I1235"/>
      <c r="J1235"/>
      <c r="K1235"/>
      <c r="L1235"/>
    </row>
    <row r="1236" spans="1:12" ht="16" x14ac:dyDescent="0.2">
      <c r="A1236"/>
      <c r="B1236"/>
      <c r="C1236"/>
      <c r="D1236"/>
      <c r="E1236"/>
      <c r="F1236"/>
      <c r="G1236"/>
      <c r="H1236"/>
      <c r="I1236"/>
      <c r="J1236"/>
      <c r="K1236"/>
      <c r="L1236"/>
    </row>
    <row r="1237" spans="1:12" ht="16" x14ac:dyDescent="0.2">
      <c r="A1237"/>
      <c r="B1237"/>
      <c r="C1237"/>
      <c r="D1237"/>
      <c r="E1237"/>
      <c r="F1237"/>
      <c r="G1237"/>
      <c r="H1237"/>
      <c r="I1237"/>
      <c r="J1237"/>
      <c r="K1237"/>
      <c r="L1237"/>
    </row>
    <row r="1238" spans="1:12" ht="16" x14ac:dyDescent="0.2">
      <c r="A1238"/>
      <c r="B1238"/>
      <c r="C1238"/>
      <c r="D1238"/>
      <c r="E1238"/>
      <c r="F1238"/>
      <c r="G1238"/>
      <c r="H1238"/>
      <c r="I1238"/>
      <c r="J1238"/>
      <c r="K1238"/>
      <c r="L1238"/>
    </row>
    <row r="1239" spans="1:12" ht="16" x14ac:dyDescent="0.2">
      <c r="A1239"/>
      <c r="B1239"/>
      <c r="C1239"/>
      <c r="D1239"/>
      <c r="E1239"/>
      <c r="F1239"/>
      <c r="G1239"/>
      <c r="H1239"/>
      <c r="I1239"/>
      <c r="J1239"/>
      <c r="K1239"/>
      <c r="L1239"/>
    </row>
    <row r="1240" spans="1:12" ht="16" x14ac:dyDescent="0.2">
      <c r="A1240"/>
      <c r="B1240"/>
      <c r="C1240"/>
      <c r="D1240"/>
      <c r="E1240"/>
      <c r="F1240"/>
      <c r="G1240"/>
      <c r="H1240"/>
      <c r="I1240"/>
      <c r="J1240"/>
      <c r="K1240"/>
      <c r="L1240"/>
    </row>
    <row r="1241" spans="1:12" ht="16" x14ac:dyDescent="0.2">
      <c r="A1241"/>
      <c r="B1241"/>
      <c r="C1241"/>
      <c r="D1241"/>
      <c r="E1241"/>
      <c r="F1241"/>
      <c r="G1241"/>
      <c r="H1241"/>
      <c r="I1241"/>
      <c r="J1241"/>
      <c r="K1241"/>
      <c r="L1241"/>
    </row>
    <row r="1242" spans="1:12" ht="16" x14ac:dyDescent="0.2">
      <c r="A1242"/>
      <c r="B1242"/>
      <c r="C1242"/>
      <c r="D1242"/>
      <c r="E1242"/>
      <c r="F1242"/>
      <c r="G1242"/>
      <c r="H1242"/>
      <c r="I1242"/>
      <c r="J1242"/>
      <c r="K1242"/>
      <c r="L1242"/>
    </row>
    <row r="1243" spans="1:12" ht="16" x14ac:dyDescent="0.2">
      <c r="A1243"/>
      <c r="B1243"/>
      <c r="C1243"/>
      <c r="D1243"/>
      <c r="E1243"/>
      <c r="F1243"/>
      <c r="G1243"/>
      <c r="H1243"/>
      <c r="I1243"/>
      <c r="J1243"/>
      <c r="K1243"/>
      <c r="L1243"/>
    </row>
    <row r="1244" spans="1:12" ht="16" x14ac:dyDescent="0.2">
      <c r="A1244"/>
      <c r="B1244"/>
      <c r="C1244"/>
      <c r="D1244"/>
      <c r="E1244"/>
      <c r="F1244"/>
      <c r="G1244"/>
      <c r="H1244"/>
      <c r="I1244"/>
      <c r="J1244"/>
      <c r="K1244"/>
      <c r="L1244"/>
    </row>
    <row r="1245" spans="1:12" ht="16" x14ac:dyDescent="0.2">
      <c r="A1245"/>
      <c r="B1245"/>
      <c r="C1245"/>
      <c r="D1245"/>
      <c r="E1245"/>
      <c r="F1245"/>
      <c r="G1245"/>
      <c r="H1245"/>
      <c r="I1245"/>
      <c r="J1245"/>
      <c r="K1245"/>
      <c r="L1245"/>
    </row>
    <row r="1246" spans="1:12" ht="16" x14ac:dyDescent="0.2">
      <c r="A1246"/>
      <c r="B1246"/>
      <c r="C1246"/>
      <c r="D1246"/>
      <c r="E1246"/>
      <c r="F1246"/>
      <c r="G1246"/>
      <c r="H1246"/>
      <c r="I1246"/>
      <c r="J1246"/>
      <c r="K1246"/>
      <c r="L1246"/>
    </row>
    <row r="1247" spans="1:12" ht="16" x14ac:dyDescent="0.2">
      <c r="A1247"/>
      <c r="B1247"/>
      <c r="C1247"/>
      <c r="D1247"/>
      <c r="E1247"/>
      <c r="F1247"/>
      <c r="G1247"/>
      <c r="H1247"/>
      <c r="I1247"/>
      <c r="J1247"/>
      <c r="K1247"/>
      <c r="L1247"/>
    </row>
    <row r="1248" spans="1:12" ht="16" x14ac:dyDescent="0.2">
      <c r="A1248"/>
      <c r="B1248"/>
      <c r="C1248"/>
      <c r="D1248"/>
      <c r="E1248"/>
      <c r="F1248"/>
      <c r="G1248"/>
      <c r="H1248"/>
      <c r="I1248"/>
      <c r="J1248"/>
      <c r="K1248"/>
      <c r="L1248"/>
    </row>
    <row r="1249" spans="1:12" ht="16" x14ac:dyDescent="0.2">
      <c r="A1249"/>
      <c r="B1249"/>
      <c r="C1249"/>
      <c r="D1249"/>
      <c r="E1249"/>
      <c r="F1249"/>
      <c r="G1249"/>
      <c r="H1249"/>
      <c r="I1249"/>
      <c r="J1249"/>
      <c r="K1249"/>
      <c r="L1249"/>
    </row>
    <row r="1250" spans="1:12" ht="16" x14ac:dyDescent="0.2">
      <c r="A1250"/>
      <c r="B1250"/>
      <c r="C1250"/>
      <c r="D1250"/>
      <c r="E1250"/>
      <c r="F1250"/>
      <c r="G1250"/>
      <c r="H1250"/>
      <c r="I1250"/>
      <c r="J1250"/>
      <c r="K1250"/>
      <c r="L1250"/>
    </row>
    <row r="1251" spans="1:12" ht="16" x14ac:dyDescent="0.2">
      <c r="A1251"/>
      <c r="B1251"/>
      <c r="C1251"/>
      <c r="D1251"/>
      <c r="E1251"/>
      <c r="F1251"/>
      <c r="G1251"/>
      <c r="H1251"/>
      <c r="I1251"/>
      <c r="J1251"/>
      <c r="K1251"/>
      <c r="L1251"/>
    </row>
    <row r="1252" spans="1:12" ht="16" x14ac:dyDescent="0.2">
      <c r="A1252"/>
      <c r="B1252"/>
      <c r="C1252"/>
      <c r="D1252"/>
      <c r="E1252"/>
      <c r="F1252"/>
      <c r="G1252"/>
      <c r="H1252"/>
      <c r="I1252"/>
      <c r="J1252"/>
      <c r="K1252"/>
      <c r="L1252"/>
    </row>
    <row r="1253" spans="1:12" ht="16" x14ac:dyDescent="0.2">
      <c r="A1253"/>
      <c r="B1253"/>
      <c r="C1253"/>
      <c r="D1253"/>
      <c r="E1253"/>
      <c r="F1253"/>
      <c r="G1253"/>
      <c r="H1253"/>
      <c r="I1253"/>
      <c r="J1253"/>
      <c r="K1253"/>
      <c r="L1253"/>
    </row>
    <row r="1254" spans="1:12" ht="16" x14ac:dyDescent="0.2">
      <c r="A1254"/>
      <c r="B1254"/>
      <c r="C1254"/>
      <c r="D1254"/>
      <c r="E1254"/>
      <c r="F1254"/>
      <c r="G1254"/>
      <c r="H1254"/>
      <c r="I1254"/>
      <c r="J1254"/>
      <c r="K1254"/>
      <c r="L1254"/>
    </row>
    <row r="1255" spans="1:12" ht="16" x14ac:dyDescent="0.2">
      <c r="A1255"/>
      <c r="B1255"/>
      <c r="C1255"/>
      <c r="D1255"/>
      <c r="E1255"/>
      <c r="F1255"/>
      <c r="G1255"/>
      <c r="H1255"/>
      <c r="I1255"/>
      <c r="J1255"/>
      <c r="K1255"/>
      <c r="L1255"/>
    </row>
    <row r="1256" spans="1:12" ht="16" x14ac:dyDescent="0.2">
      <c r="A1256"/>
      <c r="B1256"/>
      <c r="C1256"/>
      <c r="D1256"/>
      <c r="E1256"/>
      <c r="F1256"/>
      <c r="G1256"/>
      <c r="H1256"/>
      <c r="I1256"/>
      <c r="J1256"/>
      <c r="K1256"/>
      <c r="L1256"/>
    </row>
    <row r="1257" spans="1:12" ht="16" x14ac:dyDescent="0.2">
      <c r="A1257"/>
      <c r="B1257"/>
      <c r="C1257"/>
      <c r="D1257"/>
      <c r="E1257"/>
      <c r="F1257"/>
      <c r="G1257"/>
      <c r="H1257"/>
      <c r="I1257"/>
      <c r="J1257"/>
      <c r="K1257"/>
      <c r="L1257"/>
    </row>
    <row r="1258" spans="1:12" ht="16" x14ac:dyDescent="0.2">
      <c r="A1258"/>
      <c r="B1258"/>
      <c r="C1258"/>
      <c r="D1258"/>
      <c r="E1258"/>
      <c r="F1258"/>
      <c r="G1258"/>
      <c r="H1258"/>
      <c r="I1258"/>
      <c r="J1258"/>
      <c r="K1258"/>
      <c r="L1258"/>
    </row>
    <row r="1259" spans="1:12" ht="16" x14ac:dyDescent="0.2">
      <c r="A1259"/>
      <c r="B1259"/>
      <c r="C1259"/>
      <c r="D1259"/>
      <c r="E1259"/>
      <c r="F1259"/>
      <c r="G1259"/>
      <c r="H1259"/>
      <c r="I1259"/>
      <c r="J1259"/>
      <c r="K1259"/>
      <c r="L1259"/>
    </row>
    <row r="1260" spans="1:12" ht="16" x14ac:dyDescent="0.2">
      <c r="A1260"/>
      <c r="B1260"/>
      <c r="C1260"/>
      <c r="D1260"/>
      <c r="E1260"/>
      <c r="F1260"/>
      <c r="G1260"/>
      <c r="H1260"/>
      <c r="I1260"/>
      <c r="J1260"/>
      <c r="K1260"/>
      <c r="L1260"/>
    </row>
    <row r="1261" spans="1:12" ht="16" x14ac:dyDescent="0.2">
      <c r="A1261"/>
      <c r="B1261"/>
      <c r="C1261"/>
      <c r="D1261"/>
      <c r="E1261"/>
      <c r="F1261"/>
      <c r="G1261"/>
      <c r="H1261"/>
      <c r="I1261"/>
      <c r="J1261"/>
      <c r="K1261"/>
      <c r="L1261"/>
    </row>
    <row r="1262" spans="1:12" ht="16" x14ac:dyDescent="0.2">
      <c r="A1262"/>
      <c r="B1262"/>
      <c r="C1262"/>
      <c r="D1262"/>
      <c r="E1262"/>
      <c r="F1262"/>
      <c r="G1262"/>
      <c r="H1262"/>
      <c r="I1262"/>
      <c r="J1262"/>
      <c r="K1262"/>
      <c r="L1262"/>
    </row>
    <row r="1263" spans="1:12" ht="16" x14ac:dyDescent="0.2">
      <c r="A1263"/>
      <c r="B1263"/>
      <c r="C1263"/>
      <c r="D1263"/>
      <c r="E1263"/>
      <c r="F1263"/>
      <c r="G1263"/>
      <c r="H1263"/>
      <c r="I1263"/>
      <c r="J1263"/>
      <c r="K1263"/>
      <c r="L1263"/>
    </row>
    <row r="1264" spans="1:12" ht="16" x14ac:dyDescent="0.2">
      <c r="A1264"/>
      <c r="B1264"/>
      <c r="C1264"/>
      <c r="D1264"/>
      <c r="E1264"/>
      <c r="F1264"/>
      <c r="G1264"/>
      <c r="H1264"/>
      <c r="I1264"/>
      <c r="J1264"/>
      <c r="K1264"/>
      <c r="L1264"/>
    </row>
    <row r="1265" spans="1:12" ht="16" x14ac:dyDescent="0.2">
      <c r="A1265"/>
      <c r="B1265"/>
      <c r="C1265"/>
      <c r="D1265"/>
      <c r="E1265"/>
      <c r="F1265"/>
      <c r="G1265"/>
      <c r="H1265"/>
      <c r="I1265"/>
      <c r="J1265"/>
      <c r="K1265"/>
      <c r="L1265"/>
    </row>
    <row r="1266" spans="1:12" ht="16" x14ac:dyDescent="0.2">
      <c r="A1266"/>
      <c r="B1266"/>
      <c r="C1266"/>
      <c r="D1266"/>
      <c r="E1266"/>
      <c r="F1266"/>
      <c r="G1266"/>
      <c r="H1266"/>
      <c r="I1266"/>
      <c r="J1266"/>
      <c r="K1266"/>
      <c r="L1266"/>
    </row>
    <row r="1267" spans="1:12" ht="16" x14ac:dyDescent="0.2">
      <c r="A1267"/>
      <c r="B1267"/>
      <c r="C1267"/>
      <c r="D1267"/>
      <c r="E1267"/>
      <c r="F1267"/>
      <c r="G1267"/>
      <c r="H1267"/>
      <c r="I1267"/>
      <c r="J1267"/>
      <c r="K1267"/>
      <c r="L1267"/>
    </row>
    <row r="1268" spans="1:12" ht="16" x14ac:dyDescent="0.2">
      <c r="A1268"/>
      <c r="B1268"/>
      <c r="C1268"/>
      <c r="D1268"/>
      <c r="E1268"/>
      <c r="F1268"/>
      <c r="G1268"/>
      <c r="H1268"/>
      <c r="I1268"/>
      <c r="J1268"/>
      <c r="K1268"/>
      <c r="L1268"/>
    </row>
    <row r="1269" spans="1:12" ht="16" x14ac:dyDescent="0.2">
      <c r="A1269"/>
      <c r="B1269"/>
      <c r="C1269"/>
      <c r="D1269"/>
      <c r="E1269"/>
      <c r="F1269"/>
      <c r="G1269"/>
      <c r="H1269"/>
      <c r="I1269"/>
      <c r="J1269"/>
      <c r="K1269"/>
      <c r="L1269"/>
    </row>
    <row r="1270" spans="1:12" ht="16" x14ac:dyDescent="0.2">
      <c r="A1270"/>
      <c r="B1270"/>
      <c r="C1270"/>
      <c r="D1270"/>
      <c r="E1270"/>
      <c r="F1270"/>
      <c r="G1270"/>
      <c r="H1270"/>
      <c r="I1270"/>
      <c r="J1270"/>
      <c r="K1270"/>
      <c r="L1270"/>
    </row>
    <row r="1271" spans="1:12" ht="16" x14ac:dyDescent="0.2">
      <c r="A1271"/>
      <c r="B1271"/>
      <c r="C1271"/>
      <c r="D1271"/>
      <c r="E1271"/>
      <c r="F1271"/>
      <c r="G1271"/>
      <c r="H1271"/>
      <c r="I1271"/>
      <c r="J1271"/>
      <c r="K1271"/>
      <c r="L1271"/>
    </row>
    <row r="1272" spans="1:12" ht="16" x14ac:dyDescent="0.2">
      <c r="A1272"/>
      <c r="B1272"/>
      <c r="C1272"/>
      <c r="D1272"/>
      <c r="E1272"/>
      <c r="F1272"/>
      <c r="G1272"/>
      <c r="H1272"/>
      <c r="I1272"/>
      <c r="J1272"/>
      <c r="K1272"/>
      <c r="L1272"/>
    </row>
    <row r="1273" spans="1:12" ht="16" x14ac:dyDescent="0.2">
      <c r="A1273"/>
      <c r="B1273"/>
      <c r="C1273"/>
      <c r="D1273"/>
      <c r="E1273"/>
      <c r="F1273"/>
      <c r="G1273"/>
      <c r="H1273"/>
      <c r="I1273"/>
      <c r="J1273"/>
      <c r="K1273"/>
      <c r="L1273"/>
    </row>
    <row r="1274" spans="1:12" ht="16" x14ac:dyDescent="0.2">
      <c r="A1274"/>
      <c r="B1274"/>
      <c r="C1274"/>
      <c r="D1274"/>
      <c r="E1274"/>
      <c r="F1274"/>
      <c r="G1274"/>
      <c r="H1274"/>
      <c r="I1274"/>
      <c r="J1274"/>
      <c r="K1274"/>
      <c r="L1274"/>
    </row>
    <row r="1275" spans="1:12" ht="16" x14ac:dyDescent="0.2">
      <c r="A1275"/>
      <c r="B1275"/>
      <c r="C1275"/>
      <c r="D1275"/>
      <c r="E1275"/>
      <c r="F1275"/>
      <c r="G1275"/>
      <c r="H1275"/>
      <c r="I1275"/>
      <c r="J1275"/>
      <c r="K1275"/>
      <c r="L1275"/>
    </row>
    <row r="1276" spans="1:12" ht="16" x14ac:dyDescent="0.2">
      <c r="A1276"/>
      <c r="B1276"/>
      <c r="C1276"/>
      <c r="D1276"/>
      <c r="E1276"/>
      <c r="F1276"/>
      <c r="G1276"/>
      <c r="H1276"/>
      <c r="I1276"/>
      <c r="J1276"/>
      <c r="K1276"/>
      <c r="L1276"/>
    </row>
    <row r="1277" spans="1:12" ht="16" x14ac:dyDescent="0.2">
      <c r="A1277"/>
      <c r="B1277"/>
      <c r="C1277"/>
      <c r="D1277"/>
      <c r="E1277"/>
      <c r="F1277"/>
      <c r="G1277"/>
      <c r="H1277"/>
      <c r="I1277"/>
      <c r="J1277"/>
      <c r="K1277"/>
      <c r="L1277"/>
    </row>
    <row r="1278" spans="1:12" ht="16" x14ac:dyDescent="0.2">
      <c r="A1278"/>
      <c r="B1278"/>
      <c r="C1278"/>
      <c r="D1278"/>
      <c r="E1278"/>
      <c r="F1278"/>
      <c r="G1278"/>
      <c r="H1278"/>
      <c r="I1278"/>
      <c r="J1278"/>
      <c r="K1278"/>
      <c r="L1278"/>
    </row>
    <row r="1279" spans="1:12" ht="16" x14ac:dyDescent="0.2">
      <c r="A1279"/>
      <c r="B1279"/>
      <c r="C1279"/>
      <c r="D1279"/>
      <c r="E1279"/>
      <c r="F1279"/>
      <c r="G1279"/>
      <c r="H1279"/>
      <c r="I1279"/>
      <c r="J1279"/>
      <c r="K1279"/>
      <c r="L1279"/>
    </row>
    <row r="1280" spans="1:12" ht="16" x14ac:dyDescent="0.2">
      <c r="A1280"/>
      <c r="B1280"/>
      <c r="C1280"/>
      <c r="D1280"/>
      <c r="E1280"/>
      <c r="F1280"/>
      <c r="G1280"/>
      <c r="H1280"/>
      <c r="I1280"/>
      <c r="J1280"/>
      <c r="K1280"/>
      <c r="L1280"/>
    </row>
    <row r="1281" spans="1:12" ht="16" x14ac:dyDescent="0.2">
      <c r="A1281"/>
      <c r="B1281"/>
      <c r="C1281"/>
      <c r="D1281"/>
      <c r="E1281"/>
      <c r="F1281"/>
      <c r="G1281"/>
      <c r="H1281"/>
      <c r="I1281"/>
      <c r="J1281"/>
      <c r="K1281"/>
      <c r="L1281"/>
    </row>
    <row r="1282" spans="1:12" ht="16" x14ac:dyDescent="0.2">
      <c r="A1282"/>
      <c r="B1282"/>
      <c r="C1282"/>
      <c r="D1282"/>
      <c r="E1282"/>
      <c r="F1282"/>
      <c r="G1282"/>
      <c r="H1282"/>
      <c r="I1282"/>
      <c r="J1282"/>
      <c r="K1282"/>
      <c r="L1282"/>
    </row>
    <row r="1283" spans="1:12" ht="16" x14ac:dyDescent="0.2">
      <c r="A1283"/>
      <c r="B1283"/>
      <c r="C1283"/>
      <c r="D1283"/>
      <c r="E1283"/>
      <c r="F1283"/>
      <c r="G1283"/>
      <c r="H1283"/>
      <c r="I1283"/>
      <c r="J1283"/>
      <c r="K1283"/>
      <c r="L1283"/>
    </row>
    <row r="1284" spans="1:12" ht="16" x14ac:dyDescent="0.2">
      <c r="A1284"/>
      <c r="B1284"/>
      <c r="C1284"/>
      <c r="D1284"/>
      <c r="E1284"/>
      <c r="F1284"/>
      <c r="G1284"/>
      <c r="H1284"/>
      <c r="I1284"/>
      <c r="J1284"/>
      <c r="K1284"/>
      <c r="L1284"/>
    </row>
    <row r="1285" spans="1:12" ht="16" x14ac:dyDescent="0.2">
      <c r="A1285"/>
      <c r="B1285"/>
      <c r="C1285"/>
      <c r="D1285"/>
      <c r="E1285"/>
      <c r="F1285"/>
      <c r="G1285"/>
      <c r="H1285"/>
      <c r="I1285"/>
      <c r="J1285"/>
      <c r="K1285"/>
      <c r="L1285"/>
    </row>
    <row r="1286" spans="1:12" ht="16" x14ac:dyDescent="0.2">
      <c r="A1286"/>
      <c r="B1286"/>
      <c r="C1286"/>
      <c r="D1286"/>
      <c r="E1286"/>
      <c r="F1286"/>
      <c r="G1286"/>
      <c r="H1286"/>
      <c r="I1286"/>
      <c r="J1286"/>
      <c r="K1286"/>
      <c r="L1286"/>
    </row>
    <row r="1287" spans="1:12" ht="16" x14ac:dyDescent="0.2">
      <c r="A1287"/>
      <c r="B1287"/>
      <c r="C1287"/>
      <c r="D1287"/>
      <c r="E1287"/>
      <c r="F1287"/>
      <c r="G1287"/>
      <c r="H1287"/>
      <c r="I1287"/>
      <c r="J1287"/>
      <c r="K1287"/>
      <c r="L1287"/>
    </row>
    <row r="1288" spans="1:12" ht="16" x14ac:dyDescent="0.2">
      <c r="A1288"/>
      <c r="B1288"/>
      <c r="C1288"/>
      <c r="D1288"/>
      <c r="E1288"/>
      <c r="F1288"/>
      <c r="G1288"/>
      <c r="H1288"/>
      <c r="I1288"/>
      <c r="J1288"/>
      <c r="K1288"/>
      <c r="L1288"/>
    </row>
    <row r="1289" spans="1:12" ht="16" x14ac:dyDescent="0.2">
      <c r="A1289"/>
      <c r="B1289"/>
      <c r="C1289"/>
      <c r="D1289"/>
      <c r="E1289"/>
      <c r="F1289"/>
      <c r="G1289"/>
      <c r="H1289"/>
      <c r="I1289"/>
      <c r="J1289"/>
      <c r="K1289"/>
      <c r="L1289"/>
    </row>
    <row r="1290" spans="1:12" ht="16" x14ac:dyDescent="0.2">
      <c r="A1290"/>
      <c r="B1290"/>
      <c r="C1290"/>
      <c r="D1290"/>
      <c r="E1290"/>
      <c r="F1290"/>
      <c r="G1290"/>
      <c r="H1290"/>
      <c r="I1290"/>
      <c r="J1290"/>
      <c r="K1290"/>
      <c r="L1290"/>
    </row>
    <row r="1291" spans="1:12" ht="16" x14ac:dyDescent="0.2">
      <c r="A1291"/>
      <c r="B1291"/>
      <c r="C1291"/>
      <c r="D1291"/>
      <c r="E1291"/>
      <c r="F1291"/>
      <c r="G1291"/>
      <c r="H1291"/>
      <c r="I1291"/>
      <c r="J1291"/>
      <c r="K1291"/>
      <c r="L1291"/>
    </row>
    <row r="1292" spans="1:12" ht="16" x14ac:dyDescent="0.2">
      <c r="A1292"/>
      <c r="B1292"/>
      <c r="C1292"/>
      <c r="D1292"/>
      <c r="E1292"/>
      <c r="F1292"/>
      <c r="G1292"/>
      <c r="H1292"/>
      <c r="I1292"/>
      <c r="J1292"/>
      <c r="K1292"/>
      <c r="L1292"/>
    </row>
    <row r="1293" spans="1:12" ht="16" x14ac:dyDescent="0.2">
      <c r="A1293"/>
      <c r="B1293"/>
      <c r="C1293"/>
      <c r="D1293"/>
      <c r="E1293"/>
      <c r="F1293"/>
      <c r="G1293"/>
      <c r="H1293"/>
      <c r="I1293"/>
      <c r="J1293"/>
      <c r="K1293"/>
      <c r="L1293"/>
    </row>
    <row r="1294" spans="1:12" ht="16" x14ac:dyDescent="0.2">
      <c r="A1294"/>
      <c r="B1294"/>
      <c r="C1294"/>
      <c r="D1294"/>
      <c r="E1294"/>
      <c r="F1294"/>
      <c r="G1294"/>
      <c r="H1294"/>
      <c r="I1294"/>
      <c r="J1294"/>
      <c r="K1294"/>
      <c r="L1294"/>
    </row>
    <row r="1295" spans="1:12" ht="16" x14ac:dyDescent="0.2">
      <c r="A1295"/>
      <c r="B1295"/>
      <c r="C1295"/>
      <c r="D1295"/>
      <c r="E1295"/>
      <c r="F1295"/>
      <c r="G1295"/>
      <c r="H1295"/>
      <c r="I1295"/>
      <c r="J1295"/>
      <c r="K1295"/>
      <c r="L1295"/>
    </row>
    <row r="1296" spans="1:12" ht="16" x14ac:dyDescent="0.2">
      <c r="A1296"/>
      <c r="B1296"/>
      <c r="C1296"/>
      <c r="D1296"/>
      <c r="E1296"/>
      <c r="F1296"/>
      <c r="G1296"/>
      <c r="H1296"/>
      <c r="I1296"/>
      <c r="J1296"/>
      <c r="K1296"/>
      <c r="L1296"/>
    </row>
    <row r="1297" spans="1:12" ht="16" x14ac:dyDescent="0.2">
      <c r="A1297"/>
      <c r="B1297"/>
      <c r="C1297"/>
      <c r="D1297"/>
      <c r="E1297"/>
      <c r="F1297"/>
      <c r="G1297"/>
      <c r="H1297"/>
      <c r="I1297"/>
      <c r="J1297"/>
      <c r="K1297"/>
      <c r="L1297"/>
    </row>
    <row r="1298" spans="1:12" ht="16" x14ac:dyDescent="0.2">
      <c r="A1298"/>
      <c r="B1298"/>
      <c r="C1298"/>
      <c r="D1298"/>
      <c r="E1298"/>
      <c r="F1298"/>
      <c r="G1298"/>
      <c r="H1298"/>
      <c r="I1298"/>
      <c r="J1298"/>
      <c r="K1298"/>
      <c r="L1298"/>
    </row>
    <row r="1299" spans="1:12" ht="16" x14ac:dyDescent="0.2">
      <c r="A1299"/>
      <c r="B1299"/>
      <c r="C1299"/>
      <c r="D1299"/>
      <c r="E1299"/>
      <c r="F1299"/>
      <c r="G1299"/>
      <c r="H1299"/>
      <c r="I1299"/>
      <c r="J1299"/>
      <c r="K1299"/>
      <c r="L1299"/>
    </row>
    <row r="1300" spans="1:12" ht="16" x14ac:dyDescent="0.2">
      <c r="A1300"/>
      <c r="B1300"/>
      <c r="C1300"/>
      <c r="D1300"/>
      <c r="E1300"/>
      <c r="F1300"/>
      <c r="G1300"/>
      <c r="H1300"/>
      <c r="I1300"/>
      <c r="J1300"/>
      <c r="K1300"/>
      <c r="L1300"/>
    </row>
    <row r="1301" spans="1:12" ht="16" x14ac:dyDescent="0.2">
      <c r="A1301"/>
      <c r="B1301"/>
      <c r="C1301"/>
      <c r="D1301"/>
      <c r="E1301"/>
      <c r="F1301"/>
      <c r="G1301"/>
      <c r="H1301"/>
      <c r="I1301"/>
      <c r="J1301"/>
      <c r="K1301"/>
      <c r="L1301"/>
    </row>
    <row r="1302" spans="1:12" ht="16" x14ac:dyDescent="0.2">
      <c r="A1302"/>
      <c r="B1302"/>
      <c r="C1302"/>
      <c r="D1302"/>
      <c r="E1302"/>
      <c r="F1302"/>
      <c r="G1302"/>
      <c r="H1302"/>
      <c r="I1302"/>
      <c r="J1302"/>
      <c r="K1302"/>
      <c r="L1302"/>
    </row>
    <row r="1303" spans="1:12" ht="16" x14ac:dyDescent="0.2">
      <c r="A1303"/>
      <c r="B1303"/>
      <c r="C1303"/>
      <c r="D1303"/>
      <c r="E1303"/>
      <c r="F1303"/>
      <c r="G1303"/>
      <c r="H1303"/>
      <c r="I1303"/>
      <c r="J1303"/>
      <c r="K1303"/>
      <c r="L1303"/>
    </row>
    <row r="1304" spans="1:12" ht="16" x14ac:dyDescent="0.2">
      <c r="A1304"/>
      <c r="B1304"/>
      <c r="C1304"/>
      <c r="D1304"/>
      <c r="E1304"/>
      <c r="F1304"/>
      <c r="G1304"/>
      <c r="H1304"/>
      <c r="I1304"/>
      <c r="J1304"/>
      <c r="K1304"/>
      <c r="L1304"/>
    </row>
    <row r="1305" spans="1:12" ht="16" x14ac:dyDescent="0.2">
      <c r="A1305"/>
      <c r="B1305"/>
      <c r="C1305"/>
      <c r="D1305"/>
      <c r="E1305"/>
      <c r="F1305"/>
      <c r="G1305"/>
      <c r="H1305"/>
      <c r="I1305"/>
      <c r="J1305"/>
      <c r="K1305"/>
      <c r="L1305"/>
    </row>
    <row r="1306" spans="1:12" ht="16" x14ac:dyDescent="0.2">
      <c r="A1306"/>
      <c r="B1306"/>
      <c r="C1306"/>
      <c r="D1306"/>
      <c r="E1306"/>
      <c r="F1306"/>
      <c r="G1306"/>
      <c r="H1306"/>
      <c r="I1306"/>
      <c r="J1306"/>
      <c r="K1306"/>
      <c r="L1306"/>
    </row>
    <row r="1307" spans="1:12" ht="16" x14ac:dyDescent="0.2">
      <c r="A1307"/>
      <c r="B1307"/>
      <c r="C1307"/>
      <c r="D1307"/>
      <c r="E1307"/>
      <c r="F1307"/>
      <c r="G1307"/>
      <c r="H1307"/>
      <c r="I1307"/>
      <c r="J1307"/>
      <c r="K1307"/>
      <c r="L1307"/>
    </row>
    <row r="1308" spans="1:12" ht="16" x14ac:dyDescent="0.2">
      <c r="A1308"/>
      <c r="B1308"/>
      <c r="C1308"/>
      <c r="D1308"/>
      <c r="E1308"/>
      <c r="F1308"/>
      <c r="G1308"/>
      <c r="H1308"/>
      <c r="I1308"/>
      <c r="J1308"/>
      <c r="K1308"/>
      <c r="L1308"/>
    </row>
    <row r="1309" spans="1:12" ht="16" x14ac:dyDescent="0.2">
      <c r="A1309"/>
      <c r="B1309"/>
      <c r="C1309"/>
      <c r="D1309"/>
      <c r="E1309"/>
      <c r="F1309"/>
      <c r="G1309"/>
      <c r="H1309"/>
      <c r="I1309"/>
      <c r="J1309"/>
      <c r="K1309"/>
      <c r="L1309"/>
    </row>
    <row r="1310" spans="1:12" ht="16" x14ac:dyDescent="0.2">
      <c r="A1310"/>
      <c r="B1310"/>
      <c r="C1310"/>
      <c r="D1310"/>
      <c r="E1310"/>
      <c r="F1310"/>
      <c r="G1310"/>
      <c r="H1310"/>
      <c r="I1310"/>
      <c r="J1310"/>
      <c r="K1310"/>
      <c r="L1310"/>
    </row>
    <row r="1311" spans="1:12" ht="16" x14ac:dyDescent="0.2">
      <c r="A1311"/>
      <c r="B1311"/>
      <c r="C1311"/>
      <c r="D1311"/>
      <c r="E1311"/>
      <c r="F1311"/>
      <c r="G1311"/>
      <c r="H1311"/>
      <c r="I1311"/>
      <c r="J1311"/>
      <c r="K1311"/>
      <c r="L1311"/>
    </row>
    <row r="1312" spans="1:12" ht="16" x14ac:dyDescent="0.2">
      <c r="A1312"/>
      <c r="B1312"/>
      <c r="C1312"/>
      <c r="D1312"/>
      <c r="E1312"/>
      <c r="F1312"/>
      <c r="G1312"/>
      <c r="H1312"/>
      <c r="I1312"/>
      <c r="J1312"/>
      <c r="K1312"/>
      <c r="L1312"/>
    </row>
    <row r="1313" spans="1:12" ht="16" x14ac:dyDescent="0.2">
      <c r="A1313"/>
      <c r="B1313"/>
      <c r="C1313"/>
      <c r="D1313"/>
      <c r="E1313"/>
      <c r="F1313"/>
      <c r="G1313"/>
      <c r="H1313"/>
      <c r="I1313"/>
      <c r="J1313"/>
      <c r="K1313"/>
      <c r="L1313"/>
    </row>
    <row r="1314" spans="1:12" ht="16" x14ac:dyDescent="0.2">
      <c r="A1314"/>
      <c r="B1314"/>
      <c r="C1314"/>
      <c r="D1314"/>
      <c r="E1314"/>
      <c r="F1314"/>
      <c r="G1314"/>
      <c r="H1314"/>
      <c r="I1314"/>
      <c r="J1314"/>
      <c r="K1314"/>
      <c r="L1314"/>
    </row>
    <row r="1315" spans="1:12" ht="16" x14ac:dyDescent="0.2">
      <c r="A1315"/>
      <c r="B1315"/>
      <c r="C1315"/>
      <c r="D1315"/>
      <c r="E1315"/>
      <c r="F1315"/>
      <c r="G1315"/>
      <c r="H1315"/>
      <c r="I1315"/>
      <c r="J1315"/>
      <c r="K1315"/>
      <c r="L1315"/>
    </row>
    <row r="1316" spans="1:12" ht="16" x14ac:dyDescent="0.2">
      <c r="A1316"/>
      <c r="B1316"/>
      <c r="C1316"/>
      <c r="D1316"/>
      <c r="E1316"/>
      <c r="F1316"/>
      <c r="G1316"/>
      <c r="H1316"/>
      <c r="I1316"/>
      <c r="J1316"/>
      <c r="K1316"/>
      <c r="L1316"/>
    </row>
    <row r="1317" spans="1:12" ht="16" x14ac:dyDescent="0.2">
      <c r="A1317"/>
      <c r="B1317"/>
      <c r="C1317"/>
      <c r="D1317"/>
      <c r="E1317"/>
      <c r="F1317"/>
      <c r="G1317"/>
      <c r="H1317"/>
      <c r="I1317"/>
      <c r="J1317"/>
      <c r="K1317"/>
      <c r="L1317"/>
    </row>
    <row r="1318" spans="1:12" ht="16" x14ac:dyDescent="0.2">
      <c r="A1318"/>
      <c r="B1318"/>
      <c r="C1318"/>
      <c r="D1318"/>
      <c r="E1318"/>
      <c r="F1318"/>
      <c r="G1318"/>
      <c r="H1318"/>
      <c r="I1318"/>
      <c r="J1318"/>
      <c r="K1318"/>
      <c r="L1318"/>
    </row>
    <row r="1319" spans="1:12" ht="16" x14ac:dyDescent="0.2">
      <c r="A1319"/>
      <c r="B1319"/>
      <c r="C1319"/>
      <c r="D1319"/>
      <c r="E1319"/>
      <c r="F1319"/>
      <c r="G1319"/>
      <c r="H1319"/>
      <c r="I1319"/>
      <c r="J1319"/>
      <c r="K1319"/>
      <c r="L1319"/>
    </row>
    <row r="1320" spans="1:12" ht="16" x14ac:dyDescent="0.2">
      <c r="A1320"/>
      <c r="B1320"/>
      <c r="C1320"/>
      <c r="D1320"/>
      <c r="E1320"/>
      <c r="F1320"/>
      <c r="G1320"/>
      <c r="H1320"/>
      <c r="I1320"/>
      <c r="J1320"/>
      <c r="K1320"/>
      <c r="L1320"/>
    </row>
    <row r="1321" spans="1:12" ht="16" x14ac:dyDescent="0.2">
      <c r="A1321"/>
      <c r="B1321"/>
      <c r="C1321"/>
      <c r="D1321"/>
      <c r="E1321"/>
      <c r="F1321"/>
      <c r="G1321"/>
      <c r="H1321"/>
      <c r="I1321"/>
      <c r="J1321"/>
      <c r="K1321"/>
      <c r="L1321"/>
    </row>
    <row r="1322" spans="1:12" ht="16" x14ac:dyDescent="0.2">
      <c r="A1322"/>
      <c r="B1322"/>
      <c r="C1322"/>
      <c r="D1322"/>
      <c r="E1322"/>
      <c r="F1322"/>
      <c r="G1322"/>
      <c r="H1322"/>
      <c r="I1322"/>
      <c r="J1322"/>
      <c r="K1322"/>
      <c r="L1322"/>
    </row>
    <row r="1323" spans="1:12" ht="16" x14ac:dyDescent="0.2">
      <c r="A1323"/>
      <c r="B1323"/>
      <c r="C1323"/>
      <c r="D1323"/>
      <c r="E1323"/>
      <c r="F1323"/>
      <c r="G1323"/>
      <c r="H1323"/>
      <c r="I1323"/>
      <c r="J1323"/>
      <c r="K1323"/>
      <c r="L1323"/>
    </row>
    <row r="1324" spans="1:12" ht="16" x14ac:dyDescent="0.2">
      <c r="A1324"/>
      <c r="B1324"/>
      <c r="C1324"/>
      <c r="D1324"/>
      <c r="E1324"/>
      <c r="F1324"/>
      <c r="G1324"/>
      <c r="H1324"/>
      <c r="I1324"/>
      <c r="J1324"/>
      <c r="K1324"/>
      <c r="L1324"/>
    </row>
    <row r="1325" spans="1:12" ht="16" x14ac:dyDescent="0.2">
      <c r="A1325"/>
      <c r="B1325"/>
      <c r="C1325"/>
      <c r="D1325"/>
      <c r="E1325"/>
      <c r="F1325"/>
      <c r="G1325"/>
      <c r="H1325"/>
      <c r="I1325"/>
      <c r="J1325"/>
      <c r="K1325"/>
      <c r="L1325"/>
    </row>
    <row r="1326" spans="1:12" ht="16" x14ac:dyDescent="0.2">
      <c r="A1326"/>
      <c r="B1326"/>
      <c r="C1326"/>
      <c r="D1326"/>
      <c r="E1326"/>
      <c r="F1326"/>
      <c r="G1326"/>
      <c r="H1326"/>
      <c r="I1326"/>
      <c r="J1326"/>
      <c r="K1326"/>
      <c r="L1326"/>
    </row>
    <row r="1327" spans="1:12" ht="16" x14ac:dyDescent="0.2">
      <c r="A1327"/>
      <c r="B1327"/>
      <c r="C1327"/>
      <c r="D1327"/>
      <c r="E1327"/>
      <c r="F1327"/>
      <c r="G1327"/>
      <c r="H1327"/>
      <c r="I1327"/>
      <c r="J1327"/>
      <c r="K1327"/>
      <c r="L1327"/>
    </row>
    <row r="1328" spans="1:12" ht="16" x14ac:dyDescent="0.2">
      <c r="A1328"/>
      <c r="B1328"/>
      <c r="C1328"/>
      <c r="D1328"/>
      <c r="E1328"/>
      <c r="F1328"/>
      <c r="G1328"/>
      <c r="H1328"/>
      <c r="I1328"/>
      <c r="J1328"/>
      <c r="K1328"/>
      <c r="L1328"/>
    </row>
    <row r="1329" spans="1:12" ht="16" x14ac:dyDescent="0.2">
      <c r="A1329"/>
      <c r="B1329"/>
      <c r="C1329"/>
      <c r="D1329"/>
      <c r="E1329"/>
      <c r="F1329"/>
      <c r="G1329"/>
      <c r="H1329"/>
      <c r="I1329"/>
      <c r="J1329"/>
      <c r="K1329"/>
      <c r="L1329"/>
    </row>
    <row r="1330" spans="1:12" ht="16" x14ac:dyDescent="0.2">
      <c r="A1330"/>
      <c r="B1330"/>
      <c r="C1330"/>
      <c r="D1330"/>
      <c r="E1330"/>
      <c r="F1330"/>
      <c r="G1330"/>
      <c r="H1330"/>
      <c r="I1330"/>
      <c r="J1330"/>
      <c r="K1330"/>
      <c r="L1330"/>
    </row>
    <row r="1331" spans="1:12" ht="16" x14ac:dyDescent="0.2">
      <c r="A1331"/>
      <c r="B1331"/>
      <c r="C1331"/>
      <c r="D1331"/>
      <c r="E1331"/>
      <c r="F1331"/>
      <c r="G1331"/>
      <c r="H1331"/>
      <c r="I1331"/>
      <c r="J1331"/>
      <c r="K1331"/>
      <c r="L1331"/>
    </row>
    <row r="1332" spans="1:12" ht="16" x14ac:dyDescent="0.2">
      <c r="A1332"/>
      <c r="B1332"/>
      <c r="C1332"/>
      <c r="D1332"/>
      <c r="E1332"/>
      <c r="F1332"/>
      <c r="G1332"/>
      <c r="H1332"/>
      <c r="I1332"/>
      <c r="J1332"/>
      <c r="K1332"/>
      <c r="L1332"/>
    </row>
    <row r="1333" spans="1:12" ht="16" x14ac:dyDescent="0.2">
      <c r="A1333"/>
      <c r="B1333"/>
      <c r="C1333"/>
      <c r="D1333"/>
      <c r="E1333"/>
      <c r="F1333"/>
      <c r="G1333"/>
      <c r="H1333"/>
      <c r="I1333"/>
      <c r="J1333"/>
      <c r="K1333"/>
      <c r="L1333"/>
    </row>
    <row r="1334" spans="1:12" ht="16" x14ac:dyDescent="0.2">
      <c r="A1334"/>
      <c r="B1334"/>
      <c r="C1334"/>
      <c r="D1334"/>
      <c r="E1334"/>
      <c r="F1334"/>
      <c r="G1334"/>
      <c r="H1334"/>
      <c r="I1334"/>
      <c r="J1334"/>
      <c r="K1334"/>
      <c r="L1334"/>
    </row>
    <row r="1335" spans="1:12" ht="16" x14ac:dyDescent="0.2">
      <c r="A1335"/>
      <c r="B1335"/>
      <c r="C1335"/>
      <c r="D1335"/>
      <c r="E1335"/>
      <c r="F1335"/>
      <c r="G1335"/>
      <c r="H1335"/>
      <c r="I1335"/>
      <c r="J1335"/>
      <c r="K1335"/>
      <c r="L1335"/>
    </row>
    <row r="1336" spans="1:12" ht="16" x14ac:dyDescent="0.2">
      <c r="A1336"/>
      <c r="B1336"/>
      <c r="C1336"/>
      <c r="D1336"/>
      <c r="E1336"/>
      <c r="F1336"/>
      <c r="G1336"/>
      <c r="H1336"/>
      <c r="I1336"/>
      <c r="J1336"/>
      <c r="K1336"/>
      <c r="L1336"/>
    </row>
    <row r="1337" spans="1:12" ht="16" x14ac:dyDescent="0.2">
      <c r="A1337"/>
      <c r="B1337"/>
      <c r="C1337"/>
      <c r="D1337"/>
      <c r="E1337"/>
      <c r="F1337"/>
      <c r="G1337"/>
      <c r="H1337"/>
      <c r="I1337"/>
      <c r="J1337"/>
      <c r="K1337"/>
      <c r="L1337"/>
    </row>
    <row r="1338" spans="1:12" ht="16" x14ac:dyDescent="0.2">
      <c r="A1338"/>
      <c r="B1338"/>
      <c r="C1338"/>
      <c r="D1338"/>
      <c r="E1338"/>
      <c r="F1338"/>
      <c r="G1338"/>
      <c r="H1338"/>
      <c r="I1338"/>
      <c r="J1338"/>
      <c r="K1338"/>
      <c r="L1338"/>
    </row>
    <row r="1339" spans="1:12" ht="16" x14ac:dyDescent="0.2">
      <c r="A1339"/>
      <c r="B1339"/>
      <c r="C1339"/>
      <c r="D1339"/>
      <c r="E1339"/>
      <c r="F1339"/>
      <c r="G1339"/>
      <c r="H1339"/>
      <c r="I1339"/>
      <c r="J1339"/>
      <c r="K1339"/>
      <c r="L1339"/>
    </row>
    <row r="1340" spans="1:12" ht="16" x14ac:dyDescent="0.2">
      <c r="A1340"/>
      <c r="B1340"/>
      <c r="C1340"/>
      <c r="D1340"/>
      <c r="E1340"/>
      <c r="F1340"/>
      <c r="G1340"/>
      <c r="H1340"/>
      <c r="I1340"/>
      <c r="J1340"/>
      <c r="K1340"/>
      <c r="L1340"/>
    </row>
    <row r="1341" spans="1:12" ht="16" x14ac:dyDescent="0.2">
      <c r="A1341"/>
      <c r="B1341"/>
      <c r="C1341"/>
      <c r="D1341"/>
      <c r="E1341"/>
      <c r="F1341"/>
      <c r="G1341"/>
      <c r="H1341"/>
      <c r="I1341"/>
      <c r="J1341"/>
      <c r="K1341"/>
      <c r="L1341"/>
    </row>
    <row r="1342" spans="1:12" ht="16" x14ac:dyDescent="0.2">
      <c r="A1342"/>
      <c r="B1342"/>
      <c r="C1342"/>
      <c r="D1342"/>
      <c r="E1342"/>
      <c r="F1342"/>
      <c r="G1342"/>
      <c r="H1342"/>
      <c r="I1342"/>
      <c r="J1342"/>
      <c r="K1342"/>
      <c r="L1342"/>
    </row>
    <row r="1343" spans="1:12" ht="16" x14ac:dyDescent="0.2">
      <c r="A1343"/>
      <c r="B1343"/>
      <c r="C1343"/>
      <c r="D1343"/>
      <c r="E1343"/>
      <c r="F1343"/>
      <c r="G1343"/>
      <c r="H1343"/>
      <c r="I1343"/>
      <c r="J1343"/>
      <c r="K1343"/>
      <c r="L1343"/>
    </row>
    <row r="1344" spans="1:12" ht="16" x14ac:dyDescent="0.2">
      <c r="A1344"/>
      <c r="B1344"/>
      <c r="C1344"/>
      <c r="D1344"/>
      <c r="E1344"/>
      <c r="F1344"/>
      <c r="G1344"/>
      <c r="H1344"/>
      <c r="I1344"/>
      <c r="J1344"/>
      <c r="K1344"/>
      <c r="L1344"/>
    </row>
    <row r="1345" spans="1:12" ht="16" x14ac:dyDescent="0.2">
      <c r="A1345"/>
      <c r="B1345"/>
      <c r="C1345"/>
      <c r="D1345"/>
      <c r="E1345"/>
      <c r="F1345"/>
      <c r="G1345"/>
      <c r="H1345"/>
      <c r="I1345"/>
      <c r="J1345"/>
      <c r="K1345"/>
      <c r="L1345"/>
    </row>
    <row r="1346" spans="1:12" ht="16" x14ac:dyDescent="0.2">
      <c r="A1346"/>
      <c r="B1346"/>
      <c r="C1346"/>
      <c r="D1346"/>
      <c r="E1346"/>
      <c r="F1346"/>
      <c r="G1346"/>
      <c r="H1346"/>
      <c r="I1346"/>
      <c r="J1346"/>
      <c r="K1346"/>
      <c r="L1346"/>
    </row>
    <row r="1347" spans="1:12" ht="16" x14ac:dyDescent="0.2">
      <c r="A1347"/>
      <c r="B1347"/>
      <c r="C1347"/>
      <c r="D1347"/>
      <c r="E1347"/>
      <c r="F1347"/>
      <c r="G1347"/>
      <c r="H1347"/>
      <c r="I1347"/>
      <c r="J1347"/>
      <c r="K1347"/>
      <c r="L1347"/>
    </row>
    <row r="1348" spans="1:12" ht="16" x14ac:dyDescent="0.2">
      <c r="A1348"/>
      <c r="B1348"/>
      <c r="C1348"/>
      <c r="D1348"/>
      <c r="E1348"/>
      <c r="F1348"/>
      <c r="G1348"/>
      <c r="H1348"/>
      <c r="I1348"/>
      <c r="J1348"/>
      <c r="K1348"/>
      <c r="L1348"/>
    </row>
    <row r="1349" spans="1:12" ht="16" x14ac:dyDescent="0.2">
      <c r="A1349"/>
      <c r="B1349"/>
      <c r="C1349"/>
      <c r="D1349"/>
      <c r="E1349"/>
      <c r="F1349"/>
      <c r="G1349"/>
      <c r="H1349"/>
      <c r="I1349"/>
      <c r="J1349"/>
      <c r="K1349"/>
      <c r="L1349"/>
    </row>
    <row r="1350" spans="1:12" ht="16" x14ac:dyDescent="0.2">
      <c r="A1350"/>
      <c r="B1350"/>
      <c r="C1350"/>
      <c r="D1350"/>
      <c r="E1350"/>
      <c r="F1350"/>
      <c r="G1350"/>
      <c r="H1350"/>
      <c r="I1350"/>
      <c r="J1350"/>
      <c r="K1350"/>
      <c r="L1350"/>
    </row>
    <row r="1351" spans="1:12" ht="16" x14ac:dyDescent="0.2">
      <c r="A1351"/>
      <c r="B1351"/>
      <c r="C1351"/>
      <c r="D1351"/>
      <c r="E1351"/>
      <c r="F1351"/>
      <c r="G1351"/>
      <c r="H1351"/>
      <c r="I1351"/>
      <c r="J1351"/>
      <c r="K1351"/>
      <c r="L1351"/>
    </row>
    <row r="1352" spans="1:12" ht="16" x14ac:dyDescent="0.2">
      <c r="A1352"/>
      <c r="B1352"/>
      <c r="C1352"/>
      <c r="D1352"/>
      <c r="E1352"/>
      <c r="F1352"/>
      <c r="G1352"/>
      <c r="H1352"/>
      <c r="I1352"/>
      <c r="J1352"/>
      <c r="K1352"/>
      <c r="L1352"/>
    </row>
    <row r="1353" spans="1:12" ht="16" x14ac:dyDescent="0.2">
      <c r="A1353"/>
      <c r="B1353"/>
      <c r="C1353"/>
      <c r="D1353"/>
      <c r="E1353"/>
      <c r="F1353"/>
      <c r="G1353"/>
      <c r="H1353"/>
      <c r="I1353"/>
      <c r="J1353"/>
      <c r="K1353"/>
      <c r="L1353"/>
    </row>
    <row r="1354" spans="1:12" ht="16" x14ac:dyDescent="0.2">
      <c r="A1354"/>
      <c r="B1354"/>
      <c r="C1354"/>
      <c r="D1354"/>
      <c r="E1354"/>
      <c r="F1354"/>
      <c r="G1354"/>
      <c r="H1354"/>
      <c r="I1354"/>
      <c r="J1354"/>
      <c r="K1354"/>
      <c r="L1354"/>
    </row>
    <row r="1355" spans="1:12" ht="16" x14ac:dyDescent="0.2">
      <c r="A1355"/>
      <c r="B1355"/>
      <c r="C1355"/>
      <c r="D1355"/>
      <c r="E1355"/>
      <c r="F1355"/>
      <c r="G1355"/>
      <c r="H1355"/>
      <c r="I1355"/>
      <c r="J1355"/>
      <c r="K1355"/>
      <c r="L1355"/>
    </row>
    <row r="1356" spans="1:12" ht="16" x14ac:dyDescent="0.2">
      <c r="A1356"/>
      <c r="B1356"/>
      <c r="C1356"/>
      <c r="D1356"/>
      <c r="E1356"/>
      <c r="F1356"/>
      <c r="G1356"/>
      <c r="H1356"/>
      <c r="I1356"/>
      <c r="J1356"/>
      <c r="K1356"/>
      <c r="L1356"/>
    </row>
    <row r="1357" spans="1:12" ht="16" x14ac:dyDescent="0.2">
      <c r="A1357"/>
      <c r="B1357"/>
      <c r="C1357"/>
      <c r="D1357"/>
      <c r="E1357"/>
      <c r="F1357"/>
      <c r="G1357"/>
      <c r="H1357"/>
      <c r="I1357"/>
      <c r="J1357"/>
      <c r="K1357"/>
      <c r="L1357"/>
    </row>
    <row r="1358" spans="1:12" ht="16" x14ac:dyDescent="0.2">
      <c r="A1358"/>
      <c r="B1358"/>
      <c r="C1358"/>
      <c r="D1358"/>
      <c r="E1358"/>
      <c r="F1358"/>
      <c r="G1358"/>
      <c r="H1358"/>
      <c r="I1358"/>
      <c r="J1358"/>
      <c r="K1358"/>
      <c r="L1358"/>
    </row>
    <row r="1359" spans="1:12" ht="16" x14ac:dyDescent="0.2">
      <c r="A1359"/>
      <c r="B1359"/>
      <c r="C1359"/>
      <c r="D1359"/>
      <c r="E1359"/>
      <c r="F1359"/>
      <c r="G1359"/>
      <c r="H1359"/>
      <c r="I1359"/>
      <c r="J1359"/>
      <c r="K1359"/>
      <c r="L1359"/>
    </row>
    <row r="1360" spans="1:12" ht="16" x14ac:dyDescent="0.2">
      <c r="A1360"/>
      <c r="B1360"/>
      <c r="C1360"/>
      <c r="D1360"/>
      <c r="E1360"/>
      <c r="F1360"/>
      <c r="G1360"/>
      <c r="H1360"/>
      <c r="I1360"/>
      <c r="J1360"/>
      <c r="K1360"/>
      <c r="L1360"/>
    </row>
    <row r="1361" spans="1:12" ht="16" x14ac:dyDescent="0.2">
      <c r="A1361"/>
      <c r="B1361"/>
      <c r="C1361"/>
      <c r="D1361"/>
      <c r="E1361"/>
      <c r="F1361"/>
      <c r="G1361"/>
      <c r="H1361"/>
      <c r="I1361"/>
      <c r="J1361"/>
      <c r="K1361"/>
      <c r="L1361"/>
    </row>
    <row r="1362" spans="1:12" ht="16" x14ac:dyDescent="0.2">
      <c r="A1362"/>
      <c r="B1362"/>
      <c r="C1362"/>
      <c r="D1362"/>
      <c r="E1362"/>
      <c r="F1362"/>
      <c r="G1362"/>
      <c r="H1362"/>
      <c r="I1362"/>
      <c r="J1362"/>
      <c r="K1362"/>
      <c r="L1362"/>
    </row>
    <row r="1363" spans="1:12" ht="16" x14ac:dyDescent="0.2">
      <c r="A1363"/>
      <c r="B1363"/>
      <c r="C1363"/>
      <c r="D1363"/>
      <c r="E1363"/>
      <c r="F1363"/>
      <c r="G1363"/>
      <c r="H1363"/>
      <c r="I1363"/>
      <c r="J1363"/>
      <c r="K1363"/>
      <c r="L1363"/>
    </row>
    <row r="1364" spans="1:12" ht="16" x14ac:dyDescent="0.2">
      <c r="A1364"/>
      <c r="B1364"/>
      <c r="C1364"/>
      <c r="D1364"/>
      <c r="E1364"/>
      <c r="F1364"/>
      <c r="G1364"/>
      <c r="H1364"/>
      <c r="I1364"/>
      <c r="J1364"/>
      <c r="K1364"/>
      <c r="L1364"/>
    </row>
    <row r="1365" spans="1:12" ht="16" x14ac:dyDescent="0.2">
      <c r="A1365"/>
      <c r="B1365"/>
      <c r="C1365"/>
      <c r="D1365"/>
      <c r="E1365"/>
      <c r="F1365"/>
      <c r="G1365"/>
      <c r="H1365"/>
      <c r="I1365"/>
      <c r="J1365"/>
      <c r="K1365"/>
      <c r="L1365"/>
    </row>
    <row r="1366" spans="1:12" ht="16" x14ac:dyDescent="0.2">
      <c r="A1366"/>
      <c r="B1366"/>
      <c r="C1366"/>
      <c r="D1366"/>
      <c r="E1366"/>
      <c r="F1366"/>
      <c r="G1366"/>
      <c r="H1366"/>
      <c r="I1366"/>
      <c r="J1366"/>
      <c r="K1366"/>
      <c r="L1366"/>
    </row>
    <row r="1367" spans="1:12" ht="16" x14ac:dyDescent="0.2">
      <c r="A1367"/>
      <c r="B1367"/>
      <c r="C1367"/>
      <c r="D1367"/>
      <c r="E1367"/>
      <c r="F1367"/>
      <c r="G1367"/>
      <c r="H1367"/>
      <c r="I1367"/>
      <c r="J1367"/>
      <c r="K1367"/>
      <c r="L1367"/>
    </row>
    <row r="1368" spans="1:12" ht="16" x14ac:dyDescent="0.2">
      <c r="A1368"/>
      <c r="B1368"/>
      <c r="C1368"/>
      <c r="D1368"/>
      <c r="E1368"/>
      <c r="F1368"/>
      <c r="G1368"/>
      <c r="H1368"/>
      <c r="I1368"/>
      <c r="J1368"/>
      <c r="K1368"/>
      <c r="L1368"/>
    </row>
    <row r="1369" spans="1:12" ht="16" x14ac:dyDescent="0.2">
      <c r="A1369"/>
      <c r="B1369"/>
      <c r="C1369"/>
      <c r="D1369"/>
      <c r="E1369"/>
      <c r="F1369"/>
      <c r="G1369"/>
      <c r="H1369"/>
      <c r="I1369"/>
      <c r="J1369"/>
      <c r="K1369"/>
      <c r="L1369"/>
    </row>
    <row r="1370" spans="1:12" ht="16" x14ac:dyDescent="0.2">
      <c r="A1370"/>
      <c r="B1370"/>
      <c r="C1370"/>
      <c r="D1370"/>
      <c r="E1370"/>
      <c r="F1370"/>
      <c r="G1370"/>
      <c r="H1370"/>
      <c r="I1370"/>
      <c r="J1370"/>
      <c r="K1370"/>
      <c r="L1370"/>
    </row>
    <row r="1371" spans="1:12" ht="16" x14ac:dyDescent="0.2">
      <c r="A1371"/>
      <c r="B1371"/>
      <c r="C1371"/>
      <c r="D1371"/>
      <c r="E1371"/>
      <c r="F1371"/>
      <c r="G1371"/>
      <c r="H1371"/>
      <c r="I1371"/>
      <c r="J1371"/>
      <c r="K1371"/>
      <c r="L1371"/>
    </row>
    <row r="1372" spans="1:12" ht="16" x14ac:dyDescent="0.2">
      <c r="A1372"/>
      <c r="B1372"/>
      <c r="C1372"/>
      <c r="D1372"/>
      <c r="E1372"/>
      <c r="F1372"/>
      <c r="G1372"/>
      <c r="H1372"/>
      <c r="I1372"/>
      <c r="J1372"/>
      <c r="K1372"/>
      <c r="L1372"/>
    </row>
    <row r="1373" spans="1:12" ht="16" x14ac:dyDescent="0.2">
      <c r="A1373"/>
      <c r="B1373"/>
      <c r="C1373"/>
      <c r="D1373"/>
      <c r="E1373"/>
      <c r="F1373"/>
      <c r="G1373"/>
      <c r="H1373"/>
      <c r="I1373"/>
      <c r="J1373"/>
      <c r="K1373"/>
      <c r="L1373"/>
    </row>
    <row r="1374" spans="1:12" ht="16" x14ac:dyDescent="0.2">
      <c r="A1374"/>
      <c r="B1374"/>
      <c r="C1374"/>
      <c r="D1374"/>
      <c r="E1374"/>
      <c r="F1374"/>
      <c r="G1374"/>
      <c r="H1374"/>
      <c r="I1374"/>
      <c r="J1374"/>
      <c r="K1374"/>
      <c r="L1374"/>
    </row>
    <row r="1375" spans="1:12" ht="16" x14ac:dyDescent="0.2">
      <c r="A1375"/>
      <c r="B1375"/>
      <c r="C1375"/>
      <c r="D1375"/>
      <c r="E1375"/>
      <c r="F1375"/>
      <c r="G1375"/>
      <c r="H1375"/>
      <c r="I1375"/>
      <c r="J1375"/>
      <c r="K1375"/>
      <c r="L1375"/>
    </row>
    <row r="1376" spans="1:12" ht="16" x14ac:dyDescent="0.2">
      <c r="A1376"/>
      <c r="B1376"/>
      <c r="C1376"/>
      <c r="D1376"/>
      <c r="E1376"/>
      <c r="F1376"/>
      <c r="G1376"/>
      <c r="H1376"/>
      <c r="I1376"/>
      <c r="J1376"/>
      <c r="K1376"/>
      <c r="L1376"/>
    </row>
    <row r="1377" spans="1:12" ht="16" x14ac:dyDescent="0.2">
      <c r="A1377"/>
      <c r="B1377"/>
      <c r="C1377"/>
      <c r="D1377"/>
      <c r="E1377"/>
      <c r="F1377"/>
      <c r="G1377"/>
      <c r="H1377"/>
      <c r="I1377"/>
      <c r="J1377"/>
      <c r="K1377"/>
      <c r="L1377"/>
    </row>
    <row r="1378" spans="1:12" ht="16" x14ac:dyDescent="0.2">
      <c r="A1378"/>
      <c r="B1378"/>
      <c r="C1378"/>
      <c r="D1378"/>
      <c r="E1378"/>
      <c r="F1378"/>
      <c r="G1378"/>
      <c r="H1378"/>
      <c r="I1378"/>
      <c r="J1378"/>
      <c r="K1378"/>
      <c r="L1378"/>
    </row>
    <row r="1379" spans="1:12" ht="16" x14ac:dyDescent="0.2">
      <c r="A1379"/>
      <c r="B1379"/>
      <c r="C1379"/>
      <c r="D1379"/>
      <c r="E1379"/>
      <c r="F1379"/>
      <c r="G1379"/>
      <c r="H1379"/>
      <c r="I1379"/>
      <c r="J1379"/>
      <c r="K1379"/>
      <c r="L1379"/>
    </row>
    <row r="1380" spans="1:12" ht="16" x14ac:dyDescent="0.2">
      <c r="A1380"/>
      <c r="B1380"/>
      <c r="C1380"/>
      <c r="D1380"/>
      <c r="E1380"/>
      <c r="F1380"/>
      <c r="G1380"/>
      <c r="H1380"/>
      <c r="I1380"/>
      <c r="J1380"/>
      <c r="K1380"/>
      <c r="L1380"/>
    </row>
    <row r="1381" spans="1:12" ht="16" x14ac:dyDescent="0.2">
      <c r="A1381"/>
      <c r="B1381"/>
      <c r="C1381"/>
      <c r="D1381"/>
      <c r="E1381"/>
      <c r="F1381"/>
      <c r="G1381"/>
      <c r="H1381"/>
      <c r="I1381"/>
      <c r="J1381"/>
      <c r="K1381"/>
      <c r="L1381"/>
    </row>
    <row r="1382" spans="1:12" ht="16" x14ac:dyDescent="0.2">
      <c r="A1382"/>
      <c r="B1382"/>
      <c r="C1382"/>
      <c r="D1382"/>
      <c r="E1382"/>
      <c r="F1382"/>
      <c r="G1382"/>
      <c r="H1382"/>
      <c r="I1382"/>
      <c r="J1382"/>
      <c r="K1382"/>
      <c r="L1382"/>
    </row>
    <row r="1383" spans="1:12" ht="16" x14ac:dyDescent="0.2">
      <c r="A1383"/>
      <c r="B1383"/>
      <c r="C1383"/>
      <c r="D1383"/>
      <c r="E1383"/>
      <c r="F1383"/>
      <c r="G1383"/>
      <c r="H1383"/>
      <c r="I1383"/>
      <c r="J1383"/>
      <c r="K1383"/>
      <c r="L1383"/>
    </row>
    <row r="1384" spans="1:12" ht="16" x14ac:dyDescent="0.2">
      <c r="A1384"/>
      <c r="B1384"/>
      <c r="C1384"/>
      <c r="D1384"/>
      <c r="E1384"/>
      <c r="F1384"/>
      <c r="G1384"/>
      <c r="H1384"/>
      <c r="I1384"/>
      <c r="J1384"/>
      <c r="K1384"/>
      <c r="L1384"/>
    </row>
    <row r="1385" spans="1:12" ht="16" x14ac:dyDescent="0.2">
      <c r="A1385"/>
      <c r="B1385"/>
      <c r="C1385"/>
      <c r="D1385"/>
      <c r="E1385"/>
      <c r="F1385"/>
      <c r="G1385"/>
      <c r="H1385"/>
      <c r="I1385"/>
      <c r="J1385"/>
      <c r="K1385"/>
      <c r="L1385"/>
    </row>
    <row r="1386" spans="1:12" ht="16" x14ac:dyDescent="0.2">
      <c r="A1386"/>
      <c r="B1386"/>
      <c r="C1386"/>
      <c r="D1386"/>
      <c r="E1386"/>
      <c r="F1386"/>
      <c r="G1386"/>
      <c r="H1386"/>
      <c r="I1386"/>
      <c r="J1386"/>
      <c r="K1386"/>
      <c r="L1386"/>
    </row>
    <row r="1387" spans="1:12" ht="16" x14ac:dyDescent="0.2">
      <c r="A1387"/>
      <c r="B1387"/>
      <c r="C1387"/>
      <c r="D1387"/>
      <c r="E1387"/>
      <c r="F1387"/>
      <c r="G1387"/>
      <c r="H1387"/>
      <c r="I1387"/>
      <c r="J1387"/>
      <c r="K1387"/>
      <c r="L1387"/>
    </row>
    <row r="1388" spans="1:12" ht="16" x14ac:dyDescent="0.2">
      <c r="A1388"/>
      <c r="B1388"/>
      <c r="C1388"/>
      <c r="D1388"/>
      <c r="E1388"/>
      <c r="F1388"/>
      <c r="G1388"/>
      <c r="H1388"/>
      <c r="I1388"/>
      <c r="J1388"/>
      <c r="K1388"/>
      <c r="L1388"/>
    </row>
    <row r="1389" spans="1:12" ht="16" x14ac:dyDescent="0.2">
      <c r="A1389"/>
      <c r="B1389"/>
      <c r="C1389"/>
      <c r="D1389"/>
      <c r="E1389"/>
      <c r="F1389"/>
      <c r="G1389"/>
      <c r="H1389"/>
      <c r="I1389"/>
      <c r="J1389"/>
      <c r="K1389"/>
      <c r="L1389"/>
    </row>
    <row r="1390" spans="1:12" ht="16" x14ac:dyDescent="0.2">
      <c r="A1390"/>
      <c r="B1390"/>
      <c r="C1390"/>
      <c r="D1390"/>
      <c r="E1390"/>
      <c r="F1390"/>
      <c r="G1390"/>
      <c r="H1390"/>
      <c r="I1390"/>
      <c r="J1390"/>
      <c r="K1390"/>
      <c r="L1390"/>
    </row>
    <row r="1391" spans="1:12" ht="16" x14ac:dyDescent="0.2">
      <c r="A1391"/>
      <c r="B1391"/>
      <c r="C1391"/>
      <c r="D1391"/>
      <c r="E1391"/>
      <c r="F1391"/>
      <c r="G1391"/>
      <c r="H1391"/>
      <c r="I1391"/>
      <c r="J1391"/>
      <c r="K1391"/>
      <c r="L1391"/>
    </row>
    <row r="1392" spans="1:12" ht="16" x14ac:dyDescent="0.2">
      <c r="A1392"/>
      <c r="B1392"/>
      <c r="C1392"/>
      <c r="D1392"/>
      <c r="E1392"/>
      <c r="F1392"/>
      <c r="G1392"/>
      <c r="H1392"/>
      <c r="I1392"/>
      <c r="J1392"/>
      <c r="K1392"/>
      <c r="L1392"/>
    </row>
    <row r="1393" spans="1:12" ht="16" x14ac:dyDescent="0.2">
      <c r="A1393"/>
      <c r="B1393"/>
      <c r="C1393"/>
      <c r="D1393"/>
      <c r="E1393"/>
      <c r="F1393"/>
      <c r="G1393"/>
      <c r="H1393"/>
      <c r="I1393"/>
      <c r="J1393"/>
      <c r="K1393"/>
      <c r="L1393"/>
    </row>
    <row r="1394" spans="1:12" ht="16" x14ac:dyDescent="0.2">
      <c r="A1394"/>
      <c r="B1394"/>
      <c r="C1394"/>
      <c r="D1394"/>
      <c r="E1394"/>
      <c r="F1394"/>
      <c r="G1394"/>
      <c r="H1394"/>
      <c r="I1394"/>
      <c r="J1394"/>
      <c r="K1394"/>
      <c r="L1394"/>
    </row>
    <row r="1395" spans="1:12" ht="16" x14ac:dyDescent="0.2">
      <c r="A1395"/>
      <c r="B1395"/>
      <c r="C1395"/>
      <c r="D1395"/>
      <c r="E1395"/>
      <c r="F1395"/>
      <c r="G1395"/>
      <c r="H1395"/>
      <c r="I1395"/>
      <c r="J1395"/>
      <c r="K1395"/>
      <c r="L1395"/>
    </row>
    <row r="1396" spans="1:12" ht="16" x14ac:dyDescent="0.2">
      <c r="A1396"/>
      <c r="B1396"/>
      <c r="C1396"/>
      <c r="D1396"/>
      <c r="E1396"/>
      <c r="F1396"/>
      <c r="G1396"/>
      <c r="H1396"/>
      <c r="I1396"/>
      <c r="J1396"/>
      <c r="K1396"/>
      <c r="L1396"/>
    </row>
    <row r="1397" spans="1:12" ht="16" x14ac:dyDescent="0.2">
      <c r="A1397"/>
      <c r="B1397"/>
      <c r="C1397"/>
      <c r="D1397"/>
      <c r="E1397"/>
      <c r="F1397"/>
      <c r="G1397"/>
      <c r="H1397"/>
      <c r="I1397"/>
      <c r="J1397"/>
      <c r="K1397"/>
      <c r="L1397"/>
    </row>
    <row r="1398" spans="1:12" ht="16" x14ac:dyDescent="0.2">
      <c r="A1398"/>
      <c r="B1398"/>
      <c r="C1398"/>
      <c r="D1398"/>
      <c r="E1398"/>
      <c r="F1398"/>
      <c r="G1398"/>
      <c r="H1398"/>
      <c r="I1398"/>
      <c r="J1398"/>
      <c r="K1398"/>
      <c r="L1398"/>
    </row>
    <row r="1399" spans="1:12" ht="16" x14ac:dyDescent="0.2">
      <c r="A1399"/>
      <c r="B1399"/>
      <c r="C1399"/>
      <c r="D1399"/>
      <c r="E1399"/>
      <c r="F1399"/>
      <c r="G1399"/>
      <c r="H1399"/>
      <c r="I1399"/>
      <c r="J1399"/>
      <c r="K1399"/>
      <c r="L1399"/>
    </row>
    <row r="1400" spans="1:12" ht="16" x14ac:dyDescent="0.2">
      <c r="A1400"/>
      <c r="B1400"/>
      <c r="C1400"/>
      <c r="D1400"/>
      <c r="E1400"/>
      <c r="F1400"/>
      <c r="G1400"/>
      <c r="H1400"/>
      <c r="I1400"/>
      <c r="J1400"/>
      <c r="K1400"/>
      <c r="L1400"/>
    </row>
    <row r="1401" spans="1:12" ht="16" x14ac:dyDescent="0.2">
      <c r="A1401"/>
      <c r="B1401"/>
      <c r="C1401"/>
      <c r="D1401"/>
      <c r="E1401"/>
      <c r="F1401"/>
      <c r="G1401"/>
      <c r="H1401"/>
      <c r="I1401"/>
      <c r="J1401"/>
      <c r="K1401"/>
      <c r="L1401"/>
    </row>
    <row r="1402" spans="1:12" ht="16" x14ac:dyDescent="0.2">
      <c r="A1402"/>
      <c r="B1402"/>
      <c r="C1402"/>
      <c r="D1402"/>
      <c r="E1402"/>
      <c r="F1402"/>
      <c r="G1402"/>
      <c r="H1402"/>
      <c r="I1402"/>
      <c r="J1402"/>
      <c r="K1402"/>
      <c r="L1402"/>
    </row>
    <row r="1403" spans="1:12" ht="16" x14ac:dyDescent="0.2">
      <c r="A1403"/>
      <c r="B1403"/>
      <c r="C1403"/>
      <c r="D1403"/>
      <c r="E1403"/>
      <c r="F1403"/>
      <c r="G1403"/>
      <c r="H1403"/>
      <c r="I1403"/>
      <c r="J1403"/>
      <c r="K1403"/>
      <c r="L1403"/>
    </row>
    <row r="1404" spans="1:12" ht="16" x14ac:dyDescent="0.2">
      <c r="A1404"/>
      <c r="B1404"/>
      <c r="C1404"/>
      <c r="D1404"/>
      <c r="E1404"/>
      <c r="F1404"/>
      <c r="G1404"/>
      <c r="H1404"/>
      <c r="I1404"/>
      <c r="J1404"/>
      <c r="K1404"/>
      <c r="L1404"/>
    </row>
    <row r="1405" spans="1:12" ht="16" x14ac:dyDescent="0.2">
      <c r="A1405"/>
      <c r="B1405"/>
      <c r="C1405"/>
      <c r="D1405"/>
      <c r="E1405"/>
      <c r="F1405"/>
      <c r="G1405"/>
      <c r="H1405"/>
      <c r="I1405"/>
      <c r="J1405"/>
      <c r="K1405"/>
      <c r="L1405"/>
    </row>
    <row r="1406" spans="1:12" ht="16" x14ac:dyDescent="0.2">
      <c r="A1406"/>
      <c r="B1406"/>
      <c r="C1406"/>
      <c r="D1406"/>
      <c r="E1406"/>
      <c r="F1406"/>
      <c r="G1406"/>
      <c r="H1406"/>
      <c r="I1406"/>
      <c r="J1406"/>
      <c r="K1406"/>
      <c r="L1406"/>
    </row>
    <row r="1407" spans="1:12" ht="16" x14ac:dyDescent="0.2">
      <c r="A1407"/>
      <c r="B1407"/>
      <c r="C1407"/>
      <c r="D1407"/>
      <c r="E1407"/>
      <c r="F1407"/>
      <c r="G1407"/>
      <c r="H1407"/>
      <c r="I1407"/>
      <c r="J1407"/>
      <c r="K1407"/>
      <c r="L1407"/>
    </row>
    <row r="1408" spans="1:12" ht="16" x14ac:dyDescent="0.2">
      <c r="A1408"/>
      <c r="B1408"/>
      <c r="C1408"/>
      <c r="D1408"/>
      <c r="E1408"/>
      <c r="F1408"/>
      <c r="G1408"/>
      <c r="H1408"/>
      <c r="I1408"/>
      <c r="J1408"/>
      <c r="K1408"/>
      <c r="L1408"/>
    </row>
    <row r="1409" spans="1:12" ht="16" x14ac:dyDescent="0.2">
      <c r="A1409"/>
      <c r="B1409"/>
      <c r="C1409"/>
      <c r="D1409"/>
      <c r="E1409"/>
      <c r="F1409"/>
      <c r="G1409"/>
      <c r="H1409"/>
      <c r="I1409"/>
      <c r="J1409"/>
      <c r="K1409"/>
      <c r="L1409"/>
    </row>
    <row r="1410" spans="1:12" ht="16" x14ac:dyDescent="0.2">
      <c r="A1410"/>
      <c r="B1410"/>
      <c r="C1410"/>
      <c r="D1410"/>
      <c r="E1410"/>
      <c r="F1410"/>
      <c r="G1410"/>
      <c r="H1410"/>
      <c r="I1410"/>
      <c r="J1410"/>
      <c r="K1410"/>
      <c r="L1410"/>
    </row>
    <row r="1411" spans="1:12" ht="16" x14ac:dyDescent="0.2">
      <c r="A1411"/>
      <c r="B1411"/>
      <c r="C1411"/>
      <c r="D1411"/>
      <c r="E1411"/>
      <c r="F1411"/>
      <c r="G1411"/>
      <c r="H1411"/>
      <c r="I1411"/>
      <c r="J1411"/>
      <c r="K1411"/>
      <c r="L1411"/>
    </row>
    <row r="1412" spans="1:12" ht="16" x14ac:dyDescent="0.2">
      <c r="A1412"/>
      <c r="B1412"/>
      <c r="C1412"/>
      <c r="D1412"/>
      <c r="E1412"/>
      <c r="F1412"/>
      <c r="G1412"/>
      <c r="H1412"/>
      <c r="I1412"/>
      <c r="J1412"/>
      <c r="K1412"/>
      <c r="L1412"/>
    </row>
    <row r="1413" spans="1:12" ht="16" x14ac:dyDescent="0.2">
      <c r="A1413"/>
      <c r="B1413"/>
      <c r="C1413"/>
      <c r="D1413"/>
      <c r="E1413"/>
      <c r="F1413"/>
      <c r="G1413"/>
      <c r="H1413"/>
      <c r="I1413"/>
      <c r="J1413"/>
      <c r="K1413"/>
      <c r="L1413"/>
    </row>
    <row r="1414" spans="1:12" ht="16" x14ac:dyDescent="0.2">
      <c r="A1414"/>
      <c r="B1414"/>
      <c r="C1414"/>
      <c r="D1414"/>
      <c r="E1414"/>
      <c r="F1414"/>
      <c r="G1414"/>
      <c r="H1414"/>
      <c r="I1414"/>
      <c r="J1414"/>
      <c r="K1414"/>
      <c r="L1414"/>
    </row>
    <row r="1415" spans="1:12" ht="16" x14ac:dyDescent="0.2">
      <c r="A1415"/>
      <c r="B1415"/>
      <c r="C1415"/>
      <c r="D1415"/>
      <c r="E1415"/>
      <c r="F1415"/>
      <c r="G1415"/>
      <c r="H1415"/>
      <c r="I1415"/>
      <c r="J1415"/>
      <c r="K1415"/>
      <c r="L1415"/>
    </row>
    <row r="1416" spans="1:12" ht="16" x14ac:dyDescent="0.2">
      <c r="A1416"/>
      <c r="B1416"/>
      <c r="C1416"/>
      <c r="D1416"/>
      <c r="E1416"/>
      <c r="F1416"/>
      <c r="G1416"/>
      <c r="H1416"/>
      <c r="I1416"/>
      <c r="J1416"/>
      <c r="K1416"/>
      <c r="L1416"/>
    </row>
    <row r="1417" spans="1:12" ht="16" x14ac:dyDescent="0.2">
      <c r="A1417"/>
      <c r="B1417"/>
      <c r="C1417"/>
      <c r="D1417"/>
      <c r="E1417"/>
      <c r="F1417"/>
      <c r="G1417"/>
      <c r="H1417"/>
      <c r="I1417"/>
      <c r="J1417"/>
      <c r="K1417"/>
      <c r="L1417"/>
    </row>
    <row r="1418" spans="1:12" ht="16" x14ac:dyDescent="0.2">
      <c r="A1418"/>
      <c r="B1418"/>
      <c r="C1418"/>
      <c r="D1418"/>
      <c r="E1418"/>
      <c r="F1418"/>
      <c r="G1418"/>
      <c r="H1418"/>
      <c r="I1418"/>
      <c r="J1418"/>
      <c r="K1418"/>
      <c r="L1418"/>
    </row>
    <row r="1419" spans="1:12" ht="16" x14ac:dyDescent="0.2">
      <c r="A1419"/>
      <c r="B1419"/>
      <c r="C1419"/>
      <c r="D1419"/>
      <c r="E1419"/>
      <c r="F1419"/>
      <c r="G1419"/>
      <c r="H1419"/>
      <c r="I1419"/>
      <c r="J1419"/>
      <c r="K1419"/>
      <c r="L1419"/>
    </row>
    <row r="1420" spans="1:12" ht="16" x14ac:dyDescent="0.2">
      <c r="A1420"/>
      <c r="B1420"/>
      <c r="C1420"/>
      <c r="D1420"/>
      <c r="E1420"/>
      <c r="F1420"/>
      <c r="G1420"/>
      <c r="H1420"/>
      <c r="I1420"/>
      <c r="J1420"/>
      <c r="K1420"/>
      <c r="L1420"/>
    </row>
    <row r="1421" spans="1:12" ht="16" x14ac:dyDescent="0.2">
      <c r="A1421"/>
      <c r="B1421"/>
      <c r="C1421"/>
      <c r="D1421"/>
      <c r="E1421"/>
      <c r="F1421"/>
      <c r="G1421"/>
      <c r="H1421"/>
      <c r="I1421"/>
      <c r="J1421"/>
      <c r="K1421"/>
      <c r="L1421"/>
    </row>
    <row r="1422" spans="1:12" ht="16" x14ac:dyDescent="0.2">
      <c r="A1422"/>
      <c r="B1422"/>
      <c r="C1422"/>
      <c r="D1422"/>
      <c r="E1422"/>
      <c r="F1422"/>
      <c r="G1422"/>
      <c r="H1422"/>
      <c r="I1422"/>
      <c r="J1422"/>
      <c r="K1422"/>
      <c r="L1422"/>
    </row>
    <row r="1423" spans="1:12" ht="16" x14ac:dyDescent="0.2">
      <c r="A1423"/>
      <c r="B1423"/>
      <c r="C1423"/>
      <c r="D1423"/>
      <c r="E1423"/>
      <c r="F1423"/>
      <c r="G1423"/>
      <c r="H1423"/>
      <c r="I1423"/>
      <c r="J1423"/>
      <c r="K1423"/>
      <c r="L1423"/>
    </row>
    <row r="1424" spans="1:12" ht="16" x14ac:dyDescent="0.2">
      <c r="A1424"/>
      <c r="B1424"/>
      <c r="C1424"/>
      <c r="D1424"/>
      <c r="E1424"/>
      <c r="F1424"/>
      <c r="G1424"/>
      <c r="H1424"/>
      <c r="I1424"/>
      <c r="J1424"/>
      <c r="K1424"/>
      <c r="L1424"/>
    </row>
    <row r="1425" spans="1:12" ht="16" x14ac:dyDescent="0.2">
      <c r="A1425"/>
      <c r="B1425"/>
      <c r="C1425"/>
      <c r="D1425"/>
      <c r="E1425"/>
      <c r="F1425"/>
      <c r="G1425"/>
      <c r="H1425"/>
      <c r="I1425"/>
      <c r="J1425"/>
      <c r="K1425"/>
      <c r="L1425"/>
    </row>
    <row r="1426" spans="1:12" ht="16" x14ac:dyDescent="0.2">
      <c r="A1426"/>
      <c r="B1426"/>
      <c r="C1426"/>
      <c r="D1426"/>
      <c r="E1426"/>
      <c r="F1426"/>
      <c r="G1426"/>
      <c r="H1426"/>
      <c r="I1426"/>
      <c r="J1426"/>
      <c r="K1426"/>
      <c r="L1426"/>
    </row>
    <row r="1427" spans="1:12" ht="16" x14ac:dyDescent="0.2">
      <c r="A1427"/>
      <c r="B1427"/>
      <c r="C1427"/>
      <c r="D1427"/>
      <c r="E1427"/>
      <c r="F1427"/>
      <c r="G1427"/>
      <c r="H1427"/>
      <c r="I1427"/>
      <c r="J1427"/>
      <c r="K1427"/>
      <c r="L1427"/>
    </row>
    <row r="1428" spans="1:12" ht="16" x14ac:dyDescent="0.2">
      <c r="A1428"/>
      <c r="B1428"/>
      <c r="C1428"/>
      <c r="D1428"/>
      <c r="E1428"/>
      <c r="F1428"/>
      <c r="G1428"/>
      <c r="H1428"/>
      <c r="I1428"/>
      <c r="J1428"/>
      <c r="K1428"/>
      <c r="L1428"/>
    </row>
    <row r="1429" spans="1:12" ht="16" x14ac:dyDescent="0.2">
      <c r="A1429"/>
      <c r="B1429"/>
      <c r="C1429"/>
      <c r="D1429"/>
      <c r="E1429"/>
      <c r="F1429"/>
      <c r="G1429"/>
      <c r="H1429"/>
      <c r="I1429"/>
      <c r="J1429"/>
      <c r="K1429"/>
      <c r="L1429"/>
    </row>
    <row r="1430" spans="1:12" ht="16" x14ac:dyDescent="0.2">
      <c r="A1430"/>
      <c r="B1430"/>
      <c r="C1430"/>
      <c r="D1430"/>
      <c r="E1430"/>
      <c r="F1430"/>
      <c r="G1430"/>
      <c r="H1430"/>
      <c r="I1430"/>
      <c r="J1430"/>
      <c r="K1430"/>
      <c r="L1430"/>
    </row>
    <row r="1431" spans="1:12" ht="16" x14ac:dyDescent="0.2">
      <c r="A1431"/>
      <c r="B1431"/>
      <c r="C1431"/>
      <c r="D1431"/>
      <c r="E1431"/>
      <c r="F1431"/>
      <c r="G1431"/>
      <c r="H1431"/>
      <c r="I1431"/>
      <c r="J1431"/>
      <c r="K1431"/>
      <c r="L1431"/>
    </row>
    <row r="1432" spans="1:12" ht="16" x14ac:dyDescent="0.2">
      <c r="A1432"/>
      <c r="B1432"/>
      <c r="C1432"/>
      <c r="D1432"/>
      <c r="E1432"/>
      <c r="F1432"/>
      <c r="G1432"/>
      <c r="H1432"/>
      <c r="I1432"/>
      <c r="J1432"/>
      <c r="K1432"/>
      <c r="L1432"/>
    </row>
    <row r="1433" spans="1:12" ht="16" x14ac:dyDescent="0.2">
      <c r="A1433"/>
      <c r="B1433"/>
      <c r="C1433"/>
      <c r="D1433"/>
      <c r="E1433"/>
      <c r="F1433"/>
      <c r="G1433"/>
      <c r="H1433"/>
      <c r="I1433"/>
      <c r="J1433"/>
      <c r="K1433"/>
      <c r="L1433"/>
    </row>
    <row r="1434" spans="1:12" ht="16" x14ac:dyDescent="0.2">
      <c r="A1434"/>
      <c r="B1434"/>
      <c r="C1434"/>
      <c r="D1434"/>
      <c r="E1434"/>
      <c r="F1434"/>
      <c r="G1434"/>
      <c r="H1434"/>
      <c r="I1434"/>
      <c r="J1434"/>
      <c r="K1434"/>
      <c r="L1434"/>
    </row>
    <row r="1435" spans="1:12" ht="16" x14ac:dyDescent="0.2">
      <c r="A1435"/>
      <c r="B1435"/>
      <c r="C1435"/>
      <c r="D1435"/>
      <c r="E1435"/>
      <c r="F1435"/>
      <c r="G1435"/>
      <c r="H1435"/>
      <c r="I1435"/>
      <c r="J1435"/>
      <c r="K1435"/>
      <c r="L1435"/>
    </row>
    <row r="1436" spans="1:12" ht="16" x14ac:dyDescent="0.2">
      <c r="A1436"/>
      <c r="B1436"/>
      <c r="C1436"/>
      <c r="D1436"/>
      <c r="E1436"/>
      <c r="F1436"/>
      <c r="G1436"/>
      <c r="H1436"/>
      <c r="I1436"/>
      <c r="J1436"/>
      <c r="K1436"/>
      <c r="L1436"/>
    </row>
    <row r="1437" spans="1:12" ht="16" x14ac:dyDescent="0.2">
      <c r="A1437"/>
      <c r="B1437"/>
      <c r="C1437"/>
      <c r="D1437"/>
      <c r="E1437"/>
      <c r="F1437"/>
      <c r="G1437"/>
      <c r="H1437"/>
      <c r="I1437"/>
      <c r="J1437"/>
      <c r="K1437"/>
      <c r="L1437"/>
    </row>
    <row r="1438" spans="1:12" ht="16" x14ac:dyDescent="0.2">
      <c r="A1438"/>
      <c r="B1438"/>
      <c r="C1438"/>
      <c r="D1438"/>
      <c r="E1438"/>
      <c r="F1438"/>
      <c r="G1438"/>
      <c r="H1438"/>
      <c r="I1438"/>
      <c r="J1438"/>
      <c r="K1438"/>
      <c r="L1438"/>
    </row>
    <row r="1439" spans="1:12" ht="16" x14ac:dyDescent="0.2">
      <c r="A1439"/>
      <c r="B1439"/>
      <c r="C1439"/>
      <c r="D1439"/>
      <c r="E1439"/>
      <c r="F1439"/>
      <c r="G1439"/>
      <c r="H1439"/>
      <c r="I1439"/>
      <c r="J1439"/>
      <c r="K1439"/>
      <c r="L1439"/>
    </row>
    <row r="1440" spans="1:12" ht="16" x14ac:dyDescent="0.2">
      <c r="A1440"/>
      <c r="B1440"/>
      <c r="C1440"/>
      <c r="D1440"/>
      <c r="E1440"/>
      <c r="F1440"/>
      <c r="G1440"/>
      <c r="H1440"/>
      <c r="I1440"/>
      <c r="J1440"/>
      <c r="K1440"/>
      <c r="L1440"/>
    </row>
    <row r="1441" spans="1:12" ht="16" x14ac:dyDescent="0.2">
      <c r="A1441"/>
      <c r="B1441"/>
      <c r="C1441"/>
      <c r="D1441"/>
      <c r="E1441"/>
      <c r="F1441"/>
      <c r="G1441"/>
      <c r="H1441"/>
      <c r="I1441"/>
      <c r="J1441"/>
      <c r="K1441"/>
      <c r="L1441"/>
    </row>
    <row r="1442" spans="1:12" ht="16" x14ac:dyDescent="0.2">
      <c r="A1442"/>
      <c r="B1442"/>
      <c r="C1442"/>
      <c r="D1442"/>
      <c r="E1442"/>
      <c r="F1442"/>
      <c r="G1442"/>
      <c r="H1442"/>
      <c r="I1442"/>
      <c r="J1442"/>
      <c r="K1442"/>
      <c r="L1442"/>
    </row>
    <row r="1443" spans="1:12" ht="16" x14ac:dyDescent="0.2">
      <c r="A1443"/>
      <c r="B1443"/>
      <c r="C1443"/>
      <c r="D1443"/>
      <c r="E1443"/>
      <c r="F1443"/>
      <c r="G1443"/>
      <c r="H1443"/>
      <c r="I1443"/>
      <c r="J1443"/>
      <c r="K1443"/>
      <c r="L1443"/>
    </row>
    <row r="1444" spans="1:12" ht="16" x14ac:dyDescent="0.2">
      <c r="A1444"/>
      <c r="B1444"/>
      <c r="C1444"/>
      <c r="D1444"/>
      <c r="E1444"/>
      <c r="F1444"/>
      <c r="G1444"/>
      <c r="H1444"/>
      <c r="I1444"/>
      <c r="J1444"/>
      <c r="K1444"/>
      <c r="L1444"/>
    </row>
    <row r="1445" spans="1:12" ht="16" x14ac:dyDescent="0.2">
      <c r="A1445"/>
      <c r="B1445"/>
      <c r="C1445"/>
      <c r="D1445"/>
      <c r="E1445"/>
      <c r="F1445"/>
      <c r="G1445"/>
      <c r="H1445"/>
      <c r="I1445"/>
      <c r="J1445"/>
      <c r="K1445"/>
      <c r="L1445"/>
    </row>
    <row r="1446" spans="1:12" ht="16" x14ac:dyDescent="0.2">
      <c r="A1446"/>
      <c r="B1446"/>
      <c r="C1446"/>
      <c r="D1446"/>
      <c r="E1446"/>
      <c r="F1446"/>
      <c r="G1446"/>
      <c r="H1446"/>
      <c r="I1446"/>
      <c r="J1446"/>
      <c r="K1446"/>
      <c r="L1446"/>
    </row>
    <row r="1447" spans="1:12" ht="16" x14ac:dyDescent="0.2">
      <c r="A1447"/>
      <c r="B1447"/>
      <c r="C1447"/>
      <c r="D1447"/>
      <c r="E1447"/>
      <c r="F1447"/>
      <c r="G1447"/>
      <c r="H1447"/>
      <c r="I1447"/>
      <c r="J1447"/>
      <c r="K1447"/>
      <c r="L1447"/>
    </row>
    <row r="1448" spans="1:12" ht="16" x14ac:dyDescent="0.2">
      <c r="A1448"/>
      <c r="B1448"/>
      <c r="C1448"/>
      <c r="D1448"/>
      <c r="E1448"/>
      <c r="F1448"/>
      <c r="G1448"/>
      <c r="H1448"/>
      <c r="I1448"/>
      <c r="J1448"/>
      <c r="K1448"/>
      <c r="L1448"/>
    </row>
    <row r="1449" spans="1:12" ht="16" x14ac:dyDescent="0.2">
      <c r="A1449"/>
      <c r="B1449"/>
      <c r="C1449"/>
      <c r="D1449"/>
      <c r="E1449"/>
      <c r="F1449"/>
      <c r="G1449"/>
      <c r="H1449"/>
      <c r="I1449"/>
      <c r="J1449"/>
      <c r="K1449"/>
      <c r="L1449"/>
    </row>
    <row r="1450" spans="1:12" ht="16" x14ac:dyDescent="0.2">
      <c r="A1450"/>
      <c r="B1450"/>
      <c r="C1450"/>
      <c r="D1450"/>
      <c r="E1450"/>
      <c r="F1450"/>
      <c r="G1450"/>
      <c r="H1450"/>
      <c r="I1450"/>
      <c r="J1450"/>
      <c r="K1450"/>
      <c r="L1450"/>
    </row>
    <row r="1451" spans="1:12" ht="16" x14ac:dyDescent="0.2">
      <c r="A1451"/>
      <c r="B1451"/>
      <c r="C1451"/>
      <c r="D1451"/>
      <c r="E1451"/>
      <c r="F1451"/>
      <c r="G1451"/>
      <c r="H1451"/>
      <c r="I1451"/>
      <c r="J1451"/>
      <c r="K1451"/>
      <c r="L1451"/>
    </row>
    <row r="1452" spans="1:12" ht="16" x14ac:dyDescent="0.2">
      <c r="A1452"/>
      <c r="B1452"/>
      <c r="C1452"/>
      <c r="D1452"/>
      <c r="E1452"/>
      <c r="F1452"/>
      <c r="G1452"/>
      <c r="H1452"/>
      <c r="I1452"/>
      <c r="J1452"/>
      <c r="K1452"/>
      <c r="L1452"/>
    </row>
    <row r="1453" spans="1:12" ht="16" x14ac:dyDescent="0.2">
      <c r="A1453"/>
      <c r="B1453"/>
      <c r="C1453"/>
      <c r="D1453"/>
      <c r="E1453"/>
      <c r="F1453"/>
      <c r="G1453"/>
      <c r="H1453"/>
      <c r="I1453"/>
      <c r="J1453"/>
      <c r="K1453"/>
      <c r="L1453"/>
    </row>
    <row r="1454" spans="1:12" ht="16" x14ac:dyDescent="0.2">
      <c r="A1454"/>
      <c r="B1454"/>
      <c r="C1454"/>
      <c r="D1454"/>
      <c r="E1454"/>
      <c r="F1454"/>
      <c r="G1454"/>
      <c r="H1454"/>
      <c r="I1454"/>
      <c r="J1454"/>
      <c r="K1454"/>
      <c r="L1454"/>
    </row>
    <row r="1455" spans="1:12" ht="16" x14ac:dyDescent="0.2">
      <c r="A1455"/>
      <c r="B1455"/>
      <c r="C1455"/>
      <c r="D1455"/>
      <c r="E1455"/>
      <c r="F1455"/>
      <c r="G1455"/>
      <c r="H1455"/>
      <c r="I1455"/>
      <c r="J1455"/>
      <c r="K1455"/>
      <c r="L1455"/>
    </row>
    <row r="1456" spans="1:12" ht="16" x14ac:dyDescent="0.2">
      <c r="A1456"/>
      <c r="B1456"/>
      <c r="C1456"/>
      <c r="D1456"/>
      <c r="E1456"/>
      <c r="F1456"/>
      <c r="G1456"/>
      <c r="H1456"/>
      <c r="I1456"/>
      <c r="J1456"/>
      <c r="K1456"/>
      <c r="L1456"/>
    </row>
    <row r="1457" spans="1:12" ht="16" x14ac:dyDescent="0.2">
      <c r="A1457"/>
      <c r="B1457"/>
      <c r="C1457"/>
      <c r="D1457"/>
      <c r="E1457"/>
      <c r="F1457"/>
      <c r="G1457"/>
      <c r="H1457"/>
      <c r="I1457"/>
      <c r="J1457"/>
      <c r="K1457"/>
      <c r="L1457"/>
    </row>
    <row r="1458" spans="1:12" ht="16" x14ac:dyDescent="0.2">
      <c r="A1458"/>
      <c r="B1458"/>
      <c r="C1458"/>
      <c r="D1458"/>
      <c r="E1458"/>
      <c r="F1458"/>
      <c r="G1458"/>
      <c r="H1458"/>
      <c r="I1458"/>
      <c r="J1458"/>
      <c r="K1458"/>
      <c r="L1458"/>
    </row>
    <row r="1459" spans="1:12" ht="16" x14ac:dyDescent="0.2">
      <c r="A1459"/>
      <c r="B1459"/>
      <c r="C1459"/>
      <c r="D1459"/>
      <c r="E1459"/>
      <c r="F1459"/>
      <c r="G1459"/>
      <c r="H1459"/>
      <c r="I1459"/>
      <c r="J1459"/>
      <c r="K1459"/>
      <c r="L1459"/>
    </row>
    <row r="1460" spans="1:12" ht="16" x14ac:dyDescent="0.2">
      <c r="A1460"/>
      <c r="B1460"/>
      <c r="C1460"/>
      <c r="D1460"/>
      <c r="E1460"/>
      <c r="F1460"/>
      <c r="G1460"/>
      <c r="H1460"/>
      <c r="I1460"/>
      <c r="J1460"/>
      <c r="K1460"/>
      <c r="L1460"/>
    </row>
    <row r="1461" spans="1:12" ht="16" x14ac:dyDescent="0.2">
      <c r="A1461"/>
      <c r="B1461"/>
      <c r="C1461"/>
      <c r="D1461"/>
      <c r="E1461"/>
      <c r="F1461"/>
      <c r="G1461"/>
      <c r="H1461"/>
      <c r="I1461"/>
      <c r="J1461"/>
      <c r="K1461"/>
      <c r="L1461"/>
    </row>
    <row r="1462" spans="1:12" ht="16" x14ac:dyDescent="0.2">
      <c r="A1462"/>
      <c r="B1462"/>
      <c r="C1462"/>
      <c r="D1462"/>
      <c r="E1462"/>
      <c r="F1462"/>
      <c r="G1462"/>
      <c r="H1462"/>
      <c r="I1462"/>
      <c r="J1462"/>
      <c r="K1462"/>
      <c r="L1462"/>
    </row>
    <row r="1463" spans="1:12" ht="16" x14ac:dyDescent="0.2">
      <c r="A1463"/>
      <c r="B1463"/>
      <c r="C1463"/>
      <c r="D1463"/>
      <c r="E1463"/>
      <c r="F1463"/>
      <c r="G1463"/>
      <c r="H1463"/>
      <c r="I1463"/>
      <c r="J1463"/>
      <c r="K1463"/>
      <c r="L1463"/>
    </row>
    <row r="1464" spans="1:12" ht="16" x14ac:dyDescent="0.2">
      <c r="A1464"/>
      <c r="B1464"/>
      <c r="C1464"/>
      <c r="D1464"/>
      <c r="E1464"/>
      <c r="F1464"/>
      <c r="G1464"/>
      <c r="H1464"/>
      <c r="I1464"/>
      <c r="J1464"/>
      <c r="K1464"/>
      <c r="L1464"/>
    </row>
    <row r="1465" spans="1:12" ht="16" x14ac:dyDescent="0.2">
      <c r="A1465"/>
      <c r="B1465"/>
      <c r="C1465"/>
      <c r="D1465"/>
      <c r="E1465"/>
      <c r="F1465"/>
      <c r="G1465"/>
      <c r="H1465"/>
      <c r="I1465"/>
      <c r="J1465"/>
      <c r="K1465"/>
      <c r="L1465"/>
    </row>
    <row r="1466" spans="1:12" ht="16" x14ac:dyDescent="0.2">
      <c r="A1466"/>
      <c r="B1466"/>
      <c r="C1466"/>
      <c r="D1466"/>
      <c r="E1466"/>
      <c r="F1466"/>
      <c r="G1466"/>
      <c r="H1466"/>
      <c r="I1466"/>
      <c r="J1466"/>
      <c r="K1466"/>
      <c r="L1466"/>
    </row>
    <row r="1467" spans="1:12" ht="16" x14ac:dyDescent="0.2">
      <c r="A1467"/>
      <c r="B1467"/>
      <c r="C1467"/>
      <c r="D1467"/>
      <c r="E1467"/>
      <c r="F1467"/>
      <c r="G1467"/>
      <c r="H1467"/>
      <c r="I1467"/>
      <c r="J1467"/>
      <c r="K1467"/>
      <c r="L1467"/>
    </row>
    <row r="1468" spans="1:12" ht="16" x14ac:dyDescent="0.2">
      <c r="A1468"/>
      <c r="B1468"/>
      <c r="C1468"/>
      <c r="D1468"/>
      <c r="E1468"/>
      <c r="F1468"/>
      <c r="G1468"/>
      <c r="H1468"/>
      <c r="I1468"/>
      <c r="J1468"/>
      <c r="K1468"/>
      <c r="L1468"/>
    </row>
    <row r="1469" spans="1:12" ht="16" x14ac:dyDescent="0.2">
      <c r="A1469"/>
      <c r="B1469"/>
      <c r="C1469"/>
      <c r="D1469"/>
      <c r="E1469"/>
      <c r="F1469"/>
      <c r="G1469"/>
      <c r="H1469"/>
      <c r="I1469"/>
      <c r="J1469"/>
      <c r="K1469"/>
      <c r="L1469"/>
    </row>
    <row r="1470" spans="1:12" ht="16" x14ac:dyDescent="0.2">
      <c r="A1470"/>
      <c r="B1470"/>
      <c r="C1470"/>
      <c r="D1470"/>
      <c r="E1470"/>
      <c r="F1470"/>
      <c r="G1470"/>
      <c r="H1470"/>
      <c r="I1470"/>
      <c r="J1470"/>
      <c r="K1470"/>
      <c r="L1470"/>
    </row>
    <row r="1471" spans="1:12" ht="16" x14ac:dyDescent="0.2">
      <c r="A1471"/>
      <c r="B1471"/>
      <c r="C1471"/>
      <c r="D1471"/>
      <c r="E1471"/>
      <c r="F1471"/>
      <c r="G1471"/>
      <c r="H1471"/>
      <c r="I1471"/>
      <c r="J1471"/>
      <c r="K1471"/>
      <c r="L1471"/>
    </row>
    <row r="1472" spans="1:12" ht="16" x14ac:dyDescent="0.2">
      <c r="A1472"/>
      <c r="B1472"/>
      <c r="C1472"/>
      <c r="D1472"/>
      <c r="E1472"/>
      <c r="F1472"/>
      <c r="G1472"/>
      <c r="H1472"/>
      <c r="I1472"/>
      <c r="J1472"/>
      <c r="K1472"/>
      <c r="L1472"/>
    </row>
    <row r="1473" spans="1:12" ht="16" x14ac:dyDescent="0.2">
      <c r="A1473"/>
      <c r="B1473"/>
      <c r="C1473"/>
      <c r="D1473"/>
      <c r="E1473"/>
      <c r="F1473"/>
      <c r="G1473"/>
      <c r="H1473"/>
      <c r="I1473"/>
      <c r="J1473"/>
      <c r="K1473"/>
      <c r="L1473"/>
    </row>
    <row r="1474" spans="1:12" ht="16" x14ac:dyDescent="0.2">
      <c r="A1474"/>
      <c r="B1474"/>
      <c r="C1474"/>
      <c r="D1474"/>
      <c r="E1474"/>
      <c r="F1474"/>
      <c r="G1474"/>
      <c r="H1474"/>
      <c r="I1474"/>
      <c r="J1474"/>
      <c r="K1474"/>
      <c r="L1474"/>
    </row>
    <row r="1475" spans="1:12" ht="16" x14ac:dyDescent="0.2">
      <c r="A1475"/>
      <c r="B1475"/>
      <c r="C1475"/>
      <c r="D1475"/>
      <c r="E1475"/>
      <c r="F1475"/>
      <c r="G1475"/>
      <c r="H1475"/>
      <c r="I1475"/>
      <c r="J1475"/>
      <c r="K1475"/>
      <c r="L1475"/>
    </row>
    <row r="1476" spans="1:12" ht="16" x14ac:dyDescent="0.2">
      <c r="A1476"/>
      <c r="B1476"/>
      <c r="C1476"/>
      <c r="D1476"/>
      <c r="E1476"/>
      <c r="F1476"/>
      <c r="G1476"/>
      <c r="H1476"/>
      <c r="I1476"/>
      <c r="J1476"/>
      <c r="K1476"/>
      <c r="L1476"/>
    </row>
    <row r="1477" spans="1:12" ht="16" x14ac:dyDescent="0.2">
      <c r="A1477"/>
      <c r="B1477"/>
      <c r="C1477"/>
      <c r="D1477"/>
      <c r="E1477"/>
      <c r="F1477"/>
      <c r="G1477"/>
      <c r="H1477"/>
      <c r="I1477"/>
      <c r="J1477"/>
      <c r="K1477"/>
      <c r="L1477"/>
    </row>
    <row r="1478" spans="1:12" ht="16" x14ac:dyDescent="0.2">
      <c r="A1478"/>
      <c r="B1478"/>
      <c r="C1478"/>
      <c r="D1478"/>
      <c r="E1478"/>
      <c r="F1478"/>
      <c r="G1478"/>
      <c r="H1478"/>
      <c r="I1478"/>
      <c r="J1478"/>
      <c r="K1478"/>
      <c r="L1478"/>
    </row>
    <row r="1479" spans="1:12" ht="16" x14ac:dyDescent="0.2">
      <c r="A1479"/>
      <c r="B1479"/>
      <c r="C1479"/>
      <c r="D1479"/>
      <c r="E1479"/>
      <c r="F1479"/>
      <c r="G1479"/>
      <c r="H1479"/>
      <c r="I1479"/>
      <c r="J1479"/>
      <c r="K1479"/>
      <c r="L1479"/>
    </row>
    <row r="1480" spans="1:12" ht="16" x14ac:dyDescent="0.2">
      <c r="A1480"/>
      <c r="B1480"/>
      <c r="C1480"/>
      <c r="D1480"/>
      <c r="E1480"/>
      <c r="F1480"/>
      <c r="G1480"/>
      <c r="H1480"/>
      <c r="I1480"/>
      <c r="J1480"/>
      <c r="K1480"/>
      <c r="L1480"/>
    </row>
    <row r="1481" spans="1:12" ht="16" x14ac:dyDescent="0.2">
      <c r="A1481"/>
      <c r="B1481"/>
      <c r="C1481"/>
      <c r="D1481"/>
      <c r="E1481"/>
      <c r="F1481"/>
      <c r="G1481"/>
      <c r="H1481"/>
      <c r="I1481"/>
      <c r="J1481"/>
      <c r="K1481"/>
      <c r="L1481"/>
    </row>
    <row r="1482" spans="1:12" ht="16" x14ac:dyDescent="0.2">
      <c r="A1482"/>
      <c r="B1482"/>
      <c r="C1482"/>
      <c r="D1482"/>
      <c r="E1482"/>
      <c r="F1482"/>
      <c r="G1482"/>
      <c r="H1482"/>
      <c r="I1482"/>
      <c r="J1482"/>
      <c r="K1482"/>
      <c r="L1482"/>
    </row>
    <row r="1483" spans="1:12" ht="16" x14ac:dyDescent="0.2">
      <c r="A1483"/>
      <c r="B1483"/>
      <c r="C1483"/>
      <c r="D1483"/>
      <c r="E1483"/>
      <c r="F1483"/>
      <c r="G1483"/>
      <c r="H1483"/>
      <c r="I1483"/>
      <c r="J1483"/>
      <c r="K1483"/>
      <c r="L1483"/>
    </row>
    <row r="1484" spans="1:12" ht="16" x14ac:dyDescent="0.2">
      <c r="A1484"/>
      <c r="B1484"/>
      <c r="C1484"/>
      <c r="D1484"/>
      <c r="E1484"/>
      <c r="F1484"/>
      <c r="G1484"/>
      <c r="H1484"/>
      <c r="I1484"/>
      <c r="J1484"/>
      <c r="K1484"/>
      <c r="L1484"/>
    </row>
    <row r="1485" spans="1:12" ht="16" x14ac:dyDescent="0.2">
      <c r="A1485"/>
      <c r="B1485"/>
      <c r="C1485"/>
      <c r="D1485"/>
      <c r="E1485"/>
      <c r="F1485"/>
      <c r="G1485"/>
      <c r="H1485"/>
      <c r="I1485"/>
      <c r="J1485"/>
      <c r="K1485"/>
      <c r="L1485"/>
    </row>
    <row r="1486" spans="1:12" ht="16" x14ac:dyDescent="0.2">
      <c r="A1486"/>
      <c r="B1486"/>
      <c r="C1486"/>
      <c r="D1486"/>
      <c r="E1486"/>
      <c r="F1486"/>
      <c r="G1486"/>
      <c r="H1486"/>
      <c r="I1486"/>
      <c r="J1486"/>
      <c r="K1486"/>
      <c r="L1486"/>
    </row>
    <row r="1487" spans="1:12" ht="16" x14ac:dyDescent="0.2">
      <c r="A1487"/>
      <c r="B1487"/>
      <c r="C1487"/>
      <c r="D1487"/>
      <c r="E1487"/>
      <c r="F1487"/>
      <c r="G1487"/>
      <c r="H1487"/>
      <c r="I1487"/>
      <c r="J1487"/>
      <c r="K1487"/>
      <c r="L1487"/>
    </row>
    <row r="1488" spans="1:12" ht="16" x14ac:dyDescent="0.2">
      <c r="A1488"/>
      <c r="B1488"/>
      <c r="C1488"/>
      <c r="D1488"/>
      <c r="E1488"/>
      <c r="F1488"/>
      <c r="G1488"/>
      <c r="H1488"/>
      <c r="I1488"/>
      <c r="J1488"/>
      <c r="K1488"/>
      <c r="L1488"/>
    </row>
    <row r="1489" spans="1:12" ht="16" x14ac:dyDescent="0.2">
      <c r="A1489"/>
      <c r="B1489"/>
      <c r="C1489"/>
      <c r="D1489"/>
      <c r="E1489"/>
      <c r="F1489"/>
      <c r="G1489"/>
      <c r="H1489"/>
      <c r="I1489"/>
      <c r="J1489"/>
      <c r="K1489"/>
      <c r="L1489"/>
    </row>
    <row r="1490" spans="1:12" ht="16" x14ac:dyDescent="0.2">
      <c r="A1490"/>
      <c r="B1490"/>
      <c r="C1490"/>
      <c r="D1490"/>
      <c r="E1490"/>
      <c r="F1490"/>
      <c r="G1490"/>
      <c r="H1490"/>
      <c r="I1490"/>
      <c r="J1490"/>
      <c r="K1490"/>
      <c r="L1490"/>
    </row>
    <row r="1491" spans="1:12" ht="16" x14ac:dyDescent="0.2">
      <c r="A1491"/>
      <c r="B1491"/>
      <c r="C1491"/>
      <c r="D1491"/>
      <c r="E1491"/>
      <c r="F1491"/>
      <c r="G1491"/>
      <c r="H1491"/>
      <c r="I1491"/>
      <c r="J1491"/>
      <c r="K1491"/>
      <c r="L1491"/>
    </row>
    <row r="1492" spans="1:12" ht="16" x14ac:dyDescent="0.2">
      <c r="A1492"/>
      <c r="B1492"/>
      <c r="C1492"/>
      <c r="D1492"/>
      <c r="E1492"/>
      <c r="F1492"/>
      <c r="G1492"/>
      <c r="H1492"/>
      <c r="I1492"/>
      <c r="J1492"/>
      <c r="K1492"/>
      <c r="L1492"/>
    </row>
    <row r="1493" spans="1:12" ht="16" x14ac:dyDescent="0.2">
      <c r="A1493"/>
      <c r="B1493"/>
      <c r="C1493"/>
      <c r="D1493"/>
      <c r="E1493"/>
      <c r="F1493"/>
      <c r="G1493"/>
      <c r="H1493"/>
      <c r="I1493"/>
      <c r="J1493"/>
      <c r="K1493"/>
      <c r="L1493"/>
    </row>
    <row r="1494" spans="1:12" ht="16" x14ac:dyDescent="0.2">
      <c r="A1494"/>
      <c r="B1494"/>
      <c r="C1494"/>
      <c r="D1494"/>
      <c r="E1494"/>
      <c r="F1494"/>
      <c r="G1494"/>
      <c r="H1494"/>
      <c r="I1494"/>
      <c r="J1494"/>
      <c r="K1494"/>
      <c r="L1494"/>
    </row>
    <row r="1495" spans="1:12" ht="16" x14ac:dyDescent="0.2">
      <c r="A1495"/>
      <c r="B1495"/>
      <c r="C1495"/>
      <c r="D1495"/>
      <c r="E1495"/>
      <c r="F1495"/>
      <c r="G1495"/>
      <c r="H1495"/>
      <c r="I1495"/>
      <c r="J1495"/>
      <c r="K1495"/>
      <c r="L1495"/>
    </row>
    <row r="1496" spans="1:12" ht="16" x14ac:dyDescent="0.2">
      <c r="A1496"/>
      <c r="B1496"/>
      <c r="C1496"/>
      <c r="D1496"/>
      <c r="E1496"/>
      <c r="F1496"/>
      <c r="G1496"/>
      <c r="H1496"/>
      <c r="I1496"/>
      <c r="J1496"/>
      <c r="K1496"/>
      <c r="L1496"/>
    </row>
    <row r="1497" spans="1:12" ht="16" x14ac:dyDescent="0.2">
      <c r="A1497"/>
      <c r="B1497"/>
      <c r="C1497"/>
      <c r="D1497"/>
      <c r="E1497"/>
      <c r="F1497"/>
      <c r="G1497"/>
      <c r="H1497"/>
      <c r="I1497"/>
      <c r="J1497"/>
      <c r="K1497"/>
      <c r="L1497"/>
    </row>
    <row r="1498" spans="1:12" ht="16" x14ac:dyDescent="0.2">
      <c r="A1498"/>
      <c r="B1498"/>
      <c r="C1498"/>
      <c r="D1498"/>
      <c r="E1498"/>
      <c r="F1498"/>
      <c r="G1498"/>
      <c r="H1498"/>
      <c r="I1498"/>
      <c r="J1498"/>
      <c r="K1498"/>
      <c r="L1498"/>
    </row>
    <row r="1499" spans="1:12" ht="16" x14ac:dyDescent="0.2">
      <c r="A1499"/>
      <c r="B1499"/>
      <c r="C1499"/>
      <c r="D1499"/>
      <c r="E1499"/>
      <c r="F1499"/>
      <c r="G1499"/>
      <c r="H1499"/>
      <c r="I1499"/>
      <c r="J1499"/>
      <c r="K1499"/>
      <c r="L1499"/>
    </row>
    <row r="1500" spans="1:12" ht="16" x14ac:dyDescent="0.2">
      <c r="A1500"/>
      <c r="B1500"/>
      <c r="C1500"/>
      <c r="D1500"/>
      <c r="E1500"/>
      <c r="F1500"/>
      <c r="G1500"/>
      <c r="H1500"/>
      <c r="I1500"/>
      <c r="J1500"/>
      <c r="K1500"/>
      <c r="L1500"/>
    </row>
    <row r="1501" spans="1:12" ht="16" x14ac:dyDescent="0.2">
      <c r="A1501"/>
      <c r="B1501"/>
      <c r="C1501"/>
      <c r="D1501"/>
      <c r="E1501"/>
      <c r="F1501"/>
      <c r="G1501"/>
      <c r="H1501"/>
      <c r="I1501"/>
      <c r="J1501"/>
      <c r="K1501"/>
      <c r="L1501"/>
    </row>
    <row r="1502" spans="1:12" ht="16" x14ac:dyDescent="0.2">
      <c r="A1502"/>
      <c r="B1502"/>
      <c r="C1502"/>
      <c r="D1502"/>
      <c r="E1502"/>
      <c r="F1502"/>
      <c r="G1502"/>
      <c r="H1502"/>
      <c r="I1502"/>
      <c r="J1502"/>
      <c r="K1502"/>
      <c r="L1502"/>
    </row>
    <row r="1503" spans="1:12" ht="16" x14ac:dyDescent="0.2">
      <c r="A1503"/>
      <c r="B1503"/>
      <c r="C1503"/>
      <c r="D1503"/>
      <c r="E1503"/>
      <c r="F1503"/>
      <c r="G1503"/>
      <c r="H1503"/>
      <c r="I1503"/>
      <c r="J1503"/>
      <c r="K1503"/>
      <c r="L1503"/>
    </row>
    <row r="1504" spans="1:12" ht="16" x14ac:dyDescent="0.2">
      <c r="A1504"/>
      <c r="B1504"/>
      <c r="C1504"/>
      <c r="D1504"/>
      <c r="E1504"/>
      <c r="F1504"/>
      <c r="G1504"/>
      <c r="H1504"/>
      <c r="I1504"/>
      <c r="J1504"/>
      <c r="K1504"/>
      <c r="L1504"/>
    </row>
    <row r="1505" spans="1:12" ht="16" x14ac:dyDescent="0.2">
      <c r="A1505"/>
      <c r="B1505"/>
      <c r="C1505"/>
      <c r="D1505"/>
      <c r="E1505"/>
      <c r="F1505"/>
      <c r="G1505"/>
      <c r="H1505"/>
      <c r="I1505"/>
      <c r="J1505"/>
      <c r="K1505"/>
      <c r="L1505"/>
    </row>
    <row r="1506" spans="1:12" ht="16" x14ac:dyDescent="0.2">
      <c r="A1506"/>
      <c r="B1506"/>
      <c r="C1506"/>
      <c r="D1506"/>
      <c r="E1506"/>
      <c r="F1506"/>
      <c r="G1506"/>
      <c r="H1506"/>
      <c r="I1506"/>
      <c r="J1506"/>
      <c r="K1506"/>
      <c r="L1506"/>
    </row>
    <row r="1507" spans="1:12" ht="16" x14ac:dyDescent="0.2">
      <c r="A1507"/>
      <c r="B1507"/>
      <c r="C1507"/>
      <c r="D1507"/>
      <c r="E1507"/>
      <c r="F1507"/>
      <c r="G1507"/>
      <c r="H1507"/>
      <c r="I1507"/>
      <c r="J1507"/>
      <c r="K1507"/>
      <c r="L1507"/>
    </row>
    <row r="1508" spans="1:12" ht="16" x14ac:dyDescent="0.2">
      <c r="A1508"/>
      <c r="B1508"/>
      <c r="C1508"/>
      <c r="D1508"/>
      <c r="E1508"/>
      <c r="F1508"/>
      <c r="G1508"/>
      <c r="H1508"/>
      <c r="I1508"/>
      <c r="J1508"/>
      <c r="K1508"/>
      <c r="L1508"/>
    </row>
    <row r="1509" spans="1:12" ht="16" x14ac:dyDescent="0.2">
      <c r="A1509"/>
      <c r="B1509"/>
      <c r="C1509"/>
      <c r="D1509"/>
      <c r="E1509"/>
      <c r="F1509"/>
      <c r="G1509"/>
      <c r="H1509"/>
      <c r="I1509"/>
      <c r="J1509"/>
      <c r="K1509"/>
      <c r="L1509"/>
    </row>
    <row r="1510" spans="1:12" ht="16" x14ac:dyDescent="0.2">
      <c r="A1510"/>
      <c r="B1510"/>
      <c r="C1510"/>
      <c r="D1510"/>
      <c r="E1510"/>
      <c r="F1510"/>
      <c r="G1510"/>
      <c r="H1510"/>
      <c r="I1510"/>
      <c r="J1510"/>
      <c r="K1510"/>
      <c r="L1510"/>
    </row>
    <row r="1511" spans="1:12" ht="16" x14ac:dyDescent="0.2">
      <c r="A1511"/>
      <c r="B1511"/>
      <c r="C1511"/>
      <c r="D1511"/>
      <c r="E1511"/>
      <c r="F1511"/>
      <c r="G1511"/>
      <c r="H1511"/>
      <c r="I1511"/>
      <c r="J1511"/>
      <c r="K1511"/>
      <c r="L1511"/>
    </row>
    <row r="1512" spans="1:12" ht="16" x14ac:dyDescent="0.2">
      <c r="A1512"/>
      <c r="B1512"/>
      <c r="C1512"/>
      <c r="D1512"/>
      <c r="E1512"/>
      <c r="F1512"/>
      <c r="G1512"/>
      <c r="H1512"/>
      <c r="I1512"/>
      <c r="J1512"/>
      <c r="K1512"/>
      <c r="L1512"/>
    </row>
    <row r="1513" spans="1:12" ht="16" x14ac:dyDescent="0.2">
      <c r="A1513"/>
      <c r="B1513"/>
      <c r="C1513"/>
      <c r="D1513"/>
      <c r="E1513"/>
      <c r="F1513"/>
      <c r="G1513"/>
      <c r="H1513"/>
      <c r="I1513"/>
      <c r="J1513"/>
      <c r="K1513"/>
      <c r="L1513"/>
    </row>
    <row r="1514" spans="1:12" ht="16" x14ac:dyDescent="0.2">
      <c r="A1514"/>
      <c r="B1514"/>
      <c r="C1514"/>
      <c r="D1514"/>
      <c r="E1514"/>
      <c r="F1514"/>
      <c r="G1514"/>
      <c r="H1514"/>
      <c r="I1514"/>
      <c r="J1514"/>
      <c r="K1514"/>
      <c r="L1514"/>
    </row>
    <row r="1515" spans="1:12" ht="16" x14ac:dyDescent="0.2">
      <c r="A1515"/>
      <c r="B1515"/>
      <c r="C1515"/>
      <c r="D1515"/>
      <c r="E1515"/>
      <c r="F1515"/>
      <c r="G1515"/>
      <c r="H1515"/>
      <c r="I1515"/>
      <c r="J1515"/>
      <c r="K1515"/>
      <c r="L1515"/>
    </row>
    <row r="1516" spans="1:12" ht="16" x14ac:dyDescent="0.2">
      <c r="A1516"/>
      <c r="B1516"/>
      <c r="C1516"/>
      <c r="D1516"/>
      <c r="E1516"/>
      <c r="F1516"/>
      <c r="G1516"/>
      <c r="H1516"/>
      <c r="I1516"/>
      <c r="J1516"/>
      <c r="K1516"/>
      <c r="L1516"/>
    </row>
    <row r="1517" spans="1:12" ht="16" x14ac:dyDescent="0.2">
      <c r="A1517"/>
      <c r="B1517"/>
      <c r="C1517"/>
      <c r="D1517"/>
      <c r="E1517"/>
      <c r="F1517"/>
      <c r="G1517"/>
      <c r="H1517"/>
      <c r="I1517"/>
      <c r="J1517"/>
      <c r="K1517"/>
      <c r="L1517"/>
    </row>
    <row r="1518" spans="1:12" ht="16" x14ac:dyDescent="0.2">
      <c r="A1518"/>
      <c r="B1518"/>
      <c r="C1518"/>
      <c r="D1518"/>
      <c r="E1518"/>
      <c r="F1518"/>
      <c r="G1518"/>
      <c r="H1518"/>
      <c r="I1518"/>
      <c r="J1518"/>
      <c r="K1518"/>
      <c r="L1518"/>
    </row>
    <row r="1519" spans="1:12" ht="16" x14ac:dyDescent="0.2">
      <c r="A1519"/>
      <c r="B1519"/>
      <c r="C1519"/>
      <c r="D1519"/>
      <c r="E1519"/>
      <c r="F1519"/>
      <c r="G1519"/>
      <c r="H1519"/>
      <c r="I1519"/>
      <c r="J1519"/>
      <c r="K1519"/>
      <c r="L1519"/>
    </row>
    <row r="1520" spans="1:12" ht="16" x14ac:dyDescent="0.2">
      <c r="A1520"/>
      <c r="B1520"/>
      <c r="C1520"/>
      <c r="D1520"/>
      <c r="E1520"/>
      <c r="F1520"/>
      <c r="G1520"/>
      <c r="H1520"/>
      <c r="I1520"/>
      <c r="J1520"/>
      <c r="K1520"/>
      <c r="L1520"/>
    </row>
    <row r="1521" spans="1:12" ht="16" x14ac:dyDescent="0.2">
      <c r="A1521"/>
      <c r="B1521"/>
      <c r="C1521"/>
      <c r="D1521"/>
      <c r="E1521"/>
      <c r="F1521"/>
      <c r="G1521"/>
      <c r="H1521"/>
      <c r="I1521"/>
      <c r="J1521"/>
      <c r="K1521"/>
      <c r="L1521"/>
    </row>
    <row r="1522" spans="1:12" ht="16" x14ac:dyDescent="0.2">
      <c r="A1522"/>
      <c r="B1522"/>
      <c r="C1522"/>
      <c r="D1522"/>
      <c r="E1522"/>
      <c r="F1522"/>
      <c r="G1522"/>
      <c r="H1522"/>
      <c r="I1522"/>
      <c r="J1522"/>
      <c r="K1522"/>
      <c r="L1522"/>
    </row>
    <row r="1523" spans="1:12" ht="16" x14ac:dyDescent="0.2">
      <c r="A1523"/>
      <c r="B1523"/>
      <c r="C1523"/>
      <c r="D1523"/>
      <c r="E1523"/>
      <c r="F1523"/>
      <c r="G1523"/>
      <c r="H1523"/>
      <c r="I1523"/>
      <c r="J1523"/>
      <c r="K1523"/>
      <c r="L1523"/>
    </row>
    <row r="1524" spans="1:12" ht="16" x14ac:dyDescent="0.2">
      <c r="A1524"/>
      <c r="B1524"/>
      <c r="C1524"/>
      <c r="D1524"/>
      <c r="E1524"/>
      <c r="F1524"/>
      <c r="G1524"/>
      <c r="H1524"/>
      <c r="I1524"/>
      <c r="J1524"/>
      <c r="K1524"/>
      <c r="L1524"/>
    </row>
    <row r="1525" spans="1:12" ht="16" x14ac:dyDescent="0.2">
      <c r="A1525"/>
      <c r="B1525"/>
      <c r="C1525"/>
      <c r="D1525"/>
      <c r="E1525"/>
      <c r="F1525"/>
      <c r="G1525"/>
      <c r="H1525"/>
      <c r="I1525"/>
      <c r="J1525"/>
      <c r="K1525"/>
      <c r="L1525"/>
    </row>
    <row r="1526" spans="1:12" ht="16" x14ac:dyDescent="0.2">
      <c r="A1526"/>
      <c r="B1526"/>
      <c r="C1526"/>
      <c r="D1526"/>
      <c r="E1526"/>
      <c r="F1526"/>
      <c r="G1526"/>
      <c r="H1526"/>
      <c r="I1526"/>
      <c r="J1526"/>
      <c r="K1526"/>
      <c r="L1526"/>
    </row>
    <row r="1527" spans="1:12" ht="16" x14ac:dyDescent="0.2">
      <c r="A1527"/>
      <c r="B1527"/>
      <c r="C1527"/>
      <c r="D1527"/>
      <c r="E1527"/>
      <c r="F1527"/>
      <c r="G1527"/>
      <c r="H1527"/>
      <c r="I1527"/>
      <c r="J1527"/>
      <c r="K1527"/>
      <c r="L1527"/>
    </row>
    <row r="1528" spans="1:12" ht="16" x14ac:dyDescent="0.2">
      <c r="A1528"/>
      <c r="B1528"/>
      <c r="C1528"/>
      <c r="D1528"/>
      <c r="E1528"/>
      <c r="F1528"/>
      <c r="G1528"/>
      <c r="H1528"/>
      <c r="I1528"/>
      <c r="J1528"/>
      <c r="K1528"/>
      <c r="L1528"/>
    </row>
    <row r="1529" spans="1:12" ht="16" x14ac:dyDescent="0.2">
      <c r="A1529"/>
      <c r="B1529"/>
      <c r="C1529"/>
      <c r="D1529"/>
      <c r="E1529"/>
      <c r="F1529"/>
      <c r="G1529"/>
      <c r="H1529"/>
      <c r="I1529"/>
      <c r="J1529"/>
      <c r="K1529"/>
      <c r="L1529"/>
    </row>
    <row r="1530" spans="1:12" ht="16" x14ac:dyDescent="0.2">
      <c r="A1530"/>
      <c r="B1530"/>
      <c r="C1530"/>
      <c r="D1530"/>
      <c r="E1530"/>
      <c r="F1530"/>
      <c r="G1530"/>
      <c r="H1530"/>
      <c r="I1530"/>
      <c r="J1530"/>
      <c r="K1530"/>
      <c r="L1530"/>
    </row>
    <row r="1531" spans="1:12" ht="16" x14ac:dyDescent="0.2">
      <c r="A1531"/>
      <c r="B1531"/>
      <c r="C1531"/>
      <c r="D1531"/>
      <c r="E1531"/>
      <c r="F1531"/>
      <c r="G1531"/>
      <c r="H1531"/>
      <c r="I1531"/>
      <c r="J1531"/>
      <c r="K1531"/>
      <c r="L1531"/>
    </row>
    <row r="1532" spans="1:12" ht="16" x14ac:dyDescent="0.2">
      <c r="A1532"/>
      <c r="B1532"/>
      <c r="C1532"/>
      <c r="D1532"/>
      <c r="E1532"/>
      <c r="F1532"/>
      <c r="G1532"/>
      <c r="H1532"/>
      <c r="I1532"/>
      <c r="J1532"/>
      <c r="K1532"/>
      <c r="L1532"/>
    </row>
    <row r="1533" spans="1:12" ht="16" x14ac:dyDescent="0.2">
      <c r="A1533"/>
      <c r="B1533"/>
      <c r="C1533"/>
      <c r="D1533"/>
      <c r="E1533"/>
      <c r="F1533"/>
      <c r="G1533"/>
      <c r="H1533"/>
      <c r="I1533"/>
      <c r="J1533"/>
      <c r="K1533"/>
      <c r="L1533"/>
    </row>
    <row r="1534" spans="1:12" ht="16" x14ac:dyDescent="0.2">
      <c r="A1534"/>
      <c r="B1534"/>
      <c r="C1534"/>
      <c r="D1534"/>
      <c r="E1534"/>
      <c r="F1534"/>
      <c r="G1534"/>
      <c r="H1534"/>
      <c r="I1534"/>
      <c r="J1534"/>
      <c r="K1534"/>
      <c r="L1534"/>
    </row>
    <row r="1535" spans="1:12" ht="16" x14ac:dyDescent="0.2">
      <c r="A1535"/>
      <c r="B1535"/>
      <c r="C1535"/>
      <c r="D1535"/>
      <c r="E1535"/>
      <c r="F1535"/>
      <c r="G1535"/>
      <c r="H1535"/>
      <c r="I1535"/>
      <c r="J1535"/>
      <c r="K1535"/>
      <c r="L1535"/>
    </row>
    <row r="1536" spans="1:12" ht="16" x14ac:dyDescent="0.2">
      <c r="A1536"/>
      <c r="B1536"/>
      <c r="C1536"/>
      <c r="D1536"/>
      <c r="E1536"/>
      <c r="F1536"/>
      <c r="G1536"/>
      <c r="H1536"/>
      <c r="I1536"/>
      <c r="J1536"/>
      <c r="K1536"/>
      <c r="L1536"/>
    </row>
    <row r="1537" spans="1:12" ht="16" x14ac:dyDescent="0.2">
      <c r="A1537"/>
      <c r="B1537"/>
      <c r="C1537"/>
      <c r="D1537"/>
      <c r="E1537"/>
      <c r="F1537"/>
      <c r="G1537"/>
      <c r="H1537"/>
      <c r="I1537"/>
      <c r="J1537"/>
      <c r="K1537"/>
      <c r="L1537"/>
    </row>
    <row r="1538" spans="1:12" ht="16" x14ac:dyDescent="0.2">
      <c r="A1538"/>
      <c r="B1538"/>
      <c r="C1538"/>
      <c r="D1538"/>
      <c r="E1538"/>
      <c r="F1538"/>
      <c r="G1538"/>
      <c r="H1538"/>
      <c r="I1538"/>
      <c r="J1538"/>
      <c r="K1538"/>
      <c r="L1538"/>
    </row>
    <row r="1539" spans="1:12" ht="16" x14ac:dyDescent="0.2">
      <c r="A1539"/>
      <c r="B1539"/>
      <c r="C1539"/>
      <c r="D1539"/>
      <c r="E1539"/>
      <c r="F1539"/>
      <c r="G1539"/>
      <c r="H1539"/>
      <c r="I1539"/>
      <c r="J1539"/>
      <c r="K1539"/>
      <c r="L1539"/>
    </row>
    <row r="1540" spans="1:12" ht="16" x14ac:dyDescent="0.2">
      <c r="A1540"/>
      <c r="B1540"/>
      <c r="C1540"/>
      <c r="D1540"/>
      <c r="E1540"/>
      <c r="F1540"/>
      <c r="G1540"/>
      <c r="H1540"/>
      <c r="I1540"/>
      <c r="J1540"/>
      <c r="K1540"/>
      <c r="L1540"/>
    </row>
    <row r="1541" spans="1:12" ht="16" x14ac:dyDescent="0.2">
      <c r="A1541"/>
      <c r="B1541"/>
      <c r="C1541"/>
      <c r="D1541"/>
      <c r="E1541"/>
      <c r="F1541"/>
      <c r="G1541"/>
      <c r="H1541"/>
      <c r="I1541"/>
      <c r="J1541"/>
      <c r="K1541"/>
      <c r="L1541"/>
    </row>
    <row r="1542" spans="1:12" ht="16" x14ac:dyDescent="0.2">
      <c r="A1542"/>
      <c r="B1542"/>
      <c r="C1542"/>
      <c r="D1542"/>
      <c r="E1542"/>
      <c r="F1542"/>
      <c r="G1542"/>
      <c r="H1542"/>
      <c r="I1542"/>
      <c r="J1542"/>
      <c r="K1542"/>
      <c r="L1542"/>
    </row>
    <row r="1543" spans="1:12" ht="16" x14ac:dyDescent="0.2">
      <c r="A1543"/>
      <c r="B1543"/>
      <c r="C1543"/>
      <c r="D1543"/>
      <c r="E1543"/>
      <c r="F1543"/>
      <c r="G1543"/>
      <c r="H1543"/>
      <c r="I1543"/>
      <c r="J1543"/>
      <c r="K1543"/>
      <c r="L1543"/>
    </row>
    <row r="1544" spans="1:12" ht="16" x14ac:dyDescent="0.2">
      <c r="A1544"/>
      <c r="B1544"/>
      <c r="C1544"/>
      <c r="D1544"/>
      <c r="E1544"/>
      <c r="F1544"/>
      <c r="G1544"/>
      <c r="H1544"/>
      <c r="I1544"/>
      <c r="J1544"/>
      <c r="K1544"/>
      <c r="L1544"/>
    </row>
    <row r="1545" spans="1:12" ht="16" x14ac:dyDescent="0.2">
      <c r="A1545"/>
      <c r="B1545"/>
      <c r="C1545"/>
      <c r="D1545"/>
      <c r="E1545"/>
      <c r="F1545"/>
      <c r="G1545"/>
      <c r="H1545"/>
      <c r="I1545"/>
      <c r="J1545"/>
      <c r="K1545"/>
      <c r="L1545"/>
    </row>
    <row r="1546" spans="1:12" ht="16" x14ac:dyDescent="0.2">
      <c r="A1546"/>
      <c r="B1546"/>
      <c r="C1546"/>
      <c r="D1546"/>
      <c r="E1546"/>
      <c r="F1546"/>
      <c r="G1546"/>
      <c r="H1546"/>
      <c r="I1546"/>
      <c r="J1546"/>
      <c r="K1546"/>
      <c r="L1546"/>
    </row>
    <row r="1547" spans="1:12" ht="16" x14ac:dyDescent="0.2">
      <c r="A1547"/>
      <c r="B1547"/>
      <c r="C1547"/>
      <c r="D1547"/>
      <c r="E1547"/>
      <c r="F1547"/>
      <c r="G1547"/>
      <c r="H1547"/>
      <c r="I1547"/>
      <c r="J1547"/>
      <c r="K1547"/>
      <c r="L1547"/>
    </row>
    <row r="1548" spans="1:12" ht="16" x14ac:dyDescent="0.2">
      <c r="A1548"/>
      <c r="B1548"/>
      <c r="C1548"/>
      <c r="D1548"/>
      <c r="E1548"/>
      <c r="F1548"/>
      <c r="G1548"/>
      <c r="H1548"/>
      <c r="I1548"/>
      <c r="J1548"/>
      <c r="K1548"/>
      <c r="L1548"/>
    </row>
    <row r="1549" spans="1:12" ht="16" x14ac:dyDescent="0.2">
      <c r="A1549"/>
      <c r="B1549"/>
      <c r="C1549"/>
      <c r="D1549"/>
      <c r="E1549"/>
      <c r="F1549"/>
      <c r="G1549"/>
      <c r="H1549"/>
      <c r="I1549"/>
      <c r="J1549"/>
      <c r="K1549"/>
      <c r="L1549"/>
    </row>
    <row r="1550" spans="1:12" ht="16" x14ac:dyDescent="0.2">
      <c r="A1550"/>
      <c r="B1550"/>
      <c r="C1550"/>
      <c r="D1550"/>
      <c r="E1550"/>
      <c r="F1550"/>
      <c r="G1550"/>
      <c r="H1550"/>
      <c r="I1550"/>
      <c r="J1550"/>
      <c r="K1550"/>
      <c r="L1550"/>
    </row>
    <row r="1551" spans="1:12" ht="16" x14ac:dyDescent="0.2">
      <c r="A1551"/>
      <c r="B1551"/>
      <c r="C1551"/>
      <c r="D1551"/>
      <c r="E1551"/>
      <c r="F1551"/>
      <c r="G1551"/>
      <c r="H1551"/>
      <c r="I1551"/>
      <c r="J1551"/>
      <c r="K1551"/>
      <c r="L1551"/>
    </row>
    <row r="1552" spans="1:12" ht="16" x14ac:dyDescent="0.2">
      <c r="A1552"/>
      <c r="B1552"/>
      <c r="C1552"/>
      <c r="D1552"/>
      <c r="E1552"/>
      <c r="F1552"/>
      <c r="G1552"/>
      <c r="H1552"/>
      <c r="I1552"/>
      <c r="J1552"/>
      <c r="K1552"/>
      <c r="L1552"/>
    </row>
    <row r="1553" spans="1:12" ht="16" x14ac:dyDescent="0.2">
      <c r="A1553"/>
      <c r="B1553"/>
      <c r="C1553"/>
      <c r="D1553"/>
      <c r="E1553"/>
      <c r="F1553"/>
      <c r="G1553"/>
      <c r="H1553"/>
      <c r="I1553"/>
      <c r="J1553"/>
      <c r="K1553"/>
      <c r="L1553"/>
    </row>
    <row r="1554" spans="1:12" ht="16" x14ac:dyDescent="0.2">
      <c r="A1554"/>
      <c r="B1554"/>
      <c r="C1554"/>
      <c r="D1554"/>
      <c r="E1554"/>
      <c r="F1554"/>
      <c r="G1554"/>
      <c r="H1554"/>
      <c r="I1554"/>
      <c r="J1554"/>
      <c r="K1554"/>
      <c r="L1554"/>
    </row>
    <row r="1555" spans="1:12" ht="16" x14ac:dyDescent="0.2">
      <c r="A1555"/>
      <c r="B1555"/>
      <c r="C1555"/>
      <c r="D1555"/>
      <c r="E1555"/>
      <c r="F1555"/>
      <c r="G1555"/>
      <c r="H1555"/>
      <c r="I1555"/>
      <c r="J1555"/>
      <c r="K1555"/>
      <c r="L1555"/>
    </row>
    <row r="1556" spans="1:12" ht="16" x14ac:dyDescent="0.2">
      <c r="A1556"/>
      <c r="B1556"/>
      <c r="C1556"/>
      <c r="D1556"/>
      <c r="E1556"/>
      <c r="F1556"/>
      <c r="G1556"/>
      <c r="H1556"/>
      <c r="I1556"/>
      <c r="J1556"/>
      <c r="K1556"/>
      <c r="L1556"/>
    </row>
    <row r="1557" spans="1:12" ht="16" x14ac:dyDescent="0.2">
      <c r="A1557"/>
      <c r="B1557"/>
      <c r="C1557"/>
      <c r="D1557"/>
      <c r="E1557"/>
      <c r="F1557"/>
      <c r="G1557"/>
      <c r="H1557"/>
      <c r="I1557"/>
      <c r="J1557"/>
      <c r="K1557"/>
      <c r="L1557"/>
    </row>
    <row r="1558" spans="1:12" ht="16" x14ac:dyDescent="0.2">
      <c r="A1558"/>
      <c r="B1558"/>
      <c r="C1558"/>
      <c r="D1558"/>
      <c r="E1558"/>
      <c r="F1558"/>
      <c r="G1558"/>
      <c r="H1558"/>
      <c r="I1558"/>
      <c r="J1558"/>
      <c r="K1558"/>
      <c r="L1558"/>
    </row>
    <row r="1559" spans="1:12" ht="16" x14ac:dyDescent="0.2">
      <c r="A1559"/>
      <c r="B1559"/>
      <c r="C1559"/>
      <c r="D1559"/>
      <c r="E1559"/>
      <c r="F1559"/>
      <c r="G1559"/>
      <c r="H1559"/>
      <c r="I1559"/>
      <c r="J1559"/>
      <c r="K1559"/>
      <c r="L1559"/>
    </row>
    <row r="1560" spans="1:12" ht="16" x14ac:dyDescent="0.2">
      <c r="A1560"/>
      <c r="B1560"/>
      <c r="C1560"/>
      <c r="D1560"/>
      <c r="E1560"/>
      <c r="F1560"/>
      <c r="G1560"/>
      <c r="H1560"/>
      <c r="I1560"/>
      <c r="J1560"/>
      <c r="K1560"/>
      <c r="L1560"/>
    </row>
    <row r="1561" spans="1:12" ht="16" x14ac:dyDescent="0.2">
      <c r="A1561"/>
      <c r="B1561"/>
      <c r="C1561"/>
      <c r="D1561"/>
      <c r="E1561"/>
      <c r="F1561"/>
      <c r="G1561"/>
      <c r="H1561"/>
      <c r="I1561"/>
      <c r="J1561"/>
      <c r="K1561"/>
      <c r="L1561"/>
    </row>
    <row r="1562" spans="1:12" ht="16" x14ac:dyDescent="0.2">
      <c r="A1562"/>
      <c r="B1562"/>
      <c r="C1562"/>
      <c r="D1562"/>
      <c r="E1562"/>
      <c r="F1562"/>
      <c r="G1562"/>
      <c r="H1562"/>
      <c r="I1562"/>
      <c r="J1562"/>
      <c r="K1562"/>
      <c r="L1562"/>
    </row>
    <row r="1563" spans="1:12" ht="16" x14ac:dyDescent="0.2">
      <c r="A1563"/>
      <c r="B1563"/>
      <c r="C1563"/>
      <c r="D1563"/>
      <c r="E1563"/>
      <c r="F1563"/>
      <c r="G1563"/>
      <c r="H1563"/>
      <c r="I1563"/>
      <c r="J1563"/>
      <c r="K1563"/>
      <c r="L1563"/>
    </row>
    <row r="1564" spans="1:12" ht="16" x14ac:dyDescent="0.2">
      <c r="A1564"/>
      <c r="B1564"/>
      <c r="C1564"/>
      <c r="D1564"/>
      <c r="E1564"/>
      <c r="F1564"/>
      <c r="G1564"/>
      <c r="H1564"/>
      <c r="I1564"/>
      <c r="J1564"/>
      <c r="K1564"/>
      <c r="L1564"/>
    </row>
    <row r="1565" spans="1:12" ht="16" x14ac:dyDescent="0.2">
      <c r="A1565"/>
      <c r="B1565"/>
      <c r="C1565"/>
      <c r="D1565"/>
      <c r="E1565"/>
      <c r="F1565"/>
      <c r="G1565"/>
      <c r="H1565"/>
      <c r="I1565"/>
      <c r="J1565"/>
      <c r="K1565"/>
      <c r="L1565"/>
    </row>
    <row r="1566" spans="1:12" ht="16" x14ac:dyDescent="0.2">
      <c r="A1566"/>
      <c r="B1566"/>
      <c r="C1566"/>
      <c r="D1566"/>
      <c r="E1566"/>
      <c r="F1566"/>
      <c r="G1566"/>
      <c r="H1566"/>
      <c r="I1566"/>
      <c r="J1566"/>
      <c r="K1566"/>
      <c r="L1566"/>
    </row>
    <row r="1567" spans="1:12" ht="16" x14ac:dyDescent="0.2">
      <c r="A1567"/>
      <c r="B1567"/>
      <c r="C1567"/>
      <c r="D1567"/>
      <c r="E1567"/>
      <c r="F1567"/>
      <c r="G1567"/>
      <c r="H1567"/>
      <c r="I1567"/>
      <c r="J1567"/>
      <c r="K1567"/>
      <c r="L1567"/>
    </row>
    <row r="1568" spans="1:12" ht="16" x14ac:dyDescent="0.2">
      <c r="A1568"/>
      <c r="B1568"/>
      <c r="C1568"/>
      <c r="D1568"/>
      <c r="E1568"/>
      <c r="F1568"/>
      <c r="G1568"/>
      <c r="H1568"/>
      <c r="I1568"/>
      <c r="J1568"/>
      <c r="K1568"/>
      <c r="L1568"/>
    </row>
    <row r="1569" spans="1:12" ht="16" x14ac:dyDescent="0.2">
      <c r="A1569"/>
      <c r="B1569"/>
      <c r="C1569"/>
      <c r="D1569"/>
      <c r="E1569"/>
      <c r="F1569"/>
      <c r="G1569"/>
      <c r="H1569"/>
      <c r="I1569"/>
      <c r="J1569"/>
      <c r="K1569"/>
      <c r="L1569"/>
    </row>
    <row r="1570" spans="1:12" ht="16" x14ac:dyDescent="0.2">
      <c r="A1570"/>
      <c r="B1570"/>
      <c r="C1570"/>
      <c r="D1570"/>
      <c r="E1570"/>
      <c r="F1570"/>
      <c r="G1570"/>
      <c r="H1570"/>
      <c r="I1570"/>
      <c r="J1570"/>
      <c r="K1570"/>
      <c r="L1570"/>
    </row>
    <row r="1571" spans="1:12" ht="16" x14ac:dyDescent="0.2">
      <c r="A1571"/>
      <c r="B1571"/>
      <c r="C1571"/>
      <c r="D1571"/>
      <c r="E1571"/>
      <c r="F1571"/>
      <c r="G1571"/>
      <c r="H1571"/>
      <c r="I1571"/>
      <c r="J1571"/>
      <c r="K1571"/>
      <c r="L1571"/>
    </row>
    <row r="1572" spans="1:12" ht="16" x14ac:dyDescent="0.2">
      <c r="A1572"/>
      <c r="B1572"/>
      <c r="C1572"/>
      <c r="D1572"/>
      <c r="E1572"/>
      <c r="F1572"/>
      <c r="G1572"/>
      <c r="H1572"/>
      <c r="I1572"/>
      <c r="J1572"/>
      <c r="K1572"/>
      <c r="L1572"/>
    </row>
    <row r="1573" spans="1:12" ht="16" x14ac:dyDescent="0.2">
      <c r="A1573"/>
      <c r="B1573"/>
      <c r="C1573"/>
      <c r="D1573"/>
      <c r="E1573"/>
      <c r="F1573"/>
      <c r="G1573"/>
      <c r="H1573"/>
      <c r="I1573"/>
      <c r="J1573"/>
      <c r="K1573"/>
      <c r="L1573"/>
    </row>
    <row r="1574" spans="1:12" ht="16" x14ac:dyDescent="0.2">
      <c r="A1574"/>
      <c r="B1574"/>
      <c r="C1574"/>
      <c r="D1574"/>
      <c r="E1574"/>
      <c r="F1574"/>
      <c r="G1574"/>
      <c r="H1574"/>
      <c r="I1574"/>
      <c r="J1574"/>
      <c r="K1574"/>
      <c r="L1574"/>
    </row>
    <row r="1575" spans="1:12" ht="16" x14ac:dyDescent="0.2">
      <c r="A1575"/>
      <c r="B1575"/>
      <c r="C1575"/>
      <c r="D1575"/>
      <c r="E1575"/>
      <c r="F1575"/>
      <c r="G1575"/>
      <c r="H1575"/>
      <c r="I1575"/>
      <c r="J1575"/>
      <c r="K1575"/>
      <c r="L1575"/>
    </row>
    <row r="1576" spans="1:12" ht="16" x14ac:dyDescent="0.2">
      <c r="A1576"/>
      <c r="B1576"/>
      <c r="C1576"/>
      <c r="D1576"/>
      <c r="E1576"/>
      <c r="F1576"/>
      <c r="G1576"/>
      <c r="H1576"/>
      <c r="I1576"/>
      <c r="J1576"/>
      <c r="K1576"/>
      <c r="L1576"/>
    </row>
    <row r="1577" spans="1:12" ht="16" x14ac:dyDescent="0.2">
      <c r="A1577"/>
      <c r="B1577"/>
      <c r="C1577"/>
      <c r="D1577"/>
      <c r="E1577"/>
      <c r="F1577"/>
      <c r="G1577"/>
      <c r="H1577"/>
      <c r="I1577"/>
      <c r="J1577"/>
      <c r="K1577"/>
      <c r="L1577"/>
    </row>
    <row r="1578" spans="1:12" ht="16" x14ac:dyDescent="0.2">
      <c r="A1578"/>
      <c r="B1578"/>
      <c r="C1578"/>
      <c r="D1578"/>
      <c r="E1578"/>
      <c r="F1578"/>
      <c r="G1578"/>
      <c r="H1578"/>
      <c r="I1578"/>
      <c r="J1578"/>
      <c r="K1578"/>
      <c r="L1578"/>
    </row>
    <row r="1579" spans="1:12" ht="16" x14ac:dyDescent="0.2">
      <c r="A1579"/>
      <c r="B1579"/>
      <c r="C1579"/>
      <c r="D1579"/>
      <c r="E1579"/>
      <c r="F1579"/>
      <c r="G1579"/>
      <c r="H1579"/>
      <c r="I1579"/>
      <c r="J1579"/>
      <c r="K1579"/>
      <c r="L1579"/>
    </row>
    <row r="1580" spans="1:12" ht="16" x14ac:dyDescent="0.2">
      <c r="A1580"/>
      <c r="B1580"/>
      <c r="C1580"/>
      <c r="D1580"/>
      <c r="E1580"/>
      <c r="F1580"/>
      <c r="G1580"/>
      <c r="H1580"/>
      <c r="I1580"/>
      <c r="J1580"/>
      <c r="K1580"/>
      <c r="L1580"/>
    </row>
    <row r="1581" spans="1:12" ht="16" x14ac:dyDescent="0.2">
      <c r="A1581"/>
      <c r="B1581"/>
      <c r="C1581"/>
      <c r="D1581"/>
      <c r="E1581"/>
      <c r="F1581"/>
      <c r="G1581"/>
      <c r="H1581"/>
      <c r="I1581"/>
      <c r="J1581"/>
      <c r="K1581"/>
      <c r="L1581"/>
    </row>
    <row r="1582" spans="1:12" ht="16" x14ac:dyDescent="0.2">
      <c r="A1582"/>
      <c r="B1582"/>
      <c r="C1582"/>
      <c r="D1582"/>
      <c r="E1582"/>
      <c r="F1582"/>
      <c r="G1582"/>
      <c r="H1582"/>
      <c r="I1582"/>
      <c r="J1582"/>
      <c r="K1582"/>
      <c r="L1582"/>
    </row>
    <row r="1583" spans="1:12" ht="16" x14ac:dyDescent="0.2">
      <c r="A1583"/>
      <c r="B1583"/>
      <c r="C1583"/>
      <c r="D1583"/>
      <c r="E1583"/>
      <c r="F1583"/>
      <c r="G1583"/>
      <c r="H1583"/>
      <c r="I1583"/>
      <c r="J1583"/>
      <c r="K1583"/>
      <c r="L1583"/>
    </row>
    <row r="1584" spans="1:12" ht="16" x14ac:dyDescent="0.2">
      <c r="A1584"/>
      <c r="B1584"/>
      <c r="C1584"/>
      <c r="D1584"/>
      <c r="E1584"/>
      <c r="F1584"/>
      <c r="G1584"/>
      <c r="H1584"/>
      <c r="I1584"/>
      <c r="J1584"/>
      <c r="K1584"/>
      <c r="L1584"/>
    </row>
    <row r="1585" spans="1:12" ht="16" x14ac:dyDescent="0.2">
      <c r="A1585"/>
      <c r="B1585"/>
      <c r="C1585"/>
      <c r="D1585"/>
      <c r="E1585"/>
      <c r="F1585"/>
      <c r="G1585"/>
      <c r="H1585"/>
      <c r="I1585"/>
      <c r="J1585"/>
      <c r="K1585"/>
      <c r="L1585"/>
    </row>
    <row r="1586" spans="1:12" ht="16" x14ac:dyDescent="0.2">
      <c r="A1586"/>
      <c r="B1586"/>
      <c r="C1586"/>
      <c r="D1586"/>
      <c r="E1586"/>
      <c r="F1586"/>
      <c r="G1586"/>
      <c r="H1586"/>
      <c r="I1586"/>
      <c r="J1586"/>
      <c r="K1586"/>
      <c r="L1586"/>
    </row>
    <row r="1587" spans="1:12" ht="16" x14ac:dyDescent="0.2">
      <c r="A1587"/>
      <c r="B1587"/>
      <c r="C1587"/>
      <c r="D1587"/>
      <c r="E1587"/>
      <c r="F1587"/>
      <c r="G1587"/>
      <c r="H1587"/>
      <c r="I1587"/>
      <c r="J1587"/>
      <c r="K1587"/>
      <c r="L1587"/>
    </row>
    <row r="1588" spans="1:12" ht="16" x14ac:dyDescent="0.2">
      <c r="A1588"/>
      <c r="B1588"/>
      <c r="C1588"/>
      <c r="D1588"/>
      <c r="E1588"/>
      <c r="F1588"/>
      <c r="G1588"/>
      <c r="H1588"/>
      <c r="I1588"/>
      <c r="J1588"/>
      <c r="K1588"/>
      <c r="L1588"/>
    </row>
    <row r="1589" spans="1:12" ht="16" x14ac:dyDescent="0.2">
      <c r="A1589"/>
      <c r="B1589"/>
      <c r="C1589"/>
      <c r="D1589"/>
      <c r="E1589"/>
      <c r="F1589"/>
      <c r="G1589"/>
      <c r="H1589"/>
      <c r="I1589"/>
      <c r="J1589"/>
      <c r="K1589"/>
      <c r="L1589"/>
    </row>
    <row r="1590" spans="1:12" ht="16" x14ac:dyDescent="0.2">
      <c r="A1590"/>
      <c r="B1590"/>
      <c r="C1590"/>
      <c r="D1590"/>
      <c r="E1590"/>
      <c r="F1590"/>
      <c r="G1590"/>
      <c r="H1590"/>
      <c r="I1590"/>
      <c r="J1590"/>
      <c r="K1590"/>
      <c r="L1590"/>
    </row>
    <row r="1591" spans="1:12" ht="16" x14ac:dyDescent="0.2">
      <c r="A1591"/>
      <c r="B1591"/>
      <c r="C1591"/>
      <c r="D1591"/>
      <c r="E1591"/>
      <c r="F1591"/>
      <c r="G1591"/>
      <c r="H1591"/>
      <c r="I1591"/>
      <c r="J1591"/>
      <c r="K1591"/>
      <c r="L1591"/>
    </row>
    <row r="1592" spans="1:12" ht="16" x14ac:dyDescent="0.2">
      <c r="A1592"/>
      <c r="B1592"/>
      <c r="C1592"/>
      <c r="D1592"/>
      <c r="E1592"/>
      <c r="F1592"/>
      <c r="G1592"/>
      <c r="H1592"/>
      <c r="I1592"/>
      <c r="J1592"/>
      <c r="K1592"/>
      <c r="L1592"/>
    </row>
    <row r="1593" spans="1:12" ht="16" x14ac:dyDescent="0.2">
      <c r="A1593"/>
      <c r="B1593"/>
      <c r="C1593"/>
      <c r="D1593"/>
      <c r="E1593"/>
      <c r="F1593"/>
      <c r="G1593"/>
      <c r="H1593"/>
      <c r="I1593"/>
      <c r="J1593"/>
      <c r="K1593"/>
      <c r="L1593"/>
    </row>
    <row r="1594" spans="1:12" ht="16" x14ac:dyDescent="0.2">
      <c r="A1594"/>
      <c r="B1594"/>
      <c r="C1594"/>
      <c r="D1594"/>
      <c r="E1594"/>
      <c r="F1594"/>
      <c r="G1594"/>
      <c r="H1594"/>
      <c r="I1594"/>
      <c r="J1594"/>
      <c r="K1594"/>
      <c r="L1594"/>
    </row>
    <row r="1595" spans="1:12" ht="16" x14ac:dyDescent="0.2">
      <c r="A1595"/>
      <c r="B1595"/>
      <c r="C1595"/>
      <c r="D1595"/>
      <c r="E1595"/>
      <c r="F1595"/>
      <c r="G1595"/>
      <c r="H1595"/>
      <c r="I1595"/>
      <c r="J1595"/>
      <c r="K1595"/>
      <c r="L1595"/>
    </row>
    <row r="1596" spans="1:12" ht="16" x14ac:dyDescent="0.2">
      <c r="A1596"/>
      <c r="B1596"/>
      <c r="C1596"/>
      <c r="D1596"/>
      <c r="E1596"/>
      <c r="F1596"/>
      <c r="G1596"/>
      <c r="H1596"/>
      <c r="I1596"/>
      <c r="J1596"/>
      <c r="K1596"/>
      <c r="L1596"/>
    </row>
    <row r="1597" spans="1:12" ht="16" x14ac:dyDescent="0.2">
      <c r="A1597"/>
      <c r="B1597"/>
      <c r="C1597"/>
      <c r="D1597"/>
      <c r="E1597"/>
      <c r="F1597"/>
      <c r="G1597"/>
      <c r="H1597"/>
      <c r="I1597"/>
      <c r="J1597"/>
      <c r="K1597"/>
      <c r="L1597"/>
    </row>
    <row r="1598" spans="1:12" ht="16" x14ac:dyDescent="0.2">
      <c r="A1598"/>
      <c r="B1598"/>
      <c r="C1598"/>
      <c r="D1598"/>
      <c r="E1598"/>
      <c r="F1598"/>
      <c r="G1598"/>
      <c r="H1598"/>
      <c r="I1598"/>
      <c r="J1598"/>
      <c r="K1598"/>
      <c r="L1598"/>
    </row>
    <row r="1599" spans="1:12" ht="16" x14ac:dyDescent="0.2">
      <c r="A1599"/>
      <c r="B1599"/>
      <c r="C1599"/>
      <c r="D1599"/>
      <c r="E1599"/>
      <c r="F1599"/>
      <c r="G1599"/>
      <c r="H1599"/>
      <c r="I1599"/>
      <c r="J1599"/>
      <c r="K1599"/>
      <c r="L1599"/>
    </row>
    <row r="1600" spans="1:12" ht="16" x14ac:dyDescent="0.2">
      <c r="A1600"/>
      <c r="B1600"/>
      <c r="C1600"/>
      <c r="D1600"/>
      <c r="E1600"/>
      <c r="F1600"/>
      <c r="G1600"/>
      <c r="H1600"/>
      <c r="I1600"/>
      <c r="J1600"/>
      <c r="K1600"/>
      <c r="L1600"/>
    </row>
    <row r="1601" spans="1:12" ht="16" x14ac:dyDescent="0.2">
      <c r="A1601"/>
      <c r="B1601"/>
      <c r="C1601"/>
      <c r="D1601"/>
      <c r="E1601"/>
      <c r="F1601"/>
      <c r="G1601"/>
      <c r="H1601"/>
      <c r="I1601"/>
      <c r="J1601"/>
      <c r="K1601"/>
      <c r="L1601"/>
    </row>
    <row r="1602" spans="1:12" ht="16" x14ac:dyDescent="0.2">
      <c r="A1602"/>
      <c r="B1602"/>
      <c r="C1602"/>
      <c r="D1602"/>
      <c r="E1602"/>
      <c r="F1602"/>
      <c r="G1602"/>
      <c r="H1602"/>
      <c r="I1602"/>
      <c r="J1602"/>
      <c r="K1602"/>
      <c r="L1602"/>
    </row>
    <row r="1603" spans="1:12" ht="16" x14ac:dyDescent="0.2">
      <c r="A1603"/>
      <c r="B1603"/>
      <c r="C1603"/>
      <c r="D1603"/>
      <c r="E1603"/>
      <c r="F1603"/>
      <c r="G1603"/>
      <c r="H1603"/>
      <c r="I1603"/>
      <c r="J1603"/>
      <c r="K1603"/>
      <c r="L1603"/>
    </row>
    <row r="1604" spans="1:12" ht="16" x14ac:dyDescent="0.2">
      <c r="A1604"/>
      <c r="B1604"/>
      <c r="C1604"/>
      <c r="D1604"/>
      <c r="E1604"/>
      <c r="F1604"/>
      <c r="G1604"/>
      <c r="H1604"/>
      <c r="I1604"/>
      <c r="J1604"/>
      <c r="K1604"/>
      <c r="L1604"/>
    </row>
    <row r="1605" spans="1:12" ht="16" x14ac:dyDescent="0.2">
      <c r="A1605"/>
      <c r="B1605"/>
      <c r="C1605"/>
      <c r="D1605"/>
      <c r="E1605"/>
      <c r="F1605"/>
      <c r="G1605"/>
      <c r="H1605"/>
      <c r="I1605"/>
      <c r="J1605"/>
      <c r="K1605"/>
      <c r="L1605"/>
    </row>
    <row r="1606" spans="1:12" ht="16" x14ac:dyDescent="0.2">
      <c r="A1606"/>
      <c r="B1606"/>
      <c r="C1606"/>
      <c r="D1606"/>
      <c r="E1606"/>
      <c r="F1606"/>
      <c r="G1606"/>
      <c r="H1606"/>
      <c r="I1606"/>
      <c r="J1606"/>
      <c r="K1606"/>
      <c r="L1606"/>
    </row>
    <row r="1607" spans="1:12" ht="16" x14ac:dyDescent="0.2">
      <c r="A1607"/>
      <c r="B1607"/>
      <c r="C1607"/>
      <c r="D1607"/>
      <c r="E1607"/>
      <c r="F1607"/>
      <c r="G1607"/>
      <c r="H1607"/>
      <c r="I1607"/>
      <c r="J1607"/>
      <c r="K1607"/>
      <c r="L1607"/>
    </row>
    <row r="1608" spans="1:12" ht="16" x14ac:dyDescent="0.2">
      <c r="A1608"/>
      <c r="B1608"/>
      <c r="C1608"/>
      <c r="D1608"/>
      <c r="E1608"/>
      <c r="F1608"/>
      <c r="G1608"/>
      <c r="H1608"/>
      <c r="I1608"/>
      <c r="J1608"/>
      <c r="K1608"/>
      <c r="L1608"/>
    </row>
    <row r="1609" spans="1:12" ht="16" x14ac:dyDescent="0.2">
      <c r="A1609"/>
      <c r="B1609"/>
      <c r="C1609"/>
      <c r="D1609"/>
      <c r="E1609"/>
      <c r="F1609"/>
      <c r="G1609"/>
      <c r="H1609"/>
      <c r="I1609"/>
      <c r="J1609"/>
      <c r="K1609"/>
      <c r="L1609"/>
    </row>
    <row r="1610" spans="1:12" ht="16" x14ac:dyDescent="0.2">
      <c r="A1610"/>
      <c r="B1610"/>
      <c r="C1610"/>
      <c r="D1610"/>
      <c r="E1610"/>
      <c r="F1610"/>
      <c r="G1610"/>
      <c r="H1610"/>
      <c r="I1610"/>
      <c r="J1610"/>
      <c r="K1610"/>
      <c r="L1610"/>
    </row>
    <row r="1611" spans="1:12" ht="16" x14ac:dyDescent="0.2">
      <c r="A1611"/>
      <c r="B1611"/>
      <c r="C1611"/>
      <c r="D1611"/>
      <c r="E1611"/>
      <c r="F1611"/>
      <c r="G1611"/>
      <c r="H1611"/>
      <c r="I1611"/>
      <c r="J1611"/>
      <c r="K1611"/>
      <c r="L1611"/>
    </row>
    <row r="1612" spans="1:12" ht="16" x14ac:dyDescent="0.2">
      <c r="A1612"/>
      <c r="B1612"/>
      <c r="C1612"/>
      <c r="D1612"/>
      <c r="E1612"/>
      <c r="F1612"/>
      <c r="G1612"/>
      <c r="H1612"/>
      <c r="I1612"/>
      <c r="J1612"/>
      <c r="K1612"/>
      <c r="L1612"/>
    </row>
    <row r="1613" spans="1:12" ht="16" x14ac:dyDescent="0.2">
      <c r="A1613"/>
      <c r="B1613"/>
      <c r="C1613"/>
      <c r="D1613"/>
      <c r="E1613"/>
      <c r="F1613"/>
      <c r="G1613"/>
      <c r="H1613"/>
      <c r="I1613"/>
      <c r="J1613"/>
      <c r="K1613"/>
      <c r="L1613"/>
    </row>
    <row r="1614" spans="1:12" ht="16" x14ac:dyDescent="0.2">
      <c r="A1614"/>
      <c r="B1614"/>
      <c r="C1614"/>
      <c r="D1614"/>
      <c r="E1614"/>
      <c r="F1614"/>
      <c r="G1614"/>
      <c r="H1614"/>
      <c r="I1614"/>
      <c r="J1614"/>
      <c r="K1614"/>
      <c r="L1614"/>
    </row>
    <row r="1615" spans="1:12" ht="16" x14ac:dyDescent="0.2">
      <c r="A1615"/>
      <c r="B1615"/>
      <c r="C1615"/>
      <c r="D1615"/>
      <c r="E1615"/>
      <c r="F1615"/>
      <c r="G1615"/>
      <c r="H1615"/>
      <c r="I1615"/>
      <c r="J1615"/>
      <c r="K1615"/>
      <c r="L1615"/>
    </row>
    <row r="1616" spans="1:12" ht="16" x14ac:dyDescent="0.2">
      <c r="A1616"/>
      <c r="B1616"/>
      <c r="C1616"/>
      <c r="D1616"/>
      <c r="E1616"/>
      <c r="F1616"/>
      <c r="G1616"/>
      <c r="H1616"/>
      <c r="I1616"/>
      <c r="J1616"/>
      <c r="K1616"/>
      <c r="L1616"/>
    </row>
    <row r="1617" spans="1:12" ht="16" x14ac:dyDescent="0.2">
      <c r="A1617"/>
      <c r="B1617"/>
      <c r="C1617"/>
      <c r="D1617"/>
      <c r="E1617"/>
      <c r="F1617"/>
      <c r="G1617"/>
      <c r="H1617"/>
      <c r="I1617"/>
      <c r="J1617"/>
      <c r="K1617"/>
      <c r="L1617"/>
    </row>
    <row r="1618" spans="1:12" ht="16" x14ac:dyDescent="0.2">
      <c r="A1618"/>
      <c r="B1618"/>
      <c r="C1618"/>
      <c r="D1618"/>
      <c r="E1618"/>
      <c r="F1618"/>
      <c r="G1618"/>
      <c r="H1618"/>
      <c r="I1618"/>
      <c r="J1618"/>
      <c r="K1618"/>
      <c r="L1618"/>
    </row>
    <row r="1619" spans="1:12" ht="16" x14ac:dyDescent="0.2">
      <c r="A1619"/>
      <c r="B1619"/>
      <c r="C1619"/>
      <c r="D1619"/>
      <c r="E1619"/>
      <c r="F1619"/>
      <c r="G1619"/>
      <c r="H1619"/>
      <c r="I1619"/>
      <c r="J1619"/>
      <c r="K1619"/>
      <c r="L1619"/>
    </row>
    <row r="1620" spans="1:12" ht="16" x14ac:dyDescent="0.2">
      <c r="A1620"/>
      <c r="B1620"/>
      <c r="C1620"/>
      <c r="D1620"/>
      <c r="E1620"/>
      <c r="F1620"/>
      <c r="G1620"/>
      <c r="H1620"/>
      <c r="I1620"/>
      <c r="J1620"/>
      <c r="K1620"/>
      <c r="L1620"/>
    </row>
    <row r="1621" spans="1:12" ht="16" x14ac:dyDescent="0.2">
      <c r="A1621"/>
      <c r="B1621"/>
      <c r="C1621"/>
      <c r="D1621"/>
      <c r="E1621"/>
      <c r="F1621"/>
      <c r="G1621"/>
      <c r="H1621"/>
      <c r="I1621"/>
      <c r="J1621"/>
      <c r="K1621"/>
      <c r="L1621"/>
    </row>
    <row r="1622" spans="1:12" ht="16" x14ac:dyDescent="0.2">
      <c r="A1622"/>
      <c r="B1622"/>
      <c r="C1622"/>
      <c r="D1622"/>
      <c r="E1622"/>
      <c r="F1622"/>
      <c r="G1622"/>
      <c r="H1622"/>
      <c r="I1622"/>
      <c r="J1622"/>
      <c r="K1622"/>
      <c r="L1622"/>
    </row>
    <row r="1623" spans="1:12" ht="16" x14ac:dyDescent="0.2">
      <c r="A1623"/>
      <c r="B1623"/>
      <c r="C1623"/>
      <c r="D1623"/>
      <c r="E1623"/>
      <c r="F1623"/>
      <c r="G1623"/>
      <c r="H1623"/>
      <c r="I1623"/>
      <c r="J1623"/>
      <c r="K1623"/>
      <c r="L1623"/>
    </row>
    <row r="1624" spans="1:12" ht="16" x14ac:dyDescent="0.2">
      <c r="A1624"/>
      <c r="B1624"/>
      <c r="C1624"/>
      <c r="D1624"/>
      <c r="E1624"/>
      <c r="F1624"/>
      <c r="G1624"/>
      <c r="H1624"/>
      <c r="I1624"/>
      <c r="J1624"/>
      <c r="K1624"/>
      <c r="L1624"/>
    </row>
    <row r="1625" spans="1:12" ht="16" x14ac:dyDescent="0.2">
      <c r="A1625"/>
      <c r="B1625"/>
      <c r="C1625"/>
      <c r="D1625"/>
      <c r="E1625"/>
      <c r="F1625"/>
      <c r="G1625"/>
      <c r="H1625"/>
      <c r="I1625"/>
      <c r="J1625"/>
      <c r="K1625"/>
      <c r="L1625"/>
    </row>
    <row r="1626" spans="1:12" ht="16" x14ac:dyDescent="0.2">
      <c r="A1626"/>
      <c r="B1626"/>
      <c r="C1626"/>
      <c r="D1626"/>
      <c r="E1626"/>
      <c r="F1626"/>
      <c r="G1626"/>
      <c r="H1626"/>
      <c r="I1626"/>
      <c r="J1626"/>
      <c r="K1626"/>
      <c r="L1626"/>
    </row>
    <row r="1627" spans="1:12" ht="16" x14ac:dyDescent="0.2">
      <c r="A1627"/>
      <c r="B1627"/>
      <c r="C1627"/>
      <c r="D1627"/>
      <c r="E1627"/>
      <c r="F1627"/>
      <c r="G1627"/>
      <c r="H1627"/>
      <c r="I1627"/>
      <c r="J1627"/>
      <c r="K1627"/>
      <c r="L1627"/>
    </row>
    <row r="1628" spans="1:12" ht="16" x14ac:dyDescent="0.2">
      <c r="A1628"/>
      <c r="B1628"/>
      <c r="C1628"/>
      <c r="D1628"/>
      <c r="E1628"/>
      <c r="F1628"/>
      <c r="G1628"/>
      <c r="H1628"/>
      <c r="I1628"/>
      <c r="J1628"/>
      <c r="K1628"/>
      <c r="L1628"/>
    </row>
    <row r="1629" spans="1:12" ht="16" x14ac:dyDescent="0.2">
      <c r="A1629"/>
      <c r="B1629"/>
      <c r="C1629"/>
      <c r="D1629"/>
      <c r="E1629"/>
      <c r="F1629"/>
      <c r="G1629"/>
      <c r="H1629"/>
      <c r="I1629"/>
      <c r="J1629"/>
      <c r="K1629"/>
      <c r="L1629"/>
    </row>
    <row r="1630" spans="1:12" ht="16" x14ac:dyDescent="0.2">
      <c r="A1630"/>
      <c r="B1630"/>
      <c r="C1630"/>
      <c r="D1630"/>
      <c r="E1630"/>
      <c r="F1630"/>
      <c r="G1630"/>
      <c r="H1630"/>
      <c r="I1630"/>
      <c r="J1630"/>
      <c r="K1630"/>
      <c r="L1630"/>
    </row>
    <row r="1631" spans="1:12" ht="16" x14ac:dyDescent="0.2">
      <c r="A1631"/>
      <c r="B1631"/>
      <c r="C1631"/>
      <c r="D1631"/>
      <c r="E1631"/>
      <c r="F1631"/>
      <c r="G1631"/>
      <c r="H1631"/>
      <c r="I1631"/>
      <c r="J1631"/>
      <c r="K1631"/>
      <c r="L1631"/>
    </row>
    <row r="1632" spans="1:12" ht="16" x14ac:dyDescent="0.2">
      <c r="A1632"/>
      <c r="B1632"/>
      <c r="C1632"/>
      <c r="D1632"/>
      <c r="E1632"/>
      <c r="F1632"/>
      <c r="G1632"/>
      <c r="H1632"/>
      <c r="I1632"/>
      <c r="J1632"/>
      <c r="K1632"/>
      <c r="L1632"/>
    </row>
    <row r="1633" spans="1:12" ht="16" x14ac:dyDescent="0.2">
      <c r="A1633"/>
      <c r="B1633"/>
      <c r="C1633"/>
      <c r="D1633"/>
      <c r="E1633"/>
      <c r="F1633"/>
      <c r="G1633"/>
      <c r="H1633"/>
      <c r="I1633"/>
      <c r="J1633"/>
      <c r="K1633"/>
      <c r="L1633"/>
    </row>
    <row r="1634" spans="1:12" ht="16" x14ac:dyDescent="0.2">
      <c r="A1634"/>
      <c r="B1634"/>
      <c r="C1634"/>
      <c r="D1634"/>
      <c r="E1634"/>
      <c r="F1634"/>
      <c r="G1634"/>
      <c r="H1634"/>
      <c r="I1634"/>
      <c r="J1634"/>
      <c r="K1634"/>
      <c r="L1634"/>
    </row>
    <row r="1635" spans="1:12" ht="16" x14ac:dyDescent="0.2">
      <c r="A1635"/>
      <c r="B1635"/>
      <c r="C1635"/>
      <c r="D1635"/>
      <c r="E1635"/>
      <c r="F1635"/>
      <c r="G1635"/>
      <c r="H1635"/>
      <c r="I1635"/>
      <c r="J1635"/>
      <c r="K1635"/>
      <c r="L1635"/>
    </row>
    <row r="1636" spans="1:12" ht="16" x14ac:dyDescent="0.2">
      <c r="A1636"/>
      <c r="B1636"/>
      <c r="C1636"/>
      <c r="D1636"/>
      <c r="E1636"/>
      <c r="F1636"/>
      <c r="G1636"/>
      <c r="H1636"/>
      <c r="I1636"/>
      <c r="J1636"/>
      <c r="K1636"/>
      <c r="L1636"/>
    </row>
    <row r="1637" spans="1:12" ht="16" x14ac:dyDescent="0.2">
      <c r="A1637"/>
      <c r="B1637"/>
      <c r="C1637"/>
      <c r="D1637"/>
      <c r="E1637"/>
      <c r="F1637"/>
      <c r="G1637"/>
      <c r="H1637"/>
      <c r="I1637"/>
      <c r="J1637"/>
      <c r="K1637"/>
      <c r="L1637"/>
    </row>
    <row r="1638" spans="1:12" ht="16" x14ac:dyDescent="0.2">
      <c r="A1638"/>
      <c r="B1638"/>
      <c r="C1638"/>
      <c r="D1638"/>
      <c r="E1638"/>
      <c r="F1638"/>
      <c r="G1638"/>
      <c r="H1638"/>
      <c r="I1638"/>
      <c r="J1638"/>
      <c r="K1638"/>
      <c r="L1638"/>
    </row>
    <row r="1639" spans="1:12" ht="16" x14ac:dyDescent="0.2">
      <c r="A1639"/>
      <c r="B1639"/>
      <c r="C1639"/>
      <c r="D1639"/>
      <c r="E1639"/>
      <c r="F1639"/>
      <c r="G1639"/>
      <c r="H1639"/>
      <c r="I1639"/>
      <c r="J1639"/>
      <c r="K1639"/>
      <c r="L1639"/>
    </row>
    <row r="1640" spans="1:12" ht="16" x14ac:dyDescent="0.2">
      <c r="A1640"/>
      <c r="B1640"/>
      <c r="C1640"/>
      <c r="D1640"/>
      <c r="E1640"/>
      <c r="F1640"/>
      <c r="G1640"/>
      <c r="H1640"/>
      <c r="I1640"/>
      <c r="J1640"/>
      <c r="K1640"/>
      <c r="L1640"/>
    </row>
    <row r="1641" spans="1:12" ht="16" x14ac:dyDescent="0.2">
      <c r="A1641"/>
      <c r="B1641"/>
      <c r="C1641"/>
      <c r="D1641"/>
      <c r="E1641"/>
      <c r="F1641"/>
      <c r="G1641"/>
      <c r="H1641"/>
      <c r="I1641"/>
      <c r="J1641"/>
      <c r="K1641"/>
      <c r="L1641"/>
    </row>
    <row r="1642" spans="1:12" ht="16" x14ac:dyDescent="0.2">
      <c r="A1642"/>
      <c r="B1642"/>
      <c r="C1642"/>
      <c r="D1642"/>
      <c r="E1642"/>
      <c r="F1642"/>
      <c r="G1642"/>
      <c r="H1642"/>
      <c r="I1642"/>
      <c r="J1642"/>
      <c r="K1642"/>
      <c r="L1642"/>
    </row>
    <row r="1643" spans="1:12" ht="16" x14ac:dyDescent="0.2">
      <c r="A1643"/>
      <c r="B1643"/>
      <c r="C1643"/>
      <c r="D1643"/>
      <c r="E1643"/>
      <c r="F1643"/>
      <c r="G1643"/>
      <c r="H1643"/>
      <c r="I1643"/>
      <c r="J1643"/>
      <c r="K1643"/>
      <c r="L1643"/>
    </row>
    <row r="1644" spans="1:12" ht="16" x14ac:dyDescent="0.2">
      <c r="A1644"/>
      <c r="B1644"/>
      <c r="C1644"/>
      <c r="D1644"/>
      <c r="E1644"/>
      <c r="F1644"/>
      <c r="G1644"/>
      <c r="H1644"/>
      <c r="I1644"/>
      <c r="J1644"/>
      <c r="K1644"/>
      <c r="L1644"/>
    </row>
    <row r="1645" spans="1:12" ht="16" x14ac:dyDescent="0.2">
      <c r="A1645"/>
      <c r="B1645"/>
      <c r="C1645"/>
      <c r="D1645"/>
      <c r="E1645"/>
      <c r="F1645"/>
      <c r="G1645"/>
      <c r="H1645"/>
      <c r="I1645"/>
      <c r="J1645"/>
      <c r="K1645"/>
      <c r="L1645"/>
    </row>
    <row r="1646" spans="1:12" ht="16" x14ac:dyDescent="0.2">
      <c r="A1646"/>
      <c r="B1646"/>
      <c r="C1646"/>
      <c r="D1646"/>
      <c r="E1646"/>
      <c r="F1646"/>
      <c r="G1646"/>
      <c r="H1646"/>
      <c r="I1646"/>
      <c r="J1646"/>
      <c r="K1646"/>
      <c r="L1646"/>
    </row>
    <row r="1647" spans="1:12" ht="16" x14ac:dyDescent="0.2">
      <c r="A1647"/>
      <c r="B1647"/>
      <c r="C1647"/>
      <c r="D1647"/>
      <c r="E1647"/>
      <c r="F1647"/>
      <c r="G1647"/>
      <c r="H1647"/>
      <c r="I1647"/>
      <c r="J1647"/>
      <c r="K1647"/>
      <c r="L1647"/>
    </row>
    <row r="1648" spans="1:12" ht="16" x14ac:dyDescent="0.2">
      <c r="A1648"/>
      <c r="B1648"/>
      <c r="C1648"/>
      <c r="D1648"/>
      <c r="E1648"/>
      <c r="F1648"/>
      <c r="G1648"/>
      <c r="H1648"/>
      <c r="I1648"/>
      <c r="J1648"/>
      <c r="K1648"/>
      <c r="L1648"/>
    </row>
    <row r="1649" spans="1:12" ht="16" x14ac:dyDescent="0.2">
      <c r="A1649"/>
      <c r="B1649"/>
      <c r="C1649"/>
      <c r="D1649"/>
      <c r="E1649"/>
      <c r="F1649"/>
      <c r="G1649"/>
      <c r="H1649"/>
      <c r="I1649"/>
      <c r="J1649"/>
      <c r="K1649"/>
      <c r="L1649"/>
    </row>
    <row r="1650" spans="1:12" ht="16" x14ac:dyDescent="0.2">
      <c r="A1650"/>
      <c r="B1650"/>
      <c r="C1650"/>
      <c r="D1650"/>
      <c r="E1650"/>
      <c r="F1650"/>
      <c r="G1650"/>
      <c r="H1650"/>
      <c r="I1650"/>
      <c r="J1650"/>
      <c r="K1650"/>
      <c r="L1650"/>
    </row>
    <row r="1651" spans="1:12" ht="16" x14ac:dyDescent="0.2">
      <c r="A1651"/>
      <c r="B1651"/>
      <c r="C1651"/>
      <c r="D1651"/>
      <c r="E1651"/>
      <c r="F1651"/>
      <c r="G1651"/>
      <c r="H1651"/>
      <c r="I1651"/>
      <c r="J1651"/>
      <c r="K1651"/>
      <c r="L1651"/>
    </row>
    <row r="1652" spans="1:12" ht="16" x14ac:dyDescent="0.2">
      <c r="A1652"/>
      <c r="B1652"/>
      <c r="C1652"/>
      <c r="D1652"/>
      <c r="E1652"/>
      <c r="F1652"/>
      <c r="G1652"/>
      <c r="H1652"/>
      <c r="I1652"/>
      <c r="J1652"/>
      <c r="K1652"/>
      <c r="L1652"/>
    </row>
    <row r="1653" spans="1:12" ht="16" x14ac:dyDescent="0.2">
      <c r="A1653"/>
      <c r="B1653"/>
      <c r="C1653"/>
      <c r="D1653"/>
      <c r="E1653"/>
      <c r="F1653"/>
      <c r="G1653"/>
      <c r="H1653"/>
      <c r="I1653"/>
      <c r="J1653"/>
      <c r="K1653"/>
      <c r="L1653"/>
    </row>
    <row r="1654" spans="1:12" ht="16" x14ac:dyDescent="0.2">
      <c r="A1654"/>
      <c r="B1654"/>
      <c r="C1654"/>
      <c r="D1654"/>
      <c r="E1654"/>
      <c r="F1654"/>
      <c r="G1654"/>
      <c r="H1654"/>
      <c r="I1654"/>
      <c r="J1654"/>
      <c r="K1654"/>
      <c r="L1654"/>
    </row>
    <row r="1655" spans="1:12" ht="16" x14ac:dyDescent="0.2">
      <c r="A1655"/>
      <c r="B1655"/>
      <c r="C1655"/>
      <c r="D1655"/>
      <c r="E1655"/>
      <c r="F1655"/>
      <c r="G1655"/>
      <c r="H1655"/>
      <c r="I1655"/>
      <c r="J1655"/>
      <c r="K1655"/>
      <c r="L1655"/>
    </row>
    <row r="1656" spans="1:12" ht="16" x14ac:dyDescent="0.2">
      <c r="A1656"/>
      <c r="B1656"/>
      <c r="C1656"/>
      <c r="D1656"/>
      <c r="E1656"/>
      <c r="F1656"/>
      <c r="G1656"/>
      <c r="H1656"/>
      <c r="I1656"/>
      <c r="J1656"/>
      <c r="K1656"/>
      <c r="L1656"/>
    </row>
    <row r="1657" spans="1:12" ht="16" x14ac:dyDescent="0.2">
      <c r="A1657"/>
      <c r="B1657"/>
      <c r="C1657"/>
      <c r="D1657"/>
      <c r="E1657"/>
      <c r="F1657"/>
      <c r="G1657"/>
      <c r="H1657"/>
      <c r="I1657"/>
      <c r="J1657"/>
      <c r="K1657"/>
      <c r="L1657"/>
    </row>
    <row r="1658" spans="1:12" ht="16" x14ac:dyDescent="0.2">
      <c r="A1658"/>
      <c r="B1658"/>
      <c r="C1658"/>
      <c r="D1658"/>
      <c r="E1658"/>
      <c r="F1658"/>
      <c r="G1658"/>
      <c r="H1658"/>
      <c r="I1658"/>
      <c r="J1658"/>
      <c r="K1658"/>
      <c r="L1658"/>
    </row>
    <row r="1659" spans="1:12" ht="16" x14ac:dyDescent="0.2">
      <c r="A1659"/>
      <c r="B1659"/>
      <c r="C1659"/>
      <c r="D1659"/>
      <c r="E1659"/>
      <c r="F1659"/>
      <c r="G1659"/>
      <c r="H1659"/>
      <c r="I1659"/>
      <c r="J1659"/>
      <c r="K1659"/>
      <c r="L1659"/>
    </row>
    <row r="1660" spans="1:12" ht="16" x14ac:dyDescent="0.2">
      <c r="A1660"/>
      <c r="B1660"/>
      <c r="C1660"/>
      <c r="D1660"/>
      <c r="E1660"/>
      <c r="F1660"/>
      <c r="G1660"/>
      <c r="H1660"/>
      <c r="I1660"/>
      <c r="J1660"/>
      <c r="K1660"/>
      <c r="L1660"/>
    </row>
    <row r="1661" spans="1:12" ht="16" x14ac:dyDescent="0.2">
      <c r="A1661"/>
      <c r="B1661"/>
      <c r="C1661"/>
      <c r="D1661"/>
      <c r="E1661"/>
      <c r="F1661"/>
      <c r="G1661"/>
      <c r="H1661"/>
      <c r="I1661"/>
      <c r="J1661"/>
      <c r="K1661"/>
      <c r="L1661"/>
    </row>
    <row r="1662" spans="1:12" ht="16" x14ac:dyDescent="0.2">
      <c r="A1662"/>
      <c r="B1662"/>
      <c r="C1662"/>
      <c r="D1662"/>
      <c r="E1662"/>
      <c r="F1662"/>
      <c r="G1662"/>
      <c r="H1662"/>
      <c r="I1662"/>
      <c r="J1662"/>
      <c r="K1662"/>
      <c r="L1662"/>
    </row>
    <row r="1663" spans="1:12" ht="16" x14ac:dyDescent="0.2">
      <c r="A1663"/>
      <c r="B1663"/>
      <c r="C1663"/>
      <c r="D1663"/>
      <c r="E1663"/>
      <c r="F1663"/>
      <c r="G1663"/>
      <c r="H1663"/>
      <c r="I1663"/>
      <c r="J1663"/>
      <c r="K1663"/>
      <c r="L1663"/>
    </row>
    <row r="1664" spans="1:12" ht="16" x14ac:dyDescent="0.2">
      <c r="A1664"/>
      <c r="B1664"/>
      <c r="C1664"/>
      <c r="D1664"/>
      <c r="E1664"/>
      <c r="F1664"/>
      <c r="G1664"/>
      <c r="H1664"/>
      <c r="I1664"/>
      <c r="J1664"/>
      <c r="K1664"/>
      <c r="L1664"/>
    </row>
    <row r="1665" spans="1:12" ht="16" x14ac:dyDescent="0.2">
      <c r="A1665"/>
      <c r="B1665"/>
      <c r="C1665"/>
      <c r="D1665"/>
      <c r="E1665"/>
      <c r="F1665"/>
      <c r="G1665"/>
      <c r="H1665"/>
      <c r="I1665"/>
      <c r="J1665"/>
      <c r="K1665"/>
      <c r="L1665"/>
    </row>
    <row r="1666" spans="1:12" ht="16" x14ac:dyDescent="0.2">
      <c r="A1666"/>
      <c r="B1666"/>
      <c r="C1666"/>
      <c r="D1666"/>
      <c r="E1666"/>
      <c r="F1666"/>
      <c r="G1666"/>
      <c r="H1666"/>
      <c r="I1666"/>
      <c r="J1666"/>
      <c r="K1666"/>
      <c r="L1666"/>
    </row>
    <row r="1667" spans="1:12" ht="16" x14ac:dyDescent="0.2">
      <c r="A1667"/>
      <c r="B1667"/>
      <c r="C1667"/>
      <c r="D1667"/>
      <c r="E1667"/>
      <c r="F1667"/>
      <c r="G1667"/>
      <c r="H1667"/>
      <c r="I1667"/>
      <c r="J1667"/>
      <c r="K1667"/>
      <c r="L1667"/>
    </row>
    <row r="1668" spans="1:12" ht="16" x14ac:dyDescent="0.2">
      <c r="A1668"/>
      <c r="B1668"/>
      <c r="C1668"/>
      <c r="D1668"/>
      <c r="E1668"/>
      <c r="F1668"/>
      <c r="G1668"/>
      <c r="H1668"/>
      <c r="I1668"/>
      <c r="J1668"/>
      <c r="K1668"/>
      <c r="L1668"/>
    </row>
    <row r="1669" spans="1:12" ht="16" x14ac:dyDescent="0.2">
      <c r="A1669"/>
      <c r="B1669"/>
      <c r="C1669"/>
      <c r="D1669"/>
      <c r="E1669"/>
      <c r="F1669"/>
      <c r="G1669"/>
      <c r="H1669"/>
      <c r="I1669"/>
      <c r="J1669"/>
      <c r="K1669"/>
      <c r="L1669"/>
    </row>
    <row r="1670" spans="1:12" ht="16" x14ac:dyDescent="0.2">
      <c r="A1670"/>
      <c r="B1670"/>
      <c r="C1670"/>
      <c r="D1670"/>
      <c r="E1670"/>
      <c r="F1670"/>
      <c r="G1670"/>
      <c r="H1670"/>
      <c r="I1670"/>
      <c r="J1670"/>
      <c r="K1670"/>
      <c r="L1670"/>
    </row>
    <row r="1671" spans="1:12" ht="16" x14ac:dyDescent="0.2">
      <c r="A1671"/>
      <c r="B1671"/>
      <c r="C1671"/>
      <c r="D1671"/>
      <c r="E1671"/>
      <c r="F1671"/>
      <c r="G1671"/>
      <c r="H1671"/>
      <c r="I1671"/>
      <c r="J1671"/>
      <c r="K1671"/>
      <c r="L1671"/>
    </row>
    <row r="1672" spans="1:12" ht="16" x14ac:dyDescent="0.2">
      <c r="A1672"/>
      <c r="B1672"/>
      <c r="C1672"/>
      <c r="D1672"/>
      <c r="E1672"/>
      <c r="F1672"/>
      <c r="G1672"/>
      <c r="H1672"/>
      <c r="I1672"/>
      <c r="J1672"/>
      <c r="K1672"/>
      <c r="L1672"/>
    </row>
    <row r="1673" spans="1:12" ht="16" x14ac:dyDescent="0.2">
      <c r="A1673"/>
      <c r="B1673"/>
      <c r="C1673"/>
      <c r="D1673"/>
      <c r="E1673"/>
      <c r="F1673"/>
      <c r="G1673"/>
      <c r="H1673"/>
      <c r="I1673"/>
      <c r="J1673"/>
      <c r="K1673"/>
      <c r="L1673"/>
    </row>
    <row r="1674" spans="1:12" ht="16" x14ac:dyDescent="0.2">
      <c r="A1674"/>
      <c r="B1674"/>
      <c r="C1674"/>
      <c r="D1674"/>
      <c r="E1674"/>
      <c r="F1674"/>
      <c r="G1674"/>
      <c r="H1674"/>
      <c r="I1674"/>
      <c r="J1674"/>
      <c r="K1674"/>
      <c r="L1674"/>
    </row>
    <row r="1675" spans="1:12" ht="16" x14ac:dyDescent="0.2">
      <c r="A1675"/>
      <c r="B1675"/>
      <c r="C1675"/>
      <c r="D1675"/>
      <c r="E1675"/>
      <c r="F1675"/>
      <c r="G1675"/>
      <c r="H1675"/>
      <c r="I1675"/>
      <c r="J1675"/>
      <c r="K1675"/>
      <c r="L1675"/>
    </row>
    <row r="1676" spans="1:12" ht="16" x14ac:dyDescent="0.2">
      <c r="A1676"/>
      <c r="B1676"/>
      <c r="C1676"/>
      <c r="D1676"/>
      <c r="E1676"/>
      <c r="F1676"/>
      <c r="G1676"/>
      <c r="H1676"/>
      <c r="I1676"/>
      <c r="J1676"/>
      <c r="K1676"/>
      <c r="L1676"/>
    </row>
    <row r="1677" spans="1:12" ht="16" x14ac:dyDescent="0.2">
      <c r="A1677"/>
      <c r="B1677"/>
      <c r="C1677"/>
      <c r="D1677"/>
      <c r="E1677"/>
      <c r="F1677"/>
      <c r="G1677"/>
      <c r="H1677"/>
      <c r="I1677"/>
      <c r="J1677"/>
      <c r="K1677"/>
      <c r="L1677"/>
    </row>
    <row r="1678" spans="1:12" ht="16" x14ac:dyDescent="0.2">
      <c r="A1678"/>
      <c r="B1678"/>
      <c r="C1678"/>
      <c r="D1678"/>
      <c r="E1678"/>
      <c r="F1678"/>
      <c r="G1678"/>
      <c r="H1678"/>
      <c r="I1678"/>
      <c r="J1678"/>
      <c r="K1678"/>
      <c r="L1678"/>
    </row>
    <row r="1679" spans="1:12" ht="16" x14ac:dyDescent="0.2">
      <c r="A1679"/>
      <c r="B1679"/>
      <c r="C1679"/>
      <c r="D1679"/>
      <c r="E1679"/>
      <c r="F1679"/>
      <c r="G1679"/>
      <c r="H1679"/>
      <c r="I1679"/>
      <c r="J1679"/>
      <c r="K1679"/>
      <c r="L1679"/>
    </row>
    <row r="1680" spans="1:12" ht="16" x14ac:dyDescent="0.2">
      <c r="A1680"/>
      <c r="B1680"/>
      <c r="C1680"/>
      <c r="D1680"/>
      <c r="E1680"/>
      <c r="F1680"/>
      <c r="G1680"/>
      <c r="H1680"/>
      <c r="I1680"/>
      <c r="J1680"/>
      <c r="K1680"/>
      <c r="L1680"/>
    </row>
    <row r="1681" spans="1:12" ht="16" x14ac:dyDescent="0.2">
      <c r="A1681"/>
      <c r="B1681"/>
      <c r="C1681"/>
      <c r="D1681"/>
      <c r="E1681"/>
      <c r="F1681"/>
      <c r="G1681"/>
      <c r="H1681"/>
      <c r="I1681"/>
      <c r="J1681"/>
      <c r="K1681"/>
      <c r="L1681"/>
    </row>
    <row r="1682" spans="1:12" ht="16" x14ac:dyDescent="0.2">
      <c r="A1682"/>
      <c r="B1682"/>
      <c r="C1682"/>
      <c r="D1682"/>
      <c r="E1682"/>
      <c r="F1682"/>
      <c r="G1682"/>
      <c r="H1682"/>
      <c r="I1682"/>
      <c r="J1682"/>
      <c r="K1682"/>
      <c r="L1682"/>
    </row>
    <row r="1683" spans="1:12" ht="16" x14ac:dyDescent="0.2">
      <c r="A1683"/>
      <c r="B1683"/>
      <c r="C1683"/>
      <c r="D1683"/>
      <c r="E1683"/>
      <c r="F1683"/>
      <c r="G1683"/>
      <c r="H1683"/>
      <c r="I1683"/>
      <c r="J1683"/>
      <c r="K1683"/>
      <c r="L1683"/>
    </row>
    <row r="1684" spans="1:12" ht="16" x14ac:dyDescent="0.2">
      <c r="A1684"/>
      <c r="B1684"/>
      <c r="C1684"/>
      <c r="D1684"/>
      <c r="E1684"/>
      <c r="F1684"/>
      <c r="G1684"/>
      <c r="H1684"/>
      <c r="I1684"/>
      <c r="J1684"/>
      <c r="K1684"/>
      <c r="L1684"/>
    </row>
    <row r="1685" spans="1:12" ht="16" x14ac:dyDescent="0.2">
      <c r="A1685"/>
      <c r="B1685"/>
      <c r="C1685"/>
      <c r="D1685"/>
      <c r="E1685"/>
      <c r="F1685"/>
      <c r="G1685"/>
      <c r="H1685"/>
      <c r="I1685"/>
      <c r="J1685"/>
      <c r="K1685"/>
      <c r="L1685"/>
    </row>
    <row r="1686" spans="1:12" ht="16" x14ac:dyDescent="0.2">
      <c r="A1686"/>
      <c r="B1686"/>
      <c r="C1686"/>
      <c r="D1686"/>
      <c r="E1686"/>
      <c r="F1686"/>
      <c r="G1686"/>
      <c r="H1686"/>
      <c r="I1686"/>
      <c r="J1686"/>
      <c r="K1686"/>
      <c r="L1686"/>
    </row>
    <row r="1687" spans="1:12" ht="16" x14ac:dyDescent="0.2">
      <c r="A1687"/>
      <c r="B1687"/>
      <c r="C1687"/>
      <c r="D1687"/>
      <c r="E1687"/>
      <c r="F1687"/>
      <c r="G1687"/>
      <c r="H1687"/>
      <c r="I1687"/>
      <c r="J1687"/>
      <c r="K1687"/>
      <c r="L1687"/>
    </row>
    <row r="1688" spans="1:12" ht="16" x14ac:dyDescent="0.2">
      <c r="A1688"/>
      <c r="B1688"/>
      <c r="C1688"/>
      <c r="D1688"/>
      <c r="E1688"/>
      <c r="F1688"/>
      <c r="G1688"/>
      <c r="H1688"/>
      <c r="I1688"/>
      <c r="J1688"/>
      <c r="K1688"/>
      <c r="L1688"/>
    </row>
    <row r="1689" spans="1:12" ht="16" x14ac:dyDescent="0.2">
      <c r="A1689"/>
      <c r="B1689"/>
      <c r="C1689"/>
      <c r="D1689"/>
      <c r="E1689"/>
      <c r="F1689"/>
      <c r="G1689"/>
      <c r="H1689"/>
      <c r="I1689"/>
      <c r="J1689"/>
      <c r="K1689"/>
      <c r="L1689"/>
    </row>
    <row r="1690" spans="1:12" ht="16" x14ac:dyDescent="0.2">
      <c r="A1690"/>
      <c r="B1690"/>
      <c r="C1690"/>
      <c r="D1690"/>
      <c r="E1690"/>
      <c r="F1690"/>
      <c r="G1690"/>
      <c r="H1690"/>
      <c r="I1690"/>
      <c r="J1690"/>
      <c r="K1690"/>
      <c r="L1690"/>
    </row>
    <row r="1691" spans="1:12" ht="16" x14ac:dyDescent="0.2">
      <c r="A1691"/>
      <c r="B1691"/>
      <c r="C1691"/>
      <c r="D1691"/>
      <c r="E1691"/>
      <c r="F1691"/>
      <c r="G1691"/>
      <c r="H1691"/>
      <c r="I1691"/>
      <c r="J1691"/>
      <c r="K1691"/>
      <c r="L1691"/>
    </row>
    <row r="1692" spans="1:12" ht="16" x14ac:dyDescent="0.2">
      <c r="A1692"/>
      <c r="B1692"/>
      <c r="C1692"/>
      <c r="D1692"/>
      <c r="E1692"/>
      <c r="F1692"/>
      <c r="G1692"/>
      <c r="H1692"/>
      <c r="I1692"/>
      <c r="J1692"/>
      <c r="K1692"/>
      <c r="L1692"/>
    </row>
    <row r="1693" spans="1:12" ht="16" x14ac:dyDescent="0.2">
      <c r="A1693"/>
      <c r="B1693"/>
      <c r="C1693"/>
      <c r="D1693"/>
      <c r="E1693"/>
      <c r="F1693"/>
      <c r="G1693"/>
      <c r="H1693"/>
      <c r="I1693"/>
      <c r="J1693"/>
      <c r="K1693"/>
      <c r="L1693"/>
    </row>
    <row r="1694" spans="1:12" ht="16" x14ac:dyDescent="0.2">
      <c r="A1694"/>
      <c r="B1694"/>
      <c r="C1694"/>
      <c r="D1694"/>
      <c r="E1694"/>
      <c r="F1694"/>
      <c r="G1694"/>
      <c r="H1694"/>
      <c r="I1694"/>
      <c r="J1694"/>
      <c r="K1694"/>
      <c r="L1694"/>
    </row>
    <row r="1695" spans="1:12" ht="16" x14ac:dyDescent="0.2">
      <c r="A1695"/>
      <c r="B1695"/>
      <c r="C1695"/>
      <c r="D1695"/>
      <c r="E1695"/>
      <c r="F1695"/>
      <c r="G1695"/>
      <c r="H1695"/>
      <c r="I1695"/>
      <c r="J1695"/>
      <c r="K1695"/>
      <c r="L1695"/>
    </row>
    <row r="1696" spans="1:12" ht="16" x14ac:dyDescent="0.2">
      <c r="A1696"/>
      <c r="B1696"/>
      <c r="C1696"/>
      <c r="D1696"/>
      <c r="E1696"/>
      <c r="F1696"/>
      <c r="G1696"/>
      <c r="H1696"/>
      <c r="I1696"/>
      <c r="J1696"/>
      <c r="K1696"/>
      <c r="L1696"/>
    </row>
    <row r="1697" spans="1:12" ht="16" x14ac:dyDescent="0.2">
      <c r="A1697"/>
      <c r="B1697"/>
      <c r="C1697"/>
      <c r="D1697"/>
      <c r="E1697"/>
      <c r="F1697"/>
      <c r="G1697"/>
      <c r="H1697"/>
      <c r="I1697"/>
      <c r="J1697"/>
      <c r="K1697"/>
      <c r="L1697"/>
    </row>
    <row r="1698" spans="1:12" ht="16" x14ac:dyDescent="0.2">
      <c r="A1698"/>
      <c r="B1698"/>
      <c r="C1698"/>
      <c r="D1698"/>
      <c r="E1698"/>
      <c r="F1698"/>
      <c r="G1698"/>
      <c r="H1698"/>
      <c r="I1698"/>
      <c r="J1698"/>
      <c r="K1698"/>
      <c r="L1698"/>
    </row>
    <row r="1699" spans="1:12" ht="16" x14ac:dyDescent="0.2">
      <c r="A1699"/>
      <c r="B1699"/>
      <c r="C1699"/>
      <c r="D1699"/>
      <c r="E1699"/>
      <c r="F1699"/>
      <c r="G1699"/>
      <c r="H1699"/>
      <c r="I1699"/>
      <c r="J1699"/>
      <c r="K1699"/>
      <c r="L1699"/>
    </row>
    <row r="1700" spans="1:12" ht="16" x14ac:dyDescent="0.2">
      <c r="A1700"/>
      <c r="B1700"/>
      <c r="C1700"/>
      <c r="D1700"/>
      <c r="E1700"/>
      <c r="F1700"/>
      <c r="G1700"/>
      <c r="H1700"/>
      <c r="I1700"/>
      <c r="J1700"/>
      <c r="K1700"/>
      <c r="L1700"/>
    </row>
    <row r="1701" spans="1:12" ht="16" x14ac:dyDescent="0.2">
      <c r="A1701"/>
      <c r="B1701"/>
      <c r="C1701"/>
      <c r="D1701"/>
      <c r="E1701"/>
      <c r="F1701"/>
      <c r="G1701"/>
      <c r="H1701"/>
      <c r="I1701"/>
      <c r="J1701"/>
      <c r="K1701"/>
      <c r="L1701"/>
    </row>
    <row r="1702" spans="1:12" ht="16" x14ac:dyDescent="0.2">
      <c r="A1702"/>
      <c r="B1702"/>
      <c r="C1702"/>
      <c r="D1702"/>
      <c r="E1702"/>
      <c r="F1702"/>
      <c r="G1702"/>
      <c r="H1702"/>
      <c r="I1702"/>
      <c r="J1702"/>
      <c r="K1702"/>
      <c r="L1702"/>
    </row>
    <row r="1703" spans="1:12" ht="16" x14ac:dyDescent="0.2">
      <c r="A1703"/>
      <c r="B1703"/>
      <c r="C1703"/>
      <c r="D1703"/>
      <c r="E1703"/>
      <c r="F1703"/>
      <c r="G1703"/>
      <c r="H1703"/>
      <c r="I1703"/>
      <c r="J1703"/>
      <c r="K1703"/>
      <c r="L1703"/>
    </row>
    <row r="1704" spans="1:12" ht="16" x14ac:dyDescent="0.2">
      <c r="A1704"/>
      <c r="B1704"/>
      <c r="C1704"/>
      <c r="D1704"/>
      <c r="E1704"/>
      <c r="F1704"/>
      <c r="G1704"/>
      <c r="H1704"/>
      <c r="I1704"/>
      <c r="J1704"/>
      <c r="K1704"/>
      <c r="L1704"/>
    </row>
    <row r="1705" spans="1:12" ht="16" x14ac:dyDescent="0.2">
      <c r="A1705"/>
      <c r="B1705"/>
      <c r="C1705"/>
      <c r="D1705"/>
      <c r="E1705"/>
      <c r="F1705"/>
      <c r="G1705"/>
      <c r="H1705"/>
      <c r="I1705"/>
      <c r="J1705"/>
      <c r="K1705"/>
      <c r="L1705"/>
    </row>
    <row r="1706" spans="1:12" ht="16" x14ac:dyDescent="0.2">
      <c r="A1706"/>
      <c r="B1706"/>
      <c r="C1706"/>
      <c r="D1706"/>
      <c r="E1706"/>
      <c r="F1706"/>
      <c r="G1706"/>
      <c r="H1706"/>
      <c r="I1706"/>
      <c r="J1706"/>
      <c r="K1706"/>
      <c r="L1706"/>
    </row>
    <row r="1707" spans="1:12" ht="16" x14ac:dyDescent="0.2">
      <c r="A1707"/>
      <c r="B1707"/>
      <c r="C1707"/>
      <c r="D1707"/>
      <c r="E1707"/>
      <c r="F1707"/>
      <c r="G1707"/>
      <c r="H1707"/>
      <c r="I1707"/>
      <c r="J1707"/>
      <c r="K1707"/>
      <c r="L1707"/>
    </row>
    <row r="1708" spans="1:12" ht="16" x14ac:dyDescent="0.2">
      <c r="A1708"/>
      <c r="B1708"/>
      <c r="C1708"/>
      <c r="D1708"/>
      <c r="E1708"/>
      <c r="F1708"/>
      <c r="G1708"/>
      <c r="H1708"/>
      <c r="I1708"/>
      <c r="J1708"/>
      <c r="K1708"/>
      <c r="L1708"/>
    </row>
    <row r="1709" spans="1:12" ht="16" x14ac:dyDescent="0.2">
      <c r="A1709"/>
      <c r="B1709"/>
      <c r="C1709"/>
      <c r="D1709"/>
      <c r="E1709"/>
      <c r="F1709"/>
      <c r="G1709"/>
      <c r="H1709"/>
      <c r="I1709"/>
      <c r="J1709"/>
      <c r="K1709"/>
      <c r="L1709"/>
    </row>
    <row r="1710" spans="1:12" ht="16" x14ac:dyDescent="0.2">
      <c r="A1710"/>
      <c r="B1710"/>
      <c r="C1710"/>
      <c r="D1710"/>
      <c r="E1710"/>
      <c r="F1710"/>
      <c r="G1710"/>
      <c r="H1710"/>
      <c r="I1710"/>
      <c r="J1710"/>
      <c r="K1710"/>
      <c r="L1710"/>
    </row>
    <row r="1711" spans="1:12" ht="16" x14ac:dyDescent="0.2">
      <c r="A1711"/>
      <c r="B1711"/>
      <c r="C1711"/>
      <c r="D1711"/>
      <c r="E1711"/>
      <c r="F1711"/>
      <c r="G1711"/>
      <c r="H1711"/>
      <c r="I1711"/>
      <c r="J1711"/>
      <c r="K1711"/>
      <c r="L1711"/>
    </row>
    <row r="1712" spans="1:12" ht="16" x14ac:dyDescent="0.2">
      <c r="A1712"/>
      <c r="B1712"/>
      <c r="C1712"/>
      <c r="D1712"/>
      <c r="E1712"/>
      <c r="F1712"/>
      <c r="G1712"/>
      <c r="H1712"/>
      <c r="I1712"/>
      <c r="J1712"/>
      <c r="K1712"/>
      <c r="L1712"/>
    </row>
    <row r="1713" spans="1:12" ht="16" x14ac:dyDescent="0.2">
      <c r="A1713"/>
      <c r="B1713"/>
      <c r="C1713"/>
      <c r="D1713"/>
      <c r="E1713"/>
      <c r="F1713"/>
      <c r="G1713"/>
      <c r="H1713"/>
      <c r="I1713"/>
      <c r="J1713"/>
      <c r="K1713"/>
      <c r="L1713"/>
    </row>
    <row r="1714" spans="1:12" ht="16" x14ac:dyDescent="0.2">
      <c r="A1714"/>
      <c r="B1714"/>
      <c r="C1714"/>
      <c r="D1714"/>
      <c r="E1714"/>
      <c r="F1714"/>
      <c r="G1714"/>
      <c r="H1714"/>
      <c r="I1714"/>
      <c r="J1714"/>
      <c r="K1714"/>
      <c r="L1714"/>
    </row>
    <row r="1715" spans="1:12" ht="16" x14ac:dyDescent="0.2">
      <c r="A1715"/>
      <c r="B1715"/>
      <c r="C1715"/>
      <c r="D1715"/>
      <c r="E1715"/>
      <c r="F1715"/>
      <c r="G1715"/>
      <c r="H1715"/>
      <c r="I1715"/>
      <c r="J1715"/>
      <c r="K1715"/>
      <c r="L1715"/>
    </row>
    <row r="1716" spans="1:12" ht="16" x14ac:dyDescent="0.2">
      <c r="A1716"/>
      <c r="B1716"/>
      <c r="C1716"/>
      <c r="D1716"/>
      <c r="E1716"/>
      <c r="F1716"/>
      <c r="G1716"/>
      <c r="H1716"/>
      <c r="I1716"/>
      <c r="J1716"/>
      <c r="K1716"/>
      <c r="L1716"/>
    </row>
    <row r="1717" spans="1:12" ht="16" x14ac:dyDescent="0.2">
      <c r="A1717"/>
      <c r="B1717"/>
      <c r="C1717"/>
      <c r="D1717"/>
      <c r="E1717"/>
      <c r="F1717"/>
      <c r="G1717"/>
      <c r="H1717"/>
      <c r="I1717"/>
      <c r="J1717"/>
      <c r="K1717"/>
      <c r="L1717"/>
    </row>
    <row r="1718" spans="1:12" ht="16" x14ac:dyDescent="0.2">
      <c r="A1718"/>
      <c r="B1718"/>
      <c r="C1718"/>
      <c r="D1718"/>
      <c r="E1718"/>
      <c r="F1718"/>
      <c r="G1718"/>
      <c r="H1718"/>
      <c r="I1718"/>
      <c r="J1718"/>
      <c r="K1718"/>
      <c r="L1718"/>
    </row>
    <row r="1719" spans="1:12" ht="16" x14ac:dyDescent="0.2">
      <c r="A1719"/>
      <c r="B1719"/>
      <c r="C1719"/>
      <c r="D1719"/>
      <c r="E1719"/>
      <c r="F1719"/>
      <c r="G1719"/>
      <c r="H1719"/>
      <c r="I1719"/>
      <c r="J1719"/>
      <c r="K1719"/>
      <c r="L1719"/>
    </row>
    <row r="1720" spans="1:12" ht="16" x14ac:dyDescent="0.2">
      <c r="A1720"/>
      <c r="B1720"/>
      <c r="C1720"/>
      <c r="D1720"/>
      <c r="E1720"/>
      <c r="F1720"/>
      <c r="G1720"/>
      <c r="H1720"/>
      <c r="I1720"/>
      <c r="J1720"/>
      <c r="K1720"/>
      <c r="L1720"/>
    </row>
    <row r="1721" spans="1:12" ht="16" x14ac:dyDescent="0.2">
      <c r="A1721"/>
      <c r="B1721"/>
      <c r="C1721"/>
      <c r="D1721"/>
      <c r="E1721"/>
      <c r="F1721"/>
      <c r="G1721"/>
      <c r="H1721"/>
      <c r="I1721"/>
      <c r="J1721"/>
      <c r="K1721"/>
      <c r="L1721"/>
    </row>
    <row r="1722" spans="1:12" ht="16" x14ac:dyDescent="0.2">
      <c r="A1722"/>
      <c r="B1722"/>
      <c r="C1722"/>
      <c r="D1722"/>
      <c r="E1722"/>
      <c r="F1722"/>
      <c r="G1722"/>
      <c r="H1722"/>
      <c r="I1722"/>
      <c r="J1722"/>
      <c r="K1722"/>
      <c r="L1722"/>
    </row>
    <row r="1723" spans="1:12" ht="16" x14ac:dyDescent="0.2">
      <c r="A1723"/>
      <c r="B1723"/>
      <c r="C1723"/>
      <c r="D1723"/>
      <c r="E1723"/>
      <c r="F1723"/>
      <c r="G1723"/>
      <c r="H1723"/>
      <c r="I1723"/>
      <c r="J1723"/>
      <c r="K1723"/>
      <c r="L1723"/>
    </row>
    <row r="1724" spans="1:12" ht="16" x14ac:dyDescent="0.2">
      <c r="A1724"/>
      <c r="B1724"/>
      <c r="C1724"/>
      <c r="D1724"/>
      <c r="E1724"/>
      <c r="F1724"/>
      <c r="G1724"/>
      <c r="H1724"/>
      <c r="I1724"/>
      <c r="J1724"/>
      <c r="K1724"/>
      <c r="L1724"/>
    </row>
    <row r="1725" spans="1:12" ht="16" x14ac:dyDescent="0.2">
      <c r="A1725"/>
      <c r="B1725"/>
      <c r="C1725"/>
      <c r="D1725"/>
      <c r="E1725"/>
      <c r="F1725"/>
      <c r="G1725"/>
      <c r="H1725"/>
      <c r="I1725"/>
      <c r="J1725"/>
      <c r="K1725"/>
      <c r="L1725"/>
    </row>
    <row r="1726" spans="1:12" ht="16" x14ac:dyDescent="0.2">
      <c r="A1726"/>
      <c r="B1726"/>
      <c r="C1726"/>
      <c r="D1726"/>
      <c r="E1726"/>
      <c r="F1726"/>
      <c r="G1726"/>
      <c r="H1726"/>
      <c r="I1726"/>
      <c r="J1726"/>
      <c r="K1726"/>
      <c r="L1726"/>
    </row>
    <row r="1727" spans="1:12" ht="16" x14ac:dyDescent="0.2">
      <c r="A1727"/>
      <c r="B1727"/>
      <c r="C1727"/>
      <c r="D1727"/>
      <c r="E1727"/>
      <c r="F1727"/>
      <c r="G1727"/>
      <c r="H1727"/>
      <c r="I1727"/>
      <c r="J1727"/>
      <c r="K1727"/>
      <c r="L1727"/>
    </row>
    <row r="1728" spans="1:12" ht="16" x14ac:dyDescent="0.2">
      <c r="A1728"/>
      <c r="B1728"/>
      <c r="C1728"/>
      <c r="D1728"/>
      <c r="E1728"/>
      <c r="F1728"/>
      <c r="G1728"/>
      <c r="H1728"/>
      <c r="I1728"/>
      <c r="J1728"/>
      <c r="K1728"/>
      <c r="L1728"/>
    </row>
    <row r="1729" spans="1:12" ht="16" x14ac:dyDescent="0.2">
      <c r="A1729"/>
      <c r="B1729"/>
      <c r="C1729"/>
      <c r="D1729"/>
      <c r="E1729"/>
      <c r="F1729"/>
      <c r="G1729"/>
      <c r="H1729"/>
      <c r="I1729"/>
      <c r="J1729"/>
      <c r="K1729"/>
      <c r="L1729"/>
    </row>
    <row r="1730" spans="1:12" ht="16" x14ac:dyDescent="0.2">
      <c r="A1730"/>
      <c r="B1730"/>
      <c r="C1730"/>
      <c r="D1730"/>
      <c r="E1730"/>
      <c r="F1730"/>
      <c r="G1730"/>
      <c r="H1730"/>
      <c r="I1730"/>
      <c r="J1730"/>
      <c r="K1730"/>
      <c r="L1730"/>
    </row>
    <row r="1731" spans="1:12" ht="16" x14ac:dyDescent="0.2">
      <c r="A1731"/>
      <c r="B1731"/>
      <c r="C1731"/>
      <c r="D1731"/>
      <c r="E1731"/>
      <c r="F1731"/>
      <c r="G1731"/>
      <c r="H1731"/>
      <c r="I1731"/>
      <c r="J1731"/>
      <c r="K1731"/>
      <c r="L1731"/>
    </row>
    <row r="1732" spans="1:12" ht="16" x14ac:dyDescent="0.2">
      <c r="A1732"/>
      <c r="B1732"/>
      <c r="C1732"/>
      <c r="D1732"/>
      <c r="E1732"/>
      <c r="F1732"/>
      <c r="G1732"/>
      <c r="H1732"/>
      <c r="I1732"/>
      <c r="J1732"/>
      <c r="K1732"/>
      <c r="L1732"/>
    </row>
    <row r="1733" spans="1:12" ht="16" x14ac:dyDescent="0.2">
      <c r="A1733"/>
      <c r="B1733"/>
      <c r="C1733"/>
      <c r="D1733"/>
      <c r="E1733"/>
      <c r="F1733"/>
      <c r="G1733"/>
      <c r="H1733"/>
      <c r="I1733"/>
      <c r="J1733"/>
      <c r="K1733"/>
      <c r="L1733"/>
    </row>
    <row r="1734" spans="1:12" ht="16" x14ac:dyDescent="0.2">
      <c r="A1734"/>
      <c r="B1734"/>
      <c r="C1734"/>
      <c r="D1734"/>
      <c r="E1734"/>
      <c r="F1734"/>
      <c r="G1734"/>
      <c r="H1734"/>
      <c r="I1734"/>
      <c r="J1734"/>
      <c r="K1734"/>
      <c r="L1734"/>
    </row>
    <row r="1735" spans="1:12" ht="16" x14ac:dyDescent="0.2">
      <c r="A1735"/>
      <c r="B1735"/>
      <c r="C1735"/>
      <c r="D1735"/>
      <c r="E1735"/>
      <c r="F1735"/>
      <c r="G1735"/>
      <c r="H1735"/>
      <c r="I1735"/>
      <c r="J1735"/>
      <c r="K1735"/>
      <c r="L1735"/>
    </row>
    <row r="1736" spans="1:12" ht="16" x14ac:dyDescent="0.2">
      <c r="A1736"/>
      <c r="B1736"/>
      <c r="C1736"/>
      <c r="D1736"/>
      <c r="E1736"/>
      <c r="F1736"/>
      <c r="G1736"/>
      <c r="H1736"/>
      <c r="I1736"/>
      <c r="J1736"/>
      <c r="K1736"/>
      <c r="L1736"/>
    </row>
    <row r="1737" spans="1:12" ht="16" x14ac:dyDescent="0.2">
      <c r="A1737"/>
      <c r="B1737"/>
      <c r="C1737"/>
      <c r="D1737"/>
      <c r="E1737"/>
      <c r="F1737"/>
      <c r="G1737"/>
      <c r="H1737"/>
      <c r="I1737"/>
      <c r="J1737"/>
      <c r="K1737"/>
      <c r="L1737"/>
    </row>
    <row r="1738" spans="1:12" ht="16" x14ac:dyDescent="0.2">
      <c r="A1738"/>
      <c r="B1738"/>
      <c r="C1738"/>
      <c r="D1738"/>
      <c r="E1738"/>
      <c r="F1738"/>
      <c r="G1738"/>
      <c r="H1738"/>
      <c r="I1738"/>
      <c r="J1738"/>
      <c r="K1738"/>
      <c r="L1738"/>
    </row>
    <row r="1739" spans="1:12" ht="16" x14ac:dyDescent="0.2">
      <c r="A1739"/>
      <c r="B1739"/>
      <c r="C1739"/>
      <c r="D1739"/>
      <c r="E1739"/>
      <c r="F1739"/>
      <c r="G1739"/>
      <c r="H1739"/>
      <c r="I1739"/>
      <c r="J1739"/>
      <c r="K1739"/>
      <c r="L1739"/>
    </row>
    <row r="1740" spans="1:12" ht="16" x14ac:dyDescent="0.2">
      <c r="A1740"/>
      <c r="B1740"/>
      <c r="C1740"/>
      <c r="D1740"/>
      <c r="E1740"/>
      <c r="F1740"/>
      <c r="G1740"/>
      <c r="H1740"/>
      <c r="I1740"/>
      <c r="J1740"/>
      <c r="K1740"/>
      <c r="L1740"/>
    </row>
    <row r="1741" spans="1:12" ht="16" x14ac:dyDescent="0.2">
      <c r="A1741"/>
      <c r="B1741"/>
      <c r="C1741"/>
      <c r="D1741"/>
      <c r="E1741"/>
      <c r="F1741"/>
      <c r="G1741"/>
      <c r="H1741"/>
      <c r="I1741"/>
      <c r="J1741"/>
      <c r="K1741"/>
      <c r="L1741"/>
    </row>
    <row r="1742" spans="1:12" ht="16" x14ac:dyDescent="0.2">
      <c r="A1742"/>
      <c r="B1742"/>
      <c r="C1742"/>
      <c r="D1742"/>
      <c r="E1742"/>
      <c r="F1742"/>
      <c r="G1742"/>
      <c r="H1742"/>
      <c r="I1742"/>
      <c r="J1742"/>
      <c r="K1742"/>
      <c r="L1742"/>
    </row>
    <row r="1743" spans="1:12" ht="16" x14ac:dyDescent="0.2">
      <c r="A1743"/>
      <c r="B1743"/>
      <c r="C1743"/>
      <c r="D1743"/>
      <c r="E1743"/>
      <c r="F1743"/>
      <c r="G1743"/>
      <c r="H1743"/>
      <c r="I1743"/>
      <c r="J1743"/>
      <c r="K1743"/>
      <c r="L1743"/>
    </row>
    <row r="1744" spans="1:12" ht="16" x14ac:dyDescent="0.2">
      <c r="A1744"/>
      <c r="B1744"/>
      <c r="C1744"/>
      <c r="D1744"/>
      <c r="E1744"/>
      <c r="F1744"/>
      <c r="G1744"/>
      <c r="H1744"/>
      <c r="I1744"/>
      <c r="J1744"/>
      <c r="K1744"/>
      <c r="L1744"/>
    </row>
    <row r="1745" spans="1:12" ht="16" x14ac:dyDescent="0.2">
      <c r="A1745"/>
      <c r="B1745"/>
      <c r="C1745"/>
      <c r="D1745"/>
      <c r="E1745"/>
      <c r="F1745"/>
      <c r="G1745"/>
      <c r="H1745"/>
      <c r="I1745"/>
      <c r="J1745"/>
      <c r="K1745"/>
      <c r="L1745"/>
    </row>
    <row r="1746" spans="1:12" ht="16" x14ac:dyDescent="0.2">
      <c r="A1746"/>
      <c r="B1746"/>
      <c r="C1746"/>
      <c r="D1746"/>
      <c r="E1746"/>
      <c r="F1746"/>
      <c r="G1746"/>
      <c r="H1746"/>
      <c r="I1746"/>
      <c r="J1746"/>
      <c r="K1746"/>
      <c r="L1746"/>
    </row>
    <row r="1747" spans="1:12" ht="16" x14ac:dyDescent="0.2">
      <c r="A1747"/>
      <c r="B1747"/>
      <c r="C1747"/>
      <c r="D1747"/>
      <c r="E1747"/>
      <c r="F1747"/>
      <c r="G1747"/>
      <c r="H1747"/>
      <c r="I1747"/>
      <c r="J1747"/>
      <c r="K1747"/>
      <c r="L1747"/>
    </row>
    <row r="1748" spans="1:12" ht="16" x14ac:dyDescent="0.2">
      <c r="A1748"/>
      <c r="B1748"/>
      <c r="C1748"/>
      <c r="D1748"/>
      <c r="E1748"/>
      <c r="F1748"/>
      <c r="G1748"/>
      <c r="H1748"/>
      <c r="I1748"/>
      <c r="J1748"/>
      <c r="K1748"/>
      <c r="L1748"/>
    </row>
    <row r="1749" spans="1:12" ht="16" x14ac:dyDescent="0.2">
      <c r="A1749"/>
      <c r="B1749"/>
      <c r="C1749"/>
      <c r="D1749"/>
      <c r="E1749"/>
      <c r="F1749"/>
      <c r="G1749"/>
      <c r="H1749"/>
      <c r="I1749"/>
      <c r="J1749"/>
      <c r="K1749"/>
      <c r="L1749"/>
    </row>
    <row r="1750" spans="1:12" ht="16" x14ac:dyDescent="0.2">
      <c r="A1750"/>
      <c r="B1750"/>
      <c r="C1750"/>
      <c r="D1750"/>
      <c r="E1750"/>
      <c r="F1750"/>
      <c r="G1750"/>
      <c r="H1750"/>
      <c r="I1750"/>
      <c r="J1750"/>
      <c r="K1750"/>
      <c r="L1750"/>
    </row>
    <row r="1751" spans="1:12" ht="16" x14ac:dyDescent="0.2">
      <c r="A1751"/>
      <c r="B1751"/>
      <c r="C1751"/>
      <c r="D1751"/>
      <c r="E1751"/>
      <c r="F1751"/>
      <c r="G1751"/>
      <c r="H1751"/>
      <c r="I1751"/>
      <c r="J1751"/>
      <c r="K1751"/>
      <c r="L1751"/>
    </row>
    <row r="1752" spans="1:12" ht="16" x14ac:dyDescent="0.2">
      <c r="A1752"/>
      <c r="B1752"/>
      <c r="C1752"/>
      <c r="D1752"/>
      <c r="E1752"/>
      <c r="F1752"/>
      <c r="G1752"/>
      <c r="H1752"/>
      <c r="I1752"/>
      <c r="J1752"/>
      <c r="K1752"/>
      <c r="L1752"/>
    </row>
    <row r="1753" spans="1:12" ht="16" x14ac:dyDescent="0.2">
      <c r="A1753"/>
      <c r="B1753"/>
      <c r="C1753"/>
      <c r="D1753"/>
      <c r="E1753"/>
      <c r="F1753"/>
      <c r="G1753"/>
      <c r="H1753"/>
      <c r="I1753"/>
      <c r="J1753"/>
      <c r="K1753"/>
      <c r="L1753"/>
    </row>
    <row r="1754" spans="1:12" ht="16" x14ac:dyDescent="0.2">
      <c r="A1754"/>
      <c r="B1754"/>
      <c r="C1754"/>
      <c r="D1754"/>
      <c r="E1754"/>
      <c r="F1754"/>
      <c r="G1754"/>
      <c r="H1754"/>
      <c r="I1754"/>
      <c r="J1754"/>
      <c r="K1754"/>
      <c r="L1754"/>
    </row>
    <row r="1755" spans="1:12" ht="16" x14ac:dyDescent="0.2">
      <c r="A1755"/>
      <c r="B1755"/>
      <c r="C1755"/>
      <c r="D1755"/>
      <c r="E1755"/>
      <c r="F1755"/>
      <c r="G1755"/>
      <c r="H1755"/>
      <c r="I1755"/>
      <c r="J1755"/>
      <c r="K1755"/>
      <c r="L1755"/>
    </row>
    <row r="1756" spans="1:12" ht="16" x14ac:dyDescent="0.2">
      <c r="A1756"/>
      <c r="B1756"/>
      <c r="C1756"/>
      <c r="D1756"/>
      <c r="E1756"/>
      <c r="F1756"/>
      <c r="G1756"/>
      <c r="H1756"/>
      <c r="I1756"/>
      <c r="J1756"/>
      <c r="K1756"/>
      <c r="L1756"/>
    </row>
    <row r="1757" spans="1:12" ht="16" x14ac:dyDescent="0.2">
      <c r="A1757"/>
      <c r="B1757"/>
      <c r="C1757"/>
      <c r="D1757"/>
      <c r="E1757"/>
      <c r="F1757"/>
      <c r="G1757"/>
      <c r="H1757"/>
      <c r="I1757"/>
      <c r="J1757"/>
      <c r="K1757"/>
      <c r="L1757"/>
    </row>
    <row r="1758" spans="1:12" ht="16" x14ac:dyDescent="0.2">
      <c r="A1758"/>
      <c r="B1758"/>
      <c r="C1758"/>
      <c r="D1758"/>
      <c r="E1758"/>
      <c r="F1758"/>
      <c r="G1758"/>
      <c r="H1758"/>
      <c r="I1758"/>
      <c r="J1758"/>
      <c r="K1758"/>
      <c r="L1758"/>
    </row>
    <row r="1759" spans="1:12" ht="16" x14ac:dyDescent="0.2">
      <c r="A1759"/>
      <c r="B1759"/>
      <c r="C1759"/>
      <c r="D1759"/>
      <c r="E1759"/>
      <c r="F1759"/>
      <c r="G1759"/>
      <c r="H1759"/>
      <c r="I1759"/>
      <c r="J1759"/>
      <c r="K1759"/>
      <c r="L1759"/>
    </row>
    <row r="1760" spans="1:12" ht="16" x14ac:dyDescent="0.2">
      <c r="A1760"/>
      <c r="B1760"/>
      <c r="C1760"/>
      <c r="D1760"/>
      <c r="E1760"/>
      <c r="F1760"/>
      <c r="G1760"/>
      <c r="H1760"/>
      <c r="I1760"/>
      <c r="J1760"/>
      <c r="K1760"/>
      <c r="L1760"/>
    </row>
    <row r="1761" spans="1:12" ht="16" x14ac:dyDescent="0.2">
      <c r="A1761"/>
      <c r="B1761"/>
      <c r="C1761"/>
      <c r="D1761"/>
      <c r="E1761"/>
      <c r="F1761"/>
      <c r="G1761"/>
      <c r="H1761"/>
      <c r="I1761"/>
      <c r="J1761"/>
      <c r="K1761"/>
      <c r="L1761"/>
    </row>
    <row r="1762" spans="1:12" ht="16" x14ac:dyDescent="0.2">
      <c r="A1762"/>
      <c r="B1762"/>
      <c r="C1762"/>
      <c r="D1762"/>
      <c r="E1762"/>
      <c r="F1762"/>
      <c r="G1762"/>
      <c r="H1762"/>
      <c r="I1762"/>
      <c r="J1762"/>
      <c r="K1762"/>
      <c r="L1762"/>
    </row>
    <row r="1763" spans="1:12" ht="16" x14ac:dyDescent="0.2">
      <c r="A1763"/>
      <c r="B1763"/>
      <c r="C1763"/>
      <c r="D1763"/>
      <c r="E1763"/>
      <c r="F1763"/>
      <c r="G1763"/>
      <c r="H1763"/>
      <c r="I1763"/>
      <c r="J1763"/>
      <c r="K1763"/>
      <c r="L1763"/>
    </row>
    <row r="1764" spans="1:12" ht="16" x14ac:dyDescent="0.2">
      <c r="A1764"/>
      <c r="B1764"/>
      <c r="C1764"/>
      <c r="D1764"/>
      <c r="E1764"/>
      <c r="F1764"/>
      <c r="G1764"/>
      <c r="H1764"/>
      <c r="I1764"/>
      <c r="J1764"/>
      <c r="K1764"/>
      <c r="L1764"/>
    </row>
    <row r="1765" spans="1:12" ht="16" x14ac:dyDescent="0.2">
      <c r="A1765"/>
      <c r="B1765"/>
      <c r="C1765"/>
      <c r="D1765"/>
      <c r="E1765"/>
      <c r="F1765"/>
      <c r="G1765"/>
      <c r="H1765"/>
      <c r="I1765"/>
      <c r="J1765"/>
      <c r="K1765"/>
      <c r="L1765"/>
    </row>
    <row r="1766" spans="1:12" ht="16" x14ac:dyDescent="0.2">
      <c r="A1766"/>
      <c r="B1766"/>
      <c r="C1766"/>
      <c r="D1766"/>
      <c r="E1766"/>
      <c r="F1766"/>
      <c r="G1766"/>
      <c r="H1766"/>
      <c r="I1766"/>
      <c r="J1766"/>
      <c r="K1766"/>
      <c r="L1766"/>
    </row>
    <row r="1767" spans="1:12" ht="16" x14ac:dyDescent="0.2">
      <c r="A1767"/>
      <c r="B1767"/>
      <c r="C1767"/>
      <c r="D1767"/>
      <c r="E1767"/>
      <c r="F1767"/>
      <c r="G1767"/>
      <c r="H1767"/>
      <c r="I1767"/>
      <c r="J1767"/>
      <c r="K1767"/>
      <c r="L1767"/>
    </row>
    <row r="1768" spans="1:12" ht="16" x14ac:dyDescent="0.2">
      <c r="A1768"/>
      <c r="B1768"/>
      <c r="C1768"/>
      <c r="D1768"/>
      <c r="E1768"/>
      <c r="F1768"/>
      <c r="G1768"/>
      <c r="H1768"/>
      <c r="I1768"/>
      <c r="J1768"/>
      <c r="K1768"/>
      <c r="L1768"/>
    </row>
    <row r="1769" spans="1:12" ht="16" x14ac:dyDescent="0.2">
      <c r="A1769"/>
      <c r="B1769"/>
      <c r="C1769"/>
      <c r="D1769"/>
      <c r="E1769"/>
      <c r="F1769"/>
      <c r="G1769"/>
      <c r="H1769"/>
      <c r="I1769"/>
      <c r="J1769"/>
      <c r="K1769"/>
      <c r="L1769"/>
    </row>
    <row r="1770" spans="1:12" ht="16" x14ac:dyDescent="0.2">
      <c r="A1770"/>
      <c r="B1770"/>
      <c r="C1770"/>
      <c r="D1770"/>
      <c r="E1770"/>
      <c r="F1770"/>
      <c r="G1770"/>
      <c r="H1770"/>
      <c r="I1770"/>
      <c r="J1770"/>
      <c r="K1770"/>
      <c r="L1770"/>
    </row>
    <row r="1771" spans="1:12" ht="16" x14ac:dyDescent="0.2">
      <c r="A1771"/>
      <c r="B1771"/>
      <c r="C1771"/>
      <c r="D1771"/>
      <c r="E1771"/>
      <c r="F1771"/>
      <c r="G1771"/>
      <c r="H1771"/>
      <c r="I1771"/>
      <c r="J1771"/>
      <c r="K1771"/>
      <c r="L1771"/>
    </row>
    <row r="1772" spans="1:12" ht="16" x14ac:dyDescent="0.2">
      <c r="A1772"/>
      <c r="B1772"/>
      <c r="C1772"/>
      <c r="D1772"/>
      <c r="E1772"/>
      <c r="F1772"/>
      <c r="G1772"/>
      <c r="H1772"/>
      <c r="I1772"/>
      <c r="J1772"/>
      <c r="K1772"/>
      <c r="L1772"/>
    </row>
    <row r="1773" spans="1:12" ht="16" x14ac:dyDescent="0.2">
      <c r="A1773"/>
      <c r="B1773"/>
      <c r="C1773"/>
      <c r="D1773"/>
      <c r="E1773"/>
      <c r="F1773"/>
      <c r="G1773"/>
      <c r="H1773"/>
      <c r="I1773"/>
      <c r="J1773"/>
      <c r="K1773"/>
      <c r="L1773"/>
    </row>
    <row r="1774" spans="1:12" ht="16" x14ac:dyDescent="0.2">
      <c r="A1774"/>
      <c r="B1774"/>
      <c r="C1774"/>
      <c r="D1774"/>
      <c r="E1774"/>
      <c r="F1774"/>
      <c r="G1774"/>
      <c r="H1774"/>
      <c r="I1774"/>
      <c r="J1774"/>
      <c r="K1774"/>
      <c r="L1774"/>
    </row>
    <row r="1775" spans="1:12" ht="16" x14ac:dyDescent="0.2">
      <c r="A1775"/>
      <c r="B1775"/>
      <c r="C1775"/>
      <c r="D1775"/>
      <c r="E1775"/>
      <c r="F1775"/>
      <c r="G1775"/>
      <c r="H1775"/>
      <c r="I1775"/>
      <c r="J1775"/>
      <c r="K1775"/>
      <c r="L1775"/>
    </row>
    <row r="1776" spans="1:12" ht="16" x14ac:dyDescent="0.2">
      <c r="A1776"/>
      <c r="B1776"/>
      <c r="C1776"/>
      <c r="D1776"/>
      <c r="E1776"/>
      <c r="F1776"/>
      <c r="G1776"/>
      <c r="H1776"/>
      <c r="I1776"/>
      <c r="J1776"/>
      <c r="K1776"/>
      <c r="L1776"/>
    </row>
    <row r="1777" spans="1:12" ht="16" x14ac:dyDescent="0.2">
      <c r="A1777"/>
      <c r="B1777"/>
      <c r="C1777"/>
      <c r="D1777"/>
      <c r="E1777"/>
      <c r="F1777"/>
      <c r="G1777"/>
      <c r="H1777"/>
      <c r="I1777"/>
      <c r="J1777"/>
      <c r="K1777"/>
      <c r="L1777"/>
    </row>
    <row r="1778" spans="1:12" ht="16" x14ac:dyDescent="0.2">
      <c r="A1778"/>
      <c r="B1778"/>
      <c r="C1778"/>
      <c r="D1778"/>
      <c r="E1778"/>
      <c r="F1778"/>
      <c r="G1778"/>
      <c r="H1778"/>
      <c r="I1778"/>
      <c r="J1778"/>
      <c r="K1778"/>
      <c r="L1778"/>
    </row>
    <row r="1779" spans="1:12" ht="16" x14ac:dyDescent="0.2">
      <c r="A1779"/>
      <c r="B1779"/>
      <c r="C1779"/>
      <c r="D1779"/>
      <c r="E1779"/>
      <c r="F1779"/>
      <c r="G1779"/>
      <c r="H1779"/>
      <c r="I1779"/>
      <c r="J1779"/>
      <c r="K1779"/>
      <c r="L1779"/>
    </row>
    <row r="1780" spans="1:12" ht="16" x14ac:dyDescent="0.2">
      <c r="A1780"/>
      <c r="B1780"/>
      <c r="C1780"/>
      <c r="D1780"/>
      <c r="E1780"/>
      <c r="F1780"/>
      <c r="G1780"/>
      <c r="H1780"/>
      <c r="I1780"/>
      <c r="J1780"/>
      <c r="K1780"/>
      <c r="L1780"/>
    </row>
    <row r="1781" spans="1:12" ht="16" x14ac:dyDescent="0.2">
      <c r="A1781"/>
      <c r="B1781"/>
      <c r="C1781"/>
      <c r="D1781"/>
      <c r="E1781"/>
      <c r="F1781"/>
      <c r="G1781"/>
      <c r="H1781"/>
      <c r="I1781"/>
      <c r="J1781"/>
      <c r="K1781"/>
      <c r="L1781"/>
    </row>
    <row r="1782" spans="1:12" ht="16" x14ac:dyDescent="0.2">
      <c r="A1782"/>
      <c r="B1782"/>
      <c r="C1782"/>
      <c r="D1782"/>
      <c r="E1782"/>
      <c r="F1782"/>
      <c r="G1782"/>
      <c r="H1782"/>
      <c r="I1782"/>
      <c r="J1782"/>
      <c r="K1782"/>
      <c r="L1782"/>
    </row>
    <row r="1783" spans="1:12" ht="16" x14ac:dyDescent="0.2">
      <c r="A1783"/>
      <c r="B1783"/>
      <c r="C1783"/>
      <c r="D1783"/>
      <c r="E1783"/>
      <c r="F1783"/>
      <c r="G1783"/>
      <c r="H1783"/>
      <c r="I1783"/>
      <c r="J1783"/>
      <c r="K1783"/>
      <c r="L1783"/>
    </row>
    <row r="1784" spans="1:12" ht="16" x14ac:dyDescent="0.2">
      <c r="A1784"/>
      <c r="B1784"/>
      <c r="C1784"/>
      <c r="D1784"/>
      <c r="E1784"/>
      <c r="F1784"/>
      <c r="G1784"/>
      <c r="H1784"/>
      <c r="I1784"/>
      <c r="J1784"/>
      <c r="K1784"/>
      <c r="L1784"/>
    </row>
    <row r="1785" spans="1:12" ht="16" x14ac:dyDescent="0.2">
      <c r="A1785"/>
      <c r="B1785"/>
      <c r="C1785"/>
      <c r="D1785"/>
      <c r="E1785"/>
      <c r="F1785"/>
      <c r="G1785"/>
      <c r="H1785"/>
      <c r="I1785"/>
      <c r="J1785"/>
      <c r="K1785"/>
      <c r="L1785"/>
    </row>
    <row r="1786" spans="1:12" ht="16" x14ac:dyDescent="0.2">
      <c r="A1786"/>
      <c r="B1786"/>
      <c r="C1786"/>
      <c r="D1786"/>
      <c r="E1786"/>
      <c r="F1786"/>
      <c r="G1786"/>
      <c r="H1786"/>
      <c r="I1786"/>
      <c r="J1786"/>
      <c r="K1786"/>
      <c r="L1786"/>
    </row>
    <row r="1787" spans="1:12" ht="16" x14ac:dyDescent="0.2">
      <c r="A1787"/>
      <c r="B1787"/>
      <c r="C1787"/>
      <c r="D1787"/>
      <c r="E1787"/>
      <c r="F1787"/>
      <c r="G1787"/>
      <c r="H1787"/>
      <c r="I1787"/>
      <c r="J1787"/>
      <c r="K1787"/>
      <c r="L1787"/>
    </row>
    <row r="1788" spans="1:12" ht="16" x14ac:dyDescent="0.2">
      <c r="A1788"/>
      <c r="B1788"/>
      <c r="C1788"/>
      <c r="D1788"/>
      <c r="E1788"/>
      <c r="F1788"/>
      <c r="G1788"/>
      <c r="H1788"/>
      <c r="I1788"/>
      <c r="J1788"/>
      <c r="K1788"/>
      <c r="L1788"/>
    </row>
    <row r="1789" spans="1:12" ht="16" x14ac:dyDescent="0.2">
      <c r="A1789"/>
      <c r="B1789"/>
      <c r="C1789"/>
      <c r="D1789"/>
      <c r="E1789"/>
      <c r="F1789"/>
      <c r="G1789"/>
      <c r="H1789"/>
      <c r="I1789"/>
      <c r="J1789"/>
      <c r="K1789"/>
      <c r="L1789"/>
    </row>
    <row r="1790" spans="1:12" ht="16" x14ac:dyDescent="0.2">
      <c r="A1790"/>
      <c r="B1790"/>
      <c r="C1790"/>
      <c r="D1790"/>
      <c r="E1790"/>
      <c r="F1790"/>
      <c r="G1790"/>
      <c r="H1790"/>
      <c r="I1790"/>
      <c r="J1790"/>
      <c r="K1790"/>
      <c r="L1790"/>
    </row>
    <row r="1791" spans="1:12" ht="16" x14ac:dyDescent="0.2">
      <c r="A1791"/>
      <c r="B1791"/>
      <c r="C1791"/>
      <c r="D1791"/>
      <c r="E1791"/>
      <c r="F1791"/>
      <c r="G1791"/>
      <c r="H1791"/>
      <c r="I1791"/>
      <c r="J1791"/>
      <c r="K1791"/>
      <c r="L1791"/>
    </row>
    <row r="1792" spans="1:12" ht="16" x14ac:dyDescent="0.2">
      <c r="A1792"/>
      <c r="B1792"/>
      <c r="C1792"/>
      <c r="D1792"/>
      <c r="E1792"/>
      <c r="F1792"/>
      <c r="G1792"/>
      <c r="H1792"/>
      <c r="I1792"/>
      <c r="J1792"/>
      <c r="K1792"/>
      <c r="L1792"/>
    </row>
    <row r="1793" spans="1:12" ht="16" x14ac:dyDescent="0.2">
      <c r="A1793"/>
      <c r="B1793"/>
      <c r="C1793"/>
      <c r="D1793"/>
      <c r="E1793"/>
      <c r="F1793"/>
      <c r="G1793"/>
      <c r="H1793"/>
      <c r="I1793"/>
      <c r="J1793"/>
      <c r="K1793"/>
      <c r="L1793"/>
    </row>
    <row r="1794" spans="1:12" ht="16" x14ac:dyDescent="0.2">
      <c r="A1794"/>
      <c r="B1794"/>
      <c r="C1794"/>
      <c r="D1794"/>
      <c r="E1794"/>
      <c r="F1794"/>
      <c r="G1794"/>
      <c r="H1794"/>
      <c r="I1794"/>
      <c r="J1794"/>
      <c r="K1794"/>
      <c r="L1794"/>
    </row>
    <row r="1795" spans="1:12" ht="16" x14ac:dyDescent="0.2">
      <c r="A1795"/>
      <c r="B1795"/>
      <c r="C1795"/>
      <c r="D1795"/>
      <c r="E1795"/>
      <c r="F1795"/>
      <c r="G1795"/>
      <c r="H1795"/>
      <c r="I1795"/>
      <c r="J1795"/>
      <c r="K1795"/>
      <c r="L1795"/>
    </row>
    <row r="1796" spans="1:12" ht="16" x14ac:dyDescent="0.2">
      <c r="A1796"/>
      <c r="B1796"/>
      <c r="C1796"/>
      <c r="D1796"/>
      <c r="E1796"/>
      <c r="F1796"/>
      <c r="G1796"/>
      <c r="H1796"/>
      <c r="I1796"/>
      <c r="J1796"/>
      <c r="K1796"/>
      <c r="L1796"/>
    </row>
    <row r="1797" spans="1:12" ht="16" x14ac:dyDescent="0.2">
      <c r="A1797"/>
      <c r="B1797"/>
      <c r="C1797"/>
      <c r="D1797"/>
      <c r="E1797"/>
      <c r="F1797"/>
      <c r="G1797"/>
      <c r="H1797"/>
      <c r="I1797"/>
      <c r="J1797"/>
      <c r="K1797"/>
      <c r="L1797"/>
    </row>
    <row r="1798" spans="1:12" ht="16" x14ac:dyDescent="0.2">
      <c r="A1798"/>
      <c r="B1798"/>
      <c r="C1798"/>
      <c r="D1798"/>
      <c r="E1798"/>
      <c r="F1798"/>
      <c r="G1798"/>
      <c r="H1798"/>
      <c r="I1798"/>
      <c r="J1798"/>
      <c r="K1798"/>
      <c r="L1798"/>
    </row>
    <row r="1799" spans="1:12" ht="16" x14ac:dyDescent="0.2">
      <c r="A1799"/>
      <c r="B1799"/>
      <c r="C1799"/>
      <c r="D1799"/>
      <c r="E1799"/>
      <c r="F1799"/>
      <c r="G1799"/>
      <c r="H1799"/>
      <c r="I1799"/>
      <c r="J1799"/>
      <c r="K1799"/>
      <c r="L1799"/>
    </row>
    <row r="1800" spans="1:12" ht="16" x14ac:dyDescent="0.2">
      <c r="A1800"/>
      <c r="B1800"/>
      <c r="C1800"/>
      <c r="D1800"/>
      <c r="E1800"/>
      <c r="F1800"/>
      <c r="G1800"/>
      <c r="H1800"/>
      <c r="I1800"/>
      <c r="J1800"/>
      <c r="K1800"/>
      <c r="L1800"/>
    </row>
    <row r="1801" spans="1:12" ht="16" x14ac:dyDescent="0.2">
      <c r="A1801"/>
      <c r="B1801"/>
      <c r="C1801"/>
      <c r="D1801"/>
      <c r="E1801"/>
      <c r="F1801"/>
      <c r="G1801"/>
      <c r="H1801"/>
      <c r="I1801"/>
      <c r="J1801"/>
      <c r="K1801"/>
      <c r="L1801"/>
    </row>
    <row r="1802" spans="1:12" ht="16" x14ac:dyDescent="0.2">
      <c r="A1802"/>
      <c r="B1802"/>
      <c r="C1802"/>
      <c r="D1802"/>
      <c r="E1802"/>
      <c r="F1802"/>
      <c r="G1802"/>
      <c r="H1802"/>
      <c r="I1802"/>
      <c r="J1802"/>
      <c r="K1802"/>
      <c r="L1802"/>
    </row>
    <row r="1803" spans="1:12" ht="16" x14ac:dyDescent="0.2">
      <c r="A1803"/>
      <c r="B1803"/>
      <c r="C1803"/>
      <c r="D1803"/>
      <c r="E1803"/>
      <c r="F1803"/>
      <c r="G1803"/>
      <c r="H1803"/>
      <c r="I1803"/>
      <c r="J1803"/>
      <c r="K1803"/>
      <c r="L1803"/>
    </row>
    <row r="1804" spans="1:12" ht="16" x14ac:dyDescent="0.2">
      <c r="A1804"/>
      <c r="B1804"/>
      <c r="C1804"/>
      <c r="D1804"/>
      <c r="E1804"/>
      <c r="F1804"/>
      <c r="G1804"/>
      <c r="H1804"/>
      <c r="I1804"/>
      <c r="J1804"/>
      <c r="K1804"/>
      <c r="L1804"/>
    </row>
    <row r="1805" spans="1:12" ht="16" x14ac:dyDescent="0.2">
      <c r="A1805"/>
      <c r="B1805"/>
      <c r="C1805"/>
      <c r="D1805"/>
      <c r="E1805"/>
      <c r="F1805"/>
      <c r="G1805"/>
      <c r="H1805"/>
      <c r="I1805"/>
      <c r="J1805"/>
      <c r="K1805"/>
      <c r="L1805"/>
    </row>
    <row r="1806" spans="1:12" ht="16" x14ac:dyDescent="0.2">
      <c r="A1806"/>
      <c r="B1806"/>
      <c r="C1806"/>
      <c r="D1806"/>
      <c r="E1806"/>
      <c r="F1806"/>
      <c r="G1806"/>
      <c r="H1806"/>
      <c r="I1806"/>
      <c r="J1806"/>
      <c r="K1806"/>
      <c r="L1806"/>
    </row>
    <row r="1807" spans="1:12" ht="16" x14ac:dyDescent="0.2">
      <c r="A1807"/>
      <c r="B1807"/>
      <c r="C1807"/>
      <c r="D1807"/>
      <c r="E1807"/>
      <c r="F1807"/>
      <c r="G1807"/>
      <c r="H1807"/>
      <c r="I1807"/>
      <c r="J1807"/>
      <c r="K1807"/>
      <c r="L1807"/>
    </row>
    <row r="1808" spans="1:12" ht="16" x14ac:dyDescent="0.2">
      <c r="A1808"/>
      <c r="B1808"/>
      <c r="C1808"/>
      <c r="D1808"/>
      <c r="E1808"/>
      <c r="F1808"/>
      <c r="G1808"/>
      <c r="H1808"/>
      <c r="I1808"/>
      <c r="J1808"/>
      <c r="K1808"/>
      <c r="L1808"/>
    </row>
    <row r="1809" spans="1:12" ht="16" x14ac:dyDescent="0.2">
      <c r="A1809"/>
      <c r="B1809"/>
      <c r="C1809"/>
      <c r="D1809"/>
      <c r="E1809"/>
      <c r="F1809"/>
      <c r="G1809"/>
      <c r="H1809"/>
      <c r="I1809"/>
      <c r="J1809"/>
      <c r="K1809"/>
      <c r="L1809"/>
    </row>
    <row r="1810" spans="1:12" ht="16" x14ac:dyDescent="0.2">
      <c r="A1810"/>
      <c r="B1810"/>
      <c r="C1810"/>
      <c r="D1810"/>
      <c r="E1810"/>
      <c r="F1810"/>
      <c r="G1810"/>
      <c r="H1810"/>
      <c r="I1810"/>
      <c r="J1810"/>
      <c r="K1810"/>
      <c r="L1810"/>
    </row>
    <row r="1811" spans="1:12" ht="16" x14ac:dyDescent="0.2">
      <c r="A1811"/>
      <c r="B1811"/>
      <c r="C1811"/>
      <c r="D1811"/>
      <c r="E1811"/>
      <c r="F1811"/>
      <c r="G1811"/>
      <c r="H1811"/>
      <c r="I1811"/>
      <c r="J1811"/>
      <c r="K1811"/>
      <c r="L1811"/>
    </row>
    <row r="1812" spans="1:12" ht="16" x14ac:dyDescent="0.2">
      <c r="A1812"/>
      <c r="B1812"/>
      <c r="C1812"/>
      <c r="D1812"/>
      <c r="E1812"/>
      <c r="F1812"/>
      <c r="G1812"/>
      <c r="H1812"/>
      <c r="I1812"/>
      <c r="J1812"/>
      <c r="K1812"/>
      <c r="L1812"/>
    </row>
    <row r="1813" spans="1:12" ht="16" x14ac:dyDescent="0.2">
      <c r="A1813"/>
      <c r="B1813"/>
      <c r="C1813"/>
      <c r="D1813"/>
      <c r="E1813"/>
      <c r="F1813"/>
      <c r="G1813"/>
      <c r="H1813"/>
      <c r="I1813"/>
      <c r="J1813"/>
      <c r="K1813"/>
      <c r="L1813"/>
    </row>
    <row r="1814" spans="1:12" ht="16" x14ac:dyDescent="0.2">
      <c r="A1814"/>
      <c r="B1814"/>
      <c r="C1814"/>
      <c r="D1814"/>
      <c r="E1814"/>
      <c r="F1814"/>
      <c r="G1814"/>
      <c r="H1814"/>
      <c r="I1814"/>
      <c r="J1814"/>
      <c r="K1814"/>
      <c r="L1814"/>
    </row>
    <row r="1815" spans="1:12" ht="16" x14ac:dyDescent="0.2">
      <c r="A1815"/>
      <c r="B1815"/>
      <c r="C1815"/>
      <c r="D1815"/>
      <c r="E1815"/>
      <c r="F1815"/>
      <c r="G1815"/>
      <c r="H1815"/>
      <c r="I1815"/>
      <c r="J1815"/>
      <c r="K1815"/>
      <c r="L1815"/>
    </row>
    <row r="1816" spans="1:12" ht="16" x14ac:dyDescent="0.2">
      <c r="A1816"/>
      <c r="B1816"/>
      <c r="C1816"/>
      <c r="D1816"/>
      <c r="E1816"/>
      <c r="F1816"/>
      <c r="G1816"/>
      <c r="H1816"/>
      <c r="I1816"/>
      <c r="J1816"/>
      <c r="K1816"/>
      <c r="L1816"/>
    </row>
    <row r="1817" spans="1:12" ht="16" x14ac:dyDescent="0.2">
      <c r="A1817"/>
      <c r="B1817"/>
      <c r="C1817"/>
      <c r="D1817"/>
      <c r="E1817"/>
      <c r="F1817"/>
      <c r="G1817"/>
      <c r="H1817"/>
      <c r="I1817"/>
      <c r="J1817"/>
      <c r="K1817"/>
      <c r="L1817"/>
    </row>
    <row r="1818" spans="1:12" ht="16" x14ac:dyDescent="0.2">
      <c r="A1818"/>
      <c r="B1818"/>
      <c r="C1818"/>
      <c r="D1818"/>
      <c r="E1818"/>
      <c r="F1818"/>
      <c r="G1818"/>
      <c r="H1818"/>
      <c r="I1818"/>
      <c r="J1818"/>
      <c r="K1818"/>
      <c r="L1818"/>
    </row>
    <row r="1819" spans="1:12" ht="16" x14ac:dyDescent="0.2">
      <c r="A1819"/>
      <c r="B1819"/>
      <c r="C1819"/>
      <c r="D1819"/>
      <c r="E1819"/>
      <c r="F1819"/>
      <c r="G1819"/>
      <c r="H1819"/>
      <c r="I1819"/>
      <c r="J1819"/>
      <c r="K1819"/>
      <c r="L1819"/>
    </row>
    <row r="1820" spans="1:12" ht="16" x14ac:dyDescent="0.2">
      <c r="A1820"/>
      <c r="B1820"/>
      <c r="C1820"/>
      <c r="D1820"/>
      <c r="E1820"/>
      <c r="F1820"/>
      <c r="G1820"/>
      <c r="H1820"/>
      <c r="I1820"/>
      <c r="J1820"/>
      <c r="K1820"/>
      <c r="L1820"/>
    </row>
    <row r="1821" spans="1:12" ht="16" x14ac:dyDescent="0.2">
      <c r="A1821"/>
      <c r="B1821"/>
      <c r="C1821"/>
      <c r="D1821"/>
      <c r="E1821"/>
      <c r="F1821"/>
      <c r="G1821"/>
      <c r="H1821"/>
      <c r="I1821"/>
      <c r="J1821"/>
      <c r="K1821"/>
      <c r="L1821"/>
    </row>
    <row r="1822" spans="1:12" ht="16" x14ac:dyDescent="0.2">
      <c r="A1822"/>
      <c r="B1822"/>
      <c r="C1822"/>
      <c r="D1822"/>
      <c r="E1822"/>
      <c r="F1822"/>
      <c r="G1822"/>
      <c r="H1822"/>
      <c r="I1822"/>
      <c r="J1822"/>
      <c r="K1822"/>
      <c r="L1822"/>
    </row>
    <row r="1823" spans="1:12" ht="16" x14ac:dyDescent="0.2">
      <c r="A1823"/>
      <c r="B1823"/>
      <c r="C1823"/>
      <c r="D1823"/>
      <c r="E1823"/>
      <c r="F1823"/>
      <c r="G1823"/>
      <c r="H1823"/>
      <c r="I1823"/>
      <c r="J1823"/>
      <c r="K1823"/>
      <c r="L1823"/>
    </row>
    <row r="1824" spans="1:12" ht="16" x14ac:dyDescent="0.2">
      <c r="A1824"/>
      <c r="B1824"/>
      <c r="C1824"/>
      <c r="D1824"/>
      <c r="E1824"/>
      <c r="F1824"/>
      <c r="G1824"/>
      <c r="H1824"/>
      <c r="I1824"/>
      <c r="J1824"/>
      <c r="K1824"/>
      <c r="L1824"/>
    </row>
    <row r="1825" spans="1:12" ht="16" x14ac:dyDescent="0.2">
      <c r="A1825"/>
      <c r="B1825"/>
      <c r="C1825"/>
      <c r="D1825"/>
      <c r="E1825"/>
      <c r="F1825"/>
      <c r="G1825"/>
      <c r="H1825"/>
      <c r="I1825"/>
      <c r="J1825"/>
      <c r="K1825"/>
      <c r="L1825"/>
    </row>
    <row r="1826" spans="1:12" ht="16" x14ac:dyDescent="0.2">
      <c r="A1826"/>
      <c r="B1826"/>
      <c r="C1826"/>
      <c r="D1826"/>
      <c r="E1826"/>
      <c r="F1826"/>
      <c r="G1826"/>
      <c r="H1826"/>
      <c r="I1826"/>
      <c r="J1826"/>
      <c r="K1826"/>
      <c r="L1826"/>
    </row>
    <row r="1827" spans="1:12" ht="16" x14ac:dyDescent="0.2">
      <c r="A1827"/>
      <c r="B1827"/>
      <c r="C1827"/>
      <c r="D1827"/>
      <c r="E1827"/>
      <c r="F1827"/>
      <c r="G1827"/>
      <c r="H1827"/>
      <c r="I1827"/>
      <c r="J1827"/>
      <c r="K1827"/>
      <c r="L1827"/>
    </row>
    <row r="1828" spans="1:12" ht="16" x14ac:dyDescent="0.2">
      <c r="A1828"/>
      <c r="B1828"/>
      <c r="C1828"/>
      <c r="D1828"/>
      <c r="E1828"/>
      <c r="F1828"/>
      <c r="G1828"/>
      <c r="H1828"/>
      <c r="I1828"/>
      <c r="J1828"/>
      <c r="K1828"/>
      <c r="L1828"/>
    </row>
    <row r="1829" spans="1:12" ht="16" x14ac:dyDescent="0.2">
      <c r="A1829"/>
      <c r="B1829"/>
      <c r="C1829"/>
      <c r="D1829"/>
      <c r="E1829"/>
      <c r="F1829"/>
      <c r="G1829"/>
      <c r="H1829"/>
      <c r="I1829"/>
      <c r="J1829"/>
      <c r="K1829"/>
      <c r="L1829"/>
    </row>
    <row r="1830" spans="1:12" ht="16" x14ac:dyDescent="0.2">
      <c r="A1830"/>
      <c r="B1830"/>
      <c r="C1830"/>
      <c r="D1830"/>
      <c r="E1830"/>
      <c r="F1830"/>
      <c r="G1830"/>
      <c r="H1830"/>
      <c r="I1830"/>
      <c r="J1830"/>
      <c r="K1830"/>
      <c r="L1830"/>
    </row>
    <row r="1831" spans="1:12" ht="16" x14ac:dyDescent="0.2">
      <c r="A1831"/>
      <c r="B1831"/>
      <c r="C1831"/>
      <c r="D1831"/>
      <c r="E1831"/>
      <c r="F1831"/>
      <c r="G1831"/>
      <c r="H1831"/>
      <c r="I1831"/>
      <c r="J1831"/>
      <c r="K1831"/>
      <c r="L1831"/>
    </row>
    <row r="1832" spans="1:12" ht="16" x14ac:dyDescent="0.2">
      <c r="A1832"/>
      <c r="B1832"/>
      <c r="C1832"/>
      <c r="D1832"/>
      <c r="E1832"/>
      <c r="F1832"/>
      <c r="G1832"/>
      <c r="H1832"/>
      <c r="I1832"/>
      <c r="J1832"/>
      <c r="K1832"/>
      <c r="L1832"/>
    </row>
    <row r="1833" spans="1:12" ht="16" x14ac:dyDescent="0.2">
      <c r="A1833"/>
      <c r="B1833"/>
      <c r="C1833"/>
      <c r="D1833"/>
      <c r="E1833"/>
      <c r="F1833"/>
      <c r="G1833"/>
      <c r="H1833"/>
      <c r="I1833"/>
      <c r="J1833"/>
      <c r="K1833"/>
      <c r="L1833"/>
    </row>
    <row r="1834" spans="1:12" ht="16" x14ac:dyDescent="0.2">
      <c r="A1834"/>
      <c r="B1834"/>
      <c r="C1834"/>
      <c r="D1834"/>
      <c r="E1834"/>
      <c r="F1834"/>
      <c r="G1834"/>
      <c r="H1834"/>
      <c r="I1834"/>
      <c r="J1834"/>
      <c r="K1834"/>
      <c r="L1834"/>
    </row>
    <row r="1835" spans="1:12" ht="16" x14ac:dyDescent="0.2">
      <c r="A1835"/>
      <c r="B1835"/>
      <c r="C1835"/>
      <c r="D1835"/>
      <c r="E1835"/>
      <c r="F1835"/>
      <c r="G1835"/>
      <c r="H1835"/>
      <c r="I1835"/>
      <c r="J1835"/>
      <c r="K1835"/>
      <c r="L1835"/>
    </row>
    <row r="1836" spans="1:12" ht="16" x14ac:dyDescent="0.2">
      <c r="A1836"/>
      <c r="B1836"/>
      <c r="C1836"/>
      <c r="D1836"/>
      <c r="E1836"/>
      <c r="F1836"/>
      <c r="G1836"/>
      <c r="H1836"/>
      <c r="I1836"/>
      <c r="J1836"/>
      <c r="K1836"/>
      <c r="L1836"/>
    </row>
    <row r="1837" spans="1:12" ht="16" x14ac:dyDescent="0.2">
      <c r="A1837"/>
      <c r="B1837"/>
      <c r="C1837"/>
      <c r="D1837"/>
      <c r="E1837"/>
      <c r="F1837"/>
      <c r="G1837"/>
      <c r="H1837"/>
      <c r="I1837"/>
      <c r="J1837"/>
      <c r="K1837"/>
      <c r="L1837"/>
    </row>
    <row r="1838" spans="1:12" ht="16" x14ac:dyDescent="0.2">
      <c r="A1838"/>
      <c r="B1838"/>
      <c r="C1838"/>
      <c r="D1838"/>
      <c r="E1838"/>
      <c r="F1838"/>
      <c r="G1838"/>
      <c r="H1838"/>
      <c r="I1838"/>
      <c r="J1838"/>
      <c r="K1838"/>
      <c r="L1838"/>
    </row>
    <row r="1839" spans="1:12" ht="16" x14ac:dyDescent="0.2">
      <c r="A1839"/>
      <c r="B1839"/>
      <c r="C1839"/>
      <c r="D1839"/>
      <c r="E1839"/>
      <c r="F1839"/>
      <c r="G1839"/>
      <c r="H1839"/>
      <c r="I1839"/>
      <c r="J1839"/>
      <c r="K1839"/>
      <c r="L1839"/>
    </row>
    <row r="1840" spans="1:12" ht="16" x14ac:dyDescent="0.2">
      <c r="A1840"/>
      <c r="B1840"/>
      <c r="C1840"/>
      <c r="D1840"/>
      <c r="E1840"/>
      <c r="F1840"/>
      <c r="G1840"/>
      <c r="H1840"/>
      <c r="I1840"/>
      <c r="J1840"/>
      <c r="K1840"/>
      <c r="L1840"/>
    </row>
    <row r="1841" spans="1:12" ht="16" x14ac:dyDescent="0.2">
      <c r="A1841"/>
      <c r="B1841"/>
      <c r="C1841"/>
      <c r="D1841"/>
      <c r="E1841"/>
      <c r="F1841"/>
      <c r="G1841"/>
      <c r="H1841"/>
      <c r="I1841"/>
      <c r="J1841"/>
      <c r="K1841"/>
      <c r="L1841"/>
    </row>
    <row r="1842" spans="1:12" ht="16" x14ac:dyDescent="0.2">
      <c r="A1842"/>
      <c r="B1842"/>
      <c r="C1842"/>
      <c r="D1842"/>
      <c r="E1842"/>
      <c r="F1842"/>
      <c r="G1842"/>
      <c r="H1842"/>
      <c r="I1842"/>
      <c r="J1842"/>
      <c r="K1842"/>
      <c r="L1842"/>
    </row>
    <row r="1843" spans="1:12" ht="16" x14ac:dyDescent="0.2">
      <c r="A1843"/>
      <c r="B1843"/>
      <c r="C1843"/>
      <c r="D1843"/>
      <c r="E1843"/>
      <c r="F1843"/>
      <c r="G1843"/>
      <c r="H1843"/>
      <c r="I1843"/>
      <c r="J1843"/>
      <c r="K1843"/>
      <c r="L1843"/>
    </row>
    <row r="1844" spans="1:12" ht="16" x14ac:dyDescent="0.2">
      <c r="A1844"/>
      <c r="B1844"/>
      <c r="C1844"/>
      <c r="D1844"/>
      <c r="E1844"/>
      <c r="F1844"/>
      <c r="G1844"/>
      <c r="H1844"/>
      <c r="I1844"/>
      <c r="J1844"/>
      <c r="K1844"/>
      <c r="L1844"/>
    </row>
    <row r="1845" spans="1:12" ht="16" x14ac:dyDescent="0.2">
      <c r="A1845"/>
      <c r="B1845"/>
      <c r="C1845"/>
      <c r="D1845"/>
      <c r="E1845"/>
      <c r="F1845"/>
      <c r="G1845"/>
      <c r="H1845"/>
      <c r="I1845"/>
      <c r="J1845"/>
      <c r="K1845"/>
      <c r="L1845"/>
    </row>
    <row r="1846" spans="1:12" ht="16" x14ac:dyDescent="0.2">
      <c r="A1846"/>
      <c r="B1846"/>
      <c r="C1846"/>
      <c r="D1846"/>
      <c r="E1846"/>
      <c r="F1846"/>
      <c r="G1846"/>
      <c r="H1846"/>
      <c r="I1846"/>
      <c r="J1846"/>
      <c r="K1846"/>
      <c r="L1846"/>
    </row>
    <row r="1847" spans="1:12" ht="16" x14ac:dyDescent="0.2">
      <c r="A1847"/>
      <c r="B1847"/>
      <c r="C1847"/>
      <c r="D1847"/>
      <c r="E1847"/>
      <c r="F1847"/>
      <c r="G1847"/>
      <c r="H1847"/>
      <c r="I1847"/>
      <c r="J1847"/>
      <c r="K1847"/>
      <c r="L1847"/>
    </row>
    <row r="1848" spans="1:12" ht="16" x14ac:dyDescent="0.2">
      <c r="A1848"/>
      <c r="B1848"/>
      <c r="C1848"/>
      <c r="D1848"/>
      <c r="E1848"/>
      <c r="F1848"/>
      <c r="G1848"/>
      <c r="H1848"/>
      <c r="I1848"/>
      <c r="J1848"/>
      <c r="K1848"/>
      <c r="L1848"/>
    </row>
    <row r="1849" spans="1:12" ht="16" x14ac:dyDescent="0.2">
      <c r="A1849"/>
      <c r="B1849"/>
      <c r="C1849"/>
      <c r="D1849"/>
      <c r="E1849"/>
      <c r="F1849"/>
      <c r="G1849"/>
      <c r="H1849"/>
      <c r="I1849"/>
      <c r="J1849"/>
      <c r="K1849"/>
      <c r="L1849"/>
    </row>
    <row r="1850" spans="1:12" ht="16" x14ac:dyDescent="0.2">
      <c r="A1850"/>
      <c r="B1850"/>
      <c r="C1850"/>
      <c r="D1850"/>
      <c r="E1850"/>
      <c r="F1850"/>
      <c r="G1850"/>
      <c r="H1850"/>
      <c r="I1850"/>
      <c r="J1850"/>
      <c r="K1850"/>
      <c r="L1850"/>
    </row>
    <row r="1851" spans="1:12" ht="16" x14ac:dyDescent="0.2">
      <c r="A1851"/>
      <c r="B1851"/>
      <c r="C1851"/>
      <c r="D1851"/>
      <c r="E1851"/>
      <c r="F1851"/>
      <c r="G1851"/>
      <c r="H1851"/>
      <c r="I1851"/>
      <c r="J1851"/>
      <c r="K1851"/>
      <c r="L1851"/>
    </row>
    <row r="1852" spans="1:12" ht="16" x14ac:dyDescent="0.2">
      <c r="A1852"/>
      <c r="B1852"/>
      <c r="C1852"/>
      <c r="D1852"/>
      <c r="E1852"/>
      <c r="F1852"/>
      <c r="G1852"/>
      <c r="H1852"/>
      <c r="I1852"/>
      <c r="J1852"/>
      <c r="K1852"/>
      <c r="L1852"/>
    </row>
    <row r="1853" spans="1:12" ht="16" x14ac:dyDescent="0.2">
      <c r="A1853"/>
      <c r="B1853"/>
      <c r="C1853"/>
      <c r="D1853"/>
      <c r="E1853"/>
      <c r="F1853"/>
      <c r="G1853"/>
      <c r="H1853"/>
      <c r="I1853"/>
      <c r="J1853"/>
      <c r="K1853"/>
      <c r="L1853"/>
    </row>
    <row r="1854" spans="1:12" ht="16" x14ac:dyDescent="0.2">
      <c r="A1854"/>
      <c r="B1854"/>
      <c r="C1854"/>
      <c r="D1854"/>
      <c r="E1854"/>
      <c r="F1854"/>
      <c r="G1854"/>
      <c r="H1854"/>
      <c r="I1854"/>
      <c r="J1854"/>
      <c r="K1854"/>
      <c r="L1854"/>
    </row>
    <row r="1855" spans="1:12" ht="16" x14ac:dyDescent="0.2">
      <c r="A1855"/>
      <c r="B1855"/>
      <c r="C1855"/>
      <c r="D1855"/>
      <c r="E1855"/>
      <c r="F1855"/>
      <c r="G1855"/>
      <c r="H1855"/>
      <c r="I1855"/>
      <c r="J1855"/>
      <c r="K1855"/>
      <c r="L1855"/>
    </row>
    <row r="1856" spans="1:12" ht="16" x14ac:dyDescent="0.2">
      <c r="A1856"/>
      <c r="B1856"/>
      <c r="C1856"/>
      <c r="D1856"/>
      <c r="E1856"/>
      <c r="F1856"/>
      <c r="G1856"/>
      <c r="H1856"/>
      <c r="I1856"/>
      <c r="J1856"/>
      <c r="K1856"/>
      <c r="L1856"/>
    </row>
    <row r="1857" spans="1:12" ht="16" x14ac:dyDescent="0.2">
      <c r="A1857"/>
      <c r="B1857"/>
      <c r="C1857"/>
      <c r="D1857"/>
      <c r="E1857"/>
      <c r="F1857"/>
      <c r="G1857"/>
      <c r="H1857"/>
      <c r="I1857"/>
      <c r="J1857"/>
      <c r="K1857"/>
      <c r="L1857"/>
    </row>
    <row r="1858" spans="1:12" ht="16" x14ac:dyDescent="0.2">
      <c r="A1858"/>
      <c r="B1858"/>
      <c r="C1858"/>
      <c r="D1858"/>
      <c r="E1858"/>
      <c r="F1858"/>
      <c r="G1858"/>
      <c r="H1858"/>
      <c r="I1858"/>
      <c r="J1858"/>
      <c r="K1858"/>
      <c r="L1858"/>
    </row>
    <row r="1859" spans="1:12" ht="16" x14ac:dyDescent="0.2">
      <c r="A1859"/>
      <c r="B1859"/>
      <c r="C1859"/>
      <c r="D1859"/>
      <c r="E1859"/>
      <c r="F1859"/>
      <c r="G1859"/>
      <c r="H1859"/>
      <c r="I1859"/>
      <c r="J1859"/>
      <c r="K1859"/>
      <c r="L1859"/>
    </row>
    <row r="1860" spans="1:12" ht="16" x14ac:dyDescent="0.2">
      <c r="A1860"/>
      <c r="B1860"/>
      <c r="C1860"/>
      <c r="D1860"/>
      <c r="E1860"/>
      <c r="F1860"/>
      <c r="G1860"/>
      <c r="H1860"/>
      <c r="I1860"/>
      <c r="J1860"/>
      <c r="K1860"/>
      <c r="L1860"/>
    </row>
    <row r="1861" spans="1:12" ht="16" x14ac:dyDescent="0.2">
      <c r="A1861"/>
      <c r="B1861"/>
      <c r="C1861"/>
      <c r="D1861"/>
      <c r="E1861"/>
      <c r="F1861"/>
      <c r="G1861"/>
      <c r="H1861"/>
      <c r="I1861"/>
      <c r="J1861"/>
      <c r="K1861"/>
      <c r="L1861"/>
    </row>
    <row r="1862" spans="1:12" ht="16" x14ac:dyDescent="0.2">
      <c r="A1862"/>
      <c r="B1862"/>
      <c r="C1862"/>
      <c r="D1862"/>
      <c r="E1862"/>
      <c r="F1862"/>
      <c r="G1862"/>
      <c r="H1862"/>
      <c r="I1862"/>
      <c r="J1862"/>
      <c r="K1862"/>
      <c r="L1862"/>
    </row>
    <row r="1863" spans="1:12" ht="16" x14ac:dyDescent="0.2">
      <c r="A1863"/>
      <c r="B1863"/>
      <c r="C1863"/>
      <c r="D1863"/>
      <c r="E1863"/>
      <c r="F1863"/>
      <c r="G1863"/>
      <c r="H1863"/>
      <c r="I1863"/>
      <c r="J1863"/>
      <c r="K1863"/>
      <c r="L1863"/>
    </row>
    <row r="1864" spans="1:12" ht="16" x14ac:dyDescent="0.2">
      <c r="A1864"/>
      <c r="B1864"/>
      <c r="C1864"/>
      <c r="D1864"/>
      <c r="E1864"/>
      <c r="F1864"/>
      <c r="G1864"/>
      <c r="H1864"/>
      <c r="I1864"/>
      <c r="J1864"/>
      <c r="K1864"/>
      <c r="L1864"/>
    </row>
    <row r="1865" spans="1:12" ht="16" x14ac:dyDescent="0.2">
      <c r="A1865"/>
      <c r="B1865"/>
      <c r="C1865"/>
      <c r="D1865"/>
      <c r="E1865"/>
      <c r="F1865"/>
      <c r="G1865"/>
      <c r="H1865"/>
      <c r="I1865"/>
      <c r="J1865"/>
      <c r="K1865"/>
      <c r="L1865"/>
    </row>
    <row r="1866" spans="1:12" ht="16" x14ac:dyDescent="0.2">
      <c r="A1866"/>
      <c r="B1866"/>
      <c r="C1866"/>
      <c r="D1866"/>
      <c r="E1866"/>
      <c r="F1866"/>
      <c r="G1866"/>
      <c r="H1866"/>
      <c r="I1866"/>
      <c r="J1866"/>
      <c r="K1866"/>
      <c r="L1866"/>
    </row>
    <row r="1867" spans="1:12" ht="16" x14ac:dyDescent="0.2">
      <c r="A1867"/>
      <c r="B1867"/>
      <c r="C1867"/>
      <c r="D1867"/>
      <c r="E1867"/>
      <c r="F1867"/>
      <c r="G1867"/>
      <c r="H1867"/>
      <c r="I1867"/>
      <c r="J1867"/>
      <c r="K1867"/>
      <c r="L1867"/>
    </row>
    <row r="1868" spans="1:12" ht="16" x14ac:dyDescent="0.2">
      <c r="A1868"/>
      <c r="B1868"/>
      <c r="C1868"/>
      <c r="D1868"/>
      <c r="E1868"/>
      <c r="F1868"/>
      <c r="G1868"/>
      <c r="H1868"/>
      <c r="I1868"/>
      <c r="J1868"/>
      <c r="K1868"/>
      <c r="L1868"/>
    </row>
    <row r="1869" spans="1:12" ht="16" x14ac:dyDescent="0.2">
      <c r="A1869"/>
      <c r="B1869"/>
      <c r="C1869"/>
      <c r="D1869"/>
      <c r="E1869"/>
      <c r="F1869"/>
      <c r="G1869"/>
      <c r="H1869"/>
      <c r="I1869"/>
      <c r="J1869"/>
      <c r="K1869"/>
      <c r="L1869"/>
    </row>
    <row r="1870" spans="1:12" ht="16" x14ac:dyDescent="0.2">
      <c r="A1870"/>
      <c r="B1870"/>
      <c r="C1870"/>
      <c r="D1870"/>
      <c r="E1870"/>
      <c r="F1870"/>
      <c r="G1870"/>
      <c r="H1870"/>
      <c r="I1870"/>
      <c r="J1870"/>
      <c r="K1870"/>
      <c r="L1870"/>
    </row>
    <row r="1871" spans="1:12" ht="16" x14ac:dyDescent="0.2">
      <c r="A1871"/>
      <c r="B1871"/>
      <c r="C1871"/>
      <c r="D1871"/>
      <c r="E1871"/>
      <c r="F1871"/>
      <c r="G1871"/>
      <c r="H1871"/>
      <c r="I1871"/>
      <c r="J1871"/>
      <c r="K1871"/>
      <c r="L1871"/>
    </row>
    <row r="1872" spans="1:12" ht="16" x14ac:dyDescent="0.2">
      <c r="A1872"/>
      <c r="B1872"/>
      <c r="C1872"/>
      <c r="D1872"/>
      <c r="E1872"/>
      <c r="F1872"/>
      <c r="G1872"/>
      <c r="H1872"/>
      <c r="I1872"/>
      <c r="J1872"/>
      <c r="K1872"/>
      <c r="L1872"/>
    </row>
    <row r="1873" spans="1:12" ht="16" x14ac:dyDescent="0.2">
      <c r="A1873"/>
      <c r="B1873"/>
      <c r="C1873"/>
      <c r="D1873"/>
      <c r="E1873"/>
      <c r="F1873"/>
      <c r="G1873"/>
      <c r="H1873"/>
      <c r="I1873"/>
      <c r="J1873"/>
      <c r="K1873"/>
      <c r="L1873"/>
    </row>
    <row r="1874" spans="1:12" ht="16" x14ac:dyDescent="0.2">
      <c r="A1874"/>
      <c r="B1874"/>
      <c r="C1874"/>
      <c r="D1874"/>
      <c r="E1874"/>
      <c r="F1874"/>
      <c r="G1874"/>
      <c r="H1874"/>
      <c r="I1874"/>
      <c r="J1874"/>
      <c r="K1874"/>
      <c r="L1874"/>
    </row>
    <row r="1875" spans="1:12" ht="16" x14ac:dyDescent="0.2">
      <c r="A1875"/>
      <c r="B1875"/>
      <c r="C1875"/>
      <c r="D1875"/>
      <c r="E1875"/>
      <c r="F1875"/>
      <c r="G1875"/>
      <c r="H1875"/>
      <c r="I1875"/>
      <c r="J1875"/>
      <c r="K1875"/>
      <c r="L1875"/>
    </row>
    <row r="1876" spans="1:12" ht="16" x14ac:dyDescent="0.2">
      <c r="A1876"/>
      <c r="B1876"/>
      <c r="C1876"/>
      <c r="D1876"/>
      <c r="E1876"/>
      <c r="F1876"/>
      <c r="G1876"/>
      <c r="H1876"/>
      <c r="I1876"/>
      <c r="J1876"/>
      <c r="K1876"/>
      <c r="L1876"/>
    </row>
    <row r="1877" spans="1:12" ht="16" x14ac:dyDescent="0.2">
      <c r="A1877"/>
      <c r="B1877"/>
      <c r="C1877"/>
      <c r="D1877"/>
      <c r="E1877"/>
      <c r="F1877"/>
      <c r="G1877"/>
      <c r="H1877"/>
      <c r="I1877"/>
      <c r="J1877"/>
      <c r="K1877"/>
      <c r="L1877"/>
    </row>
    <row r="1878" spans="1:12" ht="16" x14ac:dyDescent="0.2">
      <c r="A1878"/>
      <c r="B1878"/>
      <c r="C1878"/>
      <c r="D1878"/>
      <c r="E1878"/>
      <c r="F1878"/>
      <c r="G1878"/>
      <c r="H1878"/>
      <c r="I1878"/>
      <c r="J1878"/>
      <c r="K1878"/>
      <c r="L1878"/>
    </row>
    <row r="1879" spans="1:12" ht="16" x14ac:dyDescent="0.2">
      <c r="A1879"/>
      <c r="B1879"/>
      <c r="C1879"/>
      <c r="D1879"/>
      <c r="E1879"/>
      <c r="F1879"/>
      <c r="G1879"/>
      <c r="H1879"/>
      <c r="I1879"/>
      <c r="J1879"/>
      <c r="K1879"/>
      <c r="L1879"/>
    </row>
    <row r="1880" spans="1:12" ht="16" x14ac:dyDescent="0.2">
      <c r="A1880"/>
      <c r="B1880"/>
      <c r="C1880"/>
      <c r="D1880"/>
      <c r="E1880"/>
      <c r="F1880"/>
      <c r="G1880"/>
      <c r="H1880"/>
      <c r="I1880"/>
      <c r="J1880"/>
      <c r="K1880"/>
      <c r="L1880"/>
    </row>
    <row r="1881" spans="1:12" ht="16" x14ac:dyDescent="0.2">
      <c r="A1881"/>
      <c r="B1881"/>
      <c r="C1881"/>
      <c r="D1881"/>
      <c r="E1881"/>
      <c r="F1881"/>
      <c r="G1881"/>
      <c r="H1881"/>
      <c r="I1881"/>
      <c r="J1881"/>
      <c r="K1881"/>
      <c r="L1881"/>
    </row>
    <row r="1882" spans="1:12" ht="16" x14ac:dyDescent="0.2">
      <c r="A1882"/>
      <c r="B1882"/>
      <c r="C1882"/>
      <c r="D1882"/>
      <c r="E1882"/>
      <c r="F1882"/>
      <c r="G1882"/>
      <c r="H1882"/>
      <c r="I1882"/>
      <c r="J1882"/>
      <c r="K1882"/>
      <c r="L1882"/>
    </row>
    <row r="1883" spans="1:12" ht="16" x14ac:dyDescent="0.2">
      <c r="A1883"/>
      <c r="B1883"/>
      <c r="C1883"/>
      <c r="D1883"/>
      <c r="E1883"/>
      <c r="F1883"/>
      <c r="G1883"/>
      <c r="H1883"/>
      <c r="I1883"/>
      <c r="J1883"/>
      <c r="K1883"/>
      <c r="L1883"/>
    </row>
    <row r="1884" spans="1:12" ht="16" x14ac:dyDescent="0.2">
      <c r="A1884"/>
      <c r="B1884"/>
      <c r="C1884"/>
      <c r="D1884"/>
      <c r="E1884"/>
      <c r="F1884"/>
      <c r="G1884"/>
      <c r="H1884"/>
      <c r="I1884"/>
      <c r="J1884"/>
      <c r="K1884"/>
      <c r="L1884"/>
    </row>
    <row r="1885" spans="1:12" ht="16" x14ac:dyDescent="0.2">
      <c r="A1885"/>
      <c r="B1885"/>
      <c r="C1885"/>
      <c r="D1885"/>
      <c r="E1885"/>
      <c r="F1885"/>
      <c r="G1885"/>
      <c r="H1885"/>
      <c r="I1885"/>
      <c r="J1885"/>
      <c r="K1885"/>
      <c r="L1885"/>
    </row>
    <row r="1886" spans="1:12" ht="16" x14ac:dyDescent="0.2">
      <c r="A1886"/>
      <c r="B1886"/>
      <c r="C1886"/>
      <c r="D1886"/>
      <c r="E1886"/>
      <c r="F1886"/>
      <c r="G1886"/>
      <c r="H1886"/>
      <c r="I1886"/>
      <c r="J1886"/>
      <c r="K1886"/>
      <c r="L1886"/>
    </row>
    <row r="1887" spans="1:12" ht="16" x14ac:dyDescent="0.2">
      <c r="A1887"/>
      <c r="B1887"/>
      <c r="C1887"/>
      <c r="D1887"/>
      <c r="E1887"/>
      <c r="F1887"/>
      <c r="G1887"/>
      <c r="H1887"/>
      <c r="I1887"/>
      <c r="J1887"/>
      <c r="K1887"/>
      <c r="L1887"/>
    </row>
    <row r="1888" spans="1:12" ht="16" x14ac:dyDescent="0.2">
      <c r="A1888"/>
      <c r="B1888"/>
      <c r="C1888"/>
      <c r="D1888"/>
      <c r="E1888"/>
      <c r="F1888"/>
      <c r="G1888"/>
      <c r="H1888"/>
      <c r="I1888"/>
      <c r="J1888"/>
      <c r="K1888"/>
      <c r="L1888"/>
    </row>
    <row r="1889" spans="1:12" ht="16" x14ac:dyDescent="0.2">
      <c r="A1889"/>
      <c r="B1889"/>
      <c r="C1889"/>
      <c r="D1889"/>
      <c r="E1889"/>
      <c r="F1889"/>
      <c r="G1889"/>
      <c r="H1889"/>
      <c r="I1889"/>
      <c r="J1889"/>
      <c r="K1889"/>
      <c r="L1889"/>
    </row>
    <row r="1890" spans="1:12" ht="16" x14ac:dyDescent="0.2">
      <c r="A1890"/>
      <c r="B1890"/>
      <c r="C1890"/>
      <c r="D1890"/>
      <c r="E1890"/>
      <c r="F1890"/>
      <c r="G1890"/>
      <c r="H1890"/>
      <c r="I1890"/>
      <c r="J1890"/>
      <c r="K1890"/>
      <c r="L1890"/>
    </row>
    <row r="1891" spans="1:12" ht="16" x14ac:dyDescent="0.2">
      <c r="A1891"/>
      <c r="B1891"/>
      <c r="C1891"/>
      <c r="D1891"/>
      <c r="E1891"/>
      <c r="F1891"/>
      <c r="G1891"/>
      <c r="H1891"/>
      <c r="I1891"/>
      <c r="J1891"/>
      <c r="K1891"/>
      <c r="L1891"/>
    </row>
    <row r="1892" spans="1:12" ht="16" x14ac:dyDescent="0.2">
      <c r="A1892"/>
      <c r="B1892"/>
      <c r="C1892"/>
      <c r="D1892"/>
      <c r="E1892"/>
      <c r="F1892"/>
      <c r="G1892"/>
      <c r="H1892"/>
      <c r="I1892"/>
      <c r="J1892"/>
      <c r="K1892"/>
      <c r="L1892"/>
    </row>
    <row r="1893" spans="1:12" ht="16" x14ac:dyDescent="0.2">
      <c r="A1893"/>
      <c r="B1893"/>
      <c r="C1893"/>
      <c r="D1893"/>
      <c r="E1893"/>
      <c r="F1893"/>
      <c r="G1893"/>
      <c r="H1893"/>
      <c r="I1893"/>
      <c r="J1893"/>
      <c r="K1893"/>
      <c r="L1893"/>
    </row>
    <row r="1894" spans="1:12" ht="16" x14ac:dyDescent="0.2">
      <c r="A1894"/>
      <c r="B1894"/>
      <c r="C1894"/>
      <c r="D1894"/>
      <c r="E1894"/>
      <c r="F1894"/>
      <c r="G1894"/>
      <c r="H1894"/>
      <c r="I1894"/>
      <c r="J1894"/>
      <c r="K1894"/>
      <c r="L1894"/>
    </row>
    <row r="1895" spans="1:12" ht="16" x14ac:dyDescent="0.2">
      <c r="A1895"/>
      <c r="B1895"/>
      <c r="C1895"/>
      <c r="D1895"/>
      <c r="E1895"/>
      <c r="F1895"/>
      <c r="G1895"/>
      <c r="H1895"/>
      <c r="I1895"/>
      <c r="J1895"/>
      <c r="K1895"/>
      <c r="L1895"/>
    </row>
    <row r="1896" spans="1:12" ht="16" x14ac:dyDescent="0.2">
      <c r="A1896"/>
      <c r="B1896"/>
      <c r="C1896"/>
      <c r="D1896"/>
      <c r="E1896"/>
      <c r="F1896"/>
      <c r="G1896"/>
      <c r="H1896"/>
      <c r="I1896"/>
      <c r="J1896"/>
      <c r="K1896"/>
      <c r="L1896"/>
    </row>
    <row r="1897" spans="1:12" ht="16" x14ac:dyDescent="0.2">
      <c r="A1897"/>
      <c r="B1897"/>
      <c r="C1897"/>
      <c r="D1897"/>
      <c r="E1897"/>
      <c r="F1897"/>
      <c r="G1897"/>
      <c r="H1897"/>
      <c r="I1897"/>
      <c r="J1897"/>
      <c r="K1897"/>
      <c r="L1897"/>
    </row>
    <row r="1898" spans="1:12" ht="16" x14ac:dyDescent="0.2">
      <c r="A1898"/>
      <c r="B1898"/>
      <c r="C1898"/>
      <c r="D1898"/>
      <c r="E1898"/>
      <c r="F1898"/>
      <c r="G1898"/>
      <c r="H1898"/>
      <c r="I1898"/>
      <c r="J1898"/>
      <c r="K1898"/>
      <c r="L1898"/>
    </row>
    <row r="1899" spans="1:12" ht="16" x14ac:dyDescent="0.2">
      <c r="A1899"/>
      <c r="B1899"/>
      <c r="C1899"/>
      <c r="D1899"/>
      <c r="E1899"/>
      <c r="F1899"/>
      <c r="G1899"/>
      <c r="H1899"/>
      <c r="I1899"/>
      <c r="J1899"/>
      <c r="K1899"/>
      <c r="L1899"/>
    </row>
    <row r="1900" spans="1:12" ht="16" x14ac:dyDescent="0.2">
      <c r="A1900"/>
      <c r="B1900"/>
      <c r="C1900"/>
      <c r="D1900"/>
      <c r="E1900"/>
      <c r="F1900"/>
      <c r="G1900"/>
      <c r="H1900"/>
      <c r="I1900"/>
      <c r="J1900"/>
      <c r="K1900"/>
      <c r="L1900"/>
    </row>
    <row r="1901" spans="1:12" ht="16" x14ac:dyDescent="0.2">
      <c r="A1901"/>
      <c r="B1901"/>
      <c r="C1901"/>
      <c r="D1901"/>
      <c r="E1901"/>
      <c r="F1901"/>
      <c r="G1901"/>
      <c r="H1901"/>
      <c r="I1901"/>
      <c r="J1901"/>
      <c r="K1901"/>
      <c r="L1901"/>
    </row>
    <row r="1902" spans="1:12" ht="16" x14ac:dyDescent="0.2">
      <c r="A1902"/>
      <c r="B1902"/>
      <c r="C1902"/>
      <c r="D1902"/>
      <c r="E1902"/>
      <c r="F1902"/>
      <c r="G1902"/>
      <c r="H1902"/>
      <c r="I1902"/>
      <c r="J1902"/>
      <c r="K1902"/>
      <c r="L1902"/>
    </row>
    <row r="1903" spans="1:12" ht="16" x14ac:dyDescent="0.2">
      <c r="A1903"/>
      <c r="B1903"/>
      <c r="C1903"/>
      <c r="D1903"/>
      <c r="E1903"/>
      <c r="F1903"/>
      <c r="G1903"/>
      <c r="H1903"/>
      <c r="I1903"/>
      <c r="J1903"/>
      <c r="K1903"/>
      <c r="L1903"/>
    </row>
    <row r="1904" spans="1:12" ht="16" x14ac:dyDescent="0.2">
      <c r="A1904"/>
      <c r="B1904"/>
      <c r="C1904"/>
      <c r="D1904"/>
      <c r="E1904"/>
      <c r="F1904"/>
      <c r="G1904"/>
      <c r="H1904"/>
      <c r="I1904"/>
      <c r="J1904"/>
      <c r="K1904"/>
      <c r="L1904"/>
    </row>
    <row r="1905" spans="1:12" ht="16" x14ac:dyDescent="0.2">
      <c r="A1905"/>
      <c r="B1905"/>
      <c r="C1905"/>
      <c r="D1905"/>
      <c r="E1905"/>
      <c r="F1905"/>
      <c r="G1905"/>
      <c r="H1905"/>
      <c r="I1905"/>
      <c r="J1905"/>
      <c r="K1905"/>
      <c r="L1905"/>
    </row>
    <row r="1906" spans="1:12" ht="16" x14ac:dyDescent="0.2">
      <c r="A1906"/>
      <c r="B1906"/>
      <c r="C1906"/>
      <c r="D1906"/>
      <c r="E1906"/>
      <c r="F1906"/>
      <c r="G1906"/>
      <c r="H1906"/>
      <c r="I1906"/>
      <c r="J1906"/>
      <c r="K1906"/>
      <c r="L1906"/>
    </row>
    <row r="1907" spans="1:12" ht="16" x14ac:dyDescent="0.2">
      <c r="A1907"/>
      <c r="B1907"/>
      <c r="C1907"/>
      <c r="D1907"/>
      <c r="E1907"/>
      <c r="F1907"/>
      <c r="G1907"/>
      <c r="H1907"/>
      <c r="I1907"/>
      <c r="J1907"/>
      <c r="K1907"/>
      <c r="L1907"/>
    </row>
    <row r="1908" spans="1:12" ht="16" x14ac:dyDescent="0.2">
      <c r="A1908"/>
      <c r="B1908"/>
      <c r="C1908"/>
      <c r="D1908"/>
      <c r="E1908"/>
      <c r="F1908"/>
      <c r="G1908"/>
      <c r="H1908"/>
      <c r="I1908"/>
      <c r="J1908"/>
      <c r="K1908"/>
      <c r="L1908"/>
    </row>
    <row r="1909" spans="1:12" ht="16" x14ac:dyDescent="0.2">
      <c r="A1909"/>
      <c r="B1909"/>
      <c r="C1909"/>
      <c r="D1909"/>
      <c r="E1909"/>
      <c r="F1909"/>
      <c r="G1909"/>
      <c r="H1909"/>
      <c r="I1909"/>
      <c r="J1909"/>
      <c r="K1909"/>
      <c r="L1909"/>
    </row>
    <row r="1910" spans="1:12" ht="16" x14ac:dyDescent="0.2">
      <c r="A1910"/>
      <c r="B1910"/>
      <c r="C1910"/>
      <c r="D1910"/>
      <c r="E1910"/>
      <c r="F1910"/>
      <c r="G1910"/>
      <c r="H1910"/>
      <c r="I1910"/>
      <c r="J1910"/>
      <c r="K1910"/>
      <c r="L1910"/>
    </row>
    <row r="1911" spans="1:12" ht="16" x14ac:dyDescent="0.2">
      <c r="A1911"/>
      <c r="B1911"/>
      <c r="C1911"/>
      <c r="D1911"/>
      <c r="E1911"/>
      <c r="F1911"/>
      <c r="G1911"/>
      <c r="H1911"/>
      <c r="I1911"/>
      <c r="J1911"/>
      <c r="K1911"/>
      <c r="L1911"/>
    </row>
    <row r="1912" spans="1:12" ht="16" x14ac:dyDescent="0.2">
      <c r="A1912"/>
      <c r="B1912"/>
      <c r="C1912"/>
      <c r="D1912"/>
      <c r="E1912"/>
      <c r="F1912"/>
      <c r="G1912"/>
      <c r="H1912"/>
      <c r="I1912"/>
      <c r="J1912"/>
      <c r="K1912"/>
      <c r="L1912"/>
    </row>
    <row r="1913" spans="1:12" ht="16" x14ac:dyDescent="0.2">
      <c r="A1913"/>
      <c r="B1913"/>
      <c r="C1913"/>
      <c r="D1913"/>
      <c r="E1913"/>
      <c r="F1913"/>
      <c r="G1913"/>
      <c r="H1913"/>
      <c r="I1913"/>
      <c r="J1913"/>
      <c r="K1913"/>
      <c r="L1913"/>
    </row>
    <row r="1914" spans="1:12" ht="16" x14ac:dyDescent="0.2">
      <c r="A1914"/>
      <c r="B1914"/>
      <c r="C1914"/>
      <c r="D1914"/>
      <c r="E1914"/>
      <c r="F1914"/>
      <c r="G1914"/>
      <c r="H1914"/>
      <c r="I1914"/>
      <c r="J1914"/>
      <c r="K1914"/>
      <c r="L1914"/>
    </row>
    <row r="1915" spans="1:12" ht="16" x14ac:dyDescent="0.2">
      <c r="A1915"/>
      <c r="B1915"/>
      <c r="C1915"/>
      <c r="D1915"/>
      <c r="E1915"/>
      <c r="F1915"/>
      <c r="G1915"/>
      <c r="H1915"/>
      <c r="I1915"/>
      <c r="J1915"/>
      <c r="K1915"/>
      <c r="L1915"/>
    </row>
    <row r="1916" spans="1:12" ht="16" x14ac:dyDescent="0.2">
      <c r="A1916"/>
      <c r="B1916"/>
      <c r="C1916"/>
      <c r="D1916"/>
      <c r="E1916"/>
      <c r="F1916"/>
      <c r="G1916"/>
      <c r="H1916"/>
      <c r="I1916"/>
      <c r="J1916"/>
      <c r="K1916"/>
      <c r="L1916"/>
    </row>
    <row r="1917" spans="1:12" ht="16" x14ac:dyDescent="0.2">
      <c r="A1917"/>
      <c r="B1917"/>
      <c r="C1917"/>
      <c r="D1917"/>
      <c r="E1917"/>
      <c r="F1917"/>
      <c r="G1917"/>
      <c r="H1917"/>
      <c r="I1917"/>
      <c r="J1917"/>
      <c r="K1917"/>
      <c r="L1917"/>
    </row>
    <row r="1918" spans="1:12" ht="16" x14ac:dyDescent="0.2">
      <c r="A1918"/>
      <c r="B1918"/>
      <c r="C1918"/>
      <c r="D1918"/>
      <c r="E1918"/>
      <c r="F1918"/>
      <c r="G1918"/>
      <c r="H1918"/>
      <c r="I1918"/>
      <c r="J1918"/>
      <c r="K1918"/>
      <c r="L1918"/>
    </row>
    <row r="1919" spans="1:12" ht="16" x14ac:dyDescent="0.2">
      <c r="A1919"/>
      <c r="B1919"/>
      <c r="C1919"/>
      <c r="D1919"/>
      <c r="E1919"/>
      <c r="F1919"/>
      <c r="G1919"/>
      <c r="H1919"/>
      <c r="I1919"/>
      <c r="J1919"/>
      <c r="K1919"/>
      <c r="L1919"/>
    </row>
    <row r="1920" spans="1:12" ht="16" x14ac:dyDescent="0.2">
      <c r="A1920"/>
      <c r="B1920"/>
      <c r="C1920"/>
      <c r="D1920"/>
      <c r="E1920"/>
      <c r="F1920"/>
      <c r="G1920"/>
      <c r="H1920"/>
      <c r="I1920"/>
      <c r="J1920"/>
      <c r="K1920"/>
      <c r="L1920"/>
    </row>
    <row r="1921" spans="1:12" ht="16" x14ac:dyDescent="0.2">
      <c r="A1921"/>
      <c r="B1921"/>
      <c r="C1921"/>
      <c r="D1921"/>
      <c r="E1921"/>
      <c r="F1921"/>
      <c r="G1921"/>
      <c r="H1921"/>
      <c r="I1921"/>
      <c r="J1921"/>
      <c r="K1921"/>
      <c r="L1921"/>
    </row>
    <row r="1922" spans="1:12" ht="16" x14ac:dyDescent="0.2">
      <c r="A1922"/>
      <c r="B1922"/>
      <c r="C1922"/>
      <c r="D1922"/>
      <c r="E1922"/>
      <c r="F1922"/>
      <c r="G1922"/>
      <c r="H1922"/>
      <c r="I1922"/>
      <c r="J1922"/>
      <c r="K1922"/>
      <c r="L1922"/>
    </row>
    <row r="1923" spans="1:12" ht="16" x14ac:dyDescent="0.2">
      <c r="A1923"/>
      <c r="B1923"/>
      <c r="C1923"/>
      <c r="D1923"/>
      <c r="E1923"/>
      <c r="F1923"/>
      <c r="G1923"/>
      <c r="H1923"/>
      <c r="I1923"/>
      <c r="J1923"/>
      <c r="K1923"/>
      <c r="L1923"/>
    </row>
    <row r="1924" spans="1:12" ht="16" x14ac:dyDescent="0.2">
      <c r="A1924"/>
      <c r="B1924"/>
      <c r="C1924"/>
      <c r="D1924"/>
      <c r="E1924"/>
      <c r="F1924"/>
      <c r="G1924"/>
      <c r="H1924"/>
      <c r="I1924"/>
      <c r="J1924"/>
      <c r="K1924"/>
      <c r="L1924"/>
    </row>
    <row r="1925" spans="1:12" ht="16" x14ac:dyDescent="0.2">
      <c r="A1925"/>
      <c r="B1925"/>
      <c r="C1925"/>
      <c r="D1925"/>
      <c r="E1925"/>
      <c r="F1925"/>
      <c r="G1925"/>
      <c r="H1925"/>
      <c r="I1925"/>
      <c r="J1925"/>
      <c r="K1925"/>
      <c r="L1925"/>
    </row>
    <row r="1926" spans="1:12" ht="16" x14ac:dyDescent="0.2">
      <c r="A1926"/>
      <c r="B1926"/>
      <c r="C1926"/>
      <c r="D1926"/>
      <c r="E1926"/>
      <c r="F1926"/>
      <c r="G1926"/>
      <c r="H1926"/>
      <c r="I1926"/>
      <c r="J1926"/>
      <c r="K1926"/>
      <c r="L1926"/>
    </row>
    <row r="1927" spans="1:12" ht="16" x14ac:dyDescent="0.2">
      <c r="A1927"/>
      <c r="B1927"/>
      <c r="C1927"/>
      <c r="D1927"/>
      <c r="E1927"/>
      <c r="F1927"/>
      <c r="G1927"/>
      <c r="H1927"/>
      <c r="I1927"/>
      <c r="J1927"/>
      <c r="K1927"/>
      <c r="L1927"/>
    </row>
    <row r="1928" spans="1:12" ht="16" x14ac:dyDescent="0.2">
      <c r="A1928"/>
      <c r="B1928"/>
      <c r="C1928"/>
      <c r="D1928"/>
      <c r="E1928"/>
      <c r="F1928"/>
      <c r="G1928"/>
      <c r="H1928"/>
      <c r="I1928"/>
      <c r="J1928"/>
      <c r="K1928"/>
      <c r="L1928"/>
    </row>
    <row r="1929" spans="1:12" ht="16" x14ac:dyDescent="0.2">
      <c r="A1929"/>
      <c r="B1929"/>
      <c r="C1929"/>
      <c r="D1929"/>
      <c r="E1929"/>
      <c r="F1929"/>
      <c r="G1929"/>
      <c r="H1929"/>
      <c r="I1929"/>
      <c r="J1929"/>
      <c r="K1929"/>
      <c r="L1929"/>
    </row>
    <row r="1930" spans="1:12" ht="16" x14ac:dyDescent="0.2">
      <c r="A1930"/>
      <c r="B1930"/>
      <c r="C1930"/>
      <c r="D1930"/>
      <c r="E1930"/>
      <c r="F1930"/>
      <c r="G1930"/>
      <c r="H1930"/>
      <c r="I1930"/>
      <c r="J1930"/>
      <c r="K1930"/>
      <c r="L1930"/>
    </row>
    <row r="1931" spans="1:12" ht="16" x14ac:dyDescent="0.2">
      <c r="A1931"/>
      <c r="B1931"/>
      <c r="C1931"/>
      <c r="D1931"/>
      <c r="E1931"/>
      <c r="F1931"/>
      <c r="G1931"/>
      <c r="H1931"/>
      <c r="I1931"/>
      <c r="J1931"/>
      <c r="K1931"/>
      <c r="L1931"/>
    </row>
    <row r="1932" spans="1:12" ht="16" x14ac:dyDescent="0.2">
      <c r="A1932"/>
      <c r="B1932"/>
      <c r="C1932"/>
      <c r="D1932"/>
      <c r="E1932"/>
      <c r="F1932"/>
      <c r="G1932"/>
      <c r="H1932"/>
      <c r="I1932"/>
      <c r="J1932"/>
      <c r="K1932"/>
      <c r="L1932"/>
    </row>
    <row r="1933" spans="1:12" ht="16" x14ac:dyDescent="0.2">
      <c r="A1933"/>
      <c r="B1933"/>
      <c r="C1933"/>
      <c r="D1933"/>
      <c r="E1933"/>
      <c r="F1933"/>
      <c r="G1933"/>
      <c r="H1933"/>
      <c r="I1933"/>
      <c r="J1933"/>
      <c r="K1933"/>
      <c r="L1933"/>
    </row>
    <row r="1934" spans="1:12" ht="16" x14ac:dyDescent="0.2">
      <c r="A1934"/>
      <c r="B1934"/>
      <c r="C1934"/>
      <c r="D1934"/>
      <c r="E1934"/>
      <c r="F1934"/>
      <c r="G1934"/>
      <c r="H1934"/>
      <c r="I1934"/>
      <c r="J1934"/>
      <c r="K1934"/>
      <c r="L1934"/>
    </row>
    <row r="1935" spans="1:12" ht="16" x14ac:dyDescent="0.2">
      <c r="A1935"/>
      <c r="B1935"/>
      <c r="C1935"/>
      <c r="D1935"/>
      <c r="E1935"/>
      <c r="F1935"/>
      <c r="G1935"/>
      <c r="H1935"/>
      <c r="I1935"/>
      <c r="J1935"/>
      <c r="K1935"/>
      <c r="L1935"/>
    </row>
    <row r="1936" spans="1:12" ht="16" x14ac:dyDescent="0.2">
      <c r="A1936"/>
      <c r="B1936"/>
      <c r="C1936"/>
      <c r="D1936"/>
      <c r="E1936"/>
      <c r="F1936"/>
      <c r="G1936"/>
      <c r="H1936"/>
      <c r="I1936"/>
      <c r="J1936"/>
      <c r="K1936"/>
      <c r="L1936"/>
    </row>
    <row r="1937" spans="1:12" ht="16" x14ac:dyDescent="0.2">
      <c r="A1937"/>
      <c r="B1937"/>
      <c r="C1937"/>
      <c r="D1937"/>
      <c r="E1937"/>
      <c r="F1937"/>
      <c r="G1937"/>
      <c r="H1937"/>
      <c r="I1937"/>
      <c r="J1937"/>
      <c r="K1937"/>
      <c r="L1937"/>
    </row>
    <row r="1938" spans="1:12" ht="16" x14ac:dyDescent="0.2">
      <c r="A1938"/>
      <c r="B1938"/>
      <c r="C1938"/>
      <c r="D1938"/>
      <c r="E1938"/>
      <c r="F1938"/>
      <c r="G1938"/>
      <c r="H1938"/>
      <c r="I1938"/>
      <c r="J1938"/>
      <c r="K1938"/>
      <c r="L1938"/>
    </row>
    <row r="1939" spans="1:12" ht="16" x14ac:dyDescent="0.2">
      <c r="A1939"/>
      <c r="B1939"/>
      <c r="C1939"/>
      <c r="D1939"/>
      <c r="E1939"/>
      <c r="F1939"/>
      <c r="G1939"/>
      <c r="H1939"/>
      <c r="I1939"/>
      <c r="J1939"/>
      <c r="K1939"/>
      <c r="L1939"/>
    </row>
    <row r="1940" spans="1:12" ht="16" x14ac:dyDescent="0.2">
      <c r="A1940"/>
      <c r="B1940"/>
      <c r="C1940"/>
      <c r="D1940"/>
      <c r="E1940"/>
      <c r="F1940"/>
      <c r="G1940"/>
      <c r="H1940"/>
      <c r="I1940"/>
      <c r="J1940"/>
      <c r="K1940"/>
      <c r="L1940"/>
    </row>
    <row r="1941" spans="1:12" ht="16" x14ac:dyDescent="0.2">
      <c r="A1941"/>
      <c r="B1941"/>
      <c r="C1941"/>
      <c r="D1941"/>
      <c r="E1941"/>
      <c r="F1941"/>
      <c r="G1941"/>
      <c r="H1941"/>
      <c r="I1941"/>
      <c r="J1941"/>
      <c r="K1941"/>
      <c r="L1941"/>
    </row>
    <row r="1942" spans="1:12" ht="16" x14ac:dyDescent="0.2">
      <c r="A1942"/>
      <c r="B1942"/>
      <c r="C1942"/>
      <c r="D1942"/>
      <c r="E1942"/>
      <c r="F1942"/>
      <c r="G1942"/>
      <c r="H1942"/>
      <c r="I1942"/>
      <c r="J1942"/>
      <c r="K1942"/>
      <c r="L1942"/>
    </row>
    <row r="1943" spans="1:12" ht="16" x14ac:dyDescent="0.2">
      <c r="A1943"/>
      <c r="B1943"/>
      <c r="C1943"/>
      <c r="D1943"/>
      <c r="E1943"/>
      <c r="F1943"/>
      <c r="G1943"/>
      <c r="H1943"/>
      <c r="I1943"/>
      <c r="J1943"/>
      <c r="K1943"/>
      <c r="L1943"/>
    </row>
    <row r="1944" spans="1:12" ht="16" x14ac:dyDescent="0.2">
      <c r="A1944"/>
      <c r="B1944"/>
      <c r="C1944"/>
      <c r="D1944"/>
      <c r="E1944"/>
      <c r="F1944"/>
      <c r="G1944"/>
      <c r="H1944"/>
      <c r="I1944"/>
      <c r="J1944"/>
      <c r="K1944"/>
      <c r="L1944"/>
    </row>
    <row r="1945" spans="1:12" ht="16" x14ac:dyDescent="0.2">
      <c r="A1945"/>
      <c r="B1945"/>
      <c r="C1945"/>
      <c r="D1945"/>
      <c r="E1945"/>
      <c r="F1945"/>
      <c r="G1945"/>
      <c r="H1945"/>
      <c r="I1945"/>
      <c r="J1945"/>
      <c r="K1945"/>
      <c r="L1945"/>
    </row>
    <row r="1946" spans="1:12" ht="16" x14ac:dyDescent="0.2">
      <c r="A1946"/>
      <c r="B1946"/>
      <c r="C1946"/>
      <c r="D1946"/>
      <c r="E1946"/>
      <c r="F1946"/>
      <c r="G1946"/>
      <c r="H1946"/>
      <c r="I1946"/>
      <c r="J1946"/>
      <c r="K1946"/>
      <c r="L1946"/>
    </row>
    <row r="1947" spans="1:12" ht="16" x14ac:dyDescent="0.2">
      <c r="A1947"/>
      <c r="B1947"/>
      <c r="C1947"/>
      <c r="D1947"/>
      <c r="E1947"/>
      <c r="F1947"/>
      <c r="G1947"/>
      <c r="H1947"/>
      <c r="I1947"/>
      <c r="J1947"/>
      <c r="K1947"/>
      <c r="L1947"/>
    </row>
    <row r="1948" spans="1:12" ht="16" x14ac:dyDescent="0.2">
      <c r="A1948"/>
      <c r="B1948"/>
      <c r="C1948"/>
      <c r="D1948"/>
      <c r="E1948"/>
      <c r="F1948"/>
      <c r="G1948"/>
      <c r="H1948"/>
      <c r="I1948"/>
      <c r="J1948"/>
      <c r="K1948"/>
      <c r="L1948"/>
    </row>
    <row r="1949" spans="1:12" ht="16" x14ac:dyDescent="0.2">
      <c r="A1949"/>
      <c r="B1949"/>
      <c r="C1949"/>
      <c r="D1949"/>
      <c r="E1949"/>
      <c r="F1949"/>
      <c r="G1949"/>
      <c r="H1949"/>
      <c r="I1949"/>
      <c r="J1949"/>
      <c r="K1949"/>
      <c r="L1949"/>
    </row>
    <row r="1950" spans="1:12" ht="16" x14ac:dyDescent="0.2">
      <c r="A1950"/>
      <c r="B1950"/>
      <c r="C1950"/>
      <c r="D1950"/>
      <c r="E1950"/>
      <c r="F1950"/>
      <c r="G1950"/>
      <c r="H1950"/>
      <c r="I1950"/>
      <c r="J1950"/>
      <c r="K1950"/>
      <c r="L1950"/>
    </row>
    <row r="1951" spans="1:12" ht="16" x14ac:dyDescent="0.2">
      <c r="A1951"/>
      <c r="B1951"/>
      <c r="C1951"/>
      <c r="D1951"/>
      <c r="E1951"/>
      <c r="F1951"/>
      <c r="G1951"/>
      <c r="H1951"/>
      <c r="I1951"/>
      <c r="J1951"/>
      <c r="K1951"/>
      <c r="L1951"/>
    </row>
    <row r="1952" spans="1:12" ht="16" x14ac:dyDescent="0.2">
      <c r="A1952"/>
      <c r="B1952"/>
      <c r="C1952"/>
      <c r="D1952"/>
      <c r="E1952"/>
      <c r="F1952"/>
      <c r="G1952"/>
      <c r="H1952"/>
      <c r="I1952"/>
      <c r="J1952"/>
      <c r="K1952"/>
      <c r="L1952"/>
    </row>
    <row r="1953" spans="1:12" ht="16" x14ac:dyDescent="0.2">
      <c r="A1953"/>
      <c r="B1953"/>
      <c r="C1953"/>
      <c r="D1953"/>
      <c r="E1953"/>
      <c r="F1953"/>
      <c r="G1953"/>
      <c r="H1953"/>
      <c r="I1953"/>
      <c r="J1953"/>
      <c r="K1953"/>
      <c r="L1953"/>
    </row>
    <row r="1954" spans="1:12" ht="16" x14ac:dyDescent="0.2">
      <c r="A1954"/>
      <c r="B1954"/>
      <c r="C1954"/>
      <c r="D1954"/>
      <c r="E1954"/>
      <c r="F1954"/>
      <c r="G1954"/>
      <c r="H1954"/>
      <c r="I1954"/>
      <c r="J1954"/>
      <c r="K1954"/>
      <c r="L1954"/>
    </row>
    <row r="1955" spans="1:12" ht="16" x14ac:dyDescent="0.2">
      <c r="A1955"/>
      <c r="B1955"/>
      <c r="C1955"/>
      <c r="D1955"/>
      <c r="E1955"/>
      <c r="F1955"/>
      <c r="G1955"/>
      <c r="H1955"/>
      <c r="I1955"/>
      <c r="J1955"/>
      <c r="K1955"/>
      <c r="L1955"/>
    </row>
    <row r="1956" spans="1:12" ht="16" x14ac:dyDescent="0.2">
      <c r="A1956"/>
      <c r="B1956"/>
      <c r="C1956"/>
      <c r="D1956"/>
      <c r="E1956"/>
      <c r="F1956"/>
      <c r="G1956"/>
      <c r="H1956"/>
      <c r="I1956"/>
      <c r="J1956"/>
      <c r="K1956"/>
      <c r="L1956"/>
    </row>
    <row r="1957" spans="1:12" ht="16" x14ac:dyDescent="0.2">
      <c r="A1957"/>
      <c r="B1957"/>
      <c r="C1957"/>
      <c r="D1957"/>
      <c r="E1957"/>
      <c r="F1957"/>
      <c r="G1957"/>
      <c r="H1957"/>
      <c r="I1957"/>
      <c r="J1957"/>
      <c r="K1957"/>
      <c r="L1957"/>
    </row>
    <row r="1958" spans="1:12" ht="16" x14ac:dyDescent="0.2">
      <c r="A1958"/>
      <c r="B1958"/>
      <c r="C1958"/>
      <c r="D1958"/>
      <c r="E1958"/>
      <c r="F1958"/>
      <c r="G1958"/>
      <c r="H1958"/>
      <c r="I1958"/>
      <c r="J1958"/>
      <c r="K1958"/>
      <c r="L1958"/>
    </row>
    <row r="1959" spans="1:12" ht="16" x14ac:dyDescent="0.2">
      <c r="A1959"/>
      <c r="B1959"/>
      <c r="C1959"/>
      <c r="D1959"/>
      <c r="E1959"/>
      <c r="F1959"/>
      <c r="G1959"/>
      <c r="H1959"/>
      <c r="I1959"/>
      <c r="J1959"/>
      <c r="K1959"/>
      <c r="L1959"/>
    </row>
    <row r="1960" spans="1:12" ht="16" x14ac:dyDescent="0.2">
      <c r="A1960"/>
      <c r="B1960"/>
      <c r="C1960"/>
      <c r="D1960"/>
      <c r="E1960"/>
      <c r="F1960"/>
      <c r="G1960"/>
      <c r="H1960"/>
      <c r="I1960"/>
      <c r="J1960"/>
      <c r="K1960"/>
      <c r="L1960"/>
    </row>
    <row r="1961" spans="1:12" ht="16" x14ac:dyDescent="0.2">
      <c r="A1961"/>
      <c r="B1961"/>
      <c r="C1961"/>
      <c r="D1961"/>
      <c r="E1961"/>
      <c r="F1961"/>
      <c r="G1961"/>
      <c r="H1961"/>
      <c r="I1961"/>
      <c r="J1961"/>
      <c r="K1961"/>
      <c r="L1961"/>
    </row>
    <row r="1962" spans="1:12" ht="16" x14ac:dyDescent="0.2">
      <c r="A1962"/>
      <c r="B1962"/>
      <c r="C1962"/>
      <c r="D1962"/>
      <c r="E1962"/>
      <c r="F1962"/>
      <c r="G1962"/>
      <c r="H1962"/>
      <c r="I1962"/>
      <c r="J1962"/>
      <c r="K1962"/>
      <c r="L1962"/>
    </row>
    <row r="1963" spans="1:12" ht="16" x14ac:dyDescent="0.2">
      <c r="A1963"/>
      <c r="B1963"/>
      <c r="C1963"/>
      <c r="D1963"/>
      <c r="E1963"/>
      <c r="F1963"/>
      <c r="G1963"/>
      <c r="H1963"/>
      <c r="I1963"/>
      <c r="J1963"/>
      <c r="K1963"/>
      <c r="L1963"/>
    </row>
    <row r="1964" spans="1:12" ht="16" x14ac:dyDescent="0.2">
      <c r="A1964"/>
      <c r="B1964"/>
      <c r="C1964"/>
      <c r="D1964"/>
      <c r="E1964"/>
      <c r="F1964"/>
      <c r="G1964"/>
      <c r="H1964"/>
      <c r="I1964"/>
      <c r="J1964"/>
      <c r="K1964"/>
      <c r="L1964"/>
    </row>
    <row r="1965" spans="1:12" ht="16" x14ac:dyDescent="0.2">
      <c r="A1965"/>
      <c r="B1965"/>
      <c r="C1965"/>
      <c r="D1965"/>
      <c r="E1965"/>
      <c r="F1965"/>
      <c r="G1965"/>
      <c r="H1965"/>
      <c r="I1965"/>
      <c r="J1965"/>
      <c r="K1965"/>
      <c r="L1965"/>
    </row>
    <row r="1966" spans="1:12" ht="16" x14ac:dyDescent="0.2">
      <c r="A1966"/>
      <c r="B1966"/>
      <c r="C1966"/>
      <c r="D1966"/>
      <c r="E1966"/>
      <c r="F1966"/>
      <c r="G1966"/>
      <c r="H1966"/>
      <c r="I1966"/>
      <c r="J1966"/>
      <c r="K1966"/>
      <c r="L1966"/>
    </row>
    <row r="1967" spans="1:12" ht="16" x14ac:dyDescent="0.2">
      <c r="A1967"/>
      <c r="B1967"/>
      <c r="C1967"/>
      <c r="D1967"/>
      <c r="E1967"/>
      <c r="F1967"/>
      <c r="G1967"/>
      <c r="H1967"/>
      <c r="I1967"/>
      <c r="J1967"/>
      <c r="K1967"/>
      <c r="L1967"/>
    </row>
    <row r="1968" spans="1:12" ht="16" x14ac:dyDescent="0.2">
      <c r="A1968"/>
      <c r="B1968"/>
      <c r="C1968"/>
      <c r="D1968"/>
      <c r="E1968"/>
      <c r="F1968"/>
      <c r="G1968"/>
      <c r="H1968"/>
      <c r="I1968"/>
      <c r="J1968"/>
      <c r="K1968"/>
      <c r="L1968"/>
    </row>
    <row r="1969" spans="1:12" ht="16" x14ac:dyDescent="0.2">
      <c r="A1969"/>
      <c r="B1969"/>
      <c r="C1969"/>
      <c r="D1969"/>
      <c r="E1969"/>
      <c r="F1969"/>
      <c r="G1969"/>
      <c r="H1969"/>
      <c r="I1969"/>
      <c r="J1969"/>
      <c r="K1969"/>
      <c r="L1969"/>
    </row>
    <row r="1970" spans="1:12" ht="16" x14ac:dyDescent="0.2">
      <c r="A1970"/>
      <c r="B1970"/>
      <c r="C1970"/>
      <c r="D1970"/>
      <c r="E1970"/>
      <c r="F1970"/>
      <c r="G1970"/>
      <c r="H1970"/>
      <c r="I1970"/>
      <c r="J1970"/>
      <c r="K1970"/>
      <c r="L1970"/>
    </row>
    <row r="1971" spans="1:12" ht="16" x14ac:dyDescent="0.2">
      <c r="A1971"/>
      <c r="B1971"/>
      <c r="C1971"/>
      <c r="D1971"/>
      <c r="E1971"/>
      <c r="F1971"/>
      <c r="G1971"/>
      <c r="H1971"/>
      <c r="I1971"/>
      <c r="J1971"/>
      <c r="K1971"/>
      <c r="L1971"/>
    </row>
    <row r="1972" spans="1:12" ht="16" x14ac:dyDescent="0.2">
      <c r="A1972"/>
      <c r="B1972"/>
      <c r="C1972"/>
      <c r="D1972"/>
      <c r="E1972"/>
      <c r="F1972"/>
      <c r="G1972"/>
      <c r="H1972"/>
      <c r="I1972"/>
      <c r="J1972"/>
      <c r="K1972"/>
      <c r="L1972"/>
    </row>
    <row r="1973" spans="1:12" ht="16" x14ac:dyDescent="0.2">
      <c r="A1973"/>
      <c r="B1973"/>
      <c r="C1973"/>
      <c r="D1973"/>
      <c r="E1973"/>
      <c r="F1973"/>
      <c r="G1973"/>
      <c r="H1973"/>
      <c r="I1973"/>
      <c r="J1973"/>
      <c r="K1973"/>
      <c r="L1973"/>
    </row>
    <row r="1974" spans="1:12" ht="16" x14ac:dyDescent="0.2">
      <c r="A1974"/>
      <c r="B1974"/>
      <c r="C1974"/>
      <c r="D1974"/>
      <c r="E1974"/>
      <c r="F1974"/>
      <c r="G1974"/>
      <c r="H1974"/>
      <c r="I1974"/>
      <c r="J1974"/>
      <c r="K1974"/>
      <c r="L1974"/>
    </row>
    <row r="1975" spans="1:12" ht="16" x14ac:dyDescent="0.2">
      <c r="A1975"/>
      <c r="B1975"/>
      <c r="C1975"/>
      <c r="D1975"/>
      <c r="E1975"/>
      <c r="F1975"/>
      <c r="G1975"/>
      <c r="H1975"/>
      <c r="I1975"/>
      <c r="J1975"/>
      <c r="K1975"/>
      <c r="L1975"/>
    </row>
    <row r="1976" spans="1:12" ht="16" x14ac:dyDescent="0.2">
      <c r="A1976"/>
      <c r="B1976"/>
      <c r="C1976"/>
      <c r="D1976"/>
      <c r="E1976"/>
      <c r="F1976"/>
      <c r="G1976"/>
      <c r="H1976"/>
      <c r="I1976"/>
      <c r="J1976"/>
      <c r="K1976"/>
      <c r="L1976"/>
    </row>
    <row r="1977" spans="1:12" ht="16" x14ac:dyDescent="0.2">
      <c r="A1977"/>
      <c r="B1977"/>
      <c r="C1977"/>
      <c r="D1977"/>
      <c r="E1977"/>
      <c r="F1977"/>
      <c r="G1977"/>
      <c r="H1977"/>
      <c r="I1977"/>
      <c r="J1977"/>
      <c r="K1977"/>
      <c r="L1977"/>
    </row>
    <row r="1978" spans="1:12" ht="16" x14ac:dyDescent="0.2">
      <c r="A1978"/>
      <c r="B1978"/>
      <c r="C1978"/>
      <c r="D1978"/>
      <c r="E1978"/>
      <c r="F1978"/>
      <c r="G1978"/>
      <c r="H1978"/>
      <c r="I1978"/>
      <c r="J1978"/>
      <c r="K1978"/>
      <c r="L1978"/>
    </row>
    <row r="1979" spans="1:12" ht="16" x14ac:dyDescent="0.2">
      <c r="A1979"/>
      <c r="B1979"/>
      <c r="C1979"/>
      <c r="D1979"/>
      <c r="E1979"/>
      <c r="F1979"/>
      <c r="G1979"/>
      <c r="H1979"/>
      <c r="I1979"/>
      <c r="J1979"/>
      <c r="K1979"/>
      <c r="L1979"/>
    </row>
    <row r="1980" spans="1:12" ht="16" x14ac:dyDescent="0.2">
      <c r="A1980"/>
      <c r="B1980"/>
      <c r="C1980"/>
      <c r="D1980"/>
      <c r="E1980"/>
      <c r="F1980"/>
      <c r="G1980"/>
      <c r="H1980"/>
      <c r="I1980"/>
      <c r="J1980"/>
      <c r="K1980"/>
      <c r="L1980"/>
    </row>
    <row r="1981" spans="1:12" ht="16" x14ac:dyDescent="0.2">
      <c r="A1981"/>
      <c r="B1981"/>
      <c r="C1981"/>
      <c r="D1981"/>
      <c r="E1981"/>
      <c r="F1981"/>
      <c r="G1981"/>
      <c r="H1981"/>
      <c r="I1981"/>
      <c r="J1981"/>
      <c r="K1981"/>
      <c r="L1981"/>
    </row>
    <row r="1982" spans="1:12" ht="16" x14ac:dyDescent="0.2">
      <c r="A1982"/>
      <c r="B1982"/>
      <c r="C1982"/>
      <c r="D1982"/>
      <c r="E1982"/>
      <c r="F1982"/>
      <c r="G1982"/>
      <c r="H1982"/>
      <c r="I1982"/>
      <c r="J1982"/>
      <c r="K1982"/>
      <c r="L1982"/>
    </row>
    <row r="1983" spans="1:12" ht="16" x14ac:dyDescent="0.2">
      <c r="A1983"/>
      <c r="B1983"/>
      <c r="C1983"/>
      <c r="D1983"/>
      <c r="E1983"/>
      <c r="F1983"/>
      <c r="G1983"/>
      <c r="H1983"/>
      <c r="I1983"/>
      <c r="J1983"/>
      <c r="K1983"/>
      <c r="L1983"/>
    </row>
    <row r="1984" spans="1:12" ht="16" x14ac:dyDescent="0.2">
      <c r="A1984"/>
      <c r="B1984"/>
      <c r="C1984"/>
      <c r="D1984"/>
      <c r="E1984"/>
      <c r="F1984"/>
      <c r="G1984"/>
      <c r="H1984"/>
      <c r="I1984"/>
      <c r="J1984"/>
      <c r="K1984"/>
      <c r="L1984"/>
    </row>
    <row r="1985" spans="1:12" ht="16" x14ac:dyDescent="0.2">
      <c r="A1985"/>
      <c r="B1985"/>
      <c r="C1985"/>
      <c r="D1985"/>
      <c r="E1985"/>
      <c r="F1985"/>
      <c r="G1985"/>
      <c r="H1985"/>
      <c r="I1985"/>
      <c r="J1985"/>
      <c r="K1985"/>
      <c r="L1985"/>
    </row>
    <row r="1986" spans="1:12" ht="16" x14ac:dyDescent="0.2">
      <c r="A1986"/>
      <c r="B1986"/>
      <c r="C1986"/>
      <c r="D1986"/>
      <c r="E1986"/>
      <c r="F1986"/>
      <c r="G1986"/>
      <c r="H1986"/>
      <c r="I1986"/>
      <c r="J1986"/>
      <c r="K1986"/>
      <c r="L1986"/>
    </row>
    <row r="1987" spans="1:12" ht="16" x14ac:dyDescent="0.2">
      <c r="A1987"/>
      <c r="B1987"/>
      <c r="C1987"/>
      <c r="D1987"/>
      <c r="E1987"/>
      <c r="F1987"/>
      <c r="G1987"/>
      <c r="H1987"/>
      <c r="I1987"/>
      <c r="J1987"/>
      <c r="K1987"/>
      <c r="L1987"/>
    </row>
    <row r="1988" spans="1:12" ht="16" x14ac:dyDescent="0.2">
      <c r="A1988"/>
      <c r="B1988"/>
      <c r="C1988"/>
      <c r="D1988"/>
      <c r="E1988"/>
      <c r="F1988"/>
      <c r="G1988"/>
      <c r="H1988"/>
      <c r="I1988"/>
      <c r="J1988"/>
      <c r="K1988"/>
      <c r="L1988"/>
    </row>
    <row r="1989" spans="1:12" ht="16" x14ac:dyDescent="0.2">
      <c r="A1989"/>
      <c r="B1989"/>
      <c r="C1989"/>
      <c r="D1989"/>
      <c r="E1989"/>
      <c r="F1989"/>
      <c r="G1989"/>
      <c r="H1989"/>
      <c r="I1989"/>
      <c r="J1989"/>
      <c r="K1989"/>
      <c r="L1989"/>
    </row>
    <row r="1990" spans="1:12" ht="16" x14ac:dyDescent="0.2">
      <c r="A1990"/>
      <c r="B1990"/>
      <c r="C1990"/>
      <c r="D1990"/>
      <c r="E1990"/>
      <c r="F1990"/>
      <c r="G1990"/>
      <c r="H1990"/>
      <c r="I1990"/>
      <c r="J1990"/>
      <c r="K1990"/>
      <c r="L1990"/>
    </row>
    <row r="1991" spans="1:12" ht="16" x14ac:dyDescent="0.2">
      <c r="A1991"/>
      <c r="B1991"/>
      <c r="C1991"/>
      <c r="D1991"/>
      <c r="E1991"/>
      <c r="F1991"/>
      <c r="G1991"/>
      <c r="H1991"/>
      <c r="I1991"/>
      <c r="J1991"/>
      <c r="K1991"/>
      <c r="L1991"/>
    </row>
    <row r="1992" spans="1:12" ht="16" x14ac:dyDescent="0.2">
      <c r="A1992"/>
      <c r="B1992"/>
      <c r="C1992"/>
      <c r="D1992"/>
      <c r="E1992"/>
      <c r="F1992"/>
      <c r="G1992"/>
      <c r="H1992"/>
      <c r="I1992"/>
      <c r="J1992"/>
      <c r="K1992"/>
      <c r="L1992"/>
    </row>
    <row r="1993" spans="1:12" ht="16" x14ac:dyDescent="0.2">
      <c r="A1993"/>
      <c r="B1993"/>
      <c r="C1993"/>
      <c r="D1993"/>
      <c r="E1993"/>
      <c r="F1993"/>
      <c r="G1993"/>
      <c r="H1993"/>
      <c r="I1993"/>
      <c r="J1993"/>
      <c r="K1993"/>
      <c r="L1993"/>
    </row>
    <row r="1994" spans="1:12" ht="16" x14ac:dyDescent="0.2">
      <c r="A1994"/>
      <c r="B1994"/>
      <c r="C1994"/>
      <c r="D1994"/>
      <c r="E1994"/>
      <c r="F1994"/>
      <c r="G1994"/>
      <c r="H1994"/>
      <c r="I1994"/>
      <c r="J1994"/>
      <c r="K1994"/>
      <c r="L1994"/>
    </row>
    <row r="1995" spans="1:12" ht="16" x14ac:dyDescent="0.2">
      <c r="A1995"/>
      <c r="B1995"/>
      <c r="C1995"/>
      <c r="D1995"/>
      <c r="E1995"/>
      <c r="F1995"/>
      <c r="G1995"/>
      <c r="H1995"/>
      <c r="I1995"/>
      <c r="J1995"/>
      <c r="K1995"/>
      <c r="L1995"/>
    </row>
    <row r="1996" spans="1:12" ht="16" x14ac:dyDescent="0.2">
      <c r="A1996"/>
      <c r="B1996"/>
      <c r="C1996"/>
      <c r="D1996"/>
      <c r="E1996"/>
      <c r="F1996"/>
      <c r="G1996"/>
      <c r="H1996"/>
      <c r="I1996"/>
      <c r="J1996"/>
      <c r="K1996"/>
      <c r="L1996"/>
    </row>
    <row r="1997" spans="1:12" ht="16" x14ac:dyDescent="0.2">
      <c r="A1997"/>
      <c r="B1997"/>
      <c r="C1997"/>
      <c r="D1997"/>
      <c r="E1997"/>
      <c r="F1997"/>
      <c r="G1997"/>
      <c r="H1997"/>
      <c r="I1997"/>
      <c r="J1997"/>
      <c r="K1997"/>
      <c r="L1997"/>
    </row>
    <row r="1998" spans="1:12" ht="16" x14ac:dyDescent="0.2">
      <c r="A1998"/>
      <c r="B1998"/>
      <c r="C1998"/>
      <c r="D1998"/>
      <c r="E1998"/>
      <c r="F1998"/>
      <c r="G1998"/>
      <c r="H1998"/>
      <c r="I1998"/>
      <c r="J1998"/>
      <c r="K1998"/>
      <c r="L1998"/>
    </row>
    <row r="1999" spans="1:12" ht="16" x14ac:dyDescent="0.2">
      <c r="A1999"/>
      <c r="B1999"/>
      <c r="C1999"/>
      <c r="D1999"/>
      <c r="E1999"/>
      <c r="F1999"/>
      <c r="G1999"/>
      <c r="H1999"/>
      <c r="I1999"/>
      <c r="J1999"/>
      <c r="K1999"/>
      <c r="L1999"/>
    </row>
    <row r="2000" spans="1:12" ht="16" x14ac:dyDescent="0.2">
      <c r="A2000"/>
      <c r="B2000"/>
      <c r="C2000"/>
      <c r="D2000"/>
      <c r="E2000"/>
      <c r="F2000"/>
      <c r="G2000"/>
      <c r="H2000"/>
      <c r="I2000"/>
      <c r="J2000"/>
      <c r="K2000"/>
      <c r="L2000"/>
    </row>
    <row r="2001" spans="1:12" ht="16" x14ac:dyDescent="0.2">
      <c r="A2001"/>
      <c r="B2001"/>
      <c r="C2001"/>
      <c r="D2001"/>
      <c r="E2001"/>
      <c r="F2001"/>
      <c r="G2001"/>
      <c r="H2001"/>
      <c r="I2001"/>
      <c r="J2001"/>
      <c r="K2001"/>
      <c r="L2001"/>
    </row>
    <row r="2002" spans="1:12" ht="16" x14ac:dyDescent="0.2">
      <c r="A2002"/>
      <c r="B2002"/>
      <c r="C2002"/>
      <c r="D2002"/>
      <c r="E2002"/>
      <c r="F2002"/>
      <c r="G2002"/>
      <c r="H2002"/>
      <c r="I2002"/>
      <c r="J2002"/>
      <c r="K2002"/>
      <c r="L2002"/>
    </row>
    <row r="2003" spans="1:12" ht="16" x14ac:dyDescent="0.2">
      <c r="A2003"/>
      <c r="B2003"/>
      <c r="C2003"/>
      <c r="D2003"/>
      <c r="E2003"/>
      <c r="F2003"/>
      <c r="G2003"/>
      <c r="H2003"/>
      <c r="I2003"/>
      <c r="J2003"/>
      <c r="K2003"/>
      <c r="L2003"/>
    </row>
    <row r="2004" spans="1:12" ht="16" x14ac:dyDescent="0.2">
      <c r="A2004"/>
      <c r="B2004"/>
      <c r="C2004"/>
      <c r="D2004"/>
      <c r="E2004"/>
      <c r="F2004"/>
      <c r="G2004"/>
      <c r="H2004"/>
      <c r="I2004"/>
      <c r="J2004"/>
      <c r="K2004"/>
      <c r="L2004"/>
    </row>
    <row r="2005" spans="1:12" ht="16" x14ac:dyDescent="0.2">
      <c r="A2005"/>
      <c r="B2005"/>
      <c r="C2005"/>
      <c r="D2005"/>
      <c r="E2005"/>
      <c r="F2005"/>
      <c r="G2005"/>
      <c r="H2005"/>
      <c r="I2005"/>
      <c r="J2005"/>
      <c r="K2005"/>
      <c r="L2005"/>
    </row>
    <row r="2006" spans="1:12" ht="16" x14ac:dyDescent="0.2">
      <c r="A2006"/>
      <c r="B2006"/>
      <c r="C2006"/>
      <c r="D2006"/>
      <c r="E2006"/>
      <c r="F2006"/>
      <c r="G2006"/>
      <c r="H2006"/>
      <c r="I2006"/>
      <c r="J2006"/>
      <c r="K2006"/>
      <c r="L2006"/>
    </row>
    <row r="2007" spans="1:12" ht="16" x14ac:dyDescent="0.2">
      <c r="A2007"/>
      <c r="B2007"/>
      <c r="C2007"/>
      <c r="D2007"/>
      <c r="E2007"/>
      <c r="F2007"/>
      <c r="G2007"/>
      <c r="H2007"/>
      <c r="I2007"/>
      <c r="J2007"/>
      <c r="K2007"/>
      <c r="L2007"/>
    </row>
    <row r="2008" spans="1:12" ht="16" x14ac:dyDescent="0.2">
      <c r="A2008"/>
      <c r="B2008"/>
      <c r="C2008"/>
      <c r="D2008"/>
      <c r="E2008"/>
      <c r="F2008"/>
      <c r="G2008"/>
      <c r="H2008"/>
      <c r="I2008"/>
      <c r="J2008"/>
      <c r="K2008"/>
      <c r="L2008"/>
    </row>
    <row r="2009" spans="1:12" ht="16" x14ac:dyDescent="0.2">
      <c r="A2009"/>
      <c r="B2009"/>
      <c r="C2009"/>
      <c r="D2009"/>
      <c r="E2009"/>
      <c r="F2009"/>
      <c r="G2009"/>
      <c r="H2009"/>
      <c r="I2009"/>
      <c r="J2009"/>
      <c r="K2009"/>
      <c r="L2009"/>
    </row>
    <row r="2010" spans="1:12" ht="16" x14ac:dyDescent="0.2">
      <c r="A2010"/>
      <c r="B2010"/>
      <c r="C2010"/>
      <c r="D2010"/>
      <c r="E2010"/>
      <c r="F2010"/>
      <c r="G2010"/>
      <c r="H2010"/>
      <c r="I2010"/>
      <c r="J2010"/>
      <c r="K2010"/>
      <c r="L2010"/>
    </row>
    <row r="2011" spans="1:12" ht="16" x14ac:dyDescent="0.2">
      <c r="A2011"/>
      <c r="B2011"/>
      <c r="C2011"/>
      <c r="D2011"/>
      <c r="E2011"/>
      <c r="F2011"/>
      <c r="G2011"/>
      <c r="H2011"/>
      <c r="I2011"/>
      <c r="J2011"/>
      <c r="K2011"/>
      <c r="L2011"/>
    </row>
    <row r="2012" spans="1:12" ht="16" x14ac:dyDescent="0.2">
      <c r="A2012"/>
      <c r="B2012"/>
      <c r="C2012"/>
      <c r="D2012"/>
      <c r="E2012"/>
      <c r="F2012"/>
      <c r="G2012"/>
      <c r="H2012"/>
      <c r="I2012"/>
      <c r="J2012"/>
      <c r="K2012"/>
      <c r="L2012"/>
    </row>
    <row r="2013" spans="1:12" ht="16" x14ac:dyDescent="0.2">
      <c r="A2013"/>
      <c r="B2013"/>
      <c r="C2013"/>
      <c r="D2013"/>
      <c r="E2013"/>
      <c r="F2013"/>
      <c r="G2013"/>
      <c r="H2013"/>
      <c r="I2013"/>
      <c r="J2013"/>
      <c r="K2013"/>
      <c r="L2013"/>
    </row>
    <row r="2014" spans="1:12" ht="16" x14ac:dyDescent="0.2">
      <c r="A2014"/>
      <c r="B2014"/>
      <c r="C2014"/>
      <c r="D2014"/>
      <c r="E2014"/>
      <c r="F2014"/>
      <c r="G2014"/>
      <c r="H2014"/>
      <c r="I2014"/>
      <c r="J2014"/>
      <c r="K2014"/>
      <c r="L2014"/>
    </row>
    <row r="2015" spans="1:12" ht="16" x14ac:dyDescent="0.2">
      <c r="A2015"/>
      <c r="B2015"/>
      <c r="C2015"/>
      <c r="D2015"/>
      <c r="E2015"/>
      <c r="F2015"/>
      <c r="G2015"/>
      <c r="H2015"/>
      <c r="I2015"/>
      <c r="J2015"/>
      <c r="K2015"/>
      <c r="L2015"/>
    </row>
    <row r="2016" spans="1:12" ht="16" x14ac:dyDescent="0.2">
      <c r="A2016"/>
      <c r="B2016"/>
      <c r="C2016"/>
      <c r="D2016"/>
      <c r="E2016"/>
      <c r="F2016"/>
      <c r="G2016"/>
      <c r="H2016"/>
      <c r="I2016"/>
      <c r="J2016"/>
      <c r="K2016"/>
      <c r="L2016"/>
    </row>
    <row r="2017" spans="1:12" ht="16" x14ac:dyDescent="0.2">
      <c r="A2017"/>
      <c r="B2017"/>
      <c r="C2017"/>
      <c r="D2017"/>
      <c r="E2017"/>
      <c r="F2017"/>
      <c r="G2017"/>
      <c r="H2017"/>
      <c r="I2017"/>
      <c r="J2017"/>
      <c r="K2017"/>
      <c r="L2017"/>
    </row>
    <row r="2018" spans="1:12" ht="16" x14ac:dyDescent="0.2">
      <c r="A2018"/>
      <c r="B2018"/>
      <c r="C2018"/>
      <c r="D2018"/>
      <c r="E2018"/>
      <c r="F2018"/>
      <c r="G2018"/>
      <c r="H2018"/>
      <c r="I2018"/>
      <c r="J2018"/>
      <c r="K2018"/>
      <c r="L2018"/>
    </row>
    <row r="2019" spans="1:12" ht="16" x14ac:dyDescent="0.2">
      <c r="A2019"/>
      <c r="B2019"/>
      <c r="C2019"/>
      <c r="D2019"/>
      <c r="E2019"/>
      <c r="F2019"/>
      <c r="G2019"/>
      <c r="H2019"/>
      <c r="I2019"/>
      <c r="J2019"/>
      <c r="K2019"/>
      <c r="L2019"/>
    </row>
    <row r="2020" spans="1:12" ht="16" x14ac:dyDescent="0.2">
      <c r="A2020"/>
      <c r="B2020"/>
      <c r="C2020"/>
      <c r="D2020"/>
      <c r="E2020"/>
      <c r="F2020"/>
      <c r="G2020"/>
      <c r="H2020"/>
      <c r="I2020"/>
      <c r="J2020"/>
      <c r="K2020"/>
      <c r="L2020"/>
    </row>
    <row r="2021" spans="1:12" ht="16" x14ac:dyDescent="0.2">
      <c r="A2021"/>
      <c r="B2021"/>
      <c r="C2021"/>
      <c r="D2021"/>
      <c r="E2021"/>
      <c r="F2021"/>
      <c r="G2021"/>
      <c r="H2021"/>
      <c r="I2021"/>
      <c r="J2021"/>
      <c r="K2021"/>
      <c r="L2021"/>
    </row>
    <row r="2022" spans="1:12" ht="16" x14ac:dyDescent="0.2">
      <c r="A2022"/>
      <c r="B2022"/>
      <c r="C2022"/>
      <c r="D2022"/>
      <c r="E2022"/>
      <c r="F2022"/>
      <c r="G2022"/>
      <c r="H2022"/>
      <c r="I2022"/>
      <c r="J2022"/>
      <c r="K2022"/>
      <c r="L2022"/>
    </row>
    <row r="2023" spans="1:12" ht="16" x14ac:dyDescent="0.2">
      <c r="A2023"/>
      <c r="B2023"/>
      <c r="C2023"/>
      <c r="D2023"/>
      <c r="E2023"/>
      <c r="F2023"/>
      <c r="G2023"/>
      <c r="H2023"/>
      <c r="I2023"/>
      <c r="J2023"/>
      <c r="K2023"/>
      <c r="L2023"/>
    </row>
    <row r="2024" spans="1:12" ht="16" x14ac:dyDescent="0.2">
      <c r="A2024"/>
      <c r="B2024"/>
      <c r="C2024"/>
      <c r="D2024"/>
      <c r="E2024"/>
      <c r="F2024"/>
      <c r="G2024"/>
      <c r="H2024"/>
      <c r="I2024"/>
      <c r="J2024"/>
      <c r="K2024"/>
      <c r="L2024"/>
    </row>
    <row r="2025" spans="1:12" ht="16" x14ac:dyDescent="0.2">
      <c r="A2025"/>
      <c r="B2025"/>
      <c r="C2025"/>
      <c r="D2025"/>
      <c r="E2025"/>
      <c r="F2025"/>
      <c r="G2025"/>
      <c r="H2025"/>
      <c r="I2025"/>
      <c r="J2025"/>
      <c r="K2025"/>
      <c r="L2025"/>
    </row>
    <row r="2026" spans="1:12" ht="16" x14ac:dyDescent="0.2">
      <c r="A2026"/>
      <c r="B2026"/>
      <c r="C2026"/>
      <c r="D2026"/>
      <c r="E2026"/>
      <c r="F2026"/>
      <c r="G2026"/>
      <c r="H2026"/>
      <c r="I2026"/>
      <c r="J2026"/>
      <c r="K2026"/>
      <c r="L2026"/>
    </row>
    <row r="2027" spans="1:12" ht="16" x14ac:dyDescent="0.2">
      <c r="A2027"/>
      <c r="B2027"/>
      <c r="C2027"/>
      <c r="D2027"/>
      <c r="E2027"/>
      <c r="F2027"/>
      <c r="G2027"/>
      <c r="H2027"/>
      <c r="I2027"/>
      <c r="J2027"/>
      <c r="K2027"/>
      <c r="L2027"/>
    </row>
    <row r="2028" spans="1:12" ht="16" x14ac:dyDescent="0.2">
      <c r="A2028"/>
      <c r="B2028"/>
      <c r="C2028"/>
      <c r="D2028"/>
      <c r="E2028"/>
      <c r="F2028"/>
      <c r="G2028"/>
      <c r="H2028"/>
      <c r="I2028"/>
      <c r="J2028"/>
      <c r="K2028"/>
      <c r="L2028"/>
    </row>
    <row r="2029" spans="1:12" ht="16" x14ac:dyDescent="0.2">
      <c r="A2029"/>
      <c r="B2029"/>
      <c r="C2029"/>
      <c r="D2029"/>
      <c r="E2029"/>
      <c r="F2029"/>
      <c r="G2029"/>
      <c r="H2029"/>
      <c r="I2029"/>
      <c r="J2029"/>
      <c r="K2029"/>
      <c r="L2029"/>
    </row>
    <row r="2030" spans="1:12" ht="16" x14ac:dyDescent="0.2">
      <c r="A2030"/>
      <c r="B2030"/>
      <c r="C2030"/>
      <c r="D2030"/>
      <c r="E2030"/>
      <c r="F2030"/>
      <c r="G2030"/>
      <c r="H2030"/>
      <c r="I2030"/>
      <c r="J2030"/>
      <c r="K2030"/>
      <c r="L2030"/>
    </row>
    <row r="2031" spans="1:12" ht="16" x14ac:dyDescent="0.2">
      <c r="A2031"/>
      <c r="B2031"/>
      <c r="C2031"/>
      <c r="D2031"/>
      <c r="E2031"/>
      <c r="F2031"/>
      <c r="G2031"/>
      <c r="H2031"/>
      <c r="I2031"/>
      <c r="J2031"/>
      <c r="K2031"/>
      <c r="L2031"/>
    </row>
    <row r="2032" spans="1:12" ht="16" x14ac:dyDescent="0.2">
      <c r="A2032"/>
      <c r="B2032"/>
      <c r="C2032"/>
      <c r="D2032"/>
      <c r="E2032"/>
      <c r="F2032"/>
      <c r="G2032"/>
      <c r="H2032"/>
      <c r="I2032"/>
      <c r="J2032"/>
      <c r="K2032"/>
      <c r="L2032"/>
    </row>
    <row r="2033" spans="1:12" ht="16" x14ac:dyDescent="0.2">
      <c r="A2033"/>
      <c r="B2033"/>
      <c r="C2033"/>
      <c r="D2033"/>
      <c r="E2033"/>
      <c r="F2033"/>
      <c r="G2033"/>
      <c r="H2033"/>
      <c r="I2033"/>
      <c r="J2033"/>
      <c r="K2033"/>
      <c r="L2033"/>
    </row>
    <row r="2034" spans="1:12" ht="16" x14ac:dyDescent="0.2">
      <c r="A2034"/>
      <c r="B2034"/>
      <c r="C2034"/>
      <c r="D2034"/>
      <c r="E2034"/>
      <c r="F2034"/>
      <c r="G2034"/>
      <c r="H2034"/>
      <c r="I2034"/>
      <c r="J2034"/>
      <c r="K2034"/>
      <c r="L2034"/>
    </row>
    <row r="2035" spans="1:12" ht="16" x14ac:dyDescent="0.2">
      <c r="A2035"/>
      <c r="B2035"/>
      <c r="C2035"/>
      <c r="D2035"/>
      <c r="E2035"/>
      <c r="F2035"/>
      <c r="G2035"/>
      <c r="H2035"/>
      <c r="I2035"/>
      <c r="J2035"/>
      <c r="K2035"/>
      <c r="L2035"/>
    </row>
    <row r="2036" spans="1:12" ht="16" x14ac:dyDescent="0.2">
      <c r="A2036"/>
      <c r="B2036"/>
      <c r="C2036"/>
      <c r="D2036"/>
      <c r="E2036"/>
      <c r="F2036"/>
      <c r="G2036"/>
      <c r="H2036"/>
      <c r="I2036"/>
      <c r="J2036"/>
      <c r="K2036"/>
      <c r="L2036"/>
    </row>
    <row r="2037" spans="1:12" ht="16" x14ac:dyDescent="0.2">
      <c r="A2037"/>
      <c r="B2037"/>
      <c r="C2037"/>
      <c r="D2037"/>
      <c r="E2037"/>
      <c r="F2037"/>
      <c r="G2037"/>
      <c r="H2037"/>
      <c r="I2037"/>
      <c r="J2037"/>
      <c r="K2037"/>
      <c r="L2037"/>
    </row>
    <row r="2038" spans="1:12" ht="16" x14ac:dyDescent="0.2">
      <c r="A2038"/>
      <c r="B2038"/>
      <c r="C2038"/>
      <c r="D2038"/>
      <c r="E2038"/>
      <c r="F2038"/>
      <c r="G2038"/>
      <c r="H2038"/>
      <c r="I2038"/>
      <c r="J2038"/>
      <c r="K2038"/>
      <c r="L2038"/>
    </row>
    <row r="2039" spans="1:12" ht="16" x14ac:dyDescent="0.2">
      <c r="A2039"/>
      <c r="B2039"/>
      <c r="C2039"/>
      <c r="D2039"/>
      <c r="E2039"/>
      <c r="F2039"/>
      <c r="G2039"/>
      <c r="H2039"/>
      <c r="I2039"/>
      <c r="J2039"/>
      <c r="K2039"/>
      <c r="L2039"/>
    </row>
    <row r="2040" spans="1:12" ht="16" x14ac:dyDescent="0.2">
      <c r="A2040"/>
      <c r="B2040"/>
      <c r="C2040"/>
      <c r="D2040"/>
      <c r="E2040"/>
      <c r="F2040"/>
      <c r="G2040"/>
      <c r="H2040"/>
      <c r="I2040"/>
      <c r="J2040"/>
      <c r="K2040"/>
      <c r="L2040"/>
    </row>
    <row r="2041" spans="1:12" ht="16" x14ac:dyDescent="0.2">
      <c r="A2041"/>
      <c r="B2041"/>
      <c r="C2041"/>
      <c r="D2041"/>
      <c r="E2041"/>
      <c r="F2041"/>
      <c r="G2041"/>
      <c r="H2041"/>
      <c r="I2041"/>
      <c r="J2041"/>
      <c r="K2041"/>
      <c r="L2041"/>
    </row>
    <row r="2042" spans="1:12" ht="16" x14ac:dyDescent="0.2">
      <c r="A2042"/>
      <c r="B2042"/>
      <c r="C2042"/>
      <c r="D2042"/>
      <c r="E2042"/>
      <c r="F2042"/>
      <c r="G2042"/>
      <c r="H2042"/>
      <c r="I2042"/>
      <c r="J2042"/>
      <c r="K2042"/>
      <c r="L2042"/>
    </row>
    <row r="2043" spans="1:12" ht="16" x14ac:dyDescent="0.2">
      <c r="A2043"/>
      <c r="B2043"/>
      <c r="C2043"/>
      <c r="D2043"/>
      <c r="E2043"/>
      <c r="F2043"/>
      <c r="G2043"/>
      <c r="H2043"/>
      <c r="I2043"/>
      <c r="J2043"/>
      <c r="K2043"/>
      <c r="L2043"/>
    </row>
    <row r="2044" spans="1:12" ht="16" x14ac:dyDescent="0.2">
      <c r="A2044"/>
      <c r="B2044"/>
      <c r="C2044"/>
      <c r="D2044"/>
      <c r="E2044"/>
      <c r="F2044"/>
      <c r="G2044"/>
      <c r="H2044"/>
      <c r="I2044"/>
      <c r="J2044"/>
      <c r="K2044"/>
      <c r="L2044"/>
    </row>
    <row r="2045" spans="1:12" ht="16" x14ac:dyDescent="0.2">
      <c r="A2045"/>
      <c r="B2045"/>
      <c r="C2045"/>
      <c r="D2045"/>
      <c r="E2045"/>
      <c r="F2045"/>
      <c r="G2045"/>
      <c r="H2045"/>
      <c r="I2045"/>
      <c r="J2045"/>
      <c r="K2045"/>
      <c r="L2045"/>
    </row>
    <row r="2046" spans="1:12" ht="16" x14ac:dyDescent="0.2">
      <c r="A2046"/>
      <c r="B2046"/>
      <c r="C2046"/>
      <c r="D2046"/>
      <c r="E2046"/>
      <c r="F2046"/>
      <c r="G2046"/>
      <c r="H2046"/>
      <c r="I2046"/>
      <c r="J2046"/>
      <c r="K2046"/>
      <c r="L2046"/>
    </row>
    <row r="2047" spans="1:12" ht="16" x14ac:dyDescent="0.2">
      <c r="A2047"/>
      <c r="B2047"/>
      <c r="C2047"/>
      <c r="D2047"/>
      <c r="E2047"/>
      <c r="F2047"/>
      <c r="G2047"/>
      <c r="H2047"/>
      <c r="I2047"/>
      <c r="J2047"/>
      <c r="K2047"/>
      <c r="L2047"/>
    </row>
    <row r="2048" spans="1:12" ht="16" x14ac:dyDescent="0.2">
      <c r="A2048"/>
      <c r="B2048"/>
      <c r="C2048"/>
      <c r="D2048"/>
      <c r="E2048"/>
      <c r="F2048"/>
      <c r="G2048"/>
      <c r="H2048"/>
      <c r="I2048"/>
      <c r="J2048"/>
      <c r="K2048"/>
      <c r="L2048"/>
    </row>
    <row r="2049" spans="1:12" ht="16" x14ac:dyDescent="0.2">
      <c r="A2049"/>
      <c r="B2049"/>
      <c r="C2049"/>
      <c r="D2049"/>
      <c r="E2049"/>
      <c r="F2049"/>
      <c r="G2049"/>
      <c r="H2049"/>
      <c r="I2049"/>
      <c r="J2049"/>
      <c r="K2049"/>
      <c r="L2049"/>
    </row>
    <row r="2050" spans="1:12" ht="16" x14ac:dyDescent="0.2">
      <c r="A2050"/>
      <c r="B2050"/>
      <c r="C2050"/>
      <c r="D2050"/>
      <c r="E2050"/>
      <c r="F2050"/>
      <c r="G2050"/>
      <c r="H2050"/>
      <c r="I2050"/>
      <c r="J2050"/>
      <c r="K2050"/>
      <c r="L2050"/>
    </row>
    <row r="2051" spans="1:12" ht="16" x14ac:dyDescent="0.2">
      <c r="A2051"/>
      <c r="B2051"/>
      <c r="C2051"/>
      <c r="D2051"/>
      <c r="E2051"/>
      <c r="F2051"/>
      <c r="G2051"/>
      <c r="H2051"/>
      <c r="I2051"/>
      <c r="J2051"/>
      <c r="K2051"/>
      <c r="L2051"/>
    </row>
    <row r="2052" spans="1:12" ht="16" x14ac:dyDescent="0.2">
      <c r="A2052"/>
      <c r="B2052"/>
      <c r="C2052"/>
      <c r="D2052"/>
      <c r="E2052"/>
      <c r="F2052"/>
      <c r="G2052"/>
      <c r="H2052"/>
      <c r="I2052"/>
      <c r="J2052"/>
      <c r="K2052"/>
      <c r="L2052"/>
    </row>
    <row r="2053" spans="1:12" ht="16" x14ac:dyDescent="0.2">
      <c r="A2053"/>
      <c r="B2053"/>
      <c r="C2053"/>
      <c r="D2053"/>
      <c r="E2053"/>
      <c r="F2053"/>
      <c r="G2053"/>
      <c r="H2053"/>
      <c r="I2053"/>
      <c r="J2053"/>
      <c r="K2053"/>
      <c r="L2053"/>
    </row>
    <row r="2054" spans="1:12" ht="16" x14ac:dyDescent="0.2">
      <c r="A2054"/>
      <c r="B2054"/>
      <c r="C2054"/>
      <c r="D2054"/>
      <c r="E2054"/>
      <c r="F2054"/>
      <c r="G2054"/>
      <c r="H2054"/>
      <c r="I2054"/>
      <c r="J2054"/>
      <c r="K2054"/>
      <c r="L2054"/>
    </row>
    <row r="2055" spans="1:12" ht="16" x14ac:dyDescent="0.2">
      <c r="A2055"/>
      <c r="B2055"/>
      <c r="C2055"/>
      <c r="D2055"/>
      <c r="E2055"/>
      <c r="F2055"/>
      <c r="G2055"/>
      <c r="H2055"/>
      <c r="I2055"/>
      <c r="J2055"/>
      <c r="K2055"/>
      <c r="L2055"/>
    </row>
    <row r="2056" spans="1:12" ht="16" x14ac:dyDescent="0.2">
      <c r="A2056"/>
      <c r="B2056"/>
      <c r="C2056"/>
      <c r="D2056"/>
      <c r="E2056"/>
      <c r="F2056"/>
      <c r="G2056"/>
      <c r="H2056"/>
      <c r="I2056"/>
      <c r="J2056"/>
      <c r="K2056"/>
      <c r="L2056"/>
    </row>
    <row r="2057" spans="1:12" ht="16" x14ac:dyDescent="0.2">
      <c r="A2057"/>
      <c r="B2057"/>
      <c r="C2057"/>
      <c r="D2057"/>
      <c r="E2057"/>
      <c r="F2057"/>
      <c r="G2057"/>
      <c r="H2057"/>
      <c r="I2057"/>
      <c r="J2057"/>
      <c r="K2057"/>
      <c r="L2057"/>
    </row>
    <row r="2058" spans="1:12" ht="16" x14ac:dyDescent="0.2">
      <c r="A2058"/>
      <c r="B2058"/>
      <c r="C2058"/>
      <c r="D2058"/>
      <c r="E2058"/>
      <c r="F2058"/>
      <c r="G2058"/>
      <c r="H2058"/>
      <c r="I2058"/>
      <c r="J2058"/>
      <c r="K2058"/>
      <c r="L2058"/>
    </row>
    <row r="2059" spans="1:12" ht="16" x14ac:dyDescent="0.2">
      <c r="A2059"/>
      <c r="B2059"/>
      <c r="C2059"/>
      <c r="D2059"/>
      <c r="E2059"/>
      <c r="F2059"/>
      <c r="G2059"/>
      <c r="H2059"/>
      <c r="I2059"/>
      <c r="J2059"/>
      <c r="K2059"/>
      <c r="L2059"/>
    </row>
    <row r="2060" spans="1:12" ht="16" x14ac:dyDescent="0.2">
      <c r="A2060"/>
      <c r="B2060"/>
      <c r="C2060"/>
      <c r="D2060"/>
      <c r="E2060"/>
      <c r="F2060"/>
      <c r="G2060"/>
      <c r="H2060"/>
      <c r="I2060"/>
      <c r="J2060"/>
      <c r="K2060"/>
      <c r="L2060"/>
    </row>
    <row r="2061" spans="1:12" ht="16" x14ac:dyDescent="0.2">
      <c r="A2061"/>
      <c r="B2061"/>
      <c r="C2061"/>
      <c r="D2061"/>
      <c r="E2061"/>
      <c r="F2061"/>
      <c r="G2061"/>
      <c r="H2061"/>
      <c r="I2061"/>
      <c r="J2061"/>
      <c r="K2061"/>
      <c r="L2061"/>
    </row>
    <row r="2062" spans="1:12" ht="16" x14ac:dyDescent="0.2">
      <c r="A2062"/>
      <c r="B2062"/>
      <c r="C2062"/>
      <c r="D2062"/>
      <c r="E2062"/>
      <c r="F2062"/>
      <c r="G2062"/>
      <c r="H2062"/>
      <c r="I2062"/>
      <c r="J2062"/>
      <c r="K2062"/>
      <c r="L2062"/>
    </row>
    <row r="2063" spans="1:12" ht="16" x14ac:dyDescent="0.2">
      <c r="A2063"/>
      <c r="B2063"/>
      <c r="C2063"/>
      <c r="D2063"/>
      <c r="E2063"/>
      <c r="F2063"/>
      <c r="G2063"/>
      <c r="H2063"/>
      <c r="I2063"/>
      <c r="J2063"/>
      <c r="K2063"/>
      <c r="L2063"/>
    </row>
    <row r="2064" spans="1:12" ht="16" x14ac:dyDescent="0.2">
      <c r="A2064"/>
      <c r="B2064"/>
      <c r="C2064"/>
      <c r="D2064"/>
      <c r="E2064"/>
      <c r="F2064"/>
      <c r="G2064"/>
      <c r="H2064"/>
      <c r="I2064"/>
      <c r="J2064"/>
      <c r="K2064"/>
      <c r="L2064"/>
    </row>
    <row r="2065" spans="1:12" ht="16" x14ac:dyDescent="0.2">
      <c r="A2065"/>
      <c r="B2065"/>
      <c r="C2065"/>
      <c r="D2065"/>
      <c r="E2065"/>
      <c r="F2065"/>
      <c r="G2065"/>
      <c r="H2065"/>
      <c r="I2065"/>
      <c r="J2065"/>
      <c r="K2065"/>
      <c r="L2065"/>
    </row>
    <row r="2066" spans="1:12" ht="16" x14ac:dyDescent="0.2">
      <c r="A2066"/>
      <c r="B2066"/>
      <c r="C2066"/>
      <c r="D2066"/>
      <c r="E2066"/>
      <c r="F2066"/>
      <c r="G2066"/>
      <c r="H2066"/>
      <c r="I2066"/>
      <c r="J2066"/>
      <c r="K2066"/>
      <c r="L2066"/>
    </row>
    <row r="2067" spans="1:12" ht="16" x14ac:dyDescent="0.2">
      <c r="A2067"/>
      <c r="B2067"/>
      <c r="C2067"/>
      <c r="D2067"/>
      <c r="E2067"/>
      <c r="F2067"/>
      <c r="G2067"/>
      <c r="H2067"/>
      <c r="I2067"/>
      <c r="J2067"/>
      <c r="K2067"/>
      <c r="L2067"/>
    </row>
    <row r="2068" spans="1:12" ht="16" x14ac:dyDescent="0.2">
      <c r="A2068"/>
      <c r="B2068"/>
      <c r="C2068"/>
      <c r="D2068"/>
      <c r="E2068"/>
      <c r="F2068"/>
      <c r="G2068"/>
      <c r="H2068"/>
      <c r="I2068"/>
      <c r="J2068"/>
      <c r="K2068"/>
      <c r="L2068"/>
    </row>
    <row r="2069" spans="1:12" ht="16" x14ac:dyDescent="0.2">
      <c r="A2069"/>
      <c r="B2069"/>
      <c r="C2069"/>
      <c r="D2069"/>
      <c r="E2069"/>
      <c r="F2069"/>
      <c r="G2069"/>
      <c r="H2069"/>
      <c r="I2069"/>
      <c r="J2069"/>
      <c r="K2069"/>
      <c r="L2069"/>
    </row>
    <row r="2070" spans="1:12" ht="16" x14ac:dyDescent="0.2">
      <c r="A2070"/>
      <c r="B2070"/>
      <c r="C2070"/>
      <c r="D2070"/>
      <c r="E2070"/>
      <c r="F2070"/>
      <c r="G2070"/>
      <c r="H2070"/>
      <c r="I2070"/>
      <c r="J2070"/>
      <c r="K2070"/>
      <c r="L2070"/>
    </row>
    <row r="2071" spans="1:12" ht="16" x14ac:dyDescent="0.2">
      <c r="A2071"/>
      <c r="B2071"/>
      <c r="C2071"/>
      <c r="D2071"/>
      <c r="E2071"/>
      <c r="F2071"/>
      <c r="G2071"/>
      <c r="H2071"/>
      <c r="I2071"/>
      <c r="J2071"/>
      <c r="K2071"/>
      <c r="L2071"/>
    </row>
    <row r="2072" spans="1:12" ht="16" x14ac:dyDescent="0.2">
      <c r="A2072"/>
      <c r="B2072"/>
      <c r="C2072"/>
      <c r="D2072"/>
      <c r="E2072"/>
      <c r="F2072"/>
      <c r="G2072"/>
      <c r="H2072"/>
      <c r="I2072"/>
      <c r="J2072"/>
      <c r="K2072"/>
      <c r="L2072"/>
    </row>
    <row r="2073" spans="1:12" ht="16" x14ac:dyDescent="0.2">
      <c r="A2073"/>
      <c r="B2073"/>
      <c r="C2073"/>
      <c r="D2073"/>
      <c r="E2073"/>
      <c r="F2073"/>
      <c r="G2073"/>
      <c r="H2073"/>
      <c r="I2073"/>
      <c r="J2073"/>
      <c r="K2073"/>
      <c r="L2073"/>
    </row>
    <row r="2074" spans="1:12" ht="16" x14ac:dyDescent="0.2">
      <c r="A2074"/>
      <c r="B2074"/>
      <c r="C2074"/>
      <c r="D2074"/>
      <c r="E2074"/>
      <c r="F2074"/>
      <c r="G2074"/>
      <c r="H2074"/>
      <c r="I2074"/>
      <c r="J2074"/>
      <c r="K2074"/>
      <c r="L2074"/>
    </row>
    <row r="2075" spans="1:12" ht="16" x14ac:dyDescent="0.2">
      <c r="A2075"/>
      <c r="B2075"/>
      <c r="C2075"/>
      <c r="D2075"/>
      <c r="E2075"/>
      <c r="F2075"/>
      <c r="G2075"/>
      <c r="H2075"/>
      <c r="I2075"/>
      <c r="J2075"/>
      <c r="K2075"/>
      <c r="L2075"/>
    </row>
    <row r="2076" spans="1:12" ht="16" x14ac:dyDescent="0.2">
      <c r="A2076"/>
      <c r="B2076"/>
      <c r="C2076"/>
      <c r="D2076"/>
      <c r="E2076"/>
      <c r="F2076"/>
      <c r="G2076"/>
      <c r="H2076"/>
      <c r="I2076"/>
      <c r="J2076"/>
      <c r="K2076"/>
      <c r="L2076"/>
    </row>
    <row r="2077" spans="1:12" ht="16" x14ac:dyDescent="0.2">
      <c r="A2077"/>
      <c r="B2077"/>
      <c r="C2077"/>
      <c r="D2077"/>
      <c r="E2077"/>
      <c r="F2077"/>
      <c r="G2077"/>
      <c r="H2077"/>
      <c r="I2077"/>
      <c r="J2077"/>
      <c r="K2077"/>
      <c r="L2077"/>
    </row>
    <row r="2078" spans="1:12" ht="16" x14ac:dyDescent="0.2">
      <c r="A2078"/>
      <c r="B2078"/>
      <c r="C2078"/>
      <c r="D2078"/>
      <c r="E2078"/>
      <c r="F2078"/>
      <c r="G2078"/>
      <c r="H2078"/>
      <c r="I2078"/>
      <c r="J2078"/>
      <c r="K2078"/>
      <c r="L2078"/>
    </row>
    <row r="2079" spans="1:12" ht="16" x14ac:dyDescent="0.2">
      <c r="A2079"/>
      <c r="B2079"/>
      <c r="C2079"/>
      <c r="D2079"/>
      <c r="E2079"/>
      <c r="F2079"/>
      <c r="G2079"/>
      <c r="H2079"/>
      <c r="I2079"/>
      <c r="J2079"/>
      <c r="K2079"/>
      <c r="L2079"/>
    </row>
    <row r="2080" spans="1:12" ht="16" x14ac:dyDescent="0.2">
      <c r="A2080"/>
      <c r="B2080"/>
      <c r="C2080"/>
      <c r="D2080"/>
      <c r="E2080"/>
      <c r="F2080"/>
      <c r="G2080"/>
      <c r="H2080"/>
      <c r="I2080"/>
      <c r="J2080"/>
      <c r="K2080"/>
      <c r="L2080"/>
    </row>
    <row r="2081" spans="1:12" ht="16" x14ac:dyDescent="0.2">
      <c r="A2081"/>
      <c r="B2081"/>
      <c r="C2081"/>
      <c r="D2081"/>
      <c r="E2081"/>
      <c r="F2081"/>
      <c r="G2081"/>
      <c r="H2081"/>
      <c r="I2081"/>
      <c r="J2081"/>
      <c r="K2081"/>
      <c r="L2081"/>
    </row>
    <row r="2082" spans="1:12" ht="16" x14ac:dyDescent="0.2">
      <c r="A2082"/>
      <c r="B2082"/>
      <c r="C2082"/>
      <c r="D2082"/>
      <c r="E2082"/>
      <c r="F2082"/>
      <c r="G2082"/>
      <c r="H2082"/>
      <c r="I2082"/>
      <c r="J2082"/>
      <c r="K2082"/>
      <c r="L2082"/>
    </row>
    <row r="2083" spans="1:12" ht="16" x14ac:dyDescent="0.2">
      <c r="A2083"/>
      <c r="B2083"/>
      <c r="C2083"/>
      <c r="D2083"/>
      <c r="E2083"/>
      <c r="F2083"/>
      <c r="G2083"/>
      <c r="H2083"/>
      <c r="I2083"/>
      <c r="J2083"/>
      <c r="K2083"/>
      <c r="L2083"/>
    </row>
    <row r="2084" spans="1:12" ht="16" x14ac:dyDescent="0.2">
      <c r="A2084"/>
      <c r="B2084"/>
      <c r="C2084"/>
      <c r="D2084"/>
      <c r="E2084"/>
      <c r="F2084"/>
      <c r="G2084"/>
      <c r="H2084"/>
      <c r="I2084"/>
      <c r="J2084"/>
      <c r="K2084"/>
      <c r="L2084"/>
    </row>
    <row r="2085" spans="1:12" ht="16" x14ac:dyDescent="0.2">
      <c r="A2085"/>
      <c r="B2085"/>
      <c r="C2085"/>
      <c r="D2085"/>
      <c r="E2085"/>
      <c r="F2085"/>
      <c r="G2085"/>
      <c r="H2085"/>
      <c r="I2085"/>
      <c r="J2085"/>
      <c r="K2085"/>
      <c r="L2085"/>
    </row>
    <row r="2086" spans="1:12" ht="16" x14ac:dyDescent="0.2">
      <c r="A2086"/>
      <c r="B2086"/>
      <c r="C2086"/>
      <c r="D2086"/>
      <c r="E2086"/>
      <c r="F2086"/>
      <c r="G2086"/>
      <c r="H2086"/>
      <c r="I2086"/>
      <c r="J2086"/>
      <c r="K2086"/>
      <c r="L2086"/>
    </row>
    <row r="2087" spans="1:12" ht="16" x14ac:dyDescent="0.2">
      <c r="A2087"/>
      <c r="B2087"/>
      <c r="C2087"/>
      <c r="D2087"/>
      <c r="E2087"/>
      <c r="F2087"/>
      <c r="G2087"/>
      <c r="H2087"/>
      <c r="I2087"/>
      <c r="J2087"/>
      <c r="K2087"/>
      <c r="L2087"/>
    </row>
    <row r="2088" spans="1:12" ht="16" x14ac:dyDescent="0.2">
      <c r="A2088"/>
      <c r="B2088"/>
      <c r="C2088"/>
      <c r="D2088"/>
      <c r="E2088"/>
      <c r="F2088"/>
      <c r="G2088"/>
      <c r="H2088"/>
      <c r="I2088"/>
      <c r="J2088"/>
      <c r="K2088"/>
      <c r="L2088"/>
    </row>
    <row r="2089" spans="1:12" ht="16" x14ac:dyDescent="0.2">
      <c r="A2089"/>
      <c r="B2089"/>
      <c r="C2089"/>
      <c r="D2089"/>
      <c r="E2089"/>
      <c r="F2089"/>
      <c r="G2089"/>
      <c r="H2089"/>
      <c r="I2089"/>
      <c r="J2089"/>
      <c r="K2089"/>
      <c r="L2089"/>
    </row>
    <row r="2090" spans="1:12" ht="16" x14ac:dyDescent="0.2">
      <c r="A2090"/>
      <c r="B2090"/>
      <c r="C2090"/>
      <c r="D2090"/>
      <c r="E2090"/>
      <c r="F2090"/>
      <c r="G2090"/>
      <c r="H2090"/>
      <c r="I2090"/>
      <c r="J2090"/>
      <c r="K2090"/>
      <c r="L2090"/>
    </row>
    <row r="2091" spans="1:12" ht="16" x14ac:dyDescent="0.2">
      <c r="A2091"/>
      <c r="B2091"/>
      <c r="C2091"/>
      <c r="D2091"/>
      <c r="E2091"/>
      <c r="F2091"/>
      <c r="G2091"/>
      <c r="H2091"/>
      <c r="I2091"/>
      <c r="J2091"/>
      <c r="K2091"/>
      <c r="L2091"/>
    </row>
    <row r="2092" spans="1:12" ht="16" x14ac:dyDescent="0.2">
      <c r="A2092"/>
      <c r="B2092"/>
      <c r="C2092"/>
      <c r="D2092"/>
      <c r="E2092"/>
      <c r="F2092"/>
      <c r="G2092"/>
      <c r="H2092"/>
      <c r="I2092"/>
      <c r="J2092"/>
      <c r="K2092"/>
      <c r="L2092"/>
    </row>
    <row r="2093" spans="1:12" ht="16" x14ac:dyDescent="0.2">
      <c r="A2093"/>
      <c r="B2093"/>
      <c r="C2093"/>
      <c r="D2093"/>
      <c r="E2093"/>
      <c r="F2093"/>
      <c r="G2093"/>
      <c r="H2093"/>
      <c r="I2093"/>
      <c r="J2093"/>
      <c r="K2093"/>
      <c r="L2093"/>
    </row>
    <row r="2094" spans="1:12" ht="16" x14ac:dyDescent="0.2">
      <c r="A2094"/>
      <c r="B2094"/>
      <c r="C2094"/>
      <c r="D2094"/>
      <c r="E2094"/>
      <c r="F2094"/>
      <c r="G2094"/>
      <c r="H2094"/>
      <c r="I2094"/>
      <c r="J2094"/>
      <c r="K2094"/>
      <c r="L2094"/>
    </row>
    <row r="2095" spans="1:12" ht="16" x14ac:dyDescent="0.2">
      <c r="A2095"/>
      <c r="B2095"/>
      <c r="C2095"/>
      <c r="D2095"/>
      <c r="E2095"/>
      <c r="F2095"/>
      <c r="G2095"/>
      <c r="H2095"/>
      <c r="I2095"/>
      <c r="J2095"/>
      <c r="K2095"/>
      <c r="L2095"/>
    </row>
    <row r="2096" spans="1:12" ht="16" x14ac:dyDescent="0.2">
      <c r="A2096"/>
      <c r="B2096"/>
      <c r="C2096"/>
      <c r="D2096"/>
      <c r="E2096"/>
      <c r="F2096"/>
      <c r="G2096"/>
      <c r="H2096"/>
      <c r="I2096"/>
      <c r="J2096"/>
      <c r="K2096"/>
      <c r="L2096"/>
    </row>
    <row r="2097" spans="1:12" ht="16" x14ac:dyDescent="0.2">
      <c r="A2097"/>
      <c r="B2097"/>
      <c r="C2097"/>
      <c r="D2097"/>
      <c r="E2097"/>
      <c r="F2097"/>
      <c r="G2097"/>
      <c r="H2097"/>
      <c r="I2097"/>
      <c r="J2097"/>
      <c r="K2097"/>
      <c r="L2097"/>
    </row>
    <row r="2098" spans="1:12" ht="16" x14ac:dyDescent="0.2">
      <c r="A2098"/>
      <c r="B2098"/>
      <c r="C2098"/>
      <c r="D2098"/>
      <c r="E2098"/>
      <c r="F2098"/>
      <c r="G2098"/>
      <c r="H2098"/>
      <c r="I2098"/>
      <c r="J2098"/>
      <c r="K2098"/>
      <c r="L2098"/>
    </row>
    <row r="2099" spans="1:12" ht="16" x14ac:dyDescent="0.2">
      <c r="A2099"/>
      <c r="B2099"/>
      <c r="C2099"/>
      <c r="D2099"/>
      <c r="E2099"/>
      <c r="F2099"/>
      <c r="G2099"/>
      <c r="H2099"/>
      <c r="I2099"/>
      <c r="J2099"/>
      <c r="K2099"/>
      <c r="L2099"/>
    </row>
    <row r="2100" spans="1:12" ht="16" x14ac:dyDescent="0.2">
      <c r="A2100"/>
      <c r="B2100"/>
      <c r="C2100"/>
      <c r="D2100"/>
      <c r="E2100"/>
      <c r="F2100"/>
      <c r="G2100"/>
      <c r="H2100"/>
      <c r="I2100"/>
      <c r="J2100"/>
      <c r="K2100"/>
      <c r="L2100"/>
    </row>
    <row r="2101" spans="1:12" ht="16" x14ac:dyDescent="0.2">
      <c r="A2101"/>
      <c r="B2101"/>
      <c r="C2101"/>
      <c r="D2101"/>
      <c r="E2101"/>
      <c r="F2101"/>
      <c r="G2101"/>
      <c r="H2101"/>
      <c r="I2101"/>
      <c r="J2101"/>
      <c r="K2101"/>
      <c r="L2101"/>
    </row>
    <row r="2102" spans="1:12" ht="16" x14ac:dyDescent="0.2">
      <c r="A2102"/>
      <c r="B2102"/>
      <c r="C2102"/>
      <c r="D2102"/>
      <c r="E2102"/>
      <c r="F2102"/>
      <c r="G2102"/>
      <c r="H2102"/>
      <c r="I2102"/>
      <c r="J2102"/>
      <c r="K2102"/>
      <c r="L2102"/>
    </row>
    <row r="2103" spans="1:12" ht="16" x14ac:dyDescent="0.2">
      <c r="A2103"/>
      <c r="B2103"/>
      <c r="C2103"/>
      <c r="D2103"/>
      <c r="E2103"/>
      <c r="F2103"/>
      <c r="G2103"/>
      <c r="H2103"/>
      <c r="I2103"/>
      <c r="J2103"/>
      <c r="K2103"/>
      <c r="L2103"/>
    </row>
    <row r="2104" spans="1:12" ht="16" x14ac:dyDescent="0.2">
      <c r="A2104"/>
      <c r="B2104"/>
      <c r="C2104"/>
      <c r="D2104"/>
      <c r="E2104"/>
      <c r="F2104"/>
      <c r="G2104"/>
      <c r="H2104"/>
      <c r="I2104"/>
      <c r="J2104"/>
      <c r="K2104"/>
      <c r="L2104"/>
    </row>
    <row r="2105" spans="1:12" ht="16" x14ac:dyDescent="0.2">
      <c r="A2105"/>
      <c r="B2105"/>
      <c r="C2105"/>
      <c r="D2105"/>
      <c r="E2105"/>
      <c r="F2105"/>
      <c r="G2105"/>
      <c r="H2105"/>
      <c r="I2105"/>
      <c r="J2105"/>
      <c r="K2105"/>
      <c r="L2105"/>
    </row>
    <row r="2106" spans="1:12" ht="16" x14ac:dyDescent="0.2">
      <c r="A2106"/>
      <c r="B2106"/>
      <c r="C2106"/>
      <c r="D2106"/>
      <c r="E2106"/>
      <c r="F2106"/>
      <c r="G2106"/>
      <c r="H2106"/>
      <c r="I2106"/>
      <c r="J2106"/>
      <c r="K2106"/>
      <c r="L2106"/>
    </row>
    <row r="2107" spans="1:12" ht="16" x14ac:dyDescent="0.2">
      <c r="A2107"/>
      <c r="B2107"/>
      <c r="C2107"/>
      <c r="D2107"/>
      <c r="E2107"/>
      <c r="F2107"/>
      <c r="G2107"/>
      <c r="H2107"/>
      <c r="I2107"/>
      <c r="J2107"/>
      <c r="K2107"/>
      <c r="L2107"/>
    </row>
    <row r="2108" spans="1:12" ht="16" x14ac:dyDescent="0.2">
      <c r="A2108"/>
      <c r="B2108"/>
      <c r="C2108"/>
      <c r="D2108"/>
      <c r="E2108"/>
      <c r="F2108"/>
      <c r="G2108"/>
      <c r="H2108"/>
      <c r="I2108"/>
      <c r="J2108"/>
      <c r="K2108"/>
      <c r="L2108"/>
    </row>
    <row r="2109" spans="1:12" ht="16" x14ac:dyDescent="0.2">
      <c r="A2109"/>
      <c r="B2109"/>
      <c r="C2109"/>
      <c r="D2109"/>
      <c r="E2109"/>
      <c r="F2109"/>
      <c r="G2109"/>
      <c r="H2109"/>
      <c r="I2109"/>
      <c r="J2109"/>
      <c r="K2109"/>
      <c r="L2109"/>
    </row>
    <row r="2110" spans="1:12" ht="16" x14ac:dyDescent="0.2">
      <c r="A2110"/>
      <c r="B2110"/>
      <c r="C2110"/>
      <c r="D2110"/>
      <c r="E2110"/>
      <c r="F2110"/>
      <c r="G2110"/>
      <c r="H2110"/>
      <c r="I2110"/>
      <c r="J2110"/>
      <c r="K2110"/>
      <c r="L2110"/>
    </row>
    <row r="2111" spans="1:12" ht="16" x14ac:dyDescent="0.2">
      <c r="A2111"/>
      <c r="B2111"/>
      <c r="C2111"/>
      <c r="D2111"/>
      <c r="E2111"/>
      <c r="F2111"/>
      <c r="G2111"/>
      <c r="H2111"/>
      <c r="I2111"/>
      <c r="J2111"/>
      <c r="K2111"/>
      <c r="L2111"/>
    </row>
    <row r="2112" spans="1:12" ht="16" x14ac:dyDescent="0.2">
      <c r="A2112"/>
      <c r="B2112"/>
      <c r="C2112"/>
      <c r="D2112"/>
      <c r="E2112"/>
      <c r="F2112"/>
      <c r="G2112"/>
      <c r="H2112"/>
      <c r="I2112"/>
      <c r="J2112"/>
      <c r="K2112"/>
      <c r="L2112"/>
    </row>
    <row r="2113" spans="1:12" ht="16" x14ac:dyDescent="0.2">
      <c r="A2113"/>
      <c r="B2113"/>
      <c r="C2113"/>
      <c r="D2113"/>
      <c r="E2113"/>
      <c r="F2113"/>
      <c r="G2113"/>
      <c r="H2113"/>
      <c r="I2113"/>
      <c r="J2113"/>
      <c r="K2113"/>
      <c r="L2113"/>
    </row>
    <row r="2114" spans="1:12" ht="16" x14ac:dyDescent="0.2">
      <c r="A2114"/>
      <c r="B2114"/>
      <c r="C2114"/>
      <c r="D2114"/>
      <c r="E2114"/>
      <c r="F2114"/>
      <c r="G2114"/>
      <c r="H2114"/>
      <c r="I2114"/>
      <c r="J2114"/>
      <c r="K2114"/>
      <c r="L2114"/>
    </row>
    <row r="2115" spans="1:12" ht="16" x14ac:dyDescent="0.2">
      <c r="A2115"/>
      <c r="B2115"/>
      <c r="C2115"/>
      <c r="D2115"/>
      <c r="E2115"/>
      <c r="F2115"/>
      <c r="G2115"/>
      <c r="H2115"/>
      <c r="I2115"/>
      <c r="J2115"/>
      <c r="K2115"/>
      <c r="L2115"/>
    </row>
    <row r="2116" spans="1:12" ht="16" x14ac:dyDescent="0.2">
      <c r="A2116"/>
      <c r="B2116"/>
      <c r="C2116"/>
      <c r="D2116"/>
      <c r="E2116"/>
      <c r="F2116"/>
      <c r="G2116"/>
      <c r="H2116"/>
      <c r="I2116"/>
      <c r="J2116"/>
      <c r="K2116"/>
      <c r="L2116"/>
    </row>
    <row r="2117" spans="1:12" ht="16" x14ac:dyDescent="0.2">
      <c r="A2117"/>
      <c r="B2117"/>
      <c r="C2117"/>
      <c r="D2117"/>
      <c r="E2117"/>
      <c r="F2117"/>
      <c r="G2117"/>
      <c r="H2117"/>
      <c r="I2117"/>
      <c r="J2117"/>
      <c r="K2117"/>
      <c r="L2117"/>
    </row>
    <row r="2118" spans="1:12" ht="16" x14ac:dyDescent="0.2">
      <c r="A2118"/>
      <c r="B2118"/>
      <c r="C2118"/>
      <c r="D2118"/>
      <c r="E2118"/>
      <c r="F2118"/>
      <c r="G2118"/>
      <c r="H2118"/>
      <c r="I2118"/>
      <c r="J2118"/>
      <c r="K2118"/>
      <c r="L2118"/>
    </row>
    <row r="2119" spans="1:12" ht="16" x14ac:dyDescent="0.2">
      <c r="A2119"/>
      <c r="B2119"/>
      <c r="C2119"/>
      <c r="D2119"/>
      <c r="E2119"/>
      <c r="F2119"/>
      <c r="G2119"/>
      <c r="H2119"/>
      <c r="I2119"/>
      <c r="J2119"/>
      <c r="K2119"/>
      <c r="L2119"/>
    </row>
    <row r="2120" spans="1:12" ht="16" x14ac:dyDescent="0.2">
      <c r="A2120"/>
      <c r="B2120"/>
      <c r="C2120"/>
      <c r="D2120"/>
      <c r="E2120"/>
      <c r="F2120"/>
      <c r="G2120"/>
      <c r="H2120"/>
      <c r="I2120"/>
      <c r="J2120"/>
      <c r="K2120"/>
      <c r="L2120"/>
    </row>
    <row r="2121" spans="1:12" ht="16" x14ac:dyDescent="0.2">
      <c r="A2121"/>
      <c r="B2121"/>
      <c r="C2121"/>
      <c r="D2121"/>
      <c r="E2121"/>
      <c r="F2121"/>
      <c r="G2121"/>
      <c r="H2121"/>
      <c r="I2121"/>
      <c r="J2121"/>
      <c r="K2121"/>
      <c r="L2121"/>
    </row>
    <row r="2122" spans="1:12" ht="16" x14ac:dyDescent="0.2">
      <c r="A2122"/>
      <c r="B2122"/>
      <c r="C2122"/>
      <c r="D2122"/>
      <c r="E2122"/>
      <c r="F2122"/>
      <c r="G2122"/>
      <c r="H2122"/>
      <c r="I2122"/>
      <c r="J2122"/>
      <c r="K2122"/>
      <c r="L2122"/>
    </row>
    <row r="2123" spans="1:12" ht="16" x14ac:dyDescent="0.2">
      <c r="A2123"/>
      <c r="B2123"/>
      <c r="C2123"/>
      <c r="D2123"/>
      <c r="E2123"/>
      <c r="F2123"/>
      <c r="G2123"/>
      <c r="H2123"/>
      <c r="I2123"/>
      <c r="J2123"/>
      <c r="K2123"/>
      <c r="L2123"/>
    </row>
    <row r="2124" spans="1:12" ht="16" x14ac:dyDescent="0.2">
      <c r="A2124"/>
      <c r="B2124"/>
      <c r="C2124"/>
      <c r="D2124"/>
      <c r="E2124"/>
      <c r="F2124"/>
      <c r="G2124"/>
      <c r="H2124"/>
      <c r="I2124"/>
      <c r="J2124"/>
      <c r="K2124"/>
      <c r="L2124"/>
    </row>
    <row r="2125" spans="1:12" ht="16" x14ac:dyDescent="0.2">
      <c r="A2125"/>
      <c r="B2125"/>
      <c r="C2125"/>
      <c r="D2125"/>
      <c r="E2125"/>
      <c r="F2125"/>
      <c r="G2125"/>
      <c r="H2125"/>
      <c r="I2125"/>
      <c r="J2125"/>
      <c r="K2125"/>
      <c r="L2125"/>
    </row>
    <row r="2126" spans="1:12" ht="16" x14ac:dyDescent="0.2">
      <c r="A2126"/>
      <c r="B2126"/>
      <c r="C2126"/>
      <c r="D2126"/>
      <c r="E2126"/>
      <c r="F2126"/>
      <c r="G2126"/>
      <c r="H2126"/>
      <c r="I2126"/>
      <c r="J2126"/>
      <c r="K2126"/>
      <c r="L2126"/>
    </row>
    <row r="2127" spans="1:12" ht="16" x14ac:dyDescent="0.2">
      <c r="A2127"/>
      <c r="B2127"/>
      <c r="C2127"/>
      <c r="D2127"/>
      <c r="E2127"/>
      <c r="F2127"/>
      <c r="G2127"/>
      <c r="H2127"/>
      <c r="I2127"/>
      <c r="J2127"/>
      <c r="K2127"/>
      <c r="L2127"/>
    </row>
    <row r="2128" spans="1:12" ht="16" x14ac:dyDescent="0.2">
      <c r="A2128"/>
      <c r="B2128"/>
      <c r="C2128"/>
      <c r="D2128"/>
      <c r="E2128"/>
      <c r="F2128"/>
      <c r="G2128"/>
      <c r="H2128"/>
      <c r="I2128"/>
      <c r="J2128"/>
      <c r="K2128"/>
      <c r="L2128"/>
    </row>
    <row r="2129" spans="1:12" ht="16" x14ac:dyDescent="0.2">
      <c r="A2129"/>
      <c r="B2129"/>
      <c r="C2129"/>
      <c r="D2129"/>
      <c r="E2129"/>
      <c r="F2129"/>
      <c r="G2129"/>
      <c r="H2129"/>
      <c r="I2129"/>
      <c r="J2129"/>
      <c r="K2129"/>
      <c r="L2129"/>
    </row>
    <row r="2130" spans="1:12" ht="16" x14ac:dyDescent="0.2">
      <c r="A2130"/>
      <c r="B2130"/>
      <c r="C2130"/>
      <c r="D2130"/>
      <c r="E2130"/>
      <c r="F2130"/>
      <c r="G2130"/>
      <c r="H2130"/>
      <c r="I2130"/>
      <c r="J2130"/>
      <c r="K2130"/>
      <c r="L2130"/>
    </row>
    <row r="2131" spans="1:12" ht="16" x14ac:dyDescent="0.2">
      <c r="A2131"/>
      <c r="B2131"/>
      <c r="C2131"/>
      <c r="D2131"/>
      <c r="E2131"/>
      <c r="F2131"/>
      <c r="G2131"/>
      <c r="H2131"/>
      <c r="I2131"/>
      <c r="J2131"/>
      <c r="K2131"/>
      <c r="L2131"/>
    </row>
    <row r="2132" spans="1:12" ht="16" x14ac:dyDescent="0.2">
      <c r="A2132"/>
      <c r="B2132"/>
      <c r="C2132"/>
      <c r="D2132"/>
      <c r="E2132"/>
      <c r="F2132"/>
      <c r="G2132"/>
      <c r="H2132"/>
      <c r="I2132"/>
      <c r="J2132"/>
      <c r="K2132"/>
      <c r="L2132"/>
    </row>
    <row r="2133" spans="1:12" ht="16" x14ac:dyDescent="0.2">
      <c r="A2133"/>
      <c r="B2133"/>
      <c r="C2133"/>
      <c r="D2133"/>
      <c r="E2133"/>
      <c r="F2133"/>
      <c r="G2133"/>
      <c r="H2133"/>
      <c r="I2133"/>
      <c r="J2133"/>
      <c r="K2133"/>
      <c r="L2133"/>
    </row>
    <row r="2134" spans="1:12" ht="16" x14ac:dyDescent="0.2">
      <c r="A2134"/>
      <c r="B2134"/>
      <c r="C2134"/>
      <c r="D2134"/>
      <c r="E2134"/>
      <c r="F2134"/>
      <c r="G2134"/>
      <c r="H2134"/>
      <c r="I2134"/>
      <c r="J2134"/>
      <c r="K2134"/>
      <c r="L2134"/>
    </row>
    <row r="2135" spans="1:12" ht="16" x14ac:dyDescent="0.2">
      <c r="A2135"/>
      <c r="B2135"/>
      <c r="C2135"/>
      <c r="D2135"/>
      <c r="E2135"/>
      <c r="F2135"/>
      <c r="G2135"/>
      <c r="H2135"/>
      <c r="I2135"/>
      <c r="J2135"/>
      <c r="K2135"/>
      <c r="L2135"/>
    </row>
    <row r="2136" spans="1:12" ht="16" x14ac:dyDescent="0.2">
      <c r="A2136"/>
      <c r="B2136"/>
      <c r="C2136"/>
      <c r="D2136"/>
      <c r="E2136"/>
      <c r="F2136"/>
      <c r="G2136"/>
      <c r="H2136"/>
      <c r="I2136"/>
      <c r="J2136"/>
      <c r="K2136"/>
      <c r="L2136"/>
    </row>
    <row r="2137" spans="1:12" ht="16" x14ac:dyDescent="0.2">
      <c r="A2137"/>
      <c r="B2137"/>
      <c r="C2137"/>
      <c r="D2137"/>
      <c r="E2137"/>
      <c r="F2137"/>
      <c r="G2137"/>
      <c r="H2137"/>
      <c r="I2137"/>
      <c r="J2137"/>
      <c r="K2137"/>
      <c r="L2137"/>
    </row>
    <row r="2138" spans="1:12" ht="16" x14ac:dyDescent="0.2">
      <c r="A2138"/>
      <c r="B2138"/>
      <c r="C2138"/>
      <c r="D2138"/>
      <c r="E2138"/>
      <c r="F2138"/>
      <c r="G2138"/>
      <c r="H2138"/>
      <c r="I2138"/>
      <c r="J2138"/>
      <c r="K2138"/>
      <c r="L2138"/>
    </row>
    <row r="2139" spans="1:12" ht="16" x14ac:dyDescent="0.2">
      <c r="A2139"/>
      <c r="B2139"/>
      <c r="C2139"/>
      <c r="D2139"/>
      <c r="E2139"/>
      <c r="F2139"/>
      <c r="G2139"/>
      <c r="H2139"/>
      <c r="I2139"/>
      <c r="J2139"/>
      <c r="K2139"/>
      <c r="L2139"/>
    </row>
    <row r="2140" spans="1:12" ht="16" x14ac:dyDescent="0.2">
      <c r="A2140"/>
      <c r="B2140"/>
      <c r="C2140"/>
      <c r="D2140"/>
      <c r="E2140"/>
      <c r="F2140"/>
      <c r="G2140"/>
      <c r="H2140"/>
      <c r="I2140"/>
      <c r="J2140"/>
      <c r="K2140"/>
      <c r="L2140"/>
    </row>
    <row r="2141" spans="1:12" ht="16" x14ac:dyDescent="0.2">
      <c r="A2141"/>
      <c r="B2141"/>
      <c r="C2141"/>
      <c r="D2141"/>
      <c r="E2141"/>
      <c r="F2141"/>
      <c r="G2141"/>
      <c r="H2141"/>
      <c r="I2141"/>
      <c r="J2141"/>
      <c r="K2141"/>
      <c r="L2141"/>
    </row>
    <row r="2142" spans="1:12" ht="16" x14ac:dyDescent="0.2">
      <c r="A2142"/>
      <c r="B2142"/>
      <c r="C2142"/>
      <c r="D2142"/>
      <c r="E2142"/>
      <c r="F2142"/>
      <c r="G2142"/>
      <c r="H2142"/>
      <c r="I2142"/>
      <c r="J2142"/>
      <c r="K2142"/>
      <c r="L2142"/>
    </row>
    <row r="2143" spans="1:12" ht="16" x14ac:dyDescent="0.2">
      <c r="A2143"/>
      <c r="B2143"/>
      <c r="C2143"/>
      <c r="D2143"/>
      <c r="E2143"/>
      <c r="F2143"/>
      <c r="G2143"/>
      <c r="H2143"/>
      <c r="I2143"/>
      <c r="J2143"/>
      <c r="K2143"/>
      <c r="L2143"/>
    </row>
    <row r="2144" spans="1:12" ht="16" x14ac:dyDescent="0.2">
      <c r="A2144"/>
      <c r="B2144"/>
      <c r="C2144"/>
      <c r="D2144"/>
      <c r="E2144"/>
      <c r="F2144"/>
      <c r="G2144"/>
      <c r="H2144"/>
      <c r="I2144"/>
      <c r="J2144"/>
      <c r="K2144"/>
      <c r="L2144"/>
    </row>
    <row r="2145" spans="1:12" ht="16" x14ac:dyDescent="0.2">
      <c r="A2145"/>
      <c r="B2145"/>
      <c r="C2145"/>
      <c r="D2145"/>
      <c r="E2145"/>
      <c r="F2145"/>
      <c r="G2145"/>
      <c r="H2145"/>
      <c r="I2145"/>
      <c r="J2145"/>
      <c r="K2145"/>
      <c r="L2145"/>
    </row>
    <row r="2146" spans="1:12" ht="16" x14ac:dyDescent="0.2">
      <c r="A2146"/>
      <c r="B2146"/>
      <c r="C2146"/>
      <c r="D2146"/>
      <c r="E2146"/>
      <c r="F2146"/>
      <c r="G2146"/>
      <c r="H2146"/>
      <c r="I2146"/>
      <c r="J2146"/>
      <c r="K2146"/>
      <c r="L2146"/>
    </row>
    <row r="2147" spans="1:12" ht="16" x14ac:dyDescent="0.2">
      <c r="A2147"/>
      <c r="B2147"/>
      <c r="C2147"/>
      <c r="D2147"/>
      <c r="E2147"/>
      <c r="F2147"/>
      <c r="G2147"/>
      <c r="H2147"/>
      <c r="I2147"/>
      <c r="J2147"/>
      <c r="K2147"/>
      <c r="L2147"/>
    </row>
    <row r="2148" spans="1:12" ht="16" x14ac:dyDescent="0.2">
      <c r="A2148"/>
      <c r="B2148"/>
      <c r="C2148"/>
      <c r="D2148"/>
      <c r="E2148"/>
      <c r="F2148"/>
      <c r="G2148"/>
      <c r="H2148"/>
      <c r="I2148"/>
      <c r="J2148"/>
      <c r="K2148"/>
      <c r="L2148"/>
    </row>
    <row r="2149" spans="1:12" ht="16" x14ac:dyDescent="0.2">
      <c r="A2149"/>
      <c r="B2149"/>
      <c r="C2149"/>
      <c r="D2149"/>
      <c r="E2149"/>
      <c r="F2149"/>
      <c r="G2149"/>
      <c r="H2149"/>
      <c r="I2149"/>
      <c r="J2149"/>
      <c r="K2149"/>
      <c r="L2149"/>
    </row>
    <row r="2150" spans="1:12" ht="16" x14ac:dyDescent="0.2">
      <c r="A2150"/>
      <c r="B2150"/>
      <c r="C2150"/>
      <c r="D2150"/>
      <c r="E2150"/>
      <c r="F2150"/>
      <c r="G2150"/>
      <c r="H2150"/>
      <c r="I2150"/>
      <c r="J2150"/>
      <c r="K2150"/>
      <c r="L2150"/>
    </row>
    <row r="2151" spans="1:12" ht="16" x14ac:dyDescent="0.2">
      <c r="A2151"/>
      <c r="B2151"/>
      <c r="C2151"/>
      <c r="D2151"/>
      <c r="E2151"/>
      <c r="F2151"/>
      <c r="G2151"/>
      <c r="H2151"/>
      <c r="I2151"/>
      <c r="J2151"/>
      <c r="K2151"/>
      <c r="L2151"/>
    </row>
    <row r="2152" spans="1:12" ht="16" x14ac:dyDescent="0.2">
      <c r="A2152"/>
      <c r="B2152"/>
      <c r="C2152"/>
      <c r="D2152"/>
      <c r="E2152"/>
      <c r="F2152"/>
      <c r="G2152"/>
      <c r="H2152"/>
      <c r="I2152"/>
      <c r="J2152"/>
      <c r="K2152"/>
      <c r="L2152"/>
    </row>
    <row r="2153" spans="1:12" ht="16" x14ac:dyDescent="0.2">
      <c r="A2153"/>
      <c r="B2153"/>
      <c r="C2153"/>
      <c r="D2153"/>
      <c r="E2153"/>
      <c r="F2153"/>
      <c r="G2153"/>
      <c r="H2153"/>
      <c r="I2153"/>
      <c r="J2153"/>
      <c r="K2153"/>
      <c r="L2153"/>
    </row>
    <row r="2154" spans="1:12" ht="16" x14ac:dyDescent="0.2">
      <c r="A2154"/>
      <c r="B2154"/>
      <c r="C2154"/>
      <c r="D2154"/>
      <c r="E2154"/>
      <c r="F2154"/>
      <c r="G2154"/>
      <c r="H2154"/>
      <c r="I2154"/>
      <c r="J2154"/>
      <c r="K2154"/>
      <c r="L2154"/>
    </row>
    <row r="2155" spans="1:12" ht="16" x14ac:dyDescent="0.2">
      <c r="A2155"/>
      <c r="B2155"/>
      <c r="C2155"/>
      <c r="D2155"/>
      <c r="E2155"/>
      <c r="F2155"/>
      <c r="G2155"/>
      <c r="H2155"/>
      <c r="I2155"/>
      <c r="J2155"/>
      <c r="K2155"/>
      <c r="L2155"/>
    </row>
    <row r="2156" spans="1:12" ht="16" x14ac:dyDescent="0.2">
      <c r="A2156"/>
      <c r="B2156"/>
      <c r="C2156"/>
      <c r="D2156"/>
      <c r="E2156"/>
      <c r="F2156"/>
      <c r="G2156"/>
      <c r="H2156"/>
      <c r="I2156"/>
      <c r="J2156"/>
      <c r="K2156"/>
      <c r="L2156"/>
    </row>
    <row r="2157" spans="1:12" ht="16" x14ac:dyDescent="0.2">
      <c r="A2157"/>
      <c r="B2157"/>
      <c r="C2157"/>
      <c r="D2157"/>
      <c r="E2157"/>
      <c r="F2157"/>
      <c r="G2157"/>
      <c r="H2157"/>
      <c r="I2157"/>
      <c r="J2157"/>
      <c r="K2157"/>
      <c r="L2157"/>
    </row>
    <row r="2158" spans="1:12" ht="16" x14ac:dyDescent="0.2">
      <c r="A2158"/>
      <c r="B2158"/>
      <c r="C2158"/>
      <c r="D2158"/>
      <c r="E2158"/>
      <c r="F2158"/>
      <c r="G2158"/>
      <c r="H2158"/>
      <c r="I2158"/>
      <c r="J2158"/>
      <c r="K2158"/>
      <c r="L2158"/>
    </row>
    <row r="2159" spans="1:12" ht="16" x14ac:dyDescent="0.2">
      <c r="A2159"/>
      <c r="B2159"/>
      <c r="C2159"/>
      <c r="D2159"/>
      <c r="E2159"/>
      <c r="F2159"/>
      <c r="G2159"/>
      <c r="H2159"/>
      <c r="I2159"/>
      <c r="J2159"/>
      <c r="K2159"/>
      <c r="L2159"/>
    </row>
    <row r="2160" spans="1:12" ht="16" x14ac:dyDescent="0.2">
      <c r="A2160"/>
      <c r="B2160"/>
      <c r="C2160"/>
      <c r="D2160"/>
      <c r="E2160"/>
      <c r="F2160"/>
      <c r="G2160"/>
      <c r="H2160"/>
      <c r="I2160"/>
      <c r="J2160"/>
      <c r="K2160"/>
      <c r="L2160"/>
    </row>
    <row r="2161" spans="1:12" ht="16" x14ac:dyDescent="0.2">
      <c r="A2161"/>
      <c r="B2161"/>
      <c r="C2161"/>
      <c r="D2161"/>
      <c r="E2161"/>
      <c r="F2161"/>
      <c r="G2161"/>
      <c r="H2161"/>
      <c r="I2161"/>
      <c r="J2161"/>
      <c r="K2161"/>
      <c r="L2161"/>
    </row>
    <row r="2162" spans="1:12" ht="16" x14ac:dyDescent="0.2">
      <c r="A2162"/>
      <c r="B2162"/>
      <c r="C2162"/>
      <c r="D2162"/>
      <c r="E2162"/>
      <c r="F2162"/>
      <c r="G2162"/>
      <c r="H2162"/>
      <c r="I2162"/>
      <c r="J2162"/>
      <c r="K2162"/>
      <c r="L2162"/>
    </row>
    <row r="2163" spans="1:12" ht="16" x14ac:dyDescent="0.2">
      <c r="A2163"/>
      <c r="B2163"/>
      <c r="C2163"/>
      <c r="D2163"/>
      <c r="E2163"/>
      <c r="F2163"/>
      <c r="G2163"/>
      <c r="H2163"/>
      <c r="I2163"/>
      <c r="J2163"/>
      <c r="K2163"/>
      <c r="L2163"/>
    </row>
    <row r="2164" spans="1:12" ht="16" x14ac:dyDescent="0.2">
      <c r="A2164"/>
      <c r="B2164"/>
      <c r="C2164"/>
      <c r="D2164"/>
      <c r="E2164"/>
      <c r="F2164"/>
      <c r="G2164"/>
      <c r="H2164"/>
      <c r="I2164"/>
      <c r="J2164"/>
      <c r="K2164"/>
      <c r="L2164"/>
    </row>
    <row r="2165" spans="1:12" ht="16" x14ac:dyDescent="0.2">
      <c r="A2165"/>
      <c r="B2165"/>
      <c r="C2165"/>
      <c r="D2165"/>
      <c r="E2165"/>
      <c r="F2165"/>
      <c r="G2165"/>
      <c r="H2165"/>
      <c r="I2165"/>
      <c r="J2165"/>
      <c r="K2165"/>
      <c r="L2165"/>
    </row>
    <row r="2166" spans="1:12" ht="16" x14ac:dyDescent="0.2">
      <c r="A2166"/>
      <c r="B2166"/>
      <c r="C2166"/>
      <c r="D2166"/>
      <c r="E2166"/>
      <c r="F2166"/>
      <c r="G2166"/>
      <c r="H2166"/>
      <c r="I2166"/>
      <c r="J2166"/>
      <c r="K2166"/>
      <c r="L2166"/>
    </row>
    <row r="2167" spans="1:12" ht="16" x14ac:dyDescent="0.2">
      <c r="A2167"/>
      <c r="B2167"/>
      <c r="C2167"/>
      <c r="D2167"/>
      <c r="E2167"/>
      <c r="F2167"/>
      <c r="G2167"/>
      <c r="H2167"/>
      <c r="I2167"/>
      <c r="J2167"/>
      <c r="K2167"/>
      <c r="L2167"/>
    </row>
    <row r="2168" spans="1:12" ht="16" x14ac:dyDescent="0.2">
      <c r="A2168"/>
      <c r="B2168"/>
      <c r="C2168"/>
      <c r="D2168"/>
      <c r="E2168"/>
      <c r="F2168"/>
      <c r="G2168"/>
      <c r="H2168"/>
      <c r="I2168"/>
      <c r="J2168"/>
      <c r="K2168"/>
      <c r="L2168"/>
    </row>
    <row r="2169" spans="1:12" ht="16" x14ac:dyDescent="0.2">
      <c r="A2169"/>
      <c r="B2169"/>
      <c r="C2169"/>
      <c r="D2169"/>
      <c r="E2169"/>
      <c r="F2169"/>
      <c r="G2169"/>
      <c r="H2169"/>
      <c r="I2169"/>
      <c r="J2169"/>
      <c r="K2169"/>
      <c r="L2169"/>
    </row>
    <row r="2170" spans="1:12" ht="16" x14ac:dyDescent="0.2">
      <c r="A2170"/>
      <c r="B2170"/>
      <c r="C2170"/>
      <c r="D2170"/>
      <c r="E2170"/>
      <c r="F2170"/>
      <c r="G2170"/>
      <c r="H2170"/>
      <c r="I2170"/>
      <c r="J2170"/>
      <c r="K2170"/>
      <c r="L2170"/>
    </row>
    <row r="2171" spans="1:12" ht="16" x14ac:dyDescent="0.2">
      <c r="A2171"/>
      <c r="B2171"/>
      <c r="C2171"/>
      <c r="D2171"/>
      <c r="E2171"/>
      <c r="F2171"/>
      <c r="G2171"/>
      <c r="H2171"/>
      <c r="I2171"/>
      <c r="J2171"/>
      <c r="K2171"/>
      <c r="L2171"/>
    </row>
    <row r="2172" spans="1:12" ht="16" x14ac:dyDescent="0.2">
      <c r="A2172"/>
      <c r="B2172"/>
      <c r="C2172"/>
      <c r="D2172"/>
      <c r="E2172"/>
      <c r="F2172"/>
      <c r="G2172"/>
      <c r="H2172"/>
      <c r="I2172"/>
      <c r="J2172"/>
      <c r="K2172"/>
      <c r="L2172"/>
    </row>
    <row r="2173" spans="1:12" ht="16" x14ac:dyDescent="0.2">
      <c r="A2173"/>
      <c r="B2173"/>
      <c r="C2173"/>
      <c r="D2173"/>
      <c r="E2173"/>
      <c r="F2173"/>
      <c r="G2173"/>
      <c r="H2173"/>
      <c r="I2173"/>
      <c r="J2173"/>
      <c r="K2173"/>
      <c r="L2173"/>
    </row>
    <row r="2174" spans="1:12" ht="16" x14ac:dyDescent="0.2">
      <c r="A2174"/>
      <c r="B2174"/>
      <c r="C2174"/>
      <c r="D2174"/>
      <c r="E2174"/>
      <c r="F2174"/>
      <c r="G2174"/>
      <c r="H2174"/>
      <c r="I2174"/>
      <c r="J2174"/>
      <c r="K2174"/>
      <c r="L2174"/>
    </row>
    <row r="2175" spans="1:12" ht="16" x14ac:dyDescent="0.2">
      <c r="A2175"/>
      <c r="B2175"/>
      <c r="C2175"/>
      <c r="D2175"/>
      <c r="E2175"/>
      <c r="F2175"/>
      <c r="G2175"/>
      <c r="H2175"/>
      <c r="I2175"/>
      <c r="J2175"/>
      <c r="K2175"/>
      <c r="L2175"/>
    </row>
    <row r="2176" spans="1:12" ht="16" x14ac:dyDescent="0.2">
      <c r="A2176"/>
      <c r="B2176"/>
      <c r="C2176"/>
      <c r="D2176"/>
      <c r="E2176"/>
      <c r="F2176"/>
      <c r="G2176"/>
      <c r="H2176"/>
      <c r="I2176"/>
      <c r="J2176"/>
      <c r="K2176"/>
      <c r="L2176"/>
    </row>
    <row r="2177" spans="1:12" ht="16" x14ac:dyDescent="0.2">
      <c r="A2177"/>
      <c r="B2177"/>
      <c r="C2177"/>
      <c r="D2177"/>
      <c r="E2177"/>
      <c r="F2177"/>
      <c r="G2177"/>
      <c r="H2177"/>
      <c r="I2177"/>
      <c r="J2177"/>
      <c r="K2177"/>
      <c r="L2177"/>
    </row>
    <row r="2178" spans="1:12" ht="16" x14ac:dyDescent="0.2">
      <c r="A2178"/>
      <c r="B2178"/>
      <c r="C2178"/>
      <c r="D2178"/>
      <c r="E2178"/>
      <c r="F2178"/>
      <c r="G2178"/>
      <c r="H2178"/>
      <c r="I2178"/>
      <c r="J2178"/>
      <c r="K2178"/>
      <c r="L2178"/>
    </row>
    <row r="2179" spans="1:12" ht="16" x14ac:dyDescent="0.2">
      <c r="A2179"/>
      <c r="B2179"/>
      <c r="C2179"/>
      <c r="D2179"/>
      <c r="E2179"/>
      <c r="F2179"/>
      <c r="G2179"/>
      <c r="H2179"/>
      <c r="I2179"/>
      <c r="J2179"/>
      <c r="K2179"/>
      <c r="L2179"/>
    </row>
    <row r="2180" spans="1:12" ht="16" x14ac:dyDescent="0.2">
      <c r="A2180"/>
      <c r="B2180"/>
      <c r="C2180"/>
      <c r="D2180"/>
      <c r="E2180"/>
      <c r="F2180"/>
      <c r="G2180"/>
      <c r="H2180"/>
      <c r="I2180"/>
      <c r="J2180"/>
      <c r="K2180"/>
      <c r="L2180"/>
    </row>
    <row r="2181" spans="1:12" ht="16" x14ac:dyDescent="0.2">
      <c r="A2181"/>
      <c r="B2181"/>
      <c r="C2181"/>
      <c r="D2181"/>
      <c r="E2181"/>
      <c r="F2181"/>
      <c r="G2181"/>
      <c r="H2181"/>
      <c r="I2181"/>
      <c r="J2181"/>
      <c r="K2181"/>
      <c r="L2181"/>
    </row>
    <row r="2182" spans="1:12" ht="16" x14ac:dyDescent="0.2">
      <c r="A2182"/>
      <c r="B2182"/>
      <c r="C2182"/>
      <c r="D2182"/>
      <c r="E2182"/>
      <c r="F2182"/>
      <c r="G2182"/>
      <c r="H2182"/>
      <c r="I2182"/>
      <c r="J2182"/>
      <c r="K2182"/>
      <c r="L2182"/>
    </row>
    <row r="2183" spans="1:12" ht="16" x14ac:dyDescent="0.2">
      <c r="A2183"/>
      <c r="B2183"/>
      <c r="C2183"/>
      <c r="D2183"/>
      <c r="E2183"/>
      <c r="F2183"/>
      <c r="G2183"/>
      <c r="H2183"/>
      <c r="I2183"/>
      <c r="J2183"/>
      <c r="K2183"/>
      <c r="L2183"/>
    </row>
    <row r="2184" spans="1:12" ht="16" x14ac:dyDescent="0.2">
      <c r="A2184"/>
      <c r="B2184"/>
      <c r="C2184"/>
      <c r="D2184"/>
      <c r="E2184"/>
      <c r="F2184"/>
      <c r="G2184"/>
      <c r="H2184"/>
      <c r="I2184"/>
      <c r="J2184"/>
      <c r="K2184"/>
      <c r="L2184"/>
    </row>
    <row r="2185" spans="1:12" ht="16" x14ac:dyDescent="0.2">
      <c r="A2185"/>
      <c r="B2185"/>
      <c r="C2185"/>
      <c r="D2185"/>
      <c r="E2185"/>
      <c r="F2185"/>
      <c r="G2185"/>
      <c r="H2185"/>
      <c r="I2185"/>
      <c r="J2185"/>
      <c r="K2185"/>
      <c r="L2185"/>
    </row>
    <row r="2186" spans="1:12" ht="16" x14ac:dyDescent="0.2">
      <c r="A2186"/>
      <c r="B2186"/>
      <c r="C2186"/>
      <c r="D2186"/>
      <c r="E2186"/>
      <c r="F2186"/>
      <c r="G2186"/>
      <c r="H2186"/>
      <c r="I2186"/>
      <c r="J2186"/>
      <c r="K2186"/>
      <c r="L2186"/>
    </row>
    <row r="2187" spans="1:12" ht="16" x14ac:dyDescent="0.2">
      <c r="A2187"/>
      <c r="B2187"/>
      <c r="C2187"/>
      <c r="D2187"/>
      <c r="E2187"/>
      <c r="F2187"/>
      <c r="G2187"/>
      <c r="H2187"/>
      <c r="I2187"/>
      <c r="J2187"/>
      <c r="K2187"/>
      <c r="L2187"/>
    </row>
    <row r="2188" spans="1:12" ht="16" x14ac:dyDescent="0.2">
      <c r="A2188"/>
      <c r="B2188"/>
      <c r="C2188"/>
      <c r="D2188"/>
      <c r="E2188"/>
      <c r="F2188"/>
      <c r="G2188"/>
      <c r="H2188"/>
      <c r="I2188"/>
      <c r="J2188"/>
      <c r="K2188"/>
      <c r="L2188"/>
    </row>
    <row r="2189" spans="1:12" ht="16" x14ac:dyDescent="0.2">
      <c r="A2189"/>
      <c r="B2189"/>
      <c r="C2189"/>
      <c r="D2189"/>
      <c r="E2189"/>
      <c r="F2189"/>
      <c r="G2189"/>
      <c r="H2189"/>
      <c r="I2189"/>
      <c r="J2189"/>
      <c r="K2189"/>
      <c r="L2189"/>
    </row>
    <row r="2190" spans="1:12" ht="16" x14ac:dyDescent="0.2">
      <c r="A2190"/>
      <c r="B2190"/>
      <c r="C2190"/>
      <c r="D2190"/>
      <c r="E2190"/>
      <c r="F2190"/>
      <c r="G2190"/>
      <c r="H2190"/>
      <c r="I2190"/>
      <c r="J2190"/>
      <c r="K2190"/>
      <c r="L2190"/>
    </row>
    <row r="2191" spans="1:12" ht="16" x14ac:dyDescent="0.2">
      <c r="A2191"/>
      <c r="B2191"/>
      <c r="C2191"/>
      <c r="D2191"/>
      <c r="E2191"/>
      <c r="F2191"/>
      <c r="G2191"/>
      <c r="H2191"/>
      <c r="I2191"/>
      <c r="J2191"/>
      <c r="K2191"/>
      <c r="L2191"/>
    </row>
    <row r="2192" spans="1:12" ht="16" x14ac:dyDescent="0.2">
      <c r="A2192"/>
      <c r="B2192"/>
      <c r="C2192"/>
      <c r="D2192"/>
      <c r="E2192"/>
      <c r="F2192"/>
      <c r="G2192"/>
      <c r="H2192"/>
      <c r="I2192"/>
      <c r="J2192"/>
      <c r="K2192"/>
      <c r="L2192"/>
    </row>
    <row r="2193" spans="1:12" ht="16" x14ac:dyDescent="0.2">
      <c r="A2193"/>
      <c r="B2193"/>
      <c r="C2193"/>
      <c r="D2193"/>
      <c r="E2193"/>
      <c r="F2193"/>
      <c r="G2193"/>
      <c r="H2193"/>
      <c r="I2193"/>
      <c r="J2193"/>
      <c r="K2193"/>
      <c r="L2193"/>
    </row>
    <row r="2194" spans="1:12" ht="16" x14ac:dyDescent="0.2">
      <c r="A2194"/>
      <c r="B2194"/>
      <c r="C2194"/>
      <c r="D2194"/>
      <c r="E2194"/>
      <c r="F2194"/>
      <c r="G2194"/>
      <c r="H2194"/>
      <c r="I2194"/>
      <c r="J2194"/>
      <c r="K2194"/>
      <c r="L2194"/>
    </row>
    <row r="2195" spans="1:12" ht="16" x14ac:dyDescent="0.2">
      <c r="A2195"/>
      <c r="B2195"/>
      <c r="C2195"/>
      <c r="D2195"/>
      <c r="E2195"/>
      <c r="F2195"/>
      <c r="G2195"/>
      <c r="H2195"/>
      <c r="I2195"/>
      <c r="J2195"/>
      <c r="K2195"/>
      <c r="L2195"/>
    </row>
    <row r="2196" spans="1:12" ht="16" x14ac:dyDescent="0.2">
      <c r="A2196"/>
      <c r="B2196"/>
      <c r="C2196"/>
      <c r="D2196"/>
      <c r="E2196"/>
      <c r="F2196"/>
      <c r="G2196"/>
      <c r="H2196"/>
      <c r="I2196"/>
      <c r="J2196"/>
      <c r="K2196"/>
      <c r="L2196"/>
    </row>
    <row r="2197" spans="1:12" ht="16" x14ac:dyDescent="0.2">
      <c r="A2197"/>
      <c r="B2197"/>
      <c r="C2197"/>
      <c r="D2197"/>
      <c r="E2197"/>
      <c r="F2197"/>
      <c r="G2197"/>
      <c r="H2197"/>
      <c r="I2197"/>
      <c r="J2197"/>
      <c r="K2197"/>
      <c r="L2197"/>
    </row>
    <row r="2198" spans="1:12" ht="16" x14ac:dyDescent="0.2">
      <c r="A2198"/>
      <c r="B2198"/>
      <c r="C2198"/>
      <c r="D2198"/>
      <c r="E2198"/>
      <c r="F2198"/>
      <c r="G2198"/>
      <c r="H2198"/>
      <c r="I2198"/>
      <c r="J2198"/>
      <c r="K2198"/>
      <c r="L2198"/>
    </row>
    <row r="2199" spans="1:12" ht="16" x14ac:dyDescent="0.2">
      <c r="A2199"/>
      <c r="B2199"/>
      <c r="C2199"/>
      <c r="D2199"/>
      <c r="E2199"/>
      <c r="F2199"/>
      <c r="G2199"/>
      <c r="H2199"/>
      <c r="I2199"/>
      <c r="J2199"/>
      <c r="K2199"/>
      <c r="L2199"/>
    </row>
    <row r="2200" spans="1:12" ht="16" x14ac:dyDescent="0.2">
      <c r="A2200"/>
      <c r="B2200"/>
      <c r="C2200"/>
      <c r="D2200"/>
      <c r="E2200"/>
      <c r="F2200"/>
      <c r="G2200"/>
      <c r="H2200"/>
      <c r="I2200"/>
      <c r="J2200"/>
      <c r="K2200"/>
      <c r="L2200"/>
    </row>
    <row r="2201" spans="1:12" ht="16" x14ac:dyDescent="0.2">
      <c r="A2201"/>
      <c r="B2201"/>
      <c r="C2201"/>
      <c r="D2201"/>
      <c r="E2201"/>
      <c r="F2201"/>
      <c r="G2201"/>
      <c r="H2201"/>
      <c r="I2201"/>
      <c r="J2201"/>
      <c r="K2201"/>
      <c r="L2201"/>
    </row>
    <row r="2202" spans="1:12" ht="16" x14ac:dyDescent="0.2">
      <c r="A2202"/>
      <c r="B2202"/>
      <c r="C2202"/>
      <c r="D2202"/>
      <c r="E2202"/>
      <c r="F2202"/>
      <c r="G2202"/>
      <c r="H2202"/>
      <c r="I2202"/>
      <c r="J2202"/>
      <c r="K2202"/>
      <c r="L2202"/>
    </row>
    <row r="2203" spans="1:12" ht="16" x14ac:dyDescent="0.2">
      <c r="A2203"/>
      <c r="B2203"/>
      <c r="C2203"/>
      <c r="D2203"/>
      <c r="E2203"/>
      <c r="F2203"/>
      <c r="G2203"/>
      <c r="H2203"/>
      <c r="I2203"/>
      <c r="J2203"/>
      <c r="K2203"/>
      <c r="L2203"/>
    </row>
    <row r="2204" spans="1:12" ht="16" x14ac:dyDescent="0.2">
      <c r="A2204"/>
      <c r="B2204"/>
      <c r="C2204"/>
      <c r="D2204"/>
      <c r="E2204"/>
      <c r="F2204"/>
      <c r="G2204"/>
      <c r="H2204"/>
      <c r="I2204"/>
      <c r="J2204"/>
      <c r="K2204"/>
      <c r="L2204"/>
    </row>
    <row r="2205" spans="1:12" ht="16" x14ac:dyDescent="0.2">
      <c r="A2205"/>
      <c r="B2205"/>
      <c r="C2205"/>
      <c r="D2205"/>
      <c r="E2205"/>
      <c r="F2205"/>
      <c r="G2205"/>
      <c r="H2205"/>
      <c r="I2205"/>
      <c r="J2205"/>
      <c r="K2205"/>
      <c r="L2205"/>
    </row>
    <row r="2206" spans="1:12" ht="16" x14ac:dyDescent="0.2">
      <c r="A2206"/>
      <c r="B2206"/>
      <c r="C2206"/>
      <c r="D2206"/>
      <c r="E2206"/>
      <c r="F2206"/>
      <c r="G2206"/>
      <c r="H2206"/>
      <c r="I2206"/>
      <c r="J2206"/>
      <c r="K2206"/>
      <c r="L2206"/>
    </row>
    <row r="2207" spans="1:12" ht="16" x14ac:dyDescent="0.2">
      <c r="A2207"/>
      <c r="B2207"/>
      <c r="C2207"/>
      <c r="D2207"/>
      <c r="E2207"/>
      <c r="F2207"/>
      <c r="G2207"/>
      <c r="H2207"/>
      <c r="I2207"/>
      <c r="J2207"/>
      <c r="K2207"/>
      <c r="L2207"/>
    </row>
    <row r="2208" spans="1:12" ht="16" x14ac:dyDescent="0.2">
      <c r="A2208"/>
      <c r="B2208"/>
      <c r="C2208"/>
      <c r="D2208"/>
      <c r="E2208"/>
      <c r="F2208"/>
      <c r="G2208"/>
      <c r="H2208"/>
      <c r="I2208"/>
      <c r="J2208"/>
      <c r="K2208"/>
      <c r="L2208"/>
    </row>
    <row r="2209" spans="1:12" ht="16" x14ac:dyDescent="0.2">
      <c r="A2209"/>
      <c r="B2209"/>
      <c r="C2209"/>
      <c r="D2209"/>
      <c r="E2209"/>
      <c r="F2209"/>
      <c r="G2209"/>
      <c r="H2209"/>
      <c r="I2209"/>
      <c r="J2209"/>
      <c r="K2209"/>
      <c r="L2209"/>
    </row>
    <row r="2210" spans="1:12" ht="16" x14ac:dyDescent="0.2">
      <c r="A2210"/>
      <c r="B2210"/>
      <c r="C2210"/>
      <c r="D2210"/>
      <c r="E2210"/>
      <c r="F2210"/>
      <c r="G2210"/>
      <c r="H2210"/>
      <c r="I2210"/>
      <c r="J2210"/>
      <c r="K2210"/>
      <c r="L2210"/>
    </row>
    <row r="2211" spans="1:12" ht="16" x14ac:dyDescent="0.2">
      <c r="A2211"/>
      <c r="B2211"/>
      <c r="C2211"/>
      <c r="D2211"/>
      <c r="E2211"/>
      <c r="F2211"/>
      <c r="G2211"/>
      <c r="H2211"/>
      <c r="I2211"/>
      <c r="J2211"/>
      <c r="K2211"/>
      <c r="L2211"/>
    </row>
    <row r="2212" spans="1:12" ht="16" x14ac:dyDescent="0.2">
      <c r="A2212"/>
      <c r="B2212"/>
      <c r="C2212"/>
      <c r="D2212"/>
      <c r="E2212"/>
      <c r="F2212"/>
      <c r="G2212"/>
      <c r="H2212"/>
      <c r="I2212"/>
      <c r="J2212"/>
      <c r="K2212"/>
      <c r="L2212"/>
    </row>
    <row r="2213" spans="1:12" ht="16" x14ac:dyDescent="0.2">
      <c r="A2213"/>
      <c r="B2213"/>
      <c r="C2213"/>
      <c r="D2213"/>
      <c r="E2213"/>
      <c r="F2213"/>
      <c r="G2213"/>
      <c r="H2213"/>
      <c r="I2213"/>
      <c r="J2213"/>
      <c r="K2213"/>
      <c r="L2213"/>
    </row>
    <row r="2214" spans="1:12" ht="16" x14ac:dyDescent="0.2">
      <c r="A2214"/>
      <c r="B2214"/>
      <c r="C2214"/>
      <c r="D2214"/>
      <c r="E2214"/>
      <c r="F2214"/>
      <c r="G2214"/>
      <c r="H2214"/>
      <c r="I2214"/>
      <c r="J2214"/>
      <c r="K2214"/>
      <c r="L2214"/>
    </row>
    <row r="2215" spans="1:12" ht="16" x14ac:dyDescent="0.2">
      <c r="A2215"/>
      <c r="B2215"/>
      <c r="C2215"/>
      <c r="D2215"/>
      <c r="E2215"/>
      <c r="F2215"/>
      <c r="G2215"/>
      <c r="H2215"/>
      <c r="I2215"/>
      <c r="J2215"/>
      <c r="K2215"/>
      <c r="L2215"/>
    </row>
    <row r="2216" spans="1:12" ht="16" x14ac:dyDescent="0.2">
      <c r="A2216"/>
      <c r="B2216"/>
      <c r="C2216"/>
      <c r="D2216"/>
      <c r="E2216"/>
      <c r="F2216"/>
      <c r="G2216"/>
      <c r="H2216"/>
      <c r="I2216"/>
      <c r="J2216"/>
      <c r="K2216"/>
      <c r="L2216"/>
    </row>
    <row r="2217" spans="1:12" ht="16" x14ac:dyDescent="0.2">
      <c r="A2217"/>
      <c r="B2217"/>
      <c r="C2217"/>
      <c r="D2217"/>
      <c r="E2217"/>
      <c r="F2217"/>
      <c r="G2217"/>
      <c r="H2217"/>
      <c r="I2217"/>
      <c r="J2217"/>
      <c r="K2217"/>
      <c r="L2217"/>
    </row>
    <row r="2218" spans="1:12" ht="16" x14ac:dyDescent="0.2">
      <c r="A2218"/>
      <c r="B2218"/>
      <c r="C2218"/>
      <c r="D2218"/>
      <c r="E2218"/>
      <c r="F2218"/>
      <c r="G2218"/>
      <c r="H2218"/>
      <c r="I2218"/>
      <c r="J2218"/>
      <c r="K2218"/>
      <c r="L2218"/>
    </row>
    <row r="2219" spans="1:12" ht="16" x14ac:dyDescent="0.2">
      <c r="A2219"/>
      <c r="B2219"/>
      <c r="C2219"/>
      <c r="D2219"/>
      <c r="E2219"/>
      <c r="F2219"/>
      <c r="G2219"/>
      <c r="H2219"/>
      <c r="I2219"/>
      <c r="J2219"/>
      <c r="K2219"/>
      <c r="L2219"/>
    </row>
    <row r="2220" spans="1:12" ht="16" x14ac:dyDescent="0.2">
      <c r="A2220"/>
      <c r="B2220"/>
      <c r="C2220"/>
      <c r="D2220"/>
      <c r="E2220"/>
      <c r="F2220"/>
      <c r="G2220"/>
      <c r="H2220"/>
      <c r="I2220"/>
      <c r="J2220"/>
      <c r="K2220"/>
      <c r="L2220"/>
    </row>
    <row r="2221" spans="1:12" ht="16" x14ac:dyDescent="0.2">
      <c r="A2221"/>
      <c r="B2221"/>
      <c r="C2221"/>
      <c r="D2221"/>
      <c r="E2221"/>
      <c r="F2221"/>
      <c r="G2221"/>
      <c r="H2221"/>
      <c r="I2221"/>
      <c r="J2221"/>
      <c r="K2221"/>
      <c r="L2221"/>
    </row>
    <row r="2222" spans="1:12" ht="16" x14ac:dyDescent="0.2">
      <c r="A2222"/>
      <c r="B2222"/>
      <c r="C2222"/>
      <c r="D2222"/>
      <c r="E2222"/>
      <c r="F2222"/>
      <c r="G2222"/>
      <c r="H2222"/>
      <c r="I2222"/>
      <c r="J2222"/>
      <c r="K2222"/>
      <c r="L2222"/>
    </row>
    <row r="2223" spans="1:12" ht="16" x14ac:dyDescent="0.2">
      <c r="A2223"/>
      <c r="B2223"/>
      <c r="C2223"/>
      <c r="D2223"/>
      <c r="E2223"/>
      <c r="F2223"/>
      <c r="G2223"/>
      <c r="H2223"/>
      <c r="I2223"/>
      <c r="J2223"/>
      <c r="K2223"/>
      <c r="L2223"/>
    </row>
    <row r="2224" spans="1:12" ht="16" x14ac:dyDescent="0.2">
      <c r="A2224"/>
      <c r="B2224"/>
      <c r="C2224"/>
      <c r="D2224"/>
      <c r="E2224"/>
      <c r="F2224"/>
      <c r="G2224"/>
      <c r="H2224"/>
      <c r="I2224"/>
      <c r="J2224"/>
      <c r="K2224"/>
      <c r="L2224"/>
    </row>
    <row r="2225" spans="1:12" ht="16" x14ac:dyDescent="0.2">
      <c r="A2225"/>
      <c r="B2225"/>
      <c r="C2225"/>
      <c r="D2225"/>
      <c r="E2225"/>
      <c r="F2225"/>
      <c r="G2225"/>
      <c r="H2225"/>
      <c r="I2225"/>
      <c r="J2225"/>
      <c r="K2225"/>
      <c r="L2225"/>
    </row>
    <row r="2226" spans="1:12" ht="16" x14ac:dyDescent="0.2">
      <c r="A2226"/>
      <c r="B2226"/>
      <c r="C2226"/>
      <c r="D2226"/>
      <c r="E2226"/>
      <c r="F2226"/>
      <c r="G2226"/>
      <c r="H2226"/>
      <c r="I2226"/>
      <c r="J2226"/>
      <c r="K2226"/>
      <c r="L2226"/>
    </row>
    <row r="2227" spans="1:12" ht="16" x14ac:dyDescent="0.2">
      <c r="A2227"/>
      <c r="B2227"/>
      <c r="C2227"/>
      <c r="D2227"/>
      <c r="E2227"/>
      <c r="F2227"/>
      <c r="G2227"/>
      <c r="H2227"/>
      <c r="I2227"/>
      <c r="J2227"/>
      <c r="K2227"/>
      <c r="L2227"/>
    </row>
    <row r="2228" spans="1:12" ht="16" x14ac:dyDescent="0.2">
      <c r="A2228"/>
      <c r="B2228"/>
      <c r="C2228"/>
      <c r="D2228"/>
      <c r="E2228"/>
      <c r="F2228"/>
      <c r="G2228"/>
      <c r="H2228"/>
      <c r="I2228"/>
      <c r="J2228"/>
      <c r="K2228"/>
      <c r="L2228"/>
    </row>
    <row r="2229" spans="1:12" ht="16" x14ac:dyDescent="0.2">
      <c r="A2229"/>
      <c r="B2229"/>
      <c r="C2229"/>
      <c r="D2229"/>
      <c r="E2229"/>
      <c r="F2229"/>
      <c r="G2229"/>
      <c r="H2229"/>
      <c r="I2229"/>
      <c r="J2229"/>
      <c r="K2229"/>
      <c r="L2229"/>
    </row>
    <row r="2230" spans="1:12" ht="16" x14ac:dyDescent="0.2">
      <c r="A2230"/>
      <c r="B2230"/>
      <c r="C2230"/>
      <c r="D2230"/>
      <c r="E2230"/>
      <c r="F2230"/>
      <c r="G2230"/>
      <c r="H2230"/>
      <c r="I2230"/>
      <c r="J2230"/>
      <c r="K2230"/>
      <c r="L2230"/>
    </row>
    <row r="2231" spans="1:12" ht="16" x14ac:dyDescent="0.2">
      <c r="A2231"/>
      <c r="B2231"/>
      <c r="C2231"/>
      <c r="D2231"/>
      <c r="E2231"/>
      <c r="F2231"/>
      <c r="G2231"/>
      <c r="H2231"/>
      <c r="I2231"/>
      <c r="J2231"/>
      <c r="K2231"/>
      <c r="L2231"/>
    </row>
    <row r="2232" spans="1:12" ht="16" x14ac:dyDescent="0.2">
      <c r="A2232"/>
      <c r="B2232"/>
      <c r="C2232"/>
      <c r="D2232"/>
      <c r="E2232"/>
      <c r="F2232"/>
      <c r="G2232"/>
      <c r="H2232"/>
      <c r="I2232"/>
      <c r="J2232"/>
      <c r="K2232"/>
      <c r="L2232"/>
    </row>
    <row r="2233" spans="1:12" ht="16" x14ac:dyDescent="0.2">
      <c r="A2233"/>
      <c r="B2233"/>
      <c r="C2233"/>
      <c r="D2233"/>
      <c r="E2233"/>
      <c r="F2233"/>
      <c r="G2233"/>
      <c r="H2233"/>
      <c r="I2233"/>
      <c r="J2233"/>
      <c r="K2233"/>
      <c r="L2233"/>
    </row>
    <row r="2234" spans="1:12" ht="16" x14ac:dyDescent="0.2">
      <c r="A2234"/>
      <c r="B2234"/>
      <c r="C2234"/>
      <c r="D2234"/>
      <c r="E2234"/>
      <c r="F2234"/>
      <c r="G2234"/>
      <c r="H2234"/>
      <c r="I2234"/>
      <c r="J2234"/>
      <c r="K2234"/>
      <c r="L2234"/>
    </row>
    <row r="2235" spans="1:12" ht="16" x14ac:dyDescent="0.2">
      <c r="A2235"/>
      <c r="B2235"/>
      <c r="C2235"/>
      <c r="D2235"/>
      <c r="E2235"/>
      <c r="F2235"/>
      <c r="G2235"/>
      <c r="H2235"/>
      <c r="I2235"/>
      <c r="J2235"/>
      <c r="K2235"/>
      <c r="L2235"/>
    </row>
    <row r="2236" spans="1:12" ht="16" x14ac:dyDescent="0.2">
      <c r="A2236"/>
      <c r="B2236"/>
      <c r="C2236"/>
      <c r="D2236"/>
      <c r="E2236"/>
      <c r="F2236"/>
      <c r="G2236"/>
      <c r="H2236"/>
      <c r="I2236"/>
      <c r="J2236"/>
      <c r="K2236"/>
      <c r="L2236"/>
    </row>
    <row r="2237" spans="1:12" ht="16" x14ac:dyDescent="0.2">
      <c r="A2237"/>
      <c r="B2237"/>
      <c r="C2237"/>
      <c r="D2237"/>
      <c r="E2237"/>
      <c r="F2237"/>
      <c r="G2237"/>
      <c r="H2237"/>
      <c r="I2237"/>
      <c r="J2237"/>
      <c r="K2237"/>
      <c r="L2237"/>
    </row>
    <row r="2238" spans="1:12" ht="16" x14ac:dyDescent="0.2">
      <c r="A2238"/>
      <c r="B2238"/>
      <c r="C2238"/>
      <c r="D2238"/>
      <c r="E2238"/>
      <c r="F2238"/>
      <c r="G2238"/>
      <c r="H2238"/>
      <c r="I2238"/>
      <c r="J2238"/>
      <c r="K2238"/>
      <c r="L2238"/>
    </row>
    <row r="2239" spans="1:12" ht="16" x14ac:dyDescent="0.2">
      <c r="A2239"/>
      <c r="B2239"/>
      <c r="C2239"/>
      <c r="D2239"/>
      <c r="E2239"/>
      <c r="F2239"/>
      <c r="G2239"/>
      <c r="H2239"/>
      <c r="I2239"/>
      <c r="J2239"/>
      <c r="K2239"/>
      <c r="L2239"/>
    </row>
    <row r="2240" spans="1:12" ht="16" x14ac:dyDescent="0.2">
      <c r="A2240"/>
      <c r="B2240"/>
      <c r="C2240"/>
      <c r="D2240"/>
      <c r="E2240"/>
      <c r="F2240"/>
      <c r="G2240"/>
      <c r="H2240"/>
      <c r="I2240"/>
      <c r="J2240"/>
      <c r="K2240"/>
      <c r="L2240"/>
    </row>
    <row r="2241" spans="1:12" ht="16" x14ac:dyDescent="0.2">
      <c r="A2241"/>
      <c r="B2241"/>
      <c r="C2241"/>
      <c r="D2241"/>
      <c r="E2241"/>
      <c r="F2241"/>
      <c r="G2241"/>
      <c r="H2241"/>
      <c r="I2241"/>
      <c r="J2241"/>
      <c r="K2241"/>
      <c r="L2241"/>
    </row>
    <row r="2242" spans="1:12" ht="16" x14ac:dyDescent="0.2">
      <c r="A2242"/>
      <c r="B2242"/>
      <c r="C2242"/>
      <c r="D2242"/>
      <c r="E2242"/>
      <c r="F2242"/>
      <c r="G2242"/>
      <c r="H2242"/>
      <c r="I2242"/>
      <c r="J2242"/>
      <c r="K2242"/>
      <c r="L2242"/>
    </row>
    <row r="2243" spans="1:12" ht="16" x14ac:dyDescent="0.2">
      <c r="A2243"/>
      <c r="B2243"/>
      <c r="C2243"/>
      <c r="D2243"/>
      <c r="E2243"/>
      <c r="F2243"/>
      <c r="G2243"/>
      <c r="H2243"/>
      <c r="I2243"/>
      <c r="J2243"/>
      <c r="K2243"/>
      <c r="L2243"/>
    </row>
    <row r="2244" spans="1:12" ht="16" x14ac:dyDescent="0.2">
      <c r="A2244"/>
      <c r="B2244"/>
      <c r="C2244"/>
      <c r="D2244"/>
      <c r="E2244"/>
      <c r="F2244"/>
      <c r="G2244"/>
      <c r="H2244"/>
      <c r="I2244"/>
      <c r="J2244"/>
      <c r="K2244"/>
      <c r="L2244"/>
    </row>
    <row r="2245" spans="1:12" ht="16" x14ac:dyDescent="0.2">
      <c r="A2245"/>
      <c r="B2245"/>
      <c r="C2245"/>
      <c r="D2245"/>
      <c r="E2245"/>
      <c r="F2245"/>
      <c r="G2245"/>
      <c r="H2245"/>
      <c r="I2245"/>
      <c r="J2245"/>
      <c r="K2245"/>
      <c r="L2245"/>
    </row>
    <row r="2246" spans="1:12" ht="16" x14ac:dyDescent="0.2">
      <c r="A2246"/>
      <c r="B2246"/>
      <c r="C2246"/>
      <c r="D2246"/>
      <c r="E2246"/>
      <c r="F2246"/>
      <c r="G2246"/>
      <c r="H2246"/>
      <c r="I2246"/>
      <c r="J2246"/>
      <c r="K2246"/>
      <c r="L2246"/>
    </row>
    <row r="2247" spans="1:12" ht="16" x14ac:dyDescent="0.2">
      <c r="A2247"/>
      <c r="B2247"/>
      <c r="C2247"/>
      <c r="D2247"/>
      <c r="E2247"/>
      <c r="F2247"/>
      <c r="G2247"/>
      <c r="H2247"/>
      <c r="I2247"/>
      <c r="J2247"/>
      <c r="K2247"/>
      <c r="L2247"/>
    </row>
    <row r="2248" spans="1:12" ht="16" x14ac:dyDescent="0.2">
      <c r="A2248"/>
      <c r="B2248"/>
      <c r="C2248"/>
      <c r="D2248"/>
      <c r="E2248"/>
      <c r="F2248"/>
      <c r="G2248"/>
      <c r="H2248"/>
      <c r="I2248"/>
      <c r="J2248"/>
      <c r="K2248"/>
      <c r="L2248"/>
    </row>
    <row r="2249" spans="1:12" ht="16" x14ac:dyDescent="0.2">
      <c r="A2249"/>
      <c r="B2249"/>
      <c r="C2249"/>
      <c r="D2249"/>
      <c r="E2249"/>
      <c r="F2249"/>
      <c r="G2249"/>
      <c r="H2249"/>
      <c r="I2249"/>
      <c r="J2249"/>
      <c r="K2249"/>
      <c r="L2249"/>
    </row>
    <row r="2250" spans="1:12" ht="16" x14ac:dyDescent="0.2">
      <c r="A2250"/>
      <c r="B2250"/>
      <c r="C2250"/>
      <c r="D2250"/>
      <c r="E2250"/>
      <c r="F2250"/>
      <c r="G2250"/>
      <c r="H2250"/>
      <c r="I2250"/>
      <c r="J2250"/>
      <c r="K2250"/>
      <c r="L2250"/>
    </row>
    <row r="2251" spans="1:12" ht="16" x14ac:dyDescent="0.2">
      <c r="A2251"/>
      <c r="B2251"/>
      <c r="C2251"/>
      <c r="D2251"/>
      <c r="E2251"/>
      <c r="F2251"/>
      <c r="G2251"/>
      <c r="H2251"/>
      <c r="I2251"/>
      <c r="J2251"/>
      <c r="K2251"/>
      <c r="L2251"/>
    </row>
    <row r="2252" spans="1:12" ht="16" x14ac:dyDescent="0.2">
      <c r="A2252"/>
      <c r="B2252"/>
      <c r="C2252"/>
      <c r="D2252"/>
      <c r="E2252"/>
      <c r="F2252"/>
      <c r="G2252"/>
      <c r="H2252"/>
      <c r="I2252"/>
      <c r="J2252"/>
      <c r="K2252"/>
      <c r="L2252"/>
    </row>
    <row r="2253" spans="1:12" ht="16" x14ac:dyDescent="0.2">
      <c r="A2253"/>
      <c r="B2253"/>
      <c r="C2253"/>
      <c r="D2253"/>
      <c r="E2253"/>
      <c r="F2253"/>
      <c r="G2253"/>
      <c r="H2253"/>
      <c r="I2253"/>
      <c r="J2253"/>
      <c r="K2253"/>
      <c r="L2253"/>
    </row>
    <row r="2254" spans="1:12" ht="16" x14ac:dyDescent="0.2">
      <c r="A2254"/>
      <c r="B2254"/>
      <c r="C2254"/>
      <c r="D2254"/>
      <c r="E2254"/>
      <c r="F2254"/>
      <c r="G2254"/>
      <c r="H2254"/>
      <c r="I2254"/>
      <c r="J2254"/>
      <c r="K2254"/>
      <c r="L2254"/>
    </row>
    <row r="2255" spans="1:12" ht="16" x14ac:dyDescent="0.2">
      <c r="A2255"/>
      <c r="B2255"/>
      <c r="C2255"/>
      <c r="D2255"/>
      <c r="E2255"/>
      <c r="F2255"/>
      <c r="G2255"/>
      <c r="H2255"/>
      <c r="I2255"/>
      <c r="J2255"/>
      <c r="K2255"/>
      <c r="L2255"/>
    </row>
    <row r="2256" spans="1:12" ht="16" x14ac:dyDescent="0.2">
      <c r="A2256"/>
      <c r="B2256"/>
      <c r="C2256"/>
      <c r="D2256"/>
      <c r="E2256"/>
      <c r="F2256"/>
      <c r="G2256"/>
      <c r="H2256"/>
      <c r="I2256"/>
      <c r="J2256"/>
      <c r="K2256"/>
      <c r="L2256"/>
    </row>
    <row r="2257" spans="1:12" ht="16" x14ac:dyDescent="0.2">
      <c r="A2257"/>
      <c r="B2257"/>
      <c r="C2257"/>
      <c r="D2257"/>
      <c r="E2257"/>
      <c r="F2257"/>
      <c r="G2257"/>
      <c r="H2257"/>
      <c r="I2257"/>
      <c r="J2257"/>
      <c r="K2257"/>
      <c r="L2257"/>
    </row>
    <row r="2258" spans="1:12" ht="16" x14ac:dyDescent="0.2">
      <c r="A2258"/>
      <c r="B2258"/>
      <c r="C2258"/>
      <c r="D2258"/>
      <c r="E2258"/>
      <c r="F2258"/>
      <c r="G2258"/>
      <c r="H2258"/>
      <c r="I2258"/>
      <c r="J2258"/>
      <c r="K2258"/>
      <c r="L2258"/>
    </row>
    <row r="2259" spans="1:12" ht="16" x14ac:dyDescent="0.2">
      <c r="A2259"/>
      <c r="B2259"/>
      <c r="C2259"/>
      <c r="D2259"/>
      <c r="E2259"/>
      <c r="F2259"/>
      <c r="G2259"/>
      <c r="H2259"/>
      <c r="I2259"/>
      <c r="J2259"/>
      <c r="K2259"/>
      <c r="L2259"/>
    </row>
    <row r="2260" spans="1:12" ht="16" x14ac:dyDescent="0.2">
      <c r="A2260"/>
      <c r="B2260"/>
      <c r="C2260"/>
      <c r="D2260"/>
      <c r="E2260"/>
      <c r="F2260"/>
      <c r="G2260"/>
      <c r="H2260"/>
      <c r="I2260"/>
      <c r="J2260"/>
      <c r="K2260"/>
      <c r="L2260"/>
    </row>
    <row r="2261" spans="1:12" ht="16" x14ac:dyDescent="0.2">
      <c r="A2261"/>
      <c r="B2261"/>
      <c r="C2261"/>
      <c r="D2261"/>
      <c r="E2261"/>
      <c r="F2261"/>
      <c r="G2261"/>
      <c r="H2261"/>
      <c r="I2261"/>
      <c r="J2261"/>
      <c r="K2261"/>
      <c r="L2261"/>
    </row>
    <row r="2262" spans="1:12" ht="16" x14ac:dyDescent="0.2">
      <c r="A2262"/>
      <c r="B2262"/>
      <c r="C2262"/>
      <c r="D2262"/>
      <c r="E2262"/>
      <c r="F2262"/>
      <c r="G2262"/>
      <c r="H2262"/>
      <c r="I2262"/>
      <c r="J2262"/>
      <c r="K2262"/>
      <c r="L2262"/>
    </row>
    <row r="2263" spans="1:12" ht="16" x14ac:dyDescent="0.2">
      <c r="A2263"/>
      <c r="B2263"/>
      <c r="C2263"/>
      <c r="D2263"/>
      <c r="E2263"/>
      <c r="F2263"/>
      <c r="G2263"/>
      <c r="H2263"/>
      <c r="I2263"/>
      <c r="J2263"/>
      <c r="K2263"/>
      <c r="L2263"/>
    </row>
    <row r="2264" spans="1:12" ht="16" x14ac:dyDescent="0.2">
      <c r="A2264"/>
      <c r="B2264"/>
      <c r="C2264"/>
      <c r="D2264"/>
      <c r="E2264"/>
      <c r="F2264"/>
      <c r="G2264"/>
      <c r="H2264"/>
      <c r="I2264"/>
      <c r="J2264"/>
      <c r="K2264"/>
      <c r="L2264"/>
    </row>
    <row r="2265" spans="1:12" ht="16" x14ac:dyDescent="0.2">
      <c r="A2265"/>
      <c r="B2265"/>
      <c r="C2265"/>
      <c r="D2265"/>
      <c r="E2265"/>
      <c r="F2265"/>
      <c r="G2265"/>
      <c r="H2265"/>
      <c r="I2265"/>
      <c r="J2265"/>
      <c r="K2265"/>
      <c r="L2265"/>
    </row>
    <row r="2266" spans="1:12" ht="16" x14ac:dyDescent="0.2">
      <c r="A2266"/>
      <c r="B2266"/>
      <c r="C2266"/>
      <c r="D2266"/>
      <c r="E2266"/>
      <c r="F2266"/>
      <c r="G2266"/>
      <c r="H2266"/>
      <c r="I2266"/>
      <c r="J2266"/>
      <c r="K2266"/>
      <c r="L2266"/>
    </row>
    <row r="2267" spans="1:12" ht="16" x14ac:dyDescent="0.2">
      <c r="A2267"/>
      <c r="B2267"/>
      <c r="C2267"/>
      <c r="D2267"/>
      <c r="E2267"/>
      <c r="F2267"/>
      <c r="G2267"/>
      <c r="H2267"/>
      <c r="I2267"/>
      <c r="J2267"/>
      <c r="K2267"/>
      <c r="L2267"/>
    </row>
    <row r="2268" spans="1:12" ht="16" x14ac:dyDescent="0.2">
      <c r="A2268"/>
      <c r="B2268"/>
      <c r="C2268"/>
      <c r="D2268"/>
      <c r="E2268"/>
      <c r="F2268"/>
      <c r="G2268"/>
      <c r="H2268"/>
      <c r="I2268"/>
      <c r="J2268"/>
      <c r="K2268"/>
      <c r="L2268"/>
    </row>
    <row r="2269" spans="1:12" ht="16" x14ac:dyDescent="0.2">
      <c r="A2269"/>
      <c r="B2269"/>
      <c r="C2269"/>
      <c r="D2269"/>
      <c r="E2269"/>
      <c r="F2269"/>
      <c r="G2269"/>
      <c r="H2269"/>
      <c r="I2269"/>
      <c r="J2269"/>
      <c r="K2269"/>
      <c r="L2269"/>
    </row>
    <row r="2270" spans="1:12" ht="16" x14ac:dyDescent="0.2">
      <c r="A2270"/>
      <c r="B2270"/>
      <c r="C2270"/>
      <c r="D2270"/>
      <c r="E2270"/>
      <c r="F2270"/>
      <c r="G2270"/>
      <c r="H2270"/>
      <c r="I2270"/>
      <c r="J2270"/>
      <c r="K2270"/>
      <c r="L2270"/>
    </row>
    <row r="2271" spans="1:12" ht="16" x14ac:dyDescent="0.2">
      <c r="A2271"/>
      <c r="B2271"/>
      <c r="C2271"/>
      <c r="D2271"/>
      <c r="E2271"/>
      <c r="F2271"/>
      <c r="G2271"/>
      <c r="H2271"/>
      <c r="I2271"/>
      <c r="J2271"/>
      <c r="K2271"/>
      <c r="L2271"/>
    </row>
    <row r="2272" spans="1:12" ht="16" x14ac:dyDescent="0.2">
      <c r="A2272"/>
      <c r="B2272"/>
      <c r="C2272"/>
      <c r="D2272"/>
      <c r="E2272"/>
      <c r="F2272"/>
      <c r="G2272"/>
      <c r="H2272"/>
      <c r="I2272"/>
      <c r="J2272"/>
      <c r="K2272"/>
      <c r="L2272"/>
    </row>
    <row r="2273" spans="1:12" ht="16" x14ac:dyDescent="0.2">
      <c r="A2273"/>
      <c r="B2273"/>
      <c r="C2273"/>
      <c r="D2273"/>
      <c r="E2273"/>
      <c r="F2273"/>
      <c r="G2273"/>
      <c r="H2273"/>
      <c r="I2273"/>
      <c r="J2273"/>
      <c r="K2273"/>
      <c r="L2273"/>
    </row>
    <row r="2274" spans="1:12" ht="16" x14ac:dyDescent="0.2">
      <c r="A2274"/>
      <c r="B2274"/>
      <c r="C2274"/>
      <c r="D2274"/>
      <c r="E2274"/>
      <c r="F2274"/>
      <c r="G2274"/>
      <c r="H2274"/>
      <c r="I2274"/>
      <c r="J2274"/>
      <c r="K2274"/>
      <c r="L2274"/>
    </row>
    <row r="2275" spans="1:12" ht="16" x14ac:dyDescent="0.2">
      <c r="A2275"/>
      <c r="B2275"/>
      <c r="C2275"/>
      <c r="D2275"/>
      <c r="E2275"/>
      <c r="F2275"/>
      <c r="G2275"/>
      <c r="H2275"/>
      <c r="I2275"/>
      <c r="J2275"/>
      <c r="K2275"/>
      <c r="L2275"/>
    </row>
    <row r="2276" spans="1:12" ht="16" x14ac:dyDescent="0.2">
      <c r="A2276"/>
      <c r="B2276"/>
      <c r="C2276"/>
      <c r="D2276"/>
      <c r="E2276"/>
      <c r="F2276"/>
      <c r="G2276"/>
      <c r="H2276"/>
      <c r="I2276"/>
      <c r="J2276"/>
      <c r="K2276"/>
      <c r="L2276"/>
    </row>
    <row r="2277" spans="1:12" ht="16" x14ac:dyDescent="0.2">
      <c r="A2277"/>
      <c r="B2277"/>
      <c r="C2277"/>
      <c r="D2277"/>
      <c r="E2277"/>
      <c r="F2277"/>
      <c r="G2277"/>
      <c r="H2277"/>
      <c r="I2277"/>
      <c r="J2277"/>
      <c r="K2277"/>
      <c r="L2277"/>
    </row>
    <row r="2278" spans="1:12" ht="16" x14ac:dyDescent="0.2">
      <c r="A2278"/>
      <c r="B2278"/>
      <c r="C2278"/>
      <c r="D2278"/>
      <c r="E2278"/>
      <c r="F2278"/>
      <c r="G2278"/>
      <c r="H2278"/>
      <c r="I2278"/>
      <c r="J2278"/>
      <c r="K2278"/>
      <c r="L2278"/>
    </row>
    <row r="2279" spans="1:12" ht="16" x14ac:dyDescent="0.2">
      <c r="A2279"/>
      <c r="B2279"/>
      <c r="C2279"/>
      <c r="D2279"/>
      <c r="E2279"/>
      <c r="F2279"/>
      <c r="G2279"/>
      <c r="H2279"/>
      <c r="I2279"/>
      <c r="J2279"/>
      <c r="K2279"/>
      <c r="L2279"/>
    </row>
    <row r="2280" spans="1:12" ht="16" x14ac:dyDescent="0.2">
      <c r="A2280"/>
      <c r="B2280"/>
      <c r="C2280"/>
      <c r="D2280"/>
      <c r="E2280"/>
      <c r="F2280"/>
      <c r="G2280"/>
      <c r="H2280"/>
      <c r="I2280"/>
      <c r="J2280"/>
      <c r="K2280"/>
      <c r="L2280"/>
    </row>
    <row r="2281" spans="1:12" ht="16" x14ac:dyDescent="0.2">
      <c r="A2281"/>
      <c r="B2281"/>
      <c r="C2281"/>
      <c r="D2281"/>
      <c r="E2281"/>
      <c r="F2281"/>
      <c r="G2281"/>
      <c r="H2281"/>
      <c r="I2281"/>
      <c r="J2281"/>
      <c r="K2281"/>
      <c r="L2281"/>
    </row>
    <row r="2282" spans="1:12" ht="16" x14ac:dyDescent="0.2">
      <c r="A2282"/>
      <c r="B2282"/>
      <c r="C2282"/>
      <c r="D2282"/>
      <c r="E2282"/>
      <c r="F2282"/>
      <c r="G2282"/>
      <c r="H2282"/>
      <c r="I2282"/>
      <c r="J2282"/>
      <c r="K2282"/>
      <c r="L2282"/>
    </row>
    <row r="2283" spans="1:12" ht="16" x14ac:dyDescent="0.2">
      <c r="A2283"/>
      <c r="B2283"/>
      <c r="C2283"/>
      <c r="D2283"/>
      <c r="E2283"/>
      <c r="F2283"/>
      <c r="G2283"/>
      <c r="H2283"/>
      <c r="I2283"/>
      <c r="J2283"/>
      <c r="K2283"/>
      <c r="L2283"/>
    </row>
    <row r="2284" spans="1:12" ht="16" x14ac:dyDescent="0.2">
      <c r="A2284"/>
      <c r="B2284"/>
      <c r="C2284"/>
      <c r="D2284"/>
      <c r="E2284"/>
      <c r="F2284"/>
      <c r="G2284"/>
      <c r="H2284"/>
      <c r="I2284"/>
      <c r="J2284"/>
      <c r="K2284"/>
      <c r="L2284"/>
    </row>
    <row r="2285" spans="1:12" ht="16" x14ac:dyDescent="0.2">
      <c r="A2285"/>
      <c r="B2285"/>
      <c r="C2285"/>
      <c r="D2285"/>
      <c r="E2285"/>
      <c r="F2285"/>
      <c r="G2285"/>
      <c r="H2285"/>
      <c r="I2285"/>
      <c r="J2285"/>
      <c r="K2285"/>
      <c r="L2285"/>
    </row>
    <row r="2286" spans="1:12" ht="16" x14ac:dyDescent="0.2">
      <c r="A2286"/>
      <c r="B2286"/>
      <c r="C2286"/>
      <c r="D2286"/>
      <c r="E2286"/>
      <c r="F2286"/>
      <c r="G2286"/>
      <c r="H2286"/>
      <c r="I2286"/>
      <c r="J2286"/>
      <c r="K2286"/>
      <c r="L2286"/>
    </row>
    <row r="2287" spans="1:12" ht="16" x14ac:dyDescent="0.2">
      <c r="A2287"/>
      <c r="B2287"/>
      <c r="C2287"/>
      <c r="D2287"/>
      <c r="E2287"/>
      <c r="F2287"/>
      <c r="G2287"/>
      <c r="H2287"/>
      <c r="I2287"/>
      <c r="J2287"/>
      <c r="K2287"/>
      <c r="L2287"/>
    </row>
    <row r="2288" spans="1:12" ht="16" x14ac:dyDescent="0.2">
      <c r="A2288"/>
      <c r="B2288"/>
      <c r="C2288"/>
      <c r="D2288"/>
      <c r="E2288"/>
      <c r="F2288"/>
      <c r="G2288"/>
      <c r="H2288"/>
      <c r="I2288"/>
      <c r="J2288"/>
      <c r="K2288"/>
      <c r="L2288"/>
    </row>
    <row r="2289" spans="1:12" ht="16" x14ac:dyDescent="0.2">
      <c r="A2289"/>
      <c r="B2289"/>
      <c r="C2289"/>
      <c r="D2289"/>
      <c r="E2289"/>
      <c r="F2289"/>
      <c r="G2289"/>
      <c r="H2289"/>
      <c r="I2289"/>
      <c r="J2289"/>
      <c r="K2289"/>
      <c r="L2289"/>
    </row>
    <row r="2290" spans="1:12" ht="16" x14ac:dyDescent="0.2">
      <c r="A2290"/>
      <c r="B2290"/>
      <c r="C2290"/>
      <c r="D2290"/>
      <c r="E2290"/>
      <c r="F2290"/>
      <c r="G2290"/>
      <c r="H2290"/>
      <c r="I2290"/>
      <c r="J2290"/>
      <c r="K2290"/>
      <c r="L2290"/>
    </row>
    <row r="2291" spans="1:12" ht="16" x14ac:dyDescent="0.2">
      <c r="A2291"/>
      <c r="B2291"/>
      <c r="C2291"/>
      <c r="D2291"/>
      <c r="E2291"/>
      <c r="F2291"/>
      <c r="G2291"/>
      <c r="H2291"/>
      <c r="I2291"/>
      <c r="J2291"/>
      <c r="K2291"/>
      <c r="L2291"/>
    </row>
    <row r="2292" spans="1:12" ht="16" x14ac:dyDescent="0.2">
      <c r="A2292"/>
      <c r="B2292"/>
      <c r="C2292"/>
      <c r="D2292"/>
      <c r="E2292"/>
      <c r="F2292"/>
      <c r="G2292"/>
      <c r="H2292"/>
      <c r="I2292"/>
      <c r="J2292"/>
      <c r="K2292"/>
      <c r="L2292"/>
    </row>
    <row r="2293" spans="1:12" ht="16" x14ac:dyDescent="0.2">
      <c r="A2293"/>
      <c r="B2293"/>
      <c r="C2293"/>
      <c r="D2293"/>
      <c r="E2293"/>
      <c r="F2293"/>
      <c r="G2293"/>
      <c r="H2293"/>
      <c r="I2293"/>
      <c r="J2293"/>
      <c r="K2293"/>
      <c r="L2293"/>
    </row>
    <row r="2294" spans="1:12" ht="16" x14ac:dyDescent="0.2">
      <c r="A2294"/>
      <c r="B2294"/>
      <c r="C2294"/>
      <c r="D2294"/>
      <c r="E2294"/>
      <c r="F2294"/>
      <c r="G2294"/>
      <c r="H2294"/>
      <c r="I2294"/>
      <c r="J2294"/>
      <c r="K2294"/>
      <c r="L2294"/>
    </row>
    <row r="2295" spans="1:12" ht="16" x14ac:dyDescent="0.2">
      <c r="A2295"/>
      <c r="B2295"/>
      <c r="C2295"/>
      <c r="D2295"/>
      <c r="E2295"/>
      <c r="F2295"/>
      <c r="G2295"/>
      <c r="H2295"/>
      <c r="I2295"/>
      <c r="J2295"/>
      <c r="K2295"/>
      <c r="L2295"/>
    </row>
    <row r="2296" spans="1:12" ht="16" x14ac:dyDescent="0.2">
      <c r="A2296"/>
      <c r="B2296"/>
      <c r="C2296"/>
      <c r="D2296"/>
      <c r="E2296"/>
      <c r="F2296"/>
      <c r="G2296"/>
      <c r="H2296"/>
      <c r="I2296"/>
      <c r="J2296"/>
      <c r="K2296"/>
      <c r="L2296"/>
    </row>
    <row r="2297" spans="1:12" ht="16" x14ac:dyDescent="0.2">
      <c r="A2297"/>
      <c r="B2297"/>
      <c r="C2297"/>
      <c r="D2297"/>
      <c r="E2297"/>
      <c r="F2297"/>
      <c r="G2297"/>
      <c r="H2297"/>
      <c r="I2297"/>
      <c r="J2297"/>
      <c r="K2297"/>
      <c r="L2297"/>
    </row>
    <row r="2298" spans="1:12" ht="16" x14ac:dyDescent="0.2">
      <c r="A2298"/>
      <c r="B2298"/>
      <c r="C2298"/>
      <c r="D2298"/>
      <c r="E2298"/>
      <c r="F2298"/>
      <c r="G2298"/>
      <c r="H2298"/>
      <c r="I2298"/>
      <c r="J2298"/>
      <c r="K2298"/>
      <c r="L2298"/>
    </row>
    <row r="2299" spans="1:12" ht="16" x14ac:dyDescent="0.2">
      <c r="A2299"/>
      <c r="B2299"/>
      <c r="C2299"/>
      <c r="D2299"/>
      <c r="E2299"/>
      <c r="F2299"/>
      <c r="G2299"/>
      <c r="H2299"/>
      <c r="I2299"/>
      <c r="J2299"/>
      <c r="K2299"/>
      <c r="L2299"/>
    </row>
    <row r="2300" spans="1:12" ht="16" x14ac:dyDescent="0.2">
      <c r="A2300"/>
      <c r="B2300"/>
      <c r="C2300"/>
      <c r="D2300"/>
      <c r="E2300"/>
      <c r="F2300"/>
      <c r="G2300"/>
      <c r="H2300"/>
      <c r="I2300"/>
      <c r="J2300"/>
      <c r="K2300"/>
      <c r="L2300"/>
    </row>
    <row r="2301" spans="1:12" ht="16" x14ac:dyDescent="0.2">
      <c r="A2301"/>
      <c r="B2301"/>
      <c r="C2301"/>
      <c r="D2301"/>
      <c r="E2301"/>
      <c r="F2301"/>
      <c r="G2301"/>
      <c r="H2301"/>
      <c r="I2301"/>
      <c r="J2301"/>
      <c r="K2301"/>
      <c r="L2301"/>
    </row>
    <row r="2302" spans="1:12" ht="16" x14ac:dyDescent="0.2">
      <c r="A2302"/>
      <c r="B2302"/>
      <c r="C2302"/>
      <c r="D2302"/>
      <c r="E2302"/>
      <c r="F2302"/>
      <c r="G2302"/>
      <c r="H2302"/>
      <c r="I2302"/>
      <c r="J2302"/>
      <c r="K2302"/>
      <c r="L2302"/>
    </row>
    <row r="2303" spans="1:12" ht="16" x14ac:dyDescent="0.2">
      <c r="A2303"/>
      <c r="B2303"/>
      <c r="C2303"/>
      <c r="D2303"/>
      <c r="E2303"/>
      <c r="F2303"/>
      <c r="G2303"/>
      <c r="H2303"/>
      <c r="I2303"/>
      <c r="J2303"/>
      <c r="K2303"/>
      <c r="L2303"/>
    </row>
    <row r="2304" spans="1:12" ht="16" x14ac:dyDescent="0.2">
      <c r="A2304"/>
      <c r="B2304"/>
      <c r="C2304"/>
      <c r="D2304"/>
      <c r="E2304"/>
      <c r="F2304"/>
      <c r="G2304"/>
      <c r="H2304"/>
      <c r="I2304"/>
      <c r="J2304"/>
      <c r="K2304"/>
      <c r="L2304"/>
    </row>
    <row r="2305" spans="1:12" ht="16" x14ac:dyDescent="0.2">
      <c r="A2305"/>
      <c r="B2305"/>
      <c r="C2305"/>
      <c r="D2305"/>
      <c r="E2305"/>
      <c r="F2305"/>
      <c r="G2305"/>
      <c r="H2305"/>
      <c r="I2305"/>
      <c r="J2305"/>
      <c r="K2305"/>
      <c r="L2305"/>
    </row>
    <row r="2306" spans="1:12" ht="16" x14ac:dyDescent="0.2">
      <c r="A2306"/>
      <c r="B2306"/>
      <c r="C2306"/>
      <c r="D2306"/>
      <c r="E2306"/>
      <c r="F2306"/>
      <c r="G2306"/>
      <c r="H2306"/>
      <c r="I2306"/>
      <c r="J2306"/>
      <c r="K2306"/>
      <c r="L2306"/>
    </row>
    <row r="2307" spans="1:12" ht="16" x14ac:dyDescent="0.2">
      <c r="A2307"/>
      <c r="B2307"/>
      <c r="C2307"/>
      <c r="D2307"/>
      <c r="E2307"/>
      <c r="F2307"/>
      <c r="G2307"/>
      <c r="H2307"/>
      <c r="I2307"/>
      <c r="J2307"/>
      <c r="K2307"/>
      <c r="L2307"/>
    </row>
    <row r="2308" spans="1:12" ht="16" x14ac:dyDescent="0.2">
      <c r="A2308"/>
      <c r="B2308"/>
      <c r="C2308"/>
      <c r="D2308"/>
      <c r="E2308"/>
      <c r="F2308"/>
      <c r="G2308"/>
      <c r="H2308"/>
      <c r="I2308"/>
      <c r="J2308"/>
      <c r="K2308"/>
      <c r="L2308"/>
    </row>
    <row r="2309" spans="1:12" ht="16" x14ac:dyDescent="0.2">
      <c r="A2309"/>
      <c r="B2309"/>
      <c r="C2309"/>
      <c r="D2309"/>
      <c r="E2309"/>
      <c r="F2309"/>
      <c r="G2309"/>
      <c r="H2309"/>
      <c r="I2309"/>
      <c r="J2309"/>
      <c r="K2309"/>
      <c r="L2309"/>
    </row>
    <row r="2310" spans="1:12" ht="16" x14ac:dyDescent="0.2">
      <c r="A2310"/>
      <c r="B2310"/>
      <c r="C2310"/>
      <c r="D2310"/>
      <c r="E2310"/>
      <c r="F2310"/>
      <c r="G2310"/>
      <c r="H2310"/>
      <c r="I2310"/>
      <c r="J2310"/>
      <c r="K2310"/>
      <c r="L2310"/>
    </row>
    <row r="2311" spans="1:12" ht="16" x14ac:dyDescent="0.2">
      <c r="A2311"/>
      <c r="B2311"/>
      <c r="C2311"/>
      <c r="D2311"/>
      <c r="E2311"/>
      <c r="F2311"/>
      <c r="G2311"/>
      <c r="H2311"/>
      <c r="I2311"/>
      <c r="J2311"/>
      <c r="K2311"/>
      <c r="L2311"/>
    </row>
    <row r="2312" spans="1:12" ht="16" x14ac:dyDescent="0.2">
      <c r="A2312"/>
      <c r="B2312"/>
      <c r="C2312"/>
      <c r="D2312"/>
      <c r="E2312"/>
      <c r="F2312"/>
      <c r="G2312"/>
      <c r="H2312"/>
      <c r="I2312"/>
      <c r="J2312"/>
      <c r="K2312"/>
      <c r="L2312"/>
    </row>
    <row r="2313" spans="1:12" ht="16" x14ac:dyDescent="0.2">
      <c r="A2313"/>
      <c r="B2313"/>
      <c r="C2313"/>
      <c r="D2313"/>
      <c r="E2313"/>
      <c r="F2313"/>
      <c r="G2313"/>
      <c r="H2313"/>
      <c r="I2313"/>
      <c r="J2313"/>
      <c r="K2313"/>
      <c r="L2313"/>
    </row>
    <row r="2314" spans="1:12" ht="16" x14ac:dyDescent="0.2">
      <c r="A2314"/>
      <c r="B2314"/>
      <c r="C2314"/>
      <c r="D2314"/>
      <c r="E2314"/>
      <c r="F2314"/>
      <c r="G2314"/>
      <c r="H2314"/>
      <c r="I2314"/>
      <c r="J2314"/>
      <c r="K2314"/>
      <c r="L2314"/>
    </row>
    <row r="2315" spans="1:12" ht="16" x14ac:dyDescent="0.2">
      <c r="A2315"/>
      <c r="B2315"/>
      <c r="C2315"/>
      <c r="D2315"/>
      <c r="E2315"/>
      <c r="F2315"/>
      <c r="G2315"/>
      <c r="H2315"/>
      <c r="I2315"/>
      <c r="J2315"/>
      <c r="K2315"/>
      <c r="L2315"/>
    </row>
    <row r="2316" spans="1:12" ht="16" x14ac:dyDescent="0.2">
      <c r="A2316"/>
      <c r="B2316"/>
      <c r="C2316"/>
      <c r="D2316"/>
      <c r="E2316"/>
      <c r="F2316"/>
      <c r="G2316"/>
      <c r="H2316"/>
      <c r="I2316"/>
      <c r="J2316"/>
      <c r="K2316"/>
      <c r="L2316"/>
    </row>
    <row r="2317" spans="1:12" ht="16" x14ac:dyDescent="0.2">
      <c r="A2317"/>
      <c r="B2317"/>
      <c r="C2317"/>
      <c r="D2317"/>
      <c r="E2317"/>
      <c r="F2317"/>
      <c r="G2317"/>
      <c r="H2317"/>
      <c r="I2317"/>
      <c r="J2317"/>
      <c r="K2317"/>
      <c r="L2317"/>
    </row>
    <row r="2318" spans="1:12" ht="16" x14ac:dyDescent="0.2">
      <c r="A2318"/>
      <c r="B2318"/>
      <c r="C2318"/>
      <c r="D2318"/>
      <c r="E2318"/>
      <c r="F2318"/>
      <c r="G2318"/>
      <c r="H2318"/>
      <c r="I2318"/>
      <c r="J2318"/>
      <c r="K2318"/>
      <c r="L2318"/>
    </row>
    <row r="2319" spans="1:12" ht="16" x14ac:dyDescent="0.2">
      <c r="A2319"/>
      <c r="B2319"/>
      <c r="C2319"/>
      <c r="D2319"/>
      <c r="E2319"/>
      <c r="F2319"/>
      <c r="G2319"/>
      <c r="H2319"/>
      <c r="I2319"/>
      <c r="J2319"/>
      <c r="K2319"/>
      <c r="L2319"/>
    </row>
    <row r="2320" spans="1:12" ht="16" x14ac:dyDescent="0.2">
      <c r="A2320"/>
      <c r="B2320"/>
      <c r="C2320"/>
      <c r="D2320"/>
      <c r="E2320"/>
      <c r="F2320"/>
      <c r="G2320"/>
      <c r="H2320"/>
      <c r="I2320"/>
      <c r="J2320"/>
      <c r="K2320"/>
      <c r="L2320"/>
    </row>
    <row r="2321" spans="1:12" ht="16" x14ac:dyDescent="0.2">
      <c r="A2321"/>
      <c r="B2321"/>
      <c r="C2321"/>
      <c r="D2321"/>
      <c r="E2321"/>
      <c r="F2321"/>
      <c r="G2321"/>
      <c r="H2321"/>
      <c r="I2321"/>
      <c r="J2321"/>
      <c r="K2321"/>
      <c r="L2321"/>
    </row>
    <row r="2322" spans="1:12" ht="16" x14ac:dyDescent="0.2">
      <c r="A2322"/>
      <c r="B2322"/>
      <c r="C2322"/>
      <c r="D2322"/>
      <c r="E2322"/>
      <c r="F2322"/>
      <c r="G2322"/>
      <c r="H2322"/>
      <c r="I2322"/>
      <c r="J2322"/>
      <c r="K2322"/>
      <c r="L2322"/>
    </row>
    <row r="2323" spans="1:12" ht="16" x14ac:dyDescent="0.2">
      <c r="A2323"/>
      <c r="B2323"/>
      <c r="C2323"/>
      <c r="D2323"/>
      <c r="E2323"/>
      <c r="F2323"/>
      <c r="G2323"/>
      <c r="H2323"/>
      <c r="I2323"/>
      <c r="J2323"/>
      <c r="K2323"/>
      <c r="L2323"/>
    </row>
    <row r="2324" spans="1:12" ht="16" x14ac:dyDescent="0.2">
      <c r="A2324"/>
      <c r="B2324"/>
      <c r="C2324"/>
      <c r="D2324"/>
      <c r="E2324"/>
      <c r="F2324"/>
      <c r="G2324"/>
      <c r="H2324"/>
      <c r="I2324"/>
      <c r="J2324"/>
      <c r="K2324"/>
      <c r="L2324"/>
    </row>
    <row r="2325" spans="1:12" ht="16" x14ac:dyDescent="0.2">
      <c r="A2325"/>
      <c r="B2325"/>
      <c r="C2325"/>
      <c r="D2325"/>
      <c r="E2325"/>
      <c r="F2325"/>
      <c r="G2325"/>
      <c r="H2325"/>
      <c r="I2325"/>
      <c r="J2325"/>
      <c r="K2325"/>
      <c r="L2325"/>
    </row>
    <row r="2326" spans="1:12" ht="16" x14ac:dyDescent="0.2">
      <c r="A2326"/>
      <c r="B2326"/>
      <c r="C2326"/>
      <c r="D2326"/>
      <c r="E2326"/>
      <c r="F2326"/>
      <c r="G2326"/>
      <c r="H2326"/>
      <c r="I2326"/>
      <c r="J2326"/>
      <c r="K2326"/>
      <c r="L2326"/>
    </row>
    <row r="2327" spans="1:12" ht="16" x14ac:dyDescent="0.2">
      <c r="A2327"/>
      <c r="B2327"/>
      <c r="C2327"/>
      <c r="D2327"/>
      <c r="E2327"/>
      <c r="F2327"/>
      <c r="G2327"/>
      <c r="H2327"/>
      <c r="I2327"/>
      <c r="J2327"/>
      <c r="K2327"/>
      <c r="L2327"/>
    </row>
    <row r="2328" spans="1:12" ht="16" x14ac:dyDescent="0.2">
      <c r="A2328"/>
      <c r="B2328"/>
      <c r="C2328"/>
      <c r="D2328"/>
      <c r="E2328"/>
      <c r="F2328"/>
      <c r="G2328"/>
      <c r="H2328"/>
      <c r="I2328"/>
      <c r="J2328"/>
      <c r="K2328"/>
      <c r="L2328"/>
    </row>
    <row r="2329" spans="1:12" ht="16" x14ac:dyDescent="0.2">
      <c r="A2329"/>
      <c r="B2329"/>
      <c r="C2329"/>
      <c r="D2329"/>
      <c r="E2329"/>
      <c r="F2329"/>
      <c r="G2329"/>
      <c r="H2329"/>
      <c r="I2329"/>
      <c r="J2329"/>
      <c r="K2329"/>
      <c r="L2329"/>
    </row>
    <row r="2330" spans="1:12" ht="16" x14ac:dyDescent="0.2">
      <c r="A2330"/>
      <c r="B2330"/>
      <c r="C2330"/>
      <c r="D2330"/>
      <c r="E2330"/>
      <c r="F2330"/>
      <c r="G2330"/>
      <c r="H2330"/>
      <c r="I2330"/>
      <c r="J2330"/>
      <c r="K2330"/>
      <c r="L2330"/>
    </row>
    <row r="2331" spans="1:12" ht="16" x14ac:dyDescent="0.2">
      <c r="A2331"/>
      <c r="B2331"/>
      <c r="C2331"/>
      <c r="D2331"/>
      <c r="E2331"/>
      <c r="F2331"/>
      <c r="G2331"/>
      <c r="H2331"/>
      <c r="I2331"/>
      <c r="J2331"/>
      <c r="K2331"/>
      <c r="L2331"/>
    </row>
    <row r="2332" spans="1:12" ht="16" x14ac:dyDescent="0.2">
      <c r="A2332"/>
      <c r="B2332"/>
      <c r="C2332"/>
      <c r="D2332"/>
      <c r="E2332"/>
      <c r="F2332"/>
      <c r="G2332"/>
      <c r="H2332"/>
      <c r="I2332"/>
      <c r="J2332"/>
      <c r="K2332"/>
      <c r="L2332"/>
    </row>
    <row r="2333" spans="1:12" ht="16" x14ac:dyDescent="0.2">
      <c r="A2333"/>
      <c r="B2333"/>
      <c r="C2333"/>
      <c r="D2333"/>
      <c r="E2333"/>
      <c r="F2333"/>
      <c r="G2333"/>
      <c r="H2333"/>
      <c r="I2333"/>
      <c r="J2333"/>
      <c r="K2333"/>
      <c r="L2333"/>
    </row>
    <row r="2334" spans="1:12" ht="16" x14ac:dyDescent="0.2">
      <c r="A2334"/>
      <c r="B2334"/>
      <c r="C2334"/>
      <c r="D2334"/>
      <c r="E2334"/>
      <c r="F2334"/>
      <c r="G2334"/>
      <c r="H2334"/>
      <c r="I2334"/>
      <c r="J2334"/>
      <c r="K2334"/>
      <c r="L2334"/>
    </row>
    <row r="2335" spans="1:12" ht="16" x14ac:dyDescent="0.2">
      <c r="A2335"/>
      <c r="B2335"/>
      <c r="C2335"/>
      <c r="D2335"/>
      <c r="E2335"/>
      <c r="F2335"/>
      <c r="G2335"/>
      <c r="H2335"/>
      <c r="I2335"/>
      <c r="J2335"/>
      <c r="K2335"/>
      <c r="L2335"/>
    </row>
    <row r="2336" spans="1:12" ht="16" x14ac:dyDescent="0.2">
      <c r="A2336"/>
      <c r="B2336"/>
      <c r="C2336"/>
      <c r="D2336"/>
      <c r="E2336"/>
      <c r="F2336"/>
      <c r="G2336"/>
      <c r="H2336"/>
      <c r="I2336"/>
      <c r="J2336"/>
      <c r="K2336"/>
      <c r="L2336"/>
    </row>
    <row r="2337" spans="1:12" ht="16" x14ac:dyDescent="0.2">
      <c r="A2337"/>
      <c r="B2337"/>
      <c r="C2337"/>
      <c r="D2337"/>
      <c r="E2337"/>
      <c r="F2337"/>
      <c r="G2337"/>
      <c r="H2337"/>
      <c r="I2337"/>
      <c r="J2337"/>
      <c r="K2337"/>
      <c r="L2337"/>
    </row>
    <row r="2338" spans="1:12" ht="16" x14ac:dyDescent="0.2">
      <c r="A2338"/>
      <c r="B2338"/>
      <c r="C2338"/>
      <c r="D2338"/>
      <c r="E2338"/>
      <c r="F2338"/>
      <c r="G2338"/>
      <c r="H2338"/>
      <c r="I2338"/>
      <c r="J2338"/>
      <c r="K2338"/>
      <c r="L2338"/>
    </row>
    <row r="2339" spans="1:12" ht="16" x14ac:dyDescent="0.2">
      <c r="A2339"/>
      <c r="B2339"/>
      <c r="C2339"/>
      <c r="D2339"/>
      <c r="E2339"/>
      <c r="F2339"/>
      <c r="G2339"/>
      <c r="H2339"/>
      <c r="I2339"/>
      <c r="J2339"/>
      <c r="K2339"/>
      <c r="L2339"/>
    </row>
    <row r="2340" spans="1:12" ht="16" x14ac:dyDescent="0.2">
      <c r="A2340"/>
      <c r="B2340"/>
      <c r="C2340"/>
      <c r="D2340"/>
      <c r="E2340"/>
      <c r="F2340"/>
      <c r="G2340"/>
      <c r="H2340"/>
      <c r="I2340"/>
      <c r="J2340"/>
      <c r="K2340"/>
      <c r="L2340"/>
    </row>
    <row r="2341" spans="1:12" ht="16" x14ac:dyDescent="0.2">
      <c r="A2341"/>
      <c r="B2341"/>
      <c r="C2341"/>
      <c r="D2341"/>
      <c r="E2341"/>
      <c r="F2341"/>
      <c r="G2341"/>
      <c r="H2341"/>
      <c r="I2341"/>
      <c r="J2341"/>
      <c r="K2341"/>
      <c r="L2341"/>
    </row>
    <row r="2342" spans="1:12" ht="16" x14ac:dyDescent="0.2">
      <c r="A2342"/>
      <c r="B2342"/>
      <c r="C2342"/>
      <c r="D2342"/>
      <c r="E2342"/>
      <c r="F2342"/>
      <c r="G2342"/>
      <c r="H2342"/>
      <c r="I2342"/>
      <c r="J2342"/>
      <c r="K2342"/>
      <c r="L2342"/>
    </row>
    <row r="2343" spans="1:12" ht="16" x14ac:dyDescent="0.2">
      <c r="A2343"/>
      <c r="B2343"/>
      <c r="C2343"/>
      <c r="D2343"/>
      <c r="E2343"/>
      <c r="F2343"/>
      <c r="G2343"/>
      <c r="H2343"/>
      <c r="I2343"/>
      <c r="J2343"/>
      <c r="K2343"/>
      <c r="L2343"/>
    </row>
    <row r="2344" spans="1:12" ht="16" x14ac:dyDescent="0.2">
      <c r="A2344"/>
      <c r="B2344"/>
      <c r="C2344"/>
      <c r="D2344"/>
      <c r="E2344"/>
      <c r="F2344"/>
      <c r="G2344"/>
      <c r="H2344"/>
      <c r="I2344"/>
      <c r="J2344"/>
      <c r="K2344"/>
      <c r="L2344"/>
    </row>
    <row r="2345" spans="1:12" ht="16" x14ac:dyDescent="0.2">
      <c r="A2345"/>
      <c r="B2345"/>
      <c r="C2345"/>
      <c r="D2345"/>
      <c r="E2345"/>
      <c r="F2345"/>
      <c r="G2345"/>
      <c r="H2345"/>
      <c r="I2345"/>
      <c r="J2345"/>
      <c r="K2345"/>
      <c r="L2345"/>
    </row>
    <row r="2346" spans="1:12" ht="16" x14ac:dyDescent="0.2">
      <c r="A2346"/>
      <c r="B2346"/>
      <c r="C2346"/>
      <c r="D2346"/>
      <c r="E2346"/>
      <c r="F2346"/>
      <c r="G2346"/>
      <c r="H2346"/>
      <c r="I2346"/>
      <c r="J2346"/>
      <c r="K2346"/>
      <c r="L2346"/>
    </row>
    <row r="2347" spans="1:12" ht="16" x14ac:dyDescent="0.2">
      <c r="A2347"/>
      <c r="B2347"/>
      <c r="C2347"/>
      <c r="D2347"/>
      <c r="E2347"/>
      <c r="F2347"/>
      <c r="G2347"/>
      <c r="H2347"/>
      <c r="I2347"/>
      <c r="J2347"/>
      <c r="K2347"/>
      <c r="L2347"/>
    </row>
    <row r="2348" spans="1:12" ht="16" x14ac:dyDescent="0.2">
      <c r="A2348"/>
      <c r="B2348"/>
      <c r="C2348"/>
      <c r="D2348"/>
      <c r="E2348"/>
      <c r="F2348"/>
      <c r="G2348"/>
      <c r="H2348"/>
      <c r="I2348"/>
      <c r="J2348"/>
      <c r="K2348"/>
      <c r="L2348"/>
    </row>
    <row r="2349" spans="1:12" ht="16" x14ac:dyDescent="0.2">
      <c r="A2349"/>
      <c r="B2349"/>
      <c r="C2349"/>
      <c r="D2349"/>
      <c r="E2349"/>
      <c r="F2349"/>
      <c r="G2349"/>
      <c r="H2349"/>
      <c r="I2349"/>
      <c r="J2349"/>
      <c r="K2349"/>
      <c r="L2349"/>
    </row>
    <row r="2350" spans="1:12" ht="16" x14ac:dyDescent="0.2">
      <c r="A2350"/>
      <c r="B2350"/>
      <c r="C2350"/>
      <c r="D2350"/>
      <c r="E2350"/>
      <c r="F2350"/>
      <c r="G2350"/>
      <c r="H2350"/>
      <c r="I2350"/>
      <c r="J2350"/>
      <c r="K2350"/>
      <c r="L2350"/>
    </row>
    <row r="2351" spans="1:12" ht="16" x14ac:dyDescent="0.2">
      <c r="A2351"/>
      <c r="B2351"/>
      <c r="C2351"/>
      <c r="D2351"/>
      <c r="E2351"/>
      <c r="F2351"/>
      <c r="G2351"/>
      <c r="H2351"/>
      <c r="I2351"/>
      <c r="J2351"/>
      <c r="K2351"/>
      <c r="L2351"/>
    </row>
    <row r="2352" spans="1:12" ht="16" x14ac:dyDescent="0.2">
      <c r="A2352"/>
      <c r="B2352"/>
      <c r="C2352"/>
      <c r="D2352"/>
      <c r="E2352"/>
      <c r="F2352"/>
      <c r="G2352"/>
      <c r="H2352"/>
      <c r="I2352"/>
      <c r="J2352"/>
      <c r="K2352"/>
      <c r="L2352"/>
    </row>
    <row r="2353" spans="1:12" ht="16" x14ac:dyDescent="0.2">
      <c r="A2353"/>
      <c r="B2353"/>
      <c r="C2353"/>
      <c r="D2353"/>
      <c r="E2353"/>
      <c r="F2353"/>
      <c r="G2353"/>
      <c r="H2353"/>
      <c r="I2353"/>
      <c r="J2353"/>
      <c r="K2353"/>
      <c r="L2353"/>
    </row>
    <row r="2354" spans="1:12" ht="16" x14ac:dyDescent="0.2">
      <c r="A2354"/>
      <c r="B2354"/>
      <c r="C2354"/>
      <c r="D2354"/>
      <c r="E2354"/>
      <c r="F2354"/>
      <c r="G2354"/>
      <c r="H2354"/>
      <c r="I2354"/>
      <c r="J2354"/>
      <c r="K2354"/>
      <c r="L2354"/>
    </row>
    <row r="2355" spans="1:12" ht="16" x14ac:dyDescent="0.2">
      <c r="A2355"/>
      <c r="B2355"/>
      <c r="C2355"/>
      <c r="D2355"/>
      <c r="E2355"/>
      <c r="F2355"/>
      <c r="G2355"/>
      <c r="H2355"/>
      <c r="I2355"/>
      <c r="J2355"/>
      <c r="K2355"/>
      <c r="L2355"/>
    </row>
    <row r="2356" spans="1:12" ht="16" x14ac:dyDescent="0.2">
      <c r="A2356"/>
      <c r="B2356"/>
      <c r="C2356"/>
      <c r="D2356"/>
      <c r="E2356"/>
      <c r="F2356"/>
      <c r="G2356"/>
      <c r="H2356"/>
      <c r="I2356"/>
      <c r="J2356"/>
      <c r="K2356"/>
      <c r="L2356"/>
    </row>
    <row r="2357" spans="1:12" ht="16" x14ac:dyDescent="0.2">
      <c r="A2357"/>
      <c r="B2357"/>
      <c r="C2357"/>
      <c r="D2357"/>
      <c r="E2357"/>
      <c r="F2357"/>
      <c r="G2357"/>
      <c r="H2357"/>
      <c r="I2357"/>
      <c r="J2357"/>
      <c r="K2357"/>
      <c r="L2357"/>
    </row>
    <row r="2358" spans="1:12" ht="16" x14ac:dyDescent="0.2">
      <c r="A2358"/>
      <c r="B2358"/>
      <c r="C2358"/>
      <c r="D2358"/>
      <c r="E2358"/>
      <c r="F2358"/>
      <c r="G2358"/>
      <c r="H2358"/>
      <c r="I2358"/>
      <c r="J2358"/>
      <c r="K2358"/>
      <c r="L2358"/>
    </row>
    <row r="2359" spans="1:12" ht="16" x14ac:dyDescent="0.2">
      <c r="A2359"/>
      <c r="B2359"/>
      <c r="C2359"/>
      <c r="D2359"/>
      <c r="E2359"/>
      <c r="F2359"/>
      <c r="G2359"/>
      <c r="H2359"/>
      <c r="I2359"/>
      <c r="J2359"/>
      <c r="K2359"/>
      <c r="L2359"/>
    </row>
    <row r="2360" spans="1:12" ht="16" x14ac:dyDescent="0.2">
      <c r="A2360"/>
      <c r="B2360"/>
      <c r="C2360"/>
      <c r="D2360"/>
      <c r="E2360"/>
      <c r="F2360"/>
      <c r="G2360"/>
      <c r="H2360"/>
      <c r="I2360"/>
      <c r="J2360"/>
      <c r="K2360"/>
      <c r="L2360"/>
    </row>
    <row r="2361" spans="1:12" ht="16" x14ac:dyDescent="0.2">
      <c r="A2361"/>
      <c r="B2361"/>
      <c r="C2361"/>
      <c r="D2361"/>
      <c r="E2361"/>
      <c r="F2361"/>
      <c r="G2361"/>
      <c r="H2361"/>
      <c r="I2361"/>
      <c r="J2361"/>
      <c r="K2361"/>
      <c r="L2361"/>
    </row>
    <row r="2362" spans="1:12" ht="16" x14ac:dyDescent="0.2">
      <c r="A2362"/>
      <c r="B2362"/>
      <c r="C2362"/>
      <c r="D2362"/>
      <c r="E2362"/>
      <c r="F2362"/>
      <c r="G2362"/>
      <c r="H2362"/>
      <c r="I2362"/>
      <c r="J2362"/>
      <c r="K2362"/>
      <c r="L2362"/>
    </row>
    <row r="2363" spans="1:12" ht="16" x14ac:dyDescent="0.2">
      <c r="A2363"/>
      <c r="B2363"/>
      <c r="C2363"/>
      <c r="D2363"/>
      <c r="E2363"/>
      <c r="F2363"/>
      <c r="G2363"/>
      <c r="H2363"/>
      <c r="I2363"/>
      <c r="J2363"/>
      <c r="K2363"/>
      <c r="L2363"/>
    </row>
    <row r="2364" spans="1:12" ht="16" x14ac:dyDescent="0.2">
      <c r="A2364"/>
      <c r="B2364"/>
      <c r="C2364"/>
      <c r="D2364"/>
      <c r="E2364"/>
      <c r="F2364"/>
      <c r="G2364"/>
      <c r="H2364"/>
      <c r="I2364"/>
      <c r="J2364"/>
      <c r="K2364"/>
      <c r="L2364"/>
    </row>
    <row r="2365" spans="1:12" ht="16" x14ac:dyDescent="0.2">
      <c r="A2365"/>
      <c r="B2365"/>
      <c r="C2365"/>
      <c r="D2365"/>
      <c r="E2365"/>
      <c r="F2365"/>
      <c r="G2365"/>
      <c r="H2365"/>
      <c r="I2365"/>
      <c r="J2365"/>
      <c r="K2365"/>
      <c r="L2365"/>
    </row>
    <row r="2366" spans="1:12" ht="16" x14ac:dyDescent="0.2">
      <c r="A2366"/>
      <c r="B2366"/>
      <c r="C2366"/>
      <c r="D2366"/>
      <c r="E2366"/>
      <c r="F2366"/>
      <c r="G2366"/>
      <c r="H2366"/>
      <c r="I2366"/>
      <c r="J2366"/>
      <c r="K2366"/>
      <c r="L2366"/>
    </row>
    <row r="2367" spans="1:12" ht="16" x14ac:dyDescent="0.2">
      <c r="A2367"/>
      <c r="B2367"/>
      <c r="C2367"/>
      <c r="D2367"/>
      <c r="E2367"/>
      <c r="F2367"/>
      <c r="G2367"/>
      <c r="H2367"/>
      <c r="I2367"/>
      <c r="J2367"/>
      <c r="K2367"/>
      <c r="L2367"/>
    </row>
    <row r="2368" spans="1:12" ht="16" x14ac:dyDescent="0.2">
      <c r="A2368"/>
      <c r="B2368"/>
      <c r="C2368"/>
      <c r="D2368"/>
      <c r="E2368"/>
      <c r="F2368"/>
      <c r="G2368"/>
      <c r="H2368"/>
      <c r="I2368"/>
      <c r="J2368"/>
      <c r="K2368"/>
      <c r="L2368"/>
    </row>
    <row r="2369" spans="1:12" ht="16" x14ac:dyDescent="0.2">
      <c r="A2369"/>
      <c r="B2369"/>
      <c r="C2369"/>
      <c r="D2369"/>
      <c r="E2369"/>
      <c r="F2369"/>
      <c r="G2369"/>
      <c r="H2369"/>
      <c r="I2369"/>
      <c r="J2369"/>
      <c r="K2369"/>
      <c r="L2369"/>
    </row>
    <row r="2370" spans="1:12" ht="16" x14ac:dyDescent="0.2">
      <c r="A2370"/>
      <c r="B2370"/>
      <c r="C2370"/>
      <c r="D2370"/>
      <c r="E2370"/>
      <c r="F2370"/>
      <c r="G2370"/>
      <c r="H2370"/>
      <c r="I2370"/>
      <c r="J2370"/>
      <c r="K2370"/>
      <c r="L2370"/>
    </row>
    <row r="2371" spans="1:12" ht="16" x14ac:dyDescent="0.2">
      <c r="A2371"/>
      <c r="B2371"/>
      <c r="C2371"/>
      <c r="D2371"/>
      <c r="E2371"/>
      <c r="F2371"/>
      <c r="G2371"/>
      <c r="H2371"/>
      <c r="I2371"/>
      <c r="J2371"/>
      <c r="K2371"/>
      <c r="L2371"/>
    </row>
    <row r="2372" spans="1:12" ht="16" x14ac:dyDescent="0.2">
      <c r="A2372"/>
      <c r="B2372"/>
      <c r="C2372"/>
      <c r="D2372"/>
      <c r="E2372"/>
      <c r="F2372"/>
      <c r="G2372"/>
      <c r="H2372"/>
      <c r="I2372"/>
      <c r="J2372"/>
      <c r="K2372"/>
      <c r="L2372"/>
    </row>
    <row r="2373" spans="1:12" ht="16" x14ac:dyDescent="0.2">
      <c r="A2373"/>
      <c r="B2373"/>
      <c r="C2373"/>
      <c r="D2373"/>
      <c r="E2373"/>
      <c r="F2373"/>
      <c r="G2373"/>
      <c r="H2373"/>
      <c r="I2373"/>
      <c r="J2373"/>
      <c r="K2373"/>
      <c r="L2373"/>
    </row>
    <row r="2374" spans="1:12" ht="16" x14ac:dyDescent="0.2">
      <c r="A2374"/>
      <c r="B2374"/>
      <c r="C2374"/>
      <c r="D2374"/>
      <c r="E2374"/>
      <c r="F2374"/>
      <c r="G2374"/>
      <c r="H2374"/>
      <c r="I2374"/>
      <c r="J2374"/>
      <c r="K2374"/>
      <c r="L2374"/>
    </row>
    <row r="2375" spans="1:12" ht="16" x14ac:dyDescent="0.2">
      <c r="A2375"/>
      <c r="B2375"/>
      <c r="C2375"/>
      <c r="D2375"/>
      <c r="E2375"/>
      <c r="F2375"/>
      <c r="G2375"/>
      <c r="H2375"/>
      <c r="I2375"/>
      <c r="J2375"/>
      <c r="K2375"/>
      <c r="L2375"/>
    </row>
    <row r="2376" spans="1:12" ht="16" x14ac:dyDescent="0.2">
      <c r="A2376"/>
      <c r="B2376"/>
      <c r="C2376"/>
      <c r="D2376"/>
      <c r="E2376"/>
      <c r="F2376"/>
      <c r="G2376"/>
      <c r="H2376"/>
      <c r="I2376"/>
      <c r="J2376"/>
      <c r="K2376"/>
      <c r="L2376"/>
    </row>
    <row r="2377" spans="1:12" ht="16" x14ac:dyDescent="0.2">
      <c r="A2377"/>
      <c r="B2377"/>
      <c r="C2377"/>
      <c r="D2377"/>
      <c r="E2377"/>
      <c r="F2377"/>
      <c r="G2377"/>
      <c r="H2377"/>
      <c r="I2377"/>
      <c r="J2377"/>
      <c r="K2377"/>
      <c r="L2377"/>
    </row>
    <row r="2378" spans="1:12" ht="16" x14ac:dyDescent="0.2">
      <c r="A2378"/>
      <c r="B2378"/>
      <c r="C2378"/>
      <c r="D2378"/>
      <c r="E2378"/>
      <c r="F2378"/>
      <c r="G2378"/>
      <c r="H2378"/>
      <c r="I2378"/>
      <c r="J2378"/>
      <c r="K2378"/>
      <c r="L2378"/>
    </row>
    <row r="2379" spans="1:12" ht="16" x14ac:dyDescent="0.2">
      <c r="A2379"/>
      <c r="B2379"/>
      <c r="C2379"/>
      <c r="D2379"/>
      <c r="E2379"/>
      <c r="F2379"/>
      <c r="G2379"/>
      <c r="H2379"/>
      <c r="I2379"/>
      <c r="J2379"/>
      <c r="K2379"/>
      <c r="L2379"/>
    </row>
    <row r="2380" spans="1:12" ht="16" x14ac:dyDescent="0.2">
      <c r="A2380"/>
      <c r="B2380"/>
      <c r="C2380"/>
      <c r="D2380"/>
      <c r="E2380"/>
      <c r="F2380"/>
      <c r="G2380"/>
      <c r="H2380"/>
      <c r="I2380"/>
      <c r="J2380"/>
      <c r="K2380"/>
      <c r="L2380"/>
    </row>
    <row r="2381" spans="1:12" ht="16" x14ac:dyDescent="0.2">
      <c r="A2381"/>
      <c r="B2381"/>
      <c r="C2381"/>
      <c r="D2381"/>
      <c r="E2381"/>
      <c r="F2381"/>
      <c r="G2381"/>
      <c r="H2381"/>
      <c r="I2381"/>
      <c r="J2381"/>
      <c r="K2381"/>
      <c r="L2381"/>
    </row>
    <row r="2382" spans="1:12" ht="16" x14ac:dyDescent="0.2">
      <c r="A2382"/>
      <c r="B2382"/>
      <c r="C2382"/>
      <c r="D2382"/>
      <c r="E2382"/>
      <c r="F2382"/>
      <c r="G2382"/>
      <c r="H2382"/>
      <c r="I2382"/>
      <c r="J2382"/>
      <c r="K2382"/>
      <c r="L2382"/>
    </row>
    <row r="2383" spans="1:12" ht="16" x14ac:dyDescent="0.2">
      <c r="A2383"/>
      <c r="B2383"/>
      <c r="C2383"/>
      <c r="D2383"/>
      <c r="E2383"/>
      <c r="F2383"/>
      <c r="G2383"/>
      <c r="H2383"/>
      <c r="I2383"/>
      <c r="J2383"/>
      <c r="K2383"/>
      <c r="L2383"/>
    </row>
    <row r="2384" spans="1:12" ht="16" x14ac:dyDescent="0.2">
      <c r="A2384"/>
      <c r="B2384"/>
      <c r="C2384"/>
      <c r="D2384"/>
      <c r="E2384"/>
      <c r="F2384"/>
      <c r="G2384"/>
      <c r="H2384"/>
      <c r="I2384"/>
      <c r="J2384"/>
      <c r="K2384"/>
      <c r="L2384"/>
    </row>
    <row r="2385" spans="1:12" ht="16" x14ac:dyDescent="0.2">
      <c r="A2385"/>
      <c r="B2385"/>
      <c r="C2385"/>
      <c r="D2385"/>
      <c r="E2385"/>
      <c r="F2385"/>
      <c r="G2385"/>
      <c r="H2385"/>
      <c r="I2385"/>
      <c r="J2385"/>
      <c r="K2385"/>
      <c r="L2385"/>
    </row>
    <row r="2386" spans="1:12" ht="16" x14ac:dyDescent="0.2">
      <c r="A2386"/>
      <c r="B2386"/>
      <c r="C2386"/>
      <c r="D2386"/>
      <c r="E2386"/>
      <c r="F2386"/>
      <c r="G2386"/>
      <c r="H2386"/>
      <c r="I2386"/>
      <c r="J2386"/>
      <c r="K2386"/>
      <c r="L2386"/>
    </row>
    <row r="2387" spans="1:12" ht="16" x14ac:dyDescent="0.2">
      <c r="A2387"/>
      <c r="B2387"/>
      <c r="C2387"/>
      <c r="D2387"/>
      <c r="E2387"/>
      <c r="F2387"/>
      <c r="G2387"/>
      <c r="H2387"/>
      <c r="I2387"/>
      <c r="J2387"/>
      <c r="K2387"/>
      <c r="L2387"/>
    </row>
    <row r="2388" spans="1:12" ht="16" x14ac:dyDescent="0.2">
      <c r="A2388"/>
      <c r="B2388"/>
      <c r="C2388"/>
      <c r="D2388"/>
      <c r="E2388"/>
      <c r="F2388"/>
      <c r="G2388"/>
      <c r="H2388"/>
      <c r="I2388"/>
      <c r="J2388"/>
      <c r="K2388"/>
      <c r="L2388"/>
    </row>
    <row r="2389" spans="1:12" ht="16" x14ac:dyDescent="0.2">
      <c r="A2389"/>
      <c r="B2389"/>
      <c r="C2389"/>
      <c r="D2389"/>
      <c r="E2389"/>
      <c r="F2389"/>
      <c r="G2389"/>
      <c r="H2389"/>
      <c r="I2389"/>
      <c r="J2389"/>
      <c r="K2389"/>
      <c r="L2389"/>
    </row>
    <row r="2390" spans="1:12" ht="16" x14ac:dyDescent="0.2">
      <c r="A2390"/>
      <c r="B2390"/>
      <c r="C2390"/>
      <c r="D2390"/>
      <c r="E2390"/>
      <c r="F2390"/>
      <c r="G2390"/>
      <c r="H2390"/>
      <c r="I2390"/>
      <c r="J2390"/>
      <c r="K2390"/>
      <c r="L2390"/>
    </row>
    <row r="2391" spans="1:12" ht="16" x14ac:dyDescent="0.2">
      <c r="A2391"/>
      <c r="B2391"/>
      <c r="C2391"/>
      <c r="D2391"/>
      <c r="E2391"/>
      <c r="F2391"/>
      <c r="G2391"/>
      <c r="H2391"/>
      <c r="I2391"/>
      <c r="J2391"/>
      <c r="K2391"/>
      <c r="L2391"/>
    </row>
    <row r="2392" spans="1:12" ht="16" x14ac:dyDescent="0.2">
      <c r="A2392"/>
      <c r="B2392"/>
      <c r="C2392"/>
      <c r="D2392"/>
      <c r="E2392"/>
      <c r="F2392"/>
      <c r="G2392"/>
      <c r="H2392"/>
      <c r="I2392"/>
      <c r="J2392"/>
      <c r="K2392"/>
      <c r="L2392"/>
    </row>
    <row r="2393" spans="1:12" ht="16" x14ac:dyDescent="0.2">
      <c r="A2393"/>
      <c r="B2393"/>
      <c r="C2393"/>
      <c r="D2393"/>
      <c r="E2393"/>
      <c r="F2393"/>
      <c r="G2393"/>
      <c r="H2393"/>
      <c r="I2393"/>
      <c r="J2393"/>
      <c r="K2393"/>
      <c r="L2393"/>
    </row>
    <row r="2394" spans="1:12" ht="16" x14ac:dyDescent="0.2">
      <c r="A2394"/>
      <c r="B2394"/>
      <c r="C2394"/>
      <c r="D2394"/>
      <c r="E2394"/>
      <c r="F2394"/>
      <c r="G2394"/>
      <c r="H2394"/>
      <c r="I2394"/>
      <c r="J2394"/>
      <c r="K2394"/>
      <c r="L2394"/>
    </row>
    <row r="2395" spans="1:12" ht="16" x14ac:dyDescent="0.2">
      <c r="A2395"/>
      <c r="B2395"/>
      <c r="C2395"/>
      <c r="D2395"/>
      <c r="E2395"/>
      <c r="F2395"/>
      <c r="G2395"/>
      <c r="H2395"/>
      <c r="I2395"/>
      <c r="J2395"/>
      <c r="K2395"/>
      <c r="L2395"/>
    </row>
    <row r="2396" spans="1:12" ht="16" x14ac:dyDescent="0.2">
      <c r="A2396"/>
      <c r="B2396"/>
      <c r="C2396"/>
      <c r="D2396"/>
      <c r="E2396"/>
      <c r="F2396"/>
      <c r="G2396"/>
      <c r="H2396"/>
      <c r="I2396"/>
      <c r="J2396"/>
      <c r="K2396"/>
      <c r="L2396"/>
    </row>
    <row r="2397" spans="1:12" ht="16" x14ac:dyDescent="0.2">
      <c r="A2397"/>
      <c r="B2397"/>
      <c r="C2397"/>
      <c r="D2397"/>
      <c r="E2397"/>
      <c r="F2397"/>
      <c r="G2397"/>
      <c r="H2397"/>
      <c r="I2397"/>
      <c r="J2397"/>
      <c r="K2397"/>
      <c r="L2397"/>
    </row>
    <row r="2398" spans="1:12" ht="16" x14ac:dyDescent="0.2">
      <c r="A2398"/>
      <c r="B2398"/>
      <c r="C2398"/>
      <c r="D2398"/>
      <c r="E2398"/>
      <c r="F2398"/>
      <c r="G2398"/>
      <c r="H2398"/>
      <c r="I2398"/>
      <c r="J2398"/>
      <c r="K2398"/>
      <c r="L2398"/>
    </row>
    <row r="2399" spans="1:12" ht="16" x14ac:dyDescent="0.2">
      <c r="A2399"/>
      <c r="B2399"/>
      <c r="C2399"/>
      <c r="D2399"/>
      <c r="E2399"/>
      <c r="F2399"/>
      <c r="G2399"/>
      <c r="H2399"/>
      <c r="I2399"/>
      <c r="J2399"/>
      <c r="K2399"/>
      <c r="L2399"/>
    </row>
    <row r="2400" spans="1:12" ht="16" x14ac:dyDescent="0.2">
      <c r="A2400"/>
      <c r="B2400"/>
      <c r="C2400"/>
      <c r="D2400"/>
      <c r="E2400"/>
      <c r="F2400"/>
      <c r="G2400"/>
      <c r="H2400"/>
      <c r="I2400"/>
      <c r="J2400"/>
      <c r="K2400"/>
      <c r="L2400"/>
    </row>
    <row r="2401" spans="1:12" ht="16" x14ac:dyDescent="0.2">
      <c r="A2401"/>
      <c r="B2401"/>
      <c r="C2401"/>
      <c r="D2401"/>
      <c r="E2401"/>
      <c r="F2401"/>
      <c r="G2401"/>
      <c r="H2401"/>
      <c r="I2401"/>
      <c r="J2401"/>
      <c r="K2401"/>
      <c r="L2401"/>
    </row>
    <row r="2402" spans="1:12" ht="16" x14ac:dyDescent="0.2">
      <c r="A2402"/>
      <c r="B2402"/>
      <c r="C2402"/>
      <c r="D2402"/>
      <c r="E2402"/>
      <c r="F2402"/>
      <c r="G2402"/>
      <c r="H2402"/>
      <c r="I2402"/>
      <c r="J2402"/>
      <c r="K2402"/>
      <c r="L2402"/>
    </row>
    <row r="2403" spans="1:12" ht="16" x14ac:dyDescent="0.2">
      <c r="A2403"/>
      <c r="B2403"/>
      <c r="C2403"/>
      <c r="D2403"/>
      <c r="E2403"/>
      <c r="F2403"/>
      <c r="G2403"/>
      <c r="H2403"/>
      <c r="I2403"/>
      <c r="J2403"/>
      <c r="K2403"/>
      <c r="L2403"/>
    </row>
    <row r="2404" spans="1:12" ht="16" x14ac:dyDescent="0.2">
      <c r="A2404"/>
      <c r="B2404"/>
      <c r="C2404"/>
      <c r="D2404"/>
      <c r="E2404"/>
      <c r="F2404"/>
      <c r="G2404"/>
      <c r="H2404"/>
      <c r="I2404"/>
      <c r="J2404"/>
      <c r="K2404"/>
      <c r="L2404"/>
    </row>
    <row r="2405" spans="1:12" ht="16" x14ac:dyDescent="0.2">
      <c r="A2405"/>
      <c r="B2405"/>
      <c r="C2405"/>
      <c r="D2405"/>
      <c r="E2405"/>
      <c r="F2405"/>
      <c r="G2405"/>
      <c r="H2405"/>
      <c r="I2405"/>
      <c r="J2405"/>
      <c r="K2405"/>
      <c r="L2405"/>
    </row>
    <row r="2406" spans="1:12" ht="16" x14ac:dyDescent="0.2">
      <c r="A2406"/>
      <c r="B2406"/>
      <c r="C2406"/>
      <c r="D2406"/>
      <c r="E2406"/>
      <c r="F2406"/>
      <c r="G2406"/>
      <c r="H2406"/>
      <c r="I2406"/>
      <c r="J2406"/>
      <c r="K2406"/>
      <c r="L2406"/>
    </row>
    <row r="2407" spans="1:12" ht="16" x14ac:dyDescent="0.2">
      <c r="A2407"/>
      <c r="B2407"/>
      <c r="C2407"/>
      <c r="D2407"/>
      <c r="E2407"/>
      <c r="F2407"/>
      <c r="G2407"/>
      <c r="H2407"/>
      <c r="I2407"/>
      <c r="J2407"/>
      <c r="K2407"/>
      <c r="L2407"/>
    </row>
    <row r="2408" spans="1:12" ht="16" x14ac:dyDescent="0.2">
      <c r="A2408"/>
      <c r="B2408"/>
      <c r="C2408"/>
      <c r="D2408"/>
      <c r="E2408"/>
      <c r="F2408"/>
      <c r="G2408"/>
      <c r="H2408"/>
      <c r="I2408"/>
      <c r="J2408"/>
      <c r="K2408"/>
      <c r="L2408"/>
    </row>
    <row r="2409" spans="1:12" ht="16" x14ac:dyDescent="0.2">
      <c r="A2409"/>
      <c r="B2409"/>
      <c r="C2409"/>
      <c r="D2409"/>
      <c r="E2409"/>
      <c r="F2409"/>
      <c r="G2409"/>
      <c r="H2409"/>
      <c r="I2409"/>
      <c r="J2409"/>
      <c r="K2409"/>
      <c r="L2409"/>
    </row>
    <row r="2410" spans="1:12" ht="16" x14ac:dyDescent="0.2">
      <c r="A2410"/>
      <c r="B2410"/>
      <c r="C2410"/>
      <c r="D2410"/>
      <c r="E2410"/>
      <c r="F2410"/>
      <c r="G2410"/>
      <c r="H2410"/>
      <c r="I2410"/>
      <c r="J2410"/>
      <c r="K2410"/>
      <c r="L2410"/>
    </row>
    <row r="2411" spans="1:12" ht="16" x14ac:dyDescent="0.2">
      <c r="A2411"/>
      <c r="B2411"/>
      <c r="C2411"/>
      <c r="D2411"/>
      <c r="E2411"/>
      <c r="F2411"/>
      <c r="G2411"/>
      <c r="H2411"/>
      <c r="I2411"/>
      <c r="J2411"/>
      <c r="K2411"/>
      <c r="L2411"/>
    </row>
    <row r="2412" spans="1:12" ht="16" x14ac:dyDescent="0.2">
      <c r="A2412"/>
      <c r="B2412"/>
      <c r="C2412"/>
      <c r="D2412"/>
      <c r="E2412"/>
      <c r="F2412"/>
      <c r="G2412"/>
      <c r="H2412"/>
      <c r="I2412"/>
      <c r="J2412"/>
      <c r="K2412"/>
      <c r="L2412"/>
    </row>
    <row r="2413" spans="1:12" ht="16" x14ac:dyDescent="0.2">
      <c r="A2413"/>
      <c r="B2413"/>
      <c r="C2413"/>
      <c r="D2413"/>
      <c r="E2413"/>
      <c r="F2413"/>
      <c r="G2413"/>
      <c r="H2413"/>
      <c r="I2413"/>
      <c r="J2413"/>
      <c r="K2413"/>
      <c r="L2413"/>
    </row>
    <row r="2414" spans="1:12" ht="16" x14ac:dyDescent="0.2">
      <c r="A2414"/>
      <c r="B2414"/>
      <c r="C2414"/>
      <c r="D2414"/>
      <c r="E2414"/>
      <c r="F2414"/>
      <c r="G2414"/>
      <c r="H2414"/>
      <c r="I2414"/>
      <c r="J2414"/>
      <c r="K2414"/>
      <c r="L2414"/>
    </row>
    <row r="2415" spans="1:12" ht="16" x14ac:dyDescent="0.2">
      <c r="A2415"/>
      <c r="B2415"/>
      <c r="C2415"/>
      <c r="D2415"/>
      <c r="E2415"/>
      <c r="F2415"/>
      <c r="G2415"/>
      <c r="H2415"/>
      <c r="I2415"/>
      <c r="J2415"/>
      <c r="K2415"/>
      <c r="L2415"/>
    </row>
    <row r="2416" spans="1:12" ht="16" x14ac:dyDescent="0.2">
      <c r="A2416"/>
      <c r="B2416"/>
      <c r="C2416"/>
      <c r="D2416"/>
      <c r="E2416"/>
      <c r="F2416"/>
      <c r="G2416"/>
      <c r="H2416"/>
      <c r="I2416"/>
      <c r="J2416"/>
      <c r="K2416"/>
      <c r="L2416"/>
    </row>
    <row r="2417" spans="1:12" ht="16" x14ac:dyDescent="0.2">
      <c r="A2417"/>
      <c r="B2417"/>
      <c r="C2417"/>
      <c r="D2417"/>
      <c r="E2417"/>
      <c r="F2417"/>
      <c r="G2417"/>
      <c r="H2417"/>
      <c r="I2417"/>
      <c r="J2417"/>
      <c r="K2417"/>
      <c r="L2417"/>
    </row>
    <row r="2418" spans="1:12" ht="16" x14ac:dyDescent="0.2">
      <c r="A2418"/>
      <c r="B2418"/>
      <c r="C2418"/>
      <c r="D2418"/>
      <c r="E2418"/>
      <c r="F2418"/>
      <c r="G2418"/>
      <c r="H2418"/>
      <c r="I2418"/>
      <c r="J2418"/>
      <c r="K2418"/>
      <c r="L2418"/>
    </row>
    <row r="2419" spans="1:12" ht="16" x14ac:dyDescent="0.2">
      <c r="A2419"/>
      <c r="B2419"/>
      <c r="C2419"/>
      <c r="D2419"/>
      <c r="E2419"/>
      <c r="F2419"/>
      <c r="G2419"/>
      <c r="H2419"/>
      <c r="I2419"/>
      <c r="J2419"/>
      <c r="K2419"/>
      <c r="L2419"/>
    </row>
    <row r="2420" spans="1:12" ht="16" x14ac:dyDescent="0.2">
      <c r="A2420"/>
      <c r="B2420"/>
      <c r="C2420"/>
      <c r="D2420"/>
      <c r="E2420"/>
      <c r="F2420"/>
      <c r="G2420"/>
      <c r="H2420"/>
      <c r="I2420"/>
      <c r="J2420"/>
      <c r="K2420"/>
      <c r="L2420"/>
    </row>
    <row r="2421" spans="1:12" ht="16" x14ac:dyDescent="0.2">
      <c r="A2421"/>
      <c r="B2421"/>
      <c r="C2421"/>
      <c r="D2421"/>
      <c r="E2421"/>
      <c r="F2421"/>
      <c r="G2421"/>
      <c r="H2421"/>
      <c r="I2421"/>
      <c r="J2421"/>
      <c r="K2421"/>
      <c r="L2421"/>
    </row>
    <row r="2422" spans="1:12" ht="16" x14ac:dyDescent="0.2">
      <c r="A2422"/>
      <c r="B2422"/>
      <c r="C2422"/>
      <c r="D2422"/>
      <c r="E2422"/>
      <c r="F2422"/>
      <c r="G2422"/>
      <c r="H2422"/>
      <c r="I2422"/>
      <c r="J2422"/>
      <c r="K2422"/>
      <c r="L2422"/>
    </row>
    <row r="2423" spans="1:12" ht="16" x14ac:dyDescent="0.2">
      <c r="A2423"/>
      <c r="B2423"/>
      <c r="C2423"/>
      <c r="D2423"/>
      <c r="E2423"/>
      <c r="F2423"/>
      <c r="G2423"/>
      <c r="H2423"/>
      <c r="I2423"/>
      <c r="J2423"/>
      <c r="K2423"/>
      <c r="L2423"/>
    </row>
    <row r="2424" spans="1:12" ht="16" x14ac:dyDescent="0.2">
      <c r="A2424"/>
      <c r="B2424"/>
      <c r="C2424"/>
      <c r="D2424"/>
      <c r="E2424"/>
      <c r="F2424"/>
      <c r="G2424"/>
      <c r="H2424"/>
      <c r="I2424"/>
      <c r="J2424"/>
      <c r="K2424"/>
      <c r="L2424"/>
    </row>
    <row r="2425" spans="1:12" ht="16" x14ac:dyDescent="0.2">
      <c r="A2425"/>
      <c r="B2425"/>
      <c r="C2425"/>
      <c r="D2425"/>
      <c r="E2425"/>
      <c r="F2425"/>
      <c r="G2425"/>
      <c r="H2425"/>
      <c r="I2425"/>
      <c r="J2425"/>
      <c r="K2425"/>
      <c r="L2425"/>
    </row>
    <row r="2426" spans="1:12" ht="16" x14ac:dyDescent="0.2">
      <c r="A2426"/>
      <c r="B2426"/>
      <c r="C2426"/>
      <c r="D2426"/>
      <c r="E2426"/>
      <c r="F2426"/>
      <c r="G2426"/>
      <c r="H2426"/>
      <c r="I2426"/>
      <c r="J2426"/>
      <c r="K2426"/>
      <c r="L2426"/>
    </row>
    <row r="2427" spans="1:12" ht="16" x14ac:dyDescent="0.2">
      <c r="A2427"/>
      <c r="B2427"/>
      <c r="C2427"/>
      <c r="D2427"/>
      <c r="E2427"/>
      <c r="F2427"/>
      <c r="G2427"/>
      <c r="H2427"/>
      <c r="I2427"/>
      <c r="J2427"/>
      <c r="K2427"/>
      <c r="L2427"/>
    </row>
    <row r="2428" spans="1:12" ht="16" x14ac:dyDescent="0.2">
      <c r="A2428"/>
      <c r="B2428"/>
      <c r="C2428"/>
      <c r="D2428"/>
      <c r="E2428"/>
      <c r="F2428"/>
      <c r="G2428"/>
      <c r="H2428"/>
      <c r="I2428"/>
      <c r="J2428"/>
      <c r="K2428"/>
      <c r="L2428"/>
    </row>
    <row r="2429" spans="1:12" ht="16" x14ac:dyDescent="0.2">
      <c r="A2429"/>
      <c r="B2429"/>
      <c r="C2429"/>
      <c r="D2429"/>
      <c r="E2429"/>
      <c r="F2429"/>
      <c r="G2429"/>
      <c r="H2429"/>
      <c r="I2429"/>
      <c r="J2429"/>
      <c r="K2429"/>
      <c r="L2429"/>
    </row>
    <row r="2430" spans="1:12" ht="16" x14ac:dyDescent="0.2">
      <c r="A2430"/>
      <c r="B2430"/>
      <c r="C2430"/>
      <c r="D2430"/>
      <c r="E2430"/>
      <c r="F2430"/>
      <c r="G2430"/>
      <c r="H2430"/>
      <c r="I2430"/>
      <c r="J2430"/>
      <c r="K2430"/>
      <c r="L2430"/>
    </row>
    <row r="2431" spans="1:12" ht="16" x14ac:dyDescent="0.2">
      <c r="A2431"/>
      <c r="B2431"/>
      <c r="C2431"/>
      <c r="D2431"/>
      <c r="E2431"/>
      <c r="F2431"/>
      <c r="G2431"/>
      <c r="H2431"/>
      <c r="I2431"/>
      <c r="J2431"/>
      <c r="K2431"/>
      <c r="L2431"/>
    </row>
    <row r="2432" spans="1:12" ht="16" x14ac:dyDescent="0.2">
      <c r="A2432"/>
      <c r="B2432"/>
      <c r="C2432"/>
      <c r="D2432"/>
      <c r="E2432"/>
      <c r="F2432"/>
      <c r="G2432"/>
      <c r="H2432"/>
      <c r="I2432"/>
      <c r="J2432"/>
      <c r="K2432"/>
      <c r="L2432"/>
    </row>
    <row r="2433" spans="1:12" ht="16" x14ac:dyDescent="0.2">
      <c r="A2433"/>
      <c r="B2433"/>
      <c r="C2433"/>
      <c r="D2433"/>
      <c r="E2433"/>
      <c r="F2433"/>
      <c r="G2433"/>
      <c r="H2433"/>
      <c r="I2433"/>
      <c r="J2433"/>
      <c r="K2433"/>
      <c r="L2433"/>
    </row>
    <row r="2434" spans="1:12" ht="16" x14ac:dyDescent="0.2">
      <c r="A2434"/>
      <c r="B2434"/>
      <c r="C2434"/>
      <c r="D2434"/>
      <c r="E2434"/>
      <c r="F2434"/>
      <c r="G2434"/>
      <c r="H2434"/>
      <c r="I2434"/>
      <c r="J2434"/>
      <c r="K2434"/>
      <c r="L2434"/>
    </row>
    <row r="2435" spans="1:12" ht="16" x14ac:dyDescent="0.2">
      <c r="A2435"/>
      <c r="B2435"/>
      <c r="C2435"/>
      <c r="D2435"/>
      <c r="E2435"/>
      <c r="F2435"/>
      <c r="G2435"/>
      <c r="H2435"/>
      <c r="I2435"/>
      <c r="J2435"/>
      <c r="K2435"/>
      <c r="L2435"/>
    </row>
    <row r="2436" spans="1:12" ht="16" x14ac:dyDescent="0.2">
      <c r="A2436"/>
      <c r="B2436"/>
      <c r="C2436"/>
      <c r="D2436"/>
      <c r="E2436"/>
      <c r="F2436"/>
      <c r="G2436"/>
      <c r="H2436"/>
      <c r="I2436"/>
      <c r="J2436"/>
      <c r="K2436"/>
      <c r="L2436"/>
    </row>
    <row r="2437" spans="1:12" ht="16" x14ac:dyDescent="0.2">
      <c r="A2437"/>
      <c r="B2437"/>
      <c r="C2437"/>
      <c r="D2437"/>
      <c r="E2437"/>
      <c r="F2437"/>
      <c r="G2437"/>
      <c r="H2437"/>
      <c r="I2437"/>
      <c r="J2437"/>
      <c r="K2437"/>
      <c r="L2437"/>
    </row>
    <row r="2438" spans="1:12" ht="16" x14ac:dyDescent="0.2">
      <c r="A2438"/>
      <c r="B2438"/>
      <c r="C2438"/>
      <c r="D2438"/>
      <c r="E2438"/>
      <c r="F2438"/>
      <c r="G2438"/>
      <c r="H2438"/>
      <c r="I2438"/>
      <c r="J2438"/>
      <c r="K2438"/>
      <c r="L2438"/>
    </row>
    <row r="2439" spans="1:12" ht="16" x14ac:dyDescent="0.2">
      <c r="A2439"/>
      <c r="B2439"/>
      <c r="C2439"/>
      <c r="D2439"/>
      <c r="E2439"/>
      <c r="F2439"/>
      <c r="G2439"/>
      <c r="H2439"/>
      <c r="I2439"/>
      <c r="J2439"/>
      <c r="K2439"/>
      <c r="L2439"/>
    </row>
    <row r="2440" spans="1:12" ht="16" x14ac:dyDescent="0.2">
      <c r="A2440"/>
      <c r="B2440"/>
      <c r="C2440"/>
      <c r="D2440"/>
      <c r="E2440"/>
      <c r="F2440"/>
      <c r="G2440"/>
      <c r="H2440"/>
      <c r="I2440"/>
      <c r="J2440"/>
      <c r="K2440"/>
      <c r="L2440"/>
    </row>
    <row r="2441" spans="1:12" ht="16" x14ac:dyDescent="0.2">
      <c r="A2441"/>
      <c r="B2441"/>
      <c r="C2441"/>
      <c r="D2441"/>
      <c r="E2441"/>
      <c r="F2441"/>
      <c r="G2441"/>
      <c r="H2441"/>
      <c r="I2441"/>
      <c r="J2441"/>
      <c r="K2441"/>
      <c r="L2441"/>
    </row>
    <row r="2442" spans="1:12" ht="16" x14ac:dyDescent="0.2">
      <c r="A2442"/>
      <c r="B2442"/>
      <c r="C2442"/>
      <c r="D2442"/>
      <c r="E2442"/>
      <c r="F2442"/>
      <c r="G2442"/>
      <c r="H2442"/>
      <c r="I2442"/>
      <c r="J2442"/>
      <c r="K2442"/>
      <c r="L2442"/>
    </row>
    <row r="2443" spans="1:12" ht="16" x14ac:dyDescent="0.2">
      <c r="A2443"/>
      <c r="B2443"/>
      <c r="C2443"/>
      <c r="D2443"/>
      <c r="E2443"/>
      <c r="F2443"/>
      <c r="G2443"/>
      <c r="H2443"/>
      <c r="I2443"/>
      <c r="J2443"/>
      <c r="K2443"/>
      <c r="L2443"/>
    </row>
    <row r="2444" spans="1:12" ht="16" x14ac:dyDescent="0.2">
      <c r="A2444"/>
      <c r="B2444"/>
      <c r="C2444"/>
      <c r="D2444"/>
      <c r="E2444"/>
      <c r="F2444"/>
      <c r="G2444"/>
      <c r="H2444"/>
      <c r="I2444"/>
      <c r="J2444"/>
      <c r="K2444"/>
      <c r="L2444"/>
    </row>
    <row r="2445" spans="1:12" ht="16" x14ac:dyDescent="0.2">
      <c r="A2445"/>
      <c r="B2445"/>
      <c r="C2445"/>
      <c r="D2445"/>
      <c r="E2445"/>
      <c r="F2445"/>
      <c r="G2445"/>
      <c r="H2445"/>
      <c r="I2445"/>
      <c r="J2445"/>
      <c r="K2445"/>
      <c r="L2445"/>
    </row>
    <row r="2446" spans="1:12" ht="16" x14ac:dyDescent="0.2">
      <c r="A2446"/>
      <c r="B2446"/>
      <c r="C2446"/>
      <c r="D2446"/>
      <c r="E2446"/>
      <c r="F2446"/>
      <c r="G2446"/>
      <c r="H2446"/>
      <c r="I2446"/>
      <c r="J2446"/>
      <c r="K2446"/>
      <c r="L2446"/>
    </row>
    <row r="2447" spans="1:12" ht="16" x14ac:dyDescent="0.2">
      <c r="A2447"/>
      <c r="B2447"/>
      <c r="C2447"/>
      <c r="D2447"/>
      <c r="E2447"/>
      <c r="F2447"/>
      <c r="G2447"/>
      <c r="H2447"/>
      <c r="I2447"/>
      <c r="J2447"/>
      <c r="K2447"/>
      <c r="L2447"/>
    </row>
    <row r="2448" spans="1:12" ht="16" x14ac:dyDescent="0.2">
      <c r="A2448"/>
      <c r="B2448"/>
      <c r="C2448"/>
      <c r="D2448"/>
      <c r="E2448"/>
      <c r="F2448"/>
      <c r="G2448"/>
      <c r="H2448"/>
      <c r="I2448"/>
      <c r="J2448"/>
      <c r="K2448"/>
      <c r="L2448"/>
    </row>
    <row r="2449" spans="1:12" ht="16" x14ac:dyDescent="0.2">
      <c r="A2449"/>
      <c r="B2449"/>
      <c r="C2449"/>
      <c r="D2449"/>
      <c r="E2449"/>
      <c r="F2449"/>
      <c r="G2449"/>
      <c r="H2449"/>
      <c r="I2449"/>
      <c r="J2449"/>
      <c r="K2449"/>
      <c r="L2449"/>
    </row>
    <row r="2450" spans="1:12" ht="16" x14ac:dyDescent="0.2">
      <c r="A2450"/>
      <c r="B2450"/>
      <c r="C2450"/>
      <c r="D2450"/>
      <c r="E2450"/>
      <c r="F2450"/>
      <c r="G2450"/>
      <c r="H2450"/>
      <c r="I2450"/>
      <c r="J2450"/>
      <c r="K2450"/>
      <c r="L2450"/>
    </row>
    <row r="2451" spans="1:12" ht="16" x14ac:dyDescent="0.2">
      <c r="A2451"/>
      <c r="B2451"/>
      <c r="C2451"/>
      <c r="D2451"/>
      <c r="E2451"/>
      <c r="F2451"/>
      <c r="G2451"/>
      <c r="H2451"/>
      <c r="I2451"/>
      <c r="J2451"/>
      <c r="K2451"/>
      <c r="L2451"/>
    </row>
    <row r="2452" spans="1:12" ht="16" x14ac:dyDescent="0.2">
      <c r="A2452"/>
      <c r="B2452"/>
      <c r="C2452"/>
      <c r="D2452"/>
      <c r="E2452"/>
      <c r="F2452"/>
      <c r="G2452"/>
      <c r="H2452"/>
      <c r="I2452"/>
      <c r="J2452"/>
      <c r="K2452"/>
      <c r="L2452"/>
    </row>
    <row r="2453" spans="1:12" ht="16" x14ac:dyDescent="0.2">
      <c r="A2453"/>
      <c r="B2453"/>
      <c r="C2453"/>
      <c r="D2453"/>
      <c r="E2453"/>
      <c r="F2453"/>
      <c r="G2453"/>
      <c r="H2453"/>
      <c r="I2453"/>
      <c r="J2453"/>
      <c r="K2453"/>
      <c r="L2453"/>
    </row>
    <row r="2454" spans="1:12" ht="16" x14ac:dyDescent="0.2">
      <c r="A2454"/>
      <c r="B2454"/>
      <c r="C2454"/>
      <c r="D2454"/>
      <c r="E2454"/>
      <c r="F2454"/>
      <c r="G2454"/>
      <c r="H2454"/>
      <c r="I2454"/>
      <c r="J2454"/>
      <c r="K2454"/>
      <c r="L2454"/>
    </row>
    <row r="2455" spans="1:12" ht="16" x14ac:dyDescent="0.2">
      <c r="A2455"/>
      <c r="B2455"/>
      <c r="C2455"/>
      <c r="D2455"/>
      <c r="E2455"/>
      <c r="F2455"/>
      <c r="G2455"/>
      <c r="H2455"/>
      <c r="I2455"/>
      <c r="J2455"/>
      <c r="K2455"/>
      <c r="L2455"/>
    </row>
    <row r="2456" spans="1:12" ht="16" x14ac:dyDescent="0.2">
      <c r="A2456"/>
      <c r="B2456"/>
      <c r="C2456"/>
      <c r="D2456"/>
      <c r="E2456"/>
      <c r="F2456"/>
      <c r="G2456"/>
      <c r="H2456"/>
      <c r="I2456"/>
      <c r="J2456"/>
      <c r="K2456"/>
      <c r="L2456"/>
    </row>
    <row r="2457" spans="1:12" ht="16" x14ac:dyDescent="0.2">
      <c r="A2457"/>
      <c r="B2457"/>
      <c r="C2457"/>
      <c r="D2457"/>
      <c r="E2457"/>
      <c r="F2457"/>
      <c r="G2457"/>
      <c r="H2457"/>
      <c r="I2457"/>
      <c r="J2457"/>
      <c r="K2457"/>
      <c r="L2457"/>
    </row>
    <row r="2458" spans="1:12" ht="16" x14ac:dyDescent="0.2">
      <c r="A2458"/>
      <c r="B2458"/>
      <c r="C2458"/>
      <c r="D2458"/>
      <c r="E2458"/>
      <c r="F2458"/>
      <c r="G2458"/>
      <c r="H2458"/>
      <c r="I2458"/>
      <c r="J2458"/>
      <c r="K2458"/>
      <c r="L2458"/>
    </row>
    <row r="2459" spans="1:12" ht="16" x14ac:dyDescent="0.2">
      <c r="A2459"/>
      <c r="B2459"/>
      <c r="C2459"/>
      <c r="D2459"/>
      <c r="E2459"/>
      <c r="F2459"/>
      <c r="G2459"/>
      <c r="H2459"/>
      <c r="I2459"/>
      <c r="J2459"/>
      <c r="K2459"/>
      <c r="L2459"/>
    </row>
    <row r="2460" spans="1:12" ht="16" x14ac:dyDescent="0.2">
      <c r="A2460"/>
      <c r="B2460"/>
      <c r="C2460"/>
      <c r="D2460"/>
      <c r="E2460"/>
      <c r="F2460"/>
      <c r="G2460"/>
      <c r="H2460"/>
      <c r="I2460"/>
      <c r="J2460"/>
      <c r="K2460"/>
      <c r="L2460"/>
    </row>
    <row r="2461" spans="1:12" ht="16" x14ac:dyDescent="0.2">
      <c r="A2461"/>
      <c r="B2461"/>
      <c r="C2461"/>
      <c r="D2461"/>
      <c r="E2461"/>
      <c r="F2461"/>
      <c r="G2461"/>
      <c r="H2461"/>
      <c r="I2461"/>
      <c r="J2461"/>
      <c r="K2461"/>
      <c r="L2461"/>
    </row>
    <row r="2462" spans="1:12" ht="16" x14ac:dyDescent="0.2">
      <c r="A2462"/>
      <c r="B2462"/>
      <c r="C2462"/>
      <c r="D2462"/>
      <c r="E2462"/>
      <c r="F2462"/>
      <c r="G2462"/>
      <c r="H2462"/>
      <c r="I2462"/>
      <c r="J2462"/>
      <c r="K2462"/>
      <c r="L2462"/>
    </row>
    <row r="2463" spans="1:12" ht="16" x14ac:dyDescent="0.2">
      <c r="A2463"/>
      <c r="B2463"/>
      <c r="C2463"/>
      <c r="D2463"/>
      <c r="E2463"/>
      <c r="F2463"/>
      <c r="G2463"/>
      <c r="H2463"/>
      <c r="I2463"/>
      <c r="J2463"/>
      <c r="K2463"/>
      <c r="L2463"/>
    </row>
    <row r="2464" spans="1:12" ht="16" x14ac:dyDescent="0.2">
      <c r="A2464"/>
      <c r="B2464"/>
      <c r="C2464"/>
      <c r="D2464"/>
      <c r="E2464"/>
      <c r="F2464"/>
      <c r="G2464"/>
      <c r="H2464"/>
      <c r="I2464"/>
      <c r="J2464"/>
      <c r="K2464"/>
      <c r="L2464"/>
    </row>
    <row r="2465" spans="1:12" ht="16" x14ac:dyDescent="0.2">
      <c r="A2465"/>
      <c r="B2465"/>
      <c r="C2465"/>
      <c r="D2465"/>
      <c r="E2465"/>
      <c r="F2465"/>
      <c r="G2465"/>
      <c r="H2465"/>
      <c r="I2465"/>
      <c r="J2465"/>
      <c r="K2465"/>
      <c r="L2465"/>
    </row>
    <row r="2466" spans="1:12" ht="16" x14ac:dyDescent="0.2">
      <c r="A2466"/>
      <c r="B2466"/>
      <c r="C2466"/>
      <c r="D2466"/>
      <c r="E2466"/>
      <c r="F2466"/>
      <c r="G2466"/>
      <c r="H2466"/>
      <c r="I2466"/>
      <c r="J2466"/>
      <c r="K2466"/>
      <c r="L2466"/>
    </row>
    <row r="2467" spans="1:12" ht="16" x14ac:dyDescent="0.2">
      <c r="A2467"/>
      <c r="B2467"/>
      <c r="C2467"/>
      <c r="D2467"/>
      <c r="E2467"/>
      <c r="F2467"/>
      <c r="G2467"/>
      <c r="H2467"/>
      <c r="I2467"/>
      <c r="J2467"/>
      <c r="K2467"/>
      <c r="L2467"/>
    </row>
    <row r="2468" spans="1:12" ht="16" x14ac:dyDescent="0.2">
      <c r="A2468"/>
      <c r="B2468"/>
      <c r="C2468"/>
      <c r="D2468"/>
      <c r="E2468"/>
      <c r="F2468"/>
      <c r="G2468"/>
      <c r="H2468"/>
      <c r="I2468"/>
      <c r="J2468"/>
      <c r="K2468"/>
      <c r="L2468"/>
    </row>
    <row r="2469" spans="1:12" ht="16" x14ac:dyDescent="0.2">
      <c r="A2469"/>
      <c r="B2469"/>
      <c r="C2469"/>
      <c r="D2469"/>
      <c r="E2469"/>
      <c r="F2469"/>
      <c r="G2469"/>
      <c r="H2469"/>
      <c r="I2469"/>
      <c r="J2469"/>
      <c r="K2469"/>
      <c r="L2469"/>
    </row>
    <row r="2470" spans="1:12" ht="16" x14ac:dyDescent="0.2">
      <c r="A2470"/>
      <c r="B2470"/>
      <c r="C2470"/>
      <c r="D2470"/>
      <c r="E2470"/>
      <c r="F2470"/>
      <c r="G2470"/>
      <c r="H2470"/>
      <c r="I2470"/>
      <c r="J2470"/>
      <c r="K2470"/>
      <c r="L2470"/>
    </row>
    <row r="2471" spans="1:12" ht="16" x14ac:dyDescent="0.2">
      <c r="A2471"/>
      <c r="B2471"/>
      <c r="C2471"/>
      <c r="D2471"/>
      <c r="E2471"/>
      <c r="F2471"/>
      <c r="G2471"/>
      <c r="H2471"/>
      <c r="I2471"/>
      <c r="J2471"/>
      <c r="K2471"/>
      <c r="L2471"/>
    </row>
    <row r="2472" spans="1:12" ht="16" x14ac:dyDescent="0.2">
      <c r="A2472"/>
      <c r="B2472"/>
      <c r="C2472"/>
      <c r="D2472"/>
      <c r="E2472"/>
      <c r="F2472"/>
      <c r="G2472"/>
      <c r="H2472"/>
      <c r="I2472"/>
      <c r="J2472"/>
      <c r="K2472"/>
      <c r="L2472"/>
    </row>
    <row r="2473" spans="1:12" ht="16" x14ac:dyDescent="0.2">
      <c r="A2473"/>
      <c r="B2473"/>
      <c r="C2473"/>
      <c r="D2473"/>
      <c r="E2473"/>
      <c r="F2473"/>
      <c r="G2473"/>
      <c r="H2473"/>
      <c r="I2473"/>
      <c r="J2473"/>
      <c r="K2473"/>
      <c r="L2473"/>
    </row>
    <row r="2474" spans="1:12" ht="16" x14ac:dyDescent="0.2">
      <c r="A2474"/>
      <c r="B2474"/>
      <c r="C2474"/>
      <c r="D2474"/>
      <c r="E2474"/>
      <c r="F2474"/>
      <c r="G2474"/>
      <c r="H2474"/>
      <c r="I2474"/>
      <c r="J2474"/>
      <c r="K2474"/>
      <c r="L2474"/>
    </row>
    <row r="2475" spans="1:12" ht="16" x14ac:dyDescent="0.2">
      <c r="A2475"/>
      <c r="B2475"/>
      <c r="C2475"/>
      <c r="D2475"/>
      <c r="E2475"/>
      <c r="F2475"/>
      <c r="G2475"/>
      <c r="H2475"/>
      <c r="I2475"/>
      <c r="J2475"/>
      <c r="K2475"/>
      <c r="L2475"/>
    </row>
    <row r="2476" spans="1:12" ht="16" x14ac:dyDescent="0.2">
      <c r="A2476"/>
      <c r="B2476"/>
      <c r="C2476"/>
      <c r="D2476"/>
      <c r="E2476"/>
      <c r="F2476"/>
      <c r="G2476"/>
      <c r="H2476"/>
      <c r="I2476"/>
      <c r="J2476"/>
      <c r="K2476"/>
      <c r="L2476"/>
    </row>
    <row r="2477" spans="1:12" ht="16" x14ac:dyDescent="0.2">
      <c r="A2477"/>
      <c r="B2477"/>
      <c r="C2477"/>
      <c r="D2477"/>
      <c r="E2477"/>
      <c r="F2477"/>
      <c r="G2477"/>
      <c r="H2477"/>
      <c r="I2477"/>
      <c r="J2477"/>
      <c r="K2477"/>
      <c r="L2477"/>
    </row>
    <row r="2478" spans="1:12" ht="16" x14ac:dyDescent="0.2">
      <c r="A2478"/>
      <c r="B2478"/>
      <c r="C2478"/>
      <c r="D2478"/>
      <c r="E2478"/>
      <c r="F2478"/>
      <c r="G2478"/>
      <c r="H2478"/>
      <c r="I2478"/>
      <c r="J2478"/>
      <c r="K2478"/>
      <c r="L2478"/>
    </row>
    <row r="2479" spans="1:12" ht="16" x14ac:dyDescent="0.2">
      <c r="A2479"/>
      <c r="B2479"/>
      <c r="C2479"/>
      <c r="D2479"/>
      <c r="E2479"/>
      <c r="F2479"/>
      <c r="G2479"/>
      <c r="H2479"/>
      <c r="I2479"/>
      <c r="J2479"/>
      <c r="K2479"/>
      <c r="L2479"/>
    </row>
    <row r="2480" spans="1:12" ht="16" x14ac:dyDescent="0.2">
      <c r="A2480"/>
      <c r="B2480"/>
      <c r="C2480"/>
      <c r="D2480"/>
      <c r="E2480"/>
      <c r="F2480"/>
      <c r="G2480"/>
      <c r="H2480"/>
      <c r="I2480"/>
      <c r="J2480"/>
      <c r="K2480"/>
      <c r="L2480"/>
    </row>
    <row r="2481" spans="1:12" ht="16" x14ac:dyDescent="0.2">
      <c r="A2481"/>
      <c r="B2481"/>
      <c r="C2481"/>
      <c r="D2481"/>
      <c r="E2481"/>
      <c r="F2481"/>
      <c r="G2481"/>
      <c r="H2481"/>
      <c r="I2481"/>
      <c r="J2481"/>
      <c r="K2481"/>
      <c r="L2481"/>
    </row>
    <row r="2482" spans="1:12" ht="16" x14ac:dyDescent="0.2">
      <c r="A2482"/>
      <c r="B2482"/>
      <c r="C2482"/>
      <c r="D2482"/>
      <c r="E2482"/>
      <c r="F2482"/>
      <c r="G2482"/>
      <c r="H2482"/>
      <c r="I2482"/>
      <c r="J2482"/>
      <c r="K2482"/>
      <c r="L2482"/>
    </row>
    <row r="2483" spans="1:12" ht="16" x14ac:dyDescent="0.2">
      <c r="A2483"/>
      <c r="B2483"/>
      <c r="C2483"/>
      <c r="D2483"/>
      <c r="E2483"/>
      <c r="F2483"/>
      <c r="G2483"/>
      <c r="H2483"/>
      <c r="I2483"/>
      <c r="J2483"/>
      <c r="K2483"/>
      <c r="L2483"/>
    </row>
    <row r="2484" spans="1:12" ht="16" x14ac:dyDescent="0.2">
      <c r="A2484"/>
      <c r="B2484"/>
      <c r="C2484"/>
      <c r="D2484"/>
      <c r="E2484"/>
      <c r="F2484"/>
      <c r="G2484"/>
      <c r="H2484"/>
      <c r="I2484"/>
      <c r="J2484"/>
      <c r="K2484"/>
      <c r="L2484"/>
    </row>
    <row r="2485" spans="1:12" ht="16" x14ac:dyDescent="0.2">
      <c r="A2485"/>
      <c r="B2485"/>
      <c r="C2485"/>
      <c r="D2485"/>
      <c r="E2485"/>
      <c r="F2485"/>
      <c r="G2485"/>
      <c r="H2485"/>
      <c r="I2485"/>
      <c r="J2485"/>
      <c r="K2485"/>
      <c r="L2485"/>
    </row>
    <row r="2486" spans="1:12" ht="16" x14ac:dyDescent="0.2">
      <c r="A2486"/>
      <c r="B2486"/>
      <c r="C2486"/>
      <c r="D2486"/>
      <c r="E2486"/>
      <c r="F2486"/>
      <c r="G2486"/>
      <c r="H2486"/>
      <c r="I2486"/>
      <c r="J2486"/>
      <c r="K2486"/>
      <c r="L2486"/>
    </row>
    <row r="2487" spans="1:12" ht="16" x14ac:dyDescent="0.2">
      <c r="A2487"/>
      <c r="B2487"/>
      <c r="C2487"/>
      <c r="D2487"/>
      <c r="E2487"/>
      <c r="F2487"/>
      <c r="G2487"/>
      <c r="H2487"/>
      <c r="I2487"/>
      <c r="J2487"/>
      <c r="K2487"/>
      <c r="L2487"/>
    </row>
    <row r="2488" spans="1:12" ht="16" x14ac:dyDescent="0.2">
      <c r="A2488"/>
      <c r="B2488"/>
      <c r="C2488"/>
      <c r="D2488"/>
      <c r="E2488"/>
      <c r="F2488"/>
      <c r="G2488"/>
      <c r="H2488"/>
      <c r="I2488"/>
      <c r="J2488"/>
      <c r="K2488"/>
      <c r="L2488"/>
    </row>
    <row r="2489" spans="1:12" ht="16" x14ac:dyDescent="0.2">
      <c r="A2489"/>
      <c r="B2489"/>
      <c r="C2489"/>
      <c r="D2489"/>
      <c r="E2489"/>
      <c r="F2489"/>
      <c r="G2489"/>
      <c r="H2489"/>
      <c r="I2489"/>
      <c r="J2489"/>
      <c r="K2489"/>
      <c r="L2489"/>
    </row>
    <row r="2490" spans="1:12" ht="16" x14ac:dyDescent="0.2">
      <c r="A2490"/>
      <c r="B2490"/>
      <c r="C2490"/>
      <c r="D2490"/>
      <c r="E2490"/>
      <c r="F2490"/>
      <c r="G2490"/>
      <c r="H2490"/>
      <c r="I2490"/>
      <c r="J2490"/>
      <c r="K2490"/>
      <c r="L2490"/>
    </row>
    <row r="2491" spans="1:12" ht="16" x14ac:dyDescent="0.2">
      <c r="A2491"/>
      <c r="B2491"/>
      <c r="C2491"/>
      <c r="D2491"/>
      <c r="E2491"/>
      <c r="F2491"/>
      <c r="G2491"/>
      <c r="H2491"/>
      <c r="I2491"/>
      <c r="J2491"/>
      <c r="K2491"/>
      <c r="L2491"/>
    </row>
    <row r="2492" spans="1:12" ht="16" x14ac:dyDescent="0.2">
      <c r="A2492"/>
      <c r="B2492"/>
      <c r="C2492"/>
      <c r="D2492"/>
      <c r="E2492"/>
      <c r="F2492"/>
      <c r="G2492"/>
      <c r="H2492"/>
      <c r="I2492"/>
      <c r="J2492"/>
      <c r="K2492"/>
      <c r="L2492"/>
    </row>
    <row r="2493" spans="1:12" ht="16" x14ac:dyDescent="0.2">
      <c r="A2493"/>
      <c r="B2493"/>
      <c r="C2493"/>
      <c r="D2493"/>
      <c r="E2493"/>
      <c r="F2493"/>
      <c r="G2493"/>
      <c r="H2493"/>
      <c r="I2493"/>
      <c r="J2493"/>
      <c r="K2493"/>
      <c r="L2493"/>
    </row>
    <row r="2494" spans="1:12" ht="16" x14ac:dyDescent="0.2">
      <c r="A2494"/>
      <c r="B2494"/>
      <c r="C2494"/>
      <c r="D2494"/>
      <c r="E2494"/>
      <c r="F2494"/>
      <c r="G2494"/>
      <c r="H2494"/>
      <c r="I2494"/>
      <c r="J2494"/>
      <c r="K2494"/>
      <c r="L2494"/>
    </row>
    <row r="2495" spans="1:12" ht="16" x14ac:dyDescent="0.2">
      <c r="A2495"/>
      <c r="B2495"/>
      <c r="C2495"/>
      <c r="D2495"/>
      <c r="E2495"/>
      <c r="F2495"/>
      <c r="G2495"/>
      <c r="H2495"/>
      <c r="I2495"/>
      <c r="J2495"/>
      <c r="K2495"/>
      <c r="L2495"/>
    </row>
    <row r="2496" spans="1:12" ht="16" x14ac:dyDescent="0.2">
      <c r="A2496"/>
      <c r="B2496"/>
      <c r="C2496"/>
      <c r="D2496"/>
      <c r="E2496"/>
      <c r="F2496"/>
      <c r="G2496"/>
      <c r="H2496"/>
      <c r="I2496"/>
      <c r="J2496"/>
      <c r="K2496"/>
      <c r="L2496"/>
    </row>
    <row r="2497" spans="1:12" ht="16" x14ac:dyDescent="0.2">
      <c r="A2497"/>
      <c r="B2497"/>
      <c r="C2497"/>
      <c r="D2497"/>
      <c r="E2497"/>
      <c r="F2497"/>
      <c r="G2497"/>
      <c r="H2497"/>
      <c r="I2497"/>
      <c r="J2497"/>
      <c r="K2497"/>
      <c r="L2497"/>
    </row>
    <row r="2498" spans="1:12" ht="16" x14ac:dyDescent="0.2">
      <c r="A2498"/>
      <c r="B2498"/>
      <c r="C2498"/>
      <c r="D2498"/>
      <c r="E2498"/>
      <c r="F2498"/>
      <c r="G2498"/>
      <c r="H2498"/>
      <c r="I2498"/>
      <c r="J2498"/>
      <c r="K2498"/>
      <c r="L2498"/>
    </row>
    <row r="2499" spans="1:12" ht="16" x14ac:dyDescent="0.2">
      <c r="A2499"/>
      <c r="B2499"/>
      <c r="C2499"/>
      <c r="D2499"/>
      <c r="E2499"/>
      <c r="F2499"/>
      <c r="G2499"/>
      <c r="H2499"/>
      <c r="I2499"/>
      <c r="J2499"/>
      <c r="K2499"/>
      <c r="L2499"/>
    </row>
    <row r="2500" spans="1:12" ht="16" x14ac:dyDescent="0.2">
      <c r="A2500"/>
      <c r="B2500"/>
      <c r="C2500"/>
      <c r="D2500"/>
      <c r="E2500"/>
      <c r="F2500"/>
      <c r="G2500"/>
      <c r="H2500"/>
      <c r="I2500"/>
      <c r="J2500"/>
      <c r="K2500"/>
      <c r="L2500"/>
    </row>
    <row r="2501" spans="1:12" ht="16" x14ac:dyDescent="0.2">
      <c r="A2501"/>
      <c r="B2501"/>
      <c r="C2501"/>
      <c r="D2501"/>
      <c r="E2501"/>
      <c r="F2501"/>
      <c r="G2501"/>
      <c r="H2501"/>
      <c r="I2501"/>
      <c r="J2501"/>
      <c r="K2501"/>
      <c r="L2501"/>
    </row>
    <row r="2502" spans="1:12" ht="16" x14ac:dyDescent="0.2">
      <c r="A2502"/>
      <c r="B2502"/>
      <c r="C2502"/>
      <c r="D2502"/>
      <c r="E2502"/>
      <c r="F2502"/>
      <c r="G2502"/>
      <c r="H2502"/>
      <c r="I2502"/>
      <c r="J2502"/>
      <c r="K2502"/>
      <c r="L2502"/>
    </row>
    <row r="2503" spans="1:12" ht="16" x14ac:dyDescent="0.2">
      <c r="A2503"/>
      <c r="B2503"/>
      <c r="C2503"/>
      <c r="D2503"/>
      <c r="E2503"/>
      <c r="F2503"/>
      <c r="G2503"/>
      <c r="H2503"/>
      <c r="I2503"/>
      <c r="J2503"/>
      <c r="K2503"/>
      <c r="L2503"/>
    </row>
    <row r="2504" spans="1:12" ht="16" x14ac:dyDescent="0.2">
      <c r="A2504"/>
      <c r="B2504"/>
      <c r="C2504"/>
      <c r="D2504"/>
      <c r="E2504"/>
      <c r="F2504"/>
      <c r="G2504"/>
      <c r="H2504"/>
      <c r="I2504"/>
      <c r="J2504"/>
      <c r="K2504"/>
      <c r="L2504"/>
    </row>
    <row r="2505" spans="1:12" ht="16" x14ac:dyDescent="0.2">
      <c r="A2505"/>
      <c r="B2505"/>
      <c r="C2505"/>
      <c r="D2505"/>
      <c r="E2505"/>
      <c r="F2505"/>
      <c r="G2505"/>
      <c r="H2505"/>
      <c r="I2505"/>
      <c r="J2505"/>
      <c r="K2505"/>
      <c r="L2505"/>
    </row>
    <row r="2506" spans="1:12" ht="16" x14ac:dyDescent="0.2">
      <c r="A2506"/>
      <c r="B2506"/>
      <c r="C2506"/>
      <c r="D2506"/>
      <c r="E2506"/>
      <c r="F2506"/>
      <c r="G2506"/>
      <c r="H2506"/>
      <c r="I2506"/>
      <c r="J2506"/>
      <c r="K2506"/>
      <c r="L2506"/>
    </row>
    <row r="2507" spans="1:12" ht="16" x14ac:dyDescent="0.2">
      <c r="A2507"/>
      <c r="B2507"/>
      <c r="C2507"/>
      <c r="D2507"/>
      <c r="E2507"/>
      <c r="F2507"/>
      <c r="G2507"/>
      <c r="H2507"/>
      <c r="I2507"/>
      <c r="J2507"/>
      <c r="K2507"/>
      <c r="L2507"/>
    </row>
    <row r="2508" spans="1:12" ht="16" x14ac:dyDescent="0.2">
      <c r="A2508"/>
      <c r="B2508"/>
      <c r="C2508"/>
      <c r="D2508"/>
      <c r="E2508"/>
      <c r="F2508"/>
      <c r="G2508"/>
      <c r="H2508"/>
      <c r="I2508"/>
      <c r="J2508"/>
      <c r="K2508"/>
      <c r="L2508"/>
    </row>
    <row r="2509" spans="1:12" ht="16" x14ac:dyDescent="0.2">
      <c r="A2509"/>
      <c r="B2509"/>
      <c r="C2509"/>
      <c r="D2509"/>
      <c r="E2509"/>
      <c r="F2509"/>
      <c r="G2509"/>
      <c r="H2509"/>
      <c r="I2509"/>
      <c r="J2509"/>
      <c r="K2509"/>
      <c r="L2509"/>
    </row>
    <row r="2510" spans="1:12" ht="16" x14ac:dyDescent="0.2">
      <c r="A2510"/>
      <c r="B2510"/>
      <c r="C2510"/>
      <c r="D2510"/>
      <c r="E2510"/>
      <c r="F2510"/>
      <c r="G2510"/>
      <c r="H2510"/>
      <c r="I2510"/>
      <c r="J2510"/>
      <c r="K2510"/>
      <c r="L2510"/>
    </row>
    <row r="2511" spans="1:12" ht="16" x14ac:dyDescent="0.2">
      <c r="A2511"/>
      <c r="B2511"/>
      <c r="C2511"/>
      <c r="D2511"/>
      <c r="E2511"/>
      <c r="F2511"/>
      <c r="G2511"/>
      <c r="H2511"/>
      <c r="I2511"/>
      <c r="J2511"/>
      <c r="K2511"/>
      <c r="L2511"/>
    </row>
    <row r="2512" spans="1:12" ht="16" x14ac:dyDescent="0.2">
      <c r="A2512"/>
      <c r="B2512"/>
      <c r="C2512"/>
      <c r="D2512"/>
      <c r="E2512"/>
      <c r="F2512"/>
      <c r="G2512"/>
      <c r="H2512"/>
      <c r="I2512"/>
      <c r="J2512"/>
      <c r="K2512"/>
      <c r="L2512"/>
    </row>
    <row r="2513" spans="1:12" ht="16" x14ac:dyDescent="0.2">
      <c r="A2513"/>
      <c r="B2513"/>
      <c r="C2513"/>
      <c r="D2513"/>
      <c r="E2513"/>
      <c r="F2513"/>
      <c r="G2513"/>
      <c r="H2513"/>
      <c r="I2513"/>
      <c r="J2513"/>
      <c r="K2513"/>
      <c r="L2513"/>
    </row>
    <row r="2514" spans="1:12" ht="16" x14ac:dyDescent="0.2">
      <c r="A2514"/>
      <c r="B2514"/>
      <c r="C2514"/>
      <c r="D2514"/>
      <c r="E2514"/>
      <c r="F2514"/>
      <c r="G2514"/>
      <c r="H2514"/>
      <c r="I2514"/>
      <c r="J2514"/>
      <c r="K2514"/>
      <c r="L2514"/>
    </row>
    <row r="2515" spans="1:12" ht="16" x14ac:dyDescent="0.2">
      <c r="A2515"/>
      <c r="B2515"/>
      <c r="C2515"/>
      <c r="D2515"/>
      <c r="E2515"/>
      <c r="F2515"/>
      <c r="G2515"/>
      <c r="H2515"/>
      <c r="I2515"/>
      <c r="J2515"/>
      <c r="K2515"/>
      <c r="L2515"/>
    </row>
    <row r="2516" spans="1:12" ht="16" x14ac:dyDescent="0.2">
      <c r="A2516"/>
      <c r="B2516"/>
      <c r="C2516"/>
      <c r="D2516"/>
      <c r="E2516"/>
      <c r="F2516"/>
      <c r="G2516"/>
      <c r="H2516"/>
      <c r="I2516"/>
      <c r="J2516"/>
      <c r="K2516"/>
      <c r="L2516"/>
    </row>
    <row r="2517" spans="1:12" ht="16" x14ac:dyDescent="0.2">
      <c r="A2517"/>
      <c r="B2517"/>
      <c r="C2517"/>
      <c r="D2517"/>
      <c r="E2517"/>
      <c r="F2517"/>
      <c r="G2517"/>
      <c r="H2517"/>
      <c r="I2517"/>
      <c r="J2517"/>
      <c r="K2517"/>
      <c r="L2517"/>
    </row>
    <row r="2518" spans="1:12" ht="16" x14ac:dyDescent="0.2">
      <c r="A2518"/>
      <c r="B2518"/>
      <c r="C2518"/>
      <c r="D2518"/>
      <c r="E2518"/>
      <c r="F2518"/>
      <c r="G2518"/>
      <c r="H2518"/>
      <c r="I2518"/>
      <c r="J2518"/>
      <c r="K2518"/>
      <c r="L2518"/>
    </row>
    <row r="2519" spans="1:12" ht="16" x14ac:dyDescent="0.2">
      <c r="A2519"/>
      <c r="B2519"/>
      <c r="C2519"/>
      <c r="D2519"/>
      <c r="E2519"/>
      <c r="F2519"/>
      <c r="G2519"/>
      <c r="H2519"/>
      <c r="I2519"/>
      <c r="J2519"/>
      <c r="K2519"/>
      <c r="L2519"/>
    </row>
    <row r="2520" spans="1:12" ht="16" x14ac:dyDescent="0.2">
      <c r="A2520"/>
      <c r="B2520"/>
      <c r="C2520"/>
      <c r="D2520"/>
      <c r="E2520"/>
      <c r="F2520"/>
      <c r="G2520"/>
      <c r="H2520"/>
      <c r="I2520"/>
      <c r="J2520"/>
      <c r="K2520"/>
      <c r="L2520"/>
    </row>
    <row r="2521" spans="1:12" ht="16" x14ac:dyDescent="0.2">
      <c r="A2521"/>
      <c r="B2521"/>
      <c r="C2521"/>
      <c r="D2521"/>
      <c r="E2521"/>
      <c r="F2521"/>
      <c r="G2521"/>
      <c r="H2521"/>
      <c r="I2521"/>
      <c r="J2521"/>
      <c r="K2521"/>
      <c r="L2521"/>
    </row>
    <row r="2522" spans="1:12" ht="16" x14ac:dyDescent="0.2">
      <c r="A2522"/>
      <c r="B2522"/>
      <c r="C2522"/>
      <c r="D2522"/>
      <c r="E2522"/>
      <c r="F2522"/>
      <c r="G2522"/>
      <c r="H2522"/>
      <c r="I2522"/>
      <c r="J2522"/>
      <c r="K2522"/>
      <c r="L2522"/>
    </row>
    <row r="2523" spans="1:12" ht="16" x14ac:dyDescent="0.2">
      <c r="A2523"/>
      <c r="B2523"/>
      <c r="C2523"/>
      <c r="D2523"/>
      <c r="E2523"/>
      <c r="F2523"/>
      <c r="G2523"/>
      <c r="H2523"/>
      <c r="I2523"/>
      <c r="J2523"/>
      <c r="K2523"/>
      <c r="L2523"/>
    </row>
    <row r="2524" spans="1:12" ht="16" x14ac:dyDescent="0.2">
      <c r="A2524"/>
      <c r="B2524"/>
      <c r="C2524"/>
      <c r="D2524"/>
      <c r="E2524"/>
      <c r="F2524"/>
      <c r="G2524"/>
      <c r="H2524"/>
      <c r="I2524"/>
      <c r="J2524"/>
      <c r="K2524"/>
      <c r="L2524"/>
    </row>
    <row r="2525" spans="1:12" ht="16" x14ac:dyDescent="0.2">
      <c r="A2525"/>
      <c r="B2525"/>
      <c r="C2525"/>
      <c r="D2525"/>
      <c r="E2525"/>
      <c r="F2525"/>
      <c r="G2525"/>
      <c r="H2525"/>
      <c r="I2525"/>
      <c r="J2525"/>
      <c r="K2525"/>
      <c r="L2525"/>
    </row>
    <row r="2526" spans="1:12" ht="16" x14ac:dyDescent="0.2">
      <c r="A2526"/>
      <c r="B2526"/>
      <c r="C2526"/>
      <c r="D2526"/>
      <c r="E2526"/>
      <c r="F2526"/>
      <c r="G2526"/>
      <c r="H2526"/>
      <c r="I2526"/>
      <c r="J2526"/>
      <c r="K2526"/>
      <c r="L2526"/>
    </row>
    <row r="2527" spans="1:12" ht="16" x14ac:dyDescent="0.2">
      <c r="A2527"/>
      <c r="B2527"/>
      <c r="C2527"/>
      <c r="D2527"/>
      <c r="E2527"/>
      <c r="F2527"/>
      <c r="G2527"/>
      <c r="H2527"/>
      <c r="I2527"/>
      <c r="J2527"/>
      <c r="K2527"/>
      <c r="L2527"/>
    </row>
    <row r="2528" spans="1:12" ht="16" x14ac:dyDescent="0.2">
      <c r="A2528"/>
      <c r="B2528"/>
      <c r="C2528"/>
      <c r="D2528"/>
      <c r="E2528"/>
      <c r="F2528"/>
      <c r="G2528"/>
      <c r="H2528"/>
      <c r="I2528"/>
      <c r="J2528"/>
      <c r="K2528"/>
      <c r="L2528"/>
    </row>
    <row r="2529" spans="1:12" ht="16" x14ac:dyDescent="0.2">
      <c r="A2529"/>
      <c r="B2529"/>
      <c r="C2529"/>
      <c r="D2529"/>
      <c r="E2529"/>
      <c r="F2529"/>
      <c r="G2529"/>
      <c r="H2529"/>
      <c r="I2529"/>
      <c r="J2529"/>
      <c r="K2529"/>
      <c r="L2529"/>
    </row>
    <row r="2530" spans="1:12" ht="16" x14ac:dyDescent="0.2">
      <c r="A2530"/>
      <c r="B2530"/>
      <c r="C2530"/>
      <c r="D2530"/>
      <c r="E2530"/>
      <c r="F2530"/>
      <c r="G2530"/>
      <c r="H2530"/>
      <c r="I2530"/>
      <c r="J2530"/>
      <c r="K2530"/>
      <c r="L2530"/>
    </row>
    <row r="2531" spans="1:12" ht="16" x14ac:dyDescent="0.2">
      <c r="A2531"/>
      <c r="B2531"/>
      <c r="C2531"/>
      <c r="D2531"/>
      <c r="E2531"/>
      <c r="F2531"/>
      <c r="G2531"/>
      <c r="H2531"/>
      <c r="I2531"/>
      <c r="J2531"/>
      <c r="K2531"/>
      <c r="L2531"/>
    </row>
    <row r="2532" spans="1:12" ht="16" x14ac:dyDescent="0.2">
      <c r="A2532"/>
      <c r="B2532"/>
      <c r="C2532"/>
      <c r="D2532"/>
      <c r="E2532"/>
      <c r="F2532"/>
      <c r="G2532"/>
      <c r="H2532"/>
      <c r="I2532"/>
      <c r="J2532"/>
      <c r="K2532"/>
      <c r="L2532"/>
    </row>
    <row r="2533" spans="1:12" ht="16" x14ac:dyDescent="0.2">
      <c r="A2533"/>
      <c r="B2533"/>
      <c r="C2533"/>
      <c r="D2533"/>
      <c r="E2533"/>
      <c r="F2533"/>
      <c r="G2533"/>
      <c r="H2533"/>
      <c r="I2533"/>
      <c r="J2533"/>
      <c r="K2533"/>
      <c r="L2533"/>
    </row>
    <row r="2534" spans="1:12" ht="16" x14ac:dyDescent="0.2">
      <c r="A2534"/>
      <c r="B2534"/>
      <c r="C2534"/>
      <c r="D2534"/>
      <c r="E2534"/>
      <c r="F2534"/>
      <c r="G2534"/>
      <c r="H2534"/>
      <c r="I2534"/>
      <c r="J2534"/>
      <c r="K2534"/>
      <c r="L2534"/>
    </row>
    <row r="2535" spans="1:12" ht="16" x14ac:dyDescent="0.2">
      <c r="A2535"/>
      <c r="B2535"/>
      <c r="C2535"/>
      <c r="D2535"/>
      <c r="E2535"/>
      <c r="F2535"/>
      <c r="G2535"/>
      <c r="H2535"/>
      <c r="I2535"/>
      <c r="J2535"/>
      <c r="K2535"/>
      <c r="L2535"/>
    </row>
    <row r="2536" spans="1:12" ht="16" x14ac:dyDescent="0.2">
      <c r="A2536"/>
      <c r="B2536"/>
      <c r="C2536"/>
      <c r="D2536"/>
      <c r="E2536"/>
      <c r="F2536"/>
      <c r="G2536"/>
      <c r="H2536"/>
      <c r="I2536"/>
      <c r="J2536"/>
      <c r="K2536"/>
      <c r="L2536"/>
    </row>
    <row r="2537" spans="1:12" ht="16" x14ac:dyDescent="0.2">
      <c r="A2537"/>
      <c r="B2537"/>
      <c r="C2537"/>
      <c r="D2537"/>
      <c r="E2537"/>
      <c r="F2537"/>
      <c r="G2537"/>
      <c r="H2537"/>
      <c r="I2537"/>
      <c r="J2537"/>
      <c r="K2537"/>
      <c r="L2537"/>
    </row>
    <row r="2538" spans="1:12" ht="16" x14ac:dyDescent="0.2">
      <c r="A2538"/>
      <c r="B2538"/>
      <c r="C2538"/>
      <c r="D2538"/>
      <c r="E2538"/>
      <c r="F2538"/>
      <c r="G2538"/>
      <c r="H2538"/>
      <c r="I2538"/>
      <c r="J2538"/>
      <c r="K2538"/>
      <c r="L2538"/>
    </row>
    <row r="2539" spans="1:12" ht="16" x14ac:dyDescent="0.2">
      <c r="A2539"/>
      <c r="B2539"/>
      <c r="C2539"/>
      <c r="D2539"/>
      <c r="E2539"/>
      <c r="F2539"/>
      <c r="G2539"/>
      <c r="H2539"/>
      <c r="I2539"/>
      <c r="J2539"/>
      <c r="K2539"/>
      <c r="L2539"/>
    </row>
    <row r="2540" spans="1:12" ht="16" x14ac:dyDescent="0.2">
      <c r="A2540"/>
      <c r="B2540"/>
      <c r="C2540"/>
      <c r="D2540"/>
      <c r="E2540"/>
      <c r="F2540"/>
      <c r="G2540"/>
      <c r="H2540"/>
      <c r="I2540"/>
      <c r="J2540"/>
      <c r="K2540"/>
      <c r="L2540"/>
    </row>
    <row r="2541" spans="1:12" ht="16" x14ac:dyDescent="0.2">
      <c r="A2541"/>
      <c r="B2541"/>
      <c r="C2541"/>
      <c r="D2541"/>
      <c r="E2541"/>
      <c r="F2541"/>
      <c r="G2541"/>
      <c r="H2541"/>
      <c r="I2541"/>
      <c r="J2541"/>
      <c r="K2541"/>
      <c r="L2541"/>
    </row>
    <row r="2542" spans="1:12" ht="16" x14ac:dyDescent="0.2">
      <c r="A2542"/>
      <c r="B2542"/>
      <c r="C2542"/>
      <c r="D2542"/>
      <c r="E2542"/>
      <c r="F2542"/>
      <c r="G2542"/>
      <c r="H2542"/>
      <c r="I2542"/>
      <c r="J2542"/>
      <c r="K2542"/>
      <c r="L2542"/>
    </row>
    <row r="2543" spans="1:12" ht="16" x14ac:dyDescent="0.2">
      <c r="A2543"/>
      <c r="B2543"/>
      <c r="C2543"/>
      <c r="D2543"/>
      <c r="E2543"/>
      <c r="F2543"/>
      <c r="G2543"/>
      <c r="H2543"/>
      <c r="I2543"/>
      <c r="J2543"/>
      <c r="K2543"/>
      <c r="L2543"/>
    </row>
    <row r="2544" spans="1:12" ht="16" x14ac:dyDescent="0.2">
      <c r="A2544"/>
      <c r="B2544"/>
      <c r="C2544"/>
      <c r="D2544"/>
      <c r="E2544"/>
      <c r="F2544"/>
      <c r="G2544"/>
      <c r="H2544"/>
      <c r="I2544"/>
      <c r="J2544"/>
      <c r="K2544"/>
      <c r="L2544"/>
    </row>
    <row r="2545" spans="1:12" ht="16" x14ac:dyDescent="0.2">
      <c r="A2545"/>
      <c r="B2545"/>
      <c r="C2545"/>
      <c r="D2545"/>
      <c r="E2545"/>
      <c r="F2545"/>
      <c r="G2545"/>
      <c r="H2545"/>
      <c r="I2545"/>
      <c r="J2545"/>
      <c r="K2545"/>
      <c r="L2545"/>
    </row>
    <row r="2546" spans="1:12" ht="16" x14ac:dyDescent="0.2">
      <c r="A2546"/>
      <c r="B2546"/>
      <c r="C2546"/>
      <c r="D2546"/>
      <c r="E2546"/>
      <c r="F2546"/>
      <c r="G2546"/>
      <c r="H2546"/>
      <c r="I2546"/>
      <c r="J2546"/>
      <c r="K2546"/>
      <c r="L2546"/>
    </row>
    <row r="2547" spans="1:12" ht="16" x14ac:dyDescent="0.2">
      <c r="A2547"/>
      <c r="B2547"/>
      <c r="C2547"/>
      <c r="D2547"/>
      <c r="E2547"/>
      <c r="F2547"/>
      <c r="G2547"/>
      <c r="H2547"/>
      <c r="I2547"/>
      <c r="J2547"/>
      <c r="K2547"/>
      <c r="L2547"/>
    </row>
    <row r="2548" spans="1:12" ht="16" x14ac:dyDescent="0.2">
      <c r="A2548"/>
      <c r="B2548"/>
      <c r="C2548"/>
      <c r="D2548"/>
      <c r="E2548"/>
      <c r="F2548"/>
      <c r="G2548"/>
      <c r="H2548"/>
      <c r="I2548"/>
      <c r="J2548"/>
      <c r="K2548"/>
      <c r="L2548"/>
    </row>
    <row r="2549" spans="1:12" ht="16" x14ac:dyDescent="0.2">
      <c r="A2549"/>
      <c r="B2549"/>
      <c r="C2549"/>
      <c r="D2549"/>
      <c r="E2549"/>
      <c r="F2549"/>
      <c r="G2549"/>
      <c r="H2549"/>
      <c r="I2549"/>
      <c r="J2549"/>
      <c r="K2549"/>
      <c r="L2549"/>
    </row>
    <row r="2550" spans="1:12" ht="16" x14ac:dyDescent="0.2">
      <c r="A2550"/>
      <c r="B2550"/>
      <c r="C2550"/>
      <c r="D2550"/>
      <c r="E2550"/>
      <c r="F2550"/>
      <c r="G2550"/>
      <c r="H2550"/>
      <c r="I2550"/>
      <c r="J2550"/>
      <c r="K2550"/>
      <c r="L2550"/>
    </row>
    <row r="2551" spans="1:12" ht="16" x14ac:dyDescent="0.2">
      <c r="A2551"/>
      <c r="B2551"/>
      <c r="C2551"/>
      <c r="D2551"/>
      <c r="E2551"/>
      <c r="F2551"/>
      <c r="G2551"/>
      <c r="H2551"/>
      <c r="I2551"/>
      <c r="J2551"/>
      <c r="K2551"/>
      <c r="L2551"/>
    </row>
    <row r="2552" spans="1:12" ht="16" x14ac:dyDescent="0.2">
      <c r="A2552"/>
      <c r="B2552"/>
      <c r="C2552"/>
      <c r="D2552"/>
      <c r="E2552"/>
      <c r="F2552"/>
      <c r="G2552"/>
      <c r="H2552"/>
      <c r="I2552"/>
      <c r="J2552"/>
      <c r="K2552"/>
      <c r="L2552"/>
    </row>
    <row r="2553" spans="1:12" ht="16" x14ac:dyDescent="0.2">
      <c r="A2553"/>
      <c r="B2553"/>
      <c r="C2553"/>
      <c r="D2553"/>
      <c r="E2553"/>
      <c r="F2553"/>
      <c r="G2553"/>
      <c r="H2553"/>
      <c r="I2553"/>
      <c r="J2553"/>
      <c r="K2553"/>
      <c r="L2553"/>
    </row>
    <row r="2554" spans="1:12" ht="16" x14ac:dyDescent="0.2">
      <c r="A2554"/>
      <c r="B2554"/>
      <c r="C2554"/>
      <c r="D2554"/>
      <c r="E2554"/>
      <c r="F2554"/>
      <c r="G2554"/>
      <c r="H2554"/>
      <c r="I2554"/>
      <c r="J2554"/>
      <c r="K2554"/>
      <c r="L2554"/>
    </row>
    <row r="2555" spans="1:12" ht="16" x14ac:dyDescent="0.2">
      <c r="A2555"/>
      <c r="B2555"/>
      <c r="C2555"/>
      <c r="D2555"/>
      <c r="E2555"/>
      <c r="F2555"/>
      <c r="G2555"/>
      <c r="H2555"/>
      <c r="I2555"/>
      <c r="J2555"/>
      <c r="K2555"/>
      <c r="L2555"/>
    </row>
    <row r="2556" spans="1:12" ht="16" x14ac:dyDescent="0.2">
      <c r="A2556"/>
      <c r="B2556"/>
      <c r="C2556"/>
      <c r="D2556"/>
      <c r="E2556"/>
      <c r="F2556"/>
      <c r="G2556"/>
      <c r="H2556"/>
      <c r="I2556"/>
      <c r="J2556"/>
      <c r="K2556"/>
      <c r="L2556"/>
    </row>
    <row r="2557" spans="1:12" ht="16" x14ac:dyDescent="0.2">
      <c r="A2557"/>
      <c r="B2557"/>
      <c r="C2557"/>
      <c r="D2557"/>
      <c r="E2557"/>
      <c r="F2557"/>
      <c r="G2557"/>
      <c r="H2557"/>
      <c r="I2557"/>
      <c r="J2557"/>
      <c r="K2557"/>
      <c r="L2557"/>
    </row>
    <row r="2558" spans="1:12" ht="16" x14ac:dyDescent="0.2">
      <c r="A2558"/>
      <c r="B2558"/>
      <c r="C2558"/>
      <c r="D2558"/>
      <c r="E2558"/>
      <c r="F2558"/>
      <c r="G2558"/>
      <c r="H2558"/>
      <c r="I2558"/>
      <c r="J2558"/>
      <c r="K2558"/>
      <c r="L2558"/>
    </row>
    <row r="2559" spans="1:12" ht="16" x14ac:dyDescent="0.2">
      <c r="A2559"/>
      <c r="B2559"/>
      <c r="C2559"/>
      <c r="D2559"/>
      <c r="E2559"/>
      <c r="F2559"/>
      <c r="G2559"/>
      <c r="H2559"/>
      <c r="I2559"/>
      <c r="J2559"/>
      <c r="K2559"/>
      <c r="L2559"/>
    </row>
    <row r="2560" spans="1:12" ht="16" x14ac:dyDescent="0.2">
      <c r="A2560"/>
      <c r="B2560"/>
      <c r="C2560"/>
      <c r="D2560"/>
      <c r="E2560"/>
      <c r="F2560"/>
      <c r="G2560"/>
      <c r="H2560"/>
      <c r="I2560"/>
      <c r="J2560"/>
      <c r="K2560"/>
      <c r="L2560"/>
    </row>
    <row r="2561" spans="1:12" ht="16" x14ac:dyDescent="0.2">
      <c r="A2561"/>
      <c r="B2561"/>
      <c r="C2561"/>
      <c r="D2561"/>
      <c r="E2561"/>
      <c r="F2561"/>
      <c r="G2561"/>
      <c r="H2561"/>
      <c r="I2561"/>
      <c r="J2561"/>
      <c r="K2561"/>
      <c r="L2561"/>
    </row>
    <row r="2562" spans="1:12" ht="16" x14ac:dyDescent="0.2">
      <c r="A2562"/>
      <c r="B2562"/>
      <c r="C2562"/>
      <c r="D2562"/>
      <c r="E2562"/>
      <c r="F2562"/>
      <c r="G2562"/>
      <c r="H2562"/>
      <c r="I2562"/>
      <c r="J2562"/>
      <c r="K2562"/>
      <c r="L2562"/>
    </row>
    <row r="2563" spans="1:12" ht="16" x14ac:dyDescent="0.2">
      <c r="A2563"/>
      <c r="B2563"/>
      <c r="C2563"/>
      <c r="D2563"/>
      <c r="E2563"/>
      <c r="F2563"/>
      <c r="G2563"/>
      <c r="H2563"/>
      <c r="I2563"/>
      <c r="J2563"/>
      <c r="K2563"/>
      <c r="L2563"/>
    </row>
    <row r="2564" spans="1:12" ht="16" x14ac:dyDescent="0.2">
      <c r="A2564"/>
      <c r="B2564"/>
      <c r="C2564"/>
      <c r="D2564"/>
      <c r="E2564"/>
      <c r="F2564"/>
      <c r="G2564"/>
      <c r="H2564"/>
      <c r="I2564"/>
      <c r="J2564"/>
      <c r="K2564"/>
      <c r="L2564"/>
    </row>
    <row r="2565" spans="1:12" ht="16" x14ac:dyDescent="0.2">
      <c r="A2565"/>
      <c r="B2565"/>
      <c r="C2565"/>
      <c r="D2565"/>
      <c r="E2565"/>
      <c r="F2565"/>
      <c r="G2565"/>
      <c r="H2565"/>
      <c r="I2565"/>
      <c r="J2565"/>
      <c r="K2565"/>
      <c r="L2565"/>
    </row>
    <row r="2566" spans="1:12" ht="16" x14ac:dyDescent="0.2">
      <c r="A2566"/>
      <c r="B2566"/>
      <c r="C2566"/>
      <c r="D2566"/>
      <c r="E2566"/>
      <c r="F2566"/>
      <c r="G2566"/>
      <c r="H2566"/>
      <c r="I2566"/>
      <c r="J2566"/>
      <c r="K2566"/>
      <c r="L2566"/>
    </row>
    <row r="2567" spans="1:12" ht="16" x14ac:dyDescent="0.2">
      <c r="A2567"/>
      <c r="B2567"/>
      <c r="C2567"/>
      <c r="D2567"/>
      <c r="E2567"/>
      <c r="F2567"/>
      <c r="G2567"/>
      <c r="H2567"/>
      <c r="I2567"/>
      <c r="J2567"/>
      <c r="K2567"/>
      <c r="L2567"/>
    </row>
    <row r="2568" spans="1:12" ht="16" x14ac:dyDescent="0.2">
      <c r="A2568"/>
      <c r="B2568"/>
      <c r="C2568"/>
      <c r="D2568"/>
      <c r="E2568"/>
      <c r="F2568"/>
      <c r="G2568"/>
      <c r="H2568"/>
      <c r="I2568"/>
      <c r="J2568"/>
      <c r="K2568"/>
      <c r="L2568"/>
    </row>
    <row r="2569" spans="1:12" ht="16" x14ac:dyDescent="0.2">
      <c r="A2569"/>
      <c r="B2569"/>
      <c r="C2569"/>
      <c r="D2569"/>
      <c r="E2569"/>
      <c r="F2569"/>
      <c r="G2569"/>
      <c r="H2569"/>
      <c r="I2569"/>
      <c r="J2569"/>
      <c r="K2569"/>
      <c r="L2569"/>
    </row>
    <row r="2570" spans="1:12" ht="16" x14ac:dyDescent="0.2">
      <c r="A2570"/>
      <c r="B2570"/>
      <c r="C2570"/>
      <c r="D2570"/>
      <c r="E2570"/>
      <c r="F2570"/>
      <c r="G2570"/>
      <c r="H2570"/>
      <c r="I2570"/>
      <c r="J2570"/>
      <c r="K2570"/>
      <c r="L2570"/>
    </row>
    <row r="2571" spans="1:12" ht="16" x14ac:dyDescent="0.2">
      <c r="A2571"/>
      <c r="B2571"/>
      <c r="C2571"/>
      <c r="D2571"/>
      <c r="E2571"/>
      <c r="F2571"/>
      <c r="G2571"/>
      <c r="H2571"/>
      <c r="I2571"/>
      <c r="J2571"/>
      <c r="K2571"/>
      <c r="L2571"/>
    </row>
    <row r="2572" spans="1:12" ht="16" x14ac:dyDescent="0.2">
      <c r="A2572"/>
      <c r="B2572"/>
      <c r="C2572"/>
      <c r="D2572"/>
      <c r="E2572"/>
      <c r="F2572"/>
      <c r="G2572"/>
      <c r="H2572"/>
      <c r="I2572"/>
      <c r="J2572"/>
      <c r="K2572"/>
      <c r="L2572"/>
    </row>
    <row r="2573" spans="1:12" ht="16" x14ac:dyDescent="0.2">
      <c r="A2573"/>
      <c r="B2573"/>
      <c r="C2573"/>
      <c r="D2573"/>
      <c r="E2573"/>
      <c r="F2573"/>
      <c r="G2573"/>
      <c r="H2573"/>
      <c r="I2573"/>
      <c r="J2573"/>
      <c r="K2573"/>
      <c r="L2573"/>
    </row>
    <row r="2574" spans="1:12" ht="16" x14ac:dyDescent="0.2">
      <c r="A2574"/>
      <c r="B2574"/>
      <c r="C2574"/>
      <c r="D2574"/>
      <c r="E2574"/>
      <c r="F2574"/>
      <c r="G2574"/>
      <c r="H2574"/>
      <c r="I2574"/>
      <c r="J2574"/>
      <c r="K2574"/>
      <c r="L2574"/>
    </row>
    <row r="2575" spans="1:12" ht="16" x14ac:dyDescent="0.2">
      <c r="A2575"/>
      <c r="B2575"/>
      <c r="C2575"/>
      <c r="D2575"/>
      <c r="E2575"/>
      <c r="F2575"/>
      <c r="G2575"/>
      <c r="H2575"/>
      <c r="I2575"/>
      <c r="J2575"/>
      <c r="K2575"/>
      <c r="L2575"/>
    </row>
    <row r="2576" spans="1:12" ht="16" x14ac:dyDescent="0.2">
      <c r="A2576"/>
      <c r="B2576"/>
      <c r="C2576"/>
      <c r="D2576"/>
      <c r="E2576"/>
      <c r="F2576"/>
      <c r="G2576"/>
      <c r="H2576"/>
      <c r="I2576"/>
      <c r="J2576"/>
      <c r="K2576"/>
      <c r="L2576"/>
    </row>
    <row r="2577" spans="1:12" ht="16" x14ac:dyDescent="0.2">
      <c r="A2577"/>
      <c r="B2577"/>
      <c r="C2577"/>
      <c r="D2577"/>
      <c r="E2577"/>
      <c r="F2577"/>
      <c r="G2577"/>
      <c r="H2577"/>
      <c r="I2577"/>
      <c r="J2577"/>
      <c r="K2577"/>
      <c r="L2577"/>
    </row>
    <row r="2578" spans="1:12" ht="16" x14ac:dyDescent="0.2">
      <c r="A2578"/>
      <c r="B2578"/>
      <c r="C2578"/>
      <c r="D2578"/>
      <c r="E2578"/>
      <c r="F2578"/>
      <c r="G2578"/>
      <c r="H2578"/>
      <c r="I2578"/>
      <c r="J2578"/>
      <c r="K2578"/>
      <c r="L2578"/>
    </row>
    <row r="2579" spans="1:12" ht="16" x14ac:dyDescent="0.2">
      <c r="A2579"/>
      <c r="B2579"/>
      <c r="C2579"/>
      <c r="D2579"/>
      <c r="E2579"/>
      <c r="F2579"/>
      <c r="G2579"/>
      <c r="H2579"/>
      <c r="I2579"/>
      <c r="J2579"/>
      <c r="K2579"/>
      <c r="L2579"/>
    </row>
    <row r="2580" spans="1:12" ht="16" x14ac:dyDescent="0.2">
      <c r="A2580"/>
      <c r="B2580"/>
      <c r="C2580"/>
      <c r="D2580"/>
      <c r="E2580"/>
      <c r="F2580"/>
      <c r="G2580"/>
      <c r="H2580"/>
      <c r="I2580"/>
      <c r="J2580"/>
      <c r="K2580"/>
      <c r="L2580"/>
    </row>
    <row r="2581" spans="1:12" ht="16" x14ac:dyDescent="0.2">
      <c r="A2581"/>
      <c r="B2581"/>
      <c r="C2581"/>
      <c r="D2581"/>
      <c r="E2581"/>
      <c r="F2581"/>
      <c r="G2581"/>
      <c r="H2581"/>
      <c r="I2581"/>
      <c r="J2581"/>
      <c r="K2581"/>
      <c r="L2581"/>
    </row>
    <row r="2582" spans="1:12" ht="16" x14ac:dyDescent="0.2">
      <c r="A2582"/>
      <c r="B2582"/>
      <c r="C2582"/>
      <c r="D2582"/>
      <c r="E2582"/>
      <c r="F2582"/>
      <c r="G2582"/>
      <c r="H2582"/>
      <c r="I2582"/>
      <c r="J2582"/>
      <c r="K2582"/>
      <c r="L2582"/>
    </row>
    <row r="2583" spans="1:12" ht="16" x14ac:dyDescent="0.2">
      <c r="A2583"/>
      <c r="B2583"/>
      <c r="C2583"/>
      <c r="D2583"/>
      <c r="E2583"/>
      <c r="F2583"/>
      <c r="G2583"/>
      <c r="H2583"/>
      <c r="I2583"/>
      <c r="J2583"/>
      <c r="K2583"/>
      <c r="L2583"/>
    </row>
    <row r="2584" spans="1:12" ht="16" x14ac:dyDescent="0.2">
      <c r="A2584"/>
      <c r="B2584"/>
      <c r="C2584"/>
      <c r="D2584"/>
      <c r="E2584"/>
      <c r="F2584"/>
      <c r="G2584"/>
      <c r="H2584"/>
      <c r="I2584"/>
      <c r="J2584"/>
      <c r="K2584"/>
      <c r="L2584"/>
    </row>
    <row r="2585" spans="1:12" ht="16" x14ac:dyDescent="0.2">
      <c r="A2585"/>
      <c r="B2585"/>
      <c r="C2585"/>
      <c r="D2585"/>
      <c r="E2585"/>
      <c r="F2585"/>
      <c r="G2585"/>
      <c r="H2585"/>
      <c r="I2585"/>
      <c r="J2585"/>
      <c r="K2585"/>
      <c r="L2585"/>
    </row>
    <row r="2586" spans="1:12" ht="16" x14ac:dyDescent="0.2">
      <c r="A2586"/>
      <c r="B2586"/>
      <c r="C2586"/>
      <c r="D2586"/>
      <c r="E2586"/>
      <c r="F2586"/>
      <c r="G2586"/>
      <c r="H2586"/>
      <c r="I2586"/>
      <c r="J2586"/>
      <c r="K2586"/>
      <c r="L2586"/>
    </row>
    <row r="2587" spans="1:12" ht="16" x14ac:dyDescent="0.2">
      <c r="A2587"/>
      <c r="B2587"/>
      <c r="C2587"/>
      <c r="D2587"/>
      <c r="E2587"/>
      <c r="F2587"/>
      <c r="G2587"/>
      <c r="H2587"/>
      <c r="I2587"/>
      <c r="J2587"/>
      <c r="K2587"/>
      <c r="L2587"/>
    </row>
    <row r="2588" spans="1:12" ht="16" x14ac:dyDescent="0.2">
      <c r="A2588"/>
      <c r="B2588"/>
      <c r="C2588"/>
      <c r="D2588"/>
      <c r="E2588"/>
      <c r="F2588"/>
      <c r="G2588"/>
      <c r="H2588"/>
      <c r="I2588"/>
      <c r="J2588"/>
      <c r="K2588"/>
      <c r="L2588"/>
    </row>
    <row r="2589" spans="1:12" ht="16" x14ac:dyDescent="0.2">
      <c r="A2589"/>
      <c r="B2589"/>
      <c r="C2589"/>
      <c r="D2589"/>
      <c r="E2589"/>
      <c r="F2589"/>
      <c r="G2589"/>
      <c r="H2589"/>
      <c r="I2589"/>
      <c r="J2589"/>
      <c r="K2589"/>
      <c r="L2589"/>
    </row>
    <row r="2590" spans="1:12" ht="16" x14ac:dyDescent="0.2">
      <c r="A2590"/>
      <c r="B2590"/>
      <c r="C2590"/>
      <c r="D2590"/>
      <c r="E2590"/>
      <c r="F2590"/>
      <c r="G2590"/>
      <c r="H2590"/>
      <c r="I2590"/>
      <c r="J2590"/>
      <c r="K2590"/>
      <c r="L2590"/>
    </row>
    <row r="2591" spans="1:12" ht="16" x14ac:dyDescent="0.2">
      <c r="A2591"/>
      <c r="B2591"/>
      <c r="C2591"/>
      <c r="D2591"/>
      <c r="E2591"/>
      <c r="F2591"/>
      <c r="G2591"/>
      <c r="H2591"/>
      <c r="I2591"/>
      <c r="J2591"/>
      <c r="K2591"/>
      <c r="L2591"/>
    </row>
    <row r="2592" spans="1:12" ht="16" x14ac:dyDescent="0.2">
      <c r="A2592"/>
      <c r="B2592"/>
      <c r="C2592"/>
      <c r="D2592"/>
      <c r="E2592"/>
      <c r="F2592"/>
      <c r="G2592"/>
      <c r="H2592"/>
      <c r="I2592"/>
      <c r="J2592"/>
      <c r="K2592"/>
      <c r="L2592"/>
    </row>
    <row r="2593" spans="1:12" ht="16" x14ac:dyDescent="0.2">
      <c r="A2593"/>
      <c r="B2593"/>
      <c r="C2593"/>
      <c r="D2593"/>
      <c r="E2593"/>
      <c r="F2593"/>
      <c r="G2593"/>
      <c r="H2593"/>
      <c r="I2593"/>
      <c r="J2593"/>
      <c r="K2593"/>
      <c r="L2593"/>
    </row>
    <row r="2594" spans="1:12" ht="16" x14ac:dyDescent="0.2">
      <c r="A2594"/>
      <c r="B2594"/>
      <c r="C2594"/>
      <c r="D2594"/>
      <c r="E2594"/>
      <c r="F2594"/>
      <c r="G2594"/>
      <c r="H2594"/>
      <c r="I2594"/>
      <c r="J2594"/>
      <c r="K2594"/>
      <c r="L2594"/>
    </row>
    <row r="2595" spans="1:12" ht="16" x14ac:dyDescent="0.2">
      <c r="A2595"/>
      <c r="B2595"/>
      <c r="C2595"/>
      <c r="D2595"/>
      <c r="E2595"/>
      <c r="F2595"/>
      <c r="G2595"/>
      <c r="H2595"/>
      <c r="I2595"/>
      <c r="J2595"/>
      <c r="K2595"/>
      <c r="L2595"/>
    </row>
    <row r="2596" spans="1:12" ht="16" x14ac:dyDescent="0.2">
      <c r="A2596"/>
      <c r="B2596"/>
      <c r="C2596"/>
      <c r="D2596"/>
      <c r="E2596"/>
      <c r="F2596"/>
      <c r="G2596"/>
      <c r="H2596"/>
      <c r="I2596"/>
      <c r="J2596"/>
      <c r="K2596"/>
      <c r="L2596"/>
    </row>
    <row r="2597" spans="1:12" ht="16" x14ac:dyDescent="0.2">
      <c r="A2597"/>
      <c r="B2597"/>
      <c r="C2597"/>
      <c r="D2597"/>
      <c r="E2597"/>
      <c r="F2597"/>
      <c r="G2597"/>
      <c r="H2597"/>
      <c r="I2597"/>
      <c r="J2597"/>
      <c r="K2597"/>
      <c r="L2597"/>
    </row>
    <row r="2598" spans="1:12" ht="16" x14ac:dyDescent="0.2">
      <c r="A2598"/>
      <c r="B2598"/>
      <c r="C2598"/>
      <c r="D2598"/>
      <c r="E2598"/>
      <c r="F2598"/>
      <c r="G2598"/>
      <c r="H2598"/>
      <c r="I2598"/>
      <c r="J2598"/>
      <c r="K2598"/>
      <c r="L2598"/>
    </row>
    <row r="2599" spans="1:12" ht="16" x14ac:dyDescent="0.2">
      <c r="A2599"/>
      <c r="B2599"/>
      <c r="C2599"/>
      <c r="D2599"/>
      <c r="E2599"/>
      <c r="F2599"/>
      <c r="G2599"/>
      <c r="H2599"/>
      <c r="I2599"/>
      <c r="J2599"/>
      <c r="K2599"/>
      <c r="L2599"/>
    </row>
    <row r="2600" spans="1:12" ht="16" x14ac:dyDescent="0.2">
      <c r="A2600"/>
      <c r="B2600"/>
      <c r="C2600"/>
      <c r="D2600"/>
      <c r="E2600"/>
      <c r="F2600"/>
      <c r="G2600"/>
      <c r="H2600"/>
      <c r="I2600"/>
      <c r="J2600"/>
      <c r="K2600"/>
      <c r="L2600"/>
    </row>
    <row r="2601" spans="1:12" ht="16" x14ac:dyDescent="0.2">
      <c r="A2601"/>
      <c r="B2601"/>
      <c r="C2601"/>
      <c r="D2601"/>
      <c r="E2601"/>
      <c r="F2601"/>
      <c r="G2601"/>
      <c r="H2601"/>
      <c r="I2601"/>
      <c r="J2601"/>
      <c r="K2601"/>
      <c r="L2601"/>
    </row>
    <row r="2602" spans="1:12" ht="16" x14ac:dyDescent="0.2">
      <c r="A2602"/>
      <c r="B2602"/>
      <c r="C2602"/>
      <c r="D2602"/>
      <c r="E2602"/>
      <c r="F2602"/>
      <c r="G2602"/>
      <c r="H2602"/>
      <c r="I2602"/>
      <c r="J2602"/>
      <c r="K2602"/>
      <c r="L2602"/>
    </row>
    <row r="2603" spans="1:12" ht="16" x14ac:dyDescent="0.2">
      <c r="A2603"/>
      <c r="B2603"/>
      <c r="C2603"/>
      <c r="D2603"/>
      <c r="E2603"/>
      <c r="F2603"/>
      <c r="G2603"/>
      <c r="H2603"/>
      <c r="I2603"/>
      <c r="J2603"/>
      <c r="K2603"/>
      <c r="L2603"/>
    </row>
    <row r="2604" spans="1:12" ht="16" x14ac:dyDescent="0.2">
      <c r="A2604"/>
      <c r="B2604"/>
      <c r="C2604"/>
      <c r="D2604"/>
      <c r="E2604"/>
      <c r="F2604"/>
      <c r="G2604"/>
      <c r="H2604"/>
      <c r="I2604"/>
      <c r="J2604"/>
      <c r="K2604"/>
      <c r="L2604"/>
    </row>
    <row r="2605" spans="1:12" ht="16" x14ac:dyDescent="0.2">
      <c r="A2605"/>
      <c r="B2605"/>
      <c r="C2605"/>
      <c r="D2605"/>
      <c r="E2605"/>
      <c r="F2605"/>
      <c r="G2605"/>
      <c r="H2605"/>
      <c r="I2605"/>
      <c r="J2605"/>
      <c r="K2605"/>
      <c r="L2605"/>
    </row>
    <row r="2606" spans="1:12" ht="16" x14ac:dyDescent="0.2">
      <c r="A2606"/>
      <c r="B2606"/>
      <c r="C2606"/>
      <c r="D2606"/>
      <c r="E2606"/>
      <c r="F2606"/>
      <c r="G2606"/>
      <c r="H2606"/>
      <c r="I2606"/>
      <c r="J2606"/>
      <c r="K2606"/>
      <c r="L2606"/>
    </row>
    <row r="2607" spans="1:12" ht="16" x14ac:dyDescent="0.2">
      <c r="A2607"/>
      <c r="B2607"/>
      <c r="C2607"/>
      <c r="D2607"/>
      <c r="E2607"/>
      <c r="F2607"/>
      <c r="G2607"/>
      <c r="H2607"/>
      <c r="I2607"/>
      <c r="J2607"/>
      <c r="K2607"/>
      <c r="L2607"/>
    </row>
    <row r="2608" spans="1:12" ht="16" x14ac:dyDescent="0.2">
      <c r="A2608"/>
      <c r="B2608"/>
      <c r="C2608"/>
      <c r="D2608"/>
      <c r="E2608"/>
      <c r="F2608"/>
      <c r="G2608"/>
      <c r="H2608"/>
      <c r="I2608"/>
      <c r="J2608"/>
      <c r="K2608"/>
      <c r="L2608"/>
    </row>
    <row r="2609" spans="1:12" ht="16" x14ac:dyDescent="0.2">
      <c r="A2609"/>
      <c r="B2609"/>
      <c r="C2609"/>
      <c r="D2609"/>
      <c r="E2609"/>
      <c r="F2609"/>
      <c r="G2609"/>
      <c r="H2609"/>
      <c r="I2609"/>
      <c r="J2609"/>
      <c r="K2609"/>
      <c r="L2609"/>
    </row>
    <row r="2610" spans="1:12" ht="16" x14ac:dyDescent="0.2">
      <c r="A2610"/>
      <c r="B2610"/>
      <c r="C2610"/>
      <c r="D2610"/>
      <c r="E2610"/>
      <c r="F2610"/>
      <c r="G2610"/>
      <c r="H2610"/>
      <c r="I2610"/>
      <c r="J2610"/>
      <c r="K2610"/>
      <c r="L2610"/>
    </row>
    <row r="2611" spans="1:12" ht="16" x14ac:dyDescent="0.2">
      <c r="A2611"/>
      <c r="B2611"/>
      <c r="C2611"/>
      <c r="D2611"/>
      <c r="E2611"/>
      <c r="F2611"/>
      <c r="G2611"/>
      <c r="H2611"/>
      <c r="I2611"/>
      <c r="J2611"/>
      <c r="K2611"/>
      <c r="L2611"/>
    </row>
    <row r="2612" spans="1:12" ht="16" x14ac:dyDescent="0.2">
      <c r="A2612"/>
      <c r="B2612"/>
      <c r="C2612"/>
      <c r="D2612"/>
      <c r="E2612"/>
      <c r="F2612"/>
      <c r="G2612"/>
      <c r="H2612"/>
      <c r="I2612"/>
      <c r="J2612"/>
      <c r="K2612"/>
      <c r="L2612"/>
    </row>
    <row r="2613" spans="1:12" ht="16" x14ac:dyDescent="0.2">
      <c r="A2613"/>
      <c r="B2613"/>
      <c r="C2613"/>
      <c r="D2613"/>
      <c r="E2613"/>
      <c r="F2613"/>
      <c r="G2613"/>
      <c r="H2613"/>
      <c r="I2613"/>
      <c r="J2613"/>
      <c r="K2613"/>
      <c r="L2613"/>
    </row>
    <row r="2614" spans="1:12" ht="16" x14ac:dyDescent="0.2">
      <c r="A2614"/>
      <c r="B2614"/>
      <c r="C2614"/>
      <c r="D2614"/>
      <c r="E2614"/>
      <c r="F2614"/>
      <c r="G2614"/>
      <c r="H2614"/>
      <c r="I2614"/>
      <c r="J2614"/>
      <c r="K2614"/>
      <c r="L2614"/>
    </row>
    <row r="2615" spans="1:12" ht="16" x14ac:dyDescent="0.2">
      <c r="A2615"/>
      <c r="B2615"/>
      <c r="C2615"/>
      <c r="D2615"/>
      <c r="E2615"/>
      <c r="F2615"/>
      <c r="G2615"/>
      <c r="H2615"/>
      <c r="I2615"/>
      <c r="J2615"/>
      <c r="K2615"/>
      <c r="L2615"/>
    </row>
    <row r="2616" spans="1:12" ht="16" x14ac:dyDescent="0.2">
      <c r="A2616"/>
      <c r="B2616"/>
      <c r="C2616"/>
      <c r="D2616"/>
      <c r="E2616"/>
      <c r="F2616"/>
      <c r="G2616"/>
      <c r="H2616"/>
      <c r="I2616"/>
      <c r="J2616"/>
      <c r="K2616"/>
      <c r="L2616"/>
    </row>
    <row r="2617" spans="1:12" ht="16" x14ac:dyDescent="0.2">
      <c r="A2617"/>
      <c r="B2617"/>
      <c r="C2617"/>
      <c r="D2617"/>
      <c r="E2617"/>
      <c r="F2617"/>
      <c r="G2617"/>
      <c r="H2617"/>
      <c r="I2617"/>
      <c r="J2617"/>
      <c r="K2617"/>
      <c r="L2617"/>
    </row>
    <row r="2618" spans="1:12" ht="16" x14ac:dyDescent="0.2">
      <c r="A2618"/>
      <c r="B2618"/>
      <c r="C2618"/>
      <c r="D2618"/>
      <c r="E2618"/>
      <c r="F2618"/>
      <c r="G2618"/>
      <c r="H2618"/>
      <c r="I2618"/>
      <c r="J2618"/>
      <c r="K2618"/>
      <c r="L2618"/>
    </row>
    <row r="2619" spans="1:12" ht="16" x14ac:dyDescent="0.2">
      <c r="A2619"/>
      <c r="B2619"/>
      <c r="C2619"/>
      <c r="D2619"/>
      <c r="E2619"/>
      <c r="F2619"/>
      <c r="G2619"/>
      <c r="H2619"/>
      <c r="I2619"/>
      <c r="J2619"/>
      <c r="K2619"/>
      <c r="L2619"/>
    </row>
    <row r="2620" spans="1:12" ht="16" x14ac:dyDescent="0.2">
      <c r="A2620"/>
      <c r="B2620"/>
      <c r="C2620"/>
      <c r="D2620"/>
      <c r="E2620"/>
      <c r="F2620"/>
      <c r="G2620"/>
      <c r="H2620"/>
      <c r="I2620"/>
      <c r="J2620"/>
      <c r="K2620"/>
      <c r="L2620"/>
    </row>
    <row r="2621" spans="1:12" ht="16" x14ac:dyDescent="0.2">
      <c r="A2621"/>
      <c r="B2621"/>
      <c r="C2621"/>
      <c r="D2621"/>
      <c r="E2621"/>
      <c r="F2621"/>
      <c r="G2621"/>
      <c r="H2621"/>
      <c r="I2621"/>
      <c r="J2621"/>
      <c r="K2621"/>
      <c r="L2621"/>
    </row>
    <row r="2622" spans="1:12" ht="16" x14ac:dyDescent="0.2">
      <c r="A2622"/>
      <c r="B2622"/>
      <c r="C2622"/>
      <c r="D2622"/>
      <c r="E2622"/>
      <c r="F2622"/>
      <c r="G2622"/>
      <c r="H2622"/>
      <c r="I2622"/>
      <c r="J2622"/>
      <c r="K2622"/>
      <c r="L2622"/>
    </row>
    <row r="2623" spans="1:12" ht="16" x14ac:dyDescent="0.2">
      <c r="A2623"/>
      <c r="B2623"/>
      <c r="C2623"/>
      <c r="D2623"/>
      <c r="E2623"/>
      <c r="F2623"/>
      <c r="G2623"/>
      <c r="H2623"/>
      <c r="I2623"/>
      <c r="J2623"/>
      <c r="K2623"/>
      <c r="L2623"/>
    </row>
    <row r="2624" spans="1:12" ht="16" x14ac:dyDescent="0.2">
      <c r="A2624"/>
      <c r="B2624"/>
      <c r="C2624"/>
      <c r="D2624"/>
      <c r="E2624"/>
      <c r="F2624"/>
      <c r="G2624"/>
      <c r="H2624"/>
      <c r="I2624"/>
      <c r="J2624"/>
      <c r="K2624"/>
      <c r="L2624"/>
    </row>
    <row r="2625" spans="1:12" ht="16" x14ac:dyDescent="0.2">
      <c r="A2625"/>
      <c r="B2625"/>
      <c r="C2625"/>
      <c r="D2625"/>
      <c r="E2625"/>
      <c r="F2625"/>
      <c r="G2625"/>
      <c r="H2625"/>
      <c r="I2625"/>
      <c r="J2625"/>
      <c r="K2625"/>
      <c r="L2625"/>
    </row>
    <row r="2626" spans="1:12" ht="16" x14ac:dyDescent="0.2">
      <c r="A2626"/>
      <c r="B2626"/>
      <c r="C2626"/>
      <c r="D2626"/>
      <c r="E2626"/>
      <c r="F2626"/>
      <c r="G2626"/>
      <c r="H2626"/>
      <c r="I2626"/>
      <c r="J2626"/>
      <c r="K2626"/>
      <c r="L2626"/>
    </row>
    <row r="2627" spans="1:12" ht="16" x14ac:dyDescent="0.2">
      <c r="A2627"/>
      <c r="B2627"/>
      <c r="C2627"/>
      <c r="D2627"/>
      <c r="E2627"/>
      <c r="F2627"/>
      <c r="G2627"/>
      <c r="H2627"/>
      <c r="I2627"/>
      <c r="J2627"/>
      <c r="K2627"/>
      <c r="L2627"/>
    </row>
    <row r="2628" spans="1:12" ht="16" x14ac:dyDescent="0.2">
      <c r="A2628"/>
      <c r="B2628"/>
      <c r="C2628"/>
      <c r="D2628"/>
      <c r="E2628"/>
      <c r="F2628"/>
      <c r="G2628"/>
      <c r="H2628"/>
      <c r="I2628"/>
      <c r="J2628"/>
      <c r="K2628"/>
      <c r="L2628"/>
    </row>
    <row r="2629" spans="1:12" ht="16" x14ac:dyDescent="0.2">
      <c r="A2629"/>
      <c r="B2629"/>
      <c r="C2629"/>
      <c r="D2629"/>
      <c r="E2629"/>
      <c r="F2629"/>
      <c r="G2629"/>
      <c r="H2629"/>
      <c r="I2629"/>
      <c r="J2629"/>
      <c r="K2629"/>
      <c r="L2629"/>
    </row>
    <row r="2630" spans="1:12" ht="16" x14ac:dyDescent="0.2">
      <c r="A2630"/>
      <c r="B2630"/>
      <c r="C2630"/>
      <c r="D2630"/>
      <c r="E2630"/>
      <c r="F2630"/>
      <c r="G2630"/>
      <c r="H2630"/>
      <c r="I2630"/>
      <c r="J2630"/>
      <c r="K2630"/>
      <c r="L2630"/>
    </row>
    <row r="2631" spans="1:12" ht="16" x14ac:dyDescent="0.2">
      <c r="A2631"/>
      <c r="B2631"/>
      <c r="C2631"/>
      <c r="D2631"/>
      <c r="E2631"/>
      <c r="F2631"/>
      <c r="G2631"/>
      <c r="H2631"/>
      <c r="I2631"/>
      <c r="J2631"/>
      <c r="K2631"/>
      <c r="L2631"/>
    </row>
    <row r="2632" spans="1:12" ht="16" x14ac:dyDescent="0.2">
      <c r="A2632"/>
      <c r="B2632"/>
      <c r="C2632"/>
      <c r="D2632"/>
      <c r="E2632"/>
      <c r="F2632"/>
      <c r="G2632"/>
      <c r="H2632"/>
      <c r="I2632"/>
      <c r="J2632"/>
      <c r="K2632"/>
      <c r="L2632"/>
    </row>
    <row r="2633" spans="1:12" ht="16" x14ac:dyDescent="0.2">
      <c r="A2633"/>
      <c r="B2633"/>
      <c r="C2633"/>
      <c r="D2633"/>
      <c r="E2633"/>
      <c r="F2633"/>
      <c r="G2633"/>
      <c r="H2633"/>
      <c r="I2633"/>
      <c r="J2633"/>
      <c r="K2633"/>
      <c r="L2633"/>
    </row>
    <row r="2634" spans="1:12" ht="16" x14ac:dyDescent="0.2">
      <c r="A2634"/>
      <c r="B2634"/>
      <c r="C2634"/>
      <c r="D2634"/>
      <c r="E2634"/>
      <c r="F2634"/>
      <c r="G2634"/>
      <c r="H2634"/>
      <c r="I2634"/>
      <c r="J2634"/>
      <c r="K2634"/>
      <c r="L2634"/>
    </row>
    <row r="2635" spans="1:12" ht="16" x14ac:dyDescent="0.2">
      <c r="A2635"/>
      <c r="B2635"/>
      <c r="C2635"/>
      <c r="D2635"/>
      <c r="E2635"/>
      <c r="F2635"/>
      <c r="G2635"/>
      <c r="H2635"/>
      <c r="I2635"/>
      <c r="J2635"/>
      <c r="K2635"/>
      <c r="L2635"/>
    </row>
    <row r="2636" spans="1:12" ht="16" x14ac:dyDescent="0.2">
      <c r="A2636"/>
      <c r="B2636"/>
      <c r="C2636"/>
      <c r="D2636"/>
      <c r="E2636"/>
      <c r="F2636"/>
      <c r="G2636"/>
      <c r="H2636"/>
      <c r="I2636"/>
      <c r="J2636"/>
      <c r="K2636"/>
      <c r="L2636"/>
    </row>
    <row r="2637" spans="1:12" ht="16" x14ac:dyDescent="0.2">
      <c r="A2637"/>
      <c r="B2637"/>
      <c r="C2637"/>
      <c r="D2637"/>
      <c r="E2637"/>
      <c r="F2637"/>
      <c r="G2637"/>
      <c r="H2637"/>
      <c r="I2637"/>
      <c r="J2637"/>
      <c r="K2637"/>
      <c r="L2637"/>
    </row>
    <row r="2638" spans="1:12" ht="16" x14ac:dyDescent="0.2">
      <c r="A2638"/>
      <c r="B2638"/>
      <c r="C2638"/>
      <c r="D2638"/>
      <c r="E2638"/>
      <c r="F2638"/>
      <c r="G2638"/>
      <c r="H2638"/>
      <c r="I2638"/>
      <c r="J2638"/>
      <c r="K2638"/>
      <c r="L2638"/>
    </row>
    <row r="2639" spans="1:12" ht="16" x14ac:dyDescent="0.2">
      <c r="A2639"/>
      <c r="B2639"/>
      <c r="C2639"/>
      <c r="D2639"/>
      <c r="E2639"/>
      <c r="F2639"/>
      <c r="G2639"/>
      <c r="H2639"/>
      <c r="I2639"/>
      <c r="J2639"/>
      <c r="K2639"/>
      <c r="L2639"/>
    </row>
    <row r="2640" spans="1:12" ht="16" x14ac:dyDescent="0.2">
      <c r="A2640"/>
      <c r="B2640"/>
      <c r="C2640"/>
      <c r="D2640"/>
      <c r="E2640"/>
      <c r="F2640"/>
      <c r="G2640"/>
      <c r="H2640"/>
      <c r="I2640"/>
      <c r="J2640"/>
      <c r="K2640"/>
      <c r="L2640"/>
    </row>
    <row r="2641" spans="1:12" ht="16" x14ac:dyDescent="0.2">
      <c r="A2641"/>
      <c r="B2641"/>
      <c r="C2641"/>
      <c r="D2641"/>
      <c r="E2641"/>
      <c r="F2641"/>
      <c r="G2641"/>
      <c r="H2641"/>
      <c r="I2641"/>
      <c r="J2641"/>
      <c r="K2641"/>
      <c r="L2641"/>
    </row>
    <row r="2642" spans="1:12" ht="16" x14ac:dyDescent="0.2">
      <c r="A2642"/>
      <c r="B2642"/>
      <c r="C2642"/>
      <c r="D2642"/>
      <c r="E2642"/>
      <c r="F2642"/>
      <c r="G2642"/>
      <c r="H2642"/>
      <c r="I2642"/>
      <c r="J2642"/>
      <c r="K2642"/>
      <c r="L2642"/>
    </row>
    <row r="2643" spans="1:12" ht="16" x14ac:dyDescent="0.2">
      <c r="A2643"/>
      <c r="B2643"/>
      <c r="C2643"/>
      <c r="D2643"/>
      <c r="E2643"/>
      <c r="F2643"/>
      <c r="G2643"/>
      <c r="H2643"/>
      <c r="I2643"/>
      <c r="J2643"/>
      <c r="K2643"/>
      <c r="L2643"/>
    </row>
    <row r="2644" spans="1:12" ht="16" x14ac:dyDescent="0.2">
      <c r="A2644"/>
      <c r="B2644"/>
      <c r="C2644"/>
      <c r="D2644"/>
      <c r="E2644"/>
      <c r="F2644"/>
      <c r="G2644"/>
      <c r="H2644"/>
      <c r="I2644"/>
      <c r="J2644"/>
      <c r="K2644"/>
      <c r="L2644"/>
    </row>
    <row r="2645" spans="1:12" ht="16" x14ac:dyDescent="0.2">
      <c r="A2645"/>
      <c r="B2645"/>
      <c r="C2645"/>
      <c r="D2645"/>
      <c r="E2645"/>
      <c r="F2645"/>
      <c r="G2645"/>
      <c r="H2645"/>
      <c r="I2645"/>
      <c r="J2645"/>
      <c r="K2645"/>
      <c r="L2645"/>
    </row>
    <row r="2646" spans="1:12" ht="16" x14ac:dyDescent="0.2">
      <c r="A2646"/>
      <c r="B2646"/>
      <c r="C2646"/>
      <c r="D2646"/>
      <c r="E2646"/>
      <c r="F2646"/>
      <c r="G2646"/>
      <c r="H2646"/>
      <c r="I2646"/>
      <c r="J2646"/>
      <c r="K2646"/>
      <c r="L2646"/>
    </row>
    <row r="2647" spans="1:12" ht="16" x14ac:dyDescent="0.2">
      <c r="A2647"/>
      <c r="B2647"/>
      <c r="C2647"/>
      <c r="D2647"/>
      <c r="E2647"/>
      <c r="F2647"/>
      <c r="G2647"/>
      <c r="H2647"/>
      <c r="I2647"/>
      <c r="J2647"/>
      <c r="K2647"/>
      <c r="L2647"/>
    </row>
    <row r="2648" spans="1:12" ht="16" x14ac:dyDescent="0.2">
      <c r="A2648"/>
      <c r="B2648"/>
      <c r="C2648"/>
      <c r="D2648"/>
      <c r="E2648"/>
      <c r="F2648"/>
      <c r="G2648"/>
      <c r="H2648"/>
      <c r="I2648"/>
      <c r="J2648"/>
      <c r="K2648"/>
      <c r="L2648"/>
    </row>
    <row r="2649" spans="1:12" ht="16" x14ac:dyDescent="0.2">
      <c r="A2649"/>
      <c r="B2649"/>
      <c r="C2649"/>
      <c r="D2649"/>
      <c r="E2649"/>
      <c r="F2649"/>
      <c r="G2649"/>
      <c r="H2649"/>
      <c r="I2649"/>
      <c r="J2649"/>
      <c r="K2649"/>
      <c r="L2649"/>
    </row>
    <row r="2650" spans="1:12" ht="16" x14ac:dyDescent="0.2">
      <c r="A2650"/>
      <c r="B2650"/>
      <c r="C2650"/>
      <c r="D2650"/>
      <c r="E2650"/>
      <c r="F2650"/>
      <c r="G2650"/>
      <c r="H2650"/>
      <c r="I2650"/>
      <c r="J2650"/>
      <c r="K2650"/>
      <c r="L2650"/>
    </row>
    <row r="2651" spans="1:12" ht="16" x14ac:dyDescent="0.2">
      <c r="A2651"/>
      <c r="B2651"/>
      <c r="C2651"/>
      <c r="D2651"/>
      <c r="E2651"/>
      <c r="F2651"/>
      <c r="G2651"/>
      <c r="H2651"/>
      <c r="I2651"/>
      <c r="J2651"/>
      <c r="K2651"/>
      <c r="L2651"/>
    </row>
    <row r="2652" spans="1:12" ht="16" x14ac:dyDescent="0.2">
      <c r="A2652"/>
      <c r="B2652"/>
      <c r="C2652"/>
      <c r="D2652"/>
      <c r="E2652"/>
      <c r="F2652"/>
      <c r="G2652"/>
      <c r="H2652"/>
      <c r="I2652"/>
      <c r="J2652"/>
      <c r="K2652"/>
      <c r="L2652"/>
    </row>
    <row r="2653" spans="1:12" ht="16" x14ac:dyDescent="0.2">
      <c r="A2653"/>
      <c r="B2653"/>
      <c r="C2653"/>
      <c r="D2653"/>
      <c r="E2653"/>
      <c r="F2653"/>
      <c r="G2653"/>
      <c r="H2653"/>
      <c r="I2653"/>
      <c r="J2653"/>
      <c r="K2653"/>
      <c r="L2653"/>
    </row>
    <row r="2654" spans="1:12" ht="16" x14ac:dyDescent="0.2">
      <c r="A2654"/>
      <c r="B2654"/>
      <c r="C2654"/>
      <c r="D2654"/>
      <c r="E2654"/>
      <c r="F2654"/>
      <c r="G2654"/>
      <c r="H2654"/>
      <c r="I2654"/>
      <c r="J2654"/>
      <c r="K2654"/>
      <c r="L2654"/>
    </row>
    <row r="2655" spans="1:12" ht="16" x14ac:dyDescent="0.2">
      <c r="A2655"/>
      <c r="B2655"/>
      <c r="C2655"/>
      <c r="D2655"/>
      <c r="E2655"/>
      <c r="F2655"/>
      <c r="G2655"/>
      <c r="H2655"/>
      <c r="I2655"/>
      <c r="J2655"/>
      <c r="K2655"/>
      <c r="L2655"/>
    </row>
    <row r="2656" spans="1:12" ht="16" x14ac:dyDescent="0.2">
      <c r="A2656"/>
      <c r="B2656"/>
      <c r="C2656"/>
      <c r="D2656"/>
      <c r="E2656"/>
      <c r="F2656"/>
      <c r="G2656"/>
      <c r="H2656"/>
      <c r="I2656"/>
      <c r="J2656"/>
      <c r="K2656"/>
      <c r="L2656"/>
    </row>
    <row r="2657" spans="1:12" ht="16" x14ac:dyDescent="0.2">
      <c r="A2657"/>
      <c r="B2657"/>
      <c r="C2657"/>
      <c r="D2657"/>
      <c r="E2657"/>
      <c r="F2657"/>
      <c r="G2657"/>
      <c r="H2657"/>
      <c r="I2657"/>
      <c r="J2657"/>
      <c r="K2657"/>
      <c r="L2657"/>
    </row>
    <row r="2658" spans="1:12" ht="16" x14ac:dyDescent="0.2">
      <c r="A2658"/>
      <c r="B2658"/>
      <c r="C2658"/>
      <c r="D2658"/>
      <c r="E2658"/>
      <c r="F2658"/>
      <c r="G2658"/>
      <c r="H2658"/>
      <c r="I2658"/>
      <c r="J2658"/>
      <c r="K2658"/>
      <c r="L2658"/>
    </row>
    <row r="2659" spans="1:12" ht="16" x14ac:dyDescent="0.2">
      <c r="A2659"/>
      <c r="B2659"/>
      <c r="C2659"/>
      <c r="D2659"/>
      <c r="E2659"/>
      <c r="F2659"/>
      <c r="G2659"/>
      <c r="H2659"/>
      <c r="I2659"/>
      <c r="J2659"/>
      <c r="K2659"/>
      <c r="L2659"/>
    </row>
    <row r="2660" spans="1:12" ht="16" x14ac:dyDescent="0.2">
      <c r="A2660"/>
      <c r="B2660"/>
      <c r="C2660"/>
      <c r="D2660"/>
      <c r="E2660"/>
      <c r="F2660"/>
      <c r="G2660"/>
      <c r="H2660"/>
      <c r="I2660"/>
      <c r="J2660"/>
      <c r="K2660"/>
      <c r="L2660"/>
    </row>
    <row r="2661" spans="1:12" ht="16" x14ac:dyDescent="0.2">
      <c r="A2661"/>
      <c r="B2661"/>
      <c r="C2661"/>
      <c r="D2661"/>
      <c r="E2661"/>
      <c r="F2661"/>
      <c r="G2661"/>
      <c r="H2661"/>
      <c r="I2661"/>
      <c r="J2661"/>
      <c r="K2661"/>
      <c r="L2661"/>
    </row>
    <row r="2662" spans="1:12" ht="16" x14ac:dyDescent="0.2">
      <c r="A2662"/>
      <c r="B2662"/>
      <c r="C2662"/>
      <c r="D2662"/>
      <c r="E2662"/>
      <c r="F2662"/>
      <c r="G2662"/>
      <c r="H2662"/>
      <c r="I2662"/>
      <c r="J2662"/>
      <c r="K2662"/>
      <c r="L2662"/>
    </row>
    <row r="2663" spans="1:12" ht="16" x14ac:dyDescent="0.2">
      <c r="A2663"/>
      <c r="B2663"/>
      <c r="C2663"/>
      <c r="D2663"/>
      <c r="E2663"/>
      <c r="F2663"/>
      <c r="G2663"/>
      <c r="H2663"/>
      <c r="I2663"/>
      <c r="J2663"/>
      <c r="K2663"/>
      <c r="L2663"/>
    </row>
    <row r="2664" spans="1:12" ht="16" x14ac:dyDescent="0.2">
      <c r="A2664"/>
      <c r="B2664"/>
      <c r="C2664"/>
      <c r="D2664"/>
      <c r="E2664"/>
      <c r="F2664"/>
      <c r="G2664"/>
      <c r="H2664"/>
      <c r="I2664"/>
      <c r="J2664"/>
      <c r="K2664"/>
      <c r="L2664"/>
    </row>
    <row r="2665" spans="1:12" ht="16" x14ac:dyDescent="0.2">
      <c r="A2665"/>
      <c r="B2665"/>
      <c r="C2665"/>
      <c r="D2665"/>
      <c r="E2665"/>
      <c r="F2665"/>
      <c r="G2665"/>
      <c r="H2665"/>
      <c r="I2665"/>
      <c r="J2665"/>
      <c r="K2665"/>
      <c r="L2665"/>
    </row>
    <row r="2666" spans="1:12" ht="16" x14ac:dyDescent="0.2">
      <c r="A2666"/>
      <c r="B2666"/>
      <c r="C2666"/>
      <c r="D2666"/>
      <c r="E2666"/>
      <c r="F2666"/>
      <c r="G2666"/>
      <c r="H2666"/>
      <c r="I2666"/>
      <c r="J2666"/>
      <c r="K2666"/>
      <c r="L2666"/>
    </row>
    <row r="2667" spans="1:12" ht="16" x14ac:dyDescent="0.2">
      <c r="A2667"/>
      <c r="B2667"/>
      <c r="C2667"/>
      <c r="D2667"/>
      <c r="E2667"/>
      <c r="F2667"/>
      <c r="G2667"/>
      <c r="H2667"/>
      <c r="I2667"/>
      <c r="J2667"/>
      <c r="K2667"/>
      <c r="L2667"/>
    </row>
    <row r="2668" spans="1:12" ht="16" x14ac:dyDescent="0.2">
      <c r="A2668"/>
      <c r="B2668"/>
      <c r="C2668"/>
      <c r="D2668"/>
      <c r="E2668"/>
      <c r="F2668"/>
      <c r="G2668"/>
      <c r="H2668"/>
      <c r="I2668"/>
      <c r="J2668"/>
      <c r="K2668"/>
      <c r="L2668"/>
    </row>
    <row r="2669" spans="1:12" ht="16" x14ac:dyDescent="0.2">
      <c r="A2669"/>
      <c r="B2669"/>
      <c r="C2669"/>
      <c r="D2669"/>
      <c r="E2669"/>
      <c r="F2669"/>
      <c r="G2669"/>
      <c r="H2669"/>
      <c r="I2669"/>
      <c r="J2669"/>
      <c r="K2669"/>
      <c r="L2669"/>
    </row>
    <row r="2670" spans="1:12" ht="16" x14ac:dyDescent="0.2">
      <c r="A2670"/>
      <c r="B2670"/>
      <c r="C2670"/>
      <c r="D2670"/>
      <c r="E2670"/>
      <c r="F2670"/>
      <c r="G2670"/>
      <c r="H2670"/>
      <c r="I2670"/>
      <c r="J2670"/>
      <c r="K2670"/>
      <c r="L2670"/>
    </row>
    <row r="2671" spans="1:12" ht="16" x14ac:dyDescent="0.2">
      <c r="A2671"/>
      <c r="B2671"/>
      <c r="C2671"/>
      <c r="D2671"/>
      <c r="E2671"/>
      <c r="F2671"/>
      <c r="G2671"/>
      <c r="H2671"/>
      <c r="I2671"/>
      <c r="J2671"/>
      <c r="K2671"/>
      <c r="L2671"/>
    </row>
    <row r="2672" spans="1:12" ht="16" x14ac:dyDescent="0.2">
      <c r="A2672"/>
      <c r="B2672"/>
      <c r="C2672"/>
      <c r="D2672"/>
      <c r="E2672"/>
      <c r="F2672"/>
      <c r="G2672"/>
      <c r="H2672"/>
      <c r="I2672"/>
      <c r="J2672"/>
      <c r="K2672"/>
      <c r="L2672"/>
    </row>
    <row r="2673" spans="1:12" ht="16" x14ac:dyDescent="0.2">
      <c r="A2673"/>
      <c r="B2673"/>
      <c r="C2673"/>
      <c r="D2673"/>
      <c r="E2673"/>
      <c r="F2673"/>
      <c r="G2673"/>
      <c r="H2673"/>
      <c r="I2673"/>
      <c r="J2673"/>
      <c r="K2673"/>
      <c r="L2673"/>
    </row>
    <row r="2674" spans="1:12" ht="16" x14ac:dyDescent="0.2">
      <c r="A2674"/>
      <c r="B2674"/>
      <c r="C2674"/>
      <c r="D2674"/>
      <c r="E2674"/>
      <c r="F2674"/>
      <c r="G2674"/>
      <c r="H2674"/>
      <c r="I2674"/>
      <c r="J2674"/>
      <c r="K2674"/>
      <c r="L2674"/>
    </row>
    <row r="2675" spans="1:12" ht="16" x14ac:dyDescent="0.2">
      <c r="A2675"/>
      <c r="B2675"/>
      <c r="C2675"/>
      <c r="D2675"/>
      <c r="E2675"/>
      <c r="F2675"/>
      <c r="G2675"/>
      <c r="H2675"/>
      <c r="I2675"/>
      <c r="J2675"/>
      <c r="K2675"/>
      <c r="L2675"/>
    </row>
    <row r="2676" spans="1:12" ht="16" x14ac:dyDescent="0.2">
      <c r="A2676"/>
      <c r="B2676"/>
      <c r="C2676"/>
      <c r="D2676"/>
      <c r="E2676"/>
      <c r="F2676"/>
      <c r="G2676"/>
      <c r="H2676"/>
      <c r="I2676"/>
      <c r="J2676"/>
      <c r="K2676"/>
      <c r="L2676"/>
    </row>
    <row r="2677" spans="1:12" ht="16" x14ac:dyDescent="0.2">
      <c r="A2677"/>
      <c r="B2677"/>
      <c r="C2677"/>
      <c r="D2677"/>
      <c r="E2677"/>
      <c r="F2677"/>
      <c r="G2677"/>
      <c r="H2677"/>
      <c r="I2677"/>
      <c r="J2677"/>
      <c r="K2677"/>
      <c r="L2677"/>
    </row>
    <row r="2678" spans="1:12" ht="16" x14ac:dyDescent="0.2">
      <c r="A2678"/>
      <c r="B2678"/>
      <c r="C2678"/>
      <c r="D2678"/>
      <c r="E2678"/>
      <c r="F2678"/>
      <c r="G2678"/>
      <c r="H2678"/>
      <c r="I2678"/>
      <c r="J2678"/>
      <c r="K2678"/>
      <c r="L2678"/>
    </row>
    <row r="2679" spans="1:12" ht="16" x14ac:dyDescent="0.2">
      <c r="A2679"/>
      <c r="B2679"/>
      <c r="C2679"/>
      <c r="D2679"/>
      <c r="E2679"/>
      <c r="F2679"/>
      <c r="G2679"/>
      <c r="H2679"/>
      <c r="I2679"/>
      <c r="J2679"/>
      <c r="K2679"/>
      <c r="L2679"/>
    </row>
    <row r="2680" spans="1:12" ht="16" x14ac:dyDescent="0.2">
      <c r="A2680"/>
      <c r="B2680"/>
      <c r="C2680"/>
      <c r="D2680"/>
      <c r="E2680"/>
      <c r="F2680"/>
      <c r="G2680"/>
      <c r="H2680"/>
      <c r="I2680"/>
      <c r="J2680"/>
      <c r="K2680"/>
      <c r="L2680"/>
    </row>
    <row r="2681" spans="1:12" ht="16" x14ac:dyDescent="0.2">
      <c r="A2681"/>
      <c r="B2681"/>
      <c r="C2681"/>
      <c r="D2681"/>
      <c r="E2681"/>
      <c r="F2681"/>
      <c r="G2681"/>
      <c r="H2681"/>
      <c r="I2681"/>
      <c r="J2681"/>
      <c r="K2681"/>
      <c r="L2681"/>
    </row>
    <row r="2682" spans="1:12" ht="16" x14ac:dyDescent="0.2">
      <c r="A2682"/>
      <c r="B2682"/>
      <c r="C2682"/>
      <c r="D2682"/>
      <c r="E2682"/>
      <c r="F2682"/>
      <c r="G2682"/>
      <c r="H2682"/>
      <c r="I2682"/>
      <c r="J2682"/>
      <c r="K2682"/>
      <c r="L2682"/>
    </row>
    <row r="2683" spans="1:12" ht="16" x14ac:dyDescent="0.2">
      <c r="A2683"/>
      <c r="B2683"/>
      <c r="C2683"/>
      <c r="D2683"/>
      <c r="E2683"/>
      <c r="F2683"/>
      <c r="G2683"/>
      <c r="H2683"/>
      <c r="I2683"/>
      <c r="J2683"/>
      <c r="K2683"/>
      <c r="L2683"/>
    </row>
    <row r="2684" spans="1:12" ht="16" x14ac:dyDescent="0.2">
      <c r="A2684"/>
      <c r="B2684"/>
      <c r="C2684"/>
      <c r="D2684"/>
      <c r="E2684"/>
      <c r="F2684"/>
      <c r="G2684"/>
      <c r="H2684"/>
      <c r="I2684"/>
      <c r="J2684"/>
      <c r="K2684"/>
      <c r="L2684"/>
    </row>
    <row r="2685" spans="1:12" ht="16" x14ac:dyDescent="0.2">
      <c r="A2685"/>
      <c r="B2685"/>
      <c r="C2685"/>
      <c r="D2685"/>
      <c r="E2685"/>
      <c r="F2685"/>
      <c r="G2685"/>
      <c r="H2685"/>
      <c r="I2685"/>
      <c r="J2685"/>
      <c r="K2685"/>
      <c r="L2685"/>
    </row>
    <row r="2686" spans="1:12" ht="16" x14ac:dyDescent="0.2">
      <c r="A2686"/>
      <c r="B2686"/>
      <c r="C2686"/>
      <c r="D2686"/>
      <c r="E2686"/>
      <c r="F2686"/>
      <c r="G2686"/>
      <c r="H2686"/>
      <c r="I2686"/>
      <c r="J2686"/>
      <c r="K2686"/>
      <c r="L2686"/>
    </row>
    <row r="2687" spans="1:12" ht="16" x14ac:dyDescent="0.2">
      <c r="A2687"/>
      <c r="B2687"/>
      <c r="C2687"/>
      <c r="D2687"/>
      <c r="E2687"/>
      <c r="F2687"/>
      <c r="G2687"/>
      <c r="H2687"/>
      <c r="I2687"/>
      <c r="J2687"/>
      <c r="K2687"/>
      <c r="L2687"/>
    </row>
    <row r="2688" spans="1:12" ht="16" x14ac:dyDescent="0.2">
      <c r="A2688"/>
      <c r="B2688"/>
      <c r="C2688"/>
      <c r="D2688"/>
      <c r="E2688"/>
      <c r="F2688"/>
      <c r="G2688"/>
      <c r="H2688"/>
      <c r="I2688"/>
      <c r="J2688"/>
      <c r="K2688"/>
      <c r="L2688"/>
    </row>
    <row r="2689" spans="1:12" ht="16" x14ac:dyDescent="0.2">
      <c r="A2689"/>
      <c r="B2689"/>
      <c r="C2689"/>
      <c r="D2689"/>
      <c r="E2689"/>
      <c r="F2689"/>
      <c r="G2689"/>
      <c r="H2689"/>
      <c r="I2689"/>
      <c r="J2689"/>
      <c r="K2689"/>
      <c r="L2689"/>
    </row>
    <row r="2690" spans="1:12" ht="16" x14ac:dyDescent="0.2">
      <c r="A2690"/>
      <c r="B2690"/>
      <c r="C2690"/>
      <c r="D2690"/>
      <c r="E2690"/>
      <c r="F2690"/>
      <c r="G2690"/>
      <c r="H2690"/>
      <c r="I2690"/>
      <c r="J2690"/>
      <c r="K2690"/>
      <c r="L2690"/>
    </row>
    <row r="2691" spans="1:12" ht="16" x14ac:dyDescent="0.2">
      <c r="A2691"/>
      <c r="B2691"/>
      <c r="C2691"/>
      <c r="D2691"/>
      <c r="E2691"/>
      <c r="F2691"/>
      <c r="G2691"/>
      <c r="H2691"/>
      <c r="I2691"/>
      <c r="J2691"/>
      <c r="K2691"/>
      <c r="L2691"/>
    </row>
    <row r="2692" spans="1:12" ht="16" x14ac:dyDescent="0.2">
      <c r="A2692"/>
      <c r="B2692"/>
      <c r="C2692"/>
      <c r="D2692"/>
      <c r="E2692"/>
      <c r="F2692"/>
      <c r="G2692"/>
      <c r="H2692"/>
      <c r="I2692"/>
      <c r="J2692"/>
      <c r="K2692"/>
      <c r="L2692"/>
    </row>
    <row r="2693" spans="1:12" ht="16" x14ac:dyDescent="0.2">
      <c r="A2693"/>
      <c r="B2693"/>
      <c r="C2693"/>
      <c r="D2693"/>
      <c r="E2693"/>
      <c r="F2693"/>
      <c r="G2693"/>
      <c r="H2693"/>
      <c r="I2693"/>
      <c r="J2693"/>
      <c r="K2693"/>
      <c r="L2693"/>
    </row>
    <row r="2694" spans="1:12" ht="16" x14ac:dyDescent="0.2">
      <c r="A2694"/>
      <c r="B2694"/>
      <c r="C2694"/>
      <c r="D2694"/>
      <c r="E2694"/>
      <c r="F2694"/>
      <c r="G2694"/>
      <c r="H2694"/>
      <c r="I2694"/>
      <c r="J2694"/>
      <c r="K2694"/>
      <c r="L2694"/>
    </row>
    <row r="2695" spans="1:12" ht="16" x14ac:dyDescent="0.2">
      <c r="A2695"/>
      <c r="B2695"/>
      <c r="C2695"/>
      <c r="D2695"/>
      <c r="E2695"/>
      <c r="F2695"/>
      <c r="G2695"/>
      <c r="H2695"/>
      <c r="I2695"/>
      <c r="J2695"/>
      <c r="K2695"/>
      <c r="L2695"/>
    </row>
    <row r="2696" spans="1:12" ht="16" x14ac:dyDescent="0.2">
      <c r="A2696"/>
      <c r="B2696"/>
      <c r="C2696"/>
      <c r="D2696"/>
      <c r="E2696"/>
      <c r="F2696"/>
      <c r="G2696"/>
      <c r="H2696"/>
      <c r="I2696"/>
      <c r="J2696"/>
      <c r="K2696"/>
      <c r="L2696"/>
    </row>
    <row r="2697" spans="1:12" ht="16" x14ac:dyDescent="0.2">
      <c r="A2697"/>
      <c r="B2697"/>
      <c r="C2697"/>
      <c r="D2697"/>
      <c r="E2697"/>
      <c r="F2697"/>
      <c r="G2697"/>
      <c r="H2697"/>
      <c r="I2697"/>
      <c r="J2697"/>
      <c r="K2697"/>
      <c r="L2697"/>
    </row>
    <row r="2698" spans="1:12" ht="16" x14ac:dyDescent="0.2">
      <c r="A2698"/>
      <c r="B2698"/>
      <c r="C2698"/>
      <c r="D2698"/>
      <c r="E2698"/>
      <c r="F2698"/>
      <c r="G2698"/>
      <c r="H2698"/>
      <c r="I2698"/>
      <c r="J2698"/>
      <c r="K2698"/>
      <c r="L2698"/>
    </row>
    <row r="2699" spans="1:12" ht="16" x14ac:dyDescent="0.2">
      <c r="A2699"/>
      <c r="B2699"/>
      <c r="C2699"/>
      <c r="D2699"/>
      <c r="E2699"/>
      <c r="F2699"/>
      <c r="G2699"/>
      <c r="H2699"/>
      <c r="I2699"/>
      <c r="J2699"/>
      <c r="K2699"/>
      <c r="L2699"/>
    </row>
    <row r="2700" spans="1:12" ht="16" x14ac:dyDescent="0.2">
      <c r="A2700"/>
      <c r="B2700"/>
      <c r="C2700"/>
      <c r="D2700"/>
      <c r="E2700"/>
      <c r="F2700"/>
      <c r="G2700"/>
      <c r="H2700"/>
      <c r="I2700"/>
      <c r="J2700"/>
      <c r="K2700"/>
      <c r="L2700"/>
    </row>
    <row r="2701" spans="1:12" ht="16" x14ac:dyDescent="0.2">
      <c r="A2701"/>
      <c r="B2701"/>
      <c r="C2701"/>
      <c r="D2701"/>
      <c r="E2701"/>
      <c r="F2701"/>
      <c r="G2701"/>
      <c r="H2701"/>
      <c r="I2701"/>
      <c r="J2701"/>
      <c r="K2701"/>
      <c r="L2701"/>
    </row>
    <row r="2702" spans="1:12" ht="16" x14ac:dyDescent="0.2">
      <c r="A2702"/>
      <c r="B2702"/>
      <c r="C2702"/>
      <c r="D2702"/>
      <c r="E2702"/>
      <c r="F2702"/>
      <c r="G2702"/>
      <c r="H2702"/>
      <c r="I2702"/>
      <c r="J2702"/>
      <c r="K2702"/>
      <c r="L2702"/>
    </row>
    <row r="2703" spans="1:12" ht="16" x14ac:dyDescent="0.2">
      <c r="A2703"/>
      <c r="B2703"/>
      <c r="C2703"/>
      <c r="D2703"/>
      <c r="E2703"/>
      <c r="F2703"/>
      <c r="G2703"/>
      <c r="H2703"/>
      <c r="I2703"/>
      <c r="J2703"/>
      <c r="K2703"/>
      <c r="L2703"/>
    </row>
    <row r="2704" spans="1:12" ht="16" x14ac:dyDescent="0.2">
      <c r="A2704"/>
      <c r="B2704"/>
      <c r="C2704"/>
      <c r="D2704"/>
      <c r="E2704"/>
      <c r="F2704"/>
      <c r="G2704"/>
      <c r="H2704"/>
      <c r="I2704"/>
      <c r="J2704"/>
      <c r="K2704"/>
      <c r="L2704"/>
    </row>
    <row r="2705" spans="1:12" ht="16" x14ac:dyDescent="0.2">
      <c r="A2705"/>
      <c r="B2705"/>
      <c r="C2705"/>
      <c r="D2705"/>
      <c r="E2705"/>
      <c r="F2705"/>
      <c r="G2705"/>
      <c r="H2705"/>
      <c r="I2705"/>
      <c r="J2705"/>
      <c r="K2705"/>
      <c r="L2705"/>
    </row>
    <row r="2706" spans="1:12" ht="16" x14ac:dyDescent="0.2">
      <c r="A2706"/>
      <c r="B2706"/>
      <c r="C2706"/>
      <c r="D2706"/>
      <c r="E2706"/>
      <c r="F2706"/>
      <c r="G2706"/>
      <c r="H2706"/>
      <c r="I2706"/>
      <c r="J2706"/>
      <c r="K2706"/>
      <c r="L2706"/>
    </row>
    <row r="2707" spans="1:12" ht="16" x14ac:dyDescent="0.2">
      <c r="A2707"/>
      <c r="B2707"/>
      <c r="C2707"/>
      <c r="D2707"/>
      <c r="E2707"/>
      <c r="F2707"/>
      <c r="G2707"/>
      <c r="H2707"/>
      <c r="I2707"/>
      <c r="J2707"/>
      <c r="K2707"/>
      <c r="L2707"/>
    </row>
    <row r="2708" spans="1:12" ht="16" x14ac:dyDescent="0.2">
      <c r="A2708"/>
      <c r="B2708"/>
      <c r="C2708"/>
      <c r="D2708"/>
      <c r="E2708"/>
      <c r="F2708"/>
      <c r="G2708"/>
      <c r="H2708"/>
      <c r="I2708"/>
      <c r="J2708"/>
      <c r="K2708"/>
      <c r="L2708"/>
    </row>
    <row r="2709" spans="1:12" ht="16" x14ac:dyDescent="0.2">
      <c r="A2709"/>
      <c r="B2709"/>
      <c r="C2709"/>
      <c r="D2709"/>
      <c r="E2709"/>
      <c r="F2709"/>
      <c r="G2709"/>
      <c r="H2709"/>
      <c r="I2709"/>
      <c r="J2709"/>
      <c r="K2709"/>
      <c r="L2709"/>
    </row>
    <row r="2710" spans="1:12" ht="16" x14ac:dyDescent="0.2">
      <c r="A2710"/>
      <c r="B2710"/>
      <c r="C2710"/>
      <c r="D2710"/>
      <c r="E2710"/>
      <c r="F2710"/>
      <c r="G2710"/>
      <c r="H2710"/>
      <c r="I2710"/>
      <c r="J2710"/>
      <c r="K2710"/>
      <c r="L2710"/>
    </row>
    <row r="2711" spans="1:12" ht="16" x14ac:dyDescent="0.2">
      <c r="A2711"/>
      <c r="B2711"/>
      <c r="C2711"/>
      <c r="D2711"/>
      <c r="E2711"/>
      <c r="F2711"/>
      <c r="G2711"/>
      <c r="H2711"/>
      <c r="I2711"/>
      <c r="J2711"/>
      <c r="K2711"/>
      <c r="L2711"/>
    </row>
    <row r="2712" spans="1:12" ht="16" x14ac:dyDescent="0.2">
      <c r="A2712"/>
      <c r="B2712"/>
      <c r="C2712"/>
      <c r="D2712"/>
      <c r="E2712"/>
      <c r="F2712"/>
      <c r="G2712"/>
      <c r="H2712"/>
      <c r="I2712"/>
      <c r="J2712"/>
      <c r="K2712"/>
      <c r="L2712"/>
    </row>
    <row r="2713" spans="1:12" ht="16" x14ac:dyDescent="0.2">
      <c r="A2713"/>
      <c r="B2713"/>
      <c r="C2713"/>
      <c r="D2713"/>
      <c r="E2713"/>
      <c r="F2713"/>
      <c r="G2713"/>
      <c r="H2713"/>
      <c r="I2713"/>
      <c r="J2713"/>
      <c r="K2713"/>
      <c r="L2713"/>
    </row>
    <row r="2714" spans="1:12" ht="16" x14ac:dyDescent="0.2">
      <c r="A2714"/>
      <c r="B2714"/>
      <c r="C2714"/>
      <c r="D2714"/>
      <c r="E2714"/>
      <c r="F2714"/>
      <c r="G2714"/>
      <c r="H2714"/>
      <c r="I2714"/>
      <c r="J2714"/>
      <c r="K2714"/>
      <c r="L2714"/>
    </row>
    <row r="2715" spans="1:12" ht="16" x14ac:dyDescent="0.2">
      <c r="A2715"/>
      <c r="B2715"/>
      <c r="C2715"/>
      <c r="D2715"/>
      <c r="E2715"/>
      <c r="F2715"/>
      <c r="G2715"/>
      <c r="H2715"/>
      <c r="I2715"/>
      <c r="J2715"/>
      <c r="K2715"/>
      <c r="L2715"/>
    </row>
    <row r="2716" spans="1:12" ht="16" x14ac:dyDescent="0.2">
      <c r="A2716"/>
      <c r="B2716"/>
      <c r="C2716"/>
      <c r="D2716"/>
      <c r="E2716"/>
      <c r="F2716"/>
      <c r="G2716"/>
      <c r="H2716"/>
      <c r="I2716"/>
      <c r="J2716"/>
      <c r="K2716"/>
      <c r="L2716"/>
    </row>
    <row r="2717" spans="1:12" ht="16" x14ac:dyDescent="0.2">
      <c r="A2717"/>
      <c r="B2717"/>
      <c r="C2717"/>
      <c r="D2717"/>
      <c r="E2717"/>
      <c r="F2717"/>
      <c r="G2717"/>
      <c r="H2717"/>
      <c r="I2717"/>
      <c r="J2717"/>
      <c r="K2717"/>
      <c r="L2717"/>
    </row>
    <row r="2718" spans="1:12" ht="16" x14ac:dyDescent="0.2">
      <c r="A2718"/>
      <c r="B2718"/>
      <c r="C2718"/>
      <c r="D2718"/>
      <c r="E2718"/>
      <c r="F2718"/>
      <c r="G2718"/>
      <c r="H2718"/>
      <c r="I2718"/>
      <c r="J2718"/>
      <c r="K2718"/>
      <c r="L2718"/>
    </row>
    <row r="2719" spans="1:12" ht="16" x14ac:dyDescent="0.2">
      <c r="A2719"/>
      <c r="B2719"/>
      <c r="C2719"/>
      <c r="D2719"/>
      <c r="E2719"/>
      <c r="F2719"/>
      <c r="G2719"/>
      <c r="H2719"/>
      <c r="I2719"/>
      <c r="J2719"/>
      <c r="K2719"/>
      <c r="L2719"/>
    </row>
    <row r="2720" spans="1:12" ht="16" x14ac:dyDescent="0.2">
      <c r="A2720"/>
      <c r="B2720"/>
      <c r="C2720"/>
      <c r="D2720"/>
      <c r="E2720"/>
      <c r="F2720"/>
      <c r="G2720"/>
      <c r="H2720"/>
      <c r="I2720"/>
      <c r="J2720"/>
      <c r="K2720"/>
      <c r="L2720"/>
    </row>
    <row r="2721" spans="1:12" ht="16" x14ac:dyDescent="0.2">
      <c r="A2721"/>
      <c r="B2721"/>
      <c r="C2721"/>
      <c r="D2721"/>
      <c r="E2721"/>
      <c r="F2721"/>
      <c r="G2721"/>
      <c r="H2721"/>
      <c r="I2721"/>
      <c r="J2721"/>
      <c r="K2721"/>
      <c r="L2721"/>
    </row>
    <row r="2722" spans="1:12" ht="16" x14ac:dyDescent="0.2">
      <c r="A2722"/>
      <c r="B2722"/>
      <c r="C2722"/>
      <c r="D2722"/>
      <c r="E2722"/>
      <c r="F2722"/>
      <c r="G2722"/>
      <c r="H2722"/>
      <c r="I2722"/>
      <c r="J2722"/>
      <c r="K2722"/>
      <c r="L2722"/>
    </row>
    <row r="2723" spans="1:12" ht="16" x14ac:dyDescent="0.2">
      <c r="A2723"/>
      <c r="B2723"/>
      <c r="C2723"/>
      <c r="D2723"/>
      <c r="E2723"/>
      <c r="F2723"/>
      <c r="G2723"/>
      <c r="H2723"/>
      <c r="I2723"/>
      <c r="J2723"/>
      <c r="K2723"/>
      <c r="L2723"/>
    </row>
    <row r="2724" spans="1:12" ht="16" x14ac:dyDescent="0.2">
      <c r="A2724"/>
      <c r="B2724"/>
      <c r="C2724"/>
      <c r="D2724"/>
      <c r="E2724"/>
      <c r="F2724"/>
      <c r="G2724"/>
      <c r="H2724"/>
      <c r="I2724"/>
      <c r="J2724"/>
      <c r="K2724"/>
      <c r="L2724"/>
    </row>
    <row r="2725" spans="1:12" ht="16" x14ac:dyDescent="0.2">
      <c r="A2725"/>
      <c r="B2725"/>
      <c r="C2725"/>
      <c r="D2725"/>
      <c r="E2725"/>
      <c r="F2725"/>
      <c r="G2725"/>
      <c r="H2725"/>
      <c r="I2725"/>
      <c r="J2725"/>
      <c r="K2725"/>
      <c r="L2725"/>
    </row>
    <row r="2726" spans="1:12" ht="16" x14ac:dyDescent="0.2">
      <c r="A2726"/>
      <c r="B2726"/>
      <c r="C2726"/>
      <c r="D2726"/>
      <c r="E2726"/>
      <c r="F2726"/>
      <c r="G2726"/>
      <c r="H2726"/>
      <c r="I2726"/>
      <c r="J2726"/>
      <c r="K2726"/>
      <c r="L2726"/>
    </row>
    <row r="2727" spans="1:12" ht="16" x14ac:dyDescent="0.2">
      <c r="A2727"/>
      <c r="B2727"/>
      <c r="C2727"/>
      <c r="D2727"/>
      <c r="E2727"/>
      <c r="F2727"/>
      <c r="G2727"/>
      <c r="H2727"/>
      <c r="I2727"/>
      <c r="J2727"/>
      <c r="K2727"/>
      <c r="L2727"/>
    </row>
    <row r="2728" spans="1:12" ht="16" x14ac:dyDescent="0.2">
      <c r="A2728"/>
      <c r="B2728"/>
      <c r="C2728"/>
      <c r="D2728"/>
      <c r="E2728"/>
      <c r="F2728"/>
      <c r="G2728"/>
      <c r="H2728"/>
      <c r="I2728"/>
      <c r="J2728"/>
      <c r="K2728"/>
      <c r="L2728"/>
    </row>
    <row r="2729" spans="1:12" ht="16" x14ac:dyDescent="0.2">
      <c r="A2729"/>
      <c r="B2729"/>
      <c r="C2729"/>
      <c r="D2729"/>
      <c r="E2729"/>
      <c r="F2729"/>
      <c r="G2729"/>
      <c r="H2729"/>
      <c r="I2729"/>
      <c r="J2729"/>
      <c r="K2729"/>
      <c r="L2729"/>
    </row>
    <row r="2730" spans="1:12" ht="16" x14ac:dyDescent="0.2">
      <c r="A2730"/>
      <c r="B2730"/>
      <c r="C2730"/>
      <c r="D2730"/>
      <c r="E2730"/>
      <c r="F2730"/>
      <c r="G2730"/>
      <c r="H2730"/>
      <c r="I2730"/>
      <c r="J2730"/>
      <c r="K2730"/>
      <c r="L2730"/>
    </row>
    <row r="2731" spans="1:12" ht="16" x14ac:dyDescent="0.2">
      <c r="A2731"/>
      <c r="B2731"/>
      <c r="C2731"/>
      <c r="D2731"/>
      <c r="E2731"/>
      <c r="F2731"/>
      <c r="G2731"/>
      <c r="H2731"/>
      <c r="I2731"/>
      <c r="J2731"/>
      <c r="K2731"/>
      <c r="L2731"/>
    </row>
    <row r="2732" spans="1:12" ht="16" x14ac:dyDescent="0.2">
      <c r="A2732"/>
      <c r="B2732"/>
      <c r="C2732"/>
      <c r="D2732"/>
      <c r="E2732"/>
      <c r="F2732"/>
      <c r="G2732"/>
      <c r="H2732"/>
      <c r="I2732"/>
      <c r="J2732"/>
      <c r="K2732"/>
      <c r="L2732"/>
    </row>
    <row r="2733" spans="1:12" ht="16" x14ac:dyDescent="0.2">
      <c r="A2733"/>
      <c r="B2733"/>
      <c r="C2733"/>
      <c r="D2733"/>
      <c r="E2733"/>
      <c r="F2733"/>
      <c r="G2733"/>
      <c r="H2733"/>
      <c r="I2733"/>
      <c r="J2733"/>
      <c r="K2733"/>
      <c r="L2733"/>
    </row>
    <row r="2734" spans="1:12" ht="16" x14ac:dyDescent="0.2">
      <c r="A2734"/>
      <c r="B2734"/>
      <c r="C2734"/>
      <c r="D2734"/>
      <c r="E2734"/>
      <c r="F2734"/>
      <c r="G2734"/>
      <c r="H2734"/>
      <c r="I2734"/>
      <c r="J2734"/>
      <c r="K2734"/>
      <c r="L2734"/>
    </row>
    <row r="2735" spans="1:12" ht="16" x14ac:dyDescent="0.2">
      <c r="A2735"/>
      <c r="B2735"/>
      <c r="C2735"/>
      <c r="D2735"/>
      <c r="E2735"/>
      <c r="F2735"/>
      <c r="G2735"/>
      <c r="H2735"/>
      <c r="I2735"/>
      <c r="J2735"/>
      <c r="K2735"/>
      <c r="L2735"/>
    </row>
    <row r="2736" spans="1:12" ht="16" x14ac:dyDescent="0.2">
      <c r="A2736"/>
      <c r="B2736"/>
      <c r="C2736"/>
      <c r="D2736"/>
      <c r="E2736"/>
      <c r="F2736"/>
      <c r="G2736"/>
      <c r="H2736"/>
      <c r="I2736"/>
      <c r="J2736"/>
      <c r="K2736"/>
      <c r="L2736"/>
    </row>
    <row r="2737" spans="1:12" ht="16" x14ac:dyDescent="0.2">
      <c r="A2737"/>
      <c r="B2737"/>
      <c r="C2737"/>
      <c r="D2737"/>
      <c r="E2737"/>
      <c r="F2737"/>
      <c r="G2737"/>
      <c r="H2737"/>
      <c r="I2737"/>
      <c r="J2737"/>
      <c r="K2737"/>
      <c r="L2737"/>
    </row>
    <row r="2738" spans="1:12" ht="16" x14ac:dyDescent="0.2">
      <c r="A2738"/>
      <c r="B2738"/>
      <c r="C2738"/>
      <c r="D2738"/>
      <c r="E2738"/>
      <c r="F2738"/>
      <c r="G2738"/>
      <c r="H2738"/>
      <c r="I2738"/>
      <c r="J2738"/>
      <c r="K2738"/>
      <c r="L2738"/>
    </row>
    <row r="2739" spans="1:12" ht="16" x14ac:dyDescent="0.2">
      <c r="A2739"/>
      <c r="B2739"/>
      <c r="C2739"/>
      <c r="D2739"/>
      <c r="E2739"/>
      <c r="F2739"/>
      <c r="G2739"/>
      <c r="H2739"/>
      <c r="I2739"/>
      <c r="J2739"/>
      <c r="K2739"/>
      <c r="L2739"/>
    </row>
    <row r="2740" spans="1:12" ht="16" x14ac:dyDescent="0.2">
      <c r="A2740"/>
      <c r="B2740"/>
      <c r="C2740"/>
      <c r="D2740"/>
      <c r="E2740"/>
      <c r="F2740"/>
      <c r="G2740"/>
      <c r="H2740"/>
      <c r="I2740"/>
      <c r="J2740"/>
      <c r="K2740"/>
      <c r="L2740"/>
    </row>
    <row r="2741" spans="1:12" ht="16" x14ac:dyDescent="0.2">
      <c r="A2741"/>
      <c r="B2741"/>
      <c r="C2741"/>
      <c r="D2741"/>
      <c r="E2741"/>
      <c r="F2741"/>
      <c r="G2741"/>
      <c r="H2741"/>
      <c r="I2741"/>
      <c r="J2741"/>
      <c r="K2741"/>
      <c r="L2741"/>
    </row>
    <row r="2742" spans="1:12" ht="16" x14ac:dyDescent="0.2">
      <c r="A2742"/>
      <c r="B2742"/>
      <c r="C2742"/>
      <c r="D2742"/>
      <c r="E2742"/>
      <c r="F2742"/>
      <c r="G2742"/>
      <c r="H2742"/>
      <c r="I2742"/>
      <c r="J2742"/>
      <c r="K2742"/>
      <c r="L2742"/>
    </row>
    <row r="2743" spans="1:12" ht="16" x14ac:dyDescent="0.2">
      <c r="A2743"/>
      <c r="B2743"/>
      <c r="C2743"/>
      <c r="D2743"/>
      <c r="E2743"/>
      <c r="F2743"/>
      <c r="G2743"/>
      <c r="H2743"/>
      <c r="I2743"/>
      <c r="J2743"/>
      <c r="K2743"/>
      <c r="L2743"/>
    </row>
    <row r="2744" spans="1:12" ht="16" x14ac:dyDescent="0.2">
      <c r="A2744"/>
      <c r="B2744"/>
      <c r="C2744"/>
      <c r="D2744"/>
      <c r="E2744"/>
      <c r="F2744"/>
      <c r="G2744"/>
      <c r="H2744"/>
      <c r="I2744"/>
      <c r="J2744"/>
      <c r="K2744"/>
      <c r="L2744"/>
    </row>
    <row r="2745" spans="1:12" ht="16" x14ac:dyDescent="0.2">
      <c r="A2745"/>
      <c r="B2745"/>
      <c r="C2745"/>
      <c r="D2745"/>
      <c r="E2745"/>
      <c r="F2745"/>
      <c r="G2745"/>
      <c r="H2745"/>
      <c r="I2745"/>
      <c r="J2745"/>
      <c r="K2745"/>
      <c r="L2745"/>
    </row>
    <row r="2746" spans="1:12" ht="16" x14ac:dyDescent="0.2">
      <c r="A2746"/>
      <c r="B2746"/>
      <c r="C2746"/>
      <c r="D2746"/>
      <c r="E2746"/>
      <c r="F2746"/>
      <c r="G2746"/>
      <c r="H2746"/>
      <c r="I2746"/>
      <c r="J2746"/>
      <c r="K2746"/>
      <c r="L2746"/>
    </row>
    <row r="2747" spans="1:12" ht="16" x14ac:dyDescent="0.2">
      <c r="A2747"/>
      <c r="B2747"/>
      <c r="C2747"/>
      <c r="D2747"/>
      <c r="E2747"/>
      <c r="F2747"/>
      <c r="G2747"/>
      <c r="H2747"/>
      <c r="I2747"/>
      <c r="J2747"/>
      <c r="K2747"/>
      <c r="L2747"/>
    </row>
    <row r="2748" spans="1:12" ht="16" x14ac:dyDescent="0.2">
      <c r="A2748"/>
      <c r="B2748"/>
      <c r="C2748"/>
      <c r="D2748"/>
      <c r="E2748"/>
      <c r="F2748"/>
      <c r="G2748"/>
      <c r="H2748"/>
      <c r="I2748"/>
      <c r="J2748"/>
      <c r="K2748"/>
      <c r="L2748"/>
    </row>
    <row r="2749" spans="1:12" ht="16" x14ac:dyDescent="0.2">
      <c r="A2749"/>
      <c r="B2749"/>
      <c r="C2749"/>
      <c r="D2749"/>
      <c r="E2749"/>
      <c r="F2749"/>
      <c r="G2749"/>
      <c r="H2749"/>
      <c r="I2749"/>
      <c r="J2749"/>
      <c r="K2749"/>
      <c r="L2749"/>
    </row>
    <row r="2750" spans="1:12" ht="16" x14ac:dyDescent="0.2">
      <c r="A2750"/>
      <c r="B2750"/>
      <c r="C2750"/>
      <c r="D2750"/>
      <c r="E2750"/>
      <c r="F2750"/>
      <c r="G2750"/>
      <c r="H2750"/>
      <c r="I2750"/>
      <c r="J2750"/>
      <c r="K2750"/>
      <c r="L2750"/>
    </row>
    <row r="2751" spans="1:12" ht="16" x14ac:dyDescent="0.2">
      <c r="A2751"/>
      <c r="B2751"/>
      <c r="C2751"/>
      <c r="D2751"/>
      <c r="E2751"/>
      <c r="F2751"/>
      <c r="G2751"/>
      <c r="H2751"/>
      <c r="I2751"/>
      <c r="J2751"/>
      <c r="K2751"/>
      <c r="L2751"/>
    </row>
    <row r="2752" spans="1:12" ht="16" x14ac:dyDescent="0.2">
      <c r="A2752"/>
      <c r="B2752"/>
      <c r="C2752"/>
      <c r="D2752"/>
      <c r="E2752"/>
      <c r="F2752"/>
      <c r="G2752"/>
      <c r="H2752"/>
      <c r="I2752"/>
      <c r="J2752"/>
      <c r="K2752"/>
      <c r="L2752"/>
    </row>
    <row r="2753" spans="1:12" ht="16" x14ac:dyDescent="0.2">
      <c r="A2753"/>
      <c r="B2753"/>
      <c r="C2753"/>
      <c r="D2753"/>
      <c r="E2753"/>
      <c r="F2753"/>
      <c r="G2753"/>
      <c r="H2753"/>
      <c r="I2753"/>
      <c r="J2753"/>
      <c r="K2753"/>
      <c r="L2753"/>
    </row>
    <row r="2754" spans="1:12" ht="16" x14ac:dyDescent="0.2">
      <c r="A2754"/>
      <c r="B2754"/>
      <c r="C2754"/>
      <c r="D2754"/>
      <c r="E2754"/>
      <c r="F2754"/>
      <c r="G2754"/>
      <c r="H2754"/>
      <c r="I2754"/>
      <c r="J2754"/>
      <c r="K2754"/>
      <c r="L2754"/>
    </row>
    <row r="2755" spans="1:12" ht="16" x14ac:dyDescent="0.2">
      <c r="A2755"/>
      <c r="B2755"/>
      <c r="C2755"/>
      <c r="D2755"/>
      <c r="E2755"/>
      <c r="F2755"/>
      <c r="G2755"/>
      <c r="H2755"/>
      <c r="I2755"/>
      <c r="J2755"/>
      <c r="K2755"/>
      <c r="L2755"/>
    </row>
    <row r="2756" spans="1:12" ht="16" x14ac:dyDescent="0.2">
      <c r="A2756"/>
      <c r="B2756"/>
      <c r="C2756"/>
      <c r="D2756"/>
      <c r="E2756"/>
      <c r="F2756"/>
      <c r="G2756"/>
      <c r="H2756"/>
      <c r="I2756"/>
      <c r="J2756"/>
      <c r="K2756"/>
      <c r="L2756"/>
    </row>
    <row r="2757" spans="1:12" ht="16" x14ac:dyDescent="0.2">
      <c r="A2757"/>
      <c r="B2757"/>
      <c r="C2757"/>
      <c r="D2757"/>
      <c r="E2757"/>
      <c r="F2757"/>
      <c r="G2757"/>
      <c r="H2757"/>
      <c r="I2757"/>
      <c r="J2757"/>
      <c r="K2757"/>
      <c r="L2757"/>
    </row>
    <row r="2758" spans="1:12" ht="16" x14ac:dyDescent="0.2">
      <c r="A2758"/>
      <c r="B2758"/>
      <c r="C2758"/>
      <c r="D2758"/>
      <c r="E2758"/>
      <c r="F2758"/>
      <c r="G2758"/>
      <c r="H2758"/>
      <c r="I2758"/>
      <c r="J2758"/>
      <c r="K2758"/>
      <c r="L2758"/>
    </row>
    <row r="2759" spans="1:12" ht="16" x14ac:dyDescent="0.2">
      <c r="A2759"/>
      <c r="B2759"/>
      <c r="C2759"/>
      <c r="D2759"/>
      <c r="E2759"/>
      <c r="F2759"/>
      <c r="G2759"/>
      <c r="H2759"/>
      <c r="I2759"/>
      <c r="J2759"/>
      <c r="K2759"/>
      <c r="L2759"/>
    </row>
    <row r="2760" spans="1:12" ht="16" x14ac:dyDescent="0.2">
      <c r="A2760"/>
      <c r="B2760"/>
      <c r="C2760"/>
      <c r="D2760"/>
      <c r="E2760"/>
      <c r="F2760"/>
      <c r="G2760"/>
      <c r="H2760"/>
      <c r="I2760"/>
      <c r="J2760"/>
      <c r="K2760"/>
      <c r="L2760"/>
    </row>
    <row r="2761" spans="1:12" ht="16" x14ac:dyDescent="0.2">
      <c r="A2761"/>
      <c r="B2761"/>
      <c r="C2761"/>
      <c r="D2761"/>
      <c r="E2761"/>
      <c r="F2761"/>
      <c r="G2761"/>
      <c r="H2761"/>
      <c r="I2761"/>
      <c r="J2761"/>
      <c r="K2761"/>
      <c r="L2761"/>
    </row>
    <row r="2762" spans="1:12" ht="16" x14ac:dyDescent="0.2">
      <c r="A2762"/>
      <c r="B2762"/>
      <c r="C2762"/>
      <c r="D2762"/>
      <c r="E2762"/>
      <c r="F2762"/>
      <c r="G2762"/>
      <c r="H2762"/>
      <c r="I2762"/>
      <c r="J2762"/>
      <c r="K2762"/>
      <c r="L2762"/>
    </row>
    <row r="2763" spans="1:12" ht="16" x14ac:dyDescent="0.2">
      <c r="A2763"/>
      <c r="B2763"/>
      <c r="C2763"/>
      <c r="D2763"/>
      <c r="E2763"/>
      <c r="F2763"/>
      <c r="G2763"/>
      <c r="H2763"/>
      <c r="I2763"/>
      <c r="J2763"/>
      <c r="K2763"/>
      <c r="L2763"/>
    </row>
    <row r="2764" spans="1:12" ht="16" x14ac:dyDescent="0.2">
      <c r="A2764"/>
      <c r="B2764"/>
      <c r="C2764"/>
      <c r="D2764"/>
      <c r="E2764"/>
      <c r="F2764"/>
      <c r="G2764"/>
      <c r="H2764"/>
      <c r="I2764"/>
      <c r="J2764"/>
      <c r="K2764"/>
      <c r="L2764"/>
    </row>
    <row r="2765" spans="1:12" ht="16" x14ac:dyDescent="0.2">
      <c r="A2765"/>
      <c r="B2765"/>
      <c r="C2765"/>
      <c r="D2765"/>
      <c r="E2765"/>
      <c r="F2765"/>
      <c r="G2765"/>
      <c r="H2765"/>
      <c r="I2765"/>
      <c r="J2765"/>
      <c r="K2765"/>
      <c r="L2765"/>
    </row>
    <row r="2766" spans="1:12" ht="16" x14ac:dyDescent="0.2">
      <c r="A2766"/>
      <c r="B2766"/>
      <c r="C2766"/>
      <c r="D2766"/>
      <c r="E2766"/>
      <c r="F2766"/>
      <c r="G2766"/>
      <c r="H2766"/>
      <c r="I2766"/>
      <c r="J2766"/>
      <c r="K2766"/>
      <c r="L2766"/>
    </row>
    <row r="2767" spans="1:12" ht="16" x14ac:dyDescent="0.2">
      <c r="A2767"/>
      <c r="B2767"/>
      <c r="C2767"/>
      <c r="D2767"/>
      <c r="E2767"/>
      <c r="F2767"/>
      <c r="G2767"/>
      <c r="H2767"/>
      <c r="I2767"/>
      <c r="J2767"/>
      <c r="K2767"/>
      <c r="L2767"/>
    </row>
    <row r="2768" spans="1:12" ht="16" x14ac:dyDescent="0.2">
      <c r="A2768"/>
      <c r="B2768"/>
      <c r="C2768"/>
      <c r="D2768"/>
      <c r="E2768"/>
      <c r="F2768"/>
      <c r="G2768"/>
      <c r="H2768"/>
      <c r="I2768"/>
      <c r="J2768"/>
      <c r="K2768"/>
      <c r="L2768"/>
    </row>
    <row r="2769" spans="1:12" ht="16" x14ac:dyDescent="0.2">
      <c r="A2769"/>
      <c r="B2769"/>
      <c r="C2769"/>
      <c r="D2769"/>
      <c r="E2769"/>
      <c r="F2769"/>
      <c r="G2769"/>
      <c r="H2769"/>
      <c r="I2769"/>
      <c r="J2769"/>
      <c r="K2769"/>
      <c r="L2769"/>
    </row>
    <row r="2770" spans="1:12" ht="16" x14ac:dyDescent="0.2">
      <c r="A2770"/>
      <c r="B2770"/>
      <c r="C2770"/>
      <c r="D2770"/>
      <c r="E2770"/>
      <c r="F2770"/>
      <c r="G2770"/>
      <c r="H2770"/>
      <c r="I2770"/>
      <c r="J2770"/>
      <c r="K2770"/>
      <c r="L2770"/>
    </row>
    <row r="2771" spans="1:12" ht="16" x14ac:dyDescent="0.2">
      <c r="A2771"/>
      <c r="B2771"/>
      <c r="C2771"/>
      <c r="D2771"/>
      <c r="E2771"/>
      <c r="F2771"/>
      <c r="G2771"/>
      <c r="H2771"/>
      <c r="I2771"/>
      <c r="J2771"/>
      <c r="K2771"/>
      <c r="L2771"/>
    </row>
    <row r="2772" spans="1:12" ht="16" x14ac:dyDescent="0.2">
      <c r="A2772"/>
      <c r="B2772"/>
      <c r="C2772"/>
      <c r="D2772"/>
      <c r="E2772"/>
      <c r="F2772"/>
      <c r="G2772"/>
      <c r="H2772"/>
      <c r="I2772"/>
      <c r="J2772"/>
      <c r="K2772"/>
      <c r="L2772"/>
    </row>
    <row r="2773" spans="1:12" ht="16" x14ac:dyDescent="0.2">
      <c r="A2773"/>
      <c r="B2773"/>
      <c r="C2773"/>
      <c r="D2773"/>
      <c r="E2773"/>
      <c r="F2773"/>
      <c r="G2773"/>
      <c r="H2773"/>
      <c r="I2773"/>
      <c r="J2773"/>
      <c r="K2773"/>
      <c r="L2773"/>
    </row>
    <row r="2774" spans="1:12" ht="16" x14ac:dyDescent="0.2">
      <c r="A2774"/>
      <c r="B2774"/>
      <c r="C2774"/>
      <c r="D2774"/>
      <c r="E2774"/>
      <c r="F2774"/>
      <c r="G2774"/>
      <c r="H2774"/>
      <c r="I2774"/>
      <c r="J2774"/>
      <c r="K2774"/>
      <c r="L2774"/>
    </row>
    <row r="2775" spans="1:12" ht="16" x14ac:dyDescent="0.2">
      <c r="A2775"/>
      <c r="B2775"/>
      <c r="C2775"/>
      <c r="D2775"/>
      <c r="E2775"/>
      <c r="F2775"/>
      <c r="G2775"/>
      <c r="H2775"/>
      <c r="I2775"/>
      <c r="J2775"/>
      <c r="K2775"/>
      <c r="L2775"/>
    </row>
    <row r="2776" spans="1:12" ht="16" x14ac:dyDescent="0.2">
      <c r="A2776"/>
      <c r="B2776"/>
      <c r="C2776"/>
      <c r="D2776"/>
      <c r="E2776"/>
      <c r="F2776"/>
      <c r="G2776"/>
      <c r="H2776"/>
      <c r="I2776"/>
      <c r="J2776"/>
      <c r="K2776"/>
      <c r="L2776"/>
    </row>
    <row r="2777" spans="1:12" ht="16" x14ac:dyDescent="0.2">
      <c r="A2777"/>
      <c r="B2777"/>
      <c r="C2777"/>
      <c r="D2777"/>
      <c r="E2777"/>
      <c r="F2777"/>
      <c r="G2777"/>
      <c r="H2777"/>
      <c r="I2777"/>
      <c r="J2777"/>
      <c r="K2777"/>
      <c r="L2777"/>
    </row>
    <row r="2778" spans="1:12" ht="16" x14ac:dyDescent="0.2">
      <c r="A2778"/>
      <c r="B2778"/>
      <c r="C2778"/>
      <c r="D2778"/>
      <c r="E2778"/>
      <c r="F2778"/>
      <c r="G2778"/>
      <c r="H2778"/>
      <c r="I2778"/>
      <c r="J2778"/>
      <c r="K2778"/>
      <c r="L2778"/>
    </row>
    <row r="2779" spans="1:12" ht="16" x14ac:dyDescent="0.2">
      <c r="A2779"/>
      <c r="B2779"/>
      <c r="C2779"/>
      <c r="D2779"/>
      <c r="E2779"/>
      <c r="F2779"/>
      <c r="G2779"/>
      <c r="H2779"/>
      <c r="I2779"/>
      <c r="J2779"/>
      <c r="K2779"/>
      <c r="L2779"/>
    </row>
    <row r="2780" spans="1:12" ht="16" x14ac:dyDescent="0.2">
      <c r="A2780"/>
      <c r="B2780"/>
      <c r="C2780"/>
      <c r="D2780"/>
      <c r="E2780"/>
      <c r="F2780"/>
      <c r="G2780"/>
      <c r="H2780"/>
      <c r="I2780"/>
      <c r="J2780"/>
      <c r="K2780"/>
      <c r="L2780"/>
    </row>
    <row r="2781" spans="1:12" ht="16" x14ac:dyDescent="0.2">
      <c r="A2781"/>
      <c r="B2781"/>
      <c r="C2781"/>
      <c r="D2781"/>
      <c r="E2781"/>
      <c r="F2781"/>
      <c r="G2781"/>
      <c r="H2781"/>
      <c r="I2781"/>
      <c r="J2781"/>
      <c r="K2781"/>
      <c r="L2781"/>
    </row>
    <row r="2782" spans="1:12" ht="16" x14ac:dyDescent="0.2">
      <c r="A2782"/>
      <c r="B2782"/>
      <c r="C2782"/>
      <c r="D2782"/>
      <c r="E2782"/>
      <c r="F2782"/>
      <c r="G2782"/>
      <c r="H2782"/>
      <c r="I2782"/>
      <c r="J2782"/>
      <c r="K2782"/>
      <c r="L2782"/>
    </row>
    <row r="2783" spans="1:12" ht="16" x14ac:dyDescent="0.2">
      <c r="A2783"/>
      <c r="B2783"/>
      <c r="C2783"/>
      <c r="D2783"/>
      <c r="E2783"/>
      <c r="F2783"/>
      <c r="G2783"/>
      <c r="H2783"/>
      <c r="I2783"/>
      <c r="J2783"/>
      <c r="K2783"/>
      <c r="L2783"/>
    </row>
    <row r="2784" spans="1:12" ht="16" x14ac:dyDescent="0.2">
      <c r="A2784"/>
      <c r="B2784"/>
      <c r="C2784"/>
      <c r="D2784"/>
      <c r="E2784"/>
      <c r="F2784"/>
      <c r="G2784"/>
      <c r="H2784"/>
      <c r="I2784"/>
      <c r="J2784"/>
      <c r="K2784"/>
      <c r="L2784"/>
    </row>
    <row r="2785" spans="1:12" ht="16" x14ac:dyDescent="0.2">
      <c r="A2785"/>
      <c r="B2785"/>
      <c r="C2785"/>
      <c r="D2785"/>
      <c r="E2785"/>
      <c r="F2785"/>
      <c r="G2785"/>
      <c r="H2785"/>
      <c r="I2785"/>
      <c r="J2785"/>
      <c r="K2785"/>
      <c r="L2785"/>
    </row>
    <row r="2786" spans="1:12" ht="16" x14ac:dyDescent="0.2">
      <c r="A2786"/>
      <c r="B2786"/>
      <c r="C2786"/>
      <c r="D2786"/>
      <c r="E2786"/>
      <c r="F2786"/>
      <c r="G2786"/>
      <c r="H2786"/>
      <c r="I2786"/>
      <c r="J2786"/>
      <c r="K2786"/>
      <c r="L2786"/>
    </row>
    <row r="2787" spans="1:12" ht="16" x14ac:dyDescent="0.2">
      <c r="A2787"/>
      <c r="B2787"/>
      <c r="C2787"/>
      <c r="D2787"/>
      <c r="E2787"/>
      <c r="F2787"/>
      <c r="G2787"/>
      <c r="H2787"/>
      <c r="I2787"/>
      <c r="J2787"/>
      <c r="K2787"/>
      <c r="L2787"/>
    </row>
    <row r="2788" spans="1:12" ht="16" x14ac:dyDescent="0.2">
      <c r="A2788"/>
      <c r="B2788"/>
      <c r="C2788"/>
      <c r="D2788"/>
      <c r="E2788"/>
      <c r="F2788"/>
      <c r="G2788"/>
      <c r="H2788"/>
      <c r="I2788"/>
      <c r="J2788"/>
      <c r="K2788"/>
      <c r="L2788"/>
    </row>
    <row r="2789" spans="1:12" ht="16" x14ac:dyDescent="0.2">
      <c r="A2789"/>
      <c r="B2789"/>
      <c r="C2789"/>
      <c r="D2789"/>
      <c r="E2789"/>
      <c r="F2789"/>
      <c r="G2789"/>
      <c r="H2789"/>
      <c r="I2789"/>
      <c r="J2789"/>
      <c r="K2789"/>
      <c r="L2789"/>
    </row>
    <row r="2790" spans="1:12" ht="16" x14ac:dyDescent="0.2">
      <c r="A2790"/>
      <c r="B2790"/>
      <c r="C2790"/>
      <c r="D2790"/>
      <c r="E2790"/>
      <c r="F2790"/>
      <c r="G2790"/>
      <c r="H2790"/>
      <c r="I2790"/>
      <c r="J2790"/>
      <c r="K2790"/>
      <c r="L2790"/>
    </row>
    <row r="2791" spans="1:12" ht="16" x14ac:dyDescent="0.2">
      <c r="A2791"/>
      <c r="B2791"/>
      <c r="C2791"/>
      <c r="D2791"/>
      <c r="E2791"/>
      <c r="F2791"/>
      <c r="G2791"/>
      <c r="H2791"/>
      <c r="I2791"/>
      <c r="J2791"/>
      <c r="K2791"/>
      <c r="L2791"/>
    </row>
    <row r="2792" spans="1:12" ht="16" x14ac:dyDescent="0.2">
      <c r="A2792"/>
      <c r="B2792"/>
      <c r="C2792"/>
      <c r="D2792"/>
      <c r="E2792"/>
      <c r="F2792"/>
      <c r="G2792"/>
      <c r="H2792"/>
      <c r="I2792"/>
      <c r="J2792"/>
      <c r="K2792"/>
      <c r="L2792"/>
    </row>
    <row r="2793" spans="1:12" ht="16" x14ac:dyDescent="0.2">
      <c r="A2793"/>
      <c r="B2793"/>
      <c r="C2793"/>
      <c r="D2793"/>
      <c r="E2793"/>
      <c r="F2793"/>
      <c r="G2793"/>
      <c r="H2793"/>
      <c r="I2793"/>
      <c r="J2793"/>
      <c r="K2793"/>
      <c r="L2793"/>
    </row>
    <row r="2794" spans="1:12" ht="16" x14ac:dyDescent="0.2">
      <c r="A2794"/>
      <c r="B2794"/>
      <c r="C2794"/>
      <c r="D2794"/>
      <c r="E2794"/>
      <c r="F2794"/>
      <c r="G2794"/>
      <c r="H2794"/>
      <c r="I2794"/>
      <c r="J2794"/>
      <c r="K2794"/>
      <c r="L2794"/>
    </row>
    <row r="2795" spans="1:12" ht="16" x14ac:dyDescent="0.2">
      <c r="A2795"/>
      <c r="B2795"/>
      <c r="C2795"/>
      <c r="D2795"/>
      <c r="E2795"/>
      <c r="F2795"/>
      <c r="G2795"/>
      <c r="H2795"/>
      <c r="I2795"/>
      <c r="J2795"/>
      <c r="K2795"/>
      <c r="L2795"/>
    </row>
    <row r="2796" spans="1:12" ht="16" x14ac:dyDescent="0.2">
      <c r="A2796"/>
      <c r="B2796"/>
      <c r="C2796"/>
      <c r="D2796"/>
      <c r="E2796"/>
      <c r="F2796"/>
      <c r="G2796"/>
      <c r="H2796"/>
      <c r="I2796"/>
      <c r="J2796"/>
      <c r="K2796"/>
      <c r="L2796"/>
    </row>
    <row r="2797" spans="1:12" ht="16" x14ac:dyDescent="0.2">
      <c r="A2797"/>
      <c r="B2797"/>
      <c r="C2797"/>
      <c r="D2797"/>
      <c r="E2797"/>
      <c r="F2797"/>
      <c r="G2797"/>
      <c r="H2797"/>
      <c r="I2797"/>
      <c r="J2797"/>
      <c r="K2797"/>
      <c r="L2797"/>
    </row>
    <row r="2798" spans="1:12" ht="16" x14ac:dyDescent="0.2">
      <c r="A2798"/>
      <c r="B2798"/>
      <c r="C2798"/>
      <c r="D2798"/>
      <c r="E2798"/>
      <c r="F2798"/>
      <c r="G2798"/>
      <c r="H2798"/>
      <c r="I2798"/>
      <c r="J2798"/>
      <c r="K2798"/>
      <c r="L2798"/>
    </row>
    <row r="2799" spans="1:12" ht="16" x14ac:dyDescent="0.2">
      <c r="A2799"/>
      <c r="B2799"/>
      <c r="C2799"/>
      <c r="D2799"/>
      <c r="E2799"/>
      <c r="F2799"/>
      <c r="G2799"/>
      <c r="H2799"/>
      <c r="I2799"/>
      <c r="J2799"/>
      <c r="K2799"/>
      <c r="L2799"/>
    </row>
    <row r="2800" spans="1:12" ht="16" x14ac:dyDescent="0.2">
      <c r="A2800"/>
      <c r="B2800"/>
      <c r="C2800"/>
      <c r="D2800"/>
      <c r="E2800"/>
      <c r="F2800"/>
      <c r="G2800"/>
      <c r="H2800"/>
      <c r="I2800"/>
      <c r="J2800"/>
      <c r="K2800"/>
      <c r="L2800"/>
    </row>
    <row r="2801" spans="1:12" ht="16" x14ac:dyDescent="0.2">
      <c r="A2801"/>
      <c r="B2801"/>
      <c r="C2801"/>
      <c r="D2801"/>
      <c r="E2801"/>
      <c r="F2801"/>
      <c r="G2801"/>
      <c r="H2801"/>
      <c r="I2801"/>
      <c r="J2801"/>
      <c r="K2801"/>
      <c r="L2801"/>
    </row>
    <row r="2802" spans="1:12" ht="16" x14ac:dyDescent="0.2">
      <c r="A2802"/>
      <c r="B2802"/>
      <c r="C2802"/>
      <c r="D2802"/>
      <c r="E2802"/>
      <c r="F2802"/>
      <c r="G2802"/>
      <c r="H2802"/>
      <c r="I2802"/>
      <c r="J2802"/>
      <c r="K2802"/>
      <c r="L2802"/>
    </row>
    <row r="2803" spans="1:12" ht="16" x14ac:dyDescent="0.2">
      <c r="A2803"/>
      <c r="B2803"/>
      <c r="C2803"/>
      <c r="D2803"/>
      <c r="E2803"/>
      <c r="F2803"/>
      <c r="G2803"/>
      <c r="H2803"/>
      <c r="I2803"/>
      <c r="J2803"/>
      <c r="K2803"/>
      <c r="L2803"/>
    </row>
    <row r="2804" spans="1:12" ht="16" x14ac:dyDescent="0.2">
      <c r="A2804"/>
      <c r="B2804"/>
      <c r="C2804"/>
      <c r="D2804"/>
      <c r="E2804"/>
      <c r="F2804"/>
      <c r="G2804"/>
      <c r="H2804"/>
      <c r="I2804"/>
      <c r="J2804"/>
      <c r="K2804"/>
      <c r="L2804"/>
    </row>
    <row r="2805" spans="1:12" ht="16" x14ac:dyDescent="0.2">
      <c r="A2805"/>
      <c r="B2805"/>
      <c r="C2805"/>
      <c r="D2805"/>
      <c r="E2805"/>
      <c r="F2805"/>
      <c r="G2805"/>
      <c r="H2805"/>
      <c r="I2805"/>
      <c r="J2805"/>
      <c r="K2805"/>
      <c r="L2805"/>
    </row>
    <row r="2806" spans="1:12" ht="16" x14ac:dyDescent="0.2">
      <c r="A2806"/>
      <c r="B2806"/>
      <c r="C2806"/>
      <c r="D2806"/>
      <c r="E2806"/>
      <c r="F2806"/>
      <c r="G2806"/>
      <c r="H2806"/>
      <c r="I2806"/>
      <c r="J2806"/>
      <c r="K2806"/>
      <c r="L2806"/>
    </row>
    <row r="2807" spans="1:12" ht="16" x14ac:dyDescent="0.2">
      <c r="A2807"/>
      <c r="B2807"/>
      <c r="C2807"/>
      <c r="D2807"/>
      <c r="E2807"/>
      <c r="F2807"/>
      <c r="G2807"/>
      <c r="H2807"/>
      <c r="I2807"/>
      <c r="J2807"/>
      <c r="K2807"/>
      <c r="L2807"/>
    </row>
    <row r="2808" spans="1:12" ht="16" x14ac:dyDescent="0.2">
      <c r="A2808"/>
      <c r="B2808"/>
      <c r="C2808"/>
      <c r="D2808"/>
      <c r="E2808"/>
      <c r="F2808"/>
      <c r="G2808"/>
      <c r="H2808"/>
      <c r="I2808"/>
      <c r="J2808"/>
      <c r="K2808"/>
      <c r="L2808"/>
    </row>
    <row r="2809" spans="1:12" ht="16" x14ac:dyDescent="0.2">
      <c r="A2809"/>
      <c r="B2809"/>
      <c r="C2809"/>
      <c r="D2809"/>
      <c r="E2809"/>
      <c r="F2809"/>
      <c r="G2809"/>
      <c r="H2809"/>
      <c r="I2809"/>
      <c r="J2809"/>
      <c r="K2809"/>
      <c r="L2809"/>
    </row>
    <row r="2810" spans="1:12" ht="16" x14ac:dyDescent="0.2">
      <c r="A2810"/>
      <c r="B2810"/>
      <c r="C2810"/>
      <c r="D2810"/>
      <c r="E2810"/>
      <c r="F2810"/>
      <c r="G2810"/>
      <c r="H2810"/>
      <c r="I2810"/>
      <c r="J2810"/>
      <c r="K2810"/>
      <c r="L2810"/>
    </row>
    <row r="2811" spans="1:12" ht="16" x14ac:dyDescent="0.2">
      <c r="A2811"/>
      <c r="B2811"/>
      <c r="C2811"/>
      <c r="D2811"/>
      <c r="E2811"/>
      <c r="F2811"/>
      <c r="G2811"/>
      <c r="H2811"/>
      <c r="I2811"/>
      <c r="J2811"/>
      <c r="K2811"/>
      <c r="L2811"/>
    </row>
    <row r="2812" spans="1:12" ht="16" x14ac:dyDescent="0.2">
      <c r="A2812"/>
      <c r="B2812"/>
      <c r="C2812"/>
      <c r="D2812"/>
      <c r="E2812"/>
      <c r="F2812"/>
      <c r="G2812"/>
      <c r="H2812"/>
      <c r="I2812"/>
      <c r="J2812"/>
      <c r="K2812"/>
      <c r="L2812"/>
    </row>
    <row r="2813" spans="1:12" ht="16" x14ac:dyDescent="0.2">
      <c r="A2813"/>
      <c r="B2813"/>
      <c r="C2813"/>
      <c r="D2813"/>
      <c r="E2813"/>
      <c r="F2813"/>
      <c r="G2813"/>
      <c r="H2813"/>
      <c r="I2813"/>
      <c r="J2813"/>
      <c r="K2813"/>
      <c r="L2813"/>
    </row>
    <row r="2814" spans="1:12" ht="16" x14ac:dyDescent="0.2">
      <c r="A2814"/>
      <c r="B2814"/>
      <c r="C2814"/>
      <c r="D2814"/>
      <c r="E2814"/>
      <c r="F2814"/>
      <c r="G2814"/>
      <c r="H2814"/>
      <c r="I2814"/>
      <c r="J2814"/>
      <c r="K2814"/>
      <c r="L2814"/>
    </row>
    <row r="2815" spans="1:12" ht="16" x14ac:dyDescent="0.2">
      <c r="A2815"/>
      <c r="B2815"/>
      <c r="C2815"/>
      <c r="D2815"/>
      <c r="E2815"/>
      <c r="F2815"/>
      <c r="G2815"/>
      <c r="H2815"/>
      <c r="I2815"/>
      <c r="J2815"/>
      <c r="K2815"/>
      <c r="L2815"/>
    </row>
    <row r="2816" spans="1:12" ht="16" x14ac:dyDescent="0.2">
      <c r="A2816"/>
      <c r="B2816"/>
      <c r="C2816"/>
      <c r="D2816"/>
      <c r="E2816"/>
      <c r="F2816"/>
      <c r="G2816"/>
      <c r="H2816"/>
      <c r="I2816"/>
      <c r="J2816"/>
      <c r="K2816"/>
      <c r="L2816"/>
    </row>
    <row r="2817" spans="1:12" ht="16" x14ac:dyDescent="0.2">
      <c r="A2817"/>
      <c r="B2817"/>
      <c r="C2817"/>
      <c r="D2817"/>
      <c r="E2817"/>
      <c r="F2817"/>
      <c r="G2817"/>
      <c r="H2817"/>
      <c r="I2817"/>
      <c r="J2817"/>
      <c r="K2817"/>
      <c r="L2817"/>
    </row>
    <row r="2818" spans="1:12" ht="16" x14ac:dyDescent="0.2">
      <c r="A2818"/>
      <c r="B2818"/>
      <c r="C2818"/>
      <c r="D2818"/>
      <c r="E2818"/>
      <c r="F2818"/>
      <c r="G2818"/>
      <c r="H2818"/>
      <c r="I2818"/>
      <c r="J2818"/>
      <c r="K2818"/>
      <c r="L2818"/>
    </row>
    <row r="2819" spans="1:12" ht="16" x14ac:dyDescent="0.2">
      <c r="A2819"/>
      <c r="B2819"/>
      <c r="C2819"/>
      <c r="D2819"/>
      <c r="E2819"/>
      <c r="F2819"/>
      <c r="G2819"/>
      <c r="H2819"/>
      <c r="I2819"/>
      <c r="J2819"/>
      <c r="K2819"/>
      <c r="L2819"/>
    </row>
    <row r="2820" spans="1:12" ht="16" x14ac:dyDescent="0.2">
      <c r="A2820"/>
      <c r="B2820"/>
      <c r="C2820"/>
      <c r="D2820"/>
      <c r="E2820"/>
      <c r="F2820"/>
      <c r="G2820"/>
      <c r="H2820"/>
      <c r="I2820"/>
      <c r="J2820"/>
      <c r="K2820"/>
      <c r="L2820"/>
    </row>
    <row r="2821" spans="1:12" ht="16" x14ac:dyDescent="0.2">
      <c r="A2821"/>
      <c r="B2821"/>
      <c r="C2821"/>
      <c r="D2821"/>
      <c r="E2821"/>
      <c r="F2821"/>
      <c r="G2821"/>
      <c r="H2821"/>
      <c r="I2821"/>
      <c r="J2821"/>
      <c r="K2821"/>
      <c r="L2821"/>
    </row>
    <row r="2822" spans="1:12" ht="16" x14ac:dyDescent="0.2">
      <c r="A2822"/>
      <c r="B2822"/>
      <c r="C2822"/>
      <c r="D2822"/>
      <c r="E2822"/>
      <c r="F2822"/>
      <c r="G2822"/>
      <c r="H2822"/>
      <c r="I2822"/>
      <c r="J2822"/>
      <c r="K2822"/>
      <c r="L2822"/>
    </row>
    <row r="2823" spans="1:12" ht="16" x14ac:dyDescent="0.2">
      <c r="A2823"/>
      <c r="B2823"/>
      <c r="C2823"/>
      <c r="D2823"/>
      <c r="E2823"/>
      <c r="F2823"/>
      <c r="G2823"/>
      <c r="H2823"/>
      <c r="I2823"/>
      <c r="J2823"/>
      <c r="K2823"/>
      <c r="L2823"/>
    </row>
    <row r="2824" spans="1:12" ht="16" x14ac:dyDescent="0.2">
      <c r="A2824"/>
      <c r="B2824"/>
      <c r="C2824"/>
      <c r="D2824"/>
      <c r="E2824"/>
      <c r="F2824"/>
      <c r="G2824"/>
      <c r="H2824"/>
      <c r="I2824"/>
      <c r="J2824"/>
      <c r="K2824"/>
      <c r="L2824"/>
    </row>
    <row r="2825" spans="1:12" ht="16" x14ac:dyDescent="0.2">
      <c r="A2825"/>
      <c r="B2825"/>
      <c r="C2825"/>
      <c r="D2825"/>
      <c r="E2825"/>
      <c r="F2825"/>
      <c r="G2825"/>
      <c r="H2825"/>
      <c r="I2825"/>
      <c r="J2825"/>
      <c r="K2825"/>
      <c r="L2825"/>
    </row>
    <row r="2826" spans="1:12" ht="16" x14ac:dyDescent="0.2">
      <c r="A2826"/>
      <c r="B2826"/>
      <c r="C2826"/>
      <c r="D2826"/>
      <c r="E2826"/>
      <c r="F2826"/>
      <c r="G2826"/>
      <c r="H2826"/>
      <c r="I2826"/>
      <c r="J2826"/>
      <c r="K2826"/>
      <c r="L2826"/>
    </row>
    <row r="2827" spans="1:12" ht="16" x14ac:dyDescent="0.2">
      <c r="A2827"/>
      <c r="B2827"/>
      <c r="C2827"/>
      <c r="D2827"/>
      <c r="E2827"/>
      <c r="F2827"/>
      <c r="G2827"/>
      <c r="H2827"/>
      <c r="I2827"/>
      <c r="J2827"/>
      <c r="K2827"/>
      <c r="L2827"/>
    </row>
    <row r="2828" spans="1:12" ht="16" x14ac:dyDescent="0.2">
      <c r="A2828"/>
      <c r="B2828"/>
      <c r="C2828"/>
      <c r="D2828"/>
      <c r="E2828"/>
      <c r="F2828"/>
      <c r="G2828"/>
      <c r="H2828"/>
      <c r="I2828"/>
      <c r="J2828"/>
      <c r="K2828"/>
      <c r="L2828"/>
    </row>
    <row r="2829" spans="1:12" ht="16" x14ac:dyDescent="0.2">
      <c r="A2829"/>
      <c r="B2829"/>
      <c r="C2829"/>
      <c r="D2829"/>
      <c r="E2829"/>
      <c r="F2829"/>
      <c r="G2829"/>
      <c r="H2829"/>
      <c r="I2829"/>
      <c r="J2829"/>
      <c r="K2829"/>
      <c r="L2829"/>
    </row>
    <row r="2830" spans="1:12" ht="16" x14ac:dyDescent="0.2">
      <c r="A2830"/>
      <c r="B2830"/>
      <c r="C2830"/>
      <c r="D2830"/>
      <c r="E2830"/>
      <c r="F2830"/>
      <c r="G2830"/>
      <c r="H2830"/>
      <c r="I2830"/>
      <c r="J2830"/>
      <c r="K2830"/>
      <c r="L2830"/>
    </row>
    <row r="2831" spans="1:12" ht="16" x14ac:dyDescent="0.2">
      <c r="A2831"/>
      <c r="B2831"/>
      <c r="C2831"/>
      <c r="D2831"/>
      <c r="E2831"/>
      <c r="F2831"/>
      <c r="G2831"/>
      <c r="H2831"/>
      <c r="I2831"/>
      <c r="J2831"/>
      <c r="K2831"/>
      <c r="L2831"/>
    </row>
    <row r="2832" spans="1:12" ht="16" x14ac:dyDescent="0.2">
      <c r="A2832"/>
      <c r="B2832"/>
      <c r="C2832"/>
      <c r="D2832"/>
      <c r="E2832"/>
      <c r="F2832"/>
      <c r="G2832"/>
      <c r="H2832"/>
      <c r="I2832"/>
      <c r="J2832"/>
      <c r="K2832"/>
      <c r="L2832"/>
    </row>
    <row r="2833" spans="1:12" ht="16" x14ac:dyDescent="0.2">
      <c r="A2833"/>
      <c r="B2833"/>
      <c r="C2833"/>
      <c r="D2833"/>
      <c r="E2833"/>
      <c r="F2833"/>
      <c r="G2833"/>
      <c r="H2833"/>
      <c r="I2833"/>
      <c r="J2833"/>
      <c r="K2833"/>
      <c r="L2833"/>
    </row>
    <row r="2834" spans="1:12" ht="16" x14ac:dyDescent="0.2">
      <c r="A2834"/>
      <c r="B2834"/>
      <c r="C2834"/>
      <c r="D2834"/>
      <c r="E2834"/>
      <c r="F2834"/>
      <c r="G2834"/>
      <c r="H2834"/>
      <c r="I2834"/>
      <c r="J2834"/>
      <c r="K2834"/>
      <c r="L2834"/>
    </row>
    <row r="2835" spans="1:12" ht="16" x14ac:dyDescent="0.2">
      <c r="A2835"/>
      <c r="B2835"/>
      <c r="C2835"/>
      <c r="D2835"/>
      <c r="E2835"/>
      <c r="F2835"/>
      <c r="G2835"/>
      <c r="H2835"/>
      <c r="I2835"/>
      <c r="J2835"/>
      <c r="K2835"/>
      <c r="L2835"/>
    </row>
    <row r="2836" spans="1:12" ht="16" x14ac:dyDescent="0.2">
      <c r="A2836"/>
      <c r="B2836"/>
      <c r="C2836"/>
      <c r="D2836"/>
      <c r="E2836"/>
      <c r="F2836"/>
      <c r="G2836"/>
      <c r="H2836"/>
      <c r="I2836"/>
      <c r="J2836"/>
      <c r="K2836"/>
      <c r="L2836"/>
    </row>
    <row r="2837" spans="1:12" ht="16" x14ac:dyDescent="0.2">
      <c r="A2837"/>
      <c r="B2837"/>
      <c r="C2837"/>
      <c r="D2837"/>
      <c r="E2837"/>
      <c r="F2837"/>
      <c r="G2837"/>
      <c r="H2837"/>
      <c r="I2837"/>
      <c r="J2837"/>
      <c r="K2837"/>
      <c r="L2837"/>
    </row>
    <row r="2838" spans="1:12" ht="16" x14ac:dyDescent="0.2">
      <c r="A2838"/>
      <c r="B2838"/>
      <c r="C2838"/>
      <c r="D2838"/>
      <c r="E2838"/>
      <c r="F2838"/>
      <c r="G2838"/>
      <c r="H2838"/>
      <c r="I2838"/>
      <c r="J2838"/>
      <c r="K2838"/>
      <c r="L2838"/>
    </row>
    <row r="2839" spans="1:12" ht="16" x14ac:dyDescent="0.2">
      <c r="A2839"/>
      <c r="B2839"/>
      <c r="C2839"/>
      <c r="D2839"/>
      <c r="E2839"/>
      <c r="F2839"/>
      <c r="G2839"/>
      <c r="H2839"/>
      <c r="I2839"/>
      <c r="J2839"/>
      <c r="K2839"/>
      <c r="L2839"/>
    </row>
    <row r="2840" spans="1:12" ht="16" x14ac:dyDescent="0.2">
      <c r="A2840"/>
      <c r="B2840"/>
      <c r="C2840"/>
      <c r="D2840"/>
      <c r="E2840"/>
      <c r="F2840"/>
      <c r="G2840"/>
      <c r="H2840"/>
      <c r="I2840"/>
      <c r="J2840"/>
      <c r="K2840"/>
      <c r="L2840"/>
    </row>
    <row r="2841" spans="1:12" ht="16" x14ac:dyDescent="0.2">
      <c r="A2841"/>
      <c r="B2841"/>
      <c r="C2841"/>
      <c r="D2841"/>
      <c r="E2841"/>
      <c r="F2841"/>
      <c r="G2841"/>
      <c r="H2841"/>
      <c r="I2841"/>
      <c r="J2841"/>
      <c r="K2841"/>
      <c r="L2841"/>
    </row>
    <row r="2842" spans="1:12" ht="16" x14ac:dyDescent="0.2">
      <c r="A2842"/>
      <c r="B2842"/>
      <c r="C2842"/>
      <c r="D2842"/>
      <c r="E2842"/>
      <c r="F2842"/>
      <c r="G2842"/>
      <c r="H2842"/>
      <c r="I2842"/>
      <c r="J2842"/>
      <c r="K2842"/>
      <c r="L2842"/>
    </row>
    <row r="2843" spans="1:12" ht="16" x14ac:dyDescent="0.2">
      <c r="A2843"/>
      <c r="B2843"/>
      <c r="C2843"/>
      <c r="D2843"/>
      <c r="E2843"/>
      <c r="F2843"/>
      <c r="G2843"/>
      <c r="H2843"/>
      <c r="I2843"/>
      <c r="J2843"/>
      <c r="K2843"/>
      <c r="L2843"/>
    </row>
    <row r="2844" spans="1:12" ht="16" x14ac:dyDescent="0.2">
      <c r="A2844"/>
      <c r="B2844"/>
      <c r="C2844"/>
      <c r="D2844"/>
      <c r="E2844"/>
      <c r="F2844"/>
      <c r="G2844"/>
      <c r="H2844"/>
      <c r="I2844"/>
      <c r="J2844"/>
      <c r="K2844"/>
      <c r="L2844"/>
    </row>
    <row r="2845" spans="1:12" ht="16" x14ac:dyDescent="0.2">
      <c r="A2845"/>
      <c r="B2845"/>
      <c r="C2845"/>
      <c r="D2845"/>
      <c r="E2845"/>
      <c r="F2845"/>
      <c r="G2845"/>
      <c r="H2845"/>
      <c r="I2845"/>
      <c r="J2845"/>
      <c r="K2845"/>
      <c r="L2845"/>
    </row>
    <row r="2846" spans="1:12" ht="16" x14ac:dyDescent="0.2">
      <c r="A2846"/>
      <c r="B2846"/>
      <c r="C2846"/>
      <c r="D2846"/>
      <c r="E2846"/>
      <c r="F2846"/>
      <c r="G2846"/>
      <c r="H2846"/>
      <c r="I2846"/>
      <c r="J2846"/>
      <c r="K2846"/>
      <c r="L2846"/>
    </row>
    <row r="2847" spans="1:12" ht="16" x14ac:dyDescent="0.2">
      <c r="A2847"/>
      <c r="B2847"/>
      <c r="C2847"/>
      <c r="D2847"/>
      <c r="E2847"/>
      <c r="F2847"/>
      <c r="G2847"/>
      <c r="H2847"/>
      <c r="I2847"/>
      <c r="J2847"/>
      <c r="K2847"/>
      <c r="L2847"/>
    </row>
    <row r="2848" spans="1:12" ht="16" x14ac:dyDescent="0.2">
      <c r="A2848"/>
      <c r="B2848"/>
      <c r="C2848"/>
      <c r="D2848"/>
      <c r="E2848"/>
      <c r="F2848"/>
      <c r="G2848"/>
      <c r="H2848"/>
      <c r="I2848"/>
      <c r="J2848"/>
      <c r="K2848"/>
      <c r="L2848"/>
    </row>
    <row r="2849" spans="1:12" ht="16" x14ac:dyDescent="0.2">
      <c r="A2849"/>
      <c r="B2849"/>
      <c r="C2849"/>
      <c r="D2849"/>
      <c r="E2849"/>
      <c r="F2849"/>
      <c r="G2849"/>
      <c r="H2849"/>
      <c r="I2849"/>
      <c r="J2849"/>
      <c r="K2849"/>
      <c r="L2849"/>
    </row>
    <row r="2850" spans="1:12" ht="16" x14ac:dyDescent="0.2">
      <c r="A2850"/>
      <c r="B2850"/>
      <c r="C2850"/>
      <c r="D2850"/>
      <c r="E2850"/>
      <c r="F2850"/>
      <c r="G2850"/>
      <c r="H2850"/>
      <c r="I2850"/>
      <c r="J2850"/>
      <c r="K2850"/>
      <c r="L2850"/>
    </row>
    <row r="2851" spans="1:12" ht="16" x14ac:dyDescent="0.2">
      <c r="A2851"/>
      <c r="B2851"/>
      <c r="C2851"/>
      <c r="D2851"/>
      <c r="E2851"/>
      <c r="F2851"/>
      <c r="G2851"/>
      <c r="H2851"/>
      <c r="I2851"/>
      <c r="J2851"/>
      <c r="K2851"/>
      <c r="L2851"/>
    </row>
    <row r="2852" spans="1:12" ht="16" x14ac:dyDescent="0.2">
      <c r="A2852"/>
      <c r="B2852"/>
      <c r="C2852"/>
      <c r="D2852"/>
      <c r="E2852"/>
      <c r="F2852"/>
      <c r="G2852"/>
      <c r="H2852"/>
      <c r="I2852"/>
      <c r="J2852"/>
      <c r="K2852"/>
      <c r="L2852"/>
    </row>
    <row r="2853" spans="1:12" ht="16" x14ac:dyDescent="0.2">
      <c r="A2853"/>
      <c r="B2853"/>
      <c r="C2853"/>
      <c r="D2853"/>
      <c r="E2853"/>
      <c r="F2853"/>
      <c r="G2853"/>
      <c r="H2853"/>
      <c r="I2853"/>
      <c r="J2853"/>
      <c r="K2853"/>
      <c r="L2853"/>
    </row>
    <row r="2854" spans="1:12" ht="16" x14ac:dyDescent="0.2">
      <c r="A2854"/>
      <c r="B2854"/>
      <c r="C2854"/>
      <c r="D2854"/>
      <c r="E2854"/>
      <c r="F2854"/>
      <c r="G2854"/>
      <c r="H2854"/>
      <c r="I2854"/>
      <c r="J2854"/>
      <c r="K2854"/>
      <c r="L2854"/>
    </row>
    <row r="2855" spans="1:12" ht="16" x14ac:dyDescent="0.2">
      <c r="A2855"/>
      <c r="B2855"/>
      <c r="C2855"/>
      <c r="D2855"/>
      <c r="E2855"/>
      <c r="F2855"/>
      <c r="G2855"/>
      <c r="H2855"/>
      <c r="I2855"/>
      <c r="J2855"/>
      <c r="K2855"/>
      <c r="L2855"/>
    </row>
    <row r="2856" spans="1:12" ht="16" x14ac:dyDescent="0.2">
      <c r="A2856"/>
      <c r="B2856"/>
      <c r="C2856"/>
      <c r="D2856"/>
      <c r="E2856"/>
      <c r="F2856"/>
      <c r="G2856"/>
      <c r="H2856"/>
      <c r="I2856"/>
      <c r="J2856"/>
      <c r="K2856"/>
      <c r="L2856"/>
    </row>
    <row r="2857" spans="1:12" ht="16" x14ac:dyDescent="0.2">
      <c r="A2857"/>
      <c r="B2857"/>
      <c r="C2857"/>
      <c r="D2857"/>
      <c r="E2857"/>
      <c r="F2857"/>
      <c r="G2857"/>
      <c r="H2857"/>
      <c r="I2857"/>
      <c r="J2857"/>
      <c r="K2857"/>
      <c r="L2857"/>
    </row>
    <row r="2858" spans="1:12" ht="16" x14ac:dyDescent="0.2">
      <c r="A2858"/>
      <c r="B2858"/>
      <c r="C2858"/>
      <c r="D2858"/>
      <c r="E2858"/>
      <c r="F2858"/>
      <c r="G2858"/>
      <c r="H2858"/>
      <c r="I2858"/>
      <c r="J2858"/>
      <c r="K2858"/>
      <c r="L2858"/>
    </row>
    <row r="2859" spans="1:12" ht="16" x14ac:dyDescent="0.2">
      <c r="A2859"/>
      <c r="B2859"/>
      <c r="C2859"/>
      <c r="D2859"/>
      <c r="E2859"/>
      <c r="F2859"/>
      <c r="G2859"/>
      <c r="H2859"/>
      <c r="I2859"/>
      <c r="J2859"/>
      <c r="K2859"/>
      <c r="L2859"/>
    </row>
    <row r="2860" spans="1:12" ht="16" x14ac:dyDescent="0.2">
      <c r="A2860"/>
      <c r="B2860"/>
      <c r="C2860"/>
      <c r="D2860"/>
      <c r="E2860"/>
      <c r="F2860"/>
      <c r="G2860"/>
      <c r="H2860"/>
      <c r="I2860"/>
      <c r="J2860"/>
      <c r="K2860"/>
      <c r="L2860"/>
    </row>
    <row r="2861" spans="1:12" ht="16" x14ac:dyDescent="0.2">
      <c r="A2861"/>
      <c r="B2861"/>
      <c r="C2861"/>
      <c r="D2861"/>
      <c r="E2861"/>
      <c r="F2861"/>
      <c r="G2861"/>
      <c r="H2861"/>
      <c r="I2861"/>
      <c r="J2861"/>
      <c r="K2861"/>
      <c r="L2861"/>
    </row>
    <row r="2862" spans="1:12" ht="16" x14ac:dyDescent="0.2">
      <c r="A2862"/>
      <c r="B2862"/>
      <c r="C2862"/>
      <c r="D2862"/>
      <c r="E2862"/>
      <c r="F2862"/>
      <c r="G2862"/>
      <c r="H2862"/>
      <c r="I2862"/>
      <c r="J2862"/>
      <c r="K2862"/>
      <c r="L2862"/>
    </row>
    <row r="2863" spans="1:12" ht="16" x14ac:dyDescent="0.2">
      <c r="A2863"/>
      <c r="B2863"/>
      <c r="C2863"/>
      <c r="D2863"/>
      <c r="E2863"/>
      <c r="F2863"/>
      <c r="G2863"/>
      <c r="H2863"/>
      <c r="I2863"/>
      <c r="J2863"/>
      <c r="K2863"/>
      <c r="L2863"/>
    </row>
    <row r="2864" spans="1:12" ht="16" x14ac:dyDescent="0.2">
      <c r="A2864"/>
      <c r="B2864"/>
      <c r="C2864"/>
      <c r="D2864"/>
      <c r="E2864"/>
      <c r="F2864"/>
      <c r="G2864"/>
      <c r="H2864"/>
      <c r="I2864"/>
      <c r="J2864"/>
      <c r="K2864"/>
      <c r="L2864"/>
    </row>
    <row r="2865" spans="1:12" ht="16" x14ac:dyDescent="0.2">
      <c r="A2865"/>
      <c r="B2865"/>
      <c r="C2865"/>
      <c r="D2865"/>
      <c r="E2865"/>
      <c r="F2865"/>
      <c r="G2865"/>
      <c r="H2865"/>
      <c r="I2865"/>
      <c r="J2865"/>
      <c r="K2865"/>
      <c r="L2865"/>
    </row>
    <row r="2866" spans="1:12" ht="16" x14ac:dyDescent="0.2">
      <c r="A2866"/>
      <c r="B2866"/>
      <c r="C2866"/>
      <c r="D2866"/>
      <c r="E2866"/>
      <c r="F2866"/>
      <c r="G2866"/>
      <c r="H2866"/>
      <c r="I2866"/>
      <c r="J2866"/>
      <c r="K2866"/>
      <c r="L2866"/>
    </row>
    <row r="2867" spans="1:12" ht="16" x14ac:dyDescent="0.2">
      <c r="A2867"/>
      <c r="B2867"/>
      <c r="C2867"/>
      <c r="D2867"/>
      <c r="E2867"/>
      <c r="F2867"/>
      <c r="G2867"/>
      <c r="H2867"/>
      <c r="I2867"/>
      <c r="J2867"/>
      <c r="K2867"/>
      <c r="L2867"/>
    </row>
    <row r="2868" spans="1:12" ht="16" x14ac:dyDescent="0.2">
      <c r="A2868"/>
      <c r="B2868"/>
      <c r="C2868"/>
      <c r="D2868"/>
      <c r="E2868"/>
      <c r="F2868"/>
      <c r="G2868"/>
      <c r="H2868"/>
      <c r="I2868"/>
      <c r="J2868"/>
      <c r="K2868"/>
      <c r="L2868"/>
    </row>
    <row r="2869" spans="1:12" ht="16" x14ac:dyDescent="0.2">
      <c r="A2869"/>
      <c r="B2869"/>
      <c r="C2869"/>
      <c r="D2869"/>
      <c r="E2869"/>
      <c r="F2869"/>
      <c r="G2869"/>
      <c r="H2869"/>
      <c r="I2869"/>
      <c r="J2869"/>
      <c r="K2869"/>
      <c r="L2869"/>
    </row>
    <row r="2870" spans="1:12" ht="16" x14ac:dyDescent="0.2">
      <c r="A2870"/>
      <c r="B2870"/>
      <c r="C2870"/>
      <c r="D2870"/>
      <c r="E2870"/>
      <c r="F2870"/>
      <c r="G2870"/>
      <c r="H2870"/>
      <c r="I2870"/>
      <c r="J2870"/>
      <c r="K2870"/>
      <c r="L2870"/>
    </row>
    <row r="2871" spans="1:12" ht="16" x14ac:dyDescent="0.2">
      <c r="A2871"/>
      <c r="B2871"/>
      <c r="C2871"/>
      <c r="D2871"/>
      <c r="E2871"/>
      <c r="F2871"/>
      <c r="G2871"/>
      <c r="H2871"/>
      <c r="I2871"/>
      <c r="J2871"/>
      <c r="K2871"/>
      <c r="L2871"/>
    </row>
    <row r="2872" spans="1:12" ht="16" x14ac:dyDescent="0.2">
      <c r="A2872"/>
      <c r="B2872"/>
      <c r="C2872"/>
      <c r="D2872"/>
      <c r="E2872"/>
      <c r="F2872"/>
      <c r="G2872"/>
      <c r="H2872"/>
      <c r="I2872"/>
      <c r="J2872"/>
      <c r="K2872"/>
      <c r="L2872"/>
    </row>
    <row r="2873" spans="1:12" ht="16" x14ac:dyDescent="0.2">
      <c r="A2873"/>
      <c r="B2873"/>
      <c r="C2873"/>
      <c r="D2873"/>
      <c r="E2873"/>
      <c r="F2873"/>
      <c r="G2873"/>
      <c r="H2873"/>
      <c r="I2873"/>
      <c r="J2873"/>
      <c r="K2873"/>
      <c r="L2873"/>
    </row>
    <row r="2874" spans="1:12" ht="16" x14ac:dyDescent="0.2">
      <c r="A2874"/>
      <c r="B2874"/>
      <c r="C2874"/>
      <c r="D2874"/>
      <c r="E2874"/>
      <c r="F2874"/>
      <c r="G2874"/>
      <c r="H2874"/>
      <c r="I2874"/>
      <c r="J2874"/>
      <c r="K2874"/>
      <c r="L2874"/>
    </row>
    <row r="2875" spans="1:12" ht="16" x14ac:dyDescent="0.2">
      <c r="A2875"/>
      <c r="B2875"/>
      <c r="C2875"/>
      <c r="D2875"/>
      <c r="E2875"/>
      <c r="F2875"/>
      <c r="G2875"/>
      <c r="H2875"/>
      <c r="I2875"/>
      <c r="J2875"/>
      <c r="K2875"/>
      <c r="L2875"/>
    </row>
    <row r="2876" spans="1:12" ht="16" x14ac:dyDescent="0.2">
      <c r="A2876"/>
      <c r="B2876"/>
      <c r="C2876"/>
      <c r="D2876"/>
      <c r="E2876"/>
      <c r="F2876"/>
      <c r="G2876"/>
      <c r="H2876"/>
      <c r="I2876"/>
      <c r="J2876"/>
      <c r="K2876"/>
      <c r="L2876"/>
    </row>
    <row r="2877" spans="1:12" ht="16" x14ac:dyDescent="0.2">
      <c r="A2877"/>
      <c r="B2877"/>
      <c r="C2877"/>
      <c r="D2877"/>
      <c r="E2877"/>
      <c r="F2877"/>
      <c r="G2877"/>
      <c r="H2877"/>
      <c r="I2877"/>
      <c r="J2877"/>
      <c r="K2877"/>
      <c r="L2877"/>
    </row>
    <row r="2878" spans="1:12" ht="16" x14ac:dyDescent="0.2">
      <c r="A2878"/>
      <c r="B2878"/>
      <c r="C2878"/>
      <c r="D2878"/>
      <c r="E2878"/>
      <c r="F2878"/>
      <c r="G2878"/>
      <c r="H2878"/>
      <c r="I2878"/>
      <c r="J2878"/>
      <c r="K2878"/>
      <c r="L2878"/>
    </row>
    <row r="2879" spans="1:12" ht="16" x14ac:dyDescent="0.2">
      <c r="A2879"/>
      <c r="B2879"/>
      <c r="C2879"/>
      <c r="D2879"/>
      <c r="E2879"/>
      <c r="F2879"/>
      <c r="G2879"/>
      <c r="H2879"/>
      <c r="I2879"/>
      <c r="J2879"/>
      <c r="K2879"/>
      <c r="L2879"/>
    </row>
    <row r="2880" spans="1:12" ht="16" x14ac:dyDescent="0.2">
      <c r="A2880"/>
      <c r="B2880"/>
      <c r="C2880"/>
      <c r="D2880"/>
      <c r="E2880"/>
      <c r="F2880"/>
      <c r="G2880"/>
      <c r="H2880"/>
      <c r="I2880"/>
      <c r="J2880"/>
      <c r="K2880"/>
      <c r="L2880"/>
    </row>
    <row r="2881" spans="1:12" ht="16" x14ac:dyDescent="0.2">
      <c r="A2881"/>
      <c r="B2881"/>
      <c r="C2881"/>
      <c r="D2881"/>
      <c r="E2881"/>
      <c r="F2881"/>
      <c r="G2881"/>
      <c r="H2881"/>
      <c r="I2881"/>
      <c r="J2881"/>
      <c r="K2881"/>
      <c r="L2881"/>
    </row>
    <row r="2882" spans="1:12" ht="16" x14ac:dyDescent="0.2">
      <c r="A2882"/>
      <c r="B2882"/>
      <c r="C2882"/>
      <c r="D2882"/>
      <c r="E2882"/>
      <c r="F2882"/>
      <c r="G2882"/>
      <c r="H2882"/>
      <c r="I2882"/>
      <c r="J2882"/>
      <c r="K2882"/>
      <c r="L2882"/>
    </row>
    <row r="2883" spans="1:12" ht="16" x14ac:dyDescent="0.2">
      <c r="A2883"/>
      <c r="B2883"/>
      <c r="C2883"/>
      <c r="D2883"/>
      <c r="E2883"/>
      <c r="F2883"/>
      <c r="G2883"/>
      <c r="H2883"/>
      <c r="I2883"/>
      <c r="J2883"/>
      <c r="K2883"/>
      <c r="L2883"/>
    </row>
    <row r="2884" spans="1:12" ht="16" x14ac:dyDescent="0.2">
      <c r="A2884"/>
      <c r="B2884"/>
      <c r="C2884"/>
      <c r="D2884"/>
      <c r="E2884"/>
      <c r="F2884"/>
      <c r="G2884"/>
      <c r="H2884"/>
      <c r="I2884"/>
      <c r="J2884"/>
      <c r="K2884"/>
      <c r="L2884"/>
    </row>
    <row r="2885" spans="1:12" ht="16" x14ac:dyDescent="0.2">
      <c r="A2885"/>
      <c r="B2885"/>
      <c r="C2885"/>
      <c r="D2885"/>
      <c r="E2885"/>
      <c r="F2885"/>
      <c r="G2885"/>
      <c r="H2885"/>
      <c r="I2885"/>
      <c r="J2885"/>
      <c r="K2885"/>
      <c r="L2885"/>
    </row>
    <row r="2886" spans="1:12" ht="16" x14ac:dyDescent="0.2">
      <c r="A2886"/>
      <c r="B2886"/>
      <c r="C2886"/>
      <c r="D2886"/>
      <c r="E2886"/>
      <c r="F2886"/>
      <c r="G2886"/>
      <c r="H2886"/>
      <c r="I2886"/>
      <c r="J2886"/>
      <c r="K2886"/>
      <c r="L2886"/>
    </row>
    <row r="2887" spans="1:12" ht="16" x14ac:dyDescent="0.2">
      <c r="A2887"/>
      <c r="B2887"/>
      <c r="C2887"/>
      <c r="D2887"/>
      <c r="E2887"/>
      <c r="F2887"/>
      <c r="G2887"/>
      <c r="H2887"/>
      <c r="I2887"/>
      <c r="J2887"/>
      <c r="K2887"/>
      <c r="L2887"/>
    </row>
    <row r="2888" spans="1:12" ht="16" x14ac:dyDescent="0.2">
      <c r="A2888"/>
      <c r="B2888"/>
      <c r="C2888"/>
      <c r="D2888"/>
      <c r="E2888"/>
      <c r="F2888"/>
      <c r="G2888"/>
      <c r="H2888"/>
      <c r="I2888"/>
      <c r="J2888"/>
      <c r="K2888"/>
      <c r="L2888"/>
    </row>
    <row r="2889" spans="1:12" ht="16" x14ac:dyDescent="0.2">
      <c r="A2889"/>
      <c r="B2889"/>
      <c r="C2889"/>
      <c r="D2889"/>
      <c r="E2889"/>
      <c r="F2889"/>
      <c r="G2889"/>
      <c r="H2889"/>
      <c r="I2889"/>
      <c r="J2889"/>
      <c r="K2889"/>
      <c r="L2889"/>
    </row>
    <row r="2890" spans="1:12" ht="16" x14ac:dyDescent="0.2">
      <c r="A2890"/>
      <c r="B2890"/>
      <c r="C2890"/>
      <c r="D2890"/>
      <c r="E2890"/>
      <c r="F2890"/>
      <c r="G2890"/>
      <c r="H2890"/>
      <c r="I2890"/>
      <c r="J2890"/>
      <c r="K2890"/>
      <c r="L2890"/>
    </row>
    <row r="2891" spans="1:12" ht="16" x14ac:dyDescent="0.2">
      <c r="A2891"/>
      <c r="B2891"/>
      <c r="C2891"/>
      <c r="D2891"/>
      <c r="E2891"/>
      <c r="F2891"/>
      <c r="G2891"/>
      <c r="H2891"/>
      <c r="I2891"/>
      <c r="J2891"/>
      <c r="K2891"/>
      <c r="L2891"/>
    </row>
    <row r="2892" spans="1:12" ht="16" x14ac:dyDescent="0.2">
      <c r="A2892"/>
      <c r="B2892"/>
      <c r="C2892"/>
      <c r="D2892"/>
      <c r="E2892"/>
      <c r="F2892"/>
      <c r="G2892"/>
      <c r="H2892"/>
      <c r="I2892"/>
      <c r="J2892"/>
      <c r="K2892"/>
      <c r="L2892"/>
    </row>
    <row r="2893" spans="1:12" ht="16" x14ac:dyDescent="0.2">
      <c r="A2893"/>
      <c r="B2893"/>
      <c r="C2893"/>
      <c r="D2893"/>
      <c r="E2893"/>
      <c r="F2893"/>
      <c r="G2893"/>
      <c r="H2893"/>
      <c r="I2893"/>
      <c r="J2893"/>
      <c r="K2893"/>
      <c r="L2893"/>
    </row>
    <row r="2894" spans="1:12" ht="16" x14ac:dyDescent="0.2">
      <c r="A2894"/>
      <c r="B2894"/>
      <c r="C2894"/>
      <c r="D2894"/>
      <c r="E2894"/>
      <c r="F2894"/>
      <c r="G2894"/>
      <c r="H2894"/>
      <c r="I2894"/>
      <c r="J2894"/>
      <c r="K2894"/>
      <c r="L2894"/>
    </row>
    <row r="2895" spans="1:12" ht="16" x14ac:dyDescent="0.2">
      <c r="A2895"/>
      <c r="B2895"/>
      <c r="C2895"/>
      <c r="D2895"/>
      <c r="E2895"/>
      <c r="F2895"/>
      <c r="G2895"/>
      <c r="H2895"/>
      <c r="I2895"/>
      <c r="J2895"/>
      <c r="K2895"/>
      <c r="L2895"/>
    </row>
    <row r="2896" spans="1:12" ht="16" x14ac:dyDescent="0.2">
      <c r="A2896"/>
      <c r="B2896"/>
      <c r="C2896"/>
      <c r="D2896"/>
      <c r="E2896"/>
      <c r="F2896"/>
      <c r="G2896"/>
      <c r="H2896"/>
      <c r="I2896"/>
      <c r="J2896"/>
      <c r="K2896"/>
      <c r="L2896"/>
    </row>
    <row r="2897" spans="1:12" ht="16" x14ac:dyDescent="0.2">
      <c r="A2897"/>
      <c r="B2897"/>
      <c r="C2897"/>
      <c r="D2897"/>
      <c r="E2897"/>
      <c r="F2897"/>
      <c r="G2897"/>
      <c r="H2897"/>
      <c r="I2897"/>
      <c r="J2897"/>
      <c r="K2897"/>
      <c r="L2897"/>
    </row>
    <row r="2898" spans="1:12" ht="16" x14ac:dyDescent="0.2">
      <c r="A2898"/>
      <c r="B2898"/>
      <c r="C2898"/>
      <c r="D2898"/>
      <c r="E2898"/>
      <c r="F2898"/>
      <c r="G2898"/>
      <c r="H2898"/>
      <c r="I2898"/>
      <c r="J2898"/>
      <c r="K2898"/>
      <c r="L2898"/>
    </row>
    <row r="2899" spans="1:12" ht="16" x14ac:dyDescent="0.2">
      <c r="A2899"/>
      <c r="B2899"/>
      <c r="C2899"/>
      <c r="D2899"/>
      <c r="E2899"/>
      <c r="F2899"/>
      <c r="G2899"/>
      <c r="H2899"/>
      <c r="I2899"/>
      <c r="J2899"/>
      <c r="K2899"/>
      <c r="L2899"/>
    </row>
    <row r="2900" spans="1:12" ht="16" x14ac:dyDescent="0.2">
      <c r="A2900"/>
      <c r="B2900"/>
      <c r="C2900"/>
      <c r="D2900"/>
      <c r="E2900"/>
      <c r="F2900"/>
      <c r="G2900"/>
      <c r="H2900"/>
      <c r="I2900"/>
      <c r="J2900"/>
      <c r="K2900"/>
      <c r="L2900"/>
    </row>
    <row r="2901" spans="1:12" ht="16" x14ac:dyDescent="0.2">
      <c r="A2901"/>
      <c r="B2901"/>
      <c r="C2901"/>
      <c r="D2901"/>
      <c r="E2901"/>
      <c r="F2901"/>
      <c r="G2901"/>
      <c r="H2901"/>
      <c r="I2901"/>
      <c r="J2901"/>
      <c r="K2901"/>
      <c r="L2901"/>
    </row>
    <row r="2902" spans="1:12" ht="16" x14ac:dyDescent="0.2">
      <c r="A2902"/>
      <c r="B2902"/>
      <c r="C2902"/>
      <c r="D2902"/>
      <c r="E2902"/>
      <c r="F2902"/>
      <c r="G2902"/>
      <c r="H2902"/>
      <c r="I2902"/>
      <c r="J2902"/>
      <c r="K2902"/>
      <c r="L2902"/>
    </row>
    <row r="2903" spans="1:12" ht="16" x14ac:dyDescent="0.2">
      <c r="A2903"/>
      <c r="B2903"/>
      <c r="C2903"/>
      <c r="D2903"/>
      <c r="E2903"/>
      <c r="F2903"/>
      <c r="G2903"/>
      <c r="H2903"/>
      <c r="I2903"/>
      <c r="J2903"/>
      <c r="K2903"/>
      <c r="L2903"/>
    </row>
    <row r="2904" spans="1:12" ht="16" x14ac:dyDescent="0.2">
      <c r="A2904"/>
      <c r="B2904"/>
      <c r="C2904"/>
      <c r="D2904"/>
      <c r="E2904"/>
      <c r="F2904"/>
      <c r="G2904"/>
      <c r="H2904"/>
      <c r="I2904"/>
      <c r="J2904"/>
      <c r="K2904"/>
      <c r="L2904"/>
    </row>
    <row r="2905" spans="1:12" ht="16" x14ac:dyDescent="0.2">
      <c r="A2905"/>
      <c r="B2905"/>
      <c r="C2905"/>
      <c r="D2905"/>
      <c r="E2905"/>
      <c r="F2905"/>
      <c r="G2905"/>
      <c r="H2905"/>
      <c r="I2905"/>
      <c r="J2905"/>
      <c r="K2905"/>
      <c r="L2905"/>
    </row>
    <row r="2906" spans="1:12" ht="16" x14ac:dyDescent="0.2">
      <c r="A2906"/>
      <c r="B2906"/>
      <c r="C2906"/>
      <c r="D2906"/>
      <c r="E2906"/>
      <c r="F2906"/>
      <c r="G2906"/>
      <c r="H2906"/>
      <c r="I2906"/>
      <c r="J2906"/>
      <c r="K2906"/>
      <c r="L2906"/>
    </row>
    <row r="2907" spans="1:12" ht="16" x14ac:dyDescent="0.2">
      <c r="A2907"/>
      <c r="B2907"/>
      <c r="C2907"/>
      <c r="D2907"/>
      <c r="E2907"/>
      <c r="F2907"/>
      <c r="G2907"/>
      <c r="H2907"/>
      <c r="I2907"/>
      <c r="J2907"/>
      <c r="K2907"/>
      <c r="L2907"/>
    </row>
    <row r="2908" spans="1:12" ht="16" x14ac:dyDescent="0.2">
      <c r="A2908"/>
      <c r="B2908"/>
      <c r="C2908"/>
      <c r="D2908"/>
      <c r="E2908"/>
      <c r="F2908"/>
      <c r="G2908"/>
      <c r="H2908"/>
      <c r="I2908"/>
      <c r="J2908"/>
      <c r="K2908"/>
      <c r="L2908"/>
    </row>
    <row r="2909" spans="1:12" ht="16" x14ac:dyDescent="0.2">
      <c r="A2909"/>
      <c r="B2909"/>
      <c r="C2909"/>
      <c r="D2909"/>
      <c r="E2909"/>
      <c r="F2909"/>
      <c r="G2909"/>
      <c r="H2909"/>
      <c r="I2909"/>
      <c r="J2909"/>
      <c r="K2909"/>
      <c r="L2909"/>
    </row>
    <row r="2910" spans="1:12" ht="16" x14ac:dyDescent="0.2">
      <c r="A2910"/>
      <c r="B2910"/>
      <c r="C2910"/>
      <c r="D2910"/>
      <c r="E2910"/>
      <c r="F2910"/>
      <c r="G2910"/>
      <c r="H2910"/>
      <c r="I2910"/>
      <c r="J2910"/>
      <c r="K2910"/>
      <c r="L2910"/>
    </row>
    <row r="2911" spans="1:12" ht="16" x14ac:dyDescent="0.2">
      <c r="A2911"/>
      <c r="B2911"/>
      <c r="C2911"/>
      <c r="D2911"/>
      <c r="E2911"/>
      <c r="F2911"/>
      <c r="G2911"/>
      <c r="H2911"/>
      <c r="I2911"/>
      <c r="J2911"/>
      <c r="K2911"/>
      <c r="L2911"/>
    </row>
    <row r="2912" spans="1:12" ht="16" x14ac:dyDescent="0.2">
      <c r="A2912"/>
      <c r="B2912"/>
      <c r="C2912"/>
      <c r="D2912"/>
      <c r="E2912"/>
      <c r="F2912"/>
      <c r="G2912"/>
      <c r="H2912"/>
      <c r="I2912"/>
      <c r="J2912"/>
      <c r="K2912"/>
      <c r="L2912"/>
    </row>
    <row r="2913" spans="1:12" ht="16" x14ac:dyDescent="0.2">
      <c r="A2913"/>
      <c r="B2913"/>
      <c r="C2913"/>
      <c r="D2913"/>
      <c r="E2913"/>
      <c r="F2913"/>
      <c r="G2913"/>
      <c r="H2913"/>
      <c r="I2913"/>
      <c r="J2913"/>
      <c r="K2913"/>
      <c r="L2913"/>
    </row>
    <row r="2914" spans="1:12" ht="16" x14ac:dyDescent="0.2">
      <c r="A2914"/>
      <c r="B2914"/>
      <c r="C2914"/>
      <c r="D2914"/>
      <c r="E2914"/>
      <c r="F2914"/>
      <c r="G2914"/>
      <c r="H2914"/>
      <c r="I2914"/>
      <c r="J2914"/>
      <c r="K2914"/>
      <c r="L2914"/>
    </row>
    <row r="2915" spans="1:12" ht="16" x14ac:dyDescent="0.2">
      <c r="A2915"/>
      <c r="B2915"/>
      <c r="C2915"/>
      <c r="D2915"/>
      <c r="E2915"/>
      <c r="F2915"/>
      <c r="G2915"/>
      <c r="H2915"/>
      <c r="I2915"/>
      <c r="J2915"/>
      <c r="K2915"/>
      <c r="L2915"/>
    </row>
    <row r="2916" spans="1:12" ht="16" x14ac:dyDescent="0.2">
      <c r="A2916"/>
      <c r="B2916"/>
      <c r="C2916"/>
      <c r="D2916"/>
      <c r="E2916"/>
      <c r="F2916"/>
      <c r="G2916"/>
      <c r="H2916"/>
      <c r="I2916"/>
      <c r="J2916"/>
      <c r="K2916"/>
      <c r="L2916"/>
    </row>
    <row r="2917" spans="1:12" ht="16" x14ac:dyDescent="0.2">
      <c r="A2917"/>
      <c r="B2917"/>
      <c r="C2917"/>
      <c r="D2917"/>
      <c r="E2917"/>
      <c r="F2917"/>
      <c r="G2917"/>
      <c r="H2917"/>
      <c r="I2917"/>
      <c r="J2917"/>
      <c r="K2917"/>
      <c r="L2917"/>
    </row>
    <row r="2918" spans="1:12" ht="16" x14ac:dyDescent="0.2">
      <c r="A2918"/>
      <c r="B2918"/>
      <c r="C2918"/>
      <c r="D2918"/>
      <c r="E2918"/>
      <c r="F2918"/>
      <c r="G2918"/>
      <c r="H2918"/>
      <c r="I2918"/>
      <c r="J2918"/>
      <c r="K2918"/>
      <c r="L2918"/>
    </row>
    <row r="2919" spans="1:12" ht="16" x14ac:dyDescent="0.2">
      <c r="A2919"/>
      <c r="B2919"/>
      <c r="C2919"/>
      <c r="D2919"/>
      <c r="E2919"/>
      <c r="F2919"/>
      <c r="G2919"/>
      <c r="H2919"/>
      <c r="I2919"/>
      <c r="J2919"/>
      <c r="K2919"/>
      <c r="L2919"/>
    </row>
    <row r="2920" spans="1:12" ht="16" x14ac:dyDescent="0.2">
      <c r="A2920"/>
      <c r="B2920"/>
      <c r="C2920"/>
      <c r="D2920"/>
      <c r="E2920"/>
      <c r="F2920"/>
      <c r="G2920"/>
      <c r="H2920"/>
      <c r="I2920"/>
      <c r="J2920"/>
      <c r="K2920"/>
      <c r="L2920"/>
    </row>
    <row r="2921" spans="1:12" ht="16" x14ac:dyDescent="0.2">
      <c r="A2921"/>
      <c r="B2921"/>
      <c r="C2921"/>
      <c r="D2921"/>
      <c r="E2921"/>
      <c r="F2921"/>
      <c r="G2921"/>
      <c r="H2921"/>
      <c r="I2921"/>
      <c r="J2921"/>
      <c r="K2921"/>
      <c r="L2921"/>
    </row>
    <row r="2922" spans="1:12" ht="16" x14ac:dyDescent="0.2">
      <c r="A2922"/>
      <c r="B2922"/>
      <c r="C2922"/>
      <c r="D2922"/>
      <c r="E2922"/>
      <c r="F2922"/>
      <c r="G2922"/>
      <c r="H2922"/>
      <c r="I2922"/>
      <c r="J2922"/>
      <c r="K2922"/>
      <c r="L2922"/>
    </row>
    <row r="2923" spans="1:12" ht="16" x14ac:dyDescent="0.2">
      <c r="A2923"/>
      <c r="B2923"/>
      <c r="C2923"/>
      <c r="D2923"/>
      <c r="E2923"/>
      <c r="F2923"/>
      <c r="G2923"/>
      <c r="H2923"/>
      <c r="I2923"/>
      <c r="J2923"/>
      <c r="K2923"/>
      <c r="L2923"/>
    </row>
    <row r="2924" spans="1:12" ht="16" x14ac:dyDescent="0.2">
      <c r="A2924"/>
      <c r="B2924"/>
      <c r="C2924"/>
      <c r="D2924"/>
      <c r="E2924"/>
      <c r="F2924"/>
      <c r="G2924"/>
      <c r="H2924"/>
      <c r="I2924"/>
      <c r="J2924"/>
      <c r="K2924"/>
      <c r="L2924"/>
    </row>
    <row r="2925" spans="1:12" ht="16" x14ac:dyDescent="0.2">
      <c r="A2925"/>
      <c r="B2925"/>
      <c r="C2925"/>
      <c r="D2925"/>
      <c r="E2925"/>
      <c r="F2925"/>
      <c r="G2925"/>
      <c r="H2925"/>
      <c r="I2925"/>
      <c r="J2925"/>
      <c r="K2925"/>
      <c r="L2925"/>
    </row>
    <row r="2926" spans="1:12" ht="16" x14ac:dyDescent="0.2">
      <c r="A2926"/>
      <c r="B2926"/>
      <c r="C2926"/>
      <c r="D2926"/>
      <c r="E2926"/>
      <c r="F2926"/>
      <c r="G2926"/>
      <c r="H2926"/>
      <c r="I2926"/>
      <c r="J2926"/>
      <c r="K2926"/>
      <c r="L2926"/>
    </row>
    <row r="2927" spans="1:12" ht="16" x14ac:dyDescent="0.2">
      <c r="A2927"/>
      <c r="B2927"/>
      <c r="C2927"/>
      <c r="D2927"/>
      <c r="E2927"/>
      <c r="F2927"/>
      <c r="G2927"/>
      <c r="H2927"/>
      <c r="I2927"/>
      <c r="J2927"/>
      <c r="K2927"/>
      <c r="L2927"/>
    </row>
    <row r="2928" spans="1:12" ht="16" x14ac:dyDescent="0.2">
      <c r="A2928"/>
      <c r="B2928"/>
      <c r="C2928"/>
      <c r="D2928"/>
      <c r="E2928"/>
      <c r="F2928"/>
      <c r="G2928"/>
      <c r="H2928"/>
      <c r="I2928"/>
      <c r="J2928"/>
      <c r="K2928"/>
      <c r="L2928"/>
    </row>
    <row r="2929" spans="1:12" ht="16" x14ac:dyDescent="0.2">
      <c r="A2929"/>
      <c r="B2929"/>
      <c r="C2929"/>
      <c r="D2929"/>
      <c r="E2929"/>
      <c r="F2929"/>
      <c r="G2929"/>
      <c r="H2929"/>
      <c r="I2929"/>
      <c r="J2929"/>
      <c r="K2929"/>
      <c r="L2929"/>
    </row>
    <row r="2930" spans="1:12" ht="16" x14ac:dyDescent="0.2">
      <c r="A2930"/>
      <c r="B2930"/>
      <c r="C2930"/>
      <c r="D2930"/>
      <c r="E2930"/>
      <c r="F2930"/>
      <c r="G2930"/>
      <c r="H2930"/>
      <c r="I2930"/>
      <c r="J2930"/>
      <c r="K2930"/>
      <c r="L2930"/>
    </row>
    <row r="2931" spans="1:12" ht="16" x14ac:dyDescent="0.2">
      <c r="A2931"/>
      <c r="B2931"/>
      <c r="C2931"/>
      <c r="D2931"/>
      <c r="E2931"/>
      <c r="F2931"/>
      <c r="G2931"/>
      <c r="H2931"/>
      <c r="I2931"/>
      <c r="J2931"/>
      <c r="K2931"/>
      <c r="L2931"/>
    </row>
    <row r="2932" spans="1:12" ht="16" x14ac:dyDescent="0.2">
      <c r="A2932"/>
      <c r="B2932"/>
      <c r="C2932"/>
      <c r="D2932"/>
      <c r="E2932"/>
      <c r="F2932"/>
      <c r="G2932"/>
      <c r="H2932"/>
      <c r="I2932"/>
      <c r="J2932"/>
      <c r="K2932"/>
      <c r="L2932"/>
    </row>
    <row r="2933" spans="1:12" ht="16" x14ac:dyDescent="0.2">
      <c r="A2933"/>
      <c r="B2933"/>
      <c r="C2933"/>
      <c r="D2933"/>
      <c r="E2933"/>
      <c r="F2933"/>
      <c r="G2933"/>
      <c r="H2933"/>
      <c r="I2933"/>
      <c r="J2933"/>
      <c r="K2933"/>
      <c r="L2933"/>
    </row>
    <row r="2934" spans="1:12" ht="16" x14ac:dyDescent="0.2">
      <c r="A2934"/>
      <c r="B2934"/>
      <c r="C2934"/>
      <c r="D2934"/>
      <c r="E2934"/>
      <c r="F2934"/>
      <c r="G2934"/>
      <c r="H2934"/>
      <c r="I2934"/>
      <c r="J2934"/>
      <c r="K2934"/>
      <c r="L2934"/>
    </row>
    <row r="2935" spans="1:12" ht="16" x14ac:dyDescent="0.2">
      <c r="A2935"/>
      <c r="B2935"/>
      <c r="C2935"/>
      <c r="D2935"/>
      <c r="E2935"/>
      <c r="F2935"/>
      <c r="G2935"/>
      <c r="H2935"/>
      <c r="I2935"/>
      <c r="J2935"/>
      <c r="K2935"/>
      <c r="L2935"/>
    </row>
    <row r="2936" spans="1:12" ht="16" x14ac:dyDescent="0.2">
      <c r="A2936"/>
      <c r="B2936"/>
      <c r="C2936"/>
      <c r="D2936"/>
      <c r="E2936"/>
      <c r="F2936"/>
      <c r="G2936"/>
      <c r="H2936"/>
      <c r="I2936"/>
      <c r="J2936"/>
      <c r="K2936"/>
      <c r="L2936"/>
    </row>
    <row r="2937" spans="1:12" ht="16" x14ac:dyDescent="0.2">
      <c r="A2937"/>
      <c r="B2937"/>
      <c r="C2937"/>
      <c r="D2937"/>
      <c r="E2937"/>
      <c r="F2937"/>
      <c r="G2937"/>
      <c r="H2937"/>
      <c r="I2937"/>
      <c r="J2937"/>
      <c r="K2937"/>
      <c r="L2937"/>
    </row>
    <row r="2938" spans="1:12" ht="16" x14ac:dyDescent="0.2">
      <c r="A2938"/>
      <c r="B2938"/>
      <c r="C2938"/>
      <c r="D2938"/>
      <c r="E2938"/>
      <c r="F2938"/>
      <c r="G2938"/>
      <c r="H2938"/>
      <c r="I2938"/>
      <c r="J2938"/>
      <c r="K2938"/>
      <c r="L2938"/>
    </row>
    <row r="2939" spans="1:12" ht="16" x14ac:dyDescent="0.2">
      <c r="A2939"/>
      <c r="B2939"/>
      <c r="C2939"/>
      <c r="D2939"/>
      <c r="E2939"/>
      <c r="F2939"/>
      <c r="G2939"/>
      <c r="H2939"/>
      <c r="I2939"/>
      <c r="J2939"/>
      <c r="K2939"/>
      <c r="L2939"/>
    </row>
    <row r="2940" spans="1:12" ht="16" x14ac:dyDescent="0.2">
      <c r="A2940"/>
      <c r="B2940"/>
      <c r="C2940"/>
      <c r="D2940"/>
      <c r="E2940"/>
      <c r="F2940"/>
      <c r="G2940"/>
      <c r="H2940"/>
      <c r="I2940"/>
      <c r="J2940"/>
      <c r="K2940"/>
      <c r="L2940"/>
    </row>
    <row r="2941" spans="1:12" ht="16" x14ac:dyDescent="0.2">
      <c r="A2941"/>
      <c r="B2941"/>
      <c r="C2941"/>
      <c r="D2941"/>
      <c r="E2941"/>
      <c r="F2941"/>
      <c r="G2941"/>
      <c r="H2941"/>
      <c r="I2941"/>
      <c r="J2941"/>
      <c r="K2941"/>
      <c r="L2941"/>
    </row>
    <row r="2942" spans="1:12" ht="16" x14ac:dyDescent="0.2">
      <c r="A2942"/>
      <c r="B2942"/>
      <c r="C2942"/>
      <c r="D2942"/>
      <c r="E2942"/>
      <c r="F2942"/>
      <c r="G2942"/>
      <c r="H2942"/>
      <c r="I2942"/>
      <c r="J2942"/>
      <c r="K2942"/>
      <c r="L2942"/>
    </row>
    <row r="2943" spans="1:12" ht="16" x14ac:dyDescent="0.2">
      <c r="A2943"/>
      <c r="B2943"/>
      <c r="C2943"/>
      <c r="D2943"/>
      <c r="E2943"/>
      <c r="F2943"/>
      <c r="G2943"/>
      <c r="H2943"/>
      <c r="I2943"/>
      <c r="J2943"/>
      <c r="K2943"/>
      <c r="L2943"/>
    </row>
    <row r="2944" spans="1:12" ht="16" x14ac:dyDescent="0.2">
      <c r="A2944"/>
      <c r="B2944"/>
      <c r="C2944"/>
      <c r="D2944"/>
      <c r="E2944"/>
      <c r="F2944"/>
      <c r="G2944"/>
      <c r="H2944"/>
      <c r="I2944"/>
      <c r="J2944"/>
      <c r="K2944"/>
      <c r="L2944"/>
    </row>
    <row r="2945" spans="1:12" ht="16" x14ac:dyDescent="0.2">
      <c r="A2945"/>
      <c r="B2945"/>
      <c r="C2945"/>
      <c r="D2945"/>
      <c r="E2945"/>
      <c r="F2945"/>
      <c r="G2945"/>
      <c r="H2945"/>
      <c r="I2945"/>
      <c r="J2945"/>
      <c r="K2945"/>
      <c r="L2945"/>
    </row>
    <row r="2946" spans="1:12" ht="16" x14ac:dyDescent="0.2">
      <c r="A2946"/>
      <c r="B2946"/>
      <c r="C2946"/>
      <c r="D2946"/>
      <c r="E2946"/>
      <c r="F2946"/>
      <c r="G2946"/>
      <c r="H2946"/>
      <c r="I2946"/>
      <c r="J2946"/>
      <c r="K2946"/>
      <c r="L2946"/>
    </row>
    <row r="2947" spans="1:12" ht="16" x14ac:dyDescent="0.2">
      <c r="A2947"/>
      <c r="B2947"/>
      <c r="C2947"/>
      <c r="D2947"/>
      <c r="E2947"/>
      <c r="F2947"/>
      <c r="G2947"/>
      <c r="H2947"/>
      <c r="I2947"/>
      <c r="J2947"/>
      <c r="K2947"/>
      <c r="L2947"/>
    </row>
    <row r="2948" spans="1:12" ht="16" x14ac:dyDescent="0.2">
      <c r="A2948"/>
      <c r="B2948"/>
      <c r="C2948"/>
      <c r="D2948"/>
      <c r="E2948"/>
      <c r="F2948"/>
      <c r="G2948"/>
      <c r="H2948"/>
      <c r="I2948"/>
      <c r="J2948"/>
      <c r="K2948"/>
      <c r="L2948"/>
    </row>
    <row r="2949" spans="1:12" ht="16" x14ac:dyDescent="0.2">
      <c r="A2949"/>
      <c r="B2949"/>
      <c r="C2949"/>
      <c r="D2949"/>
      <c r="E2949"/>
      <c r="F2949"/>
      <c r="G2949"/>
      <c r="H2949"/>
      <c r="I2949"/>
      <c r="J2949"/>
      <c r="K2949"/>
      <c r="L2949"/>
    </row>
    <row r="2950" spans="1:12" ht="16" x14ac:dyDescent="0.2">
      <c r="A2950"/>
      <c r="B2950"/>
      <c r="C2950"/>
      <c r="D2950"/>
      <c r="E2950"/>
      <c r="F2950"/>
      <c r="G2950"/>
      <c r="H2950"/>
      <c r="I2950"/>
      <c r="J2950"/>
      <c r="K2950"/>
      <c r="L2950"/>
    </row>
    <row r="2951" spans="1:12" ht="16" x14ac:dyDescent="0.2">
      <c r="A2951"/>
      <c r="B2951"/>
      <c r="C2951"/>
      <c r="D2951"/>
      <c r="E2951"/>
      <c r="F2951"/>
      <c r="G2951"/>
      <c r="H2951"/>
      <c r="I2951"/>
      <c r="J2951"/>
      <c r="K2951"/>
      <c r="L2951"/>
    </row>
    <row r="2952" spans="1:12" ht="16" x14ac:dyDescent="0.2">
      <c r="A2952"/>
      <c r="B2952"/>
      <c r="C2952"/>
      <c r="D2952"/>
      <c r="E2952"/>
      <c r="F2952"/>
      <c r="G2952"/>
      <c r="H2952"/>
      <c r="I2952"/>
      <c r="J2952"/>
      <c r="K2952"/>
      <c r="L2952"/>
    </row>
    <row r="2953" spans="1:12" ht="16" x14ac:dyDescent="0.2">
      <c r="A2953"/>
      <c r="B2953"/>
      <c r="C2953"/>
      <c r="D2953"/>
      <c r="E2953"/>
      <c r="F2953"/>
      <c r="G2953"/>
      <c r="H2953"/>
      <c r="I2953"/>
      <c r="J2953"/>
      <c r="K2953"/>
      <c r="L2953"/>
    </row>
    <row r="2954" spans="1:12" ht="16" x14ac:dyDescent="0.2">
      <c r="A2954"/>
      <c r="B2954"/>
      <c r="C2954"/>
      <c r="D2954"/>
      <c r="E2954"/>
      <c r="F2954"/>
      <c r="G2954"/>
      <c r="H2954"/>
      <c r="I2954"/>
      <c r="J2954"/>
      <c r="K2954"/>
      <c r="L2954"/>
    </row>
    <row r="2955" spans="1:12" ht="16" x14ac:dyDescent="0.2">
      <c r="A2955"/>
      <c r="B2955"/>
      <c r="C2955"/>
      <c r="D2955"/>
      <c r="E2955"/>
      <c r="F2955"/>
      <c r="G2955"/>
      <c r="H2955"/>
      <c r="I2955"/>
      <c r="J2955"/>
      <c r="K2955"/>
      <c r="L2955"/>
    </row>
    <row r="2956" spans="1:12" ht="16" x14ac:dyDescent="0.2">
      <c r="A2956"/>
      <c r="B2956"/>
      <c r="C2956"/>
      <c r="D2956"/>
      <c r="E2956"/>
      <c r="F2956"/>
      <c r="G2956"/>
      <c r="H2956"/>
      <c r="I2956"/>
      <c r="J2956"/>
      <c r="K2956"/>
      <c r="L2956"/>
    </row>
    <row r="2957" spans="1:12" ht="16" x14ac:dyDescent="0.2">
      <c r="A2957"/>
      <c r="B2957"/>
      <c r="C2957"/>
      <c r="D2957"/>
      <c r="E2957"/>
      <c r="F2957"/>
      <c r="G2957"/>
      <c r="H2957"/>
      <c r="I2957"/>
      <c r="J2957"/>
      <c r="K2957"/>
      <c r="L2957"/>
    </row>
    <row r="2958" spans="1:12" ht="16" x14ac:dyDescent="0.2">
      <c r="A2958"/>
      <c r="B2958"/>
      <c r="C2958"/>
      <c r="D2958"/>
      <c r="E2958"/>
      <c r="F2958"/>
      <c r="G2958"/>
      <c r="H2958"/>
      <c r="I2958"/>
      <c r="J2958"/>
      <c r="K2958"/>
      <c r="L2958"/>
    </row>
    <row r="2959" spans="1:12" ht="16" x14ac:dyDescent="0.2">
      <c r="A2959"/>
      <c r="B2959"/>
      <c r="C2959"/>
      <c r="D2959"/>
      <c r="E2959"/>
      <c r="F2959"/>
      <c r="G2959"/>
      <c r="H2959"/>
      <c r="I2959"/>
      <c r="J2959"/>
      <c r="K2959"/>
      <c r="L2959"/>
    </row>
    <row r="2960" spans="1:12" ht="16" x14ac:dyDescent="0.2">
      <c r="A2960"/>
      <c r="B2960"/>
      <c r="C2960"/>
      <c r="D2960"/>
      <c r="E2960"/>
      <c r="F2960"/>
      <c r="G2960"/>
      <c r="H2960"/>
      <c r="I2960"/>
      <c r="J2960"/>
      <c r="K2960"/>
      <c r="L2960"/>
    </row>
    <row r="2961" spans="1:12" ht="16" x14ac:dyDescent="0.2">
      <c r="A2961"/>
      <c r="B2961"/>
      <c r="C2961"/>
      <c r="D2961"/>
      <c r="E2961"/>
      <c r="F2961"/>
      <c r="G2961"/>
      <c r="H2961"/>
      <c r="I2961"/>
      <c r="J2961"/>
      <c r="K2961"/>
      <c r="L2961"/>
    </row>
    <row r="2962" spans="1:12" ht="16" x14ac:dyDescent="0.2">
      <c r="A2962"/>
      <c r="B2962"/>
      <c r="C2962"/>
      <c r="D2962"/>
      <c r="E2962"/>
      <c r="F2962"/>
      <c r="G2962"/>
      <c r="H2962"/>
      <c r="I2962"/>
      <c r="J2962"/>
      <c r="K2962"/>
      <c r="L2962"/>
    </row>
    <row r="2963" spans="1:12" ht="16" x14ac:dyDescent="0.2">
      <c r="A2963"/>
      <c r="B2963"/>
      <c r="C2963"/>
      <c r="D2963"/>
      <c r="E2963"/>
      <c r="F2963"/>
      <c r="G2963"/>
      <c r="H2963"/>
      <c r="I2963"/>
      <c r="J2963"/>
      <c r="K2963"/>
      <c r="L2963"/>
    </row>
    <row r="2964" spans="1:12" ht="16" x14ac:dyDescent="0.2">
      <c r="A2964"/>
      <c r="B2964"/>
      <c r="C2964"/>
      <c r="D2964"/>
      <c r="E2964"/>
      <c r="F2964"/>
      <c r="G2964"/>
      <c r="H2964"/>
      <c r="I2964"/>
      <c r="J2964"/>
      <c r="K2964"/>
      <c r="L2964"/>
    </row>
    <row r="2965" spans="1:12" ht="16" x14ac:dyDescent="0.2">
      <c r="A2965"/>
      <c r="B2965"/>
      <c r="C2965"/>
      <c r="D2965"/>
      <c r="E2965"/>
      <c r="F2965"/>
      <c r="G2965"/>
      <c r="H2965"/>
      <c r="I2965"/>
      <c r="J2965"/>
      <c r="K2965"/>
      <c r="L2965"/>
    </row>
    <row r="2966" spans="1:12" ht="16" x14ac:dyDescent="0.2">
      <c r="A2966"/>
      <c r="B2966"/>
      <c r="C2966"/>
      <c r="D2966"/>
      <c r="E2966"/>
      <c r="F2966"/>
      <c r="G2966"/>
      <c r="H2966"/>
      <c r="I2966"/>
      <c r="J2966"/>
      <c r="K2966"/>
      <c r="L2966"/>
    </row>
    <row r="2967" spans="1:12" ht="16" x14ac:dyDescent="0.2">
      <c r="A2967"/>
      <c r="B2967"/>
      <c r="C2967"/>
      <c r="D2967"/>
      <c r="E2967"/>
      <c r="F2967"/>
      <c r="G2967"/>
      <c r="H2967"/>
      <c r="I2967"/>
      <c r="J2967"/>
      <c r="K2967"/>
      <c r="L2967"/>
    </row>
    <row r="2968" spans="1:12" ht="16" x14ac:dyDescent="0.2">
      <c r="A2968"/>
      <c r="B2968"/>
      <c r="C2968"/>
      <c r="D2968"/>
      <c r="E2968"/>
      <c r="F2968"/>
      <c r="G2968"/>
      <c r="H2968"/>
      <c r="I2968"/>
      <c r="J2968"/>
      <c r="K2968"/>
      <c r="L2968"/>
    </row>
    <row r="2969" spans="1:12" ht="16" x14ac:dyDescent="0.2">
      <c r="A2969"/>
      <c r="B2969"/>
      <c r="C2969"/>
      <c r="D2969"/>
      <c r="E2969"/>
      <c r="F2969"/>
      <c r="G2969"/>
      <c r="H2969"/>
      <c r="I2969"/>
      <c r="J2969"/>
      <c r="K2969"/>
      <c r="L2969"/>
    </row>
    <row r="2970" spans="1:12" ht="16" x14ac:dyDescent="0.2">
      <c r="A2970"/>
      <c r="B2970"/>
      <c r="C2970"/>
      <c r="D2970"/>
      <c r="E2970"/>
      <c r="F2970"/>
      <c r="G2970"/>
      <c r="H2970"/>
      <c r="I2970"/>
      <c r="J2970"/>
      <c r="K2970"/>
      <c r="L2970"/>
    </row>
    <row r="2971" spans="1:12" ht="16" x14ac:dyDescent="0.2">
      <c r="A2971"/>
      <c r="B2971"/>
      <c r="C2971"/>
      <c r="D2971"/>
      <c r="E2971"/>
      <c r="F2971"/>
      <c r="G2971"/>
      <c r="H2971"/>
      <c r="I2971"/>
      <c r="J2971"/>
      <c r="K2971"/>
      <c r="L2971"/>
    </row>
    <row r="2972" spans="1:12" ht="16" x14ac:dyDescent="0.2">
      <c r="A2972"/>
      <c r="B2972"/>
      <c r="C2972"/>
      <c r="D2972"/>
      <c r="E2972"/>
      <c r="F2972"/>
      <c r="G2972"/>
      <c r="H2972"/>
      <c r="I2972"/>
      <c r="J2972"/>
      <c r="K2972"/>
      <c r="L2972"/>
    </row>
    <row r="2973" spans="1:12" ht="16" x14ac:dyDescent="0.2">
      <c r="A2973"/>
      <c r="B2973"/>
      <c r="C2973"/>
      <c r="D2973"/>
      <c r="E2973"/>
      <c r="F2973"/>
      <c r="G2973"/>
      <c r="H2973"/>
      <c r="I2973"/>
      <c r="J2973"/>
      <c r="K2973"/>
      <c r="L2973"/>
    </row>
    <row r="2974" spans="1:12" ht="16" x14ac:dyDescent="0.2">
      <c r="A2974"/>
      <c r="B2974"/>
      <c r="C2974"/>
      <c r="D2974"/>
      <c r="E2974"/>
      <c r="F2974"/>
      <c r="G2974"/>
      <c r="H2974"/>
      <c r="I2974"/>
      <c r="J2974"/>
      <c r="K2974"/>
      <c r="L2974"/>
    </row>
    <row r="2975" spans="1:12" ht="16" x14ac:dyDescent="0.2">
      <c r="A2975"/>
      <c r="B2975"/>
      <c r="C2975"/>
      <c r="D2975"/>
      <c r="E2975"/>
      <c r="F2975"/>
      <c r="G2975"/>
      <c r="H2975"/>
      <c r="I2975"/>
      <c r="J2975"/>
      <c r="K2975"/>
      <c r="L2975"/>
    </row>
    <row r="2976" spans="1:12" ht="16" x14ac:dyDescent="0.2">
      <c r="A2976"/>
      <c r="B2976"/>
      <c r="C2976"/>
      <c r="D2976"/>
      <c r="E2976"/>
      <c r="F2976"/>
      <c r="G2976"/>
      <c r="H2976"/>
      <c r="I2976"/>
      <c r="J2976"/>
      <c r="K2976"/>
      <c r="L2976"/>
    </row>
    <row r="2977" spans="1:12" ht="16" x14ac:dyDescent="0.2">
      <c r="A2977"/>
      <c r="B2977"/>
      <c r="C2977"/>
      <c r="D2977"/>
      <c r="E2977"/>
      <c r="F2977"/>
      <c r="G2977"/>
      <c r="H2977"/>
      <c r="I2977"/>
      <c r="J2977"/>
      <c r="K2977"/>
      <c r="L2977"/>
    </row>
    <row r="2978" spans="1:12" ht="16" x14ac:dyDescent="0.2">
      <c r="A2978"/>
      <c r="B2978"/>
      <c r="C2978"/>
      <c r="D2978"/>
      <c r="E2978"/>
      <c r="F2978"/>
      <c r="G2978"/>
      <c r="H2978"/>
      <c r="I2978"/>
      <c r="J2978"/>
      <c r="K2978"/>
      <c r="L2978"/>
    </row>
    <row r="2979" spans="1:12" ht="16" x14ac:dyDescent="0.2">
      <c r="A2979"/>
      <c r="B2979"/>
      <c r="C2979"/>
      <c r="D2979"/>
      <c r="E2979"/>
      <c r="F2979"/>
      <c r="G2979"/>
      <c r="H2979"/>
      <c r="I2979"/>
      <c r="J2979"/>
      <c r="K2979"/>
      <c r="L2979"/>
    </row>
    <row r="2980" spans="1:12" ht="16" x14ac:dyDescent="0.2">
      <c r="A2980"/>
      <c r="B2980"/>
      <c r="C2980"/>
      <c r="D2980"/>
      <c r="E2980"/>
      <c r="F2980"/>
      <c r="G2980"/>
      <c r="H2980"/>
      <c r="I2980"/>
      <c r="J2980"/>
      <c r="K2980"/>
      <c r="L2980"/>
    </row>
    <row r="2981" spans="1:12" ht="16" x14ac:dyDescent="0.2">
      <c r="A2981"/>
      <c r="B2981"/>
      <c r="C2981"/>
      <c r="D2981"/>
      <c r="E2981"/>
      <c r="F2981"/>
      <c r="G2981"/>
      <c r="H2981"/>
      <c r="I2981"/>
      <c r="J2981"/>
      <c r="K2981"/>
      <c r="L2981"/>
    </row>
    <row r="2982" spans="1:12" ht="16" x14ac:dyDescent="0.2">
      <c r="A2982"/>
      <c r="B2982"/>
      <c r="C2982"/>
      <c r="D2982"/>
      <c r="E2982"/>
      <c r="F2982"/>
      <c r="G2982"/>
      <c r="H2982"/>
      <c r="I2982"/>
      <c r="J2982"/>
      <c r="K2982"/>
      <c r="L2982"/>
    </row>
    <row r="2983" spans="1:12" ht="16" x14ac:dyDescent="0.2">
      <c r="A2983"/>
      <c r="B2983"/>
      <c r="C2983"/>
      <c r="D2983"/>
      <c r="E2983"/>
      <c r="F2983"/>
      <c r="G2983"/>
      <c r="H2983"/>
      <c r="I2983"/>
      <c r="J2983"/>
      <c r="K2983"/>
      <c r="L2983"/>
    </row>
    <row r="2984" spans="1:12" ht="16" x14ac:dyDescent="0.2">
      <c r="A2984"/>
      <c r="B2984"/>
      <c r="C2984"/>
      <c r="D2984"/>
      <c r="E2984"/>
      <c r="F2984"/>
      <c r="G2984"/>
      <c r="H2984"/>
      <c r="I2984"/>
      <c r="J2984"/>
      <c r="K2984"/>
      <c r="L2984"/>
    </row>
    <row r="2985" spans="1:12" ht="16" x14ac:dyDescent="0.2">
      <c r="A2985"/>
      <c r="B2985"/>
      <c r="C2985"/>
      <c r="D2985"/>
      <c r="E2985"/>
      <c r="F2985"/>
      <c r="G2985"/>
      <c r="H2985"/>
      <c r="I2985"/>
      <c r="J2985"/>
      <c r="K2985"/>
      <c r="L2985"/>
    </row>
    <row r="2986" spans="1:12" ht="16" x14ac:dyDescent="0.2">
      <c r="A2986"/>
      <c r="B2986"/>
      <c r="C2986"/>
      <c r="D2986"/>
      <c r="E2986"/>
      <c r="F2986"/>
      <c r="G2986"/>
      <c r="H2986"/>
      <c r="I2986"/>
      <c r="J2986"/>
      <c r="K2986"/>
      <c r="L2986"/>
    </row>
    <row r="2987" spans="1:12" ht="16" x14ac:dyDescent="0.2">
      <c r="A2987"/>
      <c r="B2987"/>
      <c r="C2987"/>
      <c r="D2987"/>
      <c r="E2987"/>
      <c r="F2987"/>
      <c r="G2987"/>
      <c r="H2987"/>
      <c r="I2987"/>
      <c r="J2987"/>
      <c r="K2987"/>
      <c r="L2987"/>
    </row>
    <row r="2988" spans="1:12" ht="16" x14ac:dyDescent="0.2">
      <c r="A2988"/>
      <c r="B2988"/>
      <c r="C2988"/>
      <c r="D2988"/>
      <c r="E2988"/>
      <c r="F2988"/>
      <c r="G2988"/>
      <c r="H2988"/>
      <c r="I2988"/>
      <c r="J2988"/>
      <c r="K2988"/>
      <c r="L2988"/>
    </row>
    <row r="2989" spans="1:12" ht="16" x14ac:dyDescent="0.2">
      <c r="A2989"/>
      <c r="B2989"/>
      <c r="C2989"/>
      <c r="D2989"/>
      <c r="E2989"/>
      <c r="F2989"/>
      <c r="G2989"/>
      <c r="H2989"/>
      <c r="I2989"/>
      <c r="J2989"/>
      <c r="K2989"/>
      <c r="L2989"/>
    </row>
    <row r="2990" spans="1:12" ht="16" x14ac:dyDescent="0.2">
      <c r="A2990"/>
      <c r="B2990"/>
      <c r="C2990"/>
      <c r="D2990"/>
      <c r="E2990"/>
      <c r="F2990"/>
      <c r="G2990"/>
      <c r="H2990"/>
      <c r="I2990"/>
      <c r="J2990"/>
      <c r="K2990"/>
      <c r="L2990"/>
    </row>
    <row r="2991" spans="1:12" ht="16" x14ac:dyDescent="0.2">
      <c r="A2991"/>
      <c r="B2991"/>
      <c r="C2991"/>
      <c r="D2991"/>
      <c r="E2991"/>
      <c r="F2991"/>
      <c r="G2991"/>
      <c r="H2991"/>
      <c r="I2991"/>
      <c r="J2991"/>
      <c r="K2991"/>
      <c r="L2991"/>
    </row>
    <row r="2992" spans="1:12" ht="16" x14ac:dyDescent="0.2">
      <c r="A2992"/>
      <c r="B2992"/>
      <c r="C2992"/>
      <c r="D2992"/>
      <c r="E2992"/>
      <c r="F2992"/>
      <c r="G2992"/>
      <c r="H2992"/>
      <c r="I2992"/>
      <c r="J2992"/>
      <c r="K2992"/>
      <c r="L2992"/>
    </row>
    <row r="2993" spans="1:12" ht="16" x14ac:dyDescent="0.2">
      <c r="A2993"/>
      <c r="B2993"/>
      <c r="C2993"/>
      <c r="D2993"/>
      <c r="E2993"/>
      <c r="F2993"/>
      <c r="G2993"/>
      <c r="H2993"/>
      <c r="I2993"/>
      <c r="J2993"/>
      <c r="K2993"/>
      <c r="L2993"/>
    </row>
    <row r="2994" spans="1:12" ht="16" x14ac:dyDescent="0.2">
      <c r="A2994"/>
      <c r="B2994"/>
      <c r="C2994"/>
      <c r="D2994"/>
      <c r="E2994"/>
      <c r="F2994"/>
      <c r="G2994"/>
      <c r="H2994"/>
      <c r="I2994"/>
      <c r="J2994"/>
      <c r="K2994"/>
      <c r="L2994"/>
    </row>
    <row r="2995" spans="1:12" ht="16" x14ac:dyDescent="0.2">
      <c r="A2995"/>
      <c r="B2995"/>
      <c r="C2995"/>
      <c r="D2995"/>
      <c r="E2995"/>
      <c r="F2995"/>
      <c r="G2995"/>
      <c r="H2995"/>
      <c r="I2995"/>
      <c r="J2995"/>
      <c r="K2995"/>
      <c r="L2995"/>
    </row>
    <row r="2996" spans="1:12" ht="16" x14ac:dyDescent="0.2">
      <c r="A2996"/>
      <c r="B2996"/>
      <c r="C2996"/>
      <c r="D2996"/>
      <c r="E2996"/>
      <c r="F2996"/>
      <c r="G2996"/>
      <c r="H2996"/>
      <c r="I2996"/>
      <c r="J2996"/>
      <c r="K2996"/>
      <c r="L2996"/>
    </row>
    <row r="2997" spans="1:12" ht="16" x14ac:dyDescent="0.2">
      <c r="A2997"/>
      <c r="B2997"/>
      <c r="C2997"/>
      <c r="D2997"/>
      <c r="E2997"/>
      <c r="F2997"/>
      <c r="G2997"/>
      <c r="H2997"/>
      <c r="I2997"/>
      <c r="J2997"/>
      <c r="K2997"/>
      <c r="L2997"/>
    </row>
    <row r="2998" spans="1:12" ht="16" x14ac:dyDescent="0.2">
      <c r="A2998"/>
      <c r="B2998"/>
      <c r="C2998"/>
      <c r="D2998"/>
      <c r="E2998"/>
      <c r="F2998"/>
      <c r="G2998"/>
      <c r="H2998"/>
      <c r="I2998"/>
      <c r="J2998"/>
      <c r="K2998"/>
      <c r="L2998"/>
    </row>
    <row r="2999" spans="1:12" ht="16" x14ac:dyDescent="0.2">
      <c r="A2999"/>
      <c r="B2999"/>
      <c r="C2999"/>
      <c r="D2999"/>
      <c r="E2999"/>
      <c r="F2999"/>
      <c r="G2999"/>
      <c r="H2999"/>
      <c r="I2999"/>
      <c r="J2999"/>
      <c r="K2999"/>
      <c r="L2999"/>
    </row>
    <row r="3000" spans="1:12" ht="16" x14ac:dyDescent="0.2">
      <c r="A3000"/>
      <c r="B3000"/>
      <c r="C3000"/>
      <c r="D3000"/>
      <c r="E3000"/>
      <c r="F3000"/>
      <c r="G3000"/>
      <c r="H3000"/>
      <c r="I3000"/>
      <c r="J3000"/>
      <c r="K3000"/>
      <c r="L3000"/>
    </row>
    <row r="3001" spans="1:12" ht="16" x14ac:dyDescent="0.2">
      <c r="A3001"/>
      <c r="B3001"/>
      <c r="C3001"/>
      <c r="D3001"/>
      <c r="E3001"/>
      <c r="F3001"/>
      <c r="G3001"/>
      <c r="H3001"/>
      <c r="I3001"/>
      <c r="J3001"/>
      <c r="K3001"/>
      <c r="L3001"/>
    </row>
    <row r="3002" spans="1:12" ht="16" x14ac:dyDescent="0.2">
      <c r="A3002"/>
      <c r="B3002"/>
      <c r="C3002"/>
      <c r="D3002"/>
      <c r="E3002"/>
      <c r="F3002"/>
      <c r="G3002"/>
      <c r="H3002"/>
      <c r="I3002"/>
      <c r="J3002"/>
      <c r="K3002"/>
      <c r="L3002"/>
    </row>
    <row r="3003" spans="1:12" ht="16" x14ac:dyDescent="0.2">
      <c r="A3003"/>
      <c r="B3003"/>
      <c r="C3003"/>
      <c r="D3003"/>
      <c r="E3003"/>
      <c r="F3003"/>
      <c r="G3003"/>
      <c r="H3003"/>
      <c r="I3003"/>
      <c r="J3003"/>
      <c r="K3003"/>
      <c r="L3003"/>
    </row>
    <row r="3004" spans="1:12" ht="16" x14ac:dyDescent="0.2">
      <c r="A3004"/>
      <c r="B3004"/>
      <c r="C3004"/>
      <c r="D3004"/>
      <c r="E3004"/>
      <c r="F3004"/>
      <c r="G3004"/>
      <c r="H3004"/>
      <c r="I3004"/>
      <c r="J3004"/>
      <c r="K3004"/>
      <c r="L3004"/>
    </row>
    <row r="3005" spans="1:12" ht="16" x14ac:dyDescent="0.2">
      <c r="A3005"/>
      <c r="B3005"/>
      <c r="C3005"/>
      <c r="D3005"/>
      <c r="E3005"/>
      <c r="F3005"/>
      <c r="G3005"/>
      <c r="H3005"/>
      <c r="I3005"/>
      <c r="J3005"/>
      <c r="K3005"/>
      <c r="L3005"/>
    </row>
    <row r="3006" spans="1:12" ht="16" x14ac:dyDescent="0.2">
      <c r="A3006"/>
      <c r="B3006"/>
      <c r="C3006"/>
      <c r="D3006"/>
      <c r="E3006"/>
      <c r="F3006"/>
      <c r="G3006"/>
      <c r="H3006"/>
      <c r="I3006"/>
      <c r="J3006"/>
      <c r="K3006"/>
      <c r="L3006"/>
    </row>
    <row r="3007" spans="1:12" ht="16" x14ac:dyDescent="0.2">
      <c r="A3007"/>
      <c r="B3007"/>
      <c r="C3007"/>
      <c r="D3007"/>
      <c r="E3007"/>
      <c r="F3007"/>
      <c r="G3007"/>
      <c r="H3007"/>
      <c r="I3007"/>
      <c r="J3007"/>
      <c r="K3007"/>
      <c r="L3007"/>
    </row>
    <row r="3008" spans="1:12" ht="16" x14ac:dyDescent="0.2">
      <c r="A3008"/>
      <c r="B3008"/>
      <c r="C3008"/>
      <c r="D3008"/>
      <c r="E3008"/>
      <c r="F3008"/>
      <c r="G3008"/>
      <c r="H3008"/>
      <c r="I3008"/>
      <c r="J3008"/>
      <c r="K3008"/>
      <c r="L3008"/>
    </row>
    <row r="3009" spans="1:12" ht="16" x14ac:dyDescent="0.2">
      <c r="A3009"/>
      <c r="B3009"/>
      <c r="C3009"/>
      <c r="D3009"/>
      <c r="E3009"/>
      <c r="F3009"/>
      <c r="G3009"/>
      <c r="H3009"/>
      <c r="I3009"/>
      <c r="J3009"/>
      <c r="K3009"/>
      <c r="L3009"/>
    </row>
    <row r="3010" spans="1:12" ht="16" x14ac:dyDescent="0.2">
      <c r="A3010"/>
      <c r="B3010"/>
      <c r="C3010"/>
      <c r="D3010"/>
      <c r="E3010"/>
      <c r="F3010"/>
      <c r="G3010"/>
      <c r="H3010"/>
      <c r="I3010"/>
      <c r="J3010"/>
      <c r="K3010"/>
      <c r="L3010"/>
    </row>
    <row r="3011" spans="1:12" ht="16" x14ac:dyDescent="0.2">
      <c r="A3011"/>
      <c r="B3011"/>
      <c r="C3011"/>
      <c r="D3011"/>
      <c r="E3011"/>
      <c r="F3011"/>
      <c r="G3011"/>
      <c r="H3011"/>
      <c r="I3011"/>
      <c r="J3011"/>
      <c r="K3011"/>
      <c r="L3011"/>
    </row>
    <row r="3012" spans="1:12" ht="16" x14ac:dyDescent="0.2">
      <c r="A3012"/>
      <c r="B3012"/>
      <c r="C3012"/>
      <c r="D3012"/>
      <c r="E3012"/>
      <c r="F3012"/>
      <c r="G3012"/>
      <c r="H3012"/>
      <c r="I3012"/>
      <c r="J3012"/>
      <c r="K3012"/>
      <c r="L3012"/>
    </row>
    <row r="3013" spans="1:12" ht="16" x14ac:dyDescent="0.2">
      <c r="A3013"/>
      <c r="B3013"/>
      <c r="C3013"/>
      <c r="D3013"/>
      <c r="E3013"/>
      <c r="F3013"/>
      <c r="G3013"/>
      <c r="H3013"/>
      <c r="I3013"/>
      <c r="J3013"/>
      <c r="K3013"/>
      <c r="L3013"/>
    </row>
    <row r="3014" spans="1:12" ht="16" x14ac:dyDescent="0.2">
      <c r="A3014"/>
      <c r="B3014"/>
      <c r="C3014"/>
      <c r="D3014"/>
      <c r="E3014"/>
      <c r="F3014"/>
      <c r="G3014"/>
      <c r="H3014"/>
      <c r="I3014"/>
      <c r="J3014"/>
      <c r="K3014"/>
      <c r="L3014"/>
    </row>
    <row r="3015" spans="1:12" ht="16" x14ac:dyDescent="0.2">
      <c r="A3015"/>
      <c r="B3015"/>
      <c r="C3015"/>
      <c r="D3015"/>
      <c r="E3015"/>
      <c r="F3015"/>
      <c r="G3015"/>
      <c r="H3015"/>
      <c r="I3015"/>
      <c r="J3015"/>
      <c r="K3015"/>
      <c r="L3015"/>
    </row>
    <row r="3016" spans="1:12" ht="16" x14ac:dyDescent="0.2">
      <c r="A3016"/>
      <c r="B3016"/>
      <c r="C3016"/>
      <c r="D3016"/>
      <c r="E3016"/>
      <c r="F3016"/>
      <c r="G3016"/>
      <c r="H3016"/>
      <c r="I3016"/>
      <c r="J3016"/>
      <c r="K3016"/>
      <c r="L3016"/>
    </row>
    <row r="3017" spans="1:12" ht="16" x14ac:dyDescent="0.2">
      <c r="A3017"/>
      <c r="B3017"/>
      <c r="C3017"/>
      <c r="D3017"/>
      <c r="E3017"/>
      <c r="F3017"/>
      <c r="G3017"/>
      <c r="H3017"/>
      <c r="I3017"/>
      <c r="J3017"/>
      <c r="K3017"/>
      <c r="L3017"/>
    </row>
    <row r="3018" spans="1:12" ht="16" x14ac:dyDescent="0.2">
      <c r="A3018"/>
      <c r="B3018"/>
      <c r="C3018"/>
      <c r="D3018"/>
      <c r="E3018"/>
      <c r="F3018"/>
      <c r="G3018"/>
      <c r="H3018"/>
      <c r="I3018"/>
      <c r="J3018"/>
      <c r="K3018"/>
      <c r="L3018"/>
    </row>
    <row r="3019" spans="1:12" ht="16" x14ac:dyDescent="0.2">
      <c r="A3019"/>
      <c r="B3019"/>
      <c r="C3019"/>
      <c r="D3019"/>
      <c r="E3019"/>
      <c r="F3019"/>
      <c r="G3019"/>
      <c r="H3019"/>
      <c r="I3019"/>
      <c r="J3019"/>
      <c r="K3019"/>
      <c r="L3019"/>
    </row>
    <row r="3020" spans="1:12" ht="16" x14ac:dyDescent="0.2">
      <c r="A3020"/>
      <c r="B3020"/>
      <c r="C3020"/>
      <c r="D3020"/>
      <c r="E3020"/>
      <c r="F3020"/>
      <c r="G3020"/>
      <c r="H3020"/>
      <c r="I3020"/>
      <c r="J3020"/>
      <c r="K3020"/>
      <c r="L3020"/>
    </row>
    <row r="3021" spans="1:12" ht="16" x14ac:dyDescent="0.2">
      <c r="A3021"/>
      <c r="B3021"/>
      <c r="C3021"/>
      <c r="D3021"/>
      <c r="E3021"/>
      <c r="F3021"/>
      <c r="G3021"/>
      <c r="H3021"/>
      <c r="I3021"/>
      <c r="J3021"/>
      <c r="K3021"/>
      <c r="L3021"/>
    </row>
    <row r="3022" spans="1:12" ht="16" x14ac:dyDescent="0.2">
      <c r="A3022"/>
      <c r="B3022"/>
      <c r="C3022"/>
      <c r="D3022"/>
      <c r="E3022"/>
      <c r="F3022"/>
      <c r="G3022"/>
      <c r="H3022"/>
      <c r="I3022"/>
      <c r="J3022"/>
      <c r="K3022"/>
      <c r="L3022"/>
    </row>
    <row r="3023" spans="1:12" ht="16" x14ac:dyDescent="0.2">
      <c r="A3023"/>
      <c r="B3023"/>
      <c r="C3023"/>
      <c r="D3023"/>
      <c r="E3023"/>
      <c r="F3023"/>
      <c r="G3023"/>
      <c r="H3023"/>
      <c r="I3023"/>
      <c r="J3023"/>
      <c r="K3023"/>
      <c r="L3023"/>
    </row>
    <row r="3024" spans="1:12" ht="16" x14ac:dyDescent="0.2">
      <c r="A3024"/>
      <c r="B3024"/>
      <c r="C3024"/>
      <c r="D3024"/>
      <c r="E3024"/>
      <c r="F3024"/>
      <c r="G3024"/>
      <c r="H3024"/>
      <c r="I3024"/>
      <c r="J3024"/>
      <c r="K3024"/>
      <c r="L3024"/>
    </row>
    <row r="3025" spans="1:12" ht="16" x14ac:dyDescent="0.2">
      <c r="A3025"/>
      <c r="B3025"/>
      <c r="C3025"/>
      <c r="D3025"/>
      <c r="E3025"/>
      <c r="F3025"/>
      <c r="G3025"/>
      <c r="H3025"/>
      <c r="I3025"/>
      <c r="J3025"/>
      <c r="K3025"/>
      <c r="L3025"/>
    </row>
    <row r="3026" spans="1:12" ht="16" x14ac:dyDescent="0.2">
      <c r="A3026"/>
      <c r="B3026"/>
      <c r="C3026"/>
      <c r="D3026"/>
      <c r="E3026"/>
      <c r="F3026"/>
      <c r="G3026"/>
      <c r="H3026"/>
      <c r="I3026"/>
      <c r="J3026"/>
      <c r="K3026"/>
      <c r="L3026"/>
    </row>
    <row r="3027" spans="1:12" ht="16" x14ac:dyDescent="0.2">
      <c r="A3027"/>
      <c r="B3027"/>
      <c r="C3027"/>
      <c r="D3027"/>
      <c r="E3027"/>
      <c r="F3027"/>
      <c r="G3027"/>
      <c r="H3027"/>
      <c r="I3027"/>
      <c r="J3027"/>
      <c r="K3027"/>
      <c r="L3027"/>
    </row>
    <row r="3028" spans="1:12" ht="16" x14ac:dyDescent="0.2">
      <c r="A3028"/>
      <c r="B3028"/>
      <c r="C3028"/>
      <c r="D3028"/>
      <c r="E3028"/>
      <c r="F3028"/>
      <c r="G3028"/>
      <c r="H3028"/>
      <c r="I3028"/>
      <c r="J3028"/>
      <c r="K3028"/>
      <c r="L3028"/>
    </row>
    <row r="3029" spans="1:12" ht="16" x14ac:dyDescent="0.2">
      <c r="A3029"/>
      <c r="B3029"/>
      <c r="C3029"/>
      <c r="D3029"/>
      <c r="E3029"/>
      <c r="F3029"/>
      <c r="G3029"/>
      <c r="H3029"/>
      <c r="I3029"/>
      <c r="J3029"/>
      <c r="K3029"/>
      <c r="L3029"/>
    </row>
    <row r="3030" spans="1:12" ht="16" x14ac:dyDescent="0.2">
      <c r="A3030"/>
      <c r="B3030"/>
      <c r="C3030"/>
      <c r="D3030"/>
      <c r="E3030"/>
      <c r="F3030"/>
      <c r="G3030"/>
      <c r="H3030"/>
      <c r="I3030"/>
      <c r="J3030"/>
      <c r="K3030"/>
      <c r="L3030"/>
    </row>
    <row r="3031" spans="1:12" ht="16" x14ac:dyDescent="0.2">
      <c r="A3031"/>
      <c r="B3031"/>
      <c r="C3031"/>
      <c r="D3031"/>
      <c r="E3031"/>
      <c r="F3031"/>
      <c r="G3031"/>
      <c r="H3031"/>
      <c r="I3031"/>
      <c r="J3031"/>
      <c r="K3031"/>
      <c r="L3031"/>
    </row>
    <row r="3032" spans="1:12" ht="16" x14ac:dyDescent="0.2">
      <c r="A3032"/>
      <c r="B3032"/>
      <c r="C3032"/>
      <c r="D3032"/>
      <c r="E3032"/>
      <c r="F3032"/>
      <c r="G3032"/>
      <c r="H3032"/>
      <c r="I3032"/>
      <c r="J3032"/>
      <c r="K3032"/>
      <c r="L3032"/>
    </row>
    <row r="3033" spans="1:12" ht="16" x14ac:dyDescent="0.2">
      <c r="A3033"/>
      <c r="B3033"/>
      <c r="C3033"/>
      <c r="D3033"/>
      <c r="E3033"/>
      <c r="F3033"/>
      <c r="G3033"/>
      <c r="H3033"/>
      <c r="I3033"/>
      <c r="J3033"/>
      <c r="K3033"/>
      <c r="L3033"/>
    </row>
    <row r="3034" spans="1:12" ht="16" x14ac:dyDescent="0.2">
      <c r="A3034"/>
      <c r="B3034"/>
      <c r="C3034"/>
      <c r="D3034"/>
      <c r="E3034"/>
      <c r="F3034"/>
      <c r="G3034"/>
      <c r="H3034"/>
      <c r="I3034"/>
      <c r="J3034"/>
      <c r="K3034"/>
      <c r="L3034"/>
    </row>
    <row r="3035" spans="1:12" ht="16" x14ac:dyDescent="0.2">
      <c r="A3035"/>
      <c r="B3035"/>
      <c r="C3035"/>
      <c r="D3035"/>
      <c r="E3035"/>
      <c r="F3035"/>
      <c r="G3035"/>
      <c r="H3035"/>
      <c r="I3035"/>
      <c r="J3035"/>
      <c r="K3035"/>
      <c r="L3035"/>
    </row>
    <row r="3036" spans="1:12" ht="16" x14ac:dyDescent="0.2">
      <c r="A3036"/>
      <c r="B3036"/>
      <c r="C3036"/>
      <c r="D3036"/>
      <c r="E3036"/>
      <c r="F3036"/>
      <c r="G3036"/>
      <c r="H3036"/>
      <c r="I3036"/>
      <c r="J3036"/>
      <c r="K3036"/>
      <c r="L3036"/>
    </row>
    <row r="3037" spans="1:12" ht="16" x14ac:dyDescent="0.2">
      <c r="A3037"/>
      <c r="B3037"/>
      <c r="C3037"/>
      <c r="D3037"/>
      <c r="E3037"/>
      <c r="F3037"/>
      <c r="G3037"/>
      <c r="H3037"/>
      <c r="I3037"/>
      <c r="J3037"/>
      <c r="K3037"/>
      <c r="L3037"/>
    </row>
    <row r="3038" spans="1:12" ht="16" x14ac:dyDescent="0.2">
      <c r="A3038"/>
      <c r="B3038"/>
      <c r="C3038"/>
      <c r="D3038"/>
      <c r="E3038"/>
      <c r="F3038"/>
      <c r="G3038"/>
      <c r="H3038"/>
      <c r="I3038"/>
      <c r="J3038"/>
      <c r="K3038"/>
      <c r="L3038"/>
    </row>
    <row r="3039" spans="1:12" ht="16" x14ac:dyDescent="0.2">
      <c r="A3039"/>
      <c r="B3039"/>
      <c r="C3039"/>
      <c r="D3039"/>
      <c r="E3039"/>
      <c r="F3039"/>
      <c r="G3039"/>
      <c r="H3039"/>
      <c r="I3039"/>
      <c r="J3039"/>
      <c r="K3039"/>
      <c r="L3039"/>
    </row>
    <row r="3040" spans="1:12" ht="16" x14ac:dyDescent="0.2">
      <c r="A3040"/>
      <c r="B3040"/>
      <c r="C3040"/>
      <c r="D3040"/>
      <c r="E3040"/>
      <c r="F3040"/>
      <c r="G3040"/>
      <c r="H3040"/>
      <c r="I3040"/>
      <c r="J3040"/>
      <c r="K3040"/>
      <c r="L3040"/>
    </row>
    <row r="3041" spans="1:12" ht="16" x14ac:dyDescent="0.2">
      <c r="A3041"/>
      <c r="B3041"/>
      <c r="C3041"/>
      <c r="D3041"/>
      <c r="E3041"/>
      <c r="F3041"/>
      <c r="G3041"/>
      <c r="H3041"/>
      <c r="I3041"/>
      <c r="J3041"/>
      <c r="K3041"/>
      <c r="L3041"/>
    </row>
    <row r="3042" spans="1:12" ht="16" x14ac:dyDescent="0.2">
      <c r="A3042"/>
      <c r="B3042"/>
      <c r="C3042"/>
      <c r="D3042"/>
      <c r="E3042"/>
      <c r="F3042"/>
      <c r="G3042"/>
      <c r="H3042"/>
      <c r="I3042"/>
      <c r="J3042"/>
      <c r="K3042"/>
      <c r="L3042"/>
    </row>
    <row r="3043" spans="1:12" ht="16" x14ac:dyDescent="0.2">
      <c r="A3043"/>
      <c r="B3043"/>
      <c r="C3043"/>
      <c r="D3043"/>
      <c r="E3043"/>
      <c r="F3043"/>
      <c r="G3043"/>
      <c r="H3043"/>
      <c r="I3043"/>
      <c r="J3043"/>
      <c r="K3043"/>
      <c r="L3043"/>
    </row>
    <row r="3044" spans="1:12" ht="16" x14ac:dyDescent="0.2">
      <c r="A3044"/>
      <c r="B3044"/>
      <c r="C3044"/>
      <c r="D3044"/>
      <c r="E3044"/>
      <c r="F3044"/>
      <c r="G3044"/>
      <c r="H3044"/>
      <c r="I3044"/>
      <c r="J3044"/>
      <c r="K3044"/>
      <c r="L3044"/>
    </row>
    <row r="3045" spans="1:12" ht="16" x14ac:dyDescent="0.2">
      <c r="A3045"/>
      <c r="B3045"/>
      <c r="C3045"/>
      <c r="D3045"/>
      <c r="E3045"/>
      <c r="F3045"/>
      <c r="G3045"/>
      <c r="H3045"/>
      <c r="I3045"/>
      <c r="J3045"/>
      <c r="K3045"/>
      <c r="L3045"/>
    </row>
    <row r="3046" spans="1:12" ht="16" x14ac:dyDescent="0.2">
      <c r="A3046"/>
      <c r="B3046"/>
      <c r="C3046"/>
      <c r="D3046"/>
      <c r="E3046"/>
      <c r="F3046"/>
      <c r="G3046"/>
      <c r="H3046"/>
      <c r="I3046"/>
      <c r="J3046"/>
      <c r="K3046"/>
      <c r="L3046"/>
    </row>
    <row r="3047" spans="1:12" ht="16" x14ac:dyDescent="0.2">
      <c r="A3047"/>
      <c r="B3047"/>
      <c r="C3047"/>
      <c r="D3047"/>
      <c r="E3047"/>
      <c r="F3047"/>
      <c r="G3047"/>
      <c r="H3047"/>
      <c r="I3047"/>
      <c r="J3047"/>
      <c r="K3047"/>
      <c r="L3047"/>
    </row>
    <row r="3048" spans="1:12" ht="16" x14ac:dyDescent="0.2">
      <c r="A3048"/>
      <c r="B3048"/>
      <c r="C3048"/>
      <c r="D3048"/>
      <c r="E3048"/>
      <c r="F3048"/>
      <c r="G3048"/>
      <c r="H3048"/>
      <c r="I3048"/>
      <c r="J3048"/>
      <c r="K3048"/>
      <c r="L3048"/>
    </row>
    <row r="3049" spans="1:12" ht="16" x14ac:dyDescent="0.2">
      <c r="A3049"/>
      <c r="B3049"/>
      <c r="C3049"/>
      <c r="D3049"/>
      <c r="E3049"/>
      <c r="F3049"/>
      <c r="G3049"/>
      <c r="H3049"/>
      <c r="I3049"/>
      <c r="J3049"/>
      <c r="K3049"/>
      <c r="L3049"/>
    </row>
    <row r="3050" spans="1:12" ht="16" x14ac:dyDescent="0.2">
      <c r="A3050"/>
      <c r="B3050"/>
      <c r="C3050"/>
      <c r="D3050"/>
      <c r="E3050"/>
      <c r="F3050"/>
      <c r="G3050"/>
      <c r="H3050"/>
      <c r="I3050"/>
      <c r="J3050"/>
      <c r="K3050"/>
      <c r="L3050"/>
    </row>
    <row r="3051" spans="1:12" ht="16" x14ac:dyDescent="0.2">
      <c r="A3051"/>
      <c r="B3051"/>
      <c r="C3051"/>
      <c r="D3051"/>
      <c r="E3051"/>
      <c r="F3051"/>
      <c r="G3051"/>
      <c r="H3051"/>
      <c r="I3051"/>
      <c r="J3051"/>
      <c r="K3051"/>
      <c r="L3051"/>
    </row>
    <row r="3052" spans="1:12" ht="16" x14ac:dyDescent="0.2">
      <c r="A3052"/>
      <c r="B3052"/>
      <c r="C3052"/>
      <c r="D3052"/>
      <c r="E3052"/>
      <c r="F3052"/>
      <c r="G3052"/>
      <c r="H3052"/>
      <c r="I3052"/>
      <c r="J3052"/>
      <c r="K3052"/>
      <c r="L3052"/>
    </row>
    <row r="3053" spans="1:12" ht="16" x14ac:dyDescent="0.2">
      <c r="A3053"/>
      <c r="B3053"/>
      <c r="C3053"/>
      <c r="D3053"/>
      <c r="E3053"/>
      <c r="F3053"/>
      <c r="G3053"/>
      <c r="H3053"/>
      <c r="I3053"/>
      <c r="J3053"/>
      <c r="K3053"/>
      <c r="L3053"/>
    </row>
    <row r="3054" spans="1:12" ht="16" x14ac:dyDescent="0.2">
      <c r="A3054"/>
      <c r="B3054"/>
      <c r="C3054"/>
      <c r="D3054"/>
      <c r="E3054"/>
      <c r="F3054"/>
      <c r="G3054"/>
      <c r="H3054"/>
      <c r="I3054"/>
      <c r="J3054"/>
      <c r="K3054"/>
      <c r="L3054"/>
    </row>
    <row r="3055" spans="1:12" ht="16" x14ac:dyDescent="0.2">
      <c r="A3055"/>
      <c r="B3055"/>
      <c r="C3055"/>
      <c r="D3055"/>
      <c r="E3055"/>
      <c r="F3055"/>
      <c r="G3055"/>
      <c r="H3055"/>
      <c r="I3055"/>
      <c r="J3055"/>
      <c r="K3055"/>
      <c r="L3055"/>
    </row>
    <row r="3056" spans="1:12" ht="16" x14ac:dyDescent="0.2">
      <c r="A3056"/>
      <c r="B3056"/>
      <c r="C3056"/>
      <c r="D3056"/>
      <c r="E3056"/>
      <c r="F3056"/>
      <c r="G3056"/>
      <c r="H3056"/>
      <c r="I3056"/>
      <c r="J3056"/>
      <c r="K3056"/>
      <c r="L3056"/>
    </row>
    <row r="3057" spans="1:12" ht="16" x14ac:dyDescent="0.2">
      <c r="A3057"/>
      <c r="B3057"/>
      <c r="C3057"/>
      <c r="D3057"/>
      <c r="E3057"/>
      <c r="F3057"/>
      <c r="G3057"/>
      <c r="H3057"/>
      <c r="I3057"/>
      <c r="J3057"/>
      <c r="K3057"/>
      <c r="L3057"/>
    </row>
    <row r="3058" spans="1:12" ht="16" x14ac:dyDescent="0.2">
      <c r="A3058"/>
      <c r="B3058"/>
      <c r="C3058"/>
      <c r="D3058"/>
      <c r="E3058"/>
      <c r="F3058"/>
      <c r="G3058"/>
      <c r="H3058"/>
      <c r="I3058"/>
      <c r="J3058"/>
      <c r="K3058"/>
      <c r="L3058"/>
    </row>
    <row r="3059" spans="1:12" ht="16" x14ac:dyDescent="0.2">
      <c r="A3059"/>
      <c r="B3059"/>
      <c r="C3059"/>
      <c r="D3059"/>
      <c r="E3059"/>
      <c r="F3059"/>
      <c r="G3059"/>
      <c r="H3059"/>
      <c r="I3059"/>
      <c r="J3059"/>
      <c r="K3059"/>
      <c r="L3059"/>
    </row>
    <row r="3060" spans="1:12" ht="16" x14ac:dyDescent="0.2">
      <c r="A3060"/>
      <c r="B3060"/>
      <c r="C3060"/>
      <c r="D3060"/>
      <c r="E3060"/>
      <c r="F3060"/>
      <c r="G3060"/>
      <c r="H3060"/>
      <c r="I3060"/>
      <c r="J3060"/>
      <c r="K3060"/>
      <c r="L3060"/>
    </row>
    <row r="3061" spans="1:12" ht="16" x14ac:dyDescent="0.2">
      <c r="A3061"/>
      <c r="B3061"/>
      <c r="C3061"/>
      <c r="D3061"/>
      <c r="E3061"/>
      <c r="F3061"/>
      <c r="G3061"/>
      <c r="H3061"/>
      <c r="I3061"/>
      <c r="J3061"/>
      <c r="K3061"/>
      <c r="L3061"/>
    </row>
    <row r="3062" spans="1:12" ht="16" x14ac:dyDescent="0.2">
      <c r="A3062"/>
      <c r="B3062"/>
      <c r="C3062"/>
      <c r="D3062"/>
      <c r="E3062"/>
      <c r="F3062"/>
      <c r="G3062"/>
      <c r="H3062"/>
      <c r="I3062"/>
      <c r="J3062"/>
      <c r="K3062"/>
      <c r="L3062"/>
    </row>
    <row r="3063" spans="1:12" ht="16" x14ac:dyDescent="0.2">
      <c r="A3063"/>
      <c r="B3063"/>
      <c r="C3063"/>
      <c r="D3063"/>
      <c r="E3063"/>
      <c r="F3063"/>
      <c r="G3063"/>
      <c r="H3063"/>
      <c r="I3063"/>
      <c r="J3063"/>
      <c r="K3063"/>
      <c r="L3063"/>
    </row>
    <row r="3064" spans="1:12" ht="16" x14ac:dyDescent="0.2">
      <c r="A3064"/>
      <c r="B3064"/>
      <c r="C3064"/>
      <c r="D3064"/>
      <c r="E3064"/>
      <c r="F3064"/>
      <c r="G3064"/>
      <c r="H3064"/>
      <c r="I3064"/>
      <c r="J3064"/>
      <c r="K3064"/>
      <c r="L3064"/>
    </row>
    <row r="3065" spans="1:12" ht="16" x14ac:dyDescent="0.2">
      <c r="A3065"/>
      <c r="B3065"/>
      <c r="C3065"/>
      <c r="D3065"/>
      <c r="E3065"/>
      <c r="F3065"/>
      <c r="G3065"/>
      <c r="H3065"/>
      <c r="I3065"/>
      <c r="J3065"/>
      <c r="K3065"/>
      <c r="L3065"/>
    </row>
    <row r="3066" spans="1:12" ht="16" x14ac:dyDescent="0.2">
      <c r="A3066"/>
      <c r="B3066"/>
      <c r="C3066"/>
      <c r="D3066"/>
      <c r="E3066"/>
      <c r="F3066"/>
      <c r="G3066"/>
      <c r="H3066"/>
      <c r="I3066"/>
      <c r="J3066"/>
      <c r="K3066"/>
      <c r="L3066"/>
    </row>
    <row r="3067" spans="1:12" ht="16" x14ac:dyDescent="0.2">
      <c r="A3067"/>
      <c r="B3067"/>
      <c r="C3067"/>
      <c r="D3067"/>
      <c r="E3067"/>
      <c r="F3067"/>
      <c r="G3067"/>
      <c r="H3067"/>
      <c r="I3067"/>
      <c r="J3067"/>
      <c r="K3067"/>
      <c r="L3067"/>
    </row>
    <row r="3068" spans="1:12" ht="16" x14ac:dyDescent="0.2">
      <c r="A3068"/>
      <c r="B3068"/>
      <c r="C3068"/>
      <c r="D3068"/>
      <c r="E3068"/>
      <c r="F3068"/>
      <c r="G3068"/>
      <c r="H3068"/>
      <c r="I3068"/>
      <c r="J3068"/>
      <c r="K3068"/>
      <c r="L3068"/>
    </row>
    <row r="3069" spans="1:12" ht="16" x14ac:dyDescent="0.2">
      <c r="A3069"/>
      <c r="B3069"/>
      <c r="C3069"/>
      <c r="D3069"/>
      <c r="E3069"/>
      <c r="F3069"/>
      <c r="G3069"/>
      <c r="H3069"/>
      <c r="I3069"/>
      <c r="J3069"/>
      <c r="K3069"/>
      <c r="L3069"/>
    </row>
    <row r="3070" spans="1:12" ht="16" x14ac:dyDescent="0.2">
      <c r="A3070"/>
      <c r="B3070"/>
      <c r="C3070"/>
      <c r="D3070"/>
      <c r="E3070"/>
      <c r="F3070"/>
      <c r="G3070"/>
      <c r="H3070"/>
      <c r="I3070"/>
      <c r="J3070"/>
      <c r="K3070"/>
      <c r="L3070"/>
    </row>
    <row r="3071" spans="1:12" ht="16" x14ac:dyDescent="0.2">
      <c r="A3071"/>
      <c r="B3071"/>
      <c r="C3071"/>
      <c r="D3071"/>
      <c r="E3071"/>
      <c r="F3071"/>
      <c r="G3071"/>
      <c r="H3071"/>
      <c r="I3071"/>
      <c r="J3071"/>
      <c r="K3071"/>
      <c r="L3071"/>
    </row>
    <row r="3072" spans="1:12" ht="16" x14ac:dyDescent="0.2">
      <c r="A3072"/>
      <c r="B3072"/>
      <c r="C3072"/>
      <c r="D3072"/>
      <c r="E3072"/>
      <c r="F3072"/>
      <c r="G3072"/>
      <c r="H3072"/>
      <c r="I3072"/>
      <c r="J3072"/>
      <c r="K3072"/>
      <c r="L3072"/>
    </row>
    <row r="3073" spans="1:12" ht="16" x14ac:dyDescent="0.2">
      <c r="A3073"/>
      <c r="B3073"/>
      <c r="C3073"/>
      <c r="D3073"/>
      <c r="E3073"/>
      <c r="F3073"/>
      <c r="G3073"/>
      <c r="H3073"/>
      <c r="I3073"/>
      <c r="J3073"/>
      <c r="K3073"/>
      <c r="L3073"/>
    </row>
    <row r="3074" spans="1:12" ht="16" x14ac:dyDescent="0.2">
      <c r="A3074"/>
      <c r="B3074"/>
      <c r="C3074"/>
      <c r="D3074"/>
      <c r="E3074"/>
      <c r="F3074"/>
      <c r="G3074"/>
      <c r="H3074"/>
      <c r="I3074"/>
      <c r="J3074"/>
      <c r="K3074"/>
      <c r="L3074"/>
    </row>
    <row r="3075" spans="1:12" ht="16" x14ac:dyDescent="0.2">
      <c r="A3075"/>
      <c r="B3075"/>
      <c r="C3075"/>
      <c r="D3075"/>
      <c r="E3075"/>
      <c r="F3075"/>
      <c r="G3075"/>
      <c r="H3075"/>
      <c r="I3075"/>
      <c r="J3075"/>
      <c r="K3075"/>
      <c r="L3075"/>
    </row>
    <row r="3076" spans="1:12" ht="16" x14ac:dyDescent="0.2">
      <c r="A3076"/>
      <c r="B3076"/>
      <c r="C3076"/>
      <c r="D3076"/>
      <c r="E3076"/>
      <c r="F3076"/>
      <c r="G3076"/>
      <c r="H3076"/>
      <c r="I3076"/>
      <c r="J3076"/>
      <c r="K3076"/>
      <c r="L3076"/>
    </row>
    <row r="3077" spans="1:12" ht="16" x14ac:dyDescent="0.2">
      <c r="A3077"/>
      <c r="B3077"/>
      <c r="C3077"/>
      <c r="D3077"/>
      <c r="E3077"/>
      <c r="F3077"/>
      <c r="G3077"/>
      <c r="H3077"/>
      <c r="I3077"/>
      <c r="J3077"/>
      <c r="K3077"/>
      <c r="L3077"/>
    </row>
    <row r="3078" spans="1:12" ht="16" x14ac:dyDescent="0.2">
      <c r="A3078"/>
      <c r="B3078"/>
      <c r="C3078"/>
      <c r="D3078"/>
      <c r="E3078"/>
      <c r="F3078"/>
      <c r="G3078"/>
      <c r="H3078"/>
      <c r="I3078"/>
      <c r="J3078"/>
      <c r="K3078"/>
      <c r="L3078"/>
    </row>
    <row r="3079" spans="1:12" ht="16" x14ac:dyDescent="0.2">
      <c r="A3079"/>
      <c r="B3079"/>
      <c r="C3079"/>
      <c r="D3079"/>
      <c r="E3079"/>
      <c r="F3079"/>
      <c r="G3079"/>
      <c r="H3079"/>
      <c r="I3079"/>
      <c r="J3079"/>
      <c r="K3079"/>
      <c r="L3079"/>
    </row>
    <row r="3080" spans="1:12" ht="16" x14ac:dyDescent="0.2">
      <c r="A3080"/>
      <c r="B3080"/>
      <c r="C3080"/>
      <c r="D3080"/>
      <c r="E3080"/>
      <c r="F3080"/>
      <c r="G3080"/>
      <c r="H3080"/>
      <c r="I3080"/>
      <c r="J3080"/>
      <c r="K3080"/>
      <c r="L3080"/>
    </row>
    <row r="3081" spans="1:12" ht="16" x14ac:dyDescent="0.2">
      <c r="A3081"/>
      <c r="B3081"/>
      <c r="C3081"/>
      <c r="D3081"/>
      <c r="E3081"/>
      <c r="F3081"/>
      <c r="G3081"/>
      <c r="H3081"/>
      <c r="I3081"/>
      <c r="J3081"/>
      <c r="K3081"/>
      <c r="L3081"/>
    </row>
    <row r="3082" spans="1:12" ht="16" x14ac:dyDescent="0.2">
      <c r="A3082"/>
      <c r="B3082"/>
      <c r="C3082"/>
      <c r="D3082"/>
      <c r="E3082"/>
      <c r="F3082"/>
      <c r="G3082"/>
      <c r="H3082"/>
      <c r="I3082"/>
      <c r="J3082"/>
      <c r="K3082"/>
      <c r="L3082"/>
    </row>
    <row r="3083" spans="1:12" ht="16" x14ac:dyDescent="0.2">
      <c r="A3083"/>
      <c r="B3083"/>
      <c r="C3083"/>
      <c r="D3083"/>
      <c r="E3083"/>
      <c r="F3083"/>
      <c r="G3083"/>
      <c r="H3083"/>
      <c r="I3083"/>
      <c r="J3083"/>
      <c r="K3083"/>
      <c r="L3083"/>
    </row>
    <row r="3084" spans="1:12" ht="16" x14ac:dyDescent="0.2">
      <c r="A3084"/>
      <c r="B3084"/>
      <c r="C3084"/>
      <c r="D3084"/>
      <c r="E3084"/>
      <c r="F3084"/>
      <c r="G3084"/>
      <c r="H3084"/>
      <c r="I3084"/>
      <c r="J3084"/>
      <c r="K3084"/>
      <c r="L3084"/>
    </row>
    <row r="3085" spans="1:12" ht="16" x14ac:dyDescent="0.2">
      <c r="A3085"/>
      <c r="B3085"/>
      <c r="C3085"/>
      <c r="D3085"/>
      <c r="E3085"/>
      <c r="F3085"/>
      <c r="G3085"/>
      <c r="H3085"/>
      <c r="I3085"/>
      <c r="J3085"/>
      <c r="K3085"/>
      <c r="L3085"/>
    </row>
    <row r="3086" spans="1:12" ht="16" x14ac:dyDescent="0.2">
      <c r="A3086"/>
      <c r="B3086"/>
      <c r="C3086"/>
      <c r="D3086"/>
      <c r="E3086"/>
      <c r="F3086"/>
      <c r="G3086"/>
      <c r="H3086"/>
      <c r="I3086"/>
      <c r="J3086"/>
      <c r="K3086"/>
      <c r="L3086"/>
    </row>
    <row r="3087" spans="1:12" ht="16" x14ac:dyDescent="0.2">
      <c r="A3087"/>
      <c r="B3087"/>
      <c r="C3087"/>
      <c r="D3087"/>
      <c r="E3087"/>
      <c r="F3087"/>
      <c r="G3087"/>
      <c r="H3087"/>
      <c r="I3087"/>
      <c r="J3087"/>
      <c r="K3087"/>
      <c r="L3087"/>
    </row>
    <row r="3088" spans="1:12" ht="16" x14ac:dyDescent="0.2">
      <c r="A3088"/>
      <c r="B3088"/>
      <c r="C3088"/>
      <c r="D3088"/>
      <c r="E3088"/>
      <c r="F3088"/>
      <c r="G3088"/>
      <c r="H3088"/>
      <c r="I3088"/>
      <c r="J3088"/>
      <c r="K3088"/>
      <c r="L3088"/>
    </row>
    <row r="3089" spans="1:12" ht="16" x14ac:dyDescent="0.2">
      <c r="A3089"/>
      <c r="B3089"/>
      <c r="C3089"/>
      <c r="D3089"/>
      <c r="E3089"/>
      <c r="F3089"/>
      <c r="G3089"/>
      <c r="H3089"/>
      <c r="I3089"/>
      <c r="J3089"/>
      <c r="K3089"/>
      <c r="L3089"/>
    </row>
    <row r="3090" spans="1:12" ht="16" x14ac:dyDescent="0.2">
      <c r="A3090"/>
      <c r="B3090"/>
      <c r="C3090"/>
      <c r="D3090"/>
      <c r="E3090"/>
      <c r="F3090"/>
      <c r="G3090"/>
      <c r="H3090"/>
      <c r="I3090"/>
      <c r="J3090"/>
      <c r="K3090"/>
      <c r="L3090"/>
    </row>
    <row r="3091" spans="1:12" ht="16" x14ac:dyDescent="0.2">
      <c r="A3091"/>
      <c r="B3091"/>
      <c r="C3091"/>
      <c r="D3091"/>
      <c r="E3091"/>
      <c r="F3091"/>
      <c r="G3091"/>
      <c r="H3091"/>
      <c r="I3091"/>
      <c r="J3091"/>
      <c r="K3091"/>
      <c r="L3091"/>
    </row>
    <row r="3092" spans="1:12" ht="16" x14ac:dyDescent="0.2">
      <c r="A3092"/>
      <c r="B3092"/>
      <c r="C3092"/>
      <c r="D3092"/>
      <c r="E3092"/>
      <c r="F3092"/>
      <c r="G3092"/>
      <c r="H3092"/>
      <c r="I3092"/>
      <c r="J3092"/>
      <c r="K3092"/>
      <c r="L3092"/>
    </row>
    <row r="3093" spans="1:12" ht="16" x14ac:dyDescent="0.2">
      <c r="A3093"/>
      <c r="B3093"/>
      <c r="C3093"/>
      <c r="D3093"/>
      <c r="E3093"/>
      <c r="F3093"/>
      <c r="G3093"/>
      <c r="H3093"/>
      <c r="I3093"/>
      <c r="J3093"/>
      <c r="K3093"/>
      <c r="L3093"/>
    </row>
    <row r="3094" spans="1:12" ht="16" x14ac:dyDescent="0.2">
      <c r="A3094"/>
      <c r="B3094"/>
      <c r="C3094"/>
      <c r="D3094"/>
      <c r="E3094"/>
      <c r="F3094"/>
      <c r="G3094"/>
      <c r="H3094"/>
      <c r="I3094"/>
      <c r="J3094"/>
      <c r="K3094"/>
      <c r="L3094"/>
    </row>
    <row r="3095" spans="1:12" ht="16" x14ac:dyDescent="0.2">
      <c r="A3095"/>
      <c r="B3095"/>
      <c r="C3095"/>
      <c r="D3095"/>
      <c r="E3095"/>
      <c r="F3095"/>
      <c r="G3095"/>
      <c r="H3095"/>
      <c r="I3095"/>
      <c r="J3095"/>
      <c r="K3095"/>
      <c r="L3095"/>
    </row>
    <row r="3096" spans="1:12" ht="16" x14ac:dyDescent="0.2">
      <c r="A3096"/>
      <c r="B3096"/>
      <c r="C3096"/>
      <c r="D3096"/>
      <c r="E3096"/>
      <c r="F3096"/>
      <c r="G3096"/>
      <c r="H3096"/>
      <c r="I3096"/>
      <c r="J3096"/>
      <c r="K3096"/>
      <c r="L3096"/>
    </row>
    <row r="3097" spans="1:12" ht="16" x14ac:dyDescent="0.2">
      <c r="A3097"/>
      <c r="B3097"/>
      <c r="C3097"/>
      <c r="D3097"/>
      <c r="E3097"/>
      <c r="F3097"/>
      <c r="G3097"/>
      <c r="H3097"/>
      <c r="I3097"/>
      <c r="J3097"/>
      <c r="K3097"/>
      <c r="L3097"/>
    </row>
    <row r="3098" spans="1:12" ht="16" x14ac:dyDescent="0.2">
      <c r="A3098"/>
      <c r="B3098"/>
      <c r="C3098"/>
      <c r="D3098"/>
      <c r="E3098"/>
      <c r="F3098"/>
      <c r="G3098"/>
      <c r="H3098"/>
      <c r="I3098"/>
      <c r="J3098"/>
      <c r="K3098"/>
      <c r="L3098"/>
    </row>
    <row r="3099" spans="1:12" ht="16" x14ac:dyDescent="0.2">
      <c r="A3099"/>
      <c r="B3099"/>
      <c r="C3099"/>
      <c r="D3099"/>
      <c r="E3099"/>
      <c r="F3099"/>
      <c r="G3099"/>
      <c r="H3099"/>
      <c r="I3099"/>
      <c r="J3099"/>
      <c r="K3099"/>
      <c r="L3099"/>
    </row>
    <row r="3100" spans="1:12" ht="16" x14ac:dyDescent="0.2">
      <c r="A3100"/>
      <c r="B3100"/>
      <c r="C3100"/>
      <c r="D3100"/>
      <c r="E3100"/>
      <c r="F3100"/>
      <c r="G3100"/>
      <c r="H3100"/>
      <c r="I3100"/>
      <c r="J3100"/>
      <c r="K3100"/>
      <c r="L3100"/>
    </row>
    <row r="3101" spans="1:12" ht="16" x14ac:dyDescent="0.2">
      <c r="A3101"/>
      <c r="B3101"/>
      <c r="C3101"/>
      <c r="D3101"/>
      <c r="E3101"/>
      <c r="F3101"/>
      <c r="G3101"/>
      <c r="H3101"/>
      <c r="I3101"/>
      <c r="J3101"/>
      <c r="K3101"/>
      <c r="L3101"/>
    </row>
    <row r="3102" spans="1:12" ht="16" x14ac:dyDescent="0.2">
      <c r="A3102"/>
      <c r="B3102"/>
      <c r="C3102"/>
      <c r="D3102"/>
      <c r="E3102"/>
      <c r="F3102"/>
      <c r="G3102"/>
      <c r="H3102"/>
      <c r="I3102"/>
      <c r="J3102"/>
      <c r="K3102"/>
      <c r="L3102"/>
    </row>
    <row r="3103" spans="1:12" ht="16" x14ac:dyDescent="0.2">
      <c r="A3103"/>
      <c r="B3103"/>
      <c r="C3103"/>
      <c r="D3103"/>
      <c r="E3103"/>
      <c r="F3103"/>
      <c r="G3103"/>
      <c r="H3103"/>
      <c r="I3103"/>
      <c r="J3103"/>
      <c r="K3103"/>
      <c r="L3103"/>
    </row>
    <row r="3104" spans="1:12" ht="16" x14ac:dyDescent="0.2">
      <c r="A3104"/>
      <c r="B3104"/>
      <c r="C3104"/>
      <c r="D3104"/>
      <c r="E3104"/>
      <c r="F3104"/>
      <c r="G3104"/>
      <c r="H3104"/>
      <c r="I3104"/>
      <c r="J3104"/>
      <c r="K3104"/>
      <c r="L3104"/>
    </row>
    <row r="3105" spans="1:12" ht="16" x14ac:dyDescent="0.2">
      <c r="A3105"/>
      <c r="B3105"/>
      <c r="C3105"/>
      <c r="D3105"/>
      <c r="E3105"/>
      <c r="F3105"/>
      <c r="G3105"/>
      <c r="H3105"/>
      <c r="I3105"/>
      <c r="J3105"/>
      <c r="K3105"/>
      <c r="L3105"/>
    </row>
    <row r="3106" spans="1:12" ht="16" x14ac:dyDescent="0.2">
      <c r="A3106"/>
      <c r="B3106"/>
      <c r="C3106"/>
      <c r="D3106"/>
      <c r="E3106"/>
      <c r="F3106"/>
      <c r="G3106"/>
      <c r="H3106"/>
      <c r="I3106"/>
      <c r="J3106"/>
      <c r="K3106"/>
      <c r="L3106"/>
    </row>
    <row r="3107" spans="1:12" ht="16" x14ac:dyDescent="0.2">
      <c r="A3107"/>
      <c r="B3107"/>
      <c r="C3107"/>
      <c r="D3107"/>
      <c r="E3107"/>
      <c r="F3107"/>
      <c r="G3107"/>
      <c r="H3107"/>
      <c r="I3107"/>
      <c r="J3107"/>
      <c r="K3107"/>
      <c r="L3107"/>
    </row>
    <row r="3108" spans="1:12" ht="16" x14ac:dyDescent="0.2">
      <c r="A3108"/>
      <c r="B3108"/>
      <c r="C3108"/>
      <c r="D3108"/>
      <c r="E3108"/>
      <c r="F3108"/>
      <c r="G3108"/>
      <c r="H3108"/>
      <c r="I3108"/>
      <c r="J3108"/>
      <c r="K3108"/>
      <c r="L3108"/>
    </row>
    <row r="3109" spans="1:12" ht="16" x14ac:dyDescent="0.2">
      <c r="A3109"/>
      <c r="B3109"/>
      <c r="C3109"/>
      <c r="D3109"/>
      <c r="E3109"/>
      <c r="F3109"/>
      <c r="G3109"/>
      <c r="H3109"/>
      <c r="I3109"/>
      <c r="J3109"/>
      <c r="K3109"/>
      <c r="L3109"/>
    </row>
    <row r="3110" spans="1:12" ht="16" x14ac:dyDescent="0.2">
      <c r="A3110"/>
      <c r="B3110"/>
      <c r="C3110"/>
      <c r="D3110"/>
      <c r="E3110"/>
      <c r="F3110"/>
      <c r="G3110"/>
      <c r="H3110"/>
      <c r="I3110"/>
      <c r="J3110"/>
      <c r="K3110"/>
      <c r="L3110"/>
    </row>
    <row r="3111" spans="1:12" ht="16" x14ac:dyDescent="0.2">
      <c r="A3111"/>
      <c r="B3111"/>
      <c r="C3111"/>
      <c r="D3111"/>
      <c r="E3111"/>
      <c r="F3111"/>
      <c r="G3111"/>
      <c r="H3111"/>
      <c r="I3111"/>
      <c r="J3111"/>
      <c r="K3111"/>
      <c r="L3111"/>
    </row>
    <row r="3112" spans="1:12" ht="16" x14ac:dyDescent="0.2">
      <c r="A3112"/>
      <c r="B3112"/>
      <c r="C3112"/>
      <c r="D3112"/>
      <c r="E3112"/>
      <c r="F3112"/>
      <c r="G3112"/>
      <c r="H3112"/>
      <c r="I3112"/>
      <c r="J3112"/>
      <c r="K3112"/>
      <c r="L3112"/>
    </row>
    <row r="3113" spans="1:12" ht="16" x14ac:dyDescent="0.2">
      <c r="A3113"/>
      <c r="B3113"/>
      <c r="C3113"/>
      <c r="D3113"/>
      <c r="E3113"/>
      <c r="F3113"/>
      <c r="G3113"/>
      <c r="H3113"/>
      <c r="I3113"/>
      <c r="J3113"/>
      <c r="K3113"/>
      <c r="L3113"/>
    </row>
    <row r="3114" spans="1:12" ht="16" x14ac:dyDescent="0.2">
      <c r="A3114"/>
      <c r="B3114"/>
      <c r="C3114"/>
      <c r="D3114"/>
      <c r="E3114"/>
      <c r="F3114"/>
      <c r="G3114"/>
      <c r="H3114"/>
      <c r="I3114"/>
      <c r="J3114"/>
      <c r="K3114"/>
      <c r="L3114"/>
    </row>
    <row r="3115" spans="1:12" ht="16" x14ac:dyDescent="0.2">
      <c r="A3115"/>
      <c r="B3115"/>
      <c r="C3115"/>
      <c r="D3115"/>
      <c r="E3115"/>
      <c r="F3115"/>
      <c r="G3115"/>
      <c r="H3115"/>
      <c r="I3115"/>
      <c r="J3115"/>
      <c r="K3115"/>
      <c r="L3115"/>
    </row>
    <row r="3116" spans="1:12" ht="16" x14ac:dyDescent="0.2">
      <c r="A3116"/>
      <c r="B3116"/>
      <c r="C3116"/>
      <c r="D3116"/>
      <c r="E3116"/>
      <c r="F3116"/>
      <c r="G3116"/>
      <c r="H3116"/>
      <c r="I3116"/>
      <c r="J3116"/>
      <c r="K3116"/>
      <c r="L3116"/>
    </row>
    <row r="3117" spans="1:12" ht="16" x14ac:dyDescent="0.2">
      <c r="A3117"/>
      <c r="B3117"/>
      <c r="C3117"/>
      <c r="D3117"/>
      <c r="E3117"/>
      <c r="F3117"/>
      <c r="G3117"/>
      <c r="H3117"/>
      <c r="I3117"/>
      <c r="J3117"/>
      <c r="K3117"/>
      <c r="L3117"/>
    </row>
    <row r="3118" spans="1:12" ht="16" x14ac:dyDescent="0.2">
      <c r="A3118"/>
      <c r="B3118"/>
      <c r="C3118"/>
      <c r="D3118"/>
      <c r="E3118"/>
      <c r="F3118"/>
      <c r="G3118"/>
      <c r="H3118"/>
      <c r="I3118"/>
      <c r="J3118"/>
      <c r="K3118"/>
      <c r="L3118"/>
    </row>
    <row r="3119" spans="1:12" ht="16" x14ac:dyDescent="0.2">
      <c r="A3119"/>
      <c r="B3119"/>
      <c r="C3119"/>
      <c r="D3119"/>
      <c r="E3119"/>
      <c r="F3119"/>
      <c r="G3119"/>
      <c r="H3119"/>
      <c r="I3119"/>
      <c r="J3119"/>
      <c r="K3119"/>
      <c r="L3119"/>
    </row>
    <row r="3120" spans="1:12" ht="16" x14ac:dyDescent="0.2">
      <c r="A3120"/>
      <c r="B3120"/>
      <c r="C3120"/>
      <c r="D3120"/>
      <c r="E3120"/>
      <c r="F3120"/>
      <c r="G3120"/>
      <c r="H3120"/>
      <c r="I3120"/>
      <c r="J3120"/>
      <c r="K3120"/>
      <c r="L3120"/>
    </row>
    <row r="3121" spans="1:12" ht="16" x14ac:dyDescent="0.2">
      <c r="A3121"/>
      <c r="B3121"/>
      <c r="C3121"/>
      <c r="D3121"/>
      <c r="E3121"/>
      <c r="F3121"/>
      <c r="G3121"/>
      <c r="H3121"/>
      <c r="I3121"/>
      <c r="J3121"/>
      <c r="K3121"/>
      <c r="L3121"/>
    </row>
    <row r="3122" spans="1:12" ht="16" x14ac:dyDescent="0.2">
      <c r="A3122"/>
      <c r="B3122"/>
      <c r="C3122"/>
      <c r="D3122"/>
      <c r="E3122"/>
      <c r="F3122"/>
      <c r="G3122"/>
      <c r="H3122"/>
      <c r="I3122"/>
      <c r="J3122"/>
      <c r="K3122"/>
      <c r="L3122"/>
    </row>
    <row r="3123" spans="1:12" ht="16" x14ac:dyDescent="0.2">
      <c r="A3123"/>
      <c r="B3123"/>
      <c r="C3123"/>
      <c r="D3123"/>
      <c r="E3123"/>
      <c r="F3123"/>
      <c r="G3123"/>
      <c r="H3123"/>
      <c r="I3123"/>
      <c r="J3123"/>
      <c r="K3123"/>
      <c r="L3123"/>
    </row>
    <row r="3124" spans="1:12" ht="16" x14ac:dyDescent="0.2">
      <c r="A3124"/>
      <c r="B3124"/>
      <c r="C3124"/>
      <c r="D3124"/>
      <c r="E3124"/>
      <c r="F3124"/>
      <c r="G3124"/>
      <c r="H3124"/>
      <c r="I3124"/>
      <c r="J3124"/>
      <c r="K3124"/>
      <c r="L3124"/>
    </row>
    <row r="3125" spans="1:12" ht="16" x14ac:dyDescent="0.2">
      <c r="A3125"/>
      <c r="B3125"/>
      <c r="C3125"/>
      <c r="D3125"/>
      <c r="E3125"/>
      <c r="F3125"/>
      <c r="G3125"/>
      <c r="H3125"/>
      <c r="I3125"/>
      <c r="J3125"/>
      <c r="K3125"/>
      <c r="L3125"/>
    </row>
    <row r="3126" spans="1:12" ht="16" x14ac:dyDescent="0.2">
      <c r="A3126"/>
      <c r="B3126"/>
      <c r="C3126"/>
      <c r="D3126"/>
      <c r="E3126"/>
      <c r="F3126"/>
      <c r="G3126"/>
      <c r="H3126"/>
      <c r="I3126"/>
      <c r="J3126"/>
      <c r="K3126"/>
      <c r="L3126"/>
    </row>
    <row r="3127" spans="1:12" ht="16" x14ac:dyDescent="0.2">
      <c r="A3127"/>
      <c r="B3127"/>
      <c r="C3127"/>
      <c r="D3127"/>
      <c r="E3127"/>
      <c r="F3127"/>
      <c r="G3127"/>
      <c r="H3127"/>
      <c r="I3127"/>
      <c r="J3127"/>
      <c r="K3127"/>
      <c r="L3127"/>
    </row>
    <row r="3128" spans="1:12" ht="16" x14ac:dyDescent="0.2">
      <c r="A3128"/>
      <c r="B3128"/>
      <c r="C3128"/>
      <c r="D3128"/>
      <c r="E3128"/>
      <c r="F3128"/>
      <c r="G3128"/>
      <c r="H3128"/>
      <c r="I3128"/>
      <c r="J3128"/>
      <c r="K3128"/>
      <c r="L3128"/>
    </row>
    <row r="3129" spans="1:12" ht="16" x14ac:dyDescent="0.2">
      <c r="A3129"/>
      <c r="B3129"/>
      <c r="C3129"/>
      <c r="D3129"/>
      <c r="E3129"/>
      <c r="F3129"/>
      <c r="G3129"/>
      <c r="H3129"/>
      <c r="I3129"/>
      <c r="J3129"/>
      <c r="K3129"/>
      <c r="L3129"/>
    </row>
    <row r="3130" spans="1:12" ht="16" x14ac:dyDescent="0.2">
      <c r="A3130"/>
      <c r="B3130"/>
      <c r="C3130"/>
      <c r="D3130"/>
      <c r="E3130"/>
      <c r="F3130"/>
      <c r="G3130"/>
      <c r="H3130"/>
      <c r="I3130"/>
      <c r="J3130"/>
      <c r="K3130"/>
      <c r="L3130"/>
    </row>
    <row r="3131" spans="1:12" ht="16" x14ac:dyDescent="0.2">
      <c r="A3131"/>
      <c r="B3131"/>
      <c r="C3131"/>
      <c r="D3131"/>
      <c r="E3131"/>
      <c r="F3131"/>
      <c r="G3131"/>
      <c r="H3131"/>
      <c r="I3131"/>
      <c r="J3131"/>
      <c r="K3131"/>
      <c r="L3131"/>
    </row>
    <row r="3132" spans="1:12" ht="16" x14ac:dyDescent="0.2">
      <c r="A3132"/>
      <c r="B3132"/>
      <c r="C3132"/>
      <c r="D3132"/>
      <c r="E3132"/>
      <c r="F3132"/>
      <c r="G3132"/>
      <c r="H3132"/>
      <c r="I3132"/>
      <c r="J3132"/>
      <c r="K3132"/>
      <c r="L3132"/>
    </row>
    <row r="3133" spans="1:12" ht="16" x14ac:dyDescent="0.2">
      <c r="A3133"/>
      <c r="B3133"/>
      <c r="C3133"/>
      <c r="D3133"/>
      <c r="E3133"/>
      <c r="F3133"/>
      <c r="G3133"/>
      <c r="H3133"/>
      <c r="I3133"/>
      <c r="J3133"/>
      <c r="K3133"/>
      <c r="L3133"/>
    </row>
    <row r="3134" spans="1:12" ht="16" x14ac:dyDescent="0.2">
      <c r="A3134"/>
      <c r="B3134"/>
      <c r="C3134"/>
      <c r="D3134"/>
      <c r="E3134"/>
      <c r="F3134"/>
      <c r="G3134"/>
      <c r="H3134"/>
      <c r="I3134"/>
      <c r="J3134"/>
      <c r="K3134"/>
      <c r="L3134"/>
    </row>
    <row r="3135" spans="1:12" ht="16" x14ac:dyDescent="0.2">
      <c r="A3135"/>
      <c r="B3135"/>
      <c r="C3135"/>
      <c r="D3135"/>
      <c r="E3135"/>
      <c r="F3135"/>
      <c r="G3135"/>
      <c r="H3135"/>
      <c r="I3135"/>
      <c r="J3135"/>
      <c r="K3135"/>
      <c r="L3135"/>
    </row>
    <row r="3136" spans="1:12" ht="16" x14ac:dyDescent="0.2">
      <c r="A3136"/>
      <c r="B3136"/>
      <c r="C3136"/>
      <c r="D3136"/>
      <c r="E3136"/>
      <c r="F3136"/>
      <c r="G3136"/>
      <c r="H3136"/>
      <c r="I3136"/>
      <c r="J3136"/>
      <c r="K3136"/>
      <c r="L3136"/>
    </row>
    <row r="3137" spans="1:12" ht="16" x14ac:dyDescent="0.2">
      <c r="A3137"/>
      <c r="B3137"/>
      <c r="C3137"/>
      <c r="D3137"/>
      <c r="E3137"/>
      <c r="F3137"/>
      <c r="G3137"/>
      <c r="H3137"/>
      <c r="I3137"/>
      <c r="J3137"/>
      <c r="K3137"/>
      <c r="L3137"/>
    </row>
    <row r="3138" spans="1:12" ht="16" x14ac:dyDescent="0.2">
      <c r="A3138"/>
      <c r="B3138"/>
      <c r="C3138"/>
      <c r="D3138"/>
      <c r="E3138"/>
      <c r="F3138"/>
      <c r="G3138"/>
      <c r="H3138"/>
      <c r="I3138"/>
      <c r="J3138"/>
      <c r="K3138"/>
      <c r="L3138"/>
    </row>
    <row r="3139" spans="1:12" ht="16" x14ac:dyDescent="0.2">
      <c r="A3139"/>
      <c r="B3139"/>
      <c r="C3139"/>
      <c r="D3139"/>
      <c r="E3139"/>
      <c r="F3139"/>
      <c r="G3139"/>
      <c r="H3139"/>
      <c r="I3139"/>
      <c r="J3139"/>
      <c r="K3139"/>
      <c r="L3139"/>
    </row>
    <row r="3140" spans="1:12" ht="16" x14ac:dyDescent="0.2">
      <c r="A3140"/>
      <c r="B3140"/>
      <c r="C3140"/>
      <c r="D3140"/>
      <c r="E3140"/>
      <c r="F3140"/>
      <c r="G3140"/>
      <c r="H3140"/>
      <c r="I3140"/>
      <c r="J3140"/>
      <c r="K3140"/>
      <c r="L3140"/>
    </row>
    <row r="3141" spans="1:12" ht="16" x14ac:dyDescent="0.2">
      <c r="A3141"/>
      <c r="B3141"/>
      <c r="C3141"/>
      <c r="D3141"/>
      <c r="E3141"/>
      <c r="F3141"/>
      <c r="G3141"/>
      <c r="H3141"/>
      <c r="I3141"/>
      <c r="J3141"/>
      <c r="K3141"/>
      <c r="L3141"/>
    </row>
    <row r="3142" spans="1:12" ht="16" x14ac:dyDescent="0.2">
      <c r="A3142"/>
      <c r="B3142"/>
      <c r="C3142"/>
      <c r="D3142"/>
      <c r="E3142"/>
      <c r="F3142"/>
      <c r="G3142"/>
      <c r="H3142"/>
      <c r="I3142"/>
      <c r="J3142"/>
      <c r="K3142"/>
      <c r="L3142"/>
    </row>
    <row r="3143" spans="1:12" ht="16" x14ac:dyDescent="0.2">
      <c r="A3143"/>
      <c r="B3143"/>
      <c r="C3143"/>
      <c r="D3143"/>
      <c r="E3143"/>
      <c r="F3143"/>
      <c r="G3143"/>
      <c r="H3143"/>
      <c r="I3143"/>
      <c r="J3143"/>
      <c r="K3143"/>
      <c r="L3143"/>
    </row>
    <row r="3144" spans="1:12" ht="16" x14ac:dyDescent="0.2">
      <c r="A3144"/>
      <c r="B3144"/>
      <c r="C3144"/>
      <c r="D3144"/>
      <c r="E3144"/>
      <c r="F3144"/>
      <c r="G3144"/>
      <c r="H3144"/>
      <c r="I3144"/>
      <c r="J3144"/>
      <c r="K3144"/>
      <c r="L3144"/>
    </row>
    <row r="3145" spans="1:12" ht="16" x14ac:dyDescent="0.2">
      <c r="A3145"/>
      <c r="B3145"/>
      <c r="C3145"/>
      <c r="D3145"/>
      <c r="E3145"/>
      <c r="F3145"/>
      <c r="G3145"/>
      <c r="H3145"/>
      <c r="I3145"/>
      <c r="J3145"/>
      <c r="K3145"/>
      <c r="L3145"/>
    </row>
    <row r="3146" spans="1:12" ht="16" x14ac:dyDescent="0.2">
      <c r="A3146"/>
      <c r="B3146"/>
      <c r="C3146"/>
      <c r="D3146"/>
      <c r="E3146"/>
      <c r="F3146"/>
      <c r="G3146"/>
      <c r="H3146"/>
      <c r="I3146"/>
      <c r="J3146"/>
      <c r="K3146"/>
      <c r="L3146"/>
    </row>
    <row r="3147" spans="1:12" ht="16" x14ac:dyDescent="0.2">
      <c r="A3147"/>
      <c r="B3147"/>
      <c r="C3147"/>
      <c r="D3147"/>
      <c r="E3147"/>
      <c r="F3147"/>
      <c r="G3147"/>
      <c r="H3147"/>
      <c r="I3147"/>
      <c r="J3147"/>
      <c r="K3147"/>
      <c r="L3147"/>
    </row>
    <row r="3148" spans="1:12" ht="16" x14ac:dyDescent="0.2">
      <c r="A3148"/>
      <c r="B3148"/>
      <c r="C3148"/>
      <c r="D3148"/>
      <c r="E3148"/>
      <c r="F3148"/>
      <c r="G3148"/>
      <c r="H3148"/>
      <c r="I3148"/>
      <c r="J3148"/>
      <c r="K3148"/>
      <c r="L3148"/>
    </row>
    <row r="3149" spans="1:12" ht="16" x14ac:dyDescent="0.2">
      <c r="A3149"/>
      <c r="B3149"/>
      <c r="C3149"/>
      <c r="D3149"/>
      <c r="E3149"/>
      <c r="F3149"/>
      <c r="G3149"/>
      <c r="H3149"/>
      <c r="I3149"/>
      <c r="J3149"/>
      <c r="K3149"/>
      <c r="L3149"/>
    </row>
    <row r="3150" spans="1:12" ht="16" x14ac:dyDescent="0.2">
      <c r="A3150"/>
      <c r="B3150"/>
      <c r="C3150"/>
      <c r="D3150"/>
      <c r="E3150"/>
      <c r="F3150"/>
      <c r="G3150"/>
      <c r="H3150"/>
      <c r="I3150"/>
      <c r="J3150"/>
      <c r="K3150"/>
      <c r="L3150"/>
    </row>
    <row r="3151" spans="1:12" ht="16" x14ac:dyDescent="0.2">
      <c r="A3151"/>
      <c r="B3151"/>
      <c r="C3151"/>
      <c r="D3151"/>
      <c r="E3151"/>
      <c r="F3151"/>
      <c r="G3151"/>
      <c r="H3151"/>
      <c r="I3151"/>
      <c r="J3151"/>
      <c r="K3151"/>
      <c r="L3151"/>
    </row>
    <row r="3152" spans="1:12" ht="16" x14ac:dyDescent="0.2">
      <c r="A3152"/>
      <c r="B3152"/>
      <c r="C3152"/>
      <c r="D3152"/>
      <c r="E3152"/>
      <c r="F3152"/>
      <c r="G3152"/>
      <c r="H3152"/>
      <c r="I3152"/>
      <c r="J3152"/>
      <c r="K3152"/>
      <c r="L3152"/>
    </row>
    <row r="3153" spans="1:12" ht="16" x14ac:dyDescent="0.2">
      <c r="A3153"/>
      <c r="B3153"/>
      <c r="C3153"/>
      <c r="D3153"/>
      <c r="E3153"/>
      <c r="F3153"/>
      <c r="G3153"/>
      <c r="H3153"/>
      <c r="I3153"/>
      <c r="J3153"/>
      <c r="K3153"/>
      <c r="L3153"/>
    </row>
    <row r="3154" spans="1:12" ht="16" x14ac:dyDescent="0.2">
      <c r="A3154"/>
      <c r="B3154"/>
      <c r="C3154"/>
      <c r="D3154"/>
      <c r="E3154"/>
      <c r="F3154"/>
      <c r="G3154"/>
      <c r="H3154"/>
      <c r="I3154"/>
      <c r="J3154"/>
      <c r="K3154"/>
      <c r="L3154"/>
    </row>
    <row r="3155" spans="1:12" ht="16" x14ac:dyDescent="0.2">
      <c r="A3155"/>
      <c r="B3155"/>
      <c r="C3155"/>
      <c r="D3155"/>
      <c r="E3155"/>
      <c r="F3155"/>
      <c r="G3155"/>
      <c r="H3155"/>
      <c r="I3155"/>
      <c r="J3155"/>
      <c r="K3155"/>
      <c r="L3155"/>
    </row>
    <row r="3156" spans="1:12" ht="16" x14ac:dyDescent="0.2">
      <c r="A3156"/>
      <c r="B3156"/>
      <c r="C3156"/>
      <c r="D3156"/>
      <c r="E3156"/>
      <c r="F3156"/>
      <c r="G3156"/>
      <c r="H3156"/>
      <c r="I3156"/>
      <c r="J3156"/>
      <c r="K3156"/>
      <c r="L3156"/>
    </row>
    <row r="3157" spans="1:12" ht="16" x14ac:dyDescent="0.2">
      <c r="A3157"/>
      <c r="B3157"/>
      <c r="C3157"/>
      <c r="D3157"/>
      <c r="E3157"/>
      <c r="F3157"/>
      <c r="G3157"/>
      <c r="H3157"/>
      <c r="I3157"/>
      <c r="J3157"/>
      <c r="K3157"/>
      <c r="L3157"/>
    </row>
    <row r="3158" spans="1:12" ht="16" x14ac:dyDescent="0.2">
      <c r="A3158"/>
      <c r="B3158"/>
      <c r="C3158"/>
      <c r="D3158"/>
      <c r="E3158"/>
      <c r="F3158"/>
      <c r="G3158"/>
      <c r="H3158"/>
      <c r="I3158"/>
      <c r="J3158"/>
      <c r="K3158"/>
      <c r="L3158"/>
    </row>
    <row r="3159" spans="1:12" ht="16" x14ac:dyDescent="0.2">
      <c r="A3159"/>
      <c r="B3159"/>
      <c r="C3159"/>
      <c r="D3159"/>
      <c r="E3159"/>
      <c r="F3159"/>
      <c r="G3159"/>
      <c r="H3159"/>
      <c r="I3159"/>
      <c r="J3159"/>
      <c r="K3159"/>
      <c r="L3159"/>
    </row>
    <row r="3160" spans="1:12" ht="16" x14ac:dyDescent="0.2">
      <c r="A3160"/>
      <c r="B3160"/>
      <c r="C3160"/>
      <c r="D3160"/>
      <c r="E3160"/>
      <c r="F3160"/>
      <c r="G3160"/>
      <c r="H3160"/>
      <c r="I3160"/>
      <c r="J3160"/>
      <c r="K3160"/>
      <c r="L3160"/>
    </row>
    <row r="3161" spans="1:12" ht="16" x14ac:dyDescent="0.2">
      <c r="A3161"/>
      <c r="B3161"/>
      <c r="C3161"/>
      <c r="D3161"/>
      <c r="E3161"/>
      <c r="F3161"/>
      <c r="G3161"/>
      <c r="H3161"/>
      <c r="I3161"/>
      <c r="J3161"/>
      <c r="K3161"/>
      <c r="L3161"/>
    </row>
    <row r="3162" spans="1:12" ht="16" x14ac:dyDescent="0.2">
      <c r="A3162"/>
      <c r="B3162"/>
      <c r="C3162"/>
      <c r="D3162"/>
      <c r="E3162"/>
      <c r="F3162"/>
      <c r="G3162"/>
      <c r="H3162"/>
      <c r="I3162"/>
      <c r="J3162"/>
      <c r="K3162"/>
      <c r="L3162"/>
    </row>
    <row r="3163" spans="1:12" ht="16" x14ac:dyDescent="0.2">
      <c r="A3163"/>
      <c r="B3163"/>
      <c r="C3163"/>
      <c r="D3163"/>
      <c r="E3163"/>
      <c r="F3163"/>
      <c r="G3163"/>
      <c r="H3163"/>
      <c r="I3163"/>
      <c r="J3163"/>
      <c r="K3163"/>
      <c r="L3163"/>
    </row>
    <row r="3164" spans="1:12" ht="16" x14ac:dyDescent="0.2">
      <c r="A3164"/>
      <c r="B3164"/>
      <c r="C3164"/>
      <c r="D3164"/>
      <c r="E3164"/>
      <c r="F3164"/>
      <c r="G3164"/>
      <c r="H3164"/>
      <c r="I3164"/>
      <c r="J3164"/>
      <c r="K3164"/>
      <c r="L3164"/>
    </row>
    <row r="3165" spans="1:12" ht="16" x14ac:dyDescent="0.2">
      <c r="A3165"/>
      <c r="B3165"/>
      <c r="C3165"/>
      <c r="D3165"/>
      <c r="E3165"/>
      <c r="F3165"/>
      <c r="G3165"/>
      <c r="H3165"/>
      <c r="I3165"/>
      <c r="J3165"/>
      <c r="K3165"/>
      <c r="L3165"/>
    </row>
    <row r="3166" spans="1:12" ht="16" x14ac:dyDescent="0.2">
      <c r="A3166"/>
      <c r="B3166"/>
      <c r="C3166"/>
      <c r="D3166"/>
      <c r="E3166"/>
      <c r="F3166"/>
      <c r="G3166"/>
      <c r="H3166"/>
      <c r="I3166"/>
      <c r="J3166"/>
      <c r="K3166"/>
      <c r="L3166"/>
    </row>
    <row r="3167" spans="1:12" ht="16" x14ac:dyDescent="0.2">
      <c r="A3167"/>
      <c r="B3167"/>
      <c r="C3167"/>
      <c r="D3167"/>
      <c r="E3167"/>
      <c r="F3167"/>
      <c r="G3167"/>
      <c r="H3167"/>
      <c r="I3167"/>
      <c r="J3167"/>
      <c r="K3167"/>
      <c r="L3167"/>
    </row>
    <row r="3168" spans="1:12" ht="16" x14ac:dyDescent="0.2">
      <c r="A3168"/>
      <c r="B3168"/>
      <c r="C3168"/>
      <c r="D3168"/>
      <c r="E3168"/>
      <c r="F3168"/>
      <c r="G3168"/>
      <c r="H3168"/>
      <c r="I3168"/>
      <c r="J3168"/>
      <c r="K3168"/>
      <c r="L3168"/>
    </row>
    <row r="3169" spans="1:12" ht="16" x14ac:dyDescent="0.2">
      <c r="A3169"/>
      <c r="B3169"/>
      <c r="C3169"/>
      <c r="D3169"/>
      <c r="E3169"/>
      <c r="F3169"/>
      <c r="G3169"/>
      <c r="H3169"/>
      <c r="I3169"/>
      <c r="J3169"/>
      <c r="K3169"/>
      <c r="L3169"/>
    </row>
    <row r="3170" spans="1:12" ht="16" x14ac:dyDescent="0.2">
      <c r="A3170"/>
      <c r="B3170"/>
      <c r="C3170"/>
      <c r="D3170"/>
      <c r="E3170"/>
      <c r="F3170"/>
      <c r="G3170"/>
      <c r="H3170"/>
      <c r="I3170"/>
      <c r="J3170"/>
      <c r="K3170"/>
      <c r="L3170"/>
    </row>
    <row r="3171" spans="1:12" ht="16" x14ac:dyDescent="0.2">
      <c r="A3171"/>
      <c r="B3171"/>
      <c r="C3171"/>
      <c r="D3171"/>
      <c r="E3171"/>
      <c r="F3171"/>
      <c r="G3171"/>
      <c r="H3171"/>
      <c r="I3171"/>
      <c r="J3171"/>
      <c r="K3171"/>
      <c r="L3171"/>
    </row>
    <row r="3172" spans="1:12" ht="16" x14ac:dyDescent="0.2">
      <c r="A3172"/>
      <c r="B3172"/>
      <c r="C3172"/>
      <c r="D3172"/>
      <c r="E3172"/>
      <c r="F3172"/>
      <c r="G3172"/>
      <c r="H3172"/>
      <c r="I3172"/>
      <c r="J3172"/>
      <c r="K3172"/>
      <c r="L3172"/>
    </row>
    <row r="3173" spans="1:12" ht="16" x14ac:dyDescent="0.2">
      <c r="A3173"/>
      <c r="B3173"/>
      <c r="C3173"/>
      <c r="D3173"/>
      <c r="E3173"/>
      <c r="F3173"/>
      <c r="G3173"/>
      <c r="H3173"/>
      <c r="I3173"/>
      <c r="J3173"/>
      <c r="K3173"/>
      <c r="L3173"/>
    </row>
    <row r="3174" spans="1:12" ht="16" x14ac:dyDescent="0.2">
      <c r="A3174"/>
      <c r="B3174"/>
      <c r="C3174"/>
      <c r="D3174"/>
      <c r="E3174"/>
      <c r="F3174"/>
      <c r="G3174"/>
      <c r="H3174"/>
      <c r="I3174"/>
      <c r="J3174"/>
      <c r="K3174"/>
      <c r="L3174"/>
    </row>
    <row r="3175" spans="1:12" ht="16" x14ac:dyDescent="0.2">
      <c r="A3175"/>
      <c r="B3175"/>
      <c r="C3175"/>
      <c r="D3175"/>
      <c r="E3175"/>
      <c r="F3175"/>
      <c r="G3175"/>
      <c r="H3175"/>
      <c r="I3175"/>
      <c r="J3175"/>
      <c r="K3175"/>
      <c r="L3175"/>
    </row>
    <row r="3176" spans="1:12" ht="16" x14ac:dyDescent="0.2">
      <c r="A3176"/>
      <c r="B3176"/>
      <c r="C3176"/>
      <c r="D3176"/>
      <c r="E3176"/>
      <c r="F3176"/>
      <c r="G3176"/>
      <c r="H3176"/>
      <c r="I3176"/>
      <c r="J3176"/>
      <c r="K3176"/>
      <c r="L3176"/>
    </row>
    <row r="3177" spans="1:12" ht="16" x14ac:dyDescent="0.2">
      <c r="A3177"/>
      <c r="B3177"/>
      <c r="C3177"/>
      <c r="D3177"/>
      <c r="E3177"/>
      <c r="F3177"/>
      <c r="G3177"/>
      <c r="H3177"/>
      <c r="I3177"/>
      <c r="J3177"/>
      <c r="K3177"/>
      <c r="L3177"/>
    </row>
    <row r="3178" spans="1:12" ht="16" x14ac:dyDescent="0.2">
      <c r="A3178"/>
      <c r="B3178"/>
      <c r="C3178"/>
      <c r="D3178"/>
      <c r="E3178"/>
      <c r="F3178"/>
      <c r="G3178"/>
      <c r="H3178"/>
      <c r="I3178"/>
      <c r="J3178"/>
      <c r="K3178"/>
      <c r="L3178"/>
    </row>
    <row r="3179" spans="1:12" ht="16" x14ac:dyDescent="0.2">
      <c r="A3179"/>
      <c r="B3179"/>
      <c r="C3179"/>
      <c r="D3179"/>
      <c r="E3179"/>
      <c r="F3179"/>
      <c r="G3179"/>
      <c r="H3179"/>
      <c r="I3179"/>
      <c r="J3179"/>
      <c r="K3179"/>
      <c r="L3179"/>
    </row>
    <row r="3180" spans="1:12" ht="16" x14ac:dyDescent="0.2">
      <c r="A3180"/>
      <c r="B3180"/>
      <c r="C3180"/>
      <c r="D3180"/>
      <c r="E3180"/>
      <c r="F3180"/>
      <c r="G3180"/>
      <c r="H3180"/>
      <c r="I3180"/>
      <c r="J3180"/>
      <c r="K3180"/>
      <c r="L3180"/>
    </row>
    <row r="3181" spans="1:12" ht="16" x14ac:dyDescent="0.2">
      <c r="A3181"/>
      <c r="B3181"/>
      <c r="C3181"/>
      <c r="D3181"/>
      <c r="E3181"/>
      <c r="F3181"/>
      <c r="G3181"/>
      <c r="H3181"/>
      <c r="I3181"/>
      <c r="J3181"/>
      <c r="K3181"/>
      <c r="L3181"/>
    </row>
    <row r="3182" spans="1:12" ht="16" x14ac:dyDescent="0.2">
      <c r="A3182"/>
      <c r="B3182"/>
      <c r="C3182"/>
      <c r="D3182"/>
      <c r="E3182"/>
      <c r="F3182"/>
      <c r="G3182"/>
      <c r="H3182"/>
      <c r="I3182"/>
      <c r="J3182"/>
      <c r="K3182"/>
      <c r="L3182"/>
    </row>
    <row r="3183" spans="1:12" ht="16" x14ac:dyDescent="0.2">
      <c r="A3183"/>
      <c r="B3183"/>
      <c r="C3183"/>
      <c r="D3183"/>
      <c r="E3183"/>
      <c r="F3183"/>
      <c r="G3183"/>
      <c r="H3183"/>
      <c r="I3183"/>
      <c r="J3183"/>
      <c r="K3183"/>
      <c r="L3183"/>
    </row>
    <row r="3184" spans="1:12" ht="16" x14ac:dyDescent="0.2">
      <c r="A3184"/>
      <c r="B3184"/>
      <c r="C3184"/>
      <c r="D3184"/>
      <c r="E3184"/>
      <c r="F3184"/>
      <c r="G3184"/>
      <c r="H3184"/>
      <c r="I3184"/>
      <c r="J3184"/>
      <c r="K3184"/>
      <c r="L3184"/>
    </row>
    <row r="3185" spans="1:12" ht="16" x14ac:dyDescent="0.2">
      <c r="A3185"/>
      <c r="B3185"/>
      <c r="C3185"/>
      <c r="D3185"/>
      <c r="E3185"/>
      <c r="F3185"/>
      <c r="G3185"/>
      <c r="H3185"/>
      <c r="I3185"/>
      <c r="J3185"/>
      <c r="K3185"/>
      <c r="L3185"/>
    </row>
    <row r="3186" spans="1:12" ht="16" x14ac:dyDescent="0.2">
      <c r="A3186"/>
      <c r="B3186"/>
      <c r="C3186"/>
      <c r="D3186"/>
      <c r="E3186"/>
      <c r="F3186"/>
      <c r="G3186"/>
      <c r="H3186"/>
      <c r="I3186"/>
      <c r="J3186"/>
      <c r="K3186"/>
      <c r="L3186"/>
    </row>
    <row r="3187" spans="1:12" ht="16" x14ac:dyDescent="0.2">
      <c r="A3187"/>
      <c r="B3187"/>
      <c r="C3187"/>
      <c r="D3187"/>
      <c r="E3187"/>
      <c r="F3187"/>
      <c r="G3187"/>
      <c r="H3187"/>
      <c r="I3187"/>
      <c r="J3187"/>
      <c r="K3187"/>
      <c r="L3187"/>
    </row>
    <row r="3188" spans="1:12" ht="16" x14ac:dyDescent="0.2">
      <c r="A3188"/>
      <c r="B3188"/>
      <c r="C3188"/>
      <c r="D3188"/>
      <c r="E3188"/>
      <c r="F3188"/>
      <c r="G3188"/>
      <c r="H3188"/>
      <c r="I3188"/>
      <c r="J3188"/>
      <c r="K3188"/>
      <c r="L3188"/>
    </row>
    <row r="3189" spans="1:12" ht="16" x14ac:dyDescent="0.2">
      <c r="A3189"/>
      <c r="B3189"/>
      <c r="C3189"/>
      <c r="D3189"/>
      <c r="E3189"/>
      <c r="F3189"/>
      <c r="G3189"/>
      <c r="H3189"/>
      <c r="I3189"/>
      <c r="J3189"/>
      <c r="K3189"/>
      <c r="L3189"/>
    </row>
    <row r="3190" spans="1:12" ht="16" x14ac:dyDescent="0.2">
      <c r="A3190"/>
      <c r="B3190"/>
      <c r="C3190"/>
      <c r="D3190"/>
      <c r="E3190"/>
      <c r="F3190"/>
      <c r="G3190"/>
      <c r="H3190"/>
      <c r="I3190"/>
      <c r="J3190"/>
      <c r="K3190"/>
      <c r="L3190"/>
    </row>
    <row r="3191" spans="1:12" ht="16" x14ac:dyDescent="0.2">
      <c r="A3191"/>
      <c r="B3191"/>
      <c r="C3191"/>
      <c r="D3191"/>
      <c r="E3191"/>
      <c r="F3191"/>
      <c r="G3191"/>
      <c r="H3191"/>
      <c r="I3191"/>
      <c r="J3191"/>
      <c r="K3191"/>
      <c r="L3191"/>
    </row>
    <row r="3192" spans="1:12" ht="16" x14ac:dyDescent="0.2">
      <c r="A3192"/>
      <c r="B3192"/>
      <c r="C3192"/>
      <c r="D3192"/>
      <c r="E3192"/>
      <c r="F3192"/>
      <c r="G3192"/>
      <c r="H3192"/>
      <c r="I3192"/>
      <c r="J3192"/>
      <c r="K3192"/>
      <c r="L3192"/>
    </row>
    <row r="3193" spans="1:12" ht="16" x14ac:dyDescent="0.2">
      <c r="A3193"/>
      <c r="B3193"/>
      <c r="C3193"/>
      <c r="D3193"/>
      <c r="E3193"/>
      <c r="F3193"/>
      <c r="G3193"/>
      <c r="H3193"/>
      <c r="I3193"/>
      <c r="J3193"/>
      <c r="K3193"/>
      <c r="L3193"/>
    </row>
    <row r="3194" spans="1:12" ht="16" x14ac:dyDescent="0.2">
      <c r="A3194"/>
      <c r="B3194"/>
      <c r="C3194"/>
      <c r="D3194"/>
      <c r="E3194"/>
      <c r="F3194"/>
      <c r="G3194"/>
      <c r="H3194"/>
      <c r="I3194"/>
      <c r="J3194"/>
      <c r="K3194"/>
      <c r="L3194"/>
    </row>
    <row r="3195" spans="1:12" ht="16" x14ac:dyDescent="0.2">
      <c r="A3195"/>
      <c r="B3195"/>
      <c r="C3195"/>
      <c r="D3195"/>
      <c r="E3195"/>
      <c r="F3195"/>
      <c r="G3195"/>
      <c r="H3195"/>
      <c r="I3195"/>
      <c r="J3195"/>
      <c r="K3195"/>
      <c r="L3195"/>
    </row>
    <row r="3196" spans="1:12" ht="16" x14ac:dyDescent="0.2">
      <c r="A3196"/>
      <c r="B3196"/>
      <c r="C3196"/>
      <c r="D3196"/>
      <c r="E3196"/>
      <c r="F3196"/>
      <c r="G3196"/>
      <c r="H3196"/>
      <c r="I3196"/>
      <c r="J3196"/>
      <c r="K3196"/>
      <c r="L3196"/>
    </row>
    <row r="3197" spans="1:12" ht="16" x14ac:dyDescent="0.2">
      <c r="A3197"/>
      <c r="B3197"/>
      <c r="C3197"/>
      <c r="D3197"/>
      <c r="E3197"/>
      <c r="F3197"/>
      <c r="G3197"/>
      <c r="H3197"/>
      <c r="I3197"/>
      <c r="J3197"/>
      <c r="K3197"/>
      <c r="L3197"/>
    </row>
    <row r="3198" spans="1:12" ht="16" x14ac:dyDescent="0.2">
      <c r="A3198"/>
      <c r="B3198"/>
      <c r="C3198"/>
      <c r="D3198"/>
      <c r="E3198"/>
      <c r="F3198"/>
      <c r="G3198"/>
      <c r="H3198"/>
      <c r="I3198"/>
      <c r="J3198"/>
      <c r="K3198"/>
      <c r="L3198"/>
    </row>
    <row r="3199" spans="1:12" ht="16" x14ac:dyDescent="0.2">
      <c r="A3199"/>
      <c r="B3199"/>
      <c r="C3199"/>
      <c r="D3199"/>
      <c r="E3199"/>
      <c r="F3199"/>
      <c r="G3199"/>
      <c r="H3199"/>
      <c r="I3199"/>
      <c r="J3199"/>
      <c r="K3199"/>
      <c r="L3199"/>
    </row>
    <row r="3200" spans="1:12" ht="16" x14ac:dyDescent="0.2">
      <c r="A3200"/>
      <c r="B3200"/>
      <c r="C3200"/>
      <c r="D3200"/>
      <c r="E3200"/>
      <c r="F3200"/>
      <c r="G3200"/>
      <c r="H3200"/>
      <c r="I3200"/>
      <c r="J3200"/>
      <c r="K3200"/>
      <c r="L3200"/>
    </row>
    <row r="3201" spans="1:12" ht="16" x14ac:dyDescent="0.2">
      <c r="A3201"/>
      <c r="B3201"/>
      <c r="C3201"/>
      <c r="D3201"/>
      <c r="E3201"/>
      <c r="F3201"/>
      <c r="G3201"/>
      <c r="H3201"/>
      <c r="I3201"/>
      <c r="J3201"/>
      <c r="K3201"/>
      <c r="L3201"/>
    </row>
    <row r="3202" spans="1:12" ht="16" x14ac:dyDescent="0.2">
      <c r="A3202"/>
      <c r="B3202"/>
      <c r="C3202"/>
      <c r="D3202"/>
      <c r="E3202"/>
      <c r="F3202"/>
      <c r="G3202"/>
      <c r="H3202"/>
      <c r="I3202"/>
      <c r="J3202"/>
      <c r="K3202"/>
      <c r="L3202"/>
    </row>
    <row r="3203" spans="1:12" ht="16" x14ac:dyDescent="0.2">
      <c r="A3203"/>
      <c r="B3203"/>
      <c r="C3203"/>
      <c r="D3203"/>
      <c r="E3203"/>
      <c r="F3203"/>
      <c r="G3203"/>
      <c r="H3203"/>
      <c r="I3203"/>
      <c r="J3203"/>
      <c r="K3203"/>
      <c r="L3203"/>
    </row>
    <row r="3204" spans="1:12" ht="16" x14ac:dyDescent="0.2">
      <c r="A3204"/>
      <c r="B3204"/>
      <c r="C3204"/>
      <c r="D3204"/>
      <c r="E3204"/>
      <c r="F3204"/>
      <c r="G3204"/>
      <c r="H3204"/>
      <c r="I3204"/>
      <c r="J3204"/>
      <c r="K3204"/>
      <c r="L3204"/>
    </row>
    <row r="3205" spans="1:12" ht="16" x14ac:dyDescent="0.2">
      <c r="A3205"/>
      <c r="B3205"/>
      <c r="C3205"/>
      <c r="D3205"/>
      <c r="E3205"/>
      <c r="F3205"/>
      <c r="G3205"/>
      <c r="H3205"/>
      <c r="I3205"/>
      <c r="J3205"/>
      <c r="K3205"/>
      <c r="L3205"/>
    </row>
    <row r="3206" spans="1:12" ht="16" x14ac:dyDescent="0.2">
      <c r="A3206"/>
      <c r="B3206"/>
      <c r="C3206"/>
      <c r="D3206"/>
      <c r="E3206"/>
      <c r="F3206"/>
      <c r="G3206"/>
      <c r="H3206"/>
      <c r="I3206"/>
      <c r="J3206"/>
      <c r="K3206"/>
      <c r="L3206"/>
    </row>
    <row r="3207" spans="1:12" ht="16" x14ac:dyDescent="0.2">
      <c r="A3207"/>
      <c r="B3207"/>
      <c r="C3207"/>
      <c r="D3207"/>
      <c r="E3207"/>
      <c r="F3207"/>
      <c r="G3207"/>
      <c r="H3207"/>
      <c r="I3207"/>
      <c r="J3207"/>
      <c r="K3207"/>
      <c r="L3207"/>
    </row>
    <row r="3208" spans="1:12" ht="16" x14ac:dyDescent="0.2">
      <c r="A3208"/>
      <c r="B3208"/>
      <c r="C3208"/>
      <c r="D3208"/>
      <c r="E3208"/>
      <c r="F3208"/>
      <c r="G3208"/>
      <c r="H3208"/>
      <c r="I3208"/>
      <c r="J3208"/>
      <c r="K3208"/>
      <c r="L3208"/>
    </row>
    <row r="3209" spans="1:12" ht="16" x14ac:dyDescent="0.2">
      <c r="A3209"/>
      <c r="B3209"/>
      <c r="C3209"/>
      <c r="D3209"/>
      <c r="E3209"/>
      <c r="F3209"/>
      <c r="G3209"/>
      <c r="H3209"/>
      <c r="I3209"/>
      <c r="J3209"/>
      <c r="K3209"/>
      <c r="L3209"/>
    </row>
    <row r="3210" spans="1:12" ht="16" x14ac:dyDescent="0.2">
      <c r="A3210"/>
      <c r="B3210"/>
      <c r="C3210"/>
      <c r="D3210"/>
      <c r="E3210"/>
      <c r="F3210"/>
      <c r="G3210"/>
      <c r="H3210"/>
      <c r="I3210"/>
      <c r="J3210"/>
      <c r="K3210"/>
      <c r="L3210"/>
    </row>
    <row r="3211" spans="1:12" ht="16" x14ac:dyDescent="0.2">
      <c r="A3211"/>
      <c r="B3211"/>
      <c r="C3211"/>
      <c r="D3211"/>
      <c r="E3211"/>
      <c r="F3211"/>
      <c r="G3211"/>
      <c r="H3211"/>
      <c r="I3211"/>
      <c r="J3211"/>
      <c r="K3211"/>
      <c r="L3211"/>
    </row>
    <row r="3212" spans="1:12" ht="16" x14ac:dyDescent="0.2">
      <c r="A3212"/>
      <c r="B3212"/>
      <c r="C3212"/>
      <c r="D3212"/>
      <c r="E3212"/>
      <c r="F3212"/>
      <c r="G3212"/>
      <c r="H3212"/>
      <c r="I3212"/>
      <c r="J3212"/>
      <c r="K3212"/>
      <c r="L3212"/>
    </row>
    <row r="3213" spans="1:12" ht="16" x14ac:dyDescent="0.2">
      <c r="A3213"/>
      <c r="B3213"/>
      <c r="C3213"/>
      <c r="D3213"/>
      <c r="E3213"/>
      <c r="F3213"/>
      <c r="G3213"/>
      <c r="H3213"/>
      <c r="I3213"/>
      <c r="J3213"/>
      <c r="K3213"/>
      <c r="L3213"/>
    </row>
    <row r="3214" spans="1:12" ht="16" x14ac:dyDescent="0.2">
      <c r="A3214"/>
      <c r="B3214"/>
      <c r="C3214"/>
      <c r="D3214"/>
      <c r="E3214"/>
      <c r="F3214"/>
      <c r="G3214"/>
      <c r="H3214"/>
      <c r="I3214"/>
      <c r="J3214"/>
      <c r="K3214"/>
      <c r="L3214"/>
    </row>
    <row r="3215" spans="1:12" ht="16" x14ac:dyDescent="0.2">
      <c r="A3215"/>
      <c r="B3215"/>
      <c r="C3215"/>
      <c r="D3215"/>
      <c r="E3215"/>
      <c r="F3215"/>
      <c r="G3215"/>
      <c r="H3215"/>
      <c r="I3215"/>
      <c r="J3215"/>
      <c r="K3215"/>
      <c r="L3215"/>
    </row>
    <row r="3216" spans="1:12" ht="16" x14ac:dyDescent="0.2">
      <c r="A3216"/>
      <c r="B3216"/>
      <c r="C3216"/>
      <c r="D3216"/>
      <c r="E3216"/>
      <c r="F3216"/>
      <c r="G3216"/>
      <c r="H3216"/>
      <c r="I3216"/>
      <c r="J3216"/>
      <c r="K3216"/>
      <c r="L3216"/>
    </row>
    <row r="3217" spans="1:12" ht="16" x14ac:dyDescent="0.2">
      <c r="A3217"/>
      <c r="B3217"/>
      <c r="C3217"/>
      <c r="D3217"/>
      <c r="E3217"/>
      <c r="F3217"/>
      <c r="G3217"/>
      <c r="H3217"/>
      <c r="I3217"/>
      <c r="J3217"/>
      <c r="K3217"/>
      <c r="L3217"/>
    </row>
    <row r="3218" spans="1:12" ht="16" x14ac:dyDescent="0.2">
      <c r="A3218"/>
      <c r="B3218"/>
      <c r="C3218"/>
      <c r="D3218"/>
      <c r="E3218"/>
      <c r="F3218"/>
      <c r="G3218"/>
      <c r="H3218"/>
      <c r="I3218"/>
      <c r="J3218"/>
      <c r="K3218"/>
      <c r="L3218"/>
    </row>
    <row r="3219" spans="1:12" ht="16" x14ac:dyDescent="0.2">
      <c r="A3219"/>
      <c r="B3219"/>
      <c r="C3219"/>
      <c r="D3219"/>
      <c r="E3219"/>
      <c r="F3219"/>
      <c r="G3219"/>
      <c r="H3219"/>
      <c r="I3219"/>
      <c r="J3219"/>
      <c r="K3219"/>
      <c r="L3219"/>
    </row>
    <row r="3220" spans="1:12" ht="16" x14ac:dyDescent="0.2">
      <c r="A3220"/>
      <c r="B3220"/>
      <c r="C3220"/>
      <c r="D3220"/>
      <c r="E3220"/>
      <c r="F3220"/>
      <c r="G3220"/>
      <c r="H3220"/>
      <c r="I3220"/>
      <c r="J3220"/>
      <c r="K3220"/>
      <c r="L3220"/>
    </row>
    <row r="3221" spans="1:12" ht="16" x14ac:dyDescent="0.2">
      <c r="A3221"/>
      <c r="B3221"/>
      <c r="C3221"/>
      <c r="D3221"/>
      <c r="E3221"/>
      <c r="F3221"/>
      <c r="G3221"/>
      <c r="H3221"/>
      <c r="I3221"/>
      <c r="J3221"/>
      <c r="K3221"/>
      <c r="L3221"/>
    </row>
    <row r="3222" spans="1:12" ht="16" x14ac:dyDescent="0.2">
      <c r="A3222"/>
      <c r="B3222"/>
      <c r="C3222"/>
      <c r="D3222"/>
      <c r="E3222"/>
      <c r="F3222"/>
      <c r="G3222"/>
      <c r="H3222"/>
      <c r="I3222"/>
      <c r="J3222"/>
      <c r="K3222"/>
      <c r="L3222"/>
    </row>
    <row r="3223" spans="1:12" ht="16" x14ac:dyDescent="0.2">
      <c r="A3223"/>
      <c r="B3223"/>
      <c r="C3223"/>
      <c r="D3223"/>
      <c r="E3223"/>
      <c r="F3223"/>
      <c r="G3223"/>
      <c r="H3223"/>
      <c r="I3223"/>
      <c r="J3223"/>
      <c r="K3223"/>
      <c r="L3223"/>
    </row>
    <row r="3224" spans="1:12" ht="16" x14ac:dyDescent="0.2">
      <c r="A3224"/>
      <c r="B3224"/>
      <c r="C3224"/>
      <c r="D3224"/>
      <c r="E3224"/>
      <c r="F3224"/>
      <c r="G3224"/>
      <c r="H3224"/>
      <c r="I3224"/>
      <c r="J3224"/>
      <c r="K3224"/>
      <c r="L3224"/>
    </row>
    <row r="3225" spans="1:12" ht="16" x14ac:dyDescent="0.2">
      <c r="A3225"/>
      <c r="B3225"/>
      <c r="C3225"/>
      <c r="D3225"/>
      <c r="E3225"/>
      <c r="F3225"/>
      <c r="G3225"/>
      <c r="H3225"/>
      <c r="I3225"/>
      <c r="J3225"/>
      <c r="K3225"/>
      <c r="L3225"/>
    </row>
    <row r="3226" spans="1:12" ht="16" x14ac:dyDescent="0.2">
      <c r="A3226"/>
      <c r="B3226"/>
      <c r="C3226"/>
      <c r="D3226"/>
      <c r="E3226"/>
      <c r="F3226"/>
      <c r="G3226"/>
      <c r="H3226"/>
      <c r="I3226"/>
      <c r="J3226"/>
      <c r="K3226"/>
      <c r="L3226"/>
    </row>
    <row r="3227" spans="1:12" ht="16" x14ac:dyDescent="0.2">
      <c r="A3227"/>
      <c r="B3227"/>
      <c r="C3227"/>
      <c r="D3227"/>
      <c r="E3227"/>
      <c r="F3227"/>
      <c r="G3227"/>
      <c r="H3227"/>
      <c r="I3227"/>
      <c r="J3227"/>
      <c r="K3227"/>
      <c r="L3227"/>
    </row>
    <row r="3228" spans="1:12" ht="16" x14ac:dyDescent="0.2">
      <c r="A3228"/>
      <c r="B3228"/>
      <c r="C3228"/>
      <c r="D3228"/>
      <c r="E3228"/>
      <c r="F3228"/>
      <c r="G3228"/>
      <c r="H3228"/>
      <c r="I3228"/>
      <c r="J3228"/>
      <c r="K3228"/>
      <c r="L3228"/>
    </row>
    <row r="3229" spans="1:12" ht="16" x14ac:dyDescent="0.2">
      <c r="A3229"/>
      <c r="B3229"/>
      <c r="C3229"/>
      <c r="D3229"/>
      <c r="E3229"/>
      <c r="F3229"/>
      <c r="G3229"/>
      <c r="H3229"/>
      <c r="I3229"/>
      <c r="J3229"/>
      <c r="K3229"/>
      <c r="L3229"/>
    </row>
    <row r="3230" spans="1:12" ht="16" x14ac:dyDescent="0.2">
      <c r="A3230"/>
      <c r="B3230"/>
      <c r="C3230"/>
      <c r="D3230"/>
      <c r="E3230"/>
      <c r="F3230"/>
      <c r="G3230"/>
      <c r="H3230"/>
      <c r="I3230"/>
      <c r="J3230"/>
      <c r="K3230"/>
      <c r="L3230"/>
    </row>
    <row r="3231" spans="1:12" ht="16" x14ac:dyDescent="0.2">
      <c r="A3231"/>
      <c r="B3231"/>
      <c r="C3231"/>
      <c r="D3231"/>
      <c r="E3231"/>
      <c r="F3231"/>
      <c r="G3231"/>
      <c r="H3231"/>
      <c r="I3231"/>
      <c r="J3231"/>
      <c r="K3231"/>
      <c r="L3231"/>
    </row>
    <row r="3232" spans="1:12" ht="16" x14ac:dyDescent="0.2">
      <c r="A3232"/>
      <c r="B3232"/>
      <c r="C3232"/>
      <c r="D3232"/>
      <c r="E3232"/>
      <c r="F3232"/>
      <c r="G3232"/>
      <c r="H3232"/>
      <c r="I3232"/>
      <c r="J3232"/>
      <c r="K3232"/>
      <c r="L3232"/>
    </row>
    <row r="3233" spans="1:12" ht="16" x14ac:dyDescent="0.2">
      <c r="A3233"/>
      <c r="B3233"/>
      <c r="C3233"/>
      <c r="D3233"/>
      <c r="E3233"/>
      <c r="F3233"/>
      <c r="G3233"/>
      <c r="H3233"/>
      <c r="I3233"/>
      <c r="J3233"/>
      <c r="K3233"/>
      <c r="L3233"/>
    </row>
    <row r="3234" spans="1:12" ht="16" x14ac:dyDescent="0.2">
      <c r="A3234"/>
      <c r="B3234"/>
      <c r="C3234"/>
      <c r="D3234"/>
      <c r="E3234"/>
      <c r="F3234"/>
      <c r="G3234"/>
      <c r="H3234"/>
      <c r="I3234"/>
      <c r="J3234"/>
      <c r="K3234"/>
      <c r="L3234"/>
    </row>
    <row r="3235" spans="1:12" ht="16" x14ac:dyDescent="0.2">
      <c r="A3235"/>
      <c r="B3235"/>
      <c r="C3235"/>
      <c r="D3235"/>
      <c r="E3235"/>
      <c r="F3235"/>
      <c r="G3235"/>
      <c r="H3235"/>
      <c r="I3235"/>
      <c r="J3235"/>
      <c r="K3235"/>
      <c r="L3235"/>
    </row>
    <row r="3236" spans="1:12" ht="16" x14ac:dyDescent="0.2">
      <c r="A3236"/>
      <c r="B3236"/>
      <c r="C3236"/>
      <c r="D3236"/>
      <c r="E3236"/>
      <c r="F3236"/>
      <c r="G3236"/>
      <c r="H3236"/>
      <c r="I3236"/>
      <c r="J3236"/>
      <c r="K3236"/>
      <c r="L3236"/>
    </row>
    <row r="3237" spans="1:12" ht="16" x14ac:dyDescent="0.2">
      <c r="A3237"/>
      <c r="B3237"/>
      <c r="C3237"/>
      <c r="D3237"/>
      <c r="E3237"/>
      <c r="F3237"/>
      <c r="G3237"/>
      <c r="H3237"/>
      <c r="I3237"/>
      <c r="J3237"/>
      <c r="K3237"/>
      <c r="L3237"/>
    </row>
    <row r="3238" spans="1:12" ht="16" x14ac:dyDescent="0.2">
      <c r="A3238"/>
      <c r="B3238"/>
      <c r="C3238"/>
      <c r="D3238"/>
      <c r="E3238"/>
      <c r="F3238"/>
      <c r="G3238"/>
      <c r="H3238"/>
      <c r="I3238"/>
      <c r="J3238"/>
      <c r="K3238"/>
      <c r="L3238"/>
    </row>
    <row r="3239" spans="1:12" ht="16" x14ac:dyDescent="0.2">
      <c r="A3239"/>
      <c r="B3239"/>
      <c r="C3239"/>
      <c r="D3239"/>
      <c r="E3239"/>
      <c r="F3239"/>
      <c r="G3239"/>
      <c r="H3239"/>
      <c r="I3239"/>
      <c r="J3239"/>
      <c r="K3239"/>
      <c r="L3239"/>
    </row>
    <row r="3240" spans="1:12" ht="16" x14ac:dyDescent="0.2">
      <c r="A3240"/>
      <c r="B3240"/>
      <c r="C3240"/>
      <c r="D3240"/>
      <c r="E3240"/>
      <c r="F3240"/>
      <c r="G3240"/>
      <c r="H3240"/>
      <c r="I3240"/>
      <c r="J3240"/>
      <c r="K3240"/>
      <c r="L3240"/>
    </row>
    <row r="3241" spans="1:12" ht="16" x14ac:dyDescent="0.2">
      <c r="A3241"/>
      <c r="B3241"/>
      <c r="C3241"/>
      <c r="D3241"/>
      <c r="E3241"/>
      <c r="F3241"/>
      <c r="G3241"/>
      <c r="H3241"/>
      <c r="I3241"/>
      <c r="J3241"/>
      <c r="K3241"/>
      <c r="L3241"/>
    </row>
    <row r="3242" spans="1:12" ht="16" x14ac:dyDescent="0.2">
      <c r="A3242"/>
      <c r="B3242"/>
      <c r="C3242"/>
      <c r="D3242"/>
      <c r="E3242"/>
      <c r="F3242"/>
      <c r="G3242"/>
      <c r="H3242"/>
      <c r="I3242"/>
      <c r="J3242"/>
      <c r="K3242"/>
      <c r="L3242"/>
    </row>
    <row r="3243" spans="1:12" ht="16" x14ac:dyDescent="0.2">
      <c r="A3243"/>
      <c r="B3243"/>
      <c r="C3243"/>
      <c r="D3243"/>
      <c r="E3243"/>
      <c r="F3243"/>
      <c r="G3243"/>
      <c r="H3243"/>
      <c r="I3243"/>
      <c r="J3243"/>
      <c r="K3243"/>
      <c r="L3243"/>
    </row>
    <row r="3244" spans="1:12" ht="16" x14ac:dyDescent="0.2">
      <c r="A3244"/>
      <c r="B3244"/>
      <c r="C3244"/>
      <c r="D3244"/>
      <c r="E3244"/>
      <c r="F3244"/>
      <c r="G3244"/>
      <c r="H3244"/>
      <c r="I3244"/>
      <c r="J3244"/>
      <c r="K3244"/>
      <c r="L3244"/>
    </row>
    <row r="3245" spans="1:12" ht="16" x14ac:dyDescent="0.2">
      <c r="A3245"/>
      <c r="B3245"/>
      <c r="C3245"/>
      <c r="D3245"/>
      <c r="E3245"/>
      <c r="F3245"/>
      <c r="G3245"/>
      <c r="H3245"/>
      <c r="I3245"/>
      <c r="J3245"/>
      <c r="K3245"/>
      <c r="L3245"/>
    </row>
    <row r="3246" spans="1:12" ht="16" x14ac:dyDescent="0.2">
      <c r="A3246"/>
      <c r="B3246"/>
      <c r="C3246"/>
      <c r="D3246"/>
      <c r="E3246"/>
      <c r="F3246"/>
      <c r="G3246"/>
      <c r="H3246"/>
      <c r="I3246"/>
      <c r="J3246"/>
      <c r="K3246"/>
      <c r="L3246"/>
    </row>
    <row r="3247" spans="1:12" ht="16" x14ac:dyDescent="0.2">
      <c r="A3247"/>
      <c r="B3247"/>
      <c r="C3247"/>
      <c r="D3247"/>
      <c r="E3247"/>
      <c r="F3247"/>
      <c r="G3247"/>
      <c r="H3247"/>
      <c r="I3247"/>
      <c r="J3247"/>
      <c r="K3247"/>
      <c r="L3247"/>
    </row>
    <row r="3248" spans="1:12" ht="16" x14ac:dyDescent="0.2">
      <c r="A3248"/>
      <c r="B3248"/>
      <c r="C3248"/>
      <c r="D3248"/>
      <c r="E3248"/>
      <c r="F3248"/>
      <c r="G3248"/>
      <c r="H3248"/>
      <c r="I3248"/>
      <c r="J3248"/>
      <c r="K3248"/>
      <c r="L3248"/>
    </row>
    <row r="3249" spans="1:12" ht="16" x14ac:dyDescent="0.2">
      <c r="A3249"/>
      <c r="B3249"/>
      <c r="C3249"/>
      <c r="D3249"/>
      <c r="E3249"/>
      <c r="F3249"/>
      <c r="G3249"/>
      <c r="H3249"/>
      <c r="I3249"/>
      <c r="J3249"/>
      <c r="K3249"/>
      <c r="L3249"/>
    </row>
    <row r="3250" spans="1:12" ht="16" x14ac:dyDescent="0.2">
      <c r="A3250"/>
      <c r="B3250"/>
      <c r="C3250"/>
      <c r="D3250"/>
      <c r="E3250"/>
      <c r="F3250"/>
      <c r="G3250"/>
      <c r="H3250"/>
      <c r="I3250"/>
      <c r="J3250"/>
      <c r="K3250"/>
      <c r="L3250"/>
    </row>
    <row r="3251" spans="1:12" ht="16" x14ac:dyDescent="0.2">
      <c r="A3251"/>
      <c r="B3251"/>
      <c r="C3251"/>
      <c r="D3251"/>
      <c r="E3251"/>
      <c r="F3251"/>
      <c r="G3251"/>
      <c r="H3251"/>
      <c r="I3251"/>
      <c r="J3251"/>
      <c r="K3251"/>
      <c r="L3251"/>
    </row>
    <row r="3252" spans="1:12" ht="16" x14ac:dyDescent="0.2">
      <c r="A3252"/>
      <c r="B3252"/>
      <c r="C3252"/>
      <c r="D3252"/>
      <c r="E3252"/>
      <c r="F3252"/>
      <c r="G3252"/>
      <c r="H3252"/>
      <c r="I3252"/>
      <c r="J3252"/>
      <c r="K3252"/>
      <c r="L3252"/>
    </row>
    <row r="3253" spans="1:12" ht="16" x14ac:dyDescent="0.2">
      <c r="A3253"/>
      <c r="B3253"/>
      <c r="C3253"/>
      <c r="D3253"/>
      <c r="E3253"/>
      <c r="F3253"/>
      <c r="G3253"/>
      <c r="H3253"/>
      <c r="I3253"/>
      <c r="J3253"/>
      <c r="K3253"/>
      <c r="L3253"/>
    </row>
    <row r="3254" spans="1:12" ht="16" x14ac:dyDescent="0.2">
      <c r="A3254"/>
      <c r="B3254"/>
      <c r="C3254"/>
      <c r="D3254"/>
      <c r="E3254"/>
      <c r="F3254"/>
      <c r="G3254"/>
      <c r="H3254"/>
      <c r="I3254"/>
      <c r="J3254"/>
      <c r="K3254"/>
      <c r="L3254"/>
    </row>
    <row r="3255" spans="1:12" ht="16" x14ac:dyDescent="0.2">
      <c r="A3255"/>
      <c r="B3255"/>
      <c r="C3255"/>
      <c r="D3255"/>
      <c r="E3255"/>
      <c r="F3255"/>
      <c r="G3255"/>
      <c r="H3255"/>
      <c r="I3255"/>
      <c r="J3255"/>
      <c r="K3255"/>
      <c r="L3255"/>
    </row>
    <row r="3256" spans="1:12" ht="16" x14ac:dyDescent="0.2">
      <c r="A3256"/>
      <c r="B3256"/>
      <c r="C3256"/>
      <c r="D3256"/>
      <c r="E3256"/>
      <c r="F3256"/>
      <c r="G3256"/>
      <c r="H3256"/>
      <c r="I3256"/>
      <c r="J3256"/>
      <c r="K3256"/>
      <c r="L3256"/>
    </row>
    <row r="3257" spans="1:12" ht="16" x14ac:dyDescent="0.2">
      <c r="A3257"/>
      <c r="B3257"/>
      <c r="C3257"/>
      <c r="D3257"/>
      <c r="E3257"/>
      <c r="F3257"/>
      <c r="G3257"/>
      <c r="H3257"/>
      <c r="I3257"/>
      <c r="J3257"/>
      <c r="K3257"/>
      <c r="L3257"/>
    </row>
    <row r="3258" spans="1:12" ht="16" x14ac:dyDescent="0.2">
      <c r="A3258"/>
      <c r="B3258"/>
      <c r="C3258"/>
      <c r="D3258"/>
      <c r="E3258"/>
      <c r="F3258"/>
      <c r="G3258"/>
      <c r="H3258"/>
      <c r="I3258"/>
      <c r="J3258"/>
      <c r="K3258"/>
      <c r="L3258"/>
    </row>
    <row r="3259" spans="1:12" ht="16" x14ac:dyDescent="0.2">
      <c r="A3259"/>
      <c r="B3259"/>
      <c r="C3259"/>
      <c r="D3259"/>
      <c r="E3259"/>
      <c r="F3259"/>
      <c r="G3259"/>
      <c r="H3259"/>
      <c r="I3259"/>
      <c r="J3259"/>
      <c r="K3259"/>
      <c r="L3259"/>
    </row>
    <row r="3260" spans="1:12" ht="16" x14ac:dyDescent="0.2">
      <c r="A3260"/>
      <c r="B3260"/>
      <c r="C3260"/>
      <c r="D3260"/>
      <c r="E3260"/>
      <c r="F3260"/>
      <c r="G3260"/>
      <c r="H3260"/>
      <c r="I3260"/>
      <c r="J3260"/>
      <c r="K3260"/>
      <c r="L3260"/>
    </row>
    <row r="3261" spans="1:12" ht="16" x14ac:dyDescent="0.2">
      <c r="A3261"/>
      <c r="B3261"/>
      <c r="C3261"/>
      <c r="D3261"/>
      <c r="E3261"/>
      <c r="F3261"/>
      <c r="G3261"/>
      <c r="H3261"/>
      <c r="I3261"/>
      <c r="J3261"/>
      <c r="K3261"/>
      <c r="L3261"/>
    </row>
    <row r="3262" spans="1:12" ht="16" x14ac:dyDescent="0.2">
      <c r="A3262"/>
      <c r="B3262"/>
      <c r="C3262"/>
      <c r="D3262"/>
      <c r="E3262"/>
      <c r="F3262"/>
      <c r="G3262"/>
      <c r="H3262"/>
      <c r="I3262"/>
      <c r="J3262"/>
      <c r="K3262"/>
      <c r="L3262"/>
    </row>
    <row r="3263" spans="1:12" ht="16" x14ac:dyDescent="0.2">
      <c r="A3263"/>
      <c r="B3263"/>
      <c r="C3263"/>
      <c r="D3263"/>
      <c r="E3263"/>
      <c r="F3263"/>
      <c r="G3263"/>
      <c r="H3263"/>
      <c r="I3263"/>
      <c r="J3263"/>
      <c r="K3263"/>
      <c r="L3263"/>
    </row>
    <row r="3264" spans="1:12" ht="16" x14ac:dyDescent="0.2">
      <c r="A3264"/>
      <c r="B3264"/>
      <c r="C3264"/>
      <c r="D3264"/>
      <c r="E3264"/>
      <c r="F3264"/>
      <c r="G3264"/>
      <c r="H3264"/>
      <c r="I3264"/>
      <c r="J3264"/>
      <c r="K3264"/>
      <c r="L3264"/>
    </row>
    <row r="3265" spans="1:12" ht="16" x14ac:dyDescent="0.2">
      <c r="A3265"/>
      <c r="B3265"/>
      <c r="C3265"/>
      <c r="D3265"/>
      <c r="E3265"/>
      <c r="F3265"/>
      <c r="G3265"/>
      <c r="H3265"/>
      <c r="I3265"/>
      <c r="J3265"/>
      <c r="K3265"/>
      <c r="L3265"/>
    </row>
    <row r="3266" spans="1:12" ht="16" x14ac:dyDescent="0.2">
      <c r="A3266"/>
      <c r="B3266"/>
      <c r="C3266"/>
      <c r="D3266"/>
      <c r="E3266"/>
      <c r="F3266"/>
      <c r="G3266"/>
      <c r="H3266"/>
      <c r="I3266"/>
      <c r="J3266"/>
      <c r="K3266"/>
      <c r="L3266"/>
    </row>
    <row r="3267" spans="1:12" ht="16" x14ac:dyDescent="0.2">
      <c r="A3267"/>
      <c r="B3267"/>
      <c r="C3267"/>
      <c r="D3267"/>
      <c r="E3267"/>
      <c r="F3267"/>
      <c r="G3267"/>
      <c r="H3267"/>
      <c r="I3267"/>
      <c r="J3267"/>
      <c r="K3267"/>
      <c r="L3267"/>
    </row>
    <row r="3268" spans="1:12" ht="16" x14ac:dyDescent="0.2">
      <c r="A3268"/>
      <c r="B3268"/>
      <c r="C3268"/>
      <c r="D3268"/>
      <c r="E3268"/>
      <c r="F3268"/>
      <c r="G3268"/>
      <c r="H3268"/>
      <c r="I3268"/>
      <c r="J3268"/>
      <c r="K3268"/>
      <c r="L3268"/>
    </row>
    <row r="3269" spans="1:12" ht="16" x14ac:dyDescent="0.2">
      <c r="A3269"/>
      <c r="B3269"/>
      <c r="C3269"/>
      <c r="D3269"/>
      <c r="E3269"/>
      <c r="F3269"/>
      <c r="G3269"/>
      <c r="H3269"/>
      <c r="I3269"/>
      <c r="J3269"/>
      <c r="K3269"/>
      <c r="L3269"/>
    </row>
    <row r="3270" spans="1:12" ht="16" x14ac:dyDescent="0.2">
      <c r="A3270"/>
      <c r="B3270"/>
      <c r="C3270"/>
      <c r="D3270"/>
      <c r="E3270"/>
      <c r="F3270"/>
      <c r="G3270"/>
      <c r="H3270"/>
      <c r="I3270"/>
      <c r="J3270"/>
      <c r="K3270"/>
      <c r="L3270"/>
    </row>
    <row r="3271" spans="1:12" ht="16" x14ac:dyDescent="0.2">
      <c r="A3271"/>
      <c r="B3271"/>
      <c r="C3271"/>
      <c r="D3271"/>
      <c r="E3271"/>
      <c r="F3271"/>
      <c r="G3271"/>
      <c r="H3271"/>
      <c r="I3271"/>
      <c r="J3271"/>
      <c r="K3271"/>
      <c r="L3271"/>
    </row>
    <row r="3272" spans="1:12" ht="16" x14ac:dyDescent="0.2">
      <c r="A3272"/>
      <c r="B3272"/>
      <c r="C3272"/>
      <c r="D3272"/>
      <c r="E3272"/>
      <c r="F3272"/>
      <c r="G3272"/>
      <c r="H3272"/>
      <c r="I3272"/>
      <c r="J3272"/>
      <c r="K3272"/>
      <c r="L3272"/>
    </row>
    <row r="3273" spans="1:12" ht="16" x14ac:dyDescent="0.2">
      <c r="A3273"/>
      <c r="B3273"/>
      <c r="C3273"/>
      <c r="D3273"/>
      <c r="E3273"/>
      <c r="F3273"/>
      <c r="G3273"/>
      <c r="H3273"/>
      <c r="I3273"/>
      <c r="J3273"/>
      <c r="K3273"/>
      <c r="L3273"/>
    </row>
    <row r="3274" spans="1:12" ht="16" x14ac:dyDescent="0.2">
      <c r="A3274"/>
      <c r="B3274"/>
      <c r="C3274"/>
      <c r="D3274"/>
      <c r="E3274"/>
      <c r="F3274"/>
      <c r="G3274"/>
      <c r="H3274"/>
      <c r="I3274"/>
      <c r="J3274"/>
      <c r="K3274"/>
      <c r="L3274"/>
    </row>
    <row r="3275" spans="1:12" ht="16" x14ac:dyDescent="0.2">
      <c r="A3275"/>
      <c r="B3275"/>
      <c r="C3275"/>
      <c r="D3275"/>
      <c r="E3275"/>
      <c r="F3275"/>
      <c r="G3275"/>
      <c r="H3275"/>
      <c r="I3275"/>
      <c r="J3275"/>
      <c r="K3275"/>
      <c r="L3275"/>
    </row>
    <row r="3276" spans="1:12" ht="16" x14ac:dyDescent="0.2">
      <c r="A3276"/>
      <c r="B3276"/>
      <c r="C3276"/>
      <c r="D3276"/>
      <c r="E3276"/>
      <c r="F3276"/>
      <c r="G3276"/>
      <c r="H3276"/>
      <c r="I3276"/>
      <c r="J3276"/>
      <c r="K3276"/>
      <c r="L3276"/>
    </row>
    <row r="3277" spans="1:12" ht="16" x14ac:dyDescent="0.2">
      <c r="A3277"/>
      <c r="B3277"/>
      <c r="C3277"/>
      <c r="D3277"/>
      <c r="E3277"/>
      <c r="F3277"/>
      <c r="G3277"/>
      <c r="H3277"/>
      <c r="I3277"/>
      <c r="J3277"/>
      <c r="K3277"/>
      <c r="L3277"/>
    </row>
    <row r="3278" spans="1:12" ht="16" x14ac:dyDescent="0.2">
      <c r="A3278"/>
      <c r="B3278"/>
      <c r="C3278"/>
      <c r="D3278"/>
      <c r="E3278"/>
      <c r="F3278"/>
      <c r="G3278"/>
      <c r="H3278"/>
      <c r="I3278"/>
      <c r="J3278"/>
      <c r="K3278"/>
      <c r="L3278"/>
    </row>
    <row r="3279" spans="1:12" ht="16" x14ac:dyDescent="0.2">
      <c r="A3279"/>
      <c r="B3279"/>
      <c r="C3279"/>
      <c r="D3279"/>
      <c r="E3279"/>
      <c r="F3279"/>
      <c r="G3279"/>
      <c r="H3279"/>
      <c r="I3279"/>
      <c r="J3279"/>
      <c r="K3279"/>
      <c r="L3279"/>
    </row>
    <row r="3280" spans="1:12" ht="16" x14ac:dyDescent="0.2">
      <c r="A3280"/>
      <c r="B3280"/>
      <c r="C3280"/>
      <c r="D3280"/>
      <c r="E3280"/>
      <c r="F3280"/>
      <c r="G3280"/>
      <c r="H3280"/>
      <c r="I3280"/>
      <c r="J3280"/>
      <c r="K3280"/>
      <c r="L3280"/>
    </row>
    <row r="3281" spans="1:12" ht="16" x14ac:dyDescent="0.2">
      <c r="A3281"/>
      <c r="B3281"/>
      <c r="C3281"/>
      <c r="D3281"/>
      <c r="E3281"/>
      <c r="F3281"/>
      <c r="G3281"/>
      <c r="H3281"/>
      <c r="I3281"/>
      <c r="J3281"/>
      <c r="K3281"/>
      <c r="L3281"/>
    </row>
    <row r="3282" spans="1:12" ht="16" x14ac:dyDescent="0.2">
      <c r="A3282"/>
      <c r="B3282"/>
      <c r="C3282"/>
      <c r="D3282"/>
      <c r="E3282"/>
      <c r="F3282"/>
      <c r="G3282"/>
      <c r="H3282"/>
      <c r="I3282"/>
      <c r="J3282"/>
      <c r="K3282"/>
      <c r="L3282"/>
    </row>
    <row r="3283" spans="1:12" ht="16" x14ac:dyDescent="0.2">
      <c r="A3283"/>
      <c r="B3283"/>
      <c r="C3283"/>
      <c r="D3283"/>
      <c r="E3283"/>
      <c r="F3283"/>
      <c r="G3283"/>
      <c r="H3283"/>
      <c r="I3283"/>
      <c r="J3283"/>
      <c r="K3283"/>
      <c r="L3283"/>
    </row>
    <row r="3284" spans="1:12" ht="16" x14ac:dyDescent="0.2">
      <c r="A3284"/>
      <c r="B3284"/>
      <c r="C3284"/>
      <c r="D3284"/>
      <c r="E3284"/>
      <c r="F3284"/>
      <c r="G3284"/>
      <c r="H3284"/>
      <c r="I3284"/>
      <c r="J3284"/>
      <c r="K3284"/>
      <c r="L3284"/>
    </row>
    <row r="3285" spans="1:12" ht="16" x14ac:dyDescent="0.2">
      <c r="A3285"/>
      <c r="B3285"/>
      <c r="C3285"/>
      <c r="D3285"/>
      <c r="E3285"/>
      <c r="F3285"/>
      <c r="G3285"/>
      <c r="H3285"/>
      <c r="I3285"/>
      <c r="J3285"/>
      <c r="K3285"/>
      <c r="L3285"/>
    </row>
    <row r="3286" spans="1:12" ht="16" x14ac:dyDescent="0.2">
      <c r="A3286"/>
      <c r="B3286"/>
      <c r="C3286"/>
      <c r="D3286"/>
      <c r="E3286"/>
      <c r="F3286"/>
      <c r="G3286"/>
      <c r="H3286"/>
      <c r="I3286"/>
      <c r="J3286"/>
      <c r="K3286"/>
      <c r="L3286"/>
    </row>
    <row r="3287" spans="1:12" ht="16" x14ac:dyDescent="0.2">
      <c r="A3287"/>
      <c r="B3287"/>
      <c r="C3287"/>
      <c r="D3287"/>
      <c r="E3287"/>
      <c r="F3287"/>
      <c r="G3287"/>
      <c r="H3287"/>
      <c r="I3287"/>
      <c r="J3287"/>
      <c r="K3287"/>
      <c r="L3287"/>
    </row>
    <row r="3288" spans="1:12" ht="16" x14ac:dyDescent="0.2">
      <c r="A3288"/>
      <c r="B3288"/>
      <c r="C3288"/>
      <c r="D3288"/>
      <c r="E3288"/>
      <c r="F3288"/>
      <c r="G3288"/>
      <c r="H3288"/>
      <c r="I3288"/>
      <c r="J3288"/>
      <c r="K3288"/>
      <c r="L3288"/>
    </row>
    <row r="3289" spans="1:12" ht="16" x14ac:dyDescent="0.2">
      <c r="A3289"/>
      <c r="B3289"/>
      <c r="C3289"/>
      <c r="D3289"/>
      <c r="E3289"/>
      <c r="F3289"/>
      <c r="G3289"/>
      <c r="H3289"/>
      <c r="I3289"/>
      <c r="J3289"/>
      <c r="K3289"/>
      <c r="L3289"/>
    </row>
    <row r="3290" spans="1:12" ht="16" x14ac:dyDescent="0.2">
      <c r="A3290"/>
      <c r="B3290"/>
      <c r="C3290"/>
      <c r="D3290"/>
      <c r="E3290"/>
      <c r="F3290"/>
      <c r="G3290"/>
      <c r="H3290"/>
      <c r="I3290"/>
      <c r="J3290"/>
      <c r="K3290"/>
      <c r="L3290"/>
    </row>
    <row r="3291" spans="1:12" ht="16" x14ac:dyDescent="0.2">
      <c r="A3291"/>
      <c r="B3291"/>
      <c r="C3291"/>
      <c r="D3291"/>
      <c r="E3291"/>
      <c r="F3291"/>
      <c r="G3291"/>
      <c r="H3291"/>
      <c r="I3291"/>
      <c r="J3291"/>
      <c r="K3291"/>
      <c r="L3291"/>
    </row>
    <row r="3292" spans="1:12" ht="16" x14ac:dyDescent="0.2">
      <c r="A3292"/>
      <c r="B3292"/>
      <c r="C3292"/>
      <c r="D3292"/>
      <c r="E3292"/>
      <c r="F3292"/>
      <c r="G3292"/>
      <c r="H3292"/>
      <c r="I3292"/>
      <c r="J3292"/>
      <c r="K3292"/>
      <c r="L3292"/>
    </row>
    <row r="3293" spans="1:12" ht="16" x14ac:dyDescent="0.2">
      <c r="A3293"/>
      <c r="B3293"/>
      <c r="C3293"/>
      <c r="D3293"/>
      <c r="E3293"/>
      <c r="F3293"/>
      <c r="G3293"/>
      <c r="H3293"/>
      <c r="I3293"/>
      <c r="J3293"/>
      <c r="K3293"/>
      <c r="L3293"/>
    </row>
    <row r="3294" spans="1:12" ht="16" x14ac:dyDescent="0.2">
      <c r="A3294"/>
      <c r="B3294"/>
      <c r="C3294"/>
      <c r="D3294"/>
      <c r="E3294"/>
      <c r="F3294"/>
      <c r="G3294"/>
      <c r="H3294"/>
      <c r="I3294"/>
      <c r="J3294"/>
      <c r="K3294"/>
      <c r="L3294"/>
    </row>
    <row r="3295" spans="1:12" ht="16" x14ac:dyDescent="0.2">
      <c r="A3295"/>
      <c r="B3295"/>
      <c r="C3295"/>
      <c r="D3295"/>
      <c r="E3295"/>
      <c r="F3295"/>
      <c r="G3295"/>
      <c r="H3295"/>
      <c r="I3295"/>
      <c r="J3295"/>
      <c r="K3295"/>
      <c r="L3295"/>
    </row>
    <row r="3296" spans="1:12" ht="16" x14ac:dyDescent="0.2">
      <c r="A3296"/>
      <c r="B3296"/>
      <c r="C3296"/>
      <c r="D3296"/>
      <c r="E3296"/>
      <c r="F3296"/>
      <c r="G3296"/>
      <c r="H3296"/>
      <c r="I3296"/>
      <c r="J3296"/>
      <c r="K3296"/>
      <c r="L3296"/>
    </row>
    <row r="3297" spans="1:12" ht="16" x14ac:dyDescent="0.2">
      <c r="A3297"/>
      <c r="B3297"/>
      <c r="C3297"/>
      <c r="D3297"/>
      <c r="E3297"/>
      <c r="F3297"/>
      <c r="G3297"/>
      <c r="H3297"/>
      <c r="I3297"/>
      <c r="J3297"/>
      <c r="K3297"/>
      <c r="L3297"/>
    </row>
    <row r="3298" spans="1:12" ht="16" x14ac:dyDescent="0.2">
      <c r="A3298"/>
      <c r="B3298"/>
      <c r="C3298"/>
      <c r="D3298"/>
      <c r="E3298"/>
      <c r="F3298"/>
      <c r="G3298"/>
      <c r="H3298"/>
      <c r="I3298"/>
      <c r="J3298"/>
      <c r="K3298"/>
      <c r="L3298"/>
    </row>
    <row r="3299" spans="1:12" ht="16" x14ac:dyDescent="0.2">
      <c r="A3299"/>
      <c r="B3299"/>
      <c r="C3299"/>
      <c r="D3299"/>
      <c r="E3299"/>
      <c r="F3299"/>
      <c r="G3299"/>
      <c r="H3299"/>
      <c r="I3299"/>
      <c r="J3299"/>
      <c r="K3299"/>
      <c r="L3299"/>
    </row>
    <row r="3300" spans="1:12" ht="16" x14ac:dyDescent="0.2">
      <c r="A3300"/>
      <c r="B3300"/>
      <c r="C3300"/>
      <c r="D3300"/>
      <c r="E3300"/>
      <c r="F3300"/>
      <c r="G3300"/>
      <c r="H3300"/>
      <c r="I3300"/>
      <c r="J3300"/>
      <c r="K3300"/>
      <c r="L3300"/>
    </row>
    <row r="3301" spans="1:12" ht="16" x14ac:dyDescent="0.2">
      <c r="A3301"/>
      <c r="B3301"/>
      <c r="C3301"/>
      <c r="D3301"/>
      <c r="E3301"/>
      <c r="F3301"/>
      <c r="G3301"/>
      <c r="H3301"/>
      <c r="I3301"/>
      <c r="J3301"/>
      <c r="K3301"/>
      <c r="L3301"/>
    </row>
    <row r="3302" spans="1:12" ht="16" x14ac:dyDescent="0.2">
      <c r="A3302"/>
      <c r="B3302"/>
      <c r="C3302"/>
      <c r="D3302"/>
      <c r="E3302"/>
      <c r="F3302"/>
      <c r="G3302"/>
      <c r="H3302"/>
      <c r="I3302"/>
      <c r="J3302"/>
      <c r="K3302"/>
      <c r="L3302"/>
    </row>
    <row r="3303" spans="1:12" ht="16" x14ac:dyDescent="0.2">
      <c r="A3303"/>
      <c r="B3303"/>
      <c r="C3303"/>
      <c r="D3303"/>
      <c r="E3303"/>
      <c r="F3303"/>
      <c r="G3303"/>
      <c r="H3303"/>
      <c r="I3303"/>
      <c r="J3303"/>
      <c r="K3303"/>
      <c r="L3303"/>
    </row>
    <row r="3304" spans="1:12" ht="16" x14ac:dyDescent="0.2">
      <c r="A3304"/>
      <c r="B3304"/>
      <c r="C3304"/>
      <c r="D3304"/>
      <c r="E3304"/>
      <c r="F3304"/>
      <c r="G3304"/>
      <c r="H3304"/>
      <c r="I3304"/>
      <c r="J3304"/>
      <c r="K3304"/>
      <c r="L3304"/>
    </row>
    <row r="3305" spans="1:12" ht="16" x14ac:dyDescent="0.2">
      <c r="A3305"/>
      <c r="B3305"/>
      <c r="C3305"/>
      <c r="D3305"/>
      <c r="E3305"/>
      <c r="F3305"/>
      <c r="G3305"/>
      <c r="H3305"/>
      <c r="I3305"/>
      <c r="J3305"/>
      <c r="K3305"/>
      <c r="L3305"/>
    </row>
    <row r="3306" spans="1:12" ht="16" x14ac:dyDescent="0.2">
      <c r="A3306"/>
      <c r="B3306"/>
      <c r="C3306"/>
      <c r="D3306"/>
      <c r="E3306"/>
      <c r="F3306"/>
      <c r="G3306"/>
      <c r="H3306"/>
      <c r="I3306"/>
      <c r="J3306"/>
      <c r="K3306"/>
      <c r="L3306"/>
    </row>
    <row r="3307" spans="1:12" ht="16" x14ac:dyDescent="0.2">
      <c r="A3307"/>
      <c r="B3307"/>
      <c r="C3307"/>
      <c r="D3307"/>
      <c r="E3307"/>
      <c r="F3307"/>
      <c r="G3307"/>
      <c r="H3307"/>
      <c r="I3307"/>
      <c r="J3307"/>
      <c r="K3307"/>
      <c r="L3307"/>
    </row>
    <row r="3308" spans="1:12" ht="16" x14ac:dyDescent="0.2">
      <c r="A3308"/>
      <c r="B3308"/>
      <c r="C3308"/>
      <c r="D3308"/>
      <c r="E3308"/>
      <c r="F3308"/>
      <c r="G3308"/>
      <c r="H3308"/>
      <c r="I3308"/>
      <c r="J3308"/>
      <c r="K3308"/>
      <c r="L3308"/>
    </row>
    <row r="3309" spans="1:12" ht="16" x14ac:dyDescent="0.2">
      <c r="A3309"/>
      <c r="B3309"/>
      <c r="C3309"/>
      <c r="D3309"/>
      <c r="E3309"/>
      <c r="F3309"/>
      <c r="G3309"/>
      <c r="H3309"/>
      <c r="I3309"/>
      <c r="J3309"/>
      <c r="K3309"/>
      <c r="L3309"/>
    </row>
    <row r="3310" spans="1:12" ht="16" x14ac:dyDescent="0.2">
      <c r="A3310"/>
      <c r="B3310"/>
      <c r="C3310"/>
      <c r="D3310"/>
      <c r="E3310"/>
      <c r="F3310"/>
      <c r="G3310"/>
      <c r="H3310"/>
      <c r="I3310"/>
      <c r="J3310"/>
      <c r="K3310"/>
      <c r="L3310"/>
    </row>
    <row r="3311" spans="1:12" ht="16" x14ac:dyDescent="0.2">
      <c r="A3311"/>
      <c r="B3311"/>
      <c r="C3311"/>
      <c r="D3311"/>
      <c r="E3311"/>
      <c r="F3311"/>
      <c r="G3311"/>
      <c r="H3311"/>
      <c r="I3311"/>
      <c r="J3311"/>
      <c r="K3311"/>
      <c r="L3311"/>
    </row>
    <row r="3312" spans="1:12" ht="16" x14ac:dyDescent="0.2">
      <c r="A3312"/>
      <c r="B3312"/>
      <c r="C3312"/>
      <c r="D3312"/>
      <c r="E3312"/>
      <c r="F3312"/>
      <c r="G3312"/>
      <c r="H3312"/>
      <c r="I3312"/>
      <c r="J3312"/>
      <c r="K3312"/>
      <c r="L3312"/>
    </row>
    <row r="3313" spans="1:12" ht="16" x14ac:dyDescent="0.2">
      <c r="A3313"/>
      <c r="B3313"/>
      <c r="C3313"/>
      <c r="D3313"/>
      <c r="E3313"/>
      <c r="F3313"/>
      <c r="G3313"/>
      <c r="H3313"/>
      <c r="I3313"/>
      <c r="J3313"/>
      <c r="K3313"/>
      <c r="L3313"/>
    </row>
    <row r="3314" spans="1:12" ht="16" x14ac:dyDescent="0.2">
      <c r="A3314"/>
      <c r="B3314"/>
      <c r="C3314"/>
      <c r="D3314"/>
      <c r="E3314"/>
      <c r="F3314"/>
      <c r="G3314"/>
      <c r="H3314"/>
      <c r="I3314"/>
      <c r="J3314"/>
      <c r="K3314"/>
      <c r="L3314"/>
    </row>
    <row r="3315" spans="1:12" ht="16" x14ac:dyDescent="0.2">
      <c r="A3315"/>
      <c r="B3315"/>
      <c r="C3315"/>
      <c r="D3315"/>
      <c r="E3315"/>
      <c r="F3315"/>
      <c r="G3315"/>
      <c r="H3315"/>
      <c r="I3315"/>
      <c r="J3315"/>
      <c r="K3315"/>
      <c r="L3315"/>
    </row>
    <row r="3316" spans="1:12" ht="16" x14ac:dyDescent="0.2">
      <c r="A3316"/>
      <c r="B3316"/>
      <c r="C3316"/>
      <c r="D3316"/>
      <c r="E3316"/>
      <c r="F3316"/>
      <c r="G3316"/>
      <c r="H3316"/>
      <c r="I3316"/>
      <c r="J3316"/>
      <c r="K3316"/>
      <c r="L3316"/>
    </row>
    <row r="3317" spans="1:12" ht="16" x14ac:dyDescent="0.2">
      <c r="A3317"/>
      <c r="B3317"/>
      <c r="C3317"/>
      <c r="D3317"/>
      <c r="E3317"/>
      <c r="F3317"/>
      <c r="G3317"/>
      <c r="H3317"/>
      <c r="I3317"/>
      <c r="J3317"/>
      <c r="K3317"/>
      <c r="L3317"/>
    </row>
    <row r="3318" spans="1:12" ht="16" x14ac:dyDescent="0.2">
      <c r="A3318"/>
      <c r="B3318"/>
      <c r="C3318"/>
      <c r="D3318"/>
      <c r="E3318"/>
      <c r="F3318"/>
      <c r="G3318"/>
      <c r="H3318"/>
      <c r="I3318"/>
      <c r="J3318"/>
      <c r="K3318"/>
      <c r="L3318"/>
    </row>
    <row r="3319" spans="1:12" ht="16" x14ac:dyDescent="0.2">
      <c r="A3319"/>
      <c r="B3319"/>
      <c r="C3319"/>
      <c r="D3319"/>
      <c r="E3319"/>
      <c r="F3319"/>
      <c r="G3319"/>
      <c r="H3319"/>
      <c r="I3319"/>
      <c r="J3319"/>
      <c r="K3319"/>
      <c r="L3319"/>
    </row>
    <row r="3320" spans="1:12" ht="16" x14ac:dyDescent="0.2">
      <c r="A3320"/>
      <c r="B3320"/>
      <c r="C3320"/>
      <c r="D3320"/>
      <c r="E3320"/>
      <c r="F3320"/>
      <c r="G3320"/>
      <c r="H3320"/>
      <c r="I3320"/>
      <c r="J3320"/>
      <c r="K3320"/>
      <c r="L3320"/>
    </row>
    <row r="3321" spans="1:12" ht="16" x14ac:dyDescent="0.2">
      <c r="A3321"/>
      <c r="B3321"/>
      <c r="C3321"/>
      <c r="D3321"/>
      <c r="E3321"/>
      <c r="F3321"/>
      <c r="G3321"/>
      <c r="H3321"/>
      <c r="I3321"/>
      <c r="J3321"/>
      <c r="K3321"/>
      <c r="L3321"/>
    </row>
    <row r="3322" spans="1:12" ht="16" x14ac:dyDescent="0.2">
      <c r="A3322"/>
      <c r="B3322"/>
      <c r="C3322"/>
      <c r="D3322"/>
      <c r="E3322"/>
      <c r="F3322"/>
      <c r="G3322"/>
      <c r="H3322"/>
      <c r="I3322"/>
      <c r="J3322"/>
      <c r="K3322"/>
      <c r="L3322"/>
    </row>
    <row r="3323" spans="1:12" ht="16" x14ac:dyDescent="0.2">
      <c r="A3323"/>
      <c r="B3323"/>
      <c r="C3323"/>
      <c r="D3323"/>
      <c r="E3323"/>
      <c r="F3323"/>
      <c r="G3323"/>
      <c r="H3323"/>
      <c r="I3323"/>
      <c r="J3323"/>
      <c r="K3323"/>
      <c r="L3323"/>
    </row>
    <row r="3324" spans="1:12" ht="16" x14ac:dyDescent="0.2">
      <c r="A3324"/>
      <c r="B3324"/>
      <c r="C3324"/>
      <c r="D3324"/>
      <c r="E3324"/>
      <c r="F3324"/>
      <c r="G3324"/>
      <c r="H3324"/>
      <c r="I3324"/>
      <c r="J3324"/>
      <c r="K3324"/>
      <c r="L3324"/>
    </row>
    <row r="3325" spans="1:12" ht="16" x14ac:dyDescent="0.2">
      <c r="A3325"/>
      <c r="B3325"/>
      <c r="C3325"/>
      <c r="D3325"/>
      <c r="E3325"/>
      <c r="F3325"/>
      <c r="G3325"/>
      <c r="H3325"/>
      <c r="I3325"/>
      <c r="J3325"/>
      <c r="K3325"/>
      <c r="L3325"/>
    </row>
    <row r="3326" spans="1:12" ht="16" x14ac:dyDescent="0.2">
      <c r="A3326"/>
      <c r="B3326"/>
      <c r="C3326"/>
      <c r="D3326"/>
      <c r="E3326"/>
      <c r="F3326"/>
      <c r="G3326"/>
      <c r="H3326"/>
      <c r="I3326"/>
      <c r="J3326"/>
      <c r="K3326"/>
      <c r="L3326"/>
    </row>
    <row r="3327" spans="1:12" ht="16" x14ac:dyDescent="0.2">
      <c r="A3327"/>
      <c r="B3327"/>
      <c r="C3327"/>
      <c r="D3327"/>
      <c r="E3327"/>
      <c r="F3327"/>
      <c r="G3327"/>
      <c r="H3327"/>
      <c r="I3327"/>
      <c r="J3327"/>
      <c r="K3327"/>
      <c r="L3327"/>
    </row>
    <row r="3328" spans="1:12" ht="16" x14ac:dyDescent="0.2">
      <c r="A3328"/>
      <c r="B3328"/>
      <c r="C3328"/>
      <c r="D3328"/>
      <c r="E3328"/>
      <c r="F3328"/>
      <c r="G3328"/>
      <c r="H3328"/>
      <c r="I3328"/>
      <c r="J3328"/>
      <c r="K3328"/>
      <c r="L3328"/>
    </row>
    <row r="3329" spans="1:12" ht="16" x14ac:dyDescent="0.2">
      <c r="A3329"/>
      <c r="B3329"/>
      <c r="C3329"/>
      <c r="D3329"/>
      <c r="E3329"/>
      <c r="F3329"/>
      <c r="G3329"/>
      <c r="H3329"/>
      <c r="I3329"/>
      <c r="J3329"/>
      <c r="K3329"/>
      <c r="L3329"/>
    </row>
    <row r="3330" spans="1:12" ht="16" x14ac:dyDescent="0.2">
      <c r="A3330"/>
      <c r="B3330"/>
      <c r="C3330"/>
      <c r="D3330"/>
      <c r="E3330"/>
      <c r="F3330"/>
      <c r="G3330"/>
      <c r="H3330"/>
      <c r="I3330"/>
      <c r="J3330"/>
      <c r="K3330"/>
      <c r="L3330"/>
    </row>
    <row r="3331" spans="1:12" ht="16" x14ac:dyDescent="0.2">
      <c r="A3331"/>
      <c r="B3331"/>
      <c r="C3331"/>
      <c r="D3331"/>
      <c r="E3331"/>
      <c r="F3331"/>
      <c r="G3331"/>
      <c r="H3331"/>
      <c r="I3331"/>
      <c r="J3331"/>
      <c r="K3331"/>
      <c r="L3331"/>
    </row>
    <row r="3332" spans="1:12" ht="16" x14ac:dyDescent="0.2">
      <c r="A3332"/>
      <c r="B3332"/>
      <c r="C3332"/>
      <c r="D3332"/>
      <c r="E3332"/>
      <c r="F3332"/>
      <c r="G3332"/>
      <c r="H3332"/>
      <c r="I3332"/>
      <c r="J3332"/>
      <c r="K3332"/>
      <c r="L3332"/>
    </row>
    <row r="3333" spans="1:12" ht="16" x14ac:dyDescent="0.2">
      <c r="A3333"/>
      <c r="B3333"/>
      <c r="C3333"/>
      <c r="D3333"/>
      <c r="E3333"/>
      <c r="F3333"/>
      <c r="G3333"/>
      <c r="H3333"/>
      <c r="I3333"/>
      <c r="J3333"/>
      <c r="K3333"/>
      <c r="L3333"/>
    </row>
    <row r="3334" spans="1:12" ht="16" x14ac:dyDescent="0.2">
      <c r="A3334"/>
      <c r="B3334"/>
      <c r="C3334"/>
      <c r="D3334"/>
      <c r="E3334"/>
      <c r="F3334"/>
      <c r="G3334"/>
      <c r="H3334"/>
      <c r="I3334"/>
      <c r="J3334"/>
      <c r="K3334"/>
      <c r="L3334"/>
    </row>
    <row r="3335" spans="1:12" ht="16" x14ac:dyDescent="0.2">
      <c r="A3335"/>
      <c r="B3335"/>
      <c r="C3335"/>
      <c r="D3335"/>
      <c r="E3335"/>
      <c r="F3335"/>
      <c r="G3335"/>
      <c r="H3335"/>
      <c r="I3335"/>
      <c r="J3335"/>
      <c r="K3335"/>
      <c r="L3335"/>
    </row>
    <row r="3336" spans="1:12" ht="16" x14ac:dyDescent="0.2">
      <c r="A3336"/>
      <c r="B3336"/>
      <c r="C3336"/>
      <c r="D3336"/>
      <c r="E3336"/>
      <c r="F3336"/>
      <c r="G3336"/>
      <c r="H3336"/>
      <c r="I3336"/>
      <c r="J3336"/>
      <c r="K3336"/>
      <c r="L3336"/>
    </row>
    <row r="3337" spans="1:12" ht="16" x14ac:dyDescent="0.2">
      <c r="A3337"/>
      <c r="B3337"/>
      <c r="C3337"/>
      <c r="D3337"/>
      <c r="E3337"/>
      <c r="F3337"/>
      <c r="G3337"/>
      <c r="H3337"/>
      <c r="I3337"/>
      <c r="J3337"/>
      <c r="K3337"/>
      <c r="L3337"/>
    </row>
    <row r="3338" spans="1:12" ht="16" x14ac:dyDescent="0.2">
      <c r="A3338"/>
      <c r="B3338"/>
      <c r="C3338"/>
      <c r="D3338"/>
      <c r="E3338"/>
      <c r="F3338"/>
      <c r="G3338"/>
      <c r="H3338"/>
      <c r="I3338"/>
      <c r="J3338"/>
      <c r="K3338"/>
      <c r="L3338"/>
    </row>
    <row r="3339" spans="1:12" ht="16" x14ac:dyDescent="0.2">
      <c r="A3339"/>
      <c r="B3339"/>
      <c r="C3339"/>
      <c r="D3339"/>
      <c r="E3339"/>
      <c r="F3339"/>
      <c r="G3339"/>
      <c r="H3339"/>
      <c r="I3339"/>
      <c r="J3339"/>
      <c r="K3339"/>
      <c r="L3339"/>
    </row>
    <row r="3340" spans="1:12" ht="16" x14ac:dyDescent="0.2">
      <c r="A3340"/>
      <c r="B3340"/>
      <c r="C3340"/>
      <c r="D3340"/>
      <c r="E3340"/>
      <c r="F3340"/>
      <c r="G3340"/>
      <c r="H3340"/>
      <c r="I3340"/>
      <c r="J3340"/>
      <c r="K3340"/>
      <c r="L3340"/>
    </row>
    <row r="3341" spans="1:12" ht="16" x14ac:dyDescent="0.2">
      <c r="A3341"/>
      <c r="B3341"/>
      <c r="C3341"/>
      <c r="D3341"/>
      <c r="E3341"/>
      <c r="F3341"/>
      <c r="G3341"/>
      <c r="H3341"/>
      <c r="I3341"/>
      <c r="J3341"/>
      <c r="K3341"/>
      <c r="L3341"/>
    </row>
    <row r="3342" spans="1:12" ht="16" x14ac:dyDescent="0.2">
      <c r="A3342"/>
      <c r="B3342"/>
      <c r="C3342"/>
      <c r="D3342"/>
      <c r="E3342"/>
      <c r="F3342"/>
      <c r="G3342"/>
      <c r="H3342"/>
      <c r="I3342"/>
      <c r="J3342"/>
      <c r="K3342"/>
      <c r="L3342"/>
    </row>
    <row r="3343" spans="1:12" ht="16" x14ac:dyDescent="0.2">
      <c r="A3343"/>
      <c r="B3343"/>
      <c r="C3343"/>
      <c r="D3343"/>
      <c r="E3343"/>
      <c r="F3343"/>
      <c r="G3343"/>
      <c r="H3343"/>
      <c r="I3343"/>
      <c r="J3343"/>
      <c r="K3343"/>
      <c r="L3343"/>
    </row>
    <row r="3344" spans="1:12" ht="16" x14ac:dyDescent="0.2">
      <c r="A3344"/>
      <c r="B3344"/>
      <c r="C3344"/>
      <c r="D3344"/>
      <c r="E3344"/>
      <c r="F3344"/>
      <c r="G3344"/>
      <c r="H3344"/>
      <c r="I3344"/>
      <c r="J3344"/>
      <c r="K3344"/>
      <c r="L3344"/>
    </row>
    <row r="3345" spans="1:12" ht="16" x14ac:dyDescent="0.2">
      <c r="A3345"/>
      <c r="B3345"/>
      <c r="C3345"/>
      <c r="D3345"/>
      <c r="E3345"/>
      <c r="F3345"/>
      <c r="G3345"/>
      <c r="H3345"/>
      <c r="I3345"/>
      <c r="J3345"/>
      <c r="K3345"/>
      <c r="L3345"/>
    </row>
    <row r="3346" spans="1:12" ht="16" x14ac:dyDescent="0.2">
      <c r="A3346"/>
      <c r="B3346"/>
      <c r="C3346"/>
      <c r="D3346"/>
      <c r="E3346"/>
      <c r="F3346"/>
      <c r="G3346"/>
      <c r="H3346"/>
      <c r="I3346"/>
      <c r="J3346"/>
      <c r="K3346"/>
      <c r="L3346"/>
    </row>
    <row r="3347" spans="1:12" ht="16" x14ac:dyDescent="0.2">
      <c r="A3347"/>
      <c r="B3347"/>
      <c r="C3347"/>
      <c r="D3347"/>
      <c r="E3347"/>
      <c r="F3347"/>
      <c r="G3347"/>
      <c r="H3347"/>
      <c r="I3347"/>
      <c r="J3347"/>
      <c r="K3347"/>
      <c r="L3347"/>
    </row>
    <row r="3348" spans="1:12" ht="16" x14ac:dyDescent="0.2">
      <c r="A3348"/>
      <c r="B3348"/>
      <c r="C3348"/>
      <c r="D3348"/>
      <c r="E3348"/>
      <c r="F3348"/>
      <c r="G3348"/>
      <c r="H3348"/>
      <c r="I3348"/>
      <c r="J3348"/>
      <c r="K3348"/>
      <c r="L3348"/>
    </row>
    <row r="3349" spans="1:12" ht="16" x14ac:dyDescent="0.2">
      <c r="A3349"/>
      <c r="B3349"/>
      <c r="C3349"/>
      <c r="D3349"/>
      <c r="E3349"/>
      <c r="F3349"/>
      <c r="G3349"/>
      <c r="H3349"/>
      <c r="I3349"/>
      <c r="J3349"/>
      <c r="K3349"/>
      <c r="L3349"/>
    </row>
    <row r="3350" spans="1:12" ht="16" x14ac:dyDescent="0.2">
      <c r="A3350"/>
      <c r="B3350"/>
      <c r="C3350"/>
      <c r="D3350"/>
      <c r="E3350"/>
      <c r="F3350"/>
      <c r="G3350"/>
      <c r="H3350"/>
      <c r="I3350"/>
      <c r="J3350"/>
      <c r="K3350"/>
      <c r="L3350"/>
    </row>
    <row r="3351" spans="1:12" ht="16" x14ac:dyDescent="0.2">
      <c r="A3351"/>
      <c r="B3351"/>
      <c r="C3351"/>
      <c r="D3351"/>
      <c r="E3351"/>
      <c r="F3351"/>
      <c r="G3351"/>
      <c r="H3351"/>
      <c r="I3351"/>
      <c r="J3351"/>
      <c r="K3351"/>
      <c r="L3351"/>
    </row>
    <row r="3352" spans="1:12" ht="16" x14ac:dyDescent="0.2">
      <c r="A3352"/>
      <c r="B3352"/>
      <c r="C3352"/>
      <c r="D3352"/>
      <c r="E3352"/>
      <c r="F3352"/>
      <c r="G3352"/>
      <c r="H3352"/>
      <c r="I3352"/>
      <c r="J3352"/>
      <c r="K3352"/>
      <c r="L3352"/>
    </row>
    <row r="3353" spans="1:12" ht="16" x14ac:dyDescent="0.2">
      <c r="A3353"/>
      <c r="B3353"/>
      <c r="C3353"/>
      <c r="D3353"/>
      <c r="E3353"/>
      <c r="F3353"/>
      <c r="G3353"/>
      <c r="H3353"/>
      <c r="I3353"/>
      <c r="J3353"/>
      <c r="K3353"/>
      <c r="L3353"/>
    </row>
    <row r="3354" spans="1:12" ht="16" x14ac:dyDescent="0.2">
      <c r="A3354"/>
      <c r="B3354"/>
      <c r="C3354"/>
      <c r="D3354"/>
      <c r="E3354"/>
      <c r="F3354"/>
      <c r="G3354"/>
      <c r="H3354"/>
      <c r="I3354"/>
      <c r="J3354"/>
      <c r="K3354"/>
      <c r="L3354"/>
    </row>
    <row r="3355" spans="1:12" ht="16" x14ac:dyDescent="0.2">
      <c r="A3355"/>
      <c r="B3355"/>
      <c r="C3355"/>
      <c r="D3355"/>
      <c r="E3355"/>
      <c r="F3355"/>
      <c r="G3355"/>
      <c r="H3355"/>
      <c r="I3355"/>
      <c r="J3355"/>
      <c r="K3355"/>
      <c r="L3355"/>
    </row>
    <row r="3356" spans="1:12" ht="16" x14ac:dyDescent="0.2">
      <c r="A3356"/>
      <c r="B3356"/>
      <c r="C3356"/>
      <c r="D3356"/>
      <c r="E3356"/>
      <c r="F3356"/>
      <c r="G3356"/>
      <c r="H3356"/>
      <c r="I3356"/>
      <c r="J3356"/>
      <c r="K3356"/>
      <c r="L3356"/>
    </row>
    <row r="3357" spans="1:12" ht="16" x14ac:dyDescent="0.2">
      <c r="A3357"/>
      <c r="B3357"/>
      <c r="C3357"/>
      <c r="D3357"/>
      <c r="E3357"/>
      <c r="F3357"/>
      <c r="G3357"/>
      <c r="H3357"/>
      <c r="I3357"/>
      <c r="J3357"/>
      <c r="K3357"/>
      <c r="L3357"/>
    </row>
    <row r="3358" spans="1:12" ht="16" x14ac:dyDescent="0.2">
      <c r="A3358"/>
      <c r="B3358"/>
      <c r="C3358"/>
      <c r="D3358"/>
      <c r="E3358"/>
      <c r="F3358"/>
      <c r="G3358"/>
      <c r="H3358"/>
      <c r="I3358"/>
      <c r="J3358"/>
      <c r="K3358"/>
      <c r="L3358"/>
    </row>
    <row r="3359" spans="1:12" ht="16" x14ac:dyDescent="0.2">
      <c r="A3359"/>
      <c r="B3359"/>
      <c r="C3359"/>
      <c r="D3359"/>
      <c r="E3359"/>
      <c r="F3359"/>
      <c r="G3359"/>
      <c r="H3359"/>
      <c r="I3359"/>
      <c r="J3359"/>
      <c r="K3359"/>
      <c r="L3359"/>
    </row>
    <row r="3360" spans="1:12" ht="16" x14ac:dyDescent="0.2">
      <c r="A3360"/>
      <c r="B3360"/>
      <c r="C3360"/>
      <c r="D3360"/>
      <c r="E3360"/>
      <c r="F3360"/>
      <c r="G3360"/>
      <c r="H3360"/>
      <c r="I3360"/>
      <c r="J3360"/>
      <c r="K3360"/>
      <c r="L3360"/>
    </row>
    <row r="3361" spans="1:12" ht="16" x14ac:dyDescent="0.2">
      <c r="A3361"/>
      <c r="B3361"/>
      <c r="C3361"/>
      <c r="D3361"/>
      <c r="E3361"/>
      <c r="F3361"/>
      <c r="G3361"/>
      <c r="H3361"/>
      <c r="I3361"/>
      <c r="J3361"/>
      <c r="K3361"/>
      <c r="L3361"/>
    </row>
    <row r="3362" spans="1:12" ht="16" x14ac:dyDescent="0.2">
      <c r="A3362"/>
      <c r="B3362"/>
      <c r="C3362"/>
      <c r="D3362"/>
      <c r="E3362"/>
      <c r="F3362"/>
      <c r="G3362"/>
      <c r="H3362"/>
      <c r="I3362"/>
      <c r="J3362"/>
      <c r="K3362"/>
      <c r="L3362"/>
    </row>
    <row r="3363" spans="1:12" ht="16" x14ac:dyDescent="0.2">
      <c r="A3363"/>
      <c r="B3363"/>
      <c r="C3363"/>
      <c r="D3363"/>
      <c r="E3363"/>
      <c r="F3363"/>
      <c r="G3363"/>
      <c r="H3363"/>
      <c r="I3363"/>
      <c r="J3363"/>
      <c r="K3363"/>
      <c r="L3363"/>
    </row>
    <row r="3364" spans="1:12" ht="16" x14ac:dyDescent="0.2">
      <c r="A3364"/>
      <c r="B3364"/>
      <c r="C3364"/>
      <c r="D3364"/>
      <c r="E3364"/>
      <c r="F3364"/>
      <c r="G3364"/>
      <c r="H3364"/>
      <c r="I3364"/>
      <c r="J3364"/>
      <c r="K3364"/>
      <c r="L3364"/>
    </row>
    <row r="3365" spans="1:12" ht="16" x14ac:dyDescent="0.2">
      <c r="A3365"/>
      <c r="B3365"/>
      <c r="C3365"/>
      <c r="D3365"/>
      <c r="E3365"/>
      <c r="F3365"/>
      <c r="G3365"/>
      <c r="H3365"/>
      <c r="I3365"/>
      <c r="J3365"/>
      <c r="K3365"/>
      <c r="L3365"/>
    </row>
    <row r="3366" spans="1:12" ht="16" x14ac:dyDescent="0.2">
      <c r="A3366"/>
      <c r="B3366"/>
      <c r="C3366"/>
      <c r="D3366"/>
      <c r="E3366"/>
      <c r="F3366"/>
      <c r="G3366"/>
      <c r="H3366"/>
      <c r="I3366"/>
      <c r="J3366"/>
      <c r="K3366"/>
      <c r="L3366"/>
    </row>
    <row r="3367" spans="1:12" ht="16" x14ac:dyDescent="0.2">
      <c r="A3367"/>
      <c r="B3367"/>
      <c r="C3367"/>
      <c r="D3367"/>
      <c r="E3367"/>
      <c r="F3367"/>
      <c r="G3367"/>
      <c r="H3367"/>
      <c r="I3367"/>
      <c r="J3367"/>
      <c r="K3367"/>
      <c r="L3367"/>
    </row>
    <row r="3368" spans="1:12" ht="16" x14ac:dyDescent="0.2">
      <c r="A3368"/>
      <c r="B3368"/>
      <c r="C3368"/>
      <c r="D3368"/>
      <c r="E3368"/>
      <c r="F3368"/>
      <c r="G3368"/>
      <c r="H3368"/>
      <c r="I3368"/>
      <c r="J3368"/>
      <c r="K3368"/>
      <c r="L3368"/>
    </row>
    <row r="3369" spans="1:12" ht="16" x14ac:dyDescent="0.2">
      <c r="A3369"/>
      <c r="B3369"/>
      <c r="C3369"/>
      <c r="D3369"/>
      <c r="E3369"/>
      <c r="F3369"/>
      <c r="G3369"/>
      <c r="H3369"/>
      <c r="I3369"/>
      <c r="J3369"/>
      <c r="K3369"/>
      <c r="L3369"/>
    </row>
    <row r="3370" spans="1:12" ht="16" x14ac:dyDescent="0.2">
      <c r="A3370"/>
      <c r="B3370"/>
      <c r="C3370"/>
      <c r="D3370"/>
      <c r="E3370"/>
      <c r="F3370"/>
      <c r="G3370"/>
      <c r="H3370"/>
      <c r="I3370"/>
      <c r="J3370"/>
      <c r="K3370"/>
      <c r="L3370"/>
    </row>
    <row r="3371" spans="1:12" ht="16" x14ac:dyDescent="0.2">
      <c r="A3371"/>
      <c r="B3371"/>
      <c r="C3371"/>
      <c r="D3371"/>
      <c r="E3371"/>
      <c r="F3371"/>
      <c r="G3371"/>
      <c r="H3371"/>
      <c r="I3371"/>
      <c r="J3371"/>
      <c r="K3371"/>
      <c r="L3371"/>
    </row>
    <row r="3372" spans="1:12" ht="16" x14ac:dyDescent="0.2">
      <c r="A3372"/>
      <c r="B3372"/>
      <c r="C3372"/>
      <c r="D3372"/>
      <c r="E3372"/>
      <c r="F3372"/>
      <c r="G3372"/>
      <c r="H3372"/>
      <c r="I3372"/>
      <c r="J3372"/>
      <c r="K3372"/>
      <c r="L3372"/>
    </row>
    <row r="3373" spans="1:12" ht="16" x14ac:dyDescent="0.2">
      <c r="A3373"/>
      <c r="B3373"/>
      <c r="C3373"/>
      <c r="D3373"/>
      <c r="E3373"/>
      <c r="F3373"/>
      <c r="G3373"/>
      <c r="H3373"/>
      <c r="I3373"/>
      <c r="J3373"/>
      <c r="K3373"/>
      <c r="L3373"/>
    </row>
    <row r="3374" spans="1:12" ht="16" x14ac:dyDescent="0.2">
      <c r="A3374"/>
      <c r="B3374"/>
      <c r="C3374"/>
      <c r="D3374"/>
      <c r="E3374"/>
      <c r="F3374"/>
      <c r="G3374"/>
      <c r="H3374"/>
      <c r="I3374"/>
      <c r="J3374"/>
      <c r="K3374"/>
      <c r="L3374"/>
    </row>
    <row r="3375" spans="1:12" ht="16" x14ac:dyDescent="0.2">
      <c r="A3375"/>
      <c r="B3375"/>
      <c r="C3375"/>
      <c r="D3375"/>
      <c r="E3375"/>
      <c r="F3375"/>
      <c r="G3375"/>
      <c r="H3375"/>
      <c r="I3375"/>
      <c r="J3375"/>
      <c r="K3375"/>
      <c r="L3375"/>
    </row>
    <row r="3376" spans="1:12" ht="16" x14ac:dyDescent="0.2">
      <c r="A3376"/>
      <c r="B3376"/>
      <c r="C3376"/>
      <c r="D3376"/>
      <c r="E3376"/>
      <c r="F3376"/>
      <c r="G3376"/>
      <c r="H3376"/>
      <c r="I3376"/>
      <c r="J3376"/>
      <c r="K3376"/>
      <c r="L3376"/>
    </row>
    <row r="3377" spans="1:12" ht="16" x14ac:dyDescent="0.2">
      <c r="A3377"/>
      <c r="B3377"/>
      <c r="C3377"/>
      <c r="D3377"/>
      <c r="E3377"/>
      <c r="F3377"/>
      <c r="G3377"/>
      <c r="H3377"/>
      <c r="I3377"/>
      <c r="J3377"/>
      <c r="K3377"/>
      <c r="L3377"/>
    </row>
    <row r="3378" spans="1:12" ht="16" x14ac:dyDescent="0.2">
      <c r="A3378"/>
      <c r="B3378"/>
      <c r="C3378"/>
      <c r="D3378"/>
      <c r="E3378"/>
      <c r="F3378"/>
      <c r="G3378"/>
      <c r="H3378"/>
      <c r="I3378"/>
      <c r="J3378"/>
      <c r="K3378"/>
      <c r="L3378"/>
    </row>
    <row r="3379" spans="1:12" ht="16" x14ac:dyDescent="0.2">
      <c r="A3379"/>
      <c r="B3379"/>
      <c r="C3379"/>
      <c r="D3379"/>
      <c r="E3379"/>
      <c r="F3379"/>
      <c r="G3379"/>
      <c r="H3379"/>
      <c r="I3379"/>
      <c r="J3379"/>
      <c r="K3379"/>
      <c r="L3379"/>
    </row>
    <row r="3380" spans="1:12" ht="16" x14ac:dyDescent="0.2">
      <c r="A3380"/>
      <c r="B3380"/>
      <c r="C3380"/>
      <c r="D3380"/>
      <c r="E3380"/>
      <c r="F3380"/>
      <c r="G3380"/>
      <c r="H3380"/>
      <c r="I3380"/>
      <c r="J3380"/>
      <c r="K3380"/>
      <c r="L3380"/>
    </row>
    <row r="3381" spans="1:12" ht="16" x14ac:dyDescent="0.2">
      <c r="A3381"/>
      <c r="B3381"/>
      <c r="C3381"/>
      <c r="D3381"/>
      <c r="E3381"/>
      <c r="F3381"/>
      <c r="G3381"/>
      <c r="H3381"/>
      <c r="I3381"/>
      <c r="J3381"/>
      <c r="K3381"/>
      <c r="L3381"/>
    </row>
    <row r="3382" spans="1:12" ht="16" x14ac:dyDescent="0.2">
      <c r="A3382"/>
      <c r="B3382"/>
      <c r="C3382"/>
      <c r="D3382"/>
      <c r="E3382"/>
      <c r="F3382"/>
      <c r="G3382"/>
      <c r="H3382"/>
      <c r="I3382"/>
      <c r="J3382"/>
      <c r="K3382"/>
      <c r="L3382"/>
    </row>
    <row r="3383" spans="1:12" ht="16" x14ac:dyDescent="0.2">
      <c r="A3383"/>
      <c r="B3383"/>
      <c r="C3383"/>
      <c r="D3383"/>
      <c r="E3383"/>
      <c r="F3383"/>
      <c r="G3383"/>
      <c r="H3383"/>
      <c r="I3383"/>
      <c r="J3383"/>
      <c r="K3383"/>
      <c r="L3383"/>
    </row>
    <row r="3384" spans="1:12" ht="16" x14ac:dyDescent="0.2">
      <c r="A3384"/>
      <c r="B3384"/>
      <c r="C3384"/>
      <c r="D3384"/>
      <c r="E3384"/>
      <c r="F3384"/>
      <c r="G3384"/>
      <c r="H3384"/>
      <c r="I3384"/>
      <c r="J3384"/>
      <c r="K3384"/>
      <c r="L3384"/>
    </row>
    <row r="3385" spans="1:12" ht="16" x14ac:dyDescent="0.2">
      <c r="A3385"/>
      <c r="B3385"/>
      <c r="C3385"/>
      <c r="D3385"/>
      <c r="E3385"/>
      <c r="F3385"/>
      <c r="G3385"/>
      <c r="H3385"/>
      <c r="I3385"/>
      <c r="J3385"/>
      <c r="K3385"/>
      <c r="L3385"/>
    </row>
    <row r="3386" spans="1:12" ht="16" x14ac:dyDescent="0.2">
      <c r="A3386"/>
      <c r="B3386"/>
      <c r="C3386"/>
      <c r="D3386"/>
      <c r="E3386"/>
      <c r="F3386"/>
      <c r="G3386"/>
      <c r="H3386"/>
      <c r="I3386"/>
      <c r="J3386"/>
      <c r="K3386"/>
      <c r="L3386"/>
    </row>
    <row r="3387" spans="1:12" ht="16" x14ac:dyDescent="0.2">
      <c r="A3387"/>
      <c r="B3387"/>
      <c r="C3387"/>
      <c r="D3387"/>
      <c r="E3387"/>
      <c r="F3387"/>
      <c r="G3387"/>
      <c r="H3387"/>
      <c r="I3387"/>
      <c r="J3387"/>
      <c r="K3387"/>
      <c r="L3387"/>
    </row>
    <row r="3388" spans="1:12" ht="16" x14ac:dyDescent="0.2">
      <c r="A3388"/>
      <c r="B3388"/>
      <c r="C3388"/>
      <c r="D3388"/>
      <c r="E3388"/>
      <c r="F3388"/>
      <c r="G3388"/>
      <c r="H3388"/>
      <c r="I3388"/>
      <c r="J3388"/>
      <c r="K3388"/>
      <c r="L3388"/>
    </row>
    <row r="3389" spans="1:12" ht="16" x14ac:dyDescent="0.2">
      <c r="A3389"/>
      <c r="B3389"/>
      <c r="C3389"/>
      <c r="D3389"/>
      <c r="E3389"/>
      <c r="F3389"/>
      <c r="G3389"/>
      <c r="H3389"/>
      <c r="I3389"/>
      <c r="J3389"/>
      <c r="K3389"/>
      <c r="L3389"/>
    </row>
    <row r="3390" spans="1:12" ht="16" x14ac:dyDescent="0.2">
      <c r="A3390"/>
      <c r="B3390"/>
      <c r="C3390"/>
      <c r="D3390"/>
      <c r="E3390"/>
      <c r="F3390"/>
      <c r="G3390"/>
      <c r="H3390"/>
      <c r="I3390"/>
      <c r="J3390"/>
      <c r="K3390"/>
      <c r="L3390"/>
    </row>
    <row r="3391" spans="1:12" ht="16" x14ac:dyDescent="0.2">
      <c r="A3391"/>
      <c r="B3391"/>
      <c r="C3391"/>
      <c r="D3391"/>
      <c r="E3391"/>
      <c r="F3391"/>
      <c r="G3391"/>
      <c r="H3391"/>
      <c r="I3391"/>
      <c r="J3391"/>
      <c r="K3391"/>
      <c r="L3391"/>
    </row>
    <row r="3392" spans="1:12" ht="16" x14ac:dyDescent="0.2">
      <c r="A3392"/>
      <c r="B3392"/>
      <c r="C3392"/>
      <c r="D3392"/>
      <c r="E3392"/>
      <c r="F3392"/>
      <c r="G3392"/>
      <c r="H3392"/>
      <c r="I3392"/>
      <c r="J3392"/>
      <c r="K3392"/>
      <c r="L3392"/>
    </row>
    <row r="3393" spans="1:12" ht="16" x14ac:dyDescent="0.2">
      <c r="A3393"/>
      <c r="B3393"/>
      <c r="C3393"/>
      <c r="D3393"/>
      <c r="E3393"/>
      <c r="F3393"/>
      <c r="G3393"/>
      <c r="H3393"/>
      <c r="I3393"/>
      <c r="J3393"/>
      <c r="K3393"/>
      <c r="L3393"/>
    </row>
    <row r="3394" spans="1:12" ht="16" x14ac:dyDescent="0.2">
      <c r="A3394"/>
      <c r="B3394"/>
      <c r="C3394"/>
      <c r="D3394"/>
      <c r="E3394"/>
      <c r="F3394"/>
      <c r="G3394"/>
      <c r="H3394"/>
      <c r="I3394"/>
      <c r="J3394"/>
      <c r="K3394"/>
      <c r="L3394"/>
    </row>
    <row r="3395" spans="1:12" ht="16" x14ac:dyDescent="0.2">
      <c r="A3395"/>
      <c r="B3395"/>
      <c r="C3395"/>
      <c r="D3395"/>
      <c r="E3395"/>
      <c r="F3395"/>
      <c r="G3395"/>
      <c r="H3395"/>
      <c r="I3395"/>
      <c r="J3395"/>
      <c r="K3395"/>
      <c r="L3395"/>
    </row>
    <row r="3396" spans="1:12" ht="16" x14ac:dyDescent="0.2">
      <c r="A3396"/>
      <c r="B3396"/>
      <c r="C3396"/>
      <c r="D3396"/>
      <c r="E3396"/>
      <c r="F3396"/>
      <c r="G3396"/>
      <c r="H3396"/>
      <c r="I3396"/>
      <c r="J3396"/>
      <c r="K3396"/>
      <c r="L3396"/>
    </row>
    <row r="3397" spans="1:12" ht="16" x14ac:dyDescent="0.2">
      <c r="A3397"/>
      <c r="B3397"/>
      <c r="C3397"/>
      <c r="D3397"/>
      <c r="E3397"/>
      <c r="F3397"/>
      <c r="G3397"/>
      <c r="H3397"/>
      <c r="I3397"/>
      <c r="J3397"/>
      <c r="K3397"/>
      <c r="L3397"/>
    </row>
    <row r="3398" spans="1:12" ht="16" x14ac:dyDescent="0.2">
      <c r="A3398"/>
      <c r="B3398"/>
      <c r="C3398"/>
      <c r="D3398"/>
      <c r="E3398"/>
      <c r="F3398"/>
      <c r="G3398"/>
      <c r="H3398"/>
      <c r="I3398"/>
      <c r="J3398"/>
      <c r="K3398"/>
      <c r="L3398"/>
    </row>
    <row r="3399" spans="1:12" ht="16" x14ac:dyDescent="0.2">
      <c r="A3399"/>
      <c r="B3399"/>
      <c r="C3399"/>
      <c r="D3399"/>
      <c r="E3399"/>
      <c r="F3399"/>
      <c r="G3399"/>
      <c r="H3399"/>
      <c r="I3399"/>
      <c r="J3399"/>
      <c r="K3399"/>
      <c r="L3399"/>
    </row>
    <row r="3400" spans="1:12" ht="16" x14ac:dyDescent="0.2">
      <c r="A3400"/>
      <c r="B3400"/>
      <c r="C3400"/>
      <c r="D3400"/>
      <c r="E3400"/>
      <c r="F3400"/>
      <c r="G3400"/>
      <c r="H3400"/>
      <c r="I3400"/>
      <c r="J3400"/>
      <c r="K3400"/>
      <c r="L3400"/>
    </row>
    <row r="3401" spans="1:12" ht="16" x14ac:dyDescent="0.2">
      <c r="A3401"/>
      <c r="B3401"/>
      <c r="C3401"/>
      <c r="D3401"/>
      <c r="E3401"/>
      <c r="F3401"/>
      <c r="G3401"/>
      <c r="H3401"/>
      <c r="I3401"/>
      <c r="J3401"/>
      <c r="K3401"/>
      <c r="L3401"/>
    </row>
    <row r="3402" spans="1:12" ht="16" x14ac:dyDescent="0.2">
      <c r="A3402"/>
      <c r="B3402"/>
      <c r="C3402"/>
      <c r="D3402"/>
      <c r="E3402"/>
      <c r="F3402"/>
      <c r="G3402"/>
      <c r="H3402"/>
      <c r="I3402"/>
      <c r="J3402"/>
      <c r="K3402"/>
      <c r="L3402"/>
    </row>
    <row r="3403" spans="1:12" ht="16" x14ac:dyDescent="0.2">
      <c r="A3403"/>
      <c r="B3403"/>
      <c r="C3403"/>
      <c r="D3403"/>
      <c r="E3403"/>
      <c r="F3403"/>
      <c r="G3403"/>
      <c r="H3403"/>
      <c r="I3403"/>
      <c r="J3403"/>
      <c r="K3403"/>
      <c r="L3403"/>
    </row>
    <row r="3404" spans="1:12" ht="16" x14ac:dyDescent="0.2">
      <c r="A3404"/>
      <c r="B3404"/>
      <c r="C3404"/>
      <c r="D3404"/>
      <c r="E3404"/>
      <c r="F3404"/>
      <c r="G3404"/>
      <c r="H3404"/>
      <c r="I3404"/>
      <c r="J3404"/>
      <c r="K3404"/>
      <c r="L3404"/>
    </row>
    <row r="3405" spans="1:12" ht="16" x14ac:dyDescent="0.2">
      <c r="A3405"/>
      <c r="B3405"/>
      <c r="C3405"/>
      <c r="D3405"/>
      <c r="E3405"/>
      <c r="F3405"/>
      <c r="G3405"/>
      <c r="H3405"/>
      <c r="I3405"/>
      <c r="J3405"/>
      <c r="K3405"/>
      <c r="L3405"/>
    </row>
    <row r="3406" spans="1:12" ht="16" x14ac:dyDescent="0.2">
      <c r="A3406"/>
      <c r="B3406"/>
      <c r="C3406"/>
      <c r="D3406"/>
      <c r="E3406"/>
      <c r="F3406"/>
      <c r="G3406"/>
      <c r="H3406"/>
      <c r="I3406"/>
      <c r="J3406"/>
      <c r="K3406"/>
      <c r="L3406"/>
    </row>
    <row r="3407" spans="1:12" ht="16" x14ac:dyDescent="0.2">
      <c r="A3407"/>
      <c r="B3407"/>
      <c r="C3407"/>
      <c r="D3407"/>
      <c r="E3407"/>
      <c r="F3407"/>
      <c r="G3407"/>
      <c r="H3407"/>
      <c r="I3407"/>
      <c r="J3407"/>
      <c r="K3407"/>
      <c r="L3407"/>
    </row>
    <row r="3408" spans="1:12" ht="16" x14ac:dyDescent="0.2">
      <c r="A3408"/>
      <c r="B3408"/>
      <c r="C3408"/>
      <c r="D3408"/>
      <c r="E3408"/>
      <c r="F3408"/>
      <c r="G3408"/>
      <c r="H3408"/>
      <c r="I3408"/>
      <c r="J3408"/>
      <c r="K3408"/>
      <c r="L3408"/>
    </row>
    <row r="3409" spans="1:12" ht="16" x14ac:dyDescent="0.2">
      <c r="A3409"/>
      <c r="B3409"/>
      <c r="C3409"/>
      <c r="D3409"/>
      <c r="E3409"/>
      <c r="F3409"/>
      <c r="G3409"/>
      <c r="H3409"/>
      <c r="I3409"/>
      <c r="J3409"/>
      <c r="K3409"/>
      <c r="L3409"/>
    </row>
    <row r="3410" spans="1:12" ht="16" x14ac:dyDescent="0.2">
      <c r="A3410"/>
      <c r="B3410"/>
      <c r="C3410"/>
      <c r="D3410"/>
      <c r="E3410"/>
      <c r="F3410"/>
      <c r="G3410"/>
      <c r="H3410"/>
      <c r="I3410"/>
      <c r="J3410"/>
      <c r="K3410"/>
      <c r="L3410"/>
    </row>
    <row r="3411" spans="1:12" ht="16" x14ac:dyDescent="0.2">
      <c r="A3411"/>
      <c r="B3411"/>
      <c r="C3411"/>
      <c r="D3411"/>
      <c r="E3411"/>
      <c r="F3411"/>
      <c r="G3411"/>
      <c r="H3411"/>
      <c r="I3411"/>
      <c r="J3411"/>
      <c r="K3411"/>
      <c r="L3411"/>
    </row>
    <row r="3412" spans="1:12" ht="16" x14ac:dyDescent="0.2">
      <c r="A3412"/>
      <c r="B3412"/>
      <c r="C3412"/>
      <c r="D3412"/>
      <c r="E3412"/>
      <c r="F3412"/>
      <c r="G3412"/>
      <c r="H3412"/>
      <c r="I3412"/>
      <c r="J3412"/>
      <c r="K3412"/>
      <c r="L3412"/>
    </row>
    <row r="3413" spans="1:12" ht="16" x14ac:dyDescent="0.2">
      <c r="A3413"/>
      <c r="B3413"/>
      <c r="C3413"/>
      <c r="D3413"/>
      <c r="E3413"/>
      <c r="F3413"/>
      <c r="G3413"/>
      <c r="H3413"/>
      <c r="I3413"/>
      <c r="J3413"/>
      <c r="K3413"/>
      <c r="L3413"/>
    </row>
    <row r="3414" spans="1:12" ht="16" x14ac:dyDescent="0.2">
      <c r="A3414"/>
      <c r="B3414"/>
      <c r="C3414"/>
      <c r="D3414"/>
      <c r="E3414"/>
      <c r="F3414"/>
      <c r="G3414"/>
      <c r="H3414"/>
      <c r="I3414"/>
      <c r="J3414"/>
      <c r="K3414"/>
      <c r="L3414"/>
    </row>
    <row r="3415" spans="1:12" ht="16" x14ac:dyDescent="0.2">
      <c r="A3415"/>
      <c r="B3415"/>
      <c r="C3415"/>
      <c r="D3415"/>
      <c r="E3415"/>
      <c r="F3415"/>
      <c r="G3415"/>
      <c r="H3415"/>
      <c r="I3415"/>
      <c r="J3415"/>
      <c r="K3415"/>
      <c r="L3415"/>
    </row>
    <row r="3416" spans="1:12" ht="16" x14ac:dyDescent="0.2">
      <c r="A3416"/>
      <c r="B3416"/>
      <c r="C3416"/>
      <c r="D3416"/>
      <c r="E3416"/>
      <c r="F3416"/>
      <c r="G3416"/>
      <c r="H3416"/>
      <c r="I3416"/>
      <c r="J3416"/>
      <c r="K3416"/>
      <c r="L3416"/>
    </row>
    <row r="3417" spans="1:12" ht="16" x14ac:dyDescent="0.2">
      <c r="A3417"/>
      <c r="B3417"/>
      <c r="C3417"/>
      <c r="D3417"/>
      <c r="E3417"/>
      <c r="F3417"/>
      <c r="G3417"/>
      <c r="H3417"/>
      <c r="I3417"/>
      <c r="J3417"/>
      <c r="K3417"/>
      <c r="L3417"/>
    </row>
    <row r="3418" spans="1:12" ht="16" x14ac:dyDescent="0.2">
      <c r="A3418"/>
      <c r="B3418"/>
      <c r="C3418"/>
      <c r="D3418"/>
      <c r="E3418"/>
      <c r="F3418"/>
      <c r="G3418"/>
      <c r="H3418"/>
      <c r="I3418"/>
      <c r="J3418"/>
      <c r="K3418"/>
      <c r="L3418"/>
    </row>
    <row r="3419" spans="1:12" ht="16" x14ac:dyDescent="0.2">
      <c r="A3419"/>
      <c r="B3419"/>
      <c r="C3419"/>
      <c r="D3419"/>
      <c r="E3419"/>
      <c r="F3419"/>
      <c r="G3419"/>
      <c r="H3419"/>
      <c r="I3419"/>
      <c r="J3419"/>
      <c r="K3419"/>
      <c r="L3419"/>
    </row>
    <row r="3420" spans="1:12" ht="16" x14ac:dyDescent="0.2">
      <c r="A3420"/>
      <c r="B3420"/>
      <c r="C3420"/>
      <c r="D3420"/>
      <c r="E3420"/>
      <c r="F3420"/>
      <c r="G3420"/>
      <c r="H3420"/>
      <c r="I3420"/>
      <c r="J3420"/>
      <c r="K3420"/>
      <c r="L3420"/>
    </row>
    <row r="3421" spans="1:12" ht="16" x14ac:dyDescent="0.2">
      <c r="A3421"/>
      <c r="B3421"/>
      <c r="C3421"/>
      <c r="D3421"/>
      <c r="E3421"/>
      <c r="F3421"/>
      <c r="G3421"/>
      <c r="H3421"/>
      <c r="I3421"/>
      <c r="J3421"/>
      <c r="K3421"/>
      <c r="L3421"/>
    </row>
    <row r="3422" spans="1:12" ht="16" x14ac:dyDescent="0.2">
      <c r="A3422"/>
      <c r="B3422"/>
      <c r="C3422"/>
      <c r="D3422"/>
      <c r="E3422"/>
      <c r="F3422"/>
      <c r="G3422"/>
      <c r="H3422"/>
      <c r="I3422"/>
      <c r="J3422"/>
      <c r="K3422"/>
      <c r="L3422"/>
    </row>
    <row r="3423" spans="1:12" ht="16" x14ac:dyDescent="0.2">
      <c r="A3423"/>
      <c r="B3423"/>
      <c r="C3423"/>
      <c r="D3423"/>
      <c r="E3423"/>
      <c r="F3423"/>
      <c r="G3423"/>
      <c r="H3423"/>
      <c r="I3423"/>
      <c r="J3423"/>
      <c r="K3423"/>
      <c r="L3423"/>
    </row>
    <row r="3424" spans="1:12" ht="16" x14ac:dyDescent="0.2">
      <c r="A3424"/>
      <c r="B3424"/>
      <c r="C3424"/>
      <c r="D3424"/>
      <c r="E3424"/>
      <c r="F3424"/>
      <c r="G3424"/>
      <c r="H3424"/>
      <c r="I3424"/>
      <c r="J3424"/>
      <c r="K3424"/>
      <c r="L3424"/>
    </row>
    <row r="3425" spans="1:12" ht="16" x14ac:dyDescent="0.2">
      <c r="A3425"/>
      <c r="B3425"/>
      <c r="C3425"/>
      <c r="D3425"/>
      <c r="E3425"/>
      <c r="F3425"/>
      <c r="G3425"/>
      <c r="H3425"/>
      <c r="I3425"/>
      <c r="J3425"/>
      <c r="K3425"/>
      <c r="L3425"/>
    </row>
    <row r="3426" spans="1:12" ht="16" x14ac:dyDescent="0.2">
      <c r="A3426"/>
      <c r="B3426"/>
      <c r="C3426"/>
      <c r="D3426"/>
      <c r="E3426"/>
      <c r="F3426"/>
      <c r="G3426"/>
      <c r="H3426"/>
      <c r="I3426"/>
      <c r="J3426"/>
      <c r="K3426"/>
      <c r="L3426"/>
    </row>
    <row r="3427" spans="1:12" ht="16" x14ac:dyDescent="0.2">
      <c r="A3427"/>
      <c r="B3427"/>
      <c r="C3427"/>
      <c r="D3427"/>
      <c r="E3427"/>
      <c r="F3427"/>
      <c r="G3427"/>
      <c r="H3427"/>
      <c r="I3427"/>
      <c r="J3427"/>
      <c r="K3427"/>
      <c r="L3427"/>
    </row>
    <row r="3428" spans="1:12" ht="16" x14ac:dyDescent="0.2">
      <c r="A3428"/>
      <c r="B3428"/>
      <c r="C3428"/>
      <c r="D3428"/>
      <c r="E3428"/>
      <c r="F3428"/>
      <c r="G3428"/>
      <c r="H3428"/>
      <c r="I3428"/>
      <c r="J3428"/>
      <c r="K3428"/>
      <c r="L3428"/>
    </row>
    <row r="3429" spans="1:12" ht="16" x14ac:dyDescent="0.2">
      <c r="A3429"/>
      <c r="B3429"/>
      <c r="C3429"/>
      <c r="D3429"/>
      <c r="E3429"/>
      <c r="F3429"/>
      <c r="G3429"/>
      <c r="H3429"/>
      <c r="I3429"/>
      <c r="J3429"/>
      <c r="K3429"/>
      <c r="L3429"/>
    </row>
    <row r="3430" spans="1:12" ht="16" x14ac:dyDescent="0.2">
      <c r="A3430"/>
      <c r="B3430"/>
      <c r="C3430"/>
      <c r="D3430"/>
      <c r="E3430"/>
      <c r="F3430"/>
      <c r="G3430"/>
      <c r="H3430"/>
      <c r="I3430"/>
      <c r="J3430"/>
      <c r="K3430"/>
      <c r="L3430"/>
    </row>
    <row r="3431" spans="1:12" ht="16" x14ac:dyDescent="0.2">
      <c r="A3431"/>
      <c r="B3431"/>
      <c r="C3431"/>
      <c r="D3431"/>
      <c r="E3431"/>
      <c r="F3431"/>
      <c r="G3431"/>
      <c r="H3431"/>
      <c r="I3431"/>
      <c r="J3431"/>
      <c r="K3431"/>
      <c r="L3431"/>
    </row>
    <row r="3432" spans="1:12" ht="16" x14ac:dyDescent="0.2">
      <c r="A3432"/>
      <c r="B3432"/>
      <c r="C3432"/>
      <c r="D3432"/>
      <c r="E3432"/>
      <c r="F3432"/>
      <c r="G3432"/>
      <c r="H3432"/>
      <c r="I3432"/>
      <c r="J3432"/>
      <c r="K3432"/>
      <c r="L3432"/>
    </row>
    <row r="3433" spans="1:12" ht="16" x14ac:dyDescent="0.2">
      <c r="A3433"/>
      <c r="B3433"/>
      <c r="C3433"/>
      <c r="D3433"/>
      <c r="E3433"/>
      <c r="F3433"/>
      <c r="G3433"/>
      <c r="H3433"/>
      <c r="I3433"/>
      <c r="J3433"/>
      <c r="K3433"/>
      <c r="L3433"/>
    </row>
    <row r="3434" spans="1:12" ht="16" x14ac:dyDescent="0.2">
      <c r="A3434"/>
      <c r="B3434"/>
      <c r="C3434"/>
      <c r="D3434"/>
      <c r="E3434"/>
      <c r="F3434"/>
      <c r="G3434"/>
      <c r="H3434"/>
      <c r="I3434"/>
      <c r="J3434"/>
      <c r="K3434"/>
      <c r="L3434"/>
    </row>
    <row r="3435" spans="1:12" ht="16" x14ac:dyDescent="0.2">
      <c r="A3435"/>
      <c r="B3435"/>
      <c r="C3435"/>
      <c r="D3435"/>
      <c r="E3435"/>
      <c r="F3435"/>
      <c r="G3435"/>
      <c r="H3435"/>
      <c r="I3435"/>
      <c r="J3435"/>
      <c r="K3435"/>
      <c r="L3435"/>
    </row>
    <row r="3436" spans="1:12" ht="16" x14ac:dyDescent="0.2">
      <c r="A3436"/>
      <c r="B3436"/>
      <c r="C3436"/>
      <c r="D3436"/>
      <c r="E3436"/>
      <c r="F3436"/>
      <c r="G3436"/>
      <c r="H3436"/>
      <c r="I3436"/>
      <c r="J3436"/>
      <c r="K3436"/>
      <c r="L3436"/>
    </row>
    <row r="3437" spans="1:12" ht="16" x14ac:dyDescent="0.2">
      <c r="A3437"/>
      <c r="B3437"/>
      <c r="C3437"/>
      <c r="D3437"/>
      <c r="E3437"/>
      <c r="F3437"/>
      <c r="G3437"/>
      <c r="H3437"/>
      <c r="I3437"/>
      <c r="J3437"/>
      <c r="K3437"/>
      <c r="L3437"/>
    </row>
    <row r="3438" spans="1:12" ht="16" x14ac:dyDescent="0.2">
      <c r="A3438"/>
      <c r="B3438"/>
      <c r="C3438"/>
      <c r="D3438"/>
      <c r="E3438"/>
      <c r="F3438"/>
      <c r="G3438"/>
      <c r="H3438"/>
      <c r="I3438"/>
      <c r="J3438"/>
      <c r="K3438"/>
      <c r="L3438"/>
    </row>
    <row r="3439" spans="1:12" ht="16" x14ac:dyDescent="0.2">
      <c r="A3439"/>
      <c r="B3439"/>
      <c r="C3439"/>
      <c r="D3439"/>
      <c r="E3439"/>
      <c r="F3439"/>
      <c r="G3439"/>
      <c r="H3439"/>
      <c r="I3439"/>
      <c r="J3439"/>
      <c r="K3439"/>
      <c r="L3439"/>
    </row>
    <row r="3440" spans="1:12" ht="16" x14ac:dyDescent="0.2">
      <c r="A3440"/>
      <c r="B3440"/>
      <c r="C3440"/>
      <c r="D3440"/>
      <c r="E3440"/>
      <c r="F3440"/>
      <c r="G3440"/>
      <c r="H3440"/>
      <c r="I3440"/>
      <c r="J3440"/>
      <c r="K3440"/>
      <c r="L3440"/>
    </row>
    <row r="3441" spans="1:12" ht="16" x14ac:dyDescent="0.2">
      <c r="A3441"/>
      <c r="B3441"/>
      <c r="C3441"/>
      <c r="D3441"/>
      <c r="E3441"/>
      <c r="F3441"/>
      <c r="G3441"/>
      <c r="H3441"/>
      <c r="I3441"/>
      <c r="J3441"/>
      <c r="K3441"/>
      <c r="L3441"/>
    </row>
    <row r="3442" spans="1:12" ht="16" x14ac:dyDescent="0.2">
      <c r="A3442"/>
      <c r="B3442"/>
      <c r="C3442"/>
      <c r="D3442"/>
      <c r="E3442"/>
      <c r="F3442"/>
      <c r="G3442"/>
      <c r="H3442"/>
      <c r="I3442"/>
      <c r="J3442"/>
      <c r="K3442"/>
      <c r="L3442"/>
    </row>
    <row r="3443" spans="1:12" ht="16" x14ac:dyDescent="0.2">
      <c r="A3443"/>
      <c r="B3443"/>
      <c r="C3443"/>
      <c r="D3443"/>
      <c r="E3443"/>
      <c r="F3443"/>
      <c r="G3443"/>
      <c r="H3443"/>
      <c r="I3443"/>
      <c r="J3443"/>
      <c r="K3443"/>
      <c r="L3443"/>
    </row>
    <row r="3444" spans="1:12" ht="16" x14ac:dyDescent="0.2">
      <c r="A3444"/>
      <c r="B3444"/>
      <c r="C3444"/>
      <c r="D3444"/>
      <c r="E3444"/>
      <c r="F3444"/>
      <c r="G3444"/>
      <c r="H3444"/>
      <c r="I3444"/>
      <c r="J3444"/>
      <c r="K3444"/>
      <c r="L3444"/>
    </row>
    <row r="3445" spans="1:12" ht="16" x14ac:dyDescent="0.2">
      <c r="A3445"/>
      <c r="B3445"/>
      <c r="C3445"/>
      <c r="D3445"/>
      <c r="E3445"/>
      <c r="F3445"/>
      <c r="G3445"/>
      <c r="H3445"/>
      <c r="I3445"/>
      <c r="J3445"/>
      <c r="K3445"/>
      <c r="L3445"/>
    </row>
    <row r="3446" spans="1:12" ht="16" x14ac:dyDescent="0.2">
      <c r="A3446"/>
      <c r="B3446"/>
      <c r="C3446"/>
      <c r="D3446"/>
      <c r="E3446"/>
      <c r="F3446"/>
      <c r="G3446"/>
      <c r="H3446"/>
      <c r="I3446"/>
      <c r="J3446"/>
      <c r="K3446"/>
      <c r="L3446"/>
    </row>
    <row r="3447" spans="1:12" ht="16" x14ac:dyDescent="0.2">
      <c r="A3447"/>
      <c r="B3447"/>
      <c r="C3447"/>
      <c r="D3447"/>
      <c r="E3447"/>
      <c r="F3447"/>
      <c r="G3447"/>
      <c r="H3447"/>
      <c r="I3447"/>
      <c r="J3447"/>
      <c r="K3447"/>
      <c r="L3447"/>
    </row>
    <row r="3448" spans="1:12" ht="16" x14ac:dyDescent="0.2">
      <c r="A3448"/>
      <c r="B3448"/>
      <c r="C3448"/>
      <c r="D3448"/>
      <c r="E3448"/>
      <c r="F3448"/>
      <c r="G3448"/>
      <c r="H3448"/>
      <c r="I3448"/>
      <c r="J3448"/>
      <c r="K3448"/>
      <c r="L3448"/>
    </row>
    <row r="3449" spans="1:12" ht="16" x14ac:dyDescent="0.2">
      <c r="A3449"/>
      <c r="B3449"/>
      <c r="C3449"/>
      <c r="D3449"/>
      <c r="E3449"/>
      <c r="F3449"/>
      <c r="G3449"/>
      <c r="H3449"/>
      <c r="I3449"/>
      <c r="J3449"/>
      <c r="K3449"/>
      <c r="L3449"/>
    </row>
    <row r="3450" spans="1:12" ht="16" x14ac:dyDescent="0.2">
      <c r="A3450"/>
      <c r="B3450"/>
      <c r="C3450"/>
      <c r="D3450"/>
      <c r="E3450"/>
      <c r="F3450"/>
      <c r="G3450"/>
      <c r="H3450"/>
      <c r="I3450"/>
      <c r="J3450"/>
      <c r="K3450"/>
      <c r="L3450"/>
    </row>
    <row r="3451" spans="1:12" ht="16" x14ac:dyDescent="0.2">
      <c r="A3451"/>
      <c r="B3451"/>
      <c r="C3451"/>
      <c r="D3451"/>
      <c r="E3451"/>
      <c r="F3451"/>
      <c r="G3451"/>
      <c r="H3451"/>
      <c r="I3451"/>
      <c r="J3451"/>
      <c r="K3451"/>
      <c r="L3451"/>
    </row>
    <row r="3452" spans="1:12" ht="16" x14ac:dyDescent="0.2">
      <c r="A3452"/>
      <c r="B3452"/>
      <c r="C3452"/>
      <c r="D3452"/>
      <c r="E3452"/>
      <c r="F3452"/>
      <c r="G3452"/>
      <c r="H3452"/>
      <c r="I3452"/>
      <c r="J3452"/>
      <c r="K3452"/>
      <c r="L3452"/>
    </row>
    <row r="3453" spans="1:12" ht="16" x14ac:dyDescent="0.2">
      <c r="A3453"/>
      <c r="B3453"/>
      <c r="C3453"/>
      <c r="D3453"/>
      <c r="E3453"/>
      <c r="F3453"/>
      <c r="G3453"/>
      <c r="H3453"/>
      <c r="I3453"/>
      <c r="J3453"/>
      <c r="K3453"/>
      <c r="L3453"/>
    </row>
    <row r="3454" spans="1:12" ht="16" x14ac:dyDescent="0.2">
      <c r="A3454"/>
      <c r="B3454"/>
      <c r="C3454"/>
      <c r="D3454"/>
      <c r="E3454"/>
      <c r="F3454"/>
      <c r="G3454"/>
      <c r="H3454"/>
      <c r="I3454"/>
      <c r="J3454"/>
      <c r="K3454"/>
      <c r="L3454"/>
    </row>
    <row r="3455" spans="1:12" ht="16" x14ac:dyDescent="0.2">
      <c r="A3455"/>
      <c r="B3455"/>
      <c r="C3455"/>
      <c r="D3455"/>
      <c r="E3455"/>
      <c r="F3455"/>
      <c r="G3455"/>
      <c r="H3455"/>
      <c r="I3455"/>
      <c r="J3455"/>
      <c r="K3455"/>
      <c r="L3455"/>
    </row>
    <row r="3456" spans="1:12" ht="16" x14ac:dyDescent="0.2">
      <c r="A3456"/>
      <c r="B3456"/>
      <c r="C3456"/>
      <c r="D3456"/>
      <c r="E3456"/>
      <c r="F3456"/>
      <c r="G3456"/>
      <c r="H3456"/>
      <c r="I3456"/>
      <c r="J3456"/>
      <c r="K3456"/>
      <c r="L3456"/>
    </row>
    <row r="3457" spans="1:12" ht="16" x14ac:dyDescent="0.2">
      <c r="A3457"/>
      <c r="B3457"/>
      <c r="C3457"/>
      <c r="D3457"/>
      <c r="E3457"/>
      <c r="F3457"/>
      <c r="G3457"/>
      <c r="H3457"/>
      <c r="I3457"/>
      <c r="J3457"/>
      <c r="K3457"/>
      <c r="L3457"/>
    </row>
    <row r="3458" spans="1:12" ht="16" x14ac:dyDescent="0.2">
      <c r="A3458"/>
      <c r="B3458"/>
      <c r="C3458"/>
      <c r="D3458"/>
      <c r="E3458"/>
      <c r="F3458"/>
      <c r="G3458"/>
      <c r="H3458"/>
      <c r="I3458"/>
      <c r="J3458"/>
      <c r="K3458"/>
      <c r="L3458"/>
    </row>
    <row r="3459" spans="1:12" ht="16" x14ac:dyDescent="0.2">
      <c r="A3459"/>
      <c r="B3459"/>
      <c r="C3459"/>
      <c r="D3459"/>
      <c r="E3459"/>
      <c r="F3459"/>
      <c r="G3459"/>
      <c r="H3459"/>
      <c r="I3459"/>
      <c r="J3459"/>
      <c r="K3459"/>
      <c r="L3459"/>
    </row>
    <row r="3460" spans="1:12" ht="16" x14ac:dyDescent="0.2">
      <c r="A3460"/>
      <c r="B3460"/>
      <c r="C3460"/>
      <c r="D3460"/>
      <c r="E3460"/>
      <c r="F3460"/>
      <c r="G3460"/>
      <c r="H3460"/>
      <c r="I3460"/>
      <c r="J3460"/>
      <c r="K3460"/>
      <c r="L3460"/>
    </row>
    <row r="3461" spans="1:12" ht="16" x14ac:dyDescent="0.2">
      <c r="A3461"/>
      <c r="B3461"/>
      <c r="C3461"/>
      <c r="D3461"/>
      <c r="E3461"/>
      <c r="F3461"/>
      <c r="G3461"/>
      <c r="H3461"/>
      <c r="I3461"/>
      <c r="J3461"/>
      <c r="K3461"/>
      <c r="L3461"/>
    </row>
    <row r="3462" spans="1:12" ht="16" x14ac:dyDescent="0.2">
      <c r="A3462"/>
      <c r="B3462"/>
      <c r="C3462"/>
      <c r="D3462"/>
      <c r="E3462"/>
      <c r="F3462"/>
      <c r="G3462"/>
      <c r="H3462"/>
      <c r="I3462"/>
      <c r="J3462"/>
      <c r="K3462"/>
      <c r="L3462"/>
    </row>
    <row r="3463" spans="1:12" ht="16" x14ac:dyDescent="0.2">
      <c r="A3463"/>
      <c r="B3463"/>
      <c r="C3463"/>
      <c r="D3463"/>
      <c r="E3463"/>
      <c r="F3463"/>
      <c r="G3463"/>
      <c r="H3463"/>
      <c r="I3463"/>
      <c r="J3463"/>
      <c r="K3463"/>
      <c r="L3463"/>
    </row>
    <row r="3464" spans="1:12" ht="16" x14ac:dyDescent="0.2">
      <c r="A3464"/>
      <c r="B3464"/>
      <c r="C3464"/>
      <c r="D3464"/>
      <c r="E3464"/>
      <c r="F3464"/>
      <c r="G3464"/>
      <c r="H3464"/>
      <c r="I3464"/>
      <c r="J3464"/>
      <c r="K3464"/>
      <c r="L3464"/>
    </row>
    <row r="3465" spans="1:12" ht="16" x14ac:dyDescent="0.2">
      <c r="A3465"/>
      <c r="B3465"/>
      <c r="C3465"/>
      <c r="D3465"/>
      <c r="E3465"/>
      <c r="F3465"/>
      <c r="G3465"/>
      <c r="H3465"/>
      <c r="I3465"/>
      <c r="J3465"/>
      <c r="K3465"/>
      <c r="L3465"/>
    </row>
    <row r="3466" spans="1:12" ht="16" x14ac:dyDescent="0.2">
      <c r="A3466"/>
      <c r="B3466"/>
      <c r="C3466"/>
      <c r="D3466"/>
      <c r="E3466"/>
      <c r="F3466"/>
      <c r="G3466"/>
      <c r="H3466"/>
      <c r="I3466"/>
      <c r="J3466"/>
      <c r="K3466"/>
      <c r="L3466"/>
    </row>
    <row r="3467" spans="1:12" ht="16" x14ac:dyDescent="0.2">
      <c r="A3467"/>
      <c r="B3467"/>
      <c r="C3467"/>
      <c r="D3467"/>
      <c r="E3467"/>
      <c r="F3467"/>
      <c r="G3467"/>
      <c r="H3467"/>
      <c r="I3467"/>
      <c r="J3467"/>
      <c r="K3467"/>
      <c r="L3467"/>
    </row>
    <row r="3468" spans="1:12" ht="16" x14ac:dyDescent="0.2">
      <c r="A3468"/>
      <c r="B3468"/>
      <c r="C3468"/>
      <c r="D3468"/>
      <c r="E3468"/>
      <c r="F3468"/>
      <c r="G3468"/>
      <c r="H3468"/>
      <c r="I3468"/>
      <c r="J3468"/>
      <c r="K3468"/>
      <c r="L3468"/>
    </row>
    <row r="3469" spans="1:12" ht="16" x14ac:dyDescent="0.2">
      <c r="A3469"/>
      <c r="B3469"/>
      <c r="C3469"/>
      <c r="D3469"/>
      <c r="E3469"/>
      <c r="F3469"/>
      <c r="G3469"/>
      <c r="H3469"/>
      <c r="I3469"/>
      <c r="J3469"/>
      <c r="K3469"/>
      <c r="L3469"/>
    </row>
    <row r="3470" spans="1:12" ht="16" x14ac:dyDescent="0.2">
      <c r="A3470"/>
      <c r="B3470"/>
      <c r="C3470"/>
      <c r="D3470"/>
      <c r="E3470"/>
      <c r="F3470"/>
      <c r="G3470"/>
      <c r="H3470"/>
      <c r="I3470"/>
      <c r="J3470"/>
      <c r="K3470"/>
      <c r="L3470"/>
    </row>
    <row r="3471" spans="1:12" ht="16" x14ac:dyDescent="0.2">
      <c r="A3471"/>
      <c r="B3471"/>
      <c r="C3471"/>
      <c r="D3471"/>
      <c r="E3471"/>
      <c r="F3471"/>
      <c r="G3471"/>
      <c r="H3471"/>
      <c r="I3471"/>
      <c r="J3471"/>
      <c r="K3471"/>
      <c r="L3471"/>
    </row>
    <row r="3472" spans="1:12" ht="16" x14ac:dyDescent="0.2">
      <c r="A3472"/>
      <c r="B3472"/>
      <c r="C3472"/>
      <c r="D3472"/>
      <c r="E3472"/>
      <c r="F3472"/>
      <c r="G3472"/>
      <c r="H3472"/>
      <c r="I3472"/>
      <c r="J3472"/>
      <c r="K3472"/>
      <c r="L3472"/>
    </row>
    <row r="3473" spans="1:12" ht="16" x14ac:dyDescent="0.2">
      <c r="A3473"/>
      <c r="B3473"/>
      <c r="C3473"/>
      <c r="D3473"/>
      <c r="E3473"/>
      <c r="F3473"/>
      <c r="G3473"/>
      <c r="H3473"/>
      <c r="I3473"/>
      <c r="J3473"/>
      <c r="K3473"/>
      <c r="L3473"/>
    </row>
    <row r="3474" spans="1:12" ht="16" x14ac:dyDescent="0.2">
      <c r="A3474"/>
      <c r="B3474"/>
      <c r="C3474"/>
      <c r="D3474"/>
      <c r="E3474"/>
      <c r="F3474"/>
      <c r="G3474"/>
      <c r="H3474"/>
      <c r="I3474"/>
      <c r="J3474"/>
      <c r="K3474"/>
      <c r="L3474"/>
    </row>
    <row r="3475" spans="1:12" ht="16" x14ac:dyDescent="0.2">
      <c r="A3475"/>
      <c r="B3475"/>
      <c r="C3475"/>
      <c r="D3475"/>
      <c r="E3475"/>
      <c r="F3475"/>
      <c r="G3475"/>
      <c r="H3475"/>
      <c r="I3475"/>
      <c r="J3475"/>
      <c r="K3475"/>
      <c r="L3475"/>
    </row>
    <row r="3476" spans="1:12" ht="16" x14ac:dyDescent="0.2">
      <c r="A3476"/>
      <c r="B3476"/>
      <c r="C3476"/>
      <c r="D3476"/>
      <c r="E3476"/>
      <c r="F3476"/>
      <c r="G3476"/>
      <c r="H3476"/>
      <c r="I3476"/>
      <c r="J3476"/>
      <c r="K3476"/>
      <c r="L3476"/>
    </row>
    <row r="3477" spans="1:12" ht="16" x14ac:dyDescent="0.2">
      <c r="A3477"/>
      <c r="B3477"/>
      <c r="C3477"/>
      <c r="D3477"/>
      <c r="E3477"/>
      <c r="F3477"/>
      <c r="G3477"/>
      <c r="H3477"/>
      <c r="I3477"/>
      <c r="J3477"/>
      <c r="K3477"/>
      <c r="L3477"/>
    </row>
    <row r="3478" spans="1:12" ht="16" x14ac:dyDescent="0.2">
      <c r="A3478"/>
      <c r="B3478"/>
      <c r="C3478"/>
      <c r="D3478"/>
      <c r="E3478"/>
      <c r="F3478"/>
      <c r="G3478"/>
      <c r="H3478"/>
      <c r="I3478"/>
      <c r="J3478"/>
      <c r="K3478"/>
      <c r="L3478"/>
    </row>
    <row r="3479" spans="1:12" ht="16" x14ac:dyDescent="0.2">
      <c r="A3479"/>
      <c r="B3479"/>
      <c r="C3479"/>
      <c r="D3479"/>
      <c r="E3479"/>
      <c r="F3479"/>
      <c r="G3479"/>
      <c r="H3479"/>
      <c r="I3479"/>
      <c r="J3479"/>
      <c r="K3479"/>
      <c r="L3479"/>
    </row>
    <row r="3480" spans="1:12" ht="16" x14ac:dyDescent="0.2">
      <c r="A3480"/>
      <c r="B3480"/>
      <c r="C3480"/>
      <c r="D3480"/>
      <c r="E3480"/>
      <c r="F3480"/>
      <c r="G3480"/>
      <c r="H3480"/>
      <c r="I3480"/>
      <c r="J3480"/>
      <c r="K3480"/>
      <c r="L3480"/>
    </row>
    <row r="3481" spans="1:12" ht="16" x14ac:dyDescent="0.2">
      <c r="A3481"/>
      <c r="B3481"/>
      <c r="C3481"/>
      <c r="D3481"/>
      <c r="E3481"/>
      <c r="F3481"/>
      <c r="G3481"/>
      <c r="H3481"/>
      <c r="I3481"/>
      <c r="J3481"/>
      <c r="K3481"/>
      <c r="L3481"/>
    </row>
    <row r="3482" spans="1:12" ht="16" x14ac:dyDescent="0.2">
      <c r="A3482"/>
      <c r="B3482"/>
      <c r="C3482"/>
      <c r="D3482"/>
      <c r="E3482"/>
      <c r="F3482"/>
      <c r="G3482"/>
      <c r="H3482"/>
      <c r="I3482"/>
      <c r="J3482"/>
      <c r="K3482"/>
      <c r="L3482"/>
    </row>
    <row r="3483" spans="1:12" ht="16" x14ac:dyDescent="0.2">
      <c r="A3483"/>
      <c r="B3483"/>
      <c r="C3483"/>
      <c r="D3483"/>
      <c r="E3483"/>
      <c r="F3483"/>
      <c r="G3483"/>
      <c r="H3483"/>
      <c r="I3483"/>
      <c r="J3483"/>
      <c r="K3483"/>
      <c r="L3483"/>
    </row>
    <row r="3484" spans="1:12" ht="16" x14ac:dyDescent="0.2">
      <c r="A3484"/>
      <c r="B3484"/>
      <c r="C3484"/>
      <c r="D3484"/>
      <c r="E3484"/>
      <c r="F3484"/>
      <c r="G3484"/>
      <c r="H3484"/>
      <c r="I3484"/>
      <c r="J3484"/>
      <c r="K3484"/>
      <c r="L3484"/>
    </row>
    <row r="3485" spans="1:12" ht="16" x14ac:dyDescent="0.2">
      <c r="A3485"/>
      <c r="B3485"/>
      <c r="C3485"/>
      <c r="D3485"/>
      <c r="E3485"/>
      <c r="F3485"/>
      <c r="G3485"/>
      <c r="H3485"/>
      <c r="I3485"/>
      <c r="J3485"/>
      <c r="K3485"/>
      <c r="L3485"/>
    </row>
    <row r="3486" spans="1:12" ht="16" x14ac:dyDescent="0.2">
      <c r="A3486"/>
      <c r="B3486"/>
      <c r="C3486"/>
      <c r="D3486"/>
      <c r="E3486"/>
      <c r="F3486"/>
      <c r="G3486"/>
      <c r="H3486"/>
      <c r="I3486"/>
      <c r="J3486"/>
      <c r="K3486"/>
      <c r="L3486"/>
    </row>
    <row r="3487" spans="1:12" ht="16" x14ac:dyDescent="0.2">
      <c r="A3487"/>
      <c r="B3487"/>
      <c r="C3487"/>
      <c r="D3487"/>
      <c r="E3487"/>
      <c r="F3487"/>
      <c r="G3487"/>
      <c r="H3487"/>
      <c r="I3487"/>
      <c r="J3487"/>
      <c r="K3487"/>
      <c r="L3487"/>
    </row>
    <row r="3488" spans="1:12" ht="16" x14ac:dyDescent="0.2">
      <c r="A3488"/>
      <c r="B3488"/>
      <c r="C3488"/>
      <c r="D3488"/>
      <c r="E3488"/>
      <c r="F3488"/>
      <c r="G3488"/>
      <c r="H3488"/>
      <c r="I3488"/>
      <c r="J3488"/>
      <c r="K3488"/>
      <c r="L3488"/>
    </row>
    <row r="3489" spans="1:12" ht="16" x14ac:dyDescent="0.2">
      <c r="A3489"/>
      <c r="B3489"/>
      <c r="C3489"/>
      <c r="D3489"/>
      <c r="E3489"/>
      <c r="F3489"/>
      <c r="G3489"/>
      <c r="H3489"/>
      <c r="I3489"/>
      <c r="J3489"/>
      <c r="K3489"/>
      <c r="L3489"/>
    </row>
    <row r="3490" spans="1:12" ht="16" x14ac:dyDescent="0.2">
      <c r="A3490"/>
      <c r="B3490"/>
      <c r="C3490"/>
      <c r="D3490"/>
      <c r="E3490"/>
      <c r="F3490"/>
      <c r="G3490"/>
      <c r="H3490"/>
      <c r="I3490"/>
      <c r="J3490"/>
      <c r="K3490"/>
      <c r="L3490"/>
    </row>
    <row r="3491" spans="1:12" ht="16" x14ac:dyDescent="0.2">
      <c r="A3491"/>
      <c r="B3491"/>
      <c r="C3491"/>
      <c r="D3491"/>
      <c r="E3491"/>
      <c r="F3491"/>
      <c r="G3491"/>
      <c r="H3491"/>
      <c r="I3491"/>
      <c r="J3491"/>
      <c r="K3491"/>
      <c r="L3491"/>
    </row>
    <row r="3492" spans="1:12" ht="16" x14ac:dyDescent="0.2">
      <c r="A3492"/>
      <c r="B3492"/>
      <c r="C3492"/>
      <c r="D3492"/>
      <c r="E3492"/>
      <c r="F3492"/>
      <c r="G3492"/>
      <c r="H3492"/>
      <c r="I3492"/>
      <c r="J3492"/>
      <c r="K3492"/>
      <c r="L3492"/>
    </row>
    <row r="3493" spans="1:12" ht="16" x14ac:dyDescent="0.2">
      <c r="A3493"/>
      <c r="B3493"/>
      <c r="C3493"/>
      <c r="D3493"/>
      <c r="E3493"/>
      <c r="F3493"/>
      <c r="G3493"/>
      <c r="H3493"/>
      <c r="I3493"/>
      <c r="J3493"/>
      <c r="K3493"/>
      <c r="L3493"/>
    </row>
    <row r="3494" spans="1:12" ht="16" x14ac:dyDescent="0.2">
      <c r="A3494"/>
      <c r="B3494"/>
      <c r="C3494"/>
      <c r="D3494"/>
      <c r="E3494"/>
      <c r="F3494"/>
      <c r="G3494"/>
      <c r="H3494"/>
      <c r="I3494"/>
      <c r="J3494"/>
      <c r="K3494"/>
      <c r="L3494"/>
    </row>
    <row r="3495" spans="1:12" ht="16" x14ac:dyDescent="0.2">
      <c r="A3495"/>
      <c r="B3495"/>
      <c r="C3495"/>
      <c r="D3495"/>
      <c r="E3495"/>
      <c r="F3495"/>
      <c r="G3495"/>
      <c r="H3495"/>
      <c r="I3495"/>
      <c r="J3495"/>
      <c r="K3495"/>
      <c r="L3495"/>
    </row>
    <row r="3496" spans="1:12" ht="16" x14ac:dyDescent="0.2">
      <c r="A3496"/>
      <c r="B3496"/>
      <c r="C3496"/>
      <c r="D3496"/>
      <c r="E3496"/>
      <c r="F3496"/>
      <c r="G3496"/>
      <c r="H3496"/>
      <c r="I3496"/>
      <c r="J3496"/>
      <c r="K3496"/>
      <c r="L3496"/>
    </row>
    <row r="3497" spans="1:12" ht="16" x14ac:dyDescent="0.2">
      <c r="A3497"/>
      <c r="B3497"/>
      <c r="C3497"/>
      <c r="D3497"/>
      <c r="E3497"/>
      <c r="F3497"/>
      <c r="G3497"/>
      <c r="H3497"/>
      <c r="I3497"/>
      <c r="J3497"/>
      <c r="K3497"/>
      <c r="L3497"/>
    </row>
    <row r="3498" spans="1:12" ht="16" x14ac:dyDescent="0.2">
      <c r="A3498"/>
      <c r="B3498"/>
      <c r="C3498"/>
      <c r="D3498"/>
      <c r="E3498"/>
      <c r="F3498"/>
      <c r="G3498"/>
      <c r="H3498"/>
      <c r="I3498"/>
      <c r="J3498"/>
      <c r="K3498"/>
      <c r="L3498"/>
    </row>
    <row r="3499" spans="1:12" ht="16" x14ac:dyDescent="0.2">
      <c r="A3499"/>
      <c r="B3499"/>
      <c r="C3499"/>
      <c r="D3499"/>
      <c r="E3499"/>
      <c r="F3499"/>
      <c r="G3499"/>
      <c r="H3499"/>
      <c r="I3499"/>
      <c r="J3499"/>
      <c r="K3499"/>
      <c r="L3499"/>
    </row>
    <row r="3500" spans="1:12" ht="16" x14ac:dyDescent="0.2">
      <c r="A3500"/>
      <c r="B3500"/>
      <c r="C3500"/>
      <c r="D3500"/>
      <c r="E3500"/>
      <c r="F3500"/>
      <c r="G3500"/>
      <c r="H3500"/>
      <c r="I3500"/>
      <c r="J3500"/>
      <c r="K3500"/>
      <c r="L3500"/>
    </row>
    <row r="3501" spans="1:12" ht="16" x14ac:dyDescent="0.2">
      <c r="A3501"/>
      <c r="B3501"/>
      <c r="C3501"/>
      <c r="D3501"/>
      <c r="E3501"/>
      <c r="F3501"/>
      <c r="G3501"/>
      <c r="H3501"/>
      <c r="I3501"/>
      <c r="J3501"/>
      <c r="K3501"/>
      <c r="L3501"/>
    </row>
    <row r="3502" spans="1:12" ht="16" x14ac:dyDescent="0.2">
      <c r="A3502"/>
      <c r="B3502"/>
      <c r="C3502"/>
      <c r="D3502"/>
      <c r="E3502"/>
      <c r="F3502"/>
      <c r="G3502"/>
      <c r="H3502"/>
      <c r="I3502"/>
      <c r="J3502"/>
      <c r="K3502"/>
      <c r="L3502"/>
    </row>
    <row r="3503" spans="1:12" ht="16" x14ac:dyDescent="0.2">
      <c r="A3503"/>
      <c r="B3503"/>
      <c r="C3503"/>
      <c r="D3503"/>
      <c r="E3503"/>
      <c r="F3503"/>
      <c r="G3503"/>
      <c r="H3503"/>
      <c r="I3503"/>
      <c r="J3503"/>
      <c r="K3503"/>
      <c r="L3503"/>
    </row>
    <row r="3504" spans="1:12" ht="16" x14ac:dyDescent="0.2">
      <c r="A3504"/>
      <c r="B3504"/>
      <c r="C3504"/>
      <c r="D3504"/>
      <c r="E3504"/>
      <c r="F3504"/>
      <c r="G3504"/>
      <c r="H3504"/>
      <c r="I3504"/>
      <c r="J3504"/>
      <c r="K3504"/>
      <c r="L3504"/>
    </row>
    <row r="3505" spans="1:12" ht="16" x14ac:dyDescent="0.2">
      <c r="A3505"/>
      <c r="B3505"/>
      <c r="C3505"/>
      <c r="D3505"/>
      <c r="E3505"/>
      <c r="F3505"/>
      <c r="G3505"/>
      <c r="H3505"/>
      <c r="I3505"/>
      <c r="J3505"/>
      <c r="K3505"/>
      <c r="L3505"/>
    </row>
    <row r="3506" spans="1:12" ht="16" x14ac:dyDescent="0.2">
      <c r="A3506"/>
      <c r="B3506"/>
      <c r="C3506"/>
      <c r="D3506"/>
      <c r="E3506"/>
      <c r="F3506"/>
      <c r="G3506"/>
      <c r="H3506"/>
      <c r="I3506"/>
      <c r="J3506"/>
      <c r="K3506"/>
      <c r="L3506"/>
    </row>
    <row r="3507" spans="1:12" ht="16" x14ac:dyDescent="0.2">
      <c r="A3507"/>
      <c r="B3507"/>
      <c r="C3507"/>
      <c r="D3507"/>
      <c r="E3507"/>
      <c r="F3507"/>
      <c r="G3507"/>
      <c r="H3507"/>
      <c r="I3507"/>
      <c r="J3507"/>
      <c r="K3507"/>
      <c r="L3507"/>
    </row>
    <row r="3508" spans="1:12" ht="16" x14ac:dyDescent="0.2">
      <c r="A3508"/>
      <c r="B3508"/>
      <c r="C3508"/>
      <c r="D3508"/>
      <c r="E3508"/>
      <c r="F3508"/>
      <c r="G3508"/>
      <c r="H3508"/>
      <c r="I3508"/>
      <c r="J3508"/>
      <c r="K3508"/>
      <c r="L3508"/>
    </row>
    <row r="3509" spans="1:12" ht="16" x14ac:dyDescent="0.2">
      <c r="A3509"/>
      <c r="B3509"/>
      <c r="C3509"/>
      <c r="D3509"/>
      <c r="E3509"/>
      <c r="F3509"/>
      <c r="G3509"/>
      <c r="H3509"/>
      <c r="I3509"/>
      <c r="J3509"/>
      <c r="K3509"/>
      <c r="L3509"/>
    </row>
    <row r="3510" spans="1:12" ht="16" x14ac:dyDescent="0.2">
      <c r="A3510"/>
      <c r="B3510"/>
      <c r="C3510"/>
      <c r="D3510"/>
      <c r="E3510"/>
      <c r="F3510"/>
      <c r="G3510"/>
      <c r="H3510"/>
      <c r="I3510"/>
      <c r="J3510"/>
      <c r="K3510"/>
      <c r="L3510"/>
    </row>
    <row r="3511" spans="1:12" ht="16" x14ac:dyDescent="0.2">
      <c r="A3511"/>
      <c r="B3511"/>
      <c r="C3511"/>
      <c r="D3511"/>
      <c r="E3511"/>
      <c r="F3511"/>
      <c r="G3511"/>
      <c r="H3511"/>
      <c r="I3511"/>
      <c r="J3511"/>
      <c r="K3511"/>
      <c r="L3511"/>
    </row>
    <row r="3512" spans="1:12" ht="16" x14ac:dyDescent="0.2">
      <c r="A3512"/>
      <c r="B3512"/>
      <c r="C3512"/>
      <c r="D3512"/>
      <c r="E3512"/>
      <c r="F3512"/>
      <c r="G3512"/>
      <c r="H3512"/>
      <c r="I3512"/>
      <c r="J3512"/>
      <c r="K3512"/>
      <c r="L3512"/>
    </row>
    <row r="3513" spans="1:12" ht="16" x14ac:dyDescent="0.2">
      <c r="A3513"/>
      <c r="B3513"/>
      <c r="C3513"/>
      <c r="D3513"/>
      <c r="E3513"/>
      <c r="F3513"/>
      <c r="G3513"/>
      <c r="H3513"/>
      <c r="I3513"/>
      <c r="J3513"/>
      <c r="K3513"/>
      <c r="L3513"/>
    </row>
    <row r="3514" spans="1:12" ht="16" x14ac:dyDescent="0.2">
      <c r="A3514"/>
      <c r="B3514"/>
      <c r="C3514"/>
      <c r="D3514"/>
      <c r="E3514"/>
      <c r="F3514"/>
      <c r="G3514"/>
      <c r="H3514"/>
      <c r="I3514"/>
      <c r="J3514"/>
      <c r="K3514"/>
      <c r="L3514"/>
    </row>
    <row r="3515" spans="1:12" ht="16" x14ac:dyDescent="0.2">
      <c r="A3515"/>
      <c r="B3515"/>
      <c r="C3515"/>
      <c r="D3515"/>
      <c r="E3515"/>
      <c r="F3515"/>
      <c r="G3515"/>
      <c r="H3515"/>
      <c r="I3515"/>
      <c r="J3515"/>
      <c r="K3515"/>
      <c r="L3515"/>
    </row>
    <row r="3516" spans="1:12" ht="16" x14ac:dyDescent="0.2">
      <c r="A3516"/>
      <c r="B3516"/>
      <c r="C3516"/>
      <c r="D3516"/>
      <c r="E3516"/>
      <c r="F3516"/>
      <c r="G3516"/>
      <c r="H3516"/>
      <c r="I3516"/>
      <c r="J3516"/>
      <c r="K3516"/>
      <c r="L3516"/>
    </row>
    <row r="3517" spans="1:12" ht="16" x14ac:dyDescent="0.2">
      <c r="A3517"/>
      <c r="B3517"/>
      <c r="C3517"/>
      <c r="D3517"/>
      <c r="E3517"/>
      <c r="F3517"/>
      <c r="G3517"/>
      <c r="H3517"/>
      <c r="I3517"/>
      <c r="J3517"/>
      <c r="K3517"/>
      <c r="L3517"/>
    </row>
    <row r="3518" spans="1:12" ht="16" x14ac:dyDescent="0.2">
      <c r="A3518"/>
      <c r="B3518"/>
      <c r="C3518"/>
      <c r="D3518"/>
      <c r="E3518"/>
      <c r="F3518"/>
      <c r="G3518"/>
      <c r="H3518"/>
      <c r="I3518"/>
      <c r="J3518"/>
      <c r="K3518"/>
      <c r="L3518"/>
    </row>
    <row r="3519" spans="1:12" ht="16" x14ac:dyDescent="0.2">
      <c r="A3519"/>
      <c r="B3519"/>
      <c r="C3519"/>
      <c r="D3519"/>
      <c r="E3519"/>
      <c r="F3519"/>
      <c r="G3519"/>
      <c r="H3519"/>
      <c r="I3519"/>
      <c r="J3519"/>
      <c r="K3519"/>
      <c r="L3519"/>
    </row>
    <row r="3520" spans="1:12" ht="16" x14ac:dyDescent="0.2">
      <c r="A3520"/>
      <c r="B3520"/>
      <c r="C3520"/>
      <c r="D3520"/>
      <c r="E3520"/>
      <c r="F3520"/>
      <c r="G3520"/>
      <c r="H3520"/>
      <c r="I3520"/>
      <c r="J3520"/>
      <c r="K3520"/>
      <c r="L3520"/>
    </row>
    <row r="3521" spans="1:12" ht="16" x14ac:dyDescent="0.2">
      <c r="A3521"/>
      <c r="B3521"/>
      <c r="C3521"/>
      <c r="D3521"/>
      <c r="E3521"/>
      <c r="F3521"/>
      <c r="G3521"/>
      <c r="H3521"/>
      <c r="I3521"/>
      <c r="J3521"/>
      <c r="K3521"/>
      <c r="L3521"/>
    </row>
    <row r="3522" spans="1:12" ht="16" x14ac:dyDescent="0.2">
      <c r="A3522"/>
      <c r="B3522"/>
      <c r="C3522"/>
      <c r="D3522"/>
      <c r="E3522"/>
      <c r="F3522"/>
      <c r="G3522"/>
      <c r="H3522"/>
      <c r="I3522"/>
      <c r="J3522"/>
      <c r="K3522"/>
      <c r="L3522"/>
    </row>
    <row r="3523" spans="1:12" ht="16" x14ac:dyDescent="0.2">
      <c r="A3523"/>
      <c r="B3523"/>
      <c r="C3523"/>
      <c r="D3523"/>
      <c r="E3523"/>
      <c r="F3523"/>
      <c r="G3523"/>
      <c r="H3523"/>
      <c r="I3523"/>
      <c r="J3523"/>
      <c r="K3523"/>
      <c r="L3523"/>
    </row>
    <row r="3524" spans="1:12" ht="16" x14ac:dyDescent="0.2">
      <c r="A3524"/>
      <c r="B3524"/>
      <c r="C3524"/>
      <c r="D3524"/>
      <c r="E3524"/>
      <c r="F3524"/>
      <c r="G3524"/>
      <c r="H3524"/>
      <c r="I3524"/>
      <c r="J3524"/>
      <c r="K3524"/>
      <c r="L3524"/>
    </row>
    <row r="3525" spans="1:12" ht="16" x14ac:dyDescent="0.2">
      <c r="A3525"/>
      <c r="B3525"/>
      <c r="C3525"/>
      <c r="D3525"/>
      <c r="E3525"/>
      <c r="F3525"/>
      <c r="G3525"/>
      <c r="H3525"/>
      <c r="I3525"/>
      <c r="J3525"/>
      <c r="K3525"/>
      <c r="L3525"/>
    </row>
    <row r="3526" spans="1:12" ht="16" x14ac:dyDescent="0.2">
      <c r="A3526"/>
      <c r="B3526"/>
      <c r="C3526"/>
      <c r="D3526"/>
      <c r="E3526"/>
      <c r="F3526"/>
      <c r="G3526"/>
      <c r="H3526"/>
      <c r="I3526"/>
      <c r="J3526"/>
      <c r="K3526"/>
      <c r="L3526"/>
    </row>
    <row r="3527" spans="1:12" ht="16" x14ac:dyDescent="0.2">
      <c r="A3527"/>
      <c r="B3527"/>
      <c r="C3527"/>
      <c r="D3527"/>
      <c r="E3527"/>
      <c r="F3527"/>
      <c r="G3527"/>
      <c r="H3527"/>
      <c r="I3527"/>
      <c r="J3527"/>
      <c r="K3527"/>
      <c r="L3527"/>
    </row>
    <row r="3528" spans="1:12" ht="16" x14ac:dyDescent="0.2">
      <c r="A3528"/>
      <c r="B3528"/>
      <c r="C3528"/>
      <c r="D3528"/>
      <c r="E3528"/>
      <c r="F3528"/>
      <c r="G3528"/>
      <c r="H3528"/>
      <c r="I3528"/>
      <c r="J3528"/>
      <c r="K3528"/>
      <c r="L3528"/>
    </row>
    <row r="3529" spans="1:12" ht="16" x14ac:dyDescent="0.2">
      <c r="A3529"/>
      <c r="B3529"/>
      <c r="C3529"/>
      <c r="D3529"/>
      <c r="E3529"/>
      <c r="F3529"/>
      <c r="G3529"/>
      <c r="H3529"/>
      <c r="I3529"/>
      <c r="J3529"/>
      <c r="K3529"/>
      <c r="L3529"/>
    </row>
    <row r="3530" spans="1:12" ht="16" x14ac:dyDescent="0.2">
      <c r="A3530"/>
      <c r="B3530"/>
      <c r="C3530"/>
      <c r="D3530"/>
      <c r="E3530"/>
      <c r="F3530"/>
      <c r="G3530"/>
      <c r="H3530"/>
      <c r="I3530"/>
      <c r="J3530"/>
      <c r="K3530"/>
      <c r="L3530"/>
    </row>
    <row r="3531" spans="1:12" ht="16" x14ac:dyDescent="0.2">
      <c r="A3531"/>
      <c r="B3531"/>
      <c r="C3531"/>
      <c r="D3531"/>
      <c r="E3531"/>
      <c r="F3531"/>
      <c r="G3531"/>
      <c r="H3531"/>
      <c r="I3531"/>
      <c r="J3531"/>
      <c r="K3531"/>
      <c r="L3531"/>
    </row>
    <row r="3532" spans="1:12" ht="16" x14ac:dyDescent="0.2">
      <c r="A3532"/>
      <c r="B3532"/>
      <c r="C3532"/>
      <c r="D3532"/>
      <c r="E3532"/>
      <c r="F3532"/>
      <c r="G3532"/>
      <c r="H3532"/>
      <c r="I3532"/>
      <c r="J3532"/>
      <c r="K3532"/>
      <c r="L3532"/>
    </row>
    <row r="3533" spans="1:12" ht="16" x14ac:dyDescent="0.2">
      <c r="A3533"/>
      <c r="B3533"/>
      <c r="C3533"/>
      <c r="D3533"/>
      <c r="E3533"/>
      <c r="F3533"/>
      <c r="G3533"/>
      <c r="H3533"/>
      <c r="I3533"/>
      <c r="J3533"/>
      <c r="K3533"/>
      <c r="L3533"/>
    </row>
    <row r="3534" spans="1:12" ht="16" x14ac:dyDescent="0.2">
      <c r="A3534"/>
      <c r="B3534"/>
      <c r="C3534"/>
      <c r="D3534"/>
      <c r="E3534"/>
      <c r="F3534"/>
      <c r="G3534"/>
      <c r="H3534"/>
      <c r="I3534"/>
      <c r="J3534"/>
      <c r="K3534"/>
      <c r="L3534"/>
    </row>
    <row r="3535" spans="1:12" ht="16" x14ac:dyDescent="0.2">
      <c r="A3535"/>
      <c r="B3535"/>
      <c r="C3535"/>
      <c r="D3535"/>
      <c r="E3535"/>
      <c r="F3535"/>
      <c r="G3535"/>
      <c r="H3535"/>
      <c r="I3535"/>
      <c r="J3535"/>
      <c r="K3535"/>
      <c r="L3535"/>
    </row>
    <row r="3536" spans="1:12" ht="16" x14ac:dyDescent="0.2">
      <c r="A3536"/>
      <c r="B3536"/>
      <c r="C3536"/>
      <c r="D3536"/>
      <c r="E3536"/>
      <c r="F3536"/>
      <c r="G3536"/>
      <c r="H3536"/>
      <c r="I3536"/>
      <c r="J3536"/>
      <c r="K3536"/>
      <c r="L3536"/>
    </row>
    <row r="3537" spans="1:12" ht="16" x14ac:dyDescent="0.2">
      <c r="A3537"/>
      <c r="B3537"/>
      <c r="C3537"/>
      <c r="D3537"/>
      <c r="E3537"/>
      <c r="F3537"/>
      <c r="G3537"/>
      <c r="H3537"/>
      <c r="I3537"/>
      <c r="J3537"/>
      <c r="K3537"/>
      <c r="L3537"/>
    </row>
    <row r="3538" spans="1:12" ht="16" x14ac:dyDescent="0.2">
      <c r="A3538"/>
      <c r="B3538"/>
      <c r="C3538"/>
      <c r="D3538"/>
      <c r="E3538"/>
      <c r="F3538"/>
      <c r="G3538"/>
      <c r="H3538"/>
      <c r="I3538"/>
      <c r="J3538"/>
      <c r="K3538"/>
      <c r="L3538"/>
    </row>
    <row r="3539" spans="1:12" ht="16" x14ac:dyDescent="0.2">
      <c r="A3539"/>
      <c r="B3539"/>
      <c r="C3539"/>
      <c r="D3539"/>
      <c r="E3539"/>
      <c r="F3539"/>
      <c r="G3539"/>
      <c r="H3539"/>
      <c r="I3539"/>
      <c r="J3539"/>
      <c r="K3539"/>
      <c r="L3539"/>
    </row>
    <row r="3540" spans="1:12" ht="16" x14ac:dyDescent="0.2">
      <c r="A3540"/>
      <c r="B3540"/>
      <c r="C3540"/>
      <c r="D3540"/>
      <c r="E3540"/>
      <c r="F3540"/>
      <c r="G3540"/>
      <c r="H3540"/>
      <c r="I3540"/>
      <c r="J3540"/>
      <c r="K3540"/>
      <c r="L3540"/>
    </row>
    <row r="3541" spans="1:12" ht="16" x14ac:dyDescent="0.2">
      <c r="A3541"/>
      <c r="B3541"/>
      <c r="C3541"/>
      <c r="D3541"/>
      <c r="E3541"/>
      <c r="F3541"/>
      <c r="G3541"/>
      <c r="H3541"/>
      <c r="I3541"/>
      <c r="J3541"/>
      <c r="K3541"/>
      <c r="L3541"/>
    </row>
    <row r="3542" spans="1:12" ht="16" x14ac:dyDescent="0.2">
      <c r="A3542"/>
      <c r="B3542"/>
      <c r="C3542"/>
      <c r="D3542"/>
      <c r="E3542"/>
      <c r="F3542"/>
      <c r="G3542"/>
      <c r="H3542"/>
      <c r="I3542"/>
      <c r="J3542"/>
      <c r="K3542"/>
      <c r="L3542"/>
    </row>
    <row r="3543" spans="1:12" ht="16" x14ac:dyDescent="0.2">
      <c r="A3543"/>
      <c r="B3543"/>
      <c r="C3543"/>
      <c r="D3543"/>
      <c r="E3543"/>
      <c r="F3543"/>
      <c r="G3543"/>
      <c r="H3543"/>
      <c r="I3543"/>
      <c r="J3543"/>
      <c r="K3543"/>
      <c r="L3543"/>
    </row>
    <row r="3544" spans="1:12" ht="16" x14ac:dyDescent="0.2">
      <c r="A3544"/>
      <c r="B3544"/>
      <c r="C3544"/>
      <c r="D3544"/>
      <c r="E3544"/>
      <c r="F3544"/>
      <c r="G3544"/>
      <c r="H3544"/>
      <c r="I3544"/>
      <c r="J3544"/>
      <c r="K3544"/>
      <c r="L3544"/>
    </row>
    <row r="3545" spans="1:12" ht="16" x14ac:dyDescent="0.2">
      <c r="A3545"/>
      <c r="B3545"/>
      <c r="C3545"/>
      <c r="D3545"/>
      <c r="E3545"/>
      <c r="F3545"/>
      <c r="G3545"/>
      <c r="H3545"/>
      <c r="I3545"/>
      <c r="J3545"/>
      <c r="K3545"/>
      <c r="L3545"/>
    </row>
    <row r="3546" spans="1:12" ht="16" x14ac:dyDescent="0.2">
      <c r="A3546"/>
      <c r="B3546"/>
      <c r="C3546"/>
      <c r="D3546"/>
      <c r="E3546"/>
      <c r="F3546"/>
      <c r="G3546"/>
      <c r="H3546"/>
      <c r="I3546"/>
      <c r="J3546"/>
      <c r="K3546"/>
      <c r="L3546"/>
    </row>
    <row r="3547" spans="1:12" ht="16" x14ac:dyDescent="0.2">
      <c r="A3547"/>
      <c r="B3547"/>
      <c r="C3547"/>
      <c r="D3547"/>
      <c r="E3547"/>
      <c r="F3547"/>
      <c r="G3547"/>
      <c r="H3547"/>
      <c r="I3547"/>
      <c r="J3547"/>
      <c r="K3547"/>
      <c r="L3547"/>
    </row>
    <row r="3548" spans="1:12" ht="16" x14ac:dyDescent="0.2">
      <c r="A3548"/>
      <c r="B3548"/>
      <c r="C3548"/>
      <c r="D3548"/>
      <c r="E3548"/>
      <c r="F3548"/>
      <c r="G3548"/>
      <c r="H3548"/>
      <c r="I3548"/>
      <c r="J3548"/>
      <c r="K3548"/>
      <c r="L3548"/>
    </row>
    <row r="3549" spans="1:12" ht="16" x14ac:dyDescent="0.2">
      <c r="A3549"/>
      <c r="B3549"/>
      <c r="C3549"/>
      <c r="D3549"/>
      <c r="E3549"/>
      <c r="F3549"/>
      <c r="G3549"/>
      <c r="H3549"/>
      <c r="I3549"/>
      <c r="J3549"/>
      <c r="K3549"/>
      <c r="L3549"/>
    </row>
    <row r="3550" spans="1:12" ht="16" x14ac:dyDescent="0.2">
      <c r="A3550"/>
      <c r="B3550"/>
      <c r="C3550"/>
      <c r="D3550"/>
      <c r="E3550"/>
      <c r="F3550"/>
      <c r="G3550"/>
      <c r="H3550"/>
      <c r="I3550"/>
      <c r="J3550"/>
      <c r="K3550"/>
      <c r="L3550"/>
    </row>
    <row r="3551" spans="1:12" ht="16" x14ac:dyDescent="0.2">
      <c r="A3551"/>
      <c r="B3551"/>
      <c r="C3551"/>
      <c r="D3551"/>
      <c r="E3551"/>
      <c r="F3551"/>
      <c r="G3551"/>
      <c r="H3551"/>
      <c r="I3551"/>
      <c r="J3551"/>
      <c r="K3551"/>
      <c r="L3551"/>
    </row>
    <row r="3552" spans="1:12" ht="16" x14ac:dyDescent="0.2">
      <c r="A3552"/>
      <c r="B3552"/>
      <c r="C3552"/>
      <c r="D3552"/>
      <c r="E3552"/>
      <c r="F3552"/>
      <c r="G3552"/>
      <c r="H3552"/>
      <c r="I3552"/>
      <c r="J3552"/>
      <c r="K3552"/>
      <c r="L3552"/>
    </row>
    <row r="3553" spans="1:12" ht="16" x14ac:dyDescent="0.2">
      <c r="A3553"/>
      <c r="B3553"/>
      <c r="C3553"/>
      <c r="D3553"/>
      <c r="E3553"/>
      <c r="F3553"/>
      <c r="G3553"/>
      <c r="H3553"/>
      <c r="I3553"/>
      <c r="J3553"/>
      <c r="K3553"/>
      <c r="L3553"/>
    </row>
    <row r="3554" spans="1:12" ht="16" x14ac:dyDescent="0.2">
      <c r="A3554"/>
      <c r="B3554"/>
      <c r="C3554"/>
      <c r="D3554"/>
      <c r="E3554"/>
      <c r="F3554"/>
      <c r="G3554"/>
      <c r="H3554"/>
      <c r="I3554"/>
      <c r="J3554"/>
      <c r="K3554"/>
      <c r="L3554"/>
    </row>
    <row r="3555" spans="1:12" ht="16" x14ac:dyDescent="0.2">
      <c r="A3555"/>
      <c r="B3555"/>
      <c r="C3555"/>
      <c r="D3555"/>
      <c r="E3555"/>
      <c r="F3555"/>
      <c r="G3555"/>
      <c r="H3555"/>
      <c r="I3555"/>
      <c r="J3555"/>
      <c r="K3555"/>
      <c r="L3555"/>
    </row>
    <row r="3556" spans="1:12" ht="16" x14ac:dyDescent="0.2">
      <c r="A3556"/>
      <c r="B3556"/>
      <c r="C3556"/>
      <c r="D3556"/>
      <c r="E3556"/>
      <c r="F3556"/>
      <c r="G3556"/>
      <c r="H3556"/>
      <c r="I3556"/>
      <c r="J3556"/>
      <c r="K3556"/>
      <c r="L3556"/>
    </row>
    <row r="3557" spans="1:12" ht="16" x14ac:dyDescent="0.2">
      <c r="A3557"/>
      <c r="B3557"/>
      <c r="C3557"/>
      <c r="D3557"/>
      <c r="E3557"/>
      <c r="F3557"/>
      <c r="G3557"/>
      <c r="H3557"/>
      <c r="I3557"/>
      <c r="J3557"/>
      <c r="K3557"/>
      <c r="L3557"/>
    </row>
    <row r="3558" spans="1:12" ht="16" x14ac:dyDescent="0.2">
      <c r="A3558"/>
      <c r="B3558"/>
      <c r="C3558"/>
      <c r="D3558"/>
      <c r="E3558"/>
      <c r="F3558"/>
      <c r="G3558"/>
      <c r="H3558"/>
      <c r="I3558"/>
      <c r="J3558"/>
      <c r="K3558"/>
      <c r="L3558"/>
    </row>
    <row r="3559" spans="1:12" ht="16" x14ac:dyDescent="0.2">
      <c r="A3559"/>
      <c r="B3559"/>
      <c r="C3559"/>
      <c r="D3559"/>
      <c r="E3559"/>
      <c r="F3559"/>
      <c r="G3559"/>
      <c r="H3559"/>
      <c r="I3559"/>
      <c r="J3559"/>
      <c r="K3559"/>
      <c r="L3559"/>
    </row>
    <row r="3560" spans="1:12" ht="16" x14ac:dyDescent="0.2">
      <c r="A3560"/>
      <c r="B3560"/>
      <c r="C3560"/>
      <c r="D3560"/>
      <c r="E3560"/>
      <c r="F3560"/>
      <c r="G3560"/>
      <c r="H3560"/>
      <c r="I3560"/>
      <c r="J3560"/>
      <c r="K3560"/>
      <c r="L3560"/>
    </row>
    <row r="3561" spans="1:12" ht="16" x14ac:dyDescent="0.2">
      <c r="A3561"/>
      <c r="B3561"/>
      <c r="C3561"/>
      <c r="D3561"/>
      <c r="E3561"/>
      <c r="F3561"/>
      <c r="G3561"/>
      <c r="H3561"/>
      <c r="I3561"/>
      <c r="J3561"/>
      <c r="K3561"/>
      <c r="L3561"/>
    </row>
    <row r="3562" spans="1:12" ht="16" x14ac:dyDescent="0.2">
      <c r="A3562"/>
      <c r="B3562"/>
      <c r="C3562"/>
      <c r="D3562"/>
      <c r="E3562"/>
      <c r="F3562"/>
      <c r="G3562"/>
      <c r="H3562"/>
      <c r="I3562"/>
      <c r="J3562"/>
      <c r="K3562"/>
      <c r="L3562"/>
    </row>
    <row r="3563" spans="1:12" ht="16" x14ac:dyDescent="0.2">
      <c r="A3563"/>
      <c r="B3563"/>
      <c r="C3563"/>
      <c r="D3563"/>
      <c r="E3563"/>
      <c r="F3563"/>
      <c r="G3563"/>
      <c r="H3563"/>
      <c r="I3563"/>
      <c r="J3563"/>
      <c r="K3563"/>
      <c r="L3563"/>
    </row>
    <row r="3564" spans="1:12" ht="16" x14ac:dyDescent="0.2">
      <c r="A3564"/>
      <c r="B3564"/>
      <c r="C3564"/>
      <c r="D3564"/>
      <c r="E3564"/>
      <c r="F3564"/>
      <c r="G3564"/>
      <c r="H3564"/>
      <c r="I3564"/>
      <c r="J3564"/>
      <c r="K3564"/>
      <c r="L3564"/>
    </row>
    <row r="3565" spans="1:12" ht="16" x14ac:dyDescent="0.2">
      <c r="A3565"/>
      <c r="B3565"/>
      <c r="C3565"/>
      <c r="D3565"/>
      <c r="E3565"/>
      <c r="F3565"/>
      <c r="G3565"/>
      <c r="H3565"/>
      <c r="I3565"/>
      <c r="J3565"/>
      <c r="K3565"/>
      <c r="L3565"/>
    </row>
    <row r="3566" spans="1:12" ht="16" x14ac:dyDescent="0.2">
      <c r="A3566"/>
      <c r="B3566"/>
      <c r="C3566"/>
      <c r="D3566"/>
      <c r="E3566"/>
      <c r="F3566"/>
      <c r="G3566"/>
      <c r="H3566"/>
      <c r="I3566"/>
      <c r="J3566"/>
      <c r="K3566"/>
      <c r="L3566"/>
    </row>
    <row r="3567" spans="1:12" ht="16" x14ac:dyDescent="0.2">
      <c r="A3567"/>
      <c r="B3567"/>
      <c r="C3567"/>
      <c r="D3567"/>
      <c r="E3567"/>
      <c r="F3567"/>
      <c r="G3567"/>
      <c r="H3567"/>
      <c r="I3567"/>
      <c r="J3567"/>
      <c r="K3567"/>
      <c r="L3567"/>
    </row>
    <row r="3568" spans="1:12" ht="16" x14ac:dyDescent="0.2">
      <c r="A3568"/>
      <c r="B3568"/>
      <c r="C3568"/>
      <c r="D3568"/>
      <c r="E3568"/>
      <c r="F3568"/>
      <c r="G3568"/>
      <c r="H3568"/>
      <c r="I3568"/>
      <c r="J3568"/>
      <c r="K3568"/>
      <c r="L3568"/>
    </row>
    <row r="3569" spans="1:12" ht="16" x14ac:dyDescent="0.2">
      <c r="A3569"/>
      <c r="B3569"/>
      <c r="C3569"/>
      <c r="D3569"/>
      <c r="E3569"/>
      <c r="F3569"/>
      <c r="G3569"/>
      <c r="H3569"/>
      <c r="I3569"/>
      <c r="J3569"/>
      <c r="K3569"/>
      <c r="L3569"/>
    </row>
    <row r="3570" spans="1:12" ht="16" x14ac:dyDescent="0.2">
      <c r="A3570"/>
      <c r="B3570"/>
      <c r="C3570"/>
      <c r="D3570"/>
      <c r="E3570"/>
      <c r="F3570"/>
      <c r="G3570"/>
      <c r="H3570"/>
      <c r="I3570"/>
      <c r="J3570"/>
      <c r="K3570"/>
      <c r="L3570"/>
    </row>
    <row r="3571" spans="1:12" ht="16" x14ac:dyDescent="0.2">
      <c r="A3571"/>
      <c r="B3571"/>
      <c r="C3571"/>
      <c r="D3571"/>
      <c r="E3571"/>
      <c r="F3571"/>
      <c r="G3571"/>
      <c r="H3571"/>
      <c r="I3571"/>
      <c r="J3571"/>
      <c r="K3571"/>
      <c r="L3571"/>
    </row>
    <row r="3572" spans="1:12" ht="16" x14ac:dyDescent="0.2">
      <c r="A3572"/>
      <c r="B3572"/>
      <c r="C3572"/>
      <c r="D3572"/>
      <c r="E3572"/>
      <c r="F3572"/>
      <c r="G3572"/>
      <c r="H3572"/>
      <c r="I3572"/>
      <c r="J3572"/>
      <c r="K3572"/>
      <c r="L3572"/>
    </row>
    <row r="3573" spans="1:12" ht="16" x14ac:dyDescent="0.2">
      <c r="A3573"/>
      <c r="B3573"/>
      <c r="C3573"/>
      <c r="D3573"/>
      <c r="E3573"/>
      <c r="F3573"/>
      <c r="G3573"/>
      <c r="H3573"/>
      <c r="I3573"/>
      <c r="J3573"/>
      <c r="K3573"/>
      <c r="L3573"/>
    </row>
    <row r="3574" spans="1:12" ht="16" x14ac:dyDescent="0.2">
      <c r="A3574"/>
      <c r="B3574"/>
      <c r="C3574"/>
      <c r="D3574"/>
      <c r="E3574"/>
      <c r="F3574"/>
      <c r="G3574"/>
      <c r="H3574"/>
      <c r="I3574"/>
      <c r="J3574"/>
      <c r="K3574"/>
      <c r="L3574"/>
    </row>
    <row r="3575" spans="1:12" ht="16" x14ac:dyDescent="0.2">
      <c r="A3575"/>
      <c r="B3575"/>
      <c r="C3575"/>
      <c r="D3575"/>
      <c r="E3575"/>
      <c r="F3575"/>
      <c r="G3575"/>
      <c r="H3575"/>
      <c r="I3575"/>
      <c r="J3575"/>
      <c r="K3575"/>
      <c r="L3575"/>
    </row>
    <row r="3576" spans="1:12" ht="16" x14ac:dyDescent="0.2">
      <c r="A3576"/>
      <c r="B3576"/>
      <c r="C3576"/>
      <c r="D3576"/>
      <c r="E3576"/>
      <c r="F3576"/>
      <c r="G3576"/>
      <c r="H3576"/>
      <c r="I3576"/>
      <c r="J3576"/>
      <c r="K3576"/>
      <c r="L3576"/>
    </row>
    <row r="3577" spans="1:12" ht="16" x14ac:dyDescent="0.2">
      <c r="A3577"/>
      <c r="B3577"/>
      <c r="C3577"/>
      <c r="D3577"/>
      <c r="E3577"/>
      <c r="F3577"/>
      <c r="G3577"/>
      <c r="H3577"/>
      <c r="I3577"/>
      <c r="J3577"/>
      <c r="K3577"/>
      <c r="L3577"/>
    </row>
    <row r="3578" spans="1:12" ht="16" x14ac:dyDescent="0.2">
      <c r="A3578"/>
      <c r="B3578"/>
      <c r="C3578"/>
      <c r="D3578"/>
      <c r="E3578"/>
      <c r="F3578"/>
      <c r="G3578"/>
      <c r="H3578"/>
      <c r="I3578"/>
      <c r="J3578"/>
      <c r="K3578"/>
      <c r="L3578"/>
    </row>
    <row r="3579" spans="1:12" ht="16" x14ac:dyDescent="0.2">
      <c r="A3579"/>
      <c r="B3579"/>
      <c r="C3579"/>
      <c r="D3579"/>
      <c r="E3579"/>
      <c r="F3579"/>
      <c r="G3579"/>
      <c r="H3579"/>
      <c r="I3579"/>
      <c r="J3579"/>
      <c r="K3579"/>
      <c r="L3579"/>
    </row>
    <row r="3580" spans="1:12" ht="16" x14ac:dyDescent="0.2">
      <c r="A3580"/>
      <c r="B3580"/>
      <c r="C3580"/>
      <c r="D3580"/>
      <c r="E3580"/>
      <c r="F3580"/>
      <c r="G3580"/>
      <c r="H3580"/>
      <c r="I3580"/>
      <c r="J3580"/>
      <c r="K3580"/>
      <c r="L3580"/>
    </row>
    <row r="3581" spans="1:12" ht="16" x14ac:dyDescent="0.2">
      <c r="A3581"/>
      <c r="B3581"/>
      <c r="C3581"/>
      <c r="D3581"/>
      <c r="E3581"/>
      <c r="F3581"/>
      <c r="G3581"/>
      <c r="H3581"/>
      <c r="I3581"/>
      <c r="J3581"/>
      <c r="K3581"/>
      <c r="L3581"/>
    </row>
    <row r="3582" spans="1:12" ht="16" x14ac:dyDescent="0.2">
      <c r="A3582"/>
      <c r="B3582"/>
      <c r="C3582"/>
      <c r="D3582"/>
      <c r="E3582"/>
      <c r="F3582"/>
      <c r="G3582"/>
      <c r="H3582"/>
      <c r="I3582"/>
      <c r="J3582"/>
      <c r="K3582"/>
      <c r="L3582"/>
    </row>
    <row r="3583" spans="1:12" ht="16" x14ac:dyDescent="0.2">
      <c r="A3583"/>
      <c r="B3583"/>
      <c r="C3583"/>
      <c r="D3583"/>
      <c r="E3583"/>
      <c r="F3583"/>
      <c r="G3583"/>
      <c r="H3583"/>
      <c r="I3583"/>
      <c r="J3583"/>
      <c r="K3583"/>
      <c r="L3583"/>
    </row>
    <row r="3584" spans="1:12" ht="16" x14ac:dyDescent="0.2">
      <c r="A3584"/>
      <c r="B3584"/>
      <c r="C3584"/>
      <c r="D3584"/>
      <c r="E3584"/>
      <c r="F3584"/>
      <c r="G3584"/>
      <c r="H3584"/>
      <c r="I3584"/>
      <c r="J3584"/>
      <c r="K3584"/>
      <c r="L3584"/>
    </row>
    <row r="3585" spans="1:12" ht="16" x14ac:dyDescent="0.2">
      <c r="A3585"/>
      <c r="B3585"/>
      <c r="C3585"/>
      <c r="D3585"/>
      <c r="E3585"/>
      <c r="F3585"/>
      <c r="G3585"/>
      <c r="H3585"/>
      <c r="I3585"/>
      <c r="J3585"/>
      <c r="K3585"/>
      <c r="L3585"/>
    </row>
    <row r="3586" spans="1:12" ht="16" x14ac:dyDescent="0.2">
      <c r="A3586"/>
      <c r="B3586"/>
      <c r="C3586"/>
      <c r="D3586"/>
      <c r="E3586"/>
      <c r="F3586"/>
      <c r="G3586"/>
      <c r="H3586"/>
      <c r="I3586"/>
      <c r="J3586"/>
      <c r="K3586"/>
      <c r="L3586"/>
    </row>
    <row r="3587" spans="1:12" ht="16" x14ac:dyDescent="0.2">
      <c r="A3587"/>
      <c r="B3587"/>
      <c r="C3587"/>
      <c r="D3587"/>
      <c r="E3587"/>
      <c r="F3587"/>
      <c r="G3587"/>
      <c r="H3587"/>
      <c r="I3587"/>
      <c r="J3587"/>
      <c r="K3587"/>
      <c r="L3587"/>
    </row>
    <row r="3588" spans="1:12" ht="16" x14ac:dyDescent="0.2">
      <c r="A3588"/>
      <c r="B3588"/>
      <c r="C3588"/>
      <c r="D3588"/>
      <c r="E3588"/>
      <c r="F3588"/>
      <c r="G3588"/>
      <c r="H3588"/>
      <c r="I3588"/>
      <c r="J3588"/>
      <c r="K3588"/>
      <c r="L3588"/>
    </row>
    <row r="3589" spans="1:12" ht="16" x14ac:dyDescent="0.2">
      <c r="A3589"/>
      <c r="B3589"/>
      <c r="C3589"/>
      <c r="D3589"/>
      <c r="E3589"/>
      <c r="F3589"/>
      <c r="G3589"/>
      <c r="H3589"/>
      <c r="I3589"/>
      <c r="J3589"/>
      <c r="K3589"/>
      <c r="L3589"/>
    </row>
    <row r="3590" spans="1:12" ht="16" x14ac:dyDescent="0.2">
      <c r="A3590"/>
      <c r="B3590"/>
      <c r="C3590"/>
      <c r="D3590"/>
      <c r="E3590"/>
      <c r="F3590"/>
      <c r="G3590"/>
      <c r="H3590"/>
      <c r="I3590"/>
      <c r="J3590"/>
      <c r="K3590"/>
      <c r="L3590"/>
    </row>
    <row r="3591" spans="1:12" ht="16" x14ac:dyDescent="0.2">
      <c r="A3591"/>
      <c r="B3591"/>
      <c r="C3591"/>
      <c r="D3591"/>
      <c r="E3591"/>
      <c r="F3591"/>
      <c r="G3591"/>
      <c r="H3591"/>
      <c r="I3591"/>
      <c r="J3591"/>
      <c r="K3591"/>
      <c r="L3591"/>
    </row>
    <row r="3592" spans="1:12" ht="16" x14ac:dyDescent="0.2">
      <c r="A3592"/>
      <c r="B3592"/>
      <c r="C3592"/>
      <c r="D3592"/>
      <c r="E3592"/>
      <c r="F3592"/>
      <c r="G3592"/>
      <c r="H3592"/>
      <c r="I3592"/>
      <c r="J3592"/>
      <c r="K3592"/>
      <c r="L3592"/>
    </row>
    <row r="3593" spans="1:12" ht="16" x14ac:dyDescent="0.2">
      <c r="A3593"/>
      <c r="B3593"/>
      <c r="C3593"/>
      <c r="D3593"/>
      <c r="E3593"/>
      <c r="F3593"/>
      <c r="G3593"/>
      <c r="H3593"/>
      <c r="I3593"/>
      <c r="J3593"/>
      <c r="K3593"/>
      <c r="L3593"/>
    </row>
    <row r="3594" spans="1:12" ht="16" x14ac:dyDescent="0.2">
      <c r="A3594"/>
      <c r="B3594"/>
      <c r="C3594"/>
      <c r="D3594"/>
      <c r="E3594"/>
      <c r="F3594"/>
      <c r="G3594"/>
      <c r="H3594"/>
      <c r="I3594"/>
      <c r="J3594"/>
      <c r="K3594"/>
      <c r="L3594"/>
    </row>
    <row r="3595" spans="1:12" ht="16" x14ac:dyDescent="0.2">
      <c r="A3595"/>
      <c r="B3595"/>
      <c r="C3595"/>
      <c r="D3595"/>
      <c r="E3595"/>
      <c r="F3595"/>
      <c r="G3595"/>
      <c r="H3595"/>
      <c r="I3595"/>
      <c r="J3595"/>
      <c r="K3595"/>
      <c r="L3595"/>
    </row>
    <row r="3596" spans="1:12" ht="16" x14ac:dyDescent="0.2">
      <c r="A3596"/>
      <c r="B3596"/>
      <c r="C3596"/>
      <c r="D3596"/>
      <c r="E3596"/>
      <c r="F3596"/>
      <c r="G3596"/>
      <c r="H3596"/>
      <c r="I3596"/>
      <c r="J3596"/>
      <c r="K3596"/>
      <c r="L3596"/>
    </row>
    <row r="3597" spans="1:12" ht="16" x14ac:dyDescent="0.2">
      <c r="A3597"/>
      <c r="B3597"/>
      <c r="C3597"/>
      <c r="D3597"/>
      <c r="E3597"/>
      <c r="F3597"/>
      <c r="G3597"/>
      <c r="H3597"/>
      <c r="I3597"/>
      <c r="J3597"/>
      <c r="K3597"/>
      <c r="L3597"/>
    </row>
    <row r="3598" spans="1:12" ht="16" x14ac:dyDescent="0.2">
      <c r="A3598"/>
      <c r="B3598"/>
      <c r="C3598"/>
      <c r="D3598"/>
      <c r="E3598"/>
      <c r="F3598"/>
      <c r="G3598"/>
      <c r="H3598"/>
      <c r="I3598"/>
      <c r="J3598"/>
      <c r="K3598"/>
      <c r="L3598"/>
    </row>
    <row r="3599" spans="1:12" ht="16" x14ac:dyDescent="0.2">
      <c r="A3599"/>
      <c r="B3599"/>
      <c r="C3599"/>
      <c r="D3599"/>
      <c r="E3599"/>
      <c r="F3599"/>
      <c r="G3599"/>
      <c r="H3599"/>
      <c r="I3599"/>
      <c r="J3599"/>
      <c r="K3599"/>
      <c r="L3599"/>
    </row>
    <row r="3600" spans="1:12" ht="16" x14ac:dyDescent="0.2">
      <c r="A3600"/>
      <c r="B3600"/>
      <c r="C3600"/>
      <c r="D3600"/>
      <c r="E3600"/>
      <c r="F3600"/>
      <c r="G3600"/>
      <c r="H3600"/>
      <c r="I3600"/>
      <c r="J3600"/>
      <c r="K3600"/>
      <c r="L3600"/>
    </row>
    <row r="3601" spans="1:12" ht="16" x14ac:dyDescent="0.2">
      <c r="A3601"/>
      <c r="B3601"/>
      <c r="C3601"/>
      <c r="D3601"/>
      <c r="E3601"/>
      <c r="F3601"/>
      <c r="G3601"/>
      <c r="H3601"/>
      <c r="I3601"/>
      <c r="J3601"/>
      <c r="K3601"/>
      <c r="L3601"/>
    </row>
    <row r="3602" spans="1:12" ht="16" x14ac:dyDescent="0.2">
      <c r="A3602"/>
      <c r="B3602"/>
      <c r="C3602"/>
      <c r="D3602"/>
      <c r="E3602"/>
      <c r="F3602"/>
      <c r="G3602"/>
      <c r="H3602"/>
      <c r="I3602"/>
      <c r="J3602"/>
      <c r="K3602"/>
      <c r="L3602"/>
    </row>
    <row r="3603" spans="1:12" ht="16" x14ac:dyDescent="0.2">
      <c r="A3603"/>
      <c r="B3603"/>
      <c r="C3603"/>
      <c r="D3603"/>
      <c r="E3603"/>
      <c r="F3603"/>
      <c r="G3603"/>
      <c r="H3603"/>
      <c r="I3603"/>
      <c r="J3603"/>
      <c r="K3603"/>
      <c r="L3603"/>
    </row>
    <row r="3604" spans="1:12" ht="16" x14ac:dyDescent="0.2">
      <c r="A3604"/>
      <c r="B3604"/>
      <c r="C3604"/>
      <c r="D3604"/>
      <c r="E3604"/>
      <c r="F3604"/>
      <c r="G3604"/>
      <c r="H3604"/>
      <c r="I3604"/>
      <c r="J3604"/>
      <c r="K3604"/>
      <c r="L3604"/>
    </row>
    <row r="3605" spans="1:12" ht="16" x14ac:dyDescent="0.2">
      <c r="A3605"/>
      <c r="B3605"/>
      <c r="C3605"/>
      <c r="D3605"/>
      <c r="E3605"/>
      <c r="F3605"/>
      <c r="G3605"/>
      <c r="H3605"/>
      <c r="I3605"/>
      <c r="J3605"/>
      <c r="K3605"/>
      <c r="L3605"/>
    </row>
    <row r="3606" spans="1:12" ht="16" x14ac:dyDescent="0.2">
      <c r="A3606"/>
      <c r="B3606"/>
      <c r="C3606"/>
      <c r="D3606"/>
      <c r="E3606"/>
      <c r="F3606"/>
      <c r="G3606"/>
      <c r="H3606"/>
      <c r="I3606"/>
      <c r="J3606"/>
      <c r="K3606"/>
      <c r="L3606"/>
    </row>
    <row r="3607" spans="1:12" ht="16" x14ac:dyDescent="0.2">
      <c r="A3607"/>
      <c r="B3607"/>
      <c r="C3607"/>
      <c r="D3607"/>
      <c r="E3607"/>
      <c r="F3607"/>
      <c r="G3607"/>
      <c r="H3607"/>
      <c r="I3607"/>
      <c r="J3607"/>
      <c r="K3607"/>
      <c r="L3607"/>
    </row>
    <row r="3608" spans="1:12" ht="16" x14ac:dyDescent="0.2">
      <c r="A3608"/>
      <c r="B3608"/>
      <c r="C3608"/>
      <c r="D3608"/>
      <c r="E3608"/>
      <c r="F3608"/>
      <c r="G3608"/>
      <c r="H3608"/>
      <c r="I3608"/>
      <c r="J3608"/>
      <c r="K3608"/>
      <c r="L3608"/>
    </row>
    <row r="3609" spans="1:12" ht="16" x14ac:dyDescent="0.2">
      <c r="A3609"/>
      <c r="B3609"/>
      <c r="C3609"/>
      <c r="D3609"/>
      <c r="E3609"/>
      <c r="F3609"/>
      <c r="G3609"/>
      <c r="H3609"/>
      <c r="I3609"/>
      <c r="J3609"/>
      <c r="K3609"/>
      <c r="L3609"/>
    </row>
    <row r="3610" spans="1:12" ht="16" x14ac:dyDescent="0.2">
      <c r="A3610"/>
      <c r="B3610"/>
      <c r="C3610"/>
      <c r="D3610"/>
      <c r="E3610"/>
      <c r="F3610"/>
      <c r="G3610"/>
      <c r="H3610"/>
      <c r="I3610"/>
      <c r="J3610"/>
      <c r="K3610"/>
      <c r="L3610"/>
    </row>
    <row r="3611" spans="1:12" ht="16" x14ac:dyDescent="0.2">
      <c r="A3611"/>
      <c r="B3611"/>
      <c r="C3611"/>
      <c r="D3611"/>
      <c r="E3611"/>
      <c r="F3611"/>
      <c r="G3611"/>
      <c r="H3611"/>
      <c r="I3611"/>
      <c r="J3611"/>
      <c r="K3611"/>
      <c r="L3611"/>
    </row>
    <row r="3612" spans="1:12" ht="16" x14ac:dyDescent="0.2">
      <c r="A3612"/>
      <c r="B3612"/>
      <c r="C3612"/>
      <c r="D3612"/>
      <c r="E3612"/>
      <c r="F3612"/>
      <c r="G3612"/>
      <c r="H3612"/>
      <c r="I3612"/>
      <c r="J3612"/>
      <c r="K3612"/>
      <c r="L3612"/>
    </row>
    <row r="3613" spans="1:12" ht="16" x14ac:dyDescent="0.2">
      <c r="A3613"/>
      <c r="B3613"/>
      <c r="C3613"/>
      <c r="D3613"/>
      <c r="E3613"/>
      <c r="F3613"/>
      <c r="G3613"/>
      <c r="H3613"/>
      <c r="I3613"/>
      <c r="J3613"/>
      <c r="K3613"/>
      <c r="L3613"/>
    </row>
    <row r="3614" spans="1:12" ht="16" x14ac:dyDescent="0.2">
      <c r="A3614"/>
      <c r="B3614"/>
      <c r="C3614"/>
      <c r="D3614"/>
      <c r="E3614"/>
      <c r="F3614"/>
      <c r="G3614"/>
      <c r="H3614"/>
      <c r="I3614"/>
      <c r="J3614"/>
      <c r="K3614"/>
      <c r="L3614"/>
    </row>
    <row r="3615" spans="1:12" ht="16" x14ac:dyDescent="0.2">
      <c r="A3615"/>
      <c r="B3615"/>
      <c r="C3615"/>
      <c r="D3615"/>
      <c r="E3615"/>
      <c r="F3615"/>
      <c r="G3615"/>
      <c r="H3615"/>
      <c r="I3615"/>
      <c r="J3615"/>
      <c r="K3615"/>
      <c r="L3615"/>
    </row>
    <row r="3616" spans="1:12" ht="16" x14ac:dyDescent="0.2">
      <c r="A3616"/>
      <c r="B3616"/>
      <c r="C3616"/>
      <c r="D3616"/>
      <c r="E3616"/>
      <c r="F3616"/>
      <c r="G3616"/>
      <c r="H3616"/>
      <c r="I3616"/>
      <c r="J3616"/>
      <c r="K3616"/>
      <c r="L3616"/>
    </row>
    <row r="3617" spans="1:12" ht="16" x14ac:dyDescent="0.2">
      <c r="A3617"/>
      <c r="B3617"/>
      <c r="C3617"/>
      <c r="D3617"/>
      <c r="E3617"/>
      <c r="F3617"/>
      <c r="G3617"/>
      <c r="H3617"/>
      <c r="I3617"/>
      <c r="J3617"/>
      <c r="K3617"/>
      <c r="L3617"/>
    </row>
    <row r="3618" spans="1:12" ht="16" x14ac:dyDescent="0.2">
      <c r="A3618"/>
      <c r="B3618"/>
      <c r="C3618"/>
      <c r="D3618"/>
      <c r="E3618"/>
      <c r="F3618"/>
      <c r="G3618"/>
      <c r="H3618"/>
      <c r="I3618"/>
      <c r="J3618"/>
      <c r="K3618"/>
      <c r="L3618"/>
    </row>
    <row r="3619" spans="1:12" ht="16" x14ac:dyDescent="0.2">
      <c r="A3619"/>
      <c r="B3619"/>
      <c r="C3619"/>
      <c r="D3619"/>
      <c r="E3619"/>
      <c r="F3619"/>
      <c r="G3619"/>
      <c r="H3619"/>
      <c r="I3619"/>
      <c r="J3619"/>
      <c r="K3619"/>
      <c r="L3619"/>
    </row>
    <row r="3620" spans="1:12" ht="16" x14ac:dyDescent="0.2">
      <c r="A3620"/>
      <c r="B3620"/>
      <c r="C3620"/>
      <c r="D3620"/>
      <c r="E3620"/>
      <c r="F3620"/>
      <c r="G3620"/>
      <c r="H3620"/>
      <c r="I3620"/>
      <c r="J3620"/>
      <c r="K3620"/>
      <c r="L3620"/>
    </row>
    <row r="3621" spans="1:12" ht="16" x14ac:dyDescent="0.2">
      <c r="A3621"/>
      <c r="B3621"/>
      <c r="C3621"/>
      <c r="D3621"/>
      <c r="E3621"/>
      <c r="F3621"/>
      <c r="G3621"/>
      <c r="H3621"/>
      <c r="I3621"/>
      <c r="J3621"/>
      <c r="K3621"/>
      <c r="L3621"/>
    </row>
    <row r="3622" spans="1:12" ht="16" x14ac:dyDescent="0.2">
      <c r="A3622"/>
      <c r="B3622"/>
      <c r="C3622"/>
      <c r="D3622"/>
      <c r="E3622"/>
      <c r="F3622"/>
      <c r="G3622"/>
      <c r="H3622"/>
      <c r="I3622"/>
      <c r="J3622"/>
      <c r="K3622"/>
      <c r="L3622"/>
    </row>
    <row r="3623" spans="1:12" ht="16" x14ac:dyDescent="0.2">
      <c r="A3623"/>
      <c r="B3623"/>
      <c r="C3623"/>
      <c r="D3623"/>
      <c r="E3623"/>
      <c r="F3623"/>
      <c r="G3623"/>
      <c r="H3623"/>
      <c r="I3623"/>
      <c r="J3623"/>
      <c r="K3623"/>
      <c r="L3623"/>
    </row>
    <row r="3624" spans="1:12" ht="16" x14ac:dyDescent="0.2">
      <c r="A3624"/>
      <c r="B3624"/>
      <c r="C3624"/>
      <c r="D3624"/>
      <c r="E3624"/>
      <c r="F3624"/>
      <c r="G3624"/>
      <c r="H3624"/>
      <c r="I3624"/>
      <c r="J3624"/>
      <c r="K3624"/>
      <c r="L3624"/>
    </row>
    <row r="3625" spans="1:12" ht="16" x14ac:dyDescent="0.2">
      <c r="A3625"/>
      <c r="B3625"/>
      <c r="C3625"/>
      <c r="D3625"/>
      <c r="E3625"/>
      <c r="F3625"/>
      <c r="G3625"/>
      <c r="H3625"/>
      <c r="I3625"/>
      <c r="J3625"/>
      <c r="K3625"/>
      <c r="L3625"/>
    </row>
    <row r="3626" spans="1:12" ht="16" x14ac:dyDescent="0.2">
      <c r="A3626"/>
      <c r="B3626"/>
      <c r="C3626"/>
      <c r="D3626"/>
      <c r="E3626"/>
      <c r="F3626"/>
      <c r="G3626"/>
      <c r="H3626"/>
      <c r="I3626"/>
      <c r="J3626"/>
      <c r="K3626"/>
      <c r="L3626"/>
    </row>
    <row r="3627" spans="1:12" ht="16" x14ac:dyDescent="0.2">
      <c r="A3627"/>
      <c r="B3627"/>
      <c r="C3627"/>
      <c r="D3627"/>
      <c r="E3627"/>
      <c r="F3627"/>
      <c r="G3627"/>
      <c r="H3627"/>
      <c r="I3627"/>
      <c r="J3627"/>
      <c r="K3627"/>
      <c r="L3627"/>
    </row>
    <row r="3628" spans="1:12" ht="16" x14ac:dyDescent="0.2">
      <c r="A3628"/>
      <c r="B3628"/>
      <c r="C3628"/>
      <c r="D3628"/>
      <c r="E3628"/>
      <c r="F3628"/>
      <c r="G3628"/>
      <c r="H3628"/>
      <c r="I3628"/>
      <c r="J3628"/>
      <c r="K3628"/>
      <c r="L3628"/>
    </row>
    <row r="3629" spans="1:12" ht="16" x14ac:dyDescent="0.2">
      <c r="A3629"/>
      <c r="B3629"/>
      <c r="C3629"/>
      <c r="D3629"/>
      <c r="E3629"/>
      <c r="F3629"/>
      <c r="G3629"/>
      <c r="H3629"/>
      <c r="I3629"/>
      <c r="J3629"/>
      <c r="K3629"/>
      <c r="L3629"/>
    </row>
    <row r="3630" spans="1:12" ht="16" x14ac:dyDescent="0.2">
      <c r="A3630"/>
      <c r="B3630"/>
      <c r="C3630"/>
      <c r="D3630"/>
      <c r="E3630"/>
      <c r="F3630"/>
      <c r="G3630"/>
      <c r="H3630"/>
      <c r="I3630"/>
      <c r="J3630"/>
      <c r="K3630"/>
      <c r="L3630"/>
    </row>
    <row r="3631" spans="1:12" ht="16" x14ac:dyDescent="0.2">
      <c r="A3631"/>
      <c r="B3631"/>
      <c r="C3631"/>
      <c r="D3631"/>
      <c r="E3631"/>
      <c r="F3631"/>
      <c r="G3631"/>
      <c r="H3631"/>
      <c r="I3631"/>
      <c r="J3631"/>
      <c r="K3631"/>
      <c r="L3631"/>
    </row>
    <row r="3632" spans="1:12" ht="16" x14ac:dyDescent="0.2">
      <c r="A3632"/>
      <c r="B3632"/>
      <c r="C3632"/>
      <c r="D3632"/>
      <c r="E3632"/>
      <c r="F3632"/>
      <c r="G3632"/>
      <c r="H3632"/>
      <c r="I3632"/>
      <c r="J3632"/>
      <c r="K3632"/>
      <c r="L3632"/>
    </row>
    <row r="3633" spans="1:12" ht="16" x14ac:dyDescent="0.2">
      <c r="A3633"/>
      <c r="B3633"/>
      <c r="C3633"/>
      <c r="D3633"/>
      <c r="E3633"/>
      <c r="F3633"/>
      <c r="G3633"/>
      <c r="H3633"/>
      <c r="I3633"/>
      <c r="J3633"/>
      <c r="K3633"/>
      <c r="L3633"/>
    </row>
    <row r="3634" spans="1:12" ht="16" x14ac:dyDescent="0.2">
      <c r="A3634"/>
      <c r="B3634"/>
      <c r="C3634"/>
      <c r="D3634"/>
      <c r="E3634"/>
      <c r="F3634"/>
      <c r="G3634"/>
      <c r="H3634"/>
      <c r="I3634"/>
      <c r="J3634"/>
      <c r="K3634"/>
      <c r="L3634"/>
    </row>
    <row r="3635" spans="1:12" ht="16" x14ac:dyDescent="0.2">
      <c r="A3635"/>
      <c r="B3635"/>
      <c r="C3635"/>
      <c r="D3635"/>
      <c r="E3635"/>
      <c r="F3635"/>
      <c r="G3635"/>
      <c r="H3635"/>
      <c r="I3635"/>
      <c r="J3635"/>
      <c r="K3635"/>
      <c r="L3635"/>
    </row>
    <row r="3636" spans="1:12" ht="16" x14ac:dyDescent="0.2">
      <c r="A3636"/>
      <c r="B3636"/>
      <c r="C3636"/>
      <c r="D3636"/>
      <c r="E3636"/>
      <c r="F3636"/>
      <c r="G3636"/>
      <c r="H3636"/>
      <c r="I3636"/>
      <c r="J3636"/>
      <c r="K3636"/>
      <c r="L3636"/>
    </row>
    <row r="3637" spans="1:12" ht="16" x14ac:dyDescent="0.2">
      <c r="A3637"/>
      <c r="B3637"/>
      <c r="C3637"/>
      <c r="D3637"/>
      <c r="E3637"/>
      <c r="F3637"/>
      <c r="G3637"/>
      <c r="H3637"/>
      <c r="I3637"/>
      <c r="J3637"/>
      <c r="K3637"/>
      <c r="L3637"/>
    </row>
    <row r="3638" spans="1:12" ht="16" x14ac:dyDescent="0.2">
      <c r="A3638"/>
      <c r="B3638"/>
      <c r="C3638"/>
      <c r="D3638"/>
      <c r="E3638"/>
      <c r="F3638"/>
      <c r="G3638"/>
      <c r="H3638"/>
      <c r="I3638"/>
      <c r="J3638"/>
      <c r="K3638"/>
      <c r="L3638"/>
    </row>
    <row r="3639" spans="1:12" ht="16" x14ac:dyDescent="0.2">
      <c r="A3639"/>
      <c r="B3639"/>
      <c r="C3639"/>
      <c r="D3639"/>
      <c r="E3639"/>
      <c r="F3639"/>
      <c r="G3639"/>
      <c r="H3639"/>
      <c r="I3639"/>
      <c r="J3639"/>
      <c r="K3639"/>
      <c r="L3639"/>
    </row>
    <row r="3640" spans="1:12" ht="16" x14ac:dyDescent="0.2">
      <c r="A3640"/>
      <c r="B3640"/>
      <c r="C3640"/>
      <c r="D3640"/>
      <c r="E3640"/>
      <c r="F3640"/>
      <c r="G3640"/>
      <c r="H3640"/>
      <c r="I3640"/>
      <c r="J3640"/>
      <c r="K3640"/>
      <c r="L3640"/>
    </row>
    <row r="3641" spans="1:12" ht="16" x14ac:dyDescent="0.2">
      <c r="A3641"/>
      <c r="B3641"/>
      <c r="C3641"/>
      <c r="D3641"/>
      <c r="E3641"/>
      <c r="F3641"/>
      <c r="G3641"/>
      <c r="H3641"/>
      <c r="I3641"/>
      <c r="J3641"/>
      <c r="K3641"/>
      <c r="L3641"/>
    </row>
    <row r="3642" spans="1:12" ht="16" x14ac:dyDescent="0.2">
      <c r="A3642"/>
      <c r="B3642"/>
      <c r="C3642"/>
      <c r="D3642"/>
      <c r="E3642"/>
      <c r="F3642"/>
      <c r="G3642"/>
      <c r="H3642"/>
      <c r="I3642"/>
      <c r="J3642"/>
      <c r="K3642"/>
      <c r="L3642"/>
    </row>
    <row r="3643" spans="1:12" ht="16" x14ac:dyDescent="0.2">
      <c r="A3643"/>
      <c r="B3643"/>
      <c r="C3643"/>
      <c r="D3643"/>
      <c r="E3643"/>
      <c r="F3643"/>
      <c r="G3643"/>
      <c r="H3643"/>
      <c r="I3643"/>
      <c r="J3643"/>
      <c r="K3643"/>
      <c r="L3643"/>
    </row>
    <row r="3644" spans="1:12" ht="16" x14ac:dyDescent="0.2">
      <c r="A3644"/>
      <c r="B3644"/>
      <c r="C3644"/>
      <c r="D3644"/>
      <c r="E3644"/>
      <c r="F3644"/>
      <c r="G3644"/>
      <c r="H3644"/>
      <c r="I3644"/>
      <c r="J3644"/>
      <c r="K3644"/>
      <c r="L3644"/>
    </row>
    <row r="3645" spans="1:12" ht="16" x14ac:dyDescent="0.2">
      <c r="A3645"/>
      <c r="B3645"/>
      <c r="C3645"/>
      <c r="D3645"/>
      <c r="E3645"/>
      <c r="F3645"/>
      <c r="G3645"/>
      <c r="H3645"/>
      <c r="I3645"/>
      <c r="J3645"/>
      <c r="K3645"/>
      <c r="L3645"/>
    </row>
    <row r="3646" spans="1:12" ht="16" x14ac:dyDescent="0.2">
      <c r="A3646"/>
      <c r="B3646"/>
      <c r="C3646"/>
      <c r="D3646"/>
      <c r="E3646"/>
      <c r="F3646"/>
      <c r="G3646"/>
      <c r="H3646"/>
      <c r="I3646"/>
      <c r="J3646"/>
      <c r="K3646"/>
      <c r="L3646"/>
    </row>
    <row r="3647" spans="1:12" ht="16" x14ac:dyDescent="0.2">
      <c r="A3647"/>
      <c r="B3647"/>
      <c r="C3647"/>
      <c r="D3647"/>
      <c r="E3647"/>
      <c r="F3647"/>
      <c r="G3647"/>
      <c r="H3647"/>
      <c r="I3647"/>
      <c r="J3647"/>
      <c r="K3647"/>
      <c r="L3647"/>
    </row>
    <row r="3648" spans="1:12" ht="16" x14ac:dyDescent="0.2">
      <c r="A3648"/>
      <c r="B3648"/>
      <c r="C3648"/>
      <c r="D3648"/>
      <c r="E3648"/>
      <c r="F3648"/>
      <c r="G3648"/>
      <c r="H3648"/>
      <c r="I3648"/>
      <c r="J3648"/>
      <c r="K3648"/>
      <c r="L3648"/>
    </row>
    <row r="3649" spans="1:12" ht="16" x14ac:dyDescent="0.2">
      <c r="A3649"/>
      <c r="B3649"/>
      <c r="C3649"/>
      <c r="D3649"/>
      <c r="E3649"/>
      <c r="F3649"/>
      <c r="G3649"/>
      <c r="H3649"/>
      <c r="I3649"/>
      <c r="J3649"/>
      <c r="K3649"/>
      <c r="L3649"/>
    </row>
    <row r="3650" spans="1:12" ht="16" x14ac:dyDescent="0.2">
      <c r="A3650"/>
      <c r="B3650"/>
      <c r="C3650"/>
      <c r="D3650"/>
      <c r="E3650"/>
      <c r="F3650"/>
      <c r="G3650"/>
      <c r="H3650"/>
      <c r="I3650"/>
      <c r="J3650"/>
      <c r="K3650"/>
      <c r="L3650"/>
    </row>
    <row r="3651" spans="1:12" ht="16" x14ac:dyDescent="0.2">
      <c r="A3651"/>
      <c r="B3651"/>
      <c r="C3651"/>
      <c r="D3651"/>
      <c r="E3651"/>
      <c r="F3651"/>
      <c r="G3651"/>
      <c r="H3651"/>
      <c r="I3651"/>
      <c r="J3651"/>
      <c r="K3651"/>
      <c r="L3651"/>
    </row>
    <row r="3652" spans="1:12" ht="16" x14ac:dyDescent="0.2">
      <c r="A3652"/>
      <c r="B3652"/>
      <c r="C3652"/>
      <c r="D3652"/>
      <c r="E3652"/>
      <c r="F3652"/>
      <c r="G3652"/>
      <c r="H3652"/>
      <c r="I3652"/>
      <c r="J3652"/>
      <c r="K3652"/>
      <c r="L3652"/>
    </row>
    <row r="3653" spans="1:12" ht="16" x14ac:dyDescent="0.2">
      <c r="A3653"/>
      <c r="B3653"/>
      <c r="C3653"/>
      <c r="D3653"/>
      <c r="E3653"/>
      <c r="F3653"/>
      <c r="G3653"/>
      <c r="H3653"/>
      <c r="I3653"/>
      <c r="J3653"/>
      <c r="K3653"/>
      <c r="L3653"/>
    </row>
    <row r="3654" spans="1:12" ht="16" x14ac:dyDescent="0.2">
      <c r="A3654"/>
      <c r="B3654"/>
      <c r="C3654"/>
      <c r="D3654"/>
      <c r="E3654"/>
      <c r="F3654"/>
      <c r="G3654"/>
      <c r="H3654"/>
      <c r="I3654"/>
      <c r="J3654"/>
      <c r="K3654"/>
      <c r="L3654"/>
    </row>
    <row r="3655" spans="1:12" ht="16" x14ac:dyDescent="0.2">
      <c r="A3655"/>
      <c r="B3655"/>
      <c r="C3655"/>
      <c r="D3655"/>
      <c r="E3655"/>
      <c r="F3655"/>
      <c r="G3655"/>
      <c r="H3655"/>
      <c r="I3655"/>
      <c r="J3655"/>
      <c r="K3655"/>
      <c r="L3655"/>
    </row>
    <row r="3656" spans="1:12" ht="16" x14ac:dyDescent="0.2">
      <c r="A3656"/>
      <c r="B3656"/>
      <c r="C3656"/>
      <c r="D3656"/>
      <c r="E3656"/>
      <c r="F3656"/>
      <c r="G3656"/>
      <c r="H3656"/>
      <c r="I3656"/>
      <c r="J3656"/>
      <c r="K3656"/>
      <c r="L3656"/>
    </row>
    <row r="3657" spans="1:12" ht="16" x14ac:dyDescent="0.2">
      <c r="A3657"/>
      <c r="B3657"/>
      <c r="C3657"/>
      <c r="D3657"/>
      <c r="E3657"/>
      <c r="F3657"/>
      <c r="G3657"/>
      <c r="H3657"/>
      <c r="I3657"/>
      <c r="J3657"/>
      <c r="K3657"/>
      <c r="L3657"/>
    </row>
    <row r="3658" spans="1:12" ht="16" x14ac:dyDescent="0.2">
      <c r="A3658"/>
      <c r="B3658"/>
      <c r="C3658"/>
      <c r="D3658"/>
      <c r="E3658"/>
      <c r="F3658"/>
      <c r="G3658"/>
      <c r="H3658"/>
      <c r="I3658"/>
      <c r="J3658"/>
      <c r="K3658"/>
      <c r="L3658"/>
    </row>
    <row r="3659" spans="1:12" ht="16" x14ac:dyDescent="0.2">
      <c r="A3659"/>
      <c r="B3659"/>
      <c r="C3659"/>
      <c r="D3659"/>
      <c r="E3659"/>
      <c r="F3659"/>
      <c r="G3659"/>
      <c r="H3659"/>
      <c r="I3659"/>
      <c r="J3659"/>
      <c r="K3659"/>
      <c r="L3659"/>
    </row>
    <row r="3660" spans="1:12" ht="16" x14ac:dyDescent="0.2">
      <c r="A3660"/>
      <c r="B3660"/>
      <c r="C3660"/>
      <c r="D3660"/>
      <c r="E3660"/>
      <c r="F3660"/>
      <c r="G3660"/>
      <c r="H3660"/>
      <c r="I3660"/>
      <c r="J3660"/>
      <c r="K3660"/>
      <c r="L3660"/>
    </row>
    <row r="3661" spans="1:12" ht="16" x14ac:dyDescent="0.2">
      <c r="A3661"/>
      <c r="B3661"/>
      <c r="C3661"/>
      <c r="D3661"/>
      <c r="E3661"/>
      <c r="F3661"/>
      <c r="G3661"/>
      <c r="H3661"/>
      <c r="I3661"/>
      <c r="J3661"/>
      <c r="K3661"/>
      <c r="L3661"/>
    </row>
    <row r="3662" spans="1:12" ht="16" x14ac:dyDescent="0.2">
      <c r="A3662"/>
      <c r="B3662"/>
      <c r="C3662"/>
      <c r="D3662"/>
      <c r="E3662"/>
      <c r="F3662"/>
      <c r="G3662"/>
      <c r="H3662"/>
      <c r="I3662"/>
      <c r="J3662"/>
      <c r="K3662"/>
      <c r="L3662"/>
    </row>
    <row r="3663" spans="1:12" ht="16" x14ac:dyDescent="0.2">
      <c r="A3663"/>
      <c r="B3663"/>
      <c r="C3663"/>
      <c r="D3663"/>
      <c r="E3663"/>
      <c r="F3663"/>
      <c r="G3663"/>
      <c r="H3663"/>
      <c r="I3663"/>
      <c r="J3663"/>
      <c r="K3663"/>
      <c r="L3663"/>
    </row>
    <row r="3664" spans="1:12" ht="16" x14ac:dyDescent="0.2">
      <c r="A3664"/>
      <c r="B3664"/>
      <c r="C3664"/>
      <c r="D3664"/>
      <c r="E3664"/>
      <c r="F3664"/>
      <c r="G3664"/>
      <c r="H3664"/>
      <c r="I3664"/>
      <c r="J3664"/>
      <c r="K3664"/>
      <c r="L3664"/>
    </row>
    <row r="3665" spans="1:12" ht="16" x14ac:dyDescent="0.2">
      <c r="A3665"/>
      <c r="B3665"/>
      <c r="C3665"/>
      <c r="D3665"/>
      <c r="E3665"/>
      <c r="F3665"/>
      <c r="G3665"/>
      <c r="H3665"/>
      <c r="I3665"/>
      <c r="J3665"/>
      <c r="K3665"/>
      <c r="L3665"/>
    </row>
    <row r="3666" spans="1:12" ht="16" x14ac:dyDescent="0.2">
      <c r="A3666"/>
      <c r="B3666"/>
      <c r="C3666"/>
      <c r="D3666"/>
      <c r="E3666"/>
      <c r="F3666"/>
      <c r="G3666"/>
      <c r="H3666"/>
      <c r="I3666"/>
      <c r="J3666"/>
      <c r="K3666"/>
      <c r="L3666"/>
    </row>
    <row r="3667" spans="1:12" ht="16" x14ac:dyDescent="0.2">
      <c r="A3667"/>
      <c r="B3667"/>
      <c r="C3667"/>
      <c r="D3667"/>
      <c r="E3667"/>
      <c r="F3667"/>
      <c r="G3667"/>
      <c r="H3667"/>
      <c r="I3667"/>
      <c r="J3667"/>
      <c r="K3667"/>
      <c r="L3667"/>
    </row>
    <row r="3668" spans="1:12" ht="16" x14ac:dyDescent="0.2">
      <c r="A3668"/>
      <c r="B3668"/>
      <c r="C3668"/>
      <c r="D3668"/>
      <c r="E3668"/>
      <c r="F3668"/>
      <c r="G3668"/>
      <c r="H3668"/>
      <c r="I3668"/>
      <c r="J3668"/>
      <c r="K3668"/>
      <c r="L3668"/>
    </row>
    <row r="3669" spans="1:12" ht="16" x14ac:dyDescent="0.2">
      <c r="A3669"/>
      <c r="B3669"/>
      <c r="C3669"/>
      <c r="D3669"/>
      <c r="E3669"/>
      <c r="F3669"/>
      <c r="G3669"/>
      <c r="H3669"/>
      <c r="I3669"/>
      <c r="J3669"/>
      <c r="K3669"/>
      <c r="L3669"/>
    </row>
    <row r="3670" spans="1:12" ht="16" x14ac:dyDescent="0.2">
      <c r="A3670"/>
      <c r="B3670"/>
      <c r="C3670"/>
      <c r="D3670"/>
      <c r="E3670"/>
      <c r="F3670"/>
      <c r="G3670"/>
      <c r="H3670"/>
      <c r="I3670"/>
      <c r="J3670"/>
      <c r="K3670"/>
      <c r="L3670"/>
    </row>
    <row r="3671" spans="1:12" ht="16" x14ac:dyDescent="0.2">
      <c r="A3671"/>
      <c r="B3671"/>
      <c r="C3671"/>
      <c r="D3671"/>
      <c r="E3671"/>
      <c r="F3671"/>
      <c r="G3671"/>
      <c r="H3671"/>
      <c r="I3671"/>
      <c r="J3671"/>
      <c r="K3671"/>
      <c r="L3671"/>
    </row>
    <row r="3672" spans="1:12" ht="16" x14ac:dyDescent="0.2">
      <c r="A3672"/>
      <c r="B3672"/>
      <c r="C3672"/>
      <c r="D3672"/>
      <c r="E3672"/>
      <c r="F3672"/>
      <c r="G3672"/>
      <c r="H3672"/>
      <c r="I3672"/>
      <c r="J3672"/>
      <c r="K3672"/>
      <c r="L3672"/>
    </row>
    <row r="3673" spans="1:12" ht="16" x14ac:dyDescent="0.2">
      <c r="A3673"/>
      <c r="B3673"/>
      <c r="C3673"/>
      <c r="D3673"/>
      <c r="E3673"/>
      <c r="F3673"/>
      <c r="G3673"/>
      <c r="H3673"/>
      <c r="I3673"/>
      <c r="J3673"/>
      <c r="K3673"/>
      <c r="L3673"/>
    </row>
    <row r="3674" spans="1:12" ht="16" x14ac:dyDescent="0.2">
      <c r="A3674"/>
      <c r="B3674"/>
      <c r="C3674"/>
      <c r="D3674"/>
      <c r="E3674"/>
      <c r="F3674"/>
      <c r="G3674"/>
      <c r="H3674"/>
      <c r="I3674"/>
      <c r="J3674"/>
      <c r="K3674"/>
      <c r="L3674"/>
    </row>
    <row r="3675" spans="1:12" ht="16" x14ac:dyDescent="0.2">
      <c r="A3675"/>
      <c r="B3675"/>
      <c r="C3675"/>
      <c r="D3675"/>
      <c r="E3675"/>
      <c r="F3675"/>
      <c r="G3675"/>
      <c r="H3675"/>
      <c r="I3675"/>
      <c r="J3675"/>
      <c r="K3675"/>
      <c r="L3675"/>
    </row>
    <row r="3676" spans="1:12" ht="16" x14ac:dyDescent="0.2">
      <c r="A3676"/>
      <c r="B3676"/>
      <c r="C3676"/>
      <c r="D3676"/>
      <c r="E3676"/>
      <c r="F3676"/>
      <c r="G3676"/>
      <c r="H3676"/>
      <c r="I3676"/>
      <c r="J3676"/>
      <c r="K3676"/>
      <c r="L3676"/>
    </row>
    <row r="3677" spans="1:12" ht="16" x14ac:dyDescent="0.2">
      <c r="A3677"/>
      <c r="B3677"/>
      <c r="C3677"/>
      <c r="D3677"/>
      <c r="E3677"/>
      <c r="F3677"/>
      <c r="G3677"/>
      <c r="H3677"/>
      <c r="I3677"/>
      <c r="J3677"/>
      <c r="K3677"/>
      <c r="L3677"/>
    </row>
    <row r="3678" spans="1:12" ht="16" x14ac:dyDescent="0.2">
      <c r="A3678"/>
      <c r="B3678"/>
      <c r="C3678"/>
      <c r="D3678"/>
      <c r="E3678"/>
      <c r="F3678"/>
      <c r="G3678"/>
      <c r="H3678"/>
      <c r="I3678"/>
      <c r="J3678"/>
      <c r="K3678"/>
      <c r="L3678"/>
    </row>
    <row r="3679" spans="1:12" ht="16" x14ac:dyDescent="0.2">
      <c r="A3679"/>
      <c r="B3679"/>
      <c r="C3679"/>
      <c r="D3679"/>
      <c r="E3679"/>
      <c r="F3679"/>
      <c r="G3679"/>
      <c r="H3679"/>
      <c r="I3679"/>
      <c r="J3679"/>
      <c r="K3679"/>
      <c r="L3679"/>
    </row>
    <row r="3680" spans="1:12" ht="16" x14ac:dyDescent="0.2">
      <c r="A3680"/>
      <c r="B3680"/>
      <c r="C3680"/>
      <c r="D3680"/>
      <c r="E3680"/>
      <c r="F3680"/>
      <c r="G3680"/>
      <c r="H3680"/>
      <c r="I3680"/>
      <c r="J3680"/>
      <c r="K3680"/>
      <c r="L3680"/>
    </row>
    <row r="3681" spans="1:12" ht="16" x14ac:dyDescent="0.2">
      <c r="A3681"/>
      <c r="B3681"/>
      <c r="C3681"/>
      <c r="D3681"/>
      <c r="E3681"/>
      <c r="F3681"/>
      <c r="G3681"/>
      <c r="H3681"/>
      <c r="I3681"/>
      <c r="J3681"/>
      <c r="K3681"/>
      <c r="L3681"/>
    </row>
    <row r="3682" spans="1:12" ht="16" x14ac:dyDescent="0.2">
      <c r="A3682"/>
      <c r="B3682"/>
      <c r="C3682"/>
      <c r="D3682"/>
      <c r="E3682"/>
      <c r="F3682"/>
      <c r="G3682"/>
      <c r="H3682"/>
      <c r="I3682"/>
      <c r="J3682"/>
      <c r="K3682"/>
      <c r="L3682"/>
    </row>
    <row r="3683" spans="1:12" ht="16" x14ac:dyDescent="0.2">
      <c r="A3683"/>
      <c r="B3683"/>
      <c r="C3683"/>
      <c r="D3683"/>
      <c r="E3683"/>
      <c r="F3683"/>
      <c r="G3683"/>
      <c r="H3683"/>
      <c r="I3683"/>
      <c r="J3683"/>
      <c r="K3683"/>
      <c r="L3683"/>
    </row>
    <row r="3684" spans="1:12" ht="16" x14ac:dyDescent="0.2">
      <c r="A3684"/>
      <c r="B3684"/>
      <c r="C3684"/>
      <c r="D3684"/>
      <c r="E3684"/>
      <c r="F3684"/>
      <c r="G3684"/>
      <c r="H3684"/>
      <c r="I3684"/>
      <c r="J3684"/>
      <c r="K3684"/>
      <c r="L3684"/>
    </row>
    <row r="3685" spans="1:12" ht="16" x14ac:dyDescent="0.2">
      <c r="A3685"/>
      <c r="B3685"/>
      <c r="C3685"/>
      <c r="D3685"/>
      <c r="E3685"/>
      <c r="F3685"/>
      <c r="G3685"/>
      <c r="H3685"/>
      <c r="I3685"/>
      <c r="J3685"/>
      <c r="K3685"/>
      <c r="L3685"/>
    </row>
    <row r="3686" spans="1:12" ht="16" x14ac:dyDescent="0.2">
      <c r="A3686"/>
      <c r="B3686"/>
      <c r="C3686"/>
      <c r="D3686"/>
      <c r="E3686"/>
      <c r="F3686"/>
      <c r="G3686"/>
      <c r="H3686"/>
      <c r="I3686"/>
      <c r="J3686"/>
      <c r="K3686"/>
      <c r="L3686"/>
    </row>
    <row r="3687" spans="1:12" ht="16" x14ac:dyDescent="0.2">
      <c r="A3687"/>
      <c r="B3687"/>
      <c r="C3687"/>
      <c r="D3687"/>
      <c r="E3687"/>
      <c r="F3687"/>
      <c r="G3687"/>
      <c r="H3687"/>
      <c r="I3687"/>
      <c r="J3687"/>
      <c r="K3687"/>
      <c r="L3687"/>
    </row>
    <row r="3688" spans="1:12" ht="16" x14ac:dyDescent="0.2">
      <c r="A3688"/>
      <c r="B3688"/>
      <c r="C3688"/>
      <c r="D3688"/>
      <c r="E3688"/>
      <c r="F3688"/>
      <c r="G3688"/>
      <c r="H3688"/>
      <c r="I3688"/>
      <c r="J3688"/>
      <c r="K3688"/>
      <c r="L3688"/>
    </row>
    <row r="3689" spans="1:12" ht="16" x14ac:dyDescent="0.2">
      <c r="A3689"/>
      <c r="B3689"/>
      <c r="C3689"/>
      <c r="D3689"/>
      <c r="E3689"/>
      <c r="F3689"/>
      <c r="G3689"/>
      <c r="H3689"/>
      <c r="I3689"/>
      <c r="J3689"/>
      <c r="K3689"/>
      <c r="L3689"/>
    </row>
    <row r="3690" spans="1:12" ht="16" x14ac:dyDescent="0.2">
      <c r="A3690"/>
      <c r="B3690"/>
      <c r="C3690"/>
      <c r="D3690"/>
      <c r="E3690"/>
      <c r="F3690"/>
      <c r="G3690"/>
      <c r="H3690"/>
      <c r="I3690"/>
      <c r="J3690"/>
      <c r="K3690"/>
      <c r="L3690"/>
    </row>
    <row r="3691" spans="1:12" ht="16" x14ac:dyDescent="0.2">
      <c r="A3691"/>
      <c r="B3691"/>
      <c r="C3691"/>
      <c r="D3691"/>
      <c r="E3691"/>
      <c r="F3691"/>
      <c r="G3691"/>
      <c r="H3691"/>
      <c r="I3691"/>
      <c r="J3691"/>
      <c r="K3691"/>
      <c r="L3691"/>
    </row>
    <row r="3692" spans="1:12" ht="16" x14ac:dyDescent="0.2">
      <c r="A3692"/>
      <c r="B3692"/>
      <c r="C3692"/>
      <c r="D3692"/>
      <c r="E3692"/>
      <c r="F3692"/>
      <c r="G3692"/>
      <c r="H3692"/>
      <c r="I3692"/>
      <c r="J3692"/>
      <c r="K3692"/>
      <c r="L3692"/>
    </row>
    <row r="3693" spans="1:12" ht="16" x14ac:dyDescent="0.2">
      <c r="A3693"/>
      <c r="B3693"/>
      <c r="C3693"/>
      <c r="D3693"/>
      <c r="E3693"/>
      <c r="F3693"/>
      <c r="G3693"/>
      <c r="H3693"/>
      <c r="I3693"/>
      <c r="J3693"/>
      <c r="K3693"/>
      <c r="L3693"/>
    </row>
    <row r="3694" spans="1:12" ht="16" x14ac:dyDescent="0.2">
      <c r="A3694"/>
      <c r="B3694"/>
      <c r="C3694"/>
      <c r="D3694"/>
      <c r="E3694"/>
      <c r="F3694"/>
      <c r="G3694"/>
      <c r="H3694"/>
      <c r="I3694"/>
      <c r="J3694"/>
      <c r="K3694"/>
      <c r="L3694"/>
    </row>
    <row r="3695" spans="1:12" ht="16" x14ac:dyDescent="0.2">
      <c r="A3695"/>
      <c r="B3695"/>
      <c r="C3695"/>
      <c r="D3695"/>
      <c r="E3695"/>
      <c r="F3695"/>
      <c r="G3695"/>
      <c r="H3695"/>
      <c r="I3695"/>
      <c r="J3695"/>
      <c r="K3695"/>
      <c r="L3695"/>
    </row>
    <row r="3696" spans="1:12" ht="16" x14ac:dyDescent="0.2">
      <c r="A3696"/>
      <c r="B3696"/>
      <c r="C3696"/>
      <c r="D3696"/>
      <c r="E3696"/>
      <c r="F3696"/>
      <c r="G3696"/>
      <c r="H3696"/>
      <c r="I3696"/>
      <c r="J3696"/>
      <c r="K3696"/>
      <c r="L3696"/>
    </row>
    <row r="3697" spans="1:12" ht="16" x14ac:dyDescent="0.2">
      <c r="A3697"/>
      <c r="B3697"/>
      <c r="C3697"/>
      <c r="D3697"/>
      <c r="E3697"/>
      <c r="F3697"/>
      <c r="G3697"/>
      <c r="H3697"/>
      <c r="I3697"/>
      <c r="J3697"/>
      <c r="K3697"/>
      <c r="L3697"/>
    </row>
    <row r="3698" spans="1:12" ht="16" x14ac:dyDescent="0.2">
      <c r="A3698"/>
      <c r="B3698"/>
      <c r="C3698"/>
      <c r="D3698"/>
      <c r="E3698"/>
      <c r="F3698"/>
      <c r="G3698"/>
      <c r="H3698"/>
      <c r="I3698"/>
      <c r="J3698"/>
      <c r="K3698"/>
      <c r="L3698"/>
    </row>
    <row r="3699" spans="1:12" ht="16" x14ac:dyDescent="0.2">
      <c r="A3699"/>
      <c r="B3699"/>
      <c r="C3699"/>
      <c r="D3699"/>
      <c r="E3699"/>
      <c r="F3699"/>
      <c r="G3699"/>
      <c r="H3699"/>
      <c r="I3699"/>
      <c r="J3699"/>
      <c r="K3699"/>
      <c r="L3699"/>
    </row>
    <row r="3700" spans="1:12" ht="16" x14ac:dyDescent="0.2">
      <c r="A3700"/>
      <c r="B3700"/>
      <c r="C3700"/>
      <c r="D3700"/>
      <c r="E3700"/>
      <c r="F3700"/>
      <c r="G3700"/>
      <c r="H3700"/>
      <c r="I3700"/>
      <c r="J3700"/>
      <c r="K3700"/>
      <c r="L3700"/>
    </row>
    <row r="3701" spans="1:12" ht="16" x14ac:dyDescent="0.2">
      <c r="A3701"/>
      <c r="B3701"/>
      <c r="C3701"/>
      <c r="D3701"/>
      <c r="E3701"/>
      <c r="F3701"/>
      <c r="G3701"/>
      <c r="H3701"/>
      <c r="I3701"/>
      <c r="J3701"/>
      <c r="K3701"/>
      <c r="L3701"/>
    </row>
    <row r="3702" spans="1:12" ht="16" x14ac:dyDescent="0.2">
      <c r="A3702"/>
      <c r="B3702"/>
      <c r="C3702"/>
      <c r="D3702"/>
      <c r="E3702"/>
      <c r="F3702"/>
      <c r="G3702"/>
      <c r="H3702"/>
      <c r="I3702"/>
      <c r="J3702"/>
      <c r="K3702"/>
      <c r="L3702"/>
    </row>
    <row r="3703" spans="1:12" ht="16" x14ac:dyDescent="0.2">
      <c r="A3703"/>
      <c r="B3703"/>
      <c r="C3703"/>
      <c r="D3703"/>
      <c r="E3703"/>
      <c r="F3703"/>
      <c r="G3703"/>
      <c r="H3703"/>
      <c r="I3703"/>
      <c r="J3703"/>
      <c r="K3703"/>
      <c r="L3703"/>
    </row>
    <row r="3704" spans="1:12" ht="16" x14ac:dyDescent="0.2">
      <c r="A3704"/>
      <c r="B3704"/>
      <c r="C3704"/>
      <c r="D3704"/>
      <c r="E3704"/>
      <c r="F3704"/>
      <c r="G3704"/>
      <c r="H3704"/>
      <c r="I3704"/>
      <c r="J3704"/>
      <c r="K3704"/>
      <c r="L3704"/>
    </row>
    <row r="3705" spans="1:12" ht="16" x14ac:dyDescent="0.2">
      <c r="A3705"/>
      <c r="B3705"/>
      <c r="C3705"/>
      <c r="D3705"/>
      <c r="E3705"/>
      <c r="F3705"/>
      <c r="G3705"/>
      <c r="H3705"/>
      <c r="I3705"/>
      <c r="J3705"/>
      <c r="K3705"/>
      <c r="L3705"/>
    </row>
    <row r="3706" spans="1:12" ht="16" x14ac:dyDescent="0.2">
      <c r="A3706"/>
      <c r="B3706"/>
      <c r="C3706"/>
      <c r="D3706"/>
      <c r="E3706"/>
      <c r="F3706"/>
      <c r="G3706"/>
      <c r="H3706"/>
      <c r="I3706"/>
      <c r="J3706"/>
      <c r="K3706"/>
      <c r="L3706"/>
    </row>
    <row r="3707" spans="1:12" ht="16" x14ac:dyDescent="0.2">
      <c r="A3707"/>
      <c r="B3707"/>
      <c r="C3707"/>
      <c r="D3707"/>
      <c r="E3707"/>
      <c r="F3707"/>
      <c r="G3707"/>
      <c r="H3707"/>
      <c r="I3707"/>
      <c r="J3707"/>
      <c r="K3707"/>
      <c r="L3707"/>
    </row>
    <row r="3708" spans="1:12" ht="16" x14ac:dyDescent="0.2">
      <c r="A3708"/>
      <c r="B3708"/>
      <c r="C3708"/>
      <c r="D3708"/>
      <c r="E3708"/>
      <c r="F3708"/>
      <c r="G3708"/>
      <c r="H3708"/>
      <c r="I3708"/>
      <c r="J3708"/>
      <c r="K3708"/>
      <c r="L3708"/>
    </row>
    <row r="3709" spans="1:12" ht="16" x14ac:dyDescent="0.2">
      <c r="A3709"/>
      <c r="B3709"/>
      <c r="C3709"/>
      <c r="D3709"/>
      <c r="E3709"/>
      <c r="F3709"/>
      <c r="G3709"/>
      <c r="H3709"/>
      <c r="I3709"/>
      <c r="J3709"/>
      <c r="K3709"/>
      <c r="L3709"/>
    </row>
    <row r="3710" spans="1:12" ht="16" x14ac:dyDescent="0.2">
      <c r="A3710"/>
      <c r="B3710"/>
      <c r="C3710"/>
      <c r="D3710"/>
      <c r="E3710"/>
      <c r="F3710"/>
      <c r="G3710"/>
      <c r="H3710"/>
      <c r="I3710"/>
      <c r="J3710"/>
      <c r="K3710"/>
      <c r="L3710"/>
    </row>
    <row r="3711" spans="1:12" ht="16" x14ac:dyDescent="0.2">
      <c r="A3711"/>
      <c r="B3711"/>
      <c r="C3711"/>
      <c r="D3711"/>
      <c r="E3711"/>
      <c r="F3711"/>
      <c r="G3711"/>
      <c r="H3711"/>
      <c r="I3711"/>
      <c r="J3711"/>
      <c r="K3711"/>
      <c r="L3711"/>
    </row>
    <row r="3712" spans="1:12" ht="16" x14ac:dyDescent="0.2">
      <c r="A3712"/>
      <c r="B3712"/>
      <c r="C3712"/>
      <c r="D3712"/>
      <c r="E3712"/>
      <c r="F3712"/>
      <c r="G3712"/>
      <c r="H3712"/>
      <c r="I3712"/>
      <c r="J3712"/>
      <c r="K3712"/>
      <c r="L3712"/>
    </row>
    <row r="3713" spans="1:12" ht="16" x14ac:dyDescent="0.2">
      <c r="A3713"/>
      <c r="B3713"/>
      <c r="C3713"/>
      <c r="D3713"/>
      <c r="E3713"/>
      <c r="F3713"/>
      <c r="G3713"/>
      <c r="H3713"/>
      <c r="I3713"/>
      <c r="J3713"/>
      <c r="K3713"/>
      <c r="L3713"/>
    </row>
    <row r="3714" spans="1:12" ht="16" x14ac:dyDescent="0.2">
      <c r="A3714"/>
      <c r="B3714"/>
      <c r="C3714"/>
      <c r="D3714"/>
      <c r="E3714"/>
      <c r="F3714"/>
      <c r="G3714"/>
      <c r="H3714"/>
      <c r="I3714"/>
      <c r="J3714"/>
      <c r="K3714"/>
      <c r="L3714"/>
    </row>
    <row r="3715" spans="1:12" ht="16" x14ac:dyDescent="0.2">
      <c r="A3715"/>
      <c r="B3715"/>
      <c r="C3715"/>
      <c r="D3715"/>
      <c r="E3715"/>
      <c r="F3715"/>
      <c r="G3715"/>
      <c r="H3715"/>
      <c r="I3715"/>
      <c r="J3715"/>
      <c r="K3715"/>
      <c r="L3715"/>
    </row>
    <row r="3716" spans="1:12" ht="16" x14ac:dyDescent="0.2">
      <c r="A3716"/>
      <c r="B3716"/>
      <c r="C3716"/>
      <c r="D3716"/>
      <c r="E3716"/>
      <c r="F3716"/>
      <c r="G3716"/>
      <c r="H3716"/>
      <c r="I3716"/>
      <c r="J3716"/>
      <c r="K3716"/>
      <c r="L3716"/>
    </row>
    <row r="3717" spans="1:12" ht="16" x14ac:dyDescent="0.2">
      <c r="A3717"/>
      <c r="B3717"/>
      <c r="C3717"/>
      <c r="D3717"/>
      <c r="E3717"/>
      <c r="F3717"/>
      <c r="G3717"/>
      <c r="H3717"/>
      <c r="I3717"/>
      <c r="J3717"/>
      <c r="K3717"/>
      <c r="L3717"/>
    </row>
    <row r="3718" spans="1:12" ht="16" x14ac:dyDescent="0.2">
      <c r="A3718"/>
      <c r="B3718"/>
      <c r="C3718"/>
      <c r="D3718"/>
      <c r="E3718"/>
      <c r="F3718"/>
      <c r="G3718"/>
      <c r="H3718"/>
      <c r="I3718"/>
      <c r="J3718"/>
      <c r="K3718"/>
      <c r="L3718"/>
    </row>
    <row r="3719" spans="1:12" ht="16" x14ac:dyDescent="0.2">
      <c r="A3719"/>
      <c r="B3719"/>
      <c r="C3719"/>
      <c r="D3719"/>
      <c r="E3719"/>
      <c r="F3719"/>
      <c r="G3719"/>
      <c r="H3719"/>
      <c r="I3719"/>
      <c r="J3719"/>
      <c r="K3719"/>
      <c r="L3719"/>
    </row>
    <row r="3720" spans="1:12" ht="16" x14ac:dyDescent="0.2">
      <c r="A3720"/>
      <c r="B3720"/>
      <c r="C3720"/>
      <c r="D3720"/>
      <c r="E3720"/>
      <c r="F3720"/>
      <c r="G3720"/>
      <c r="H3720"/>
      <c r="I3720"/>
      <c r="J3720"/>
      <c r="K3720"/>
      <c r="L3720"/>
    </row>
    <row r="3721" spans="1:12" ht="16" x14ac:dyDescent="0.2">
      <c r="A3721"/>
      <c r="B3721"/>
      <c r="C3721"/>
      <c r="D3721"/>
      <c r="E3721"/>
      <c r="F3721"/>
      <c r="G3721"/>
      <c r="H3721"/>
      <c r="I3721"/>
      <c r="J3721"/>
      <c r="K3721"/>
      <c r="L3721"/>
    </row>
    <row r="3722" spans="1:12" ht="16" x14ac:dyDescent="0.2">
      <c r="A3722"/>
      <c r="B3722"/>
      <c r="C3722"/>
      <c r="D3722"/>
      <c r="E3722"/>
      <c r="F3722"/>
      <c r="G3722"/>
      <c r="H3722"/>
      <c r="I3722"/>
      <c r="J3722"/>
      <c r="K3722"/>
      <c r="L3722"/>
    </row>
    <row r="3723" spans="1:12" ht="16" x14ac:dyDescent="0.2">
      <c r="A3723"/>
      <c r="B3723"/>
      <c r="C3723"/>
      <c r="D3723"/>
      <c r="E3723"/>
      <c r="F3723"/>
      <c r="G3723"/>
      <c r="H3723"/>
      <c r="I3723"/>
      <c r="J3723"/>
      <c r="K3723"/>
      <c r="L3723"/>
    </row>
    <row r="3724" spans="1:12" ht="16" x14ac:dyDescent="0.2">
      <c r="A3724"/>
      <c r="B3724"/>
      <c r="C3724"/>
      <c r="D3724"/>
      <c r="E3724"/>
      <c r="F3724"/>
      <c r="G3724"/>
      <c r="H3724"/>
      <c r="I3724"/>
      <c r="J3724"/>
      <c r="K3724"/>
      <c r="L3724"/>
    </row>
    <row r="3725" spans="1:12" ht="16" x14ac:dyDescent="0.2">
      <c r="A3725"/>
      <c r="B3725"/>
      <c r="C3725"/>
      <c r="D3725"/>
      <c r="E3725"/>
      <c r="F3725"/>
      <c r="G3725"/>
      <c r="H3725"/>
      <c r="I3725"/>
      <c r="J3725"/>
      <c r="K3725"/>
      <c r="L3725"/>
    </row>
    <row r="3726" spans="1:12" ht="16" x14ac:dyDescent="0.2">
      <c r="A3726"/>
      <c r="B3726"/>
      <c r="C3726"/>
      <c r="D3726"/>
      <c r="E3726"/>
      <c r="F3726"/>
      <c r="G3726"/>
      <c r="H3726"/>
      <c r="I3726"/>
      <c r="J3726"/>
      <c r="K3726"/>
      <c r="L3726"/>
    </row>
    <row r="3727" spans="1:12" ht="16" x14ac:dyDescent="0.2">
      <c r="A3727"/>
      <c r="B3727"/>
      <c r="C3727"/>
      <c r="D3727"/>
      <c r="E3727"/>
      <c r="F3727"/>
      <c r="G3727"/>
      <c r="H3727"/>
      <c r="I3727"/>
      <c r="J3727"/>
      <c r="K3727"/>
      <c r="L3727"/>
    </row>
    <row r="3728" spans="1:12" ht="16" x14ac:dyDescent="0.2">
      <c r="A3728"/>
      <c r="B3728"/>
      <c r="C3728"/>
      <c r="D3728"/>
      <c r="E3728"/>
      <c r="F3728"/>
      <c r="G3728"/>
      <c r="H3728"/>
      <c r="I3728"/>
      <c r="J3728"/>
      <c r="K3728"/>
      <c r="L3728"/>
    </row>
    <row r="3729" spans="1:12" ht="16" x14ac:dyDescent="0.2">
      <c r="A3729"/>
      <c r="B3729"/>
      <c r="C3729"/>
      <c r="D3729"/>
      <c r="E3729"/>
      <c r="F3729"/>
      <c r="G3729"/>
      <c r="H3729"/>
      <c r="I3729"/>
      <c r="J3729"/>
      <c r="K3729"/>
      <c r="L3729"/>
    </row>
    <row r="3730" spans="1:12" ht="16" x14ac:dyDescent="0.2">
      <c r="A3730"/>
      <c r="B3730"/>
      <c r="C3730"/>
      <c r="D3730"/>
      <c r="E3730"/>
      <c r="F3730"/>
      <c r="G3730"/>
      <c r="H3730"/>
      <c r="I3730"/>
      <c r="J3730"/>
      <c r="K3730"/>
      <c r="L3730"/>
    </row>
    <row r="3731" spans="1:12" ht="16" x14ac:dyDescent="0.2">
      <c r="A3731"/>
      <c r="B3731"/>
      <c r="C3731"/>
      <c r="D3731"/>
      <c r="E3731"/>
      <c r="F3731"/>
      <c r="G3731"/>
      <c r="H3731"/>
      <c r="I3731"/>
      <c r="J3731"/>
      <c r="K3731"/>
      <c r="L3731"/>
    </row>
    <row r="3732" spans="1:12" ht="16" x14ac:dyDescent="0.2">
      <c r="A3732"/>
      <c r="B3732"/>
      <c r="C3732"/>
      <c r="D3732"/>
      <c r="E3732"/>
      <c r="F3732"/>
      <c r="G3732"/>
      <c r="H3732"/>
      <c r="I3732"/>
      <c r="J3732"/>
      <c r="K3732"/>
      <c r="L3732"/>
    </row>
    <row r="3733" spans="1:12" ht="16" x14ac:dyDescent="0.2">
      <c r="A3733"/>
      <c r="B3733"/>
      <c r="C3733"/>
      <c r="D3733"/>
      <c r="E3733"/>
      <c r="F3733"/>
      <c r="G3733"/>
      <c r="H3733"/>
      <c r="I3733"/>
      <c r="J3733"/>
      <c r="K3733"/>
      <c r="L3733"/>
    </row>
    <row r="3734" spans="1:12" ht="16" x14ac:dyDescent="0.2">
      <c r="A3734"/>
      <c r="B3734"/>
      <c r="C3734"/>
      <c r="D3734"/>
      <c r="E3734"/>
      <c r="F3734"/>
      <c r="G3734"/>
      <c r="H3734"/>
      <c r="I3734"/>
      <c r="J3734"/>
      <c r="K3734"/>
      <c r="L3734"/>
    </row>
    <row r="3735" spans="1:12" ht="16" x14ac:dyDescent="0.2">
      <c r="A3735"/>
      <c r="B3735"/>
      <c r="C3735"/>
      <c r="D3735"/>
      <c r="E3735"/>
      <c r="F3735"/>
      <c r="G3735"/>
      <c r="H3735"/>
      <c r="I3735"/>
      <c r="J3735"/>
      <c r="K3735"/>
      <c r="L3735"/>
    </row>
    <row r="3736" spans="1:12" ht="16" x14ac:dyDescent="0.2">
      <c r="A3736"/>
      <c r="B3736"/>
      <c r="C3736"/>
      <c r="D3736"/>
      <c r="E3736"/>
      <c r="F3736"/>
      <c r="G3736"/>
      <c r="H3736"/>
      <c r="I3736"/>
      <c r="J3736"/>
      <c r="K3736"/>
      <c r="L3736"/>
    </row>
    <row r="3737" spans="1:12" ht="16" x14ac:dyDescent="0.2">
      <c r="A3737"/>
      <c r="B3737"/>
      <c r="C3737"/>
      <c r="D3737"/>
      <c r="E3737"/>
      <c r="F3737"/>
      <c r="G3737"/>
      <c r="H3737"/>
      <c r="I3737"/>
      <c r="J3737"/>
      <c r="K3737"/>
      <c r="L3737"/>
    </row>
    <row r="3738" spans="1:12" ht="16" x14ac:dyDescent="0.2">
      <c r="A3738"/>
      <c r="B3738"/>
      <c r="C3738"/>
      <c r="D3738"/>
      <c r="E3738"/>
      <c r="F3738"/>
      <c r="G3738"/>
      <c r="H3738"/>
      <c r="I3738"/>
      <c r="J3738"/>
      <c r="K3738"/>
      <c r="L3738"/>
    </row>
    <row r="3739" spans="1:12" ht="16" x14ac:dyDescent="0.2">
      <c r="A3739"/>
      <c r="B3739"/>
      <c r="C3739"/>
      <c r="D3739"/>
      <c r="E3739"/>
      <c r="F3739"/>
      <c r="G3739"/>
      <c r="H3739"/>
      <c r="I3739"/>
      <c r="J3739"/>
      <c r="K3739"/>
      <c r="L3739"/>
    </row>
    <row r="3740" spans="1:12" ht="16" x14ac:dyDescent="0.2">
      <c r="A3740"/>
      <c r="B3740"/>
      <c r="C3740"/>
      <c r="D3740"/>
      <c r="E3740"/>
      <c r="F3740"/>
      <c r="G3740"/>
      <c r="H3740"/>
      <c r="I3740"/>
      <c r="J3740"/>
      <c r="K3740"/>
      <c r="L3740"/>
    </row>
    <row r="3741" spans="1:12" ht="16" x14ac:dyDescent="0.2">
      <c r="A3741"/>
      <c r="B3741"/>
      <c r="C3741"/>
      <c r="D3741"/>
      <c r="E3741"/>
      <c r="F3741"/>
      <c r="G3741"/>
      <c r="H3741"/>
      <c r="I3741"/>
      <c r="J3741"/>
      <c r="K3741"/>
      <c r="L3741"/>
    </row>
    <row r="3742" spans="1:12" ht="16" x14ac:dyDescent="0.2">
      <c r="A3742"/>
      <c r="B3742"/>
      <c r="C3742"/>
      <c r="D3742"/>
      <c r="E3742"/>
      <c r="F3742"/>
      <c r="G3742"/>
      <c r="H3742"/>
      <c r="I3742"/>
      <c r="J3742"/>
      <c r="K3742"/>
      <c r="L3742"/>
    </row>
    <row r="3743" spans="1:12" ht="16" x14ac:dyDescent="0.2">
      <c r="A3743"/>
      <c r="B3743"/>
      <c r="C3743"/>
      <c r="D3743"/>
      <c r="E3743"/>
      <c r="F3743"/>
      <c r="G3743"/>
      <c r="H3743"/>
      <c r="I3743"/>
      <c r="J3743"/>
      <c r="K3743"/>
      <c r="L3743"/>
    </row>
    <row r="3744" spans="1:12" ht="16" x14ac:dyDescent="0.2">
      <c r="A3744"/>
      <c r="B3744"/>
      <c r="C3744"/>
      <c r="D3744"/>
      <c r="E3744"/>
      <c r="F3744"/>
      <c r="G3744"/>
      <c r="H3744"/>
      <c r="I3744"/>
      <c r="J3744"/>
      <c r="K3744"/>
      <c r="L3744"/>
    </row>
    <row r="3745" spans="1:12" ht="16" x14ac:dyDescent="0.2">
      <c r="A3745"/>
      <c r="B3745"/>
      <c r="C3745"/>
      <c r="D3745"/>
      <c r="E3745"/>
      <c r="F3745"/>
      <c r="G3745"/>
      <c r="H3745"/>
      <c r="I3745"/>
      <c r="J3745"/>
      <c r="K3745"/>
      <c r="L3745"/>
    </row>
    <row r="3746" spans="1:12" ht="16" x14ac:dyDescent="0.2">
      <c r="A3746"/>
      <c r="B3746"/>
      <c r="C3746"/>
      <c r="D3746"/>
      <c r="E3746"/>
      <c r="F3746"/>
      <c r="G3746"/>
      <c r="H3746"/>
      <c r="I3746"/>
      <c r="J3746"/>
      <c r="K3746"/>
      <c r="L3746"/>
    </row>
    <row r="3747" spans="1:12" ht="16" x14ac:dyDescent="0.2">
      <c r="A3747"/>
      <c r="B3747"/>
      <c r="C3747"/>
      <c r="D3747"/>
      <c r="E3747"/>
      <c r="F3747"/>
      <c r="G3747"/>
      <c r="H3747"/>
      <c r="I3747"/>
      <c r="J3747"/>
      <c r="K3747"/>
      <c r="L3747"/>
    </row>
    <row r="3748" spans="1:12" ht="16" x14ac:dyDescent="0.2">
      <c r="A3748"/>
      <c r="B3748"/>
      <c r="C3748"/>
      <c r="D3748"/>
      <c r="E3748"/>
      <c r="F3748"/>
      <c r="G3748"/>
      <c r="H3748"/>
      <c r="I3748"/>
      <c r="J3748"/>
      <c r="K3748"/>
      <c r="L3748"/>
    </row>
    <row r="3749" spans="1:12" ht="16" x14ac:dyDescent="0.2">
      <c r="A3749"/>
      <c r="B3749"/>
      <c r="C3749"/>
      <c r="D3749"/>
      <c r="E3749"/>
      <c r="F3749"/>
      <c r="G3749"/>
      <c r="H3749"/>
      <c r="I3749"/>
      <c r="J3749"/>
      <c r="K3749"/>
      <c r="L3749"/>
    </row>
    <row r="3750" spans="1:12" ht="16" x14ac:dyDescent="0.2">
      <c r="A3750"/>
      <c r="B3750"/>
      <c r="C3750"/>
      <c r="D3750"/>
      <c r="E3750"/>
      <c r="F3750"/>
      <c r="G3750"/>
      <c r="H3750"/>
      <c r="I3750"/>
      <c r="J3750"/>
      <c r="K3750"/>
      <c r="L3750"/>
    </row>
    <row r="3751" spans="1:12" ht="16" x14ac:dyDescent="0.2">
      <c r="A3751"/>
      <c r="B3751"/>
      <c r="C3751"/>
      <c r="D3751"/>
      <c r="E3751"/>
      <c r="F3751"/>
      <c r="G3751"/>
      <c r="H3751"/>
      <c r="I3751"/>
      <c r="J3751"/>
      <c r="K3751"/>
      <c r="L3751"/>
    </row>
    <row r="3752" spans="1:12" ht="16" x14ac:dyDescent="0.2">
      <c r="A3752"/>
      <c r="B3752"/>
      <c r="C3752"/>
      <c r="D3752"/>
      <c r="E3752"/>
      <c r="F3752"/>
      <c r="G3752"/>
      <c r="H3752"/>
      <c r="I3752"/>
      <c r="J3752"/>
      <c r="K3752"/>
      <c r="L3752"/>
    </row>
    <row r="3753" spans="1:12" ht="16" x14ac:dyDescent="0.2">
      <c r="A3753"/>
      <c r="B3753"/>
      <c r="C3753"/>
      <c r="D3753"/>
      <c r="E3753"/>
      <c r="F3753"/>
      <c r="G3753"/>
      <c r="H3753"/>
      <c r="I3753"/>
      <c r="J3753"/>
      <c r="K3753"/>
      <c r="L3753"/>
    </row>
    <row r="3754" spans="1:12" ht="16" x14ac:dyDescent="0.2">
      <c r="A3754"/>
      <c r="B3754"/>
      <c r="C3754"/>
      <c r="D3754"/>
      <c r="E3754"/>
      <c r="F3754"/>
      <c r="G3754"/>
      <c r="H3754"/>
      <c r="I3754"/>
      <c r="J3754"/>
      <c r="K3754"/>
      <c r="L3754"/>
    </row>
    <row r="3755" spans="1:12" ht="16" x14ac:dyDescent="0.2">
      <c r="A3755"/>
      <c r="B3755"/>
      <c r="C3755"/>
      <c r="D3755"/>
      <c r="E3755"/>
      <c r="F3755"/>
      <c r="G3755"/>
      <c r="H3755"/>
      <c r="I3755"/>
      <c r="J3755"/>
      <c r="K3755"/>
      <c r="L3755"/>
    </row>
    <row r="3756" spans="1:12" ht="16" x14ac:dyDescent="0.2">
      <c r="A3756"/>
      <c r="B3756"/>
      <c r="C3756"/>
      <c r="D3756"/>
      <c r="E3756"/>
      <c r="F3756"/>
      <c r="G3756"/>
      <c r="H3756"/>
      <c r="I3756"/>
      <c r="J3756"/>
      <c r="K3756"/>
      <c r="L3756"/>
    </row>
    <row r="3757" spans="1:12" ht="16" x14ac:dyDescent="0.2">
      <c r="A3757"/>
      <c r="B3757"/>
      <c r="C3757"/>
      <c r="D3757"/>
      <c r="E3757"/>
      <c r="F3757"/>
      <c r="G3757"/>
      <c r="H3757"/>
      <c r="I3757"/>
      <c r="J3757"/>
      <c r="K3757"/>
      <c r="L3757"/>
    </row>
    <row r="3758" spans="1:12" ht="16" x14ac:dyDescent="0.2">
      <c r="A3758"/>
      <c r="B3758"/>
      <c r="C3758"/>
      <c r="D3758"/>
      <c r="E3758"/>
      <c r="F3758"/>
      <c r="G3758"/>
      <c r="H3758"/>
      <c r="I3758"/>
      <c r="J3758"/>
      <c r="K3758"/>
      <c r="L3758"/>
    </row>
    <row r="3759" spans="1:12" ht="16" x14ac:dyDescent="0.2">
      <c r="A3759"/>
      <c r="B3759"/>
      <c r="C3759"/>
      <c r="D3759"/>
      <c r="E3759"/>
      <c r="F3759"/>
      <c r="G3759"/>
      <c r="H3759"/>
      <c r="I3759"/>
      <c r="J3759"/>
      <c r="K3759"/>
      <c r="L3759"/>
    </row>
    <row r="3760" spans="1:12" ht="16" x14ac:dyDescent="0.2">
      <c r="A3760"/>
      <c r="B3760"/>
      <c r="C3760"/>
      <c r="D3760"/>
      <c r="E3760"/>
      <c r="F3760"/>
      <c r="G3760"/>
      <c r="H3760"/>
      <c r="I3760"/>
      <c r="J3760"/>
      <c r="K3760"/>
      <c r="L3760"/>
    </row>
    <row r="3761" spans="1:12" ht="16" x14ac:dyDescent="0.2">
      <c r="A3761"/>
      <c r="B3761"/>
      <c r="C3761"/>
      <c r="D3761"/>
      <c r="E3761"/>
      <c r="F3761"/>
      <c r="G3761"/>
      <c r="H3761"/>
      <c r="I3761"/>
      <c r="J3761"/>
      <c r="K3761"/>
      <c r="L3761"/>
    </row>
    <row r="3762" spans="1:12" ht="16" x14ac:dyDescent="0.2">
      <c r="A3762"/>
      <c r="B3762"/>
      <c r="C3762"/>
      <c r="D3762"/>
      <c r="E3762"/>
      <c r="F3762"/>
      <c r="G3762"/>
      <c r="H3762"/>
      <c r="I3762"/>
      <c r="J3762"/>
      <c r="K3762"/>
      <c r="L3762"/>
    </row>
    <row r="3763" spans="1:12" ht="16" x14ac:dyDescent="0.2">
      <c r="A3763"/>
      <c r="B3763"/>
      <c r="C3763"/>
      <c r="D3763"/>
      <c r="E3763"/>
      <c r="F3763"/>
      <c r="G3763"/>
      <c r="H3763"/>
      <c r="I3763"/>
      <c r="J3763"/>
      <c r="K3763"/>
      <c r="L3763"/>
    </row>
    <row r="3764" spans="1:12" ht="16" x14ac:dyDescent="0.2">
      <c r="A3764"/>
      <c r="B3764"/>
      <c r="C3764"/>
      <c r="D3764"/>
      <c r="E3764"/>
      <c r="F3764"/>
      <c r="G3764"/>
      <c r="H3764"/>
      <c r="I3764"/>
      <c r="J3764"/>
      <c r="K3764"/>
      <c r="L3764"/>
    </row>
    <row r="3765" spans="1:12" ht="16" x14ac:dyDescent="0.2">
      <c r="A3765"/>
      <c r="B3765"/>
      <c r="C3765"/>
      <c r="D3765"/>
      <c r="E3765"/>
      <c r="F3765"/>
      <c r="G3765"/>
      <c r="H3765"/>
      <c r="I3765"/>
      <c r="J3765"/>
      <c r="K3765"/>
      <c r="L3765"/>
    </row>
    <row r="3766" spans="1:12" ht="16" x14ac:dyDescent="0.2">
      <c r="A3766"/>
      <c r="B3766"/>
      <c r="C3766"/>
      <c r="D3766"/>
      <c r="E3766"/>
      <c r="F3766"/>
      <c r="G3766"/>
      <c r="H3766"/>
      <c r="I3766"/>
      <c r="J3766"/>
      <c r="K3766"/>
      <c r="L3766"/>
    </row>
    <row r="3767" spans="1:12" ht="16" x14ac:dyDescent="0.2">
      <c r="A3767"/>
      <c r="B3767"/>
      <c r="C3767"/>
      <c r="D3767"/>
      <c r="E3767"/>
      <c r="F3767"/>
      <c r="G3767"/>
      <c r="H3767"/>
      <c r="I3767"/>
      <c r="J3767"/>
      <c r="K3767"/>
      <c r="L3767"/>
    </row>
    <row r="3768" spans="1:12" ht="16" x14ac:dyDescent="0.2">
      <c r="A3768"/>
      <c r="B3768"/>
      <c r="C3768"/>
      <c r="D3768"/>
      <c r="E3768"/>
      <c r="F3768"/>
      <c r="G3768"/>
      <c r="H3768"/>
      <c r="I3768"/>
      <c r="J3768"/>
      <c r="K3768"/>
      <c r="L3768"/>
    </row>
    <row r="3769" spans="1:12" ht="16" x14ac:dyDescent="0.2">
      <c r="A3769"/>
      <c r="B3769"/>
      <c r="C3769"/>
      <c r="D3769"/>
      <c r="E3769"/>
      <c r="F3769"/>
      <c r="G3769"/>
      <c r="H3769"/>
      <c r="I3769"/>
      <c r="J3769"/>
      <c r="K3769"/>
      <c r="L3769"/>
    </row>
    <row r="3770" spans="1:12" ht="16" x14ac:dyDescent="0.2">
      <c r="A3770"/>
      <c r="B3770"/>
      <c r="C3770"/>
      <c r="D3770"/>
      <c r="E3770"/>
      <c r="F3770"/>
      <c r="G3770"/>
      <c r="H3770"/>
      <c r="I3770"/>
      <c r="J3770"/>
      <c r="K3770"/>
      <c r="L3770"/>
    </row>
    <row r="3771" spans="1:12" ht="16" x14ac:dyDescent="0.2">
      <c r="A3771"/>
      <c r="B3771"/>
      <c r="C3771"/>
      <c r="D3771"/>
      <c r="E3771"/>
      <c r="F3771"/>
      <c r="G3771"/>
      <c r="H3771"/>
      <c r="I3771"/>
      <c r="J3771"/>
      <c r="K3771"/>
      <c r="L3771"/>
    </row>
    <row r="3772" spans="1:12" ht="16" x14ac:dyDescent="0.2">
      <c r="A3772"/>
      <c r="B3772"/>
      <c r="C3772"/>
      <c r="D3772"/>
      <c r="E3772"/>
      <c r="F3772"/>
      <c r="G3772"/>
      <c r="H3772"/>
      <c r="I3772"/>
      <c r="J3772"/>
      <c r="K3772"/>
      <c r="L3772"/>
    </row>
    <row r="3773" spans="1:12" ht="16" x14ac:dyDescent="0.2">
      <c r="A3773"/>
      <c r="B3773"/>
      <c r="C3773"/>
      <c r="D3773"/>
      <c r="E3773"/>
      <c r="F3773"/>
      <c r="G3773"/>
      <c r="H3773"/>
      <c r="I3773"/>
      <c r="J3773"/>
      <c r="K3773"/>
      <c r="L3773"/>
    </row>
    <row r="3774" spans="1:12" ht="16" x14ac:dyDescent="0.2">
      <c r="A3774"/>
      <c r="B3774"/>
      <c r="C3774"/>
      <c r="D3774"/>
      <c r="E3774"/>
      <c r="F3774"/>
      <c r="G3774"/>
      <c r="H3774"/>
      <c r="I3774"/>
      <c r="J3774"/>
      <c r="K3774"/>
      <c r="L3774"/>
    </row>
    <row r="3775" spans="1:12" ht="16" x14ac:dyDescent="0.2">
      <c r="A3775"/>
      <c r="B3775"/>
      <c r="C3775"/>
      <c r="D3775"/>
      <c r="E3775"/>
      <c r="F3775"/>
      <c r="G3775"/>
      <c r="H3775"/>
      <c r="I3775"/>
      <c r="J3775"/>
      <c r="K3775"/>
      <c r="L3775"/>
    </row>
    <row r="3776" spans="1:12" ht="16" x14ac:dyDescent="0.2">
      <c r="A3776"/>
      <c r="B3776"/>
      <c r="C3776"/>
      <c r="D3776"/>
      <c r="E3776"/>
      <c r="F3776"/>
      <c r="G3776"/>
      <c r="H3776"/>
      <c r="I3776"/>
      <c r="J3776"/>
      <c r="K3776"/>
      <c r="L3776"/>
    </row>
    <row r="3777" spans="1:12" ht="16" x14ac:dyDescent="0.2">
      <c r="A3777"/>
      <c r="B3777"/>
      <c r="C3777"/>
      <c r="D3777"/>
      <c r="E3777"/>
      <c r="F3777"/>
      <c r="G3777"/>
      <c r="H3777"/>
      <c r="I3777"/>
      <c r="J3777"/>
      <c r="K3777"/>
      <c r="L3777"/>
    </row>
    <row r="3778" spans="1:12" ht="16" x14ac:dyDescent="0.2">
      <c r="A3778"/>
      <c r="B3778"/>
      <c r="C3778"/>
      <c r="D3778"/>
      <c r="E3778"/>
      <c r="F3778"/>
      <c r="G3778"/>
      <c r="H3778"/>
      <c r="I3778"/>
      <c r="J3778"/>
      <c r="K3778"/>
      <c r="L3778"/>
    </row>
    <row r="3779" spans="1:12" ht="16" x14ac:dyDescent="0.2">
      <c r="A3779"/>
      <c r="B3779"/>
      <c r="C3779"/>
      <c r="D3779"/>
      <c r="E3779"/>
      <c r="F3779"/>
      <c r="G3779"/>
      <c r="H3779"/>
      <c r="I3779"/>
      <c r="J3779"/>
      <c r="K3779"/>
      <c r="L3779"/>
    </row>
    <row r="3780" spans="1:12" ht="16" x14ac:dyDescent="0.2">
      <c r="A3780"/>
      <c r="B3780"/>
      <c r="C3780"/>
      <c r="D3780"/>
      <c r="E3780"/>
      <c r="F3780"/>
      <c r="G3780"/>
      <c r="H3780"/>
      <c r="I3780"/>
      <c r="J3780"/>
      <c r="K3780"/>
      <c r="L3780"/>
    </row>
    <row r="3781" spans="1:12" ht="16" x14ac:dyDescent="0.2">
      <c r="A3781"/>
      <c r="B3781"/>
      <c r="C3781"/>
      <c r="D3781"/>
      <c r="E3781"/>
      <c r="F3781"/>
      <c r="G3781"/>
      <c r="H3781"/>
      <c r="I3781"/>
      <c r="J3781"/>
      <c r="K3781"/>
      <c r="L3781"/>
    </row>
    <row r="3782" spans="1:12" ht="16" x14ac:dyDescent="0.2">
      <c r="A3782"/>
      <c r="B3782"/>
      <c r="C3782"/>
      <c r="D3782"/>
      <c r="E3782"/>
      <c r="F3782"/>
      <c r="G3782"/>
      <c r="H3782"/>
      <c r="I3782"/>
      <c r="J3782"/>
      <c r="K3782"/>
      <c r="L3782"/>
    </row>
    <row r="3783" spans="1:12" ht="16" x14ac:dyDescent="0.2">
      <c r="A3783"/>
      <c r="B3783"/>
      <c r="C3783"/>
      <c r="D3783"/>
      <c r="E3783"/>
      <c r="F3783"/>
      <c r="G3783"/>
      <c r="H3783"/>
      <c r="I3783"/>
      <c r="J3783"/>
      <c r="K3783"/>
      <c r="L3783"/>
    </row>
    <row r="3784" spans="1:12" ht="16" x14ac:dyDescent="0.2">
      <c r="A3784"/>
      <c r="B3784"/>
      <c r="C3784"/>
      <c r="D3784"/>
      <c r="E3784"/>
      <c r="F3784"/>
      <c r="G3784"/>
      <c r="H3784"/>
      <c r="I3784"/>
      <c r="J3784"/>
      <c r="K3784"/>
      <c r="L3784"/>
    </row>
    <row r="3785" spans="1:12" ht="16" x14ac:dyDescent="0.2">
      <c r="A3785"/>
      <c r="B3785"/>
      <c r="C3785"/>
      <c r="D3785"/>
      <c r="E3785"/>
      <c r="F3785"/>
      <c r="G3785"/>
      <c r="H3785"/>
      <c r="I3785"/>
      <c r="J3785"/>
      <c r="K3785"/>
      <c r="L3785"/>
    </row>
    <row r="3786" spans="1:12" ht="16" x14ac:dyDescent="0.2">
      <c r="A3786"/>
      <c r="B3786"/>
      <c r="C3786"/>
      <c r="D3786"/>
      <c r="E3786"/>
      <c r="F3786"/>
      <c r="G3786"/>
      <c r="H3786"/>
      <c r="I3786"/>
      <c r="J3786"/>
      <c r="K3786"/>
      <c r="L3786"/>
    </row>
    <row r="3787" spans="1:12" ht="16" x14ac:dyDescent="0.2">
      <c r="A3787"/>
      <c r="B3787"/>
      <c r="C3787"/>
      <c r="D3787"/>
      <c r="E3787"/>
      <c r="F3787"/>
      <c r="G3787"/>
      <c r="H3787"/>
      <c r="I3787"/>
      <c r="J3787"/>
      <c r="K3787"/>
      <c r="L3787"/>
    </row>
    <row r="3788" spans="1:12" ht="16" x14ac:dyDescent="0.2">
      <c r="A3788"/>
      <c r="B3788"/>
      <c r="C3788"/>
      <c r="D3788"/>
      <c r="E3788"/>
      <c r="F3788"/>
      <c r="G3788"/>
      <c r="H3788"/>
      <c r="I3788"/>
      <c r="J3788"/>
      <c r="K3788"/>
      <c r="L3788"/>
    </row>
    <row r="3789" spans="1:12" ht="16" x14ac:dyDescent="0.2">
      <c r="A3789"/>
      <c r="B3789"/>
      <c r="C3789"/>
      <c r="D3789"/>
      <c r="E3789"/>
      <c r="F3789"/>
      <c r="G3789"/>
      <c r="H3789"/>
      <c r="I3789"/>
      <c r="J3789"/>
      <c r="K3789"/>
      <c r="L3789"/>
    </row>
    <row r="3790" spans="1:12" ht="16" x14ac:dyDescent="0.2">
      <c r="A3790"/>
      <c r="B3790"/>
      <c r="C3790"/>
      <c r="D3790"/>
      <c r="E3790"/>
      <c r="F3790"/>
      <c r="G3790"/>
      <c r="H3790"/>
      <c r="I3790"/>
      <c r="J3790"/>
      <c r="K3790"/>
      <c r="L3790"/>
    </row>
    <row r="3791" spans="1:12" ht="16" x14ac:dyDescent="0.2">
      <c r="A3791"/>
      <c r="B3791"/>
      <c r="C3791"/>
      <c r="D3791"/>
      <c r="E3791"/>
      <c r="F3791"/>
      <c r="G3791"/>
      <c r="H3791"/>
      <c r="I3791"/>
      <c r="J3791"/>
      <c r="K3791"/>
      <c r="L3791"/>
    </row>
    <row r="3792" spans="1:12" ht="16" x14ac:dyDescent="0.2">
      <c r="A3792"/>
      <c r="B3792"/>
      <c r="C3792"/>
      <c r="D3792"/>
      <c r="E3792"/>
      <c r="F3792"/>
      <c r="G3792"/>
      <c r="H3792"/>
      <c r="I3792"/>
      <c r="J3792"/>
      <c r="K3792"/>
      <c r="L3792"/>
    </row>
    <row r="3793" spans="1:12" ht="16" x14ac:dyDescent="0.2">
      <c r="A3793"/>
      <c r="B3793"/>
      <c r="C3793"/>
      <c r="D3793"/>
      <c r="E3793"/>
      <c r="F3793"/>
      <c r="G3793"/>
      <c r="H3793"/>
      <c r="I3793"/>
      <c r="J3793"/>
      <c r="K3793"/>
      <c r="L3793"/>
    </row>
    <row r="3794" spans="1:12" ht="16" x14ac:dyDescent="0.2">
      <c r="A3794"/>
      <c r="B3794"/>
      <c r="C3794"/>
      <c r="D3794"/>
      <c r="E3794"/>
      <c r="F3794"/>
      <c r="G3794"/>
      <c r="H3794"/>
      <c r="I3794"/>
      <c r="J3794"/>
      <c r="K3794"/>
      <c r="L3794"/>
    </row>
    <row r="3795" spans="1:12" ht="16" x14ac:dyDescent="0.2">
      <c r="A3795"/>
      <c r="B3795"/>
      <c r="C3795"/>
      <c r="D3795"/>
      <c r="E3795"/>
      <c r="F3795"/>
      <c r="G3795"/>
      <c r="H3795"/>
      <c r="I3795"/>
      <c r="J3795"/>
      <c r="K3795"/>
      <c r="L3795"/>
    </row>
    <row r="3796" spans="1:12" ht="16" x14ac:dyDescent="0.2">
      <c r="A3796"/>
      <c r="B3796"/>
      <c r="C3796"/>
      <c r="D3796"/>
      <c r="E3796"/>
      <c r="F3796"/>
      <c r="G3796"/>
      <c r="H3796"/>
      <c r="I3796"/>
      <c r="J3796"/>
      <c r="K3796"/>
      <c r="L3796"/>
    </row>
    <row r="3797" spans="1:12" ht="16" x14ac:dyDescent="0.2">
      <c r="A3797"/>
      <c r="B3797"/>
      <c r="C3797"/>
      <c r="D3797"/>
      <c r="E3797"/>
      <c r="F3797"/>
      <c r="G3797"/>
      <c r="H3797"/>
      <c r="I3797"/>
      <c r="J3797"/>
      <c r="K3797"/>
      <c r="L3797"/>
    </row>
    <row r="3798" spans="1:12" ht="16" x14ac:dyDescent="0.2">
      <c r="A3798"/>
      <c r="B3798"/>
      <c r="C3798"/>
      <c r="D3798"/>
      <c r="E3798"/>
      <c r="F3798"/>
      <c r="G3798"/>
      <c r="H3798"/>
      <c r="I3798"/>
      <c r="J3798"/>
      <c r="K3798"/>
      <c r="L3798"/>
    </row>
    <row r="3799" spans="1:12" ht="16" x14ac:dyDescent="0.2">
      <c r="A3799"/>
      <c r="B3799"/>
      <c r="C3799"/>
      <c r="D3799"/>
      <c r="E3799"/>
      <c r="F3799"/>
      <c r="G3799"/>
      <c r="H3799"/>
      <c r="I3799"/>
      <c r="J3799"/>
      <c r="K3799"/>
      <c r="L3799"/>
    </row>
    <row r="3800" spans="1:12" ht="16" x14ac:dyDescent="0.2">
      <c r="A3800"/>
      <c r="B3800"/>
      <c r="C3800"/>
      <c r="D3800"/>
      <c r="E3800"/>
      <c r="F3800"/>
      <c r="G3800"/>
      <c r="H3800"/>
      <c r="I3800"/>
      <c r="J3800"/>
      <c r="K3800"/>
      <c r="L3800"/>
    </row>
    <row r="3801" spans="1:12" ht="16" x14ac:dyDescent="0.2">
      <c r="A3801"/>
      <c r="B3801"/>
      <c r="C3801"/>
      <c r="D3801"/>
      <c r="E3801"/>
      <c r="F3801"/>
      <c r="G3801"/>
      <c r="H3801"/>
      <c r="I3801"/>
      <c r="J3801"/>
      <c r="K3801"/>
      <c r="L3801"/>
    </row>
    <row r="3802" spans="1:12" ht="16" x14ac:dyDescent="0.2">
      <c r="A3802"/>
      <c r="B3802"/>
      <c r="C3802"/>
      <c r="D3802"/>
      <c r="E3802"/>
      <c r="F3802"/>
      <c r="G3802"/>
      <c r="H3802"/>
      <c r="I3802"/>
      <c r="J3802"/>
      <c r="K3802"/>
      <c r="L3802"/>
    </row>
    <row r="3803" spans="1:12" ht="16" x14ac:dyDescent="0.2">
      <c r="A3803"/>
      <c r="B3803"/>
      <c r="C3803"/>
      <c r="D3803"/>
      <c r="E3803"/>
      <c r="F3803"/>
      <c r="G3803"/>
      <c r="H3803"/>
      <c r="I3803"/>
      <c r="J3803"/>
      <c r="K3803"/>
      <c r="L3803"/>
    </row>
    <row r="3804" spans="1:12" ht="16" x14ac:dyDescent="0.2">
      <c r="A3804"/>
      <c r="B3804"/>
      <c r="C3804"/>
      <c r="D3804"/>
      <c r="E3804"/>
      <c r="F3804"/>
      <c r="G3804"/>
      <c r="H3804"/>
      <c r="I3804"/>
      <c r="J3804"/>
      <c r="K3804"/>
      <c r="L3804"/>
    </row>
    <row r="3805" spans="1:12" ht="16" x14ac:dyDescent="0.2">
      <c r="A3805"/>
      <c r="B3805"/>
      <c r="C3805"/>
      <c r="D3805"/>
      <c r="E3805"/>
      <c r="F3805"/>
      <c r="G3805"/>
      <c r="H3805"/>
      <c r="I3805"/>
      <c r="J3805"/>
      <c r="K3805"/>
      <c r="L3805"/>
    </row>
    <row r="3806" spans="1:12" ht="16" x14ac:dyDescent="0.2">
      <c r="A3806"/>
      <c r="B3806"/>
      <c r="C3806"/>
      <c r="D3806"/>
      <c r="E3806"/>
      <c r="F3806"/>
      <c r="G3806"/>
      <c r="H3806"/>
      <c r="I3806"/>
      <c r="J3806"/>
      <c r="K3806"/>
      <c r="L3806"/>
    </row>
    <row r="3807" spans="1:12" ht="16" x14ac:dyDescent="0.2">
      <c r="A3807"/>
      <c r="B3807"/>
      <c r="C3807"/>
      <c r="D3807"/>
      <c r="E3807"/>
      <c r="F3807"/>
      <c r="G3807"/>
      <c r="H3807"/>
      <c r="I3807"/>
      <c r="J3807"/>
      <c r="K3807"/>
      <c r="L3807"/>
    </row>
    <row r="3808" spans="1:12" ht="16" x14ac:dyDescent="0.2">
      <c r="A3808"/>
      <c r="B3808"/>
      <c r="C3808"/>
      <c r="D3808"/>
      <c r="E3808"/>
      <c r="F3808"/>
      <c r="G3808"/>
      <c r="H3808"/>
      <c r="I3808"/>
      <c r="J3808"/>
      <c r="K3808"/>
      <c r="L3808"/>
    </row>
    <row r="3809" spans="1:12" ht="16" x14ac:dyDescent="0.2">
      <c r="A3809"/>
      <c r="B3809"/>
      <c r="C3809"/>
      <c r="D3809"/>
      <c r="E3809"/>
      <c r="F3809"/>
      <c r="G3809"/>
      <c r="H3809"/>
      <c r="I3809"/>
      <c r="J3809"/>
      <c r="K3809"/>
      <c r="L3809"/>
    </row>
    <row r="3810" spans="1:12" ht="16" x14ac:dyDescent="0.2">
      <c r="A3810"/>
      <c r="B3810"/>
      <c r="C3810"/>
      <c r="D3810"/>
      <c r="E3810"/>
      <c r="F3810"/>
      <c r="G3810"/>
      <c r="H3810"/>
      <c r="I3810"/>
      <c r="J3810"/>
      <c r="K3810"/>
      <c r="L3810"/>
    </row>
    <row r="3811" spans="1:12" ht="16" x14ac:dyDescent="0.2">
      <c r="A3811"/>
      <c r="B3811"/>
      <c r="C3811"/>
      <c r="D3811"/>
      <c r="E3811"/>
      <c r="F3811"/>
      <c r="G3811"/>
      <c r="H3811"/>
      <c r="I3811"/>
      <c r="J3811"/>
      <c r="K3811"/>
      <c r="L3811"/>
    </row>
    <row r="3812" spans="1:12" ht="16" x14ac:dyDescent="0.2">
      <c r="A3812"/>
      <c r="B3812"/>
      <c r="C3812"/>
      <c r="D3812"/>
      <c r="E3812"/>
      <c r="F3812"/>
      <c r="G3812"/>
      <c r="H3812"/>
      <c r="I3812"/>
      <c r="J3812"/>
      <c r="K3812"/>
      <c r="L3812"/>
    </row>
    <row r="3813" spans="1:12" ht="16" x14ac:dyDescent="0.2">
      <c r="A3813"/>
      <c r="B3813"/>
      <c r="C3813"/>
      <c r="D3813"/>
      <c r="E3813"/>
      <c r="F3813"/>
      <c r="G3813"/>
      <c r="H3813"/>
      <c r="I3813"/>
      <c r="J3813"/>
      <c r="K3813"/>
      <c r="L3813"/>
    </row>
    <row r="3814" spans="1:12" ht="16" x14ac:dyDescent="0.2">
      <c r="A3814"/>
      <c r="B3814"/>
      <c r="C3814"/>
      <c r="D3814"/>
      <c r="E3814"/>
      <c r="F3814"/>
      <c r="G3814"/>
      <c r="H3814"/>
      <c r="I3814"/>
      <c r="J3814"/>
      <c r="K3814"/>
      <c r="L3814"/>
    </row>
    <row r="3815" spans="1:12" ht="16" x14ac:dyDescent="0.2">
      <c r="A3815"/>
      <c r="B3815"/>
      <c r="C3815"/>
      <c r="D3815"/>
      <c r="E3815"/>
      <c r="F3815"/>
      <c r="G3815"/>
      <c r="H3815"/>
      <c r="I3815"/>
      <c r="J3815"/>
      <c r="K3815"/>
      <c r="L3815"/>
    </row>
    <row r="3816" spans="1:12" ht="16" x14ac:dyDescent="0.2">
      <c r="A3816"/>
      <c r="B3816"/>
      <c r="C3816"/>
      <c r="D3816"/>
      <c r="E3816"/>
      <c r="F3816"/>
      <c r="G3816"/>
      <c r="H3816"/>
      <c r="I3816"/>
      <c r="J3816"/>
      <c r="K3816"/>
      <c r="L3816"/>
    </row>
    <row r="3817" spans="1:12" ht="16" x14ac:dyDescent="0.2">
      <c r="A3817"/>
      <c r="B3817"/>
      <c r="C3817"/>
      <c r="D3817"/>
      <c r="E3817"/>
      <c r="F3817"/>
      <c r="G3817"/>
      <c r="H3817"/>
      <c r="I3817"/>
      <c r="J3817"/>
      <c r="K3817"/>
      <c r="L3817"/>
    </row>
    <row r="3818" spans="1:12" ht="16" x14ac:dyDescent="0.2">
      <c r="A3818"/>
      <c r="B3818"/>
      <c r="C3818"/>
      <c r="D3818"/>
      <c r="E3818"/>
      <c r="F3818"/>
      <c r="G3818"/>
      <c r="H3818"/>
      <c r="I3818"/>
      <c r="J3818"/>
      <c r="K3818"/>
      <c r="L3818"/>
    </row>
    <row r="3819" spans="1:12" ht="16" x14ac:dyDescent="0.2">
      <c r="A3819"/>
      <c r="B3819"/>
      <c r="C3819"/>
      <c r="D3819"/>
      <c r="E3819"/>
      <c r="F3819"/>
      <c r="G3819"/>
      <c r="H3819"/>
      <c r="I3819"/>
      <c r="J3819"/>
      <c r="K3819"/>
      <c r="L3819"/>
    </row>
    <row r="3820" spans="1:12" ht="16" x14ac:dyDescent="0.2">
      <c r="A3820"/>
      <c r="B3820"/>
      <c r="C3820"/>
      <c r="D3820"/>
      <c r="E3820"/>
      <c r="F3820"/>
      <c r="G3820"/>
      <c r="H3820"/>
      <c r="I3820"/>
      <c r="J3820"/>
      <c r="K3820"/>
      <c r="L3820"/>
    </row>
    <row r="3821" spans="1:12" ht="16" x14ac:dyDescent="0.2">
      <c r="A3821"/>
      <c r="B3821"/>
      <c r="C3821"/>
      <c r="D3821"/>
      <c r="E3821"/>
      <c r="F3821"/>
      <c r="G3821"/>
      <c r="H3821"/>
      <c r="I3821"/>
      <c r="J3821"/>
      <c r="K3821"/>
      <c r="L3821"/>
    </row>
    <row r="3822" spans="1:12" ht="16" x14ac:dyDescent="0.2">
      <c r="A3822"/>
      <c r="B3822"/>
      <c r="C3822"/>
      <c r="D3822"/>
      <c r="E3822"/>
      <c r="F3822"/>
      <c r="G3822"/>
      <c r="H3822"/>
      <c r="I3822"/>
      <c r="J3822"/>
      <c r="K3822"/>
      <c r="L3822"/>
    </row>
    <row r="3823" spans="1:12" ht="16" x14ac:dyDescent="0.2">
      <c r="A3823"/>
      <c r="B3823"/>
      <c r="C3823"/>
      <c r="D3823"/>
      <c r="E3823"/>
      <c r="F3823"/>
      <c r="G3823"/>
      <c r="H3823"/>
      <c r="I3823"/>
      <c r="J3823"/>
      <c r="K3823"/>
      <c r="L3823"/>
    </row>
    <row r="3824" spans="1:12" ht="16" x14ac:dyDescent="0.2">
      <c r="A3824"/>
      <c r="B3824"/>
      <c r="C3824"/>
      <c r="D3824"/>
      <c r="E3824"/>
      <c r="F3824"/>
      <c r="G3824"/>
      <c r="H3824"/>
      <c r="I3824"/>
      <c r="J3824"/>
      <c r="K3824"/>
      <c r="L3824"/>
    </row>
    <row r="3825" spans="1:12" ht="16" x14ac:dyDescent="0.2">
      <c r="A3825"/>
      <c r="B3825"/>
      <c r="C3825"/>
      <c r="D3825"/>
      <c r="E3825"/>
      <c r="F3825"/>
      <c r="G3825"/>
      <c r="H3825"/>
      <c r="I3825"/>
      <c r="J3825"/>
      <c r="K3825"/>
      <c r="L3825"/>
    </row>
    <row r="3826" spans="1:12" ht="16" x14ac:dyDescent="0.2">
      <c r="A3826"/>
      <c r="B3826"/>
      <c r="C3826"/>
      <c r="D3826"/>
      <c r="E3826"/>
      <c r="F3826"/>
      <c r="G3826"/>
      <c r="H3826"/>
      <c r="I3826"/>
      <c r="J3826"/>
      <c r="K3826"/>
      <c r="L3826"/>
    </row>
    <row r="3827" spans="1:12" ht="16" x14ac:dyDescent="0.2">
      <c r="A3827"/>
      <c r="B3827"/>
      <c r="C3827"/>
      <c r="D3827"/>
      <c r="E3827"/>
      <c r="F3827"/>
      <c r="G3827"/>
      <c r="H3827"/>
      <c r="I3827"/>
      <c r="J3827"/>
      <c r="K3827"/>
      <c r="L3827"/>
    </row>
    <row r="3828" spans="1:12" ht="16" x14ac:dyDescent="0.2">
      <c r="A3828"/>
      <c r="B3828"/>
      <c r="C3828"/>
      <c r="D3828"/>
      <c r="E3828"/>
      <c r="F3828"/>
      <c r="G3828"/>
      <c r="H3828"/>
      <c r="I3828"/>
      <c r="J3828"/>
      <c r="K3828"/>
      <c r="L3828"/>
    </row>
    <row r="3829" spans="1:12" ht="16" x14ac:dyDescent="0.2">
      <c r="A3829"/>
      <c r="B3829"/>
      <c r="C3829"/>
      <c r="D3829"/>
      <c r="E3829"/>
      <c r="F3829"/>
      <c r="G3829"/>
      <c r="H3829"/>
      <c r="I3829"/>
      <c r="J3829"/>
      <c r="K3829"/>
      <c r="L3829"/>
    </row>
    <row r="3830" spans="1:12" ht="16" x14ac:dyDescent="0.2">
      <c r="A3830"/>
      <c r="B3830"/>
      <c r="C3830"/>
      <c r="D3830"/>
      <c r="E3830"/>
      <c r="F3830"/>
      <c r="G3830"/>
      <c r="H3830"/>
      <c r="I3830"/>
      <c r="J3830"/>
      <c r="K3830"/>
      <c r="L3830"/>
    </row>
    <row r="3831" spans="1:12" ht="16" x14ac:dyDescent="0.2">
      <c r="A3831"/>
      <c r="B3831"/>
      <c r="C3831"/>
      <c r="D3831"/>
      <c r="E3831"/>
      <c r="F3831"/>
      <c r="G3831"/>
      <c r="H3831"/>
      <c r="I3831"/>
      <c r="J3831"/>
      <c r="K3831"/>
      <c r="L3831"/>
    </row>
    <row r="3832" spans="1:12" ht="16" x14ac:dyDescent="0.2">
      <c r="A3832"/>
      <c r="B3832"/>
      <c r="C3832"/>
      <c r="D3832"/>
      <c r="E3832"/>
      <c r="F3832"/>
      <c r="G3832"/>
      <c r="H3832"/>
      <c r="I3832"/>
      <c r="J3832"/>
      <c r="K3832"/>
      <c r="L3832"/>
    </row>
    <row r="3833" spans="1:12" ht="16" x14ac:dyDescent="0.2">
      <c r="A3833"/>
      <c r="B3833"/>
      <c r="C3833"/>
      <c r="D3833"/>
      <c r="E3833"/>
      <c r="F3833"/>
      <c r="G3833"/>
      <c r="H3833"/>
      <c r="I3833"/>
      <c r="J3833"/>
      <c r="K3833"/>
      <c r="L3833"/>
    </row>
    <row r="3834" spans="1:12" ht="16" x14ac:dyDescent="0.2">
      <c r="A3834"/>
      <c r="B3834"/>
      <c r="C3834"/>
      <c r="D3834"/>
      <c r="E3834"/>
      <c r="F3834"/>
      <c r="G3834"/>
      <c r="H3834"/>
      <c r="I3834"/>
      <c r="J3834"/>
      <c r="K3834"/>
      <c r="L3834"/>
    </row>
    <row r="3835" spans="1:12" ht="16" x14ac:dyDescent="0.2">
      <c r="A3835"/>
      <c r="B3835"/>
      <c r="C3835"/>
      <c r="D3835"/>
      <c r="E3835"/>
      <c r="F3835"/>
      <c r="G3835"/>
      <c r="H3835"/>
      <c r="I3835"/>
      <c r="J3835"/>
      <c r="K3835"/>
      <c r="L3835"/>
    </row>
    <row r="3836" spans="1:12" ht="16" x14ac:dyDescent="0.2">
      <c r="A3836"/>
      <c r="B3836"/>
      <c r="C3836"/>
      <c r="D3836"/>
      <c r="E3836"/>
      <c r="F3836"/>
      <c r="G3836"/>
      <c r="H3836"/>
      <c r="I3836"/>
      <c r="J3836"/>
      <c r="K3836"/>
      <c r="L3836"/>
    </row>
    <row r="3837" spans="1:12" ht="16" x14ac:dyDescent="0.2">
      <c r="A3837"/>
      <c r="B3837"/>
      <c r="C3837"/>
      <c r="D3837"/>
      <c r="E3837"/>
      <c r="F3837"/>
      <c r="G3837"/>
      <c r="H3837"/>
      <c r="I3837"/>
      <c r="J3837"/>
      <c r="K3837"/>
      <c r="L3837"/>
    </row>
    <row r="3838" spans="1:12" ht="16" x14ac:dyDescent="0.2">
      <c r="A3838"/>
      <c r="B3838"/>
      <c r="C3838"/>
      <c r="D3838"/>
      <c r="E3838"/>
      <c r="F3838"/>
      <c r="G3838"/>
      <c r="H3838"/>
      <c r="I3838"/>
      <c r="J3838"/>
      <c r="K3838"/>
      <c r="L3838"/>
    </row>
    <row r="3839" spans="1:12" ht="16" x14ac:dyDescent="0.2">
      <c r="A3839"/>
      <c r="B3839"/>
      <c r="C3839"/>
      <c r="D3839"/>
      <c r="E3839"/>
      <c r="F3839"/>
      <c r="G3839"/>
      <c r="H3839"/>
      <c r="I3839"/>
      <c r="J3839"/>
      <c r="K3839"/>
      <c r="L3839"/>
    </row>
    <row r="3840" spans="1:12" ht="16" x14ac:dyDescent="0.2">
      <c r="A3840"/>
      <c r="B3840"/>
      <c r="C3840"/>
      <c r="D3840"/>
      <c r="E3840"/>
      <c r="F3840"/>
      <c r="G3840"/>
      <c r="H3840"/>
      <c r="I3840"/>
      <c r="J3840"/>
      <c r="K3840"/>
      <c r="L3840"/>
    </row>
    <row r="3841" spans="1:12" ht="16" x14ac:dyDescent="0.2">
      <c r="A3841"/>
      <c r="B3841"/>
      <c r="C3841"/>
      <c r="D3841"/>
      <c r="E3841"/>
      <c r="F3841"/>
      <c r="G3841"/>
      <c r="H3841"/>
      <c r="I3841"/>
      <c r="J3841"/>
      <c r="K3841"/>
      <c r="L3841"/>
    </row>
    <row r="3842" spans="1:12" ht="16" x14ac:dyDescent="0.2">
      <c r="A3842"/>
      <c r="B3842"/>
      <c r="C3842"/>
      <c r="D3842"/>
      <c r="E3842"/>
      <c r="F3842"/>
      <c r="G3842"/>
      <c r="H3842"/>
      <c r="I3842"/>
      <c r="J3842"/>
      <c r="K3842"/>
      <c r="L3842"/>
    </row>
    <row r="3843" spans="1:12" ht="16" x14ac:dyDescent="0.2">
      <c r="A3843"/>
      <c r="B3843"/>
      <c r="C3843"/>
      <c r="D3843"/>
      <c r="E3843"/>
      <c r="F3843"/>
      <c r="G3843"/>
      <c r="H3843"/>
      <c r="I3843"/>
      <c r="J3843"/>
      <c r="K3843"/>
      <c r="L3843"/>
    </row>
    <row r="3844" spans="1:12" ht="16" x14ac:dyDescent="0.2">
      <c r="A3844"/>
      <c r="B3844"/>
      <c r="C3844"/>
      <c r="D3844"/>
      <c r="E3844"/>
      <c r="F3844"/>
      <c r="G3844"/>
      <c r="H3844"/>
      <c r="I3844"/>
      <c r="J3844"/>
      <c r="K3844"/>
      <c r="L3844"/>
    </row>
    <row r="3845" spans="1:12" ht="16" x14ac:dyDescent="0.2">
      <c r="A3845"/>
      <c r="B3845"/>
      <c r="C3845"/>
      <c r="D3845"/>
      <c r="E3845"/>
      <c r="F3845"/>
      <c r="G3845"/>
      <c r="H3845"/>
      <c r="I3845"/>
      <c r="J3845"/>
      <c r="K3845"/>
      <c r="L3845"/>
    </row>
    <row r="3846" spans="1:12" ht="16" x14ac:dyDescent="0.2">
      <c r="A3846"/>
      <c r="B3846"/>
      <c r="C3846"/>
      <c r="D3846"/>
      <c r="E3846"/>
      <c r="F3846"/>
      <c r="G3846"/>
      <c r="H3846"/>
      <c r="I3846"/>
      <c r="J3846"/>
      <c r="K3846"/>
      <c r="L3846"/>
    </row>
    <row r="3847" spans="1:12" ht="16" x14ac:dyDescent="0.2">
      <c r="A3847"/>
      <c r="B3847"/>
      <c r="C3847"/>
      <c r="D3847"/>
      <c r="E3847"/>
      <c r="F3847"/>
      <c r="G3847"/>
      <c r="H3847"/>
      <c r="I3847"/>
      <c r="J3847"/>
      <c r="K3847"/>
      <c r="L3847"/>
    </row>
    <row r="3848" spans="1:12" ht="16" x14ac:dyDescent="0.2">
      <c r="A3848"/>
      <c r="B3848"/>
      <c r="C3848"/>
      <c r="D3848"/>
      <c r="E3848"/>
      <c r="F3848"/>
      <c r="G3848"/>
      <c r="H3848"/>
      <c r="I3848"/>
      <c r="J3848"/>
      <c r="K3848"/>
      <c r="L3848"/>
    </row>
    <row r="3849" spans="1:12" ht="16" x14ac:dyDescent="0.2">
      <c r="A3849"/>
      <c r="B3849"/>
      <c r="C3849"/>
      <c r="D3849"/>
      <c r="E3849"/>
      <c r="F3849"/>
      <c r="G3849"/>
      <c r="H3849"/>
      <c r="I3849"/>
      <c r="J3849"/>
      <c r="K3849"/>
      <c r="L3849"/>
    </row>
    <row r="3850" spans="1:12" ht="16" x14ac:dyDescent="0.2">
      <c r="A3850"/>
      <c r="B3850"/>
      <c r="C3850"/>
      <c r="D3850"/>
      <c r="E3850"/>
      <c r="F3850"/>
      <c r="G3850"/>
      <c r="H3850"/>
      <c r="I3850"/>
      <c r="J3850"/>
      <c r="K3850"/>
      <c r="L3850"/>
    </row>
    <row r="3851" spans="1:12" ht="16" x14ac:dyDescent="0.2">
      <c r="A3851"/>
      <c r="B3851"/>
      <c r="C3851"/>
      <c r="D3851"/>
      <c r="E3851"/>
      <c r="F3851"/>
      <c r="G3851"/>
      <c r="H3851"/>
      <c r="I3851"/>
      <c r="J3851"/>
      <c r="K3851"/>
      <c r="L3851"/>
    </row>
    <row r="3852" spans="1:12" ht="16" x14ac:dyDescent="0.2">
      <c r="A3852"/>
      <c r="B3852"/>
      <c r="C3852"/>
      <c r="D3852"/>
      <c r="E3852"/>
      <c r="F3852"/>
      <c r="G3852"/>
      <c r="H3852"/>
      <c r="I3852"/>
      <c r="J3852"/>
      <c r="K3852"/>
      <c r="L3852"/>
    </row>
    <row r="3853" spans="1:12" ht="16" x14ac:dyDescent="0.2">
      <c r="A3853"/>
      <c r="B3853"/>
      <c r="C3853"/>
      <c r="D3853"/>
      <c r="E3853"/>
      <c r="F3853"/>
      <c r="G3853"/>
      <c r="H3853"/>
      <c r="I3853"/>
      <c r="J3853"/>
      <c r="K3853"/>
      <c r="L3853"/>
    </row>
    <row r="3854" spans="1:12" ht="16" x14ac:dyDescent="0.2">
      <c r="A3854"/>
      <c r="B3854"/>
      <c r="C3854"/>
      <c r="D3854"/>
      <c r="E3854"/>
      <c r="F3854"/>
      <c r="G3854"/>
      <c r="H3854"/>
      <c r="I3854"/>
      <c r="J3854"/>
      <c r="K3854"/>
      <c r="L3854"/>
    </row>
    <row r="3855" spans="1:12" ht="16" x14ac:dyDescent="0.2">
      <c r="A3855"/>
      <c r="B3855"/>
      <c r="C3855"/>
      <c r="D3855"/>
      <c r="E3855"/>
      <c r="F3855"/>
      <c r="G3855"/>
      <c r="H3855"/>
      <c r="I3855"/>
      <c r="J3855"/>
      <c r="K3855"/>
      <c r="L3855"/>
    </row>
    <row r="3856" spans="1:12" ht="16" x14ac:dyDescent="0.2">
      <c r="A3856"/>
      <c r="B3856"/>
      <c r="C3856"/>
      <c r="D3856"/>
      <c r="E3856"/>
      <c r="F3856"/>
      <c r="G3856"/>
      <c r="H3856"/>
      <c r="I3856"/>
      <c r="J3856"/>
      <c r="K3856"/>
      <c r="L3856"/>
    </row>
    <row r="3857" spans="1:12" ht="16" x14ac:dyDescent="0.2">
      <c r="A3857"/>
      <c r="B3857"/>
      <c r="C3857"/>
      <c r="D3857"/>
      <c r="E3857"/>
      <c r="F3857"/>
      <c r="G3857"/>
      <c r="H3857"/>
      <c r="I3857"/>
      <c r="J3857"/>
      <c r="K3857"/>
      <c r="L3857"/>
    </row>
    <row r="3858" spans="1:12" ht="16" x14ac:dyDescent="0.2">
      <c r="A3858"/>
      <c r="B3858"/>
      <c r="C3858"/>
      <c r="D3858"/>
      <c r="E3858"/>
      <c r="F3858"/>
      <c r="G3858"/>
      <c r="H3858"/>
      <c r="I3858"/>
      <c r="J3858"/>
      <c r="K3858"/>
      <c r="L3858"/>
    </row>
    <row r="3859" spans="1:12" ht="16" x14ac:dyDescent="0.2">
      <c r="A3859"/>
      <c r="B3859"/>
      <c r="C3859"/>
      <c r="D3859"/>
      <c r="E3859"/>
      <c r="F3859"/>
      <c r="G3859"/>
      <c r="H3859"/>
      <c r="I3859"/>
      <c r="J3859"/>
      <c r="K3859"/>
      <c r="L3859"/>
    </row>
    <row r="3860" spans="1:12" ht="16" x14ac:dyDescent="0.2">
      <c r="A3860"/>
      <c r="B3860"/>
      <c r="C3860"/>
      <c r="D3860"/>
      <c r="E3860"/>
      <c r="F3860"/>
      <c r="G3860"/>
      <c r="H3860"/>
      <c r="I3860"/>
      <c r="J3860"/>
      <c r="K3860"/>
      <c r="L3860"/>
    </row>
    <row r="3861" spans="1:12" ht="16" x14ac:dyDescent="0.2">
      <c r="A3861"/>
      <c r="B3861"/>
      <c r="C3861"/>
      <c r="D3861"/>
      <c r="E3861"/>
      <c r="F3861"/>
      <c r="G3861"/>
      <c r="H3861"/>
      <c r="I3861"/>
      <c r="J3861"/>
      <c r="K3861"/>
      <c r="L3861"/>
    </row>
    <row r="3862" spans="1:12" ht="16" x14ac:dyDescent="0.2">
      <c r="A3862"/>
      <c r="B3862"/>
      <c r="C3862"/>
      <c r="D3862"/>
      <c r="E3862"/>
      <c r="F3862"/>
      <c r="G3862"/>
      <c r="H3862"/>
      <c r="I3862"/>
      <c r="J3862"/>
      <c r="K3862"/>
      <c r="L3862"/>
    </row>
    <row r="3863" spans="1:12" ht="16" x14ac:dyDescent="0.2">
      <c r="A3863"/>
      <c r="B3863"/>
      <c r="C3863"/>
      <c r="D3863"/>
      <c r="E3863"/>
      <c r="F3863"/>
      <c r="G3863"/>
      <c r="H3863"/>
      <c r="I3863"/>
      <c r="J3863"/>
      <c r="K3863"/>
      <c r="L3863"/>
    </row>
    <row r="3864" spans="1:12" ht="16" x14ac:dyDescent="0.2">
      <c r="A3864"/>
      <c r="B3864"/>
      <c r="C3864"/>
      <c r="D3864"/>
      <c r="E3864"/>
      <c r="F3864"/>
      <c r="G3864"/>
      <c r="H3864"/>
      <c r="I3864"/>
      <c r="J3864"/>
      <c r="K3864"/>
      <c r="L3864"/>
    </row>
    <row r="3865" spans="1:12" ht="16" x14ac:dyDescent="0.2">
      <c r="A3865"/>
      <c r="B3865"/>
      <c r="C3865"/>
      <c r="D3865"/>
      <c r="E3865"/>
      <c r="F3865"/>
      <c r="G3865"/>
      <c r="H3865"/>
      <c r="I3865"/>
      <c r="J3865"/>
      <c r="K3865"/>
      <c r="L3865"/>
    </row>
    <row r="3866" spans="1:12" ht="16" x14ac:dyDescent="0.2">
      <c r="A3866"/>
      <c r="B3866"/>
      <c r="C3866"/>
      <c r="D3866"/>
      <c r="E3866"/>
      <c r="F3866"/>
      <c r="G3866"/>
      <c r="H3866"/>
      <c r="I3866"/>
      <c r="J3866"/>
      <c r="K3866"/>
      <c r="L3866"/>
    </row>
    <row r="3867" spans="1:12" ht="16" x14ac:dyDescent="0.2">
      <c r="A3867"/>
      <c r="B3867"/>
      <c r="C3867"/>
      <c r="D3867"/>
      <c r="E3867"/>
      <c r="F3867"/>
      <c r="G3867"/>
      <c r="H3867"/>
      <c r="I3867"/>
      <c r="J3867"/>
      <c r="K3867"/>
      <c r="L3867"/>
    </row>
    <row r="3868" spans="1:12" ht="16" x14ac:dyDescent="0.2">
      <c r="A3868"/>
      <c r="B3868"/>
      <c r="C3868"/>
      <c r="D3868"/>
      <c r="E3868"/>
      <c r="F3868"/>
      <c r="G3868"/>
      <c r="H3868"/>
      <c r="I3868"/>
      <c r="J3868"/>
      <c r="K3868"/>
      <c r="L3868"/>
    </row>
    <row r="3869" spans="1:12" ht="16" x14ac:dyDescent="0.2">
      <c r="A3869"/>
      <c r="B3869"/>
      <c r="C3869"/>
      <c r="D3869"/>
      <c r="E3869"/>
      <c r="F3869"/>
      <c r="G3869"/>
      <c r="H3869"/>
      <c r="I3869"/>
      <c r="J3869"/>
      <c r="K3869"/>
      <c r="L3869"/>
    </row>
    <row r="3870" spans="1:12" ht="16" x14ac:dyDescent="0.2">
      <c r="A3870"/>
      <c r="B3870"/>
      <c r="C3870"/>
      <c r="D3870"/>
      <c r="E3870"/>
      <c r="F3870"/>
      <c r="G3870"/>
      <c r="H3870"/>
      <c r="I3870"/>
      <c r="J3870"/>
      <c r="K3870"/>
      <c r="L3870"/>
    </row>
    <row r="3871" spans="1:12" ht="16" x14ac:dyDescent="0.2">
      <c r="A3871"/>
      <c r="B3871"/>
      <c r="C3871"/>
      <c r="D3871"/>
      <c r="E3871"/>
      <c r="F3871"/>
      <c r="G3871"/>
      <c r="H3871"/>
      <c r="I3871"/>
      <c r="J3871"/>
      <c r="K3871"/>
      <c r="L3871"/>
    </row>
    <row r="3872" spans="1:12" ht="16" x14ac:dyDescent="0.2">
      <c r="A3872"/>
      <c r="B3872"/>
      <c r="C3872"/>
      <c r="D3872"/>
      <c r="E3872"/>
      <c r="F3872"/>
      <c r="G3872"/>
      <c r="H3872"/>
      <c r="I3872"/>
      <c r="J3872"/>
      <c r="K3872"/>
      <c r="L3872"/>
    </row>
    <row r="3873" spans="1:12" ht="16" x14ac:dyDescent="0.2">
      <c r="A3873"/>
      <c r="B3873"/>
      <c r="C3873"/>
      <c r="D3873"/>
      <c r="E3873"/>
      <c r="F3873"/>
      <c r="G3873"/>
      <c r="H3873"/>
      <c r="I3873"/>
      <c r="J3873"/>
      <c r="K3873"/>
      <c r="L3873"/>
    </row>
    <row r="3874" spans="1:12" ht="16" x14ac:dyDescent="0.2">
      <c r="A3874"/>
      <c r="B3874"/>
      <c r="C3874"/>
      <c r="D3874"/>
      <c r="E3874"/>
      <c r="F3874"/>
      <c r="G3874"/>
      <c r="H3874"/>
      <c r="I3874"/>
      <c r="J3874"/>
      <c r="K3874"/>
      <c r="L3874"/>
    </row>
    <row r="3875" spans="1:12" ht="16" x14ac:dyDescent="0.2">
      <c r="A3875"/>
      <c r="B3875"/>
      <c r="C3875"/>
      <c r="D3875"/>
      <c r="E3875"/>
      <c r="F3875"/>
      <c r="G3875"/>
      <c r="H3875"/>
      <c r="I3875"/>
      <c r="J3875"/>
      <c r="K3875"/>
      <c r="L3875"/>
    </row>
    <row r="3876" spans="1:12" ht="16" x14ac:dyDescent="0.2">
      <c r="A3876"/>
      <c r="B3876"/>
      <c r="C3876"/>
      <c r="D3876"/>
      <c r="E3876"/>
      <c r="F3876"/>
      <c r="G3876"/>
      <c r="H3876"/>
      <c r="I3876"/>
      <c r="J3876"/>
      <c r="K3876"/>
      <c r="L3876"/>
    </row>
    <row r="3877" spans="1:12" ht="16" x14ac:dyDescent="0.2">
      <c r="A3877"/>
      <c r="B3877"/>
      <c r="C3877"/>
      <c r="D3877"/>
      <c r="E3877"/>
      <c r="F3877"/>
      <c r="G3877"/>
      <c r="H3877"/>
      <c r="I3877"/>
      <c r="J3877"/>
      <c r="K3877"/>
      <c r="L3877"/>
    </row>
    <row r="3878" spans="1:12" ht="16" x14ac:dyDescent="0.2">
      <c r="A3878"/>
      <c r="B3878"/>
      <c r="C3878"/>
      <c r="D3878"/>
      <c r="E3878"/>
      <c r="F3878"/>
      <c r="G3878"/>
      <c r="H3878"/>
      <c r="I3878"/>
      <c r="J3878"/>
      <c r="K3878"/>
      <c r="L3878"/>
    </row>
    <row r="3879" spans="1:12" ht="16" x14ac:dyDescent="0.2">
      <c r="A3879"/>
      <c r="B3879"/>
      <c r="C3879"/>
      <c r="D3879"/>
      <c r="E3879"/>
      <c r="F3879"/>
      <c r="G3879"/>
      <c r="H3879"/>
      <c r="I3879"/>
      <c r="J3879"/>
      <c r="K3879"/>
      <c r="L3879"/>
    </row>
    <row r="3880" spans="1:12" ht="16" x14ac:dyDescent="0.2">
      <c r="A3880"/>
      <c r="B3880"/>
      <c r="C3880"/>
      <c r="D3880"/>
      <c r="E3880"/>
      <c r="F3880"/>
      <c r="G3880"/>
      <c r="H3880"/>
      <c r="I3880"/>
      <c r="J3880"/>
      <c r="K3880"/>
      <c r="L3880"/>
    </row>
    <row r="3881" spans="1:12" ht="16" x14ac:dyDescent="0.2">
      <c r="A3881"/>
      <c r="B3881"/>
      <c r="C3881"/>
      <c r="D3881"/>
      <c r="E3881"/>
      <c r="F3881"/>
      <c r="G3881"/>
      <c r="H3881"/>
      <c r="I3881"/>
      <c r="J3881"/>
      <c r="K3881"/>
      <c r="L3881"/>
    </row>
    <row r="3882" spans="1:12" ht="16" x14ac:dyDescent="0.2">
      <c r="A3882"/>
      <c r="B3882"/>
      <c r="C3882"/>
      <c r="D3882"/>
      <c r="E3882"/>
      <c r="F3882"/>
      <c r="G3882"/>
      <c r="H3882"/>
      <c r="I3882"/>
      <c r="J3882"/>
      <c r="K3882"/>
      <c r="L3882"/>
    </row>
    <row r="3883" spans="1:12" ht="16" x14ac:dyDescent="0.2">
      <c r="A3883"/>
      <c r="B3883"/>
      <c r="C3883"/>
      <c r="D3883"/>
      <c r="E3883"/>
      <c r="F3883"/>
      <c r="G3883"/>
      <c r="H3883"/>
      <c r="I3883"/>
      <c r="J3883"/>
      <c r="K3883"/>
      <c r="L3883"/>
    </row>
    <row r="3884" spans="1:12" ht="16" x14ac:dyDescent="0.2">
      <c r="A3884"/>
      <c r="B3884"/>
      <c r="C3884"/>
      <c r="D3884"/>
      <c r="E3884"/>
      <c r="F3884"/>
      <c r="G3884"/>
      <c r="H3884"/>
      <c r="I3884"/>
      <c r="J3884"/>
      <c r="K3884"/>
      <c r="L3884"/>
    </row>
    <row r="3885" spans="1:12" ht="16" x14ac:dyDescent="0.2">
      <c r="A3885"/>
      <c r="B3885"/>
      <c r="C3885"/>
      <c r="D3885"/>
      <c r="E3885"/>
      <c r="F3885"/>
      <c r="G3885"/>
      <c r="H3885"/>
      <c r="I3885"/>
      <c r="J3885"/>
      <c r="K3885"/>
      <c r="L3885"/>
    </row>
    <row r="3886" spans="1:12" ht="16" x14ac:dyDescent="0.2">
      <c r="A3886"/>
      <c r="B3886"/>
      <c r="C3886"/>
      <c r="D3886"/>
      <c r="E3886"/>
      <c r="F3886"/>
      <c r="G3886"/>
      <c r="H3886"/>
      <c r="I3886"/>
      <c r="J3886"/>
      <c r="K3886"/>
      <c r="L3886"/>
    </row>
    <row r="3887" spans="1:12" ht="16" x14ac:dyDescent="0.2">
      <c r="A3887"/>
      <c r="B3887"/>
      <c r="C3887"/>
      <c r="D3887"/>
      <c r="E3887"/>
      <c r="F3887"/>
      <c r="G3887"/>
      <c r="H3887"/>
      <c r="I3887"/>
      <c r="J3887"/>
      <c r="K3887"/>
      <c r="L3887"/>
    </row>
    <row r="3888" spans="1:12" ht="16" x14ac:dyDescent="0.2">
      <c r="A3888"/>
      <c r="B3888"/>
      <c r="C3888"/>
      <c r="D3888"/>
      <c r="E3888"/>
      <c r="F3888"/>
      <c r="G3888"/>
      <c r="H3888"/>
      <c r="I3888"/>
      <c r="J3888"/>
      <c r="K3888"/>
      <c r="L3888"/>
    </row>
    <row r="3889" spans="1:12" ht="16" x14ac:dyDescent="0.2">
      <c r="A3889"/>
      <c r="B3889"/>
      <c r="C3889"/>
      <c r="D3889"/>
      <c r="E3889"/>
      <c r="F3889"/>
      <c r="G3889"/>
      <c r="H3889"/>
      <c r="I3889"/>
      <c r="J3889"/>
      <c r="K3889"/>
      <c r="L3889"/>
    </row>
    <row r="3890" spans="1:12" ht="16" x14ac:dyDescent="0.2">
      <c r="A3890"/>
      <c r="B3890"/>
      <c r="C3890"/>
      <c r="D3890"/>
      <c r="E3890"/>
      <c r="F3890"/>
      <c r="G3890"/>
      <c r="H3890"/>
      <c r="I3890"/>
      <c r="J3890"/>
      <c r="K3890"/>
      <c r="L3890"/>
    </row>
    <row r="3891" spans="1:12" ht="16" x14ac:dyDescent="0.2">
      <c r="A3891"/>
      <c r="B3891"/>
      <c r="C3891"/>
      <c r="D3891"/>
      <c r="E3891"/>
      <c r="F3891"/>
      <c r="G3891"/>
      <c r="H3891"/>
      <c r="I3891"/>
      <c r="J3891"/>
      <c r="K3891"/>
      <c r="L3891"/>
    </row>
    <row r="3892" spans="1:12" ht="16" x14ac:dyDescent="0.2">
      <c r="A3892"/>
      <c r="B3892"/>
      <c r="C3892"/>
      <c r="D3892"/>
      <c r="E3892"/>
      <c r="F3892"/>
      <c r="G3892"/>
      <c r="H3892"/>
      <c r="I3892"/>
      <c r="J3892"/>
      <c r="K3892"/>
      <c r="L3892"/>
    </row>
    <row r="3893" spans="1:12" ht="16" x14ac:dyDescent="0.2">
      <c r="A3893"/>
      <c r="B3893"/>
      <c r="C3893"/>
      <c r="D3893"/>
      <c r="E3893"/>
      <c r="F3893"/>
      <c r="G3893"/>
      <c r="H3893"/>
      <c r="I3893"/>
      <c r="J3893"/>
      <c r="K3893"/>
      <c r="L3893"/>
    </row>
    <row r="3894" spans="1:12" ht="16" x14ac:dyDescent="0.2">
      <c r="A3894"/>
      <c r="B3894"/>
      <c r="C3894"/>
      <c r="D3894"/>
      <c r="E3894"/>
      <c r="F3894"/>
      <c r="G3894"/>
      <c r="H3894"/>
      <c r="I3894"/>
      <c r="J3894"/>
      <c r="K3894"/>
      <c r="L3894"/>
    </row>
    <row r="3895" spans="1:12" ht="16" x14ac:dyDescent="0.2">
      <c r="A3895"/>
      <c r="B3895"/>
      <c r="C3895"/>
      <c r="D3895"/>
      <c r="E3895"/>
      <c r="F3895"/>
      <c r="G3895"/>
      <c r="H3895"/>
      <c r="I3895"/>
      <c r="J3895"/>
      <c r="K3895"/>
      <c r="L3895"/>
    </row>
    <row r="3896" spans="1:12" ht="16" x14ac:dyDescent="0.2">
      <c r="A3896"/>
      <c r="B3896"/>
      <c r="C3896"/>
      <c r="D3896"/>
      <c r="E3896"/>
      <c r="F3896"/>
      <c r="G3896"/>
      <c r="H3896"/>
      <c r="I3896"/>
      <c r="J3896"/>
      <c r="K3896"/>
      <c r="L3896"/>
    </row>
    <row r="3897" spans="1:12" ht="16" x14ac:dyDescent="0.2">
      <c r="A3897"/>
      <c r="B3897"/>
      <c r="C3897"/>
      <c r="D3897"/>
      <c r="E3897"/>
      <c r="F3897"/>
      <c r="G3897"/>
      <c r="H3897"/>
      <c r="I3897"/>
      <c r="J3897"/>
      <c r="K3897"/>
      <c r="L3897"/>
    </row>
    <row r="3898" spans="1:12" ht="16" x14ac:dyDescent="0.2">
      <c r="A3898"/>
      <c r="B3898"/>
      <c r="C3898"/>
      <c r="D3898"/>
      <c r="E3898"/>
      <c r="F3898"/>
      <c r="G3898"/>
      <c r="H3898"/>
      <c r="I3898"/>
      <c r="J3898"/>
      <c r="K3898"/>
      <c r="L3898"/>
    </row>
    <row r="3899" spans="1:12" ht="16" x14ac:dyDescent="0.2">
      <c r="A3899"/>
      <c r="B3899"/>
      <c r="C3899"/>
      <c r="D3899"/>
      <c r="E3899"/>
      <c r="F3899"/>
      <c r="G3899"/>
      <c r="H3899"/>
      <c r="I3899"/>
      <c r="J3899"/>
      <c r="K3899"/>
      <c r="L3899"/>
    </row>
    <row r="3900" spans="1:12" ht="16" x14ac:dyDescent="0.2">
      <c r="A3900"/>
      <c r="B3900"/>
      <c r="C3900"/>
      <c r="D3900"/>
      <c r="E3900"/>
      <c r="F3900"/>
      <c r="G3900"/>
      <c r="H3900"/>
      <c r="I3900"/>
      <c r="J3900"/>
      <c r="K3900"/>
      <c r="L3900"/>
    </row>
    <row r="3901" spans="1:12" ht="16" x14ac:dyDescent="0.2">
      <c r="A3901"/>
      <c r="B3901"/>
      <c r="C3901"/>
      <c r="D3901"/>
      <c r="E3901"/>
      <c r="F3901"/>
      <c r="G3901"/>
      <c r="H3901"/>
      <c r="I3901"/>
      <c r="J3901"/>
      <c r="K3901"/>
      <c r="L3901"/>
    </row>
    <row r="3902" spans="1:12" ht="16" x14ac:dyDescent="0.2">
      <c r="A3902"/>
      <c r="B3902"/>
      <c r="C3902"/>
      <c r="D3902"/>
      <c r="E3902"/>
      <c r="F3902"/>
      <c r="G3902"/>
      <c r="H3902"/>
      <c r="I3902"/>
      <c r="J3902"/>
      <c r="K3902"/>
      <c r="L3902"/>
    </row>
    <row r="3903" spans="1:12" ht="16" x14ac:dyDescent="0.2">
      <c r="A3903"/>
      <c r="B3903"/>
      <c r="C3903"/>
      <c r="D3903"/>
      <c r="E3903"/>
      <c r="F3903"/>
      <c r="G3903"/>
      <c r="H3903"/>
      <c r="I3903"/>
      <c r="J3903"/>
      <c r="K3903"/>
      <c r="L3903"/>
    </row>
    <row r="3904" spans="1:12" ht="16" x14ac:dyDescent="0.2">
      <c r="A3904"/>
      <c r="B3904"/>
      <c r="C3904"/>
      <c r="D3904"/>
      <c r="E3904"/>
      <c r="F3904"/>
      <c r="G3904"/>
      <c r="H3904"/>
      <c r="I3904"/>
      <c r="J3904"/>
      <c r="K3904"/>
      <c r="L3904"/>
    </row>
    <row r="3905" spans="1:12" ht="16" x14ac:dyDescent="0.2">
      <c r="A3905"/>
      <c r="B3905"/>
      <c r="C3905"/>
      <c r="D3905"/>
      <c r="E3905"/>
      <c r="F3905"/>
      <c r="G3905"/>
      <c r="H3905"/>
      <c r="I3905"/>
      <c r="J3905"/>
      <c r="K3905"/>
      <c r="L3905"/>
    </row>
    <row r="3906" spans="1:12" ht="16" x14ac:dyDescent="0.2">
      <c r="A3906"/>
      <c r="B3906"/>
      <c r="C3906"/>
      <c r="D3906"/>
      <c r="E3906"/>
      <c r="F3906"/>
      <c r="G3906"/>
      <c r="H3906"/>
      <c r="I3906"/>
      <c r="J3906"/>
      <c r="K3906"/>
      <c r="L3906"/>
    </row>
    <row r="3907" spans="1:12" ht="16" x14ac:dyDescent="0.2">
      <c r="A3907"/>
      <c r="B3907"/>
      <c r="C3907"/>
      <c r="D3907"/>
      <c r="E3907"/>
      <c r="F3907"/>
      <c r="G3907"/>
      <c r="H3907"/>
      <c r="I3907"/>
      <c r="J3907"/>
      <c r="K3907"/>
      <c r="L3907"/>
    </row>
    <row r="3908" spans="1:12" ht="16" x14ac:dyDescent="0.2">
      <c r="A3908"/>
      <c r="B3908"/>
      <c r="C3908"/>
      <c r="D3908"/>
      <c r="E3908"/>
      <c r="F3908"/>
      <c r="G3908"/>
      <c r="H3908"/>
      <c r="I3908"/>
      <c r="J3908"/>
      <c r="K3908"/>
      <c r="L3908"/>
    </row>
    <row r="3909" spans="1:12" ht="16" x14ac:dyDescent="0.2">
      <c r="A3909"/>
      <c r="B3909"/>
      <c r="C3909"/>
      <c r="D3909"/>
      <c r="E3909"/>
      <c r="F3909"/>
      <c r="G3909"/>
      <c r="H3909"/>
      <c r="I3909"/>
      <c r="J3909"/>
      <c r="K3909"/>
      <c r="L3909"/>
    </row>
    <row r="3910" spans="1:12" ht="16" x14ac:dyDescent="0.2">
      <c r="A3910"/>
      <c r="B3910"/>
      <c r="C3910"/>
      <c r="D3910"/>
      <c r="E3910"/>
      <c r="F3910"/>
      <c r="G3910"/>
      <c r="H3910"/>
      <c r="I3910"/>
      <c r="J3910"/>
      <c r="K3910"/>
      <c r="L3910"/>
    </row>
    <row r="3911" spans="1:12" ht="16" x14ac:dyDescent="0.2">
      <c r="A3911"/>
      <c r="B3911"/>
      <c r="C3911"/>
      <c r="D3911"/>
      <c r="E3911"/>
      <c r="F3911"/>
      <c r="G3911"/>
      <c r="H3911"/>
      <c r="I3911"/>
      <c r="J3911"/>
      <c r="K3911"/>
      <c r="L3911"/>
    </row>
    <row r="3912" spans="1:12" ht="16" x14ac:dyDescent="0.2">
      <c r="A3912"/>
      <c r="B3912"/>
      <c r="C3912"/>
      <c r="D3912"/>
      <c r="E3912"/>
      <c r="F3912"/>
      <c r="G3912"/>
      <c r="H3912"/>
      <c r="I3912"/>
      <c r="J3912"/>
      <c r="K3912"/>
      <c r="L3912"/>
    </row>
    <row r="3913" spans="1:12" ht="16" x14ac:dyDescent="0.2">
      <c r="A3913"/>
      <c r="B3913"/>
      <c r="C3913"/>
      <c r="D3913"/>
      <c r="E3913"/>
      <c r="F3913"/>
      <c r="G3913"/>
      <c r="H3913"/>
      <c r="I3913"/>
      <c r="J3913"/>
      <c r="K3913"/>
      <c r="L3913"/>
    </row>
    <row r="3914" spans="1:12" ht="16" x14ac:dyDescent="0.2">
      <c r="A3914"/>
      <c r="B3914"/>
      <c r="C3914"/>
      <c r="D3914"/>
      <c r="E3914"/>
      <c r="F3914"/>
      <c r="G3914"/>
      <c r="H3914"/>
      <c r="I3914"/>
      <c r="J3914"/>
      <c r="K3914"/>
      <c r="L3914"/>
    </row>
    <row r="3915" spans="1:12" ht="16" x14ac:dyDescent="0.2">
      <c r="A3915"/>
      <c r="B3915"/>
      <c r="C3915"/>
      <c r="D3915"/>
      <c r="E3915"/>
      <c r="F3915"/>
      <c r="G3915"/>
      <c r="H3915"/>
      <c r="I3915"/>
      <c r="J3915"/>
      <c r="K3915"/>
      <c r="L3915"/>
    </row>
    <row r="3916" spans="1:12" ht="16" x14ac:dyDescent="0.2">
      <c r="A3916"/>
      <c r="B3916"/>
      <c r="C3916"/>
      <c r="D3916"/>
      <c r="E3916"/>
      <c r="F3916"/>
      <c r="G3916"/>
      <c r="H3916"/>
      <c r="I3916"/>
      <c r="J3916"/>
      <c r="K3916"/>
      <c r="L3916"/>
    </row>
    <row r="3917" spans="1:12" ht="16" x14ac:dyDescent="0.2">
      <c r="A3917"/>
      <c r="B3917"/>
      <c r="C3917"/>
      <c r="D3917"/>
      <c r="E3917"/>
      <c r="F3917"/>
      <c r="G3917"/>
      <c r="H3917"/>
      <c r="I3917"/>
      <c r="J3917"/>
      <c r="K3917"/>
      <c r="L3917"/>
    </row>
    <row r="3918" spans="1:12" ht="16" x14ac:dyDescent="0.2">
      <c r="A3918"/>
      <c r="B3918"/>
      <c r="C3918"/>
      <c r="D3918"/>
      <c r="E3918"/>
      <c r="F3918"/>
      <c r="G3918"/>
      <c r="H3918"/>
      <c r="I3918"/>
      <c r="J3918"/>
      <c r="K3918"/>
      <c r="L3918"/>
    </row>
    <row r="3919" spans="1:12" ht="16" x14ac:dyDescent="0.2">
      <c r="A3919"/>
      <c r="B3919"/>
      <c r="C3919"/>
      <c r="D3919"/>
      <c r="E3919"/>
      <c r="F3919"/>
      <c r="G3919"/>
      <c r="H3919"/>
      <c r="I3919"/>
      <c r="J3919"/>
      <c r="K3919"/>
      <c r="L3919"/>
    </row>
    <row r="3920" spans="1:12" ht="16" x14ac:dyDescent="0.2">
      <c r="A3920"/>
      <c r="B3920"/>
      <c r="C3920"/>
      <c r="D3920"/>
      <c r="E3920"/>
      <c r="F3920"/>
      <c r="G3920"/>
      <c r="H3920"/>
      <c r="I3920"/>
      <c r="J3920"/>
      <c r="K3920"/>
      <c r="L3920"/>
    </row>
    <row r="3921" spans="1:12" ht="16" x14ac:dyDescent="0.2">
      <c r="A3921"/>
      <c r="B3921"/>
      <c r="C3921"/>
      <c r="D3921"/>
      <c r="E3921"/>
      <c r="F3921"/>
      <c r="G3921"/>
      <c r="H3921"/>
      <c r="I3921"/>
      <c r="J3921"/>
      <c r="K3921"/>
      <c r="L3921"/>
    </row>
    <row r="3922" spans="1:12" ht="16" x14ac:dyDescent="0.2">
      <c r="A3922"/>
      <c r="B3922"/>
      <c r="C3922"/>
      <c r="D3922"/>
      <c r="E3922"/>
      <c r="F3922"/>
      <c r="G3922"/>
      <c r="H3922"/>
      <c r="I3922"/>
      <c r="J3922"/>
      <c r="K3922"/>
      <c r="L3922"/>
    </row>
    <row r="3923" spans="1:12" ht="16" x14ac:dyDescent="0.2">
      <c r="A3923"/>
      <c r="B3923"/>
      <c r="C3923"/>
      <c r="D3923"/>
      <c r="E3923"/>
      <c r="F3923"/>
      <c r="G3923"/>
      <c r="H3923"/>
      <c r="I3923"/>
      <c r="J3923"/>
      <c r="K3923"/>
      <c r="L3923"/>
    </row>
    <row r="3924" spans="1:12" ht="16" x14ac:dyDescent="0.2">
      <c r="A3924"/>
      <c r="B3924"/>
      <c r="C3924"/>
      <c r="D3924"/>
      <c r="E3924"/>
      <c r="F3924"/>
      <c r="G3924"/>
      <c r="H3924"/>
      <c r="I3924"/>
      <c r="J3924"/>
      <c r="K3924"/>
      <c r="L3924"/>
    </row>
    <row r="3925" spans="1:12" ht="16" x14ac:dyDescent="0.2">
      <c r="A3925"/>
      <c r="B3925"/>
      <c r="C3925"/>
      <c r="D3925"/>
      <c r="E3925"/>
      <c r="F3925"/>
      <c r="G3925"/>
      <c r="H3925"/>
      <c r="I3925"/>
      <c r="J3925"/>
      <c r="K3925"/>
      <c r="L3925"/>
    </row>
    <row r="3926" spans="1:12" ht="16" x14ac:dyDescent="0.2">
      <c r="A3926"/>
      <c r="B3926"/>
      <c r="C3926"/>
      <c r="D3926"/>
      <c r="E3926"/>
      <c r="F3926"/>
      <c r="G3926"/>
      <c r="H3926"/>
      <c r="I3926"/>
      <c r="J3926"/>
      <c r="K3926"/>
      <c r="L3926"/>
    </row>
    <row r="3927" spans="1:12" ht="16" x14ac:dyDescent="0.2">
      <c r="A3927"/>
      <c r="B3927"/>
      <c r="C3927"/>
      <c r="D3927"/>
      <c r="E3927"/>
      <c r="F3927"/>
      <c r="G3927"/>
      <c r="H3927"/>
      <c r="I3927"/>
      <c r="J3927"/>
      <c r="K3927"/>
      <c r="L3927"/>
    </row>
    <row r="3928" spans="1:12" ht="16" x14ac:dyDescent="0.2">
      <c r="A3928"/>
      <c r="B3928"/>
      <c r="C3928"/>
      <c r="D3928"/>
      <c r="E3928"/>
      <c r="F3928"/>
      <c r="G3928"/>
      <c r="H3928"/>
      <c r="I3928"/>
      <c r="J3928"/>
      <c r="K3928"/>
      <c r="L3928"/>
    </row>
    <row r="3929" spans="1:12" ht="16" x14ac:dyDescent="0.2">
      <c r="A3929"/>
      <c r="B3929"/>
      <c r="C3929"/>
      <c r="D3929"/>
      <c r="E3929"/>
      <c r="F3929"/>
      <c r="G3929"/>
      <c r="H3929"/>
      <c r="I3929"/>
      <c r="J3929"/>
      <c r="K3929"/>
      <c r="L3929"/>
    </row>
    <row r="3930" spans="1:12" ht="16" x14ac:dyDescent="0.2">
      <c r="A3930"/>
      <c r="B3930"/>
      <c r="C3930"/>
      <c r="D3930"/>
      <c r="E3930"/>
      <c r="F3930"/>
      <c r="G3930"/>
      <c r="H3930"/>
      <c r="I3930"/>
      <c r="J3930"/>
      <c r="K3930"/>
      <c r="L3930"/>
    </row>
    <row r="3931" spans="1:12" ht="16" x14ac:dyDescent="0.2">
      <c r="A3931"/>
      <c r="B3931"/>
      <c r="C3931"/>
      <c r="D3931"/>
      <c r="E3931"/>
      <c r="F3931"/>
      <c r="G3931"/>
      <c r="H3931"/>
      <c r="I3931"/>
      <c r="J3931"/>
      <c r="K3931"/>
      <c r="L3931"/>
    </row>
    <row r="3932" spans="1:12" ht="16" x14ac:dyDescent="0.2">
      <c r="A3932"/>
      <c r="B3932"/>
      <c r="C3932"/>
      <c r="D3932"/>
      <c r="E3932"/>
      <c r="F3932"/>
      <c r="G3932"/>
      <c r="H3932"/>
      <c r="I3932"/>
      <c r="J3932"/>
      <c r="K3932"/>
      <c r="L3932"/>
    </row>
    <row r="3933" spans="1:12" ht="16" x14ac:dyDescent="0.2">
      <c r="A3933"/>
      <c r="B3933"/>
      <c r="C3933"/>
      <c r="D3933"/>
      <c r="E3933"/>
      <c r="F3933"/>
      <c r="G3933"/>
      <c r="H3933"/>
      <c r="I3933"/>
      <c r="J3933"/>
      <c r="K3933"/>
      <c r="L3933"/>
    </row>
    <row r="3934" spans="1:12" ht="16" x14ac:dyDescent="0.2">
      <c r="A3934"/>
      <c r="B3934"/>
      <c r="C3934"/>
      <c r="D3934"/>
      <c r="E3934"/>
      <c r="F3934"/>
      <c r="G3934"/>
      <c r="H3934"/>
      <c r="I3934"/>
      <c r="J3934"/>
      <c r="K3934"/>
      <c r="L3934"/>
    </row>
    <row r="3935" spans="1:12" ht="16" x14ac:dyDescent="0.2">
      <c r="A3935"/>
      <c r="B3935"/>
      <c r="C3935"/>
      <c r="D3935"/>
      <c r="E3935"/>
      <c r="F3935"/>
      <c r="G3935"/>
      <c r="H3935"/>
      <c r="I3935"/>
      <c r="J3935"/>
      <c r="K3935"/>
      <c r="L3935"/>
    </row>
    <row r="3936" spans="1:12" ht="16" x14ac:dyDescent="0.2">
      <c r="A3936"/>
      <c r="B3936"/>
      <c r="C3936"/>
      <c r="D3936"/>
      <c r="E3936"/>
      <c r="F3936"/>
      <c r="G3936"/>
      <c r="H3936"/>
      <c r="I3936"/>
      <c r="J3936"/>
      <c r="K3936"/>
      <c r="L3936"/>
    </row>
    <row r="3937" spans="1:12" ht="16" x14ac:dyDescent="0.2">
      <c r="A3937"/>
      <c r="B3937"/>
      <c r="C3937"/>
      <c r="D3937"/>
      <c r="E3937"/>
      <c r="F3937"/>
      <c r="G3937"/>
      <c r="H3937"/>
      <c r="I3937"/>
      <c r="J3937"/>
      <c r="K3937"/>
      <c r="L3937"/>
    </row>
    <row r="3938" spans="1:12" ht="16" x14ac:dyDescent="0.2">
      <c r="A3938"/>
      <c r="B3938"/>
      <c r="C3938"/>
      <c r="D3938"/>
      <c r="E3938"/>
      <c r="F3938"/>
      <c r="G3938"/>
      <c r="H3938"/>
      <c r="I3938"/>
      <c r="J3938"/>
      <c r="K3938"/>
      <c r="L3938"/>
    </row>
    <row r="3939" spans="1:12" ht="16" x14ac:dyDescent="0.2">
      <c r="A3939"/>
      <c r="B3939"/>
      <c r="C3939"/>
      <c r="D3939"/>
      <c r="E3939"/>
      <c r="F3939"/>
      <c r="G3939"/>
      <c r="H3939"/>
      <c r="I3939"/>
      <c r="J3939"/>
      <c r="K3939"/>
      <c r="L3939"/>
    </row>
    <row r="3940" spans="1:12" ht="16" x14ac:dyDescent="0.2">
      <c r="A3940"/>
      <c r="B3940"/>
      <c r="C3940"/>
      <c r="D3940"/>
      <c r="E3940"/>
      <c r="F3940"/>
      <c r="G3940"/>
      <c r="H3940"/>
      <c r="I3940"/>
      <c r="J3940"/>
      <c r="K3940"/>
      <c r="L3940"/>
    </row>
    <row r="3941" spans="1:12" ht="16" x14ac:dyDescent="0.2">
      <c r="A3941"/>
      <c r="B3941"/>
      <c r="C3941"/>
      <c r="D3941"/>
      <c r="E3941"/>
      <c r="F3941"/>
      <c r="G3941"/>
      <c r="H3941"/>
      <c r="I3941"/>
      <c r="J3941"/>
      <c r="K3941"/>
      <c r="L3941"/>
    </row>
    <row r="3942" spans="1:12" ht="16" x14ac:dyDescent="0.2">
      <c r="A3942"/>
      <c r="B3942"/>
      <c r="C3942"/>
      <c r="D3942"/>
      <c r="E3942"/>
      <c r="F3942"/>
      <c r="G3942"/>
      <c r="H3942"/>
      <c r="I3942"/>
      <c r="J3942"/>
      <c r="K3942"/>
      <c r="L3942"/>
    </row>
    <row r="3943" spans="1:12" ht="16" x14ac:dyDescent="0.2">
      <c r="A3943"/>
      <c r="B3943"/>
      <c r="C3943"/>
      <c r="D3943"/>
      <c r="E3943"/>
      <c r="F3943"/>
      <c r="G3943"/>
      <c r="H3943"/>
      <c r="I3943"/>
      <c r="J3943"/>
      <c r="K3943"/>
      <c r="L3943"/>
    </row>
    <row r="3944" spans="1:12" ht="16" x14ac:dyDescent="0.2">
      <c r="A3944"/>
      <c r="B3944"/>
      <c r="C3944"/>
      <c r="D3944"/>
      <c r="E3944"/>
      <c r="F3944"/>
      <c r="G3944"/>
      <c r="H3944"/>
      <c r="I3944"/>
      <c r="J3944"/>
      <c r="K3944"/>
      <c r="L3944"/>
    </row>
    <row r="3945" spans="1:12" ht="16" x14ac:dyDescent="0.2">
      <c r="A3945"/>
      <c r="B3945"/>
      <c r="C3945"/>
      <c r="D3945"/>
      <c r="E3945"/>
      <c r="F3945"/>
      <c r="G3945"/>
      <c r="H3945"/>
      <c r="I3945"/>
      <c r="J3945"/>
      <c r="K3945"/>
      <c r="L3945"/>
    </row>
    <row r="3946" spans="1:12" ht="16" x14ac:dyDescent="0.2">
      <c r="A3946"/>
      <c r="B3946"/>
      <c r="C3946"/>
      <c r="D3946"/>
      <c r="E3946"/>
      <c r="F3946"/>
      <c r="G3946"/>
      <c r="H3946"/>
      <c r="I3946"/>
      <c r="J3946"/>
      <c r="K3946"/>
      <c r="L3946"/>
    </row>
    <row r="3947" spans="1:12" ht="16" x14ac:dyDescent="0.2">
      <c r="A3947"/>
      <c r="B3947"/>
      <c r="C3947"/>
      <c r="D3947"/>
      <c r="E3947"/>
      <c r="F3947"/>
      <c r="G3947"/>
      <c r="H3947"/>
      <c r="I3947"/>
      <c r="J3947"/>
      <c r="K3947"/>
      <c r="L3947"/>
    </row>
    <row r="3948" spans="1:12" ht="16" x14ac:dyDescent="0.2">
      <c r="A3948"/>
      <c r="B3948"/>
      <c r="C3948"/>
      <c r="D3948"/>
      <c r="E3948"/>
      <c r="F3948"/>
      <c r="G3948"/>
      <c r="H3948"/>
      <c r="I3948"/>
      <c r="J3948"/>
      <c r="K3948"/>
      <c r="L3948"/>
    </row>
    <row r="3949" spans="1:12" ht="16" x14ac:dyDescent="0.2">
      <c r="A3949"/>
      <c r="B3949"/>
      <c r="C3949"/>
      <c r="D3949"/>
      <c r="E3949"/>
      <c r="F3949"/>
      <c r="G3949"/>
      <c r="H3949"/>
      <c r="I3949"/>
      <c r="J3949"/>
      <c r="K3949"/>
      <c r="L3949"/>
    </row>
    <row r="3950" spans="1:12" ht="16" x14ac:dyDescent="0.2">
      <c r="A3950"/>
      <c r="B3950"/>
      <c r="C3950"/>
      <c r="D3950"/>
      <c r="E3950"/>
      <c r="F3950"/>
      <c r="G3950"/>
      <c r="H3950"/>
      <c r="I3950"/>
      <c r="J3950"/>
      <c r="K3950"/>
      <c r="L3950"/>
    </row>
    <row r="3951" spans="1:12" ht="16" x14ac:dyDescent="0.2">
      <c r="A3951"/>
      <c r="B3951"/>
      <c r="C3951"/>
      <c r="D3951"/>
      <c r="E3951"/>
      <c r="F3951"/>
      <c r="G3951"/>
      <c r="H3951"/>
      <c r="I3951"/>
      <c r="J3951"/>
      <c r="K3951"/>
      <c r="L3951"/>
    </row>
    <row r="3952" spans="1:12" ht="16" x14ac:dyDescent="0.2">
      <c r="A3952"/>
      <c r="B3952"/>
      <c r="C3952"/>
      <c r="D3952"/>
      <c r="E3952"/>
      <c r="F3952"/>
      <c r="G3952"/>
      <c r="H3952"/>
      <c r="I3952"/>
      <c r="J3952"/>
      <c r="K3952"/>
      <c r="L3952"/>
    </row>
    <row r="3953" spans="1:12" ht="16" x14ac:dyDescent="0.2">
      <c r="A3953"/>
      <c r="B3953"/>
      <c r="C3953"/>
      <c r="D3953"/>
      <c r="E3953"/>
      <c r="F3953"/>
      <c r="G3953"/>
      <c r="H3953"/>
      <c r="I3953"/>
      <c r="J3953"/>
      <c r="K3953"/>
      <c r="L3953"/>
    </row>
    <row r="3954" spans="1:12" ht="16" x14ac:dyDescent="0.2">
      <c r="A3954"/>
      <c r="B3954"/>
      <c r="C3954"/>
      <c r="D3954"/>
      <c r="E3954"/>
      <c r="F3954"/>
      <c r="G3954"/>
      <c r="H3954"/>
      <c r="I3954"/>
      <c r="J3954"/>
      <c r="K3954"/>
      <c r="L3954"/>
    </row>
    <row r="3955" spans="1:12" ht="16" x14ac:dyDescent="0.2">
      <c r="A3955"/>
      <c r="B3955"/>
      <c r="C3955"/>
      <c r="D3955"/>
      <c r="E3955"/>
      <c r="F3955"/>
      <c r="G3955"/>
      <c r="H3955"/>
      <c r="I3955"/>
      <c r="J3955"/>
      <c r="K3955"/>
      <c r="L3955"/>
    </row>
    <row r="3956" spans="1:12" ht="16" x14ac:dyDescent="0.2">
      <c r="A3956"/>
      <c r="B3956"/>
      <c r="C3956"/>
      <c r="D3956"/>
      <c r="E3956"/>
      <c r="F3956"/>
      <c r="G3956"/>
      <c r="H3956"/>
      <c r="I3956"/>
      <c r="J3956"/>
      <c r="K3956"/>
      <c r="L3956"/>
    </row>
    <row r="3957" spans="1:12" ht="16" x14ac:dyDescent="0.2">
      <c r="A3957"/>
      <c r="B3957"/>
      <c r="C3957"/>
      <c r="D3957"/>
      <c r="E3957"/>
      <c r="F3957"/>
      <c r="G3957"/>
      <c r="H3957"/>
      <c r="I3957"/>
      <c r="J3957"/>
      <c r="K3957"/>
      <c r="L3957"/>
    </row>
    <row r="3958" spans="1:12" ht="16" x14ac:dyDescent="0.2">
      <c r="A3958"/>
      <c r="B3958"/>
      <c r="C3958"/>
      <c r="D3958"/>
      <c r="E3958"/>
      <c r="F3958"/>
      <c r="G3958"/>
      <c r="H3958"/>
      <c r="I3958"/>
      <c r="J3958"/>
      <c r="K3958"/>
      <c r="L3958"/>
    </row>
    <row r="3959" spans="1:12" ht="16" x14ac:dyDescent="0.2">
      <c r="A3959"/>
      <c r="B3959"/>
      <c r="C3959"/>
      <c r="D3959"/>
      <c r="E3959"/>
      <c r="F3959"/>
      <c r="G3959"/>
      <c r="H3959"/>
      <c r="I3959"/>
      <c r="J3959"/>
      <c r="K3959"/>
      <c r="L3959"/>
    </row>
    <row r="3960" spans="1:12" ht="16" x14ac:dyDescent="0.2">
      <c r="A3960"/>
      <c r="B3960"/>
      <c r="C3960"/>
      <c r="D3960"/>
      <c r="E3960"/>
      <c r="F3960"/>
      <c r="G3960"/>
      <c r="H3960"/>
      <c r="I3960"/>
      <c r="J3960"/>
      <c r="K3960"/>
      <c r="L3960"/>
    </row>
    <row r="3961" spans="1:12" ht="16" x14ac:dyDescent="0.2">
      <c r="A3961"/>
      <c r="B3961"/>
      <c r="C3961"/>
      <c r="D3961"/>
      <c r="E3961"/>
      <c r="F3961"/>
      <c r="G3961"/>
      <c r="H3961"/>
      <c r="I3961"/>
      <c r="J3961"/>
      <c r="K3961"/>
      <c r="L3961"/>
    </row>
    <row r="3962" spans="1:12" ht="16" x14ac:dyDescent="0.2">
      <c r="A3962"/>
      <c r="B3962"/>
      <c r="C3962"/>
      <c r="D3962"/>
      <c r="E3962"/>
      <c r="F3962"/>
      <c r="G3962"/>
      <c r="H3962"/>
      <c r="I3962"/>
      <c r="J3962"/>
      <c r="K3962"/>
      <c r="L3962"/>
    </row>
    <row r="3963" spans="1:12" ht="16" x14ac:dyDescent="0.2">
      <c r="A3963"/>
      <c r="B3963"/>
      <c r="C3963"/>
      <c r="D3963"/>
      <c r="E3963"/>
      <c r="F3963"/>
      <c r="G3963"/>
      <c r="H3963"/>
      <c r="I3963"/>
      <c r="J3963"/>
      <c r="K3963"/>
      <c r="L3963"/>
    </row>
    <row r="3964" spans="1:12" ht="16" x14ac:dyDescent="0.2">
      <c r="A3964"/>
      <c r="B3964"/>
      <c r="C3964"/>
      <c r="D3964"/>
      <c r="E3964"/>
      <c r="F3964"/>
      <c r="G3964"/>
      <c r="H3964"/>
      <c r="I3964"/>
      <c r="J3964"/>
      <c r="K3964"/>
      <c r="L3964"/>
    </row>
    <row r="3965" spans="1:12" ht="16" x14ac:dyDescent="0.2">
      <c r="A3965"/>
      <c r="B3965"/>
      <c r="C3965"/>
      <c r="D3965"/>
      <c r="E3965"/>
      <c r="F3965"/>
      <c r="G3965"/>
      <c r="H3965"/>
      <c r="I3965"/>
      <c r="J3965"/>
      <c r="K3965"/>
      <c r="L3965"/>
    </row>
    <row r="3966" spans="1:12" ht="16" x14ac:dyDescent="0.2">
      <c r="A3966"/>
      <c r="B3966"/>
      <c r="C3966"/>
      <c r="D3966"/>
      <c r="E3966"/>
      <c r="F3966"/>
      <c r="G3966"/>
      <c r="H3966"/>
      <c r="I3966"/>
      <c r="J3966"/>
      <c r="K3966"/>
      <c r="L3966"/>
    </row>
    <row r="3967" spans="1:12" ht="16" x14ac:dyDescent="0.2">
      <c r="A3967"/>
      <c r="B3967"/>
      <c r="C3967"/>
      <c r="D3967"/>
      <c r="E3967"/>
      <c r="F3967"/>
      <c r="G3967"/>
      <c r="H3967"/>
      <c r="I3967"/>
      <c r="J3967"/>
      <c r="K3967"/>
      <c r="L3967"/>
    </row>
    <row r="3968" spans="1:12" ht="16" x14ac:dyDescent="0.2">
      <c r="A3968"/>
      <c r="B3968"/>
      <c r="C3968"/>
      <c r="D3968"/>
      <c r="E3968"/>
      <c r="F3968"/>
      <c r="G3968"/>
      <c r="H3968"/>
      <c r="I3968"/>
      <c r="J3968"/>
      <c r="K3968"/>
      <c r="L3968"/>
    </row>
    <row r="3969" spans="1:12" ht="16" x14ac:dyDescent="0.2">
      <c r="A3969"/>
      <c r="B3969"/>
      <c r="C3969"/>
      <c r="D3969"/>
      <c r="E3969"/>
      <c r="F3969"/>
      <c r="G3969"/>
      <c r="H3969"/>
      <c r="I3969"/>
      <c r="J3969"/>
      <c r="K3969"/>
      <c r="L3969"/>
    </row>
    <row r="3970" spans="1:12" ht="16" x14ac:dyDescent="0.2">
      <c r="A3970"/>
      <c r="B3970"/>
      <c r="C3970"/>
      <c r="D3970"/>
      <c r="E3970"/>
      <c r="F3970"/>
      <c r="G3970"/>
      <c r="H3970"/>
      <c r="I3970"/>
      <c r="J3970"/>
      <c r="K3970"/>
      <c r="L3970"/>
    </row>
    <row r="3971" spans="1:12" ht="16" x14ac:dyDescent="0.2">
      <c r="A3971"/>
      <c r="B3971"/>
      <c r="C3971"/>
      <c r="D3971"/>
      <c r="E3971"/>
      <c r="F3971"/>
      <c r="G3971"/>
      <c r="H3971"/>
      <c r="I3971"/>
      <c r="J3971"/>
      <c r="K3971"/>
      <c r="L3971"/>
    </row>
    <row r="3972" spans="1:12" ht="16" x14ac:dyDescent="0.2">
      <c r="A3972"/>
      <c r="B3972"/>
      <c r="C3972"/>
      <c r="D3972"/>
      <c r="E3972"/>
      <c r="F3972"/>
      <c r="G3972"/>
      <c r="H3972"/>
      <c r="I3972"/>
      <c r="J3972"/>
      <c r="K3972"/>
      <c r="L3972"/>
    </row>
    <row r="3973" spans="1:12" ht="16" x14ac:dyDescent="0.2">
      <c r="A3973"/>
      <c r="B3973"/>
      <c r="C3973"/>
      <c r="D3973"/>
      <c r="E3973"/>
      <c r="F3973"/>
      <c r="G3973"/>
      <c r="H3973"/>
      <c r="I3973"/>
      <c r="J3973"/>
      <c r="K3973"/>
      <c r="L3973"/>
    </row>
    <row r="3974" spans="1:12" ht="16" x14ac:dyDescent="0.2">
      <c r="A3974"/>
      <c r="B3974"/>
      <c r="C3974"/>
      <c r="D3974"/>
      <c r="E3974"/>
      <c r="F3974"/>
      <c r="G3974"/>
      <c r="H3974"/>
      <c r="I3974"/>
      <c r="J3974"/>
      <c r="K3974"/>
      <c r="L3974"/>
    </row>
    <row r="3975" spans="1:12" ht="16" x14ac:dyDescent="0.2">
      <c r="A3975"/>
      <c r="B3975"/>
      <c r="C3975"/>
      <c r="D3975"/>
      <c r="E3975"/>
      <c r="F3975"/>
      <c r="G3975"/>
      <c r="H3975"/>
      <c r="I3975"/>
      <c r="J3975"/>
      <c r="K3975"/>
      <c r="L3975"/>
    </row>
    <row r="3976" spans="1:12" ht="16" x14ac:dyDescent="0.2">
      <c r="A3976"/>
      <c r="B3976"/>
      <c r="C3976"/>
      <c r="D3976"/>
      <c r="E3976"/>
      <c r="F3976"/>
      <c r="G3976"/>
      <c r="H3976"/>
      <c r="I3976"/>
      <c r="J3976"/>
      <c r="K3976"/>
      <c r="L3976"/>
    </row>
    <row r="3977" spans="1:12" ht="16" x14ac:dyDescent="0.2">
      <c r="A3977"/>
      <c r="B3977"/>
      <c r="C3977"/>
      <c r="D3977"/>
      <c r="E3977"/>
      <c r="F3977"/>
      <c r="G3977"/>
      <c r="H3977"/>
      <c r="I3977"/>
      <c r="J3977"/>
      <c r="K3977"/>
      <c r="L3977"/>
    </row>
    <row r="3978" spans="1:12" ht="16" x14ac:dyDescent="0.2">
      <c r="A3978"/>
      <c r="B3978"/>
      <c r="C3978"/>
      <c r="D3978"/>
      <c r="E3978"/>
      <c r="F3978"/>
      <c r="G3978"/>
      <c r="H3978"/>
      <c r="I3978"/>
      <c r="J3978"/>
      <c r="K3978"/>
      <c r="L3978"/>
    </row>
    <row r="3979" spans="1:12" ht="16" x14ac:dyDescent="0.2">
      <c r="A3979"/>
      <c r="B3979"/>
      <c r="C3979"/>
      <c r="D3979"/>
      <c r="E3979"/>
      <c r="F3979"/>
      <c r="G3979"/>
      <c r="H3979"/>
      <c r="I3979"/>
      <c r="J3979"/>
      <c r="K3979"/>
      <c r="L3979"/>
    </row>
    <row r="3980" spans="1:12" ht="16" x14ac:dyDescent="0.2">
      <c r="A3980"/>
      <c r="B3980"/>
      <c r="C3980"/>
      <c r="D3980"/>
      <c r="E3980"/>
      <c r="F3980"/>
      <c r="G3980"/>
      <c r="H3980"/>
      <c r="I3980"/>
      <c r="J3980"/>
      <c r="K3980"/>
      <c r="L3980"/>
    </row>
    <row r="3981" spans="1:12" ht="16" x14ac:dyDescent="0.2">
      <c r="A3981"/>
      <c r="B3981"/>
      <c r="C3981"/>
      <c r="D3981"/>
      <c r="E3981"/>
      <c r="F3981"/>
      <c r="G3981"/>
      <c r="H3981"/>
      <c r="I3981"/>
      <c r="J3981"/>
      <c r="K3981"/>
      <c r="L3981"/>
    </row>
    <row r="3982" spans="1:12" ht="16" x14ac:dyDescent="0.2">
      <c r="A3982"/>
      <c r="B3982"/>
      <c r="C3982"/>
      <c r="D3982"/>
      <c r="E3982"/>
      <c r="F3982"/>
      <c r="G3982"/>
      <c r="H3982"/>
      <c r="I3982"/>
      <c r="J3982"/>
      <c r="K3982"/>
      <c r="L3982"/>
    </row>
    <row r="3983" spans="1:12" ht="16" x14ac:dyDescent="0.2">
      <c r="A3983"/>
      <c r="B3983"/>
      <c r="C3983"/>
      <c r="D3983"/>
      <c r="E3983"/>
      <c r="F3983"/>
      <c r="G3983"/>
      <c r="H3983"/>
      <c r="I3983"/>
      <c r="J3983"/>
      <c r="K3983"/>
      <c r="L3983"/>
    </row>
    <row r="3984" spans="1:12" ht="16" x14ac:dyDescent="0.2">
      <c r="A3984"/>
      <c r="B3984"/>
      <c r="C3984"/>
      <c r="D3984"/>
      <c r="E3984"/>
      <c r="F3984"/>
      <c r="G3984"/>
      <c r="H3984"/>
      <c r="I3984"/>
      <c r="J3984"/>
      <c r="K3984"/>
      <c r="L3984"/>
    </row>
    <row r="3985" spans="1:12" ht="16" x14ac:dyDescent="0.2">
      <c r="A3985"/>
      <c r="B3985"/>
      <c r="C3985"/>
      <c r="D3985"/>
      <c r="E3985"/>
      <c r="F3985"/>
      <c r="G3985"/>
      <c r="H3985"/>
      <c r="I3985"/>
      <c r="J3985"/>
      <c r="K3985"/>
      <c r="L3985"/>
    </row>
    <row r="3986" spans="1:12" ht="16" x14ac:dyDescent="0.2">
      <c r="A3986"/>
      <c r="B3986"/>
      <c r="C3986"/>
      <c r="D3986"/>
      <c r="E3986"/>
      <c r="F3986"/>
      <c r="G3986"/>
      <c r="H3986"/>
      <c r="I3986"/>
      <c r="J3986"/>
      <c r="K3986"/>
      <c r="L3986"/>
    </row>
    <row r="3987" spans="1:12" ht="16" x14ac:dyDescent="0.2">
      <c r="A3987"/>
      <c r="B3987"/>
      <c r="C3987"/>
      <c r="D3987"/>
      <c r="E3987"/>
      <c r="F3987"/>
      <c r="G3987"/>
      <c r="H3987"/>
      <c r="I3987"/>
      <c r="J3987"/>
      <c r="K3987"/>
      <c r="L3987"/>
    </row>
    <row r="3988" spans="1:12" ht="16" x14ac:dyDescent="0.2">
      <c r="A3988"/>
      <c r="B3988"/>
      <c r="C3988"/>
      <c r="D3988"/>
      <c r="E3988"/>
      <c r="F3988"/>
      <c r="G3988"/>
      <c r="H3988"/>
      <c r="I3988"/>
      <c r="J3988"/>
      <c r="K3988"/>
      <c r="L3988"/>
    </row>
    <row r="3989" spans="1:12" ht="16" x14ac:dyDescent="0.2">
      <c r="A3989"/>
      <c r="B3989"/>
      <c r="C3989"/>
      <c r="D3989"/>
      <c r="E3989"/>
      <c r="F3989"/>
      <c r="G3989"/>
      <c r="H3989"/>
      <c r="I3989"/>
      <c r="J3989"/>
      <c r="K3989"/>
      <c r="L3989"/>
    </row>
    <row r="3990" spans="1:12" ht="16" x14ac:dyDescent="0.2">
      <c r="A3990"/>
      <c r="B3990"/>
      <c r="C3990"/>
      <c r="D3990"/>
      <c r="E3990"/>
      <c r="F3990"/>
      <c r="G3990"/>
      <c r="H3990"/>
      <c r="I3990"/>
      <c r="J3990"/>
      <c r="K3990"/>
      <c r="L3990"/>
    </row>
    <row r="3991" spans="1:12" ht="16" x14ac:dyDescent="0.2">
      <c r="A3991"/>
      <c r="B3991"/>
      <c r="C3991"/>
      <c r="D3991"/>
      <c r="E3991"/>
      <c r="F3991"/>
      <c r="G3991"/>
      <c r="H3991"/>
      <c r="I3991"/>
      <c r="J3991"/>
      <c r="K3991"/>
      <c r="L3991"/>
    </row>
    <row r="3992" spans="1:12" ht="16" x14ac:dyDescent="0.2">
      <c r="A3992"/>
      <c r="B3992"/>
      <c r="C3992"/>
      <c r="D3992"/>
      <c r="E3992"/>
      <c r="F3992"/>
      <c r="G3992"/>
      <c r="H3992"/>
      <c r="I3992"/>
      <c r="J3992"/>
      <c r="K3992"/>
      <c r="L3992"/>
    </row>
    <row r="3993" spans="1:12" ht="16" x14ac:dyDescent="0.2">
      <c r="A3993"/>
      <c r="B3993"/>
      <c r="C3993"/>
      <c r="D3993"/>
      <c r="E3993"/>
      <c r="F3993"/>
      <c r="G3993"/>
      <c r="H3993"/>
      <c r="I3993"/>
      <c r="J3993"/>
      <c r="K3993"/>
      <c r="L3993"/>
    </row>
    <row r="3994" spans="1:12" ht="16" x14ac:dyDescent="0.2">
      <c r="A3994"/>
      <c r="B3994"/>
      <c r="C3994"/>
      <c r="D3994"/>
      <c r="E3994"/>
      <c r="F3994"/>
      <c r="G3994"/>
      <c r="H3994"/>
      <c r="I3994"/>
      <c r="J3994"/>
      <c r="K3994"/>
      <c r="L3994"/>
    </row>
    <row r="3995" spans="1:12" ht="16" x14ac:dyDescent="0.2">
      <c r="A3995"/>
      <c r="B3995"/>
      <c r="C3995"/>
      <c r="D3995"/>
      <c r="E3995"/>
      <c r="F3995"/>
      <c r="G3995"/>
      <c r="H3995"/>
      <c r="I3995"/>
      <c r="J3995"/>
      <c r="K3995"/>
      <c r="L3995"/>
    </row>
    <row r="3996" spans="1:12" ht="16" x14ac:dyDescent="0.2">
      <c r="A3996"/>
      <c r="B3996"/>
      <c r="C3996"/>
      <c r="D3996"/>
      <c r="E3996"/>
      <c r="F3996"/>
      <c r="G3996"/>
      <c r="H3996"/>
      <c r="I3996"/>
      <c r="J3996"/>
      <c r="K3996"/>
      <c r="L3996"/>
    </row>
    <row r="3997" spans="1:12" ht="16" x14ac:dyDescent="0.2">
      <c r="A3997"/>
      <c r="B3997"/>
      <c r="C3997"/>
      <c r="D3997"/>
      <c r="E3997"/>
      <c r="F3997"/>
      <c r="G3997"/>
      <c r="H3997"/>
      <c r="I3997"/>
      <c r="J3997"/>
      <c r="K3997"/>
      <c r="L3997"/>
    </row>
    <row r="3998" spans="1:12" ht="16" x14ac:dyDescent="0.2">
      <c r="A3998"/>
      <c r="B3998"/>
      <c r="C3998"/>
      <c r="D3998"/>
      <c r="E3998"/>
      <c r="F3998"/>
      <c r="G3998"/>
      <c r="H3998"/>
      <c r="I3998"/>
      <c r="J3998"/>
      <c r="K3998"/>
      <c r="L3998"/>
    </row>
    <row r="3999" spans="1:12" ht="16" x14ac:dyDescent="0.2">
      <c r="A3999"/>
      <c r="B3999"/>
      <c r="C3999"/>
      <c r="D3999"/>
      <c r="E3999"/>
      <c r="F3999"/>
      <c r="G3999"/>
      <c r="H3999"/>
      <c r="I3999"/>
      <c r="J3999"/>
      <c r="K3999"/>
      <c r="L3999"/>
    </row>
    <row r="4000" spans="1:12" ht="16" x14ac:dyDescent="0.2">
      <c r="A4000"/>
      <c r="B4000"/>
      <c r="C4000"/>
      <c r="D4000"/>
      <c r="E4000"/>
      <c r="F4000"/>
      <c r="G4000"/>
      <c r="H4000"/>
      <c r="I4000"/>
      <c r="J4000"/>
      <c r="K4000"/>
      <c r="L4000"/>
    </row>
    <row r="4001" spans="1:12" ht="16" x14ac:dyDescent="0.2">
      <c r="A4001"/>
      <c r="B4001"/>
      <c r="C4001"/>
      <c r="D4001"/>
      <c r="E4001"/>
      <c r="F4001"/>
      <c r="G4001"/>
      <c r="H4001"/>
      <c r="I4001"/>
      <c r="J4001"/>
      <c r="K4001"/>
      <c r="L4001"/>
    </row>
    <row r="4002" spans="1:12" ht="16" x14ac:dyDescent="0.2">
      <c r="A4002"/>
      <c r="B4002"/>
      <c r="C4002"/>
      <c r="D4002"/>
      <c r="E4002"/>
      <c r="F4002"/>
      <c r="G4002"/>
      <c r="H4002"/>
      <c r="I4002"/>
      <c r="J4002"/>
      <c r="K4002"/>
      <c r="L4002"/>
    </row>
    <row r="4003" spans="1:12" ht="16" x14ac:dyDescent="0.2">
      <c r="A4003"/>
      <c r="B4003"/>
      <c r="C4003"/>
      <c r="D4003"/>
      <c r="E4003"/>
      <c r="F4003"/>
      <c r="G4003"/>
      <c r="H4003"/>
      <c r="I4003"/>
      <c r="J4003"/>
      <c r="K4003"/>
      <c r="L4003"/>
    </row>
    <row r="4004" spans="1:12" ht="16" x14ac:dyDescent="0.2">
      <c r="A4004"/>
      <c r="B4004"/>
      <c r="C4004"/>
      <c r="D4004"/>
      <c r="E4004"/>
      <c r="F4004"/>
      <c r="G4004"/>
      <c r="H4004"/>
      <c r="I4004"/>
      <c r="J4004"/>
      <c r="K4004"/>
      <c r="L4004"/>
    </row>
    <row r="4005" spans="1:12" ht="16" x14ac:dyDescent="0.2">
      <c r="A4005"/>
      <c r="B4005"/>
      <c r="C4005"/>
      <c r="D4005"/>
      <c r="E4005"/>
      <c r="F4005"/>
      <c r="G4005"/>
      <c r="H4005"/>
      <c r="I4005"/>
      <c r="J4005"/>
      <c r="K4005"/>
      <c r="L4005"/>
    </row>
    <row r="4006" spans="1:12" ht="16" x14ac:dyDescent="0.2">
      <c r="A4006"/>
      <c r="B4006"/>
      <c r="C4006"/>
      <c r="D4006"/>
      <c r="E4006"/>
      <c r="F4006"/>
      <c r="G4006"/>
      <c r="H4006"/>
      <c r="I4006"/>
      <c r="J4006"/>
      <c r="K4006"/>
      <c r="L4006"/>
    </row>
    <row r="4007" spans="1:12" ht="16" x14ac:dyDescent="0.2">
      <c r="A4007"/>
      <c r="B4007"/>
      <c r="C4007"/>
      <c r="D4007"/>
      <c r="E4007"/>
      <c r="F4007"/>
      <c r="G4007"/>
      <c r="H4007"/>
      <c r="I4007"/>
      <c r="J4007"/>
      <c r="K4007"/>
      <c r="L4007"/>
    </row>
    <row r="4008" spans="1:12" ht="16" x14ac:dyDescent="0.2">
      <c r="A4008"/>
      <c r="B4008"/>
      <c r="C4008"/>
      <c r="D4008"/>
      <c r="E4008"/>
      <c r="F4008"/>
      <c r="G4008"/>
      <c r="H4008"/>
      <c r="I4008"/>
      <c r="J4008"/>
      <c r="K4008"/>
      <c r="L4008"/>
    </row>
    <row r="4009" spans="1:12" ht="16" x14ac:dyDescent="0.2">
      <c r="A4009"/>
      <c r="B4009"/>
      <c r="C4009"/>
      <c r="D4009"/>
      <c r="E4009"/>
      <c r="F4009"/>
      <c r="G4009"/>
      <c r="H4009"/>
      <c r="I4009"/>
      <c r="J4009"/>
      <c r="K4009"/>
      <c r="L4009"/>
    </row>
    <row r="4010" spans="1:12" ht="16" x14ac:dyDescent="0.2">
      <c r="A4010"/>
      <c r="B4010"/>
      <c r="C4010"/>
      <c r="D4010"/>
      <c r="E4010"/>
      <c r="F4010"/>
      <c r="G4010"/>
      <c r="H4010"/>
      <c r="I4010"/>
      <c r="J4010"/>
      <c r="K4010"/>
      <c r="L4010"/>
    </row>
    <row r="4011" spans="1:12" ht="16" x14ac:dyDescent="0.2">
      <c r="A4011"/>
      <c r="B4011"/>
      <c r="C4011"/>
      <c r="D4011"/>
      <c r="E4011"/>
      <c r="F4011"/>
      <c r="G4011"/>
      <c r="H4011"/>
      <c r="I4011"/>
      <c r="J4011"/>
      <c r="K4011"/>
      <c r="L4011"/>
    </row>
    <row r="4012" spans="1:12" ht="16" x14ac:dyDescent="0.2">
      <c r="A4012"/>
      <c r="B4012"/>
      <c r="C4012"/>
      <c r="D4012"/>
      <c r="E4012"/>
      <c r="F4012"/>
      <c r="G4012"/>
      <c r="H4012"/>
      <c r="I4012"/>
      <c r="J4012"/>
      <c r="K4012"/>
      <c r="L4012"/>
    </row>
    <row r="4013" spans="1:12" ht="16" x14ac:dyDescent="0.2">
      <c r="A4013"/>
      <c r="B4013"/>
      <c r="C4013"/>
      <c r="D4013"/>
      <c r="E4013"/>
      <c r="F4013"/>
      <c r="G4013"/>
      <c r="H4013"/>
      <c r="I4013"/>
      <c r="J4013"/>
      <c r="K4013"/>
      <c r="L4013"/>
    </row>
    <row r="4014" spans="1:12" ht="16" x14ac:dyDescent="0.2">
      <c r="A4014"/>
      <c r="B4014"/>
      <c r="C4014"/>
      <c r="D4014"/>
      <c r="E4014"/>
      <c r="F4014"/>
      <c r="G4014"/>
      <c r="H4014"/>
      <c r="I4014"/>
      <c r="J4014"/>
      <c r="K4014"/>
      <c r="L4014"/>
    </row>
    <row r="4015" spans="1:12" ht="16" x14ac:dyDescent="0.2">
      <c r="A4015"/>
      <c r="B4015"/>
      <c r="C4015"/>
      <c r="D4015"/>
      <c r="E4015"/>
      <c r="F4015"/>
      <c r="G4015"/>
      <c r="H4015"/>
      <c r="I4015"/>
      <c r="J4015"/>
      <c r="K4015"/>
      <c r="L4015"/>
    </row>
    <row r="4016" spans="1:12" ht="16" x14ac:dyDescent="0.2">
      <c r="A4016"/>
      <c r="B4016"/>
      <c r="C4016"/>
      <c r="D4016"/>
      <c r="E4016"/>
      <c r="F4016"/>
      <c r="G4016"/>
      <c r="H4016"/>
      <c r="I4016"/>
      <c r="J4016"/>
      <c r="K4016"/>
      <c r="L4016"/>
    </row>
    <row r="4017" spans="1:12" ht="16" x14ac:dyDescent="0.2">
      <c r="A4017"/>
      <c r="B4017"/>
      <c r="C4017"/>
      <c r="D4017"/>
      <c r="E4017"/>
      <c r="F4017"/>
      <c r="G4017"/>
      <c r="H4017"/>
      <c r="I4017"/>
      <c r="J4017"/>
      <c r="K4017"/>
      <c r="L4017"/>
    </row>
    <row r="4018" spans="1:12" ht="16" x14ac:dyDescent="0.2">
      <c r="A4018"/>
      <c r="B4018"/>
      <c r="C4018"/>
      <c r="D4018"/>
      <c r="E4018"/>
      <c r="F4018"/>
      <c r="G4018"/>
      <c r="H4018"/>
      <c r="I4018"/>
      <c r="J4018"/>
      <c r="K4018"/>
      <c r="L4018"/>
    </row>
    <row r="4019" spans="1:12" ht="16" x14ac:dyDescent="0.2">
      <c r="A4019"/>
      <c r="B4019"/>
      <c r="C4019"/>
      <c r="D4019"/>
      <c r="E4019"/>
      <c r="F4019"/>
      <c r="G4019"/>
      <c r="H4019"/>
      <c r="I4019"/>
      <c r="J4019"/>
      <c r="K4019"/>
      <c r="L4019"/>
    </row>
    <row r="4020" spans="1:12" ht="16" x14ac:dyDescent="0.2">
      <c r="A4020"/>
      <c r="B4020"/>
      <c r="C4020"/>
      <c r="D4020"/>
      <c r="E4020"/>
      <c r="F4020"/>
      <c r="G4020"/>
      <c r="H4020"/>
      <c r="I4020"/>
      <c r="J4020"/>
      <c r="K4020"/>
      <c r="L4020"/>
    </row>
    <row r="4021" spans="1:12" ht="16" x14ac:dyDescent="0.2">
      <c r="A4021"/>
      <c r="B4021"/>
      <c r="C4021"/>
      <c r="D4021"/>
      <c r="E4021"/>
      <c r="F4021"/>
      <c r="G4021"/>
      <c r="H4021"/>
      <c r="I4021"/>
      <c r="J4021"/>
      <c r="K4021"/>
      <c r="L4021"/>
    </row>
    <row r="4022" spans="1:12" ht="16" x14ac:dyDescent="0.2">
      <c r="A4022"/>
      <c r="B4022"/>
      <c r="C4022"/>
      <c r="D4022"/>
      <c r="E4022"/>
      <c r="F4022"/>
      <c r="G4022"/>
      <c r="H4022"/>
      <c r="I4022"/>
      <c r="J4022"/>
      <c r="K4022"/>
      <c r="L4022"/>
    </row>
    <row r="4023" spans="1:12" ht="16" x14ac:dyDescent="0.2">
      <c r="A4023"/>
      <c r="B4023"/>
      <c r="C4023"/>
      <c r="D4023"/>
      <c r="E4023"/>
      <c r="F4023"/>
      <c r="G4023"/>
      <c r="H4023"/>
      <c r="I4023"/>
      <c r="J4023"/>
      <c r="K4023"/>
      <c r="L4023"/>
    </row>
    <row r="4024" spans="1:12" ht="16" x14ac:dyDescent="0.2">
      <c r="A4024"/>
      <c r="B4024"/>
      <c r="C4024"/>
      <c r="D4024"/>
      <c r="E4024"/>
      <c r="F4024"/>
      <c r="G4024"/>
      <c r="H4024"/>
      <c r="I4024"/>
      <c r="J4024"/>
      <c r="K4024"/>
      <c r="L4024"/>
    </row>
    <row r="4025" spans="1:12" ht="16" x14ac:dyDescent="0.2">
      <c r="A4025"/>
      <c r="B4025"/>
      <c r="C4025"/>
      <c r="D4025"/>
      <c r="E4025"/>
      <c r="F4025"/>
      <c r="G4025"/>
      <c r="H4025"/>
      <c r="I4025"/>
      <c r="J4025"/>
      <c r="K4025"/>
      <c r="L4025"/>
    </row>
    <row r="4026" spans="1:12" ht="16" x14ac:dyDescent="0.2">
      <c r="A4026"/>
      <c r="B4026"/>
      <c r="C4026"/>
      <c r="D4026"/>
      <c r="E4026"/>
      <c r="F4026"/>
      <c r="G4026"/>
      <c r="H4026"/>
      <c r="I4026"/>
      <c r="J4026"/>
      <c r="K4026"/>
      <c r="L4026"/>
    </row>
    <row r="4027" spans="1:12" ht="16" x14ac:dyDescent="0.2">
      <c r="A4027"/>
      <c r="B4027"/>
      <c r="C4027"/>
      <c r="D4027"/>
      <c r="E4027"/>
      <c r="F4027"/>
      <c r="G4027"/>
      <c r="H4027"/>
      <c r="I4027"/>
      <c r="J4027"/>
      <c r="K4027"/>
      <c r="L4027"/>
    </row>
    <row r="4028" spans="1:12" ht="16" x14ac:dyDescent="0.2">
      <c r="A4028"/>
      <c r="B4028"/>
      <c r="C4028"/>
      <c r="D4028"/>
      <c r="E4028"/>
      <c r="F4028"/>
      <c r="G4028"/>
      <c r="H4028"/>
      <c r="I4028"/>
      <c r="J4028"/>
      <c r="K4028"/>
      <c r="L4028"/>
    </row>
    <row r="4029" spans="1:12" ht="16" x14ac:dyDescent="0.2">
      <c r="A4029"/>
      <c r="B4029"/>
      <c r="C4029"/>
      <c r="D4029"/>
      <c r="E4029"/>
      <c r="F4029"/>
      <c r="G4029"/>
      <c r="H4029"/>
      <c r="I4029"/>
      <c r="J4029"/>
      <c r="K4029"/>
      <c r="L4029"/>
    </row>
    <row r="4030" spans="1:12" ht="16" x14ac:dyDescent="0.2">
      <c r="A4030"/>
      <c r="B4030"/>
      <c r="C4030"/>
      <c r="D4030"/>
      <c r="E4030"/>
      <c r="F4030"/>
      <c r="G4030"/>
      <c r="H4030"/>
      <c r="I4030"/>
      <c r="J4030"/>
      <c r="K4030"/>
      <c r="L4030"/>
    </row>
    <row r="4031" spans="1:12" ht="16" x14ac:dyDescent="0.2">
      <c r="A4031"/>
      <c r="B4031"/>
      <c r="C4031"/>
      <c r="D4031"/>
      <c r="E4031"/>
      <c r="F4031"/>
      <c r="G4031"/>
      <c r="H4031"/>
      <c r="I4031"/>
      <c r="J4031"/>
      <c r="K4031"/>
      <c r="L4031"/>
    </row>
    <row r="4032" spans="1:12" ht="16" x14ac:dyDescent="0.2">
      <c r="A4032"/>
      <c r="B4032"/>
      <c r="C4032"/>
      <c r="D4032"/>
      <c r="E4032"/>
      <c r="F4032"/>
      <c r="G4032"/>
      <c r="H4032"/>
      <c r="I4032"/>
      <c r="J4032"/>
      <c r="K4032"/>
      <c r="L4032"/>
    </row>
    <row r="4033" spans="1:12" ht="16" x14ac:dyDescent="0.2">
      <c r="A4033"/>
      <c r="B4033"/>
      <c r="C4033"/>
      <c r="D4033"/>
      <c r="E4033"/>
      <c r="F4033"/>
      <c r="G4033"/>
      <c r="H4033"/>
      <c r="I4033"/>
      <c r="J4033"/>
      <c r="K4033"/>
      <c r="L4033"/>
    </row>
    <row r="4034" spans="1:12" ht="16" x14ac:dyDescent="0.2">
      <c r="A4034"/>
      <c r="B4034"/>
      <c r="C4034"/>
      <c r="D4034"/>
      <c r="E4034"/>
      <c r="F4034"/>
      <c r="G4034"/>
      <c r="H4034"/>
      <c r="I4034"/>
      <c r="J4034"/>
      <c r="K4034"/>
      <c r="L4034"/>
    </row>
    <row r="4035" spans="1:12" ht="16" x14ac:dyDescent="0.2">
      <c r="A4035"/>
      <c r="B4035"/>
      <c r="C4035"/>
      <c r="D4035"/>
      <c r="E4035"/>
      <c r="F4035"/>
      <c r="G4035"/>
      <c r="H4035"/>
      <c r="I4035"/>
      <c r="J4035"/>
      <c r="K4035"/>
      <c r="L4035"/>
    </row>
    <row r="4036" spans="1:12" ht="16" x14ac:dyDescent="0.2">
      <c r="A4036"/>
      <c r="B4036"/>
      <c r="C4036"/>
      <c r="D4036"/>
      <c r="E4036"/>
      <c r="F4036"/>
      <c r="G4036"/>
      <c r="H4036"/>
      <c r="I4036"/>
      <c r="J4036"/>
      <c r="K4036"/>
      <c r="L4036"/>
    </row>
    <row r="4037" spans="1:12" ht="16" x14ac:dyDescent="0.2">
      <c r="A4037"/>
      <c r="B4037"/>
      <c r="C4037"/>
      <c r="D4037"/>
      <c r="E4037"/>
      <c r="F4037"/>
      <c r="G4037"/>
      <c r="H4037"/>
      <c r="I4037"/>
      <c r="J4037"/>
      <c r="K4037"/>
      <c r="L4037"/>
    </row>
    <row r="4038" spans="1:12" ht="16" x14ac:dyDescent="0.2">
      <c r="A4038"/>
      <c r="B4038"/>
      <c r="C4038"/>
      <c r="D4038"/>
      <c r="E4038"/>
      <c r="F4038"/>
      <c r="G4038"/>
      <c r="H4038"/>
      <c r="I4038"/>
      <c r="J4038"/>
      <c r="K4038"/>
      <c r="L4038"/>
    </row>
    <row r="4039" spans="1:12" ht="16" x14ac:dyDescent="0.2">
      <c r="A4039"/>
      <c r="B4039"/>
      <c r="C4039"/>
      <c r="D4039"/>
      <c r="E4039"/>
      <c r="F4039"/>
      <c r="G4039"/>
      <c r="H4039"/>
      <c r="I4039"/>
      <c r="J4039"/>
      <c r="K4039"/>
      <c r="L4039"/>
    </row>
    <row r="4040" spans="1:12" ht="16" x14ac:dyDescent="0.2">
      <c r="A4040"/>
      <c r="B4040"/>
      <c r="C4040"/>
      <c r="D4040"/>
      <c r="E4040"/>
      <c r="F4040"/>
      <c r="G4040"/>
      <c r="H4040"/>
      <c r="I4040"/>
      <c r="J4040"/>
      <c r="K4040"/>
      <c r="L4040"/>
    </row>
    <row r="4041" spans="1:12" ht="16" x14ac:dyDescent="0.2">
      <c r="A4041"/>
      <c r="B4041"/>
      <c r="C4041"/>
      <c r="D4041"/>
      <c r="E4041"/>
      <c r="F4041"/>
      <c r="G4041"/>
      <c r="H4041"/>
      <c r="I4041"/>
      <c r="J4041"/>
      <c r="K4041"/>
      <c r="L4041"/>
    </row>
    <row r="4042" spans="1:12" ht="16" x14ac:dyDescent="0.2">
      <c r="A4042"/>
      <c r="B4042"/>
      <c r="C4042"/>
      <c r="D4042"/>
      <c r="E4042"/>
      <c r="F4042"/>
      <c r="G4042"/>
      <c r="H4042"/>
      <c r="I4042"/>
      <c r="J4042"/>
      <c r="K4042"/>
      <c r="L4042"/>
    </row>
    <row r="4043" spans="1:12" ht="16" x14ac:dyDescent="0.2">
      <c r="A4043"/>
      <c r="B4043"/>
      <c r="C4043"/>
      <c r="D4043"/>
      <c r="E4043"/>
      <c r="F4043"/>
      <c r="G4043"/>
      <c r="H4043"/>
      <c r="I4043"/>
      <c r="J4043"/>
      <c r="K4043"/>
      <c r="L4043"/>
    </row>
    <row r="4044" spans="1:12" ht="16" x14ac:dyDescent="0.2">
      <c r="A4044"/>
      <c r="B4044"/>
      <c r="C4044"/>
      <c r="D4044"/>
      <c r="E4044"/>
      <c r="F4044"/>
      <c r="G4044"/>
      <c r="H4044"/>
      <c r="I4044"/>
      <c r="J4044"/>
      <c r="K4044"/>
      <c r="L4044"/>
    </row>
    <row r="4045" spans="1:12" ht="16" x14ac:dyDescent="0.2">
      <c r="A4045"/>
      <c r="B4045"/>
      <c r="C4045"/>
      <c r="D4045"/>
      <c r="E4045"/>
      <c r="F4045"/>
      <c r="G4045"/>
      <c r="H4045"/>
      <c r="I4045"/>
      <c r="J4045"/>
      <c r="K4045"/>
      <c r="L4045"/>
    </row>
    <row r="4046" spans="1:12" ht="16" x14ac:dyDescent="0.2">
      <c r="A4046"/>
      <c r="B4046"/>
      <c r="C4046"/>
      <c r="D4046"/>
      <c r="E4046"/>
      <c r="F4046"/>
      <c r="G4046"/>
      <c r="H4046"/>
      <c r="I4046"/>
      <c r="J4046"/>
      <c r="K4046"/>
      <c r="L4046"/>
    </row>
    <row r="4047" spans="1:12" ht="16" x14ac:dyDescent="0.2">
      <c r="A4047"/>
      <c r="B4047"/>
      <c r="C4047"/>
      <c r="D4047"/>
      <c r="E4047"/>
      <c r="F4047"/>
      <c r="G4047"/>
      <c r="H4047"/>
      <c r="I4047"/>
      <c r="J4047"/>
      <c r="K4047"/>
      <c r="L4047"/>
    </row>
    <row r="4048" spans="1:12" ht="16" x14ac:dyDescent="0.2">
      <c r="A4048"/>
      <c r="B4048"/>
      <c r="C4048"/>
      <c r="D4048"/>
      <c r="E4048"/>
      <c r="F4048"/>
      <c r="G4048"/>
      <c r="H4048"/>
      <c r="I4048"/>
      <c r="J4048"/>
      <c r="K4048"/>
      <c r="L4048"/>
    </row>
    <row r="4049" spans="1:12" ht="16" x14ac:dyDescent="0.2">
      <c r="A4049"/>
      <c r="B4049"/>
      <c r="C4049"/>
      <c r="D4049"/>
      <c r="E4049"/>
      <c r="F4049"/>
      <c r="G4049"/>
      <c r="H4049"/>
      <c r="I4049"/>
      <c r="J4049"/>
      <c r="K4049"/>
      <c r="L4049"/>
    </row>
    <row r="4050" spans="1:12" ht="16" x14ac:dyDescent="0.2">
      <c r="A4050"/>
      <c r="B4050"/>
      <c r="C4050"/>
      <c r="D4050"/>
      <c r="E4050"/>
      <c r="F4050"/>
      <c r="G4050"/>
      <c r="H4050"/>
      <c r="I4050"/>
      <c r="J4050"/>
      <c r="K4050"/>
      <c r="L4050"/>
    </row>
    <row r="4051" spans="1:12" ht="16" x14ac:dyDescent="0.2">
      <c r="A4051"/>
      <c r="B4051"/>
      <c r="C4051"/>
      <c r="D4051"/>
      <c r="E4051"/>
      <c r="F4051"/>
      <c r="G4051"/>
      <c r="H4051"/>
      <c r="I4051"/>
      <c r="J4051"/>
      <c r="K4051"/>
      <c r="L4051"/>
    </row>
    <row r="4052" spans="1:12" ht="16" x14ac:dyDescent="0.2">
      <c r="A4052"/>
      <c r="B4052"/>
      <c r="C4052"/>
      <c r="D4052"/>
      <c r="E4052"/>
      <c r="F4052"/>
      <c r="G4052"/>
      <c r="H4052"/>
      <c r="I4052"/>
      <c r="J4052"/>
      <c r="K4052"/>
      <c r="L4052"/>
    </row>
    <row r="4053" spans="1:12" ht="16" x14ac:dyDescent="0.2">
      <c r="A4053"/>
      <c r="B4053"/>
      <c r="C4053"/>
      <c r="D4053"/>
      <c r="E4053"/>
      <c r="F4053"/>
      <c r="G4053"/>
      <c r="H4053"/>
      <c r="I4053"/>
      <c r="J4053"/>
      <c r="K4053"/>
      <c r="L4053"/>
    </row>
    <row r="4054" spans="1:12" ht="16" x14ac:dyDescent="0.2">
      <c r="A4054"/>
      <c r="B4054"/>
      <c r="C4054"/>
      <c r="D4054"/>
      <c r="E4054"/>
      <c r="F4054"/>
      <c r="G4054"/>
      <c r="H4054"/>
      <c r="I4054"/>
      <c r="J4054"/>
      <c r="K4054"/>
      <c r="L4054"/>
    </row>
    <row r="4055" spans="1:12" ht="16" x14ac:dyDescent="0.2">
      <c r="A4055"/>
      <c r="B4055"/>
      <c r="C4055"/>
      <c r="D4055"/>
      <c r="E4055"/>
      <c r="F4055"/>
      <c r="G4055"/>
      <c r="H4055"/>
      <c r="I4055"/>
      <c r="J4055"/>
      <c r="K4055"/>
      <c r="L4055"/>
    </row>
    <row r="4056" spans="1:12" ht="16" x14ac:dyDescent="0.2">
      <c r="A4056"/>
      <c r="B4056"/>
      <c r="C4056"/>
      <c r="D4056"/>
      <c r="E4056"/>
      <c r="F4056"/>
      <c r="G4056"/>
      <c r="H4056"/>
      <c r="I4056"/>
      <c r="J4056"/>
      <c r="K4056"/>
      <c r="L4056"/>
    </row>
    <row r="4057" spans="1:12" ht="16" x14ac:dyDescent="0.2">
      <c r="A4057"/>
      <c r="B4057"/>
      <c r="C4057"/>
      <c r="D4057"/>
      <c r="E4057"/>
      <c r="F4057"/>
      <c r="G4057"/>
      <c r="H4057"/>
      <c r="I4057"/>
      <c r="J4057"/>
      <c r="K4057"/>
      <c r="L4057"/>
    </row>
    <row r="4058" spans="1:12" ht="16" x14ac:dyDescent="0.2">
      <c r="A4058"/>
      <c r="B4058"/>
      <c r="C4058"/>
      <c r="D4058"/>
      <c r="E4058"/>
      <c r="F4058"/>
      <c r="G4058"/>
      <c r="H4058"/>
      <c r="I4058"/>
      <c r="J4058"/>
      <c r="K4058"/>
      <c r="L4058"/>
    </row>
    <row r="4059" spans="1:12" ht="16" x14ac:dyDescent="0.2">
      <c r="A4059"/>
      <c r="B4059"/>
      <c r="C4059"/>
      <c r="D4059"/>
      <c r="E4059"/>
      <c r="F4059"/>
      <c r="G4059"/>
      <c r="H4059"/>
      <c r="I4059"/>
      <c r="J4059"/>
      <c r="K4059"/>
      <c r="L4059"/>
    </row>
    <row r="4060" spans="1:12" ht="16" x14ac:dyDescent="0.2">
      <c r="A4060"/>
      <c r="B4060"/>
      <c r="C4060"/>
      <c r="D4060"/>
      <c r="E4060"/>
      <c r="F4060"/>
      <c r="G4060"/>
      <c r="H4060"/>
      <c r="I4060"/>
      <c r="J4060"/>
      <c r="K4060"/>
      <c r="L4060"/>
    </row>
    <row r="4061" spans="1:12" ht="16" x14ac:dyDescent="0.2">
      <c r="A4061"/>
      <c r="B4061"/>
      <c r="C4061"/>
      <c r="D4061"/>
      <c r="E4061"/>
      <c r="F4061"/>
      <c r="G4061"/>
      <c r="H4061"/>
      <c r="I4061"/>
      <c r="J4061"/>
      <c r="K4061"/>
      <c r="L4061"/>
    </row>
    <row r="4062" spans="1:12" ht="16" x14ac:dyDescent="0.2">
      <c r="A4062"/>
      <c r="B4062"/>
      <c r="C4062"/>
      <c r="D4062"/>
      <c r="E4062"/>
      <c r="F4062"/>
      <c r="G4062"/>
      <c r="H4062"/>
      <c r="I4062"/>
      <c r="J4062"/>
      <c r="K4062"/>
      <c r="L4062"/>
    </row>
    <row r="4063" spans="1:12" ht="16" x14ac:dyDescent="0.2">
      <c r="A4063"/>
      <c r="B4063"/>
      <c r="C4063"/>
      <c r="D4063"/>
      <c r="E4063"/>
      <c r="F4063"/>
      <c r="G4063"/>
      <c r="H4063"/>
      <c r="I4063"/>
      <c r="J4063"/>
      <c r="K4063"/>
      <c r="L4063"/>
    </row>
    <row r="4064" spans="1:12" ht="16" x14ac:dyDescent="0.2">
      <c r="A4064"/>
      <c r="B4064"/>
      <c r="C4064"/>
      <c r="D4064"/>
      <c r="E4064"/>
      <c r="F4064"/>
      <c r="G4064"/>
      <c r="H4064"/>
      <c r="I4064"/>
      <c r="J4064"/>
      <c r="K4064"/>
      <c r="L4064"/>
    </row>
    <row r="4065" spans="1:12" ht="16" x14ac:dyDescent="0.2">
      <c r="A4065"/>
      <c r="B4065"/>
      <c r="C4065"/>
      <c r="D4065"/>
      <c r="E4065"/>
      <c r="F4065"/>
      <c r="G4065"/>
      <c r="H4065"/>
      <c r="I4065"/>
      <c r="J4065"/>
      <c r="K4065"/>
      <c r="L4065"/>
    </row>
    <row r="4066" spans="1:12" ht="16" x14ac:dyDescent="0.2">
      <c r="A4066"/>
      <c r="B4066"/>
      <c r="C4066"/>
      <c r="D4066"/>
      <c r="E4066"/>
      <c r="F4066"/>
      <c r="G4066"/>
      <c r="H4066"/>
      <c r="I4066"/>
      <c r="J4066"/>
      <c r="K4066"/>
      <c r="L4066"/>
    </row>
    <row r="4067" spans="1:12" ht="16" x14ac:dyDescent="0.2">
      <c r="A4067"/>
      <c r="B4067"/>
      <c r="C4067"/>
      <c r="D4067"/>
      <c r="E4067"/>
      <c r="F4067"/>
      <c r="G4067"/>
      <c r="H4067"/>
      <c r="I4067"/>
      <c r="J4067"/>
      <c r="K4067"/>
      <c r="L4067"/>
    </row>
    <row r="4068" spans="1:12" ht="16" x14ac:dyDescent="0.2">
      <c r="A4068"/>
      <c r="B4068"/>
      <c r="C4068"/>
      <c r="D4068"/>
      <c r="E4068"/>
      <c r="F4068"/>
      <c r="G4068"/>
      <c r="H4068"/>
      <c r="I4068"/>
      <c r="J4068"/>
      <c r="K4068"/>
      <c r="L4068"/>
    </row>
    <row r="4069" spans="1:12" ht="16" x14ac:dyDescent="0.2">
      <c r="A4069"/>
      <c r="B4069"/>
      <c r="C4069"/>
      <c r="D4069"/>
      <c r="E4069"/>
      <c r="F4069"/>
      <c r="G4069"/>
      <c r="H4069"/>
      <c r="I4069"/>
      <c r="J4069"/>
      <c r="K4069"/>
      <c r="L4069"/>
    </row>
    <row r="4070" spans="1:12" ht="16" x14ac:dyDescent="0.2">
      <c r="A4070"/>
      <c r="B4070"/>
      <c r="C4070"/>
      <c r="D4070"/>
      <c r="E4070"/>
      <c r="F4070"/>
      <c r="G4070"/>
      <c r="H4070"/>
      <c r="I4070"/>
      <c r="J4070"/>
      <c r="K4070"/>
      <c r="L4070"/>
    </row>
    <row r="4071" spans="1:12" ht="16" x14ac:dyDescent="0.2">
      <c r="A4071"/>
      <c r="B4071"/>
      <c r="C4071"/>
      <c r="D4071"/>
      <c r="E4071"/>
      <c r="F4071"/>
      <c r="G4071"/>
      <c r="H4071"/>
      <c r="I4071"/>
      <c r="J4071"/>
      <c r="K4071"/>
      <c r="L4071"/>
    </row>
    <row r="4072" spans="1:12" ht="16" x14ac:dyDescent="0.2">
      <c r="A4072"/>
      <c r="B4072"/>
      <c r="C4072"/>
      <c r="D4072"/>
      <c r="E4072"/>
      <c r="F4072"/>
      <c r="G4072"/>
      <c r="H4072"/>
      <c r="I4072"/>
      <c r="J4072"/>
      <c r="K4072"/>
      <c r="L4072"/>
    </row>
    <row r="4073" spans="1:12" ht="16" x14ac:dyDescent="0.2">
      <c r="A4073"/>
      <c r="B4073"/>
      <c r="C4073"/>
      <c r="D4073"/>
      <c r="E4073"/>
      <c r="F4073"/>
      <c r="G4073"/>
      <c r="H4073"/>
      <c r="I4073"/>
      <c r="J4073"/>
      <c r="K4073"/>
      <c r="L4073"/>
    </row>
    <row r="4074" spans="1:12" ht="16" x14ac:dyDescent="0.2">
      <c r="A4074"/>
      <c r="B4074"/>
      <c r="C4074"/>
      <c r="D4074"/>
      <c r="E4074"/>
      <c r="F4074"/>
      <c r="G4074"/>
      <c r="H4074"/>
      <c r="I4074"/>
      <c r="J4074"/>
      <c r="K4074"/>
      <c r="L4074"/>
    </row>
    <row r="4075" spans="1:12" ht="16" x14ac:dyDescent="0.2">
      <c r="A4075"/>
      <c r="B4075"/>
      <c r="C4075"/>
      <c r="D4075"/>
      <c r="E4075"/>
      <c r="F4075"/>
      <c r="G4075"/>
      <c r="H4075"/>
      <c r="I4075"/>
      <c r="J4075"/>
      <c r="K4075"/>
      <c r="L4075"/>
    </row>
    <row r="4076" spans="1:12" ht="16" x14ac:dyDescent="0.2">
      <c r="A4076"/>
      <c r="B4076"/>
      <c r="C4076"/>
      <c r="D4076"/>
      <c r="E4076"/>
      <c r="F4076"/>
      <c r="G4076"/>
      <c r="H4076"/>
      <c r="I4076"/>
      <c r="J4076"/>
      <c r="K4076"/>
      <c r="L4076"/>
    </row>
    <row r="4077" spans="1:12" ht="16" x14ac:dyDescent="0.2">
      <c r="A4077"/>
      <c r="B4077"/>
      <c r="C4077"/>
      <c r="D4077"/>
      <c r="E4077"/>
      <c r="F4077"/>
      <c r="G4077"/>
      <c r="H4077"/>
      <c r="I4077"/>
      <c r="J4077"/>
      <c r="K4077"/>
      <c r="L4077"/>
    </row>
    <row r="4078" spans="1:12" ht="16" x14ac:dyDescent="0.2">
      <c r="A4078"/>
      <c r="B4078"/>
      <c r="C4078"/>
      <c r="D4078"/>
      <c r="E4078"/>
      <c r="F4078"/>
      <c r="G4078"/>
      <c r="H4078"/>
      <c r="I4078"/>
      <c r="J4078"/>
      <c r="K4078"/>
      <c r="L4078"/>
    </row>
    <row r="4079" spans="1:12" ht="16" x14ac:dyDescent="0.2">
      <c r="A4079"/>
      <c r="B4079"/>
      <c r="C4079"/>
      <c r="D4079"/>
      <c r="E4079"/>
      <c r="F4079"/>
      <c r="G4079"/>
      <c r="H4079"/>
      <c r="I4079"/>
      <c r="J4079"/>
      <c r="K4079"/>
      <c r="L4079"/>
    </row>
    <row r="4080" spans="1:12" ht="16" x14ac:dyDescent="0.2">
      <c r="A4080"/>
      <c r="B4080"/>
      <c r="C4080"/>
      <c r="D4080"/>
      <c r="E4080"/>
      <c r="F4080"/>
      <c r="G4080"/>
      <c r="H4080"/>
      <c r="I4080"/>
      <c r="J4080"/>
      <c r="K4080"/>
      <c r="L4080"/>
    </row>
    <row r="4081" spans="1:12" ht="16" x14ac:dyDescent="0.2">
      <c r="A4081"/>
      <c r="B4081"/>
      <c r="C4081"/>
      <c r="D4081"/>
      <c r="E4081"/>
      <c r="F4081"/>
      <c r="G4081"/>
      <c r="H4081"/>
      <c r="I4081"/>
      <c r="J4081"/>
      <c r="K4081"/>
      <c r="L4081"/>
    </row>
    <row r="4082" spans="1:12" ht="16" x14ac:dyDescent="0.2">
      <c r="A4082"/>
      <c r="B4082"/>
      <c r="C4082"/>
      <c r="D4082"/>
      <c r="E4082"/>
      <c r="F4082"/>
      <c r="G4082"/>
      <c r="H4082"/>
      <c r="I4082"/>
      <c r="J4082"/>
      <c r="K4082"/>
      <c r="L4082"/>
    </row>
    <row r="4083" spans="1:12" ht="16" x14ac:dyDescent="0.2">
      <c r="A4083"/>
      <c r="B4083"/>
      <c r="C4083"/>
      <c r="D4083"/>
      <c r="E4083"/>
      <c r="F4083"/>
      <c r="G4083"/>
      <c r="H4083"/>
      <c r="I4083"/>
      <c r="J4083"/>
      <c r="K4083"/>
      <c r="L4083"/>
    </row>
    <row r="4084" spans="1:12" ht="16" x14ac:dyDescent="0.2">
      <c r="A4084"/>
      <c r="B4084"/>
      <c r="C4084"/>
      <c r="D4084"/>
      <c r="E4084"/>
      <c r="F4084"/>
      <c r="G4084"/>
      <c r="H4084"/>
      <c r="I4084"/>
      <c r="J4084"/>
      <c r="K4084"/>
      <c r="L4084"/>
    </row>
    <row r="4085" spans="1:12" ht="16" x14ac:dyDescent="0.2">
      <c r="A4085"/>
      <c r="B4085"/>
      <c r="C4085"/>
      <c r="D4085"/>
      <c r="E4085"/>
      <c r="F4085"/>
      <c r="G4085"/>
      <c r="H4085"/>
      <c r="I4085"/>
      <c r="J4085"/>
      <c r="K4085"/>
      <c r="L4085"/>
    </row>
    <row r="4086" spans="1:12" ht="16" x14ac:dyDescent="0.2">
      <c r="A4086"/>
      <c r="B4086"/>
      <c r="C4086"/>
      <c r="D4086"/>
      <c r="E4086"/>
      <c r="F4086"/>
      <c r="G4086"/>
      <c r="H4086"/>
      <c r="I4086"/>
      <c r="J4086"/>
      <c r="K4086"/>
      <c r="L4086"/>
    </row>
    <row r="4087" spans="1:12" ht="16" x14ac:dyDescent="0.2">
      <c r="A4087"/>
      <c r="B4087"/>
      <c r="C4087"/>
      <c r="D4087"/>
      <c r="E4087"/>
      <c r="F4087"/>
      <c r="G4087"/>
      <c r="H4087"/>
      <c r="I4087"/>
      <c r="J4087"/>
      <c r="K4087"/>
      <c r="L4087"/>
    </row>
    <row r="4088" spans="1:12" ht="16" x14ac:dyDescent="0.2">
      <c r="A4088"/>
      <c r="B4088"/>
      <c r="C4088"/>
      <c r="D4088"/>
      <c r="E4088"/>
      <c r="F4088"/>
      <c r="G4088"/>
      <c r="H4088"/>
      <c r="I4088"/>
      <c r="J4088"/>
      <c r="K4088"/>
      <c r="L4088"/>
    </row>
    <row r="4089" spans="1:12" ht="16" x14ac:dyDescent="0.2">
      <c r="A4089"/>
      <c r="B4089"/>
      <c r="C4089"/>
      <c r="D4089"/>
      <c r="E4089"/>
      <c r="F4089"/>
      <c r="G4089"/>
      <c r="H4089"/>
      <c r="I4089"/>
      <c r="J4089"/>
      <c r="K4089"/>
      <c r="L4089"/>
    </row>
    <row r="4090" spans="1:12" ht="16" x14ac:dyDescent="0.2">
      <c r="A4090"/>
      <c r="B4090"/>
      <c r="C4090"/>
      <c r="D4090"/>
      <c r="E4090"/>
      <c r="F4090"/>
      <c r="G4090"/>
      <c r="H4090"/>
      <c r="I4090"/>
      <c r="J4090"/>
      <c r="K4090"/>
      <c r="L4090"/>
    </row>
    <row r="4091" spans="1:12" ht="16" x14ac:dyDescent="0.2">
      <c r="A4091"/>
      <c r="B4091"/>
      <c r="C4091"/>
      <c r="D4091"/>
      <c r="E4091"/>
      <c r="F4091"/>
      <c r="G4091"/>
      <c r="H4091"/>
      <c r="I4091"/>
      <c r="J4091"/>
      <c r="K4091"/>
      <c r="L4091"/>
    </row>
    <row r="4092" spans="1:12" ht="16" x14ac:dyDescent="0.2">
      <c r="A4092"/>
      <c r="B4092"/>
      <c r="C4092"/>
      <c r="D4092"/>
      <c r="E4092"/>
      <c r="F4092"/>
      <c r="G4092"/>
      <c r="H4092"/>
      <c r="I4092"/>
      <c r="J4092"/>
      <c r="K4092"/>
      <c r="L4092"/>
    </row>
    <row r="4093" spans="1:12" ht="16" x14ac:dyDescent="0.2">
      <c r="A4093"/>
      <c r="B4093"/>
      <c r="C4093"/>
      <c r="D4093"/>
      <c r="E4093"/>
      <c r="F4093"/>
      <c r="G4093"/>
      <c r="H4093"/>
      <c r="I4093"/>
      <c r="J4093"/>
      <c r="K4093"/>
      <c r="L4093"/>
    </row>
    <row r="4094" spans="1:12" ht="16" x14ac:dyDescent="0.2">
      <c r="A4094"/>
      <c r="B4094"/>
      <c r="C4094"/>
      <c r="D4094"/>
      <c r="E4094"/>
      <c r="F4094"/>
      <c r="G4094"/>
      <c r="H4094"/>
      <c r="I4094"/>
      <c r="J4094"/>
      <c r="K4094"/>
      <c r="L4094"/>
    </row>
    <row r="4095" spans="1:12" ht="16" x14ac:dyDescent="0.2">
      <c r="A4095"/>
      <c r="B4095"/>
      <c r="C4095"/>
      <c r="D4095"/>
      <c r="E4095"/>
      <c r="F4095"/>
      <c r="G4095"/>
      <c r="H4095"/>
      <c r="I4095"/>
      <c r="J4095"/>
      <c r="K4095"/>
      <c r="L4095"/>
    </row>
    <row r="4096" spans="1:12" ht="16" x14ac:dyDescent="0.2">
      <c r="A4096"/>
      <c r="B4096"/>
      <c r="C4096"/>
      <c r="D4096"/>
      <c r="E4096"/>
      <c r="F4096"/>
      <c r="G4096"/>
      <c r="H4096"/>
      <c r="I4096"/>
      <c r="J4096"/>
      <c r="K4096"/>
      <c r="L4096"/>
    </row>
    <row r="4097" spans="1:12" ht="16" x14ac:dyDescent="0.2">
      <c r="A4097"/>
      <c r="B4097"/>
      <c r="C4097"/>
      <c r="D4097"/>
      <c r="E4097"/>
      <c r="F4097"/>
      <c r="G4097"/>
      <c r="H4097"/>
      <c r="I4097"/>
      <c r="J4097"/>
      <c r="K4097"/>
      <c r="L4097"/>
    </row>
    <row r="4098" spans="1:12" ht="16" x14ac:dyDescent="0.2">
      <c r="A4098"/>
      <c r="B4098"/>
      <c r="C4098"/>
      <c r="D4098"/>
      <c r="E4098"/>
      <c r="F4098"/>
      <c r="G4098"/>
      <c r="H4098"/>
      <c r="I4098"/>
      <c r="J4098"/>
      <c r="K4098"/>
      <c r="L4098"/>
    </row>
    <row r="4099" spans="1:12" ht="16" x14ac:dyDescent="0.2">
      <c r="A4099"/>
      <c r="B4099"/>
      <c r="C4099"/>
      <c r="D4099"/>
      <c r="E4099"/>
      <c r="F4099"/>
      <c r="G4099"/>
      <c r="H4099"/>
      <c r="I4099"/>
      <c r="J4099"/>
      <c r="K4099"/>
      <c r="L4099"/>
    </row>
    <row r="4100" spans="1:12" ht="16" x14ac:dyDescent="0.2">
      <c r="A4100"/>
      <c r="B4100"/>
      <c r="C4100"/>
      <c r="D4100"/>
      <c r="E4100"/>
      <c r="F4100"/>
      <c r="G4100"/>
      <c r="H4100"/>
      <c r="I4100"/>
      <c r="J4100"/>
      <c r="K4100"/>
      <c r="L4100"/>
    </row>
    <row r="4101" spans="1:12" ht="16" x14ac:dyDescent="0.2">
      <c r="A4101"/>
      <c r="B4101"/>
      <c r="C4101"/>
      <c r="D4101"/>
      <c r="E4101"/>
      <c r="F4101"/>
      <c r="G4101"/>
      <c r="H4101"/>
      <c r="I4101"/>
      <c r="J4101"/>
      <c r="K4101"/>
      <c r="L4101"/>
    </row>
    <row r="4102" spans="1:12" ht="16" x14ac:dyDescent="0.2">
      <c r="A4102"/>
      <c r="B4102"/>
      <c r="C4102"/>
      <c r="D4102"/>
      <c r="E4102"/>
      <c r="F4102"/>
      <c r="G4102"/>
      <c r="H4102"/>
      <c r="I4102"/>
      <c r="J4102"/>
      <c r="K4102"/>
      <c r="L4102"/>
    </row>
    <row r="4103" spans="1:12" ht="16" x14ac:dyDescent="0.2">
      <c r="A4103"/>
      <c r="B4103"/>
      <c r="C4103"/>
      <c r="D4103"/>
      <c r="E4103"/>
      <c r="F4103"/>
      <c r="G4103"/>
      <c r="H4103"/>
      <c r="I4103"/>
      <c r="J4103"/>
      <c r="K4103"/>
      <c r="L4103"/>
    </row>
    <row r="4104" spans="1:12" ht="16" x14ac:dyDescent="0.2">
      <c r="A4104"/>
      <c r="B4104"/>
      <c r="C4104"/>
      <c r="D4104"/>
      <c r="E4104"/>
      <c r="F4104"/>
      <c r="G4104"/>
      <c r="H4104"/>
      <c r="I4104"/>
      <c r="J4104"/>
      <c r="K4104"/>
      <c r="L4104"/>
    </row>
    <row r="4105" spans="1:12" ht="16" x14ac:dyDescent="0.2">
      <c r="A4105"/>
      <c r="B4105"/>
      <c r="C4105"/>
      <c r="D4105"/>
      <c r="E4105"/>
      <c r="F4105"/>
      <c r="G4105"/>
      <c r="H4105"/>
      <c r="I4105"/>
      <c r="J4105"/>
      <c r="K4105"/>
      <c r="L4105"/>
    </row>
    <row r="4106" spans="1:12" ht="16" x14ac:dyDescent="0.2">
      <c r="A4106"/>
      <c r="B4106"/>
      <c r="C4106"/>
      <c r="D4106"/>
      <c r="E4106"/>
      <c r="F4106"/>
      <c r="G4106"/>
      <c r="H4106"/>
      <c r="I4106"/>
      <c r="J4106"/>
      <c r="K4106"/>
      <c r="L4106"/>
    </row>
    <row r="4107" spans="1:12" ht="16" x14ac:dyDescent="0.2">
      <c r="A4107"/>
      <c r="B4107"/>
      <c r="C4107"/>
      <c r="D4107"/>
      <c r="E4107"/>
      <c r="F4107"/>
      <c r="G4107"/>
      <c r="H4107"/>
      <c r="I4107"/>
      <c r="J4107"/>
      <c r="K4107"/>
      <c r="L4107"/>
    </row>
    <row r="4108" spans="1:12" ht="16" x14ac:dyDescent="0.2">
      <c r="A4108"/>
      <c r="B4108"/>
      <c r="C4108"/>
      <c r="D4108"/>
      <c r="E4108"/>
      <c r="F4108"/>
      <c r="G4108"/>
      <c r="H4108"/>
      <c r="I4108"/>
      <c r="J4108"/>
      <c r="K4108"/>
      <c r="L4108"/>
    </row>
    <row r="4109" spans="1:12" ht="16" x14ac:dyDescent="0.2">
      <c r="A4109"/>
      <c r="B4109"/>
      <c r="C4109"/>
      <c r="D4109"/>
      <c r="E4109"/>
      <c r="F4109"/>
      <c r="G4109"/>
      <c r="H4109"/>
      <c r="I4109"/>
      <c r="J4109"/>
      <c r="K4109"/>
      <c r="L4109"/>
    </row>
    <row r="4110" spans="1:12" ht="16" x14ac:dyDescent="0.2">
      <c r="A4110"/>
      <c r="B4110"/>
      <c r="C4110"/>
      <c r="D4110"/>
      <c r="E4110"/>
      <c r="F4110"/>
      <c r="G4110"/>
      <c r="H4110"/>
      <c r="I4110"/>
      <c r="J4110"/>
      <c r="K4110"/>
      <c r="L4110"/>
    </row>
    <row r="4111" spans="1:12" ht="16" x14ac:dyDescent="0.2">
      <c r="A4111"/>
      <c r="B4111"/>
      <c r="C4111"/>
      <c r="D4111"/>
      <c r="E4111"/>
      <c r="F4111"/>
      <c r="G4111"/>
      <c r="H4111"/>
      <c r="I4111"/>
      <c r="J4111"/>
      <c r="K4111"/>
      <c r="L4111"/>
    </row>
    <row r="4112" spans="1:12" ht="16" x14ac:dyDescent="0.2">
      <c r="A4112"/>
      <c r="B4112"/>
      <c r="C4112"/>
      <c r="D4112"/>
      <c r="E4112"/>
      <c r="F4112"/>
      <c r="G4112"/>
      <c r="H4112"/>
      <c r="I4112"/>
      <c r="J4112"/>
      <c r="K4112"/>
      <c r="L4112"/>
    </row>
    <row r="4113" spans="1:12" ht="16" x14ac:dyDescent="0.2">
      <c r="A4113"/>
      <c r="B4113"/>
      <c r="C4113"/>
      <c r="D4113"/>
      <c r="E4113"/>
      <c r="F4113"/>
      <c r="G4113"/>
      <c r="H4113"/>
      <c r="I4113"/>
      <c r="J4113"/>
      <c r="K4113"/>
      <c r="L4113"/>
    </row>
    <row r="4114" spans="1:12" ht="16" x14ac:dyDescent="0.2">
      <c r="A4114"/>
      <c r="B4114"/>
      <c r="C4114"/>
      <c r="D4114"/>
      <c r="E4114"/>
      <c r="F4114"/>
      <c r="G4114"/>
      <c r="H4114"/>
      <c r="I4114"/>
      <c r="J4114"/>
      <c r="K4114"/>
      <c r="L4114"/>
    </row>
    <row r="4115" spans="1:12" ht="16" x14ac:dyDescent="0.2">
      <c r="A4115"/>
      <c r="B4115"/>
      <c r="C4115"/>
      <c r="D4115"/>
      <c r="E4115"/>
      <c r="F4115"/>
      <c r="G4115"/>
      <c r="H4115"/>
      <c r="I4115"/>
      <c r="J4115"/>
      <c r="K4115"/>
      <c r="L4115"/>
    </row>
    <row r="4116" spans="1:12" ht="16" x14ac:dyDescent="0.2">
      <c r="A4116"/>
      <c r="B4116"/>
      <c r="C4116"/>
      <c r="D4116"/>
      <c r="E4116"/>
      <c r="F4116"/>
      <c r="G4116"/>
      <c r="H4116"/>
      <c r="I4116"/>
      <c r="J4116"/>
      <c r="K4116"/>
      <c r="L4116"/>
    </row>
    <row r="4117" spans="1:12" ht="16" x14ac:dyDescent="0.2">
      <c r="A4117"/>
      <c r="B4117"/>
      <c r="C4117"/>
      <c r="D4117"/>
      <c r="E4117"/>
      <c r="F4117"/>
      <c r="G4117"/>
      <c r="H4117"/>
      <c r="I4117"/>
      <c r="J4117"/>
      <c r="K4117"/>
      <c r="L4117"/>
    </row>
    <row r="4118" spans="1:12" ht="16" x14ac:dyDescent="0.2">
      <c r="A4118"/>
      <c r="B4118"/>
      <c r="C4118"/>
      <c r="D4118"/>
      <c r="E4118"/>
      <c r="F4118"/>
      <c r="G4118"/>
      <c r="H4118"/>
      <c r="I4118"/>
      <c r="J4118"/>
      <c r="K4118"/>
      <c r="L4118"/>
    </row>
    <row r="4119" spans="1:12" ht="16" x14ac:dyDescent="0.2">
      <c r="A4119"/>
      <c r="B4119"/>
      <c r="C4119"/>
      <c r="D4119"/>
      <c r="E4119"/>
      <c r="F4119"/>
      <c r="G4119"/>
      <c r="H4119"/>
      <c r="I4119"/>
      <c r="J4119"/>
      <c r="K4119"/>
      <c r="L4119"/>
    </row>
    <row r="4120" spans="1:12" ht="16" x14ac:dyDescent="0.2">
      <c r="A4120"/>
      <c r="B4120"/>
      <c r="C4120"/>
      <c r="D4120"/>
      <c r="E4120"/>
      <c r="F4120"/>
      <c r="G4120"/>
      <c r="H4120"/>
      <c r="I4120"/>
      <c r="J4120"/>
      <c r="K4120"/>
      <c r="L4120"/>
    </row>
    <row r="4121" spans="1:12" ht="16" x14ac:dyDescent="0.2">
      <c r="A4121"/>
      <c r="B4121"/>
      <c r="C4121"/>
      <c r="D4121"/>
      <c r="E4121"/>
      <c r="F4121"/>
      <c r="G4121"/>
      <c r="H4121"/>
      <c r="I4121"/>
      <c r="J4121"/>
      <c r="K4121"/>
      <c r="L4121"/>
    </row>
    <row r="4122" spans="1:12" ht="16" x14ac:dyDescent="0.2">
      <c r="A4122"/>
      <c r="B4122"/>
      <c r="C4122"/>
      <c r="D4122"/>
      <c r="E4122"/>
      <c r="F4122"/>
      <c r="G4122"/>
      <c r="H4122"/>
      <c r="I4122"/>
      <c r="J4122"/>
      <c r="K4122"/>
      <c r="L4122"/>
    </row>
    <row r="4123" spans="1:12" ht="16" x14ac:dyDescent="0.2">
      <c r="A4123"/>
      <c r="B4123"/>
      <c r="C4123"/>
      <c r="D4123"/>
      <c r="E4123"/>
      <c r="F4123"/>
      <c r="G4123"/>
      <c r="H4123"/>
      <c r="I4123"/>
      <c r="J4123"/>
      <c r="K4123"/>
      <c r="L4123"/>
    </row>
    <row r="4124" spans="1:12" ht="16" x14ac:dyDescent="0.2">
      <c r="A4124"/>
      <c r="B4124"/>
      <c r="C4124"/>
      <c r="D4124"/>
      <c r="E4124"/>
      <c r="F4124"/>
      <c r="G4124"/>
      <c r="H4124"/>
      <c r="I4124"/>
      <c r="J4124"/>
      <c r="K4124"/>
      <c r="L4124"/>
    </row>
    <row r="4125" spans="1:12" ht="16" x14ac:dyDescent="0.2">
      <c r="A4125"/>
      <c r="B4125"/>
      <c r="C4125"/>
      <c r="D4125"/>
      <c r="E4125"/>
      <c r="F4125"/>
      <c r="G4125"/>
      <c r="H4125"/>
      <c r="I4125"/>
      <c r="J4125"/>
      <c r="K4125"/>
      <c r="L4125"/>
    </row>
    <row r="4126" spans="1:12" ht="16" x14ac:dyDescent="0.2">
      <c r="A4126"/>
      <c r="B4126"/>
      <c r="C4126"/>
      <c r="D4126"/>
      <c r="E4126"/>
      <c r="F4126"/>
      <c r="G4126"/>
      <c r="H4126"/>
      <c r="I4126"/>
      <c r="J4126"/>
      <c r="K4126"/>
      <c r="L4126"/>
    </row>
    <row r="4127" spans="1:12" ht="16" x14ac:dyDescent="0.2">
      <c r="A4127"/>
      <c r="B4127"/>
      <c r="C4127"/>
      <c r="D4127"/>
      <c r="E4127"/>
      <c r="F4127"/>
      <c r="G4127"/>
      <c r="H4127"/>
      <c r="I4127"/>
      <c r="J4127"/>
      <c r="K4127"/>
      <c r="L4127"/>
    </row>
    <row r="4128" spans="1:12" ht="16" x14ac:dyDescent="0.2">
      <c r="A4128"/>
      <c r="B4128"/>
      <c r="C4128"/>
      <c r="D4128"/>
      <c r="E4128"/>
      <c r="F4128"/>
      <c r="G4128"/>
      <c r="H4128"/>
      <c r="I4128"/>
      <c r="J4128"/>
      <c r="K4128"/>
      <c r="L4128"/>
    </row>
    <row r="4129" spans="1:12" ht="16" x14ac:dyDescent="0.2">
      <c r="A4129"/>
      <c r="B4129"/>
      <c r="C4129"/>
      <c r="D4129"/>
      <c r="E4129"/>
      <c r="F4129"/>
      <c r="G4129"/>
      <c r="H4129"/>
      <c r="I4129"/>
      <c r="J4129"/>
      <c r="K4129"/>
      <c r="L4129"/>
    </row>
    <row r="4130" spans="1:12" ht="16" x14ac:dyDescent="0.2">
      <c r="A4130"/>
      <c r="B4130"/>
      <c r="C4130"/>
      <c r="D4130"/>
      <c r="E4130"/>
      <c r="F4130"/>
      <c r="G4130"/>
      <c r="H4130"/>
      <c r="I4130"/>
      <c r="J4130"/>
      <c r="K4130"/>
      <c r="L4130"/>
    </row>
    <row r="4131" spans="1:12" ht="16" x14ac:dyDescent="0.2">
      <c r="A4131"/>
      <c r="B4131"/>
      <c r="C4131"/>
      <c r="D4131"/>
      <c r="E4131"/>
      <c r="F4131"/>
      <c r="G4131"/>
      <c r="H4131"/>
      <c r="I4131"/>
      <c r="J4131"/>
      <c r="K4131"/>
      <c r="L4131"/>
    </row>
    <row r="4132" spans="1:12" ht="16" x14ac:dyDescent="0.2">
      <c r="A4132"/>
      <c r="B4132"/>
      <c r="C4132"/>
      <c r="D4132"/>
      <c r="E4132"/>
      <c r="F4132"/>
      <c r="G4132"/>
      <c r="H4132"/>
      <c r="I4132"/>
      <c r="J4132"/>
      <c r="K4132"/>
      <c r="L4132"/>
    </row>
    <row r="4133" spans="1:12" ht="16" x14ac:dyDescent="0.2">
      <c r="A4133"/>
      <c r="B4133"/>
      <c r="C4133"/>
      <c r="D4133"/>
      <c r="E4133"/>
      <c r="F4133"/>
      <c r="G4133"/>
      <c r="H4133"/>
      <c r="I4133"/>
      <c r="J4133"/>
      <c r="K4133"/>
      <c r="L4133"/>
    </row>
    <row r="4134" spans="1:12" ht="16" x14ac:dyDescent="0.2">
      <c r="A4134"/>
      <c r="B4134"/>
      <c r="C4134"/>
      <c r="D4134"/>
      <c r="E4134"/>
      <c r="F4134"/>
      <c r="G4134"/>
      <c r="H4134"/>
      <c r="I4134"/>
      <c r="J4134"/>
      <c r="K4134"/>
      <c r="L4134"/>
    </row>
    <row r="4135" spans="1:12" ht="16" x14ac:dyDescent="0.2">
      <c r="A4135"/>
      <c r="B4135"/>
      <c r="C4135"/>
      <c r="D4135"/>
      <c r="E4135"/>
      <c r="F4135"/>
      <c r="G4135"/>
      <c r="H4135"/>
      <c r="I4135"/>
      <c r="J4135"/>
      <c r="K4135"/>
      <c r="L4135"/>
    </row>
    <row r="4136" spans="1:12" ht="16" x14ac:dyDescent="0.2">
      <c r="A4136"/>
      <c r="B4136"/>
      <c r="C4136"/>
      <c r="D4136"/>
      <c r="E4136"/>
      <c r="F4136"/>
      <c r="G4136"/>
      <c r="H4136"/>
      <c r="I4136"/>
      <c r="J4136"/>
      <c r="K4136"/>
      <c r="L4136"/>
    </row>
    <row r="4137" spans="1:12" ht="16" x14ac:dyDescent="0.2">
      <c r="A4137"/>
      <c r="B4137"/>
      <c r="C4137"/>
      <c r="D4137"/>
      <c r="E4137"/>
      <c r="F4137"/>
      <c r="G4137"/>
      <c r="H4137"/>
      <c r="I4137"/>
      <c r="J4137"/>
      <c r="K4137"/>
      <c r="L4137"/>
    </row>
    <row r="4138" spans="1:12" ht="16" x14ac:dyDescent="0.2">
      <c r="A4138"/>
      <c r="B4138"/>
      <c r="C4138"/>
      <c r="D4138"/>
      <c r="E4138"/>
      <c r="F4138"/>
      <c r="G4138"/>
      <c r="H4138"/>
      <c r="I4138"/>
      <c r="J4138"/>
      <c r="K4138"/>
      <c r="L4138"/>
    </row>
    <row r="4139" spans="1:12" ht="16" x14ac:dyDescent="0.2">
      <c r="A4139"/>
      <c r="B4139"/>
      <c r="C4139"/>
      <c r="D4139"/>
      <c r="E4139"/>
      <c r="F4139"/>
      <c r="G4139"/>
      <c r="H4139"/>
      <c r="I4139"/>
      <c r="J4139"/>
      <c r="K4139"/>
      <c r="L4139"/>
    </row>
    <row r="4140" spans="1:12" ht="16" x14ac:dyDescent="0.2">
      <c r="A4140"/>
      <c r="B4140"/>
      <c r="C4140"/>
      <c r="D4140"/>
      <c r="E4140"/>
      <c r="F4140"/>
      <c r="G4140"/>
      <c r="H4140"/>
      <c r="I4140"/>
      <c r="J4140"/>
      <c r="K4140"/>
      <c r="L4140"/>
    </row>
    <row r="4141" spans="1:12" ht="16" x14ac:dyDescent="0.2">
      <c r="A4141"/>
      <c r="B4141"/>
      <c r="C4141"/>
      <c r="D4141"/>
      <c r="E4141"/>
      <c r="F4141"/>
      <c r="G4141"/>
      <c r="H4141"/>
      <c r="I4141"/>
      <c r="J4141"/>
      <c r="K4141"/>
      <c r="L4141"/>
    </row>
    <row r="4142" spans="1:12" ht="16" x14ac:dyDescent="0.2">
      <c r="A4142"/>
      <c r="B4142"/>
      <c r="C4142"/>
      <c r="D4142"/>
      <c r="E4142"/>
      <c r="F4142"/>
      <c r="G4142"/>
      <c r="H4142"/>
      <c r="I4142"/>
      <c r="J4142"/>
      <c r="K4142"/>
      <c r="L4142"/>
    </row>
    <row r="4143" spans="1:12" ht="16" x14ac:dyDescent="0.2">
      <c r="A4143"/>
      <c r="B4143"/>
      <c r="C4143"/>
      <c r="D4143"/>
      <c r="E4143"/>
      <c r="F4143"/>
      <c r="G4143"/>
      <c r="H4143"/>
      <c r="I4143"/>
      <c r="J4143"/>
      <c r="K4143"/>
      <c r="L4143"/>
    </row>
    <row r="4144" spans="1:12" ht="16" x14ac:dyDescent="0.2">
      <c r="A4144"/>
      <c r="B4144"/>
      <c r="C4144"/>
      <c r="D4144"/>
      <c r="E4144"/>
      <c r="F4144"/>
      <c r="G4144"/>
      <c r="H4144"/>
      <c r="I4144"/>
      <c r="J4144"/>
      <c r="K4144"/>
      <c r="L4144"/>
    </row>
    <row r="4145" spans="1:12" ht="16" x14ac:dyDescent="0.2">
      <c r="A4145"/>
      <c r="B4145"/>
      <c r="C4145"/>
      <c r="D4145"/>
      <c r="E4145"/>
      <c r="F4145"/>
      <c r="G4145"/>
      <c r="H4145"/>
      <c r="I4145"/>
      <c r="J4145"/>
      <c r="K4145"/>
      <c r="L4145"/>
    </row>
    <row r="4146" spans="1:12" ht="16" x14ac:dyDescent="0.2">
      <c r="A4146"/>
      <c r="B4146"/>
      <c r="C4146"/>
      <c r="D4146"/>
      <c r="E4146"/>
      <c r="F4146"/>
      <c r="G4146"/>
      <c r="H4146"/>
      <c r="I4146"/>
      <c r="J4146"/>
      <c r="K4146"/>
      <c r="L4146"/>
    </row>
    <row r="4147" spans="1:12" ht="16" x14ac:dyDescent="0.2">
      <c r="A4147"/>
      <c r="B4147"/>
      <c r="C4147"/>
      <c r="D4147"/>
      <c r="E4147"/>
      <c r="F4147"/>
      <c r="G4147"/>
      <c r="H4147"/>
      <c r="I4147"/>
      <c r="J4147"/>
      <c r="K4147"/>
      <c r="L4147"/>
    </row>
    <row r="4148" spans="1:12" ht="16" x14ac:dyDescent="0.2">
      <c r="A4148"/>
      <c r="B4148"/>
      <c r="C4148"/>
      <c r="D4148"/>
      <c r="E4148"/>
      <c r="F4148"/>
      <c r="G4148"/>
      <c r="H4148"/>
      <c r="I4148"/>
      <c r="J4148"/>
      <c r="K4148"/>
      <c r="L4148"/>
    </row>
    <row r="4149" spans="1:12" ht="16" x14ac:dyDescent="0.2">
      <c r="A4149"/>
      <c r="B4149"/>
      <c r="C4149"/>
      <c r="D4149"/>
      <c r="E4149"/>
      <c r="F4149"/>
      <c r="G4149"/>
      <c r="H4149"/>
      <c r="I4149"/>
      <c r="J4149"/>
      <c r="K4149"/>
      <c r="L4149"/>
    </row>
    <row r="4150" spans="1:12" ht="16" x14ac:dyDescent="0.2">
      <c r="A4150"/>
      <c r="B4150"/>
      <c r="C4150"/>
      <c r="D4150"/>
      <c r="E4150"/>
      <c r="F4150"/>
      <c r="G4150"/>
      <c r="H4150"/>
      <c r="I4150"/>
      <c r="J4150"/>
      <c r="K4150"/>
      <c r="L4150"/>
    </row>
    <row r="4151" spans="1:12" ht="16" x14ac:dyDescent="0.2">
      <c r="A4151"/>
      <c r="B4151"/>
      <c r="C4151"/>
      <c r="D4151"/>
      <c r="E4151"/>
      <c r="F4151"/>
      <c r="G4151"/>
      <c r="H4151"/>
      <c r="I4151"/>
      <c r="J4151"/>
      <c r="K4151"/>
      <c r="L4151"/>
    </row>
    <row r="4152" spans="1:12" ht="16" x14ac:dyDescent="0.2">
      <c r="A4152"/>
      <c r="B4152"/>
      <c r="C4152"/>
      <c r="D4152"/>
      <c r="E4152"/>
      <c r="F4152"/>
      <c r="G4152"/>
      <c r="H4152"/>
      <c r="I4152"/>
      <c r="J4152"/>
      <c r="K4152"/>
      <c r="L4152"/>
    </row>
    <row r="4153" spans="1:12" ht="16" x14ac:dyDescent="0.2">
      <c r="A4153"/>
      <c r="B4153"/>
      <c r="C4153"/>
      <c r="D4153"/>
      <c r="E4153"/>
      <c r="F4153"/>
      <c r="G4153"/>
      <c r="H4153"/>
      <c r="I4153"/>
      <c r="J4153"/>
      <c r="K4153"/>
      <c r="L4153"/>
    </row>
    <row r="4154" spans="1:12" ht="16" x14ac:dyDescent="0.2">
      <c r="A4154"/>
      <c r="B4154"/>
      <c r="C4154"/>
      <c r="D4154"/>
      <c r="E4154"/>
      <c r="F4154"/>
      <c r="G4154"/>
      <c r="H4154"/>
      <c r="I4154"/>
      <c r="J4154"/>
      <c r="K4154"/>
      <c r="L4154"/>
    </row>
    <row r="4155" spans="1:12" ht="16" x14ac:dyDescent="0.2">
      <c r="A4155"/>
      <c r="B4155"/>
      <c r="C4155"/>
      <c r="D4155"/>
      <c r="E4155"/>
      <c r="F4155"/>
      <c r="G4155"/>
      <c r="H4155"/>
      <c r="I4155"/>
      <c r="J4155"/>
      <c r="K4155"/>
      <c r="L4155"/>
    </row>
    <row r="4156" spans="1:12" ht="16" x14ac:dyDescent="0.2">
      <c r="A4156"/>
      <c r="B4156"/>
      <c r="C4156"/>
      <c r="D4156"/>
      <c r="E4156"/>
      <c r="F4156"/>
      <c r="G4156"/>
      <c r="H4156"/>
      <c r="I4156"/>
      <c r="J4156"/>
      <c r="K4156"/>
      <c r="L4156"/>
    </row>
    <row r="4157" spans="1:12" ht="16" x14ac:dyDescent="0.2">
      <c r="A4157"/>
      <c r="B4157"/>
      <c r="C4157"/>
      <c r="D4157"/>
      <c r="E4157"/>
      <c r="F4157"/>
      <c r="G4157"/>
      <c r="H4157"/>
      <c r="I4157"/>
      <c r="J4157"/>
      <c r="K4157"/>
      <c r="L4157"/>
    </row>
    <row r="4158" spans="1:12" ht="16" x14ac:dyDescent="0.2">
      <c r="A4158"/>
      <c r="B4158"/>
      <c r="C4158"/>
      <c r="D4158"/>
      <c r="E4158"/>
      <c r="F4158"/>
      <c r="G4158"/>
      <c r="H4158"/>
      <c r="I4158"/>
      <c r="J4158"/>
      <c r="K4158"/>
      <c r="L4158"/>
    </row>
    <row r="4159" spans="1:12" ht="16" x14ac:dyDescent="0.2">
      <c r="A4159"/>
      <c r="B4159"/>
      <c r="C4159"/>
      <c r="D4159"/>
      <c r="E4159"/>
      <c r="F4159"/>
      <c r="G4159"/>
      <c r="H4159"/>
      <c r="I4159"/>
      <c r="J4159"/>
      <c r="K4159"/>
      <c r="L4159"/>
    </row>
    <row r="4160" spans="1:12" ht="16" x14ac:dyDescent="0.2">
      <c r="A4160"/>
      <c r="B4160"/>
      <c r="C4160"/>
      <c r="D4160"/>
      <c r="E4160"/>
      <c r="F4160"/>
      <c r="G4160"/>
      <c r="H4160"/>
      <c r="I4160"/>
      <c r="J4160"/>
      <c r="K4160"/>
      <c r="L4160"/>
    </row>
    <row r="4161" spans="1:12" ht="16" x14ac:dyDescent="0.2">
      <c r="A4161"/>
      <c r="B4161"/>
      <c r="C4161"/>
      <c r="D4161"/>
      <c r="E4161"/>
      <c r="F4161"/>
      <c r="G4161"/>
      <c r="H4161"/>
      <c r="I4161"/>
      <c r="J4161"/>
      <c r="K4161"/>
      <c r="L4161"/>
    </row>
    <row r="4162" spans="1:12" ht="16" x14ac:dyDescent="0.2">
      <c r="A4162"/>
      <c r="B4162"/>
      <c r="C4162"/>
      <c r="D4162"/>
      <c r="E4162"/>
      <c r="F4162"/>
      <c r="G4162"/>
      <c r="H4162"/>
      <c r="I4162"/>
      <c r="J4162"/>
      <c r="K4162"/>
      <c r="L4162"/>
    </row>
    <row r="4163" spans="1:12" ht="16" x14ac:dyDescent="0.2">
      <c r="A4163"/>
      <c r="B4163"/>
      <c r="C4163"/>
      <c r="D4163"/>
      <c r="E4163"/>
      <c r="F4163"/>
      <c r="G4163"/>
      <c r="H4163"/>
      <c r="I4163"/>
      <c r="J4163"/>
      <c r="K4163"/>
      <c r="L4163"/>
    </row>
    <row r="4164" spans="1:12" ht="16" x14ac:dyDescent="0.2">
      <c r="A4164"/>
      <c r="B4164"/>
      <c r="C4164"/>
      <c r="D4164"/>
      <c r="E4164"/>
      <c r="F4164"/>
      <c r="G4164"/>
      <c r="H4164"/>
      <c r="I4164"/>
      <c r="J4164"/>
      <c r="K4164"/>
      <c r="L4164"/>
    </row>
    <row r="4165" spans="1:12" ht="16" x14ac:dyDescent="0.2">
      <c r="A4165"/>
      <c r="B4165"/>
      <c r="C4165"/>
      <c r="D4165"/>
      <c r="E4165"/>
      <c r="F4165"/>
      <c r="G4165"/>
      <c r="H4165"/>
      <c r="I4165"/>
      <c r="J4165"/>
      <c r="K4165"/>
      <c r="L4165"/>
    </row>
    <row r="4166" spans="1:12" ht="16" x14ac:dyDescent="0.2">
      <c r="A4166"/>
      <c r="B4166"/>
      <c r="C4166"/>
      <c r="D4166"/>
      <c r="E4166"/>
      <c r="F4166"/>
      <c r="G4166"/>
      <c r="H4166"/>
      <c r="I4166"/>
      <c r="J4166"/>
      <c r="K4166"/>
      <c r="L4166"/>
    </row>
    <row r="4167" spans="1:12" ht="16" x14ac:dyDescent="0.2">
      <c r="A4167"/>
      <c r="B4167"/>
      <c r="C4167"/>
      <c r="D4167"/>
      <c r="E4167"/>
      <c r="F4167"/>
      <c r="G4167"/>
      <c r="H4167"/>
      <c r="I4167"/>
      <c r="J4167"/>
      <c r="K4167"/>
      <c r="L4167"/>
    </row>
    <row r="4168" spans="1:12" ht="16" x14ac:dyDescent="0.2">
      <c r="A4168"/>
      <c r="B4168"/>
      <c r="C4168"/>
      <c r="D4168"/>
      <c r="E4168"/>
      <c r="F4168"/>
      <c r="G4168"/>
      <c r="H4168"/>
      <c r="I4168"/>
      <c r="J4168"/>
      <c r="K4168"/>
      <c r="L4168"/>
    </row>
    <row r="4169" spans="1:12" ht="16" x14ac:dyDescent="0.2">
      <c r="A4169"/>
      <c r="B4169"/>
      <c r="C4169"/>
      <c r="D4169"/>
      <c r="E4169"/>
      <c r="F4169"/>
      <c r="G4169"/>
      <c r="H4169"/>
      <c r="I4169"/>
      <c r="J4169"/>
      <c r="K4169"/>
      <c r="L4169"/>
    </row>
    <row r="4170" spans="1:12" ht="16" x14ac:dyDescent="0.2">
      <c r="A4170"/>
      <c r="B4170"/>
      <c r="C4170"/>
      <c r="D4170"/>
      <c r="E4170"/>
      <c r="F4170"/>
      <c r="G4170"/>
      <c r="H4170"/>
      <c r="I4170"/>
      <c r="J4170"/>
      <c r="K4170"/>
      <c r="L4170"/>
    </row>
    <row r="4171" spans="1:12" ht="16" x14ac:dyDescent="0.2">
      <c r="A4171"/>
      <c r="B4171"/>
      <c r="C4171"/>
      <c r="D4171"/>
      <c r="E4171"/>
      <c r="F4171"/>
      <c r="G4171"/>
      <c r="H4171"/>
      <c r="I4171"/>
      <c r="J4171"/>
      <c r="K4171"/>
      <c r="L4171"/>
    </row>
    <row r="4172" spans="1:12" ht="16" x14ac:dyDescent="0.2">
      <c r="A4172"/>
      <c r="B4172"/>
      <c r="C4172"/>
      <c r="D4172"/>
      <c r="E4172"/>
      <c r="F4172"/>
      <c r="G4172"/>
      <c r="H4172"/>
      <c r="I4172"/>
      <c r="J4172"/>
      <c r="K4172"/>
      <c r="L4172"/>
    </row>
    <row r="4173" spans="1:12" ht="16" x14ac:dyDescent="0.2">
      <c r="A4173"/>
      <c r="B4173"/>
      <c r="C4173"/>
      <c r="D4173"/>
      <c r="E4173"/>
      <c r="F4173"/>
      <c r="G4173"/>
      <c r="H4173"/>
      <c r="I4173"/>
      <c r="J4173"/>
      <c r="K4173"/>
      <c r="L4173"/>
    </row>
    <row r="4174" spans="1:12" ht="16" x14ac:dyDescent="0.2">
      <c r="A4174"/>
      <c r="B4174"/>
      <c r="C4174"/>
      <c r="D4174"/>
      <c r="E4174"/>
      <c r="F4174"/>
      <c r="G4174"/>
      <c r="H4174"/>
      <c r="I4174"/>
      <c r="J4174"/>
      <c r="K4174"/>
      <c r="L4174"/>
    </row>
    <row r="4175" spans="1:12" ht="16" x14ac:dyDescent="0.2">
      <c r="A4175"/>
      <c r="B4175"/>
      <c r="C4175"/>
      <c r="D4175"/>
      <c r="E4175"/>
      <c r="F4175"/>
      <c r="G4175"/>
      <c r="H4175"/>
      <c r="I4175"/>
      <c r="J4175"/>
      <c r="K4175"/>
      <c r="L4175"/>
    </row>
    <row r="4176" spans="1:12" ht="16" x14ac:dyDescent="0.2">
      <c r="A4176"/>
      <c r="B4176"/>
      <c r="C4176"/>
      <c r="D4176"/>
      <c r="E4176"/>
      <c r="F4176"/>
      <c r="G4176"/>
      <c r="H4176"/>
      <c r="I4176"/>
      <c r="J4176"/>
      <c r="K4176"/>
      <c r="L4176"/>
    </row>
    <row r="4177" spans="1:12" ht="16" x14ac:dyDescent="0.2">
      <c r="A4177"/>
      <c r="B4177"/>
      <c r="C4177"/>
      <c r="D4177"/>
      <c r="E4177"/>
      <c r="F4177"/>
      <c r="G4177"/>
      <c r="H4177"/>
      <c r="I4177"/>
      <c r="J4177"/>
      <c r="K4177"/>
      <c r="L4177"/>
    </row>
    <row r="4178" spans="1:12" ht="16" x14ac:dyDescent="0.2">
      <c r="A4178"/>
      <c r="B4178"/>
      <c r="C4178"/>
      <c r="D4178"/>
      <c r="E4178"/>
      <c r="F4178"/>
      <c r="G4178"/>
      <c r="H4178"/>
      <c r="I4178"/>
      <c r="J4178"/>
      <c r="K4178"/>
      <c r="L4178"/>
    </row>
    <row r="4179" spans="1:12" ht="16" x14ac:dyDescent="0.2">
      <c r="A4179"/>
      <c r="B4179"/>
      <c r="C4179"/>
      <c r="D4179"/>
      <c r="E4179"/>
      <c r="F4179"/>
      <c r="G4179"/>
      <c r="H4179"/>
      <c r="I4179"/>
      <c r="J4179"/>
      <c r="K4179"/>
      <c r="L4179"/>
    </row>
    <row r="4180" spans="1:12" ht="16" x14ac:dyDescent="0.2">
      <c r="A4180"/>
      <c r="B4180"/>
      <c r="C4180"/>
      <c r="D4180"/>
      <c r="E4180"/>
      <c r="F4180"/>
      <c r="G4180"/>
      <c r="H4180"/>
      <c r="I4180"/>
      <c r="J4180"/>
      <c r="K4180"/>
      <c r="L4180"/>
    </row>
    <row r="4181" spans="1:12" ht="16" x14ac:dyDescent="0.2">
      <c r="A4181"/>
      <c r="B4181"/>
      <c r="C4181"/>
      <c r="D4181"/>
      <c r="E4181"/>
      <c r="F4181"/>
      <c r="G4181"/>
      <c r="H4181"/>
      <c r="I4181"/>
      <c r="J4181"/>
      <c r="K4181"/>
      <c r="L4181"/>
    </row>
    <row r="4182" spans="1:12" ht="16" x14ac:dyDescent="0.2">
      <c r="A4182"/>
      <c r="B4182"/>
      <c r="C4182"/>
      <c r="D4182"/>
      <c r="E4182"/>
      <c r="F4182"/>
      <c r="G4182"/>
      <c r="H4182"/>
      <c r="I4182"/>
      <c r="J4182"/>
      <c r="K4182"/>
      <c r="L4182"/>
    </row>
    <row r="4183" spans="1:12" ht="16" x14ac:dyDescent="0.2">
      <c r="A4183"/>
      <c r="B4183"/>
      <c r="C4183"/>
      <c r="D4183"/>
      <c r="E4183"/>
      <c r="F4183"/>
      <c r="G4183"/>
      <c r="H4183"/>
      <c r="I4183"/>
      <c r="J4183"/>
      <c r="K4183"/>
      <c r="L4183"/>
    </row>
    <row r="4184" spans="1:12" ht="16" x14ac:dyDescent="0.2">
      <c r="A4184"/>
      <c r="B4184"/>
      <c r="C4184"/>
      <c r="D4184"/>
      <c r="E4184"/>
      <c r="F4184"/>
      <c r="G4184"/>
      <c r="H4184"/>
      <c r="I4184"/>
      <c r="J4184"/>
      <c r="K4184"/>
      <c r="L4184"/>
    </row>
    <row r="4185" spans="1:12" ht="16" x14ac:dyDescent="0.2">
      <c r="A4185"/>
      <c r="B4185"/>
      <c r="C4185"/>
      <c r="D4185"/>
      <c r="E4185"/>
      <c r="F4185"/>
      <c r="G4185"/>
      <c r="H4185"/>
      <c r="I4185"/>
      <c r="J4185"/>
      <c r="K4185"/>
      <c r="L4185"/>
    </row>
    <row r="4186" spans="1:12" ht="16" x14ac:dyDescent="0.2">
      <c r="A4186"/>
      <c r="B4186"/>
      <c r="C4186"/>
      <c r="D4186"/>
      <c r="E4186"/>
      <c r="F4186"/>
      <c r="G4186"/>
      <c r="H4186"/>
      <c r="I4186"/>
      <c r="J4186"/>
      <c r="K4186"/>
      <c r="L4186"/>
    </row>
    <row r="4187" spans="1:12" ht="16" x14ac:dyDescent="0.2">
      <c r="A4187"/>
      <c r="B4187"/>
      <c r="C4187"/>
      <c r="D4187"/>
      <c r="E4187"/>
      <c r="F4187"/>
      <c r="G4187"/>
      <c r="H4187"/>
      <c r="I4187"/>
      <c r="J4187"/>
      <c r="K4187"/>
      <c r="L4187"/>
    </row>
    <row r="4188" spans="1:12" ht="16" x14ac:dyDescent="0.2">
      <c r="A4188"/>
      <c r="B4188"/>
      <c r="C4188"/>
      <c r="D4188"/>
      <c r="E4188"/>
      <c r="F4188"/>
      <c r="G4188"/>
      <c r="H4188"/>
      <c r="I4188"/>
      <c r="J4188"/>
      <c r="K4188"/>
      <c r="L4188"/>
    </row>
    <row r="4189" spans="1:12" ht="16" x14ac:dyDescent="0.2">
      <c r="A4189"/>
      <c r="B4189"/>
      <c r="C4189"/>
      <c r="D4189"/>
      <c r="E4189"/>
      <c r="F4189"/>
      <c r="G4189"/>
      <c r="H4189"/>
      <c r="I4189"/>
      <c r="J4189"/>
      <c r="K4189"/>
      <c r="L4189"/>
    </row>
    <row r="4190" spans="1:12" ht="16" x14ac:dyDescent="0.2">
      <c r="A4190"/>
      <c r="B4190"/>
      <c r="C4190"/>
      <c r="D4190"/>
      <c r="E4190"/>
      <c r="F4190"/>
      <c r="G4190"/>
      <c r="H4190"/>
      <c r="I4190"/>
      <c r="J4190"/>
      <c r="K4190"/>
      <c r="L4190"/>
    </row>
    <row r="4191" spans="1:12" ht="16" x14ac:dyDescent="0.2">
      <c r="A4191"/>
      <c r="B4191"/>
      <c r="C4191"/>
      <c r="D4191"/>
      <c r="E4191"/>
      <c r="F4191"/>
      <c r="G4191"/>
      <c r="H4191"/>
      <c r="I4191"/>
      <c r="J4191"/>
      <c r="K4191"/>
      <c r="L4191"/>
    </row>
    <row r="4192" spans="1:12" ht="16" x14ac:dyDescent="0.2">
      <c r="A4192"/>
      <c r="B4192"/>
      <c r="C4192"/>
      <c r="D4192"/>
      <c r="E4192"/>
      <c r="F4192"/>
      <c r="G4192"/>
      <c r="H4192"/>
      <c r="I4192"/>
      <c r="J4192"/>
      <c r="K4192"/>
      <c r="L4192"/>
    </row>
    <row r="4193" spans="1:12" ht="16" x14ac:dyDescent="0.2">
      <c r="A4193"/>
      <c r="B4193"/>
      <c r="C4193"/>
      <c r="D4193"/>
      <c r="E4193"/>
      <c r="F4193"/>
      <c r="G4193"/>
      <c r="H4193"/>
      <c r="I4193"/>
      <c r="J4193"/>
      <c r="K4193"/>
      <c r="L4193"/>
    </row>
    <row r="4194" spans="1:12" ht="16" x14ac:dyDescent="0.2">
      <c r="A4194"/>
      <c r="B4194"/>
      <c r="C4194"/>
      <c r="D4194"/>
      <c r="E4194"/>
      <c r="F4194"/>
      <c r="G4194"/>
      <c r="H4194"/>
      <c r="I4194"/>
      <c r="J4194"/>
      <c r="K4194"/>
      <c r="L4194"/>
    </row>
    <row r="4195" spans="1:12" ht="16" x14ac:dyDescent="0.2">
      <c r="A4195"/>
      <c r="B4195"/>
      <c r="C4195"/>
      <c r="D4195"/>
      <c r="E4195"/>
      <c r="F4195"/>
      <c r="G4195"/>
      <c r="H4195"/>
      <c r="I4195"/>
      <c r="J4195"/>
      <c r="K4195"/>
      <c r="L4195"/>
    </row>
    <row r="4196" spans="1:12" ht="16" x14ac:dyDescent="0.2">
      <c r="A4196"/>
      <c r="B4196"/>
      <c r="C4196"/>
      <c r="D4196"/>
      <c r="E4196"/>
      <c r="F4196"/>
      <c r="G4196"/>
      <c r="H4196"/>
      <c r="I4196"/>
      <c r="J4196"/>
      <c r="K4196"/>
      <c r="L4196"/>
    </row>
    <row r="4197" spans="1:12" ht="16" x14ac:dyDescent="0.2">
      <c r="A4197"/>
      <c r="B4197"/>
      <c r="C4197"/>
      <c r="D4197"/>
      <c r="E4197"/>
      <c r="F4197"/>
      <c r="G4197"/>
      <c r="H4197"/>
      <c r="I4197"/>
      <c r="J4197"/>
      <c r="K4197"/>
      <c r="L4197"/>
    </row>
    <row r="4198" spans="1:12" ht="16" x14ac:dyDescent="0.2">
      <c r="A4198"/>
      <c r="B4198"/>
      <c r="C4198"/>
      <c r="D4198"/>
      <c r="E4198"/>
      <c r="F4198"/>
      <c r="G4198"/>
      <c r="H4198"/>
      <c r="I4198"/>
      <c r="J4198"/>
      <c r="K4198"/>
      <c r="L4198"/>
    </row>
    <row r="4199" spans="1:12" ht="16" x14ac:dyDescent="0.2">
      <c r="A4199"/>
      <c r="B4199"/>
      <c r="C4199"/>
      <c r="D4199"/>
      <c r="E4199"/>
      <c r="F4199"/>
      <c r="G4199"/>
      <c r="H4199"/>
      <c r="I4199"/>
      <c r="J4199"/>
      <c r="K4199"/>
      <c r="L4199"/>
    </row>
    <row r="4200" spans="1:12" ht="16" x14ac:dyDescent="0.2">
      <c r="A4200"/>
      <c r="B4200"/>
      <c r="C4200"/>
      <c r="D4200"/>
      <c r="E4200"/>
      <c r="F4200"/>
      <c r="G4200"/>
      <c r="H4200"/>
      <c r="I4200"/>
      <c r="J4200"/>
      <c r="K4200"/>
      <c r="L4200"/>
    </row>
    <row r="4201" spans="1:12" ht="16" x14ac:dyDescent="0.2">
      <c r="A4201"/>
      <c r="B4201"/>
      <c r="C4201"/>
      <c r="D4201"/>
      <c r="E4201"/>
      <c r="F4201"/>
      <c r="G4201"/>
      <c r="H4201"/>
      <c r="I4201"/>
      <c r="J4201"/>
      <c r="K4201"/>
      <c r="L4201"/>
    </row>
    <row r="4202" spans="1:12" ht="16" x14ac:dyDescent="0.2">
      <c r="A4202"/>
      <c r="B4202"/>
      <c r="C4202"/>
      <c r="D4202"/>
      <c r="E4202"/>
      <c r="F4202"/>
      <c r="G4202"/>
      <c r="H4202"/>
      <c r="I4202"/>
      <c r="J4202"/>
      <c r="K4202"/>
      <c r="L4202"/>
    </row>
    <row r="4203" spans="1:12" ht="16" x14ac:dyDescent="0.2">
      <c r="A4203"/>
      <c r="B4203"/>
      <c r="C4203"/>
      <c r="D4203"/>
      <c r="E4203"/>
      <c r="F4203"/>
      <c r="G4203"/>
      <c r="H4203"/>
      <c r="I4203"/>
      <c r="J4203"/>
      <c r="K4203"/>
      <c r="L4203"/>
    </row>
    <row r="4204" spans="1:12" ht="16" x14ac:dyDescent="0.2">
      <c r="A4204"/>
      <c r="B4204"/>
      <c r="C4204"/>
      <c r="D4204"/>
      <c r="E4204"/>
      <c r="F4204"/>
      <c r="G4204"/>
      <c r="H4204"/>
      <c r="I4204"/>
      <c r="J4204"/>
      <c r="K4204"/>
      <c r="L4204"/>
    </row>
    <row r="4205" spans="1:12" ht="16" x14ac:dyDescent="0.2">
      <c r="A4205"/>
      <c r="B4205"/>
      <c r="C4205"/>
      <c r="D4205"/>
      <c r="E4205"/>
      <c r="F4205"/>
      <c r="G4205"/>
      <c r="H4205"/>
      <c r="I4205"/>
      <c r="J4205"/>
      <c r="K4205"/>
      <c r="L4205"/>
    </row>
    <row r="4206" spans="1:12" ht="16" x14ac:dyDescent="0.2">
      <c r="A4206"/>
      <c r="B4206"/>
      <c r="C4206"/>
      <c r="D4206"/>
      <c r="E4206"/>
      <c r="F4206"/>
      <c r="G4206"/>
      <c r="H4206"/>
      <c r="I4206"/>
      <c r="J4206"/>
      <c r="K4206"/>
      <c r="L4206"/>
    </row>
    <row r="4207" spans="1:12" ht="16" x14ac:dyDescent="0.2">
      <c r="A4207"/>
      <c r="B4207"/>
      <c r="C4207"/>
      <c r="D4207"/>
      <c r="E4207"/>
      <c r="F4207"/>
      <c r="G4207"/>
      <c r="H4207"/>
      <c r="I4207"/>
      <c r="J4207"/>
      <c r="K4207"/>
      <c r="L4207"/>
    </row>
    <row r="4208" spans="1:12" ht="16" x14ac:dyDescent="0.2">
      <c r="A4208"/>
      <c r="B4208"/>
      <c r="C4208"/>
      <c r="D4208"/>
      <c r="E4208"/>
      <c r="F4208"/>
      <c r="G4208"/>
      <c r="H4208"/>
      <c r="I4208"/>
      <c r="J4208"/>
      <c r="K4208"/>
      <c r="L4208"/>
    </row>
    <row r="4209" spans="1:12" ht="16" x14ac:dyDescent="0.2">
      <c r="A4209"/>
      <c r="B4209"/>
      <c r="C4209"/>
      <c r="D4209"/>
      <c r="E4209"/>
      <c r="F4209"/>
      <c r="G4209"/>
      <c r="H4209"/>
      <c r="I4209"/>
      <c r="J4209"/>
      <c r="K4209"/>
      <c r="L4209"/>
    </row>
    <row r="4210" spans="1:12" ht="16" x14ac:dyDescent="0.2">
      <c r="A4210"/>
      <c r="B4210"/>
      <c r="C4210"/>
      <c r="D4210"/>
      <c r="E4210"/>
      <c r="F4210"/>
      <c r="G4210"/>
      <c r="H4210"/>
      <c r="I4210"/>
      <c r="J4210"/>
      <c r="K4210"/>
      <c r="L4210"/>
    </row>
    <row r="4211" spans="1:12" ht="16" x14ac:dyDescent="0.2">
      <c r="A4211"/>
      <c r="B4211"/>
      <c r="C4211"/>
      <c r="D4211"/>
      <c r="E4211"/>
      <c r="F4211"/>
      <c r="G4211"/>
      <c r="H4211"/>
      <c r="I4211"/>
      <c r="J4211"/>
      <c r="K4211"/>
      <c r="L4211"/>
    </row>
    <row r="4212" spans="1:12" ht="16" x14ac:dyDescent="0.2">
      <c r="A4212"/>
      <c r="B4212"/>
      <c r="C4212"/>
      <c r="D4212"/>
      <c r="E4212"/>
      <c r="F4212"/>
      <c r="G4212"/>
      <c r="H4212"/>
      <c r="I4212"/>
      <c r="J4212"/>
      <c r="K4212"/>
      <c r="L4212"/>
    </row>
    <row r="4213" spans="1:12" ht="16" x14ac:dyDescent="0.2">
      <c r="A4213"/>
      <c r="B4213"/>
      <c r="C4213"/>
      <c r="D4213"/>
      <c r="E4213"/>
      <c r="F4213"/>
      <c r="G4213"/>
      <c r="H4213"/>
      <c r="I4213"/>
      <c r="J4213"/>
      <c r="K4213"/>
      <c r="L4213"/>
    </row>
    <row r="4214" spans="1:12" ht="16" x14ac:dyDescent="0.2">
      <c r="A4214"/>
      <c r="B4214"/>
      <c r="C4214"/>
      <c r="D4214"/>
      <c r="E4214"/>
      <c r="F4214"/>
      <c r="G4214"/>
      <c r="H4214"/>
      <c r="I4214"/>
      <c r="J4214"/>
      <c r="K4214"/>
      <c r="L4214"/>
    </row>
    <row r="4215" spans="1:12" ht="16" x14ac:dyDescent="0.2">
      <c r="A4215"/>
      <c r="B4215"/>
      <c r="C4215"/>
      <c r="D4215"/>
      <c r="E4215"/>
      <c r="F4215"/>
      <c r="G4215"/>
      <c r="H4215"/>
      <c r="I4215"/>
      <c r="J4215"/>
      <c r="K4215"/>
      <c r="L4215"/>
    </row>
    <row r="4216" spans="1:12" ht="16" x14ac:dyDescent="0.2">
      <c r="A4216"/>
      <c r="B4216"/>
      <c r="C4216"/>
      <c r="D4216"/>
      <c r="E4216"/>
      <c r="F4216"/>
      <c r="G4216"/>
      <c r="H4216"/>
      <c r="I4216"/>
      <c r="J4216"/>
      <c r="K4216"/>
      <c r="L4216"/>
    </row>
    <row r="4217" spans="1:12" ht="16" x14ac:dyDescent="0.2">
      <c r="A4217"/>
      <c r="B4217"/>
      <c r="C4217"/>
      <c r="D4217"/>
      <c r="E4217"/>
      <c r="F4217"/>
      <c r="G4217"/>
      <c r="H4217"/>
      <c r="I4217"/>
      <c r="J4217"/>
      <c r="K4217"/>
      <c r="L4217"/>
    </row>
    <row r="4218" spans="1:12" ht="16" x14ac:dyDescent="0.2">
      <c r="A4218"/>
      <c r="B4218"/>
      <c r="C4218"/>
      <c r="D4218"/>
      <c r="E4218"/>
      <c r="F4218"/>
      <c r="G4218"/>
      <c r="H4218"/>
      <c r="I4218"/>
      <c r="J4218"/>
      <c r="K4218"/>
      <c r="L4218"/>
    </row>
    <row r="4219" spans="1:12" ht="16" x14ac:dyDescent="0.2">
      <c r="A4219"/>
      <c r="B4219"/>
      <c r="C4219"/>
      <c r="D4219"/>
      <c r="E4219"/>
      <c r="F4219"/>
      <c r="G4219"/>
      <c r="H4219"/>
      <c r="I4219"/>
      <c r="J4219"/>
      <c r="K4219"/>
      <c r="L4219"/>
    </row>
    <row r="4220" spans="1:12" ht="16" x14ac:dyDescent="0.2">
      <c r="A4220"/>
      <c r="B4220"/>
      <c r="C4220"/>
      <c r="D4220"/>
      <c r="E4220"/>
      <c r="F4220"/>
      <c r="G4220"/>
      <c r="H4220"/>
      <c r="I4220"/>
      <c r="J4220"/>
      <c r="K4220"/>
      <c r="L4220"/>
    </row>
    <row r="4221" spans="1:12" ht="16" x14ac:dyDescent="0.2">
      <c r="A4221"/>
      <c r="B4221"/>
      <c r="C4221"/>
      <c r="D4221"/>
      <c r="E4221"/>
      <c r="F4221"/>
      <c r="G4221"/>
      <c r="H4221"/>
      <c r="I4221"/>
      <c r="J4221"/>
      <c r="K4221"/>
      <c r="L4221"/>
    </row>
    <row r="4222" spans="1:12" ht="16" x14ac:dyDescent="0.2">
      <c r="A4222"/>
      <c r="B4222"/>
      <c r="C4222"/>
      <c r="D4222"/>
      <c r="E4222"/>
      <c r="F4222"/>
      <c r="G4222"/>
      <c r="H4222"/>
      <c r="I4222"/>
      <c r="J4222"/>
      <c r="K4222"/>
      <c r="L4222"/>
    </row>
    <row r="4223" spans="1:12" ht="16" x14ac:dyDescent="0.2">
      <c r="A4223"/>
      <c r="B4223"/>
      <c r="C4223"/>
      <c r="D4223"/>
      <c r="E4223"/>
      <c r="F4223"/>
      <c r="G4223"/>
      <c r="H4223"/>
      <c r="I4223"/>
      <c r="J4223"/>
      <c r="K4223"/>
      <c r="L4223"/>
    </row>
    <row r="4224" spans="1:12" ht="16" x14ac:dyDescent="0.2">
      <c r="A4224"/>
      <c r="B4224"/>
      <c r="C4224"/>
      <c r="D4224"/>
      <c r="E4224"/>
      <c r="F4224"/>
      <c r="G4224"/>
      <c r="H4224"/>
      <c r="I4224"/>
      <c r="J4224"/>
      <c r="K4224"/>
      <c r="L4224"/>
    </row>
    <row r="4225" spans="1:12" ht="16" x14ac:dyDescent="0.2">
      <c r="A4225"/>
      <c r="B4225"/>
      <c r="C4225"/>
      <c r="D4225"/>
      <c r="E4225"/>
      <c r="F4225"/>
      <c r="G4225"/>
      <c r="H4225"/>
      <c r="I4225"/>
      <c r="J4225"/>
      <c r="K4225"/>
      <c r="L4225"/>
    </row>
    <row r="4226" spans="1:12" ht="16" x14ac:dyDescent="0.2">
      <c r="A4226"/>
      <c r="B4226"/>
      <c r="C4226"/>
      <c r="D4226"/>
      <c r="E4226"/>
      <c r="F4226"/>
      <c r="G4226"/>
      <c r="H4226"/>
      <c r="I4226"/>
      <c r="J4226"/>
      <c r="K4226"/>
      <c r="L4226"/>
    </row>
    <row r="4227" spans="1:12" ht="16" x14ac:dyDescent="0.2">
      <c r="A4227"/>
      <c r="B4227"/>
      <c r="C4227"/>
      <c r="D4227"/>
      <c r="E4227"/>
      <c r="F4227"/>
      <c r="G4227"/>
      <c r="H4227"/>
      <c r="I4227"/>
      <c r="J4227"/>
      <c r="K4227"/>
      <c r="L4227"/>
    </row>
    <row r="4228" spans="1:12" ht="16" x14ac:dyDescent="0.2">
      <c r="A4228"/>
      <c r="B4228"/>
      <c r="C4228"/>
      <c r="D4228"/>
      <c r="E4228"/>
      <c r="F4228"/>
      <c r="G4228"/>
      <c r="H4228"/>
      <c r="I4228"/>
      <c r="J4228"/>
      <c r="K4228"/>
      <c r="L4228"/>
    </row>
    <row r="4229" spans="1:12" ht="16" x14ac:dyDescent="0.2">
      <c r="A4229"/>
      <c r="B4229"/>
      <c r="C4229"/>
      <c r="D4229"/>
      <c r="E4229"/>
      <c r="F4229"/>
      <c r="G4229"/>
      <c r="H4229"/>
      <c r="I4229"/>
      <c r="J4229"/>
      <c r="K4229"/>
      <c r="L4229"/>
    </row>
    <row r="4230" spans="1:12" ht="16" x14ac:dyDescent="0.2">
      <c r="A4230"/>
      <c r="B4230"/>
      <c r="C4230"/>
      <c r="D4230"/>
      <c r="E4230"/>
      <c r="F4230"/>
      <c r="G4230"/>
      <c r="H4230"/>
      <c r="I4230"/>
      <c r="J4230"/>
      <c r="K4230"/>
      <c r="L4230"/>
    </row>
    <row r="4231" spans="1:12" ht="16" x14ac:dyDescent="0.2">
      <c r="A4231"/>
      <c r="B4231"/>
      <c r="C4231"/>
      <c r="D4231"/>
      <c r="E4231"/>
      <c r="F4231"/>
      <c r="G4231"/>
      <c r="H4231"/>
      <c r="I4231"/>
      <c r="J4231"/>
      <c r="K4231"/>
      <c r="L4231"/>
    </row>
    <row r="4232" spans="1:12" ht="16" x14ac:dyDescent="0.2">
      <c r="A4232"/>
      <c r="B4232"/>
      <c r="C4232"/>
      <c r="D4232"/>
      <c r="E4232"/>
      <c r="F4232"/>
      <c r="G4232"/>
      <c r="H4232"/>
      <c r="I4232"/>
      <c r="J4232"/>
      <c r="K4232"/>
      <c r="L4232"/>
    </row>
    <row r="4233" spans="1:12" ht="16" x14ac:dyDescent="0.2">
      <c r="A4233"/>
      <c r="B4233"/>
      <c r="C4233"/>
      <c r="D4233"/>
      <c r="E4233"/>
      <c r="F4233"/>
      <c r="G4233"/>
      <c r="H4233"/>
      <c r="I4233"/>
      <c r="J4233"/>
      <c r="K4233"/>
      <c r="L4233"/>
    </row>
    <row r="4234" spans="1:12" ht="16" x14ac:dyDescent="0.2">
      <c r="A4234"/>
      <c r="B4234"/>
      <c r="C4234"/>
      <c r="D4234"/>
      <c r="E4234"/>
      <c r="F4234"/>
      <c r="G4234"/>
      <c r="H4234"/>
      <c r="I4234"/>
      <c r="J4234"/>
      <c r="K4234"/>
      <c r="L4234"/>
    </row>
    <row r="4235" spans="1:12" ht="16" x14ac:dyDescent="0.2">
      <c r="A4235"/>
      <c r="B4235"/>
      <c r="C4235"/>
      <c r="D4235"/>
      <c r="E4235"/>
      <c r="F4235"/>
      <c r="G4235"/>
      <c r="H4235"/>
      <c r="I4235"/>
      <c r="J4235"/>
      <c r="K4235"/>
      <c r="L4235"/>
    </row>
    <row r="4236" spans="1:12" ht="16" x14ac:dyDescent="0.2">
      <c r="A4236"/>
      <c r="B4236"/>
      <c r="C4236"/>
      <c r="D4236"/>
      <c r="E4236"/>
      <c r="F4236"/>
      <c r="G4236"/>
      <c r="H4236"/>
      <c r="I4236"/>
      <c r="J4236"/>
      <c r="K4236"/>
      <c r="L4236"/>
    </row>
    <row r="4237" spans="1:12" ht="16" x14ac:dyDescent="0.2">
      <c r="A4237"/>
      <c r="B4237"/>
      <c r="C4237"/>
      <c r="D4237"/>
      <c r="E4237"/>
      <c r="F4237"/>
      <c r="G4237"/>
      <c r="H4237"/>
      <c r="I4237"/>
      <c r="J4237"/>
      <c r="K4237"/>
      <c r="L4237"/>
    </row>
    <row r="4238" spans="1:12" ht="16" x14ac:dyDescent="0.2">
      <c r="A4238"/>
      <c r="B4238"/>
      <c r="C4238"/>
      <c r="D4238"/>
      <c r="E4238"/>
      <c r="F4238"/>
      <c r="G4238"/>
      <c r="H4238"/>
      <c r="I4238"/>
      <c r="J4238"/>
      <c r="K4238"/>
      <c r="L4238"/>
    </row>
    <row r="4239" spans="1:12" ht="16" x14ac:dyDescent="0.2">
      <c r="A4239"/>
      <c r="B4239"/>
      <c r="C4239"/>
      <c r="D4239"/>
      <c r="E4239"/>
      <c r="F4239"/>
      <c r="G4239"/>
      <c r="H4239"/>
      <c r="I4239"/>
      <c r="J4239"/>
      <c r="K4239"/>
      <c r="L4239"/>
    </row>
    <row r="4240" spans="1:12" ht="16" x14ac:dyDescent="0.2">
      <c r="A4240"/>
      <c r="B4240"/>
      <c r="C4240"/>
      <c r="D4240"/>
      <c r="E4240"/>
      <c r="F4240"/>
      <c r="G4240"/>
      <c r="H4240"/>
      <c r="I4240"/>
      <c r="J4240"/>
      <c r="K4240"/>
      <c r="L4240"/>
    </row>
    <row r="4241" spans="1:12" ht="16" x14ac:dyDescent="0.2">
      <c r="A4241"/>
      <c r="B4241"/>
      <c r="C4241"/>
      <c r="D4241"/>
      <c r="E4241"/>
      <c r="F4241"/>
      <c r="G4241"/>
      <c r="H4241"/>
      <c r="I4241"/>
      <c r="J4241"/>
      <c r="K4241"/>
      <c r="L4241"/>
    </row>
    <row r="4242" spans="1:12" ht="16" x14ac:dyDescent="0.2">
      <c r="A4242"/>
      <c r="B4242"/>
      <c r="C4242"/>
      <c r="D4242"/>
      <c r="E4242"/>
      <c r="F4242"/>
      <c r="G4242"/>
      <c r="H4242"/>
      <c r="I4242"/>
      <c r="J4242"/>
      <c r="K4242"/>
      <c r="L4242"/>
    </row>
    <row r="4243" spans="1:12" ht="16" x14ac:dyDescent="0.2">
      <c r="A4243"/>
      <c r="B4243"/>
      <c r="C4243"/>
      <c r="D4243"/>
      <c r="E4243"/>
      <c r="F4243"/>
      <c r="G4243"/>
      <c r="H4243"/>
      <c r="I4243"/>
      <c r="J4243"/>
      <c r="K4243"/>
      <c r="L4243"/>
    </row>
    <row r="4244" spans="1:12" ht="16" x14ac:dyDescent="0.2">
      <c r="A4244"/>
      <c r="B4244"/>
      <c r="C4244"/>
      <c r="D4244"/>
      <c r="E4244"/>
      <c r="F4244"/>
      <c r="G4244"/>
      <c r="H4244"/>
      <c r="I4244"/>
      <c r="J4244"/>
      <c r="K4244"/>
      <c r="L4244"/>
    </row>
    <row r="4245" spans="1:12" ht="16" x14ac:dyDescent="0.2">
      <c r="A4245"/>
      <c r="B4245"/>
      <c r="C4245"/>
      <c r="D4245"/>
      <c r="E4245"/>
      <c r="F4245"/>
      <c r="G4245"/>
      <c r="H4245"/>
      <c r="I4245"/>
      <c r="J4245"/>
      <c r="K4245"/>
      <c r="L4245"/>
    </row>
    <row r="4246" spans="1:12" ht="16" x14ac:dyDescent="0.2">
      <c r="A4246"/>
      <c r="B4246"/>
      <c r="C4246"/>
      <c r="D4246"/>
      <c r="E4246"/>
      <c r="F4246"/>
      <c r="G4246"/>
      <c r="H4246"/>
      <c r="I4246"/>
      <c r="J4246"/>
      <c r="K4246"/>
      <c r="L4246"/>
    </row>
    <row r="4247" spans="1:12" ht="16" x14ac:dyDescent="0.2">
      <c r="A4247"/>
      <c r="B4247"/>
      <c r="C4247"/>
      <c r="D4247"/>
      <c r="E4247"/>
      <c r="F4247"/>
      <c r="G4247"/>
      <c r="H4247"/>
      <c r="I4247"/>
      <c r="J4247"/>
      <c r="K4247"/>
      <c r="L4247"/>
    </row>
    <row r="4248" spans="1:12" ht="16" x14ac:dyDescent="0.2">
      <c r="A4248"/>
      <c r="B4248"/>
      <c r="C4248"/>
      <c r="D4248"/>
      <c r="E4248"/>
      <c r="F4248"/>
      <c r="G4248"/>
      <c r="H4248"/>
      <c r="I4248"/>
      <c r="J4248"/>
      <c r="K4248"/>
      <c r="L4248"/>
    </row>
    <row r="4249" spans="1:12" ht="16" x14ac:dyDescent="0.2">
      <c r="A4249"/>
      <c r="B4249"/>
      <c r="C4249"/>
      <c r="D4249"/>
      <c r="E4249"/>
      <c r="F4249"/>
      <c r="G4249"/>
      <c r="H4249"/>
      <c r="I4249"/>
      <c r="J4249"/>
      <c r="K4249"/>
      <c r="L4249"/>
    </row>
    <row r="4250" spans="1:12" ht="16" x14ac:dyDescent="0.2">
      <c r="A4250"/>
      <c r="B4250"/>
      <c r="C4250"/>
      <c r="D4250"/>
      <c r="E4250"/>
      <c r="F4250"/>
      <c r="G4250"/>
      <c r="H4250"/>
      <c r="I4250"/>
      <c r="J4250"/>
      <c r="K4250"/>
      <c r="L4250"/>
    </row>
    <row r="4251" spans="1:12" ht="16" x14ac:dyDescent="0.2">
      <c r="A4251"/>
      <c r="B4251"/>
      <c r="C4251"/>
      <c r="D4251"/>
      <c r="E4251"/>
      <c r="F4251"/>
      <c r="G4251"/>
      <c r="H4251"/>
      <c r="I4251"/>
      <c r="J4251"/>
      <c r="K4251"/>
      <c r="L4251"/>
    </row>
    <row r="4252" spans="1:12" ht="16" x14ac:dyDescent="0.2">
      <c r="A4252"/>
      <c r="B4252"/>
      <c r="C4252"/>
      <c r="D4252"/>
      <c r="E4252"/>
      <c r="F4252"/>
      <c r="G4252"/>
      <c r="H4252"/>
      <c r="I4252"/>
      <c r="J4252"/>
      <c r="K4252"/>
      <c r="L4252"/>
    </row>
    <row r="4253" spans="1:12" ht="16" x14ac:dyDescent="0.2">
      <c r="A4253"/>
      <c r="B4253"/>
      <c r="C4253"/>
      <c r="D4253"/>
      <c r="E4253"/>
      <c r="F4253"/>
      <c r="G4253"/>
      <c r="H4253"/>
      <c r="I4253"/>
      <c r="J4253"/>
      <c r="K4253"/>
      <c r="L4253"/>
    </row>
    <row r="4254" spans="1:12" ht="16" x14ac:dyDescent="0.2">
      <c r="A4254"/>
      <c r="B4254"/>
      <c r="C4254"/>
      <c r="D4254"/>
      <c r="E4254"/>
      <c r="F4254"/>
      <c r="G4254"/>
      <c r="H4254"/>
      <c r="I4254"/>
      <c r="J4254"/>
      <c r="K4254"/>
      <c r="L4254"/>
    </row>
    <row r="4255" spans="1:12" ht="16" x14ac:dyDescent="0.2">
      <c r="A4255"/>
      <c r="B4255"/>
      <c r="C4255"/>
      <c r="D4255"/>
      <c r="E4255"/>
      <c r="F4255"/>
      <c r="G4255"/>
      <c r="H4255"/>
      <c r="I4255"/>
      <c r="J4255"/>
      <c r="K4255"/>
      <c r="L4255"/>
    </row>
    <row r="4256" spans="1:12" ht="16" x14ac:dyDescent="0.2">
      <c r="A4256"/>
      <c r="B4256"/>
      <c r="C4256"/>
      <c r="D4256"/>
      <c r="E4256"/>
      <c r="F4256"/>
      <c r="G4256"/>
      <c r="H4256"/>
      <c r="I4256"/>
      <c r="J4256"/>
      <c r="K4256"/>
      <c r="L4256"/>
    </row>
    <row r="4257" spans="1:12" ht="16" x14ac:dyDescent="0.2">
      <c r="A4257"/>
      <c r="B4257"/>
      <c r="C4257"/>
      <c r="D4257"/>
      <c r="E4257"/>
      <c r="F4257"/>
      <c r="G4257"/>
      <c r="H4257"/>
      <c r="I4257"/>
      <c r="J4257"/>
      <c r="K4257"/>
      <c r="L4257"/>
    </row>
    <row r="4258" spans="1:12" ht="16" x14ac:dyDescent="0.2">
      <c r="A4258"/>
      <c r="B4258"/>
      <c r="C4258"/>
      <c r="D4258"/>
      <c r="E4258"/>
      <c r="F4258"/>
      <c r="G4258"/>
      <c r="H4258"/>
      <c r="I4258"/>
      <c r="J4258"/>
      <c r="K4258"/>
      <c r="L4258"/>
    </row>
    <row r="4259" spans="1:12" ht="16" x14ac:dyDescent="0.2">
      <c r="A4259"/>
      <c r="B4259"/>
      <c r="C4259"/>
      <c r="D4259"/>
      <c r="E4259"/>
      <c r="F4259"/>
      <c r="G4259"/>
      <c r="H4259"/>
      <c r="I4259"/>
      <c r="J4259"/>
      <c r="K4259"/>
      <c r="L4259"/>
    </row>
    <row r="4260" spans="1:12" ht="16" x14ac:dyDescent="0.2">
      <c r="A4260"/>
      <c r="B4260"/>
      <c r="C4260"/>
      <c r="D4260"/>
      <c r="E4260"/>
      <c r="F4260"/>
      <c r="G4260"/>
      <c r="H4260"/>
      <c r="I4260"/>
      <c r="J4260"/>
      <c r="K4260"/>
      <c r="L4260"/>
    </row>
    <row r="4261" spans="1:12" ht="16" x14ac:dyDescent="0.2">
      <c r="A4261"/>
      <c r="B4261"/>
      <c r="C4261"/>
      <c r="D4261"/>
      <c r="E4261"/>
      <c r="F4261"/>
      <c r="G4261"/>
      <c r="H4261"/>
      <c r="I4261"/>
      <c r="J4261"/>
      <c r="K4261"/>
      <c r="L4261"/>
    </row>
    <row r="4262" spans="1:12" ht="16" x14ac:dyDescent="0.2">
      <c r="A4262"/>
      <c r="B4262"/>
      <c r="C4262"/>
      <c r="D4262"/>
      <c r="E4262"/>
      <c r="F4262"/>
      <c r="G4262"/>
      <c r="H4262"/>
      <c r="I4262"/>
      <c r="J4262"/>
      <c r="K4262"/>
      <c r="L4262"/>
    </row>
    <row r="4263" spans="1:12" ht="16" x14ac:dyDescent="0.2">
      <c r="A4263"/>
      <c r="B4263"/>
      <c r="C4263"/>
      <c r="D4263"/>
      <c r="E4263"/>
      <c r="F4263"/>
      <c r="G4263"/>
      <c r="H4263"/>
      <c r="I4263"/>
      <c r="J4263"/>
      <c r="K4263"/>
      <c r="L4263"/>
    </row>
    <row r="4264" spans="1:12" ht="16" x14ac:dyDescent="0.2">
      <c r="A4264"/>
      <c r="B4264"/>
      <c r="C4264"/>
      <c r="D4264"/>
      <c r="E4264"/>
      <c r="F4264"/>
      <c r="G4264"/>
      <c r="H4264"/>
      <c r="I4264"/>
      <c r="J4264"/>
      <c r="K4264"/>
      <c r="L4264"/>
    </row>
    <row r="4265" spans="1:12" ht="16" x14ac:dyDescent="0.2">
      <c r="A4265"/>
      <c r="B4265"/>
      <c r="C4265"/>
      <c r="D4265"/>
      <c r="E4265"/>
      <c r="F4265"/>
      <c r="G4265"/>
      <c r="H4265"/>
      <c r="I4265"/>
      <c r="J4265"/>
      <c r="K4265"/>
      <c r="L4265"/>
    </row>
    <row r="4266" spans="1:12" ht="16" x14ac:dyDescent="0.2">
      <c r="A4266"/>
      <c r="B4266"/>
      <c r="C4266"/>
      <c r="D4266"/>
      <c r="E4266"/>
      <c r="F4266"/>
      <c r="G4266"/>
      <c r="H4266"/>
      <c r="I4266"/>
      <c r="J4266"/>
      <c r="K4266"/>
      <c r="L4266"/>
    </row>
    <row r="4267" spans="1:12" ht="16" x14ac:dyDescent="0.2">
      <c r="A4267"/>
      <c r="B4267"/>
      <c r="C4267"/>
      <c r="D4267"/>
      <c r="E4267"/>
      <c r="F4267"/>
      <c r="G4267"/>
      <c r="H4267"/>
      <c r="I4267"/>
      <c r="J4267"/>
      <c r="K4267"/>
      <c r="L4267"/>
    </row>
    <row r="4268" spans="1:12" ht="16" x14ac:dyDescent="0.2">
      <c r="A4268"/>
      <c r="B4268"/>
      <c r="C4268"/>
      <c r="D4268"/>
      <c r="E4268"/>
      <c r="F4268"/>
      <c r="G4268"/>
      <c r="H4268"/>
      <c r="I4268"/>
      <c r="J4268"/>
      <c r="K4268"/>
      <c r="L4268"/>
    </row>
    <row r="4269" spans="1:12" ht="16" x14ac:dyDescent="0.2">
      <c r="A4269"/>
      <c r="B4269"/>
      <c r="C4269"/>
      <c r="D4269"/>
      <c r="E4269"/>
      <c r="F4269"/>
      <c r="G4269"/>
      <c r="H4269"/>
      <c r="I4269"/>
      <c r="J4269"/>
      <c r="K4269"/>
      <c r="L4269"/>
    </row>
    <row r="4270" spans="1:12" ht="16" x14ac:dyDescent="0.2">
      <c r="A4270"/>
      <c r="B4270"/>
      <c r="C4270"/>
      <c r="D4270"/>
      <c r="E4270"/>
      <c r="F4270"/>
      <c r="G4270"/>
      <c r="H4270"/>
      <c r="I4270"/>
      <c r="J4270"/>
      <c r="K4270"/>
      <c r="L4270"/>
    </row>
    <row r="4271" spans="1:12" ht="16" x14ac:dyDescent="0.2">
      <c r="A4271"/>
      <c r="B4271"/>
      <c r="C4271"/>
      <c r="D4271"/>
      <c r="E4271"/>
      <c r="F4271"/>
      <c r="G4271"/>
      <c r="H4271"/>
      <c r="I4271"/>
      <c r="J4271"/>
      <c r="K4271"/>
      <c r="L4271"/>
    </row>
    <row r="4272" spans="1:12" ht="16" x14ac:dyDescent="0.2">
      <c r="A4272"/>
      <c r="B4272"/>
      <c r="C4272"/>
      <c r="D4272"/>
      <c r="E4272"/>
      <c r="F4272"/>
      <c r="G4272"/>
      <c r="H4272"/>
      <c r="I4272"/>
      <c r="J4272"/>
      <c r="K4272"/>
      <c r="L4272"/>
    </row>
    <row r="4273" spans="1:12" ht="16" x14ac:dyDescent="0.2">
      <c r="A4273"/>
      <c r="B4273"/>
      <c r="C4273"/>
      <c r="D4273"/>
      <c r="E4273"/>
      <c r="F4273"/>
      <c r="G4273"/>
      <c r="H4273"/>
      <c r="I4273"/>
      <c r="J4273"/>
      <c r="K4273"/>
      <c r="L4273"/>
    </row>
    <row r="4274" spans="1:12" ht="16" x14ac:dyDescent="0.2">
      <c r="A4274"/>
      <c r="B4274"/>
      <c r="C4274"/>
      <c r="D4274"/>
      <c r="E4274"/>
      <c r="F4274"/>
      <c r="G4274"/>
      <c r="H4274"/>
      <c r="I4274"/>
      <c r="J4274"/>
      <c r="K4274"/>
      <c r="L4274"/>
    </row>
    <row r="4275" spans="1:12" ht="16" x14ac:dyDescent="0.2">
      <c r="A4275"/>
      <c r="B4275"/>
      <c r="C4275"/>
      <c r="D4275"/>
      <c r="E4275"/>
      <c r="F4275"/>
      <c r="G4275"/>
      <c r="H4275"/>
      <c r="I4275"/>
      <c r="J4275"/>
      <c r="K4275"/>
      <c r="L4275"/>
    </row>
    <row r="4276" spans="1:12" ht="16" x14ac:dyDescent="0.2">
      <c r="A4276"/>
      <c r="B4276"/>
      <c r="C4276"/>
      <c r="D4276"/>
      <c r="E4276"/>
      <c r="F4276"/>
      <c r="G4276"/>
      <c r="H4276"/>
      <c r="I4276"/>
      <c r="J4276"/>
      <c r="K4276"/>
      <c r="L4276"/>
    </row>
    <row r="4277" spans="1:12" ht="16" x14ac:dyDescent="0.2">
      <c r="A4277"/>
      <c r="B4277"/>
      <c r="C4277"/>
      <c r="D4277"/>
      <c r="E4277"/>
      <c r="F4277"/>
      <c r="G4277"/>
      <c r="H4277"/>
      <c r="I4277"/>
      <c r="J4277"/>
      <c r="K4277"/>
      <c r="L4277"/>
    </row>
    <row r="4278" spans="1:12" ht="16" x14ac:dyDescent="0.2">
      <c r="A4278"/>
      <c r="B4278"/>
      <c r="C4278"/>
      <c r="D4278"/>
      <c r="E4278"/>
      <c r="F4278"/>
      <c r="G4278"/>
      <c r="H4278"/>
      <c r="I4278"/>
      <c r="J4278"/>
      <c r="K4278"/>
      <c r="L4278"/>
    </row>
    <row r="4279" spans="1:12" ht="16" x14ac:dyDescent="0.2">
      <c r="A4279"/>
      <c r="B4279"/>
      <c r="C4279"/>
      <c r="D4279"/>
      <c r="E4279"/>
      <c r="F4279"/>
      <c r="G4279"/>
      <c r="H4279"/>
      <c r="I4279"/>
      <c r="J4279"/>
      <c r="K4279"/>
      <c r="L4279"/>
    </row>
    <row r="4280" spans="1:12" ht="16" x14ac:dyDescent="0.2">
      <c r="A4280"/>
      <c r="B4280"/>
      <c r="C4280"/>
      <c r="D4280"/>
      <c r="E4280"/>
      <c r="F4280"/>
      <c r="G4280"/>
      <c r="H4280"/>
      <c r="I4280"/>
      <c r="J4280"/>
      <c r="K4280"/>
      <c r="L4280"/>
    </row>
    <row r="4281" spans="1:12" ht="16" x14ac:dyDescent="0.2">
      <c r="A4281"/>
      <c r="B4281"/>
      <c r="C4281"/>
      <c r="D4281"/>
      <c r="E4281"/>
      <c r="F4281"/>
      <c r="G4281"/>
      <c r="H4281"/>
      <c r="I4281"/>
      <c r="J4281"/>
      <c r="K4281"/>
      <c r="L4281"/>
    </row>
    <row r="4282" spans="1:12" ht="16" x14ac:dyDescent="0.2">
      <c r="A4282"/>
      <c r="B4282"/>
      <c r="C4282"/>
      <c r="D4282"/>
      <c r="E4282"/>
      <c r="F4282"/>
      <c r="G4282"/>
      <c r="H4282"/>
      <c r="I4282"/>
      <c r="J4282"/>
      <c r="K4282"/>
      <c r="L4282"/>
    </row>
    <row r="4283" spans="1:12" ht="16" x14ac:dyDescent="0.2">
      <c r="A4283"/>
      <c r="B4283"/>
      <c r="C4283"/>
      <c r="D4283"/>
      <c r="E4283"/>
      <c r="F4283"/>
      <c r="G4283"/>
      <c r="H4283"/>
      <c r="I4283"/>
      <c r="J4283"/>
      <c r="K4283"/>
      <c r="L4283"/>
    </row>
    <row r="4284" spans="1:12" ht="16" x14ac:dyDescent="0.2">
      <c r="A4284"/>
      <c r="B4284"/>
      <c r="C4284"/>
      <c r="D4284"/>
      <c r="E4284"/>
      <c r="F4284"/>
      <c r="G4284"/>
      <c r="H4284"/>
      <c r="I4284"/>
      <c r="J4284"/>
      <c r="K4284"/>
      <c r="L4284"/>
    </row>
    <row r="4285" spans="1:12" ht="16" x14ac:dyDescent="0.2">
      <c r="A4285"/>
      <c r="B4285"/>
      <c r="C4285"/>
      <c r="D4285"/>
      <c r="E4285"/>
      <c r="F4285"/>
      <c r="G4285"/>
      <c r="H4285"/>
      <c r="I4285"/>
      <c r="J4285"/>
      <c r="K4285"/>
      <c r="L4285"/>
    </row>
    <row r="4286" spans="1:12" ht="16" x14ac:dyDescent="0.2">
      <c r="A4286"/>
      <c r="B4286"/>
      <c r="C4286"/>
      <c r="D4286"/>
      <c r="E4286"/>
      <c r="F4286"/>
      <c r="G4286"/>
      <c r="H4286"/>
      <c r="I4286"/>
      <c r="J4286"/>
      <c r="K4286"/>
      <c r="L4286"/>
    </row>
    <row r="4287" spans="1:12" ht="16" x14ac:dyDescent="0.2">
      <c r="A4287"/>
      <c r="B4287"/>
      <c r="C4287"/>
      <c r="D4287"/>
      <c r="E4287"/>
      <c r="F4287"/>
      <c r="G4287"/>
      <c r="H4287"/>
      <c r="I4287"/>
      <c r="J4287"/>
      <c r="K4287"/>
      <c r="L4287"/>
    </row>
    <row r="4288" spans="1:12" ht="16" x14ac:dyDescent="0.2">
      <c r="A4288"/>
      <c r="B4288"/>
      <c r="C4288"/>
      <c r="D4288"/>
      <c r="E4288"/>
      <c r="F4288"/>
      <c r="G4288"/>
      <c r="H4288"/>
      <c r="I4288"/>
      <c r="J4288"/>
      <c r="K4288"/>
      <c r="L4288"/>
    </row>
    <row r="4289" spans="1:12" ht="16" x14ac:dyDescent="0.2">
      <c r="A4289"/>
      <c r="B4289"/>
      <c r="C4289"/>
      <c r="D4289"/>
      <c r="E4289"/>
      <c r="F4289"/>
      <c r="G4289"/>
      <c r="H4289"/>
      <c r="I4289"/>
      <c r="J4289"/>
      <c r="K4289"/>
      <c r="L4289"/>
    </row>
    <row r="4290" spans="1:12" ht="16" x14ac:dyDescent="0.2">
      <c r="A4290"/>
      <c r="B4290"/>
      <c r="C4290"/>
      <c r="D4290"/>
      <c r="E4290"/>
      <c r="F4290"/>
      <c r="G4290"/>
      <c r="H4290"/>
      <c r="I4290"/>
      <c r="J4290"/>
      <c r="K4290"/>
      <c r="L4290"/>
    </row>
    <row r="4291" spans="1:12" ht="16" x14ac:dyDescent="0.2">
      <c r="A4291"/>
      <c r="B4291"/>
      <c r="C4291"/>
      <c r="D4291"/>
      <c r="E4291"/>
      <c r="F4291"/>
      <c r="G4291"/>
      <c r="H4291"/>
      <c r="I4291"/>
      <c r="J4291"/>
      <c r="K4291"/>
      <c r="L4291"/>
    </row>
    <row r="4292" spans="1:12" ht="16" x14ac:dyDescent="0.2">
      <c r="A4292"/>
      <c r="B4292"/>
      <c r="C4292"/>
      <c r="D4292"/>
      <c r="E4292"/>
      <c r="F4292"/>
      <c r="G4292"/>
      <c r="H4292"/>
      <c r="I4292"/>
      <c r="J4292"/>
      <c r="K4292"/>
      <c r="L4292"/>
    </row>
    <row r="4293" spans="1:12" ht="16" x14ac:dyDescent="0.2">
      <c r="A4293"/>
      <c r="B4293"/>
      <c r="C4293"/>
      <c r="D4293"/>
      <c r="E4293"/>
      <c r="F4293"/>
      <c r="G4293"/>
      <c r="H4293"/>
      <c r="I4293"/>
      <c r="J4293"/>
      <c r="K4293"/>
      <c r="L4293"/>
    </row>
    <row r="4294" spans="1:12" ht="16" x14ac:dyDescent="0.2">
      <c r="A4294"/>
      <c r="B4294"/>
      <c r="C4294"/>
      <c r="D4294"/>
      <c r="E4294"/>
      <c r="F4294"/>
      <c r="G4294"/>
      <c r="H4294"/>
      <c r="I4294"/>
      <c r="J4294"/>
      <c r="K4294"/>
      <c r="L4294"/>
    </row>
    <row r="4295" spans="1:12" ht="16" x14ac:dyDescent="0.2">
      <c r="A4295"/>
      <c r="B4295"/>
      <c r="C4295"/>
      <c r="D4295"/>
      <c r="E4295"/>
      <c r="F4295"/>
      <c r="G4295"/>
      <c r="H4295"/>
      <c r="I4295"/>
      <c r="J4295"/>
      <c r="K4295"/>
      <c r="L4295"/>
    </row>
    <row r="4296" spans="1:12" ht="16" x14ac:dyDescent="0.2">
      <c r="A4296"/>
      <c r="B4296"/>
      <c r="C4296"/>
      <c r="D4296"/>
      <c r="E4296"/>
      <c r="F4296"/>
      <c r="G4296"/>
      <c r="H4296"/>
      <c r="I4296"/>
      <c r="J4296"/>
      <c r="K4296"/>
      <c r="L4296"/>
    </row>
    <row r="4297" spans="1:12" ht="16" x14ac:dyDescent="0.2">
      <c r="A4297"/>
      <c r="B4297"/>
      <c r="C4297"/>
      <c r="D4297"/>
      <c r="E4297"/>
      <c r="F4297"/>
      <c r="G4297"/>
      <c r="H4297"/>
      <c r="I4297"/>
      <c r="J4297"/>
      <c r="K4297"/>
      <c r="L4297"/>
    </row>
    <row r="4298" spans="1:12" ht="16" x14ac:dyDescent="0.2">
      <c r="A4298"/>
      <c r="B4298"/>
      <c r="C4298"/>
      <c r="D4298"/>
      <c r="E4298"/>
      <c r="F4298"/>
      <c r="G4298"/>
      <c r="H4298"/>
      <c r="I4298"/>
      <c r="J4298"/>
      <c r="K4298"/>
      <c r="L4298"/>
    </row>
    <row r="4299" spans="1:12" ht="16" x14ac:dyDescent="0.2">
      <c r="A4299"/>
      <c r="B4299"/>
      <c r="C4299"/>
      <c r="D4299"/>
      <c r="E4299"/>
      <c r="F4299"/>
      <c r="G4299"/>
      <c r="H4299"/>
      <c r="I4299"/>
      <c r="J4299"/>
      <c r="K4299"/>
      <c r="L4299"/>
    </row>
    <row r="4300" spans="1:12" ht="16" x14ac:dyDescent="0.2">
      <c r="A4300"/>
      <c r="B4300"/>
      <c r="C4300"/>
      <c r="D4300"/>
      <c r="E4300"/>
      <c r="F4300"/>
      <c r="G4300"/>
      <c r="H4300"/>
      <c r="I4300"/>
      <c r="J4300"/>
      <c r="K4300"/>
      <c r="L4300"/>
    </row>
    <row r="4301" spans="1:12" ht="16" x14ac:dyDescent="0.2">
      <c r="A4301"/>
      <c r="B4301"/>
      <c r="C4301"/>
      <c r="D4301"/>
      <c r="E4301"/>
      <c r="F4301"/>
      <c r="G4301"/>
      <c r="H4301"/>
      <c r="I4301"/>
      <c r="J4301"/>
      <c r="K4301"/>
      <c r="L4301"/>
    </row>
    <row r="4302" spans="1:12" ht="16" x14ac:dyDescent="0.2">
      <c r="A4302"/>
      <c r="B4302"/>
      <c r="C4302"/>
      <c r="D4302"/>
      <c r="E4302"/>
      <c r="F4302"/>
      <c r="G4302"/>
      <c r="H4302"/>
      <c r="I4302"/>
      <c r="J4302"/>
      <c r="K4302"/>
      <c r="L4302"/>
    </row>
    <row r="4303" spans="1:12" ht="16" x14ac:dyDescent="0.2">
      <c r="A4303"/>
      <c r="B4303"/>
      <c r="C4303"/>
      <c r="D4303"/>
      <c r="E4303"/>
      <c r="F4303"/>
      <c r="G4303"/>
      <c r="H4303"/>
      <c r="I4303"/>
      <c r="J4303"/>
      <c r="K4303"/>
      <c r="L4303"/>
    </row>
    <row r="4304" spans="1:12" ht="16" x14ac:dyDescent="0.2">
      <c r="A4304"/>
      <c r="B4304"/>
      <c r="C4304"/>
      <c r="D4304"/>
      <c r="E4304"/>
      <c r="F4304"/>
      <c r="G4304"/>
      <c r="H4304"/>
      <c r="I4304"/>
      <c r="J4304"/>
      <c r="K4304"/>
      <c r="L4304"/>
    </row>
    <row r="4305" spans="1:12" ht="16" x14ac:dyDescent="0.2">
      <c r="A4305"/>
      <c r="B4305"/>
      <c r="C4305"/>
      <c r="D4305"/>
      <c r="E4305"/>
      <c r="F4305"/>
      <c r="G4305"/>
      <c r="H4305"/>
      <c r="I4305"/>
      <c r="J4305"/>
      <c r="K4305"/>
      <c r="L4305"/>
    </row>
    <row r="4306" spans="1:12" ht="16" x14ac:dyDescent="0.2">
      <c r="A4306"/>
      <c r="B4306"/>
      <c r="C4306"/>
      <c r="D4306"/>
      <c r="E4306"/>
      <c r="F4306"/>
      <c r="G4306"/>
      <c r="H4306"/>
      <c r="I4306"/>
      <c r="J4306"/>
      <c r="K4306"/>
      <c r="L4306"/>
    </row>
    <row r="4307" spans="1:12" ht="16" x14ac:dyDescent="0.2">
      <c r="A4307"/>
      <c r="B4307"/>
      <c r="C4307"/>
      <c r="D4307"/>
      <c r="E4307"/>
      <c r="F4307"/>
      <c r="G4307"/>
      <c r="H4307"/>
      <c r="I4307"/>
      <c r="J4307"/>
      <c r="K4307"/>
      <c r="L4307"/>
    </row>
    <row r="4308" spans="1:12" ht="16" x14ac:dyDescent="0.2">
      <c r="A4308"/>
      <c r="B4308"/>
      <c r="C4308"/>
      <c r="D4308"/>
      <c r="E4308"/>
      <c r="F4308"/>
      <c r="G4308"/>
      <c r="H4308"/>
      <c r="I4308"/>
      <c r="J4308"/>
      <c r="K4308"/>
      <c r="L4308"/>
    </row>
    <row r="4309" spans="1:12" ht="16" x14ac:dyDescent="0.2">
      <c r="A4309"/>
      <c r="B4309"/>
      <c r="C4309"/>
      <c r="D4309"/>
      <c r="E4309"/>
      <c r="F4309"/>
      <c r="G4309"/>
      <c r="H4309"/>
      <c r="I4309"/>
      <c r="J4309"/>
      <c r="K4309"/>
      <c r="L4309"/>
    </row>
    <row r="4310" spans="1:12" ht="16" x14ac:dyDescent="0.2">
      <c r="A4310"/>
      <c r="B4310"/>
      <c r="C4310"/>
      <c r="D4310"/>
      <c r="E4310"/>
      <c r="F4310"/>
      <c r="G4310"/>
      <c r="H4310"/>
      <c r="I4310"/>
      <c r="J4310"/>
      <c r="K4310"/>
      <c r="L4310"/>
    </row>
    <row r="4311" spans="1:12" ht="16" x14ac:dyDescent="0.2">
      <c r="A4311"/>
      <c r="B4311"/>
      <c r="C4311"/>
      <c r="D4311"/>
      <c r="E4311"/>
      <c r="F4311"/>
      <c r="G4311"/>
      <c r="H4311"/>
      <c r="I4311"/>
      <c r="J4311"/>
      <c r="K4311"/>
      <c r="L4311"/>
    </row>
    <row r="4312" spans="1:12" ht="16" x14ac:dyDescent="0.2">
      <c r="A4312"/>
      <c r="B4312"/>
      <c r="C4312"/>
      <c r="D4312"/>
      <c r="E4312"/>
      <c r="F4312"/>
      <c r="G4312"/>
      <c r="H4312"/>
      <c r="I4312"/>
      <c r="J4312"/>
      <c r="K4312"/>
      <c r="L4312"/>
    </row>
    <row r="4313" spans="1:12" ht="16" x14ac:dyDescent="0.2">
      <c r="A4313"/>
      <c r="B4313"/>
      <c r="C4313"/>
      <c r="D4313"/>
      <c r="E4313"/>
      <c r="F4313"/>
      <c r="G4313"/>
      <c r="H4313"/>
      <c r="I4313"/>
      <c r="J4313"/>
      <c r="K4313"/>
      <c r="L4313"/>
    </row>
    <row r="4314" spans="1:12" ht="16" x14ac:dyDescent="0.2">
      <c r="A4314"/>
      <c r="B4314"/>
      <c r="C4314"/>
      <c r="D4314"/>
      <c r="E4314"/>
      <c r="F4314"/>
      <c r="G4314"/>
      <c r="H4314"/>
      <c r="I4314"/>
      <c r="J4314"/>
      <c r="K4314"/>
      <c r="L4314"/>
    </row>
    <row r="4315" spans="1:12" ht="16" x14ac:dyDescent="0.2">
      <c r="A4315"/>
      <c r="B4315"/>
      <c r="C4315"/>
      <c r="D4315"/>
      <c r="E4315"/>
      <c r="F4315"/>
      <c r="G4315"/>
      <c r="H4315"/>
      <c r="I4315"/>
      <c r="J4315"/>
      <c r="K4315"/>
      <c r="L4315"/>
    </row>
    <row r="4316" spans="1:12" ht="16" x14ac:dyDescent="0.2">
      <c r="A4316"/>
      <c r="B4316"/>
      <c r="C4316"/>
      <c r="D4316"/>
      <c r="E4316"/>
      <c r="F4316"/>
      <c r="G4316"/>
      <c r="H4316"/>
      <c r="I4316"/>
      <c r="J4316"/>
      <c r="K4316"/>
      <c r="L4316"/>
    </row>
    <row r="4317" spans="1:12" ht="16" x14ac:dyDescent="0.2">
      <c r="A4317"/>
      <c r="B4317"/>
      <c r="C4317"/>
      <c r="D4317"/>
      <c r="E4317"/>
      <c r="F4317"/>
      <c r="G4317"/>
      <c r="H4317"/>
      <c r="I4317"/>
      <c r="J4317"/>
      <c r="K4317"/>
      <c r="L4317"/>
    </row>
    <row r="4318" spans="1:12" ht="16" x14ac:dyDescent="0.2">
      <c r="A4318"/>
      <c r="B4318"/>
      <c r="C4318"/>
      <c r="D4318"/>
      <c r="E4318"/>
      <c r="F4318"/>
      <c r="G4318"/>
      <c r="H4318"/>
      <c r="I4318"/>
      <c r="J4318"/>
      <c r="K4318"/>
      <c r="L4318"/>
    </row>
    <row r="4319" spans="1:12" ht="16" x14ac:dyDescent="0.2">
      <c r="A4319"/>
      <c r="B4319"/>
      <c r="C4319"/>
      <c r="D4319"/>
      <c r="E4319"/>
      <c r="F4319"/>
      <c r="G4319"/>
      <c r="H4319"/>
      <c r="I4319"/>
      <c r="J4319"/>
      <c r="K4319"/>
      <c r="L4319"/>
    </row>
    <row r="4320" spans="1:12" ht="16" x14ac:dyDescent="0.2">
      <c r="A4320"/>
      <c r="B4320"/>
      <c r="C4320"/>
      <c r="D4320"/>
      <c r="E4320"/>
      <c r="F4320"/>
      <c r="G4320"/>
      <c r="H4320"/>
      <c r="I4320"/>
      <c r="J4320"/>
      <c r="K4320"/>
      <c r="L4320"/>
    </row>
    <row r="4321" spans="1:12" ht="16" x14ac:dyDescent="0.2">
      <c r="A4321"/>
      <c r="B4321"/>
      <c r="C4321"/>
      <c r="D4321"/>
      <c r="E4321"/>
      <c r="F4321"/>
      <c r="G4321"/>
      <c r="H4321"/>
      <c r="I4321"/>
      <c r="J4321"/>
      <c r="K4321"/>
      <c r="L4321"/>
    </row>
    <row r="4322" spans="1:12" ht="16" x14ac:dyDescent="0.2">
      <c r="A4322"/>
      <c r="B4322"/>
      <c r="C4322"/>
      <c r="D4322"/>
      <c r="E4322"/>
      <c r="F4322"/>
      <c r="G4322"/>
      <c r="H4322"/>
      <c r="I4322"/>
      <c r="J4322"/>
      <c r="K4322"/>
      <c r="L4322"/>
    </row>
    <row r="4323" spans="1:12" ht="16" x14ac:dyDescent="0.2">
      <c r="A4323"/>
      <c r="B4323"/>
      <c r="C4323"/>
      <c r="D4323"/>
      <c r="E4323"/>
      <c r="F4323"/>
      <c r="G4323"/>
      <c r="H4323"/>
      <c r="I4323"/>
      <c r="J4323"/>
      <c r="K4323"/>
      <c r="L4323"/>
    </row>
    <row r="4324" spans="1:12" ht="16" x14ac:dyDescent="0.2">
      <c r="A4324"/>
      <c r="B4324"/>
      <c r="C4324"/>
      <c r="D4324"/>
      <c r="E4324"/>
      <c r="F4324"/>
      <c r="G4324"/>
      <c r="H4324"/>
      <c r="I4324"/>
      <c r="J4324"/>
      <c r="K4324"/>
      <c r="L4324"/>
    </row>
    <row r="4325" spans="1:12" ht="16" x14ac:dyDescent="0.2">
      <c r="A4325"/>
      <c r="B4325"/>
      <c r="C4325"/>
      <c r="D4325"/>
      <c r="E4325"/>
      <c r="F4325"/>
      <c r="G4325"/>
      <c r="H4325"/>
      <c r="I4325"/>
      <c r="J4325"/>
      <c r="K4325"/>
      <c r="L4325"/>
    </row>
    <row r="4326" spans="1:12" ht="16" x14ac:dyDescent="0.2">
      <c r="A4326"/>
      <c r="B4326"/>
      <c r="C4326"/>
      <c r="D4326"/>
      <c r="E4326"/>
      <c r="F4326"/>
      <c r="G4326"/>
      <c r="H4326"/>
      <c r="I4326"/>
      <c r="J4326"/>
      <c r="K4326"/>
      <c r="L4326"/>
    </row>
    <row r="4327" spans="1:12" ht="16" x14ac:dyDescent="0.2">
      <c r="A4327"/>
      <c r="B4327"/>
      <c r="C4327"/>
      <c r="D4327"/>
      <c r="E4327"/>
      <c r="F4327"/>
      <c r="G4327"/>
      <c r="H4327"/>
      <c r="I4327"/>
      <c r="J4327"/>
      <c r="K4327"/>
      <c r="L4327"/>
    </row>
    <row r="4328" spans="1:12" ht="16" x14ac:dyDescent="0.2">
      <c r="A4328"/>
      <c r="B4328"/>
      <c r="C4328"/>
      <c r="D4328"/>
      <c r="E4328"/>
      <c r="F4328"/>
      <c r="G4328"/>
      <c r="H4328"/>
      <c r="I4328"/>
      <c r="J4328"/>
      <c r="K4328"/>
      <c r="L4328"/>
    </row>
    <row r="4329" spans="1:12" ht="16" x14ac:dyDescent="0.2">
      <c r="A4329"/>
      <c r="B4329"/>
      <c r="C4329"/>
      <c r="D4329"/>
      <c r="E4329"/>
      <c r="F4329"/>
      <c r="G4329"/>
      <c r="H4329"/>
      <c r="I4329"/>
      <c r="J4329"/>
      <c r="K4329"/>
      <c r="L4329"/>
    </row>
    <row r="4330" spans="1:12" ht="16" x14ac:dyDescent="0.2">
      <c r="A4330"/>
      <c r="B4330"/>
      <c r="C4330"/>
      <c r="D4330"/>
      <c r="E4330"/>
      <c r="F4330"/>
      <c r="G4330"/>
      <c r="H4330"/>
      <c r="I4330"/>
      <c r="J4330"/>
      <c r="K4330"/>
      <c r="L4330"/>
    </row>
    <row r="4331" spans="1:12" ht="16" x14ac:dyDescent="0.2">
      <c r="A4331"/>
      <c r="B4331"/>
      <c r="C4331"/>
      <c r="D4331"/>
      <c r="E4331"/>
      <c r="F4331"/>
      <c r="G4331"/>
      <c r="H4331"/>
      <c r="I4331"/>
      <c r="J4331"/>
      <c r="K4331"/>
      <c r="L4331"/>
    </row>
    <row r="4332" spans="1:12" ht="16" x14ac:dyDescent="0.2">
      <c r="A4332"/>
      <c r="B4332"/>
      <c r="C4332"/>
      <c r="D4332"/>
      <c r="E4332"/>
      <c r="F4332"/>
      <c r="G4332"/>
      <c r="H4332"/>
      <c r="I4332"/>
      <c r="J4332"/>
      <c r="K4332"/>
      <c r="L4332"/>
    </row>
    <row r="4333" spans="1:12" ht="16" x14ac:dyDescent="0.2">
      <c r="A4333"/>
      <c r="B4333"/>
      <c r="C4333"/>
      <c r="D4333"/>
      <c r="E4333"/>
      <c r="F4333"/>
      <c r="G4333"/>
      <c r="H4333"/>
      <c r="I4333"/>
      <c r="J4333"/>
      <c r="K4333"/>
      <c r="L4333"/>
    </row>
    <row r="4334" spans="1:12" ht="16" x14ac:dyDescent="0.2">
      <c r="A4334"/>
      <c r="B4334"/>
      <c r="C4334"/>
      <c r="D4334"/>
      <c r="E4334"/>
      <c r="F4334"/>
      <c r="G4334"/>
      <c r="H4334"/>
      <c r="I4334"/>
      <c r="J4334"/>
      <c r="K4334"/>
      <c r="L4334"/>
    </row>
    <row r="4335" spans="1:12" ht="16" x14ac:dyDescent="0.2">
      <c r="A4335"/>
      <c r="B4335"/>
      <c r="C4335"/>
      <c r="D4335"/>
      <c r="E4335"/>
      <c r="F4335"/>
      <c r="G4335"/>
      <c r="H4335"/>
      <c r="I4335"/>
      <c r="J4335"/>
      <c r="K4335"/>
      <c r="L4335"/>
    </row>
    <row r="4336" spans="1:12" ht="16" x14ac:dyDescent="0.2">
      <c r="A4336"/>
      <c r="B4336"/>
      <c r="C4336"/>
      <c r="D4336"/>
      <c r="E4336"/>
      <c r="F4336"/>
      <c r="G4336"/>
      <c r="H4336"/>
      <c r="I4336"/>
      <c r="J4336"/>
      <c r="K4336"/>
      <c r="L4336"/>
    </row>
    <row r="4337" spans="1:12" ht="16" x14ac:dyDescent="0.2">
      <c r="A4337"/>
      <c r="B4337"/>
      <c r="C4337"/>
      <c r="D4337"/>
      <c r="E4337"/>
      <c r="F4337"/>
      <c r="G4337"/>
      <c r="H4337"/>
      <c r="I4337"/>
      <c r="J4337"/>
      <c r="K4337"/>
      <c r="L4337"/>
    </row>
    <row r="4338" spans="1:12" ht="16" x14ac:dyDescent="0.2">
      <c r="A4338"/>
      <c r="B4338"/>
      <c r="C4338"/>
      <c r="D4338"/>
      <c r="E4338"/>
      <c r="F4338"/>
      <c r="G4338"/>
      <c r="H4338"/>
      <c r="I4338"/>
      <c r="J4338"/>
      <c r="K4338"/>
      <c r="L4338"/>
    </row>
    <row r="4339" spans="1:12" ht="16" x14ac:dyDescent="0.2">
      <c r="A4339"/>
      <c r="B4339"/>
      <c r="C4339"/>
      <c r="D4339"/>
      <c r="E4339"/>
      <c r="F4339"/>
      <c r="G4339"/>
      <c r="H4339"/>
      <c r="I4339"/>
      <c r="J4339"/>
      <c r="K4339"/>
      <c r="L4339"/>
    </row>
    <row r="4340" spans="1:12" ht="16" x14ac:dyDescent="0.2">
      <c r="A4340"/>
      <c r="B4340"/>
      <c r="C4340"/>
      <c r="D4340"/>
      <c r="E4340"/>
      <c r="F4340"/>
      <c r="G4340"/>
      <c r="H4340"/>
      <c r="I4340"/>
      <c r="J4340"/>
      <c r="K4340"/>
      <c r="L4340"/>
    </row>
    <row r="4341" spans="1:12" ht="16" x14ac:dyDescent="0.2">
      <c r="A4341"/>
      <c r="B4341"/>
      <c r="C4341"/>
      <c r="D4341"/>
      <c r="E4341"/>
      <c r="F4341"/>
      <c r="G4341"/>
      <c r="H4341"/>
      <c r="I4341"/>
      <c r="J4341"/>
      <c r="K4341"/>
      <c r="L4341"/>
    </row>
    <row r="4342" spans="1:12" ht="16" x14ac:dyDescent="0.2">
      <c r="A4342"/>
      <c r="B4342"/>
      <c r="C4342"/>
      <c r="D4342"/>
      <c r="E4342"/>
      <c r="F4342"/>
      <c r="G4342"/>
      <c r="H4342"/>
      <c r="I4342"/>
      <c r="J4342"/>
      <c r="K4342"/>
      <c r="L4342"/>
    </row>
    <row r="4343" spans="1:12" ht="16" x14ac:dyDescent="0.2">
      <c r="A4343"/>
      <c r="B4343"/>
      <c r="C4343"/>
      <c r="D4343"/>
      <c r="E4343"/>
      <c r="F4343"/>
      <c r="G4343"/>
      <c r="H4343"/>
      <c r="I4343"/>
      <c r="J4343"/>
      <c r="K4343"/>
      <c r="L4343"/>
    </row>
    <row r="4344" spans="1:12" ht="16" x14ac:dyDescent="0.2">
      <c r="A4344"/>
      <c r="B4344"/>
      <c r="C4344"/>
      <c r="D4344"/>
      <c r="E4344"/>
      <c r="F4344"/>
      <c r="G4344"/>
      <c r="H4344"/>
      <c r="I4344"/>
      <c r="J4344"/>
      <c r="K4344"/>
      <c r="L4344"/>
    </row>
    <row r="4345" spans="1:12" ht="16" x14ac:dyDescent="0.2">
      <c r="A4345"/>
      <c r="B4345"/>
      <c r="C4345"/>
      <c r="D4345"/>
      <c r="E4345"/>
      <c r="F4345"/>
      <c r="G4345"/>
      <c r="H4345"/>
      <c r="I4345"/>
      <c r="J4345"/>
      <c r="K4345"/>
      <c r="L4345"/>
    </row>
    <row r="4346" spans="1:12" ht="16" x14ac:dyDescent="0.2">
      <c r="A4346"/>
      <c r="B4346"/>
      <c r="C4346"/>
      <c r="D4346"/>
      <c r="E4346"/>
      <c r="F4346"/>
      <c r="G4346"/>
      <c r="H4346"/>
      <c r="I4346"/>
      <c r="J4346"/>
      <c r="K4346"/>
      <c r="L4346"/>
    </row>
    <row r="4347" spans="1:12" ht="16" x14ac:dyDescent="0.2">
      <c r="A4347"/>
      <c r="B4347"/>
      <c r="C4347"/>
      <c r="D4347"/>
      <c r="E4347"/>
      <c r="F4347"/>
      <c r="G4347"/>
      <c r="H4347"/>
      <c r="I4347"/>
      <c r="J4347"/>
      <c r="K4347"/>
      <c r="L4347"/>
    </row>
    <row r="4348" spans="1:12" ht="16" x14ac:dyDescent="0.2">
      <c r="A4348"/>
      <c r="B4348"/>
      <c r="C4348"/>
      <c r="D4348"/>
      <c r="E4348"/>
      <c r="F4348"/>
      <c r="G4348"/>
      <c r="H4348"/>
      <c r="I4348"/>
      <c r="J4348"/>
      <c r="K4348"/>
      <c r="L4348"/>
    </row>
    <row r="4349" spans="1:12" ht="16" x14ac:dyDescent="0.2">
      <c r="A4349"/>
      <c r="B4349"/>
      <c r="C4349"/>
      <c r="D4349"/>
      <c r="E4349"/>
      <c r="F4349"/>
      <c r="G4349"/>
      <c r="H4349"/>
      <c r="I4349"/>
      <c r="J4349"/>
      <c r="K4349"/>
      <c r="L4349"/>
    </row>
    <row r="4350" spans="1:12" ht="16" x14ac:dyDescent="0.2">
      <c r="A4350"/>
      <c r="B4350"/>
      <c r="C4350"/>
      <c r="D4350"/>
      <c r="E4350"/>
      <c r="F4350"/>
      <c r="G4350"/>
      <c r="H4350"/>
      <c r="I4350"/>
      <c r="J4350"/>
      <c r="K4350"/>
      <c r="L4350"/>
    </row>
    <row r="4351" spans="1:12" ht="16" x14ac:dyDescent="0.2">
      <c r="A4351"/>
      <c r="B4351"/>
      <c r="C4351"/>
      <c r="D4351"/>
      <c r="E4351"/>
      <c r="F4351"/>
      <c r="G4351"/>
      <c r="H4351"/>
      <c r="I4351"/>
      <c r="J4351"/>
      <c r="K4351"/>
      <c r="L4351"/>
    </row>
    <row r="4352" spans="1:12" ht="16" x14ac:dyDescent="0.2">
      <c r="A4352"/>
      <c r="B4352"/>
      <c r="C4352"/>
      <c r="D4352"/>
      <c r="E4352"/>
      <c r="F4352"/>
      <c r="G4352"/>
      <c r="H4352"/>
      <c r="I4352"/>
      <c r="J4352"/>
      <c r="K4352"/>
      <c r="L4352"/>
    </row>
    <row r="4353" spans="1:12" ht="16" x14ac:dyDescent="0.2">
      <c r="A4353"/>
      <c r="B4353"/>
      <c r="C4353"/>
      <c r="D4353"/>
      <c r="E4353"/>
      <c r="F4353"/>
      <c r="G4353"/>
      <c r="H4353"/>
      <c r="I4353"/>
      <c r="J4353"/>
      <c r="K4353"/>
      <c r="L4353"/>
    </row>
    <row r="4354" spans="1:12" ht="16" x14ac:dyDescent="0.2">
      <c r="A4354"/>
      <c r="B4354"/>
      <c r="C4354"/>
      <c r="D4354"/>
      <c r="E4354"/>
      <c r="F4354"/>
      <c r="G4354"/>
      <c r="H4354"/>
      <c r="I4354"/>
      <c r="J4354"/>
      <c r="K4354"/>
      <c r="L4354"/>
    </row>
    <row r="4355" spans="1:12" ht="16" x14ac:dyDescent="0.2">
      <c r="A4355"/>
      <c r="B4355"/>
      <c r="C4355"/>
      <c r="D4355"/>
      <c r="E4355"/>
      <c r="F4355"/>
      <c r="G4355"/>
      <c r="H4355"/>
      <c r="I4355"/>
      <c r="J4355"/>
      <c r="K4355"/>
      <c r="L4355"/>
    </row>
    <row r="4356" spans="1:12" ht="16" x14ac:dyDescent="0.2">
      <c r="A4356"/>
      <c r="B4356"/>
      <c r="C4356"/>
      <c r="D4356"/>
      <c r="E4356"/>
      <c r="F4356"/>
      <c r="G4356"/>
      <c r="H4356"/>
      <c r="I4356"/>
      <c r="J4356"/>
      <c r="K4356"/>
      <c r="L4356"/>
    </row>
    <row r="4357" spans="1:12" ht="16" x14ac:dyDescent="0.2">
      <c r="A4357"/>
      <c r="B4357"/>
      <c r="C4357"/>
      <c r="D4357"/>
      <c r="E4357"/>
      <c r="F4357"/>
      <c r="G4357"/>
      <c r="H4357"/>
      <c r="I4357"/>
      <c r="J4357"/>
      <c r="K4357"/>
      <c r="L4357"/>
    </row>
    <row r="4358" spans="1:12" ht="16" x14ac:dyDescent="0.2">
      <c r="A4358"/>
      <c r="B4358"/>
      <c r="C4358"/>
      <c r="D4358"/>
      <c r="E4358"/>
      <c r="F4358"/>
      <c r="G4358"/>
      <c r="H4358"/>
      <c r="I4358"/>
      <c r="J4358"/>
      <c r="K4358"/>
      <c r="L4358"/>
    </row>
    <row r="4359" spans="1:12" ht="16" x14ac:dyDescent="0.2">
      <c r="A4359"/>
      <c r="B4359"/>
      <c r="C4359"/>
      <c r="D4359"/>
      <c r="E4359"/>
      <c r="F4359"/>
      <c r="G4359"/>
      <c r="H4359"/>
      <c r="I4359"/>
      <c r="J4359"/>
      <c r="K4359"/>
      <c r="L4359"/>
    </row>
    <row r="4360" spans="1:12" ht="16" x14ac:dyDescent="0.2">
      <c r="A4360"/>
      <c r="B4360"/>
      <c r="C4360"/>
      <c r="D4360"/>
      <c r="E4360"/>
      <c r="F4360"/>
      <c r="G4360"/>
      <c r="H4360"/>
      <c r="I4360"/>
      <c r="J4360"/>
      <c r="K4360"/>
      <c r="L4360"/>
    </row>
    <row r="4361" spans="1:12" ht="16" x14ac:dyDescent="0.2">
      <c r="A4361"/>
      <c r="B4361"/>
      <c r="C4361"/>
      <c r="D4361"/>
      <c r="E4361"/>
      <c r="F4361"/>
      <c r="G4361"/>
      <c r="H4361"/>
      <c r="I4361"/>
      <c r="J4361"/>
      <c r="K4361"/>
      <c r="L4361"/>
    </row>
    <row r="4362" spans="1:12" ht="16" x14ac:dyDescent="0.2">
      <c r="A4362"/>
      <c r="B4362"/>
      <c r="C4362"/>
      <c r="D4362"/>
      <c r="E4362"/>
      <c r="F4362"/>
      <c r="G4362"/>
      <c r="H4362"/>
      <c r="I4362"/>
      <c r="J4362"/>
      <c r="K4362"/>
      <c r="L4362"/>
    </row>
    <row r="4363" spans="1:12" ht="16" x14ac:dyDescent="0.2">
      <c r="A4363"/>
      <c r="B4363"/>
      <c r="C4363"/>
      <c r="D4363"/>
      <c r="E4363"/>
      <c r="F4363"/>
      <c r="G4363"/>
      <c r="H4363"/>
      <c r="I4363"/>
      <c r="J4363"/>
      <c r="K4363"/>
      <c r="L4363"/>
    </row>
    <row r="4364" spans="1:12" ht="16" x14ac:dyDescent="0.2">
      <c r="A4364"/>
      <c r="B4364"/>
      <c r="C4364"/>
      <c r="D4364"/>
      <c r="E4364"/>
      <c r="F4364"/>
      <c r="G4364"/>
      <c r="H4364"/>
      <c r="I4364"/>
      <c r="J4364"/>
      <c r="K4364"/>
      <c r="L4364"/>
    </row>
    <row r="4365" spans="1:12" ht="16" x14ac:dyDescent="0.2">
      <c r="A4365"/>
      <c r="B4365"/>
      <c r="C4365"/>
      <c r="D4365"/>
      <c r="E4365"/>
      <c r="F4365"/>
      <c r="G4365"/>
      <c r="H4365"/>
      <c r="I4365"/>
      <c r="J4365"/>
      <c r="K4365"/>
      <c r="L4365"/>
    </row>
    <row r="4366" spans="1:12" ht="16" x14ac:dyDescent="0.2">
      <c r="A4366"/>
      <c r="B4366"/>
      <c r="C4366"/>
      <c r="D4366"/>
      <c r="E4366"/>
      <c r="F4366"/>
      <c r="G4366"/>
      <c r="H4366"/>
      <c r="I4366"/>
      <c r="J4366"/>
      <c r="K4366"/>
      <c r="L4366"/>
    </row>
    <row r="4367" spans="1:12" ht="16" x14ac:dyDescent="0.2">
      <c r="A4367"/>
      <c r="B4367"/>
      <c r="C4367"/>
      <c r="D4367"/>
      <c r="E4367"/>
      <c r="F4367"/>
      <c r="G4367"/>
      <c r="H4367"/>
      <c r="I4367"/>
      <c r="J4367"/>
      <c r="K4367"/>
      <c r="L4367"/>
    </row>
    <row r="4368" spans="1:12" ht="16" x14ac:dyDescent="0.2">
      <c r="A4368"/>
      <c r="B4368"/>
      <c r="C4368"/>
      <c r="D4368"/>
      <c r="E4368"/>
      <c r="F4368"/>
      <c r="G4368"/>
      <c r="H4368"/>
      <c r="I4368"/>
      <c r="J4368"/>
      <c r="K4368"/>
      <c r="L4368"/>
    </row>
    <row r="4369" spans="1:12" ht="16" x14ac:dyDescent="0.2">
      <c r="A4369"/>
      <c r="B4369"/>
      <c r="C4369"/>
      <c r="D4369"/>
      <c r="E4369"/>
      <c r="F4369"/>
      <c r="G4369"/>
      <c r="H4369"/>
      <c r="I4369"/>
      <c r="J4369"/>
      <c r="K4369"/>
      <c r="L4369"/>
    </row>
    <row r="4370" spans="1:12" ht="16" x14ac:dyDescent="0.2">
      <c r="A4370"/>
      <c r="B4370"/>
      <c r="C4370"/>
      <c r="D4370"/>
      <c r="E4370"/>
      <c r="F4370"/>
      <c r="G4370"/>
      <c r="H4370"/>
      <c r="I4370"/>
      <c r="J4370"/>
      <c r="K4370"/>
      <c r="L4370"/>
    </row>
    <row r="4371" spans="1:12" ht="16" x14ac:dyDescent="0.2">
      <c r="A4371"/>
      <c r="B4371"/>
      <c r="C4371"/>
      <c r="D4371"/>
      <c r="E4371"/>
      <c r="F4371"/>
      <c r="G4371"/>
      <c r="H4371"/>
      <c r="I4371"/>
      <c r="J4371"/>
      <c r="K4371"/>
      <c r="L4371"/>
    </row>
    <row r="4372" spans="1:12" ht="16" x14ac:dyDescent="0.2">
      <c r="A4372"/>
      <c r="B4372"/>
      <c r="C4372"/>
      <c r="D4372"/>
      <c r="E4372"/>
      <c r="F4372"/>
      <c r="G4372"/>
      <c r="H4372"/>
      <c r="I4372"/>
      <c r="J4372"/>
      <c r="K4372"/>
      <c r="L4372"/>
    </row>
    <row r="4373" spans="1:12" ht="16" x14ac:dyDescent="0.2">
      <c r="A4373"/>
      <c r="B4373"/>
      <c r="C4373"/>
      <c r="D4373"/>
      <c r="E4373"/>
      <c r="F4373"/>
      <c r="G4373"/>
      <c r="H4373"/>
      <c r="I4373"/>
      <c r="J4373"/>
      <c r="K4373"/>
      <c r="L4373"/>
    </row>
    <row r="4374" spans="1:12" ht="16" x14ac:dyDescent="0.2">
      <c r="A4374"/>
      <c r="B4374"/>
      <c r="C4374"/>
      <c r="D4374"/>
      <c r="E4374"/>
      <c r="F4374"/>
      <c r="G4374"/>
      <c r="H4374"/>
      <c r="I4374"/>
      <c r="J4374"/>
      <c r="K4374"/>
      <c r="L4374"/>
    </row>
    <row r="4375" spans="1:12" ht="16" x14ac:dyDescent="0.2">
      <c r="A4375"/>
      <c r="B4375"/>
      <c r="C4375"/>
      <c r="D4375"/>
      <c r="E4375"/>
      <c r="F4375"/>
      <c r="G4375"/>
      <c r="H4375"/>
      <c r="I4375"/>
      <c r="J4375"/>
      <c r="K4375"/>
      <c r="L4375"/>
    </row>
    <row r="4376" spans="1:12" ht="16" x14ac:dyDescent="0.2">
      <c r="A4376"/>
      <c r="B4376"/>
      <c r="C4376"/>
      <c r="D4376"/>
      <c r="E4376"/>
      <c r="F4376"/>
      <c r="G4376"/>
      <c r="H4376"/>
      <c r="I4376"/>
      <c r="J4376"/>
      <c r="K4376"/>
      <c r="L4376"/>
    </row>
    <row r="4377" spans="1:12" ht="16" x14ac:dyDescent="0.2">
      <c r="A4377"/>
      <c r="B4377"/>
      <c r="C4377"/>
      <c r="D4377"/>
      <c r="E4377"/>
      <c r="F4377"/>
      <c r="G4377"/>
      <c r="H4377"/>
      <c r="I4377"/>
      <c r="J4377"/>
      <c r="K4377"/>
      <c r="L4377"/>
    </row>
    <row r="4378" spans="1:12" ht="16" x14ac:dyDescent="0.2">
      <c r="A4378"/>
      <c r="B4378"/>
      <c r="C4378"/>
      <c r="D4378"/>
      <c r="E4378"/>
      <c r="F4378"/>
      <c r="G4378"/>
      <c r="H4378"/>
      <c r="I4378"/>
      <c r="J4378"/>
      <c r="K4378"/>
      <c r="L4378"/>
    </row>
    <row r="4379" spans="1:12" ht="16" x14ac:dyDescent="0.2">
      <c r="A4379"/>
      <c r="B4379"/>
      <c r="C4379"/>
      <c r="D4379"/>
      <c r="E4379"/>
      <c r="F4379"/>
      <c r="G4379"/>
      <c r="H4379"/>
      <c r="I4379"/>
      <c r="J4379"/>
      <c r="K4379"/>
      <c r="L4379"/>
    </row>
    <row r="4380" spans="1:12" ht="16" x14ac:dyDescent="0.2">
      <c r="A4380"/>
      <c r="B4380"/>
      <c r="C4380"/>
      <c r="D4380"/>
      <c r="E4380"/>
      <c r="F4380"/>
      <c r="G4380"/>
      <c r="H4380"/>
      <c r="I4380"/>
      <c r="J4380"/>
      <c r="K4380"/>
      <c r="L4380"/>
    </row>
    <row r="4381" spans="1:12" ht="16" x14ac:dyDescent="0.2">
      <c r="A4381"/>
      <c r="B4381"/>
      <c r="C4381"/>
      <c r="D4381"/>
      <c r="E4381"/>
      <c r="F4381"/>
      <c r="G4381"/>
      <c r="H4381"/>
      <c r="I4381"/>
      <c r="J4381"/>
      <c r="K4381"/>
      <c r="L4381"/>
    </row>
    <row r="4382" spans="1:12" ht="16" x14ac:dyDescent="0.2">
      <c r="A4382"/>
      <c r="B4382"/>
      <c r="C4382"/>
      <c r="D4382"/>
      <c r="E4382"/>
      <c r="F4382"/>
      <c r="G4382"/>
      <c r="H4382"/>
      <c r="I4382"/>
      <c r="J4382"/>
      <c r="K4382"/>
      <c r="L4382"/>
    </row>
    <row r="4383" spans="1:12" ht="16" x14ac:dyDescent="0.2">
      <c r="A4383"/>
      <c r="B4383"/>
      <c r="C4383"/>
      <c r="D4383"/>
      <c r="E4383"/>
      <c r="F4383"/>
      <c r="G4383"/>
      <c r="H4383"/>
      <c r="I4383"/>
      <c r="J4383"/>
      <c r="K4383"/>
      <c r="L4383"/>
    </row>
    <row r="4384" spans="1:12" ht="16" x14ac:dyDescent="0.2">
      <c r="A4384"/>
      <c r="B4384"/>
      <c r="C4384"/>
      <c r="D4384"/>
      <c r="E4384"/>
      <c r="F4384"/>
      <c r="G4384"/>
      <c r="H4384"/>
      <c r="I4384"/>
      <c r="J4384"/>
      <c r="K4384"/>
      <c r="L4384"/>
    </row>
    <row r="4385" spans="1:12" ht="16" x14ac:dyDescent="0.2">
      <c r="A4385"/>
      <c r="B4385"/>
      <c r="C4385"/>
      <c r="D4385"/>
      <c r="E4385"/>
      <c r="F4385"/>
      <c r="G4385"/>
      <c r="H4385"/>
      <c r="I4385"/>
      <c r="J4385"/>
      <c r="K4385"/>
      <c r="L4385"/>
    </row>
    <row r="4386" spans="1:12" ht="16" x14ac:dyDescent="0.2">
      <c r="A4386"/>
      <c r="B4386"/>
      <c r="C4386"/>
      <c r="D4386"/>
      <c r="E4386"/>
      <c r="F4386"/>
      <c r="G4386"/>
      <c r="H4386"/>
      <c r="I4386"/>
      <c r="J4386"/>
      <c r="K4386"/>
      <c r="L4386"/>
    </row>
    <row r="4387" spans="1:12" ht="16" x14ac:dyDescent="0.2">
      <c r="A4387"/>
      <c r="B4387"/>
      <c r="C4387"/>
      <c r="D4387"/>
      <c r="E4387"/>
      <c r="F4387"/>
      <c r="G4387"/>
      <c r="H4387"/>
      <c r="I4387"/>
      <c r="J4387"/>
      <c r="K4387"/>
      <c r="L4387"/>
    </row>
    <row r="4388" spans="1:12" ht="16" x14ac:dyDescent="0.2">
      <c r="A4388"/>
      <c r="B4388"/>
      <c r="C4388"/>
      <c r="D4388"/>
      <c r="E4388"/>
      <c r="F4388"/>
      <c r="G4388"/>
      <c r="H4388"/>
      <c r="I4388"/>
      <c r="J4388"/>
      <c r="K4388"/>
      <c r="L4388"/>
    </row>
    <row r="4389" spans="1:12" ht="16" x14ac:dyDescent="0.2">
      <c r="A4389"/>
      <c r="B4389"/>
      <c r="C4389"/>
      <c r="D4389"/>
      <c r="E4389"/>
      <c r="F4389"/>
      <c r="G4389"/>
      <c r="H4389"/>
      <c r="I4389"/>
      <c r="J4389"/>
      <c r="K4389"/>
      <c r="L4389"/>
    </row>
    <row r="4390" spans="1:12" ht="16" x14ac:dyDescent="0.2">
      <c r="A4390"/>
      <c r="B4390"/>
      <c r="C4390"/>
      <c r="D4390"/>
      <c r="E4390"/>
      <c r="F4390"/>
      <c r="G4390"/>
      <c r="H4390"/>
      <c r="I4390"/>
      <c r="J4390"/>
      <c r="K4390"/>
      <c r="L4390"/>
    </row>
    <row r="4391" spans="1:12" ht="16" x14ac:dyDescent="0.2">
      <c r="A4391"/>
      <c r="B4391"/>
      <c r="C4391"/>
      <c r="D4391"/>
      <c r="E4391"/>
      <c r="F4391"/>
      <c r="G4391"/>
      <c r="H4391"/>
      <c r="I4391"/>
      <c r="J4391"/>
      <c r="K4391"/>
      <c r="L4391"/>
    </row>
    <row r="4392" spans="1:12" ht="16" x14ac:dyDescent="0.2">
      <c r="A4392"/>
      <c r="B4392"/>
      <c r="C4392"/>
      <c r="D4392"/>
      <c r="E4392"/>
      <c r="F4392"/>
      <c r="G4392"/>
      <c r="H4392"/>
      <c r="I4392"/>
      <c r="J4392"/>
      <c r="K4392"/>
      <c r="L4392"/>
    </row>
    <row r="4393" spans="1:12" ht="16" x14ac:dyDescent="0.2">
      <c r="A4393"/>
      <c r="B4393"/>
      <c r="C4393"/>
      <c r="D4393"/>
      <c r="E4393"/>
      <c r="F4393"/>
      <c r="G4393"/>
      <c r="H4393"/>
      <c r="I4393"/>
      <c r="J4393"/>
      <c r="K4393"/>
      <c r="L4393"/>
    </row>
    <row r="4394" spans="1:12" ht="16" x14ac:dyDescent="0.2">
      <c r="A4394"/>
      <c r="B4394"/>
      <c r="C4394"/>
      <c r="D4394"/>
      <c r="E4394"/>
      <c r="F4394"/>
      <c r="G4394"/>
      <c r="H4394"/>
      <c r="I4394"/>
      <c r="J4394"/>
      <c r="K4394"/>
      <c r="L4394"/>
    </row>
    <row r="4395" spans="1:12" ht="16" x14ac:dyDescent="0.2">
      <c r="A4395"/>
      <c r="B4395"/>
      <c r="C4395"/>
      <c r="D4395"/>
      <c r="E4395"/>
      <c r="F4395"/>
      <c r="G4395"/>
      <c r="H4395"/>
      <c r="I4395"/>
      <c r="J4395"/>
      <c r="K4395"/>
      <c r="L4395"/>
    </row>
    <row r="4396" spans="1:12" ht="16" x14ac:dyDescent="0.2">
      <c r="A4396"/>
      <c r="B4396"/>
      <c r="C4396"/>
      <c r="D4396"/>
      <c r="E4396"/>
      <c r="F4396"/>
      <c r="G4396"/>
      <c r="H4396"/>
      <c r="I4396"/>
      <c r="J4396"/>
      <c r="K4396"/>
      <c r="L4396"/>
    </row>
    <row r="4397" spans="1:12" ht="16" x14ac:dyDescent="0.2">
      <c r="A4397"/>
      <c r="B4397"/>
      <c r="C4397"/>
      <c r="D4397"/>
      <c r="E4397"/>
      <c r="F4397"/>
      <c r="G4397"/>
      <c r="H4397"/>
      <c r="I4397"/>
      <c r="J4397"/>
      <c r="K4397"/>
      <c r="L4397"/>
    </row>
    <row r="4398" spans="1:12" ht="16" x14ac:dyDescent="0.2">
      <c r="A4398"/>
      <c r="B4398"/>
      <c r="C4398"/>
      <c r="D4398"/>
      <c r="E4398"/>
      <c r="F4398"/>
      <c r="G4398"/>
      <c r="H4398"/>
      <c r="I4398"/>
      <c r="J4398"/>
      <c r="K4398"/>
      <c r="L4398"/>
    </row>
    <row r="4399" spans="1:12" ht="16" x14ac:dyDescent="0.2">
      <c r="A4399"/>
      <c r="B4399"/>
      <c r="C4399"/>
      <c r="D4399"/>
      <c r="E4399"/>
      <c r="F4399"/>
      <c r="G4399"/>
      <c r="H4399"/>
      <c r="I4399"/>
      <c r="J4399"/>
      <c r="K4399"/>
      <c r="L4399"/>
    </row>
    <row r="4400" spans="1:12" ht="16" x14ac:dyDescent="0.2">
      <c r="A4400"/>
      <c r="B4400"/>
      <c r="C4400"/>
      <c r="D4400"/>
      <c r="E4400"/>
      <c r="F4400"/>
      <c r="G4400"/>
      <c r="H4400"/>
      <c r="I4400"/>
      <c r="J4400"/>
      <c r="K4400"/>
      <c r="L4400"/>
    </row>
    <row r="4401" spans="1:12" ht="16" x14ac:dyDescent="0.2">
      <c r="A4401"/>
      <c r="B4401"/>
      <c r="C4401"/>
      <c r="D4401"/>
      <c r="E4401"/>
      <c r="F4401"/>
      <c r="G4401"/>
      <c r="H4401"/>
      <c r="I4401"/>
      <c r="J4401"/>
      <c r="K4401"/>
      <c r="L4401"/>
    </row>
    <row r="4402" spans="1:12" ht="16" x14ac:dyDescent="0.2">
      <c r="A4402"/>
      <c r="B4402"/>
      <c r="C4402"/>
      <c r="D4402"/>
      <c r="E4402"/>
      <c r="F4402"/>
      <c r="G4402"/>
      <c r="H4402"/>
      <c r="I4402"/>
      <c r="J4402"/>
      <c r="K4402"/>
      <c r="L4402"/>
    </row>
    <row r="4403" spans="1:12" ht="16" x14ac:dyDescent="0.2">
      <c r="A4403"/>
      <c r="B4403"/>
      <c r="C4403"/>
      <c r="D4403"/>
      <c r="E4403"/>
      <c r="F4403"/>
      <c r="G4403"/>
      <c r="H4403"/>
      <c r="I4403"/>
      <c r="J4403"/>
      <c r="K4403"/>
      <c r="L4403"/>
    </row>
    <row r="4404" spans="1:12" ht="16" x14ac:dyDescent="0.2">
      <c r="A4404"/>
      <c r="B4404"/>
      <c r="C4404"/>
      <c r="D4404"/>
      <c r="E4404"/>
      <c r="F4404"/>
      <c r="G4404"/>
      <c r="H4404"/>
      <c r="I4404"/>
      <c r="J4404"/>
      <c r="K4404"/>
      <c r="L4404"/>
    </row>
    <row r="4405" spans="1:12" ht="16" x14ac:dyDescent="0.2">
      <c r="A4405"/>
      <c r="B4405"/>
      <c r="C4405"/>
      <c r="D4405"/>
      <c r="E4405"/>
      <c r="F4405"/>
      <c r="G4405"/>
      <c r="H4405"/>
      <c r="I4405"/>
      <c r="J4405"/>
      <c r="K4405"/>
      <c r="L4405"/>
    </row>
    <row r="4406" spans="1:12" ht="16" x14ac:dyDescent="0.2">
      <c r="A4406"/>
      <c r="B4406"/>
      <c r="C4406"/>
      <c r="D4406"/>
      <c r="E4406"/>
      <c r="F4406"/>
      <c r="G4406"/>
      <c r="H4406"/>
      <c r="I4406"/>
      <c r="J4406"/>
      <c r="K4406"/>
      <c r="L4406"/>
    </row>
    <row r="4407" spans="1:12" ht="16" x14ac:dyDescent="0.2">
      <c r="A4407"/>
      <c r="B4407"/>
      <c r="C4407"/>
      <c r="D4407"/>
      <c r="E4407"/>
      <c r="F4407"/>
      <c r="G4407"/>
      <c r="H4407"/>
      <c r="I4407"/>
      <c r="J4407"/>
      <c r="K4407"/>
      <c r="L4407"/>
    </row>
    <row r="4408" spans="1:12" ht="16" x14ac:dyDescent="0.2">
      <c r="A4408"/>
      <c r="B4408"/>
      <c r="C4408"/>
      <c r="D4408"/>
      <c r="E4408"/>
      <c r="F4408"/>
      <c r="G4408"/>
      <c r="H4408"/>
      <c r="I4408"/>
      <c r="J4408"/>
      <c r="K4408"/>
      <c r="L4408"/>
    </row>
    <row r="4409" spans="1:12" ht="16" x14ac:dyDescent="0.2">
      <c r="A4409"/>
      <c r="B4409"/>
      <c r="C4409"/>
      <c r="D4409"/>
      <c r="E4409"/>
      <c r="F4409"/>
      <c r="G4409"/>
      <c r="H4409"/>
      <c r="I4409"/>
      <c r="J4409"/>
      <c r="K4409"/>
      <c r="L4409"/>
    </row>
    <row r="4410" spans="1:12" ht="16" x14ac:dyDescent="0.2">
      <c r="A4410"/>
      <c r="B4410"/>
      <c r="C4410"/>
      <c r="D4410"/>
      <c r="E4410"/>
      <c r="F4410"/>
      <c r="G4410"/>
      <c r="H4410"/>
      <c r="I4410"/>
      <c r="J4410"/>
      <c r="K4410"/>
      <c r="L4410"/>
    </row>
    <row r="4411" spans="1:12" ht="16" x14ac:dyDescent="0.2">
      <c r="A4411"/>
      <c r="B4411"/>
      <c r="C4411"/>
      <c r="D4411"/>
      <c r="E4411"/>
      <c r="F4411"/>
      <c r="G4411"/>
      <c r="H4411"/>
      <c r="I4411"/>
      <c r="J4411"/>
      <c r="K4411"/>
      <c r="L4411"/>
    </row>
    <row r="4412" spans="1:12" ht="16" x14ac:dyDescent="0.2">
      <c r="A4412"/>
      <c r="B4412"/>
      <c r="C4412"/>
      <c r="D4412"/>
      <c r="E4412"/>
      <c r="F4412"/>
      <c r="G4412"/>
      <c r="H4412"/>
      <c r="I4412"/>
      <c r="J4412"/>
      <c r="K4412"/>
      <c r="L4412"/>
    </row>
    <row r="4413" spans="1:12" ht="16" x14ac:dyDescent="0.2">
      <c r="A4413"/>
      <c r="B4413"/>
      <c r="C4413"/>
      <c r="D4413"/>
      <c r="E4413"/>
      <c r="F4413"/>
      <c r="G4413"/>
      <c r="H4413"/>
      <c r="I4413"/>
      <c r="J4413"/>
      <c r="K4413"/>
      <c r="L4413"/>
    </row>
    <row r="4414" spans="1:12" ht="16" x14ac:dyDescent="0.2">
      <c r="A4414"/>
      <c r="B4414"/>
      <c r="C4414"/>
      <c r="D4414"/>
      <c r="E4414"/>
      <c r="F4414"/>
      <c r="G4414"/>
      <c r="H4414"/>
      <c r="I4414"/>
      <c r="J4414"/>
      <c r="K4414"/>
      <c r="L4414"/>
    </row>
    <row r="4415" spans="1:12" ht="16" x14ac:dyDescent="0.2">
      <c r="A4415"/>
      <c r="B4415"/>
      <c r="C4415"/>
      <c r="D4415"/>
      <c r="E4415"/>
      <c r="F4415"/>
      <c r="G4415"/>
      <c r="H4415"/>
      <c r="I4415"/>
      <c r="J4415"/>
      <c r="K4415"/>
      <c r="L4415"/>
    </row>
    <row r="4416" spans="1:12" ht="16" x14ac:dyDescent="0.2">
      <c r="A4416"/>
      <c r="B4416"/>
      <c r="C4416"/>
      <c r="D4416"/>
      <c r="E4416"/>
      <c r="F4416"/>
      <c r="G4416"/>
      <c r="H4416"/>
      <c r="I4416"/>
      <c r="J4416"/>
      <c r="K4416"/>
      <c r="L4416"/>
    </row>
    <row r="4417" spans="1:12" ht="16" x14ac:dyDescent="0.2">
      <c r="A4417"/>
      <c r="B4417"/>
      <c r="C4417"/>
      <c r="D4417"/>
      <c r="E4417"/>
      <c r="F4417"/>
      <c r="G4417"/>
      <c r="H4417"/>
      <c r="I4417"/>
      <c r="J4417"/>
      <c r="K4417"/>
      <c r="L4417"/>
    </row>
    <row r="4418" spans="1:12" ht="16" x14ac:dyDescent="0.2">
      <c r="A4418"/>
      <c r="B4418"/>
      <c r="C4418"/>
      <c r="D4418"/>
      <c r="E4418"/>
      <c r="F4418"/>
      <c r="G4418"/>
      <c r="H4418"/>
      <c r="I4418"/>
      <c r="J4418"/>
      <c r="K4418"/>
      <c r="L4418"/>
    </row>
    <row r="4419" spans="1:12" ht="16" x14ac:dyDescent="0.2">
      <c r="A4419"/>
      <c r="B4419"/>
      <c r="C4419"/>
      <c r="D4419"/>
      <c r="E4419"/>
      <c r="F4419"/>
      <c r="G4419"/>
      <c r="H4419"/>
      <c r="I4419"/>
      <c r="J4419"/>
      <c r="K4419"/>
      <c r="L4419"/>
    </row>
    <row r="4420" spans="1:12" ht="16" x14ac:dyDescent="0.2">
      <c r="A4420"/>
      <c r="B4420"/>
      <c r="C4420"/>
      <c r="D4420"/>
      <c r="E4420"/>
      <c r="F4420"/>
      <c r="G4420"/>
      <c r="H4420"/>
      <c r="I4420"/>
      <c r="J4420"/>
      <c r="K4420"/>
      <c r="L4420"/>
    </row>
    <row r="4421" spans="1:12" ht="16" x14ac:dyDescent="0.2">
      <c r="A4421"/>
      <c r="B4421"/>
      <c r="C4421"/>
      <c r="D4421"/>
      <c r="E4421"/>
      <c r="F4421"/>
      <c r="G4421"/>
      <c r="H4421"/>
      <c r="I4421"/>
      <c r="J4421"/>
      <c r="K4421"/>
      <c r="L4421"/>
    </row>
    <row r="4422" spans="1:12" ht="16" x14ac:dyDescent="0.2">
      <c r="A4422"/>
      <c r="B4422"/>
      <c r="C4422"/>
      <c r="D4422"/>
      <c r="E4422"/>
      <c r="F4422"/>
      <c r="G4422"/>
      <c r="H4422"/>
      <c r="I4422"/>
      <c r="J4422"/>
      <c r="K4422"/>
      <c r="L4422"/>
    </row>
    <row r="4423" spans="1:12" ht="16" x14ac:dyDescent="0.2">
      <c r="A4423"/>
      <c r="B4423"/>
      <c r="C4423"/>
      <c r="D4423"/>
      <c r="E4423"/>
      <c r="F4423"/>
      <c r="G4423"/>
      <c r="H4423"/>
      <c r="I4423"/>
      <c r="J4423"/>
      <c r="K4423"/>
      <c r="L4423"/>
    </row>
    <row r="4424" spans="1:12" ht="16" x14ac:dyDescent="0.2">
      <c r="A4424"/>
      <c r="B4424"/>
      <c r="C4424"/>
      <c r="D4424"/>
      <c r="E4424"/>
      <c r="F4424"/>
      <c r="G4424"/>
      <c r="H4424"/>
      <c r="I4424"/>
      <c r="J4424"/>
      <c r="K4424"/>
      <c r="L4424"/>
    </row>
    <row r="4425" spans="1:12" ht="16" x14ac:dyDescent="0.2">
      <c r="A4425"/>
      <c r="B4425"/>
      <c r="C4425"/>
      <c r="D4425"/>
      <c r="E4425"/>
      <c r="F4425"/>
      <c r="G4425"/>
      <c r="H4425"/>
      <c r="I4425"/>
      <c r="J4425"/>
      <c r="K4425"/>
      <c r="L4425"/>
    </row>
    <row r="4426" spans="1:12" ht="16" x14ac:dyDescent="0.2">
      <c r="A4426"/>
      <c r="B4426"/>
      <c r="C4426"/>
      <c r="D4426"/>
      <c r="E4426"/>
      <c r="F4426"/>
      <c r="G4426"/>
      <c r="H4426"/>
      <c r="I4426"/>
      <c r="J4426"/>
      <c r="K4426"/>
      <c r="L4426"/>
    </row>
    <row r="4427" spans="1:12" ht="16" x14ac:dyDescent="0.2">
      <c r="A4427"/>
      <c r="B4427"/>
      <c r="C4427"/>
      <c r="D4427"/>
      <c r="E4427"/>
      <c r="F4427"/>
      <c r="G4427"/>
      <c r="H4427"/>
      <c r="I4427"/>
      <c r="J4427"/>
      <c r="K4427"/>
      <c r="L4427"/>
    </row>
    <row r="4428" spans="1:12" ht="16" x14ac:dyDescent="0.2">
      <c r="A4428"/>
      <c r="B4428"/>
      <c r="C4428"/>
      <c r="D4428"/>
      <c r="E4428"/>
      <c r="F4428"/>
      <c r="G4428"/>
      <c r="H4428"/>
      <c r="I4428"/>
      <c r="J4428"/>
      <c r="K4428"/>
      <c r="L4428"/>
    </row>
    <row r="4429" spans="1:12" ht="16" x14ac:dyDescent="0.2">
      <c r="A4429"/>
      <c r="B4429"/>
      <c r="C4429"/>
      <c r="D4429"/>
      <c r="E4429"/>
      <c r="F4429"/>
      <c r="G4429"/>
      <c r="H4429"/>
      <c r="I4429"/>
      <c r="J4429"/>
      <c r="K4429"/>
      <c r="L4429"/>
    </row>
    <row r="4430" spans="1:12" ht="16" x14ac:dyDescent="0.2">
      <c r="A4430"/>
      <c r="B4430"/>
      <c r="C4430"/>
      <c r="D4430"/>
      <c r="E4430"/>
      <c r="F4430"/>
      <c r="G4430"/>
      <c r="H4430"/>
      <c r="I4430"/>
      <c r="J4430"/>
      <c r="K4430"/>
      <c r="L4430"/>
    </row>
    <row r="4431" spans="1:12" ht="16" x14ac:dyDescent="0.2">
      <c r="A4431"/>
      <c r="B4431"/>
      <c r="C4431"/>
      <c r="D4431"/>
      <c r="E4431"/>
      <c r="F4431"/>
      <c r="G4431"/>
      <c r="H4431"/>
      <c r="I4431"/>
      <c r="J4431"/>
      <c r="K4431"/>
      <c r="L4431"/>
    </row>
    <row r="4432" spans="1:12" ht="16" x14ac:dyDescent="0.2">
      <c r="A4432"/>
      <c r="B4432"/>
      <c r="C4432"/>
      <c r="D4432"/>
      <c r="E4432"/>
      <c r="F4432"/>
      <c r="G4432"/>
      <c r="H4432"/>
      <c r="I4432"/>
      <c r="J4432"/>
      <c r="K4432"/>
      <c r="L4432"/>
    </row>
    <row r="4433" spans="1:12" ht="16" x14ac:dyDescent="0.2">
      <c r="A4433"/>
      <c r="B4433"/>
      <c r="C4433"/>
      <c r="D4433"/>
      <c r="E4433"/>
      <c r="F4433"/>
      <c r="G4433"/>
      <c r="H4433"/>
      <c r="I4433"/>
      <c r="J4433"/>
      <c r="K4433"/>
      <c r="L4433"/>
    </row>
    <row r="4434" spans="1:12" ht="16" x14ac:dyDescent="0.2">
      <c r="A4434"/>
      <c r="B4434"/>
      <c r="C4434"/>
      <c r="D4434"/>
      <c r="E4434"/>
      <c r="F4434"/>
      <c r="G4434"/>
      <c r="H4434"/>
      <c r="I4434"/>
      <c r="J4434"/>
      <c r="K4434"/>
      <c r="L4434"/>
    </row>
    <row r="4435" spans="1:12" ht="16" x14ac:dyDescent="0.2">
      <c r="A4435"/>
      <c r="B4435"/>
      <c r="C4435"/>
      <c r="D4435"/>
      <c r="E4435"/>
      <c r="F4435"/>
      <c r="G4435"/>
      <c r="H4435"/>
      <c r="I4435"/>
      <c r="J4435"/>
      <c r="K4435"/>
      <c r="L4435"/>
    </row>
    <row r="4436" spans="1:12" ht="16" x14ac:dyDescent="0.2">
      <c r="A4436"/>
      <c r="B4436"/>
      <c r="C4436"/>
      <c r="D4436"/>
      <c r="E4436"/>
      <c r="F4436"/>
      <c r="G4436"/>
      <c r="H4436"/>
      <c r="I4436"/>
      <c r="J4436"/>
      <c r="K4436"/>
      <c r="L4436"/>
    </row>
    <row r="4437" spans="1:12" ht="16" x14ac:dyDescent="0.2">
      <c r="A4437"/>
      <c r="B4437"/>
      <c r="C4437"/>
      <c r="D4437"/>
      <c r="E4437"/>
      <c r="F4437"/>
      <c r="G4437"/>
      <c r="H4437"/>
      <c r="I4437"/>
      <c r="J4437"/>
      <c r="K4437"/>
      <c r="L4437"/>
    </row>
    <row r="4438" spans="1:12" ht="16" x14ac:dyDescent="0.2">
      <c r="A4438"/>
      <c r="B4438"/>
      <c r="C4438"/>
      <c r="D4438"/>
      <c r="E4438"/>
      <c r="F4438"/>
      <c r="G4438"/>
      <c r="H4438"/>
      <c r="I4438"/>
      <c r="J4438"/>
      <c r="K4438"/>
      <c r="L4438"/>
    </row>
    <row r="4439" spans="1:12" ht="16" x14ac:dyDescent="0.2">
      <c r="A4439"/>
      <c r="B4439"/>
      <c r="C4439"/>
      <c r="D4439"/>
      <c r="E4439"/>
      <c r="F4439"/>
      <c r="G4439"/>
      <c r="H4439"/>
      <c r="I4439"/>
      <c r="J4439"/>
      <c r="K4439"/>
      <c r="L4439"/>
    </row>
    <row r="4440" spans="1:12" ht="16" x14ac:dyDescent="0.2">
      <c r="A4440"/>
      <c r="B4440"/>
      <c r="C4440"/>
      <c r="D4440"/>
      <c r="E4440"/>
      <c r="F4440"/>
      <c r="G4440"/>
      <c r="H4440"/>
      <c r="I4440"/>
      <c r="J4440"/>
      <c r="K4440"/>
      <c r="L4440"/>
    </row>
    <row r="4441" spans="1:12" ht="16" x14ac:dyDescent="0.2">
      <c r="A4441"/>
      <c r="B4441"/>
      <c r="C4441"/>
      <c r="D4441"/>
      <c r="E4441"/>
      <c r="F4441"/>
      <c r="G4441"/>
      <c r="H4441"/>
      <c r="I4441"/>
      <c r="J4441"/>
      <c r="K4441"/>
      <c r="L4441"/>
    </row>
    <row r="4442" spans="1:12" ht="16" x14ac:dyDescent="0.2">
      <c r="A4442"/>
      <c r="B4442"/>
      <c r="C4442"/>
      <c r="D4442"/>
      <c r="E4442"/>
      <c r="F4442"/>
      <c r="G4442"/>
      <c r="H4442"/>
      <c r="I4442"/>
      <c r="J4442"/>
      <c r="K4442"/>
      <c r="L4442"/>
    </row>
    <row r="4443" spans="1:12" ht="16" x14ac:dyDescent="0.2">
      <c r="A4443"/>
      <c r="B4443"/>
      <c r="C4443"/>
      <c r="D4443"/>
      <c r="E4443"/>
      <c r="F4443"/>
      <c r="G4443"/>
      <c r="H4443"/>
      <c r="I4443"/>
      <c r="J4443"/>
      <c r="K4443"/>
      <c r="L4443"/>
    </row>
    <row r="4444" spans="1:12" ht="16" x14ac:dyDescent="0.2">
      <c r="A4444"/>
      <c r="B4444"/>
      <c r="C4444"/>
      <c r="D4444"/>
      <c r="E4444"/>
      <c r="F4444"/>
      <c r="G4444"/>
      <c r="H4444"/>
      <c r="I4444"/>
      <c r="J4444"/>
      <c r="K4444"/>
      <c r="L4444"/>
    </row>
    <row r="4445" spans="1:12" ht="16" x14ac:dyDescent="0.2">
      <c r="A4445"/>
      <c r="B4445"/>
      <c r="C4445"/>
      <c r="D4445"/>
      <c r="E4445"/>
      <c r="F4445"/>
      <c r="G4445"/>
      <c r="H4445"/>
      <c r="I4445"/>
      <c r="J4445"/>
      <c r="K4445"/>
      <c r="L4445"/>
    </row>
    <row r="4446" spans="1:12" ht="16" x14ac:dyDescent="0.2">
      <c r="A4446"/>
      <c r="B4446"/>
      <c r="C4446"/>
      <c r="D4446"/>
      <c r="E4446"/>
      <c r="F4446"/>
      <c r="G4446"/>
      <c r="H4446"/>
      <c r="I4446"/>
      <c r="J4446"/>
      <c r="K4446"/>
      <c r="L4446"/>
    </row>
    <row r="4447" spans="1:12" ht="16" x14ac:dyDescent="0.2">
      <c r="A4447"/>
      <c r="B4447"/>
      <c r="C4447"/>
      <c r="D4447"/>
      <c r="E4447"/>
      <c r="F4447"/>
      <c r="G4447"/>
      <c r="H4447"/>
      <c r="I4447"/>
      <c r="J4447"/>
      <c r="K4447"/>
      <c r="L4447"/>
    </row>
    <row r="4448" spans="1:12" ht="16" x14ac:dyDescent="0.2">
      <c r="A4448"/>
      <c r="B4448"/>
      <c r="C4448"/>
      <c r="D4448"/>
      <c r="E4448"/>
      <c r="F4448"/>
      <c r="G4448"/>
      <c r="H4448"/>
      <c r="I4448"/>
      <c r="J4448"/>
      <c r="K4448"/>
      <c r="L4448"/>
    </row>
    <row r="4449" spans="1:12" ht="16" x14ac:dyDescent="0.2">
      <c r="A4449"/>
      <c r="B4449"/>
      <c r="C4449"/>
      <c r="D4449"/>
      <c r="E4449"/>
      <c r="F4449"/>
      <c r="G4449"/>
      <c r="H4449"/>
      <c r="I4449"/>
      <c r="J4449"/>
      <c r="K4449"/>
      <c r="L4449"/>
    </row>
    <row r="4450" spans="1:12" ht="16" x14ac:dyDescent="0.2">
      <c r="A4450"/>
      <c r="B4450"/>
      <c r="C4450"/>
      <c r="D4450"/>
      <c r="E4450"/>
      <c r="F4450"/>
      <c r="G4450"/>
      <c r="H4450"/>
      <c r="I4450"/>
      <c r="J4450"/>
      <c r="K4450"/>
      <c r="L4450"/>
    </row>
    <row r="4451" spans="1:12" ht="16" x14ac:dyDescent="0.2">
      <c r="A4451"/>
      <c r="B4451"/>
      <c r="C4451"/>
      <c r="D4451"/>
      <c r="E4451"/>
      <c r="F4451"/>
      <c r="G4451"/>
      <c r="H4451"/>
      <c r="I4451"/>
      <c r="J4451"/>
      <c r="K4451"/>
      <c r="L4451"/>
    </row>
    <row r="4452" spans="1:12" ht="16" x14ac:dyDescent="0.2">
      <c r="A4452"/>
      <c r="B4452"/>
      <c r="C4452"/>
      <c r="D4452"/>
      <c r="E4452"/>
      <c r="F4452"/>
      <c r="G4452"/>
      <c r="H4452"/>
      <c r="I4452"/>
      <c r="J4452"/>
      <c r="K4452"/>
      <c r="L4452"/>
    </row>
    <row r="4453" spans="1:12" ht="16" x14ac:dyDescent="0.2">
      <c r="A4453"/>
      <c r="B4453"/>
      <c r="C4453"/>
      <c r="D4453"/>
      <c r="E4453"/>
      <c r="F4453"/>
      <c r="G4453"/>
      <c r="H4453"/>
      <c r="I4453"/>
      <c r="J4453"/>
      <c r="K4453"/>
      <c r="L4453"/>
    </row>
    <row r="4454" spans="1:12" ht="16" x14ac:dyDescent="0.2">
      <c r="A4454"/>
      <c r="B4454"/>
      <c r="C4454"/>
      <c r="D4454"/>
      <c r="E4454"/>
      <c r="F4454"/>
      <c r="G4454"/>
      <c r="H4454"/>
      <c r="I4454"/>
      <c r="J4454"/>
      <c r="K4454"/>
      <c r="L4454"/>
    </row>
    <row r="4455" spans="1:12" ht="16" x14ac:dyDescent="0.2">
      <c r="A4455"/>
      <c r="B4455"/>
      <c r="C4455"/>
      <c r="D4455"/>
      <c r="E4455"/>
      <c r="F4455"/>
      <c r="G4455"/>
      <c r="H4455"/>
      <c r="I4455"/>
      <c r="J4455"/>
      <c r="K4455"/>
      <c r="L4455"/>
    </row>
    <row r="4456" spans="1:12" ht="16" x14ac:dyDescent="0.2">
      <c r="A4456"/>
      <c r="B4456"/>
      <c r="C4456"/>
      <c r="D4456"/>
      <c r="E4456"/>
      <c r="F4456"/>
      <c r="G4456"/>
      <c r="H4456"/>
      <c r="I4456"/>
      <c r="J4456"/>
      <c r="K4456"/>
      <c r="L4456"/>
    </row>
    <row r="4457" spans="1:12" ht="16" x14ac:dyDescent="0.2">
      <c r="A4457"/>
      <c r="B4457"/>
      <c r="C4457"/>
      <c r="D4457"/>
      <c r="E4457"/>
      <c r="F4457"/>
      <c r="G4457"/>
      <c r="H4457"/>
      <c r="I4457"/>
      <c r="J4457"/>
      <c r="K4457"/>
      <c r="L4457"/>
    </row>
    <row r="4458" spans="1:12" ht="16" x14ac:dyDescent="0.2">
      <c r="A4458"/>
      <c r="B4458"/>
      <c r="C4458"/>
      <c r="D4458"/>
      <c r="E4458"/>
      <c r="F4458"/>
      <c r="G4458"/>
      <c r="H4458"/>
      <c r="I4458"/>
      <c r="J4458"/>
      <c r="K4458"/>
      <c r="L4458"/>
    </row>
    <row r="4459" spans="1:12" ht="16" x14ac:dyDescent="0.2">
      <c r="A4459"/>
      <c r="B4459"/>
      <c r="C4459"/>
      <c r="D4459"/>
      <c r="E4459"/>
      <c r="F4459"/>
      <c r="G4459"/>
      <c r="H4459"/>
      <c r="I4459"/>
      <c r="J4459"/>
      <c r="K4459"/>
      <c r="L4459"/>
    </row>
    <row r="4460" spans="1:12" ht="16" x14ac:dyDescent="0.2">
      <c r="A4460"/>
      <c r="B4460"/>
      <c r="C4460"/>
      <c r="D4460"/>
      <c r="E4460"/>
      <c r="F4460"/>
      <c r="G4460"/>
      <c r="H4460"/>
      <c r="I4460"/>
      <c r="J4460"/>
      <c r="K4460"/>
      <c r="L4460"/>
    </row>
    <row r="4461" spans="1:12" ht="16" x14ac:dyDescent="0.2">
      <c r="A4461"/>
      <c r="B4461"/>
      <c r="C4461"/>
      <c r="D4461"/>
      <c r="E4461"/>
      <c r="F4461"/>
      <c r="G4461"/>
      <c r="H4461"/>
      <c r="I4461"/>
      <c r="J4461"/>
      <c r="K4461"/>
      <c r="L4461"/>
    </row>
    <row r="4462" spans="1:12" ht="16" x14ac:dyDescent="0.2">
      <c r="A4462"/>
      <c r="B4462"/>
      <c r="C4462"/>
      <c r="D4462"/>
      <c r="E4462"/>
      <c r="F4462"/>
      <c r="G4462"/>
      <c r="H4462"/>
      <c r="I4462"/>
      <c r="J4462"/>
      <c r="K4462"/>
      <c r="L4462"/>
    </row>
    <row r="4463" spans="1:12" ht="16" x14ac:dyDescent="0.2">
      <c r="A4463"/>
      <c r="B4463"/>
      <c r="C4463"/>
      <c r="D4463"/>
      <c r="E4463"/>
      <c r="F4463"/>
      <c r="G4463"/>
      <c r="H4463"/>
      <c r="I4463"/>
      <c r="J4463"/>
      <c r="K4463"/>
      <c r="L4463"/>
    </row>
    <row r="4464" spans="1:12" ht="16" x14ac:dyDescent="0.2">
      <c r="A4464"/>
      <c r="B4464"/>
      <c r="C4464"/>
      <c r="D4464"/>
      <c r="E4464"/>
      <c r="F4464"/>
      <c r="G4464"/>
      <c r="H4464"/>
      <c r="I4464"/>
      <c r="J4464"/>
      <c r="K4464"/>
      <c r="L4464"/>
    </row>
    <row r="4465" spans="1:12" ht="16" x14ac:dyDescent="0.2">
      <c r="A4465"/>
      <c r="B4465"/>
      <c r="C4465"/>
      <c r="D4465"/>
      <c r="E4465"/>
      <c r="F4465"/>
      <c r="G4465"/>
      <c r="H4465"/>
      <c r="I4465"/>
      <c r="J4465"/>
      <c r="K4465"/>
      <c r="L4465"/>
    </row>
    <row r="4466" spans="1:12" ht="16" x14ac:dyDescent="0.2">
      <c r="A4466"/>
      <c r="B4466"/>
      <c r="C4466"/>
      <c r="D4466"/>
      <c r="E4466"/>
      <c r="F4466"/>
      <c r="G4466"/>
      <c r="H4466"/>
      <c r="I4466"/>
      <c r="J4466"/>
      <c r="K4466"/>
      <c r="L4466"/>
    </row>
    <row r="4467" spans="1:12" ht="16" x14ac:dyDescent="0.2">
      <c r="A4467"/>
      <c r="B4467"/>
      <c r="C4467"/>
      <c r="D4467"/>
      <c r="E4467"/>
      <c r="F4467"/>
      <c r="G4467"/>
      <c r="H4467"/>
      <c r="I4467"/>
      <c r="J4467"/>
      <c r="K4467"/>
      <c r="L4467"/>
    </row>
    <row r="4468" spans="1:12" ht="16" x14ac:dyDescent="0.2">
      <c r="A4468"/>
      <c r="B4468"/>
      <c r="C4468"/>
      <c r="D4468"/>
      <c r="E4468"/>
      <c r="F4468"/>
      <c r="G4468"/>
      <c r="H4468"/>
      <c r="I4468"/>
      <c r="J4468"/>
      <c r="K4468"/>
      <c r="L4468"/>
    </row>
    <row r="4469" spans="1:12" ht="16" x14ac:dyDescent="0.2">
      <c r="A4469"/>
      <c r="B4469"/>
      <c r="C4469"/>
      <c r="D4469"/>
      <c r="E4469"/>
      <c r="F4469"/>
      <c r="G4469"/>
      <c r="H4469"/>
      <c r="I4469"/>
      <c r="J4469"/>
      <c r="K4469"/>
      <c r="L4469"/>
    </row>
    <row r="4470" spans="1:12" ht="16" x14ac:dyDescent="0.2">
      <c r="A4470"/>
      <c r="B4470"/>
      <c r="C4470"/>
      <c r="D4470"/>
      <c r="E4470"/>
      <c r="F4470"/>
      <c r="G4470"/>
      <c r="H4470"/>
      <c r="I4470"/>
      <c r="J4470"/>
      <c r="K4470"/>
      <c r="L4470"/>
    </row>
    <row r="4471" spans="1:12" ht="16" x14ac:dyDescent="0.2">
      <c r="A4471"/>
      <c r="B4471"/>
      <c r="C4471"/>
      <c r="D4471"/>
      <c r="E4471"/>
      <c r="F4471"/>
      <c r="G4471"/>
      <c r="H4471"/>
      <c r="I4471"/>
      <c r="J4471"/>
      <c r="K4471"/>
      <c r="L4471"/>
    </row>
    <row r="4472" spans="1:12" ht="16" x14ac:dyDescent="0.2">
      <c r="A4472"/>
      <c r="B4472"/>
      <c r="C4472"/>
      <c r="D4472"/>
      <c r="E4472"/>
      <c r="F4472"/>
      <c r="G4472"/>
      <c r="H4472"/>
      <c r="I4472"/>
      <c r="J4472"/>
      <c r="K4472"/>
      <c r="L4472"/>
    </row>
    <row r="4473" spans="1:12" ht="16" x14ac:dyDescent="0.2">
      <c r="A4473"/>
      <c r="B4473"/>
      <c r="C4473"/>
      <c r="D4473"/>
      <c r="E4473"/>
      <c r="F4473"/>
      <c r="G4473"/>
      <c r="H4473"/>
      <c r="I4473"/>
      <c r="J4473"/>
      <c r="K4473"/>
      <c r="L4473"/>
    </row>
    <row r="4474" spans="1:12" ht="16" x14ac:dyDescent="0.2">
      <c r="A4474"/>
      <c r="B4474"/>
      <c r="C4474"/>
      <c r="D4474"/>
      <c r="E4474"/>
      <c r="F4474"/>
      <c r="G4474"/>
      <c r="H4474"/>
      <c r="I4474"/>
      <c r="J4474"/>
      <c r="K4474"/>
      <c r="L4474"/>
    </row>
    <row r="4475" spans="1:12" ht="16" x14ac:dyDescent="0.2">
      <c r="A4475"/>
      <c r="B4475"/>
      <c r="C4475"/>
      <c r="D4475"/>
      <c r="E4475"/>
      <c r="F4475"/>
      <c r="G4475"/>
      <c r="H4475"/>
      <c r="I4475"/>
      <c r="J4475"/>
      <c r="K4475"/>
      <c r="L4475"/>
    </row>
    <row r="4476" spans="1:12" ht="16" x14ac:dyDescent="0.2">
      <c r="A4476"/>
      <c r="B4476"/>
      <c r="C4476"/>
      <c r="D4476"/>
      <c r="E4476"/>
      <c r="F4476"/>
      <c r="G4476"/>
      <c r="H4476"/>
      <c r="I4476"/>
      <c r="J4476"/>
      <c r="K4476"/>
      <c r="L4476"/>
    </row>
    <row r="4477" spans="1:12" ht="16" x14ac:dyDescent="0.2">
      <c r="A4477"/>
      <c r="B4477"/>
      <c r="C4477"/>
      <c r="D4477"/>
      <c r="E4477"/>
      <c r="F4477"/>
      <c r="G4477"/>
      <c r="H4477"/>
      <c r="I4477"/>
      <c r="J4477"/>
      <c r="K4477"/>
      <c r="L4477"/>
    </row>
    <row r="4478" spans="1:12" ht="16" x14ac:dyDescent="0.2">
      <c r="A4478"/>
      <c r="B4478"/>
      <c r="C4478"/>
      <c r="D4478"/>
      <c r="E4478"/>
      <c r="F4478"/>
      <c r="G4478"/>
      <c r="H4478"/>
      <c r="I4478"/>
      <c r="J4478"/>
      <c r="K4478"/>
      <c r="L4478"/>
    </row>
    <row r="4479" spans="1:12" ht="16" x14ac:dyDescent="0.2">
      <c r="A4479"/>
      <c r="B4479"/>
      <c r="C4479"/>
      <c r="D4479"/>
      <c r="E4479"/>
      <c r="F4479"/>
      <c r="G4479"/>
      <c r="H4479"/>
      <c r="I4479"/>
      <c r="J4479"/>
      <c r="K4479"/>
      <c r="L4479"/>
    </row>
    <row r="4480" spans="1:12" ht="16" x14ac:dyDescent="0.2">
      <c r="A4480"/>
      <c r="B4480"/>
      <c r="C4480"/>
      <c r="D4480"/>
      <c r="E4480"/>
      <c r="F4480"/>
      <c r="G4480"/>
      <c r="H4480"/>
      <c r="I4480"/>
      <c r="J4480"/>
      <c r="K4480"/>
      <c r="L4480"/>
    </row>
    <row r="4481" spans="1:12" ht="16" x14ac:dyDescent="0.2">
      <c r="A4481"/>
      <c r="B4481"/>
      <c r="C4481"/>
      <c r="D4481"/>
      <c r="E4481"/>
      <c r="F4481"/>
      <c r="G4481"/>
      <c r="H4481"/>
      <c r="I4481"/>
      <c r="J4481"/>
      <c r="K4481"/>
      <c r="L4481"/>
    </row>
    <row r="4482" spans="1:12" ht="16" x14ac:dyDescent="0.2">
      <c r="A4482"/>
      <c r="B4482"/>
      <c r="C4482"/>
      <c r="D4482"/>
      <c r="E4482"/>
      <c r="F4482"/>
      <c r="G4482"/>
      <c r="H4482"/>
      <c r="I4482"/>
      <c r="J4482"/>
      <c r="K4482"/>
      <c r="L4482"/>
    </row>
    <row r="4483" spans="1:12" ht="16" x14ac:dyDescent="0.2">
      <c r="A4483"/>
      <c r="B4483"/>
      <c r="C4483"/>
      <c r="D4483"/>
      <c r="E4483"/>
      <c r="F4483"/>
      <c r="G4483"/>
      <c r="H4483"/>
      <c r="I4483"/>
      <c r="J4483"/>
      <c r="K4483"/>
      <c r="L4483"/>
    </row>
    <row r="4484" spans="1:12" ht="16" x14ac:dyDescent="0.2">
      <c r="A4484"/>
      <c r="B4484"/>
      <c r="C4484"/>
      <c r="D4484"/>
      <c r="E4484"/>
      <c r="F4484"/>
      <c r="G4484"/>
      <c r="H4484"/>
      <c r="I4484"/>
      <c r="J4484"/>
      <c r="K4484"/>
      <c r="L4484"/>
    </row>
    <row r="4485" spans="1:12" ht="16" x14ac:dyDescent="0.2">
      <c r="A4485"/>
      <c r="B4485"/>
      <c r="C4485"/>
      <c r="D4485"/>
      <c r="E4485"/>
      <c r="F4485"/>
      <c r="G4485"/>
      <c r="H4485"/>
      <c r="I4485"/>
      <c r="J4485"/>
      <c r="K4485"/>
      <c r="L4485"/>
    </row>
    <row r="4486" spans="1:12" ht="16" x14ac:dyDescent="0.2">
      <c r="A4486"/>
      <c r="B4486"/>
      <c r="C4486"/>
      <c r="D4486"/>
      <c r="E4486"/>
      <c r="F4486"/>
      <c r="G4486"/>
      <c r="H4486"/>
      <c r="I4486"/>
      <c r="J4486"/>
      <c r="K4486"/>
      <c r="L4486"/>
    </row>
    <row r="4487" spans="1:12" ht="16" x14ac:dyDescent="0.2">
      <c r="A4487"/>
      <c r="B4487"/>
      <c r="C4487"/>
      <c r="D4487"/>
      <c r="E4487"/>
      <c r="F4487"/>
      <c r="G4487"/>
      <c r="H4487"/>
      <c r="I4487"/>
      <c r="J4487"/>
      <c r="K4487"/>
      <c r="L4487"/>
    </row>
    <row r="4488" spans="1:12" ht="16" x14ac:dyDescent="0.2">
      <c r="A4488"/>
      <c r="B4488"/>
      <c r="C4488"/>
      <c r="D4488"/>
      <c r="E4488"/>
      <c r="F4488"/>
      <c r="G4488"/>
      <c r="H4488"/>
      <c r="I4488"/>
      <c r="J4488"/>
      <c r="K4488"/>
      <c r="L4488"/>
    </row>
    <row r="4489" spans="1:12" ht="16" x14ac:dyDescent="0.2">
      <c r="A4489"/>
      <c r="B4489"/>
      <c r="C4489"/>
      <c r="D4489"/>
      <c r="E4489"/>
      <c r="F4489"/>
      <c r="G4489"/>
      <c r="H4489"/>
      <c r="I4489"/>
      <c r="J4489"/>
      <c r="K4489"/>
      <c r="L4489"/>
    </row>
    <row r="4490" spans="1:12" ht="16" x14ac:dyDescent="0.2">
      <c r="A4490"/>
      <c r="B4490"/>
      <c r="C4490"/>
      <c r="D4490"/>
      <c r="E4490"/>
      <c r="F4490"/>
      <c r="G4490"/>
      <c r="H4490"/>
      <c r="I4490"/>
      <c r="J4490"/>
      <c r="K4490"/>
      <c r="L4490"/>
    </row>
    <row r="4491" spans="1:12" ht="16" x14ac:dyDescent="0.2">
      <c r="A4491"/>
      <c r="B4491"/>
      <c r="C4491"/>
      <c r="D4491"/>
      <c r="E4491"/>
      <c r="F4491"/>
      <c r="G4491"/>
      <c r="H4491"/>
      <c r="I4491"/>
      <c r="J4491"/>
      <c r="K4491"/>
      <c r="L4491"/>
    </row>
    <row r="4492" spans="1:12" ht="16" x14ac:dyDescent="0.2">
      <c r="A4492"/>
      <c r="B4492"/>
      <c r="C4492"/>
      <c r="D4492"/>
      <c r="E4492"/>
      <c r="F4492"/>
      <c r="G4492"/>
      <c r="H4492"/>
      <c r="I4492"/>
      <c r="J4492"/>
      <c r="K4492"/>
      <c r="L4492"/>
    </row>
    <row r="4493" spans="1:12" ht="16" x14ac:dyDescent="0.2">
      <c r="A4493"/>
      <c r="B4493"/>
      <c r="C4493"/>
      <c r="D4493"/>
      <c r="E4493"/>
      <c r="F4493"/>
      <c r="G4493"/>
      <c r="H4493"/>
      <c r="I4493"/>
      <c r="J4493"/>
      <c r="K4493"/>
      <c r="L4493"/>
    </row>
    <row r="4494" spans="1:12" ht="16" x14ac:dyDescent="0.2">
      <c r="A4494"/>
      <c r="B4494"/>
      <c r="C4494"/>
      <c r="D4494"/>
      <c r="E4494"/>
      <c r="F4494"/>
      <c r="G4494"/>
      <c r="H4494"/>
      <c r="I4494"/>
      <c r="J4494"/>
      <c r="K4494"/>
      <c r="L4494"/>
    </row>
    <row r="4495" spans="1:12" ht="16" x14ac:dyDescent="0.2">
      <c r="A4495"/>
      <c r="B4495"/>
      <c r="C4495"/>
      <c r="D4495"/>
      <c r="E4495"/>
      <c r="F4495"/>
      <c r="G4495"/>
      <c r="H4495"/>
      <c r="I4495"/>
      <c r="J4495"/>
      <c r="K4495"/>
      <c r="L4495"/>
    </row>
    <row r="4496" spans="1:12" ht="16" x14ac:dyDescent="0.2">
      <c r="A4496"/>
      <c r="B4496"/>
      <c r="C4496"/>
      <c r="D4496"/>
      <c r="E4496"/>
      <c r="F4496"/>
      <c r="G4496"/>
      <c r="H4496"/>
      <c r="I4496"/>
      <c r="J4496"/>
      <c r="K4496"/>
      <c r="L4496"/>
    </row>
    <row r="4497" spans="1:12" ht="16" x14ac:dyDescent="0.2">
      <c r="A4497"/>
      <c r="B4497"/>
      <c r="C4497"/>
      <c r="D4497"/>
      <c r="E4497"/>
      <c r="F4497"/>
      <c r="G4497"/>
      <c r="H4497"/>
      <c r="I4497"/>
      <c r="J4497"/>
      <c r="K4497"/>
      <c r="L4497"/>
    </row>
    <row r="4498" spans="1:12" ht="16" x14ac:dyDescent="0.2">
      <c r="A4498"/>
      <c r="B4498"/>
      <c r="C4498"/>
      <c r="D4498"/>
      <c r="E4498"/>
      <c r="F4498"/>
      <c r="G4498"/>
      <c r="H4498"/>
      <c r="I4498"/>
      <c r="J4498"/>
      <c r="K4498"/>
      <c r="L4498"/>
    </row>
    <row r="4499" spans="1:12" ht="16" x14ac:dyDescent="0.2">
      <c r="A4499"/>
      <c r="B4499"/>
      <c r="C4499"/>
      <c r="D4499"/>
      <c r="E4499"/>
      <c r="F4499"/>
      <c r="G4499"/>
      <c r="H4499"/>
      <c r="I4499"/>
      <c r="J4499"/>
      <c r="K4499"/>
      <c r="L4499"/>
    </row>
    <row r="4500" spans="1:12" ht="16" x14ac:dyDescent="0.2">
      <c r="A4500"/>
      <c r="B4500"/>
      <c r="C4500"/>
      <c r="D4500"/>
      <c r="E4500"/>
      <c r="F4500"/>
      <c r="G4500"/>
      <c r="H4500"/>
      <c r="I4500"/>
      <c r="J4500"/>
      <c r="K4500"/>
      <c r="L4500"/>
    </row>
    <row r="4501" spans="1:12" ht="16" x14ac:dyDescent="0.2">
      <c r="A4501"/>
      <c r="B4501"/>
      <c r="C4501"/>
      <c r="D4501"/>
      <c r="E4501"/>
      <c r="F4501"/>
      <c r="G4501"/>
      <c r="H4501"/>
      <c r="I4501"/>
      <c r="J4501"/>
      <c r="K4501"/>
      <c r="L4501"/>
    </row>
    <row r="4502" spans="1:12" ht="16" x14ac:dyDescent="0.2">
      <c r="A4502"/>
      <c r="B4502"/>
      <c r="C4502"/>
      <c r="D4502"/>
      <c r="E4502"/>
      <c r="F4502"/>
      <c r="G4502"/>
      <c r="H4502"/>
      <c r="I4502"/>
      <c r="J4502"/>
      <c r="K4502"/>
      <c r="L4502"/>
    </row>
    <row r="4503" spans="1:12" ht="16" x14ac:dyDescent="0.2">
      <c r="A4503"/>
      <c r="B4503"/>
      <c r="C4503"/>
      <c r="D4503"/>
      <c r="E4503"/>
      <c r="F4503"/>
      <c r="G4503"/>
      <c r="H4503"/>
      <c r="I4503"/>
      <c r="J4503"/>
      <c r="K4503"/>
      <c r="L4503"/>
    </row>
    <row r="4504" spans="1:12" ht="16" x14ac:dyDescent="0.2">
      <c r="A4504"/>
      <c r="B4504"/>
      <c r="C4504"/>
      <c r="D4504"/>
      <c r="E4504"/>
      <c r="F4504"/>
      <c r="G4504"/>
      <c r="H4504"/>
      <c r="I4504"/>
      <c r="J4504"/>
      <c r="K4504"/>
      <c r="L4504"/>
    </row>
    <row r="4505" spans="1:12" ht="16" x14ac:dyDescent="0.2">
      <c r="A4505"/>
      <c r="B4505"/>
      <c r="C4505"/>
      <c r="D4505"/>
      <c r="E4505"/>
      <c r="F4505"/>
      <c r="G4505"/>
      <c r="H4505"/>
      <c r="I4505"/>
      <c r="J4505"/>
      <c r="K4505"/>
      <c r="L4505"/>
    </row>
    <row r="4506" spans="1:12" ht="16" x14ac:dyDescent="0.2">
      <c r="A4506"/>
      <c r="B4506"/>
      <c r="C4506"/>
      <c r="D4506"/>
      <c r="E4506"/>
      <c r="F4506"/>
      <c r="G4506"/>
      <c r="H4506"/>
      <c r="I4506"/>
      <c r="J4506"/>
      <c r="K4506"/>
      <c r="L4506"/>
    </row>
    <row r="4507" spans="1:12" ht="16" x14ac:dyDescent="0.2">
      <c r="A4507"/>
      <c r="B4507"/>
      <c r="C4507"/>
      <c r="D4507"/>
      <c r="E4507"/>
      <c r="F4507"/>
      <c r="G4507"/>
      <c r="H4507"/>
      <c r="I4507"/>
      <c r="J4507"/>
      <c r="K4507"/>
      <c r="L4507"/>
    </row>
    <row r="4508" spans="1:12" ht="16" x14ac:dyDescent="0.2">
      <c r="A4508"/>
      <c r="B4508"/>
      <c r="C4508"/>
      <c r="D4508"/>
      <c r="E4508"/>
      <c r="F4508"/>
      <c r="G4508"/>
      <c r="H4508"/>
      <c r="I4508"/>
      <c r="J4508"/>
      <c r="K4508"/>
      <c r="L4508"/>
    </row>
    <row r="4509" spans="1:12" ht="16" x14ac:dyDescent="0.2">
      <c r="A4509"/>
      <c r="B4509"/>
      <c r="C4509"/>
      <c r="D4509"/>
      <c r="E4509"/>
      <c r="F4509"/>
      <c r="G4509"/>
      <c r="H4509"/>
      <c r="I4509"/>
      <c r="J4509"/>
      <c r="K4509"/>
      <c r="L4509"/>
    </row>
    <row r="4510" spans="1:12" ht="16" x14ac:dyDescent="0.2">
      <c r="A4510"/>
      <c r="B4510"/>
      <c r="C4510"/>
      <c r="D4510"/>
      <c r="E4510"/>
      <c r="F4510"/>
      <c r="G4510"/>
      <c r="H4510"/>
      <c r="I4510"/>
      <c r="J4510"/>
      <c r="K4510"/>
      <c r="L4510"/>
    </row>
    <row r="4511" spans="1:12" ht="16" x14ac:dyDescent="0.2">
      <c r="A4511"/>
      <c r="B4511"/>
      <c r="C4511"/>
      <c r="D4511"/>
      <c r="E4511"/>
      <c r="F4511"/>
      <c r="G4511"/>
      <c r="H4511"/>
      <c r="I4511"/>
      <c r="J4511"/>
      <c r="K4511"/>
      <c r="L4511"/>
    </row>
    <row r="4512" spans="1:12" ht="16" x14ac:dyDescent="0.2">
      <c r="A4512"/>
      <c r="B4512"/>
      <c r="C4512"/>
      <c r="D4512"/>
      <c r="E4512"/>
      <c r="F4512"/>
      <c r="G4512"/>
      <c r="H4512"/>
      <c r="I4512"/>
      <c r="J4512"/>
      <c r="K4512"/>
      <c r="L4512"/>
    </row>
    <row r="4513" spans="1:12" ht="16" x14ac:dyDescent="0.2">
      <c r="A4513"/>
      <c r="B4513"/>
      <c r="C4513"/>
      <c r="D4513"/>
      <c r="E4513"/>
      <c r="F4513"/>
      <c r="G4513"/>
      <c r="H4513"/>
      <c r="I4513"/>
      <c r="J4513"/>
      <c r="K4513"/>
      <c r="L4513"/>
    </row>
    <row r="4514" spans="1:12" ht="16" x14ac:dyDescent="0.2">
      <c r="A4514"/>
      <c r="B4514"/>
      <c r="C4514"/>
      <c r="D4514"/>
      <c r="E4514"/>
      <c r="F4514"/>
      <c r="G4514"/>
      <c r="H4514"/>
      <c r="I4514"/>
      <c r="J4514"/>
      <c r="K4514"/>
      <c r="L4514"/>
    </row>
    <row r="4515" spans="1:12" ht="16" x14ac:dyDescent="0.2">
      <c r="A4515"/>
      <c r="B4515"/>
      <c r="C4515"/>
      <c r="D4515"/>
      <c r="E4515"/>
      <c r="F4515"/>
      <c r="G4515"/>
      <c r="H4515"/>
      <c r="I4515"/>
      <c r="J4515"/>
      <c r="K4515"/>
      <c r="L4515"/>
    </row>
    <row r="4516" spans="1:12" ht="16" x14ac:dyDescent="0.2">
      <c r="A4516"/>
      <c r="B4516"/>
      <c r="C4516"/>
      <c r="D4516"/>
      <c r="E4516"/>
      <c r="F4516"/>
      <c r="G4516"/>
      <c r="H4516"/>
      <c r="I4516"/>
      <c r="J4516"/>
      <c r="K4516"/>
      <c r="L4516"/>
    </row>
    <row r="4517" spans="1:12" ht="16" x14ac:dyDescent="0.2">
      <c r="A4517"/>
      <c r="B4517"/>
      <c r="C4517"/>
      <c r="D4517"/>
      <c r="E4517"/>
      <c r="F4517"/>
      <c r="G4517"/>
      <c r="H4517"/>
      <c r="I4517"/>
      <c r="J4517"/>
      <c r="K4517"/>
      <c r="L4517"/>
    </row>
    <row r="4518" spans="1:12" ht="16" x14ac:dyDescent="0.2">
      <c r="A4518"/>
      <c r="B4518"/>
      <c r="C4518"/>
      <c r="D4518"/>
      <c r="E4518"/>
      <c r="F4518"/>
      <c r="G4518"/>
      <c r="H4518"/>
      <c r="I4518"/>
      <c r="J4518"/>
      <c r="K4518"/>
      <c r="L4518"/>
    </row>
    <row r="4519" spans="1:12" ht="16" x14ac:dyDescent="0.2">
      <c r="A4519"/>
      <c r="B4519"/>
      <c r="C4519"/>
      <c r="D4519"/>
      <c r="E4519"/>
      <c r="F4519"/>
      <c r="G4519"/>
      <c r="H4519"/>
      <c r="I4519"/>
      <c r="J4519"/>
      <c r="K4519"/>
      <c r="L4519"/>
    </row>
    <row r="4520" spans="1:12" ht="16" x14ac:dyDescent="0.2">
      <c r="A4520"/>
      <c r="B4520"/>
      <c r="C4520"/>
      <c r="D4520"/>
      <c r="E4520"/>
      <c r="F4520"/>
      <c r="G4520"/>
      <c r="H4520"/>
      <c r="I4520"/>
      <c r="J4520"/>
      <c r="K4520"/>
      <c r="L4520"/>
    </row>
    <row r="4521" spans="1:12" ht="16" x14ac:dyDescent="0.2">
      <c r="A4521"/>
      <c r="B4521"/>
      <c r="C4521"/>
      <c r="D4521"/>
      <c r="E4521"/>
      <c r="F4521"/>
      <c r="G4521"/>
      <c r="H4521"/>
      <c r="I4521"/>
      <c r="J4521"/>
      <c r="K4521"/>
      <c r="L4521"/>
    </row>
    <row r="4522" spans="1:12" ht="16" x14ac:dyDescent="0.2">
      <c r="A4522"/>
      <c r="B4522"/>
      <c r="C4522"/>
      <c r="D4522"/>
      <c r="E4522"/>
      <c r="F4522"/>
      <c r="G4522"/>
      <c r="H4522"/>
      <c r="I4522"/>
      <c r="J4522"/>
      <c r="K4522"/>
      <c r="L4522"/>
    </row>
    <row r="4523" spans="1:12" ht="16" x14ac:dyDescent="0.2">
      <c r="A4523"/>
      <c r="B4523"/>
      <c r="C4523"/>
      <c r="D4523"/>
      <c r="E4523"/>
      <c r="F4523"/>
      <c r="G4523"/>
      <c r="H4523"/>
      <c r="I4523"/>
      <c r="J4523"/>
      <c r="K4523"/>
      <c r="L4523"/>
    </row>
    <row r="4524" spans="1:12" ht="16" x14ac:dyDescent="0.2">
      <c r="A4524"/>
      <c r="B4524"/>
      <c r="C4524"/>
      <c r="D4524"/>
      <c r="E4524"/>
      <c r="F4524"/>
      <c r="G4524"/>
      <c r="H4524"/>
      <c r="I4524"/>
      <c r="J4524"/>
      <c r="K4524"/>
      <c r="L4524"/>
    </row>
    <row r="4525" spans="1:12" ht="16" x14ac:dyDescent="0.2">
      <c r="A4525"/>
      <c r="B4525"/>
      <c r="C4525"/>
      <c r="D4525"/>
      <c r="E4525"/>
      <c r="F4525"/>
      <c r="G4525"/>
      <c r="H4525"/>
      <c r="I4525"/>
      <c r="J4525"/>
      <c r="K4525"/>
      <c r="L4525"/>
    </row>
    <row r="4526" spans="1:12" ht="16" x14ac:dyDescent="0.2">
      <c r="A4526"/>
      <c r="B4526"/>
      <c r="C4526"/>
      <c r="D4526"/>
      <c r="E4526"/>
      <c r="F4526"/>
      <c r="G4526"/>
      <c r="H4526"/>
      <c r="I4526"/>
      <c r="J4526"/>
      <c r="K4526"/>
      <c r="L4526"/>
    </row>
    <row r="4527" spans="1:12" ht="16" x14ac:dyDescent="0.2">
      <c r="A4527"/>
      <c r="B4527"/>
      <c r="C4527"/>
      <c r="D4527"/>
      <c r="E4527"/>
      <c r="F4527"/>
      <c r="G4527"/>
      <c r="H4527"/>
      <c r="I4527"/>
      <c r="J4527"/>
      <c r="K4527"/>
      <c r="L4527"/>
    </row>
    <row r="4528" spans="1:12" ht="16" x14ac:dyDescent="0.2">
      <c r="A4528"/>
      <c r="B4528"/>
      <c r="C4528"/>
      <c r="D4528"/>
      <c r="E4528"/>
      <c r="F4528"/>
      <c r="G4528"/>
      <c r="H4528"/>
      <c r="I4528"/>
      <c r="J4528"/>
      <c r="K4528"/>
      <c r="L4528"/>
    </row>
    <row r="4529" spans="1:12" ht="16" x14ac:dyDescent="0.2">
      <c r="A4529"/>
      <c r="B4529"/>
      <c r="C4529"/>
      <c r="D4529"/>
      <c r="E4529"/>
      <c r="F4529"/>
      <c r="G4529"/>
      <c r="H4529"/>
      <c r="I4529"/>
      <c r="J4529"/>
      <c r="K4529"/>
      <c r="L4529"/>
    </row>
    <row r="4530" spans="1:12" ht="16" x14ac:dyDescent="0.2">
      <c r="A4530"/>
      <c r="B4530"/>
      <c r="C4530"/>
      <c r="D4530"/>
      <c r="E4530"/>
      <c r="F4530"/>
      <c r="G4530"/>
      <c r="H4530"/>
      <c r="I4530"/>
      <c r="J4530"/>
      <c r="K4530"/>
      <c r="L4530"/>
    </row>
    <row r="4531" spans="1:12" ht="16" x14ac:dyDescent="0.2">
      <c r="A4531"/>
      <c r="B4531"/>
      <c r="C4531"/>
      <c r="D4531"/>
      <c r="E4531"/>
      <c r="F4531"/>
      <c r="G4531"/>
      <c r="H4531"/>
      <c r="I4531"/>
      <c r="J4531"/>
      <c r="K4531"/>
      <c r="L4531"/>
    </row>
    <row r="4532" spans="1:12" ht="16" x14ac:dyDescent="0.2">
      <c r="A4532"/>
      <c r="B4532"/>
      <c r="C4532"/>
      <c r="D4532"/>
      <c r="E4532"/>
      <c r="F4532"/>
      <c r="G4532"/>
      <c r="H4532"/>
      <c r="I4532"/>
      <c r="J4532"/>
      <c r="K4532"/>
      <c r="L4532"/>
    </row>
    <row r="4533" spans="1:12" ht="16" x14ac:dyDescent="0.2">
      <c r="A4533"/>
      <c r="B4533"/>
      <c r="C4533"/>
      <c r="D4533"/>
      <c r="E4533"/>
      <c r="F4533"/>
      <c r="G4533"/>
      <c r="H4533"/>
      <c r="I4533"/>
      <c r="J4533"/>
      <c r="K4533"/>
      <c r="L4533"/>
    </row>
    <row r="4534" spans="1:12" ht="16" x14ac:dyDescent="0.2">
      <c r="A4534"/>
      <c r="B4534"/>
      <c r="C4534"/>
      <c r="D4534"/>
      <c r="E4534"/>
      <c r="F4534"/>
      <c r="G4534"/>
      <c r="H4534"/>
      <c r="I4534"/>
      <c r="J4534"/>
      <c r="K4534"/>
      <c r="L4534"/>
    </row>
    <row r="4535" spans="1:12" ht="16" x14ac:dyDescent="0.2">
      <c r="A4535"/>
      <c r="B4535"/>
      <c r="C4535"/>
      <c r="D4535"/>
      <c r="E4535"/>
      <c r="F4535"/>
      <c r="G4535"/>
      <c r="H4535"/>
      <c r="I4535"/>
      <c r="J4535"/>
      <c r="K4535"/>
      <c r="L4535"/>
    </row>
    <row r="4536" spans="1:12" ht="16" x14ac:dyDescent="0.2">
      <c r="A4536"/>
      <c r="B4536"/>
      <c r="C4536"/>
      <c r="D4536"/>
      <c r="E4536"/>
      <c r="F4536"/>
      <c r="G4536"/>
      <c r="H4536"/>
      <c r="I4536"/>
      <c r="J4536"/>
      <c r="K4536"/>
      <c r="L4536"/>
    </row>
    <row r="4537" spans="1:12" ht="16" x14ac:dyDescent="0.2">
      <c r="A4537"/>
      <c r="B4537"/>
      <c r="C4537"/>
      <c r="D4537"/>
      <c r="E4537"/>
      <c r="F4537"/>
      <c r="G4537"/>
      <c r="H4537"/>
      <c r="I4537"/>
      <c r="J4537"/>
      <c r="K4537"/>
      <c r="L4537"/>
    </row>
    <row r="4538" spans="1:12" ht="16" x14ac:dyDescent="0.2">
      <c r="A4538"/>
      <c r="B4538"/>
      <c r="C4538"/>
      <c r="D4538"/>
      <c r="E4538"/>
      <c r="F4538"/>
      <c r="G4538"/>
      <c r="H4538"/>
      <c r="I4538"/>
      <c r="J4538"/>
      <c r="K4538"/>
      <c r="L4538"/>
    </row>
    <row r="4539" spans="1:12" ht="16" x14ac:dyDescent="0.2">
      <c r="A4539"/>
      <c r="B4539"/>
      <c r="C4539"/>
      <c r="D4539"/>
      <c r="E4539"/>
      <c r="F4539"/>
      <c r="G4539"/>
      <c r="H4539"/>
      <c r="I4539"/>
      <c r="J4539"/>
      <c r="K4539"/>
      <c r="L4539"/>
    </row>
    <row r="4540" spans="1:12" ht="16" x14ac:dyDescent="0.2">
      <c r="A4540"/>
      <c r="B4540"/>
      <c r="C4540"/>
      <c r="D4540"/>
      <c r="E4540"/>
      <c r="F4540"/>
      <c r="G4540"/>
      <c r="H4540"/>
      <c r="I4540"/>
      <c r="J4540"/>
      <c r="K4540"/>
      <c r="L4540"/>
    </row>
    <row r="4541" spans="1:12" ht="16" x14ac:dyDescent="0.2">
      <c r="A4541"/>
      <c r="B4541"/>
      <c r="C4541"/>
      <c r="D4541"/>
      <c r="E4541"/>
      <c r="F4541"/>
      <c r="G4541"/>
      <c r="H4541"/>
      <c r="I4541"/>
      <c r="J4541"/>
      <c r="K4541"/>
      <c r="L4541"/>
    </row>
    <row r="4542" spans="1:12" ht="16" x14ac:dyDescent="0.2">
      <c r="A4542"/>
      <c r="B4542"/>
      <c r="C4542"/>
      <c r="D4542"/>
      <c r="E4542"/>
      <c r="F4542"/>
      <c r="G4542"/>
      <c r="H4542"/>
      <c r="I4542"/>
      <c r="J4542"/>
      <c r="K4542"/>
      <c r="L4542"/>
    </row>
    <row r="4543" spans="1:12" ht="16" x14ac:dyDescent="0.2">
      <c r="A4543"/>
      <c r="B4543"/>
      <c r="C4543"/>
      <c r="D4543"/>
      <c r="E4543"/>
      <c r="F4543"/>
      <c r="G4543"/>
      <c r="H4543"/>
      <c r="I4543"/>
      <c r="J4543"/>
      <c r="K4543"/>
      <c r="L4543"/>
    </row>
    <row r="4544" spans="1:12" ht="16" x14ac:dyDescent="0.2">
      <c r="A4544"/>
      <c r="B4544"/>
      <c r="C4544"/>
      <c r="D4544"/>
      <c r="E4544"/>
      <c r="F4544"/>
      <c r="G4544"/>
      <c r="H4544"/>
      <c r="I4544"/>
      <c r="J4544"/>
      <c r="K4544"/>
      <c r="L4544"/>
    </row>
    <row r="4545" spans="1:12" ht="16" x14ac:dyDescent="0.2">
      <c r="A4545"/>
      <c r="B4545"/>
      <c r="C4545"/>
      <c r="D4545"/>
      <c r="E4545"/>
      <c r="F4545"/>
      <c r="G4545"/>
      <c r="H4545"/>
      <c r="I4545"/>
      <c r="J4545"/>
      <c r="K4545"/>
      <c r="L4545"/>
    </row>
    <row r="4546" spans="1:12" ht="16" x14ac:dyDescent="0.2">
      <c r="A4546"/>
      <c r="B4546"/>
      <c r="C4546"/>
      <c r="D4546"/>
      <c r="E4546"/>
      <c r="F4546"/>
      <c r="G4546"/>
      <c r="H4546"/>
      <c r="I4546"/>
      <c r="J4546"/>
      <c r="K4546"/>
      <c r="L4546"/>
    </row>
    <row r="4547" spans="1:12" ht="16" x14ac:dyDescent="0.2">
      <c r="A4547"/>
      <c r="B4547"/>
      <c r="C4547"/>
      <c r="D4547"/>
      <c r="E4547"/>
      <c r="F4547"/>
      <c r="G4547"/>
      <c r="H4547"/>
      <c r="I4547"/>
      <c r="J4547"/>
      <c r="K4547"/>
      <c r="L4547"/>
    </row>
    <row r="4548" spans="1:12" ht="16" x14ac:dyDescent="0.2">
      <c r="A4548"/>
      <c r="B4548"/>
      <c r="C4548"/>
      <c r="D4548"/>
      <c r="E4548"/>
      <c r="F4548"/>
      <c r="G4548"/>
      <c r="H4548"/>
      <c r="I4548"/>
      <c r="J4548"/>
      <c r="K4548"/>
      <c r="L4548"/>
    </row>
    <row r="4549" spans="1:12" ht="16" x14ac:dyDescent="0.2">
      <c r="A4549"/>
      <c r="B4549"/>
      <c r="C4549"/>
      <c r="D4549"/>
      <c r="E4549"/>
      <c r="F4549"/>
      <c r="G4549"/>
      <c r="H4549"/>
      <c r="I4549"/>
      <c r="J4549"/>
      <c r="K4549"/>
      <c r="L4549"/>
    </row>
    <row r="4550" spans="1:12" ht="16" x14ac:dyDescent="0.2">
      <c r="A4550"/>
      <c r="B4550"/>
      <c r="C4550"/>
      <c r="D4550"/>
      <c r="E4550"/>
      <c r="F4550"/>
      <c r="G4550"/>
      <c r="H4550"/>
      <c r="I4550"/>
      <c r="J4550"/>
      <c r="K4550"/>
      <c r="L4550"/>
    </row>
    <row r="4551" spans="1:12" ht="16" x14ac:dyDescent="0.2">
      <c r="A4551"/>
      <c r="B4551"/>
      <c r="C4551"/>
      <c r="D4551"/>
      <c r="E4551"/>
      <c r="F4551"/>
      <c r="G4551"/>
      <c r="H4551"/>
      <c r="I4551"/>
      <c r="J4551"/>
      <c r="K4551"/>
      <c r="L4551"/>
    </row>
    <row r="4552" spans="1:12" ht="16" x14ac:dyDescent="0.2">
      <c r="A4552"/>
      <c r="B4552"/>
      <c r="C4552"/>
      <c r="D4552"/>
      <c r="E4552"/>
      <c r="F4552"/>
      <c r="G4552"/>
      <c r="H4552"/>
      <c r="I4552"/>
      <c r="J4552"/>
      <c r="K4552"/>
      <c r="L4552"/>
    </row>
    <row r="4553" spans="1:12" ht="16" x14ac:dyDescent="0.2">
      <c r="A4553"/>
      <c r="B4553"/>
      <c r="C4553"/>
      <c r="D4553"/>
      <c r="E4553"/>
      <c r="F4553"/>
      <c r="G4553"/>
      <c r="H4553"/>
      <c r="I4553"/>
      <c r="J4553"/>
      <c r="K4553"/>
      <c r="L4553"/>
    </row>
    <row r="4554" spans="1:12" ht="16" x14ac:dyDescent="0.2">
      <c r="A4554"/>
      <c r="B4554"/>
      <c r="C4554"/>
      <c r="D4554"/>
      <c r="E4554"/>
      <c r="F4554"/>
      <c r="G4554"/>
      <c r="H4554"/>
      <c r="I4554"/>
      <c r="J4554"/>
      <c r="K4554"/>
      <c r="L4554"/>
    </row>
    <row r="4555" spans="1:12" ht="16" x14ac:dyDescent="0.2">
      <c r="A4555"/>
      <c r="B4555"/>
      <c r="C4555"/>
      <c r="D4555"/>
      <c r="E4555"/>
      <c r="F4555"/>
      <c r="G4555"/>
      <c r="H4555"/>
      <c r="I4555"/>
      <c r="J4555"/>
      <c r="K4555"/>
      <c r="L4555"/>
    </row>
    <row r="4556" spans="1:12" ht="16" x14ac:dyDescent="0.2">
      <c r="A4556"/>
      <c r="B4556"/>
      <c r="C4556"/>
      <c r="D4556"/>
      <c r="E4556"/>
      <c r="F4556"/>
      <c r="G4556"/>
      <c r="H4556"/>
      <c r="I4556"/>
      <c r="J4556"/>
      <c r="K4556"/>
      <c r="L4556"/>
    </row>
    <row r="4557" spans="1:12" ht="16" x14ac:dyDescent="0.2">
      <c r="A4557"/>
      <c r="B4557"/>
      <c r="C4557"/>
      <c r="D4557"/>
      <c r="E4557"/>
      <c r="F4557"/>
      <c r="G4557"/>
      <c r="H4557"/>
      <c r="I4557"/>
      <c r="J4557"/>
      <c r="K4557"/>
      <c r="L4557"/>
    </row>
    <row r="4558" spans="1:12" ht="16" x14ac:dyDescent="0.2">
      <c r="A4558"/>
      <c r="B4558"/>
      <c r="C4558"/>
      <c r="D4558"/>
      <c r="E4558"/>
      <c r="F4558"/>
      <c r="G4558"/>
      <c r="H4558"/>
      <c r="I4558"/>
      <c r="J4558"/>
      <c r="K4558"/>
      <c r="L4558"/>
    </row>
    <row r="4559" spans="1:12" ht="16" x14ac:dyDescent="0.2">
      <c r="A4559"/>
      <c r="B4559"/>
      <c r="C4559"/>
      <c r="D4559"/>
      <c r="E4559"/>
      <c r="F4559"/>
      <c r="G4559"/>
      <c r="H4559"/>
      <c r="I4559"/>
      <c r="J4559"/>
      <c r="K4559"/>
      <c r="L4559"/>
    </row>
    <row r="4560" spans="1:12" ht="16" x14ac:dyDescent="0.2">
      <c r="A4560"/>
      <c r="B4560"/>
      <c r="C4560"/>
      <c r="D4560"/>
      <c r="E4560"/>
      <c r="F4560"/>
      <c r="G4560"/>
      <c r="H4560"/>
      <c r="I4560"/>
      <c r="J4560"/>
      <c r="K4560"/>
      <c r="L4560"/>
    </row>
    <row r="4561" spans="1:12" ht="16" x14ac:dyDescent="0.2">
      <c r="A4561"/>
      <c r="B4561"/>
      <c r="C4561"/>
      <c r="D4561"/>
      <c r="E4561"/>
      <c r="F4561"/>
      <c r="G4561"/>
      <c r="H4561"/>
      <c r="I4561"/>
      <c r="J4561"/>
      <c r="K4561"/>
      <c r="L4561"/>
    </row>
    <row r="4562" spans="1:12" ht="16" x14ac:dyDescent="0.2">
      <c r="A4562"/>
      <c r="B4562"/>
      <c r="C4562"/>
      <c r="D4562"/>
      <c r="E4562"/>
      <c r="F4562"/>
      <c r="G4562"/>
      <c r="H4562"/>
      <c r="I4562"/>
      <c r="J4562"/>
      <c r="K4562"/>
      <c r="L4562"/>
    </row>
    <row r="4563" spans="1:12" ht="16" x14ac:dyDescent="0.2">
      <c r="A4563"/>
      <c r="B4563"/>
      <c r="C4563"/>
      <c r="D4563"/>
      <c r="E4563"/>
      <c r="F4563"/>
      <c r="G4563"/>
      <c r="H4563"/>
      <c r="I4563"/>
      <c r="J4563"/>
      <c r="K4563"/>
      <c r="L4563"/>
    </row>
    <row r="4564" spans="1:12" ht="16" x14ac:dyDescent="0.2">
      <c r="A4564"/>
      <c r="B4564"/>
      <c r="C4564"/>
      <c r="D4564"/>
      <c r="E4564"/>
      <c r="F4564"/>
      <c r="G4564"/>
      <c r="H4564"/>
      <c r="I4564"/>
      <c r="J4564"/>
      <c r="K4564"/>
      <c r="L4564"/>
    </row>
    <row r="4565" spans="1:12" ht="16" x14ac:dyDescent="0.2">
      <c r="A4565"/>
      <c r="B4565"/>
      <c r="C4565"/>
      <c r="D4565"/>
      <c r="E4565"/>
      <c r="F4565"/>
      <c r="G4565"/>
      <c r="H4565"/>
      <c r="I4565"/>
      <c r="J4565"/>
      <c r="K4565"/>
      <c r="L4565"/>
    </row>
    <row r="4566" spans="1:12" ht="16" x14ac:dyDescent="0.2">
      <c r="A4566"/>
      <c r="B4566"/>
      <c r="C4566"/>
      <c r="D4566"/>
      <c r="E4566"/>
      <c r="F4566"/>
      <c r="G4566"/>
      <c r="H4566"/>
      <c r="I4566"/>
      <c r="J4566"/>
      <c r="K4566"/>
      <c r="L4566"/>
    </row>
    <row r="4567" spans="1:12" ht="16" x14ac:dyDescent="0.2">
      <c r="A4567"/>
      <c r="B4567"/>
      <c r="C4567"/>
      <c r="D4567"/>
      <c r="E4567"/>
      <c r="F4567"/>
      <c r="G4567"/>
      <c r="H4567"/>
      <c r="I4567"/>
      <c r="J4567"/>
      <c r="K4567"/>
      <c r="L4567"/>
    </row>
    <row r="4568" spans="1:12" ht="16" x14ac:dyDescent="0.2">
      <c r="A4568"/>
      <c r="B4568"/>
      <c r="C4568"/>
      <c r="D4568"/>
      <c r="E4568"/>
      <c r="F4568"/>
      <c r="G4568"/>
      <c r="H4568"/>
      <c r="I4568"/>
      <c r="J4568"/>
      <c r="K4568"/>
      <c r="L4568"/>
    </row>
    <row r="4569" spans="1:12" ht="16" x14ac:dyDescent="0.2">
      <c r="A4569"/>
      <c r="B4569"/>
      <c r="C4569"/>
      <c r="D4569"/>
      <c r="E4569"/>
      <c r="F4569"/>
      <c r="G4569"/>
      <c r="H4569"/>
      <c r="I4569"/>
      <c r="J4569"/>
      <c r="K4569"/>
      <c r="L4569"/>
    </row>
    <row r="4570" spans="1:12" ht="16" x14ac:dyDescent="0.2">
      <c r="A4570"/>
      <c r="B4570"/>
      <c r="C4570"/>
      <c r="D4570"/>
      <c r="E4570"/>
      <c r="F4570"/>
      <c r="G4570"/>
      <c r="H4570"/>
      <c r="I4570"/>
      <c r="J4570"/>
      <c r="K4570"/>
      <c r="L4570"/>
    </row>
    <row r="4571" spans="1:12" ht="16" x14ac:dyDescent="0.2">
      <c r="A4571"/>
      <c r="B4571"/>
      <c r="C4571"/>
      <c r="D4571"/>
      <c r="E4571"/>
      <c r="F4571"/>
      <c r="G4571"/>
      <c r="H4571"/>
      <c r="I4571"/>
      <c r="J4571"/>
      <c r="K4571"/>
      <c r="L4571"/>
    </row>
    <row r="4572" spans="1:12" ht="16" x14ac:dyDescent="0.2">
      <c r="A4572"/>
      <c r="B4572"/>
      <c r="C4572"/>
      <c r="D4572"/>
      <c r="E4572"/>
      <c r="F4572"/>
      <c r="G4572"/>
      <c r="H4572"/>
      <c r="I4572"/>
      <c r="J4572"/>
      <c r="K4572"/>
      <c r="L4572"/>
    </row>
    <row r="4573" spans="1:12" ht="16" x14ac:dyDescent="0.2">
      <c r="A4573"/>
      <c r="B4573"/>
      <c r="C4573"/>
      <c r="D4573"/>
      <c r="E4573"/>
      <c r="F4573"/>
      <c r="G4573"/>
      <c r="H4573"/>
      <c r="I4573"/>
      <c r="J4573"/>
      <c r="K4573"/>
      <c r="L4573"/>
    </row>
    <row r="4574" spans="1:12" ht="16" x14ac:dyDescent="0.2">
      <c r="A4574"/>
      <c r="B4574"/>
      <c r="C4574"/>
      <c r="D4574"/>
      <c r="E4574"/>
      <c r="F4574"/>
      <c r="G4574"/>
      <c r="H4574"/>
      <c r="I4574"/>
      <c r="J4574"/>
      <c r="K4574"/>
      <c r="L4574"/>
    </row>
    <row r="4575" spans="1:12" ht="16" x14ac:dyDescent="0.2">
      <c r="A4575"/>
      <c r="B4575"/>
      <c r="C4575"/>
      <c r="D4575"/>
      <c r="E4575"/>
      <c r="F4575"/>
      <c r="G4575"/>
      <c r="H4575"/>
      <c r="I4575"/>
      <c r="J4575"/>
      <c r="K4575"/>
      <c r="L4575"/>
    </row>
    <row r="4576" spans="1:12" ht="16" x14ac:dyDescent="0.2">
      <c r="A4576"/>
      <c r="B4576"/>
      <c r="C4576"/>
      <c r="D4576"/>
      <c r="E4576"/>
      <c r="F4576"/>
      <c r="G4576"/>
      <c r="H4576"/>
      <c r="I4576"/>
      <c r="J4576"/>
      <c r="K4576"/>
      <c r="L4576"/>
    </row>
    <row r="4577" spans="1:12" ht="16" x14ac:dyDescent="0.2">
      <c r="A4577"/>
      <c r="B4577"/>
      <c r="C4577"/>
      <c r="D4577"/>
      <c r="E4577"/>
      <c r="F4577"/>
      <c r="G4577"/>
      <c r="H4577"/>
      <c r="I4577"/>
      <c r="J4577"/>
      <c r="K4577"/>
      <c r="L4577"/>
    </row>
    <row r="4578" spans="1:12" ht="16" x14ac:dyDescent="0.2">
      <c r="A4578"/>
      <c r="B4578"/>
      <c r="C4578"/>
      <c r="D4578"/>
      <c r="E4578"/>
      <c r="F4578"/>
      <c r="G4578"/>
      <c r="H4578"/>
      <c r="I4578"/>
      <c r="J4578"/>
      <c r="K4578"/>
      <c r="L4578"/>
    </row>
    <row r="4579" spans="1:12" ht="16" x14ac:dyDescent="0.2">
      <c r="A4579"/>
      <c r="B4579"/>
      <c r="C4579"/>
      <c r="D4579"/>
      <c r="E4579"/>
      <c r="F4579"/>
      <c r="G4579"/>
      <c r="H4579"/>
      <c r="I4579"/>
      <c r="J4579"/>
      <c r="K4579"/>
      <c r="L4579"/>
    </row>
    <row r="4580" spans="1:12" ht="16" x14ac:dyDescent="0.2">
      <c r="A4580"/>
      <c r="B4580"/>
      <c r="C4580"/>
      <c r="D4580"/>
      <c r="E4580"/>
      <c r="F4580"/>
      <c r="G4580"/>
      <c r="H4580"/>
      <c r="I4580"/>
      <c r="J4580"/>
      <c r="K4580"/>
      <c r="L4580"/>
    </row>
    <row r="4581" spans="1:12" ht="16" x14ac:dyDescent="0.2">
      <c r="A4581"/>
      <c r="B4581"/>
      <c r="C4581"/>
      <c r="D4581"/>
      <c r="E4581"/>
      <c r="F4581"/>
      <c r="G4581"/>
      <c r="H4581"/>
      <c r="I4581"/>
      <c r="J4581"/>
      <c r="K4581"/>
      <c r="L4581"/>
    </row>
    <row r="4582" spans="1:12" ht="16" x14ac:dyDescent="0.2">
      <c r="A4582"/>
      <c r="B4582"/>
      <c r="C4582"/>
      <c r="D4582"/>
      <c r="E4582"/>
      <c r="F4582"/>
      <c r="G4582"/>
      <c r="H4582"/>
      <c r="I4582"/>
      <c r="J4582"/>
      <c r="K4582"/>
      <c r="L4582"/>
    </row>
    <row r="4583" spans="1:12" ht="16" x14ac:dyDescent="0.2">
      <c r="A4583"/>
      <c r="B4583"/>
      <c r="C4583"/>
      <c r="D4583"/>
      <c r="E4583"/>
      <c r="F4583"/>
      <c r="G4583"/>
      <c r="H4583"/>
      <c r="I4583"/>
      <c r="J4583"/>
      <c r="K4583"/>
      <c r="L4583"/>
    </row>
    <row r="4584" spans="1:12" ht="16" x14ac:dyDescent="0.2">
      <c r="A4584"/>
      <c r="B4584"/>
      <c r="C4584"/>
      <c r="D4584"/>
      <c r="E4584"/>
      <c r="F4584"/>
      <c r="G4584"/>
      <c r="H4584"/>
      <c r="I4584"/>
      <c r="J4584"/>
      <c r="K4584"/>
      <c r="L4584"/>
    </row>
    <row r="4585" spans="1:12" ht="16" x14ac:dyDescent="0.2">
      <c r="A4585"/>
      <c r="B4585"/>
      <c r="C4585"/>
      <c r="D4585"/>
      <c r="E4585"/>
      <c r="F4585"/>
      <c r="G4585"/>
      <c r="H4585"/>
      <c r="I4585"/>
      <c r="J4585"/>
      <c r="K4585"/>
      <c r="L4585"/>
    </row>
    <row r="4586" spans="1:12" ht="16" x14ac:dyDescent="0.2">
      <c r="A4586"/>
      <c r="B4586"/>
      <c r="C4586"/>
      <c r="D4586"/>
      <c r="E4586"/>
      <c r="F4586"/>
      <c r="G4586"/>
      <c r="H4586"/>
      <c r="I4586"/>
      <c r="J4586"/>
      <c r="K4586"/>
      <c r="L4586"/>
    </row>
    <row r="4587" spans="1:12" ht="16" x14ac:dyDescent="0.2">
      <c r="A4587"/>
      <c r="B4587"/>
      <c r="C4587"/>
      <c r="D4587"/>
      <c r="E4587"/>
      <c r="F4587"/>
      <c r="G4587"/>
      <c r="H4587"/>
      <c r="I4587"/>
      <c r="J4587"/>
      <c r="K4587"/>
      <c r="L4587"/>
    </row>
    <row r="4588" spans="1:12" ht="16" x14ac:dyDescent="0.2">
      <c r="A4588"/>
      <c r="B4588"/>
      <c r="C4588"/>
      <c r="D4588"/>
      <c r="E4588"/>
      <c r="F4588"/>
      <c r="G4588"/>
      <c r="H4588"/>
      <c r="I4588"/>
      <c r="J4588"/>
      <c r="K4588"/>
      <c r="L4588"/>
    </row>
    <row r="4589" spans="1:12" ht="16" x14ac:dyDescent="0.2">
      <c r="A4589"/>
      <c r="B4589"/>
      <c r="C4589"/>
      <c r="D4589"/>
      <c r="E4589"/>
      <c r="F4589"/>
      <c r="G4589"/>
      <c r="H4589"/>
      <c r="I4589"/>
      <c r="J4589"/>
      <c r="K4589"/>
      <c r="L4589"/>
    </row>
    <row r="4590" spans="1:12" ht="16" x14ac:dyDescent="0.2">
      <c r="A4590"/>
      <c r="B4590"/>
      <c r="C4590"/>
      <c r="D4590"/>
      <c r="E4590"/>
      <c r="F4590"/>
      <c r="G4590"/>
      <c r="H4590"/>
      <c r="I4590"/>
      <c r="J4590"/>
      <c r="K4590"/>
      <c r="L4590"/>
    </row>
    <row r="4591" spans="1:12" ht="16" x14ac:dyDescent="0.2">
      <c r="A4591"/>
      <c r="B4591"/>
      <c r="C4591"/>
      <c r="D4591"/>
      <c r="E4591"/>
      <c r="F4591"/>
      <c r="G4591"/>
      <c r="H4591"/>
      <c r="I4591"/>
      <c r="J4591"/>
      <c r="K4591"/>
      <c r="L4591"/>
    </row>
    <row r="4592" spans="1:12" ht="16" x14ac:dyDescent="0.2">
      <c r="A4592"/>
      <c r="B4592"/>
      <c r="C4592"/>
      <c r="D4592"/>
      <c r="E4592"/>
      <c r="F4592"/>
      <c r="G4592"/>
      <c r="H4592"/>
      <c r="I4592"/>
      <c r="J4592"/>
      <c r="K4592"/>
      <c r="L4592"/>
    </row>
    <row r="4593" spans="1:12" ht="16" x14ac:dyDescent="0.2">
      <c r="A4593"/>
      <c r="B4593"/>
      <c r="C4593"/>
      <c r="D4593"/>
      <c r="E4593"/>
      <c r="F4593"/>
      <c r="G4593"/>
      <c r="H4593"/>
      <c r="I4593"/>
      <c r="J4593"/>
      <c r="K4593"/>
      <c r="L4593"/>
    </row>
    <row r="4594" spans="1:12" ht="16" x14ac:dyDescent="0.2">
      <c r="A4594"/>
      <c r="B4594"/>
      <c r="C4594"/>
      <c r="D4594"/>
      <c r="E4594"/>
      <c r="F4594"/>
      <c r="G4594"/>
      <c r="H4594"/>
      <c r="I4594"/>
      <c r="J4594"/>
      <c r="K4594"/>
      <c r="L4594"/>
    </row>
    <row r="4595" spans="1:12" ht="16" x14ac:dyDescent="0.2">
      <c r="A4595"/>
      <c r="B4595"/>
      <c r="C4595"/>
      <c r="D4595"/>
      <c r="E4595"/>
      <c r="F4595"/>
      <c r="G4595"/>
      <c r="H4595"/>
      <c r="I4595"/>
      <c r="J4595"/>
      <c r="K4595"/>
      <c r="L4595"/>
    </row>
    <row r="4596" spans="1:12" ht="16" x14ac:dyDescent="0.2">
      <c r="A4596"/>
      <c r="B4596"/>
      <c r="C4596"/>
      <c r="D4596"/>
      <c r="E4596"/>
      <c r="F4596"/>
      <c r="G4596"/>
      <c r="H4596"/>
      <c r="I4596"/>
      <c r="J4596"/>
      <c r="K4596"/>
      <c r="L4596"/>
    </row>
    <row r="4597" spans="1:12" ht="16" x14ac:dyDescent="0.2">
      <c r="A4597"/>
      <c r="B4597"/>
      <c r="C4597"/>
      <c r="D4597"/>
      <c r="E4597"/>
      <c r="F4597"/>
      <c r="G4597"/>
      <c r="H4597"/>
      <c r="I4597"/>
      <c r="J4597"/>
      <c r="K4597"/>
      <c r="L4597"/>
    </row>
    <row r="4598" spans="1:12" ht="16" x14ac:dyDescent="0.2">
      <c r="A4598"/>
      <c r="B4598"/>
      <c r="C4598"/>
      <c r="D4598"/>
      <c r="E4598"/>
      <c r="F4598"/>
      <c r="G4598"/>
      <c r="H4598"/>
      <c r="I4598"/>
      <c r="J4598"/>
      <c r="K4598"/>
      <c r="L4598"/>
    </row>
    <row r="4599" spans="1:12" ht="16" x14ac:dyDescent="0.2">
      <c r="A4599"/>
      <c r="B4599"/>
      <c r="C4599"/>
      <c r="D4599"/>
      <c r="E4599"/>
      <c r="F4599"/>
      <c r="G4599"/>
      <c r="H4599"/>
      <c r="I4599"/>
      <c r="J4599"/>
      <c r="K4599"/>
      <c r="L4599"/>
    </row>
    <row r="4600" spans="1:12" ht="16" x14ac:dyDescent="0.2">
      <c r="A4600"/>
      <c r="B4600"/>
      <c r="C4600"/>
      <c r="D4600"/>
      <c r="E4600"/>
      <c r="F4600"/>
      <c r="G4600"/>
      <c r="H4600"/>
      <c r="I4600"/>
      <c r="J4600"/>
      <c r="K4600"/>
      <c r="L4600"/>
    </row>
    <row r="4601" spans="1:12" ht="16" x14ac:dyDescent="0.2">
      <c r="A4601"/>
      <c r="B4601"/>
      <c r="C4601"/>
      <c r="D4601"/>
      <c r="E4601"/>
      <c r="F4601"/>
      <c r="G4601"/>
      <c r="H4601"/>
      <c r="I4601"/>
      <c r="J4601"/>
      <c r="K4601"/>
      <c r="L4601"/>
    </row>
    <row r="4602" spans="1:12" ht="16" x14ac:dyDescent="0.2">
      <c r="A4602"/>
      <c r="B4602"/>
      <c r="C4602"/>
      <c r="D4602"/>
      <c r="E4602"/>
      <c r="F4602"/>
      <c r="G4602"/>
      <c r="H4602"/>
      <c r="I4602"/>
      <c r="J4602"/>
      <c r="K4602"/>
      <c r="L4602"/>
    </row>
    <row r="4603" spans="1:12" ht="16" x14ac:dyDescent="0.2">
      <c r="A4603"/>
      <c r="B4603"/>
      <c r="C4603"/>
      <c r="D4603"/>
      <c r="E4603"/>
      <c r="F4603"/>
      <c r="G4603"/>
      <c r="H4603"/>
      <c r="I4603"/>
      <c r="J4603"/>
      <c r="K4603"/>
      <c r="L4603"/>
    </row>
    <row r="4604" spans="1:12" ht="16" x14ac:dyDescent="0.2">
      <c r="A4604"/>
      <c r="B4604"/>
      <c r="C4604"/>
      <c r="D4604"/>
      <c r="E4604"/>
      <c r="F4604"/>
      <c r="G4604"/>
      <c r="H4604"/>
      <c r="I4604"/>
      <c r="J4604"/>
      <c r="K4604"/>
      <c r="L4604"/>
    </row>
    <row r="4605" spans="1:12" ht="16" x14ac:dyDescent="0.2">
      <c r="A4605"/>
      <c r="B4605"/>
      <c r="C4605"/>
      <c r="D4605"/>
      <c r="E4605"/>
      <c r="F4605"/>
      <c r="G4605"/>
      <c r="H4605"/>
      <c r="I4605"/>
      <c r="J4605"/>
      <c r="K4605"/>
      <c r="L4605"/>
    </row>
    <row r="4606" spans="1:12" ht="16" x14ac:dyDescent="0.2">
      <c r="A4606"/>
      <c r="B4606"/>
      <c r="C4606"/>
      <c r="D4606"/>
      <c r="E4606"/>
      <c r="F4606"/>
      <c r="G4606"/>
      <c r="H4606"/>
      <c r="I4606"/>
      <c r="J4606"/>
      <c r="K4606"/>
      <c r="L4606"/>
    </row>
    <row r="4607" spans="1:12" ht="16" x14ac:dyDescent="0.2">
      <c r="A4607"/>
      <c r="B4607"/>
      <c r="C4607"/>
      <c r="D4607"/>
      <c r="E4607"/>
      <c r="F4607"/>
      <c r="G4607"/>
      <c r="H4607"/>
      <c r="I4607"/>
      <c r="J4607"/>
      <c r="K4607"/>
      <c r="L4607"/>
    </row>
    <row r="4608" spans="1:12" ht="16" x14ac:dyDescent="0.2">
      <c r="A4608"/>
      <c r="B4608"/>
      <c r="C4608"/>
      <c r="D4608"/>
      <c r="E4608"/>
      <c r="F4608"/>
      <c r="G4608"/>
      <c r="H4608"/>
      <c r="I4608"/>
      <c r="J4608"/>
      <c r="K4608"/>
      <c r="L4608"/>
    </row>
    <row r="4609" spans="1:12" ht="16" x14ac:dyDescent="0.2">
      <c r="A4609"/>
      <c r="B4609"/>
      <c r="C4609"/>
      <c r="D4609"/>
      <c r="E4609"/>
      <c r="F4609"/>
      <c r="G4609"/>
      <c r="H4609"/>
      <c r="I4609"/>
      <c r="J4609"/>
      <c r="K4609"/>
      <c r="L4609"/>
    </row>
    <row r="4610" spans="1:12" ht="16" x14ac:dyDescent="0.2">
      <c r="A4610"/>
      <c r="B4610"/>
      <c r="C4610"/>
      <c r="D4610"/>
      <c r="E4610"/>
      <c r="F4610"/>
      <c r="G4610"/>
      <c r="H4610"/>
      <c r="I4610"/>
      <c r="J4610"/>
      <c r="K4610"/>
      <c r="L4610"/>
    </row>
    <row r="4611" spans="1:12" ht="16" x14ac:dyDescent="0.2">
      <c r="A4611"/>
      <c r="B4611"/>
      <c r="C4611"/>
      <c r="D4611"/>
      <c r="E4611"/>
      <c r="F4611"/>
      <c r="G4611"/>
      <c r="H4611"/>
      <c r="I4611"/>
      <c r="J4611"/>
      <c r="K4611"/>
      <c r="L4611"/>
    </row>
    <row r="4612" spans="1:12" ht="16" x14ac:dyDescent="0.2">
      <c r="A4612"/>
      <c r="B4612"/>
      <c r="C4612"/>
      <c r="D4612"/>
      <c r="E4612"/>
      <c r="F4612"/>
      <c r="G4612"/>
      <c r="H4612"/>
      <c r="I4612"/>
      <c r="J4612"/>
      <c r="K4612"/>
      <c r="L4612"/>
    </row>
    <row r="4613" spans="1:12" ht="16" x14ac:dyDescent="0.2">
      <c r="A4613"/>
      <c r="B4613"/>
      <c r="C4613"/>
      <c r="D4613"/>
      <c r="E4613"/>
      <c r="F4613"/>
      <c r="G4613"/>
      <c r="H4613"/>
      <c r="I4613"/>
      <c r="J4613"/>
      <c r="K4613"/>
      <c r="L4613"/>
    </row>
    <row r="4614" spans="1:12" ht="16" x14ac:dyDescent="0.2">
      <c r="A4614"/>
      <c r="B4614"/>
      <c r="C4614"/>
      <c r="D4614"/>
      <c r="E4614"/>
      <c r="F4614"/>
      <c r="G4614"/>
      <c r="H4614"/>
      <c r="I4614"/>
      <c r="J4614"/>
      <c r="K4614"/>
      <c r="L4614"/>
    </row>
    <row r="4615" spans="1:12" ht="16" x14ac:dyDescent="0.2">
      <c r="A4615"/>
      <c r="B4615"/>
      <c r="C4615"/>
      <c r="D4615"/>
      <c r="E4615"/>
      <c r="F4615"/>
      <c r="G4615"/>
      <c r="H4615"/>
      <c r="I4615"/>
      <c r="J4615"/>
      <c r="K4615"/>
      <c r="L4615"/>
    </row>
    <row r="4616" spans="1:12" ht="16" x14ac:dyDescent="0.2">
      <c r="A4616"/>
      <c r="B4616"/>
      <c r="C4616"/>
      <c r="D4616"/>
      <c r="E4616"/>
      <c r="F4616"/>
      <c r="G4616"/>
      <c r="H4616"/>
      <c r="I4616"/>
      <c r="J4616"/>
      <c r="K4616"/>
      <c r="L4616"/>
    </row>
    <row r="4617" spans="1:12" ht="16" x14ac:dyDescent="0.2">
      <c r="A4617"/>
      <c r="B4617"/>
      <c r="C4617"/>
      <c r="D4617"/>
      <c r="E4617"/>
      <c r="F4617"/>
      <c r="G4617"/>
      <c r="H4617"/>
      <c r="I4617"/>
      <c r="J4617"/>
      <c r="K4617"/>
      <c r="L4617"/>
    </row>
    <row r="4618" spans="1:12" ht="16" x14ac:dyDescent="0.2">
      <c r="A4618"/>
      <c r="B4618"/>
      <c r="C4618"/>
      <c r="D4618"/>
      <c r="E4618"/>
      <c r="F4618"/>
      <c r="G4618"/>
      <c r="H4618"/>
      <c r="I4618"/>
      <c r="J4618"/>
      <c r="K4618"/>
      <c r="L4618"/>
    </row>
    <row r="4619" spans="1:12" ht="16" x14ac:dyDescent="0.2">
      <c r="A4619"/>
      <c r="B4619"/>
      <c r="C4619"/>
      <c r="D4619"/>
      <c r="E4619"/>
      <c r="F4619"/>
      <c r="G4619"/>
      <c r="H4619"/>
      <c r="I4619"/>
      <c r="J4619"/>
      <c r="K4619"/>
      <c r="L4619"/>
    </row>
    <row r="4620" spans="1:12" ht="16" x14ac:dyDescent="0.2">
      <c r="A4620"/>
      <c r="B4620"/>
      <c r="C4620"/>
      <c r="D4620"/>
      <c r="E4620"/>
      <c r="F4620"/>
      <c r="G4620"/>
      <c r="H4620"/>
      <c r="I4620"/>
      <c r="J4620"/>
      <c r="K4620"/>
      <c r="L4620"/>
    </row>
    <row r="4621" spans="1:12" ht="16" x14ac:dyDescent="0.2">
      <c r="A4621"/>
      <c r="B4621"/>
      <c r="C4621"/>
      <c r="D4621"/>
      <c r="E4621"/>
      <c r="F4621"/>
      <c r="G4621"/>
      <c r="H4621"/>
      <c r="I4621"/>
      <c r="J4621"/>
      <c r="K4621"/>
      <c r="L4621"/>
    </row>
    <row r="4622" spans="1:12" ht="16" x14ac:dyDescent="0.2">
      <c r="A4622"/>
      <c r="B4622"/>
      <c r="C4622"/>
      <c r="D4622"/>
      <c r="E4622"/>
      <c r="F4622"/>
      <c r="G4622"/>
      <c r="H4622"/>
      <c r="I4622"/>
      <c r="J4622"/>
      <c r="K4622"/>
      <c r="L4622"/>
    </row>
    <row r="4623" spans="1:12" ht="16" x14ac:dyDescent="0.2">
      <c r="A4623"/>
      <c r="B4623"/>
      <c r="C4623"/>
      <c r="D4623"/>
      <c r="E4623"/>
      <c r="F4623"/>
      <c r="G4623"/>
      <c r="H4623"/>
      <c r="I4623"/>
      <c r="J4623"/>
      <c r="K4623"/>
      <c r="L4623"/>
    </row>
    <row r="4624" spans="1:12" ht="16" x14ac:dyDescent="0.2">
      <c r="A4624"/>
      <c r="B4624"/>
      <c r="C4624"/>
      <c r="D4624"/>
      <c r="E4624"/>
      <c r="F4624"/>
      <c r="G4624"/>
      <c r="H4624"/>
      <c r="I4624"/>
      <c r="J4624"/>
      <c r="K4624"/>
      <c r="L4624"/>
    </row>
    <row r="4625" spans="1:12" ht="16" x14ac:dyDescent="0.2">
      <c r="A4625"/>
      <c r="B4625"/>
      <c r="C4625"/>
      <c r="D4625"/>
      <c r="E4625"/>
      <c r="F4625"/>
      <c r="G4625"/>
      <c r="H4625"/>
      <c r="I4625"/>
      <c r="J4625"/>
      <c r="K4625"/>
      <c r="L4625"/>
    </row>
    <row r="4626" spans="1:12" ht="16" x14ac:dyDescent="0.2">
      <c r="A4626"/>
      <c r="B4626"/>
      <c r="C4626"/>
      <c r="D4626"/>
      <c r="E4626"/>
      <c r="F4626"/>
      <c r="G4626"/>
      <c r="H4626"/>
      <c r="I4626"/>
      <c r="J4626"/>
      <c r="K4626"/>
      <c r="L4626"/>
    </row>
    <row r="4627" spans="1:12" ht="16" x14ac:dyDescent="0.2">
      <c r="A4627"/>
      <c r="B4627"/>
      <c r="C4627"/>
      <c r="D4627"/>
      <c r="E4627"/>
      <c r="F4627"/>
      <c r="G4627"/>
      <c r="H4627"/>
      <c r="I4627"/>
      <c r="J4627"/>
      <c r="K4627"/>
      <c r="L4627"/>
    </row>
    <row r="4628" spans="1:12" ht="16" x14ac:dyDescent="0.2">
      <c r="A4628"/>
      <c r="B4628"/>
      <c r="C4628"/>
      <c r="D4628"/>
      <c r="E4628"/>
      <c r="F4628"/>
      <c r="G4628"/>
      <c r="H4628"/>
      <c r="I4628"/>
      <c r="J4628"/>
      <c r="K4628"/>
      <c r="L4628"/>
    </row>
    <row r="4629" spans="1:12" ht="16" x14ac:dyDescent="0.2">
      <c r="A4629"/>
      <c r="B4629"/>
      <c r="C4629"/>
      <c r="D4629"/>
      <c r="E4629"/>
      <c r="F4629"/>
      <c r="G4629"/>
      <c r="H4629"/>
      <c r="I4629"/>
      <c r="J4629"/>
      <c r="K4629"/>
      <c r="L4629"/>
    </row>
    <row r="4630" spans="1:12" ht="16" x14ac:dyDescent="0.2">
      <c r="A4630"/>
      <c r="B4630"/>
      <c r="C4630"/>
      <c r="D4630"/>
      <c r="E4630"/>
      <c r="F4630"/>
      <c r="G4630"/>
      <c r="H4630"/>
      <c r="I4630"/>
      <c r="J4630"/>
      <c r="K4630"/>
      <c r="L4630"/>
    </row>
    <row r="4631" spans="1:12" ht="16" x14ac:dyDescent="0.2">
      <c r="A4631"/>
      <c r="B4631"/>
      <c r="C4631"/>
      <c r="D4631"/>
      <c r="E4631"/>
      <c r="F4631"/>
      <c r="G4631"/>
      <c r="H4631"/>
      <c r="I4631"/>
      <c r="J4631"/>
      <c r="K4631"/>
      <c r="L4631"/>
    </row>
    <row r="4632" spans="1:12" ht="16" x14ac:dyDescent="0.2">
      <c r="A4632"/>
      <c r="B4632"/>
      <c r="C4632"/>
      <c r="D4632"/>
      <c r="E4632"/>
      <c r="F4632"/>
      <c r="G4632"/>
      <c r="H4632"/>
      <c r="I4632"/>
      <c r="J4632"/>
      <c r="K4632"/>
      <c r="L4632"/>
    </row>
    <row r="4633" spans="1:12" ht="16" x14ac:dyDescent="0.2">
      <c r="A4633"/>
      <c r="B4633"/>
      <c r="C4633"/>
      <c r="D4633"/>
      <c r="E4633"/>
      <c r="F4633"/>
      <c r="G4633"/>
      <c r="H4633"/>
      <c r="I4633"/>
      <c r="J4633"/>
      <c r="K4633"/>
      <c r="L4633"/>
    </row>
    <row r="4634" spans="1:12" ht="16" x14ac:dyDescent="0.2">
      <c r="A4634"/>
      <c r="B4634"/>
      <c r="C4634"/>
      <c r="D4634"/>
      <c r="E4634"/>
      <c r="F4634"/>
      <c r="G4634"/>
      <c r="H4634"/>
      <c r="I4634"/>
      <c r="J4634"/>
      <c r="K4634"/>
      <c r="L4634"/>
    </row>
    <row r="4635" spans="1:12" ht="16" x14ac:dyDescent="0.2">
      <c r="A4635"/>
      <c r="B4635"/>
      <c r="C4635"/>
      <c r="D4635"/>
      <c r="E4635"/>
      <c r="F4635"/>
      <c r="G4635"/>
      <c r="H4635"/>
      <c r="I4635"/>
      <c r="J4635"/>
      <c r="K4635"/>
      <c r="L4635"/>
    </row>
    <row r="4636" spans="1:12" ht="16" x14ac:dyDescent="0.2">
      <c r="A4636"/>
      <c r="B4636"/>
      <c r="C4636"/>
      <c r="D4636"/>
      <c r="E4636"/>
      <c r="F4636"/>
      <c r="G4636"/>
      <c r="H4636"/>
      <c r="I4636"/>
      <c r="J4636"/>
      <c r="K4636"/>
      <c r="L4636"/>
    </row>
    <row r="4637" spans="1:12" ht="16" x14ac:dyDescent="0.2">
      <c r="A4637"/>
      <c r="B4637"/>
      <c r="C4637"/>
      <c r="D4637"/>
      <c r="E4637"/>
      <c r="F4637"/>
      <c r="G4637"/>
      <c r="H4637"/>
      <c r="I4637"/>
      <c r="J4637"/>
      <c r="K4637"/>
      <c r="L4637"/>
    </row>
    <row r="4638" spans="1:12" ht="16" x14ac:dyDescent="0.2">
      <c r="A4638"/>
      <c r="B4638"/>
      <c r="C4638"/>
      <c r="D4638"/>
      <c r="E4638"/>
      <c r="F4638"/>
      <c r="G4638"/>
      <c r="H4638"/>
      <c r="I4638"/>
      <c r="J4638"/>
      <c r="K4638"/>
      <c r="L4638"/>
    </row>
    <row r="4639" spans="1:12" ht="16" x14ac:dyDescent="0.2">
      <c r="A4639"/>
      <c r="B4639"/>
      <c r="C4639"/>
      <c r="D4639"/>
      <c r="E4639"/>
      <c r="F4639"/>
      <c r="G4639"/>
      <c r="H4639"/>
      <c r="I4639"/>
      <c r="J4639"/>
      <c r="K4639"/>
      <c r="L4639"/>
    </row>
    <row r="4640" spans="1:12" ht="16" x14ac:dyDescent="0.2">
      <c r="A4640"/>
      <c r="B4640"/>
      <c r="C4640"/>
      <c r="D4640"/>
      <c r="E4640"/>
      <c r="F4640"/>
      <c r="G4640"/>
      <c r="H4640"/>
      <c r="I4640"/>
      <c r="J4640"/>
      <c r="K4640"/>
      <c r="L4640"/>
    </row>
    <row r="4641" spans="1:12" ht="16" x14ac:dyDescent="0.2">
      <c r="A4641"/>
      <c r="B4641"/>
      <c r="C4641"/>
      <c r="D4641"/>
      <c r="E4641"/>
      <c r="F4641"/>
      <c r="G4641"/>
      <c r="H4641"/>
      <c r="I4641"/>
      <c r="J4641"/>
      <c r="K4641"/>
      <c r="L4641"/>
    </row>
    <row r="4642" spans="1:12" ht="16" x14ac:dyDescent="0.2">
      <c r="A4642"/>
      <c r="B4642"/>
      <c r="C4642"/>
      <c r="D4642"/>
      <c r="E4642"/>
      <c r="F4642"/>
      <c r="G4642"/>
      <c r="H4642"/>
      <c r="I4642"/>
      <c r="J4642"/>
      <c r="K4642"/>
      <c r="L4642"/>
    </row>
    <row r="4643" spans="1:12" ht="16" x14ac:dyDescent="0.2">
      <c r="A4643"/>
      <c r="B4643"/>
      <c r="C4643"/>
      <c r="D4643"/>
      <c r="E4643"/>
      <c r="F4643"/>
      <c r="G4643"/>
      <c r="H4643"/>
      <c r="I4643"/>
      <c r="J4643"/>
      <c r="K4643"/>
      <c r="L4643"/>
    </row>
    <row r="4644" spans="1:12" ht="16" x14ac:dyDescent="0.2">
      <c r="A4644"/>
      <c r="B4644"/>
      <c r="C4644"/>
      <c r="D4644"/>
      <c r="E4644"/>
      <c r="F4644"/>
      <c r="G4644"/>
      <c r="H4644"/>
      <c r="I4644"/>
      <c r="J4644"/>
      <c r="K4644"/>
      <c r="L4644"/>
    </row>
    <row r="4645" spans="1:12" ht="16" x14ac:dyDescent="0.2">
      <c r="A4645"/>
      <c r="B4645"/>
      <c r="C4645"/>
      <c r="D4645"/>
      <c r="E4645"/>
      <c r="F4645"/>
      <c r="G4645"/>
      <c r="H4645"/>
      <c r="I4645"/>
      <c r="J4645"/>
      <c r="K4645"/>
      <c r="L4645"/>
    </row>
    <row r="4646" spans="1:12" ht="16" x14ac:dyDescent="0.2">
      <c r="A4646"/>
      <c r="B4646"/>
      <c r="C4646"/>
      <c r="D4646"/>
      <c r="E4646"/>
      <c r="F4646"/>
      <c r="G4646"/>
      <c r="H4646"/>
      <c r="I4646"/>
      <c r="J4646"/>
      <c r="K4646"/>
      <c r="L4646"/>
    </row>
    <row r="4647" spans="1:12" ht="16" x14ac:dyDescent="0.2">
      <c r="A4647"/>
      <c r="B4647"/>
      <c r="C4647"/>
      <c r="D4647"/>
      <c r="E4647"/>
      <c r="F4647"/>
      <c r="G4647"/>
      <c r="H4647"/>
      <c r="I4647"/>
      <c r="J4647"/>
      <c r="K4647"/>
      <c r="L4647"/>
    </row>
    <row r="4648" spans="1:12" ht="16" x14ac:dyDescent="0.2">
      <c r="A4648"/>
      <c r="B4648"/>
      <c r="C4648"/>
      <c r="D4648"/>
      <c r="E4648"/>
      <c r="F4648"/>
      <c r="G4648"/>
      <c r="H4648"/>
      <c r="I4648"/>
      <c r="J4648"/>
      <c r="K4648"/>
      <c r="L4648"/>
    </row>
    <row r="4649" spans="1:12" ht="16" x14ac:dyDescent="0.2">
      <c r="A4649"/>
      <c r="B4649"/>
      <c r="C4649"/>
      <c r="D4649"/>
      <c r="E4649"/>
      <c r="F4649"/>
      <c r="G4649"/>
      <c r="H4649"/>
      <c r="I4649"/>
      <c r="J4649"/>
      <c r="K4649"/>
      <c r="L4649"/>
    </row>
    <row r="4650" spans="1:12" ht="16" x14ac:dyDescent="0.2">
      <c r="A4650"/>
      <c r="B4650"/>
      <c r="C4650"/>
      <c r="D4650"/>
      <c r="E4650"/>
      <c r="F4650"/>
      <c r="G4650"/>
      <c r="H4650"/>
      <c r="I4650"/>
      <c r="J4650"/>
      <c r="K4650"/>
      <c r="L4650"/>
    </row>
    <row r="4651" spans="1:12" ht="16" x14ac:dyDescent="0.2">
      <c r="A4651"/>
      <c r="B4651"/>
      <c r="C4651"/>
      <c r="D4651"/>
      <c r="E4651"/>
      <c r="F4651"/>
      <c r="G4651"/>
      <c r="H4651"/>
      <c r="I4651"/>
      <c r="J4651"/>
      <c r="K4651"/>
      <c r="L4651"/>
    </row>
    <row r="4652" spans="1:12" ht="16" x14ac:dyDescent="0.2">
      <c r="A4652"/>
      <c r="B4652"/>
      <c r="C4652"/>
      <c r="D4652"/>
      <c r="E4652"/>
      <c r="F4652"/>
      <c r="G4652"/>
      <c r="H4652"/>
      <c r="I4652"/>
      <c r="J4652"/>
      <c r="K4652"/>
      <c r="L4652"/>
    </row>
    <row r="4653" spans="1:12" ht="16" x14ac:dyDescent="0.2">
      <c r="A4653"/>
      <c r="B4653"/>
      <c r="C4653"/>
      <c r="D4653"/>
      <c r="E4653"/>
      <c r="F4653"/>
      <c r="G4653"/>
      <c r="H4653"/>
      <c r="I4653"/>
      <c r="J4653"/>
      <c r="K4653"/>
      <c r="L4653"/>
    </row>
    <row r="4654" spans="1:12" ht="16" x14ac:dyDescent="0.2">
      <c r="A4654"/>
      <c r="B4654"/>
      <c r="C4654"/>
      <c r="D4654"/>
      <c r="E4654"/>
      <c r="F4654"/>
      <c r="G4654"/>
      <c r="H4654"/>
      <c r="I4654"/>
      <c r="J4654"/>
      <c r="K4654"/>
      <c r="L4654"/>
    </row>
    <row r="4655" spans="1:12" ht="16" x14ac:dyDescent="0.2">
      <c r="A4655"/>
      <c r="B4655"/>
      <c r="C4655"/>
      <c r="D4655"/>
      <c r="E4655"/>
      <c r="F4655"/>
      <c r="G4655"/>
      <c r="H4655"/>
      <c r="I4655"/>
      <c r="J4655"/>
      <c r="K4655"/>
      <c r="L4655"/>
    </row>
    <row r="4656" spans="1:12" ht="16" x14ac:dyDescent="0.2">
      <c r="A4656"/>
      <c r="B4656"/>
      <c r="C4656"/>
      <c r="D4656"/>
      <c r="E4656"/>
      <c r="F4656"/>
      <c r="G4656"/>
      <c r="H4656"/>
      <c r="I4656"/>
      <c r="J4656"/>
      <c r="K4656"/>
      <c r="L4656"/>
    </row>
    <row r="4657" spans="1:12" ht="16" x14ac:dyDescent="0.2">
      <c r="A4657"/>
      <c r="B4657"/>
      <c r="C4657"/>
      <c r="D4657"/>
      <c r="E4657"/>
      <c r="F4657"/>
      <c r="G4657"/>
      <c r="H4657"/>
      <c r="I4657"/>
      <c r="J4657"/>
      <c r="K4657"/>
      <c r="L4657"/>
    </row>
    <row r="4658" spans="1:12" ht="16" x14ac:dyDescent="0.2">
      <c r="A4658"/>
      <c r="B4658"/>
      <c r="C4658"/>
      <c r="D4658"/>
      <c r="E4658"/>
      <c r="F4658"/>
      <c r="G4658"/>
      <c r="H4658"/>
      <c r="I4658"/>
      <c r="J4658"/>
      <c r="K4658"/>
      <c r="L4658"/>
    </row>
    <row r="4659" spans="1:12" ht="16" x14ac:dyDescent="0.2">
      <c r="A4659"/>
      <c r="B4659"/>
      <c r="C4659"/>
      <c r="D4659"/>
      <c r="E4659"/>
      <c r="F4659"/>
      <c r="G4659"/>
      <c r="H4659"/>
      <c r="I4659"/>
      <c r="J4659"/>
      <c r="K4659"/>
      <c r="L4659"/>
    </row>
    <row r="4660" spans="1:12" ht="16" x14ac:dyDescent="0.2">
      <c r="A4660"/>
      <c r="B4660"/>
      <c r="C4660"/>
      <c r="D4660"/>
      <c r="E4660"/>
      <c r="F4660"/>
      <c r="G4660"/>
      <c r="H4660"/>
      <c r="I4660"/>
      <c r="J4660"/>
      <c r="K4660"/>
      <c r="L4660"/>
    </row>
    <row r="4661" spans="1:12" ht="16" x14ac:dyDescent="0.2">
      <c r="A4661"/>
      <c r="B4661"/>
      <c r="C4661"/>
      <c r="D4661"/>
      <c r="E4661"/>
      <c r="F4661"/>
      <c r="G4661"/>
      <c r="H4661"/>
      <c r="I4661"/>
      <c r="J4661"/>
      <c r="K4661"/>
      <c r="L4661"/>
    </row>
    <row r="4662" spans="1:12" ht="16" x14ac:dyDescent="0.2">
      <c r="A4662"/>
      <c r="B4662"/>
      <c r="C4662"/>
      <c r="D4662"/>
      <c r="E4662"/>
      <c r="F4662"/>
      <c r="G4662"/>
      <c r="H4662"/>
      <c r="I4662"/>
      <c r="J4662"/>
      <c r="K4662"/>
      <c r="L4662"/>
    </row>
    <row r="4663" spans="1:12" ht="16" x14ac:dyDescent="0.2">
      <c r="A4663"/>
      <c r="B4663"/>
      <c r="C4663"/>
      <c r="D4663"/>
      <c r="E4663"/>
      <c r="F4663"/>
      <c r="G4663"/>
      <c r="H4663"/>
      <c r="I4663"/>
      <c r="J4663"/>
      <c r="K4663"/>
      <c r="L4663"/>
    </row>
    <row r="4664" spans="1:12" ht="16" x14ac:dyDescent="0.2">
      <c r="A4664"/>
      <c r="B4664"/>
      <c r="C4664"/>
      <c r="D4664"/>
      <c r="E4664"/>
      <c r="F4664"/>
      <c r="G4664"/>
      <c r="H4664"/>
      <c r="I4664"/>
      <c r="J4664"/>
      <c r="K4664"/>
      <c r="L4664"/>
    </row>
    <row r="4665" spans="1:12" ht="16" x14ac:dyDescent="0.2">
      <c r="A4665"/>
      <c r="B4665"/>
      <c r="C4665"/>
      <c r="D4665"/>
      <c r="E4665"/>
      <c r="F4665"/>
      <c r="G4665"/>
      <c r="H4665"/>
      <c r="I4665"/>
      <c r="J4665"/>
      <c r="K4665"/>
      <c r="L4665"/>
    </row>
    <row r="4666" spans="1:12" ht="16" x14ac:dyDescent="0.2">
      <c r="A4666"/>
      <c r="B4666"/>
      <c r="C4666"/>
      <c r="D4666"/>
      <c r="E4666"/>
      <c r="F4666"/>
      <c r="G4666"/>
      <c r="H4666"/>
      <c r="I4666"/>
      <c r="J4666"/>
      <c r="K4666"/>
      <c r="L4666"/>
    </row>
    <row r="4667" spans="1:12" ht="16" x14ac:dyDescent="0.2">
      <c r="A4667"/>
      <c r="B4667"/>
      <c r="C4667"/>
      <c r="D4667"/>
      <c r="E4667"/>
      <c r="F4667"/>
      <c r="G4667"/>
      <c r="H4667"/>
      <c r="I4667"/>
      <c r="J4667"/>
      <c r="K4667"/>
      <c r="L4667"/>
    </row>
    <row r="4668" spans="1:12" ht="16" x14ac:dyDescent="0.2">
      <c r="A4668"/>
      <c r="B4668"/>
      <c r="C4668"/>
      <c r="D4668"/>
      <c r="E4668"/>
      <c r="F4668"/>
      <c r="G4668"/>
      <c r="H4668"/>
      <c r="I4668"/>
      <c r="J4668"/>
      <c r="K4668"/>
      <c r="L4668"/>
    </row>
    <row r="4669" spans="1:12" ht="16" x14ac:dyDescent="0.2">
      <c r="A4669"/>
      <c r="B4669"/>
      <c r="C4669"/>
      <c r="D4669"/>
      <c r="E4669"/>
      <c r="F4669"/>
      <c r="G4669"/>
      <c r="H4669"/>
      <c r="I4669"/>
      <c r="J4669"/>
      <c r="K4669"/>
      <c r="L4669"/>
    </row>
    <row r="4670" spans="1:12" ht="16" x14ac:dyDescent="0.2">
      <c r="A4670"/>
      <c r="B4670"/>
      <c r="C4670"/>
      <c r="D4670"/>
      <c r="E4670"/>
      <c r="F4670"/>
      <c r="G4670"/>
      <c r="H4670"/>
      <c r="I4670"/>
      <c r="J4670"/>
      <c r="K4670"/>
      <c r="L4670"/>
    </row>
    <row r="4671" spans="1:12" ht="16" x14ac:dyDescent="0.2">
      <c r="A4671"/>
      <c r="B4671"/>
      <c r="C4671"/>
      <c r="D4671"/>
      <c r="E4671"/>
      <c r="F4671"/>
      <c r="G4671"/>
      <c r="H4671"/>
      <c r="I4671"/>
      <c r="J4671"/>
      <c r="K4671"/>
      <c r="L4671"/>
    </row>
    <row r="4672" spans="1:12" ht="16" x14ac:dyDescent="0.2">
      <c r="A4672"/>
      <c r="B4672"/>
      <c r="C4672"/>
      <c r="D4672"/>
      <c r="E4672"/>
      <c r="F4672"/>
      <c r="G4672"/>
      <c r="H4672"/>
      <c r="I4672"/>
      <c r="J4672"/>
      <c r="K4672"/>
      <c r="L4672"/>
    </row>
    <row r="4673" spans="1:12" ht="16" x14ac:dyDescent="0.2">
      <c r="A4673"/>
      <c r="B4673"/>
      <c r="C4673"/>
      <c r="D4673"/>
      <c r="E4673"/>
      <c r="F4673"/>
      <c r="G4673"/>
      <c r="H4673"/>
      <c r="I4673"/>
      <c r="J4673"/>
      <c r="K4673"/>
      <c r="L4673"/>
    </row>
    <row r="4674" spans="1:12" ht="16" x14ac:dyDescent="0.2">
      <c r="A4674"/>
      <c r="B4674"/>
      <c r="C4674"/>
      <c r="D4674"/>
      <c r="E4674"/>
      <c r="F4674"/>
      <c r="G4674"/>
      <c r="H4674"/>
      <c r="I4674"/>
      <c r="J4674"/>
      <c r="K4674"/>
      <c r="L4674"/>
    </row>
    <row r="4675" spans="1:12" ht="16" x14ac:dyDescent="0.2">
      <c r="A4675"/>
      <c r="B4675"/>
      <c r="C4675"/>
      <c r="D4675"/>
      <c r="E4675"/>
      <c r="F4675"/>
      <c r="G4675"/>
      <c r="H4675"/>
      <c r="I4675"/>
      <c r="J4675"/>
      <c r="K4675"/>
      <c r="L4675"/>
    </row>
    <row r="4676" spans="1:12" ht="16" x14ac:dyDescent="0.2">
      <c r="A4676"/>
      <c r="B4676"/>
      <c r="C4676"/>
      <c r="D4676"/>
      <c r="E4676"/>
      <c r="F4676"/>
      <c r="G4676"/>
      <c r="H4676"/>
      <c r="I4676"/>
      <c r="J4676"/>
      <c r="K4676"/>
      <c r="L4676"/>
    </row>
    <row r="4677" spans="1:12" ht="16" x14ac:dyDescent="0.2">
      <c r="A4677"/>
      <c r="B4677"/>
      <c r="C4677"/>
      <c r="D4677"/>
      <c r="E4677"/>
      <c r="F4677"/>
      <c r="G4677"/>
      <c r="H4677"/>
      <c r="I4677"/>
      <c r="J4677"/>
      <c r="K4677"/>
      <c r="L4677"/>
    </row>
    <row r="4678" spans="1:12" ht="16" x14ac:dyDescent="0.2">
      <c r="A4678"/>
      <c r="B4678"/>
      <c r="C4678"/>
      <c r="D4678"/>
      <c r="E4678"/>
      <c r="F4678"/>
      <c r="G4678"/>
      <c r="H4678"/>
      <c r="I4678"/>
      <c r="J4678"/>
      <c r="K4678"/>
      <c r="L4678"/>
    </row>
    <row r="4679" spans="1:12" ht="16" x14ac:dyDescent="0.2">
      <c r="A4679"/>
      <c r="B4679"/>
      <c r="C4679"/>
      <c r="D4679"/>
      <c r="E4679"/>
      <c r="F4679"/>
      <c r="G4679"/>
      <c r="H4679"/>
      <c r="I4679"/>
      <c r="J4679"/>
      <c r="K4679"/>
      <c r="L4679"/>
    </row>
    <row r="4680" spans="1:12" ht="16" x14ac:dyDescent="0.2">
      <c r="A4680"/>
      <c r="B4680"/>
      <c r="C4680"/>
      <c r="D4680"/>
      <c r="E4680"/>
      <c r="F4680"/>
      <c r="G4680"/>
      <c r="H4680"/>
      <c r="I4680"/>
      <c r="J4680"/>
      <c r="K4680"/>
      <c r="L4680"/>
    </row>
    <row r="4681" spans="1:12" ht="16" x14ac:dyDescent="0.2">
      <c r="A4681"/>
      <c r="B4681"/>
      <c r="C4681"/>
      <c r="D4681"/>
      <c r="E4681"/>
      <c r="F4681"/>
      <c r="G4681"/>
      <c r="H4681"/>
      <c r="I4681"/>
      <c r="J4681"/>
      <c r="K4681"/>
      <c r="L4681"/>
    </row>
    <row r="4682" spans="1:12" ht="16" x14ac:dyDescent="0.2">
      <c r="A4682"/>
      <c r="B4682"/>
      <c r="C4682"/>
      <c r="D4682"/>
      <c r="E4682"/>
      <c r="F4682"/>
      <c r="G4682"/>
      <c r="H4682"/>
      <c r="I4682"/>
      <c r="J4682"/>
      <c r="K4682"/>
      <c r="L4682"/>
    </row>
    <row r="4683" spans="1:12" ht="16" x14ac:dyDescent="0.2">
      <c r="A4683"/>
      <c r="B4683"/>
      <c r="C4683"/>
      <c r="D4683"/>
      <c r="E4683"/>
      <c r="F4683"/>
      <c r="G4683"/>
      <c r="H4683"/>
      <c r="I4683"/>
      <c r="J4683"/>
      <c r="K4683"/>
      <c r="L4683"/>
    </row>
    <row r="4684" spans="1:12" ht="16" x14ac:dyDescent="0.2">
      <c r="A4684"/>
      <c r="B4684"/>
      <c r="C4684"/>
      <c r="D4684"/>
      <c r="E4684"/>
      <c r="F4684"/>
      <c r="G4684"/>
      <c r="H4684"/>
      <c r="I4684"/>
      <c r="J4684"/>
      <c r="K4684"/>
      <c r="L4684"/>
    </row>
    <row r="4685" spans="1:12" ht="16" x14ac:dyDescent="0.2">
      <c r="A4685"/>
      <c r="B4685"/>
      <c r="C4685"/>
      <c r="D4685"/>
      <c r="E4685"/>
      <c r="F4685"/>
      <c r="G4685"/>
      <c r="H4685"/>
      <c r="I4685"/>
      <c r="J4685"/>
      <c r="K4685"/>
      <c r="L4685"/>
    </row>
    <row r="4686" spans="1:12" ht="16" x14ac:dyDescent="0.2">
      <c r="A4686"/>
      <c r="B4686"/>
      <c r="C4686"/>
      <c r="D4686"/>
      <c r="E4686"/>
      <c r="F4686"/>
      <c r="G4686"/>
      <c r="H4686"/>
      <c r="I4686"/>
      <c r="J4686"/>
      <c r="K4686"/>
      <c r="L4686"/>
    </row>
    <row r="4687" spans="1:12" ht="16" x14ac:dyDescent="0.2">
      <c r="A4687"/>
      <c r="B4687"/>
      <c r="C4687"/>
      <c r="D4687"/>
      <c r="E4687"/>
      <c r="F4687"/>
      <c r="G4687"/>
      <c r="H4687"/>
      <c r="I4687"/>
      <c r="J4687"/>
      <c r="K4687"/>
      <c r="L4687"/>
    </row>
    <row r="4688" spans="1:12" ht="16" x14ac:dyDescent="0.2">
      <c r="A4688"/>
      <c r="B4688"/>
      <c r="C4688"/>
      <c r="D4688"/>
      <c r="E4688"/>
      <c r="F4688"/>
      <c r="G4688"/>
      <c r="H4688"/>
      <c r="I4688"/>
      <c r="J4688"/>
      <c r="K4688"/>
      <c r="L4688"/>
    </row>
    <row r="4689" spans="1:12" ht="16" x14ac:dyDescent="0.2">
      <c r="A4689"/>
      <c r="B4689"/>
      <c r="C4689"/>
      <c r="D4689"/>
      <c r="E4689"/>
      <c r="F4689"/>
      <c r="G4689"/>
      <c r="H4689"/>
      <c r="I4689"/>
      <c r="J4689"/>
      <c r="K4689"/>
      <c r="L4689"/>
    </row>
    <row r="4690" spans="1:12" ht="16" x14ac:dyDescent="0.2">
      <c r="A4690"/>
      <c r="B4690"/>
      <c r="C4690"/>
      <c r="D4690"/>
      <c r="E4690"/>
      <c r="F4690"/>
      <c r="G4690"/>
      <c r="H4690"/>
      <c r="I4690"/>
      <c r="J4690"/>
      <c r="K4690"/>
      <c r="L4690"/>
    </row>
    <row r="4691" spans="1:12" ht="16" x14ac:dyDescent="0.2">
      <c r="A4691"/>
      <c r="B4691"/>
      <c r="C4691"/>
      <c r="D4691"/>
      <c r="E4691"/>
      <c r="F4691"/>
      <c r="G4691"/>
      <c r="H4691"/>
      <c r="I4691"/>
      <c r="J4691"/>
      <c r="K4691"/>
      <c r="L4691"/>
    </row>
    <row r="4692" spans="1:12" ht="16" x14ac:dyDescent="0.2">
      <c r="A4692"/>
      <c r="B4692"/>
      <c r="C4692"/>
      <c r="D4692"/>
      <c r="E4692"/>
      <c r="F4692"/>
      <c r="G4692"/>
      <c r="H4692"/>
      <c r="I4692"/>
      <c r="J4692"/>
      <c r="K4692"/>
      <c r="L4692"/>
    </row>
    <row r="4693" spans="1:12" ht="16" x14ac:dyDescent="0.2">
      <c r="A4693"/>
      <c r="B4693"/>
      <c r="C4693"/>
      <c r="D4693"/>
      <c r="E4693"/>
      <c r="F4693"/>
      <c r="G4693"/>
      <c r="H4693"/>
      <c r="I4693"/>
      <c r="J4693"/>
      <c r="K4693"/>
      <c r="L4693"/>
    </row>
    <row r="4694" spans="1:12" ht="16" x14ac:dyDescent="0.2">
      <c r="A4694"/>
      <c r="B4694"/>
      <c r="C4694"/>
      <c r="D4694"/>
      <c r="E4694"/>
      <c r="F4694"/>
      <c r="G4694"/>
      <c r="H4694"/>
      <c r="I4694"/>
      <c r="J4694"/>
      <c r="K4694"/>
      <c r="L4694"/>
    </row>
    <row r="4695" spans="1:12" ht="16" x14ac:dyDescent="0.2">
      <c r="A4695"/>
      <c r="B4695"/>
      <c r="C4695"/>
      <c r="D4695"/>
      <c r="E4695"/>
      <c r="F4695"/>
      <c r="G4695"/>
      <c r="H4695"/>
      <c r="I4695"/>
      <c r="J4695"/>
      <c r="K4695"/>
      <c r="L4695"/>
    </row>
    <row r="4696" spans="1:12" ht="16" x14ac:dyDescent="0.2">
      <c r="A4696"/>
      <c r="B4696"/>
      <c r="C4696"/>
      <c r="D4696"/>
      <c r="E4696"/>
      <c r="F4696"/>
      <c r="G4696"/>
      <c r="H4696"/>
      <c r="I4696"/>
      <c r="J4696"/>
      <c r="K4696"/>
      <c r="L4696"/>
    </row>
    <row r="4697" spans="1:12" ht="16" x14ac:dyDescent="0.2">
      <c r="A4697"/>
      <c r="B4697"/>
      <c r="C4697"/>
      <c r="D4697"/>
      <c r="E4697"/>
      <c r="F4697"/>
      <c r="G4697"/>
      <c r="H4697"/>
      <c r="I4697"/>
      <c r="J4697"/>
      <c r="K4697"/>
      <c r="L4697"/>
    </row>
    <row r="4698" spans="1:12" ht="16" x14ac:dyDescent="0.2">
      <c r="A4698"/>
      <c r="B4698"/>
      <c r="C4698"/>
      <c r="D4698"/>
      <c r="E4698"/>
      <c r="F4698"/>
      <c r="G4698"/>
      <c r="H4698"/>
      <c r="I4698"/>
      <c r="J4698"/>
      <c r="K4698"/>
      <c r="L4698"/>
    </row>
    <row r="4699" spans="1:12" ht="16" x14ac:dyDescent="0.2">
      <c r="A4699"/>
      <c r="B4699"/>
      <c r="C4699"/>
      <c r="D4699"/>
      <c r="E4699"/>
      <c r="F4699"/>
      <c r="G4699"/>
      <c r="H4699"/>
      <c r="I4699"/>
      <c r="J4699"/>
      <c r="K4699"/>
      <c r="L4699"/>
    </row>
    <row r="4700" spans="1:12" ht="16" x14ac:dyDescent="0.2">
      <c r="A4700"/>
      <c r="B4700"/>
      <c r="C4700"/>
      <c r="D4700"/>
      <c r="E4700"/>
      <c r="F4700"/>
      <c r="G4700"/>
      <c r="H4700"/>
      <c r="I4700"/>
      <c r="J4700"/>
      <c r="K4700"/>
      <c r="L4700"/>
    </row>
    <row r="4701" spans="1:12" ht="16" x14ac:dyDescent="0.2">
      <c r="A4701"/>
      <c r="B4701"/>
      <c r="C4701"/>
      <c r="D4701"/>
      <c r="E4701"/>
      <c r="F4701"/>
      <c r="G4701"/>
      <c r="H4701"/>
      <c r="I4701"/>
      <c r="J4701"/>
      <c r="K4701"/>
      <c r="L4701"/>
    </row>
    <row r="4702" spans="1:12" ht="16" x14ac:dyDescent="0.2">
      <c r="A4702"/>
      <c r="B4702"/>
      <c r="C4702"/>
      <c r="D4702"/>
      <c r="E4702"/>
      <c r="F4702"/>
      <c r="G4702"/>
      <c r="H4702"/>
      <c r="I4702"/>
      <c r="J4702"/>
      <c r="K4702"/>
      <c r="L4702"/>
    </row>
    <row r="4703" spans="1:12" ht="16" x14ac:dyDescent="0.2">
      <c r="A4703"/>
      <c r="B4703"/>
      <c r="C4703"/>
      <c r="D4703"/>
      <c r="E4703"/>
      <c r="F4703"/>
      <c r="G4703"/>
      <c r="H4703"/>
      <c r="I4703"/>
      <c r="J4703"/>
      <c r="K4703"/>
      <c r="L4703"/>
    </row>
    <row r="4704" spans="1:12" ht="16" x14ac:dyDescent="0.2">
      <c r="A4704"/>
      <c r="B4704"/>
      <c r="C4704"/>
      <c r="D4704"/>
      <c r="E4704"/>
      <c r="F4704"/>
      <c r="G4704"/>
      <c r="H4704"/>
      <c r="I4704"/>
      <c r="J4704"/>
      <c r="K4704"/>
      <c r="L4704"/>
    </row>
    <row r="4705" spans="1:12" ht="16" x14ac:dyDescent="0.2">
      <c r="A4705"/>
      <c r="B4705"/>
      <c r="C4705"/>
      <c r="D4705"/>
      <c r="E4705"/>
      <c r="F4705"/>
      <c r="G4705"/>
      <c r="H4705"/>
      <c r="I4705"/>
      <c r="J4705"/>
      <c r="K4705"/>
      <c r="L4705"/>
    </row>
    <row r="4706" spans="1:12" ht="16" x14ac:dyDescent="0.2">
      <c r="A4706"/>
      <c r="B4706"/>
      <c r="C4706"/>
      <c r="D4706"/>
      <c r="E4706"/>
      <c r="F4706"/>
      <c r="G4706"/>
      <c r="H4706"/>
      <c r="I4706"/>
      <c r="J4706"/>
      <c r="K4706"/>
      <c r="L4706"/>
    </row>
    <row r="4707" spans="1:12" ht="16" x14ac:dyDescent="0.2">
      <c r="A4707"/>
      <c r="B4707"/>
      <c r="C4707"/>
      <c r="D4707"/>
      <c r="E4707"/>
      <c r="F4707"/>
      <c r="G4707"/>
      <c r="H4707"/>
      <c r="I4707"/>
      <c r="J4707"/>
      <c r="K4707"/>
      <c r="L4707"/>
    </row>
    <row r="4708" spans="1:12" ht="16" x14ac:dyDescent="0.2">
      <c r="A4708"/>
      <c r="B4708"/>
      <c r="C4708"/>
      <c r="D4708"/>
      <c r="E4708"/>
      <c r="F4708"/>
      <c r="G4708"/>
      <c r="H4708"/>
      <c r="I4708"/>
      <c r="J4708"/>
      <c r="K4708"/>
      <c r="L4708"/>
    </row>
    <row r="4709" spans="1:12" ht="16" x14ac:dyDescent="0.2">
      <c r="A4709"/>
      <c r="B4709"/>
      <c r="C4709"/>
      <c r="D4709"/>
      <c r="E4709"/>
      <c r="F4709"/>
      <c r="G4709"/>
      <c r="H4709"/>
      <c r="I4709"/>
      <c r="J4709"/>
      <c r="K4709"/>
      <c r="L4709"/>
    </row>
    <row r="4710" spans="1:12" ht="16" x14ac:dyDescent="0.2">
      <c r="A4710"/>
      <c r="B4710"/>
      <c r="C4710"/>
      <c r="D4710"/>
      <c r="E4710"/>
      <c r="F4710"/>
      <c r="G4710"/>
      <c r="H4710"/>
      <c r="I4710"/>
      <c r="J4710"/>
      <c r="K4710"/>
      <c r="L4710"/>
    </row>
    <row r="4711" spans="1:12" ht="16" x14ac:dyDescent="0.2">
      <c r="A4711"/>
      <c r="B4711"/>
      <c r="C4711"/>
      <c r="D4711"/>
      <c r="E4711"/>
      <c r="F4711"/>
      <c r="G4711"/>
      <c r="H4711"/>
      <c r="I4711"/>
      <c r="J4711"/>
      <c r="K4711"/>
      <c r="L4711"/>
    </row>
    <row r="4712" spans="1:12" ht="16" x14ac:dyDescent="0.2">
      <c r="A4712"/>
      <c r="B4712"/>
      <c r="C4712"/>
      <c r="D4712"/>
      <c r="E4712"/>
      <c r="F4712"/>
      <c r="G4712"/>
      <c r="H4712"/>
      <c r="I4712"/>
      <c r="J4712"/>
      <c r="K4712"/>
      <c r="L4712"/>
    </row>
    <row r="4713" spans="1:12" ht="16" x14ac:dyDescent="0.2">
      <c r="A4713"/>
      <c r="B4713"/>
      <c r="C4713"/>
      <c r="D4713"/>
      <c r="E4713"/>
      <c r="F4713"/>
      <c r="G4713"/>
      <c r="H4713"/>
      <c r="I4713"/>
      <c r="J4713"/>
      <c r="K4713"/>
      <c r="L4713"/>
    </row>
    <row r="4714" spans="1:12" ht="16" x14ac:dyDescent="0.2">
      <c r="A4714"/>
      <c r="B4714"/>
      <c r="C4714"/>
      <c r="D4714"/>
      <c r="E4714"/>
      <c r="F4714"/>
      <c r="G4714"/>
      <c r="H4714"/>
      <c r="I4714"/>
      <c r="J4714"/>
      <c r="K4714"/>
      <c r="L4714"/>
    </row>
    <row r="4715" spans="1:12" ht="16" x14ac:dyDescent="0.2">
      <c r="A4715"/>
      <c r="B4715"/>
      <c r="C4715"/>
      <c r="D4715"/>
      <c r="E4715"/>
      <c r="F4715"/>
      <c r="G4715"/>
      <c r="H4715"/>
      <c r="I4715"/>
      <c r="J4715"/>
      <c r="K4715"/>
      <c r="L4715"/>
    </row>
    <row r="4716" spans="1:12" ht="16" x14ac:dyDescent="0.2">
      <c r="A4716"/>
      <c r="B4716"/>
      <c r="C4716"/>
      <c r="D4716"/>
      <c r="E4716"/>
      <c r="F4716"/>
      <c r="G4716"/>
      <c r="H4716"/>
      <c r="I4716"/>
      <c r="J4716"/>
      <c r="K4716"/>
      <c r="L4716"/>
    </row>
    <row r="4717" spans="1:12" ht="16" x14ac:dyDescent="0.2">
      <c r="A4717"/>
      <c r="B4717"/>
      <c r="C4717"/>
      <c r="D4717"/>
      <c r="E4717"/>
      <c r="F4717"/>
      <c r="G4717"/>
      <c r="H4717"/>
      <c r="I4717"/>
      <c r="J4717"/>
      <c r="K4717"/>
      <c r="L4717"/>
    </row>
    <row r="4718" spans="1:12" ht="16" x14ac:dyDescent="0.2">
      <c r="A4718"/>
      <c r="B4718"/>
      <c r="C4718"/>
      <c r="D4718"/>
      <c r="E4718"/>
      <c r="F4718"/>
      <c r="G4718"/>
      <c r="H4718"/>
      <c r="I4718"/>
      <c r="J4718"/>
      <c r="K4718"/>
      <c r="L4718"/>
    </row>
    <row r="4719" spans="1:12" ht="16" x14ac:dyDescent="0.2">
      <c r="A4719"/>
      <c r="B4719"/>
      <c r="C4719"/>
      <c r="D4719"/>
      <c r="E4719"/>
      <c r="F4719"/>
      <c r="G4719"/>
      <c r="H4719"/>
      <c r="I4719"/>
      <c r="J4719"/>
      <c r="K4719"/>
      <c r="L4719"/>
    </row>
    <row r="4720" spans="1:12" ht="16" x14ac:dyDescent="0.2">
      <c r="A4720"/>
      <c r="B4720"/>
      <c r="C4720"/>
      <c r="D4720"/>
      <c r="E4720"/>
      <c r="F4720"/>
      <c r="G4720"/>
      <c r="H4720"/>
      <c r="I4720"/>
      <c r="J4720"/>
      <c r="K4720"/>
      <c r="L4720"/>
    </row>
    <row r="4721" spans="1:12" ht="16" x14ac:dyDescent="0.2">
      <c r="A4721"/>
      <c r="B4721"/>
      <c r="C4721"/>
      <c r="D4721"/>
      <c r="E4721"/>
      <c r="F4721"/>
      <c r="G4721"/>
      <c r="H4721"/>
      <c r="I4721"/>
      <c r="J4721"/>
      <c r="K4721"/>
      <c r="L4721"/>
    </row>
    <row r="4722" spans="1:12" ht="16" x14ac:dyDescent="0.2">
      <c r="A4722"/>
      <c r="B4722"/>
      <c r="C4722"/>
      <c r="D4722"/>
      <c r="E4722"/>
      <c r="F4722"/>
      <c r="G4722"/>
      <c r="H4722"/>
      <c r="I4722"/>
      <c r="J4722"/>
      <c r="K4722"/>
      <c r="L4722"/>
    </row>
    <row r="4723" spans="1:12" ht="16" x14ac:dyDescent="0.2">
      <c r="A4723"/>
      <c r="B4723"/>
      <c r="C4723"/>
      <c r="D4723"/>
      <c r="E4723"/>
      <c r="F4723"/>
      <c r="G4723"/>
      <c r="H4723"/>
      <c r="I4723"/>
      <c r="J4723"/>
      <c r="K4723"/>
      <c r="L4723"/>
    </row>
    <row r="4724" spans="1:12" ht="16" x14ac:dyDescent="0.2">
      <c r="A4724"/>
      <c r="B4724"/>
      <c r="C4724"/>
      <c r="D4724"/>
      <c r="E4724"/>
      <c r="F4724"/>
      <c r="G4724"/>
      <c r="H4724"/>
      <c r="I4724"/>
      <c r="J4724"/>
      <c r="K4724"/>
      <c r="L4724"/>
    </row>
    <row r="4725" spans="1:12" ht="16" x14ac:dyDescent="0.2">
      <c r="A4725"/>
      <c r="B4725"/>
      <c r="C4725"/>
      <c r="D4725"/>
      <c r="E4725"/>
      <c r="F4725"/>
      <c r="G4725"/>
      <c r="H4725"/>
      <c r="I4725"/>
      <c r="J4725"/>
      <c r="K4725"/>
      <c r="L4725"/>
    </row>
    <row r="4726" spans="1:12" ht="16" x14ac:dyDescent="0.2">
      <c r="A4726"/>
      <c r="B4726"/>
      <c r="C4726"/>
      <c r="D4726"/>
      <c r="E4726"/>
      <c r="F4726"/>
      <c r="G4726"/>
      <c r="H4726"/>
      <c r="I4726"/>
      <c r="J4726"/>
      <c r="K4726"/>
      <c r="L4726"/>
    </row>
    <row r="4727" spans="1:12" ht="16" x14ac:dyDescent="0.2">
      <c r="A4727"/>
      <c r="B4727"/>
      <c r="C4727"/>
      <c r="D4727"/>
      <c r="E4727"/>
      <c r="F4727"/>
      <c r="G4727"/>
      <c r="H4727"/>
      <c r="I4727"/>
      <c r="J4727"/>
      <c r="K4727"/>
      <c r="L4727"/>
    </row>
    <row r="4728" spans="1:12" ht="16" x14ac:dyDescent="0.2">
      <c r="A4728"/>
      <c r="B4728"/>
      <c r="C4728"/>
      <c r="D4728"/>
      <c r="E4728"/>
      <c r="F4728"/>
      <c r="G4728"/>
      <c r="H4728"/>
      <c r="I4728"/>
      <c r="J4728"/>
      <c r="K4728"/>
      <c r="L4728"/>
    </row>
    <row r="4729" spans="1:12" ht="16" x14ac:dyDescent="0.2">
      <c r="A4729"/>
      <c r="B4729"/>
      <c r="C4729"/>
      <c r="D4729"/>
      <c r="E4729"/>
      <c r="F4729"/>
      <c r="G4729"/>
      <c r="H4729"/>
      <c r="I4729"/>
      <c r="J4729"/>
      <c r="K4729"/>
      <c r="L4729"/>
    </row>
    <row r="4730" spans="1:12" ht="16" x14ac:dyDescent="0.2">
      <c r="A4730"/>
      <c r="B4730"/>
      <c r="C4730"/>
      <c r="D4730"/>
      <c r="E4730"/>
      <c r="F4730"/>
      <c r="G4730"/>
      <c r="H4730"/>
      <c r="I4730"/>
      <c r="J4730"/>
      <c r="K4730"/>
      <c r="L4730"/>
    </row>
    <row r="4731" spans="1:12" ht="16" x14ac:dyDescent="0.2">
      <c r="A4731"/>
      <c r="B4731"/>
      <c r="C4731"/>
      <c r="D4731"/>
      <c r="E4731"/>
      <c r="F4731"/>
      <c r="G4731"/>
      <c r="H4731"/>
      <c r="I4731"/>
      <c r="J4731"/>
      <c r="K4731"/>
      <c r="L4731"/>
    </row>
    <row r="4732" spans="1:12" ht="16" x14ac:dyDescent="0.2">
      <c r="A4732"/>
      <c r="B4732"/>
      <c r="C4732"/>
      <c r="D4732"/>
      <c r="E4732"/>
      <c r="F4732"/>
      <c r="G4732"/>
      <c r="H4732"/>
      <c r="I4732"/>
      <c r="J4732"/>
      <c r="K4732"/>
      <c r="L4732"/>
    </row>
    <row r="4733" spans="1:12" ht="16" x14ac:dyDescent="0.2">
      <c r="A4733"/>
      <c r="B4733"/>
      <c r="C4733"/>
      <c r="D4733"/>
      <c r="E4733"/>
      <c r="F4733"/>
      <c r="G4733"/>
      <c r="H4733"/>
      <c r="I4733"/>
      <c r="J4733"/>
      <c r="K4733"/>
      <c r="L4733"/>
    </row>
    <row r="4734" spans="1:12" ht="16" x14ac:dyDescent="0.2">
      <c r="A4734"/>
      <c r="B4734"/>
      <c r="C4734"/>
      <c r="D4734"/>
      <c r="E4734"/>
      <c r="F4734"/>
      <c r="G4734"/>
      <c r="H4734"/>
      <c r="I4734"/>
      <c r="J4734"/>
      <c r="K4734"/>
      <c r="L4734"/>
    </row>
    <row r="4735" spans="1:12" ht="16" x14ac:dyDescent="0.2">
      <c r="A4735"/>
      <c r="B4735"/>
      <c r="C4735"/>
      <c r="D4735"/>
      <c r="E4735"/>
      <c r="F4735"/>
      <c r="G4735"/>
      <c r="H4735"/>
      <c r="I4735"/>
      <c r="J4735"/>
      <c r="K4735"/>
      <c r="L4735"/>
    </row>
    <row r="4736" spans="1:12" ht="16" x14ac:dyDescent="0.2">
      <c r="A4736"/>
      <c r="B4736"/>
      <c r="C4736"/>
      <c r="D4736"/>
      <c r="E4736"/>
      <c r="F4736"/>
      <c r="G4736"/>
      <c r="H4736"/>
      <c r="I4736"/>
      <c r="J4736"/>
      <c r="K4736"/>
      <c r="L4736"/>
    </row>
    <row r="4737" spans="1:12" ht="16" x14ac:dyDescent="0.2">
      <c r="A4737"/>
      <c r="B4737"/>
      <c r="C4737"/>
      <c r="D4737"/>
      <c r="E4737"/>
      <c r="F4737"/>
      <c r="G4737"/>
      <c r="H4737"/>
      <c r="I4737"/>
      <c r="J4737"/>
      <c r="K4737"/>
      <c r="L4737"/>
    </row>
    <row r="4738" spans="1:12" ht="16" x14ac:dyDescent="0.2">
      <c r="A4738"/>
      <c r="B4738"/>
      <c r="C4738"/>
      <c r="D4738"/>
      <c r="E4738"/>
      <c r="F4738"/>
      <c r="G4738"/>
      <c r="H4738"/>
      <c r="I4738"/>
      <c r="J4738"/>
      <c r="K4738"/>
      <c r="L4738"/>
    </row>
    <row r="4739" spans="1:12" ht="16" x14ac:dyDescent="0.2">
      <c r="A4739"/>
      <c r="B4739"/>
      <c r="C4739"/>
      <c r="D4739"/>
      <c r="E4739"/>
      <c r="F4739"/>
      <c r="G4739"/>
      <c r="H4739"/>
      <c r="I4739"/>
      <c r="J4739"/>
      <c r="K4739"/>
      <c r="L4739"/>
    </row>
    <row r="4740" spans="1:12" ht="16" x14ac:dyDescent="0.2">
      <c r="A4740"/>
      <c r="B4740"/>
      <c r="C4740"/>
      <c r="D4740"/>
      <c r="E4740"/>
      <c r="F4740"/>
      <c r="G4740"/>
      <c r="H4740"/>
      <c r="I4740"/>
      <c r="J4740"/>
      <c r="K4740"/>
      <c r="L4740"/>
    </row>
    <row r="4741" spans="1:12" ht="16" x14ac:dyDescent="0.2">
      <c r="A4741"/>
      <c r="B4741"/>
      <c r="C4741"/>
      <c r="D4741"/>
      <c r="E4741"/>
      <c r="F4741"/>
      <c r="G4741"/>
      <c r="H4741"/>
      <c r="I4741"/>
      <c r="J4741"/>
      <c r="K4741"/>
      <c r="L4741"/>
    </row>
    <row r="4742" spans="1:12" ht="16" x14ac:dyDescent="0.2">
      <c r="A4742"/>
      <c r="B4742"/>
      <c r="C4742"/>
      <c r="D4742"/>
      <c r="E4742"/>
      <c r="F4742"/>
      <c r="G4742"/>
      <c r="H4742"/>
      <c r="I4742"/>
      <c r="J4742"/>
      <c r="K4742"/>
      <c r="L4742"/>
    </row>
    <row r="4743" spans="1:12" ht="16" x14ac:dyDescent="0.2">
      <c r="A4743"/>
      <c r="B4743"/>
      <c r="C4743"/>
      <c r="D4743"/>
      <c r="E4743"/>
      <c r="F4743"/>
      <c r="G4743"/>
      <c r="H4743"/>
      <c r="I4743"/>
      <c r="J4743"/>
      <c r="K4743"/>
      <c r="L4743"/>
    </row>
    <row r="4744" spans="1:12" ht="16" x14ac:dyDescent="0.2">
      <c r="A4744"/>
      <c r="B4744"/>
      <c r="C4744"/>
      <c r="D4744"/>
      <c r="E4744"/>
      <c r="F4744"/>
      <c r="G4744"/>
      <c r="H4744"/>
      <c r="I4744"/>
      <c r="J4744"/>
      <c r="K4744"/>
      <c r="L4744"/>
    </row>
    <row r="4745" spans="1:12" ht="16" x14ac:dyDescent="0.2">
      <c r="A4745"/>
      <c r="B4745"/>
      <c r="C4745"/>
      <c r="D4745"/>
      <c r="E4745"/>
      <c r="F4745"/>
      <c r="G4745"/>
      <c r="H4745"/>
      <c r="I4745"/>
      <c r="J4745"/>
      <c r="K4745"/>
      <c r="L4745"/>
    </row>
    <row r="4746" spans="1:12" ht="16" x14ac:dyDescent="0.2">
      <c r="A4746"/>
      <c r="B4746"/>
      <c r="C4746"/>
      <c r="D4746"/>
      <c r="E4746"/>
      <c r="F4746"/>
      <c r="G4746"/>
      <c r="H4746"/>
      <c r="I4746"/>
      <c r="J4746"/>
      <c r="K4746"/>
      <c r="L4746"/>
    </row>
    <row r="4747" spans="1:12" ht="16" x14ac:dyDescent="0.2">
      <c r="A4747"/>
      <c r="B4747"/>
      <c r="C4747"/>
      <c r="D4747"/>
      <c r="E4747"/>
      <c r="F4747"/>
      <c r="G4747"/>
      <c r="H4747"/>
      <c r="I4747"/>
      <c r="J4747"/>
      <c r="K4747"/>
      <c r="L4747"/>
    </row>
    <row r="4748" spans="1:12" ht="16" x14ac:dyDescent="0.2">
      <c r="A4748"/>
      <c r="B4748"/>
      <c r="C4748"/>
      <c r="D4748"/>
      <c r="E4748"/>
      <c r="F4748"/>
      <c r="G4748"/>
      <c r="H4748"/>
      <c r="I4748"/>
      <c r="J4748"/>
      <c r="K4748"/>
      <c r="L4748"/>
    </row>
    <row r="4749" spans="1:12" ht="16" x14ac:dyDescent="0.2">
      <c r="A4749"/>
      <c r="B4749"/>
      <c r="C4749"/>
      <c r="D4749"/>
      <c r="E4749"/>
      <c r="F4749"/>
      <c r="G4749"/>
      <c r="H4749"/>
      <c r="I4749"/>
      <c r="J4749"/>
      <c r="K4749"/>
      <c r="L4749"/>
    </row>
    <row r="4750" spans="1:12" ht="16" x14ac:dyDescent="0.2">
      <c r="A4750"/>
      <c r="B4750"/>
      <c r="C4750"/>
      <c r="D4750"/>
      <c r="E4750"/>
      <c r="F4750"/>
      <c r="G4750"/>
      <c r="H4750"/>
      <c r="I4750"/>
      <c r="J4750"/>
      <c r="K4750"/>
      <c r="L4750"/>
    </row>
    <row r="4751" spans="1:12" ht="16" x14ac:dyDescent="0.2">
      <c r="A4751"/>
      <c r="B4751"/>
      <c r="C4751"/>
      <c r="D4751"/>
      <c r="E4751"/>
      <c r="F4751"/>
      <c r="G4751"/>
      <c r="H4751"/>
      <c r="I4751"/>
      <c r="J4751"/>
      <c r="K4751"/>
      <c r="L4751"/>
    </row>
    <row r="4752" spans="1:12" ht="16" x14ac:dyDescent="0.2">
      <c r="A4752"/>
      <c r="B4752"/>
      <c r="C4752"/>
      <c r="D4752"/>
      <c r="E4752"/>
      <c r="F4752"/>
      <c r="G4752"/>
      <c r="H4752"/>
      <c r="I4752"/>
      <c r="J4752"/>
      <c r="K4752"/>
      <c r="L4752"/>
    </row>
    <row r="4753" spans="1:12" ht="16" x14ac:dyDescent="0.2">
      <c r="A4753"/>
      <c r="B4753"/>
      <c r="C4753"/>
      <c r="D4753"/>
      <c r="E4753"/>
      <c r="F4753"/>
      <c r="G4753"/>
      <c r="H4753"/>
      <c r="I4753"/>
      <c r="J4753"/>
      <c r="K4753"/>
      <c r="L4753"/>
    </row>
    <row r="4754" spans="1:12" ht="16" x14ac:dyDescent="0.2">
      <c r="A4754"/>
      <c r="B4754"/>
      <c r="C4754"/>
      <c r="D4754"/>
      <c r="E4754"/>
      <c r="F4754"/>
      <c r="G4754"/>
      <c r="H4754"/>
      <c r="I4754"/>
      <c r="J4754"/>
      <c r="K4754"/>
      <c r="L4754"/>
    </row>
    <row r="4755" spans="1:12" ht="16" x14ac:dyDescent="0.2">
      <c r="A4755"/>
      <c r="B4755"/>
      <c r="C4755"/>
      <c r="D4755"/>
      <c r="E4755"/>
      <c r="F4755"/>
      <c r="G4755"/>
      <c r="H4755"/>
      <c r="I4755"/>
      <c r="J4755"/>
      <c r="K4755"/>
      <c r="L4755"/>
    </row>
    <row r="4756" spans="1:12" ht="16" x14ac:dyDescent="0.2">
      <c r="A4756"/>
      <c r="B4756"/>
      <c r="C4756"/>
      <c r="D4756"/>
      <c r="E4756"/>
      <c r="F4756"/>
      <c r="G4756"/>
      <c r="H4756"/>
      <c r="I4756"/>
      <c r="J4756"/>
      <c r="K4756"/>
      <c r="L4756"/>
    </row>
    <row r="4757" spans="1:12" ht="16" x14ac:dyDescent="0.2">
      <c r="A4757"/>
      <c r="B4757"/>
      <c r="C4757"/>
      <c r="D4757"/>
      <c r="E4757"/>
      <c r="F4757"/>
      <c r="G4757"/>
      <c r="H4757"/>
      <c r="I4757"/>
      <c r="J4757"/>
      <c r="K4757"/>
      <c r="L4757"/>
    </row>
    <row r="4758" spans="1:12" ht="16" x14ac:dyDescent="0.2">
      <c r="A4758"/>
      <c r="B4758"/>
      <c r="C4758"/>
      <c r="D4758"/>
      <c r="E4758"/>
      <c r="F4758"/>
      <c r="G4758"/>
      <c r="H4758"/>
      <c r="I4758"/>
      <c r="J4758"/>
      <c r="K4758"/>
      <c r="L4758"/>
    </row>
    <row r="4759" spans="1:12" ht="16" x14ac:dyDescent="0.2">
      <c r="A4759"/>
      <c r="B4759"/>
      <c r="C4759"/>
      <c r="D4759"/>
      <c r="E4759"/>
      <c r="F4759"/>
      <c r="G4759"/>
      <c r="H4759"/>
      <c r="I4759"/>
      <c r="J4759"/>
      <c r="K4759"/>
      <c r="L4759"/>
    </row>
    <row r="4760" spans="1:12" ht="16" x14ac:dyDescent="0.2">
      <c r="A4760"/>
      <c r="B4760"/>
      <c r="C4760"/>
      <c r="D4760"/>
      <c r="E4760"/>
      <c r="F4760"/>
      <c r="G4760"/>
      <c r="H4760"/>
      <c r="I4760"/>
      <c r="J4760"/>
      <c r="K4760"/>
      <c r="L4760"/>
    </row>
    <row r="4761" spans="1:12" ht="16" x14ac:dyDescent="0.2">
      <c r="A4761"/>
      <c r="B4761"/>
      <c r="C4761"/>
      <c r="D4761"/>
      <c r="E4761"/>
      <c r="F4761"/>
      <c r="G4761"/>
      <c r="H4761"/>
      <c r="I4761"/>
      <c r="J4761"/>
      <c r="K4761"/>
      <c r="L4761"/>
    </row>
    <row r="4762" spans="1:12" ht="16" x14ac:dyDescent="0.2">
      <c r="A4762"/>
      <c r="B4762"/>
      <c r="C4762"/>
      <c r="D4762"/>
      <c r="E4762"/>
      <c r="F4762"/>
      <c r="G4762"/>
      <c r="H4762"/>
      <c r="I4762"/>
      <c r="J4762"/>
      <c r="K4762"/>
      <c r="L4762"/>
    </row>
    <row r="4763" spans="1:12" ht="16" x14ac:dyDescent="0.2">
      <c r="A4763"/>
      <c r="B4763"/>
      <c r="C4763"/>
      <c r="D4763"/>
      <c r="E4763"/>
      <c r="F4763"/>
      <c r="G4763"/>
      <c r="H4763"/>
      <c r="I4763"/>
      <c r="J4763"/>
      <c r="K4763"/>
      <c r="L4763"/>
    </row>
    <row r="4764" spans="1:12" ht="16" x14ac:dyDescent="0.2">
      <c r="A4764"/>
      <c r="B4764"/>
      <c r="C4764"/>
      <c r="D4764"/>
      <c r="E4764"/>
      <c r="F4764"/>
      <c r="G4764"/>
      <c r="H4764"/>
      <c r="I4764"/>
      <c r="J4764"/>
      <c r="K4764"/>
      <c r="L4764"/>
    </row>
    <row r="4765" spans="1:12" ht="16" x14ac:dyDescent="0.2">
      <c r="A4765"/>
      <c r="B4765"/>
      <c r="C4765"/>
      <c r="D4765"/>
      <c r="E4765"/>
      <c r="F4765"/>
      <c r="G4765"/>
      <c r="H4765"/>
      <c r="I4765"/>
      <c r="J4765"/>
      <c r="K4765"/>
      <c r="L4765"/>
    </row>
    <row r="4766" spans="1:12" ht="16" x14ac:dyDescent="0.2">
      <c r="A4766"/>
      <c r="B4766"/>
      <c r="C4766"/>
      <c r="D4766"/>
      <c r="E4766"/>
      <c r="F4766"/>
      <c r="G4766"/>
      <c r="H4766"/>
      <c r="I4766"/>
      <c r="J4766"/>
      <c r="K4766"/>
      <c r="L4766"/>
    </row>
    <row r="4767" spans="1:12" ht="16" x14ac:dyDescent="0.2">
      <c r="A4767"/>
      <c r="B4767"/>
      <c r="C4767"/>
      <c r="D4767"/>
      <c r="E4767"/>
      <c r="F4767"/>
      <c r="G4767"/>
      <c r="H4767"/>
      <c r="I4767"/>
      <c r="J4767"/>
      <c r="K4767"/>
      <c r="L4767"/>
    </row>
    <row r="4768" spans="1:12" ht="16" x14ac:dyDescent="0.2">
      <c r="A4768"/>
      <c r="B4768"/>
      <c r="C4768"/>
      <c r="D4768"/>
      <c r="E4768"/>
      <c r="F4768"/>
      <c r="G4768"/>
      <c r="H4768"/>
      <c r="I4768"/>
      <c r="J4768"/>
      <c r="K4768"/>
      <c r="L4768"/>
    </row>
    <row r="4769" spans="1:12" ht="16" x14ac:dyDescent="0.2">
      <c r="A4769"/>
      <c r="B4769"/>
      <c r="C4769"/>
      <c r="D4769"/>
      <c r="E4769"/>
      <c r="F4769"/>
      <c r="G4769"/>
      <c r="H4769"/>
      <c r="I4769"/>
      <c r="J4769"/>
      <c r="K4769"/>
      <c r="L4769"/>
    </row>
    <row r="4770" spans="1:12" ht="16" x14ac:dyDescent="0.2">
      <c r="A4770"/>
      <c r="B4770"/>
      <c r="C4770"/>
      <c r="D4770"/>
      <c r="E4770"/>
      <c r="F4770"/>
      <c r="G4770"/>
      <c r="H4770"/>
      <c r="I4770"/>
      <c r="J4770"/>
      <c r="K4770"/>
      <c r="L4770"/>
    </row>
    <row r="4771" spans="1:12" ht="16" x14ac:dyDescent="0.2">
      <c r="A4771"/>
      <c r="B4771"/>
      <c r="C4771"/>
      <c r="D4771"/>
      <c r="E4771"/>
      <c r="F4771"/>
      <c r="G4771"/>
      <c r="H4771"/>
      <c r="I4771"/>
      <c r="J4771"/>
      <c r="K4771"/>
      <c r="L4771"/>
    </row>
    <row r="4772" spans="1:12" ht="16" x14ac:dyDescent="0.2">
      <c r="A4772"/>
      <c r="B4772"/>
      <c r="C4772"/>
      <c r="D4772"/>
      <c r="E4772"/>
      <c r="F4772"/>
      <c r="G4772"/>
      <c r="H4772"/>
      <c r="I4772"/>
      <c r="J4772"/>
      <c r="K4772"/>
      <c r="L4772"/>
    </row>
    <row r="4773" spans="1:12" ht="16" x14ac:dyDescent="0.2">
      <c r="A4773"/>
      <c r="B4773"/>
      <c r="C4773"/>
      <c r="D4773"/>
      <c r="E4773"/>
      <c r="F4773"/>
      <c r="G4773"/>
      <c r="H4773"/>
      <c r="I4773"/>
      <c r="J4773"/>
      <c r="K4773"/>
      <c r="L4773"/>
    </row>
    <row r="4774" spans="1:12" ht="16" x14ac:dyDescent="0.2">
      <c r="A4774"/>
      <c r="B4774"/>
      <c r="C4774"/>
      <c r="D4774"/>
      <c r="E4774"/>
      <c r="F4774"/>
      <c r="G4774"/>
      <c r="H4774"/>
      <c r="I4774"/>
      <c r="J4774"/>
      <c r="K4774"/>
      <c r="L4774"/>
    </row>
    <row r="4775" spans="1:12" ht="16" x14ac:dyDescent="0.2">
      <c r="A4775"/>
      <c r="B4775"/>
      <c r="C4775"/>
      <c r="D4775"/>
      <c r="E4775"/>
      <c r="F4775"/>
      <c r="G4775"/>
      <c r="H4775"/>
      <c r="I4775"/>
      <c r="J4775"/>
      <c r="K4775"/>
      <c r="L4775"/>
    </row>
    <row r="4776" spans="1:12" ht="16" x14ac:dyDescent="0.2">
      <c r="A4776"/>
      <c r="B4776"/>
      <c r="C4776"/>
      <c r="D4776"/>
      <c r="E4776"/>
      <c r="F4776"/>
      <c r="G4776"/>
      <c r="H4776"/>
      <c r="I4776"/>
      <c r="J4776"/>
      <c r="K4776"/>
      <c r="L4776"/>
    </row>
    <row r="4777" spans="1:12" ht="16" x14ac:dyDescent="0.2">
      <c r="A4777"/>
      <c r="B4777"/>
      <c r="C4777"/>
      <c r="D4777"/>
      <c r="E4777"/>
      <c r="F4777"/>
      <c r="G4777"/>
      <c r="H4777"/>
      <c r="I4777"/>
      <c r="J4777"/>
      <c r="K4777"/>
      <c r="L4777"/>
    </row>
    <row r="4778" spans="1:12" ht="16" x14ac:dyDescent="0.2">
      <c r="A4778"/>
      <c r="B4778"/>
      <c r="C4778"/>
      <c r="D4778"/>
      <c r="E4778"/>
      <c r="F4778"/>
      <c r="G4778"/>
      <c r="H4778"/>
      <c r="I4778"/>
      <c r="J4778"/>
      <c r="K4778"/>
      <c r="L4778"/>
    </row>
    <row r="4779" spans="1:12" ht="16" x14ac:dyDescent="0.2">
      <c r="A4779"/>
      <c r="B4779"/>
      <c r="C4779"/>
      <c r="D4779"/>
      <c r="E4779"/>
      <c r="F4779"/>
      <c r="G4779"/>
      <c r="H4779"/>
      <c r="I4779"/>
      <c r="J4779"/>
      <c r="K4779"/>
      <c r="L4779"/>
    </row>
    <row r="4780" spans="1:12" ht="16" x14ac:dyDescent="0.2">
      <c r="A4780"/>
      <c r="B4780"/>
      <c r="C4780"/>
      <c r="D4780"/>
      <c r="E4780"/>
      <c r="F4780"/>
      <c r="G4780"/>
      <c r="H4780"/>
      <c r="I4780"/>
      <c r="J4780"/>
      <c r="K4780"/>
      <c r="L4780"/>
    </row>
    <row r="4781" spans="1:12" ht="16" x14ac:dyDescent="0.2">
      <c r="A4781"/>
      <c r="B4781"/>
      <c r="C4781"/>
      <c r="D4781"/>
      <c r="E4781"/>
      <c r="F4781"/>
      <c r="G4781"/>
      <c r="H4781"/>
      <c r="I4781"/>
      <c r="J4781"/>
      <c r="K4781"/>
      <c r="L4781"/>
    </row>
    <row r="4782" spans="1:12" ht="16" x14ac:dyDescent="0.2">
      <c r="A4782"/>
      <c r="B4782"/>
      <c r="C4782"/>
      <c r="D4782"/>
      <c r="E4782"/>
      <c r="F4782"/>
      <c r="G4782"/>
      <c r="H4782"/>
      <c r="I4782"/>
      <c r="J4782"/>
      <c r="K4782"/>
      <c r="L4782"/>
    </row>
    <row r="4783" spans="1:12" ht="16" x14ac:dyDescent="0.2">
      <c r="A4783"/>
      <c r="B4783"/>
      <c r="C4783"/>
      <c r="D4783"/>
      <c r="E4783"/>
      <c r="F4783"/>
      <c r="G4783"/>
      <c r="H4783"/>
      <c r="I4783"/>
      <c r="J4783"/>
      <c r="K4783"/>
      <c r="L4783"/>
    </row>
    <row r="4784" spans="1:12" ht="16" x14ac:dyDescent="0.2">
      <c r="A4784"/>
      <c r="B4784"/>
      <c r="C4784"/>
      <c r="D4784"/>
      <c r="E4784"/>
      <c r="F4784"/>
      <c r="G4784"/>
      <c r="H4784"/>
      <c r="I4784"/>
      <c r="J4784"/>
      <c r="K4784"/>
      <c r="L4784"/>
    </row>
    <row r="4785" spans="1:12" ht="16" x14ac:dyDescent="0.2">
      <c r="A4785"/>
      <c r="B4785"/>
      <c r="C4785"/>
      <c r="D4785"/>
      <c r="E4785"/>
      <c r="F4785"/>
      <c r="G4785"/>
      <c r="H4785"/>
      <c r="I4785"/>
      <c r="J4785"/>
      <c r="K4785"/>
      <c r="L4785"/>
    </row>
    <row r="4786" spans="1:12" ht="16" x14ac:dyDescent="0.2">
      <c r="A4786"/>
      <c r="B4786"/>
      <c r="C4786"/>
      <c r="D4786"/>
      <c r="E4786"/>
      <c r="F4786"/>
      <c r="G4786"/>
      <c r="H4786"/>
      <c r="I4786"/>
      <c r="J4786"/>
      <c r="K4786"/>
      <c r="L4786"/>
    </row>
    <row r="4787" spans="1:12" ht="16" x14ac:dyDescent="0.2">
      <c r="A4787"/>
      <c r="B4787"/>
      <c r="C4787"/>
      <c r="D4787"/>
      <c r="E4787"/>
      <c r="F4787"/>
      <c r="G4787"/>
      <c r="H4787"/>
      <c r="I4787"/>
      <c r="J4787"/>
      <c r="K4787"/>
      <c r="L4787"/>
    </row>
    <row r="4788" spans="1:12" ht="16" x14ac:dyDescent="0.2">
      <c r="A4788"/>
      <c r="B4788"/>
      <c r="C4788"/>
      <c r="D4788"/>
      <c r="E4788"/>
      <c r="F4788"/>
      <c r="G4788"/>
      <c r="H4788"/>
      <c r="I4788"/>
      <c r="J4788"/>
      <c r="K4788"/>
      <c r="L4788"/>
    </row>
    <row r="4789" spans="1:12" ht="16" x14ac:dyDescent="0.2">
      <c r="A4789"/>
      <c r="B4789"/>
      <c r="C4789"/>
      <c r="D4789"/>
      <c r="E4789"/>
      <c r="F4789"/>
      <c r="G4789"/>
      <c r="H4789"/>
      <c r="I4789"/>
      <c r="J4789"/>
      <c r="K4789"/>
      <c r="L4789"/>
    </row>
    <row r="4790" spans="1:12" ht="16" x14ac:dyDescent="0.2">
      <c r="A4790"/>
      <c r="B4790"/>
      <c r="C4790"/>
      <c r="D4790"/>
      <c r="E4790"/>
      <c r="F4790"/>
      <c r="G4790"/>
      <c r="H4790"/>
      <c r="I4790"/>
      <c r="J4790"/>
      <c r="K4790"/>
      <c r="L4790"/>
    </row>
    <row r="4791" spans="1:12" ht="16" x14ac:dyDescent="0.2">
      <c r="A4791"/>
      <c r="B4791"/>
      <c r="C4791"/>
      <c r="D4791"/>
      <c r="E4791"/>
      <c r="F4791"/>
      <c r="G4791"/>
      <c r="H4791"/>
      <c r="I4791"/>
      <c r="J4791"/>
      <c r="K4791"/>
      <c r="L4791"/>
    </row>
    <row r="4792" spans="1:12" ht="16" x14ac:dyDescent="0.2">
      <c r="A4792"/>
      <c r="B4792"/>
      <c r="C4792"/>
      <c r="D4792"/>
      <c r="E4792"/>
      <c r="F4792"/>
      <c r="G4792"/>
      <c r="H4792"/>
      <c r="I4792"/>
      <c r="J4792"/>
      <c r="K4792"/>
      <c r="L4792"/>
    </row>
    <row r="4793" spans="1:12" ht="16" x14ac:dyDescent="0.2">
      <c r="A4793"/>
      <c r="B4793"/>
      <c r="C4793"/>
      <c r="D4793"/>
      <c r="E4793"/>
      <c r="F4793"/>
      <c r="G4793"/>
      <c r="H4793"/>
      <c r="I4793"/>
      <c r="J4793"/>
      <c r="K4793"/>
      <c r="L4793"/>
    </row>
    <row r="4794" spans="1:12" ht="16" x14ac:dyDescent="0.2">
      <c r="A4794"/>
      <c r="B4794"/>
      <c r="C4794"/>
      <c r="D4794"/>
      <c r="E4794"/>
      <c r="F4794"/>
      <c r="G4794"/>
      <c r="H4794"/>
      <c r="I4794"/>
      <c r="J4794"/>
      <c r="K4794"/>
      <c r="L4794"/>
    </row>
    <row r="4795" spans="1:12" ht="16" x14ac:dyDescent="0.2">
      <c r="A4795"/>
      <c r="B4795"/>
      <c r="C4795"/>
      <c r="D4795"/>
      <c r="E4795"/>
      <c r="F4795"/>
      <c r="G4795"/>
      <c r="H4795"/>
      <c r="I4795"/>
      <c r="J4795"/>
      <c r="K4795"/>
      <c r="L4795"/>
    </row>
    <row r="4796" spans="1:12" ht="16" x14ac:dyDescent="0.2">
      <c r="A4796"/>
      <c r="B4796"/>
      <c r="C4796"/>
      <c r="D4796"/>
      <c r="E4796"/>
      <c r="F4796"/>
      <c r="G4796"/>
      <c r="H4796"/>
      <c r="I4796"/>
      <c r="J4796"/>
      <c r="K4796"/>
      <c r="L4796"/>
    </row>
    <row r="4797" spans="1:12" ht="16" x14ac:dyDescent="0.2">
      <c r="A4797"/>
      <c r="B4797"/>
      <c r="C4797"/>
      <c r="D4797"/>
      <c r="E4797"/>
      <c r="F4797"/>
      <c r="G4797"/>
      <c r="H4797"/>
      <c r="I4797"/>
      <c r="J4797"/>
      <c r="K4797"/>
      <c r="L4797"/>
    </row>
    <row r="4798" spans="1:12" ht="16" x14ac:dyDescent="0.2">
      <c r="A4798"/>
      <c r="B4798"/>
      <c r="C4798"/>
      <c r="D4798"/>
      <c r="E4798"/>
      <c r="F4798"/>
      <c r="G4798"/>
      <c r="H4798"/>
      <c r="I4798"/>
      <c r="J4798"/>
      <c r="K4798"/>
      <c r="L4798"/>
    </row>
    <row r="4799" spans="1:12" ht="16" x14ac:dyDescent="0.2">
      <c r="A4799"/>
      <c r="B4799"/>
      <c r="C4799"/>
      <c r="D4799"/>
      <c r="E4799"/>
      <c r="F4799"/>
      <c r="G4799"/>
      <c r="H4799"/>
      <c r="I4799"/>
      <c r="J4799"/>
      <c r="K4799"/>
      <c r="L4799"/>
    </row>
    <row r="4800" spans="1:12" ht="16" x14ac:dyDescent="0.2">
      <c r="A4800"/>
      <c r="B4800"/>
      <c r="C4800"/>
      <c r="D4800"/>
      <c r="E4800"/>
      <c r="F4800"/>
      <c r="G4800"/>
      <c r="H4800"/>
      <c r="I4800"/>
      <c r="J4800"/>
      <c r="K4800"/>
      <c r="L4800"/>
    </row>
    <row r="4801" spans="1:12" ht="16" x14ac:dyDescent="0.2">
      <c r="A4801"/>
      <c r="B4801"/>
      <c r="C4801"/>
      <c r="D4801"/>
      <c r="E4801"/>
      <c r="F4801"/>
      <c r="G4801"/>
      <c r="H4801"/>
      <c r="I4801"/>
      <c r="J4801"/>
      <c r="K4801"/>
      <c r="L4801"/>
    </row>
    <row r="4802" spans="1:12" ht="16" x14ac:dyDescent="0.2">
      <c r="A4802"/>
      <c r="B4802"/>
      <c r="C4802"/>
      <c r="D4802"/>
      <c r="E4802"/>
      <c r="F4802"/>
      <c r="G4802"/>
      <c r="H4802"/>
      <c r="I4802"/>
      <c r="J4802"/>
      <c r="K4802"/>
      <c r="L4802"/>
    </row>
    <row r="4803" spans="1:12" ht="16" x14ac:dyDescent="0.2">
      <c r="A4803"/>
      <c r="B4803"/>
      <c r="C4803"/>
      <c r="D4803"/>
      <c r="E4803"/>
      <c r="F4803"/>
      <c r="G4803"/>
      <c r="H4803"/>
      <c r="I4803"/>
      <c r="J4803"/>
      <c r="K4803"/>
      <c r="L4803"/>
    </row>
    <row r="4804" spans="1:12" ht="16" x14ac:dyDescent="0.2">
      <c r="A4804"/>
      <c r="B4804"/>
      <c r="C4804"/>
      <c r="D4804"/>
      <c r="E4804"/>
      <c r="F4804"/>
      <c r="G4804"/>
      <c r="H4804"/>
      <c r="I4804"/>
      <c r="J4804"/>
      <c r="K4804"/>
      <c r="L4804"/>
    </row>
    <row r="4805" spans="1:12" ht="16" x14ac:dyDescent="0.2">
      <c r="A4805"/>
      <c r="B4805"/>
      <c r="C4805"/>
      <c r="D4805"/>
      <c r="E4805"/>
      <c r="F4805"/>
      <c r="G4805"/>
      <c r="H4805"/>
      <c r="I4805"/>
      <c r="J4805"/>
      <c r="K4805"/>
      <c r="L4805"/>
    </row>
    <row r="4806" spans="1:12" ht="16" x14ac:dyDescent="0.2">
      <c r="A4806"/>
      <c r="B4806"/>
      <c r="C4806"/>
      <c r="D4806"/>
      <c r="E4806"/>
      <c r="F4806"/>
      <c r="G4806"/>
      <c r="H4806"/>
      <c r="I4806"/>
      <c r="J4806"/>
      <c r="K4806"/>
      <c r="L4806"/>
    </row>
    <row r="4807" spans="1:12" ht="16" x14ac:dyDescent="0.2">
      <c r="A4807"/>
      <c r="B4807"/>
      <c r="C4807"/>
      <c r="D4807"/>
      <c r="E4807"/>
      <c r="F4807"/>
      <c r="G4807"/>
      <c r="H4807"/>
      <c r="I4807"/>
      <c r="J4807"/>
      <c r="K4807"/>
      <c r="L4807"/>
    </row>
    <row r="4808" spans="1:12" ht="16" x14ac:dyDescent="0.2">
      <c r="A4808"/>
      <c r="B4808"/>
      <c r="C4808"/>
      <c r="D4808"/>
      <c r="E4808"/>
      <c r="F4808"/>
      <c r="G4808"/>
      <c r="H4808"/>
      <c r="I4808"/>
      <c r="J4808"/>
      <c r="K4808"/>
      <c r="L4808"/>
    </row>
    <row r="4809" spans="1:12" ht="16" x14ac:dyDescent="0.2">
      <c r="A4809"/>
      <c r="B4809"/>
      <c r="C4809"/>
      <c r="D4809"/>
      <c r="E4809"/>
      <c r="F4809"/>
      <c r="G4809"/>
      <c r="H4809"/>
      <c r="I4809"/>
      <c r="J4809"/>
      <c r="K4809"/>
      <c r="L4809"/>
    </row>
    <row r="4810" spans="1:12" ht="16" x14ac:dyDescent="0.2">
      <c r="A4810"/>
      <c r="B4810"/>
      <c r="C4810"/>
      <c r="D4810"/>
      <c r="E4810"/>
      <c r="F4810"/>
      <c r="G4810"/>
      <c r="H4810"/>
      <c r="I4810"/>
      <c r="J4810"/>
      <c r="K4810"/>
      <c r="L4810"/>
    </row>
    <row r="4811" spans="1:12" ht="16" x14ac:dyDescent="0.2">
      <c r="A4811"/>
      <c r="B4811"/>
      <c r="C4811"/>
      <c r="D4811"/>
      <c r="E4811"/>
      <c r="F4811"/>
      <c r="G4811"/>
      <c r="H4811"/>
      <c r="I4811"/>
      <c r="J4811"/>
      <c r="K4811"/>
      <c r="L4811"/>
    </row>
    <row r="4812" spans="1:12" ht="16" x14ac:dyDescent="0.2">
      <c r="A4812"/>
      <c r="B4812"/>
      <c r="C4812"/>
      <c r="D4812"/>
      <c r="E4812"/>
      <c r="F4812"/>
      <c r="G4812"/>
      <c r="H4812"/>
      <c r="I4812"/>
      <c r="J4812"/>
      <c r="K4812"/>
      <c r="L4812"/>
    </row>
    <row r="4813" spans="1:12" ht="16" x14ac:dyDescent="0.2">
      <c r="A4813"/>
      <c r="B4813"/>
      <c r="C4813"/>
      <c r="D4813"/>
      <c r="E4813"/>
      <c r="F4813"/>
      <c r="G4813"/>
      <c r="H4813"/>
      <c r="I4813"/>
      <c r="J4813"/>
      <c r="K4813"/>
      <c r="L4813"/>
    </row>
    <row r="4814" spans="1:12" ht="16" x14ac:dyDescent="0.2">
      <c r="A4814"/>
      <c r="B4814"/>
      <c r="C4814"/>
      <c r="D4814"/>
      <c r="E4814"/>
      <c r="F4814"/>
      <c r="G4814"/>
      <c r="H4814"/>
      <c r="I4814"/>
      <c r="J4814"/>
      <c r="K4814"/>
      <c r="L4814"/>
    </row>
    <row r="4815" spans="1:12" ht="16" x14ac:dyDescent="0.2">
      <c r="A4815"/>
      <c r="B4815"/>
      <c r="C4815"/>
      <c r="D4815"/>
      <c r="E4815"/>
      <c r="F4815"/>
      <c r="G4815"/>
      <c r="H4815"/>
      <c r="I4815"/>
      <c r="J4815"/>
      <c r="K4815"/>
      <c r="L4815"/>
    </row>
    <row r="4816" spans="1:12" ht="16" x14ac:dyDescent="0.2">
      <c r="A4816"/>
      <c r="B4816"/>
      <c r="C4816"/>
      <c r="D4816"/>
      <c r="E4816"/>
      <c r="F4816"/>
      <c r="G4816"/>
      <c r="H4816"/>
      <c r="I4816"/>
      <c r="J4816"/>
      <c r="K4816"/>
      <c r="L4816"/>
    </row>
    <row r="4817" spans="1:12" ht="16" x14ac:dyDescent="0.2">
      <c r="A4817"/>
      <c r="B4817"/>
      <c r="C4817"/>
      <c r="D4817"/>
      <c r="E4817"/>
      <c r="F4817"/>
      <c r="G4817"/>
      <c r="H4817"/>
      <c r="I4817"/>
      <c r="J4817"/>
      <c r="K4817"/>
      <c r="L4817"/>
    </row>
    <row r="4818" spans="1:12" ht="16" x14ac:dyDescent="0.2">
      <c r="A4818"/>
      <c r="B4818"/>
      <c r="C4818"/>
      <c r="D4818"/>
      <c r="E4818"/>
      <c r="F4818"/>
      <c r="G4818"/>
      <c r="H4818"/>
      <c r="I4818"/>
      <c r="J4818"/>
      <c r="K4818"/>
      <c r="L4818"/>
    </row>
    <row r="4819" spans="1:12" ht="16" x14ac:dyDescent="0.2">
      <c r="A4819"/>
      <c r="B4819"/>
      <c r="C4819"/>
      <c r="D4819"/>
      <c r="E4819"/>
      <c r="F4819"/>
      <c r="G4819"/>
      <c r="H4819"/>
      <c r="I4819"/>
      <c r="J4819"/>
      <c r="K4819"/>
      <c r="L4819"/>
    </row>
    <row r="4820" spans="1:12" ht="16" x14ac:dyDescent="0.2">
      <c r="A4820"/>
      <c r="B4820"/>
      <c r="C4820"/>
      <c r="D4820"/>
      <c r="E4820"/>
      <c r="F4820"/>
      <c r="G4820"/>
      <c r="H4820"/>
      <c r="I4820"/>
      <c r="J4820"/>
      <c r="K4820"/>
      <c r="L4820"/>
    </row>
    <row r="4821" spans="1:12" ht="16" x14ac:dyDescent="0.2">
      <c r="A4821"/>
      <c r="B4821"/>
      <c r="C4821"/>
      <c r="D4821"/>
      <c r="E4821"/>
      <c r="F4821"/>
      <c r="G4821"/>
      <c r="H4821"/>
      <c r="I4821"/>
      <c r="J4821"/>
      <c r="K4821"/>
      <c r="L4821"/>
    </row>
    <row r="4822" spans="1:12" ht="16" x14ac:dyDescent="0.2">
      <c r="A4822"/>
      <c r="B4822"/>
      <c r="C4822"/>
      <c r="D4822"/>
      <c r="E4822"/>
      <c r="F4822"/>
      <c r="G4822"/>
      <c r="H4822"/>
      <c r="I4822"/>
      <c r="J4822"/>
      <c r="K4822"/>
      <c r="L4822"/>
    </row>
    <row r="4823" spans="1:12" ht="16" x14ac:dyDescent="0.2">
      <c r="A4823"/>
      <c r="B4823"/>
      <c r="C4823"/>
      <c r="D4823"/>
      <c r="E4823"/>
      <c r="F4823"/>
      <c r="G4823"/>
      <c r="H4823"/>
      <c r="I4823"/>
      <c r="J4823"/>
      <c r="K4823"/>
      <c r="L4823"/>
    </row>
    <row r="4824" spans="1:12" ht="16" x14ac:dyDescent="0.2">
      <c r="A4824"/>
      <c r="B4824"/>
      <c r="C4824"/>
      <c r="D4824"/>
      <c r="E4824"/>
      <c r="F4824"/>
      <c r="G4824"/>
      <c r="H4824"/>
      <c r="I4824"/>
      <c r="J4824"/>
      <c r="K4824"/>
      <c r="L4824"/>
    </row>
    <row r="4825" spans="1:12" ht="16" x14ac:dyDescent="0.2">
      <c r="A4825"/>
      <c r="B4825"/>
      <c r="C4825"/>
      <c r="D4825"/>
      <c r="E4825"/>
      <c r="F4825"/>
      <c r="G4825"/>
      <c r="H4825"/>
      <c r="I4825"/>
      <c r="J4825"/>
      <c r="K4825"/>
      <c r="L4825"/>
    </row>
    <row r="4826" spans="1:12" ht="16" x14ac:dyDescent="0.2">
      <c r="A4826"/>
      <c r="B4826"/>
      <c r="C4826"/>
      <c r="D4826"/>
      <c r="E4826"/>
      <c r="F4826"/>
      <c r="G4826"/>
      <c r="H4826"/>
      <c r="I4826"/>
      <c r="J4826"/>
      <c r="K4826"/>
      <c r="L4826"/>
    </row>
    <row r="4827" spans="1:12" ht="16" x14ac:dyDescent="0.2">
      <c r="A4827"/>
      <c r="B4827"/>
      <c r="C4827"/>
      <c r="D4827"/>
      <c r="E4827"/>
      <c r="F4827"/>
      <c r="G4827"/>
      <c r="H4827"/>
      <c r="I4827"/>
      <c r="J4827"/>
      <c r="K4827"/>
      <c r="L4827"/>
    </row>
    <row r="4828" spans="1:12" ht="16" x14ac:dyDescent="0.2">
      <c r="A4828"/>
      <c r="B4828"/>
      <c r="C4828"/>
      <c r="D4828"/>
      <c r="E4828"/>
      <c r="F4828"/>
      <c r="G4828"/>
      <c r="H4828"/>
      <c r="I4828"/>
      <c r="J4828"/>
      <c r="K4828"/>
      <c r="L4828"/>
    </row>
    <row r="4829" spans="1:12" ht="16" x14ac:dyDescent="0.2">
      <c r="A4829"/>
      <c r="B4829"/>
      <c r="C4829"/>
      <c r="D4829"/>
      <c r="E4829"/>
      <c r="F4829"/>
      <c r="G4829"/>
      <c r="H4829"/>
      <c r="I4829"/>
      <c r="J4829"/>
      <c r="K4829"/>
      <c r="L4829"/>
    </row>
    <row r="4830" spans="1:12" ht="16" x14ac:dyDescent="0.2">
      <c r="A4830"/>
      <c r="B4830"/>
      <c r="C4830"/>
      <c r="D4830"/>
      <c r="E4830"/>
      <c r="F4830"/>
      <c r="G4830"/>
      <c r="H4830"/>
      <c r="I4830"/>
      <c r="J4830"/>
      <c r="K4830"/>
      <c r="L4830"/>
    </row>
    <row r="4831" spans="1:12" ht="16" x14ac:dyDescent="0.2">
      <c r="A4831"/>
      <c r="B4831"/>
      <c r="C4831"/>
      <c r="D4831"/>
      <c r="E4831"/>
      <c r="F4831"/>
      <c r="G4831"/>
      <c r="H4831"/>
      <c r="I4831"/>
      <c r="J4831"/>
      <c r="K4831"/>
      <c r="L4831"/>
    </row>
    <row r="4832" spans="1:12" ht="16" x14ac:dyDescent="0.2">
      <c r="A4832"/>
      <c r="B4832"/>
      <c r="C4832"/>
      <c r="D4832"/>
      <c r="E4832"/>
      <c r="F4832"/>
      <c r="G4832"/>
      <c r="H4832"/>
      <c r="I4832"/>
      <c r="J4832"/>
      <c r="K4832"/>
      <c r="L4832"/>
    </row>
    <row r="4833" spans="1:12" ht="16" x14ac:dyDescent="0.2">
      <c r="A4833"/>
      <c r="B4833"/>
      <c r="C4833"/>
      <c r="D4833"/>
      <c r="E4833"/>
      <c r="F4833"/>
      <c r="G4833"/>
      <c r="H4833"/>
      <c r="I4833"/>
      <c r="J4833"/>
      <c r="K4833"/>
      <c r="L4833"/>
    </row>
    <row r="4834" spans="1:12" ht="16" x14ac:dyDescent="0.2">
      <c r="A4834"/>
      <c r="B4834"/>
      <c r="C4834"/>
      <c r="D4834"/>
      <c r="E4834"/>
      <c r="F4834"/>
      <c r="G4834"/>
      <c r="H4834"/>
      <c r="I4834"/>
      <c r="J4834"/>
      <c r="K4834"/>
      <c r="L4834"/>
    </row>
    <row r="4835" spans="1:12" ht="16" x14ac:dyDescent="0.2">
      <c r="A4835"/>
      <c r="B4835"/>
      <c r="C4835"/>
      <c r="D4835"/>
      <c r="E4835"/>
      <c r="F4835"/>
      <c r="G4835"/>
      <c r="H4835"/>
      <c r="I4835"/>
      <c r="J4835"/>
      <c r="K4835"/>
      <c r="L4835"/>
    </row>
    <row r="4836" spans="1:12" ht="16" x14ac:dyDescent="0.2">
      <c r="A4836"/>
      <c r="B4836"/>
      <c r="C4836"/>
      <c r="D4836"/>
      <c r="E4836"/>
      <c r="F4836"/>
      <c r="G4836"/>
      <c r="H4836"/>
      <c r="I4836"/>
      <c r="J4836"/>
      <c r="K4836"/>
      <c r="L4836"/>
    </row>
    <row r="4837" spans="1:12" ht="16" x14ac:dyDescent="0.2">
      <c r="A4837"/>
      <c r="B4837"/>
      <c r="C4837"/>
      <c r="D4837"/>
      <c r="E4837"/>
      <c r="F4837"/>
      <c r="G4837"/>
      <c r="H4837"/>
      <c r="I4837"/>
      <c r="J4837"/>
      <c r="K4837"/>
      <c r="L4837"/>
    </row>
    <row r="4838" spans="1:12" ht="16" x14ac:dyDescent="0.2">
      <c r="A4838"/>
      <c r="B4838"/>
      <c r="C4838"/>
      <c r="D4838"/>
      <c r="E4838"/>
      <c r="F4838"/>
      <c r="G4838"/>
      <c r="H4838"/>
      <c r="I4838"/>
      <c r="J4838"/>
      <c r="K4838"/>
      <c r="L4838"/>
    </row>
    <row r="4839" spans="1:12" ht="16" x14ac:dyDescent="0.2">
      <c r="A4839"/>
      <c r="B4839"/>
      <c r="C4839"/>
      <c r="D4839"/>
      <c r="E4839"/>
      <c r="F4839"/>
      <c r="G4839"/>
      <c r="H4839"/>
      <c r="I4839"/>
      <c r="J4839"/>
      <c r="K4839"/>
      <c r="L4839"/>
    </row>
    <row r="4840" spans="1:12" ht="16" x14ac:dyDescent="0.2">
      <c r="A4840"/>
      <c r="B4840"/>
      <c r="C4840"/>
      <c r="D4840"/>
      <c r="E4840"/>
      <c r="F4840"/>
      <c r="G4840"/>
      <c r="H4840"/>
      <c r="I4840"/>
      <c r="J4840"/>
      <c r="K4840"/>
      <c r="L4840"/>
    </row>
    <row r="4841" spans="1:12" ht="16" x14ac:dyDescent="0.2">
      <c r="A4841"/>
      <c r="B4841"/>
      <c r="C4841"/>
      <c r="D4841"/>
      <c r="E4841"/>
      <c r="F4841"/>
      <c r="G4841"/>
      <c r="H4841"/>
      <c r="I4841"/>
      <c r="J4841"/>
      <c r="K4841"/>
      <c r="L4841"/>
    </row>
    <row r="4842" spans="1:12" ht="16" x14ac:dyDescent="0.2">
      <c r="A4842"/>
      <c r="B4842"/>
      <c r="C4842"/>
      <c r="D4842"/>
      <c r="E4842"/>
      <c r="F4842"/>
      <c r="G4842"/>
      <c r="H4842"/>
      <c r="I4842"/>
      <c r="J4842"/>
      <c r="K4842"/>
      <c r="L4842"/>
    </row>
    <row r="4843" spans="1:12" ht="16" x14ac:dyDescent="0.2">
      <c r="A4843"/>
      <c r="B4843"/>
      <c r="C4843"/>
      <c r="D4843"/>
      <c r="E4843"/>
      <c r="F4843"/>
      <c r="G4843"/>
      <c r="H4843"/>
      <c r="I4843"/>
      <c r="J4843"/>
      <c r="K4843"/>
      <c r="L4843"/>
    </row>
    <row r="4844" spans="1:12" ht="16" x14ac:dyDescent="0.2">
      <c r="A4844"/>
      <c r="B4844"/>
      <c r="C4844"/>
      <c r="D4844"/>
      <c r="E4844"/>
      <c r="F4844"/>
      <c r="G4844"/>
      <c r="H4844"/>
      <c r="I4844"/>
      <c r="J4844"/>
      <c r="K4844"/>
      <c r="L4844"/>
    </row>
    <row r="4845" spans="1:12" ht="16" x14ac:dyDescent="0.2">
      <c r="A4845"/>
      <c r="B4845"/>
      <c r="C4845"/>
      <c r="D4845"/>
      <c r="E4845"/>
      <c r="F4845"/>
      <c r="G4845"/>
      <c r="H4845"/>
      <c r="I4845"/>
      <c r="J4845"/>
      <c r="K4845"/>
      <c r="L4845"/>
    </row>
    <row r="4846" spans="1:12" ht="16" x14ac:dyDescent="0.2">
      <c r="A4846"/>
      <c r="B4846"/>
      <c r="C4846"/>
      <c r="D4846"/>
      <c r="E4846"/>
      <c r="F4846"/>
      <c r="G4846"/>
      <c r="H4846"/>
      <c r="I4846"/>
      <c r="J4846"/>
      <c r="K4846"/>
      <c r="L4846"/>
    </row>
    <row r="4847" spans="1:12" ht="16" x14ac:dyDescent="0.2">
      <c r="A4847"/>
      <c r="B4847"/>
      <c r="C4847"/>
      <c r="D4847"/>
      <c r="E4847"/>
      <c r="F4847"/>
      <c r="G4847"/>
      <c r="H4847"/>
      <c r="I4847"/>
      <c r="J4847"/>
      <c r="K4847"/>
      <c r="L4847"/>
    </row>
    <row r="4848" spans="1:12" ht="16" x14ac:dyDescent="0.2">
      <c r="A4848"/>
      <c r="B4848"/>
      <c r="C4848"/>
      <c r="D4848"/>
      <c r="E4848"/>
      <c r="F4848"/>
      <c r="G4848"/>
      <c r="H4848"/>
      <c r="I4848"/>
      <c r="J4848"/>
      <c r="K4848"/>
      <c r="L4848"/>
    </row>
    <row r="4849" spans="1:12" ht="16" x14ac:dyDescent="0.2">
      <c r="A4849"/>
      <c r="B4849"/>
      <c r="C4849"/>
      <c r="D4849"/>
      <c r="E4849"/>
      <c r="F4849"/>
      <c r="G4849"/>
      <c r="H4849"/>
      <c r="I4849"/>
      <c r="J4849"/>
      <c r="K4849"/>
      <c r="L4849"/>
    </row>
    <row r="4850" spans="1:12" ht="16" x14ac:dyDescent="0.2">
      <c r="A4850"/>
      <c r="B4850"/>
      <c r="C4850"/>
      <c r="D4850"/>
      <c r="E4850"/>
      <c r="F4850"/>
      <c r="G4850"/>
      <c r="H4850"/>
      <c r="I4850"/>
      <c r="J4850"/>
      <c r="K4850"/>
      <c r="L4850"/>
    </row>
    <row r="4851" spans="1:12" ht="16" x14ac:dyDescent="0.2">
      <c r="A4851"/>
      <c r="B4851"/>
      <c r="C4851"/>
      <c r="D4851"/>
      <c r="E4851"/>
      <c r="F4851"/>
      <c r="G4851"/>
      <c r="H4851"/>
      <c r="I4851"/>
      <c r="J4851"/>
      <c r="K4851"/>
      <c r="L4851"/>
    </row>
    <row r="4852" spans="1:12" ht="16" x14ac:dyDescent="0.2">
      <c r="A4852"/>
      <c r="B4852"/>
      <c r="C4852"/>
      <c r="D4852"/>
      <c r="E4852"/>
      <c r="F4852"/>
      <c r="G4852"/>
      <c r="H4852"/>
      <c r="I4852"/>
      <c r="J4852"/>
      <c r="K4852"/>
      <c r="L4852"/>
    </row>
    <row r="4853" spans="1:12" ht="16" x14ac:dyDescent="0.2">
      <c r="A4853"/>
      <c r="B4853"/>
      <c r="C4853"/>
      <c r="D4853"/>
      <c r="E4853"/>
      <c r="F4853"/>
      <c r="G4853"/>
      <c r="H4853"/>
      <c r="I4853"/>
      <c r="J4853"/>
      <c r="K4853"/>
      <c r="L4853"/>
    </row>
    <row r="4854" spans="1:12" ht="16" x14ac:dyDescent="0.2">
      <c r="A4854"/>
      <c r="B4854"/>
      <c r="C4854"/>
      <c r="D4854"/>
      <c r="E4854"/>
      <c r="F4854"/>
      <c r="G4854"/>
      <c r="H4854"/>
      <c r="I4854"/>
      <c r="J4854"/>
      <c r="K4854"/>
      <c r="L4854"/>
    </row>
    <row r="4855" spans="1:12" ht="16" x14ac:dyDescent="0.2">
      <c r="A4855"/>
      <c r="B4855"/>
      <c r="C4855"/>
      <c r="D4855"/>
      <c r="E4855"/>
      <c r="F4855"/>
      <c r="G4855"/>
      <c r="H4855"/>
      <c r="I4855"/>
      <c r="J4855"/>
      <c r="K4855"/>
      <c r="L4855"/>
    </row>
    <row r="4856" spans="1:12" ht="16" x14ac:dyDescent="0.2">
      <c r="A4856"/>
      <c r="B4856"/>
      <c r="C4856"/>
      <c r="D4856"/>
      <c r="E4856"/>
      <c r="F4856"/>
      <c r="G4856"/>
      <c r="H4856"/>
      <c r="I4856"/>
      <c r="J4856"/>
      <c r="K4856"/>
      <c r="L4856"/>
    </row>
    <row r="4857" spans="1:12" ht="16" x14ac:dyDescent="0.2">
      <c r="A4857"/>
      <c r="B4857"/>
      <c r="C4857"/>
      <c r="D4857"/>
      <c r="E4857"/>
      <c r="F4857"/>
      <c r="G4857"/>
      <c r="H4857"/>
      <c r="I4857"/>
      <c r="J4857"/>
      <c r="K4857"/>
      <c r="L4857"/>
    </row>
    <row r="4858" spans="1:12" ht="16" x14ac:dyDescent="0.2">
      <c r="A4858"/>
      <c r="B4858"/>
      <c r="C4858"/>
      <c r="D4858"/>
      <c r="E4858"/>
      <c r="F4858"/>
      <c r="G4858"/>
      <c r="H4858"/>
      <c r="I4858"/>
      <c r="J4858"/>
      <c r="K4858"/>
      <c r="L4858"/>
    </row>
    <row r="4859" spans="1:12" ht="16" x14ac:dyDescent="0.2">
      <c r="A4859"/>
      <c r="B4859"/>
      <c r="C4859"/>
      <c r="D4859"/>
      <c r="E4859"/>
      <c r="F4859"/>
      <c r="G4859"/>
      <c r="H4859"/>
      <c r="I4859"/>
      <c r="J4859"/>
      <c r="K4859"/>
      <c r="L4859"/>
    </row>
    <row r="4860" spans="1:12" ht="16" x14ac:dyDescent="0.2">
      <c r="A4860"/>
      <c r="B4860"/>
      <c r="C4860"/>
      <c r="D4860"/>
      <c r="E4860"/>
      <c r="F4860"/>
      <c r="G4860"/>
      <c r="H4860"/>
      <c r="I4860"/>
      <c r="J4860"/>
      <c r="K4860"/>
      <c r="L4860"/>
    </row>
    <row r="4861" spans="1:12" ht="16" x14ac:dyDescent="0.2">
      <c r="A4861"/>
      <c r="B4861"/>
      <c r="C4861"/>
      <c r="D4861"/>
      <c r="E4861"/>
      <c r="F4861"/>
      <c r="G4861"/>
      <c r="H4861"/>
      <c r="I4861"/>
      <c r="J4861"/>
      <c r="K4861"/>
      <c r="L4861"/>
    </row>
    <row r="4862" spans="1:12" ht="16" x14ac:dyDescent="0.2">
      <c r="A4862"/>
      <c r="B4862"/>
      <c r="C4862"/>
      <c r="D4862"/>
      <c r="E4862"/>
      <c r="F4862"/>
      <c r="G4862"/>
      <c r="H4862"/>
      <c r="I4862"/>
      <c r="J4862"/>
      <c r="K4862"/>
      <c r="L4862"/>
    </row>
    <row r="4863" spans="1:12" ht="16" x14ac:dyDescent="0.2">
      <c r="A4863"/>
      <c r="B4863"/>
      <c r="C4863"/>
      <c r="D4863"/>
      <c r="E4863"/>
      <c r="F4863"/>
      <c r="G4863"/>
      <c r="H4863"/>
      <c r="I4863"/>
      <c r="J4863"/>
      <c r="K4863"/>
      <c r="L4863"/>
    </row>
    <row r="4864" spans="1:12" ht="16" x14ac:dyDescent="0.2">
      <c r="A4864"/>
      <c r="B4864"/>
      <c r="C4864"/>
      <c r="D4864"/>
      <c r="E4864"/>
      <c r="F4864"/>
      <c r="G4864"/>
      <c r="H4864"/>
      <c r="I4864"/>
      <c r="J4864"/>
      <c r="K4864"/>
      <c r="L4864"/>
    </row>
    <row r="4865" spans="1:12" ht="16" x14ac:dyDescent="0.2">
      <c r="A4865"/>
      <c r="B4865"/>
      <c r="C4865"/>
      <c r="D4865"/>
      <c r="E4865"/>
      <c r="F4865"/>
      <c r="G4865"/>
      <c r="H4865"/>
      <c r="I4865"/>
      <c r="J4865"/>
      <c r="K4865"/>
      <c r="L4865"/>
    </row>
    <row r="4866" spans="1:12" ht="16" x14ac:dyDescent="0.2">
      <c r="A4866"/>
      <c r="B4866"/>
      <c r="C4866"/>
      <c r="D4866"/>
      <c r="E4866"/>
      <c r="F4866"/>
      <c r="G4866"/>
      <c r="H4866"/>
      <c r="I4866"/>
      <c r="J4866"/>
      <c r="K4866"/>
      <c r="L4866"/>
    </row>
    <row r="4867" spans="1:12" ht="16" x14ac:dyDescent="0.2">
      <c r="A4867"/>
      <c r="B4867"/>
      <c r="C4867"/>
      <c r="D4867"/>
      <c r="E4867"/>
      <c r="F4867"/>
      <c r="G4867"/>
      <c r="H4867"/>
      <c r="I4867"/>
      <c r="J4867"/>
      <c r="K4867"/>
      <c r="L4867"/>
    </row>
    <row r="4868" spans="1:12" ht="16" x14ac:dyDescent="0.2">
      <c r="A4868"/>
      <c r="B4868"/>
      <c r="C4868"/>
      <c r="D4868"/>
      <c r="E4868"/>
      <c r="F4868"/>
      <c r="G4868"/>
      <c r="H4868"/>
      <c r="I4868"/>
      <c r="J4868"/>
      <c r="K4868"/>
      <c r="L4868"/>
    </row>
    <row r="4869" spans="1:12" ht="16" x14ac:dyDescent="0.2">
      <c r="A4869"/>
      <c r="B4869"/>
      <c r="C4869"/>
      <c r="D4869"/>
      <c r="E4869"/>
      <c r="F4869"/>
      <c r="G4869"/>
      <c r="H4869"/>
      <c r="I4869"/>
      <c r="J4869"/>
      <c r="K4869"/>
      <c r="L4869"/>
    </row>
    <row r="4870" spans="1:12" ht="16" x14ac:dyDescent="0.2">
      <c r="A4870"/>
      <c r="B4870"/>
      <c r="C4870"/>
      <c r="D4870"/>
      <c r="E4870"/>
      <c r="F4870"/>
      <c r="G4870"/>
      <c r="H4870"/>
      <c r="I4870"/>
      <c r="J4870"/>
      <c r="K4870"/>
      <c r="L4870"/>
    </row>
    <row r="4871" spans="1:12" ht="16" x14ac:dyDescent="0.2">
      <c r="A4871"/>
      <c r="B4871"/>
      <c r="C4871"/>
      <c r="D4871"/>
      <c r="E4871"/>
      <c r="F4871"/>
      <c r="G4871"/>
      <c r="H4871"/>
      <c r="I4871"/>
      <c r="J4871"/>
      <c r="K4871"/>
      <c r="L4871"/>
    </row>
    <row r="4872" spans="1:12" ht="16" x14ac:dyDescent="0.2">
      <c r="A4872"/>
      <c r="B4872"/>
      <c r="C4872"/>
      <c r="D4872"/>
      <c r="E4872"/>
      <c r="F4872"/>
      <c r="G4872"/>
      <c r="H4872"/>
      <c r="I4872"/>
      <c r="J4872"/>
      <c r="K4872"/>
      <c r="L4872"/>
    </row>
    <row r="4873" spans="1:12" ht="16" x14ac:dyDescent="0.2">
      <c r="A4873"/>
      <c r="B4873"/>
      <c r="C4873"/>
      <c r="D4873"/>
      <c r="E4873"/>
      <c r="F4873"/>
      <c r="G4873"/>
      <c r="H4873"/>
      <c r="I4873"/>
      <c r="J4873"/>
      <c r="K4873"/>
      <c r="L4873"/>
    </row>
    <row r="4874" spans="1:12" ht="16" x14ac:dyDescent="0.2">
      <c r="A4874"/>
      <c r="B4874"/>
      <c r="C4874"/>
      <c r="D4874"/>
      <c r="E4874"/>
      <c r="F4874"/>
      <c r="G4874"/>
      <c r="H4874"/>
      <c r="I4874"/>
      <c r="J4874"/>
      <c r="K4874"/>
      <c r="L4874"/>
    </row>
    <row r="4875" spans="1:12" ht="16" x14ac:dyDescent="0.2">
      <c r="A4875"/>
      <c r="B4875"/>
      <c r="C4875"/>
      <c r="D4875"/>
      <c r="E4875"/>
      <c r="F4875"/>
      <c r="G4875"/>
      <c r="H4875"/>
      <c r="I4875"/>
      <c r="J4875"/>
      <c r="K4875"/>
      <c r="L4875"/>
    </row>
    <row r="4876" spans="1:12" ht="16" x14ac:dyDescent="0.2">
      <c r="A4876"/>
      <c r="B4876"/>
      <c r="C4876"/>
      <c r="D4876"/>
      <c r="E4876"/>
      <c r="F4876"/>
      <c r="G4876"/>
      <c r="H4876"/>
      <c r="I4876"/>
      <c r="J4876"/>
      <c r="K4876"/>
      <c r="L4876"/>
    </row>
    <row r="4877" spans="1:12" ht="16" x14ac:dyDescent="0.2">
      <c r="A4877"/>
      <c r="B4877"/>
      <c r="C4877"/>
      <c r="D4877"/>
      <c r="E4877"/>
      <c r="F4877"/>
      <c r="G4877"/>
      <c r="H4877"/>
      <c r="I4877"/>
      <c r="J4877"/>
      <c r="K4877"/>
      <c r="L4877"/>
    </row>
    <row r="4878" spans="1:12" ht="16" x14ac:dyDescent="0.2">
      <c r="A4878"/>
      <c r="B4878"/>
      <c r="C4878"/>
      <c r="D4878"/>
      <c r="E4878"/>
      <c r="F4878"/>
      <c r="G4878"/>
      <c r="H4878"/>
      <c r="I4878"/>
      <c r="J4878"/>
      <c r="K4878"/>
      <c r="L4878"/>
    </row>
    <row r="4879" spans="1:12" ht="16" x14ac:dyDescent="0.2">
      <c r="A4879"/>
      <c r="B4879"/>
      <c r="C4879"/>
      <c r="D4879"/>
      <c r="E4879"/>
      <c r="F4879"/>
      <c r="G4879"/>
      <c r="H4879"/>
      <c r="I4879"/>
      <c r="J4879"/>
      <c r="K4879"/>
      <c r="L4879"/>
    </row>
    <row r="4880" spans="1:12" ht="16" x14ac:dyDescent="0.2">
      <c r="A4880"/>
      <c r="B4880"/>
      <c r="C4880"/>
      <c r="D4880"/>
      <c r="E4880"/>
      <c r="F4880"/>
      <c r="G4880"/>
      <c r="H4880"/>
      <c r="I4880"/>
      <c r="J4880"/>
      <c r="K4880"/>
      <c r="L4880"/>
    </row>
    <row r="4881" spans="1:12" ht="16" x14ac:dyDescent="0.2">
      <c r="A4881"/>
      <c r="B4881"/>
      <c r="C4881"/>
      <c r="D4881"/>
      <c r="E4881"/>
      <c r="F4881"/>
      <c r="G4881"/>
      <c r="H4881"/>
      <c r="I4881"/>
      <c r="J4881"/>
      <c r="K4881"/>
      <c r="L4881"/>
    </row>
    <row r="4882" spans="1:12" ht="16" x14ac:dyDescent="0.2">
      <c r="A4882"/>
      <c r="B4882"/>
      <c r="C4882"/>
      <c r="D4882"/>
      <c r="E4882"/>
      <c r="F4882"/>
      <c r="G4882"/>
      <c r="H4882"/>
      <c r="I4882"/>
      <c r="J4882"/>
      <c r="K4882"/>
      <c r="L4882"/>
    </row>
    <row r="4883" spans="1:12" ht="16" x14ac:dyDescent="0.2">
      <c r="A4883"/>
      <c r="B4883"/>
      <c r="C4883"/>
      <c r="D4883"/>
      <c r="E4883"/>
      <c r="F4883"/>
      <c r="G4883"/>
      <c r="H4883"/>
      <c r="I4883"/>
      <c r="J4883"/>
      <c r="K4883"/>
      <c r="L4883"/>
    </row>
    <row r="4884" spans="1:12" ht="16" x14ac:dyDescent="0.2">
      <c r="A4884"/>
      <c r="B4884"/>
      <c r="C4884"/>
      <c r="D4884"/>
      <c r="E4884"/>
      <c r="F4884"/>
      <c r="G4884"/>
      <c r="H4884"/>
      <c r="I4884"/>
      <c r="J4884"/>
      <c r="K4884"/>
      <c r="L4884"/>
    </row>
    <row r="4885" spans="1:12" ht="16" x14ac:dyDescent="0.2">
      <c r="A4885"/>
      <c r="B4885"/>
      <c r="C4885"/>
      <c r="D4885"/>
      <c r="E4885"/>
      <c r="F4885"/>
      <c r="G4885"/>
      <c r="H4885"/>
      <c r="I4885"/>
      <c r="J4885"/>
      <c r="K4885"/>
      <c r="L4885"/>
    </row>
    <row r="4886" spans="1:12" ht="16" x14ac:dyDescent="0.2">
      <c r="A4886"/>
      <c r="B4886"/>
      <c r="C4886"/>
      <c r="D4886"/>
      <c r="E4886"/>
      <c r="F4886"/>
      <c r="G4886"/>
      <c r="H4886"/>
      <c r="I4886"/>
      <c r="J4886"/>
      <c r="K4886"/>
      <c r="L4886"/>
    </row>
    <row r="4887" spans="1:12" ht="16" x14ac:dyDescent="0.2">
      <c r="A4887"/>
      <c r="B4887"/>
      <c r="C4887"/>
      <c r="D4887"/>
      <c r="E4887"/>
      <c r="F4887"/>
      <c r="G4887"/>
      <c r="H4887"/>
      <c r="I4887"/>
      <c r="J4887"/>
      <c r="K4887"/>
      <c r="L4887"/>
    </row>
    <row r="4888" spans="1:12" ht="16" x14ac:dyDescent="0.2">
      <c r="A4888"/>
      <c r="B4888"/>
      <c r="C4888"/>
      <c r="D4888"/>
      <c r="E4888"/>
      <c r="F4888"/>
      <c r="G4888"/>
      <c r="H4888"/>
      <c r="I4888"/>
      <c r="J4888"/>
      <c r="K4888"/>
      <c r="L4888"/>
    </row>
    <row r="4889" spans="1:12" ht="16" x14ac:dyDescent="0.2">
      <c r="A4889"/>
      <c r="B4889"/>
      <c r="C4889"/>
      <c r="D4889"/>
      <c r="E4889"/>
      <c r="F4889"/>
      <c r="G4889"/>
      <c r="H4889"/>
      <c r="I4889"/>
      <c r="J4889"/>
      <c r="K4889"/>
      <c r="L4889"/>
    </row>
    <row r="4890" spans="1:12" ht="16" x14ac:dyDescent="0.2">
      <c r="A4890"/>
      <c r="B4890"/>
      <c r="C4890"/>
      <c r="D4890"/>
      <c r="E4890"/>
      <c r="F4890"/>
      <c r="G4890"/>
      <c r="H4890"/>
      <c r="I4890"/>
      <c r="J4890"/>
      <c r="K4890"/>
      <c r="L4890"/>
    </row>
    <row r="4891" spans="1:12" ht="16" x14ac:dyDescent="0.2">
      <c r="A4891"/>
      <c r="B4891"/>
      <c r="C4891"/>
      <c r="D4891"/>
      <c r="E4891"/>
      <c r="F4891"/>
      <c r="G4891"/>
      <c r="H4891"/>
      <c r="I4891"/>
      <c r="J4891"/>
      <c r="K4891"/>
      <c r="L4891"/>
    </row>
    <row r="4892" spans="1:12" ht="16" x14ac:dyDescent="0.2">
      <c r="A4892"/>
      <c r="B4892"/>
      <c r="C4892"/>
      <c r="D4892"/>
      <c r="E4892"/>
      <c r="F4892"/>
      <c r="G4892"/>
      <c r="H4892"/>
      <c r="I4892"/>
      <c r="J4892"/>
      <c r="K4892"/>
      <c r="L4892"/>
    </row>
    <row r="4893" spans="1:12" ht="16" x14ac:dyDescent="0.2">
      <c r="A4893"/>
      <c r="B4893"/>
      <c r="C4893"/>
      <c r="D4893"/>
      <c r="E4893"/>
      <c r="F4893"/>
      <c r="G4893"/>
      <c r="H4893"/>
      <c r="I4893"/>
      <c r="J4893"/>
      <c r="K4893"/>
      <c r="L4893"/>
    </row>
    <row r="4894" spans="1:12" ht="16" x14ac:dyDescent="0.2">
      <c r="A4894"/>
      <c r="B4894"/>
      <c r="C4894"/>
      <c r="D4894"/>
      <c r="E4894"/>
      <c r="F4894"/>
      <c r="G4894"/>
      <c r="H4894"/>
      <c r="I4894"/>
      <c r="J4894"/>
      <c r="K4894"/>
      <c r="L4894"/>
    </row>
    <row r="4895" spans="1:12" ht="16" x14ac:dyDescent="0.2">
      <c r="A4895"/>
      <c r="B4895"/>
      <c r="C4895"/>
      <c r="D4895"/>
      <c r="E4895"/>
      <c r="F4895"/>
      <c r="G4895"/>
      <c r="H4895"/>
      <c r="I4895"/>
      <c r="J4895"/>
      <c r="K4895"/>
      <c r="L4895"/>
    </row>
    <row r="4896" spans="1:12" ht="16" x14ac:dyDescent="0.2">
      <c r="A4896"/>
      <c r="B4896"/>
      <c r="C4896"/>
      <c r="D4896"/>
      <c r="E4896"/>
      <c r="F4896"/>
      <c r="G4896"/>
      <c r="H4896"/>
      <c r="I4896"/>
      <c r="J4896"/>
      <c r="K4896"/>
      <c r="L4896"/>
    </row>
    <row r="4897" spans="1:12" ht="16" x14ac:dyDescent="0.2">
      <c r="A4897"/>
      <c r="B4897"/>
      <c r="C4897"/>
      <c r="D4897"/>
      <c r="E4897"/>
      <c r="F4897"/>
      <c r="G4897"/>
      <c r="H4897"/>
      <c r="I4897"/>
      <c r="J4897"/>
      <c r="K4897"/>
      <c r="L4897"/>
    </row>
    <row r="4898" spans="1:12" ht="16" x14ac:dyDescent="0.2">
      <c r="A4898"/>
      <c r="B4898"/>
      <c r="C4898"/>
      <c r="D4898"/>
      <c r="E4898"/>
      <c r="F4898"/>
      <c r="G4898"/>
      <c r="H4898"/>
      <c r="I4898"/>
      <c r="J4898"/>
      <c r="K4898"/>
      <c r="L4898"/>
    </row>
    <row r="4899" spans="1:12" ht="16" x14ac:dyDescent="0.2">
      <c r="A4899"/>
      <c r="B4899"/>
      <c r="C4899"/>
      <c r="D4899"/>
      <c r="E4899"/>
      <c r="F4899"/>
      <c r="G4899"/>
      <c r="H4899"/>
      <c r="I4899"/>
      <c r="J4899"/>
      <c r="K4899"/>
      <c r="L4899"/>
    </row>
    <row r="4900" spans="1:12" ht="16" x14ac:dyDescent="0.2">
      <c r="A4900"/>
      <c r="B4900"/>
      <c r="C4900"/>
      <c r="D4900"/>
      <c r="E4900"/>
      <c r="F4900"/>
      <c r="G4900"/>
      <c r="H4900"/>
      <c r="I4900"/>
      <c r="J4900"/>
      <c r="K4900"/>
      <c r="L4900"/>
    </row>
    <row r="4901" spans="1:12" ht="16" x14ac:dyDescent="0.2">
      <c r="A4901"/>
      <c r="B4901"/>
      <c r="C4901"/>
      <c r="D4901"/>
      <c r="E4901"/>
      <c r="F4901"/>
      <c r="G4901"/>
      <c r="H4901"/>
      <c r="I4901"/>
      <c r="J4901"/>
      <c r="K4901"/>
      <c r="L4901"/>
    </row>
    <row r="4902" spans="1:12" ht="16" x14ac:dyDescent="0.2">
      <c r="A4902"/>
      <c r="B4902"/>
      <c r="C4902"/>
      <c r="D4902"/>
      <c r="E4902"/>
      <c r="F4902"/>
      <c r="G4902"/>
      <c r="H4902"/>
      <c r="I4902"/>
      <c r="J4902"/>
      <c r="K4902"/>
      <c r="L4902"/>
    </row>
    <row r="4903" spans="1:12" ht="16" x14ac:dyDescent="0.2">
      <c r="A4903"/>
      <c r="B4903"/>
      <c r="C4903"/>
      <c r="D4903"/>
      <c r="E4903"/>
      <c r="F4903"/>
      <c r="G4903"/>
      <c r="H4903"/>
      <c r="I4903"/>
      <c r="J4903"/>
      <c r="K4903"/>
      <c r="L4903"/>
    </row>
    <row r="4904" spans="1:12" ht="16" x14ac:dyDescent="0.2">
      <c r="A4904"/>
      <c r="B4904"/>
      <c r="C4904"/>
      <c r="D4904"/>
      <c r="E4904"/>
      <c r="F4904"/>
      <c r="G4904"/>
      <c r="H4904"/>
      <c r="I4904"/>
      <c r="J4904"/>
      <c r="K4904"/>
      <c r="L4904"/>
    </row>
    <row r="4905" spans="1:12" ht="16" x14ac:dyDescent="0.2">
      <c r="A4905"/>
      <c r="B4905"/>
      <c r="C4905"/>
      <c r="D4905"/>
      <c r="E4905"/>
      <c r="F4905"/>
      <c r="G4905"/>
      <c r="H4905"/>
      <c r="I4905"/>
      <c r="J4905"/>
      <c r="K4905"/>
      <c r="L4905"/>
    </row>
    <row r="4906" spans="1:12" ht="16" x14ac:dyDescent="0.2">
      <c r="A4906"/>
      <c r="B4906"/>
      <c r="C4906"/>
      <c r="D4906"/>
      <c r="E4906"/>
      <c r="F4906"/>
      <c r="G4906"/>
      <c r="H4906"/>
      <c r="I4906"/>
      <c r="J4906"/>
      <c r="K4906"/>
      <c r="L4906"/>
    </row>
    <row r="4907" spans="1:12" ht="16" x14ac:dyDescent="0.2">
      <c r="A4907"/>
      <c r="B4907"/>
      <c r="C4907"/>
      <c r="D4907"/>
      <c r="E4907"/>
      <c r="F4907"/>
      <c r="G4907"/>
      <c r="H4907"/>
      <c r="I4907"/>
      <c r="J4907"/>
      <c r="K4907"/>
      <c r="L4907"/>
    </row>
    <row r="4908" spans="1:12" ht="16" x14ac:dyDescent="0.2">
      <c r="A4908"/>
      <c r="B4908"/>
      <c r="C4908"/>
      <c r="D4908"/>
      <c r="E4908"/>
      <c r="F4908"/>
      <c r="G4908"/>
      <c r="H4908"/>
      <c r="I4908"/>
      <c r="J4908"/>
      <c r="K4908"/>
      <c r="L4908"/>
    </row>
    <row r="4909" spans="1:12" ht="16" x14ac:dyDescent="0.2">
      <c r="A4909"/>
      <c r="B4909"/>
      <c r="C4909"/>
      <c r="D4909"/>
      <c r="E4909"/>
      <c r="F4909"/>
      <c r="G4909"/>
      <c r="H4909"/>
      <c r="I4909"/>
      <c r="J4909"/>
      <c r="K4909"/>
      <c r="L4909"/>
    </row>
    <row r="4910" spans="1:12" ht="16" x14ac:dyDescent="0.2">
      <c r="A4910"/>
      <c r="B4910"/>
      <c r="C4910"/>
      <c r="D4910"/>
      <c r="E4910"/>
      <c r="F4910"/>
      <c r="G4910"/>
      <c r="H4910"/>
      <c r="I4910"/>
      <c r="J4910"/>
      <c r="K4910"/>
      <c r="L4910"/>
    </row>
    <row r="4911" spans="1:12" ht="16" x14ac:dyDescent="0.2">
      <c r="A4911"/>
      <c r="B4911"/>
      <c r="C4911"/>
      <c r="D4911"/>
      <c r="E4911"/>
      <c r="F4911"/>
      <c r="G4911"/>
      <c r="H4911"/>
      <c r="I4911"/>
      <c r="J4911"/>
      <c r="K4911"/>
      <c r="L4911"/>
    </row>
    <row r="4912" spans="1:12" ht="16" x14ac:dyDescent="0.2">
      <c r="A4912"/>
      <c r="B4912"/>
      <c r="C4912"/>
      <c r="D4912"/>
      <c r="E4912"/>
      <c r="F4912"/>
      <c r="G4912"/>
      <c r="H4912"/>
      <c r="I4912"/>
      <c r="J4912"/>
      <c r="K4912"/>
      <c r="L4912"/>
    </row>
    <row r="4913" spans="1:12" ht="16" x14ac:dyDescent="0.2">
      <c r="A4913"/>
      <c r="B4913"/>
      <c r="C4913"/>
      <c r="D4913"/>
      <c r="E4913"/>
      <c r="F4913"/>
      <c r="G4913"/>
      <c r="H4913"/>
      <c r="I4913"/>
      <c r="J4913"/>
      <c r="K4913"/>
      <c r="L4913"/>
    </row>
    <row r="4914" spans="1:12" ht="16" x14ac:dyDescent="0.2">
      <c r="A4914"/>
      <c r="B4914"/>
      <c r="C4914"/>
      <c r="D4914"/>
      <c r="E4914"/>
      <c r="F4914"/>
      <c r="G4914"/>
      <c r="H4914"/>
      <c r="I4914"/>
      <c r="J4914"/>
      <c r="K4914"/>
      <c r="L4914"/>
    </row>
    <row r="4915" spans="1:12" ht="16" x14ac:dyDescent="0.2">
      <c r="A4915"/>
      <c r="B4915"/>
      <c r="C4915"/>
      <c r="D4915"/>
      <c r="E4915"/>
      <c r="F4915"/>
      <c r="G4915"/>
      <c r="H4915"/>
      <c r="I4915"/>
      <c r="J4915"/>
      <c r="K4915"/>
      <c r="L4915"/>
    </row>
    <row r="4916" spans="1:12" ht="16" x14ac:dyDescent="0.2">
      <c r="A4916"/>
      <c r="B4916"/>
      <c r="C4916"/>
      <c r="D4916"/>
      <c r="E4916"/>
      <c r="F4916"/>
      <c r="G4916"/>
      <c r="H4916"/>
      <c r="I4916"/>
      <c r="J4916"/>
      <c r="K4916"/>
      <c r="L4916"/>
    </row>
    <row r="4917" spans="1:12" ht="16" x14ac:dyDescent="0.2">
      <c r="A4917"/>
      <c r="B4917"/>
      <c r="C4917"/>
      <c r="D4917"/>
      <c r="E4917"/>
      <c r="F4917"/>
      <c r="G4917"/>
      <c r="H4917"/>
      <c r="I4917"/>
      <c r="J4917"/>
      <c r="K4917"/>
      <c r="L4917"/>
    </row>
    <row r="4918" spans="1:12" ht="16" x14ac:dyDescent="0.2">
      <c r="A4918"/>
      <c r="B4918"/>
      <c r="C4918"/>
      <c r="D4918"/>
      <c r="E4918"/>
      <c r="F4918"/>
      <c r="G4918"/>
      <c r="H4918"/>
      <c r="I4918"/>
      <c r="J4918"/>
      <c r="K4918"/>
      <c r="L4918"/>
    </row>
    <row r="4919" spans="1:12" ht="16" x14ac:dyDescent="0.2">
      <c r="A4919"/>
      <c r="B4919"/>
      <c r="C4919"/>
      <c r="D4919"/>
      <c r="E4919"/>
      <c r="F4919"/>
      <c r="G4919"/>
      <c r="H4919"/>
      <c r="I4919"/>
      <c r="J4919"/>
      <c r="K4919"/>
      <c r="L4919"/>
    </row>
    <row r="4920" spans="1:12" ht="16" x14ac:dyDescent="0.2">
      <c r="A4920"/>
      <c r="B4920"/>
      <c r="C4920"/>
      <c r="D4920"/>
      <c r="E4920"/>
      <c r="F4920"/>
      <c r="G4920"/>
      <c r="H4920"/>
      <c r="I4920"/>
      <c r="J4920"/>
      <c r="K4920"/>
      <c r="L4920"/>
    </row>
    <row r="4921" spans="1:12" ht="16" x14ac:dyDescent="0.2">
      <c r="A4921"/>
      <c r="B4921"/>
      <c r="C4921"/>
      <c r="D4921"/>
      <c r="E4921"/>
      <c r="F4921"/>
      <c r="G4921"/>
      <c r="H4921"/>
      <c r="I4921"/>
      <c r="J4921"/>
      <c r="K4921"/>
      <c r="L4921"/>
    </row>
    <row r="4922" spans="1:12" ht="16" x14ac:dyDescent="0.2">
      <c r="A4922"/>
      <c r="B4922"/>
      <c r="C4922"/>
      <c r="D4922"/>
      <c r="E4922"/>
      <c r="F4922"/>
      <c r="G4922"/>
      <c r="H4922"/>
      <c r="I4922"/>
      <c r="J4922"/>
      <c r="K4922"/>
      <c r="L4922"/>
    </row>
    <row r="4923" spans="1:12" ht="16" x14ac:dyDescent="0.2">
      <c r="A4923"/>
      <c r="B4923"/>
      <c r="C4923"/>
      <c r="D4923"/>
      <c r="E4923"/>
      <c r="F4923"/>
      <c r="G4923"/>
      <c r="H4923"/>
      <c r="I4923"/>
      <c r="J4923"/>
      <c r="K4923"/>
      <c r="L4923"/>
    </row>
    <row r="4924" spans="1:12" ht="16" x14ac:dyDescent="0.2">
      <c r="A4924"/>
      <c r="B4924"/>
      <c r="C4924"/>
      <c r="D4924"/>
      <c r="E4924"/>
      <c r="F4924"/>
      <c r="G4924"/>
      <c r="H4924"/>
      <c r="I4924"/>
      <c r="J4924"/>
      <c r="K4924"/>
      <c r="L4924"/>
    </row>
    <row r="4925" spans="1:12" ht="16" x14ac:dyDescent="0.2">
      <c r="A4925"/>
      <c r="B4925"/>
      <c r="C4925"/>
      <c r="D4925"/>
      <c r="E4925"/>
      <c r="F4925"/>
      <c r="G4925"/>
      <c r="H4925"/>
      <c r="I4925"/>
      <c r="J4925"/>
      <c r="K4925"/>
      <c r="L4925"/>
    </row>
    <row r="4926" spans="1:12" ht="16" x14ac:dyDescent="0.2">
      <c r="A4926"/>
      <c r="B4926"/>
      <c r="C4926"/>
      <c r="D4926"/>
      <c r="E4926"/>
      <c r="F4926"/>
      <c r="G4926"/>
      <c r="H4926"/>
      <c r="I4926"/>
      <c r="J4926"/>
      <c r="K4926"/>
      <c r="L4926"/>
    </row>
    <row r="4927" spans="1:12" ht="16" x14ac:dyDescent="0.2">
      <c r="A4927"/>
      <c r="B4927"/>
      <c r="C4927"/>
      <c r="D4927"/>
      <c r="E4927"/>
      <c r="F4927"/>
      <c r="G4927"/>
      <c r="H4927"/>
      <c r="I4927"/>
      <c r="J4927"/>
      <c r="K4927"/>
      <c r="L4927"/>
    </row>
    <row r="4928" spans="1:12" ht="16" x14ac:dyDescent="0.2">
      <c r="A4928"/>
      <c r="B4928"/>
      <c r="C4928"/>
      <c r="D4928"/>
      <c r="E4928"/>
      <c r="F4928"/>
      <c r="G4928"/>
      <c r="H4928"/>
      <c r="I4928"/>
      <c r="J4928"/>
      <c r="K4928"/>
      <c r="L4928"/>
    </row>
    <row r="4929" spans="1:12" ht="16" x14ac:dyDescent="0.2">
      <c r="A4929"/>
      <c r="B4929"/>
      <c r="C4929"/>
      <c r="D4929"/>
      <c r="E4929"/>
      <c r="F4929"/>
      <c r="G4929"/>
      <c r="H4929"/>
      <c r="I4929"/>
      <c r="J4929"/>
      <c r="K4929"/>
      <c r="L4929"/>
    </row>
    <row r="4930" spans="1:12" ht="16" x14ac:dyDescent="0.2">
      <c r="A4930"/>
      <c r="B4930"/>
      <c r="C4930"/>
      <c r="D4930"/>
      <c r="E4930"/>
      <c r="F4930"/>
      <c r="G4930"/>
      <c r="H4930"/>
      <c r="I4930"/>
      <c r="J4930"/>
      <c r="K4930"/>
      <c r="L4930"/>
    </row>
    <row r="4931" spans="1:12" ht="16" x14ac:dyDescent="0.2">
      <c r="A4931"/>
      <c r="B4931"/>
      <c r="C4931"/>
      <c r="D4931"/>
      <c r="E4931"/>
      <c r="F4931"/>
      <c r="G4931"/>
      <c r="H4931"/>
      <c r="I4931"/>
      <c r="J4931"/>
      <c r="K4931"/>
      <c r="L4931"/>
    </row>
    <row r="4932" spans="1:12" ht="16" x14ac:dyDescent="0.2">
      <c r="A4932"/>
      <c r="B4932"/>
      <c r="C4932"/>
      <c r="D4932"/>
      <c r="E4932"/>
      <c r="F4932"/>
      <c r="G4932"/>
      <c r="H4932"/>
      <c r="I4932"/>
      <c r="J4932"/>
      <c r="K4932"/>
      <c r="L4932"/>
    </row>
    <row r="4933" spans="1:12" ht="16" x14ac:dyDescent="0.2">
      <c r="A4933"/>
      <c r="B4933"/>
      <c r="C4933"/>
      <c r="D4933"/>
      <c r="E4933"/>
      <c r="F4933"/>
      <c r="G4933"/>
      <c r="H4933"/>
      <c r="I4933"/>
      <c r="J4933"/>
      <c r="K4933"/>
      <c r="L4933"/>
    </row>
    <row r="4934" spans="1:12" ht="16" x14ac:dyDescent="0.2">
      <c r="A4934"/>
      <c r="B4934"/>
      <c r="C4934"/>
      <c r="D4934"/>
      <c r="E4934"/>
      <c r="F4934"/>
      <c r="G4934"/>
      <c r="H4934"/>
      <c r="I4934"/>
      <c r="J4934"/>
      <c r="K4934"/>
      <c r="L4934"/>
    </row>
    <row r="4935" spans="1:12" ht="16" x14ac:dyDescent="0.2">
      <c r="A4935"/>
      <c r="B4935"/>
      <c r="C4935"/>
      <c r="D4935"/>
      <c r="E4935"/>
      <c r="F4935"/>
      <c r="G4935"/>
      <c r="H4935"/>
      <c r="I4935"/>
      <c r="J4935"/>
      <c r="K4935"/>
      <c r="L4935"/>
    </row>
    <row r="4936" spans="1:12" ht="16" x14ac:dyDescent="0.2">
      <c r="A4936"/>
      <c r="B4936"/>
      <c r="C4936"/>
      <c r="D4936"/>
      <c r="E4936"/>
      <c r="F4936"/>
      <c r="G4936"/>
      <c r="H4936"/>
      <c r="I4936"/>
      <c r="J4936"/>
      <c r="K4936"/>
      <c r="L4936"/>
    </row>
    <row r="4937" spans="1:12" ht="16" x14ac:dyDescent="0.2">
      <c r="A4937"/>
      <c r="B4937"/>
      <c r="C4937"/>
      <c r="D4937"/>
      <c r="E4937"/>
      <c r="F4937"/>
      <c r="G4937"/>
      <c r="H4937"/>
      <c r="I4937"/>
      <c r="J4937"/>
      <c r="K4937"/>
      <c r="L4937"/>
    </row>
    <row r="4938" spans="1:12" ht="16" x14ac:dyDescent="0.2">
      <c r="A4938"/>
      <c r="B4938"/>
      <c r="C4938"/>
      <c r="D4938"/>
      <c r="E4938"/>
      <c r="F4938"/>
      <c r="G4938"/>
      <c r="H4938"/>
      <c r="I4938"/>
      <c r="J4938"/>
      <c r="K4938"/>
      <c r="L4938"/>
    </row>
    <row r="4939" spans="1:12" ht="16" x14ac:dyDescent="0.2">
      <c r="A4939"/>
      <c r="B4939"/>
      <c r="C4939"/>
      <c r="D4939"/>
      <c r="E4939"/>
      <c r="F4939"/>
      <c r="G4939"/>
      <c r="H4939"/>
      <c r="I4939"/>
      <c r="J4939"/>
      <c r="K4939"/>
      <c r="L4939"/>
    </row>
    <row r="4940" spans="1:12" ht="16" x14ac:dyDescent="0.2">
      <c r="A4940"/>
      <c r="B4940"/>
      <c r="C4940"/>
      <c r="D4940"/>
      <c r="E4940"/>
      <c r="F4940"/>
      <c r="G4940"/>
      <c r="H4940"/>
      <c r="I4940"/>
      <c r="J4940"/>
      <c r="K4940"/>
      <c r="L4940"/>
    </row>
    <row r="4941" spans="1:12" ht="16" x14ac:dyDescent="0.2">
      <c r="A4941"/>
      <c r="B4941"/>
      <c r="C4941"/>
      <c r="D4941"/>
      <c r="E4941"/>
      <c r="F4941"/>
      <c r="G4941"/>
      <c r="H4941"/>
      <c r="I4941"/>
      <c r="J4941"/>
      <c r="K4941"/>
      <c r="L4941"/>
    </row>
    <row r="4942" spans="1:12" ht="16" x14ac:dyDescent="0.2">
      <c r="A4942"/>
      <c r="B4942"/>
      <c r="C4942"/>
      <c r="D4942"/>
      <c r="E4942"/>
      <c r="F4942"/>
      <c r="G4942"/>
      <c r="H4942"/>
      <c r="I4942"/>
      <c r="J4942"/>
      <c r="K4942"/>
      <c r="L4942"/>
    </row>
    <row r="4943" spans="1:12" ht="16" x14ac:dyDescent="0.2">
      <c r="A4943"/>
      <c r="B4943"/>
      <c r="C4943"/>
      <c r="D4943"/>
      <c r="E4943"/>
      <c r="F4943"/>
      <c r="G4943"/>
      <c r="H4943"/>
      <c r="I4943"/>
      <c r="J4943"/>
      <c r="K4943"/>
      <c r="L4943"/>
    </row>
    <row r="4944" spans="1:12" ht="16" x14ac:dyDescent="0.2">
      <c r="A4944"/>
      <c r="B4944"/>
      <c r="C4944"/>
      <c r="D4944"/>
      <c r="E4944"/>
      <c r="F4944"/>
      <c r="G4944"/>
      <c r="H4944"/>
      <c r="I4944"/>
      <c r="J4944"/>
      <c r="K4944"/>
      <c r="L4944"/>
    </row>
    <row r="4945" spans="1:12" ht="16" x14ac:dyDescent="0.2">
      <c r="A4945"/>
      <c r="B4945"/>
      <c r="C4945"/>
      <c r="D4945"/>
      <c r="E4945"/>
      <c r="F4945"/>
      <c r="G4945"/>
      <c r="H4945"/>
      <c r="I4945"/>
      <c r="J4945"/>
      <c r="K4945"/>
      <c r="L4945"/>
    </row>
    <row r="4946" spans="1:12" ht="16" x14ac:dyDescent="0.2">
      <c r="A4946"/>
      <c r="B4946"/>
      <c r="C4946"/>
      <c r="D4946"/>
      <c r="E4946"/>
      <c r="F4946"/>
      <c r="G4946"/>
      <c r="H4946"/>
      <c r="I4946"/>
      <c r="J4946"/>
      <c r="K4946"/>
      <c r="L4946"/>
    </row>
    <row r="4947" spans="1:12" ht="16" x14ac:dyDescent="0.2">
      <c r="A4947"/>
      <c r="B4947"/>
      <c r="C4947"/>
      <c r="D4947"/>
      <c r="E4947"/>
      <c r="F4947"/>
      <c r="G4947"/>
      <c r="H4947"/>
      <c r="I4947"/>
      <c r="J4947"/>
      <c r="K4947"/>
      <c r="L4947"/>
    </row>
    <row r="4948" spans="1:12" ht="16" x14ac:dyDescent="0.2">
      <c r="A4948"/>
      <c r="B4948"/>
      <c r="C4948"/>
      <c r="D4948"/>
      <c r="E4948"/>
      <c r="F4948"/>
      <c r="G4948"/>
      <c r="H4948"/>
      <c r="I4948"/>
      <c r="J4948"/>
      <c r="K4948"/>
      <c r="L4948"/>
    </row>
    <row r="4949" spans="1:12" ht="16" x14ac:dyDescent="0.2">
      <c r="A4949"/>
      <c r="B4949"/>
      <c r="C4949"/>
      <c r="D4949"/>
      <c r="E4949"/>
      <c r="F4949"/>
      <c r="G4949"/>
      <c r="H4949"/>
      <c r="I4949"/>
      <c r="J4949"/>
      <c r="K4949"/>
      <c r="L4949"/>
    </row>
    <row r="4950" spans="1:12" ht="16" x14ac:dyDescent="0.2">
      <c r="A4950"/>
      <c r="B4950"/>
      <c r="C4950"/>
      <c r="D4950"/>
      <c r="E4950"/>
      <c r="F4950"/>
      <c r="G4950"/>
      <c r="H4950"/>
      <c r="I4950"/>
      <c r="J4950"/>
      <c r="K4950"/>
      <c r="L4950"/>
    </row>
    <row r="4951" spans="1:12" ht="16" x14ac:dyDescent="0.2">
      <c r="A4951"/>
      <c r="B4951"/>
      <c r="C4951"/>
      <c r="D4951"/>
      <c r="E4951"/>
      <c r="F4951"/>
      <c r="G4951"/>
      <c r="H4951"/>
      <c r="I4951"/>
      <c r="J4951"/>
      <c r="K4951"/>
      <c r="L4951"/>
    </row>
    <row r="4952" spans="1:12" ht="16" x14ac:dyDescent="0.2">
      <c r="A4952"/>
      <c r="B4952"/>
      <c r="C4952"/>
      <c r="D4952"/>
      <c r="E4952"/>
      <c r="F4952"/>
      <c r="G4952"/>
      <c r="H4952"/>
      <c r="I4952"/>
      <c r="J4952"/>
      <c r="K4952"/>
      <c r="L4952"/>
    </row>
    <row r="4953" spans="1:12" ht="16" x14ac:dyDescent="0.2">
      <c r="A4953"/>
      <c r="B4953"/>
      <c r="C4953"/>
      <c r="D4953"/>
      <c r="E4953"/>
      <c r="F4953"/>
      <c r="G4953"/>
      <c r="H4953"/>
      <c r="I4953"/>
      <c r="J4953"/>
      <c r="K4953"/>
      <c r="L4953"/>
    </row>
    <row r="4954" spans="1:12" ht="16" x14ac:dyDescent="0.2">
      <c r="A4954"/>
      <c r="B4954"/>
      <c r="C4954"/>
      <c r="D4954"/>
      <c r="E4954"/>
      <c r="F4954"/>
      <c r="G4954"/>
      <c r="H4954"/>
      <c r="I4954"/>
      <c r="J4954"/>
      <c r="K4954"/>
      <c r="L4954"/>
    </row>
    <row r="4955" spans="1:12" ht="16" x14ac:dyDescent="0.2">
      <c r="A4955"/>
      <c r="B4955"/>
      <c r="C4955"/>
      <c r="D4955"/>
      <c r="E4955"/>
      <c r="F4955"/>
      <c r="G4955"/>
      <c r="H4955"/>
      <c r="I4955"/>
      <c r="J4955"/>
      <c r="K4955"/>
      <c r="L4955"/>
    </row>
    <row r="4956" spans="1:12" ht="16" x14ac:dyDescent="0.2">
      <c r="A4956"/>
      <c r="B4956"/>
      <c r="C4956"/>
      <c r="D4956"/>
      <c r="E4956"/>
      <c r="F4956"/>
      <c r="G4956"/>
      <c r="H4956"/>
      <c r="I4956"/>
      <c r="J4956"/>
      <c r="K4956"/>
      <c r="L4956"/>
    </row>
    <row r="4957" spans="1:12" ht="16" x14ac:dyDescent="0.2">
      <c r="A4957"/>
      <c r="B4957"/>
      <c r="C4957"/>
      <c r="D4957"/>
      <c r="E4957"/>
      <c r="F4957"/>
      <c r="G4957"/>
      <c r="H4957"/>
      <c r="I4957"/>
      <c r="J4957"/>
      <c r="K4957"/>
      <c r="L4957"/>
    </row>
    <row r="4958" spans="1:12" ht="16" x14ac:dyDescent="0.2">
      <c r="A4958"/>
      <c r="B4958"/>
      <c r="C4958"/>
      <c r="D4958"/>
      <c r="E4958"/>
      <c r="F4958"/>
      <c r="G4958"/>
      <c r="H4958"/>
      <c r="I4958"/>
      <c r="J4958"/>
      <c r="K4958"/>
      <c r="L4958"/>
    </row>
    <row r="4959" spans="1:12" ht="16" x14ac:dyDescent="0.2">
      <c r="A4959"/>
      <c r="B4959"/>
      <c r="C4959"/>
      <c r="D4959"/>
      <c r="E4959"/>
      <c r="F4959"/>
      <c r="G4959"/>
      <c r="H4959"/>
      <c r="I4959"/>
      <c r="J4959"/>
      <c r="K4959"/>
      <c r="L4959"/>
    </row>
    <row r="4960" spans="1:12" ht="16" x14ac:dyDescent="0.2">
      <c r="A4960"/>
      <c r="B4960"/>
      <c r="C4960"/>
      <c r="D4960"/>
      <c r="E4960"/>
      <c r="F4960"/>
      <c r="G4960"/>
      <c r="H4960"/>
      <c r="I4960"/>
      <c r="J4960"/>
      <c r="K4960"/>
      <c r="L4960"/>
    </row>
    <row r="4961" spans="1:12" ht="16" x14ac:dyDescent="0.2">
      <c r="A4961"/>
      <c r="B4961"/>
      <c r="C4961"/>
      <c r="D4961"/>
      <c r="E4961"/>
      <c r="F4961"/>
      <c r="G4961"/>
      <c r="H4961"/>
      <c r="I4961"/>
      <c r="J4961"/>
      <c r="K4961"/>
      <c r="L4961"/>
    </row>
    <row r="4962" spans="1:12" ht="16" x14ac:dyDescent="0.2">
      <c r="A4962"/>
      <c r="B4962"/>
      <c r="C4962"/>
      <c r="D4962"/>
      <c r="E4962"/>
      <c r="F4962"/>
      <c r="G4962"/>
      <c r="H4962"/>
      <c r="I4962"/>
      <c r="J4962"/>
      <c r="K4962"/>
      <c r="L4962"/>
    </row>
    <row r="4963" spans="1:12" ht="16" x14ac:dyDescent="0.2">
      <c r="A4963"/>
      <c r="B4963"/>
      <c r="C4963"/>
      <c r="D4963"/>
      <c r="E4963"/>
      <c r="F4963"/>
      <c r="G4963"/>
      <c r="H4963"/>
      <c r="I4963"/>
      <c r="J4963"/>
      <c r="K4963"/>
      <c r="L4963"/>
    </row>
    <row r="4964" spans="1:12" ht="16" x14ac:dyDescent="0.2">
      <c r="A4964"/>
      <c r="B4964"/>
      <c r="C4964"/>
      <c r="D4964"/>
      <c r="E4964"/>
      <c r="F4964"/>
      <c r="G4964"/>
      <c r="H4964"/>
      <c r="I4964"/>
      <c r="J4964"/>
      <c r="K4964"/>
      <c r="L4964"/>
    </row>
    <row r="4965" spans="1:12" ht="16" x14ac:dyDescent="0.2">
      <c r="A4965"/>
      <c r="B4965"/>
      <c r="C4965"/>
      <c r="D4965"/>
      <c r="E4965"/>
      <c r="F4965"/>
      <c r="G4965"/>
      <c r="H4965"/>
      <c r="I4965"/>
      <c r="J4965"/>
      <c r="K4965"/>
      <c r="L4965"/>
    </row>
    <row r="4966" spans="1:12" ht="16" x14ac:dyDescent="0.2">
      <c r="A4966"/>
      <c r="B4966"/>
      <c r="C4966"/>
      <c r="D4966"/>
      <c r="E4966"/>
      <c r="F4966"/>
      <c r="G4966"/>
      <c r="H4966"/>
      <c r="I4966"/>
      <c r="J4966"/>
      <c r="K4966"/>
      <c r="L4966"/>
    </row>
    <row r="4967" spans="1:12" ht="16" x14ac:dyDescent="0.2">
      <c r="A4967"/>
      <c r="B4967"/>
      <c r="C4967"/>
      <c r="D4967"/>
      <c r="E4967"/>
      <c r="F4967"/>
      <c r="G4967"/>
      <c r="H4967"/>
      <c r="I4967"/>
      <c r="J4967"/>
      <c r="K4967"/>
      <c r="L4967"/>
    </row>
    <row r="4968" spans="1:12" ht="16" x14ac:dyDescent="0.2">
      <c r="A4968"/>
      <c r="B4968"/>
      <c r="C4968"/>
      <c r="D4968"/>
      <c r="E4968"/>
      <c r="F4968"/>
      <c r="G4968"/>
      <c r="H4968"/>
      <c r="I4968"/>
      <c r="J4968"/>
      <c r="K4968"/>
      <c r="L4968"/>
    </row>
    <row r="4969" spans="1:12" ht="16" x14ac:dyDescent="0.2">
      <c r="A4969"/>
      <c r="B4969"/>
      <c r="C4969"/>
      <c r="D4969"/>
      <c r="E4969"/>
      <c r="F4969"/>
      <c r="G4969"/>
      <c r="H4969"/>
      <c r="I4969"/>
      <c r="J4969"/>
      <c r="K4969"/>
      <c r="L4969"/>
    </row>
    <row r="4970" spans="1:12" ht="16" x14ac:dyDescent="0.2">
      <c r="A4970"/>
      <c r="B4970"/>
      <c r="C4970"/>
      <c r="D4970"/>
      <c r="E4970"/>
      <c r="F4970"/>
      <c r="G4970"/>
      <c r="H4970"/>
      <c r="I4970"/>
      <c r="J4970"/>
      <c r="K4970"/>
      <c r="L4970"/>
    </row>
    <row r="4971" spans="1:12" ht="16" x14ac:dyDescent="0.2">
      <c r="A4971"/>
      <c r="B4971"/>
      <c r="C4971"/>
      <c r="D4971"/>
      <c r="E4971"/>
      <c r="F4971"/>
      <c r="G4971"/>
      <c r="H4971"/>
      <c r="I4971"/>
      <c r="J4971"/>
      <c r="K4971"/>
      <c r="L4971"/>
    </row>
    <row r="4972" spans="1:12" ht="16" x14ac:dyDescent="0.2">
      <c r="A4972"/>
      <c r="B4972"/>
      <c r="C4972"/>
      <c r="D4972"/>
      <c r="E4972"/>
      <c r="F4972"/>
      <c r="G4972"/>
      <c r="H4972"/>
      <c r="I4972"/>
      <c r="J4972"/>
      <c r="K4972"/>
      <c r="L4972"/>
    </row>
    <row r="4973" spans="1:12" ht="16" x14ac:dyDescent="0.2">
      <c r="A4973"/>
      <c r="B4973"/>
      <c r="C4973"/>
      <c r="D4973"/>
      <c r="E4973"/>
      <c r="F4973"/>
      <c r="G4973"/>
      <c r="H4973"/>
      <c r="I4973"/>
      <c r="J4973"/>
      <c r="K4973"/>
      <c r="L4973"/>
    </row>
    <row r="4974" spans="1:12" ht="16" x14ac:dyDescent="0.2">
      <c r="A4974"/>
      <c r="B4974"/>
      <c r="C4974"/>
      <c r="D4974"/>
      <c r="E4974"/>
      <c r="F4974"/>
      <c r="G4974"/>
      <c r="H4974"/>
      <c r="I4974"/>
      <c r="J4974"/>
      <c r="K4974"/>
      <c r="L4974"/>
    </row>
    <row r="4975" spans="1:12" ht="16" x14ac:dyDescent="0.2">
      <c r="A4975"/>
      <c r="B4975"/>
      <c r="C4975"/>
      <c r="D4975"/>
      <c r="E4975"/>
      <c r="F4975"/>
      <c r="G4975"/>
      <c r="H4975"/>
      <c r="I4975"/>
      <c r="J4975"/>
      <c r="K4975"/>
      <c r="L4975"/>
    </row>
    <row r="4976" spans="1:12" ht="16" x14ac:dyDescent="0.2">
      <c r="A4976"/>
      <c r="B4976"/>
      <c r="C4976"/>
      <c r="D4976"/>
      <c r="E4976"/>
      <c r="F4976"/>
      <c r="G4976"/>
      <c r="H4976"/>
      <c r="I4976"/>
      <c r="J4976"/>
      <c r="K4976"/>
      <c r="L4976"/>
    </row>
    <row r="4977" spans="1:12" ht="16" x14ac:dyDescent="0.2">
      <c r="A4977"/>
      <c r="B4977"/>
      <c r="C4977"/>
      <c r="D4977"/>
      <c r="E4977"/>
      <c r="F4977"/>
      <c r="G4977"/>
      <c r="H4977"/>
      <c r="I4977"/>
      <c r="J4977"/>
      <c r="K4977"/>
      <c r="L4977"/>
    </row>
    <row r="4978" spans="1:12" ht="16" x14ac:dyDescent="0.2">
      <c r="A4978"/>
      <c r="B4978"/>
      <c r="C4978"/>
      <c r="D4978"/>
      <c r="E4978"/>
      <c r="F4978"/>
      <c r="G4978"/>
      <c r="H4978"/>
      <c r="I4978"/>
      <c r="J4978"/>
      <c r="K4978"/>
      <c r="L4978"/>
    </row>
    <row r="4979" spans="1:12" ht="16" x14ac:dyDescent="0.2">
      <c r="A4979"/>
      <c r="B4979"/>
      <c r="C4979"/>
      <c r="D4979"/>
      <c r="E4979"/>
      <c r="F4979"/>
      <c r="G4979"/>
      <c r="H4979"/>
      <c r="I4979"/>
      <c r="J4979"/>
      <c r="K4979"/>
      <c r="L4979"/>
    </row>
    <row r="4980" spans="1:12" ht="16" x14ac:dyDescent="0.2">
      <c r="A4980"/>
      <c r="B4980"/>
      <c r="C4980"/>
      <c r="D4980"/>
      <c r="E4980"/>
      <c r="F4980"/>
      <c r="G4980"/>
      <c r="H4980"/>
      <c r="I4980"/>
      <c r="J4980"/>
      <c r="K4980"/>
      <c r="L4980"/>
    </row>
    <row r="4981" spans="1:12" ht="16" x14ac:dyDescent="0.2">
      <c r="A4981"/>
      <c r="B4981"/>
      <c r="C4981"/>
      <c r="D4981"/>
      <c r="E4981"/>
      <c r="F4981"/>
      <c r="G4981"/>
      <c r="H4981"/>
      <c r="I4981"/>
      <c r="J4981"/>
      <c r="K4981"/>
      <c r="L4981"/>
    </row>
    <row r="4982" spans="1:12" ht="16" x14ac:dyDescent="0.2">
      <c r="A4982"/>
      <c r="B4982"/>
      <c r="C4982"/>
      <c r="D4982"/>
      <c r="E4982"/>
      <c r="F4982"/>
      <c r="G4982"/>
      <c r="H4982"/>
      <c r="I4982"/>
      <c r="J4982"/>
      <c r="K4982"/>
      <c r="L4982"/>
    </row>
    <row r="4983" spans="1:12" ht="16" x14ac:dyDescent="0.2">
      <c r="A4983"/>
      <c r="B4983"/>
      <c r="C4983"/>
      <c r="D4983"/>
      <c r="E4983"/>
      <c r="F4983"/>
      <c r="G4983"/>
      <c r="H4983"/>
      <c r="I4983"/>
      <c r="J4983"/>
      <c r="K4983"/>
      <c r="L4983"/>
    </row>
    <row r="4984" spans="1:12" ht="16" x14ac:dyDescent="0.2">
      <c r="A4984"/>
      <c r="B4984"/>
      <c r="C4984"/>
      <c r="D4984"/>
      <c r="E4984"/>
      <c r="F4984"/>
      <c r="G4984"/>
      <c r="H4984"/>
      <c r="I4984"/>
      <c r="J4984"/>
      <c r="K4984"/>
      <c r="L4984"/>
    </row>
    <row r="4985" spans="1:12" ht="16" x14ac:dyDescent="0.2">
      <c r="A4985"/>
      <c r="B4985"/>
      <c r="C4985"/>
      <c r="D4985"/>
      <c r="E4985"/>
      <c r="F4985"/>
      <c r="G4985"/>
      <c r="H4985"/>
      <c r="I4985"/>
      <c r="J4985"/>
      <c r="K4985"/>
      <c r="L4985"/>
    </row>
    <row r="4986" spans="1:12" ht="16" x14ac:dyDescent="0.2">
      <c r="A4986"/>
      <c r="B4986"/>
      <c r="C4986"/>
      <c r="D4986"/>
      <c r="E4986"/>
      <c r="F4986"/>
      <c r="G4986"/>
      <c r="H4986"/>
      <c r="I4986"/>
      <c r="J4986"/>
      <c r="K4986"/>
      <c r="L4986"/>
    </row>
    <row r="4987" spans="1:12" ht="16" x14ac:dyDescent="0.2">
      <c r="A4987"/>
      <c r="B4987"/>
      <c r="C4987"/>
      <c r="D4987"/>
      <c r="E4987"/>
      <c r="F4987"/>
      <c r="G4987"/>
      <c r="H4987"/>
      <c r="I4987"/>
      <c r="J4987"/>
      <c r="K4987"/>
      <c r="L4987"/>
    </row>
    <row r="4988" spans="1:12" ht="16" x14ac:dyDescent="0.2">
      <c r="A4988"/>
      <c r="B4988"/>
      <c r="C4988"/>
      <c r="D4988"/>
      <c r="E4988"/>
      <c r="F4988"/>
      <c r="G4988"/>
      <c r="H4988"/>
      <c r="I4988"/>
      <c r="J4988"/>
      <c r="K4988"/>
      <c r="L4988"/>
    </row>
    <row r="4989" spans="1:12" ht="16" x14ac:dyDescent="0.2">
      <c r="A4989"/>
      <c r="B4989"/>
      <c r="C4989"/>
      <c r="D4989"/>
      <c r="E4989"/>
      <c r="F4989"/>
      <c r="G4989"/>
      <c r="H4989"/>
      <c r="I4989"/>
      <c r="J4989"/>
      <c r="K4989"/>
      <c r="L4989"/>
    </row>
    <row r="4990" spans="1:12" ht="16" x14ac:dyDescent="0.2">
      <c r="A4990"/>
      <c r="B4990"/>
      <c r="C4990"/>
      <c r="D4990"/>
      <c r="E4990"/>
      <c r="F4990"/>
      <c r="G4990"/>
      <c r="H4990"/>
      <c r="I4990"/>
      <c r="J4990"/>
      <c r="K4990"/>
      <c r="L4990"/>
    </row>
    <row r="4991" spans="1:12" ht="16" x14ac:dyDescent="0.2">
      <c r="A4991"/>
      <c r="B4991"/>
      <c r="C4991"/>
      <c r="D4991"/>
      <c r="E4991"/>
      <c r="F4991"/>
      <c r="G4991"/>
      <c r="H4991"/>
      <c r="I4991"/>
      <c r="J4991"/>
      <c r="K4991"/>
      <c r="L4991"/>
    </row>
    <row r="4992" spans="1:12" ht="16" x14ac:dyDescent="0.2">
      <c r="A4992"/>
      <c r="B4992"/>
      <c r="C4992"/>
      <c r="D4992"/>
      <c r="E4992"/>
      <c r="F4992"/>
      <c r="G4992"/>
      <c r="H4992"/>
      <c r="I4992"/>
      <c r="J4992"/>
      <c r="K4992"/>
      <c r="L4992"/>
    </row>
    <row r="4993" spans="1:12" ht="16" x14ac:dyDescent="0.2">
      <c r="A4993"/>
      <c r="B4993"/>
      <c r="C4993"/>
      <c r="D4993"/>
      <c r="E4993"/>
      <c r="F4993"/>
      <c r="G4993"/>
      <c r="H4993"/>
      <c r="I4993"/>
      <c r="J4993"/>
      <c r="K4993"/>
      <c r="L4993"/>
    </row>
    <row r="4994" spans="1:12" ht="16" x14ac:dyDescent="0.2">
      <c r="A4994"/>
      <c r="B4994"/>
      <c r="C4994"/>
      <c r="D4994"/>
      <c r="E4994"/>
      <c r="F4994"/>
      <c r="G4994"/>
      <c r="H4994"/>
      <c r="I4994"/>
      <c r="J4994"/>
      <c r="K4994"/>
      <c r="L4994"/>
    </row>
    <row r="4995" spans="1:12" ht="16" x14ac:dyDescent="0.2">
      <c r="A4995"/>
      <c r="B4995"/>
      <c r="C4995"/>
      <c r="D4995"/>
      <c r="E4995"/>
      <c r="F4995"/>
      <c r="G4995"/>
      <c r="H4995"/>
      <c r="I4995"/>
      <c r="J4995"/>
      <c r="K4995"/>
      <c r="L4995"/>
    </row>
    <row r="4996" spans="1:12" ht="16" x14ac:dyDescent="0.2">
      <c r="A4996"/>
      <c r="B4996"/>
      <c r="C4996"/>
      <c r="D4996"/>
      <c r="E4996"/>
      <c r="F4996"/>
      <c r="G4996"/>
      <c r="H4996"/>
      <c r="I4996"/>
      <c r="J4996"/>
      <c r="K4996"/>
      <c r="L4996"/>
    </row>
    <row r="4997" spans="1:12" ht="16" x14ac:dyDescent="0.2">
      <c r="A4997"/>
      <c r="B4997"/>
      <c r="C4997"/>
      <c r="D4997"/>
      <c r="E4997"/>
      <c r="F4997"/>
      <c r="G4997"/>
      <c r="H4997"/>
      <c r="I4997"/>
      <c r="J4997"/>
      <c r="K4997"/>
      <c r="L4997"/>
    </row>
    <row r="4998" spans="1:12" ht="16" x14ac:dyDescent="0.2">
      <c r="A4998"/>
      <c r="B4998"/>
      <c r="C4998"/>
      <c r="D4998"/>
      <c r="E4998"/>
      <c r="F4998"/>
      <c r="G4998"/>
      <c r="H4998"/>
      <c r="I4998"/>
      <c r="J4998"/>
      <c r="K4998"/>
      <c r="L4998"/>
    </row>
    <row r="4999" spans="1:12" ht="16" x14ac:dyDescent="0.2">
      <c r="A4999"/>
      <c r="B4999"/>
      <c r="C4999"/>
      <c r="D4999"/>
      <c r="E4999"/>
      <c r="F4999"/>
      <c r="G4999"/>
      <c r="H4999"/>
      <c r="I4999"/>
      <c r="J4999"/>
      <c r="K4999"/>
      <c r="L4999"/>
    </row>
    <row r="5000" spans="1:12" ht="16" x14ac:dyDescent="0.2">
      <c r="A5000"/>
      <c r="B5000"/>
      <c r="C5000"/>
      <c r="D5000"/>
      <c r="E5000"/>
      <c r="F5000"/>
      <c r="G5000"/>
      <c r="H5000"/>
      <c r="I5000"/>
      <c r="J5000"/>
      <c r="K5000"/>
      <c r="L5000"/>
    </row>
    <row r="5001" spans="1:12" ht="16" x14ac:dyDescent="0.2">
      <c r="A5001"/>
      <c r="B5001"/>
      <c r="C5001"/>
      <c r="D5001"/>
      <c r="E5001"/>
      <c r="F5001"/>
      <c r="G5001"/>
      <c r="H5001"/>
      <c r="I5001"/>
      <c r="J5001"/>
      <c r="K5001"/>
      <c r="L5001"/>
    </row>
    <row r="5002" spans="1:12" ht="16" x14ac:dyDescent="0.2">
      <c r="A5002"/>
      <c r="B5002"/>
      <c r="C5002"/>
      <c r="D5002"/>
      <c r="E5002"/>
      <c r="F5002"/>
      <c r="G5002"/>
      <c r="H5002"/>
      <c r="I5002"/>
      <c r="J5002"/>
      <c r="K5002"/>
      <c r="L5002"/>
    </row>
    <row r="5003" spans="1:12" ht="16" x14ac:dyDescent="0.2">
      <c r="A5003"/>
      <c r="B5003"/>
      <c r="C5003"/>
      <c r="D5003"/>
      <c r="E5003"/>
      <c r="F5003"/>
      <c r="G5003"/>
      <c r="H5003"/>
      <c r="I5003"/>
      <c r="J5003"/>
      <c r="K5003"/>
      <c r="L5003"/>
    </row>
    <row r="5004" spans="1:12" ht="16" x14ac:dyDescent="0.2">
      <c r="A5004"/>
      <c r="B5004"/>
      <c r="C5004"/>
      <c r="D5004"/>
      <c r="E5004"/>
      <c r="F5004"/>
      <c r="G5004"/>
      <c r="H5004"/>
      <c r="I5004"/>
      <c r="J5004"/>
      <c r="K5004"/>
      <c r="L5004"/>
    </row>
    <row r="5005" spans="1:12" ht="16" x14ac:dyDescent="0.2">
      <c r="A5005"/>
      <c r="B5005"/>
      <c r="C5005"/>
      <c r="D5005"/>
      <c r="E5005"/>
      <c r="F5005"/>
      <c r="G5005"/>
      <c r="H5005"/>
      <c r="I5005"/>
      <c r="J5005"/>
      <c r="K5005"/>
      <c r="L5005"/>
    </row>
    <row r="5006" spans="1:12" ht="16" x14ac:dyDescent="0.2">
      <c r="A5006"/>
      <c r="B5006"/>
      <c r="C5006"/>
      <c r="D5006"/>
      <c r="E5006"/>
      <c r="F5006"/>
      <c r="G5006"/>
      <c r="H5006"/>
      <c r="I5006"/>
      <c r="J5006"/>
      <c r="K5006"/>
      <c r="L5006"/>
    </row>
    <row r="5007" spans="1:12" ht="16" x14ac:dyDescent="0.2">
      <c r="A5007"/>
      <c r="B5007"/>
      <c r="C5007"/>
      <c r="D5007"/>
      <c r="E5007"/>
      <c r="F5007"/>
      <c r="G5007"/>
      <c r="H5007"/>
      <c r="I5007"/>
      <c r="J5007"/>
      <c r="K5007"/>
      <c r="L5007"/>
    </row>
    <row r="5008" spans="1:12" ht="16" x14ac:dyDescent="0.2">
      <c r="A5008"/>
      <c r="B5008"/>
      <c r="C5008"/>
      <c r="D5008"/>
      <c r="E5008"/>
      <c r="F5008"/>
      <c r="G5008"/>
      <c r="H5008"/>
      <c r="I5008"/>
      <c r="J5008"/>
      <c r="K5008"/>
      <c r="L5008"/>
    </row>
    <row r="5009" spans="1:12" ht="16" x14ac:dyDescent="0.2">
      <c r="A5009"/>
      <c r="B5009"/>
      <c r="C5009"/>
      <c r="D5009"/>
      <c r="E5009"/>
      <c r="F5009"/>
      <c r="G5009"/>
      <c r="H5009"/>
      <c r="I5009"/>
      <c r="J5009"/>
      <c r="K5009"/>
      <c r="L5009"/>
    </row>
    <row r="5010" spans="1:12" ht="16" x14ac:dyDescent="0.2">
      <c r="A5010"/>
      <c r="B5010"/>
      <c r="C5010"/>
      <c r="D5010"/>
      <c r="E5010"/>
      <c r="F5010"/>
      <c r="G5010"/>
      <c r="H5010"/>
      <c r="I5010"/>
      <c r="J5010"/>
      <c r="K5010"/>
      <c r="L5010"/>
    </row>
    <row r="5011" spans="1:12" ht="16" x14ac:dyDescent="0.2">
      <c r="A5011"/>
      <c r="B5011"/>
      <c r="C5011"/>
      <c r="D5011"/>
      <c r="E5011"/>
      <c r="F5011"/>
      <c r="G5011"/>
      <c r="H5011"/>
      <c r="I5011"/>
      <c r="J5011"/>
      <c r="K5011"/>
      <c r="L5011"/>
    </row>
    <row r="5012" spans="1:12" ht="16" x14ac:dyDescent="0.2">
      <c r="A5012"/>
      <c r="B5012"/>
      <c r="C5012"/>
      <c r="D5012"/>
      <c r="E5012"/>
      <c r="F5012"/>
      <c r="G5012"/>
      <c r="H5012"/>
      <c r="I5012"/>
      <c r="J5012"/>
      <c r="K5012"/>
      <c r="L5012"/>
    </row>
    <row r="5013" spans="1:12" ht="16" x14ac:dyDescent="0.2">
      <c r="A5013"/>
      <c r="B5013"/>
      <c r="C5013"/>
      <c r="D5013"/>
      <c r="E5013"/>
      <c r="F5013"/>
      <c r="G5013"/>
      <c r="H5013"/>
      <c r="I5013"/>
      <c r="J5013"/>
      <c r="K5013"/>
      <c r="L5013"/>
    </row>
    <row r="5014" spans="1:12" ht="16" x14ac:dyDescent="0.2">
      <c r="A5014"/>
      <c r="B5014"/>
      <c r="C5014"/>
      <c r="D5014"/>
      <c r="E5014"/>
      <c r="F5014"/>
      <c r="G5014"/>
      <c r="H5014"/>
      <c r="I5014"/>
      <c r="J5014"/>
      <c r="K5014"/>
      <c r="L5014"/>
    </row>
    <row r="5015" spans="1:12" ht="16" x14ac:dyDescent="0.2">
      <c r="A5015"/>
      <c r="B5015"/>
      <c r="C5015"/>
      <c r="D5015"/>
      <c r="E5015"/>
      <c r="F5015"/>
      <c r="G5015"/>
      <c r="H5015"/>
      <c r="I5015"/>
      <c r="J5015"/>
      <c r="K5015"/>
      <c r="L5015"/>
    </row>
    <row r="5016" spans="1:12" ht="16" x14ac:dyDescent="0.2">
      <c r="A5016"/>
      <c r="B5016"/>
      <c r="C5016"/>
      <c r="D5016"/>
      <c r="E5016"/>
      <c r="F5016"/>
      <c r="G5016"/>
      <c r="H5016"/>
      <c r="I5016"/>
      <c r="J5016"/>
      <c r="K5016"/>
      <c r="L5016"/>
    </row>
    <row r="5017" spans="1:12" ht="16" x14ac:dyDescent="0.2">
      <c r="A5017"/>
      <c r="B5017"/>
      <c r="C5017"/>
      <c r="D5017"/>
      <c r="E5017"/>
      <c r="F5017"/>
      <c r="G5017"/>
      <c r="H5017"/>
      <c r="I5017"/>
      <c r="J5017"/>
      <c r="K5017"/>
      <c r="L5017"/>
    </row>
    <row r="5018" spans="1:12" ht="16" x14ac:dyDescent="0.2">
      <c r="A5018"/>
      <c r="B5018"/>
      <c r="C5018"/>
      <c r="D5018"/>
      <c r="E5018"/>
      <c r="F5018"/>
      <c r="G5018"/>
      <c r="H5018"/>
      <c r="I5018"/>
      <c r="J5018"/>
      <c r="K5018"/>
      <c r="L5018"/>
    </row>
    <row r="5019" spans="1:12" ht="16" x14ac:dyDescent="0.2">
      <c r="A5019"/>
      <c r="B5019"/>
      <c r="C5019"/>
      <c r="D5019"/>
      <c r="E5019"/>
      <c r="F5019"/>
      <c r="G5019"/>
      <c r="H5019"/>
      <c r="I5019"/>
      <c r="J5019"/>
      <c r="K5019"/>
      <c r="L5019"/>
    </row>
    <row r="5020" spans="1:12" ht="16" x14ac:dyDescent="0.2">
      <c r="A5020"/>
      <c r="B5020"/>
      <c r="C5020"/>
      <c r="D5020"/>
      <c r="E5020"/>
      <c r="F5020"/>
      <c r="G5020"/>
      <c r="H5020"/>
      <c r="I5020"/>
      <c r="J5020"/>
      <c r="K5020"/>
      <c r="L5020"/>
    </row>
    <row r="5021" spans="1:12" ht="16" x14ac:dyDescent="0.2">
      <c r="A5021"/>
      <c r="B5021"/>
      <c r="C5021"/>
      <c r="D5021"/>
      <c r="E5021"/>
      <c r="F5021"/>
      <c r="G5021"/>
      <c r="H5021"/>
      <c r="I5021"/>
      <c r="J5021"/>
      <c r="K5021"/>
      <c r="L5021"/>
    </row>
    <row r="5022" spans="1:12" ht="16" x14ac:dyDescent="0.2">
      <c r="A5022"/>
      <c r="B5022"/>
      <c r="C5022"/>
      <c r="D5022"/>
      <c r="E5022"/>
      <c r="F5022"/>
      <c r="G5022"/>
      <c r="H5022"/>
      <c r="I5022"/>
      <c r="J5022"/>
      <c r="K5022"/>
      <c r="L5022"/>
    </row>
    <row r="5023" spans="1:12" ht="16" x14ac:dyDescent="0.2">
      <c r="A5023"/>
      <c r="B5023"/>
      <c r="C5023"/>
      <c r="D5023"/>
      <c r="E5023"/>
      <c r="F5023"/>
      <c r="G5023"/>
      <c r="H5023"/>
      <c r="I5023"/>
      <c r="J5023"/>
      <c r="K5023"/>
      <c r="L5023"/>
    </row>
    <row r="5024" spans="1:12" ht="16" x14ac:dyDescent="0.2">
      <c r="A5024"/>
      <c r="B5024"/>
      <c r="C5024"/>
      <c r="D5024"/>
      <c r="E5024"/>
      <c r="F5024"/>
      <c r="G5024"/>
      <c r="H5024"/>
      <c r="I5024"/>
      <c r="J5024"/>
      <c r="K5024"/>
      <c r="L5024"/>
    </row>
    <row r="5025" spans="1:12" ht="16" x14ac:dyDescent="0.2">
      <c r="A5025"/>
      <c r="B5025"/>
      <c r="C5025"/>
      <c r="D5025"/>
      <c r="E5025"/>
      <c r="F5025"/>
      <c r="G5025"/>
      <c r="H5025"/>
      <c r="I5025"/>
      <c r="J5025"/>
      <c r="K5025"/>
      <c r="L5025"/>
    </row>
    <row r="5026" spans="1:12" ht="16" x14ac:dyDescent="0.2">
      <c r="A5026"/>
      <c r="B5026"/>
      <c r="C5026"/>
      <c r="D5026"/>
      <c r="E5026"/>
      <c r="F5026"/>
      <c r="G5026"/>
      <c r="H5026"/>
      <c r="I5026"/>
      <c r="J5026"/>
      <c r="K5026"/>
      <c r="L5026"/>
    </row>
    <row r="5027" spans="1:12" ht="16" x14ac:dyDescent="0.2">
      <c r="A5027"/>
      <c r="B5027"/>
      <c r="C5027"/>
      <c r="D5027"/>
      <c r="E5027"/>
      <c r="F5027"/>
      <c r="G5027"/>
      <c r="H5027"/>
      <c r="I5027"/>
      <c r="J5027"/>
      <c r="K5027"/>
      <c r="L5027"/>
    </row>
    <row r="5028" spans="1:12" ht="16" x14ac:dyDescent="0.2">
      <c r="A5028"/>
      <c r="B5028"/>
      <c r="C5028"/>
      <c r="D5028"/>
      <c r="E5028"/>
      <c r="F5028"/>
      <c r="G5028"/>
      <c r="H5028"/>
      <c r="I5028"/>
      <c r="J5028"/>
      <c r="K5028"/>
      <c r="L5028"/>
    </row>
    <row r="5029" spans="1:12" ht="16" x14ac:dyDescent="0.2">
      <c r="A5029"/>
      <c r="B5029"/>
      <c r="C5029"/>
      <c r="D5029"/>
      <c r="E5029"/>
      <c r="F5029"/>
      <c r="G5029"/>
      <c r="H5029"/>
      <c r="I5029"/>
      <c r="J5029"/>
      <c r="K5029"/>
      <c r="L5029"/>
    </row>
    <row r="5030" spans="1:12" ht="16" x14ac:dyDescent="0.2">
      <c r="A5030"/>
      <c r="B5030"/>
      <c r="C5030"/>
      <c r="D5030"/>
      <c r="E5030"/>
      <c r="F5030"/>
      <c r="G5030"/>
      <c r="H5030"/>
      <c r="I5030"/>
      <c r="J5030"/>
      <c r="K5030"/>
      <c r="L5030"/>
    </row>
    <row r="5031" spans="1:12" ht="16" x14ac:dyDescent="0.2">
      <c r="A5031"/>
      <c r="B5031"/>
      <c r="C5031"/>
      <c r="D5031"/>
      <c r="E5031"/>
      <c r="F5031"/>
      <c r="G5031"/>
      <c r="H5031"/>
      <c r="I5031"/>
      <c r="J5031"/>
      <c r="K5031"/>
      <c r="L5031"/>
    </row>
    <row r="5032" spans="1:12" ht="16" x14ac:dyDescent="0.2">
      <c r="A5032"/>
      <c r="B5032"/>
      <c r="C5032"/>
      <c r="D5032"/>
      <c r="E5032"/>
      <c r="F5032"/>
      <c r="G5032"/>
      <c r="H5032"/>
      <c r="I5032"/>
      <c r="J5032"/>
      <c r="K5032"/>
      <c r="L5032"/>
    </row>
    <row r="5033" spans="1:12" ht="16" x14ac:dyDescent="0.2">
      <c r="A5033"/>
      <c r="B5033"/>
      <c r="C5033"/>
      <c r="D5033"/>
      <c r="E5033"/>
      <c r="F5033"/>
      <c r="G5033"/>
      <c r="H5033"/>
      <c r="I5033"/>
      <c r="J5033"/>
      <c r="K5033"/>
      <c r="L5033"/>
    </row>
    <row r="5034" spans="1:12" ht="16" x14ac:dyDescent="0.2">
      <c r="A5034"/>
      <c r="B5034"/>
      <c r="C5034"/>
      <c r="D5034"/>
      <c r="E5034"/>
      <c r="F5034"/>
      <c r="G5034"/>
      <c r="H5034"/>
      <c r="I5034"/>
      <c r="J5034"/>
      <c r="K5034"/>
      <c r="L5034"/>
    </row>
    <row r="5035" spans="1:12" ht="16" x14ac:dyDescent="0.2">
      <c r="A5035"/>
      <c r="B5035"/>
      <c r="C5035"/>
      <c r="D5035"/>
      <c r="E5035"/>
      <c r="F5035"/>
      <c r="G5035"/>
      <c r="H5035"/>
      <c r="I5035"/>
      <c r="J5035"/>
      <c r="K5035"/>
      <c r="L5035"/>
    </row>
    <row r="5036" spans="1:12" ht="16" x14ac:dyDescent="0.2">
      <c r="A5036"/>
      <c r="B5036"/>
      <c r="C5036"/>
      <c r="D5036"/>
      <c r="E5036"/>
      <c r="F5036"/>
      <c r="G5036"/>
      <c r="H5036"/>
      <c r="I5036"/>
      <c r="J5036"/>
      <c r="K5036"/>
      <c r="L5036"/>
    </row>
    <row r="5037" spans="1:12" ht="16" x14ac:dyDescent="0.2">
      <c r="A5037"/>
      <c r="B5037"/>
      <c r="C5037"/>
      <c r="D5037"/>
      <c r="E5037"/>
      <c r="F5037"/>
      <c r="G5037"/>
      <c r="H5037"/>
      <c r="I5037"/>
      <c r="J5037"/>
      <c r="K5037"/>
      <c r="L5037"/>
    </row>
    <row r="5038" spans="1:12" ht="16" x14ac:dyDescent="0.2">
      <c r="A5038"/>
      <c r="B5038"/>
      <c r="C5038"/>
      <c r="D5038"/>
      <c r="E5038"/>
      <c r="F5038"/>
      <c r="G5038"/>
      <c r="H5038"/>
      <c r="I5038"/>
      <c r="J5038"/>
      <c r="K5038"/>
      <c r="L5038"/>
    </row>
    <row r="5039" spans="1:12" ht="16" x14ac:dyDescent="0.2">
      <c r="A5039"/>
      <c r="B5039"/>
      <c r="C5039"/>
      <c r="D5039"/>
      <c r="E5039"/>
      <c r="F5039"/>
      <c r="G5039"/>
      <c r="H5039"/>
      <c r="I5039"/>
      <c r="J5039"/>
      <c r="K5039"/>
      <c r="L5039"/>
    </row>
    <row r="5040" spans="1:12" ht="16" x14ac:dyDescent="0.2">
      <c r="A5040"/>
      <c r="B5040"/>
      <c r="C5040"/>
      <c r="D5040"/>
      <c r="E5040"/>
      <c r="F5040"/>
      <c r="G5040"/>
      <c r="H5040"/>
      <c r="I5040"/>
      <c r="J5040"/>
      <c r="K5040"/>
      <c r="L5040"/>
    </row>
    <row r="5041" spans="1:12" ht="16" x14ac:dyDescent="0.2">
      <c r="A5041"/>
      <c r="B5041"/>
      <c r="C5041"/>
      <c r="D5041"/>
      <c r="E5041"/>
      <c r="F5041"/>
      <c r="G5041"/>
      <c r="H5041"/>
      <c r="I5041"/>
      <c r="J5041"/>
      <c r="K5041"/>
      <c r="L5041"/>
    </row>
    <row r="5042" spans="1:12" ht="16" x14ac:dyDescent="0.2">
      <c r="A5042"/>
      <c r="B5042"/>
      <c r="C5042"/>
      <c r="D5042"/>
      <c r="E5042"/>
      <c r="F5042"/>
      <c r="G5042"/>
      <c r="H5042"/>
      <c r="I5042"/>
      <c r="J5042"/>
      <c r="K5042"/>
      <c r="L5042"/>
    </row>
    <row r="5043" spans="1:12" ht="16" x14ac:dyDescent="0.2">
      <c r="A5043"/>
      <c r="B5043"/>
      <c r="C5043"/>
      <c r="D5043"/>
      <c r="E5043"/>
      <c r="F5043"/>
      <c r="G5043"/>
      <c r="H5043"/>
      <c r="I5043"/>
      <c r="J5043"/>
      <c r="K5043"/>
      <c r="L5043"/>
    </row>
    <row r="5044" spans="1:12" ht="16" x14ac:dyDescent="0.2">
      <c r="A5044"/>
      <c r="B5044"/>
      <c r="C5044"/>
      <c r="D5044"/>
      <c r="E5044"/>
      <c r="F5044"/>
      <c r="G5044"/>
      <c r="H5044"/>
      <c r="I5044"/>
      <c r="J5044"/>
      <c r="K5044"/>
      <c r="L5044"/>
    </row>
    <row r="5045" spans="1:12" ht="16" x14ac:dyDescent="0.2">
      <c r="A5045"/>
      <c r="B5045"/>
      <c r="C5045"/>
      <c r="D5045"/>
      <c r="E5045"/>
      <c r="F5045"/>
      <c r="G5045"/>
      <c r="H5045"/>
      <c r="I5045"/>
      <c r="J5045"/>
      <c r="K5045"/>
      <c r="L5045"/>
    </row>
    <row r="5046" spans="1:12" ht="16" x14ac:dyDescent="0.2">
      <c r="A5046"/>
      <c r="B5046"/>
      <c r="C5046"/>
      <c r="D5046"/>
      <c r="E5046"/>
      <c r="F5046"/>
      <c r="G5046"/>
      <c r="H5046"/>
      <c r="I5046"/>
      <c r="J5046"/>
      <c r="K5046"/>
      <c r="L5046"/>
    </row>
    <row r="5047" spans="1:12" ht="16" x14ac:dyDescent="0.2">
      <c r="A5047"/>
      <c r="B5047"/>
      <c r="C5047"/>
      <c r="D5047"/>
      <c r="E5047"/>
      <c r="F5047"/>
      <c r="G5047"/>
      <c r="H5047"/>
      <c r="I5047"/>
      <c r="J5047"/>
      <c r="K5047"/>
      <c r="L5047"/>
    </row>
    <row r="5048" spans="1:12" ht="16" x14ac:dyDescent="0.2">
      <c r="A5048"/>
      <c r="B5048"/>
      <c r="C5048"/>
      <c r="D5048"/>
      <c r="E5048"/>
      <c r="F5048"/>
      <c r="G5048"/>
      <c r="H5048"/>
      <c r="I5048"/>
      <c r="J5048"/>
      <c r="K5048"/>
      <c r="L5048"/>
    </row>
    <row r="5049" spans="1:12" ht="16" x14ac:dyDescent="0.2">
      <c r="A5049"/>
      <c r="B5049"/>
      <c r="C5049"/>
      <c r="D5049"/>
      <c r="E5049"/>
      <c r="F5049"/>
      <c r="G5049"/>
      <c r="H5049"/>
      <c r="I5049"/>
      <c r="J5049"/>
      <c r="K5049"/>
      <c r="L5049"/>
    </row>
    <row r="5050" spans="1:12" ht="16" x14ac:dyDescent="0.2">
      <c r="A5050"/>
      <c r="B5050"/>
      <c r="C5050"/>
      <c r="D5050"/>
      <c r="E5050"/>
      <c r="F5050"/>
      <c r="G5050"/>
      <c r="H5050"/>
      <c r="I5050"/>
      <c r="J5050"/>
      <c r="K5050"/>
      <c r="L5050"/>
    </row>
    <row r="5051" spans="1:12" ht="16" x14ac:dyDescent="0.2">
      <c r="A5051"/>
      <c r="B5051"/>
      <c r="C5051"/>
      <c r="D5051"/>
      <c r="E5051"/>
      <c r="F5051"/>
      <c r="G5051"/>
      <c r="H5051"/>
      <c r="I5051"/>
      <c r="J5051"/>
      <c r="K5051"/>
      <c r="L5051"/>
    </row>
    <row r="5052" spans="1:12" ht="16" x14ac:dyDescent="0.2">
      <c r="A5052"/>
      <c r="B5052"/>
      <c r="C5052"/>
      <c r="D5052"/>
      <c r="E5052"/>
      <c r="F5052"/>
      <c r="G5052"/>
      <c r="H5052"/>
      <c r="I5052"/>
      <c r="J5052"/>
      <c r="K5052"/>
      <c r="L5052"/>
    </row>
    <row r="5053" spans="1:12" ht="16" x14ac:dyDescent="0.2">
      <c r="A5053"/>
      <c r="B5053"/>
      <c r="C5053"/>
      <c r="D5053"/>
      <c r="E5053"/>
      <c r="F5053"/>
      <c r="G5053"/>
      <c r="H5053"/>
      <c r="I5053"/>
      <c r="J5053"/>
      <c r="K5053"/>
      <c r="L5053"/>
    </row>
    <row r="5054" spans="1:12" ht="16" x14ac:dyDescent="0.2">
      <c r="A5054"/>
      <c r="B5054"/>
      <c r="C5054"/>
      <c r="D5054"/>
      <c r="E5054"/>
      <c r="F5054"/>
      <c r="G5054"/>
      <c r="H5054"/>
      <c r="I5054"/>
      <c r="J5054"/>
      <c r="K5054"/>
      <c r="L5054"/>
    </row>
    <row r="5055" spans="1:12" ht="16" x14ac:dyDescent="0.2">
      <c r="A5055"/>
      <c r="B5055"/>
      <c r="C5055"/>
      <c r="D5055"/>
      <c r="E5055"/>
      <c r="F5055"/>
      <c r="G5055"/>
      <c r="H5055"/>
      <c r="I5055"/>
      <c r="J5055"/>
      <c r="K5055"/>
      <c r="L5055"/>
    </row>
    <row r="5056" spans="1:12" ht="16" x14ac:dyDescent="0.2">
      <c r="A5056"/>
      <c r="B5056"/>
      <c r="C5056"/>
      <c r="D5056"/>
      <c r="E5056"/>
      <c r="F5056"/>
      <c r="G5056"/>
      <c r="H5056"/>
      <c r="I5056"/>
      <c r="J5056"/>
      <c r="K5056"/>
      <c r="L5056"/>
    </row>
    <row r="5057" spans="1:12" ht="16" x14ac:dyDescent="0.2">
      <c r="A5057"/>
      <c r="B5057"/>
      <c r="C5057"/>
      <c r="D5057"/>
      <c r="E5057"/>
      <c r="F5057"/>
      <c r="G5057"/>
      <c r="H5057"/>
      <c r="I5057"/>
      <c r="J5057"/>
      <c r="K5057"/>
      <c r="L5057"/>
    </row>
    <row r="5058" spans="1:12" ht="16" x14ac:dyDescent="0.2">
      <c r="A5058"/>
      <c r="B5058"/>
      <c r="C5058"/>
      <c r="D5058"/>
      <c r="E5058"/>
      <c r="F5058"/>
      <c r="G5058"/>
      <c r="H5058"/>
      <c r="I5058"/>
      <c r="J5058"/>
      <c r="K5058"/>
      <c r="L5058"/>
    </row>
    <row r="5059" spans="1:12" ht="16" x14ac:dyDescent="0.2">
      <c r="A5059"/>
      <c r="B5059"/>
      <c r="C5059"/>
      <c r="D5059"/>
      <c r="E5059"/>
      <c r="F5059"/>
      <c r="G5059"/>
      <c r="H5059"/>
      <c r="I5059"/>
      <c r="J5059"/>
      <c r="K5059"/>
      <c r="L5059"/>
    </row>
    <row r="5060" spans="1:12" ht="16" x14ac:dyDescent="0.2">
      <c r="A5060"/>
      <c r="B5060"/>
      <c r="C5060"/>
      <c r="D5060"/>
      <c r="E5060"/>
      <c r="F5060"/>
      <c r="G5060"/>
      <c r="H5060"/>
      <c r="I5060"/>
      <c r="J5060"/>
      <c r="K5060"/>
      <c r="L5060"/>
    </row>
    <row r="5061" spans="1:12" ht="16" x14ac:dyDescent="0.2">
      <c r="A5061"/>
      <c r="B5061"/>
      <c r="C5061"/>
      <c r="D5061"/>
      <c r="E5061"/>
      <c r="F5061"/>
      <c r="G5061"/>
      <c r="H5061"/>
      <c r="I5061"/>
      <c r="J5061"/>
      <c r="K5061"/>
      <c r="L5061"/>
    </row>
    <row r="5062" spans="1:12" ht="16" x14ac:dyDescent="0.2">
      <c r="A5062"/>
      <c r="B5062"/>
      <c r="C5062"/>
      <c r="D5062"/>
      <c r="E5062"/>
      <c r="F5062"/>
      <c r="G5062"/>
      <c r="H5062"/>
      <c r="I5062"/>
      <c r="J5062"/>
      <c r="K5062"/>
      <c r="L5062"/>
    </row>
    <row r="5063" spans="1:12" ht="16" x14ac:dyDescent="0.2">
      <c r="A5063"/>
      <c r="B5063"/>
      <c r="C5063"/>
      <c r="D5063"/>
      <c r="E5063"/>
      <c r="F5063"/>
      <c r="G5063"/>
      <c r="H5063"/>
      <c r="I5063"/>
      <c r="J5063"/>
      <c r="K5063"/>
      <c r="L5063"/>
    </row>
    <row r="5064" spans="1:12" ht="16" x14ac:dyDescent="0.2">
      <c r="A5064"/>
      <c r="B5064"/>
      <c r="C5064"/>
      <c r="D5064"/>
      <c r="E5064"/>
      <c r="F5064"/>
      <c r="G5064"/>
      <c r="H5064"/>
      <c r="I5064"/>
      <c r="J5064"/>
      <c r="K5064"/>
      <c r="L5064"/>
    </row>
    <row r="5065" spans="1:12" ht="16" x14ac:dyDescent="0.2">
      <c r="A5065"/>
      <c r="B5065"/>
      <c r="C5065"/>
      <c r="D5065"/>
      <c r="E5065"/>
      <c r="F5065"/>
      <c r="G5065"/>
      <c r="H5065"/>
      <c r="I5065"/>
      <c r="J5065"/>
      <c r="K5065"/>
      <c r="L5065"/>
    </row>
    <row r="5066" spans="1:12" ht="16" x14ac:dyDescent="0.2">
      <c r="A5066"/>
      <c r="B5066"/>
      <c r="C5066"/>
      <c r="D5066"/>
      <c r="E5066"/>
      <c r="F5066"/>
      <c r="G5066"/>
      <c r="H5066"/>
      <c r="I5066"/>
      <c r="J5066"/>
      <c r="K5066"/>
      <c r="L5066"/>
    </row>
    <row r="5067" spans="1:12" ht="16" x14ac:dyDescent="0.2">
      <c r="A5067"/>
      <c r="B5067"/>
      <c r="C5067"/>
      <c r="D5067"/>
      <c r="E5067"/>
      <c r="F5067"/>
      <c r="G5067"/>
      <c r="H5067"/>
      <c r="I5067"/>
      <c r="J5067"/>
      <c r="K5067"/>
      <c r="L5067"/>
    </row>
    <row r="5068" spans="1:12" ht="16" x14ac:dyDescent="0.2">
      <c r="A5068"/>
      <c r="B5068"/>
      <c r="C5068"/>
      <c r="D5068"/>
      <c r="E5068"/>
      <c r="F5068"/>
      <c r="G5068"/>
      <c r="H5068"/>
      <c r="I5068"/>
      <c r="J5068"/>
      <c r="K5068"/>
      <c r="L5068"/>
    </row>
    <row r="5069" spans="1:12" ht="16" x14ac:dyDescent="0.2">
      <c r="A5069"/>
      <c r="B5069"/>
      <c r="C5069"/>
      <c r="D5069"/>
      <c r="E5069"/>
      <c r="F5069"/>
      <c r="G5069"/>
      <c r="H5069"/>
      <c r="I5069"/>
      <c r="J5069"/>
      <c r="K5069"/>
      <c r="L5069"/>
    </row>
    <row r="5070" spans="1:12" ht="16" x14ac:dyDescent="0.2">
      <c r="A5070"/>
      <c r="B5070"/>
      <c r="C5070"/>
      <c r="D5070"/>
      <c r="E5070"/>
      <c r="F5070"/>
      <c r="G5070"/>
      <c r="H5070"/>
      <c r="I5070"/>
      <c r="J5070"/>
      <c r="K5070"/>
      <c r="L5070"/>
    </row>
    <row r="5071" spans="1:12" ht="16" x14ac:dyDescent="0.2">
      <c r="A5071"/>
      <c r="B5071"/>
      <c r="C5071"/>
      <c r="D5071"/>
      <c r="E5071"/>
      <c r="F5071"/>
      <c r="G5071"/>
      <c r="H5071"/>
      <c r="I5071"/>
      <c r="J5071"/>
      <c r="K5071"/>
      <c r="L5071"/>
    </row>
    <row r="5072" spans="1:12" ht="16" x14ac:dyDescent="0.2">
      <c r="A5072"/>
      <c r="B5072"/>
      <c r="C5072"/>
      <c r="D5072"/>
      <c r="E5072"/>
      <c r="F5072"/>
      <c r="G5072"/>
      <c r="H5072"/>
      <c r="I5072"/>
      <c r="J5072"/>
      <c r="K5072"/>
      <c r="L5072"/>
    </row>
    <row r="5073" spans="1:12" ht="16" x14ac:dyDescent="0.2">
      <c r="A5073"/>
      <c r="B5073"/>
      <c r="C5073"/>
      <c r="D5073"/>
      <c r="E5073"/>
      <c r="F5073"/>
      <c r="G5073"/>
      <c r="H5073"/>
      <c r="I5073"/>
      <c r="J5073"/>
      <c r="K5073"/>
      <c r="L5073"/>
    </row>
    <row r="5074" spans="1:12" ht="16" x14ac:dyDescent="0.2">
      <c r="A5074"/>
      <c r="B5074"/>
      <c r="C5074"/>
      <c r="D5074"/>
      <c r="E5074"/>
      <c r="F5074"/>
      <c r="G5074"/>
      <c r="H5074"/>
      <c r="I5074"/>
      <c r="J5074"/>
      <c r="K5074"/>
      <c r="L5074"/>
    </row>
    <row r="5075" spans="1:12" ht="16" x14ac:dyDescent="0.2">
      <c r="A5075"/>
      <c r="B5075"/>
      <c r="C5075"/>
      <c r="D5075"/>
      <c r="E5075"/>
      <c r="F5075"/>
      <c r="G5075"/>
      <c r="H5075"/>
      <c r="I5075"/>
      <c r="J5075"/>
      <c r="K5075"/>
      <c r="L5075"/>
    </row>
    <row r="5076" spans="1:12" ht="16" x14ac:dyDescent="0.2">
      <c r="A5076"/>
      <c r="B5076"/>
      <c r="C5076"/>
      <c r="D5076"/>
      <c r="E5076"/>
      <c r="F5076"/>
      <c r="G5076"/>
      <c r="H5076"/>
      <c r="I5076"/>
      <c r="J5076"/>
      <c r="K5076"/>
      <c r="L5076"/>
    </row>
    <row r="5077" spans="1:12" ht="16" x14ac:dyDescent="0.2">
      <c r="A5077"/>
      <c r="B5077"/>
      <c r="C5077"/>
      <c r="D5077"/>
      <c r="E5077"/>
      <c r="F5077"/>
      <c r="G5077"/>
      <c r="H5077"/>
      <c r="I5077"/>
      <c r="J5077"/>
      <c r="K5077"/>
      <c r="L5077"/>
    </row>
    <row r="5078" spans="1:12" ht="16" x14ac:dyDescent="0.2">
      <c r="A5078"/>
      <c r="B5078"/>
      <c r="C5078"/>
      <c r="D5078"/>
      <c r="E5078"/>
      <c r="F5078"/>
      <c r="G5078"/>
      <c r="H5078"/>
      <c r="I5078"/>
      <c r="J5078"/>
      <c r="K5078"/>
      <c r="L5078"/>
    </row>
    <row r="5079" spans="1:12" ht="16" x14ac:dyDescent="0.2">
      <c r="A5079"/>
      <c r="B5079"/>
      <c r="C5079"/>
      <c r="D5079"/>
      <c r="E5079"/>
      <c r="F5079"/>
      <c r="G5079"/>
      <c r="H5079"/>
      <c r="I5079"/>
      <c r="J5079"/>
      <c r="K5079"/>
      <c r="L5079"/>
    </row>
    <row r="5080" spans="1:12" ht="16" x14ac:dyDescent="0.2">
      <c r="A5080"/>
      <c r="B5080"/>
      <c r="C5080"/>
      <c r="D5080"/>
      <c r="E5080"/>
      <c r="F5080"/>
      <c r="G5080"/>
      <c r="H5080"/>
      <c r="I5080"/>
      <c r="J5080"/>
      <c r="K5080"/>
      <c r="L5080"/>
    </row>
    <row r="5081" spans="1:12" ht="16" x14ac:dyDescent="0.2">
      <c r="A5081"/>
      <c r="B5081"/>
      <c r="C5081"/>
      <c r="D5081"/>
      <c r="E5081"/>
      <c r="F5081"/>
      <c r="G5081"/>
      <c r="H5081"/>
      <c r="I5081"/>
      <c r="J5081"/>
      <c r="K5081"/>
      <c r="L5081"/>
    </row>
    <row r="5082" spans="1:12" ht="16" x14ac:dyDescent="0.2">
      <c r="A5082"/>
      <c r="B5082"/>
      <c r="C5082"/>
      <c r="D5082"/>
      <c r="E5082"/>
      <c r="F5082"/>
      <c r="G5082"/>
      <c r="H5082"/>
      <c r="I5082"/>
      <c r="J5082"/>
      <c r="K5082"/>
      <c r="L5082"/>
    </row>
    <row r="5083" spans="1:12" ht="16" x14ac:dyDescent="0.2">
      <c r="A5083"/>
      <c r="B5083"/>
      <c r="C5083"/>
      <c r="D5083"/>
      <c r="E5083"/>
      <c r="F5083"/>
      <c r="G5083"/>
      <c r="H5083"/>
      <c r="I5083"/>
      <c r="J5083"/>
      <c r="K5083"/>
      <c r="L5083"/>
    </row>
    <row r="5084" spans="1:12" ht="16" x14ac:dyDescent="0.2">
      <c r="A5084"/>
      <c r="B5084"/>
      <c r="C5084"/>
      <c r="D5084"/>
      <c r="E5084"/>
      <c r="F5084"/>
      <c r="G5084"/>
      <c r="H5084"/>
      <c r="I5084"/>
      <c r="J5084"/>
      <c r="K5084"/>
      <c r="L5084"/>
    </row>
    <row r="5085" spans="1:12" ht="16" x14ac:dyDescent="0.2">
      <c r="A5085"/>
      <c r="B5085"/>
      <c r="C5085"/>
      <c r="D5085"/>
      <c r="E5085"/>
      <c r="F5085"/>
      <c r="G5085"/>
      <c r="H5085"/>
      <c r="I5085"/>
      <c r="J5085"/>
      <c r="K5085"/>
      <c r="L5085"/>
    </row>
    <row r="5086" spans="1:12" ht="16" x14ac:dyDescent="0.2">
      <c r="A5086"/>
      <c r="B5086"/>
      <c r="C5086"/>
      <c r="D5086"/>
      <c r="E5086"/>
      <c r="F5086"/>
      <c r="G5086"/>
      <c r="H5086"/>
      <c r="I5086"/>
      <c r="J5086"/>
      <c r="K5086"/>
      <c r="L5086"/>
    </row>
    <row r="5087" spans="1:12" ht="16" x14ac:dyDescent="0.2">
      <c r="A5087"/>
      <c r="B5087"/>
      <c r="C5087"/>
      <c r="D5087"/>
      <c r="E5087"/>
      <c r="F5087"/>
      <c r="G5087"/>
      <c r="H5087"/>
      <c r="I5087"/>
      <c r="J5087"/>
      <c r="K5087"/>
      <c r="L5087"/>
    </row>
    <row r="5088" spans="1:12" ht="16" x14ac:dyDescent="0.2">
      <c r="A5088"/>
      <c r="B5088"/>
      <c r="C5088"/>
      <c r="D5088"/>
      <c r="E5088"/>
      <c r="F5088"/>
      <c r="G5088"/>
      <c r="H5088"/>
      <c r="I5088"/>
      <c r="J5088"/>
      <c r="K5088"/>
      <c r="L5088"/>
    </row>
    <row r="5089" spans="1:12" ht="16" x14ac:dyDescent="0.2">
      <c r="A5089"/>
      <c r="B5089"/>
      <c r="C5089"/>
      <c r="D5089"/>
      <c r="E5089"/>
      <c r="F5089"/>
      <c r="G5089"/>
      <c r="H5089"/>
      <c r="I5089"/>
      <c r="J5089"/>
      <c r="K5089"/>
      <c r="L5089"/>
    </row>
    <row r="5090" spans="1:12" ht="16" x14ac:dyDescent="0.2">
      <c r="A5090"/>
      <c r="B5090"/>
      <c r="C5090"/>
      <c r="D5090"/>
      <c r="E5090"/>
      <c r="F5090"/>
      <c r="G5090"/>
      <c r="H5090"/>
      <c r="I5090"/>
      <c r="J5090"/>
      <c r="K5090"/>
      <c r="L5090"/>
    </row>
    <row r="5091" spans="1:12" ht="16" x14ac:dyDescent="0.2">
      <c r="A5091"/>
      <c r="B5091"/>
      <c r="C5091"/>
      <c r="D5091"/>
      <c r="E5091"/>
      <c r="F5091"/>
      <c r="G5091"/>
      <c r="H5091"/>
      <c r="I5091"/>
      <c r="J5091"/>
      <c r="K5091"/>
      <c r="L5091"/>
    </row>
    <row r="5092" spans="1:12" ht="16" x14ac:dyDescent="0.2">
      <c r="A5092"/>
      <c r="B5092"/>
      <c r="C5092"/>
      <c r="D5092"/>
      <c r="E5092"/>
      <c r="F5092"/>
      <c r="G5092"/>
      <c r="H5092"/>
      <c r="I5092"/>
      <c r="J5092"/>
      <c r="K5092"/>
      <c r="L5092"/>
    </row>
    <row r="5093" spans="1:12" ht="16" x14ac:dyDescent="0.2">
      <c r="A5093"/>
      <c r="B5093"/>
      <c r="C5093"/>
      <c r="D5093"/>
      <c r="E5093"/>
      <c r="F5093"/>
      <c r="G5093"/>
      <c r="H5093"/>
      <c r="I5093"/>
      <c r="J5093"/>
      <c r="K5093"/>
      <c r="L5093"/>
    </row>
    <row r="5094" spans="1:12" ht="16" x14ac:dyDescent="0.2">
      <c r="A5094"/>
      <c r="B5094"/>
      <c r="C5094"/>
      <c r="D5094"/>
      <c r="E5094"/>
      <c r="F5094"/>
      <c r="G5094"/>
      <c r="H5094"/>
      <c r="I5094"/>
      <c r="J5094"/>
      <c r="K5094"/>
      <c r="L5094"/>
    </row>
    <row r="5095" spans="1:12" ht="16" x14ac:dyDescent="0.2">
      <c r="A5095"/>
      <c r="B5095"/>
      <c r="C5095"/>
      <c r="D5095"/>
      <c r="E5095"/>
      <c r="F5095"/>
      <c r="G5095"/>
      <c r="H5095"/>
      <c r="I5095"/>
      <c r="J5095"/>
      <c r="K5095"/>
      <c r="L5095"/>
    </row>
    <row r="5096" spans="1:12" ht="16" x14ac:dyDescent="0.2">
      <c r="A5096"/>
      <c r="B5096"/>
      <c r="C5096"/>
      <c r="D5096"/>
      <c r="E5096"/>
      <c r="F5096"/>
      <c r="G5096"/>
      <c r="H5096"/>
      <c r="I5096"/>
      <c r="J5096"/>
      <c r="K5096"/>
      <c r="L5096"/>
    </row>
    <row r="5097" spans="1:12" ht="16" x14ac:dyDescent="0.2">
      <c r="A5097"/>
      <c r="B5097"/>
      <c r="C5097"/>
      <c r="D5097"/>
      <c r="E5097"/>
      <c r="F5097"/>
      <c r="G5097"/>
      <c r="H5097"/>
      <c r="I5097"/>
      <c r="J5097"/>
      <c r="K5097"/>
      <c r="L5097"/>
    </row>
    <row r="5098" spans="1:12" ht="16" x14ac:dyDescent="0.2">
      <c r="A5098"/>
      <c r="B5098"/>
      <c r="C5098"/>
      <c r="D5098"/>
      <c r="E5098"/>
      <c r="F5098"/>
      <c r="G5098"/>
      <c r="H5098"/>
      <c r="I5098"/>
      <c r="J5098"/>
      <c r="K5098"/>
      <c r="L5098"/>
    </row>
    <row r="5099" spans="1:12" ht="16" x14ac:dyDescent="0.2">
      <c r="A5099"/>
      <c r="B5099"/>
      <c r="C5099"/>
      <c r="D5099"/>
      <c r="E5099"/>
      <c r="F5099"/>
      <c r="G5099"/>
      <c r="H5099"/>
      <c r="I5099"/>
      <c r="J5099"/>
      <c r="K5099"/>
      <c r="L5099"/>
    </row>
    <row r="5100" spans="1:12" ht="16" x14ac:dyDescent="0.2">
      <c r="A5100"/>
      <c r="B5100"/>
      <c r="C5100"/>
      <c r="D5100"/>
      <c r="E5100"/>
      <c r="F5100"/>
      <c r="G5100"/>
      <c r="H5100"/>
      <c r="I5100"/>
      <c r="J5100"/>
      <c r="K5100"/>
      <c r="L5100"/>
    </row>
    <row r="5101" spans="1:12" ht="16" x14ac:dyDescent="0.2">
      <c r="A5101"/>
      <c r="B5101"/>
      <c r="C5101"/>
      <c r="D5101"/>
      <c r="E5101"/>
      <c r="F5101"/>
      <c r="G5101"/>
      <c r="H5101"/>
      <c r="I5101"/>
      <c r="J5101"/>
      <c r="K5101"/>
      <c r="L5101"/>
    </row>
    <row r="5102" spans="1:12" ht="16" x14ac:dyDescent="0.2">
      <c r="A5102"/>
      <c r="B5102"/>
      <c r="C5102"/>
      <c r="D5102"/>
      <c r="E5102"/>
      <c r="F5102"/>
      <c r="G5102"/>
      <c r="H5102"/>
      <c r="I5102"/>
      <c r="J5102"/>
      <c r="K5102"/>
      <c r="L5102"/>
    </row>
    <row r="5103" spans="1:12" ht="16" x14ac:dyDescent="0.2">
      <c r="A5103"/>
      <c r="B5103"/>
      <c r="C5103"/>
      <c r="D5103"/>
      <c r="E5103"/>
      <c r="F5103"/>
      <c r="G5103"/>
      <c r="H5103"/>
      <c r="I5103"/>
      <c r="J5103"/>
      <c r="K5103"/>
      <c r="L5103"/>
    </row>
    <row r="5104" spans="1:12" ht="16" x14ac:dyDescent="0.2">
      <c r="A5104"/>
      <c r="B5104"/>
      <c r="C5104"/>
      <c r="D5104"/>
      <c r="E5104"/>
      <c r="F5104"/>
      <c r="G5104"/>
      <c r="H5104"/>
      <c r="I5104"/>
      <c r="J5104"/>
      <c r="K5104"/>
      <c r="L5104"/>
    </row>
    <row r="5105" spans="1:12" ht="16" x14ac:dyDescent="0.2">
      <c r="A5105"/>
      <c r="B5105"/>
      <c r="C5105"/>
      <c r="D5105"/>
      <c r="E5105"/>
      <c r="F5105"/>
      <c r="G5105"/>
      <c r="H5105"/>
      <c r="I5105"/>
      <c r="J5105"/>
      <c r="K5105"/>
      <c r="L5105"/>
    </row>
    <row r="5106" spans="1:12" ht="16" x14ac:dyDescent="0.2">
      <c r="A5106"/>
      <c r="B5106"/>
      <c r="C5106"/>
      <c r="D5106"/>
      <c r="E5106"/>
      <c r="F5106"/>
      <c r="G5106"/>
      <c r="H5106"/>
      <c r="I5106"/>
      <c r="J5106"/>
      <c r="K5106"/>
      <c r="L5106"/>
    </row>
    <row r="5107" spans="1:12" ht="16" x14ac:dyDescent="0.2">
      <c r="A5107"/>
      <c r="B5107"/>
      <c r="C5107"/>
      <c r="D5107"/>
      <c r="E5107"/>
      <c r="F5107"/>
      <c r="G5107"/>
      <c r="H5107"/>
      <c r="I5107"/>
      <c r="J5107"/>
      <c r="K5107"/>
      <c r="L5107"/>
    </row>
    <row r="5108" spans="1:12" ht="16" x14ac:dyDescent="0.2">
      <c r="A5108"/>
      <c r="B5108"/>
      <c r="C5108"/>
      <c r="D5108"/>
      <c r="E5108"/>
      <c r="F5108"/>
      <c r="G5108"/>
      <c r="H5108"/>
      <c r="I5108"/>
      <c r="J5108"/>
      <c r="K5108"/>
      <c r="L5108"/>
    </row>
    <row r="5109" spans="1:12" ht="16" x14ac:dyDescent="0.2">
      <c r="A5109"/>
      <c r="B5109"/>
      <c r="C5109"/>
      <c r="D5109"/>
      <c r="E5109"/>
      <c r="F5109"/>
      <c r="G5109"/>
      <c r="H5109"/>
      <c r="I5109"/>
      <c r="J5109"/>
      <c r="K5109"/>
      <c r="L5109"/>
    </row>
    <row r="5110" spans="1:12" ht="16" x14ac:dyDescent="0.2">
      <c r="A5110"/>
      <c r="B5110"/>
      <c r="C5110"/>
      <c r="D5110"/>
      <c r="E5110"/>
      <c r="F5110"/>
      <c r="G5110"/>
      <c r="H5110"/>
      <c r="I5110"/>
      <c r="J5110"/>
      <c r="K5110"/>
      <c r="L5110"/>
    </row>
    <row r="5111" spans="1:12" ht="16" x14ac:dyDescent="0.2">
      <c r="A5111"/>
      <c r="B5111"/>
      <c r="C5111"/>
      <c r="D5111"/>
      <c r="E5111"/>
      <c r="F5111"/>
      <c r="G5111"/>
      <c r="H5111"/>
      <c r="I5111"/>
      <c r="J5111"/>
      <c r="K5111"/>
      <c r="L5111"/>
    </row>
    <row r="5112" spans="1:12" ht="16" x14ac:dyDescent="0.2">
      <c r="A5112"/>
      <c r="B5112"/>
      <c r="C5112"/>
      <c r="D5112"/>
      <c r="E5112"/>
      <c r="F5112"/>
      <c r="G5112"/>
      <c r="H5112"/>
      <c r="I5112"/>
      <c r="J5112"/>
      <c r="K5112"/>
      <c r="L5112"/>
    </row>
    <row r="5113" spans="1:12" ht="16" x14ac:dyDescent="0.2">
      <c r="A5113"/>
      <c r="B5113"/>
      <c r="C5113"/>
      <c r="D5113"/>
      <c r="E5113"/>
      <c r="F5113"/>
      <c r="G5113"/>
      <c r="H5113"/>
      <c r="I5113"/>
      <c r="J5113"/>
      <c r="K5113"/>
      <c r="L5113"/>
    </row>
    <row r="5114" spans="1:12" ht="16" x14ac:dyDescent="0.2">
      <c r="A5114"/>
      <c r="B5114"/>
      <c r="C5114"/>
      <c r="D5114"/>
      <c r="E5114"/>
      <c r="F5114"/>
      <c r="G5114"/>
      <c r="H5114"/>
      <c r="I5114"/>
      <c r="J5114"/>
      <c r="K5114"/>
      <c r="L5114"/>
    </row>
    <row r="5115" spans="1:12" ht="16" x14ac:dyDescent="0.2">
      <c r="A5115"/>
      <c r="B5115"/>
      <c r="C5115"/>
      <c r="D5115"/>
      <c r="E5115"/>
      <c r="F5115"/>
      <c r="G5115"/>
      <c r="H5115"/>
      <c r="I5115"/>
      <c r="J5115"/>
      <c r="K5115"/>
      <c r="L5115"/>
    </row>
    <row r="5116" spans="1:12" ht="16" x14ac:dyDescent="0.2">
      <c r="A5116"/>
      <c r="B5116"/>
      <c r="C5116"/>
      <c r="D5116"/>
      <c r="E5116"/>
      <c r="F5116"/>
      <c r="G5116"/>
      <c r="H5116"/>
      <c r="I5116"/>
      <c r="J5116"/>
      <c r="K5116"/>
      <c r="L5116"/>
    </row>
    <row r="5117" spans="1:12" ht="16" x14ac:dyDescent="0.2">
      <c r="A5117"/>
      <c r="B5117"/>
      <c r="C5117"/>
      <c r="D5117"/>
      <c r="E5117"/>
      <c r="F5117"/>
      <c r="G5117"/>
      <c r="H5117"/>
      <c r="I5117"/>
      <c r="J5117"/>
      <c r="K5117"/>
      <c r="L5117"/>
    </row>
    <row r="5118" spans="1:12" ht="16" x14ac:dyDescent="0.2">
      <c r="A5118"/>
      <c r="B5118"/>
      <c r="C5118"/>
      <c r="D5118"/>
      <c r="E5118"/>
      <c r="F5118"/>
      <c r="G5118"/>
      <c r="H5118"/>
      <c r="I5118"/>
      <c r="J5118"/>
      <c r="K5118"/>
      <c r="L5118"/>
    </row>
    <row r="5119" spans="1:12" ht="16" x14ac:dyDescent="0.2">
      <c r="A5119"/>
      <c r="B5119"/>
      <c r="C5119"/>
      <c r="D5119"/>
      <c r="E5119"/>
      <c r="F5119"/>
      <c r="G5119"/>
      <c r="H5119"/>
      <c r="I5119"/>
      <c r="J5119"/>
      <c r="K5119"/>
      <c r="L5119"/>
    </row>
    <row r="5120" spans="1:12" ht="16" x14ac:dyDescent="0.2">
      <c r="A5120"/>
      <c r="B5120"/>
      <c r="C5120"/>
      <c r="D5120"/>
      <c r="E5120"/>
      <c r="F5120"/>
      <c r="G5120"/>
      <c r="H5120"/>
      <c r="I5120"/>
      <c r="J5120"/>
      <c r="K5120"/>
      <c r="L5120"/>
    </row>
    <row r="5121" spans="1:12" ht="16" x14ac:dyDescent="0.2">
      <c r="A5121"/>
      <c r="B5121"/>
      <c r="C5121"/>
      <c r="D5121"/>
      <c r="E5121"/>
      <c r="F5121"/>
      <c r="G5121"/>
      <c r="H5121"/>
      <c r="I5121"/>
      <c r="J5121"/>
      <c r="K5121"/>
      <c r="L5121"/>
    </row>
    <row r="5122" spans="1:12" ht="16" x14ac:dyDescent="0.2">
      <c r="A5122"/>
      <c r="B5122"/>
      <c r="C5122"/>
      <c r="D5122"/>
      <c r="E5122"/>
      <c r="F5122"/>
      <c r="G5122"/>
      <c r="H5122"/>
      <c r="I5122"/>
      <c r="J5122"/>
      <c r="K5122"/>
      <c r="L5122"/>
    </row>
    <row r="5123" spans="1:12" ht="16" x14ac:dyDescent="0.2">
      <c r="A5123"/>
      <c r="B5123"/>
      <c r="C5123"/>
      <c r="D5123"/>
      <c r="E5123"/>
      <c r="F5123"/>
      <c r="G5123"/>
      <c r="H5123"/>
      <c r="I5123"/>
      <c r="J5123"/>
      <c r="K5123"/>
      <c r="L5123"/>
    </row>
    <row r="5124" spans="1:12" ht="16" x14ac:dyDescent="0.2">
      <c r="A5124"/>
      <c r="B5124"/>
      <c r="C5124"/>
      <c r="D5124"/>
      <c r="E5124"/>
      <c r="F5124"/>
      <c r="G5124"/>
      <c r="H5124"/>
      <c r="I5124"/>
      <c r="J5124"/>
      <c r="K5124"/>
      <c r="L5124"/>
    </row>
    <row r="5125" spans="1:12" ht="16" x14ac:dyDescent="0.2">
      <c r="A5125"/>
      <c r="B5125"/>
      <c r="C5125"/>
      <c r="D5125"/>
      <c r="E5125"/>
      <c r="F5125"/>
      <c r="G5125"/>
      <c r="H5125"/>
      <c r="I5125"/>
      <c r="J5125"/>
      <c r="K5125"/>
      <c r="L5125"/>
    </row>
    <row r="5126" spans="1:12" ht="16" x14ac:dyDescent="0.2">
      <c r="A5126"/>
      <c r="B5126"/>
      <c r="C5126"/>
      <c r="D5126"/>
      <c r="E5126"/>
      <c r="F5126"/>
      <c r="G5126"/>
      <c r="H5126"/>
      <c r="I5126"/>
      <c r="J5126"/>
      <c r="K5126"/>
      <c r="L5126"/>
    </row>
    <row r="5127" spans="1:12" ht="16" x14ac:dyDescent="0.2">
      <c r="A5127"/>
      <c r="B5127"/>
      <c r="C5127"/>
      <c r="D5127"/>
      <c r="E5127"/>
      <c r="F5127"/>
      <c r="G5127"/>
      <c r="H5127"/>
      <c r="I5127"/>
      <c r="J5127"/>
      <c r="K5127"/>
      <c r="L5127"/>
    </row>
    <row r="5128" spans="1:12" ht="16" x14ac:dyDescent="0.2">
      <c r="A5128"/>
      <c r="B5128"/>
      <c r="C5128"/>
      <c r="D5128"/>
      <c r="E5128"/>
      <c r="F5128"/>
      <c r="G5128"/>
      <c r="H5128"/>
      <c r="I5128"/>
      <c r="J5128"/>
      <c r="K5128"/>
      <c r="L5128"/>
    </row>
    <row r="5129" spans="1:12" ht="16" x14ac:dyDescent="0.2">
      <c r="A5129"/>
      <c r="B5129"/>
      <c r="C5129"/>
      <c r="D5129"/>
      <c r="E5129"/>
      <c r="F5129"/>
      <c r="G5129"/>
      <c r="H5129"/>
      <c r="I5129"/>
      <c r="J5129"/>
      <c r="K5129"/>
      <c r="L5129"/>
    </row>
    <row r="5130" spans="1:12" ht="16" x14ac:dyDescent="0.2">
      <c r="A5130"/>
      <c r="B5130"/>
      <c r="C5130"/>
      <c r="D5130"/>
      <c r="E5130"/>
      <c r="F5130"/>
      <c r="G5130"/>
      <c r="H5130"/>
      <c r="I5130"/>
      <c r="J5130"/>
      <c r="K5130"/>
      <c r="L5130"/>
    </row>
    <row r="5131" spans="1:12" ht="16" x14ac:dyDescent="0.2">
      <c r="A5131"/>
      <c r="B5131"/>
      <c r="C5131"/>
      <c r="D5131"/>
      <c r="E5131"/>
      <c r="F5131"/>
      <c r="G5131"/>
      <c r="H5131"/>
      <c r="I5131"/>
      <c r="J5131"/>
      <c r="K5131"/>
      <c r="L5131"/>
    </row>
    <row r="5132" spans="1:12" ht="16" x14ac:dyDescent="0.2">
      <c r="A5132"/>
      <c r="B5132"/>
      <c r="C5132"/>
      <c r="D5132"/>
      <c r="E5132"/>
      <c r="F5132"/>
      <c r="G5132"/>
      <c r="H5132"/>
      <c r="I5132"/>
      <c r="J5132"/>
      <c r="K5132"/>
      <c r="L5132"/>
    </row>
    <row r="5133" spans="1:12" ht="16" x14ac:dyDescent="0.2">
      <c r="A5133"/>
      <c r="B5133"/>
      <c r="C5133"/>
      <c r="D5133"/>
      <c r="E5133"/>
      <c r="F5133"/>
      <c r="G5133"/>
      <c r="H5133"/>
      <c r="I5133"/>
      <c r="J5133"/>
      <c r="K5133"/>
      <c r="L5133"/>
    </row>
    <row r="5134" spans="1:12" ht="16" x14ac:dyDescent="0.2">
      <c r="A5134"/>
      <c r="B5134"/>
      <c r="C5134"/>
      <c r="D5134"/>
      <c r="E5134"/>
      <c r="F5134"/>
      <c r="G5134"/>
      <c r="H5134"/>
      <c r="I5134"/>
      <c r="J5134"/>
      <c r="K5134"/>
      <c r="L5134"/>
    </row>
    <row r="5135" spans="1:12" ht="16" x14ac:dyDescent="0.2">
      <c r="A5135"/>
      <c r="B5135"/>
      <c r="C5135"/>
      <c r="D5135"/>
      <c r="E5135"/>
      <c r="F5135"/>
      <c r="G5135"/>
      <c r="H5135"/>
      <c r="I5135"/>
      <c r="J5135"/>
      <c r="K5135"/>
      <c r="L5135"/>
    </row>
    <row r="5136" spans="1:12" ht="16" x14ac:dyDescent="0.2">
      <c r="A5136"/>
      <c r="B5136"/>
      <c r="C5136"/>
      <c r="D5136"/>
      <c r="E5136"/>
      <c r="F5136"/>
      <c r="G5136"/>
      <c r="H5136"/>
      <c r="I5136"/>
      <c r="J5136"/>
      <c r="K5136"/>
      <c r="L5136"/>
    </row>
    <row r="5137" spans="1:12" ht="16" x14ac:dyDescent="0.2">
      <c r="A5137"/>
      <c r="B5137"/>
      <c r="C5137"/>
      <c r="D5137"/>
      <c r="E5137"/>
      <c r="F5137"/>
      <c r="G5137"/>
      <c r="H5137"/>
      <c r="I5137"/>
      <c r="J5137"/>
      <c r="K5137"/>
      <c r="L5137"/>
    </row>
    <row r="5138" spans="1:12" ht="16" x14ac:dyDescent="0.2">
      <c r="A5138"/>
      <c r="B5138"/>
      <c r="C5138"/>
      <c r="D5138"/>
      <c r="E5138"/>
      <c r="F5138"/>
      <c r="G5138"/>
      <c r="H5138"/>
      <c r="I5138"/>
      <c r="J5138"/>
      <c r="K5138"/>
      <c r="L5138"/>
    </row>
    <row r="5139" spans="1:12" ht="16" x14ac:dyDescent="0.2">
      <c r="A5139"/>
      <c r="B5139"/>
      <c r="C5139"/>
      <c r="D5139"/>
      <c r="E5139"/>
      <c r="F5139"/>
      <c r="G5139"/>
      <c r="H5139"/>
      <c r="I5139"/>
      <c r="J5139"/>
      <c r="K5139"/>
      <c r="L5139"/>
    </row>
    <row r="5140" spans="1:12" ht="16" x14ac:dyDescent="0.2">
      <c r="A5140"/>
      <c r="B5140"/>
      <c r="C5140"/>
      <c r="D5140"/>
      <c r="E5140"/>
      <c r="F5140"/>
      <c r="G5140"/>
      <c r="H5140"/>
      <c r="I5140"/>
      <c r="J5140"/>
      <c r="K5140"/>
      <c r="L5140"/>
    </row>
    <row r="5141" spans="1:12" ht="16" x14ac:dyDescent="0.2">
      <c r="A5141"/>
      <c r="B5141"/>
      <c r="C5141"/>
      <c r="D5141"/>
      <c r="E5141"/>
      <c r="F5141"/>
      <c r="G5141"/>
      <c r="H5141"/>
      <c r="I5141"/>
      <c r="J5141"/>
      <c r="K5141"/>
      <c r="L5141"/>
    </row>
    <row r="5142" spans="1:12" ht="16" x14ac:dyDescent="0.2">
      <c r="A5142"/>
      <c r="B5142"/>
      <c r="C5142"/>
      <c r="D5142"/>
      <c r="E5142"/>
      <c r="F5142"/>
      <c r="G5142"/>
      <c r="H5142"/>
      <c r="I5142"/>
      <c r="J5142"/>
      <c r="K5142"/>
      <c r="L5142"/>
    </row>
    <row r="5143" spans="1:12" ht="16" x14ac:dyDescent="0.2">
      <c r="A5143"/>
      <c r="B5143"/>
      <c r="C5143"/>
      <c r="D5143"/>
      <c r="E5143"/>
      <c r="F5143"/>
      <c r="G5143"/>
      <c r="H5143"/>
      <c r="I5143"/>
      <c r="J5143"/>
      <c r="K5143"/>
      <c r="L5143"/>
    </row>
    <row r="5144" spans="1:12" ht="16" x14ac:dyDescent="0.2">
      <c r="A5144"/>
      <c r="B5144"/>
      <c r="C5144"/>
      <c r="D5144"/>
      <c r="E5144"/>
      <c r="F5144"/>
      <c r="G5144"/>
      <c r="H5144"/>
      <c r="I5144"/>
      <c r="J5144"/>
      <c r="K5144"/>
      <c r="L5144"/>
    </row>
    <row r="5145" spans="1:12" ht="16" x14ac:dyDescent="0.2">
      <c r="A5145"/>
      <c r="B5145"/>
      <c r="C5145"/>
      <c r="D5145"/>
      <c r="E5145"/>
      <c r="F5145"/>
      <c r="G5145"/>
      <c r="H5145"/>
      <c r="I5145"/>
      <c r="J5145"/>
      <c r="K5145"/>
      <c r="L5145"/>
    </row>
    <row r="5146" spans="1:12" ht="16" x14ac:dyDescent="0.2">
      <c r="A5146"/>
      <c r="B5146"/>
      <c r="C5146"/>
      <c r="D5146"/>
      <c r="E5146"/>
      <c r="F5146"/>
      <c r="G5146"/>
      <c r="H5146"/>
      <c r="I5146"/>
      <c r="J5146"/>
      <c r="K5146"/>
      <c r="L5146"/>
    </row>
    <row r="5147" spans="1:12" ht="16" x14ac:dyDescent="0.2">
      <c r="A5147"/>
      <c r="B5147"/>
      <c r="C5147"/>
      <c r="D5147"/>
      <c r="E5147"/>
      <c r="F5147"/>
      <c r="G5147"/>
      <c r="H5147"/>
      <c r="I5147"/>
      <c r="J5147"/>
      <c r="K5147"/>
      <c r="L5147"/>
    </row>
    <row r="5148" spans="1:12" ht="16" x14ac:dyDescent="0.2">
      <c r="A5148"/>
      <c r="B5148"/>
      <c r="C5148"/>
      <c r="D5148"/>
      <c r="E5148"/>
      <c r="F5148"/>
      <c r="G5148"/>
      <c r="H5148"/>
      <c r="I5148"/>
      <c r="J5148"/>
      <c r="K5148"/>
      <c r="L5148"/>
    </row>
    <row r="5149" spans="1:12" ht="16" x14ac:dyDescent="0.2">
      <c r="A5149"/>
      <c r="B5149"/>
      <c r="C5149"/>
      <c r="D5149"/>
      <c r="E5149"/>
      <c r="F5149"/>
      <c r="G5149"/>
      <c r="H5149"/>
      <c r="I5149"/>
      <c r="J5149"/>
      <c r="K5149"/>
      <c r="L5149"/>
    </row>
    <row r="5150" spans="1:12" ht="16" x14ac:dyDescent="0.2">
      <c r="A5150"/>
      <c r="B5150"/>
      <c r="C5150"/>
      <c r="D5150"/>
      <c r="E5150"/>
      <c r="F5150"/>
      <c r="G5150"/>
      <c r="H5150"/>
      <c r="I5150"/>
      <c r="J5150"/>
      <c r="K5150"/>
      <c r="L5150"/>
    </row>
    <row r="5151" spans="1:12" ht="16" x14ac:dyDescent="0.2">
      <c r="A5151"/>
      <c r="B5151"/>
      <c r="C5151"/>
      <c r="D5151"/>
      <c r="E5151"/>
      <c r="F5151"/>
      <c r="G5151"/>
      <c r="H5151"/>
      <c r="I5151"/>
      <c r="J5151"/>
      <c r="K5151"/>
      <c r="L5151"/>
    </row>
    <row r="5152" spans="1:12" ht="16" x14ac:dyDescent="0.2">
      <c r="A5152"/>
      <c r="B5152"/>
      <c r="C5152"/>
      <c r="D5152"/>
      <c r="E5152"/>
      <c r="F5152"/>
      <c r="G5152"/>
      <c r="H5152"/>
      <c r="I5152"/>
      <c r="J5152"/>
      <c r="K5152"/>
      <c r="L5152"/>
    </row>
    <row r="5153" spans="1:12" ht="16" x14ac:dyDescent="0.2">
      <c r="A5153"/>
      <c r="B5153"/>
      <c r="C5153"/>
      <c r="D5153"/>
      <c r="E5153"/>
      <c r="F5153"/>
      <c r="G5153"/>
      <c r="H5153"/>
      <c r="I5153"/>
      <c r="J5153"/>
      <c r="K5153"/>
      <c r="L5153"/>
    </row>
    <row r="5154" spans="1:12" ht="16" x14ac:dyDescent="0.2">
      <c r="A5154"/>
      <c r="B5154"/>
      <c r="C5154"/>
      <c r="D5154"/>
      <c r="E5154"/>
      <c r="F5154"/>
      <c r="G5154"/>
      <c r="H5154"/>
      <c r="I5154"/>
      <c r="J5154"/>
      <c r="K5154"/>
      <c r="L5154"/>
    </row>
    <row r="5155" spans="1:12" ht="16" x14ac:dyDescent="0.2">
      <c r="A5155"/>
      <c r="B5155"/>
      <c r="C5155"/>
      <c r="D5155"/>
      <c r="E5155"/>
      <c r="F5155"/>
      <c r="G5155"/>
      <c r="H5155"/>
      <c r="I5155"/>
      <c r="J5155"/>
      <c r="K5155"/>
      <c r="L5155"/>
    </row>
    <row r="5156" spans="1:12" ht="16" x14ac:dyDescent="0.2">
      <c r="A5156"/>
      <c r="B5156"/>
      <c r="C5156"/>
      <c r="D5156"/>
      <c r="E5156"/>
      <c r="F5156"/>
      <c r="G5156"/>
      <c r="H5156"/>
      <c r="I5156"/>
      <c r="J5156"/>
      <c r="K5156"/>
      <c r="L5156"/>
    </row>
    <row r="5157" spans="1:12" ht="16" x14ac:dyDescent="0.2">
      <c r="A5157"/>
      <c r="B5157"/>
      <c r="C5157"/>
      <c r="D5157"/>
      <c r="E5157"/>
      <c r="F5157"/>
      <c r="G5157"/>
      <c r="H5157"/>
      <c r="I5157"/>
      <c r="J5157"/>
      <c r="K5157"/>
      <c r="L5157"/>
    </row>
    <row r="5158" spans="1:12" ht="16" x14ac:dyDescent="0.2">
      <c r="A5158"/>
      <c r="B5158"/>
      <c r="C5158"/>
      <c r="D5158"/>
      <c r="E5158"/>
      <c r="F5158"/>
      <c r="G5158"/>
      <c r="H5158"/>
      <c r="I5158"/>
      <c r="J5158"/>
      <c r="K5158"/>
      <c r="L5158"/>
    </row>
    <row r="5159" spans="1:12" ht="16" x14ac:dyDescent="0.2">
      <c r="A5159"/>
      <c r="B5159"/>
      <c r="C5159"/>
      <c r="D5159"/>
      <c r="E5159"/>
      <c r="F5159"/>
      <c r="G5159"/>
      <c r="H5159"/>
      <c r="I5159"/>
      <c r="J5159"/>
      <c r="K5159"/>
      <c r="L5159"/>
    </row>
    <row r="5160" spans="1:12" ht="16" x14ac:dyDescent="0.2">
      <c r="A5160"/>
      <c r="B5160"/>
      <c r="C5160"/>
      <c r="D5160"/>
      <c r="E5160"/>
      <c r="F5160"/>
      <c r="G5160"/>
      <c r="H5160"/>
      <c r="I5160"/>
      <c r="J5160"/>
      <c r="K5160"/>
      <c r="L5160"/>
    </row>
    <row r="5161" spans="1:12" ht="16" x14ac:dyDescent="0.2">
      <c r="A5161"/>
      <c r="B5161"/>
      <c r="C5161"/>
      <c r="D5161"/>
      <c r="E5161"/>
      <c r="F5161"/>
      <c r="G5161"/>
      <c r="H5161"/>
      <c r="I5161"/>
      <c r="J5161"/>
      <c r="K5161"/>
      <c r="L5161"/>
    </row>
    <row r="5162" spans="1:12" ht="16" x14ac:dyDescent="0.2">
      <c r="A5162"/>
      <c r="B5162"/>
      <c r="C5162"/>
      <c r="D5162"/>
      <c r="E5162"/>
      <c r="F5162"/>
      <c r="G5162"/>
      <c r="H5162"/>
      <c r="I5162"/>
      <c r="J5162"/>
      <c r="K5162"/>
      <c r="L5162"/>
    </row>
    <row r="5163" spans="1:12" ht="16" x14ac:dyDescent="0.2">
      <c r="A5163"/>
      <c r="B5163"/>
      <c r="C5163"/>
      <c r="D5163"/>
      <c r="E5163"/>
      <c r="F5163"/>
      <c r="G5163"/>
      <c r="H5163"/>
      <c r="I5163"/>
      <c r="J5163"/>
      <c r="K5163"/>
      <c r="L5163"/>
    </row>
    <row r="5164" spans="1:12" ht="16" x14ac:dyDescent="0.2">
      <c r="A5164"/>
      <c r="B5164"/>
      <c r="C5164"/>
      <c r="D5164"/>
      <c r="E5164"/>
      <c r="F5164"/>
      <c r="G5164"/>
      <c r="H5164"/>
      <c r="I5164"/>
      <c r="J5164"/>
      <c r="K5164"/>
      <c r="L5164"/>
    </row>
    <row r="5165" spans="1:12" ht="16" x14ac:dyDescent="0.2">
      <c r="A5165"/>
      <c r="B5165"/>
      <c r="C5165"/>
      <c r="D5165"/>
      <c r="E5165"/>
      <c r="F5165"/>
      <c r="G5165"/>
      <c r="H5165"/>
      <c r="I5165"/>
      <c r="J5165"/>
      <c r="K5165"/>
      <c r="L5165"/>
    </row>
    <row r="5166" spans="1:12" ht="16" x14ac:dyDescent="0.2">
      <c r="A5166"/>
      <c r="B5166"/>
      <c r="C5166"/>
      <c r="D5166"/>
      <c r="E5166"/>
      <c r="F5166"/>
      <c r="G5166"/>
      <c r="H5166"/>
      <c r="I5166"/>
      <c r="J5166"/>
      <c r="K5166"/>
      <c r="L5166"/>
    </row>
    <row r="5167" spans="1:12" ht="16" x14ac:dyDescent="0.2">
      <c r="A5167"/>
      <c r="B5167"/>
      <c r="C5167"/>
      <c r="D5167"/>
      <c r="E5167"/>
      <c r="F5167"/>
      <c r="G5167"/>
      <c r="H5167"/>
      <c r="I5167"/>
      <c r="J5167"/>
      <c r="K5167"/>
      <c r="L5167"/>
    </row>
    <row r="5168" spans="1:12" ht="16" x14ac:dyDescent="0.2">
      <c r="A5168"/>
      <c r="B5168"/>
      <c r="C5168"/>
      <c r="D5168"/>
      <c r="E5168"/>
      <c r="F5168"/>
      <c r="G5168"/>
      <c r="H5168"/>
      <c r="I5168"/>
      <c r="J5168"/>
      <c r="K5168"/>
      <c r="L5168"/>
    </row>
    <row r="5169" spans="1:12" ht="16" x14ac:dyDescent="0.2">
      <c r="A5169"/>
      <c r="B5169"/>
      <c r="C5169"/>
      <c r="D5169"/>
      <c r="E5169"/>
      <c r="F5169"/>
      <c r="G5169"/>
      <c r="H5169"/>
      <c r="I5169"/>
      <c r="J5169"/>
      <c r="K5169"/>
      <c r="L5169"/>
    </row>
    <row r="5170" spans="1:12" ht="16" x14ac:dyDescent="0.2">
      <c r="A5170"/>
      <c r="B5170"/>
      <c r="C5170"/>
      <c r="D5170"/>
      <c r="E5170"/>
      <c r="F5170"/>
      <c r="G5170"/>
      <c r="H5170"/>
      <c r="I5170"/>
      <c r="J5170"/>
      <c r="K5170"/>
      <c r="L5170"/>
    </row>
    <row r="5171" spans="1:12" ht="16" x14ac:dyDescent="0.2">
      <c r="A5171"/>
      <c r="B5171"/>
      <c r="C5171"/>
      <c r="D5171"/>
      <c r="E5171"/>
      <c r="F5171"/>
      <c r="G5171"/>
      <c r="H5171"/>
      <c r="I5171"/>
      <c r="J5171"/>
      <c r="K5171"/>
      <c r="L5171"/>
    </row>
    <row r="5172" spans="1:12" ht="16" x14ac:dyDescent="0.2">
      <c r="A5172"/>
      <c r="B5172"/>
      <c r="C5172"/>
      <c r="D5172"/>
      <c r="E5172"/>
      <c r="F5172"/>
      <c r="G5172"/>
      <c r="H5172"/>
      <c r="I5172"/>
      <c r="J5172"/>
      <c r="K5172"/>
      <c r="L5172"/>
    </row>
    <row r="5173" spans="1:12" ht="16" x14ac:dyDescent="0.2">
      <c r="A5173"/>
      <c r="B5173"/>
      <c r="C5173"/>
      <c r="D5173"/>
      <c r="E5173"/>
      <c r="F5173"/>
      <c r="G5173"/>
      <c r="H5173"/>
      <c r="I5173"/>
      <c r="J5173"/>
      <c r="K5173"/>
      <c r="L5173"/>
    </row>
    <row r="5174" spans="1:12" ht="16" x14ac:dyDescent="0.2">
      <c r="A5174"/>
      <c r="B5174"/>
      <c r="C5174"/>
      <c r="D5174"/>
      <c r="E5174"/>
      <c r="F5174"/>
      <c r="G5174"/>
      <c r="H5174"/>
      <c r="I5174"/>
      <c r="J5174"/>
      <c r="K5174"/>
      <c r="L5174"/>
    </row>
    <row r="5175" spans="1:12" ht="16" x14ac:dyDescent="0.2">
      <c r="A5175"/>
      <c r="B5175"/>
      <c r="C5175"/>
      <c r="D5175"/>
      <c r="E5175"/>
      <c r="F5175"/>
      <c r="G5175"/>
      <c r="H5175"/>
      <c r="I5175"/>
      <c r="J5175"/>
      <c r="K5175"/>
      <c r="L5175"/>
    </row>
    <row r="5176" spans="1:12" ht="16" x14ac:dyDescent="0.2">
      <c r="A5176"/>
      <c r="B5176"/>
      <c r="C5176"/>
      <c r="D5176"/>
      <c r="E5176"/>
      <c r="F5176"/>
      <c r="G5176"/>
      <c r="H5176"/>
      <c r="I5176"/>
      <c r="J5176"/>
      <c r="K5176"/>
      <c r="L5176"/>
    </row>
    <row r="5177" spans="1:12" ht="16" x14ac:dyDescent="0.2">
      <c r="A5177"/>
      <c r="B5177"/>
      <c r="C5177"/>
      <c r="D5177"/>
      <c r="E5177"/>
      <c r="F5177"/>
      <c r="G5177"/>
      <c r="H5177"/>
      <c r="I5177"/>
      <c r="J5177"/>
      <c r="K5177"/>
      <c r="L5177"/>
    </row>
    <row r="5178" spans="1:12" ht="16" x14ac:dyDescent="0.2">
      <c r="A5178"/>
      <c r="B5178"/>
      <c r="C5178"/>
      <c r="D5178"/>
      <c r="E5178"/>
      <c r="F5178"/>
      <c r="G5178"/>
      <c r="H5178"/>
      <c r="I5178"/>
      <c r="J5178"/>
      <c r="K5178"/>
      <c r="L5178"/>
    </row>
    <row r="5179" spans="1:12" ht="16" x14ac:dyDescent="0.2">
      <c r="A5179"/>
      <c r="B5179"/>
      <c r="C5179"/>
      <c r="D5179"/>
      <c r="E5179"/>
      <c r="F5179"/>
      <c r="G5179"/>
      <c r="H5179"/>
      <c r="I5179"/>
      <c r="J5179"/>
      <c r="K5179"/>
      <c r="L5179"/>
    </row>
    <row r="5180" spans="1:12" ht="16" x14ac:dyDescent="0.2">
      <c r="A5180"/>
      <c r="B5180"/>
      <c r="C5180"/>
      <c r="D5180"/>
      <c r="E5180"/>
      <c r="F5180"/>
      <c r="G5180"/>
      <c r="H5180"/>
      <c r="I5180"/>
      <c r="J5180"/>
      <c r="K5180"/>
      <c r="L5180"/>
    </row>
    <row r="5181" spans="1:12" ht="16" x14ac:dyDescent="0.2">
      <c r="A5181"/>
      <c r="B5181"/>
      <c r="C5181"/>
      <c r="D5181"/>
      <c r="E5181"/>
      <c r="F5181"/>
      <c r="G5181"/>
      <c r="H5181"/>
      <c r="I5181"/>
      <c r="J5181"/>
      <c r="K5181"/>
      <c r="L5181"/>
    </row>
    <row r="5182" spans="1:12" ht="16" x14ac:dyDescent="0.2">
      <c r="A5182"/>
      <c r="B5182"/>
      <c r="C5182"/>
      <c r="D5182"/>
      <c r="E5182"/>
      <c r="F5182"/>
      <c r="G5182"/>
      <c r="H5182"/>
      <c r="I5182"/>
      <c r="J5182"/>
      <c r="K5182"/>
      <c r="L5182"/>
    </row>
    <row r="5183" spans="1:12" ht="16" x14ac:dyDescent="0.2">
      <c r="A5183"/>
      <c r="B5183"/>
      <c r="C5183"/>
      <c r="D5183"/>
      <c r="E5183"/>
      <c r="F5183"/>
      <c r="G5183"/>
      <c r="H5183"/>
      <c r="I5183"/>
      <c r="J5183"/>
      <c r="K5183"/>
      <c r="L5183"/>
    </row>
    <row r="5184" spans="1:12" ht="16" x14ac:dyDescent="0.2">
      <c r="A5184"/>
      <c r="B5184"/>
      <c r="C5184"/>
      <c r="D5184"/>
      <c r="E5184"/>
      <c r="F5184"/>
      <c r="G5184"/>
      <c r="H5184"/>
      <c r="I5184"/>
      <c r="J5184"/>
      <c r="K5184"/>
      <c r="L5184"/>
    </row>
    <row r="5185" spans="1:12" ht="16" x14ac:dyDescent="0.2">
      <c r="A5185"/>
      <c r="B5185"/>
      <c r="C5185"/>
      <c r="D5185"/>
      <c r="E5185"/>
      <c r="F5185"/>
      <c r="G5185"/>
      <c r="H5185"/>
      <c r="I5185"/>
      <c r="J5185"/>
      <c r="K5185"/>
      <c r="L5185"/>
    </row>
    <row r="5186" spans="1:12" ht="16" x14ac:dyDescent="0.2">
      <c r="A5186"/>
      <c r="B5186"/>
      <c r="C5186"/>
      <c r="D5186"/>
      <c r="E5186"/>
      <c r="F5186"/>
      <c r="G5186"/>
      <c r="H5186"/>
      <c r="I5186"/>
      <c r="J5186"/>
      <c r="K5186"/>
      <c r="L5186"/>
    </row>
    <row r="5187" spans="1:12" ht="16" x14ac:dyDescent="0.2">
      <c r="A5187"/>
      <c r="B5187"/>
      <c r="C5187"/>
      <c r="D5187"/>
      <c r="E5187"/>
      <c r="F5187"/>
      <c r="G5187"/>
      <c r="H5187"/>
      <c r="I5187"/>
      <c r="J5187"/>
      <c r="K5187"/>
      <c r="L5187"/>
    </row>
    <row r="5188" spans="1:12" ht="16" x14ac:dyDescent="0.2">
      <c r="A5188"/>
      <c r="B5188"/>
      <c r="C5188"/>
      <c r="D5188"/>
      <c r="E5188"/>
      <c r="F5188"/>
      <c r="G5188"/>
      <c r="H5188"/>
      <c r="I5188"/>
      <c r="J5188"/>
      <c r="K5188"/>
      <c r="L5188"/>
    </row>
    <row r="5189" spans="1:12" ht="16" x14ac:dyDescent="0.2">
      <c r="A5189"/>
      <c r="B5189"/>
      <c r="C5189"/>
      <c r="D5189"/>
      <c r="E5189"/>
      <c r="F5189"/>
      <c r="G5189"/>
      <c r="H5189"/>
      <c r="I5189"/>
      <c r="J5189"/>
      <c r="K5189"/>
      <c r="L5189"/>
    </row>
    <row r="5190" spans="1:12" ht="16" x14ac:dyDescent="0.2">
      <c r="A5190"/>
      <c r="B5190"/>
      <c r="C5190"/>
      <c r="D5190"/>
      <c r="E5190"/>
      <c r="F5190"/>
      <c r="G5190"/>
      <c r="H5190"/>
      <c r="I5190"/>
      <c r="J5190"/>
      <c r="K5190"/>
      <c r="L5190"/>
    </row>
    <row r="5191" spans="1:12" ht="16" x14ac:dyDescent="0.2">
      <c r="A5191"/>
      <c r="B5191"/>
      <c r="C5191"/>
      <c r="D5191"/>
      <c r="E5191"/>
      <c r="F5191"/>
      <c r="G5191"/>
      <c r="H5191"/>
      <c r="I5191"/>
      <c r="J5191"/>
      <c r="K5191"/>
      <c r="L5191"/>
    </row>
    <row r="5192" spans="1:12" ht="16" x14ac:dyDescent="0.2">
      <c r="A5192"/>
      <c r="B5192"/>
      <c r="C5192"/>
      <c r="D5192"/>
      <c r="E5192"/>
      <c r="F5192"/>
      <c r="G5192"/>
      <c r="H5192"/>
      <c r="I5192"/>
      <c r="J5192"/>
      <c r="K5192"/>
      <c r="L5192"/>
    </row>
    <row r="5193" spans="1:12" ht="16" x14ac:dyDescent="0.2">
      <c r="A5193"/>
      <c r="B5193"/>
      <c r="C5193"/>
      <c r="D5193"/>
      <c r="E5193"/>
      <c r="F5193"/>
      <c r="G5193"/>
      <c r="H5193"/>
      <c r="I5193"/>
      <c r="J5193"/>
      <c r="K5193"/>
      <c r="L5193"/>
    </row>
    <row r="5194" spans="1:12" ht="16" x14ac:dyDescent="0.2">
      <c r="A5194"/>
      <c r="B5194"/>
      <c r="C5194"/>
      <c r="D5194"/>
      <c r="E5194"/>
      <c r="F5194"/>
      <c r="G5194"/>
      <c r="H5194"/>
      <c r="I5194"/>
      <c r="J5194"/>
      <c r="K5194"/>
      <c r="L5194"/>
    </row>
    <row r="5195" spans="1:12" ht="16" x14ac:dyDescent="0.2">
      <c r="A5195"/>
      <c r="B5195"/>
      <c r="C5195"/>
      <c r="D5195"/>
      <c r="E5195"/>
      <c r="F5195"/>
      <c r="G5195"/>
      <c r="H5195"/>
      <c r="I5195"/>
      <c r="J5195"/>
      <c r="K5195"/>
      <c r="L5195"/>
    </row>
    <row r="5196" spans="1:12" ht="16" x14ac:dyDescent="0.2">
      <c r="A5196"/>
      <c r="B5196"/>
      <c r="C5196"/>
      <c r="D5196"/>
      <c r="E5196"/>
      <c r="F5196"/>
      <c r="G5196"/>
      <c r="H5196"/>
      <c r="I5196"/>
      <c r="J5196"/>
      <c r="K5196"/>
      <c r="L5196"/>
    </row>
    <row r="5197" spans="1:12" ht="16" x14ac:dyDescent="0.2">
      <c r="A5197"/>
      <c r="B5197"/>
      <c r="C5197"/>
      <c r="D5197"/>
      <c r="E5197"/>
      <c r="F5197"/>
      <c r="G5197"/>
      <c r="H5197"/>
      <c r="I5197"/>
      <c r="J5197"/>
      <c r="K5197"/>
      <c r="L5197"/>
    </row>
    <row r="5198" spans="1:12" ht="16" x14ac:dyDescent="0.2">
      <c r="A5198"/>
      <c r="B5198"/>
      <c r="C5198"/>
      <c r="D5198"/>
      <c r="E5198"/>
      <c r="F5198"/>
      <c r="G5198"/>
      <c r="H5198"/>
      <c r="I5198"/>
      <c r="J5198"/>
      <c r="K5198"/>
      <c r="L5198"/>
    </row>
    <row r="5199" spans="1:12" ht="16" x14ac:dyDescent="0.2">
      <c r="A5199"/>
      <c r="B5199"/>
      <c r="C5199"/>
      <c r="D5199"/>
      <c r="E5199"/>
      <c r="F5199"/>
      <c r="G5199"/>
      <c r="H5199"/>
      <c r="I5199"/>
      <c r="J5199"/>
      <c r="K5199"/>
      <c r="L5199"/>
    </row>
    <row r="5200" spans="1:12" ht="16" x14ac:dyDescent="0.2">
      <c r="A5200"/>
      <c r="B5200"/>
      <c r="C5200"/>
      <c r="D5200"/>
      <c r="E5200"/>
      <c r="F5200"/>
      <c r="G5200"/>
      <c r="H5200"/>
      <c r="I5200"/>
      <c r="J5200"/>
      <c r="K5200"/>
      <c r="L5200"/>
    </row>
    <row r="5201" spans="1:12" ht="16" x14ac:dyDescent="0.2">
      <c r="A5201"/>
      <c r="B5201"/>
      <c r="C5201"/>
      <c r="D5201"/>
      <c r="E5201"/>
      <c r="F5201"/>
      <c r="G5201"/>
      <c r="H5201"/>
      <c r="I5201"/>
      <c r="J5201"/>
      <c r="K5201"/>
      <c r="L5201"/>
    </row>
    <row r="5202" spans="1:12" ht="16" x14ac:dyDescent="0.2">
      <c r="A5202"/>
      <c r="B5202"/>
      <c r="C5202"/>
      <c r="D5202"/>
      <c r="E5202"/>
      <c r="F5202"/>
      <c r="G5202"/>
      <c r="H5202"/>
      <c r="I5202"/>
      <c r="J5202"/>
      <c r="K5202"/>
      <c r="L5202"/>
    </row>
    <row r="5203" spans="1:12" ht="16" x14ac:dyDescent="0.2">
      <c r="A5203"/>
      <c r="B5203"/>
      <c r="C5203"/>
      <c r="D5203"/>
      <c r="E5203"/>
      <c r="F5203"/>
      <c r="G5203"/>
      <c r="H5203"/>
      <c r="I5203"/>
      <c r="J5203"/>
      <c r="K5203"/>
      <c r="L5203"/>
    </row>
    <row r="5204" spans="1:12" ht="16" x14ac:dyDescent="0.2">
      <c r="A5204"/>
      <c r="B5204"/>
      <c r="C5204"/>
      <c r="D5204"/>
      <c r="E5204"/>
      <c r="F5204"/>
      <c r="G5204"/>
      <c r="H5204"/>
      <c r="I5204"/>
      <c r="J5204"/>
      <c r="K5204"/>
      <c r="L5204"/>
    </row>
    <row r="5205" spans="1:12" ht="16" x14ac:dyDescent="0.2">
      <c r="A5205"/>
      <c r="B5205"/>
      <c r="C5205"/>
      <c r="D5205"/>
      <c r="E5205"/>
      <c r="F5205"/>
      <c r="G5205"/>
      <c r="H5205"/>
      <c r="I5205"/>
      <c r="J5205"/>
      <c r="K5205"/>
      <c r="L5205"/>
    </row>
    <row r="5206" spans="1:12" ht="16" x14ac:dyDescent="0.2">
      <c r="A5206"/>
      <c r="B5206"/>
      <c r="C5206"/>
      <c r="D5206"/>
      <c r="E5206"/>
      <c r="F5206"/>
      <c r="G5206"/>
      <c r="H5206"/>
      <c r="I5206"/>
      <c r="J5206"/>
      <c r="K5206"/>
      <c r="L5206"/>
    </row>
    <row r="5207" spans="1:12" ht="16" x14ac:dyDescent="0.2">
      <c r="A5207"/>
      <c r="B5207"/>
      <c r="C5207"/>
      <c r="D5207"/>
      <c r="E5207"/>
      <c r="F5207"/>
      <c r="G5207"/>
      <c r="H5207"/>
      <c r="I5207"/>
      <c r="J5207"/>
      <c r="K5207"/>
      <c r="L5207"/>
    </row>
    <row r="5208" spans="1:12" ht="16" x14ac:dyDescent="0.2">
      <c r="A5208"/>
      <c r="B5208"/>
      <c r="C5208"/>
      <c r="D5208"/>
      <c r="E5208"/>
      <c r="F5208"/>
      <c r="G5208"/>
      <c r="H5208"/>
      <c r="I5208"/>
      <c r="J5208"/>
      <c r="K5208"/>
      <c r="L5208"/>
    </row>
    <row r="5209" spans="1:12" ht="16" x14ac:dyDescent="0.2">
      <c r="A5209"/>
      <c r="B5209"/>
      <c r="C5209"/>
      <c r="D5209"/>
      <c r="E5209"/>
      <c r="F5209"/>
      <c r="G5209"/>
      <c r="H5209"/>
      <c r="I5209"/>
      <c r="J5209"/>
      <c r="K5209"/>
      <c r="L5209"/>
    </row>
    <row r="5210" spans="1:12" ht="16" x14ac:dyDescent="0.2">
      <c r="A5210"/>
      <c r="B5210"/>
      <c r="C5210"/>
      <c r="D5210"/>
      <c r="E5210"/>
      <c r="F5210"/>
      <c r="G5210"/>
      <c r="H5210"/>
      <c r="I5210"/>
      <c r="J5210"/>
      <c r="K5210"/>
      <c r="L5210"/>
    </row>
    <row r="5211" spans="1:12" ht="16" x14ac:dyDescent="0.2">
      <c r="A5211"/>
      <c r="B5211"/>
      <c r="C5211"/>
      <c r="D5211"/>
      <c r="E5211"/>
      <c r="F5211"/>
      <c r="G5211"/>
      <c r="H5211"/>
      <c r="I5211"/>
      <c r="J5211"/>
      <c r="K5211"/>
      <c r="L5211"/>
    </row>
    <row r="5212" spans="1:12" ht="16" x14ac:dyDescent="0.2">
      <c r="A5212"/>
      <c r="B5212"/>
      <c r="C5212"/>
      <c r="D5212"/>
      <c r="E5212"/>
      <c r="F5212"/>
      <c r="G5212"/>
      <c r="H5212"/>
      <c r="I5212"/>
      <c r="J5212"/>
      <c r="K5212"/>
      <c r="L5212"/>
    </row>
    <row r="5213" spans="1:12" ht="16" x14ac:dyDescent="0.2">
      <c r="A5213"/>
      <c r="B5213"/>
      <c r="C5213"/>
      <c r="D5213"/>
      <c r="E5213"/>
      <c r="F5213"/>
      <c r="G5213"/>
      <c r="H5213"/>
      <c r="I5213"/>
      <c r="J5213"/>
      <c r="K5213"/>
      <c r="L5213"/>
    </row>
    <row r="5214" spans="1:12" ht="16" x14ac:dyDescent="0.2">
      <c r="A5214"/>
      <c r="B5214"/>
      <c r="C5214"/>
      <c r="D5214"/>
      <c r="E5214"/>
      <c r="F5214"/>
      <c r="G5214"/>
      <c r="H5214"/>
      <c r="I5214"/>
      <c r="J5214"/>
      <c r="K5214"/>
      <c r="L5214"/>
    </row>
    <row r="5215" spans="1:12" ht="16" x14ac:dyDescent="0.2">
      <c r="A5215"/>
      <c r="B5215"/>
      <c r="C5215"/>
      <c r="D5215"/>
      <c r="E5215"/>
      <c r="F5215"/>
      <c r="G5215"/>
      <c r="H5215"/>
      <c r="I5215"/>
      <c r="J5215"/>
      <c r="K5215"/>
      <c r="L5215"/>
    </row>
    <row r="5216" spans="1:12" ht="16" x14ac:dyDescent="0.2">
      <c r="A5216"/>
      <c r="B5216"/>
      <c r="C5216"/>
      <c r="D5216"/>
      <c r="E5216"/>
      <c r="F5216"/>
      <c r="G5216"/>
      <c r="H5216"/>
      <c r="I5216"/>
      <c r="J5216"/>
      <c r="K5216"/>
      <c r="L5216"/>
    </row>
    <row r="5217" spans="1:12" ht="16" x14ac:dyDescent="0.2">
      <c r="A5217"/>
      <c r="B5217"/>
      <c r="C5217"/>
      <c r="D5217"/>
      <c r="E5217"/>
      <c r="F5217"/>
      <c r="G5217"/>
      <c r="H5217"/>
      <c r="I5217"/>
      <c r="J5217"/>
      <c r="K5217"/>
      <c r="L5217"/>
    </row>
    <row r="5218" spans="1:12" ht="16" x14ac:dyDescent="0.2">
      <c r="A5218"/>
      <c r="B5218"/>
      <c r="C5218"/>
      <c r="D5218"/>
      <c r="E5218"/>
      <c r="F5218"/>
      <c r="G5218"/>
      <c r="H5218"/>
      <c r="I5218"/>
      <c r="J5218"/>
      <c r="K5218"/>
      <c r="L5218"/>
    </row>
    <row r="5219" spans="1:12" ht="16" x14ac:dyDescent="0.2">
      <c r="A5219"/>
      <c r="B5219"/>
      <c r="C5219"/>
      <c r="D5219"/>
      <c r="E5219"/>
      <c r="F5219"/>
      <c r="G5219"/>
      <c r="H5219"/>
      <c r="I5219"/>
      <c r="J5219"/>
      <c r="K5219"/>
      <c r="L5219"/>
    </row>
    <row r="5220" spans="1:12" ht="16" x14ac:dyDescent="0.2">
      <c r="A5220"/>
      <c r="B5220"/>
      <c r="C5220"/>
      <c r="D5220"/>
      <c r="E5220"/>
      <c r="F5220"/>
      <c r="G5220"/>
      <c r="H5220"/>
      <c r="I5220"/>
      <c r="J5220"/>
      <c r="K5220"/>
      <c r="L5220"/>
    </row>
    <row r="5221" spans="1:12" ht="16" x14ac:dyDescent="0.2">
      <c r="A5221"/>
      <c r="B5221"/>
      <c r="C5221"/>
      <c r="D5221"/>
      <c r="E5221"/>
      <c r="F5221"/>
      <c r="G5221"/>
      <c r="H5221"/>
      <c r="I5221"/>
      <c r="J5221"/>
      <c r="K5221"/>
      <c r="L5221"/>
    </row>
    <row r="5222" spans="1:12" ht="16" x14ac:dyDescent="0.2">
      <c r="A5222"/>
      <c r="B5222"/>
      <c r="C5222"/>
      <c r="D5222"/>
      <c r="E5222"/>
      <c r="F5222"/>
      <c r="G5222"/>
      <c r="H5222"/>
      <c r="I5222"/>
      <c r="J5222"/>
      <c r="K5222"/>
      <c r="L5222"/>
    </row>
    <row r="5223" spans="1:12" ht="16" x14ac:dyDescent="0.2">
      <c r="A5223"/>
      <c r="B5223"/>
      <c r="C5223"/>
      <c r="D5223"/>
      <c r="E5223"/>
      <c r="F5223"/>
      <c r="G5223"/>
      <c r="H5223"/>
      <c r="I5223"/>
      <c r="J5223"/>
      <c r="K5223"/>
      <c r="L5223"/>
    </row>
    <row r="5224" spans="1:12" ht="16" x14ac:dyDescent="0.2">
      <c r="A5224"/>
      <c r="B5224"/>
      <c r="C5224"/>
      <c r="D5224"/>
      <c r="E5224"/>
      <c r="F5224"/>
      <c r="G5224"/>
      <c r="H5224"/>
      <c r="I5224"/>
      <c r="J5224"/>
      <c r="K5224"/>
      <c r="L5224"/>
    </row>
    <row r="5225" spans="1:12" ht="16" x14ac:dyDescent="0.2">
      <c r="A5225"/>
      <c r="B5225"/>
      <c r="C5225"/>
      <c r="D5225"/>
      <c r="E5225"/>
      <c r="F5225"/>
      <c r="G5225"/>
      <c r="H5225"/>
      <c r="I5225"/>
      <c r="J5225"/>
      <c r="K5225"/>
      <c r="L5225"/>
    </row>
    <row r="5226" spans="1:12" ht="16" x14ac:dyDescent="0.2">
      <c r="A5226"/>
      <c r="B5226"/>
      <c r="C5226"/>
      <c r="D5226"/>
      <c r="E5226"/>
      <c r="F5226"/>
      <c r="G5226"/>
      <c r="H5226"/>
      <c r="I5226"/>
      <c r="J5226"/>
      <c r="K5226"/>
      <c r="L5226"/>
    </row>
    <row r="5227" spans="1:12" ht="16" x14ac:dyDescent="0.2">
      <c r="A5227"/>
      <c r="B5227"/>
      <c r="C5227"/>
      <c r="D5227"/>
      <c r="E5227"/>
      <c r="F5227"/>
      <c r="G5227"/>
      <c r="H5227"/>
      <c r="I5227"/>
      <c r="J5227"/>
      <c r="K5227"/>
      <c r="L5227"/>
    </row>
    <row r="5228" spans="1:12" ht="16" x14ac:dyDescent="0.2">
      <c r="A5228"/>
      <c r="B5228"/>
      <c r="C5228"/>
      <c r="D5228"/>
      <c r="E5228"/>
      <c r="F5228"/>
      <c r="G5228"/>
      <c r="H5228"/>
      <c r="I5228"/>
      <c r="J5228"/>
      <c r="K5228"/>
      <c r="L5228"/>
    </row>
    <row r="5229" spans="1:12" ht="16" x14ac:dyDescent="0.2">
      <c r="A5229"/>
      <c r="B5229"/>
      <c r="C5229"/>
      <c r="D5229"/>
      <c r="E5229"/>
      <c r="F5229"/>
      <c r="G5229"/>
      <c r="H5229"/>
      <c r="I5229"/>
      <c r="J5229"/>
      <c r="K5229"/>
      <c r="L5229"/>
    </row>
    <row r="5230" spans="1:12" ht="16" x14ac:dyDescent="0.2">
      <c r="A5230"/>
      <c r="B5230"/>
      <c r="C5230"/>
      <c r="D5230"/>
      <c r="E5230"/>
      <c r="F5230"/>
      <c r="G5230"/>
      <c r="H5230"/>
      <c r="I5230"/>
      <c r="J5230"/>
      <c r="K5230"/>
      <c r="L5230"/>
    </row>
    <row r="5231" spans="1:12" ht="16" x14ac:dyDescent="0.2">
      <c r="A5231"/>
      <c r="B5231"/>
      <c r="C5231"/>
      <c r="D5231"/>
      <c r="E5231"/>
      <c r="F5231"/>
      <c r="G5231"/>
      <c r="H5231"/>
      <c r="I5231"/>
      <c r="J5231"/>
      <c r="K5231"/>
      <c r="L5231"/>
    </row>
    <row r="5232" spans="1:12" ht="16" x14ac:dyDescent="0.2">
      <c r="A5232"/>
      <c r="B5232"/>
      <c r="C5232"/>
      <c r="D5232"/>
      <c r="E5232"/>
      <c r="F5232"/>
      <c r="G5232"/>
      <c r="H5232"/>
      <c r="I5232"/>
      <c r="J5232"/>
      <c r="K5232"/>
      <c r="L5232"/>
    </row>
    <row r="5233" spans="1:12" ht="16" x14ac:dyDescent="0.2">
      <c r="A5233"/>
      <c r="B5233"/>
      <c r="C5233"/>
      <c r="D5233"/>
      <c r="E5233"/>
      <c r="F5233"/>
      <c r="G5233"/>
      <c r="H5233"/>
      <c r="I5233"/>
      <c r="J5233"/>
      <c r="K5233"/>
      <c r="L5233"/>
    </row>
    <row r="5234" spans="1:12" ht="16" x14ac:dyDescent="0.2">
      <c r="A5234"/>
      <c r="B5234"/>
      <c r="C5234"/>
      <c r="D5234"/>
      <c r="E5234"/>
      <c r="F5234"/>
      <c r="G5234"/>
      <c r="H5234"/>
      <c r="I5234"/>
      <c r="J5234"/>
      <c r="K5234"/>
      <c r="L5234"/>
    </row>
    <row r="5235" spans="1:12" ht="16" x14ac:dyDescent="0.2">
      <c r="A5235"/>
      <c r="B5235"/>
      <c r="C5235"/>
      <c r="D5235"/>
      <c r="E5235"/>
      <c r="F5235"/>
      <c r="G5235"/>
      <c r="H5235"/>
      <c r="I5235"/>
      <c r="J5235"/>
      <c r="K5235"/>
      <c r="L5235"/>
    </row>
    <row r="5236" spans="1:12" ht="16" x14ac:dyDescent="0.2">
      <c r="A5236"/>
      <c r="B5236"/>
      <c r="C5236"/>
      <c r="D5236"/>
      <c r="E5236"/>
      <c r="F5236"/>
      <c r="G5236"/>
      <c r="H5236"/>
      <c r="I5236"/>
      <c r="J5236"/>
      <c r="K5236"/>
      <c r="L5236"/>
    </row>
    <row r="5237" spans="1:12" ht="16" x14ac:dyDescent="0.2">
      <c r="A5237"/>
      <c r="B5237"/>
      <c r="C5237"/>
      <c r="D5237"/>
      <c r="E5237"/>
      <c r="F5237"/>
      <c r="G5237"/>
      <c r="H5237"/>
      <c r="I5237"/>
      <c r="J5237"/>
      <c r="K5237"/>
      <c r="L5237"/>
    </row>
    <row r="5238" spans="1:12" ht="16" x14ac:dyDescent="0.2">
      <c r="A5238"/>
      <c r="B5238"/>
      <c r="C5238"/>
      <c r="D5238"/>
      <c r="E5238"/>
      <c r="F5238"/>
      <c r="G5238"/>
      <c r="H5238"/>
      <c r="I5238"/>
      <c r="J5238"/>
      <c r="K5238"/>
      <c r="L5238"/>
    </row>
    <row r="5239" spans="1:12" ht="16" x14ac:dyDescent="0.2">
      <c r="A5239"/>
      <c r="B5239"/>
      <c r="C5239"/>
      <c r="D5239"/>
      <c r="E5239"/>
      <c r="F5239"/>
      <c r="G5239"/>
      <c r="H5239"/>
      <c r="I5239"/>
      <c r="J5239"/>
      <c r="K5239"/>
      <c r="L5239"/>
    </row>
    <row r="5240" spans="1:12" ht="16" x14ac:dyDescent="0.2">
      <c r="A5240"/>
      <c r="B5240"/>
      <c r="C5240"/>
      <c r="D5240"/>
      <c r="E5240"/>
      <c r="F5240"/>
      <c r="G5240"/>
      <c r="H5240"/>
      <c r="I5240"/>
      <c r="J5240"/>
      <c r="K5240"/>
      <c r="L5240"/>
    </row>
    <row r="5241" spans="1:12" ht="16" x14ac:dyDescent="0.2">
      <c r="A5241"/>
      <c r="B5241"/>
      <c r="C5241"/>
      <c r="D5241"/>
      <c r="E5241"/>
      <c r="F5241"/>
      <c r="G5241"/>
      <c r="H5241"/>
      <c r="I5241"/>
      <c r="J5241"/>
      <c r="K5241"/>
      <c r="L5241"/>
    </row>
    <row r="5242" spans="1:12" ht="16" x14ac:dyDescent="0.2">
      <c r="A5242"/>
      <c r="B5242"/>
      <c r="C5242"/>
      <c r="D5242"/>
      <c r="E5242"/>
      <c r="F5242"/>
      <c r="G5242"/>
      <c r="H5242"/>
      <c r="I5242"/>
      <c r="J5242"/>
      <c r="K5242"/>
      <c r="L5242"/>
    </row>
    <row r="5243" spans="1:12" ht="16" x14ac:dyDescent="0.2">
      <c r="A5243"/>
      <c r="B5243"/>
      <c r="C5243"/>
      <c r="D5243"/>
      <c r="E5243"/>
      <c r="F5243"/>
      <c r="G5243"/>
      <c r="H5243"/>
      <c r="I5243"/>
      <c r="J5243"/>
      <c r="K5243"/>
      <c r="L5243"/>
    </row>
    <row r="5244" spans="1:12" ht="16" x14ac:dyDescent="0.2">
      <c r="A5244"/>
      <c r="B5244"/>
      <c r="C5244"/>
      <c r="D5244"/>
      <c r="E5244"/>
      <c r="F5244"/>
      <c r="G5244"/>
      <c r="H5244"/>
      <c r="I5244"/>
      <c r="J5244"/>
      <c r="K5244"/>
      <c r="L5244"/>
    </row>
    <row r="5245" spans="1:12" ht="16" x14ac:dyDescent="0.2">
      <c r="A5245"/>
      <c r="B5245"/>
      <c r="C5245"/>
      <c r="D5245"/>
      <c r="E5245"/>
      <c r="F5245"/>
      <c r="G5245"/>
      <c r="H5245"/>
      <c r="I5245"/>
      <c r="J5245"/>
      <c r="K5245"/>
      <c r="L5245"/>
    </row>
    <row r="5246" spans="1:12" ht="16" x14ac:dyDescent="0.2">
      <c r="A5246"/>
      <c r="B5246"/>
      <c r="C5246"/>
      <c r="D5246"/>
      <c r="E5246"/>
      <c r="F5246"/>
      <c r="G5246"/>
      <c r="H5246"/>
      <c r="I5246"/>
      <c r="J5246"/>
      <c r="K5246"/>
      <c r="L5246"/>
    </row>
    <row r="5247" spans="1:12" ht="16" x14ac:dyDescent="0.2">
      <c r="A5247"/>
      <c r="B5247"/>
      <c r="C5247"/>
      <c r="D5247"/>
      <c r="E5247"/>
      <c r="F5247"/>
      <c r="G5247"/>
      <c r="H5247"/>
      <c r="I5247"/>
      <c r="J5247"/>
      <c r="K5247"/>
      <c r="L5247"/>
    </row>
    <row r="5248" spans="1:12" ht="16" x14ac:dyDescent="0.2">
      <c r="A5248"/>
      <c r="B5248"/>
      <c r="C5248"/>
      <c r="D5248"/>
      <c r="E5248"/>
      <c r="F5248"/>
      <c r="G5248"/>
      <c r="H5248"/>
      <c r="I5248"/>
      <c r="J5248"/>
      <c r="K5248"/>
      <c r="L5248"/>
    </row>
    <row r="5249" spans="1:12" ht="16" x14ac:dyDescent="0.2">
      <c r="A5249"/>
      <c r="B5249"/>
      <c r="C5249"/>
      <c r="D5249"/>
      <c r="E5249"/>
      <c r="F5249"/>
      <c r="G5249"/>
      <c r="H5249"/>
      <c r="I5249"/>
      <c r="J5249"/>
      <c r="K5249"/>
      <c r="L5249"/>
    </row>
    <row r="5250" spans="1:12" ht="16" x14ac:dyDescent="0.2">
      <c r="A5250"/>
      <c r="B5250"/>
      <c r="C5250"/>
      <c r="D5250"/>
      <c r="E5250"/>
      <c r="F5250"/>
      <c r="G5250"/>
      <c r="H5250"/>
      <c r="I5250"/>
      <c r="J5250"/>
      <c r="K5250"/>
      <c r="L5250"/>
    </row>
    <row r="5251" spans="1:12" ht="16" x14ac:dyDescent="0.2">
      <c r="A5251"/>
      <c r="B5251"/>
      <c r="C5251"/>
      <c r="D5251"/>
      <c r="E5251"/>
      <c r="F5251"/>
      <c r="G5251"/>
      <c r="H5251"/>
      <c r="I5251"/>
      <c r="J5251"/>
      <c r="K5251"/>
      <c r="L5251"/>
    </row>
    <row r="5252" spans="1:12" ht="16" x14ac:dyDescent="0.2">
      <c r="A5252"/>
      <c r="B5252"/>
      <c r="C5252"/>
      <c r="D5252"/>
      <c r="E5252"/>
      <c r="F5252"/>
      <c r="G5252"/>
      <c r="H5252"/>
      <c r="I5252"/>
      <c r="J5252"/>
      <c r="K5252"/>
      <c r="L5252"/>
    </row>
    <row r="5253" spans="1:12" ht="16" x14ac:dyDescent="0.2">
      <c r="A5253"/>
      <c r="B5253"/>
      <c r="C5253"/>
      <c r="D5253"/>
      <c r="E5253"/>
      <c r="F5253"/>
      <c r="G5253"/>
      <c r="H5253"/>
      <c r="I5253"/>
      <c r="J5253"/>
      <c r="K5253"/>
      <c r="L5253"/>
    </row>
    <row r="5254" spans="1:12" ht="16" x14ac:dyDescent="0.2">
      <c r="A5254"/>
      <c r="B5254"/>
      <c r="C5254"/>
      <c r="D5254"/>
      <c r="E5254"/>
      <c r="F5254"/>
      <c r="G5254"/>
      <c r="H5254"/>
      <c r="I5254"/>
      <c r="J5254"/>
      <c r="K5254"/>
      <c r="L5254"/>
    </row>
    <row r="5255" spans="1:12" ht="16" x14ac:dyDescent="0.2">
      <c r="A5255"/>
      <c r="B5255"/>
      <c r="C5255"/>
      <c r="D5255"/>
      <c r="E5255"/>
      <c r="F5255"/>
      <c r="G5255"/>
      <c r="H5255"/>
      <c r="I5255"/>
      <c r="J5255"/>
      <c r="K5255"/>
      <c r="L5255"/>
    </row>
    <row r="5256" spans="1:12" ht="16" x14ac:dyDescent="0.2">
      <c r="A5256"/>
      <c r="B5256"/>
      <c r="C5256"/>
      <c r="D5256"/>
      <c r="E5256"/>
      <c r="F5256"/>
      <c r="G5256"/>
      <c r="H5256"/>
      <c r="I5256"/>
      <c r="J5256"/>
      <c r="K5256"/>
      <c r="L5256"/>
    </row>
    <row r="5257" spans="1:12" ht="16" x14ac:dyDescent="0.2">
      <c r="A5257"/>
      <c r="B5257"/>
      <c r="C5257"/>
      <c r="D5257"/>
      <c r="E5257"/>
      <c r="F5257"/>
      <c r="G5257"/>
      <c r="H5257"/>
      <c r="I5257"/>
      <c r="J5257"/>
      <c r="K5257"/>
      <c r="L5257"/>
    </row>
    <row r="5258" spans="1:12" ht="16" x14ac:dyDescent="0.2">
      <c r="A5258"/>
      <c r="B5258"/>
      <c r="C5258"/>
      <c r="D5258"/>
      <c r="E5258"/>
      <c r="F5258"/>
      <c r="G5258"/>
      <c r="H5258"/>
      <c r="I5258"/>
      <c r="J5258"/>
      <c r="K5258"/>
      <c r="L5258"/>
    </row>
    <row r="5259" spans="1:12" ht="16" x14ac:dyDescent="0.2">
      <c r="A5259"/>
      <c r="B5259"/>
      <c r="C5259"/>
      <c r="D5259"/>
      <c r="E5259"/>
      <c r="F5259"/>
      <c r="G5259"/>
      <c r="H5259"/>
      <c r="I5259"/>
      <c r="J5259"/>
      <c r="K5259"/>
      <c r="L5259"/>
    </row>
    <row r="5260" spans="1:12" ht="16" x14ac:dyDescent="0.2">
      <c r="A5260"/>
      <c r="B5260"/>
      <c r="C5260"/>
      <c r="D5260"/>
      <c r="E5260"/>
      <c r="F5260"/>
      <c r="G5260"/>
      <c r="H5260"/>
      <c r="I5260"/>
      <c r="J5260"/>
      <c r="K5260"/>
      <c r="L5260"/>
    </row>
    <row r="5261" spans="1:12" ht="16" x14ac:dyDescent="0.2">
      <c r="A5261"/>
      <c r="B5261"/>
      <c r="C5261"/>
      <c r="D5261"/>
      <c r="E5261"/>
      <c r="F5261"/>
      <c r="G5261"/>
      <c r="H5261"/>
      <c r="I5261"/>
      <c r="J5261"/>
      <c r="K5261"/>
      <c r="L5261"/>
    </row>
    <row r="5262" spans="1:12" ht="16" x14ac:dyDescent="0.2">
      <c r="A5262"/>
      <c r="B5262"/>
      <c r="C5262"/>
      <c r="D5262"/>
      <c r="E5262"/>
      <c r="F5262"/>
      <c r="G5262"/>
      <c r="H5262"/>
      <c r="I5262"/>
      <c r="J5262"/>
      <c r="K5262"/>
      <c r="L5262"/>
    </row>
    <row r="5263" spans="1:12" ht="16" x14ac:dyDescent="0.2">
      <c r="A5263"/>
      <c r="B5263"/>
      <c r="C5263"/>
      <c r="D5263"/>
      <c r="E5263"/>
      <c r="F5263"/>
      <c r="G5263"/>
      <c r="H5263"/>
      <c r="I5263"/>
      <c r="J5263"/>
      <c r="K5263"/>
      <c r="L5263"/>
    </row>
    <row r="5264" spans="1:12" ht="16" x14ac:dyDescent="0.2">
      <c r="A5264"/>
      <c r="B5264"/>
      <c r="C5264"/>
      <c r="D5264"/>
      <c r="E5264"/>
      <c r="F5264"/>
      <c r="G5264"/>
      <c r="H5264"/>
      <c r="I5264"/>
      <c r="J5264"/>
      <c r="K5264"/>
      <c r="L5264"/>
    </row>
    <row r="5265" spans="1:12" ht="16" x14ac:dyDescent="0.2">
      <c r="A5265"/>
      <c r="B5265"/>
      <c r="C5265"/>
      <c r="D5265"/>
      <c r="E5265"/>
      <c r="F5265"/>
      <c r="G5265"/>
      <c r="H5265"/>
      <c r="I5265"/>
      <c r="J5265"/>
      <c r="K5265"/>
      <c r="L5265"/>
    </row>
    <row r="5266" spans="1:12" ht="16" x14ac:dyDescent="0.2">
      <c r="A5266"/>
      <c r="B5266"/>
      <c r="C5266"/>
      <c r="D5266"/>
      <c r="E5266"/>
      <c r="F5266"/>
      <c r="G5266"/>
      <c r="H5266"/>
      <c r="I5266"/>
      <c r="J5266"/>
      <c r="K5266"/>
      <c r="L5266"/>
    </row>
    <row r="5267" spans="1:12" ht="16" x14ac:dyDescent="0.2">
      <c r="A5267"/>
      <c r="B5267"/>
      <c r="C5267"/>
      <c r="D5267"/>
      <c r="E5267"/>
      <c r="F5267"/>
      <c r="G5267"/>
      <c r="H5267"/>
      <c r="I5267"/>
      <c r="J5267"/>
      <c r="K5267"/>
      <c r="L5267"/>
    </row>
    <row r="5268" spans="1:12" ht="16" x14ac:dyDescent="0.2">
      <c r="A5268"/>
      <c r="B5268"/>
      <c r="C5268"/>
      <c r="D5268"/>
      <c r="E5268"/>
      <c r="F5268"/>
      <c r="G5268"/>
      <c r="H5268"/>
      <c r="I5268"/>
      <c r="J5268"/>
      <c r="K5268"/>
      <c r="L5268"/>
    </row>
    <row r="5269" spans="1:12" ht="16" x14ac:dyDescent="0.2">
      <c r="A5269"/>
      <c r="B5269"/>
      <c r="C5269"/>
      <c r="D5269"/>
      <c r="E5269"/>
      <c r="F5269"/>
      <c r="G5269"/>
      <c r="H5269"/>
      <c r="I5269"/>
      <c r="J5269"/>
      <c r="K5269"/>
      <c r="L5269"/>
    </row>
    <row r="5270" spans="1:12" ht="16" x14ac:dyDescent="0.2">
      <c r="A5270"/>
      <c r="B5270"/>
      <c r="C5270"/>
      <c r="D5270"/>
      <c r="E5270"/>
      <c r="F5270"/>
      <c r="G5270"/>
      <c r="H5270"/>
      <c r="I5270"/>
      <c r="J5270"/>
      <c r="K5270"/>
      <c r="L5270"/>
    </row>
    <row r="5271" spans="1:12" ht="16" x14ac:dyDescent="0.2">
      <c r="A5271"/>
      <c r="B5271"/>
      <c r="C5271"/>
      <c r="D5271"/>
      <c r="E5271"/>
      <c r="F5271"/>
      <c r="G5271"/>
      <c r="H5271"/>
      <c r="I5271"/>
      <c r="J5271"/>
      <c r="K5271"/>
      <c r="L5271"/>
    </row>
    <row r="5272" spans="1:12" ht="16" x14ac:dyDescent="0.2">
      <c r="A5272"/>
      <c r="B5272"/>
      <c r="C5272"/>
      <c r="D5272"/>
      <c r="E5272"/>
      <c r="F5272"/>
      <c r="G5272"/>
      <c r="H5272"/>
      <c r="I5272"/>
      <c r="J5272"/>
      <c r="K5272"/>
      <c r="L5272"/>
    </row>
    <row r="5273" spans="1:12" ht="16" x14ac:dyDescent="0.2">
      <c r="A5273"/>
      <c r="B5273"/>
      <c r="C5273"/>
      <c r="D5273"/>
      <c r="E5273"/>
      <c r="F5273"/>
      <c r="G5273"/>
      <c r="H5273"/>
      <c r="I5273"/>
      <c r="J5273"/>
      <c r="K5273"/>
      <c r="L5273"/>
    </row>
    <row r="5274" spans="1:12" ht="16" x14ac:dyDescent="0.2">
      <c r="A5274"/>
      <c r="B5274"/>
      <c r="C5274"/>
      <c r="D5274"/>
      <c r="E5274"/>
      <c r="F5274"/>
      <c r="G5274"/>
      <c r="H5274"/>
      <c r="I5274"/>
      <c r="J5274"/>
      <c r="K5274"/>
      <c r="L5274"/>
    </row>
    <row r="5275" spans="1:12" ht="16" x14ac:dyDescent="0.2">
      <c r="A5275"/>
      <c r="B5275"/>
      <c r="C5275"/>
      <c r="D5275"/>
      <c r="E5275"/>
      <c r="F5275"/>
      <c r="G5275"/>
      <c r="H5275"/>
      <c r="I5275"/>
      <c r="J5275"/>
      <c r="K5275"/>
      <c r="L5275"/>
    </row>
    <row r="5276" spans="1:12" ht="16" x14ac:dyDescent="0.2">
      <c r="A5276"/>
      <c r="B5276"/>
      <c r="C5276"/>
      <c r="D5276"/>
      <c r="E5276"/>
      <c r="F5276"/>
      <c r="G5276"/>
      <c r="H5276"/>
      <c r="I5276"/>
      <c r="J5276"/>
      <c r="K5276"/>
      <c r="L5276"/>
    </row>
    <row r="5277" spans="1:12" ht="16" x14ac:dyDescent="0.2">
      <c r="A5277"/>
      <c r="B5277"/>
      <c r="C5277"/>
      <c r="D5277"/>
      <c r="E5277"/>
      <c r="F5277"/>
      <c r="G5277"/>
      <c r="H5277"/>
      <c r="I5277"/>
      <c r="J5277"/>
      <c r="K5277"/>
      <c r="L5277"/>
    </row>
    <row r="5278" spans="1:12" ht="16" x14ac:dyDescent="0.2">
      <c r="A5278"/>
      <c r="B5278"/>
      <c r="C5278"/>
      <c r="D5278"/>
      <c r="E5278"/>
      <c r="F5278"/>
      <c r="G5278"/>
      <c r="H5278"/>
      <c r="I5278"/>
      <c r="J5278"/>
      <c r="K5278"/>
      <c r="L5278"/>
    </row>
    <row r="5279" spans="1:12" ht="16" x14ac:dyDescent="0.2">
      <c r="A5279"/>
      <c r="B5279"/>
      <c r="C5279"/>
      <c r="D5279"/>
      <c r="E5279"/>
      <c r="F5279"/>
      <c r="G5279"/>
      <c r="H5279"/>
      <c r="I5279"/>
      <c r="J5279"/>
      <c r="K5279"/>
      <c r="L5279"/>
    </row>
    <row r="5280" spans="1:12" ht="16" x14ac:dyDescent="0.2">
      <c r="A5280"/>
      <c r="B5280"/>
      <c r="C5280"/>
      <c r="D5280"/>
      <c r="E5280"/>
      <c r="F5280"/>
      <c r="G5280"/>
      <c r="H5280"/>
      <c r="I5280"/>
      <c r="J5280"/>
      <c r="K5280"/>
      <c r="L5280"/>
    </row>
    <row r="5281" spans="1:12" ht="16" x14ac:dyDescent="0.2">
      <c r="A5281"/>
      <c r="B5281"/>
      <c r="C5281"/>
      <c r="D5281"/>
      <c r="E5281"/>
      <c r="F5281"/>
      <c r="G5281"/>
      <c r="H5281"/>
      <c r="I5281"/>
      <c r="J5281"/>
      <c r="K5281"/>
      <c r="L5281"/>
    </row>
    <row r="5282" spans="1:12" ht="16" x14ac:dyDescent="0.2">
      <c r="A5282"/>
      <c r="B5282"/>
      <c r="C5282"/>
      <c r="D5282"/>
      <c r="E5282"/>
      <c r="F5282"/>
      <c r="G5282"/>
      <c r="H5282"/>
      <c r="I5282"/>
      <c r="J5282"/>
      <c r="K5282"/>
      <c r="L5282"/>
    </row>
    <row r="5283" spans="1:12" ht="16" x14ac:dyDescent="0.2">
      <c r="A5283"/>
      <c r="B5283"/>
      <c r="C5283"/>
      <c r="D5283"/>
      <c r="E5283"/>
      <c r="F5283"/>
      <c r="G5283"/>
      <c r="H5283"/>
      <c r="I5283"/>
      <c r="J5283"/>
      <c r="K5283"/>
      <c r="L5283"/>
    </row>
    <row r="5284" spans="1:12" ht="16" x14ac:dyDescent="0.2">
      <c r="A5284"/>
      <c r="B5284"/>
      <c r="C5284"/>
      <c r="D5284"/>
      <c r="E5284"/>
      <c r="F5284"/>
      <c r="G5284"/>
      <c r="H5284"/>
      <c r="I5284"/>
      <c r="J5284"/>
      <c r="K5284"/>
      <c r="L5284"/>
    </row>
    <row r="5285" spans="1:12" ht="16" x14ac:dyDescent="0.2">
      <c r="A5285"/>
      <c r="B5285"/>
      <c r="C5285"/>
      <c r="D5285"/>
      <c r="E5285"/>
      <c r="F5285"/>
      <c r="G5285"/>
      <c r="H5285"/>
      <c r="I5285"/>
      <c r="J5285"/>
      <c r="K5285"/>
      <c r="L5285"/>
    </row>
    <row r="5286" spans="1:12" ht="16" x14ac:dyDescent="0.2">
      <c r="A5286"/>
      <c r="B5286"/>
      <c r="C5286"/>
      <c r="D5286"/>
      <c r="E5286"/>
      <c r="F5286"/>
      <c r="G5286"/>
      <c r="H5286"/>
      <c r="I5286"/>
      <c r="J5286"/>
      <c r="K5286"/>
      <c r="L5286"/>
    </row>
    <row r="5287" spans="1:12" ht="16" x14ac:dyDescent="0.2">
      <c r="A5287"/>
      <c r="B5287"/>
      <c r="C5287"/>
      <c r="D5287"/>
      <c r="E5287"/>
      <c r="F5287"/>
      <c r="G5287"/>
      <c r="H5287"/>
      <c r="I5287"/>
      <c r="J5287"/>
      <c r="K5287"/>
      <c r="L5287"/>
    </row>
    <row r="5288" spans="1:12" ht="16" x14ac:dyDescent="0.2">
      <c r="A5288"/>
      <c r="B5288"/>
      <c r="C5288"/>
      <c r="D5288"/>
      <c r="E5288"/>
      <c r="F5288"/>
      <c r="G5288"/>
      <c r="H5288"/>
      <c r="I5288"/>
      <c r="J5288"/>
      <c r="K5288"/>
      <c r="L5288"/>
    </row>
    <row r="5289" spans="1:12" ht="16" x14ac:dyDescent="0.2">
      <c r="A5289"/>
      <c r="B5289"/>
      <c r="C5289"/>
      <c r="D5289"/>
      <c r="E5289"/>
      <c r="F5289"/>
      <c r="G5289"/>
      <c r="H5289"/>
      <c r="I5289"/>
      <c r="J5289"/>
      <c r="K5289"/>
      <c r="L5289"/>
    </row>
    <row r="5290" spans="1:12" ht="16" x14ac:dyDescent="0.2">
      <c r="A5290"/>
      <c r="B5290"/>
      <c r="C5290"/>
      <c r="D5290"/>
      <c r="E5290"/>
      <c r="F5290"/>
      <c r="G5290"/>
      <c r="H5290"/>
      <c r="I5290"/>
      <c r="J5290"/>
      <c r="K5290"/>
      <c r="L5290"/>
    </row>
    <row r="5291" spans="1:12" ht="16" x14ac:dyDescent="0.2">
      <c r="A5291"/>
      <c r="B5291"/>
      <c r="C5291"/>
      <c r="D5291"/>
      <c r="E5291"/>
      <c r="F5291"/>
      <c r="G5291"/>
      <c r="H5291"/>
      <c r="I5291"/>
      <c r="J5291"/>
      <c r="K5291"/>
      <c r="L5291"/>
    </row>
    <row r="5292" spans="1:12" ht="16" x14ac:dyDescent="0.2">
      <c r="A5292"/>
      <c r="B5292"/>
      <c r="C5292"/>
      <c r="D5292"/>
      <c r="E5292"/>
      <c r="F5292"/>
      <c r="G5292"/>
      <c r="H5292"/>
      <c r="I5292"/>
      <c r="J5292"/>
      <c r="K5292"/>
      <c r="L5292"/>
    </row>
    <row r="5293" spans="1:12" ht="16" x14ac:dyDescent="0.2">
      <c r="A5293"/>
      <c r="B5293"/>
      <c r="C5293"/>
      <c r="D5293"/>
      <c r="E5293"/>
      <c r="F5293"/>
      <c r="G5293"/>
      <c r="H5293"/>
      <c r="I5293"/>
      <c r="J5293"/>
      <c r="K5293"/>
      <c r="L5293"/>
    </row>
    <row r="5294" spans="1:12" ht="16" x14ac:dyDescent="0.2">
      <c r="A5294"/>
      <c r="B5294"/>
      <c r="C5294"/>
      <c r="D5294"/>
      <c r="E5294"/>
      <c r="F5294"/>
      <c r="G5294"/>
      <c r="H5294"/>
      <c r="I5294"/>
      <c r="J5294"/>
      <c r="K5294"/>
      <c r="L5294"/>
    </row>
    <row r="5295" spans="1:12" ht="16" x14ac:dyDescent="0.2">
      <c r="A5295"/>
      <c r="B5295"/>
      <c r="C5295"/>
      <c r="D5295"/>
      <c r="E5295"/>
      <c r="F5295"/>
      <c r="G5295"/>
      <c r="H5295"/>
      <c r="I5295"/>
      <c r="J5295"/>
      <c r="K5295"/>
      <c r="L5295"/>
    </row>
    <row r="5296" spans="1:12" ht="16" x14ac:dyDescent="0.2">
      <c r="A5296"/>
      <c r="B5296"/>
      <c r="C5296"/>
      <c r="D5296"/>
      <c r="E5296"/>
      <c r="F5296"/>
      <c r="G5296"/>
      <c r="H5296"/>
      <c r="I5296"/>
      <c r="J5296"/>
      <c r="K5296"/>
      <c r="L5296"/>
    </row>
    <row r="5297" spans="1:12" ht="16" x14ac:dyDescent="0.2">
      <c r="A5297"/>
      <c r="B5297"/>
      <c r="C5297"/>
      <c r="D5297"/>
      <c r="E5297"/>
      <c r="F5297"/>
      <c r="G5297"/>
      <c r="H5297"/>
      <c r="I5297"/>
      <c r="J5297"/>
      <c r="K5297"/>
      <c r="L5297"/>
    </row>
    <row r="5298" spans="1:12" ht="16" x14ac:dyDescent="0.2">
      <c r="A5298"/>
      <c r="B5298"/>
      <c r="C5298"/>
      <c r="D5298"/>
      <c r="E5298"/>
      <c r="F5298"/>
      <c r="G5298"/>
      <c r="H5298"/>
      <c r="I5298"/>
      <c r="J5298"/>
      <c r="K5298"/>
      <c r="L5298"/>
    </row>
    <row r="5299" spans="1:12" ht="16" x14ac:dyDescent="0.2">
      <c r="A5299"/>
      <c r="B5299"/>
      <c r="C5299"/>
      <c r="D5299"/>
      <c r="E5299"/>
      <c r="F5299"/>
      <c r="G5299"/>
      <c r="H5299"/>
      <c r="I5299"/>
      <c r="J5299"/>
      <c r="K5299"/>
      <c r="L5299"/>
    </row>
    <row r="5300" spans="1:12" ht="16" x14ac:dyDescent="0.2">
      <c r="A5300"/>
      <c r="B5300"/>
      <c r="C5300"/>
      <c r="D5300"/>
      <c r="E5300"/>
      <c r="F5300"/>
      <c r="G5300"/>
      <c r="H5300"/>
      <c r="I5300"/>
      <c r="J5300"/>
      <c r="K5300"/>
      <c r="L5300"/>
    </row>
    <row r="5301" spans="1:12" ht="16" x14ac:dyDescent="0.2">
      <c r="A5301"/>
      <c r="B5301"/>
      <c r="C5301"/>
      <c r="D5301"/>
      <c r="E5301"/>
      <c r="F5301"/>
      <c r="G5301"/>
      <c r="H5301"/>
      <c r="I5301"/>
      <c r="J5301"/>
      <c r="K5301"/>
      <c r="L5301"/>
    </row>
    <row r="5302" spans="1:12" ht="16" x14ac:dyDescent="0.2">
      <c r="A5302"/>
      <c r="B5302"/>
      <c r="C5302"/>
      <c r="D5302"/>
      <c r="E5302"/>
      <c r="F5302"/>
      <c r="G5302"/>
      <c r="H5302"/>
      <c r="I5302"/>
      <c r="J5302"/>
      <c r="K5302"/>
      <c r="L5302"/>
    </row>
    <row r="5303" spans="1:12" ht="16" x14ac:dyDescent="0.2">
      <c r="A5303"/>
      <c r="B5303"/>
      <c r="C5303"/>
      <c r="D5303"/>
      <c r="E5303"/>
      <c r="F5303"/>
      <c r="G5303"/>
      <c r="H5303"/>
      <c r="I5303"/>
      <c r="J5303"/>
      <c r="K5303"/>
      <c r="L5303"/>
    </row>
    <row r="5304" spans="1:12" ht="16" x14ac:dyDescent="0.2">
      <c r="A5304"/>
      <c r="B5304"/>
      <c r="C5304"/>
      <c r="D5304"/>
      <c r="E5304"/>
      <c r="F5304"/>
      <c r="G5304"/>
      <c r="H5304"/>
      <c r="I5304"/>
      <c r="J5304"/>
      <c r="K5304"/>
      <c r="L5304"/>
    </row>
    <row r="5305" spans="1:12" ht="16" x14ac:dyDescent="0.2">
      <c r="A5305"/>
      <c r="B5305"/>
      <c r="C5305"/>
      <c r="D5305"/>
      <c r="E5305"/>
      <c r="F5305"/>
      <c r="G5305"/>
      <c r="H5305"/>
      <c r="I5305"/>
      <c r="J5305"/>
      <c r="K5305"/>
      <c r="L5305"/>
    </row>
    <row r="5306" spans="1:12" ht="16" x14ac:dyDescent="0.2">
      <c r="A5306"/>
      <c r="B5306"/>
      <c r="C5306"/>
      <c r="D5306"/>
      <c r="E5306"/>
      <c r="F5306"/>
      <c r="G5306"/>
      <c r="H5306"/>
      <c r="I5306"/>
      <c r="J5306"/>
      <c r="K5306"/>
      <c r="L5306"/>
    </row>
    <row r="5307" spans="1:12" ht="16" x14ac:dyDescent="0.2">
      <c r="A5307"/>
      <c r="B5307"/>
      <c r="C5307"/>
      <c r="D5307"/>
      <c r="E5307"/>
      <c r="F5307"/>
      <c r="G5307"/>
      <c r="H5307"/>
      <c r="I5307"/>
      <c r="J5307"/>
      <c r="K5307"/>
      <c r="L5307"/>
    </row>
    <row r="5308" spans="1:12" ht="16" x14ac:dyDescent="0.2">
      <c r="A5308"/>
      <c r="B5308"/>
      <c r="C5308"/>
      <c r="D5308"/>
      <c r="E5308"/>
      <c r="F5308"/>
      <c r="G5308"/>
      <c r="H5308"/>
      <c r="I5308"/>
      <c r="J5308"/>
      <c r="K5308"/>
      <c r="L5308"/>
    </row>
    <row r="5309" spans="1:12" ht="16" x14ac:dyDescent="0.2">
      <c r="A5309"/>
      <c r="B5309"/>
      <c r="C5309"/>
      <c r="D5309"/>
      <c r="E5309"/>
      <c r="F5309"/>
      <c r="G5309"/>
      <c r="H5309"/>
      <c r="I5309"/>
      <c r="J5309"/>
      <c r="K5309"/>
      <c r="L5309"/>
    </row>
    <row r="5310" spans="1:12" ht="16" x14ac:dyDescent="0.2">
      <c r="A5310"/>
      <c r="B5310"/>
      <c r="C5310"/>
      <c r="D5310"/>
      <c r="E5310"/>
      <c r="F5310"/>
      <c r="G5310"/>
      <c r="H5310"/>
      <c r="I5310"/>
      <c r="J5310"/>
      <c r="K5310"/>
      <c r="L5310"/>
    </row>
    <row r="5311" spans="1:12" ht="16" x14ac:dyDescent="0.2">
      <c r="A5311"/>
      <c r="B5311"/>
      <c r="C5311"/>
      <c r="D5311"/>
      <c r="E5311"/>
      <c r="F5311"/>
      <c r="G5311"/>
      <c r="H5311"/>
      <c r="I5311"/>
      <c r="J5311"/>
      <c r="K5311"/>
      <c r="L5311"/>
    </row>
    <row r="5312" spans="1:12" ht="16" x14ac:dyDescent="0.2">
      <c r="A5312"/>
      <c r="B5312"/>
      <c r="C5312"/>
      <c r="D5312"/>
      <c r="E5312"/>
      <c r="F5312"/>
      <c r="G5312"/>
      <c r="H5312"/>
      <c r="I5312"/>
      <c r="J5312"/>
      <c r="K5312"/>
      <c r="L5312"/>
    </row>
    <row r="5313" spans="1:12" ht="16" x14ac:dyDescent="0.2">
      <c r="A5313"/>
      <c r="B5313"/>
      <c r="C5313"/>
      <c r="D5313"/>
      <c r="E5313"/>
      <c r="F5313"/>
      <c r="G5313"/>
      <c r="H5313"/>
      <c r="I5313"/>
      <c r="J5313"/>
      <c r="K5313"/>
      <c r="L5313"/>
    </row>
    <row r="5314" spans="1:12" ht="16" x14ac:dyDescent="0.2">
      <c r="A5314"/>
      <c r="B5314"/>
      <c r="C5314"/>
      <c r="D5314"/>
      <c r="E5314"/>
      <c r="F5314"/>
      <c r="G5314"/>
      <c r="H5314"/>
      <c r="I5314"/>
      <c r="J5314"/>
      <c r="K5314"/>
      <c r="L5314"/>
    </row>
    <row r="5315" spans="1:12" ht="16" x14ac:dyDescent="0.2">
      <c r="A5315"/>
      <c r="B5315"/>
      <c r="C5315"/>
      <c r="D5315"/>
      <c r="E5315"/>
      <c r="F5315"/>
      <c r="G5315"/>
      <c r="H5315"/>
      <c r="I5315"/>
      <c r="J5315"/>
      <c r="K5315"/>
      <c r="L5315"/>
    </row>
    <row r="5316" spans="1:12" ht="16" x14ac:dyDescent="0.2">
      <c r="A5316"/>
      <c r="B5316"/>
      <c r="C5316"/>
      <c r="D5316"/>
      <c r="E5316"/>
      <c r="F5316"/>
      <c r="G5316"/>
      <c r="H5316"/>
      <c r="I5316"/>
      <c r="J5316"/>
      <c r="K5316"/>
      <c r="L5316"/>
    </row>
    <row r="5317" spans="1:12" ht="16" x14ac:dyDescent="0.2">
      <c r="A5317"/>
      <c r="B5317"/>
      <c r="C5317"/>
      <c r="D5317"/>
      <c r="E5317"/>
      <c r="F5317"/>
      <c r="G5317"/>
      <c r="H5317"/>
      <c r="I5317"/>
      <c r="J5317"/>
      <c r="K5317"/>
      <c r="L5317"/>
    </row>
    <row r="5318" spans="1:12" ht="16" x14ac:dyDescent="0.2">
      <c r="A5318"/>
      <c r="B5318"/>
      <c r="C5318"/>
      <c r="D5318"/>
      <c r="E5318"/>
      <c r="F5318"/>
      <c r="G5318"/>
      <c r="H5318"/>
      <c r="I5318"/>
      <c r="J5318"/>
      <c r="K5318"/>
      <c r="L5318"/>
    </row>
    <row r="5319" spans="1:12" ht="16" x14ac:dyDescent="0.2">
      <c r="A5319"/>
      <c r="B5319"/>
      <c r="C5319"/>
      <c r="D5319"/>
      <c r="E5319"/>
      <c r="F5319"/>
      <c r="G5319"/>
      <c r="H5319"/>
      <c r="I5319"/>
      <c r="J5319"/>
      <c r="K5319"/>
      <c r="L5319"/>
    </row>
    <row r="5320" spans="1:12" ht="16" x14ac:dyDescent="0.2">
      <c r="A5320"/>
      <c r="B5320"/>
      <c r="C5320"/>
      <c r="D5320"/>
      <c r="E5320"/>
      <c r="F5320"/>
      <c r="G5320"/>
      <c r="H5320"/>
      <c r="I5320"/>
      <c r="J5320"/>
      <c r="K5320"/>
      <c r="L5320"/>
    </row>
    <row r="5321" spans="1:12" ht="16" x14ac:dyDescent="0.2">
      <c r="A5321"/>
      <c r="B5321"/>
      <c r="C5321"/>
      <c r="D5321"/>
      <c r="E5321"/>
      <c r="F5321"/>
      <c r="G5321"/>
      <c r="H5321"/>
      <c r="I5321"/>
      <c r="J5321"/>
      <c r="K5321"/>
      <c r="L5321"/>
    </row>
    <row r="5322" spans="1:12" ht="16" x14ac:dyDescent="0.2">
      <c r="A5322"/>
      <c r="B5322"/>
      <c r="C5322"/>
      <c r="D5322"/>
      <c r="E5322"/>
      <c r="F5322"/>
      <c r="G5322"/>
      <c r="H5322"/>
      <c r="I5322"/>
      <c r="J5322"/>
      <c r="K5322"/>
      <c r="L5322"/>
    </row>
    <row r="5323" spans="1:12" ht="16" x14ac:dyDescent="0.2">
      <c r="A5323"/>
      <c r="B5323"/>
      <c r="C5323"/>
      <c r="D5323"/>
      <c r="E5323"/>
      <c r="F5323"/>
      <c r="G5323"/>
      <c r="H5323"/>
      <c r="I5323"/>
      <c r="J5323"/>
      <c r="K5323"/>
      <c r="L5323"/>
    </row>
    <row r="5324" spans="1:12" ht="16" x14ac:dyDescent="0.2">
      <c r="A5324"/>
      <c r="B5324"/>
      <c r="C5324"/>
      <c r="D5324"/>
      <c r="E5324"/>
      <c r="F5324"/>
      <c r="G5324"/>
      <c r="H5324"/>
      <c r="I5324"/>
      <c r="J5324"/>
      <c r="K5324"/>
      <c r="L5324"/>
    </row>
    <row r="5325" spans="1:12" ht="16" x14ac:dyDescent="0.2">
      <c r="A5325"/>
      <c r="B5325"/>
      <c r="C5325"/>
      <c r="D5325"/>
      <c r="E5325"/>
      <c r="F5325"/>
      <c r="G5325"/>
      <c r="H5325"/>
      <c r="I5325"/>
      <c r="J5325"/>
      <c r="K5325"/>
      <c r="L5325"/>
    </row>
    <row r="5326" spans="1:12" ht="16" x14ac:dyDescent="0.2">
      <c r="A5326"/>
      <c r="B5326"/>
      <c r="C5326"/>
      <c r="D5326"/>
      <c r="E5326"/>
      <c r="F5326"/>
      <c r="G5326"/>
      <c r="H5326"/>
      <c r="I5326"/>
      <c r="J5326"/>
      <c r="K5326"/>
      <c r="L5326"/>
    </row>
    <row r="5327" spans="1:12" ht="16" x14ac:dyDescent="0.2">
      <c r="A5327"/>
      <c r="B5327"/>
      <c r="C5327"/>
      <c r="D5327"/>
      <c r="E5327"/>
      <c r="F5327"/>
      <c r="G5327"/>
      <c r="H5327"/>
      <c r="I5327"/>
      <c r="J5327"/>
      <c r="K5327"/>
      <c r="L5327"/>
    </row>
    <row r="5328" spans="1:12" ht="16" x14ac:dyDescent="0.2">
      <c r="A5328"/>
      <c r="B5328"/>
      <c r="C5328"/>
      <c r="D5328"/>
      <c r="E5328"/>
      <c r="F5328"/>
      <c r="G5328"/>
      <c r="H5328"/>
      <c r="I5328"/>
      <c r="J5328"/>
      <c r="K5328"/>
      <c r="L5328"/>
    </row>
    <row r="5329" spans="1:12" ht="16" x14ac:dyDescent="0.2">
      <c r="A5329"/>
      <c r="B5329"/>
      <c r="C5329"/>
      <c r="D5329"/>
      <c r="E5329"/>
      <c r="F5329"/>
      <c r="G5329"/>
      <c r="H5329"/>
      <c r="I5329"/>
      <c r="J5329"/>
      <c r="K5329"/>
      <c r="L5329"/>
    </row>
    <row r="5330" spans="1:12" ht="16" x14ac:dyDescent="0.2">
      <c r="A5330"/>
      <c r="B5330"/>
      <c r="C5330"/>
      <c r="D5330"/>
      <c r="E5330"/>
      <c r="F5330"/>
      <c r="G5330"/>
      <c r="H5330"/>
      <c r="I5330"/>
      <c r="J5330"/>
      <c r="K5330"/>
      <c r="L5330"/>
    </row>
    <row r="5331" spans="1:12" ht="16" x14ac:dyDescent="0.2">
      <c r="A5331"/>
      <c r="B5331"/>
      <c r="C5331"/>
      <c r="D5331"/>
      <c r="E5331"/>
      <c r="F5331"/>
      <c r="G5331"/>
      <c r="H5331"/>
      <c r="I5331"/>
      <c r="J5331"/>
      <c r="K5331"/>
      <c r="L5331"/>
    </row>
    <row r="5332" spans="1:12" ht="16" x14ac:dyDescent="0.2">
      <c r="A5332"/>
      <c r="B5332"/>
      <c r="C5332"/>
      <c r="D5332"/>
      <c r="E5332"/>
      <c r="F5332"/>
      <c r="G5332"/>
      <c r="H5332"/>
      <c r="I5332"/>
      <c r="J5332"/>
      <c r="K5332"/>
      <c r="L5332"/>
    </row>
    <row r="5333" spans="1:12" ht="16" x14ac:dyDescent="0.2">
      <c r="A5333"/>
      <c r="B5333"/>
      <c r="C5333"/>
      <c r="D5333"/>
      <c r="E5333"/>
      <c r="F5333"/>
      <c r="G5333"/>
      <c r="H5333"/>
      <c r="I5333"/>
      <c r="J5333"/>
      <c r="K5333"/>
      <c r="L5333"/>
    </row>
    <row r="5334" spans="1:12" ht="16" x14ac:dyDescent="0.2">
      <c r="A5334"/>
      <c r="B5334"/>
      <c r="C5334"/>
      <c r="D5334"/>
      <c r="E5334"/>
      <c r="F5334"/>
      <c r="G5334"/>
      <c r="H5334"/>
      <c r="I5334"/>
      <c r="J5334"/>
      <c r="K5334"/>
      <c r="L5334"/>
    </row>
    <row r="5335" spans="1:12" ht="16" x14ac:dyDescent="0.2">
      <c r="A5335"/>
      <c r="B5335"/>
      <c r="C5335"/>
      <c r="D5335"/>
      <c r="E5335"/>
      <c r="F5335"/>
      <c r="G5335"/>
      <c r="H5335"/>
      <c r="I5335"/>
      <c r="J5335"/>
      <c r="K5335"/>
      <c r="L5335"/>
    </row>
    <row r="5336" spans="1:12" ht="16" x14ac:dyDescent="0.2">
      <c r="A5336"/>
      <c r="B5336"/>
      <c r="C5336"/>
      <c r="D5336"/>
      <c r="E5336"/>
      <c r="F5336"/>
      <c r="G5336"/>
      <c r="H5336"/>
      <c r="I5336"/>
      <c r="J5336"/>
      <c r="K5336"/>
      <c r="L5336"/>
    </row>
    <row r="5337" spans="1:12" ht="16" x14ac:dyDescent="0.2">
      <c r="A5337"/>
      <c r="B5337"/>
      <c r="C5337"/>
      <c r="D5337"/>
      <c r="E5337"/>
      <c r="F5337"/>
      <c r="G5337"/>
      <c r="H5337"/>
      <c r="I5337"/>
      <c r="J5337"/>
      <c r="K5337"/>
      <c r="L5337"/>
    </row>
    <row r="5338" spans="1:12" ht="16" x14ac:dyDescent="0.2">
      <c r="A5338"/>
      <c r="B5338"/>
      <c r="C5338"/>
      <c r="D5338"/>
      <c r="E5338"/>
      <c r="F5338"/>
      <c r="G5338"/>
      <c r="H5338"/>
      <c r="I5338"/>
      <c r="J5338"/>
      <c r="K5338"/>
      <c r="L5338"/>
    </row>
    <row r="5339" spans="1:12" ht="16" x14ac:dyDescent="0.2">
      <c r="A5339"/>
      <c r="B5339"/>
      <c r="C5339"/>
      <c r="D5339"/>
      <c r="E5339"/>
      <c r="F5339"/>
      <c r="G5339"/>
      <c r="H5339"/>
      <c r="I5339"/>
      <c r="J5339"/>
      <c r="K5339"/>
      <c r="L5339"/>
    </row>
    <row r="5340" spans="1:12" ht="16" x14ac:dyDescent="0.2">
      <c r="A5340"/>
      <c r="B5340"/>
      <c r="C5340"/>
      <c r="D5340"/>
      <c r="E5340"/>
      <c r="F5340"/>
      <c r="G5340"/>
      <c r="H5340"/>
      <c r="I5340"/>
      <c r="J5340"/>
      <c r="K5340"/>
      <c r="L5340"/>
    </row>
    <row r="5341" spans="1:12" ht="16" x14ac:dyDescent="0.2">
      <c r="A5341"/>
      <c r="B5341"/>
      <c r="C5341"/>
      <c r="D5341"/>
      <c r="E5341"/>
      <c r="F5341"/>
      <c r="G5341"/>
      <c r="H5341"/>
      <c r="I5341"/>
      <c r="J5341"/>
      <c r="K5341"/>
      <c r="L5341"/>
    </row>
    <row r="5342" spans="1:12" ht="16" x14ac:dyDescent="0.2">
      <c r="A5342"/>
      <c r="B5342"/>
      <c r="C5342"/>
      <c r="D5342"/>
      <c r="E5342"/>
      <c r="F5342"/>
      <c r="G5342"/>
      <c r="H5342"/>
      <c r="I5342"/>
      <c r="J5342"/>
      <c r="K5342"/>
      <c r="L5342"/>
    </row>
    <row r="5343" spans="1:12" ht="16" x14ac:dyDescent="0.2">
      <c r="A5343"/>
      <c r="B5343"/>
      <c r="C5343"/>
      <c r="D5343"/>
      <c r="E5343"/>
      <c r="F5343"/>
      <c r="G5343"/>
      <c r="H5343"/>
      <c r="I5343"/>
      <c r="J5343"/>
      <c r="K5343"/>
      <c r="L5343"/>
    </row>
    <row r="5344" spans="1:12" ht="16" x14ac:dyDescent="0.2">
      <c r="A5344"/>
      <c r="B5344"/>
      <c r="C5344"/>
      <c r="D5344"/>
      <c r="E5344"/>
      <c r="F5344"/>
      <c r="G5344"/>
      <c r="H5344"/>
      <c r="I5344"/>
      <c r="J5344"/>
      <c r="K5344"/>
      <c r="L5344"/>
    </row>
    <row r="5345" spans="1:12" ht="16" x14ac:dyDescent="0.2">
      <c r="A5345"/>
      <c r="B5345"/>
      <c r="C5345"/>
      <c r="D5345"/>
      <c r="E5345"/>
      <c r="F5345"/>
      <c r="G5345"/>
      <c r="H5345"/>
      <c r="I5345"/>
      <c r="J5345"/>
      <c r="K5345"/>
      <c r="L5345"/>
    </row>
    <row r="5346" spans="1:12" ht="16" x14ac:dyDescent="0.2">
      <c r="A5346"/>
      <c r="B5346"/>
      <c r="C5346"/>
      <c r="D5346"/>
      <c r="E5346"/>
      <c r="F5346"/>
      <c r="G5346"/>
      <c r="H5346"/>
      <c r="I5346"/>
      <c r="J5346"/>
      <c r="K5346"/>
      <c r="L5346"/>
    </row>
    <row r="5347" spans="1:12" ht="16" x14ac:dyDescent="0.2">
      <c r="A5347"/>
      <c r="B5347"/>
      <c r="C5347"/>
      <c r="D5347"/>
      <c r="E5347"/>
      <c r="F5347"/>
      <c r="G5347"/>
      <c r="H5347"/>
      <c r="I5347"/>
      <c r="J5347"/>
      <c r="K5347"/>
      <c r="L5347"/>
    </row>
    <row r="5348" spans="1:12" ht="16" x14ac:dyDescent="0.2">
      <c r="A5348"/>
      <c r="B5348"/>
      <c r="C5348"/>
      <c r="D5348"/>
      <c r="E5348"/>
      <c r="F5348"/>
      <c r="G5348"/>
      <c r="H5348"/>
      <c r="I5348"/>
      <c r="J5348"/>
      <c r="K5348"/>
      <c r="L5348"/>
    </row>
    <row r="5349" spans="1:12" ht="16" x14ac:dyDescent="0.2">
      <c r="A5349"/>
      <c r="B5349"/>
      <c r="C5349"/>
      <c r="D5349"/>
      <c r="E5349"/>
      <c r="F5349"/>
      <c r="G5349"/>
      <c r="H5349"/>
      <c r="I5349"/>
      <c r="J5349"/>
      <c r="K5349"/>
      <c r="L5349"/>
    </row>
    <row r="5350" spans="1:12" ht="16" x14ac:dyDescent="0.2">
      <c r="A5350"/>
      <c r="B5350"/>
      <c r="C5350"/>
      <c r="D5350"/>
      <c r="E5350"/>
      <c r="F5350"/>
      <c r="G5350"/>
      <c r="H5350"/>
      <c r="I5350"/>
      <c r="J5350"/>
      <c r="K5350"/>
      <c r="L5350"/>
    </row>
    <row r="5351" spans="1:12" ht="16" x14ac:dyDescent="0.2">
      <c r="A5351"/>
      <c r="B5351"/>
      <c r="C5351"/>
      <c r="D5351"/>
      <c r="E5351"/>
      <c r="F5351"/>
      <c r="G5351"/>
      <c r="H5351"/>
      <c r="I5351"/>
      <c r="J5351"/>
      <c r="K5351"/>
      <c r="L5351"/>
    </row>
    <row r="5352" spans="1:12" ht="16" x14ac:dyDescent="0.2">
      <c r="A5352"/>
      <c r="B5352"/>
      <c r="C5352"/>
      <c r="D5352"/>
      <c r="E5352"/>
      <c r="F5352"/>
      <c r="G5352"/>
      <c r="H5352"/>
      <c r="I5352"/>
      <c r="J5352"/>
      <c r="K5352"/>
      <c r="L5352"/>
    </row>
    <row r="5353" spans="1:12" ht="16" x14ac:dyDescent="0.2">
      <c r="A5353"/>
      <c r="B5353"/>
      <c r="C5353"/>
      <c r="D5353"/>
      <c r="E5353"/>
      <c r="F5353"/>
      <c r="G5353"/>
      <c r="H5353"/>
      <c r="I5353"/>
      <c r="J5353"/>
      <c r="K5353"/>
      <c r="L5353"/>
    </row>
    <row r="5354" spans="1:12" ht="16" x14ac:dyDescent="0.2">
      <c r="A5354"/>
      <c r="B5354"/>
      <c r="C5354"/>
      <c r="D5354"/>
      <c r="E5354"/>
      <c r="F5354"/>
      <c r="G5354"/>
      <c r="H5354"/>
      <c r="I5354"/>
      <c r="J5354"/>
      <c r="K5354"/>
      <c r="L5354"/>
    </row>
    <row r="5355" spans="1:12" ht="16" x14ac:dyDescent="0.2">
      <c r="A5355"/>
      <c r="B5355"/>
      <c r="C5355"/>
      <c r="D5355"/>
      <c r="E5355"/>
      <c r="F5355"/>
      <c r="G5355"/>
      <c r="H5355"/>
      <c r="I5355"/>
      <c r="J5355"/>
      <c r="K5355"/>
      <c r="L5355"/>
    </row>
    <row r="5356" spans="1:12" ht="16" x14ac:dyDescent="0.2">
      <c r="A5356"/>
      <c r="B5356"/>
      <c r="C5356"/>
      <c r="D5356"/>
      <c r="E5356"/>
      <c r="F5356"/>
      <c r="G5356"/>
      <c r="H5356"/>
      <c r="I5356"/>
      <c r="J5356"/>
      <c r="K5356"/>
      <c r="L5356"/>
    </row>
    <row r="5357" spans="1:12" ht="16" x14ac:dyDescent="0.2">
      <c r="A5357"/>
      <c r="B5357"/>
      <c r="C5357"/>
      <c r="D5357"/>
      <c r="E5357"/>
      <c r="F5357"/>
      <c r="G5357"/>
      <c r="H5357"/>
      <c r="I5357"/>
      <c r="J5357"/>
      <c r="K5357"/>
      <c r="L5357"/>
    </row>
    <row r="5358" spans="1:12" ht="16" x14ac:dyDescent="0.2">
      <c r="A5358"/>
      <c r="B5358"/>
      <c r="C5358"/>
      <c r="D5358"/>
      <c r="E5358"/>
      <c r="F5358"/>
      <c r="G5358"/>
      <c r="H5358"/>
      <c r="I5358"/>
      <c r="J5358"/>
      <c r="K5358"/>
      <c r="L5358"/>
    </row>
    <row r="5359" spans="1:12" ht="16" x14ac:dyDescent="0.2">
      <c r="A5359"/>
      <c r="B5359"/>
      <c r="C5359"/>
      <c r="D5359"/>
      <c r="E5359"/>
      <c r="F5359"/>
      <c r="G5359"/>
      <c r="H5359"/>
      <c r="I5359"/>
      <c r="J5359"/>
      <c r="K5359"/>
      <c r="L5359"/>
    </row>
    <row r="5360" spans="1:12" ht="16" x14ac:dyDescent="0.2">
      <c r="A5360"/>
      <c r="B5360"/>
      <c r="C5360"/>
      <c r="D5360"/>
      <c r="E5360"/>
      <c r="F5360"/>
      <c r="G5360"/>
      <c r="H5360"/>
      <c r="I5360"/>
      <c r="J5360"/>
      <c r="K5360"/>
      <c r="L5360"/>
    </row>
    <row r="5361" spans="1:12" ht="16" x14ac:dyDescent="0.2">
      <c r="A5361"/>
      <c r="B5361"/>
      <c r="C5361"/>
      <c r="D5361"/>
      <c r="E5361"/>
      <c r="F5361"/>
      <c r="G5361"/>
      <c r="H5361"/>
      <c r="I5361"/>
      <c r="J5361"/>
      <c r="K5361"/>
      <c r="L5361"/>
    </row>
    <row r="5362" spans="1:12" ht="16" x14ac:dyDescent="0.2">
      <c r="A5362"/>
      <c r="B5362"/>
      <c r="C5362"/>
      <c r="D5362"/>
      <c r="E5362"/>
      <c r="F5362"/>
      <c r="G5362"/>
      <c r="H5362"/>
      <c r="I5362"/>
      <c r="J5362"/>
      <c r="K5362"/>
      <c r="L5362"/>
    </row>
    <row r="5363" spans="1:12" ht="16" x14ac:dyDescent="0.2">
      <c r="A5363"/>
      <c r="B5363"/>
      <c r="C5363"/>
      <c r="D5363"/>
      <c r="E5363"/>
      <c r="F5363"/>
      <c r="G5363"/>
      <c r="H5363"/>
      <c r="I5363"/>
      <c r="J5363"/>
      <c r="K5363"/>
      <c r="L5363"/>
    </row>
    <row r="5364" spans="1:12" ht="16" x14ac:dyDescent="0.2">
      <c r="A5364"/>
      <c r="B5364"/>
      <c r="C5364"/>
      <c r="D5364"/>
      <c r="E5364"/>
      <c r="F5364"/>
      <c r="G5364"/>
      <c r="H5364"/>
      <c r="I5364"/>
      <c r="J5364"/>
      <c r="K5364"/>
      <c r="L5364"/>
    </row>
    <row r="5365" spans="1:12" ht="16" x14ac:dyDescent="0.2">
      <c r="A5365"/>
      <c r="B5365"/>
      <c r="C5365"/>
      <c r="D5365"/>
      <c r="E5365"/>
      <c r="F5365"/>
      <c r="G5365"/>
      <c r="H5365"/>
      <c r="I5365"/>
      <c r="J5365"/>
      <c r="K5365"/>
      <c r="L5365"/>
    </row>
    <row r="5366" spans="1:12" ht="16" x14ac:dyDescent="0.2">
      <c r="A5366"/>
      <c r="B5366"/>
      <c r="C5366"/>
      <c r="D5366"/>
      <c r="E5366"/>
      <c r="F5366"/>
      <c r="G5366"/>
      <c r="H5366"/>
      <c r="I5366"/>
      <c r="J5366"/>
      <c r="K5366"/>
      <c r="L5366"/>
    </row>
    <row r="5367" spans="1:12" ht="16" x14ac:dyDescent="0.2">
      <c r="A5367"/>
      <c r="B5367"/>
      <c r="C5367"/>
      <c r="D5367"/>
      <c r="E5367"/>
      <c r="F5367"/>
      <c r="G5367"/>
      <c r="H5367"/>
      <c r="I5367"/>
      <c r="J5367"/>
      <c r="K5367"/>
      <c r="L5367"/>
    </row>
    <row r="5368" spans="1:12" ht="16" x14ac:dyDescent="0.2">
      <c r="A5368"/>
      <c r="B5368"/>
      <c r="C5368"/>
      <c r="D5368"/>
      <c r="E5368"/>
      <c r="F5368"/>
      <c r="G5368"/>
      <c r="H5368"/>
      <c r="I5368"/>
      <c r="J5368"/>
      <c r="K5368"/>
      <c r="L5368"/>
    </row>
    <row r="5369" spans="1:12" ht="16" x14ac:dyDescent="0.2">
      <c r="A5369"/>
      <c r="B5369"/>
      <c r="C5369"/>
      <c r="D5369"/>
      <c r="E5369"/>
      <c r="F5369"/>
      <c r="G5369"/>
      <c r="H5369"/>
      <c r="I5369"/>
      <c r="J5369"/>
      <c r="K5369"/>
      <c r="L5369"/>
    </row>
    <row r="5370" spans="1:12" ht="16" x14ac:dyDescent="0.2">
      <c r="A5370"/>
      <c r="B5370"/>
      <c r="C5370"/>
      <c r="D5370"/>
      <c r="E5370"/>
      <c r="F5370"/>
      <c r="G5370"/>
      <c r="H5370"/>
      <c r="I5370"/>
      <c r="J5370"/>
      <c r="K5370"/>
      <c r="L5370"/>
    </row>
    <row r="5371" spans="1:12" ht="16" x14ac:dyDescent="0.2">
      <c r="A5371"/>
      <c r="B5371"/>
      <c r="C5371"/>
      <c r="D5371"/>
      <c r="E5371"/>
      <c r="F5371"/>
      <c r="G5371"/>
      <c r="H5371"/>
      <c r="I5371"/>
      <c r="J5371"/>
      <c r="K5371"/>
      <c r="L5371"/>
    </row>
    <row r="5372" spans="1:12" ht="16" x14ac:dyDescent="0.2">
      <c r="A5372"/>
      <c r="B5372"/>
      <c r="C5372"/>
      <c r="D5372"/>
      <c r="E5372"/>
      <c r="F5372"/>
      <c r="G5372"/>
      <c r="H5372"/>
      <c r="I5372"/>
      <c r="J5372"/>
      <c r="K5372"/>
      <c r="L5372"/>
    </row>
    <row r="5373" spans="1:12" ht="16" x14ac:dyDescent="0.2">
      <c r="A5373"/>
      <c r="B5373"/>
      <c r="C5373"/>
      <c r="D5373"/>
      <c r="E5373"/>
      <c r="F5373"/>
      <c r="G5373"/>
      <c r="H5373"/>
      <c r="I5373"/>
      <c r="J5373"/>
      <c r="K5373"/>
      <c r="L5373"/>
    </row>
    <row r="5374" spans="1:12" ht="16" x14ac:dyDescent="0.2">
      <c r="A5374"/>
      <c r="B5374"/>
      <c r="C5374"/>
      <c r="D5374"/>
      <c r="E5374"/>
      <c r="F5374"/>
      <c r="G5374"/>
      <c r="H5374"/>
      <c r="I5374"/>
      <c r="J5374"/>
      <c r="K5374"/>
      <c r="L5374"/>
    </row>
    <row r="5375" spans="1:12" ht="16" x14ac:dyDescent="0.2">
      <c r="A5375"/>
      <c r="B5375"/>
      <c r="C5375"/>
      <c r="D5375"/>
      <c r="E5375"/>
      <c r="F5375"/>
      <c r="G5375"/>
      <c r="H5375"/>
      <c r="I5375"/>
      <c r="J5375"/>
      <c r="K5375"/>
      <c r="L5375"/>
    </row>
    <row r="5376" spans="1:12" ht="16" x14ac:dyDescent="0.2">
      <c r="A5376"/>
      <c r="B5376"/>
      <c r="C5376"/>
      <c r="D5376"/>
      <c r="E5376"/>
      <c r="F5376"/>
      <c r="G5376"/>
      <c r="H5376"/>
      <c r="I5376"/>
      <c r="J5376"/>
      <c r="K5376"/>
      <c r="L5376"/>
    </row>
    <row r="5377" spans="1:12" ht="16" x14ac:dyDescent="0.2">
      <c r="A5377"/>
      <c r="B5377"/>
      <c r="C5377"/>
      <c r="D5377"/>
      <c r="E5377"/>
      <c r="F5377"/>
      <c r="G5377"/>
      <c r="H5377"/>
      <c r="I5377"/>
      <c r="J5377"/>
      <c r="K5377"/>
      <c r="L5377"/>
    </row>
    <row r="5378" spans="1:12" ht="16" x14ac:dyDescent="0.2">
      <c r="A5378"/>
      <c r="B5378"/>
      <c r="C5378"/>
      <c r="D5378"/>
      <c r="E5378"/>
      <c r="F5378"/>
      <c r="G5378"/>
      <c r="H5378"/>
      <c r="I5378"/>
      <c r="J5378"/>
      <c r="K5378"/>
      <c r="L5378"/>
    </row>
    <row r="5379" spans="1:12" ht="16" x14ac:dyDescent="0.2">
      <c r="A5379"/>
      <c r="B5379"/>
      <c r="C5379"/>
      <c r="D5379"/>
      <c r="E5379"/>
      <c r="F5379"/>
      <c r="G5379"/>
      <c r="H5379"/>
      <c r="I5379"/>
      <c r="J5379"/>
      <c r="K5379"/>
      <c r="L5379"/>
    </row>
    <row r="5380" spans="1:12" ht="16" x14ac:dyDescent="0.2">
      <c r="A5380"/>
      <c r="B5380"/>
      <c r="C5380"/>
      <c r="D5380"/>
      <c r="E5380"/>
      <c r="F5380"/>
      <c r="G5380"/>
      <c r="H5380"/>
      <c r="I5380"/>
      <c r="J5380"/>
      <c r="K5380"/>
      <c r="L5380"/>
    </row>
    <row r="5381" spans="1:12" ht="16" x14ac:dyDescent="0.2">
      <c r="A5381"/>
      <c r="B5381"/>
      <c r="C5381"/>
      <c r="D5381"/>
      <c r="E5381"/>
      <c r="F5381"/>
      <c r="G5381"/>
      <c r="H5381"/>
      <c r="I5381"/>
      <c r="J5381"/>
      <c r="K5381"/>
      <c r="L5381"/>
    </row>
    <row r="5382" spans="1:12" ht="16" x14ac:dyDescent="0.2">
      <c r="A5382"/>
      <c r="B5382"/>
      <c r="C5382"/>
      <c r="D5382"/>
      <c r="E5382"/>
      <c r="F5382"/>
      <c r="G5382"/>
      <c r="H5382"/>
      <c r="I5382"/>
      <c r="J5382"/>
      <c r="K5382"/>
      <c r="L5382"/>
    </row>
    <row r="5383" spans="1:12" ht="16" x14ac:dyDescent="0.2">
      <c r="A5383"/>
      <c r="B5383"/>
      <c r="C5383"/>
      <c r="D5383"/>
      <c r="E5383"/>
      <c r="F5383"/>
      <c r="G5383"/>
      <c r="H5383"/>
      <c r="I5383"/>
      <c r="J5383"/>
      <c r="K5383"/>
      <c r="L5383"/>
    </row>
    <row r="5384" spans="1:12" ht="16" x14ac:dyDescent="0.2">
      <c r="A5384"/>
      <c r="B5384"/>
      <c r="C5384"/>
      <c r="D5384"/>
      <c r="E5384"/>
      <c r="F5384"/>
      <c r="G5384"/>
      <c r="H5384"/>
      <c r="I5384"/>
      <c r="J5384"/>
      <c r="K5384"/>
      <c r="L5384"/>
    </row>
    <row r="5385" spans="1:12" ht="16" x14ac:dyDescent="0.2">
      <c r="A5385"/>
      <c r="B5385"/>
      <c r="C5385"/>
      <c r="D5385"/>
      <c r="E5385"/>
      <c r="F5385"/>
      <c r="G5385"/>
      <c r="H5385"/>
      <c r="I5385"/>
      <c r="J5385"/>
      <c r="K5385"/>
      <c r="L5385"/>
    </row>
    <row r="5386" spans="1:12" ht="16" x14ac:dyDescent="0.2">
      <c r="A5386"/>
      <c r="B5386"/>
      <c r="C5386"/>
      <c r="D5386"/>
      <c r="E5386"/>
      <c r="F5386"/>
      <c r="G5386"/>
      <c r="H5386"/>
      <c r="I5386"/>
      <c r="J5386"/>
      <c r="K5386"/>
      <c r="L5386"/>
    </row>
    <row r="5387" spans="1:12" ht="16" x14ac:dyDescent="0.2">
      <c r="A5387"/>
      <c r="B5387"/>
      <c r="C5387"/>
      <c r="D5387"/>
      <c r="E5387"/>
      <c r="F5387"/>
      <c r="G5387"/>
      <c r="H5387"/>
      <c r="I5387"/>
      <c r="J5387"/>
      <c r="K5387"/>
      <c r="L5387"/>
    </row>
    <row r="5388" spans="1:12" ht="16" x14ac:dyDescent="0.2">
      <c r="A5388"/>
      <c r="B5388"/>
      <c r="C5388"/>
      <c r="D5388"/>
      <c r="E5388"/>
      <c r="F5388"/>
      <c r="G5388"/>
      <c r="H5388"/>
      <c r="I5388"/>
      <c r="J5388"/>
      <c r="K5388"/>
      <c r="L5388"/>
    </row>
    <row r="5389" spans="1:12" ht="16" x14ac:dyDescent="0.2">
      <c r="A5389"/>
      <c r="B5389"/>
      <c r="C5389"/>
      <c r="D5389"/>
      <c r="E5389"/>
      <c r="F5389"/>
      <c r="G5389"/>
      <c r="H5389"/>
      <c r="I5389"/>
      <c r="J5389"/>
      <c r="K5389"/>
      <c r="L5389"/>
    </row>
    <row r="5390" spans="1:12" ht="16" x14ac:dyDescent="0.2">
      <c r="A5390"/>
      <c r="B5390"/>
      <c r="C5390"/>
      <c r="D5390"/>
      <c r="E5390"/>
      <c r="F5390"/>
      <c r="G5390"/>
      <c r="H5390"/>
      <c r="I5390"/>
      <c r="J5390"/>
      <c r="K5390"/>
      <c r="L5390"/>
    </row>
    <row r="5391" spans="1:12" ht="16" x14ac:dyDescent="0.2">
      <c r="A5391"/>
      <c r="B5391"/>
      <c r="C5391"/>
      <c r="D5391"/>
      <c r="E5391"/>
      <c r="F5391"/>
      <c r="G5391"/>
      <c r="H5391"/>
      <c r="I5391"/>
      <c r="J5391"/>
      <c r="K5391"/>
      <c r="L5391"/>
    </row>
    <row r="5392" spans="1:12" ht="16" x14ac:dyDescent="0.2">
      <c r="A5392"/>
      <c r="B5392"/>
      <c r="C5392"/>
      <c r="D5392"/>
      <c r="E5392"/>
      <c r="F5392"/>
      <c r="G5392"/>
      <c r="H5392"/>
      <c r="I5392"/>
      <c r="J5392"/>
      <c r="K5392"/>
      <c r="L5392"/>
    </row>
    <row r="5393" spans="1:12" ht="16" x14ac:dyDescent="0.2">
      <c r="A5393"/>
      <c r="B5393"/>
      <c r="C5393"/>
      <c r="D5393"/>
      <c r="E5393"/>
      <c r="F5393"/>
      <c r="G5393"/>
      <c r="H5393"/>
      <c r="I5393"/>
      <c r="J5393"/>
      <c r="K5393"/>
      <c r="L5393"/>
    </row>
    <row r="5394" spans="1:12" ht="16" x14ac:dyDescent="0.2">
      <c r="A5394"/>
      <c r="B5394"/>
      <c r="C5394"/>
      <c r="D5394"/>
      <c r="E5394"/>
      <c r="F5394"/>
      <c r="G5394"/>
      <c r="H5394"/>
      <c r="I5394"/>
      <c r="J5394"/>
      <c r="K5394"/>
      <c r="L5394"/>
    </row>
    <row r="5395" spans="1:12" ht="16" x14ac:dyDescent="0.2">
      <c r="A5395"/>
      <c r="B5395"/>
      <c r="C5395"/>
      <c r="D5395"/>
      <c r="E5395"/>
      <c r="F5395"/>
      <c r="G5395"/>
      <c r="H5395"/>
      <c r="I5395"/>
      <c r="J5395"/>
      <c r="K5395"/>
      <c r="L5395"/>
    </row>
    <row r="5396" spans="1:12" ht="16" x14ac:dyDescent="0.2">
      <c r="A5396"/>
      <c r="B5396"/>
      <c r="C5396"/>
      <c r="D5396"/>
      <c r="E5396"/>
      <c r="F5396"/>
      <c r="G5396"/>
      <c r="H5396"/>
      <c r="I5396"/>
      <c r="J5396"/>
      <c r="K5396"/>
      <c r="L5396"/>
    </row>
    <row r="5397" spans="1:12" ht="16" x14ac:dyDescent="0.2">
      <c r="A5397"/>
      <c r="B5397"/>
      <c r="C5397"/>
      <c r="D5397"/>
      <c r="E5397"/>
      <c r="F5397"/>
      <c r="G5397"/>
      <c r="H5397"/>
      <c r="I5397"/>
      <c r="J5397"/>
      <c r="K5397"/>
      <c r="L5397"/>
    </row>
    <row r="5398" spans="1:12" ht="16" x14ac:dyDescent="0.2">
      <c r="A5398"/>
      <c r="B5398"/>
      <c r="C5398"/>
      <c r="D5398"/>
      <c r="E5398"/>
      <c r="F5398"/>
      <c r="G5398"/>
      <c r="H5398"/>
      <c r="I5398"/>
      <c r="J5398"/>
      <c r="K5398"/>
      <c r="L5398"/>
    </row>
    <row r="5399" spans="1:12" ht="16" x14ac:dyDescent="0.2">
      <c r="A5399"/>
      <c r="B5399"/>
      <c r="C5399"/>
      <c r="D5399"/>
      <c r="E5399"/>
      <c r="F5399"/>
      <c r="G5399"/>
      <c r="H5399"/>
      <c r="I5399"/>
      <c r="J5399"/>
      <c r="K5399"/>
      <c r="L5399"/>
    </row>
    <row r="5400" spans="1:12" ht="16" x14ac:dyDescent="0.2">
      <c r="A5400"/>
      <c r="B5400"/>
      <c r="C5400"/>
      <c r="D5400"/>
      <c r="E5400"/>
      <c r="F5400"/>
      <c r="G5400"/>
      <c r="H5400"/>
      <c r="I5400"/>
      <c r="J5400"/>
      <c r="K5400"/>
      <c r="L5400"/>
    </row>
    <row r="5401" spans="1:12" ht="16" x14ac:dyDescent="0.2">
      <c r="A5401"/>
      <c r="B5401"/>
      <c r="C5401"/>
      <c r="D5401"/>
      <c r="E5401"/>
      <c r="F5401"/>
      <c r="G5401"/>
      <c r="H5401"/>
      <c r="I5401"/>
      <c r="J5401"/>
      <c r="K5401"/>
      <c r="L5401"/>
    </row>
    <row r="5402" spans="1:12" ht="16" x14ac:dyDescent="0.2">
      <c r="A5402"/>
      <c r="B5402"/>
      <c r="C5402"/>
      <c r="D5402"/>
      <c r="E5402"/>
      <c r="F5402"/>
      <c r="G5402"/>
      <c r="H5402"/>
      <c r="I5402"/>
      <c r="J5402"/>
      <c r="K5402"/>
      <c r="L5402"/>
    </row>
    <row r="5403" spans="1:12" ht="16" x14ac:dyDescent="0.2">
      <c r="A5403"/>
      <c r="B5403"/>
      <c r="C5403"/>
      <c r="D5403"/>
      <c r="E5403"/>
      <c r="F5403"/>
      <c r="G5403"/>
      <c r="H5403"/>
      <c r="I5403"/>
      <c r="J5403"/>
      <c r="K5403"/>
      <c r="L5403"/>
    </row>
    <row r="5404" spans="1:12" ht="16" x14ac:dyDescent="0.2">
      <c r="A5404"/>
      <c r="B5404"/>
      <c r="C5404"/>
      <c r="D5404"/>
      <c r="E5404"/>
      <c r="F5404"/>
      <c r="G5404"/>
      <c r="H5404"/>
      <c r="I5404"/>
      <c r="J5404"/>
      <c r="K5404"/>
      <c r="L5404"/>
    </row>
    <row r="5405" spans="1:12" ht="16" x14ac:dyDescent="0.2">
      <c r="A5405"/>
      <c r="B5405"/>
      <c r="C5405"/>
      <c r="D5405"/>
      <c r="E5405"/>
      <c r="F5405"/>
      <c r="G5405"/>
      <c r="H5405"/>
      <c r="I5405"/>
      <c r="J5405"/>
      <c r="K5405"/>
      <c r="L5405"/>
    </row>
    <row r="5406" spans="1:12" ht="16" x14ac:dyDescent="0.2">
      <c r="A5406"/>
      <c r="B5406"/>
      <c r="C5406"/>
      <c r="D5406"/>
      <c r="E5406"/>
      <c r="F5406"/>
      <c r="G5406"/>
      <c r="H5406"/>
      <c r="I5406"/>
      <c r="J5406"/>
      <c r="K5406"/>
      <c r="L5406"/>
    </row>
    <row r="5407" spans="1:12" ht="16" x14ac:dyDescent="0.2">
      <c r="A5407"/>
      <c r="B5407"/>
      <c r="C5407"/>
      <c r="D5407"/>
      <c r="E5407"/>
      <c r="F5407"/>
      <c r="G5407"/>
      <c r="H5407"/>
      <c r="I5407"/>
      <c r="J5407"/>
      <c r="K5407"/>
      <c r="L5407"/>
    </row>
    <row r="5408" spans="1:12" ht="16" x14ac:dyDescent="0.2">
      <c r="A5408"/>
      <c r="B5408"/>
      <c r="C5408"/>
      <c r="D5408"/>
      <c r="E5408"/>
      <c r="F5408"/>
      <c r="G5408"/>
      <c r="H5408"/>
      <c r="I5408"/>
      <c r="J5408"/>
      <c r="K5408"/>
      <c r="L5408"/>
    </row>
    <row r="5409" spans="1:12" ht="16" x14ac:dyDescent="0.2">
      <c r="A5409"/>
      <c r="B5409"/>
      <c r="C5409"/>
      <c r="D5409"/>
      <c r="E5409"/>
      <c r="F5409"/>
      <c r="G5409"/>
      <c r="H5409"/>
      <c r="I5409"/>
      <c r="J5409"/>
      <c r="K5409"/>
      <c r="L5409"/>
    </row>
    <row r="5410" spans="1:12" ht="16" x14ac:dyDescent="0.2">
      <c r="A5410"/>
      <c r="B5410"/>
      <c r="C5410"/>
      <c r="D5410"/>
      <c r="E5410"/>
      <c r="F5410"/>
      <c r="G5410"/>
      <c r="H5410"/>
      <c r="I5410"/>
      <c r="J5410"/>
      <c r="K5410"/>
      <c r="L5410"/>
    </row>
    <row r="5411" spans="1:12" ht="16" x14ac:dyDescent="0.2">
      <c r="A5411"/>
      <c r="B5411"/>
      <c r="C5411"/>
      <c r="D5411"/>
      <c r="E5411"/>
      <c r="F5411"/>
      <c r="G5411"/>
      <c r="H5411"/>
      <c r="I5411"/>
      <c r="J5411"/>
      <c r="K5411"/>
      <c r="L5411"/>
    </row>
    <row r="5412" spans="1:12" ht="16" x14ac:dyDescent="0.2">
      <c r="A5412"/>
      <c r="B5412"/>
      <c r="C5412"/>
      <c r="D5412"/>
      <c r="E5412"/>
      <c r="F5412"/>
      <c r="G5412"/>
      <c r="H5412"/>
      <c r="I5412"/>
      <c r="J5412"/>
      <c r="K5412"/>
      <c r="L5412"/>
    </row>
    <row r="5413" spans="1:12" ht="16" x14ac:dyDescent="0.2">
      <c r="A5413"/>
      <c r="B5413"/>
      <c r="C5413"/>
      <c r="D5413"/>
      <c r="E5413"/>
      <c r="F5413"/>
      <c r="G5413"/>
      <c r="H5413"/>
      <c r="I5413"/>
      <c r="J5413"/>
      <c r="K5413"/>
      <c r="L5413"/>
    </row>
    <row r="5414" spans="1:12" ht="16" x14ac:dyDescent="0.2">
      <c r="A5414"/>
      <c r="B5414"/>
      <c r="C5414"/>
      <c r="D5414"/>
      <c r="E5414"/>
      <c r="F5414"/>
      <c r="G5414"/>
      <c r="H5414"/>
      <c r="I5414"/>
      <c r="J5414"/>
      <c r="K5414"/>
      <c r="L5414"/>
    </row>
    <row r="5415" spans="1:12" ht="16" x14ac:dyDescent="0.2">
      <c r="A5415"/>
      <c r="B5415"/>
      <c r="C5415"/>
      <c r="D5415"/>
      <c r="E5415"/>
      <c r="F5415"/>
      <c r="G5415"/>
      <c r="H5415"/>
      <c r="I5415"/>
      <c r="J5415"/>
      <c r="K5415"/>
      <c r="L5415"/>
    </row>
    <row r="5416" spans="1:12" ht="16" x14ac:dyDescent="0.2">
      <c r="A5416"/>
      <c r="B5416"/>
      <c r="C5416"/>
      <c r="D5416"/>
      <c r="E5416"/>
      <c r="F5416"/>
      <c r="G5416"/>
      <c r="H5416"/>
      <c r="I5416"/>
      <c r="J5416"/>
      <c r="K5416"/>
      <c r="L5416"/>
    </row>
    <row r="5417" spans="1:12" ht="16" x14ac:dyDescent="0.2">
      <c r="A5417"/>
      <c r="B5417"/>
      <c r="C5417"/>
      <c r="D5417"/>
      <c r="E5417"/>
      <c r="F5417"/>
      <c r="G5417"/>
      <c r="H5417"/>
      <c r="I5417"/>
      <c r="J5417"/>
      <c r="K5417"/>
      <c r="L5417"/>
    </row>
    <row r="5418" spans="1:12" ht="16" x14ac:dyDescent="0.2">
      <c r="A5418"/>
      <c r="B5418"/>
      <c r="C5418"/>
      <c r="D5418"/>
      <c r="E5418"/>
      <c r="F5418"/>
      <c r="G5418"/>
      <c r="H5418"/>
      <c r="I5418"/>
      <c r="J5418"/>
      <c r="K5418"/>
      <c r="L5418"/>
    </row>
    <row r="5419" spans="1:12" ht="16" x14ac:dyDescent="0.2">
      <c r="A5419"/>
      <c r="B5419"/>
      <c r="C5419"/>
      <c r="D5419"/>
      <c r="E5419"/>
      <c r="F5419"/>
      <c r="G5419"/>
      <c r="H5419"/>
      <c r="I5419"/>
      <c r="J5419"/>
      <c r="K5419"/>
      <c r="L5419"/>
    </row>
    <row r="5420" spans="1:12" ht="16" x14ac:dyDescent="0.2">
      <c r="A5420"/>
      <c r="B5420"/>
      <c r="C5420"/>
      <c r="D5420"/>
      <c r="E5420"/>
      <c r="F5420"/>
      <c r="G5420"/>
      <c r="H5420"/>
      <c r="I5420"/>
      <c r="J5420"/>
      <c r="K5420"/>
      <c r="L5420"/>
    </row>
    <row r="5421" spans="1:12" ht="16" x14ac:dyDescent="0.2">
      <c r="A5421"/>
      <c r="B5421"/>
      <c r="C5421"/>
      <c r="D5421"/>
      <c r="E5421"/>
      <c r="F5421"/>
      <c r="G5421"/>
      <c r="H5421"/>
      <c r="I5421"/>
      <c r="J5421"/>
      <c r="K5421"/>
      <c r="L5421"/>
    </row>
    <row r="5422" spans="1:12" ht="16" x14ac:dyDescent="0.2">
      <c r="A5422"/>
      <c r="B5422"/>
      <c r="C5422"/>
      <c r="D5422"/>
      <c r="E5422"/>
      <c r="F5422"/>
      <c r="G5422"/>
      <c r="H5422"/>
      <c r="I5422"/>
      <c r="J5422"/>
      <c r="K5422"/>
      <c r="L5422"/>
    </row>
    <row r="5423" spans="1:12" ht="16" x14ac:dyDescent="0.2">
      <c r="A5423"/>
      <c r="B5423"/>
      <c r="C5423"/>
      <c r="D5423"/>
      <c r="E5423"/>
      <c r="F5423"/>
      <c r="G5423"/>
      <c r="H5423"/>
      <c r="I5423"/>
      <c r="J5423"/>
      <c r="K5423"/>
      <c r="L5423"/>
    </row>
    <row r="5424" spans="1:12" ht="16" x14ac:dyDescent="0.2">
      <c r="A5424"/>
      <c r="B5424"/>
      <c r="C5424"/>
      <c r="D5424"/>
      <c r="E5424"/>
      <c r="F5424"/>
      <c r="G5424"/>
      <c r="H5424"/>
      <c r="I5424"/>
      <c r="J5424"/>
      <c r="K5424"/>
      <c r="L5424"/>
    </row>
    <row r="5425" spans="1:12" ht="16" x14ac:dyDescent="0.2">
      <c r="A5425"/>
      <c r="B5425"/>
      <c r="C5425"/>
      <c r="D5425"/>
      <c r="E5425"/>
      <c r="F5425"/>
      <c r="G5425"/>
      <c r="H5425"/>
      <c r="I5425"/>
      <c r="J5425"/>
      <c r="K5425"/>
      <c r="L5425"/>
    </row>
    <row r="5426" spans="1:12" ht="16" x14ac:dyDescent="0.2">
      <c r="A5426"/>
      <c r="B5426"/>
      <c r="C5426"/>
      <c r="D5426"/>
      <c r="E5426"/>
      <c r="F5426"/>
      <c r="G5426"/>
      <c r="H5426"/>
      <c r="I5426"/>
      <c r="J5426"/>
      <c r="K5426"/>
      <c r="L5426"/>
    </row>
    <row r="5427" spans="1:12" ht="16" x14ac:dyDescent="0.2">
      <c r="A5427"/>
      <c r="B5427"/>
      <c r="C5427"/>
      <c r="D5427"/>
      <c r="E5427"/>
      <c r="F5427"/>
      <c r="G5427"/>
      <c r="H5427"/>
      <c r="I5427"/>
      <c r="J5427"/>
      <c r="K5427"/>
      <c r="L5427"/>
    </row>
    <row r="5428" spans="1:12" ht="16" x14ac:dyDescent="0.2">
      <c r="A5428"/>
      <c r="B5428"/>
      <c r="C5428"/>
      <c r="D5428"/>
      <c r="E5428"/>
      <c r="F5428"/>
      <c r="G5428"/>
      <c r="H5428"/>
      <c r="I5428"/>
      <c r="J5428"/>
      <c r="K5428"/>
      <c r="L5428"/>
    </row>
    <row r="5429" spans="1:12" ht="16" x14ac:dyDescent="0.2">
      <c r="A5429"/>
      <c r="B5429"/>
      <c r="C5429"/>
      <c r="D5429"/>
      <c r="E5429"/>
      <c r="F5429"/>
      <c r="G5429"/>
      <c r="H5429"/>
      <c r="I5429"/>
      <c r="J5429"/>
      <c r="K5429"/>
      <c r="L5429"/>
    </row>
    <row r="5430" spans="1:12" ht="16" x14ac:dyDescent="0.2">
      <c r="A5430"/>
      <c r="B5430"/>
      <c r="C5430"/>
      <c r="D5430"/>
      <c r="E5430"/>
      <c r="F5430"/>
      <c r="G5430"/>
      <c r="H5430"/>
      <c r="I5430"/>
      <c r="J5430"/>
      <c r="K5430"/>
      <c r="L5430"/>
    </row>
    <row r="5431" spans="1:12" ht="16" x14ac:dyDescent="0.2">
      <c r="A5431"/>
      <c r="B5431"/>
      <c r="C5431"/>
      <c r="D5431"/>
      <c r="E5431"/>
      <c r="F5431"/>
      <c r="G5431"/>
      <c r="H5431"/>
      <c r="I5431"/>
      <c r="J5431"/>
      <c r="K5431"/>
      <c r="L5431"/>
    </row>
    <row r="5432" spans="1:12" ht="16" x14ac:dyDescent="0.2">
      <c r="A5432"/>
      <c r="B5432"/>
      <c r="C5432"/>
      <c r="D5432"/>
      <c r="E5432"/>
      <c r="F5432"/>
      <c r="G5432"/>
      <c r="H5432"/>
      <c r="I5432"/>
      <c r="J5432"/>
      <c r="K5432"/>
      <c r="L5432"/>
    </row>
    <row r="5433" spans="1:12" ht="16" x14ac:dyDescent="0.2">
      <c r="A5433"/>
      <c r="B5433"/>
      <c r="C5433"/>
      <c r="D5433"/>
      <c r="E5433"/>
      <c r="F5433"/>
      <c r="G5433"/>
      <c r="H5433"/>
      <c r="I5433"/>
      <c r="J5433"/>
      <c r="K5433"/>
      <c r="L5433"/>
    </row>
    <row r="5434" spans="1:12" ht="16" x14ac:dyDescent="0.2">
      <c r="A5434"/>
      <c r="B5434"/>
      <c r="C5434"/>
      <c r="D5434"/>
      <c r="E5434"/>
      <c r="F5434"/>
      <c r="G5434"/>
      <c r="H5434"/>
      <c r="I5434"/>
      <c r="J5434"/>
      <c r="K5434"/>
      <c r="L5434"/>
    </row>
    <row r="5435" spans="1:12" ht="16" x14ac:dyDescent="0.2">
      <c r="A5435"/>
      <c r="B5435"/>
      <c r="C5435"/>
      <c r="D5435"/>
      <c r="E5435"/>
      <c r="F5435"/>
      <c r="G5435"/>
      <c r="H5435"/>
      <c r="I5435"/>
      <c r="J5435"/>
      <c r="K5435"/>
      <c r="L5435"/>
    </row>
    <row r="5436" spans="1:12" ht="16" x14ac:dyDescent="0.2">
      <c r="A5436"/>
      <c r="B5436"/>
      <c r="C5436"/>
      <c r="D5436"/>
      <c r="E5436"/>
      <c r="F5436"/>
      <c r="G5436"/>
      <c r="H5436"/>
      <c r="I5436"/>
      <c r="J5436"/>
      <c r="K5436"/>
      <c r="L5436"/>
    </row>
    <row r="5437" spans="1:12" ht="16" x14ac:dyDescent="0.2">
      <c r="A5437"/>
      <c r="B5437"/>
      <c r="C5437"/>
      <c r="D5437"/>
      <c r="E5437"/>
      <c r="F5437"/>
      <c r="G5437"/>
      <c r="H5437"/>
      <c r="I5437"/>
      <c r="J5437"/>
      <c r="K5437"/>
      <c r="L5437"/>
    </row>
    <row r="5438" spans="1:12" ht="16" x14ac:dyDescent="0.2">
      <c r="A5438"/>
      <c r="B5438"/>
      <c r="C5438"/>
      <c r="D5438"/>
      <c r="E5438"/>
      <c r="F5438"/>
      <c r="G5438"/>
      <c r="H5438"/>
      <c r="I5438"/>
      <c r="J5438"/>
      <c r="K5438"/>
      <c r="L5438"/>
    </row>
    <row r="5439" spans="1:12" ht="16" x14ac:dyDescent="0.2">
      <c r="A5439"/>
      <c r="B5439"/>
      <c r="C5439"/>
      <c r="D5439"/>
      <c r="E5439"/>
      <c r="F5439"/>
      <c r="G5439"/>
      <c r="H5439"/>
      <c r="I5439"/>
      <c r="J5439"/>
      <c r="K5439"/>
      <c r="L5439"/>
    </row>
    <row r="5440" spans="1:12" ht="16" x14ac:dyDescent="0.2">
      <c r="A5440"/>
      <c r="B5440"/>
      <c r="C5440"/>
      <c r="D5440"/>
      <c r="E5440"/>
      <c r="F5440"/>
      <c r="G5440"/>
      <c r="H5440"/>
      <c r="I5440"/>
      <c r="J5440"/>
      <c r="K5440"/>
      <c r="L5440"/>
    </row>
    <row r="5441" spans="1:12" ht="16" x14ac:dyDescent="0.2">
      <c r="A5441"/>
      <c r="B5441"/>
      <c r="C5441"/>
      <c r="D5441"/>
      <c r="E5441"/>
      <c r="F5441"/>
      <c r="G5441"/>
      <c r="H5441"/>
      <c r="I5441"/>
      <c r="J5441"/>
      <c r="K5441"/>
      <c r="L5441"/>
    </row>
    <row r="5442" spans="1:12" ht="16" x14ac:dyDescent="0.2">
      <c r="A5442"/>
      <c r="B5442"/>
      <c r="C5442"/>
      <c r="D5442"/>
      <c r="E5442"/>
      <c r="F5442"/>
      <c r="G5442"/>
      <c r="H5442"/>
      <c r="I5442"/>
      <c r="J5442"/>
      <c r="K5442"/>
      <c r="L5442"/>
    </row>
    <row r="5443" spans="1:12" ht="16" x14ac:dyDescent="0.2">
      <c r="A5443"/>
      <c r="B5443"/>
      <c r="C5443"/>
      <c r="D5443"/>
      <c r="E5443"/>
      <c r="F5443"/>
      <c r="G5443"/>
      <c r="H5443"/>
      <c r="I5443"/>
      <c r="J5443"/>
      <c r="K5443"/>
      <c r="L5443"/>
    </row>
    <row r="5444" spans="1:12" ht="16" x14ac:dyDescent="0.2">
      <c r="A5444"/>
      <c r="B5444"/>
      <c r="C5444"/>
      <c r="D5444"/>
      <c r="E5444"/>
      <c r="F5444"/>
      <c r="G5444"/>
      <c r="H5444"/>
      <c r="I5444"/>
      <c r="J5444"/>
      <c r="K5444"/>
      <c r="L5444"/>
    </row>
    <row r="5445" spans="1:12" ht="16" x14ac:dyDescent="0.2">
      <c r="A5445"/>
      <c r="B5445"/>
      <c r="C5445"/>
      <c r="D5445"/>
      <c r="E5445"/>
      <c r="F5445"/>
      <c r="G5445"/>
      <c r="H5445"/>
      <c r="I5445"/>
      <c r="J5445"/>
      <c r="K5445"/>
      <c r="L5445"/>
    </row>
    <row r="5446" spans="1:12" ht="16" x14ac:dyDescent="0.2">
      <c r="A5446"/>
      <c r="B5446"/>
      <c r="C5446"/>
      <c r="D5446"/>
      <c r="E5446"/>
      <c r="F5446"/>
      <c r="G5446"/>
      <c r="H5446"/>
      <c r="I5446"/>
      <c r="J5446"/>
      <c r="K5446"/>
      <c r="L5446"/>
    </row>
    <row r="5447" spans="1:12" ht="16" x14ac:dyDescent="0.2">
      <c r="A5447"/>
      <c r="B5447"/>
      <c r="C5447"/>
      <c r="D5447"/>
      <c r="E5447"/>
      <c r="F5447"/>
      <c r="G5447"/>
      <c r="H5447"/>
      <c r="I5447"/>
      <c r="J5447"/>
      <c r="K5447"/>
      <c r="L5447"/>
    </row>
    <row r="5448" spans="1:12" ht="16" x14ac:dyDescent="0.2">
      <c r="A5448"/>
      <c r="B5448"/>
      <c r="C5448"/>
      <c r="D5448"/>
      <c r="E5448"/>
      <c r="F5448"/>
      <c r="G5448"/>
      <c r="H5448"/>
      <c r="I5448"/>
      <c r="J5448"/>
      <c r="K5448"/>
      <c r="L5448"/>
    </row>
    <row r="5449" spans="1:12" ht="16" x14ac:dyDescent="0.2">
      <c r="A5449"/>
      <c r="B5449"/>
      <c r="C5449"/>
      <c r="D5449"/>
      <c r="E5449"/>
      <c r="F5449"/>
      <c r="G5449"/>
      <c r="H5449"/>
      <c r="I5449"/>
      <c r="J5449"/>
      <c r="K5449"/>
      <c r="L5449"/>
    </row>
    <row r="5450" spans="1:12" ht="16" x14ac:dyDescent="0.2">
      <c r="A5450"/>
      <c r="B5450"/>
      <c r="C5450"/>
      <c r="D5450"/>
      <c r="E5450"/>
      <c r="F5450"/>
      <c r="G5450"/>
      <c r="H5450"/>
      <c r="I5450"/>
      <c r="J5450"/>
      <c r="K5450"/>
      <c r="L5450"/>
    </row>
    <row r="5451" spans="1:12" ht="16" x14ac:dyDescent="0.2">
      <c r="A5451"/>
      <c r="B5451"/>
      <c r="C5451"/>
      <c r="D5451"/>
      <c r="E5451"/>
      <c r="F5451"/>
      <c r="G5451"/>
      <c r="H5451"/>
      <c r="I5451"/>
      <c r="J5451"/>
      <c r="K5451"/>
      <c r="L5451"/>
    </row>
    <row r="5452" spans="1:12" ht="16" x14ac:dyDescent="0.2">
      <c r="A5452"/>
      <c r="B5452"/>
      <c r="C5452"/>
      <c r="D5452"/>
      <c r="E5452"/>
      <c r="F5452"/>
      <c r="G5452"/>
      <c r="H5452"/>
      <c r="I5452"/>
      <c r="J5452"/>
      <c r="K5452"/>
      <c r="L5452"/>
    </row>
    <row r="5453" spans="1:12" ht="16" x14ac:dyDescent="0.2">
      <c r="A5453"/>
      <c r="B5453"/>
      <c r="C5453"/>
      <c r="D5453"/>
      <c r="E5453"/>
      <c r="F5453"/>
      <c r="G5453"/>
      <c r="H5453"/>
      <c r="I5453"/>
      <c r="J5453"/>
      <c r="K5453"/>
      <c r="L5453"/>
    </row>
    <row r="5454" spans="1:12" ht="16" x14ac:dyDescent="0.2">
      <c r="A5454"/>
      <c r="B5454"/>
      <c r="C5454"/>
      <c r="D5454"/>
      <c r="E5454"/>
      <c r="F5454"/>
      <c r="G5454"/>
      <c r="H5454"/>
      <c r="I5454"/>
      <c r="J5454"/>
      <c r="K5454"/>
      <c r="L5454"/>
    </row>
    <row r="5455" spans="1:12" ht="16" x14ac:dyDescent="0.2">
      <c r="A5455"/>
      <c r="B5455"/>
      <c r="C5455"/>
      <c r="D5455"/>
      <c r="E5455"/>
      <c r="F5455"/>
      <c r="G5455"/>
      <c r="H5455"/>
      <c r="I5455"/>
      <c r="J5455"/>
      <c r="K5455"/>
      <c r="L5455"/>
    </row>
    <row r="5456" spans="1:12" ht="16" x14ac:dyDescent="0.2">
      <c r="A5456"/>
      <c r="B5456"/>
      <c r="C5456"/>
      <c r="D5456"/>
      <c r="E5456"/>
      <c r="F5456"/>
      <c r="G5456"/>
      <c r="H5456"/>
      <c r="I5456"/>
      <c r="J5456"/>
      <c r="K5456"/>
      <c r="L5456"/>
    </row>
    <row r="5457" spans="1:12" ht="16" x14ac:dyDescent="0.2">
      <c r="A5457"/>
      <c r="B5457"/>
      <c r="C5457"/>
      <c r="D5457"/>
      <c r="E5457"/>
      <c r="F5457"/>
      <c r="G5457"/>
      <c r="H5457"/>
      <c r="I5457"/>
      <c r="J5457"/>
      <c r="K5457"/>
      <c r="L5457"/>
    </row>
    <row r="5458" spans="1:12" ht="16" x14ac:dyDescent="0.2">
      <c r="A5458"/>
      <c r="B5458"/>
      <c r="C5458"/>
      <c r="D5458"/>
      <c r="E5458"/>
      <c r="F5458"/>
      <c r="G5458"/>
      <c r="H5458"/>
      <c r="I5458"/>
      <c r="J5458"/>
      <c r="K5458"/>
      <c r="L5458"/>
    </row>
    <row r="5459" spans="1:12" ht="16" x14ac:dyDescent="0.2">
      <c r="A5459"/>
      <c r="B5459"/>
      <c r="C5459"/>
      <c r="D5459"/>
      <c r="E5459"/>
      <c r="F5459"/>
      <c r="G5459"/>
      <c r="H5459"/>
      <c r="I5459"/>
      <c r="J5459"/>
      <c r="K5459"/>
      <c r="L5459"/>
    </row>
    <row r="5460" spans="1:12" ht="16" x14ac:dyDescent="0.2">
      <c r="A5460"/>
      <c r="B5460"/>
      <c r="C5460"/>
      <c r="D5460"/>
      <c r="E5460"/>
      <c r="F5460"/>
      <c r="G5460"/>
      <c r="H5460"/>
      <c r="I5460"/>
      <c r="J5460"/>
      <c r="K5460"/>
      <c r="L5460"/>
    </row>
    <row r="5461" spans="1:12" ht="16" x14ac:dyDescent="0.2">
      <c r="A5461"/>
      <c r="B5461"/>
      <c r="C5461"/>
      <c r="D5461"/>
      <c r="E5461"/>
      <c r="F5461"/>
      <c r="G5461"/>
      <c r="H5461"/>
      <c r="I5461"/>
      <c r="J5461"/>
      <c r="K5461"/>
      <c r="L5461"/>
    </row>
    <row r="5462" spans="1:12" ht="16" x14ac:dyDescent="0.2">
      <c r="A5462"/>
      <c r="B5462"/>
      <c r="C5462"/>
      <c r="D5462"/>
      <c r="E5462"/>
      <c r="F5462"/>
      <c r="G5462"/>
      <c r="H5462"/>
      <c r="I5462"/>
      <c r="J5462"/>
      <c r="K5462"/>
      <c r="L5462"/>
    </row>
    <row r="5463" spans="1:12" ht="16" x14ac:dyDescent="0.2">
      <c r="A5463"/>
      <c r="B5463"/>
      <c r="C5463"/>
      <c r="D5463"/>
      <c r="E5463"/>
      <c r="F5463"/>
      <c r="G5463"/>
      <c r="H5463"/>
      <c r="I5463"/>
      <c r="J5463"/>
      <c r="K5463"/>
      <c r="L5463"/>
    </row>
    <row r="5464" spans="1:12" ht="16" x14ac:dyDescent="0.2">
      <c r="A5464"/>
      <c r="B5464"/>
      <c r="C5464"/>
      <c r="D5464"/>
      <c r="E5464"/>
      <c r="F5464"/>
      <c r="G5464"/>
      <c r="H5464"/>
      <c r="I5464"/>
      <c r="J5464"/>
      <c r="K5464"/>
      <c r="L5464"/>
    </row>
    <row r="5465" spans="1:12" ht="16" x14ac:dyDescent="0.2">
      <c r="A5465"/>
      <c r="B5465"/>
      <c r="C5465"/>
      <c r="D5465"/>
      <c r="E5465"/>
      <c r="F5465"/>
      <c r="G5465"/>
      <c r="H5465"/>
      <c r="I5465"/>
      <c r="J5465"/>
      <c r="K5465"/>
      <c r="L5465"/>
    </row>
    <row r="5466" spans="1:12" ht="16" x14ac:dyDescent="0.2">
      <c r="A5466"/>
      <c r="B5466"/>
      <c r="C5466"/>
      <c r="D5466"/>
      <c r="E5466"/>
      <c r="F5466"/>
      <c r="G5466"/>
      <c r="H5466"/>
      <c r="I5466"/>
      <c r="J5466"/>
      <c r="K5466"/>
      <c r="L5466"/>
    </row>
    <row r="5467" spans="1:12" ht="16" x14ac:dyDescent="0.2">
      <c r="A5467"/>
      <c r="B5467"/>
      <c r="C5467"/>
      <c r="D5467"/>
      <c r="E5467"/>
      <c r="F5467"/>
      <c r="G5467"/>
      <c r="H5467"/>
      <c r="I5467"/>
      <c r="J5467"/>
      <c r="K5467"/>
      <c r="L5467"/>
    </row>
    <row r="5468" spans="1:12" ht="16" x14ac:dyDescent="0.2">
      <c r="A5468"/>
      <c r="B5468"/>
      <c r="C5468"/>
      <c r="D5468"/>
      <c r="E5468"/>
      <c r="F5468"/>
      <c r="G5468"/>
      <c r="H5468"/>
      <c r="I5468"/>
      <c r="J5468"/>
      <c r="K5468"/>
      <c r="L5468"/>
    </row>
    <row r="5469" spans="1:12" ht="16" x14ac:dyDescent="0.2">
      <c r="A5469"/>
      <c r="B5469"/>
      <c r="C5469"/>
      <c r="D5469"/>
      <c r="E5469"/>
      <c r="F5469"/>
      <c r="G5469"/>
      <c r="H5469"/>
      <c r="I5469"/>
      <c r="J5469"/>
      <c r="K5469"/>
      <c r="L5469"/>
    </row>
    <row r="5470" spans="1:12" ht="16" x14ac:dyDescent="0.2">
      <c r="A5470"/>
      <c r="B5470"/>
      <c r="C5470"/>
      <c r="D5470"/>
      <c r="E5470"/>
      <c r="F5470"/>
      <c r="G5470"/>
      <c r="H5470"/>
      <c r="I5470"/>
      <c r="J5470"/>
      <c r="K5470"/>
      <c r="L5470"/>
    </row>
    <row r="5471" spans="1:12" ht="16" x14ac:dyDescent="0.2">
      <c r="A5471"/>
      <c r="B5471"/>
      <c r="C5471"/>
      <c r="D5471"/>
      <c r="E5471"/>
      <c r="F5471"/>
      <c r="G5471"/>
      <c r="H5471"/>
      <c r="I5471"/>
      <c r="J5471"/>
      <c r="K5471"/>
      <c r="L5471"/>
    </row>
    <row r="5472" spans="1:12" ht="16" x14ac:dyDescent="0.2">
      <c r="A5472"/>
      <c r="B5472"/>
      <c r="C5472"/>
      <c r="D5472"/>
      <c r="E5472"/>
      <c r="F5472"/>
      <c r="G5472"/>
      <c r="H5472"/>
      <c r="I5472"/>
      <c r="J5472"/>
      <c r="K5472"/>
      <c r="L5472"/>
    </row>
    <row r="5473" spans="1:12" ht="16" x14ac:dyDescent="0.2">
      <c r="A5473"/>
      <c r="B5473"/>
      <c r="C5473"/>
      <c r="D5473"/>
      <c r="E5473"/>
      <c r="F5473"/>
      <c r="G5473"/>
      <c r="H5473"/>
      <c r="I5473"/>
      <c r="J5473"/>
      <c r="K5473"/>
      <c r="L5473"/>
    </row>
    <row r="5474" spans="1:12" ht="16" x14ac:dyDescent="0.2">
      <c r="A5474"/>
      <c r="B5474"/>
      <c r="C5474"/>
      <c r="D5474"/>
      <c r="E5474"/>
      <c r="F5474"/>
      <c r="G5474"/>
      <c r="H5474"/>
      <c r="I5474"/>
      <c r="J5474"/>
      <c r="K5474"/>
      <c r="L5474"/>
    </row>
    <row r="5475" spans="1:12" ht="16" x14ac:dyDescent="0.2">
      <c r="A5475"/>
      <c r="B5475"/>
      <c r="C5475"/>
      <c r="D5475"/>
      <c r="E5475"/>
      <c r="F5475"/>
      <c r="G5475"/>
      <c r="H5475"/>
      <c r="I5475"/>
      <c r="J5475"/>
      <c r="K5475"/>
      <c r="L5475"/>
    </row>
    <row r="5476" spans="1:12" ht="16" x14ac:dyDescent="0.2">
      <c r="A5476"/>
      <c r="B5476"/>
      <c r="C5476"/>
      <c r="D5476"/>
      <c r="E5476"/>
      <c r="F5476"/>
      <c r="G5476"/>
      <c r="H5476"/>
      <c r="I5476"/>
      <c r="J5476"/>
      <c r="K5476"/>
      <c r="L5476"/>
    </row>
    <row r="5477" spans="1:12" ht="16" x14ac:dyDescent="0.2">
      <c r="A5477"/>
      <c r="B5477"/>
      <c r="C5477"/>
      <c r="D5477"/>
      <c r="E5477"/>
      <c r="F5477"/>
      <c r="G5477"/>
      <c r="H5477"/>
      <c r="I5477"/>
      <c r="J5477"/>
      <c r="K5477"/>
      <c r="L5477"/>
    </row>
    <row r="5478" spans="1:12" ht="16" x14ac:dyDescent="0.2">
      <c r="A5478"/>
      <c r="B5478"/>
      <c r="C5478"/>
      <c r="D5478"/>
      <c r="E5478"/>
      <c r="F5478"/>
      <c r="G5478"/>
      <c r="H5478"/>
      <c r="I5478"/>
      <c r="J5478"/>
      <c r="K5478"/>
      <c r="L5478"/>
    </row>
    <row r="5479" spans="1:12" ht="16" x14ac:dyDescent="0.2">
      <c r="A5479"/>
      <c r="B5479"/>
      <c r="C5479"/>
      <c r="D5479"/>
      <c r="E5479"/>
      <c r="F5479"/>
      <c r="G5479"/>
      <c r="H5479"/>
      <c r="I5479"/>
      <c r="J5479"/>
      <c r="K5479"/>
      <c r="L5479"/>
    </row>
    <row r="5480" spans="1:12" ht="16" x14ac:dyDescent="0.2">
      <c r="A5480"/>
      <c r="B5480"/>
      <c r="C5480"/>
      <c r="D5480"/>
      <c r="E5480"/>
      <c r="F5480"/>
      <c r="G5480"/>
      <c r="H5480"/>
      <c r="I5480"/>
      <c r="J5480"/>
      <c r="K5480"/>
      <c r="L5480"/>
    </row>
    <row r="5481" spans="1:12" ht="16" x14ac:dyDescent="0.2">
      <c r="A5481"/>
      <c r="B5481"/>
      <c r="C5481"/>
      <c r="D5481"/>
      <c r="E5481"/>
      <c r="F5481"/>
      <c r="G5481"/>
      <c r="H5481"/>
      <c r="I5481"/>
      <c r="J5481"/>
      <c r="K5481"/>
      <c r="L5481"/>
    </row>
    <row r="5482" spans="1:12" ht="16" x14ac:dyDescent="0.2">
      <c r="A5482"/>
      <c r="B5482"/>
      <c r="C5482"/>
      <c r="D5482"/>
      <c r="E5482"/>
      <c r="F5482"/>
      <c r="G5482"/>
      <c r="H5482"/>
      <c r="I5482"/>
      <c r="J5482"/>
      <c r="K5482"/>
      <c r="L5482"/>
    </row>
    <row r="5483" spans="1:12" ht="16" x14ac:dyDescent="0.2">
      <c r="A5483"/>
      <c r="B5483"/>
      <c r="C5483"/>
      <c r="D5483"/>
      <c r="E5483"/>
      <c r="F5483"/>
      <c r="G5483"/>
      <c r="H5483"/>
      <c r="I5483"/>
      <c r="J5483"/>
      <c r="K5483"/>
      <c r="L5483"/>
    </row>
    <row r="5484" spans="1:12" ht="16" x14ac:dyDescent="0.2">
      <c r="A5484"/>
      <c r="B5484"/>
      <c r="C5484"/>
      <c r="D5484"/>
      <c r="E5484"/>
      <c r="F5484"/>
      <c r="G5484"/>
      <c r="H5484"/>
      <c r="I5484"/>
      <c r="J5484"/>
      <c r="K5484"/>
      <c r="L5484"/>
    </row>
    <row r="5485" spans="1:12" ht="16" x14ac:dyDescent="0.2">
      <c r="A5485"/>
      <c r="B5485"/>
      <c r="C5485"/>
      <c r="D5485"/>
      <c r="E5485"/>
      <c r="F5485"/>
      <c r="G5485"/>
      <c r="H5485"/>
      <c r="I5485"/>
      <c r="J5485"/>
      <c r="K5485"/>
      <c r="L5485"/>
    </row>
    <row r="5486" spans="1:12" ht="16" x14ac:dyDescent="0.2">
      <c r="A5486"/>
      <c r="B5486"/>
      <c r="C5486"/>
      <c r="D5486"/>
      <c r="E5486"/>
      <c r="F5486"/>
      <c r="G5486"/>
      <c r="H5486"/>
      <c r="I5486"/>
      <c r="J5486"/>
      <c r="K5486"/>
      <c r="L5486"/>
    </row>
    <row r="5487" spans="1:12" ht="16" x14ac:dyDescent="0.2">
      <c r="A5487"/>
      <c r="B5487"/>
      <c r="C5487"/>
      <c r="D5487"/>
      <c r="E5487"/>
      <c r="F5487"/>
      <c r="G5487"/>
      <c r="H5487"/>
      <c r="I5487"/>
      <c r="J5487"/>
      <c r="K5487"/>
      <c r="L5487"/>
    </row>
    <row r="5488" spans="1:12" ht="16" x14ac:dyDescent="0.2">
      <c r="A5488"/>
      <c r="B5488"/>
      <c r="C5488"/>
      <c r="D5488"/>
      <c r="E5488"/>
      <c r="F5488"/>
      <c r="G5488"/>
      <c r="H5488"/>
      <c r="I5488"/>
      <c r="J5488"/>
      <c r="K5488"/>
      <c r="L5488"/>
    </row>
    <row r="5489" spans="1:12" ht="16" x14ac:dyDescent="0.2">
      <c r="A5489"/>
      <c r="B5489"/>
      <c r="C5489"/>
      <c r="D5489"/>
      <c r="E5489"/>
      <c r="F5489"/>
      <c r="G5489"/>
      <c r="H5489"/>
      <c r="I5489"/>
      <c r="J5489"/>
      <c r="K5489"/>
      <c r="L5489"/>
    </row>
    <row r="5490" spans="1:12" ht="16" x14ac:dyDescent="0.2">
      <c r="A5490"/>
      <c r="B5490"/>
      <c r="C5490"/>
      <c r="D5490"/>
      <c r="E5490"/>
      <c r="F5490"/>
      <c r="G5490"/>
      <c r="H5490"/>
      <c r="I5490"/>
      <c r="J5490"/>
      <c r="K5490"/>
      <c r="L5490"/>
    </row>
    <row r="5491" spans="1:12" ht="16" x14ac:dyDescent="0.2">
      <c r="A5491"/>
      <c r="B5491"/>
      <c r="C5491"/>
      <c r="D5491"/>
      <c r="E5491"/>
      <c r="F5491"/>
      <c r="G5491"/>
      <c r="H5491"/>
      <c r="I5491"/>
      <c r="J5491"/>
      <c r="K5491"/>
      <c r="L5491"/>
    </row>
    <row r="5492" spans="1:12" ht="16" x14ac:dyDescent="0.2">
      <c r="A5492"/>
      <c r="B5492"/>
      <c r="C5492"/>
      <c r="D5492"/>
      <c r="E5492"/>
      <c r="F5492"/>
      <c r="G5492"/>
      <c r="H5492"/>
      <c r="I5492"/>
      <c r="J5492"/>
      <c r="K5492"/>
      <c r="L5492"/>
    </row>
    <row r="5493" spans="1:12" ht="16" x14ac:dyDescent="0.2">
      <c r="A5493"/>
      <c r="B5493"/>
      <c r="C5493"/>
      <c r="D5493"/>
      <c r="E5493"/>
      <c r="F5493"/>
      <c r="G5493"/>
      <c r="H5493"/>
      <c r="I5493"/>
      <c r="J5493"/>
      <c r="K5493"/>
      <c r="L5493"/>
    </row>
    <row r="5494" spans="1:12" ht="16" x14ac:dyDescent="0.2">
      <c r="A5494"/>
      <c r="B5494"/>
      <c r="C5494"/>
      <c r="D5494"/>
      <c r="E5494"/>
      <c r="F5494"/>
      <c r="G5494"/>
      <c r="H5494"/>
      <c r="I5494"/>
      <c r="J5494"/>
      <c r="K5494"/>
      <c r="L5494"/>
    </row>
    <row r="5495" spans="1:12" ht="16" x14ac:dyDescent="0.2">
      <c r="A5495"/>
      <c r="B5495"/>
      <c r="C5495"/>
      <c r="D5495"/>
      <c r="E5495"/>
      <c r="F5495"/>
      <c r="G5495"/>
      <c r="H5495"/>
      <c r="I5495"/>
      <c r="J5495"/>
      <c r="K5495"/>
      <c r="L5495"/>
    </row>
    <row r="5496" spans="1:12" ht="16" x14ac:dyDescent="0.2">
      <c r="A5496"/>
      <c r="B5496"/>
      <c r="C5496"/>
      <c r="D5496"/>
      <c r="E5496"/>
      <c r="F5496"/>
      <c r="G5496"/>
      <c r="H5496"/>
      <c r="I5496"/>
      <c r="J5496"/>
      <c r="K5496"/>
      <c r="L5496"/>
    </row>
    <row r="5497" spans="1:12" ht="16" x14ac:dyDescent="0.2">
      <c r="A5497"/>
      <c r="B5497"/>
      <c r="C5497"/>
      <c r="D5497"/>
      <c r="E5497"/>
      <c r="F5497"/>
      <c r="G5497"/>
      <c r="H5497"/>
      <c r="I5497"/>
      <c r="J5497"/>
      <c r="K5497"/>
      <c r="L5497"/>
    </row>
    <row r="5498" spans="1:12" ht="16" x14ac:dyDescent="0.2">
      <c r="A5498"/>
      <c r="B5498"/>
      <c r="C5498"/>
      <c r="D5498"/>
      <c r="E5498"/>
      <c r="F5498"/>
      <c r="G5498"/>
      <c r="H5498"/>
      <c r="I5498"/>
      <c r="J5498"/>
      <c r="K5498"/>
      <c r="L5498"/>
    </row>
    <row r="5499" spans="1:12" ht="16" x14ac:dyDescent="0.2">
      <c r="A5499"/>
      <c r="B5499"/>
      <c r="C5499"/>
      <c r="D5499"/>
      <c r="E5499"/>
      <c r="F5499"/>
      <c r="G5499"/>
      <c r="H5499"/>
      <c r="I5499"/>
      <c r="J5499"/>
      <c r="K5499"/>
      <c r="L5499"/>
    </row>
    <row r="5500" spans="1:12" ht="16" x14ac:dyDescent="0.2">
      <c r="A5500"/>
      <c r="B5500"/>
      <c r="C5500"/>
      <c r="D5500"/>
      <c r="E5500"/>
      <c r="F5500"/>
      <c r="G5500"/>
      <c r="H5500"/>
      <c r="I5500"/>
      <c r="J5500"/>
      <c r="K5500"/>
      <c r="L5500"/>
    </row>
    <row r="5501" spans="1:12" ht="16" x14ac:dyDescent="0.2">
      <c r="A5501"/>
      <c r="B5501"/>
      <c r="C5501"/>
      <c r="D5501"/>
      <c r="E5501"/>
      <c r="F5501"/>
      <c r="G5501"/>
      <c r="H5501"/>
      <c r="I5501"/>
      <c r="J5501"/>
      <c r="K5501"/>
      <c r="L5501"/>
    </row>
    <row r="5502" spans="1:12" ht="16" x14ac:dyDescent="0.2">
      <c r="A5502"/>
      <c r="B5502"/>
      <c r="C5502"/>
      <c r="D5502"/>
      <c r="E5502"/>
      <c r="F5502"/>
      <c r="G5502"/>
      <c r="H5502"/>
      <c r="I5502"/>
      <c r="J5502"/>
      <c r="K5502"/>
      <c r="L5502"/>
    </row>
    <row r="5503" spans="1:12" ht="16" x14ac:dyDescent="0.2">
      <c r="A5503"/>
      <c r="B5503"/>
      <c r="C5503"/>
      <c r="D5503"/>
      <c r="E5503"/>
      <c r="F5503"/>
      <c r="G5503"/>
      <c r="H5503"/>
      <c r="I5503"/>
      <c r="J5503"/>
      <c r="K5503"/>
      <c r="L5503"/>
    </row>
    <row r="5504" spans="1:12" ht="16" x14ac:dyDescent="0.2">
      <c r="A5504"/>
      <c r="B5504"/>
      <c r="C5504"/>
      <c r="D5504"/>
      <c r="E5504"/>
      <c r="F5504"/>
      <c r="G5504"/>
      <c r="H5504"/>
      <c r="I5504"/>
      <c r="J5504"/>
      <c r="K5504"/>
      <c r="L5504"/>
    </row>
    <row r="5505" spans="1:12" ht="16" x14ac:dyDescent="0.2">
      <c r="A5505"/>
      <c r="B5505"/>
      <c r="C5505"/>
      <c r="D5505"/>
      <c r="E5505"/>
      <c r="F5505"/>
      <c r="G5505"/>
      <c r="H5505"/>
      <c r="I5505"/>
      <c r="J5505"/>
      <c r="K5505"/>
      <c r="L5505"/>
    </row>
    <row r="5506" spans="1:12" ht="16" x14ac:dyDescent="0.2">
      <c r="A5506"/>
      <c r="B5506"/>
      <c r="C5506"/>
      <c r="D5506"/>
      <c r="E5506"/>
      <c r="F5506"/>
      <c r="G5506"/>
      <c r="H5506"/>
      <c r="I5506"/>
      <c r="J5506"/>
      <c r="K5506"/>
      <c r="L5506"/>
    </row>
    <row r="5507" spans="1:12" ht="16" x14ac:dyDescent="0.2">
      <c r="A5507"/>
      <c r="B5507"/>
      <c r="C5507"/>
      <c r="D5507"/>
      <c r="E5507"/>
      <c r="F5507"/>
      <c r="G5507"/>
      <c r="H5507"/>
      <c r="I5507"/>
      <c r="J5507"/>
      <c r="K5507"/>
      <c r="L5507"/>
    </row>
    <row r="5508" spans="1:12" ht="16" x14ac:dyDescent="0.2">
      <c r="A5508"/>
      <c r="B5508"/>
      <c r="C5508"/>
      <c r="D5508"/>
      <c r="E5508"/>
      <c r="F5508"/>
      <c r="G5508"/>
      <c r="H5508"/>
      <c r="I5508"/>
      <c r="J5508"/>
      <c r="K5508"/>
      <c r="L5508"/>
    </row>
    <row r="5509" spans="1:12" ht="16" x14ac:dyDescent="0.2">
      <c r="A5509"/>
      <c r="B5509"/>
      <c r="C5509"/>
      <c r="D5509"/>
      <c r="E5509"/>
      <c r="F5509"/>
      <c r="G5509"/>
      <c r="H5509"/>
      <c r="I5509"/>
      <c r="J5509"/>
      <c r="K5509"/>
      <c r="L5509"/>
    </row>
    <row r="5510" spans="1:12" ht="16" x14ac:dyDescent="0.2">
      <c r="A5510"/>
      <c r="B5510"/>
      <c r="C5510"/>
      <c r="D5510"/>
      <c r="E5510"/>
      <c r="F5510"/>
      <c r="G5510"/>
      <c r="H5510"/>
      <c r="I5510"/>
      <c r="J5510"/>
      <c r="K5510"/>
      <c r="L5510"/>
    </row>
    <row r="5511" spans="1:12" ht="16" x14ac:dyDescent="0.2">
      <c r="A5511"/>
      <c r="B5511"/>
      <c r="C5511"/>
      <c r="D5511"/>
      <c r="E5511"/>
      <c r="F5511"/>
      <c r="G5511"/>
      <c r="H5511"/>
      <c r="I5511"/>
      <c r="J5511"/>
      <c r="K5511"/>
      <c r="L5511"/>
    </row>
    <row r="5512" spans="1:12" ht="16" x14ac:dyDescent="0.2">
      <c r="A5512"/>
      <c r="B5512"/>
      <c r="C5512"/>
      <c r="D5512"/>
      <c r="E5512"/>
      <c r="F5512"/>
      <c r="G5512"/>
      <c r="H5512"/>
      <c r="I5512"/>
      <c r="J5512"/>
      <c r="K5512"/>
      <c r="L5512"/>
    </row>
    <row r="5513" spans="1:12" ht="16" x14ac:dyDescent="0.2">
      <c r="A5513"/>
      <c r="B5513"/>
      <c r="C5513"/>
      <c r="D5513"/>
      <c r="E5513"/>
      <c r="F5513"/>
      <c r="G5513"/>
      <c r="H5513"/>
      <c r="I5513"/>
      <c r="J5513"/>
      <c r="K5513"/>
      <c r="L5513"/>
    </row>
    <row r="5514" spans="1:12" ht="16" x14ac:dyDescent="0.2">
      <c r="A5514"/>
      <c r="B5514"/>
      <c r="C5514"/>
      <c r="D5514"/>
      <c r="E5514"/>
      <c r="F5514"/>
      <c r="G5514"/>
      <c r="H5514"/>
      <c r="I5514"/>
      <c r="J5514"/>
      <c r="K5514"/>
      <c r="L5514"/>
    </row>
    <row r="5515" spans="1:12" ht="16" x14ac:dyDescent="0.2">
      <c r="A5515"/>
      <c r="B5515"/>
      <c r="C5515"/>
      <c r="D5515"/>
      <c r="E5515"/>
      <c r="F5515"/>
      <c r="G5515"/>
      <c r="H5515"/>
      <c r="I5515"/>
      <c r="J5515"/>
      <c r="K5515"/>
      <c r="L5515"/>
    </row>
    <row r="5516" spans="1:12" ht="16" x14ac:dyDescent="0.2">
      <c r="A5516"/>
      <c r="B5516"/>
      <c r="C5516"/>
      <c r="D5516"/>
      <c r="E5516"/>
      <c r="F5516"/>
      <c r="G5516"/>
      <c r="H5516"/>
      <c r="I5516"/>
      <c r="J5516"/>
      <c r="K5516"/>
      <c r="L5516"/>
    </row>
    <row r="5517" spans="1:12" ht="16" x14ac:dyDescent="0.2">
      <c r="A5517"/>
      <c r="B5517"/>
      <c r="C5517"/>
      <c r="D5517"/>
      <c r="E5517"/>
      <c r="F5517"/>
      <c r="G5517"/>
      <c r="H5517"/>
      <c r="I5517"/>
      <c r="J5517"/>
      <c r="K5517"/>
      <c r="L5517"/>
    </row>
    <row r="5518" spans="1:12" ht="16" x14ac:dyDescent="0.2">
      <c r="A5518"/>
      <c r="B5518"/>
      <c r="C5518"/>
      <c r="D5518"/>
      <c r="E5518"/>
      <c r="F5518"/>
      <c r="G5518"/>
      <c r="H5518"/>
      <c r="I5518"/>
      <c r="J5518"/>
      <c r="K5518"/>
      <c r="L5518"/>
    </row>
    <row r="5519" spans="1:12" ht="16" x14ac:dyDescent="0.2">
      <c r="A5519"/>
      <c r="B5519"/>
      <c r="C5519"/>
      <c r="D5519"/>
      <c r="E5519"/>
      <c r="F5519"/>
      <c r="G5519"/>
      <c r="H5519"/>
      <c r="I5519"/>
      <c r="J5519"/>
      <c r="K5519"/>
      <c r="L5519"/>
    </row>
    <row r="5520" spans="1:12" ht="16" x14ac:dyDescent="0.2">
      <c r="A5520"/>
      <c r="B5520"/>
      <c r="C5520"/>
      <c r="D5520"/>
      <c r="E5520"/>
      <c r="F5520"/>
      <c r="G5520"/>
      <c r="H5520"/>
      <c r="I5520"/>
      <c r="J5520"/>
      <c r="K5520"/>
      <c r="L5520"/>
    </row>
    <row r="5521" spans="1:12" ht="16" x14ac:dyDescent="0.2">
      <c r="A5521"/>
      <c r="B5521"/>
      <c r="C5521"/>
      <c r="D5521"/>
      <c r="E5521"/>
      <c r="F5521"/>
      <c r="G5521"/>
      <c r="H5521"/>
      <c r="I5521"/>
      <c r="J5521"/>
      <c r="K5521"/>
      <c r="L5521"/>
    </row>
    <row r="5522" spans="1:12" ht="16" x14ac:dyDescent="0.2">
      <c r="A5522"/>
      <c r="B5522"/>
      <c r="C5522"/>
      <c r="D5522"/>
      <c r="E5522"/>
      <c r="F5522"/>
      <c r="G5522"/>
      <c r="H5522"/>
      <c r="I5522"/>
      <c r="J5522"/>
      <c r="K5522"/>
      <c r="L5522"/>
    </row>
    <row r="5523" spans="1:12" ht="16" x14ac:dyDescent="0.2">
      <c r="A5523"/>
      <c r="B5523"/>
      <c r="C5523"/>
      <c r="D5523"/>
      <c r="E5523"/>
      <c r="F5523"/>
      <c r="G5523"/>
      <c r="H5523"/>
      <c r="I5523"/>
      <c r="J5523"/>
      <c r="K5523"/>
      <c r="L5523"/>
    </row>
    <row r="5524" spans="1:12" ht="16" x14ac:dyDescent="0.2">
      <c r="A5524"/>
      <c r="B5524"/>
      <c r="C5524"/>
      <c r="D5524"/>
      <c r="E5524"/>
      <c r="F5524"/>
      <c r="G5524"/>
      <c r="H5524"/>
      <c r="I5524"/>
      <c r="J5524"/>
      <c r="K5524"/>
      <c r="L5524"/>
    </row>
    <row r="5525" spans="1:12" ht="16" x14ac:dyDescent="0.2">
      <c r="A5525"/>
      <c r="B5525"/>
      <c r="C5525"/>
      <c r="D5525"/>
      <c r="E5525"/>
      <c r="F5525"/>
      <c r="G5525"/>
      <c r="H5525"/>
      <c r="I5525"/>
      <c r="J5525"/>
      <c r="K5525"/>
      <c r="L5525"/>
    </row>
    <row r="5526" spans="1:12" ht="16" x14ac:dyDescent="0.2">
      <c r="A5526"/>
      <c r="B5526"/>
      <c r="C5526"/>
      <c r="D5526"/>
      <c r="E5526"/>
      <c r="F5526"/>
      <c r="G5526"/>
      <c r="H5526"/>
      <c r="I5526"/>
      <c r="J5526"/>
      <c r="K5526"/>
      <c r="L5526"/>
    </row>
    <row r="5527" spans="1:12" ht="16" x14ac:dyDescent="0.2">
      <c r="A5527"/>
      <c r="B5527"/>
      <c r="C5527"/>
      <c r="D5527"/>
      <c r="E5527"/>
      <c r="F5527"/>
      <c r="G5527"/>
      <c r="H5527"/>
      <c r="I5527"/>
      <c r="J5527"/>
      <c r="K5527"/>
      <c r="L5527"/>
    </row>
    <row r="5528" spans="1:12" ht="16" x14ac:dyDescent="0.2">
      <c r="A5528"/>
      <c r="B5528"/>
      <c r="C5528"/>
      <c r="D5528"/>
      <c r="E5528"/>
      <c r="F5528"/>
      <c r="G5528"/>
      <c r="H5528"/>
      <c r="I5528"/>
      <c r="J5528"/>
      <c r="K5528"/>
      <c r="L5528"/>
    </row>
    <row r="5529" spans="1:12" ht="16" x14ac:dyDescent="0.2">
      <c r="A5529"/>
      <c r="B5529"/>
      <c r="C5529"/>
      <c r="D5529"/>
      <c r="E5529"/>
      <c r="F5529"/>
      <c r="G5529"/>
      <c r="H5529"/>
      <c r="I5529"/>
      <c r="J5529"/>
      <c r="K5529"/>
      <c r="L5529"/>
    </row>
    <row r="5530" spans="1:12" ht="16" x14ac:dyDescent="0.2">
      <c r="A5530"/>
      <c r="B5530"/>
      <c r="C5530"/>
      <c r="D5530"/>
      <c r="E5530"/>
      <c r="F5530"/>
      <c r="G5530"/>
      <c r="H5530"/>
      <c r="I5530"/>
      <c r="J5530"/>
      <c r="K5530"/>
      <c r="L5530"/>
    </row>
    <row r="5531" spans="1:12" ht="16" x14ac:dyDescent="0.2">
      <c r="A5531"/>
      <c r="B5531"/>
      <c r="C5531"/>
      <c r="D5531"/>
      <c r="E5531"/>
      <c r="F5531"/>
      <c r="G5531"/>
      <c r="H5531"/>
      <c r="I5531"/>
      <c r="J5531"/>
      <c r="K5531"/>
      <c r="L5531"/>
    </row>
    <row r="5532" spans="1:12" ht="16" x14ac:dyDescent="0.2">
      <c r="A5532"/>
      <c r="B5532"/>
      <c r="C5532"/>
      <c r="D5532"/>
      <c r="E5532"/>
      <c r="F5532"/>
      <c r="G5532"/>
      <c r="H5532"/>
      <c r="I5532"/>
      <c r="J5532"/>
      <c r="K5532"/>
      <c r="L5532"/>
    </row>
    <row r="5533" spans="1:12" ht="16" x14ac:dyDescent="0.2">
      <c r="A5533"/>
      <c r="B5533"/>
      <c r="C5533"/>
      <c r="D5533"/>
      <c r="E5533"/>
      <c r="F5533"/>
      <c r="G5533"/>
      <c r="H5533"/>
      <c r="I5533"/>
      <c r="J5533"/>
      <c r="K5533"/>
      <c r="L5533"/>
    </row>
    <row r="5534" spans="1:12" ht="16" x14ac:dyDescent="0.2">
      <c r="A5534"/>
      <c r="B5534"/>
      <c r="C5534"/>
      <c r="D5534"/>
      <c r="E5534"/>
      <c r="F5534"/>
      <c r="G5534"/>
      <c r="H5534"/>
      <c r="I5534"/>
      <c r="J5534"/>
      <c r="K5534"/>
      <c r="L5534"/>
    </row>
    <row r="5535" spans="1:12" ht="16" x14ac:dyDescent="0.2">
      <c r="A5535"/>
      <c r="B5535"/>
      <c r="C5535"/>
      <c r="D5535"/>
      <c r="E5535"/>
      <c r="F5535"/>
      <c r="G5535"/>
      <c r="H5535"/>
      <c r="I5535"/>
      <c r="J5535"/>
      <c r="K5535"/>
      <c r="L5535"/>
    </row>
    <row r="5536" spans="1:12" ht="16" x14ac:dyDescent="0.2">
      <c r="A5536"/>
      <c r="B5536"/>
      <c r="C5536"/>
      <c r="D5536"/>
      <c r="E5536"/>
      <c r="F5536"/>
      <c r="G5536"/>
      <c r="H5536"/>
      <c r="I5536"/>
      <c r="J5536"/>
      <c r="K5536"/>
      <c r="L5536"/>
    </row>
    <row r="5537" spans="1:12" ht="16" x14ac:dyDescent="0.2">
      <c r="A5537"/>
      <c r="B5537"/>
      <c r="C5537"/>
      <c r="D5537"/>
      <c r="E5537"/>
      <c r="F5537"/>
      <c r="G5537"/>
      <c r="H5537"/>
      <c r="I5537"/>
      <c r="J5537"/>
      <c r="K5537"/>
      <c r="L5537"/>
    </row>
    <row r="5538" spans="1:12" ht="16" x14ac:dyDescent="0.2">
      <c r="A5538"/>
      <c r="B5538"/>
      <c r="C5538"/>
      <c r="D5538"/>
      <c r="E5538"/>
      <c r="F5538"/>
      <c r="G5538"/>
      <c r="H5538"/>
      <c r="I5538"/>
      <c r="J5538"/>
      <c r="K5538"/>
      <c r="L5538"/>
    </row>
    <row r="5539" spans="1:12" ht="16" x14ac:dyDescent="0.2">
      <c r="A5539"/>
      <c r="B5539"/>
      <c r="C5539"/>
      <c r="D5539"/>
      <c r="E5539"/>
      <c r="F5539"/>
      <c r="G5539"/>
      <c r="H5539"/>
      <c r="I5539"/>
      <c r="J5539"/>
      <c r="K5539"/>
      <c r="L5539"/>
    </row>
    <row r="5540" spans="1:12" ht="16" x14ac:dyDescent="0.2">
      <c r="A5540"/>
      <c r="B5540"/>
      <c r="C5540"/>
      <c r="D5540"/>
      <c r="E5540"/>
      <c r="F5540"/>
      <c r="G5540"/>
      <c r="H5540"/>
      <c r="I5540"/>
      <c r="J5540"/>
      <c r="K5540"/>
      <c r="L5540"/>
    </row>
    <row r="5541" spans="1:12" ht="16" x14ac:dyDescent="0.2">
      <c r="A5541"/>
      <c r="B5541"/>
      <c r="C5541"/>
      <c r="D5541"/>
      <c r="E5541"/>
      <c r="F5541"/>
      <c r="G5541"/>
      <c r="H5541"/>
      <c r="I5541"/>
      <c r="J5541"/>
      <c r="K5541"/>
      <c r="L5541"/>
    </row>
    <row r="5542" spans="1:12" ht="16" x14ac:dyDescent="0.2">
      <c r="A5542"/>
      <c r="B5542"/>
      <c r="C5542"/>
      <c r="D5542"/>
      <c r="E5542"/>
      <c r="F5542"/>
      <c r="G5542"/>
      <c r="H5542"/>
      <c r="I5542"/>
      <c r="J5542"/>
      <c r="K5542"/>
      <c r="L5542"/>
    </row>
    <row r="5543" spans="1:12" ht="16" x14ac:dyDescent="0.2">
      <c r="A5543"/>
      <c r="B5543"/>
      <c r="C5543"/>
      <c r="D5543"/>
      <c r="E5543"/>
      <c r="F5543"/>
      <c r="G5543"/>
      <c r="H5543"/>
      <c r="I5543"/>
      <c r="J5543"/>
      <c r="K5543"/>
      <c r="L5543"/>
    </row>
    <row r="5544" spans="1:12" ht="16" x14ac:dyDescent="0.2">
      <c r="A5544"/>
      <c r="B5544"/>
      <c r="C5544"/>
      <c r="D5544"/>
      <c r="E5544"/>
      <c r="F5544"/>
      <c r="G5544"/>
      <c r="H5544"/>
      <c r="I5544"/>
      <c r="J5544"/>
      <c r="K5544"/>
      <c r="L5544"/>
    </row>
    <row r="5545" spans="1:12" ht="16" x14ac:dyDescent="0.2">
      <c r="A5545"/>
      <c r="B5545"/>
      <c r="C5545"/>
      <c r="D5545"/>
      <c r="E5545"/>
      <c r="F5545"/>
      <c r="G5545"/>
      <c r="H5545"/>
      <c r="I5545"/>
      <c r="J5545"/>
      <c r="K5545"/>
      <c r="L5545"/>
    </row>
    <row r="5546" spans="1:12" ht="16" x14ac:dyDescent="0.2">
      <c r="A5546"/>
      <c r="B5546"/>
      <c r="C5546"/>
      <c r="D5546"/>
      <c r="E5546"/>
      <c r="F5546"/>
      <c r="G5546"/>
      <c r="H5546"/>
      <c r="I5546"/>
      <c r="J5546"/>
      <c r="K5546"/>
      <c r="L5546"/>
    </row>
    <row r="5547" spans="1:12" ht="16" x14ac:dyDescent="0.2">
      <c r="A5547"/>
      <c r="B5547"/>
      <c r="C5547"/>
      <c r="D5547"/>
      <c r="E5547"/>
      <c r="F5547"/>
      <c r="G5547"/>
      <c r="H5547"/>
      <c r="I5547"/>
      <c r="J5547"/>
      <c r="K5547"/>
      <c r="L5547"/>
    </row>
    <row r="5548" spans="1:12" ht="16" x14ac:dyDescent="0.2">
      <c r="A5548"/>
      <c r="B5548"/>
      <c r="C5548"/>
      <c r="D5548"/>
      <c r="E5548"/>
      <c r="F5548"/>
      <c r="G5548"/>
      <c r="H5548"/>
      <c r="I5548"/>
      <c r="J5548"/>
      <c r="K5548"/>
      <c r="L5548"/>
    </row>
    <row r="5549" spans="1:12" ht="16" x14ac:dyDescent="0.2">
      <c r="A5549"/>
      <c r="B5549"/>
      <c r="C5549"/>
      <c r="D5549"/>
      <c r="E5549"/>
      <c r="F5549"/>
      <c r="G5549"/>
      <c r="H5549"/>
      <c r="I5549"/>
      <c r="J5549"/>
      <c r="K5549"/>
      <c r="L5549"/>
    </row>
    <row r="5550" spans="1:12" ht="16" x14ac:dyDescent="0.2">
      <c r="A5550"/>
      <c r="B5550"/>
      <c r="C5550"/>
      <c r="D5550"/>
      <c r="E5550"/>
      <c r="F5550"/>
      <c r="G5550"/>
      <c r="H5550"/>
      <c r="I5550"/>
      <c r="J5550"/>
      <c r="K5550"/>
      <c r="L5550"/>
    </row>
    <row r="5551" spans="1:12" ht="16" x14ac:dyDescent="0.2">
      <c r="A5551"/>
      <c r="B5551"/>
      <c r="C5551"/>
      <c r="D5551"/>
      <c r="E5551"/>
      <c r="F5551"/>
      <c r="G5551"/>
      <c r="H5551"/>
      <c r="I5551"/>
      <c r="J5551"/>
      <c r="K5551"/>
      <c r="L5551"/>
    </row>
    <row r="5552" spans="1:12" ht="16" x14ac:dyDescent="0.2">
      <c r="A5552"/>
      <c r="B5552"/>
      <c r="C5552"/>
      <c r="D5552"/>
      <c r="E5552"/>
      <c r="F5552"/>
      <c r="G5552"/>
      <c r="H5552"/>
      <c r="I5552"/>
      <c r="J5552"/>
      <c r="K5552"/>
      <c r="L5552"/>
    </row>
    <row r="5553" spans="1:12" ht="16" x14ac:dyDescent="0.2">
      <c r="A5553"/>
      <c r="B5553"/>
      <c r="C5553"/>
      <c r="D5553"/>
      <c r="E5553"/>
      <c r="F5553"/>
      <c r="G5553"/>
      <c r="H5553"/>
      <c r="I5553"/>
      <c r="J5553"/>
      <c r="K5553"/>
      <c r="L5553"/>
    </row>
    <row r="5554" spans="1:12" ht="16" x14ac:dyDescent="0.2">
      <c r="A5554"/>
      <c r="B5554"/>
      <c r="C5554"/>
      <c r="D5554"/>
      <c r="E5554"/>
      <c r="F5554"/>
      <c r="G5554"/>
      <c r="H5554"/>
      <c r="I5554"/>
      <c r="J5554"/>
      <c r="K5554"/>
      <c r="L5554"/>
    </row>
    <row r="5555" spans="1:12" ht="16" x14ac:dyDescent="0.2">
      <c r="A5555"/>
      <c r="B5555"/>
      <c r="C5555"/>
      <c r="D5555"/>
      <c r="E5555"/>
      <c r="F5555"/>
      <c r="G5555"/>
      <c r="H5555"/>
      <c r="I5555"/>
      <c r="J5555"/>
      <c r="K5555"/>
      <c r="L5555"/>
    </row>
    <row r="5556" spans="1:12" ht="16" x14ac:dyDescent="0.2">
      <c r="A5556"/>
      <c r="B5556"/>
      <c r="C5556"/>
      <c r="D5556"/>
      <c r="E5556"/>
      <c r="F5556"/>
      <c r="G5556"/>
      <c r="H5556"/>
      <c r="I5556"/>
      <c r="J5556"/>
      <c r="K5556"/>
      <c r="L5556"/>
    </row>
    <row r="5557" spans="1:12" ht="16" x14ac:dyDescent="0.2">
      <c r="A5557"/>
      <c r="B5557"/>
      <c r="C5557"/>
      <c r="D5557"/>
      <c r="E5557"/>
      <c r="F5557"/>
      <c r="G5557"/>
      <c r="H5557"/>
      <c r="I5557"/>
      <c r="J5557"/>
      <c r="K5557"/>
      <c r="L5557"/>
    </row>
    <row r="5558" spans="1:12" ht="16" x14ac:dyDescent="0.2">
      <c r="A5558"/>
      <c r="B5558"/>
      <c r="C5558"/>
      <c r="D5558"/>
      <c r="E5558"/>
      <c r="F5558"/>
      <c r="G5558"/>
      <c r="H5558"/>
      <c r="I5558"/>
      <c r="J5558"/>
      <c r="K5558"/>
      <c r="L5558"/>
    </row>
    <row r="5559" spans="1:12" ht="16" x14ac:dyDescent="0.2">
      <c r="A5559"/>
      <c r="B5559"/>
      <c r="C5559"/>
      <c r="D5559"/>
      <c r="E5559"/>
      <c r="F5559"/>
      <c r="G5559"/>
      <c r="H5559"/>
      <c r="I5559"/>
      <c r="J5559"/>
      <c r="K5559"/>
      <c r="L5559"/>
    </row>
    <row r="5560" spans="1:12" ht="16" x14ac:dyDescent="0.2">
      <c r="A5560"/>
      <c r="B5560"/>
      <c r="C5560"/>
      <c r="D5560"/>
      <c r="E5560"/>
      <c r="F5560"/>
      <c r="G5560"/>
      <c r="H5560"/>
      <c r="I5560"/>
      <c r="J5560"/>
      <c r="K5560"/>
      <c r="L5560"/>
    </row>
    <row r="5561" spans="1:12" ht="16" x14ac:dyDescent="0.2">
      <c r="A5561"/>
      <c r="B5561"/>
      <c r="C5561"/>
      <c r="D5561"/>
      <c r="E5561"/>
      <c r="F5561"/>
      <c r="G5561"/>
      <c r="H5561"/>
      <c r="I5561"/>
      <c r="J5561"/>
      <c r="K5561"/>
      <c r="L5561"/>
    </row>
    <row r="5562" spans="1:12" ht="16" x14ac:dyDescent="0.2">
      <c r="A5562"/>
      <c r="B5562"/>
      <c r="C5562"/>
      <c r="D5562"/>
      <c r="E5562"/>
      <c r="F5562"/>
      <c r="G5562"/>
      <c r="H5562"/>
      <c r="I5562"/>
      <c r="J5562"/>
      <c r="K5562"/>
      <c r="L5562"/>
    </row>
    <row r="5563" spans="1:12" ht="16" x14ac:dyDescent="0.2">
      <c r="A5563"/>
      <c r="B5563"/>
      <c r="C5563"/>
      <c r="D5563"/>
      <c r="E5563"/>
      <c r="F5563"/>
      <c r="G5563"/>
      <c r="H5563"/>
      <c r="I5563"/>
      <c r="J5563"/>
      <c r="K5563"/>
      <c r="L5563"/>
    </row>
    <row r="5564" spans="1:12" ht="16" x14ac:dyDescent="0.2">
      <c r="A5564"/>
      <c r="B5564"/>
      <c r="C5564"/>
      <c r="D5564"/>
      <c r="E5564"/>
      <c r="F5564"/>
      <c r="G5564"/>
      <c r="H5564"/>
      <c r="I5564"/>
      <c r="J5564"/>
      <c r="K5564"/>
      <c r="L5564"/>
    </row>
    <row r="5565" spans="1:12" ht="16" x14ac:dyDescent="0.2">
      <c r="A5565"/>
      <c r="B5565"/>
      <c r="C5565"/>
      <c r="D5565"/>
      <c r="E5565"/>
      <c r="F5565"/>
      <c r="G5565"/>
      <c r="H5565"/>
      <c r="I5565"/>
      <c r="J5565"/>
      <c r="K5565"/>
      <c r="L5565"/>
    </row>
    <row r="5566" spans="1:12" ht="16" x14ac:dyDescent="0.2">
      <c r="A5566"/>
      <c r="B5566"/>
      <c r="C5566"/>
      <c r="D5566"/>
      <c r="E5566"/>
      <c r="F5566"/>
      <c r="G5566"/>
      <c r="H5566"/>
      <c r="I5566"/>
      <c r="J5566"/>
      <c r="K5566"/>
      <c r="L5566"/>
    </row>
    <row r="5567" spans="1:12" ht="16" x14ac:dyDescent="0.2">
      <c r="A5567"/>
      <c r="B5567"/>
      <c r="C5567"/>
      <c r="D5567"/>
      <c r="E5567"/>
      <c r="F5567"/>
      <c r="G5567"/>
      <c r="H5567"/>
      <c r="I5567"/>
      <c r="J5567"/>
      <c r="K5567"/>
      <c r="L5567"/>
    </row>
    <row r="5568" spans="1:12" ht="16" x14ac:dyDescent="0.2">
      <c r="A5568"/>
      <c r="B5568"/>
      <c r="C5568"/>
      <c r="D5568"/>
      <c r="E5568"/>
      <c r="F5568"/>
      <c r="G5568"/>
      <c r="H5568"/>
      <c r="I5568"/>
      <c r="J5568"/>
      <c r="K5568"/>
      <c r="L5568"/>
    </row>
    <row r="5569" spans="1:12" ht="16" x14ac:dyDescent="0.2">
      <c r="A5569"/>
      <c r="B5569"/>
      <c r="C5569"/>
      <c r="D5569"/>
      <c r="E5569"/>
      <c r="F5569"/>
      <c r="G5569"/>
      <c r="H5569"/>
      <c r="I5569"/>
      <c r="J5569"/>
      <c r="K5569"/>
      <c r="L5569"/>
    </row>
    <row r="5570" spans="1:12" ht="16" x14ac:dyDescent="0.2">
      <c r="A5570"/>
      <c r="B5570"/>
      <c r="C5570"/>
      <c r="D5570"/>
      <c r="E5570"/>
      <c r="F5570"/>
      <c r="G5570"/>
      <c r="H5570"/>
      <c r="I5570"/>
      <c r="J5570"/>
      <c r="K5570"/>
      <c r="L5570"/>
    </row>
    <row r="5571" spans="1:12" ht="16" x14ac:dyDescent="0.2">
      <c r="A5571"/>
      <c r="B5571"/>
      <c r="C5571"/>
      <c r="D5571"/>
      <c r="E5571"/>
      <c r="F5571"/>
      <c r="G5571"/>
      <c r="H5571"/>
      <c r="I5571"/>
      <c r="J5571"/>
      <c r="K5571"/>
      <c r="L5571"/>
    </row>
    <row r="5572" spans="1:12" ht="16" x14ac:dyDescent="0.2">
      <c r="A5572"/>
      <c r="B5572"/>
      <c r="C5572"/>
      <c r="D5572"/>
      <c r="E5572"/>
      <c r="F5572"/>
      <c r="G5572"/>
      <c r="H5572"/>
      <c r="I5572"/>
      <c r="J5572"/>
      <c r="K5572"/>
      <c r="L5572"/>
    </row>
    <row r="5573" spans="1:12" ht="16" x14ac:dyDescent="0.2">
      <c r="A5573"/>
      <c r="B5573"/>
      <c r="C5573"/>
      <c r="D5573"/>
      <c r="E5573"/>
      <c r="F5573"/>
      <c r="G5573"/>
      <c r="H5573"/>
      <c r="I5573"/>
      <c r="J5573"/>
      <c r="K5573"/>
      <c r="L5573"/>
    </row>
    <row r="5574" spans="1:12" ht="16" x14ac:dyDescent="0.2">
      <c r="A5574"/>
      <c r="B5574"/>
      <c r="C5574"/>
      <c r="D5574"/>
      <c r="E5574"/>
      <c r="F5574"/>
      <c r="G5574"/>
      <c r="H5574"/>
      <c r="I5574"/>
      <c r="J5574"/>
      <c r="K5574"/>
      <c r="L5574"/>
    </row>
    <row r="5575" spans="1:12" ht="16" x14ac:dyDescent="0.2">
      <c r="A5575"/>
      <c r="B5575"/>
      <c r="C5575"/>
      <c r="D5575"/>
      <c r="E5575"/>
      <c r="F5575"/>
      <c r="G5575"/>
      <c r="H5575"/>
      <c r="I5575"/>
      <c r="J5575"/>
      <c r="K5575"/>
      <c r="L5575"/>
    </row>
    <row r="5576" spans="1:12" ht="16" x14ac:dyDescent="0.2">
      <c r="A5576"/>
      <c r="B5576"/>
      <c r="C5576"/>
      <c r="D5576"/>
      <c r="E5576"/>
      <c r="F5576"/>
      <c r="G5576"/>
      <c r="H5576"/>
      <c r="I5576"/>
      <c r="J5576"/>
      <c r="K5576"/>
      <c r="L5576"/>
    </row>
    <row r="5577" spans="1:12" ht="16" x14ac:dyDescent="0.2">
      <c r="A5577"/>
      <c r="B5577"/>
      <c r="C5577"/>
      <c r="D5577"/>
      <c r="E5577"/>
      <c r="F5577"/>
      <c r="G5577"/>
      <c r="H5577"/>
      <c r="I5577"/>
      <c r="J5577"/>
      <c r="K5577"/>
      <c r="L5577"/>
    </row>
    <row r="5578" spans="1:12" ht="16" x14ac:dyDescent="0.2">
      <c r="A5578"/>
      <c r="B5578"/>
      <c r="C5578"/>
      <c r="D5578"/>
      <c r="E5578"/>
      <c r="F5578"/>
      <c r="G5578"/>
      <c r="H5578"/>
      <c r="I5578"/>
      <c r="J5578"/>
      <c r="K5578"/>
      <c r="L5578"/>
    </row>
    <row r="5579" spans="1:12" ht="16" x14ac:dyDescent="0.2">
      <c r="A5579"/>
      <c r="B5579"/>
      <c r="C5579"/>
      <c r="D5579"/>
      <c r="E5579"/>
      <c r="F5579"/>
      <c r="G5579"/>
      <c r="H5579"/>
      <c r="I5579"/>
      <c r="J5579"/>
      <c r="K5579"/>
      <c r="L5579"/>
    </row>
    <row r="5580" spans="1:12" ht="16" x14ac:dyDescent="0.2">
      <c r="A5580"/>
      <c r="B5580"/>
      <c r="C5580"/>
      <c r="D5580"/>
      <c r="E5580"/>
      <c r="F5580"/>
      <c r="G5580"/>
      <c r="H5580"/>
      <c r="I5580"/>
      <c r="J5580"/>
      <c r="K5580"/>
      <c r="L5580"/>
    </row>
    <row r="5581" spans="1:12" ht="16" x14ac:dyDescent="0.2">
      <c r="A5581"/>
      <c r="B5581"/>
      <c r="C5581"/>
      <c r="D5581"/>
      <c r="E5581"/>
      <c r="F5581"/>
      <c r="G5581"/>
      <c r="H5581"/>
      <c r="I5581"/>
      <c r="J5581"/>
      <c r="K5581"/>
      <c r="L5581"/>
    </row>
    <row r="5582" spans="1:12" ht="16" x14ac:dyDescent="0.2">
      <c r="A5582"/>
      <c r="B5582"/>
      <c r="C5582"/>
      <c r="D5582"/>
      <c r="E5582"/>
      <c r="F5582"/>
      <c r="G5582"/>
      <c r="H5582"/>
      <c r="I5582"/>
      <c r="J5582"/>
      <c r="K5582"/>
      <c r="L5582"/>
    </row>
    <row r="5583" spans="1:12" ht="16" x14ac:dyDescent="0.2">
      <c r="A5583"/>
      <c r="B5583"/>
      <c r="C5583"/>
      <c r="D5583"/>
      <c r="E5583"/>
      <c r="F5583"/>
      <c r="G5583"/>
      <c r="H5583"/>
      <c r="I5583"/>
      <c r="J5583"/>
      <c r="K5583"/>
      <c r="L5583"/>
    </row>
    <row r="5584" spans="1:12" ht="16" x14ac:dyDescent="0.2">
      <c r="A5584"/>
      <c r="B5584"/>
      <c r="C5584"/>
      <c r="D5584"/>
      <c r="E5584"/>
      <c r="F5584"/>
      <c r="G5584"/>
      <c r="H5584"/>
      <c r="I5584"/>
      <c r="J5584"/>
      <c r="K5584"/>
      <c r="L5584"/>
    </row>
    <row r="5585" spans="1:12" ht="16" x14ac:dyDescent="0.2">
      <c r="A5585"/>
      <c r="B5585"/>
      <c r="C5585"/>
      <c r="D5585"/>
      <c r="E5585"/>
      <c r="F5585"/>
      <c r="G5585"/>
      <c r="H5585"/>
      <c r="I5585"/>
      <c r="J5585"/>
      <c r="K5585"/>
      <c r="L5585"/>
    </row>
    <row r="5586" spans="1:12" ht="16" x14ac:dyDescent="0.2">
      <c r="A5586"/>
      <c r="B5586"/>
      <c r="C5586"/>
      <c r="D5586"/>
      <c r="E5586"/>
      <c r="F5586"/>
      <c r="G5586"/>
      <c r="H5586"/>
      <c r="I5586"/>
      <c r="J5586"/>
      <c r="K5586"/>
      <c r="L5586"/>
    </row>
    <row r="5587" spans="1:12" ht="16" x14ac:dyDescent="0.2">
      <c r="A5587"/>
      <c r="B5587"/>
      <c r="C5587"/>
      <c r="D5587"/>
      <c r="E5587"/>
      <c r="F5587"/>
      <c r="G5587"/>
      <c r="H5587"/>
      <c r="I5587"/>
      <c r="J5587"/>
      <c r="K5587"/>
      <c r="L5587"/>
    </row>
    <row r="5588" spans="1:12" ht="16" x14ac:dyDescent="0.2">
      <c r="A5588"/>
      <c r="B5588"/>
      <c r="C5588"/>
      <c r="D5588"/>
      <c r="E5588"/>
      <c r="F5588"/>
      <c r="G5588"/>
      <c r="H5588"/>
      <c r="I5588"/>
      <c r="J5588"/>
      <c r="K5588"/>
      <c r="L5588"/>
    </row>
    <row r="5589" spans="1:12" ht="16" x14ac:dyDescent="0.2">
      <c r="A5589"/>
      <c r="B5589"/>
      <c r="C5589"/>
      <c r="D5589"/>
      <c r="E5589"/>
      <c r="F5589"/>
      <c r="G5589"/>
      <c r="H5589"/>
      <c r="I5589"/>
      <c r="J5589"/>
      <c r="K5589"/>
      <c r="L5589"/>
    </row>
    <row r="5590" spans="1:12" ht="16" x14ac:dyDescent="0.2">
      <c r="A5590"/>
      <c r="B5590"/>
      <c r="C5590"/>
      <c r="D5590"/>
      <c r="E5590"/>
      <c r="F5590"/>
      <c r="G5590"/>
      <c r="H5590"/>
      <c r="I5590"/>
      <c r="J5590"/>
      <c r="K5590"/>
      <c r="L5590"/>
    </row>
    <row r="5591" spans="1:12" ht="16" x14ac:dyDescent="0.2">
      <c r="A5591"/>
      <c r="B5591"/>
      <c r="C5591"/>
      <c r="D5591"/>
      <c r="E5591"/>
      <c r="F5591"/>
      <c r="G5591"/>
      <c r="H5591"/>
      <c r="I5591"/>
      <c r="J5591"/>
      <c r="K5591"/>
      <c r="L5591"/>
    </row>
    <row r="5592" spans="1:12" ht="16" x14ac:dyDescent="0.2">
      <c r="A5592"/>
      <c r="B5592"/>
      <c r="C5592"/>
      <c r="D5592"/>
      <c r="E5592"/>
      <c r="F5592"/>
      <c r="G5592"/>
      <c r="H5592"/>
      <c r="I5592"/>
      <c r="J5592"/>
      <c r="K5592"/>
      <c r="L5592"/>
    </row>
    <row r="5593" spans="1:12" ht="16" x14ac:dyDescent="0.2">
      <c r="A5593"/>
      <c r="B5593"/>
      <c r="C5593"/>
      <c r="D5593"/>
      <c r="E5593"/>
      <c r="F5593"/>
      <c r="G5593"/>
      <c r="H5593"/>
      <c r="I5593"/>
      <c r="J5593"/>
      <c r="K5593"/>
      <c r="L5593"/>
    </row>
    <row r="5594" spans="1:12" ht="16" x14ac:dyDescent="0.2">
      <c r="A5594"/>
      <c r="B5594"/>
      <c r="C5594"/>
      <c r="D5594"/>
      <c r="E5594"/>
      <c r="F5594"/>
      <c r="G5594"/>
      <c r="H5594"/>
      <c r="I5594"/>
      <c r="J5594"/>
      <c r="K5594"/>
      <c r="L5594"/>
    </row>
    <row r="5595" spans="1:12" ht="16" x14ac:dyDescent="0.2">
      <c r="A5595"/>
      <c r="B5595"/>
      <c r="C5595"/>
      <c r="D5595"/>
      <c r="E5595"/>
      <c r="F5595"/>
      <c r="G5595"/>
      <c r="H5595"/>
      <c r="I5595"/>
      <c r="J5595"/>
      <c r="K5595"/>
      <c r="L5595"/>
    </row>
    <row r="5596" spans="1:12" ht="16" x14ac:dyDescent="0.2">
      <c r="A5596"/>
      <c r="B5596"/>
      <c r="C5596"/>
      <c r="D5596"/>
      <c r="E5596"/>
      <c r="F5596"/>
      <c r="G5596"/>
      <c r="H5596"/>
      <c r="I5596"/>
      <c r="J5596"/>
      <c r="K5596"/>
      <c r="L5596"/>
    </row>
    <row r="5597" spans="1:12" ht="16" x14ac:dyDescent="0.2">
      <c r="A5597"/>
      <c r="B5597"/>
      <c r="C5597"/>
      <c r="D5597"/>
      <c r="E5597"/>
      <c r="F5597"/>
      <c r="G5597"/>
      <c r="H5597"/>
      <c r="I5597"/>
      <c r="J5597"/>
      <c r="K5597"/>
      <c r="L5597"/>
    </row>
    <row r="5598" spans="1:12" ht="16" x14ac:dyDescent="0.2">
      <c r="A5598"/>
      <c r="B5598"/>
      <c r="C5598"/>
      <c r="D5598"/>
      <c r="E5598"/>
      <c r="F5598"/>
      <c r="G5598"/>
      <c r="H5598"/>
      <c r="I5598"/>
      <c r="J5598"/>
      <c r="K5598"/>
      <c r="L5598"/>
    </row>
    <row r="5599" spans="1:12" ht="16" x14ac:dyDescent="0.2">
      <c r="A5599"/>
      <c r="B5599"/>
      <c r="C5599"/>
      <c r="D5599"/>
      <c r="E5599"/>
      <c r="F5599"/>
      <c r="G5599"/>
      <c r="H5599"/>
      <c r="I5599"/>
      <c r="J5599"/>
      <c r="K5599"/>
      <c r="L5599"/>
    </row>
    <row r="5600" spans="1:12" ht="16" x14ac:dyDescent="0.2">
      <c r="A5600"/>
      <c r="B5600"/>
      <c r="C5600"/>
      <c r="D5600"/>
      <c r="E5600"/>
      <c r="F5600"/>
      <c r="G5600"/>
      <c r="H5600"/>
      <c r="I5600"/>
      <c r="J5600"/>
      <c r="K5600"/>
      <c r="L5600"/>
    </row>
    <row r="5601" spans="1:12" ht="16" x14ac:dyDescent="0.2">
      <c r="A5601"/>
      <c r="B5601"/>
      <c r="C5601"/>
      <c r="D5601"/>
      <c r="E5601"/>
      <c r="F5601"/>
      <c r="G5601"/>
      <c r="H5601"/>
      <c r="I5601"/>
      <c r="J5601"/>
      <c r="K5601"/>
      <c r="L5601"/>
    </row>
    <row r="5602" spans="1:12" ht="16" x14ac:dyDescent="0.2">
      <c r="A5602"/>
      <c r="B5602"/>
      <c r="C5602"/>
      <c r="D5602"/>
      <c r="E5602"/>
      <c r="F5602"/>
      <c r="G5602"/>
      <c r="H5602"/>
      <c r="I5602"/>
      <c r="J5602"/>
      <c r="K5602"/>
      <c r="L5602"/>
    </row>
    <row r="5603" spans="1:12" ht="16" x14ac:dyDescent="0.2">
      <c r="A5603"/>
      <c r="B5603"/>
      <c r="C5603"/>
      <c r="D5603"/>
      <c r="E5603"/>
      <c r="F5603"/>
      <c r="G5603"/>
      <c r="H5603"/>
      <c r="I5603"/>
      <c r="J5603"/>
      <c r="K5603"/>
      <c r="L5603"/>
    </row>
    <row r="5604" spans="1:12" ht="16" x14ac:dyDescent="0.2">
      <c r="A5604"/>
      <c r="B5604"/>
      <c r="C5604"/>
      <c r="D5604"/>
      <c r="E5604"/>
      <c r="F5604"/>
      <c r="G5604"/>
      <c r="H5604"/>
      <c r="I5604"/>
      <c r="J5604"/>
      <c r="K5604"/>
      <c r="L5604"/>
    </row>
    <row r="5605" spans="1:12" ht="16" x14ac:dyDescent="0.2">
      <c r="A5605"/>
      <c r="B5605"/>
      <c r="C5605"/>
      <c r="D5605"/>
      <c r="E5605"/>
      <c r="F5605"/>
      <c r="G5605"/>
      <c r="H5605"/>
      <c r="I5605"/>
      <c r="J5605"/>
      <c r="K5605"/>
      <c r="L5605"/>
    </row>
    <row r="5606" spans="1:12" ht="16" x14ac:dyDescent="0.2">
      <c r="A5606"/>
      <c r="B5606"/>
      <c r="C5606"/>
      <c r="D5606"/>
      <c r="E5606"/>
      <c r="F5606"/>
      <c r="G5606"/>
      <c r="H5606"/>
      <c r="I5606"/>
      <c r="J5606"/>
      <c r="K5606"/>
      <c r="L5606"/>
    </row>
    <row r="5607" spans="1:12" ht="16" x14ac:dyDescent="0.2">
      <c r="A5607"/>
      <c r="B5607"/>
      <c r="C5607"/>
      <c r="D5607"/>
      <c r="E5607"/>
      <c r="F5607"/>
      <c r="G5607"/>
      <c r="H5607"/>
      <c r="I5607"/>
      <c r="J5607"/>
      <c r="K5607"/>
      <c r="L5607"/>
    </row>
    <row r="5608" spans="1:12" ht="16" x14ac:dyDescent="0.2">
      <c r="A5608"/>
      <c r="B5608"/>
      <c r="C5608"/>
      <c r="D5608"/>
      <c r="E5608"/>
      <c r="F5608"/>
      <c r="G5608"/>
      <c r="H5608"/>
      <c r="I5608"/>
      <c r="J5608"/>
      <c r="K5608"/>
      <c r="L5608"/>
    </row>
    <row r="5609" spans="1:12" ht="16" x14ac:dyDescent="0.2">
      <c r="A5609"/>
      <c r="B5609"/>
      <c r="C5609"/>
      <c r="D5609"/>
      <c r="E5609"/>
      <c r="F5609"/>
      <c r="G5609"/>
      <c r="H5609"/>
      <c r="I5609"/>
      <c r="J5609"/>
      <c r="K5609"/>
      <c r="L5609"/>
    </row>
    <row r="5610" spans="1:12" ht="16" x14ac:dyDescent="0.2">
      <c r="A5610"/>
      <c r="B5610"/>
      <c r="C5610"/>
      <c r="D5610"/>
      <c r="E5610"/>
      <c r="F5610"/>
      <c r="G5610"/>
      <c r="H5610"/>
      <c r="I5610"/>
      <c r="J5610"/>
      <c r="K5610"/>
      <c r="L5610"/>
    </row>
    <row r="5611" spans="1:12" ht="16" x14ac:dyDescent="0.2">
      <c r="A5611"/>
      <c r="B5611"/>
      <c r="C5611"/>
      <c r="D5611"/>
      <c r="E5611"/>
      <c r="F5611"/>
      <c r="G5611"/>
      <c r="H5611"/>
      <c r="I5611"/>
      <c r="J5611"/>
      <c r="K5611"/>
      <c r="L5611"/>
    </row>
    <row r="5612" spans="1:12" ht="16" x14ac:dyDescent="0.2">
      <c r="A5612"/>
      <c r="B5612"/>
      <c r="C5612"/>
      <c r="D5612"/>
      <c r="E5612"/>
      <c r="F5612"/>
      <c r="G5612"/>
      <c r="H5612"/>
      <c r="I5612"/>
      <c r="J5612"/>
      <c r="K5612"/>
      <c r="L5612"/>
    </row>
    <row r="5613" spans="1:12" ht="16" x14ac:dyDescent="0.2">
      <c r="A5613"/>
      <c r="B5613"/>
      <c r="C5613"/>
      <c r="D5613"/>
      <c r="E5613"/>
      <c r="F5613"/>
      <c r="G5613"/>
      <c r="H5613"/>
      <c r="I5613"/>
      <c r="J5613"/>
      <c r="K5613"/>
      <c r="L5613"/>
    </row>
    <row r="5614" spans="1:12" ht="16" x14ac:dyDescent="0.2">
      <c r="A5614"/>
      <c r="B5614"/>
      <c r="C5614"/>
      <c r="D5614"/>
      <c r="E5614"/>
      <c r="F5614"/>
      <c r="G5614"/>
      <c r="H5614"/>
      <c r="I5614"/>
      <c r="J5614"/>
      <c r="K5614"/>
      <c r="L5614"/>
    </row>
    <row r="5615" spans="1:12" ht="16" x14ac:dyDescent="0.2">
      <c r="A5615"/>
      <c r="B5615"/>
      <c r="C5615"/>
      <c r="D5615"/>
      <c r="E5615"/>
      <c r="F5615"/>
      <c r="G5615"/>
      <c r="H5615"/>
      <c r="I5615"/>
      <c r="J5615"/>
      <c r="K5615"/>
      <c r="L5615"/>
    </row>
    <row r="5616" spans="1:12" ht="16" x14ac:dyDescent="0.2">
      <c r="A5616"/>
      <c r="B5616"/>
      <c r="C5616"/>
      <c r="D5616"/>
      <c r="E5616"/>
      <c r="F5616"/>
      <c r="G5616"/>
      <c r="H5616"/>
      <c r="I5616"/>
      <c r="J5616"/>
      <c r="K5616"/>
      <c r="L5616"/>
    </row>
    <row r="5617" spans="1:12" ht="16" x14ac:dyDescent="0.2">
      <c r="A5617"/>
      <c r="B5617"/>
      <c r="C5617"/>
      <c r="D5617"/>
      <c r="E5617"/>
      <c r="F5617"/>
      <c r="G5617"/>
      <c r="H5617"/>
      <c r="I5617"/>
      <c r="J5617"/>
      <c r="K5617"/>
      <c r="L5617"/>
    </row>
    <row r="5618" spans="1:12" ht="16" x14ac:dyDescent="0.2">
      <c r="A5618"/>
      <c r="B5618"/>
      <c r="C5618"/>
      <c r="D5618"/>
      <c r="E5618"/>
      <c r="F5618"/>
      <c r="G5618"/>
      <c r="H5618"/>
      <c r="I5618"/>
      <c r="J5618"/>
      <c r="K5618"/>
      <c r="L5618"/>
    </row>
    <row r="5619" spans="1:12" ht="16" x14ac:dyDescent="0.2">
      <c r="A5619"/>
      <c r="B5619"/>
      <c r="C5619"/>
      <c r="D5619"/>
      <c r="E5619"/>
      <c r="F5619"/>
      <c r="G5619"/>
      <c r="H5619"/>
      <c r="I5619"/>
      <c r="J5619"/>
      <c r="K5619"/>
      <c r="L5619"/>
    </row>
    <row r="5620" spans="1:12" ht="16" x14ac:dyDescent="0.2">
      <c r="A5620"/>
      <c r="B5620"/>
      <c r="C5620"/>
      <c r="D5620"/>
      <c r="E5620"/>
      <c r="F5620"/>
      <c r="G5620"/>
      <c r="H5620"/>
      <c r="I5620"/>
      <c r="J5620"/>
      <c r="K5620"/>
      <c r="L5620"/>
    </row>
    <row r="5621" spans="1:12" ht="16" x14ac:dyDescent="0.2">
      <c r="A5621"/>
      <c r="B5621"/>
      <c r="C5621"/>
      <c r="D5621"/>
      <c r="E5621"/>
      <c r="F5621"/>
      <c r="G5621"/>
      <c r="H5621"/>
      <c r="I5621"/>
      <c r="J5621"/>
      <c r="K5621"/>
      <c r="L5621"/>
    </row>
    <row r="5622" spans="1:12" ht="16" x14ac:dyDescent="0.2">
      <c r="A5622"/>
      <c r="B5622"/>
      <c r="C5622"/>
      <c r="D5622"/>
      <c r="E5622"/>
      <c r="F5622"/>
      <c r="G5622"/>
      <c r="H5622"/>
      <c r="I5622"/>
      <c r="J5622"/>
      <c r="K5622"/>
      <c r="L5622"/>
    </row>
    <row r="5623" spans="1:12" ht="16" x14ac:dyDescent="0.2">
      <c r="A5623"/>
      <c r="B5623"/>
      <c r="C5623"/>
      <c r="D5623"/>
      <c r="E5623"/>
      <c r="F5623"/>
      <c r="G5623"/>
      <c r="H5623"/>
      <c r="I5623"/>
      <c r="J5623"/>
      <c r="K5623"/>
      <c r="L5623"/>
    </row>
    <row r="5624" spans="1:12" ht="16" x14ac:dyDescent="0.2">
      <c r="A5624"/>
      <c r="B5624"/>
      <c r="C5624"/>
      <c r="D5624"/>
      <c r="E5624"/>
      <c r="F5624"/>
      <c r="G5624"/>
      <c r="H5624"/>
      <c r="I5624"/>
      <c r="J5624"/>
      <c r="K5624"/>
      <c r="L5624"/>
    </row>
    <row r="5625" spans="1:12" ht="16" x14ac:dyDescent="0.2">
      <c r="A5625"/>
      <c r="B5625"/>
      <c r="C5625"/>
      <c r="D5625"/>
      <c r="E5625"/>
      <c r="F5625"/>
      <c r="G5625"/>
      <c r="H5625"/>
      <c r="I5625"/>
      <c r="J5625"/>
      <c r="K5625"/>
      <c r="L5625"/>
    </row>
    <row r="5626" spans="1:12" ht="16" x14ac:dyDescent="0.2">
      <c r="A5626"/>
      <c r="B5626"/>
      <c r="C5626"/>
      <c r="D5626"/>
      <c r="E5626"/>
      <c r="F5626"/>
      <c r="G5626"/>
      <c r="H5626"/>
      <c r="I5626"/>
      <c r="J5626"/>
      <c r="K5626"/>
      <c r="L5626"/>
    </row>
    <row r="5627" spans="1:12" ht="16" x14ac:dyDescent="0.2">
      <c r="A5627"/>
      <c r="B5627"/>
      <c r="C5627"/>
      <c r="D5627"/>
      <c r="E5627"/>
      <c r="F5627"/>
      <c r="G5627"/>
      <c r="H5627"/>
      <c r="I5627"/>
      <c r="J5627"/>
      <c r="K5627"/>
      <c r="L5627"/>
    </row>
    <row r="5628" spans="1:12" ht="16" x14ac:dyDescent="0.2">
      <c r="A5628"/>
      <c r="B5628"/>
      <c r="C5628"/>
      <c r="D5628"/>
      <c r="E5628"/>
      <c r="F5628"/>
      <c r="G5628"/>
      <c r="H5628"/>
      <c r="I5628"/>
      <c r="J5628"/>
      <c r="K5628"/>
      <c r="L5628"/>
    </row>
    <row r="5629" spans="1:12" ht="16" x14ac:dyDescent="0.2">
      <c r="A5629"/>
      <c r="B5629"/>
      <c r="C5629"/>
      <c r="D5629"/>
      <c r="E5629"/>
      <c r="F5629"/>
      <c r="G5629"/>
      <c r="H5629"/>
      <c r="I5629"/>
      <c r="J5629"/>
      <c r="K5629"/>
      <c r="L5629"/>
    </row>
    <row r="5630" spans="1:12" ht="16" x14ac:dyDescent="0.2">
      <c r="A5630"/>
      <c r="B5630"/>
      <c r="C5630"/>
      <c r="D5630"/>
      <c r="E5630"/>
      <c r="F5630"/>
      <c r="G5630"/>
      <c r="H5630"/>
      <c r="I5630"/>
      <c r="J5630"/>
      <c r="K5630"/>
      <c r="L5630"/>
    </row>
    <row r="5631" spans="1:12" ht="16" x14ac:dyDescent="0.2">
      <c r="A5631"/>
      <c r="B5631"/>
      <c r="C5631"/>
      <c r="D5631"/>
      <c r="E5631"/>
      <c r="F5631"/>
      <c r="G5631"/>
      <c r="H5631"/>
      <c r="I5631"/>
      <c r="J5631"/>
      <c r="K5631"/>
      <c r="L5631"/>
    </row>
    <row r="5632" spans="1:12" ht="16" x14ac:dyDescent="0.2">
      <c r="A5632"/>
      <c r="B5632"/>
      <c r="C5632"/>
      <c r="D5632"/>
      <c r="E5632"/>
      <c r="F5632"/>
      <c r="G5632"/>
      <c r="H5632"/>
      <c r="I5632"/>
      <c r="J5632"/>
      <c r="K5632"/>
      <c r="L5632"/>
    </row>
    <row r="5633" spans="1:12" ht="16" x14ac:dyDescent="0.2">
      <c r="A5633"/>
      <c r="B5633"/>
      <c r="C5633"/>
      <c r="D5633"/>
      <c r="E5633"/>
      <c r="F5633"/>
      <c r="G5633"/>
      <c r="H5633"/>
      <c r="I5633"/>
      <c r="J5633"/>
      <c r="K5633"/>
      <c r="L5633"/>
    </row>
    <row r="5634" spans="1:12" ht="16" x14ac:dyDescent="0.2">
      <c r="A5634"/>
      <c r="B5634"/>
      <c r="C5634"/>
      <c r="D5634"/>
      <c r="E5634"/>
      <c r="F5634"/>
      <c r="G5634"/>
      <c r="H5634"/>
      <c r="I5634"/>
      <c r="J5634"/>
      <c r="K5634"/>
      <c r="L5634"/>
    </row>
    <row r="5635" spans="1:12" ht="16" x14ac:dyDescent="0.2">
      <c r="A5635"/>
      <c r="B5635"/>
      <c r="C5635"/>
      <c r="D5635"/>
      <c r="E5635"/>
      <c r="F5635"/>
      <c r="G5635"/>
      <c r="H5635"/>
      <c r="I5635"/>
      <c r="J5635"/>
      <c r="K5635"/>
      <c r="L5635"/>
    </row>
    <row r="5636" spans="1:12" ht="16" x14ac:dyDescent="0.2">
      <c r="A5636"/>
      <c r="B5636"/>
      <c r="C5636"/>
      <c r="D5636"/>
      <c r="E5636"/>
      <c r="F5636"/>
      <c r="G5636"/>
      <c r="H5636"/>
      <c r="I5636"/>
      <c r="J5636"/>
      <c r="K5636"/>
      <c r="L5636"/>
    </row>
    <row r="5637" spans="1:12" ht="16" x14ac:dyDescent="0.2">
      <c r="A5637"/>
      <c r="B5637"/>
      <c r="C5637"/>
      <c r="D5637"/>
      <c r="E5637"/>
      <c r="F5637"/>
      <c r="G5637"/>
      <c r="H5637"/>
      <c r="I5637"/>
      <c r="J5637"/>
      <c r="K5637"/>
      <c r="L5637"/>
    </row>
    <row r="5638" spans="1:12" ht="16" x14ac:dyDescent="0.2">
      <c r="A5638"/>
      <c r="B5638"/>
      <c r="C5638"/>
      <c r="D5638"/>
      <c r="E5638"/>
      <c r="F5638"/>
      <c r="G5638"/>
      <c r="H5638"/>
      <c r="I5638"/>
      <c r="J5638"/>
      <c r="K5638"/>
      <c r="L5638"/>
    </row>
    <row r="5639" spans="1:12" ht="16" x14ac:dyDescent="0.2">
      <c r="A5639"/>
      <c r="B5639"/>
      <c r="C5639"/>
      <c r="D5639"/>
      <c r="E5639"/>
      <c r="F5639"/>
      <c r="G5639"/>
      <c r="H5639"/>
      <c r="I5639"/>
      <c r="J5639"/>
      <c r="K5639"/>
      <c r="L5639"/>
    </row>
    <row r="5640" spans="1:12" ht="16" x14ac:dyDescent="0.2">
      <c r="A5640"/>
      <c r="B5640"/>
      <c r="C5640"/>
      <c r="D5640"/>
      <c r="E5640"/>
      <c r="F5640"/>
      <c r="G5640"/>
      <c r="H5640"/>
      <c r="I5640"/>
      <c r="J5640"/>
      <c r="K5640"/>
      <c r="L5640"/>
    </row>
    <row r="5641" spans="1:12" ht="16" x14ac:dyDescent="0.2">
      <c r="A5641"/>
      <c r="B5641"/>
      <c r="C5641"/>
      <c r="D5641"/>
      <c r="E5641"/>
      <c r="F5641"/>
      <c r="G5641"/>
      <c r="H5641"/>
      <c r="I5641"/>
      <c r="J5641"/>
      <c r="K5641"/>
      <c r="L5641"/>
    </row>
    <row r="5642" spans="1:12" ht="16" x14ac:dyDescent="0.2">
      <c r="A5642"/>
      <c r="B5642"/>
      <c r="C5642"/>
      <c r="D5642"/>
      <c r="E5642"/>
      <c r="F5642"/>
      <c r="G5642"/>
      <c r="H5642"/>
      <c r="I5642"/>
      <c r="J5642"/>
      <c r="K5642"/>
      <c r="L5642"/>
    </row>
    <row r="5643" spans="1:12" ht="16" x14ac:dyDescent="0.2">
      <c r="A5643"/>
      <c r="B5643"/>
      <c r="C5643"/>
      <c r="D5643"/>
      <c r="E5643"/>
      <c r="F5643"/>
      <c r="G5643"/>
      <c r="H5643"/>
      <c r="I5643"/>
      <c r="J5643"/>
      <c r="K5643"/>
      <c r="L5643"/>
    </row>
    <row r="5644" spans="1:12" ht="16" x14ac:dyDescent="0.2">
      <c r="A5644"/>
      <c r="B5644"/>
      <c r="C5644"/>
      <c r="D5644"/>
      <c r="E5644"/>
      <c r="F5644"/>
      <c r="G5644"/>
      <c r="H5644"/>
      <c r="I5644"/>
      <c r="J5644"/>
      <c r="K5644"/>
      <c r="L5644"/>
    </row>
    <row r="5645" spans="1:12" ht="16" x14ac:dyDescent="0.2">
      <c r="A5645"/>
      <c r="B5645"/>
      <c r="C5645"/>
      <c r="D5645"/>
      <c r="E5645"/>
      <c r="F5645"/>
      <c r="G5645"/>
      <c r="H5645"/>
      <c r="I5645"/>
      <c r="J5645"/>
      <c r="K5645"/>
      <c r="L5645"/>
    </row>
    <row r="5646" spans="1:12" ht="16" x14ac:dyDescent="0.2">
      <c r="A5646"/>
      <c r="B5646"/>
      <c r="C5646"/>
      <c r="D5646"/>
      <c r="E5646"/>
      <c r="F5646"/>
      <c r="G5646"/>
      <c r="H5646"/>
      <c r="I5646"/>
      <c r="J5646"/>
      <c r="K5646"/>
      <c r="L5646"/>
    </row>
    <row r="5647" spans="1:12" ht="16" x14ac:dyDescent="0.2">
      <c r="A5647"/>
      <c r="B5647"/>
      <c r="C5647"/>
      <c r="D5647"/>
      <c r="E5647"/>
      <c r="F5647"/>
      <c r="G5647"/>
      <c r="H5647"/>
      <c r="I5647"/>
      <c r="J5647"/>
      <c r="K5647"/>
      <c r="L5647"/>
    </row>
    <row r="5648" spans="1:12" ht="16" x14ac:dyDescent="0.2">
      <c r="A5648"/>
      <c r="B5648"/>
      <c r="C5648"/>
      <c r="D5648"/>
      <c r="E5648"/>
      <c r="F5648"/>
      <c r="G5648"/>
      <c r="H5648"/>
      <c r="I5648"/>
      <c r="J5648"/>
      <c r="K5648"/>
      <c r="L5648"/>
    </row>
    <row r="5649" spans="1:12" ht="16" x14ac:dyDescent="0.2">
      <c r="A5649"/>
      <c r="B5649"/>
      <c r="C5649"/>
      <c r="D5649"/>
      <c r="E5649"/>
      <c r="F5649"/>
      <c r="G5649"/>
      <c r="H5649"/>
      <c r="I5649"/>
      <c r="J5649"/>
      <c r="K5649"/>
      <c r="L5649"/>
    </row>
    <row r="5650" spans="1:12" ht="16" x14ac:dyDescent="0.2">
      <c r="A5650"/>
      <c r="B5650"/>
      <c r="C5650"/>
      <c r="D5650"/>
      <c r="E5650"/>
      <c r="F5650"/>
      <c r="G5650"/>
      <c r="H5650"/>
      <c r="I5650"/>
      <c r="J5650"/>
      <c r="K5650"/>
      <c r="L5650"/>
    </row>
    <row r="5651" spans="1:12" ht="16" x14ac:dyDescent="0.2">
      <c r="A5651"/>
      <c r="B5651"/>
      <c r="C5651"/>
      <c r="D5651"/>
      <c r="E5651"/>
      <c r="F5651"/>
      <c r="G5651"/>
      <c r="H5651"/>
      <c r="I5651"/>
      <c r="J5651"/>
      <c r="K5651"/>
      <c r="L5651"/>
    </row>
    <row r="5652" spans="1:12" ht="16" x14ac:dyDescent="0.2">
      <c r="A5652"/>
      <c r="B5652"/>
      <c r="C5652"/>
      <c r="D5652"/>
      <c r="E5652"/>
      <c r="F5652"/>
      <c r="G5652"/>
      <c r="H5652"/>
      <c r="I5652"/>
      <c r="J5652"/>
      <c r="K5652"/>
      <c r="L5652"/>
    </row>
    <row r="5653" spans="1:12" ht="16" x14ac:dyDescent="0.2">
      <c r="A5653"/>
      <c r="B5653"/>
      <c r="C5653"/>
      <c r="D5653"/>
      <c r="E5653"/>
      <c r="F5653"/>
      <c r="G5653"/>
      <c r="H5653"/>
      <c r="I5653"/>
      <c r="J5653"/>
      <c r="K5653"/>
      <c r="L5653"/>
    </row>
    <row r="5654" spans="1:12" ht="16" x14ac:dyDescent="0.2">
      <c r="A5654"/>
      <c r="B5654"/>
      <c r="C5654"/>
      <c r="D5654"/>
      <c r="E5654"/>
      <c r="F5654"/>
      <c r="G5654"/>
      <c r="H5654"/>
      <c r="I5654"/>
      <c r="J5654"/>
      <c r="K5654"/>
      <c r="L5654"/>
    </row>
    <row r="5655" spans="1:12" ht="16" x14ac:dyDescent="0.2">
      <c r="A5655"/>
      <c r="B5655"/>
      <c r="C5655"/>
      <c r="D5655"/>
      <c r="E5655"/>
      <c r="F5655"/>
      <c r="G5655"/>
      <c r="H5655"/>
      <c r="I5655"/>
      <c r="J5655"/>
      <c r="K5655"/>
      <c r="L5655"/>
    </row>
    <row r="5656" spans="1:12" ht="16" x14ac:dyDescent="0.2">
      <c r="A5656"/>
      <c r="B5656"/>
      <c r="C5656"/>
      <c r="D5656"/>
      <c r="E5656"/>
      <c r="F5656"/>
      <c r="G5656"/>
      <c r="H5656"/>
      <c r="I5656"/>
      <c r="J5656"/>
      <c r="K5656"/>
      <c r="L5656"/>
    </row>
    <row r="5657" spans="1:12" ht="16" x14ac:dyDescent="0.2">
      <c r="A5657"/>
      <c r="B5657"/>
      <c r="C5657"/>
      <c r="D5657"/>
      <c r="E5657"/>
      <c r="F5657"/>
      <c r="G5657"/>
      <c r="H5657"/>
      <c r="I5657"/>
      <c r="J5657"/>
      <c r="K5657"/>
      <c r="L5657"/>
    </row>
    <row r="5658" spans="1:12" ht="16" x14ac:dyDescent="0.2">
      <c r="A5658"/>
      <c r="B5658"/>
      <c r="C5658"/>
      <c r="D5658"/>
      <c r="E5658"/>
      <c r="F5658"/>
      <c r="G5658"/>
      <c r="H5658"/>
      <c r="I5658"/>
      <c r="J5658"/>
      <c r="K5658"/>
      <c r="L5658"/>
    </row>
    <row r="5659" spans="1:12" ht="16" x14ac:dyDescent="0.2">
      <c r="A5659"/>
      <c r="B5659"/>
      <c r="C5659"/>
      <c r="D5659"/>
      <c r="E5659"/>
      <c r="F5659"/>
      <c r="G5659"/>
      <c r="H5659"/>
      <c r="I5659"/>
      <c r="J5659"/>
      <c r="K5659"/>
      <c r="L5659"/>
    </row>
    <row r="5660" spans="1:12" ht="16" x14ac:dyDescent="0.2">
      <c r="A5660"/>
      <c r="B5660"/>
      <c r="C5660"/>
      <c r="D5660"/>
      <c r="E5660"/>
      <c r="F5660"/>
      <c r="G5660"/>
      <c r="H5660"/>
      <c r="I5660"/>
      <c r="J5660"/>
      <c r="K5660"/>
      <c r="L5660"/>
    </row>
    <row r="5661" spans="1:12" ht="16" x14ac:dyDescent="0.2">
      <c r="A5661"/>
      <c r="B5661"/>
      <c r="C5661"/>
      <c r="D5661"/>
      <c r="E5661"/>
      <c r="F5661"/>
      <c r="G5661"/>
      <c r="H5661"/>
      <c r="I5661"/>
      <c r="J5661"/>
      <c r="K5661"/>
      <c r="L5661"/>
    </row>
    <row r="5662" spans="1:12" ht="16" x14ac:dyDescent="0.2">
      <c r="A5662"/>
      <c r="B5662"/>
      <c r="C5662"/>
      <c r="D5662"/>
      <c r="E5662"/>
      <c r="F5662"/>
      <c r="G5662"/>
      <c r="H5662"/>
      <c r="I5662"/>
      <c r="J5662"/>
      <c r="K5662"/>
      <c r="L5662"/>
    </row>
    <row r="5663" spans="1:12" ht="16" x14ac:dyDescent="0.2">
      <c r="A5663"/>
      <c r="B5663"/>
      <c r="C5663"/>
      <c r="D5663"/>
      <c r="E5663"/>
      <c r="F5663"/>
      <c r="G5663"/>
      <c r="H5663"/>
      <c r="I5663"/>
      <c r="J5663"/>
      <c r="K5663"/>
      <c r="L5663"/>
    </row>
    <row r="5664" spans="1:12" ht="16" x14ac:dyDescent="0.2">
      <c r="A5664"/>
      <c r="B5664"/>
      <c r="C5664"/>
      <c r="D5664"/>
      <c r="E5664"/>
      <c r="F5664"/>
      <c r="G5664"/>
      <c r="H5664"/>
      <c r="I5664"/>
      <c r="J5664"/>
      <c r="K5664"/>
      <c r="L5664"/>
    </row>
    <row r="5665" spans="1:12" ht="16" x14ac:dyDescent="0.2">
      <c r="A5665"/>
      <c r="B5665"/>
      <c r="C5665"/>
      <c r="D5665"/>
      <c r="E5665"/>
      <c r="F5665"/>
      <c r="G5665"/>
      <c r="H5665"/>
      <c r="I5665"/>
      <c r="J5665"/>
      <c r="K5665"/>
      <c r="L5665"/>
    </row>
    <row r="5666" spans="1:12" ht="16" x14ac:dyDescent="0.2">
      <c r="A5666"/>
      <c r="B5666"/>
      <c r="C5666"/>
      <c r="D5666"/>
      <c r="E5666"/>
      <c r="F5666"/>
      <c r="G5666"/>
      <c r="H5666"/>
      <c r="I5666"/>
      <c r="J5666"/>
      <c r="K5666"/>
      <c r="L5666"/>
    </row>
    <row r="5667" spans="1:12" ht="16" x14ac:dyDescent="0.2">
      <c r="A5667"/>
      <c r="B5667"/>
      <c r="C5667"/>
      <c r="D5667"/>
      <c r="E5667"/>
      <c r="F5667"/>
      <c r="G5667"/>
      <c r="H5667"/>
      <c r="I5667"/>
      <c r="J5667"/>
      <c r="K5667"/>
      <c r="L5667"/>
    </row>
    <row r="5668" spans="1:12" ht="16" x14ac:dyDescent="0.2">
      <c r="A5668"/>
      <c r="B5668"/>
      <c r="C5668"/>
      <c r="D5668"/>
      <c r="E5668"/>
      <c r="F5668"/>
      <c r="G5668"/>
      <c r="H5668"/>
      <c r="I5668"/>
      <c r="J5668"/>
      <c r="K5668"/>
      <c r="L5668"/>
    </row>
    <row r="5669" spans="1:12" ht="16" x14ac:dyDescent="0.2">
      <c r="A5669"/>
      <c r="B5669"/>
      <c r="C5669"/>
      <c r="D5669"/>
      <c r="E5669"/>
      <c r="F5669"/>
      <c r="G5669"/>
      <c r="H5669"/>
      <c r="I5669"/>
      <c r="J5669"/>
      <c r="K5669"/>
      <c r="L5669"/>
    </row>
    <row r="5670" spans="1:12" ht="16" x14ac:dyDescent="0.2">
      <c r="A5670"/>
      <c r="B5670"/>
      <c r="C5670"/>
      <c r="D5670"/>
      <c r="E5670"/>
      <c r="F5670"/>
      <c r="G5670"/>
      <c r="H5670"/>
      <c r="I5670"/>
      <c r="J5670"/>
      <c r="K5670"/>
      <c r="L5670"/>
    </row>
    <row r="5671" spans="1:12" ht="16" x14ac:dyDescent="0.2">
      <c r="A5671"/>
      <c r="B5671"/>
      <c r="C5671"/>
      <c r="D5671"/>
      <c r="E5671"/>
      <c r="F5671"/>
      <c r="G5671"/>
      <c r="H5671"/>
      <c r="I5671"/>
      <c r="J5671"/>
      <c r="K5671"/>
      <c r="L5671"/>
    </row>
    <row r="5672" spans="1:12" ht="16" x14ac:dyDescent="0.2">
      <c r="A5672"/>
      <c r="B5672"/>
      <c r="C5672"/>
      <c r="D5672"/>
      <c r="E5672"/>
      <c r="F5672"/>
      <c r="G5672"/>
      <c r="H5672"/>
      <c r="I5672"/>
      <c r="J5672"/>
      <c r="K5672"/>
      <c r="L5672"/>
    </row>
    <row r="5673" spans="1:12" ht="16" x14ac:dyDescent="0.2">
      <c r="A5673"/>
      <c r="B5673"/>
      <c r="C5673"/>
      <c r="D5673"/>
      <c r="E5673"/>
      <c r="F5673"/>
      <c r="G5673"/>
      <c r="H5673"/>
      <c r="I5673"/>
      <c r="J5673"/>
      <c r="K5673"/>
      <c r="L5673"/>
    </row>
    <row r="5674" spans="1:12" ht="16" x14ac:dyDescent="0.2">
      <c r="A5674"/>
      <c r="B5674"/>
      <c r="C5674"/>
      <c r="D5674"/>
      <c r="E5674"/>
      <c r="F5674"/>
      <c r="G5674"/>
      <c r="H5674"/>
      <c r="I5674"/>
      <c r="J5674"/>
      <c r="K5674"/>
      <c r="L5674"/>
    </row>
    <row r="5675" spans="1:12" ht="16" x14ac:dyDescent="0.2">
      <c r="A5675"/>
      <c r="B5675"/>
      <c r="C5675"/>
      <c r="D5675"/>
      <c r="E5675"/>
      <c r="F5675"/>
      <c r="G5675"/>
      <c r="H5675"/>
      <c r="I5675"/>
      <c r="J5675"/>
      <c r="K5675"/>
      <c r="L5675"/>
    </row>
    <row r="5676" spans="1:12" ht="16" x14ac:dyDescent="0.2">
      <c r="A5676"/>
      <c r="B5676"/>
      <c r="C5676"/>
      <c r="D5676"/>
      <c r="E5676"/>
      <c r="F5676"/>
      <c r="G5676"/>
      <c r="H5676"/>
      <c r="I5676"/>
      <c r="J5676"/>
      <c r="K5676"/>
      <c r="L5676"/>
    </row>
    <row r="5677" spans="1:12" ht="16" x14ac:dyDescent="0.2">
      <c r="A5677"/>
      <c r="B5677"/>
      <c r="C5677"/>
      <c r="D5677"/>
      <c r="E5677"/>
      <c r="F5677"/>
      <c r="G5677"/>
      <c r="H5677"/>
      <c r="I5677"/>
      <c r="J5677"/>
      <c r="K5677"/>
      <c r="L5677"/>
    </row>
    <row r="5678" spans="1:12" ht="16" x14ac:dyDescent="0.2">
      <c r="A5678"/>
      <c r="B5678"/>
      <c r="C5678"/>
      <c r="D5678"/>
      <c r="E5678"/>
      <c r="F5678"/>
      <c r="G5678"/>
      <c r="H5678"/>
      <c r="I5678"/>
      <c r="J5678"/>
      <c r="K5678"/>
      <c r="L5678"/>
    </row>
    <row r="5679" spans="1:12" ht="16" x14ac:dyDescent="0.2">
      <c r="A5679"/>
      <c r="B5679"/>
      <c r="C5679"/>
      <c r="D5679"/>
      <c r="E5679"/>
      <c r="F5679"/>
      <c r="G5679"/>
      <c r="H5679"/>
      <c r="I5679"/>
      <c r="J5679"/>
      <c r="K5679"/>
      <c r="L5679"/>
    </row>
    <row r="5680" spans="1:12" ht="16" x14ac:dyDescent="0.2">
      <c r="A5680"/>
      <c r="B5680"/>
      <c r="C5680"/>
      <c r="D5680"/>
      <c r="E5680"/>
      <c r="F5680"/>
      <c r="G5680"/>
      <c r="H5680"/>
      <c r="I5680"/>
      <c r="J5680"/>
      <c r="K5680"/>
      <c r="L5680"/>
    </row>
    <row r="5681" spans="1:12" ht="16" x14ac:dyDescent="0.2">
      <c r="A5681"/>
      <c r="B5681"/>
      <c r="C5681"/>
      <c r="D5681"/>
      <c r="E5681"/>
      <c r="F5681"/>
      <c r="G5681"/>
      <c r="H5681"/>
      <c r="I5681"/>
      <c r="J5681"/>
      <c r="K5681"/>
      <c r="L5681"/>
    </row>
    <row r="5682" spans="1:12" ht="16" x14ac:dyDescent="0.2">
      <c r="A5682"/>
      <c r="B5682"/>
      <c r="C5682"/>
      <c r="D5682"/>
      <c r="E5682"/>
      <c r="F5682"/>
      <c r="G5682"/>
      <c r="H5682"/>
      <c r="I5682"/>
      <c r="J5682"/>
      <c r="K5682"/>
      <c r="L5682"/>
    </row>
    <row r="5683" spans="1:12" ht="16" x14ac:dyDescent="0.2">
      <c r="A5683"/>
      <c r="B5683"/>
      <c r="C5683"/>
      <c r="D5683"/>
      <c r="E5683"/>
      <c r="F5683"/>
      <c r="G5683"/>
      <c r="H5683"/>
      <c r="I5683"/>
      <c r="J5683"/>
      <c r="K5683"/>
      <c r="L5683"/>
    </row>
    <row r="5684" spans="1:12" ht="16" x14ac:dyDescent="0.2">
      <c r="A5684"/>
      <c r="B5684"/>
      <c r="C5684"/>
      <c r="D5684"/>
      <c r="E5684"/>
      <c r="F5684"/>
      <c r="G5684"/>
      <c r="H5684"/>
      <c r="I5684"/>
      <c r="J5684"/>
      <c r="K5684"/>
      <c r="L5684"/>
    </row>
    <row r="5685" spans="1:12" ht="16" x14ac:dyDescent="0.2">
      <c r="A5685"/>
      <c r="B5685"/>
      <c r="C5685"/>
      <c r="D5685"/>
      <c r="E5685"/>
      <c r="F5685"/>
      <c r="G5685"/>
      <c r="H5685"/>
      <c r="I5685"/>
      <c r="J5685"/>
      <c r="K5685"/>
      <c r="L5685"/>
    </row>
    <row r="5686" spans="1:12" ht="16" x14ac:dyDescent="0.2">
      <c r="A5686"/>
      <c r="B5686"/>
      <c r="C5686"/>
      <c r="D5686"/>
      <c r="E5686"/>
      <c r="F5686"/>
      <c r="G5686"/>
      <c r="H5686"/>
      <c r="I5686"/>
      <c r="J5686"/>
      <c r="K5686"/>
      <c r="L5686"/>
    </row>
    <row r="5687" spans="1:12" ht="16" x14ac:dyDescent="0.2">
      <c r="A5687"/>
      <c r="B5687"/>
      <c r="C5687"/>
      <c r="D5687"/>
      <c r="E5687"/>
      <c r="F5687"/>
      <c r="G5687"/>
      <c r="H5687"/>
      <c r="I5687"/>
      <c r="J5687"/>
      <c r="K5687"/>
      <c r="L5687"/>
    </row>
    <row r="5688" spans="1:12" ht="16" x14ac:dyDescent="0.2">
      <c r="A5688"/>
      <c r="B5688"/>
      <c r="C5688"/>
      <c r="D5688"/>
      <c r="E5688"/>
      <c r="F5688"/>
      <c r="G5688"/>
      <c r="H5688"/>
      <c r="I5688"/>
      <c r="J5688"/>
      <c r="K5688"/>
      <c r="L5688"/>
    </row>
    <row r="5689" spans="1:12" ht="16" x14ac:dyDescent="0.2">
      <c r="A5689"/>
      <c r="B5689"/>
      <c r="C5689"/>
      <c r="D5689"/>
      <c r="E5689"/>
      <c r="F5689"/>
      <c r="G5689"/>
      <c r="H5689"/>
      <c r="I5689"/>
      <c r="J5689"/>
      <c r="K5689"/>
      <c r="L5689"/>
    </row>
    <row r="5690" spans="1:12" ht="16" x14ac:dyDescent="0.2">
      <c r="A5690"/>
      <c r="B5690"/>
      <c r="C5690"/>
      <c r="D5690"/>
      <c r="E5690"/>
      <c r="F5690"/>
      <c r="G5690"/>
      <c r="H5690"/>
      <c r="I5690"/>
      <c r="J5690"/>
      <c r="K5690"/>
      <c r="L5690"/>
    </row>
    <row r="5691" spans="1:12" ht="16" x14ac:dyDescent="0.2">
      <c r="A5691"/>
      <c r="B5691"/>
      <c r="C5691"/>
      <c r="D5691"/>
      <c r="E5691"/>
      <c r="F5691"/>
      <c r="G5691"/>
      <c r="H5691"/>
      <c r="I5691"/>
      <c r="J5691"/>
      <c r="K5691"/>
      <c r="L5691"/>
    </row>
    <row r="5692" spans="1:12" ht="16" x14ac:dyDescent="0.2">
      <c r="A5692"/>
      <c r="B5692"/>
      <c r="C5692"/>
      <c r="D5692"/>
      <c r="E5692"/>
      <c r="F5692"/>
      <c r="G5692"/>
      <c r="H5692"/>
      <c r="I5692"/>
      <c r="J5692"/>
      <c r="K5692"/>
      <c r="L5692"/>
    </row>
    <row r="5693" spans="1:12" ht="16" x14ac:dyDescent="0.2">
      <c r="A5693"/>
      <c r="B5693"/>
      <c r="C5693"/>
      <c r="D5693"/>
      <c r="E5693"/>
      <c r="F5693"/>
      <c r="G5693"/>
      <c r="H5693"/>
      <c r="I5693"/>
      <c r="J5693"/>
      <c r="K5693"/>
      <c r="L5693"/>
    </row>
    <row r="5694" spans="1:12" ht="16" x14ac:dyDescent="0.2">
      <c r="A5694"/>
      <c r="B5694"/>
      <c r="C5694"/>
      <c r="D5694"/>
      <c r="E5694"/>
      <c r="F5694"/>
      <c r="G5694"/>
      <c r="H5694"/>
      <c r="I5694"/>
      <c r="J5694"/>
      <c r="K5694"/>
      <c r="L5694"/>
    </row>
    <row r="5695" spans="1:12" ht="16" x14ac:dyDescent="0.2">
      <c r="A5695"/>
      <c r="B5695"/>
      <c r="C5695"/>
      <c r="D5695"/>
      <c r="E5695"/>
      <c r="F5695"/>
      <c r="G5695"/>
      <c r="H5695"/>
      <c r="I5695"/>
      <c r="J5695"/>
      <c r="K5695"/>
      <c r="L5695"/>
    </row>
    <row r="5696" spans="1:12" ht="16" x14ac:dyDescent="0.2">
      <c r="A5696"/>
      <c r="B5696"/>
      <c r="C5696"/>
      <c r="D5696"/>
      <c r="E5696"/>
      <c r="F5696"/>
      <c r="G5696"/>
      <c r="H5696"/>
      <c r="I5696"/>
      <c r="J5696"/>
      <c r="K5696"/>
      <c r="L5696"/>
    </row>
    <row r="5697" spans="1:12" ht="16" x14ac:dyDescent="0.2">
      <c r="A5697"/>
      <c r="B5697"/>
      <c r="C5697"/>
      <c r="D5697"/>
      <c r="E5697"/>
      <c r="F5697"/>
      <c r="G5697"/>
      <c r="H5697"/>
      <c r="I5697"/>
      <c r="J5697"/>
      <c r="K5697"/>
      <c r="L5697"/>
    </row>
    <row r="5698" spans="1:12" ht="16" x14ac:dyDescent="0.2">
      <c r="A5698"/>
      <c r="B5698"/>
      <c r="C5698"/>
      <c r="D5698"/>
      <c r="E5698"/>
      <c r="F5698"/>
      <c r="G5698"/>
      <c r="H5698"/>
      <c r="I5698"/>
      <c r="J5698"/>
      <c r="K5698"/>
      <c r="L5698"/>
    </row>
    <row r="5699" spans="1:12" ht="16" x14ac:dyDescent="0.2">
      <c r="A5699"/>
      <c r="B5699"/>
      <c r="C5699"/>
      <c r="D5699"/>
      <c r="E5699"/>
      <c r="F5699"/>
      <c r="G5699"/>
      <c r="H5699"/>
      <c r="I5699"/>
      <c r="J5699"/>
      <c r="K5699"/>
      <c r="L5699"/>
    </row>
    <row r="5700" spans="1:12" ht="16" x14ac:dyDescent="0.2">
      <c r="A5700"/>
      <c r="B5700"/>
      <c r="C5700"/>
      <c r="D5700"/>
      <c r="E5700"/>
      <c r="F5700"/>
      <c r="G5700"/>
      <c r="H5700"/>
      <c r="I5700"/>
      <c r="J5700"/>
      <c r="K5700"/>
      <c r="L5700"/>
    </row>
    <row r="5701" spans="1:12" ht="16" x14ac:dyDescent="0.2">
      <c r="A5701"/>
      <c r="B5701"/>
      <c r="C5701"/>
      <c r="D5701"/>
      <c r="E5701"/>
      <c r="F5701"/>
      <c r="G5701"/>
      <c r="H5701"/>
      <c r="I5701"/>
      <c r="J5701"/>
      <c r="K5701"/>
      <c r="L5701"/>
    </row>
    <row r="5702" spans="1:12" ht="16" x14ac:dyDescent="0.2">
      <c r="A5702"/>
      <c r="B5702"/>
      <c r="C5702"/>
      <c r="D5702"/>
      <c r="E5702"/>
      <c r="F5702"/>
      <c r="G5702"/>
      <c r="H5702"/>
      <c r="I5702"/>
      <c r="J5702"/>
      <c r="K5702"/>
      <c r="L5702"/>
    </row>
    <row r="5703" spans="1:12" ht="16" x14ac:dyDescent="0.2">
      <c r="A5703"/>
      <c r="B5703"/>
      <c r="C5703"/>
      <c r="D5703"/>
      <c r="E5703"/>
      <c r="F5703"/>
      <c r="G5703"/>
      <c r="H5703"/>
      <c r="I5703"/>
      <c r="J5703"/>
      <c r="K5703"/>
      <c r="L5703"/>
    </row>
    <row r="5704" spans="1:12" ht="16" x14ac:dyDescent="0.2">
      <c r="A5704"/>
      <c r="B5704"/>
      <c r="C5704"/>
      <c r="D5704"/>
      <c r="E5704"/>
      <c r="F5704"/>
      <c r="G5704"/>
      <c r="H5704"/>
      <c r="I5704"/>
      <c r="J5704"/>
      <c r="K5704"/>
      <c r="L5704"/>
    </row>
    <row r="5705" spans="1:12" ht="16" x14ac:dyDescent="0.2">
      <c r="A5705"/>
      <c r="B5705"/>
      <c r="C5705"/>
      <c r="D5705"/>
      <c r="E5705"/>
      <c r="F5705"/>
      <c r="G5705"/>
      <c r="H5705"/>
      <c r="I5705"/>
      <c r="J5705"/>
      <c r="K5705"/>
      <c r="L5705"/>
    </row>
    <row r="5706" spans="1:12" ht="16" x14ac:dyDescent="0.2">
      <c r="A5706"/>
      <c r="B5706"/>
      <c r="C5706"/>
      <c r="D5706"/>
      <c r="E5706"/>
      <c r="F5706"/>
      <c r="G5706"/>
      <c r="H5706"/>
      <c r="I5706"/>
      <c r="J5706"/>
      <c r="K5706"/>
      <c r="L5706"/>
    </row>
    <row r="5707" spans="1:12" ht="16" x14ac:dyDescent="0.2">
      <c r="A5707"/>
      <c r="B5707"/>
      <c r="C5707"/>
      <c r="D5707"/>
      <c r="E5707"/>
      <c r="F5707"/>
      <c r="G5707"/>
      <c r="H5707"/>
      <c r="I5707"/>
      <c r="J5707"/>
      <c r="K5707"/>
      <c r="L5707"/>
    </row>
    <row r="5708" spans="1:12" ht="16" x14ac:dyDescent="0.2">
      <c r="A5708"/>
      <c r="B5708"/>
      <c r="C5708"/>
      <c r="D5708"/>
      <c r="E5708"/>
      <c r="F5708"/>
      <c r="G5708"/>
      <c r="H5708"/>
      <c r="I5708"/>
      <c r="J5708"/>
      <c r="K5708"/>
      <c r="L5708"/>
    </row>
    <row r="5709" spans="1:12" ht="16" x14ac:dyDescent="0.2">
      <c r="A5709"/>
      <c r="B5709"/>
      <c r="C5709"/>
      <c r="D5709"/>
      <c r="E5709"/>
      <c r="F5709"/>
      <c r="G5709"/>
      <c r="H5709"/>
      <c r="I5709"/>
      <c r="J5709"/>
      <c r="K5709"/>
      <c r="L5709"/>
    </row>
    <row r="5710" spans="1:12" ht="16" x14ac:dyDescent="0.2">
      <c r="A5710"/>
      <c r="B5710"/>
      <c r="C5710"/>
      <c r="D5710"/>
      <c r="E5710"/>
      <c r="F5710"/>
      <c r="G5710"/>
      <c r="H5710"/>
      <c r="I5710"/>
      <c r="J5710"/>
      <c r="K5710"/>
      <c r="L5710"/>
    </row>
    <row r="5711" spans="1:12" ht="16" x14ac:dyDescent="0.2">
      <c r="A5711"/>
      <c r="B5711"/>
      <c r="C5711"/>
      <c r="D5711"/>
      <c r="E5711"/>
      <c r="F5711"/>
      <c r="G5711"/>
      <c r="H5711"/>
      <c r="I5711"/>
      <c r="J5711"/>
      <c r="K5711"/>
      <c r="L5711"/>
    </row>
    <row r="5712" spans="1:12" ht="16" x14ac:dyDescent="0.2">
      <c r="A5712"/>
      <c r="B5712"/>
      <c r="C5712"/>
      <c r="D5712"/>
      <c r="E5712"/>
      <c r="F5712"/>
      <c r="G5712"/>
      <c r="H5712"/>
      <c r="I5712"/>
      <c r="J5712"/>
      <c r="K5712"/>
      <c r="L5712"/>
    </row>
    <row r="5713" spans="1:12" ht="16" x14ac:dyDescent="0.2">
      <c r="A5713"/>
      <c r="B5713"/>
      <c r="C5713"/>
      <c r="D5713"/>
      <c r="E5713"/>
      <c r="F5713"/>
      <c r="G5713"/>
      <c r="H5713"/>
      <c r="I5713"/>
      <c r="J5713"/>
      <c r="K5713"/>
      <c r="L5713"/>
    </row>
    <row r="5714" spans="1:12" ht="16" x14ac:dyDescent="0.2">
      <c r="A5714"/>
      <c r="B5714"/>
      <c r="C5714"/>
      <c r="D5714"/>
      <c r="E5714"/>
      <c r="F5714"/>
      <c r="G5714"/>
      <c r="H5714"/>
      <c r="I5714"/>
      <c r="J5714"/>
      <c r="K5714"/>
      <c r="L5714"/>
    </row>
    <row r="5715" spans="1:12" ht="16" x14ac:dyDescent="0.2">
      <c r="A5715"/>
      <c r="B5715"/>
      <c r="C5715"/>
      <c r="D5715"/>
      <c r="E5715"/>
      <c r="F5715"/>
      <c r="G5715"/>
      <c r="H5715"/>
      <c r="I5715"/>
      <c r="J5715"/>
      <c r="K5715"/>
      <c r="L5715"/>
    </row>
    <row r="5716" spans="1:12" ht="16" x14ac:dyDescent="0.2">
      <c r="A5716"/>
      <c r="B5716"/>
      <c r="C5716"/>
      <c r="D5716"/>
      <c r="E5716"/>
      <c r="F5716"/>
      <c r="G5716"/>
      <c r="H5716"/>
      <c r="I5716"/>
      <c r="J5716"/>
      <c r="K5716"/>
      <c r="L5716"/>
    </row>
    <row r="5717" spans="1:12" ht="16" x14ac:dyDescent="0.2">
      <c r="A5717"/>
      <c r="B5717"/>
      <c r="C5717"/>
      <c r="D5717"/>
      <c r="E5717"/>
      <c r="F5717"/>
      <c r="G5717"/>
      <c r="H5717"/>
      <c r="I5717"/>
      <c r="J5717"/>
      <c r="K5717"/>
      <c r="L5717"/>
    </row>
    <row r="5718" spans="1:12" ht="16" x14ac:dyDescent="0.2">
      <c r="A5718"/>
      <c r="B5718"/>
      <c r="C5718"/>
      <c r="D5718"/>
      <c r="E5718"/>
      <c r="F5718"/>
      <c r="G5718"/>
      <c r="H5718"/>
      <c r="I5718"/>
      <c r="J5718"/>
      <c r="K5718"/>
      <c r="L5718"/>
    </row>
    <row r="5719" spans="1:12" ht="16" x14ac:dyDescent="0.2">
      <c r="A5719"/>
      <c r="B5719"/>
      <c r="C5719"/>
      <c r="D5719"/>
      <c r="E5719"/>
      <c r="F5719"/>
      <c r="G5719"/>
      <c r="H5719"/>
      <c r="I5719"/>
      <c r="J5719"/>
      <c r="K5719"/>
      <c r="L5719"/>
    </row>
    <row r="5720" spans="1:12" ht="16" x14ac:dyDescent="0.2">
      <c r="A5720"/>
      <c r="B5720"/>
      <c r="C5720"/>
      <c r="D5720"/>
      <c r="E5720"/>
      <c r="F5720"/>
      <c r="G5720"/>
      <c r="H5720"/>
      <c r="I5720"/>
      <c r="J5720"/>
      <c r="K5720"/>
      <c r="L5720"/>
    </row>
    <row r="5721" spans="1:12" ht="16" x14ac:dyDescent="0.2">
      <c r="A5721"/>
      <c r="B5721"/>
      <c r="C5721"/>
      <c r="D5721"/>
      <c r="E5721"/>
      <c r="F5721"/>
      <c r="G5721"/>
      <c r="H5721"/>
      <c r="I5721"/>
      <c r="J5721"/>
      <c r="K5721"/>
      <c r="L5721"/>
    </row>
    <row r="5722" spans="1:12" ht="16" x14ac:dyDescent="0.2">
      <c r="A5722"/>
      <c r="B5722"/>
      <c r="C5722"/>
      <c r="D5722"/>
      <c r="E5722"/>
      <c r="F5722"/>
      <c r="G5722"/>
      <c r="H5722"/>
      <c r="I5722"/>
      <c r="J5722"/>
      <c r="K5722"/>
      <c r="L5722"/>
    </row>
    <row r="5723" spans="1:12" ht="16" x14ac:dyDescent="0.2">
      <c r="A5723"/>
      <c r="B5723"/>
      <c r="C5723"/>
      <c r="D5723"/>
      <c r="E5723"/>
      <c r="F5723"/>
      <c r="G5723"/>
      <c r="H5723"/>
      <c r="I5723"/>
      <c r="J5723"/>
      <c r="K5723"/>
      <c r="L5723"/>
    </row>
    <row r="5724" spans="1:12" ht="16" x14ac:dyDescent="0.2">
      <c r="A5724"/>
      <c r="B5724"/>
      <c r="C5724"/>
      <c r="D5724"/>
      <c r="E5724"/>
      <c r="F5724"/>
      <c r="G5724"/>
      <c r="H5724"/>
      <c r="I5724"/>
      <c r="J5724"/>
      <c r="K5724"/>
      <c r="L5724"/>
    </row>
    <row r="5725" spans="1:12" ht="16" x14ac:dyDescent="0.2">
      <c r="A5725"/>
      <c r="B5725"/>
      <c r="C5725"/>
      <c r="D5725"/>
      <c r="E5725"/>
      <c r="F5725"/>
      <c r="G5725"/>
      <c r="H5725"/>
      <c r="I5725"/>
      <c r="J5725"/>
      <c r="K5725"/>
      <c r="L5725"/>
    </row>
    <row r="5726" spans="1:12" ht="16" x14ac:dyDescent="0.2">
      <c r="A5726"/>
      <c r="B5726"/>
      <c r="C5726"/>
      <c r="D5726"/>
      <c r="E5726"/>
      <c r="F5726"/>
      <c r="G5726"/>
      <c r="H5726"/>
      <c r="I5726"/>
      <c r="J5726"/>
      <c r="K5726"/>
      <c r="L5726"/>
    </row>
    <row r="5727" spans="1:12" ht="16" x14ac:dyDescent="0.2">
      <c r="A5727"/>
      <c r="B5727"/>
      <c r="C5727"/>
      <c r="D5727"/>
      <c r="E5727"/>
      <c r="F5727"/>
      <c r="G5727"/>
      <c r="H5727"/>
      <c r="I5727"/>
      <c r="J5727"/>
      <c r="K5727"/>
      <c r="L5727"/>
    </row>
    <row r="5728" spans="1:12" ht="16" x14ac:dyDescent="0.2">
      <c r="A5728"/>
      <c r="B5728"/>
      <c r="C5728"/>
      <c r="D5728"/>
      <c r="E5728"/>
      <c r="F5728"/>
      <c r="G5728"/>
      <c r="H5728"/>
      <c r="I5728"/>
      <c r="J5728"/>
      <c r="K5728"/>
      <c r="L5728"/>
    </row>
    <row r="5729" spans="1:12" ht="16" x14ac:dyDescent="0.2">
      <c r="A5729"/>
      <c r="B5729"/>
      <c r="C5729"/>
      <c r="D5729"/>
      <c r="E5729"/>
      <c r="F5729"/>
      <c r="G5729"/>
      <c r="H5729"/>
      <c r="I5729"/>
      <c r="J5729"/>
      <c r="K5729"/>
      <c r="L5729"/>
    </row>
    <row r="5730" spans="1:12" ht="16" x14ac:dyDescent="0.2">
      <c r="A5730"/>
      <c r="B5730"/>
      <c r="C5730"/>
      <c r="D5730"/>
      <c r="E5730"/>
      <c r="F5730"/>
      <c r="G5730"/>
      <c r="H5730"/>
      <c r="I5730"/>
      <c r="J5730"/>
      <c r="K5730"/>
      <c r="L5730"/>
    </row>
    <row r="5731" spans="1:12" ht="16" x14ac:dyDescent="0.2">
      <c r="A5731"/>
      <c r="B5731"/>
      <c r="C5731"/>
      <c r="D5731"/>
      <c r="E5731"/>
      <c r="F5731"/>
      <c r="G5731"/>
      <c r="H5731"/>
      <c r="I5731"/>
      <c r="J5731"/>
      <c r="K5731"/>
      <c r="L5731"/>
    </row>
    <row r="5732" spans="1:12" ht="16" x14ac:dyDescent="0.2">
      <c r="A5732"/>
      <c r="B5732"/>
      <c r="C5732"/>
      <c r="D5732"/>
      <c r="E5732"/>
      <c r="F5732"/>
      <c r="G5732"/>
      <c r="H5732"/>
      <c r="I5732"/>
      <c r="J5732"/>
      <c r="K5732"/>
      <c r="L5732"/>
    </row>
    <row r="5733" spans="1:12" ht="16" x14ac:dyDescent="0.2">
      <c r="A5733"/>
      <c r="B5733"/>
      <c r="C5733"/>
      <c r="D5733"/>
      <c r="E5733"/>
      <c r="F5733"/>
      <c r="G5733"/>
      <c r="H5733"/>
      <c r="I5733"/>
      <c r="J5733"/>
      <c r="K5733"/>
      <c r="L5733"/>
    </row>
    <row r="5734" spans="1:12" ht="16" x14ac:dyDescent="0.2">
      <c r="A5734"/>
      <c r="B5734"/>
      <c r="C5734"/>
      <c r="D5734"/>
      <c r="E5734"/>
      <c r="F5734"/>
      <c r="G5734"/>
      <c r="H5734"/>
      <c r="I5734"/>
      <c r="J5734"/>
      <c r="K5734"/>
      <c r="L5734"/>
    </row>
    <row r="5735" spans="1:12" ht="16" x14ac:dyDescent="0.2">
      <c r="A5735"/>
      <c r="B5735"/>
      <c r="C5735"/>
      <c r="D5735"/>
      <c r="E5735"/>
      <c r="F5735"/>
      <c r="G5735"/>
      <c r="H5735"/>
      <c r="I5735"/>
      <c r="J5735"/>
      <c r="K5735"/>
      <c r="L5735"/>
    </row>
    <row r="5736" spans="1:12" ht="16" x14ac:dyDescent="0.2">
      <c r="A5736"/>
      <c r="B5736"/>
      <c r="C5736"/>
      <c r="D5736"/>
      <c r="E5736"/>
      <c r="F5736"/>
      <c r="G5736"/>
      <c r="H5736"/>
      <c r="I5736"/>
      <c r="J5736"/>
      <c r="K5736"/>
      <c r="L5736"/>
    </row>
    <row r="5737" spans="1:12" ht="16" x14ac:dyDescent="0.2">
      <c r="A5737"/>
      <c r="B5737"/>
      <c r="C5737"/>
      <c r="D5737"/>
      <c r="E5737"/>
      <c r="F5737"/>
      <c r="G5737"/>
      <c r="H5737"/>
      <c r="I5737"/>
      <c r="J5737"/>
      <c r="K5737"/>
      <c r="L5737"/>
    </row>
    <row r="5738" spans="1:12" ht="16" x14ac:dyDescent="0.2">
      <c r="A5738"/>
      <c r="B5738"/>
      <c r="C5738"/>
      <c r="D5738"/>
      <c r="E5738"/>
      <c r="F5738"/>
      <c r="G5738"/>
      <c r="H5738"/>
      <c r="I5738"/>
      <c r="J5738"/>
      <c r="K5738"/>
      <c r="L5738"/>
    </row>
    <row r="5739" spans="1:12" ht="16" x14ac:dyDescent="0.2">
      <c r="A5739"/>
      <c r="B5739"/>
      <c r="C5739"/>
      <c r="D5739"/>
      <c r="E5739"/>
      <c r="F5739"/>
      <c r="G5739"/>
      <c r="H5739"/>
      <c r="I5739"/>
      <c r="J5739"/>
      <c r="K5739"/>
      <c r="L5739"/>
    </row>
    <row r="5740" spans="1:12" ht="16" x14ac:dyDescent="0.2">
      <c r="A5740"/>
      <c r="B5740"/>
      <c r="C5740"/>
      <c r="D5740"/>
      <c r="E5740"/>
      <c r="F5740"/>
      <c r="G5740"/>
      <c r="H5740"/>
      <c r="I5740"/>
      <c r="J5740"/>
      <c r="K5740"/>
      <c r="L5740"/>
    </row>
    <row r="5741" spans="1:12" ht="16" x14ac:dyDescent="0.2">
      <c r="A5741"/>
      <c r="B5741"/>
      <c r="C5741"/>
      <c r="D5741"/>
      <c r="E5741"/>
      <c r="F5741"/>
      <c r="G5741"/>
      <c r="H5741"/>
      <c r="I5741"/>
      <c r="J5741"/>
      <c r="K5741"/>
      <c r="L5741"/>
    </row>
    <row r="5742" spans="1:12" ht="16" x14ac:dyDescent="0.2">
      <c r="A5742"/>
      <c r="B5742"/>
      <c r="C5742"/>
      <c r="D5742"/>
      <c r="E5742"/>
      <c r="F5742"/>
      <c r="G5742"/>
      <c r="H5742"/>
      <c r="I5742"/>
      <c r="J5742"/>
      <c r="K5742"/>
      <c r="L5742"/>
    </row>
    <row r="5743" spans="1:12" ht="16" x14ac:dyDescent="0.2">
      <c r="A5743"/>
      <c r="B5743"/>
      <c r="C5743"/>
      <c r="D5743"/>
      <c r="E5743"/>
      <c r="F5743"/>
      <c r="G5743"/>
      <c r="H5743"/>
      <c r="I5743"/>
      <c r="J5743"/>
      <c r="K5743"/>
      <c r="L5743"/>
    </row>
    <row r="5744" spans="1:12" ht="16" x14ac:dyDescent="0.2">
      <c r="A5744"/>
      <c r="B5744"/>
      <c r="C5744"/>
      <c r="D5744"/>
      <c r="E5744"/>
      <c r="F5744"/>
      <c r="G5744"/>
      <c r="H5744"/>
      <c r="I5744"/>
      <c r="J5744"/>
      <c r="K5744"/>
      <c r="L5744"/>
    </row>
    <row r="5745" spans="1:12" ht="16" x14ac:dyDescent="0.2">
      <c r="A5745"/>
      <c r="B5745"/>
      <c r="C5745"/>
      <c r="D5745"/>
      <c r="E5745"/>
      <c r="F5745"/>
      <c r="G5745"/>
      <c r="H5745"/>
      <c r="I5745"/>
      <c r="J5745"/>
      <c r="K5745"/>
      <c r="L5745"/>
    </row>
    <row r="5746" spans="1:12" ht="16" x14ac:dyDescent="0.2">
      <c r="A5746"/>
      <c r="B5746"/>
      <c r="C5746"/>
      <c r="D5746"/>
      <c r="E5746"/>
      <c r="F5746"/>
      <c r="G5746"/>
      <c r="H5746"/>
      <c r="I5746"/>
      <c r="J5746"/>
      <c r="K5746"/>
      <c r="L5746"/>
    </row>
    <row r="5747" spans="1:12" ht="16" x14ac:dyDescent="0.2">
      <c r="A5747"/>
      <c r="B5747"/>
      <c r="C5747"/>
      <c r="D5747"/>
      <c r="E5747"/>
      <c r="F5747"/>
      <c r="G5747"/>
      <c r="H5747"/>
      <c r="I5747"/>
      <c r="J5747"/>
      <c r="K5747"/>
      <c r="L5747"/>
    </row>
    <row r="5748" spans="1:12" ht="16" x14ac:dyDescent="0.2">
      <c r="A5748"/>
      <c r="B5748"/>
      <c r="C5748"/>
      <c r="D5748"/>
      <c r="E5748"/>
      <c r="F5748"/>
      <c r="G5748"/>
      <c r="H5748"/>
      <c r="I5748"/>
      <c r="J5748"/>
      <c r="K5748"/>
      <c r="L5748"/>
    </row>
    <row r="5749" spans="1:12" ht="16" x14ac:dyDescent="0.2">
      <c r="A5749"/>
      <c r="B5749"/>
      <c r="C5749"/>
      <c r="D5749"/>
      <c r="E5749"/>
      <c r="F5749"/>
      <c r="G5749"/>
      <c r="H5749"/>
      <c r="I5749"/>
      <c r="J5749"/>
      <c r="K5749"/>
      <c r="L5749"/>
    </row>
    <row r="5750" spans="1:12" ht="16" x14ac:dyDescent="0.2">
      <c r="A5750"/>
      <c r="B5750"/>
      <c r="C5750"/>
      <c r="D5750"/>
      <c r="E5750"/>
      <c r="F5750"/>
      <c r="G5750"/>
      <c r="H5750"/>
      <c r="I5750"/>
      <c r="J5750"/>
      <c r="K5750"/>
      <c r="L5750"/>
    </row>
    <row r="5751" spans="1:12" ht="16" x14ac:dyDescent="0.2">
      <c r="A5751"/>
      <c r="B5751"/>
      <c r="C5751"/>
      <c r="D5751"/>
      <c r="E5751"/>
      <c r="F5751"/>
      <c r="G5751"/>
      <c r="H5751"/>
      <c r="I5751"/>
      <c r="J5751"/>
      <c r="K5751"/>
      <c r="L5751"/>
    </row>
    <row r="5752" spans="1:12" ht="16" x14ac:dyDescent="0.2">
      <c r="A5752"/>
      <c r="B5752"/>
      <c r="C5752"/>
      <c r="D5752"/>
      <c r="E5752"/>
      <c r="F5752"/>
      <c r="G5752"/>
      <c r="H5752"/>
      <c r="I5752"/>
      <c r="J5752"/>
      <c r="K5752"/>
      <c r="L5752"/>
    </row>
    <row r="5753" spans="1:12" ht="16" x14ac:dyDescent="0.2">
      <c r="A5753"/>
      <c r="B5753"/>
      <c r="C5753"/>
      <c r="D5753"/>
      <c r="E5753"/>
      <c r="F5753"/>
      <c r="G5753"/>
      <c r="H5753"/>
      <c r="I5753"/>
      <c r="J5753"/>
      <c r="K5753"/>
      <c r="L5753"/>
    </row>
    <row r="5754" spans="1:12" ht="16" x14ac:dyDescent="0.2">
      <c r="A5754"/>
      <c r="B5754"/>
      <c r="C5754"/>
      <c r="D5754"/>
      <c r="E5754"/>
      <c r="F5754"/>
      <c r="G5754"/>
      <c r="H5754"/>
      <c r="I5754"/>
      <c r="J5754"/>
      <c r="K5754"/>
      <c r="L5754"/>
    </row>
    <row r="5755" spans="1:12" ht="16" x14ac:dyDescent="0.2">
      <c r="A5755"/>
      <c r="B5755"/>
      <c r="C5755"/>
      <c r="D5755"/>
      <c r="E5755"/>
      <c r="F5755"/>
      <c r="G5755"/>
      <c r="H5755"/>
      <c r="I5755"/>
      <c r="J5755"/>
      <c r="K5755"/>
      <c r="L5755"/>
    </row>
    <row r="5756" spans="1:12" ht="16" x14ac:dyDescent="0.2">
      <c r="A5756"/>
      <c r="B5756"/>
      <c r="C5756"/>
      <c r="D5756"/>
      <c r="E5756"/>
      <c r="F5756"/>
      <c r="G5756"/>
      <c r="H5756"/>
      <c r="I5756"/>
      <c r="J5756"/>
      <c r="K5756"/>
      <c r="L5756"/>
    </row>
    <row r="5757" spans="1:12" ht="16" x14ac:dyDescent="0.2">
      <c r="A5757"/>
      <c r="B5757"/>
      <c r="C5757"/>
      <c r="D5757"/>
      <c r="E5757"/>
      <c r="F5757"/>
      <c r="G5757"/>
      <c r="H5757"/>
      <c r="I5757"/>
      <c r="J5757"/>
      <c r="K5757"/>
      <c r="L5757"/>
    </row>
    <row r="5758" spans="1:12" ht="16" x14ac:dyDescent="0.2">
      <c r="A5758"/>
      <c r="B5758"/>
      <c r="C5758"/>
      <c r="D5758"/>
      <c r="E5758"/>
      <c r="F5758"/>
      <c r="G5758"/>
      <c r="H5758"/>
      <c r="I5758"/>
      <c r="J5758"/>
      <c r="K5758"/>
      <c r="L5758"/>
    </row>
    <row r="5759" spans="1:12" ht="16" x14ac:dyDescent="0.2">
      <c r="A5759"/>
      <c r="B5759"/>
      <c r="C5759"/>
      <c r="D5759"/>
      <c r="E5759"/>
      <c r="F5759"/>
      <c r="G5759"/>
      <c r="H5759"/>
      <c r="I5759"/>
      <c r="J5759"/>
      <c r="K5759"/>
      <c r="L5759"/>
    </row>
    <row r="5760" spans="1:12" ht="16" x14ac:dyDescent="0.2">
      <c r="A5760"/>
      <c r="B5760"/>
      <c r="C5760"/>
      <c r="D5760"/>
      <c r="E5760"/>
      <c r="F5760"/>
      <c r="G5760"/>
      <c r="H5760"/>
      <c r="I5760"/>
      <c r="J5760"/>
      <c r="K5760"/>
      <c r="L5760"/>
    </row>
    <row r="5761" spans="1:12" ht="16" x14ac:dyDescent="0.2">
      <c r="A5761"/>
      <c r="B5761"/>
      <c r="C5761"/>
      <c r="D5761"/>
      <c r="E5761"/>
      <c r="F5761"/>
      <c r="G5761"/>
      <c r="H5761"/>
      <c r="I5761"/>
      <c r="J5761"/>
      <c r="K5761"/>
      <c r="L5761"/>
    </row>
    <row r="5762" spans="1:12" ht="16" x14ac:dyDescent="0.2">
      <c r="A5762"/>
      <c r="B5762"/>
      <c r="C5762"/>
      <c r="D5762"/>
      <c r="E5762"/>
      <c r="F5762"/>
      <c r="G5762"/>
      <c r="H5762"/>
      <c r="I5762"/>
      <c r="J5762"/>
      <c r="K5762"/>
      <c r="L5762"/>
    </row>
    <row r="5763" spans="1:12" ht="16" x14ac:dyDescent="0.2">
      <c r="A5763"/>
      <c r="B5763"/>
      <c r="C5763"/>
      <c r="D5763"/>
      <c r="E5763"/>
      <c r="F5763"/>
      <c r="G5763"/>
      <c r="H5763"/>
      <c r="I5763"/>
      <c r="J5763"/>
      <c r="K5763"/>
      <c r="L5763"/>
    </row>
    <row r="5764" spans="1:12" ht="16" x14ac:dyDescent="0.2">
      <c r="A5764"/>
      <c r="B5764"/>
      <c r="C5764"/>
      <c r="D5764"/>
      <c r="E5764"/>
      <c r="F5764"/>
      <c r="G5764"/>
      <c r="H5764"/>
      <c r="I5764"/>
      <c r="J5764"/>
      <c r="K5764"/>
      <c r="L5764"/>
    </row>
    <row r="5765" spans="1:12" ht="16" x14ac:dyDescent="0.2">
      <c r="A5765"/>
      <c r="B5765"/>
      <c r="C5765"/>
      <c r="D5765"/>
      <c r="E5765"/>
      <c r="F5765"/>
      <c r="G5765"/>
      <c r="H5765"/>
      <c r="I5765"/>
      <c r="J5765"/>
      <c r="K5765"/>
      <c r="L5765"/>
    </row>
    <row r="5766" spans="1:12" ht="16" x14ac:dyDescent="0.2">
      <c r="A5766"/>
      <c r="B5766"/>
      <c r="C5766"/>
      <c r="D5766"/>
      <c r="E5766"/>
      <c r="F5766"/>
      <c r="G5766"/>
      <c r="H5766"/>
      <c r="I5766"/>
      <c r="J5766"/>
      <c r="K5766"/>
      <c r="L5766"/>
    </row>
    <row r="5767" spans="1:12" ht="16" x14ac:dyDescent="0.2">
      <c r="A5767"/>
      <c r="B5767"/>
      <c r="C5767"/>
      <c r="D5767"/>
      <c r="E5767"/>
      <c r="F5767"/>
      <c r="G5767"/>
      <c r="H5767"/>
      <c r="I5767"/>
      <c r="J5767"/>
      <c r="K5767"/>
      <c r="L5767"/>
    </row>
    <row r="5768" spans="1:12" ht="16" x14ac:dyDescent="0.2">
      <c r="A5768"/>
      <c r="B5768"/>
      <c r="C5768"/>
      <c r="D5768"/>
      <c r="E5768"/>
      <c r="F5768"/>
      <c r="G5768"/>
      <c r="H5768"/>
      <c r="I5768"/>
      <c r="J5768"/>
      <c r="K5768"/>
      <c r="L5768"/>
    </row>
    <row r="5769" spans="1:12" ht="16" x14ac:dyDescent="0.2">
      <c r="A5769"/>
      <c r="B5769"/>
      <c r="C5769"/>
      <c r="D5769"/>
      <c r="E5769"/>
      <c r="F5769"/>
      <c r="G5769"/>
      <c r="H5769"/>
      <c r="I5769"/>
      <c r="J5769"/>
      <c r="K5769"/>
      <c r="L5769"/>
    </row>
    <row r="5770" spans="1:12" ht="16" x14ac:dyDescent="0.2">
      <c r="A5770"/>
      <c r="B5770"/>
      <c r="C5770"/>
      <c r="D5770"/>
      <c r="E5770"/>
      <c r="F5770"/>
      <c r="G5770"/>
      <c r="H5770"/>
      <c r="I5770"/>
      <c r="J5770"/>
      <c r="K5770"/>
      <c r="L5770"/>
    </row>
    <row r="5771" spans="1:12" ht="16" x14ac:dyDescent="0.2">
      <c r="A5771"/>
      <c r="B5771"/>
      <c r="C5771"/>
      <c r="D5771"/>
      <c r="E5771"/>
      <c r="F5771"/>
      <c r="G5771"/>
      <c r="H5771"/>
      <c r="I5771"/>
      <c r="J5771"/>
      <c r="K5771"/>
      <c r="L5771"/>
    </row>
    <row r="5772" spans="1:12" ht="16" x14ac:dyDescent="0.2">
      <c r="A5772"/>
      <c r="B5772"/>
      <c r="C5772"/>
      <c r="D5772"/>
      <c r="E5772"/>
      <c r="F5772"/>
      <c r="G5772"/>
      <c r="H5772"/>
      <c r="I5772"/>
      <c r="J5772"/>
      <c r="K5772"/>
      <c r="L5772"/>
    </row>
    <row r="5773" spans="1:12" ht="16" x14ac:dyDescent="0.2">
      <c r="A5773"/>
      <c r="B5773"/>
      <c r="C5773"/>
      <c r="D5773"/>
      <c r="E5773"/>
      <c r="F5773"/>
      <c r="G5773"/>
      <c r="H5773"/>
      <c r="I5773"/>
      <c r="J5773"/>
      <c r="K5773"/>
      <c r="L5773"/>
    </row>
    <row r="5774" spans="1:12" ht="16" x14ac:dyDescent="0.2">
      <c r="A5774"/>
      <c r="B5774"/>
      <c r="C5774"/>
      <c r="D5774"/>
      <c r="E5774"/>
      <c r="F5774"/>
      <c r="G5774"/>
      <c r="H5774"/>
      <c r="I5774"/>
      <c r="J5774"/>
      <c r="K5774"/>
      <c r="L5774"/>
    </row>
    <row r="5775" spans="1:12" ht="16" x14ac:dyDescent="0.2">
      <c r="A5775"/>
      <c r="B5775"/>
      <c r="C5775"/>
      <c r="D5775"/>
      <c r="E5775"/>
      <c r="F5775"/>
      <c r="G5775"/>
      <c r="H5775"/>
      <c r="I5775"/>
      <c r="J5775"/>
      <c r="K5775"/>
      <c r="L5775"/>
    </row>
    <row r="5776" spans="1:12" ht="16" x14ac:dyDescent="0.2">
      <c r="A5776"/>
      <c r="B5776"/>
      <c r="C5776"/>
      <c r="D5776"/>
      <c r="E5776"/>
      <c r="F5776"/>
      <c r="G5776"/>
      <c r="H5776"/>
      <c r="I5776"/>
      <c r="J5776"/>
      <c r="K5776"/>
      <c r="L5776"/>
    </row>
    <row r="5777" spans="1:12" ht="16" x14ac:dyDescent="0.2">
      <c r="A5777"/>
      <c r="B5777"/>
      <c r="C5777"/>
      <c r="D5777"/>
      <c r="E5777"/>
      <c r="F5777"/>
      <c r="G5777"/>
      <c r="H5777"/>
      <c r="I5777"/>
      <c r="J5777"/>
      <c r="K5777"/>
      <c r="L5777"/>
    </row>
    <row r="5778" spans="1:12" ht="16" x14ac:dyDescent="0.2">
      <c r="A5778"/>
      <c r="B5778"/>
      <c r="C5778"/>
      <c r="D5778"/>
      <c r="E5778"/>
      <c r="F5778"/>
      <c r="G5778"/>
      <c r="H5778"/>
      <c r="I5778"/>
      <c r="J5778"/>
      <c r="K5778"/>
      <c r="L5778"/>
    </row>
    <row r="5779" spans="1:12" ht="16" x14ac:dyDescent="0.2">
      <c r="A5779"/>
      <c r="B5779"/>
      <c r="C5779"/>
      <c r="D5779"/>
      <c r="E5779"/>
      <c r="F5779"/>
      <c r="G5779"/>
      <c r="H5779"/>
      <c r="I5779"/>
      <c r="J5779"/>
      <c r="K5779"/>
      <c r="L5779"/>
    </row>
    <row r="5780" spans="1:12" ht="16" x14ac:dyDescent="0.2">
      <c r="A5780"/>
      <c r="B5780"/>
      <c r="C5780"/>
      <c r="D5780"/>
      <c r="E5780"/>
      <c r="F5780"/>
      <c r="G5780"/>
      <c r="H5780"/>
      <c r="I5780"/>
      <c r="J5780"/>
      <c r="K5780"/>
      <c r="L5780"/>
    </row>
    <row r="5781" spans="1:12" ht="16" x14ac:dyDescent="0.2">
      <c r="A5781"/>
      <c r="B5781"/>
      <c r="C5781"/>
      <c r="D5781"/>
      <c r="E5781"/>
      <c r="F5781"/>
      <c r="G5781"/>
      <c r="H5781"/>
      <c r="I5781"/>
      <c r="J5781"/>
      <c r="K5781"/>
      <c r="L5781"/>
    </row>
    <row r="5782" spans="1:12" ht="16" x14ac:dyDescent="0.2">
      <c r="A5782"/>
      <c r="B5782"/>
      <c r="C5782"/>
      <c r="D5782"/>
      <c r="E5782"/>
      <c r="F5782"/>
      <c r="G5782"/>
      <c r="H5782"/>
      <c r="I5782"/>
      <c r="J5782"/>
      <c r="K5782"/>
      <c r="L5782"/>
    </row>
    <row r="5783" spans="1:12" ht="16" x14ac:dyDescent="0.2">
      <c r="A5783"/>
      <c r="B5783"/>
      <c r="C5783"/>
      <c r="D5783"/>
      <c r="E5783"/>
      <c r="F5783"/>
      <c r="G5783"/>
      <c r="H5783"/>
      <c r="I5783"/>
      <c r="J5783"/>
      <c r="K5783"/>
      <c r="L5783"/>
    </row>
    <row r="5784" spans="1:12" ht="16" x14ac:dyDescent="0.2">
      <c r="A5784"/>
      <c r="B5784"/>
      <c r="C5784"/>
      <c r="D5784"/>
      <c r="E5784"/>
      <c r="F5784"/>
      <c r="G5784"/>
      <c r="H5784"/>
      <c r="I5784"/>
      <c r="J5784"/>
      <c r="K5784"/>
      <c r="L5784"/>
    </row>
    <row r="5785" spans="1:12" ht="16" x14ac:dyDescent="0.2">
      <c r="A5785"/>
      <c r="B5785"/>
      <c r="C5785"/>
      <c r="D5785"/>
      <c r="E5785"/>
      <c r="F5785"/>
      <c r="G5785"/>
      <c r="H5785"/>
      <c r="I5785"/>
      <c r="J5785"/>
      <c r="K5785"/>
      <c r="L5785"/>
    </row>
    <row r="5786" spans="1:12" ht="16" x14ac:dyDescent="0.2">
      <c r="A5786"/>
      <c r="B5786"/>
      <c r="C5786"/>
      <c r="D5786"/>
      <c r="E5786"/>
      <c r="F5786"/>
      <c r="G5786"/>
      <c r="H5786"/>
      <c r="I5786"/>
      <c r="J5786"/>
      <c r="K5786"/>
      <c r="L5786"/>
    </row>
    <row r="5787" spans="1:12" ht="16" x14ac:dyDescent="0.2">
      <c r="A5787"/>
      <c r="B5787"/>
      <c r="C5787"/>
      <c r="D5787"/>
      <c r="E5787"/>
      <c r="F5787"/>
      <c r="G5787"/>
      <c r="H5787"/>
      <c r="I5787"/>
      <c r="J5787"/>
      <c r="K5787"/>
      <c r="L5787"/>
    </row>
    <row r="5788" spans="1:12" ht="16" x14ac:dyDescent="0.2">
      <c r="A5788"/>
      <c r="B5788"/>
      <c r="C5788"/>
      <c r="D5788"/>
      <c r="E5788"/>
      <c r="F5788"/>
      <c r="G5788"/>
      <c r="H5788"/>
      <c r="I5788"/>
      <c r="J5788"/>
      <c r="K5788"/>
      <c r="L5788"/>
    </row>
    <row r="5789" spans="1:12" ht="16" x14ac:dyDescent="0.2">
      <c r="A5789"/>
      <c r="B5789"/>
      <c r="C5789"/>
      <c r="D5789"/>
      <c r="E5789"/>
      <c r="F5789"/>
      <c r="G5789"/>
      <c r="H5789"/>
      <c r="I5789"/>
      <c r="J5789"/>
      <c r="K5789"/>
      <c r="L5789"/>
    </row>
    <row r="5790" spans="1:12" ht="16" x14ac:dyDescent="0.2">
      <c r="A5790"/>
      <c r="B5790"/>
      <c r="C5790"/>
      <c r="D5790"/>
      <c r="E5790"/>
      <c r="F5790"/>
      <c r="G5790"/>
      <c r="H5790"/>
      <c r="I5790"/>
      <c r="J5790"/>
      <c r="K5790"/>
      <c r="L5790"/>
    </row>
    <row r="5791" spans="1:12" ht="16" x14ac:dyDescent="0.2">
      <c r="A5791"/>
      <c r="B5791"/>
      <c r="C5791"/>
      <c r="D5791"/>
      <c r="E5791"/>
      <c r="F5791"/>
      <c r="G5791"/>
      <c r="H5791"/>
      <c r="I5791"/>
      <c r="J5791"/>
      <c r="K5791"/>
      <c r="L5791"/>
    </row>
    <row r="5792" spans="1:12" ht="16" x14ac:dyDescent="0.2">
      <c r="A5792"/>
      <c r="B5792"/>
      <c r="C5792"/>
      <c r="D5792"/>
      <c r="E5792"/>
      <c r="F5792"/>
      <c r="G5792"/>
      <c r="H5792"/>
      <c r="I5792"/>
      <c r="J5792"/>
      <c r="K5792"/>
      <c r="L5792"/>
    </row>
    <row r="5793" spans="1:12" ht="16" x14ac:dyDescent="0.2">
      <c r="A5793"/>
      <c r="B5793"/>
      <c r="C5793"/>
      <c r="D5793"/>
      <c r="E5793"/>
      <c r="F5793"/>
      <c r="G5793"/>
      <c r="H5793"/>
      <c r="I5793"/>
      <c r="J5793"/>
      <c r="K5793"/>
      <c r="L5793"/>
    </row>
    <row r="5794" spans="1:12" ht="16" x14ac:dyDescent="0.2">
      <c r="A5794"/>
      <c r="B5794"/>
      <c r="C5794"/>
      <c r="D5794"/>
      <c r="E5794"/>
      <c r="F5794"/>
      <c r="G5794"/>
      <c r="H5794"/>
      <c r="I5794"/>
      <c r="J5794"/>
      <c r="K5794"/>
      <c r="L5794"/>
    </row>
    <row r="5795" spans="1:12" ht="16" x14ac:dyDescent="0.2">
      <c r="A5795"/>
      <c r="B5795"/>
      <c r="C5795"/>
      <c r="D5795"/>
      <c r="E5795"/>
      <c r="F5795"/>
      <c r="G5795"/>
      <c r="H5795"/>
      <c r="I5795"/>
      <c r="J5795"/>
      <c r="K5795"/>
      <c r="L5795"/>
    </row>
    <row r="5796" spans="1:12" ht="16" x14ac:dyDescent="0.2">
      <c r="A5796"/>
      <c r="B5796"/>
      <c r="C5796"/>
      <c r="D5796"/>
      <c r="E5796"/>
      <c r="F5796"/>
      <c r="G5796"/>
      <c r="H5796"/>
      <c r="I5796"/>
      <c r="J5796"/>
      <c r="K5796"/>
      <c r="L5796"/>
    </row>
    <row r="5797" spans="1:12" ht="16" x14ac:dyDescent="0.2">
      <c r="A5797"/>
      <c r="B5797"/>
      <c r="C5797"/>
      <c r="D5797"/>
      <c r="E5797"/>
      <c r="F5797"/>
      <c r="G5797"/>
      <c r="H5797"/>
      <c r="I5797"/>
      <c r="J5797"/>
      <c r="K5797"/>
      <c r="L5797"/>
    </row>
    <row r="5798" spans="1:12" ht="16" x14ac:dyDescent="0.2">
      <c r="A5798"/>
      <c r="B5798"/>
      <c r="C5798"/>
      <c r="D5798"/>
      <c r="E5798"/>
      <c r="F5798"/>
      <c r="G5798"/>
      <c r="H5798"/>
      <c r="I5798"/>
      <c r="J5798"/>
      <c r="K5798"/>
      <c r="L5798"/>
    </row>
    <row r="5799" spans="1:12" ht="16" x14ac:dyDescent="0.2">
      <c r="A5799"/>
      <c r="B5799"/>
      <c r="C5799"/>
      <c r="D5799"/>
      <c r="E5799"/>
      <c r="F5799"/>
      <c r="G5799"/>
      <c r="H5799"/>
      <c r="I5799"/>
      <c r="J5799"/>
      <c r="K5799"/>
      <c r="L5799"/>
    </row>
    <row r="5800" spans="1:12" ht="16" x14ac:dyDescent="0.2">
      <c r="A5800"/>
      <c r="B5800"/>
      <c r="C5800"/>
      <c r="D5800"/>
      <c r="E5800"/>
      <c r="F5800"/>
      <c r="G5800"/>
      <c r="H5800"/>
      <c r="I5800"/>
      <c r="J5800"/>
      <c r="K5800"/>
      <c r="L5800"/>
    </row>
    <row r="5801" spans="1:12" ht="16" x14ac:dyDescent="0.2">
      <c r="A5801"/>
      <c r="B5801"/>
      <c r="C5801"/>
      <c r="D5801"/>
      <c r="E5801"/>
      <c r="F5801"/>
      <c r="G5801"/>
      <c r="H5801"/>
      <c r="I5801"/>
      <c r="J5801"/>
      <c r="K5801"/>
      <c r="L5801"/>
    </row>
    <row r="5802" spans="1:12" ht="16" x14ac:dyDescent="0.2">
      <c r="A5802"/>
      <c r="B5802"/>
      <c r="C5802"/>
      <c r="D5802"/>
      <c r="E5802"/>
      <c r="F5802"/>
      <c r="G5802"/>
      <c r="H5802"/>
      <c r="I5802"/>
      <c r="J5802"/>
      <c r="K5802"/>
      <c r="L5802"/>
    </row>
    <row r="5803" spans="1:12" ht="16" x14ac:dyDescent="0.2">
      <c r="A5803"/>
      <c r="B5803"/>
      <c r="C5803"/>
      <c r="D5803"/>
      <c r="E5803"/>
      <c r="F5803"/>
      <c r="G5803"/>
      <c r="H5803"/>
      <c r="I5803"/>
      <c r="J5803"/>
      <c r="K5803"/>
      <c r="L5803"/>
    </row>
    <row r="5804" spans="1:12" ht="16" x14ac:dyDescent="0.2">
      <c r="A5804"/>
      <c r="B5804"/>
      <c r="C5804"/>
      <c r="D5804"/>
      <c r="E5804"/>
      <c r="F5804"/>
      <c r="G5804"/>
      <c r="H5804"/>
      <c r="I5804"/>
      <c r="J5804"/>
      <c r="K5804"/>
      <c r="L5804"/>
    </row>
    <row r="5805" spans="1:12" ht="16" x14ac:dyDescent="0.2">
      <c r="A5805"/>
      <c r="B5805"/>
      <c r="C5805"/>
      <c r="D5805"/>
      <c r="E5805"/>
      <c r="F5805"/>
      <c r="G5805"/>
      <c r="H5805"/>
      <c r="I5805"/>
      <c r="J5805"/>
      <c r="K5805"/>
      <c r="L5805"/>
    </row>
    <row r="5806" spans="1:12" ht="16" x14ac:dyDescent="0.2">
      <c r="A5806"/>
      <c r="B5806"/>
      <c r="C5806"/>
      <c r="D5806"/>
      <c r="E5806"/>
      <c r="F5806"/>
      <c r="G5806"/>
      <c r="H5806"/>
      <c r="I5806"/>
      <c r="J5806"/>
      <c r="K5806"/>
      <c r="L5806"/>
    </row>
    <row r="5807" spans="1:12" ht="16" x14ac:dyDescent="0.2">
      <c r="A5807"/>
      <c r="B5807"/>
      <c r="C5807"/>
      <c r="D5807"/>
      <c r="E5807"/>
      <c r="F5807"/>
      <c r="G5807"/>
      <c r="H5807"/>
      <c r="I5807"/>
      <c r="J5807"/>
      <c r="K5807"/>
      <c r="L5807"/>
    </row>
    <row r="5808" spans="1:12" ht="16" x14ac:dyDescent="0.2">
      <c r="A5808"/>
      <c r="B5808"/>
      <c r="C5808"/>
      <c r="D5808"/>
      <c r="E5808"/>
      <c r="F5808"/>
      <c r="G5808"/>
      <c r="H5808"/>
      <c r="I5808"/>
      <c r="J5808"/>
      <c r="K5808"/>
      <c r="L5808"/>
    </row>
    <row r="5809" spans="1:12" ht="16" x14ac:dyDescent="0.2">
      <c r="A5809"/>
      <c r="B5809"/>
      <c r="C5809"/>
      <c r="D5809"/>
      <c r="E5809"/>
      <c r="F5809"/>
      <c r="G5809"/>
      <c r="H5809"/>
      <c r="I5809"/>
      <c r="J5809"/>
      <c r="K5809"/>
      <c r="L5809"/>
    </row>
    <row r="5810" spans="1:12" ht="16" x14ac:dyDescent="0.2">
      <c r="A5810"/>
      <c r="B5810"/>
      <c r="C5810"/>
      <c r="D5810"/>
      <c r="E5810"/>
      <c r="F5810"/>
      <c r="G5810"/>
      <c r="H5810"/>
      <c r="I5810"/>
      <c r="J5810"/>
      <c r="K5810"/>
      <c r="L5810"/>
    </row>
    <row r="5811" spans="1:12" ht="16" x14ac:dyDescent="0.2">
      <c r="A5811"/>
      <c r="B5811"/>
      <c r="C5811"/>
      <c r="D5811"/>
      <c r="E5811"/>
      <c r="F5811"/>
      <c r="G5811"/>
      <c r="H5811"/>
      <c r="I5811"/>
      <c r="J5811"/>
      <c r="K5811"/>
      <c r="L5811"/>
    </row>
    <row r="5812" spans="1:12" ht="16" x14ac:dyDescent="0.2">
      <c r="A5812"/>
      <c r="B5812"/>
      <c r="C5812"/>
      <c r="D5812"/>
      <c r="E5812"/>
      <c r="F5812"/>
      <c r="G5812"/>
      <c r="H5812"/>
      <c r="I5812"/>
      <c r="J5812"/>
      <c r="K5812"/>
      <c r="L5812"/>
    </row>
    <row r="5813" spans="1:12" ht="16" x14ac:dyDescent="0.2">
      <c r="A5813"/>
      <c r="B5813"/>
      <c r="C5813"/>
      <c r="D5813"/>
      <c r="E5813"/>
      <c r="F5813"/>
      <c r="G5813"/>
      <c r="H5813"/>
      <c r="I5813"/>
      <c r="J5813"/>
      <c r="K5813"/>
      <c r="L5813"/>
    </row>
    <row r="5814" spans="1:12" ht="16" x14ac:dyDescent="0.2">
      <c r="A5814"/>
      <c r="B5814"/>
      <c r="C5814"/>
      <c r="D5814"/>
      <c r="E5814"/>
      <c r="F5814"/>
      <c r="G5814"/>
      <c r="H5814"/>
      <c r="I5814"/>
      <c r="J5814"/>
      <c r="K5814"/>
      <c r="L5814"/>
    </row>
    <row r="5815" spans="1:12" ht="16" x14ac:dyDescent="0.2">
      <c r="A5815"/>
      <c r="B5815"/>
      <c r="C5815"/>
      <c r="D5815"/>
      <c r="E5815"/>
      <c r="F5815"/>
      <c r="G5815"/>
      <c r="H5815"/>
      <c r="I5815"/>
      <c r="J5815"/>
      <c r="K5815"/>
      <c r="L5815"/>
    </row>
    <row r="5816" spans="1:12" ht="16" x14ac:dyDescent="0.2">
      <c r="A5816"/>
      <c r="B5816"/>
      <c r="C5816"/>
      <c r="D5816"/>
      <c r="E5816"/>
      <c r="F5816"/>
      <c r="G5816"/>
      <c r="H5816"/>
      <c r="I5816"/>
      <c r="J5816"/>
      <c r="K5816"/>
      <c r="L5816"/>
    </row>
    <row r="5817" spans="1:12" ht="16" x14ac:dyDescent="0.2">
      <c r="A5817"/>
      <c r="B5817"/>
      <c r="C5817"/>
      <c r="D5817"/>
      <c r="E5817"/>
      <c r="F5817"/>
      <c r="G5817"/>
      <c r="H5817"/>
      <c r="I5817"/>
      <c r="J5817"/>
      <c r="K5817"/>
      <c r="L5817"/>
    </row>
    <row r="5818" spans="1:12" ht="16" x14ac:dyDescent="0.2">
      <c r="A5818"/>
      <c r="B5818"/>
      <c r="C5818"/>
      <c r="D5818"/>
      <c r="E5818"/>
      <c r="F5818"/>
      <c r="G5818"/>
      <c r="H5818"/>
      <c r="I5818"/>
      <c r="J5818"/>
      <c r="K5818"/>
      <c r="L5818"/>
    </row>
    <row r="5819" spans="1:12" ht="16" x14ac:dyDescent="0.2">
      <c r="A5819"/>
      <c r="B5819"/>
      <c r="C5819"/>
      <c r="D5819"/>
      <c r="E5819"/>
      <c r="F5819"/>
      <c r="G5819"/>
      <c r="H5819"/>
      <c r="I5819"/>
      <c r="J5819"/>
      <c r="K5819"/>
      <c r="L5819"/>
    </row>
    <row r="5820" spans="1:12" ht="16" x14ac:dyDescent="0.2">
      <c r="A5820"/>
      <c r="B5820"/>
      <c r="C5820"/>
      <c r="D5820"/>
      <c r="E5820"/>
      <c r="F5820"/>
      <c r="G5820"/>
      <c r="H5820"/>
      <c r="I5820"/>
      <c r="J5820"/>
      <c r="K5820"/>
      <c r="L5820"/>
    </row>
    <row r="5821" spans="1:12" ht="16" x14ac:dyDescent="0.2">
      <c r="A5821"/>
      <c r="B5821"/>
      <c r="C5821"/>
      <c r="D5821"/>
      <c r="E5821"/>
      <c r="F5821"/>
      <c r="G5821"/>
      <c r="H5821"/>
      <c r="I5821"/>
      <c r="J5821"/>
      <c r="K5821"/>
      <c r="L5821"/>
    </row>
    <row r="5822" spans="1:12" ht="16" x14ac:dyDescent="0.2">
      <c r="A5822"/>
      <c r="B5822"/>
      <c r="C5822"/>
      <c r="D5822"/>
      <c r="E5822"/>
      <c r="F5822"/>
      <c r="G5822"/>
      <c r="H5822"/>
      <c r="I5822"/>
      <c r="J5822"/>
      <c r="K5822"/>
      <c r="L5822"/>
    </row>
    <row r="5823" spans="1:12" ht="16" x14ac:dyDescent="0.2">
      <c r="A5823"/>
      <c r="B5823"/>
      <c r="C5823"/>
      <c r="D5823"/>
      <c r="E5823"/>
      <c r="F5823"/>
      <c r="G5823"/>
      <c r="H5823"/>
      <c r="I5823"/>
      <c r="J5823"/>
      <c r="K5823"/>
      <c r="L5823"/>
    </row>
    <row r="5824" spans="1:12" ht="16" x14ac:dyDescent="0.2">
      <c r="A5824"/>
      <c r="B5824"/>
      <c r="C5824"/>
      <c r="D5824"/>
      <c r="E5824"/>
      <c r="F5824"/>
      <c r="G5824"/>
      <c r="H5824"/>
      <c r="I5824"/>
      <c r="J5824"/>
      <c r="K5824"/>
      <c r="L5824"/>
    </row>
    <row r="5825" spans="1:12" ht="16" x14ac:dyDescent="0.2">
      <c r="A5825"/>
      <c r="B5825"/>
      <c r="C5825"/>
      <c r="D5825"/>
      <c r="E5825"/>
      <c r="F5825"/>
      <c r="G5825"/>
      <c r="H5825"/>
      <c r="I5825"/>
      <c r="J5825"/>
      <c r="K5825"/>
      <c r="L5825"/>
    </row>
    <row r="5826" spans="1:12" ht="16" x14ac:dyDescent="0.2">
      <c r="A5826"/>
      <c r="B5826"/>
      <c r="C5826"/>
      <c r="D5826"/>
      <c r="E5826"/>
      <c r="F5826"/>
      <c r="G5826"/>
      <c r="H5826"/>
      <c r="I5826"/>
      <c r="J5826"/>
      <c r="K5826"/>
      <c r="L5826"/>
    </row>
    <row r="5827" spans="1:12" ht="16" x14ac:dyDescent="0.2">
      <c r="A5827"/>
      <c r="B5827"/>
      <c r="C5827"/>
      <c r="D5827"/>
      <c r="E5827"/>
      <c r="F5827"/>
      <c r="G5827"/>
      <c r="H5827"/>
      <c r="I5827"/>
      <c r="J5827"/>
      <c r="K5827"/>
      <c r="L5827"/>
    </row>
    <row r="5828" spans="1:12" ht="16" x14ac:dyDescent="0.2">
      <c r="A5828"/>
      <c r="B5828"/>
      <c r="C5828"/>
      <c r="D5828"/>
      <c r="E5828"/>
      <c r="F5828"/>
      <c r="G5828"/>
      <c r="H5828"/>
      <c r="I5828"/>
      <c r="J5828"/>
      <c r="K5828"/>
      <c r="L5828"/>
    </row>
    <row r="5829" spans="1:12" ht="16" x14ac:dyDescent="0.2">
      <c r="A5829"/>
      <c r="B5829"/>
      <c r="C5829"/>
      <c r="D5829"/>
      <c r="E5829"/>
      <c r="F5829"/>
      <c r="G5829"/>
      <c r="H5829"/>
      <c r="I5829"/>
      <c r="J5829"/>
      <c r="K5829"/>
      <c r="L5829"/>
    </row>
    <row r="5830" spans="1:12" ht="16" x14ac:dyDescent="0.2">
      <c r="A5830"/>
      <c r="B5830"/>
      <c r="C5830"/>
      <c r="D5830"/>
      <c r="E5830"/>
      <c r="F5830"/>
      <c r="G5830"/>
      <c r="H5830"/>
      <c r="I5830"/>
      <c r="J5830"/>
      <c r="K5830"/>
      <c r="L5830"/>
    </row>
    <row r="5831" spans="1:12" ht="16" x14ac:dyDescent="0.2">
      <c r="A5831"/>
      <c r="B5831"/>
      <c r="C5831"/>
      <c r="D5831"/>
      <c r="E5831"/>
      <c r="F5831"/>
      <c r="G5831"/>
      <c r="H5831"/>
      <c r="I5831"/>
      <c r="J5831"/>
      <c r="K5831"/>
      <c r="L5831"/>
    </row>
    <row r="5832" spans="1:12" ht="16" x14ac:dyDescent="0.2">
      <c r="A5832"/>
      <c r="B5832"/>
      <c r="C5832"/>
      <c r="D5832"/>
      <c r="E5832"/>
      <c r="F5832"/>
      <c r="G5832"/>
      <c r="H5832"/>
      <c r="I5832"/>
      <c r="J5832"/>
      <c r="K5832"/>
      <c r="L5832"/>
    </row>
    <row r="5833" spans="1:12" ht="16" x14ac:dyDescent="0.2">
      <c r="A5833"/>
      <c r="B5833"/>
      <c r="C5833"/>
      <c r="D5833"/>
      <c r="E5833"/>
      <c r="F5833"/>
      <c r="G5833"/>
      <c r="H5833"/>
      <c r="I5833"/>
      <c r="J5833"/>
      <c r="K5833"/>
      <c r="L5833"/>
    </row>
    <row r="5834" spans="1:12" ht="16" x14ac:dyDescent="0.2">
      <c r="A5834"/>
      <c r="B5834"/>
      <c r="C5834"/>
      <c r="D5834"/>
      <c r="E5834"/>
      <c r="F5834"/>
      <c r="G5834"/>
      <c r="H5834"/>
      <c r="I5834"/>
      <c r="J5834"/>
      <c r="K5834"/>
      <c r="L5834"/>
    </row>
    <row r="5835" spans="1:12" ht="16" x14ac:dyDescent="0.2">
      <c r="A5835"/>
      <c r="B5835"/>
      <c r="C5835"/>
      <c r="D5835"/>
      <c r="E5835"/>
      <c r="F5835"/>
      <c r="G5835"/>
      <c r="H5835"/>
      <c r="I5835"/>
      <c r="J5835"/>
      <c r="K5835"/>
      <c r="L5835"/>
    </row>
    <row r="5836" spans="1:12" ht="16" x14ac:dyDescent="0.2">
      <c r="A5836"/>
      <c r="B5836"/>
      <c r="C5836"/>
      <c r="D5836"/>
      <c r="E5836"/>
      <c r="F5836"/>
      <c r="G5836"/>
      <c r="H5836"/>
      <c r="I5836"/>
      <c r="J5836"/>
      <c r="K5836"/>
      <c r="L5836"/>
    </row>
    <row r="5837" spans="1:12" ht="16" x14ac:dyDescent="0.2">
      <c r="A5837"/>
      <c r="B5837"/>
      <c r="C5837"/>
      <c r="D5837"/>
      <c r="E5837"/>
      <c r="F5837"/>
      <c r="G5837"/>
      <c r="H5837"/>
      <c r="I5837"/>
      <c r="J5837"/>
      <c r="K5837"/>
      <c r="L5837"/>
    </row>
    <row r="5838" spans="1:12" ht="16" x14ac:dyDescent="0.2">
      <c r="A5838"/>
      <c r="B5838"/>
      <c r="C5838"/>
      <c r="D5838"/>
      <c r="E5838"/>
      <c r="F5838"/>
      <c r="G5838"/>
      <c r="H5838"/>
      <c r="I5838"/>
      <c r="J5838"/>
      <c r="K5838"/>
      <c r="L5838"/>
    </row>
    <row r="5839" spans="1:12" ht="16" x14ac:dyDescent="0.2">
      <c r="A5839"/>
      <c r="B5839"/>
      <c r="C5839"/>
      <c r="D5839"/>
      <c r="E5839"/>
      <c r="F5839"/>
      <c r="G5839"/>
      <c r="H5839"/>
      <c r="I5839"/>
      <c r="J5839"/>
      <c r="K5839"/>
      <c r="L5839"/>
    </row>
    <row r="5840" spans="1:12" ht="16" x14ac:dyDescent="0.2">
      <c r="A5840"/>
      <c r="B5840"/>
      <c r="C5840"/>
      <c r="D5840"/>
      <c r="E5840"/>
      <c r="F5840"/>
      <c r="G5840"/>
      <c r="H5840"/>
      <c r="I5840"/>
      <c r="J5840"/>
      <c r="K5840"/>
      <c r="L5840"/>
    </row>
    <row r="5841" spans="1:12" ht="16" x14ac:dyDescent="0.2">
      <c r="A5841"/>
      <c r="B5841"/>
      <c r="C5841"/>
      <c r="D5841"/>
      <c r="E5841"/>
      <c r="F5841"/>
      <c r="G5841"/>
      <c r="H5841"/>
      <c r="I5841"/>
      <c r="J5841"/>
      <c r="K5841"/>
      <c r="L5841"/>
    </row>
    <row r="5842" spans="1:12" ht="16" x14ac:dyDescent="0.2">
      <c r="A5842"/>
      <c r="B5842"/>
      <c r="C5842"/>
      <c r="D5842"/>
      <c r="E5842"/>
      <c r="F5842"/>
      <c r="G5842"/>
      <c r="H5842"/>
      <c r="I5842"/>
      <c r="J5842"/>
      <c r="K5842"/>
      <c r="L5842"/>
    </row>
    <row r="5843" spans="1:12" ht="16" x14ac:dyDescent="0.2">
      <c r="A5843"/>
      <c r="B5843"/>
      <c r="C5843"/>
      <c r="D5843"/>
      <c r="E5843"/>
      <c r="F5843"/>
      <c r="G5843"/>
      <c r="H5843"/>
      <c r="I5843"/>
      <c r="J5843"/>
      <c r="K5843"/>
      <c r="L5843"/>
    </row>
    <row r="5844" spans="1:12" ht="16" x14ac:dyDescent="0.2">
      <c r="A5844"/>
      <c r="B5844"/>
      <c r="C5844"/>
      <c r="D5844"/>
      <c r="E5844"/>
      <c r="F5844"/>
      <c r="G5844"/>
      <c r="H5844"/>
      <c r="I5844"/>
      <c r="J5844"/>
      <c r="K5844"/>
      <c r="L5844"/>
    </row>
    <row r="5845" spans="1:12" ht="16" x14ac:dyDescent="0.2">
      <c r="A5845"/>
      <c r="B5845"/>
      <c r="C5845"/>
      <c r="D5845"/>
      <c r="E5845"/>
      <c r="F5845"/>
      <c r="G5845"/>
      <c r="H5845"/>
      <c r="I5845"/>
      <c r="J5845"/>
      <c r="K5845"/>
      <c r="L5845"/>
    </row>
    <row r="5846" spans="1:12" ht="16" x14ac:dyDescent="0.2">
      <c r="A5846"/>
      <c r="B5846"/>
      <c r="C5846"/>
      <c r="D5846"/>
      <c r="E5846"/>
      <c r="F5846"/>
      <c r="G5846"/>
      <c r="H5846"/>
      <c r="I5846"/>
      <c r="J5846"/>
      <c r="K5846"/>
      <c r="L5846"/>
    </row>
    <row r="5847" spans="1:12" ht="16" x14ac:dyDescent="0.2">
      <c r="A5847"/>
      <c r="B5847"/>
      <c r="C5847"/>
      <c r="D5847"/>
      <c r="E5847"/>
      <c r="F5847"/>
      <c r="G5847"/>
      <c r="H5847"/>
      <c r="I5847"/>
      <c r="J5847"/>
      <c r="K5847"/>
      <c r="L5847"/>
    </row>
    <row r="5848" spans="1:12" ht="16" x14ac:dyDescent="0.2">
      <c r="A5848"/>
      <c r="B5848"/>
      <c r="C5848"/>
      <c r="D5848"/>
      <c r="E5848"/>
      <c r="F5848"/>
      <c r="G5848"/>
      <c r="H5848"/>
      <c r="I5848"/>
      <c r="J5848"/>
      <c r="K5848"/>
      <c r="L5848"/>
    </row>
    <row r="5849" spans="1:12" ht="16" x14ac:dyDescent="0.2">
      <c r="A5849"/>
      <c r="B5849"/>
      <c r="C5849"/>
      <c r="D5849"/>
      <c r="E5849"/>
      <c r="F5849"/>
      <c r="G5849"/>
      <c r="H5849"/>
      <c r="I5849"/>
      <c r="J5849"/>
      <c r="K5849"/>
      <c r="L5849"/>
    </row>
    <row r="5850" spans="1:12" ht="16" x14ac:dyDescent="0.2">
      <c r="A5850"/>
      <c r="B5850"/>
      <c r="C5850"/>
      <c r="D5850"/>
      <c r="E5850"/>
      <c r="F5850"/>
      <c r="G5850"/>
      <c r="H5850"/>
      <c r="I5850"/>
      <c r="J5850"/>
      <c r="K5850"/>
      <c r="L5850"/>
    </row>
    <row r="5851" spans="1:12" ht="16" x14ac:dyDescent="0.2">
      <c r="A5851"/>
      <c r="B5851"/>
      <c r="C5851"/>
      <c r="D5851"/>
      <c r="E5851"/>
      <c r="F5851"/>
      <c r="G5851"/>
      <c r="H5851"/>
      <c r="I5851"/>
      <c r="J5851"/>
      <c r="K5851"/>
      <c r="L5851"/>
    </row>
    <row r="5852" spans="1:12" ht="16" x14ac:dyDescent="0.2">
      <c r="A5852"/>
      <c r="B5852"/>
      <c r="C5852"/>
      <c r="D5852"/>
      <c r="E5852"/>
      <c r="F5852"/>
      <c r="G5852"/>
      <c r="H5852"/>
      <c r="I5852"/>
      <c r="J5852"/>
      <c r="K5852"/>
      <c r="L5852"/>
    </row>
    <row r="5853" spans="1:12" ht="16" x14ac:dyDescent="0.2">
      <c r="A5853"/>
      <c r="B5853"/>
      <c r="C5853"/>
      <c r="D5853"/>
      <c r="E5853"/>
      <c r="F5853"/>
      <c r="G5853"/>
      <c r="H5853"/>
      <c r="I5853"/>
      <c r="J5853"/>
      <c r="K5853"/>
      <c r="L5853"/>
    </row>
    <row r="5854" spans="1:12" ht="16" x14ac:dyDescent="0.2">
      <c r="A5854"/>
      <c r="B5854"/>
      <c r="C5854"/>
      <c r="D5854"/>
      <c r="E5854"/>
      <c r="F5854"/>
      <c r="G5854"/>
      <c r="H5854"/>
      <c r="I5854"/>
      <c r="J5854"/>
      <c r="K5854"/>
      <c r="L5854"/>
    </row>
    <row r="5855" spans="1:12" ht="16" x14ac:dyDescent="0.2">
      <c r="A5855"/>
      <c r="B5855"/>
      <c r="C5855"/>
      <c r="D5855"/>
      <c r="E5855"/>
      <c r="F5855"/>
      <c r="G5855"/>
      <c r="H5855"/>
      <c r="I5855"/>
      <c r="J5855"/>
      <c r="K5855"/>
      <c r="L5855"/>
    </row>
    <row r="5856" spans="1:12" ht="16" x14ac:dyDescent="0.2">
      <c r="A5856"/>
      <c r="B5856"/>
      <c r="C5856"/>
      <c r="D5856"/>
      <c r="E5856"/>
      <c r="F5856"/>
      <c r="G5856"/>
      <c r="H5856"/>
      <c r="I5856"/>
      <c r="J5856"/>
      <c r="K5856"/>
      <c r="L5856"/>
    </row>
    <row r="5857" spans="1:12" ht="16" x14ac:dyDescent="0.2">
      <c r="A5857"/>
      <c r="B5857"/>
      <c r="C5857"/>
      <c r="D5857"/>
      <c r="E5857"/>
      <c r="F5857"/>
      <c r="G5857"/>
      <c r="H5857"/>
      <c r="I5857"/>
      <c r="J5857"/>
      <c r="K5857"/>
      <c r="L5857"/>
    </row>
    <row r="5858" spans="1:12" ht="16" x14ac:dyDescent="0.2">
      <c r="A5858"/>
      <c r="B5858"/>
      <c r="C5858"/>
      <c r="D5858"/>
      <c r="E5858"/>
      <c r="F5858"/>
      <c r="G5858"/>
      <c r="H5858"/>
      <c r="I5858"/>
      <c r="J5858"/>
      <c r="K5858"/>
      <c r="L5858"/>
    </row>
    <row r="5859" spans="1:12" ht="16" x14ac:dyDescent="0.2">
      <c r="A5859"/>
      <c r="B5859"/>
      <c r="C5859"/>
      <c r="D5859"/>
      <c r="E5859"/>
      <c r="F5859"/>
      <c r="G5859"/>
      <c r="H5859"/>
      <c r="I5859"/>
      <c r="J5859"/>
      <c r="K5859"/>
      <c r="L5859"/>
    </row>
    <row r="5860" spans="1:12" ht="16" x14ac:dyDescent="0.2">
      <c r="A5860"/>
      <c r="B5860"/>
      <c r="C5860"/>
      <c r="D5860"/>
      <c r="E5860"/>
      <c r="F5860"/>
      <c r="G5860"/>
      <c r="H5860"/>
      <c r="I5860"/>
      <c r="J5860"/>
      <c r="K5860"/>
      <c r="L5860"/>
    </row>
    <row r="5861" spans="1:12" ht="16" x14ac:dyDescent="0.2">
      <c r="A5861"/>
      <c r="B5861"/>
      <c r="C5861"/>
      <c r="D5861"/>
      <c r="E5861"/>
      <c r="F5861"/>
      <c r="G5861"/>
      <c r="H5861"/>
      <c r="I5861"/>
      <c r="J5861"/>
      <c r="K5861"/>
      <c r="L5861"/>
    </row>
    <row r="5862" spans="1:12" ht="16" x14ac:dyDescent="0.2">
      <c r="A5862"/>
      <c r="B5862"/>
      <c r="C5862"/>
      <c r="D5862"/>
      <c r="E5862"/>
      <c r="F5862"/>
      <c r="G5862"/>
      <c r="H5862"/>
      <c r="I5862"/>
      <c r="J5862"/>
      <c r="K5862"/>
      <c r="L5862"/>
    </row>
    <row r="5863" spans="1:12" ht="16" x14ac:dyDescent="0.2">
      <c r="A5863"/>
      <c r="B5863"/>
      <c r="C5863"/>
      <c r="D5863"/>
      <c r="E5863"/>
      <c r="F5863"/>
      <c r="G5863"/>
      <c r="H5863"/>
      <c r="I5863"/>
      <c r="J5863"/>
      <c r="K5863"/>
      <c r="L5863"/>
    </row>
    <row r="5864" spans="1:12" ht="16" x14ac:dyDescent="0.2">
      <c r="A5864"/>
      <c r="B5864"/>
      <c r="C5864"/>
      <c r="D5864"/>
      <c r="E5864"/>
      <c r="F5864"/>
      <c r="G5864"/>
      <c r="H5864"/>
      <c r="I5864"/>
      <c r="J5864"/>
      <c r="K5864"/>
      <c r="L5864"/>
    </row>
    <row r="5865" spans="1:12" ht="16" x14ac:dyDescent="0.2">
      <c r="A5865"/>
      <c r="B5865"/>
      <c r="C5865"/>
      <c r="D5865"/>
      <c r="E5865"/>
      <c r="F5865"/>
      <c r="G5865"/>
      <c r="H5865"/>
      <c r="I5865"/>
      <c r="J5865"/>
      <c r="K5865"/>
      <c r="L5865"/>
    </row>
    <row r="5866" spans="1:12" ht="16" x14ac:dyDescent="0.2">
      <c r="A5866"/>
      <c r="B5866"/>
      <c r="C5866"/>
      <c r="D5866"/>
      <c r="E5866"/>
      <c r="F5866"/>
      <c r="G5866"/>
      <c r="H5866"/>
      <c r="I5866"/>
      <c r="J5866"/>
      <c r="K5866"/>
      <c r="L5866"/>
    </row>
    <row r="5867" spans="1:12" ht="16" x14ac:dyDescent="0.2">
      <c r="A5867"/>
      <c r="B5867"/>
      <c r="C5867"/>
      <c r="D5867"/>
      <c r="E5867"/>
      <c r="F5867"/>
      <c r="G5867"/>
      <c r="H5867"/>
      <c r="I5867"/>
      <c r="J5867"/>
      <c r="K5867"/>
      <c r="L5867"/>
    </row>
    <row r="5868" spans="1:12" ht="16" x14ac:dyDescent="0.2">
      <c r="A5868"/>
      <c r="B5868"/>
      <c r="C5868"/>
      <c r="D5868"/>
      <c r="E5868"/>
      <c r="F5868"/>
      <c r="G5868"/>
      <c r="H5868"/>
      <c r="I5868"/>
      <c r="J5868"/>
      <c r="K5868"/>
      <c r="L5868"/>
    </row>
    <row r="5869" spans="1:12" ht="16" x14ac:dyDescent="0.2">
      <c r="A5869"/>
      <c r="B5869"/>
      <c r="C5869"/>
      <c r="D5869"/>
      <c r="E5869"/>
      <c r="F5869"/>
      <c r="G5869"/>
      <c r="H5869"/>
      <c r="I5869"/>
      <c r="J5869"/>
      <c r="K5869"/>
      <c r="L5869"/>
    </row>
    <row r="5870" spans="1:12" ht="16" x14ac:dyDescent="0.2">
      <c r="A5870"/>
      <c r="B5870"/>
      <c r="C5870"/>
      <c r="D5870"/>
      <c r="E5870"/>
      <c r="F5870"/>
      <c r="G5870"/>
      <c r="H5870"/>
      <c r="I5870"/>
      <c r="J5870"/>
      <c r="K5870"/>
      <c r="L5870"/>
    </row>
    <row r="5871" spans="1:12" ht="16" x14ac:dyDescent="0.2">
      <c r="A5871"/>
      <c r="B5871"/>
      <c r="C5871"/>
      <c r="D5871"/>
      <c r="E5871"/>
      <c r="F5871"/>
      <c r="G5871"/>
      <c r="H5871"/>
      <c r="I5871"/>
      <c r="J5871"/>
      <c r="K5871"/>
      <c r="L5871"/>
    </row>
    <row r="5872" spans="1:12" ht="16" x14ac:dyDescent="0.2">
      <c r="A5872"/>
      <c r="B5872"/>
      <c r="C5872"/>
      <c r="D5872"/>
      <c r="E5872"/>
      <c r="F5872"/>
      <c r="G5872"/>
      <c r="H5872"/>
      <c r="I5872"/>
      <c r="J5872"/>
      <c r="K5872"/>
      <c r="L5872"/>
    </row>
    <row r="5873" spans="1:12" ht="16" x14ac:dyDescent="0.2">
      <c r="A5873"/>
      <c r="B5873"/>
      <c r="C5873"/>
      <c r="D5873"/>
      <c r="E5873"/>
      <c r="F5873"/>
      <c r="G5873"/>
      <c r="H5873"/>
      <c r="I5873"/>
      <c r="J5873"/>
      <c r="K5873"/>
      <c r="L5873"/>
    </row>
    <row r="5874" spans="1:12" ht="16" x14ac:dyDescent="0.2">
      <c r="A5874"/>
      <c r="B5874"/>
      <c r="C5874"/>
      <c r="D5874"/>
      <c r="E5874"/>
      <c r="F5874"/>
      <c r="G5874"/>
      <c r="H5874"/>
      <c r="I5874"/>
      <c r="J5874"/>
      <c r="K5874"/>
      <c r="L5874"/>
    </row>
    <row r="5875" spans="1:12" ht="16" x14ac:dyDescent="0.2">
      <c r="A5875"/>
      <c r="B5875"/>
      <c r="C5875"/>
      <c r="D5875"/>
      <c r="E5875"/>
      <c r="F5875"/>
      <c r="G5875"/>
      <c r="H5875"/>
      <c r="I5875"/>
      <c r="J5875"/>
      <c r="K5875"/>
      <c r="L5875"/>
    </row>
    <row r="5876" spans="1:12" ht="16" x14ac:dyDescent="0.2">
      <c r="A5876"/>
      <c r="B5876"/>
      <c r="C5876"/>
      <c r="D5876"/>
      <c r="E5876"/>
      <c r="F5876"/>
      <c r="G5876"/>
      <c r="H5876"/>
      <c r="I5876"/>
      <c r="J5876"/>
      <c r="K5876"/>
      <c r="L5876"/>
    </row>
    <row r="5877" spans="1:12" ht="16" x14ac:dyDescent="0.2">
      <c r="A5877"/>
      <c r="B5877"/>
      <c r="C5877"/>
      <c r="D5877"/>
      <c r="E5877"/>
      <c r="F5877"/>
      <c r="G5877"/>
      <c r="H5877"/>
      <c r="I5877"/>
      <c r="J5877"/>
      <c r="K5877"/>
      <c r="L5877"/>
    </row>
    <row r="5878" spans="1:12" ht="16" x14ac:dyDescent="0.2">
      <c r="A5878"/>
      <c r="B5878"/>
      <c r="C5878"/>
      <c r="D5878"/>
      <c r="E5878"/>
      <c r="F5878"/>
      <c r="G5878"/>
      <c r="H5878"/>
      <c r="I5878"/>
      <c r="J5878"/>
      <c r="K5878"/>
      <c r="L5878"/>
    </row>
    <row r="5879" spans="1:12" ht="16" x14ac:dyDescent="0.2">
      <c r="A5879"/>
      <c r="B5879"/>
      <c r="C5879"/>
      <c r="D5879"/>
      <c r="E5879"/>
      <c r="F5879"/>
      <c r="G5879"/>
      <c r="H5879"/>
      <c r="I5879"/>
      <c r="J5879"/>
      <c r="K5879"/>
      <c r="L5879"/>
    </row>
    <row r="5880" spans="1:12" ht="16" x14ac:dyDescent="0.2">
      <c r="A5880"/>
      <c r="B5880"/>
      <c r="C5880"/>
      <c r="D5880"/>
      <c r="E5880"/>
      <c r="F5880"/>
      <c r="G5880"/>
      <c r="H5880"/>
      <c r="I5880"/>
      <c r="J5880"/>
      <c r="K5880"/>
      <c r="L5880"/>
    </row>
    <row r="5881" spans="1:12" ht="16" x14ac:dyDescent="0.2">
      <c r="A5881"/>
      <c r="B5881"/>
      <c r="C5881"/>
      <c r="D5881"/>
      <c r="E5881"/>
      <c r="F5881"/>
      <c r="G5881"/>
      <c r="H5881"/>
      <c r="I5881"/>
      <c r="J5881"/>
      <c r="K5881"/>
      <c r="L5881"/>
    </row>
    <row r="5882" spans="1:12" ht="16" x14ac:dyDescent="0.2">
      <c r="A5882"/>
      <c r="B5882"/>
      <c r="C5882"/>
      <c r="D5882"/>
      <c r="E5882"/>
      <c r="F5882"/>
      <c r="G5882"/>
      <c r="H5882"/>
      <c r="I5882"/>
      <c r="J5882"/>
      <c r="K5882"/>
      <c r="L5882"/>
    </row>
    <row r="5883" spans="1:12" ht="16" x14ac:dyDescent="0.2">
      <c r="A5883"/>
      <c r="B5883"/>
      <c r="C5883"/>
      <c r="D5883"/>
      <c r="E5883"/>
      <c r="F5883"/>
      <c r="G5883"/>
      <c r="H5883"/>
      <c r="I5883"/>
      <c r="J5883"/>
      <c r="K5883"/>
      <c r="L5883"/>
    </row>
    <row r="5884" spans="1:12" ht="16" x14ac:dyDescent="0.2">
      <c r="A5884"/>
      <c r="B5884"/>
      <c r="C5884"/>
      <c r="D5884"/>
      <c r="E5884"/>
      <c r="F5884"/>
      <c r="G5884"/>
      <c r="H5884"/>
      <c r="I5884"/>
      <c r="J5884"/>
      <c r="K5884"/>
      <c r="L5884"/>
    </row>
    <row r="5885" spans="1:12" ht="16" x14ac:dyDescent="0.2">
      <c r="A5885"/>
      <c r="B5885"/>
      <c r="C5885"/>
      <c r="D5885"/>
      <c r="E5885"/>
      <c r="F5885"/>
      <c r="G5885"/>
      <c r="H5885"/>
      <c r="I5885"/>
      <c r="J5885"/>
      <c r="K5885"/>
      <c r="L5885"/>
    </row>
    <row r="5886" spans="1:12" ht="16" x14ac:dyDescent="0.2">
      <c r="A5886"/>
      <c r="B5886"/>
      <c r="C5886"/>
      <c r="D5886"/>
      <c r="E5886"/>
      <c r="F5886"/>
      <c r="G5886"/>
      <c r="H5886"/>
      <c r="I5886"/>
      <c r="J5886"/>
      <c r="K5886"/>
      <c r="L5886"/>
    </row>
    <row r="5887" spans="1:12" ht="16" x14ac:dyDescent="0.2">
      <c r="A5887"/>
      <c r="B5887"/>
      <c r="C5887"/>
      <c r="D5887"/>
      <c r="E5887"/>
      <c r="F5887"/>
      <c r="G5887"/>
      <c r="H5887"/>
      <c r="I5887"/>
      <c r="J5887"/>
      <c r="K5887"/>
      <c r="L5887"/>
    </row>
    <row r="5888" spans="1:12" ht="16" x14ac:dyDescent="0.2">
      <c r="A5888"/>
      <c r="B5888"/>
      <c r="C5888"/>
      <c r="D5888"/>
      <c r="E5888"/>
      <c r="F5888"/>
      <c r="G5888"/>
      <c r="H5888"/>
      <c r="I5888"/>
      <c r="J5888"/>
      <c r="K5888"/>
      <c r="L5888"/>
    </row>
    <row r="5889" spans="1:12" ht="16" x14ac:dyDescent="0.2">
      <c r="A5889"/>
      <c r="B5889"/>
      <c r="C5889"/>
      <c r="D5889"/>
      <c r="E5889"/>
      <c r="F5889"/>
      <c r="G5889"/>
      <c r="H5889"/>
      <c r="I5889"/>
      <c r="J5889"/>
      <c r="K5889"/>
      <c r="L5889"/>
    </row>
    <row r="5890" spans="1:12" ht="16" x14ac:dyDescent="0.2">
      <c r="A5890"/>
      <c r="B5890"/>
      <c r="C5890"/>
      <c r="D5890"/>
      <c r="E5890"/>
      <c r="F5890"/>
      <c r="G5890"/>
      <c r="H5890"/>
      <c r="I5890"/>
      <c r="J5890"/>
      <c r="K5890"/>
      <c r="L5890"/>
    </row>
    <row r="5891" spans="1:12" ht="16" x14ac:dyDescent="0.2">
      <c r="A5891"/>
      <c r="B5891"/>
      <c r="C5891"/>
      <c r="D5891"/>
      <c r="E5891"/>
      <c r="F5891"/>
      <c r="G5891"/>
      <c r="H5891"/>
      <c r="I5891"/>
      <c r="J5891"/>
      <c r="K5891"/>
      <c r="L5891"/>
    </row>
    <row r="5892" spans="1:12" ht="16" x14ac:dyDescent="0.2">
      <c r="A5892"/>
      <c r="B5892"/>
      <c r="C5892"/>
      <c r="D5892"/>
      <c r="E5892"/>
      <c r="F5892"/>
      <c r="G5892"/>
      <c r="H5892"/>
      <c r="I5892"/>
      <c r="J5892"/>
      <c r="K5892"/>
      <c r="L5892"/>
    </row>
    <row r="5893" spans="1:12" ht="16" x14ac:dyDescent="0.2">
      <c r="A5893"/>
      <c r="B5893"/>
      <c r="C5893"/>
      <c r="D5893"/>
      <c r="E5893"/>
      <c r="F5893"/>
      <c r="G5893"/>
      <c r="H5893"/>
      <c r="I5893"/>
      <c r="J5893"/>
      <c r="K5893"/>
      <c r="L5893"/>
    </row>
    <row r="5894" spans="1:12" ht="16" x14ac:dyDescent="0.2">
      <c r="A5894"/>
      <c r="B5894"/>
      <c r="C5894"/>
      <c r="D5894"/>
      <c r="E5894"/>
      <c r="F5894"/>
      <c r="G5894"/>
      <c r="H5894"/>
      <c r="I5894"/>
      <c r="J5894"/>
      <c r="K5894"/>
      <c r="L5894"/>
    </row>
    <row r="5895" spans="1:12" ht="16" x14ac:dyDescent="0.2">
      <c r="A5895"/>
      <c r="B5895"/>
      <c r="C5895"/>
      <c r="D5895"/>
      <c r="E5895"/>
      <c r="F5895"/>
      <c r="G5895"/>
      <c r="H5895"/>
      <c r="I5895"/>
      <c r="J5895"/>
      <c r="K5895"/>
      <c r="L5895"/>
    </row>
    <row r="5896" spans="1:12" ht="16" x14ac:dyDescent="0.2">
      <c r="A5896"/>
      <c r="B5896"/>
      <c r="C5896"/>
      <c r="D5896"/>
      <c r="E5896"/>
      <c r="F5896"/>
      <c r="G5896"/>
      <c r="H5896"/>
      <c r="I5896"/>
      <c r="J5896"/>
      <c r="K5896"/>
      <c r="L5896"/>
    </row>
    <row r="5897" spans="1:12" ht="16" x14ac:dyDescent="0.2">
      <c r="A5897"/>
      <c r="B5897"/>
      <c r="C5897"/>
      <c r="D5897"/>
      <c r="E5897"/>
      <c r="F5897"/>
      <c r="G5897"/>
      <c r="H5897"/>
      <c r="I5897"/>
      <c r="J5897"/>
      <c r="K5897"/>
      <c r="L5897"/>
    </row>
    <row r="5898" spans="1:12" ht="16" x14ac:dyDescent="0.2">
      <c r="A5898"/>
      <c r="B5898"/>
      <c r="C5898"/>
      <c r="D5898"/>
      <c r="E5898"/>
      <c r="F5898"/>
      <c r="G5898"/>
      <c r="H5898"/>
      <c r="I5898"/>
      <c r="J5898"/>
      <c r="K5898"/>
      <c r="L5898"/>
    </row>
    <row r="5899" spans="1:12" ht="16" x14ac:dyDescent="0.2">
      <c r="A5899"/>
      <c r="B5899"/>
      <c r="C5899"/>
      <c r="D5899"/>
      <c r="E5899"/>
      <c r="F5899"/>
      <c r="G5899"/>
      <c r="H5899"/>
      <c r="I5899"/>
      <c r="J5899"/>
      <c r="K5899"/>
      <c r="L5899"/>
    </row>
    <row r="5900" spans="1:12" ht="16" x14ac:dyDescent="0.2">
      <c r="A5900"/>
      <c r="B5900"/>
      <c r="C5900"/>
      <c r="D5900"/>
      <c r="E5900"/>
      <c r="F5900"/>
      <c r="G5900"/>
      <c r="H5900"/>
      <c r="I5900"/>
      <c r="J5900"/>
      <c r="K5900"/>
      <c r="L5900"/>
    </row>
    <row r="5901" spans="1:12" ht="16" x14ac:dyDescent="0.2">
      <c r="A5901"/>
      <c r="B5901"/>
      <c r="C5901"/>
      <c r="D5901"/>
      <c r="E5901"/>
      <c r="F5901"/>
      <c r="G5901"/>
      <c r="H5901"/>
      <c r="I5901"/>
      <c r="J5901"/>
      <c r="K5901"/>
      <c r="L5901"/>
    </row>
    <row r="5902" spans="1:12" ht="16" x14ac:dyDescent="0.2">
      <c r="A5902"/>
      <c r="B5902"/>
      <c r="C5902"/>
      <c r="D5902"/>
      <c r="E5902"/>
      <c r="F5902"/>
      <c r="G5902"/>
      <c r="H5902"/>
      <c r="I5902"/>
      <c r="J5902"/>
      <c r="K5902"/>
      <c r="L5902"/>
    </row>
    <row r="5903" spans="1:12" ht="16" x14ac:dyDescent="0.2">
      <c r="A5903"/>
      <c r="B5903"/>
      <c r="C5903"/>
      <c r="D5903"/>
      <c r="E5903"/>
      <c r="F5903"/>
      <c r="G5903"/>
      <c r="H5903"/>
      <c r="I5903"/>
      <c r="J5903"/>
      <c r="K5903"/>
      <c r="L5903"/>
    </row>
    <row r="5904" spans="1:12" ht="16" x14ac:dyDescent="0.2">
      <c r="A5904"/>
      <c r="B5904"/>
      <c r="C5904"/>
      <c r="D5904"/>
      <c r="E5904"/>
      <c r="F5904"/>
      <c r="G5904"/>
      <c r="H5904"/>
      <c r="I5904"/>
      <c r="J5904"/>
      <c r="K5904"/>
      <c r="L5904"/>
    </row>
    <row r="5905" spans="1:12" ht="16" x14ac:dyDescent="0.2">
      <c r="A5905"/>
      <c r="B5905"/>
      <c r="C5905"/>
      <c r="D5905"/>
      <c r="E5905"/>
      <c r="F5905"/>
      <c r="G5905"/>
      <c r="H5905"/>
      <c r="I5905"/>
      <c r="J5905"/>
      <c r="K5905"/>
      <c r="L5905"/>
    </row>
    <row r="5906" spans="1:12" ht="16" x14ac:dyDescent="0.2">
      <c r="A5906"/>
      <c r="B5906"/>
      <c r="C5906"/>
      <c r="D5906"/>
      <c r="E5906"/>
      <c r="F5906"/>
      <c r="G5906"/>
      <c r="H5906"/>
      <c r="I5906"/>
      <c r="J5906"/>
      <c r="K5906"/>
      <c r="L5906"/>
    </row>
    <row r="5907" spans="1:12" ht="16" x14ac:dyDescent="0.2">
      <c r="A5907"/>
      <c r="B5907"/>
      <c r="C5907"/>
      <c r="D5907"/>
      <c r="E5907"/>
      <c r="F5907"/>
      <c r="G5907"/>
      <c r="H5907"/>
      <c r="I5907"/>
      <c r="J5907"/>
      <c r="K5907"/>
      <c r="L5907"/>
    </row>
    <row r="5908" spans="1:12" ht="16" x14ac:dyDescent="0.2">
      <c r="A5908"/>
      <c r="B5908"/>
      <c r="C5908"/>
      <c r="D5908"/>
      <c r="E5908"/>
      <c r="F5908"/>
      <c r="G5908"/>
      <c r="H5908"/>
      <c r="I5908"/>
      <c r="J5908"/>
      <c r="K5908"/>
      <c r="L5908"/>
    </row>
    <row r="5909" spans="1:12" ht="16" x14ac:dyDescent="0.2">
      <c r="A5909"/>
      <c r="B5909"/>
      <c r="C5909"/>
      <c r="D5909"/>
      <c r="E5909"/>
      <c r="F5909"/>
      <c r="G5909"/>
      <c r="H5909"/>
      <c r="I5909"/>
      <c r="J5909"/>
      <c r="K5909"/>
      <c r="L5909"/>
    </row>
    <row r="5910" spans="1:12" ht="16" x14ac:dyDescent="0.2">
      <c r="A5910"/>
      <c r="B5910"/>
      <c r="C5910"/>
      <c r="D5910"/>
      <c r="E5910"/>
      <c r="F5910"/>
      <c r="G5910"/>
      <c r="H5910"/>
      <c r="I5910"/>
      <c r="J5910"/>
      <c r="K5910"/>
      <c r="L5910"/>
    </row>
    <row r="5911" spans="1:12" ht="16" x14ac:dyDescent="0.2">
      <c r="A5911"/>
      <c r="B5911"/>
      <c r="C5911"/>
      <c r="D5911"/>
      <c r="E5911"/>
      <c r="F5911"/>
      <c r="G5911"/>
      <c r="H5911"/>
      <c r="I5911"/>
      <c r="J5911"/>
      <c r="K5911"/>
      <c r="L5911"/>
    </row>
    <row r="5912" spans="1:12" ht="16" x14ac:dyDescent="0.2">
      <c r="A5912"/>
      <c r="B5912"/>
      <c r="C5912"/>
      <c r="D5912"/>
      <c r="E5912"/>
      <c r="F5912"/>
      <c r="G5912"/>
      <c r="H5912"/>
      <c r="I5912"/>
      <c r="J5912"/>
      <c r="K5912"/>
      <c r="L5912"/>
    </row>
    <row r="5913" spans="1:12" ht="16" x14ac:dyDescent="0.2">
      <c r="A5913"/>
      <c r="B5913"/>
      <c r="C5913"/>
      <c r="D5913"/>
      <c r="E5913"/>
      <c r="F5913"/>
      <c r="G5913"/>
      <c r="H5913"/>
      <c r="I5913"/>
      <c r="J5913"/>
      <c r="K5913"/>
      <c r="L5913"/>
    </row>
    <row r="5914" spans="1:12" ht="16" x14ac:dyDescent="0.2">
      <c r="A5914"/>
      <c r="B5914"/>
      <c r="C5914"/>
      <c r="D5914"/>
      <c r="E5914"/>
      <c r="F5914"/>
      <c r="G5914"/>
      <c r="H5914"/>
      <c r="I5914"/>
      <c r="J5914"/>
      <c r="K5914"/>
      <c r="L5914"/>
    </row>
    <row r="5915" spans="1:12" ht="16" x14ac:dyDescent="0.2">
      <c r="A5915"/>
      <c r="B5915"/>
      <c r="C5915"/>
      <c r="D5915"/>
      <c r="E5915"/>
      <c r="F5915"/>
      <c r="G5915"/>
      <c r="H5915"/>
      <c r="I5915"/>
      <c r="J5915"/>
      <c r="K5915"/>
      <c r="L5915"/>
    </row>
    <row r="5916" spans="1:12" ht="16" x14ac:dyDescent="0.2">
      <c r="A5916"/>
      <c r="B5916"/>
      <c r="C5916"/>
      <c r="D5916"/>
      <c r="E5916"/>
      <c r="F5916"/>
      <c r="G5916"/>
      <c r="H5916"/>
      <c r="I5916"/>
      <c r="J5916"/>
      <c r="K5916"/>
      <c r="L5916"/>
    </row>
    <row r="5917" spans="1:12" ht="16" x14ac:dyDescent="0.2">
      <c r="A5917"/>
      <c r="B5917"/>
      <c r="C5917"/>
      <c r="D5917"/>
      <c r="E5917"/>
      <c r="F5917"/>
      <c r="G5917"/>
      <c r="H5917"/>
      <c r="I5917"/>
      <c r="J5917"/>
      <c r="K5917"/>
      <c r="L5917"/>
    </row>
    <row r="5918" spans="1:12" ht="16" x14ac:dyDescent="0.2">
      <c r="A5918"/>
      <c r="B5918"/>
      <c r="C5918"/>
      <c r="D5918"/>
      <c r="E5918"/>
      <c r="F5918"/>
      <c r="G5918"/>
      <c r="H5918"/>
      <c r="I5918"/>
      <c r="J5918"/>
      <c r="K5918"/>
      <c r="L5918"/>
    </row>
    <row r="5919" spans="1:12" ht="16" x14ac:dyDescent="0.2">
      <c r="A5919"/>
      <c r="B5919"/>
      <c r="C5919"/>
      <c r="D5919"/>
      <c r="E5919"/>
      <c r="F5919"/>
      <c r="G5919"/>
      <c r="H5919"/>
      <c r="I5919"/>
      <c r="J5919"/>
      <c r="K5919"/>
      <c r="L5919"/>
    </row>
    <row r="5920" spans="1:12" ht="16" x14ac:dyDescent="0.2">
      <c r="A5920"/>
      <c r="B5920"/>
      <c r="C5920"/>
      <c r="D5920"/>
      <c r="E5920"/>
      <c r="F5920"/>
      <c r="G5920"/>
      <c r="H5920"/>
      <c r="I5920"/>
      <c r="J5920"/>
      <c r="K5920"/>
      <c r="L5920"/>
    </row>
    <row r="5921" spans="1:12" ht="16" x14ac:dyDescent="0.2">
      <c r="A5921"/>
      <c r="B5921"/>
      <c r="C5921"/>
      <c r="D5921"/>
      <c r="E5921"/>
      <c r="F5921"/>
      <c r="G5921"/>
      <c r="H5921"/>
      <c r="I5921"/>
      <c r="J5921"/>
      <c r="K5921"/>
      <c r="L5921"/>
    </row>
    <row r="5922" spans="1:12" ht="16" x14ac:dyDescent="0.2">
      <c r="A5922"/>
      <c r="B5922"/>
      <c r="C5922"/>
      <c r="D5922"/>
      <c r="E5922"/>
      <c r="F5922"/>
      <c r="G5922"/>
      <c r="H5922"/>
      <c r="I5922"/>
      <c r="J5922"/>
      <c r="K5922"/>
      <c r="L5922"/>
    </row>
    <row r="5923" spans="1:12" ht="16" x14ac:dyDescent="0.2">
      <c r="A5923"/>
      <c r="B5923"/>
      <c r="C5923"/>
      <c r="D5923"/>
      <c r="E5923"/>
      <c r="F5923"/>
      <c r="G5923"/>
      <c r="H5923"/>
      <c r="I5923"/>
      <c r="J5923"/>
      <c r="K5923"/>
      <c r="L5923"/>
    </row>
    <row r="5924" spans="1:12" ht="16" x14ac:dyDescent="0.2">
      <c r="A5924"/>
      <c r="B5924"/>
      <c r="C5924"/>
      <c r="D5924"/>
      <c r="E5924"/>
      <c r="F5924"/>
      <c r="G5924"/>
      <c r="H5924"/>
      <c r="I5924"/>
      <c r="J5924"/>
      <c r="K5924"/>
      <c r="L5924"/>
    </row>
    <row r="5925" spans="1:12" ht="16" x14ac:dyDescent="0.2">
      <c r="A5925"/>
      <c r="B5925"/>
      <c r="C5925"/>
      <c r="D5925"/>
      <c r="E5925"/>
      <c r="F5925"/>
      <c r="G5925"/>
      <c r="H5925"/>
      <c r="I5925"/>
      <c r="J5925"/>
      <c r="K5925"/>
      <c r="L5925"/>
    </row>
    <row r="5926" spans="1:12" ht="16" x14ac:dyDescent="0.2">
      <c r="A5926"/>
      <c r="B5926"/>
      <c r="C5926"/>
      <c r="D5926"/>
      <c r="E5926"/>
      <c r="F5926"/>
      <c r="G5926"/>
      <c r="H5926"/>
      <c r="I5926"/>
      <c r="J5926"/>
      <c r="K5926"/>
      <c r="L5926"/>
    </row>
    <row r="5927" spans="1:12" ht="16" x14ac:dyDescent="0.2">
      <c r="A5927"/>
      <c r="B5927"/>
      <c r="C5927"/>
      <c r="D5927"/>
      <c r="E5927"/>
      <c r="F5927"/>
      <c r="G5927"/>
      <c r="H5927"/>
      <c r="I5927"/>
      <c r="J5927"/>
      <c r="K5927"/>
      <c r="L5927"/>
    </row>
    <row r="5928" spans="1:12" ht="16" x14ac:dyDescent="0.2">
      <c r="A5928"/>
      <c r="B5928"/>
      <c r="C5928"/>
      <c r="D5928"/>
      <c r="E5928"/>
      <c r="F5928"/>
      <c r="G5928"/>
      <c r="H5928"/>
      <c r="I5928"/>
      <c r="J5928"/>
      <c r="K5928"/>
      <c r="L5928"/>
    </row>
    <row r="5929" spans="1:12" ht="16" x14ac:dyDescent="0.2">
      <c r="A5929"/>
      <c r="B5929"/>
      <c r="C5929"/>
      <c r="D5929"/>
      <c r="E5929"/>
      <c r="F5929"/>
      <c r="G5929"/>
      <c r="H5929"/>
      <c r="I5929"/>
      <c r="J5929"/>
      <c r="K5929"/>
      <c r="L5929"/>
    </row>
    <row r="5930" spans="1:12" ht="16" x14ac:dyDescent="0.2">
      <c r="A5930"/>
      <c r="B5930"/>
      <c r="C5930"/>
      <c r="D5930"/>
      <c r="E5930"/>
      <c r="F5930"/>
      <c r="G5930"/>
      <c r="H5930"/>
      <c r="I5930"/>
      <c r="J5930"/>
      <c r="K5930"/>
      <c r="L5930"/>
    </row>
    <row r="5931" spans="1:12" ht="16" x14ac:dyDescent="0.2">
      <c r="A5931"/>
      <c r="B5931"/>
      <c r="C5931"/>
      <c r="D5931"/>
      <c r="E5931"/>
      <c r="F5931"/>
      <c r="G5931"/>
      <c r="H5931"/>
      <c r="I5931"/>
      <c r="J5931"/>
      <c r="K5931"/>
      <c r="L5931"/>
    </row>
    <row r="5932" spans="1:12" ht="16" x14ac:dyDescent="0.2">
      <c r="A5932"/>
      <c r="B5932"/>
      <c r="C5932"/>
      <c r="D5932"/>
      <c r="E5932"/>
      <c r="F5932"/>
      <c r="G5932"/>
      <c r="H5932"/>
      <c r="I5932"/>
      <c r="J5932"/>
      <c r="K5932"/>
      <c r="L5932"/>
    </row>
    <row r="5933" spans="1:12" ht="16" x14ac:dyDescent="0.2">
      <c r="A5933"/>
      <c r="B5933"/>
      <c r="C5933"/>
      <c r="D5933"/>
      <c r="E5933"/>
      <c r="F5933"/>
      <c r="G5933"/>
      <c r="H5933"/>
      <c r="I5933"/>
      <c r="J5933"/>
      <c r="K5933"/>
      <c r="L5933"/>
    </row>
    <row r="5934" spans="1:12" ht="16" x14ac:dyDescent="0.2">
      <c r="A5934"/>
      <c r="B5934"/>
      <c r="C5934"/>
      <c r="D5934"/>
      <c r="E5934"/>
      <c r="F5934"/>
      <c r="G5934"/>
      <c r="H5934"/>
      <c r="I5934"/>
      <c r="J5934"/>
      <c r="K5934"/>
      <c r="L5934"/>
    </row>
    <row r="5935" spans="1:12" ht="16" x14ac:dyDescent="0.2">
      <c r="A5935"/>
      <c r="B5935"/>
      <c r="C5935"/>
      <c r="D5935"/>
      <c r="E5935"/>
      <c r="F5935"/>
      <c r="G5935"/>
      <c r="H5935"/>
      <c r="I5935"/>
      <c r="J5935"/>
      <c r="K5935"/>
      <c r="L5935"/>
    </row>
    <row r="5936" spans="1:12" ht="16" x14ac:dyDescent="0.2">
      <c r="A5936"/>
      <c r="B5936"/>
      <c r="C5936"/>
      <c r="D5936"/>
      <c r="E5936"/>
      <c r="F5936"/>
      <c r="G5936"/>
      <c r="H5936"/>
      <c r="I5936"/>
      <c r="J5936"/>
      <c r="K5936"/>
      <c r="L5936"/>
    </row>
    <row r="5937" spans="1:12" ht="16" x14ac:dyDescent="0.2">
      <c r="A5937"/>
      <c r="B5937"/>
      <c r="C5937"/>
      <c r="D5937"/>
      <c r="E5937"/>
      <c r="F5937"/>
      <c r="G5937"/>
      <c r="H5937"/>
      <c r="I5937"/>
      <c r="J5937"/>
      <c r="K5937"/>
      <c r="L5937"/>
    </row>
    <row r="5938" spans="1:12" ht="16" x14ac:dyDescent="0.2">
      <c r="A5938"/>
      <c r="B5938"/>
      <c r="C5938"/>
      <c r="D5938"/>
      <c r="E5938"/>
      <c r="F5938"/>
      <c r="G5938"/>
      <c r="H5938"/>
      <c r="I5938"/>
      <c r="J5938"/>
      <c r="K5938"/>
      <c r="L5938"/>
    </row>
    <row r="5939" spans="1:12" ht="16" x14ac:dyDescent="0.2">
      <c r="A5939"/>
      <c r="B5939"/>
      <c r="C5939"/>
      <c r="D5939"/>
      <c r="E5939"/>
      <c r="F5939"/>
      <c r="G5939"/>
      <c r="H5939"/>
      <c r="I5939"/>
      <c r="J5939"/>
      <c r="K5939"/>
      <c r="L5939"/>
    </row>
    <row r="5940" spans="1:12" ht="16" x14ac:dyDescent="0.2">
      <c r="A5940"/>
      <c r="B5940"/>
      <c r="C5940"/>
      <c r="D5940"/>
      <c r="E5940"/>
      <c r="F5940"/>
      <c r="G5940"/>
      <c r="H5940"/>
      <c r="I5940"/>
      <c r="J5940"/>
      <c r="K5940"/>
      <c r="L5940"/>
    </row>
    <row r="5941" spans="1:12" ht="16" x14ac:dyDescent="0.2">
      <c r="A5941"/>
      <c r="B5941"/>
      <c r="C5941"/>
      <c r="D5941"/>
      <c r="E5941"/>
      <c r="F5941"/>
      <c r="G5941"/>
      <c r="H5941"/>
      <c r="I5941"/>
      <c r="J5941"/>
      <c r="K5941"/>
      <c r="L5941"/>
    </row>
    <row r="5942" spans="1:12" ht="16" x14ac:dyDescent="0.2">
      <c r="A5942"/>
      <c r="B5942"/>
      <c r="C5942"/>
      <c r="D5942"/>
      <c r="E5942"/>
      <c r="F5942"/>
      <c r="G5942"/>
      <c r="H5942"/>
      <c r="I5942"/>
      <c r="J5942"/>
      <c r="K5942"/>
      <c r="L5942"/>
    </row>
    <row r="5943" spans="1:12" ht="16" x14ac:dyDescent="0.2">
      <c r="A5943"/>
      <c r="B5943"/>
      <c r="C5943"/>
      <c r="D5943"/>
      <c r="E5943"/>
      <c r="F5943"/>
      <c r="G5943"/>
      <c r="H5943"/>
      <c r="I5943"/>
      <c r="J5943"/>
      <c r="K5943"/>
      <c r="L5943"/>
    </row>
    <row r="5944" spans="1:12" ht="16" x14ac:dyDescent="0.2">
      <c r="A5944"/>
      <c r="B5944"/>
      <c r="C5944"/>
      <c r="D5944"/>
      <c r="E5944"/>
      <c r="F5944"/>
      <c r="G5944"/>
      <c r="H5944"/>
      <c r="I5944"/>
      <c r="J5944"/>
      <c r="K5944"/>
      <c r="L5944"/>
    </row>
    <row r="5945" spans="1:12" ht="16" x14ac:dyDescent="0.2">
      <c r="A5945"/>
      <c r="B5945"/>
      <c r="C5945"/>
      <c r="D5945"/>
      <c r="E5945"/>
      <c r="F5945"/>
      <c r="G5945"/>
      <c r="H5945"/>
      <c r="I5945"/>
      <c r="J5945"/>
      <c r="K5945"/>
      <c r="L5945"/>
    </row>
    <row r="5946" spans="1:12" ht="16" x14ac:dyDescent="0.2">
      <c r="A5946"/>
      <c r="B5946"/>
      <c r="C5946"/>
      <c r="D5946"/>
      <c r="E5946"/>
      <c r="F5946"/>
      <c r="G5946"/>
      <c r="H5946"/>
      <c r="I5946"/>
      <c r="J5946"/>
      <c r="K5946"/>
      <c r="L5946"/>
    </row>
    <row r="5947" spans="1:12" ht="16" x14ac:dyDescent="0.2">
      <c r="A5947"/>
      <c r="B5947"/>
      <c r="C5947"/>
      <c r="D5947"/>
      <c r="E5947"/>
      <c r="F5947"/>
      <c r="G5947"/>
      <c r="H5947"/>
      <c r="I5947"/>
      <c r="J5947"/>
      <c r="K5947"/>
      <c r="L5947"/>
    </row>
    <row r="5948" spans="1:12" ht="16" x14ac:dyDescent="0.2">
      <c r="A5948"/>
      <c r="B5948"/>
      <c r="C5948"/>
      <c r="D5948"/>
      <c r="E5948"/>
      <c r="F5948"/>
      <c r="G5948"/>
      <c r="H5948"/>
      <c r="I5948"/>
      <c r="J5948"/>
      <c r="K5948"/>
      <c r="L5948"/>
    </row>
    <row r="5949" spans="1:12" ht="16" x14ac:dyDescent="0.2">
      <c r="A5949"/>
      <c r="B5949"/>
      <c r="C5949"/>
      <c r="D5949"/>
      <c r="E5949"/>
      <c r="F5949"/>
      <c r="G5949"/>
      <c r="H5949"/>
      <c r="I5949"/>
      <c r="J5949"/>
      <c r="K5949"/>
      <c r="L5949"/>
    </row>
    <row r="5950" spans="1:12" ht="16" x14ac:dyDescent="0.2">
      <c r="A5950"/>
      <c r="B5950"/>
      <c r="C5950"/>
      <c r="D5950"/>
      <c r="E5950"/>
      <c r="F5950"/>
      <c r="G5950"/>
      <c r="H5950"/>
      <c r="I5950"/>
      <c r="J5950"/>
      <c r="K5950"/>
      <c r="L5950"/>
    </row>
    <row r="5951" spans="1:12" ht="16" x14ac:dyDescent="0.2">
      <c r="A5951"/>
      <c r="B5951"/>
      <c r="C5951"/>
      <c r="D5951"/>
      <c r="E5951"/>
      <c r="F5951"/>
      <c r="G5951"/>
      <c r="H5951"/>
      <c r="I5951"/>
      <c r="J5951"/>
      <c r="K5951"/>
      <c r="L5951"/>
    </row>
    <row r="5952" spans="1:12" ht="16" x14ac:dyDescent="0.2">
      <c r="A5952"/>
      <c r="B5952"/>
      <c r="C5952"/>
      <c r="D5952"/>
      <c r="E5952"/>
      <c r="F5952"/>
      <c r="G5952"/>
      <c r="H5952"/>
      <c r="I5952"/>
      <c r="J5952"/>
      <c r="K5952"/>
      <c r="L5952"/>
    </row>
    <row r="5953" spans="1:12" ht="16" x14ac:dyDescent="0.2">
      <c r="A5953"/>
      <c r="B5953"/>
      <c r="C5953"/>
      <c r="D5953"/>
      <c r="E5953"/>
      <c r="F5953"/>
      <c r="G5953"/>
      <c r="H5953"/>
      <c r="I5953"/>
      <c r="J5953"/>
      <c r="K5953"/>
      <c r="L5953"/>
    </row>
    <row r="5954" spans="1:12" ht="16" x14ac:dyDescent="0.2">
      <c r="A5954"/>
      <c r="B5954"/>
      <c r="C5954"/>
      <c r="D5954"/>
      <c r="E5954"/>
      <c r="F5954"/>
      <c r="G5954"/>
      <c r="H5954"/>
      <c r="I5954"/>
      <c r="J5954"/>
      <c r="K5954"/>
      <c r="L5954"/>
    </row>
    <row r="5955" spans="1:12" ht="16" x14ac:dyDescent="0.2">
      <c r="A5955"/>
      <c r="B5955"/>
      <c r="C5955"/>
      <c r="D5955"/>
      <c r="E5955"/>
      <c r="F5955"/>
      <c r="G5955"/>
      <c r="H5955"/>
      <c r="I5955"/>
      <c r="J5955"/>
      <c r="K5955"/>
      <c r="L5955"/>
    </row>
    <row r="5956" spans="1:12" ht="16" x14ac:dyDescent="0.2">
      <c r="A5956"/>
      <c r="B5956"/>
      <c r="C5956"/>
      <c r="D5956"/>
      <c r="E5956"/>
      <c r="F5956"/>
      <c r="G5956"/>
      <c r="H5956"/>
      <c r="I5956"/>
      <c r="J5956"/>
      <c r="K5956"/>
      <c r="L5956"/>
    </row>
    <row r="5957" spans="1:12" ht="16" x14ac:dyDescent="0.2">
      <c r="A5957"/>
      <c r="B5957"/>
      <c r="C5957"/>
      <c r="D5957"/>
      <c r="E5957"/>
      <c r="F5957"/>
      <c r="G5957"/>
      <c r="H5957"/>
      <c r="I5957"/>
      <c r="J5957"/>
      <c r="K5957"/>
      <c r="L5957"/>
    </row>
    <row r="5958" spans="1:12" ht="16" x14ac:dyDescent="0.2">
      <c r="A5958"/>
      <c r="B5958"/>
      <c r="C5958"/>
      <c r="D5958"/>
      <c r="E5958"/>
      <c r="F5958"/>
      <c r="G5958"/>
      <c r="H5958"/>
      <c r="I5958"/>
      <c r="J5958"/>
      <c r="K5958"/>
      <c r="L5958"/>
    </row>
    <row r="5959" spans="1:12" ht="16" x14ac:dyDescent="0.2">
      <c r="A5959"/>
      <c r="B5959"/>
      <c r="C5959"/>
      <c r="D5959"/>
      <c r="E5959"/>
      <c r="F5959"/>
      <c r="G5959"/>
      <c r="H5959"/>
      <c r="I5959"/>
      <c r="J5959"/>
      <c r="K5959"/>
      <c r="L5959"/>
    </row>
    <row r="5960" spans="1:12" ht="16" x14ac:dyDescent="0.2">
      <c r="A5960"/>
      <c r="B5960"/>
      <c r="C5960"/>
      <c r="D5960"/>
      <c r="E5960"/>
      <c r="F5960"/>
      <c r="G5960"/>
      <c r="H5960"/>
      <c r="I5960"/>
      <c r="J5960"/>
      <c r="K5960"/>
      <c r="L5960"/>
    </row>
    <row r="5961" spans="1:12" ht="16" x14ac:dyDescent="0.2">
      <c r="A5961"/>
      <c r="B5961"/>
      <c r="C5961"/>
      <c r="D5961"/>
      <c r="E5961"/>
      <c r="F5961"/>
      <c r="G5961"/>
      <c r="H5961"/>
      <c r="I5961"/>
      <c r="J5961"/>
      <c r="K5961"/>
      <c r="L5961"/>
    </row>
    <row r="5962" spans="1:12" ht="16" x14ac:dyDescent="0.2">
      <c r="A5962"/>
      <c r="B5962"/>
      <c r="C5962"/>
      <c r="D5962"/>
      <c r="E5962"/>
      <c r="F5962"/>
      <c r="G5962"/>
      <c r="H5962"/>
      <c r="I5962"/>
      <c r="J5962"/>
      <c r="K5962"/>
      <c r="L5962"/>
    </row>
    <row r="5963" spans="1:12" ht="16" x14ac:dyDescent="0.2">
      <c r="A5963"/>
      <c r="B5963"/>
      <c r="C5963"/>
      <c r="D5963"/>
      <c r="E5963"/>
      <c r="F5963"/>
      <c r="G5963"/>
      <c r="H5963"/>
      <c r="I5963"/>
      <c r="J5963"/>
      <c r="K5963"/>
      <c r="L5963"/>
    </row>
    <row r="5964" spans="1:12" ht="16" x14ac:dyDescent="0.2">
      <c r="A5964"/>
      <c r="B5964"/>
      <c r="C5964"/>
      <c r="D5964"/>
      <c r="E5964"/>
      <c r="F5964"/>
      <c r="G5964"/>
      <c r="H5964"/>
      <c r="I5964"/>
      <c r="J5964"/>
      <c r="K5964"/>
      <c r="L5964"/>
    </row>
    <row r="5965" spans="1:12" ht="16" x14ac:dyDescent="0.2">
      <c r="A5965"/>
      <c r="B5965"/>
      <c r="C5965"/>
      <c r="D5965"/>
      <c r="E5965"/>
      <c r="F5965"/>
      <c r="G5965"/>
      <c r="H5965"/>
      <c r="I5965"/>
      <c r="J5965"/>
      <c r="K5965"/>
      <c r="L5965"/>
    </row>
    <row r="5966" spans="1:12" ht="16" x14ac:dyDescent="0.2">
      <c r="A5966"/>
      <c r="B5966"/>
      <c r="C5966"/>
      <c r="D5966"/>
      <c r="E5966"/>
      <c r="F5966"/>
      <c r="G5966"/>
      <c r="H5966"/>
      <c r="I5966"/>
      <c r="J5966"/>
      <c r="K5966"/>
      <c r="L5966"/>
    </row>
    <row r="5967" spans="1:12" ht="16" x14ac:dyDescent="0.2">
      <c r="A5967"/>
      <c r="B5967"/>
      <c r="C5967"/>
      <c r="D5967"/>
      <c r="E5967"/>
      <c r="F5967"/>
      <c r="G5967"/>
      <c r="H5967"/>
      <c r="I5967"/>
      <c r="J5967"/>
      <c r="K5967"/>
      <c r="L5967"/>
    </row>
    <row r="5968" spans="1:12" ht="16" x14ac:dyDescent="0.2">
      <c r="A5968"/>
      <c r="B5968"/>
      <c r="C5968"/>
      <c r="D5968"/>
      <c r="E5968"/>
      <c r="F5968"/>
      <c r="G5968"/>
      <c r="H5968"/>
      <c r="I5968"/>
      <c r="J5968"/>
      <c r="K5968"/>
      <c r="L5968"/>
    </row>
    <row r="5969" spans="1:12" ht="16" x14ac:dyDescent="0.2">
      <c r="A5969"/>
      <c r="B5969"/>
      <c r="C5969"/>
      <c r="D5969"/>
      <c r="E5969"/>
      <c r="F5969"/>
      <c r="G5969"/>
      <c r="H5969"/>
      <c r="I5969"/>
      <c r="J5969"/>
      <c r="K5969"/>
      <c r="L5969"/>
    </row>
    <row r="5970" spans="1:12" ht="16" x14ac:dyDescent="0.2">
      <c r="A5970"/>
      <c r="B5970"/>
      <c r="C5970"/>
      <c r="D5970"/>
      <c r="E5970"/>
      <c r="F5970"/>
      <c r="G5970"/>
      <c r="H5970"/>
      <c r="I5970"/>
      <c r="J5970"/>
      <c r="K5970"/>
      <c r="L5970"/>
    </row>
    <row r="5971" spans="1:12" ht="16" x14ac:dyDescent="0.2">
      <c r="A5971"/>
      <c r="B5971"/>
      <c r="C5971"/>
      <c r="D5971"/>
      <c r="E5971"/>
      <c r="F5971"/>
      <c r="G5971"/>
      <c r="H5971"/>
      <c r="I5971"/>
      <c r="J5971"/>
      <c r="K5971"/>
      <c r="L5971"/>
    </row>
    <row r="5972" spans="1:12" ht="16" x14ac:dyDescent="0.2">
      <c r="A5972"/>
      <c r="B5972"/>
      <c r="C5972"/>
      <c r="D5972"/>
      <c r="E5972"/>
      <c r="F5972"/>
      <c r="G5972"/>
      <c r="H5972"/>
      <c r="I5972"/>
      <c r="J5972"/>
      <c r="K5972"/>
      <c r="L5972"/>
    </row>
    <row r="5973" spans="1:12" ht="16" x14ac:dyDescent="0.2">
      <c r="A5973"/>
      <c r="B5973"/>
      <c r="C5973"/>
      <c r="D5973"/>
      <c r="E5973"/>
      <c r="F5973"/>
      <c r="G5973"/>
      <c r="H5973"/>
      <c r="I5973"/>
      <c r="J5973"/>
      <c r="K5973"/>
      <c r="L5973"/>
    </row>
    <row r="5974" spans="1:12" ht="16" x14ac:dyDescent="0.2">
      <c r="A5974"/>
      <c r="B5974"/>
      <c r="C5974"/>
      <c r="D5974"/>
      <c r="E5974"/>
      <c r="F5974"/>
      <c r="G5974"/>
      <c r="H5974"/>
      <c r="I5974"/>
      <c r="J5974"/>
      <c r="K5974"/>
      <c r="L5974"/>
    </row>
    <row r="5975" spans="1:12" ht="16" x14ac:dyDescent="0.2">
      <c r="A5975"/>
      <c r="B5975"/>
      <c r="C5975"/>
      <c r="D5975"/>
      <c r="E5975"/>
      <c r="F5975"/>
      <c r="G5975"/>
      <c r="H5975"/>
      <c r="I5975"/>
      <c r="J5975"/>
      <c r="K5975"/>
      <c r="L5975"/>
    </row>
    <row r="5976" spans="1:12" ht="16" x14ac:dyDescent="0.2">
      <c r="A5976"/>
      <c r="B5976"/>
      <c r="C5976"/>
      <c r="D5976"/>
      <c r="E5976"/>
      <c r="F5976"/>
      <c r="G5976"/>
      <c r="H5976"/>
      <c r="I5976"/>
      <c r="J5976"/>
      <c r="K5976"/>
      <c r="L5976"/>
    </row>
    <row r="5977" spans="1:12" ht="16" x14ac:dyDescent="0.2">
      <c r="A5977"/>
      <c r="B5977"/>
      <c r="C5977"/>
      <c r="D5977"/>
      <c r="E5977"/>
      <c r="F5977"/>
      <c r="G5977"/>
      <c r="H5977"/>
      <c r="I5977"/>
      <c r="J5977"/>
      <c r="K5977"/>
      <c r="L5977"/>
    </row>
    <row r="5978" spans="1:12" ht="16" x14ac:dyDescent="0.2">
      <c r="A5978"/>
      <c r="B5978"/>
      <c r="C5978"/>
      <c r="D5978"/>
      <c r="E5978"/>
      <c r="F5978"/>
      <c r="G5978"/>
      <c r="H5978"/>
      <c r="I5978"/>
      <c r="J5978"/>
      <c r="K5978"/>
      <c r="L5978"/>
    </row>
    <row r="5979" spans="1:12" ht="16" x14ac:dyDescent="0.2">
      <c r="A5979"/>
      <c r="B5979"/>
      <c r="C5979"/>
      <c r="D5979"/>
      <c r="E5979"/>
      <c r="F5979"/>
      <c r="G5979"/>
      <c r="H5979"/>
      <c r="I5979"/>
      <c r="J5979"/>
      <c r="K5979"/>
      <c r="L5979"/>
    </row>
    <row r="5980" spans="1:12" ht="16" x14ac:dyDescent="0.2">
      <c r="A5980"/>
      <c r="B5980"/>
      <c r="C5980"/>
      <c r="D5980"/>
      <c r="E5980"/>
      <c r="F5980"/>
      <c r="G5980"/>
      <c r="H5980"/>
      <c r="I5980"/>
      <c r="J5980"/>
      <c r="K5980"/>
      <c r="L5980"/>
    </row>
    <row r="5981" spans="1:12" ht="16" x14ac:dyDescent="0.2">
      <c r="A5981"/>
      <c r="B5981"/>
      <c r="C5981"/>
      <c r="D5981"/>
      <c r="E5981"/>
      <c r="F5981"/>
      <c r="G5981"/>
      <c r="H5981"/>
      <c r="I5981"/>
      <c r="J5981"/>
      <c r="K5981"/>
      <c r="L5981"/>
    </row>
    <row r="5982" spans="1:12" ht="16" x14ac:dyDescent="0.2">
      <c r="A5982"/>
      <c r="B5982"/>
      <c r="C5982"/>
      <c r="D5982"/>
      <c r="E5982"/>
      <c r="F5982"/>
      <c r="G5982"/>
      <c r="H5982"/>
      <c r="I5982"/>
      <c r="J5982"/>
      <c r="K5982"/>
      <c r="L5982"/>
    </row>
    <row r="5983" spans="1:12" ht="16" x14ac:dyDescent="0.2">
      <c r="A5983"/>
      <c r="B5983"/>
      <c r="C5983"/>
      <c r="D5983"/>
      <c r="E5983"/>
      <c r="F5983"/>
      <c r="G5983"/>
      <c r="H5983"/>
      <c r="I5983"/>
      <c r="J5983"/>
      <c r="K5983"/>
      <c r="L5983"/>
    </row>
    <row r="5984" spans="1:12" ht="16" x14ac:dyDescent="0.2">
      <c r="A5984"/>
      <c r="B5984"/>
      <c r="C5984"/>
      <c r="D5984"/>
      <c r="E5984"/>
      <c r="F5984"/>
      <c r="G5984"/>
      <c r="H5984"/>
      <c r="I5984"/>
      <c r="J5984"/>
      <c r="K5984"/>
      <c r="L5984"/>
    </row>
    <row r="5985" spans="1:12" ht="16" x14ac:dyDescent="0.2">
      <c r="A5985"/>
      <c r="B5985"/>
      <c r="C5985"/>
      <c r="D5985"/>
      <c r="E5985"/>
      <c r="F5985"/>
      <c r="G5985"/>
      <c r="H5985"/>
      <c r="I5985"/>
      <c r="J5985"/>
      <c r="K5985"/>
      <c r="L5985"/>
    </row>
    <row r="5986" spans="1:12" ht="16" x14ac:dyDescent="0.2">
      <c r="A5986"/>
      <c r="B5986"/>
      <c r="C5986"/>
      <c r="D5986"/>
      <c r="E5986"/>
      <c r="F5986"/>
      <c r="G5986"/>
      <c r="H5986"/>
      <c r="I5986"/>
      <c r="J5986"/>
      <c r="K5986"/>
      <c r="L5986"/>
    </row>
    <row r="5987" spans="1:12" ht="16" x14ac:dyDescent="0.2">
      <c r="A5987"/>
      <c r="B5987"/>
      <c r="C5987"/>
      <c r="D5987"/>
      <c r="E5987"/>
      <c r="F5987"/>
      <c r="G5987"/>
      <c r="H5987"/>
      <c r="I5987"/>
      <c r="J5987"/>
      <c r="K5987"/>
      <c r="L5987"/>
    </row>
    <row r="5988" spans="1:12" ht="16" x14ac:dyDescent="0.2">
      <c r="A5988"/>
      <c r="B5988"/>
      <c r="C5988"/>
      <c r="D5988"/>
      <c r="E5988"/>
      <c r="F5988"/>
      <c r="G5988"/>
      <c r="H5988"/>
      <c r="I5988"/>
      <c r="J5988"/>
      <c r="K5988"/>
      <c r="L5988"/>
    </row>
    <row r="5989" spans="1:12" ht="16" x14ac:dyDescent="0.2">
      <c r="A5989"/>
      <c r="B5989"/>
      <c r="C5989"/>
      <c r="D5989"/>
      <c r="E5989"/>
      <c r="F5989"/>
      <c r="G5989"/>
      <c r="H5989"/>
      <c r="I5989"/>
      <c r="J5989"/>
      <c r="K5989"/>
      <c r="L5989"/>
    </row>
    <row r="5990" spans="1:12" ht="16" x14ac:dyDescent="0.2">
      <c r="A5990"/>
      <c r="B5990"/>
      <c r="C5990"/>
      <c r="D5990"/>
      <c r="E5990"/>
      <c r="F5990"/>
      <c r="G5990"/>
      <c r="H5990"/>
      <c r="I5990"/>
      <c r="J5990"/>
      <c r="K5990"/>
      <c r="L5990"/>
    </row>
    <row r="5991" spans="1:12" ht="16" x14ac:dyDescent="0.2">
      <c r="A5991"/>
      <c r="B5991"/>
      <c r="C5991"/>
      <c r="D5991"/>
      <c r="E5991"/>
      <c r="F5991"/>
      <c r="G5991"/>
      <c r="H5991"/>
      <c r="I5991"/>
      <c r="J5991"/>
      <c r="K5991"/>
      <c r="L5991"/>
    </row>
    <row r="5992" spans="1:12" ht="16" x14ac:dyDescent="0.2">
      <c r="A5992"/>
      <c r="B5992"/>
      <c r="C5992"/>
      <c r="D5992"/>
      <c r="E5992"/>
      <c r="F5992"/>
      <c r="G5992"/>
      <c r="H5992"/>
      <c r="I5992"/>
      <c r="J5992"/>
      <c r="K5992"/>
      <c r="L5992"/>
    </row>
    <row r="5993" spans="1:12" ht="16" x14ac:dyDescent="0.2">
      <c r="A5993"/>
      <c r="B5993"/>
      <c r="C5993"/>
      <c r="D5993"/>
      <c r="E5993"/>
      <c r="F5993"/>
      <c r="G5993"/>
      <c r="H5993"/>
      <c r="I5993"/>
      <c r="J5993"/>
      <c r="K5993"/>
      <c r="L5993"/>
    </row>
    <row r="5994" spans="1:12" ht="16" x14ac:dyDescent="0.2">
      <c r="A5994"/>
      <c r="B5994"/>
      <c r="C5994"/>
      <c r="D5994"/>
      <c r="E5994"/>
      <c r="F5994"/>
      <c r="G5994"/>
      <c r="H5994"/>
      <c r="I5994"/>
      <c r="J5994"/>
      <c r="K5994"/>
      <c r="L5994"/>
    </row>
    <row r="5995" spans="1:12" ht="16" x14ac:dyDescent="0.2">
      <c r="A5995"/>
      <c r="B5995"/>
      <c r="C5995"/>
      <c r="D5995"/>
      <c r="E5995"/>
      <c r="F5995"/>
      <c r="G5995"/>
      <c r="H5995"/>
      <c r="I5995"/>
      <c r="J5995"/>
      <c r="K5995"/>
      <c r="L5995"/>
    </row>
    <row r="5996" spans="1:12" ht="16" x14ac:dyDescent="0.2">
      <c r="A5996"/>
      <c r="B5996"/>
      <c r="C5996"/>
      <c r="D5996"/>
      <c r="E5996"/>
      <c r="F5996"/>
      <c r="G5996"/>
      <c r="H5996"/>
      <c r="I5996"/>
      <c r="J5996"/>
      <c r="K5996"/>
      <c r="L5996"/>
    </row>
    <row r="5997" spans="1:12" ht="16" x14ac:dyDescent="0.2">
      <c r="A5997"/>
      <c r="B5997"/>
      <c r="C5997"/>
      <c r="D5997"/>
      <c r="E5997"/>
      <c r="F5997"/>
      <c r="G5997"/>
      <c r="H5997"/>
      <c r="I5997"/>
      <c r="J5997"/>
      <c r="K5997"/>
      <c r="L5997"/>
    </row>
    <row r="5998" spans="1:12" ht="16" x14ac:dyDescent="0.2">
      <c r="A5998"/>
      <c r="B5998"/>
      <c r="C5998"/>
      <c r="D5998"/>
      <c r="E5998"/>
      <c r="F5998"/>
      <c r="G5998"/>
      <c r="H5998"/>
      <c r="I5998"/>
      <c r="J5998"/>
      <c r="K5998"/>
      <c r="L5998"/>
    </row>
    <row r="5999" spans="1:12" ht="16" x14ac:dyDescent="0.2">
      <c r="A5999"/>
      <c r="B5999"/>
      <c r="C5999"/>
      <c r="D5999"/>
      <c r="E5999"/>
      <c r="F5999"/>
      <c r="G5999"/>
      <c r="H5999"/>
      <c r="I5999"/>
      <c r="J5999"/>
      <c r="K5999"/>
      <c r="L5999"/>
    </row>
    <row r="6000" spans="1:12" ht="16" x14ac:dyDescent="0.2">
      <c r="A6000"/>
      <c r="B6000"/>
      <c r="C6000"/>
      <c r="D6000"/>
      <c r="E6000"/>
      <c r="F6000"/>
      <c r="G6000"/>
      <c r="H6000"/>
      <c r="I6000"/>
      <c r="J6000"/>
      <c r="K6000"/>
      <c r="L6000"/>
    </row>
    <row r="6001" spans="1:12" ht="16" x14ac:dyDescent="0.2">
      <c r="A6001"/>
      <c r="B6001"/>
      <c r="C6001"/>
      <c r="D6001"/>
      <c r="E6001"/>
      <c r="F6001"/>
      <c r="G6001"/>
      <c r="H6001"/>
      <c r="I6001"/>
      <c r="J6001"/>
      <c r="K6001"/>
      <c r="L6001"/>
    </row>
    <row r="6002" spans="1:12" ht="16" x14ac:dyDescent="0.2">
      <c r="A6002"/>
      <c r="B6002"/>
      <c r="C6002"/>
      <c r="D6002"/>
      <c r="E6002"/>
      <c r="F6002"/>
      <c r="G6002"/>
      <c r="H6002"/>
      <c r="I6002"/>
      <c r="J6002"/>
      <c r="K6002"/>
      <c r="L6002"/>
    </row>
    <row r="6003" spans="1:12" ht="16" x14ac:dyDescent="0.2">
      <c r="A6003"/>
      <c r="B6003"/>
      <c r="C6003"/>
      <c r="D6003"/>
      <c r="E6003"/>
      <c r="F6003"/>
      <c r="G6003"/>
      <c r="H6003"/>
      <c r="I6003"/>
      <c r="J6003"/>
      <c r="K6003"/>
      <c r="L6003"/>
    </row>
    <row r="6004" spans="1:12" ht="16" x14ac:dyDescent="0.2">
      <c r="A6004"/>
      <c r="B6004"/>
      <c r="C6004"/>
      <c r="D6004"/>
      <c r="E6004"/>
      <c r="F6004"/>
      <c r="G6004"/>
      <c r="H6004"/>
      <c r="I6004"/>
      <c r="J6004"/>
      <c r="K6004"/>
      <c r="L6004"/>
    </row>
    <row r="6005" spans="1:12" ht="16" x14ac:dyDescent="0.2">
      <c r="A6005"/>
      <c r="B6005"/>
      <c r="C6005"/>
      <c r="D6005"/>
      <c r="E6005"/>
      <c r="F6005"/>
      <c r="G6005"/>
      <c r="H6005"/>
      <c r="I6005"/>
      <c r="J6005"/>
      <c r="K6005"/>
      <c r="L6005"/>
    </row>
    <row r="6006" spans="1:12" ht="16" x14ac:dyDescent="0.2">
      <c r="A6006"/>
      <c r="B6006"/>
      <c r="C6006"/>
      <c r="D6006"/>
      <c r="E6006"/>
      <c r="F6006"/>
      <c r="G6006"/>
      <c r="H6006"/>
      <c r="I6006"/>
      <c r="J6006"/>
      <c r="K6006"/>
      <c r="L6006"/>
    </row>
    <row r="6007" spans="1:12" ht="16" x14ac:dyDescent="0.2">
      <c r="A6007"/>
      <c r="B6007"/>
      <c r="C6007"/>
      <c r="D6007"/>
      <c r="E6007"/>
      <c r="F6007"/>
      <c r="G6007"/>
      <c r="H6007"/>
      <c r="I6007"/>
      <c r="J6007"/>
      <c r="K6007"/>
      <c r="L6007"/>
    </row>
    <row r="6008" spans="1:12" ht="16" x14ac:dyDescent="0.2">
      <c r="A6008"/>
      <c r="B6008"/>
      <c r="C6008"/>
      <c r="D6008"/>
      <c r="E6008"/>
      <c r="F6008"/>
      <c r="G6008"/>
      <c r="H6008"/>
      <c r="I6008"/>
      <c r="J6008"/>
      <c r="K6008"/>
      <c r="L6008"/>
    </row>
    <row r="6009" spans="1:12" ht="16" x14ac:dyDescent="0.2">
      <c r="A6009"/>
      <c r="B6009"/>
      <c r="C6009"/>
      <c r="D6009"/>
      <c r="E6009"/>
      <c r="F6009"/>
      <c r="G6009"/>
      <c r="H6009"/>
      <c r="I6009"/>
      <c r="J6009"/>
      <c r="K6009"/>
      <c r="L6009"/>
    </row>
    <row r="6010" spans="1:12" ht="16" x14ac:dyDescent="0.2">
      <c r="A6010"/>
      <c r="B6010"/>
      <c r="C6010"/>
      <c r="D6010"/>
      <c r="E6010"/>
      <c r="F6010"/>
      <c r="G6010"/>
      <c r="H6010"/>
      <c r="I6010"/>
      <c r="J6010"/>
      <c r="K6010"/>
      <c r="L6010"/>
    </row>
    <row r="6011" spans="1:12" ht="16" x14ac:dyDescent="0.2">
      <c r="A6011"/>
      <c r="B6011"/>
      <c r="C6011"/>
      <c r="D6011"/>
      <c r="E6011"/>
      <c r="F6011"/>
      <c r="G6011"/>
      <c r="H6011"/>
      <c r="I6011"/>
      <c r="J6011"/>
      <c r="K6011"/>
      <c r="L6011"/>
    </row>
    <row r="6012" spans="1:12" ht="16" x14ac:dyDescent="0.2">
      <c r="A6012"/>
      <c r="B6012"/>
      <c r="C6012"/>
      <c r="D6012"/>
      <c r="E6012"/>
      <c r="F6012"/>
      <c r="G6012"/>
      <c r="H6012"/>
      <c r="I6012"/>
      <c r="J6012"/>
      <c r="K6012"/>
      <c r="L6012"/>
    </row>
    <row r="6013" spans="1:12" ht="16" x14ac:dyDescent="0.2">
      <c r="A6013"/>
      <c r="B6013"/>
      <c r="C6013"/>
      <c r="D6013"/>
      <c r="E6013"/>
      <c r="F6013"/>
      <c r="G6013"/>
      <c r="H6013"/>
      <c r="I6013"/>
      <c r="J6013"/>
      <c r="K6013"/>
      <c r="L6013"/>
    </row>
    <row r="6014" spans="1:12" ht="16" x14ac:dyDescent="0.2">
      <c r="A6014"/>
      <c r="B6014"/>
      <c r="C6014"/>
      <c r="D6014"/>
      <c r="E6014"/>
      <c r="F6014"/>
      <c r="G6014"/>
      <c r="H6014"/>
      <c r="I6014"/>
      <c r="J6014"/>
      <c r="K6014"/>
      <c r="L6014"/>
    </row>
    <row r="6015" spans="1:12" ht="16" x14ac:dyDescent="0.2">
      <c r="A6015"/>
      <c r="B6015"/>
      <c r="C6015"/>
      <c r="D6015"/>
      <c r="E6015"/>
      <c r="F6015"/>
      <c r="G6015"/>
      <c r="H6015"/>
      <c r="I6015"/>
      <c r="J6015"/>
      <c r="K6015"/>
      <c r="L6015"/>
    </row>
    <row r="6016" spans="1:12" ht="16" x14ac:dyDescent="0.2">
      <c r="A6016"/>
      <c r="B6016"/>
      <c r="C6016"/>
      <c r="D6016"/>
      <c r="E6016"/>
      <c r="F6016"/>
      <c r="G6016"/>
      <c r="H6016"/>
      <c r="I6016"/>
      <c r="J6016"/>
      <c r="K6016"/>
      <c r="L6016"/>
    </row>
    <row r="6017" spans="1:12" ht="16" x14ac:dyDescent="0.2">
      <c r="A6017"/>
      <c r="B6017"/>
      <c r="C6017"/>
      <c r="D6017"/>
      <c r="E6017"/>
      <c r="F6017"/>
      <c r="G6017"/>
      <c r="H6017"/>
      <c r="I6017"/>
      <c r="J6017"/>
      <c r="K6017"/>
      <c r="L6017"/>
    </row>
    <row r="6018" spans="1:12" ht="16" x14ac:dyDescent="0.2">
      <c r="A6018"/>
      <c r="B6018"/>
      <c r="C6018"/>
      <c r="D6018"/>
      <c r="E6018"/>
      <c r="F6018"/>
      <c r="G6018"/>
      <c r="H6018"/>
      <c r="I6018"/>
      <c r="J6018"/>
      <c r="K6018"/>
      <c r="L6018"/>
    </row>
    <row r="6019" spans="1:12" ht="16" x14ac:dyDescent="0.2">
      <c r="A6019"/>
      <c r="B6019"/>
      <c r="C6019"/>
      <c r="D6019"/>
      <c r="E6019"/>
      <c r="F6019"/>
      <c r="G6019"/>
      <c r="H6019"/>
      <c r="I6019"/>
      <c r="J6019"/>
      <c r="K6019"/>
      <c r="L6019"/>
    </row>
    <row r="6020" spans="1:12" ht="16" x14ac:dyDescent="0.2">
      <c r="A6020"/>
      <c r="B6020"/>
      <c r="C6020"/>
      <c r="D6020"/>
      <c r="E6020"/>
      <c r="F6020"/>
      <c r="G6020"/>
      <c r="H6020"/>
      <c r="I6020"/>
      <c r="J6020"/>
      <c r="K6020"/>
      <c r="L6020"/>
    </row>
    <row r="6021" spans="1:12" ht="16" x14ac:dyDescent="0.2">
      <c r="A6021"/>
      <c r="B6021"/>
      <c r="C6021"/>
      <c r="D6021"/>
      <c r="E6021"/>
      <c r="F6021"/>
      <c r="G6021"/>
      <c r="H6021"/>
      <c r="I6021"/>
      <c r="J6021"/>
      <c r="K6021"/>
      <c r="L6021"/>
    </row>
    <row r="6022" spans="1:12" ht="16" x14ac:dyDescent="0.2">
      <c r="A6022"/>
      <c r="B6022"/>
      <c r="C6022"/>
      <c r="D6022"/>
      <c r="E6022"/>
      <c r="F6022"/>
      <c r="G6022"/>
      <c r="H6022"/>
      <c r="I6022"/>
      <c r="J6022"/>
      <c r="K6022"/>
      <c r="L6022"/>
    </row>
    <row r="6023" spans="1:12" ht="16" x14ac:dyDescent="0.2">
      <c r="A6023"/>
      <c r="B6023"/>
      <c r="C6023"/>
      <c r="D6023"/>
      <c r="E6023"/>
      <c r="F6023"/>
      <c r="G6023"/>
      <c r="H6023"/>
      <c r="I6023"/>
      <c r="J6023"/>
      <c r="K6023"/>
      <c r="L6023"/>
    </row>
    <row r="6024" spans="1:12" ht="16" x14ac:dyDescent="0.2">
      <c r="A6024"/>
      <c r="B6024"/>
      <c r="C6024"/>
      <c r="D6024"/>
      <c r="E6024"/>
      <c r="F6024"/>
      <c r="G6024"/>
      <c r="H6024"/>
      <c r="I6024"/>
      <c r="J6024"/>
      <c r="K6024"/>
      <c r="L6024"/>
    </row>
    <row r="6025" spans="1:12" ht="16" x14ac:dyDescent="0.2">
      <c r="A6025"/>
      <c r="B6025"/>
      <c r="C6025"/>
      <c r="D6025"/>
      <c r="E6025"/>
      <c r="F6025"/>
      <c r="G6025"/>
      <c r="H6025"/>
      <c r="I6025"/>
      <c r="J6025"/>
      <c r="K6025"/>
      <c r="L6025"/>
    </row>
    <row r="6026" spans="1:12" ht="16" x14ac:dyDescent="0.2">
      <c r="A6026"/>
      <c r="B6026"/>
      <c r="C6026"/>
      <c r="D6026"/>
      <c r="E6026"/>
      <c r="F6026"/>
      <c r="G6026"/>
      <c r="H6026"/>
      <c r="I6026"/>
      <c r="J6026"/>
      <c r="K6026"/>
      <c r="L6026"/>
    </row>
    <row r="6027" spans="1:12" ht="16" x14ac:dyDescent="0.2">
      <c r="A6027"/>
      <c r="B6027"/>
      <c r="C6027"/>
      <c r="D6027"/>
      <c r="E6027"/>
      <c r="F6027"/>
      <c r="G6027"/>
      <c r="H6027"/>
      <c r="I6027"/>
      <c r="J6027"/>
      <c r="K6027"/>
      <c r="L6027"/>
    </row>
    <row r="6028" spans="1:12" ht="16" x14ac:dyDescent="0.2">
      <c r="A6028"/>
      <c r="B6028"/>
      <c r="C6028"/>
      <c r="D6028"/>
      <c r="E6028"/>
      <c r="F6028"/>
      <c r="G6028"/>
      <c r="H6028"/>
      <c r="I6028"/>
      <c r="J6028"/>
      <c r="K6028"/>
      <c r="L6028"/>
    </row>
    <row r="6029" spans="1:12" ht="16" x14ac:dyDescent="0.2">
      <c r="A6029"/>
      <c r="B6029"/>
      <c r="C6029"/>
      <c r="D6029"/>
      <c r="E6029"/>
      <c r="F6029"/>
      <c r="G6029"/>
      <c r="H6029"/>
      <c r="I6029"/>
      <c r="J6029"/>
      <c r="K6029"/>
      <c r="L6029"/>
    </row>
    <row r="6030" spans="1:12" ht="16" x14ac:dyDescent="0.2">
      <c r="A6030"/>
      <c r="B6030"/>
      <c r="C6030"/>
      <c r="D6030"/>
      <c r="E6030"/>
      <c r="F6030"/>
      <c r="G6030"/>
      <c r="H6030"/>
      <c r="I6030"/>
      <c r="J6030"/>
      <c r="K6030"/>
      <c r="L6030"/>
    </row>
    <row r="6031" spans="1:12" ht="16" x14ac:dyDescent="0.2">
      <c r="A6031"/>
      <c r="B6031"/>
      <c r="C6031"/>
      <c r="D6031"/>
      <c r="E6031"/>
      <c r="F6031"/>
      <c r="G6031"/>
      <c r="H6031"/>
      <c r="I6031"/>
      <c r="J6031"/>
      <c r="K6031"/>
      <c r="L6031"/>
    </row>
    <row r="6032" spans="1:12" ht="16" x14ac:dyDescent="0.2">
      <c r="A6032"/>
      <c r="B6032"/>
      <c r="C6032"/>
      <c r="D6032"/>
      <c r="E6032"/>
      <c r="F6032"/>
      <c r="G6032"/>
      <c r="H6032"/>
      <c r="I6032"/>
      <c r="J6032"/>
      <c r="K6032"/>
      <c r="L6032"/>
    </row>
    <row r="6033" spans="1:12" ht="16" x14ac:dyDescent="0.2">
      <c r="A6033"/>
      <c r="B6033"/>
      <c r="C6033"/>
      <c r="D6033"/>
      <c r="E6033"/>
      <c r="F6033"/>
      <c r="G6033"/>
      <c r="H6033"/>
      <c r="I6033"/>
      <c r="J6033"/>
      <c r="K6033"/>
      <c r="L6033"/>
    </row>
    <row r="6034" spans="1:12" ht="16" x14ac:dyDescent="0.2">
      <c r="A6034"/>
      <c r="B6034"/>
      <c r="C6034"/>
      <c r="D6034"/>
      <c r="E6034"/>
      <c r="F6034"/>
      <c r="G6034"/>
      <c r="H6034"/>
      <c r="I6034"/>
      <c r="J6034"/>
      <c r="K6034"/>
      <c r="L6034"/>
    </row>
    <row r="6035" spans="1:12" ht="16" x14ac:dyDescent="0.2">
      <c r="A6035"/>
      <c r="B6035"/>
      <c r="C6035"/>
      <c r="D6035"/>
      <c r="E6035"/>
      <c r="F6035"/>
      <c r="G6035"/>
      <c r="H6035"/>
      <c r="I6035"/>
      <c r="J6035"/>
      <c r="K6035"/>
      <c r="L6035"/>
    </row>
    <row r="6036" spans="1:12" ht="16" x14ac:dyDescent="0.2">
      <c r="A6036"/>
      <c r="B6036"/>
      <c r="C6036"/>
      <c r="D6036"/>
      <c r="E6036"/>
      <c r="F6036"/>
      <c r="G6036"/>
      <c r="H6036"/>
      <c r="I6036"/>
      <c r="J6036"/>
      <c r="K6036"/>
      <c r="L6036"/>
    </row>
    <row r="6037" spans="1:12" ht="16" x14ac:dyDescent="0.2">
      <c r="A6037"/>
      <c r="B6037"/>
      <c r="C6037"/>
      <c r="D6037"/>
      <c r="E6037"/>
      <c r="F6037"/>
      <c r="G6037"/>
      <c r="H6037"/>
      <c r="I6037"/>
      <c r="J6037"/>
      <c r="K6037"/>
      <c r="L6037"/>
    </row>
    <row r="6038" spans="1:12" ht="16" x14ac:dyDescent="0.2">
      <c r="A6038"/>
      <c r="B6038"/>
      <c r="C6038"/>
      <c r="D6038"/>
      <c r="E6038"/>
      <c r="F6038"/>
      <c r="G6038"/>
      <c r="H6038"/>
      <c r="I6038"/>
      <c r="J6038"/>
      <c r="K6038"/>
      <c r="L6038"/>
    </row>
    <row r="6039" spans="1:12" ht="16" x14ac:dyDescent="0.2">
      <c r="A6039"/>
      <c r="B6039"/>
      <c r="C6039"/>
      <c r="D6039"/>
      <c r="E6039"/>
      <c r="F6039"/>
      <c r="G6039"/>
      <c r="H6039"/>
      <c r="I6039"/>
      <c r="J6039"/>
      <c r="K6039"/>
      <c r="L6039"/>
    </row>
    <row r="6040" spans="1:12" ht="16" x14ac:dyDescent="0.2">
      <c r="A6040"/>
      <c r="B6040"/>
      <c r="C6040"/>
      <c r="D6040"/>
      <c r="E6040"/>
      <c r="F6040"/>
      <c r="G6040"/>
      <c r="H6040"/>
      <c r="I6040"/>
      <c r="J6040"/>
      <c r="K6040"/>
      <c r="L6040"/>
    </row>
    <row r="6041" spans="1:12" ht="16" x14ac:dyDescent="0.2">
      <c r="A6041"/>
      <c r="B6041"/>
      <c r="C6041"/>
      <c r="D6041"/>
      <c r="E6041"/>
      <c r="F6041"/>
      <c r="G6041"/>
      <c r="H6041"/>
      <c r="I6041"/>
      <c r="J6041"/>
      <c r="K6041"/>
      <c r="L6041"/>
    </row>
    <row r="6042" spans="1:12" ht="16" x14ac:dyDescent="0.2">
      <c r="A6042"/>
      <c r="B6042"/>
      <c r="C6042"/>
      <c r="D6042"/>
      <c r="E6042"/>
      <c r="F6042"/>
      <c r="G6042"/>
      <c r="H6042"/>
      <c r="I6042"/>
      <c r="J6042"/>
      <c r="K6042"/>
      <c r="L6042"/>
    </row>
    <row r="6043" spans="1:12" ht="16" x14ac:dyDescent="0.2">
      <c r="A6043"/>
      <c r="B6043"/>
      <c r="C6043"/>
      <c r="D6043"/>
      <c r="E6043"/>
      <c r="F6043"/>
      <c r="G6043"/>
      <c r="H6043"/>
      <c r="I6043"/>
      <c r="J6043"/>
      <c r="K6043"/>
      <c r="L6043"/>
    </row>
    <row r="6044" spans="1:12" ht="16" x14ac:dyDescent="0.2">
      <c r="A6044"/>
      <c r="B6044"/>
      <c r="C6044"/>
      <c r="D6044"/>
      <c r="E6044"/>
      <c r="F6044"/>
      <c r="G6044"/>
      <c r="H6044"/>
      <c r="I6044"/>
      <c r="J6044"/>
      <c r="K6044"/>
      <c r="L6044"/>
    </row>
    <row r="6045" spans="1:12" ht="16" x14ac:dyDescent="0.2">
      <c r="A6045"/>
      <c r="B6045"/>
      <c r="C6045"/>
      <c r="D6045"/>
      <c r="E6045"/>
      <c r="F6045"/>
      <c r="G6045"/>
      <c r="H6045"/>
      <c r="I6045"/>
      <c r="J6045"/>
      <c r="K6045"/>
      <c r="L6045"/>
    </row>
    <row r="6046" spans="1:12" ht="16" x14ac:dyDescent="0.2">
      <c r="A6046"/>
      <c r="B6046"/>
      <c r="C6046"/>
      <c r="D6046"/>
      <c r="E6046"/>
      <c r="F6046"/>
      <c r="G6046"/>
      <c r="H6046"/>
      <c r="I6046"/>
      <c r="J6046"/>
      <c r="K6046"/>
      <c r="L6046"/>
    </row>
    <row r="6047" spans="1:12" ht="16" x14ac:dyDescent="0.2">
      <c r="A6047"/>
      <c r="B6047"/>
      <c r="C6047"/>
      <c r="D6047"/>
      <c r="E6047"/>
      <c r="F6047"/>
      <c r="G6047"/>
      <c r="H6047"/>
      <c r="I6047"/>
      <c r="J6047"/>
      <c r="K6047"/>
      <c r="L6047"/>
    </row>
    <row r="6048" spans="1:12" ht="16" x14ac:dyDescent="0.2">
      <c r="A6048"/>
      <c r="B6048"/>
      <c r="C6048"/>
      <c r="D6048"/>
      <c r="E6048"/>
      <c r="F6048"/>
      <c r="G6048"/>
      <c r="H6048"/>
      <c r="I6048"/>
      <c r="J6048"/>
      <c r="K6048"/>
      <c r="L6048"/>
    </row>
    <row r="6049" spans="1:12" ht="16" x14ac:dyDescent="0.2">
      <c r="A6049"/>
      <c r="B6049"/>
      <c r="C6049"/>
      <c r="D6049"/>
      <c r="E6049"/>
      <c r="F6049"/>
      <c r="G6049"/>
      <c r="H6049"/>
      <c r="I6049"/>
      <c r="J6049"/>
      <c r="K6049"/>
      <c r="L6049"/>
    </row>
    <row r="6050" spans="1:12" ht="16" x14ac:dyDescent="0.2">
      <c r="A6050"/>
      <c r="B6050"/>
      <c r="C6050"/>
      <c r="D6050"/>
      <c r="E6050"/>
      <c r="F6050"/>
      <c r="G6050"/>
      <c r="H6050"/>
      <c r="I6050"/>
      <c r="J6050"/>
      <c r="K6050"/>
      <c r="L6050"/>
    </row>
    <row r="6051" spans="1:12" ht="16" x14ac:dyDescent="0.2">
      <c r="A6051"/>
      <c r="B6051"/>
      <c r="C6051"/>
      <c r="D6051"/>
      <c r="E6051"/>
      <c r="F6051"/>
      <c r="G6051"/>
      <c r="H6051"/>
      <c r="I6051"/>
      <c r="J6051"/>
      <c r="K6051"/>
      <c r="L6051"/>
    </row>
    <row r="6052" spans="1:12" ht="16" x14ac:dyDescent="0.2">
      <c r="A6052"/>
      <c r="B6052"/>
      <c r="C6052"/>
      <c r="D6052"/>
      <c r="E6052"/>
      <c r="F6052"/>
      <c r="G6052"/>
      <c r="H6052"/>
      <c r="I6052"/>
      <c r="J6052"/>
      <c r="K6052"/>
      <c r="L6052"/>
    </row>
    <row r="6053" spans="1:12" ht="16" x14ac:dyDescent="0.2">
      <c r="A6053"/>
      <c r="B6053"/>
      <c r="C6053"/>
      <c r="D6053"/>
      <c r="E6053"/>
      <c r="F6053"/>
      <c r="G6053"/>
      <c r="H6053"/>
      <c r="I6053"/>
      <c r="J6053"/>
      <c r="K6053"/>
      <c r="L6053"/>
    </row>
    <row r="6054" spans="1:12" ht="16" x14ac:dyDescent="0.2">
      <c r="A6054"/>
      <c r="B6054"/>
      <c r="C6054"/>
      <c r="D6054"/>
      <c r="E6054"/>
      <c r="F6054"/>
      <c r="G6054"/>
      <c r="H6054"/>
      <c r="I6054"/>
      <c r="J6054"/>
      <c r="K6054"/>
      <c r="L6054"/>
    </row>
    <row r="6055" spans="1:12" ht="16" x14ac:dyDescent="0.2">
      <c r="A6055"/>
      <c r="B6055"/>
      <c r="C6055"/>
      <c r="D6055"/>
      <c r="E6055"/>
      <c r="F6055"/>
      <c r="G6055"/>
      <c r="H6055"/>
      <c r="I6055"/>
      <c r="J6055"/>
      <c r="K6055"/>
      <c r="L6055"/>
    </row>
    <row r="6056" spans="1:12" ht="16" x14ac:dyDescent="0.2">
      <c r="A6056"/>
      <c r="B6056"/>
      <c r="C6056"/>
      <c r="D6056"/>
      <c r="E6056"/>
      <c r="F6056"/>
      <c r="G6056"/>
      <c r="H6056"/>
      <c r="I6056"/>
      <c r="J6056"/>
      <c r="K6056"/>
      <c r="L6056"/>
    </row>
    <row r="6057" spans="1:12" ht="16" x14ac:dyDescent="0.2">
      <c r="A6057"/>
      <c r="B6057"/>
      <c r="C6057"/>
      <c r="D6057"/>
      <c r="E6057"/>
      <c r="F6057"/>
      <c r="G6057"/>
      <c r="H6057"/>
      <c r="I6057"/>
      <c r="J6057"/>
      <c r="K6057"/>
      <c r="L6057"/>
    </row>
    <row r="6058" spans="1:12" ht="16" x14ac:dyDescent="0.2">
      <c r="A6058"/>
      <c r="B6058"/>
      <c r="C6058"/>
      <c r="D6058"/>
      <c r="E6058"/>
      <c r="F6058"/>
      <c r="G6058"/>
      <c r="H6058"/>
      <c r="I6058"/>
      <c r="J6058"/>
      <c r="K6058"/>
      <c r="L6058"/>
    </row>
    <row r="6059" spans="1:12" ht="16" x14ac:dyDescent="0.2">
      <c r="A6059"/>
      <c r="B6059"/>
      <c r="C6059"/>
      <c r="D6059"/>
      <c r="E6059"/>
      <c r="F6059"/>
      <c r="G6059"/>
      <c r="H6059"/>
      <c r="I6059"/>
      <c r="J6059"/>
      <c r="K6059"/>
      <c r="L6059"/>
    </row>
    <row r="6060" spans="1:12" ht="16" x14ac:dyDescent="0.2">
      <c r="A6060"/>
      <c r="B6060"/>
      <c r="C6060"/>
      <c r="D6060"/>
      <c r="E6060"/>
      <c r="F6060"/>
      <c r="G6060"/>
      <c r="H6060"/>
      <c r="I6060"/>
      <c r="J6060"/>
      <c r="K6060"/>
      <c r="L6060"/>
    </row>
    <row r="6061" spans="1:12" ht="16" x14ac:dyDescent="0.2">
      <c r="A6061"/>
      <c r="B6061"/>
      <c r="C6061"/>
      <c r="D6061"/>
      <c r="E6061"/>
      <c r="F6061"/>
      <c r="G6061"/>
      <c r="H6061"/>
      <c r="I6061"/>
      <c r="J6061"/>
      <c r="K6061"/>
      <c r="L6061"/>
    </row>
    <row r="6062" spans="1:12" ht="16" x14ac:dyDescent="0.2">
      <c r="A6062"/>
      <c r="B6062"/>
      <c r="C6062"/>
      <c r="D6062"/>
      <c r="E6062"/>
      <c r="F6062"/>
      <c r="G6062"/>
      <c r="H6062"/>
      <c r="I6062"/>
      <c r="J6062"/>
      <c r="K6062"/>
      <c r="L6062"/>
    </row>
    <row r="6063" spans="1:12" ht="16" x14ac:dyDescent="0.2">
      <c r="A6063"/>
      <c r="B6063"/>
      <c r="C6063"/>
      <c r="D6063"/>
      <c r="E6063"/>
      <c r="F6063"/>
      <c r="G6063"/>
      <c r="H6063"/>
      <c r="I6063"/>
      <c r="J6063"/>
      <c r="K6063"/>
      <c r="L6063"/>
    </row>
    <row r="6064" spans="1:12" ht="16" x14ac:dyDescent="0.2">
      <c r="A6064"/>
      <c r="B6064"/>
      <c r="C6064"/>
      <c r="D6064"/>
      <c r="E6064"/>
      <c r="F6064"/>
      <c r="G6064"/>
      <c r="H6064"/>
      <c r="I6064"/>
      <c r="J6064"/>
      <c r="K6064"/>
      <c r="L6064"/>
    </row>
    <row r="6065" spans="1:12" ht="16" x14ac:dyDescent="0.2">
      <c r="A6065"/>
      <c r="B6065"/>
      <c r="C6065"/>
      <c r="D6065"/>
      <c r="E6065"/>
      <c r="F6065"/>
      <c r="G6065"/>
      <c r="H6065"/>
      <c r="I6065"/>
      <c r="J6065"/>
      <c r="K6065"/>
      <c r="L6065"/>
    </row>
    <row r="6066" spans="1:12" ht="16" x14ac:dyDescent="0.2">
      <c r="A6066"/>
      <c r="B6066"/>
      <c r="C6066"/>
      <c r="D6066"/>
      <c r="E6066"/>
      <c r="F6066"/>
      <c r="G6066"/>
      <c r="H6066"/>
      <c r="I6066"/>
      <c r="J6066"/>
      <c r="K6066"/>
      <c r="L6066"/>
    </row>
    <row r="6067" spans="1:12" ht="16" x14ac:dyDescent="0.2">
      <c r="A6067"/>
      <c r="B6067"/>
      <c r="C6067"/>
      <c r="D6067"/>
      <c r="E6067"/>
      <c r="F6067"/>
      <c r="G6067"/>
      <c r="H6067"/>
      <c r="I6067"/>
      <c r="J6067"/>
      <c r="K6067"/>
      <c r="L6067"/>
    </row>
    <row r="6068" spans="1:12" ht="16" x14ac:dyDescent="0.2">
      <c r="A6068"/>
      <c r="B6068"/>
      <c r="C6068"/>
      <c r="D6068"/>
      <c r="E6068"/>
      <c r="F6068"/>
      <c r="G6068"/>
      <c r="H6068"/>
      <c r="I6068"/>
      <c r="J6068"/>
      <c r="K6068"/>
      <c r="L6068"/>
    </row>
    <row r="6069" spans="1:12" ht="16" x14ac:dyDescent="0.2">
      <c r="A6069"/>
      <c r="B6069"/>
      <c r="C6069"/>
      <c r="D6069"/>
      <c r="E6069"/>
      <c r="F6069"/>
      <c r="G6069"/>
      <c r="H6069"/>
      <c r="I6069"/>
      <c r="J6069"/>
      <c r="K6069"/>
      <c r="L6069"/>
    </row>
    <row r="6070" spans="1:12" ht="16" x14ac:dyDescent="0.2">
      <c r="A6070"/>
      <c r="B6070"/>
      <c r="C6070"/>
      <c r="D6070"/>
      <c r="E6070"/>
      <c r="F6070"/>
      <c r="G6070"/>
      <c r="H6070"/>
      <c r="I6070"/>
      <c r="J6070"/>
      <c r="K6070"/>
      <c r="L6070"/>
    </row>
    <row r="6071" spans="1:12" ht="16" x14ac:dyDescent="0.2">
      <c r="A6071"/>
      <c r="B6071"/>
      <c r="C6071"/>
      <c r="D6071"/>
      <c r="E6071"/>
      <c r="F6071"/>
      <c r="G6071"/>
      <c r="H6071"/>
      <c r="I6071"/>
      <c r="J6071"/>
      <c r="K6071"/>
      <c r="L6071"/>
    </row>
    <row r="6072" spans="1:12" ht="16" x14ac:dyDescent="0.2">
      <c r="A6072"/>
      <c r="B6072"/>
      <c r="C6072"/>
      <c r="D6072"/>
      <c r="E6072"/>
      <c r="F6072"/>
      <c r="G6072"/>
      <c r="H6072"/>
      <c r="I6072"/>
      <c r="J6072"/>
      <c r="K6072"/>
      <c r="L6072"/>
    </row>
    <row r="6073" spans="1:12" ht="16" x14ac:dyDescent="0.2">
      <c r="A6073"/>
      <c r="B6073"/>
      <c r="C6073"/>
      <c r="D6073"/>
      <c r="E6073"/>
      <c r="F6073"/>
      <c r="G6073"/>
      <c r="H6073"/>
      <c r="I6073"/>
      <c r="J6073"/>
      <c r="K6073"/>
      <c r="L6073"/>
    </row>
    <row r="6074" spans="1:12" ht="16" x14ac:dyDescent="0.2">
      <c r="A6074"/>
      <c r="B6074"/>
      <c r="C6074"/>
      <c r="D6074"/>
      <c r="E6074"/>
      <c r="F6074"/>
      <c r="G6074"/>
      <c r="H6074"/>
      <c r="I6074"/>
      <c r="J6074"/>
      <c r="K6074"/>
      <c r="L6074"/>
    </row>
    <row r="6075" spans="1:12" ht="16" x14ac:dyDescent="0.2">
      <c r="A6075"/>
      <c r="B6075"/>
      <c r="C6075"/>
      <c r="D6075"/>
      <c r="E6075"/>
      <c r="F6075"/>
      <c r="G6075"/>
      <c r="H6075"/>
      <c r="I6075"/>
      <c r="J6075"/>
      <c r="K6075"/>
      <c r="L6075"/>
    </row>
    <row r="6076" spans="1:12" ht="16" x14ac:dyDescent="0.2">
      <c r="A6076"/>
      <c r="B6076"/>
      <c r="C6076"/>
      <c r="D6076"/>
      <c r="E6076"/>
      <c r="F6076"/>
      <c r="G6076"/>
      <c r="H6076"/>
      <c r="I6076"/>
      <c r="J6076"/>
      <c r="K6076"/>
      <c r="L6076"/>
    </row>
    <row r="6077" spans="1:12" ht="16" x14ac:dyDescent="0.2">
      <c r="A6077"/>
      <c r="B6077"/>
      <c r="C6077"/>
      <c r="D6077"/>
      <c r="E6077"/>
      <c r="F6077"/>
      <c r="G6077"/>
      <c r="H6077"/>
      <c r="I6077"/>
      <c r="J6077"/>
      <c r="K6077"/>
      <c r="L6077"/>
    </row>
    <row r="6078" spans="1:12" ht="16" x14ac:dyDescent="0.2">
      <c r="A6078"/>
      <c r="B6078"/>
      <c r="C6078"/>
      <c r="D6078"/>
      <c r="E6078"/>
      <c r="F6078"/>
      <c r="G6078"/>
      <c r="H6078"/>
      <c r="I6078"/>
      <c r="J6078"/>
      <c r="K6078"/>
      <c r="L6078"/>
    </row>
    <row r="6079" spans="1:12" ht="16" x14ac:dyDescent="0.2">
      <c r="A6079"/>
      <c r="B6079"/>
      <c r="C6079"/>
      <c r="D6079"/>
      <c r="E6079"/>
      <c r="F6079"/>
      <c r="G6079"/>
      <c r="H6079"/>
      <c r="I6079"/>
      <c r="J6079"/>
      <c r="K6079"/>
      <c r="L6079"/>
    </row>
    <row r="6080" spans="1:12" ht="16" x14ac:dyDescent="0.2">
      <c r="A6080"/>
      <c r="B6080"/>
      <c r="C6080"/>
      <c r="D6080"/>
      <c r="E6080"/>
      <c r="F6080"/>
      <c r="G6080"/>
      <c r="H6080"/>
      <c r="I6080"/>
      <c r="J6080"/>
      <c r="K6080"/>
      <c r="L6080"/>
    </row>
    <row r="6081" spans="1:12" ht="16" x14ac:dyDescent="0.2">
      <c r="A6081"/>
      <c r="B6081"/>
      <c r="C6081"/>
      <c r="D6081"/>
      <c r="E6081"/>
      <c r="F6081"/>
      <c r="G6081"/>
      <c r="H6081"/>
      <c r="I6081"/>
      <c r="J6081"/>
      <c r="K6081"/>
      <c r="L6081"/>
    </row>
    <row r="6082" spans="1:12" ht="16" x14ac:dyDescent="0.2">
      <c r="A6082"/>
      <c r="B6082"/>
      <c r="C6082"/>
      <c r="D6082"/>
      <c r="E6082"/>
      <c r="F6082"/>
      <c r="G6082"/>
      <c r="H6082"/>
      <c r="I6082"/>
      <c r="J6082"/>
      <c r="K6082"/>
      <c r="L6082"/>
    </row>
    <row r="6083" spans="1:12" ht="16" x14ac:dyDescent="0.2">
      <c r="A6083"/>
      <c r="B6083"/>
      <c r="C6083"/>
      <c r="D6083"/>
      <c r="E6083"/>
      <c r="F6083"/>
      <c r="G6083"/>
      <c r="H6083"/>
      <c r="I6083"/>
      <c r="J6083"/>
      <c r="K6083"/>
      <c r="L6083"/>
    </row>
    <row r="6084" spans="1:12" ht="16" x14ac:dyDescent="0.2">
      <c r="A6084"/>
      <c r="B6084"/>
      <c r="C6084"/>
      <c r="D6084"/>
      <c r="E6084"/>
      <c r="F6084"/>
      <c r="G6084"/>
      <c r="H6084"/>
      <c r="I6084"/>
      <c r="J6084"/>
      <c r="K6084"/>
      <c r="L6084"/>
    </row>
    <row r="6085" spans="1:12" ht="16" x14ac:dyDescent="0.2">
      <c r="A6085"/>
      <c r="B6085"/>
      <c r="C6085"/>
      <c r="D6085"/>
      <c r="E6085"/>
      <c r="F6085"/>
      <c r="G6085"/>
      <c r="H6085"/>
      <c r="I6085"/>
      <c r="J6085"/>
      <c r="K6085"/>
      <c r="L6085"/>
    </row>
    <row r="6086" spans="1:12" ht="16" x14ac:dyDescent="0.2">
      <c r="A6086"/>
      <c r="B6086"/>
      <c r="C6086"/>
      <c r="D6086"/>
      <c r="E6086"/>
      <c r="F6086"/>
      <c r="G6086"/>
      <c r="H6086"/>
      <c r="I6086"/>
      <c r="J6086"/>
      <c r="K6086"/>
      <c r="L6086"/>
    </row>
    <row r="6087" spans="1:12" ht="16" x14ac:dyDescent="0.2">
      <c r="A6087"/>
      <c r="B6087"/>
      <c r="C6087"/>
      <c r="D6087"/>
      <c r="E6087"/>
      <c r="F6087"/>
      <c r="G6087"/>
      <c r="H6087"/>
      <c r="I6087"/>
      <c r="J6087"/>
      <c r="K6087"/>
      <c r="L6087"/>
    </row>
    <row r="6088" spans="1:12" ht="16" x14ac:dyDescent="0.2">
      <c r="A6088"/>
      <c r="B6088"/>
      <c r="C6088"/>
      <c r="D6088"/>
      <c r="E6088"/>
      <c r="F6088"/>
      <c r="G6088"/>
      <c r="H6088"/>
      <c r="I6088"/>
      <c r="J6088"/>
      <c r="K6088"/>
      <c r="L6088"/>
    </row>
    <row r="6089" spans="1:12" ht="16" x14ac:dyDescent="0.2">
      <c r="A6089"/>
      <c r="B6089"/>
      <c r="C6089"/>
      <c r="D6089"/>
      <c r="E6089"/>
      <c r="F6089"/>
      <c r="G6089"/>
      <c r="H6089"/>
      <c r="I6089"/>
      <c r="J6089"/>
      <c r="K6089"/>
      <c r="L6089"/>
    </row>
    <row r="6090" spans="1:12" ht="16" x14ac:dyDescent="0.2">
      <c r="A6090"/>
      <c r="B6090"/>
      <c r="C6090"/>
      <c r="D6090"/>
      <c r="E6090"/>
      <c r="F6090"/>
      <c r="G6090"/>
      <c r="H6090"/>
      <c r="I6090"/>
      <c r="J6090"/>
      <c r="K6090"/>
      <c r="L6090"/>
    </row>
    <row r="6091" spans="1:12" ht="16" x14ac:dyDescent="0.2">
      <c r="A6091"/>
      <c r="B6091"/>
      <c r="C6091"/>
      <c r="D6091"/>
      <c r="E6091"/>
      <c r="F6091"/>
      <c r="G6091"/>
      <c r="H6091"/>
      <c r="I6091"/>
      <c r="J6091"/>
      <c r="K6091"/>
      <c r="L6091"/>
    </row>
    <row r="6092" spans="1:12" ht="16" x14ac:dyDescent="0.2">
      <c r="A6092"/>
      <c r="B6092"/>
      <c r="C6092"/>
      <c r="D6092"/>
      <c r="E6092"/>
      <c r="F6092"/>
      <c r="G6092"/>
      <c r="H6092"/>
      <c r="I6092"/>
      <c r="J6092"/>
      <c r="K6092"/>
      <c r="L6092"/>
    </row>
    <row r="6093" spans="1:12" ht="16" x14ac:dyDescent="0.2">
      <c r="A6093"/>
      <c r="B6093"/>
      <c r="C6093"/>
      <c r="D6093"/>
      <c r="E6093"/>
      <c r="F6093"/>
      <c r="G6093"/>
      <c r="H6093"/>
      <c r="I6093"/>
      <c r="J6093"/>
      <c r="K6093"/>
      <c r="L6093"/>
    </row>
    <row r="6094" spans="1:12" ht="16" x14ac:dyDescent="0.2">
      <c r="A6094"/>
      <c r="B6094"/>
      <c r="C6094"/>
      <c r="D6094"/>
      <c r="E6094"/>
      <c r="F6094"/>
      <c r="G6094"/>
      <c r="H6094"/>
      <c r="I6094"/>
      <c r="J6094"/>
      <c r="K6094"/>
      <c r="L6094"/>
    </row>
    <row r="6095" spans="1:12" ht="16" x14ac:dyDescent="0.2">
      <c r="A6095"/>
      <c r="B6095"/>
      <c r="C6095"/>
      <c r="D6095"/>
      <c r="E6095"/>
      <c r="F6095"/>
      <c r="G6095"/>
      <c r="H6095"/>
      <c r="I6095"/>
      <c r="J6095"/>
      <c r="K6095"/>
      <c r="L6095"/>
    </row>
    <row r="6096" spans="1:12" ht="16" x14ac:dyDescent="0.2">
      <c r="A6096"/>
      <c r="B6096"/>
      <c r="C6096"/>
      <c r="D6096"/>
      <c r="E6096"/>
      <c r="F6096"/>
      <c r="G6096"/>
      <c r="H6096"/>
      <c r="I6096"/>
      <c r="J6096"/>
      <c r="K6096"/>
      <c r="L6096"/>
    </row>
    <row r="6097" spans="1:12" ht="16" x14ac:dyDescent="0.2">
      <c r="A6097"/>
      <c r="B6097"/>
      <c r="C6097"/>
      <c r="D6097"/>
      <c r="E6097"/>
      <c r="F6097"/>
      <c r="G6097"/>
      <c r="H6097"/>
      <c r="I6097"/>
      <c r="J6097"/>
      <c r="K6097"/>
      <c r="L6097"/>
    </row>
    <row r="6098" spans="1:12" ht="16" x14ac:dyDescent="0.2">
      <c r="A6098"/>
      <c r="B6098"/>
      <c r="C6098"/>
      <c r="D6098"/>
      <c r="E6098"/>
      <c r="F6098"/>
      <c r="G6098"/>
      <c r="H6098"/>
      <c r="I6098"/>
      <c r="J6098"/>
      <c r="K6098"/>
      <c r="L6098"/>
    </row>
    <row r="6099" spans="1:12" ht="16" x14ac:dyDescent="0.2">
      <c r="A6099"/>
      <c r="B6099"/>
      <c r="C6099"/>
      <c r="D6099"/>
      <c r="E6099"/>
      <c r="F6099"/>
      <c r="G6099"/>
      <c r="H6099"/>
      <c r="I6099"/>
      <c r="J6099"/>
      <c r="K6099"/>
      <c r="L6099"/>
    </row>
    <row r="6100" spans="1:12" ht="16" x14ac:dyDescent="0.2">
      <c r="A6100"/>
      <c r="B6100"/>
      <c r="C6100"/>
      <c r="D6100"/>
      <c r="E6100"/>
      <c r="F6100"/>
      <c r="G6100"/>
      <c r="H6100"/>
      <c r="I6100"/>
      <c r="J6100"/>
      <c r="K6100"/>
      <c r="L6100"/>
    </row>
    <row r="6101" spans="1:12" ht="16" x14ac:dyDescent="0.2">
      <c r="A6101"/>
      <c r="B6101"/>
      <c r="C6101"/>
      <c r="D6101"/>
      <c r="E6101"/>
      <c r="F6101"/>
      <c r="G6101"/>
      <c r="H6101"/>
      <c r="I6101"/>
      <c r="J6101"/>
      <c r="K6101"/>
      <c r="L6101"/>
    </row>
    <row r="6102" spans="1:12" ht="16" x14ac:dyDescent="0.2">
      <c r="A6102"/>
      <c r="B6102"/>
      <c r="C6102"/>
      <c r="D6102"/>
      <c r="E6102"/>
      <c r="F6102"/>
      <c r="G6102"/>
      <c r="H6102"/>
      <c r="I6102"/>
      <c r="J6102"/>
      <c r="K6102"/>
      <c r="L6102"/>
    </row>
    <row r="6103" spans="1:12" ht="16" x14ac:dyDescent="0.2">
      <c r="A6103"/>
      <c r="B6103"/>
      <c r="C6103"/>
      <c r="D6103"/>
      <c r="E6103"/>
      <c r="F6103"/>
      <c r="G6103"/>
      <c r="H6103"/>
      <c r="I6103"/>
      <c r="J6103"/>
      <c r="K6103"/>
      <c r="L6103"/>
    </row>
    <row r="6104" spans="1:12" ht="16" x14ac:dyDescent="0.2">
      <c r="A6104"/>
      <c r="B6104"/>
      <c r="C6104"/>
      <c r="D6104"/>
      <c r="E6104"/>
      <c r="F6104"/>
      <c r="G6104"/>
      <c r="H6104"/>
      <c r="I6104"/>
      <c r="J6104"/>
      <c r="K6104"/>
      <c r="L6104"/>
    </row>
    <row r="6105" spans="1:12" ht="16" x14ac:dyDescent="0.2">
      <c r="A6105"/>
      <c r="B6105"/>
      <c r="C6105"/>
      <c r="D6105"/>
      <c r="E6105"/>
      <c r="F6105"/>
      <c r="G6105"/>
      <c r="H6105"/>
      <c r="I6105"/>
      <c r="J6105"/>
      <c r="K6105"/>
      <c r="L6105"/>
    </row>
    <row r="6106" spans="1:12" ht="16" x14ac:dyDescent="0.2">
      <c r="A6106"/>
      <c r="B6106"/>
      <c r="C6106"/>
      <c r="D6106"/>
      <c r="E6106"/>
      <c r="F6106"/>
      <c r="G6106"/>
      <c r="H6106"/>
      <c r="I6106"/>
      <c r="J6106"/>
      <c r="K6106"/>
      <c r="L6106"/>
    </row>
    <row r="6107" spans="1:12" ht="16" x14ac:dyDescent="0.2">
      <c r="A6107"/>
      <c r="B6107"/>
      <c r="C6107"/>
      <c r="D6107"/>
      <c r="E6107"/>
      <c r="F6107"/>
      <c r="G6107"/>
      <c r="H6107"/>
      <c r="I6107"/>
      <c r="J6107"/>
      <c r="K6107"/>
      <c r="L6107"/>
    </row>
    <row r="6108" spans="1:12" ht="16" x14ac:dyDescent="0.2">
      <c r="A6108"/>
      <c r="B6108"/>
      <c r="C6108"/>
      <c r="D6108"/>
      <c r="E6108"/>
      <c r="F6108"/>
      <c r="G6108"/>
      <c r="H6108"/>
      <c r="I6108"/>
      <c r="J6108"/>
      <c r="K6108"/>
      <c r="L6108"/>
    </row>
    <row r="6109" spans="1:12" ht="16" x14ac:dyDescent="0.2">
      <c r="A6109"/>
      <c r="B6109"/>
      <c r="C6109"/>
      <c r="D6109"/>
      <c r="E6109"/>
      <c r="F6109"/>
      <c r="G6109"/>
      <c r="H6109"/>
      <c r="I6109"/>
      <c r="J6109"/>
      <c r="K6109"/>
      <c r="L6109"/>
    </row>
    <row r="6110" spans="1:12" ht="16" x14ac:dyDescent="0.2">
      <c r="A6110"/>
      <c r="B6110"/>
      <c r="C6110"/>
      <c r="D6110"/>
      <c r="E6110"/>
      <c r="F6110"/>
      <c r="G6110"/>
      <c r="H6110"/>
      <c r="I6110"/>
      <c r="J6110"/>
      <c r="K6110"/>
      <c r="L6110"/>
    </row>
    <row r="6111" spans="1:12" ht="16" x14ac:dyDescent="0.2">
      <c r="A6111"/>
      <c r="B6111"/>
      <c r="C6111"/>
      <c r="D6111"/>
      <c r="E6111"/>
      <c r="F6111"/>
      <c r="G6111"/>
      <c r="H6111"/>
      <c r="I6111"/>
      <c r="J6111"/>
      <c r="K6111"/>
      <c r="L6111"/>
    </row>
    <row r="6112" spans="1:12" ht="16" x14ac:dyDescent="0.2">
      <c r="A6112"/>
      <c r="B6112"/>
      <c r="C6112"/>
      <c r="D6112"/>
      <c r="E6112"/>
      <c r="F6112"/>
      <c r="G6112"/>
      <c r="H6112"/>
      <c r="I6112"/>
      <c r="J6112"/>
      <c r="K6112"/>
      <c r="L6112"/>
    </row>
    <row r="6113" spans="1:12" ht="16" x14ac:dyDescent="0.2">
      <c r="A6113"/>
      <c r="B6113"/>
      <c r="C6113"/>
      <c r="D6113"/>
      <c r="E6113"/>
      <c r="F6113"/>
      <c r="G6113"/>
      <c r="H6113"/>
      <c r="I6113"/>
      <c r="J6113"/>
      <c r="K6113"/>
      <c r="L6113"/>
    </row>
    <row r="6114" spans="1:12" ht="16" x14ac:dyDescent="0.2">
      <c r="A6114"/>
      <c r="B6114"/>
      <c r="C6114"/>
      <c r="D6114"/>
      <c r="E6114"/>
      <c r="F6114"/>
      <c r="G6114"/>
      <c r="H6114"/>
      <c r="I6114"/>
      <c r="J6114"/>
      <c r="K6114"/>
      <c r="L6114"/>
    </row>
    <row r="6115" spans="1:12" ht="16" x14ac:dyDescent="0.2">
      <c r="A6115"/>
      <c r="B6115"/>
      <c r="C6115"/>
      <c r="D6115"/>
      <c r="E6115"/>
      <c r="F6115"/>
      <c r="G6115"/>
      <c r="H6115"/>
      <c r="I6115"/>
      <c r="J6115"/>
      <c r="K6115"/>
      <c r="L6115"/>
    </row>
    <row r="6116" spans="1:12" ht="16" x14ac:dyDescent="0.2">
      <c r="A6116"/>
      <c r="B6116"/>
      <c r="C6116"/>
      <c r="D6116"/>
      <c r="E6116"/>
      <c r="F6116"/>
      <c r="G6116"/>
      <c r="H6116"/>
      <c r="I6116"/>
      <c r="J6116"/>
      <c r="K6116"/>
      <c r="L6116"/>
    </row>
    <row r="6117" spans="1:12" ht="16" x14ac:dyDescent="0.2">
      <c r="A6117"/>
      <c r="B6117"/>
    </row>
    <row r="6118" spans="1:12" ht="16" x14ac:dyDescent="0.2">
      <c r="A6118"/>
      <c r="B6118"/>
    </row>
    <row r="6119" spans="1:12" ht="16" x14ac:dyDescent="0.2">
      <c r="A6119"/>
      <c r="B6119"/>
    </row>
    <row r="6120" spans="1:12" ht="16" x14ac:dyDescent="0.2">
      <c r="A6120"/>
      <c r="B6120"/>
    </row>
    <row r="6121" spans="1:12" ht="16" x14ac:dyDescent="0.2">
      <c r="A6121"/>
      <c r="B6121"/>
    </row>
    <row r="6122" spans="1:12" ht="16" x14ac:dyDescent="0.2">
      <c r="A6122"/>
      <c r="B6122"/>
    </row>
    <row r="6123" spans="1:12" ht="16" x14ac:dyDescent="0.2">
      <c r="A6123"/>
      <c r="B6123"/>
    </row>
    <row r="6124" spans="1:12" ht="16" x14ac:dyDescent="0.2">
      <c r="A6124"/>
      <c r="B6124"/>
    </row>
    <row r="6125" spans="1:12" ht="16" x14ac:dyDescent="0.2">
      <c r="A6125"/>
      <c r="B6125"/>
    </row>
    <row r="6126" spans="1:12" ht="16" x14ac:dyDescent="0.2">
      <c r="A6126"/>
      <c r="B6126"/>
    </row>
    <row r="6127" spans="1:12" ht="16" x14ac:dyDescent="0.2">
      <c r="A6127"/>
      <c r="B6127"/>
    </row>
    <row r="6128" spans="1:12" ht="16" x14ac:dyDescent="0.2">
      <c r="A6128"/>
      <c r="B6128"/>
    </row>
    <row r="6129" spans="1:2" ht="16" x14ac:dyDescent="0.2">
      <c r="A6129"/>
      <c r="B6129"/>
    </row>
    <row r="6130" spans="1:2" ht="16" x14ac:dyDescent="0.2">
      <c r="A6130"/>
      <c r="B6130"/>
    </row>
    <row r="6131" spans="1:2" ht="16" x14ac:dyDescent="0.2">
      <c r="A6131"/>
      <c r="B6131"/>
    </row>
    <row r="6132" spans="1:2" ht="16" x14ac:dyDescent="0.2">
      <c r="A6132"/>
      <c r="B6132"/>
    </row>
    <row r="6133" spans="1:2" ht="16" x14ac:dyDescent="0.2">
      <c r="A6133"/>
      <c r="B6133"/>
    </row>
    <row r="6134" spans="1:2" ht="16" x14ac:dyDescent="0.2">
      <c r="A6134"/>
      <c r="B6134"/>
    </row>
    <row r="6135" spans="1:2" ht="16" x14ac:dyDescent="0.2">
      <c r="A6135"/>
      <c r="B6135"/>
    </row>
    <row r="6136" spans="1:2" ht="16" x14ac:dyDescent="0.2">
      <c r="A6136"/>
      <c r="B6136"/>
    </row>
    <row r="6137" spans="1:2" ht="16" x14ac:dyDescent="0.2">
      <c r="A6137"/>
      <c r="B6137"/>
    </row>
    <row r="6138" spans="1:2" ht="16" x14ac:dyDescent="0.2">
      <c r="A6138"/>
      <c r="B6138"/>
    </row>
    <row r="6139" spans="1:2" ht="16" x14ac:dyDescent="0.2">
      <c r="A6139"/>
      <c r="B6139"/>
    </row>
    <row r="6140" spans="1:2" ht="16" x14ac:dyDescent="0.2">
      <c r="A6140"/>
      <c r="B6140"/>
    </row>
    <row r="6141" spans="1:2" ht="16" x14ac:dyDescent="0.2">
      <c r="A6141"/>
      <c r="B6141"/>
    </row>
    <row r="6142" spans="1:2" ht="16" x14ac:dyDescent="0.2">
      <c r="A6142"/>
      <c r="B6142"/>
    </row>
    <row r="6143" spans="1:2" ht="16" x14ac:dyDescent="0.2">
      <c r="A6143"/>
      <c r="B6143"/>
    </row>
    <row r="6144" spans="1:2" ht="16" x14ac:dyDescent="0.2">
      <c r="A6144"/>
      <c r="B6144"/>
    </row>
    <row r="6145" spans="1:2" ht="16" x14ac:dyDescent="0.2">
      <c r="A6145"/>
      <c r="B6145"/>
    </row>
    <row r="6146" spans="1:2" ht="16" x14ac:dyDescent="0.2">
      <c r="A6146"/>
      <c r="B6146"/>
    </row>
    <row r="6147" spans="1:2" ht="16" x14ac:dyDescent="0.2">
      <c r="A6147"/>
      <c r="B6147"/>
    </row>
    <row r="6148" spans="1:2" ht="16" x14ac:dyDescent="0.2">
      <c r="A6148"/>
      <c r="B6148"/>
    </row>
    <row r="6149" spans="1:2" ht="16" x14ac:dyDescent="0.2">
      <c r="A6149"/>
      <c r="B6149"/>
    </row>
    <row r="6150" spans="1:2" ht="16" x14ac:dyDescent="0.2">
      <c r="A6150"/>
      <c r="B6150"/>
    </row>
    <row r="6151" spans="1:2" ht="16" x14ac:dyDescent="0.2">
      <c r="A6151"/>
      <c r="B6151"/>
    </row>
    <row r="6152" spans="1:2" ht="16" x14ac:dyDescent="0.2">
      <c r="A6152"/>
      <c r="B6152"/>
    </row>
    <row r="6153" spans="1:2" ht="16" x14ac:dyDescent="0.2">
      <c r="A6153"/>
      <c r="B6153"/>
    </row>
    <row r="6154" spans="1:2" ht="16" x14ac:dyDescent="0.2">
      <c r="A6154"/>
      <c r="B6154"/>
    </row>
    <row r="6155" spans="1:2" ht="16" x14ac:dyDescent="0.2">
      <c r="A6155"/>
      <c r="B6155"/>
    </row>
    <row r="6156" spans="1:2" ht="16" x14ac:dyDescent="0.2">
      <c r="A6156"/>
      <c r="B6156"/>
    </row>
    <row r="6157" spans="1:2" ht="16" x14ac:dyDescent="0.2">
      <c r="A6157"/>
      <c r="B6157"/>
    </row>
    <row r="6158" spans="1:2" ht="16" x14ac:dyDescent="0.2">
      <c r="A6158"/>
      <c r="B6158"/>
    </row>
    <row r="6159" spans="1:2" ht="16" x14ac:dyDescent="0.2">
      <c r="A6159"/>
      <c r="B6159"/>
    </row>
    <row r="6160" spans="1:2" ht="16" x14ac:dyDescent="0.2">
      <c r="A6160"/>
      <c r="B6160"/>
    </row>
    <row r="6161" spans="1:2" ht="16" x14ac:dyDescent="0.2">
      <c r="A6161"/>
      <c r="B6161"/>
    </row>
    <row r="6162" spans="1:2" ht="16" x14ac:dyDescent="0.2">
      <c r="A6162"/>
      <c r="B6162"/>
    </row>
    <row r="6163" spans="1:2" ht="16" x14ac:dyDescent="0.2">
      <c r="A6163"/>
      <c r="B6163"/>
    </row>
    <row r="6164" spans="1:2" ht="16" x14ac:dyDescent="0.2">
      <c r="A6164"/>
      <c r="B6164"/>
    </row>
    <row r="6165" spans="1:2" ht="16" x14ac:dyDescent="0.2">
      <c r="A6165"/>
      <c r="B6165"/>
    </row>
    <row r="6166" spans="1:2" ht="16" x14ac:dyDescent="0.2">
      <c r="A6166"/>
      <c r="B6166"/>
    </row>
    <row r="6167" spans="1:2" ht="16" x14ac:dyDescent="0.2">
      <c r="A6167"/>
      <c r="B6167"/>
    </row>
    <row r="6168" spans="1:2" ht="16" x14ac:dyDescent="0.2">
      <c r="A6168"/>
      <c r="B6168"/>
    </row>
    <row r="6169" spans="1:2" ht="16" x14ac:dyDescent="0.2">
      <c r="A6169"/>
      <c r="B6169"/>
    </row>
    <row r="6170" spans="1:2" ht="16" x14ac:dyDescent="0.2">
      <c r="A6170"/>
      <c r="B6170"/>
    </row>
    <row r="6171" spans="1:2" ht="16" x14ac:dyDescent="0.2">
      <c r="A6171"/>
      <c r="B6171"/>
    </row>
    <row r="6172" spans="1:2" ht="16" x14ac:dyDescent="0.2">
      <c r="A6172"/>
      <c r="B6172"/>
    </row>
    <row r="6173" spans="1:2" ht="16" x14ac:dyDescent="0.2">
      <c r="A6173"/>
      <c r="B6173"/>
    </row>
    <row r="6174" spans="1:2" ht="16" x14ac:dyDescent="0.2">
      <c r="A6174"/>
      <c r="B6174"/>
    </row>
    <row r="6175" spans="1:2" ht="16" x14ac:dyDescent="0.2">
      <c r="A6175"/>
      <c r="B6175"/>
    </row>
    <row r="6176" spans="1:2" ht="16" x14ac:dyDescent="0.2">
      <c r="A6176"/>
      <c r="B6176"/>
    </row>
    <row r="6177" spans="1:2" ht="16" x14ac:dyDescent="0.2">
      <c r="A6177"/>
      <c r="B6177"/>
    </row>
    <row r="6178" spans="1:2" ht="16" x14ac:dyDescent="0.2">
      <c r="A6178"/>
      <c r="B6178"/>
    </row>
    <row r="6179" spans="1:2" ht="16" x14ac:dyDescent="0.2">
      <c r="A6179"/>
      <c r="B6179"/>
    </row>
    <row r="6180" spans="1:2" ht="16" x14ac:dyDescent="0.2">
      <c r="A6180"/>
      <c r="B6180"/>
    </row>
    <row r="6181" spans="1:2" ht="16" x14ac:dyDescent="0.2">
      <c r="A6181"/>
      <c r="B6181"/>
    </row>
    <row r="6182" spans="1:2" ht="16" x14ac:dyDescent="0.2">
      <c r="A6182"/>
      <c r="B6182"/>
    </row>
    <row r="6183" spans="1:2" ht="16" x14ac:dyDescent="0.2">
      <c r="A6183"/>
      <c r="B6183"/>
    </row>
    <row r="6184" spans="1:2" ht="16" x14ac:dyDescent="0.2">
      <c r="A6184"/>
      <c r="B6184"/>
    </row>
    <row r="6185" spans="1:2" ht="16" x14ac:dyDescent="0.2">
      <c r="A6185"/>
      <c r="B6185"/>
    </row>
    <row r="6186" spans="1:2" ht="16" x14ac:dyDescent="0.2">
      <c r="A6186"/>
      <c r="B6186"/>
    </row>
    <row r="6187" spans="1:2" ht="16" x14ac:dyDescent="0.2">
      <c r="A6187"/>
      <c r="B6187"/>
    </row>
    <row r="6188" spans="1:2" ht="16" x14ac:dyDescent="0.2">
      <c r="A6188"/>
      <c r="B6188"/>
    </row>
    <row r="6189" spans="1:2" ht="16" x14ac:dyDescent="0.2">
      <c r="A6189"/>
      <c r="B6189"/>
    </row>
    <row r="6190" spans="1:2" ht="16" x14ac:dyDescent="0.2">
      <c r="A6190"/>
      <c r="B6190"/>
    </row>
    <row r="6191" spans="1:2" ht="16" x14ac:dyDescent="0.2">
      <c r="A6191"/>
      <c r="B6191"/>
    </row>
    <row r="6192" spans="1:2" ht="16" x14ac:dyDescent="0.2">
      <c r="A6192"/>
      <c r="B6192"/>
    </row>
    <row r="6193" spans="1:2" ht="16" x14ac:dyDescent="0.2">
      <c r="A6193"/>
      <c r="B6193"/>
    </row>
    <row r="6194" spans="1:2" ht="16" x14ac:dyDescent="0.2">
      <c r="A6194"/>
      <c r="B6194"/>
    </row>
    <row r="6195" spans="1:2" ht="16" x14ac:dyDescent="0.2">
      <c r="A6195"/>
      <c r="B6195"/>
    </row>
    <row r="6196" spans="1:2" ht="16" x14ac:dyDescent="0.2">
      <c r="A6196"/>
      <c r="B6196"/>
    </row>
    <row r="6197" spans="1:2" ht="16" x14ac:dyDescent="0.2">
      <c r="A6197"/>
      <c r="B6197"/>
    </row>
    <row r="6198" spans="1:2" ht="16" x14ac:dyDescent="0.2">
      <c r="A6198"/>
      <c r="B6198"/>
    </row>
    <row r="6199" spans="1:2" ht="16" x14ac:dyDescent="0.2">
      <c r="A6199"/>
      <c r="B6199"/>
    </row>
    <row r="6200" spans="1:2" ht="16" x14ac:dyDescent="0.2">
      <c r="A6200"/>
      <c r="B6200"/>
    </row>
    <row r="6201" spans="1:2" ht="16" x14ac:dyDescent="0.2">
      <c r="A6201"/>
      <c r="B6201"/>
    </row>
    <row r="6202" spans="1:2" ht="16" x14ac:dyDescent="0.2">
      <c r="A6202"/>
      <c r="B6202"/>
    </row>
    <row r="6203" spans="1:2" ht="16" x14ac:dyDescent="0.2">
      <c r="A6203"/>
      <c r="B6203"/>
    </row>
    <row r="6204" spans="1:2" ht="16" x14ac:dyDescent="0.2">
      <c r="A6204"/>
      <c r="B6204"/>
    </row>
    <row r="6205" spans="1:2" ht="16" x14ac:dyDescent="0.2">
      <c r="A6205"/>
      <c r="B6205"/>
    </row>
    <row r="6206" spans="1:2" ht="16" x14ac:dyDescent="0.2">
      <c r="A6206"/>
      <c r="B6206"/>
    </row>
    <row r="6207" spans="1:2" ht="16" x14ac:dyDescent="0.2">
      <c r="A6207"/>
      <c r="B6207"/>
    </row>
    <row r="6208" spans="1:2" ht="16" x14ac:dyDescent="0.2">
      <c r="A6208"/>
      <c r="B6208"/>
    </row>
    <row r="6209" spans="1:2" ht="16" x14ac:dyDescent="0.2">
      <c r="A6209"/>
      <c r="B6209"/>
    </row>
    <row r="6210" spans="1:2" ht="16" x14ac:dyDescent="0.2">
      <c r="A6210"/>
      <c r="B6210"/>
    </row>
    <row r="6211" spans="1:2" ht="16" x14ac:dyDescent="0.2">
      <c r="A6211"/>
      <c r="B6211"/>
    </row>
    <row r="6212" spans="1:2" ht="16" x14ac:dyDescent="0.2">
      <c r="A6212"/>
      <c r="B6212"/>
    </row>
    <row r="6213" spans="1:2" ht="16" x14ac:dyDescent="0.2">
      <c r="A6213"/>
      <c r="B6213"/>
    </row>
    <row r="6214" spans="1:2" ht="16" x14ac:dyDescent="0.2">
      <c r="A6214"/>
      <c r="B6214"/>
    </row>
    <row r="6215" spans="1:2" ht="16" x14ac:dyDescent="0.2">
      <c r="A6215"/>
      <c r="B6215"/>
    </row>
    <row r="6216" spans="1:2" ht="16" x14ac:dyDescent="0.2">
      <c r="A6216"/>
      <c r="B6216"/>
    </row>
    <row r="6217" spans="1:2" ht="16" x14ac:dyDescent="0.2">
      <c r="A6217"/>
      <c r="B6217"/>
    </row>
    <row r="6218" spans="1:2" ht="16" x14ac:dyDescent="0.2">
      <c r="A6218"/>
      <c r="B6218"/>
    </row>
    <row r="6219" spans="1:2" ht="16" x14ac:dyDescent="0.2">
      <c r="A6219"/>
      <c r="B6219"/>
    </row>
    <row r="6220" spans="1:2" ht="16" x14ac:dyDescent="0.2">
      <c r="A6220"/>
      <c r="B6220"/>
    </row>
    <row r="6221" spans="1:2" ht="16" x14ac:dyDescent="0.2">
      <c r="A6221"/>
      <c r="B6221"/>
    </row>
    <row r="6222" spans="1:2" ht="16" x14ac:dyDescent="0.2">
      <c r="A6222"/>
      <c r="B6222"/>
    </row>
    <row r="6223" spans="1:2" ht="16" x14ac:dyDescent="0.2">
      <c r="A6223"/>
      <c r="B6223"/>
    </row>
    <row r="6224" spans="1:2" ht="16" x14ac:dyDescent="0.2">
      <c r="A6224"/>
      <c r="B6224"/>
    </row>
    <row r="6225" spans="1:2" ht="16" x14ac:dyDescent="0.2">
      <c r="A6225"/>
      <c r="B6225"/>
    </row>
    <row r="6226" spans="1:2" ht="16" x14ac:dyDescent="0.2">
      <c r="A6226"/>
      <c r="B6226"/>
    </row>
    <row r="6227" spans="1:2" ht="16" x14ac:dyDescent="0.2">
      <c r="A6227"/>
      <c r="B6227"/>
    </row>
    <row r="6228" spans="1:2" ht="16" x14ac:dyDescent="0.2">
      <c r="A6228"/>
      <c r="B6228"/>
    </row>
    <row r="6229" spans="1:2" ht="16" x14ac:dyDescent="0.2">
      <c r="A6229"/>
      <c r="B6229"/>
    </row>
    <row r="6230" spans="1:2" ht="16" x14ac:dyDescent="0.2">
      <c r="A6230"/>
      <c r="B6230"/>
    </row>
    <row r="6231" spans="1:2" ht="16" x14ac:dyDescent="0.2">
      <c r="A6231"/>
      <c r="B6231"/>
    </row>
    <row r="6232" spans="1:2" ht="16" x14ac:dyDescent="0.2">
      <c r="A6232"/>
      <c r="B6232"/>
    </row>
    <row r="6233" spans="1:2" ht="16" x14ac:dyDescent="0.2">
      <c r="A6233"/>
      <c r="B6233"/>
    </row>
    <row r="6234" spans="1:2" ht="16" x14ac:dyDescent="0.2">
      <c r="A6234"/>
      <c r="B6234"/>
    </row>
    <row r="6235" spans="1:2" ht="16" x14ac:dyDescent="0.2">
      <c r="A6235"/>
      <c r="B6235"/>
    </row>
    <row r="6236" spans="1:2" ht="16" x14ac:dyDescent="0.2">
      <c r="A6236"/>
      <c r="B6236"/>
    </row>
    <row r="6237" spans="1:2" ht="16" x14ac:dyDescent="0.2">
      <c r="A6237"/>
      <c r="B6237"/>
    </row>
    <row r="6238" spans="1:2" ht="16" x14ac:dyDescent="0.2">
      <c r="A6238"/>
      <c r="B6238"/>
    </row>
    <row r="6239" spans="1:2" ht="16" x14ac:dyDescent="0.2">
      <c r="A6239"/>
      <c r="B6239"/>
    </row>
    <row r="6240" spans="1:2" ht="16" x14ac:dyDescent="0.2">
      <c r="A6240"/>
      <c r="B6240"/>
    </row>
    <row r="6241" spans="1:2" ht="16" x14ac:dyDescent="0.2">
      <c r="A6241"/>
      <c r="B6241"/>
    </row>
    <row r="6242" spans="1:2" ht="16" x14ac:dyDescent="0.2">
      <c r="A6242"/>
      <c r="B6242"/>
    </row>
    <row r="6243" spans="1:2" ht="16" x14ac:dyDescent="0.2">
      <c r="A6243"/>
      <c r="B6243"/>
    </row>
    <row r="6244" spans="1:2" ht="16" x14ac:dyDescent="0.2">
      <c r="A6244"/>
      <c r="B6244"/>
    </row>
    <row r="6245" spans="1:2" ht="16" x14ac:dyDescent="0.2">
      <c r="A6245"/>
      <c r="B6245"/>
    </row>
    <row r="6246" spans="1:2" ht="16" x14ac:dyDescent="0.2">
      <c r="A6246"/>
      <c r="B6246"/>
    </row>
    <row r="6247" spans="1:2" ht="16" x14ac:dyDescent="0.2">
      <c r="A6247"/>
      <c r="B6247"/>
    </row>
    <row r="6248" spans="1:2" ht="16" x14ac:dyDescent="0.2">
      <c r="A6248"/>
      <c r="B6248"/>
    </row>
    <row r="6249" spans="1:2" ht="16" x14ac:dyDescent="0.2">
      <c r="A6249"/>
      <c r="B6249"/>
    </row>
    <row r="6250" spans="1:2" ht="16" x14ac:dyDescent="0.2">
      <c r="A6250"/>
      <c r="B6250"/>
    </row>
    <row r="6251" spans="1:2" ht="16" x14ac:dyDescent="0.2">
      <c r="A6251"/>
      <c r="B6251"/>
    </row>
    <row r="6252" spans="1:2" ht="16" x14ac:dyDescent="0.2">
      <c r="A6252"/>
      <c r="B6252"/>
    </row>
    <row r="6253" spans="1:2" ht="16" x14ac:dyDescent="0.2">
      <c r="A6253"/>
      <c r="B6253"/>
    </row>
    <row r="6254" spans="1:2" ht="16" x14ac:dyDescent="0.2">
      <c r="A6254"/>
      <c r="B6254"/>
    </row>
    <row r="6255" spans="1:2" ht="16" x14ac:dyDescent="0.2">
      <c r="A6255"/>
      <c r="B6255"/>
    </row>
    <row r="6256" spans="1:2" ht="16" x14ac:dyDescent="0.2">
      <c r="A6256"/>
      <c r="B6256"/>
    </row>
    <row r="6257" spans="1:2" ht="16" x14ac:dyDescent="0.2">
      <c r="A6257"/>
      <c r="B6257"/>
    </row>
    <row r="6258" spans="1:2" ht="16" x14ac:dyDescent="0.2">
      <c r="A6258"/>
      <c r="B6258"/>
    </row>
    <row r="6259" spans="1:2" ht="16" x14ac:dyDescent="0.2">
      <c r="A6259"/>
      <c r="B6259"/>
    </row>
    <row r="6260" spans="1:2" ht="16" x14ac:dyDescent="0.2">
      <c r="A6260"/>
      <c r="B6260"/>
    </row>
    <row r="6261" spans="1:2" ht="16" x14ac:dyDescent="0.2">
      <c r="A6261"/>
      <c r="B6261"/>
    </row>
    <row r="6262" spans="1:2" ht="16" x14ac:dyDescent="0.2">
      <c r="A6262"/>
      <c r="B6262"/>
    </row>
    <row r="6263" spans="1:2" ht="16" x14ac:dyDescent="0.2">
      <c r="A6263"/>
      <c r="B6263"/>
    </row>
    <row r="6264" spans="1:2" ht="16" x14ac:dyDescent="0.2">
      <c r="A6264"/>
      <c r="B6264"/>
    </row>
    <row r="6265" spans="1:2" ht="16" x14ac:dyDescent="0.2">
      <c r="A6265"/>
      <c r="B6265"/>
    </row>
    <row r="6266" spans="1:2" ht="16" x14ac:dyDescent="0.2">
      <c r="A6266"/>
      <c r="B6266"/>
    </row>
    <row r="6267" spans="1:2" ht="16" x14ac:dyDescent="0.2">
      <c r="A6267"/>
      <c r="B6267"/>
    </row>
    <row r="6268" spans="1:2" ht="16" x14ac:dyDescent="0.2">
      <c r="A6268"/>
      <c r="B6268"/>
    </row>
    <row r="6269" spans="1:2" ht="16" x14ac:dyDescent="0.2">
      <c r="A6269"/>
      <c r="B6269"/>
    </row>
    <row r="6270" spans="1:2" ht="16" x14ac:dyDescent="0.2">
      <c r="A6270"/>
      <c r="B6270"/>
    </row>
    <row r="6271" spans="1:2" ht="16" x14ac:dyDescent="0.2">
      <c r="A6271"/>
      <c r="B6271"/>
    </row>
    <row r="6272" spans="1:2" ht="16" x14ac:dyDescent="0.2">
      <c r="A6272"/>
      <c r="B6272"/>
    </row>
    <row r="6273" spans="1:2" ht="16" x14ac:dyDescent="0.2">
      <c r="A6273"/>
      <c r="B6273"/>
    </row>
    <row r="6274" spans="1:2" ht="16" x14ac:dyDescent="0.2">
      <c r="A6274"/>
      <c r="B6274"/>
    </row>
    <row r="6275" spans="1:2" ht="16" x14ac:dyDescent="0.2">
      <c r="A6275"/>
      <c r="B6275"/>
    </row>
    <row r="6276" spans="1:2" ht="16" x14ac:dyDescent="0.2">
      <c r="A6276"/>
      <c r="B6276"/>
    </row>
    <row r="6277" spans="1:2" ht="16" x14ac:dyDescent="0.2">
      <c r="A6277"/>
      <c r="B6277"/>
    </row>
    <row r="6278" spans="1:2" ht="16" x14ac:dyDescent="0.2">
      <c r="A6278"/>
      <c r="B6278"/>
    </row>
    <row r="6279" spans="1:2" ht="16" x14ac:dyDescent="0.2">
      <c r="A6279"/>
      <c r="B6279"/>
    </row>
    <row r="6280" spans="1:2" ht="16" x14ac:dyDescent="0.2">
      <c r="A6280"/>
      <c r="B6280"/>
    </row>
    <row r="6281" spans="1:2" ht="16" x14ac:dyDescent="0.2">
      <c r="A6281"/>
      <c r="B6281"/>
    </row>
    <row r="6282" spans="1:2" ht="16" x14ac:dyDescent="0.2">
      <c r="A6282"/>
      <c r="B6282"/>
    </row>
    <row r="6283" spans="1:2" ht="16" x14ac:dyDescent="0.2">
      <c r="A6283"/>
      <c r="B6283"/>
    </row>
    <row r="6284" spans="1:2" ht="16" x14ac:dyDescent="0.2">
      <c r="A6284"/>
      <c r="B6284"/>
    </row>
    <row r="6285" spans="1:2" ht="16" x14ac:dyDescent="0.2">
      <c r="A6285"/>
      <c r="B6285"/>
    </row>
    <row r="6286" spans="1:2" ht="16" x14ac:dyDescent="0.2">
      <c r="A6286"/>
      <c r="B6286"/>
    </row>
    <row r="6287" spans="1:2" ht="16" x14ac:dyDescent="0.2">
      <c r="A6287"/>
      <c r="B6287"/>
    </row>
    <row r="6288" spans="1:2" ht="16" x14ac:dyDescent="0.2">
      <c r="A6288"/>
      <c r="B6288"/>
    </row>
    <row r="6289" spans="1:2" ht="16" x14ac:dyDescent="0.2">
      <c r="A6289"/>
      <c r="B6289"/>
    </row>
    <row r="6290" spans="1:2" ht="16" x14ac:dyDescent="0.2">
      <c r="A6290"/>
      <c r="B6290"/>
    </row>
    <row r="6291" spans="1:2" ht="16" x14ac:dyDescent="0.2">
      <c r="A6291"/>
      <c r="B6291"/>
    </row>
    <row r="6292" spans="1:2" ht="16" x14ac:dyDescent="0.2">
      <c r="A6292"/>
      <c r="B6292"/>
    </row>
    <row r="6293" spans="1:2" ht="16" x14ac:dyDescent="0.2">
      <c r="A6293"/>
      <c r="B6293"/>
    </row>
    <row r="6294" spans="1:2" ht="16" x14ac:dyDescent="0.2">
      <c r="A6294"/>
      <c r="B6294"/>
    </row>
    <row r="6295" spans="1:2" ht="16" x14ac:dyDescent="0.2">
      <c r="A6295"/>
      <c r="B6295"/>
    </row>
    <row r="6296" spans="1:2" ht="16" x14ac:dyDescent="0.2">
      <c r="A6296"/>
      <c r="B6296"/>
    </row>
    <row r="6297" spans="1:2" ht="16" x14ac:dyDescent="0.2">
      <c r="A6297"/>
      <c r="B6297"/>
    </row>
    <row r="6298" spans="1:2" ht="16" x14ac:dyDescent="0.2">
      <c r="A6298"/>
      <c r="B6298"/>
    </row>
    <row r="6299" spans="1:2" ht="16" x14ac:dyDescent="0.2">
      <c r="A6299"/>
      <c r="B6299"/>
    </row>
    <row r="6300" spans="1:2" ht="16" x14ac:dyDescent="0.2">
      <c r="A6300"/>
      <c r="B6300"/>
    </row>
    <row r="6301" spans="1:2" ht="16" x14ac:dyDescent="0.2">
      <c r="A6301"/>
      <c r="B6301"/>
    </row>
    <row r="6302" spans="1:2" ht="16" x14ac:dyDescent="0.2">
      <c r="A6302"/>
      <c r="B6302"/>
    </row>
    <row r="6303" spans="1:2" ht="16" x14ac:dyDescent="0.2">
      <c r="A6303"/>
      <c r="B6303"/>
    </row>
    <row r="6304" spans="1:2" ht="16" x14ac:dyDescent="0.2">
      <c r="A6304"/>
      <c r="B6304"/>
    </row>
    <row r="6305" spans="1:2" ht="16" x14ac:dyDescent="0.2">
      <c r="A6305"/>
      <c r="B6305"/>
    </row>
    <row r="6306" spans="1:2" ht="16" x14ac:dyDescent="0.2">
      <c r="A6306"/>
      <c r="B6306"/>
    </row>
    <row r="6307" spans="1:2" ht="16" x14ac:dyDescent="0.2">
      <c r="A6307"/>
      <c r="B6307"/>
    </row>
    <row r="6308" spans="1:2" ht="16" x14ac:dyDescent="0.2">
      <c r="A6308"/>
      <c r="B6308"/>
    </row>
    <row r="6309" spans="1:2" ht="16" x14ac:dyDescent="0.2">
      <c r="A6309"/>
      <c r="B6309"/>
    </row>
    <row r="6310" spans="1:2" ht="16" x14ac:dyDescent="0.2">
      <c r="A6310"/>
      <c r="B6310"/>
    </row>
    <row r="6311" spans="1:2" ht="16" x14ac:dyDescent="0.2">
      <c r="A6311"/>
      <c r="B6311"/>
    </row>
    <row r="6312" spans="1:2" ht="16" x14ac:dyDescent="0.2">
      <c r="A6312"/>
      <c r="B6312"/>
    </row>
    <row r="6313" spans="1:2" ht="16" x14ac:dyDescent="0.2">
      <c r="A6313"/>
      <c r="B6313"/>
    </row>
    <row r="6314" spans="1:2" ht="16" x14ac:dyDescent="0.2">
      <c r="A6314"/>
      <c r="B6314"/>
    </row>
    <row r="6315" spans="1:2" ht="16" x14ac:dyDescent="0.2">
      <c r="A6315"/>
      <c r="B6315"/>
    </row>
    <row r="6316" spans="1:2" ht="16" x14ac:dyDescent="0.2">
      <c r="A6316"/>
      <c r="B6316"/>
    </row>
    <row r="6317" spans="1:2" ht="16" x14ac:dyDescent="0.2">
      <c r="A6317"/>
      <c r="B6317"/>
    </row>
    <row r="6318" spans="1:2" ht="16" x14ac:dyDescent="0.2">
      <c r="A6318"/>
      <c r="B6318"/>
    </row>
    <row r="6319" spans="1:2" ht="16" x14ac:dyDescent="0.2">
      <c r="A6319"/>
      <c r="B6319"/>
    </row>
    <row r="6320" spans="1:2" ht="16" x14ac:dyDescent="0.2">
      <c r="A6320"/>
      <c r="B6320"/>
    </row>
    <row r="6321" spans="1:2" ht="16" x14ac:dyDescent="0.2">
      <c r="A6321"/>
      <c r="B6321"/>
    </row>
    <row r="6322" spans="1:2" ht="16" x14ac:dyDescent="0.2">
      <c r="A6322"/>
      <c r="B6322"/>
    </row>
    <row r="6323" spans="1:2" ht="16" x14ac:dyDescent="0.2">
      <c r="A6323"/>
      <c r="B6323"/>
    </row>
    <row r="6324" spans="1:2" ht="16" x14ac:dyDescent="0.2">
      <c r="A6324"/>
      <c r="B6324"/>
    </row>
    <row r="6325" spans="1:2" ht="16" x14ac:dyDescent="0.2">
      <c r="A6325"/>
      <c r="B6325"/>
    </row>
    <row r="6326" spans="1:2" ht="16" x14ac:dyDescent="0.2">
      <c r="A6326"/>
      <c r="B6326"/>
    </row>
    <row r="6327" spans="1:2" ht="16" x14ac:dyDescent="0.2">
      <c r="A6327"/>
      <c r="B6327"/>
    </row>
    <row r="6328" spans="1:2" ht="16" x14ac:dyDescent="0.2">
      <c r="A6328"/>
      <c r="B6328"/>
    </row>
    <row r="6329" spans="1:2" ht="16" x14ac:dyDescent="0.2">
      <c r="A6329"/>
      <c r="B6329"/>
    </row>
    <row r="6330" spans="1:2" ht="16" x14ac:dyDescent="0.2">
      <c r="A6330"/>
      <c r="B6330"/>
    </row>
    <row r="6331" spans="1:2" ht="16" x14ac:dyDescent="0.2">
      <c r="A6331"/>
      <c r="B6331"/>
    </row>
    <row r="6332" spans="1:2" ht="16" x14ac:dyDescent="0.2">
      <c r="A6332"/>
      <c r="B6332"/>
    </row>
    <row r="6333" spans="1:2" ht="16" x14ac:dyDescent="0.2">
      <c r="A6333"/>
      <c r="B6333"/>
    </row>
    <row r="6334" spans="1:2" ht="16" x14ac:dyDescent="0.2">
      <c r="A6334"/>
      <c r="B6334"/>
    </row>
    <row r="6335" spans="1:2" ht="16" x14ac:dyDescent="0.2">
      <c r="A6335"/>
      <c r="B6335"/>
    </row>
    <row r="6336" spans="1:2" ht="16" x14ac:dyDescent="0.2">
      <c r="A6336"/>
      <c r="B6336"/>
    </row>
    <row r="6337" spans="1:2" ht="16" x14ac:dyDescent="0.2">
      <c r="A6337"/>
      <c r="B6337"/>
    </row>
    <row r="6338" spans="1:2" ht="16" x14ac:dyDescent="0.2">
      <c r="A6338"/>
      <c r="B6338"/>
    </row>
    <row r="6339" spans="1:2" ht="16" x14ac:dyDescent="0.2">
      <c r="A6339"/>
      <c r="B6339"/>
    </row>
    <row r="6340" spans="1:2" ht="16" x14ac:dyDescent="0.2">
      <c r="A6340"/>
      <c r="B6340"/>
    </row>
    <row r="6341" spans="1:2" ht="16" x14ac:dyDescent="0.2">
      <c r="A6341"/>
      <c r="B6341"/>
    </row>
    <row r="6342" spans="1:2" ht="16" x14ac:dyDescent="0.2">
      <c r="A6342"/>
      <c r="B6342"/>
    </row>
    <row r="6343" spans="1:2" ht="16" x14ac:dyDescent="0.2">
      <c r="A6343"/>
      <c r="B6343"/>
    </row>
    <row r="6344" spans="1:2" ht="16" x14ac:dyDescent="0.2">
      <c r="A6344"/>
      <c r="B6344"/>
    </row>
    <row r="6345" spans="1:2" ht="16" x14ac:dyDescent="0.2">
      <c r="A6345"/>
      <c r="B6345"/>
    </row>
    <row r="6346" spans="1:2" ht="16" x14ac:dyDescent="0.2">
      <c r="A6346"/>
      <c r="B6346"/>
    </row>
    <row r="6347" spans="1:2" ht="16" x14ac:dyDescent="0.2">
      <c r="A6347"/>
      <c r="B6347"/>
    </row>
    <row r="6348" spans="1:2" ht="16" x14ac:dyDescent="0.2">
      <c r="A6348"/>
      <c r="B6348"/>
    </row>
    <row r="6349" spans="1:2" ht="16" x14ac:dyDescent="0.2">
      <c r="A6349"/>
      <c r="B6349"/>
    </row>
    <row r="6350" spans="1:2" ht="16" x14ac:dyDescent="0.2">
      <c r="A6350"/>
      <c r="B6350"/>
    </row>
    <row r="6351" spans="1:2" ht="16" x14ac:dyDescent="0.2">
      <c r="A6351"/>
      <c r="B6351"/>
    </row>
    <row r="6352" spans="1:2" ht="16" x14ac:dyDescent="0.2">
      <c r="A6352"/>
      <c r="B6352"/>
    </row>
    <row r="6353" spans="1:2" ht="16" x14ac:dyDescent="0.2">
      <c r="A6353"/>
      <c r="B6353"/>
    </row>
    <row r="6354" spans="1:2" ht="16" x14ac:dyDescent="0.2">
      <c r="A6354"/>
      <c r="B6354"/>
    </row>
    <row r="6355" spans="1:2" ht="16" x14ac:dyDescent="0.2">
      <c r="A6355"/>
      <c r="B6355"/>
    </row>
    <row r="6356" spans="1:2" ht="16" x14ac:dyDescent="0.2">
      <c r="A6356"/>
      <c r="B6356"/>
    </row>
    <row r="6357" spans="1:2" ht="16" x14ac:dyDescent="0.2">
      <c r="A6357"/>
      <c r="B6357"/>
    </row>
    <row r="6358" spans="1:2" ht="16" x14ac:dyDescent="0.2">
      <c r="A6358"/>
      <c r="B6358"/>
    </row>
    <row r="6359" spans="1:2" ht="16" x14ac:dyDescent="0.2">
      <c r="A6359"/>
      <c r="B6359"/>
    </row>
    <row r="6360" spans="1:2" ht="16" x14ac:dyDescent="0.2">
      <c r="A6360"/>
      <c r="B6360"/>
    </row>
    <row r="6361" spans="1:2" ht="16" x14ac:dyDescent="0.2">
      <c r="A6361"/>
      <c r="B6361"/>
    </row>
    <row r="6362" spans="1:2" ht="16" x14ac:dyDescent="0.2">
      <c r="A6362"/>
      <c r="B6362"/>
    </row>
    <row r="6363" spans="1:2" ht="16" x14ac:dyDescent="0.2">
      <c r="A6363"/>
      <c r="B6363"/>
    </row>
    <row r="6364" spans="1:2" ht="16" x14ac:dyDescent="0.2">
      <c r="A6364"/>
      <c r="B6364"/>
    </row>
    <row r="6365" spans="1:2" ht="16" x14ac:dyDescent="0.2">
      <c r="A6365"/>
      <c r="B6365"/>
    </row>
    <row r="6366" spans="1:2" ht="16" x14ac:dyDescent="0.2">
      <c r="A6366"/>
      <c r="B6366"/>
    </row>
    <row r="6367" spans="1:2" ht="16" x14ac:dyDescent="0.2">
      <c r="A6367"/>
      <c r="B6367"/>
    </row>
    <row r="6368" spans="1:2" ht="16" x14ac:dyDescent="0.2">
      <c r="A6368"/>
      <c r="B6368"/>
    </row>
    <row r="6369" spans="1:2" ht="16" x14ac:dyDescent="0.2">
      <c r="A6369"/>
      <c r="B6369"/>
    </row>
    <row r="6370" spans="1:2" ht="16" x14ac:dyDescent="0.2">
      <c r="A6370"/>
      <c r="B6370"/>
    </row>
    <row r="6371" spans="1:2" ht="16" x14ac:dyDescent="0.2">
      <c r="A6371"/>
      <c r="B6371"/>
    </row>
    <row r="6372" spans="1:2" ht="16" x14ac:dyDescent="0.2">
      <c r="A6372"/>
      <c r="B6372"/>
    </row>
    <row r="6373" spans="1:2" ht="16" x14ac:dyDescent="0.2">
      <c r="A6373"/>
      <c r="B6373"/>
    </row>
    <row r="6374" spans="1:2" ht="16" x14ac:dyDescent="0.2">
      <c r="A6374"/>
      <c r="B6374"/>
    </row>
    <row r="6375" spans="1:2" ht="16" x14ac:dyDescent="0.2">
      <c r="A6375"/>
      <c r="B6375"/>
    </row>
    <row r="6376" spans="1:2" ht="16" x14ac:dyDescent="0.2">
      <c r="A6376"/>
      <c r="B6376"/>
    </row>
    <row r="6377" spans="1:2" ht="16" x14ac:dyDescent="0.2">
      <c r="A6377"/>
      <c r="B6377"/>
    </row>
    <row r="6378" spans="1:2" ht="16" x14ac:dyDescent="0.2">
      <c r="A6378"/>
      <c r="B6378"/>
    </row>
    <row r="6379" spans="1:2" ht="16" x14ac:dyDescent="0.2">
      <c r="A6379"/>
      <c r="B6379"/>
    </row>
    <row r="6380" spans="1:2" ht="16" x14ac:dyDescent="0.2">
      <c r="A6380"/>
      <c r="B6380"/>
    </row>
    <row r="6381" spans="1:2" ht="16" x14ac:dyDescent="0.2">
      <c r="A6381"/>
      <c r="B6381"/>
    </row>
    <row r="6382" spans="1:2" ht="16" x14ac:dyDescent="0.2">
      <c r="A6382"/>
      <c r="B6382"/>
    </row>
    <row r="6383" spans="1:2" ht="16" x14ac:dyDescent="0.2">
      <c r="A6383"/>
      <c r="B6383"/>
    </row>
    <row r="6384" spans="1:2" ht="16" x14ac:dyDescent="0.2">
      <c r="A6384"/>
      <c r="B6384"/>
    </row>
    <row r="6385" spans="1:2" ht="16" x14ac:dyDescent="0.2">
      <c r="A6385"/>
      <c r="B6385"/>
    </row>
    <row r="6386" spans="1:2" ht="16" x14ac:dyDescent="0.2">
      <c r="A6386"/>
      <c r="B6386"/>
    </row>
    <row r="6387" spans="1:2" ht="16" x14ac:dyDescent="0.2">
      <c r="A6387"/>
      <c r="B6387"/>
    </row>
    <row r="6388" spans="1:2" ht="16" x14ac:dyDescent="0.2">
      <c r="A6388"/>
      <c r="B6388"/>
    </row>
    <row r="6389" spans="1:2" ht="16" x14ac:dyDescent="0.2">
      <c r="A6389"/>
      <c r="B6389"/>
    </row>
    <row r="6390" spans="1:2" ht="16" x14ac:dyDescent="0.2">
      <c r="A6390"/>
      <c r="B6390"/>
    </row>
    <row r="6391" spans="1:2" ht="16" x14ac:dyDescent="0.2">
      <c r="A6391"/>
      <c r="B6391"/>
    </row>
    <row r="6392" spans="1:2" ht="16" x14ac:dyDescent="0.2">
      <c r="A6392"/>
      <c r="B6392"/>
    </row>
    <row r="6393" spans="1:2" ht="16" x14ac:dyDescent="0.2">
      <c r="A6393"/>
      <c r="B6393"/>
    </row>
    <row r="6394" spans="1:2" ht="16" x14ac:dyDescent="0.2">
      <c r="A6394"/>
      <c r="B6394"/>
    </row>
    <row r="6395" spans="1:2" ht="16" x14ac:dyDescent="0.2">
      <c r="A6395"/>
      <c r="B6395"/>
    </row>
    <row r="6396" spans="1:2" ht="16" x14ac:dyDescent="0.2">
      <c r="A6396"/>
      <c r="B6396"/>
    </row>
    <row r="6397" spans="1:2" ht="16" x14ac:dyDescent="0.2">
      <c r="A6397"/>
      <c r="B6397"/>
    </row>
    <row r="6398" spans="1:2" ht="16" x14ac:dyDescent="0.2">
      <c r="A6398"/>
      <c r="B6398"/>
    </row>
    <row r="6399" spans="1:2" ht="16" x14ac:dyDescent="0.2">
      <c r="A6399"/>
      <c r="B6399"/>
    </row>
    <row r="6400" spans="1:2" ht="16" x14ac:dyDescent="0.2">
      <c r="A6400"/>
      <c r="B6400"/>
    </row>
    <row r="6401" spans="1:2" ht="16" x14ac:dyDescent="0.2">
      <c r="A6401"/>
      <c r="B6401"/>
    </row>
    <row r="6402" spans="1:2" ht="16" x14ac:dyDescent="0.2">
      <c r="A6402"/>
      <c r="B6402"/>
    </row>
    <row r="6403" spans="1:2" ht="16" x14ac:dyDescent="0.2">
      <c r="A6403"/>
      <c r="B6403"/>
    </row>
    <row r="6404" spans="1:2" ht="16" x14ac:dyDescent="0.2">
      <c r="A6404"/>
      <c r="B6404"/>
    </row>
    <row r="6405" spans="1:2" ht="16" x14ac:dyDescent="0.2">
      <c r="A6405"/>
      <c r="B6405"/>
    </row>
    <row r="6406" spans="1:2" ht="16" x14ac:dyDescent="0.2">
      <c r="A6406"/>
      <c r="B6406"/>
    </row>
    <row r="6407" spans="1:2" ht="16" x14ac:dyDescent="0.2">
      <c r="A6407"/>
      <c r="B6407"/>
    </row>
    <row r="6408" spans="1:2" ht="16" x14ac:dyDescent="0.2">
      <c r="A6408"/>
      <c r="B6408"/>
    </row>
    <row r="6409" spans="1:2" ht="16" x14ac:dyDescent="0.2">
      <c r="A6409"/>
      <c r="B6409"/>
    </row>
    <row r="6410" spans="1:2" ht="16" x14ac:dyDescent="0.2">
      <c r="A6410"/>
      <c r="B6410"/>
    </row>
    <row r="6411" spans="1:2" ht="16" x14ac:dyDescent="0.2">
      <c r="A6411"/>
      <c r="B6411"/>
    </row>
    <row r="6412" spans="1:2" ht="16" x14ac:dyDescent="0.2">
      <c r="A6412"/>
      <c r="B6412"/>
    </row>
    <row r="6413" spans="1:2" ht="16" x14ac:dyDescent="0.2">
      <c r="A6413"/>
      <c r="B6413"/>
    </row>
    <row r="6414" spans="1:2" ht="16" x14ac:dyDescent="0.2">
      <c r="A6414"/>
      <c r="B6414"/>
    </row>
    <row r="6415" spans="1:2" ht="16" x14ac:dyDescent="0.2">
      <c r="A6415"/>
      <c r="B6415"/>
    </row>
    <row r="6416" spans="1:2" ht="16" x14ac:dyDescent="0.2">
      <c r="A6416"/>
      <c r="B6416"/>
    </row>
    <row r="6417" spans="1:2" ht="16" x14ac:dyDescent="0.2">
      <c r="A6417"/>
      <c r="B6417"/>
    </row>
    <row r="6418" spans="1:2" ht="16" x14ac:dyDescent="0.2">
      <c r="A6418"/>
      <c r="B6418"/>
    </row>
    <row r="6419" spans="1:2" ht="16" x14ac:dyDescent="0.2">
      <c r="A6419"/>
      <c r="B6419"/>
    </row>
    <row r="6420" spans="1:2" ht="16" x14ac:dyDescent="0.2">
      <c r="A6420"/>
      <c r="B6420"/>
    </row>
    <row r="6421" spans="1:2" ht="16" x14ac:dyDescent="0.2">
      <c r="A6421"/>
      <c r="B6421"/>
    </row>
    <row r="6422" spans="1:2" ht="16" x14ac:dyDescent="0.2">
      <c r="A6422"/>
      <c r="B6422"/>
    </row>
    <row r="6423" spans="1:2" ht="16" x14ac:dyDescent="0.2">
      <c r="A6423"/>
      <c r="B6423"/>
    </row>
    <row r="6424" spans="1:2" ht="16" x14ac:dyDescent="0.2">
      <c r="A6424"/>
      <c r="B6424"/>
    </row>
    <row r="6425" spans="1:2" ht="16" x14ac:dyDescent="0.2">
      <c r="A6425"/>
      <c r="B6425"/>
    </row>
    <row r="6426" spans="1:2" ht="16" x14ac:dyDescent="0.2">
      <c r="A6426"/>
      <c r="B6426"/>
    </row>
    <row r="6427" spans="1:2" ht="16" x14ac:dyDescent="0.2">
      <c r="A6427"/>
      <c r="B6427"/>
    </row>
    <row r="6428" spans="1:2" ht="16" x14ac:dyDescent="0.2">
      <c r="A6428"/>
      <c r="B6428"/>
    </row>
    <row r="6429" spans="1:2" ht="16" x14ac:dyDescent="0.2">
      <c r="A6429"/>
      <c r="B6429"/>
    </row>
    <row r="6430" spans="1:2" ht="16" x14ac:dyDescent="0.2">
      <c r="A6430"/>
      <c r="B6430"/>
    </row>
    <row r="6431" spans="1:2" ht="16" x14ac:dyDescent="0.2">
      <c r="A6431"/>
      <c r="B6431"/>
    </row>
    <row r="6432" spans="1:2" ht="16" x14ac:dyDescent="0.2">
      <c r="A6432"/>
      <c r="B6432"/>
    </row>
    <row r="6433" spans="1:2" ht="16" x14ac:dyDescent="0.2">
      <c r="A6433"/>
      <c r="B6433"/>
    </row>
    <row r="6434" spans="1:2" ht="16" x14ac:dyDescent="0.2">
      <c r="A6434"/>
      <c r="B6434"/>
    </row>
    <row r="6435" spans="1:2" ht="16" x14ac:dyDescent="0.2">
      <c r="A6435"/>
      <c r="B6435"/>
    </row>
    <row r="6436" spans="1:2" ht="16" x14ac:dyDescent="0.2">
      <c r="A6436"/>
      <c r="B6436"/>
    </row>
    <row r="6437" spans="1:2" ht="16" x14ac:dyDescent="0.2">
      <c r="A6437"/>
      <c r="B6437"/>
    </row>
    <row r="6438" spans="1:2" ht="16" x14ac:dyDescent="0.2">
      <c r="A6438"/>
      <c r="B6438"/>
    </row>
    <row r="6439" spans="1:2" ht="16" x14ac:dyDescent="0.2">
      <c r="A6439"/>
      <c r="B6439"/>
    </row>
    <row r="6440" spans="1:2" ht="16" x14ac:dyDescent="0.2">
      <c r="A6440"/>
      <c r="B6440"/>
    </row>
    <row r="6441" spans="1:2" ht="16" x14ac:dyDescent="0.2">
      <c r="A6441"/>
      <c r="B6441"/>
    </row>
    <row r="6442" spans="1:2" ht="16" x14ac:dyDescent="0.2">
      <c r="A6442"/>
      <c r="B6442"/>
    </row>
    <row r="6443" spans="1:2" ht="16" x14ac:dyDescent="0.2">
      <c r="A6443"/>
      <c r="B6443"/>
    </row>
    <row r="6444" spans="1:2" ht="16" x14ac:dyDescent="0.2">
      <c r="A6444"/>
      <c r="B6444"/>
    </row>
    <row r="6445" spans="1:2" ht="16" x14ac:dyDescent="0.2">
      <c r="A6445"/>
      <c r="B6445"/>
    </row>
    <row r="6446" spans="1:2" ht="16" x14ac:dyDescent="0.2">
      <c r="A6446"/>
      <c r="B6446"/>
    </row>
    <row r="6447" spans="1:2" ht="16" x14ac:dyDescent="0.2">
      <c r="A6447"/>
      <c r="B6447"/>
    </row>
    <row r="6448" spans="1:2" ht="16" x14ac:dyDescent="0.2">
      <c r="A6448"/>
      <c r="B6448"/>
    </row>
    <row r="6449" spans="1:2" ht="16" x14ac:dyDescent="0.2">
      <c r="A6449"/>
      <c r="B6449"/>
    </row>
    <row r="6450" spans="1:2" ht="16" x14ac:dyDescent="0.2">
      <c r="A6450"/>
      <c r="B6450"/>
    </row>
    <row r="6451" spans="1:2" ht="16" x14ac:dyDescent="0.2">
      <c r="A6451"/>
      <c r="B6451"/>
    </row>
    <row r="6452" spans="1:2" ht="16" x14ac:dyDescent="0.2">
      <c r="A6452"/>
      <c r="B6452"/>
    </row>
    <row r="6453" spans="1:2" ht="16" x14ac:dyDescent="0.2">
      <c r="A6453"/>
      <c r="B6453"/>
    </row>
    <row r="6454" spans="1:2" ht="16" x14ac:dyDescent="0.2">
      <c r="A6454"/>
      <c r="B6454"/>
    </row>
    <row r="6455" spans="1:2" ht="16" x14ac:dyDescent="0.2">
      <c r="A6455"/>
      <c r="B6455"/>
    </row>
    <row r="6456" spans="1:2" ht="16" x14ac:dyDescent="0.2">
      <c r="A6456"/>
      <c r="B6456"/>
    </row>
    <row r="6457" spans="1:2" ht="16" x14ac:dyDescent="0.2">
      <c r="A6457"/>
      <c r="B6457"/>
    </row>
    <row r="6458" spans="1:2" ht="16" x14ac:dyDescent="0.2">
      <c r="A6458"/>
      <c r="B6458"/>
    </row>
    <row r="6459" spans="1:2" ht="16" x14ac:dyDescent="0.2">
      <c r="A6459"/>
      <c r="B6459"/>
    </row>
    <row r="6460" spans="1:2" ht="16" x14ac:dyDescent="0.2">
      <c r="A6460"/>
      <c r="B6460"/>
    </row>
    <row r="6461" spans="1:2" ht="16" x14ac:dyDescent="0.2">
      <c r="A6461"/>
      <c r="B6461"/>
    </row>
    <row r="6462" spans="1:2" ht="16" x14ac:dyDescent="0.2">
      <c r="A6462"/>
      <c r="B6462"/>
    </row>
    <row r="6463" spans="1:2" ht="16" x14ac:dyDescent="0.2">
      <c r="A6463"/>
      <c r="B6463"/>
    </row>
    <row r="6464" spans="1:2" ht="16" x14ac:dyDescent="0.2">
      <c r="A6464"/>
      <c r="B6464"/>
    </row>
    <row r="6465" spans="1:2" ht="16" x14ac:dyDescent="0.2">
      <c r="A6465"/>
      <c r="B6465"/>
    </row>
    <row r="6466" spans="1:2" ht="16" x14ac:dyDescent="0.2">
      <c r="A6466"/>
      <c r="B6466"/>
    </row>
    <row r="6467" spans="1:2" ht="16" x14ac:dyDescent="0.2">
      <c r="A6467"/>
      <c r="B6467"/>
    </row>
    <row r="6468" spans="1:2" ht="16" x14ac:dyDescent="0.2">
      <c r="A6468"/>
      <c r="B6468"/>
    </row>
    <row r="6469" spans="1:2" ht="16" x14ac:dyDescent="0.2">
      <c r="A6469"/>
      <c r="B6469"/>
    </row>
    <row r="6470" spans="1:2" ht="16" x14ac:dyDescent="0.2">
      <c r="A6470"/>
      <c r="B6470"/>
    </row>
    <row r="6471" spans="1:2" ht="16" x14ac:dyDescent="0.2">
      <c r="A6471"/>
      <c r="B6471"/>
    </row>
    <row r="6472" spans="1:2" ht="16" x14ac:dyDescent="0.2">
      <c r="A6472"/>
      <c r="B6472"/>
    </row>
    <row r="6473" spans="1:2" ht="16" x14ac:dyDescent="0.2">
      <c r="A6473"/>
      <c r="B6473"/>
    </row>
    <row r="6474" spans="1:2" ht="16" x14ac:dyDescent="0.2">
      <c r="A6474"/>
      <c r="B6474"/>
    </row>
    <row r="6475" spans="1:2" ht="16" x14ac:dyDescent="0.2">
      <c r="A6475"/>
      <c r="B6475"/>
    </row>
    <row r="6476" spans="1:2" ht="16" x14ac:dyDescent="0.2">
      <c r="A6476"/>
      <c r="B6476"/>
    </row>
    <row r="6477" spans="1:2" ht="16" x14ac:dyDescent="0.2">
      <c r="A6477"/>
      <c r="B6477"/>
    </row>
    <row r="6478" spans="1:2" ht="16" x14ac:dyDescent="0.2">
      <c r="A6478"/>
      <c r="B6478"/>
    </row>
    <row r="6479" spans="1:2" ht="16" x14ac:dyDescent="0.2">
      <c r="A6479"/>
      <c r="B6479"/>
    </row>
    <row r="6480" spans="1:2" ht="16" x14ac:dyDescent="0.2">
      <c r="A6480"/>
      <c r="B6480"/>
    </row>
    <row r="6481" spans="1:2" ht="16" x14ac:dyDescent="0.2">
      <c r="A6481"/>
      <c r="B6481"/>
    </row>
    <row r="6482" spans="1:2" ht="16" x14ac:dyDescent="0.2">
      <c r="A6482"/>
      <c r="B6482"/>
    </row>
    <row r="6483" spans="1:2" ht="16" x14ac:dyDescent="0.2">
      <c r="A6483"/>
      <c r="B6483"/>
    </row>
    <row r="6484" spans="1:2" ht="16" x14ac:dyDescent="0.2">
      <c r="A6484"/>
      <c r="B6484"/>
    </row>
    <row r="6485" spans="1:2" ht="16" x14ac:dyDescent="0.2">
      <c r="A6485"/>
      <c r="B6485"/>
    </row>
    <row r="6486" spans="1:2" ht="16" x14ac:dyDescent="0.2">
      <c r="A6486"/>
      <c r="B6486"/>
    </row>
    <row r="6487" spans="1:2" ht="16" x14ac:dyDescent="0.2">
      <c r="A6487"/>
      <c r="B6487"/>
    </row>
    <row r="6488" spans="1:2" ht="16" x14ac:dyDescent="0.2">
      <c r="A6488"/>
      <c r="B6488"/>
    </row>
    <row r="6489" spans="1:2" ht="16" x14ac:dyDescent="0.2">
      <c r="A6489"/>
      <c r="B6489"/>
    </row>
    <row r="6490" spans="1:2" ht="16" x14ac:dyDescent="0.2">
      <c r="A6490"/>
      <c r="B6490"/>
    </row>
    <row r="6491" spans="1:2" ht="16" x14ac:dyDescent="0.2">
      <c r="A6491"/>
      <c r="B6491"/>
    </row>
    <row r="6492" spans="1:2" ht="16" x14ac:dyDescent="0.2">
      <c r="A6492"/>
      <c r="B6492"/>
    </row>
    <row r="6493" spans="1:2" ht="16" x14ac:dyDescent="0.2">
      <c r="A6493"/>
      <c r="B6493"/>
    </row>
    <row r="6494" spans="1:2" ht="16" x14ac:dyDescent="0.2">
      <c r="A6494"/>
      <c r="B6494"/>
    </row>
    <row r="6495" spans="1:2" ht="16" x14ac:dyDescent="0.2">
      <c r="A6495"/>
      <c r="B6495"/>
    </row>
    <row r="6496" spans="1:2" ht="16" x14ac:dyDescent="0.2">
      <c r="A6496"/>
      <c r="B6496"/>
    </row>
    <row r="6497" spans="1:2" ht="16" x14ac:dyDescent="0.2">
      <c r="A6497"/>
      <c r="B6497"/>
    </row>
    <row r="6498" spans="1:2" ht="16" x14ac:dyDescent="0.2">
      <c r="A6498"/>
      <c r="B6498"/>
    </row>
    <row r="6499" spans="1:2" ht="16" x14ac:dyDescent="0.2">
      <c r="A6499"/>
      <c r="B6499"/>
    </row>
    <row r="6500" spans="1:2" ht="16" x14ac:dyDescent="0.2">
      <c r="A6500"/>
      <c r="B6500"/>
    </row>
    <row r="6501" spans="1:2" ht="16" x14ac:dyDescent="0.2">
      <c r="A6501"/>
      <c r="B6501"/>
    </row>
    <row r="6502" spans="1:2" ht="16" x14ac:dyDescent="0.2">
      <c r="A6502"/>
      <c r="B6502"/>
    </row>
    <row r="6503" spans="1:2" ht="16" x14ac:dyDescent="0.2">
      <c r="A6503"/>
      <c r="B6503"/>
    </row>
    <row r="6504" spans="1:2" ht="16" x14ac:dyDescent="0.2">
      <c r="A6504"/>
      <c r="B6504"/>
    </row>
    <row r="6505" spans="1:2" ht="16" x14ac:dyDescent="0.2">
      <c r="A6505"/>
      <c r="B6505"/>
    </row>
    <row r="6506" spans="1:2" ht="16" x14ac:dyDescent="0.2">
      <c r="A6506"/>
      <c r="B6506"/>
    </row>
    <row r="6507" spans="1:2" ht="16" x14ac:dyDescent="0.2">
      <c r="A6507"/>
      <c r="B6507"/>
    </row>
    <row r="6508" spans="1:2" ht="16" x14ac:dyDescent="0.2">
      <c r="A6508"/>
      <c r="B6508"/>
    </row>
    <row r="6509" spans="1:2" ht="16" x14ac:dyDescent="0.2">
      <c r="A6509"/>
      <c r="B6509"/>
    </row>
    <row r="6510" spans="1:2" ht="16" x14ac:dyDescent="0.2">
      <c r="A6510"/>
      <c r="B6510"/>
    </row>
    <row r="6511" spans="1:2" ht="16" x14ac:dyDescent="0.2">
      <c r="A6511"/>
      <c r="B6511"/>
    </row>
    <row r="6512" spans="1:2" ht="16" x14ac:dyDescent="0.2">
      <c r="A6512"/>
      <c r="B6512"/>
    </row>
    <row r="6513" spans="1:2" ht="16" x14ac:dyDescent="0.2">
      <c r="A6513"/>
      <c r="B6513"/>
    </row>
    <row r="6514" spans="1:2" ht="16" x14ac:dyDescent="0.2">
      <c r="A6514"/>
      <c r="B6514"/>
    </row>
    <row r="6515" spans="1:2" ht="16" x14ac:dyDescent="0.2">
      <c r="A6515"/>
      <c r="B6515"/>
    </row>
    <row r="6516" spans="1:2" ht="16" x14ac:dyDescent="0.2">
      <c r="A6516"/>
      <c r="B6516"/>
    </row>
    <row r="6517" spans="1:2" ht="16" x14ac:dyDescent="0.2">
      <c r="A6517"/>
      <c r="B6517"/>
    </row>
    <row r="6518" spans="1:2" ht="16" x14ac:dyDescent="0.2">
      <c r="A6518"/>
      <c r="B6518"/>
    </row>
    <row r="6519" spans="1:2" ht="16" x14ac:dyDescent="0.2">
      <c r="A6519"/>
      <c r="B6519"/>
    </row>
    <row r="6520" spans="1:2" ht="16" x14ac:dyDescent="0.2">
      <c r="A6520"/>
      <c r="B6520"/>
    </row>
    <row r="6521" spans="1:2" ht="16" x14ac:dyDescent="0.2">
      <c r="A6521"/>
      <c r="B6521"/>
    </row>
    <row r="6522" spans="1:2" ht="16" x14ac:dyDescent="0.2">
      <c r="A6522"/>
      <c r="B6522"/>
    </row>
    <row r="6523" spans="1:2" ht="16" x14ac:dyDescent="0.2">
      <c r="A6523"/>
      <c r="B6523"/>
    </row>
    <row r="6524" spans="1:2" ht="16" x14ac:dyDescent="0.2">
      <c r="A6524"/>
      <c r="B6524"/>
    </row>
    <row r="6525" spans="1:2" ht="16" x14ac:dyDescent="0.2">
      <c r="A6525"/>
      <c r="B6525"/>
    </row>
    <row r="6526" spans="1:2" ht="16" x14ac:dyDescent="0.2">
      <c r="A6526"/>
      <c r="B6526"/>
    </row>
    <row r="6527" spans="1:2" ht="16" x14ac:dyDescent="0.2">
      <c r="A6527"/>
      <c r="B6527"/>
    </row>
    <row r="6528" spans="1:2" ht="16" x14ac:dyDescent="0.2">
      <c r="A6528"/>
      <c r="B6528"/>
    </row>
    <row r="6529" spans="1:2" ht="16" x14ac:dyDescent="0.2">
      <c r="A6529"/>
      <c r="B6529"/>
    </row>
    <row r="6530" spans="1:2" ht="16" x14ac:dyDescent="0.2">
      <c r="A6530"/>
      <c r="B6530"/>
    </row>
    <row r="6531" spans="1:2" ht="16" x14ac:dyDescent="0.2">
      <c r="A6531"/>
      <c r="B6531"/>
    </row>
    <row r="6532" spans="1:2" ht="16" x14ac:dyDescent="0.2">
      <c r="A6532"/>
      <c r="B6532"/>
    </row>
    <row r="6533" spans="1:2" ht="16" x14ac:dyDescent="0.2">
      <c r="A6533"/>
      <c r="B6533"/>
    </row>
    <row r="6534" spans="1:2" ht="16" x14ac:dyDescent="0.2">
      <c r="A6534"/>
      <c r="B6534"/>
    </row>
    <row r="6535" spans="1:2" ht="16" x14ac:dyDescent="0.2">
      <c r="A6535"/>
      <c r="B6535"/>
    </row>
    <row r="6536" spans="1:2" ht="16" x14ac:dyDescent="0.2">
      <c r="A6536"/>
      <c r="B6536"/>
    </row>
    <row r="6537" spans="1:2" ht="16" x14ac:dyDescent="0.2">
      <c r="A6537"/>
      <c r="B6537"/>
    </row>
    <row r="6538" spans="1:2" ht="16" x14ac:dyDescent="0.2">
      <c r="A6538"/>
      <c r="B6538"/>
    </row>
    <row r="6539" spans="1:2" ht="16" x14ac:dyDescent="0.2">
      <c r="A6539"/>
      <c r="B6539"/>
    </row>
    <row r="6540" spans="1:2" ht="16" x14ac:dyDescent="0.2">
      <c r="A6540"/>
      <c r="B6540"/>
    </row>
    <row r="6541" spans="1:2" ht="16" x14ac:dyDescent="0.2">
      <c r="A6541"/>
      <c r="B6541"/>
    </row>
    <row r="6542" spans="1:2" ht="16" x14ac:dyDescent="0.2">
      <c r="A6542"/>
      <c r="B6542"/>
    </row>
    <row r="6543" spans="1:2" ht="16" x14ac:dyDescent="0.2">
      <c r="A6543"/>
      <c r="B6543"/>
    </row>
    <row r="6544" spans="1:2" ht="16" x14ac:dyDescent="0.2">
      <c r="A6544"/>
      <c r="B6544"/>
    </row>
    <row r="6545" spans="1:2" ht="16" x14ac:dyDescent="0.2">
      <c r="A6545"/>
      <c r="B6545"/>
    </row>
    <row r="6546" spans="1:2" ht="16" x14ac:dyDescent="0.2">
      <c r="A6546"/>
      <c r="B6546"/>
    </row>
    <row r="6547" spans="1:2" ht="16" x14ac:dyDescent="0.2">
      <c r="A6547"/>
      <c r="B6547"/>
    </row>
    <row r="6548" spans="1:2" ht="16" x14ac:dyDescent="0.2">
      <c r="A6548"/>
      <c r="B6548"/>
    </row>
    <row r="6549" spans="1:2" ht="16" x14ac:dyDescent="0.2">
      <c r="A6549"/>
      <c r="B6549"/>
    </row>
    <row r="6550" spans="1:2" ht="16" x14ac:dyDescent="0.2">
      <c r="A6550"/>
      <c r="B6550"/>
    </row>
    <row r="6551" spans="1:2" ht="16" x14ac:dyDescent="0.2">
      <c r="A6551"/>
      <c r="B6551"/>
    </row>
    <row r="6552" spans="1:2" ht="16" x14ac:dyDescent="0.2">
      <c r="A6552"/>
      <c r="B6552"/>
    </row>
    <row r="6553" spans="1:2" ht="16" x14ac:dyDescent="0.2">
      <c r="A6553"/>
      <c r="B6553"/>
    </row>
    <row r="6554" spans="1:2" ht="16" x14ac:dyDescent="0.2">
      <c r="A6554"/>
      <c r="B6554"/>
    </row>
    <row r="6555" spans="1:2" ht="16" x14ac:dyDescent="0.2">
      <c r="A6555"/>
      <c r="B6555"/>
    </row>
    <row r="6556" spans="1:2" ht="16" x14ac:dyDescent="0.2">
      <c r="A6556"/>
      <c r="B6556"/>
    </row>
    <row r="6557" spans="1:2" ht="16" x14ac:dyDescent="0.2">
      <c r="A6557"/>
      <c r="B6557"/>
    </row>
    <row r="6558" spans="1:2" ht="16" x14ac:dyDescent="0.2">
      <c r="A6558"/>
      <c r="B6558"/>
    </row>
    <row r="6559" spans="1:2" ht="16" x14ac:dyDescent="0.2">
      <c r="A6559"/>
      <c r="B6559"/>
    </row>
    <row r="6560" spans="1:2" ht="16" x14ac:dyDescent="0.2">
      <c r="A6560"/>
      <c r="B6560"/>
    </row>
    <row r="6561" spans="1:2" ht="16" x14ac:dyDescent="0.2">
      <c r="A6561"/>
      <c r="B6561"/>
    </row>
    <row r="6562" spans="1:2" ht="16" x14ac:dyDescent="0.2">
      <c r="A6562"/>
      <c r="B6562"/>
    </row>
    <row r="6563" spans="1:2" ht="16" x14ac:dyDescent="0.2">
      <c r="A6563"/>
      <c r="B6563"/>
    </row>
    <row r="6564" spans="1:2" ht="16" x14ac:dyDescent="0.2">
      <c r="A6564"/>
      <c r="B6564"/>
    </row>
    <row r="6565" spans="1:2" ht="16" x14ac:dyDescent="0.2">
      <c r="A6565"/>
      <c r="B6565"/>
    </row>
    <row r="6566" spans="1:2" ht="16" x14ac:dyDescent="0.2">
      <c r="A6566"/>
      <c r="B6566"/>
    </row>
    <row r="6567" spans="1:2" ht="16" x14ac:dyDescent="0.2">
      <c r="A6567"/>
      <c r="B6567"/>
    </row>
    <row r="6568" spans="1:2" ht="16" x14ac:dyDescent="0.2">
      <c r="A6568"/>
      <c r="B6568"/>
    </row>
    <row r="6569" spans="1:2" ht="16" x14ac:dyDescent="0.2">
      <c r="A6569"/>
      <c r="B6569"/>
    </row>
    <row r="6570" spans="1:2" ht="16" x14ac:dyDescent="0.2">
      <c r="A6570"/>
      <c r="B6570"/>
    </row>
    <row r="6571" spans="1:2" ht="16" x14ac:dyDescent="0.2">
      <c r="A6571"/>
      <c r="B6571"/>
    </row>
    <row r="6572" spans="1:2" ht="16" x14ac:dyDescent="0.2">
      <c r="A6572"/>
      <c r="B6572"/>
    </row>
    <row r="6573" spans="1:2" ht="16" x14ac:dyDescent="0.2">
      <c r="A6573"/>
      <c r="B6573"/>
    </row>
    <row r="6574" spans="1:2" ht="16" x14ac:dyDescent="0.2">
      <c r="A6574"/>
      <c r="B6574"/>
    </row>
    <row r="6575" spans="1:2" ht="16" x14ac:dyDescent="0.2">
      <c r="A6575"/>
      <c r="B6575"/>
    </row>
    <row r="6576" spans="1:2" ht="16" x14ac:dyDescent="0.2">
      <c r="A6576"/>
      <c r="B6576"/>
    </row>
    <row r="6577" spans="1:2" ht="16" x14ac:dyDescent="0.2">
      <c r="A6577"/>
      <c r="B6577"/>
    </row>
    <row r="6578" spans="1:2" ht="16" x14ac:dyDescent="0.2">
      <c r="A6578"/>
      <c r="B6578"/>
    </row>
    <row r="6579" spans="1:2" ht="16" x14ac:dyDescent="0.2">
      <c r="A6579"/>
      <c r="B6579"/>
    </row>
    <row r="6580" spans="1:2" ht="16" x14ac:dyDescent="0.2">
      <c r="A6580"/>
      <c r="B6580"/>
    </row>
    <row r="6581" spans="1:2" ht="16" x14ac:dyDescent="0.2">
      <c r="A6581"/>
      <c r="B6581"/>
    </row>
    <row r="6582" spans="1:2" ht="16" x14ac:dyDescent="0.2">
      <c r="A6582"/>
      <c r="B6582"/>
    </row>
    <row r="6583" spans="1:2" ht="16" x14ac:dyDescent="0.2">
      <c r="A6583"/>
      <c r="B6583"/>
    </row>
    <row r="6584" spans="1:2" ht="16" x14ac:dyDescent="0.2">
      <c r="A6584"/>
      <c r="B6584"/>
    </row>
    <row r="6585" spans="1:2" ht="16" x14ac:dyDescent="0.2">
      <c r="A6585"/>
      <c r="B6585"/>
    </row>
    <row r="6586" spans="1:2" ht="16" x14ac:dyDescent="0.2">
      <c r="A6586"/>
      <c r="B6586"/>
    </row>
    <row r="6587" spans="1:2" ht="16" x14ac:dyDescent="0.2">
      <c r="A6587"/>
      <c r="B6587"/>
    </row>
    <row r="6588" spans="1:2" ht="16" x14ac:dyDescent="0.2">
      <c r="A6588"/>
      <c r="B6588"/>
    </row>
    <row r="6589" spans="1:2" ht="16" x14ac:dyDescent="0.2">
      <c r="A6589"/>
      <c r="B6589"/>
    </row>
    <row r="6590" spans="1:2" ht="16" x14ac:dyDescent="0.2">
      <c r="A6590"/>
      <c r="B6590"/>
    </row>
    <row r="6591" spans="1:2" ht="16" x14ac:dyDescent="0.2">
      <c r="A6591"/>
      <c r="B6591"/>
    </row>
    <row r="6592" spans="1:2" ht="16" x14ac:dyDescent="0.2">
      <c r="A6592"/>
      <c r="B6592"/>
    </row>
    <row r="6593" spans="1:2" ht="16" x14ac:dyDescent="0.2">
      <c r="A6593"/>
      <c r="B6593"/>
    </row>
    <row r="6594" spans="1:2" ht="16" x14ac:dyDescent="0.2">
      <c r="A6594"/>
      <c r="B6594"/>
    </row>
    <row r="6595" spans="1:2" ht="16" x14ac:dyDescent="0.2">
      <c r="A6595"/>
      <c r="B6595"/>
    </row>
    <row r="6596" spans="1:2" ht="16" x14ac:dyDescent="0.2">
      <c r="A6596"/>
      <c r="B6596"/>
    </row>
    <row r="6597" spans="1:2" ht="16" x14ac:dyDescent="0.2">
      <c r="A6597"/>
      <c r="B6597"/>
    </row>
    <row r="6598" spans="1:2" ht="16" x14ac:dyDescent="0.2">
      <c r="A6598"/>
      <c r="B6598"/>
    </row>
    <row r="6599" spans="1:2" ht="16" x14ac:dyDescent="0.2">
      <c r="A6599"/>
      <c r="B6599"/>
    </row>
    <row r="6600" spans="1:2" ht="16" x14ac:dyDescent="0.2">
      <c r="A6600"/>
      <c r="B6600"/>
    </row>
    <row r="6601" spans="1:2" ht="16" x14ac:dyDescent="0.2">
      <c r="A6601"/>
      <c r="B6601"/>
    </row>
    <row r="6602" spans="1:2" ht="16" x14ac:dyDescent="0.2">
      <c r="A6602"/>
      <c r="B6602"/>
    </row>
    <row r="6603" spans="1:2" ht="16" x14ac:dyDescent="0.2">
      <c r="A6603"/>
      <c r="B6603"/>
    </row>
    <row r="6604" spans="1:2" ht="16" x14ac:dyDescent="0.2">
      <c r="A6604"/>
      <c r="B6604"/>
    </row>
    <row r="6605" spans="1:2" ht="16" x14ac:dyDescent="0.2">
      <c r="A6605"/>
      <c r="B6605"/>
    </row>
    <row r="6606" spans="1:2" ht="16" x14ac:dyDescent="0.2">
      <c r="A6606"/>
      <c r="B6606"/>
    </row>
    <row r="6607" spans="1:2" ht="16" x14ac:dyDescent="0.2">
      <c r="A6607"/>
      <c r="B6607"/>
    </row>
    <row r="6608" spans="1:2" ht="16" x14ac:dyDescent="0.2">
      <c r="A6608"/>
      <c r="B6608"/>
    </row>
    <row r="6609" spans="1:2" ht="16" x14ac:dyDescent="0.2">
      <c r="A6609"/>
      <c r="B6609"/>
    </row>
    <row r="6610" spans="1:2" ht="16" x14ac:dyDescent="0.2">
      <c r="A6610"/>
      <c r="B6610"/>
    </row>
    <row r="6611" spans="1:2" ht="16" x14ac:dyDescent="0.2">
      <c r="A6611"/>
      <c r="B6611"/>
    </row>
    <row r="6612" spans="1:2" ht="16" x14ac:dyDescent="0.2">
      <c r="A6612"/>
      <c r="B6612"/>
    </row>
    <row r="6613" spans="1:2" ht="16" x14ac:dyDescent="0.2">
      <c r="A6613"/>
      <c r="B6613"/>
    </row>
    <row r="6614" spans="1:2" ht="16" x14ac:dyDescent="0.2">
      <c r="A6614"/>
      <c r="B6614"/>
    </row>
    <row r="6615" spans="1:2" ht="16" x14ac:dyDescent="0.2">
      <c r="A6615"/>
      <c r="B6615"/>
    </row>
    <row r="6616" spans="1:2" ht="16" x14ac:dyDescent="0.2">
      <c r="A6616"/>
      <c r="B6616"/>
    </row>
    <row r="6617" spans="1:2" ht="16" x14ac:dyDescent="0.2">
      <c r="A6617"/>
      <c r="B6617"/>
    </row>
    <row r="6618" spans="1:2" ht="16" x14ac:dyDescent="0.2">
      <c r="A6618"/>
      <c r="B6618"/>
    </row>
    <row r="6619" spans="1:2" ht="16" x14ac:dyDescent="0.2">
      <c r="A6619"/>
      <c r="B6619"/>
    </row>
    <row r="6620" spans="1:2" ht="16" x14ac:dyDescent="0.2">
      <c r="A6620"/>
      <c r="B6620"/>
    </row>
    <row r="6621" spans="1:2" ht="16" x14ac:dyDescent="0.2">
      <c r="A6621"/>
      <c r="B6621"/>
    </row>
    <row r="6622" spans="1:2" ht="16" x14ac:dyDescent="0.2">
      <c r="A6622"/>
      <c r="B6622"/>
    </row>
    <row r="6623" spans="1:2" ht="16" x14ac:dyDescent="0.2">
      <c r="A6623"/>
      <c r="B6623"/>
    </row>
    <row r="6624" spans="1:2" ht="16" x14ac:dyDescent="0.2">
      <c r="A6624"/>
      <c r="B6624"/>
    </row>
    <row r="6625" spans="1:2" ht="16" x14ac:dyDescent="0.2">
      <c r="A6625"/>
      <c r="B6625"/>
    </row>
    <row r="6626" spans="1:2" ht="16" x14ac:dyDescent="0.2">
      <c r="A6626"/>
      <c r="B6626"/>
    </row>
    <row r="6627" spans="1:2" ht="16" x14ac:dyDescent="0.2">
      <c r="A6627"/>
      <c r="B6627"/>
    </row>
    <row r="6628" spans="1:2" ht="16" x14ac:dyDescent="0.2">
      <c r="A6628"/>
      <c r="B6628"/>
    </row>
    <row r="6629" spans="1:2" ht="16" x14ac:dyDescent="0.2">
      <c r="A6629"/>
      <c r="B6629"/>
    </row>
    <row r="6630" spans="1:2" ht="16" x14ac:dyDescent="0.2">
      <c r="A6630"/>
      <c r="B6630"/>
    </row>
    <row r="6631" spans="1:2" ht="16" x14ac:dyDescent="0.2">
      <c r="A6631"/>
      <c r="B6631"/>
    </row>
    <row r="6632" spans="1:2" ht="16" x14ac:dyDescent="0.2">
      <c r="A6632"/>
      <c r="B6632"/>
    </row>
    <row r="6633" spans="1:2" ht="16" x14ac:dyDescent="0.2">
      <c r="A6633"/>
      <c r="B6633"/>
    </row>
    <row r="6634" spans="1:2" ht="16" x14ac:dyDescent="0.2">
      <c r="A6634"/>
      <c r="B6634"/>
    </row>
    <row r="6635" spans="1:2" ht="16" x14ac:dyDescent="0.2">
      <c r="A6635"/>
      <c r="B6635"/>
    </row>
    <row r="6636" spans="1:2" ht="16" x14ac:dyDescent="0.2">
      <c r="A6636"/>
      <c r="B6636"/>
    </row>
    <row r="6637" spans="1:2" ht="16" x14ac:dyDescent="0.2">
      <c r="A6637"/>
      <c r="B6637"/>
    </row>
    <row r="6638" spans="1:2" ht="16" x14ac:dyDescent="0.2">
      <c r="A6638"/>
      <c r="B6638"/>
    </row>
    <row r="6639" spans="1:2" ht="16" x14ac:dyDescent="0.2">
      <c r="A6639"/>
      <c r="B6639"/>
    </row>
    <row r="6640" spans="1:2" ht="16" x14ac:dyDescent="0.2">
      <c r="A6640"/>
      <c r="B6640"/>
    </row>
    <row r="6641" spans="1:2" ht="16" x14ac:dyDescent="0.2">
      <c r="A6641"/>
      <c r="B6641"/>
    </row>
    <row r="6642" spans="1:2" ht="16" x14ac:dyDescent="0.2">
      <c r="A6642"/>
      <c r="B6642"/>
    </row>
    <row r="6643" spans="1:2" ht="16" x14ac:dyDescent="0.2">
      <c r="A6643"/>
      <c r="B6643"/>
    </row>
    <row r="6644" spans="1:2" ht="16" x14ac:dyDescent="0.2">
      <c r="A6644"/>
      <c r="B6644"/>
    </row>
    <row r="6645" spans="1:2" ht="16" x14ac:dyDescent="0.2">
      <c r="A6645"/>
      <c r="B6645"/>
    </row>
    <row r="6646" spans="1:2" ht="16" x14ac:dyDescent="0.2">
      <c r="A6646"/>
      <c r="B6646"/>
    </row>
    <row r="6647" spans="1:2" ht="16" x14ac:dyDescent="0.2">
      <c r="A6647"/>
      <c r="B6647"/>
    </row>
    <row r="6648" spans="1:2" ht="16" x14ac:dyDescent="0.2">
      <c r="A6648"/>
      <c r="B6648"/>
    </row>
    <row r="6649" spans="1:2" ht="16" x14ac:dyDescent="0.2">
      <c r="A6649"/>
      <c r="B6649"/>
    </row>
    <row r="6650" spans="1:2" ht="16" x14ac:dyDescent="0.2">
      <c r="A6650"/>
      <c r="B6650"/>
    </row>
    <row r="6651" spans="1:2" ht="16" x14ac:dyDescent="0.2">
      <c r="A6651"/>
      <c r="B6651"/>
    </row>
    <row r="6652" spans="1:2" ht="16" x14ac:dyDescent="0.2">
      <c r="A6652"/>
      <c r="B6652"/>
    </row>
    <row r="6653" spans="1:2" ht="16" x14ac:dyDescent="0.2">
      <c r="A6653"/>
      <c r="B6653"/>
    </row>
    <row r="6654" spans="1:2" ht="16" x14ac:dyDescent="0.2">
      <c r="A6654"/>
      <c r="B6654"/>
    </row>
    <row r="6655" spans="1:2" ht="16" x14ac:dyDescent="0.2">
      <c r="A6655"/>
      <c r="B6655"/>
    </row>
    <row r="6656" spans="1:2" ht="16" x14ac:dyDescent="0.2">
      <c r="A6656"/>
      <c r="B6656"/>
    </row>
    <row r="6657" spans="1:2" ht="16" x14ac:dyDescent="0.2">
      <c r="A6657"/>
      <c r="B6657"/>
    </row>
    <row r="6658" spans="1:2" ht="16" x14ac:dyDescent="0.2">
      <c r="A6658"/>
      <c r="B6658"/>
    </row>
    <row r="6659" spans="1:2" ht="16" x14ac:dyDescent="0.2">
      <c r="A6659"/>
      <c r="B6659"/>
    </row>
    <row r="6660" spans="1:2" ht="16" x14ac:dyDescent="0.2">
      <c r="A6660"/>
      <c r="B6660"/>
    </row>
    <row r="6661" spans="1:2" ht="16" x14ac:dyDescent="0.2">
      <c r="A6661"/>
      <c r="B6661"/>
    </row>
    <row r="6662" spans="1:2" ht="16" x14ac:dyDescent="0.2">
      <c r="A6662"/>
      <c r="B6662"/>
    </row>
    <row r="6663" spans="1:2" ht="16" x14ac:dyDescent="0.2">
      <c r="A6663"/>
      <c r="B6663"/>
    </row>
    <row r="6664" spans="1:2" ht="16" x14ac:dyDescent="0.2">
      <c r="A6664"/>
      <c r="B6664"/>
    </row>
    <row r="6665" spans="1:2" ht="16" x14ac:dyDescent="0.2">
      <c r="A6665"/>
      <c r="B6665"/>
    </row>
    <row r="6666" spans="1:2" ht="16" x14ac:dyDescent="0.2">
      <c r="A6666"/>
      <c r="B6666"/>
    </row>
    <row r="6667" spans="1:2" ht="16" x14ac:dyDescent="0.2">
      <c r="A6667"/>
      <c r="B6667"/>
    </row>
    <row r="6668" spans="1:2" ht="16" x14ac:dyDescent="0.2">
      <c r="A6668"/>
      <c r="B6668"/>
    </row>
    <row r="6669" spans="1:2" ht="16" x14ac:dyDescent="0.2">
      <c r="A6669"/>
      <c r="B6669"/>
    </row>
    <row r="6670" spans="1:2" ht="16" x14ac:dyDescent="0.2">
      <c r="A6670"/>
      <c r="B6670"/>
    </row>
    <row r="6671" spans="1:2" ht="16" x14ac:dyDescent="0.2">
      <c r="A6671"/>
      <c r="B6671"/>
    </row>
    <row r="6672" spans="1:2" ht="16" x14ac:dyDescent="0.2">
      <c r="A6672"/>
      <c r="B6672"/>
    </row>
    <row r="6673" spans="1:2" ht="16" x14ac:dyDescent="0.2">
      <c r="A6673"/>
      <c r="B6673"/>
    </row>
    <row r="6674" spans="1:2" ht="16" x14ac:dyDescent="0.2">
      <c r="A6674"/>
      <c r="B6674"/>
    </row>
    <row r="6675" spans="1:2" ht="16" x14ac:dyDescent="0.2">
      <c r="A6675"/>
      <c r="B6675"/>
    </row>
    <row r="6676" spans="1:2" ht="16" x14ac:dyDescent="0.2">
      <c r="A6676"/>
      <c r="B6676"/>
    </row>
    <row r="6677" spans="1:2" ht="16" x14ac:dyDescent="0.2">
      <c r="A6677"/>
      <c r="B6677"/>
    </row>
    <row r="6678" spans="1:2" ht="16" x14ac:dyDescent="0.2">
      <c r="A6678"/>
      <c r="B6678"/>
    </row>
    <row r="6679" spans="1:2" ht="16" x14ac:dyDescent="0.2">
      <c r="A6679"/>
      <c r="B6679"/>
    </row>
    <row r="6680" spans="1:2" ht="16" x14ac:dyDescent="0.2">
      <c r="A6680"/>
      <c r="B6680"/>
    </row>
    <row r="6681" spans="1:2" ht="16" x14ac:dyDescent="0.2">
      <c r="A6681"/>
      <c r="B6681"/>
    </row>
    <row r="6682" spans="1:2" ht="16" x14ac:dyDescent="0.2">
      <c r="A6682"/>
      <c r="B6682"/>
    </row>
    <row r="6683" spans="1:2" ht="16" x14ac:dyDescent="0.2">
      <c r="A6683"/>
      <c r="B6683"/>
    </row>
    <row r="6684" spans="1:2" ht="16" x14ac:dyDescent="0.2">
      <c r="A6684"/>
      <c r="B6684"/>
    </row>
    <row r="6685" spans="1:2" ht="16" x14ac:dyDescent="0.2">
      <c r="A6685"/>
      <c r="B6685"/>
    </row>
    <row r="6686" spans="1:2" ht="16" x14ac:dyDescent="0.2">
      <c r="A6686"/>
      <c r="B6686"/>
    </row>
    <row r="6687" spans="1:2" ht="16" x14ac:dyDescent="0.2">
      <c r="A6687"/>
      <c r="B6687"/>
    </row>
    <row r="6688" spans="1:2" ht="16" x14ac:dyDescent="0.2">
      <c r="A6688"/>
      <c r="B6688"/>
    </row>
    <row r="6689" spans="1:2" ht="16" x14ac:dyDescent="0.2">
      <c r="A6689"/>
      <c r="B6689"/>
    </row>
    <row r="6690" spans="1:2" ht="16" x14ac:dyDescent="0.2">
      <c r="A6690"/>
      <c r="B6690"/>
    </row>
    <row r="6691" spans="1:2" ht="16" x14ac:dyDescent="0.2">
      <c r="A6691"/>
      <c r="B6691"/>
    </row>
    <row r="6692" spans="1:2" ht="16" x14ac:dyDescent="0.2">
      <c r="A6692"/>
      <c r="B6692"/>
    </row>
    <row r="6693" spans="1:2" ht="16" x14ac:dyDescent="0.2">
      <c r="A6693"/>
      <c r="B6693"/>
    </row>
    <row r="6694" spans="1:2" ht="16" x14ac:dyDescent="0.2">
      <c r="A6694"/>
      <c r="B6694"/>
    </row>
    <row r="6695" spans="1:2" ht="16" x14ac:dyDescent="0.2">
      <c r="A6695"/>
      <c r="B6695"/>
    </row>
    <row r="6696" spans="1:2" ht="16" x14ac:dyDescent="0.2">
      <c r="A6696"/>
      <c r="B6696"/>
    </row>
    <row r="6697" spans="1:2" ht="16" x14ac:dyDescent="0.2">
      <c r="A6697"/>
      <c r="B6697"/>
    </row>
    <row r="6698" spans="1:2" ht="16" x14ac:dyDescent="0.2">
      <c r="A6698"/>
      <c r="B6698"/>
    </row>
    <row r="6699" spans="1:2" ht="16" x14ac:dyDescent="0.2">
      <c r="A6699"/>
      <c r="B6699"/>
    </row>
    <row r="6700" spans="1:2" ht="16" x14ac:dyDescent="0.2">
      <c r="A6700"/>
      <c r="B6700"/>
    </row>
    <row r="6701" spans="1:2" ht="16" x14ac:dyDescent="0.2">
      <c r="A6701"/>
      <c r="B6701"/>
    </row>
    <row r="6702" spans="1:2" ht="16" x14ac:dyDescent="0.2">
      <c r="A6702"/>
      <c r="B6702"/>
    </row>
    <row r="6703" spans="1:2" ht="16" x14ac:dyDescent="0.2">
      <c r="A6703"/>
      <c r="B6703"/>
    </row>
    <row r="6704" spans="1:2" ht="16" x14ac:dyDescent="0.2">
      <c r="A6704"/>
      <c r="B6704"/>
    </row>
    <row r="6705" spans="1:2" ht="16" x14ac:dyDescent="0.2">
      <c r="A6705"/>
      <c r="B6705"/>
    </row>
    <row r="6706" spans="1:2" ht="16" x14ac:dyDescent="0.2">
      <c r="A6706"/>
      <c r="B6706"/>
    </row>
    <row r="6707" spans="1:2" ht="16" x14ac:dyDescent="0.2">
      <c r="A6707"/>
      <c r="B6707"/>
    </row>
    <row r="6708" spans="1:2" ht="16" x14ac:dyDescent="0.2">
      <c r="A6708"/>
      <c r="B6708"/>
    </row>
    <row r="6709" spans="1:2" ht="16" x14ac:dyDescent="0.2">
      <c r="A6709"/>
      <c r="B6709"/>
    </row>
    <row r="6710" spans="1:2" ht="16" x14ac:dyDescent="0.2">
      <c r="A6710"/>
      <c r="B6710"/>
    </row>
    <row r="6711" spans="1:2" ht="16" x14ac:dyDescent="0.2">
      <c r="A6711"/>
      <c r="B6711"/>
    </row>
    <row r="6712" spans="1:2" ht="16" x14ac:dyDescent="0.2">
      <c r="A6712"/>
      <c r="B6712"/>
    </row>
    <row r="6713" spans="1:2" ht="16" x14ac:dyDescent="0.2">
      <c r="A6713"/>
      <c r="B6713"/>
    </row>
    <row r="6714" spans="1:2" ht="16" x14ac:dyDescent="0.2">
      <c r="A6714"/>
      <c r="B6714"/>
    </row>
    <row r="6715" spans="1:2" ht="16" x14ac:dyDescent="0.2">
      <c r="A6715"/>
      <c r="B6715"/>
    </row>
    <row r="6716" spans="1:2" ht="16" x14ac:dyDescent="0.2">
      <c r="A6716"/>
      <c r="B6716"/>
    </row>
    <row r="6717" spans="1:2" ht="16" x14ac:dyDescent="0.2">
      <c r="A6717"/>
      <c r="B6717"/>
    </row>
    <row r="6718" spans="1:2" ht="16" x14ac:dyDescent="0.2">
      <c r="A6718"/>
      <c r="B6718"/>
    </row>
    <row r="6719" spans="1:2" ht="16" x14ac:dyDescent="0.2">
      <c r="A6719"/>
      <c r="B6719"/>
    </row>
    <row r="6720" spans="1:2" ht="16" x14ac:dyDescent="0.2">
      <c r="A6720"/>
      <c r="B6720"/>
    </row>
    <row r="6721" spans="1:2" ht="16" x14ac:dyDescent="0.2">
      <c r="A6721"/>
      <c r="B6721"/>
    </row>
    <row r="6722" spans="1:2" ht="16" x14ac:dyDescent="0.2">
      <c r="A6722"/>
      <c r="B6722"/>
    </row>
    <row r="6723" spans="1:2" ht="16" x14ac:dyDescent="0.2">
      <c r="A6723"/>
      <c r="B6723"/>
    </row>
    <row r="6724" spans="1:2" ht="16" x14ac:dyDescent="0.2">
      <c r="A6724"/>
      <c r="B6724"/>
    </row>
    <row r="6725" spans="1:2" ht="16" x14ac:dyDescent="0.2">
      <c r="A6725"/>
      <c r="B6725"/>
    </row>
    <row r="6726" spans="1:2" ht="16" x14ac:dyDescent="0.2">
      <c r="A6726"/>
      <c r="B6726"/>
    </row>
    <row r="6727" spans="1:2" ht="16" x14ac:dyDescent="0.2">
      <c r="A6727"/>
      <c r="B6727"/>
    </row>
    <row r="6728" spans="1:2" ht="16" x14ac:dyDescent="0.2">
      <c r="A6728"/>
      <c r="B6728"/>
    </row>
    <row r="6729" spans="1:2" ht="16" x14ac:dyDescent="0.2">
      <c r="A6729"/>
      <c r="B6729"/>
    </row>
    <row r="6730" spans="1:2" ht="16" x14ac:dyDescent="0.2">
      <c r="A6730"/>
      <c r="B6730"/>
    </row>
    <row r="6731" spans="1:2" ht="16" x14ac:dyDescent="0.2">
      <c r="A6731"/>
      <c r="B6731"/>
    </row>
    <row r="6732" spans="1:2" ht="16" x14ac:dyDescent="0.2">
      <c r="A6732"/>
      <c r="B6732"/>
    </row>
    <row r="6733" spans="1:2" ht="16" x14ac:dyDescent="0.2">
      <c r="A6733"/>
      <c r="B6733"/>
    </row>
    <row r="6734" spans="1:2" ht="16" x14ac:dyDescent="0.2">
      <c r="A6734"/>
      <c r="B6734"/>
    </row>
    <row r="6735" spans="1:2" ht="16" x14ac:dyDescent="0.2">
      <c r="A6735"/>
      <c r="B6735"/>
    </row>
    <row r="6736" spans="1:2" ht="16" x14ac:dyDescent="0.2">
      <c r="A6736"/>
      <c r="B6736"/>
    </row>
    <row r="6737" spans="1:2" ht="16" x14ac:dyDescent="0.2">
      <c r="A6737"/>
      <c r="B6737"/>
    </row>
    <row r="6738" spans="1:2" ht="16" x14ac:dyDescent="0.2">
      <c r="A6738"/>
      <c r="B6738"/>
    </row>
    <row r="6739" spans="1:2" ht="16" x14ac:dyDescent="0.2">
      <c r="A6739"/>
      <c r="B6739"/>
    </row>
    <row r="6740" spans="1:2" ht="16" x14ac:dyDescent="0.2">
      <c r="A6740"/>
      <c r="B6740"/>
    </row>
    <row r="6741" spans="1:2" ht="16" x14ac:dyDescent="0.2">
      <c r="A6741"/>
      <c r="B6741"/>
    </row>
    <row r="6742" spans="1:2" ht="16" x14ac:dyDescent="0.2">
      <c r="A6742"/>
      <c r="B6742"/>
    </row>
    <row r="6743" spans="1:2" ht="16" x14ac:dyDescent="0.2">
      <c r="A6743"/>
      <c r="B6743"/>
    </row>
    <row r="6744" spans="1:2" ht="16" x14ac:dyDescent="0.2">
      <c r="A6744"/>
      <c r="B6744"/>
    </row>
    <row r="6745" spans="1:2" ht="16" x14ac:dyDescent="0.2">
      <c r="A6745"/>
      <c r="B6745"/>
    </row>
    <row r="6746" spans="1:2" ht="16" x14ac:dyDescent="0.2">
      <c r="A6746"/>
      <c r="B6746"/>
    </row>
    <row r="6747" spans="1:2" ht="16" x14ac:dyDescent="0.2">
      <c r="A6747"/>
      <c r="B6747"/>
    </row>
    <row r="6748" spans="1:2" ht="16" x14ac:dyDescent="0.2">
      <c r="A6748"/>
      <c r="B6748"/>
    </row>
    <row r="6749" spans="1:2" ht="16" x14ac:dyDescent="0.2">
      <c r="A6749"/>
      <c r="B6749"/>
    </row>
    <row r="6750" spans="1:2" ht="16" x14ac:dyDescent="0.2">
      <c r="A6750"/>
      <c r="B6750"/>
    </row>
    <row r="6751" spans="1:2" ht="16" x14ac:dyDescent="0.2">
      <c r="A6751"/>
      <c r="B6751"/>
    </row>
    <row r="6752" spans="1:2" ht="16" x14ac:dyDescent="0.2">
      <c r="A6752"/>
      <c r="B6752"/>
    </row>
    <row r="6753" spans="1:2" ht="16" x14ac:dyDescent="0.2">
      <c r="A6753"/>
      <c r="B6753"/>
    </row>
    <row r="6754" spans="1:2" ht="16" x14ac:dyDescent="0.2">
      <c r="A6754"/>
      <c r="B6754"/>
    </row>
    <row r="6755" spans="1:2" ht="16" x14ac:dyDescent="0.2">
      <c r="A6755"/>
      <c r="B6755"/>
    </row>
    <row r="6756" spans="1:2" ht="16" x14ac:dyDescent="0.2">
      <c r="A6756"/>
      <c r="B6756"/>
    </row>
    <row r="6757" spans="1:2" ht="16" x14ac:dyDescent="0.2">
      <c r="A6757"/>
      <c r="B6757"/>
    </row>
    <row r="6758" spans="1:2" ht="16" x14ac:dyDescent="0.2">
      <c r="A6758"/>
      <c r="B6758"/>
    </row>
    <row r="6759" spans="1:2" ht="16" x14ac:dyDescent="0.2">
      <c r="A6759"/>
      <c r="B6759"/>
    </row>
    <row r="6760" spans="1:2" ht="16" x14ac:dyDescent="0.2">
      <c r="A6760"/>
      <c r="B6760"/>
    </row>
    <row r="6761" spans="1:2" ht="16" x14ac:dyDescent="0.2">
      <c r="A6761"/>
      <c r="B6761"/>
    </row>
    <row r="6762" spans="1:2" ht="16" x14ac:dyDescent="0.2">
      <c r="A6762"/>
      <c r="B6762"/>
    </row>
    <row r="6763" spans="1:2" ht="16" x14ac:dyDescent="0.2">
      <c r="A6763"/>
      <c r="B6763"/>
    </row>
    <row r="6764" spans="1:2" ht="16" x14ac:dyDescent="0.2">
      <c r="A6764"/>
      <c r="B6764"/>
    </row>
    <row r="6765" spans="1:2" ht="16" x14ac:dyDescent="0.2">
      <c r="A6765"/>
      <c r="B6765"/>
    </row>
    <row r="6766" spans="1:2" ht="16" x14ac:dyDescent="0.2">
      <c r="A6766"/>
      <c r="B6766"/>
    </row>
    <row r="6767" spans="1:2" ht="16" x14ac:dyDescent="0.2">
      <c r="A6767"/>
      <c r="B6767"/>
    </row>
    <row r="6768" spans="1:2" ht="16" x14ac:dyDescent="0.2">
      <c r="A6768"/>
      <c r="B6768"/>
    </row>
    <row r="6769" spans="1:2" ht="16" x14ac:dyDescent="0.2">
      <c r="A6769"/>
      <c r="B6769"/>
    </row>
    <row r="6770" spans="1:2" ht="16" x14ac:dyDescent="0.2">
      <c r="A6770"/>
      <c r="B6770"/>
    </row>
    <row r="6771" spans="1:2" ht="16" x14ac:dyDescent="0.2">
      <c r="A6771"/>
      <c r="B6771"/>
    </row>
    <row r="6772" spans="1:2" ht="16" x14ac:dyDescent="0.2">
      <c r="A6772"/>
      <c r="B6772"/>
    </row>
    <row r="6773" spans="1:2" ht="16" x14ac:dyDescent="0.2">
      <c r="A6773"/>
      <c r="B6773"/>
    </row>
    <row r="6774" spans="1:2" ht="16" x14ac:dyDescent="0.2">
      <c r="A6774"/>
      <c r="B6774"/>
    </row>
    <row r="6775" spans="1:2" ht="16" x14ac:dyDescent="0.2">
      <c r="A6775"/>
      <c r="B6775"/>
    </row>
    <row r="6776" spans="1:2" ht="16" x14ac:dyDescent="0.2">
      <c r="A6776"/>
      <c r="B6776"/>
    </row>
    <row r="6777" spans="1:2" ht="16" x14ac:dyDescent="0.2">
      <c r="A6777"/>
      <c r="B6777"/>
    </row>
    <row r="6778" spans="1:2" ht="16" x14ac:dyDescent="0.2">
      <c r="A6778"/>
      <c r="B6778"/>
    </row>
    <row r="6779" spans="1:2" ht="16" x14ac:dyDescent="0.2">
      <c r="A6779"/>
      <c r="B6779"/>
    </row>
    <row r="6780" spans="1:2" ht="16" x14ac:dyDescent="0.2">
      <c r="A6780"/>
      <c r="B6780"/>
    </row>
    <row r="6781" spans="1:2" ht="16" x14ac:dyDescent="0.2">
      <c r="A6781"/>
      <c r="B6781"/>
    </row>
    <row r="6782" spans="1:2" ht="16" x14ac:dyDescent="0.2">
      <c r="A6782"/>
      <c r="B6782"/>
    </row>
    <row r="6783" spans="1:2" ht="16" x14ac:dyDescent="0.2">
      <c r="A6783"/>
      <c r="B6783"/>
    </row>
    <row r="6784" spans="1:2" ht="16" x14ac:dyDescent="0.2">
      <c r="A6784"/>
      <c r="B6784"/>
    </row>
    <row r="6785" spans="1:2" ht="16" x14ac:dyDescent="0.2">
      <c r="A6785"/>
      <c r="B6785"/>
    </row>
    <row r="6786" spans="1:2" ht="16" x14ac:dyDescent="0.2">
      <c r="A6786"/>
      <c r="B6786"/>
    </row>
    <row r="6787" spans="1:2" ht="16" x14ac:dyDescent="0.2">
      <c r="A6787"/>
      <c r="B6787"/>
    </row>
    <row r="6788" spans="1:2" ht="16" x14ac:dyDescent="0.2">
      <c r="A6788"/>
      <c r="B6788"/>
    </row>
    <row r="6789" spans="1:2" ht="16" x14ac:dyDescent="0.2">
      <c r="A6789"/>
      <c r="B6789"/>
    </row>
    <row r="6790" spans="1:2" ht="16" x14ac:dyDescent="0.2">
      <c r="A6790"/>
      <c r="B6790"/>
    </row>
    <row r="6791" spans="1:2" ht="16" x14ac:dyDescent="0.2">
      <c r="A6791"/>
      <c r="B6791"/>
    </row>
    <row r="6792" spans="1:2" ht="16" x14ac:dyDescent="0.2">
      <c r="A6792"/>
      <c r="B6792"/>
    </row>
    <row r="6793" spans="1:2" ht="16" x14ac:dyDescent="0.2">
      <c r="A6793"/>
      <c r="B6793"/>
    </row>
    <row r="6794" spans="1:2" ht="16" x14ac:dyDescent="0.2">
      <c r="A6794"/>
      <c r="B6794"/>
    </row>
    <row r="6795" spans="1:2" ht="16" x14ac:dyDescent="0.2">
      <c r="A6795"/>
      <c r="B6795"/>
    </row>
    <row r="6796" spans="1:2" ht="16" x14ac:dyDescent="0.2">
      <c r="A6796"/>
      <c r="B6796"/>
    </row>
    <row r="6797" spans="1:2" ht="16" x14ac:dyDescent="0.2">
      <c r="A6797"/>
      <c r="B6797"/>
    </row>
    <row r="6798" spans="1:2" ht="16" x14ac:dyDescent="0.2">
      <c r="A6798"/>
      <c r="B6798"/>
    </row>
    <row r="6799" spans="1:2" ht="16" x14ac:dyDescent="0.2">
      <c r="A6799"/>
      <c r="B6799"/>
    </row>
    <row r="6800" spans="1:2" ht="16" x14ac:dyDescent="0.2">
      <c r="A6800"/>
      <c r="B6800"/>
    </row>
    <row r="6801" spans="1:2" ht="16" x14ac:dyDescent="0.2">
      <c r="A6801"/>
      <c r="B6801"/>
    </row>
    <row r="6802" spans="1:2" ht="16" x14ac:dyDescent="0.2">
      <c r="A6802"/>
      <c r="B6802"/>
    </row>
    <row r="6803" spans="1:2" ht="16" x14ac:dyDescent="0.2">
      <c r="A6803"/>
      <c r="B6803"/>
    </row>
    <row r="6804" spans="1:2" ht="16" x14ac:dyDescent="0.2">
      <c r="A6804"/>
      <c r="B6804"/>
    </row>
    <row r="6805" spans="1:2" ht="16" x14ac:dyDescent="0.2">
      <c r="A6805"/>
      <c r="B6805"/>
    </row>
    <row r="6806" spans="1:2" ht="16" x14ac:dyDescent="0.2">
      <c r="A6806"/>
      <c r="B6806"/>
    </row>
    <row r="6807" spans="1:2" ht="16" x14ac:dyDescent="0.2">
      <c r="A6807"/>
      <c r="B6807"/>
    </row>
    <row r="6808" spans="1:2" ht="16" x14ac:dyDescent="0.2">
      <c r="A6808"/>
      <c r="B6808"/>
    </row>
    <row r="6809" spans="1:2" ht="16" x14ac:dyDescent="0.2">
      <c r="A6809"/>
      <c r="B6809"/>
    </row>
    <row r="6810" spans="1:2" ht="16" x14ac:dyDescent="0.2">
      <c r="A6810"/>
      <c r="B6810"/>
    </row>
    <row r="6811" spans="1:2" ht="16" x14ac:dyDescent="0.2">
      <c r="A6811"/>
      <c r="B6811"/>
    </row>
    <row r="6812" spans="1:2" ht="16" x14ac:dyDescent="0.2">
      <c r="A6812"/>
      <c r="B6812"/>
    </row>
    <row r="6813" spans="1:2" ht="16" x14ac:dyDescent="0.2">
      <c r="A6813"/>
      <c r="B6813"/>
    </row>
    <row r="6814" spans="1:2" ht="16" x14ac:dyDescent="0.2">
      <c r="A6814"/>
      <c r="B6814"/>
    </row>
    <row r="6815" spans="1:2" ht="16" x14ac:dyDescent="0.2">
      <c r="A6815"/>
      <c r="B6815"/>
    </row>
    <row r="6816" spans="1:2" ht="16" x14ac:dyDescent="0.2">
      <c r="A6816"/>
      <c r="B6816"/>
    </row>
    <row r="6817" spans="1:2" ht="16" x14ac:dyDescent="0.2">
      <c r="A6817"/>
      <c r="B6817"/>
    </row>
    <row r="6818" spans="1:2" ht="16" x14ac:dyDescent="0.2">
      <c r="A6818"/>
      <c r="B6818"/>
    </row>
    <row r="6819" spans="1:2" ht="16" x14ac:dyDescent="0.2">
      <c r="A6819"/>
      <c r="B6819"/>
    </row>
    <row r="6820" spans="1:2" ht="16" x14ac:dyDescent="0.2">
      <c r="A6820"/>
      <c r="B6820"/>
    </row>
    <row r="6821" spans="1:2" ht="16" x14ac:dyDescent="0.2">
      <c r="A6821"/>
      <c r="B6821"/>
    </row>
    <row r="6822" spans="1:2" ht="16" x14ac:dyDescent="0.2">
      <c r="A6822"/>
      <c r="B6822"/>
    </row>
    <row r="6823" spans="1:2" ht="16" x14ac:dyDescent="0.2">
      <c r="A6823"/>
      <c r="B6823"/>
    </row>
    <row r="6824" spans="1:2" ht="16" x14ac:dyDescent="0.2">
      <c r="A6824"/>
      <c r="B6824"/>
    </row>
    <row r="6825" spans="1:2" ht="16" x14ac:dyDescent="0.2">
      <c r="A6825"/>
      <c r="B6825"/>
    </row>
    <row r="6826" spans="1:2" ht="16" x14ac:dyDescent="0.2">
      <c r="A6826"/>
      <c r="B6826"/>
    </row>
    <row r="6827" spans="1:2" ht="16" x14ac:dyDescent="0.2">
      <c r="A6827"/>
      <c r="B6827"/>
    </row>
    <row r="6828" spans="1:2" ht="16" x14ac:dyDescent="0.2">
      <c r="A6828"/>
      <c r="B6828"/>
    </row>
    <row r="6829" spans="1:2" ht="16" x14ac:dyDescent="0.2">
      <c r="A6829"/>
      <c r="B6829"/>
    </row>
    <row r="6830" spans="1:2" ht="16" x14ac:dyDescent="0.2">
      <c r="A6830"/>
      <c r="B6830"/>
    </row>
    <row r="6831" spans="1:2" ht="16" x14ac:dyDescent="0.2">
      <c r="A6831"/>
      <c r="B6831"/>
    </row>
    <row r="6832" spans="1:2" ht="16" x14ac:dyDescent="0.2">
      <c r="A6832"/>
      <c r="B6832"/>
    </row>
    <row r="6833" spans="1:2" ht="16" x14ac:dyDescent="0.2">
      <c r="A6833"/>
      <c r="B6833"/>
    </row>
    <row r="6834" spans="1:2" ht="16" x14ac:dyDescent="0.2">
      <c r="A6834"/>
      <c r="B6834"/>
    </row>
    <row r="6835" spans="1:2" ht="16" x14ac:dyDescent="0.2">
      <c r="A6835"/>
      <c r="B6835"/>
    </row>
    <row r="6836" spans="1:2" ht="16" x14ac:dyDescent="0.2">
      <c r="A6836"/>
      <c r="B6836"/>
    </row>
    <row r="6837" spans="1:2" ht="16" x14ac:dyDescent="0.2">
      <c r="A6837"/>
      <c r="B6837"/>
    </row>
    <row r="6838" spans="1:2" ht="16" x14ac:dyDescent="0.2">
      <c r="A6838"/>
      <c r="B6838"/>
    </row>
    <row r="6839" spans="1:2" ht="16" x14ac:dyDescent="0.2">
      <c r="A6839"/>
      <c r="B6839"/>
    </row>
    <row r="6840" spans="1:2" ht="16" x14ac:dyDescent="0.2">
      <c r="A6840"/>
      <c r="B6840"/>
    </row>
    <row r="6841" spans="1:2" ht="16" x14ac:dyDescent="0.2">
      <c r="A6841"/>
      <c r="B6841"/>
    </row>
    <row r="6842" spans="1:2" ht="16" x14ac:dyDescent="0.2">
      <c r="A6842"/>
      <c r="B6842"/>
    </row>
    <row r="6843" spans="1:2" ht="16" x14ac:dyDescent="0.2">
      <c r="A6843"/>
      <c r="B6843"/>
    </row>
    <row r="6844" spans="1:2" ht="16" x14ac:dyDescent="0.2">
      <c r="A6844"/>
      <c r="B6844"/>
    </row>
    <row r="6845" spans="1:2" ht="16" x14ac:dyDescent="0.2">
      <c r="A6845"/>
      <c r="B6845"/>
    </row>
    <row r="6846" spans="1:2" ht="16" x14ac:dyDescent="0.2">
      <c r="A6846"/>
      <c r="B6846"/>
    </row>
    <row r="6847" spans="1:2" ht="16" x14ac:dyDescent="0.2">
      <c r="A6847"/>
      <c r="B6847"/>
    </row>
    <row r="6848" spans="1:2" ht="16" x14ac:dyDescent="0.2">
      <c r="A6848"/>
      <c r="B6848"/>
    </row>
    <row r="6849" spans="1:2" ht="16" x14ac:dyDescent="0.2">
      <c r="A6849"/>
      <c r="B6849"/>
    </row>
    <row r="6850" spans="1:2" ht="16" x14ac:dyDescent="0.2">
      <c r="A6850"/>
      <c r="B6850"/>
    </row>
    <row r="6851" spans="1:2" ht="16" x14ac:dyDescent="0.2">
      <c r="A6851"/>
      <c r="B6851"/>
    </row>
    <row r="6852" spans="1:2" ht="16" x14ac:dyDescent="0.2">
      <c r="A6852"/>
      <c r="B6852"/>
    </row>
    <row r="6853" spans="1:2" ht="16" x14ac:dyDescent="0.2">
      <c r="A6853"/>
      <c r="B6853"/>
    </row>
    <row r="6854" spans="1:2" ht="16" x14ac:dyDescent="0.2">
      <c r="A6854"/>
      <c r="B6854"/>
    </row>
    <row r="6855" spans="1:2" ht="16" x14ac:dyDescent="0.2">
      <c r="A6855"/>
      <c r="B6855"/>
    </row>
    <row r="6856" spans="1:2" ht="16" x14ac:dyDescent="0.2">
      <c r="A6856"/>
      <c r="B6856"/>
    </row>
    <row r="6857" spans="1:2" ht="16" x14ac:dyDescent="0.2">
      <c r="A6857"/>
      <c r="B6857"/>
    </row>
    <row r="6858" spans="1:2" ht="16" x14ac:dyDescent="0.2">
      <c r="A6858"/>
      <c r="B6858"/>
    </row>
    <row r="6859" spans="1:2" ht="16" x14ac:dyDescent="0.2">
      <c r="A6859"/>
      <c r="B6859"/>
    </row>
    <row r="6860" spans="1:2" ht="16" x14ac:dyDescent="0.2">
      <c r="A6860"/>
      <c r="B6860"/>
    </row>
    <row r="6861" spans="1:2" ht="16" x14ac:dyDescent="0.2">
      <c r="A6861"/>
      <c r="B6861"/>
    </row>
    <row r="6862" spans="1:2" ht="16" x14ac:dyDescent="0.2">
      <c r="A6862"/>
      <c r="B6862"/>
    </row>
    <row r="6863" spans="1:2" ht="16" x14ac:dyDescent="0.2">
      <c r="A6863"/>
      <c r="B6863"/>
    </row>
    <row r="6864" spans="1:2" ht="16" x14ac:dyDescent="0.2">
      <c r="A6864"/>
      <c r="B6864"/>
    </row>
    <row r="6865" spans="1:2" ht="16" x14ac:dyDescent="0.2">
      <c r="A6865"/>
      <c r="B6865"/>
    </row>
    <row r="6866" spans="1:2" ht="16" x14ac:dyDescent="0.2">
      <c r="A6866"/>
      <c r="B6866"/>
    </row>
    <row r="6867" spans="1:2" ht="16" x14ac:dyDescent="0.2">
      <c r="A6867"/>
      <c r="B6867"/>
    </row>
    <row r="6868" spans="1:2" ht="16" x14ac:dyDescent="0.2">
      <c r="A6868"/>
      <c r="B6868"/>
    </row>
    <row r="6869" spans="1:2" ht="16" x14ac:dyDescent="0.2">
      <c r="A6869"/>
      <c r="B6869"/>
    </row>
    <row r="6870" spans="1:2" ht="16" x14ac:dyDescent="0.2">
      <c r="A6870"/>
      <c r="B6870"/>
    </row>
    <row r="6871" spans="1:2" ht="16" x14ac:dyDescent="0.2">
      <c r="A6871"/>
      <c r="B6871"/>
    </row>
    <row r="6872" spans="1:2" ht="16" x14ac:dyDescent="0.2">
      <c r="A6872"/>
      <c r="B6872"/>
    </row>
    <row r="6873" spans="1:2" ht="16" x14ac:dyDescent="0.2">
      <c r="A6873"/>
      <c r="B6873"/>
    </row>
    <row r="6874" spans="1:2" ht="16" x14ac:dyDescent="0.2">
      <c r="A6874"/>
      <c r="B6874"/>
    </row>
    <row r="6875" spans="1:2" ht="16" x14ac:dyDescent="0.2">
      <c r="A6875"/>
      <c r="B6875"/>
    </row>
    <row r="6876" spans="1:2" ht="16" x14ac:dyDescent="0.2">
      <c r="A6876"/>
      <c r="B6876"/>
    </row>
    <row r="6877" spans="1:2" ht="16" x14ac:dyDescent="0.2">
      <c r="A6877"/>
      <c r="B6877"/>
    </row>
    <row r="6878" spans="1:2" ht="16" x14ac:dyDescent="0.2">
      <c r="A6878"/>
      <c r="B6878"/>
    </row>
    <row r="6879" spans="1:2" ht="16" x14ac:dyDescent="0.2">
      <c r="A6879"/>
      <c r="B6879"/>
    </row>
    <row r="6880" spans="1:2" ht="16" x14ac:dyDescent="0.2">
      <c r="A6880"/>
      <c r="B6880"/>
    </row>
    <row r="6881" spans="1:2" ht="16" x14ac:dyDescent="0.2">
      <c r="A6881"/>
      <c r="B6881"/>
    </row>
    <row r="6882" spans="1:2" ht="16" x14ac:dyDescent="0.2">
      <c r="A6882"/>
      <c r="B6882"/>
    </row>
    <row r="6883" spans="1:2" ht="16" x14ac:dyDescent="0.2">
      <c r="A6883"/>
      <c r="B6883"/>
    </row>
    <row r="6884" spans="1:2" ht="16" x14ac:dyDescent="0.2">
      <c r="A6884"/>
      <c r="B6884"/>
    </row>
    <row r="6885" spans="1:2" ht="16" x14ac:dyDescent="0.2">
      <c r="A6885"/>
      <c r="B6885"/>
    </row>
    <row r="6886" spans="1:2" ht="16" x14ac:dyDescent="0.2">
      <c r="A6886"/>
      <c r="B6886"/>
    </row>
    <row r="6887" spans="1:2" ht="16" x14ac:dyDescent="0.2">
      <c r="A6887"/>
      <c r="B6887"/>
    </row>
    <row r="6888" spans="1:2" ht="16" x14ac:dyDescent="0.2">
      <c r="A6888"/>
      <c r="B6888"/>
    </row>
    <row r="6889" spans="1:2" ht="16" x14ac:dyDescent="0.2">
      <c r="A6889"/>
      <c r="B6889"/>
    </row>
    <row r="6890" spans="1:2" ht="16" x14ac:dyDescent="0.2">
      <c r="A6890"/>
      <c r="B6890"/>
    </row>
    <row r="6891" spans="1:2" ht="16" x14ac:dyDescent="0.2">
      <c r="A6891"/>
      <c r="B6891"/>
    </row>
    <row r="6892" spans="1:2" ht="16" x14ac:dyDescent="0.2">
      <c r="A6892"/>
      <c r="B6892"/>
    </row>
    <row r="6893" spans="1:2" ht="16" x14ac:dyDescent="0.2">
      <c r="A6893"/>
      <c r="B6893"/>
    </row>
    <row r="6894" spans="1:2" ht="16" x14ac:dyDescent="0.2">
      <c r="A6894"/>
      <c r="B6894"/>
    </row>
    <row r="6895" spans="1:2" ht="16" x14ac:dyDescent="0.2">
      <c r="A6895"/>
      <c r="B6895"/>
    </row>
    <row r="6896" spans="1:2" ht="16" x14ac:dyDescent="0.2">
      <c r="A6896"/>
      <c r="B6896"/>
    </row>
    <row r="6897" spans="1:2" ht="16" x14ac:dyDescent="0.2">
      <c r="A6897"/>
      <c r="B6897"/>
    </row>
    <row r="6898" spans="1:2" ht="16" x14ac:dyDescent="0.2">
      <c r="A6898"/>
      <c r="B6898"/>
    </row>
    <row r="6899" spans="1:2" ht="16" x14ac:dyDescent="0.2">
      <c r="A6899"/>
      <c r="B6899"/>
    </row>
    <row r="6900" spans="1:2" ht="16" x14ac:dyDescent="0.2">
      <c r="A6900"/>
      <c r="B6900"/>
    </row>
    <row r="6901" spans="1:2" ht="16" x14ac:dyDescent="0.2">
      <c r="A6901"/>
      <c r="B6901"/>
    </row>
    <row r="6902" spans="1:2" ht="16" x14ac:dyDescent="0.2">
      <c r="A6902"/>
      <c r="B6902"/>
    </row>
    <row r="6903" spans="1:2" ht="16" x14ac:dyDescent="0.2">
      <c r="A6903"/>
      <c r="B6903"/>
    </row>
    <row r="6904" spans="1:2" ht="16" x14ac:dyDescent="0.2">
      <c r="A6904"/>
      <c r="B6904"/>
    </row>
    <row r="6905" spans="1:2" ht="16" x14ac:dyDescent="0.2">
      <c r="A6905"/>
      <c r="B6905"/>
    </row>
    <row r="6906" spans="1:2" ht="16" x14ac:dyDescent="0.2">
      <c r="A6906"/>
      <c r="B6906"/>
    </row>
    <row r="6907" spans="1:2" ht="16" x14ac:dyDescent="0.2">
      <c r="A6907"/>
      <c r="B6907"/>
    </row>
    <row r="6908" spans="1:2" ht="16" x14ac:dyDescent="0.2">
      <c r="A6908"/>
      <c r="B6908"/>
    </row>
    <row r="6909" spans="1:2" ht="16" x14ac:dyDescent="0.2">
      <c r="A6909"/>
      <c r="B6909"/>
    </row>
    <row r="6910" spans="1:2" ht="16" x14ac:dyDescent="0.2">
      <c r="A6910"/>
      <c r="B6910"/>
    </row>
    <row r="6911" spans="1:2" ht="16" x14ac:dyDescent="0.2">
      <c r="A6911"/>
      <c r="B6911"/>
    </row>
    <row r="6912" spans="1:2" ht="16" x14ac:dyDescent="0.2">
      <c r="A6912"/>
      <c r="B6912"/>
    </row>
    <row r="6913" spans="1:2" ht="16" x14ac:dyDescent="0.2">
      <c r="A6913"/>
      <c r="B6913"/>
    </row>
    <row r="6914" spans="1:2" ht="16" x14ac:dyDescent="0.2">
      <c r="A6914"/>
      <c r="B6914"/>
    </row>
    <row r="6915" spans="1:2" ht="16" x14ac:dyDescent="0.2">
      <c r="A6915"/>
      <c r="B6915"/>
    </row>
    <row r="6916" spans="1:2" ht="16" x14ac:dyDescent="0.2">
      <c r="A6916"/>
      <c r="B6916"/>
    </row>
    <row r="6917" spans="1:2" ht="16" x14ac:dyDescent="0.2">
      <c r="A6917"/>
      <c r="B6917"/>
    </row>
    <row r="6918" spans="1:2" ht="16" x14ac:dyDescent="0.2">
      <c r="A6918"/>
      <c r="B6918"/>
    </row>
    <row r="6919" spans="1:2" ht="16" x14ac:dyDescent="0.2">
      <c r="A6919"/>
      <c r="B6919"/>
    </row>
    <row r="6920" spans="1:2" ht="16" x14ac:dyDescent="0.2">
      <c r="A6920"/>
      <c r="B6920"/>
    </row>
    <row r="6921" spans="1:2" ht="16" x14ac:dyDescent="0.2">
      <c r="A6921"/>
      <c r="B6921"/>
    </row>
    <row r="6922" spans="1:2" ht="16" x14ac:dyDescent="0.2">
      <c r="A6922"/>
      <c r="B6922"/>
    </row>
    <row r="6923" spans="1:2" ht="16" x14ac:dyDescent="0.2">
      <c r="A6923"/>
      <c r="B6923"/>
    </row>
    <row r="6924" spans="1:2" ht="16" x14ac:dyDescent="0.2">
      <c r="A6924"/>
      <c r="B6924"/>
    </row>
    <row r="6925" spans="1:2" ht="16" x14ac:dyDescent="0.2">
      <c r="A6925"/>
      <c r="B6925"/>
    </row>
    <row r="6926" spans="1:2" ht="16" x14ac:dyDescent="0.2">
      <c r="A6926"/>
      <c r="B6926"/>
    </row>
    <row r="6927" spans="1:2" ht="16" x14ac:dyDescent="0.2">
      <c r="A6927"/>
      <c r="B6927"/>
    </row>
    <row r="6928" spans="1:2" ht="16" x14ac:dyDescent="0.2">
      <c r="A6928"/>
      <c r="B6928"/>
    </row>
    <row r="6929" spans="1:2" ht="16" x14ac:dyDescent="0.2">
      <c r="A6929"/>
      <c r="B6929"/>
    </row>
    <row r="6930" spans="1:2" ht="16" x14ac:dyDescent="0.2">
      <c r="A6930"/>
      <c r="B6930"/>
    </row>
    <row r="6931" spans="1:2" ht="16" x14ac:dyDescent="0.2">
      <c r="A6931"/>
      <c r="B6931"/>
    </row>
    <row r="6932" spans="1:2" ht="16" x14ac:dyDescent="0.2">
      <c r="A6932"/>
      <c r="B6932"/>
    </row>
    <row r="6933" spans="1:2" ht="16" x14ac:dyDescent="0.2">
      <c r="A6933"/>
      <c r="B6933"/>
    </row>
    <row r="6934" spans="1:2" ht="16" x14ac:dyDescent="0.2">
      <c r="A6934"/>
      <c r="B6934"/>
    </row>
    <row r="6935" spans="1:2" ht="16" x14ac:dyDescent="0.2">
      <c r="A6935"/>
      <c r="B6935"/>
    </row>
    <row r="6936" spans="1:2" ht="16" x14ac:dyDescent="0.2">
      <c r="A6936"/>
      <c r="B6936"/>
    </row>
    <row r="6937" spans="1:2" ht="16" x14ac:dyDescent="0.2">
      <c r="A6937"/>
      <c r="B6937"/>
    </row>
    <row r="6938" spans="1:2" ht="16" x14ac:dyDescent="0.2">
      <c r="A6938"/>
      <c r="B6938"/>
    </row>
    <row r="6939" spans="1:2" ht="16" x14ac:dyDescent="0.2">
      <c r="A6939"/>
      <c r="B6939"/>
    </row>
    <row r="6940" spans="1:2" ht="16" x14ac:dyDescent="0.2">
      <c r="A6940"/>
      <c r="B6940"/>
    </row>
    <row r="6941" spans="1:2" ht="16" x14ac:dyDescent="0.2">
      <c r="A6941"/>
      <c r="B6941"/>
    </row>
    <row r="6942" spans="1:2" ht="16" x14ac:dyDescent="0.2">
      <c r="A6942"/>
      <c r="B6942"/>
    </row>
    <row r="6943" spans="1:2" ht="16" x14ac:dyDescent="0.2">
      <c r="A6943"/>
      <c r="B6943"/>
    </row>
    <row r="6944" spans="1:2" ht="16" x14ac:dyDescent="0.2">
      <c r="A6944"/>
      <c r="B6944"/>
    </row>
    <row r="6945" spans="1:2" ht="16" x14ac:dyDescent="0.2">
      <c r="A6945"/>
      <c r="B6945"/>
    </row>
    <row r="6946" spans="1:2" ht="16" x14ac:dyDescent="0.2">
      <c r="A6946"/>
      <c r="B6946"/>
    </row>
    <row r="6947" spans="1:2" ht="16" x14ac:dyDescent="0.2">
      <c r="A6947"/>
      <c r="B6947"/>
    </row>
    <row r="6948" spans="1:2" ht="16" x14ac:dyDescent="0.2">
      <c r="A6948"/>
      <c r="B6948"/>
    </row>
    <row r="6949" spans="1:2" ht="16" x14ac:dyDescent="0.2">
      <c r="A6949"/>
      <c r="B6949"/>
    </row>
    <row r="6950" spans="1:2" ht="16" x14ac:dyDescent="0.2">
      <c r="A6950"/>
      <c r="B6950"/>
    </row>
    <row r="6951" spans="1:2" ht="16" x14ac:dyDescent="0.2">
      <c r="A6951"/>
      <c r="B6951"/>
    </row>
    <row r="6952" spans="1:2" ht="16" x14ac:dyDescent="0.2">
      <c r="A6952"/>
      <c r="B6952"/>
    </row>
    <row r="6953" spans="1:2" ht="16" x14ac:dyDescent="0.2">
      <c r="A6953"/>
      <c r="B6953"/>
    </row>
    <row r="6954" spans="1:2" ht="16" x14ac:dyDescent="0.2">
      <c r="A6954"/>
      <c r="B6954"/>
    </row>
    <row r="6955" spans="1:2" ht="16" x14ac:dyDescent="0.2">
      <c r="A6955"/>
      <c r="B6955"/>
    </row>
    <row r="6956" spans="1:2" ht="16" x14ac:dyDescent="0.2">
      <c r="A6956"/>
      <c r="B6956"/>
    </row>
    <row r="6957" spans="1:2" ht="16" x14ac:dyDescent="0.2">
      <c r="A6957"/>
      <c r="B6957"/>
    </row>
    <row r="6958" spans="1:2" ht="16" x14ac:dyDescent="0.2">
      <c r="A6958"/>
      <c r="B6958"/>
    </row>
    <row r="6959" spans="1:2" ht="16" x14ac:dyDescent="0.2">
      <c r="A6959"/>
      <c r="B6959"/>
    </row>
    <row r="6960" spans="1:2" ht="16" x14ac:dyDescent="0.2">
      <c r="A6960"/>
      <c r="B6960"/>
    </row>
    <row r="6961" spans="1:2" ht="16" x14ac:dyDescent="0.2">
      <c r="A6961"/>
      <c r="B6961"/>
    </row>
    <row r="6962" spans="1:2" ht="16" x14ac:dyDescent="0.2">
      <c r="A6962"/>
      <c r="B6962"/>
    </row>
    <row r="6963" spans="1:2" ht="16" x14ac:dyDescent="0.2">
      <c r="A6963"/>
      <c r="B6963"/>
    </row>
    <row r="6964" spans="1:2" ht="16" x14ac:dyDescent="0.2">
      <c r="A6964"/>
      <c r="B6964"/>
    </row>
    <row r="6965" spans="1:2" ht="16" x14ac:dyDescent="0.2">
      <c r="A6965"/>
      <c r="B6965"/>
    </row>
    <row r="6966" spans="1:2" ht="16" x14ac:dyDescent="0.2">
      <c r="A6966"/>
      <c r="B6966"/>
    </row>
    <row r="6967" spans="1:2" ht="16" x14ac:dyDescent="0.2">
      <c r="A6967"/>
      <c r="B6967"/>
    </row>
    <row r="6968" spans="1:2" ht="16" x14ac:dyDescent="0.2">
      <c r="A6968"/>
      <c r="B6968"/>
    </row>
    <row r="6969" spans="1:2" ht="16" x14ac:dyDescent="0.2">
      <c r="A6969"/>
      <c r="B6969"/>
    </row>
    <row r="6970" spans="1:2" ht="16" x14ac:dyDescent="0.2">
      <c r="A6970"/>
      <c r="B6970"/>
    </row>
    <row r="6971" spans="1:2" ht="16" x14ac:dyDescent="0.2">
      <c r="A6971"/>
      <c r="B6971"/>
    </row>
    <row r="6972" spans="1:2" ht="16" x14ac:dyDescent="0.2">
      <c r="A6972"/>
      <c r="B6972"/>
    </row>
    <row r="6973" spans="1:2" ht="16" x14ac:dyDescent="0.2">
      <c r="A6973"/>
      <c r="B6973"/>
    </row>
    <row r="6974" spans="1:2" ht="16" x14ac:dyDescent="0.2">
      <c r="A6974"/>
      <c r="B6974"/>
    </row>
    <row r="6975" spans="1:2" ht="16" x14ac:dyDescent="0.2">
      <c r="A6975"/>
      <c r="B6975"/>
    </row>
    <row r="6976" spans="1:2" ht="16" x14ac:dyDescent="0.2">
      <c r="A6976"/>
      <c r="B6976"/>
    </row>
    <row r="6977" spans="1:2" ht="16" x14ac:dyDescent="0.2">
      <c r="A6977"/>
      <c r="B6977"/>
    </row>
    <row r="6978" spans="1:2" ht="16" x14ac:dyDescent="0.2">
      <c r="A6978"/>
      <c r="B6978"/>
    </row>
    <row r="6979" spans="1:2" ht="16" x14ac:dyDescent="0.2">
      <c r="A6979"/>
      <c r="B6979"/>
    </row>
    <row r="6980" spans="1:2" ht="16" x14ac:dyDescent="0.2">
      <c r="A6980"/>
      <c r="B6980"/>
    </row>
    <row r="6981" spans="1:2" ht="16" x14ac:dyDescent="0.2">
      <c r="A6981"/>
      <c r="B6981"/>
    </row>
    <row r="6982" spans="1:2" ht="16" x14ac:dyDescent="0.2">
      <c r="A6982"/>
      <c r="B6982"/>
    </row>
    <row r="6983" spans="1:2" ht="16" x14ac:dyDescent="0.2">
      <c r="A6983"/>
      <c r="B6983"/>
    </row>
    <row r="6984" spans="1:2" ht="16" x14ac:dyDescent="0.2">
      <c r="A6984"/>
      <c r="B6984"/>
    </row>
    <row r="6985" spans="1:2" ht="16" x14ac:dyDescent="0.2">
      <c r="A6985"/>
      <c r="B6985"/>
    </row>
    <row r="6986" spans="1:2" ht="16" x14ac:dyDescent="0.2">
      <c r="A6986"/>
      <c r="B6986"/>
    </row>
    <row r="6987" spans="1:2" ht="16" x14ac:dyDescent="0.2">
      <c r="A6987"/>
      <c r="B6987"/>
    </row>
    <row r="6988" spans="1:2" ht="16" x14ac:dyDescent="0.2">
      <c r="A6988"/>
      <c r="B6988"/>
    </row>
    <row r="6989" spans="1:2" ht="16" x14ac:dyDescent="0.2">
      <c r="A6989"/>
      <c r="B6989"/>
    </row>
    <row r="6990" spans="1:2" ht="16" x14ac:dyDescent="0.2">
      <c r="A6990"/>
      <c r="B6990"/>
    </row>
    <row r="6991" spans="1:2" ht="16" x14ac:dyDescent="0.2">
      <c r="A6991"/>
      <c r="B6991"/>
    </row>
    <row r="6992" spans="1:2" ht="16" x14ac:dyDescent="0.2">
      <c r="A6992"/>
      <c r="B6992"/>
    </row>
    <row r="6993" spans="1:2" ht="16" x14ac:dyDescent="0.2">
      <c r="A6993"/>
      <c r="B6993"/>
    </row>
    <row r="6994" spans="1:2" ht="16" x14ac:dyDescent="0.2">
      <c r="A6994"/>
      <c r="B6994"/>
    </row>
    <row r="6995" spans="1:2" ht="16" x14ac:dyDescent="0.2">
      <c r="A6995"/>
      <c r="B6995"/>
    </row>
    <row r="6996" spans="1:2" ht="16" x14ac:dyDescent="0.2">
      <c r="A6996"/>
      <c r="B6996"/>
    </row>
    <row r="6997" spans="1:2" ht="16" x14ac:dyDescent="0.2">
      <c r="A6997"/>
      <c r="B6997"/>
    </row>
    <row r="6998" spans="1:2" ht="16" x14ac:dyDescent="0.2">
      <c r="A6998"/>
      <c r="B6998"/>
    </row>
    <row r="6999" spans="1:2" ht="16" x14ac:dyDescent="0.2">
      <c r="A6999"/>
      <c r="B6999"/>
    </row>
    <row r="7000" spans="1:2" ht="16" x14ac:dyDescent="0.2">
      <c r="A7000"/>
      <c r="B7000"/>
    </row>
    <row r="7001" spans="1:2" ht="16" x14ac:dyDescent="0.2">
      <c r="A7001"/>
      <c r="B7001"/>
    </row>
    <row r="7002" spans="1:2" ht="16" x14ac:dyDescent="0.2">
      <c r="A7002"/>
      <c r="B7002"/>
    </row>
    <row r="7003" spans="1:2" ht="16" x14ac:dyDescent="0.2">
      <c r="A7003"/>
      <c r="B7003"/>
    </row>
    <row r="7004" spans="1:2" ht="16" x14ac:dyDescent="0.2">
      <c r="A7004"/>
      <c r="B7004"/>
    </row>
    <row r="7005" spans="1:2" ht="16" x14ac:dyDescent="0.2">
      <c r="A7005"/>
      <c r="B7005"/>
    </row>
    <row r="7006" spans="1:2" ht="16" x14ac:dyDescent="0.2">
      <c r="A7006"/>
      <c r="B7006"/>
    </row>
    <row r="7007" spans="1:2" ht="16" x14ac:dyDescent="0.2">
      <c r="A7007"/>
      <c r="B7007"/>
    </row>
    <row r="7008" spans="1:2" ht="16" x14ac:dyDescent="0.2">
      <c r="A7008"/>
      <c r="B7008"/>
    </row>
    <row r="7009" spans="1:2" ht="16" x14ac:dyDescent="0.2">
      <c r="A7009"/>
      <c r="B7009"/>
    </row>
    <row r="7010" spans="1:2" ht="16" x14ac:dyDescent="0.2">
      <c r="A7010"/>
      <c r="B7010"/>
    </row>
    <row r="7011" spans="1:2" ht="16" x14ac:dyDescent="0.2">
      <c r="A7011"/>
      <c r="B7011"/>
    </row>
    <row r="7012" spans="1:2" ht="16" x14ac:dyDescent="0.2">
      <c r="A7012"/>
      <c r="B7012"/>
    </row>
    <row r="7013" spans="1:2" ht="16" x14ac:dyDescent="0.2">
      <c r="A7013"/>
      <c r="B7013"/>
    </row>
    <row r="7014" spans="1:2" ht="16" x14ac:dyDescent="0.2">
      <c r="A7014"/>
      <c r="B7014"/>
    </row>
    <row r="7015" spans="1:2" ht="16" x14ac:dyDescent="0.2">
      <c r="A7015"/>
      <c r="B7015"/>
    </row>
    <row r="7016" spans="1:2" ht="16" x14ac:dyDescent="0.2">
      <c r="A7016"/>
      <c r="B7016"/>
    </row>
    <row r="7017" spans="1:2" ht="16" x14ac:dyDescent="0.2">
      <c r="A7017"/>
      <c r="B7017"/>
    </row>
    <row r="7018" spans="1:2" ht="16" x14ac:dyDescent="0.2">
      <c r="A7018"/>
      <c r="B7018"/>
    </row>
    <row r="7019" spans="1:2" ht="16" x14ac:dyDescent="0.2">
      <c r="A7019"/>
      <c r="B7019"/>
    </row>
    <row r="7020" spans="1:2" ht="16" x14ac:dyDescent="0.2">
      <c r="A7020"/>
      <c r="B7020"/>
    </row>
    <row r="7021" spans="1:2" ht="16" x14ac:dyDescent="0.2">
      <c r="A7021"/>
      <c r="B7021"/>
    </row>
    <row r="7022" spans="1:2" ht="16" x14ac:dyDescent="0.2">
      <c r="A7022"/>
      <c r="B7022"/>
    </row>
    <row r="7023" spans="1:2" ht="16" x14ac:dyDescent="0.2">
      <c r="A7023"/>
      <c r="B7023"/>
    </row>
    <row r="7024" spans="1:2" ht="16" x14ac:dyDescent="0.2">
      <c r="A7024"/>
      <c r="B7024"/>
    </row>
    <row r="7025" spans="1:2" ht="16" x14ac:dyDescent="0.2">
      <c r="A7025"/>
      <c r="B7025"/>
    </row>
    <row r="7026" spans="1:2" ht="16" x14ac:dyDescent="0.2">
      <c r="A7026"/>
      <c r="B7026"/>
    </row>
    <row r="7027" spans="1:2" ht="16" x14ac:dyDescent="0.2">
      <c r="A7027"/>
      <c r="B7027"/>
    </row>
    <row r="7028" spans="1:2" ht="16" x14ac:dyDescent="0.2">
      <c r="A7028"/>
      <c r="B7028"/>
    </row>
    <row r="7029" spans="1:2" ht="16" x14ac:dyDescent="0.2">
      <c r="A7029"/>
      <c r="B7029"/>
    </row>
    <row r="7030" spans="1:2" ht="16" x14ac:dyDescent="0.2">
      <c r="A7030"/>
      <c r="B7030"/>
    </row>
    <row r="7031" spans="1:2" ht="16" x14ac:dyDescent="0.2">
      <c r="A7031"/>
      <c r="B7031"/>
    </row>
    <row r="7032" spans="1:2" ht="16" x14ac:dyDescent="0.2">
      <c r="A7032"/>
      <c r="B7032"/>
    </row>
    <row r="7033" spans="1:2" ht="16" x14ac:dyDescent="0.2">
      <c r="A7033"/>
      <c r="B7033"/>
    </row>
    <row r="7034" spans="1:2" ht="16" x14ac:dyDescent="0.2">
      <c r="A7034"/>
      <c r="B7034"/>
    </row>
    <row r="7035" spans="1:2" ht="16" x14ac:dyDescent="0.2">
      <c r="A7035"/>
      <c r="B7035"/>
    </row>
    <row r="7036" spans="1:2" ht="16" x14ac:dyDescent="0.2">
      <c r="A7036"/>
      <c r="B7036"/>
    </row>
    <row r="7037" spans="1:2" ht="16" x14ac:dyDescent="0.2">
      <c r="A7037"/>
      <c r="B7037"/>
    </row>
    <row r="7038" spans="1:2" ht="16" x14ac:dyDescent="0.2">
      <c r="A7038"/>
      <c r="B7038"/>
    </row>
    <row r="7039" spans="1:2" ht="16" x14ac:dyDescent="0.2">
      <c r="A7039"/>
      <c r="B7039"/>
    </row>
    <row r="7040" spans="1:2" ht="16" x14ac:dyDescent="0.2">
      <c r="A7040"/>
      <c r="B7040"/>
    </row>
    <row r="7041" spans="1:2" ht="16" x14ac:dyDescent="0.2">
      <c r="A7041"/>
      <c r="B7041"/>
    </row>
    <row r="7042" spans="1:2" ht="16" x14ac:dyDescent="0.2">
      <c r="A7042"/>
      <c r="B7042"/>
    </row>
    <row r="7043" spans="1:2" ht="16" x14ac:dyDescent="0.2">
      <c r="A7043"/>
      <c r="B7043"/>
    </row>
    <row r="7044" spans="1:2" ht="16" x14ac:dyDescent="0.2">
      <c r="A7044"/>
      <c r="B7044"/>
    </row>
    <row r="7045" spans="1:2" ht="16" x14ac:dyDescent="0.2">
      <c r="A7045"/>
      <c r="B7045"/>
    </row>
    <row r="7046" spans="1:2" ht="16" x14ac:dyDescent="0.2">
      <c r="A7046"/>
      <c r="B7046"/>
    </row>
    <row r="7047" spans="1:2" ht="16" x14ac:dyDescent="0.2">
      <c r="A7047"/>
      <c r="B7047"/>
    </row>
    <row r="7048" spans="1:2" ht="16" x14ac:dyDescent="0.2">
      <c r="A7048"/>
      <c r="B7048"/>
    </row>
    <row r="7049" spans="1:2" ht="16" x14ac:dyDescent="0.2">
      <c r="A7049"/>
      <c r="B7049"/>
    </row>
    <row r="7050" spans="1:2" ht="16" x14ac:dyDescent="0.2">
      <c r="A7050"/>
      <c r="B7050"/>
    </row>
    <row r="7051" spans="1:2" ht="16" x14ac:dyDescent="0.2">
      <c r="A7051"/>
      <c r="B7051"/>
    </row>
    <row r="7052" spans="1:2" ht="16" x14ac:dyDescent="0.2">
      <c r="A7052"/>
      <c r="B7052"/>
    </row>
    <row r="7053" spans="1:2" ht="16" x14ac:dyDescent="0.2">
      <c r="A7053"/>
      <c r="B7053"/>
    </row>
    <row r="7054" spans="1:2" ht="16" x14ac:dyDescent="0.2">
      <c r="A7054"/>
      <c r="B7054"/>
    </row>
    <row r="7055" spans="1:2" ht="16" x14ac:dyDescent="0.2">
      <c r="A7055"/>
      <c r="B7055"/>
    </row>
    <row r="7056" spans="1:2" ht="16" x14ac:dyDescent="0.2">
      <c r="A7056"/>
      <c r="B7056"/>
    </row>
    <row r="7057" spans="1:2" ht="16" x14ac:dyDescent="0.2">
      <c r="A7057"/>
      <c r="B7057"/>
    </row>
    <row r="7058" spans="1:2" ht="16" x14ac:dyDescent="0.2">
      <c r="A7058"/>
      <c r="B7058"/>
    </row>
    <row r="7059" spans="1:2" ht="16" x14ac:dyDescent="0.2">
      <c r="A7059"/>
      <c r="B7059"/>
    </row>
    <row r="7060" spans="1:2" ht="16" x14ac:dyDescent="0.2">
      <c r="A7060"/>
      <c r="B7060"/>
    </row>
    <row r="7061" spans="1:2" ht="16" x14ac:dyDescent="0.2">
      <c r="A7061"/>
      <c r="B7061"/>
    </row>
    <row r="7062" spans="1:2" ht="16" x14ac:dyDescent="0.2">
      <c r="A7062"/>
      <c r="B7062"/>
    </row>
    <row r="7063" spans="1:2" ht="16" x14ac:dyDescent="0.2">
      <c r="A7063"/>
      <c r="B7063"/>
    </row>
    <row r="7064" spans="1:2" ht="16" x14ac:dyDescent="0.2">
      <c r="A7064"/>
      <c r="B7064"/>
    </row>
    <row r="7065" spans="1:2" ht="16" x14ac:dyDescent="0.2">
      <c r="A7065"/>
      <c r="B7065"/>
    </row>
    <row r="7066" spans="1:2" ht="16" x14ac:dyDescent="0.2">
      <c r="A7066"/>
      <c r="B7066"/>
    </row>
    <row r="7067" spans="1:2" ht="16" x14ac:dyDescent="0.2">
      <c r="A7067"/>
      <c r="B7067"/>
    </row>
    <row r="7068" spans="1:2" ht="16" x14ac:dyDescent="0.2">
      <c r="A7068"/>
      <c r="B7068"/>
    </row>
    <row r="7069" spans="1:2" ht="16" x14ac:dyDescent="0.2">
      <c r="A7069"/>
      <c r="B7069"/>
    </row>
    <row r="7070" spans="1:2" ht="16" x14ac:dyDescent="0.2">
      <c r="A7070"/>
      <c r="B7070"/>
    </row>
    <row r="7071" spans="1:2" ht="16" x14ac:dyDescent="0.2">
      <c r="A7071"/>
      <c r="B7071"/>
    </row>
    <row r="7072" spans="1:2" ht="16" x14ac:dyDescent="0.2">
      <c r="A7072"/>
      <c r="B7072"/>
    </row>
    <row r="7073" spans="1:2" ht="16" x14ac:dyDescent="0.2">
      <c r="A7073"/>
      <c r="B7073"/>
    </row>
    <row r="7074" spans="1:2" ht="16" x14ac:dyDescent="0.2">
      <c r="A7074"/>
      <c r="B7074"/>
    </row>
    <row r="7075" spans="1:2" ht="16" x14ac:dyDescent="0.2">
      <c r="A7075"/>
      <c r="B7075"/>
    </row>
    <row r="7076" spans="1:2" ht="16" x14ac:dyDescent="0.2">
      <c r="A7076"/>
      <c r="B7076"/>
    </row>
    <row r="7077" spans="1:2" ht="16" x14ac:dyDescent="0.2">
      <c r="A7077"/>
      <c r="B7077"/>
    </row>
    <row r="7078" spans="1:2" ht="16" x14ac:dyDescent="0.2">
      <c r="A7078"/>
      <c r="B7078"/>
    </row>
    <row r="7079" spans="1:2" ht="16" x14ac:dyDescent="0.2">
      <c r="A7079"/>
      <c r="B7079"/>
    </row>
    <row r="7080" spans="1:2" ht="16" x14ac:dyDescent="0.2">
      <c r="A7080"/>
      <c r="B7080"/>
    </row>
    <row r="7081" spans="1:2" ht="16" x14ac:dyDescent="0.2">
      <c r="A7081"/>
      <c r="B7081"/>
    </row>
    <row r="7082" spans="1:2" ht="16" x14ac:dyDescent="0.2">
      <c r="A7082"/>
      <c r="B7082"/>
    </row>
    <row r="7083" spans="1:2" ht="16" x14ac:dyDescent="0.2">
      <c r="A7083"/>
      <c r="B7083"/>
    </row>
    <row r="7084" spans="1:2" ht="16" x14ac:dyDescent="0.2">
      <c r="A7084"/>
      <c r="B7084"/>
    </row>
    <row r="7085" spans="1:2" ht="16" x14ac:dyDescent="0.2">
      <c r="A7085"/>
      <c r="B7085"/>
    </row>
    <row r="7086" spans="1:2" ht="16" x14ac:dyDescent="0.2">
      <c r="A7086"/>
      <c r="B7086"/>
    </row>
    <row r="7087" spans="1:2" ht="16" x14ac:dyDescent="0.2">
      <c r="A7087"/>
      <c r="B7087"/>
    </row>
    <row r="7088" spans="1:2" ht="16" x14ac:dyDescent="0.2">
      <c r="A7088"/>
      <c r="B7088"/>
    </row>
    <row r="7089" spans="1:2" ht="16" x14ac:dyDescent="0.2">
      <c r="A7089"/>
      <c r="B7089"/>
    </row>
    <row r="7090" spans="1:2" ht="16" x14ac:dyDescent="0.2">
      <c r="A7090"/>
      <c r="B7090"/>
    </row>
    <row r="7091" spans="1:2" ht="16" x14ac:dyDescent="0.2">
      <c r="A7091"/>
      <c r="B7091"/>
    </row>
    <row r="7092" spans="1:2" ht="16" x14ac:dyDescent="0.2">
      <c r="A7092"/>
      <c r="B7092"/>
    </row>
    <row r="7093" spans="1:2" ht="16" x14ac:dyDescent="0.2">
      <c r="A7093"/>
      <c r="B7093"/>
    </row>
    <row r="7094" spans="1:2" ht="16" x14ac:dyDescent="0.2">
      <c r="A7094"/>
      <c r="B7094"/>
    </row>
    <row r="7095" spans="1:2" ht="16" x14ac:dyDescent="0.2">
      <c r="A7095"/>
      <c r="B7095"/>
    </row>
    <row r="7096" spans="1:2" ht="16" x14ac:dyDescent="0.2">
      <c r="A7096"/>
      <c r="B7096"/>
    </row>
    <row r="7097" spans="1:2" ht="16" x14ac:dyDescent="0.2">
      <c r="A7097"/>
      <c r="B7097"/>
    </row>
    <row r="7098" spans="1:2" ht="16" x14ac:dyDescent="0.2">
      <c r="A7098"/>
      <c r="B7098"/>
    </row>
    <row r="7099" spans="1:2" ht="16" x14ac:dyDescent="0.2">
      <c r="A7099"/>
      <c r="B7099"/>
    </row>
    <row r="7100" spans="1:2" ht="16" x14ac:dyDescent="0.2">
      <c r="A7100"/>
      <c r="B7100"/>
    </row>
    <row r="7101" spans="1:2" ht="16" x14ac:dyDescent="0.2">
      <c r="A7101"/>
      <c r="B7101"/>
    </row>
    <row r="7102" spans="1:2" ht="16" x14ac:dyDescent="0.2">
      <c r="A7102"/>
      <c r="B7102"/>
    </row>
    <row r="7103" spans="1:2" ht="16" x14ac:dyDescent="0.2">
      <c r="A7103"/>
      <c r="B7103"/>
    </row>
    <row r="7104" spans="1:2" ht="16" x14ac:dyDescent="0.2">
      <c r="A7104"/>
      <c r="B7104"/>
    </row>
    <row r="7105" spans="1:2" ht="16" x14ac:dyDescent="0.2">
      <c r="A7105"/>
      <c r="B7105"/>
    </row>
    <row r="7106" spans="1:2" ht="16" x14ac:dyDescent="0.2">
      <c r="A7106"/>
      <c r="B7106"/>
    </row>
    <row r="7107" spans="1:2" ht="16" x14ac:dyDescent="0.2">
      <c r="A7107"/>
      <c r="B7107"/>
    </row>
    <row r="7108" spans="1:2" ht="16" x14ac:dyDescent="0.2">
      <c r="A7108"/>
      <c r="B7108"/>
    </row>
    <row r="7109" spans="1:2" ht="16" x14ac:dyDescent="0.2">
      <c r="A7109"/>
      <c r="B7109"/>
    </row>
    <row r="7110" spans="1:2" ht="16" x14ac:dyDescent="0.2">
      <c r="A7110"/>
      <c r="B7110"/>
    </row>
    <row r="7111" spans="1:2" ht="16" x14ac:dyDescent="0.2">
      <c r="A7111"/>
      <c r="B7111"/>
    </row>
    <row r="7112" spans="1:2" ht="16" x14ac:dyDescent="0.2">
      <c r="A7112"/>
      <c r="B7112"/>
    </row>
    <row r="7113" spans="1:2" ht="16" x14ac:dyDescent="0.2">
      <c r="A7113"/>
      <c r="B7113"/>
    </row>
    <row r="7114" spans="1:2" ht="16" x14ac:dyDescent="0.2">
      <c r="A7114"/>
      <c r="B7114"/>
    </row>
    <row r="7115" spans="1:2" ht="16" x14ac:dyDescent="0.2">
      <c r="A7115"/>
      <c r="B7115"/>
    </row>
    <row r="7116" spans="1:2" ht="16" x14ac:dyDescent="0.2">
      <c r="A7116"/>
      <c r="B7116"/>
    </row>
    <row r="7117" spans="1:2" ht="16" x14ac:dyDescent="0.2">
      <c r="A7117"/>
      <c r="B7117"/>
    </row>
    <row r="7118" spans="1:2" ht="16" x14ac:dyDescent="0.2">
      <c r="A7118"/>
      <c r="B7118"/>
    </row>
    <row r="7119" spans="1:2" ht="16" x14ac:dyDescent="0.2">
      <c r="A7119"/>
      <c r="B7119"/>
    </row>
    <row r="7120" spans="1:2" ht="16" x14ac:dyDescent="0.2">
      <c r="A7120"/>
      <c r="B7120"/>
    </row>
    <row r="7121" spans="1:2" ht="16" x14ac:dyDescent="0.2">
      <c r="A7121"/>
      <c r="B7121"/>
    </row>
    <row r="7122" spans="1:2" ht="16" x14ac:dyDescent="0.2">
      <c r="A7122"/>
      <c r="B7122"/>
    </row>
    <row r="7123" spans="1:2" ht="16" x14ac:dyDescent="0.2">
      <c r="A7123"/>
      <c r="B7123"/>
    </row>
    <row r="7124" spans="1:2" ht="16" x14ac:dyDescent="0.2">
      <c r="A7124"/>
      <c r="B7124"/>
    </row>
    <row r="7125" spans="1:2" ht="16" x14ac:dyDescent="0.2">
      <c r="A7125"/>
      <c r="B7125"/>
    </row>
    <row r="7126" spans="1:2" ht="16" x14ac:dyDescent="0.2">
      <c r="A7126"/>
      <c r="B7126"/>
    </row>
    <row r="7127" spans="1:2" ht="16" x14ac:dyDescent="0.2">
      <c r="A7127"/>
      <c r="B7127"/>
    </row>
    <row r="7128" spans="1:2" ht="16" x14ac:dyDescent="0.2">
      <c r="A7128"/>
      <c r="B7128"/>
    </row>
    <row r="7129" spans="1:2" ht="16" x14ac:dyDescent="0.2">
      <c r="A7129"/>
      <c r="B7129"/>
    </row>
    <row r="7130" spans="1:2" ht="16" x14ac:dyDescent="0.2">
      <c r="A7130"/>
      <c r="B7130"/>
    </row>
    <row r="7131" spans="1:2" ht="16" x14ac:dyDescent="0.2">
      <c r="A7131"/>
      <c r="B7131"/>
    </row>
    <row r="7132" spans="1:2" ht="16" x14ac:dyDescent="0.2">
      <c r="A7132"/>
      <c r="B7132"/>
    </row>
    <row r="7133" spans="1:2" ht="16" x14ac:dyDescent="0.2">
      <c r="A7133"/>
      <c r="B7133"/>
    </row>
    <row r="7134" spans="1:2" ht="16" x14ac:dyDescent="0.2">
      <c r="A7134"/>
      <c r="B7134"/>
    </row>
    <row r="7135" spans="1:2" ht="16" x14ac:dyDescent="0.2">
      <c r="A7135"/>
      <c r="B7135"/>
    </row>
    <row r="7136" spans="1:2" ht="16" x14ac:dyDescent="0.2">
      <c r="A7136"/>
      <c r="B7136"/>
    </row>
    <row r="7137" spans="1:2" ht="16" x14ac:dyDescent="0.2">
      <c r="A7137"/>
      <c r="B7137"/>
    </row>
    <row r="7138" spans="1:2" ht="16" x14ac:dyDescent="0.2">
      <c r="A7138"/>
      <c r="B7138"/>
    </row>
    <row r="7139" spans="1:2" ht="16" x14ac:dyDescent="0.2">
      <c r="A7139"/>
      <c r="B7139"/>
    </row>
    <row r="7140" spans="1:2" ht="16" x14ac:dyDescent="0.2">
      <c r="A7140"/>
      <c r="B7140"/>
    </row>
    <row r="7141" spans="1:2" ht="16" x14ac:dyDescent="0.2">
      <c r="A7141"/>
      <c r="B7141"/>
    </row>
    <row r="7142" spans="1:2" ht="16" x14ac:dyDescent="0.2">
      <c r="A7142"/>
      <c r="B7142"/>
    </row>
    <row r="7143" spans="1:2" ht="16" x14ac:dyDescent="0.2">
      <c r="A7143"/>
      <c r="B7143"/>
    </row>
    <row r="7144" spans="1:2" ht="16" x14ac:dyDescent="0.2">
      <c r="A7144"/>
      <c r="B7144"/>
    </row>
    <row r="7145" spans="1:2" ht="16" x14ac:dyDescent="0.2">
      <c r="A7145"/>
      <c r="B7145"/>
    </row>
    <row r="7146" spans="1:2" ht="16" x14ac:dyDescent="0.2">
      <c r="A7146"/>
      <c r="B7146"/>
    </row>
    <row r="7147" spans="1:2" ht="16" x14ac:dyDescent="0.2">
      <c r="A7147"/>
      <c r="B7147"/>
    </row>
    <row r="7148" spans="1:2" ht="16" x14ac:dyDescent="0.2">
      <c r="A7148"/>
      <c r="B7148"/>
    </row>
    <row r="7149" spans="1:2" ht="16" x14ac:dyDescent="0.2">
      <c r="A7149"/>
      <c r="B7149"/>
    </row>
    <row r="7150" spans="1:2" ht="16" x14ac:dyDescent="0.2">
      <c r="A7150"/>
      <c r="B7150"/>
    </row>
    <row r="7151" spans="1:2" ht="16" x14ac:dyDescent="0.2">
      <c r="A7151"/>
      <c r="B7151"/>
    </row>
    <row r="7152" spans="1:2" ht="16" x14ac:dyDescent="0.2">
      <c r="A7152"/>
      <c r="B7152"/>
    </row>
    <row r="7153" spans="1:2" ht="16" x14ac:dyDescent="0.2">
      <c r="A7153"/>
      <c r="B7153"/>
    </row>
    <row r="7154" spans="1:2" ht="16" x14ac:dyDescent="0.2">
      <c r="A7154"/>
      <c r="B7154"/>
    </row>
    <row r="7155" spans="1:2" ht="16" x14ac:dyDescent="0.2">
      <c r="A7155"/>
      <c r="B7155"/>
    </row>
    <row r="7156" spans="1:2" ht="16" x14ac:dyDescent="0.2">
      <c r="A7156"/>
      <c r="B7156"/>
    </row>
    <row r="7157" spans="1:2" ht="16" x14ac:dyDescent="0.2">
      <c r="A7157"/>
      <c r="B7157"/>
    </row>
    <row r="7158" spans="1:2" ht="16" x14ac:dyDescent="0.2">
      <c r="A7158"/>
      <c r="B7158"/>
    </row>
    <row r="7159" spans="1:2" ht="16" x14ac:dyDescent="0.2">
      <c r="A7159"/>
      <c r="B7159"/>
    </row>
    <row r="7160" spans="1:2" ht="16" x14ac:dyDescent="0.2">
      <c r="A7160"/>
      <c r="B7160"/>
    </row>
    <row r="7161" spans="1:2" ht="16" x14ac:dyDescent="0.2">
      <c r="A7161"/>
      <c r="B7161"/>
    </row>
    <row r="7162" spans="1:2" ht="16" x14ac:dyDescent="0.2">
      <c r="A7162"/>
      <c r="B7162"/>
    </row>
    <row r="7163" spans="1:2" ht="16" x14ac:dyDescent="0.2">
      <c r="A7163"/>
      <c r="B7163"/>
    </row>
    <row r="7164" spans="1:2" ht="16" x14ac:dyDescent="0.2">
      <c r="A7164"/>
      <c r="B7164"/>
    </row>
    <row r="7165" spans="1:2" ht="16" x14ac:dyDescent="0.2">
      <c r="A7165"/>
      <c r="B7165"/>
    </row>
    <row r="7166" spans="1:2" ht="16" x14ac:dyDescent="0.2">
      <c r="A7166"/>
      <c r="B7166"/>
    </row>
    <row r="7167" spans="1:2" ht="16" x14ac:dyDescent="0.2">
      <c r="A7167"/>
      <c r="B7167"/>
    </row>
    <row r="7168" spans="1:2" ht="16" x14ac:dyDescent="0.2">
      <c r="A7168"/>
      <c r="B7168"/>
    </row>
    <row r="7169" spans="1:2" ht="16" x14ac:dyDescent="0.2">
      <c r="A7169"/>
      <c r="B7169"/>
    </row>
    <row r="7170" spans="1:2" ht="16" x14ac:dyDescent="0.2">
      <c r="A7170"/>
      <c r="B7170"/>
    </row>
    <row r="7171" spans="1:2" ht="16" x14ac:dyDescent="0.2">
      <c r="A7171"/>
      <c r="B7171"/>
    </row>
    <row r="7172" spans="1:2" ht="16" x14ac:dyDescent="0.2">
      <c r="A7172"/>
      <c r="B7172"/>
    </row>
    <row r="7173" spans="1:2" ht="16" x14ac:dyDescent="0.2">
      <c r="A7173"/>
      <c r="B7173"/>
    </row>
    <row r="7174" spans="1:2" ht="16" x14ac:dyDescent="0.2">
      <c r="A7174"/>
      <c r="B7174"/>
    </row>
    <row r="7175" spans="1:2" ht="16" x14ac:dyDescent="0.2">
      <c r="A7175"/>
      <c r="B7175"/>
    </row>
    <row r="7176" spans="1:2" ht="16" x14ac:dyDescent="0.2">
      <c r="A7176"/>
      <c r="B7176"/>
    </row>
    <row r="7177" spans="1:2" ht="16" x14ac:dyDescent="0.2">
      <c r="A7177"/>
      <c r="B7177"/>
    </row>
    <row r="7178" spans="1:2" ht="16" x14ac:dyDescent="0.2">
      <c r="A7178"/>
      <c r="B7178"/>
    </row>
    <row r="7179" spans="1:2" ht="16" x14ac:dyDescent="0.2">
      <c r="A7179"/>
      <c r="B7179"/>
    </row>
    <row r="7180" spans="1:2" ht="16" x14ac:dyDescent="0.2">
      <c r="A7180"/>
      <c r="B7180"/>
    </row>
    <row r="7181" spans="1:2" ht="16" x14ac:dyDescent="0.2">
      <c r="A7181"/>
      <c r="B7181"/>
    </row>
    <row r="7182" spans="1:2" ht="16" x14ac:dyDescent="0.2">
      <c r="A7182"/>
      <c r="B7182"/>
    </row>
    <row r="7183" spans="1:2" ht="16" x14ac:dyDescent="0.2">
      <c r="A7183"/>
      <c r="B7183"/>
    </row>
    <row r="7184" spans="1:2" ht="16" x14ac:dyDescent="0.2">
      <c r="A7184"/>
      <c r="B7184"/>
    </row>
    <row r="7185" spans="1:2" ht="16" x14ac:dyDescent="0.2">
      <c r="A7185"/>
      <c r="B7185"/>
    </row>
    <row r="7186" spans="1:2" ht="16" x14ac:dyDescent="0.2">
      <c r="A7186"/>
      <c r="B7186"/>
    </row>
    <row r="7187" spans="1:2" ht="16" x14ac:dyDescent="0.2">
      <c r="A7187"/>
      <c r="B7187"/>
    </row>
    <row r="7188" spans="1:2" ht="16" x14ac:dyDescent="0.2">
      <c r="A7188"/>
      <c r="B7188"/>
    </row>
    <row r="7189" spans="1:2" ht="16" x14ac:dyDescent="0.2">
      <c r="A7189"/>
      <c r="B7189"/>
    </row>
    <row r="7190" spans="1:2" ht="16" x14ac:dyDescent="0.2">
      <c r="A7190"/>
      <c r="B7190"/>
    </row>
    <row r="7191" spans="1:2" ht="16" x14ac:dyDescent="0.2">
      <c r="A7191"/>
      <c r="B7191"/>
    </row>
    <row r="7192" spans="1:2" ht="16" x14ac:dyDescent="0.2">
      <c r="A7192"/>
      <c r="B7192"/>
    </row>
    <row r="7193" spans="1:2" ht="16" x14ac:dyDescent="0.2">
      <c r="A7193"/>
      <c r="B7193"/>
    </row>
    <row r="7194" spans="1:2" ht="16" x14ac:dyDescent="0.2">
      <c r="A7194"/>
      <c r="B7194"/>
    </row>
    <row r="7195" spans="1:2" ht="16" x14ac:dyDescent="0.2">
      <c r="A7195"/>
      <c r="B7195"/>
    </row>
    <row r="7196" spans="1:2" ht="16" x14ac:dyDescent="0.2">
      <c r="A7196"/>
      <c r="B7196"/>
    </row>
    <row r="7197" spans="1:2" ht="16" x14ac:dyDescent="0.2">
      <c r="A7197"/>
      <c r="B7197"/>
    </row>
    <row r="7198" spans="1:2" ht="16" x14ac:dyDescent="0.2">
      <c r="A7198"/>
      <c r="B7198"/>
    </row>
    <row r="7199" spans="1:2" ht="16" x14ac:dyDescent="0.2">
      <c r="A7199"/>
      <c r="B7199"/>
    </row>
    <row r="7200" spans="1:2" ht="16" x14ac:dyDescent="0.2">
      <c r="A7200"/>
      <c r="B7200"/>
    </row>
    <row r="7201" spans="1:2" ht="16" x14ac:dyDescent="0.2">
      <c r="A7201"/>
      <c r="B7201"/>
    </row>
    <row r="7202" spans="1:2" ht="16" x14ac:dyDescent="0.2">
      <c r="A7202"/>
      <c r="B7202"/>
    </row>
    <row r="7203" spans="1:2" ht="16" x14ac:dyDescent="0.2">
      <c r="A7203"/>
      <c r="B7203"/>
    </row>
    <row r="7204" spans="1:2" ht="16" x14ac:dyDescent="0.2">
      <c r="A7204"/>
      <c r="B7204"/>
    </row>
    <row r="7205" spans="1:2" ht="16" x14ac:dyDescent="0.2">
      <c r="A7205"/>
      <c r="B7205"/>
    </row>
    <row r="7206" spans="1:2" ht="16" x14ac:dyDescent="0.2">
      <c r="A7206"/>
      <c r="B7206"/>
    </row>
    <row r="7207" spans="1:2" ht="16" x14ac:dyDescent="0.2">
      <c r="A7207"/>
      <c r="B7207"/>
    </row>
    <row r="7208" spans="1:2" ht="16" x14ac:dyDescent="0.2">
      <c r="A7208"/>
      <c r="B7208"/>
    </row>
    <row r="7209" spans="1:2" ht="16" x14ac:dyDescent="0.2">
      <c r="A7209"/>
      <c r="B7209"/>
    </row>
    <row r="7210" spans="1:2" ht="16" x14ac:dyDescent="0.2">
      <c r="A7210"/>
      <c r="B7210"/>
    </row>
    <row r="7211" spans="1:2" ht="16" x14ac:dyDescent="0.2">
      <c r="A7211"/>
      <c r="B7211"/>
    </row>
    <row r="7212" spans="1:2" ht="16" x14ac:dyDescent="0.2">
      <c r="A7212"/>
      <c r="B7212"/>
    </row>
    <row r="7213" spans="1:2" ht="16" x14ac:dyDescent="0.2">
      <c r="A7213"/>
      <c r="B7213"/>
    </row>
    <row r="7214" spans="1:2" ht="16" x14ac:dyDescent="0.2">
      <c r="A7214"/>
      <c r="B7214"/>
    </row>
    <row r="7215" spans="1:2" ht="16" x14ac:dyDescent="0.2">
      <c r="A7215"/>
      <c r="B7215"/>
    </row>
    <row r="7216" spans="1:2" ht="16" x14ac:dyDescent="0.2">
      <c r="A7216"/>
      <c r="B7216"/>
    </row>
    <row r="7217" spans="1:2" ht="16" x14ac:dyDescent="0.2">
      <c r="A7217"/>
      <c r="B7217"/>
    </row>
    <row r="7218" spans="1:2" ht="16" x14ac:dyDescent="0.2">
      <c r="A7218"/>
      <c r="B7218"/>
    </row>
    <row r="7219" spans="1:2" ht="16" x14ac:dyDescent="0.2">
      <c r="A7219"/>
      <c r="B7219"/>
    </row>
    <row r="7220" spans="1:2" ht="16" x14ac:dyDescent="0.2">
      <c r="A7220"/>
      <c r="B7220"/>
    </row>
    <row r="7221" spans="1:2" ht="16" x14ac:dyDescent="0.2">
      <c r="A7221"/>
      <c r="B7221"/>
    </row>
    <row r="7222" spans="1:2" ht="16" x14ac:dyDescent="0.2">
      <c r="A7222"/>
      <c r="B7222"/>
    </row>
    <row r="7223" spans="1:2" ht="16" x14ac:dyDescent="0.2">
      <c r="A7223"/>
      <c r="B7223"/>
    </row>
    <row r="7224" spans="1:2" ht="16" x14ac:dyDescent="0.2">
      <c r="A7224"/>
      <c r="B7224"/>
    </row>
    <row r="7225" spans="1:2" ht="16" x14ac:dyDescent="0.2">
      <c r="A7225"/>
      <c r="B7225"/>
    </row>
    <row r="7226" spans="1:2" ht="16" x14ac:dyDescent="0.2">
      <c r="A7226"/>
      <c r="B7226"/>
    </row>
    <row r="7227" spans="1:2" ht="16" x14ac:dyDescent="0.2">
      <c r="A7227"/>
      <c r="B7227"/>
    </row>
    <row r="7228" spans="1:2" ht="16" x14ac:dyDescent="0.2">
      <c r="A7228"/>
      <c r="B7228"/>
    </row>
    <row r="7229" spans="1:2" ht="16" x14ac:dyDescent="0.2">
      <c r="A7229"/>
      <c r="B7229"/>
    </row>
    <row r="7230" spans="1:2" ht="16" x14ac:dyDescent="0.2">
      <c r="A7230"/>
      <c r="B7230"/>
    </row>
    <row r="7231" spans="1:2" ht="16" x14ac:dyDescent="0.2">
      <c r="A7231"/>
      <c r="B7231"/>
    </row>
    <row r="7232" spans="1:2" ht="16" x14ac:dyDescent="0.2">
      <c r="A7232"/>
      <c r="B7232"/>
    </row>
    <row r="7233" spans="1:2" ht="16" x14ac:dyDescent="0.2">
      <c r="A7233"/>
      <c r="B7233"/>
    </row>
    <row r="7234" spans="1:2" ht="16" x14ac:dyDescent="0.2">
      <c r="A7234"/>
      <c r="B7234"/>
    </row>
    <row r="7235" spans="1:2" ht="16" x14ac:dyDescent="0.2">
      <c r="A7235"/>
      <c r="B7235"/>
    </row>
    <row r="7236" spans="1:2" ht="16" x14ac:dyDescent="0.2">
      <c r="A7236"/>
      <c r="B7236"/>
    </row>
    <row r="7237" spans="1:2" ht="16" x14ac:dyDescent="0.2">
      <c r="A7237"/>
      <c r="B7237"/>
    </row>
    <row r="7238" spans="1:2" ht="16" x14ac:dyDescent="0.2">
      <c r="A7238"/>
      <c r="B7238"/>
    </row>
    <row r="7239" spans="1:2" ht="16" x14ac:dyDescent="0.2">
      <c r="A7239"/>
      <c r="B7239"/>
    </row>
    <row r="7240" spans="1:2" ht="16" x14ac:dyDescent="0.2">
      <c r="A7240"/>
      <c r="B7240"/>
    </row>
    <row r="7241" spans="1:2" ht="16" x14ac:dyDescent="0.2">
      <c r="A7241"/>
      <c r="B7241"/>
    </row>
    <row r="7242" spans="1:2" ht="16" x14ac:dyDescent="0.2">
      <c r="A7242"/>
      <c r="B7242"/>
    </row>
    <row r="7243" spans="1:2" ht="16" x14ac:dyDescent="0.2">
      <c r="A7243"/>
      <c r="B7243"/>
    </row>
    <row r="7244" spans="1:2" ht="16" x14ac:dyDescent="0.2">
      <c r="A7244"/>
      <c r="B7244"/>
    </row>
    <row r="7245" spans="1:2" ht="16" x14ac:dyDescent="0.2">
      <c r="A7245"/>
      <c r="B7245"/>
    </row>
    <row r="7246" spans="1:2" ht="16" x14ac:dyDescent="0.2">
      <c r="A7246"/>
      <c r="B7246"/>
    </row>
    <row r="7247" spans="1:2" ht="16" x14ac:dyDescent="0.2">
      <c r="A7247"/>
      <c r="B7247"/>
    </row>
    <row r="7248" spans="1:2" ht="16" x14ac:dyDescent="0.2">
      <c r="A7248"/>
      <c r="B7248"/>
    </row>
    <row r="7249" spans="1:2" ht="16" x14ac:dyDescent="0.2">
      <c r="A7249"/>
      <c r="B7249"/>
    </row>
    <row r="7250" spans="1:2" ht="16" x14ac:dyDescent="0.2">
      <c r="A7250"/>
      <c r="B7250"/>
    </row>
    <row r="7251" spans="1:2" ht="16" x14ac:dyDescent="0.2">
      <c r="A7251"/>
      <c r="B7251"/>
    </row>
    <row r="7252" spans="1:2" ht="16" x14ac:dyDescent="0.2">
      <c r="A7252"/>
      <c r="B7252"/>
    </row>
    <row r="7253" spans="1:2" ht="16" x14ac:dyDescent="0.2">
      <c r="A7253"/>
      <c r="B7253"/>
    </row>
    <row r="7254" spans="1:2" ht="16" x14ac:dyDescent="0.2">
      <c r="A7254"/>
      <c r="B7254"/>
    </row>
    <row r="7255" spans="1:2" ht="16" x14ac:dyDescent="0.2">
      <c r="A7255"/>
      <c r="B7255"/>
    </row>
    <row r="7256" spans="1:2" ht="16" x14ac:dyDescent="0.2">
      <c r="A7256"/>
      <c r="B7256"/>
    </row>
    <row r="7257" spans="1:2" ht="16" x14ac:dyDescent="0.2">
      <c r="A7257"/>
      <c r="B7257"/>
    </row>
    <row r="7258" spans="1:2" ht="16" x14ac:dyDescent="0.2">
      <c r="A7258"/>
      <c r="B7258"/>
    </row>
    <row r="7259" spans="1:2" ht="16" x14ac:dyDescent="0.2">
      <c r="A7259"/>
      <c r="B7259"/>
    </row>
    <row r="7260" spans="1:2" ht="16" x14ac:dyDescent="0.2">
      <c r="A7260"/>
      <c r="B7260"/>
    </row>
    <row r="7261" spans="1:2" ht="16" x14ac:dyDescent="0.2">
      <c r="A7261"/>
      <c r="B7261"/>
    </row>
    <row r="7262" spans="1:2" ht="16" x14ac:dyDescent="0.2">
      <c r="A7262"/>
      <c r="B7262"/>
    </row>
    <row r="7263" spans="1:2" ht="16" x14ac:dyDescent="0.2">
      <c r="A7263"/>
      <c r="B7263"/>
    </row>
    <row r="7264" spans="1:2" ht="16" x14ac:dyDescent="0.2">
      <c r="A7264"/>
      <c r="B7264"/>
    </row>
    <row r="7265" spans="1:2" ht="16" x14ac:dyDescent="0.2">
      <c r="A7265"/>
      <c r="B7265"/>
    </row>
    <row r="7266" spans="1:2" ht="16" x14ac:dyDescent="0.2">
      <c r="A7266"/>
      <c r="B7266"/>
    </row>
    <row r="7267" spans="1:2" ht="16" x14ac:dyDescent="0.2">
      <c r="A7267"/>
      <c r="B7267"/>
    </row>
    <row r="7268" spans="1:2" ht="16" x14ac:dyDescent="0.2">
      <c r="A7268"/>
      <c r="B7268"/>
    </row>
    <row r="7269" spans="1:2" ht="16" x14ac:dyDescent="0.2">
      <c r="A7269"/>
      <c r="B7269"/>
    </row>
    <row r="7270" spans="1:2" ht="16" x14ac:dyDescent="0.2">
      <c r="A7270"/>
      <c r="B7270"/>
    </row>
    <row r="7271" spans="1:2" ht="16" x14ac:dyDescent="0.2">
      <c r="A7271"/>
      <c r="B7271"/>
    </row>
    <row r="7272" spans="1:2" ht="16" x14ac:dyDescent="0.2">
      <c r="A7272"/>
      <c r="B7272"/>
    </row>
    <row r="7273" spans="1:2" ht="16" x14ac:dyDescent="0.2">
      <c r="A7273"/>
      <c r="B7273"/>
    </row>
    <row r="7274" spans="1:2" ht="16" x14ac:dyDescent="0.2">
      <c r="A7274"/>
      <c r="B7274"/>
    </row>
    <row r="7275" spans="1:2" ht="16" x14ac:dyDescent="0.2">
      <c r="A7275"/>
      <c r="B7275"/>
    </row>
    <row r="7276" spans="1:2" ht="16" x14ac:dyDescent="0.2">
      <c r="A7276"/>
      <c r="B7276"/>
    </row>
    <row r="7277" spans="1:2" ht="16" x14ac:dyDescent="0.2">
      <c r="A7277"/>
      <c r="B7277"/>
    </row>
    <row r="7278" spans="1:2" ht="16" x14ac:dyDescent="0.2">
      <c r="A7278"/>
      <c r="B7278"/>
    </row>
    <row r="7279" spans="1:2" ht="16" x14ac:dyDescent="0.2">
      <c r="A7279"/>
      <c r="B7279"/>
    </row>
    <row r="7280" spans="1:2" ht="16" x14ac:dyDescent="0.2">
      <c r="A7280"/>
      <c r="B7280"/>
    </row>
    <row r="7281" spans="1:2" ht="16" x14ac:dyDescent="0.2">
      <c r="A7281"/>
      <c r="B7281"/>
    </row>
    <row r="7282" spans="1:2" ht="16" x14ac:dyDescent="0.2">
      <c r="A7282"/>
      <c r="B7282"/>
    </row>
    <row r="7283" spans="1:2" ht="16" x14ac:dyDescent="0.2">
      <c r="A7283"/>
      <c r="B7283"/>
    </row>
    <row r="7284" spans="1:2" ht="16" x14ac:dyDescent="0.2">
      <c r="A7284"/>
      <c r="B7284"/>
    </row>
    <row r="7285" spans="1:2" ht="16" x14ac:dyDescent="0.2">
      <c r="A7285"/>
      <c r="B7285"/>
    </row>
    <row r="7286" spans="1:2" ht="16" x14ac:dyDescent="0.2">
      <c r="A7286"/>
      <c r="B7286"/>
    </row>
    <row r="7287" spans="1:2" ht="16" x14ac:dyDescent="0.2">
      <c r="A7287"/>
      <c r="B7287"/>
    </row>
    <row r="7288" spans="1:2" ht="16" x14ac:dyDescent="0.2">
      <c r="A7288"/>
      <c r="B7288"/>
    </row>
    <row r="7289" spans="1:2" ht="16" x14ac:dyDescent="0.2">
      <c r="A7289"/>
      <c r="B7289"/>
    </row>
    <row r="7290" spans="1:2" ht="16" x14ac:dyDescent="0.2">
      <c r="A7290"/>
      <c r="B7290"/>
    </row>
    <row r="7291" spans="1:2" ht="16" x14ac:dyDescent="0.2">
      <c r="A7291"/>
      <c r="B7291"/>
    </row>
    <row r="7292" spans="1:2" ht="16" x14ac:dyDescent="0.2">
      <c r="A7292"/>
      <c r="B7292"/>
    </row>
    <row r="7293" spans="1:2" ht="16" x14ac:dyDescent="0.2">
      <c r="A7293"/>
      <c r="B7293"/>
    </row>
    <row r="7294" spans="1:2" ht="16" x14ac:dyDescent="0.2">
      <c r="A7294"/>
      <c r="B7294"/>
    </row>
    <row r="7295" spans="1:2" ht="16" x14ac:dyDescent="0.2">
      <c r="A7295"/>
      <c r="B7295"/>
    </row>
    <row r="7296" spans="1:2" ht="16" x14ac:dyDescent="0.2">
      <c r="A7296"/>
      <c r="B7296"/>
    </row>
    <row r="7297" spans="1:2" ht="16" x14ac:dyDescent="0.2">
      <c r="A7297"/>
      <c r="B7297"/>
    </row>
    <row r="7298" spans="1:2" ht="16" x14ac:dyDescent="0.2">
      <c r="A7298"/>
      <c r="B7298"/>
    </row>
    <row r="7299" spans="1:2" ht="16" x14ac:dyDescent="0.2">
      <c r="A7299"/>
      <c r="B7299"/>
    </row>
    <row r="7300" spans="1:2" ht="16" x14ac:dyDescent="0.2">
      <c r="A7300"/>
      <c r="B7300"/>
    </row>
    <row r="7301" spans="1:2" ht="16" x14ac:dyDescent="0.2">
      <c r="A7301"/>
      <c r="B7301"/>
    </row>
    <row r="7302" spans="1:2" ht="16" x14ac:dyDescent="0.2">
      <c r="A7302"/>
      <c r="B7302"/>
    </row>
    <row r="7303" spans="1:2" ht="16" x14ac:dyDescent="0.2">
      <c r="A7303"/>
      <c r="B7303"/>
    </row>
    <row r="7304" spans="1:2" ht="16" x14ac:dyDescent="0.2">
      <c r="A7304"/>
      <c r="B7304"/>
    </row>
    <row r="7305" spans="1:2" ht="16" x14ac:dyDescent="0.2">
      <c r="A7305"/>
      <c r="B7305"/>
    </row>
    <row r="7306" spans="1:2" ht="16" x14ac:dyDescent="0.2">
      <c r="A7306"/>
      <c r="B7306"/>
    </row>
    <row r="7307" spans="1:2" ht="16" x14ac:dyDescent="0.2">
      <c r="A7307"/>
      <c r="B7307"/>
    </row>
    <row r="7308" spans="1:2" ht="16" x14ac:dyDescent="0.2">
      <c r="A7308"/>
      <c r="B7308"/>
    </row>
    <row r="7309" spans="1:2" ht="16" x14ac:dyDescent="0.2">
      <c r="A7309"/>
      <c r="B7309"/>
    </row>
    <row r="7310" spans="1:2" ht="16" x14ac:dyDescent="0.2">
      <c r="A7310"/>
      <c r="B7310"/>
    </row>
    <row r="7311" spans="1:2" ht="16" x14ac:dyDescent="0.2">
      <c r="A7311"/>
      <c r="B7311"/>
    </row>
    <row r="7312" spans="1:2" ht="16" x14ac:dyDescent="0.2">
      <c r="A7312"/>
      <c r="B7312"/>
    </row>
    <row r="7313" spans="1:2" ht="16" x14ac:dyDescent="0.2">
      <c r="A7313"/>
      <c r="B7313"/>
    </row>
    <row r="7314" spans="1:2" ht="16" x14ac:dyDescent="0.2">
      <c r="A7314"/>
      <c r="B7314"/>
    </row>
    <row r="7315" spans="1:2" ht="16" x14ac:dyDescent="0.2">
      <c r="A7315"/>
      <c r="B7315"/>
    </row>
    <row r="7316" spans="1:2" ht="16" x14ac:dyDescent="0.2">
      <c r="A7316"/>
      <c r="B7316"/>
    </row>
    <row r="7317" spans="1:2" ht="16" x14ac:dyDescent="0.2">
      <c r="A7317"/>
      <c r="B7317"/>
    </row>
    <row r="7318" spans="1:2" ht="16" x14ac:dyDescent="0.2">
      <c r="A7318"/>
      <c r="B7318"/>
    </row>
    <row r="7319" spans="1:2" ht="16" x14ac:dyDescent="0.2">
      <c r="A7319"/>
      <c r="B7319"/>
    </row>
    <row r="7320" spans="1:2" ht="16" x14ac:dyDescent="0.2">
      <c r="A7320"/>
      <c r="B7320"/>
    </row>
    <row r="7321" spans="1:2" ht="16" x14ac:dyDescent="0.2">
      <c r="A7321"/>
      <c r="B7321"/>
    </row>
    <row r="7322" spans="1:2" ht="16" x14ac:dyDescent="0.2">
      <c r="A7322"/>
      <c r="B7322"/>
    </row>
    <row r="7323" spans="1:2" ht="16" x14ac:dyDescent="0.2">
      <c r="A7323"/>
      <c r="B7323"/>
    </row>
    <row r="7324" spans="1:2" ht="16" x14ac:dyDescent="0.2">
      <c r="A7324"/>
      <c r="B7324"/>
    </row>
    <row r="7325" spans="1:2" ht="16" x14ac:dyDescent="0.2">
      <c r="A7325"/>
      <c r="B7325"/>
    </row>
    <row r="7326" spans="1:2" ht="16" x14ac:dyDescent="0.2">
      <c r="A7326"/>
      <c r="B7326"/>
    </row>
    <row r="7327" spans="1:2" ht="16" x14ac:dyDescent="0.2">
      <c r="A7327"/>
      <c r="B7327"/>
    </row>
    <row r="7328" spans="1:2" ht="16" x14ac:dyDescent="0.2">
      <c r="A7328"/>
      <c r="B7328"/>
    </row>
    <row r="7329" spans="1:2" ht="16" x14ac:dyDescent="0.2">
      <c r="A7329"/>
      <c r="B7329"/>
    </row>
    <row r="7330" spans="1:2" ht="16" x14ac:dyDescent="0.2">
      <c r="A7330"/>
      <c r="B7330"/>
    </row>
    <row r="7331" spans="1:2" ht="16" x14ac:dyDescent="0.2">
      <c r="A7331"/>
      <c r="B7331"/>
    </row>
    <row r="7332" spans="1:2" ht="16" x14ac:dyDescent="0.2">
      <c r="A7332"/>
      <c r="B7332"/>
    </row>
    <row r="7333" spans="1:2" ht="16" x14ac:dyDescent="0.2">
      <c r="A7333"/>
      <c r="B7333"/>
    </row>
    <row r="7334" spans="1:2" ht="16" x14ac:dyDescent="0.2">
      <c r="A7334"/>
      <c r="B7334"/>
    </row>
    <row r="7335" spans="1:2" ht="16" x14ac:dyDescent="0.2">
      <c r="A7335"/>
      <c r="B7335"/>
    </row>
    <row r="7336" spans="1:2" ht="16" x14ac:dyDescent="0.2">
      <c r="A7336"/>
      <c r="B7336"/>
    </row>
    <row r="7337" spans="1:2" ht="16" x14ac:dyDescent="0.2">
      <c r="A7337"/>
      <c r="B7337"/>
    </row>
    <row r="7338" spans="1:2" ht="16" x14ac:dyDescent="0.2">
      <c r="A7338"/>
      <c r="B7338"/>
    </row>
    <row r="7339" spans="1:2" ht="16" x14ac:dyDescent="0.2">
      <c r="A7339"/>
      <c r="B7339"/>
    </row>
    <row r="7340" spans="1:2" ht="16" x14ac:dyDescent="0.2">
      <c r="A7340"/>
      <c r="B7340"/>
    </row>
    <row r="7341" spans="1:2" ht="16" x14ac:dyDescent="0.2">
      <c r="A7341"/>
      <c r="B7341"/>
    </row>
    <row r="7342" spans="1:2" ht="16" x14ac:dyDescent="0.2">
      <c r="A7342"/>
      <c r="B7342"/>
    </row>
    <row r="7343" spans="1:2" ht="16" x14ac:dyDescent="0.2">
      <c r="A7343"/>
      <c r="B7343"/>
    </row>
    <row r="7344" spans="1:2" ht="16" x14ac:dyDescent="0.2">
      <c r="A7344"/>
      <c r="B7344"/>
    </row>
    <row r="7345" spans="1:2" ht="16" x14ac:dyDescent="0.2">
      <c r="A7345"/>
      <c r="B7345"/>
    </row>
    <row r="7346" spans="1:2" ht="16" x14ac:dyDescent="0.2">
      <c r="A7346"/>
      <c r="B7346"/>
    </row>
    <row r="7347" spans="1:2" ht="16" x14ac:dyDescent="0.2">
      <c r="A7347"/>
      <c r="B7347"/>
    </row>
    <row r="7348" spans="1:2" ht="16" x14ac:dyDescent="0.2">
      <c r="A7348"/>
      <c r="B7348"/>
    </row>
    <row r="7349" spans="1:2" ht="16" x14ac:dyDescent="0.2">
      <c r="A7349"/>
      <c r="B7349"/>
    </row>
    <row r="7350" spans="1:2" ht="16" x14ac:dyDescent="0.2">
      <c r="A7350"/>
      <c r="B7350"/>
    </row>
    <row r="7351" spans="1:2" ht="16" x14ac:dyDescent="0.2">
      <c r="A7351"/>
      <c r="B7351"/>
    </row>
    <row r="7352" spans="1:2" ht="16" x14ac:dyDescent="0.2">
      <c r="A7352"/>
      <c r="B7352"/>
    </row>
    <row r="7353" spans="1:2" ht="16" x14ac:dyDescent="0.2">
      <c r="A7353"/>
      <c r="B7353"/>
    </row>
    <row r="7354" spans="1:2" ht="16" x14ac:dyDescent="0.2">
      <c r="A7354"/>
      <c r="B7354"/>
    </row>
    <row r="7355" spans="1:2" ht="16" x14ac:dyDescent="0.2">
      <c r="A7355"/>
      <c r="B7355"/>
    </row>
    <row r="7356" spans="1:2" ht="16" x14ac:dyDescent="0.2">
      <c r="A7356"/>
      <c r="B7356"/>
    </row>
    <row r="7357" spans="1:2" ht="16" x14ac:dyDescent="0.2">
      <c r="A7357"/>
      <c r="B7357"/>
    </row>
    <row r="7358" spans="1:2" ht="16" x14ac:dyDescent="0.2">
      <c r="A7358"/>
      <c r="B7358"/>
    </row>
    <row r="7359" spans="1:2" ht="16" x14ac:dyDescent="0.2">
      <c r="A7359"/>
      <c r="B7359"/>
    </row>
    <row r="7360" spans="1:2" ht="16" x14ac:dyDescent="0.2">
      <c r="A7360"/>
      <c r="B7360"/>
    </row>
    <row r="7361" spans="1:2" ht="16" x14ac:dyDescent="0.2">
      <c r="A7361"/>
      <c r="B7361"/>
    </row>
    <row r="7362" spans="1:2" ht="16" x14ac:dyDescent="0.2">
      <c r="A7362"/>
      <c r="B7362"/>
    </row>
    <row r="7363" spans="1:2" ht="16" x14ac:dyDescent="0.2">
      <c r="A7363"/>
      <c r="B7363"/>
    </row>
    <row r="7364" spans="1:2" ht="16" x14ac:dyDescent="0.2">
      <c r="A7364"/>
      <c r="B7364"/>
    </row>
    <row r="7365" spans="1:2" ht="16" x14ac:dyDescent="0.2">
      <c r="A7365"/>
      <c r="B7365"/>
    </row>
    <row r="7366" spans="1:2" ht="16" x14ac:dyDescent="0.2">
      <c r="A7366"/>
      <c r="B7366"/>
    </row>
    <row r="7367" spans="1:2" ht="16" x14ac:dyDescent="0.2">
      <c r="A7367"/>
      <c r="B7367"/>
    </row>
    <row r="7368" spans="1:2" ht="16" x14ac:dyDescent="0.2">
      <c r="A7368"/>
      <c r="B7368"/>
    </row>
    <row r="7369" spans="1:2" ht="16" x14ac:dyDescent="0.2">
      <c r="A7369"/>
      <c r="B7369"/>
    </row>
    <row r="7370" spans="1:2" ht="16" x14ac:dyDescent="0.2">
      <c r="A7370"/>
      <c r="B7370"/>
    </row>
    <row r="7371" spans="1:2" ht="16" x14ac:dyDescent="0.2">
      <c r="A7371"/>
      <c r="B7371"/>
    </row>
    <row r="7372" spans="1:2" ht="16" x14ac:dyDescent="0.2">
      <c r="A7372"/>
      <c r="B7372"/>
    </row>
    <row r="7373" spans="1:2" ht="16" x14ac:dyDescent="0.2">
      <c r="A7373"/>
      <c r="B7373"/>
    </row>
    <row r="7374" spans="1:2" ht="16" x14ac:dyDescent="0.2">
      <c r="A7374"/>
      <c r="B7374"/>
    </row>
    <row r="7375" spans="1:2" ht="16" x14ac:dyDescent="0.2">
      <c r="A7375"/>
      <c r="B7375"/>
    </row>
    <row r="7376" spans="1:2" ht="16" x14ac:dyDescent="0.2">
      <c r="A7376"/>
      <c r="B7376"/>
    </row>
    <row r="7377" spans="1:2" ht="16" x14ac:dyDescent="0.2">
      <c r="A7377"/>
      <c r="B7377"/>
    </row>
    <row r="7378" spans="1:2" ht="16" x14ac:dyDescent="0.2">
      <c r="A7378"/>
      <c r="B7378"/>
    </row>
    <row r="7379" spans="1:2" ht="16" x14ac:dyDescent="0.2">
      <c r="A7379"/>
      <c r="B7379"/>
    </row>
    <row r="7380" spans="1:2" ht="16" x14ac:dyDescent="0.2">
      <c r="A7380"/>
      <c r="B7380"/>
    </row>
    <row r="7381" spans="1:2" ht="16" x14ac:dyDescent="0.2">
      <c r="A7381"/>
      <c r="B7381"/>
    </row>
    <row r="7382" spans="1:2" ht="16" x14ac:dyDescent="0.2">
      <c r="A7382"/>
      <c r="B7382"/>
    </row>
    <row r="7383" spans="1:2" ht="16" x14ac:dyDescent="0.2">
      <c r="A7383"/>
      <c r="B7383"/>
    </row>
    <row r="7384" spans="1:2" ht="16" x14ac:dyDescent="0.2">
      <c r="A7384"/>
      <c r="B7384"/>
    </row>
    <row r="7385" spans="1:2" ht="16" x14ac:dyDescent="0.2">
      <c r="A7385"/>
      <c r="B7385"/>
    </row>
    <row r="7386" spans="1:2" ht="16" x14ac:dyDescent="0.2">
      <c r="A7386"/>
      <c r="B7386"/>
    </row>
    <row r="7387" spans="1:2" ht="16" x14ac:dyDescent="0.2">
      <c r="A7387"/>
      <c r="B7387"/>
    </row>
    <row r="7388" spans="1:2" ht="16" x14ac:dyDescent="0.2">
      <c r="A7388"/>
      <c r="B7388"/>
    </row>
    <row r="7389" spans="1:2" ht="16" x14ac:dyDescent="0.2">
      <c r="A7389"/>
      <c r="B7389"/>
    </row>
    <row r="7390" spans="1:2" ht="16" x14ac:dyDescent="0.2">
      <c r="A7390"/>
      <c r="B7390"/>
    </row>
    <row r="7391" spans="1:2" ht="16" x14ac:dyDescent="0.2">
      <c r="A7391"/>
      <c r="B7391"/>
    </row>
    <row r="7392" spans="1:2" ht="16" x14ac:dyDescent="0.2">
      <c r="A7392"/>
      <c r="B7392"/>
    </row>
    <row r="7393" spans="1:2" ht="16" x14ac:dyDescent="0.2">
      <c r="A7393"/>
      <c r="B7393"/>
    </row>
    <row r="7394" spans="1:2" ht="16" x14ac:dyDescent="0.2">
      <c r="A7394"/>
      <c r="B7394"/>
    </row>
    <row r="7395" spans="1:2" ht="16" x14ac:dyDescent="0.2">
      <c r="A7395"/>
      <c r="B7395"/>
    </row>
    <row r="7396" spans="1:2" ht="16" x14ac:dyDescent="0.2">
      <c r="A7396"/>
      <c r="B7396"/>
    </row>
    <row r="7397" spans="1:2" ht="16" x14ac:dyDescent="0.2">
      <c r="A7397"/>
      <c r="B7397"/>
    </row>
    <row r="7398" spans="1:2" ht="16" x14ac:dyDescent="0.2">
      <c r="A7398"/>
      <c r="B7398"/>
    </row>
    <row r="7399" spans="1:2" ht="16" x14ac:dyDescent="0.2">
      <c r="A7399"/>
      <c r="B7399"/>
    </row>
    <row r="7400" spans="1:2" ht="16" x14ac:dyDescent="0.2">
      <c r="A7400"/>
      <c r="B7400"/>
    </row>
    <row r="7401" spans="1:2" ht="16" x14ac:dyDescent="0.2">
      <c r="A7401"/>
      <c r="B7401"/>
    </row>
    <row r="7402" spans="1:2" ht="16" x14ac:dyDescent="0.2">
      <c r="A7402"/>
      <c r="B7402"/>
    </row>
    <row r="7403" spans="1:2" ht="16" x14ac:dyDescent="0.2">
      <c r="A7403"/>
      <c r="B7403"/>
    </row>
    <row r="7404" spans="1:2" ht="16" x14ac:dyDescent="0.2">
      <c r="A7404"/>
      <c r="B7404"/>
    </row>
    <row r="7405" spans="1:2" ht="16" x14ac:dyDescent="0.2">
      <c r="A7405"/>
      <c r="B7405"/>
    </row>
    <row r="7406" spans="1:2" ht="16" x14ac:dyDescent="0.2">
      <c r="A7406"/>
      <c r="B7406"/>
    </row>
    <row r="7407" spans="1:2" ht="16" x14ac:dyDescent="0.2">
      <c r="A7407"/>
      <c r="B7407"/>
    </row>
    <row r="7408" spans="1:2" ht="16" x14ac:dyDescent="0.2">
      <c r="A7408"/>
      <c r="B7408"/>
    </row>
    <row r="7409" spans="1:2" ht="16" x14ac:dyDescent="0.2">
      <c r="A7409"/>
      <c r="B7409"/>
    </row>
    <row r="7410" spans="1:2" ht="16" x14ac:dyDescent="0.2">
      <c r="A7410"/>
      <c r="B7410"/>
    </row>
    <row r="7411" spans="1:2" ht="16" x14ac:dyDescent="0.2">
      <c r="A7411"/>
      <c r="B7411"/>
    </row>
    <row r="7412" spans="1:2" ht="16" x14ac:dyDescent="0.2">
      <c r="A7412"/>
      <c r="B7412"/>
    </row>
    <row r="7413" spans="1:2" ht="16" x14ac:dyDescent="0.2">
      <c r="A7413"/>
      <c r="B7413"/>
    </row>
    <row r="7414" spans="1:2" ht="16" x14ac:dyDescent="0.2">
      <c r="A7414"/>
      <c r="B7414"/>
    </row>
    <row r="7415" spans="1:2" ht="16" x14ac:dyDescent="0.2">
      <c r="A7415"/>
      <c r="B7415"/>
    </row>
    <row r="7416" spans="1:2" ht="16" x14ac:dyDescent="0.2">
      <c r="A7416"/>
      <c r="B7416"/>
    </row>
    <row r="7417" spans="1:2" ht="16" x14ac:dyDescent="0.2">
      <c r="A7417"/>
      <c r="B7417"/>
    </row>
    <row r="7418" spans="1:2" ht="16" x14ac:dyDescent="0.2">
      <c r="A7418"/>
      <c r="B7418"/>
    </row>
    <row r="7419" spans="1:2" ht="16" x14ac:dyDescent="0.2">
      <c r="A7419"/>
      <c r="B7419"/>
    </row>
    <row r="7420" spans="1:2" ht="16" x14ac:dyDescent="0.2">
      <c r="A7420"/>
      <c r="B7420"/>
    </row>
    <row r="7421" spans="1:2" ht="16" x14ac:dyDescent="0.2">
      <c r="A7421"/>
      <c r="B7421"/>
    </row>
    <row r="7422" spans="1:2" ht="16" x14ac:dyDescent="0.2">
      <c r="A7422"/>
      <c r="B7422"/>
    </row>
    <row r="7423" spans="1:2" ht="16" x14ac:dyDescent="0.2">
      <c r="A7423"/>
      <c r="B7423"/>
    </row>
    <row r="7424" spans="1:2" ht="16" x14ac:dyDescent="0.2">
      <c r="A7424"/>
      <c r="B7424"/>
    </row>
    <row r="7425" spans="1:2" ht="16" x14ac:dyDescent="0.2">
      <c r="A7425"/>
      <c r="B7425"/>
    </row>
    <row r="7426" spans="1:2" ht="16" x14ac:dyDescent="0.2">
      <c r="A7426"/>
      <c r="B7426"/>
    </row>
    <row r="7427" spans="1:2" ht="16" x14ac:dyDescent="0.2">
      <c r="A7427"/>
      <c r="B7427"/>
    </row>
    <row r="7428" spans="1:2" ht="16" x14ac:dyDescent="0.2">
      <c r="A7428"/>
      <c r="B7428"/>
    </row>
    <row r="7429" spans="1:2" ht="16" x14ac:dyDescent="0.2">
      <c r="A7429"/>
      <c r="B7429"/>
    </row>
    <row r="7430" spans="1:2" ht="16" x14ac:dyDescent="0.2">
      <c r="A7430"/>
      <c r="B7430"/>
    </row>
    <row r="7431" spans="1:2" ht="16" x14ac:dyDescent="0.2">
      <c r="A7431"/>
      <c r="B7431"/>
    </row>
    <row r="7432" spans="1:2" ht="16" x14ac:dyDescent="0.2">
      <c r="A7432"/>
      <c r="B7432"/>
    </row>
    <row r="7433" spans="1:2" ht="16" x14ac:dyDescent="0.2">
      <c r="A7433"/>
      <c r="B7433"/>
    </row>
    <row r="7434" spans="1:2" ht="16" x14ac:dyDescent="0.2">
      <c r="A7434"/>
      <c r="B7434"/>
    </row>
    <row r="7435" spans="1:2" ht="16" x14ac:dyDescent="0.2">
      <c r="A7435"/>
      <c r="B7435"/>
    </row>
    <row r="7436" spans="1:2" ht="16" x14ac:dyDescent="0.2">
      <c r="A7436"/>
      <c r="B7436"/>
    </row>
    <row r="7437" spans="1:2" ht="16" x14ac:dyDescent="0.2">
      <c r="A7437"/>
      <c r="B7437"/>
    </row>
    <row r="7438" spans="1:2" ht="16" x14ac:dyDescent="0.2">
      <c r="A7438"/>
      <c r="B7438"/>
    </row>
    <row r="7439" spans="1:2" ht="16" x14ac:dyDescent="0.2">
      <c r="A7439"/>
      <c r="B7439"/>
    </row>
    <row r="7440" spans="1:2" ht="16" x14ac:dyDescent="0.2">
      <c r="A7440"/>
      <c r="B7440"/>
    </row>
    <row r="7441" spans="1:2" ht="16" x14ac:dyDescent="0.2">
      <c r="A7441"/>
      <c r="B7441"/>
    </row>
    <row r="7442" spans="1:2" ht="16" x14ac:dyDescent="0.2">
      <c r="A7442"/>
      <c r="B7442"/>
    </row>
    <row r="7443" spans="1:2" ht="16" x14ac:dyDescent="0.2">
      <c r="A7443"/>
      <c r="B7443"/>
    </row>
    <row r="7444" spans="1:2" ht="16" x14ac:dyDescent="0.2">
      <c r="A7444"/>
      <c r="B7444"/>
    </row>
    <row r="7445" spans="1:2" ht="16" x14ac:dyDescent="0.2">
      <c r="A7445"/>
      <c r="B7445"/>
    </row>
    <row r="7446" spans="1:2" ht="16" x14ac:dyDescent="0.2">
      <c r="A7446"/>
      <c r="B7446"/>
    </row>
    <row r="7447" spans="1:2" ht="16" x14ac:dyDescent="0.2">
      <c r="A7447"/>
      <c r="B7447"/>
    </row>
    <row r="7448" spans="1:2" ht="16" x14ac:dyDescent="0.2">
      <c r="A7448"/>
      <c r="B7448"/>
    </row>
    <row r="7449" spans="1:2" ht="16" x14ac:dyDescent="0.2">
      <c r="A7449"/>
      <c r="B7449"/>
    </row>
    <row r="7450" spans="1:2" ht="16" x14ac:dyDescent="0.2">
      <c r="A7450"/>
      <c r="B7450"/>
    </row>
    <row r="7451" spans="1:2" ht="16" x14ac:dyDescent="0.2">
      <c r="A7451"/>
      <c r="B7451"/>
    </row>
    <row r="7452" spans="1:2" ht="16" x14ac:dyDescent="0.2">
      <c r="A7452"/>
      <c r="B7452"/>
    </row>
    <row r="7453" spans="1:2" ht="16" x14ac:dyDescent="0.2">
      <c r="A7453"/>
      <c r="B7453"/>
    </row>
    <row r="7454" spans="1:2" ht="16" x14ac:dyDescent="0.2">
      <c r="A7454"/>
      <c r="B7454"/>
    </row>
    <row r="7455" spans="1:2" ht="16" x14ac:dyDescent="0.2">
      <c r="A7455"/>
      <c r="B7455"/>
    </row>
    <row r="7456" spans="1:2" ht="16" x14ac:dyDescent="0.2">
      <c r="A7456"/>
      <c r="B7456"/>
    </row>
    <row r="7457" spans="1:2" ht="16" x14ac:dyDescent="0.2">
      <c r="A7457"/>
      <c r="B7457"/>
    </row>
    <row r="7458" spans="1:2" ht="16" x14ac:dyDescent="0.2">
      <c r="A7458"/>
      <c r="B7458"/>
    </row>
    <row r="7459" spans="1:2" ht="16" x14ac:dyDescent="0.2">
      <c r="A7459"/>
      <c r="B7459"/>
    </row>
    <row r="7460" spans="1:2" ht="16" x14ac:dyDescent="0.2">
      <c r="A7460"/>
      <c r="B7460"/>
    </row>
    <row r="7461" spans="1:2" ht="16" x14ac:dyDescent="0.2">
      <c r="A7461"/>
      <c r="B7461"/>
    </row>
    <row r="7462" spans="1:2" ht="16" x14ac:dyDescent="0.2">
      <c r="A7462"/>
      <c r="B7462"/>
    </row>
    <row r="7463" spans="1:2" ht="16" x14ac:dyDescent="0.2">
      <c r="A7463"/>
      <c r="B7463"/>
    </row>
    <row r="7464" spans="1:2" ht="16" x14ac:dyDescent="0.2">
      <c r="A7464"/>
      <c r="B7464"/>
    </row>
    <row r="7465" spans="1:2" ht="16" x14ac:dyDescent="0.2">
      <c r="A7465"/>
      <c r="B7465"/>
    </row>
    <row r="7466" spans="1:2" ht="16" x14ac:dyDescent="0.2">
      <c r="A7466"/>
      <c r="B7466"/>
    </row>
    <row r="7467" spans="1:2" ht="16" x14ac:dyDescent="0.2">
      <c r="A7467"/>
      <c r="B7467"/>
    </row>
    <row r="7468" spans="1:2" ht="16" x14ac:dyDescent="0.2">
      <c r="A7468"/>
      <c r="B7468"/>
    </row>
    <row r="7469" spans="1:2" ht="16" x14ac:dyDescent="0.2">
      <c r="A7469"/>
      <c r="B7469"/>
    </row>
    <row r="7470" spans="1:2" ht="16" x14ac:dyDescent="0.2">
      <c r="A7470"/>
      <c r="B7470"/>
    </row>
    <row r="7471" spans="1:2" ht="16" x14ac:dyDescent="0.2">
      <c r="A7471"/>
      <c r="B7471"/>
    </row>
    <row r="7472" spans="1:2" ht="16" x14ac:dyDescent="0.2">
      <c r="A7472"/>
      <c r="B7472"/>
    </row>
    <row r="7473" spans="1:2" ht="16" x14ac:dyDescent="0.2">
      <c r="A7473"/>
      <c r="B7473"/>
    </row>
    <row r="7474" spans="1:2" ht="16" x14ac:dyDescent="0.2">
      <c r="A7474"/>
      <c r="B7474"/>
    </row>
    <row r="7475" spans="1:2" ht="16" x14ac:dyDescent="0.2">
      <c r="A7475"/>
      <c r="B7475"/>
    </row>
    <row r="7476" spans="1:2" ht="16" x14ac:dyDescent="0.2">
      <c r="A7476"/>
      <c r="B7476"/>
    </row>
    <row r="7477" spans="1:2" ht="16" x14ac:dyDescent="0.2">
      <c r="A7477"/>
      <c r="B7477"/>
    </row>
    <row r="7478" spans="1:2" ht="16" x14ac:dyDescent="0.2">
      <c r="A7478"/>
      <c r="B7478"/>
    </row>
    <row r="7479" spans="1:2" ht="16" x14ac:dyDescent="0.2">
      <c r="A7479"/>
      <c r="B7479"/>
    </row>
    <row r="7480" spans="1:2" ht="16" x14ac:dyDescent="0.2">
      <c r="A7480"/>
      <c r="B7480"/>
    </row>
    <row r="7481" spans="1:2" ht="16" x14ac:dyDescent="0.2">
      <c r="A7481"/>
      <c r="B7481"/>
    </row>
    <row r="7482" spans="1:2" ht="16" x14ac:dyDescent="0.2">
      <c r="A7482"/>
      <c r="B7482"/>
    </row>
    <row r="7483" spans="1:2" ht="16" x14ac:dyDescent="0.2">
      <c r="A7483"/>
      <c r="B7483"/>
    </row>
    <row r="7484" spans="1:2" ht="16" x14ac:dyDescent="0.2">
      <c r="A7484"/>
      <c r="B7484"/>
    </row>
    <row r="7485" spans="1:2" ht="16" x14ac:dyDescent="0.2">
      <c r="A7485"/>
      <c r="B7485"/>
    </row>
    <row r="7486" spans="1:2" ht="16" x14ac:dyDescent="0.2">
      <c r="A7486"/>
      <c r="B7486"/>
    </row>
    <row r="7487" spans="1:2" ht="16" x14ac:dyDescent="0.2">
      <c r="A7487"/>
      <c r="B7487"/>
    </row>
    <row r="7488" spans="1:2" ht="16" x14ac:dyDescent="0.2">
      <c r="A7488"/>
      <c r="B7488"/>
    </row>
    <row r="7489" spans="1:2" ht="16" x14ac:dyDescent="0.2">
      <c r="A7489"/>
      <c r="B7489"/>
    </row>
    <row r="7490" spans="1:2" ht="16" x14ac:dyDescent="0.2">
      <c r="A7490"/>
      <c r="B7490"/>
    </row>
    <row r="7491" spans="1:2" ht="16" x14ac:dyDescent="0.2">
      <c r="A7491"/>
      <c r="B7491"/>
    </row>
    <row r="7492" spans="1:2" ht="16" x14ac:dyDescent="0.2">
      <c r="A7492"/>
      <c r="B7492"/>
    </row>
    <row r="7493" spans="1:2" ht="16" x14ac:dyDescent="0.2">
      <c r="A7493"/>
      <c r="B7493"/>
    </row>
    <row r="7494" spans="1:2" ht="16" x14ac:dyDescent="0.2">
      <c r="A7494"/>
      <c r="B7494"/>
    </row>
    <row r="7495" spans="1:2" ht="16" x14ac:dyDescent="0.2">
      <c r="A7495"/>
      <c r="B7495"/>
    </row>
    <row r="7496" spans="1:2" ht="16" x14ac:dyDescent="0.2">
      <c r="A7496"/>
      <c r="B7496"/>
    </row>
    <row r="7497" spans="1:2" ht="16" x14ac:dyDescent="0.2">
      <c r="A7497"/>
      <c r="B7497"/>
    </row>
    <row r="7498" spans="1:2" ht="16" x14ac:dyDescent="0.2">
      <c r="A7498"/>
      <c r="B7498"/>
    </row>
    <row r="7499" spans="1:2" ht="16" x14ac:dyDescent="0.2">
      <c r="A7499"/>
      <c r="B7499"/>
    </row>
    <row r="7500" spans="1:2" ht="16" x14ac:dyDescent="0.2">
      <c r="A7500"/>
      <c r="B7500"/>
    </row>
    <row r="7501" spans="1:2" ht="16" x14ac:dyDescent="0.2">
      <c r="A7501"/>
      <c r="B7501"/>
    </row>
    <row r="7502" spans="1:2" ht="16" x14ac:dyDescent="0.2">
      <c r="A7502"/>
      <c r="B7502"/>
    </row>
    <row r="7503" spans="1:2" ht="16" x14ac:dyDescent="0.2">
      <c r="A7503"/>
      <c r="B7503"/>
    </row>
    <row r="7504" spans="1:2" ht="16" x14ac:dyDescent="0.2">
      <c r="A7504"/>
      <c r="B7504"/>
    </row>
    <row r="7505" spans="1:2" ht="16" x14ac:dyDescent="0.2">
      <c r="A7505"/>
      <c r="B7505"/>
    </row>
    <row r="7506" spans="1:2" ht="16" x14ac:dyDescent="0.2">
      <c r="A7506"/>
      <c r="B7506"/>
    </row>
    <row r="7507" spans="1:2" ht="16" x14ac:dyDescent="0.2">
      <c r="A7507"/>
      <c r="B7507"/>
    </row>
    <row r="7508" spans="1:2" ht="16" x14ac:dyDescent="0.2">
      <c r="A7508"/>
      <c r="B7508"/>
    </row>
    <row r="7509" spans="1:2" ht="16" x14ac:dyDescent="0.2">
      <c r="A7509"/>
      <c r="B7509"/>
    </row>
    <row r="7510" spans="1:2" ht="16" x14ac:dyDescent="0.2">
      <c r="A7510"/>
      <c r="B7510"/>
    </row>
    <row r="7511" spans="1:2" ht="16" x14ac:dyDescent="0.2">
      <c r="A7511"/>
      <c r="B7511"/>
    </row>
    <row r="7512" spans="1:2" ht="16" x14ac:dyDescent="0.2">
      <c r="A7512"/>
      <c r="B7512"/>
    </row>
    <row r="7513" spans="1:2" ht="16" x14ac:dyDescent="0.2">
      <c r="A7513"/>
      <c r="B7513"/>
    </row>
    <row r="7514" spans="1:2" ht="16" x14ac:dyDescent="0.2">
      <c r="A7514"/>
      <c r="B7514"/>
    </row>
    <row r="7515" spans="1:2" ht="16" x14ac:dyDescent="0.2">
      <c r="A7515"/>
      <c r="B7515"/>
    </row>
    <row r="7516" spans="1:2" ht="16" x14ac:dyDescent="0.2">
      <c r="A7516"/>
      <c r="B7516"/>
    </row>
    <row r="7517" spans="1:2" ht="16" x14ac:dyDescent="0.2">
      <c r="A7517"/>
      <c r="B7517"/>
    </row>
    <row r="7518" spans="1:2" ht="16" x14ac:dyDescent="0.2">
      <c r="A7518"/>
      <c r="B7518"/>
    </row>
    <row r="7519" spans="1:2" ht="16" x14ac:dyDescent="0.2">
      <c r="A7519"/>
      <c r="B7519"/>
    </row>
    <row r="7520" spans="1:2" ht="16" x14ac:dyDescent="0.2">
      <c r="A7520"/>
      <c r="B7520"/>
    </row>
    <row r="7521" spans="1:2" ht="16" x14ac:dyDescent="0.2">
      <c r="A7521"/>
      <c r="B7521"/>
    </row>
    <row r="7522" spans="1:2" ht="16" x14ac:dyDescent="0.2">
      <c r="A7522"/>
      <c r="B7522"/>
    </row>
    <row r="7523" spans="1:2" ht="16" x14ac:dyDescent="0.2">
      <c r="A7523"/>
      <c r="B7523"/>
    </row>
    <row r="7524" spans="1:2" ht="16" x14ac:dyDescent="0.2">
      <c r="A7524"/>
      <c r="B7524"/>
    </row>
    <row r="7525" spans="1:2" ht="16" x14ac:dyDescent="0.2">
      <c r="A7525"/>
      <c r="B7525"/>
    </row>
    <row r="7526" spans="1:2" ht="16" x14ac:dyDescent="0.2">
      <c r="A7526"/>
      <c r="B7526"/>
    </row>
    <row r="7527" spans="1:2" ht="16" x14ac:dyDescent="0.2">
      <c r="A7527"/>
      <c r="B7527"/>
    </row>
    <row r="7528" spans="1:2" ht="16" x14ac:dyDescent="0.2">
      <c r="A7528"/>
      <c r="B7528"/>
    </row>
    <row r="7529" spans="1:2" ht="16" x14ac:dyDescent="0.2">
      <c r="A7529"/>
      <c r="B7529"/>
    </row>
    <row r="7530" spans="1:2" ht="16" x14ac:dyDescent="0.2">
      <c r="A7530"/>
      <c r="B7530"/>
    </row>
    <row r="7531" spans="1:2" ht="16" x14ac:dyDescent="0.2">
      <c r="A7531"/>
      <c r="B7531"/>
    </row>
    <row r="7532" spans="1:2" ht="16" x14ac:dyDescent="0.2">
      <c r="A7532"/>
      <c r="B7532"/>
    </row>
    <row r="7533" spans="1:2" ht="16" x14ac:dyDescent="0.2">
      <c r="A7533"/>
      <c r="B7533"/>
    </row>
    <row r="7534" spans="1:2" ht="16" x14ac:dyDescent="0.2">
      <c r="A7534"/>
      <c r="B7534"/>
    </row>
    <row r="7535" spans="1:2" ht="16" x14ac:dyDescent="0.2">
      <c r="A7535"/>
      <c r="B7535"/>
    </row>
    <row r="7536" spans="1:2" ht="16" x14ac:dyDescent="0.2">
      <c r="A7536"/>
      <c r="B7536"/>
    </row>
    <row r="7537" spans="1:2" ht="16" x14ac:dyDescent="0.2">
      <c r="A7537"/>
      <c r="B7537"/>
    </row>
    <row r="7538" spans="1:2" ht="16" x14ac:dyDescent="0.2">
      <c r="A7538"/>
      <c r="B7538"/>
    </row>
    <row r="7539" spans="1:2" ht="16" x14ac:dyDescent="0.2">
      <c r="A7539"/>
      <c r="B7539"/>
    </row>
    <row r="7540" spans="1:2" ht="16" x14ac:dyDescent="0.2">
      <c r="A7540"/>
      <c r="B7540"/>
    </row>
    <row r="7541" spans="1:2" ht="16" x14ac:dyDescent="0.2">
      <c r="A7541"/>
      <c r="B7541"/>
    </row>
    <row r="7542" spans="1:2" ht="16" x14ac:dyDescent="0.2">
      <c r="A7542"/>
      <c r="B7542"/>
    </row>
    <row r="7543" spans="1:2" ht="16" x14ac:dyDescent="0.2">
      <c r="A7543"/>
      <c r="B7543"/>
    </row>
    <row r="7544" spans="1:2" ht="16" x14ac:dyDescent="0.2">
      <c r="A7544"/>
      <c r="B7544"/>
    </row>
    <row r="7545" spans="1:2" ht="16" x14ac:dyDescent="0.2">
      <c r="A7545"/>
      <c r="B7545"/>
    </row>
    <row r="7546" spans="1:2" ht="16" x14ac:dyDescent="0.2">
      <c r="A7546"/>
      <c r="B7546"/>
    </row>
    <row r="7547" spans="1:2" ht="16" x14ac:dyDescent="0.2">
      <c r="A7547"/>
      <c r="B7547"/>
    </row>
    <row r="7548" spans="1:2" ht="16" x14ac:dyDescent="0.2">
      <c r="A7548"/>
      <c r="B7548"/>
    </row>
    <row r="7549" spans="1:2" ht="16" x14ac:dyDescent="0.2">
      <c r="A7549"/>
      <c r="B7549"/>
    </row>
    <row r="7550" spans="1:2" ht="16" x14ac:dyDescent="0.2">
      <c r="A7550"/>
      <c r="B7550"/>
    </row>
    <row r="7551" spans="1:2" ht="16" x14ac:dyDescent="0.2">
      <c r="A7551"/>
      <c r="B7551"/>
    </row>
    <row r="7552" spans="1:2" ht="16" x14ac:dyDescent="0.2">
      <c r="A7552"/>
      <c r="B7552"/>
    </row>
    <row r="7553" spans="1:2" ht="16" x14ac:dyDescent="0.2">
      <c r="A7553"/>
      <c r="B7553"/>
    </row>
    <row r="7554" spans="1:2" ht="16" x14ac:dyDescent="0.2">
      <c r="A7554"/>
      <c r="B7554"/>
    </row>
    <row r="7555" spans="1:2" ht="16" x14ac:dyDescent="0.2">
      <c r="A7555"/>
      <c r="B7555"/>
    </row>
    <row r="7556" spans="1:2" ht="16" x14ac:dyDescent="0.2">
      <c r="A7556"/>
      <c r="B7556"/>
    </row>
    <row r="7557" spans="1:2" ht="16" x14ac:dyDescent="0.2">
      <c r="A7557"/>
      <c r="B7557"/>
    </row>
    <row r="7558" spans="1:2" ht="16" x14ac:dyDescent="0.2">
      <c r="A7558"/>
      <c r="B7558"/>
    </row>
    <row r="7559" spans="1:2" ht="16" x14ac:dyDescent="0.2">
      <c r="A7559"/>
      <c r="B7559"/>
    </row>
    <row r="7560" spans="1:2" ht="16" x14ac:dyDescent="0.2">
      <c r="A7560"/>
      <c r="B7560"/>
    </row>
    <row r="7561" spans="1:2" ht="16" x14ac:dyDescent="0.2">
      <c r="A7561"/>
      <c r="B7561"/>
    </row>
    <row r="7562" spans="1:2" ht="16" x14ac:dyDescent="0.2">
      <c r="A7562"/>
      <c r="B7562"/>
    </row>
    <row r="7563" spans="1:2" ht="16" x14ac:dyDescent="0.2">
      <c r="A7563"/>
      <c r="B7563"/>
    </row>
    <row r="7564" spans="1:2" ht="16" x14ac:dyDescent="0.2">
      <c r="A7564"/>
      <c r="B7564"/>
    </row>
    <row r="7565" spans="1:2" ht="16" x14ac:dyDescent="0.2">
      <c r="A7565"/>
      <c r="B7565"/>
    </row>
    <row r="7566" spans="1:2" ht="16" x14ac:dyDescent="0.2">
      <c r="A7566"/>
      <c r="B7566"/>
    </row>
    <row r="7567" spans="1:2" ht="16" x14ac:dyDescent="0.2">
      <c r="A7567"/>
      <c r="B7567"/>
    </row>
    <row r="7568" spans="1:2" ht="16" x14ac:dyDescent="0.2">
      <c r="A7568"/>
      <c r="B7568"/>
    </row>
    <row r="7569" spans="1:2" ht="16" x14ac:dyDescent="0.2">
      <c r="A7569"/>
      <c r="B7569"/>
    </row>
    <row r="7570" spans="1:2" ht="16" x14ac:dyDescent="0.2">
      <c r="A7570"/>
      <c r="B7570"/>
    </row>
    <row r="7571" spans="1:2" ht="16" x14ac:dyDescent="0.2">
      <c r="A7571"/>
      <c r="B7571"/>
    </row>
    <row r="7572" spans="1:2" ht="16" x14ac:dyDescent="0.2">
      <c r="A7572"/>
      <c r="B7572"/>
    </row>
    <row r="7573" spans="1:2" ht="16" x14ac:dyDescent="0.2">
      <c r="A7573"/>
      <c r="B7573"/>
    </row>
    <row r="7574" spans="1:2" ht="16" x14ac:dyDescent="0.2">
      <c r="A7574"/>
      <c r="B7574"/>
    </row>
    <row r="7575" spans="1:2" ht="16" x14ac:dyDescent="0.2">
      <c r="A7575"/>
      <c r="B7575"/>
    </row>
    <row r="7576" spans="1:2" ht="16" x14ac:dyDescent="0.2">
      <c r="A7576"/>
      <c r="B7576"/>
    </row>
    <row r="7577" spans="1:2" ht="16" x14ac:dyDescent="0.2">
      <c r="A7577"/>
      <c r="B7577"/>
    </row>
    <row r="7578" spans="1:2" ht="16" x14ac:dyDescent="0.2">
      <c r="A7578"/>
      <c r="B7578"/>
    </row>
    <row r="7579" spans="1:2" ht="16" x14ac:dyDescent="0.2">
      <c r="A7579"/>
      <c r="B7579"/>
    </row>
    <row r="7580" spans="1:2" ht="16" x14ac:dyDescent="0.2">
      <c r="A7580"/>
      <c r="B7580"/>
    </row>
    <row r="7581" spans="1:2" ht="16" x14ac:dyDescent="0.2">
      <c r="A7581"/>
      <c r="B7581"/>
    </row>
    <row r="7582" spans="1:2" ht="16" x14ac:dyDescent="0.2">
      <c r="A7582"/>
      <c r="B7582"/>
    </row>
    <row r="7583" spans="1:2" ht="16" x14ac:dyDescent="0.2">
      <c r="A7583"/>
      <c r="B7583"/>
    </row>
    <row r="7584" spans="1:2" ht="16" x14ac:dyDescent="0.2">
      <c r="A7584"/>
      <c r="B7584"/>
    </row>
    <row r="7585" spans="1:2" ht="16" x14ac:dyDescent="0.2">
      <c r="A7585"/>
      <c r="B7585"/>
    </row>
    <row r="7586" spans="1:2" ht="16" x14ac:dyDescent="0.2">
      <c r="A7586"/>
      <c r="B7586"/>
    </row>
    <row r="7587" spans="1:2" ht="16" x14ac:dyDescent="0.2">
      <c r="A7587"/>
      <c r="B7587"/>
    </row>
    <row r="7588" spans="1:2" ht="16" x14ac:dyDescent="0.2">
      <c r="A7588"/>
      <c r="B7588"/>
    </row>
    <row r="7589" spans="1:2" ht="16" x14ac:dyDescent="0.2">
      <c r="A7589"/>
      <c r="B7589"/>
    </row>
    <row r="7590" spans="1:2" ht="16" x14ac:dyDescent="0.2">
      <c r="A7590"/>
      <c r="B7590"/>
    </row>
    <row r="7591" spans="1:2" ht="16" x14ac:dyDescent="0.2">
      <c r="A7591"/>
      <c r="B7591"/>
    </row>
    <row r="7592" spans="1:2" ht="16" x14ac:dyDescent="0.2">
      <c r="A7592"/>
      <c r="B7592"/>
    </row>
    <row r="7593" spans="1:2" ht="16" x14ac:dyDescent="0.2">
      <c r="A7593"/>
      <c r="B7593"/>
    </row>
    <row r="7594" spans="1:2" ht="16" x14ac:dyDescent="0.2">
      <c r="A7594"/>
      <c r="B7594"/>
    </row>
    <row r="7595" spans="1:2" ht="16" x14ac:dyDescent="0.2">
      <c r="A7595"/>
      <c r="B7595"/>
    </row>
    <row r="7596" spans="1:2" ht="16" x14ac:dyDescent="0.2">
      <c r="A7596"/>
      <c r="B7596"/>
    </row>
    <row r="7597" spans="1:2" ht="16" x14ac:dyDescent="0.2">
      <c r="A7597"/>
      <c r="B7597"/>
    </row>
    <row r="7598" spans="1:2" ht="16" x14ac:dyDescent="0.2">
      <c r="A7598"/>
      <c r="B7598"/>
    </row>
    <row r="7599" spans="1:2" ht="16" x14ac:dyDescent="0.2">
      <c r="A7599"/>
      <c r="B7599"/>
    </row>
    <row r="7600" spans="1:2" ht="16" x14ac:dyDescent="0.2">
      <c r="A7600"/>
      <c r="B7600"/>
    </row>
    <row r="7601" spans="1:2" ht="16" x14ac:dyDescent="0.2">
      <c r="A7601"/>
      <c r="B7601"/>
    </row>
    <row r="7602" spans="1:2" ht="16" x14ac:dyDescent="0.2">
      <c r="A7602"/>
      <c r="B7602"/>
    </row>
    <row r="7603" spans="1:2" ht="16" x14ac:dyDescent="0.2">
      <c r="A7603"/>
      <c r="B7603"/>
    </row>
    <row r="7604" spans="1:2" ht="16" x14ac:dyDescent="0.2">
      <c r="A7604"/>
      <c r="B7604"/>
    </row>
    <row r="7605" spans="1:2" ht="16" x14ac:dyDescent="0.2">
      <c r="A7605"/>
      <c r="B7605"/>
    </row>
    <row r="7606" spans="1:2" ht="16" x14ac:dyDescent="0.2">
      <c r="A7606"/>
      <c r="B7606"/>
    </row>
    <row r="7607" spans="1:2" ht="16" x14ac:dyDescent="0.2">
      <c r="A7607"/>
      <c r="B7607"/>
    </row>
    <row r="7608" spans="1:2" ht="16" x14ac:dyDescent="0.2">
      <c r="A7608"/>
      <c r="B7608"/>
    </row>
    <row r="7609" spans="1:2" ht="16" x14ac:dyDescent="0.2">
      <c r="A7609"/>
      <c r="B7609"/>
    </row>
    <row r="7610" spans="1:2" ht="16" x14ac:dyDescent="0.2">
      <c r="A7610"/>
      <c r="B7610"/>
    </row>
    <row r="7611" spans="1:2" ht="16" x14ac:dyDescent="0.2">
      <c r="A7611"/>
      <c r="B7611"/>
    </row>
    <row r="7612" spans="1:2" ht="16" x14ac:dyDescent="0.2">
      <c r="A7612"/>
      <c r="B7612"/>
    </row>
    <row r="7613" spans="1:2" ht="16" x14ac:dyDescent="0.2">
      <c r="A7613"/>
      <c r="B7613"/>
    </row>
    <row r="7614" spans="1:2" ht="16" x14ac:dyDescent="0.2">
      <c r="A7614"/>
      <c r="B7614"/>
    </row>
    <row r="7615" spans="1:2" ht="16" x14ac:dyDescent="0.2">
      <c r="A7615"/>
      <c r="B7615"/>
    </row>
    <row r="7616" spans="1:2" ht="16" x14ac:dyDescent="0.2">
      <c r="A7616"/>
      <c r="B7616"/>
    </row>
    <row r="7617" spans="1:2" ht="16" x14ac:dyDescent="0.2">
      <c r="A7617"/>
      <c r="B7617"/>
    </row>
    <row r="7618" spans="1:2" ht="16" x14ac:dyDescent="0.2">
      <c r="A7618"/>
      <c r="B7618"/>
    </row>
    <row r="7619" spans="1:2" ht="16" x14ac:dyDescent="0.2">
      <c r="A7619"/>
      <c r="B7619"/>
    </row>
    <row r="7620" spans="1:2" ht="16" x14ac:dyDescent="0.2">
      <c r="A7620"/>
      <c r="B7620"/>
    </row>
    <row r="7621" spans="1:2" ht="16" x14ac:dyDescent="0.2">
      <c r="A7621"/>
      <c r="B7621"/>
    </row>
    <row r="7622" spans="1:2" ht="16" x14ac:dyDescent="0.2">
      <c r="A7622"/>
      <c r="B7622"/>
    </row>
    <row r="7623" spans="1:2" ht="16" x14ac:dyDescent="0.2">
      <c r="A7623"/>
      <c r="B7623"/>
    </row>
    <row r="7624" spans="1:2" ht="16" x14ac:dyDescent="0.2">
      <c r="A7624"/>
      <c r="B7624"/>
    </row>
    <row r="7625" spans="1:2" ht="16" x14ac:dyDescent="0.2">
      <c r="A7625"/>
      <c r="B7625"/>
    </row>
    <row r="7626" spans="1:2" ht="16" x14ac:dyDescent="0.2">
      <c r="A7626"/>
      <c r="B7626"/>
    </row>
    <row r="7627" spans="1:2" ht="16" x14ac:dyDescent="0.2">
      <c r="A7627"/>
      <c r="B7627"/>
    </row>
    <row r="7628" spans="1:2" ht="16" x14ac:dyDescent="0.2">
      <c r="A7628"/>
      <c r="B7628"/>
    </row>
    <row r="7629" spans="1:2" ht="16" x14ac:dyDescent="0.2">
      <c r="A7629"/>
      <c r="B7629"/>
    </row>
    <row r="7630" spans="1:2" ht="16" x14ac:dyDescent="0.2">
      <c r="A7630"/>
      <c r="B7630"/>
    </row>
    <row r="7631" spans="1:2" ht="16" x14ac:dyDescent="0.2">
      <c r="A7631"/>
      <c r="B7631"/>
    </row>
    <row r="7632" spans="1:2" ht="16" x14ac:dyDescent="0.2">
      <c r="A7632"/>
      <c r="B7632"/>
    </row>
    <row r="7633" spans="1:2" ht="16" x14ac:dyDescent="0.2">
      <c r="A7633"/>
      <c r="B7633"/>
    </row>
    <row r="7634" spans="1:2" ht="16" x14ac:dyDescent="0.2">
      <c r="A7634"/>
      <c r="B7634"/>
    </row>
    <row r="7635" spans="1:2" ht="16" x14ac:dyDescent="0.2">
      <c r="A7635"/>
      <c r="B7635"/>
    </row>
    <row r="7636" spans="1:2" ht="16" x14ac:dyDescent="0.2">
      <c r="A7636"/>
      <c r="B7636"/>
    </row>
    <row r="7637" spans="1:2" ht="16" x14ac:dyDescent="0.2">
      <c r="A7637"/>
      <c r="B7637"/>
    </row>
    <row r="7638" spans="1:2" ht="16" x14ac:dyDescent="0.2">
      <c r="A7638"/>
      <c r="B7638"/>
    </row>
    <row r="7639" spans="1:2" ht="16" x14ac:dyDescent="0.2">
      <c r="A7639"/>
      <c r="B7639"/>
    </row>
    <row r="7640" spans="1:2" ht="16" x14ac:dyDescent="0.2">
      <c r="A7640"/>
      <c r="B7640"/>
    </row>
    <row r="7641" spans="1:2" ht="16" x14ac:dyDescent="0.2">
      <c r="A7641"/>
      <c r="B7641"/>
    </row>
    <row r="7642" spans="1:2" ht="16" x14ac:dyDescent="0.2">
      <c r="A7642"/>
      <c r="B7642"/>
    </row>
    <row r="7643" spans="1:2" ht="16" x14ac:dyDescent="0.2">
      <c r="A7643"/>
      <c r="B7643"/>
    </row>
    <row r="7644" spans="1:2" ht="16" x14ac:dyDescent="0.2">
      <c r="A7644"/>
      <c r="B7644"/>
    </row>
    <row r="7645" spans="1:2" ht="16" x14ac:dyDescent="0.2">
      <c r="A7645"/>
      <c r="B7645"/>
    </row>
    <row r="7646" spans="1:2" ht="16" x14ac:dyDescent="0.2">
      <c r="A7646"/>
      <c r="B7646"/>
    </row>
    <row r="7647" spans="1:2" ht="16" x14ac:dyDescent="0.2">
      <c r="A7647"/>
      <c r="B7647"/>
    </row>
    <row r="7648" spans="1:2" ht="16" x14ac:dyDescent="0.2">
      <c r="A7648"/>
      <c r="B7648"/>
    </row>
    <row r="7649" spans="1:2" ht="16" x14ac:dyDescent="0.2">
      <c r="A7649"/>
      <c r="B7649"/>
    </row>
    <row r="7650" spans="1:2" ht="16" x14ac:dyDescent="0.2">
      <c r="A7650"/>
      <c r="B7650"/>
    </row>
    <row r="7651" spans="1:2" ht="16" x14ac:dyDescent="0.2">
      <c r="A7651"/>
      <c r="B7651"/>
    </row>
    <row r="7652" spans="1:2" ht="16" x14ac:dyDescent="0.2">
      <c r="A7652"/>
      <c r="B7652"/>
    </row>
    <row r="7653" spans="1:2" ht="16" x14ac:dyDescent="0.2">
      <c r="A7653"/>
      <c r="B7653"/>
    </row>
    <row r="7654" spans="1:2" ht="16" x14ac:dyDescent="0.2">
      <c r="A7654"/>
      <c r="B7654"/>
    </row>
    <row r="7655" spans="1:2" ht="16" x14ac:dyDescent="0.2">
      <c r="A7655"/>
      <c r="B7655"/>
    </row>
    <row r="7656" spans="1:2" ht="16" x14ac:dyDescent="0.2">
      <c r="A7656"/>
      <c r="B7656"/>
    </row>
    <row r="7657" spans="1:2" ht="16" x14ac:dyDescent="0.2">
      <c r="A7657"/>
      <c r="B7657"/>
    </row>
    <row r="7658" spans="1:2" ht="16" x14ac:dyDescent="0.2">
      <c r="A7658"/>
      <c r="B7658"/>
    </row>
    <row r="7659" spans="1:2" ht="16" x14ac:dyDescent="0.2">
      <c r="A7659"/>
      <c r="B7659"/>
    </row>
    <row r="7660" spans="1:2" ht="16" x14ac:dyDescent="0.2">
      <c r="A7660"/>
      <c r="B7660"/>
    </row>
    <row r="7661" spans="1:2" ht="16" x14ac:dyDescent="0.2">
      <c r="A7661"/>
      <c r="B7661"/>
    </row>
    <row r="7662" spans="1:2" ht="16" x14ac:dyDescent="0.2">
      <c r="A7662"/>
      <c r="B7662"/>
    </row>
    <row r="7663" spans="1:2" ht="16" x14ac:dyDescent="0.2">
      <c r="A7663"/>
      <c r="B7663"/>
    </row>
    <row r="7664" spans="1:2" ht="16" x14ac:dyDescent="0.2">
      <c r="A7664"/>
      <c r="B7664"/>
    </row>
    <row r="7665" spans="1:2" ht="16" x14ac:dyDescent="0.2">
      <c r="A7665"/>
      <c r="B7665"/>
    </row>
    <row r="7666" spans="1:2" ht="16" x14ac:dyDescent="0.2">
      <c r="A7666"/>
      <c r="B7666"/>
    </row>
    <row r="7667" spans="1:2" ht="16" x14ac:dyDescent="0.2">
      <c r="A7667"/>
      <c r="B7667"/>
    </row>
    <row r="7668" spans="1:2" ht="16" x14ac:dyDescent="0.2">
      <c r="A7668"/>
      <c r="B7668"/>
    </row>
    <row r="7669" spans="1:2" ht="16" x14ac:dyDescent="0.2">
      <c r="A7669"/>
      <c r="B7669"/>
    </row>
    <row r="7670" spans="1:2" ht="16" x14ac:dyDescent="0.2">
      <c r="A7670"/>
      <c r="B7670"/>
    </row>
    <row r="7671" spans="1:2" ht="16" x14ac:dyDescent="0.2">
      <c r="A7671"/>
      <c r="B7671"/>
    </row>
    <row r="7672" spans="1:2" ht="16" x14ac:dyDescent="0.2">
      <c r="A7672"/>
      <c r="B7672"/>
    </row>
    <row r="7673" spans="1:2" ht="16" x14ac:dyDescent="0.2">
      <c r="A7673"/>
      <c r="B7673"/>
    </row>
    <row r="7674" spans="1:2" ht="16" x14ac:dyDescent="0.2">
      <c r="A7674"/>
      <c r="B7674"/>
    </row>
    <row r="7675" spans="1:2" ht="16" x14ac:dyDescent="0.2">
      <c r="A7675"/>
      <c r="B7675"/>
    </row>
    <row r="7676" spans="1:2" ht="16" x14ac:dyDescent="0.2">
      <c r="A7676"/>
      <c r="B7676"/>
    </row>
    <row r="7677" spans="1:2" ht="16" x14ac:dyDescent="0.2">
      <c r="A7677"/>
      <c r="B7677"/>
    </row>
    <row r="7678" spans="1:2" ht="16" x14ac:dyDescent="0.2">
      <c r="A7678"/>
      <c r="B7678"/>
    </row>
    <row r="7679" spans="1:2" ht="16" x14ac:dyDescent="0.2">
      <c r="A7679"/>
      <c r="B7679"/>
    </row>
    <row r="7680" spans="1:2" ht="16" x14ac:dyDescent="0.2">
      <c r="A7680"/>
      <c r="B7680"/>
    </row>
    <row r="7681" spans="1:2" ht="16" x14ac:dyDescent="0.2">
      <c r="A7681"/>
      <c r="B7681"/>
    </row>
    <row r="7682" spans="1:2" ht="16" x14ac:dyDescent="0.2">
      <c r="A7682"/>
      <c r="B7682"/>
    </row>
    <row r="7683" spans="1:2" ht="16" x14ac:dyDescent="0.2">
      <c r="A7683"/>
      <c r="B7683"/>
    </row>
    <row r="7684" spans="1:2" ht="16" x14ac:dyDescent="0.2">
      <c r="A7684"/>
      <c r="B7684"/>
    </row>
    <row r="7685" spans="1:2" ht="16" x14ac:dyDescent="0.2">
      <c r="A7685"/>
      <c r="B7685"/>
    </row>
    <row r="7686" spans="1:2" ht="16" x14ac:dyDescent="0.2">
      <c r="A7686"/>
      <c r="B7686"/>
    </row>
    <row r="7687" spans="1:2" ht="16" x14ac:dyDescent="0.2">
      <c r="A7687"/>
      <c r="B7687"/>
    </row>
    <row r="7688" spans="1:2" ht="16" x14ac:dyDescent="0.2">
      <c r="A7688"/>
      <c r="B7688"/>
    </row>
    <row r="7689" spans="1:2" ht="16" x14ac:dyDescent="0.2">
      <c r="A7689"/>
      <c r="B7689"/>
    </row>
    <row r="7690" spans="1:2" ht="16" x14ac:dyDescent="0.2">
      <c r="A7690"/>
      <c r="B7690"/>
    </row>
    <row r="7691" spans="1:2" ht="16" x14ac:dyDescent="0.2">
      <c r="A7691"/>
      <c r="B7691"/>
    </row>
    <row r="7692" spans="1:2" ht="16" x14ac:dyDescent="0.2">
      <c r="A7692"/>
      <c r="B7692"/>
    </row>
    <row r="7693" spans="1:2" ht="16" x14ac:dyDescent="0.2">
      <c r="A7693"/>
      <c r="B7693"/>
    </row>
    <row r="7694" spans="1:2" ht="16" x14ac:dyDescent="0.2">
      <c r="A7694"/>
      <c r="B7694"/>
    </row>
    <row r="7695" spans="1:2" ht="16" x14ac:dyDescent="0.2">
      <c r="A7695"/>
      <c r="B7695"/>
    </row>
    <row r="7696" spans="1:2" ht="16" x14ac:dyDescent="0.2">
      <c r="A7696"/>
      <c r="B7696"/>
    </row>
    <row r="7697" spans="1:2" ht="16" x14ac:dyDescent="0.2">
      <c r="A7697"/>
      <c r="B7697"/>
    </row>
    <row r="7698" spans="1:2" ht="16" x14ac:dyDescent="0.2">
      <c r="A7698"/>
      <c r="B7698"/>
    </row>
    <row r="7699" spans="1:2" ht="16" x14ac:dyDescent="0.2">
      <c r="A7699"/>
      <c r="B7699"/>
    </row>
    <row r="7700" spans="1:2" ht="16" x14ac:dyDescent="0.2">
      <c r="A7700"/>
      <c r="B7700"/>
    </row>
    <row r="7701" spans="1:2" ht="16" x14ac:dyDescent="0.2">
      <c r="A7701"/>
      <c r="B7701"/>
    </row>
    <row r="7702" spans="1:2" ht="16" x14ac:dyDescent="0.2">
      <c r="A7702"/>
      <c r="B7702"/>
    </row>
    <row r="7703" spans="1:2" ht="16" x14ac:dyDescent="0.2">
      <c r="A7703"/>
      <c r="B7703"/>
    </row>
    <row r="7704" spans="1:2" ht="16" x14ac:dyDescent="0.2">
      <c r="A7704"/>
      <c r="B7704"/>
    </row>
    <row r="7705" spans="1:2" ht="16" x14ac:dyDescent="0.2">
      <c r="A7705"/>
      <c r="B7705"/>
    </row>
    <row r="7706" spans="1:2" ht="16" x14ac:dyDescent="0.2">
      <c r="A7706"/>
      <c r="B7706"/>
    </row>
    <row r="7707" spans="1:2" ht="16" x14ac:dyDescent="0.2">
      <c r="A7707"/>
      <c r="B7707"/>
    </row>
  </sheetData>
  <sortState xmlns:xlrd2="http://schemas.microsoft.com/office/spreadsheetml/2017/richdata2" ref="A21:E39">
    <sortCondition descending="1" ref="B21:B39"/>
  </sortState>
  <mergeCells count="3">
    <mergeCell ref="A4:B4"/>
    <mergeCell ref="J4:K4"/>
    <mergeCell ref="I18:L18"/>
  </mergeCells>
  <conditionalFormatting sqref="B21:B39">
    <cfRule type="dataBar" priority="3">
      <dataBar>
        <cfvo type="min"/>
        <cfvo type="max"/>
        <color rgb="FF638EC6"/>
      </dataBar>
      <extLst>
        <ext xmlns:x14="http://schemas.microsoft.com/office/spreadsheetml/2009/9/main" uri="{B025F937-C7B1-47D3-B67F-A62EFF666E3E}">
          <x14:id>{12C7658E-D245-394D-9842-EC54C5370E67}</x14:id>
        </ext>
      </extLst>
    </cfRule>
  </conditionalFormatting>
  <conditionalFormatting sqref="C21:C39">
    <cfRule type="colorScale" priority="4">
      <colorScale>
        <cfvo type="min"/>
        <cfvo type="percentile" val="50"/>
        <cfvo type="max"/>
        <color rgb="FFEAF2F8"/>
        <color rgb="FF9DC3E6"/>
        <color rgb="FF2F75B5"/>
      </colorScale>
    </cfRule>
  </conditionalFormatting>
  <conditionalFormatting sqref="E16:F16">
    <cfRule type="dataBar" priority="5">
      <dataBar>
        <cfvo type="min"/>
        <cfvo type="max"/>
        <color rgb="FF638EC6"/>
      </dataBar>
      <extLst>
        <ext xmlns:x14="http://schemas.microsoft.com/office/spreadsheetml/2009/9/main" uri="{B025F937-C7B1-47D3-B67F-A62EFF666E3E}">
          <x14:id>{F900F4D5-4215-014C-BB6E-F6F706F3F381}</x14:id>
        </ext>
      </extLst>
    </cfRule>
  </conditionalFormatting>
  <conditionalFormatting sqref="G16">
    <cfRule type="colorScale" priority="10">
      <colorScale>
        <cfvo type="min"/>
        <cfvo type="percentile" val="50"/>
        <cfvo type="max"/>
        <color rgb="FFEAF2F8"/>
        <color rgb="FF9DC3E6"/>
        <color rgb="FF2F75B5"/>
      </colorScale>
    </cfRule>
  </conditionalFormatting>
  <pageMargins left="0.7" right="0.7" top="0.75" bottom="0.75" header="0.3" footer="0.3"/>
  <drawing r:id="rId5"/>
  <legacyDrawing r:id="rId6"/>
  <extLst>
    <ext xmlns:x14="http://schemas.microsoft.com/office/spreadsheetml/2009/9/main" uri="{78C0D931-6437-407d-A8EE-F0AAD7539E65}">
      <x14:conditionalFormattings>
        <x14:conditionalFormatting xmlns:xm="http://schemas.microsoft.com/office/excel/2006/main">
          <x14:cfRule type="dataBar" id="{12C7658E-D245-394D-9842-EC54C5370E67}">
            <x14:dataBar minLength="0" maxLength="100" negativeBarColorSameAsPositive="1" axisPosition="none">
              <x14:cfvo type="min"/>
              <x14:cfvo type="max"/>
            </x14:dataBar>
          </x14:cfRule>
          <xm:sqref>B21:B39</xm:sqref>
        </x14:conditionalFormatting>
        <x14:conditionalFormatting xmlns:xm="http://schemas.microsoft.com/office/excel/2006/main">
          <x14:cfRule type="dataBar" id="{F900F4D5-4215-014C-BB6E-F6F706F3F381}">
            <x14:dataBar minLength="0" maxLength="100" negativeBarColorSameAsPositive="1" axisPosition="none">
              <x14:cfvo type="min"/>
              <x14:cfvo type="max"/>
            </x14:dataBar>
          </x14:cfRule>
          <xm:sqref>E16:F16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4F7B0D1-0756-964E-849E-E0EDA8A60E03}">
          <x14:formula1>
            <xm:f>'Quick Summary'!$I$24:$I$30</xm:f>
          </x14:formula1>
          <xm:sqref>B19</xm:sqref>
        </x14:dataValidation>
      </x14:dataValidations>
    </ext>
    <ext xmlns:x14="http://schemas.microsoft.com/office/spreadsheetml/2009/9/main" uri="{A8765BA9-456A-4dab-B4F3-ACF838C121DE}">
      <x14:slicerList>
        <x14:slicer r:id="rId7"/>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95DD-5A0F-444C-B72E-62BDCE222B63}">
  <dimension ref="A1:CA7687"/>
  <sheetViews>
    <sheetView showGridLines="0" topLeftCell="C1" zoomScale="120" zoomScaleNormal="120" workbookViewId="0">
      <pane ySplit="2" topLeftCell="A3" activePane="bottomLeft" state="frozen"/>
      <selection pane="bottomLeft" activeCell="K12" sqref="K12:K14"/>
      <pivotSelection pane="topRight" showHeader="1" activeRow="11" activeCol="10" click="1" r:id="rId7">
        <pivotArea dataOnly="0" labelOnly="1" fieldPosition="0">
          <references count="1">
            <reference field="9" count="0"/>
          </references>
        </pivotArea>
      </pivotSelection>
    </sheetView>
  </sheetViews>
  <sheetFormatPr baseColWidth="10" defaultRowHeight="15" x14ac:dyDescent="0.2"/>
  <cols>
    <col min="1" max="1" width="28.5" style="6" customWidth="1"/>
    <col min="2" max="2" width="12.83203125" style="6" customWidth="1"/>
    <col min="3" max="3" width="12.1640625" style="6" customWidth="1"/>
    <col min="4" max="4" width="18.6640625" style="6" customWidth="1"/>
    <col min="5" max="5" width="14.5" style="6" customWidth="1"/>
    <col min="6" max="6" width="10.83203125" style="6" customWidth="1"/>
    <col min="7" max="7" width="48.1640625" style="6" customWidth="1"/>
    <col min="8" max="8" width="22.5" style="6" customWidth="1"/>
    <col min="9" max="9" width="21.6640625" style="6" customWidth="1"/>
    <col min="10" max="10" width="13.6640625" style="6" customWidth="1"/>
    <col min="11" max="11" width="35" style="6" customWidth="1"/>
    <col min="12" max="12" width="19.1640625" style="6" customWidth="1"/>
    <col min="13" max="13" width="16.83203125" style="6" customWidth="1"/>
    <col min="14" max="14" width="6.6640625" style="6" customWidth="1"/>
    <col min="15" max="15" width="20" style="6" customWidth="1"/>
    <col min="16" max="16" width="9.6640625" style="6" bestFit="1" customWidth="1"/>
    <col min="17" max="19" width="12" style="6" customWidth="1"/>
    <col min="20" max="20" width="12" style="6" hidden="1" customWidth="1"/>
    <col min="21" max="21" width="25.83203125" style="6" hidden="1" customWidth="1"/>
    <col min="22" max="22" width="17.33203125" style="6" hidden="1" customWidth="1"/>
    <col min="23" max="24" width="12" style="6" hidden="1" customWidth="1"/>
    <col min="25" max="25" width="28.83203125" style="6" hidden="1" customWidth="1"/>
    <col min="26" max="26" width="0" style="6" hidden="1" customWidth="1"/>
    <col min="27" max="39" width="10.83203125" style="6"/>
    <col min="40" max="40" width="34.33203125" style="6" hidden="1" customWidth="1"/>
    <col min="41" max="41" width="0" style="6" hidden="1" customWidth="1"/>
    <col min="42" max="42" width="28.1640625" style="6" customWidth="1"/>
    <col min="43" max="16384" width="10.83203125" style="6"/>
  </cols>
  <sheetData>
    <row r="1" spans="1:79" ht="29" x14ac:dyDescent="0.35">
      <c r="A1" s="139" t="s">
        <v>8492</v>
      </c>
      <c r="B1" s="139"/>
      <c r="C1" s="139"/>
      <c r="D1" s="139"/>
      <c r="E1" s="139"/>
      <c r="F1" s="139"/>
      <c r="G1" s="139"/>
      <c r="H1" s="139"/>
      <c r="I1" s="139"/>
      <c r="J1" s="139"/>
      <c r="K1" s="139"/>
      <c r="L1" s="139"/>
      <c r="M1" s="139"/>
      <c r="N1" s="139"/>
      <c r="O1" s="125"/>
      <c r="P1" s="125"/>
      <c r="Q1" s="125"/>
      <c r="R1" s="125"/>
      <c r="S1" s="125"/>
      <c r="T1" s="125"/>
      <c r="U1" s="125"/>
    </row>
    <row r="2" spans="1:79" s="101" customFormat="1" ht="78" customHeight="1" x14ac:dyDescent="0.2">
      <c r="A2" s="136" t="s">
        <v>8473</v>
      </c>
      <c r="B2" s="136"/>
      <c r="C2" s="136"/>
      <c r="D2" s="136"/>
      <c r="E2" s="136"/>
      <c r="F2" s="136"/>
      <c r="G2" s="136"/>
      <c r="H2" s="136"/>
      <c r="I2" s="136"/>
      <c r="J2" s="136"/>
      <c r="K2" s="136"/>
      <c r="L2" s="136"/>
      <c r="M2" s="136"/>
      <c r="N2" s="136"/>
      <c r="O2" s="126"/>
      <c r="P2" s="126"/>
      <c r="Q2" s="126"/>
      <c r="R2" s="126"/>
      <c r="S2" s="126"/>
      <c r="T2" s="126"/>
      <c r="U2" s="126"/>
    </row>
    <row r="3" spans="1:79" s="101" customFormat="1" ht="32" customHeight="1" x14ac:dyDescent="0.2">
      <c r="A3" s="123"/>
      <c r="B3" s="123"/>
      <c r="C3" s="123"/>
      <c r="D3" s="123"/>
      <c r="E3" s="123"/>
      <c r="F3" s="123"/>
      <c r="G3" s="123"/>
      <c r="H3" s="123"/>
      <c r="I3" s="123"/>
      <c r="J3" s="123"/>
      <c r="K3" s="123"/>
      <c r="L3" s="123"/>
      <c r="M3" s="123"/>
      <c r="N3" s="123"/>
      <c r="O3" s="123"/>
      <c r="P3" s="123"/>
      <c r="Q3" s="123"/>
      <c r="R3" s="123"/>
      <c r="S3" s="123"/>
      <c r="T3" s="123"/>
      <c r="U3" s="123"/>
    </row>
    <row r="4" spans="1:79" s="101" customFormat="1" ht="32" customHeight="1" x14ac:dyDescent="0.3">
      <c r="A4" s="122" t="s">
        <v>8594</v>
      </c>
      <c r="B4" s="123"/>
      <c r="C4" s="123"/>
      <c r="D4" s="123"/>
      <c r="E4" s="123"/>
      <c r="G4" s="122" t="s">
        <v>8595</v>
      </c>
      <c r="H4" s="123"/>
      <c r="I4" s="123"/>
      <c r="J4" s="122"/>
      <c r="K4" s="123"/>
      <c r="L4" s="123"/>
      <c r="M4" s="123"/>
      <c r="N4" s="123"/>
      <c r="O4" s="123"/>
      <c r="P4" s="123"/>
      <c r="Q4" s="123"/>
      <c r="R4" s="123"/>
      <c r="S4" s="123"/>
      <c r="T4" s="123"/>
      <c r="U4" s="123"/>
    </row>
    <row r="5" spans="1:79" ht="20" x14ac:dyDescent="0.2">
      <c r="D5" s="92"/>
      <c r="E5" s="92"/>
      <c r="G5" s="92"/>
      <c r="H5" s="92"/>
      <c r="I5" s="92"/>
      <c r="K5" s="141" t="s">
        <v>8487</v>
      </c>
      <c r="L5" s="140" t="s">
        <v>8479</v>
      </c>
      <c r="M5" s="145" t="s">
        <v>8491</v>
      </c>
      <c r="N5" s="92"/>
      <c r="O5" s="92"/>
      <c r="P5" s="92"/>
      <c r="Q5" s="92"/>
      <c r="R5" s="92"/>
      <c r="S5" s="92"/>
      <c r="T5" s="92"/>
      <c r="U5" s="92"/>
      <c r="V5" s="92"/>
      <c r="W5" s="92"/>
      <c r="X5" s="92"/>
    </row>
    <row r="6" spans="1:79" ht="17" x14ac:dyDescent="0.2">
      <c r="A6" s="143" t="s">
        <v>8446</v>
      </c>
      <c r="B6"/>
      <c r="C6" s="103"/>
      <c r="E6" s="92"/>
      <c r="G6" s="141" t="s">
        <v>8484</v>
      </c>
      <c r="H6" s="141" t="s">
        <v>8464</v>
      </c>
      <c r="I6" s="142" t="s">
        <v>8485</v>
      </c>
      <c r="K6" s="2" t="s">
        <v>4785</v>
      </c>
      <c r="L6" s="189">
        <v>273</v>
      </c>
      <c r="M6" s="144">
        <f>L6/GETPIVOTDATA("Service Type",$A$6)</f>
        <v>0.66911764705882348</v>
      </c>
      <c r="N6" s="92"/>
      <c r="O6" s="92"/>
      <c r="P6" s="92"/>
      <c r="Q6" s="92"/>
      <c r="R6" s="92"/>
      <c r="S6" s="92"/>
      <c r="T6" s="92"/>
      <c r="U6" s="92"/>
      <c r="V6" s="92"/>
      <c r="W6" s="92"/>
      <c r="X6" s="92"/>
    </row>
    <row r="7" spans="1:79" ht="21" x14ac:dyDescent="0.2">
      <c r="A7" s="188">
        <v>408</v>
      </c>
      <c r="B7"/>
      <c r="C7" s="97"/>
      <c r="G7" s="106" t="s">
        <v>3507</v>
      </c>
      <c r="H7" s="195"/>
      <c r="I7" s="189"/>
      <c r="K7" s="2" t="s">
        <v>8488</v>
      </c>
      <c r="L7" s="189">
        <v>128</v>
      </c>
      <c r="M7" s="144">
        <f t="shared" ref="M7:M8" si="0">L7/GETPIVOTDATA("Service Type",$A$6)</f>
        <v>0.31372549019607843</v>
      </c>
      <c r="N7" s="92"/>
      <c r="O7"/>
      <c r="P7"/>
      <c r="Q7"/>
      <c r="R7" s="102"/>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row>
    <row r="8" spans="1:79" ht="17" x14ac:dyDescent="0.2">
      <c r="A8"/>
      <c r="B8"/>
      <c r="C8" s="97"/>
      <c r="G8" s="3" t="s">
        <v>5195</v>
      </c>
      <c r="H8" s="195">
        <v>1</v>
      </c>
      <c r="I8" s="189">
        <v>1019</v>
      </c>
      <c r="K8" s="2" t="s">
        <v>8489</v>
      </c>
      <c r="L8" s="189">
        <v>7</v>
      </c>
      <c r="M8" s="144">
        <f t="shared" si="0"/>
        <v>1.7156862745098041E-2</v>
      </c>
      <c r="N8" s="92"/>
      <c r="O8"/>
      <c r="P8"/>
      <c r="Q8"/>
      <c r="R8" s="107"/>
      <c r="S8"/>
      <c r="T8"/>
      <c r="U8"/>
      <c r="V8"/>
      <c r="W8"/>
      <c r="X8"/>
      <c r="Y8"/>
      <c r="Z8"/>
      <c r="AA8"/>
      <c r="AB8"/>
      <c r="AC8"/>
      <c r="AD8"/>
      <c r="AE8"/>
      <c r="AF8"/>
      <c r="AG8"/>
      <c r="AH8"/>
      <c r="AI8"/>
      <c r="AJ8"/>
      <c r="AK8"/>
      <c r="AL8"/>
      <c r="AM8"/>
      <c r="AN8" s="91" t="s">
        <v>4623</v>
      </c>
      <c r="AO8" t="s">
        <v>8463</v>
      </c>
      <c r="AP8"/>
      <c r="AQ8"/>
      <c r="AR8"/>
      <c r="AS8"/>
      <c r="AT8"/>
      <c r="AU8"/>
      <c r="AV8"/>
      <c r="AW8"/>
      <c r="AX8"/>
      <c r="AY8"/>
      <c r="AZ8"/>
      <c r="BA8"/>
      <c r="BB8"/>
      <c r="BC8"/>
      <c r="BD8"/>
      <c r="BE8"/>
      <c r="BF8"/>
      <c r="BG8"/>
      <c r="BH8"/>
      <c r="BI8"/>
      <c r="BJ8"/>
      <c r="BK8"/>
      <c r="BL8"/>
      <c r="BM8"/>
      <c r="BN8"/>
      <c r="BO8"/>
      <c r="BP8"/>
      <c r="BQ8"/>
      <c r="BR8"/>
      <c r="BS8"/>
      <c r="BT8"/>
      <c r="BU8"/>
      <c r="BV8"/>
      <c r="BW8"/>
      <c r="BX8"/>
      <c r="BY8"/>
      <c r="BZ8"/>
      <c r="CA8"/>
    </row>
    <row r="9" spans="1:79" ht="21" x14ac:dyDescent="0.2">
      <c r="A9"/>
      <c r="B9"/>
      <c r="C9" s="97"/>
      <c r="G9" s="3" t="s">
        <v>5104</v>
      </c>
      <c r="H9" s="195">
        <v>0.2</v>
      </c>
      <c r="I9" s="189">
        <v>789</v>
      </c>
      <c r="K9"/>
      <c r="L9"/>
      <c r="M9" s="144"/>
      <c r="N9" s="92"/>
      <c r="O9"/>
      <c r="P9"/>
      <c r="Q9"/>
      <c r="R9" s="107"/>
      <c r="S9"/>
      <c r="T9"/>
      <c r="U9"/>
      <c r="V9"/>
      <c r="W9"/>
      <c r="X9"/>
      <c r="Y9"/>
      <c r="Z9"/>
      <c r="AA9"/>
      <c r="AB9"/>
      <c r="AC9"/>
      <c r="AD9"/>
      <c r="AE9"/>
      <c r="AF9"/>
      <c r="AG9"/>
      <c r="AH9"/>
      <c r="AI9"/>
      <c r="AJ9"/>
      <c r="AK9"/>
      <c r="AL9"/>
      <c r="AM9"/>
      <c r="AN9" s="2" t="s">
        <v>107</v>
      </c>
      <c r="AO9" s="105">
        <v>274.82499999999999</v>
      </c>
      <c r="AP9"/>
      <c r="AQ9"/>
      <c r="AR9"/>
      <c r="AS9"/>
      <c r="AT9"/>
      <c r="AU9"/>
      <c r="AV9"/>
      <c r="AW9"/>
      <c r="AX9"/>
      <c r="AY9"/>
      <c r="AZ9"/>
      <c r="BA9"/>
      <c r="BB9"/>
      <c r="BC9"/>
      <c r="BD9"/>
      <c r="BE9"/>
      <c r="BF9"/>
      <c r="BG9"/>
      <c r="BH9"/>
      <c r="BI9"/>
      <c r="BJ9"/>
      <c r="BK9"/>
      <c r="BL9"/>
      <c r="BM9"/>
      <c r="BN9"/>
      <c r="BO9"/>
      <c r="BP9"/>
      <c r="BQ9"/>
      <c r="BR9"/>
      <c r="BS9"/>
      <c r="BT9"/>
      <c r="BU9"/>
      <c r="BV9"/>
      <c r="BW9"/>
      <c r="BX9"/>
      <c r="BY9"/>
      <c r="BZ9"/>
      <c r="CA9"/>
    </row>
    <row r="10" spans="1:79" ht="21" x14ac:dyDescent="0.2">
      <c r="A10"/>
      <c r="B10"/>
      <c r="C10" s="15"/>
      <c r="G10" s="3" t="s">
        <v>3541</v>
      </c>
      <c r="H10" s="195">
        <v>0</v>
      </c>
      <c r="I10" s="189">
        <v>2060</v>
      </c>
      <c r="K10"/>
      <c r="L10"/>
      <c r="M10"/>
      <c r="N10" s="92"/>
      <c r="O10"/>
      <c r="P10"/>
      <c r="Q10"/>
      <c r="R10" s="107"/>
      <c r="S10"/>
      <c r="T10"/>
      <c r="U10"/>
      <c r="V10"/>
      <c r="W10"/>
      <c r="X10"/>
      <c r="Y10"/>
      <c r="Z10"/>
      <c r="AA10"/>
      <c r="AB10"/>
      <c r="AC10"/>
      <c r="AD10"/>
      <c r="AE10"/>
      <c r="AF10"/>
      <c r="AG10"/>
      <c r="AH10"/>
      <c r="AI10"/>
      <c r="AJ10"/>
      <c r="AK10"/>
      <c r="AL10"/>
      <c r="AM10"/>
      <c r="AN10" s="2" t="s">
        <v>63</v>
      </c>
      <c r="AO10" s="105">
        <v>681.14800000000002</v>
      </c>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row>
    <row r="11" spans="1:79" ht="21" x14ac:dyDescent="0.2">
      <c r="A11"/>
      <c r="B11"/>
      <c r="C11" s="15"/>
      <c r="G11" s="3" t="s">
        <v>6222</v>
      </c>
      <c r="H11" s="195">
        <v>6.8</v>
      </c>
      <c r="I11" s="189">
        <v>4290</v>
      </c>
      <c r="K11" s="141" t="s">
        <v>8490</v>
      </c>
      <c r="L11" s="140" t="s">
        <v>8479</v>
      </c>
      <c r="M11" s="145" t="s">
        <v>8491</v>
      </c>
      <c r="N11" s="92"/>
      <c r="O11"/>
      <c r="P11"/>
      <c r="Q11"/>
      <c r="R11" s="107"/>
      <c r="S11"/>
      <c r="T11"/>
      <c r="U11" s="1" t="s">
        <v>8573</v>
      </c>
      <c r="V11" t="s">
        <v>8575</v>
      </c>
      <c r="W11"/>
      <c r="X11"/>
      <c r="Y11" s="1" t="s">
        <v>8614</v>
      </c>
      <c r="Z11" t="s">
        <v>8619</v>
      </c>
      <c r="AA11"/>
      <c r="AB11"/>
      <c r="AC11"/>
      <c r="AD11"/>
      <c r="AE11"/>
      <c r="AF11"/>
      <c r="AG11"/>
      <c r="AH11"/>
      <c r="AI11"/>
      <c r="AJ11"/>
      <c r="AK11"/>
      <c r="AL11"/>
      <c r="AM11"/>
      <c r="AN11" s="2" t="s">
        <v>366</v>
      </c>
      <c r="AO11" s="105">
        <v>0</v>
      </c>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1:79" ht="21" x14ac:dyDescent="0.2">
      <c r="A12"/>
      <c r="B12"/>
      <c r="C12" s="15"/>
      <c r="G12" s="3" t="s">
        <v>5879</v>
      </c>
      <c r="H12" s="195">
        <v>1</v>
      </c>
      <c r="I12" s="189">
        <v>739</v>
      </c>
      <c r="K12" s="2" t="s">
        <v>4537</v>
      </c>
      <c r="L12" s="189">
        <v>326</v>
      </c>
      <c r="M12" s="144">
        <f>L12/GETPIVOTDATA("Service Type",$A$6)</f>
        <v>0.7990196078431373</v>
      </c>
      <c r="N12" s="92"/>
      <c r="O12"/>
      <c r="P12"/>
      <c r="Q12"/>
      <c r="R12" s="107"/>
      <c r="S12"/>
      <c r="T12"/>
      <c r="U12" s="2" t="s">
        <v>4537</v>
      </c>
      <c r="V12" s="186">
        <v>170</v>
      </c>
      <c r="W12"/>
      <c r="X12"/>
      <c r="Y12" s="2" t="s">
        <v>4537</v>
      </c>
      <c r="Z12" s="186">
        <v>13</v>
      </c>
      <c r="AA12"/>
      <c r="AB12"/>
      <c r="AC12"/>
      <c r="AD12"/>
      <c r="AE12"/>
      <c r="AF12"/>
      <c r="AG12"/>
      <c r="AH12"/>
      <c r="AI12"/>
      <c r="AJ12"/>
      <c r="AK12"/>
      <c r="AL12"/>
      <c r="AM12"/>
      <c r="AN12" s="2" t="s">
        <v>1289</v>
      </c>
      <c r="AO12" s="105">
        <v>146.15</v>
      </c>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row>
    <row r="13" spans="1:79" ht="21" x14ac:dyDescent="0.2">
      <c r="A13"/>
      <c r="B13"/>
      <c r="C13" s="15"/>
      <c r="G13" s="3" t="s">
        <v>4929</v>
      </c>
      <c r="H13" s="195">
        <v>6</v>
      </c>
      <c r="I13" s="189">
        <v>7334</v>
      </c>
      <c r="K13" s="2" t="s">
        <v>4434</v>
      </c>
      <c r="L13" s="189">
        <v>66</v>
      </c>
      <c r="M13" s="144">
        <f t="shared" ref="M13:M14" si="1">L13/GETPIVOTDATA("Service Type",$A$6)</f>
        <v>0.16176470588235295</v>
      </c>
      <c r="N13" s="92"/>
      <c r="O13"/>
      <c r="P13"/>
      <c r="Q13"/>
      <c r="R13" s="107"/>
      <c r="S13"/>
      <c r="T13"/>
      <c r="U13" s="2" t="s">
        <v>4434</v>
      </c>
      <c r="V13" s="186">
        <v>76</v>
      </c>
      <c r="W13"/>
      <c r="X13"/>
      <c r="Y13" s="2" t="s">
        <v>4434</v>
      </c>
      <c r="Z13" s="186">
        <v>9</v>
      </c>
      <c r="AA13"/>
      <c r="AB13"/>
      <c r="AC13"/>
      <c r="AD13"/>
      <c r="AE13"/>
      <c r="AF13"/>
      <c r="AG13"/>
      <c r="AH13"/>
      <c r="AI13"/>
      <c r="AJ13"/>
      <c r="AK13"/>
      <c r="AL13"/>
      <c r="AM13"/>
      <c r="AN13" s="2" t="s">
        <v>43</v>
      </c>
      <c r="AO13" s="105">
        <v>623.61200000000008</v>
      </c>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row>
    <row r="14" spans="1:79" ht="21" x14ac:dyDescent="0.2">
      <c r="A14"/>
      <c r="B14"/>
      <c r="C14" s="15"/>
      <c r="D14"/>
      <c r="F14"/>
      <c r="G14"/>
      <c r="H14"/>
      <c r="I14"/>
      <c r="K14" s="2" t="s">
        <v>8486</v>
      </c>
      <c r="L14" s="189">
        <v>16</v>
      </c>
      <c r="M14" s="144">
        <f t="shared" si="1"/>
        <v>3.9215686274509803E-2</v>
      </c>
      <c r="N14" s="92"/>
      <c r="O14"/>
      <c r="P14"/>
      <c r="Q14"/>
      <c r="R14" s="107"/>
      <c r="S14"/>
      <c r="T14"/>
      <c r="U14"/>
      <c r="V14"/>
      <c r="W14"/>
      <c r="X14"/>
      <c r="Y14"/>
      <c r="Z14"/>
      <c r="AA14"/>
      <c r="AB14"/>
      <c r="AC14"/>
      <c r="AD14"/>
      <c r="AE14"/>
      <c r="AF14"/>
      <c r="AG14"/>
      <c r="AH14"/>
      <c r="AI14"/>
      <c r="AJ14"/>
      <c r="AK14"/>
      <c r="AL14"/>
      <c r="AM14"/>
      <c r="AN14" s="2" t="s">
        <v>544</v>
      </c>
      <c r="AO14" s="105">
        <v>862.63400000000001</v>
      </c>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row>
    <row r="15" spans="1:79" ht="21" x14ac:dyDescent="0.2">
      <c r="A15"/>
      <c r="B15"/>
      <c r="C15" s="15"/>
      <c r="H15" s="95"/>
      <c r="I15" s="92"/>
      <c r="J15"/>
      <c r="K15"/>
      <c r="L15" s="92"/>
      <c r="M15" s="92"/>
      <c r="N15" s="92"/>
      <c r="O15"/>
      <c r="P15"/>
      <c r="Q15"/>
      <c r="R15"/>
      <c r="S15"/>
      <c r="T15"/>
      <c r="U15" s="1" t="s">
        <v>8574</v>
      </c>
      <c r="V15" t="s">
        <v>8494</v>
      </c>
      <c r="W15"/>
      <c r="X15"/>
      <c r="Y15" s="1" t="s">
        <v>8606</v>
      </c>
      <c r="Z15" t="s">
        <v>8617</v>
      </c>
      <c r="AA15"/>
      <c r="AB15"/>
      <c r="AC15"/>
      <c r="AD15"/>
      <c r="AE15"/>
      <c r="AF15"/>
      <c r="AG15"/>
      <c r="AH15"/>
      <c r="AI15"/>
      <c r="AJ15"/>
      <c r="AK15"/>
      <c r="AL15"/>
      <c r="AM15"/>
      <c r="AN15" s="2" t="s">
        <v>6640</v>
      </c>
      <c r="AO15" s="105">
        <v>18.440000000000001</v>
      </c>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row>
    <row r="16" spans="1:79" ht="16" x14ac:dyDescent="0.2">
      <c r="A16"/>
      <c r="B16"/>
      <c r="C16" s="15"/>
      <c r="D16" s="93"/>
      <c r="E16" s="96"/>
      <c r="F16" s="96"/>
      <c r="G16" s="94"/>
      <c r="H16" s="95"/>
      <c r="I16" s="92"/>
      <c r="J16"/>
      <c r="K16"/>
      <c r="L16" s="92"/>
      <c r="M16" s="92"/>
      <c r="N16" s="92"/>
      <c r="O16"/>
      <c r="P16"/>
      <c r="Q16"/>
      <c r="R16"/>
      <c r="S16"/>
      <c r="T16"/>
      <c r="U16" s="2" t="s">
        <v>4537</v>
      </c>
      <c r="V16" s="186">
        <v>131</v>
      </c>
      <c r="W16"/>
      <c r="X16"/>
      <c r="Y16" s="2" t="s">
        <v>8607</v>
      </c>
      <c r="Z16" s="186">
        <v>13</v>
      </c>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row>
    <row r="17" spans="1:44" ht="26" customHeight="1" x14ac:dyDescent="0.2">
      <c r="A17"/>
      <c r="B17"/>
      <c r="C17" s="15"/>
      <c r="D17" s="92"/>
      <c r="E17" s="92"/>
      <c r="F17" s="92"/>
      <c r="G17" s="92"/>
      <c r="H17" s="92"/>
      <c r="I17" s="92"/>
      <c r="J17" s="92"/>
      <c r="K17" s="92"/>
      <c r="L17" s="92"/>
      <c r="M17" s="92"/>
      <c r="N17" s="92"/>
      <c r="O17" s="92"/>
      <c r="P17" s="92"/>
      <c r="Q17" s="92"/>
      <c r="R17" s="92"/>
      <c r="S17" s="92"/>
      <c r="T17" s="92"/>
      <c r="U17" s="2" t="s">
        <v>4434</v>
      </c>
      <c r="V17" s="186">
        <v>123</v>
      </c>
      <c r="W17"/>
      <c r="X17" s="92"/>
      <c r="Y17" s="2" t="s">
        <v>4434</v>
      </c>
      <c r="Z17" s="186">
        <v>11</v>
      </c>
      <c r="AA17"/>
    </row>
    <row r="18" spans="1:44" ht="24" x14ac:dyDescent="0.3">
      <c r="A18" s="122" t="s">
        <v>8620</v>
      </c>
      <c r="C18" s="108"/>
      <c r="D18" s="92"/>
      <c r="E18" s="92"/>
      <c r="F18" s="92"/>
      <c r="G18" s="92"/>
      <c r="H18" s="92"/>
      <c r="I18" s="122"/>
      <c r="J18" s="92"/>
      <c r="K18" s="92"/>
      <c r="L18" s="92"/>
      <c r="M18" s="92"/>
      <c r="N18" s="92"/>
      <c r="O18" s="92"/>
      <c r="P18" s="92"/>
      <c r="Q18" s="92"/>
      <c r="R18" s="92"/>
      <c r="S18" s="92"/>
      <c r="T18" s="92"/>
      <c r="U18"/>
      <c r="V18"/>
      <c r="W18"/>
      <c r="X18" s="92"/>
      <c r="Y18"/>
      <c r="Z18"/>
      <c r="AA18"/>
    </row>
    <row r="19" spans="1:44" ht="28" customHeight="1" x14ac:dyDescent="0.2">
      <c r="A19" s="178" t="s">
        <v>8621</v>
      </c>
      <c r="B19" s="178"/>
      <c r="C19" s="178"/>
      <c r="D19" s="178"/>
      <c r="E19" s="178"/>
      <c r="F19"/>
      <c r="G19"/>
      <c r="H19"/>
      <c r="I19"/>
      <c r="J19"/>
      <c r="K19"/>
      <c r="L19"/>
      <c r="M19"/>
      <c r="N19"/>
      <c r="O19"/>
      <c r="P19"/>
      <c r="Q19" s="109"/>
      <c r="R19" s="92"/>
      <c r="S19" s="92"/>
      <c r="T19" s="92"/>
      <c r="U19"/>
      <c r="V19"/>
      <c r="W19"/>
      <c r="X19" s="92"/>
      <c r="Y19"/>
      <c r="Z19"/>
      <c r="AA19"/>
    </row>
    <row r="20" spans="1:44" ht="86" customHeight="1" x14ac:dyDescent="0.2">
      <c r="A20"/>
      <c r="B20"/>
      <c r="C20"/>
      <c r="D20"/>
      <c r="E20"/>
      <c r="F20" s="119"/>
      <c r="G20"/>
      <c r="I20"/>
      <c r="J20"/>
      <c r="K20"/>
      <c r="L20"/>
      <c r="M20"/>
      <c r="N20"/>
      <c r="O20"/>
      <c r="P20"/>
      <c r="Q20"/>
      <c r="R20"/>
      <c r="S20"/>
      <c r="T20"/>
      <c r="U20" s="1" t="s">
        <v>8577</v>
      </c>
      <c r="V20" t="s">
        <v>8494</v>
      </c>
      <c r="W20"/>
      <c r="X20" s="92"/>
      <c r="Y20" s="1" t="s">
        <v>8608</v>
      </c>
      <c r="Z20" t="s">
        <v>8616</v>
      </c>
      <c r="AA20"/>
    </row>
    <row r="21" spans="1:44" ht="19" x14ac:dyDescent="0.2">
      <c r="A21" s="183"/>
      <c r="B21" s="183"/>
      <c r="C21" s="183"/>
      <c r="D21" s="183"/>
      <c r="E21" s="183"/>
      <c r="F21" s="183"/>
      <c r="H21"/>
      <c r="I21"/>
      <c r="J21"/>
      <c r="K21"/>
      <c r="L21"/>
      <c r="M21"/>
      <c r="N21"/>
      <c r="O21"/>
      <c r="P21"/>
      <c r="Q21"/>
      <c r="R21"/>
      <c r="S21"/>
      <c r="T21"/>
      <c r="U21" s="2" t="s">
        <v>4537</v>
      </c>
      <c r="V21" s="186">
        <v>183</v>
      </c>
      <c r="W21"/>
      <c r="Y21" s="2" t="s">
        <v>4537</v>
      </c>
      <c r="Z21" s="186">
        <v>11</v>
      </c>
      <c r="AA21"/>
    </row>
    <row r="22" spans="1:44" ht="16" x14ac:dyDescent="0.2">
      <c r="A22" s="154"/>
      <c r="B22" s="154"/>
      <c r="C22" s="154"/>
      <c r="D22" s="155"/>
      <c r="E22" s="154"/>
      <c r="F22" s="154"/>
      <c r="H22"/>
      <c r="I22"/>
      <c r="J22"/>
      <c r="K22"/>
      <c r="L22"/>
      <c r="M22"/>
      <c r="N22"/>
      <c r="O22"/>
      <c r="P22"/>
      <c r="Q22"/>
      <c r="R22"/>
      <c r="S22"/>
      <c r="T22"/>
      <c r="U22" s="2" t="s">
        <v>4434</v>
      </c>
      <c r="V22" s="186">
        <v>69</v>
      </c>
      <c r="W22"/>
      <c r="Y22" s="2" t="s">
        <v>8609</v>
      </c>
      <c r="Z22" s="186">
        <v>14</v>
      </c>
      <c r="AA22"/>
    </row>
    <row r="23" spans="1:44" ht="16" x14ac:dyDescent="0.2">
      <c r="A23"/>
      <c r="B23" s="156"/>
      <c r="C23" s="157"/>
      <c r="D23" s="157"/>
      <c r="E23" s="157"/>
      <c r="F23" s="157"/>
      <c r="H23"/>
      <c r="I23"/>
      <c r="J23"/>
      <c r="K23"/>
      <c r="L23"/>
      <c r="M23"/>
      <c r="N23"/>
      <c r="O23"/>
      <c r="P23"/>
      <c r="Q23"/>
      <c r="R23"/>
      <c r="S23"/>
      <c r="T23"/>
      <c r="U23"/>
      <c r="V23"/>
      <c r="W23"/>
      <c r="Y23"/>
      <c r="Z23"/>
      <c r="AA23"/>
    </row>
    <row r="24" spans="1:44" ht="16" x14ac:dyDescent="0.2">
      <c r="A24"/>
      <c r="B24" s="156"/>
      <c r="C24" s="157"/>
      <c r="D24" s="157"/>
      <c r="E24" s="157"/>
      <c r="F24" s="157"/>
      <c r="H24"/>
      <c r="I24"/>
      <c r="J24"/>
      <c r="K24"/>
      <c r="L24"/>
      <c r="M24"/>
      <c r="N24"/>
      <c r="O24"/>
      <c r="P24"/>
      <c r="Q24"/>
      <c r="R24"/>
      <c r="S24"/>
      <c r="T24"/>
      <c r="U24"/>
      <c r="V24"/>
      <c r="W24"/>
      <c r="Y24"/>
      <c r="Z24"/>
      <c r="AA24"/>
    </row>
    <row r="25" spans="1:44" ht="16" x14ac:dyDescent="0.2">
      <c r="A25"/>
      <c r="B25" s="156"/>
      <c r="C25" s="157"/>
      <c r="D25" s="157"/>
      <c r="E25" s="157"/>
      <c r="F25" s="157"/>
      <c r="H25"/>
      <c r="I25"/>
      <c r="J25"/>
      <c r="K25"/>
      <c r="L25"/>
      <c r="M25"/>
      <c r="N25"/>
      <c r="O25"/>
      <c r="P25"/>
      <c r="Q25"/>
      <c r="R25"/>
      <c r="S25"/>
      <c r="T25"/>
      <c r="U25" s="1" t="s">
        <v>8577</v>
      </c>
      <c r="V25" t="s">
        <v>8600</v>
      </c>
      <c r="W25"/>
      <c r="Y25" s="1" t="s">
        <v>8615</v>
      </c>
      <c r="Z25" t="s">
        <v>8618</v>
      </c>
      <c r="AA25"/>
    </row>
    <row r="26" spans="1:44" ht="16" x14ac:dyDescent="0.2">
      <c r="A26"/>
      <c r="B26" s="156"/>
      <c r="C26" s="157"/>
      <c r="D26" s="157"/>
      <c r="E26" s="157"/>
      <c r="F26" s="157"/>
      <c r="H26"/>
      <c r="I26"/>
      <c r="J26"/>
      <c r="K26"/>
      <c r="L26"/>
      <c r="M26"/>
      <c r="N26"/>
      <c r="O26"/>
      <c r="P26"/>
      <c r="Q26"/>
      <c r="R26"/>
      <c r="S26"/>
      <c r="T26"/>
      <c r="U26" s="2" t="s">
        <v>5148</v>
      </c>
      <c r="V26" s="186">
        <v>105</v>
      </c>
      <c r="W26"/>
      <c r="Y26" s="2" t="s">
        <v>8607</v>
      </c>
      <c r="Z26" s="186">
        <v>15</v>
      </c>
      <c r="AA26"/>
    </row>
    <row r="27" spans="1:44" ht="16" x14ac:dyDescent="0.2">
      <c r="A27"/>
      <c r="B27" s="156"/>
      <c r="C27" s="157"/>
      <c r="D27" s="157"/>
      <c r="E27" s="157"/>
      <c r="F27" s="157"/>
      <c r="H27"/>
      <c r="I27"/>
      <c r="J27"/>
      <c r="K27"/>
      <c r="L27"/>
      <c r="M27"/>
      <c r="N27"/>
      <c r="O27"/>
      <c r="P27"/>
      <c r="Q27"/>
      <c r="R27"/>
      <c r="S27"/>
      <c r="T27"/>
      <c r="U27" s="2" t="s">
        <v>7981</v>
      </c>
      <c r="V27" s="186">
        <v>32</v>
      </c>
      <c r="W27"/>
      <c r="Y27" s="2" t="s">
        <v>4434</v>
      </c>
      <c r="Z27" s="186">
        <v>10</v>
      </c>
      <c r="AA27"/>
    </row>
    <row r="28" spans="1:44" ht="16" x14ac:dyDescent="0.2">
      <c r="A28"/>
      <c r="B28" s="156"/>
      <c r="C28" s="157"/>
      <c r="D28" s="157"/>
      <c r="E28" s="157"/>
      <c r="F28" s="157"/>
      <c r="H28"/>
      <c r="I28"/>
      <c r="J28"/>
      <c r="K28"/>
      <c r="L28"/>
      <c r="M28"/>
      <c r="N28"/>
      <c r="O28"/>
      <c r="P28"/>
      <c r="Q28"/>
      <c r="R28"/>
      <c r="S28"/>
      <c r="T28"/>
      <c r="U28" s="2" t="s">
        <v>8599</v>
      </c>
      <c r="V28" s="186">
        <v>10</v>
      </c>
      <c r="W28"/>
      <c r="Y28"/>
      <c r="Z28"/>
      <c r="AA28"/>
    </row>
    <row r="29" spans="1:44" ht="16" x14ac:dyDescent="0.2">
      <c r="A29"/>
      <c r="B29"/>
      <c r="C29"/>
      <c r="D29"/>
      <c r="E29"/>
      <c r="F29"/>
      <c r="G29"/>
      <c r="I29"/>
      <c r="J29"/>
      <c r="K29"/>
      <c r="L29"/>
      <c r="M29"/>
      <c r="N29"/>
      <c r="O29"/>
      <c r="P29"/>
      <c r="Q29"/>
      <c r="R29"/>
      <c r="S29"/>
      <c r="T29"/>
      <c r="U29" s="2" t="s">
        <v>8598</v>
      </c>
      <c r="V29" s="186">
        <v>36</v>
      </c>
      <c r="W29"/>
      <c r="X29" s="92"/>
      <c r="Y29"/>
      <c r="Z29"/>
      <c r="AA29"/>
    </row>
    <row r="30" spans="1:44" ht="16" x14ac:dyDescent="0.2">
      <c r="A30"/>
      <c r="B30"/>
      <c r="C30"/>
      <c r="D30"/>
      <c r="E30"/>
      <c r="F30"/>
      <c r="G30"/>
      <c r="H30"/>
      <c r="I30"/>
      <c r="J30"/>
      <c r="K30"/>
      <c r="L30"/>
      <c r="M30"/>
      <c r="N30"/>
      <c r="O30"/>
      <c r="P30"/>
      <c r="Q30"/>
      <c r="R30"/>
      <c r="S30"/>
      <c r="T30"/>
      <c r="U30"/>
      <c r="V30"/>
      <c r="W30"/>
      <c r="X30" s="92"/>
      <c r="Y30"/>
      <c r="Z30"/>
      <c r="AA30"/>
    </row>
    <row r="31" spans="1:44" ht="16" x14ac:dyDescent="0.2">
      <c r="E31"/>
      <c r="F31"/>
      <c r="G31"/>
      <c r="H31"/>
      <c r="I31"/>
      <c r="J31"/>
      <c r="K31"/>
      <c r="L31"/>
      <c r="M31"/>
      <c r="N31"/>
      <c r="O31"/>
      <c r="P31"/>
      <c r="Q31"/>
      <c r="R31"/>
      <c r="S31"/>
      <c r="T31"/>
      <c r="U31"/>
      <c r="V31"/>
      <c r="W31"/>
      <c r="X31" s="100"/>
      <c r="Y31"/>
      <c r="Z31"/>
      <c r="AA31"/>
    </row>
    <row r="32" spans="1:44" ht="16" x14ac:dyDescent="0.2">
      <c r="E32"/>
      <c r="F32"/>
      <c r="G32"/>
      <c r="H32"/>
      <c r="I32"/>
      <c r="J32"/>
      <c r="K32"/>
      <c r="L32"/>
      <c r="M32"/>
      <c r="N32"/>
      <c r="O32"/>
      <c r="P32"/>
      <c r="Q32"/>
      <c r="R32"/>
      <c r="S32"/>
      <c r="T32"/>
      <c r="U32"/>
      <c r="V32"/>
      <c r="W32"/>
      <c r="X32" s="112"/>
      <c r="Y32"/>
      <c r="Z32"/>
      <c r="AA32"/>
      <c r="AB32"/>
      <c r="AC32" s="2"/>
      <c r="AD32" s="2"/>
      <c r="AE32"/>
      <c r="AF32"/>
      <c r="AG32" s="2"/>
      <c r="AH32" s="2"/>
      <c r="AI32"/>
      <c r="AJ32"/>
      <c r="AK32"/>
      <c r="AL32" s="2"/>
      <c r="AM32" s="2"/>
      <c r="AN32"/>
      <c r="AO32"/>
      <c r="AP32"/>
      <c r="AQ32" s="2"/>
      <c r="AR32" s="2"/>
    </row>
    <row r="33" spans="1:44" ht="16" x14ac:dyDescent="0.2">
      <c r="E33"/>
      <c r="F33"/>
      <c r="G33"/>
      <c r="H33"/>
      <c r="I33"/>
      <c r="J33"/>
      <c r="K33"/>
      <c r="L33"/>
      <c r="M33"/>
      <c r="N33"/>
      <c r="O33"/>
      <c r="P33"/>
      <c r="Q33"/>
      <c r="R33"/>
      <c r="S33"/>
      <c r="T33"/>
      <c r="U33"/>
      <c r="V33"/>
      <c r="W33"/>
      <c r="X33" s="113"/>
      <c r="Y33"/>
      <c r="Z33"/>
      <c r="AA33"/>
      <c r="AB33"/>
      <c r="AC33"/>
      <c r="AD33"/>
      <c r="AE33"/>
      <c r="AF33"/>
      <c r="AG33"/>
      <c r="AH33"/>
      <c r="AI33"/>
      <c r="AJ33"/>
      <c r="AK33"/>
      <c r="AL33"/>
      <c r="AM33"/>
      <c r="AN33"/>
      <c r="AO33"/>
      <c r="AP33"/>
      <c r="AQ33"/>
      <c r="AR33"/>
    </row>
    <row r="34" spans="1:44" ht="16" x14ac:dyDescent="0.2">
      <c r="E34"/>
      <c r="F34"/>
      <c r="G34"/>
      <c r="H34"/>
      <c r="I34"/>
      <c r="J34"/>
      <c r="K34"/>
      <c r="L34"/>
      <c r="M34"/>
      <c r="N34"/>
      <c r="O34"/>
      <c r="P34"/>
      <c r="Q34"/>
      <c r="R34"/>
      <c r="S34"/>
      <c r="T34"/>
      <c r="U34"/>
      <c r="V34"/>
      <c r="W34"/>
      <c r="X34" s="113"/>
      <c r="Y34"/>
      <c r="Z34"/>
      <c r="AA34"/>
      <c r="AB34"/>
      <c r="AC34"/>
      <c r="AD34"/>
    </row>
    <row r="35" spans="1:44" ht="16" x14ac:dyDescent="0.2">
      <c r="E35"/>
      <c r="F35"/>
      <c r="G35"/>
      <c r="H35"/>
      <c r="I35"/>
      <c r="J35"/>
      <c r="K35"/>
      <c r="L35"/>
      <c r="M35"/>
      <c r="N35"/>
      <c r="O35"/>
      <c r="P35"/>
      <c r="Q35"/>
      <c r="R35"/>
      <c r="S35"/>
      <c r="T35"/>
      <c r="U35"/>
      <c r="V35"/>
      <c r="W35"/>
      <c r="X35" s="112"/>
      <c r="Y35"/>
      <c r="Z35"/>
      <c r="AA35"/>
      <c r="AB35"/>
      <c r="AC35"/>
      <c r="AD35"/>
    </row>
    <row r="36" spans="1:44" ht="16" x14ac:dyDescent="0.2">
      <c r="E36"/>
      <c r="F36"/>
      <c r="G36"/>
      <c r="H36"/>
      <c r="I36"/>
      <c r="J36"/>
      <c r="K36"/>
      <c r="L36"/>
      <c r="M36"/>
      <c r="N36"/>
      <c r="O36"/>
      <c r="P36"/>
      <c r="Q36"/>
      <c r="R36"/>
      <c r="S36"/>
      <c r="T36"/>
      <c r="U36"/>
      <c r="V36"/>
      <c r="W36"/>
      <c r="X36" s="113"/>
      <c r="Y36"/>
      <c r="Z36"/>
      <c r="AA36"/>
      <c r="AB36"/>
      <c r="AC36"/>
      <c r="AD36"/>
    </row>
    <row r="37" spans="1:44" ht="16" x14ac:dyDescent="0.2">
      <c r="A37"/>
      <c r="B37"/>
      <c r="C37"/>
      <c r="D37"/>
      <c r="E37"/>
      <c r="F37"/>
      <c r="G37"/>
      <c r="H37"/>
      <c r="I37"/>
      <c r="J37"/>
      <c r="K37"/>
      <c r="L37"/>
      <c r="M37"/>
      <c r="N37"/>
      <c r="O37"/>
      <c r="P37"/>
      <c r="Q37"/>
      <c r="R37"/>
      <c r="S37"/>
      <c r="T37"/>
      <c r="U37"/>
      <c r="V37"/>
      <c r="W37"/>
      <c r="X37" s="113"/>
      <c r="Y37"/>
      <c r="Z37"/>
      <c r="AA37"/>
    </row>
    <row r="38" spans="1:44" ht="16" x14ac:dyDescent="0.2">
      <c r="A38"/>
      <c r="B38"/>
      <c r="C38"/>
      <c r="D38"/>
      <c r="E38"/>
      <c r="F38"/>
      <c r="G38"/>
      <c r="H38"/>
      <c r="I38"/>
      <c r="J38"/>
      <c r="K38"/>
      <c r="L38"/>
      <c r="M38"/>
      <c r="N38"/>
      <c r="O38"/>
      <c r="P38"/>
      <c r="Q38"/>
      <c r="R38"/>
      <c r="S38"/>
      <c r="T38"/>
      <c r="U38"/>
      <c r="V38"/>
      <c r="W38"/>
      <c r="X38" s="113"/>
      <c r="Y38"/>
      <c r="Z38"/>
      <c r="AA38"/>
    </row>
    <row r="39" spans="1:44" ht="16" x14ac:dyDescent="0.2">
      <c r="A39"/>
      <c r="B39"/>
      <c r="C39"/>
      <c r="D39"/>
      <c r="E39"/>
      <c r="F39"/>
      <c r="G39"/>
      <c r="H39"/>
      <c r="I39"/>
      <c r="J39"/>
      <c r="K39"/>
      <c r="L39"/>
      <c r="M39"/>
      <c r="N39"/>
      <c r="O39"/>
      <c r="P39"/>
      <c r="Q39"/>
      <c r="R39"/>
      <c r="S39"/>
      <c r="T39"/>
      <c r="U39"/>
      <c r="V39"/>
      <c r="W39"/>
      <c r="X39" s="112"/>
      <c r="Y39"/>
      <c r="Z39"/>
      <c r="AA39"/>
    </row>
    <row r="40" spans="1:44" ht="16" x14ac:dyDescent="0.2">
      <c r="A40"/>
      <c r="B40"/>
      <c r="C40"/>
      <c r="D40"/>
      <c r="E40"/>
      <c r="F40"/>
      <c r="G40"/>
      <c r="H40"/>
      <c r="I40"/>
      <c r="J40"/>
      <c r="K40"/>
      <c r="L40"/>
      <c r="M40"/>
      <c r="N40"/>
      <c r="O40"/>
      <c r="P40"/>
      <c r="Q40"/>
      <c r="R40"/>
      <c r="S40"/>
      <c r="T40"/>
      <c r="U40"/>
      <c r="V40"/>
      <c r="W40"/>
      <c r="X40" s="113"/>
      <c r="Y40"/>
      <c r="Z40"/>
      <c r="AA40"/>
    </row>
    <row r="41" spans="1:44" ht="16" x14ac:dyDescent="0.2">
      <c r="A41"/>
      <c r="B41"/>
      <c r="C41"/>
      <c r="D41"/>
      <c r="E41"/>
      <c r="F41"/>
      <c r="G41"/>
      <c r="H41"/>
      <c r="I41"/>
      <c r="J41"/>
      <c r="K41"/>
      <c r="L41"/>
      <c r="M41"/>
      <c r="N41"/>
      <c r="O41"/>
      <c r="P41"/>
      <c r="Q41"/>
      <c r="R41"/>
      <c r="S41"/>
      <c r="T41"/>
      <c r="U41"/>
      <c r="V41"/>
      <c r="W41"/>
      <c r="X41" s="92"/>
      <c r="Y41"/>
      <c r="Z41"/>
      <c r="AA41"/>
    </row>
    <row r="42" spans="1:44" ht="16" x14ac:dyDescent="0.2">
      <c r="E42"/>
      <c r="F42"/>
      <c r="G42"/>
      <c r="H42"/>
      <c r="I42"/>
      <c r="J42"/>
      <c r="K42"/>
      <c r="L42"/>
      <c r="M42"/>
      <c r="N42"/>
      <c r="O42"/>
      <c r="P42"/>
      <c r="Q42"/>
      <c r="R42"/>
      <c r="S42"/>
      <c r="T42"/>
      <c r="U42"/>
      <c r="V42"/>
      <c r="W42"/>
      <c r="X42" s="92"/>
      <c r="Y42"/>
      <c r="Z42"/>
      <c r="AA42"/>
    </row>
    <row r="43" spans="1:44" ht="16" x14ac:dyDescent="0.2">
      <c r="E43"/>
      <c r="F43"/>
      <c r="G43"/>
      <c r="H43"/>
      <c r="I43"/>
      <c r="J43"/>
      <c r="K43"/>
      <c r="L43"/>
      <c r="M43"/>
      <c r="N43"/>
      <c r="O43"/>
      <c r="P43"/>
      <c r="Q43"/>
      <c r="R43"/>
      <c r="S43"/>
      <c r="T43"/>
      <c r="U43"/>
      <c r="V43"/>
      <c r="W43"/>
      <c r="X43" s="92"/>
      <c r="Y43"/>
      <c r="Z43"/>
      <c r="AA43"/>
    </row>
    <row r="44" spans="1:44" ht="17" customHeight="1" x14ac:dyDescent="0.2">
      <c r="A44" s="184" t="s">
        <v>8593</v>
      </c>
      <c r="B44" s="184"/>
      <c r="C44" s="184"/>
      <c r="D44" s="184"/>
      <c r="E44"/>
      <c r="F44"/>
      <c r="G44"/>
      <c r="H44"/>
      <c r="I44"/>
      <c r="J44"/>
      <c r="K44"/>
      <c r="L44"/>
      <c r="M44"/>
      <c r="N44"/>
      <c r="O44"/>
      <c r="P44"/>
      <c r="Q44"/>
      <c r="R44"/>
      <c r="S44"/>
      <c r="T44"/>
      <c r="U44"/>
      <c r="V44"/>
      <c r="W44"/>
      <c r="X44" s="92"/>
      <c r="Y44"/>
      <c r="Z44"/>
      <c r="AA44"/>
    </row>
    <row r="45" spans="1:44" ht="17" customHeight="1" x14ac:dyDescent="0.2">
      <c r="A45" s="151" t="s">
        <v>8578</v>
      </c>
      <c r="B45" s="185" t="s">
        <v>8579</v>
      </c>
      <c r="C45" s="185"/>
      <c r="D45" s="151" t="s">
        <v>8580</v>
      </c>
      <c r="E45"/>
      <c r="F45"/>
      <c r="G45"/>
      <c r="H45"/>
      <c r="I45"/>
      <c r="J45"/>
      <c r="K45"/>
      <c r="L45"/>
      <c r="M45"/>
      <c r="N45"/>
      <c r="O45"/>
      <c r="P45"/>
      <c r="Q45"/>
      <c r="R45"/>
      <c r="S45"/>
      <c r="T45"/>
      <c r="U45"/>
      <c r="V45"/>
      <c r="W45"/>
      <c r="X45" s="92"/>
      <c r="Y45"/>
      <c r="Z45"/>
      <c r="AA45"/>
    </row>
    <row r="46" spans="1:44" ht="17" customHeight="1" x14ac:dyDescent="0.2">
      <c r="A46" s="152" t="s">
        <v>8581</v>
      </c>
      <c r="B46" s="181" t="s">
        <v>8582</v>
      </c>
      <c r="C46" s="182"/>
      <c r="D46" s="152" t="s">
        <v>8583</v>
      </c>
      <c r="E46"/>
      <c r="F46"/>
      <c r="G46"/>
      <c r="H46"/>
      <c r="I46"/>
      <c r="J46"/>
      <c r="K46"/>
      <c r="L46"/>
      <c r="M46"/>
      <c r="N46"/>
      <c r="O46"/>
      <c r="P46"/>
      <c r="Q46"/>
      <c r="R46"/>
      <c r="S46"/>
      <c r="T46"/>
      <c r="U46"/>
      <c r="V46"/>
      <c r="W46"/>
      <c r="X46" s="92"/>
      <c r="Y46"/>
      <c r="Z46"/>
      <c r="AA46"/>
    </row>
    <row r="47" spans="1:44" ht="17" customHeight="1" x14ac:dyDescent="0.2">
      <c r="A47" s="152" t="s">
        <v>8584</v>
      </c>
      <c r="B47" s="181" t="s">
        <v>8585</v>
      </c>
      <c r="C47" s="182"/>
      <c r="D47" s="152" t="s">
        <v>8586</v>
      </c>
      <c r="E47"/>
      <c r="F47"/>
      <c r="G47"/>
      <c r="H47"/>
      <c r="I47"/>
      <c r="J47"/>
      <c r="K47"/>
      <c r="L47"/>
      <c r="M47"/>
      <c r="N47"/>
      <c r="O47"/>
      <c r="P47"/>
      <c r="Q47"/>
      <c r="R47"/>
      <c r="S47"/>
      <c r="T47"/>
      <c r="U47"/>
      <c r="V47"/>
      <c r="W47"/>
      <c r="X47" s="92"/>
      <c r="Y47"/>
      <c r="Z47"/>
      <c r="AA47"/>
    </row>
    <row r="48" spans="1:44" ht="32" customHeight="1" x14ac:dyDescent="0.2">
      <c r="A48" s="152" t="s">
        <v>8587</v>
      </c>
      <c r="B48" s="181" t="s">
        <v>8588</v>
      </c>
      <c r="C48" s="182"/>
      <c r="D48" s="152" t="s">
        <v>8589</v>
      </c>
      <c r="E48"/>
      <c r="F48"/>
      <c r="G48"/>
      <c r="H48"/>
      <c r="I48"/>
      <c r="J48"/>
      <c r="K48"/>
      <c r="L48"/>
      <c r="M48"/>
      <c r="N48"/>
      <c r="O48"/>
      <c r="P48"/>
      <c r="Q48"/>
      <c r="R48"/>
      <c r="S48"/>
      <c r="T48"/>
      <c r="U48"/>
      <c r="V48"/>
      <c r="W48"/>
      <c r="X48" s="92"/>
      <c r="Y48"/>
      <c r="Z48"/>
      <c r="AA48"/>
    </row>
    <row r="49" spans="1:26" ht="33" customHeight="1" x14ac:dyDescent="0.2">
      <c r="A49" s="152" t="s">
        <v>8590</v>
      </c>
      <c r="B49" s="181" t="s">
        <v>8591</v>
      </c>
      <c r="C49" s="182"/>
      <c r="D49" s="152" t="s">
        <v>8592</v>
      </c>
      <c r="E49"/>
      <c r="F49"/>
      <c r="G49"/>
      <c r="H49"/>
      <c r="I49"/>
      <c r="J49"/>
      <c r="K49"/>
      <c r="L49"/>
      <c r="M49"/>
      <c r="N49"/>
      <c r="O49"/>
      <c r="P49"/>
      <c r="Q49"/>
      <c r="R49"/>
      <c r="S49"/>
      <c r="T49"/>
      <c r="U49"/>
      <c r="V49"/>
      <c r="W49"/>
      <c r="X49" s="92"/>
      <c r="Y49"/>
      <c r="Z49"/>
    </row>
    <row r="50" spans="1:26" ht="16" x14ac:dyDescent="0.2">
      <c r="A50"/>
      <c r="B50"/>
      <c r="C50"/>
      <c r="D50"/>
      <c r="E50"/>
      <c r="F50"/>
      <c r="G50"/>
      <c r="H50"/>
      <c r="I50"/>
      <c r="J50"/>
      <c r="K50"/>
      <c r="L50"/>
      <c r="M50"/>
      <c r="N50"/>
      <c r="O50"/>
      <c r="P50"/>
      <c r="Q50"/>
      <c r="R50"/>
      <c r="S50"/>
      <c r="T50"/>
      <c r="U50"/>
      <c r="V50"/>
      <c r="W50"/>
      <c r="X50" s="92"/>
      <c r="Y50"/>
      <c r="Z50"/>
    </row>
    <row r="51" spans="1:26" ht="16" x14ac:dyDescent="0.2">
      <c r="A51"/>
      <c r="B51"/>
      <c r="C51"/>
      <c r="D51"/>
      <c r="E51"/>
      <c r="F51"/>
      <c r="G51"/>
      <c r="H51"/>
      <c r="I51"/>
      <c r="J51"/>
      <c r="K51"/>
      <c r="L51"/>
      <c r="M51"/>
      <c r="N51"/>
      <c r="O51"/>
      <c r="P51"/>
      <c r="Q51"/>
      <c r="R51"/>
      <c r="S51"/>
      <c r="T51"/>
      <c r="U51"/>
      <c r="V51"/>
      <c r="W51"/>
      <c r="X51" s="92"/>
      <c r="Y51"/>
      <c r="Z51"/>
    </row>
    <row r="52" spans="1:26" ht="16" x14ac:dyDescent="0.2">
      <c r="A52"/>
      <c r="B52"/>
      <c r="C52"/>
      <c r="D52"/>
      <c r="E52"/>
      <c r="F52"/>
      <c r="G52"/>
      <c r="H52"/>
      <c r="I52"/>
      <c r="J52"/>
      <c r="K52"/>
      <c r="L52"/>
      <c r="M52"/>
      <c r="N52"/>
      <c r="O52"/>
      <c r="P52"/>
      <c r="Q52"/>
      <c r="R52"/>
      <c r="S52"/>
      <c r="T52"/>
      <c r="U52"/>
      <c r="V52"/>
      <c r="W52"/>
      <c r="Y52"/>
      <c r="Z52"/>
    </row>
    <row r="53" spans="1:26" ht="16" x14ac:dyDescent="0.2">
      <c r="A53"/>
      <c r="B53"/>
      <c r="C53"/>
      <c r="D53"/>
      <c r="E53"/>
      <c r="F53"/>
      <c r="G53"/>
      <c r="H53"/>
      <c r="I53"/>
      <c r="J53"/>
      <c r="K53"/>
      <c r="L53"/>
      <c r="M53"/>
      <c r="N53"/>
      <c r="O53"/>
      <c r="P53"/>
      <c r="Q53"/>
      <c r="R53"/>
      <c r="S53"/>
      <c r="T53"/>
      <c r="U53"/>
      <c r="V53"/>
      <c r="W53"/>
      <c r="Y53"/>
      <c r="Z53"/>
    </row>
    <row r="54" spans="1:26" ht="16" x14ac:dyDescent="0.2">
      <c r="A54"/>
      <c r="B54"/>
      <c r="C54"/>
      <c r="D54"/>
      <c r="E54"/>
      <c r="F54"/>
      <c r="G54"/>
      <c r="H54"/>
      <c r="I54"/>
      <c r="J54"/>
      <c r="K54"/>
      <c r="L54"/>
      <c r="M54"/>
      <c r="N54"/>
      <c r="O54"/>
      <c r="P54"/>
      <c r="Q54"/>
      <c r="R54"/>
      <c r="S54"/>
      <c r="T54"/>
      <c r="U54"/>
      <c r="V54"/>
      <c r="W54"/>
      <c r="Y54"/>
      <c r="Z54"/>
    </row>
    <row r="55" spans="1:26" ht="16" x14ac:dyDescent="0.2">
      <c r="A55"/>
      <c r="B55"/>
      <c r="C55"/>
      <c r="D55"/>
      <c r="E55"/>
      <c r="F55"/>
      <c r="G55"/>
      <c r="H55"/>
      <c r="I55"/>
      <c r="J55"/>
      <c r="K55"/>
      <c r="L55"/>
      <c r="M55"/>
      <c r="N55"/>
      <c r="O55"/>
      <c r="P55"/>
      <c r="Q55"/>
      <c r="R55"/>
      <c r="S55"/>
      <c r="T55"/>
      <c r="U55"/>
      <c r="V55"/>
      <c r="W55"/>
      <c r="Y55"/>
      <c r="Z55"/>
    </row>
    <row r="56" spans="1:26" ht="16" x14ac:dyDescent="0.2">
      <c r="A56"/>
      <c r="B56"/>
      <c r="C56"/>
      <c r="D56"/>
      <c r="E56"/>
      <c r="F56"/>
      <c r="G56"/>
      <c r="H56"/>
      <c r="I56"/>
      <c r="J56"/>
      <c r="K56"/>
      <c r="L56"/>
      <c r="M56"/>
      <c r="N56"/>
      <c r="O56"/>
      <c r="P56"/>
      <c r="Q56"/>
      <c r="R56"/>
      <c r="S56"/>
      <c r="T56"/>
      <c r="U56"/>
      <c r="V56"/>
      <c r="W56"/>
      <c r="Y56"/>
      <c r="Z56"/>
    </row>
    <row r="57" spans="1:26" ht="16" x14ac:dyDescent="0.2">
      <c r="A57"/>
      <c r="B57"/>
      <c r="C57"/>
      <c r="D57"/>
      <c r="E57"/>
      <c r="F57"/>
      <c r="G57"/>
      <c r="H57"/>
      <c r="I57"/>
      <c r="J57"/>
      <c r="K57"/>
      <c r="L57"/>
      <c r="M57"/>
      <c r="N57"/>
      <c r="O57"/>
      <c r="P57"/>
      <c r="Q57"/>
      <c r="R57"/>
      <c r="S57"/>
      <c r="T57"/>
      <c r="U57"/>
      <c r="V57"/>
      <c r="W57"/>
      <c r="Y57"/>
      <c r="Z57"/>
    </row>
    <row r="58" spans="1:26" ht="16" x14ac:dyDescent="0.2">
      <c r="A58"/>
      <c r="B58"/>
      <c r="C58"/>
      <c r="D58"/>
      <c r="E58"/>
      <c r="F58"/>
      <c r="G58"/>
      <c r="H58"/>
      <c r="I58"/>
      <c r="J58"/>
      <c r="K58"/>
      <c r="L58"/>
      <c r="M58"/>
      <c r="N58"/>
      <c r="O58"/>
      <c r="P58"/>
      <c r="Q58"/>
      <c r="R58"/>
      <c r="S58"/>
      <c r="T58"/>
      <c r="U58"/>
      <c r="V58"/>
      <c r="W58"/>
      <c r="Y58"/>
      <c r="Z58"/>
    </row>
    <row r="59" spans="1:26" ht="16" x14ac:dyDescent="0.2">
      <c r="A59"/>
      <c r="B59"/>
      <c r="C59"/>
      <c r="D59"/>
      <c r="E59"/>
      <c r="F59"/>
      <c r="G59"/>
      <c r="H59"/>
      <c r="I59"/>
      <c r="J59"/>
      <c r="K59"/>
      <c r="L59"/>
      <c r="M59"/>
      <c r="N59"/>
      <c r="O59"/>
      <c r="P59"/>
      <c r="Q59"/>
      <c r="R59"/>
      <c r="S59"/>
      <c r="T59"/>
      <c r="U59"/>
      <c r="V59"/>
      <c r="W59"/>
      <c r="Y59"/>
      <c r="Z59"/>
    </row>
    <row r="60" spans="1:26" ht="16" x14ac:dyDescent="0.2">
      <c r="A60"/>
      <c r="B60"/>
      <c r="C60"/>
      <c r="D60"/>
      <c r="E60"/>
      <c r="F60"/>
      <c r="G60"/>
      <c r="H60"/>
      <c r="I60"/>
      <c r="J60"/>
      <c r="K60"/>
      <c r="L60"/>
      <c r="M60"/>
      <c r="N60"/>
      <c r="O60"/>
      <c r="P60"/>
      <c r="Q60"/>
      <c r="R60"/>
      <c r="S60"/>
      <c r="T60"/>
      <c r="U60"/>
      <c r="V60"/>
      <c r="W60"/>
      <c r="Y60"/>
      <c r="Z60"/>
    </row>
    <row r="61" spans="1:26" ht="16" x14ac:dyDescent="0.2">
      <c r="A61"/>
      <c r="B61"/>
      <c r="C61"/>
      <c r="D61"/>
      <c r="E61"/>
      <c r="F61"/>
      <c r="G61"/>
      <c r="H61"/>
      <c r="I61"/>
      <c r="J61"/>
      <c r="K61"/>
      <c r="L61"/>
      <c r="M61"/>
      <c r="N61"/>
      <c r="O61"/>
      <c r="P61"/>
      <c r="Q61"/>
      <c r="R61"/>
      <c r="S61"/>
      <c r="T61"/>
      <c r="U61"/>
      <c r="V61"/>
      <c r="W61"/>
      <c r="Y61"/>
      <c r="Z61"/>
    </row>
    <row r="62" spans="1:26" ht="16" x14ac:dyDescent="0.2">
      <c r="A62"/>
      <c r="B62"/>
      <c r="C62"/>
      <c r="D62"/>
      <c r="E62"/>
      <c r="F62"/>
      <c r="G62"/>
      <c r="H62"/>
      <c r="I62"/>
      <c r="J62"/>
      <c r="K62"/>
      <c r="L62"/>
      <c r="M62"/>
      <c r="N62"/>
      <c r="O62"/>
      <c r="P62"/>
      <c r="Q62"/>
      <c r="R62"/>
      <c r="S62"/>
      <c r="T62"/>
      <c r="U62"/>
      <c r="V62"/>
      <c r="W62"/>
      <c r="Y62"/>
      <c r="Z62"/>
    </row>
    <row r="63" spans="1:26" ht="16" x14ac:dyDescent="0.2">
      <c r="A63"/>
      <c r="B63"/>
      <c r="C63"/>
      <c r="D63"/>
      <c r="E63"/>
      <c r="F63"/>
      <c r="G63"/>
      <c r="H63"/>
      <c r="I63"/>
      <c r="J63"/>
      <c r="K63"/>
      <c r="L63"/>
      <c r="M63"/>
      <c r="N63"/>
      <c r="O63"/>
      <c r="P63"/>
      <c r="Q63"/>
      <c r="R63"/>
      <c r="S63"/>
      <c r="T63"/>
      <c r="U63"/>
      <c r="V63"/>
      <c r="W63"/>
      <c r="Y63"/>
      <c r="Z63"/>
    </row>
    <row r="64" spans="1:26" ht="16" x14ac:dyDescent="0.2">
      <c r="A64"/>
      <c r="B64"/>
      <c r="C64"/>
      <c r="D64"/>
      <c r="E64"/>
      <c r="F64"/>
      <c r="G64"/>
      <c r="H64"/>
      <c r="I64"/>
      <c r="J64"/>
      <c r="K64"/>
      <c r="L64"/>
      <c r="M64"/>
      <c r="N64"/>
      <c r="O64"/>
      <c r="P64"/>
      <c r="Q64"/>
      <c r="R64"/>
      <c r="S64"/>
      <c r="T64"/>
      <c r="U64"/>
      <c r="V64"/>
      <c r="W64"/>
      <c r="Y64"/>
      <c r="Z64"/>
    </row>
    <row r="65" spans="1:26" ht="16" x14ac:dyDescent="0.2">
      <c r="A65"/>
      <c r="B65"/>
      <c r="C65"/>
      <c r="D65"/>
      <c r="E65"/>
      <c r="F65"/>
      <c r="G65"/>
      <c r="H65"/>
      <c r="I65"/>
      <c r="J65"/>
      <c r="K65"/>
      <c r="L65"/>
      <c r="M65"/>
      <c r="N65"/>
      <c r="O65"/>
      <c r="P65"/>
      <c r="Q65"/>
      <c r="R65"/>
      <c r="S65"/>
      <c r="T65"/>
      <c r="U65"/>
      <c r="V65"/>
      <c r="W65"/>
      <c r="Y65"/>
      <c r="Z65"/>
    </row>
    <row r="66" spans="1:26" ht="16" x14ac:dyDescent="0.2">
      <c r="A66"/>
      <c r="B66"/>
      <c r="C66"/>
      <c r="D66"/>
      <c r="E66"/>
      <c r="F66"/>
      <c r="G66"/>
      <c r="H66"/>
      <c r="I66"/>
      <c r="J66"/>
      <c r="K66"/>
      <c r="L66"/>
      <c r="M66"/>
      <c r="N66"/>
      <c r="O66"/>
      <c r="P66"/>
      <c r="Q66"/>
      <c r="R66"/>
      <c r="S66"/>
      <c r="T66"/>
      <c r="U66"/>
      <c r="V66"/>
      <c r="W66"/>
      <c r="Y66"/>
      <c r="Z66"/>
    </row>
    <row r="67" spans="1:26" ht="16" x14ac:dyDescent="0.2">
      <c r="A67"/>
      <c r="B67"/>
      <c r="C67"/>
      <c r="D67"/>
      <c r="E67"/>
      <c r="F67"/>
      <c r="G67"/>
      <c r="H67"/>
      <c r="I67"/>
      <c r="J67"/>
      <c r="K67"/>
      <c r="L67"/>
      <c r="M67"/>
      <c r="N67"/>
      <c r="O67"/>
      <c r="P67"/>
      <c r="Q67"/>
      <c r="R67"/>
      <c r="S67"/>
      <c r="T67"/>
      <c r="U67"/>
      <c r="V67"/>
      <c r="W67"/>
      <c r="Y67"/>
      <c r="Z67"/>
    </row>
    <row r="68" spans="1:26" ht="16" x14ac:dyDescent="0.2">
      <c r="A68"/>
      <c r="B68"/>
      <c r="C68"/>
      <c r="D68"/>
      <c r="E68"/>
      <c r="F68"/>
      <c r="G68"/>
      <c r="H68"/>
      <c r="I68"/>
      <c r="J68"/>
      <c r="K68"/>
      <c r="L68"/>
      <c r="M68"/>
      <c r="N68"/>
      <c r="O68"/>
      <c r="P68"/>
      <c r="Q68"/>
      <c r="R68"/>
      <c r="S68"/>
      <c r="T68"/>
      <c r="U68"/>
      <c r="V68"/>
      <c r="W68"/>
      <c r="Y68"/>
      <c r="Z68"/>
    </row>
    <row r="69" spans="1:26" ht="16" x14ac:dyDescent="0.2">
      <c r="A69"/>
      <c r="B69"/>
      <c r="C69"/>
      <c r="D69"/>
      <c r="E69"/>
      <c r="F69"/>
      <c r="G69"/>
      <c r="H69"/>
      <c r="I69"/>
      <c r="J69"/>
      <c r="K69"/>
      <c r="L69"/>
      <c r="M69"/>
      <c r="N69"/>
      <c r="O69"/>
      <c r="P69"/>
      <c r="Q69"/>
      <c r="R69"/>
      <c r="S69"/>
      <c r="T69"/>
      <c r="U69"/>
      <c r="V69"/>
      <c r="W69"/>
      <c r="Y69"/>
      <c r="Z69"/>
    </row>
    <row r="70" spans="1:26" ht="16" x14ac:dyDescent="0.2">
      <c r="A70"/>
      <c r="B70"/>
      <c r="C70"/>
      <c r="D70"/>
      <c r="E70"/>
      <c r="F70"/>
      <c r="G70"/>
      <c r="H70"/>
      <c r="I70"/>
      <c r="J70"/>
      <c r="K70"/>
      <c r="L70"/>
      <c r="M70"/>
      <c r="N70"/>
      <c r="O70"/>
      <c r="P70"/>
      <c r="Q70"/>
      <c r="R70"/>
      <c r="S70"/>
      <c r="T70"/>
      <c r="U70"/>
      <c r="V70"/>
      <c r="W70"/>
      <c r="Y70"/>
      <c r="Z70"/>
    </row>
    <row r="71" spans="1:26" ht="16" x14ac:dyDescent="0.2">
      <c r="A71"/>
      <c r="B71"/>
      <c r="C71"/>
      <c r="D71"/>
      <c r="E71"/>
      <c r="F71"/>
      <c r="G71"/>
      <c r="H71"/>
      <c r="I71"/>
      <c r="J71"/>
      <c r="K71"/>
      <c r="L71"/>
      <c r="M71"/>
      <c r="N71"/>
      <c r="O71"/>
      <c r="P71"/>
      <c r="Q71"/>
      <c r="R71"/>
      <c r="S71"/>
      <c r="T71"/>
      <c r="U71"/>
      <c r="V71"/>
      <c r="W71"/>
      <c r="Y71"/>
      <c r="Z71"/>
    </row>
    <row r="72" spans="1:26" ht="16" x14ac:dyDescent="0.2">
      <c r="A72"/>
      <c r="B72"/>
      <c r="C72"/>
      <c r="D72"/>
      <c r="E72"/>
      <c r="F72"/>
      <c r="G72"/>
      <c r="H72"/>
      <c r="I72"/>
      <c r="J72"/>
      <c r="K72"/>
      <c r="L72"/>
      <c r="M72"/>
      <c r="N72"/>
      <c r="O72"/>
      <c r="P72"/>
      <c r="Q72"/>
      <c r="R72"/>
      <c r="S72"/>
      <c r="T72"/>
      <c r="U72"/>
      <c r="V72"/>
      <c r="W72"/>
      <c r="Y72"/>
      <c r="Z72"/>
    </row>
    <row r="73" spans="1:26" ht="16" x14ac:dyDescent="0.2">
      <c r="A73"/>
      <c r="B73"/>
      <c r="C73"/>
      <c r="D73"/>
      <c r="E73"/>
      <c r="F73"/>
      <c r="G73"/>
      <c r="H73"/>
      <c r="I73"/>
      <c r="J73"/>
      <c r="K73"/>
      <c r="L73"/>
      <c r="M73"/>
      <c r="N73"/>
      <c r="O73"/>
      <c r="P73"/>
      <c r="Q73"/>
      <c r="R73"/>
      <c r="S73"/>
      <c r="T73"/>
      <c r="U73"/>
      <c r="V73"/>
      <c r="W73"/>
      <c r="Y73"/>
      <c r="Z73"/>
    </row>
    <row r="74" spans="1:26" ht="16" x14ac:dyDescent="0.2">
      <c r="A74"/>
      <c r="B74"/>
      <c r="C74"/>
      <c r="D74"/>
      <c r="E74"/>
      <c r="F74"/>
      <c r="G74"/>
      <c r="H74"/>
      <c r="I74"/>
      <c r="J74"/>
      <c r="K74"/>
      <c r="L74"/>
      <c r="M74"/>
      <c r="N74"/>
      <c r="O74"/>
      <c r="P74"/>
      <c r="Q74"/>
      <c r="R74"/>
      <c r="S74"/>
      <c r="T74"/>
      <c r="U74"/>
      <c r="V74"/>
      <c r="W74"/>
      <c r="Y74"/>
      <c r="Z74"/>
    </row>
    <row r="75" spans="1:26" ht="16" x14ac:dyDescent="0.2">
      <c r="A75"/>
      <c r="B75"/>
      <c r="C75"/>
      <c r="D75"/>
      <c r="E75"/>
      <c r="F75"/>
      <c r="G75"/>
      <c r="H75"/>
      <c r="I75"/>
      <c r="J75"/>
      <c r="K75"/>
      <c r="L75"/>
      <c r="M75"/>
      <c r="N75"/>
      <c r="O75"/>
      <c r="P75"/>
      <c r="Q75"/>
      <c r="R75"/>
      <c r="S75"/>
      <c r="T75"/>
      <c r="U75"/>
      <c r="V75"/>
      <c r="W75"/>
      <c r="Y75"/>
      <c r="Z75"/>
    </row>
    <row r="76" spans="1:26" ht="16" x14ac:dyDescent="0.2">
      <c r="A76"/>
      <c r="B76"/>
      <c r="C76"/>
      <c r="D76"/>
      <c r="E76"/>
      <c r="F76"/>
      <c r="G76"/>
      <c r="H76"/>
      <c r="I76"/>
      <c r="J76"/>
      <c r="K76"/>
      <c r="L76"/>
      <c r="M76"/>
      <c r="N76"/>
      <c r="O76"/>
      <c r="P76"/>
      <c r="Q76"/>
      <c r="R76"/>
      <c r="S76"/>
      <c r="T76"/>
      <c r="U76"/>
      <c r="V76"/>
      <c r="W76"/>
      <c r="Y76"/>
      <c r="Z76"/>
    </row>
    <row r="77" spans="1:26" ht="16" x14ac:dyDescent="0.2">
      <c r="A77"/>
      <c r="B77"/>
      <c r="C77"/>
      <c r="D77"/>
      <c r="E77"/>
      <c r="F77"/>
      <c r="G77"/>
      <c r="H77"/>
      <c r="I77"/>
      <c r="J77"/>
      <c r="K77"/>
      <c r="L77"/>
      <c r="M77"/>
      <c r="N77"/>
      <c r="O77"/>
      <c r="P77"/>
      <c r="Q77"/>
      <c r="R77"/>
      <c r="S77"/>
      <c r="T77"/>
      <c r="U77"/>
      <c r="V77"/>
      <c r="W77"/>
      <c r="Y77"/>
      <c r="Z77"/>
    </row>
    <row r="78" spans="1:26" ht="16" x14ac:dyDescent="0.2">
      <c r="A78"/>
      <c r="B78"/>
      <c r="C78"/>
      <c r="D78"/>
      <c r="E78"/>
      <c r="F78"/>
      <c r="G78"/>
      <c r="H78"/>
      <c r="I78"/>
      <c r="J78"/>
      <c r="K78"/>
      <c r="L78"/>
      <c r="M78"/>
      <c r="N78"/>
      <c r="O78"/>
      <c r="P78"/>
      <c r="Q78"/>
      <c r="R78"/>
      <c r="S78"/>
      <c r="T78"/>
      <c r="U78"/>
      <c r="V78"/>
      <c r="W78"/>
      <c r="Y78"/>
      <c r="Z78"/>
    </row>
    <row r="79" spans="1:26" ht="16" x14ac:dyDescent="0.2">
      <c r="A79"/>
      <c r="B79"/>
      <c r="C79"/>
      <c r="D79"/>
      <c r="E79"/>
      <c r="F79"/>
      <c r="G79"/>
      <c r="H79"/>
      <c r="I79"/>
      <c r="J79"/>
      <c r="K79"/>
      <c r="L79"/>
      <c r="M79"/>
      <c r="N79"/>
      <c r="O79"/>
      <c r="P79"/>
      <c r="Q79"/>
      <c r="R79"/>
      <c r="S79"/>
      <c r="T79"/>
      <c r="U79"/>
      <c r="V79"/>
      <c r="W79"/>
      <c r="Y79"/>
      <c r="Z79"/>
    </row>
    <row r="80" spans="1:26" ht="16" x14ac:dyDescent="0.2">
      <c r="A80"/>
      <c r="B80"/>
      <c r="C80"/>
      <c r="D80"/>
      <c r="E80"/>
      <c r="F80"/>
      <c r="G80"/>
      <c r="H80"/>
      <c r="I80"/>
      <c r="J80"/>
      <c r="K80"/>
      <c r="L80"/>
      <c r="M80"/>
      <c r="N80"/>
      <c r="O80"/>
      <c r="P80"/>
      <c r="Q80"/>
      <c r="R80"/>
      <c r="S80"/>
      <c r="T80"/>
      <c r="U80"/>
      <c r="V80"/>
      <c r="W80"/>
      <c r="Y80"/>
      <c r="Z80"/>
    </row>
    <row r="81" spans="1:26" ht="16" x14ac:dyDescent="0.2">
      <c r="A81"/>
      <c r="B81"/>
      <c r="C81"/>
      <c r="D81"/>
      <c r="E81"/>
      <c r="F81"/>
      <c r="G81"/>
      <c r="H81"/>
      <c r="I81"/>
      <c r="J81"/>
      <c r="K81"/>
      <c r="L81"/>
      <c r="M81"/>
      <c r="N81"/>
      <c r="O81"/>
      <c r="P81"/>
      <c r="Q81"/>
      <c r="R81"/>
      <c r="S81"/>
      <c r="T81"/>
      <c r="U81"/>
      <c r="V81"/>
      <c r="W81"/>
      <c r="Y81"/>
      <c r="Z81"/>
    </row>
    <row r="82" spans="1:26" ht="16" x14ac:dyDescent="0.2">
      <c r="A82"/>
      <c r="B82"/>
      <c r="C82"/>
      <c r="D82"/>
      <c r="E82"/>
      <c r="F82"/>
      <c r="G82"/>
      <c r="H82"/>
      <c r="I82"/>
      <c r="J82"/>
      <c r="K82"/>
      <c r="L82"/>
      <c r="M82"/>
      <c r="N82"/>
      <c r="O82"/>
      <c r="P82"/>
      <c r="Q82"/>
      <c r="R82"/>
      <c r="S82"/>
      <c r="T82"/>
      <c r="U82"/>
      <c r="V82"/>
      <c r="W82"/>
      <c r="Y82"/>
      <c r="Z82"/>
    </row>
    <row r="83" spans="1:26" ht="16" x14ac:dyDescent="0.2">
      <c r="A83"/>
      <c r="B83"/>
      <c r="C83"/>
      <c r="D83"/>
      <c r="E83"/>
      <c r="F83"/>
      <c r="G83"/>
      <c r="H83"/>
      <c r="I83"/>
      <c r="J83"/>
      <c r="K83"/>
      <c r="L83"/>
      <c r="M83"/>
      <c r="N83"/>
      <c r="O83"/>
      <c r="P83"/>
      <c r="Q83"/>
      <c r="R83"/>
      <c r="S83"/>
      <c r="T83"/>
      <c r="U83"/>
      <c r="V83"/>
      <c r="W83"/>
      <c r="Y83"/>
      <c r="Z83"/>
    </row>
    <row r="84" spans="1:26" ht="16" x14ac:dyDescent="0.2">
      <c r="A84"/>
      <c r="B84"/>
      <c r="C84"/>
      <c r="D84"/>
      <c r="E84"/>
      <c r="F84"/>
      <c r="G84"/>
      <c r="H84"/>
      <c r="I84"/>
      <c r="J84"/>
      <c r="K84"/>
      <c r="L84"/>
      <c r="M84"/>
      <c r="N84"/>
      <c r="O84"/>
      <c r="P84"/>
      <c r="Q84"/>
      <c r="R84"/>
      <c r="S84"/>
      <c r="T84"/>
      <c r="U84"/>
      <c r="V84"/>
      <c r="W84"/>
      <c r="Y84"/>
      <c r="Z84"/>
    </row>
    <row r="85" spans="1:26" ht="16" x14ac:dyDescent="0.2">
      <c r="A85"/>
      <c r="B85"/>
      <c r="C85"/>
      <c r="D85"/>
      <c r="E85"/>
      <c r="F85"/>
      <c r="G85"/>
      <c r="H85"/>
      <c r="I85"/>
      <c r="J85"/>
      <c r="K85"/>
      <c r="L85"/>
      <c r="M85"/>
      <c r="N85"/>
      <c r="O85"/>
      <c r="P85"/>
      <c r="Q85"/>
      <c r="R85"/>
      <c r="S85"/>
      <c r="T85"/>
      <c r="U85"/>
      <c r="V85"/>
      <c r="W85"/>
      <c r="Y85"/>
      <c r="Z85"/>
    </row>
    <row r="86" spans="1:26" ht="16" x14ac:dyDescent="0.2">
      <c r="A86"/>
      <c r="B86"/>
      <c r="C86"/>
      <c r="D86"/>
      <c r="E86"/>
      <c r="F86"/>
      <c r="G86"/>
      <c r="H86"/>
      <c r="I86"/>
      <c r="J86"/>
      <c r="K86"/>
      <c r="L86"/>
      <c r="M86"/>
      <c r="N86"/>
      <c r="O86"/>
      <c r="P86"/>
      <c r="Q86"/>
      <c r="R86"/>
      <c r="S86"/>
      <c r="T86"/>
      <c r="U86"/>
      <c r="V86"/>
      <c r="W86"/>
      <c r="Y86"/>
      <c r="Z86"/>
    </row>
    <row r="87" spans="1:26" ht="16" x14ac:dyDescent="0.2">
      <c r="A87"/>
      <c r="B87"/>
      <c r="C87"/>
      <c r="D87"/>
      <c r="E87"/>
      <c r="F87"/>
      <c r="G87"/>
      <c r="H87"/>
      <c r="I87"/>
      <c r="J87"/>
      <c r="K87"/>
      <c r="L87"/>
      <c r="M87"/>
      <c r="N87"/>
      <c r="O87"/>
      <c r="P87"/>
      <c r="Q87"/>
      <c r="R87"/>
      <c r="S87"/>
      <c r="T87"/>
      <c r="U87"/>
      <c r="V87"/>
      <c r="W87"/>
      <c r="Y87"/>
      <c r="Z87"/>
    </row>
    <row r="88" spans="1:26" ht="16" x14ac:dyDescent="0.2">
      <c r="A88"/>
      <c r="B88"/>
      <c r="C88"/>
      <c r="D88"/>
      <c r="E88"/>
      <c r="F88"/>
      <c r="G88"/>
      <c r="H88"/>
      <c r="I88"/>
      <c r="J88"/>
      <c r="K88"/>
      <c r="L88"/>
      <c r="M88"/>
      <c r="N88"/>
      <c r="O88"/>
      <c r="P88"/>
      <c r="Q88"/>
      <c r="R88"/>
      <c r="S88"/>
      <c r="T88"/>
      <c r="U88"/>
      <c r="V88"/>
      <c r="W88"/>
      <c r="Y88"/>
      <c r="Z88"/>
    </row>
    <row r="89" spans="1:26" ht="16" x14ac:dyDescent="0.2">
      <c r="A89"/>
      <c r="B89"/>
      <c r="C89"/>
      <c r="D89"/>
      <c r="E89"/>
      <c r="F89"/>
      <c r="G89"/>
      <c r="H89"/>
      <c r="I89"/>
      <c r="J89"/>
      <c r="K89"/>
      <c r="L89"/>
      <c r="M89"/>
      <c r="N89"/>
      <c r="O89"/>
      <c r="P89"/>
      <c r="Q89"/>
      <c r="R89"/>
      <c r="S89"/>
      <c r="T89"/>
      <c r="U89"/>
      <c r="V89"/>
      <c r="W89"/>
      <c r="Y89"/>
      <c r="Z89"/>
    </row>
    <row r="90" spans="1:26" ht="16" x14ac:dyDescent="0.2">
      <c r="A90"/>
      <c r="B90"/>
      <c r="C90"/>
      <c r="D90"/>
      <c r="E90"/>
      <c r="F90"/>
      <c r="G90"/>
      <c r="H90"/>
      <c r="I90"/>
      <c r="J90"/>
      <c r="K90"/>
      <c r="L90"/>
      <c r="M90"/>
      <c r="N90"/>
      <c r="O90"/>
      <c r="P90"/>
      <c r="Q90"/>
      <c r="R90"/>
      <c r="S90"/>
      <c r="T90"/>
      <c r="U90"/>
      <c r="V90"/>
      <c r="W90"/>
      <c r="Y90"/>
      <c r="Z90"/>
    </row>
    <row r="91" spans="1:26" ht="16" x14ac:dyDescent="0.2">
      <c r="A91"/>
      <c r="B91"/>
      <c r="C91"/>
      <c r="D91"/>
      <c r="E91"/>
      <c r="F91"/>
      <c r="G91"/>
      <c r="H91"/>
      <c r="I91"/>
      <c r="J91"/>
      <c r="K91"/>
      <c r="L91"/>
      <c r="M91"/>
      <c r="N91"/>
      <c r="O91"/>
      <c r="P91"/>
      <c r="Q91"/>
      <c r="R91"/>
      <c r="S91"/>
      <c r="T91"/>
      <c r="U91"/>
      <c r="V91"/>
      <c r="W91"/>
      <c r="Y91"/>
      <c r="Z91"/>
    </row>
    <row r="92" spans="1:26" ht="16" x14ac:dyDescent="0.2">
      <c r="A92"/>
      <c r="B92"/>
      <c r="C92"/>
      <c r="D92"/>
      <c r="E92"/>
      <c r="F92"/>
      <c r="G92"/>
      <c r="H92"/>
      <c r="I92"/>
      <c r="J92"/>
      <c r="K92"/>
      <c r="L92"/>
      <c r="M92"/>
      <c r="N92"/>
      <c r="O92"/>
      <c r="P92"/>
      <c r="Q92"/>
      <c r="R92"/>
      <c r="S92"/>
      <c r="T92"/>
      <c r="U92"/>
      <c r="V92"/>
      <c r="W92"/>
      <c r="Y92"/>
      <c r="Z92"/>
    </row>
    <row r="93" spans="1:26" ht="16" x14ac:dyDescent="0.2">
      <c r="A93"/>
      <c r="B93"/>
      <c r="C93"/>
      <c r="D93"/>
      <c r="E93"/>
      <c r="F93"/>
      <c r="G93"/>
      <c r="H93"/>
      <c r="I93"/>
      <c r="J93"/>
      <c r="K93"/>
      <c r="L93"/>
      <c r="M93"/>
      <c r="N93"/>
      <c r="O93"/>
      <c r="P93"/>
      <c r="Q93"/>
      <c r="R93"/>
      <c r="S93"/>
      <c r="T93"/>
      <c r="U93"/>
      <c r="V93"/>
      <c r="W93"/>
      <c r="Y93"/>
      <c r="Z93"/>
    </row>
    <row r="94" spans="1:26" ht="16" x14ac:dyDescent="0.2">
      <c r="A94"/>
      <c r="B94"/>
      <c r="C94"/>
      <c r="D94"/>
      <c r="E94"/>
      <c r="F94"/>
      <c r="G94"/>
      <c r="H94"/>
      <c r="I94"/>
      <c r="J94"/>
      <c r="K94"/>
      <c r="L94"/>
      <c r="M94"/>
      <c r="N94"/>
      <c r="O94"/>
      <c r="P94"/>
      <c r="Q94"/>
      <c r="R94"/>
      <c r="S94"/>
      <c r="T94"/>
      <c r="U94"/>
      <c r="V94"/>
      <c r="W94"/>
      <c r="Y94"/>
      <c r="Z94"/>
    </row>
    <row r="95" spans="1:26" ht="16" x14ac:dyDescent="0.2">
      <c r="A95"/>
      <c r="B95"/>
      <c r="C95"/>
      <c r="D95"/>
      <c r="E95"/>
      <c r="F95"/>
      <c r="G95"/>
      <c r="H95"/>
      <c r="I95"/>
      <c r="J95"/>
      <c r="K95"/>
      <c r="L95"/>
      <c r="M95"/>
      <c r="N95"/>
      <c r="O95"/>
      <c r="P95"/>
      <c r="Q95"/>
      <c r="R95"/>
      <c r="S95"/>
      <c r="T95"/>
      <c r="U95"/>
      <c r="V95"/>
      <c r="W95"/>
      <c r="Y95"/>
      <c r="Z95"/>
    </row>
    <row r="96" spans="1:26" ht="16" x14ac:dyDescent="0.2">
      <c r="A96"/>
      <c r="B96"/>
      <c r="C96"/>
      <c r="D96"/>
      <c r="E96"/>
      <c r="F96"/>
      <c r="G96"/>
      <c r="H96"/>
      <c r="I96"/>
      <c r="J96"/>
      <c r="K96"/>
      <c r="L96"/>
      <c r="M96"/>
      <c r="N96"/>
      <c r="O96"/>
      <c r="P96"/>
      <c r="Q96"/>
      <c r="R96"/>
      <c r="S96"/>
      <c r="T96"/>
      <c r="U96"/>
      <c r="V96"/>
      <c r="W96"/>
      <c r="Y96"/>
      <c r="Z96"/>
    </row>
    <row r="97" spans="1:26" ht="16" x14ac:dyDescent="0.2">
      <c r="A97"/>
      <c r="B97"/>
      <c r="C97"/>
      <c r="D97"/>
      <c r="E97"/>
      <c r="F97"/>
      <c r="G97"/>
      <c r="H97"/>
      <c r="I97"/>
      <c r="J97"/>
      <c r="K97"/>
      <c r="L97"/>
      <c r="M97"/>
      <c r="N97"/>
      <c r="O97"/>
      <c r="P97"/>
      <c r="Q97"/>
      <c r="R97"/>
      <c r="S97"/>
      <c r="T97"/>
      <c r="U97"/>
      <c r="V97"/>
      <c r="W97"/>
      <c r="Y97"/>
      <c r="Z97"/>
    </row>
    <row r="98" spans="1:26" ht="16" x14ac:dyDescent="0.2">
      <c r="A98"/>
      <c r="B98"/>
      <c r="C98"/>
      <c r="D98"/>
      <c r="E98"/>
      <c r="F98"/>
      <c r="G98"/>
      <c r="H98"/>
      <c r="I98"/>
      <c r="J98"/>
      <c r="K98"/>
      <c r="L98"/>
      <c r="M98"/>
      <c r="N98"/>
      <c r="O98"/>
      <c r="P98"/>
      <c r="Q98"/>
      <c r="R98"/>
      <c r="S98"/>
      <c r="T98"/>
      <c r="U98"/>
      <c r="V98"/>
      <c r="W98"/>
      <c r="Y98"/>
      <c r="Z98"/>
    </row>
    <row r="99" spans="1:26" ht="16" x14ac:dyDescent="0.2">
      <c r="A99"/>
      <c r="B99"/>
      <c r="C99"/>
      <c r="D99"/>
      <c r="E99"/>
      <c r="F99"/>
      <c r="G99"/>
      <c r="H99"/>
      <c r="I99"/>
      <c r="J99"/>
      <c r="K99"/>
      <c r="L99"/>
      <c r="M99"/>
      <c r="N99"/>
      <c r="O99"/>
      <c r="P99"/>
      <c r="Q99"/>
      <c r="R99"/>
      <c r="S99"/>
      <c r="T99"/>
      <c r="U99"/>
      <c r="V99"/>
      <c r="W99"/>
      <c r="Y99"/>
      <c r="Z99"/>
    </row>
    <row r="100" spans="1:26" ht="16" x14ac:dyDescent="0.2">
      <c r="A100"/>
      <c r="B100"/>
      <c r="C100"/>
      <c r="D100"/>
      <c r="E100"/>
      <c r="F100"/>
      <c r="G100"/>
      <c r="H100"/>
      <c r="I100"/>
      <c r="J100"/>
      <c r="K100"/>
      <c r="L100"/>
      <c r="M100"/>
      <c r="N100"/>
      <c r="O100"/>
      <c r="P100"/>
      <c r="Q100"/>
      <c r="R100"/>
      <c r="S100"/>
      <c r="T100"/>
      <c r="U100"/>
      <c r="V100"/>
      <c r="W100"/>
      <c r="Y100"/>
      <c r="Z100"/>
    </row>
    <row r="101" spans="1:26" ht="16" x14ac:dyDescent="0.2">
      <c r="A101"/>
      <c r="B101"/>
      <c r="C101"/>
      <c r="D101"/>
      <c r="E101"/>
      <c r="F101"/>
      <c r="G101"/>
      <c r="H101"/>
      <c r="I101"/>
      <c r="J101"/>
      <c r="K101"/>
      <c r="L101"/>
      <c r="M101"/>
      <c r="N101"/>
      <c r="O101"/>
      <c r="P101"/>
      <c r="Q101"/>
      <c r="R101"/>
      <c r="S101"/>
      <c r="T101"/>
      <c r="U101"/>
      <c r="V101"/>
      <c r="Y101"/>
      <c r="Z101"/>
    </row>
    <row r="102" spans="1:26" ht="16" x14ac:dyDescent="0.2">
      <c r="A102"/>
      <c r="B102"/>
      <c r="C102"/>
      <c r="D102"/>
      <c r="E102"/>
      <c r="F102"/>
      <c r="G102"/>
      <c r="H102"/>
      <c r="I102"/>
      <c r="J102"/>
      <c r="K102"/>
      <c r="L102"/>
      <c r="M102"/>
      <c r="N102"/>
      <c r="O102"/>
      <c r="P102"/>
      <c r="Q102"/>
      <c r="R102"/>
      <c r="S102"/>
      <c r="T102"/>
      <c r="U102"/>
      <c r="V102"/>
      <c r="Y102"/>
      <c r="Z102"/>
    </row>
    <row r="103" spans="1:26" ht="16" x14ac:dyDescent="0.2">
      <c r="A103"/>
      <c r="B103"/>
      <c r="C103"/>
      <c r="D103"/>
      <c r="E103"/>
      <c r="F103"/>
      <c r="G103"/>
      <c r="H103"/>
      <c r="I103"/>
      <c r="J103"/>
      <c r="K103"/>
      <c r="L103"/>
      <c r="M103"/>
      <c r="N103"/>
      <c r="O103"/>
      <c r="P103"/>
      <c r="Q103"/>
      <c r="R103"/>
      <c r="S103"/>
      <c r="T103"/>
      <c r="U103"/>
    </row>
    <row r="104" spans="1:26" ht="16" x14ac:dyDescent="0.2">
      <c r="A104"/>
      <c r="B104"/>
      <c r="C104"/>
      <c r="D104"/>
      <c r="E104"/>
      <c r="F104"/>
      <c r="G104"/>
      <c r="H104"/>
      <c r="I104"/>
      <c r="J104"/>
      <c r="K104"/>
      <c r="L104"/>
      <c r="M104"/>
      <c r="N104"/>
      <c r="O104"/>
      <c r="P104"/>
      <c r="Q104"/>
      <c r="R104"/>
      <c r="S104"/>
      <c r="T104"/>
      <c r="U104"/>
    </row>
    <row r="105" spans="1:26" ht="16" x14ac:dyDescent="0.2">
      <c r="A105"/>
      <c r="B105"/>
      <c r="C105"/>
      <c r="D105"/>
      <c r="E105"/>
      <c r="F105"/>
      <c r="G105"/>
      <c r="H105"/>
      <c r="I105"/>
      <c r="J105"/>
      <c r="K105"/>
      <c r="L105"/>
      <c r="M105"/>
      <c r="N105"/>
      <c r="O105"/>
      <c r="P105"/>
      <c r="Q105"/>
      <c r="R105"/>
      <c r="S105"/>
      <c r="T105"/>
      <c r="U105"/>
    </row>
    <row r="106" spans="1:26" ht="16" x14ac:dyDescent="0.2">
      <c r="A106"/>
      <c r="B106"/>
      <c r="C106"/>
      <c r="D106"/>
      <c r="E106"/>
      <c r="F106"/>
      <c r="G106"/>
      <c r="H106"/>
      <c r="I106"/>
      <c r="J106"/>
      <c r="K106"/>
      <c r="L106"/>
      <c r="M106"/>
      <c r="N106"/>
      <c r="O106"/>
      <c r="P106"/>
      <c r="Q106"/>
      <c r="R106"/>
      <c r="S106"/>
      <c r="T106"/>
      <c r="U106"/>
    </row>
    <row r="107" spans="1:26" ht="16" x14ac:dyDescent="0.2">
      <c r="A107"/>
      <c r="B107"/>
      <c r="C107"/>
      <c r="D107"/>
      <c r="E107"/>
      <c r="F107"/>
      <c r="G107"/>
      <c r="H107"/>
      <c r="I107"/>
      <c r="J107"/>
      <c r="K107"/>
      <c r="L107"/>
      <c r="M107"/>
      <c r="N107"/>
      <c r="O107"/>
      <c r="P107"/>
      <c r="Q107"/>
      <c r="R107"/>
      <c r="S107"/>
      <c r="T107"/>
      <c r="U107"/>
    </row>
    <row r="108" spans="1:26" ht="16" x14ac:dyDescent="0.2">
      <c r="A108"/>
      <c r="B108"/>
      <c r="C108"/>
      <c r="D108"/>
      <c r="E108"/>
      <c r="F108"/>
      <c r="G108"/>
      <c r="H108"/>
      <c r="I108"/>
      <c r="J108"/>
      <c r="K108"/>
      <c r="L108"/>
      <c r="M108"/>
      <c r="N108"/>
      <c r="O108"/>
      <c r="P108"/>
      <c r="Q108"/>
      <c r="R108"/>
      <c r="S108"/>
      <c r="T108"/>
      <c r="U108"/>
    </row>
    <row r="109" spans="1:26" ht="16" x14ac:dyDescent="0.2">
      <c r="A109"/>
      <c r="B109"/>
      <c r="C109"/>
      <c r="D109"/>
      <c r="E109"/>
      <c r="F109"/>
      <c r="G109"/>
      <c r="H109"/>
      <c r="I109"/>
      <c r="J109"/>
      <c r="K109"/>
      <c r="L109"/>
      <c r="M109"/>
      <c r="N109"/>
      <c r="O109"/>
      <c r="P109"/>
      <c r="Q109"/>
      <c r="R109"/>
      <c r="S109"/>
      <c r="T109"/>
      <c r="U109"/>
    </row>
    <row r="110" spans="1:26" ht="16" x14ac:dyDescent="0.2">
      <c r="A110"/>
      <c r="B110"/>
      <c r="C110"/>
      <c r="D110"/>
      <c r="E110"/>
      <c r="F110"/>
      <c r="G110"/>
      <c r="H110"/>
      <c r="I110"/>
      <c r="J110"/>
      <c r="K110"/>
      <c r="L110"/>
      <c r="M110"/>
      <c r="N110"/>
      <c r="O110"/>
      <c r="P110"/>
      <c r="Q110"/>
      <c r="R110"/>
      <c r="S110"/>
      <c r="T110"/>
      <c r="U110"/>
    </row>
    <row r="111" spans="1:26" ht="16" x14ac:dyDescent="0.2">
      <c r="A111"/>
      <c r="B111"/>
      <c r="C111"/>
      <c r="D111"/>
      <c r="E111"/>
      <c r="F111"/>
      <c r="G111"/>
      <c r="H111"/>
      <c r="I111"/>
      <c r="J111"/>
      <c r="K111"/>
      <c r="L111"/>
      <c r="M111"/>
      <c r="N111"/>
      <c r="O111"/>
      <c r="P111"/>
      <c r="Q111"/>
      <c r="R111"/>
      <c r="S111"/>
      <c r="T111"/>
      <c r="U111"/>
    </row>
    <row r="112" spans="1:26" ht="16" x14ac:dyDescent="0.2">
      <c r="A112"/>
      <c r="B112"/>
      <c r="C112"/>
      <c r="D112"/>
      <c r="E112"/>
      <c r="F112"/>
      <c r="G112"/>
      <c r="H112"/>
      <c r="I112"/>
      <c r="J112"/>
      <c r="K112"/>
      <c r="L112"/>
      <c r="M112"/>
      <c r="N112"/>
      <c r="O112"/>
      <c r="P112"/>
      <c r="Q112"/>
      <c r="R112"/>
      <c r="S112"/>
      <c r="T112"/>
      <c r="U112"/>
    </row>
    <row r="113" spans="1:21" ht="16" x14ac:dyDescent="0.2">
      <c r="A113"/>
      <c r="B113"/>
      <c r="C113"/>
      <c r="D113"/>
      <c r="E113"/>
      <c r="F113"/>
      <c r="G113"/>
      <c r="H113"/>
      <c r="I113"/>
      <c r="J113"/>
      <c r="K113"/>
      <c r="L113"/>
      <c r="M113"/>
      <c r="N113"/>
      <c r="O113"/>
      <c r="P113"/>
      <c r="Q113"/>
      <c r="R113"/>
      <c r="S113"/>
      <c r="T113"/>
      <c r="U113"/>
    </row>
    <row r="114" spans="1:21" ht="16" x14ac:dyDescent="0.2">
      <c r="A114"/>
      <c r="B114"/>
      <c r="C114"/>
      <c r="D114"/>
      <c r="E114"/>
      <c r="F114"/>
      <c r="G114"/>
      <c r="H114"/>
      <c r="I114"/>
      <c r="J114"/>
      <c r="K114"/>
      <c r="L114"/>
      <c r="M114"/>
      <c r="N114"/>
      <c r="O114"/>
      <c r="P114"/>
      <c r="Q114"/>
      <c r="R114"/>
      <c r="S114"/>
      <c r="T114"/>
      <c r="U114"/>
    </row>
    <row r="115" spans="1:21" ht="16" x14ac:dyDescent="0.2">
      <c r="A115"/>
      <c r="B115"/>
      <c r="C115"/>
      <c r="D115"/>
      <c r="E115"/>
      <c r="F115"/>
      <c r="G115"/>
      <c r="H115"/>
      <c r="I115"/>
      <c r="J115"/>
      <c r="K115"/>
      <c r="L115"/>
      <c r="M115"/>
      <c r="N115"/>
      <c r="O115"/>
      <c r="P115"/>
      <c r="Q115"/>
      <c r="R115"/>
      <c r="S115"/>
      <c r="T115"/>
      <c r="U115"/>
    </row>
    <row r="116" spans="1:21" ht="16" x14ac:dyDescent="0.2">
      <c r="A116"/>
      <c r="B116"/>
      <c r="C116"/>
      <c r="D116"/>
      <c r="E116"/>
      <c r="F116"/>
      <c r="G116"/>
      <c r="H116"/>
      <c r="I116"/>
      <c r="J116"/>
      <c r="K116"/>
      <c r="L116"/>
      <c r="M116"/>
      <c r="N116"/>
      <c r="O116"/>
      <c r="P116"/>
      <c r="Q116"/>
      <c r="R116"/>
      <c r="S116"/>
      <c r="T116"/>
      <c r="U116"/>
    </row>
    <row r="117" spans="1:21" ht="16" x14ac:dyDescent="0.2">
      <c r="A117"/>
      <c r="B117"/>
      <c r="C117"/>
      <c r="D117"/>
      <c r="E117"/>
      <c r="F117"/>
      <c r="G117"/>
      <c r="H117"/>
      <c r="I117"/>
      <c r="J117"/>
      <c r="K117"/>
      <c r="L117"/>
      <c r="M117"/>
      <c r="N117"/>
      <c r="O117"/>
      <c r="P117"/>
      <c r="Q117"/>
      <c r="R117"/>
      <c r="S117"/>
      <c r="T117"/>
      <c r="U117"/>
    </row>
    <row r="118" spans="1:21" ht="16" x14ac:dyDescent="0.2">
      <c r="A118"/>
      <c r="B118"/>
      <c r="C118"/>
      <c r="D118"/>
      <c r="E118"/>
      <c r="F118"/>
      <c r="G118"/>
      <c r="H118"/>
      <c r="I118"/>
      <c r="J118"/>
      <c r="K118"/>
      <c r="L118"/>
      <c r="M118"/>
      <c r="N118"/>
      <c r="O118"/>
      <c r="P118"/>
      <c r="Q118"/>
      <c r="R118"/>
      <c r="S118"/>
      <c r="T118"/>
      <c r="U118"/>
    </row>
    <row r="119" spans="1:21" ht="16" x14ac:dyDescent="0.2">
      <c r="A119"/>
      <c r="B119"/>
      <c r="C119"/>
      <c r="D119"/>
      <c r="E119"/>
      <c r="F119"/>
      <c r="G119"/>
      <c r="H119"/>
      <c r="I119"/>
      <c r="J119"/>
      <c r="K119"/>
      <c r="L119"/>
      <c r="M119"/>
      <c r="N119"/>
      <c r="O119"/>
      <c r="P119"/>
      <c r="Q119"/>
      <c r="R119"/>
      <c r="S119"/>
      <c r="T119"/>
      <c r="U119"/>
    </row>
    <row r="120" spans="1:21" ht="16" x14ac:dyDescent="0.2">
      <c r="A120"/>
      <c r="B120"/>
      <c r="C120"/>
      <c r="D120"/>
      <c r="E120"/>
      <c r="F120"/>
      <c r="G120"/>
      <c r="H120"/>
      <c r="I120"/>
      <c r="J120"/>
      <c r="K120"/>
      <c r="L120"/>
      <c r="M120"/>
      <c r="N120"/>
      <c r="O120"/>
      <c r="P120"/>
      <c r="Q120"/>
      <c r="R120"/>
      <c r="S120"/>
      <c r="T120"/>
      <c r="U120"/>
    </row>
    <row r="121" spans="1:21" ht="16" x14ac:dyDescent="0.2">
      <c r="A121"/>
      <c r="B121"/>
      <c r="C121"/>
      <c r="D121"/>
      <c r="E121"/>
      <c r="F121"/>
      <c r="G121"/>
      <c r="H121"/>
      <c r="I121"/>
      <c r="J121"/>
      <c r="K121"/>
      <c r="L121"/>
      <c r="M121"/>
      <c r="N121"/>
      <c r="O121"/>
      <c r="P121"/>
      <c r="Q121"/>
      <c r="R121"/>
      <c r="S121"/>
      <c r="T121"/>
      <c r="U121"/>
    </row>
    <row r="122" spans="1:21" ht="16" x14ac:dyDescent="0.2">
      <c r="A122"/>
      <c r="B122"/>
      <c r="C122"/>
      <c r="D122"/>
      <c r="E122"/>
      <c r="F122"/>
      <c r="G122"/>
      <c r="H122"/>
      <c r="I122"/>
      <c r="J122"/>
      <c r="K122"/>
      <c r="L122"/>
      <c r="M122"/>
      <c r="N122"/>
      <c r="O122"/>
      <c r="P122"/>
      <c r="Q122"/>
      <c r="R122"/>
      <c r="S122"/>
      <c r="T122"/>
      <c r="U122"/>
    </row>
    <row r="123" spans="1:21" ht="16" x14ac:dyDescent="0.2">
      <c r="A123"/>
      <c r="B123"/>
      <c r="C123"/>
      <c r="D123"/>
      <c r="E123"/>
      <c r="F123"/>
      <c r="G123"/>
      <c r="H123"/>
      <c r="I123"/>
      <c r="J123"/>
      <c r="K123"/>
      <c r="L123"/>
      <c r="M123"/>
      <c r="N123"/>
      <c r="O123"/>
      <c r="P123"/>
      <c r="Q123"/>
      <c r="R123"/>
      <c r="S123"/>
      <c r="T123"/>
      <c r="U123"/>
    </row>
    <row r="124" spans="1:21" ht="16" x14ac:dyDescent="0.2">
      <c r="A124"/>
      <c r="B124"/>
      <c r="C124"/>
      <c r="D124"/>
      <c r="E124"/>
      <c r="F124"/>
      <c r="G124"/>
      <c r="H124"/>
      <c r="I124"/>
      <c r="J124"/>
      <c r="K124"/>
      <c r="L124"/>
      <c r="M124"/>
      <c r="N124"/>
      <c r="O124"/>
      <c r="P124"/>
      <c r="Q124"/>
      <c r="R124"/>
      <c r="S124"/>
      <c r="T124"/>
      <c r="U124"/>
    </row>
    <row r="125" spans="1:21" ht="16" x14ac:dyDescent="0.2">
      <c r="A125"/>
      <c r="B125"/>
      <c r="C125"/>
      <c r="D125"/>
      <c r="E125"/>
      <c r="F125"/>
      <c r="G125"/>
      <c r="H125"/>
      <c r="I125"/>
      <c r="J125"/>
      <c r="K125"/>
      <c r="L125"/>
      <c r="M125"/>
      <c r="N125"/>
      <c r="O125"/>
      <c r="P125"/>
      <c r="Q125"/>
      <c r="R125"/>
      <c r="S125"/>
      <c r="T125"/>
      <c r="U125"/>
    </row>
    <row r="126" spans="1:21" ht="16" x14ac:dyDescent="0.2">
      <c r="A126"/>
      <c r="B126"/>
      <c r="C126"/>
      <c r="D126"/>
      <c r="E126"/>
      <c r="F126"/>
      <c r="G126"/>
      <c r="H126"/>
      <c r="I126"/>
      <c r="J126"/>
      <c r="K126"/>
      <c r="L126"/>
      <c r="M126"/>
      <c r="N126"/>
      <c r="O126"/>
      <c r="P126"/>
      <c r="Q126"/>
      <c r="R126"/>
      <c r="S126"/>
      <c r="T126"/>
      <c r="U126"/>
    </row>
    <row r="127" spans="1:21" ht="16" x14ac:dyDescent="0.2">
      <c r="A127"/>
      <c r="B127"/>
      <c r="C127"/>
      <c r="D127"/>
      <c r="E127"/>
      <c r="F127"/>
      <c r="G127"/>
      <c r="H127"/>
      <c r="I127"/>
      <c r="J127"/>
      <c r="K127"/>
      <c r="L127"/>
      <c r="M127"/>
      <c r="N127"/>
      <c r="O127"/>
      <c r="P127"/>
      <c r="Q127"/>
      <c r="R127"/>
      <c r="S127"/>
      <c r="T127"/>
      <c r="U127"/>
    </row>
    <row r="128" spans="1:21" ht="16" x14ac:dyDescent="0.2">
      <c r="A128"/>
      <c r="B128"/>
      <c r="C128"/>
      <c r="D128"/>
      <c r="E128"/>
      <c r="F128"/>
      <c r="G128"/>
      <c r="H128"/>
      <c r="I128"/>
      <c r="J128"/>
      <c r="K128"/>
      <c r="L128"/>
      <c r="M128"/>
      <c r="N128"/>
      <c r="O128"/>
      <c r="P128"/>
      <c r="Q128"/>
      <c r="R128"/>
      <c r="S128"/>
      <c r="T128"/>
      <c r="U128"/>
    </row>
    <row r="129" spans="1:21" ht="16" x14ac:dyDescent="0.2">
      <c r="A129"/>
      <c r="B129"/>
      <c r="C129"/>
      <c r="D129"/>
      <c r="E129"/>
      <c r="F129"/>
      <c r="G129"/>
      <c r="H129"/>
      <c r="I129"/>
      <c r="J129"/>
      <c r="K129"/>
      <c r="L129"/>
      <c r="M129"/>
      <c r="N129"/>
      <c r="O129"/>
      <c r="P129"/>
      <c r="Q129"/>
      <c r="R129"/>
      <c r="S129"/>
      <c r="T129"/>
      <c r="U129"/>
    </row>
    <row r="130" spans="1:21" ht="16" x14ac:dyDescent="0.2">
      <c r="A130"/>
      <c r="B130"/>
      <c r="C130"/>
      <c r="D130"/>
      <c r="E130"/>
      <c r="F130"/>
      <c r="G130"/>
      <c r="H130"/>
      <c r="I130"/>
      <c r="J130"/>
      <c r="K130"/>
      <c r="L130"/>
      <c r="M130"/>
      <c r="N130"/>
      <c r="O130"/>
      <c r="P130"/>
      <c r="Q130"/>
      <c r="R130"/>
      <c r="S130"/>
      <c r="T130"/>
      <c r="U130"/>
    </row>
    <row r="131" spans="1:21" ht="16" x14ac:dyDescent="0.2">
      <c r="A131"/>
      <c r="B131"/>
      <c r="C131"/>
      <c r="D131"/>
      <c r="E131"/>
      <c r="F131"/>
      <c r="G131"/>
      <c r="H131"/>
      <c r="I131"/>
      <c r="J131"/>
      <c r="K131"/>
      <c r="L131"/>
      <c r="M131"/>
      <c r="N131"/>
      <c r="O131"/>
      <c r="P131"/>
      <c r="Q131"/>
      <c r="R131"/>
      <c r="S131"/>
      <c r="T131"/>
      <c r="U131"/>
    </row>
    <row r="132" spans="1:21" ht="16" x14ac:dyDescent="0.2">
      <c r="A132"/>
      <c r="B132"/>
      <c r="C132"/>
      <c r="D132"/>
      <c r="E132"/>
      <c r="F132"/>
      <c r="G132"/>
      <c r="H132"/>
      <c r="I132"/>
      <c r="J132"/>
      <c r="K132"/>
      <c r="L132"/>
      <c r="M132"/>
      <c r="N132"/>
      <c r="O132"/>
      <c r="P132"/>
      <c r="Q132"/>
      <c r="R132"/>
      <c r="S132"/>
      <c r="T132"/>
      <c r="U132"/>
    </row>
    <row r="133" spans="1:21" ht="16" x14ac:dyDescent="0.2">
      <c r="A133"/>
      <c r="B133"/>
      <c r="C133"/>
      <c r="D133"/>
      <c r="E133"/>
      <c r="F133"/>
      <c r="G133"/>
      <c r="H133"/>
      <c r="I133"/>
      <c r="J133"/>
      <c r="K133"/>
      <c r="L133"/>
      <c r="M133"/>
      <c r="N133"/>
      <c r="O133"/>
      <c r="P133"/>
      <c r="Q133"/>
      <c r="R133"/>
      <c r="S133"/>
      <c r="T133"/>
      <c r="U133"/>
    </row>
    <row r="134" spans="1:21" ht="16" x14ac:dyDescent="0.2">
      <c r="A134"/>
      <c r="B134"/>
      <c r="C134"/>
      <c r="D134"/>
      <c r="E134"/>
      <c r="F134"/>
      <c r="G134"/>
      <c r="H134"/>
      <c r="I134"/>
      <c r="J134"/>
      <c r="K134"/>
      <c r="L134"/>
      <c r="M134"/>
      <c r="N134"/>
      <c r="O134"/>
      <c r="P134"/>
      <c r="Q134"/>
      <c r="R134"/>
      <c r="S134"/>
      <c r="T134"/>
      <c r="U134"/>
    </row>
    <row r="135" spans="1:21" ht="16" x14ac:dyDescent="0.2">
      <c r="A135"/>
      <c r="B135"/>
      <c r="C135"/>
      <c r="D135"/>
      <c r="E135"/>
      <c r="F135"/>
      <c r="G135"/>
      <c r="H135"/>
      <c r="I135"/>
      <c r="J135"/>
      <c r="K135"/>
      <c r="L135"/>
      <c r="M135"/>
      <c r="N135"/>
      <c r="O135"/>
      <c r="P135"/>
      <c r="Q135"/>
      <c r="R135"/>
      <c r="S135"/>
      <c r="T135"/>
      <c r="U135"/>
    </row>
    <row r="136" spans="1:21" ht="16" x14ac:dyDescent="0.2">
      <c r="A136"/>
      <c r="B136"/>
      <c r="C136"/>
      <c r="D136"/>
      <c r="E136"/>
      <c r="F136"/>
      <c r="G136"/>
      <c r="H136"/>
      <c r="I136"/>
      <c r="J136"/>
      <c r="K136"/>
      <c r="L136"/>
      <c r="M136"/>
      <c r="N136"/>
      <c r="O136"/>
      <c r="P136"/>
      <c r="Q136"/>
      <c r="R136"/>
      <c r="S136"/>
      <c r="T136"/>
      <c r="U136"/>
    </row>
    <row r="137" spans="1:21" ht="16" x14ac:dyDescent="0.2">
      <c r="A137"/>
      <c r="B137"/>
      <c r="C137"/>
      <c r="D137"/>
      <c r="E137"/>
      <c r="F137"/>
      <c r="G137"/>
      <c r="H137"/>
      <c r="I137"/>
      <c r="J137"/>
      <c r="K137"/>
      <c r="L137"/>
      <c r="M137"/>
      <c r="N137"/>
      <c r="O137"/>
      <c r="P137"/>
      <c r="Q137"/>
      <c r="R137"/>
      <c r="S137"/>
      <c r="T137"/>
      <c r="U137"/>
    </row>
    <row r="138" spans="1:21" ht="16" x14ac:dyDescent="0.2">
      <c r="A138"/>
      <c r="B138"/>
      <c r="C138"/>
      <c r="D138"/>
      <c r="E138"/>
      <c r="F138"/>
      <c r="G138"/>
      <c r="H138"/>
      <c r="I138"/>
      <c r="J138"/>
      <c r="K138"/>
      <c r="L138"/>
      <c r="M138"/>
      <c r="N138"/>
      <c r="O138"/>
      <c r="P138"/>
      <c r="Q138"/>
      <c r="R138"/>
      <c r="S138"/>
      <c r="T138"/>
      <c r="U138"/>
    </row>
    <row r="139" spans="1:21" ht="16" x14ac:dyDescent="0.2">
      <c r="A139"/>
      <c r="B139"/>
      <c r="C139"/>
      <c r="D139"/>
      <c r="E139"/>
      <c r="F139"/>
      <c r="G139"/>
      <c r="H139"/>
      <c r="I139"/>
      <c r="J139"/>
      <c r="K139"/>
      <c r="L139"/>
      <c r="M139"/>
      <c r="N139"/>
      <c r="O139"/>
      <c r="P139"/>
      <c r="Q139"/>
      <c r="R139"/>
      <c r="S139"/>
      <c r="T139"/>
      <c r="U139"/>
    </row>
    <row r="140" spans="1:21" ht="16" x14ac:dyDescent="0.2">
      <c r="A140"/>
      <c r="B140"/>
      <c r="C140"/>
      <c r="D140"/>
      <c r="E140"/>
      <c r="F140"/>
      <c r="G140"/>
      <c r="H140"/>
      <c r="I140"/>
      <c r="J140"/>
      <c r="K140"/>
      <c r="L140"/>
      <c r="M140"/>
      <c r="N140"/>
      <c r="O140"/>
      <c r="P140"/>
      <c r="Q140"/>
      <c r="R140"/>
      <c r="S140"/>
      <c r="T140"/>
      <c r="U140"/>
    </row>
    <row r="141" spans="1:21" ht="16" x14ac:dyDescent="0.2">
      <c r="A141"/>
      <c r="B141"/>
      <c r="C141"/>
      <c r="D141"/>
      <c r="E141"/>
      <c r="F141"/>
      <c r="G141"/>
      <c r="H141"/>
      <c r="I141"/>
      <c r="J141"/>
      <c r="K141"/>
      <c r="L141"/>
      <c r="M141"/>
      <c r="N141"/>
      <c r="O141"/>
      <c r="P141"/>
      <c r="Q141"/>
      <c r="R141"/>
      <c r="S141"/>
      <c r="T141"/>
      <c r="U141"/>
    </row>
    <row r="142" spans="1:21" ht="16" x14ac:dyDescent="0.2">
      <c r="A142"/>
      <c r="B142"/>
      <c r="C142"/>
      <c r="D142"/>
      <c r="E142"/>
      <c r="F142"/>
      <c r="G142"/>
      <c r="H142"/>
      <c r="I142"/>
      <c r="J142"/>
      <c r="K142"/>
      <c r="L142"/>
      <c r="M142"/>
      <c r="N142"/>
      <c r="O142"/>
      <c r="P142"/>
      <c r="Q142"/>
      <c r="R142"/>
      <c r="S142"/>
      <c r="T142"/>
      <c r="U142"/>
    </row>
    <row r="143" spans="1:21" ht="16" x14ac:dyDescent="0.2">
      <c r="A143"/>
      <c r="B143"/>
      <c r="C143"/>
      <c r="D143"/>
      <c r="E143"/>
      <c r="F143"/>
      <c r="G143"/>
      <c r="H143"/>
      <c r="I143"/>
      <c r="J143"/>
      <c r="K143"/>
      <c r="L143"/>
      <c r="M143"/>
      <c r="N143"/>
      <c r="O143"/>
      <c r="P143"/>
      <c r="Q143"/>
      <c r="R143"/>
      <c r="S143"/>
      <c r="T143"/>
      <c r="U143"/>
    </row>
    <row r="144" spans="1:21" ht="16" x14ac:dyDescent="0.2">
      <c r="A144"/>
      <c r="B144"/>
      <c r="C144"/>
      <c r="D144"/>
      <c r="E144"/>
      <c r="F144"/>
      <c r="G144"/>
      <c r="H144"/>
      <c r="I144"/>
      <c r="J144"/>
      <c r="K144"/>
      <c r="L144"/>
      <c r="M144"/>
      <c r="N144"/>
      <c r="O144"/>
      <c r="P144"/>
      <c r="Q144"/>
      <c r="R144"/>
      <c r="S144"/>
      <c r="T144"/>
      <c r="U144"/>
    </row>
    <row r="145" spans="1:21" ht="16" x14ac:dyDescent="0.2">
      <c r="A145"/>
      <c r="B145"/>
      <c r="C145"/>
      <c r="D145"/>
      <c r="E145"/>
      <c r="F145"/>
      <c r="G145"/>
      <c r="H145"/>
      <c r="I145"/>
      <c r="J145"/>
      <c r="K145"/>
      <c r="L145"/>
      <c r="M145"/>
      <c r="N145"/>
      <c r="O145"/>
      <c r="P145"/>
      <c r="Q145"/>
      <c r="R145"/>
      <c r="S145"/>
      <c r="T145"/>
      <c r="U145"/>
    </row>
    <row r="146" spans="1:21" ht="16" x14ac:dyDescent="0.2">
      <c r="A146"/>
      <c r="B146"/>
      <c r="C146"/>
      <c r="D146"/>
      <c r="E146"/>
      <c r="F146"/>
      <c r="G146"/>
      <c r="H146"/>
      <c r="I146"/>
      <c r="J146"/>
      <c r="K146"/>
      <c r="L146"/>
      <c r="M146"/>
      <c r="N146"/>
      <c r="O146"/>
      <c r="P146"/>
      <c r="Q146"/>
      <c r="R146"/>
      <c r="S146"/>
      <c r="T146"/>
      <c r="U146"/>
    </row>
    <row r="147" spans="1:21" ht="16" x14ac:dyDescent="0.2">
      <c r="A147"/>
      <c r="B147"/>
      <c r="C147"/>
      <c r="D147"/>
      <c r="E147"/>
      <c r="F147"/>
      <c r="G147"/>
      <c r="H147"/>
      <c r="I147"/>
      <c r="J147"/>
      <c r="K147"/>
      <c r="L147"/>
      <c r="M147"/>
      <c r="N147"/>
      <c r="O147"/>
      <c r="P147"/>
      <c r="Q147"/>
      <c r="R147"/>
      <c r="S147"/>
      <c r="T147"/>
      <c r="U147"/>
    </row>
    <row r="148" spans="1:21" ht="16" x14ac:dyDescent="0.2">
      <c r="A148"/>
      <c r="B148"/>
      <c r="C148"/>
      <c r="D148"/>
      <c r="E148"/>
      <c r="F148"/>
      <c r="G148"/>
      <c r="H148"/>
      <c r="I148"/>
      <c r="J148"/>
      <c r="K148"/>
      <c r="L148"/>
      <c r="M148"/>
      <c r="N148"/>
      <c r="O148"/>
      <c r="P148"/>
      <c r="Q148"/>
      <c r="R148"/>
      <c r="S148"/>
      <c r="T148"/>
      <c r="U148"/>
    </row>
    <row r="149" spans="1:21" ht="16" x14ac:dyDescent="0.2">
      <c r="A149"/>
      <c r="B149"/>
      <c r="C149"/>
      <c r="D149"/>
      <c r="E149"/>
      <c r="F149"/>
      <c r="G149"/>
      <c r="H149"/>
      <c r="I149"/>
      <c r="J149"/>
      <c r="K149"/>
      <c r="L149"/>
      <c r="M149"/>
      <c r="N149"/>
      <c r="O149"/>
      <c r="P149"/>
      <c r="Q149"/>
      <c r="R149"/>
      <c r="S149"/>
      <c r="T149"/>
      <c r="U149"/>
    </row>
    <row r="150" spans="1:21" ht="16" x14ac:dyDescent="0.2">
      <c r="A150"/>
      <c r="B150"/>
      <c r="C150"/>
      <c r="D150"/>
      <c r="E150"/>
      <c r="F150"/>
      <c r="G150"/>
      <c r="H150"/>
      <c r="I150"/>
      <c r="J150"/>
      <c r="K150"/>
      <c r="L150"/>
      <c r="M150"/>
      <c r="N150"/>
      <c r="O150"/>
      <c r="P150"/>
      <c r="Q150"/>
      <c r="R150"/>
      <c r="S150"/>
      <c r="T150"/>
      <c r="U150"/>
    </row>
    <row r="151" spans="1:21" ht="16" x14ac:dyDescent="0.2">
      <c r="A151"/>
      <c r="B151"/>
      <c r="C151"/>
      <c r="D151"/>
      <c r="E151"/>
      <c r="F151"/>
      <c r="G151"/>
      <c r="H151"/>
      <c r="I151"/>
      <c r="J151"/>
      <c r="K151"/>
      <c r="L151"/>
      <c r="M151"/>
      <c r="N151"/>
      <c r="O151"/>
      <c r="P151"/>
      <c r="Q151"/>
      <c r="R151"/>
      <c r="S151"/>
      <c r="T151"/>
      <c r="U151"/>
    </row>
    <row r="152" spans="1:21" ht="16" x14ac:dyDescent="0.2">
      <c r="A152"/>
      <c r="B152"/>
      <c r="C152"/>
      <c r="D152"/>
      <c r="E152"/>
      <c r="F152"/>
      <c r="G152"/>
      <c r="H152"/>
      <c r="I152"/>
      <c r="J152"/>
      <c r="K152"/>
      <c r="L152"/>
      <c r="M152"/>
      <c r="N152"/>
      <c r="O152"/>
      <c r="P152"/>
      <c r="Q152"/>
      <c r="R152"/>
      <c r="S152"/>
      <c r="T152"/>
      <c r="U152"/>
    </row>
    <row r="153" spans="1:21" ht="16" x14ac:dyDescent="0.2">
      <c r="A153"/>
      <c r="B153"/>
      <c r="C153"/>
      <c r="D153"/>
      <c r="E153"/>
      <c r="F153"/>
      <c r="G153"/>
      <c r="H153"/>
      <c r="I153"/>
      <c r="J153"/>
      <c r="K153"/>
      <c r="L153"/>
      <c r="M153"/>
      <c r="N153"/>
      <c r="O153"/>
      <c r="P153"/>
      <c r="Q153"/>
      <c r="R153"/>
      <c r="S153"/>
      <c r="T153"/>
      <c r="U153"/>
    </row>
    <row r="154" spans="1:21" ht="16" x14ac:dyDescent="0.2">
      <c r="A154"/>
      <c r="B154"/>
      <c r="C154"/>
      <c r="D154"/>
      <c r="E154"/>
      <c r="F154"/>
      <c r="G154"/>
      <c r="H154"/>
      <c r="I154"/>
      <c r="J154"/>
      <c r="K154"/>
      <c r="L154"/>
      <c r="M154"/>
      <c r="N154"/>
      <c r="O154"/>
      <c r="P154"/>
      <c r="Q154"/>
      <c r="R154"/>
      <c r="S154"/>
      <c r="T154"/>
      <c r="U154"/>
    </row>
    <row r="155" spans="1:21" ht="16" x14ac:dyDescent="0.2">
      <c r="A155"/>
      <c r="B155"/>
      <c r="C155"/>
      <c r="D155"/>
      <c r="E155"/>
      <c r="F155"/>
      <c r="G155"/>
      <c r="H155"/>
      <c r="I155"/>
      <c r="J155"/>
      <c r="K155"/>
      <c r="L155"/>
      <c r="M155"/>
      <c r="N155"/>
      <c r="O155"/>
      <c r="P155"/>
      <c r="Q155"/>
      <c r="R155"/>
      <c r="S155"/>
      <c r="T155"/>
      <c r="U155"/>
    </row>
    <row r="156" spans="1:21" ht="16" x14ac:dyDescent="0.2">
      <c r="A156"/>
      <c r="B156"/>
      <c r="C156"/>
      <c r="D156"/>
      <c r="E156"/>
      <c r="F156"/>
      <c r="G156"/>
      <c r="H156"/>
      <c r="I156"/>
      <c r="J156"/>
      <c r="K156"/>
      <c r="L156"/>
      <c r="M156"/>
      <c r="N156"/>
      <c r="O156"/>
      <c r="P156"/>
      <c r="Q156"/>
      <c r="R156"/>
      <c r="S156"/>
      <c r="T156"/>
      <c r="U156"/>
    </row>
    <row r="157" spans="1:21" ht="16" x14ac:dyDescent="0.2">
      <c r="A157"/>
      <c r="B157"/>
      <c r="C157"/>
      <c r="D157"/>
      <c r="E157"/>
      <c r="F157"/>
      <c r="G157"/>
      <c r="H157"/>
      <c r="I157"/>
      <c r="J157"/>
      <c r="K157"/>
      <c r="L157"/>
      <c r="M157"/>
      <c r="N157"/>
      <c r="O157"/>
      <c r="P157"/>
      <c r="Q157"/>
      <c r="R157"/>
      <c r="S157"/>
      <c r="T157"/>
      <c r="U157"/>
    </row>
    <row r="158" spans="1:21" ht="16" x14ac:dyDescent="0.2">
      <c r="A158"/>
      <c r="B158"/>
      <c r="C158"/>
      <c r="D158"/>
      <c r="E158"/>
      <c r="F158"/>
      <c r="G158"/>
      <c r="H158"/>
      <c r="I158"/>
      <c r="J158"/>
      <c r="K158"/>
      <c r="L158"/>
      <c r="M158"/>
      <c r="N158"/>
      <c r="O158"/>
      <c r="P158"/>
      <c r="Q158"/>
      <c r="R158"/>
      <c r="S158"/>
      <c r="T158"/>
      <c r="U158"/>
    </row>
    <row r="159" spans="1:21" ht="16" x14ac:dyDescent="0.2">
      <c r="A159"/>
      <c r="B159"/>
      <c r="C159"/>
      <c r="D159"/>
      <c r="E159"/>
      <c r="F159"/>
      <c r="G159"/>
      <c r="H159"/>
      <c r="I159"/>
      <c r="J159"/>
      <c r="K159"/>
      <c r="L159"/>
      <c r="M159"/>
      <c r="N159"/>
      <c r="O159"/>
      <c r="P159"/>
      <c r="Q159"/>
      <c r="R159"/>
      <c r="S159"/>
      <c r="T159"/>
      <c r="U159"/>
    </row>
    <row r="160" spans="1:21" ht="16" x14ac:dyDescent="0.2">
      <c r="A160"/>
      <c r="B160"/>
      <c r="C160"/>
      <c r="D160"/>
      <c r="E160"/>
      <c r="F160"/>
      <c r="G160"/>
      <c r="H160"/>
      <c r="I160"/>
      <c r="J160"/>
      <c r="K160"/>
      <c r="L160"/>
      <c r="M160"/>
      <c r="N160"/>
      <c r="O160"/>
      <c r="P160"/>
      <c r="Q160"/>
      <c r="R160"/>
      <c r="S160"/>
      <c r="T160"/>
      <c r="U160"/>
    </row>
    <row r="161" spans="1:21" ht="16" x14ac:dyDescent="0.2">
      <c r="A161"/>
      <c r="B161"/>
      <c r="C161"/>
      <c r="D161"/>
      <c r="E161"/>
      <c r="F161"/>
      <c r="G161"/>
      <c r="H161"/>
      <c r="I161"/>
      <c r="J161"/>
      <c r="K161"/>
      <c r="L161"/>
      <c r="M161"/>
      <c r="N161"/>
      <c r="O161"/>
      <c r="P161"/>
      <c r="Q161"/>
      <c r="R161"/>
      <c r="S161"/>
      <c r="T161"/>
      <c r="U161"/>
    </row>
    <row r="162" spans="1:21" ht="16" x14ac:dyDescent="0.2">
      <c r="A162"/>
      <c r="B162"/>
      <c r="C162"/>
      <c r="D162"/>
      <c r="E162"/>
      <c r="F162"/>
      <c r="G162"/>
      <c r="H162"/>
      <c r="I162"/>
      <c r="J162"/>
      <c r="K162"/>
      <c r="L162"/>
      <c r="M162"/>
      <c r="N162"/>
      <c r="O162"/>
      <c r="P162"/>
      <c r="Q162"/>
      <c r="R162"/>
      <c r="S162"/>
      <c r="T162"/>
      <c r="U162"/>
    </row>
    <row r="163" spans="1:21" ht="16" x14ac:dyDescent="0.2">
      <c r="A163"/>
      <c r="B163"/>
      <c r="C163"/>
      <c r="D163"/>
      <c r="E163"/>
      <c r="F163"/>
      <c r="G163"/>
      <c r="H163"/>
      <c r="I163"/>
      <c r="J163"/>
      <c r="K163"/>
      <c r="L163"/>
      <c r="M163"/>
      <c r="N163"/>
      <c r="O163"/>
      <c r="P163"/>
      <c r="Q163"/>
      <c r="R163"/>
      <c r="S163"/>
      <c r="T163"/>
      <c r="U163"/>
    </row>
    <row r="164" spans="1:21" ht="16" x14ac:dyDescent="0.2">
      <c r="A164"/>
      <c r="B164"/>
      <c r="C164"/>
      <c r="D164"/>
      <c r="E164"/>
      <c r="F164"/>
      <c r="G164"/>
      <c r="H164"/>
      <c r="I164"/>
      <c r="J164"/>
      <c r="K164"/>
      <c r="L164"/>
      <c r="M164"/>
      <c r="N164"/>
      <c r="O164"/>
      <c r="P164"/>
      <c r="Q164"/>
      <c r="R164"/>
      <c r="S164"/>
      <c r="T164"/>
      <c r="U164"/>
    </row>
    <row r="165" spans="1:21" ht="16" x14ac:dyDescent="0.2">
      <c r="A165"/>
      <c r="B165"/>
      <c r="C165"/>
      <c r="D165"/>
      <c r="E165"/>
      <c r="F165"/>
      <c r="G165"/>
      <c r="H165"/>
      <c r="I165"/>
      <c r="J165"/>
      <c r="K165"/>
      <c r="L165"/>
      <c r="M165"/>
      <c r="N165"/>
      <c r="O165"/>
      <c r="P165"/>
      <c r="Q165"/>
      <c r="R165"/>
      <c r="S165"/>
      <c r="T165"/>
      <c r="U165"/>
    </row>
    <row r="166" spans="1:21" ht="16" x14ac:dyDescent="0.2">
      <c r="A166"/>
      <c r="B166"/>
      <c r="C166"/>
      <c r="D166"/>
      <c r="E166"/>
      <c r="F166"/>
      <c r="G166"/>
      <c r="H166"/>
      <c r="I166"/>
      <c r="J166"/>
      <c r="K166"/>
      <c r="L166"/>
      <c r="M166"/>
      <c r="N166"/>
      <c r="O166"/>
      <c r="P166"/>
      <c r="Q166"/>
      <c r="R166"/>
      <c r="S166"/>
      <c r="T166"/>
      <c r="U166"/>
    </row>
    <row r="167" spans="1:21" ht="16" x14ac:dyDescent="0.2">
      <c r="A167"/>
      <c r="B167"/>
      <c r="C167"/>
      <c r="D167"/>
      <c r="E167"/>
      <c r="F167"/>
      <c r="G167"/>
      <c r="H167"/>
      <c r="I167"/>
      <c r="J167"/>
      <c r="K167"/>
      <c r="L167"/>
      <c r="M167"/>
      <c r="N167"/>
      <c r="O167"/>
      <c r="P167"/>
      <c r="Q167"/>
      <c r="R167"/>
      <c r="S167"/>
      <c r="T167"/>
      <c r="U167"/>
    </row>
    <row r="168" spans="1:21" ht="16" x14ac:dyDescent="0.2">
      <c r="A168"/>
      <c r="B168"/>
      <c r="C168"/>
      <c r="D168"/>
      <c r="E168"/>
      <c r="F168"/>
      <c r="G168"/>
      <c r="H168"/>
      <c r="I168"/>
      <c r="J168"/>
      <c r="K168"/>
      <c r="L168"/>
      <c r="M168"/>
      <c r="N168"/>
      <c r="O168"/>
      <c r="P168"/>
      <c r="Q168"/>
      <c r="R168"/>
      <c r="S168"/>
      <c r="T168"/>
      <c r="U168"/>
    </row>
    <row r="169" spans="1:21" ht="16" x14ac:dyDescent="0.2">
      <c r="A169"/>
      <c r="B169"/>
      <c r="C169"/>
      <c r="D169"/>
      <c r="E169"/>
      <c r="F169"/>
      <c r="G169"/>
      <c r="H169"/>
      <c r="I169"/>
      <c r="J169"/>
      <c r="K169"/>
      <c r="L169"/>
      <c r="M169"/>
      <c r="N169"/>
      <c r="O169"/>
      <c r="P169"/>
      <c r="Q169"/>
      <c r="R169"/>
      <c r="S169"/>
      <c r="T169"/>
      <c r="U169"/>
    </row>
    <row r="170" spans="1:21" ht="16" x14ac:dyDescent="0.2">
      <c r="A170"/>
      <c r="B170"/>
      <c r="C170"/>
      <c r="D170"/>
      <c r="E170"/>
      <c r="F170"/>
      <c r="G170"/>
      <c r="H170"/>
      <c r="I170"/>
      <c r="J170"/>
      <c r="K170"/>
      <c r="L170"/>
      <c r="M170"/>
      <c r="N170"/>
      <c r="O170"/>
      <c r="P170"/>
      <c r="Q170"/>
      <c r="R170"/>
      <c r="S170"/>
      <c r="T170"/>
      <c r="U170"/>
    </row>
    <row r="171" spans="1:21" ht="16" x14ac:dyDescent="0.2">
      <c r="A171"/>
      <c r="B171"/>
      <c r="C171"/>
      <c r="D171"/>
      <c r="E171"/>
      <c r="F171"/>
      <c r="G171"/>
      <c r="H171"/>
      <c r="I171"/>
      <c r="J171"/>
      <c r="K171"/>
      <c r="L171"/>
      <c r="M171"/>
      <c r="N171"/>
      <c r="O171"/>
      <c r="P171"/>
      <c r="Q171"/>
      <c r="R171"/>
      <c r="S171"/>
      <c r="T171"/>
      <c r="U171"/>
    </row>
    <row r="172" spans="1:21" ht="16" x14ac:dyDescent="0.2">
      <c r="A172"/>
      <c r="B172"/>
      <c r="C172"/>
      <c r="D172"/>
      <c r="E172"/>
      <c r="F172"/>
      <c r="G172"/>
      <c r="H172"/>
      <c r="I172"/>
      <c r="J172"/>
      <c r="K172"/>
      <c r="L172"/>
      <c r="M172"/>
      <c r="N172"/>
      <c r="O172"/>
      <c r="P172"/>
      <c r="Q172"/>
      <c r="R172"/>
      <c r="S172"/>
      <c r="T172"/>
      <c r="U172"/>
    </row>
    <row r="173" spans="1:21" ht="16" x14ac:dyDescent="0.2">
      <c r="A173"/>
      <c r="B173"/>
      <c r="C173"/>
      <c r="D173"/>
      <c r="E173"/>
      <c r="F173"/>
      <c r="G173"/>
      <c r="H173"/>
      <c r="I173"/>
      <c r="J173"/>
      <c r="K173"/>
      <c r="L173"/>
      <c r="M173"/>
      <c r="N173"/>
      <c r="O173"/>
      <c r="P173"/>
      <c r="Q173"/>
      <c r="R173"/>
      <c r="S173"/>
      <c r="T173"/>
      <c r="U173"/>
    </row>
    <row r="174" spans="1:21" ht="16" x14ac:dyDescent="0.2">
      <c r="A174"/>
      <c r="B174"/>
      <c r="C174"/>
      <c r="D174"/>
      <c r="E174"/>
      <c r="F174"/>
      <c r="G174"/>
      <c r="H174"/>
      <c r="I174"/>
      <c r="J174"/>
      <c r="K174"/>
      <c r="L174"/>
      <c r="M174"/>
      <c r="N174"/>
      <c r="O174"/>
      <c r="P174"/>
      <c r="Q174"/>
      <c r="R174"/>
      <c r="S174"/>
      <c r="T174"/>
      <c r="U174"/>
    </row>
    <row r="175" spans="1:21" ht="16" x14ac:dyDescent="0.2">
      <c r="A175"/>
      <c r="B175"/>
      <c r="C175"/>
      <c r="D175"/>
      <c r="E175"/>
      <c r="F175"/>
      <c r="G175"/>
      <c r="H175"/>
      <c r="I175"/>
      <c r="J175"/>
      <c r="K175"/>
      <c r="L175"/>
      <c r="M175"/>
      <c r="N175"/>
      <c r="O175"/>
      <c r="P175"/>
      <c r="Q175"/>
      <c r="R175"/>
      <c r="S175"/>
      <c r="T175"/>
      <c r="U175"/>
    </row>
    <row r="176" spans="1:21" ht="16" x14ac:dyDescent="0.2">
      <c r="A176"/>
      <c r="B176"/>
      <c r="C176"/>
      <c r="D176"/>
      <c r="E176"/>
      <c r="F176"/>
      <c r="G176"/>
      <c r="H176"/>
      <c r="I176"/>
      <c r="J176"/>
      <c r="K176"/>
      <c r="L176"/>
      <c r="M176"/>
      <c r="N176"/>
      <c r="O176"/>
      <c r="P176"/>
      <c r="Q176"/>
      <c r="R176"/>
      <c r="S176"/>
      <c r="T176"/>
      <c r="U176"/>
    </row>
    <row r="177" spans="1:21" ht="16" x14ac:dyDescent="0.2">
      <c r="A177"/>
      <c r="B177"/>
      <c r="C177"/>
      <c r="D177"/>
      <c r="E177"/>
      <c r="F177"/>
      <c r="G177"/>
      <c r="H177"/>
      <c r="I177"/>
      <c r="J177"/>
      <c r="K177"/>
      <c r="L177"/>
      <c r="M177"/>
      <c r="N177"/>
      <c r="O177"/>
      <c r="P177"/>
      <c r="Q177"/>
      <c r="R177"/>
      <c r="S177"/>
      <c r="T177"/>
      <c r="U177"/>
    </row>
    <row r="178" spans="1:21" ht="16" x14ac:dyDescent="0.2">
      <c r="A178"/>
      <c r="B178"/>
      <c r="C178"/>
      <c r="D178"/>
      <c r="E178"/>
      <c r="F178"/>
      <c r="G178"/>
      <c r="H178"/>
      <c r="I178"/>
      <c r="J178"/>
      <c r="K178"/>
      <c r="L178"/>
      <c r="M178"/>
      <c r="N178"/>
      <c r="O178"/>
      <c r="P178"/>
      <c r="Q178"/>
      <c r="R178"/>
      <c r="S178"/>
      <c r="T178"/>
      <c r="U178"/>
    </row>
    <row r="179" spans="1:21" ht="16" x14ac:dyDescent="0.2">
      <c r="A179"/>
      <c r="B179"/>
      <c r="C179"/>
      <c r="D179"/>
      <c r="E179"/>
      <c r="F179"/>
      <c r="G179"/>
      <c r="H179"/>
      <c r="I179"/>
      <c r="J179"/>
      <c r="K179"/>
      <c r="L179"/>
      <c r="M179"/>
      <c r="N179"/>
      <c r="O179"/>
      <c r="P179"/>
      <c r="Q179"/>
      <c r="R179"/>
      <c r="S179"/>
      <c r="T179"/>
      <c r="U179"/>
    </row>
    <row r="180" spans="1:21" ht="16" x14ac:dyDescent="0.2">
      <c r="A180"/>
      <c r="B180"/>
      <c r="C180"/>
      <c r="D180"/>
      <c r="E180"/>
      <c r="F180"/>
      <c r="G180"/>
      <c r="H180"/>
      <c r="I180"/>
      <c r="J180"/>
      <c r="K180"/>
      <c r="L180"/>
      <c r="M180"/>
      <c r="N180"/>
      <c r="O180"/>
      <c r="P180"/>
      <c r="Q180"/>
      <c r="R180"/>
      <c r="S180"/>
      <c r="T180"/>
      <c r="U180"/>
    </row>
    <row r="181" spans="1:21" ht="16" x14ac:dyDescent="0.2">
      <c r="A181"/>
      <c r="B181"/>
      <c r="C181"/>
      <c r="D181"/>
      <c r="E181"/>
      <c r="F181"/>
      <c r="G181"/>
      <c r="H181"/>
      <c r="I181"/>
      <c r="J181"/>
      <c r="K181"/>
      <c r="L181"/>
      <c r="M181"/>
      <c r="N181"/>
      <c r="O181"/>
      <c r="P181"/>
      <c r="Q181"/>
      <c r="R181"/>
      <c r="S181"/>
      <c r="T181"/>
      <c r="U181"/>
    </row>
    <row r="182" spans="1:21" ht="16" x14ac:dyDescent="0.2">
      <c r="A182"/>
      <c r="B182"/>
      <c r="C182"/>
      <c r="D182"/>
      <c r="E182"/>
      <c r="F182"/>
      <c r="G182"/>
      <c r="H182"/>
      <c r="I182"/>
      <c r="J182"/>
      <c r="K182"/>
      <c r="L182"/>
      <c r="M182"/>
      <c r="N182"/>
      <c r="O182"/>
      <c r="P182"/>
      <c r="Q182"/>
      <c r="R182"/>
      <c r="S182"/>
      <c r="T182"/>
      <c r="U182"/>
    </row>
    <row r="183" spans="1:21" ht="16" x14ac:dyDescent="0.2">
      <c r="A183"/>
      <c r="B183"/>
      <c r="C183"/>
      <c r="D183"/>
      <c r="E183"/>
      <c r="F183"/>
      <c r="G183"/>
      <c r="H183"/>
      <c r="I183"/>
      <c r="J183"/>
      <c r="K183"/>
      <c r="L183"/>
      <c r="M183"/>
      <c r="N183"/>
      <c r="O183"/>
      <c r="P183"/>
      <c r="Q183"/>
      <c r="R183"/>
      <c r="S183"/>
      <c r="T183"/>
      <c r="U183"/>
    </row>
    <row r="184" spans="1:21" ht="16" x14ac:dyDescent="0.2">
      <c r="A184"/>
      <c r="B184"/>
      <c r="C184"/>
      <c r="D184"/>
      <c r="E184"/>
      <c r="F184"/>
      <c r="G184"/>
      <c r="H184"/>
      <c r="I184"/>
      <c r="J184"/>
      <c r="K184"/>
      <c r="L184"/>
      <c r="M184"/>
      <c r="N184"/>
      <c r="O184"/>
      <c r="P184"/>
      <c r="Q184"/>
      <c r="R184"/>
      <c r="S184"/>
      <c r="T184"/>
      <c r="U184"/>
    </row>
    <row r="185" spans="1:21" ht="16" x14ac:dyDescent="0.2">
      <c r="A185"/>
      <c r="B185"/>
      <c r="C185"/>
      <c r="D185"/>
      <c r="E185"/>
      <c r="F185"/>
      <c r="G185"/>
      <c r="H185"/>
      <c r="I185"/>
      <c r="J185"/>
      <c r="K185"/>
      <c r="L185"/>
      <c r="M185"/>
      <c r="N185"/>
      <c r="O185"/>
      <c r="P185"/>
      <c r="Q185"/>
      <c r="R185"/>
      <c r="S185"/>
      <c r="T185"/>
      <c r="U185"/>
    </row>
    <row r="186" spans="1:21" ht="16" x14ac:dyDescent="0.2">
      <c r="A186"/>
      <c r="B186"/>
      <c r="C186"/>
      <c r="D186"/>
      <c r="E186"/>
      <c r="F186"/>
      <c r="G186"/>
      <c r="H186"/>
      <c r="I186"/>
      <c r="J186"/>
      <c r="K186"/>
      <c r="L186"/>
      <c r="M186"/>
      <c r="N186"/>
      <c r="O186"/>
      <c r="P186"/>
      <c r="Q186"/>
      <c r="R186"/>
      <c r="S186"/>
      <c r="T186"/>
      <c r="U186"/>
    </row>
    <row r="187" spans="1:21" ht="16" x14ac:dyDescent="0.2">
      <c r="A187"/>
      <c r="B187"/>
      <c r="C187"/>
      <c r="D187"/>
      <c r="E187"/>
      <c r="F187"/>
      <c r="G187"/>
      <c r="H187"/>
      <c r="I187"/>
      <c r="J187"/>
      <c r="K187"/>
      <c r="L187"/>
      <c r="M187"/>
      <c r="N187"/>
      <c r="O187"/>
      <c r="P187"/>
      <c r="Q187"/>
      <c r="R187"/>
      <c r="S187"/>
      <c r="T187"/>
      <c r="U187"/>
    </row>
    <row r="188" spans="1:21" ht="16" x14ac:dyDescent="0.2">
      <c r="A188"/>
      <c r="B188"/>
      <c r="C188"/>
      <c r="D188"/>
      <c r="E188"/>
      <c r="F188"/>
      <c r="G188"/>
      <c r="H188"/>
      <c r="I188"/>
      <c r="J188"/>
      <c r="K188"/>
      <c r="L188"/>
      <c r="M188"/>
      <c r="N188"/>
      <c r="O188"/>
      <c r="P188"/>
      <c r="Q188"/>
      <c r="R188"/>
      <c r="S188"/>
      <c r="T188"/>
      <c r="U188"/>
    </row>
    <row r="189" spans="1:21" ht="16" x14ac:dyDescent="0.2">
      <c r="A189"/>
      <c r="B189"/>
      <c r="C189"/>
      <c r="D189"/>
      <c r="E189"/>
      <c r="F189"/>
      <c r="G189"/>
      <c r="H189"/>
      <c r="I189"/>
      <c r="J189"/>
      <c r="K189"/>
      <c r="L189"/>
      <c r="M189"/>
      <c r="N189"/>
      <c r="O189"/>
      <c r="P189"/>
      <c r="Q189"/>
      <c r="R189"/>
      <c r="S189"/>
      <c r="T189"/>
      <c r="U189"/>
    </row>
    <row r="190" spans="1:21" ht="16" x14ac:dyDescent="0.2">
      <c r="A190"/>
      <c r="B190"/>
      <c r="C190"/>
      <c r="D190"/>
      <c r="E190"/>
      <c r="F190"/>
      <c r="G190"/>
      <c r="H190"/>
      <c r="I190"/>
      <c r="J190"/>
      <c r="K190"/>
      <c r="L190"/>
      <c r="M190"/>
      <c r="N190"/>
      <c r="O190"/>
      <c r="P190"/>
      <c r="Q190"/>
      <c r="R190"/>
      <c r="S190"/>
      <c r="T190"/>
      <c r="U190"/>
    </row>
    <row r="191" spans="1:21" ht="16" x14ac:dyDescent="0.2">
      <c r="A191"/>
      <c r="B191"/>
      <c r="C191"/>
      <c r="D191"/>
      <c r="E191"/>
      <c r="F191"/>
      <c r="G191"/>
      <c r="H191"/>
      <c r="I191"/>
      <c r="J191"/>
      <c r="K191"/>
      <c r="L191"/>
      <c r="M191"/>
      <c r="N191"/>
      <c r="O191"/>
      <c r="P191"/>
      <c r="Q191"/>
      <c r="R191"/>
      <c r="S191"/>
      <c r="T191"/>
      <c r="U191"/>
    </row>
    <row r="192" spans="1:21" ht="16" x14ac:dyDescent="0.2">
      <c r="A192"/>
      <c r="B192"/>
      <c r="C192"/>
      <c r="D192"/>
      <c r="E192"/>
      <c r="F192"/>
      <c r="G192"/>
      <c r="H192"/>
      <c r="I192"/>
      <c r="J192"/>
      <c r="K192"/>
      <c r="L192"/>
      <c r="M192"/>
      <c r="N192"/>
      <c r="O192"/>
      <c r="P192"/>
      <c r="Q192"/>
      <c r="R192"/>
      <c r="S192"/>
      <c r="T192"/>
      <c r="U192"/>
    </row>
    <row r="193" spans="1:21" ht="16" x14ac:dyDescent="0.2">
      <c r="A193"/>
      <c r="B193"/>
      <c r="C193"/>
      <c r="D193"/>
      <c r="E193"/>
      <c r="F193"/>
      <c r="G193"/>
      <c r="H193"/>
      <c r="I193"/>
      <c r="J193"/>
      <c r="K193"/>
      <c r="L193"/>
      <c r="M193"/>
      <c r="N193"/>
      <c r="O193"/>
      <c r="P193"/>
      <c r="Q193"/>
      <c r="R193"/>
      <c r="S193"/>
      <c r="T193"/>
      <c r="U193"/>
    </row>
    <row r="194" spans="1:21" ht="16" x14ac:dyDescent="0.2">
      <c r="A194"/>
      <c r="B194"/>
      <c r="C194"/>
      <c r="D194"/>
      <c r="E194"/>
      <c r="F194"/>
      <c r="G194"/>
      <c r="H194"/>
      <c r="I194"/>
      <c r="J194"/>
      <c r="K194"/>
      <c r="L194"/>
      <c r="M194"/>
      <c r="N194"/>
      <c r="O194"/>
      <c r="P194"/>
      <c r="Q194"/>
      <c r="R194"/>
      <c r="S194"/>
      <c r="T194"/>
      <c r="U194"/>
    </row>
    <row r="195" spans="1:21" ht="16" x14ac:dyDescent="0.2">
      <c r="A195"/>
      <c r="B195"/>
      <c r="C195"/>
      <c r="D195"/>
      <c r="E195"/>
      <c r="F195"/>
      <c r="G195"/>
      <c r="H195"/>
      <c r="I195"/>
      <c r="J195"/>
      <c r="K195"/>
      <c r="L195"/>
      <c r="M195"/>
      <c r="N195"/>
      <c r="O195"/>
      <c r="P195"/>
      <c r="Q195"/>
      <c r="R195"/>
      <c r="S195"/>
      <c r="T195"/>
      <c r="U195"/>
    </row>
    <row r="196" spans="1:21" ht="16" x14ac:dyDescent="0.2">
      <c r="A196"/>
      <c r="B196"/>
      <c r="C196"/>
      <c r="D196"/>
      <c r="E196"/>
      <c r="F196"/>
      <c r="G196"/>
      <c r="H196"/>
      <c r="I196"/>
      <c r="J196"/>
      <c r="K196"/>
      <c r="L196"/>
      <c r="M196"/>
      <c r="N196"/>
      <c r="O196"/>
      <c r="P196"/>
      <c r="Q196"/>
      <c r="R196"/>
      <c r="S196"/>
      <c r="T196"/>
      <c r="U196"/>
    </row>
    <row r="197" spans="1:21" ht="16" x14ac:dyDescent="0.2">
      <c r="A197"/>
      <c r="B197"/>
      <c r="C197"/>
      <c r="D197"/>
      <c r="E197"/>
      <c r="F197"/>
      <c r="G197"/>
      <c r="H197"/>
      <c r="I197"/>
      <c r="J197"/>
      <c r="K197"/>
      <c r="L197"/>
      <c r="M197"/>
      <c r="N197"/>
      <c r="O197"/>
      <c r="P197"/>
      <c r="Q197"/>
      <c r="R197"/>
      <c r="S197"/>
      <c r="T197"/>
      <c r="U197"/>
    </row>
    <row r="198" spans="1:21" ht="16" x14ac:dyDescent="0.2">
      <c r="A198"/>
      <c r="B198"/>
      <c r="C198"/>
      <c r="D198"/>
      <c r="E198"/>
      <c r="F198"/>
      <c r="G198"/>
      <c r="H198"/>
      <c r="I198"/>
      <c r="J198"/>
      <c r="K198"/>
      <c r="L198"/>
      <c r="M198"/>
      <c r="N198"/>
      <c r="O198"/>
      <c r="P198"/>
      <c r="Q198"/>
      <c r="R198"/>
      <c r="S198"/>
      <c r="T198"/>
      <c r="U198"/>
    </row>
    <row r="199" spans="1:21" ht="16" x14ac:dyDescent="0.2">
      <c r="A199"/>
      <c r="B199"/>
      <c r="C199"/>
      <c r="D199"/>
      <c r="E199"/>
      <c r="F199"/>
      <c r="G199"/>
      <c r="H199"/>
      <c r="I199"/>
      <c r="J199"/>
      <c r="K199"/>
      <c r="L199"/>
      <c r="M199"/>
      <c r="N199"/>
      <c r="O199"/>
      <c r="P199"/>
      <c r="Q199"/>
      <c r="R199"/>
      <c r="S199"/>
      <c r="T199"/>
      <c r="U199"/>
    </row>
    <row r="200" spans="1:21" ht="16" x14ac:dyDescent="0.2">
      <c r="A200"/>
      <c r="B200"/>
      <c r="C200"/>
      <c r="D200"/>
      <c r="E200"/>
      <c r="F200"/>
      <c r="G200"/>
      <c r="H200"/>
      <c r="I200"/>
      <c r="J200"/>
      <c r="K200"/>
      <c r="L200"/>
      <c r="M200"/>
      <c r="N200"/>
      <c r="O200"/>
      <c r="P200"/>
      <c r="Q200"/>
      <c r="R200"/>
      <c r="S200"/>
      <c r="T200"/>
      <c r="U200"/>
    </row>
    <row r="201" spans="1:21" ht="16" x14ac:dyDescent="0.2">
      <c r="A201"/>
      <c r="B201"/>
      <c r="C201"/>
      <c r="D201"/>
      <c r="E201"/>
      <c r="F201"/>
      <c r="G201"/>
      <c r="H201"/>
      <c r="I201"/>
      <c r="J201"/>
      <c r="K201"/>
      <c r="L201"/>
      <c r="M201"/>
      <c r="N201"/>
      <c r="O201"/>
      <c r="P201"/>
      <c r="Q201"/>
      <c r="R201"/>
      <c r="S201"/>
      <c r="T201"/>
      <c r="U201"/>
    </row>
    <row r="202" spans="1:21" ht="16" x14ac:dyDescent="0.2">
      <c r="A202"/>
      <c r="B202"/>
      <c r="C202"/>
      <c r="D202"/>
      <c r="E202"/>
      <c r="F202"/>
      <c r="G202"/>
      <c r="H202"/>
      <c r="I202"/>
      <c r="J202"/>
      <c r="K202"/>
      <c r="L202"/>
      <c r="M202"/>
      <c r="N202"/>
      <c r="O202"/>
      <c r="P202"/>
      <c r="Q202"/>
      <c r="R202"/>
      <c r="S202"/>
      <c r="T202"/>
      <c r="U202"/>
    </row>
    <row r="203" spans="1:21" ht="16" x14ac:dyDescent="0.2">
      <c r="A203"/>
      <c r="B203"/>
      <c r="C203"/>
      <c r="D203"/>
      <c r="E203"/>
      <c r="F203"/>
      <c r="G203"/>
      <c r="H203"/>
      <c r="I203"/>
      <c r="J203"/>
      <c r="K203"/>
      <c r="L203"/>
      <c r="M203"/>
      <c r="N203"/>
      <c r="O203"/>
      <c r="P203"/>
      <c r="Q203"/>
      <c r="R203"/>
      <c r="S203"/>
      <c r="T203"/>
      <c r="U203"/>
    </row>
    <row r="204" spans="1:21" ht="16" x14ac:dyDescent="0.2">
      <c r="A204"/>
      <c r="B204"/>
      <c r="C204"/>
      <c r="D204"/>
      <c r="E204"/>
      <c r="F204"/>
      <c r="G204"/>
      <c r="H204"/>
      <c r="I204"/>
      <c r="J204"/>
      <c r="K204"/>
      <c r="L204"/>
      <c r="M204"/>
      <c r="N204"/>
      <c r="O204"/>
      <c r="P204"/>
      <c r="Q204"/>
      <c r="R204"/>
      <c r="S204"/>
      <c r="T204"/>
      <c r="U204"/>
    </row>
    <row r="205" spans="1:21" ht="16" x14ac:dyDescent="0.2">
      <c r="A205"/>
      <c r="B205"/>
      <c r="C205"/>
      <c r="D205"/>
      <c r="E205"/>
      <c r="F205"/>
      <c r="G205"/>
      <c r="H205"/>
      <c r="I205"/>
      <c r="J205"/>
      <c r="K205"/>
      <c r="L205"/>
      <c r="M205"/>
      <c r="N205"/>
      <c r="O205"/>
      <c r="P205"/>
      <c r="Q205"/>
      <c r="R205"/>
      <c r="S205"/>
      <c r="T205"/>
      <c r="U205"/>
    </row>
    <row r="206" spans="1:21" ht="16" x14ac:dyDescent="0.2">
      <c r="A206"/>
      <c r="B206"/>
      <c r="C206"/>
      <c r="D206"/>
      <c r="E206"/>
      <c r="F206"/>
      <c r="G206"/>
      <c r="H206"/>
      <c r="I206"/>
      <c r="J206"/>
      <c r="K206"/>
      <c r="L206"/>
      <c r="M206"/>
      <c r="N206"/>
      <c r="O206"/>
      <c r="P206"/>
      <c r="Q206"/>
      <c r="R206"/>
      <c r="S206"/>
      <c r="T206"/>
      <c r="U206"/>
    </row>
    <row r="207" spans="1:21" ht="16" x14ac:dyDescent="0.2">
      <c r="A207"/>
      <c r="B207"/>
      <c r="C207"/>
      <c r="D207"/>
      <c r="E207"/>
      <c r="F207"/>
      <c r="G207"/>
      <c r="H207"/>
      <c r="I207"/>
      <c r="J207"/>
      <c r="K207"/>
      <c r="L207"/>
      <c r="M207"/>
      <c r="N207"/>
      <c r="O207"/>
      <c r="P207"/>
      <c r="Q207"/>
      <c r="R207"/>
      <c r="S207"/>
      <c r="T207"/>
      <c r="U207"/>
    </row>
    <row r="208" spans="1:21" ht="16" x14ac:dyDescent="0.2">
      <c r="A208"/>
      <c r="B208"/>
      <c r="C208"/>
      <c r="D208"/>
      <c r="E208"/>
      <c r="F208"/>
      <c r="G208"/>
      <c r="H208"/>
      <c r="I208"/>
      <c r="J208"/>
      <c r="K208"/>
      <c r="L208"/>
      <c r="M208"/>
      <c r="N208"/>
      <c r="O208"/>
      <c r="P208"/>
      <c r="Q208"/>
      <c r="R208"/>
      <c r="S208"/>
      <c r="T208"/>
      <c r="U208"/>
    </row>
    <row r="209" spans="1:21" ht="16" x14ac:dyDescent="0.2">
      <c r="A209"/>
      <c r="B209"/>
      <c r="C209"/>
      <c r="D209"/>
      <c r="E209"/>
      <c r="F209"/>
      <c r="G209"/>
      <c r="H209"/>
      <c r="I209"/>
      <c r="J209"/>
      <c r="K209"/>
      <c r="L209"/>
      <c r="M209"/>
      <c r="N209"/>
      <c r="O209"/>
      <c r="P209"/>
      <c r="Q209"/>
      <c r="R209"/>
      <c r="S209"/>
      <c r="T209"/>
      <c r="U209"/>
    </row>
    <row r="210" spans="1:21" ht="16" x14ac:dyDescent="0.2">
      <c r="A210"/>
      <c r="B210"/>
      <c r="C210"/>
      <c r="D210"/>
      <c r="E210"/>
      <c r="F210"/>
      <c r="G210"/>
      <c r="H210"/>
      <c r="I210"/>
      <c r="J210"/>
      <c r="K210"/>
      <c r="L210"/>
      <c r="M210"/>
      <c r="N210"/>
      <c r="O210"/>
      <c r="P210"/>
      <c r="Q210"/>
      <c r="R210"/>
      <c r="S210"/>
      <c r="T210"/>
      <c r="U210"/>
    </row>
    <row r="211" spans="1:21" ht="16" x14ac:dyDescent="0.2">
      <c r="A211"/>
      <c r="B211"/>
      <c r="C211"/>
      <c r="D211"/>
      <c r="E211"/>
      <c r="F211"/>
      <c r="G211"/>
      <c r="H211"/>
      <c r="I211"/>
      <c r="J211"/>
      <c r="K211"/>
      <c r="L211"/>
      <c r="M211"/>
      <c r="N211"/>
      <c r="O211"/>
      <c r="P211"/>
      <c r="Q211"/>
      <c r="R211"/>
      <c r="S211"/>
      <c r="T211"/>
      <c r="U211"/>
    </row>
    <row r="212" spans="1:21" ht="16" x14ac:dyDescent="0.2">
      <c r="A212"/>
      <c r="B212"/>
      <c r="C212"/>
      <c r="D212"/>
      <c r="E212"/>
      <c r="F212"/>
      <c r="G212"/>
      <c r="H212"/>
      <c r="I212"/>
      <c r="J212"/>
      <c r="K212"/>
      <c r="L212"/>
      <c r="M212"/>
      <c r="N212"/>
      <c r="O212"/>
      <c r="P212"/>
      <c r="Q212"/>
      <c r="R212"/>
      <c r="S212"/>
      <c r="T212"/>
      <c r="U212"/>
    </row>
    <row r="213" spans="1:21" ht="16" x14ac:dyDescent="0.2">
      <c r="A213"/>
      <c r="B213"/>
      <c r="C213"/>
      <c r="D213"/>
      <c r="E213"/>
      <c r="F213"/>
      <c r="G213"/>
      <c r="H213"/>
      <c r="I213"/>
      <c r="J213"/>
      <c r="K213"/>
      <c r="L213"/>
      <c r="M213"/>
      <c r="N213"/>
      <c r="O213"/>
      <c r="P213"/>
      <c r="Q213"/>
      <c r="R213"/>
      <c r="S213"/>
      <c r="T213"/>
      <c r="U213"/>
    </row>
    <row r="214" spans="1:21" ht="16" x14ac:dyDescent="0.2">
      <c r="A214"/>
      <c r="B214"/>
      <c r="C214"/>
      <c r="D214"/>
      <c r="E214"/>
      <c r="F214"/>
      <c r="G214"/>
      <c r="H214"/>
      <c r="I214"/>
      <c r="J214"/>
      <c r="K214"/>
      <c r="L214"/>
      <c r="M214"/>
      <c r="N214"/>
      <c r="O214"/>
      <c r="P214"/>
      <c r="Q214"/>
      <c r="R214"/>
      <c r="S214"/>
      <c r="T214"/>
      <c r="U214"/>
    </row>
    <row r="215" spans="1:21" ht="16" x14ac:dyDescent="0.2">
      <c r="A215"/>
      <c r="B215"/>
      <c r="C215"/>
      <c r="D215"/>
      <c r="E215"/>
      <c r="F215"/>
      <c r="G215"/>
      <c r="H215"/>
      <c r="I215"/>
      <c r="J215"/>
      <c r="K215"/>
      <c r="L215"/>
      <c r="M215"/>
      <c r="N215"/>
      <c r="O215"/>
      <c r="P215"/>
      <c r="Q215"/>
      <c r="R215"/>
      <c r="S215"/>
      <c r="T215"/>
      <c r="U215"/>
    </row>
    <row r="216" spans="1:21" ht="16" x14ac:dyDescent="0.2">
      <c r="A216"/>
      <c r="B216"/>
      <c r="C216"/>
      <c r="D216"/>
      <c r="E216"/>
      <c r="F216"/>
      <c r="G216"/>
      <c r="H216"/>
      <c r="I216"/>
      <c r="J216"/>
      <c r="K216"/>
      <c r="L216"/>
      <c r="M216"/>
      <c r="N216"/>
      <c r="O216"/>
      <c r="P216"/>
      <c r="Q216"/>
      <c r="R216"/>
      <c r="S216"/>
      <c r="T216"/>
      <c r="U216"/>
    </row>
    <row r="217" spans="1:21" ht="16" x14ac:dyDescent="0.2">
      <c r="A217"/>
      <c r="B217"/>
      <c r="C217"/>
      <c r="D217"/>
      <c r="E217"/>
      <c r="F217"/>
      <c r="G217"/>
      <c r="H217"/>
      <c r="I217"/>
      <c r="J217"/>
      <c r="K217"/>
      <c r="L217"/>
      <c r="M217"/>
      <c r="N217"/>
      <c r="O217"/>
      <c r="P217"/>
      <c r="Q217"/>
      <c r="R217"/>
      <c r="S217"/>
      <c r="T217"/>
      <c r="U217"/>
    </row>
    <row r="218" spans="1:21" ht="16" x14ac:dyDescent="0.2">
      <c r="A218"/>
      <c r="B218"/>
      <c r="C218"/>
      <c r="D218"/>
      <c r="E218"/>
      <c r="F218"/>
      <c r="G218"/>
      <c r="H218"/>
      <c r="I218"/>
      <c r="J218"/>
      <c r="K218"/>
      <c r="L218"/>
      <c r="M218"/>
      <c r="N218"/>
      <c r="O218"/>
      <c r="P218"/>
      <c r="Q218"/>
      <c r="R218"/>
      <c r="S218"/>
      <c r="T218"/>
      <c r="U218"/>
    </row>
    <row r="219" spans="1:21" ht="16" x14ac:dyDescent="0.2">
      <c r="A219"/>
      <c r="B219"/>
      <c r="C219"/>
      <c r="D219"/>
      <c r="E219"/>
      <c r="F219"/>
      <c r="G219"/>
      <c r="H219"/>
      <c r="I219"/>
      <c r="J219"/>
      <c r="K219"/>
      <c r="L219"/>
      <c r="M219"/>
      <c r="N219"/>
      <c r="O219"/>
      <c r="P219"/>
      <c r="Q219"/>
      <c r="R219"/>
      <c r="S219"/>
      <c r="T219"/>
      <c r="U219"/>
    </row>
    <row r="220" spans="1:21" ht="16" x14ac:dyDescent="0.2">
      <c r="A220"/>
      <c r="B220"/>
      <c r="C220"/>
      <c r="D220"/>
      <c r="E220"/>
      <c r="F220"/>
      <c r="G220"/>
      <c r="H220"/>
      <c r="I220"/>
      <c r="J220"/>
      <c r="K220"/>
      <c r="L220"/>
      <c r="M220"/>
      <c r="N220"/>
      <c r="O220"/>
      <c r="P220"/>
      <c r="Q220"/>
      <c r="R220"/>
      <c r="S220"/>
      <c r="T220"/>
      <c r="U220"/>
    </row>
    <row r="221" spans="1:21" ht="16" x14ac:dyDescent="0.2">
      <c r="A221"/>
      <c r="B221"/>
      <c r="C221"/>
      <c r="D221"/>
      <c r="E221"/>
      <c r="F221"/>
      <c r="G221"/>
      <c r="H221"/>
      <c r="I221"/>
      <c r="J221"/>
      <c r="K221"/>
      <c r="L221"/>
      <c r="M221"/>
      <c r="N221"/>
      <c r="O221"/>
      <c r="P221"/>
      <c r="Q221"/>
      <c r="R221"/>
      <c r="S221"/>
      <c r="T221"/>
      <c r="U221"/>
    </row>
    <row r="222" spans="1:21" ht="16" x14ac:dyDescent="0.2">
      <c r="A222"/>
      <c r="B222"/>
      <c r="C222"/>
      <c r="D222"/>
      <c r="E222"/>
      <c r="F222"/>
      <c r="G222"/>
      <c r="H222"/>
      <c r="I222"/>
      <c r="J222"/>
      <c r="K222"/>
      <c r="L222"/>
      <c r="M222"/>
      <c r="N222"/>
      <c r="O222"/>
      <c r="P222"/>
      <c r="Q222"/>
      <c r="R222"/>
      <c r="S222"/>
      <c r="T222"/>
      <c r="U222"/>
    </row>
    <row r="223" spans="1:21" ht="16" x14ac:dyDescent="0.2">
      <c r="A223"/>
      <c r="B223"/>
      <c r="C223"/>
      <c r="D223"/>
      <c r="E223"/>
      <c r="F223"/>
      <c r="G223"/>
      <c r="H223"/>
      <c r="I223"/>
      <c r="J223"/>
      <c r="K223"/>
      <c r="L223"/>
      <c r="M223"/>
      <c r="N223"/>
      <c r="O223"/>
      <c r="P223"/>
      <c r="Q223"/>
      <c r="R223"/>
      <c r="S223"/>
      <c r="T223"/>
      <c r="U223"/>
    </row>
    <row r="224" spans="1:21" ht="16" x14ac:dyDescent="0.2">
      <c r="A224"/>
      <c r="B224"/>
      <c r="C224"/>
      <c r="D224"/>
      <c r="E224"/>
      <c r="F224"/>
      <c r="G224"/>
      <c r="H224"/>
      <c r="I224"/>
      <c r="J224"/>
      <c r="K224"/>
      <c r="L224"/>
      <c r="M224"/>
      <c r="N224"/>
      <c r="O224"/>
      <c r="P224"/>
      <c r="Q224"/>
      <c r="R224"/>
      <c r="S224"/>
      <c r="T224"/>
      <c r="U224"/>
    </row>
    <row r="225" spans="1:21" ht="16" x14ac:dyDescent="0.2">
      <c r="A225"/>
      <c r="B225"/>
      <c r="C225"/>
      <c r="D225"/>
      <c r="E225"/>
      <c r="F225"/>
      <c r="G225"/>
      <c r="H225"/>
      <c r="I225"/>
      <c r="J225"/>
      <c r="K225"/>
      <c r="L225"/>
      <c r="M225"/>
      <c r="N225"/>
      <c r="O225"/>
      <c r="P225"/>
      <c r="Q225"/>
      <c r="R225"/>
      <c r="S225"/>
      <c r="T225"/>
      <c r="U225"/>
    </row>
    <row r="226" spans="1:21" ht="16" x14ac:dyDescent="0.2">
      <c r="A226"/>
      <c r="B226"/>
      <c r="C226"/>
      <c r="D226"/>
      <c r="E226"/>
      <c r="F226"/>
      <c r="G226"/>
      <c r="H226"/>
      <c r="I226"/>
      <c r="J226"/>
      <c r="K226"/>
      <c r="L226"/>
      <c r="M226"/>
      <c r="N226"/>
      <c r="O226"/>
      <c r="P226"/>
      <c r="Q226"/>
      <c r="R226"/>
      <c r="S226"/>
      <c r="T226"/>
      <c r="U226"/>
    </row>
    <row r="227" spans="1:21" ht="16" x14ac:dyDescent="0.2">
      <c r="A227"/>
      <c r="B227"/>
      <c r="C227"/>
      <c r="D227"/>
      <c r="E227"/>
      <c r="F227"/>
      <c r="G227"/>
      <c r="H227"/>
      <c r="I227"/>
      <c r="J227"/>
      <c r="K227"/>
      <c r="L227"/>
      <c r="M227"/>
      <c r="N227"/>
      <c r="O227"/>
      <c r="P227"/>
      <c r="Q227"/>
      <c r="R227"/>
      <c r="S227"/>
      <c r="T227"/>
      <c r="U227"/>
    </row>
    <row r="228" spans="1:21" ht="16" x14ac:dyDescent="0.2">
      <c r="A228"/>
      <c r="B228"/>
      <c r="C228"/>
      <c r="D228"/>
      <c r="E228"/>
      <c r="F228"/>
      <c r="G228"/>
      <c r="H228"/>
      <c r="I228"/>
      <c r="J228"/>
      <c r="K228"/>
      <c r="L228"/>
      <c r="M228"/>
      <c r="N228"/>
      <c r="O228"/>
      <c r="P228"/>
      <c r="Q228"/>
      <c r="R228"/>
      <c r="S228"/>
      <c r="T228"/>
      <c r="U228"/>
    </row>
    <row r="229" spans="1:21" ht="16" x14ac:dyDescent="0.2">
      <c r="A229"/>
      <c r="B229"/>
      <c r="C229"/>
      <c r="D229"/>
      <c r="E229"/>
      <c r="F229"/>
      <c r="G229"/>
      <c r="H229"/>
      <c r="I229"/>
      <c r="J229"/>
      <c r="K229"/>
      <c r="L229"/>
      <c r="M229"/>
      <c r="N229"/>
      <c r="O229"/>
      <c r="P229"/>
      <c r="Q229"/>
      <c r="R229"/>
      <c r="S229"/>
      <c r="T229"/>
      <c r="U229"/>
    </row>
    <row r="230" spans="1:21" ht="16" x14ac:dyDescent="0.2">
      <c r="A230"/>
      <c r="B230"/>
      <c r="C230"/>
      <c r="D230"/>
      <c r="E230"/>
      <c r="F230"/>
      <c r="G230"/>
      <c r="H230"/>
      <c r="I230"/>
      <c r="J230"/>
      <c r="K230"/>
      <c r="L230"/>
      <c r="M230"/>
      <c r="N230"/>
      <c r="O230"/>
      <c r="P230"/>
      <c r="Q230"/>
      <c r="R230"/>
      <c r="S230"/>
      <c r="T230"/>
      <c r="U230"/>
    </row>
    <row r="231" spans="1:21" ht="16" x14ac:dyDescent="0.2">
      <c r="A231"/>
      <c r="B231"/>
      <c r="C231"/>
      <c r="D231"/>
      <c r="E231"/>
      <c r="F231"/>
      <c r="G231"/>
      <c r="H231"/>
      <c r="I231"/>
      <c r="J231"/>
      <c r="K231"/>
      <c r="L231"/>
      <c r="M231"/>
      <c r="N231"/>
      <c r="O231"/>
      <c r="P231"/>
      <c r="Q231"/>
      <c r="R231"/>
      <c r="S231"/>
      <c r="T231"/>
      <c r="U231"/>
    </row>
    <row r="232" spans="1:21" ht="16" x14ac:dyDescent="0.2">
      <c r="A232"/>
      <c r="B232"/>
      <c r="C232"/>
      <c r="D232"/>
      <c r="E232"/>
      <c r="F232"/>
      <c r="G232"/>
      <c r="H232"/>
      <c r="I232"/>
      <c r="J232"/>
      <c r="K232"/>
      <c r="L232"/>
      <c r="M232"/>
      <c r="N232"/>
      <c r="O232"/>
      <c r="P232"/>
      <c r="Q232"/>
      <c r="R232"/>
      <c r="S232"/>
      <c r="T232"/>
      <c r="U232"/>
    </row>
    <row r="233" spans="1:21" ht="16" x14ac:dyDescent="0.2">
      <c r="A233"/>
      <c r="B233"/>
      <c r="C233"/>
      <c r="D233"/>
      <c r="E233"/>
      <c r="F233"/>
      <c r="G233"/>
      <c r="H233"/>
      <c r="I233"/>
      <c r="J233"/>
      <c r="K233"/>
      <c r="L233"/>
      <c r="M233"/>
      <c r="N233"/>
      <c r="O233"/>
      <c r="P233"/>
      <c r="Q233"/>
      <c r="R233"/>
      <c r="S233"/>
      <c r="T233"/>
      <c r="U233"/>
    </row>
    <row r="234" spans="1:21" ht="16" x14ac:dyDescent="0.2">
      <c r="A234"/>
      <c r="B234"/>
      <c r="C234"/>
      <c r="D234"/>
      <c r="E234"/>
      <c r="F234"/>
      <c r="G234"/>
      <c r="H234"/>
      <c r="I234"/>
      <c r="J234"/>
      <c r="K234"/>
      <c r="L234"/>
      <c r="M234"/>
      <c r="N234"/>
      <c r="O234"/>
      <c r="P234"/>
      <c r="Q234"/>
      <c r="R234"/>
      <c r="S234"/>
      <c r="T234"/>
      <c r="U234"/>
    </row>
    <row r="235" spans="1:21" ht="16" x14ac:dyDescent="0.2">
      <c r="A235"/>
      <c r="B235"/>
      <c r="C235"/>
      <c r="D235"/>
      <c r="E235"/>
      <c r="F235"/>
      <c r="G235"/>
      <c r="H235"/>
      <c r="I235"/>
      <c r="J235"/>
      <c r="K235"/>
      <c r="L235"/>
      <c r="M235"/>
      <c r="N235"/>
      <c r="O235"/>
      <c r="P235"/>
      <c r="Q235"/>
      <c r="R235"/>
      <c r="S235"/>
      <c r="T235"/>
      <c r="U235"/>
    </row>
    <row r="236" spans="1:21" ht="16" x14ac:dyDescent="0.2">
      <c r="A236"/>
      <c r="B236"/>
      <c r="C236"/>
      <c r="D236"/>
      <c r="E236"/>
      <c r="F236"/>
      <c r="G236"/>
      <c r="H236"/>
      <c r="I236"/>
      <c r="J236"/>
      <c r="K236"/>
      <c r="L236"/>
      <c r="M236"/>
      <c r="N236"/>
      <c r="O236"/>
      <c r="P236"/>
      <c r="Q236"/>
      <c r="R236"/>
      <c r="S236"/>
      <c r="T236"/>
      <c r="U236"/>
    </row>
    <row r="237" spans="1:21" ht="16" x14ac:dyDescent="0.2">
      <c r="A237"/>
      <c r="B237"/>
      <c r="C237"/>
      <c r="D237"/>
      <c r="E237"/>
      <c r="F237"/>
      <c r="G237"/>
      <c r="H237"/>
      <c r="I237"/>
      <c r="J237"/>
      <c r="K237"/>
      <c r="L237"/>
      <c r="M237"/>
      <c r="N237"/>
      <c r="O237"/>
      <c r="P237"/>
      <c r="Q237"/>
      <c r="R237"/>
      <c r="S237"/>
      <c r="T237"/>
      <c r="U237"/>
    </row>
    <row r="238" spans="1:21" ht="16" x14ac:dyDescent="0.2">
      <c r="A238"/>
      <c r="B238"/>
      <c r="C238"/>
      <c r="D238"/>
      <c r="E238"/>
      <c r="F238"/>
      <c r="G238"/>
      <c r="H238"/>
      <c r="I238"/>
      <c r="J238"/>
      <c r="K238"/>
      <c r="L238"/>
      <c r="M238"/>
      <c r="N238"/>
      <c r="O238"/>
      <c r="P238"/>
      <c r="Q238"/>
      <c r="R238"/>
      <c r="S238"/>
      <c r="T238"/>
      <c r="U238"/>
    </row>
    <row r="239" spans="1:21" ht="16" x14ac:dyDescent="0.2">
      <c r="A239"/>
      <c r="B239"/>
      <c r="C239"/>
      <c r="D239"/>
      <c r="E239"/>
      <c r="F239"/>
      <c r="G239"/>
      <c r="H239"/>
      <c r="I239"/>
      <c r="J239"/>
      <c r="K239"/>
      <c r="L239"/>
      <c r="M239"/>
      <c r="N239"/>
      <c r="O239"/>
      <c r="P239"/>
      <c r="Q239"/>
      <c r="R239"/>
      <c r="S239"/>
      <c r="T239"/>
      <c r="U239"/>
    </row>
    <row r="240" spans="1:21" ht="16" x14ac:dyDescent="0.2">
      <c r="A240"/>
      <c r="B240"/>
      <c r="C240"/>
      <c r="D240"/>
      <c r="E240"/>
      <c r="F240"/>
      <c r="G240"/>
      <c r="H240"/>
      <c r="I240"/>
      <c r="J240"/>
      <c r="K240"/>
      <c r="L240"/>
      <c r="M240"/>
      <c r="N240"/>
      <c r="O240"/>
      <c r="P240"/>
      <c r="Q240"/>
      <c r="R240"/>
      <c r="S240"/>
      <c r="T240"/>
      <c r="U240"/>
    </row>
    <row r="241" spans="1:21" ht="16" x14ac:dyDescent="0.2">
      <c r="A241"/>
      <c r="B241"/>
      <c r="C241"/>
      <c r="D241"/>
      <c r="E241"/>
      <c r="F241"/>
      <c r="G241"/>
      <c r="H241"/>
      <c r="I241"/>
      <c r="J241"/>
      <c r="K241"/>
      <c r="L241"/>
      <c r="M241"/>
      <c r="N241"/>
      <c r="O241"/>
      <c r="P241"/>
      <c r="Q241"/>
      <c r="R241"/>
      <c r="S241"/>
      <c r="T241"/>
      <c r="U241"/>
    </row>
    <row r="242" spans="1:21" ht="16" x14ac:dyDescent="0.2">
      <c r="A242"/>
      <c r="B242"/>
      <c r="C242"/>
      <c r="D242"/>
      <c r="E242"/>
      <c r="F242"/>
      <c r="G242"/>
      <c r="H242"/>
      <c r="I242"/>
      <c r="J242"/>
      <c r="K242"/>
      <c r="L242"/>
      <c r="M242"/>
      <c r="N242"/>
      <c r="O242"/>
      <c r="P242"/>
      <c r="Q242"/>
      <c r="R242"/>
      <c r="S242"/>
      <c r="T242"/>
      <c r="U242"/>
    </row>
    <row r="243" spans="1:21" ht="16" x14ac:dyDescent="0.2">
      <c r="A243"/>
      <c r="B243"/>
      <c r="C243"/>
      <c r="D243"/>
      <c r="E243"/>
      <c r="F243"/>
      <c r="G243"/>
      <c r="H243"/>
      <c r="I243"/>
      <c r="J243"/>
      <c r="K243"/>
      <c r="L243"/>
      <c r="M243"/>
      <c r="N243"/>
      <c r="O243"/>
      <c r="P243"/>
      <c r="Q243"/>
      <c r="R243"/>
      <c r="S243"/>
      <c r="T243"/>
      <c r="U243"/>
    </row>
    <row r="244" spans="1:21" ht="16" x14ac:dyDescent="0.2">
      <c r="A244"/>
      <c r="B244"/>
      <c r="C244"/>
      <c r="D244"/>
      <c r="E244"/>
      <c r="F244"/>
      <c r="G244"/>
      <c r="H244"/>
      <c r="I244"/>
      <c r="J244"/>
      <c r="K244"/>
      <c r="L244"/>
      <c r="M244"/>
      <c r="N244"/>
      <c r="O244"/>
      <c r="P244"/>
      <c r="Q244"/>
      <c r="R244"/>
      <c r="S244"/>
      <c r="T244"/>
      <c r="U244"/>
    </row>
    <row r="245" spans="1:21" ht="16" x14ac:dyDescent="0.2">
      <c r="A245"/>
      <c r="B245"/>
      <c r="C245"/>
      <c r="D245"/>
      <c r="E245"/>
      <c r="F245"/>
      <c r="G245"/>
      <c r="H245"/>
      <c r="I245"/>
      <c r="J245"/>
      <c r="K245"/>
      <c r="L245"/>
      <c r="M245"/>
      <c r="N245"/>
      <c r="O245"/>
      <c r="P245"/>
      <c r="Q245"/>
      <c r="R245"/>
      <c r="S245"/>
      <c r="T245"/>
      <c r="U245"/>
    </row>
    <row r="246" spans="1:21" ht="16" x14ac:dyDescent="0.2">
      <c r="A246"/>
      <c r="B246"/>
      <c r="C246"/>
      <c r="D246"/>
      <c r="E246"/>
      <c r="F246"/>
      <c r="G246"/>
      <c r="H246"/>
      <c r="I246"/>
      <c r="J246"/>
      <c r="K246"/>
      <c r="L246"/>
      <c r="M246"/>
      <c r="N246"/>
      <c r="O246"/>
      <c r="P246"/>
      <c r="Q246"/>
      <c r="R246"/>
      <c r="S246"/>
      <c r="T246"/>
      <c r="U246"/>
    </row>
    <row r="247" spans="1:21" ht="16" x14ac:dyDescent="0.2">
      <c r="A247"/>
      <c r="B247"/>
      <c r="C247"/>
      <c r="D247"/>
      <c r="E247"/>
      <c r="F247"/>
      <c r="G247"/>
      <c r="H247"/>
      <c r="I247"/>
      <c r="J247"/>
      <c r="K247"/>
      <c r="L247"/>
      <c r="M247"/>
      <c r="N247"/>
      <c r="O247"/>
      <c r="P247"/>
      <c r="Q247"/>
      <c r="R247"/>
      <c r="S247"/>
      <c r="T247"/>
      <c r="U247"/>
    </row>
    <row r="248" spans="1:21" ht="16" x14ac:dyDescent="0.2">
      <c r="A248"/>
      <c r="B248"/>
      <c r="C248"/>
      <c r="D248"/>
      <c r="E248"/>
      <c r="F248"/>
      <c r="G248"/>
      <c r="H248"/>
      <c r="I248"/>
      <c r="J248"/>
      <c r="K248"/>
      <c r="L248"/>
      <c r="M248"/>
      <c r="N248"/>
      <c r="O248"/>
      <c r="P248"/>
      <c r="Q248"/>
      <c r="R248"/>
      <c r="S248"/>
      <c r="T248"/>
      <c r="U248"/>
    </row>
    <row r="249" spans="1:21" ht="16" x14ac:dyDescent="0.2">
      <c r="A249"/>
      <c r="B249"/>
      <c r="C249"/>
      <c r="D249"/>
      <c r="E249"/>
      <c r="F249"/>
      <c r="G249"/>
      <c r="H249"/>
      <c r="I249"/>
      <c r="J249"/>
      <c r="K249"/>
      <c r="L249"/>
      <c r="M249"/>
      <c r="N249"/>
      <c r="O249"/>
      <c r="P249"/>
      <c r="Q249"/>
      <c r="R249"/>
      <c r="S249"/>
      <c r="T249"/>
      <c r="U249"/>
    </row>
    <row r="250" spans="1:21" ht="16" x14ac:dyDescent="0.2">
      <c r="A250"/>
      <c r="B250"/>
      <c r="C250"/>
      <c r="D250"/>
      <c r="E250"/>
      <c r="F250"/>
      <c r="G250"/>
      <c r="H250"/>
      <c r="I250"/>
      <c r="J250"/>
      <c r="K250"/>
      <c r="L250"/>
      <c r="M250"/>
      <c r="N250"/>
      <c r="O250"/>
      <c r="P250"/>
      <c r="Q250"/>
      <c r="R250"/>
      <c r="S250"/>
      <c r="T250"/>
      <c r="U250"/>
    </row>
    <row r="251" spans="1:21" ht="16" x14ac:dyDescent="0.2">
      <c r="A251"/>
      <c r="B251"/>
      <c r="C251"/>
      <c r="D251"/>
      <c r="E251"/>
      <c r="F251"/>
      <c r="G251"/>
      <c r="H251"/>
      <c r="I251"/>
      <c r="J251"/>
      <c r="K251"/>
      <c r="L251"/>
      <c r="M251"/>
      <c r="N251"/>
      <c r="O251"/>
      <c r="P251"/>
      <c r="Q251"/>
      <c r="R251"/>
      <c r="S251"/>
      <c r="T251"/>
      <c r="U251"/>
    </row>
    <row r="252" spans="1:21" ht="16" x14ac:dyDescent="0.2">
      <c r="A252"/>
      <c r="B252"/>
      <c r="C252"/>
      <c r="D252"/>
      <c r="E252"/>
      <c r="F252"/>
      <c r="G252"/>
      <c r="H252"/>
      <c r="I252"/>
      <c r="J252"/>
      <c r="K252"/>
      <c r="L252"/>
      <c r="M252"/>
      <c r="N252"/>
      <c r="O252"/>
      <c r="P252"/>
      <c r="Q252"/>
      <c r="R252"/>
      <c r="S252"/>
      <c r="T252"/>
      <c r="U252"/>
    </row>
    <row r="253" spans="1:21" ht="16" x14ac:dyDescent="0.2">
      <c r="A253"/>
      <c r="B253"/>
      <c r="C253"/>
      <c r="D253"/>
      <c r="E253"/>
      <c r="F253"/>
      <c r="G253"/>
      <c r="H253"/>
      <c r="I253"/>
      <c r="J253"/>
      <c r="K253"/>
      <c r="L253"/>
      <c r="M253"/>
      <c r="N253"/>
      <c r="O253"/>
      <c r="P253"/>
      <c r="Q253"/>
      <c r="R253"/>
      <c r="S253"/>
      <c r="T253"/>
      <c r="U253"/>
    </row>
    <row r="254" spans="1:21" ht="16" x14ac:dyDescent="0.2">
      <c r="A254"/>
      <c r="B254"/>
      <c r="C254"/>
      <c r="D254"/>
      <c r="E254"/>
      <c r="F254"/>
      <c r="G254"/>
      <c r="H254"/>
      <c r="I254"/>
      <c r="J254"/>
      <c r="K254"/>
      <c r="L254"/>
      <c r="M254"/>
      <c r="N254"/>
      <c r="O254"/>
      <c r="P254"/>
      <c r="Q254"/>
      <c r="R254"/>
      <c r="S254"/>
      <c r="T254"/>
      <c r="U254"/>
    </row>
    <row r="255" spans="1:21" ht="16" x14ac:dyDescent="0.2">
      <c r="A255"/>
      <c r="B255"/>
      <c r="C255"/>
      <c r="D255"/>
      <c r="E255"/>
      <c r="F255"/>
      <c r="G255"/>
      <c r="H255"/>
      <c r="I255"/>
      <c r="J255"/>
      <c r="K255"/>
      <c r="L255"/>
      <c r="M255"/>
      <c r="N255"/>
      <c r="O255"/>
      <c r="P255"/>
      <c r="Q255"/>
      <c r="R255"/>
      <c r="S255"/>
      <c r="T255"/>
      <c r="U255"/>
    </row>
    <row r="256" spans="1:21" ht="16" x14ac:dyDescent="0.2">
      <c r="A256"/>
      <c r="B256"/>
      <c r="C256"/>
      <c r="D256"/>
      <c r="E256"/>
      <c r="F256"/>
      <c r="G256"/>
      <c r="H256"/>
      <c r="I256"/>
      <c r="J256"/>
      <c r="K256"/>
      <c r="L256"/>
      <c r="M256"/>
      <c r="N256"/>
      <c r="O256"/>
      <c r="P256"/>
      <c r="Q256"/>
      <c r="R256"/>
      <c r="S256"/>
      <c r="T256"/>
      <c r="U256"/>
    </row>
    <row r="257" spans="1:21" ht="16" x14ac:dyDescent="0.2">
      <c r="A257"/>
      <c r="B257"/>
      <c r="C257"/>
      <c r="D257"/>
      <c r="E257"/>
      <c r="F257"/>
      <c r="G257"/>
      <c r="H257"/>
      <c r="I257"/>
      <c r="J257"/>
      <c r="K257"/>
      <c r="L257"/>
      <c r="M257"/>
      <c r="N257"/>
      <c r="O257"/>
      <c r="P257"/>
      <c r="Q257"/>
      <c r="R257"/>
      <c r="S257"/>
      <c r="T257"/>
      <c r="U257"/>
    </row>
    <row r="258" spans="1:21" ht="16" x14ac:dyDescent="0.2">
      <c r="A258"/>
      <c r="B258"/>
      <c r="C258"/>
      <c r="D258"/>
      <c r="E258"/>
      <c r="F258"/>
      <c r="G258"/>
      <c r="H258"/>
      <c r="I258"/>
      <c r="J258"/>
      <c r="K258"/>
      <c r="L258"/>
      <c r="M258"/>
      <c r="N258"/>
      <c r="O258"/>
      <c r="P258"/>
      <c r="Q258"/>
      <c r="R258"/>
      <c r="S258"/>
      <c r="T258"/>
      <c r="U258"/>
    </row>
    <row r="259" spans="1:21" ht="16" x14ac:dyDescent="0.2">
      <c r="A259"/>
      <c r="B259"/>
      <c r="C259"/>
      <c r="D259"/>
      <c r="E259"/>
      <c r="F259"/>
      <c r="G259"/>
      <c r="H259"/>
      <c r="I259"/>
      <c r="J259"/>
      <c r="K259"/>
      <c r="L259"/>
      <c r="M259"/>
      <c r="N259"/>
      <c r="O259"/>
      <c r="P259"/>
      <c r="Q259"/>
      <c r="R259"/>
      <c r="S259"/>
      <c r="T259"/>
      <c r="U259"/>
    </row>
    <row r="260" spans="1:21" ht="16" x14ac:dyDescent="0.2">
      <c r="A260"/>
      <c r="B260"/>
      <c r="C260"/>
      <c r="D260"/>
      <c r="E260"/>
      <c r="F260"/>
      <c r="G260"/>
      <c r="H260"/>
      <c r="I260"/>
      <c r="J260"/>
      <c r="K260"/>
      <c r="L260"/>
      <c r="M260"/>
      <c r="N260"/>
      <c r="O260"/>
      <c r="P260"/>
      <c r="Q260"/>
      <c r="R260"/>
      <c r="S260"/>
      <c r="T260"/>
      <c r="U260"/>
    </row>
    <row r="261" spans="1:21" ht="16" x14ac:dyDescent="0.2">
      <c r="A261"/>
      <c r="B261"/>
      <c r="C261"/>
      <c r="D261"/>
      <c r="E261"/>
      <c r="F261"/>
      <c r="G261"/>
      <c r="H261"/>
      <c r="I261"/>
      <c r="J261"/>
      <c r="K261"/>
      <c r="L261"/>
      <c r="M261"/>
      <c r="N261"/>
      <c r="O261"/>
      <c r="P261"/>
      <c r="Q261"/>
      <c r="R261"/>
      <c r="S261"/>
      <c r="T261"/>
      <c r="U261"/>
    </row>
    <row r="262" spans="1:21" ht="16" x14ac:dyDescent="0.2">
      <c r="A262"/>
      <c r="B262"/>
      <c r="C262"/>
      <c r="D262"/>
      <c r="E262"/>
      <c r="F262"/>
      <c r="G262"/>
      <c r="H262"/>
      <c r="I262"/>
      <c r="J262"/>
      <c r="K262"/>
      <c r="L262"/>
      <c r="M262"/>
      <c r="N262"/>
      <c r="O262"/>
      <c r="P262"/>
      <c r="Q262"/>
      <c r="R262"/>
      <c r="S262"/>
      <c r="T262"/>
      <c r="U262"/>
    </row>
    <row r="263" spans="1:21" ht="16" x14ac:dyDescent="0.2">
      <c r="A263"/>
      <c r="B263"/>
      <c r="C263"/>
      <c r="D263"/>
      <c r="E263"/>
      <c r="F263"/>
      <c r="G263"/>
      <c r="H263"/>
      <c r="I263"/>
      <c r="J263"/>
      <c r="K263"/>
      <c r="L263"/>
      <c r="M263"/>
      <c r="N263"/>
      <c r="O263"/>
      <c r="P263"/>
      <c r="Q263"/>
      <c r="R263"/>
      <c r="S263"/>
      <c r="T263"/>
      <c r="U263"/>
    </row>
    <row r="264" spans="1:21" ht="16" x14ac:dyDescent="0.2">
      <c r="A264"/>
      <c r="B264"/>
      <c r="C264"/>
      <c r="D264"/>
      <c r="E264"/>
      <c r="F264"/>
      <c r="G264"/>
      <c r="H264"/>
      <c r="I264"/>
      <c r="J264"/>
      <c r="K264"/>
      <c r="L264"/>
      <c r="M264"/>
      <c r="N264"/>
      <c r="O264"/>
      <c r="P264"/>
      <c r="Q264"/>
      <c r="R264"/>
      <c r="S264"/>
      <c r="T264"/>
      <c r="U264"/>
    </row>
    <row r="265" spans="1:21" ht="16" x14ac:dyDescent="0.2">
      <c r="A265"/>
      <c r="B265"/>
      <c r="C265"/>
      <c r="D265"/>
      <c r="E265"/>
      <c r="F265"/>
      <c r="G265"/>
      <c r="H265"/>
      <c r="I265"/>
      <c r="J265"/>
      <c r="K265"/>
      <c r="L265"/>
      <c r="M265"/>
      <c r="N265"/>
      <c r="O265"/>
      <c r="P265"/>
      <c r="Q265"/>
      <c r="R265"/>
      <c r="S265"/>
      <c r="T265"/>
      <c r="U265"/>
    </row>
    <row r="266" spans="1:21" ht="16" x14ac:dyDescent="0.2">
      <c r="A266"/>
      <c r="B266"/>
      <c r="C266"/>
      <c r="D266"/>
      <c r="E266"/>
      <c r="F266"/>
      <c r="G266"/>
      <c r="H266"/>
      <c r="I266"/>
      <c r="J266"/>
      <c r="K266"/>
      <c r="L266"/>
      <c r="M266"/>
      <c r="N266"/>
      <c r="O266"/>
      <c r="P266"/>
      <c r="Q266"/>
      <c r="R266"/>
      <c r="S266"/>
      <c r="T266"/>
      <c r="U266"/>
    </row>
    <row r="267" spans="1:21" ht="16" x14ac:dyDescent="0.2">
      <c r="A267"/>
      <c r="B267"/>
      <c r="C267"/>
      <c r="D267"/>
      <c r="E267"/>
      <c r="F267"/>
      <c r="G267"/>
      <c r="H267"/>
      <c r="I267"/>
      <c r="J267"/>
      <c r="K267"/>
      <c r="L267"/>
      <c r="M267"/>
      <c r="N267"/>
      <c r="O267"/>
      <c r="P267"/>
      <c r="Q267"/>
      <c r="R267"/>
      <c r="S267"/>
      <c r="T267"/>
      <c r="U267"/>
    </row>
    <row r="268" spans="1:21" ht="16" x14ac:dyDescent="0.2">
      <c r="A268"/>
      <c r="B268"/>
      <c r="C268"/>
      <c r="D268"/>
      <c r="E268"/>
      <c r="F268"/>
      <c r="G268"/>
      <c r="H268"/>
      <c r="I268"/>
      <c r="J268"/>
      <c r="K268"/>
      <c r="L268"/>
      <c r="M268"/>
      <c r="N268"/>
      <c r="O268"/>
      <c r="P268"/>
      <c r="Q268"/>
      <c r="R268"/>
      <c r="S268"/>
      <c r="T268"/>
      <c r="U268"/>
    </row>
    <row r="269" spans="1:21" ht="16" x14ac:dyDescent="0.2">
      <c r="A269"/>
      <c r="B269"/>
      <c r="C269"/>
      <c r="D269"/>
      <c r="E269"/>
      <c r="F269"/>
      <c r="G269"/>
      <c r="H269"/>
      <c r="I269"/>
      <c r="J269"/>
      <c r="K269"/>
      <c r="L269"/>
      <c r="M269"/>
      <c r="N269"/>
      <c r="O269"/>
      <c r="P269"/>
      <c r="Q269"/>
      <c r="R269"/>
      <c r="S269"/>
      <c r="T269"/>
      <c r="U269"/>
    </row>
    <row r="270" spans="1:21" ht="16" x14ac:dyDescent="0.2">
      <c r="A270"/>
      <c r="B270"/>
      <c r="C270"/>
      <c r="D270"/>
      <c r="E270"/>
      <c r="F270"/>
      <c r="G270"/>
      <c r="H270"/>
      <c r="I270"/>
      <c r="J270"/>
      <c r="K270"/>
      <c r="L270"/>
      <c r="M270"/>
      <c r="N270"/>
      <c r="O270"/>
      <c r="P270"/>
      <c r="Q270"/>
      <c r="R270"/>
      <c r="S270"/>
      <c r="T270"/>
      <c r="U270"/>
    </row>
    <row r="271" spans="1:21" ht="16" x14ac:dyDescent="0.2">
      <c r="A271"/>
      <c r="B271"/>
      <c r="C271"/>
      <c r="D271"/>
      <c r="E271"/>
      <c r="F271"/>
      <c r="G271"/>
      <c r="H271"/>
      <c r="I271"/>
      <c r="J271"/>
      <c r="K271"/>
      <c r="L271"/>
      <c r="M271"/>
      <c r="N271"/>
      <c r="O271"/>
      <c r="P271"/>
      <c r="Q271"/>
      <c r="R271"/>
      <c r="S271"/>
      <c r="T271"/>
      <c r="U271"/>
    </row>
    <row r="272" spans="1:21" ht="16" x14ac:dyDescent="0.2">
      <c r="A272"/>
      <c r="B272"/>
      <c r="C272"/>
      <c r="D272"/>
      <c r="E272"/>
      <c r="F272"/>
      <c r="G272"/>
      <c r="H272"/>
      <c r="I272"/>
      <c r="J272"/>
      <c r="K272"/>
      <c r="L272"/>
      <c r="M272"/>
      <c r="N272"/>
      <c r="O272"/>
      <c r="P272"/>
      <c r="Q272"/>
      <c r="R272"/>
      <c r="S272"/>
      <c r="T272"/>
      <c r="U272"/>
    </row>
    <row r="273" spans="1:21" ht="16" x14ac:dyDescent="0.2">
      <c r="A273"/>
      <c r="B273"/>
      <c r="C273"/>
      <c r="D273"/>
      <c r="E273"/>
      <c r="F273"/>
      <c r="G273"/>
      <c r="H273"/>
      <c r="I273"/>
      <c r="J273"/>
      <c r="K273"/>
      <c r="L273"/>
      <c r="M273"/>
      <c r="N273"/>
      <c r="O273"/>
      <c r="P273"/>
      <c r="Q273"/>
      <c r="R273"/>
      <c r="S273"/>
      <c r="T273"/>
      <c r="U273"/>
    </row>
    <row r="274" spans="1:21" ht="16" x14ac:dyDescent="0.2">
      <c r="A274"/>
      <c r="B274"/>
      <c r="C274"/>
      <c r="D274"/>
      <c r="E274"/>
      <c r="F274"/>
      <c r="G274"/>
      <c r="H274"/>
      <c r="I274"/>
      <c r="J274"/>
      <c r="K274"/>
      <c r="L274"/>
      <c r="M274"/>
      <c r="N274"/>
      <c r="O274"/>
      <c r="P274"/>
      <c r="Q274"/>
      <c r="R274"/>
      <c r="S274"/>
      <c r="T274"/>
      <c r="U274"/>
    </row>
    <row r="275" spans="1:21" ht="16" x14ac:dyDescent="0.2">
      <c r="A275"/>
      <c r="B275"/>
      <c r="C275"/>
      <c r="D275"/>
      <c r="E275"/>
      <c r="F275"/>
      <c r="G275"/>
      <c r="H275"/>
      <c r="I275"/>
      <c r="J275"/>
      <c r="K275"/>
      <c r="L275"/>
      <c r="M275"/>
      <c r="N275"/>
      <c r="O275"/>
      <c r="P275"/>
      <c r="Q275"/>
      <c r="R275"/>
      <c r="S275"/>
      <c r="T275"/>
      <c r="U275"/>
    </row>
    <row r="276" spans="1:21" ht="16" x14ac:dyDescent="0.2">
      <c r="A276"/>
      <c r="B276"/>
      <c r="C276"/>
      <c r="D276"/>
      <c r="E276"/>
      <c r="F276"/>
      <c r="G276"/>
      <c r="H276"/>
      <c r="I276"/>
      <c r="J276"/>
      <c r="K276"/>
      <c r="L276"/>
      <c r="M276"/>
      <c r="N276"/>
      <c r="O276"/>
      <c r="P276"/>
      <c r="Q276"/>
      <c r="R276"/>
      <c r="S276"/>
      <c r="T276"/>
      <c r="U276"/>
    </row>
    <row r="277" spans="1:21" ht="16" x14ac:dyDescent="0.2">
      <c r="A277"/>
      <c r="B277"/>
      <c r="C277"/>
      <c r="D277"/>
      <c r="E277"/>
      <c r="F277"/>
      <c r="G277"/>
      <c r="H277"/>
      <c r="I277"/>
      <c r="J277"/>
      <c r="K277"/>
      <c r="L277"/>
      <c r="M277"/>
      <c r="N277"/>
      <c r="O277"/>
      <c r="P277"/>
      <c r="Q277"/>
      <c r="R277"/>
      <c r="S277"/>
      <c r="T277"/>
      <c r="U277"/>
    </row>
    <row r="278" spans="1:21" ht="16" x14ac:dyDescent="0.2">
      <c r="A278"/>
      <c r="B278"/>
      <c r="C278"/>
      <c r="D278"/>
      <c r="E278"/>
      <c r="F278"/>
      <c r="G278"/>
      <c r="H278"/>
      <c r="I278"/>
      <c r="J278"/>
      <c r="K278"/>
      <c r="L278"/>
      <c r="M278"/>
      <c r="N278"/>
      <c r="O278"/>
      <c r="P278"/>
      <c r="Q278"/>
      <c r="R278"/>
      <c r="S278"/>
      <c r="T278"/>
      <c r="U278"/>
    </row>
    <row r="279" spans="1:21" ht="16" x14ac:dyDescent="0.2">
      <c r="A279"/>
      <c r="B279"/>
      <c r="C279"/>
      <c r="D279"/>
      <c r="E279"/>
      <c r="F279"/>
      <c r="G279"/>
      <c r="H279"/>
      <c r="I279"/>
      <c r="J279"/>
      <c r="K279"/>
      <c r="L279"/>
      <c r="M279"/>
      <c r="N279"/>
      <c r="O279"/>
      <c r="P279"/>
      <c r="Q279"/>
      <c r="R279"/>
      <c r="S279"/>
      <c r="T279"/>
      <c r="U279"/>
    </row>
    <row r="280" spans="1:21" ht="16" x14ac:dyDescent="0.2">
      <c r="A280"/>
      <c r="B280"/>
      <c r="C280"/>
      <c r="D280"/>
      <c r="E280"/>
      <c r="F280"/>
      <c r="G280"/>
      <c r="H280"/>
      <c r="I280"/>
      <c r="J280"/>
      <c r="K280"/>
      <c r="L280"/>
      <c r="M280"/>
      <c r="N280"/>
      <c r="O280"/>
      <c r="P280"/>
      <c r="Q280"/>
      <c r="R280"/>
      <c r="S280"/>
      <c r="T280"/>
      <c r="U280"/>
    </row>
    <row r="281" spans="1:21" ht="16" x14ac:dyDescent="0.2">
      <c r="A281"/>
      <c r="B281"/>
      <c r="C281"/>
      <c r="D281"/>
      <c r="E281"/>
      <c r="F281"/>
      <c r="G281"/>
      <c r="H281"/>
      <c r="I281"/>
      <c r="J281"/>
      <c r="K281"/>
      <c r="L281"/>
      <c r="M281"/>
      <c r="N281"/>
      <c r="O281"/>
      <c r="P281"/>
      <c r="Q281"/>
      <c r="R281"/>
      <c r="S281"/>
      <c r="T281"/>
      <c r="U281"/>
    </row>
    <row r="282" spans="1:21" ht="16" x14ac:dyDescent="0.2">
      <c r="A282"/>
      <c r="B282"/>
      <c r="C282"/>
      <c r="D282"/>
      <c r="E282"/>
      <c r="F282"/>
      <c r="G282"/>
      <c r="H282"/>
      <c r="I282"/>
      <c r="J282"/>
      <c r="K282"/>
      <c r="L282"/>
      <c r="M282"/>
      <c r="N282"/>
      <c r="O282"/>
      <c r="P282"/>
      <c r="Q282"/>
      <c r="R282"/>
      <c r="S282"/>
      <c r="T282"/>
      <c r="U282"/>
    </row>
    <row r="283" spans="1:21" ht="16" x14ac:dyDescent="0.2">
      <c r="A283"/>
      <c r="B283"/>
      <c r="C283"/>
      <c r="D283"/>
      <c r="E283"/>
      <c r="F283"/>
      <c r="G283"/>
      <c r="H283"/>
      <c r="I283"/>
      <c r="J283"/>
      <c r="K283"/>
      <c r="L283"/>
      <c r="M283"/>
      <c r="N283"/>
      <c r="O283"/>
      <c r="P283"/>
      <c r="Q283"/>
      <c r="R283"/>
      <c r="S283"/>
      <c r="T283"/>
      <c r="U283"/>
    </row>
    <row r="284" spans="1:21" ht="16" x14ac:dyDescent="0.2">
      <c r="A284"/>
      <c r="B284"/>
      <c r="C284"/>
      <c r="D284"/>
      <c r="E284"/>
      <c r="F284"/>
      <c r="G284"/>
      <c r="H284"/>
      <c r="I284"/>
      <c r="J284"/>
      <c r="K284"/>
      <c r="L284"/>
      <c r="M284"/>
      <c r="N284"/>
      <c r="O284"/>
      <c r="P284"/>
      <c r="Q284"/>
      <c r="R284"/>
      <c r="S284"/>
      <c r="T284"/>
      <c r="U284"/>
    </row>
    <row r="285" spans="1:21" ht="16" x14ac:dyDescent="0.2">
      <c r="A285"/>
      <c r="B285"/>
      <c r="C285"/>
      <c r="D285"/>
      <c r="E285"/>
      <c r="F285"/>
      <c r="G285"/>
      <c r="H285"/>
      <c r="I285"/>
      <c r="J285"/>
      <c r="K285"/>
      <c r="L285"/>
      <c r="M285"/>
      <c r="N285"/>
      <c r="O285"/>
      <c r="P285"/>
      <c r="Q285"/>
      <c r="R285"/>
      <c r="S285"/>
      <c r="T285"/>
      <c r="U285"/>
    </row>
    <row r="286" spans="1:21" ht="16" x14ac:dyDescent="0.2">
      <c r="A286"/>
      <c r="B286"/>
      <c r="C286"/>
      <c r="D286"/>
      <c r="E286"/>
      <c r="F286"/>
      <c r="G286"/>
      <c r="H286"/>
      <c r="I286"/>
      <c r="J286"/>
      <c r="K286"/>
      <c r="L286"/>
      <c r="M286"/>
      <c r="N286"/>
      <c r="O286"/>
      <c r="P286"/>
      <c r="Q286"/>
      <c r="R286"/>
      <c r="S286"/>
      <c r="T286"/>
      <c r="U286"/>
    </row>
    <row r="287" spans="1:21" ht="16" x14ac:dyDescent="0.2">
      <c r="A287"/>
      <c r="B287"/>
      <c r="C287"/>
      <c r="D287"/>
      <c r="E287"/>
      <c r="F287"/>
      <c r="G287"/>
      <c r="H287"/>
      <c r="I287"/>
      <c r="J287"/>
      <c r="K287"/>
      <c r="L287"/>
      <c r="M287"/>
      <c r="N287"/>
      <c r="O287"/>
      <c r="P287"/>
      <c r="Q287"/>
      <c r="R287"/>
      <c r="S287"/>
      <c r="T287"/>
      <c r="U287"/>
    </row>
    <row r="288" spans="1:21" ht="16" x14ac:dyDescent="0.2">
      <c r="A288"/>
      <c r="B288"/>
      <c r="C288"/>
      <c r="D288"/>
      <c r="E288"/>
      <c r="F288"/>
      <c r="G288"/>
      <c r="H288"/>
      <c r="I288"/>
      <c r="J288"/>
      <c r="K288"/>
      <c r="L288"/>
      <c r="M288"/>
      <c r="N288"/>
      <c r="O288"/>
      <c r="P288"/>
      <c r="Q288"/>
      <c r="R288"/>
      <c r="S288"/>
      <c r="T288"/>
      <c r="U288"/>
    </row>
    <row r="289" spans="1:21" ht="16" x14ac:dyDescent="0.2">
      <c r="A289"/>
      <c r="B289"/>
      <c r="C289"/>
      <c r="D289"/>
      <c r="E289"/>
      <c r="F289"/>
      <c r="G289"/>
      <c r="H289"/>
      <c r="I289"/>
      <c r="J289"/>
      <c r="K289"/>
      <c r="L289"/>
      <c r="M289"/>
      <c r="N289"/>
      <c r="O289"/>
      <c r="P289"/>
      <c r="Q289"/>
      <c r="R289"/>
      <c r="S289"/>
      <c r="T289"/>
      <c r="U289"/>
    </row>
    <row r="290" spans="1:21" ht="16" x14ac:dyDescent="0.2">
      <c r="A290"/>
      <c r="B290"/>
      <c r="C290"/>
      <c r="D290"/>
      <c r="E290"/>
      <c r="F290"/>
      <c r="G290"/>
      <c r="H290"/>
      <c r="I290"/>
      <c r="J290"/>
      <c r="K290"/>
      <c r="L290"/>
      <c r="M290"/>
      <c r="N290"/>
      <c r="O290"/>
      <c r="P290"/>
      <c r="Q290"/>
      <c r="R290"/>
      <c r="S290"/>
      <c r="T290"/>
      <c r="U290"/>
    </row>
    <row r="291" spans="1:21" ht="16" x14ac:dyDescent="0.2">
      <c r="A291"/>
      <c r="B291"/>
      <c r="C291"/>
      <c r="D291"/>
      <c r="E291"/>
      <c r="F291"/>
      <c r="G291"/>
      <c r="H291"/>
      <c r="I291"/>
      <c r="J291"/>
      <c r="K291"/>
      <c r="L291"/>
      <c r="M291"/>
      <c r="N291"/>
      <c r="O291"/>
      <c r="P291"/>
      <c r="Q291"/>
      <c r="R291"/>
      <c r="S291"/>
      <c r="T291"/>
      <c r="U291"/>
    </row>
    <row r="292" spans="1:21" ht="16" x14ac:dyDescent="0.2">
      <c r="A292"/>
      <c r="B292"/>
      <c r="C292"/>
      <c r="D292"/>
      <c r="E292"/>
      <c r="F292"/>
      <c r="G292"/>
      <c r="H292"/>
      <c r="I292"/>
      <c r="J292"/>
      <c r="K292"/>
      <c r="L292"/>
      <c r="M292"/>
      <c r="N292"/>
      <c r="O292"/>
      <c r="P292"/>
      <c r="Q292"/>
      <c r="R292"/>
      <c r="S292"/>
      <c r="T292"/>
      <c r="U292"/>
    </row>
    <row r="293" spans="1:21" ht="16" x14ac:dyDescent="0.2">
      <c r="A293"/>
      <c r="B293"/>
      <c r="C293"/>
      <c r="D293"/>
      <c r="E293"/>
      <c r="F293"/>
      <c r="G293"/>
      <c r="H293"/>
      <c r="I293"/>
      <c r="J293"/>
      <c r="K293"/>
      <c r="L293"/>
      <c r="M293"/>
      <c r="N293"/>
      <c r="O293"/>
      <c r="P293"/>
      <c r="Q293"/>
      <c r="R293"/>
      <c r="S293"/>
      <c r="T293"/>
      <c r="U293"/>
    </row>
    <row r="294" spans="1:21" ht="16" x14ac:dyDescent="0.2">
      <c r="A294"/>
      <c r="B294"/>
      <c r="C294"/>
      <c r="D294"/>
      <c r="E294"/>
      <c r="F294"/>
      <c r="G294"/>
      <c r="H294"/>
      <c r="I294"/>
      <c r="J294"/>
      <c r="K294"/>
      <c r="L294"/>
      <c r="M294"/>
      <c r="N294"/>
      <c r="O294"/>
      <c r="P294"/>
      <c r="Q294"/>
      <c r="R294"/>
      <c r="S294"/>
      <c r="T294"/>
      <c r="U294"/>
    </row>
    <row r="295" spans="1:21" ht="16" x14ac:dyDescent="0.2">
      <c r="A295"/>
      <c r="B295"/>
      <c r="C295"/>
      <c r="D295"/>
      <c r="E295"/>
      <c r="F295"/>
      <c r="G295"/>
      <c r="H295"/>
      <c r="I295"/>
      <c r="J295"/>
      <c r="K295"/>
      <c r="L295"/>
      <c r="M295"/>
      <c r="N295"/>
      <c r="O295"/>
      <c r="P295"/>
      <c r="Q295"/>
      <c r="R295"/>
      <c r="S295"/>
      <c r="T295"/>
      <c r="U295"/>
    </row>
    <row r="296" spans="1:21" ht="16" x14ac:dyDescent="0.2">
      <c r="A296"/>
      <c r="B296"/>
      <c r="C296"/>
      <c r="D296"/>
      <c r="E296"/>
      <c r="F296"/>
      <c r="G296"/>
      <c r="H296"/>
      <c r="I296"/>
      <c r="J296"/>
      <c r="K296"/>
      <c r="L296"/>
      <c r="M296"/>
      <c r="N296"/>
      <c r="O296"/>
      <c r="P296"/>
      <c r="Q296"/>
      <c r="R296"/>
      <c r="S296"/>
      <c r="T296"/>
      <c r="U296"/>
    </row>
    <row r="297" spans="1:21" ht="16" x14ac:dyDescent="0.2">
      <c r="A297"/>
      <c r="B297"/>
      <c r="C297"/>
      <c r="D297"/>
      <c r="E297"/>
      <c r="F297"/>
      <c r="G297"/>
      <c r="H297"/>
      <c r="I297"/>
      <c r="J297"/>
      <c r="K297"/>
      <c r="L297"/>
      <c r="M297"/>
      <c r="N297"/>
      <c r="O297"/>
      <c r="P297"/>
      <c r="Q297"/>
      <c r="R297"/>
      <c r="S297"/>
      <c r="T297"/>
      <c r="U297"/>
    </row>
    <row r="298" spans="1:21" ht="16" x14ac:dyDescent="0.2">
      <c r="A298"/>
      <c r="B298"/>
      <c r="C298"/>
      <c r="D298"/>
      <c r="E298"/>
      <c r="F298"/>
      <c r="G298"/>
      <c r="H298"/>
      <c r="I298"/>
      <c r="J298"/>
      <c r="K298"/>
      <c r="L298"/>
      <c r="M298"/>
      <c r="N298"/>
      <c r="O298"/>
      <c r="P298"/>
      <c r="Q298"/>
      <c r="R298"/>
      <c r="S298"/>
      <c r="T298"/>
      <c r="U298"/>
    </row>
    <row r="299" spans="1:21" ht="16" x14ac:dyDescent="0.2">
      <c r="A299"/>
      <c r="B299"/>
      <c r="C299"/>
      <c r="D299"/>
      <c r="E299"/>
      <c r="F299"/>
      <c r="G299"/>
      <c r="H299"/>
      <c r="I299"/>
      <c r="J299"/>
      <c r="K299"/>
      <c r="L299"/>
      <c r="M299"/>
      <c r="N299"/>
      <c r="O299"/>
      <c r="P299"/>
      <c r="Q299"/>
      <c r="R299"/>
      <c r="S299"/>
      <c r="T299"/>
      <c r="U299"/>
    </row>
    <row r="300" spans="1:21" ht="16" x14ac:dyDescent="0.2">
      <c r="A300"/>
      <c r="B300"/>
      <c r="C300"/>
      <c r="D300"/>
      <c r="E300"/>
      <c r="F300"/>
      <c r="G300"/>
      <c r="H300"/>
      <c r="I300"/>
      <c r="J300"/>
      <c r="K300"/>
      <c r="L300"/>
      <c r="M300"/>
      <c r="N300"/>
      <c r="O300"/>
      <c r="P300"/>
      <c r="Q300"/>
      <c r="R300"/>
      <c r="S300"/>
      <c r="T300"/>
      <c r="U300"/>
    </row>
    <row r="301" spans="1:21" ht="16" x14ac:dyDescent="0.2">
      <c r="A301"/>
      <c r="B301"/>
      <c r="C301"/>
      <c r="D301"/>
      <c r="E301"/>
      <c r="F301"/>
      <c r="G301"/>
      <c r="H301"/>
      <c r="I301"/>
      <c r="J301"/>
      <c r="K301"/>
      <c r="L301"/>
      <c r="M301"/>
      <c r="N301"/>
      <c r="O301"/>
      <c r="P301"/>
      <c r="Q301"/>
      <c r="R301"/>
      <c r="S301"/>
      <c r="T301"/>
      <c r="U301"/>
    </row>
    <row r="302" spans="1:21" ht="16" x14ac:dyDescent="0.2">
      <c r="A302"/>
      <c r="B302"/>
      <c r="C302"/>
      <c r="D302"/>
      <c r="E302"/>
      <c r="F302"/>
      <c r="G302"/>
      <c r="H302"/>
      <c r="I302"/>
      <c r="J302"/>
      <c r="K302"/>
      <c r="L302"/>
      <c r="M302"/>
      <c r="N302"/>
      <c r="O302"/>
      <c r="P302"/>
      <c r="Q302"/>
      <c r="R302"/>
      <c r="S302"/>
      <c r="T302"/>
      <c r="U302"/>
    </row>
    <row r="303" spans="1:21" ht="16" x14ac:dyDescent="0.2">
      <c r="A303"/>
      <c r="B303"/>
      <c r="C303"/>
      <c r="D303"/>
      <c r="E303"/>
      <c r="F303"/>
      <c r="G303"/>
      <c r="H303"/>
      <c r="I303"/>
      <c r="J303"/>
      <c r="K303"/>
      <c r="L303"/>
      <c r="M303"/>
      <c r="N303"/>
      <c r="O303"/>
      <c r="P303"/>
      <c r="Q303"/>
      <c r="R303"/>
      <c r="S303"/>
      <c r="T303"/>
      <c r="U303"/>
    </row>
    <row r="304" spans="1:21" ht="16" x14ac:dyDescent="0.2">
      <c r="A304"/>
      <c r="B304"/>
      <c r="C304"/>
      <c r="D304"/>
      <c r="E304"/>
      <c r="F304"/>
      <c r="G304"/>
      <c r="H304"/>
      <c r="I304"/>
      <c r="J304"/>
      <c r="K304"/>
      <c r="L304"/>
      <c r="M304"/>
      <c r="N304"/>
      <c r="O304"/>
      <c r="P304"/>
      <c r="Q304"/>
      <c r="R304"/>
      <c r="S304"/>
      <c r="T304"/>
      <c r="U304"/>
    </row>
    <row r="305" spans="1:21" ht="16" x14ac:dyDescent="0.2">
      <c r="A305"/>
      <c r="B305"/>
      <c r="C305"/>
      <c r="D305"/>
      <c r="E305"/>
      <c r="F305"/>
      <c r="G305"/>
      <c r="H305"/>
      <c r="I305"/>
      <c r="J305"/>
      <c r="K305"/>
      <c r="L305"/>
      <c r="M305"/>
      <c r="N305"/>
      <c r="O305"/>
      <c r="P305"/>
      <c r="Q305"/>
      <c r="R305"/>
      <c r="S305"/>
      <c r="T305"/>
      <c r="U305"/>
    </row>
    <row r="306" spans="1:21" ht="16" x14ac:dyDescent="0.2">
      <c r="A306"/>
      <c r="B306"/>
      <c r="C306"/>
      <c r="D306"/>
      <c r="E306"/>
      <c r="F306"/>
      <c r="G306"/>
      <c r="H306"/>
      <c r="I306"/>
      <c r="J306"/>
      <c r="K306"/>
      <c r="L306"/>
      <c r="M306"/>
      <c r="N306"/>
      <c r="O306"/>
      <c r="P306"/>
      <c r="Q306"/>
      <c r="R306"/>
      <c r="S306"/>
      <c r="T306"/>
      <c r="U306"/>
    </row>
    <row r="307" spans="1:21" ht="16" x14ac:dyDescent="0.2">
      <c r="A307"/>
      <c r="B307"/>
      <c r="C307"/>
      <c r="D307"/>
      <c r="E307"/>
      <c r="F307"/>
      <c r="G307"/>
      <c r="H307"/>
      <c r="I307"/>
      <c r="J307"/>
      <c r="K307"/>
      <c r="L307"/>
      <c r="M307"/>
      <c r="N307"/>
      <c r="O307"/>
      <c r="P307"/>
      <c r="Q307"/>
      <c r="R307"/>
      <c r="S307"/>
      <c r="T307"/>
      <c r="U307"/>
    </row>
    <row r="308" spans="1:21" ht="16" x14ac:dyDescent="0.2">
      <c r="A308"/>
      <c r="B308"/>
      <c r="C308"/>
      <c r="D308"/>
      <c r="E308"/>
      <c r="F308"/>
      <c r="G308"/>
      <c r="H308"/>
      <c r="I308"/>
      <c r="J308"/>
      <c r="K308"/>
      <c r="L308"/>
      <c r="M308"/>
      <c r="N308"/>
      <c r="O308"/>
      <c r="P308"/>
      <c r="Q308"/>
      <c r="R308"/>
      <c r="S308"/>
      <c r="T308"/>
      <c r="U308"/>
    </row>
    <row r="309" spans="1:21" ht="16" x14ac:dyDescent="0.2">
      <c r="A309"/>
      <c r="B309"/>
      <c r="C309"/>
      <c r="D309"/>
      <c r="E309"/>
      <c r="F309"/>
      <c r="G309"/>
      <c r="H309"/>
      <c r="I309"/>
      <c r="J309"/>
      <c r="K309"/>
      <c r="L309"/>
      <c r="M309"/>
      <c r="N309"/>
      <c r="O309"/>
      <c r="P309"/>
      <c r="Q309"/>
      <c r="R309"/>
      <c r="S309"/>
      <c r="T309"/>
      <c r="U309"/>
    </row>
    <row r="310" spans="1:21" ht="16" x14ac:dyDescent="0.2">
      <c r="A310"/>
      <c r="B310"/>
      <c r="C310"/>
      <c r="D310"/>
      <c r="E310"/>
      <c r="F310"/>
      <c r="G310"/>
      <c r="H310"/>
      <c r="I310"/>
      <c r="J310"/>
      <c r="K310"/>
      <c r="L310"/>
      <c r="M310"/>
      <c r="N310"/>
      <c r="O310"/>
      <c r="P310"/>
      <c r="Q310"/>
      <c r="R310"/>
      <c r="S310"/>
      <c r="T310"/>
      <c r="U310"/>
    </row>
    <row r="311" spans="1:21" ht="16" x14ac:dyDescent="0.2">
      <c r="A311"/>
      <c r="B311"/>
      <c r="C311"/>
      <c r="D311"/>
      <c r="E311"/>
      <c r="F311"/>
      <c r="G311"/>
      <c r="H311"/>
      <c r="I311"/>
      <c r="J311"/>
      <c r="K311"/>
      <c r="L311"/>
      <c r="M311"/>
      <c r="N311"/>
      <c r="O311"/>
      <c r="P311"/>
      <c r="Q311"/>
      <c r="R311"/>
      <c r="S311"/>
      <c r="T311"/>
      <c r="U311"/>
    </row>
    <row r="312" spans="1:21" ht="16" x14ac:dyDescent="0.2">
      <c r="A312"/>
      <c r="B312"/>
      <c r="C312"/>
      <c r="D312"/>
      <c r="E312"/>
      <c r="F312"/>
      <c r="G312"/>
      <c r="H312"/>
      <c r="I312"/>
      <c r="J312"/>
      <c r="K312"/>
      <c r="L312"/>
      <c r="M312"/>
      <c r="N312"/>
      <c r="O312"/>
      <c r="P312"/>
      <c r="Q312"/>
      <c r="R312"/>
      <c r="S312"/>
      <c r="T312"/>
      <c r="U312"/>
    </row>
    <row r="313" spans="1:21" ht="16" x14ac:dyDescent="0.2">
      <c r="A313"/>
      <c r="B313"/>
      <c r="C313"/>
      <c r="D313"/>
      <c r="E313"/>
      <c r="F313"/>
      <c r="G313"/>
      <c r="H313"/>
      <c r="I313"/>
      <c r="J313"/>
      <c r="K313"/>
      <c r="L313"/>
      <c r="M313"/>
      <c r="N313"/>
      <c r="O313"/>
      <c r="P313"/>
      <c r="Q313"/>
      <c r="R313"/>
      <c r="S313"/>
      <c r="T313"/>
      <c r="U313"/>
    </row>
    <row r="314" spans="1:21" ht="16" x14ac:dyDescent="0.2">
      <c r="A314"/>
      <c r="B314"/>
      <c r="C314"/>
      <c r="D314"/>
      <c r="E314"/>
      <c r="F314"/>
      <c r="G314"/>
      <c r="H314"/>
      <c r="I314"/>
      <c r="J314"/>
      <c r="K314"/>
      <c r="L314"/>
      <c r="M314"/>
      <c r="N314"/>
      <c r="O314"/>
      <c r="P314"/>
      <c r="Q314"/>
      <c r="R314"/>
      <c r="S314"/>
      <c r="T314"/>
      <c r="U314"/>
    </row>
    <row r="315" spans="1:21" ht="16" x14ac:dyDescent="0.2">
      <c r="A315"/>
      <c r="B315"/>
      <c r="C315"/>
      <c r="D315"/>
      <c r="E315"/>
      <c r="F315"/>
      <c r="G315"/>
      <c r="H315"/>
      <c r="I315"/>
      <c r="J315"/>
      <c r="K315"/>
      <c r="L315"/>
      <c r="M315"/>
      <c r="N315"/>
      <c r="O315"/>
      <c r="P315"/>
      <c r="Q315"/>
      <c r="R315"/>
      <c r="S315"/>
      <c r="T315"/>
      <c r="U315"/>
    </row>
    <row r="316" spans="1:21" ht="16" x14ac:dyDescent="0.2">
      <c r="A316"/>
      <c r="B316"/>
      <c r="C316"/>
      <c r="D316"/>
      <c r="E316"/>
      <c r="F316"/>
      <c r="G316"/>
      <c r="H316"/>
      <c r="I316"/>
      <c r="J316"/>
      <c r="K316"/>
      <c r="L316"/>
      <c r="M316"/>
      <c r="N316"/>
      <c r="O316"/>
      <c r="P316"/>
      <c r="Q316"/>
      <c r="R316"/>
      <c r="S316"/>
      <c r="T316"/>
      <c r="U316"/>
    </row>
    <row r="317" spans="1:21" ht="16" x14ac:dyDescent="0.2">
      <c r="A317"/>
      <c r="B317"/>
      <c r="C317"/>
      <c r="D317"/>
      <c r="E317"/>
      <c r="F317"/>
      <c r="G317"/>
      <c r="H317"/>
      <c r="I317"/>
      <c r="J317"/>
      <c r="K317"/>
      <c r="L317"/>
      <c r="M317"/>
      <c r="N317"/>
      <c r="O317"/>
      <c r="P317"/>
      <c r="Q317"/>
      <c r="R317"/>
      <c r="S317"/>
      <c r="T317"/>
      <c r="U317"/>
    </row>
    <row r="318" spans="1:21" ht="16" x14ac:dyDescent="0.2">
      <c r="A318"/>
      <c r="B318"/>
      <c r="C318"/>
      <c r="D318"/>
      <c r="E318"/>
      <c r="F318"/>
      <c r="G318"/>
      <c r="H318"/>
      <c r="I318"/>
      <c r="J318"/>
      <c r="K318"/>
      <c r="L318"/>
      <c r="M318"/>
      <c r="N318"/>
      <c r="O318"/>
      <c r="P318"/>
      <c r="Q318"/>
      <c r="R318"/>
      <c r="S318"/>
      <c r="T318"/>
      <c r="U318"/>
    </row>
    <row r="319" spans="1:21" ht="16" x14ac:dyDescent="0.2">
      <c r="A319"/>
      <c r="B319"/>
      <c r="C319"/>
      <c r="D319"/>
      <c r="E319"/>
      <c r="F319"/>
      <c r="G319"/>
      <c r="H319"/>
      <c r="I319"/>
      <c r="J319"/>
      <c r="K319"/>
      <c r="L319"/>
      <c r="M319"/>
      <c r="N319"/>
      <c r="O319"/>
      <c r="P319"/>
      <c r="Q319"/>
      <c r="R319"/>
      <c r="S319"/>
      <c r="T319"/>
      <c r="U319"/>
    </row>
    <row r="320" spans="1:21" ht="16" x14ac:dyDescent="0.2">
      <c r="A320"/>
      <c r="B320"/>
      <c r="C320"/>
      <c r="D320"/>
      <c r="E320"/>
      <c r="F320"/>
      <c r="G320"/>
      <c r="H320"/>
      <c r="I320"/>
      <c r="J320"/>
      <c r="K320"/>
      <c r="L320"/>
      <c r="M320"/>
      <c r="N320"/>
      <c r="O320"/>
      <c r="P320"/>
      <c r="Q320"/>
      <c r="R320"/>
      <c r="S320"/>
      <c r="T320"/>
      <c r="U320"/>
    </row>
    <row r="321" spans="1:21" ht="16" x14ac:dyDescent="0.2">
      <c r="A321"/>
      <c r="B321"/>
      <c r="C321"/>
      <c r="D321"/>
      <c r="E321"/>
      <c r="F321"/>
      <c r="G321"/>
      <c r="H321"/>
      <c r="I321"/>
      <c r="J321"/>
      <c r="K321"/>
      <c r="L321"/>
      <c r="M321"/>
      <c r="N321"/>
      <c r="O321"/>
      <c r="P321"/>
      <c r="Q321"/>
      <c r="R321"/>
      <c r="S321"/>
      <c r="T321"/>
      <c r="U321"/>
    </row>
    <row r="322" spans="1:21" ht="16" x14ac:dyDescent="0.2">
      <c r="A322"/>
      <c r="B322"/>
      <c r="C322"/>
      <c r="D322"/>
      <c r="E322"/>
      <c r="F322"/>
      <c r="G322"/>
      <c r="H322"/>
      <c r="I322"/>
      <c r="J322"/>
      <c r="K322"/>
      <c r="L322"/>
      <c r="M322"/>
      <c r="N322"/>
      <c r="O322"/>
      <c r="P322"/>
      <c r="Q322"/>
      <c r="R322"/>
      <c r="S322"/>
      <c r="T322"/>
      <c r="U322"/>
    </row>
    <row r="323" spans="1:21" ht="16" x14ac:dyDescent="0.2">
      <c r="A323"/>
      <c r="B323"/>
      <c r="C323"/>
      <c r="D323"/>
      <c r="E323"/>
      <c r="F323"/>
      <c r="G323"/>
      <c r="H323"/>
      <c r="I323"/>
      <c r="J323"/>
      <c r="K323"/>
      <c r="L323"/>
      <c r="M323"/>
      <c r="N323"/>
      <c r="O323"/>
      <c r="P323"/>
      <c r="Q323"/>
      <c r="R323"/>
      <c r="S323"/>
      <c r="T323"/>
      <c r="U323"/>
    </row>
    <row r="324" spans="1:21" ht="16" x14ac:dyDescent="0.2">
      <c r="A324"/>
      <c r="B324"/>
      <c r="C324"/>
      <c r="D324"/>
      <c r="E324"/>
      <c r="F324"/>
      <c r="G324"/>
      <c r="H324"/>
      <c r="I324"/>
      <c r="J324"/>
      <c r="K324"/>
      <c r="L324"/>
      <c r="M324"/>
      <c r="N324"/>
      <c r="O324"/>
      <c r="P324"/>
      <c r="Q324"/>
      <c r="R324"/>
      <c r="S324"/>
      <c r="T324"/>
      <c r="U324"/>
    </row>
    <row r="325" spans="1:21" ht="16" x14ac:dyDescent="0.2">
      <c r="A325"/>
      <c r="B325"/>
      <c r="C325"/>
      <c r="D325"/>
      <c r="E325"/>
      <c r="F325"/>
      <c r="G325"/>
      <c r="H325"/>
      <c r="I325"/>
      <c r="J325"/>
      <c r="K325"/>
      <c r="L325"/>
      <c r="M325"/>
      <c r="N325"/>
      <c r="O325"/>
      <c r="P325"/>
      <c r="Q325"/>
      <c r="R325"/>
      <c r="S325"/>
      <c r="T325"/>
      <c r="U325"/>
    </row>
    <row r="326" spans="1:21" ht="16" x14ac:dyDescent="0.2">
      <c r="A326"/>
      <c r="B326"/>
      <c r="C326"/>
      <c r="D326"/>
      <c r="E326"/>
      <c r="F326"/>
      <c r="G326"/>
      <c r="H326"/>
      <c r="I326"/>
      <c r="J326"/>
      <c r="K326"/>
      <c r="L326"/>
      <c r="M326"/>
      <c r="N326"/>
      <c r="O326"/>
      <c r="P326"/>
      <c r="Q326"/>
      <c r="R326"/>
      <c r="S326"/>
      <c r="T326"/>
      <c r="U326"/>
    </row>
    <row r="327" spans="1:21" ht="16" x14ac:dyDescent="0.2">
      <c r="A327"/>
      <c r="B327"/>
      <c r="C327"/>
      <c r="D327"/>
      <c r="E327"/>
      <c r="F327"/>
      <c r="G327"/>
      <c r="H327"/>
      <c r="I327"/>
      <c r="J327"/>
      <c r="K327"/>
      <c r="L327"/>
      <c r="M327"/>
      <c r="N327"/>
      <c r="O327"/>
      <c r="P327"/>
      <c r="Q327"/>
      <c r="R327"/>
      <c r="S327"/>
      <c r="T327"/>
      <c r="U327"/>
    </row>
    <row r="328" spans="1:21" ht="16" x14ac:dyDescent="0.2">
      <c r="A328"/>
      <c r="B328"/>
      <c r="C328"/>
      <c r="D328"/>
      <c r="E328"/>
      <c r="F328"/>
      <c r="G328"/>
      <c r="H328"/>
      <c r="I328"/>
      <c r="J328"/>
      <c r="K328"/>
      <c r="L328"/>
      <c r="M328"/>
      <c r="N328"/>
      <c r="O328"/>
      <c r="P328"/>
      <c r="Q328"/>
      <c r="R328"/>
      <c r="S328"/>
      <c r="T328"/>
      <c r="U328"/>
    </row>
    <row r="329" spans="1:21" ht="16" x14ac:dyDescent="0.2">
      <c r="A329"/>
      <c r="B329"/>
      <c r="C329"/>
      <c r="D329"/>
      <c r="E329"/>
      <c r="F329"/>
      <c r="G329"/>
      <c r="H329"/>
      <c r="I329"/>
      <c r="J329"/>
      <c r="K329"/>
      <c r="L329"/>
      <c r="M329"/>
      <c r="N329"/>
      <c r="O329"/>
      <c r="P329"/>
      <c r="Q329"/>
      <c r="R329"/>
      <c r="S329"/>
      <c r="T329"/>
      <c r="U329"/>
    </row>
    <row r="330" spans="1:21" ht="16" x14ac:dyDescent="0.2">
      <c r="A330"/>
      <c r="B330"/>
      <c r="C330"/>
      <c r="D330"/>
      <c r="E330"/>
      <c r="F330"/>
      <c r="G330"/>
      <c r="H330"/>
      <c r="I330"/>
      <c r="J330"/>
      <c r="K330"/>
      <c r="L330"/>
      <c r="M330"/>
      <c r="N330"/>
      <c r="O330"/>
      <c r="P330"/>
      <c r="Q330"/>
      <c r="R330"/>
      <c r="S330"/>
      <c r="T330"/>
      <c r="U330"/>
    </row>
    <row r="331" spans="1:21" ht="16" x14ac:dyDescent="0.2">
      <c r="A331"/>
      <c r="B331"/>
      <c r="C331"/>
      <c r="D331"/>
      <c r="E331"/>
      <c r="F331"/>
      <c r="G331"/>
      <c r="H331"/>
      <c r="I331"/>
      <c r="J331"/>
      <c r="K331"/>
      <c r="L331"/>
      <c r="M331"/>
      <c r="N331"/>
      <c r="O331"/>
      <c r="P331"/>
      <c r="Q331"/>
      <c r="R331"/>
      <c r="S331"/>
      <c r="T331"/>
      <c r="U331"/>
    </row>
    <row r="332" spans="1:21" ht="16" x14ac:dyDescent="0.2">
      <c r="A332"/>
      <c r="B332"/>
      <c r="C332"/>
      <c r="D332"/>
      <c r="E332"/>
      <c r="F332"/>
      <c r="G332"/>
      <c r="H332"/>
      <c r="I332"/>
      <c r="J332"/>
      <c r="K332"/>
      <c r="L332"/>
      <c r="M332"/>
      <c r="N332"/>
      <c r="O332"/>
      <c r="P332"/>
      <c r="Q332"/>
      <c r="R332"/>
      <c r="S332"/>
      <c r="T332"/>
      <c r="U332"/>
    </row>
    <row r="333" spans="1:21" ht="16" x14ac:dyDescent="0.2">
      <c r="A333"/>
      <c r="B333"/>
      <c r="C333"/>
      <c r="D333"/>
      <c r="E333"/>
      <c r="F333"/>
      <c r="G333"/>
      <c r="H333"/>
      <c r="I333"/>
      <c r="J333"/>
      <c r="K333"/>
      <c r="L333"/>
      <c r="M333"/>
      <c r="N333"/>
      <c r="O333"/>
      <c r="P333"/>
      <c r="Q333"/>
      <c r="R333"/>
      <c r="S333"/>
      <c r="T333"/>
      <c r="U333"/>
    </row>
    <row r="334" spans="1:21" ht="16" x14ac:dyDescent="0.2">
      <c r="A334"/>
      <c r="B334"/>
      <c r="C334"/>
      <c r="D334"/>
      <c r="E334"/>
      <c r="F334"/>
      <c r="G334"/>
      <c r="H334"/>
      <c r="I334"/>
      <c r="J334"/>
      <c r="K334"/>
      <c r="L334"/>
      <c r="M334"/>
      <c r="N334"/>
      <c r="O334"/>
      <c r="P334"/>
      <c r="Q334"/>
      <c r="R334"/>
      <c r="S334"/>
      <c r="T334"/>
      <c r="U334"/>
    </row>
    <row r="335" spans="1:21" ht="16" x14ac:dyDescent="0.2">
      <c r="A335"/>
      <c r="B335"/>
      <c r="C335"/>
      <c r="D335"/>
      <c r="E335"/>
      <c r="F335"/>
      <c r="G335"/>
      <c r="H335"/>
      <c r="I335"/>
      <c r="J335"/>
      <c r="K335"/>
      <c r="L335"/>
      <c r="M335"/>
      <c r="N335"/>
      <c r="O335"/>
      <c r="P335"/>
      <c r="Q335"/>
      <c r="R335"/>
      <c r="S335"/>
      <c r="T335"/>
      <c r="U335"/>
    </row>
    <row r="336" spans="1:21" ht="16" x14ac:dyDescent="0.2">
      <c r="A336"/>
      <c r="B336"/>
      <c r="C336"/>
      <c r="D336"/>
      <c r="E336"/>
      <c r="F336"/>
      <c r="G336"/>
      <c r="H336"/>
      <c r="I336"/>
      <c r="J336"/>
      <c r="K336"/>
      <c r="L336"/>
      <c r="M336"/>
      <c r="N336"/>
      <c r="O336"/>
      <c r="P336"/>
      <c r="Q336"/>
      <c r="R336"/>
      <c r="S336"/>
      <c r="T336"/>
      <c r="U336"/>
    </row>
    <row r="337" spans="1:21" ht="16" x14ac:dyDescent="0.2">
      <c r="A337"/>
      <c r="B337"/>
      <c r="C337"/>
      <c r="D337"/>
      <c r="E337"/>
      <c r="F337"/>
      <c r="G337"/>
      <c r="H337"/>
      <c r="I337"/>
      <c r="J337"/>
      <c r="K337"/>
      <c r="L337"/>
      <c r="M337"/>
      <c r="N337"/>
      <c r="O337"/>
      <c r="P337"/>
      <c r="Q337"/>
      <c r="R337"/>
      <c r="S337"/>
      <c r="T337"/>
      <c r="U337"/>
    </row>
    <row r="338" spans="1:21" ht="16" x14ac:dyDescent="0.2">
      <c r="A338"/>
      <c r="B338"/>
      <c r="C338"/>
      <c r="D338"/>
      <c r="E338"/>
      <c r="F338"/>
      <c r="G338"/>
      <c r="H338"/>
      <c r="I338"/>
      <c r="J338"/>
      <c r="K338"/>
      <c r="L338"/>
      <c r="M338"/>
      <c r="N338"/>
      <c r="O338"/>
      <c r="P338"/>
      <c r="Q338"/>
      <c r="R338"/>
      <c r="S338"/>
      <c r="T338"/>
      <c r="U338"/>
    </row>
    <row r="339" spans="1:21" ht="16" x14ac:dyDescent="0.2">
      <c r="A339"/>
      <c r="B339"/>
      <c r="C339"/>
      <c r="D339"/>
      <c r="E339"/>
      <c r="F339"/>
      <c r="G339"/>
      <c r="H339"/>
      <c r="I339"/>
      <c r="J339"/>
      <c r="K339"/>
      <c r="L339"/>
      <c r="M339"/>
      <c r="N339"/>
      <c r="O339"/>
      <c r="P339"/>
      <c r="Q339"/>
      <c r="R339"/>
      <c r="S339"/>
      <c r="T339"/>
      <c r="U339"/>
    </row>
    <row r="340" spans="1:21" ht="16" x14ac:dyDescent="0.2">
      <c r="A340"/>
      <c r="B340"/>
      <c r="C340"/>
      <c r="D340"/>
      <c r="E340"/>
      <c r="F340"/>
      <c r="G340"/>
      <c r="H340"/>
      <c r="I340"/>
      <c r="J340"/>
      <c r="K340"/>
      <c r="L340"/>
      <c r="M340"/>
      <c r="N340"/>
      <c r="O340"/>
      <c r="P340"/>
      <c r="Q340"/>
      <c r="R340"/>
      <c r="S340"/>
      <c r="T340"/>
      <c r="U340"/>
    </row>
    <row r="341" spans="1:21" ht="16" x14ac:dyDescent="0.2">
      <c r="A341"/>
      <c r="B341"/>
      <c r="C341"/>
      <c r="D341"/>
      <c r="E341"/>
      <c r="F341"/>
      <c r="G341"/>
      <c r="H341"/>
      <c r="I341"/>
      <c r="J341"/>
      <c r="K341"/>
      <c r="L341"/>
      <c r="M341"/>
      <c r="N341"/>
      <c r="O341"/>
      <c r="P341"/>
      <c r="Q341"/>
      <c r="R341"/>
      <c r="S341"/>
      <c r="T341"/>
      <c r="U341"/>
    </row>
    <row r="342" spans="1:21" ht="16" x14ac:dyDescent="0.2">
      <c r="A342"/>
      <c r="B342"/>
      <c r="C342"/>
      <c r="D342"/>
      <c r="E342"/>
      <c r="F342"/>
      <c r="G342"/>
      <c r="H342"/>
      <c r="I342"/>
      <c r="J342"/>
      <c r="K342"/>
      <c r="L342"/>
      <c r="M342"/>
      <c r="N342"/>
      <c r="O342"/>
      <c r="P342"/>
      <c r="Q342"/>
      <c r="R342"/>
      <c r="S342"/>
      <c r="T342"/>
      <c r="U342"/>
    </row>
    <row r="343" spans="1:21" ht="16" x14ac:dyDescent="0.2">
      <c r="A343"/>
      <c r="B343"/>
      <c r="C343"/>
      <c r="D343"/>
      <c r="E343"/>
      <c r="F343"/>
      <c r="G343"/>
      <c r="H343"/>
      <c r="I343"/>
      <c r="J343"/>
      <c r="K343"/>
      <c r="L343"/>
      <c r="M343"/>
      <c r="N343"/>
      <c r="O343"/>
      <c r="P343"/>
      <c r="Q343"/>
      <c r="R343"/>
      <c r="S343"/>
      <c r="T343"/>
      <c r="U343"/>
    </row>
    <row r="344" spans="1:21" ht="16" x14ac:dyDescent="0.2">
      <c r="A344"/>
      <c r="B344"/>
      <c r="C344"/>
      <c r="D344"/>
      <c r="E344"/>
      <c r="F344"/>
      <c r="G344"/>
      <c r="H344"/>
      <c r="I344"/>
      <c r="J344"/>
      <c r="K344"/>
      <c r="L344"/>
      <c r="M344"/>
      <c r="N344"/>
      <c r="O344"/>
      <c r="P344"/>
      <c r="Q344"/>
      <c r="R344"/>
      <c r="S344"/>
      <c r="T344"/>
      <c r="U344"/>
    </row>
    <row r="345" spans="1:21" ht="16" x14ac:dyDescent="0.2">
      <c r="A345"/>
      <c r="B345"/>
      <c r="C345"/>
      <c r="D345"/>
      <c r="E345"/>
      <c r="F345"/>
      <c r="G345"/>
      <c r="H345"/>
      <c r="I345"/>
      <c r="J345"/>
      <c r="K345"/>
      <c r="L345"/>
      <c r="M345"/>
      <c r="N345"/>
      <c r="O345"/>
      <c r="P345"/>
      <c r="Q345"/>
      <c r="R345"/>
      <c r="S345"/>
      <c r="T345"/>
      <c r="U345"/>
    </row>
    <row r="346" spans="1:21" ht="16" x14ac:dyDescent="0.2">
      <c r="A346"/>
      <c r="B346"/>
      <c r="C346"/>
      <c r="D346"/>
      <c r="E346"/>
      <c r="F346"/>
      <c r="G346"/>
      <c r="H346"/>
      <c r="I346"/>
      <c r="J346"/>
      <c r="K346"/>
      <c r="L346"/>
      <c r="M346"/>
      <c r="N346"/>
      <c r="O346"/>
      <c r="P346"/>
      <c r="Q346"/>
      <c r="R346"/>
      <c r="S346"/>
      <c r="T346"/>
      <c r="U346"/>
    </row>
    <row r="347" spans="1:21" ht="16" x14ac:dyDescent="0.2">
      <c r="A347"/>
      <c r="B347"/>
      <c r="C347"/>
      <c r="D347"/>
      <c r="E347"/>
      <c r="F347"/>
      <c r="G347"/>
      <c r="H347"/>
      <c r="I347"/>
      <c r="J347"/>
      <c r="K347"/>
      <c r="L347"/>
      <c r="M347"/>
      <c r="N347"/>
      <c r="O347"/>
      <c r="P347"/>
      <c r="Q347"/>
      <c r="R347"/>
      <c r="S347"/>
      <c r="T347"/>
      <c r="U347"/>
    </row>
    <row r="348" spans="1:21" ht="16" x14ac:dyDescent="0.2">
      <c r="A348"/>
      <c r="B348"/>
      <c r="C348"/>
      <c r="D348"/>
      <c r="E348"/>
      <c r="F348"/>
      <c r="G348"/>
      <c r="H348"/>
      <c r="I348"/>
      <c r="J348"/>
      <c r="K348"/>
      <c r="L348"/>
      <c r="M348"/>
      <c r="N348"/>
      <c r="O348"/>
      <c r="P348"/>
      <c r="Q348"/>
      <c r="R348"/>
      <c r="S348"/>
      <c r="T348"/>
      <c r="U348"/>
    </row>
    <row r="349" spans="1:21" ht="16" x14ac:dyDescent="0.2">
      <c r="A349"/>
      <c r="B349"/>
      <c r="C349"/>
      <c r="D349"/>
      <c r="E349"/>
      <c r="F349"/>
      <c r="G349"/>
      <c r="H349"/>
      <c r="I349"/>
      <c r="J349"/>
      <c r="K349"/>
      <c r="L349"/>
      <c r="M349"/>
      <c r="N349"/>
      <c r="O349"/>
      <c r="P349"/>
      <c r="Q349"/>
      <c r="R349"/>
      <c r="S349"/>
      <c r="T349"/>
      <c r="U349"/>
    </row>
    <row r="350" spans="1:21" ht="16" x14ac:dyDescent="0.2">
      <c r="A350"/>
      <c r="B350"/>
      <c r="C350"/>
      <c r="D350"/>
      <c r="E350"/>
      <c r="F350"/>
      <c r="G350"/>
      <c r="H350"/>
      <c r="I350"/>
      <c r="J350"/>
      <c r="K350"/>
      <c r="L350"/>
      <c r="M350"/>
      <c r="N350"/>
      <c r="O350"/>
      <c r="P350"/>
      <c r="Q350"/>
      <c r="R350"/>
      <c r="S350"/>
      <c r="T350"/>
      <c r="U350"/>
    </row>
    <row r="351" spans="1:21" ht="16" x14ac:dyDescent="0.2">
      <c r="A351"/>
      <c r="B351"/>
      <c r="C351"/>
      <c r="D351"/>
      <c r="E351"/>
      <c r="F351"/>
      <c r="G351"/>
      <c r="H351"/>
      <c r="I351"/>
      <c r="J351"/>
      <c r="K351"/>
      <c r="L351"/>
      <c r="M351"/>
      <c r="N351"/>
      <c r="O351"/>
      <c r="P351"/>
      <c r="Q351"/>
      <c r="R351"/>
      <c r="S351"/>
      <c r="T351"/>
      <c r="U351"/>
    </row>
    <row r="352" spans="1:21" ht="16" x14ac:dyDescent="0.2">
      <c r="A352"/>
      <c r="B352"/>
      <c r="C352"/>
      <c r="D352"/>
      <c r="E352"/>
      <c r="F352"/>
      <c r="G352"/>
      <c r="H352"/>
      <c r="I352"/>
      <c r="J352"/>
      <c r="K352"/>
      <c r="L352"/>
      <c r="M352"/>
      <c r="N352"/>
      <c r="O352"/>
      <c r="P352"/>
      <c r="Q352"/>
      <c r="R352"/>
      <c r="S352"/>
      <c r="T352"/>
      <c r="U352"/>
    </row>
    <row r="353" spans="1:21" ht="16" x14ac:dyDescent="0.2">
      <c r="A353"/>
      <c r="B353"/>
      <c r="C353"/>
      <c r="D353"/>
      <c r="E353"/>
      <c r="F353"/>
      <c r="G353"/>
      <c r="H353"/>
      <c r="I353"/>
      <c r="J353"/>
      <c r="K353"/>
      <c r="L353"/>
      <c r="M353"/>
      <c r="N353"/>
      <c r="O353"/>
      <c r="P353"/>
      <c r="Q353"/>
      <c r="R353"/>
      <c r="S353"/>
      <c r="T353"/>
      <c r="U353"/>
    </row>
    <row r="354" spans="1:21" ht="16" x14ac:dyDescent="0.2">
      <c r="A354"/>
      <c r="B354"/>
      <c r="C354"/>
      <c r="D354"/>
      <c r="E354"/>
      <c r="F354"/>
      <c r="G354"/>
      <c r="H354"/>
      <c r="I354"/>
      <c r="J354"/>
      <c r="K354"/>
      <c r="L354"/>
      <c r="M354"/>
      <c r="N354"/>
      <c r="O354"/>
      <c r="P354"/>
      <c r="Q354"/>
      <c r="R354"/>
      <c r="S354"/>
      <c r="T354"/>
      <c r="U354"/>
    </row>
    <row r="355" spans="1:21" ht="16" x14ac:dyDescent="0.2">
      <c r="A355"/>
      <c r="B355"/>
      <c r="C355"/>
      <c r="D355"/>
      <c r="E355"/>
      <c r="F355"/>
      <c r="G355"/>
      <c r="H355"/>
      <c r="I355"/>
      <c r="J355"/>
      <c r="K355"/>
      <c r="L355"/>
      <c r="M355"/>
      <c r="N355"/>
      <c r="O355"/>
      <c r="P355"/>
      <c r="Q355"/>
      <c r="R355"/>
      <c r="S355"/>
      <c r="T355"/>
      <c r="U355"/>
    </row>
    <row r="356" spans="1:21" ht="16" x14ac:dyDescent="0.2">
      <c r="A356"/>
      <c r="B356"/>
      <c r="C356"/>
      <c r="D356"/>
      <c r="E356"/>
      <c r="F356"/>
      <c r="G356"/>
      <c r="H356"/>
      <c r="I356"/>
      <c r="J356"/>
      <c r="K356"/>
      <c r="L356"/>
      <c r="M356"/>
      <c r="N356"/>
      <c r="O356"/>
      <c r="P356"/>
      <c r="Q356"/>
      <c r="R356"/>
      <c r="S356"/>
      <c r="T356"/>
      <c r="U356"/>
    </row>
    <row r="357" spans="1:21" ht="16" x14ac:dyDescent="0.2">
      <c r="A357"/>
      <c r="B357"/>
      <c r="C357"/>
      <c r="D357"/>
      <c r="E357"/>
      <c r="F357"/>
      <c r="G357"/>
      <c r="H357"/>
      <c r="I357"/>
      <c r="J357"/>
      <c r="K357"/>
      <c r="L357"/>
      <c r="M357"/>
      <c r="N357"/>
      <c r="O357"/>
      <c r="P357"/>
      <c r="Q357"/>
      <c r="R357"/>
      <c r="S357"/>
      <c r="T357"/>
      <c r="U357"/>
    </row>
    <row r="358" spans="1:21" ht="16" x14ac:dyDescent="0.2">
      <c r="A358"/>
      <c r="B358"/>
      <c r="C358"/>
      <c r="D358"/>
      <c r="E358"/>
      <c r="F358"/>
      <c r="G358"/>
      <c r="H358"/>
      <c r="I358"/>
      <c r="J358"/>
      <c r="K358"/>
      <c r="L358"/>
      <c r="M358"/>
      <c r="N358"/>
      <c r="O358"/>
      <c r="P358"/>
      <c r="Q358"/>
      <c r="R358"/>
      <c r="S358"/>
      <c r="T358"/>
      <c r="U358"/>
    </row>
    <row r="359" spans="1:21" ht="16" x14ac:dyDescent="0.2">
      <c r="A359"/>
      <c r="B359"/>
      <c r="C359"/>
      <c r="D359"/>
      <c r="E359"/>
      <c r="F359"/>
      <c r="G359"/>
      <c r="H359"/>
      <c r="I359"/>
      <c r="J359"/>
      <c r="K359"/>
      <c r="L359"/>
      <c r="M359"/>
      <c r="N359"/>
      <c r="O359"/>
      <c r="P359"/>
      <c r="Q359"/>
      <c r="R359"/>
      <c r="S359"/>
      <c r="T359"/>
      <c r="U359"/>
    </row>
    <row r="360" spans="1:21" ht="16" x14ac:dyDescent="0.2">
      <c r="A360"/>
      <c r="B360"/>
      <c r="C360"/>
      <c r="D360"/>
      <c r="E360"/>
      <c r="F360"/>
      <c r="G360"/>
      <c r="H360"/>
      <c r="I360"/>
      <c r="J360"/>
      <c r="K360"/>
      <c r="L360"/>
      <c r="M360"/>
      <c r="N360"/>
      <c r="O360"/>
      <c r="P360"/>
      <c r="Q360"/>
      <c r="R360"/>
      <c r="S360"/>
      <c r="T360"/>
      <c r="U360"/>
    </row>
    <row r="361" spans="1:21" ht="16" x14ac:dyDescent="0.2">
      <c r="A361"/>
      <c r="B361"/>
      <c r="C361"/>
      <c r="D361"/>
      <c r="E361"/>
      <c r="F361"/>
      <c r="G361"/>
      <c r="H361"/>
      <c r="I361"/>
      <c r="J361"/>
      <c r="K361"/>
      <c r="L361"/>
      <c r="M361"/>
      <c r="N361"/>
      <c r="O361"/>
      <c r="P361"/>
      <c r="Q361"/>
      <c r="R361"/>
      <c r="S361"/>
      <c r="T361"/>
      <c r="U361"/>
    </row>
    <row r="362" spans="1:21" ht="16" x14ac:dyDescent="0.2">
      <c r="A362"/>
      <c r="B362"/>
      <c r="C362"/>
      <c r="D362"/>
      <c r="E362"/>
      <c r="F362"/>
      <c r="G362"/>
      <c r="H362"/>
      <c r="I362"/>
      <c r="J362"/>
      <c r="K362"/>
      <c r="L362"/>
      <c r="M362"/>
      <c r="N362"/>
      <c r="O362"/>
      <c r="P362"/>
      <c r="Q362"/>
      <c r="R362"/>
      <c r="S362"/>
      <c r="T362"/>
      <c r="U362"/>
    </row>
    <row r="363" spans="1:21" ht="16" x14ac:dyDescent="0.2">
      <c r="A363"/>
      <c r="B363"/>
      <c r="C363"/>
      <c r="D363"/>
      <c r="E363"/>
      <c r="F363"/>
      <c r="G363"/>
      <c r="H363"/>
      <c r="I363"/>
      <c r="J363"/>
      <c r="K363"/>
      <c r="L363"/>
      <c r="M363"/>
      <c r="N363"/>
      <c r="O363"/>
      <c r="P363"/>
      <c r="Q363"/>
      <c r="R363"/>
      <c r="S363"/>
      <c r="T363"/>
      <c r="U363"/>
    </row>
    <row r="364" spans="1:21" ht="16" x14ac:dyDescent="0.2">
      <c r="A364"/>
      <c r="B364"/>
      <c r="C364"/>
      <c r="D364"/>
      <c r="E364"/>
      <c r="F364"/>
      <c r="G364"/>
      <c r="H364"/>
      <c r="I364"/>
      <c r="J364"/>
      <c r="K364"/>
      <c r="L364"/>
      <c r="M364"/>
      <c r="N364"/>
      <c r="O364"/>
      <c r="P364"/>
      <c r="Q364"/>
      <c r="R364"/>
      <c r="S364"/>
      <c r="T364"/>
      <c r="U364"/>
    </row>
    <row r="365" spans="1:21" ht="16" x14ac:dyDescent="0.2">
      <c r="A365"/>
      <c r="B365"/>
      <c r="C365"/>
      <c r="D365"/>
      <c r="E365"/>
      <c r="F365"/>
      <c r="G365"/>
      <c r="H365"/>
      <c r="I365"/>
      <c r="J365"/>
      <c r="K365"/>
      <c r="L365"/>
      <c r="M365"/>
      <c r="N365"/>
      <c r="O365"/>
      <c r="P365"/>
      <c r="Q365"/>
      <c r="R365"/>
      <c r="S365"/>
      <c r="T365"/>
      <c r="U365"/>
    </row>
    <row r="366" spans="1:21" ht="16" x14ac:dyDescent="0.2">
      <c r="A366"/>
      <c r="B366"/>
      <c r="C366"/>
      <c r="D366"/>
      <c r="E366"/>
      <c r="F366"/>
      <c r="G366"/>
      <c r="H366"/>
      <c r="I366"/>
      <c r="J366"/>
      <c r="K366"/>
      <c r="L366"/>
      <c r="M366"/>
      <c r="N366"/>
      <c r="O366"/>
      <c r="P366"/>
      <c r="Q366"/>
      <c r="R366"/>
      <c r="S366"/>
      <c r="T366"/>
      <c r="U366"/>
    </row>
    <row r="367" spans="1:21" ht="16" x14ac:dyDescent="0.2">
      <c r="A367"/>
      <c r="B367"/>
      <c r="C367"/>
      <c r="D367"/>
      <c r="E367"/>
      <c r="F367"/>
      <c r="G367"/>
      <c r="H367"/>
      <c r="I367"/>
      <c r="J367"/>
      <c r="K367"/>
      <c r="L367"/>
      <c r="M367"/>
      <c r="N367"/>
      <c r="O367"/>
      <c r="P367"/>
      <c r="Q367"/>
      <c r="R367"/>
      <c r="S367"/>
      <c r="T367"/>
      <c r="U367"/>
    </row>
    <row r="368" spans="1:21" ht="16" x14ac:dyDescent="0.2">
      <c r="A368"/>
      <c r="B368"/>
      <c r="C368"/>
      <c r="D368"/>
      <c r="E368"/>
      <c r="F368"/>
      <c r="G368"/>
      <c r="H368"/>
      <c r="I368"/>
      <c r="J368"/>
      <c r="K368"/>
      <c r="L368"/>
      <c r="M368"/>
      <c r="N368"/>
      <c r="O368"/>
      <c r="P368"/>
      <c r="Q368"/>
      <c r="R368"/>
      <c r="S368"/>
      <c r="T368"/>
      <c r="U368"/>
    </row>
    <row r="369" spans="1:21" ht="16" x14ac:dyDescent="0.2">
      <c r="A369"/>
      <c r="B369"/>
      <c r="C369"/>
      <c r="D369"/>
      <c r="E369"/>
      <c r="F369"/>
      <c r="G369"/>
      <c r="H369"/>
      <c r="I369"/>
      <c r="J369"/>
      <c r="K369"/>
      <c r="L369"/>
      <c r="M369"/>
      <c r="N369"/>
      <c r="O369"/>
      <c r="P369"/>
      <c r="Q369"/>
      <c r="R369"/>
      <c r="S369"/>
      <c r="T369"/>
      <c r="U369"/>
    </row>
    <row r="370" spans="1:21" ht="16" x14ac:dyDescent="0.2">
      <c r="A370"/>
      <c r="B370"/>
      <c r="C370"/>
      <c r="D370"/>
      <c r="E370"/>
      <c r="F370"/>
      <c r="G370"/>
      <c r="H370"/>
      <c r="I370"/>
      <c r="J370"/>
      <c r="K370"/>
      <c r="L370"/>
      <c r="M370"/>
      <c r="N370"/>
      <c r="O370"/>
      <c r="P370"/>
      <c r="Q370"/>
      <c r="R370"/>
      <c r="S370"/>
      <c r="T370"/>
      <c r="U370"/>
    </row>
    <row r="371" spans="1:21" ht="16" x14ac:dyDescent="0.2">
      <c r="A371"/>
      <c r="B371"/>
      <c r="C371"/>
      <c r="D371"/>
      <c r="E371"/>
      <c r="F371"/>
      <c r="G371"/>
      <c r="H371"/>
      <c r="I371"/>
      <c r="J371"/>
      <c r="K371"/>
      <c r="L371"/>
      <c r="M371"/>
      <c r="N371"/>
      <c r="O371"/>
      <c r="P371"/>
      <c r="Q371"/>
      <c r="R371"/>
      <c r="S371"/>
      <c r="T371"/>
      <c r="U371"/>
    </row>
    <row r="372" spans="1:21" ht="16" x14ac:dyDescent="0.2">
      <c r="A372"/>
      <c r="B372"/>
      <c r="C372"/>
      <c r="D372"/>
      <c r="E372"/>
      <c r="F372"/>
      <c r="G372"/>
      <c r="H372"/>
      <c r="I372"/>
      <c r="J372"/>
      <c r="K372"/>
      <c r="L372"/>
      <c r="M372"/>
      <c r="N372"/>
      <c r="O372"/>
      <c r="P372"/>
      <c r="Q372"/>
      <c r="R372"/>
      <c r="S372"/>
      <c r="T372"/>
      <c r="U372"/>
    </row>
    <row r="373" spans="1:21" ht="16" x14ac:dyDescent="0.2">
      <c r="A373"/>
      <c r="B373"/>
      <c r="C373"/>
      <c r="D373"/>
      <c r="E373"/>
      <c r="F373"/>
      <c r="G373"/>
      <c r="H373"/>
      <c r="I373"/>
      <c r="J373"/>
      <c r="K373"/>
      <c r="L373"/>
      <c r="M373"/>
      <c r="N373"/>
      <c r="O373"/>
      <c r="P373"/>
      <c r="Q373"/>
      <c r="R373"/>
      <c r="S373"/>
      <c r="T373"/>
      <c r="U373"/>
    </row>
    <row r="374" spans="1:21" ht="16" x14ac:dyDescent="0.2">
      <c r="A374"/>
      <c r="B374"/>
      <c r="C374"/>
      <c r="D374"/>
      <c r="E374"/>
      <c r="F374"/>
      <c r="G374"/>
      <c r="H374"/>
      <c r="I374"/>
      <c r="J374"/>
      <c r="K374"/>
      <c r="L374"/>
      <c r="M374"/>
      <c r="N374"/>
      <c r="O374"/>
      <c r="P374"/>
      <c r="Q374"/>
      <c r="R374"/>
      <c r="S374"/>
      <c r="T374"/>
      <c r="U374"/>
    </row>
    <row r="375" spans="1:21" ht="16" x14ac:dyDescent="0.2">
      <c r="A375"/>
      <c r="B375"/>
      <c r="C375"/>
      <c r="D375"/>
      <c r="E375"/>
      <c r="F375"/>
      <c r="G375"/>
      <c r="H375"/>
      <c r="I375"/>
      <c r="J375"/>
      <c r="K375"/>
      <c r="L375"/>
      <c r="M375"/>
      <c r="N375"/>
      <c r="O375"/>
      <c r="P375"/>
      <c r="Q375"/>
      <c r="R375"/>
      <c r="S375"/>
      <c r="T375"/>
      <c r="U375"/>
    </row>
    <row r="376" spans="1:21" ht="16" x14ac:dyDescent="0.2">
      <c r="A376"/>
      <c r="B376"/>
      <c r="C376"/>
      <c r="D376"/>
      <c r="E376"/>
      <c r="F376"/>
      <c r="G376"/>
      <c r="H376"/>
      <c r="I376"/>
      <c r="J376"/>
      <c r="K376"/>
      <c r="L376"/>
      <c r="M376"/>
      <c r="N376"/>
      <c r="O376"/>
      <c r="P376"/>
      <c r="Q376"/>
      <c r="R376"/>
      <c r="S376"/>
      <c r="T376"/>
      <c r="U376"/>
    </row>
    <row r="377" spans="1:21" ht="16" x14ac:dyDescent="0.2">
      <c r="A377"/>
      <c r="B377"/>
      <c r="C377"/>
      <c r="D377"/>
      <c r="E377"/>
      <c r="F377"/>
      <c r="G377"/>
      <c r="H377"/>
      <c r="I377"/>
      <c r="J377"/>
      <c r="K377"/>
      <c r="L377"/>
      <c r="M377"/>
      <c r="N377"/>
      <c r="O377"/>
      <c r="P377"/>
      <c r="Q377"/>
      <c r="R377"/>
      <c r="S377"/>
      <c r="T377"/>
      <c r="U377"/>
    </row>
    <row r="378" spans="1:21" ht="16" x14ac:dyDescent="0.2">
      <c r="A378"/>
      <c r="B378"/>
      <c r="C378"/>
      <c r="D378"/>
      <c r="E378"/>
      <c r="F378"/>
      <c r="G378"/>
      <c r="H378"/>
      <c r="I378"/>
      <c r="J378"/>
      <c r="K378"/>
      <c r="L378"/>
      <c r="M378"/>
      <c r="N378"/>
      <c r="O378"/>
      <c r="P378"/>
      <c r="Q378"/>
      <c r="R378"/>
      <c r="S378"/>
      <c r="T378"/>
      <c r="U378"/>
    </row>
    <row r="379" spans="1:21" ht="16" x14ac:dyDescent="0.2">
      <c r="A379"/>
      <c r="B379"/>
      <c r="C379"/>
      <c r="D379"/>
      <c r="E379"/>
      <c r="F379"/>
      <c r="G379"/>
      <c r="H379"/>
      <c r="I379"/>
      <c r="J379"/>
      <c r="K379"/>
      <c r="L379"/>
      <c r="M379"/>
      <c r="N379"/>
      <c r="O379"/>
      <c r="P379"/>
      <c r="Q379"/>
      <c r="R379"/>
      <c r="S379"/>
      <c r="T379"/>
      <c r="U379"/>
    </row>
    <row r="380" spans="1:21" ht="16" x14ac:dyDescent="0.2">
      <c r="A380"/>
      <c r="B380"/>
      <c r="C380"/>
      <c r="D380"/>
      <c r="E380"/>
      <c r="F380"/>
      <c r="G380"/>
      <c r="H380"/>
      <c r="I380"/>
      <c r="J380"/>
      <c r="K380"/>
      <c r="L380"/>
      <c r="M380"/>
      <c r="N380"/>
      <c r="O380"/>
      <c r="P380"/>
      <c r="Q380"/>
      <c r="R380"/>
      <c r="S380"/>
      <c r="T380"/>
      <c r="U380"/>
    </row>
    <row r="381" spans="1:21" ht="16" x14ac:dyDescent="0.2">
      <c r="A381"/>
      <c r="B381"/>
      <c r="C381"/>
      <c r="D381"/>
      <c r="E381"/>
      <c r="F381"/>
      <c r="G381"/>
      <c r="H381"/>
      <c r="I381"/>
      <c r="J381"/>
      <c r="K381"/>
      <c r="L381"/>
      <c r="M381"/>
      <c r="N381"/>
      <c r="O381"/>
      <c r="P381"/>
      <c r="Q381"/>
      <c r="R381"/>
      <c r="S381"/>
      <c r="T381"/>
      <c r="U381"/>
    </row>
    <row r="382" spans="1:21" ht="16" x14ac:dyDescent="0.2">
      <c r="A382"/>
      <c r="B382"/>
      <c r="C382"/>
      <c r="D382"/>
      <c r="E382"/>
      <c r="F382"/>
      <c r="G382"/>
      <c r="H382"/>
      <c r="I382"/>
      <c r="J382"/>
      <c r="K382"/>
      <c r="L382"/>
      <c r="M382"/>
      <c r="N382"/>
      <c r="O382"/>
      <c r="P382"/>
      <c r="Q382"/>
      <c r="R382"/>
      <c r="S382"/>
      <c r="T382"/>
      <c r="U382"/>
    </row>
    <row r="383" spans="1:21" ht="16" x14ac:dyDescent="0.2">
      <c r="A383"/>
      <c r="B383"/>
      <c r="C383"/>
      <c r="D383"/>
      <c r="E383"/>
      <c r="F383"/>
      <c r="G383"/>
      <c r="H383"/>
      <c r="I383"/>
      <c r="J383"/>
      <c r="K383"/>
      <c r="L383"/>
      <c r="M383"/>
      <c r="N383"/>
      <c r="O383"/>
      <c r="P383"/>
      <c r="Q383"/>
      <c r="R383"/>
      <c r="S383"/>
      <c r="T383"/>
      <c r="U383"/>
    </row>
    <row r="384" spans="1:21" ht="16" x14ac:dyDescent="0.2">
      <c r="A384"/>
      <c r="B384"/>
      <c r="C384"/>
      <c r="D384"/>
      <c r="E384"/>
      <c r="F384"/>
      <c r="G384"/>
      <c r="H384"/>
      <c r="I384"/>
      <c r="J384"/>
      <c r="K384"/>
      <c r="L384"/>
      <c r="M384"/>
      <c r="N384"/>
      <c r="O384"/>
      <c r="P384"/>
      <c r="Q384"/>
      <c r="R384"/>
      <c r="S384"/>
      <c r="T384"/>
      <c r="U384"/>
    </row>
    <row r="385" spans="1:21" ht="16" x14ac:dyDescent="0.2">
      <c r="A385"/>
      <c r="B385"/>
      <c r="C385"/>
      <c r="D385"/>
      <c r="E385"/>
      <c r="F385"/>
      <c r="G385"/>
      <c r="H385"/>
      <c r="I385"/>
      <c r="J385"/>
      <c r="K385"/>
      <c r="L385"/>
      <c r="M385"/>
      <c r="N385"/>
      <c r="O385"/>
      <c r="P385"/>
      <c r="Q385"/>
      <c r="R385"/>
      <c r="S385"/>
      <c r="T385"/>
      <c r="U385"/>
    </row>
    <row r="386" spans="1:21" ht="16" x14ac:dyDescent="0.2">
      <c r="A386"/>
      <c r="B386"/>
      <c r="C386"/>
      <c r="D386"/>
      <c r="E386"/>
      <c r="F386"/>
      <c r="G386"/>
      <c r="H386"/>
      <c r="I386"/>
      <c r="J386"/>
      <c r="K386"/>
      <c r="L386"/>
      <c r="M386"/>
      <c r="N386"/>
      <c r="O386"/>
      <c r="P386"/>
      <c r="Q386"/>
      <c r="R386"/>
      <c r="S386"/>
      <c r="T386"/>
      <c r="U386"/>
    </row>
    <row r="387" spans="1:21" ht="16" x14ac:dyDescent="0.2">
      <c r="A387"/>
      <c r="B387"/>
      <c r="C387"/>
      <c r="D387"/>
      <c r="E387"/>
      <c r="F387"/>
      <c r="G387"/>
      <c r="H387"/>
      <c r="I387"/>
      <c r="J387"/>
      <c r="K387"/>
      <c r="L387"/>
      <c r="M387"/>
      <c r="N387"/>
      <c r="O387"/>
      <c r="P387"/>
      <c r="Q387"/>
      <c r="R387"/>
      <c r="S387"/>
      <c r="T387"/>
      <c r="U387"/>
    </row>
    <row r="388" spans="1:21" ht="16" x14ac:dyDescent="0.2">
      <c r="A388"/>
      <c r="B388"/>
      <c r="C388"/>
      <c r="D388"/>
      <c r="E388"/>
      <c r="F388"/>
      <c r="G388"/>
      <c r="H388"/>
      <c r="I388"/>
      <c r="J388"/>
      <c r="K388"/>
      <c r="L388"/>
      <c r="M388"/>
      <c r="N388"/>
      <c r="O388"/>
      <c r="P388"/>
      <c r="Q388"/>
      <c r="R388"/>
      <c r="S388"/>
      <c r="T388"/>
      <c r="U388"/>
    </row>
    <row r="389" spans="1:21" ht="16" x14ac:dyDescent="0.2">
      <c r="A389"/>
      <c r="B389"/>
      <c r="C389"/>
      <c r="D389"/>
      <c r="E389"/>
      <c r="F389"/>
      <c r="G389"/>
      <c r="H389"/>
      <c r="I389"/>
      <c r="J389"/>
      <c r="K389"/>
      <c r="L389"/>
      <c r="M389"/>
      <c r="N389"/>
      <c r="O389"/>
      <c r="P389"/>
      <c r="Q389"/>
      <c r="R389"/>
      <c r="S389"/>
      <c r="T389"/>
      <c r="U389"/>
    </row>
    <row r="390" spans="1:21" ht="16" x14ac:dyDescent="0.2">
      <c r="A390"/>
      <c r="B390"/>
      <c r="C390"/>
      <c r="D390"/>
      <c r="E390"/>
      <c r="F390"/>
      <c r="G390"/>
      <c r="H390"/>
      <c r="I390"/>
      <c r="J390"/>
      <c r="K390"/>
      <c r="L390"/>
      <c r="M390"/>
      <c r="N390"/>
      <c r="O390"/>
      <c r="P390"/>
      <c r="Q390"/>
      <c r="R390"/>
      <c r="S390"/>
      <c r="T390"/>
      <c r="U390"/>
    </row>
    <row r="391" spans="1:21" ht="16" x14ac:dyDescent="0.2">
      <c r="A391"/>
      <c r="B391"/>
      <c r="C391"/>
      <c r="D391"/>
      <c r="E391"/>
      <c r="F391"/>
      <c r="G391"/>
      <c r="H391"/>
      <c r="I391"/>
      <c r="J391"/>
      <c r="K391"/>
      <c r="L391"/>
      <c r="M391"/>
      <c r="N391"/>
      <c r="O391"/>
      <c r="P391"/>
      <c r="Q391"/>
      <c r="R391"/>
      <c r="S391"/>
      <c r="T391"/>
      <c r="U391"/>
    </row>
    <row r="392" spans="1:21" ht="16" x14ac:dyDescent="0.2">
      <c r="A392"/>
      <c r="B392"/>
      <c r="C392"/>
      <c r="D392"/>
      <c r="E392"/>
      <c r="F392"/>
      <c r="G392"/>
      <c r="H392"/>
      <c r="I392"/>
      <c r="J392"/>
      <c r="K392"/>
      <c r="L392"/>
      <c r="M392"/>
      <c r="N392"/>
      <c r="O392"/>
      <c r="P392"/>
      <c r="Q392"/>
      <c r="R392"/>
      <c r="S392"/>
      <c r="T392"/>
      <c r="U392"/>
    </row>
    <row r="393" spans="1:21" ht="16" x14ac:dyDescent="0.2">
      <c r="A393"/>
      <c r="B393"/>
      <c r="C393"/>
      <c r="D393"/>
      <c r="E393"/>
      <c r="F393"/>
      <c r="G393"/>
      <c r="H393"/>
      <c r="I393"/>
      <c r="J393"/>
      <c r="K393"/>
      <c r="L393"/>
      <c r="M393"/>
      <c r="N393"/>
      <c r="O393"/>
      <c r="P393"/>
      <c r="Q393"/>
      <c r="R393"/>
      <c r="S393"/>
      <c r="T393"/>
      <c r="U393"/>
    </row>
    <row r="394" spans="1:21" ht="16" x14ac:dyDescent="0.2">
      <c r="A394"/>
      <c r="B394"/>
      <c r="C394"/>
      <c r="D394"/>
      <c r="E394"/>
      <c r="F394"/>
      <c r="G394"/>
      <c r="H394"/>
      <c r="I394"/>
      <c r="J394"/>
      <c r="K394"/>
      <c r="L394"/>
      <c r="M394"/>
      <c r="N394"/>
      <c r="O394"/>
      <c r="P394"/>
      <c r="Q394"/>
      <c r="R394"/>
      <c r="S394"/>
      <c r="T394"/>
      <c r="U394"/>
    </row>
    <row r="395" spans="1:21" ht="16" x14ac:dyDescent="0.2">
      <c r="A395"/>
      <c r="B395"/>
      <c r="C395"/>
      <c r="D395"/>
      <c r="E395"/>
      <c r="F395"/>
      <c r="G395"/>
      <c r="H395"/>
      <c r="I395"/>
      <c r="J395"/>
      <c r="K395"/>
      <c r="L395"/>
      <c r="M395"/>
      <c r="N395"/>
      <c r="O395"/>
      <c r="P395"/>
      <c r="Q395"/>
      <c r="R395"/>
      <c r="S395"/>
      <c r="T395"/>
      <c r="U395"/>
    </row>
    <row r="396" spans="1:21" ht="16" x14ac:dyDescent="0.2">
      <c r="A396"/>
      <c r="B396"/>
      <c r="C396"/>
      <c r="D396"/>
      <c r="E396"/>
      <c r="F396"/>
      <c r="G396"/>
      <c r="H396"/>
      <c r="I396"/>
      <c r="J396"/>
      <c r="K396"/>
      <c r="L396"/>
      <c r="M396"/>
      <c r="N396"/>
      <c r="O396"/>
      <c r="P396"/>
      <c r="Q396"/>
      <c r="R396"/>
      <c r="S396"/>
      <c r="T396"/>
      <c r="U396"/>
    </row>
    <row r="397" spans="1:21" ht="16" x14ac:dyDescent="0.2">
      <c r="A397"/>
      <c r="B397"/>
      <c r="C397"/>
      <c r="D397"/>
      <c r="E397"/>
      <c r="F397"/>
      <c r="G397"/>
      <c r="H397"/>
      <c r="I397"/>
      <c r="J397"/>
      <c r="K397"/>
      <c r="L397"/>
      <c r="M397"/>
      <c r="N397"/>
      <c r="O397"/>
      <c r="P397"/>
      <c r="Q397"/>
      <c r="R397"/>
      <c r="S397"/>
      <c r="T397"/>
      <c r="U397"/>
    </row>
    <row r="398" spans="1:21" ht="16" x14ac:dyDescent="0.2">
      <c r="A398"/>
      <c r="B398"/>
      <c r="C398"/>
      <c r="D398"/>
      <c r="E398"/>
      <c r="F398"/>
      <c r="G398"/>
      <c r="H398"/>
      <c r="I398"/>
      <c r="J398"/>
      <c r="K398"/>
      <c r="L398"/>
      <c r="M398"/>
      <c r="N398"/>
      <c r="O398"/>
      <c r="P398"/>
      <c r="Q398"/>
      <c r="R398"/>
      <c r="S398"/>
      <c r="T398"/>
      <c r="U398"/>
    </row>
    <row r="399" spans="1:21" ht="16" x14ac:dyDescent="0.2">
      <c r="A399"/>
      <c r="B399"/>
      <c r="C399"/>
      <c r="D399"/>
      <c r="E399"/>
      <c r="F399"/>
      <c r="G399"/>
      <c r="H399"/>
      <c r="I399"/>
      <c r="J399"/>
      <c r="K399"/>
      <c r="L399"/>
      <c r="M399"/>
      <c r="N399"/>
      <c r="O399"/>
      <c r="P399"/>
      <c r="Q399"/>
      <c r="R399"/>
      <c r="S399"/>
      <c r="T399"/>
      <c r="U399"/>
    </row>
    <row r="400" spans="1:21" ht="16" x14ac:dyDescent="0.2">
      <c r="A400"/>
      <c r="B400"/>
      <c r="C400"/>
      <c r="D400"/>
      <c r="E400"/>
      <c r="F400"/>
      <c r="G400"/>
      <c r="H400"/>
      <c r="I400"/>
      <c r="J400"/>
      <c r="K400"/>
      <c r="L400"/>
      <c r="M400"/>
      <c r="N400"/>
      <c r="O400"/>
      <c r="P400"/>
      <c r="Q400"/>
      <c r="R400"/>
      <c r="S400"/>
      <c r="T400"/>
      <c r="U400"/>
    </row>
    <row r="401" spans="1:21" ht="16" x14ac:dyDescent="0.2">
      <c r="A401"/>
      <c r="B401"/>
      <c r="C401"/>
      <c r="D401"/>
      <c r="E401"/>
      <c r="F401"/>
      <c r="G401"/>
      <c r="H401"/>
      <c r="I401"/>
      <c r="J401"/>
      <c r="K401"/>
      <c r="L401"/>
      <c r="M401"/>
      <c r="N401"/>
      <c r="O401"/>
      <c r="P401"/>
      <c r="Q401"/>
      <c r="R401"/>
      <c r="S401"/>
      <c r="T401"/>
      <c r="U401"/>
    </row>
    <row r="402" spans="1:21" ht="16" x14ac:dyDescent="0.2">
      <c r="A402"/>
      <c r="B402"/>
      <c r="C402"/>
      <c r="D402"/>
      <c r="E402"/>
      <c r="F402"/>
      <c r="G402"/>
      <c r="H402"/>
      <c r="I402"/>
      <c r="J402"/>
      <c r="K402"/>
      <c r="L402"/>
      <c r="M402"/>
      <c r="N402"/>
      <c r="O402"/>
      <c r="P402"/>
      <c r="Q402"/>
      <c r="R402"/>
      <c r="S402"/>
      <c r="T402"/>
      <c r="U402"/>
    </row>
    <row r="403" spans="1:21" ht="16" x14ac:dyDescent="0.2">
      <c r="A403"/>
      <c r="B403"/>
      <c r="C403"/>
      <c r="D403"/>
      <c r="E403"/>
      <c r="F403"/>
      <c r="G403"/>
      <c r="H403"/>
      <c r="I403"/>
      <c r="J403"/>
      <c r="K403"/>
      <c r="L403"/>
      <c r="M403"/>
      <c r="N403"/>
      <c r="O403"/>
      <c r="P403"/>
      <c r="Q403"/>
      <c r="R403"/>
      <c r="S403"/>
      <c r="T403"/>
      <c r="U403"/>
    </row>
    <row r="404" spans="1:21" ht="16" x14ac:dyDescent="0.2">
      <c r="A404"/>
      <c r="B404"/>
      <c r="C404"/>
      <c r="D404"/>
      <c r="E404"/>
      <c r="F404"/>
      <c r="G404"/>
      <c r="H404"/>
      <c r="I404"/>
      <c r="J404"/>
      <c r="K404"/>
      <c r="L404"/>
      <c r="M404"/>
      <c r="N404"/>
      <c r="O404"/>
      <c r="P404"/>
      <c r="Q404"/>
      <c r="R404"/>
      <c r="S404"/>
      <c r="T404"/>
      <c r="U404"/>
    </row>
    <row r="405" spans="1:21" ht="16" x14ac:dyDescent="0.2">
      <c r="A405"/>
      <c r="B405"/>
      <c r="C405"/>
      <c r="D405"/>
      <c r="E405"/>
      <c r="F405"/>
      <c r="G405"/>
      <c r="H405"/>
      <c r="I405"/>
      <c r="J405"/>
      <c r="K405"/>
      <c r="L405"/>
      <c r="M405"/>
      <c r="N405"/>
      <c r="O405"/>
      <c r="P405"/>
      <c r="Q405"/>
      <c r="R405"/>
      <c r="S405"/>
      <c r="T405"/>
      <c r="U405"/>
    </row>
    <row r="406" spans="1:21" ht="16" x14ac:dyDescent="0.2">
      <c r="A406"/>
      <c r="B406"/>
      <c r="C406"/>
      <c r="D406"/>
      <c r="E406"/>
      <c r="F406"/>
      <c r="G406"/>
      <c r="H406"/>
      <c r="I406"/>
      <c r="J406"/>
      <c r="K406"/>
      <c r="L406"/>
      <c r="M406"/>
      <c r="N406"/>
      <c r="O406"/>
      <c r="P406"/>
      <c r="Q406"/>
      <c r="R406"/>
      <c r="S406"/>
      <c r="T406"/>
      <c r="U406"/>
    </row>
    <row r="407" spans="1:21" ht="16" x14ac:dyDescent="0.2">
      <c r="A407"/>
      <c r="B407"/>
      <c r="C407"/>
      <c r="D407"/>
      <c r="E407"/>
      <c r="F407"/>
      <c r="G407"/>
      <c r="H407"/>
      <c r="I407"/>
      <c r="J407"/>
      <c r="K407"/>
      <c r="L407"/>
      <c r="M407"/>
      <c r="N407"/>
      <c r="O407"/>
      <c r="P407"/>
      <c r="Q407"/>
      <c r="R407"/>
      <c r="S407"/>
      <c r="T407"/>
      <c r="U407"/>
    </row>
    <row r="408" spans="1:21" ht="16" x14ac:dyDescent="0.2">
      <c r="A408"/>
      <c r="B408"/>
      <c r="C408"/>
      <c r="D408"/>
      <c r="E408"/>
      <c r="F408"/>
      <c r="G408"/>
      <c r="H408"/>
      <c r="I408"/>
      <c r="J408"/>
      <c r="K408"/>
      <c r="L408"/>
      <c r="M408"/>
      <c r="N408"/>
      <c r="O408"/>
      <c r="P408"/>
      <c r="Q408"/>
      <c r="R408"/>
      <c r="S408"/>
      <c r="T408"/>
      <c r="U408"/>
    </row>
    <row r="409" spans="1:21" ht="16" x14ac:dyDescent="0.2">
      <c r="A409"/>
      <c r="B409"/>
      <c r="C409"/>
      <c r="D409"/>
      <c r="E409"/>
      <c r="F409"/>
      <c r="G409"/>
      <c r="H409"/>
      <c r="I409"/>
      <c r="J409"/>
      <c r="K409"/>
      <c r="L409"/>
      <c r="M409"/>
      <c r="N409"/>
      <c r="O409"/>
      <c r="P409"/>
      <c r="Q409"/>
      <c r="R409"/>
      <c r="S409"/>
      <c r="T409"/>
      <c r="U409"/>
    </row>
    <row r="410" spans="1:21" ht="16" x14ac:dyDescent="0.2">
      <c r="A410"/>
      <c r="B410"/>
      <c r="C410"/>
      <c r="D410"/>
      <c r="E410"/>
      <c r="F410"/>
      <c r="G410"/>
      <c r="H410"/>
      <c r="I410"/>
      <c r="J410"/>
      <c r="K410"/>
      <c r="L410"/>
      <c r="M410"/>
      <c r="N410"/>
      <c r="O410"/>
      <c r="P410"/>
      <c r="Q410"/>
      <c r="R410"/>
      <c r="S410"/>
      <c r="T410"/>
      <c r="U410"/>
    </row>
    <row r="411" spans="1:21" ht="16" x14ac:dyDescent="0.2">
      <c r="A411"/>
      <c r="B411"/>
      <c r="C411"/>
      <c r="D411"/>
      <c r="E411"/>
      <c r="F411"/>
      <c r="G411"/>
      <c r="H411"/>
      <c r="I411"/>
      <c r="J411"/>
      <c r="K411"/>
      <c r="L411"/>
      <c r="M411"/>
      <c r="N411"/>
      <c r="O411"/>
      <c r="P411"/>
      <c r="Q411"/>
      <c r="R411"/>
      <c r="S411"/>
      <c r="T411"/>
      <c r="U411"/>
    </row>
    <row r="412" spans="1:21" ht="16" x14ac:dyDescent="0.2">
      <c r="A412"/>
      <c r="B412"/>
      <c r="C412"/>
      <c r="D412"/>
      <c r="E412"/>
      <c r="F412"/>
      <c r="G412"/>
      <c r="H412"/>
      <c r="I412"/>
      <c r="J412"/>
      <c r="K412"/>
      <c r="L412"/>
      <c r="M412"/>
      <c r="N412"/>
      <c r="O412"/>
      <c r="P412"/>
      <c r="Q412"/>
      <c r="R412"/>
      <c r="S412"/>
      <c r="T412"/>
      <c r="U412"/>
    </row>
    <row r="413" spans="1:21" ht="16" x14ac:dyDescent="0.2">
      <c r="A413"/>
      <c r="B413"/>
      <c r="C413"/>
      <c r="D413"/>
      <c r="E413"/>
      <c r="F413"/>
      <c r="G413"/>
      <c r="H413"/>
      <c r="I413"/>
      <c r="J413"/>
      <c r="K413"/>
      <c r="L413"/>
      <c r="M413"/>
      <c r="N413"/>
      <c r="O413"/>
      <c r="P413"/>
      <c r="Q413"/>
      <c r="R413"/>
      <c r="S413"/>
      <c r="T413"/>
      <c r="U413"/>
    </row>
    <row r="414" spans="1:21" ht="16" x14ac:dyDescent="0.2">
      <c r="A414"/>
      <c r="B414"/>
      <c r="C414"/>
      <c r="D414"/>
      <c r="E414"/>
      <c r="F414"/>
      <c r="G414"/>
      <c r="H414"/>
      <c r="I414"/>
      <c r="J414"/>
      <c r="K414"/>
      <c r="L414"/>
      <c r="M414"/>
      <c r="N414"/>
      <c r="O414"/>
      <c r="P414"/>
      <c r="Q414"/>
      <c r="R414"/>
      <c r="S414"/>
      <c r="T414"/>
      <c r="U414"/>
    </row>
    <row r="415" spans="1:21" ht="16" x14ac:dyDescent="0.2">
      <c r="A415"/>
      <c r="B415"/>
      <c r="C415"/>
      <c r="D415"/>
      <c r="E415"/>
      <c r="F415"/>
      <c r="G415"/>
      <c r="H415"/>
      <c r="I415"/>
      <c r="J415"/>
      <c r="K415"/>
      <c r="L415"/>
      <c r="M415"/>
      <c r="N415"/>
      <c r="O415"/>
      <c r="P415"/>
      <c r="Q415"/>
      <c r="R415"/>
      <c r="S415"/>
      <c r="T415"/>
      <c r="U415"/>
    </row>
    <row r="416" spans="1:21" ht="16" x14ac:dyDescent="0.2">
      <c r="A416"/>
      <c r="B416"/>
      <c r="C416"/>
      <c r="D416"/>
      <c r="E416"/>
      <c r="F416"/>
      <c r="G416"/>
      <c r="H416"/>
      <c r="I416"/>
      <c r="J416"/>
      <c r="K416"/>
      <c r="L416"/>
      <c r="M416"/>
      <c r="N416"/>
      <c r="O416"/>
      <c r="P416"/>
      <c r="Q416"/>
      <c r="R416"/>
      <c r="S416"/>
      <c r="T416"/>
      <c r="U416"/>
    </row>
    <row r="417" spans="1:21" ht="16" x14ac:dyDescent="0.2">
      <c r="A417"/>
      <c r="B417"/>
      <c r="C417"/>
      <c r="D417"/>
      <c r="E417"/>
      <c r="F417"/>
      <c r="G417"/>
      <c r="H417"/>
      <c r="I417"/>
      <c r="J417"/>
      <c r="K417"/>
      <c r="L417"/>
      <c r="M417"/>
      <c r="N417"/>
      <c r="O417"/>
      <c r="P417"/>
      <c r="Q417"/>
      <c r="R417"/>
      <c r="S417"/>
      <c r="T417"/>
      <c r="U417"/>
    </row>
    <row r="418" spans="1:21" ht="16" x14ac:dyDescent="0.2">
      <c r="A418"/>
      <c r="B418"/>
      <c r="C418"/>
      <c r="D418"/>
      <c r="E418"/>
      <c r="F418"/>
      <c r="G418"/>
      <c r="H418"/>
      <c r="I418"/>
      <c r="J418"/>
      <c r="K418"/>
      <c r="L418"/>
      <c r="M418"/>
      <c r="N418"/>
      <c r="O418"/>
      <c r="P418"/>
      <c r="Q418"/>
      <c r="R418"/>
      <c r="S418"/>
      <c r="T418"/>
      <c r="U418"/>
    </row>
    <row r="419" spans="1:21" ht="16" x14ac:dyDescent="0.2">
      <c r="A419"/>
      <c r="B419"/>
      <c r="C419"/>
      <c r="D419"/>
      <c r="E419"/>
      <c r="F419"/>
      <c r="G419"/>
      <c r="H419"/>
      <c r="I419"/>
      <c r="J419"/>
      <c r="K419"/>
      <c r="L419"/>
      <c r="M419"/>
      <c r="N419"/>
      <c r="O419"/>
      <c r="P419"/>
      <c r="Q419"/>
      <c r="R419"/>
      <c r="S419"/>
      <c r="T419"/>
      <c r="U419"/>
    </row>
    <row r="420" spans="1:21" ht="16" x14ac:dyDescent="0.2">
      <c r="A420"/>
      <c r="B420"/>
      <c r="C420"/>
      <c r="D420"/>
      <c r="E420"/>
      <c r="F420"/>
      <c r="G420"/>
      <c r="H420"/>
      <c r="I420"/>
      <c r="J420"/>
      <c r="K420"/>
      <c r="L420"/>
      <c r="M420"/>
      <c r="N420"/>
      <c r="O420"/>
      <c r="P420"/>
      <c r="Q420"/>
      <c r="R420"/>
      <c r="S420"/>
      <c r="T420"/>
      <c r="U420"/>
    </row>
    <row r="421" spans="1:21" ht="16" x14ac:dyDescent="0.2">
      <c r="A421"/>
      <c r="B421"/>
      <c r="C421"/>
      <c r="D421"/>
      <c r="E421"/>
      <c r="F421"/>
      <c r="G421"/>
      <c r="H421"/>
      <c r="I421"/>
      <c r="J421"/>
      <c r="K421"/>
      <c r="L421"/>
      <c r="M421"/>
      <c r="N421"/>
      <c r="O421"/>
      <c r="P421"/>
      <c r="Q421"/>
      <c r="R421"/>
      <c r="S421"/>
      <c r="T421"/>
      <c r="U421"/>
    </row>
    <row r="422" spans="1:21" ht="16" x14ac:dyDescent="0.2">
      <c r="A422"/>
      <c r="B422"/>
      <c r="C422"/>
      <c r="D422"/>
      <c r="E422"/>
      <c r="F422"/>
      <c r="G422"/>
      <c r="H422"/>
      <c r="I422"/>
      <c r="J422"/>
      <c r="K422"/>
      <c r="L422"/>
      <c r="M422"/>
      <c r="N422"/>
      <c r="O422"/>
      <c r="P422"/>
      <c r="Q422"/>
      <c r="R422"/>
      <c r="S422"/>
      <c r="T422"/>
      <c r="U422"/>
    </row>
    <row r="423" spans="1:21" ht="16" x14ac:dyDescent="0.2">
      <c r="A423"/>
      <c r="B423"/>
      <c r="C423"/>
      <c r="D423"/>
      <c r="E423"/>
      <c r="F423"/>
      <c r="G423"/>
      <c r="H423"/>
      <c r="I423"/>
      <c r="J423"/>
      <c r="K423"/>
      <c r="L423"/>
      <c r="M423"/>
      <c r="N423"/>
      <c r="O423"/>
      <c r="P423"/>
      <c r="Q423"/>
      <c r="R423"/>
      <c r="S423"/>
      <c r="T423"/>
      <c r="U423"/>
    </row>
    <row r="424" spans="1:21" ht="16" x14ac:dyDescent="0.2">
      <c r="A424"/>
      <c r="B424"/>
      <c r="C424"/>
      <c r="D424"/>
      <c r="E424"/>
      <c r="F424"/>
      <c r="G424"/>
      <c r="H424"/>
      <c r="I424"/>
      <c r="J424"/>
      <c r="K424"/>
      <c r="L424"/>
      <c r="M424"/>
      <c r="N424"/>
      <c r="O424"/>
      <c r="P424"/>
      <c r="Q424"/>
      <c r="R424"/>
      <c r="S424"/>
      <c r="T424"/>
      <c r="U424"/>
    </row>
    <row r="425" spans="1:21" ht="16" x14ac:dyDescent="0.2">
      <c r="A425"/>
      <c r="B425"/>
      <c r="C425"/>
      <c r="D425"/>
      <c r="E425"/>
      <c r="F425"/>
      <c r="G425"/>
      <c r="H425"/>
      <c r="I425"/>
      <c r="J425"/>
      <c r="K425"/>
      <c r="L425"/>
      <c r="M425"/>
      <c r="N425"/>
      <c r="O425"/>
      <c r="P425"/>
      <c r="Q425"/>
      <c r="R425"/>
      <c r="S425"/>
      <c r="T425"/>
      <c r="U425"/>
    </row>
    <row r="426" spans="1:21" ht="16" x14ac:dyDescent="0.2">
      <c r="A426"/>
      <c r="B426"/>
      <c r="C426"/>
      <c r="D426"/>
      <c r="E426"/>
      <c r="F426"/>
      <c r="G426"/>
      <c r="H426"/>
      <c r="I426"/>
      <c r="J426"/>
      <c r="K426"/>
      <c r="L426"/>
      <c r="M426"/>
      <c r="N426"/>
      <c r="O426"/>
      <c r="P426"/>
      <c r="Q426"/>
      <c r="R426"/>
      <c r="S426"/>
      <c r="T426"/>
      <c r="U426"/>
    </row>
    <row r="427" spans="1:21" ht="16" x14ac:dyDescent="0.2">
      <c r="A427"/>
      <c r="B427"/>
      <c r="C427"/>
      <c r="D427"/>
      <c r="E427"/>
      <c r="F427"/>
      <c r="G427"/>
      <c r="H427"/>
      <c r="I427"/>
      <c r="J427"/>
      <c r="K427"/>
      <c r="L427"/>
      <c r="M427"/>
      <c r="N427"/>
      <c r="O427"/>
      <c r="P427"/>
      <c r="Q427"/>
      <c r="R427"/>
      <c r="S427"/>
      <c r="T427"/>
      <c r="U427"/>
    </row>
    <row r="428" spans="1:21" ht="16" x14ac:dyDescent="0.2">
      <c r="A428"/>
      <c r="B428"/>
      <c r="C428"/>
      <c r="D428"/>
      <c r="E428"/>
      <c r="F428"/>
      <c r="G428"/>
      <c r="H428"/>
      <c r="I428"/>
      <c r="J428"/>
      <c r="K428"/>
      <c r="L428"/>
      <c r="M428"/>
      <c r="N428"/>
      <c r="O428"/>
      <c r="P428"/>
      <c r="Q428"/>
      <c r="R428"/>
      <c r="S428"/>
      <c r="T428"/>
      <c r="U428"/>
    </row>
    <row r="429" spans="1:21" ht="16" x14ac:dyDescent="0.2">
      <c r="A429"/>
      <c r="B429"/>
      <c r="C429"/>
      <c r="D429"/>
      <c r="E429"/>
      <c r="F429"/>
      <c r="G429"/>
      <c r="H429"/>
      <c r="I429"/>
      <c r="J429"/>
      <c r="K429"/>
      <c r="L429"/>
      <c r="M429"/>
      <c r="N429"/>
      <c r="O429"/>
      <c r="P429"/>
      <c r="Q429"/>
      <c r="R429"/>
      <c r="S429"/>
      <c r="T429"/>
      <c r="U429"/>
    </row>
    <row r="430" spans="1:21" ht="16" x14ac:dyDescent="0.2">
      <c r="A430"/>
      <c r="B430"/>
      <c r="C430"/>
      <c r="D430"/>
      <c r="E430"/>
      <c r="F430"/>
      <c r="G430"/>
      <c r="H430"/>
      <c r="I430"/>
      <c r="J430"/>
      <c r="K430"/>
      <c r="L430"/>
      <c r="M430"/>
      <c r="N430"/>
      <c r="O430"/>
      <c r="P430"/>
      <c r="Q430"/>
      <c r="R430"/>
      <c r="S430"/>
      <c r="T430"/>
      <c r="U430"/>
    </row>
    <row r="431" spans="1:21" ht="16" x14ac:dyDescent="0.2">
      <c r="A431"/>
      <c r="B431"/>
      <c r="C431"/>
      <c r="D431"/>
      <c r="E431"/>
      <c r="F431"/>
      <c r="G431"/>
      <c r="H431"/>
      <c r="I431"/>
      <c r="J431"/>
      <c r="K431"/>
      <c r="L431"/>
      <c r="M431"/>
      <c r="N431"/>
      <c r="O431"/>
      <c r="P431"/>
      <c r="Q431"/>
      <c r="R431"/>
      <c r="S431"/>
      <c r="T431"/>
      <c r="U431"/>
    </row>
    <row r="432" spans="1:21" ht="16" x14ac:dyDescent="0.2">
      <c r="A432"/>
      <c r="B432"/>
      <c r="C432"/>
      <c r="D432"/>
      <c r="E432"/>
      <c r="F432"/>
      <c r="G432"/>
      <c r="H432"/>
      <c r="I432"/>
      <c r="J432"/>
      <c r="K432"/>
      <c r="L432"/>
      <c r="M432"/>
      <c r="N432"/>
      <c r="O432"/>
      <c r="P432"/>
      <c r="Q432"/>
      <c r="R432"/>
      <c r="S432"/>
      <c r="T432"/>
      <c r="U432"/>
    </row>
    <row r="433" spans="1:21" ht="16" x14ac:dyDescent="0.2">
      <c r="A433"/>
      <c r="B433"/>
      <c r="C433"/>
      <c r="D433"/>
      <c r="E433"/>
      <c r="F433"/>
      <c r="G433"/>
      <c r="H433"/>
      <c r="I433"/>
      <c r="J433"/>
      <c r="K433"/>
      <c r="L433"/>
      <c r="M433"/>
      <c r="N433"/>
      <c r="O433"/>
      <c r="P433"/>
      <c r="Q433"/>
      <c r="R433"/>
      <c r="S433"/>
      <c r="T433"/>
      <c r="U433"/>
    </row>
    <row r="434" spans="1:21" ht="16" x14ac:dyDescent="0.2">
      <c r="A434"/>
      <c r="B434"/>
      <c r="C434"/>
      <c r="D434"/>
      <c r="E434"/>
      <c r="F434"/>
      <c r="G434"/>
      <c r="H434"/>
      <c r="I434"/>
      <c r="J434"/>
      <c r="K434"/>
      <c r="L434"/>
      <c r="M434"/>
      <c r="N434"/>
      <c r="O434"/>
      <c r="P434"/>
      <c r="Q434"/>
      <c r="R434"/>
      <c r="S434"/>
      <c r="T434"/>
      <c r="U434"/>
    </row>
    <row r="435" spans="1:21" ht="16" x14ac:dyDescent="0.2">
      <c r="A435"/>
      <c r="B435"/>
      <c r="C435"/>
      <c r="D435"/>
      <c r="E435"/>
      <c r="F435"/>
      <c r="G435"/>
      <c r="H435"/>
      <c r="I435"/>
      <c r="J435"/>
      <c r="K435"/>
      <c r="L435"/>
      <c r="M435"/>
      <c r="N435"/>
      <c r="O435"/>
      <c r="P435"/>
      <c r="Q435"/>
      <c r="R435"/>
      <c r="S435"/>
      <c r="T435"/>
      <c r="U435"/>
    </row>
    <row r="436" spans="1:21" ht="16" x14ac:dyDescent="0.2">
      <c r="A436"/>
      <c r="B436"/>
      <c r="C436"/>
      <c r="D436"/>
      <c r="E436"/>
      <c r="F436"/>
      <c r="G436"/>
      <c r="H436"/>
      <c r="I436"/>
      <c r="J436"/>
      <c r="K436"/>
      <c r="L436"/>
      <c r="M436"/>
      <c r="N436"/>
      <c r="O436"/>
      <c r="P436"/>
      <c r="Q436"/>
      <c r="R436"/>
      <c r="S436"/>
      <c r="T436"/>
      <c r="U436"/>
    </row>
    <row r="437" spans="1:21" ht="16" x14ac:dyDescent="0.2">
      <c r="A437"/>
      <c r="B437"/>
      <c r="C437"/>
      <c r="D437"/>
      <c r="E437"/>
      <c r="F437"/>
      <c r="G437"/>
      <c r="H437"/>
      <c r="I437"/>
      <c r="J437"/>
      <c r="K437"/>
      <c r="L437"/>
      <c r="M437"/>
      <c r="N437"/>
      <c r="O437"/>
      <c r="P437"/>
      <c r="Q437"/>
      <c r="R437"/>
      <c r="S437"/>
      <c r="T437"/>
      <c r="U437"/>
    </row>
    <row r="438" spans="1:21" ht="16" x14ac:dyDescent="0.2">
      <c r="A438"/>
      <c r="B438"/>
      <c r="C438"/>
      <c r="D438"/>
      <c r="E438"/>
      <c r="F438"/>
      <c r="G438"/>
      <c r="H438"/>
      <c r="I438"/>
      <c r="J438"/>
      <c r="K438"/>
      <c r="L438"/>
      <c r="M438"/>
      <c r="N438"/>
      <c r="O438"/>
      <c r="P438"/>
      <c r="Q438"/>
      <c r="R438"/>
      <c r="S438"/>
      <c r="T438"/>
      <c r="U438"/>
    </row>
    <row r="439" spans="1:21" ht="16" x14ac:dyDescent="0.2">
      <c r="A439"/>
      <c r="B439"/>
      <c r="C439"/>
      <c r="D439"/>
      <c r="E439"/>
      <c r="F439"/>
      <c r="G439"/>
      <c r="H439"/>
      <c r="I439"/>
      <c r="J439"/>
      <c r="K439"/>
      <c r="L439"/>
      <c r="M439"/>
      <c r="N439"/>
      <c r="O439"/>
      <c r="P439"/>
      <c r="Q439"/>
      <c r="R439"/>
      <c r="S439"/>
      <c r="T439"/>
      <c r="U439"/>
    </row>
    <row r="440" spans="1:21" ht="16" x14ac:dyDescent="0.2">
      <c r="A440"/>
      <c r="B440"/>
      <c r="C440"/>
      <c r="D440"/>
      <c r="E440"/>
      <c r="F440"/>
      <c r="G440"/>
      <c r="H440"/>
      <c r="I440"/>
      <c r="J440"/>
      <c r="K440"/>
      <c r="L440"/>
      <c r="M440"/>
      <c r="N440"/>
      <c r="O440"/>
      <c r="P440"/>
      <c r="Q440"/>
      <c r="R440"/>
      <c r="S440"/>
      <c r="T440"/>
      <c r="U440"/>
    </row>
    <row r="441" spans="1:21" ht="16" x14ac:dyDescent="0.2">
      <c r="A441"/>
      <c r="B441"/>
      <c r="C441"/>
      <c r="D441"/>
      <c r="E441"/>
      <c r="F441"/>
      <c r="G441"/>
      <c r="H441"/>
      <c r="I441"/>
      <c r="J441"/>
      <c r="K441"/>
      <c r="L441"/>
      <c r="M441"/>
      <c r="N441"/>
      <c r="O441"/>
      <c r="P441"/>
      <c r="Q441"/>
      <c r="R441"/>
      <c r="S441"/>
      <c r="T441"/>
      <c r="U441"/>
    </row>
    <row r="442" spans="1:21" ht="16" x14ac:dyDescent="0.2">
      <c r="A442"/>
      <c r="B442"/>
      <c r="C442"/>
      <c r="D442"/>
      <c r="E442"/>
      <c r="F442"/>
      <c r="G442"/>
      <c r="H442"/>
      <c r="I442"/>
      <c r="J442"/>
      <c r="K442"/>
      <c r="L442"/>
      <c r="M442"/>
      <c r="N442"/>
      <c r="O442"/>
      <c r="P442"/>
      <c r="Q442"/>
      <c r="R442"/>
      <c r="S442"/>
      <c r="T442"/>
      <c r="U442"/>
    </row>
    <row r="443" spans="1:21" ht="16" x14ac:dyDescent="0.2">
      <c r="A443"/>
      <c r="B443"/>
      <c r="C443"/>
      <c r="D443"/>
      <c r="E443"/>
      <c r="F443"/>
      <c r="G443"/>
      <c r="H443"/>
      <c r="I443"/>
      <c r="J443"/>
      <c r="K443"/>
      <c r="L443"/>
      <c r="M443"/>
      <c r="N443"/>
      <c r="O443"/>
      <c r="P443"/>
      <c r="Q443"/>
      <c r="R443"/>
      <c r="S443"/>
      <c r="T443"/>
      <c r="U443"/>
    </row>
    <row r="444" spans="1:21" ht="16" x14ac:dyDescent="0.2">
      <c r="A444"/>
      <c r="B444"/>
      <c r="C444"/>
      <c r="D444"/>
      <c r="E444"/>
      <c r="F444"/>
      <c r="G444"/>
      <c r="H444"/>
      <c r="I444"/>
      <c r="J444"/>
      <c r="K444"/>
      <c r="L444"/>
      <c r="M444"/>
      <c r="N444"/>
      <c r="O444"/>
      <c r="P444"/>
      <c r="Q444"/>
      <c r="R444"/>
      <c r="S444"/>
      <c r="T444"/>
      <c r="U444"/>
    </row>
    <row r="445" spans="1:21" ht="16" x14ac:dyDescent="0.2">
      <c r="A445"/>
      <c r="B445"/>
      <c r="C445"/>
      <c r="D445"/>
      <c r="E445"/>
      <c r="F445"/>
      <c r="G445"/>
      <c r="H445"/>
      <c r="I445"/>
      <c r="J445"/>
      <c r="K445"/>
      <c r="L445"/>
      <c r="M445"/>
      <c r="N445"/>
      <c r="O445"/>
      <c r="P445"/>
      <c r="Q445"/>
      <c r="R445"/>
      <c r="S445"/>
      <c r="T445"/>
      <c r="U445"/>
    </row>
    <row r="446" spans="1:21" ht="16" x14ac:dyDescent="0.2">
      <c r="A446"/>
      <c r="B446"/>
      <c r="C446"/>
      <c r="D446"/>
      <c r="E446"/>
      <c r="F446"/>
      <c r="G446"/>
      <c r="H446"/>
      <c r="I446"/>
      <c r="J446"/>
      <c r="K446"/>
      <c r="L446"/>
      <c r="M446"/>
      <c r="N446"/>
      <c r="O446"/>
      <c r="P446"/>
      <c r="Q446"/>
      <c r="R446"/>
      <c r="S446"/>
      <c r="T446"/>
      <c r="U446"/>
    </row>
    <row r="447" spans="1:21" ht="16" x14ac:dyDescent="0.2">
      <c r="A447"/>
      <c r="B447"/>
      <c r="C447"/>
      <c r="D447"/>
      <c r="E447"/>
      <c r="F447"/>
      <c r="G447"/>
      <c r="H447"/>
      <c r="I447"/>
      <c r="J447"/>
      <c r="K447"/>
      <c r="L447"/>
    </row>
    <row r="448" spans="1:21" ht="16" x14ac:dyDescent="0.2">
      <c r="A448"/>
      <c r="B448"/>
      <c r="C448"/>
      <c r="D448"/>
      <c r="E448"/>
      <c r="F448"/>
      <c r="G448"/>
      <c r="H448"/>
      <c r="I448"/>
      <c r="J448"/>
      <c r="K448"/>
      <c r="L448"/>
    </row>
    <row r="449" spans="1:12" ht="16" x14ac:dyDescent="0.2">
      <c r="A449"/>
      <c r="B449"/>
      <c r="C449"/>
      <c r="D449"/>
      <c r="E449"/>
      <c r="F449"/>
      <c r="G449"/>
      <c r="H449"/>
      <c r="I449"/>
      <c r="J449"/>
      <c r="K449"/>
      <c r="L449"/>
    </row>
    <row r="450" spans="1:12" ht="16" x14ac:dyDescent="0.2">
      <c r="A450"/>
      <c r="B450"/>
      <c r="C450"/>
      <c r="D450"/>
      <c r="E450"/>
      <c r="F450"/>
      <c r="G450"/>
      <c r="H450"/>
      <c r="I450"/>
      <c r="J450"/>
      <c r="K450"/>
      <c r="L450"/>
    </row>
    <row r="451" spans="1:12" ht="16" x14ac:dyDescent="0.2">
      <c r="A451"/>
      <c r="B451"/>
      <c r="C451"/>
      <c r="D451"/>
      <c r="E451"/>
      <c r="F451"/>
      <c r="G451"/>
      <c r="H451"/>
      <c r="I451"/>
      <c r="J451"/>
      <c r="K451"/>
      <c r="L451"/>
    </row>
    <row r="452" spans="1:12" ht="16" x14ac:dyDescent="0.2">
      <c r="A452"/>
      <c r="B452"/>
      <c r="C452"/>
      <c r="D452"/>
      <c r="E452"/>
      <c r="F452"/>
      <c r="G452"/>
      <c r="H452"/>
      <c r="I452"/>
      <c r="J452"/>
      <c r="K452"/>
      <c r="L452"/>
    </row>
    <row r="453" spans="1:12" ht="16" x14ac:dyDescent="0.2">
      <c r="A453"/>
      <c r="B453"/>
      <c r="C453"/>
      <c r="D453"/>
      <c r="E453"/>
      <c r="F453"/>
      <c r="G453"/>
      <c r="H453"/>
      <c r="I453"/>
      <c r="J453"/>
      <c r="K453"/>
      <c r="L453"/>
    </row>
    <row r="454" spans="1:12" ht="16" x14ac:dyDescent="0.2">
      <c r="A454"/>
      <c r="B454"/>
      <c r="C454"/>
      <c r="D454"/>
      <c r="E454"/>
      <c r="F454"/>
      <c r="G454"/>
      <c r="H454"/>
      <c r="I454"/>
      <c r="J454"/>
      <c r="K454"/>
      <c r="L454"/>
    </row>
    <row r="455" spans="1:12" ht="16" x14ac:dyDescent="0.2">
      <c r="A455"/>
      <c r="B455"/>
      <c r="C455"/>
      <c r="D455"/>
      <c r="E455"/>
      <c r="F455"/>
      <c r="G455"/>
      <c r="H455"/>
      <c r="I455"/>
      <c r="J455"/>
      <c r="K455"/>
      <c r="L455"/>
    </row>
    <row r="456" spans="1:12" ht="16" x14ac:dyDescent="0.2">
      <c r="A456"/>
      <c r="B456"/>
      <c r="C456"/>
      <c r="D456"/>
      <c r="E456"/>
      <c r="F456"/>
      <c r="G456"/>
      <c r="H456"/>
      <c r="I456"/>
      <c r="J456"/>
      <c r="K456"/>
      <c r="L456"/>
    </row>
    <row r="457" spans="1:12" ht="16" x14ac:dyDescent="0.2">
      <c r="A457"/>
      <c r="B457"/>
      <c r="C457"/>
      <c r="D457"/>
      <c r="E457"/>
      <c r="F457"/>
      <c r="G457"/>
      <c r="H457"/>
      <c r="I457"/>
      <c r="J457"/>
      <c r="K457"/>
      <c r="L457"/>
    </row>
    <row r="458" spans="1:12" ht="16" x14ac:dyDescent="0.2">
      <c r="A458"/>
      <c r="B458"/>
      <c r="C458"/>
      <c r="D458"/>
      <c r="E458"/>
      <c r="F458"/>
      <c r="G458"/>
      <c r="H458"/>
      <c r="I458"/>
      <c r="J458"/>
      <c r="K458"/>
      <c r="L458"/>
    </row>
    <row r="459" spans="1:12" ht="16" x14ac:dyDescent="0.2">
      <c r="A459"/>
      <c r="B459"/>
      <c r="C459"/>
      <c r="D459"/>
      <c r="E459"/>
      <c r="F459"/>
      <c r="G459"/>
      <c r="H459"/>
      <c r="I459"/>
      <c r="J459"/>
      <c r="K459"/>
      <c r="L459"/>
    </row>
    <row r="460" spans="1:12" ht="16" x14ac:dyDescent="0.2">
      <c r="A460"/>
      <c r="B460"/>
      <c r="C460"/>
      <c r="D460"/>
      <c r="E460"/>
      <c r="F460"/>
      <c r="G460"/>
      <c r="H460"/>
      <c r="I460"/>
      <c r="J460"/>
      <c r="K460"/>
      <c r="L460"/>
    </row>
    <row r="461" spans="1:12" ht="16" x14ac:dyDescent="0.2">
      <c r="A461"/>
      <c r="B461"/>
      <c r="C461"/>
      <c r="D461"/>
      <c r="E461"/>
      <c r="F461"/>
      <c r="G461"/>
      <c r="H461"/>
      <c r="I461"/>
      <c r="J461"/>
      <c r="K461"/>
      <c r="L461"/>
    </row>
    <row r="462" spans="1:12" ht="16" x14ac:dyDescent="0.2">
      <c r="A462"/>
      <c r="B462"/>
      <c r="C462"/>
      <c r="D462"/>
      <c r="E462"/>
      <c r="F462"/>
      <c r="G462"/>
      <c r="H462"/>
      <c r="I462"/>
      <c r="J462"/>
      <c r="K462"/>
      <c r="L462"/>
    </row>
    <row r="463" spans="1:12" ht="16" x14ac:dyDescent="0.2">
      <c r="A463"/>
      <c r="B463"/>
      <c r="C463"/>
      <c r="D463"/>
      <c r="E463"/>
      <c r="F463"/>
      <c r="G463"/>
      <c r="H463"/>
      <c r="I463"/>
      <c r="J463"/>
      <c r="K463"/>
      <c r="L463"/>
    </row>
    <row r="464" spans="1:12" ht="16" x14ac:dyDescent="0.2">
      <c r="A464"/>
      <c r="B464"/>
      <c r="C464"/>
      <c r="D464"/>
      <c r="E464"/>
      <c r="F464"/>
      <c r="G464"/>
      <c r="H464"/>
      <c r="I464"/>
      <c r="J464"/>
      <c r="K464"/>
      <c r="L464"/>
    </row>
    <row r="465" spans="1:12" ht="16" x14ac:dyDescent="0.2">
      <c r="A465"/>
      <c r="B465"/>
      <c r="C465"/>
      <c r="D465"/>
      <c r="E465"/>
      <c r="F465"/>
      <c r="G465"/>
      <c r="H465"/>
      <c r="I465"/>
      <c r="J465"/>
      <c r="K465"/>
      <c r="L465"/>
    </row>
    <row r="466" spans="1:12" ht="16" x14ac:dyDescent="0.2">
      <c r="A466"/>
      <c r="B466"/>
      <c r="C466"/>
      <c r="D466"/>
      <c r="E466"/>
      <c r="F466"/>
      <c r="G466"/>
      <c r="H466"/>
      <c r="I466"/>
      <c r="J466"/>
      <c r="K466"/>
      <c r="L466"/>
    </row>
    <row r="467" spans="1:12" ht="16" x14ac:dyDescent="0.2">
      <c r="A467"/>
      <c r="B467"/>
      <c r="C467"/>
      <c r="D467"/>
      <c r="E467"/>
      <c r="F467"/>
      <c r="G467"/>
      <c r="H467"/>
      <c r="I467"/>
      <c r="J467"/>
      <c r="K467"/>
      <c r="L467"/>
    </row>
    <row r="468" spans="1:12" ht="16" x14ac:dyDescent="0.2">
      <c r="A468"/>
      <c r="B468"/>
      <c r="C468"/>
      <c r="D468"/>
      <c r="E468"/>
      <c r="F468"/>
      <c r="G468"/>
      <c r="H468"/>
      <c r="I468"/>
      <c r="J468"/>
      <c r="K468"/>
      <c r="L468"/>
    </row>
    <row r="469" spans="1:12" ht="16" x14ac:dyDescent="0.2">
      <c r="A469"/>
      <c r="B469"/>
      <c r="C469"/>
      <c r="D469"/>
      <c r="E469"/>
      <c r="F469"/>
      <c r="G469"/>
      <c r="H469"/>
      <c r="I469"/>
      <c r="J469"/>
      <c r="K469"/>
      <c r="L469"/>
    </row>
    <row r="470" spans="1:12" ht="16" x14ac:dyDescent="0.2">
      <c r="A470"/>
      <c r="B470"/>
      <c r="C470"/>
      <c r="D470"/>
      <c r="E470"/>
      <c r="F470"/>
      <c r="G470"/>
      <c r="H470"/>
      <c r="I470"/>
      <c r="J470"/>
      <c r="K470"/>
      <c r="L470"/>
    </row>
    <row r="471" spans="1:12" ht="16" x14ac:dyDescent="0.2">
      <c r="A471"/>
      <c r="B471"/>
      <c r="C471"/>
      <c r="D471"/>
      <c r="E471"/>
      <c r="F471"/>
      <c r="G471"/>
      <c r="H471"/>
      <c r="I471"/>
      <c r="J471"/>
      <c r="K471"/>
      <c r="L471"/>
    </row>
    <row r="472" spans="1:12" ht="16" x14ac:dyDescent="0.2">
      <c r="A472"/>
      <c r="B472"/>
      <c r="C472"/>
      <c r="D472"/>
      <c r="E472"/>
      <c r="F472"/>
      <c r="G472"/>
      <c r="H472"/>
      <c r="I472"/>
      <c r="J472"/>
      <c r="K472"/>
      <c r="L472"/>
    </row>
    <row r="473" spans="1:12" ht="16" x14ac:dyDescent="0.2">
      <c r="A473"/>
      <c r="B473"/>
      <c r="C473"/>
      <c r="D473"/>
      <c r="E473"/>
      <c r="F473"/>
      <c r="G473"/>
      <c r="H473"/>
      <c r="I473"/>
      <c r="J473"/>
      <c r="K473"/>
      <c r="L473"/>
    </row>
    <row r="474" spans="1:12" ht="16" x14ac:dyDescent="0.2">
      <c r="A474"/>
      <c r="B474"/>
      <c r="C474"/>
      <c r="D474"/>
      <c r="E474"/>
      <c r="F474"/>
      <c r="G474"/>
      <c r="H474"/>
      <c r="I474"/>
      <c r="J474"/>
      <c r="K474"/>
      <c r="L474"/>
    </row>
    <row r="475" spans="1:12" ht="16" x14ac:dyDescent="0.2">
      <c r="A475"/>
      <c r="B475"/>
      <c r="C475"/>
      <c r="D475"/>
      <c r="E475"/>
      <c r="F475"/>
      <c r="G475"/>
      <c r="H475"/>
      <c r="I475"/>
      <c r="J475"/>
      <c r="K475"/>
      <c r="L475"/>
    </row>
    <row r="476" spans="1:12" ht="16" x14ac:dyDescent="0.2">
      <c r="A476"/>
      <c r="B476"/>
      <c r="C476"/>
      <c r="D476"/>
      <c r="E476"/>
      <c r="F476"/>
      <c r="G476"/>
      <c r="H476"/>
      <c r="I476"/>
      <c r="J476"/>
      <c r="K476"/>
      <c r="L476"/>
    </row>
    <row r="477" spans="1:12" ht="16" x14ac:dyDescent="0.2">
      <c r="A477"/>
      <c r="B477"/>
      <c r="C477"/>
      <c r="D477"/>
      <c r="E477"/>
      <c r="F477"/>
      <c r="G477"/>
      <c r="H477"/>
      <c r="I477"/>
      <c r="J477"/>
      <c r="K477"/>
      <c r="L477"/>
    </row>
    <row r="478" spans="1:12" ht="16" x14ac:dyDescent="0.2">
      <c r="A478"/>
      <c r="B478"/>
      <c r="C478"/>
      <c r="D478"/>
      <c r="E478"/>
      <c r="F478"/>
      <c r="G478"/>
      <c r="H478"/>
      <c r="I478"/>
      <c r="J478"/>
      <c r="K478"/>
      <c r="L478"/>
    </row>
    <row r="479" spans="1:12" ht="16" x14ac:dyDescent="0.2">
      <c r="A479"/>
      <c r="B479"/>
      <c r="C479"/>
      <c r="D479"/>
      <c r="E479"/>
      <c r="F479"/>
      <c r="G479"/>
      <c r="H479"/>
      <c r="I479"/>
      <c r="J479"/>
      <c r="K479"/>
      <c r="L479"/>
    </row>
    <row r="480" spans="1:12" ht="16" x14ac:dyDescent="0.2">
      <c r="A480"/>
      <c r="B480"/>
      <c r="C480"/>
      <c r="D480"/>
      <c r="E480"/>
      <c r="F480"/>
      <c r="G480"/>
      <c r="H480"/>
      <c r="I480"/>
      <c r="J480"/>
      <c r="K480"/>
      <c r="L480"/>
    </row>
    <row r="481" spans="1:12" ht="16" x14ac:dyDescent="0.2">
      <c r="A481"/>
      <c r="B481"/>
      <c r="C481"/>
      <c r="D481"/>
      <c r="E481"/>
      <c r="F481"/>
      <c r="G481"/>
      <c r="H481"/>
      <c r="I481"/>
      <c r="J481"/>
      <c r="K481"/>
      <c r="L481"/>
    </row>
    <row r="482" spans="1:12" ht="16" x14ac:dyDescent="0.2">
      <c r="A482"/>
      <c r="B482"/>
      <c r="C482"/>
      <c r="D482"/>
      <c r="E482"/>
      <c r="F482"/>
      <c r="G482"/>
      <c r="H482"/>
      <c r="I482"/>
      <c r="J482"/>
      <c r="K482"/>
      <c r="L482"/>
    </row>
    <row r="483" spans="1:12" ht="16" x14ac:dyDescent="0.2">
      <c r="A483"/>
      <c r="B483"/>
      <c r="C483"/>
      <c r="D483"/>
      <c r="E483"/>
      <c r="F483"/>
      <c r="G483"/>
      <c r="H483"/>
      <c r="I483"/>
      <c r="J483"/>
      <c r="K483"/>
      <c r="L483"/>
    </row>
    <row r="484" spans="1:12" ht="16" x14ac:dyDescent="0.2">
      <c r="A484"/>
      <c r="B484"/>
      <c r="C484"/>
      <c r="D484"/>
      <c r="E484"/>
      <c r="F484"/>
      <c r="G484"/>
      <c r="H484"/>
      <c r="I484"/>
      <c r="J484"/>
      <c r="K484"/>
      <c r="L484"/>
    </row>
    <row r="485" spans="1:12" ht="16" x14ac:dyDescent="0.2">
      <c r="A485"/>
      <c r="B485"/>
      <c r="C485"/>
      <c r="D485"/>
      <c r="E485"/>
      <c r="F485"/>
      <c r="G485"/>
      <c r="H485"/>
      <c r="I485"/>
      <c r="J485"/>
      <c r="K485"/>
      <c r="L485"/>
    </row>
    <row r="486" spans="1:12" ht="16" x14ac:dyDescent="0.2">
      <c r="A486"/>
      <c r="B486"/>
      <c r="C486"/>
      <c r="D486"/>
      <c r="E486"/>
      <c r="F486"/>
      <c r="G486"/>
      <c r="H486"/>
      <c r="I486"/>
      <c r="J486"/>
      <c r="K486"/>
      <c r="L486"/>
    </row>
    <row r="487" spans="1:12" ht="16" x14ac:dyDescent="0.2">
      <c r="A487"/>
      <c r="B487"/>
      <c r="C487"/>
      <c r="D487"/>
      <c r="E487"/>
      <c r="F487"/>
      <c r="G487"/>
      <c r="H487"/>
      <c r="I487"/>
      <c r="J487"/>
      <c r="K487"/>
      <c r="L487"/>
    </row>
    <row r="488" spans="1:12" ht="16" x14ac:dyDescent="0.2">
      <c r="A488"/>
      <c r="B488"/>
      <c r="C488"/>
      <c r="D488"/>
      <c r="E488"/>
      <c r="F488"/>
      <c r="G488"/>
      <c r="H488"/>
      <c r="I488"/>
      <c r="J488"/>
      <c r="K488"/>
      <c r="L488"/>
    </row>
    <row r="489" spans="1:12" ht="16" x14ac:dyDescent="0.2">
      <c r="A489"/>
      <c r="B489"/>
      <c r="C489"/>
      <c r="D489"/>
      <c r="E489"/>
      <c r="F489"/>
      <c r="G489"/>
      <c r="H489"/>
      <c r="I489"/>
      <c r="J489"/>
      <c r="K489"/>
      <c r="L489"/>
    </row>
    <row r="490" spans="1:12" ht="16" x14ac:dyDescent="0.2">
      <c r="A490"/>
      <c r="B490"/>
      <c r="C490"/>
      <c r="D490"/>
      <c r="E490"/>
      <c r="F490"/>
      <c r="G490"/>
      <c r="H490"/>
      <c r="I490"/>
      <c r="J490"/>
      <c r="K490"/>
      <c r="L490"/>
    </row>
    <row r="491" spans="1:12" ht="16" x14ac:dyDescent="0.2">
      <c r="A491"/>
      <c r="B491"/>
      <c r="C491"/>
      <c r="D491"/>
      <c r="E491"/>
      <c r="F491"/>
      <c r="G491"/>
      <c r="H491"/>
      <c r="I491"/>
      <c r="J491"/>
      <c r="K491"/>
      <c r="L491"/>
    </row>
    <row r="492" spans="1:12" ht="16" x14ac:dyDescent="0.2">
      <c r="A492"/>
      <c r="B492"/>
      <c r="C492"/>
      <c r="D492"/>
      <c r="E492"/>
      <c r="F492"/>
      <c r="G492"/>
      <c r="H492"/>
      <c r="I492"/>
      <c r="J492"/>
      <c r="K492"/>
      <c r="L492"/>
    </row>
    <row r="493" spans="1:12" ht="16" x14ac:dyDescent="0.2">
      <c r="A493"/>
      <c r="B493"/>
      <c r="C493"/>
      <c r="D493"/>
      <c r="E493"/>
      <c r="F493"/>
      <c r="G493"/>
      <c r="H493"/>
      <c r="I493"/>
      <c r="J493"/>
      <c r="K493"/>
      <c r="L493"/>
    </row>
    <row r="494" spans="1:12" ht="16" x14ac:dyDescent="0.2">
      <c r="A494"/>
      <c r="B494"/>
      <c r="C494"/>
      <c r="D494"/>
      <c r="E494"/>
      <c r="F494"/>
      <c r="G494"/>
      <c r="H494"/>
      <c r="I494"/>
      <c r="J494"/>
      <c r="K494"/>
      <c r="L494"/>
    </row>
    <row r="495" spans="1:12" ht="16" x14ac:dyDescent="0.2">
      <c r="A495"/>
      <c r="B495"/>
      <c r="C495"/>
      <c r="D495"/>
      <c r="E495"/>
      <c r="F495"/>
      <c r="G495"/>
      <c r="H495"/>
      <c r="I495"/>
      <c r="J495"/>
      <c r="K495"/>
      <c r="L495"/>
    </row>
    <row r="496" spans="1:12" ht="16" x14ac:dyDescent="0.2">
      <c r="A496"/>
      <c r="B496"/>
      <c r="C496"/>
      <c r="D496"/>
      <c r="E496"/>
      <c r="F496"/>
      <c r="G496"/>
      <c r="H496"/>
      <c r="I496"/>
      <c r="J496"/>
      <c r="K496"/>
      <c r="L496"/>
    </row>
    <row r="497" spans="1:12" ht="16" x14ac:dyDescent="0.2">
      <c r="A497"/>
      <c r="B497"/>
      <c r="C497"/>
      <c r="D497"/>
      <c r="E497"/>
      <c r="F497"/>
      <c r="G497"/>
      <c r="H497"/>
      <c r="I497"/>
      <c r="J497"/>
      <c r="K497"/>
      <c r="L497"/>
    </row>
    <row r="498" spans="1:12" ht="16" x14ac:dyDescent="0.2">
      <c r="A498"/>
      <c r="B498"/>
      <c r="C498"/>
      <c r="D498"/>
      <c r="E498"/>
      <c r="F498"/>
      <c r="G498"/>
      <c r="H498"/>
      <c r="I498"/>
      <c r="J498"/>
      <c r="K498"/>
      <c r="L498"/>
    </row>
    <row r="499" spans="1:12" ht="16" x14ac:dyDescent="0.2">
      <c r="A499"/>
      <c r="B499"/>
      <c r="C499"/>
      <c r="D499"/>
      <c r="E499"/>
      <c r="F499"/>
      <c r="G499"/>
      <c r="H499"/>
      <c r="I499"/>
      <c r="J499"/>
      <c r="K499"/>
      <c r="L499"/>
    </row>
    <row r="500" spans="1:12" ht="16" x14ac:dyDescent="0.2">
      <c r="A500"/>
      <c r="B500"/>
      <c r="C500"/>
      <c r="D500"/>
      <c r="E500"/>
      <c r="F500"/>
      <c r="G500"/>
      <c r="H500"/>
      <c r="I500"/>
      <c r="J500"/>
      <c r="K500"/>
      <c r="L500"/>
    </row>
    <row r="501" spans="1:12" ht="16" x14ac:dyDescent="0.2">
      <c r="A501"/>
      <c r="B501"/>
      <c r="C501"/>
      <c r="D501"/>
      <c r="E501"/>
      <c r="F501"/>
      <c r="G501"/>
      <c r="H501"/>
      <c r="I501"/>
      <c r="J501"/>
      <c r="K501"/>
      <c r="L501"/>
    </row>
    <row r="502" spans="1:12" ht="16" x14ac:dyDescent="0.2">
      <c r="A502"/>
      <c r="B502"/>
      <c r="C502"/>
      <c r="D502"/>
      <c r="E502"/>
      <c r="F502"/>
      <c r="G502"/>
      <c r="H502"/>
      <c r="I502"/>
      <c r="J502"/>
      <c r="K502"/>
      <c r="L502"/>
    </row>
    <row r="503" spans="1:12" ht="16" x14ac:dyDescent="0.2">
      <c r="A503"/>
      <c r="B503"/>
      <c r="C503"/>
      <c r="D503"/>
      <c r="E503"/>
      <c r="F503"/>
      <c r="G503"/>
      <c r="H503"/>
      <c r="I503"/>
      <c r="J503"/>
      <c r="K503"/>
      <c r="L503"/>
    </row>
    <row r="504" spans="1:12" ht="16" x14ac:dyDescent="0.2">
      <c r="A504"/>
      <c r="B504"/>
      <c r="C504"/>
      <c r="D504"/>
      <c r="E504"/>
      <c r="F504"/>
      <c r="G504"/>
      <c r="H504"/>
      <c r="I504"/>
      <c r="J504"/>
      <c r="K504"/>
      <c r="L504"/>
    </row>
    <row r="505" spans="1:12" ht="16" x14ac:dyDescent="0.2">
      <c r="A505"/>
      <c r="B505"/>
      <c r="C505"/>
      <c r="D505"/>
      <c r="E505"/>
      <c r="F505"/>
      <c r="G505"/>
      <c r="H505"/>
      <c r="I505"/>
      <c r="J505"/>
      <c r="K505"/>
      <c r="L505"/>
    </row>
    <row r="506" spans="1:12" ht="16" x14ac:dyDescent="0.2">
      <c r="A506"/>
      <c r="B506"/>
      <c r="C506"/>
      <c r="D506"/>
      <c r="E506"/>
      <c r="F506"/>
      <c r="G506"/>
      <c r="H506"/>
      <c r="I506"/>
      <c r="J506"/>
      <c r="K506"/>
      <c r="L506"/>
    </row>
    <row r="507" spans="1:12" ht="16" x14ac:dyDescent="0.2">
      <c r="A507"/>
      <c r="B507"/>
      <c r="C507"/>
      <c r="D507"/>
      <c r="E507"/>
      <c r="F507"/>
      <c r="G507"/>
      <c r="H507"/>
      <c r="I507"/>
      <c r="J507"/>
      <c r="K507"/>
      <c r="L507"/>
    </row>
    <row r="508" spans="1:12" ht="16" x14ac:dyDescent="0.2">
      <c r="A508"/>
      <c r="B508"/>
      <c r="C508"/>
      <c r="D508"/>
      <c r="E508"/>
      <c r="F508"/>
      <c r="G508"/>
      <c r="H508"/>
      <c r="I508"/>
      <c r="J508"/>
      <c r="K508"/>
      <c r="L508"/>
    </row>
    <row r="509" spans="1:12" ht="16" x14ac:dyDescent="0.2">
      <c r="A509"/>
      <c r="B509"/>
      <c r="C509"/>
      <c r="D509"/>
      <c r="E509"/>
      <c r="F509"/>
      <c r="G509"/>
      <c r="H509"/>
      <c r="I509"/>
      <c r="J509"/>
      <c r="K509"/>
      <c r="L509"/>
    </row>
    <row r="510" spans="1:12" ht="16" x14ac:dyDescent="0.2">
      <c r="A510"/>
      <c r="B510"/>
      <c r="C510"/>
      <c r="D510"/>
      <c r="E510"/>
      <c r="F510"/>
      <c r="G510"/>
      <c r="H510"/>
      <c r="I510"/>
      <c r="J510"/>
      <c r="K510"/>
      <c r="L510"/>
    </row>
    <row r="511" spans="1:12" ht="16" x14ac:dyDescent="0.2">
      <c r="A511"/>
      <c r="B511"/>
      <c r="C511"/>
      <c r="D511"/>
      <c r="E511"/>
      <c r="F511"/>
      <c r="G511"/>
      <c r="H511"/>
      <c r="I511"/>
      <c r="J511"/>
      <c r="K511"/>
      <c r="L511"/>
    </row>
    <row r="512" spans="1:12" ht="16" x14ac:dyDescent="0.2">
      <c r="A512"/>
      <c r="B512"/>
      <c r="C512"/>
      <c r="D512"/>
      <c r="E512"/>
      <c r="F512"/>
      <c r="G512"/>
      <c r="H512"/>
      <c r="I512"/>
      <c r="J512"/>
      <c r="K512"/>
      <c r="L512"/>
    </row>
    <row r="513" spans="1:12" ht="16" x14ac:dyDescent="0.2">
      <c r="A513"/>
      <c r="B513"/>
      <c r="C513"/>
      <c r="D513"/>
      <c r="E513"/>
      <c r="F513"/>
      <c r="G513"/>
      <c r="H513"/>
      <c r="I513"/>
      <c r="J513"/>
      <c r="K513"/>
      <c r="L513"/>
    </row>
    <row r="514" spans="1:12" ht="16" x14ac:dyDescent="0.2">
      <c r="A514"/>
      <c r="B514"/>
      <c r="C514"/>
      <c r="D514"/>
      <c r="E514"/>
      <c r="F514"/>
      <c r="G514"/>
      <c r="H514"/>
      <c r="I514"/>
      <c r="J514"/>
      <c r="K514"/>
      <c r="L514"/>
    </row>
    <row r="515" spans="1:12" ht="16" x14ac:dyDescent="0.2">
      <c r="A515"/>
      <c r="B515"/>
      <c r="C515"/>
      <c r="D515"/>
      <c r="E515"/>
      <c r="F515"/>
      <c r="G515"/>
      <c r="H515"/>
      <c r="I515"/>
      <c r="J515"/>
      <c r="K515"/>
      <c r="L515"/>
    </row>
    <row r="516" spans="1:12" ht="16" x14ac:dyDescent="0.2">
      <c r="A516"/>
      <c r="B516"/>
      <c r="C516"/>
      <c r="D516"/>
      <c r="E516"/>
      <c r="F516"/>
      <c r="G516"/>
      <c r="H516"/>
      <c r="I516"/>
      <c r="J516"/>
      <c r="K516"/>
      <c r="L516"/>
    </row>
    <row r="517" spans="1:12" ht="16" x14ac:dyDescent="0.2">
      <c r="A517"/>
      <c r="B517"/>
      <c r="C517"/>
      <c r="D517"/>
      <c r="E517"/>
      <c r="F517"/>
      <c r="G517"/>
      <c r="H517"/>
      <c r="I517"/>
      <c r="J517"/>
      <c r="K517"/>
      <c r="L517"/>
    </row>
    <row r="518" spans="1:12" ht="16" x14ac:dyDescent="0.2">
      <c r="A518"/>
      <c r="B518"/>
      <c r="C518"/>
      <c r="D518"/>
      <c r="E518"/>
      <c r="F518"/>
      <c r="G518"/>
      <c r="H518"/>
      <c r="I518"/>
      <c r="J518"/>
      <c r="K518"/>
      <c r="L518"/>
    </row>
    <row r="519" spans="1:12" ht="16" x14ac:dyDescent="0.2">
      <c r="A519"/>
      <c r="B519"/>
      <c r="C519"/>
      <c r="D519"/>
      <c r="E519"/>
      <c r="F519"/>
      <c r="G519"/>
      <c r="H519"/>
      <c r="I519"/>
      <c r="J519"/>
      <c r="K519"/>
      <c r="L519"/>
    </row>
    <row r="520" spans="1:12" ht="16" x14ac:dyDescent="0.2">
      <c r="A520"/>
      <c r="B520"/>
      <c r="C520"/>
      <c r="D520"/>
      <c r="E520"/>
      <c r="F520"/>
      <c r="G520"/>
      <c r="H520"/>
      <c r="I520"/>
      <c r="J520"/>
      <c r="K520"/>
      <c r="L520"/>
    </row>
    <row r="521" spans="1:12" ht="16" x14ac:dyDescent="0.2">
      <c r="A521"/>
      <c r="B521"/>
      <c r="C521"/>
      <c r="D521"/>
      <c r="E521"/>
      <c r="F521"/>
      <c r="G521"/>
      <c r="H521"/>
      <c r="I521"/>
      <c r="J521"/>
      <c r="K521"/>
      <c r="L521"/>
    </row>
    <row r="522" spans="1:12" ht="16" x14ac:dyDescent="0.2">
      <c r="A522"/>
      <c r="B522"/>
      <c r="C522"/>
      <c r="D522"/>
      <c r="E522"/>
      <c r="F522"/>
      <c r="G522"/>
      <c r="H522"/>
      <c r="I522"/>
      <c r="J522"/>
      <c r="K522"/>
      <c r="L522"/>
    </row>
    <row r="523" spans="1:12" ht="16" x14ac:dyDescent="0.2">
      <c r="A523"/>
      <c r="B523"/>
      <c r="C523"/>
      <c r="D523"/>
      <c r="E523"/>
      <c r="F523"/>
      <c r="G523"/>
      <c r="H523"/>
      <c r="I523"/>
      <c r="J523"/>
      <c r="K523"/>
      <c r="L523"/>
    </row>
    <row r="524" spans="1:12" ht="16" x14ac:dyDescent="0.2">
      <c r="A524"/>
      <c r="B524"/>
      <c r="C524"/>
      <c r="D524"/>
      <c r="E524"/>
      <c r="F524"/>
      <c r="G524"/>
      <c r="H524"/>
      <c r="I524"/>
      <c r="J524"/>
      <c r="K524"/>
      <c r="L524"/>
    </row>
    <row r="525" spans="1:12" ht="16" x14ac:dyDescent="0.2">
      <c r="A525"/>
      <c r="B525"/>
      <c r="C525"/>
      <c r="D525"/>
      <c r="E525"/>
      <c r="F525"/>
      <c r="G525"/>
      <c r="H525"/>
      <c r="I525"/>
      <c r="J525"/>
      <c r="K525"/>
      <c r="L525"/>
    </row>
    <row r="526" spans="1:12" ht="16" x14ac:dyDescent="0.2">
      <c r="A526"/>
      <c r="B526"/>
      <c r="C526"/>
      <c r="D526"/>
      <c r="E526"/>
      <c r="F526"/>
      <c r="G526"/>
      <c r="H526"/>
      <c r="I526"/>
      <c r="J526"/>
      <c r="K526"/>
      <c r="L526"/>
    </row>
    <row r="527" spans="1:12" ht="16" x14ac:dyDescent="0.2">
      <c r="A527"/>
      <c r="B527"/>
      <c r="C527"/>
      <c r="D527"/>
      <c r="E527"/>
      <c r="F527"/>
      <c r="G527"/>
      <c r="H527"/>
      <c r="I527"/>
      <c r="J527"/>
      <c r="K527"/>
      <c r="L527"/>
    </row>
    <row r="528" spans="1:12" ht="16" x14ac:dyDescent="0.2">
      <c r="A528"/>
      <c r="B528"/>
      <c r="C528"/>
      <c r="D528"/>
      <c r="E528"/>
      <c r="F528"/>
      <c r="G528"/>
      <c r="H528"/>
      <c r="I528"/>
      <c r="J528"/>
      <c r="K528"/>
      <c r="L528"/>
    </row>
    <row r="529" spans="1:12" ht="16" x14ac:dyDescent="0.2">
      <c r="A529"/>
      <c r="B529"/>
      <c r="C529"/>
      <c r="D529"/>
      <c r="E529"/>
      <c r="F529"/>
      <c r="G529"/>
      <c r="H529"/>
      <c r="I529"/>
      <c r="J529"/>
      <c r="K529"/>
      <c r="L529"/>
    </row>
    <row r="530" spans="1:12" ht="16" x14ac:dyDescent="0.2">
      <c r="A530"/>
      <c r="B530"/>
      <c r="C530"/>
      <c r="D530"/>
      <c r="E530"/>
      <c r="F530"/>
      <c r="G530"/>
      <c r="H530"/>
      <c r="I530"/>
      <c r="J530"/>
      <c r="K530"/>
      <c r="L530"/>
    </row>
    <row r="531" spans="1:12" ht="16" x14ac:dyDescent="0.2">
      <c r="A531"/>
      <c r="B531"/>
      <c r="C531"/>
      <c r="D531"/>
      <c r="E531"/>
      <c r="F531"/>
      <c r="G531"/>
      <c r="H531"/>
      <c r="I531"/>
      <c r="J531"/>
      <c r="K531"/>
      <c r="L531"/>
    </row>
    <row r="532" spans="1:12" ht="16" x14ac:dyDescent="0.2">
      <c r="A532"/>
      <c r="B532"/>
      <c r="C532"/>
      <c r="D532"/>
      <c r="E532"/>
      <c r="F532"/>
      <c r="G532"/>
      <c r="H532"/>
      <c r="I532"/>
      <c r="J532"/>
      <c r="K532"/>
      <c r="L532"/>
    </row>
    <row r="533" spans="1:12" ht="16" x14ac:dyDescent="0.2">
      <c r="A533"/>
      <c r="B533"/>
      <c r="C533"/>
      <c r="D533"/>
      <c r="E533"/>
      <c r="F533"/>
      <c r="G533"/>
      <c r="H533"/>
      <c r="I533"/>
      <c r="J533"/>
      <c r="K533"/>
      <c r="L533"/>
    </row>
    <row r="534" spans="1:12" ht="16" x14ac:dyDescent="0.2">
      <c r="A534"/>
      <c r="B534"/>
      <c r="C534"/>
      <c r="D534"/>
      <c r="E534"/>
      <c r="F534"/>
      <c r="G534"/>
      <c r="H534"/>
      <c r="I534"/>
      <c r="J534"/>
      <c r="K534"/>
      <c r="L534"/>
    </row>
    <row r="535" spans="1:12" ht="16" x14ac:dyDescent="0.2">
      <c r="A535"/>
      <c r="B535"/>
      <c r="C535"/>
      <c r="D535"/>
      <c r="E535"/>
      <c r="F535"/>
      <c r="G535"/>
      <c r="H535"/>
      <c r="I535"/>
      <c r="J535"/>
      <c r="K535"/>
      <c r="L535"/>
    </row>
    <row r="536" spans="1:12" ht="16" x14ac:dyDescent="0.2">
      <c r="A536"/>
      <c r="B536"/>
      <c r="C536"/>
      <c r="D536"/>
      <c r="E536"/>
      <c r="F536"/>
      <c r="G536"/>
      <c r="H536"/>
      <c r="I536"/>
      <c r="J536"/>
      <c r="K536"/>
      <c r="L536"/>
    </row>
    <row r="537" spans="1:12" ht="16" x14ac:dyDescent="0.2">
      <c r="A537"/>
      <c r="B537"/>
      <c r="C537"/>
      <c r="D537"/>
      <c r="E537"/>
      <c r="F537"/>
      <c r="G537"/>
      <c r="H537"/>
      <c r="I537"/>
      <c r="J537"/>
      <c r="K537"/>
      <c r="L537"/>
    </row>
    <row r="538" spans="1:12" ht="16" x14ac:dyDescent="0.2">
      <c r="A538"/>
      <c r="B538"/>
      <c r="C538"/>
      <c r="D538"/>
      <c r="E538"/>
      <c r="F538"/>
      <c r="G538"/>
      <c r="H538"/>
      <c r="I538"/>
      <c r="J538"/>
      <c r="K538"/>
      <c r="L538"/>
    </row>
    <row r="539" spans="1:12" ht="16" x14ac:dyDescent="0.2">
      <c r="A539"/>
      <c r="B539"/>
      <c r="C539"/>
      <c r="D539"/>
      <c r="E539"/>
      <c r="F539"/>
      <c r="G539"/>
      <c r="H539"/>
      <c r="I539"/>
      <c r="J539"/>
      <c r="K539"/>
      <c r="L539"/>
    </row>
    <row r="540" spans="1:12" ht="16" x14ac:dyDescent="0.2">
      <c r="A540"/>
      <c r="B540"/>
      <c r="C540"/>
      <c r="D540"/>
      <c r="E540"/>
      <c r="F540"/>
      <c r="G540"/>
      <c r="H540"/>
      <c r="I540"/>
      <c r="J540"/>
      <c r="K540"/>
      <c r="L540"/>
    </row>
    <row r="541" spans="1:12" ht="16" x14ac:dyDescent="0.2">
      <c r="A541"/>
      <c r="B541"/>
      <c r="C541"/>
      <c r="D541"/>
      <c r="E541"/>
      <c r="F541"/>
      <c r="G541"/>
      <c r="H541"/>
      <c r="I541"/>
      <c r="J541"/>
      <c r="K541"/>
      <c r="L541"/>
    </row>
    <row r="542" spans="1:12" ht="16" x14ac:dyDescent="0.2">
      <c r="A542"/>
      <c r="B542"/>
      <c r="C542"/>
      <c r="D542"/>
      <c r="E542"/>
      <c r="F542"/>
      <c r="G542"/>
      <c r="H542"/>
      <c r="I542"/>
      <c r="J542"/>
      <c r="K542"/>
      <c r="L542"/>
    </row>
    <row r="543" spans="1:12" ht="16" x14ac:dyDescent="0.2">
      <c r="A543"/>
      <c r="B543"/>
      <c r="C543"/>
      <c r="D543"/>
      <c r="E543"/>
      <c r="F543"/>
      <c r="G543"/>
      <c r="H543"/>
      <c r="I543"/>
      <c r="J543"/>
      <c r="K543"/>
      <c r="L543"/>
    </row>
    <row r="544" spans="1:12" ht="16" x14ac:dyDescent="0.2">
      <c r="A544"/>
      <c r="B544"/>
      <c r="C544"/>
      <c r="D544"/>
      <c r="E544"/>
      <c r="F544"/>
      <c r="G544"/>
      <c r="H544"/>
      <c r="I544"/>
      <c r="J544"/>
      <c r="K544"/>
      <c r="L544"/>
    </row>
    <row r="545" spans="1:12" ht="16" x14ac:dyDescent="0.2">
      <c r="A545"/>
      <c r="B545"/>
      <c r="C545"/>
      <c r="D545"/>
      <c r="E545"/>
      <c r="F545"/>
      <c r="G545"/>
      <c r="H545"/>
      <c r="I545"/>
      <c r="J545"/>
      <c r="K545"/>
      <c r="L545"/>
    </row>
    <row r="546" spans="1:12" ht="16" x14ac:dyDescent="0.2">
      <c r="A546"/>
      <c r="B546"/>
      <c r="C546"/>
      <c r="D546"/>
      <c r="E546"/>
      <c r="F546"/>
      <c r="G546"/>
      <c r="H546"/>
      <c r="I546"/>
      <c r="J546"/>
      <c r="K546"/>
      <c r="L546"/>
    </row>
    <row r="547" spans="1:12" ht="16" x14ac:dyDescent="0.2">
      <c r="A547"/>
      <c r="B547"/>
      <c r="C547"/>
      <c r="D547"/>
      <c r="E547"/>
      <c r="F547"/>
      <c r="G547"/>
      <c r="H547"/>
      <c r="I547"/>
      <c r="J547"/>
      <c r="K547"/>
      <c r="L547"/>
    </row>
    <row r="548" spans="1:12" ht="16" x14ac:dyDescent="0.2">
      <c r="A548"/>
      <c r="B548"/>
      <c r="C548"/>
      <c r="D548"/>
      <c r="E548"/>
      <c r="F548"/>
      <c r="G548"/>
      <c r="H548"/>
      <c r="I548"/>
      <c r="J548"/>
      <c r="K548"/>
      <c r="L548"/>
    </row>
    <row r="549" spans="1:12" ht="16" x14ac:dyDescent="0.2">
      <c r="A549"/>
      <c r="B549"/>
      <c r="C549"/>
      <c r="D549"/>
      <c r="E549"/>
      <c r="F549"/>
      <c r="G549"/>
      <c r="H549"/>
      <c r="I549"/>
      <c r="J549"/>
      <c r="K549"/>
      <c r="L549"/>
    </row>
    <row r="550" spans="1:12" ht="16" x14ac:dyDescent="0.2">
      <c r="A550"/>
      <c r="B550"/>
      <c r="C550"/>
      <c r="D550"/>
      <c r="E550"/>
      <c r="F550"/>
      <c r="G550"/>
      <c r="H550"/>
      <c r="I550"/>
      <c r="J550"/>
      <c r="K550"/>
      <c r="L550"/>
    </row>
    <row r="551" spans="1:12" ht="16" x14ac:dyDescent="0.2">
      <c r="A551"/>
      <c r="B551"/>
      <c r="C551"/>
      <c r="D551"/>
      <c r="E551"/>
      <c r="F551"/>
      <c r="G551"/>
      <c r="H551"/>
      <c r="I551"/>
      <c r="J551"/>
      <c r="K551"/>
      <c r="L551"/>
    </row>
    <row r="552" spans="1:12" ht="16" x14ac:dyDescent="0.2">
      <c r="A552"/>
      <c r="B552"/>
      <c r="C552"/>
      <c r="D552"/>
      <c r="E552"/>
      <c r="F552"/>
      <c r="G552"/>
      <c r="H552"/>
      <c r="I552"/>
      <c r="J552"/>
      <c r="K552"/>
      <c r="L552"/>
    </row>
    <row r="553" spans="1:12" ht="16" x14ac:dyDescent="0.2">
      <c r="A553"/>
      <c r="B553"/>
      <c r="C553"/>
      <c r="D553"/>
      <c r="E553"/>
      <c r="F553"/>
      <c r="G553"/>
      <c r="H553"/>
      <c r="I553"/>
      <c r="J553"/>
      <c r="K553"/>
      <c r="L553"/>
    </row>
    <row r="554" spans="1:12" ht="16" x14ac:dyDescent="0.2">
      <c r="A554"/>
      <c r="B554"/>
      <c r="C554"/>
      <c r="D554"/>
      <c r="E554"/>
      <c r="F554"/>
      <c r="G554"/>
      <c r="H554"/>
      <c r="I554"/>
      <c r="J554"/>
      <c r="K554"/>
      <c r="L554"/>
    </row>
    <row r="555" spans="1:12" ht="16" x14ac:dyDescent="0.2">
      <c r="A555"/>
      <c r="B555"/>
      <c r="C555"/>
      <c r="D555"/>
      <c r="E555"/>
      <c r="F555"/>
      <c r="G555"/>
      <c r="H555"/>
      <c r="I555"/>
      <c r="J555"/>
      <c r="K555"/>
      <c r="L555"/>
    </row>
    <row r="556" spans="1:12" ht="16" x14ac:dyDescent="0.2">
      <c r="A556"/>
      <c r="B556"/>
      <c r="C556"/>
      <c r="D556"/>
      <c r="E556"/>
      <c r="F556"/>
      <c r="G556"/>
      <c r="H556"/>
      <c r="I556"/>
      <c r="J556"/>
      <c r="K556"/>
      <c r="L556"/>
    </row>
    <row r="557" spans="1:12" ht="16" x14ac:dyDescent="0.2">
      <c r="A557"/>
      <c r="B557"/>
      <c r="C557"/>
      <c r="D557"/>
      <c r="E557"/>
      <c r="F557"/>
      <c r="G557"/>
      <c r="H557"/>
      <c r="I557"/>
      <c r="J557"/>
      <c r="K557"/>
      <c r="L557"/>
    </row>
    <row r="558" spans="1:12" ht="16" x14ac:dyDescent="0.2">
      <c r="A558"/>
      <c r="B558"/>
      <c r="C558"/>
      <c r="D558"/>
      <c r="E558"/>
      <c r="F558"/>
      <c r="G558"/>
      <c r="H558"/>
      <c r="I558"/>
      <c r="J558"/>
      <c r="K558"/>
      <c r="L558"/>
    </row>
    <row r="559" spans="1:12" ht="16" x14ac:dyDescent="0.2">
      <c r="A559"/>
      <c r="B559"/>
      <c r="C559"/>
      <c r="D559"/>
      <c r="E559"/>
      <c r="F559"/>
      <c r="G559"/>
      <c r="H559"/>
      <c r="I559"/>
      <c r="J559"/>
      <c r="K559"/>
      <c r="L559"/>
    </row>
    <row r="560" spans="1:12" ht="16" x14ac:dyDescent="0.2">
      <c r="A560"/>
      <c r="B560"/>
      <c r="C560"/>
      <c r="D560"/>
      <c r="E560"/>
      <c r="F560"/>
      <c r="G560"/>
      <c r="H560"/>
      <c r="I560"/>
      <c r="J560"/>
      <c r="K560"/>
      <c r="L560"/>
    </row>
    <row r="561" spans="1:12" ht="16" x14ac:dyDescent="0.2">
      <c r="A561"/>
      <c r="B561"/>
      <c r="C561"/>
      <c r="D561"/>
      <c r="E561"/>
      <c r="F561"/>
      <c r="G561"/>
      <c r="H561"/>
      <c r="I561"/>
      <c r="J561"/>
      <c r="K561"/>
      <c r="L561"/>
    </row>
    <row r="562" spans="1:12" ht="16" x14ac:dyDescent="0.2">
      <c r="A562"/>
      <c r="B562"/>
      <c r="C562"/>
      <c r="D562"/>
      <c r="E562"/>
      <c r="F562"/>
      <c r="G562"/>
      <c r="H562"/>
      <c r="I562"/>
      <c r="J562"/>
      <c r="K562"/>
      <c r="L562"/>
    </row>
    <row r="563" spans="1:12" ht="16" x14ac:dyDescent="0.2">
      <c r="A563"/>
      <c r="B563"/>
      <c r="C563"/>
      <c r="D563"/>
      <c r="E563"/>
      <c r="F563"/>
      <c r="G563"/>
      <c r="H563"/>
      <c r="I563"/>
      <c r="J563"/>
      <c r="K563"/>
      <c r="L563"/>
    </row>
    <row r="564" spans="1:12" ht="16" x14ac:dyDescent="0.2">
      <c r="A564"/>
      <c r="B564"/>
      <c r="C564"/>
      <c r="D564"/>
      <c r="E564"/>
      <c r="F564"/>
      <c r="G564"/>
      <c r="H564"/>
      <c r="I564"/>
      <c r="J564"/>
      <c r="K564"/>
      <c r="L564"/>
    </row>
    <row r="565" spans="1:12" ht="16" x14ac:dyDescent="0.2">
      <c r="A565"/>
      <c r="B565"/>
      <c r="C565"/>
      <c r="D565"/>
      <c r="E565"/>
      <c r="F565"/>
      <c r="G565"/>
      <c r="H565"/>
      <c r="I565"/>
      <c r="J565"/>
      <c r="K565"/>
      <c r="L565"/>
    </row>
    <row r="566" spans="1:12" ht="16" x14ac:dyDescent="0.2">
      <c r="A566"/>
      <c r="B566"/>
      <c r="C566"/>
      <c r="D566"/>
      <c r="E566"/>
      <c r="F566"/>
      <c r="G566"/>
      <c r="H566"/>
      <c r="I566"/>
      <c r="J566"/>
      <c r="K566"/>
      <c r="L566"/>
    </row>
    <row r="567" spans="1:12" ht="16" x14ac:dyDescent="0.2">
      <c r="A567"/>
      <c r="B567"/>
      <c r="C567"/>
      <c r="D567"/>
      <c r="E567"/>
      <c r="F567"/>
      <c r="G567"/>
      <c r="H567"/>
      <c r="I567"/>
      <c r="J567"/>
      <c r="K567"/>
      <c r="L567"/>
    </row>
    <row r="568" spans="1:12" ht="16" x14ac:dyDescent="0.2">
      <c r="A568"/>
      <c r="B568"/>
      <c r="C568"/>
      <c r="D568"/>
      <c r="E568"/>
      <c r="F568"/>
      <c r="G568"/>
      <c r="H568"/>
      <c r="I568"/>
      <c r="J568"/>
      <c r="K568"/>
      <c r="L568"/>
    </row>
    <row r="569" spans="1:12" ht="16" x14ac:dyDescent="0.2">
      <c r="A569"/>
      <c r="B569"/>
      <c r="C569"/>
      <c r="D569"/>
      <c r="E569"/>
      <c r="F569"/>
      <c r="G569"/>
      <c r="H569"/>
      <c r="I569"/>
      <c r="J569"/>
      <c r="K569"/>
      <c r="L569"/>
    </row>
    <row r="570" spans="1:12" ht="16" x14ac:dyDescent="0.2">
      <c r="A570"/>
      <c r="B570"/>
      <c r="C570"/>
      <c r="D570"/>
      <c r="E570"/>
      <c r="F570"/>
      <c r="G570"/>
      <c r="H570"/>
      <c r="I570"/>
      <c r="J570"/>
      <c r="K570"/>
      <c r="L570"/>
    </row>
    <row r="571" spans="1:12" ht="16" x14ac:dyDescent="0.2">
      <c r="A571"/>
      <c r="B571"/>
      <c r="C571"/>
      <c r="D571"/>
      <c r="E571"/>
      <c r="F571"/>
      <c r="G571"/>
      <c r="H571"/>
      <c r="I571"/>
      <c r="J571"/>
      <c r="K571"/>
      <c r="L571"/>
    </row>
    <row r="572" spans="1:12" ht="16" x14ac:dyDescent="0.2">
      <c r="A572"/>
      <c r="B572"/>
      <c r="C572"/>
      <c r="D572"/>
      <c r="E572"/>
      <c r="F572"/>
      <c r="G572"/>
      <c r="H572"/>
      <c r="I572"/>
      <c r="J572"/>
      <c r="K572"/>
      <c r="L572"/>
    </row>
    <row r="573" spans="1:12" ht="16" x14ac:dyDescent="0.2">
      <c r="A573"/>
      <c r="B573"/>
      <c r="C573"/>
      <c r="D573"/>
      <c r="E573"/>
      <c r="F573"/>
      <c r="G573"/>
      <c r="H573"/>
      <c r="I573"/>
      <c r="J573"/>
      <c r="K573"/>
      <c r="L573"/>
    </row>
    <row r="574" spans="1:12" ht="16" x14ac:dyDescent="0.2">
      <c r="A574"/>
      <c r="B574"/>
      <c r="C574"/>
      <c r="D574"/>
      <c r="E574"/>
      <c r="F574"/>
      <c r="G574"/>
      <c r="H574"/>
      <c r="I574"/>
      <c r="J574"/>
      <c r="K574"/>
      <c r="L574"/>
    </row>
    <row r="575" spans="1:12" ht="16" x14ac:dyDescent="0.2">
      <c r="A575"/>
      <c r="B575"/>
      <c r="C575"/>
      <c r="D575"/>
      <c r="E575"/>
      <c r="F575"/>
      <c r="G575"/>
      <c r="H575"/>
      <c r="I575"/>
      <c r="J575"/>
      <c r="K575"/>
      <c r="L575"/>
    </row>
    <row r="576" spans="1:12" ht="16" x14ac:dyDescent="0.2">
      <c r="A576"/>
      <c r="B576"/>
      <c r="C576"/>
      <c r="D576"/>
      <c r="E576"/>
      <c r="F576"/>
      <c r="G576"/>
      <c r="H576"/>
      <c r="I576"/>
      <c r="J576"/>
      <c r="K576"/>
      <c r="L576"/>
    </row>
    <row r="577" spans="1:12" ht="16" x14ac:dyDescent="0.2">
      <c r="A577"/>
      <c r="B577"/>
      <c r="C577"/>
      <c r="D577"/>
      <c r="E577"/>
      <c r="F577"/>
      <c r="G577"/>
      <c r="H577"/>
      <c r="I577"/>
      <c r="J577"/>
      <c r="K577"/>
      <c r="L577"/>
    </row>
    <row r="578" spans="1:12" ht="16" x14ac:dyDescent="0.2">
      <c r="A578"/>
      <c r="B578"/>
      <c r="C578"/>
      <c r="D578"/>
      <c r="E578"/>
      <c r="F578"/>
      <c r="G578"/>
      <c r="H578"/>
      <c r="I578"/>
      <c r="J578"/>
      <c r="K578"/>
      <c r="L578"/>
    </row>
    <row r="579" spans="1:12" ht="16" x14ac:dyDescent="0.2">
      <c r="A579"/>
      <c r="B579"/>
      <c r="C579"/>
      <c r="D579"/>
      <c r="E579"/>
      <c r="F579"/>
      <c r="G579"/>
      <c r="H579"/>
      <c r="I579"/>
      <c r="J579"/>
      <c r="K579"/>
      <c r="L579"/>
    </row>
    <row r="580" spans="1:12" ht="16" x14ac:dyDescent="0.2">
      <c r="A580"/>
      <c r="B580"/>
      <c r="C580"/>
      <c r="D580"/>
      <c r="E580"/>
      <c r="F580"/>
      <c r="G580"/>
      <c r="H580"/>
      <c r="I580"/>
      <c r="J580"/>
      <c r="K580"/>
      <c r="L580"/>
    </row>
    <row r="581" spans="1:12" ht="16" x14ac:dyDescent="0.2">
      <c r="A581"/>
      <c r="B581"/>
      <c r="C581"/>
      <c r="D581"/>
      <c r="E581"/>
      <c r="F581"/>
      <c r="G581"/>
      <c r="H581"/>
      <c r="I581"/>
      <c r="J581"/>
      <c r="K581"/>
      <c r="L581"/>
    </row>
    <row r="582" spans="1:12" ht="16" x14ac:dyDescent="0.2">
      <c r="A582"/>
      <c r="B582"/>
      <c r="C582"/>
      <c r="D582"/>
      <c r="E582"/>
      <c r="F582"/>
      <c r="G582"/>
      <c r="H582"/>
      <c r="I582"/>
      <c r="J582"/>
      <c r="K582"/>
      <c r="L582"/>
    </row>
    <row r="583" spans="1:12" ht="16" x14ac:dyDescent="0.2">
      <c r="A583"/>
      <c r="B583"/>
      <c r="C583"/>
      <c r="D583"/>
      <c r="E583"/>
      <c r="F583"/>
      <c r="G583"/>
      <c r="H583"/>
      <c r="I583"/>
      <c r="J583"/>
      <c r="K583"/>
      <c r="L583"/>
    </row>
    <row r="584" spans="1:12" ht="16" x14ac:dyDescent="0.2">
      <c r="A584"/>
      <c r="B584"/>
      <c r="C584"/>
      <c r="D584"/>
      <c r="E584"/>
      <c r="F584"/>
      <c r="G584"/>
      <c r="H584"/>
      <c r="I584"/>
      <c r="J584"/>
      <c r="K584"/>
      <c r="L584"/>
    </row>
    <row r="585" spans="1:12" ht="16" x14ac:dyDescent="0.2">
      <c r="A585"/>
      <c r="B585"/>
      <c r="C585"/>
      <c r="D585"/>
      <c r="E585"/>
      <c r="F585"/>
      <c r="G585"/>
      <c r="H585"/>
      <c r="I585"/>
      <c r="J585"/>
      <c r="K585"/>
      <c r="L585"/>
    </row>
    <row r="586" spans="1:12" ht="16" x14ac:dyDescent="0.2">
      <c r="A586"/>
      <c r="B586"/>
      <c r="C586"/>
      <c r="D586"/>
      <c r="E586"/>
      <c r="F586"/>
      <c r="G586"/>
      <c r="H586"/>
      <c r="I586"/>
      <c r="J586"/>
      <c r="K586"/>
      <c r="L586"/>
    </row>
    <row r="587" spans="1:12" ht="16" x14ac:dyDescent="0.2">
      <c r="A587"/>
      <c r="B587"/>
      <c r="C587"/>
      <c r="D587"/>
      <c r="E587"/>
      <c r="F587"/>
      <c r="G587"/>
      <c r="H587"/>
      <c r="I587"/>
      <c r="J587"/>
      <c r="K587"/>
      <c r="L587"/>
    </row>
    <row r="588" spans="1:12" ht="16" x14ac:dyDescent="0.2">
      <c r="A588"/>
      <c r="B588"/>
      <c r="C588"/>
      <c r="D588"/>
      <c r="E588"/>
      <c r="F588"/>
      <c r="G588"/>
      <c r="H588"/>
      <c r="I588"/>
      <c r="J588"/>
      <c r="K588"/>
      <c r="L588"/>
    </row>
    <row r="589" spans="1:12" ht="16" x14ac:dyDescent="0.2">
      <c r="A589"/>
      <c r="B589"/>
      <c r="C589"/>
      <c r="D589"/>
      <c r="E589"/>
      <c r="F589"/>
      <c r="G589"/>
      <c r="H589"/>
      <c r="I589"/>
      <c r="J589"/>
      <c r="K589"/>
      <c r="L589"/>
    </row>
    <row r="590" spans="1:12" ht="16" x14ac:dyDescent="0.2">
      <c r="A590"/>
      <c r="B590"/>
      <c r="C590"/>
      <c r="D590"/>
      <c r="E590"/>
      <c r="F590"/>
      <c r="G590"/>
      <c r="H590"/>
      <c r="I590"/>
      <c r="J590"/>
      <c r="K590"/>
      <c r="L590"/>
    </row>
    <row r="591" spans="1:12" ht="16" x14ac:dyDescent="0.2">
      <c r="A591"/>
      <c r="B591"/>
      <c r="C591"/>
      <c r="D591"/>
      <c r="E591"/>
      <c r="F591"/>
      <c r="G591"/>
      <c r="H591"/>
      <c r="I591"/>
      <c r="J591"/>
      <c r="K591"/>
      <c r="L591"/>
    </row>
    <row r="592" spans="1:12" ht="16" x14ac:dyDescent="0.2">
      <c r="A592"/>
      <c r="B592"/>
      <c r="C592"/>
      <c r="D592"/>
      <c r="E592"/>
      <c r="F592"/>
      <c r="G592"/>
      <c r="H592"/>
      <c r="I592"/>
      <c r="J592"/>
      <c r="K592"/>
      <c r="L592"/>
    </row>
    <row r="593" spans="1:12" ht="16" x14ac:dyDescent="0.2">
      <c r="A593"/>
      <c r="B593"/>
      <c r="C593"/>
      <c r="D593"/>
      <c r="E593"/>
      <c r="F593"/>
      <c r="G593"/>
      <c r="H593"/>
      <c r="I593"/>
      <c r="J593"/>
      <c r="K593"/>
      <c r="L593"/>
    </row>
    <row r="594" spans="1:12" ht="16" x14ac:dyDescent="0.2">
      <c r="A594"/>
      <c r="B594"/>
      <c r="C594"/>
      <c r="D594"/>
      <c r="E594"/>
      <c r="F594"/>
      <c r="G594"/>
      <c r="H594"/>
      <c r="I594"/>
      <c r="J594"/>
      <c r="K594"/>
      <c r="L594"/>
    </row>
    <row r="595" spans="1:12" ht="16" x14ac:dyDescent="0.2">
      <c r="A595"/>
      <c r="B595"/>
      <c r="C595"/>
      <c r="D595"/>
      <c r="E595"/>
      <c r="F595"/>
      <c r="G595"/>
      <c r="H595"/>
      <c r="I595"/>
      <c r="J595"/>
      <c r="K595"/>
      <c r="L595"/>
    </row>
    <row r="596" spans="1:12" ht="16" x14ac:dyDescent="0.2">
      <c r="A596"/>
      <c r="B596"/>
      <c r="C596"/>
      <c r="D596"/>
      <c r="E596"/>
      <c r="F596"/>
      <c r="G596"/>
      <c r="H596"/>
      <c r="I596"/>
      <c r="J596"/>
      <c r="K596"/>
      <c r="L596"/>
    </row>
    <row r="597" spans="1:12" ht="16" x14ac:dyDescent="0.2">
      <c r="A597"/>
      <c r="B597"/>
      <c r="C597"/>
      <c r="D597"/>
      <c r="E597"/>
      <c r="F597"/>
      <c r="G597"/>
      <c r="H597"/>
      <c r="I597"/>
      <c r="J597"/>
      <c r="K597"/>
      <c r="L597"/>
    </row>
    <row r="598" spans="1:12" ht="16" x14ac:dyDescent="0.2">
      <c r="A598"/>
      <c r="B598"/>
      <c r="C598"/>
      <c r="D598"/>
      <c r="E598"/>
      <c r="F598"/>
      <c r="G598"/>
      <c r="H598"/>
      <c r="I598"/>
      <c r="J598"/>
      <c r="K598"/>
      <c r="L598"/>
    </row>
    <row r="599" spans="1:12" ht="16" x14ac:dyDescent="0.2">
      <c r="A599"/>
      <c r="B599"/>
      <c r="C599"/>
      <c r="D599"/>
      <c r="E599"/>
      <c r="F599"/>
      <c r="G599"/>
      <c r="H599"/>
      <c r="I599"/>
      <c r="J599"/>
      <c r="K599"/>
      <c r="L599"/>
    </row>
    <row r="600" spans="1:12" ht="16" x14ac:dyDescent="0.2">
      <c r="A600"/>
      <c r="B600"/>
      <c r="C600"/>
      <c r="D600"/>
      <c r="E600"/>
      <c r="F600"/>
      <c r="G600"/>
      <c r="H600"/>
      <c r="I600"/>
      <c r="J600"/>
      <c r="K600"/>
      <c r="L600"/>
    </row>
    <row r="601" spans="1:12" ht="16" x14ac:dyDescent="0.2">
      <c r="A601"/>
      <c r="B601"/>
      <c r="C601"/>
      <c r="D601"/>
      <c r="E601"/>
      <c r="F601"/>
      <c r="G601"/>
      <c r="H601"/>
      <c r="I601"/>
      <c r="J601"/>
      <c r="K601"/>
      <c r="L601"/>
    </row>
    <row r="602" spans="1:12" ht="16" x14ac:dyDescent="0.2">
      <c r="A602"/>
      <c r="B602"/>
      <c r="C602"/>
      <c r="D602"/>
      <c r="E602"/>
      <c r="F602"/>
      <c r="G602"/>
      <c r="H602"/>
      <c r="I602"/>
      <c r="J602"/>
      <c r="K602"/>
      <c r="L602"/>
    </row>
    <row r="603" spans="1:12" ht="16" x14ac:dyDescent="0.2">
      <c r="A603"/>
      <c r="B603"/>
      <c r="C603"/>
      <c r="D603"/>
      <c r="E603"/>
      <c r="F603"/>
      <c r="G603"/>
      <c r="H603"/>
      <c r="I603"/>
      <c r="J603"/>
      <c r="K603"/>
      <c r="L603"/>
    </row>
    <row r="604" spans="1:12" ht="16" x14ac:dyDescent="0.2">
      <c r="A604"/>
      <c r="B604"/>
      <c r="C604"/>
      <c r="D604"/>
      <c r="E604"/>
      <c r="F604"/>
      <c r="G604"/>
      <c r="H604"/>
      <c r="I604"/>
      <c r="J604"/>
      <c r="K604"/>
      <c r="L604"/>
    </row>
    <row r="605" spans="1:12" ht="16" x14ac:dyDescent="0.2">
      <c r="A605"/>
      <c r="B605"/>
      <c r="C605"/>
      <c r="D605"/>
      <c r="E605"/>
      <c r="F605"/>
      <c r="G605"/>
      <c r="H605"/>
      <c r="I605"/>
      <c r="J605"/>
      <c r="K605"/>
      <c r="L605"/>
    </row>
    <row r="606" spans="1:12" ht="16" x14ac:dyDescent="0.2">
      <c r="A606"/>
      <c r="B606"/>
      <c r="C606"/>
      <c r="D606"/>
      <c r="E606"/>
      <c r="F606"/>
      <c r="G606"/>
      <c r="H606"/>
      <c r="I606"/>
      <c r="J606"/>
      <c r="K606"/>
      <c r="L606"/>
    </row>
    <row r="607" spans="1:12" ht="16" x14ac:dyDescent="0.2">
      <c r="A607"/>
      <c r="B607"/>
      <c r="C607"/>
      <c r="D607"/>
      <c r="E607"/>
      <c r="F607"/>
      <c r="G607"/>
      <c r="H607"/>
      <c r="I607"/>
      <c r="J607"/>
      <c r="K607"/>
      <c r="L607"/>
    </row>
    <row r="608" spans="1:12" ht="16" x14ac:dyDescent="0.2">
      <c r="A608"/>
      <c r="B608"/>
      <c r="C608"/>
      <c r="D608"/>
      <c r="E608"/>
      <c r="F608"/>
      <c r="G608"/>
      <c r="H608"/>
      <c r="I608"/>
      <c r="J608"/>
      <c r="K608"/>
      <c r="L608"/>
    </row>
    <row r="609" spans="1:12" ht="16" x14ac:dyDescent="0.2">
      <c r="A609"/>
      <c r="B609"/>
      <c r="C609"/>
      <c r="D609"/>
      <c r="E609"/>
      <c r="F609"/>
      <c r="G609"/>
      <c r="H609"/>
      <c r="I609"/>
      <c r="J609"/>
      <c r="K609"/>
      <c r="L609"/>
    </row>
    <row r="610" spans="1:12" ht="16" x14ac:dyDescent="0.2">
      <c r="A610"/>
      <c r="B610"/>
      <c r="C610"/>
      <c r="D610"/>
      <c r="E610"/>
      <c r="F610"/>
      <c r="G610"/>
      <c r="H610"/>
      <c r="I610"/>
      <c r="J610"/>
      <c r="K610"/>
      <c r="L610"/>
    </row>
    <row r="611" spans="1:12" ht="16" x14ac:dyDescent="0.2">
      <c r="A611"/>
      <c r="B611"/>
      <c r="C611"/>
      <c r="D611"/>
      <c r="E611"/>
      <c r="F611"/>
      <c r="G611"/>
      <c r="H611"/>
      <c r="I611"/>
      <c r="J611"/>
      <c r="K611"/>
      <c r="L611"/>
    </row>
    <row r="612" spans="1:12" ht="16" x14ac:dyDescent="0.2">
      <c r="A612"/>
      <c r="B612"/>
      <c r="C612"/>
      <c r="D612"/>
      <c r="E612"/>
      <c r="F612"/>
      <c r="G612"/>
      <c r="H612"/>
      <c r="I612"/>
      <c r="J612"/>
      <c r="K612"/>
      <c r="L612"/>
    </row>
    <row r="613" spans="1:12" ht="16" x14ac:dyDescent="0.2">
      <c r="A613"/>
      <c r="B613"/>
      <c r="C613"/>
      <c r="D613"/>
      <c r="E613"/>
      <c r="F613"/>
      <c r="G613"/>
      <c r="H613"/>
      <c r="I613"/>
      <c r="J613"/>
      <c r="K613"/>
      <c r="L613"/>
    </row>
    <row r="614" spans="1:12" ht="16" x14ac:dyDescent="0.2">
      <c r="A614"/>
      <c r="B614"/>
      <c r="C614"/>
      <c r="D614"/>
      <c r="E614"/>
      <c r="F614"/>
      <c r="G614"/>
      <c r="H614"/>
      <c r="I614"/>
      <c r="J614"/>
      <c r="K614"/>
      <c r="L614"/>
    </row>
    <row r="615" spans="1:12" ht="16" x14ac:dyDescent="0.2">
      <c r="A615"/>
      <c r="B615"/>
      <c r="C615"/>
      <c r="D615"/>
      <c r="E615"/>
      <c r="F615"/>
      <c r="G615"/>
      <c r="H615"/>
      <c r="I615"/>
      <c r="J615"/>
      <c r="K615"/>
      <c r="L615"/>
    </row>
    <row r="616" spans="1:12" ht="16" x14ac:dyDescent="0.2">
      <c r="A616"/>
      <c r="B616"/>
      <c r="C616"/>
      <c r="D616"/>
      <c r="E616"/>
      <c r="F616"/>
      <c r="G616"/>
      <c r="H616"/>
      <c r="I616"/>
      <c r="J616"/>
      <c r="K616"/>
      <c r="L616"/>
    </row>
    <row r="617" spans="1:12" ht="16" x14ac:dyDescent="0.2">
      <c r="A617"/>
      <c r="B617"/>
      <c r="C617"/>
      <c r="D617"/>
      <c r="E617"/>
      <c r="F617"/>
      <c r="G617"/>
      <c r="H617"/>
      <c r="I617"/>
      <c r="J617"/>
      <c r="K617"/>
      <c r="L617"/>
    </row>
    <row r="618" spans="1:12" ht="16" x14ac:dyDescent="0.2">
      <c r="A618"/>
      <c r="B618"/>
      <c r="C618"/>
      <c r="D618"/>
      <c r="E618"/>
      <c r="F618"/>
      <c r="G618"/>
      <c r="H618"/>
      <c r="I618"/>
      <c r="J618"/>
      <c r="K618"/>
      <c r="L618"/>
    </row>
    <row r="619" spans="1:12" ht="16" x14ac:dyDescent="0.2">
      <c r="A619"/>
      <c r="B619"/>
      <c r="C619"/>
      <c r="D619"/>
      <c r="E619"/>
      <c r="F619"/>
      <c r="G619"/>
      <c r="H619"/>
      <c r="I619"/>
      <c r="J619"/>
      <c r="K619"/>
      <c r="L619"/>
    </row>
    <row r="620" spans="1:12" ht="16" x14ac:dyDescent="0.2">
      <c r="A620"/>
      <c r="B620"/>
      <c r="C620"/>
      <c r="D620"/>
      <c r="E620"/>
      <c r="F620"/>
      <c r="G620"/>
      <c r="H620"/>
      <c r="I620"/>
      <c r="J620"/>
      <c r="K620"/>
      <c r="L620"/>
    </row>
    <row r="621" spans="1:12" ht="16" x14ac:dyDescent="0.2">
      <c r="A621"/>
      <c r="B621"/>
      <c r="C621"/>
      <c r="D621"/>
      <c r="E621"/>
      <c r="F621"/>
      <c r="G621"/>
      <c r="H621"/>
      <c r="I621"/>
      <c r="J621"/>
      <c r="K621"/>
      <c r="L621"/>
    </row>
    <row r="622" spans="1:12" ht="16" x14ac:dyDescent="0.2">
      <c r="A622"/>
      <c r="B622"/>
      <c r="C622"/>
      <c r="D622"/>
      <c r="E622"/>
      <c r="F622"/>
      <c r="G622"/>
      <c r="H622"/>
      <c r="I622"/>
      <c r="J622"/>
      <c r="K622"/>
      <c r="L622"/>
    </row>
    <row r="623" spans="1:12" ht="16" x14ac:dyDescent="0.2">
      <c r="A623"/>
      <c r="B623"/>
      <c r="C623"/>
      <c r="D623"/>
      <c r="E623"/>
      <c r="F623"/>
      <c r="G623"/>
      <c r="H623"/>
      <c r="I623"/>
      <c r="J623"/>
      <c r="K623"/>
      <c r="L623"/>
    </row>
    <row r="624" spans="1:12" ht="16" x14ac:dyDescent="0.2">
      <c r="A624"/>
      <c r="B624"/>
      <c r="C624"/>
      <c r="D624"/>
      <c r="E624"/>
      <c r="F624"/>
      <c r="G624"/>
      <c r="H624"/>
      <c r="I624"/>
      <c r="J624"/>
      <c r="K624"/>
      <c r="L624"/>
    </row>
    <row r="625" spans="1:12" ht="16" x14ac:dyDescent="0.2">
      <c r="A625"/>
      <c r="B625"/>
      <c r="C625"/>
      <c r="D625"/>
      <c r="E625"/>
      <c r="F625"/>
      <c r="G625"/>
      <c r="H625"/>
      <c r="I625"/>
      <c r="J625"/>
      <c r="K625"/>
      <c r="L625"/>
    </row>
    <row r="626" spans="1:12" ht="16" x14ac:dyDescent="0.2">
      <c r="A626"/>
      <c r="B626"/>
      <c r="C626"/>
      <c r="D626"/>
      <c r="E626"/>
      <c r="F626"/>
      <c r="G626"/>
      <c r="H626"/>
      <c r="I626"/>
      <c r="J626"/>
      <c r="K626"/>
      <c r="L626"/>
    </row>
    <row r="627" spans="1:12" ht="16" x14ac:dyDescent="0.2">
      <c r="A627"/>
      <c r="B627"/>
      <c r="C627"/>
      <c r="D627"/>
      <c r="E627"/>
      <c r="F627"/>
      <c r="G627"/>
      <c r="H627"/>
      <c r="I627"/>
      <c r="J627"/>
      <c r="K627"/>
      <c r="L627"/>
    </row>
    <row r="628" spans="1:12" ht="16" x14ac:dyDescent="0.2">
      <c r="A628"/>
      <c r="B628"/>
      <c r="C628"/>
      <c r="D628"/>
      <c r="E628"/>
      <c r="F628"/>
      <c r="G628"/>
      <c r="H628"/>
      <c r="I628"/>
      <c r="J628"/>
      <c r="K628"/>
      <c r="L628"/>
    </row>
    <row r="629" spans="1:12" ht="16" x14ac:dyDescent="0.2">
      <c r="A629"/>
      <c r="B629"/>
      <c r="C629"/>
      <c r="D629"/>
      <c r="E629"/>
      <c r="F629"/>
      <c r="G629"/>
      <c r="H629"/>
      <c r="I629"/>
      <c r="J629"/>
      <c r="K629"/>
      <c r="L629"/>
    </row>
    <row r="630" spans="1:12" ht="16" x14ac:dyDescent="0.2">
      <c r="A630"/>
      <c r="B630"/>
      <c r="C630"/>
      <c r="D630"/>
      <c r="E630"/>
      <c r="F630"/>
      <c r="G630"/>
      <c r="H630"/>
      <c r="I630"/>
      <c r="J630"/>
      <c r="K630"/>
      <c r="L630"/>
    </row>
    <row r="631" spans="1:12" ht="16" x14ac:dyDescent="0.2">
      <c r="A631"/>
      <c r="B631"/>
      <c r="C631"/>
      <c r="D631"/>
      <c r="E631"/>
      <c r="F631"/>
      <c r="G631"/>
      <c r="H631"/>
      <c r="I631"/>
      <c r="J631"/>
      <c r="K631"/>
      <c r="L631"/>
    </row>
    <row r="632" spans="1:12" ht="16" x14ac:dyDescent="0.2">
      <c r="A632"/>
      <c r="B632"/>
      <c r="C632"/>
      <c r="D632"/>
      <c r="E632"/>
      <c r="F632"/>
      <c r="G632"/>
      <c r="H632"/>
      <c r="I632"/>
      <c r="J632"/>
      <c r="K632"/>
      <c r="L632"/>
    </row>
    <row r="633" spans="1:12" ht="16" x14ac:dyDescent="0.2">
      <c r="A633"/>
      <c r="B633"/>
      <c r="C633"/>
      <c r="D633"/>
      <c r="E633"/>
      <c r="F633"/>
      <c r="G633"/>
      <c r="H633"/>
      <c r="I633"/>
      <c r="J633"/>
      <c r="K633"/>
      <c r="L633"/>
    </row>
    <row r="634" spans="1:12" ht="16" x14ac:dyDescent="0.2">
      <c r="A634"/>
      <c r="B634"/>
      <c r="C634"/>
      <c r="D634"/>
      <c r="E634"/>
      <c r="F634"/>
      <c r="G634"/>
      <c r="H634"/>
      <c r="I634"/>
      <c r="J634"/>
      <c r="K634"/>
      <c r="L634"/>
    </row>
    <row r="635" spans="1:12" ht="16" x14ac:dyDescent="0.2">
      <c r="A635"/>
      <c r="B635"/>
      <c r="C635"/>
      <c r="D635"/>
      <c r="E635"/>
      <c r="F635"/>
      <c r="G635"/>
      <c r="H635"/>
      <c r="I635"/>
      <c r="J635"/>
      <c r="K635"/>
      <c r="L635"/>
    </row>
    <row r="636" spans="1:12" ht="16" x14ac:dyDescent="0.2">
      <c r="A636"/>
      <c r="B636"/>
      <c r="C636"/>
      <c r="D636"/>
      <c r="E636"/>
      <c r="F636"/>
      <c r="G636"/>
      <c r="H636"/>
      <c r="I636"/>
      <c r="J636"/>
      <c r="K636"/>
      <c r="L636"/>
    </row>
    <row r="637" spans="1:12" ht="16" x14ac:dyDescent="0.2">
      <c r="A637"/>
      <c r="B637"/>
      <c r="C637"/>
      <c r="D637"/>
      <c r="E637"/>
      <c r="F637"/>
      <c r="G637"/>
      <c r="H637"/>
      <c r="I637"/>
      <c r="J637"/>
      <c r="K637"/>
      <c r="L637"/>
    </row>
    <row r="638" spans="1:12" ht="16" x14ac:dyDescent="0.2">
      <c r="A638"/>
      <c r="B638"/>
      <c r="C638"/>
      <c r="D638"/>
      <c r="E638"/>
      <c r="F638"/>
      <c r="G638"/>
      <c r="H638"/>
      <c r="I638"/>
      <c r="J638"/>
      <c r="K638"/>
      <c r="L638"/>
    </row>
    <row r="639" spans="1:12" ht="16" x14ac:dyDescent="0.2">
      <c r="A639"/>
      <c r="B639"/>
      <c r="C639"/>
      <c r="D639"/>
      <c r="E639"/>
      <c r="F639"/>
      <c r="G639"/>
      <c r="H639"/>
      <c r="I639"/>
      <c r="J639"/>
      <c r="K639"/>
      <c r="L639"/>
    </row>
    <row r="640" spans="1:12" ht="16" x14ac:dyDescent="0.2">
      <c r="A640"/>
      <c r="B640"/>
      <c r="C640"/>
      <c r="D640"/>
      <c r="E640"/>
      <c r="F640"/>
      <c r="G640"/>
      <c r="H640"/>
      <c r="I640"/>
      <c r="J640"/>
      <c r="K640"/>
      <c r="L640"/>
    </row>
    <row r="641" spans="1:12" ht="16" x14ac:dyDescent="0.2">
      <c r="A641"/>
      <c r="B641"/>
      <c r="C641"/>
      <c r="D641"/>
      <c r="E641"/>
      <c r="F641"/>
      <c r="G641"/>
      <c r="H641"/>
      <c r="I641"/>
      <c r="J641"/>
      <c r="K641"/>
      <c r="L641"/>
    </row>
    <row r="642" spans="1:12" ht="16" x14ac:dyDescent="0.2">
      <c r="A642"/>
      <c r="B642"/>
      <c r="C642"/>
      <c r="D642"/>
      <c r="E642"/>
      <c r="F642"/>
      <c r="G642"/>
      <c r="H642"/>
      <c r="I642"/>
      <c r="J642"/>
      <c r="K642"/>
      <c r="L642"/>
    </row>
    <row r="643" spans="1:12" ht="16" x14ac:dyDescent="0.2">
      <c r="A643"/>
      <c r="B643"/>
      <c r="C643"/>
      <c r="D643"/>
      <c r="E643"/>
      <c r="F643"/>
      <c r="G643"/>
      <c r="H643"/>
      <c r="I643"/>
      <c r="J643"/>
      <c r="K643"/>
      <c r="L643"/>
    </row>
    <row r="644" spans="1:12" ht="16" x14ac:dyDescent="0.2">
      <c r="A644"/>
      <c r="B644"/>
      <c r="C644"/>
      <c r="D644"/>
      <c r="E644"/>
      <c r="F644"/>
      <c r="G644"/>
      <c r="H644"/>
      <c r="I644"/>
      <c r="J644"/>
      <c r="K644"/>
      <c r="L644"/>
    </row>
    <row r="645" spans="1:12" ht="16" x14ac:dyDescent="0.2">
      <c r="A645"/>
      <c r="B645"/>
      <c r="C645"/>
      <c r="D645"/>
      <c r="E645"/>
      <c r="F645"/>
      <c r="G645"/>
      <c r="H645"/>
      <c r="I645"/>
      <c r="J645"/>
      <c r="K645"/>
      <c r="L645"/>
    </row>
    <row r="646" spans="1:12" ht="16" x14ac:dyDescent="0.2">
      <c r="A646"/>
      <c r="B646"/>
      <c r="C646"/>
      <c r="D646"/>
      <c r="E646"/>
      <c r="F646"/>
      <c r="G646"/>
      <c r="H646"/>
      <c r="I646"/>
      <c r="J646"/>
      <c r="K646"/>
      <c r="L646"/>
    </row>
    <row r="647" spans="1:12" ht="16" x14ac:dyDescent="0.2">
      <c r="A647"/>
      <c r="B647"/>
      <c r="C647"/>
      <c r="D647"/>
      <c r="E647"/>
      <c r="F647"/>
      <c r="G647"/>
      <c r="H647"/>
      <c r="I647"/>
      <c r="J647"/>
      <c r="K647"/>
      <c r="L647"/>
    </row>
    <row r="648" spans="1:12" ht="16" x14ac:dyDescent="0.2">
      <c r="A648"/>
      <c r="B648"/>
      <c r="C648"/>
      <c r="D648"/>
      <c r="E648"/>
      <c r="F648"/>
      <c r="G648"/>
      <c r="H648"/>
      <c r="I648"/>
      <c r="J648"/>
      <c r="K648"/>
      <c r="L648"/>
    </row>
    <row r="649" spans="1:12" ht="16" x14ac:dyDescent="0.2">
      <c r="A649"/>
      <c r="B649"/>
      <c r="C649"/>
      <c r="D649"/>
      <c r="E649"/>
      <c r="F649"/>
      <c r="G649"/>
      <c r="H649"/>
      <c r="I649"/>
      <c r="J649"/>
      <c r="K649"/>
      <c r="L649"/>
    </row>
    <row r="650" spans="1:12" ht="16" x14ac:dyDescent="0.2">
      <c r="A650"/>
      <c r="B650"/>
      <c r="C650"/>
      <c r="D650"/>
      <c r="E650"/>
      <c r="F650"/>
      <c r="G650"/>
      <c r="H650"/>
      <c r="I650"/>
      <c r="J650"/>
      <c r="K650"/>
      <c r="L650"/>
    </row>
    <row r="651" spans="1:12" ht="16" x14ac:dyDescent="0.2">
      <c r="A651"/>
      <c r="B651"/>
      <c r="C651"/>
      <c r="D651"/>
      <c r="E651"/>
      <c r="F651"/>
      <c r="G651"/>
      <c r="H651"/>
      <c r="I651"/>
      <c r="J651"/>
      <c r="K651"/>
      <c r="L651"/>
    </row>
    <row r="652" spans="1:12" ht="16" x14ac:dyDescent="0.2">
      <c r="A652"/>
      <c r="B652"/>
      <c r="C652"/>
      <c r="D652"/>
      <c r="E652"/>
      <c r="F652"/>
      <c r="G652"/>
      <c r="H652"/>
      <c r="I652"/>
      <c r="J652"/>
      <c r="K652"/>
      <c r="L652"/>
    </row>
    <row r="653" spans="1:12" ht="16" x14ac:dyDescent="0.2">
      <c r="A653"/>
      <c r="B653"/>
      <c r="C653"/>
      <c r="D653"/>
      <c r="E653"/>
      <c r="F653"/>
      <c r="G653"/>
      <c r="H653"/>
      <c r="I653"/>
      <c r="J653"/>
      <c r="K653"/>
      <c r="L653"/>
    </row>
    <row r="654" spans="1:12" ht="16" x14ac:dyDescent="0.2">
      <c r="A654"/>
      <c r="B654"/>
      <c r="C654"/>
      <c r="D654"/>
      <c r="E654"/>
      <c r="F654"/>
      <c r="G654"/>
      <c r="H654"/>
      <c r="I654"/>
      <c r="J654"/>
      <c r="K654"/>
      <c r="L654"/>
    </row>
    <row r="655" spans="1:12" ht="16" x14ac:dyDescent="0.2">
      <c r="A655"/>
      <c r="B655"/>
      <c r="C655"/>
      <c r="D655"/>
      <c r="E655"/>
      <c r="F655"/>
      <c r="G655"/>
      <c r="H655"/>
      <c r="I655"/>
      <c r="J655"/>
      <c r="K655"/>
      <c r="L655"/>
    </row>
    <row r="656" spans="1:12" ht="16" x14ac:dyDescent="0.2">
      <c r="A656"/>
      <c r="B656"/>
      <c r="C656"/>
      <c r="D656"/>
      <c r="E656"/>
      <c r="F656"/>
      <c r="G656"/>
      <c r="H656"/>
      <c r="I656"/>
      <c r="J656"/>
      <c r="K656"/>
      <c r="L656"/>
    </row>
    <row r="657" spans="1:12" ht="16" x14ac:dyDescent="0.2">
      <c r="A657"/>
      <c r="B657"/>
      <c r="C657"/>
      <c r="D657"/>
      <c r="E657"/>
      <c r="F657"/>
      <c r="G657"/>
      <c r="H657"/>
      <c r="I657"/>
      <c r="J657"/>
      <c r="K657"/>
      <c r="L657"/>
    </row>
    <row r="658" spans="1:12" ht="16" x14ac:dyDescent="0.2">
      <c r="A658"/>
      <c r="B658"/>
      <c r="C658"/>
      <c r="D658"/>
      <c r="E658"/>
      <c r="F658"/>
      <c r="G658"/>
      <c r="H658"/>
      <c r="I658"/>
      <c r="J658"/>
      <c r="K658"/>
      <c r="L658"/>
    </row>
    <row r="659" spans="1:12" ht="16" x14ac:dyDescent="0.2">
      <c r="A659"/>
      <c r="B659"/>
      <c r="C659"/>
      <c r="D659"/>
      <c r="E659"/>
      <c r="F659"/>
      <c r="G659"/>
      <c r="H659"/>
      <c r="I659"/>
      <c r="J659"/>
      <c r="K659"/>
      <c r="L659"/>
    </row>
    <row r="660" spans="1:12" ht="16" x14ac:dyDescent="0.2">
      <c r="A660"/>
      <c r="B660"/>
      <c r="C660"/>
      <c r="D660"/>
      <c r="E660"/>
      <c r="F660"/>
      <c r="G660"/>
      <c r="H660"/>
      <c r="I660"/>
      <c r="J660"/>
      <c r="K660"/>
      <c r="L660"/>
    </row>
    <row r="661" spans="1:12" ht="16" x14ac:dyDescent="0.2">
      <c r="A661"/>
      <c r="B661"/>
      <c r="C661"/>
      <c r="D661"/>
      <c r="E661"/>
      <c r="F661"/>
      <c r="G661"/>
      <c r="H661"/>
      <c r="I661"/>
      <c r="J661"/>
      <c r="K661"/>
      <c r="L661"/>
    </row>
    <row r="662" spans="1:12" ht="16" x14ac:dyDescent="0.2">
      <c r="A662"/>
      <c r="B662"/>
      <c r="C662"/>
      <c r="D662"/>
      <c r="E662"/>
      <c r="F662"/>
      <c r="G662"/>
      <c r="H662"/>
      <c r="I662"/>
      <c r="J662"/>
      <c r="K662"/>
      <c r="L662"/>
    </row>
    <row r="663" spans="1:12" ht="16" x14ac:dyDescent="0.2">
      <c r="A663"/>
      <c r="B663"/>
      <c r="C663"/>
      <c r="D663"/>
      <c r="E663"/>
      <c r="F663"/>
      <c r="G663"/>
      <c r="H663"/>
      <c r="I663"/>
      <c r="J663"/>
      <c r="K663"/>
      <c r="L663"/>
    </row>
    <row r="664" spans="1:12" ht="16" x14ac:dyDescent="0.2">
      <c r="A664"/>
      <c r="B664"/>
      <c r="C664"/>
      <c r="D664"/>
      <c r="E664"/>
      <c r="F664"/>
      <c r="G664"/>
      <c r="H664"/>
      <c r="I664"/>
      <c r="J664"/>
      <c r="K664"/>
      <c r="L664"/>
    </row>
    <row r="665" spans="1:12" ht="16" x14ac:dyDescent="0.2">
      <c r="A665"/>
      <c r="B665"/>
      <c r="C665"/>
      <c r="D665"/>
      <c r="E665"/>
      <c r="F665"/>
      <c r="G665"/>
      <c r="H665"/>
      <c r="I665"/>
      <c r="J665"/>
      <c r="K665"/>
      <c r="L665"/>
    </row>
    <row r="666" spans="1:12" ht="16" x14ac:dyDescent="0.2">
      <c r="A666"/>
      <c r="B666"/>
      <c r="C666"/>
      <c r="D666"/>
      <c r="E666"/>
      <c r="F666"/>
      <c r="G666"/>
      <c r="H666"/>
      <c r="I666"/>
      <c r="J666"/>
      <c r="K666"/>
      <c r="L666"/>
    </row>
    <row r="667" spans="1:12" ht="16" x14ac:dyDescent="0.2">
      <c r="A667"/>
      <c r="B667"/>
      <c r="C667"/>
      <c r="D667"/>
      <c r="E667"/>
      <c r="F667"/>
      <c r="G667"/>
      <c r="H667"/>
      <c r="I667"/>
      <c r="J667"/>
      <c r="K667"/>
      <c r="L667"/>
    </row>
    <row r="668" spans="1:12" ht="16" x14ac:dyDescent="0.2">
      <c r="A668"/>
      <c r="B668"/>
      <c r="C668"/>
      <c r="D668"/>
      <c r="E668"/>
      <c r="F668"/>
      <c r="G668"/>
      <c r="H668"/>
      <c r="I668"/>
      <c r="J668"/>
      <c r="K668"/>
      <c r="L668"/>
    </row>
    <row r="669" spans="1:12" ht="16" x14ac:dyDescent="0.2">
      <c r="A669"/>
      <c r="B669"/>
      <c r="C669"/>
      <c r="D669"/>
      <c r="E669"/>
      <c r="F669"/>
      <c r="G669"/>
      <c r="H669"/>
      <c r="I669"/>
      <c r="J669"/>
      <c r="K669"/>
      <c r="L669"/>
    </row>
    <row r="670" spans="1:12" ht="16" x14ac:dyDescent="0.2">
      <c r="A670"/>
      <c r="B670"/>
      <c r="C670"/>
      <c r="D670"/>
      <c r="E670"/>
      <c r="F670"/>
      <c r="G670"/>
      <c r="H670"/>
      <c r="I670"/>
      <c r="J670"/>
      <c r="K670"/>
      <c r="L670"/>
    </row>
    <row r="671" spans="1:12" ht="16" x14ac:dyDescent="0.2">
      <c r="A671"/>
      <c r="B671"/>
      <c r="C671"/>
      <c r="D671"/>
      <c r="E671"/>
      <c r="F671"/>
      <c r="G671"/>
      <c r="H671"/>
      <c r="I671"/>
      <c r="J671"/>
      <c r="K671"/>
      <c r="L671"/>
    </row>
    <row r="672" spans="1:12" ht="16" x14ac:dyDescent="0.2">
      <c r="A672"/>
      <c r="B672"/>
      <c r="C672"/>
      <c r="D672"/>
      <c r="E672"/>
      <c r="F672"/>
      <c r="G672"/>
      <c r="H672"/>
      <c r="I672"/>
      <c r="J672"/>
      <c r="K672"/>
      <c r="L672"/>
    </row>
    <row r="673" spans="1:12" ht="16" x14ac:dyDescent="0.2">
      <c r="A673"/>
      <c r="B673"/>
      <c r="C673"/>
      <c r="D673"/>
      <c r="E673"/>
      <c r="F673"/>
      <c r="G673"/>
      <c r="H673"/>
      <c r="I673"/>
      <c r="J673"/>
      <c r="K673"/>
      <c r="L673"/>
    </row>
    <row r="674" spans="1:12" ht="16" x14ac:dyDescent="0.2">
      <c r="A674"/>
      <c r="B674"/>
      <c r="C674"/>
      <c r="D674"/>
      <c r="E674"/>
      <c r="F674"/>
      <c r="G674"/>
      <c r="H674"/>
      <c r="I674"/>
      <c r="J674"/>
      <c r="K674"/>
      <c r="L674"/>
    </row>
    <row r="675" spans="1:12" ht="16" x14ac:dyDescent="0.2">
      <c r="A675"/>
      <c r="B675"/>
      <c r="C675"/>
      <c r="D675"/>
      <c r="E675"/>
      <c r="F675"/>
      <c r="G675"/>
      <c r="H675"/>
      <c r="I675"/>
      <c r="J675"/>
      <c r="K675"/>
      <c r="L675"/>
    </row>
    <row r="676" spans="1:12" ht="16" x14ac:dyDescent="0.2">
      <c r="A676"/>
      <c r="B676"/>
      <c r="C676"/>
      <c r="D676"/>
      <c r="E676"/>
      <c r="F676"/>
      <c r="G676"/>
      <c r="H676"/>
      <c r="I676"/>
      <c r="J676"/>
      <c r="K676"/>
      <c r="L676"/>
    </row>
    <row r="677" spans="1:12" ht="16" x14ac:dyDescent="0.2">
      <c r="A677"/>
      <c r="B677"/>
      <c r="C677"/>
      <c r="D677"/>
      <c r="E677"/>
      <c r="F677"/>
      <c r="G677"/>
      <c r="H677"/>
      <c r="I677"/>
      <c r="J677"/>
      <c r="K677"/>
      <c r="L677"/>
    </row>
    <row r="678" spans="1:12" ht="16" x14ac:dyDescent="0.2">
      <c r="A678"/>
      <c r="B678"/>
      <c r="C678"/>
      <c r="D678"/>
      <c r="E678"/>
      <c r="F678"/>
      <c r="G678"/>
      <c r="H678"/>
      <c r="I678"/>
      <c r="J678"/>
      <c r="K678"/>
      <c r="L678"/>
    </row>
    <row r="679" spans="1:12" ht="16" x14ac:dyDescent="0.2">
      <c r="A679"/>
      <c r="B679"/>
      <c r="C679"/>
      <c r="D679"/>
      <c r="E679"/>
      <c r="F679"/>
      <c r="G679"/>
      <c r="H679"/>
      <c r="I679"/>
      <c r="J679"/>
      <c r="K679"/>
      <c r="L679"/>
    </row>
    <row r="680" spans="1:12" ht="16" x14ac:dyDescent="0.2">
      <c r="A680"/>
      <c r="B680"/>
      <c r="C680"/>
      <c r="D680"/>
      <c r="E680"/>
      <c r="F680"/>
      <c r="G680"/>
      <c r="H680"/>
      <c r="I680"/>
      <c r="J680"/>
      <c r="K680"/>
      <c r="L680"/>
    </row>
    <row r="681" spans="1:12" ht="16" x14ac:dyDescent="0.2">
      <c r="A681"/>
      <c r="B681"/>
      <c r="C681"/>
      <c r="D681"/>
      <c r="E681"/>
      <c r="F681"/>
      <c r="G681"/>
      <c r="H681"/>
      <c r="I681"/>
      <c r="J681"/>
      <c r="K681"/>
      <c r="L681"/>
    </row>
    <row r="682" spans="1:12" ht="16" x14ac:dyDescent="0.2">
      <c r="A682"/>
      <c r="B682"/>
      <c r="C682"/>
      <c r="D682"/>
      <c r="E682"/>
      <c r="F682"/>
      <c r="G682"/>
      <c r="H682"/>
      <c r="I682"/>
      <c r="J682"/>
      <c r="K682"/>
      <c r="L682"/>
    </row>
    <row r="683" spans="1:12" ht="16" x14ac:dyDescent="0.2">
      <c r="A683"/>
      <c r="B683"/>
      <c r="C683"/>
      <c r="D683"/>
      <c r="E683"/>
      <c r="F683"/>
      <c r="G683"/>
      <c r="H683"/>
      <c r="I683"/>
      <c r="J683"/>
      <c r="K683"/>
      <c r="L683"/>
    </row>
    <row r="684" spans="1:12" ht="16" x14ac:dyDescent="0.2">
      <c r="A684"/>
      <c r="B684"/>
      <c r="C684"/>
      <c r="D684"/>
      <c r="E684"/>
      <c r="F684"/>
      <c r="G684"/>
      <c r="H684"/>
      <c r="I684"/>
      <c r="J684"/>
      <c r="K684"/>
      <c r="L684"/>
    </row>
    <row r="685" spans="1:12" ht="16" x14ac:dyDescent="0.2">
      <c r="A685"/>
      <c r="B685"/>
      <c r="C685"/>
      <c r="D685"/>
      <c r="E685"/>
      <c r="F685"/>
      <c r="G685"/>
      <c r="H685"/>
      <c r="I685"/>
      <c r="J685"/>
      <c r="K685"/>
      <c r="L685"/>
    </row>
    <row r="686" spans="1:12" ht="16" x14ac:dyDescent="0.2">
      <c r="A686"/>
      <c r="B686"/>
      <c r="C686"/>
      <c r="D686"/>
      <c r="E686"/>
      <c r="F686"/>
      <c r="G686"/>
      <c r="H686"/>
      <c r="I686"/>
      <c r="J686"/>
      <c r="K686"/>
      <c r="L686"/>
    </row>
    <row r="687" spans="1:12" ht="16" x14ac:dyDescent="0.2">
      <c r="A687"/>
      <c r="B687"/>
      <c r="C687"/>
      <c r="D687"/>
      <c r="E687"/>
      <c r="F687"/>
      <c r="G687"/>
      <c r="H687"/>
      <c r="I687"/>
      <c r="J687"/>
      <c r="K687"/>
      <c r="L687"/>
    </row>
    <row r="688" spans="1:12" ht="16" x14ac:dyDescent="0.2">
      <c r="A688"/>
      <c r="B688"/>
      <c r="C688"/>
      <c r="D688"/>
      <c r="E688"/>
      <c r="F688"/>
      <c r="G688"/>
      <c r="H688"/>
      <c r="I688"/>
      <c r="J688"/>
      <c r="K688"/>
      <c r="L688"/>
    </row>
    <row r="689" spans="1:12" ht="16" x14ac:dyDescent="0.2">
      <c r="A689"/>
      <c r="B689"/>
      <c r="C689"/>
      <c r="D689"/>
      <c r="E689"/>
      <c r="F689"/>
      <c r="G689"/>
      <c r="H689"/>
      <c r="I689"/>
      <c r="J689"/>
      <c r="K689"/>
      <c r="L689"/>
    </row>
    <row r="690" spans="1:12" ht="16" x14ac:dyDescent="0.2">
      <c r="A690"/>
      <c r="B690"/>
      <c r="C690"/>
      <c r="D690"/>
      <c r="E690"/>
      <c r="F690"/>
      <c r="G690"/>
      <c r="H690"/>
      <c r="I690"/>
      <c r="J690"/>
      <c r="K690"/>
      <c r="L690"/>
    </row>
    <row r="691" spans="1:12" ht="16" x14ac:dyDescent="0.2">
      <c r="A691"/>
      <c r="B691"/>
      <c r="C691"/>
      <c r="D691"/>
      <c r="E691"/>
      <c r="F691"/>
      <c r="G691"/>
      <c r="H691"/>
      <c r="I691"/>
      <c r="J691"/>
      <c r="K691"/>
      <c r="L691"/>
    </row>
    <row r="692" spans="1:12" ht="16" x14ac:dyDescent="0.2">
      <c r="A692"/>
      <c r="B692"/>
      <c r="C692"/>
      <c r="D692"/>
      <c r="E692"/>
      <c r="F692"/>
      <c r="G692"/>
      <c r="H692"/>
      <c r="I692"/>
      <c r="J692"/>
      <c r="K692"/>
      <c r="L692"/>
    </row>
    <row r="693" spans="1:12" ht="16" x14ac:dyDescent="0.2">
      <c r="A693"/>
      <c r="B693"/>
      <c r="C693"/>
      <c r="D693"/>
      <c r="E693"/>
      <c r="F693"/>
      <c r="G693"/>
      <c r="H693"/>
      <c r="I693"/>
      <c r="J693"/>
      <c r="K693"/>
      <c r="L693"/>
    </row>
    <row r="694" spans="1:12" ht="16" x14ac:dyDescent="0.2">
      <c r="A694"/>
      <c r="B694"/>
      <c r="C694"/>
      <c r="D694"/>
      <c r="E694"/>
      <c r="F694"/>
      <c r="G694"/>
      <c r="H694"/>
      <c r="I694"/>
      <c r="J694"/>
      <c r="K694"/>
      <c r="L694"/>
    </row>
    <row r="695" spans="1:12" ht="16" x14ac:dyDescent="0.2">
      <c r="A695"/>
      <c r="B695"/>
      <c r="C695"/>
      <c r="D695"/>
      <c r="E695"/>
      <c r="F695"/>
      <c r="G695"/>
      <c r="H695"/>
      <c r="I695"/>
      <c r="J695"/>
      <c r="K695"/>
      <c r="L695"/>
    </row>
    <row r="696" spans="1:12" ht="16" x14ac:dyDescent="0.2">
      <c r="A696"/>
      <c r="B696"/>
      <c r="C696"/>
      <c r="D696"/>
      <c r="E696"/>
      <c r="F696"/>
      <c r="G696"/>
      <c r="H696"/>
      <c r="I696"/>
      <c r="J696"/>
      <c r="K696"/>
      <c r="L696"/>
    </row>
    <row r="697" spans="1:12" ht="16" x14ac:dyDescent="0.2">
      <c r="A697"/>
      <c r="B697"/>
      <c r="C697"/>
      <c r="D697"/>
      <c r="E697"/>
      <c r="F697"/>
      <c r="G697"/>
      <c r="H697"/>
      <c r="I697"/>
      <c r="J697"/>
      <c r="K697"/>
      <c r="L697"/>
    </row>
    <row r="698" spans="1:12" ht="16" x14ac:dyDescent="0.2">
      <c r="A698"/>
      <c r="B698"/>
      <c r="C698"/>
      <c r="D698"/>
      <c r="E698"/>
      <c r="F698"/>
      <c r="G698"/>
      <c r="H698"/>
      <c r="I698"/>
      <c r="J698"/>
      <c r="K698"/>
      <c r="L698"/>
    </row>
    <row r="699" spans="1:12" ht="16" x14ac:dyDescent="0.2">
      <c r="A699"/>
      <c r="B699"/>
      <c r="C699"/>
      <c r="D699"/>
      <c r="E699"/>
      <c r="F699"/>
      <c r="G699"/>
      <c r="H699"/>
      <c r="I699"/>
      <c r="J699"/>
      <c r="K699"/>
      <c r="L699"/>
    </row>
    <row r="700" spans="1:12" ht="16" x14ac:dyDescent="0.2">
      <c r="A700"/>
      <c r="B700"/>
      <c r="C700"/>
      <c r="D700"/>
      <c r="E700"/>
      <c r="F700"/>
      <c r="G700"/>
      <c r="H700"/>
      <c r="I700"/>
      <c r="J700"/>
      <c r="K700"/>
      <c r="L700"/>
    </row>
    <row r="701" spans="1:12" ht="16" x14ac:dyDescent="0.2">
      <c r="A701"/>
      <c r="B701"/>
      <c r="C701"/>
      <c r="D701"/>
      <c r="E701"/>
      <c r="F701"/>
      <c r="G701"/>
      <c r="H701"/>
      <c r="I701"/>
      <c r="J701"/>
      <c r="K701"/>
      <c r="L701"/>
    </row>
    <row r="702" spans="1:12" ht="16" x14ac:dyDescent="0.2">
      <c r="A702"/>
      <c r="B702"/>
      <c r="C702"/>
      <c r="D702"/>
      <c r="E702"/>
      <c r="F702"/>
      <c r="G702"/>
      <c r="H702"/>
      <c r="I702"/>
      <c r="J702"/>
      <c r="K702"/>
      <c r="L702"/>
    </row>
    <row r="703" spans="1:12" ht="16" x14ac:dyDescent="0.2">
      <c r="A703"/>
      <c r="B703"/>
      <c r="C703"/>
      <c r="D703"/>
      <c r="E703"/>
      <c r="F703"/>
      <c r="G703"/>
      <c r="H703"/>
      <c r="I703"/>
      <c r="J703"/>
      <c r="K703"/>
      <c r="L703"/>
    </row>
    <row r="704" spans="1:12" ht="16" x14ac:dyDescent="0.2">
      <c r="A704"/>
      <c r="B704"/>
      <c r="C704"/>
      <c r="D704"/>
      <c r="E704"/>
      <c r="F704"/>
      <c r="G704"/>
      <c r="H704"/>
      <c r="I704"/>
      <c r="J704"/>
      <c r="K704"/>
      <c r="L704"/>
    </row>
    <row r="705" spans="1:12" ht="16" x14ac:dyDescent="0.2">
      <c r="A705"/>
      <c r="B705"/>
      <c r="C705"/>
      <c r="D705"/>
      <c r="E705"/>
      <c r="F705"/>
      <c r="G705"/>
      <c r="H705"/>
      <c r="I705"/>
      <c r="J705"/>
      <c r="K705"/>
      <c r="L705"/>
    </row>
    <row r="706" spans="1:12" ht="16" x14ac:dyDescent="0.2">
      <c r="A706"/>
      <c r="B706"/>
      <c r="C706"/>
      <c r="D706"/>
      <c r="E706"/>
      <c r="F706"/>
      <c r="G706"/>
      <c r="H706"/>
      <c r="I706"/>
      <c r="J706"/>
      <c r="K706"/>
      <c r="L706"/>
    </row>
    <row r="707" spans="1:12" ht="16" x14ac:dyDescent="0.2">
      <c r="A707"/>
      <c r="B707"/>
      <c r="C707"/>
      <c r="D707"/>
      <c r="E707"/>
      <c r="F707"/>
      <c r="G707"/>
      <c r="H707"/>
      <c r="I707"/>
      <c r="J707"/>
      <c r="K707"/>
      <c r="L707"/>
    </row>
    <row r="708" spans="1:12" ht="16" x14ac:dyDescent="0.2">
      <c r="A708"/>
      <c r="B708"/>
      <c r="C708"/>
      <c r="D708"/>
      <c r="E708"/>
      <c r="F708"/>
      <c r="G708"/>
      <c r="H708"/>
      <c r="I708"/>
      <c r="J708"/>
      <c r="K708"/>
      <c r="L708"/>
    </row>
    <row r="709" spans="1:12" ht="16" x14ac:dyDescent="0.2">
      <c r="A709"/>
      <c r="B709"/>
      <c r="C709"/>
      <c r="D709"/>
      <c r="E709"/>
      <c r="F709"/>
      <c r="G709"/>
      <c r="H709"/>
      <c r="I709"/>
      <c r="J709"/>
      <c r="K709"/>
      <c r="L709"/>
    </row>
    <row r="710" spans="1:12" ht="16" x14ac:dyDescent="0.2">
      <c r="A710"/>
      <c r="B710"/>
      <c r="C710"/>
      <c r="D710"/>
      <c r="E710"/>
      <c r="F710"/>
      <c r="G710"/>
      <c r="H710"/>
      <c r="I710"/>
      <c r="J710"/>
      <c r="K710"/>
      <c r="L710"/>
    </row>
    <row r="711" spans="1:12" ht="16" x14ac:dyDescent="0.2">
      <c r="A711"/>
      <c r="B711"/>
      <c r="C711"/>
      <c r="D711"/>
      <c r="E711"/>
      <c r="F711"/>
      <c r="G711"/>
      <c r="H711"/>
      <c r="I711"/>
      <c r="J711"/>
      <c r="K711"/>
      <c r="L711"/>
    </row>
    <row r="712" spans="1:12" ht="16" x14ac:dyDescent="0.2">
      <c r="A712"/>
      <c r="B712"/>
      <c r="C712"/>
      <c r="D712"/>
      <c r="E712"/>
      <c r="F712"/>
      <c r="G712"/>
      <c r="H712"/>
      <c r="I712"/>
      <c r="J712"/>
      <c r="K712"/>
      <c r="L712"/>
    </row>
    <row r="713" spans="1:12" ht="16" x14ac:dyDescent="0.2">
      <c r="A713"/>
      <c r="B713"/>
      <c r="C713"/>
      <c r="D713"/>
      <c r="E713"/>
      <c r="F713"/>
      <c r="G713"/>
      <c r="H713"/>
      <c r="I713"/>
      <c r="J713"/>
      <c r="K713"/>
      <c r="L713"/>
    </row>
    <row r="714" spans="1:12" ht="16" x14ac:dyDescent="0.2">
      <c r="A714"/>
      <c r="B714"/>
      <c r="C714"/>
      <c r="D714"/>
      <c r="E714"/>
      <c r="F714"/>
      <c r="G714"/>
      <c r="H714"/>
      <c r="I714"/>
      <c r="J714"/>
      <c r="K714"/>
      <c r="L714"/>
    </row>
    <row r="715" spans="1:12" ht="16" x14ac:dyDescent="0.2">
      <c r="A715"/>
      <c r="B715"/>
      <c r="C715"/>
      <c r="D715"/>
      <c r="E715"/>
      <c r="F715"/>
      <c r="G715"/>
      <c r="H715"/>
      <c r="I715"/>
      <c r="J715"/>
      <c r="K715"/>
      <c r="L715"/>
    </row>
    <row r="716" spans="1:12" ht="16" x14ac:dyDescent="0.2">
      <c r="A716"/>
      <c r="B716"/>
      <c r="C716"/>
      <c r="D716"/>
      <c r="E716"/>
      <c r="F716"/>
      <c r="G716"/>
      <c r="H716"/>
      <c r="I716"/>
      <c r="J716"/>
      <c r="K716"/>
      <c r="L716"/>
    </row>
    <row r="717" spans="1:12" ht="16" x14ac:dyDescent="0.2">
      <c r="A717"/>
      <c r="B717"/>
      <c r="C717"/>
      <c r="D717"/>
      <c r="E717"/>
      <c r="F717"/>
      <c r="G717"/>
      <c r="H717"/>
      <c r="I717"/>
      <c r="J717"/>
      <c r="K717"/>
      <c r="L717"/>
    </row>
    <row r="718" spans="1:12" ht="16" x14ac:dyDescent="0.2">
      <c r="A718"/>
      <c r="B718"/>
      <c r="C718"/>
      <c r="D718"/>
      <c r="E718"/>
      <c r="F718"/>
      <c r="G718"/>
      <c r="H718"/>
      <c r="I718"/>
      <c r="J718"/>
      <c r="K718"/>
      <c r="L718"/>
    </row>
    <row r="719" spans="1:12" ht="16" x14ac:dyDescent="0.2">
      <c r="A719"/>
      <c r="B719"/>
      <c r="C719"/>
      <c r="D719"/>
      <c r="E719"/>
      <c r="F719"/>
      <c r="G719"/>
      <c r="H719"/>
      <c r="I719"/>
      <c r="J719"/>
      <c r="K719"/>
      <c r="L719"/>
    </row>
    <row r="720" spans="1:12" ht="16" x14ac:dyDescent="0.2">
      <c r="A720"/>
      <c r="B720"/>
      <c r="C720"/>
      <c r="D720"/>
      <c r="E720"/>
      <c r="F720"/>
      <c r="G720"/>
      <c r="H720"/>
      <c r="I720"/>
      <c r="J720"/>
      <c r="K720"/>
      <c r="L720"/>
    </row>
    <row r="721" spans="1:12" ht="16" x14ac:dyDescent="0.2">
      <c r="A721"/>
      <c r="B721"/>
      <c r="C721"/>
      <c r="D721"/>
      <c r="E721"/>
      <c r="F721"/>
      <c r="G721"/>
      <c r="H721"/>
      <c r="I721"/>
      <c r="J721"/>
      <c r="K721"/>
      <c r="L721"/>
    </row>
    <row r="722" spans="1:12" ht="16" x14ac:dyDescent="0.2">
      <c r="A722"/>
      <c r="B722"/>
      <c r="C722"/>
      <c r="D722"/>
      <c r="E722"/>
      <c r="F722"/>
      <c r="G722"/>
      <c r="H722"/>
      <c r="I722"/>
      <c r="J722"/>
      <c r="K722"/>
      <c r="L722"/>
    </row>
    <row r="723" spans="1:12" ht="16" x14ac:dyDescent="0.2">
      <c r="A723"/>
      <c r="B723"/>
      <c r="C723"/>
      <c r="D723"/>
      <c r="E723"/>
      <c r="F723"/>
      <c r="G723"/>
      <c r="H723"/>
      <c r="I723"/>
      <c r="J723"/>
      <c r="K723"/>
      <c r="L723"/>
    </row>
    <row r="724" spans="1:12" ht="16" x14ac:dyDescent="0.2">
      <c r="A724"/>
      <c r="B724"/>
      <c r="C724"/>
      <c r="D724"/>
      <c r="E724"/>
      <c r="F724"/>
      <c r="G724"/>
      <c r="H724"/>
      <c r="I724"/>
      <c r="J724"/>
      <c r="K724"/>
      <c r="L724"/>
    </row>
    <row r="725" spans="1:12" ht="16" x14ac:dyDescent="0.2">
      <c r="A725"/>
      <c r="B725"/>
      <c r="C725"/>
      <c r="D725"/>
      <c r="E725"/>
      <c r="F725"/>
      <c r="G725"/>
      <c r="H725"/>
      <c r="I725"/>
      <c r="J725"/>
      <c r="K725"/>
      <c r="L725"/>
    </row>
    <row r="726" spans="1:12" ht="16" x14ac:dyDescent="0.2">
      <c r="A726"/>
      <c r="B726"/>
      <c r="C726"/>
      <c r="D726"/>
      <c r="E726"/>
      <c r="F726"/>
      <c r="G726"/>
      <c r="H726"/>
      <c r="I726"/>
      <c r="J726"/>
      <c r="K726"/>
      <c r="L726"/>
    </row>
    <row r="727" spans="1:12" ht="16" x14ac:dyDescent="0.2">
      <c r="A727"/>
      <c r="B727"/>
      <c r="C727"/>
      <c r="D727"/>
      <c r="E727"/>
      <c r="F727"/>
      <c r="G727"/>
      <c r="H727"/>
      <c r="I727"/>
      <c r="J727"/>
      <c r="K727"/>
      <c r="L727"/>
    </row>
    <row r="728" spans="1:12" ht="16" x14ac:dyDescent="0.2">
      <c r="A728"/>
      <c r="B728"/>
      <c r="C728"/>
      <c r="D728"/>
      <c r="E728"/>
      <c r="F728"/>
      <c r="G728"/>
      <c r="H728"/>
      <c r="I728"/>
      <c r="J728"/>
      <c r="K728"/>
      <c r="L728"/>
    </row>
    <row r="729" spans="1:12" ht="16" x14ac:dyDescent="0.2">
      <c r="A729"/>
      <c r="B729"/>
      <c r="C729"/>
      <c r="D729"/>
      <c r="E729"/>
      <c r="F729"/>
      <c r="G729"/>
      <c r="H729"/>
      <c r="I729"/>
      <c r="J729"/>
      <c r="K729"/>
      <c r="L729"/>
    </row>
    <row r="730" spans="1:12" ht="16" x14ac:dyDescent="0.2">
      <c r="A730"/>
      <c r="B730"/>
      <c r="C730"/>
      <c r="D730"/>
      <c r="E730"/>
      <c r="F730"/>
      <c r="G730"/>
      <c r="H730"/>
      <c r="I730"/>
      <c r="J730"/>
      <c r="K730"/>
      <c r="L730"/>
    </row>
    <row r="731" spans="1:12" ht="16" x14ac:dyDescent="0.2">
      <c r="A731"/>
      <c r="B731"/>
      <c r="C731"/>
      <c r="D731"/>
      <c r="E731"/>
      <c r="F731"/>
      <c r="G731"/>
      <c r="H731"/>
      <c r="I731"/>
      <c r="J731"/>
      <c r="K731"/>
      <c r="L731"/>
    </row>
    <row r="732" spans="1:12" ht="16" x14ac:dyDescent="0.2">
      <c r="A732"/>
      <c r="B732"/>
      <c r="C732"/>
      <c r="D732"/>
      <c r="E732"/>
      <c r="F732"/>
      <c r="G732"/>
      <c r="H732"/>
      <c r="I732"/>
      <c r="J732"/>
      <c r="K732"/>
      <c r="L732"/>
    </row>
    <row r="733" spans="1:12" ht="16" x14ac:dyDescent="0.2">
      <c r="A733"/>
      <c r="B733"/>
      <c r="C733"/>
      <c r="D733"/>
      <c r="E733"/>
      <c r="F733"/>
      <c r="G733"/>
      <c r="H733"/>
      <c r="I733"/>
      <c r="J733"/>
      <c r="K733"/>
      <c r="L733"/>
    </row>
    <row r="734" spans="1:12" ht="16" x14ac:dyDescent="0.2">
      <c r="A734"/>
      <c r="B734"/>
      <c r="C734"/>
      <c r="D734"/>
      <c r="E734"/>
      <c r="F734"/>
      <c r="G734"/>
      <c r="H734"/>
      <c r="I734"/>
      <c r="J734"/>
      <c r="K734"/>
      <c r="L734"/>
    </row>
    <row r="735" spans="1:12" ht="16" x14ac:dyDescent="0.2">
      <c r="A735"/>
      <c r="B735"/>
      <c r="C735"/>
      <c r="D735"/>
      <c r="E735"/>
      <c r="F735"/>
      <c r="G735"/>
      <c r="H735"/>
      <c r="I735"/>
      <c r="J735"/>
      <c r="K735"/>
      <c r="L735"/>
    </row>
    <row r="736" spans="1:12" ht="16" x14ac:dyDescent="0.2">
      <c r="A736"/>
      <c r="B736"/>
      <c r="C736"/>
      <c r="D736"/>
      <c r="E736"/>
      <c r="F736"/>
      <c r="G736"/>
      <c r="H736"/>
      <c r="I736"/>
      <c r="J736"/>
      <c r="K736"/>
      <c r="L736"/>
    </row>
    <row r="737" spans="1:12" ht="16" x14ac:dyDescent="0.2">
      <c r="A737"/>
      <c r="B737"/>
      <c r="C737"/>
      <c r="D737"/>
      <c r="E737"/>
      <c r="F737"/>
      <c r="G737"/>
      <c r="H737"/>
      <c r="I737"/>
      <c r="J737"/>
      <c r="K737"/>
      <c r="L737"/>
    </row>
    <row r="738" spans="1:12" ht="16" x14ac:dyDescent="0.2">
      <c r="A738"/>
      <c r="B738"/>
      <c r="C738"/>
      <c r="D738"/>
      <c r="E738"/>
      <c r="F738"/>
      <c r="G738"/>
      <c r="H738"/>
      <c r="I738"/>
      <c r="J738"/>
      <c r="K738"/>
      <c r="L738"/>
    </row>
    <row r="739" spans="1:12" ht="16" x14ac:dyDescent="0.2">
      <c r="A739"/>
      <c r="B739"/>
      <c r="C739"/>
      <c r="D739"/>
      <c r="E739"/>
      <c r="F739"/>
      <c r="G739"/>
      <c r="H739"/>
      <c r="I739"/>
      <c r="J739"/>
      <c r="K739"/>
      <c r="L739"/>
    </row>
    <row r="740" spans="1:12" ht="16" x14ac:dyDescent="0.2">
      <c r="A740"/>
      <c r="B740"/>
      <c r="C740"/>
      <c r="D740"/>
      <c r="E740"/>
      <c r="F740"/>
      <c r="G740"/>
      <c r="H740"/>
      <c r="I740"/>
      <c r="J740"/>
      <c r="K740"/>
      <c r="L740"/>
    </row>
    <row r="741" spans="1:12" ht="16" x14ac:dyDescent="0.2">
      <c r="A741"/>
      <c r="B741"/>
      <c r="C741"/>
      <c r="D741"/>
      <c r="E741"/>
      <c r="F741"/>
      <c r="G741"/>
      <c r="H741"/>
      <c r="I741"/>
      <c r="J741"/>
      <c r="K741"/>
      <c r="L741"/>
    </row>
    <row r="742" spans="1:12" ht="16" x14ac:dyDescent="0.2">
      <c r="A742"/>
      <c r="B742"/>
      <c r="C742"/>
      <c r="D742"/>
      <c r="E742"/>
      <c r="F742"/>
      <c r="G742"/>
      <c r="H742"/>
      <c r="I742"/>
      <c r="J742"/>
      <c r="K742"/>
      <c r="L742"/>
    </row>
    <row r="743" spans="1:12" ht="16" x14ac:dyDescent="0.2">
      <c r="A743"/>
      <c r="B743"/>
      <c r="C743"/>
      <c r="D743"/>
      <c r="E743"/>
      <c r="F743"/>
      <c r="G743"/>
      <c r="H743"/>
      <c r="I743"/>
      <c r="J743"/>
      <c r="K743"/>
      <c r="L743"/>
    </row>
    <row r="744" spans="1:12" ht="16" x14ac:dyDescent="0.2">
      <c r="A744"/>
      <c r="B744"/>
      <c r="C744"/>
      <c r="D744"/>
      <c r="E744"/>
      <c r="F744"/>
      <c r="G744"/>
      <c r="H744"/>
      <c r="I744"/>
      <c r="J744"/>
      <c r="K744"/>
      <c r="L744"/>
    </row>
    <row r="745" spans="1:12" ht="16" x14ac:dyDescent="0.2">
      <c r="A745"/>
      <c r="B745"/>
      <c r="C745"/>
      <c r="D745"/>
      <c r="E745"/>
      <c r="F745"/>
      <c r="G745"/>
      <c r="H745"/>
      <c r="I745"/>
      <c r="J745"/>
      <c r="K745"/>
      <c r="L745"/>
    </row>
    <row r="746" spans="1:12" ht="16" x14ac:dyDescent="0.2">
      <c r="A746"/>
      <c r="B746"/>
      <c r="C746"/>
      <c r="D746"/>
      <c r="E746"/>
      <c r="F746"/>
      <c r="G746"/>
      <c r="H746"/>
      <c r="I746"/>
      <c r="J746"/>
      <c r="K746"/>
      <c r="L746"/>
    </row>
    <row r="747" spans="1:12" ht="16" x14ac:dyDescent="0.2">
      <c r="A747"/>
      <c r="B747"/>
      <c r="C747"/>
      <c r="D747"/>
      <c r="E747"/>
      <c r="F747"/>
      <c r="G747"/>
      <c r="H747"/>
      <c r="I747"/>
      <c r="J747"/>
      <c r="K747"/>
      <c r="L747"/>
    </row>
    <row r="748" spans="1:12" ht="16" x14ac:dyDescent="0.2">
      <c r="A748"/>
      <c r="B748"/>
      <c r="C748"/>
      <c r="D748"/>
      <c r="E748"/>
      <c r="F748"/>
      <c r="G748"/>
      <c r="H748"/>
      <c r="I748"/>
      <c r="J748"/>
      <c r="K748"/>
      <c r="L748"/>
    </row>
    <row r="749" spans="1:12" ht="16" x14ac:dyDescent="0.2">
      <c r="A749"/>
      <c r="B749"/>
      <c r="C749"/>
      <c r="D749"/>
      <c r="E749"/>
      <c r="F749"/>
      <c r="G749"/>
      <c r="H749"/>
      <c r="I749"/>
      <c r="J749"/>
      <c r="K749"/>
      <c r="L749"/>
    </row>
    <row r="750" spans="1:12" ht="16" x14ac:dyDescent="0.2">
      <c r="A750"/>
      <c r="B750"/>
      <c r="C750"/>
      <c r="D750"/>
      <c r="E750"/>
      <c r="F750"/>
      <c r="G750"/>
      <c r="H750"/>
      <c r="I750"/>
      <c r="J750"/>
      <c r="K750"/>
      <c r="L750"/>
    </row>
    <row r="751" spans="1:12" ht="16" x14ac:dyDescent="0.2">
      <c r="A751"/>
      <c r="B751"/>
      <c r="C751"/>
      <c r="D751"/>
      <c r="E751"/>
      <c r="F751"/>
      <c r="G751"/>
      <c r="H751"/>
      <c r="I751"/>
      <c r="J751"/>
      <c r="K751"/>
      <c r="L751"/>
    </row>
    <row r="752" spans="1:12" ht="16" x14ac:dyDescent="0.2">
      <c r="A752"/>
      <c r="B752"/>
      <c r="C752"/>
      <c r="D752"/>
      <c r="E752"/>
      <c r="F752"/>
      <c r="G752"/>
      <c r="H752"/>
      <c r="I752"/>
      <c r="J752"/>
      <c r="K752"/>
      <c r="L752"/>
    </row>
    <row r="753" spans="1:12" ht="16" x14ac:dyDescent="0.2">
      <c r="A753"/>
      <c r="B753"/>
      <c r="C753"/>
      <c r="D753"/>
      <c r="E753"/>
      <c r="F753"/>
      <c r="G753"/>
      <c r="H753"/>
      <c r="I753"/>
      <c r="J753"/>
      <c r="K753"/>
      <c r="L753"/>
    </row>
    <row r="754" spans="1:12" ht="16" x14ac:dyDescent="0.2">
      <c r="A754"/>
      <c r="B754"/>
      <c r="C754"/>
      <c r="D754"/>
      <c r="E754"/>
      <c r="F754"/>
      <c r="G754"/>
      <c r="H754"/>
      <c r="I754"/>
      <c r="J754"/>
      <c r="K754"/>
      <c r="L754"/>
    </row>
    <row r="755" spans="1:12" ht="16" x14ac:dyDescent="0.2">
      <c r="A755"/>
      <c r="B755"/>
      <c r="C755"/>
      <c r="D755"/>
      <c r="E755"/>
      <c r="F755"/>
      <c r="G755"/>
      <c r="H755"/>
      <c r="I755"/>
      <c r="J755"/>
      <c r="K755"/>
      <c r="L755"/>
    </row>
    <row r="756" spans="1:12" ht="16" x14ac:dyDescent="0.2">
      <c r="A756"/>
      <c r="B756"/>
      <c r="C756"/>
      <c r="D756"/>
      <c r="E756"/>
      <c r="F756"/>
      <c r="G756"/>
      <c r="H756"/>
      <c r="I756"/>
      <c r="J756"/>
      <c r="K756"/>
      <c r="L756"/>
    </row>
    <row r="757" spans="1:12" ht="16" x14ac:dyDescent="0.2">
      <c r="A757"/>
      <c r="B757"/>
      <c r="C757"/>
      <c r="D757"/>
      <c r="E757"/>
      <c r="F757"/>
      <c r="G757"/>
      <c r="H757"/>
      <c r="I757"/>
      <c r="J757"/>
      <c r="K757"/>
      <c r="L757"/>
    </row>
    <row r="758" spans="1:12" ht="16" x14ac:dyDescent="0.2">
      <c r="A758"/>
      <c r="B758"/>
      <c r="C758"/>
      <c r="D758"/>
      <c r="E758"/>
      <c r="F758"/>
      <c r="G758"/>
      <c r="H758"/>
      <c r="I758"/>
      <c r="J758"/>
      <c r="K758"/>
      <c r="L758"/>
    </row>
    <row r="759" spans="1:12" ht="16" x14ac:dyDescent="0.2">
      <c r="A759"/>
      <c r="B759"/>
      <c r="C759"/>
      <c r="D759"/>
      <c r="E759"/>
      <c r="F759"/>
      <c r="G759"/>
      <c r="H759"/>
      <c r="I759"/>
      <c r="J759"/>
      <c r="K759"/>
      <c r="L759"/>
    </row>
    <row r="760" spans="1:12" ht="16" x14ac:dyDescent="0.2">
      <c r="A760"/>
      <c r="B760"/>
      <c r="C760"/>
      <c r="D760"/>
      <c r="E760"/>
      <c r="F760"/>
      <c r="G760"/>
      <c r="H760"/>
      <c r="I760"/>
      <c r="J760"/>
      <c r="K760"/>
      <c r="L760"/>
    </row>
    <row r="761" spans="1:12" ht="16" x14ac:dyDescent="0.2">
      <c r="A761"/>
      <c r="B761"/>
      <c r="C761"/>
      <c r="D761"/>
      <c r="E761"/>
      <c r="F761"/>
      <c r="G761"/>
      <c r="H761"/>
      <c r="I761"/>
      <c r="J761"/>
      <c r="K761"/>
      <c r="L761"/>
    </row>
    <row r="762" spans="1:12" ht="16" x14ac:dyDescent="0.2">
      <c r="A762"/>
      <c r="B762"/>
      <c r="C762"/>
      <c r="D762"/>
      <c r="E762"/>
      <c r="F762"/>
      <c r="G762"/>
      <c r="H762"/>
      <c r="I762"/>
      <c r="J762"/>
      <c r="K762"/>
      <c r="L762"/>
    </row>
    <row r="763" spans="1:12" ht="16" x14ac:dyDescent="0.2">
      <c r="A763"/>
      <c r="B763"/>
      <c r="C763"/>
      <c r="D763"/>
      <c r="E763"/>
      <c r="F763"/>
      <c r="G763"/>
      <c r="H763"/>
      <c r="I763"/>
      <c r="J763"/>
      <c r="K763"/>
      <c r="L763"/>
    </row>
    <row r="764" spans="1:12" ht="16" x14ac:dyDescent="0.2">
      <c r="A764"/>
      <c r="B764"/>
      <c r="C764"/>
      <c r="D764"/>
      <c r="E764"/>
      <c r="F764"/>
      <c r="G764"/>
      <c r="H764"/>
      <c r="I764"/>
      <c r="J764"/>
      <c r="K764"/>
      <c r="L764"/>
    </row>
    <row r="765" spans="1:12" ht="16" x14ac:dyDescent="0.2">
      <c r="A765"/>
      <c r="B765"/>
      <c r="C765"/>
      <c r="D765"/>
      <c r="E765"/>
      <c r="F765"/>
      <c r="G765"/>
      <c r="H765"/>
      <c r="I765"/>
      <c r="J765"/>
      <c r="K765"/>
      <c r="L765"/>
    </row>
    <row r="766" spans="1:12" ht="16" x14ac:dyDescent="0.2">
      <c r="A766"/>
      <c r="B766"/>
      <c r="C766"/>
      <c r="D766"/>
      <c r="E766"/>
      <c r="F766"/>
      <c r="G766"/>
      <c r="H766"/>
      <c r="I766"/>
      <c r="J766"/>
      <c r="K766"/>
      <c r="L766"/>
    </row>
    <row r="767" spans="1:12" ht="16" x14ac:dyDescent="0.2">
      <c r="A767"/>
      <c r="B767"/>
      <c r="C767"/>
      <c r="D767"/>
      <c r="E767"/>
      <c r="F767"/>
      <c r="G767"/>
      <c r="H767"/>
      <c r="I767"/>
      <c r="J767"/>
      <c r="K767"/>
      <c r="L767"/>
    </row>
    <row r="768" spans="1:12" ht="16" x14ac:dyDescent="0.2">
      <c r="A768"/>
      <c r="B768"/>
      <c r="C768"/>
      <c r="D768"/>
      <c r="E768"/>
      <c r="F768"/>
      <c r="G768"/>
      <c r="H768"/>
      <c r="I768"/>
      <c r="J768"/>
      <c r="K768"/>
      <c r="L768"/>
    </row>
    <row r="769" spans="1:12" ht="16" x14ac:dyDescent="0.2">
      <c r="A769"/>
      <c r="B769"/>
      <c r="C769"/>
      <c r="D769"/>
      <c r="E769"/>
      <c r="F769"/>
      <c r="G769"/>
      <c r="H769"/>
      <c r="I769"/>
      <c r="J769"/>
      <c r="K769"/>
      <c r="L769"/>
    </row>
    <row r="770" spans="1:12" ht="16" x14ac:dyDescent="0.2">
      <c r="A770"/>
      <c r="B770"/>
      <c r="C770"/>
      <c r="D770"/>
      <c r="E770"/>
      <c r="F770"/>
      <c r="G770"/>
      <c r="H770"/>
      <c r="I770"/>
      <c r="J770"/>
      <c r="K770"/>
      <c r="L770"/>
    </row>
    <row r="771" spans="1:12" ht="16" x14ac:dyDescent="0.2">
      <c r="A771"/>
      <c r="B771"/>
      <c r="C771"/>
      <c r="D771"/>
      <c r="E771"/>
      <c r="F771"/>
      <c r="G771"/>
      <c r="H771"/>
      <c r="I771"/>
      <c r="J771"/>
      <c r="K771"/>
      <c r="L771"/>
    </row>
    <row r="772" spans="1:12" ht="16" x14ac:dyDescent="0.2">
      <c r="A772"/>
      <c r="B772"/>
      <c r="C772"/>
      <c r="D772"/>
      <c r="E772"/>
      <c r="F772"/>
      <c r="G772"/>
      <c r="H772"/>
      <c r="I772"/>
      <c r="J772"/>
      <c r="K772"/>
      <c r="L772"/>
    </row>
    <row r="773" spans="1:12" ht="16" x14ac:dyDescent="0.2">
      <c r="A773"/>
      <c r="B773"/>
      <c r="C773"/>
      <c r="D773"/>
      <c r="E773"/>
      <c r="F773"/>
      <c r="G773"/>
      <c r="H773"/>
      <c r="I773"/>
      <c r="J773"/>
      <c r="K773"/>
      <c r="L773"/>
    </row>
    <row r="774" spans="1:12" ht="16" x14ac:dyDescent="0.2">
      <c r="A774"/>
      <c r="B774"/>
      <c r="C774"/>
      <c r="D774"/>
      <c r="E774"/>
      <c r="F774"/>
      <c r="G774"/>
      <c r="H774"/>
      <c r="I774"/>
      <c r="J774"/>
      <c r="K774"/>
      <c r="L774"/>
    </row>
    <row r="775" spans="1:12" ht="16" x14ac:dyDescent="0.2">
      <c r="A775"/>
      <c r="B775"/>
      <c r="C775"/>
      <c r="D775"/>
      <c r="E775"/>
      <c r="F775"/>
      <c r="G775"/>
      <c r="H775"/>
      <c r="I775"/>
      <c r="J775"/>
      <c r="K775"/>
      <c r="L775"/>
    </row>
    <row r="776" spans="1:12" ht="16" x14ac:dyDescent="0.2">
      <c r="A776"/>
      <c r="B776"/>
      <c r="C776"/>
      <c r="D776"/>
      <c r="E776"/>
      <c r="F776"/>
      <c r="G776"/>
      <c r="H776"/>
      <c r="I776"/>
      <c r="J776"/>
      <c r="K776"/>
      <c r="L776"/>
    </row>
    <row r="777" spans="1:12" ht="16" x14ac:dyDescent="0.2">
      <c r="A777"/>
      <c r="B777"/>
      <c r="C777"/>
      <c r="D777"/>
      <c r="E777"/>
      <c r="F777"/>
      <c r="G777"/>
      <c r="H777"/>
      <c r="I777"/>
      <c r="J777"/>
      <c r="K777"/>
      <c r="L777"/>
    </row>
    <row r="778" spans="1:12" ht="16" x14ac:dyDescent="0.2">
      <c r="A778"/>
      <c r="B778"/>
      <c r="C778"/>
      <c r="D778"/>
      <c r="E778"/>
      <c r="F778"/>
      <c r="G778"/>
      <c r="H778"/>
      <c r="I778"/>
      <c r="J778"/>
      <c r="K778"/>
      <c r="L778"/>
    </row>
    <row r="779" spans="1:12" ht="16" x14ac:dyDescent="0.2">
      <c r="A779"/>
      <c r="B779"/>
      <c r="C779"/>
      <c r="D779"/>
      <c r="E779"/>
      <c r="F779"/>
      <c r="G779"/>
      <c r="H779"/>
      <c r="I779"/>
      <c r="J779"/>
      <c r="K779"/>
      <c r="L779"/>
    </row>
    <row r="780" spans="1:12" ht="16" x14ac:dyDescent="0.2">
      <c r="A780"/>
      <c r="B780"/>
      <c r="C780"/>
      <c r="D780"/>
      <c r="E780"/>
      <c r="F780"/>
      <c r="G780"/>
      <c r="H780"/>
      <c r="I780"/>
      <c r="J780"/>
      <c r="K780"/>
      <c r="L780"/>
    </row>
    <row r="781" spans="1:12" ht="16" x14ac:dyDescent="0.2">
      <c r="A781"/>
      <c r="B781"/>
      <c r="C781"/>
      <c r="D781"/>
      <c r="E781"/>
      <c r="F781"/>
      <c r="G781"/>
      <c r="H781"/>
      <c r="I781"/>
      <c r="J781"/>
      <c r="K781"/>
      <c r="L781"/>
    </row>
    <row r="782" spans="1:12" ht="16" x14ac:dyDescent="0.2">
      <c r="A782"/>
      <c r="B782"/>
      <c r="C782"/>
      <c r="D782"/>
      <c r="E782"/>
      <c r="F782"/>
      <c r="G782"/>
      <c r="H782"/>
      <c r="I782"/>
      <c r="J782"/>
      <c r="K782"/>
      <c r="L782"/>
    </row>
    <row r="783" spans="1:12" ht="16" x14ac:dyDescent="0.2">
      <c r="A783"/>
      <c r="B783"/>
      <c r="C783"/>
      <c r="D783"/>
      <c r="E783"/>
      <c r="F783"/>
      <c r="G783"/>
      <c r="H783"/>
      <c r="I783"/>
      <c r="J783"/>
      <c r="K783"/>
      <c r="L783"/>
    </row>
    <row r="784" spans="1:12" ht="16" x14ac:dyDescent="0.2">
      <c r="A784"/>
      <c r="B784"/>
      <c r="C784"/>
      <c r="D784"/>
      <c r="E784"/>
      <c r="F784"/>
      <c r="G784"/>
      <c r="H784"/>
      <c r="I784"/>
      <c r="J784"/>
      <c r="K784"/>
      <c r="L784"/>
    </row>
    <row r="785" spans="1:12" ht="16" x14ac:dyDescent="0.2">
      <c r="A785"/>
      <c r="B785"/>
      <c r="C785"/>
      <c r="D785"/>
      <c r="E785"/>
      <c r="F785"/>
      <c r="G785"/>
      <c r="H785"/>
      <c r="I785"/>
      <c r="J785"/>
      <c r="K785"/>
      <c r="L785"/>
    </row>
    <row r="786" spans="1:12" ht="16" x14ac:dyDescent="0.2">
      <c r="A786"/>
      <c r="B786"/>
      <c r="C786"/>
      <c r="D786"/>
      <c r="E786"/>
      <c r="F786"/>
      <c r="G786"/>
      <c r="H786"/>
      <c r="I786"/>
      <c r="J786"/>
      <c r="K786"/>
      <c r="L786"/>
    </row>
    <row r="787" spans="1:12" ht="16" x14ac:dyDescent="0.2">
      <c r="A787"/>
      <c r="B787"/>
      <c r="C787"/>
      <c r="D787"/>
      <c r="E787"/>
      <c r="F787"/>
      <c r="G787"/>
      <c r="H787"/>
      <c r="I787"/>
      <c r="J787"/>
      <c r="K787"/>
      <c r="L787"/>
    </row>
    <row r="788" spans="1:12" ht="16" x14ac:dyDescent="0.2">
      <c r="A788"/>
      <c r="B788"/>
      <c r="C788"/>
      <c r="D788"/>
      <c r="E788"/>
      <c r="F788"/>
      <c r="G788"/>
      <c r="H788"/>
      <c r="I788"/>
      <c r="J788"/>
      <c r="K788"/>
      <c r="L788"/>
    </row>
    <row r="789" spans="1:12" ht="16" x14ac:dyDescent="0.2">
      <c r="A789"/>
      <c r="B789"/>
      <c r="C789"/>
      <c r="D789"/>
      <c r="E789"/>
      <c r="F789"/>
      <c r="G789"/>
      <c r="H789"/>
      <c r="I789"/>
      <c r="J789"/>
      <c r="K789"/>
      <c r="L789"/>
    </row>
    <row r="790" spans="1:12" ht="16" x14ac:dyDescent="0.2">
      <c r="A790"/>
      <c r="B790"/>
      <c r="C790"/>
      <c r="D790"/>
      <c r="E790"/>
      <c r="F790"/>
      <c r="G790"/>
      <c r="H790"/>
      <c r="I790"/>
      <c r="J790"/>
      <c r="K790"/>
      <c r="L790"/>
    </row>
    <row r="791" spans="1:12" ht="16" x14ac:dyDescent="0.2">
      <c r="A791"/>
      <c r="B791"/>
      <c r="C791"/>
      <c r="D791"/>
      <c r="E791"/>
      <c r="F791"/>
      <c r="G791"/>
      <c r="H791"/>
      <c r="I791"/>
      <c r="J791"/>
      <c r="K791"/>
      <c r="L791"/>
    </row>
    <row r="792" spans="1:12" ht="16" x14ac:dyDescent="0.2">
      <c r="A792"/>
      <c r="B792"/>
      <c r="C792"/>
      <c r="D792"/>
      <c r="E792"/>
      <c r="F792"/>
      <c r="G792"/>
      <c r="H792"/>
      <c r="I792"/>
      <c r="J792"/>
      <c r="K792"/>
      <c r="L792"/>
    </row>
    <row r="793" spans="1:12" ht="16" x14ac:dyDescent="0.2">
      <c r="A793"/>
      <c r="B793"/>
      <c r="C793"/>
      <c r="D793"/>
      <c r="E793"/>
      <c r="F793"/>
      <c r="G793"/>
      <c r="H793"/>
      <c r="I793"/>
      <c r="J793"/>
      <c r="K793"/>
      <c r="L793"/>
    </row>
    <row r="794" spans="1:12" ht="16" x14ac:dyDescent="0.2">
      <c r="A794"/>
      <c r="B794"/>
      <c r="C794"/>
      <c r="D794"/>
      <c r="E794"/>
      <c r="F794"/>
      <c r="G794"/>
      <c r="H794"/>
      <c r="I794"/>
      <c r="J794"/>
      <c r="K794"/>
      <c r="L794"/>
    </row>
    <row r="795" spans="1:12" ht="16" x14ac:dyDescent="0.2">
      <c r="A795"/>
      <c r="B795"/>
      <c r="C795"/>
      <c r="D795"/>
      <c r="E795"/>
      <c r="F795"/>
      <c r="G795"/>
      <c r="H795"/>
      <c r="I795"/>
      <c r="J795"/>
      <c r="K795"/>
      <c r="L795"/>
    </row>
    <row r="796" spans="1:12" ht="16" x14ac:dyDescent="0.2">
      <c r="A796"/>
      <c r="B796"/>
      <c r="C796"/>
      <c r="D796"/>
      <c r="E796"/>
      <c r="F796"/>
      <c r="G796"/>
      <c r="H796"/>
      <c r="I796"/>
      <c r="J796"/>
      <c r="K796"/>
      <c r="L796"/>
    </row>
    <row r="797" spans="1:12" ht="16" x14ac:dyDescent="0.2">
      <c r="A797"/>
      <c r="B797"/>
      <c r="C797"/>
      <c r="D797"/>
      <c r="E797"/>
      <c r="F797"/>
      <c r="G797"/>
      <c r="H797"/>
      <c r="I797"/>
      <c r="J797"/>
      <c r="K797"/>
      <c r="L797"/>
    </row>
    <row r="798" spans="1:12" ht="16" x14ac:dyDescent="0.2">
      <c r="A798"/>
      <c r="B798"/>
      <c r="C798"/>
      <c r="D798"/>
      <c r="E798"/>
      <c r="F798"/>
      <c r="G798"/>
      <c r="H798"/>
      <c r="I798"/>
      <c r="J798"/>
      <c r="K798"/>
      <c r="L798"/>
    </row>
    <row r="799" spans="1:12" ht="16" x14ac:dyDescent="0.2">
      <c r="A799"/>
      <c r="B799"/>
      <c r="C799"/>
      <c r="D799"/>
      <c r="E799"/>
      <c r="F799"/>
      <c r="G799"/>
      <c r="H799"/>
      <c r="I799"/>
      <c r="J799"/>
      <c r="K799"/>
      <c r="L799"/>
    </row>
    <row r="800" spans="1:12" ht="16" x14ac:dyDescent="0.2">
      <c r="A800"/>
      <c r="B800"/>
      <c r="C800"/>
      <c r="D800"/>
      <c r="E800"/>
      <c r="F800"/>
      <c r="G800"/>
      <c r="H800"/>
      <c r="I800"/>
      <c r="J800"/>
      <c r="K800"/>
      <c r="L800"/>
    </row>
    <row r="801" spans="1:12" ht="16" x14ac:dyDescent="0.2">
      <c r="A801"/>
      <c r="B801"/>
      <c r="C801"/>
      <c r="D801"/>
      <c r="E801"/>
      <c r="F801"/>
      <c r="G801"/>
      <c r="H801"/>
      <c r="I801"/>
      <c r="J801"/>
      <c r="K801"/>
      <c r="L801"/>
    </row>
    <row r="802" spans="1:12" ht="16" x14ac:dyDescent="0.2">
      <c r="A802"/>
      <c r="B802"/>
      <c r="C802"/>
      <c r="D802"/>
      <c r="E802"/>
      <c r="F802"/>
      <c r="G802"/>
      <c r="H802"/>
      <c r="I802"/>
      <c r="J802"/>
      <c r="K802"/>
      <c r="L802"/>
    </row>
    <row r="803" spans="1:12" ht="16" x14ac:dyDescent="0.2">
      <c r="A803"/>
      <c r="B803"/>
      <c r="C803"/>
      <c r="D803"/>
      <c r="E803"/>
      <c r="F803"/>
      <c r="G803"/>
      <c r="H803"/>
      <c r="I803"/>
      <c r="J803"/>
      <c r="K803"/>
      <c r="L803"/>
    </row>
    <row r="804" spans="1:12" ht="16" x14ac:dyDescent="0.2">
      <c r="A804"/>
      <c r="B804"/>
      <c r="C804"/>
      <c r="D804"/>
      <c r="E804"/>
      <c r="F804"/>
      <c r="G804"/>
      <c r="H804"/>
      <c r="I804"/>
      <c r="J804"/>
      <c r="K804"/>
      <c r="L804"/>
    </row>
    <row r="805" spans="1:12" ht="16" x14ac:dyDescent="0.2">
      <c r="A805"/>
      <c r="B805"/>
      <c r="C805"/>
      <c r="D805"/>
      <c r="E805"/>
      <c r="F805"/>
      <c r="G805"/>
      <c r="H805"/>
      <c r="I805"/>
      <c r="J805"/>
      <c r="K805"/>
      <c r="L805"/>
    </row>
    <row r="806" spans="1:12" ht="16" x14ac:dyDescent="0.2">
      <c r="A806"/>
      <c r="B806"/>
      <c r="C806"/>
      <c r="D806"/>
      <c r="E806"/>
      <c r="F806"/>
      <c r="G806"/>
      <c r="H806"/>
      <c r="I806"/>
      <c r="J806"/>
      <c r="K806"/>
      <c r="L806"/>
    </row>
    <row r="807" spans="1:12" ht="16" x14ac:dyDescent="0.2">
      <c r="A807"/>
      <c r="B807"/>
      <c r="C807"/>
      <c r="D807"/>
      <c r="E807"/>
      <c r="F807"/>
      <c r="G807"/>
      <c r="H807"/>
      <c r="I807"/>
      <c r="J807"/>
      <c r="K807"/>
      <c r="L807"/>
    </row>
    <row r="808" spans="1:12" ht="16" x14ac:dyDescent="0.2">
      <c r="A808"/>
      <c r="B808"/>
      <c r="C808"/>
      <c r="D808"/>
      <c r="E808"/>
      <c r="F808"/>
      <c r="G808"/>
      <c r="H808"/>
      <c r="I808"/>
      <c r="J808"/>
      <c r="K808"/>
      <c r="L808"/>
    </row>
    <row r="809" spans="1:12" ht="16" x14ac:dyDescent="0.2">
      <c r="A809"/>
      <c r="B809"/>
      <c r="C809"/>
      <c r="D809"/>
      <c r="E809"/>
      <c r="F809"/>
      <c r="G809"/>
      <c r="H809"/>
      <c r="I809"/>
      <c r="J809"/>
      <c r="K809"/>
      <c r="L809"/>
    </row>
    <row r="810" spans="1:12" ht="16" x14ac:dyDescent="0.2">
      <c r="A810"/>
      <c r="B810"/>
      <c r="C810"/>
      <c r="D810"/>
      <c r="E810"/>
      <c r="F810"/>
      <c r="G810"/>
      <c r="H810"/>
      <c r="I810"/>
      <c r="J810"/>
      <c r="K810"/>
      <c r="L810"/>
    </row>
    <row r="811" spans="1:12" ht="16" x14ac:dyDescent="0.2">
      <c r="A811"/>
      <c r="B811"/>
      <c r="C811"/>
      <c r="D811"/>
      <c r="E811"/>
      <c r="F811"/>
      <c r="G811"/>
      <c r="H811"/>
      <c r="I811"/>
      <c r="J811"/>
      <c r="K811"/>
      <c r="L811"/>
    </row>
    <row r="812" spans="1:12" ht="16" x14ac:dyDescent="0.2">
      <c r="A812"/>
      <c r="B812"/>
      <c r="C812"/>
      <c r="D812"/>
      <c r="E812"/>
      <c r="F812"/>
      <c r="G812"/>
      <c r="H812"/>
      <c r="I812"/>
      <c r="J812"/>
      <c r="K812"/>
      <c r="L812"/>
    </row>
    <row r="813" spans="1:12" ht="16" x14ac:dyDescent="0.2">
      <c r="A813"/>
      <c r="B813"/>
      <c r="C813"/>
      <c r="D813"/>
      <c r="E813"/>
      <c r="F813"/>
      <c r="G813"/>
      <c r="H813"/>
      <c r="I813"/>
      <c r="J813"/>
      <c r="K813"/>
      <c r="L813"/>
    </row>
    <row r="814" spans="1:12" ht="16" x14ac:dyDescent="0.2">
      <c r="A814"/>
      <c r="B814"/>
      <c r="C814"/>
      <c r="D814"/>
      <c r="E814"/>
      <c r="F814"/>
      <c r="G814"/>
      <c r="H814"/>
      <c r="I814"/>
      <c r="J814"/>
      <c r="K814"/>
      <c r="L814"/>
    </row>
    <row r="815" spans="1:12" ht="16" x14ac:dyDescent="0.2">
      <c r="A815"/>
      <c r="B815"/>
      <c r="C815"/>
      <c r="D815"/>
      <c r="E815"/>
      <c r="F815"/>
      <c r="G815"/>
      <c r="H815"/>
      <c r="I815"/>
      <c r="J815"/>
      <c r="K815"/>
      <c r="L815"/>
    </row>
    <row r="816" spans="1:12" ht="16" x14ac:dyDescent="0.2">
      <c r="A816"/>
      <c r="B816"/>
      <c r="C816"/>
      <c r="D816"/>
      <c r="E816"/>
      <c r="F816"/>
      <c r="G816"/>
      <c r="H816"/>
      <c r="I816"/>
      <c r="J816"/>
      <c r="K816"/>
      <c r="L816"/>
    </row>
    <row r="817" spans="1:12" ht="16" x14ac:dyDescent="0.2">
      <c r="A817"/>
      <c r="B817"/>
      <c r="C817"/>
      <c r="D817"/>
      <c r="E817"/>
      <c r="F817"/>
      <c r="G817"/>
      <c r="H817"/>
      <c r="I817"/>
      <c r="J817"/>
      <c r="K817"/>
      <c r="L817"/>
    </row>
    <row r="818" spans="1:12" ht="16" x14ac:dyDescent="0.2">
      <c r="A818"/>
      <c r="B818"/>
      <c r="C818"/>
      <c r="D818"/>
      <c r="E818"/>
      <c r="F818"/>
      <c r="G818"/>
      <c r="H818"/>
      <c r="I818"/>
      <c r="J818"/>
      <c r="K818"/>
      <c r="L818"/>
    </row>
    <row r="819" spans="1:12" ht="16" x14ac:dyDescent="0.2">
      <c r="A819"/>
      <c r="B819"/>
      <c r="C819"/>
      <c r="D819"/>
      <c r="E819"/>
      <c r="F819"/>
      <c r="G819"/>
      <c r="H819"/>
      <c r="I819"/>
      <c r="J819"/>
      <c r="K819"/>
      <c r="L819"/>
    </row>
    <row r="820" spans="1:12" ht="16" x14ac:dyDescent="0.2">
      <c r="A820"/>
      <c r="B820"/>
      <c r="C820"/>
      <c r="D820"/>
      <c r="E820"/>
      <c r="F820"/>
      <c r="G820"/>
      <c r="H820"/>
      <c r="I820"/>
      <c r="J820"/>
      <c r="K820"/>
      <c r="L820"/>
    </row>
    <row r="821" spans="1:12" ht="16" x14ac:dyDescent="0.2">
      <c r="A821"/>
      <c r="B821"/>
      <c r="C821"/>
      <c r="D821"/>
      <c r="E821"/>
      <c r="F821"/>
      <c r="G821"/>
      <c r="H821"/>
      <c r="I821"/>
      <c r="J821"/>
      <c r="K821"/>
      <c r="L821"/>
    </row>
    <row r="822" spans="1:12" ht="16" x14ac:dyDescent="0.2">
      <c r="A822"/>
      <c r="B822"/>
      <c r="C822"/>
      <c r="D822"/>
      <c r="E822"/>
      <c r="F822"/>
      <c r="G822"/>
      <c r="H822"/>
      <c r="I822"/>
      <c r="J822"/>
      <c r="K822"/>
      <c r="L822"/>
    </row>
    <row r="823" spans="1:12" ht="16" x14ac:dyDescent="0.2">
      <c r="A823"/>
      <c r="B823"/>
      <c r="C823"/>
      <c r="D823"/>
      <c r="E823"/>
      <c r="F823"/>
      <c r="G823"/>
      <c r="H823"/>
      <c r="I823"/>
      <c r="J823"/>
      <c r="K823"/>
      <c r="L823"/>
    </row>
    <row r="824" spans="1:12" ht="16" x14ac:dyDescent="0.2">
      <c r="A824"/>
      <c r="B824"/>
      <c r="C824"/>
      <c r="D824"/>
      <c r="E824"/>
      <c r="F824"/>
      <c r="G824"/>
      <c r="H824"/>
      <c r="I824"/>
      <c r="J824"/>
      <c r="K824"/>
      <c r="L824"/>
    </row>
    <row r="825" spans="1:12" ht="16" x14ac:dyDescent="0.2">
      <c r="A825"/>
      <c r="B825"/>
      <c r="C825"/>
      <c r="D825"/>
      <c r="E825"/>
      <c r="F825"/>
      <c r="G825"/>
      <c r="H825"/>
      <c r="I825"/>
      <c r="J825"/>
      <c r="K825"/>
      <c r="L825"/>
    </row>
    <row r="826" spans="1:12" ht="16" x14ac:dyDescent="0.2">
      <c r="A826"/>
      <c r="B826"/>
      <c r="C826"/>
      <c r="D826"/>
      <c r="E826"/>
      <c r="F826"/>
      <c r="G826"/>
      <c r="H826"/>
      <c r="I826"/>
      <c r="J826"/>
      <c r="K826"/>
      <c r="L826"/>
    </row>
    <row r="827" spans="1:12" ht="16" x14ac:dyDescent="0.2">
      <c r="A827"/>
      <c r="B827"/>
      <c r="C827"/>
      <c r="D827"/>
      <c r="E827"/>
      <c r="F827"/>
      <c r="G827"/>
      <c r="H827"/>
      <c r="I827"/>
      <c r="J827"/>
      <c r="K827"/>
      <c r="L827"/>
    </row>
    <row r="828" spans="1:12" ht="16" x14ac:dyDescent="0.2">
      <c r="A828"/>
      <c r="B828"/>
      <c r="C828"/>
      <c r="D828"/>
      <c r="E828"/>
      <c r="F828"/>
      <c r="G828"/>
      <c r="H828"/>
      <c r="I828"/>
      <c r="J828"/>
      <c r="K828"/>
      <c r="L828"/>
    </row>
    <row r="829" spans="1:12" ht="16" x14ac:dyDescent="0.2">
      <c r="A829"/>
      <c r="B829"/>
      <c r="C829"/>
      <c r="D829"/>
      <c r="E829"/>
      <c r="F829"/>
      <c r="G829"/>
      <c r="H829"/>
      <c r="I829"/>
      <c r="J829"/>
      <c r="K829"/>
      <c r="L829"/>
    </row>
    <row r="830" spans="1:12" ht="16" x14ac:dyDescent="0.2">
      <c r="A830"/>
      <c r="B830"/>
      <c r="C830"/>
      <c r="D830"/>
      <c r="E830"/>
      <c r="F830"/>
      <c r="G830"/>
      <c r="H830"/>
      <c r="I830"/>
      <c r="J830"/>
      <c r="K830"/>
      <c r="L830"/>
    </row>
    <row r="831" spans="1:12" ht="16" x14ac:dyDescent="0.2">
      <c r="A831"/>
      <c r="B831"/>
      <c r="C831"/>
      <c r="D831"/>
      <c r="E831"/>
      <c r="F831"/>
      <c r="G831"/>
      <c r="H831"/>
      <c r="I831"/>
      <c r="J831"/>
      <c r="K831"/>
      <c r="L831"/>
    </row>
    <row r="832" spans="1:12" ht="16" x14ac:dyDescent="0.2">
      <c r="A832"/>
      <c r="B832"/>
      <c r="C832"/>
      <c r="D832"/>
      <c r="E832"/>
      <c r="F832"/>
      <c r="G832"/>
      <c r="H832"/>
      <c r="I832"/>
      <c r="J832"/>
      <c r="K832"/>
      <c r="L832"/>
    </row>
    <row r="833" spans="1:12" ht="16" x14ac:dyDescent="0.2">
      <c r="A833"/>
      <c r="B833"/>
      <c r="C833"/>
      <c r="D833"/>
      <c r="E833"/>
      <c r="F833"/>
      <c r="G833"/>
      <c r="H833"/>
      <c r="I833"/>
      <c r="J833"/>
      <c r="K833"/>
      <c r="L833"/>
    </row>
    <row r="834" spans="1:12" ht="16" x14ac:dyDescent="0.2">
      <c r="A834"/>
      <c r="B834"/>
      <c r="C834"/>
      <c r="D834"/>
      <c r="E834"/>
      <c r="F834"/>
      <c r="G834"/>
      <c r="H834"/>
      <c r="I834"/>
      <c r="J834"/>
      <c r="K834"/>
      <c r="L834"/>
    </row>
    <row r="835" spans="1:12" ht="16" x14ac:dyDescent="0.2">
      <c r="A835"/>
      <c r="B835"/>
      <c r="C835"/>
      <c r="D835"/>
      <c r="E835"/>
      <c r="F835"/>
      <c r="G835"/>
      <c r="H835"/>
      <c r="I835"/>
      <c r="J835"/>
      <c r="K835"/>
      <c r="L835"/>
    </row>
    <row r="836" spans="1:12" ht="16" x14ac:dyDescent="0.2">
      <c r="A836"/>
      <c r="B836"/>
      <c r="C836"/>
      <c r="D836"/>
      <c r="E836"/>
      <c r="F836"/>
      <c r="G836"/>
      <c r="H836"/>
      <c r="I836"/>
      <c r="J836"/>
      <c r="K836"/>
      <c r="L836"/>
    </row>
    <row r="837" spans="1:12" ht="16" x14ac:dyDescent="0.2">
      <c r="A837"/>
      <c r="B837"/>
      <c r="C837"/>
      <c r="D837"/>
      <c r="E837"/>
      <c r="F837"/>
      <c r="G837"/>
      <c r="H837"/>
      <c r="I837"/>
      <c r="J837"/>
      <c r="K837"/>
      <c r="L837"/>
    </row>
    <row r="838" spans="1:12" ht="16" x14ac:dyDescent="0.2">
      <c r="A838"/>
      <c r="B838"/>
      <c r="C838"/>
      <c r="D838"/>
      <c r="E838"/>
      <c r="F838"/>
      <c r="G838"/>
      <c r="H838"/>
      <c r="I838"/>
      <c r="J838"/>
      <c r="K838"/>
      <c r="L838"/>
    </row>
    <row r="839" spans="1:12" ht="16" x14ac:dyDescent="0.2">
      <c r="A839"/>
      <c r="B839"/>
      <c r="C839"/>
      <c r="D839"/>
      <c r="E839"/>
      <c r="F839"/>
      <c r="G839"/>
      <c r="H839"/>
      <c r="I839"/>
      <c r="J839"/>
      <c r="K839"/>
      <c r="L839"/>
    </row>
    <row r="840" spans="1:12" ht="16" x14ac:dyDescent="0.2">
      <c r="A840"/>
      <c r="B840"/>
      <c r="C840"/>
      <c r="D840"/>
      <c r="E840"/>
      <c r="F840"/>
      <c r="G840"/>
      <c r="H840"/>
      <c r="I840"/>
      <c r="J840"/>
      <c r="K840"/>
      <c r="L840"/>
    </row>
    <row r="841" spans="1:12" ht="16" x14ac:dyDescent="0.2">
      <c r="A841"/>
      <c r="B841"/>
      <c r="C841"/>
      <c r="D841"/>
      <c r="E841"/>
      <c r="F841"/>
      <c r="G841"/>
      <c r="H841"/>
      <c r="I841"/>
      <c r="J841"/>
      <c r="K841"/>
      <c r="L841"/>
    </row>
    <row r="842" spans="1:12" ht="16" x14ac:dyDescent="0.2">
      <c r="A842"/>
      <c r="B842"/>
      <c r="C842"/>
      <c r="D842"/>
      <c r="E842"/>
      <c r="F842"/>
      <c r="G842"/>
      <c r="H842"/>
      <c r="I842"/>
      <c r="J842"/>
      <c r="K842"/>
      <c r="L842"/>
    </row>
    <row r="843" spans="1:12" ht="16" x14ac:dyDescent="0.2">
      <c r="A843"/>
      <c r="B843"/>
      <c r="C843"/>
      <c r="D843"/>
      <c r="E843"/>
      <c r="F843"/>
      <c r="G843"/>
      <c r="H843"/>
      <c r="I843"/>
      <c r="J843"/>
      <c r="K843"/>
      <c r="L843"/>
    </row>
    <row r="844" spans="1:12" ht="16" x14ac:dyDescent="0.2">
      <c r="A844"/>
      <c r="B844"/>
      <c r="C844"/>
      <c r="D844"/>
      <c r="E844"/>
      <c r="F844"/>
      <c r="G844"/>
      <c r="H844"/>
      <c r="I844"/>
      <c r="J844"/>
      <c r="K844"/>
      <c r="L844"/>
    </row>
    <row r="845" spans="1:12" ht="16" x14ac:dyDescent="0.2">
      <c r="A845"/>
      <c r="B845"/>
      <c r="C845"/>
      <c r="D845"/>
      <c r="E845"/>
      <c r="F845"/>
      <c r="G845"/>
      <c r="H845"/>
      <c r="I845"/>
      <c r="J845"/>
      <c r="K845"/>
      <c r="L845"/>
    </row>
    <row r="846" spans="1:12" ht="16" x14ac:dyDescent="0.2">
      <c r="A846"/>
      <c r="B846"/>
      <c r="C846"/>
      <c r="D846"/>
      <c r="E846"/>
      <c r="F846"/>
      <c r="G846"/>
      <c r="H846"/>
      <c r="I846"/>
      <c r="J846"/>
      <c r="K846"/>
      <c r="L846"/>
    </row>
    <row r="847" spans="1:12" ht="16" x14ac:dyDescent="0.2">
      <c r="A847"/>
      <c r="B847"/>
      <c r="C847"/>
      <c r="D847"/>
      <c r="E847"/>
      <c r="F847"/>
      <c r="G847"/>
      <c r="H847"/>
      <c r="I847"/>
      <c r="J847"/>
      <c r="K847"/>
      <c r="L847"/>
    </row>
    <row r="848" spans="1:12" ht="16" x14ac:dyDescent="0.2">
      <c r="A848"/>
      <c r="B848"/>
      <c r="C848"/>
      <c r="D848"/>
      <c r="E848"/>
      <c r="F848"/>
      <c r="G848"/>
      <c r="H848"/>
      <c r="I848"/>
      <c r="J848"/>
      <c r="K848"/>
      <c r="L848"/>
    </row>
    <row r="849" spans="1:12" ht="16" x14ac:dyDescent="0.2">
      <c r="A849"/>
      <c r="B849"/>
      <c r="C849"/>
      <c r="D849"/>
      <c r="E849"/>
      <c r="F849"/>
      <c r="G849"/>
      <c r="H849"/>
      <c r="I849"/>
      <c r="J849"/>
      <c r="K849"/>
      <c r="L849"/>
    </row>
    <row r="850" spans="1:12" ht="16" x14ac:dyDescent="0.2">
      <c r="A850"/>
      <c r="B850"/>
      <c r="C850"/>
      <c r="D850"/>
      <c r="E850"/>
      <c r="F850"/>
      <c r="G850"/>
      <c r="H850"/>
      <c r="I850"/>
      <c r="J850"/>
      <c r="K850"/>
      <c r="L850"/>
    </row>
    <row r="851" spans="1:12" ht="16" x14ac:dyDescent="0.2">
      <c r="A851"/>
      <c r="B851"/>
      <c r="C851"/>
      <c r="D851"/>
      <c r="E851"/>
      <c r="F851"/>
      <c r="G851"/>
      <c r="H851"/>
      <c r="I851"/>
      <c r="J851"/>
      <c r="K851"/>
      <c r="L851"/>
    </row>
    <row r="852" spans="1:12" ht="16" x14ac:dyDescent="0.2">
      <c r="A852"/>
      <c r="B852"/>
      <c r="C852"/>
      <c r="D852"/>
      <c r="E852"/>
      <c r="F852"/>
      <c r="G852"/>
      <c r="H852"/>
      <c r="I852"/>
      <c r="J852"/>
      <c r="K852"/>
      <c r="L852"/>
    </row>
    <row r="853" spans="1:12" ht="16" x14ac:dyDescent="0.2">
      <c r="A853"/>
      <c r="B853"/>
      <c r="C853"/>
      <c r="D853"/>
      <c r="E853"/>
      <c r="F853"/>
      <c r="G853"/>
      <c r="H853"/>
      <c r="I853"/>
      <c r="J853"/>
      <c r="K853"/>
      <c r="L853"/>
    </row>
    <row r="854" spans="1:12" ht="16" x14ac:dyDescent="0.2">
      <c r="A854"/>
      <c r="B854"/>
      <c r="C854"/>
      <c r="D854"/>
      <c r="E854"/>
      <c r="F854"/>
      <c r="G854"/>
      <c r="H854"/>
      <c r="I854"/>
      <c r="J854"/>
      <c r="K854"/>
      <c r="L854"/>
    </row>
    <row r="855" spans="1:12" ht="16" x14ac:dyDescent="0.2">
      <c r="A855"/>
      <c r="B855"/>
      <c r="C855"/>
      <c r="D855"/>
      <c r="E855"/>
      <c r="F855"/>
      <c r="G855"/>
      <c r="H855"/>
      <c r="I855"/>
      <c r="J855"/>
      <c r="K855"/>
      <c r="L855"/>
    </row>
    <row r="856" spans="1:12" ht="16" x14ac:dyDescent="0.2">
      <c r="A856"/>
      <c r="B856"/>
      <c r="C856"/>
      <c r="D856"/>
      <c r="E856"/>
      <c r="F856"/>
      <c r="G856"/>
      <c r="H856"/>
      <c r="I856"/>
      <c r="J856"/>
      <c r="K856"/>
      <c r="L856"/>
    </row>
    <row r="857" spans="1:12" ht="16" x14ac:dyDescent="0.2">
      <c r="A857"/>
      <c r="B857"/>
      <c r="C857"/>
      <c r="D857"/>
      <c r="E857"/>
      <c r="F857"/>
      <c r="G857"/>
      <c r="H857"/>
      <c r="I857"/>
      <c r="J857"/>
      <c r="K857"/>
      <c r="L857"/>
    </row>
    <row r="858" spans="1:12" ht="16" x14ac:dyDescent="0.2">
      <c r="A858"/>
      <c r="B858"/>
      <c r="C858"/>
      <c r="D858"/>
      <c r="E858"/>
      <c r="F858"/>
      <c r="G858"/>
      <c r="H858"/>
      <c r="I858"/>
      <c r="J858"/>
      <c r="K858"/>
      <c r="L858"/>
    </row>
    <row r="859" spans="1:12" ht="16" x14ac:dyDescent="0.2">
      <c r="A859"/>
      <c r="B859"/>
      <c r="C859"/>
      <c r="D859"/>
      <c r="E859"/>
      <c r="F859"/>
      <c r="G859"/>
      <c r="H859"/>
      <c r="I859"/>
      <c r="J859"/>
      <c r="K859"/>
      <c r="L859"/>
    </row>
    <row r="860" spans="1:12" ht="16" x14ac:dyDescent="0.2">
      <c r="A860"/>
      <c r="B860"/>
      <c r="C860"/>
      <c r="D860"/>
      <c r="E860"/>
      <c r="F860"/>
      <c r="G860"/>
      <c r="H860"/>
      <c r="I860"/>
      <c r="J860"/>
      <c r="K860"/>
      <c r="L860"/>
    </row>
    <row r="861" spans="1:12" ht="16" x14ac:dyDescent="0.2">
      <c r="A861"/>
      <c r="B861"/>
      <c r="C861"/>
      <c r="D861"/>
      <c r="E861"/>
      <c r="F861"/>
      <c r="G861"/>
      <c r="H861"/>
      <c r="I861"/>
      <c r="J861"/>
      <c r="K861"/>
      <c r="L861"/>
    </row>
    <row r="862" spans="1:12" ht="16" x14ac:dyDescent="0.2">
      <c r="A862"/>
      <c r="B862"/>
      <c r="C862"/>
      <c r="D862"/>
      <c r="E862"/>
      <c r="F862"/>
      <c r="G862"/>
      <c r="H862"/>
      <c r="I862"/>
      <c r="J862"/>
      <c r="K862"/>
      <c r="L862"/>
    </row>
    <row r="863" spans="1:12" ht="16" x14ac:dyDescent="0.2">
      <c r="A863"/>
      <c r="B863"/>
      <c r="C863"/>
      <c r="D863"/>
      <c r="E863"/>
      <c r="F863"/>
      <c r="G863"/>
      <c r="H863"/>
      <c r="I863"/>
      <c r="J863"/>
      <c r="K863"/>
      <c r="L863"/>
    </row>
    <row r="864" spans="1:12" ht="16" x14ac:dyDescent="0.2">
      <c r="A864"/>
      <c r="B864"/>
      <c r="C864"/>
      <c r="D864"/>
      <c r="E864"/>
      <c r="F864"/>
      <c r="G864"/>
      <c r="H864"/>
      <c r="I864"/>
      <c r="J864"/>
      <c r="K864"/>
      <c r="L864"/>
    </row>
    <row r="865" spans="1:12" ht="16" x14ac:dyDescent="0.2">
      <c r="A865"/>
      <c r="B865"/>
      <c r="C865"/>
      <c r="D865"/>
      <c r="E865"/>
      <c r="F865"/>
      <c r="G865"/>
      <c r="H865"/>
      <c r="I865"/>
      <c r="J865"/>
      <c r="K865"/>
      <c r="L865"/>
    </row>
    <row r="866" spans="1:12" ht="16" x14ac:dyDescent="0.2">
      <c r="A866"/>
      <c r="B866"/>
      <c r="C866"/>
      <c r="D866"/>
      <c r="E866"/>
      <c r="F866"/>
      <c r="G866"/>
      <c r="H866"/>
      <c r="I866"/>
      <c r="J866"/>
      <c r="K866"/>
      <c r="L866"/>
    </row>
    <row r="867" spans="1:12" ht="16" x14ac:dyDescent="0.2">
      <c r="A867"/>
      <c r="B867"/>
      <c r="C867"/>
      <c r="D867"/>
      <c r="E867"/>
      <c r="F867"/>
      <c r="G867"/>
      <c r="H867"/>
      <c r="I867"/>
      <c r="J867"/>
      <c r="K867"/>
      <c r="L867"/>
    </row>
    <row r="868" spans="1:12" ht="16" x14ac:dyDescent="0.2">
      <c r="A868"/>
      <c r="B868"/>
      <c r="C868"/>
      <c r="D868"/>
      <c r="E868"/>
      <c r="F868"/>
      <c r="G868"/>
      <c r="H868"/>
      <c r="I868"/>
      <c r="J868"/>
      <c r="K868"/>
      <c r="L868"/>
    </row>
    <row r="869" spans="1:12" ht="16" x14ac:dyDescent="0.2">
      <c r="A869"/>
      <c r="B869"/>
      <c r="C869"/>
      <c r="D869"/>
      <c r="E869"/>
      <c r="F869"/>
      <c r="G869"/>
      <c r="H869"/>
      <c r="I869"/>
      <c r="J869"/>
      <c r="K869"/>
      <c r="L869"/>
    </row>
    <row r="870" spans="1:12" ht="16" x14ac:dyDescent="0.2">
      <c r="A870"/>
      <c r="B870"/>
      <c r="C870"/>
      <c r="D870"/>
      <c r="E870"/>
      <c r="F870"/>
      <c r="G870"/>
      <c r="H870"/>
      <c r="I870"/>
      <c r="J870"/>
      <c r="K870"/>
      <c r="L870"/>
    </row>
    <row r="871" spans="1:12" ht="16" x14ac:dyDescent="0.2">
      <c r="A871"/>
      <c r="B871"/>
      <c r="C871"/>
      <c r="D871"/>
      <c r="E871"/>
      <c r="F871"/>
      <c r="G871"/>
      <c r="H871"/>
      <c r="I871"/>
      <c r="J871"/>
      <c r="K871"/>
      <c r="L871"/>
    </row>
    <row r="872" spans="1:12" ht="16" x14ac:dyDescent="0.2">
      <c r="A872"/>
      <c r="B872"/>
      <c r="C872"/>
      <c r="D872"/>
      <c r="E872"/>
      <c r="F872"/>
      <c r="G872"/>
      <c r="H872"/>
      <c r="I872"/>
      <c r="J872"/>
      <c r="K872"/>
      <c r="L872"/>
    </row>
    <row r="873" spans="1:12" ht="16" x14ac:dyDescent="0.2">
      <c r="A873"/>
      <c r="B873"/>
      <c r="C873"/>
      <c r="D873"/>
      <c r="E873"/>
      <c r="F873"/>
      <c r="G873"/>
      <c r="H873"/>
      <c r="I873"/>
      <c r="J873"/>
      <c r="K873"/>
      <c r="L873"/>
    </row>
    <row r="874" spans="1:12" ht="16" x14ac:dyDescent="0.2">
      <c r="A874"/>
      <c r="B874"/>
      <c r="C874"/>
      <c r="D874"/>
      <c r="E874"/>
      <c r="F874"/>
      <c r="G874"/>
      <c r="H874"/>
      <c r="I874"/>
      <c r="J874"/>
      <c r="K874"/>
      <c r="L874"/>
    </row>
    <row r="875" spans="1:12" ht="16" x14ac:dyDescent="0.2">
      <c r="A875"/>
      <c r="B875"/>
      <c r="C875"/>
      <c r="D875"/>
      <c r="E875"/>
      <c r="F875"/>
      <c r="G875"/>
      <c r="H875"/>
      <c r="I875"/>
      <c r="J875"/>
      <c r="K875"/>
      <c r="L875"/>
    </row>
    <row r="876" spans="1:12" ht="16" x14ac:dyDescent="0.2">
      <c r="A876"/>
      <c r="B876"/>
      <c r="C876"/>
      <c r="D876"/>
      <c r="E876"/>
      <c r="F876"/>
      <c r="G876"/>
      <c r="H876"/>
      <c r="I876"/>
      <c r="J876"/>
      <c r="K876"/>
      <c r="L876"/>
    </row>
    <row r="877" spans="1:12" ht="16" x14ac:dyDescent="0.2">
      <c r="A877"/>
      <c r="B877"/>
      <c r="C877"/>
      <c r="D877"/>
      <c r="E877"/>
      <c r="F877"/>
      <c r="G877"/>
      <c r="H877"/>
      <c r="I877"/>
      <c r="J877"/>
      <c r="K877"/>
      <c r="L877"/>
    </row>
    <row r="878" spans="1:12" ht="16" x14ac:dyDescent="0.2">
      <c r="A878"/>
      <c r="B878"/>
      <c r="C878"/>
      <c r="D878"/>
      <c r="E878"/>
      <c r="F878"/>
      <c r="G878"/>
      <c r="H878"/>
      <c r="I878"/>
      <c r="J878"/>
      <c r="K878"/>
      <c r="L878"/>
    </row>
    <row r="879" spans="1:12" ht="16" x14ac:dyDescent="0.2">
      <c r="A879"/>
      <c r="B879"/>
      <c r="C879"/>
      <c r="D879"/>
      <c r="E879"/>
      <c r="F879"/>
      <c r="G879"/>
      <c r="H879"/>
      <c r="I879"/>
      <c r="J879"/>
      <c r="K879"/>
      <c r="L879"/>
    </row>
    <row r="880" spans="1:12" ht="16" x14ac:dyDescent="0.2">
      <c r="A880"/>
      <c r="B880"/>
      <c r="C880"/>
      <c r="D880"/>
      <c r="E880"/>
      <c r="F880"/>
      <c r="G880"/>
      <c r="H880"/>
      <c r="I880"/>
      <c r="J880"/>
      <c r="K880"/>
      <c r="L880"/>
    </row>
    <row r="881" spans="1:12" ht="16" x14ac:dyDescent="0.2">
      <c r="A881"/>
      <c r="B881"/>
      <c r="C881"/>
      <c r="D881"/>
      <c r="E881"/>
      <c r="F881"/>
      <c r="G881"/>
      <c r="H881"/>
      <c r="I881"/>
      <c r="J881"/>
      <c r="K881"/>
      <c r="L881"/>
    </row>
    <row r="882" spans="1:12" ht="16" x14ac:dyDescent="0.2">
      <c r="A882"/>
      <c r="B882"/>
      <c r="C882"/>
      <c r="D882"/>
      <c r="E882"/>
      <c r="F882"/>
      <c r="G882"/>
      <c r="H882"/>
      <c r="I882"/>
      <c r="J882"/>
      <c r="K882"/>
      <c r="L882"/>
    </row>
    <row r="883" spans="1:12" ht="16" x14ac:dyDescent="0.2">
      <c r="A883"/>
      <c r="B883"/>
      <c r="C883"/>
      <c r="D883"/>
      <c r="E883"/>
      <c r="F883"/>
      <c r="G883"/>
      <c r="H883"/>
      <c r="I883"/>
      <c r="J883"/>
      <c r="K883"/>
      <c r="L883"/>
    </row>
    <row r="884" spans="1:12" ht="16" x14ac:dyDescent="0.2">
      <c r="A884"/>
      <c r="B884"/>
      <c r="C884"/>
      <c r="D884"/>
      <c r="E884"/>
      <c r="F884"/>
      <c r="G884"/>
      <c r="H884"/>
      <c r="I884"/>
      <c r="J884"/>
      <c r="K884"/>
      <c r="L884"/>
    </row>
    <row r="885" spans="1:12" ht="16" x14ac:dyDescent="0.2">
      <c r="A885"/>
      <c r="B885"/>
      <c r="C885"/>
      <c r="D885"/>
      <c r="E885"/>
      <c r="F885"/>
      <c r="G885"/>
      <c r="H885"/>
      <c r="I885"/>
      <c r="J885"/>
      <c r="K885"/>
      <c r="L885"/>
    </row>
    <row r="886" spans="1:12" ht="16" x14ac:dyDescent="0.2">
      <c r="A886"/>
      <c r="B886"/>
      <c r="C886"/>
      <c r="D886"/>
      <c r="E886"/>
      <c r="F886"/>
      <c r="G886"/>
      <c r="H886"/>
      <c r="I886"/>
      <c r="J886"/>
      <c r="K886"/>
      <c r="L886"/>
    </row>
    <row r="887" spans="1:12" ht="16" x14ac:dyDescent="0.2">
      <c r="A887"/>
      <c r="B887"/>
      <c r="C887"/>
      <c r="D887"/>
      <c r="E887"/>
      <c r="F887"/>
      <c r="G887"/>
      <c r="H887"/>
      <c r="I887"/>
      <c r="J887"/>
      <c r="K887"/>
      <c r="L887"/>
    </row>
    <row r="888" spans="1:12" ht="16" x14ac:dyDescent="0.2">
      <c r="A888"/>
      <c r="B888"/>
      <c r="C888"/>
      <c r="D888"/>
      <c r="E888"/>
      <c r="F888"/>
      <c r="G888"/>
      <c r="H888"/>
      <c r="I888"/>
      <c r="J888"/>
      <c r="K888"/>
      <c r="L888"/>
    </row>
    <row r="889" spans="1:12" ht="16" x14ac:dyDescent="0.2">
      <c r="A889"/>
      <c r="B889"/>
      <c r="C889"/>
      <c r="D889"/>
      <c r="E889"/>
      <c r="F889"/>
      <c r="G889"/>
      <c r="H889"/>
      <c r="I889"/>
      <c r="J889"/>
      <c r="K889"/>
      <c r="L889"/>
    </row>
    <row r="890" spans="1:12" ht="16" x14ac:dyDescent="0.2">
      <c r="A890"/>
      <c r="B890"/>
      <c r="C890"/>
      <c r="D890"/>
      <c r="E890"/>
      <c r="F890"/>
      <c r="G890"/>
      <c r="H890"/>
      <c r="I890"/>
      <c r="J890"/>
      <c r="K890"/>
      <c r="L890"/>
    </row>
    <row r="891" spans="1:12" ht="16" x14ac:dyDescent="0.2">
      <c r="A891"/>
      <c r="B891"/>
      <c r="C891"/>
      <c r="D891"/>
      <c r="E891"/>
      <c r="F891"/>
      <c r="G891"/>
      <c r="H891"/>
      <c r="I891"/>
      <c r="J891"/>
      <c r="K891"/>
      <c r="L891"/>
    </row>
    <row r="892" spans="1:12" ht="16" x14ac:dyDescent="0.2">
      <c r="A892"/>
      <c r="B892"/>
      <c r="C892"/>
      <c r="D892"/>
      <c r="E892"/>
      <c r="F892"/>
      <c r="G892"/>
      <c r="H892"/>
      <c r="I892"/>
      <c r="J892"/>
      <c r="K892"/>
      <c r="L892"/>
    </row>
    <row r="893" spans="1:12" ht="16" x14ac:dyDescent="0.2">
      <c r="A893"/>
      <c r="B893"/>
      <c r="C893"/>
      <c r="D893"/>
      <c r="E893"/>
      <c r="F893"/>
      <c r="G893"/>
      <c r="H893"/>
      <c r="I893"/>
      <c r="J893"/>
      <c r="K893"/>
      <c r="L893"/>
    </row>
    <row r="894" spans="1:12" ht="16" x14ac:dyDescent="0.2">
      <c r="A894"/>
      <c r="B894"/>
      <c r="C894"/>
      <c r="D894"/>
      <c r="E894"/>
      <c r="F894"/>
      <c r="G894"/>
      <c r="H894"/>
      <c r="I894"/>
      <c r="J894"/>
      <c r="K894"/>
      <c r="L894"/>
    </row>
    <row r="895" spans="1:12" ht="16" x14ac:dyDescent="0.2">
      <c r="A895"/>
      <c r="B895"/>
      <c r="C895"/>
      <c r="D895"/>
      <c r="E895"/>
      <c r="F895"/>
      <c r="G895"/>
      <c r="H895"/>
      <c r="I895"/>
      <c r="J895"/>
      <c r="K895"/>
      <c r="L895"/>
    </row>
    <row r="896" spans="1:12" ht="16" x14ac:dyDescent="0.2">
      <c r="A896"/>
      <c r="B896"/>
      <c r="C896"/>
      <c r="D896"/>
      <c r="E896"/>
      <c r="F896"/>
      <c r="G896"/>
      <c r="H896"/>
      <c r="I896"/>
      <c r="J896"/>
      <c r="K896"/>
      <c r="L896"/>
    </row>
    <row r="897" spans="1:12" ht="16" x14ac:dyDescent="0.2">
      <c r="A897"/>
      <c r="B897"/>
      <c r="C897"/>
      <c r="D897"/>
      <c r="E897"/>
      <c r="F897"/>
      <c r="G897"/>
      <c r="H897"/>
      <c r="I897"/>
      <c r="J897"/>
      <c r="K897"/>
      <c r="L897"/>
    </row>
    <row r="898" spans="1:12" ht="16" x14ac:dyDescent="0.2">
      <c r="A898"/>
      <c r="B898"/>
      <c r="C898"/>
      <c r="D898"/>
      <c r="E898"/>
      <c r="F898"/>
      <c r="G898"/>
      <c r="H898"/>
      <c r="I898"/>
      <c r="J898"/>
      <c r="K898"/>
      <c r="L898"/>
    </row>
    <row r="899" spans="1:12" ht="16" x14ac:dyDescent="0.2">
      <c r="A899"/>
      <c r="B899"/>
      <c r="C899"/>
      <c r="D899"/>
      <c r="E899"/>
      <c r="F899"/>
      <c r="G899"/>
      <c r="H899"/>
      <c r="I899"/>
      <c r="J899"/>
      <c r="K899"/>
      <c r="L899"/>
    </row>
    <row r="900" spans="1:12" ht="16" x14ac:dyDescent="0.2">
      <c r="A900"/>
      <c r="B900"/>
      <c r="C900"/>
      <c r="D900"/>
      <c r="E900"/>
      <c r="F900"/>
      <c r="G900"/>
      <c r="H900"/>
      <c r="I900"/>
      <c r="J900"/>
      <c r="K900"/>
      <c r="L900"/>
    </row>
    <row r="901" spans="1:12" ht="16" x14ac:dyDescent="0.2">
      <c r="A901"/>
      <c r="B901"/>
      <c r="C901"/>
      <c r="D901"/>
      <c r="E901"/>
      <c r="F901"/>
      <c r="G901"/>
      <c r="H901"/>
      <c r="I901"/>
      <c r="J901"/>
      <c r="K901"/>
      <c r="L901"/>
    </row>
    <row r="902" spans="1:12" ht="16" x14ac:dyDescent="0.2">
      <c r="A902"/>
      <c r="B902"/>
      <c r="C902"/>
      <c r="D902"/>
      <c r="E902"/>
      <c r="F902"/>
      <c r="G902"/>
      <c r="H902"/>
      <c r="I902"/>
      <c r="J902"/>
      <c r="K902"/>
      <c r="L902"/>
    </row>
    <row r="903" spans="1:12" ht="16" x14ac:dyDescent="0.2">
      <c r="A903"/>
      <c r="B903"/>
      <c r="C903"/>
      <c r="D903"/>
      <c r="E903"/>
      <c r="F903"/>
      <c r="G903"/>
      <c r="H903"/>
      <c r="I903"/>
      <c r="J903"/>
      <c r="K903"/>
      <c r="L903"/>
    </row>
    <row r="904" spans="1:12" ht="16" x14ac:dyDescent="0.2">
      <c r="A904"/>
      <c r="B904"/>
      <c r="C904"/>
      <c r="D904"/>
      <c r="E904"/>
      <c r="F904"/>
      <c r="G904"/>
      <c r="H904"/>
      <c r="I904"/>
      <c r="J904"/>
      <c r="K904"/>
      <c r="L904"/>
    </row>
    <row r="905" spans="1:12" ht="16" x14ac:dyDescent="0.2">
      <c r="A905"/>
      <c r="B905"/>
      <c r="C905"/>
      <c r="D905"/>
      <c r="E905"/>
      <c r="F905"/>
      <c r="G905"/>
      <c r="H905"/>
      <c r="I905"/>
      <c r="J905"/>
      <c r="K905"/>
      <c r="L905"/>
    </row>
    <row r="906" spans="1:12" ht="16" x14ac:dyDescent="0.2">
      <c r="A906"/>
      <c r="B906"/>
      <c r="C906"/>
      <c r="D906"/>
      <c r="E906"/>
      <c r="F906"/>
      <c r="G906"/>
      <c r="H906"/>
      <c r="I906"/>
      <c r="J906"/>
      <c r="K906"/>
      <c r="L906"/>
    </row>
    <row r="907" spans="1:12" ht="16" x14ac:dyDescent="0.2">
      <c r="A907"/>
      <c r="B907"/>
      <c r="C907"/>
      <c r="D907"/>
      <c r="E907"/>
      <c r="F907"/>
      <c r="G907"/>
      <c r="H907"/>
      <c r="I907"/>
      <c r="J907"/>
      <c r="K907"/>
      <c r="L907"/>
    </row>
    <row r="908" spans="1:12" ht="16" x14ac:dyDescent="0.2">
      <c r="A908"/>
      <c r="B908"/>
      <c r="C908"/>
      <c r="D908"/>
      <c r="E908"/>
      <c r="F908"/>
      <c r="G908"/>
      <c r="H908"/>
      <c r="I908"/>
      <c r="J908"/>
      <c r="K908"/>
      <c r="L908"/>
    </row>
    <row r="909" spans="1:12" ht="16" x14ac:dyDescent="0.2">
      <c r="A909"/>
      <c r="B909"/>
      <c r="C909"/>
      <c r="D909"/>
      <c r="E909"/>
      <c r="F909"/>
      <c r="G909"/>
      <c r="H909"/>
      <c r="I909"/>
      <c r="J909"/>
      <c r="K909"/>
      <c r="L909"/>
    </row>
    <row r="910" spans="1:12" ht="16" x14ac:dyDescent="0.2">
      <c r="A910"/>
      <c r="B910"/>
      <c r="C910"/>
      <c r="D910"/>
      <c r="E910"/>
      <c r="F910"/>
      <c r="G910"/>
      <c r="H910"/>
      <c r="I910"/>
      <c r="J910"/>
      <c r="K910"/>
      <c r="L910"/>
    </row>
    <row r="911" spans="1:12" ht="16" x14ac:dyDescent="0.2">
      <c r="A911"/>
      <c r="B911"/>
      <c r="C911"/>
      <c r="D911"/>
      <c r="E911"/>
      <c r="F911"/>
      <c r="G911"/>
      <c r="H911"/>
      <c r="I911"/>
      <c r="J911"/>
      <c r="K911"/>
      <c r="L911"/>
    </row>
    <row r="912" spans="1:12" ht="16" x14ac:dyDescent="0.2">
      <c r="A912"/>
      <c r="B912"/>
      <c r="C912"/>
      <c r="D912"/>
      <c r="E912"/>
      <c r="F912"/>
      <c r="G912"/>
      <c r="H912"/>
      <c r="I912"/>
      <c r="J912"/>
      <c r="K912"/>
      <c r="L912"/>
    </row>
    <row r="913" spans="1:12" ht="16" x14ac:dyDescent="0.2">
      <c r="A913"/>
      <c r="B913"/>
      <c r="C913"/>
      <c r="D913"/>
      <c r="E913"/>
      <c r="F913"/>
      <c r="G913"/>
      <c r="H913"/>
      <c r="I913"/>
      <c r="J913"/>
      <c r="K913"/>
      <c r="L913"/>
    </row>
    <row r="914" spans="1:12" ht="16" x14ac:dyDescent="0.2">
      <c r="A914"/>
      <c r="B914"/>
      <c r="C914"/>
      <c r="D914"/>
      <c r="E914"/>
      <c r="F914"/>
      <c r="G914"/>
      <c r="H914"/>
      <c r="I914"/>
      <c r="J914"/>
      <c r="K914"/>
      <c r="L914"/>
    </row>
    <row r="915" spans="1:12" ht="16" x14ac:dyDescent="0.2">
      <c r="A915"/>
      <c r="B915"/>
      <c r="C915"/>
      <c r="D915"/>
      <c r="E915"/>
      <c r="F915"/>
      <c r="G915"/>
      <c r="H915"/>
      <c r="I915"/>
      <c r="J915"/>
      <c r="K915"/>
      <c r="L915"/>
    </row>
    <row r="916" spans="1:12" ht="16" x14ac:dyDescent="0.2">
      <c r="A916"/>
      <c r="B916"/>
      <c r="C916"/>
      <c r="D916"/>
      <c r="E916"/>
      <c r="F916"/>
      <c r="G916"/>
      <c r="H916"/>
      <c r="I916"/>
      <c r="J916"/>
      <c r="K916"/>
      <c r="L916"/>
    </row>
    <row r="917" spans="1:12" ht="16" x14ac:dyDescent="0.2">
      <c r="A917"/>
      <c r="B917"/>
      <c r="C917"/>
      <c r="D917"/>
      <c r="E917"/>
      <c r="F917"/>
      <c r="G917"/>
      <c r="H917"/>
      <c r="I917"/>
      <c r="J917"/>
      <c r="K917"/>
      <c r="L917"/>
    </row>
    <row r="918" spans="1:12" ht="16" x14ac:dyDescent="0.2">
      <c r="A918"/>
      <c r="B918"/>
      <c r="C918"/>
      <c r="D918"/>
      <c r="E918"/>
      <c r="F918"/>
      <c r="G918"/>
      <c r="H918"/>
      <c r="I918"/>
      <c r="J918"/>
      <c r="K918"/>
      <c r="L918"/>
    </row>
    <row r="919" spans="1:12" ht="16" x14ac:dyDescent="0.2">
      <c r="A919"/>
      <c r="B919"/>
      <c r="C919"/>
      <c r="D919"/>
      <c r="E919"/>
      <c r="F919"/>
      <c r="G919"/>
      <c r="H919"/>
      <c r="I919"/>
      <c r="J919"/>
      <c r="K919"/>
      <c r="L919"/>
    </row>
    <row r="920" spans="1:12" ht="16" x14ac:dyDescent="0.2">
      <c r="A920"/>
      <c r="B920"/>
      <c r="C920"/>
      <c r="D920"/>
      <c r="E920"/>
      <c r="F920"/>
      <c r="G920"/>
      <c r="H920"/>
      <c r="I920"/>
      <c r="J920"/>
      <c r="K920"/>
      <c r="L920"/>
    </row>
    <row r="921" spans="1:12" ht="16" x14ac:dyDescent="0.2">
      <c r="A921"/>
      <c r="B921"/>
      <c r="C921"/>
      <c r="D921"/>
      <c r="E921"/>
      <c r="F921"/>
      <c r="G921"/>
      <c r="H921"/>
      <c r="I921"/>
      <c r="J921"/>
      <c r="K921"/>
      <c r="L921"/>
    </row>
    <row r="922" spans="1:12" ht="16" x14ac:dyDescent="0.2">
      <c r="A922"/>
      <c r="B922"/>
      <c r="C922"/>
      <c r="D922"/>
      <c r="E922"/>
      <c r="F922"/>
      <c r="G922"/>
      <c r="H922"/>
      <c r="I922"/>
      <c r="J922"/>
      <c r="K922"/>
      <c r="L922"/>
    </row>
    <row r="923" spans="1:12" ht="16" x14ac:dyDescent="0.2">
      <c r="A923"/>
      <c r="B923"/>
      <c r="C923"/>
      <c r="D923"/>
      <c r="E923"/>
      <c r="F923"/>
      <c r="G923"/>
      <c r="H923"/>
      <c r="I923"/>
      <c r="J923"/>
      <c r="K923"/>
      <c r="L923"/>
    </row>
    <row r="924" spans="1:12" ht="16" x14ac:dyDescent="0.2">
      <c r="A924"/>
      <c r="B924"/>
      <c r="C924"/>
      <c r="D924"/>
      <c r="E924"/>
      <c r="F924"/>
      <c r="G924"/>
      <c r="H924"/>
      <c r="I924"/>
      <c r="J924"/>
      <c r="K924"/>
      <c r="L924"/>
    </row>
    <row r="925" spans="1:12" ht="16" x14ac:dyDescent="0.2">
      <c r="A925"/>
      <c r="B925"/>
      <c r="C925"/>
      <c r="D925"/>
      <c r="E925"/>
      <c r="F925"/>
      <c r="G925"/>
      <c r="H925"/>
      <c r="I925"/>
      <c r="J925"/>
      <c r="K925"/>
      <c r="L925"/>
    </row>
    <row r="926" spans="1:12" ht="16" x14ac:dyDescent="0.2">
      <c r="A926"/>
      <c r="B926"/>
      <c r="C926"/>
      <c r="D926"/>
      <c r="E926"/>
      <c r="F926"/>
      <c r="G926"/>
      <c r="H926"/>
      <c r="I926"/>
      <c r="J926"/>
      <c r="K926"/>
      <c r="L926"/>
    </row>
    <row r="927" spans="1:12" ht="16" x14ac:dyDescent="0.2">
      <c r="A927"/>
      <c r="B927"/>
      <c r="C927"/>
      <c r="D927"/>
      <c r="E927"/>
      <c r="F927"/>
      <c r="G927"/>
      <c r="H927"/>
      <c r="I927"/>
      <c r="J927"/>
      <c r="K927"/>
      <c r="L927"/>
    </row>
    <row r="928" spans="1:12" ht="16" x14ac:dyDescent="0.2">
      <c r="A928"/>
      <c r="B928"/>
      <c r="C928"/>
      <c r="D928"/>
      <c r="E928"/>
      <c r="F928"/>
      <c r="G928"/>
      <c r="H928"/>
      <c r="I928"/>
      <c r="J928"/>
      <c r="K928"/>
      <c r="L928"/>
    </row>
    <row r="929" spans="1:12" ht="16" x14ac:dyDescent="0.2">
      <c r="A929"/>
      <c r="B929"/>
      <c r="C929"/>
      <c r="D929"/>
      <c r="E929"/>
      <c r="F929"/>
      <c r="G929"/>
      <c r="H929"/>
      <c r="I929"/>
      <c r="J929"/>
      <c r="K929"/>
      <c r="L929"/>
    </row>
    <row r="930" spans="1:12" ht="16" x14ac:dyDescent="0.2">
      <c r="A930"/>
      <c r="B930"/>
      <c r="C930"/>
      <c r="D930"/>
      <c r="E930"/>
      <c r="F930"/>
      <c r="G930"/>
      <c r="H930"/>
      <c r="I930"/>
      <c r="J930"/>
      <c r="K930"/>
      <c r="L930"/>
    </row>
    <row r="931" spans="1:12" ht="16" x14ac:dyDescent="0.2">
      <c r="A931"/>
      <c r="B931"/>
      <c r="C931"/>
      <c r="D931"/>
      <c r="E931"/>
      <c r="F931"/>
      <c r="G931"/>
      <c r="H931"/>
      <c r="I931"/>
      <c r="J931"/>
      <c r="K931"/>
      <c r="L931"/>
    </row>
    <row r="932" spans="1:12" ht="16" x14ac:dyDescent="0.2">
      <c r="A932"/>
      <c r="B932"/>
      <c r="C932"/>
      <c r="D932"/>
      <c r="E932"/>
      <c r="F932"/>
      <c r="G932"/>
      <c r="H932"/>
      <c r="I932"/>
      <c r="J932"/>
      <c r="K932"/>
      <c r="L932"/>
    </row>
    <row r="933" spans="1:12" ht="16" x14ac:dyDescent="0.2">
      <c r="A933"/>
      <c r="B933"/>
      <c r="C933"/>
      <c r="D933"/>
      <c r="E933"/>
      <c r="F933"/>
      <c r="G933"/>
      <c r="H933"/>
      <c r="I933"/>
      <c r="J933"/>
      <c r="K933"/>
      <c r="L933"/>
    </row>
    <row r="934" spans="1:12" ht="16" x14ac:dyDescent="0.2">
      <c r="A934"/>
      <c r="B934"/>
      <c r="C934"/>
      <c r="D934"/>
      <c r="E934"/>
      <c r="F934"/>
      <c r="G934"/>
      <c r="H934"/>
      <c r="I934"/>
      <c r="J934"/>
      <c r="K934"/>
      <c r="L934"/>
    </row>
    <row r="935" spans="1:12" ht="16" x14ac:dyDescent="0.2">
      <c r="A935"/>
      <c r="B935"/>
      <c r="C935"/>
      <c r="D935"/>
      <c r="E935"/>
      <c r="F935"/>
      <c r="G935"/>
      <c r="H935"/>
      <c r="I935"/>
      <c r="J935"/>
      <c r="K935"/>
      <c r="L935"/>
    </row>
    <row r="936" spans="1:12" ht="16" x14ac:dyDescent="0.2">
      <c r="A936"/>
      <c r="B936"/>
      <c r="C936"/>
      <c r="D936"/>
      <c r="E936"/>
      <c r="F936"/>
      <c r="G936"/>
      <c r="H936"/>
      <c r="I936"/>
      <c r="J936"/>
      <c r="K936"/>
      <c r="L936"/>
    </row>
    <row r="937" spans="1:12" ht="16" x14ac:dyDescent="0.2">
      <c r="A937"/>
      <c r="B937"/>
      <c r="C937"/>
      <c r="D937"/>
      <c r="E937"/>
      <c r="F937"/>
      <c r="G937"/>
      <c r="H937"/>
      <c r="I937"/>
      <c r="J937"/>
      <c r="K937"/>
      <c r="L937"/>
    </row>
    <row r="938" spans="1:12" ht="16" x14ac:dyDescent="0.2">
      <c r="A938"/>
      <c r="B938"/>
      <c r="C938"/>
      <c r="D938"/>
      <c r="E938"/>
      <c r="F938"/>
      <c r="G938"/>
      <c r="H938"/>
      <c r="I938"/>
      <c r="J938"/>
      <c r="K938"/>
      <c r="L938"/>
    </row>
    <row r="939" spans="1:12" ht="16" x14ac:dyDescent="0.2">
      <c r="A939"/>
      <c r="B939"/>
      <c r="C939"/>
      <c r="D939"/>
      <c r="E939"/>
      <c r="F939"/>
      <c r="G939"/>
      <c r="H939"/>
      <c r="I939"/>
      <c r="J939"/>
      <c r="K939"/>
      <c r="L939"/>
    </row>
    <row r="940" spans="1:12" ht="16" x14ac:dyDescent="0.2">
      <c r="A940"/>
      <c r="B940"/>
      <c r="C940"/>
      <c r="D940"/>
      <c r="E940"/>
      <c r="F940"/>
      <c r="G940"/>
      <c r="H940"/>
      <c r="I940"/>
      <c r="J940"/>
      <c r="K940"/>
      <c r="L940"/>
    </row>
    <row r="941" spans="1:12" ht="16" x14ac:dyDescent="0.2">
      <c r="A941"/>
      <c r="B941"/>
      <c r="C941"/>
      <c r="D941"/>
      <c r="E941"/>
      <c r="F941"/>
      <c r="G941"/>
      <c r="H941"/>
      <c r="I941"/>
      <c r="J941"/>
      <c r="K941"/>
      <c r="L941"/>
    </row>
    <row r="942" spans="1:12" ht="16" x14ac:dyDescent="0.2">
      <c r="A942"/>
      <c r="B942"/>
      <c r="C942"/>
      <c r="D942"/>
      <c r="E942"/>
      <c r="F942"/>
      <c r="G942"/>
      <c r="H942"/>
      <c r="I942"/>
      <c r="J942"/>
      <c r="K942"/>
      <c r="L942"/>
    </row>
    <row r="943" spans="1:12" ht="16" x14ac:dyDescent="0.2">
      <c r="A943"/>
      <c r="B943"/>
      <c r="C943"/>
      <c r="D943"/>
      <c r="E943"/>
      <c r="F943"/>
      <c r="G943"/>
      <c r="H943"/>
      <c r="I943"/>
      <c r="J943"/>
      <c r="K943"/>
      <c r="L943"/>
    </row>
    <row r="944" spans="1:12" ht="16" x14ac:dyDescent="0.2">
      <c r="A944"/>
      <c r="B944"/>
      <c r="C944"/>
      <c r="D944"/>
      <c r="E944"/>
      <c r="F944"/>
      <c r="G944"/>
      <c r="H944"/>
      <c r="I944"/>
      <c r="J944"/>
      <c r="K944"/>
      <c r="L944"/>
    </row>
    <row r="945" spans="1:12" ht="16" x14ac:dyDescent="0.2">
      <c r="A945"/>
      <c r="B945"/>
      <c r="C945"/>
      <c r="D945"/>
      <c r="E945"/>
      <c r="F945"/>
      <c r="G945"/>
      <c r="H945"/>
      <c r="I945"/>
      <c r="J945"/>
      <c r="K945"/>
      <c r="L945"/>
    </row>
    <row r="946" spans="1:12" ht="16" x14ac:dyDescent="0.2">
      <c r="A946"/>
      <c r="B946"/>
      <c r="C946"/>
      <c r="D946"/>
      <c r="E946"/>
      <c r="F946"/>
      <c r="G946"/>
      <c r="H946"/>
      <c r="I946"/>
      <c r="J946"/>
      <c r="K946"/>
      <c r="L946"/>
    </row>
    <row r="947" spans="1:12" ht="16" x14ac:dyDescent="0.2">
      <c r="A947"/>
      <c r="B947"/>
      <c r="C947"/>
      <c r="D947"/>
      <c r="E947"/>
      <c r="F947"/>
      <c r="G947"/>
      <c r="H947"/>
      <c r="I947"/>
      <c r="J947"/>
      <c r="K947"/>
      <c r="L947"/>
    </row>
    <row r="948" spans="1:12" ht="16" x14ac:dyDescent="0.2">
      <c r="A948"/>
      <c r="B948"/>
      <c r="C948"/>
      <c r="D948"/>
      <c r="E948"/>
      <c r="F948"/>
      <c r="G948"/>
      <c r="H948"/>
      <c r="I948"/>
      <c r="J948"/>
      <c r="K948"/>
      <c r="L948"/>
    </row>
    <row r="949" spans="1:12" ht="16" x14ac:dyDescent="0.2">
      <c r="A949"/>
      <c r="B949"/>
      <c r="C949"/>
      <c r="D949"/>
      <c r="E949"/>
      <c r="F949"/>
      <c r="G949"/>
      <c r="H949"/>
      <c r="I949"/>
      <c r="J949"/>
      <c r="K949"/>
      <c r="L949"/>
    </row>
    <row r="950" spans="1:12" ht="16" x14ac:dyDescent="0.2">
      <c r="A950"/>
      <c r="B950"/>
      <c r="C950"/>
      <c r="D950"/>
      <c r="E950"/>
      <c r="F950"/>
      <c r="G950"/>
      <c r="H950"/>
      <c r="I950"/>
      <c r="J950"/>
      <c r="K950"/>
      <c r="L950"/>
    </row>
    <row r="951" spans="1:12" ht="16" x14ac:dyDescent="0.2">
      <c r="A951"/>
      <c r="B951"/>
      <c r="C951"/>
      <c r="D951"/>
      <c r="E951"/>
      <c r="F951"/>
      <c r="G951"/>
      <c r="H951"/>
      <c r="I951"/>
      <c r="J951"/>
      <c r="K951"/>
      <c r="L951"/>
    </row>
    <row r="952" spans="1:12" ht="16" x14ac:dyDescent="0.2">
      <c r="A952"/>
      <c r="B952"/>
      <c r="C952"/>
      <c r="D952"/>
      <c r="E952"/>
      <c r="F952"/>
      <c r="G952"/>
      <c r="H952"/>
      <c r="I952"/>
      <c r="J952"/>
      <c r="K952"/>
      <c r="L952"/>
    </row>
    <row r="953" spans="1:12" ht="16" x14ac:dyDescent="0.2">
      <c r="A953"/>
      <c r="B953"/>
      <c r="C953"/>
      <c r="D953"/>
      <c r="E953"/>
      <c r="F953"/>
      <c r="G953"/>
      <c r="H953"/>
      <c r="I953"/>
      <c r="J953"/>
      <c r="K953"/>
      <c r="L953"/>
    </row>
    <row r="954" spans="1:12" ht="16" x14ac:dyDescent="0.2">
      <c r="A954"/>
      <c r="B954"/>
      <c r="C954"/>
      <c r="D954"/>
      <c r="E954"/>
      <c r="F954"/>
      <c r="G954"/>
      <c r="H954"/>
      <c r="I954"/>
      <c r="J954"/>
      <c r="K954"/>
      <c r="L954"/>
    </row>
    <row r="955" spans="1:12" ht="16" x14ac:dyDescent="0.2">
      <c r="A955"/>
      <c r="B955"/>
      <c r="C955"/>
      <c r="D955"/>
      <c r="E955"/>
      <c r="F955"/>
      <c r="G955"/>
      <c r="H955"/>
      <c r="I955"/>
      <c r="J955"/>
      <c r="K955"/>
      <c r="L955"/>
    </row>
    <row r="956" spans="1:12" ht="16" x14ac:dyDescent="0.2">
      <c r="A956"/>
      <c r="B956"/>
      <c r="C956"/>
      <c r="D956"/>
      <c r="E956"/>
      <c r="F956"/>
      <c r="G956"/>
      <c r="H956"/>
      <c r="I956"/>
      <c r="J956"/>
      <c r="K956"/>
      <c r="L956"/>
    </row>
    <row r="957" spans="1:12" ht="16" x14ac:dyDescent="0.2">
      <c r="A957"/>
      <c r="B957"/>
      <c r="C957"/>
      <c r="D957"/>
      <c r="E957"/>
      <c r="F957"/>
      <c r="G957"/>
      <c r="H957"/>
      <c r="I957"/>
      <c r="J957"/>
      <c r="K957"/>
      <c r="L957"/>
    </row>
    <row r="958" spans="1:12" ht="16" x14ac:dyDescent="0.2">
      <c r="A958"/>
      <c r="B958"/>
      <c r="C958"/>
      <c r="D958"/>
      <c r="E958"/>
      <c r="F958"/>
      <c r="G958"/>
      <c r="H958"/>
      <c r="I958"/>
      <c r="J958"/>
      <c r="K958"/>
      <c r="L958"/>
    </row>
    <row r="959" spans="1:12" ht="16" x14ac:dyDescent="0.2">
      <c r="A959"/>
      <c r="B959"/>
      <c r="C959"/>
      <c r="D959"/>
      <c r="E959"/>
      <c r="F959"/>
      <c r="G959"/>
      <c r="H959"/>
      <c r="I959"/>
      <c r="J959"/>
      <c r="K959"/>
      <c r="L959"/>
    </row>
    <row r="960" spans="1:12" ht="16" x14ac:dyDescent="0.2">
      <c r="A960"/>
      <c r="B960"/>
      <c r="C960"/>
      <c r="D960"/>
      <c r="E960"/>
      <c r="F960"/>
      <c r="G960"/>
      <c r="H960"/>
      <c r="I960"/>
      <c r="J960"/>
      <c r="K960"/>
      <c r="L960"/>
    </row>
    <row r="961" spans="1:12" ht="16" x14ac:dyDescent="0.2">
      <c r="A961"/>
      <c r="B961"/>
      <c r="C961"/>
      <c r="D961"/>
      <c r="E961"/>
      <c r="F961"/>
      <c r="G961"/>
      <c r="H961"/>
      <c r="I961"/>
      <c r="J961"/>
      <c r="K961"/>
      <c r="L961"/>
    </row>
    <row r="962" spans="1:12" ht="16" x14ac:dyDescent="0.2">
      <c r="A962"/>
      <c r="B962"/>
      <c r="C962"/>
      <c r="D962"/>
      <c r="E962"/>
      <c r="F962"/>
      <c r="G962"/>
      <c r="H962"/>
      <c r="I962"/>
      <c r="J962"/>
      <c r="K962"/>
      <c r="L962"/>
    </row>
    <row r="963" spans="1:12" ht="16" x14ac:dyDescent="0.2">
      <c r="A963"/>
      <c r="B963"/>
      <c r="C963"/>
      <c r="D963"/>
      <c r="E963"/>
      <c r="F963"/>
      <c r="G963"/>
      <c r="H963"/>
      <c r="I963"/>
      <c r="J963"/>
      <c r="K963"/>
      <c r="L963"/>
    </row>
    <row r="964" spans="1:12" ht="16" x14ac:dyDescent="0.2">
      <c r="A964"/>
      <c r="B964"/>
      <c r="C964"/>
      <c r="D964"/>
      <c r="E964"/>
      <c r="F964"/>
      <c r="G964"/>
      <c r="H964"/>
      <c r="I964"/>
      <c r="J964"/>
      <c r="K964"/>
      <c r="L964"/>
    </row>
    <row r="965" spans="1:12" ht="16" x14ac:dyDescent="0.2">
      <c r="A965"/>
      <c r="B965"/>
      <c r="C965"/>
      <c r="D965"/>
      <c r="E965"/>
      <c r="F965"/>
      <c r="G965"/>
      <c r="H965"/>
      <c r="I965"/>
      <c r="J965"/>
      <c r="K965"/>
      <c r="L965"/>
    </row>
    <row r="966" spans="1:12" ht="16" x14ac:dyDescent="0.2">
      <c r="A966"/>
      <c r="B966"/>
      <c r="C966"/>
      <c r="D966"/>
      <c r="E966"/>
      <c r="F966"/>
      <c r="G966"/>
      <c r="H966"/>
      <c r="I966"/>
      <c r="J966"/>
      <c r="K966"/>
      <c r="L966"/>
    </row>
    <row r="967" spans="1:12" ht="16" x14ac:dyDescent="0.2">
      <c r="A967"/>
      <c r="B967"/>
      <c r="C967"/>
      <c r="D967"/>
      <c r="E967"/>
      <c r="F967"/>
      <c r="G967"/>
      <c r="H967"/>
      <c r="I967"/>
      <c r="J967"/>
      <c r="K967"/>
      <c r="L967"/>
    </row>
    <row r="968" spans="1:12" ht="16" x14ac:dyDescent="0.2">
      <c r="A968"/>
      <c r="B968"/>
      <c r="C968"/>
      <c r="D968"/>
      <c r="E968"/>
      <c r="F968"/>
      <c r="G968"/>
      <c r="H968"/>
      <c r="I968"/>
      <c r="J968"/>
      <c r="K968"/>
      <c r="L968"/>
    </row>
    <row r="969" spans="1:12" ht="16" x14ac:dyDescent="0.2">
      <c r="A969"/>
      <c r="B969"/>
      <c r="C969"/>
      <c r="D969"/>
      <c r="E969"/>
      <c r="F969"/>
      <c r="G969"/>
      <c r="H969"/>
      <c r="I969"/>
      <c r="J969"/>
      <c r="K969"/>
      <c r="L969"/>
    </row>
    <row r="970" spans="1:12" ht="16" x14ac:dyDescent="0.2">
      <c r="A970"/>
      <c r="B970"/>
      <c r="C970"/>
      <c r="D970"/>
      <c r="E970"/>
      <c r="F970"/>
      <c r="G970"/>
      <c r="H970"/>
      <c r="I970"/>
      <c r="J970"/>
      <c r="K970"/>
      <c r="L970"/>
    </row>
    <row r="971" spans="1:12" ht="16" x14ac:dyDescent="0.2">
      <c r="A971"/>
      <c r="B971"/>
      <c r="C971"/>
      <c r="D971"/>
      <c r="E971"/>
      <c r="F971"/>
      <c r="G971"/>
      <c r="H971"/>
      <c r="I971"/>
      <c r="J971"/>
      <c r="K971"/>
      <c r="L971"/>
    </row>
    <row r="972" spans="1:12" ht="16" x14ac:dyDescent="0.2">
      <c r="A972"/>
      <c r="B972"/>
      <c r="C972"/>
      <c r="D972"/>
      <c r="E972"/>
      <c r="F972"/>
      <c r="G972"/>
      <c r="H972"/>
      <c r="I972"/>
      <c r="J972"/>
      <c r="K972"/>
      <c r="L972"/>
    </row>
    <row r="973" spans="1:12" ht="16" x14ac:dyDescent="0.2">
      <c r="A973"/>
      <c r="B973"/>
      <c r="C973"/>
      <c r="D973"/>
      <c r="E973"/>
      <c r="F973"/>
      <c r="G973"/>
      <c r="H973"/>
      <c r="I973"/>
      <c r="J973"/>
      <c r="K973"/>
      <c r="L973"/>
    </row>
    <row r="974" spans="1:12" ht="16" x14ac:dyDescent="0.2">
      <c r="A974"/>
      <c r="B974"/>
      <c r="C974"/>
      <c r="D974"/>
      <c r="E974"/>
      <c r="F974"/>
      <c r="G974"/>
      <c r="H974"/>
      <c r="I974"/>
      <c r="J974"/>
      <c r="K974"/>
      <c r="L974"/>
    </row>
    <row r="975" spans="1:12" ht="16" x14ac:dyDescent="0.2">
      <c r="A975"/>
      <c r="B975"/>
      <c r="C975"/>
      <c r="D975"/>
      <c r="E975"/>
      <c r="F975"/>
      <c r="G975"/>
      <c r="H975"/>
      <c r="I975"/>
      <c r="J975"/>
      <c r="K975"/>
      <c r="L975"/>
    </row>
    <row r="976" spans="1:12" ht="16" x14ac:dyDescent="0.2">
      <c r="A976"/>
      <c r="B976"/>
      <c r="C976"/>
      <c r="D976"/>
      <c r="E976"/>
      <c r="F976"/>
      <c r="G976"/>
      <c r="H976"/>
      <c r="I976"/>
      <c r="J976"/>
      <c r="K976"/>
      <c r="L976"/>
    </row>
    <row r="977" spans="1:12" ht="16" x14ac:dyDescent="0.2">
      <c r="A977"/>
      <c r="B977"/>
      <c r="C977"/>
      <c r="D977"/>
      <c r="E977"/>
      <c r="F977"/>
      <c r="G977"/>
      <c r="H977"/>
      <c r="I977"/>
      <c r="J977"/>
      <c r="K977"/>
      <c r="L977"/>
    </row>
    <row r="978" spans="1:12" ht="16" x14ac:dyDescent="0.2">
      <c r="A978"/>
      <c r="B978"/>
      <c r="C978"/>
      <c r="D978"/>
      <c r="E978"/>
      <c r="F978"/>
      <c r="G978"/>
      <c r="H978"/>
      <c r="I978"/>
      <c r="J978"/>
      <c r="K978"/>
      <c r="L978"/>
    </row>
    <row r="979" spans="1:12" ht="16" x14ac:dyDescent="0.2">
      <c r="A979"/>
      <c r="B979"/>
      <c r="C979"/>
      <c r="D979"/>
      <c r="E979"/>
      <c r="F979"/>
      <c r="G979"/>
      <c r="H979"/>
      <c r="I979"/>
      <c r="J979"/>
      <c r="K979"/>
      <c r="L979"/>
    </row>
    <row r="980" spans="1:12" ht="16" x14ac:dyDescent="0.2">
      <c r="A980"/>
      <c r="B980"/>
      <c r="C980"/>
      <c r="D980"/>
      <c r="E980"/>
      <c r="F980"/>
      <c r="G980"/>
      <c r="H980"/>
      <c r="I980"/>
      <c r="J980"/>
      <c r="K980"/>
      <c r="L980"/>
    </row>
    <row r="981" spans="1:12" ht="16" x14ac:dyDescent="0.2">
      <c r="A981"/>
      <c r="B981"/>
      <c r="C981"/>
      <c r="D981"/>
      <c r="E981"/>
      <c r="F981"/>
      <c r="G981"/>
      <c r="H981"/>
      <c r="I981"/>
      <c r="J981"/>
      <c r="K981"/>
      <c r="L981"/>
    </row>
    <row r="982" spans="1:12" ht="16" x14ac:dyDescent="0.2">
      <c r="A982"/>
      <c r="B982"/>
      <c r="C982"/>
      <c r="D982"/>
      <c r="E982"/>
      <c r="F982"/>
      <c r="G982"/>
      <c r="H982"/>
      <c r="I982"/>
      <c r="J982"/>
      <c r="K982"/>
      <c r="L982"/>
    </row>
    <row r="983" spans="1:12" ht="16" x14ac:dyDescent="0.2">
      <c r="A983"/>
      <c r="B983"/>
      <c r="C983"/>
      <c r="D983"/>
      <c r="E983"/>
      <c r="F983"/>
      <c r="G983"/>
      <c r="H983"/>
      <c r="I983"/>
      <c r="J983"/>
      <c r="K983"/>
      <c r="L983"/>
    </row>
    <row r="984" spans="1:12" ht="16" x14ac:dyDescent="0.2">
      <c r="A984"/>
      <c r="B984"/>
      <c r="C984"/>
      <c r="D984"/>
      <c r="E984"/>
      <c r="F984"/>
      <c r="G984"/>
      <c r="H984"/>
      <c r="I984"/>
      <c r="J984"/>
      <c r="K984"/>
      <c r="L984"/>
    </row>
    <row r="985" spans="1:12" ht="16" x14ac:dyDescent="0.2">
      <c r="A985"/>
      <c r="B985"/>
      <c r="C985"/>
      <c r="D985"/>
      <c r="E985"/>
      <c r="F985"/>
      <c r="G985"/>
      <c r="H985"/>
      <c r="I985"/>
      <c r="J985"/>
      <c r="K985"/>
      <c r="L985"/>
    </row>
    <row r="986" spans="1:12" ht="16" x14ac:dyDescent="0.2">
      <c r="A986"/>
      <c r="B986"/>
      <c r="C986"/>
      <c r="D986"/>
      <c r="E986"/>
      <c r="F986"/>
      <c r="G986"/>
      <c r="H986"/>
      <c r="I986"/>
      <c r="J986"/>
      <c r="K986"/>
      <c r="L986"/>
    </row>
    <row r="987" spans="1:12" ht="16" x14ac:dyDescent="0.2">
      <c r="A987"/>
      <c r="B987"/>
      <c r="C987"/>
      <c r="D987"/>
      <c r="E987"/>
      <c r="F987"/>
      <c r="G987"/>
      <c r="H987"/>
      <c r="I987"/>
      <c r="J987"/>
      <c r="K987"/>
      <c r="L987"/>
    </row>
    <row r="988" spans="1:12" ht="16" x14ac:dyDescent="0.2">
      <c r="A988"/>
      <c r="B988"/>
      <c r="C988"/>
      <c r="D988"/>
      <c r="E988"/>
      <c r="F988"/>
      <c r="G988"/>
      <c r="H988"/>
      <c r="I988"/>
      <c r="J988"/>
      <c r="K988"/>
      <c r="L988"/>
    </row>
    <row r="989" spans="1:12" ht="16" x14ac:dyDescent="0.2">
      <c r="A989"/>
      <c r="B989"/>
      <c r="C989"/>
      <c r="D989"/>
      <c r="E989"/>
      <c r="F989"/>
      <c r="G989"/>
      <c r="H989"/>
      <c r="I989"/>
      <c r="J989"/>
      <c r="K989"/>
      <c r="L989"/>
    </row>
    <row r="990" spans="1:12" ht="16" x14ac:dyDescent="0.2">
      <c r="A990"/>
      <c r="B990"/>
      <c r="C990"/>
      <c r="D990"/>
      <c r="E990"/>
      <c r="F990"/>
      <c r="G990"/>
      <c r="H990"/>
      <c r="I990"/>
      <c r="J990"/>
      <c r="K990"/>
      <c r="L990"/>
    </row>
    <row r="991" spans="1:12" ht="16" x14ac:dyDescent="0.2">
      <c r="A991"/>
      <c r="B991"/>
      <c r="C991"/>
      <c r="D991"/>
      <c r="E991"/>
      <c r="F991"/>
      <c r="G991"/>
      <c r="H991"/>
      <c r="I991"/>
      <c r="J991"/>
      <c r="K991"/>
      <c r="L991"/>
    </row>
    <row r="992" spans="1:12" ht="16" x14ac:dyDescent="0.2">
      <c r="A992"/>
      <c r="B992"/>
      <c r="C992"/>
      <c r="D992"/>
      <c r="E992"/>
      <c r="F992"/>
      <c r="G992"/>
      <c r="H992"/>
      <c r="I992"/>
      <c r="J992"/>
      <c r="K992"/>
      <c r="L992"/>
    </row>
    <row r="993" spans="1:12" ht="16" x14ac:dyDescent="0.2">
      <c r="A993"/>
      <c r="B993"/>
      <c r="C993"/>
      <c r="D993"/>
      <c r="E993"/>
      <c r="F993"/>
      <c r="G993"/>
      <c r="H993"/>
      <c r="I993"/>
      <c r="J993"/>
      <c r="K993"/>
      <c r="L993"/>
    </row>
    <row r="994" spans="1:12" ht="16" x14ac:dyDescent="0.2">
      <c r="A994"/>
      <c r="B994"/>
      <c r="C994"/>
      <c r="D994"/>
      <c r="E994"/>
      <c r="F994"/>
      <c r="G994"/>
      <c r="H994"/>
      <c r="I994"/>
      <c r="J994"/>
      <c r="K994"/>
      <c r="L994"/>
    </row>
    <row r="995" spans="1:12" ht="16" x14ac:dyDescent="0.2">
      <c r="A995"/>
      <c r="B995"/>
      <c r="C995"/>
      <c r="D995"/>
      <c r="E995"/>
      <c r="F995"/>
      <c r="G995"/>
      <c r="H995"/>
      <c r="I995"/>
      <c r="J995"/>
      <c r="K995"/>
      <c r="L995"/>
    </row>
    <row r="996" spans="1:12" ht="16" x14ac:dyDescent="0.2">
      <c r="A996"/>
      <c r="B996"/>
      <c r="C996"/>
      <c r="D996"/>
      <c r="E996"/>
      <c r="F996"/>
      <c r="G996"/>
      <c r="H996"/>
      <c r="I996"/>
      <c r="J996"/>
      <c r="K996"/>
      <c r="L996"/>
    </row>
    <row r="997" spans="1:12" ht="16" x14ac:dyDescent="0.2">
      <c r="A997"/>
      <c r="B997"/>
      <c r="C997"/>
      <c r="D997"/>
      <c r="E997"/>
      <c r="F997"/>
      <c r="G997"/>
      <c r="H997"/>
      <c r="I997"/>
      <c r="J997"/>
      <c r="K997"/>
      <c r="L997"/>
    </row>
    <row r="998" spans="1:12" ht="16" x14ac:dyDescent="0.2">
      <c r="A998"/>
      <c r="B998"/>
      <c r="C998"/>
      <c r="D998"/>
      <c r="E998"/>
      <c r="F998"/>
      <c r="G998"/>
      <c r="H998"/>
      <c r="I998"/>
      <c r="J998"/>
      <c r="K998"/>
      <c r="L998"/>
    </row>
    <row r="999" spans="1:12" ht="16" x14ac:dyDescent="0.2">
      <c r="A999"/>
      <c r="B999"/>
      <c r="C999"/>
      <c r="D999"/>
      <c r="E999"/>
      <c r="F999"/>
      <c r="G999"/>
      <c r="H999"/>
      <c r="I999"/>
      <c r="J999"/>
      <c r="K999"/>
      <c r="L999"/>
    </row>
    <row r="1000" spans="1:12" ht="16" x14ac:dyDescent="0.2">
      <c r="A1000"/>
      <c r="B1000"/>
      <c r="C1000"/>
      <c r="D1000"/>
      <c r="E1000"/>
      <c r="F1000"/>
      <c r="G1000"/>
      <c r="H1000"/>
      <c r="I1000"/>
      <c r="J1000"/>
      <c r="K1000"/>
      <c r="L1000"/>
    </row>
    <row r="1001" spans="1:12" ht="16" x14ac:dyDescent="0.2">
      <c r="A1001"/>
      <c r="B1001"/>
      <c r="C1001"/>
      <c r="D1001"/>
      <c r="E1001"/>
      <c r="F1001"/>
      <c r="G1001"/>
      <c r="H1001"/>
      <c r="I1001"/>
      <c r="J1001"/>
      <c r="K1001"/>
      <c r="L1001"/>
    </row>
    <row r="1002" spans="1:12" ht="16" x14ac:dyDescent="0.2">
      <c r="A1002"/>
      <c r="B1002"/>
      <c r="C1002"/>
      <c r="D1002"/>
      <c r="E1002"/>
      <c r="F1002"/>
      <c r="G1002"/>
      <c r="H1002"/>
      <c r="I1002"/>
      <c r="J1002"/>
      <c r="K1002"/>
      <c r="L1002"/>
    </row>
    <row r="1003" spans="1:12" ht="16" x14ac:dyDescent="0.2">
      <c r="A1003"/>
      <c r="B1003"/>
      <c r="C1003"/>
      <c r="D1003"/>
      <c r="E1003"/>
      <c r="F1003"/>
      <c r="G1003"/>
      <c r="H1003"/>
      <c r="I1003"/>
      <c r="J1003"/>
      <c r="K1003"/>
      <c r="L1003"/>
    </row>
    <row r="1004" spans="1:12" ht="16" x14ac:dyDescent="0.2">
      <c r="A1004"/>
      <c r="B1004"/>
      <c r="C1004"/>
      <c r="D1004"/>
      <c r="E1004"/>
      <c r="F1004"/>
      <c r="G1004"/>
      <c r="H1004"/>
      <c r="I1004"/>
      <c r="J1004"/>
      <c r="K1004"/>
      <c r="L1004"/>
    </row>
    <row r="1005" spans="1:12" ht="16" x14ac:dyDescent="0.2">
      <c r="A1005"/>
      <c r="B1005"/>
      <c r="C1005"/>
      <c r="D1005"/>
      <c r="E1005"/>
      <c r="F1005"/>
      <c r="G1005"/>
      <c r="H1005"/>
      <c r="I1005"/>
      <c r="J1005"/>
      <c r="K1005"/>
      <c r="L1005"/>
    </row>
    <row r="1006" spans="1:12" ht="16" x14ac:dyDescent="0.2">
      <c r="A1006"/>
      <c r="B1006"/>
      <c r="C1006"/>
      <c r="D1006"/>
      <c r="E1006"/>
      <c r="F1006"/>
      <c r="G1006"/>
      <c r="H1006"/>
      <c r="I1006"/>
      <c r="J1006"/>
      <c r="K1006"/>
      <c r="L1006"/>
    </row>
    <row r="1007" spans="1:12" ht="16" x14ac:dyDescent="0.2">
      <c r="A1007"/>
      <c r="B1007"/>
      <c r="C1007"/>
      <c r="D1007"/>
      <c r="E1007"/>
      <c r="F1007"/>
      <c r="G1007"/>
      <c r="H1007"/>
      <c r="I1007"/>
      <c r="J1007"/>
      <c r="K1007"/>
      <c r="L1007"/>
    </row>
    <row r="1008" spans="1:12" ht="16" x14ac:dyDescent="0.2">
      <c r="A1008"/>
      <c r="B1008"/>
      <c r="C1008"/>
      <c r="D1008"/>
      <c r="E1008"/>
      <c r="F1008"/>
      <c r="G1008"/>
      <c r="H1008"/>
      <c r="I1008"/>
      <c r="J1008"/>
      <c r="K1008"/>
      <c r="L1008"/>
    </row>
    <row r="1009" spans="1:12" ht="16" x14ac:dyDescent="0.2">
      <c r="A1009"/>
      <c r="B1009"/>
      <c r="C1009"/>
      <c r="D1009"/>
      <c r="E1009"/>
      <c r="F1009"/>
      <c r="G1009"/>
      <c r="H1009"/>
      <c r="I1009"/>
      <c r="J1009"/>
      <c r="K1009"/>
      <c r="L1009"/>
    </row>
    <row r="1010" spans="1:12" ht="16" x14ac:dyDescent="0.2">
      <c r="A1010"/>
      <c r="B1010"/>
      <c r="C1010"/>
      <c r="D1010"/>
      <c r="E1010"/>
      <c r="F1010"/>
      <c r="G1010"/>
      <c r="H1010"/>
      <c r="I1010"/>
      <c r="J1010"/>
      <c r="K1010"/>
      <c r="L1010"/>
    </row>
    <row r="1011" spans="1:12" ht="16" x14ac:dyDescent="0.2">
      <c r="A1011"/>
      <c r="B1011"/>
      <c r="C1011"/>
      <c r="D1011"/>
      <c r="E1011"/>
      <c r="F1011"/>
      <c r="G1011"/>
      <c r="H1011"/>
      <c r="I1011"/>
      <c r="J1011"/>
      <c r="K1011"/>
      <c r="L1011"/>
    </row>
    <row r="1012" spans="1:12" ht="16" x14ac:dyDescent="0.2">
      <c r="A1012"/>
      <c r="B1012"/>
      <c r="C1012"/>
      <c r="D1012"/>
      <c r="E1012"/>
      <c r="F1012"/>
      <c r="G1012"/>
      <c r="H1012"/>
      <c r="I1012"/>
      <c r="J1012"/>
      <c r="K1012"/>
      <c r="L1012"/>
    </row>
    <row r="1013" spans="1:12" ht="16" x14ac:dyDescent="0.2">
      <c r="A1013"/>
      <c r="B1013"/>
      <c r="C1013"/>
      <c r="D1013"/>
      <c r="E1013"/>
      <c r="F1013"/>
      <c r="G1013"/>
      <c r="H1013"/>
      <c r="I1013"/>
      <c r="J1013"/>
      <c r="K1013"/>
      <c r="L1013"/>
    </row>
    <row r="1014" spans="1:12" ht="16" x14ac:dyDescent="0.2">
      <c r="A1014"/>
      <c r="B1014"/>
      <c r="C1014"/>
      <c r="D1014"/>
      <c r="E1014"/>
      <c r="F1014"/>
      <c r="G1014"/>
      <c r="H1014"/>
      <c r="I1014"/>
      <c r="J1014"/>
      <c r="K1014"/>
      <c r="L1014"/>
    </row>
    <row r="1015" spans="1:12" ht="16" x14ac:dyDescent="0.2">
      <c r="A1015"/>
      <c r="B1015"/>
      <c r="C1015"/>
      <c r="D1015"/>
      <c r="E1015"/>
      <c r="F1015"/>
      <c r="G1015"/>
      <c r="H1015"/>
      <c r="I1015"/>
      <c r="J1015"/>
      <c r="K1015"/>
      <c r="L1015"/>
    </row>
    <row r="1016" spans="1:12" ht="16" x14ac:dyDescent="0.2">
      <c r="A1016"/>
      <c r="B1016"/>
      <c r="C1016"/>
      <c r="D1016"/>
      <c r="E1016"/>
      <c r="F1016"/>
      <c r="G1016"/>
      <c r="H1016"/>
      <c r="I1016"/>
      <c r="J1016"/>
      <c r="K1016"/>
      <c r="L1016"/>
    </row>
    <row r="1017" spans="1:12" ht="16" x14ac:dyDescent="0.2">
      <c r="A1017"/>
      <c r="B1017"/>
      <c r="C1017"/>
      <c r="D1017"/>
      <c r="E1017"/>
      <c r="F1017"/>
      <c r="G1017"/>
      <c r="H1017"/>
      <c r="I1017"/>
      <c r="J1017"/>
      <c r="K1017"/>
      <c r="L1017"/>
    </row>
    <row r="1018" spans="1:12" ht="16" x14ac:dyDescent="0.2">
      <c r="A1018"/>
      <c r="B1018"/>
      <c r="C1018"/>
      <c r="D1018"/>
      <c r="E1018"/>
      <c r="F1018"/>
      <c r="G1018"/>
      <c r="H1018"/>
      <c r="I1018"/>
      <c r="J1018"/>
      <c r="K1018"/>
      <c r="L1018"/>
    </row>
    <row r="1019" spans="1:12" ht="16" x14ac:dyDescent="0.2">
      <c r="A1019"/>
      <c r="B1019"/>
      <c r="C1019"/>
      <c r="D1019"/>
      <c r="E1019"/>
      <c r="F1019"/>
      <c r="G1019"/>
      <c r="H1019"/>
      <c r="I1019"/>
      <c r="J1019"/>
      <c r="K1019"/>
      <c r="L1019"/>
    </row>
    <row r="1020" spans="1:12" ht="16" x14ac:dyDescent="0.2">
      <c r="A1020"/>
      <c r="B1020"/>
      <c r="C1020"/>
      <c r="D1020"/>
      <c r="E1020"/>
      <c r="F1020"/>
      <c r="G1020"/>
      <c r="H1020"/>
      <c r="I1020"/>
      <c r="J1020"/>
      <c r="K1020"/>
      <c r="L1020"/>
    </row>
    <row r="1021" spans="1:12" ht="16" x14ac:dyDescent="0.2">
      <c r="A1021"/>
      <c r="B1021"/>
      <c r="C1021"/>
      <c r="D1021"/>
      <c r="E1021"/>
      <c r="F1021"/>
      <c r="G1021"/>
      <c r="H1021"/>
      <c r="I1021"/>
      <c r="J1021"/>
      <c r="K1021"/>
      <c r="L1021"/>
    </row>
    <row r="1022" spans="1:12" ht="16" x14ac:dyDescent="0.2">
      <c r="A1022"/>
      <c r="B1022"/>
      <c r="C1022"/>
      <c r="D1022"/>
      <c r="E1022"/>
      <c r="F1022"/>
      <c r="G1022"/>
      <c r="H1022"/>
      <c r="I1022"/>
      <c r="J1022"/>
      <c r="K1022"/>
      <c r="L1022"/>
    </row>
    <row r="1023" spans="1:12" ht="16" x14ac:dyDescent="0.2">
      <c r="A1023"/>
      <c r="B1023"/>
      <c r="C1023"/>
      <c r="D1023"/>
      <c r="E1023"/>
      <c r="F1023"/>
      <c r="G1023"/>
      <c r="H1023"/>
      <c r="I1023"/>
      <c r="J1023"/>
      <c r="K1023"/>
      <c r="L1023"/>
    </row>
    <row r="1024" spans="1:12" ht="16" x14ac:dyDescent="0.2">
      <c r="A1024"/>
      <c r="B1024"/>
      <c r="C1024"/>
      <c r="D1024"/>
      <c r="E1024"/>
      <c r="F1024"/>
      <c r="G1024"/>
      <c r="H1024"/>
      <c r="I1024"/>
      <c r="J1024"/>
      <c r="K1024"/>
      <c r="L1024"/>
    </row>
    <row r="1025" spans="1:12" ht="16" x14ac:dyDescent="0.2">
      <c r="A1025"/>
      <c r="B1025"/>
      <c r="C1025"/>
      <c r="D1025"/>
      <c r="E1025"/>
      <c r="F1025"/>
      <c r="G1025"/>
      <c r="H1025"/>
      <c r="I1025"/>
      <c r="J1025"/>
      <c r="K1025"/>
      <c r="L1025"/>
    </row>
    <row r="1026" spans="1:12" ht="16" x14ac:dyDescent="0.2">
      <c r="A1026"/>
      <c r="B1026"/>
      <c r="C1026"/>
      <c r="D1026"/>
      <c r="E1026"/>
      <c r="F1026"/>
      <c r="G1026"/>
      <c r="H1026"/>
      <c r="I1026"/>
      <c r="J1026"/>
      <c r="K1026"/>
      <c r="L1026"/>
    </row>
    <row r="1027" spans="1:12" ht="16" x14ac:dyDescent="0.2">
      <c r="A1027"/>
      <c r="B1027"/>
      <c r="C1027"/>
      <c r="D1027"/>
      <c r="E1027"/>
      <c r="F1027"/>
      <c r="G1027"/>
      <c r="H1027"/>
      <c r="I1027"/>
      <c r="J1027"/>
      <c r="K1027"/>
      <c r="L1027"/>
    </row>
    <row r="1028" spans="1:12" ht="16" x14ac:dyDescent="0.2">
      <c r="A1028"/>
      <c r="B1028"/>
      <c r="C1028"/>
      <c r="D1028"/>
      <c r="E1028"/>
      <c r="F1028"/>
      <c r="G1028"/>
      <c r="H1028"/>
      <c r="I1028"/>
      <c r="J1028"/>
      <c r="K1028"/>
      <c r="L1028"/>
    </row>
    <row r="1029" spans="1:12" ht="16" x14ac:dyDescent="0.2">
      <c r="A1029"/>
      <c r="B1029"/>
      <c r="C1029"/>
      <c r="D1029"/>
      <c r="E1029"/>
      <c r="F1029"/>
      <c r="G1029"/>
      <c r="H1029"/>
      <c r="I1029"/>
      <c r="J1029"/>
      <c r="K1029"/>
      <c r="L1029"/>
    </row>
    <row r="1030" spans="1:12" ht="16" x14ac:dyDescent="0.2">
      <c r="A1030"/>
      <c r="B1030"/>
      <c r="C1030"/>
      <c r="D1030"/>
      <c r="E1030"/>
      <c r="F1030"/>
      <c r="G1030"/>
      <c r="H1030"/>
      <c r="I1030"/>
      <c r="J1030"/>
      <c r="K1030"/>
      <c r="L1030"/>
    </row>
    <row r="1031" spans="1:12" ht="16" x14ac:dyDescent="0.2">
      <c r="A1031"/>
      <c r="B1031"/>
      <c r="C1031"/>
      <c r="D1031"/>
      <c r="E1031"/>
      <c r="F1031"/>
      <c r="G1031"/>
      <c r="H1031"/>
      <c r="I1031"/>
      <c r="J1031"/>
      <c r="K1031"/>
      <c r="L1031"/>
    </row>
    <row r="1032" spans="1:12" ht="16" x14ac:dyDescent="0.2">
      <c r="A1032"/>
      <c r="B1032"/>
      <c r="C1032"/>
      <c r="D1032"/>
      <c r="E1032"/>
      <c r="F1032"/>
      <c r="G1032"/>
      <c r="H1032"/>
      <c r="I1032"/>
      <c r="J1032"/>
      <c r="K1032"/>
      <c r="L1032"/>
    </row>
    <row r="1033" spans="1:12" ht="16" x14ac:dyDescent="0.2">
      <c r="A1033"/>
      <c r="B1033"/>
      <c r="C1033"/>
      <c r="D1033"/>
      <c r="E1033"/>
      <c r="F1033"/>
      <c r="G1033"/>
      <c r="H1033"/>
      <c r="I1033"/>
      <c r="J1033"/>
      <c r="K1033"/>
      <c r="L1033"/>
    </row>
    <row r="1034" spans="1:12" ht="16" x14ac:dyDescent="0.2">
      <c r="A1034"/>
      <c r="B1034"/>
      <c r="C1034"/>
      <c r="D1034"/>
      <c r="E1034"/>
      <c r="F1034"/>
      <c r="G1034"/>
      <c r="H1034"/>
      <c r="I1034"/>
      <c r="J1034"/>
      <c r="K1034"/>
      <c r="L1034"/>
    </row>
    <row r="1035" spans="1:12" ht="16" x14ac:dyDescent="0.2">
      <c r="A1035"/>
      <c r="B1035"/>
      <c r="C1035"/>
      <c r="D1035"/>
      <c r="E1035"/>
      <c r="F1035"/>
      <c r="G1035"/>
      <c r="H1035"/>
      <c r="I1035"/>
      <c r="J1035"/>
      <c r="K1035"/>
      <c r="L1035"/>
    </row>
    <row r="1036" spans="1:12" ht="16" x14ac:dyDescent="0.2">
      <c r="A1036"/>
      <c r="B1036"/>
      <c r="C1036"/>
      <c r="D1036"/>
      <c r="E1036"/>
      <c r="F1036"/>
      <c r="G1036"/>
      <c r="H1036"/>
      <c r="I1036"/>
      <c r="J1036"/>
      <c r="K1036"/>
      <c r="L1036"/>
    </row>
    <row r="1037" spans="1:12" ht="16" x14ac:dyDescent="0.2">
      <c r="A1037"/>
      <c r="B1037"/>
      <c r="C1037"/>
      <c r="D1037"/>
      <c r="E1037"/>
      <c r="F1037"/>
      <c r="G1037"/>
      <c r="H1037"/>
      <c r="I1037"/>
      <c r="J1037"/>
      <c r="K1037"/>
      <c r="L1037"/>
    </row>
    <row r="1038" spans="1:12" ht="16" x14ac:dyDescent="0.2">
      <c r="A1038"/>
      <c r="B1038"/>
      <c r="C1038"/>
      <c r="D1038"/>
      <c r="E1038"/>
      <c r="F1038"/>
      <c r="G1038"/>
      <c r="H1038"/>
      <c r="I1038"/>
      <c r="J1038"/>
      <c r="K1038"/>
      <c r="L1038"/>
    </row>
    <row r="1039" spans="1:12" ht="16" x14ac:dyDescent="0.2">
      <c r="A1039"/>
      <c r="B1039"/>
      <c r="C1039"/>
      <c r="D1039"/>
      <c r="E1039"/>
      <c r="F1039"/>
      <c r="G1039"/>
      <c r="H1039"/>
      <c r="I1039"/>
      <c r="J1039"/>
      <c r="K1039"/>
      <c r="L1039"/>
    </row>
    <row r="1040" spans="1:12" ht="16" x14ac:dyDescent="0.2">
      <c r="A1040"/>
      <c r="B1040"/>
      <c r="C1040"/>
      <c r="D1040"/>
      <c r="E1040"/>
      <c r="F1040"/>
      <c r="G1040"/>
      <c r="H1040"/>
      <c r="I1040"/>
      <c r="J1040"/>
      <c r="K1040"/>
      <c r="L1040"/>
    </row>
    <row r="1041" spans="1:12" ht="16" x14ac:dyDescent="0.2">
      <c r="A1041"/>
      <c r="B1041"/>
      <c r="C1041"/>
      <c r="D1041"/>
      <c r="E1041"/>
      <c r="F1041"/>
      <c r="G1041"/>
      <c r="H1041"/>
      <c r="I1041"/>
      <c r="J1041"/>
      <c r="K1041"/>
      <c r="L1041"/>
    </row>
    <row r="1042" spans="1:12" ht="16" x14ac:dyDescent="0.2">
      <c r="A1042"/>
      <c r="B1042"/>
      <c r="C1042"/>
      <c r="D1042"/>
      <c r="E1042"/>
      <c r="F1042"/>
      <c r="G1042"/>
      <c r="H1042"/>
      <c r="I1042"/>
      <c r="J1042"/>
      <c r="K1042"/>
      <c r="L1042"/>
    </row>
    <row r="1043" spans="1:12" ht="16" x14ac:dyDescent="0.2">
      <c r="A1043"/>
      <c r="B1043"/>
      <c r="C1043"/>
      <c r="D1043"/>
      <c r="E1043"/>
      <c r="F1043"/>
      <c r="G1043"/>
      <c r="H1043"/>
      <c r="I1043"/>
      <c r="J1043"/>
      <c r="K1043"/>
      <c r="L1043"/>
    </row>
    <row r="1044" spans="1:12" ht="16" x14ac:dyDescent="0.2">
      <c r="A1044"/>
      <c r="B1044"/>
      <c r="C1044"/>
      <c r="D1044"/>
      <c r="E1044"/>
      <c r="F1044"/>
      <c r="G1044"/>
      <c r="H1044"/>
      <c r="I1044"/>
      <c r="J1044"/>
      <c r="K1044"/>
      <c r="L1044"/>
    </row>
    <row r="1045" spans="1:12" ht="16" x14ac:dyDescent="0.2">
      <c r="A1045"/>
      <c r="B1045"/>
      <c r="C1045"/>
      <c r="D1045"/>
      <c r="E1045"/>
      <c r="F1045"/>
      <c r="G1045"/>
      <c r="H1045"/>
      <c r="I1045"/>
      <c r="J1045"/>
      <c r="K1045"/>
      <c r="L1045"/>
    </row>
    <row r="1046" spans="1:12" ht="16" x14ac:dyDescent="0.2">
      <c r="A1046"/>
      <c r="B1046"/>
      <c r="C1046"/>
      <c r="D1046"/>
      <c r="E1046"/>
      <c r="F1046"/>
      <c r="G1046"/>
      <c r="H1046"/>
      <c r="I1046"/>
      <c r="J1046"/>
      <c r="K1046"/>
      <c r="L1046"/>
    </row>
    <row r="1047" spans="1:12" ht="16" x14ac:dyDescent="0.2">
      <c r="A1047"/>
      <c r="B1047"/>
      <c r="C1047"/>
      <c r="D1047"/>
      <c r="E1047"/>
      <c r="F1047"/>
      <c r="G1047"/>
      <c r="H1047"/>
      <c r="I1047"/>
      <c r="J1047"/>
      <c r="K1047"/>
      <c r="L1047"/>
    </row>
    <row r="1048" spans="1:12" ht="16" x14ac:dyDescent="0.2">
      <c r="A1048"/>
      <c r="B1048"/>
      <c r="C1048"/>
      <c r="D1048"/>
      <c r="E1048"/>
      <c r="F1048"/>
      <c r="G1048"/>
      <c r="H1048"/>
      <c r="I1048"/>
      <c r="J1048"/>
      <c r="K1048"/>
      <c r="L1048"/>
    </row>
    <row r="1049" spans="1:12" ht="16" x14ac:dyDescent="0.2">
      <c r="A1049"/>
      <c r="B1049"/>
      <c r="C1049"/>
      <c r="D1049"/>
      <c r="E1049"/>
      <c r="F1049"/>
      <c r="G1049"/>
      <c r="H1049"/>
      <c r="I1049"/>
      <c r="J1049"/>
      <c r="K1049"/>
      <c r="L1049"/>
    </row>
    <row r="1050" spans="1:12" ht="16" x14ac:dyDescent="0.2">
      <c r="A1050"/>
      <c r="B1050"/>
      <c r="C1050"/>
      <c r="D1050"/>
      <c r="E1050"/>
      <c r="F1050"/>
      <c r="G1050"/>
      <c r="H1050"/>
      <c r="I1050"/>
      <c r="J1050"/>
      <c r="K1050"/>
      <c r="L1050"/>
    </row>
    <row r="1051" spans="1:12" ht="16" x14ac:dyDescent="0.2">
      <c r="A1051"/>
      <c r="B1051"/>
      <c r="C1051"/>
      <c r="D1051"/>
      <c r="E1051"/>
      <c r="F1051"/>
      <c r="G1051"/>
      <c r="H1051"/>
      <c r="I1051"/>
      <c r="J1051"/>
      <c r="K1051"/>
      <c r="L1051"/>
    </row>
    <row r="1052" spans="1:12" ht="16" x14ac:dyDescent="0.2">
      <c r="A1052"/>
      <c r="B1052"/>
      <c r="C1052"/>
      <c r="D1052"/>
      <c r="E1052"/>
      <c r="F1052"/>
      <c r="G1052"/>
      <c r="H1052"/>
      <c r="I1052"/>
      <c r="J1052"/>
      <c r="K1052"/>
      <c r="L1052"/>
    </row>
    <row r="1053" spans="1:12" ht="16" x14ac:dyDescent="0.2">
      <c r="A1053"/>
      <c r="B1053"/>
      <c r="C1053"/>
      <c r="D1053"/>
      <c r="E1053"/>
      <c r="F1053"/>
      <c r="G1053"/>
      <c r="H1053"/>
      <c r="I1053"/>
      <c r="J1053"/>
      <c r="K1053"/>
      <c r="L1053"/>
    </row>
    <row r="1054" spans="1:12" ht="16" x14ac:dyDescent="0.2">
      <c r="A1054"/>
      <c r="B1054"/>
      <c r="C1054"/>
      <c r="D1054"/>
      <c r="E1054"/>
      <c r="F1054"/>
      <c r="G1054"/>
      <c r="H1054"/>
      <c r="I1054"/>
      <c r="J1054"/>
      <c r="K1054"/>
      <c r="L1054"/>
    </row>
    <row r="1055" spans="1:12" ht="16" x14ac:dyDescent="0.2">
      <c r="A1055"/>
      <c r="B1055"/>
      <c r="C1055"/>
      <c r="D1055"/>
      <c r="E1055"/>
      <c r="F1055"/>
      <c r="G1055"/>
      <c r="H1055"/>
      <c r="I1055"/>
      <c r="J1055"/>
      <c r="K1055"/>
      <c r="L1055"/>
    </row>
    <row r="1056" spans="1:12" ht="16" x14ac:dyDescent="0.2">
      <c r="A1056"/>
      <c r="B1056"/>
      <c r="C1056"/>
      <c r="D1056"/>
      <c r="E1056"/>
      <c r="F1056"/>
      <c r="G1056"/>
      <c r="H1056"/>
      <c r="I1056"/>
      <c r="J1056"/>
      <c r="K1056"/>
      <c r="L1056"/>
    </row>
    <row r="1057" spans="1:12" ht="16" x14ac:dyDescent="0.2">
      <c r="A1057"/>
      <c r="B1057"/>
      <c r="C1057"/>
      <c r="D1057"/>
      <c r="E1057"/>
      <c r="F1057"/>
      <c r="G1057"/>
      <c r="H1057"/>
      <c r="I1057"/>
      <c r="J1057"/>
      <c r="K1057"/>
      <c r="L1057"/>
    </row>
    <row r="1058" spans="1:12" ht="16" x14ac:dyDescent="0.2">
      <c r="A1058"/>
      <c r="B1058"/>
      <c r="C1058"/>
      <c r="D1058"/>
      <c r="E1058"/>
      <c r="F1058"/>
      <c r="G1058"/>
      <c r="H1058"/>
      <c r="I1058"/>
      <c r="J1058"/>
      <c r="K1058"/>
      <c r="L1058"/>
    </row>
    <row r="1059" spans="1:12" ht="16" x14ac:dyDescent="0.2">
      <c r="A1059"/>
      <c r="B1059"/>
      <c r="C1059"/>
      <c r="D1059"/>
      <c r="E1059"/>
      <c r="F1059"/>
      <c r="G1059"/>
      <c r="H1059"/>
      <c r="I1059"/>
      <c r="J1059"/>
      <c r="K1059"/>
      <c r="L1059"/>
    </row>
    <row r="1060" spans="1:12" ht="16" x14ac:dyDescent="0.2">
      <c r="A1060"/>
      <c r="B1060"/>
      <c r="C1060"/>
      <c r="D1060"/>
      <c r="E1060"/>
      <c r="F1060"/>
      <c r="G1060"/>
      <c r="H1060"/>
      <c r="I1060"/>
      <c r="J1060"/>
      <c r="K1060"/>
      <c r="L1060"/>
    </row>
    <row r="1061" spans="1:12" ht="16" x14ac:dyDescent="0.2">
      <c r="A1061"/>
      <c r="B1061"/>
      <c r="C1061"/>
      <c r="D1061"/>
      <c r="E1061"/>
      <c r="F1061"/>
      <c r="G1061"/>
      <c r="H1061"/>
      <c r="I1061"/>
      <c r="J1061"/>
      <c r="K1061"/>
      <c r="L1061"/>
    </row>
    <row r="1062" spans="1:12" ht="16" x14ac:dyDescent="0.2">
      <c r="A1062"/>
      <c r="B1062"/>
      <c r="C1062"/>
      <c r="D1062"/>
      <c r="E1062"/>
      <c r="F1062"/>
      <c r="G1062"/>
      <c r="H1062"/>
      <c r="I1062"/>
      <c r="J1062"/>
      <c r="K1062"/>
      <c r="L1062"/>
    </row>
    <row r="1063" spans="1:12" ht="16" x14ac:dyDescent="0.2">
      <c r="A1063"/>
      <c r="B1063"/>
      <c r="C1063"/>
      <c r="D1063"/>
      <c r="E1063"/>
      <c r="F1063"/>
      <c r="G1063"/>
      <c r="H1063"/>
      <c r="I1063"/>
      <c r="J1063"/>
      <c r="K1063"/>
      <c r="L1063"/>
    </row>
    <row r="1064" spans="1:12" ht="16" x14ac:dyDescent="0.2">
      <c r="A1064"/>
      <c r="B1064"/>
      <c r="C1064"/>
      <c r="D1064"/>
      <c r="E1064"/>
      <c r="F1064"/>
      <c r="G1064"/>
      <c r="H1064"/>
      <c r="I1064"/>
      <c r="J1064"/>
      <c r="K1064"/>
      <c r="L1064"/>
    </row>
    <row r="1065" spans="1:12" ht="16" x14ac:dyDescent="0.2">
      <c r="A1065"/>
      <c r="B1065"/>
      <c r="C1065"/>
      <c r="D1065"/>
      <c r="E1065"/>
      <c r="F1065"/>
      <c r="G1065"/>
      <c r="H1065"/>
      <c r="I1065"/>
      <c r="J1065"/>
      <c r="K1065"/>
      <c r="L1065"/>
    </row>
    <row r="1066" spans="1:12" ht="16" x14ac:dyDescent="0.2">
      <c r="A1066"/>
      <c r="B1066"/>
      <c r="C1066"/>
      <c r="D1066"/>
      <c r="E1066"/>
      <c r="F1066"/>
      <c r="G1066"/>
      <c r="H1066"/>
      <c r="I1066"/>
      <c r="J1066"/>
      <c r="K1066"/>
      <c r="L1066"/>
    </row>
    <row r="1067" spans="1:12" ht="16" x14ac:dyDescent="0.2">
      <c r="A1067"/>
      <c r="B1067"/>
      <c r="C1067"/>
      <c r="D1067"/>
      <c r="E1067"/>
      <c r="F1067"/>
      <c r="G1067"/>
      <c r="H1067"/>
      <c r="I1067"/>
      <c r="J1067"/>
      <c r="K1067"/>
      <c r="L1067"/>
    </row>
    <row r="1068" spans="1:12" ht="16" x14ac:dyDescent="0.2">
      <c r="A1068"/>
      <c r="B1068"/>
      <c r="C1068"/>
      <c r="D1068"/>
      <c r="E1068"/>
      <c r="F1068"/>
      <c r="G1068"/>
      <c r="H1068"/>
      <c r="I1068"/>
      <c r="J1068"/>
      <c r="K1068"/>
      <c r="L1068"/>
    </row>
    <row r="1069" spans="1:12" ht="16" x14ac:dyDescent="0.2">
      <c r="A1069"/>
      <c r="B1069"/>
      <c r="C1069"/>
      <c r="D1069"/>
      <c r="E1069"/>
      <c r="F1069"/>
      <c r="G1069"/>
      <c r="H1069"/>
      <c r="I1069"/>
      <c r="J1069"/>
      <c r="K1069"/>
      <c r="L1069"/>
    </row>
    <row r="1070" spans="1:12" ht="16" x14ac:dyDescent="0.2">
      <c r="A1070"/>
      <c r="B1070"/>
      <c r="C1070"/>
      <c r="D1070"/>
      <c r="E1070"/>
      <c r="F1070"/>
      <c r="G1070"/>
      <c r="H1070"/>
      <c r="I1070"/>
      <c r="J1070"/>
      <c r="K1070"/>
      <c r="L1070"/>
    </row>
    <row r="1071" spans="1:12" ht="16" x14ac:dyDescent="0.2">
      <c r="A1071"/>
      <c r="B1071"/>
      <c r="C1071"/>
      <c r="D1071"/>
      <c r="E1071"/>
      <c r="F1071"/>
      <c r="G1071"/>
      <c r="H1071"/>
      <c r="I1071"/>
      <c r="J1071"/>
      <c r="K1071"/>
      <c r="L1071"/>
    </row>
    <row r="1072" spans="1:12" ht="16" x14ac:dyDescent="0.2">
      <c r="A1072"/>
      <c r="B1072"/>
      <c r="C1072"/>
      <c r="D1072"/>
      <c r="E1072"/>
      <c r="F1072"/>
      <c r="G1072"/>
      <c r="H1072"/>
      <c r="I1072"/>
      <c r="J1072"/>
      <c r="K1072"/>
      <c r="L1072"/>
    </row>
    <row r="1073" spans="1:12" ht="16" x14ac:dyDescent="0.2">
      <c r="A1073"/>
      <c r="B1073"/>
      <c r="C1073"/>
      <c r="D1073"/>
      <c r="E1073"/>
      <c r="F1073"/>
      <c r="G1073"/>
      <c r="H1073"/>
      <c r="I1073"/>
      <c r="J1073"/>
      <c r="K1073"/>
      <c r="L1073"/>
    </row>
    <row r="1074" spans="1:12" ht="16" x14ac:dyDescent="0.2">
      <c r="A1074"/>
      <c r="B1074"/>
      <c r="C1074"/>
      <c r="D1074"/>
      <c r="E1074"/>
      <c r="F1074"/>
      <c r="G1074"/>
      <c r="H1074"/>
      <c r="I1074"/>
      <c r="J1074"/>
      <c r="K1074"/>
      <c r="L1074"/>
    </row>
    <row r="1075" spans="1:12" ht="16" x14ac:dyDescent="0.2">
      <c r="A1075"/>
      <c r="B1075"/>
      <c r="C1075"/>
      <c r="D1075"/>
      <c r="E1075"/>
      <c r="F1075"/>
      <c r="G1075"/>
      <c r="H1075"/>
      <c r="I1075"/>
      <c r="J1075"/>
      <c r="K1075"/>
      <c r="L1075"/>
    </row>
    <row r="1076" spans="1:12" ht="16" x14ac:dyDescent="0.2">
      <c r="A1076"/>
      <c r="B1076"/>
      <c r="C1076"/>
      <c r="D1076"/>
      <c r="E1076"/>
      <c r="F1076"/>
      <c r="G1076"/>
      <c r="H1076"/>
      <c r="I1076"/>
      <c r="J1076"/>
      <c r="K1076"/>
      <c r="L1076"/>
    </row>
    <row r="1077" spans="1:12" ht="16" x14ac:dyDescent="0.2">
      <c r="A1077"/>
      <c r="B1077"/>
      <c r="C1077"/>
      <c r="D1077"/>
      <c r="E1077"/>
      <c r="F1077"/>
      <c r="G1077"/>
      <c r="H1077"/>
      <c r="I1077"/>
      <c r="J1077"/>
      <c r="K1077"/>
      <c r="L1077"/>
    </row>
    <row r="1078" spans="1:12" ht="16" x14ac:dyDescent="0.2">
      <c r="A1078"/>
      <c r="B1078"/>
      <c r="C1078"/>
      <c r="D1078"/>
      <c r="E1078"/>
      <c r="F1078"/>
      <c r="G1078"/>
      <c r="H1078"/>
      <c r="I1078"/>
      <c r="J1078"/>
      <c r="K1078"/>
      <c r="L1078"/>
    </row>
    <row r="1079" spans="1:12" ht="16" x14ac:dyDescent="0.2">
      <c r="A1079"/>
      <c r="B1079"/>
      <c r="C1079"/>
      <c r="D1079"/>
      <c r="E1079"/>
      <c r="F1079"/>
      <c r="G1079"/>
      <c r="H1079"/>
      <c r="I1079"/>
      <c r="J1079"/>
      <c r="K1079"/>
      <c r="L1079"/>
    </row>
    <row r="1080" spans="1:12" ht="16" x14ac:dyDescent="0.2">
      <c r="A1080"/>
      <c r="B1080"/>
      <c r="C1080"/>
      <c r="D1080"/>
      <c r="E1080"/>
      <c r="F1080"/>
      <c r="G1080"/>
      <c r="H1080"/>
      <c r="I1080"/>
      <c r="J1080"/>
      <c r="K1080"/>
      <c r="L1080"/>
    </row>
    <row r="1081" spans="1:12" ht="16" x14ac:dyDescent="0.2">
      <c r="A1081"/>
      <c r="B1081"/>
      <c r="C1081"/>
      <c r="D1081"/>
      <c r="E1081"/>
      <c r="F1081"/>
      <c r="G1081"/>
      <c r="H1081"/>
      <c r="I1081"/>
      <c r="J1081"/>
      <c r="K1081"/>
      <c r="L1081"/>
    </row>
    <row r="1082" spans="1:12" ht="16" x14ac:dyDescent="0.2">
      <c r="A1082"/>
      <c r="B1082"/>
      <c r="C1082"/>
      <c r="D1082"/>
      <c r="E1082"/>
      <c r="F1082"/>
      <c r="G1082"/>
      <c r="H1082"/>
      <c r="I1082"/>
      <c r="J1082"/>
      <c r="K1082"/>
      <c r="L1082"/>
    </row>
    <row r="1083" spans="1:12" ht="16" x14ac:dyDescent="0.2">
      <c r="A1083"/>
      <c r="B1083"/>
      <c r="C1083"/>
      <c r="D1083"/>
      <c r="E1083"/>
      <c r="F1083"/>
      <c r="G1083"/>
      <c r="H1083"/>
      <c r="I1083"/>
      <c r="J1083"/>
      <c r="K1083"/>
      <c r="L1083"/>
    </row>
    <row r="1084" spans="1:12" ht="16" x14ac:dyDescent="0.2">
      <c r="A1084"/>
      <c r="B1084"/>
      <c r="C1084"/>
      <c r="D1084"/>
      <c r="E1084"/>
      <c r="F1084"/>
      <c r="G1084"/>
      <c r="H1084"/>
      <c r="I1084"/>
      <c r="J1084"/>
      <c r="K1084"/>
      <c r="L1084"/>
    </row>
    <row r="1085" spans="1:12" ht="16" x14ac:dyDescent="0.2">
      <c r="A1085"/>
      <c r="B1085"/>
      <c r="C1085"/>
      <c r="D1085"/>
      <c r="E1085"/>
      <c r="F1085"/>
      <c r="G1085"/>
      <c r="H1085"/>
      <c r="I1085"/>
      <c r="J1085"/>
      <c r="K1085"/>
      <c r="L1085"/>
    </row>
    <row r="1086" spans="1:12" ht="16" x14ac:dyDescent="0.2">
      <c r="A1086"/>
      <c r="B1086"/>
      <c r="C1086"/>
      <c r="D1086"/>
      <c r="E1086"/>
      <c r="F1086"/>
      <c r="G1086"/>
      <c r="H1086"/>
      <c r="I1086"/>
      <c r="J1086"/>
      <c r="K1086"/>
      <c r="L1086"/>
    </row>
    <row r="1087" spans="1:12" ht="16" x14ac:dyDescent="0.2">
      <c r="A1087"/>
      <c r="B1087"/>
      <c r="C1087"/>
      <c r="D1087"/>
      <c r="E1087"/>
      <c r="F1087"/>
      <c r="G1087"/>
      <c r="H1087"/>
      <c r="I1087"/>
      <c r="J1087"/>
      <c r="K1087"/>
      <c r="L1087"/>
    </row>
    <row r="1088" spans="1:12" ht="16" x14ac:dyDescent="0.2">
      <c r="A1088"/>
      <c r="B1088"/>
      <c r="C1088"/>
      <c r="D1088"/>
      <c r="E1088"/>
      <c r="F1088"/>
      <c r="G1088"/>
      <c r="H1088"/>
      <c r="I1088"/>
      <c r="J1088"/>
      <c r="K1088"/>
      <c r="L1088"/>
    </row>
    <row r="1089" spans="1:12" ht="16" x14ac:dyDescent="0.2">
      <c r="A1089"/>
      <c r="B1089"/>
      <c r="C1089"/>
      <c r="D1089"/>
      <c r="E1089"/>
      <c r="F1089"/>
      <c r="G1089"/>
      <c r="H1089"/>
      <c r="I1089"/>
      <c r="J1089"/>
      <c r="K1089"/>
      <c r="L1089"/>
    </row>
    <row r="1090" spans="1:12" ht="16" x14ac:dyDescent="0.2">
      <c r="A1090"/>
      <c r="B1090"/>
      <c r="C1090"/>
      <c r="D1090"/>
      <c r="E1090"/>
      <c r="F1090"/>
      <c r="G1090"/>
      <c r="H1090"/>
      <c r="I1090"/>
      <c r="J1090"/>
      <c r="K1090"/>
      <c r="L1090"/>
    </row>
    <row r="1091" spans="1:12" ht="16" x14ac:dyDescent="0.2">
      <c r="A1091"/>
      <c r="B1091"/>
      <c r="C1091"/>
      <c r="D1091"/>
      <c r="E1091"/>
      <c r="F1091"/>
      <c r="G1091"/>
      <c r="H1091"/>
      <c r="I1091"/>
      <c r="J1091"/>
      <c r="K1091"/>
      <c r="L1091"/>
    </row>
    <row r="1092" spans="1:12" ht="16" x14ac:dyDescent="0.2">
      <c r="A1092"/>
      <c r="B1092"/>
      <c r="C1092"/>
      <c r="D1092"/>
      <c r="E1092"/>
      <c r="F1092"/>
      <c r="G1092"/>
      <c r="H1092"/>
      <c r="I1092"/>
      <c r="J1092"/>
      <c r="K1092"/>
      <c r="L1092"/>
    </row>
    <row r="1093" spans="1:12" ht="16" x14ac:dyDescent="0.2">
      <c r="A1093"/>
      <c r="B1093"/>
      <c r="C1093"/>
      <c r="D1093"/>
      <c r="E1093"/>
      <c r="F1093"/>
      <c r="G1093"/>
      <c r="H1093"/>
      <c r="I1093"/>
      <c r="J1093"/>
      <c r="K1093"/>
      <c r="L1093"/>
    </row>
    <row r="1094" spans="1:12" ht="16" x14ac:dyDescent="0.2">
      <c r="A1094"/>
      <c r="B1094"/>
      <c r="C1094"/>
      <c r="D1094"/>
      <c r="E1094"/>
      <c r="F1094"/>
      <c r="G1094"/>
      <c r="H1094"/>
      <c r="I1094"/>
      <c r="J1094"/>
      <c r="K1094"/>
      <c r="L1094"/>
    </row>
    <row r="1095" spans="1:12" ht="16" x14ac:dyDescent="0.2">
      <c r="A1095"/>
      <c r="B1095"/>
      <c r="C1095"/>
      <c r="D1095"/>
      <c r="E1095"/>
      <c r="F1095"/>
      <c r="G1095"/>
      <c r="H1095"/>
      <c r="I1095"/>
      <c r="J1095"/>
      <c r="K1095"/>
      <c r="L1095"/>
    </row>
    <row r="1096" spans="1:12" ht="16" x14ac:dyDescent="0.2">
      <c r="A1096"/>
      <c r="B1096"/>
      <c r="C1096"/>
      <c r="D1096"/>
      <c r="E1096"/>
      <c r="F1096"/>
      <c r="G1096"/>
      <c r="H1096"/>
      <c r="I1096"/>
      <c r="J1096"/>
      <c r="K1096"/>
      <c r="L1096"/>
    </row>
    <row r="1097" spans="1:12" ht="16" x14ac:dyDescent="0.2">
      <c r="A1097"/>
      <c r="B1097"/>
      <c r="C1097"/>
      <c r="D1097"/>
      <c r="E1097"/>
      <c r="F1097"/>
      <c r="G1097"/>
      <c r="H1097"/>
      <c r="I1097"/>
      <c r="J1097"/>
      <c r="K1097"/>
      <c r="L1097"/>
    </row>
    <row r="1098" spans="1:12" ht="16" x14ac:dyDescent="0.2">
      <c r="A1098"/>
      <c r="B1098"/>
      <c r="C1098"/>
      <c r="D1098"/>
      <c r="E1098"/>
      <c r="F1098"/>
      <c r="G1098"/>
      <c r="H1098"/>
      <c r="I1098"/>
      <c r="J1098"/>
      <c r="K1098"/>
      <c r="L1098"/>
    </row>
    <row r="1099" spans="1:12" ht="16" x14ac:dyDescent="0.2">
      <c r="A1099"/>
      <c r="B1099"/>
      <c r="C1099"/>
      <c r="D1099"/>
      <c r="E1099"/>
      <c r="F1099"/>
      <c r="G1099"/>
      <c r="H1099"/>
      <c r="I1099"/>
      <c r="J1099"/>
      <c r="K1099"/>
      <c r="L1099"/>
    </row>
    <row r="1100" spans="1:12" ht="16" x14ac:dyDescent="0.2">
      <c r="A1100"/>
      <c r="B1100"/>
      <c r="C1100"/>
      <c r="D1100"/>
      <c r="E1100"/>
      <c r="F1100"/>
      <c r="G1100"/>
      <c r="H1100"/>
      <c r="I1100"/>
      <c r="J1100"/>
      <c r="K1100"/>
      <c r="L1100"/>
    </row>
    <row r="1101" spans="1:12" ht="16" x14ac:dyDescent="0.2">
      <c r="A1101"/>
      <c r="B1101"/>
      <c r="C1101"/>
      <c r="D1101"/>
      <c r="E1101"/>
      <c r="F1101"/>
      <c r="G1101"/>
      <c r="H1101"/>
      <c r="I1101"/>
      <c r="J1101"/>
      <c r="K1101"/>
      <c r="L1101"/>
    </row>
    <row r="1102" spans="1:12" ht="16" x14ac:dyDescent="0.2">
      <c r="A1102"/>
      <c r="B1102"/>
      <c r="C1102"/>
      <c r="D1102"/>
      <c r="E1102"/>
      <c r="F1102"/>
      <c r="G1102"/>
      <c r="H1102"/>
      <c r="I1102"/>
      <c r="J1102"/>
      <c r="K1102"/>
      <c r="L1102"/>
    </row>
    <row r="1103" spans="1:12" ht="16" x14ac:dyDescent="0.2">
      <c r="A1103"/>
      <c r="B1103"/>
      <c r="C1103"/>
      <c r="D1103"/>
      <c r="E1103"/>
      <c r="F1103"/>
      <c r="G1103"/>
      <c r="H1103"/>
      <c r="I1103"/>
      <c r="J1103"/>
      <c r="K1103"/>
      <c r="L1103"/>
    </row>
    <row r="1104" spans="1:12" ht="16" x14ac:dyDescent="0.2">
      <c r="A1104"/>
      <c r="B1104"/>
      <c r="C1104"/>
      <c r="D1104"/>
      <c r="E1104"/>
      <c r="F1104"/>
      <c r="G1104"/>
      <c r="H1104"/>
      <c r="I1104"/>
      <c r="J1104"/>
      <c r="K1104"/>
      <c r="L1104"/>
    </row>
    <row r="1105" spans="1:12" ht="16" x14ac:dyDescent="0.2">
      <c r="A1105"/>
      <c r="B1105"/>
      <c r="C1105"/>
      <c r="D1105"/>
      <c r="E1105"/>
      <c r="F1105"/>
      <c r="G1105"/>
      <c r="H1105"/>
      <c r="I1105"/>
      <c r="J1105"/>
      <c r="K1105"/>
      <c r="L1105"/>
    </row>
    <row r="1106" spans="1:12" ht="16" x14ac:dyDescent="0.2">
      <c r="A1106"/>
      <c r="B1106"/>
      <c r="C1106"/>
      <c r="D1106"/>
      <c r="E1106"/>
      <c r="F1106"/>
      <c r="G1106"/>
      <c r="H1106"/>
      <c r="I1106"/>
      <c r="J1106"/>
      <c r="K1106"/>
      <c r="L1106"/>
    </row>
    <row r="1107" spans="1:12" ht="16" x14ac:dyDescent="0.2">
      <c r="A1107"/>
      <c r="B1107"/>
      <c r="C1107"/>
      <c r="D1107"/>
      <c r="E1107"/>
      <c r="F1107"/>
      <c r="G1107"/>
      <c r="H1107"/>
      <c r="I1107"/>
      <c r="J1107"/>
      <c r="K1107"/>
      <c r="L1107"/>
    </row>
    <row r="1108" spans="1:12" ht="16" x14ac:dyDescent="0.2">
      <c r="A1108"/>
      <c r="B1108"/>
      <c r="C1108"/>
      <c r="D1108"/>
      <c r="E1108"/>
      <c r="F1108"/>
      <c r="G1108"/>
      <c r="H1108"/>
      <c r="I1108"/>
      <c r="J1108"/>
      <c r="K1108"/>
      <c r="L1108"/>
    </row>
    <row r="1109" spans="1:12" ht="16" x14ac:dyDescent="0.2">
      <c r="A1109"/>
      <c r="B1109"/>
      <c r="C1109"/>
      <c r="D1109"/>
      <c r="E1109"/>
      <c r="F1109"/>
      <c r="G1109"/>
      <c r="H1109"/>
      <c r="I1109"/>
      <c r="J1109"/>
      <c r="K1109"/>
      <c r="L1109"/>
    </row>
    <row r="1110" spans="1:12" ht="16" x14ac:dyDescent="0.2">
      <c r="A1110"/>
      <c r="B1110"/>
      <c r="C1110"/>
      <c r="D1110"/>
      <c r="E1110"/>
      <c r="F1110"/>
      <c r="G1110"/>
      <c r="H1110"/>
      <c r="I1110"/>
      <c r="J1110"/>
      <c r="K1110"/>
      <c r="L1110"/>
    </row>
    <row r="1111" spans="1:12" ht="16" x14ac:dyDescent="0.2">
      <c r="A1111"/>
      <c r="B1111"/>
      <c r="C1111"/>
      <c r="D1111"/>
      <c r="E1111"/>
      <c r="F1111"/>
      <c r="G1111"/>
      <c r="H1111"/>
      <c r="I1111"/>
      <c r="J1111"/>
      <c r="K1111"/>
      <c r="L1111"/>
    </row>
    <row r="1112" spans="1:12" ht="16" x14ac:dyDescent="0.2">
      <c r="A1112"/>
      <c r="B1112"/>
      <c r="C1112"/>
      <c r="D1112"/>
      <c r="E1112"/>
      <c r="F1112"/>
      <c r="G1112"/>
      <c r="H1112"/>
      <c r="I1112"/>
      <c r="J1112"/>
      <c r="K1112"/>
      <c r="L1112"/>
    </row>
    <row r="1113" spans="1:12" ht="16" x14ac:dyDescent="0.2">
      <c r="A1113"/>
      <c r="B1113"/>
      <c r="C1113"/>
      <c r="D1113"/>
      <c r="E1113"/>
      <c r="F1113"/>
      <c r="G1113"/>
      <c r="H1113"/>
      <c r="I1113"/>
      <c r="J1113"/>
      <c r="K1113"/>
      <c r="L1113"/>
    </row>
    <row r="1114" spans="1:12" ht="16" x14ac:dyDescent="0.2">
      <c r="A1114"/>
      <c r="B1114"/>
      <c r="C1114"/>
      <c r="D1114"/>
      <c r="E1114"/>
      <c r="F1114"/>
      <c r="G1114"/>
      <c r="H1114"/>
      <c r="I1114"/>
      <c r="J1114"/>
      <c r="K1114"/>
      <c r="L1114"/>
    </row>
    <row r="1115" spans="1:12" ht="16" x14ac:dyDescent="0.2">
      <c r="A1115"/>
      <c r="B1115"/>
      <c r="C1115"/>
      <c r="D1115"/>
      <c r="E1115"/>
      <c r="F1115"/>
      <c r="G1115"/>
      <c r="H1115"/>
      <c r="I1115"/>
      <c r="J1115"/>
      <c r="K1115"/>
      <c r="L1115"/>
    </row>
    <row r="1116" spans="1:12" ht="16" x14ac:dyDescent="0.2">
      <c r="A1116"/>
      <c r="B1116"/>
      <c r="C1116"/>
      <c r="D1116"/>
      <c r="E1116"/>
      <c r="F1116"/>
      <c r="G1116"/>
      <c r="H1116"/>
      <c r="I1116"/>
      <c r="J1116"/>
      <c r="K1116"/>
      <c r="L1116"/>
    </row>
    <row r="1117" spans="1:12" ht="16" x14ac:dyDescent="0.2">
      <c r="A1117"/>
      <c r="B1117"/>
      <c r="C1117"/>
      <c r="D1117"/>
      <c r="E1117"/>
      <c r="F1117"/>
      <c r="G1117"/>
      <c r="H1117"/>
      <c r="I1117"/>
      <c r="J1117"/>
      <c r="K1117"/>
      <c r="L1117"/>
    </row>
    <row r="1118" spans="1:12" ht="16" x14ac:dyDescent="0.2">
      <c r="A1118"/>
      <c r="B1118"/>
      <c r="C1118"/>
      <c r="D1118"/>
      <c r="E1118"/>
      <c r="F1118"/>
      <c r="G1118"/>
      <c r="H1118"/>
      <c r="I1118"/>
      <c r="J1118"/>
      <c r="K1118"/>
      <c r="L1118"/>
    </row>
    <row r="1119" spans="1:12" ht="16" x14ac:dyDescent="0.2">
      <c r="A1119"/>
      <c r="B1119"/>
      <c r="C1119"/>
      <c r="D1119"/>
      <c r="E1119"/>
      <c r="F1119"/>
      <c r="G1119"/>
      <c r="H1119"/>
      <c r="I1119"/>
      <c r="J1119"/>
      <c r="K1119"/>
      <c r="L1119"/>
    </row>
    <row r="1120" spans="1:12" ht="16" x14ac:dyDescent="0.2">
      <c r="A1120"/>
      <c r="B1120"/>
      <c r="C1120"/>
      <c r="D1120"/>
      <c r="E1120"/>
      <c r="F1120"/>
      <c r="G1120"/>
      <c r="H1120"/>
      <c r="I1120"/>
      <c r="J1120"/>
      <c r="K1120"/>
      <c r="L1120"/>
    </row>
    <row r="1121" spans="1:12" ht="16" x14ac:dyDescent="0.2">
      <c r="A1121"/>
      <c r="B1121"/>
      <c r="C1121"/>
      <c r="D1121"/>
      <c r="E1121"/>
      <c r="F1121"/>
      <c r="G1121"/>
      <c r="H1121"/>
      <c r="I1121"/>
      <c r="J1121"/>
      <c r="K1121"/>
      <c r="L1121"/>
    </row>
    <row r="1122" spans="1:12" ht="16" x14ac:dyDescent="0.2">
      <c r="A1122"/>
      <c r="B1122"/>
      <c r="C1122"/>
      <c r="D1122"/>
      <c r="E1122"/>
      <c r="F1122"/>
      <c r="G1122"/>
      <c r="H1122"/>
      <c r="I1122"/>
      <c r="J1122"/>
      <c r="K1122"/>
      <c r="L1122"/>
    </row>
    <row r="1123" spans="1:12" ht="16" x14ac:dyDescent="0.2">
      <c r="A1123"/>
      <c r="B1123"/>
      <c r="C1123"/>
      <c r="D1123"/>
      <c r="E1123"/>
      <c r="F1123"/>
      <c r="G1123"/>
      <c r="H1123"/>
      <c r="I1123"/>
      <c r="J1123"/>
      <c r="K1123"/>
      <c r="L1123"/>
    </row>
    <row r="1124" spans="1:12" ht="16" x14ac:dyDescent="0.2">
      <c r="A1124"/>
      <c r="B1124"/>
      <c r="C1124"/>
      <c r="D1124"/>
      <c r="E1124"/>
      <c r="F1124"/>
      <c r="G1124"/>
      <c r="H1124"/>
      <c r="I1124"/>
      <c r="J1124"/>
      <c r="K1124"/>
      <c r="L1124"/>
    </row>
    <row r="1125" spans="1:12" ht="16" x14ac:dyDescent="0.2">
      <c r="A1125"/>
      <c r="B1125"/>
      <c r="C1125"/>
      <c r="D1125"/>
      <c r="E1125"/>
      <c r="F1125"/>
      <c r="G1125"/>
      <c r="H1125"/>
      <c r="I1125"/>
      <c r="J1125"/>
      <c r="K1125"/>
      <c r="L1125"/>
    </row>
    <row r="1126" spans="1:12" ht="16" x14ac:dyDescent="0.2">
      <c r="A1126"/>
      <c r="B1126"/>
      <c r="C1126"/>
      <c r="D1126"/>
      <c r="E1126"/>
      <c r="F1126"/>
      <c r="G1126"/>
      <c r="H1126"/>
      <c r="I1126"/>
      <c r="J1126"/>
      <c r="K1126"/>
      <c r="L1126"/>
    </row>
    <row r="1127" spans="1:12" ht="16" x14ac:dyDescent="0.2">
      <c r="A1127"/>
      <c r="B1127"/>
      <c r="C1127"/>
      <c r="D1127"/>
      <c r="E1127"/>
      <c r="F1127"/>
      <c r="G1127"/>
      <c r="H1127"/>
      <c r="I1127"/>
      <c r="J1127"/>
      <c r="K1127"/>
      <c r="L1127"/>
    </row>
    <row r="1128" spans="1:12" ht="16" x14ac:dyDescent="0.2">
      <c r="A1128"/>
      <c r="B1128"/>
      <c r="C1128"/>
      <c r="D1128"/>
      <c r="E1128"/>
      <c r="F1128"/>
      <c r="G1128"/>
      <c r="H1128"/>
      <c r="I1128"/>
      <c r="J1128"/>
      <c r="K1128"/>
      <c r="L1128"/>
    </row>
    <row r="1129" spans="1:12" ht="16" x14ac:dyDescent="0.2">
      <c r="A1129"/>
      <c r="B1129"/>
      <c r="C1129"/>
      <c r="D1129"/>
      <c r="E1129"/>
      <c r="F1129"/>
      <c r="G1129"/>
      <c r="H1129"/>
      <c r="I1129"/>
      <c r="J1129"/>
      <c r="K1129"/>
      <c r="L1129"/>
    </row>
    <row r="1130" spans="1:12" ht="16" x14ac:dyDescent="0.2">
      <c r="A1130"/>
      <c r="B1130"/>
      <c r="C1130"/>
      <c r="D1130"/>
      <c r="E1130"/>
      <c r="F1130"/>
      <c r="G1130"/>
      <c r="H1130"/>
      <c r="I1130"/>
      <c r="J1130"/>
      <c r="K1130"/>
      <c r="L1130"/>
    </row>
    <row r="1131" spans="1:12" ht="16" x14ac:dyDescent="0.2">
      <c r="A1131"/>
      <c r="B1131"/>
      <c r="C1131"/>
      <c r="D1131"/>
      <c r="E1131"/>
      <c r="F1131"/>
      <c r="G1131"/>
      <c r="H1131"/>
      <c r="I1131"/>
      <c r="J1131"/>
      <c r="K1131"/>
      <c r="L1131"/>
    </row>
    <row r="1132" spans="1:12" ht="16" x14ac:dyDescent="0.2">
      <c r="A1132"/>
      <c r="B1132"/>
      <c r="C1132"/>
      <c r="D1132"/>
      <c r="E1132"/>
      <c r="F1132"/>
      <c r="G1132"/>
      <c r="H1132"/>
      <c r="I1132"/>
      <c r="J1132"/>
      <c r="K1132"/>
      <c r="L1132"/>
    </row>
    <row r="1133" spans="1:12" ht="16" x14ac:dyDescent="0.2">
      <c r="A1133"/>
      <c r="B1133"/>
      <c r="C1133"/>
      <c r="D1133"/>
      <c r="E1133"/>
      <c r="F1133"/>
      <c r="G1133"/>
      <c r="H1133"/>
      <c r="I1133"/>
      <c r="J1133"/>
      <c r="K1133"/>
      <c r="L1133"/>
    </row>
    <row r="1134" spans="1:12" ht="16" x14ac:dyDescent="0.2">
      <c r="A1134"/>
      <c r="B1134"/>
      <c r="C1134"/>
      <c r="D1134"/>
      <c r="E1134"/>
      <c r="F1134"/>
      <c r="G1134"/>
      <c r="H1134"/>
      <c r="I1134"/>
      <c r="J1134"/>
      <c r="K1134"/>
      <c r="L1134"/>
    </row>
    <row r="1135" spans="1:12" ht="16" x14ac:dyDescent="0.2">
      <c r="A1135"/>
      <c r="B1135"/>
      <c r="C1135"/>
      <c r="D1135"/>
      <c r="E1135"/>
      <c r="F1135"/>
      <c r="G1135"/>
      <c r="H1135"/>
      <c r="I1135"/>
      <c r="J1135"/>
      <c r="K1135"/>
      <c r="L1135"/>
    </row>
    <row r="1136" spans="1:12" ht="16" x14ac:dyDescent="0.2">
      <c r="A1136"/>
      <c r="B1136"/>
      <c r="C1136"/>
      <c r="D1136"/>
      <c r="E1136"/>
      <c r="F1136"/>
      <c r="G1136"/>
      <c r="H1136"/>
      <c r="I1136"/>
      <c r="J1136"/>
      <c r="K1136"/>
      <c r="L1136"/>
    </row>
    <row r="1137" spans="1:12" ht="16" x14ac:dyDescent="0.2">
      <c r="A1137"/>
      <c r="B1137"/>
      <c r="C1137"/>
      <c r="D1137"/>
      <c r="E1137"/>
      <c r="F1137"/>
      <c r="G1137"/>
      <c r="H1137"/>
      <c r="I1137"/>
      <c r="J1137"/>
      <c r="K1137"/>
      <c r="L1137"/>
    </row>
    <row r="1138" spans="1:12" ht="16" x14ac:dyDescent="0.2">
      <c r="A1138"/>
      <c r="B1138"/>
      <c r="C1138"/>
      <c r="D1138"/>
      <c r="E1138"/>
      <c r="F1138"/>
      <c r="G1138"/>
      <c r="H1138"/>
      <c r="I1138"/>
      <c r="J1138"/>
      <c r="K1138"/>
      <c r="L1138"/>
    </row>
    <row r="1139" spans="1:12" ht="16" x14ac:dyDescent="0.2">
      <c r="A1139"/>
      <c r="B1139"/>
      <c r="C1139"/>
      <c r="D1139"/>
      <c r="E1139"/>
      <c r="F1139"/>
      <c r="G1139"/>
      <c r="H1139"/>
      <c r="I1139"/>
      <c r="J1139"/>
      <c r="K1139"/>
      <c r="L1139"/>
    </row>
    <row r="1140" spans="1:12" ht="16" x14ac:dyDescent="0.2">
      <c r="A1140"/>
      <c r="B1140"/>
      <c r="C1140"/>
      <c r="D1140"/>
      <c r="E1140"/>
      <c r="F1140"/>
      <c r="G1140"/>
      <c r="H1140"/>
      <c r="I1140"/>
      <c r="J1140"/>
      <c r="K1140"/>
      <c r="L1140"/>
    </row>
    <row r="1141" spans="1:12" ht="16" x14ac:dyDescent="0.2">
      <c r="A1141"/>
      <c r="B1141"/>
      <c r="C1141"/>
      <c r="D1141"/>
      <c r="E1141"/>
      <c r="F1141"/>
      <c r="G1141"/>
      <c r="H1141"/>
      <c r="I1141"/>
      <c r="J1141"/>
      <c r="K1141"/>
      <c r="L1141"/>
    </row>
    <row r="1142" spans="1:12" ht="16" x14ac:dyDescent="0.2">
      <c r="A1142"/>
      <c r="B1142"/>
      <c r="C1142"/>
      <c r="D1142"/>
      <c r="E1142"/>
      <c r="F1142"/>
      <c r="G1142"/>
      <c r="H1142"/>
      <c r="I1142"/>
      <c r="J1142"/>
      <c r="K1142"/>
      <c r="L1142"/>
    </row>
    <row r="1143" spans="1:12" ht="16" x14ac:dyDescent="0.2">
      <c r="A1143"/>
      <c r="B1143"/>
      <c r="C1143"/>
      <c r="D1143"/>
      <c r="E1143"/>
      <c r="F1143"/>
      <c r="G1143"/>
      <c r="H1143"/>
      <c r="I1143"/>
      <c r="J1143"/>
      <c r="K1143"/>
      <c r="L1143"/>
    </row>
    <row r="1144" spans="1:12" ht="16" x14ac:dyDescent="0.2">
      <c r="A1144"/>
      <c r="B1144"/>
      <c r="C1144"/>
      <c r="D1144"/>
      <c r="E1144"/>
      <c r="F1144"/>
      <c r="G1144"/>
      <c r="H1144"/>
      <c r="I1144"/>
      <c r="J1144"/>
      <c r="K1144"/>
      <c r="L1144"/>
    </row>
    <row r="1145" spans="1:12" ht="16" x14ac:dyDescent="0.2">
      <c r="A1145"/>
      <c r="B1145"/>
      <c r="C1145"/>
      <c r="D1145"/>
      <c r="E1145"/>
      <c r="F1145"/>
      <c r="G1145"/>
      <c r="H1145"/>
      <c r="I1145"/>
      <c r="J1145"/>
      <c r="K1145"/>
      <c r="L1145"/>
    </row>
    <row r="1146" spans="1:12" ht="16" x14ac:dyDescent="0.2">
      <c r="A1146"/>
      <c r="B1146"/>
      <c r="C1146"/>
      <c r="D1146"/>
      <c r="E1146"/>
      <c r="F1146"/>
      <c r="G1146"/>
      <c r="H1146"/>
      <c r="I1146"/>
      <c r="J1146"/>
      <c r="K1146"/>
      <c r="L1146"/>
    </row>
    <row r="1147" spans="1:12" ht="16" x14ac:dyDescent="0.2">
      <c r="A1147"/>
      <c r="B1147"/>
      <c r="C1147"/>
      <c r="D1147"/>
      <c r="E1147"/>
      <c r="F1147"/>
      <c r="G1147"/>
      <c r="H1147"/>
      <c r="I1147"/>
      <c r="J1147"/>
      <c r="K1147"/>
      <c r="L1147"/>
    </row>
    <row r="1148" spans="1:12" ht="16" x14ac:dyDescent="0.2">
      <c r="A1148"/>
      <c r="B1148"/>
      <c r="C1148"/>
      <c r="D1148"/>
      <c r="E1148"/>
      <c r="F1148"/>
      <c r="G1148"/>
      <c r="H1148"/>
      <c r="I1148"/>
      <c r="J1148"/>
      <c r="K1148"/>
      <c r="L1148"/>
    </row>
    <row r="1149" spans="1:12" ht="16" x14ac:dyDescent="0.2">
      <c r="A1149"/>
      <c r="B1149"/>
      <c r="C1149"/>
      <c r="D1149"/>
      <c r="E1149"/>
      <c r="F1149"/>
      <c r="G1149"/>
      <c r="H1149"/>
      <c r="I1149"/>
      <c r="J1149"/>
      <c r="K1149"/>
      <c r="L1149"/>
    </row>
    <row r="1150" spans="1:12" ht="16" x14ac:dyDescent="0.2">
      <c r="A1150"/>
      <c r="B1150"/>
      <c r="C1150"/>
      <c r="D1150"/>
      <c r="E1150"/>
      <c r="F1150"/>
      <c r="G1150"/>
      <c r="H1150"/>
      <c r="I1150"/>
      <c r="J1150"/>
      <c r="K1150"/>
      <c r="L1150"/>
    </row>
    <row r="1151" spans="1:12" ht="16" x14ac:dyDescent="0.2">
      <c r="A1151"/>
      <c r="B1151"/>
      <c r="C1151"/>
      <c r="D1151"/>
      <c r="E1151"/>
      <c r="F1151"/>
      <c r="G1151"/>
      <c r="H1151"/>
      <c r="I1151"/>
      <c r="J1151"/>
      <c r="K1151"/>
      <c r="L1151"/>
    </row>
    <row r="1152" spans="1:12" ht="16" x14ac:dyDescent="0.2">
      <c r="A1152"/>
      <c r="B1152"/>
      <c r="C1152"/>
      <c r="D1152"/>
      <c r="E1152"/>
      <c r="F1152"/>
      <c r="G1152"/>
      <c r="H1152"/>
      <c r="I1152"/>
      <c r="J1152"/>
      <c r="K1152"/>
      <c r="L1152"/>
    </row>
    <row r="1153" spans="1:12" ht="16" x14ac:dyDescent="0.2">
      <c r="A1153"/>
      <c r="B1153"/>
      <c r="C1153"/>
      <c r="D1153"/>
      <c r="E1153"/>
      <c r="F1153"/>
      <c r="G1153"/>
      <c r="H1153"/>
      <c r="I1153"/>
      <c r="J1153"/>
      <c r="K1153"/>
      <c r="L1153"/>
    </row>
    <row r="1154" spans="1:12" ht="16" x14ac:dyDescent="0.2">
      <c r="A1154"/>
      <c r="B1154"/>
      <c r="C1154"/>
      <c r="D1154"/>
      <c r="E1154"/>
      <c r="F1154"/>
      <c r="G1154"/>
      <c r="H1154"/>
      <c r="I1154"/>
      <c r="J1154"/>
      <c r="K1154"/>
      <c r="L1154"/>
    </row>
    <row r="1155" spans="1:12" ht="16" x14ac:dyDescent="0.2">
      <c r="A1155"/>
      <c r="B1155"/>
      <c r="C1155"/>
      <c r="D1155"/>
      <c r="E1155"/>
      <c r="F1155"/>
      <c r="G1155"/>
      <c r="H1155"/>
      <c r="I1155"/>
      <c r="J1155"/>
      <c r="K1155"/>
      <c r="L1155"/>
    </row>
    <row r="1156" spans="1:12" ht="16" x14ac:dyDescent="0.2">
      <c r="A1156"/>
      <c r="B1156"/>
      <c r="C1156"/>
      <c r="D1156"/>
      <c r="E1156"/>
      <c r="F1156"/>
      <c r="G1156"/>
      <c r="H1156"/>
      <c r="I1156"/>
      <c r="J1156"/>
      <c r="K1156"/>
      <c r="L1156"/>
    </row>
    <row r="1157" spans="1:12" ht="16" x14ac:dyDescent="0.2">
      <c r="A1157"/>
      <c r="B1157"/>
      <c r="C1157"/>
      <c r="D1157"/>
      <c r="E1157"/>
      <c r="F1157"/>
      <c r="G1157"/>
      <c r="H1157"/>
      <c r="I1157"/>
      <c r="J1157"/>
      <c r="K1157"/>
      <c r="L1157"/>
    </row>
    <row r="1158" spans="1:12" ht="16" x14ac:dyDescent="0.2">
      <c r="A1158"/>
      <c r="B1158"/>
      <c r="C1158"/>
      <c r="D1158"/>
      <c r="E1158"/>
      <c r="F1158"/>
      <c r="G1158"/>
      <c r="H1158"/>
      <c r="I1158"/>
      <c r="J1158"/>
      <c r="K1158"/>
      <c r="L1158"/>
    </row>
    <row r="1159" spans="1:12" ht="16" x14ac:dyDescent="0.2">
      <c r="A1159"/>
      <c r="B1159"/>
      <c r="C1159"/>
      <c r="D1159"/>
      <c r="E1159"/>
      <c r="F1159"/>
      <c r="G1159"/>
      <c r="H1159"/>
      <c r="I1159"/>
      <c r="J1159"/>
      <c r="K1159"/>
      <c r="L1159"/>
    </row>
    <row r="1160" spans="1:12" ht="16" x14ac:dyDescent="0.2">
      <c r="A1160"/>
      <c r="B1160"/>
      <c r="C1160"/>
      <c r="D1160"/>
      <c r="E1160"/>
      <c r="F1160"/>
      <c r="G1160"/>
      <c r="H1160"/>
      <c r="I1160"/>
      <c r="J1160"/>
      <c r="K1160"/>
      <c r="L1160"/>
    </row>
    <row r="1161" spans="1:12" ht="16" x14ac:dyDescent="0.2">
      <c r="A1161"/>
      <c r="B1161"/>
      <c r="C1161"/>
      <c r="D1161"/>
      <c r="E1161"/>
      <c r="F1161"/>
      <c r="G1161"/>
      <c r="H1161"/>
      <c r="I1161"/>
      <c r="J1161"/>
      <c r="K1161"/>
      <c r="L1161"/>
    </row>
    <row r="1162" spans="1:12" ht="16" x14ac:dyDescent="0.2">
      <c r="A1162"/>
      <c r="B1162"/>
      <c r="C1162"/>
      <c r="D1162"/>
      <c r="E1162"/>
      <c r="F1162"/>
      <c r="G1162"/>
      <c r="H1162"/>
      <c r="I1162"/>
      <c r="J1162"/>
      <c r="K1162"/>
      <c r="L1162"/>
    </row>
    <row r="1163" spans="1:12" ht="16" x14ac:dyDescent="0.2">
      <c r="A1163"/>
      <c r="B1163"/>
      <c r="C1163"/>
      <c r="D1163"/>
      <c r="E1163"/>
      <c r="F1163"/>
      <c r="G1163"/>
      <c r="H1163"/>
      <c r="I1163"/>
      <c r="J1163"/>
      <c r="K1163"/>
      <c r="L1163"/>
    </row>
    <row r="1164" spans="1:12" ht="16" x14ac:dyDescent="0.2">
      <c r="A1164"/>
      <c r="B1164"/>
      <c r="C1164"/>
      <c r="D1164"/>
      <c r="E1164"/>
      <c r="F1164"/>
      <c r="G1164"/>
      <c r="H1164"/>
      <c r="I1164"/>
      <c r="J1164"/>
      <c r="K1164"/>
      <c r="L1164"/>
    </row>
    <row r="1165" spans="1:12" ht="16" x14ac:dyDescent="0.2">
      <c r="A1165"/>
      <c r="B1165"/>
      <c r="C1165"/>
      <c r="D1165"/>
      <c r="E1165"/>
      <c r="F1165"/>
      <c r="G1165"/>
      <c r="H1165"/>
      <c r="I1165"/>
      <c r="J1165"/>
      <c r="K1165"/>
      <c r="L1165"/>
    </row>
    <row r="1166" spans="1:12" ht="16" x14ac:dyDescent="0.2">
      <c r="A1166"/>
      <c r="B1166"/>
      <c r="C1166"/>
      <c r="D1166"/>
      <c r="E1166"/>
      <c r="F1166"/>
      <c r="G1166"/>
      <c r="H1166"/>
      <c r="I1166"/>
      <c r="J1166"/>
      <c r="K1166"/>
      <c r="L1166"/>
    </row>
    <row r="1167" spans="1:12" ht="16" x14ac:dyDescent="0.2">
      <c r="A1167"/>
      <c r="B1167"/>
      <c r="C1167"/>
      <c r="D1167"/>
      <c r="E1167"/>
      <c r="F1167"/>
      <c r="G1167"/>
      <c r="H1167"/>
      <c r="I1167"/>
      <c r="J1167"/>
      <c r="K1167"/>
      <c r="L1167"/>
    </row>
    <row r="1168" spans="1:12" ht="16" x14ac:dyDescent="0.2">
      <c r="A1168"/>
      <c r="B1168"/>
      <c r="C1168"/>
      <c r="D1168"/>
      <c r="E1168"/>
      <c r="F1168"/>
      <c r="G1168"/>
      <c r="H1168"/>
      <c r="I1168"/>
      <c r="J1168"/>
      <c r="K1168"/>
      <c r="L1168"/>
    </row>
    <row r="1169" spans="1:12" ht="16" x14ac:dyDescent="0.2">
      <c r="A1169"/>
      <c r="B1169"/>
      <c r="C1169"/>
      <c r="D1169"/>
      <c r="E1169"/>
      <c r="F1169"/>
      <c r="G1169"/>
      <c r="H1169"/>
      <c r="I1169"/>
      <c r="J1169"/>
      <c r="K1169"/>
      <c r="L1169"/>
    </row>
    <row r="1170" spans="1:12" ht="16" x14ac:dyDescent="0.2">
      <c r="A1170"/>
      <c r="B1170"/>
      <c r="C1170"/>
      <c r="D1170"/>
      <c r="E1170"/>
      <c r="F1170"/>
      <c r="G1170"/>
      <c r="H1170"/>
      <c r="I1170"/>
      <c r="J1170"/>
      <c r="K1170"/>
      <c r="L1170"/>
    </row>
    <row r="1171" spans="1:12" ht="16" x14ac:dyDescent="0.2">
      <c r="A1171"/>
      <c r="B1171"/>
      <c r="C1171"/>
      <c r="D1171"/>
      <c r="E1171"/>
      <c r="F1171"/>
      <c r="G1171"/>
      <c r="H1171"/>
      <c r="I1171"/>
      <c r="J1171"/>
      <c r="K1171"/>
      <c r="L1171"/>
    </row>
    <row r="1172" spans="1:12" ht="16" x14ac:dyDescent="0.2">
      <c r="A1172"/>
      <c r="B1172"/>
      <c r="C1172"/>
      <c r="D1172"/>
      <c r="E1172"/>
      <c r="F1172"/>
      <c r="G1172"/>
      <c r="H1172"/>
      <c r="I1172"/>
      <c r="J1172"/>
      <c r="K1172"/>
      <c r="L1172"/>
    </row>
    <row r="1173" spans="1:12" ht="16" x14ac:dyDescent="0.2">
      <c r="A1173"/>
      <c r="B1173"/>
      <c r="C1173"/>
      <c r="D1173"/>
      <c r="E1173"/>
      <c r="F1173"/>
      <c r="G1173"/>
      <c r="H1173"/>
      <c r="I1173"/>
      <c r="J1173"/>
      <c r="K1173"/>
      <c r="L1173"/>
    </row>
    <row r="1174" spans="1:12" ht="16" x14ac:dyDescent="0.2">
      <c r="A1174"/>
      <c r="B1174"/>
      <c r="C1174"/>
      <c r="D1174"/>
      <c r="E1174"/>
      <c r="F1174"/>
      <c r="G1174"/>
      <c r="H1174"/>
      <c r="I1174"/>
      <c r="J1174"/>
      <c r="K1174"/>
      <c r="L1174"/>
    </row>
    <row r="1175" spans="1:12" ht="16" x14ac:dyDescent="0.2">
      <c r="A1175"/>
      <c r="B1175"/>
      <c r="C1175"/>
      <c r="D1175"/>
      <c r="E1175"/>
      <c r="F1175"/>
      <c r="G1175"/>
      <c r="H1175"/>
      <c r="I1175"/>
      <c r="J1175"/>
      <c r="K1175"/>
      <c r="L1175"/>
    </row>
    <row r="1176" spans="1:12" ht="16" x14ac:dyDescent="0.2">
      <c r="A1176"/>
      <c r="B1176"/>
      <c r="C1176"/>
      <c r="D1176"/>
      <c r="E1176"/>
      <c r="F1176"/>
      <c r="G1176"/>
      <c r="H1176"/>
      <c r="I1176"/>
      <c r="J1176"/>
      <c r="K1176"/>
      <c r="L1176"/>
    </row>
    <row r="1177" spans="1:12" ht="16" x14ac:dyDescent="0.2">
      <c r="A1177"/>
      <c r="B1177"/>
      <c r="C1177"/>
      <c r="D1177"/>
      <c r="E1177"/>
      <c r="F1177"/>
      <c r="G1177"/>
      <c r="H1177"/>
      <c r="I1177"/>
      <c r="J1177"/>
      <c r="K1177"/>
      <c r="L1177"/>
    </row>
    <row r="1178" spans="1:12" ht="16" x14ac:dyDescent="0.2">
      <c r="A1178"/>
      <c r="B1178"/>
      <c r="C1178"/>
      <c r="D1178"/>
      <c r="E1178"/>
      <c r="F1178"/>
      <c r="G1178"/>
      <c r="H1178"/>
      <c r="I1178"/>
      <c r="J1178"/>
      <c r="K1178"/>
      <c r="L1178"/>
    </row>
    <row r="1179" spans="1:12" ht="16" x14ac:dyDescent="0.2">
      <c r="A1179"/>
      <c r="B1179"/>
      <c r="C1179"/>
      <c r="D1179"/>
      <c r="E1179"/>
      <c r="F1179"/>
      <c r="G1179"/>
      <c r="H1179"/>
      <c r="I1179"/>
      <c r="J1179"/>
      <c r="K1179"/>
      <c r="L1179"/>
    </row>
    <row r="1180" spans="1:12" ht="16" x14ac:dyDescent="0.2">
      <c r="A1180"/>
      <c r="B1180"/>
      <c r="C1180"/>
      <c r="D1180"/>
      <c r="E1180"/>
      <c r="F1180"/>
      <c r="G1180"/>
      <c r="H1180"/>
      <c r="I1180"/>
      <c r="J1180"/>
      <c r="K1180"/>
      <c r="L1180"/>
    </row>
    <row r="1181" spans="1:12" ht="16" x14ac:dyDescent="0.2">
      <c r="A1181"/>
      <c r="B1181"/>
      <c r="C1181"/>
      <c r="D1181"/>
      <c r="E1181"/>
      <c r="F1181"/>
      <c r="G1181"/>
      <c r="H1181"/>
      <c r="I1181"/>
      <c r="J1181"/>
      <c r="K1181"/>
      <c r="L1181"/>
    </row>
    <row r="1182" spans="1:12" ht="16" x14ac:dyDescent="0.2">
      <c r="A1182"/>
      <c r="B1182"/>
      <c r="C1182"/>
      <c r="D1182"/>
      <c r="E1182"/>
      <c r="F1182"/>
      <c r="G1182"/>
      <c r="H1182"/>
      <c r="I1182"/>
      <c r="J1182"/>
      <c r="K1182"/>
      <c r="L1182"/>
    </row>
    <row r="1183" spans="1:12" ht="16" x14ac:dyDescent="0.2">
      <c r="A1183"/>
      <c r="B1183"/>
      <c r="C1183"/>
      <c r="D1183"/>
      <c r="E1183"/>
      <c r="F1183"/>
      <c r="G1183"/>
      <c r="H1183"/>
      <c r="I1183"/>
      <c r="J1183"/>
      <c r="K1183"/>
      <c r="L1183"/>
    </row>
    <row r="1184" spans="1:12" ht="16" x14ac:dyDescent="0.2">
      <c r="A1184"/>
      <c r="B1184"/>
      <c r="C1184"/>
      <c r="D1184"/>
      <c r="E1184"/>
      <c r="F1184"/>
      <c r="G1184"/>
      <c r="H1184"/>
      <c r="I1184"/>
      <c r="J1184"/>
      <c r="K1184"/>
      <c r="L1184"/>
    </row>
    <row r="1185" spans="1:12" ht="16" x14ac:dyDescent="0.2">
      <c r="A1185"/>
      <c r="B1185"/>
      <c r="C1185"/>
      <c r="D1185"/>
      <c r="E1185"/>
      <c r="F1185"/>
      <c r="G1185"/>
      <c r="H1185"/>
      <c r="I1185"/>
      <c r="J1185"/>
      <c r="K1185"/>
      <c r="L1185"/>
    </row>
    <row r="1186" spans="1:12" ht="16" x14ac:dyDescent="0.2">
      <c r="A1186"/>
      <c r="B1186"/>
      <c r="C1186"/>
      <c r="D1186"/>
      <c r="E1186"/>
      <c r="F1186"/>
      <c r="G1186"/>
      <c r="H1186"/>
      <c r="I1186"/>
      <c r="J1186"/>
      <c r="K1186"/>
      <c r="L1186"/>
    </row>
    <row r="1187" spans="1:12" ht="16" x14ac:dyDescent="0.2">
      <c r="A1187"/>
      <c r="B1187"/>
      <c r="C1187"/>
      <c r="D1187"/>
      <c r="E1187"/>
      <c r="F1187"/>
      <c r="G1187"/>
      <c r="H1187"/>
      <c r="I1187"/>
      <c r="J1187"/>
      <c r="K1187"/>
      <c r="L1187"/>
    </row>
    <row r="1188" spans="1:12" ht="16" x14ac:dyDescent="0.2">
      <c r="A1188"/>
      <c r="B1188"/>
      <c r="C1188"/>
      <c r="D1188"/>
      <c r="E1188"/>
      <c r="F1188"/>
      <c r="G1188"/>
      <c r="H1188"/>
      <c r="I1188"/>
      <c r="J1188"/>
      <c r="K1188"/>
      <c r="L1188"/>
    </row>
    <row r="1189" spans="1:12" ht="16" x14ac:dyDescent="0.2">
      <c r="A1189"/>
      <c r="B1189"/>
      <c r="C1189"/>
      <c r="D1189"/>
      <c r="E1189"/>
      <c r="F1189"/>
      <c r="G1189"/>
      <c r="H1189"/>
      <c r="I1189"/>
      <c r="J1189"/>
      <c r="K1189"/>
      <c r="L1189"/>
    </row>
    <row r="1190" spans="1:12" ht="16" x14ac:dyDescent="0.2">
      <c r="A1190"/>
      <c r="B1190"/>
      <c r="C1190"/>
      <c r="D1190"/>
      <c r="E1190"/>
      <c r="F1190"/>
      <c r="G1190"/>
      <c r="H1190"/>
      <c r="I1190"/>
      <c r="J1190"/>
      <c r="K1190"/>
      <c r="L1190"/>
    </row>
    <row r="1191" spans="1:12" ht="16" x14ac:dyDescent="0.2">
      <c r="A1191"/>
      <c r="B1191"/>
      <c r="C1191"/>
      <c r="D1191"/>
      <c r="E1191"/>
      <c r="F1191"/>
      <c r="G1191"/>
      <c r="H1191"/>
      <c r="I1191"/>
      <c r="J1191"/>
      <c r="K1191"/>
      <c r="L1191"/>
    </row>
    <row r="1192" spans="1:12" ht="16" x14ac:dyDescent="0.2">
      <c r="A1192"/>
      <c r="B1192"/>
      <c r="C1192"/>
      <c r="D1192"/>
      <c r="E1192"/>
      <c r="F1192"/>
      <c r="G1192"/>
      <c r="H1192"/>
      <c r="I1192"/>
      <c r="J1192"/>
      <c r="K1192"/>
      <c r="L1192"/>
    </row>
    <row r="1193" spans="1:12" ht="16" x14ac:dyDescent="0.2">
      <c r="A1193"/>
      <c r="B1193"/>
      <c r="C1193"/>
      <c r="D1193"/>
      <c r="E1193"/>
      <c r="F1193"/>
      <c r="G1193"/>
      <c r="H1193"/>
      <c r="I1193"/>
      <c r="J1193"/>
      <c r="K1193"/>
      <c r="L1193"/>
    </row>
    <row r="1194" spans="1:12" ht="16" x14ac:dyDescent="0.2">
      <c r="A1194"/>
      <c r="B1194"/>
      <c r="C1194"/>
      <c r="D1194"/>
      <c r="E1194"/>
      <c r="F1194"/>
      <c r="G1194"/>
      <c r="H1194"/>
      <c r="I1194"/>
      <c r="J1194"/>
      <c r="K1194"/>
      <c r="L1194"/>
    </row>
    <row r="1195" spans="1:12" ht="16" x14ac:dyDescent="0.2">
      <c r="A1195"/>
      <c r="B1195"/>
      <c r="C1195"/>
      <c r="D1195"/>
      <c r="E1195"/>
      <c r="F1195"/>
      <c r="G1195"/>
      <c r="H1195"/>
      <c r="I1195"/>
      <c r="J1195"/>
      <c r="K1195"/>
      <c r="L1195"/>
    </row>
    <row r="1196" spans="1:12" ht="16" x14ac:dyDescent="0.2">
      <c r="A1196"/>
      <c r="B1196"/>
      <c r="C1196"/>
      <c r="D1196"/>
      <c r="E1196"/>
      <c r="F1196"/>
      <c r="G1196"/>
      <c r="H1196"/>
      <c r="I1196"/>
      <c r="J1196"/>
      <c r="K1196"/>
      <c r="L1196"/>
    </row>
    <row r="1197" spans="1:12" ht="16" x14ac:dyDescent="0.2">
      <c r="A1197"/>
      <c r="B1197"/>
      <c r="C1197"/>
      <c r="D1197"/>
      <c r="E1197"/>
      <c r="F1197"/>
      <c r="G1197"/>
      <c r="H1197"/>
      <c r="I1197"/>
      <c r="J1197"/>
      <c r="K1197"/>
      <c r="L1197"/>
    </row>
    <row r="1198" spans="1:12" ht="16" x14ac:dyDescent="0.2">
      <c r="A1198"/>
      <c r="B1198"/>
      <c r="C1198"/>
      <c r="D1198"/>
      <c r="E1198"/>
      <c r="F1198"/>
      <c r="G1198"/>
      <c r="H1198"/>
      <c r="I1198"/>
      <c r="J1198"/>
      <c r="K1198"/>
      <c r="L1198"/>
    </row>
    <row r="1199" spans="1:12" ht="16" x14ac:dyDescent="0.2">
      <c r="A1199"/>
      <c r="B1199"/>
      <c r="C1199"/>
      <c r="D1199"/>
      <c r="E1199"/>
      <c r="F1199"/>
      <c r="G1199"/>
      <c r="H1199"/>
      <c r="I1199"/>
      <c r="J1199"/>
      <c r="K1199"/>
      <c r="L1199"/>
    </row>
    <row r="1200" spans="1:12" ht="16" x14ac:dyDescent="0.2">
      <c r="A1200"/>
      <c r="B1200"/>
      <c r="C1200"/>
      <c r="D1200"/>
      <c r="E1200"/>
      <c r="F1200"/>
      <c r="G1200"/>
      <c r="H1200"/>
      <c r="I1200"/>
      <c r="J1200"/>
      <c r="K1200"/>
      <c r="L1200"/>
    </row>
    <row r="1201" spans="1:12" ht="16" x14ac:dyDescent="0.2">
      <c r="A1201"/>
      <c r="B1201"/>
      <c r="C1201"/>
      <c r="D1201"/>
      <c r="E1201"/>
      <c r="F1201"/>
      <c r="G1201"/>
      <c r="H1201"/>
      <c r="I1201"/>
      <c r="J1201"/>
      <c r="K1201"/>
      <c r="L1201"/>
    </row>
    <row r="1202" spans="1:12" ht="16" x14ac:dyDescent="0.2">
      <c r="A1202"/>
      <c r="B1202"/>
      <c r="C1202"/>
      <c r="D1202"/>
      <c r="E1202"/>
      <c r="F1202"/>
      <c r="G1202"/>
      <c r="H1202"/>
      <c r="I1202"/>
      <c r="J1202"/>
      <c r="K1202"/>
      <c r="L1202"/>
    </row>
    <row r="1203" spans="1:12" ht="16" x14ac:dyDescent="0.2">
      <c r="A1203"/>
      <c r="B1203"/>
      <c r="C1203"/>
      <c r="D1203"/>
      <c r="E1203"/>
      <c r="F1203"/>
      <c r="G1203"/>
      <c r="H1203"/>
      <c r="I1203"/>
      <c r="J1203"/>
      <c r="K1203"/>
      <c r="L1203"/>
    </row>
    <row r="1204" spans="1:12" ht="16" x14ac:dyDescent="0.2">
      <c r="A1204"/>
      <c r="B1204"/>
      <c r="C1204"/>
      <c r="D1204"/>
      <c r="E1204"/>
      <c r="F1204"/>
      <c r="G1204"/>
      <c r="H1204"/>
      <c r="I1204"/>
      <c r="J1204"/>
      <c r="K1204"/>
      <c r="L1204"/>
    </row>
    <row r="1205" spans="1:12" ht="16" x14ac:dyDescent="0.2">
      <c r="A1205"/>
      <c r="B1205"/>
      <c r="C1205"/>
      <c r="D1205"/>
      <c r="E1205"/>
      <c r="F1205"/>
      <c r="G1205"/>
      <c r="H1205"/>
      <c r="I1205"/>
      <c r="J1205"/>
      <c r="K1205"/>
      <c r="L1205"/>
    </row>
    <row r="1206" spans="1:12" ht="16" x14ac:dyDescent="0.2">
      <c r="A1206"/>
      <c r="B1206"/>
      <c r="C1206"/>
      <c r="D1206"/>
      <c r="E1206"/>
      <c r="F1206"/>
      <c r="G1206"/>
      <c r="H1206"/>
      <c r="I1206"/>
      <c r="J1206"/>
      <c r="K1206"/>
      <c r="L1206"/>
    </row>
    <row r="1207" spans="1:12" ht="16" x14ac:dyDescent="0.2">
      <c r="A1207"/>
      <c r="B1207"/>
      <c r="C1207"/>
      <c r="D1207"/>
      <c r="E1207"/>
      <c r="F1207"/>
      <c r="G1207"/>
      <c r="H1207"/>
      <c r="I1207"/>
      <c r="J1207"/>
      <c r="K1207"/>
      <c r="L1207"/>
    </row>
    <row r="1208" spans="1:12" ht="16" x14ac:dyDescent="0.2">
      <c r="A1208"/>
      <c r="B1208"/>
      <c r="C1208"/>
      <c r="D1208"/>
      <c r="E1208"/>
      <c r="F1208"/>
      <c r="G1208"/>
      <c r="H1208"/>
      <c r="I1208"/>
      <c r="J1208"/>
      <c r="K1208"/>
      <c r="L1208"/>
    </row>
    <row r="1209" spans="1:12" ht="16" x14ac:dyDescent="0.2">
      <c r="A1209"/>
      <c r="B1209"/>
      <c r="C1209"/>
      <c r="D1209"/>
      <c r="E1209"/>
      <c r="F1209"/>
      <c r="G1209"/>
      <c r="H1209"/>
      <c r="I1209"/>
      <c r="J1209"/>
      <c r="K1209"/>
      <c r="L1209"/>
    </row>
    <row r="1210" spans="1:12" ht="16" x14ac:dyDescent="0.2">
      <c r="A1210"/>
      <c r="B1210"/>
      <c r="C1210"/>
      <c r="D1210"/>
      <c r="E1210"/>
      <c r="F1210"/>
      <c r="G1210"/>
      <c r="H1210"/>
      <c r="I1210"/>
      <c r="J1210"/>
      <c r="K1210"/>
      <c r="L1210"/>
    </row>
    <row r="1211" spans="1:12" ht="16" x14ac:dyDescent="0.2">
      <c r="A1211"/>
      <c r="B1211"/>
      <c r="C1211"/>
      <c r="D1211"/>
      <c r="E1211"/>
      <c r="F1211"/>
      <c r="G1211"/>
      <c r="H1211"/>
      <c r="I1211"/>
      <c r="J1211"/>
      <c r="K1211"/>
      <c r="L1211"/>
    </row>
    <row r="1212" spans="1:12" ht="16" x14ac:dyDescent="0.2">
      <c r="A1212"/>
      <c r="B1212"/>
      <c r="C1212"/>
      <c r="D1212"/>
      <c r="E1212"/>
      <c r="F1212"/>
      <c r="G1212"/>
      <c r="H1212"/>
      <c r="I1212"/>
      <c r="J1212"/>
      <c r="K1212"/>
      <c r="L1212"/>
    </row>
    <row r="1213" spans="1:12" ht="16" x14ac:dyDescent="0.2">
      <c r="A1213"/>
      <c r="B1213"/>
      <c r="C1213"/>
      <c r="D1213"/>
      <c r="E1213"/>
      <c r="F1213"/>
      <c r="G1213"/>
      <c r="H1213"/>
      <c r="I1213"/>
      <c r="J1213"/>
      <c r="K1213"/>
      <c r="L1213"/>
    </row>
    <row r="1214" spans="1:12" ht="16" x14ac:dyDescent="0.2">
      <c r="A1214"/>
      <c r="B1214"/>
      <c r="C1214"/>
      <c r="D1214"/>
      <c r="E1214"/>
      <c r="F1214"/>
      <c r="G1214"/>
      <c r="H1214"/>
      <c r="I1214"/>
      <c r="J1214"/>
      <c r="K1214"/>
      <c r="L1214"/>
    </row>
    <row r="1215" spans="1:12" ht="16" x14ac:dyDescent="0.2">
      <c r="A1215"/>
      <c r="B1215"/>
      <c r="C1215"/>
      <c r="D1215"/>
      <c r="E1215"/>
      <c r="F1215"/>
      <c r="G1215"/>
      <c r="H1215"/>
      <c r="I1215"/>
      <c r="J1215"/>
      <c r="K1215"/>
      <c r="L1215"/>
    </row>
    <row r="1216" spans="1:12" ht="16" x14ac:dyDescent="0.2">
      <c r="A1216"/>
      <c r="B1216"/>
      <c r="C1216"/>
      <c r="D1216"/>
      <c r="E1216"/>
      <c r="F1216"/>
      <c r="G1216"/>
      <c r="H1216"/>
      <c r="I1216"/>
      <c r="J1216"/>
      <c r="K1216"/>
      <c r="L1216"/>
    </row>
    <row r="1217" spans="1:12" ht="16" x14ac:dyDescent="0.2">
      <c r="A1217"/>
      <c r="B1217"/>
      <c r="C1217"/>
      <c r="D1217"/>
      <c r="E1217"/>
      <c r="F1217"/>
      <c r="G1217"/>
      <c r="H1217"/>
      <c r="I1217"/>
      <c r="J1217"/>
      <c r="K1217"/>
      <c r="L1217"/>
    </row>
    <row r="1218" spans="1:12" ht="16" x14ac:dyDescent="0.2">
      <c r="A1218"/>
      <c r="B1218"/>
      <c r="C1218"/>
      <c r="D1218"/>
      <c r="E1218"/>
      <c r="F1218"/>
      <c r="G1218"/>
      <c r="H1218"/>
      <c r="I1218"/>
      <c r="J1218"/>
      <c r="K1218"/>
      <c r="L1218"/>
    </row>
    <row r="1219" spans="1:12" ht="16" x14ac:dyDescent="0.2">
      <c r="A1219"/>
      <c r="B1219"/>
      <c r="C1219"/>
      <c r="D1219"/>
      <c r="E1219"/>
      <c r="F1219"/>
      <c r="G1219"/>
      <c r="H1219"/>
      <c r="I1219"/>
      <c r="J1219"/>
      <c r="K1219"/>
      <c r="L1219"/>
    </row>
    <row r="1220" spans="1:12" ht="16" x14ac:dyDescent="0.2">
      <c r="A1220"/>
      <c r="B1220"/>
      <c r="C1220"/>
      <c r="D1220"/>
      <c r="E1220"/>
      <c r="F1220"/>
      <c r="G1220"/>
      <c r="H1220"/>
      <c r="I1220"/>
      <c r="J1220"/>
      <c r="K1220"/>
      <c r="L1220"/>
    </row>
    <row r="1221" spans="1:12" ht="16" x14ac:dyDescent="0.2">
      <c r="A1221"/>
      <c r="B1221"/>
      <c r="C1221"/>
      <c r="D1221"/>
      <c r="E1221"/>
      <c r="F1221"/>
      <c r="G1221"/>
      <c r="H1221"/>
      <c r="I1221"/>
      <c r="J1221"/>
      <c r="K1221"/>
      <c r="L1221"/>
    </row>
    <row r="1222" spans="1:12" ht="16" x14ac:dyDescent="0.2">
      <c r="A1222"/>
      <c r="B1222"/>
      <c r="C1222"/>
      <c r="D1222"/>
      <c r="E1222"/>
      <c r="F1222"/>
      <c r="G1222"/>
      <c r="H1222"/>
      <c r="I1222"/>
      <c r="J1222"/>
      <c r="K1222"/>
      <c r="L1222"/>
    </row>
    <row r="1223" spans="1:12" ht="16" x14ac:dyDescent="0.2">
      <c r="A1223"/>
      <c r="B1223"/>
      <c r="C1223"/>
      <c r="D1223"/>
      <c r="E1223"/>
      <c r="F1223"/>
      <c r="G1223"/>
      <c r="H1223"/>
      <c r="I1223"/>
      <c r="J1223"/>
      <c r="K1223"/>
      <c r="L1223"/>
    </row>
    <row r="1224" spans="1:12" ht="16" x14ac:dyDescent="0.2">
      <c r="A1224"/>
      <c r="B1224"/>
      <c r="C1224"/>
      <c r="D1224"/>
      <c r="E1224"/>
      <c r="F1224"/>
      <c r="G1224"/>
      <c r="H1224"/>
      <c r="I1224"/>
      <c r="J1224"/>
      <c r="K1224"/>
      <c r="L1224"/>
    </row>
    <row r="1225" spans="1:12" ht="16" x14ac:dyDescent="0.2">
      <c r="A1225"/>
      <c r="B1225"/>
      <c r="C1225"/>
      <c r="D1225"/>
      <c r="E1225"/>
      <c r="F1225"/>
      <c r="G1225"/>
      <c r="H1225"/>
      <c r="I1225"/>
      <c r="J1225"/>
      <c r="K1225"/>
      <c r="L1225"/>
    </row>
    <row r="1226" spans="1:12" ht="16" x14ac:dyDescent="0.2">
      <c r="A1226"/>
      <c r="B1226"/>
      <c r="C1226"/>
      <c r="D1226"/>
      <c r="E1226"/>
      <c r="F1226"/>
      <c r="G1226"/>
      <c r="H1226"/>
      <c r="I1226"/>
      <c r="J1226"/>
      <c r="K1226"/>
      <c r="L1226"/>
    </row>
    <row r="1227" spans="1:12" ht="16" x14ac:dyDescent="0.2">
      <c r="A1227"/>
      <c r="B1227"/>
      <c r="C1227"/>
      <c r="D1227"/>
      <c r="E1227"/>
      <c r="F1227"/>
      <c r="G1227"/>
      <c r="H1227"/>
      <c r="I1227"/>
      <c r="J1227"/>
      <c r="K1227"/>
      <c r="L1227"/>
    </row>
    <row r="1228" spans="1:12" ht="16" x14ac:dyDescent="0.2">
      <c r="A1228"/>
      <c r="B1228"/>
      <c r="C1228"/>
      <c r="D1228"/>
      <c r="E1228"/>
      <c r="F1228"/>
      <c r="G1228"/>
      <c r="H1228"/>
      <c r="I1228"/>
      <c r="J1228"/>
      <c r="K1228"/>
      <c r="L1228"/>
    </row>
    <row r="1229" spans="1:12" ht="16" x14ac:dyDescent="0.2">
      <c r="A1229"/>
      <c r="B1229"/>
      <c r="C1229"/>
      <c r="D1229"/>
      <c r="E1229"/>
      <c r="F1229"/>
      <c r="G1229"/>
      <c r="H1229"/>
      <c r="I1229"/>
      <c r="J1229"/>
      <c r="K1229"/>
      <c r="L1229"/>
    </row>
    <row r="1230" spans="1:12" ht="16" x14ac:dyDescent="0.2">
      <c r="A1230"/>
      <c r="B1230"/>
      <c r="C1230"/>
      <c r="D1230"/>
      <c r="E1230"/>
      <c r="F1230"/>
      <c r="G1230"/>
      <c r="H1230"/>
      <c r="I1230"/>
      <c r="J1230"/>
      <c r="K1230"/>
      <c r="L1230"/>
    </row>
    <row r="1231" spans="1:12" ht="16" x14ac:dyDescent="0.2">
      <c r="A1231"/>
      <c r="B1231"/>
      <c r="C1231"/>
      <c r="D1231"/>
      <c r="E1231"/>
      <c r="F1231"/>
      <c r="G1231"/>
      <c r="H1231"/>
      <c r="I1231"/>
      <c r="J1231"/>
      <c r="K1231"/>
      <c r="L1231"/>
    </row>
    <row r="1232" spans="1:12" ht="16" x14ac:dyDescent="0.2">
      <c r="A1232"/>
      <c r="B1232"/>
      <c r="C1232"/>
      <c r="D1232"/>
      <c r="E1232"/>
      <c r="F1232"/>
      <c r="G1232"/>
      <c r="H1232"/>
      <c r="I1232"/>
      <c r="J1232"/>
      <c r="K1232"/>
      <c r="L1232"/>
    </row>
    <row r="1233" spans="1:12" ht="16" x14ac:dyDescent="0.2">
      <c r="A1233"/>
      <c r="B1233"/>
      <c r="C1233"/>
      <c r="D1233"/>
      <c r="E1233"/>
      <c r="F1233"/>
      <c r="G1233"/>
      <c r="H1233"/>
      <c r="I1233"/>
      <c r="J1233"/>
      <c r="K1233"/>
      <c r="L1233"/>
    </row>
    <row r="1234" spans="1:12" ht="16" x14ac:dyDescent="0.2">
      <c r="A1234"/>
      <c r="B1234"/>
      <c r="C1234"/>
      <c r="D1234"/>
      <c r="E1234"/>
      <c r="F1234"/>
      <c r="G1234"/>
      <c r="H1234"/>
      <c r="I1234"/>
      <c r="J1234"/>
      <c r="K1234"/>
      <c r="L1234"/>
    </row>
    <row r="1235" spans="1:12" ht="16" x14ac:dyDescent="0.2">
      <c r="A1235"/>
      <c r="B1235"/>
      <c r="C1235"/>
      <c r="D1235"/>
      <c r="E1235"/>
      <c r="F1235"/>
      <c r="G1235"/>
      <c r="H1235"/>
      <c r="I1235"/>
      <c r="J1235"/>
      <c r="K1235"/>
      <c r="L1235"/>
    </row>
    <row r="1236" spans="1:12" ht="16" x14ac:dyDescent="0.2">
      <c r="A1236"/>
      <c r="B1236"/>
      <c r="C1236"/>
      <c r="D1236"/>
      <c r="E1236"/>
      <c r="F1236"/>
      <c r="G1236"/>
      <c r="H1236"/>
      <c r="I1236"/>
      <c r="J1236"/>
      <c r="K1236"/>
      <c r="L1236"/>
    </row>
    <row r="1237" spans="1:12" ht="16" x14ac:dyDescent="0.2">
      <c r="A1237"/>
      <c r="B1237"/>
      <c r="C1237"/>
      <c r="D1237"/>
      <c r="E1237"/>
      <c r="F1237"/>
      <c r="G1237"/>
      <c r="H1237"/>
      <c r="I1237"/>
      <c r="J1237"/>
      <c r="K1237"/>
      <c r="L1237"/>
    </row>
    <row r="1238" spans="1:12" ht="16" x14ac:dyDescent="0.2">
      <c r="A1238"/>
      <c r="B1238"/>
      <c r="C1238"/>
      <c r="D1238"/>
      <c r="E1238"/>
      <c r="F1238"/>
      <c r="G1238"/>
      <c r="H1238"/>
      <c r="I1238"/>
      <c r="J1238"/>
      <c r="K1238"/>
      <c r="L1238"/>
    </row>
    <row r="1239" spans="1:12" ht="16" x14ac:dyDescent="0.2">
      <c r="A1239"/>
      <c r="B1239"/>
      <c r="C1239"/>
      <c r="D1239"/>
      <c r="E1239"/>
      <c r="F1239"/>
      <c r="G1239"/>
      <c r="H1239"/>
      <c r="I1239"/>
      <c r="J1239"/>
      <c r="K1239"/>
      <c r="L1239"/>
    </row>
    <row r="1240" spans="1:12" ht="16" x14ac:dyDescent="0.2">
      <c r="A1240"/>
      <c r="B1240"/>
      <c r="C1240"/>
      <c r="D1240"/>
      <c r="E1240"/>
      <c r="F1240"/>
      <c r="G1240"/>
      <c r="H1240"/>
      <c r="I1240"/>
      <c r="J1240"/>
      <c r="K1240"/>
      <c r="L1240"/>
    </row>
    <row r="1241" spans="1:12" ht="16" x14ac:dyDescent="0.2">
      <c r="A1241"/>
      <c r="B1241"/>
      <c r="C1241"/>
      <c r="D1241"/>
      <c r="E1241"/>
      <c r="F1241"/>
      <c r="G1241"/>
      <c r="H1241"/>
      <c r="I1241"/>
      <c r="J1241"/>
      <c r="K1241"/>
      <c r="L1241"/>
    </row>
    <row r="1242" spans="1:12" ht="16" x14ac:dyDescent="0.2">
      <c r="A1242"/>
      <c r="B1242"/>
      <c r="C1242"/>
      <c r="D1242"/>
      <c r="E1242"/>
      <c r="F1242"/>
      <c r="G1242"/>
      <c r="H1242"/>
      <c r="I1242"/>
      <c r="J1242"/>
      <c r="K1242"/>
      <c r="L1242"/>
    </row>
    <row r="1243" spans="1:12" ht="16" x14ac:dyDescent="0.2">
      <c r="A1243"/>
      <c r="B1243"/>
      <c r="C1243"/>
      <c r="D1243"/>
      <c r="E1243"/>
      <c r="F1243"/>
      <c r="G1243"/>
      <c r="H1243"/>
      <c r="I1243"/>
      <c r="J1243"/>
      <c r="K1243"/>
      <c r="L1243"/>
    </row>
    <row r="1244" spans="1:12" ht="16" x14ac:dyDescent="0.2">
      <c r="A1244"/>
      <c r="B1244"/>
      <c r="C1244"/>
      <c r="D1244"/>
      <c r="E1244"/>
      <c r="F1244"/>
      <c r="G1244"/>
      <c r="H1244"/>
      <c r="I1244"/>
      <c r="J1244"/>
      <c r="K1244"/>
      <c r="L1244"/>
    </row>
    <row r="1245" spans="1:12" ht="16" x14ac:dyDescent="0.2">
      <c r="A1245"/>
      <c r="B1245"/>
      <c r="C1245"/>
      <c r="D1245"/>
      <c r="E1245"/>
      <c r="F1245"/>
      <c r="G1245"/>
      <c r="H1245"/>
      <c r="I1245"/>
      <c r="J1245"/>
      <c r="K1245"/>
      <c r="L1245"/>
    </row>
    <row r="1246" spans="1:12" ht="16" x14ac:dyDescent="0.2">
      <c r="A1246"/>
      <c r="B1246"/>
      <c r="C1246"/>
      <c r="D1246"/>
      <c r="E1246"/>
      <c r="F1246"/>
      <c r="G1246"/>
      <c r="H1246"/>
      <c r="I1246"/>
      <c r="J1246"/>
      <c r="K1246"/>
      <c r="L1246"/>
    </row>
    <row r="1247" spans="1:12" ht="16" x14ac:dyDescent="0.2">
      <c r="A1247"/>
      <c r="B1247"/>
      <c r="C1247"/>
      <c r="D1247"/>
      <c r="E1247"/>
      <c r="F1247"/>
      <c r="G1247"/>
      <c r="H1247"/>
      <c r="I1247"/>
      <c r="J1247"/>
      <c r="K1247"/>
      <c r="L1247"/>
    </row>
    <row r="1248" spans="1:12" ht="16" x14ac:dyDescent="0.2">
      <c r="A1248"/>
      <c r="B1248"/>
      <c r="C1248"/>
      <c r="D1248"/>
      <c r="E1248"/>
      <c r="F1248"/>
      <c r="G1248"/>
      <c r="H1248"/>
      <c r="I1248"/>
      <c r="J1248"/>
      <c r="K1248"/>
      <c r="L1248"/>
    </row>
    <row r="1249" spans="1:12" ht="16" x14ac:dyDescent="0.2">
      <c r="A1249"/>
      <c r="B1249"/>
      <c r="C1249"/>
      <c r="D1249"/>
      <c r="E1249"/>
      <c r="F1249"/>
      <c r="G1249"/>
      <c r="H1249"/>
      <c r="I1249"/>
      <c r="J1249"/>
      <c r="K1249"/>
      <c r="L1249"/>
    </row>
    <row r="1250" spans="1:12" ht="16" x14ac:dyDescent="0.2">
      <c r="A1250"/>
      <c r="B1250"/>
      <c r="C1250"/>
      <c r="D1250"/>
      <c r="E1250"/>
      <c r="F1250"/>
      <c r="G1250"/>
      <c r="H1250"/>
      <c r="I1250"/>
      <c r="J1250"/>
      <c r="K1250"/>
      <c r="L1250"/>
    </row>
    <row r="1251" spans="1:12" ht="16" x14ac:dyDescent="0.2">
      <c r="A1251"/>
      <c r="B1251"/>
      <c r="C1251"/>
      <c r="D1251"/>
      <c r="E1251"/>
      <c r="F1251"/>
      <c r="G1251"/>
      <c r="H1251"/>
      <c r="I1251"/>
      <c r="J1251"/>
      <c r="K1251"/>
      <c r="L1251"/>
    </row>
    <row r="1252" spans="1:12" ht="16" x14ac:dyDescent="0.2">
      <c r="A1252"/>
      <c r="B1252"/>
      <c r="C1252"/>
      <c r="D1252"/>
      <c r="E1252"/>
      <c r="F1252"/>
      <c r="G1252"/>
      <c r="H1252"/>
      <c r="I1252"/>
      <c r="J1252"/>
      <c r="K1252"/>
      <c r="L1252"/>
    </row>
    <row r="1253" spans="1:12" ht="16" x14ac:dyDescent="0.2">
      <c r="A1253"/>
      <c r="B1253"/>
      <c r="C1253"/>
      <c r="D1253"/>
      <c r="E1253"/>
      <c r="F1253"/>
      <c r="G1253"/>
      <c r="H1253"/>
      <c r="I1253"/>
      <c r="J1253"/>
      <c r="K1253"/>
      <c r="L1253"/>
    </row>
    <row r="1254" spans="1:12" ht="16" x14ac:dyDescent="0.2">
      <c r="A1254"/>
      <c r="B1254"/>
      <c r="C1254"/>
      <c r="D1254"/>
      <c r="E1254"/>
      <c r="F1254"/>
      <c r="G1254"/>
      <c r="H1254"/>
      <c r="I1254"/>
      <c r="J1254"/>
      <c r="K1254"/>
      <c r="L1254"/>
    </row>
    <row r="1255" spans="1:12" ht="16" x14ac:dyDescent="0.2">
      <c r="A1255"/>
      <c r="B1255"/>
      <c r="C1255"/>
      <c r="D1255"/>
      <c r="E1255"/>
      <c r="F1255"/>
      <c r="G1255"/>
      <c r="H1255"/>
      <c r="I1255"/>
      <c r="J1255"/>
      <c r="K1255"/>
      <c r="L1255"/>
    </row>
    <row r="1256" spans="1:12" ht="16" x14ac:dyDescent="0.2">
      <c r="A1256"/>
      <c r="B1256"/>
      <c r="C1256"/>
      <c r="D1256"/>
      <c r="E1256"/>
      <c r="F1256"/>
      <c r="G1256"/>
      <c r="H1256"/>
      <c r="I1256"/>
      <c r="J1256"/>
      <c r="K1256"/>
      <c r="L1256"/>
    </row>
    <row r="1257" spans="1:12" ht="16" x14ac:dyDescent="0.2">
      <c r="A1257"/>
      <c r="B1257"/>
      <c r="C1257"/>
      <c r="D1257"/>
      <c r="E1257"/>
      <c r="F1257"/>
      <c r="G1257"/>
      <c r="H1257"/>
      <c r="I1257"/>
      <c r="J1257"/>
      <c r="K1257"/>
      <c r="L1257"/>
    </row>
    <row r="1258" spans="1:12" ht="16" x14ac:dyDescent="0.2">
      <c r="A1258"/>
      <c r="B1258"/>
      <c r="C1258"/>
      <c r="D1258"/>
      <c r="E1258"/>
      <c r="F1258"/>
      <c r="G1258"/>
      <c r="H1258"/>
      <c r="I1258"/>
      <c r="J1258"/>
      <c r="K1258"/>
      <c r="L1258"/>
    </row>
    <row r="1259" spans="1:12" ht="16" x14ac:dyDescent="0.2">
      <c r="A1259"/>
      <c r="B1259"/>
      <c r="C1259"/>
      <c r="D1259"/>
      <c r="E1259"/>
      <c r="F1259"/>
      <c r="G1259"/>
      <c r="H1259"/>
      <c r="I1259"/>
      <c r="J1259"/>
      <c r="K1259"/>
      <c r="L1259"/>
    </row>
    <row r="1260" spans="1:12" ht="16" x14ac:dyDescent="0.2">
      <c r="A1260"/>
      <c r="B1260"/>
      <c r="C1260"/>
      <c r="D1260"/>
      <c r="E1260"/>
      <c r="F1260"/>
      <c r="G1260"/>
      <c r="H1260"/>
      <c r="I1260"/>
      <c r="J1260"/>
      <c r="K1260"/>
      <c r="L1260"/>
    </row>
    <row r="1261" spans="1:12" ht="16" x14ac:dyDescent="0.2">
      <c r="A1261"/>
      <c r="B1261"/>
      <c r="C1261"/>
      <c r="D1261"/>
      <c r="E1261"/>
      <c r="F1261"/>
      <c r="G1261"/>
      <c r="H1261"/>
      <c r="I1261"/>
      <c r="J1261"/>
      <c r="K1261"/>
      <c r="L1261"/>
    </row>
    <row r="1262" spans="1:12" ht="16" x14ac:dyDescent="0.2">
      <c r="A1262"/>
      <c r="B1262"/>
      <c r="C1262"/>
      <c r="D1262"/>
      <c r="E1262"/>
      <c r="F1262"/>
      <c r="G1262"/>
      <c r="H1262"/>
      <c r="I1262"/>
      <c r="J1262"/>
      <c r="K1262"/>
      <c r="L1262"/>
    </row>
    <row r="1263" spans="1:12" ht="16" x14ac:dyDescent="0.2">
      <c r="A1263"/>
      <c r="B1263"/>
      <c r="C1263"/>
      <c r="D1263"/>
      <c r="E1263"/>
      <c r="F1263"/>
      <c r="G1263"/>
      <c r="H1263"/>
      <c r="I1263"/>
      <c r="J1263"/>
      <c r="K1263"/>
      <c r="L1263"/>
    </row>
    <row r="1264" spans="1:12" ht="16" x14ac:dyDescent="0.2">
      <c r="A1264"/>
      <c r="B1264"/>
      <c r="C1264"/>
      <c r="D1264"/>
      <c r="E1264"/>
      <c r="F1264"/>
      <c r="G1264"/>
      <c r="H1264"/>
      <c r="I1264"/>
      <c r="J1264"/>
      <c r="K1264"/>
      <c r="L1264"/>
    </row>
    <row r="1265" spans="1:12" ht="16" x14ac:dyDescent="0.2">
      <c r="A1265"/>
      <c r="B1265"/>
      <c r="C1265"/>
      <c r="D1265"/>
      <c r="E1265"/>
      <c r="F1265"/>
      <c r="G1265"/>
      <c r="H1265"/>
      <c r="I1265"/>
      <c r="J1265"/>
      <c r="K1265"/>
      <c r="L1265"/>
    </row>
    <row r="1266" spans="1:12" ht="16" x14ac:dyDescent="0.2">
      <c r="A1266"/>
      <c r="B1266"/>
      <c r="C1266"/>
      <c r="D1266"/>
      <c r="E1266"/>
      <c r="F1266"/>
      <c r="G1266"/>
      <c r="H1266"/>
      <c r="I1266"/>
      <c r="J1266"/>
      <c r="K1266"/>
      <c r="L1266"/>
    </row>
    <row r="1267" spans="1:12" ht="16" x14ac:dyDescent="0.2">
      <c r="A1267"/>
      <c r="B1267"/>
      <c r="C1267"/>
      <c r="D1267"/>
      <c r="E1267"/>
      <c r="F1267"/>
      <c r="G1267"/>
      <c r="H1267"/>
      <c r="I1267"/>
      <c r="J1267"/>
      <c r="K1267"/>
      <c r="L1267"/>
    </row>
    <row r="1268" spans="1:12" ht="16" x14ac:dyDescent="0.2">
      <c r="A1268"/>
      <c r="B1268"/>
      <c r="C1268"/>
      <c r="D1268"/>
      <c r="E1268"/>
      <c r="F1268"/>
      <c r="G1268"/>
      <c r="H1268"/>
      <c r="I1268"/>
      <c r="J1268"/>
      <c r="K1268"/>
      <c r="L1268"/>
    </row>
    <row r="1269" spans="1:12" ht="16" x14ac:dyDescent="0.2">
      <c r="A1269"/>
      <c r="B1269"/>
      <c r="C1269"/>
      <c r="D1269"/>
      <c r="E1269"/>
      <c r="F1269"/>
      <c r="G1269"/>
      <c r="H1269"/>
      <c r="I1269"/>
      <c r="J1269"/>
      <c r="K1269"/>
      <c r="L1269"/>
    </row>
    <row r="1270" spans="1:12" ht="16" x14ac:dyDescent="0.2">
      <c r="A1270"/>
      <c r="B1270"/>
      <c r="C1270"/>
      <c r="D1270"/>
      <c r="E1270"/>
      <c r="F1270"/>
      <c r="G1270"/>
      <c r="H1270"/>
      <c r="I1270"/>
      <c r="J1270"/>
      <c r="K1270"/>
      <c r="L1270"/>
    </row>
    <row r="1271" spans="1:12" ht="16" x14ac:dyDescent="0.2">
      <c r="A1271"/>
      <c r="B1271"/>
      <c r="C1271"/>
      <c r="D1271"/>
      <c r="E1271"/>
      <c r="F1271"/>
      <c r="G1271"/>
      <c r="H1271"/>
      <c r="I1271"/>
      <c r="J1271"/>
      <c r="K1271"/>
      <c r="L1271"/>
    </row>
    <row r="1272" spans="1:12" ht="16" x14ac:dyDescent="0.2">
      <c r="A1272"/>
      <c r="B1272"/>
      <c r="C1272"/>
      <c r="D1272"/>
      <c r="E1272"/>
      <c r="F1272"/>
      <c r="G1272"/>
      <c r="H1272"/>
      <c r="I1272"/>
      <c r="J1272"/>
      <c r="K1272"/>
      <c r="L1272"/>
    </row>
    <row r="1273" spans="1:12" ht="16" x14ac:dyDescent="0.2">
      <c r="A1273"/>
      <c r="B1273"/>
      <c r="C1273"/>
      <c r="D1273"/>
      <c r="E1273"/>
      <c r="F1273"/>
      <c r="G1273"/>
      <c r="H1273"/>
      <c r="I1273"/>
      <c r="J1273"/>
      <c r="K1273"/>
      <c r="L1273"/>
    </row>
    <row r="1274" spans="1:12" ht="16" x14ac:dyDescent="0.2">
      <c r="A1274"/>
      <c r="B1274"/>
      <c r="C1274"/>
      <c r="D1274"/>
      <c r="E1274"/>
      <c r="F1274"/>
      <c r="G1274"/>
      <c r="H1274"/>
      <c r="I1274"/>
      <c r="J1274"/>
      <c r="K1274"/>
      <c r="L1274"/>
    </row>
    <row r="1275" spans="1:12" ht="16" x14ac:dyDescent="0.2">
      <c r="A1275"/>
      <c r="B1275"/>
      <c r="C1275"/>
      <c r="D1275"/>
      <c r="E1275"/>
      <c r="F1275"/>
      <c r="G1275"/>
      <c r="H1275"/>
      <c r="I1275"/>
      <c r="J1275"/>
      <c r="K1275"/>
      <c r="L1275"/>
    </row>
    <row r="1276" spans="1:12" ht="16" x14ac:dyDescent="0.2">
      <c r="A1276"/>
      <c r="B1276"/>
      <c r="C1276"/>
      <c r="D1276"/>
      <c r="E1276"/>
      <c r="F1276"/>
      <c r="G1276"/>
      <c r="H1276"/>
      <c r="I1276"/>
      <c r="J1276"/>
      <c r="K1276"/>
      <c r="L1276"/>
    </row>
    <row r="1277" spans="1:12" ht="16" x14ac:dyDescent="0.2">
      <c r="A1277"/>
      <c r="B1277"/>
      <c r="C1277"/>
      <c r="D1277"/>
      <c r="E1277"/>
      <c r="F1277"/>
      <c r="G1277"/>
      <c r="H1277"/>
      <c r="I1277"/>
      <c r="J1277"/>
      <c r="K1277"/>
      <c r="L1277"/>
    </row>
    <row r="1278" spans="1:12" ht="16" x14ac:dyDescent="0.2">
      <c r="A1278"/>
      <c r="B1278"/>
      <c r="C1278"/>
      <c r="D1278"/>
      <c r="E1278"/>
      <c r="F1278"/>
      <c r="G1278"/>
      <c r="H1278"/>
      <c r="I1278"/>
      <c r="J1278"/>
      <c r="K1278"/>
      <c r="L1278"/>
    </row>
    <row r="1279" spans="1:12" ht="16" x14ac:dyDescent="0.2">
      <c r="A1279"/>
      <c r="B1279"/>
      <c r="C1279"/>
      <c r="D1279"/>
      <c r="E1279"/>
      <c r="F1279"/>
      <c r="G1279"/>
      <c r="H1279"/>
      <c r="I1279"/>
      <c r="J1279"/>
      <c r="K1279"/>
      <c r="L1279"/>
    </row>
    <row r="1280" spans="1:12" ht="16" x14ac:dyDescent="0.2">
      <c r="A1280"/>
      <c r="B1280"/>
      <c r="C1280"/>
      <c r="D1280"/>
      <c r="E1280"/>
      <c r="F1280"/>
      <c r="G1280"/>
      <c r="H1280"/>
      <c r="I1280"/>
      <c r="J1280"/>
      <c r="K1280"/>
      <c r="L1280"/>
    </row>
    <row r="1281" spans="1:12" ht="16" x14ac:dyDescent="0.2">
      <c r="A1281"/>
      <c r="B1281"/>
      <c r="C1281"/>
      <c r="D1281"/>
      <c r="E1281"/>
      <c r="F1281"/>
      <c r="G1281"/>
      <c r="H1281"/>
      <c r="I1281"/>
      <c r="J1281"/>
      <c r="K1281"/>
      <c r="L1281"/>
    </row>
    <row r="1282" spans="1:12" ht="16" x14ac:dyDescent="0.2">
      <c r="A1282"/>
      <c r="B1282"/>
      <c r="C1282"/>
      <c r="D1282"/>
      <c r="E1282"/>
      <c r="F1282"/>
      <c r="G1282"/>
      <c r="H1282"/>
      <c r="I1282"/>
      <c r="J1282"/>
      <c r="K1282"/>
      <c r="L1282"/>
    </row>
    <row r="1283" spans="1:12" ht="16" x14ac:dyDescent="0.2">
      <c r="A1283"/>
      <c r="B1283"/>
      <c r="C1283"/>
      <c r="D1283"/>
      <c r="E1283"/>
      <c r="F1283"/>
      <c r="G1283"/>
      <c r="H1283"/>
      <c r="I1283"/>
      <c r="J1283"/>
      <c r="K1283"/>
      <c r="L1283"/>
    </row>
    <row r="1284" spans="1:12" ht="16" x14ac:dyDescent="0.2">
      <c r="A1284"/>
      <c r="B1284"/>
      <c r="C1284"/>
      <c r="D1284"/>
      <c r="E1284"/>
      <c r="F1284"/>
      <c r="G1284"/>
      <c r="H1284"/>
      <c r="I1284"/>
      <c r="J1284"/>
      <c r="K1284"/>
      <c r="L1284"/>
    </row>
    <row r="1285" spans="1:12" ht="16" x14ac:dyDescent="0.2">
      <c r="A1285"/>
      <c r="B1285"/>
      <c r="C1285"/>
      <c r="D1285"/>
      <c r="E1285"/>
      <c r="F1285"/>
      <c r="G1285"/>
      <c r="H1285"/>
      <c r="I1285"/>
      <c r="J1285"/>
      <c r="K1285"/>
      <c r="L1285"/>
    </row>
    <row r="1286" spans="1:12" ht="16" x14ac:dyDescent="0.2">
      <c r="A1286"/>
      <c r="B1286"/>
      <c r="C1286"/>
      <c r="D1286"/>
      <c r="E1286"/>
      <c r="F1286"/>
      <c r="G1286"/>
      <c r="H1286"/>
      <c r="I1286"/>
      <c r="J1286"/>
      <c r="K1286"/>
      <c r="L1286"/>
    </row>
    <row r="1287" spans="1:12" ht="16" x14ac:dyDescent="0.2">
      <c r="A1287"/>
      <c r="B1287"/>
      <c r="C1287"/>
      <c r="D1287"/>
      <c r="E1287"/>
      <c r="F1287"/>
      <c r="G1287"/>
      <c r="H1287"/>
      <c r="I1287"/>
      <c r="J1287"/>
      <c r="K1287"/>
      <c r="L1287"/>
    </row>
    <row r="1288" spans="1:12" ht="16" x14ac:dyDescent="0.2">
      <c r="A1288"/>
      <c r="B1288"/>
      <c r="C1288"/>
      <c r="D1288"/>
      <c r="E1288"/>
      <c r="F1288"/>
      <c r="G1288"/>
      <c r="H1288"/>
      <c r="I1288"/>
      <c r="J1288"/>
      <c r="K1288"/>
      <c r="L1288"/>
    </row>
    <row r="1289" spans="1:12" ht="16" x14ac:dyDescent="0.2">
      <c r="A1289"/>
      <c r="B1289"/>
      <c r="C1289"/>
      <c r="D1289"/>
      <c r="E1289"/>
      <c r="F1289"/>
      <c r="G1289"/>
      <c r="H1289"/>
      <c r="I1289"/>
      <c r="J1289"/>
      <c r="K1289"/>
      <c r="L1289"/>
    </row>
    <row r="1290" spans="1:12" ht="16" x14ac:dyDescent="0.2">
      <c r="A1290"/>
      <c r="B1290"/>
      <c r="C1290"/>
      <c r="D1290"/>
      <c r="E1290"/>
      <c r="F1290"/>
      <c r="G1290"/>
      <c r="H1290"/>
      <c r="I1290"/>
      <c r="J1290"/>
      <c r="K1290"/>
      <c r="L1290"/>
    </row>
    <row r="1291" spans="1:12" ht="16" x14ac:dyDescent="0.2">
      <c r="A1291"/>
      <c r="B1291"/>
      <c r="C1291"/>
      <c r="D1291"/>
      <c r="E1291"/>
      <c r="F1291"/>
      <c r="G1291"/>
      <c r="H1291"/>
      <c r="I1291"/>
      <c r="J1291"/>
      <c r="K1291"/>
      <c r="L1291"/>
    </row>
    <row r="1292" spans="1:12" ht="16" x14ac:dyDescent="0.2">
      <c r="A1292"/>
      <c r="B1292"/>
      <c r="C1292"/>
      <c r="D1292"/>
      <c r="E1292"/>
      <c r="F1292"/>
      <c r="G1292"/>
      <c r="H1292"/>
      <c r="I1292"/>
      <c r="J1292"/>
      <c r="K1292"/>
      <c r="L1292"/>
    </row>
    <row r="1293" spans="1:12" ht="16" x14ac:dyDescent="0.2">
      <c r="A1293"/>
      <c r="B1293"/>
      <c r="C1293"/>
      <c r="D1293"/>
      <c r="E1293"/>
      <c r="F1293"/>
      <c r="G1293"/>
      <c r="H1293"/>
      <c r="I1293"/>
      <c r="J1293"/>
      <c r="K1293"/>
      <c r="L1293"/>
    </row>
    <row r="1294" spans="1:12" ht="16" x14ac:dyDescent="0.2">
      <c r="A1294"/>
      <c r="B1294"/>
      <c r="C1294"/>
      <c r="D1294"/>
      <c r="E1294"/>
      <c r="F1294"/>
      <c r="G1294"/>
      <c r="H1294"/>
      <c r="I1294"/>
      <c r="J1294"/>
      <c r="K1294"/>
      <c r="L1294"/>
    </row>
    <row r="1295" spans="1:12" ht="16" x14ac:dyDescent="0.2">
      <c r="A1295"/>
      <c r="B1295"/>
      <c r="C1295"/>
      <c r="D1295"/>
      <c r="E1295"/>
      <c r="F1295"/>
      <c r="G1295"/>
      <c r="H1295"/>
      <c r="I1295"/>
      <c r="J1295"/>
      <c r="K1295"/>
      <c r="L1295"/>
    </row>
    <row r="1296" spans="1:12" ht="16" x14ac:dyDescent="0.2">
      <c r="A1296"/>
      <c r="B1296"/>
      <c r="C1296"/>
      <c r="D1296"/>
      <c r="E1296"/>
      <c r="F1296"/>
      <c r="G1296"/>
      <c r="H1296"/>
      <c r="I1296"/>
      <c r="J1296"/>
      <c r="K1296"/>
      <c r="L1296"/>
    </row>
    <row r="1297" spans="1:12" ht="16" x14ac:dyDescent="0.2">
      <c r="A1297"/>
      <c r="B1297"/>
      <c r="C1297"/>
      <c r="D1297"/>
      <c r="E1297"/>
      <c r="F1297"/>
      <c r="G1297"/>
      <c r="H1297"/>
      <c r="I1297"/>
      <c r="J1297"/>
      <c r="K1297"/>
      <c r="L1297"/>
    </row>
    <row r="1298" spans="1:12" ht="16" x14ac:dyDescent="0.2">
      <c r="A1298"/>
      <c r="B1298"/>
      <c r="C1298"/>
      <c r="D1298"/>
      <c r="E1298"/>
      <c r="F1298"/>
      <c r="G1298"/>
      <c r="H1298"/>
      <c r="I1298"/>
      <c r="J1298"/>
      <c r="K1298"/>
      <c r="L1298"/>
    </row>
    <row r="1299" spans="1:12" ht="16" x14ac:dyDescent="0.2">
      <c r="A1299"/>
      <c r="B1299"/>
      <c r="C1299"/>
      <c r="D1299"/>
      <c r="E1299"/>
      <c r="F1299"/>
      <c r="G1299"/>
      <c r="H1299"/>
      <c r="I1299"/>
      <c r="J1299"/>
      <c r="K1299"/>
      <c r="L1299"/>
    </row>
    <row r="1300" spans="1:12" ht="16" x14ac:dyDescent="0.2">
      <c r="A1300"/>
      <c r="B1300"/>
      <c r="C1300"/>
      <c r="D1300"/>
      <c r="E1300"/>
      <c r="F1300"/>
      <c r="G1300"/>
      <c r="H1300"/>
      <c r="I1300"/>
      <c r="J1300"/>
      <c r="K1300"/>
      <c r="L1300"/>
    </row>
    <row r="1301" spans="1:12" ht="16" x14ac:dyDescent="0.2">
      <c r="A1301"/>
      <c r="B1301"/>
      <c r="C1301"/>
      <c r="D1301"/>
      <c r="E1301"/>
      <c r="F1301"/>
      <c r="G1301"/>
      <c r="H1301"/>
      <c r="I1301"/>
      <c r="J1301"/>
      <c r="K1301"/>
      <c r="L1301"/>
    </row>
    <row r="1302" spans="1:12" ht="16" x14ac:dyDescent="0.2">
      <c r="A1302"/>
      <c r="B1302"/>
      <c r="C1302"/>
      <c r="D1302"/>
      <c r="E1302"/>
      <c r="F1302"/>
      <c r="G1302"/>
      <c r="H1302"/>
      <c r="I1302"/>
      <c r="J1302"/>
      <c r="K1302"/>
      <c r="L1302"/>
    </row>
    <row r="1303" spans="1:12" ht="16" x14ac:dyDescent="0.2">
      <c r="A1303"/>
      <c r="B1303"/>
      <c r="C1303"/>
      <c r="D1303"/>
      <c r="E1303"/>
      <c r="F1303"/>
      <c r="G1303"/>
      <c r="H1303"/>
      <c r="I1303"/>
      <c r="J1303"/>
      <c r="K1303"/>
      <c r="L1303"/>
    </row>
    <row r="1304" spans="1:12" ht="16" x14ac:dyDescent="0.2">
      <c r="A1304"/>
      <c r="B1304"/>
      <c r="C1304"/>
      <c r="D1304"/>
      <c r="E1304"/>
      <c r="F1304"/>
      <c r="G1304"/>
      <c r="H1304"/>
      <c r="I1304"/>
      <c r="J1304"/>
      <c r="K1304"/>
      <c r="L1304"/>
    </row>
    <row r="1305" spans="1:12" ht="16" x14ac:dyDescent="0.2">
      <c r="A1305"/>
      <c r="B1305"/>
      <c r="C1305"/>
      <c r="D1305"/>
      <c r="E1305"/>
      <c r="F1305"/>
      <c r="G1305"/>
      <c r="H1305"/>
      <c r="I1305"/>
      <c r="J1305"/>
      <c r="K1305"/>
      <c r="L1305"/>
    </row>
    <row r="1306" spans="1:12" ht="16" x14ac:dyDescent="0.2">
      <c r="A1306"/>
      <c r="B1306"/>
      <c r="C1306"/>
      <c r="D1306"/>
      <c r="E1306"/>
      <c r="F1306"/>
      <c r="G1306"/>
      <c r="H1306"/>
      <c r="I1306"/>
      <c r="J1306"/>
      <c r="K1306"/>
      <c r="L1306"/>
    </row>
    <row r="1307" spans="1:12" ht="16" x14ac:dyDescent="0.2">
      <c r="A1307"/>
      <c r="B1307"/>
      <c r="C1307"/>
      <c r="D1307"/>
      <c r="E1307"/>
      <c r="F1307"/>
      <c r="G1307"/>
      <c r="H1307"/>
      <c r="I1307"/>
      <c r="J1307"/>
      <c r="K1307"/>
      <c r="L1307"/>
    </row>
    <row r="1308" spans="1:12" ht="16" x14ac:dyDescent="0.2">
      <c r="A1308"/>
      <c r="B1308"/>
      <c r="C1308"/>
      <c r="D1308"/>
      <c r="E1308"/>
      <c r="F1308"/>
      <c r="G1308"/>
      <c r="H1308"/>
      <c r="I1308"/>
      <c r="J1308"/>
      <c r="K1308"/>
      <c r="L1308"/>
    </row>
    <row r="1309" spans="1:12" ht="16" x14ac:dyDescent="0.2">
      <c r="A1309"/>
      <c r="B1309"/>
      <c r="C1309"/>
      <c r="D1309"/>
      <c r="E1309"/>
      <c r="F1309"/>
      <c r="G1309"/>
      <c r="H1309"/>
      <c r="I1309"/>
      <c r="J1309"/>
      <c r="K1309"/>
      <c r="L1309"/>
    </row>
    <row r="1310" spans="1:12" ht="16" x14ac:dyDescent="0.2">
      <c r="A1310"/>
      <c r="B1310"/>
      <c r="C1310"/>
      <c r="D1310"/>
      <c r="E1310"/>
      <c r="F1310"/>
      <c r="G1310"/>
      <c r="H1310"/>
      <c r="I1310"/>
      <c r="J1310"/>
      <c r="K1310"/>
      <c r="L1310"/>
    </row>
    <row r="1311" spans="1:12" ht="16" x14ac:dyDescent="0.2">
      <c r="A1311"/>
      <c r="B1311"/>
      <c r="C1311"/>
      <c r="D1311"/>
      <c r="E1311"/>
      <c r="F1311"/>
      <c r="G1311"/>
      <c r="H1311"/>
      <c r="I1311"/>
      <c r="J1311"/>
      <c r="K1311"/>
      <c r="L1311"/>
    </row>
    <row r="1312" spans="1:12" ht="16" x14ac:dyDescent="0.2">
      <c r="A1312"/>
      <c r="B1312"/>
      <c r="C1312"/>
      <c r="D1312"/>
      <c r="E1312"/>
      <c r="F1312"/>
      <c r="G1312"/>
      <c r="H1312"/>
      <c r="I1312"/>
      <c r="J1312"/>
      <c r="K1312"/>
      <c r="L1312"/>
    </row>
    <row r="1313" spans="1:12" ht="16" x14ac:dyDescent="0.2">
      <c r="A1313"/>
      <c r="B1313"/>
      <c r="C1313"/>
      <c r="D1313"/>
      <c r="E1313"/>
      <c r="F1313"/>
      <c r="G1313"/>
      <c r="H1313"/>
      <c r="I1313"/>
      <c r="J1313"/>
      <c r="K1313"/>
      <c r="L1313"/>
    </row>
    <row r="1314" spans="1:12" ht="16" x14ac:dyDescent="0.2">
      <c r="A1314"/>
      <c r="B1314"/>
      <c r="C1314"/>
      <c r="D1314"/>
      <c r="E1314"/>
      <c r="F1314"/>
      <c r="G1314"/>
      <c r="H1314"/>
      <c r="I1314"/>
      <c r="J1314"/>
      <c r="K1314"/>
      <c r="L1314"/>
    </row>
    <row r="1315" spans="1:12" ht="16" x14ac:dyDescent="0.2">
      <c r="A1315"/>
      <c r="B1315"/>
      <c r="C1315"/>
      <c r="D1315"/>
      <c r="E1315"/>
      <c r="F1315"/>
      <c r="G1315"/>
      <c r="H1315"/>
      <c r="I1315"/>
      <c r="J1315"/>
      <c r="K1315"/>
      <c r="L1315"/>
    </row>
    <row r="1316" spans="1:12" ht="16" x14ac:dyDescent="0.2">
      <c r="A1316"/>
      <c r="B1316"/>
      <c r="C1316"/>
      <c r="D1316"/>
      <c r="E1316"/>
      <c r="F1316"/>
      <c r="G1316"/>
      <c r="H1316"/>
      <c r="I1316"/>
      <c r="J1316"/>
      <c r="K1316"/>
      <c r="L1316"/>
    </row>
    <row r="1317" spans="1:12" ht="16" x14ac:dyDescent="0.2">
      <c r="A1317"/>
      <c r="B1317"/>
      <c r="C1317"/>
      <c r="D1317"/>
      <c r="E1317"/>
      <c r="F1317"/>
      <c r="G1317"/>
      <c r="H1317"/>
      <c r="I1317"/>
      <c r="J1317"/>
      <c r="K1317"/>
      <c r="L1317"/>
    </row>
    <row r="1318" spans="1:12" ht="16" x14ac:dyDescent="0.2">
      <c r="A1318"/>
      <c r="B1318"/>
      <c r="C1318"/>
      <c r="D1318"/>
      <c r="E1318"/>
      <c r="F1318"/>
      <c r="G1318"/>
      <c r="H1318"/>
      <c r="I1318"/>
      <c r="J1318"/>
      <c r="K1318"/>
      <c r="L1318"/>
    </row>
    <row r="1319" spans="1:12" ht="16" x14ac:dyDescent="0.2">
      <c r="A1319"/>
      <c r="B1319"/>
      <c r="C1319"/>
      <c r="D1319"/>
      <c r="E1319"/>
      <c r="F1319"/>
      <c r="G1319"/>
      <c r="H1319"/>
      <c r="I1319"/>
      <c r="J1319"/>
      <c r="K1319"/>
      <c r="L1319"/>
    </row>
    <row r="1320" spans="1:12" ht="16" x14ac:dyDescent="0.2">
      <c r="A1320"/>
      <c r="B1320"/>
      <c r="C1320"/>
      <c r="D1320"/>
      <c r="E1320"/>
      <c r="F1320"/>
      <c r="G1320"/>
      <c r="H1320"/>
      <c r="I1320"/>
      <c r="J1320"/>
      <c r="K1320"/>
      <c r="L1320"/>
    </row>
    <row r="1321" spans="1:12" ht="16" x14ac:dyDescent="0.2">
      <c r="A1321"/>
      <c r="B1321"/>
      <c r="C1321"/>
      <c r="D1321"/>
      <c r="E1321"/>
      <c r="F1321"/>
      <c r="G1321"/>
      <c r="H1321"/>
      <c r="I1321"/>
      <c r="J1321"/>
      <c r="K1321"/>
      <c r="L1321"/>
    </row>
    <row r="1322" spans="1:12" ht="16" x14ac:dyDescent="0.2">
      <c r="A1322"/>
      <c r="B1322"/>
      <c r="C1322"/>
      <c r="D1322"/>
      <c r="E1322"/>
      <c r="F1322"/>
      <c r="G1322"/>
      <c r="H1322"/>
      <c r="I1322"/>
      <c r="J1322"/>
      <c r="K1322"/>
      <c r="L1322"/>
    </row>
    <row r="1323" spans="1:12" ht="16" x14ac:dyDescent="0.2">
      <c r="A1323"/>
      <c r="B1323"/>
      <c r="C1323"/>
      <c r="D1323"/>
      <c r="E1323"/>
      <c r="F1323"/>
      <c r="G1323"/>
      <c r="H1323"/>
      <c r="I1323"/>
      <c r="J1323"/>
      <c r="K1323"/>
      <c r="L1323"/>
    </row>
    <row r="1324" spans="1:12" ht="16" x14ac:dyDescent="0.2">
      <c r="A1324"/>
      <c r="B1324"/>
      <c r="C1324"/>
      <c r="D1324"/>
      <c r="E1324"/>
      <c r="F1324"/>
      <c r="G1324"/>
      <c r="H1324"/>
      <c r="I1324"/>
      <c r="J1324"/>
      <c r="K1324"/>
      <c r="L1324"/>
    </row>
    <row r="1325" spans="1:12" ht="16" x14ac:dyDescent="0.2">
      <c r="A1325"/>
      <c r="B1325"/>
      <c r="C1325"/>
      <c r="D1325"/>
      <c r="E1325"/>
      <c r="F1325"/>
      <c r="G1325"/>
      <c r="H1325"/>
      <c r="I1325"/>
      <c r="J1325"/>
      <c r="K1325"/>
      <c r="L1325"/>
    </row>
    <row r="1326" spans="1:12" ht="16" x14ac:dyDescent="0.2">
      <c r="A1326"/>
      <c r="B1326"/>
      <c r="C1326"/>
      <c r="D1326"/>
      <c r="E1326"/>
      <c r="F1326"/>
      <c r="G1326"/>
      <c r="H1326"/>
      <c r="I1326"/>
      <c r="J1326"/>
      <c r="K1326"/>
      <c r="L1326"/>
    </row>
    <row r="1327" spans="1:12" ht="16" x14ac:dyDescent="0.2">
      <c r="A1327"/>
      <c r="B1327"/>
      <c r="C1327"/>
      <c r="D1327"/>
      <c r="E1327"/>
      <c r="F1327"/>
      <c r="G1327"/>
      <c r="H1327"/>
      <c r="I1327"/>
      <c r="J1327"/>
      <c r="K1327"/>
      <c r="L1327"/>
    </row>
    <row r="1328" spans="1:12" ht="16" x14ac:dyDescent="0.2">
      <c r="A1328"/>
      <c r="B1328"/>
      <c r="C1328"/>
      <c r="D1328"/>
      <c r="E1328"/>
      <c r="F1328"/>
      <c r="G1328"/>
      <c r="H1328"/>
      <c r="I1328"/>
      <c r="J1328"/>
      <c r="K1328"/>
      <c r="L1328"/>
    </row>
    <row r="1329" spans="1:12" ht="16" x14ac:dyDescent="0.2">
      <c r="A1329"/>
      <c r="B1329"/>
      <c r="C1329"/>
      <c r="D1329"/>
      <c r="E1329"/>
      <c r="F1329"/>
      <c r="G1329"/>
      <c r="H1329"/>
      <c r="I1329"/>
      <c r="J1329"/>
      <c r="K1329"/>
      <c r="L1329"/>
    </row>
    <row r="1330" spans="1:12" ht="16" x14ac:dyDescent="0.2">
      <c r="A1330"/>
      <c r="B1330"/>
      <c r="C1330"/>
      <c r="D1330"/>
      <c r="E1330"/>
      <c r="F1330"/>
      <c r="G1330"/>
      <c r="H1330"/>
      <c r="I1330"/>
      <c r="J1330"/>
      <c r="K1330"/>
      <c r="L1330"/>
    </row>
    <row r="1331" spans="1:12" ht="16" x14ac:dyDescent="0.2">
      <c r="A1331"/>
      <c r="B1331"/>
      <c r="C1331"/>
      <c r="D1331"/>
      <c r="E1331"/>
      <c r="F1331"/>
      <c r="G1331"/>
      <c r="H1331"/>
      <c r="I1331"/>
      <c r="J1331"/>
      <c r="K1331"/>
      <c r="L1331"/>
    </row>
    <row r="1332" spans="1:12" ht="16" x14ac:dyDescent="0.2">
      <c r="A1332"/>
      <c r="B1332"/>
      <c r="C1332"/>
      <c r="D1332"/>
      <c r="E1332"/>
      <c r="F1332"/>
      <c r="G1332"/>
      <c r="H1332"/>
      <c r="I1332"/>
      <c r="J1332"/>
      <c r="K1332"/>
      <c r="L1332"/>
    </row>
    <row r="1333" spans="1:12" ht="16" x14ac:dyDescent="0.2">
      <c r="A1333"/>
      <c r="B1333"/>
      <c r="C1333"/>
      <c r="D1333"/>
      <c r="E1333"/>
      <c r="F1333"/>
      <c r="G1333"/>
      <c r="H1333"/>
      <c r="I1333"/>
      <c r="J1333"/>
      <c r="K1333"/>
      <c r="L1333"/>
    </row>
    <row r="1334" spans="1:12" ht="16" x14ac:dyDescent="0.2">
      <c r="A1334"/>
      <c r="B1334"/>
      <c r="C1334"/>
      <c r="D1334"/>
      <c r="E1334"/>
      <c r="F1334"/>
      <c r="G1334"/>
      <c r="H1334"/>
      <c r="I1334"/>
      <c r="J1334"/>
      <c r="K1334"/>
      <c r="L1334"/>
    </row>
    <row r="1335" spans="1:12" ht="16" x14ac:dyDescent="0.2">
      <c r="A1335"/>
      <c r="B1335"/>
      <c r="C1335"/>
      <c r="D1335"/>
      <c r="E1335"/>
      <c r="F1335"/>
      <c r="G1335"/>
      <c r="H1335"/>
      <c r="I1335"/>
      <c r="J1335"/>
      <c r="K1335"/>
      <c r="L1335"/>
    </row>
    <row r="1336" spans="1:12" ht="16" x14ac:dyDescent="0.2">
      <c r="A1336"/>
      <c r="B1336"/>
      <c r="C1336"/>
      <c r="D1336"/>
      <c r="E1336"/>
      <c r="F1336"/>
      <c r="G1336"/>
      <c r="H1336"/>
      <c r="I1336"/>
      <c r="J1336"/>
      <c r="K1336"/>
      <c r="L1336"/>
    </row>
    <row r="1337" spans="1:12" ht="16" x14ac:dyDescent="0.2">
      <c r="A1337"/>
      <c r="B1337"/>
      <c r="C1337"/>
      <c r="D1337"/>
      <c r="E1337"/>
      <c r="F1337"/>
      <c r="G1337"/>
      <c r="H1337"/>
      <c r="I1337"/>
      <c r="J1337"/>
      <c r="K1337"/>
      <c r="L1337"/>
    </row>
    <row r="1338" spans="1:12" ht="16" x14ac:dyDescent="0.2">
      <c r="A1338"/>
      <c r="B1338"/>
      <c r="C1338"/>
      <c r="D1338"/>
      <c r="E1338"/>
      <c r="F1338"/>
      <c r="G1338"/>
      <c r="H1338"/>
      <c r="I1338"/>
      <c r="J1338"/>
      <c r="K1338"/>
      <c r="L1338"/>
    </row>
    <row r="1339" spans="1:12" ht="16" x14ac:dyDescent="0.2">
      <c r="A1339"/>
      <c r="B1339"/>
      <c r="C1339"/>
      <c r="D1339"/>
      <c r="E1339"/>
      <c r="F1339"/>
      <c r="G1339"/>
      <c r="H1339"/>
      <c r="I1339"/>
      <c r="J1339"/>
      <c r="K1339"/>
      <c r="L1339"/>
    </row>
    <row r="1340" spans="1:12" ht="16" x14ac:dyDescent="0.2">
      <c r="A1340"/>
      <c r="B1340"/>
      <c r="C1340"/>
      <c r="D1340"/>
      <c r="E1340"/>
      <c r="F1340"/>
      <c r="G1340"/>
      <c r="H1340"/>
      <c r="I1340"/>
      <c r="J1340"/>
      <c r="K1340"/>
      <c r="L1340"/>
    </row>
    <row r="1341" spans="1:12" ht="16" x14ac:dyDescent="0.2">
      <c r="A1341"/>
      <c r="B1341"/>
      <c r="C1341"/>
      <c r="D1341"/>
      <c r="E1341"/>
      <c r="F1341"/>
      <c r="G1341"/>
      <c r="H1341"/>
      <c r="I1341"/>
      <c r="J1341"/>
      <c r="K1341"/>
      <c r="L1341"/>
    </row>
    <row r="1342" spans="1:12" ht="16" x14ac:dyDescent="0.2">
      <c r="A1342"/>
      <c r="B1342"/>
      <c r="C1342"/>
      <c r="D1342"/>
      <c r="E1342"/>
      <c r="F1342"/>
      <c r="G1342"/>
      <c r="H1342"/>
      <c r="I1342"/>
      <c r="J1342"/>
      <c r="K1342"/>
      <c r="L1342"/>
    </row>
    <row r="1343" spans="1:12" ht="16" x14ac:dyDescent="0.2">
      <c r="A1343"/>
      <c r="B1343"/>
      <c r="C1343"/>
      <c r="D1343"/>
      <c r="E1343"/>
      <c r="F1343"/>
      <c r="G1343"/>
      <c r="H1343"/>
      <c r="I1343"/>
      <c r="J1343"/>
      <c r="K1343"/>
      <c r="L1343"/>
    </row>
    <row r="1344" spans="1:12" ht="16" x14ac:dyDescent="0.2">
      <c r="A1344"/>
      <c r="B1344"/>
      <c r="C1344"/>
      <c r="D1344"/>
      <c r="E1344"/>
      <c r="F1344"/>
      <c r="G1344"/>
      <c r="H1344"/>
      <c r="I1344"/>
      <c r="J1344"/>
      <c r="K1344"/>
      <c r="L1344"/>
    </row>
    <row r="1345" spans="1:12" ht="16" x14ac:dyDescent="0.2">
      <c r="A1345"/>
      <c r="B1345"/>
      <c r="C1345"/>
      <c r="D1345"/>
      <c r="E1345"/>
      <c r="F1345"/>
      <c r="G1345"/>
      <c r="H1345"/>
      <c r="I1345"/>
      <c r="J1345"/>
      <c r="K1345"/>
      <c r="L1345"/>
    </row>
    <row r="1346" spans="1:12" ht="16" x14ac:dyDescent="0.2">
      <c r="A1346"/>
      <c r="B1346"/>
      <c r="C1346"/>
      <c r="D1346"/>
      <c r="E1346"/>
      <c r="F1346"/>
      <c r="G1346"/>
      <c r="H1346"/>
      <c r="I1346"/>
      <c r="J1346"/>
      <c r="K1346"/>
      <c r="L1346"/>
    </row>
    <row r="1347" spans="1:12" ht="16" x14ac:dyDescent="0.2">
      <c r="A1347"/>
      <c r="B1347"/>
      <c r="C1347"/>
      <c r="D1347"/>
      <c r="E1347"/>
      <c r="F1347"/>
      <c r="G1347"/>
      <c r="H1347"/>
      <c r="I1347"/>
      <c r="J1347"/>
      <c r="K1347"/>
      <c r="L1347"/>
    </row>
    <row r="1348" spans="1:12" ht="16" x14ac:dyDescent="0.2">
      <c r="A1348"/>
      <c r="B1348"/>
      <c r="C1348"/>
      <c r="D1348"/>
      <c r="E1348"/>
      <c r="F1348"/>
      <c r="G1348"/>
      <c r="H1348"/>
      <c r="I1348"/>
      <c r="J1348"/>
      <c r="K1348"/>
      <c r="L1348"/>
    </row>
    <row r="1349" spans="1:12" ht="16" x14ac:dyDescent="0.2">
      <c r="A1349"/>
      <c r="B1349"/>
      <c r="C1349"/>
      <c r="D1349"/>
      <c r="E1349"/>
      <c r="F1349"/>
      <c r="G1349"/>
      <c r="H1349"/>
      <c r="I1349"/>
      <c r="J1349"/>
      <c r="K1349"/>
      <c r="L1349"/>
    </row>
    <row r="1350" spans="1:12" ht="16" x14ac:dyDescent="0.2">
      <c r="A1350"/>
      <c r="B1350"/>
      <c r="C1350"/>
      <c r="D1350"/>
      <c r="E1350"/>
      <c r="F1350"/>
      <c r="G1350"/>
      <c r="H1350"/>
      <c r="I1350"/>
      <c r="J1350"/>
      <c r="K1350"/>
      <c r="L1350"/>
    </row>
    <row r="1351" spans="1:12" ht="16" x14ac:dyDescent="0.2">
      <c r="A1351"/>
      <c r="B1351"/>
      <c r="C1351"/>
      <c r="D1351"/>
      <c r="E1351"/>
      <c r="F1351"/>
      <c r="G1351"/>
      <c r="H1351"/>
      <c r="I1351"/>
      <c r="J1351"/>
      <c r="K1351"/>
      <c r="L1351"/>
    </row>
    <row r="1352" spans="1:12" ht="16" x14ac:dyDescent="0.2">
      <c r="A1352"/>
      <c r="B1352"/>
      <c r="C1352"/>
      <c r="D1352"/>
      <c r="E1352"/>
      <c r="F1352"/>
      <c r="G1352"/>
      <c r="H1352"/>
      <c r="I1352"/>
      <c r="J1352"/>
      <c r="K1352"/>
      <c r="L1352"/>
    </row>
    <row r="1353" spans="1:12" ht="16" x14ac:dyDescent="0.2">
      <c r="A1353"/>
      <c r="B1353"/>
      <c r="C1353"/>
      <c r="D1353"/>
      <c r="E1353"/>
      <c r="F1353"/>
      <c r="G1353"/>
      <c r="H1353"/>
      <c r="I1353"/>
      <c r="J1353"/>
      <c r="K1353"/>
      <c r="L1353"/>
    </row>
    <row r="1354" spans="1:12" ht="16" x14ac:dyDescent="0.2">
      <c r="A1354"/>
      <c r="B1354"/>
      <c r="C1354"/>
      <c r="D1354"/>
      <c r="E1354"/>
      <c r="F1354"/>
      <c r="G1354"/>
      <c r="H1354"/>
      <c r="I1354"/>
      <c r="J1354"/>
      <c r="K1354"/>
      <c r="L1354"/>
    </row>
    <row r="1355" spans="1:12" ht="16" x14ac:dyDescent="0.2">
      <c r="A1355"/>
      <c r="B1355"/>
      <c r="C1355"/>
      <c r="D1355"/>
      <c r="E1355"/>
      <c r="F1355"/>
      <c r="G1355"/>
      <c r="H1355"/>
      <c r="I1355"/>
      <c r="J1355"/>
      <c r="K1355"/>
      <c r="L1355"/>
    </row>
    <row r="1356" spans="1:12" ht="16" x14ac:dyDescent="0.2">
      <c r="A1356"/>
      <c r="B1356"/>
      <c r="C1356"/>
      <c r="D1356"/>
      <c r="E1356"/>
      <c r="F1356"/>
      <c r="G1356"/>
      <c r="H1356"/>
      <c r="I1356"/>
      <c r="J1356"/>
      <c r="K1356"/>
      <c r="L1356"/>
    </row>
    <row r="1357" spans="1:12" ht="16" x14ac:dyDescent="0.2">
      <c r="A1357"/>
      <c r="B1357"/>
      <c r="C1357"/>
      <c r="D1357"/>
      <c r="E1357"/>
      <c r="F1357"/>
      <c r="G1357"/>
      <c r="H1357"/>
      <c r="I1357"/>
      <c r="J1357"/>
      <c r="K1357"/>
      <c r="L1357"/>
    </row>
    <row r="1358" spans="1:12" ht="16" x14ac:dyDescent="0.2">
      <c r="A1358"/>
      <c r="B1358"/>
      <c r="C1358"/>
      <c r="D1358"/>
      <c r="E1358"/>
      <c r="F1358"/>
      <c r="G1358"/>
      <c r="H1358"/>
      <c r="I1358"/>
      <c r="J1358"/>
      <c r="K1358"/>
      <c r="L1358"/>
    </row>
    <row r="1359" spans="1:12" ht="16" x14ac:dyDescent="0.2">
      <c r="A1359"/>
      <c r="B1359"/>
      <c r="C1359"/>
      <c r="D1359"/>
      <c r="E1359"/>
      <c r="F1359"/>
      <c r="G1359"/>
      <c r="H1359"/>
      <c r="I1359"/>
      <c r="J1359"/>
      <c r="K1359"/>
      <c r="L1359"/>
    </row>
    <row r="1360" spans="1:12" ht="16" x14ac:dyDescent="0.2">
      <c r="A1360"/>
      <c r="B1360"/>
      <c r="C1360"/>
      <c r="D1360"/>
      <c r="E1360"/>
      <c r="F1360"/>
      <c r="G1360"/>
      <c r="H1360"/>
      <c r="I1360"/>
      <c r="J1360"/>
      <c r="K1360"/>
      <c r="L1360"/>
    </row>
    <row r="1361" spans="1:12" ht="16" x14ac:dyDescent="0.2">
      <c r="A1361"/>
      <c r="B1361"/>
      <c r="C1361"/>
      <c r="D1361"/>
      <c r="E1361"/>
      <c r="F1361"/>
      <c r="G1361"/>
      <c r="H1361"/>
      <c r="I1361"/>
      <c r="J1361"/>
      <c r="K1361"/>
      <c r="L1361"/>
    </row>
    <row r="1362" spans="1:12" ht="16" x14ac:dyDescent="0.2">
      <c r="A1362"/>
      <c r="B1362"/>
      <c r="C1362"/>
      <c r="D1362"/>
      <c r="E1362"/>
      <c r="F1362"/>
      <c r="G1362"/>
      <c r="H1362"/>
      <c r="I1362"/>
      <c r="J1362"/>
      <c r="K1362"/>
      <c r="L1362"/>
    </row>
    <row r="1363" spans="1:12" ht="16" x14ac:dyDescent="0.2">
      <c r="A1363"/>
      <c r="B1363"/>
      <c r="C1363"/>
      <c r="D1363"/>
      <c r="E1363"/>
      <c r="F1363"/>
      <c r="G1363"/>
      <c r="H1363"/>
      <c r="I1363"/>
      <c r="J1363"/>
      <c r="K1363"/>
      <c r="L1363"/>
    </row>
    <row r="1364" spans="1:12" ht="16" x14ac:dyDescent="0.2">
      <c r="A1364"/>
      <c r="B1364"/>
      <c r="C1364"/>
      <c r="D1364"/>
      <c r="E1364"/>
      <c r="F1364"/>
      <c r="G1364"/>
      <c r="H1364"/>
      <c r="I1364"/>
      <c r="J1364"/>
      <c r="K1364"/>
      <c r="L1364"/>
    </row>
    <row r="1365" spans="1:12" ht="16" x14ac:dyDescent="0.2">
      <c r="A1365"/>
      <c r="B1365"/>
      <c r="C1365"/>
      <c r="D1365"/>
      <c r="E1365"/>
      <c r="F1365"/>
      <c r="G1365"/>
      <c r="H1365"/>
      <c r="I1365"/>
      <c r="J1365"/>
      <c r="K1365"/>
      <c r="L1365"/>
    </row>
    <row r="1366" spans="1:12" ht="16" x14ac:dyDescent="0.2">
      <c r="A1366"/>
      <c r="B1366"/>
      <c r="C1366"/>
      <c r="D1366"/>
      <c r="E1366"/>
      <c r="F1366"/>
      <c r="G1366"/>
      <c r="H1366"/>
      <c r="I1366"/>
      <c r="J1366"/>
      <c r="K1366"/>
      <c r="L1366"/>
    </row>
    <row r="1367" spans="1:12" ht="16" x14ac:dyDescent="0.2">
      <c r="A1367"/>
      <c r="B1367"/>
      <c r="C1367"/>
      <c r="D1367"/>
      <c r="E1367"/>
      <c r="F1367"/>
      <c r="G1367"/>
      <c r="H1367"/>
      <c r="I1367"/>
      <c r="J1367"/>
      <c r="K1367"/>
      <c r="L1367"/>
    </row>
    <row r="1368" spans="1:12" ht="16" x14ac:dyDescent="0.2">
      <c r="A1368"/>
      <c r="B1368"/>
      <c r="C1368"/>
      <c r="D1368"/>
      <c r="E1368"/>
      <c r="F1368"/>
      <c r="G1368"/>
      <c r="H1368"/>
      <c r="I1368"/>
      <c r="J1368"/>
      <c r="K1368"/>
      <c r="L1368"/>
    </row>
    <row r="1369" spans="1:12" ht="16" x14ac:dyDescent="0.2">
      <c r="A1369"/>
      <c r="B1369"/>
      <c r="C1369"/>
      <c r="D1369"/>
      <c r="E1369"/>
      <c r="F1369"/>
      <c r="G1369"/>
      <c r="H1369"/>
      <c r="I1369"/>
      <c r="J1369"/>
      <c r="K1369"/>
      <c r="L1369"/>
    </row>
    <row r="1370" spans="1:12" ht="16" x14ac:dyDescent="0.2">
      <c r="A1370"/>
      <c r="B1370"/>
      <c r="C1370"/>
      <c r="D1370"/>
      <c r="E1370"/>
      <c r="F1370"/>
      <c r="G1370"/>
      <c r="H1370"/>
      <c r="I1370"/>
      <c r="J1370"/>
      <c r="K1370"/>
      <c r="L1370"/>
    </row>
    <row r="1371" spans="1:12" ht="16" x14ac:dyDescent="0.2">
      <c r="A1371"/>
      <c r="B1371"/>
      <c r="C1371"/>
      <c r="D1371"/>
      <c r="E1371"/>
      <c r="F1371"/>
      <c r="G1371"/>
      <c r="H1371"/>
      <c r="I1371"/>
      <c r="J1371"/>
      <c r="K1371"/>
      <c r="L1371"/>
    </row>
    <row r="1372" spans="1:12" ht="16" x14ac:dyDescent="0.2">
      <c r="A1372"/>
      <c r="B1372"/>
      <c r="C1372"/>
      <c r="D1372"/>
      <c r="E1372"/>
      <c r="F1372"/>
      <c r="G1372"/>
      <c r="H1372"/>
      <c r="I1372"/>
      <c r="J1372"/>
      <c r="K1372"/>
      <c r="L1372"/>
    </row>
    <row r="1373" spans="1:12" ht="16" x14ac:dyDescent="0.2">
      <c r="A1373"/>
      <c r="B1373"/>
      <c r="C1373"/>
      <c r="D1373"/>
      <c r="E1373"/>
      <c r="F1373"/>
      <c r="G1373"/>
      <c r="H1373"/>
      <c r="I1373"/>
      <c r="J1373"/>
      <c r="K1373"/>
      <c r="L1373"/>
    </row>
    <row r="1374" spans="1:12" ht="16" x14ac:dyDescent="0.2">
      <c r="A1374"/>
      <c r="B1374"/>
      <c r="C1374"/>
      <c r="D1374"/>
      <c r="E1374"/>
      <c r="F1374"/>
      <c r="G1374"/>
      <c r="H1374"/>
      <c r="I1374"/>
      <c r="J1374"/>
      <c r="K1374"/>
      <c r="L1374"/>
    </row>
    <row r="1375" spans="1:12" ht="16" x14ac:dyDescent="0.2">
      <c r="A1375"/>
      <c r="B1375"/>
      <c r="C1375"/>
      <c r="D1375"/>
      <c r="E1375"/>
      <c r="F1375"/>
      <c r="G1375"/>
      <c r="H1375"/>
      <c r="I1375"/>
      <c r="J1375"/>
      <c r="K1375"/>
      <c r="L1375"/>
    </row>
    <row r="1376" spans="1:12" ht="16" x14ac:dyDescent="0.2">
      <c r="A1376"/>
      <c r="B1376"/>
      <c r="C1376"/>
      <c r="D1376"/>
      <c r="E1376"/>
      <c r="F1376"/>
      <c r="G1376"/>
      <c r="H1376"/>
      <c r="I1376"/>
      <c r="J1376"/>
      <c r="K1376"/>
      <c r="L1376"/>
    </row>
    <row r="1377" spans="1:12" ht="16" x14ac:dyDescent="0.2">
      <c r="A1377"/>
      <c r="B1377"/>
      <c r="C1377"/>
      <c r="D1377"/>
      <c r="E1377"/>
      <c r="F1377"/>
      <c r="G1377"/>
      <c r="H1377"/>
      <c r="I1377"/>
      <c r="J1377"/>
      <c r="K1377"/>
      <c r="L1377"/>
    </row>
    <row r="1378" spans="1:12" ht="16" x14ac:dyDescent="0.2">
      <c r="A1378"/>
      <c r="B1378"/>
      <c r="C1378"/>
      <c r="D1378"/>
      <c r="E1378"/>
      <c r="F1378"/>
      <c r="G1378"/>
      <c r="H1378"/>
      <c r="I1378"/>
      <c r="J1378"/>
      <c r="K1378"/>
      <c r="L1378"/>
    </row>
    <row r="1379" spans="1:12" ht="16" x14ac:dyDescent="0.2">
      <c r="A1379"/>
      <c r="B1379"/>
      <c r="C1379"/>
      <c r="D1379"/>
      <c r="E1379"/>
      <c r="F1379"/>
      <c r="G1379"/>
      <c r="H1379"/>
      <c r="I1379"/>
      <c r="J1379"/>
      <c r="K1379"/>
      <c r="L1379"/>
    </row>
    <row r="1380" spans="1:12" ht="16" x14ac:dyDescent="0.2">
      <c r="A1380"/>
      <c r="B1380"/>
      <c r="C1380"/>
      <c r="D1380"/>
      <c r="E1380"/>
      <c r="F1380"/>
      <c r="G1380"/>
      <c r="H1380"/>
      <c r="I1380"/>
      <c r="J1380"/>
      <c r="K1380"/>
      <c r="L1380"/>
    </row>
    <row r="1381" spans="1:12" ht="16" x14ac:dyDescent="0.2">
      <c r="A1381"/>
      <c r="B1381"/>
      <c r="C1381"/>
      <c r="D1381"/>
      <c r="E1381"/>
      <c r="F1381"/>
      <c r="G1381"/>
      <c r="H1381"/>
      <c r="I1381"/>
      <c r="J1381"/>
      <c r="K1381"/>
      <c r="L1381"/>
    </row>
    <row r="1382" spans="1:12" ht="16" x14ac:dyDescent="0.2">
      <c r="A1382"/>
      <c r="B1382"/>
      <c r="C1382"/>
      <c r="D1382"/>
      <c r="E1382"/>
      <c r="F1382"/>
      <c r="G1382"/>
      <c r="H1382"/>
      <c r="I1382"/>
      <c r="J1382"/>
      <c r="K1382"/>
      <c r="L1382"/>
    </row>
    <row r="1383" spans="1:12" ht="16" x14ac:dyDescent="0.2">
      <c r="A1383"/>
      <c r="B1383"/>
      <c r="C1383"/>
      <c r="D1383"/>
      <c r="E1383"/>
      <c r="F1383"/>
      <c r="G1383"/>
      <c r="H1383"/>
      <c r="I1383"/>
      <c r="J1383"/>
      <c r="K1383"/>
      <c r="L1383"/>
    </row>
    <row r="1384" spans="1:12" ht="16" x14ac:dyDescent="0.2">
      <c r="A1384"/>
      <c r="B1384"/>
      <c r="C1384"/>
      <c r="D1384"/>
      <c r="E1384"/>
      <c r="F1384"/>
      <c r="G1384"/>
      <c r="H1384"/>
      <c r="I1384"/>
      <c r="J1384"/>
      <c r="K1384"/>
      <c r="L1384"/>
    </row>
    <row r="1385" spans="1:12" ht="16" x14ac:dyDescent="0.2">
      <c r="A1385"/>
      <c r="B1385"/>
      <c r="C1385"/>
      <c r="D1385"/>
      <c r="E1385"/>
      <c r="F1385"/>
      <c r="G1385"/>
      <c r="H1385"/>
      <c r="I1385"/>
      <c r="J1385"/>
      <c r="K1385"/>
      <c r="L1385"/>
    </row>
    <row r="1386" spans="1:12" ht="16" x14ac:dyDescent="0.2">
      <c r="A1386"/>
      <c r="B1386"/>
      <c r="C1386"/>
      <c r="D1386"/>
      <c r="E1386"/>
      <c r="F1386"/>
      <c r="G1386"/>
      <c r="H1386"/>
      <c r="I1386"/>
      <c r="J1386"/>
      <c r="K1386"/>
      <c r="L1386"/>
    </row>
    <row r="1387" spans="1:12" ht="16" x14ac:dyDescent="0.2">
      <c r="A1387"/>
      <c r="B1387"/>
      <c r="C1387"/>
      <c r="D1387"/>
      <c r="E1387"/>
      <c r="F1387"/>
      <c r="G1387"/>
      <c r="H1387"/>
      <c r="I1387"/>
      <c r="J1387"/>
      <c r="K1387"/>
      <c r="L1387"/>
    </row>
    <row r="1388" spans="1:12" ht="16" x14ac:dyDescent="0.2">
      <c r="A1388"/>
      <c r="B1388"/>
      <c r="C1388"/>
      <c r="D1388"/>
      <c r="E1388"/>
      <c r="F1388"/>
      <c r="G1388"/>
      <c r="H1388"/>
      <c r="I1388"/>
      <c r="J1388"/>
      <c r="K1388"/>
      <c r="L1388"/>
    </row>
    <row r="1389" spans="1:12" ht="16" x14ac:dyDescent="0.2">
      <c r="A1389"/>
      <c r="B1389"/>
      <c r="C1389"/>
      <c r="D1389"/>
      <c r="E1389"/>
      <c r="F1389"/>
      <c r="G1389"/>
      <c r="H1389"/>
      <c r="I1389"/>
      <c r="J1389"/>
      <c r="K1389"/>
      <c r="L1389"/>
    </row>
    <row r="1390" spans="1:12" ht="16" x14ac:dyDescent="0.2">
      <c r="A1390"/>
      <c r="B1390"/>
      <c r="C1390"/>
      <c r="D1390"/>
      <c r="E1390"/>
      <c r="F1390"/>
      <c r="G1390"/>
      <c r="H1390"/>
      <c r="I1390"/>
      <c r="J1390"/>
      <c r="K1390"/>
      <c r="L1390"/>
    </row>
    <row r="1391" spans="1:12" ht="16" x14ac:dyDescent="0.2">
      <c r="A1391"/>
      <c r="B1391"/>
      <c r="C1391"/>
      <c r="D1391"/>
      <c r="E1391"/>
      <c r="F1391"/>
      <c r="G1391"/>
      <c r="H1391"/>
      <c r="I1391"/>
      <c r="J1391"/>
      <c r="K1391"/>
      <c r="L1391"/>
    </row>
    <row r="1392" spans="1:12" ht="16" x14ac:dyDescent="0.2">
      <c r="A1392"/>
      <c r="B1392"/>
      <c r="C1392"/>
      <c r="D1392"/>
      <c r="E1392"/>
      <c r="F1392"/>
      <c r="G1392"/>
      <c r="H1392"/>
      <c r="I1392"/>
      <c r="J1392"/>
      <c r="K1392"/>
      <c r="L1392"/>
    </row>
    <row r="1393" spans="1:12" ht="16" x14ac:dyDescent="0.2">
      <c r="A1393"/>
      <c r="B1393"/>
      <c r="C1393"/>
      <c r="D1393"/>
      <c r="E1393"/>
      <c r="F1393"/>
      <c r="G1393"/>
      <c r="H1393"/>
      <c r="I1393"/>
      <c r="J1393"/>
      <c r="K1393"/>
      <c r="L1393"/>
    </row>
    <row r="1394" spans="1:12" ht="16" x14ac:dyDescent="0.2">
      <c r="A1394"/>
      <c r="B1394"/>
      <c r="C1394"/>
      <c r="D1394"/>
      <c r="E1394"/>
      <c r="F1394"/>
      <c r="G1394"/>
      <c r="H1394"/>
      <c r="I1394"/>
      <c r="J1394"/>
      <c r="K1394"/>
      <c r="L1394"/>
    </row>
    <row r="1395" spans="1:12" ht="16" x14ac:dyDescent="0.2">
      <c r="A1395"/>
      <c r="B1395"/>
      <c r="C1395"/>
      <c r="D1395"/>
      <c r="E1395"/>
      <c r="F1395"/>
      <c r="G1395"/>
      <c r="H1395"/>
      <c r="I1395"/>
      <c r="J1395"/>
      <c r="K1395"/>
      <c r="L1395"/>
    </row>
    <row r="1396" spans="1:12" ht="16" x14ac:dyDescent="0.2">
      <c r="A1396"/>
      <c r="B1396"/>
      <c r="C1396"/>
      <c r="D1396"/>
      <c r="E1396"/>
      <c r="F1396"/>
      <c r="G1396"/>
      <c r="H1396"/>
      <c r="I1396"/>
      <c r="J1396"/>
      <c r="K1396"/>
      <c r="L1396"/>
    </row>
    <row r="1397" spans="1:12" ht="16" x14ac:dyDescent="0.2">
      <c r="A1397"/>
      <c r="B1397"/>
      <c r="C1397"/>
      <c r="D1397"/>
      <c r="E1397"/>
      <c r="F1397"/>
      <c r="G1397"/>
      <c r="H1397"/>
      <c r="I1397"/>
      <c r="J1397"/>
      <c r="K1397"/>
      <c r="L1397"/>
    </row>
    <row r="1398" spans="1:12" ht="16" x14ac:dyDescent="0.2">
      <c r="A1398"/>
      <c r="B1398"/>
      <c r="C1398"/>
      <c r="D1398"/>
      <c r="E1398"/>
      <c r="F1398"/>
      <c r="G1398"/>
      <c r="H1398"/>
      <c r="I1398"/>
      <c r="J1398"/>
      <c r="K1398"/>
      <c r="L1398"/>
    </row>
    <row r="1399" spans="1:12" ht="16" x14ac:dyDescent="0.2">
      <c r="A1399"/>
      <c r="B1399"/>
      <c r="C1399"/>
      <c r="D1399"/>
      <c r="E1399"/>
      <c r="F1399"/>
      <c r="G1399"/>
      <c r="H1399"/>
      <c r="I1399"/>
      <c r="J1399"/>
      <c r="K1399"/>
      <c r="L1399"/>
    </row>
    <row r="1400" spans="1:12" ht="16" x14ac:dyDescent="0.2">
      <c r="A1400"/>
      <c r="B1400"/>
      <c r="C1400"/>
      <c r="D1400"/>
      <c r="E1400"/>
      <c r="F1400"/>
      <c r="G1400"/>
      <c r="H1400"/>
      <c r="I1400"/>
      <c r="J1400"/>
      <c r="K1400"/>
      <c r="L1400"/>
    </row>
    <row r="1401" spans="1:12" ht="16" x14ac:dyDescent="0.2">
      <c r="A1401"/>
      <c r="B1401"/>
      <c r="C1401"/>
      <c r="D1401"/>
      <c r="E1401"/>
      <c r="F1401"/>
      <c r="G1401"/>
      <c r="H1401"/>
      <c r="I1401"/>
      <c r="J1401"/>
      <c r="K1401"/>
      <c r="L1401"/>
    </row>
    <row r="1402" spans="1:12" ht="16" x14ac:dyDescent="0.2">
      <c r="A1402"/>
      <c r="B1402"/>
      <c r="C1402"/>
      <c r="D1402"/>
      <c r="E1402"/>
      <c r="F1402"/>
      <c r="G1402"/>
      <c r="H1402"/>
      <c r="I1402"/>
      <c r="J1402"/>
      <c r="K1402"/>
      <c r="L1402"/>
    </row>
    <row r="1403" spans="1:12" ht="16" x14ac:dyDescent="0.2">
      <c r="A1403"/>
      <c r="B1403"/>
      <c r="C1403"/>
      <c r="D1403"/>
      <c r="E1403"/>
      <c r="F1403"/>
      <c r="G1403"/>
      <c r="H1403"/>
      <c r="I1403"/>
      <c r="J1403"/>
      <c r="K1403"/>
      <c r="L1403"/>
    </row>
    <row r="1404" spans="1:12" ht="16" x14ac:dyDescent="0.2">
      <c r="A1404"/>
      <c r="B1404"/>
      <c r="C1404"/>
      <c r="D1404"/>
      <c r="E1404"/>
      <c r="F1404"/>
      <c r="G1404"/>
      <c r="H1404"/>
      <c r="I1404"/>
      <c r="J1404"/>
      <c r="K1404"/>
      <c r="L1404"/>
    </row>
    <row r="1405" spans="1:12" ht="16" x14ac:dyDescent="0.2">
      <c r="A1405"/>
      <c r="B1405"/>
      <c r="C1405"/>
      <c r="D1405"/>
      <c r="E1405"/>
      <c r="F1405"/>
      <c r="G1405"/>
      <c r="H1405"/>
      <c r="I1405"/>
      <c r="J1405"/>
      <c r="K1405"/>
      <c r="L1405"/>
    </row>
    <row r="1406" spans="1:12" ht="16" x14ac:dyDescent="0.2">
      <c r="A1406"/>
      <c r="B1406"/>
      <c r="C1406"/>
      <c r="D1406"/>
      <c r="E1406"/>
      <c r="F1406"/>
      <c r="G1406"/>
      <c r="H1406"/>
      <c r="I1406"/>
      <c r="J1406"/>
      <c r="K1406"/>
      <c r="L1406"/>
    </row>
    <row r="1407" spans="1:12" ht="16" x14ac:dyDescent="0.2">
      <c r="A1407"/>
      <c r="B1407"/>
      <c r="C1407"/>
      <c r="D1407"/>
      <c r="E1407"/>
      <c r="F1407"/>
      <c r="G1407"/>
      <c r="H1407"/>
      <c r="I1407"/>
      <c r="J1407"/>
      <c r="K1407"/>
      <c r="L1407"/>
    </row>
    <row r="1408" spans="1:12" ht="16" x14ac:dyDescent="0.2">
      <c r="A1408"/>
      <c r="B1408"/>
      <c r="C1408"/>
      <c r="D1408"/>
      <c r="E1408"/>
      <c r="F1408"/>
      <c r="G1408"/>
      <c r="H1408"/>
      <c r="I1408"/>
      <c r="J1408"/>
      <c r="K1408"/>
      <c r="L1408"/>
    </row>
    <row r="1409" spans="1:12" ht="16" x14ac:dyDescent="0.2">
      <c r="A1409"/>
      <c r="B1409"/>
      <c r="C1409"/>
      <c r="D1409"/>
      <c r="E1409"/>
      <c r="F1409"/>
      <c r="G1409"/>
      <c r="H1409"/>
      <c r="I1409"/>
      <c r="J1409"/>
      <c r="K1409"/>
      <c r="L1409"/>
    </row>
    <row r="1410" spans="1:12" ht="16" x14ac:dyDescent="0.2">
      <c r="A1410"/>
      <c r="B1410"/>
      <c r="C1410"/>
      <c r="D1410"/>
      <c r="E1410"/>
      <c r="F1410"/>
      <c r="G1410"/>
      <c r="H1410"/>
      <c r="I1410"/>
      <c r="J1410"/>
      <c r="K1410"/>
      <c r="L1410"/>
    </row>
    <row r="1411" spans="1:12" ht="16" x14ac:dyDescent="0.2">
      <c r="A1411"/>
      <c r="B1411"/>
      <c r="C1411"/>
      <c r="D1411"/>
      <c r="E1411"/>
      <c r="F1411"/>
      <c r="G1411"/>
      <c r="H1411"/>
      <c r="I1411"/>
      <c r="J1411"/>
      <c r="K1411"/>
      <c r="L1411"/>
    </row>
    <row r="1412" spans="1:12" ht="16" x14ac:dyDescent="0.2">
      <c r="A1412"/>
      <c r="B1412"/>
      <c r="C1412"/>
      <c r="D1412"/>
      <c r="E1412"/>
      <c r="F1412"/>
      <c r="G1412"/>
      <c r="H1412"/>
      <c r="I1412"/>
      <c r="J1412"/>
      <c r="K1412"/>
      <c r="L1412"/>
    </row>
    <row r="1413" spans="1:12" ht="16" x14ac:dyDescent="0.2">
      <c r="A1413"/>
      <c r="B1413"/>
      <c r="C1413"/>
      <c r="D1413"/>
      <c r="E1413"/>
      <c r="F1413"/>
      <c r="G1413"/>
      <c r="H1413"/>
      <c r="I1413"/>
      <c r="J1413"/>
      <c r="K1413"/>
      <c r="L1413"/>
    </row>
    <row r="1414" spans="1:12" ht="16" x14ac:dyDescent="0.2">
      <c r="A1414"/>
      <c r="B1414"/>
      <c r="C1414"/>
      <c r="D1414"/>
      <c r="E1414"/>
      <c r="F1414"/>
      <c r="G1414"/>
      <c r="H1414"/>
      <c r="I1414"/>
      <c r="J1414"/>
      <c r="K1414"/>
      <c r="L1414"/>
    </row>
    <row r="1415" spans="1:12" ht="16" x14ac:dyDescent="0.2">
      <c r="A1415"/>
      <c r="B1415"/>
      <c r="C1415"/>
      <c r="D1415"/>
      <c r="E1415"/>
      <c r="F1415"/>
      <c r="G1415"/>
      <c r="H1415"/>
      <c r="I1415"/>
      <c r="J1415"/>
      <c r="K1415"/>
      <c r="L1415"/>
    </row>
    <row r="1416" spans="1:12" ht="16" x14ac:dyDescent="0.2">
      <c r="A1416"/>
      <c r="B1416"/>
      <c r="C1416"/>
      <c r="D1416"/>
      <c r="E1416"/>
      <c r="F1416"/>
      <c r="G1416"/>
      <c r="H1416"/>
      <c r="I1416"/>
      <c r="J1416"/>
      <c r="K1416"/>
      <c r="L1416"/>
    </row>
    <row r="1417" spans="1:12" ht="16" x14ac:dyDescent="0.2">
      <c r="A1417"/>
      <c r="B1417"/>
      <c r="C1417"/>
      <c r="D1417"/>
      <c r="E1417"/>
      <c r="F1417"/>
      <c r="G1417"/>
      <c r="H1417"/>
      <c r="I1417"/>
      <c r="J1417"/>
      <c r="K1417"/>
      <c r="L1417"/>
    </row>
    <row r="1418" spans="1:12" ht="16" x14ac:dyDescent="0.2">
      <c r="A1418"/>
      <c r="B1418"/>
      <c r="C1418"/>
      <c r="D1418"/>
      <c r="E1418"/>
      <c r="F1418"/>
      <c r="G1418"/>
      <c r="H1418"/>
      <c r="I1418"/>
      <c r="J1418"/>
      <c r="K1418"/>
      <c r="L1418"/>
    </row>
    <row r="1419" spans="1:12" ht="16" x14ac:dyDescent="0.2">
      <c r="A1419"/>
      <c r="B1419"/>
      <c r="C1419"/>
      <c r="D1419"/>
      <c r="E1419"/>
      <c r="F1419"/>
      <c r="G1419"/>
      <c r="H1419"/>
      <c r="I1419"/>
      <c r="J1419"/>
      <c r="K1419"/>
      <c r="L1419"/>
    </row>
    <row r="1420" spans="1:12" ht="16" x14ac:dyDescent="0.2">
      <c r="A1420"/>
      <c r="B1420"/>
      <c r="C1420"/>
      <c r="D1420"/>
      <c r="E1420"/>
      <c r="F1420"/>
      <c r="G1420"/>
      <c r="H1420"/>
      <c r="I1420"/>
      <c r="J1420"/>
      <c r="K1420"/>
      <c r="L1420"/>
    </row>
    <row r="1421" spans="1:12" ht="16" x14ac:dyDescent="0.2">
      <c r="A1421"/>
      <c r="B1421"/>
      <c r="C1421"/>
      <c r="D1421"/>
      <c r="E1421"/>
      <c r="F1421"/>
      <c r="G1421"/>
      <c r="H1421"/>
      <c r="I1421"/>
      <c r="J1421"/>
      <c r="K1421"/>
      <c r="L1421"/>
    </row>
    <row r="1422" spans="1:12" ht="16" x14ac:dyDescent="0.2">
      <c r="A1422"/>
      <c r="B1422"/>
      <c r="C1422"/>
      <c r="D1422"/>
      <c r="E1422"/>
      <c r="F1422"/>
      <c r="G1422"/>
      <c r="H1422"/>
      <c r="I1422"/>
      <c r="J1422"/>
      <c r="K1422"/>
      <c r="L1422"/>
    </row>
    <row r="1423" spans="1:12" ht="16" x14ac:dyDescent="0.2">
      <c r="A1423"/>
      <c r="B1423"/>
      <c r="C1423"/>
      <c r="D1423"/>
      <c r="E1423"/>
      <c r="F1423"/>
      <c r="G1423"/>
      <c r="H1423"/>
      <c r="I1423"/>
      <c r="J1423"/>
      <c r="K1423"/>
      <c r="L1423"/>
    </row>
    <row r="1424" spans="1:12" ht="16" x14ac:dyDescent="0.2">
      <c r="A1424"/>
      <c r="B1424"/>
      <c r="C1424"/>
      <c r="D1424"/>
      <c r="E1424"/>
      <c r="F1424"/>
      <c r="G1424"/>
      <c r="H1424"/>
      <c r="I1424"/>
      <c r="J1424"/>
      <c r="K1424"/>
      <c r="L1424"/>
    </row>
    <row r="1425" spans="1:12" ht="16" x14ac:dyDescent="0.2">
      <c r="A1425"/>
      <c r="B1425"/>
      <c r="C1425"/>
      <c r="D1425"/>
      <c r="E1425"/>
      <c r="F1425"/>
      <c r="G1425"/>
      <c r="H1425"/>
      <c r="I1425"/>
      <c r="J1425"/>
      <c r="K1425"/>
      <c r="L1425"/>
    </row>
    <row r="1426" spans="1:12" ht="16" x14ac:dyDescent="0.2">
      <c r="A1426"/>
      <c r="B1426"/>
      <c r="C1426"/>
      <c r="D1426"/>
      <c r="E1426"/>
      <c r="F1426"/>
      <c r="G1426"/>
      <c r="H1426"/>
      <c r="I1426"/>
      <c r="J1426"/>
      <c r="K1426"/>
      <c r="L1426"/>
    </row>
    <row r="1427" spans="1:12" ht="16" x14ac:dyDescent="0.2">
      <c r="A1427"/>
      <c r="B1427"/>
      <c r="C1427"/>
      <c r="D1427"/>
      <c r="E1427"/>
      <c r="F1427"/>
      <c r="G1427"/>
      <c r="H1427"/>
      <c r="I1427"/>
      <c r="J1427"/>
      <c r="K1427"/>
      <c r="L1427"/>
    </row>
    <row r="1428" spans="1:12" ht="16" x14ac:dyDescent="0.2">
      <c r="A1428"/>
      <c r="B1428"/>
      <c r="C1428"/>
      <c r="D1428"/>
      <c r="E1428"/>
      <c r="F1428"/>
      <c r="G1428"/>
      <c r="H1428"/>
      <c r="I1428"/>
      <c r="J1428"/>
      <c r="K1428"/>
      <c r="L1428"/>
    </row>
    <row r="1429" spans="1:12" ht="16" x14ac:dyDescent="0.2">
      <c r="A1429"/>
      <c r="B1429"/>
      <c r="C1429"/>
      <c r="D1429"/>
      <c r="E1429"/>
      <c r="F1429"/>
      <c r="G1429"/>
      <c r="H1429"/>
      <c r="I1429"/>
      <c r="J1429"/>
      <c r="K1429"/>
      <c r="L1429"/>
    </row>
    <row r="1430" spans="1:12" ht="16" x14ac:dyDescent="0.2">
      <c r="A1430"/>
      <c r="B1430"/>
      <c r="C1430"/>
      <c r="D1430"/>
      <c r="E1430"/>
      <c r="F1430"/>
      <c r="G1430"/>
      <c r="H1430"/>
      <c r="I1430"/>
      <c r="J1430"/>
      <c r="K1430"/>
      <c r="L1430"/>
    </row>
    <row r="1431" spans="1:12" ht="16" x14ac:dyDescent="0.2">
      <c r="A1431"/>
      <c r="B1431"/>
      <c r="C1431"/>
      <c r="D1431"/>
      <c r="E1431"/>
      <c r="F1431"/>
      <c r="G1431"/>
      <c r="H1431"/>
      <c r="I1431"/>
      <c r="J1431"/>
      <c r="K1431"/>
      <c r="L1431"/>
    </row>
    <row r="1432" spans="1:12" ht="16" x14ac:dyDescent="0.2">
      <c r="A1432"/>
      <c r="B1432"/>
      <c r="C1432"/>
      <c r="D1432"/>
      <c r="E1432"/>
      <c r="F1432"/>
      <c r="G1432"/>
      <c r="H1432"/>
      <c r="I1432"/>
      <c r="J1432"/>
      <c r="K1432"/>
      <c r="L1432"/>
    </row>
    <row r="1433" spans="1:12" ht="16" x14ac:dyDescent="0.2">
      <c r="A1433"/>
      <c r="B1433"/>
      <c r="C1433"/>
      <c r="D1433"/>
      <c r="E1433"/>
      <c r="F1433"/>
      <c r="G1433"/>
      <c r="H1433"/>
      <c r="I1433"/>
      <c r="J1433"/>
      <c r="K1433"/>
      <c r="L1433"/>
    </row>
    <row r="1434" spans="1:12" ht="16" x14ac:dyDescent="0.2">
      <c r="A1434"/>
      <c r="B1434"/>
      <c r="C1434"/>
      <c r="D1434"/>
      <c r="E1434"/>
      <c r="F1434"/>
      <c r="G1434"/>
      <c r="H1434"/>
      <c r="I1434"/>
      <c r="J1434"/>
      <c r="K1434"/>
      <c r="L1434"/>
    </row>
    <row r="1435" spans="1:12" ht="16" x14ac:dyDescent="0.2">
      <c r="A1435"/>
      <c r="B1435"/>
      <c r="C1435"/>
      <c r="D1435"/>
      <c r="E1435"/>
      <c r="F1435"/>
      <c r="G1435"/>
      <c r="H1435"/>
      <c r="I1435"/>
      <c r="J1435"/>
      <c r="K1435"/>
      <c r="L1435"/>
    </row>
    <row r="1436" spans="1:12" ht="16" x14ac:dyDescent="0.2">
      <c r="A1436"/>
      <c r="B1436"/>
      <c r="C1436"/>
      <c r="D1436"/>
      <c r="E1436"/>
      <c r="F1436"/>
      <c r="G1436"/>
      <c r="H1436"/>
      <c r="I1436"/>
      <c r="J1436"/>
      <c r="K1436"/>
      <c r="L1436"/>
    </row>
    <row r="1437" spans="1:12" ht="16" x14ac:dyDescent="0.2">
      <c r="A1437"/>
      <c r="B1437"/>
      <c r="C1437"/>
      <c r="D1437"/>
      <c r="E1437"/>
      <c r="F1437"/>
      <c r="G1437"/>
      <c r="H1437"/>
      <c r="I1437"/>
      <c r="J1437"/>
      <c r="K1437"/>
      <c r="L1437"/>
    </row>
    <row r="1438" spans="1:12" ht="16" x14ac:dyDescent="0.2">
      <c r="A1438"/>
      <c r="B1438"/>
      <c r="C1438"/>
      <c r="D1438"/>
      <c r="E1438"/>
      <c r="F1438"/>
      <c r="G1438"/>
      <c r="H1438"/>
      <c r="I1438"/>
      <c r="J1438"/>
      <c r="K1438"/>
      <c r="L1438"/>
    </row>
    <row r="1439" spans="1:12" ht="16" x14ac:dyDescent="0.2">
      <c r="A1439"/>
      <c r="B1439"/>
      <c r="C1439"/>
      <c r="D1439"/>
      <c r="E1439"/>
      <c r="F1439"/>
      <c r="G1439"/>
      <c r="H1439"/>
      <c r="I1439"/>
      <c r="J1439"/>
      <c r="K1439"/>
      <c r="L1439"/>
    </row>
    <row r="1440" spans="1:12" ht="16" x14ac:dyDescent="0.2">
      <c r="A1440"/>
      <c r="B1440"/>
      <c r="C1440"/>
      <c r="D1440"/>
      <c r="E1440"/>
      <c r="F1440"/>
      <c r="G1440"/>
      <c r="H1440"/>
      <c r="I1440"/>
      <c r="J1440"/>
      <c r="K1440"/>
      <c r="L1440"/>
    </row>
    <row r="1441" spans="1:12" ht="16" x14ac:dyDescent="0.2">
      <c r="A1441"/>
      <c r="B1441"/>
      <c r="C1441"/>
      <c r="D1441"/>
      <c r="E1441"/>
      <c r="F1441"/>
      <c r="G1441"/>
      <c r="H1441"/>
      <c r="I1441"/>
      <c r="J1441"/>
      <c r="K1441"/>
      <c r="L1441"/>
    </row>
    <row r="1442" spans="1:12" ht="16" x14ac:dyDescent="0.2">
      <c r="A1442"/>
      <c r="B1442"/>
      <c r="C1442"/>
      <c r="D1442"/>
      <c r="E1442"/>
      <c r="F1442"/>
      <c r="G1442"/>
      <c r="H1442"/>
      <c r="I1442"/>
      <c r="J1442"/>
      <c r="K1442"/>
      <c r="L1442"/>
    </row>
    <row r="1443" spans="1:12" ht="16" x14ac:dyDescent="0.2">
      <c r="A1443"/>
      <c r="B1443"/>
      <c r="C1443"/>
      <c r="D1443"/>
      <c r="E1443"/>
      <c r="F1443"/>
      <c r="G1443"/>
      <c r="H1443"/>
      <c r="I1443"/>
      <c r="J1443"/>
      <c r="K1443"/>
      <c r="L1443"/>
    </row>
    <row r="1444" spans="1:12" ht="16" x14ac:dyDescent="0.2">
      <c r="A1444"/>
      <c r="B1444"/>
      <c r="C1444"/>
      <c r="D1444"/>
      <c r="E1444"/>
      <c r="F1444"/>
      <c r="G1444"/>
      <c r="H1444"/>
      <c r="I1444"/>
      <c r="J1444"/>
      <c r="K1444"/>
      <c r="L1444"/>
    </row>
    <row r="1445" spans="1:12" ht="16" x14ac:dyDescent="0.2">
      <c r="A1445"/>
      <c r="B1445"/>
      <c r="C1445"/>
      <c r="D1445"/>
      <c r="E1445"/>
      <c r="F1445"/>
      <c r="G1445"/>
      <c r="H1445"/>
      <c r="I1445"/>
      <c r="J1445"/>
      <c r="K1445"/>
      <c r="L1445"/>
    </row>
    <row r="1446" spans="1:12" ht="16" x14ac:dyDescent="0.2">
      <c r="A1446"/>
      <c r="B1446"/>
      <c r="C1446"/>
      <c r="D1446"/>
      <c r="E1446"/>
      <c r="F1446"/>
      <c r="G1446"/>
      <c r="H1446"/>
      <c r="I1446"/>
      <c r="J1446"/>
      <c r="K1446"/>
      <c r="L1446"/>
    </row>
    <row r="1447" spans="1:12" ht="16" x14ac:dyDescent="0.2">
      <c r="A1447"/>
      <c r="B1447"/>
      <c r="C1447"/>
      <c r="D1447"/>
      <c r="E1447"/>
      <c r="F1447"/>
      <c r="G1447"/>
      <c r="H1447"/>
      <c r="I1447"/>
      <c r="J1447"/>
      <c r="K1447"/>
      <c r="L1447"/>
    </row>
    <row r="1448" spans="1:12" ht="16" x14ac:dyDescent="0.2">
      <c r="A1448"/>
      <c r="B1448"/>
      <c r="C1448"/>
      <c r="D1448"/>
      <c r="E1448"/>
      <c r="F1448"/>
      <c r="G1448"/>
      <c r="H1448"/>
      <c r="I1448"/>
      <c r="J1448"/>
      <c r="K1448"/>
      <c r="L1448"/>
    </row>
    <row r="1449" spans="1:12" ht="16" x14ac:dyDescent="0.2">
      <c r="A1449"/>
      <c r="B1449"/>
      <c r="C1449"/>
      <c r="D1449"/>
      <c r="E1449"/>
      <c r="F1449"/>
      <c r="G1449"/>
      <c r="H1449"/>
      <c r="I1449"/>
      <c r="J1449"/>
      <c r="K1449"/>
      <c r="L1449"/>
    </row>
    <row r="1450" spans="1:12" ht="16" x14ac:dyDescent="0.2">
      <c r="A1450"/>
      <c r="B1450"/>
      <c r="C1450"/>
      <c r="D1450"/>
      <c r="E1450"/>
      <c r="F1450"/>
      <c r="G1450"/>
      <c r="H1450"/>
      <c r="I1450"/>
      <c r="J1450"/>
      <c r="K1450"/>
      <c r="L1450"/>
    </row>
    <row r="1451" spans="1:12" ht="16" x14ac:dyDescent="0.2">
      <c r="A1451"/>
      <c r="B1451"/>
      <c r="C1451"/>
      <c r="D1451"/>
      <c r="E1451"/>
      <c r="F1451"/>
      <c r="G1451"/>
      <c r="H1451"/>
      <c r="I1451"/>
      <c r="J1451"/>
      <c r="K1451"/>
      <c r="L1451"/>
    </row>
    <row r="1452" spans="1:12" ht="16" x14ac:dyDescent="0.2">
      <c r="A1452"/>
      <c r="B1452"/>
      <c r="C1452"/>
      <c r="D1452"/>
      <c r="E1452"/>
      <c r="F1452"/>
      <c r="G1452"/>
      <c r="H1452"/>
      <c r="I1452"/>
      <c r="J1452"/>
      <c r="K1452"/>
      <c r="L1452"/>
    </row>
    <row r="1453" spans="1:12" ht="16" x14ac:dyDescent="0.2">
      <c r="A1453"/>
      <c r="B1453"/>
      <c r="C1453"/>
      <c r="D1453"/>
      <c r="E1453"/>
      <c r="F1453"/>
      <c r="G1453"/>
      <c r="H1453"/>
      <c r="I1453"/>
      <c r="J1453"/>
      <c r="K1453"/>
      <c r="L1453"/>
    </row>
    <row r="1454" spans="1:12" ht="16" x14ac:dyDescent="0.2">
      <c r="A1454"/>
      <c r="B1454"/>
      <c r="C1454"/>
      <c r="D1454"/>
      <c r="E1454"/>
      <c r="F1454"/>
      <c r="G1454"/>
      <c r="H1454"/>
      <c r="I1454"/>
      <c r="J1454"/>
      <c r="K1454"/>
      <c r="L1454"/>
    </row>
    <row r="1455" spans="1:12" ht="16" x14ac:dyDescent="0.2">
      <c r="A1455"/>
      <c r="B1455"/>
      <c r="C1455"/>
      <c r="D1455"/>
      <c r="E1455"/>
      <c r="F1455"/>
      <c r="G1455"/>
      <c r="H1455"/>
      <c r="I1455"/>
      <c r="J1455"/>
      <c r="K1455"/>
      <c r="L1455"/>
    </row>
    <row r="1456" spans="1:12" ht="16" x14ac:dyDescent="0.2">
      <c r="A1456"/>
      <c r="B1456"/>
      <c r="C1456"/>
      <c r="D1456"/>
      <c r="E1456"/>
      <c r="F1456"/>
      <c r="G1456"/>
      <c r="H1456"/>
      <c r="I1456"/>
      <c r="J1456"/>
      <c r="K1456"/>
      <c r="L1456"/>
    </row>
    <row r="1457" spans="1:12" ht="16" x14ac:dyDescent="0.2">
      <c r="A1457"/>
      <c r="B1457"/>
      <c r="C1457"/>
      <c r="D1457"/>
      <c r="E1457"/>
      <c r="F1457"/>
      <c r="G1457"/>
      <c r="H1457"/>
      <c r="I1457"/>
      <c r="J1457"/>
      <c r="K1457"/>
      <c r="L1457"/>
    </row>
    <row r="1458" spans="1:12" ht="16" x14ac:dyDescent="0.2">
      <c r="A1458"/>
      <c r="B1458"/>
      <c r="C1458"/>
      <c r="D1458"/>
      <c r="E1458"/>
      <c r="F1458"/>
      <c r="G1458"/>
      <c r="H1458"/>
      <c r="I1458"/>
      <c r="J1458"/>
      <c r="K1458"/>
      <c r="L1458"/>
    </row>
    <row r="1459" spans="1:12" ht="16" x14ac:dyDescent="0.2">
      <c r="A1459"/>
      <c r="B1459"/>
      <c r="C1459"/>
      <c r="D1459"/>
      <c r="E1459"/>
      <c r="F1459"/>
      <c r="G1459"/>
      <c r="H1459"/>
      <c r="I1459"/>
      <c r="J1459"/>
      <c r="K1459"/>
      <c r="L1459"/>
    </row>
    <row r="1460" spans="1:12" ht="16" x14ac:dyDescent="0.2">
      <c r="A1460"/>
      <c r="B1460"/>
      <c r="C1460"/>
      <c r="D1460"/>
      <c r="E1460"/>
      <c r="F1460"/>
      <c r="G1460"/>
      <c r="H1460"/>
      <c r="I1460"/>
      <c r="J1460"/>
      <c r="K1460"/>
      <c r="L1460"/>
    </row>
    <row r="1461" spans="1:12" ht="16" x14ac:dyDescent="0.2">
      <c r="A1461"/>
      <c r="B1461"/>
      <c r="C1461"/>
      <c r="D1461"/>
      <c r="E1461"/>
      <c r="F1461"/>
      <c r="G1461"/>
      <c r="H1461"/>
      <c r="I1461"/>
      <c r="J1461"/>
      <c r="K1461"/>
      <c r="L1461"/>
    </row>
    <row r="1462" spans="1:12" ht="16" x14ac:dyDescent="0.2">
      <c r="A1462"/>
      <c r="B1462"/>
      <c r="C1462"/>
      <c r="D1462"/>
      <c r="E1462"/>
      <c r="F1462"/>
      <c r="G1462"/>
      <c r="H1462"/>
      <c r="I1462"/>
      <c r="J1462"/>
      <c r="K1462"/>
      <c r="L1462"/>
    </row>
    <row r="1463" spans="1:12" ht="16" x14ac:dyDescent="0.2">
      <c r="A1463"/>
      <c r="B1463"/>
      <c r="C1463"/>
      <c r="D1463"/>
      <c r="E1463"/>
      <c r="F1463"/>
      <c r="G1463"/>
      <c r="H1463"/>
      <c r="I1463"/>
      <c r="J1463"/>
      <c r="K1463"/>
      <c r="L1463"/>
    </row>
    <row r="1464" spans="1:12" ht="16" x14ac:dyDescent="0.2">
      <c r="A1464"/>
      <c r="B1464"/>
      <c r="C1464"/>
      <c r="D1464"/>
      <c r="E1464"/>
      <c r="F1464"/>
      <c r="G1464"/>
      <c r="H1464"/>
      <c r="I1464"/>
      <c r="J1464"/>
      <c r="K1464"/>
      <c r="L1464"/>
    </row>
    <row r="1465" spans="1:12" ht="16" x14ac:dyDescent="0.2">
      <c r="A1465"/>
      <c r="B1465"/>
      <c r="C1465"/>
      <c r="D1465"/>
      <c r="E1465"/>
      <c r="F1465"/>
      <c r="G1465"/>
      <c r="H1465"/>
      <c r="I1465"/>
      <c r="J1465"/>
      <c r="K1465"/>
      <c r="L1465"/>
    </row>
    <row r="1466" spans="1:12" ht="16" x14ac:dyDescent="0.2">
      <c r="A1466"/>
      <c r="B1466"/>
      <c r="C1466"/>
      <c r="D1466"/>
      <c r="E1466"/>
      <c r="F1466"/>
      <c r="G1466"/>
      <c r="H1466"/>
      <c r="I1466"/>
      <c r="J1466"/>
      <c r="K1466"/>
      <c r="L1466"/>
    </row>
    <row r="1467" spans="1:12" ht="16" x14ac:dyDescent="0.2">
      <c r="A1467"/>
      <c r="B1467"/>
      <c r="C1467"/>
      <c r="D1467"/>
      <c r="E1467"/>
      <c r="F1467"/>
      <c r="G1467"/>
      <c r="H1467"/>
      <c r="I1467"/>
      <c r="J1467"/>
      <c r="K1467"/>
      <c r="L1467"/>
    </row>
    <row r="1468" spans="1:12" ht="16" x14ac:dyDescent="0.2">
      <c r="A1468"/>
      <c r="B1468"/>
      <c r="C1468"/>
      <c r="D1468"/>
      <c r="E1468"/>
      <c r="F1468"/>
      <c r="G1468"/>
      <c r="H1468"/>
      <c r="I1468"/>
      <c r="J1468"/>
      <c r="K1468"/>
      <c r="L1468"/>
    </row>
    <row r="1469" spans="1:12" ht="16" x14ac:dyDescent="0.2">
      <c r="A1469"/>
      <c r="B1469"/>
      <c r="C1469"/>
      <c r="D1469"/>
      <c r="E1469"/>
      <c r="F1469"/>
      <c r="G1469"/>
      <c r="H1469"/>
      <c r="I1469"/>
      <c r="J1469"/>
      <c r="K1469"/>
      <c r="L1469"/>
    </row>
    <row r="1470" spans="1:12" ht="16" x14ac:dyDescent="0.2">
      <c r="A1470"/>
      <c r="B1470"/>
      <c r="C1470"/>
      <c r="D1470"/>
      <c r="E1470"/>
      <c r="F1470"/>
      <c r="G1470"/>
      <c r="H1470"/>
      <c r="I1470"/>
      <c r="J1470"/>
      <c r="K1470"/>
      <c r="L1470"/>
    </row>
    <row r="1471" spans="1:12" ht="16" x14ac:dyDescent="0.2">
      <c r="A1471"/>
      <c r="B1471"/>
      <c r="C1471"/>
      <c r="D1471"/>
      <c r="E1471"/>
      <c r="F1471"/>
      <c r="G1471"/>
      <c r="H1471"/>
      <c r="I1471"/>
      <c r="J1471"/>
      <c r="K1471"/>
      <c r="L1471"/>
    </row>
    <row r="1472" spans="1:12" ht="16" x14ac:dyDescent="0.2">
      <c r="A1472"/>
      <c r="B1472"/>
      <c r="C1472"/>
      <c r="D1472"/>
      <c r="E1472"/>
      <c r="F1472"/>
      <c r="G1472"/>
      <c r="H1472"/>
      <c r="I1472"/>
      <c r="J1472"/>
      <c r="K1472"/>
      <c r="L1472"/>
    </row>
    <row r="1473" spans="1:12" ht="16" x14ac:dyDescent="0.2">
      <c r="A1473"/>
      <c r="B1473"/>
      <c r="C1473"/>
      <c r="D1473"/>
      <c r="E1473"/>
      <c r="F1473"/>
      <c r="G1473"/>
      <c r="H1473"/>
      <c r="I1473"/>
      <c r="J1473"/>
      <c r="K1473"/>
      <c r="L1473"/>
    </row>
    <row r="1474" spans="1:12" ht="16" x14ac:dyDescent="0.2">
      <c r="A1474"/>
      <c r="B1474"/>
      <c r="C1474"/>
      <c r="D1474"/>
      <c r="E1474"/>
      <c r="F1474"/>
      <c r="G1474"/>
      <c r="H1474"/>
      <c r="I1474"/>
      <c r="J1474"/>
      <c r="K1474"/>
      <c r="L1474"/>
    </row>
    <row r="1475" spans="1:12" ht="16" x14ac:dyDescent="0.2">
      <c r="A1475"/>
      <c r="B1475"/>
      <c r="C1475"/>
      <c r="D1475"/>
      <c r="E1475"/>
      <c r="F1475"/>
      <c r="G1475"/>
      <c r="H1475"/>
      <c r="I1475"/>
      <c r="J1475"/>
      <c r="K1475"/>
      <c r="L1475"/>
    </row>
    <row r="1476" spans="1:12" ht="16" x14ac:dyDescent="0.2">
      <c r="A1476"/>
      <c r="B1476"/>
      <c r="C1476"/>
      <c r="D1476"/>
      <c r="E1476"/>
      <c r="F1476"/>
      <c r="G1476"/>
      <c r="H1476"/>
      <c r="I1476"/>
      <c r="J1476"/>
      <c r="K1476"/>
      <c r="L1476"/>
    </row>
    <row r="1477" spans="1:12" ht="16" x14ac:dyDescent="0.2">
      <c r="A1477"/>
      <c r="B1477"/>
      <c r="C1477"/>
      <c r="D1477"/>
      <c r="E1477"/>
      <c r="F1477"/>
      <c r="G1477"/>
      <c r="H1477"/>
      <c r="I1477"/>
      <c r="J1477"/>
      <c r="K1477"/>
      <c r="L1477"/>
    </row>
    <row r="1478" spans="1:12" ht="16" x14ac:dyDescent="0.2">
      <c r="A1478"/>
      <c r="B1478"/>
      <c r="C1478"/>
      <c r="D1478"/>
      <c r="E1478"/>
      <c r="F1478"/>
      <c r="G1478"/>
      <c r="H1478"/>
      <c r="I1478"/>
      <c r="J1478"/>
      <c r="K1478"/>
      <c r="L1478"/>
    </row>
    <row r="1479" spans="1:12" ht="16" x14ac:dyDescent="0.2">
      <c r="A1479"/>
      <c r="B1479"/>
      <c r="C1479"/>
      <c r="D1479"/>
      <c r="E1479"/>
      <c r="F1479"/>
      <c r="G1479"/>
      <c r="H1479"/>
      <c r="I1479"/>
      <c r="J1479"/>
      <c r="K1479"/>
      <c r="L1479"/>
    </row>
    <row r="1480" spans="1:12" ht="16" x14ac:dyDescent="0.2">
      <c r="A1480"/>
      <c r="B1480"/>
      <c r="C1480"/>
      <c r="D1480"/>
      <c r="E1480"/>
      <c r="F1480"/>
      <c r="G1480"/>
      <c r="H1480"/>
      <c r="I1480"/>
      <c r="J1480"/>
      <c r="K1480"/>
      <c r="L1480"/>
    </row>
    <row r="1481" spans="1:12" ht="16" x14ac:dyDescent="0.2">
      <c r="A1481"/>
      <c r="B1481"/>
      <c r="C1481"/>
      <c r="D1481"/>
      <c r="E1481"/>
      <c r="F1481"/>
      <c r="G1481"/>
      <c r="H1481"/>
      <c r="I1481"/>
      <c r="J1481"/>
      <c r="K1481"/>
      <c r="L1481"/>
    </row>
    <row r="1482" spans="1:12" ht="16" x14ac:dyDescent="0.2">
      <c r="A1482"/>
      <c r="B1482"/>
      <c r="C1482"/>
      <c r="D1482"/>
      <c r="E1482"/>
      <c r="F1482"/>
      <c r="G1482"/>
      <c r="H1482"/>
      <c r="I1482"/>
      <c r="J1482"/>
      <c r="K1482"/>
      <c r="L1482"/>
    </row>
    <row r="1483" spans="1:12" ht="16" x14ac:dyDescent="0.2">
      <c r="A1483"/>
      <c r="B1483"/>
      <c r="C1483"/>
      <c r="D1483"/>
      <c r="E1483"/>
      <c r="F1483"/>
      <c r="G1483"/>
      <c r="H1483"/>
      <c r="I1483"/>
      <c r="J1483"/>
      <c r="K1483"/>
      <c r="L1483"/>
    </row>
    <row r="1484" spans="1:12" ht="16" x14ac:dyDescent="0.2">
      <c r="A1484"/>
      <c r="B1484"/>
      <c r="C1484"/>
      <c r="D1484"/>
      <c r="E1484"/>
      <c r="F1484"/>
      <c r="G1484"/>
      <c r="H1484"/>
      <c r="I1484"/>
      <c r="J1484"/>
      <c r="K1484"/>
      <c r="L1484"/>
    </row>
    <row r="1485" spans="1:12" ht="16" x14ac:dyDescent="0.2">
      <c r="A1485"/>
      <c r="B1485"/>
      <c r="C1485"/>
      <c r="D1485"/>
      <c r="E1485"/>
      <c r="F1485"/>
      <c r="G1485"/>
      <c r="H1485"/>
      <c r="I1485"/>
      <c r="J1485"/>
      <c r="K1485"/>
      <c r="L1485"/>
    </row>
    <row r="1486" spans="1:12" ht="16" x14ac:dyDescent="0.2">
      <c r="A1486"/>
      <c r="B1486"/>
      <c r="C1486"/>
      <c r="D1486"/>
      <c r="E1486"/>
      <c r="F1486"/>
      <c r="G1486"/>
      <c r="H1486"/>
      <c r="I1486"/>
      <c r="J1486"/>
      <c r="K1486"/>
      <c r="L1486"/>
    </row>
    <row r="1487" spans="1:12" ht="16" x14ac:dyDescent="0.2">
      <c r="A1487"/>
      <c r="B1487"/>
      <c r="C1487"/>
      <c r="D1487"/>
      <c r="E1487"/>
      <c r="F1487"/>
      <c r="G1487"/>
      <c r="H1487"/>
      <c r="I1487"/>
      <c r="J1487"/>
      <c r="K1487"/>
      <c r="L1487"/>
    </row>
    <row r="1488" spans="1:12" ht="16" x14ac:dyDescent="0.2">
      <c r="A1488"/>
      <c r="B1488"/>
      <c r="C1488"/>
      <c r="D1488"/>
      <c r="E1488"/>
      <c r="F1488"/>
      <c r="G1488"/>
      <c r="H1488"/>
      <c r="I1488"/>
      <c r="J1488"/>
      <c r="K1488"/>
      <c r="L1488"/>
    </row>
    <row r="1489" spans="1:12" ht="16" x14ac:dyDescent="0.2">
      <c r="A1489"/>
      <c r="B1489"/>
      <c r="C1489"/>
      <c r="D1489"/>
      <c r="E1489"/>
      <c r="F1489"/>
      <c r="G1489"/>
      <c r="H1489"/>
      <c r="I1489"/>
      <c r="J1489"/>
      <c r="K1489"/>
      <c r="L1489"/>
    </row>
    <row r="1490" spans="1:12" ht="16" x14ac:dyDescent="0.2">
      <c r="A1490"/>
      <c r="B1490"/>
      <c r="C1490"/>
      <c r="D1490"/>
      <c r="E1490"/>
      <c r="F1490"/>
      <c r="G1490"/>
      <c r="H1490"/>
      <c r="I1490"/>
      <c r="J1490"/>
      <c r="K1490"/>
      <c r="L1490"/>
    </row>
    <row r="1491" spans="1:12" ht="16" x14ac:dyDescent="0.2">
      <c r="A1491"/>
      <c r="B1491"/>
      <c r="C1491"/>
      <c r="D1491"/>
      <c r="E1491"/>
      <c r="F1491"/>
      <c r="G1491"/>
      <c r="H1491"/>
      <c r="I1491"/>
      <c r="J1491"/>
      <c r="K1491"/>
      <c r="L1491"/>
    </row>
    <row r="1492" spans="1:12" ht="16" x14ac:dyDescent="0.2">
      <c r="A1492"/>
      <c r="B1492"/>
      <c r="C1492"/>
      <c r="D1492"/>
      <c r="E1492"/>
      <c r="F1492"/>
      <c r="G1492"/>
      <c r="H1492"/>
      <c r="I1492"/>
      <c r="J1492"/>
      <c r="K1492"/>
      <c r="L1492"/>
    </row>
    <row r="1493" spans="1:12" ht="16" x14ac:dyDescent="0.2">
      <c r="A1493"/>
      <c r="B1493"/>
      <c r="C1493"/>
      <c r="D1493"/>
      <c r="E1493"/>
      <c r="F1493"/>
      <c r="G1493"/>
      <c r="H1493"/>
      <c r="I1493"/>
      <c r="J1493"/>
      <c r="K1493"/>
      <c r="L1493"/>
    </row>
    <row r="1494" spans="1:12" ht="16" x14ac:dyDescent="0.2">
      <c r="A1494"/>
      <c r="B1494"/>
      <c r="C1494"/>
      <c r="D1494"/>
      <c r="E1494"/>
      <c r="F1494"/>
      <c r="G1494"/>
      <c r="H1494"/>
      <c r="I1494"/>
      <c r="J1494"/>
      <c r="K1494"/>
      <c r="L1494"/>
    </row>
    <row r="1495" spans="1:12" ht="16" x14ac:dyDescent="0.2">
      <c r="A1495"/>
      <c r="B1495"/>
      <c r="C1495"/>
      <c r="D1495"/>
      <c r="E1495"/>
      <c r="F1495"/>
      <c r="G1495"/>
      <c r="H1495"/>
      <c r="I1495"/>
      <c r="J1495"/>
      <c r="K1495"/>
      <c r="L1495"/>
    </row>
    <row r="1496" spans="1:12" ht="16" x14ac:dyDescent="0.2">
      <c r="A1496"/>
      <c r="B1496"/>
      <c r="C1496"/>
      <c r="D1496"/>
      <c r="E1496"/>
      <c r="F1496"/>
      <c r="G1496"/>
      <c r="H1496"/>
      <c r="I1496"/>
      <c r="J1496"/>
      <c r="K1496"/>
      <c r="L1496"/>
    </row>
    <row r="1497" spans="1:12" ht="16" x14ac:dyDescent="0.2">
      <c r="A1497"/>
      <c r="B1497"/>
      <c r="C1497"/>
      <c r="D1497"/>
      <c r="E1497"/>
      <c r="F1497"/>
      <c r="G1497"/>
      <c r="H1497"/>
      <c r="I1497"/>
      <c r="J1497"/>
      <c r="K1497"/>
      <c r="L1497"/>
    </row>
    <row r="1498" spans="1:12" ht="16" x14ac:dyDescent="0.2">
      <c r="A1498"/>
      <c r="B1498"/>
      <c r="C1498"/>
      <c r="D1498"/>
      <c r="E1498"/>
      <c r="F1498"/>
      <c r="G1498"/>
      <c r="H1498"/>
      <c r="I1498"/>
      <c r="J1498"/>
      <c r="K1498"/>
      <c r="L1498"/>
    </row>
    <row r="1499" spans="1:12" ht="16" x14ac:dyDescent="0.2">
      <c r="A1499"/>
      <c r="B1499"/>
      <c r="C1499"/>
      <c r="D1499"/>
      <c r="E1499"/>
      <c r="F1499"/>
      <c r="G1499"/>
      <c r="H1499"/>
      <c r="I1499"/>
      <c r="J1499"/>
      <c r="K1499"/>
      <c r="L1499"/>
    </row>
    <row r="1500" spans="1:12" ht="16" x14ac:dyDescent="0.2">
      <c r="A1500"/>
      <c r="B1500"/>
      <c r="C1500"/>
      <c r="D1500"/>
      <c r="E1500"/>
      <c r="F1500"/>
      <c r="G1500"/>
      <c r="H1500"/>
      <c r="I1500"/>
      <c r="J1500"/>
      <c r="K1500"/>
      <c r="L1500"/>
    </row>
    <row r="1501" spans="1:12" ht="16" x14ac:dyDescent="0.2">
      <c r="A1501"/>
      <c r="B1501"/>
      <c r="C1501"/>
      <c r="D1501"/>
      <c r="E1501"/>
      <c r="F1501"/>
      <c r="G1501"/>
      <c r="H1501"/>
      <c r="I1501"/>
      <c r="J1501"/>
      <c r="K1501"/>
      <c r="L1501"/>
    </row>
    <row r="1502" spans="1:12" ht="16" x14ac:dyDescent="0.2">
      <c r="A1502"/>
      <c r="B1502"/>
      <c r="C1502"/>
      <c r="D1502"/>
      <c r="E1502"/>
      <c r="F1502"/>
      <c r="G1502"/>
      <c r="H1502"/>
      <c r="I1502"/>
      <c r="J1502"/>
      <c r="K1502"/>
      <c r="L1502"/>
    </row>
    <row r="1503" spans="1:12" ht="16" x14ac:dyDescent="0.2">
      <c r="A1503"/>
      <c r="B1503"/>
      <c r="C1503"/>
      <c r="D1503"/>
      <c r="E1503"/>
      <c r="F1503"/>
      <c r="G1503"/>
      <c r="H1503"/>
      <c r="I1503"/>
      <c r="J1503"/>
      <c r="K1503"/>
      <c r="L1503"/>
    </row>
    <row r="1504" spans="1:12" ht="16" x14ac:dyDescent="0.2">
      <c r="A1504"/>
      <c r="B1504"/>
      <c r="C1504"/>
      <c r="D1504"/>
      <c r="E1504"/>
      <c r="F1504"/>
      <c r="G1504"/>
      <c r="H1504"/>
      <c r="I1504"/>
      <c r="J1504"/>
      <c r="K1504"/>
      <c r="L1504"/>
    </row>
    <row r="1505" spans="1:12" ht="16" x14ac:dyDescent="0.2">
      <c r="A1505"/>
      <c r="B1505"/>
      <c r="C1505"/>
      <c r="D1505"/>
      <c r="E1505"/>
      <c r="F1505"/>
      <c r="G1505"/>
      <c r="H1505"/>
      <c r="I1505"/>
      <c r="J1505"/>
      <c r="K1505"/>
      <c r="L1505"/>
    </row>
    <row r="1506" spans="1:12" ht="16" x14ac:dyDescent="0.2">
      <c r="A1506"/>
      <c r="B1506"/>
      <c r="C1506"/>
      <c r="D1506"/>
      <c r="E1506"/>
      <c r="F1506"/>
      <c r="G1506"/>
      <c r="H1506"/>
      <c r="I1506"/>
      <c r="J1506"/>
      <c r="K1506"/>
      <c r="L1506"/>
    </row>
    <row r="1507" spans="1:12" ht="16" x14ac:dyDescent="0.2">
      <c r="A1507"/>
      <c r="B1507"/>
      <c r="C1507"/>
      <c r="D1507"/>
      <c r="E1507"/>
      <c r="F1507"/>
      <c r="G1507"/>
      <c r="H1507"/>
      <c r="I1507"/>
      <c r="J1507"/>
      <c r="K1507"/>
      <c r="L1507"/>
    </row>
    <row r="1508" spans="1:12" ht="16" x14ac:dyDescent="0.2">
      <c r="A1508"/>
      <c r="B1508"/>
      <c r="C1508"/>
      <c r="D1508"/>
      <c r="E1508"/>
      <c r="F1508"/>
      <c r="G1508"/>
      <c r="H1508"/>
      <c r="I1508"/>
      <c r="J1508"/>
      <c r="K1508"/>
      <c r="L1508"/>
    </row>
    <row r="1509" spans="1:12" ht="16" x14ac:dyDescent="0.2">
      <c r="A1509"/>
      <c r="B1509"/>
      <c r="C1509"/>
      <c r="D1509"/>
      <c r="E1509"/>
      <c r="F1509"/>
      <c r="G1509"/>
      <c r="H1509"/>
      <c r="I1509"/>
      <c r="J1509"/>
      <c r="K1509"/>
      <c r="L1509"/>
    </row>
    <row r="1510" spans="1:12" ht="16" x14ac:dyDescent="0.2">
      <c r="A1510"/>
      <c r="B1510"/>
      <c r="C1510"/>
      <c r="D1510"/>
      <c r="E1510"/>
      <c r="F1510"/>
      <c r="G1510"/>
      <c r="H1510"/>
      <c r="I1510"/>
      <c r="J1510"/>
      <c r="K1510"/>
      <c r="L1510"/>
    </row>
    <row r="1511" spans="1:12" ht="16" x14ac:dyDescent="0.2">
      <c r="A1511"/>
      <c r="B1511"/>
      <c r="C1511"/>
      <c r="D1511"/>
      <c r="E1511"/>
      <c r="F1511"/>
      <c r="G1511"/>
      <c r="H1511"/>
      <c r="I1511"/>
      <c r="J1511"/>
      <c r="K1511"/>
      <c r="L1511"/>
    </row>
    <row r="1512" spans="1:12" ht="16" x14ac:dyDescent="0.2">
      <c r="A1512"/>
      <c r="B1512"/>
      <c r="C1512"/>
      <c r="D1512"/>
      <c r="E1512"/>
      <c r="F1512"/>
      <c r="G1512"/>
      <c r="H1512"/>
      <c r="I1512"/>
      <c r="J1512"/>
      <c r="K1512"/>
      <c r="L1512"/>
    </row>
    <row r="1513" spans="1:12" ht="16" x14ac:dyDescent="0.2">
      <c r="A1513"/>
      <c r="B1513"/>
      <c r="C1513"/>
      <c r="D1513"/>
      <c r="E1513"/>
      <c r="F1513"/>
      <c r="G1513"/>
      <c r="H1513"/>
      <c r="I1513"/>
      <c r="J1513"/>
      <c r="K1513"/>
      <c r="L1513"/>
    </row>
    <row r="1514" spans="1:12" ht="16" x14ac:dyDescent="0.2">
      <c r="A1514"/>
      <c r="B1514"/>
      <c r="C1514"/>
      <c r="D1514"/>
      <c r="E1514"/>
      <c r="F1514"/>
      <c r="G1514"/>
      <c r="H1514"/>
      <c r="I1514"/>
      <c r="J1514"/>
      <c r="K1514"/>
      <c r="L1514"/>
    </row>
    <row r="1515" spans="1:12" ht="16" x14ac:dyDescent="0.2">
      <c r="A1515"/>
      <c r="B1515"/>
      <c r="C1515"/>
      <c r="D1515"/>
      <c r="E1515"/>
      <c r="F1515"/>
      <c r="G1515"/>
      <c r="H1515"/>
      <c r="I1515"/>
      <c r="J1515"/>
      <c r="K1515"/>
      <c r="L1515"/>
    </row>
    <row r="1516" spans="1:12" ht="16" x14ac:dyDescent="0.2">
      <c r="A1516"/>
      <c r="B1516"/>
      <c r="C1516"/>
      <c r="D1516"/>
      <c r="E1516"/>
      <c r="F1516"/>
      <c r="G1516"/>
      <c r="H1516"/>
      <c r="I1516"/>
      <c r="J1516"/>
      <c r="K1516"/>
      <c r="L1516"/>
    </row>
    <row r="1517" spans="1:12" ht="16" x14ac:dyDescent="0.2">
      <c r="A1517"/>
      <c r="B1517"/>
      <c r="C1517"/>
      <c r="D1517"/>
      <c r="E1517"/>
      <c r="F1517"/>
      <c r="G1517"/>
      <c r="H1517"/>
      <c r="I1517"/>
      <c r="J1517"/>
      <c r="K1517"/>
      <c r="L1517"/>
    </row>
    <row r="1518" spans="1:12" ht="16" x14ac:dyDescent="0.2">
      <c r="A1518"/>
      <c r="B1518"/>
      <c r="C1518"/>
      <c r="D1518"/>
      <c r="E1518"/>
      <c r="F1518"/>
      <c r="G1518"/>
      <c r="H1518"/>
      <c r="I1518"/>
      <c r="J1518"/>
      <c r="K1518"/>
      <c r="L1518"/>
    </row>
    <row r="1519" spans="1:12" ht="16" x14ac:dyDescent="0.2">
      <c r="A1519"/>
      <c r="B1519"/>
      <c r="C1519"/>
      <c r="D1519"/>
      <c r="E1519"/>
      <c r="F1519"/>
      <c r="G1519"/>
      <c r="H1519"/>
      <c r="I1519"/>
      <c r="J1519"/>
      <c r="K1519"/>
      <c r="L1519"/>
    </row>
    <row r="1520" spans="1:12" ht="16" x14ac:dyDescent="0.2">
      <c r="A1520"/>
      <c r="B1520"/>
      <c r="C1520"/>
      <c r="D1520"/>
      <c r="E1520"/>
      <c r="F1520"/>
      <c r="G1520"/>
      <c r="H1520"/>
      <c r="I1520"/>
      <c r="J1520"/>
      <c r="K1520"/>
      <c r="L1520"/>
    </row>
    <row r="1521" spans="1:12" ht="16" x14ac:dyDescent="0.2">
      <c r="A1521"/>
      <c r="B1521"/>
      <c r="C1521"/>
      <c r="D1521"/>
      <c r="E1521"/>
      <c r="F1521"/>
      <c r="G1521"/>
      <c r="H1521"/>
      <c r="I1521"/>
      <c r="J1521"/>
      <c r="K1521"/>
      <c r="L1521"/>
    </row>
    <row r="1522" spans="1:12" ht="16" x14ac:dyDescent="0.2">
      <c r="A1522"/>
      <c r="B1522"/>
      <c r="C1522"/>
      <c r="D1522"/>
      <c r="E1522"/>
      <c r="F1522"/>
      <c r="G1522"/>
      <c r="H1522"/>
      <c r="I1522"/>
      <c r="J1522"/>
      <c r="K1522"/>
      <c r="L1522"/>
    </row>
    <row r="1523" spans="1:12" ht="16" x14ac:dyDescent="0.2">
      <c r="A1523"/>
      <c r="B1523"/>
      <c r="C1523"/>
      <c r="D1523"/>
      <c r="E1523"/>
      <c r="F1523"/>
      <c r="G1523"/>
      <c r="H1523"/>
      <c r="I1523"/>
      <c r="J1523"/>
      <c r="K1523"/>
      <c r="L1523"/>
    </row>
    <row r="1524" spans="1:12" ht="16" x14ac:dyDescent="0.2">
      <c r="A1524"/>
      <c r="B1524"/>
      <c r="C1524"/>
      <c r="D1524"/>
      <c r="E1524"/>
      <c r="F1524"/>
      <c r="G1524"/>
      <c r="H1524"/>
      <c r="I1524"/>
      <c r="J1524"/>
      <c r="K1524"/>
      <c r="L1524"/>
    </row>
    <row r="1525" spans="1:12" ht="16" x14ac:dyDescent="0.2">
      <c r="A1525"/>
      <c r="B1525"/>
      <c r="C1525"/>
      <c r="D1525"/>
      <c r="E1525"/>
      <c r="F1525"/>
      <c r="G1525"/>
      <c r="H1525"/>
      <c r="I1525"/>
      <c r="J1525"/>
      <c r="K1525"/>
      <c r="L1525"/>
    </row>
    <row r="1526" spans="1:12" ht="16" x14ac:dyDescent="0.2">
      <c r="A1526"/>
      <c r="B1526"/>
      <c r="C1526"/>
      <c r="D1526"/>
      <c r="E1526"/>
      <c r="F1526"/>
      <c r="G1526"/>
      <c r="H1526"/>
      <c r="I1526"/>
      <c r="J1526"/>
      <c r="K1526"/>
      <c r="L1526"/>
    </row>
    <row r="1527" spans="1:12" ht="16" x14ac:dyDescent="0.2">
      <c r="A1527"/>
      <c r="B1527"/>
      <c r="C1527"/>
      <c r="D1527"/>
      <c r="E1527"/>
      <c r="F1527"/>
      <c r="G1527"/>
      <c r="H1527"/>
      <c r="I1527"/>
      <c r="J1527"/>
      <c r="K1527"/>
      <c r="L1527"/>
    </row>
    <row r="1528" spans="1:12" ht="16" x14ac:dyDescent="0.2">
      <c r="A1528"/>
      <c r="B1528"/>
      <c r="C1528"/>
      <c r="D1528"/>
      <c r="E1528"/>
      <c r="F1528"/>
      <c r="G1528"/>
      <c r="H1528"/>
      <c r="I1528"/>
      <c r="J1528"/>
      <c r="K1528"/>
      <c r="L1528"/>
    </row>
    <row r="1529" spans="1:12" ht="16" x14ac:dyDescent="0.2">
      <c r="A1529"/>
      <c r="B1529"/>
      <c r="C1529"/>
      <c r="D1529"/>
      <c r="E1529"/>
      <c r="F1529"/>
      <c r="G1529"/>
      <c r="H1529"/>
      <c r="I1529"/>
      <c r="J1529"/>
      <c r="K1529"/>
      <c r="L1529"/>
    </row>
    <row r="1530" spans="1:12" ht="16" x14ac:dyDescent="0.2">
      <c r="A1530"/>
      <c r="B1530"/>
      <c r="C1530"/>
      <c r="D1530"/>
      <c r="E1530"/>
      <c r="F1530"/>
      <c r="G1530"/>
      <c r="H1530"/>
      <c r="I1530"/>
      <c r="J1530"/>
      <c r="K1530"/>
      <c r="L1530"/>
    </row>
    <row r="1531" spans="1:12" ht="16" x14ac:dyDescent="0.2">
      <c r="A1531"/>
      <c r="B1531"/>
      <c r="C1531"/>
      <c r="D1531"/>
      <c r="E1531"/>
      <c r="F1531"/>
      <c r="G1531"/>
      <c r="H1531"/>
      <c r="I1531"/>
      <c r="J1531"/>
      <c r="K1531"/>
      <c r="L1531"/>
    </row>
    <row r="1532" spans="1:12" ht="16" x14ac:dyDescent="0.2">
      <c r="A1532"/>
      <c r="B1532"/>
      <c r="C1532"/>
      <c r="D1532"/>
      <c r="E1532"/>
      <c r="F1532"/>
      <c r="G1532"/>
      <c r="H1532"/>
      <c r="I1532"/>
      <c r="J1532"/>
      <c r="K1532"/>
      <c r="L1532"/>
    </row>
    <row r="1533" spans="1:12" ht="16" x14ac:dyDescent="0.2">
      <c r="A1533"/>
      <c r="B1533"/>
      <c r="C1533"/>
      <c r="D1533"/>
      <c r="E1533"/>
      <c r="F1533"/>
      <c r="G1533"/>
      <c r="H1533"/>
      <c r="I1533"/>
      <c r="J1533"/>
      <c r="K1533"/>
      <c r="L1533"/>
    </row>
    <row r="1534" spans="1:12" ht="16" x14ac:dyDescent="0.2">
      <c r="A1534"/>
      <c r="B1534"/>
      <c r="C1534"/>
      <c r="D1534"/>
      <c r="E1534"/>
      <c r="F1534"/>
      <c r="G1534"/>
      <c r="H1534"/>
      <c r="I1534"/>
      <c r="J1534"/>
      <c r="K1534"/>
      <c r="L1534"/>
    </row>
    <row r="1535" spans="1:12" ht="16" x14ac:dyDescent="0.2">
      <c r="A1535"/>
      <c r="B1535"/>
      <c r="C1535"/>
      <c r="D1535"/>
      <c r="E1535"/>
      <c r="F1535"/>
      <c r="G1535"/>
      <c r="H1535"/>
      <c r="I1535"/>
      <c r="J1535"/>
      <c r="K1535"/>
      <c r="L1535"/>
    </row>
    <row r="1536" spans="1:12" ht="16" x14ac:dyDescent="0.2">
      <c r="A1536"/>
      <c r="B1536"/>
      <c r="C1536"/>
      <c r="D1536"/>
      <c r="E1536"/>
      <c r="F1536"/>
      <c r="G1536"/>
      <c r="H1536"/>
      <c r="I1536"/>
      <c r="J1536"/>
      <c r="K1536"/>
      <c r="L1536"/>
    </row>
    <row r="1537" spans="1:12" ht="16" x14ac:dyDescent="0.2">
      <c r="A1537"/>
      <c r="B1537"/>
      <c r="C1537"/>
      <c r="D1537"/>
      <c r="E1537"/>
      <c r="F1537"/>
      <c r="G1537"/>
      <c r="H1537"/>
      <c r="I1537"/>
      <c r="J1537"/>
      <c r="K1537"/>
      <c r="L1537"/>
    </row>
    <row r="1538" spans="1:12" ht="16" x14ac:dyDescent="0.2">
      <c r="A1538"/>
      <c r="B1538"/>
      <c r="C1538"/>
      <c r="D1538"/>
      <c r="E1538"/>
      <c r="F1538"/>
      <c r="G1538"/>
      <c r="H1538"/>
      <c r="I1538"/>
      <c r="J1538"/>
      <c r="K1538"/>
      <c r="L1538"/>
    </row>
    <row r="1539" spans="1:12" ht="16" x14ac:dyDescent="0.2">
      <c r="A1539"/>
      <c r="B1539"/>
      <c r="C1539"/>
      <c r="D1539"/>
      <c r="E1539"/>
      <c r="F1539"/>
      <c r="G1539"/>
      <c r="H1539"/>
      <c r="I1539"/>
      <c r="J1539"/>
      <c r="K1539"/>
      <c r="L1539"/>
    </row>
    <row r="1540" spans="1:12" ht="16" x14ac:dyDescent="0.2">
      <c r="A1540"/>
      <c r="B1540"/>
      <c r="C1540"/>
      <c r="D1540"/>
      <c r="E1540"/>
      <c r="F1540"/>
      <c r="G1540"/>
      <c r="H1540"/>
      <c r="I1540"/>
      <c r="J1540"/>
      <c r="K1540"/>
      <c r="L1540"/>
    </row>
    <row r="1541" spans="1:12" ht="16" x14ac:dyDescent="0.2">
      <c r="A1541"/>
      <c r="B1541"/>
      <c r="C1541"/>
      <c r="D1541"/>
      <c r="E1541"/>
      <c r="F1541"/>
      <c r="G1541"/>
      <c r="H1541"/>
      <c r="I1541"/>
      <c r="J1541"/>
      <c r="K1541"/>
      <c r="L1541"/>
    </row>
    <row r="1542" spans="1:12" ht="16" x14ac:dyDescent="0.2">
      <c r="A1542"/>
      <c r="B1542"/>
      <c r="C1542"/>
      <c r="D1542"/>
      <c r="E1542"/>
      <c r="F1542"/>
      <c r="G1542"/>
      <c r="H1542"/>
      <c r="I1542"/>
      <c r="J1542"/>
      <c r="K1542"/>
      <c r="L1542"/>
    </row>
    <row r="1543" spans="1:12" ht="16" x14ac:dyDescent="0.2">
      <c r="A1543"/>
      <c r="B1543"/>
      <c r="C1543"/>
      <c r="D1543"/>
      <c r="E1543"/>
      <c r="F1543"/>
      <c r="G1543"/>
      <c r="H1543"/>
      <c r="I1543"/>
      <c r="J1543"/>
      <c r="K1543"/>
      <c r="L1543"/>
    </row>
    <row r="1544" spans="1:12" ht="16" x14ac:dyDescent="0.2">
      <c r="A1544"/>
      <c r="B1544"/>
      <c r="C1544"/>
      <c r="D1544"/>
      <c r="E1544"/>
      <c r="F1544"/>
      <c r="G1544"/>
      <c r="H1544"/>
      <c r="I1544"/>
      <c r="J1544"/>
      <c r="K1544"/>
      <c r="L1544"/>
    </row>
    <row r="1545" spans="1:12" ht="16" x14ac:dyDescent="0.2">
      <c r="A1545"/>
      <c r="B1545"/>
      <c r="C1545"/>
      <c r="D1545"/>
      <c r="E1545"/>
      <c r="F1545"/>
      <c r="G1545"/>
      <c r="H1545"/>
      <c r="I1545"/>
      <c r="J1545"/>
      <c r="K1545"/>
      <c r="L1545"/>
    </row>
    <row r="1546" spans="1:12" ht="16" x14ac:dyDescent="0.2">
      <c r="A1546"/>
      <c r="B1546"/>
      <c r="C1546"/>
      <c r="D1546"/>
      <c r="E1546"/>
      <c r="F1546"/>
      <c r="G1546"/>
      <c r="H1546"/>
      <c r="I1546"/>
      <c r="J1546"/>
      <c r="K1546"/>
      <c r="L1546"/>
    </row>
    <row r="1547" spans="1:12" ht="16" x14ac:dyDescent="0.2">
      <c r="A1547"/>
      <c r="B1547"/>
      <c r="C1547"/>
      <c r="D1547"/>
      <c r="E1547"/>
      <c r="F1547"/>
      <c r="G1547"/>
      <c r="H1547"/>
      <c r="I1547"/>
      <c r="J1547"/>
      <c r="K1547"/>
      <c r="L1547"/>
    </row>
    <row r="1548" spans="1:12" ht="16" x14ac:dyDescent="0.2">
      <c r="A1548"/>
      <c r="B1548"/>
      <c r="C1548"/>
      <c r="D1548"/>
      <c r="E1548"/>
      <c r="F1548"/>
      <c r="G1548"/>
      <c r="H1548"/>
      <c r="I1548"/>
      <c r="J1548"/>
      <c r="K1548"/>
      <c r="L1548"/>
    </row>
    <row r="1549" spans="1:12" ht="16" x14ac:dyDescent="0.2">
      <c r="A1549"/>
      <c r="B1549"/>
      <c r="C1549"/>
      <c r="D1549"/>
      <c r="E1549"/>
      <c r="F1549"/>
      <c r="G1549"/>
      <c r="H1549"/>
      <c r="I1549"/>
      <c r="J1549"/>
      <c r="K1549"/>
      <c r="L1549"/>
    </row>
    <row r="1550" spans="1:12" ht="16" x14ac:dyDescent="0.2">
      <c r="A1550"/>
      <c r="B1550"/>
      <c r="C1550"/>
      <c r="D1550"/>
      <c r="E1550"/>
      <c r="F1550"/>
      <c r="G1550"/>
      <c r="H1550"/>
      <c r="I1550"/>
      <c r="J1550"/>
      <c r="K1550"/>
      <c r="L1550"/>
    </row>
    <row r="1551" spans="1:12" ht="16" x14ac:dyDescent="0.2">
      <c r="A1551"/>
      <c r="B1551"/>
      <c r="C1551"/>
      <c r="D1551"/>
      <c r="E1551"/>
      <c r="F1551"/>
      <c r="G1551"/>
      <c r="H1551"/>
      <c r="I1551"/>
      <c r="J1551"/>
      <c r="K1551"/>
      <c r="L1551"/>
    </row>
    <row r="1552" spans="1:12" ht="16" x14ac:dyDescent="0.2">
      <c r="A1552"/>
      <c r="B1552"/>
      <c r="C1552"/>
      <c r="D1552"/>
      <c r="E1552"/>
      <c r="F1552"/>
      <c r="G1552"/>
      <c r="H1552"/>
      <c r="I1552"/>
      <c r="J1552"/>
      <c r="K1552"/>
      <c r="L1552"/>
    </row>
    <row r="1553" spans="1:12" ht="16" x14ac:dyDescent="0.2">
      <c r="A1553"/>
      <c r="B1553"/>
      <c r="C1553"/>
      <c r="D1553"/>
      <c r="E1553"/>
      <c r="F1553"/>
      <c r="G1553"/>
      <c r="H1553"/>
      <c r="I1553"/>
      <c r="J1553"/>
      <c r="K1553"/>
      <c r="L1553"/>
    </row>
    <row r="1554" spans="1:12" ht="16" x14ac:dyDescent="0.2">
      <c r="A1554"/>
      <c r="B1554"/>
      <c r="C1554"/>
      <c r="D1554"/>
      <c r="E1554"/>
      <c r="F1554"/>
      <c r="G1554"/>
      <c r="H1554"/>
      <c r="I1554"/>
      <c r="J1554"/>
      <c r="K1554"/>
      <c r="L1554"/>
    </row>
    <row r="1555" spans="1:12" ht="16" x14ac:dyDescent="0.2">
      <c r="A1555"/>
      <c r="B1555"/>
      <c r="C1555"/>
      <c r="D1555"/>
      <c r="E1555"/>
      <c r="F1555"/>
      <c r="G1555"/>
      <c r="H1555"/>
      <c r="I1555"/>
      <c r="J1555"/>
      <c r="K1555"/>
      <c r="L1555"/>
    </row>
    <row r="1556" spans="1:12" ht="16" x14ac:dyDescent="0.2">
      <c r="A1556"/>
      <c r="B1556"/>
      <c r="C1556"/>
      <c r="D1556"/>
      <c r="E1556"/>
      <c r="F1556"/>
      <c r="G1556"/>
      <c r="H1556"/>
      <c r="I1556"/>
      <c r="J1556"/>
      <c r="K1556"/>
      <c r="L1556"/>
    </row>
    <row r="1557" spans="1:12" ht="16" x14ac:dyDescent="0.2">
      <c r="A1557"/>
      <c r="B1557"/>
      <c r="C1557"/>
      <c r="D1557"/>
      <c r="E1557"/>
      <c r="F1557"/>
      <c r="G1557"/>
      <c r="H1557"/>
      <c r="I1557"/>
      <c r="J1557"/>
      <c r="K1557"/>
      <c r="L1557"/>
    </row>
    <row r="1558" spans="1:12" ht="16" x14ac:dyDescent="0.2">
      <c r="A1558"/>
      <c r="B1558"/>
      <c r="C1558"/>
      <c r="D1558"/>
      <c r="E1558"/>
      <c r="F1558"/>
      <c r="G1558"/>
      <c r="H1558"/>
      <c r="I1558"/>
      <c r="J1558"/>
      <c r="K1558"/>
      <c r="L1558"/>
    </row>
    <row r="1559" spans="1:12" ht="16" x14ac:dyDescent="0.2">
      <c r="A1559"/>
      <c r="B1559"/>
      <c r="C1559"/>
      <c r="D1559"/>
      <c r="E1559"/>
      <c r="F1559"/>
      <c r="G1559"/>
      <c r="H1559"/>
      <c r="I1559"/>
      <c r="J1559"/>
      <c r="K1559"/>
      <c r="L1559"/>
    </row>
    <row r="1560" spans="1:12" ht="16" x14ac:dyDescent="0.2">
      <c r="A1560"/>
      <c r="B1560"/>
      <c r="C1560"/>
      <c r="D1560"/>
      <c r="E1560"/>
      <c r="F1560"/>
      <c r="G1560"/>
      <c r="H1560"/>
      <c r="I1560"/>
      <c r="J1560"/>
      <c r="K1560"/>
      <c r="L1560"/>
    </row>
    <row r="1561" spans="1:12" ht="16" x14ac:dyDescent="0.2">
      <c r="A1561"/>
      <c r="B1561"/>
      <c r="C1561"/>
      <c r="D1561"/>
      <c r="E1561"/>
      <c r="F1561"/>
      <c r="G1561"/>
      <c r="H1561"/>
      <c r="I1561"/>
      <c r="J1561"/>
      <c r="K1561"/>
      <c r="L1561"/>
    </row>
    <row r="1562" spans="1:12" ht="16" x14ac:dyDescent="0.2">
      <c r="A1562"/>
      <c r="B1562"/>
      <c r="C1562"/>
      <c r="D1562"/>
      <c r="E1562"/>
      <c r="F1562"/>
      <c r="G1562"/>
      <c r="H1562"/>
      <c r="I1562"/>
      <c r="J1562"/>
      <c r="K1562"/>
      <c r="L1562"/>
    </row>
    <row r="1563" spans="1:12" ht="16" x14ac:dyDescent="0.2">
      <c r="A1563"/>
      <c r="B1563"/>
      <c r="C1563"/>
      <c r="D1563"/>
      <c r="E1563"/>
      <c r="F1563"/>
      <c r="G1563"/>
      <c r="H1563"/>
      <c r="I1563"/>
      <c r="J1563"/>
      <c r="K1563"/>
      <c r="L1563"/>
    </row>
    <row r="1564" spans="1:12" ht="16" x14ac:dyDescent="0.2">
      <c r="A1564"/>
      <c r="B1564"/>
      <c r="C1564"/>
      <c r="D1564"/>
      <c r="E1564"/>
      <c r="F1564"/>
      <c r="G1564"/>
      <c r="H1564"/>
      <c r="I1564"/>
      <c r="J1564"/>
      <c r="K1564"/>
      <c r="L1564"/>
    </row>
    <row r="1565" spans="1:12" ht="16" x14ac:dyDescent="0.2">
      <c r="A1565"/>
      <c r="B1565"/>
      <c r="C1565"/>
      <c r="D1565"/>
      <c r="E1565"/>
      <c r="F1565"/>
      <c r="G1565"/>
      <c r="H1565"/>
      <c r="I1565"/>
      <c r="J1565"/>
      <c r="K1565"/>
      <c r="L1565"/>
    </row>
    <row r="1566" spans="1:12" ht="16" x14ac:dyDescent="0.2">
      <c r="A1566"/>
      <c r="B1566"/>
      <c r="C1566"/>
      <c r="D1566"/>
      <c r="E1566"/>
      <c r="F1566"/>
      <c r="G1566"/>
      <c r="H1566"/>
      <c r="I1566"/>
      <c r="J1566"/>
      <c r="K1566"/>
      <c r="L1566"/>
    </row>
    <row r="1567" spans="1:12" ht="16" x14ac:dyDescent="0.2">
      <c r="A1567"/>
      <c r="B1567"/>
      <c r="C1567"/>
      <c r="D1567"/>
      <c r="E1567"/>
      <c r="F1567"/>
      <c r="G1567"/>
      <c r="H1567"/>
      <c r="I1567"/>
      <c r="J1567"/>
      <c r="K1567"/>
      <c r="L1567"/>
    </row>
    <row r="1568" spans="1:12" ht="16" x14ac:dyDescent="0.2">
      <c r="A1568"/>
      <c r="B1568"/>
      <c r="C1568"/>
      <c r="D1568"/>
      <c r="E1568"/>
      <c r="F1568"/>
      <c r="G1568"/>
      <c r="H1568"/>
      <c r="I1568"/>
      <c r="J1568"/>
      <c r="K1568"/>
      <c r="L1568"/>
    </row>
    <row r="1569" spans="1:12" ht="16" x14ac:dyDescent="0.2">
      <c r="A1569"/>
      <c r="B1569"/>
      <c r="C1569"/>
      <c r="D1569"/>
      <c r="E1569"/>
      <c r="F1569"/>
      <c r="G1569"/>
      <c r="H1569"/>
      <c r="I1569"/>
      <c r="J1569"/>
      <c r="K1569"/>
      <c r="L1569"/>
    </row>
    <row r="1570" spans="1:12" ht="16" x14ac:dyDescent="0.2">
      <c r="A1570"/>
      <c r="B1570"/>
      <c r="C1570"/>
      <c r="D1570"/>
      <c r="E1570"/>
      <c r="F1570"/>
      <c r="G1570"/>
      <c r="H1570"/>
      <c r="I1570"/>
      <c r="J1570"/>
      <c r="K1570"/>
      <c r="L1570"/>
    </row>
    <row r="1571" spans="1:12" ht="16" x14ac:dyDescent="0.2">
      <c r="A1571"/>
      <c r="B1571"/>
      <c r="C1571"/>
      <c r="D1571"/>
      <c r="E1571"/>
      <c r="F1571"/>
      <c r="G1571"/>
      <c r="H1571"/>
      <c r="I1571"/>
      <c r="J1571"/>
      <c r="K1571"/>
      <c r="L1571"/>
    </row>
    <row r="1572" spans="1:12" ht="16" x14ac:dyDescent="0.2">
      <c r="A1572"/>
      <c r="B1572"/>
      <c r="C1572"/>
      <c r="D1572"/>
      <c r="E1572"/>
      <c r="F1572"/>
      <c r="G1572"/>
      <c r="H1572"/>
      <c r="I1572"/>
      <c r="J1572"/>
      <c r="K1572"/>
      <c r="L1572"/>
    </row>
    <row r="1573" spans="1:12" ht="16" x14ac:dyDescent="0.2">
      <c r="A1573"/>
      <c r="B1573"/>
      <c r="C1573"/>
      <c r="D1573"/>
      <c r="E1573"/>
      <c r="F1573"/>
      <c r="G1573"/>
      <c r="H1573"/>
      <c r="I1573"/>
      <c r="J1573"/>
      <c r="K1573"/>
      <c r="L1573"/>
    </row>
    <row r="1574" spans="1:12" ht="16" x14ac:dyDescent="0.2">
      <c r="A1574"/>
      <c r="B1574"/>
      <c r="C1574"/>
      <c r="D1574"/>
      <c r="E1574"/>
      <c r="F1574"/>
      <c r="G1574"/>
      <c r="H1574"/>
      <c r="I1574"/>
      <c r="J1574"/>
      <c r="K1574"/>
      <c r="L1574"/>
    </row>
    <row r="1575" spans="1:12" ht="16" x14ac:dyDescent="0.2">
      <c r="A1575"/>
      <c r="B1575"/>
      <c r="C1575"/>
      <c r="D1575"/>
      <c r="E1575"/>
      <c r="F1575"/>
      <c r="G1575"/>
      <c r="H1575"/>
      <c r="I1575"/>
      <c r="J1575"/>
      <c r="K1575"/>
      <c r="L1575"/>
    </row>
    <row r="1576" spans="1:12" ht="16" x14ac:dyDescent="0.2">
      <c r="A1576"/>
      <c r="B1576"/>
      <c r="C1576"/>
      <c r="D1576"/>
      <c r="E1576"/>
      <c r="F1576"/>
      <c r="G1576"/>
      <c r="H1576"/>
      <c r="I1576"/>
      <c r="J1576"/>
      <c r="K1576"/>
      <c r="L1576"/>
    </row>
    <row r="1577" spans="1:12" ht="16" x14ac:dyDescent="0.2">
      <c r="A1577"/>
      <c r="B1577"/>
      <c r="C1577"/>
      <c r="D1577"/>
      <c r="E1577"/>
      <c r="F1577"/>
      <c r="G1577"/>
      <c r="H1577"/>
      <c r="I1577"/>
      <c r="J1577"/>
      <c r="K1577"/>
      <c r="L1577"/>
    </row>
    <row r="1578" spans="1:12" ht="16" x14ac:dyDescent="0.2">
      <c r="A1578"/>
      <c r="B1578"/>
      <c r="C1578"/>
      <c r="D1578"/>
      <c r="E1578"/>
      <c r="F1578"/>
      <c r="G1578"/>
      <c r="H1578"/>
      <c r="I1578"/>
      <c r="J1578"/>
      <c r="K1578"/>
      <c r="L1578"/>
    </row>
    <row r="1579" spans="1:12" ht="16" x14ac:dyDescent="0.2">
      <c r="A1579"/>
      <c r="B1579"/>
      <c r="C1579"/>
      <c r="D1579"/>
      <c r="E1579"/>
      <c r="F1579"/>
      <c r="G1579"/>
      <c r="H1579"/>
      <c r="I1579"/>
      <c r="J1579"/>
      <c r="K1579"/>
      <c r="L1579"/>
    </row>
    <row r="1580" spans="1:12" ht="16" x14ac:dyDescent="0.2">
      <c r="A1580"/>
      <c r="B1580"/>
      <c r="C1580"/>
      <c r="D1580"/>
      <c r="E1580"/>
      <c r="F1580"/>
      <c r="G1580"/>
      <c r="H1580"/>
      <c r="I1580"/>
      <c r="J1580"/>
      <c r="K1580"/>
      <c r="L1580"/>
    </row>
    <row r="1581" spans="1:12" ht="16" x14ac:dyDescent="0.2">
      <c r="A1581"/>
      <c r="B1581"/>
      <c r="C1581"/>
      <c r="D1581"/>
      <c r="E1581"/>
      <c r="F1581"/>
      <c r="G1581"/>
      <c r="H1581"/>
      <c r="I1581"/>
      <c r="J1581"/>
      <c r="K1581"/>
      <c r="L1581"/>
    </row>
    <row r="1582" spans="1:12" ht="16" x14ac:dyDescent="0.2">
      <c r="A1582"/>
      <c r="B1582"/>
      <c r="C1582"/>
      <c r="D1582"/>
      <c r="E1582"/>
      <c r="F1582"/>
      <c r="G1582"/>
      <c r="H1582"/>
      <c r="I1582"/>
      <c r="J1582"/>
      <c r="K1582"/>
      <c r="L1582"/>
    </row>
    <row r="1583" spans="1:12" ht="16" x14ac:dyDescent="0.2">
      <c r="A1583"/>
      <c r="B1583"/>
      <c r="C1583"/>
      <c r="D1583"/>
      <c r="E1583"/>
      <c r="F1583"/>
      <c r="G1583"/>
      <c r="H1583"/>
      <c r="I1583"/>
      <c r="J1583"/>
      <c r="K1583"/>
      <c r="L1583"/>
    </row>
    <row r="1584" spans="1:12" ht="16" x14ac:dyDescent="0.2">
      <c r="A1584"/>
      <c r="B1584"/>
      <c r="C1584"/>
      <c r="D1584"/>
      <c r="E1584"/>
      <c r="F1584"/>
      <c r="G1584"/>
      <c r="H1584"/>
      <c r="I1584"/>
      <c r="J1584"/>
      <c r="K1584"/>
      <c r="L1584"/>
    </row>
    <row r="1585" spans="1:12" ht="16" x14ac:dyDescent="0.2">
      <c r="A1585"/>
      <c r="B1585"/>
      <c r="C1585"/>
      <c r="D1585"/>
      <c r="E1585"/>
      <c r="F1585"/>
      <c r="G1585"/>
      <c r="H1585"/>
      <c r="I1585"/>
      <c r="J1585"/>
      <c r="K1585"/>
      <c r="L1585"/>
    </row>
    <row r="1586" spans="1:12" ht="16" x14ac:dyDescent="0.2">
      <c r="A1586"/>
      <c r="B1586"/>
      <c r="C1586"/>
      <c r="D1586"/>
      <c r="E1586"/>
      <c r="F1586"/>
      <c r="G1586"/>
      <c r="H1586"/>
      <c r="I1586"/>
      <c r="J1586"/>
      <c r="K1586"/>
      <c r="L1586"/>
    </row>
    <row r="1587" spans="1:12" ht="16" x14ac:dyDescent="0.2">
      <c r="A1587"/>
      <c r="B1587"/>
      <c r="C1587"/>
      <c r="D1587"/>
      <c r="E1587"/>
      <c r="F1587"/>
      <c r="G1587"/>
      <c r="H1587"/>
      <c r="I1587"/>
      <c r="J1587"/>
      <c r="K1587"/>
      <c r="L1587"/>
    </row>
    <row r="1588" spans="1:12" ht="16" x14ac:dyDescent="0.2">
      <c r="A1588"/>
      <c r="B1588"/>
      <c r="C1588"/>
      <c r="D1588"/>
      <c r="E1588"/>
      <c r="F1588"/>
      <c r="G1588"/>
      <c r="H1588"/>
      <c r="I1588"/>
      <c r="J1588"/>
      <c r="K1588"/>
      <c r="L1588"/>
    </row>
    <row r="1589" spans="1:12" ht="16" x14ac:dyDescent="0.2">
      <c r="A1589"/>
      <c r="B1589"/>
      <c r="C1589"/>
      <c r="D1589"/>
      <c r="E1589"/>
      <c r="F1589"/>
      <c r="G1589"/>
      <c r="H1589"/>
      <c r="I1589"/>
      <c r="J1589"/>
      <c r="K1589"/>
      <c r="L1589"/>
    </row>
    <row r="1590" spans="1:12" ht="16" x14ac:dyDescent="0.2">
      <c r="A1590"/>
      <c r="B1590"/>
      <c r="C1590"/>
      <c r="D1590"/>
      <c r="E1590"/>
      <c r="F1590"/>
      <c r="G1590"/>
      <c r="H1590"/>
      <c r="I1590"/>
      <c r="J1590"/>
      <c r="K1590"/>
      <c r="L1590"/>
    </row>
    <row r="1591" spans="1:12" ht="16" x14ac:dyDescent="0.2">
      <c r="A1591"/>
      <c r="B1591"/>
      <c r="C1591"/>
      <c r="D1591"/>
      <c r="E1591"/>
      <c r="F1591"/>
      <c r="G1591"/>
      <c r="H1591"/>
      <c r="I1591"/>
      <c r="J1591"/>
      <c r="K1591"/>
      <c r="L1591"/>
    </row>
    <row r="1592" spans="1:12" ht="16" x14ac:dyDescent="0.2">
      <c r="A1592"/>
      <c r="B1592"/>
      <c r="C1592"/>
      <c r="D1592"/>
      <c r="E1592"/>
      <c r="F1592"/>
      <c r="G1592"/>
      <c r="H1592"/>
      <c r="I1592"/>
      <c r="J1592"/>
      <c r="K1592"/>
      <c r="L1592"/>
    </row>
    <row r="1593" spans="1:12" ht="16" x14ac:dyDescent="0.2">
      <c r="A1593"/>
      <c r="B1593"/>
      <c r="C1593"/>
      <c r="D1593"/>
      <c r="E1593"/>
      <c r="F1593"/>
      <c r="G1593"/>
      <c r="H1593"/>
      <c r="I1593"/>
      <c r="J1593"/>
      <c r="K1593"/>
      <c r="L1593"/>
    </row>
    <row r="1594" spans="1:12" ht="16" x14ac:dyDescent="0.2">
      <c r="A1594"/>
      <c r="B1594"/>
      <c r="C1594"/>
      <c r="D1594"/>
      <c r="E1594"/>
      <c r="F1594"/>
      <c r="G1594"/>
      <c r="H1594"/>
      <c r="I1594"/>
      <c r="J1594"/>
      <c r="K1594"/>
      <c r="L1594"/>
    </row>
    <row r="1595" spans="1:12" ht="16" x14ac:dyDescent="0.2">
      <c r="A1595"/>
      <c r="B1595"/>
      <c r="C1595"/>
      <c r="D1595"/>
      <c r="E1595"/>
      <c r="F1595"/>
      <c r="G1595"/>
      <c r="H1595"/>
      <c r="I1595"/>
      <c r="J1595"/>
      <c r="K1595"/>
      <c r="L1595"/>
    </row>
    <row r="1596" spans="1:12" ht="16" x14ac:dyDescent="0.2">
      <c r="A1596"/>
      <c r="B1596"/>
      <c r="C1596"/>
      <c r="D1596"/>
      <c r="E1596"/>
      <c r="F1596"/>
      <c r="G1596"/>
      <c r="H1596"/>
      <c r="I1596"/>
      <c r="J1596"/>
      <c r="K1596"/>
      <c r="L1596"/>
    </row>
    <row r="1597" spans="1:12" ht="16" x14ac:dyDescent="0.2">
      <c r="A1597"/>
      <c r="B1597"/>
      <c r="C1597"/>
      <c r="D1597"/>
      <c r="E1597"/>
      <c r="F1597"/>
      <c r="G1597"/>
      <c r="H1597"/>
      <c r="I1597"/>
      <c r="J1597"/>
      <c r="K1597"/>
      <c r="L1597"/>
    </row>
    <row r="1598" spans="1:12" ht="16" x14ac:dyDescent="0.2">
      <c r="A1598"/>
      <c r="B1598"/>
      <c r="C1598"/>
      <c r="D1598"/>
      <c r="E1598"/>
      <c r="F1598"/>
      <c r="G1598"/>
      <c r="H1598"/>
      <c r="I1598"/>
      <c r="J1598"/>
      <c r="K1598"/>
      <c r="L1598"/>
    </row>
    <row r="1599" spans="1:12" ht="16" x14ac:dyDescent="0.2">
      <c r="A1599"/>
      <c r="B1599"/>
      <c r="C1599"/>
      <c r="D1599"/>
      <c r="E1599"/>
      <c r="F1599"/>
      <c r="G1599"/>
      <c r="H1599"/>
      <c r="I1599"/>
      <c r="J1599"/>
      <c r="K1599"/>
      <c r="L1599"/>
    </row>
    <row r="1600" spans="1:12" ht="16" x14ac:dyDescent="0.2">
      <c r="A1600"/>
      <c r="B1600"/>
      <c r="C1600"/>
      <c r="D1600"/>
      <c r="E1600"/>
      <c r="F1600"/>
      <c r="G1600"/>
      <c r="H1600"/>
      <c r="I1600"/>
      <c r="J1600"/>
      <c r="K1600"/>
      <c r="L1600"/>
    </row>
    <row r="1601" spans="1:12" ht="16" x14ac:dyDescent="0.2">
      <c r="A1601"/>
      <c r="B1601"/>
      <c r="C1601"/>
      <c r="D1601"/>
      <c r="E1601"/>
      <c r="F1601"/>
      <c r="G1601"/>
      <c r="H1601"/>
      <c r="I1601"/>
      <c r="J1601"/>
      <c r="K1601"/>
      <c r="L1601"/>
    </row>
    <row r="1602" spans="1:12" ht="16" x14ac:dyDescent="0.2">
      <c r="A1602"/>
      <c r="B1602"/>
      <c r="C1602"/>
      <c r="D1602"/>
      <c r="E1602"/>
      <c r="F1602"/>
      <c r="G1602"/>
      <c r="H1602"/>
      <c r="I1602"/>
      <c r="J1602"/>
      <c r="K1602"/>
      <c r="L1602"/>
    </row>
    <row r="1603" spans="1:12" ht="16" x14ac:dyDescent="0.2">
      <c r="A1603"/>
      <c r="B1603"/>
      <c r="C1603"/>
      <c r="D1603"/>
      <c r="E1603"/>
      <c r="F1603"/>
      <c r="G1603"/>
      <c r="H1603"/>
      <c r="I1603"/>
      <c r="J1603"/>
      <c r="K1603"/>
      <c r="L1603"/>
    </row>
    <row r="1604" spans="1:12" ht="16" x14ac:dyDescent="0.2">
      <c r="A1604"/>
      <c r="B1604"/>
      <c r="C1604"/>
      <c r="D1604"/>
      <c r="E1604"/>
      <c r="F1604"/>
      <c r="G1604"/>
      <c r="H1604"/>
      <c r="I1604"/>
      <c r="J1604"/>
      <c r="K1604"/>
      <c r="L1604"/>
    </row>
    <row r="1605" spans="1:12" ht="16" x14ac:dyDescent="0.2">
      <c r="A1605"/>
      <c r="B1605"/>
      <c r="C1605"/>
      <c r="D1605"/>
      <c r="E1605"/>
      <c r="F1605"/>
      <c r="G1605"/>
      <c r="H1605"/>
      <c r="I1605"/>
      <c r="J1605"/>
      <c r="K1605"/>
      <c r="L1605"/>
    </row>
    <row r="1606" spans="1:12" ht="16" x14ac:dyDescent="0.2">
      <c r="A1606"/>
      <c r="B1606"/>
      <c r="C1606"/>
      <c r="D1606"/>
      <c r="E1606"/>
      <c r="F1606"/>
      <c r="G1606"/>
      <c r="H1606"/>
      <c r="I1606"/>
      <c r="J1606"/>
      <c r="K1606"/>
      <c r="L1606"/>
    </row>
    <row r="1607" spans="1:12" ht="16" x14ac:dyDescent="0.2">
      <c r="A1607"/>
      <c r="B1607"/>
      <c r="C1607"/>
      <c r="D1607"/>
      <c r="E1607"/>
      <c r="F1607"/>
      <c r="G1607"/>
      <c r="H1607"/>
      <c r="I1607"/>
      <c r="J1607"/>
      <c r="K1607"/>
      <c r="L1607"/>
    </row>
    <row r="1608" spans="1:12" ht="16" x14ac:dyDescent="0.2">
      <c r="A1608"/>
      <c r="B1608"/>
      <c r="C1608"/>
      <c r="D1608"/>
      <c r="E1608"/>
      <c r="F1608"/>
      <c r="G1608"/>
      <c r="H1608"/>
      <c r="I1608"/>
      <c r="J1608"/>
      <c r="K1608"/>
      <c r="L1608"/>
    </row>
    <row r="1609" spans="1:12" ht="16" x14ac:dyDescent="0.2">
      <c r="A1609"/>
      <c r="B1609"/>
      <c r="C1609"/>
      <c r="D1609"/>
      <c r="E1609"/>
      <c r="F1609"/>
      <c r="G1609"/>
      <c r="H1609"/>
      <c r="I1609"/>
      <c r="J1609"/>
      <c r="K1609"/>
      <c r="L1609"/>
    </row>
    <row r="1610" spans="1:12" ht="16" x14ac:dyDescent="0.2">
      <c r="A1610"/>
      <c r="B1610"/>
      <c r="C1610"/>
      <c r="D1610"/>
      <c r="E1610"/>
      <c r="F1610"/>
      <c r="G1610"/>
      <c r="H1610"/>
      <c r="I1610"/>
      <c r="J1610"/>
      <c r="K1610"/>
      <c r="L1610"/>
    </row>
    <row r="1611" spans="1:12" ht="16" x14ac:dyDescent="0.2">
      <c r="A1611"/>
      <c r="B1611"/>
      <c r="C1611"/>
      <c r="D1611"/>
      <c r="E1611"/>
      <c r="F1611"/>
      <c r="G1611"/>
      <c r="H1611"/>
      <c r="I1611"/>
      <c r="J1611"/>
      <c r="K1611"/>
      <c r="L1611"/>
    </row>
    <row r="1612" spans="1:12" ht="16" x14ac:dyDescent="0.2">
      <c r="A1612"/>
      <c r="B1612"/>
      <c r="C1612"/>
      <c r="D1612"/>
      <c r="E1612"/>
      <c r="F1612"/>
      <c r="G1612"/>
      <c r="H1612"/>
      <c r="I1612"/>
      <c r="J1612"/>
      <c r="K1612"/>
      <c r="L1612"/>
    </row>
    <row r="1613" spans="1:12" ht="16" x14ac:dyDescent="0.2">
      <c r="A1613"/>
      <c r="B1613"/>
      <c r="C1613"/>
      <c r="D1613"/>
      <c r="E1613"/>
      <c r="F1613"/>
      <c r="G1613"/>
      <c r="H1613"/>
      <c r="I1613"/>
      <c r="J1613"/>
      <c r="K1613"/>
      <c r="L1613"/>
    </row>
    <row r="1614" spans="1:12" ht="16" x14ac:dyDescent="0.2">
      <c r="A1614"/>
      <c r="B1614"/>
      <c r="C1614"/>
      <c r="D1614"/>
      <c r="E1614"/>
      <c r="F1614"/>
      <c r="G1614"/>
      <c r="H1614"/>
      <c r="I1614"/>
      <c r="J1614"/>
      <c r="K1614"/>
      <c r="L1614"/>
    </row>
    <row r="1615" spans="1:12" ht="16" x14ac:dyDescent="0.2">
      <c r="A1615"/>
      <c r="B1615"/>
      <c r="C1615"/>
      <c r="D1615"/>
      <c r="E1615"/>
      <c r="F1615"/>
      <c r="G1615"/>
      <c r="H1615"/>
      <c r="I1615"/>
      <c r="J1615"/>
      <c r="K1615"/>
      <c r="L1615"/>
    </row>
    <row r="1616" spans="1:12" ht="16" x14ac:dyDescent="0.2">
      <c r="A1616"/>
      <c r="B1616"/>
      <c r="C1616"/>
      <c r="D1616"/>
      <c r="E1616"/>
      <c r="F1616"/>
      <c r="G1616"/>
      <c r="H1616"/>
      <c r="I1616"/>
      <c r="J1616"/>
      <c r="K1616"/>
      <c r="L1616"/>
    </row>
    <row r="1617" spans="1:12" ht="16" x14ac:dyDescent="0.2">
      <c r="A1617"/>
      <c r="B1617"/>
      <c r="C1617"/>
      <c r="D1617"/>
      <c r="E1617"/>
      <c r="F1617"/>
      <c r="G1617"/>
      <c r="H1617"/>
      <c r="I1617"/>
      <c r="J1617"/>
      <c r="K1617"/>
      <c r="L1617"/>
    </row>
    <row r="1618" spans="1:12" ht="16" x14ac:dyDescent="0.2">
      <c r="A1618"/>
      <c r="B1618"/>
      <c r="C1618"/>
      <c r="D1618"/>
      <c r="E1618"/>
      <c r="F1618"/>
      <c r="G1618"/>
      <c r="H1618"/>
      <c r="I1618"/>
      <c r="J1618"/>
      <c r="K1618"/>
      <c r="L1618"/>
    </row>
    <row r="1619" spans="1:12" ht="16" x14ac:dyDescent="0.2">
      <c r="A1619"/>
      <c r="B1619"/>
      <c r="C1619"/>
      <c r="D1619"/>
      <c r="E1619"/>
      <c r="F1619"/>
      <c r="G1619"/>
      <c r="H1619"/>
      <c r="I1619"/>
      <c r="J1619"/>
      <c r="K1619"/>
      <c r="L1619"/>
    </row>
    <row r="1620" spans="1:12" ht="16" x14ac:dyDescent="0.2">
      <c r="A1620"/>
      <c r="B1620"/>
      <c r="C1620"/>
      <c r="D1620"/>
      <c r="E1620"/>
      <c r="F1620"/>
      <c r="G1620"/>
      <c r="H1620"/>
      <c r="I1620"/>
      <c r="J1620"/>
      <c r="K1620"/>
      <c r="L1620"/>
    </row>
    <row r="1621" spans="1:12" ht="16" x14ac:dyDescent="0.2">
      <c r="A1621"/>
      <c r="B1621"/>
      <c r="C1621"/>
      <c r="D1621"/>
      <c r="E1621"/>
      <c r="F1621"/>
      <c r="G1621"/>
      <c r="H1621"/>
      <c r="I1621"/>
      <c r="J1621"/>
      <c r="K1621"/>
      <c r="L1621"/>
    </row>
    <row r="1622" spans="1:12" ht="16" x14ac:dyDescent="0.2">
      <c r="A1622"/>
      <c r="B1622"/>
      <c r="C1622"/>
      <c r="D1622"/>
      <c r="E1622"/>
      <c r="F1622"/>
      <c r="G1622"/>
      <c r="H1622"/>
      <c r="I1622"/>
      <c r="J1622"/>
      <c r="K1622"/>
      <c r="L1622"/>
    </row>
    <row r="1623" spans="1:12" ht="16" x14ac:dyDescent="0.2">
      <c r="A1623"/>
      <c r="B1623"/>
      <c r="C1623"/>
      <c r="D1623"/>
      <c r="E1623"/>
      <c r="F1623"/>
      <c r="G1623"/>
      <c r="H1623"/>
      <c r="I1623"/>
      <c r="J1623"/>
      <c r="K1623"/>
      <c r="L1623"/>
    </row>
    <row r="1624" spans="1:12" ht="16" x14ac:dyDescent="0.2">
      <c r="A1624"/>
      <c r="B1624"/>
      <c r="C1624"/>
      <c r="D1624"/>
      <c r="E1624"/>
      <c r="F1624"/>
      <c r="G1624"/>
      <c r="H1624"/>
      <c r="I1624"/>
      <c r="J1624"/>
      <c r="K1624"/>
      <c r="L1624"/>
    </row>
    <row r="1625" spans="1:12" ht="16" x14ac:dyDescent="0.2">
      <c r="A1625"/>
      <c r="B1625"/>
      <c r="C1625"/>
      <c r="D1625"/>
      <c r="E1625"/>
      <c r="F1625"/>
      <c r="G1625"/>
      <c r="H1625"/>
      <c r="I1625"/>
      <c r="J1625"/>
      <c r="K1625"/>
      <c r="L1625"/>
    </row>
    <row r="1626" spans="1:12" ht="16" x14ac:dyDescent="0.2">
      <c r="A1626"/>
      <c r="B1626"/>
      <c r="C1626"/>
      <c r="D1626"/>
      <c r="E1626"/>
      <c r="F1626"/>
      <c r="G1626"/>
      <c r="H1626"/>
      <c r="I1626"/>
      <c r="J1626"/>
      <c r="K1626"/>
      <c r="L1626"/>
    </row>
    <row r="1627" spans="1:12" ht="16" x14ac:dyDescent="0.2">
      <c r="A1627"/>
      <c r="B1627"/>
      <c r="C1627"/>
      <c r="D1627"/>
      <c r="E1627"/>
      <c r="F1627"/>
      <c r="G1627"/>
      <c r="H1627"/>
      <c r="I1627"/>
      <c r="J1627"/>
      <c r="K1627"/>
      <c r="L1627"/>
    </row>
    <row r="1628" spans="1:12" ht="16" x14ac:dyDescent="0.2">
      <c r="A1628"/>
      <c r="B1628"/>
      <c r="C1628"/>
      <c r="D1628"/>
      <c r="E1628"/>
      <c r="F1628"/>
      <c r="G1628"/>
      <c r="H1628"/>
      <c r="I1628"/>
      <c r="J1628"/>
      <c r="K1628"/>
      <c r="L1628"/>
    </row>
    <row r="1629" spans="1:12" ht="16" x14ac:dyDescent="0.2">
      <c r="A1629"/>
      <c r="B1629"/>
      <c r="C1629"/>
      <c r="D1629"/>
      <c r="E1629"/>
      <c r="F1629"/>
      <c r="G1629"/>
      <c r="H1629"/>
      <c r="I1629"/>
      <c r="J1629"/>
      <c r="K1629"/>
      <c r="L1629"/>
    </row>
    <row r="1630" spans="1:12" ht="16" x14ac:dyDescent="0.2">
      <c r="A1630"/>
      <c r="B1630"/>
      <c r="C1630"/>
      <c r="D1630"/>
      <c r="E1630"/>
      <c r="F1630"/>
      <c r="G1630"/>
      <c r="H1630"/>
      <c r="I1630"/>
      <c r="J1630"/>
      <c r="K1630"/>
      <c r="L1630"/>
    </row>
    <row r="1631" spans="1:12" ht="16" x14ac:dyDescent="0.2">
      <c r="A1631"/>
      <c r="B1631"/>
      <c r="C1631"/>
      <c r="D1631"/>
      <c r="E1631"/>
      <c r="F1631"/>
      <c r="G1631"/>
      <c r="H1631"/>
      <c r="I1631"/>
      <c r="J1631"/>
      <c r="K1631"/>
      <c r="L1631"/>
    </row>
    <row r="1632" spans="1:12" ht="16" x14ac:dyDescent="0.2">
      <c r="A1632"/>
      <c r="B1632"/>
      <c r="C1632"/>
      <c r="D1632"/>
      <c r="E1632"/>
      <c r="F1632"/>
      <c r="G1632"/>
      <c r="H1632"/>
      <c r="I1632"/>
      <c r="J1632"/>
      <c r="K1632"/>
      <c r="L1632"/>
    </row>
    <row r="1633" spans="1:12" ht="16" x14ac:dyDescent="0.2">
      <c r="A1633"/>
      <c r="B1633"/>
      <c r="C1633"/>
      <c r="D1633"/>
      <c r="E1633"/>
      <c r="F1633"/>
      <c r="G1633"/>
      <c r="H1633"/>
      <c r="I1633"/>
      <c r="J1633"/>
      <c r="K1633"/>
      <c r="L1633"/>
    </row>
    <row r="1634" spans="1:12" ht="16" x14ac:dyDescent="0.2">
      <c r="A1634"/>
      <c r="B1634"/>
      <c r="C1634"/>
      <c r="D1634"/>
      <c r="E1634"/>
      <c r="F1634"/>
      <c r="G1634"/>
      <c r="H1634"/>
      <c r="I1634"/>
      <c r="J1634"/>
      <c r="K1634"/>
      <c r="L1634"/>
    </row>
    <row r="1635" spans="1:12" ht="16" x14ac:dyDescent="0.2">
      <c r="A1635"/>
      <c r="B1635"/>
      <c r="C1635"/>
      <c r="D1635"/>
      <c r="E1635"/>
      <c r="F1635"/>
      <c r="G1635"/>
      <c r="H1635"/>
      <c r="I1635"/>
      <c r="J1635"/>
      <c r="K1635"/>
      <c r="L1635"/>
    </row>
    <row r="1636" spans="1:12" ht="16" x14ac:dyDescent="0.2">
      <c r="A1636"/>
      <c r="B1636"/>
      <c r="C1636"/>
      <c r="D1636"/>
      <c r="E1636"/>
      <c r="F1636"/>
      <c r="G1636"/>
      <c r="H1636"/>
      <c r="I1636"/>
      <c r="J1636"/>
      <c r="K1636"/>
      <c r="L1636"/>
    </row>
    <row r="1637" spans="1:12" ht="16" x14ac:dyDescent="0.2">
      <c r="A1637"/>
      <c r="B1637"/>
      <c r="C1637"/>
      <c r="D1637"/>
      <c r="E1637"/>
      <c r="F1637"/>
      <c r="G1637"/>
      <c r="H1637"/>
      <c r="I1637"/>
      <c r="J1637"/>
      <c r="K1637"/>
      <c r="L1637"/>
    </row>
    <row r="1638" spans="1:12" ht="16" x14ac:dyDescent="0.2">
      <c r="A1638"/>
      <c r="B1638"/>
      <c r="C1638"/>
      <c r="D1638"/>
      <c r="E1638"/>
      <c r="F1638"/>
      <c r="G1638"/>
      <c r="H1638"/>
      <c r="I1638"/>
      <c r="J1638"/>
      <c r="K1638"/>
      <c r="L1638"/>
    </row>
    <row r="1639" spans="1:12" ht="16" x14ac:dyDescent="0.2">
      <c r="A1639"/>
      <c r="B1639"/>
      <c r="C1639"/>
      <c r="D1639"/>
      <c r="E1639"/>
      <c r="F1639"/>
      <c r="G1639"/>
      <c r="H1639"/>
      <c r="I1639"/>
      <c r="J1639"/>
      <c r="K1639"/>
      <c r="L1639"/>
    </row>
    <row r="1640" spans="1:12" ht="16" x14ac:dyDescent="0.2">
      <c r="A1640"/>
      <c r="B1640"/>
      <c r="C1640"/>
      <c r="D1640"/>
      <c r="E1640"/>
      <c r="F1640"/>
      <c r="G1640"/>
      <c r="H1640"/>
      <c r="I1640"/>
      <c r="J1640"/>
      <c r="K1640"/>
      <c r="L1640"/>
    </row>
    <row r="1641" spans="1:12" ht="16" x14ac:dyDescent="0.2">
      <c r="A1641"/>
      <c r="B1641"/>
      <c r="C1641"/>
      <c r="D1641"/>
      <c r="E1641"/>
      <c r="F1641"/>
      <c r="G1641"/>
      <c r="H1641"/>
      <c r="I1641"/>
      <c r="J1641"/>
      <c r="K1641"/>
      <c r="L1641"/>
    </row>
    <row r="1642" spans="1:12" ht="16" x14ac:dyDescent="0.2">
      <c r="A1642"/>
      <c r="B1642"/>
      <c r="C1642"/>
      <c r="D1642"/>
      <c r="E1642"/>
      <c r="F1642"/>
      <c r="G1642"/>
      <c r="H1642"/>
      <c r="I1642"/>
      <c r="J1642"/>
      <c r="K1642"/>
      <c r="L1642"/>
    </row>
    <row r="1643" spans="1:12" ht="16" x14ac:dyDescent="0.2">
      <c r="A1643"/>
      <c r="B1643"/>
      <c r="C1643"/>
      <c r="D1643"/>
      <c r="E1643"/>
      <c r="F1643"/>
      <c r="G1643"/>
      <c r="H1643"/>
      <c r="I1643"/>
      <c r="J1643"/>
      <c r="K1643"/>
      <c r="L1643"/>
    </row>
    <row r="1644" spans="1:12" ht="16" x14ac:dyDescent="0.2">
      <c r="A1644"/>
      <c r="B1644"/>
      <c r="C1644"/>
      <c r="D1644"/>
      <c r="E1644"/>
      <c r="F1644"/>
      <c r="G1644"/>
      <c r="H1644"/>
      <c r="I1644"/>
      <c r="J1644"/>
      <c r="K1644"/>
      <c r="L1644"/>
    </row>
    <row r="1645" spans="1:12" ht="16" x14ac:dyDescent="0.2">
      <c r="A1645"/>
      <c r="B1645"/>
      <c r="C1645"/>
      <c r="D1645"/>
      <c r="E1645"/>
      <c r="F1645"/>
      <c r="G1645"/>
      <c r="H1645"/>
      <c r="I1645"/>
      <c r="J1645"/>
      <c r="K1645"/>
      <c r="L1645"/>
    </row>
    <row r="1646" spans="1:12" ht="16" x14ac:dyDescent="0.2">
      <c r="A1646"/>
      <c r="B1646"/>
      <c r="C1646"/>
      <c r="D1646"/>
      <c r="E1646"/>
      <c r="F1646"/>
      <c r="G1646"/>
      <c r="H1646"/>
      <c r="I1646"/>
      <c r="J1646"/>
      <c r="K1646"/>
      <c r="L1646"/>
    </row>
    <row r="1647" spans="1:12" ht="16" x14ac:dyDescent="0.2">
      <c r="A1647"/>
      <c r="B1647"/>
      <c r="C1647"/>
      <c r="D1647"/>
      <c r="E1647"/>
      <c r="F1647"/>
      <c r="G1647"/>
      <c r="H1647"/>
      <c r="I1647"/>
      <c r="J1647"/>
      <c r="K1647"/>
      <c r="L1647"/>
    </row>
    <row r="1648" spans="1:12" ht="16" x14ac:dyDescent="0.2">
      <c r="A1648"/>
      <c r="B1648"/>
      <c r="C1648"/>
      <c r="D1648"/>
      <c r="E1648"/>
      <c r="F1648"/>
      <c r="G1648"/>
      <c r="H1648"/>
      <c r="I1648"/>
      <c r="J1648"/>
      <c r="K1648"/>
      <c r="L1648"/>
    </row>
    <row r="1649" spans="1:12" ht="16" x14ac:dyDescent="0.2">
      <c r="A1649"/>
      <c r="B1649"/>
      <c r="C1649"/>
      <c r="D1649"/>
      <c r="E1649"/>
      <c r="F1649"/>
      <c r="G1649"/>
      <c r="H1649"/>
      <c r="I1649"/>
      <c r="J1649"/>
      <c r="K1649"/>
      <c r="L1649"/>
    </row>
    <row r="1650" spans="1:12" ht="16" x14ac:dyDescent="0.2">
      <c r="A1650"/>
      <c r="B1650"/>
      <c r="C1650"/>
      <c r="D1650"/>
      <c r="E1650"/>
      <c r="F1650"/>
      <c r="G1650"/>
      <c r="H1650"/>
      <c r="I1650"/>
      <c r="J1650"/>
      <c r="K1650"/>
      <c r="L1650"/>
    </row>
    <row r="1651" spans="1:12" ht="16" x14ac:dyDescent="0.2">
      <c r="A1651"/>
      <c r="B1651"/>
      <c r="C1651"/>
      <c r="D1651"/>
      <c r="E1651"/>
      <c r="F1651"/>
      <c r="G1651"/>
      <c r="H1651"/>
      <c r="I1651"/>
      <c r="J1651"/>
      <c r="K1651"/>
      <c r="L1651"/>
    </row>
    <row r="1652" spans="1:12" ht="16" x14ac:dyDescent="0.2">
      <c r="A1652"/>
      <c r="B1652"/>
      <c r="C1652"/>
      <c r="D1652"/>
      <c r="E1652"/>
      <c r="F1652"/>
      <c r="G1652"/>
      <c r="H1652"/>
      <c r="I1652"/>
      <c r="J1652"/>
      <c r="K1652"/>
      <c r="L1652"/>
    </row>
    <row r="1653" spans="1:12" ht="16" x14ac:dyDescent="0.2">
      <c r="A1653"/>
      <c r="B1653"/>
      <c r="C1653"/>
      <c r="D1653"/>
      <c r="E1653"/>
      <c r="F1653"/>
      <c r="G1653"/>
      <c r="H1653"/>
      <c r="I1653"/>
      <c r="J1653"/>
      <c r="K1653"/>
      <c r="L1653"/>
    </row>
    <row r="1654" spans="1:12" ht="16" x14ac:dyDescent="0.2">
      <c r="A1654"/>
      <c r="B1654"/>
      <c r="C1654"/>
      <c r="D1654"/>
      <c r="E1654"/>
      <c r="F1654"/>
      <c r="G1654"/>
      <c r="H1654"/>
      <c r="I1654"/>
      <c r="J1654"/>
      <c r="K1654"/>
      <c r="L1654"/>
    </row>
    <row r="1655" spans="1:12" ht="16" x14ac:dyDescent="0.2">
      <c r="A1655"/>
      <c r="B1655"/>
      <c r="C1655"/>
      <c r="D1655"/>
      <c r="E1655"/>
      <c r="F1655"/>
      <c r="G1655"/>
      <c r="H1655"/>
      <c r="I1655"/>
      <c r="J1655"/>
      <c r="K1655"/>
      <c r="L1655"/>
    </row>
    <row r="1656" spans="1:12" ht="16" x14ac:dyDescent="0.2">
      <c r="A1656"/>
      <c r="B1656"/>
      <c r="C1656"/>
      <c r="D1656"/>
      <c r="E1656"/>
      <c r="F1656"/>
      <c r="G1656"/>
      <c r="H1656"/>
      <c r="I1656"/>
      <c r="J1656"/>
      <c r="K1656"/>
      <c r="L1656"/>
    </row>
    <row r="1657" spans="1:12" ht="16" x14ac:dyDescent="0.2">
      <c r="A1657"/>
      <c r="B1657"/>
      <c r="C1657"/>
      <c r="D1657"/>
      <c r="E1657"/>
      <c r="F1657"/>
      <c r="G1657"/>
      <c r="H1657"/>
      <c r="I1657"/>
      <c r="J1657"/>
      <c r="K1657"/>
      <c r="L1657"/>
    </row>
    <row r="1658" spans="1:12" ht="16" x14ac:dyDescent="0.2">
      <c r="A1658"/>
      <c r="B1658"/>
      <c r="C1658"/>
      <c r="D1658"/>
      <c r="E1658"/>
      <c r="F1658"/>
      <c r="G1658"/>
      <c r="H1658"/>
      <c r="I1658"/>
      <c r="J1658"/>
      <c r="K1658"/>
      <c r="L1658"/>
    </row>
    <row r="1659" spans="1:12" ht="16" x14ac:dyDescent="0.2">
      <c r="A1659"/>
      <c r="B1659"/>
      <c r="C1659"/>
      <c r="D1659"/>
      <c r="E1659"/>
      <c r="F1659"/>
      <c r="G1659"/>
      <c r="H1659"/>
      <c r="I1659"/>
      <c r="J1659"/>
      <c r="K1659"/>
      <c r="L1659"/>
    </row>
    <row r="1660" spans="1:12" ht="16" x14ac:dyDescent="0.2">
      <c r="A1660"/>
      <c r="B1660"/>
      <c r="C1660"/>
      <c r="D1660"/>
      <c r="E1660"/>
      <c r="F1660"/>
      <c r="G1660"/>
      <c r="H1660"/>
      <c r="I1660"/>
      <c r="J1660"/>
      <c r="K1660"/>
      <c r="L1660"/>
    </row>
    <row r="1661" spans="1:12" ht="16" x14ac:dyDescent="0.2">
      <c r="A1661"/>
      <c r="B1661"/>
      <c r="C1661"/>
      <c r="D1661"/>
      <c r="E1661"/>
      <c r="F1661"/>
      <c r="G1661"/>
      <c r="H1661"/>
      <c r="I1661"/>
      <c r="J1661"/>
      <c r="K1661"/>
      <c r="L1661"/>
    </row>
    <row r="1662" spans="1:12" ht="16" x14ac:dyDescent="0.2">
      <c r="A1662"/>
      <c r="B1662"/>
      <c r="C1662"/>
      <c r="D1662"/>
      <c r="E1662"/>
      <c r="F1662"/>
      <c r="G1662"/>
      <c r="H1662"/>
      <c r="I1662"/>
      <c r="J1662"/>
      <c r="K1662"/>
      <c r="L1662"/>
    </row>
    <row r="1663" spans="1:12" ht="16" x14ac:dyDescent="0.2">
      <c r="A1663"/>
      <c r="B1663"/>
      <c r="C1663"/>
      <c r="D1663"/>
      <c r="E1663"/>
      <c r="F1663"/>
      <c r="G1663"/>
      <c r="H1663"/>
      <c r="I1663"/>
      <c r="J1663"/>
      <c r="K1663"/>
      <c r="L1663"/>
    </row>
    <row r="1664" spans="1:12" ht="16" x14ac:dyDescent="0.2">
      <c r="A1664"/>
      <c r="B1664"/>
      <c r="C1664"/>
      <c r="D1664"/>
      <c r="E1664"/>
      <c r="F1664"/>
      <c r="G1664"/>
      <c r="H1664"/>
      <c r="I1664"/>
      <c r="J1664"/>
      <c r="K1664"/>
      <c r="L1664"/>
    </row>
    <row r="1665" spans="1:12" ht="16" x14ac:dyDescent="0.2">
      <c r="A1665"/>
      <c r="B1665"/>
      <c r="C1665"/>
      <c r="D1665"/>
      <c r="E1665"/>
      <c r="F1665"/>
      <c r="G1665"/>
      <c r="H1665"/>
      <c r="I1665"/>
      <c r="J1665"/>
      <c r="K1665"/>
      <c r="L1665"/>
    </row>
    <row r="1666" spans="1:12" ht="16" x14ac:dyDescent="0.2">
      <c r="A1666"/>
      <c r="B1666"/>
      <c r="C1666"/>
      <c r="D1666"/>
      <c r="E1666"/>
      <c r="F1666"/>
      <c r="G1666"/>
      <c r="H1666"/>
      <c r="I1666"/>
      <c r="J1666"/>
      <c r="K1666"/>
      <c r="L1666"/>
    </row>
    <row r="1667" spans="1:12" ht="16" x14ac:dyDescent="0.2">
      <c r="A1667"/>
      <c r="B1667"/>
      <c r="C1667"/>
      <c r="D1667"/>
      <c r="E1667"/>
      <c r="F1667"/>
      <c r="G1667"/>
      <c r="H1667"/>
      <c r="I1667"/>
      <c r="J1667"/>
      <c r="K1667"/>
      <c r="L1667"/>
    </row>
    <row r="1668" spans="1:12" ht="16" x14ac:dyDescent="0.2">
      <c r="A1668"/>
      <c r="B1668"/>
      <c r="C1668"/>
      <c r="D1668"/>
      <c r="E1668"/>
      <c r="F1668"/>
      <c r="G1668"/>
      <c r="H1668"/>
      <c r="I1668"/>
      <c r="J1668"/>
      <c r="K1668"/>
      <c r="L1668"/>
    </row>
    <row r="1669" spans="1:12" ht="16" x14ac:dyDescent="0.2">
      <c r="A1669"/>
      <c r="B1669"/>
      <c r="C1669"/>
      <c r="D1669"/>
      <c r="E1669"/>
      <c r="F1669"/>
      <c r="G1669"/>
      <c r="H1669"/>
      <c r="I1669"/>
      <c r="J1669"/>
      <c r="K1669"/>
      <c r="L1669"/>
    </row>
    <row r="1670" spans="1:12" ht="16" x14ac:dyDescent="0.2">
      <c r="A1670"/>
      <c r="B1670"/>
      <c r="C1670"/>
      <c r="D1670"/>
      <c r="E1670"/>
      <c r="F1670"/>
      <c r="G1670"/>
      <c r="H1670"/>
      <c r="I1670"/>
      <c r="J1670"/>
      <c r="K1670"/>
      <c r="L1670"/>
    </row>
    <row r="1671" spans="1:12" ht="16" x14ac:dyDescent="0.2">
      <c r="A1671"/>
      <c r="B1671"/>
      <c r="C1671"/>
      <c r="D1671"/>
      <c r="E1671"/>
      <c r="F1671"/>
      <c r="G1671"/>
      <c r="H1671"/>
      <c r="I1671"/>
      <c r="J1671"/>
      <c r="K1671"/>
      <c r="L1671"/>
    </row>
    <row r="1672" spans="1:12" ht="16" x14ac:dyDescent="0.2">
      <c r="A1672"/>
      <c r="B1672"/>
      <c r="C1672"/>
      <c r="D1672"/>
      <c r="E1672"/>
      <c r="F1672"/>
      <c r="G1672"/>
      <c r="H1672"/>
      <c r="I1672"/>
      <c r="J1672"/>
      <c r="K1672"/>
      <c r="L1672"/>
    </row>
    <row r="1673" spans="1:12" ht="16" x14ac:dyDescent="0.2">
      <c r="A1673"/>
      <c r="B1673"/>
      <c r="C1673"/>
      <c r="D1673"/>
      <c r="E1673"/>
      <c r="F1673"/>
      <c r="G1673"/>
      <c r="H1673"/>
      <c r="I1673"/>
      <c r="J1673"/>
      <c r="K1673"/>
      <c r="L1673"/>
    </row>
    <row r="1674" spans="1:12" ht="16" x14ac:dyDescent="0.2">
      <c r="A1674"/>
      <c r="B1674"/>
      <c r="C1674"/>
      <c r="D1674"/>
      <c r="E1674"/>
      <c r="F1674"/>
      <c r="G1674"/>
      <c r="H1674"/>
      <c r="I1674"/>
      <c r="J1674"/>
      <c r="K1674"/>
      <c r="L1674"/>
    </row>
    <row r="1675" spans="1:12" ht="16" x14ac:dyDescent="0.2">
      <c r="A1675"/>
      <c r="B1675"/>
      <c r="C1675"/>
      <c r="D1675"/>
      <c r="E1675"/>
      <c r="F1675"/>
      <c r="G1675"/>
      <c r="H1675"/>
      <c r="I1675"/>
      <c r="J1675"/>
      <c r="K1675"/>
      <c r="L1675"/>
    </row>
    <row r="1676" spans="1:12" ht="16" x14ac:dyDescent="0.2">
      <c r="A1676"/>
      <c r="B1676"/>
      <c r="C1676"/>
      <c r="D1676"/>
      <c r="E1676"/>
      <c r="F1676"/>
      <c r="G1676"/>
      <c r="H1676"/>
      <c r="I1676"/>
      <c r="J1676"/>
      <c r="K1676"/>
      <c r="L1676"/>
    </row>
    <row r="1677" spans="1:12" ht="16" x14ac:dyDescent="0.2">
      <c r="A1677"/>
      <c r="B1677"/>
      <c r="C1677"/>
      <c r="D1677"/>
      <c r="E1677"/>
      <c r="F1677"/>
      <c r="G1677"/>
      <c r="H1677"/>
      <c r="I1677"/>
      <c r="J1677"/>
      <c r="K1677"/>
      <c r="L1677"/>
    </row>
    <row r="1678" spans="1:12" ht="16" x14ac:dyDescent="0.2">
      <c r="A1678"/>
      <c r="B1678"/>
      <c r="C1678"/>
      <c r="D1678"/>
      <c r="E1678"/>
      <c r="F1678"/>
      <c r="G1678"/>
      <c r="H1678"/>
      <c r="I1678"/>
      <c r="J1678"/>
      <c r="K1678"/>
      <c r="L1678"/>
    </row>
    <row r="1679" spans="1:12" ht="16" x14ac:dyDescent="0.2">
      <c r="A1679"/>
      <c r="B1679"/>
      <c r="C1679"/>
      <c r="D1679"/>
      <c r="E1679"/>
      <c r="F1679"/>
      <c r="G1679"/>
      <c r="H1679"/>
      <c r="I1679"/>
      <c r="J1679"/>
      <c r="K1679"/>
      <c r="L1679"/>
    </row>
    <row r="1680" spans="1:12" ht="16" x14ac:dyDescent="0.2">
      <c r="A1680"/>
      <c r="B1680"/>
      <c r="C1680"/>
      <c r="D1680"/>
      <c r="E1680"/>
      <c r="F1680"/>
      <c r="G1680"/>
      <c r="H1680"/>
      <c r="I1680"/>
      <c r="J1680"/>
      <c r="K1680"/>
      <c r="L1680"/>
    </row>
    <row r="1681" spans="1:12" ht="16" x14ac:dyDescent="0.2">
      <c r="A1681"/>
      <c r="B1681"/>
      <c r="C1681"/>
      <c r="D1681"/>
      <c r="E1681"/>
      <c r="F1681"/>
      <c r="G1681"/>
      <c r="H1681"/>
      <c r="I1681"/>
      <c r="J1681"/>
      <c r="K1681"/>
      <c r="L1681"/>
    </row>
    <row r="1682" spans="1:12" ht="16" x14ac:dyDescent="0.2">
      <c r="A1682"/>
      <c r="B1682"/>
      <c r="C1682"/>
      <c r="D1682"/>
      <c r="E1682"/>
      <c r="F1682"/>
      <c r="G1682"/>
      <c r="H1682"/>
      <c r="I1682"/>
      <c r="J1682"/>
      <c r="K1682"/>
      <c r="L1682"/>
    </row>
    <row r="1683" spans="1:12" ht="16" x14ac:dyDescent="0.2">
      <c r="A1683"/>
      <c r="B1683"/>
      <c r="C1683"/>
      <c r="D1683"/>
      <c r="E1683"/>
      <c r="F1683"/>
      <c r="G1683"/>
      <c r="H1683"/>
      <c r="I1683"/>
      <c r="J1683"/>
      <c r="K1683"/>
      <c r="L1683"/>
    </row>
    <row r="1684" spans="1:12" ht="16" x14ac:dyDescent="0.2">
      <c r="A1684"/>
      <c r="B1684"/>
      <c r="C1684"/>
      <c r="D1684"/>
      <c r="E1684"/>
      <c r="F1684"/>
      <c r="G1684"/>
      <c r="H1684"/>
      <c r="I1684"/>
      <c r="J1684"/>
      <c r="K1684"/>
      <c r="L1684"/>
    </row>
    <row r="1685" spans="1:12" ht="16" x14ac:dyDescent="0.2">
      <c r="A1685"/>
      <c r="B1685"/>
      <c r="C1685"/>
      <c r="D1685"/>
      <c r="E1685"/>
      <c r="F1685"/>
      <c r="G1685"/>
      <c r="H1685"/>
      <c r="I1685"/>
      <c r="J1685"/>
      <c r="K1685"/>
      <c r="L1685"/>
    </row>
    <row r="1686" spans="1:12" ht="16" x14ac:dyDescent="0.2">
      <c r="A1686"/>
      <c r="B1686"/>
      <c r="C1686"/>
      <c r="D1686"/>
      <c r="E1686"/>
      <c r="F1686"/>
      <c r="G1686"/>
      <c r="H1686"/>
      <c r="I1686"/>
      <c r="J1686"/>
      <c r="K1686"/>
      <c r="L1686"/>
    </row>
    <row r="1687" spans="1:12" ht="16" x14ac:dyDescent="0.2">
      <c r="A1687"/>
      <c r="B1687"/>
      <c r="C1687"/>
      <c r="D1687"/>
      <c r="E1687"/>
      <c r="F1687"/>
      <c r="G1687"/>
      <c r="H1687"/>
      <c r="I1687"/>
      <c r="J1687"/>
      <c r="K1687"/>
      <c r="L1687"/>
    </row>
    <row r="1688" spans="1:12" ht="16" x14ac:dyDescent="0.2">
      <c r="A1688"/>
      <c r="B1688"/>
      <c r="C1688"/>
      <c r="D1688"/>
      <c r="E1688"/>
      <c r="F1688"/>
      <c r="G1688"/>
      <c r="H1688"/>
      <c r="I1688"/>
      <c r="J1688"/>
      <c r="K1688"/>
      <c r="L1688"/>
    </row>
    <row r="1689" spans="1:12" ht="16" x14ac:dyDescent="0.2">
      <c r="A1689"/>
      <c r="B1689"/>
      <c r="C1689"/>
      <c r="D1689"/>
      <c r="E1689"/>
      <c r="F1689"/>
      <c r="G1689"/>
      <c r="H1689"/>
      <c r="I1689"/>
      <c r="J1689"/>
      <c r="K1689"/>
      <c r="L1689"/>
    </row>
    <row r="1690" spans="1:12" ht="16" x14ac:dyDescent="0.2">
      <c r="A1690"/>
      <c r="B1690"/>
      <c r="C1690"/>
      <c r="D1690"/>
      <c r="E1690"/>
      <c r="F1690"/>
      <c r="G1690"/>
      <c r="H1690"/>
      <c r="I1690"/>
      <c r="J1690"/>
      <c r="K1690"/>
      <c r="L1690"/>
    </row>
    <row r="1691" spans="1:12" ht="16" x14ac:dyDescent="0.2">
      <c r="A1691"/>
      <c r="B1691"/>
      <c r="C1691"/>
      <c r="D1691"/>
      <c r="E1691"/>
      <c r="F1691"/>
      <c r="G1691"/>
      <c r="H1691"/>
      <c r="I1691"/>
      <c r="J1691"/>
      <c r="K1691"/>
      <c r="L1691"/>
    </row>
    <row r="1692" spans="1:12" ht="16" x14ac:dyDescent="0.2">
      <c r="A1692"/>
      <c r="B1692"/>
      <c r="C1692"/>
      <c r="D1692"/>
      <c r="E1692"/>
      <c r="F1692"/>
      <c r="G1692"/>
      <c r="H1692"/>
      <c r="I1692"/>
      <c r="J1692"/>
      <c r="K1692"/>
      <c r="L1692"/>
    </row>
    <row r="1693" spans="1:12" ht="16" x14ac:dyDescent="0.2">
      <c r="A1693"/>
      <c r="B1693"/>
      <c r="C1693"/>
      <c r="D1693"/>
      <c r="E1693"/>
      <c r="F1693"/>
      <c r="G1693"/>
      <c r="H1693"/>
      <c r="I1693"/>
      <c r="J1693"/>
      <c r="K1693"/>
      <c r="L1693"/>
    </row>
    <row r="1694" spans="1:12" ht="16" x14ac:dyDescent="0.2">
      <c r="A1694"/>
      <c r="B1694"/>
      <c r="C1694"/>
      <c r="D1694"/>
      <c r="E1694"/>
      <c r="F1694"/>
      <c r="G1694"/>
      <c r="H1694"/>
      <c r="I1694"/>
      <c r="J1694"/>
      <c r="K1694"/>
      <c r="L1694"/>
    </row>
    <row r="1695" spans="1:12" ht="16" x14ac:dyDescent="0.2">
      <c r="A1695"/>
      <c r="B1695"/>
      <c r="C1695"/>
      <c r="D1695"/>
      <c r="E1695"/>
      <c r="F1695"/>
      <c r="G1695"/>
      <c r="H1695"/>
      <c r="I1695"/>
      <c r="J1695"/>
      <c r="K1695"/>
      <c r="L1695"/>
    </row>
    <row r="1696" spans="1:12" ht="16" x14ac:dyDescent="0.2">
      <c r="A1696"/>
      <c r="B1696"/>
      <c r="C1696"/>
      <c r="D1696"/>
      <c r="E1696"/>
      <c r="F1696"/>
      <c r="G1696"/>
      <c r="H1696"/>
      <c r="I1696"/>
      <c r="J1696"/>
      <c r="K1696"/>
      <c r="L1696"/>
    </row>
    <row r="1697" spans="1:12" ht="16" x14ac:dyDescent="0.2">
      <c r="A1697"/>
      <c r="B1697"/>
      <c r="C1697"/>
      <c r="D1697"/>
      <c r="E1697"/>
      <c r="F1697"/>
      <c r="G1697"/>
      <c r="H1697"/>
      <c r="I1697"/>
      <c r="J1697"/>
      <c r="K1697"/>
      <c r="L1697"/>
    </row>
    <row r="1698" spans="1:12" ht="16" x14ac:dyDescent="0.2">
      <c r="A1698"/>
      <c r="B1698"/>
      <c r="C1698"/>
      <c r="D1698"/>
      <c r="E1698"/>
      <c r="F1698"/>
      <c r="G1698"/>
      <c r="H1698"/>
      <c r="I1698"/>
      <c r="J1698"/>
      <c r="K1698"/>
      <c r="L1698"/>
    </row>
    <row r="1699" spans="1:12" ht="16" x14ac:dyDescent="0.2">
      <c r="A1699"/>
      <c r="B1699"/>
      <c r="C1699"/>
      <c r="D1699"/>
      <c r="E1699"/>
      <c r="F1699"/>
      <c r="G1699"/>
      <c r="H1699"/>
      <c r="I1699"/>
      <c r="J1699"/>
      <c r="K1699"/>
      <c r="L1699"/>
    </row>
    <row r="1700" spans="1:12" ht="16" x14ac:dyDescent="0.2">
      <c r="A1700"/>
      <c r="B1700"/>
      <c r="C1700"/>
      <c r="D1700"/>
      <c r="E1700"/>
      <c r="F1700"/>
      <c r="G1700"/>
      <c r="H1700"/>
      <c r="I1700"/>
      <c r="J1700"/>
      <c r="K1700"/>
      <c r="L1700"/>
    </row>
    <row r="1701" spans="1:12" ht="16" x14ac:dyDescent="0.2">
      <c r="A1701"/>
      <c r="B1701"/>
      <c r="C1701"/>
      <c r="D1701"/>
      <c r="E1701"/>
      <c r="F1701"/>
      <c r="G1701"/>
      <c r="H1701"/>
      <c r="I1701"/>
      <c r="J1701"/>
      <c r="K1701"/>
      <c r="L1701"/>
    </row>
    <row r="1702" spans="1:12" ht="16" x14ac:dyDescent="0.2">
      <c r="A1702"/>
      <c r="B1702"/>
      <c r="C1702"/>
      <c r="D1702"/>
      <c r="E1702"/>
      <c r="F1702"/>
      <c r="G1702"/>
      <c r="H1702"/>
      <c r="I1702"/>
      <c r="J1702"/>
      <c r="K1702"/>
      <c r="L1702"/>
    </row>
    <row r="1703" spans="1:12" ht="16" x14ac:dyDescent="0.2">
      <c r="A1703"/>
      <c r="B1703"/>
      <c r="C1703"/>
      <c r="D1703"/>
      <c r="E1703"/>
      <c r="F1703"/>
      <c r="G1703"/>
      <c r="H1703"/>
      <c r="I1703"/>
      <c r="J1703"/>
      <c r="K1703"/>
      <c r="L1703"/>
    </row>
    <row r="1704" spans="1:12" ht="16" x14ac:dyDescent="0.2">
      <c r="A1704"/>
      <c r="B1704"/>
      <c r="C1704"/>
      <c r="D1704"/>
      <c r="E1704"/>
      <c r="F1704"/>
      <c r="G1704"/>
      <c r="H1704"/>
      <c r="I1704"/>
      <c r="J1704"/>
      <c r="K1704"/>
      <c r="L1704"/>
    </row>
    <row r="1705" spans="1:12" ht="16" x14ac:dyDescent="0.2">
      <c r="A1705"/>
      <c r="B1705"/>
      <c r="C1705"/>
      <c r="D1705"/>
      <c r="E1705"/>
      <c r="F1705"/>
      <c r="G1705"/>
      <c r="H1705"/>
      <c r="I1705"/>
      <c r="J1705"/>
      <c r="K1705"/>
      <c r="L1705"/>
    </row>
    <row r="1706" spans="1:12" ht="16" x14ac:dyDescent="0.2">
      <c r="A1706"/>
      <c r="B1706"/>
      <c r="C1706"/>
      <c r="D1706"/>
      <c r="E1706"/>
      <c r="F1706"/>
      <c r="G1706"/>
      <c r="H1706"/>
      <c r="I1706"/>
      <c r="J1706"/>
      <c r="K1706"/>
      <c r="L1706"/>
    </row>
    <row r="1707" spans="1:12" ht="16" x14ac:dyDescent="0.2">
      <c r="A1707"/>
      <c r="B1707"/>
      <c r="C1707"/>
      <c r="D1707"/>
      <c r="E1707"/>
      <c r="F1707"/>
      <c r="G1707"/>
      <c r="H1707"/>
      <c r="I1707"/>
      <c r="J1707"/>
      <c r="K1707"/>
      <c r="L1707"/>
    </row>
    <row r="1708" spans="1:12" ht="16" x14ac:dyDescent="0.2">
      <c r="A1708"/>
      <c r="B1708"/>
      <c r="C1708"/>
      <c r="D1708"/>
      <c r="E1708"/>
      <c r="F1708"/>
      <c r="G1708"/>
      <c r="H1708"/>
      <c r="I1708"/>
      <c r="J1708"/>
      <c r="K1708"/>
      <c r="L1708"/>
    </row>
    <row r="1709" spans="1:12" ht="16" x14ac:dyDescent="0.2">
      <c r="A1709"/>
      <c r="B1709"/>
      <c r="C1709"/>
      <c r="D1709"/>
      <c r="E1709"/>
      <c r="F1709"/>
      <c r="G1709"/>
      <c r="H1709"/>
      <c r="I1709"/>
      <c r="J1709"/>
      <c r="K1709"/>
      <c r="L1709"/>
    </row>
    <row r="1710" spans="1:12" ht="16" x14ac:dyDescent="0.2">
      <c r="A1710"/>
      <c r="B1710"/>
      <c r="C1710"/>
      <c r="D1710"/>
      <c r="E1710"/>
      <c r="F1710"/>
      <c r="G1710"/>
      <c r="H1710"/>
      <c r="I1710"/>
      <c r="J1710"/>
      <c r="K1710"/>
      <c r="L1710"/>
    </row>
    <row r="1711" spans="1:12" ht="16" x14ac:dyDescent="0.2">
      <c r="A1711"/>
      <c r="B1711"/>
      <c r="C1711"/>
      <c r="D1711"/>
      <c r="E1711"/>
      <c r="F1711"/>
      <c r="G1711"/>
      <c r="H1711"/>
      <c r="I1711"/>
      <c r="J1711"/>
      <c r="K1711"/>
      <c r="L1711"/>
    </row>
    <row r="1712" spans="1:12" ht="16" x14ac:dyDescent="0.2">
      <c r="A1712"/>
      <c r="B1712"/>
      <c r="C1712"/>
      <c r="D1712"/>
      <c r="E1712"/>
      <c r="F1712"/>
      <c r="G1712"/>
      <c r="H1712"/>
      <c r="I1712"/>
      <c r="J1712"/>
      <c r="K1712"/>
      <c r="L1712"/>
    </row>
    <row r="1713" spans="1:12" ht="16" x14ac:dyDescent="0.2">
      <c r="A1713"/>
      <c r="B1713"/>
      <c r="C1713"/>
      <c r="D1713"/>
      <c r="E1713"/>
      <c r="F1713"/>
      <c r="G1713"/>
      <c r="H1713"/>
      <c r="I1713"/>
      <c r="J1713"/>
      <c r="K1713"/>
      <c r="L1713"/>
    </row>
    <row r="1714" spans="1:12" ht="16" x14ac:dyDescent="0.2">
      <c r="A1714"/>
      <c r="B1714"/>
      <c r="C1714"/>
      <c r="D1714"/>
      <c r="E1714"/>
      <c r="F1714"/>
      <c r="G1714"/>
      <c r="H1714"/>
      <c r="I1714"/>
      <c r="J1714"/>
      <c r="K1714"/>
      <c r="L1714"/>
    </row>
    <row r="1715" spans="1:12" ht="16" x14ac:dyDescent="0.2">
      <c r="A1715"/>
      <c r="B1715"/>
      <c r="C1715"/>
      <c r="D1715"/>
      <c r="E1715"/>
      <c r="F1715"/>
      <c r="G1715"/>
      <c r="H1715"/>
      <c r="I1715"/>
      <c r="J1715"/>
      <c r="K1715"/>
      <c r="L1715"/>
    </row>
    <row r="1716" spans="1:12" ht="16" x14ac:dyDescent="0.2">
      <c r="A1716"/>
      <c r="B1716"/>
      <c r="C1716"/>
      <c r="D1716"/>
      <c r="E1716"/>
      <c r="F1716"/>
      <c r="G1716"/>
      <c r="H1716"/>
      <c r="I1716"/>
      <c r="J1716"/>
      <c r="K1716"/>
      <c r="L1716"/>
    </row>
    <row r="1717" spans="1:12" ht="16" x14ac:dyDescent="0.2">
      <c r="A1717"/>
      <c r="B1717"/>
      <c r="C1717"/>
      <c r="D1717"/>
      <c r="E1717"/>
      <c r="F1717"/>
      <c r="G1717"/>
      <c r="H1717"/>
      <c r="I1717"/>
      <c r="J1717"/>
      <c r="K1717"/>
      <c r="L1717"/>
    </row>
    <row r="1718" spans="1:12" ht="16" x14ac:dyDescent="0.2">
      <c r="A1718"/>
      <c r="B1718"/>
      <c r="C1718"/>
      <c r="D1718"/>
      <c r="E1718"/>
      <c r="F1718"/>
      <c r="G1718"/>
      <c r="H1718"/>
      <c r="I1718"/>
      <c r="J1718"/>
      <c r="K1718"/>
      <c r="L1718"/>
    </row>
    <row r="1719" spans="1:12" ht="16" x14ac:dyDescent="0.2">
      <c r="A1719"/>
      <c r="B1719"/>
      <c r="C1719"/>
      <c r="D1719"/>
      <c r="E1719"/>
      <c r="F1719"/>
      <c r="G1719"/>
      <c r="H1719"/>
      <c r="I1719"/>
      <c r="J1719"/>
      <c r="K1719"/>
      <c r="L1719"/>
    </row>
    <row r="1720" spans="1:12" ht="16" x14ac:dyDescent="0.2">
      <c r="A1720"/>
      <c r="B1720"/>
      <c r="C1720"/>
      <c r="D1720"/>
      <c r="E1720"/>
      <c r="F1720"/>
      <c r="G1720"/>
      <c r="H1720"/>
      <c r="I1720"/>
      <c r="J1720"/>
      <c r="K1720"/>
      <c r="L1720"/>
    </row>
    <row r="1721" spans="1:12" ht="16" x14ac:dyDescent="0.2">
      <c r="A1721"/>
      <c r="B1721"/>
      <c r="C1721"/>
      <c r="D1721"/>
      <c r="E1721"/>
      <c r="F1721"/>
      <c r="G1721"/>
      <c r="H1721"/>
      <c r="I1721"/>
      <c r="J1721"/>
      <c r="K1721"/>
      <c r="L1721"/>
    </row>
    <row r="1722" spans="1:12" ht="16" x14ac:dyDescent="0.2">
      <c r="A1722"/>
      <c r="B1722"/>
      <c r="C1722"/>
      <c r="D1722"/>
      <c r="E1722"/>
      <c r="F1722"/>
      <c r="G1722"/>
      <c r="H1722"/>
      <c r="I1722"/>
      <c r="J1722"/>
      <c r="K1722"/>
      <c r="L1722"/>
    </row>
    <row r="1723" spans="1:12" ht="16" x14ac:dyDescent="0.2">
      <c r="A1723"/>
      <c r="B1723"/>
      <c r="C1723"/>
      <c r="D1723"/>
      <c r="E1723"/>
      <c r="F1723"/>
      <c r="G1723"/>
      <c r="H1723"/>
      <c r="I1723"/>
      <c r="J1723"/>
      <c r="K1723"/>
      <c r="L1723"/>
    </row>
    <row r="1724" spans="1:12" ht="16" x14ac:dyDescent="0.2">
      <c r="A1724"/>
      <c r="B1724"/>
      <c r="C1724"/>
      <c r="D1724"/>
      <c r="E1724"/>
      <c r="F1724"/>
      <c r="G1724"/>
      <c r="H1724"/>
      <c r="I1724"/>
      <c r="J1724"/>
      <c r="K1724"/>
      <c r="L1724"/>
    </row>
    <row r="1725" spans="1:12" ht="16" x14ac:dyDescent="0.2">
      <c r="A1725"/>
      <c r="B1725"/>
      <c r="C1725"/>
      <c r="D1725"/>
      <c r="E1725"/>
      <c r="F1725"/>
      <c r="G1725"/>
      <c r="H1725"/>
      <c r="I1725"/>
      <c r="J1725"/>
      <c r="K1725"/>
      <c r="L1725"/>
    </row>
    <row r="1726" spans="1:12" ht="16" x14ac:dyDescent="0.2">
      <c r="A1726"/>
      <c r="B1726"/>
      <c r="C1726"/>
      <c r="D1726"/>
      <c r="E1726"/>
      <c r="F1726"/>
      <c r="G1726"/>
      <c r="H1726"/>
      <c r="I1726"/>
      <c r="J1726"/>
      <c r="K1726"/>
      <c r="L1726"/>
    </row>
    <row r="1727" spans="1:12" ht="16" x14ac:dyDescent="0.2">
      <c r="A1727"/>
      <c r="B1727"/>
      <c r="C1727"/>
      <c r="D1727"/>
      <c r="E1727"/>
      <c r="F1727"/>
      <c r="G1727"/>
      <c r="H1727"/>
      <c r="I1727"/>
      <c r="J1727"/>
      <c r="K1727"/>
      <c r="L1727"/>
    </row>
    <row r="1728" spans="1:12" ht="16" x14ac:dyDescent="0.2">
      <c r="A1728"/>
      <c r="B1728"/>
      <c r="C1728"/>
      <c r="D1728"/>
      <c r="E1728"/>
      <c r="F1728"/>
      <c r="G1728"/>
      <c r="H1728"/>
      <c r="I1728"/>
      <c r="J1728"/>
      <c r="K1728"/>
      <c r="L1728"/>
    </row>
    <row r="1729" spans="1:12" ht="16" x14ac:dyDescent="0.2">
      <c r="A1729"/>
      <c r="B1729"/>
      <c r="C1729"/>
      <c r="D1729"/>
      <c r="E1729"/>
      <c r="F1729"/>
      <c r="G1729"/>
      <c r="H1729"/>
      <c r="I1729"/>
      <c r="J1729"/>
      <c r="K1729"/>
      <c r="L1729"/>
    </row>
    <row r="1730" spans="1:12" ht="16" x14ac:dyDescent="0.2">
      <c r="A1730"/>
      <c r="B1730"/>
      <c r="C1730"/>
      <c r="D1730"/>
      <c r="E1730"/>
      <c r="F1730"/>
      <c r="G1730"/>
      <c r="H1730"/>
      <c r="I1730"/>
      <c r="J1730"/>
      <c r="K1730"/>
      <c r="L1730"/>
    </row>
    <row r="1731" spans="1:12" ht="16" x14ac:dyDescent="0.2">
      <c r="A1731"/>
      <c r="B1731"/>
      <c r="C1731"/>
      <c r="D1731"/>
      <c r="E1731"/>
      <c r="F1731"/>
      <c r="G1731"/>
      <c r="H1731"/>
      <c r="I1731"/>
      <c r="J1731"/>
      <c r="K1731"/>
      <c r="L1731"/>
    </row>
    <row r="1732" spans="1:12" ht="16" x14ac:dyDescent="0.2">
      <c r="A1732"/>
      <c r="B1732"/>
      <c r="C1732"/>
      <c r="D1732"/>
      <c r="E1732"/>
      <c r="F1732"/>
      <c r="G1732"/>
      <c r="H1732"/>
      <c r="I1732"/>
      <c r="J1732"/>
      <c r="K1732"/>
      <c r="L1732"/>
    </row>
    <row r="1733" spans="1:12" ht="16" x14ac:dyDescent="0.2">
      <c r="A1733"/>
      <c r="B1733"/>
      <c r="C1733"/>
      <c r="D1733"/>
      <c r="E1733"/>
      <c r="F1733"/>
      <c r="G1733"/>
      <c r="H1733"/>
      <c r="I1733"/>
      <c r="J1733"/>
      <c r="K1733"/>
      <c r="L1733"/>
    </row>
    <row r="1734" spans="1:12" ht="16" x14ac:dyDescent="0.2">
      <c r="A1734"/>
      <c r="B1734"/>
      <c r="C1734"/>
      <c r="D1734"/>
      <c r="E1734"/>
      <c r="F1734"/>
      <c r="G1734"/>
      <c r="H1734"/>
      <c r="I1734"/>
      <c r="J1734"/>
      <c r="K1734"/>
      <c r="L1734"/>
    </row>
    <row r="1735" spans="1:12" ht="16" x14ac:dyDescent="0.2">
      <c r="A1735"/>
      <c r="B1735"/>
      <c r="C1735"/>
      <c r="D1735"/>
      <c r="E1735"/>
      <c r="F1735"/>
      <c r="G1735"/>
      <c r="H1735"/>
      <c r="I1735"/>
      <c r="J1735"/>
      <c r="K1735"/>
      <c r="L1735"/>
    </row>
    <row r="1736" spans="1:12" ht="16" x14ac:dyDescent="0.2">
      <c r="A1736"/>
      <c r="B1736"/>
      <c r="C1736"/>
      <c r="D1736"/>
      <c r="E1736"/>
      <c r="F1736"/>
      <c r="G1736"/>
      <c r="H1736"/>
      <c r="I1736"/>
      <c r="J1736"/>
      <c r="K1736"/>
      <c r="L1736"/>
    </row>
    <row r="1737" spans="1:12" ht="16" x14ac:dyDescent="0.2">
      <c r="A1737"/>
      <c r="B1737"/>
      <c r="C1737"/>
      <c r="D1737"/>
      <c r="E1737"/>
      <c r="F1737"/>
      <c r="G1737"/>
      <c r="H1737"/>
      <c r="I1737"/>
      <c r="J1737"/>
      <c r="K1737"/>
      <c r="L1737"/>
    </row>
    <row r="1738" spans="1:12" ht="16" x14ac:dyDescent="0.2">
      <c r="A1738"/>
      <c r="B1738"/>
      <c r="C1738"/>
      <c r="D1738"/>
      <c r="E1738"/>
      <c r="F1738"/>
      <c r="G1738"/>
      <c r="H1738"/>
      <c r="I1738"/>
      <c r="J1738"/>
      <c r="K1738"/>
      <c r="L1738"/>
    </row>
    <row r="1739" spans="1:12" ht="16" x14ac:dyDescent="0.2">
      <c r="A1739"/>
      <c r="B1739"/>
      <c r="C1739"/>
      <c r="D1739"/>
      <c r="E1739"/>
      <c r="F1739"/>
      <c r="G1739"/>
      <c r="H1739"/>
      <c r="I1739"/>
      <c r="J1739"/>
      <c r="K1739"/>
      <c r="L1739"/>
    </row>
    <row r="1740" spans="1:12" ht="16" x14ac:dyDescent="0.2">
      <c r="A1740"/>
      <c r="B1740"/>
      <c r="C1740"/>
      <c r="D1740"/>
      <c r="E1740"/>
      <c r="F1740"/>
      <c r="G1740"/>
      <c r="H1740"/>
      <c r="I1740"/>
      <c r="J1740"/>
      <c r="K1740"/>
      <c r="L1740"/>
    </row>
    <row r="1741" spans="1:12" ht="16" x14ac:dyDescent="0.2">
      <c r="A1741"/>
      <c r="B1741"/>
      <c r="C1741"/>
      <c r="D1741"/>
      <c r="E1741"/>
      <c r="F1741"/>
      <c r="G1741"/>
      <c r="H1741"/>
      <c r="I1741"/>
      <c r="J1741"/>
      <c r="K1741"/>
      <c r="L1741"/>
    </row>
    <row r="1742" spans="1:12" ht="16" x14ac:dyDescent="0.2">
      <c r="A1742"/>
      <c r="B1742"/>
      <c r="C1742"/>
      <c r="D1742"/>
      <c r="E1742"/>
      <c r="F1742"/>
      <c r="G1742"/>
      <c r="H1742"/>
      <c r="I1742"/>
      <c r="J1742"/>
      <c r="K1742"/>
      <c r="L1742"/>
    </row>
    <row r="1743" spans="1:12" ht="16" x14ac:dyDescent="0.2">
      <c r="A1743"/>
      <c r="B1743"/>
      <c r="C1743"/>
      <c r="D1743"/>
      <c r="E1743"/>
      <c r="F1743"/>
      <c r="G1743"/>
      <c r="H1743"/>
      <c r="I1743"/>
      <c r="J1743"/>
      <c r="K1743"/>
      <c r="L1743"/>
    </row>
    <row r="1744" spans="1:12" ht="16" x14ac:dyDescent="0.2">
      <c r="A1744"/>
      <c r="B1744"/>
      <c r="C1744"/>
      <c r="D1744"/>
      <c r="E1744"/>
      <c r="F1744"/>
      <c r="G1744"/>
      <c r="H1744"/>
      <c r="I1744"/>
      <c r="J1744"/>
      <c r="K1744"/>
      <c r="L1744"/>
    </row>
    <row r="1745" spans="1:12" ht="16" x14ac:dyDescent="0.2">
      <c r="A1745"/>
      <c r="B1745"/>
      <c r="C1745"/>
      <c r="D1745"/>
      <c r="E1745"/>
      <c r="F1745"/>
      <c r="G1745"/>
      <c r="H1745"/>
      <c r="I1745"/>
      <c r="J1745"/>
      <c r="K1745"/>
      <c r="L1745"/>
    </row>
    <row r="1746" spans="1:12" ht="16" x14ac:dyDescent="0.2">
      <c r="A1746"/>
      <c r="B1746"/>
      <c r="C1746"/>
      <c r="D1746"/>
      <c r="E1746"/>
      <c r="F1746"/>
      <c r="G1746"/>
      <c r="H1746"/>
      <c r="I1746"/>
      <c r="J1746"/>
      <c r="K1746"/>
      <c r="L1746"/>
    </row>
    <row r="1747" spans="1:12" ht="16" x14ac:dyDescent="0.2">
      <c r="A1747"/>
      <c r="B1747"/>
      <c r="C1747"/>
      <c r="D1747"/>
      <c r="E1747"/>
      <c r="F1747"/>
      <c r="G1747"/>
      <c r="H1747"/>
      <c r="I1747"/>
      <c r="J1747"/>
      <c r="K1747"/>
      <c r="L1747"/>
    </row>
    <row r="1748" spans="1:12" ht="16" x14ac:dyDescent="0.2">
      <c r="A1748"/>
      <c r="B1748"/>
      <c r="C1748"/>
      <c r="D1748"/>
      <c r="E1748"/>
      <c r="F1748"/>
      <c r="G1748"/>
      <c r="H1748"/>
      <c r="I1748"/>
      <c r="J1748"/>
      <c r="K1748"/>
      <c r="L1748"/>
    </row>
    <row r="1749" spans="1:12" ht="16" x14ac:dyDescent="0.2">
      <c r="A1749"/>
      <c r="B1749"/>
      <c r="C1749"/>
      <c r="D1749"/>
      <c r="E1749"/>
      <c r="F1749"/>
      <c r="G1749"/>
      <c r="H1749"/>
      <c r="I1749"/>
      <c r="J1749"/>
      <c r="K1749"/>
      <c r="L1749"/>
    </row>
    <row r="1750" spans="1:12" ht="16" x14ac:dyDescent="0.2">
      <c r="A1750"/>
      <c r="B1750"/>
      <c r="C1750"/>
      <c r="D1750"/>
      <c r="E1750"/>
      <c r="F1750"/>
      <c r="G1750"/>
      <c r="H1750"/>
      <c r="I1750"/>
      <c r="J1750"/>
      <c r="K1750"/>
      <c r="L1750"/>
    </row>
    <row r="1751" spans="1:12" ht="16" x14ac:dyDescent="0.2">
      <c r="A1751"/>
      <c r="B1751"/>
      <c r="C1751"/>
      <c r="D1751"/>
      <c r="E1751"/>
      <c r="F1751"/>
      <c r="G1751"/>
      <c r="H1751"/>
      <c r="I1751"/>
      <c r="J1751"/>
      <c r="K1751"/>
      <c r="L1751"/>
    </row>
    <row r="1752" spans="1:12" ht="16" x14ac:dyDescent="0.2">
      <c r="A1752"/>
      <c r="B1752"/>
      <c r="C1752"/>
      <c r="D1752"/>
      <c r="E1752"/>
      <c r="F1752"/>
      <c r="G1752"/>
      <c r="H1752"/>
      <c r="I1752"/>
      <c r="J1752"/>
      <c r="K1752"/>
      <c r="L1752"/>
    </row>
    <row r="1753" spans="1:12" ht="16" x14ac:dyDescent="0.2">
      <c r="A1753"/>
      <c r="B1753"/>
      <c r="C1753"/>
      <c r="D1753"/>
      <c r="E1753"/>
      <c r="F1753"/>
      <c r="G1753"/>
      <c r="H1753"/>
      <c r="I1753"/>
      <c r="J1753"/>
      <c r="K1753"/>
      <c r="L1753"/>
    </row>
    <row r="1754" spans="1:12" ht="16" x14ac:dyDescent="0.2">
      <c r="A1754"/>
      <c r="B1754"/>
      <c r="C1754"/>
      <c r="D1754"/>
      <c r="E1754"/>
      <c r="F1754"/>
      <c r="G1754"/>
      <c r="H1754"/>
      <c r="I1754"/>
      <c r="J1754"/>
      <c r="K1754"/>
      <c r="L1754"/>
    </row>
    <row r="1755" spans="1:12" ht="16" x14ac:dyDescent="0.2">
      <c r="A1755"/>
      <c r="B1755"/>
      <c r="C1755"/>
      <c r="D1755"/>
      <c r="E1755"/>
      <c r="F1755"/>
      <c r="G1755"/>
      <c r="H1755"/>
      <c r="I1755"/>
      <c r="J1755"/>
      <c r="K1755"/>
      <c r="L1755"/>
    </row>
    <row r="1756" spans="1:12" ht="16" x14ac:dyDescent="0.2">
      <c r="A1756"/>
      <c r="B1756"/>
      <c r="C1756"/>
      <c r="D1756"/>
      <c r="E1756"/>
      <c r="F1756"/>
      <c r="G1756"/>
      <c r="H1756"/>
      <c r="I1756"/>
      <c r="J1756"/>
      <c r="K1756"/>
      <c r="L1756"/>
    </row>
    <row r="1757" spans="1:12" ht="16" x14ac:dyDescent="0.2">
      <c r="A1757"/>
      <c r="B1757"/>
      <c r="C1757"/>
      <c r="D1757"/>
      <c r="E1757"/>
      <c r="F1757"/>
      <c r="G1757"/>
      <c r="H1757"/>
      <c r="I1757"/>
      <c r="J1757"/>
      <c r="K1757"/>
      <c r="L1757"/>
    </row>
    <row r="1758" spans="1:12" ht="16" x14ac:dyDescent="0.2">
      <c r="A1758"/>
      <c r="B1758"/>
      <c r="C1758"/>
      <c r="D1758"/>
      <c r="E1758"/>
      <c r="F1758"/>
      <c r="G1758"/>
      <c r="H1758"/>
      <c r="I1758"/>
      <c r="J1758"/>
      <c r="K1758"/>
      <c r="L1758"/>
    </row>
    <row r="1759" spans="1:12" ht="16" x14ac:dyDescent="0.2">
      <c r="A1759"/>
      <c r="B1759"/>
      <c r="C1759"/>
      <c r="D1759"/>
      <c r="E1759"/>
      <c r="F1759"/>
      <c r="G1759"/>
      <c r="H1759"/>
      <c r="I1759"/>
      <c r="J1759"/>
      <c r="K1759"/>
      <c r="L1759"/>
    </row>
    <row r="1760" spans="1:12" ht="16" x14ac:dyDescent="0.2">
      <c r="A1760"/>
      <c r="B1760"/>
      <c r="C1760"/>
      <c r="D1760"/>
      <c r="E1760"/>
      <c r="F1760"/>
      <c r="G1760"/>
      <c r="H1760"/>
      <c r="I1760"/>
      <c r="J1760"/>
      <c r="K1760"/>
      <c r="L1760"/>
    </row>
    <row r="1761" spans="1:12" ht="16" x14ac:dyDescent="0.2">
      <c r="A1761"/>
      <c r="B1761"/>
      <c r="C1761"/>
      <c r="D1761"/>
      <c r="E1761"/>
      <c r="F1761"/>
      <c r="G1761"/>
      <c r="H1761"/>
      <c r="I1761"/>
      <c r="J1761"/>
      <c r="K1761"/>
      <c r="L1761"/>
    </row>
    <row r="1762" spans="1:12" ht="16" x14ac:dyDescent="0.2">
      <c r="A1762"/>
      <c r="B1762"/>
      <c r="C1762"/>
      <c r="D1762"/>
      <c r="E1762"/>
      <c r="F1762"/>
      <c r="G1762"/>
      <c r="H1762"/>
      <c r="I1762"/>
      <c r="J1762"/>
      <c r="K1762"/>
      <c r="L1762"/>
    </row>
    <row r="1763" spans="1:12" ht="16" x14ac:dyDescent="0.2">
      <c r="A1763"/>
      <c r="B1763"/>
      <c r="C1763"/>
      <c r="D1763"/>
      <c r="E1763"/>
      <c r="F1763"/>
      <c r="G1763"/>
      <c r="H1763"/>
      <c r="I1763"/>
      <c r="J1763"/>
      <c r="K1763"/>
      <c r="L1763"/>
    </row>
    <row r="1764" spans="1:12" ht="16" x14ac:dyDescent="0.2">
      <c r="A1764"/>
      <c r="B1764"/>
      <c r="C1764"/>
      <c r="D1764"/>
      <c r="E1764"/>
      <c r="F1764"/>
      <c r="G1764"/>
      <c r="H1764"/>
      <c r="I1764"/>
      <c r="J1764"/>
      <c r="K1764"/>
      <c r="L1764"/>
    </row>
    <row r="1765" spans="1:12" ht="16" x14ac:dyDescent="0.2">
      <c r="A1765"/>
      <c r="B1765"/>
      <c r="C1765"/>
      <c r="D1765"/>
      <c r="E1765"/>
      <c r="F1765"/>
      <c r="G1765"/>
      <c r="H1765"/>
      <c r="I1765"/>
      <c r="J1765"/>
      <c r="K1765"/>
      <c r="L1765"/>
    </row>
    <row r="1766" spans="1:12" ht="16" x14ac:dyDescent="0.2">
      <c r="A1766"/>
      <c r="B1766"/>
      <c r="C1766"/>
      <c r="D1766"/>
      <c r="E1766"/>
      <c r="F1766"/>
      <c r="G1766"/>
      <c r="H1766"/>
      <c r="I1766"/>
      <c r="J1766"/>
      <c r="K1766"/>
      <c r="L1766"/>
    </row>
    <row r="1767" spans="1:12" ht="16" x14ac:dyDescent="0.2">
      <c r="A1767"/>
      <c r="B1767"/>
      <c r="C1767"/>
      <c r="D1767"/>
      <c r="E1767"/>
      <c r="F1767"/>
      <c r="G1767"/>
      <c r="H1767"/>
      <c r="I1767"/>
      <c r="J1767"/>
      <c r="K1767"/>
      <c r="L1767"/>
    </row>
    <row r="1768" spans="1:12" ht="16" x14ac:dyDescent="0.2">
      <c r="A1768"/>
      <c r="B1768"/>
      <c r="C1768"/>
      <c r="D1768"/>
      <c r="E1768"/>
      <c r="F1768"/>
      <c r="G1768"/>
      <c r="H1768"/>
      <c r="I1768"/>
      <c r="J1768"/>
      <c r="K1768"/>
      <c r="L1768"/>
    </row>
    <row r="1769" spans="1:12" ht="16" x14ac:dyDescent="0.2">
      <c r="A1769"/>
      <c r="B1769"/>
      <c r="C1769"/>
      <c r="D1769"/>
      <c r="E1769"/>
      <c r="F1769"/>
      <c r="G1769"/>
      <c r="H1769"/>
      <c r="I1769"/>
      <c r="J1769"/>
      <c r="K1769"/>
      <c r="L1769"/>
    </row>
    <row r="1770" spans="1:12" ht="16" x14ac:dyDescent="0.2">
      <c r="A1770"/>
      <c r="B1770"/>
      <c r="C1770"/>
      <c r="D1770"/>
      <c r="E1770"/>
      <c r="F1770"/>
      <c r="G1770"/>
      <c r="H1770"/>
      <c r="I1770"/>
      <c r="J1770"/>
      <c r="K1770"/>
      <c r="L1770"/>
    </row>
    <row r="1771" spans="1:12" ht="16" x14ac:dyDescent="0.2">
      <c r="A1771"/>
      <c r="B1771"/>
      <c r="C1771"/>
      <c r="D1771"/>
      <c r="E1771"/>
      <c r="F1771"/>
      <c r="G1771"/>
      <c r="H1771"/>
      <c r="I1771"/>
      <c r="J1771"/>
      <c r="K1771"/>
      <c r="L1771"/>
    </row>
    <row r="1772" spans="1:12" ht="16" x14ac:dyDescent="0.2">
      <c r="A1772"/>
      <c r="B1772"/>
      <c r="C1772"/>
      <c r="D1772"/>
      <c r="E1772"/>
      <c r="F1772"/>
      <c r="G1772"/>
      <c r="H1772"/>
      <c r="I1772"/>
      <c r="J1772"/>
      <c r="K1772"/>
      <c r="L1772"/>
    </row>
    <row r="1773" spans="1:12" ht="16" x14ac:dyDescent="0.2">
      <c r="A1773"/>
      <c r="B1773"/>
      <c r="C1773"/>
      <c r="D1773"/>
      <c r="E1773"/>
      <c r="F1773"/>
      <c r="G1773"/>
      <c r="H1773"/>
      <c r="I1773"/>
      <c r="J1773"/>
      <c r="K1773"/>
      <c r="L1773"/>
    </row>
    <row r="1774" spans="1:12" ht="16" x14ac:dyDescent="0.2">
      <c r="A1774"/>
      <c r="B1774"/>
      <c r="C1774"/>
      <c r="D1774"/>
      <c r="E1774"/>
      <c r="F1774"/>
      <c r="G1774"/>
      <c r="H1774"/>
      <c r="I1774"/>
      <c r="J1774"/>
      <c r="K1774"/>
      <c r="L1774"/>
    </row>
    <row r="1775" spans="1:12" ht="16" x14ac:dyDescent="0.2">
      <c r="A1775"/>
      <c r="B1775"/>
      <c r="C1775"/>
      <c r="D1775"/>
      <c r="E1775"/>
      <c r="F1775"/>
      <c r="G1775"/>
      <c r="H1775"/>
      <c r="I1775"/>
      <c r="J1775"/>
      <c r="K1775"/>
      <c r="L1775"/>
    </row>
    <row r="1776" spans="1:12" ht="16" x14ac:dyDescent="0.2">
      <c r="A1776"/>
      <c r="B1776"/>
      <c r="C1776"/>
      <c r="D1776"/>
      <c r="E1776"/>
      <c r="F1776"/>
      <c r="G1776"/>
      <c r="H1776"/>
      <c r="I1776"/>
      <c r="J1776"/>
      <c r="K1776"/>
      <c r="L1776"/>
    </row>
    <row r="1777" spans="1:12" ht="16" x14ac:dyDescent="0.2">
      <c r="A1777"/>
      <c r="B1777"/>
      <c r="C1777"/>
      <c r="D1777"/>
      <c r="E1777"/>
      <c r="F1777"/>
      <c r="G1777"/>
      <c r="H1777"/>
      <c r="I1777"/>
      <c r="J1777"/>
      <c r="K1777"/>
      <c r="L1777"/>
    </row>
    <row r="1778" spans="1:12" ht="16" x14ac:dyDescent="0.2">
      <c r="A1778"/>
      <c r="B1778"/>
      <c r="C1778"/>
      <c r="D1778"/>
      <c r="E1778"/>
      <c r="F1778"/>
      <c r="G1778"/>
      <c r="H1778"/>
      <c r="I1778"/>
      <c r="J1778"/>
      <c r="K1778"/>
      <c r="L1778"/>
    </row>
    <row r="1779" spans="1:12" ht="16" x14ac:dyDescent="0.2">
      <c r="A1779"/>
      <c r="B1779"/>
      <c r="C1779"/>
      <c r="D1779"/>
      <c r="E1779"/>
      <c r="F1779"/>
      <c r="G1779"/>
      <c r="H1779"/>
      <c r="I1779"/>
      <c r="J1779"/>
      <c r="K1779"/>
      <c r="L1779"/>
    </row>
    <row r="1780" spans="1:12" ht="16" x14ac:dyDescent="0.2">
      <c r="A1780"/>
      <c r="B1780"/>
      <c r="C1780"/>
      <c r="D1780"/>
      <c r="E1780"/>
      <c r="F1780"/>
      <c r="G1780"/>
      <c r="H1780"/>
      <c r="I1780"/>
      <c r="J1780"/>
      <c r="K1780"/>
      <c r="L1780"/>
    </row>
    <row r="1781" spans="1:12" ht="16" x14ac:dyDescent="0.2">
      <c r="A1781"/>
      <c r="B1781"/>
      <c r="C1781"/>
      <c r="D1781"/>
      <c r="E1781"/>
      <c r="F1781"/>
      <c r="G1781"/>
      <c r="H1781"/>
      <c r="I1781"/>
      <c r="J1781"/>
      <c r="K1781"/>
      <c r="L1781"/>
    </row>
    <row r="1782" spans="1:12" ht="16" x14ac:dyDescent="0.2">
      <c r="A1782"/>
      <c r="B1782"/>
      <c r="C1782"/>
      <c r="D1782"/>
      <c r="E1782"/>
      <c r="F1782"/>
      <c r="G1782"/>
      <c r="H1782"/>
      <c r="I1782"/>
      <c r="J1782"/>
      <c r="K1782"/>
      <c r="L1782"/>
    </row>
    <row r="1783" spans="1:12" ht="16" x14ac:dyDescent="0.2">
      <c r="A1783"/>
      <c r="B1783"/>
      <c r="C1783"/>
      <c r="D1783"/>
      <c r="E1783"/>
      <c r="F1783"/>
      <c r="G1783"/>
      <c r="H1783"/>
      <c r="I1783"/>
      <c r="J1783"/>
      <c r="K1783"/>
      <c r="L1783"/>
    </row>
    <row r="1784" spans="1:12" ht="16" x14ac:dyDescent="0.2">
      <c r="A1784"/>
      <c r="B1784"/>
      <c r="C1784"/>
      <c r="D1784"/>
      <c r="E1784"/>
      <c r="F1784"/>
      <c r="G1784"/>
      <c r="H1784"/>
      <c r="I1784"/>
      <c r="J1784"/>
      <c r="K1784"/>
      <c r="L1784"/>
    </row>
    <row r="1785" spans="1:12" ht="16" x14ac:dyDescent="0.2">
      <c r="A1785"/>
      <c r="B1785"/>
      <c r="C1785"/>
      <c r="D1785"/>
      <c r="E1785"/>
      <c r="F1785"/>
      <c r="G1785"/>
      <c r="H1785"/>
      <c r="I1785"/>
      <c r="J1785"/>
      <c r="K1785"/>
      <c r="L1785"/>
    </row>
    <row r="1786" spans="1:12" ht="16" x14ac:dyDescent="0.2">
      <c r="A1786"/>
      <c r="B1786"/>
      <c r="C1786"/>
      <c r="D1786"/>
      <c r="E1786"/>
      <c r="F1786"/>
      <c r="G1786"/>
      <c r="H1786"/>
      <c r="I1786"/>
      <c r="J1786"/>
      <c r="K1786"/>
      <c r="L1786"/>
    </row>
    <row r="1787" spans="1:12" ht="16" x14ac:dyDescent="0.2">
      <c r="A1787"/>
      <c r="B1787"/>
      <c r="C1787"/>
      <c r="D1787"/>
      <c r="E1787"/>
      <c r="F1787"/>
      <c r="G1787"/>
      <c r="H1787"/>
      <c r="I1787"/>
      <c r="J1787"/>
      <c r="K1787"/>
      <c r="L1787"/>
    </row>
    <row r="1788" spans="1:12" ht="16" x14ac:dyDescent="0.2">
      <c r="A1788"/>
      <c r="B1788"/>
      <c r="C1788"/>
      <c r="D1788"/>
      <c r="E1788"/>
      <c r="F1788"/>
      <c r="G1788"/>
      <c r="H1788"/>
      <c r="I1788"/>
      <c r="J1788"/>
      <c r="K1788"/>
      <c r="L1788"/>
    </row>
    <row r="1789" spans="1:12" ht="16" x14ac:dyDescent="0.2">
      <c r="A1789"/>
      <c r="B1789"/>
      <c r="C1789"/>
      <c r="D1789"/>
      <c r="E1789"/>
      <c r="F1789"/>
      <c r="G1789"/>
      <c r="H1789"/>
      <c r="I1789"/>
      <c r="J1789"/>
      <c r="K1789"/>
      <c r="L1789"/>
    </row>
    <row r="1790" spans="1:12" ht="16" x14ac:dyDescent="0.2">
      <c r="A1790"/>
      <c r="B1790"/>
      <c r="C1790"/>
      <c r="D1790"/>
      <c r="E1790"/>
      <c r="F1790"/>
      <c r="G1790"/>
      <c r="H1790"/>
      <c r="I1790"/>
      <c r="J1790"/>
      <c r="K1790"/>
      <c r="L1790"/>
    </row>
    <row r="1791" spans="1:12" ht="16" x14ac:dyDescent="0.2">
      <c r="A1791"/>
      <c r="B1791"/>
      <c r="C1791"/>
      <c r="D1791"/>
      <c r="E1791"/>
      <c r="F1791"/>
      <c r="G1791"/>
      <c r="H1791"/>
      <c r="I1791"/>
      <c r="J1791"/>
      <c r="K1791"/>
      <c r="L1791"/>
    </row>
    <row r="1792" spans="1:12" ht="16" x14ac:dyDescent="0.2">
      <c r="A1792"/>
      <c r="B1792"/>
      <c r="C1792"/>
      <c r="D1792"/>
      <c r="E1792"/>
      <c r="F1792"/>
      <c r="G1792"/>
      <c r="H1792"/>
      <c r="I1792"/>
      <c r="J1792"/>
      <c r="K1792"/>
      <c r="L1792"/>
    </row>
    <row r="1793" spans="1:12" ht="16" x14ac:dyDescent="0.2">
      <c r="A1793"/>
      <c r="B1793"/>
      <c r="C1793"/>
      <c r="D1793"/>
      <c r="E1793"/>
      <c r="F1793"/>
      <c r="G1793"/>
      <c r="H1793"/>
      <c r="I1793"/>
      <c r="J1793"/>
      <c r="K1793"/>
      <c r="L1793"/>
    </row>
    <row r="1794" spans="1:12" ht="16" x14ac:dyDescent="0.2">
      <c r="A1794"/>
      <c r="B1794"/>
      <c r="C1794"/>
      <c r="D1794"/>
      <c r="E1794"/>
      <c r="F1794"/>
      <c r="G1794"/>
      <c r="H1794"/>
      <c r="I1794"/>
      <c r="J1794"/>
      <c r="K1794"/>
      <c r="L1794"/>
    </row>
    <row r="1795" spans="1:12" ht="16" x14ac:dyDescent="0.2">
      <c r="A1795"/>
      <c r="B1795"/>
      <c r="C1795"/>
      <c r="D1795"/>
      <c r="E1795"/>
      <c r="F1795"/>
      <c r="G1795"/>
      <c r="H1795"/>
      <c r="I1795"/>
      <c r="J1795"/>
      <c r="K1795"/>
      <c r="L1795"/>
    </row>
    <row r="1796" spans="1:12" ht="16" x14ac:dyDescent="0.2">
      <c r="A1796"/>
      <c r="B1796"/>
      <c r="C1796"/>
      <c r="D1796"/>
      <c r="E1796"/>
      <c r="F1796"/>
      <c r="G1796"/>
      <c r="H1796"/>
      <c r="I1796"/>
      <c r="J1796"/>
      <c r="K1796"/>
      <c r="L1796"/>
    </row>
    <row r="1797" spans="1:12" ht="16" x14ac:dyDescent="0.2">
      <c r="A1797"/>
      <c r="B1797"/>
      <c r="C1797"/>
      <c r="D1797"/>
      <c r="E1797"/>
      <c r="F1797"/>
      <c r="G1797"/>
      <c r="H1797"/>
      <c r="I1797"/>
      <c r="J1797"/>
      <c r="K1797"/>
      <c r="L1797"/>
    </row>
    <row r="1798" spans="1:12" ht="16" x14ac:dyDescent="0.2">
      <c r="A1798"/>
      <c r="B1798"/>
      <c r="C1798"/>
      <c r="D1798"/>
      <c r="E1798"/>
      <c r="F1798"/>
      <c r="G1798"/>
      <c r="H1798"/>
      <c r="I1798"/>
      <c r="J1798"/>
      <c r="K1798"/>
      <c r="L1798"/>
    </row>
    <row r="1799" spans="1:12" ht="16" x14ac:dyDescent="0.2">
      <c r="A1799"/>
      <c r="B1799"/>
      <c r="C1799"/>
      <c r="D1799"/>
      <c r="E1799"/>
      <c r="F1799"/>
      <c r="G1799"/>
      <c r="H1799"/>
      <c r="I1799"/>
      <c r="J1799"/>
      <c r="K1799"/>
      <c r="L1799"/>
    </row>
    <row r="1800" spans="1:12" ht="16" x14ac:dyDescent="0.2">
      <c r="A1800"/>
      <c r="B1800"/>
      <c r="C1800"/>
      <c r="D1800"/>
      <c r="E1800"/>
      <c r="F1800"/>
      <c r="G1800"/>
      <c r="H1800"/>
      <c r="I1800"/>
      <c r="J1800"/>
      <c r="K1800"/>
      <c r="L1800"/>
    </row>
    <row r="1801" spans="1:12" ht="16" x14ac:dyDescent="0.2">
      <c r="A1801"/>
      <c r="B1801"/>
      <c r="C1801"/>
      <c r="D1801"/>
      <c r="E1801"/>
      <c r="F1801"/>
      <c r="G1801"/>
      <c r="H1801"/>
      <c r="I1801"/>
      <c r="J1801"/>
      <c r="K1801"/>
      <c r="L1801"/>
    </row>
    <row r="1802" spans="1:12" ht="16" x14ac:dyDescent="0.2">
      <c r="A1802"/>
      <c r="B1802"/>
      <c r="C1802"/>
      <c r="D1802"/>
      <c r="E1802"/>
      <c r="F1802"/>
      <c r="G1802"/>
      <c r="H1802"/>
      <c r="I1802"/>
      <c r="J1802"/>
      <c r="K1802"/>
      <c r="L1802"/>
    </row>
    <row r="1803" spans="1:12" ht="16" x14ac:dyDescent="0.2">
      <c r="A1803"/>
      <c r="B1803"/>
      <c r="C1803"/>
      <c r="D1803"/>
      <c r="E1803"/>
      <c r="F1803"/>
      <c r="G1803"/>
      <c r="H1803"/>
      <c r="I1803"/>
      <c r="J1803"/>
      <c r="K1803"/>
      <c r="L1803"/>
    </row>
    <row r="1804" spans="1:12" ht="16" x14ac:dyDescent="0.2">
      <c r="A1804"/>
      <c r="B1804"/>
      <c r="C1804"/>
      <c r="D1804"/>
      <c r="E1804"/>
      <c r="F1804"/>
      <c r="G1804"/>
      <c r="H1804"/>
      <c r="I1804"/>
      <c r="J1804"/>
      <c r="K1804"/>
      <c r="L1804"/>
    </row>
    <row r="1805" spans="1:12" ht="16" x14ac:dyDescent="0.2">
      <c r="A1805"/>
      <c r="B1805"/>
      <c r="C1805"/>
      <c r="D1805"/>
      <c r="E1805"/>
      <c r="F1805"/>
      <c r="G1805"/>
      <c r="H1805"/>
      <c r="I1805"/>
      <c r="J1805"/>
      <c r="K1805"/>
      <c r="L1805"/>
    </row>
    <row r="1806" spans="1:12" ht="16" x14ac:dyDescent="0.2">
      <c r="A1806"/>
      <c r="B1806"/>
      <c r="C1806"/>
      <c r="D1806"/>
      <c r="E1806"/>
      <c r="F1806"/>
      <c r="G1806"/>
      <c r="H1806"/>
      <c r="I1806"/>
      <c r="J1806"/>
      <c r="K1806"/>
      <c r="L1806"/>
    </row>
    <row r="1807" spans="1:12" ht="16" x14ac:dyDescent="0.2">
      <c r="A1807"/>
      <c r="B1807"/>
      <c r="C1807"/>
      <c r="D1807"/>
      <c r="E1807"/>
      <c r="F1807"/>
      <c r="G1807"/>
      <c r="H1807"/>
      <c r="I1807"/>
      <c r="J1807"/>
      <c r="K1807"/>
      <c r="L1807"/>
    </row>
    <row r="1808" spans="1:12" ht="16" x14ac:dyDescent="0.2">
      <c r="A1808"/>
      <c r="B1808"/>
      <c r="C1808"/>
      <c r="D1808"/>
      <c r="E1808"/>
      <c r="F1808"/>
      <c r="G1808"/>
      <c r="H1808"/>
      <c r="I1808"/>
      <c r="J1808"/>
      <c r="K1808"/>
      <c r="L1808"/>
    </row>
    <row r="1809" spans="1:12" ht="16" x14ac:dyDescent="0.2">
      <c r="A1809"/>
      <c r="B1809"/>
      <c r="C1809"/>
      <c r="D1809"/>
      <c r="E1809"/>
      <c r="F1809"/>
      <c r="G1809"/>
      <c r="H1809"/>
      <c r="I1809"/>
      <c r="J1809"/>
      <c r="K1809"/>
      <c r="L1809"/>
    </row>
    <row r="1810" spans="1:12" ht="16" x14ac:dyDescent="0.2">
      <c r="A1810"/>
      <c r="B1810"/>
      <c r="C1810"/>
      <c r="D1810"/>
      <c r="E1810"/>
      <c r="F1810"/>
      <c r="G1810"/>
      <c r="H1810"/>
      <c r="I1810"/>
      <c r="J1810"/>
      <c r="K1810"/>
      <c r="L1810"/>
    </row>
    <row r="1811" spans="1:12" ht="16" x14ac:dyDescent="0.2">
      <c r="A1811"/>
      <c r="B1811"/>
      <c r="C1811"/>
      <c r="D1811"/>
      <c r="E1811"/>
      <c r="F1811"/>
      <c r="G1811"/>
      <c r="H1811"/>
      <c r="I1811"/>
      <c r="J1811"/>
      <c r="K1811"/>
      <c r="L1811"/>
    </row>
    <row r="1812" spans="1:12" ht="16" x14ac:dyDescent="0.2">
      <c r="A1812"/>
      <c r="B1812"/>
      <c r="C1812"/>
      <c r="D1812"/>
      <c r="E1812"/>
      <c r="F1812"/>
      <c r="G1812"/>
      <c r="H1812"/>
      <c r="I1812"/>
      <c r="J1812"/>
      <c r="K1812"/>
      <c r="L1812"/>
    </row>
    <row r="1813" spans="1:12" ht="16" x14ac:dyDescent="0.2">
      <c r="A1813"/>
      <c r="B1813"/>
      <c r="C1813"/>
      <c r="D1813"/>
      <c r="E1813"/>
      <c r="F1813"/>
      <c r="G1813"/>
      <c r="H1813"/>
      <c r="I1813"/>
      <c r="J1813"/>
      <c r="K1813"/>
      <c r="L1813"/>
    </row>
    <row r="1814" spans="1:12" ht="16" x14ac:dyDescent="0.2">
      <c r="A1814"/>
      <c r="B1814"/>
      <c r="C1814"/>
      <c r="D1814"/>
      <c r="E1814"/>
      <c r="F1814"/>
      <c r="G1814"/>
      <c r="H1814"/>
      <c r="I1814"/>
      <c r="J1814"/>
      <c r="K1814"/>
      <c r="L1814"/>
    </row>
    <row r="1815" spans="1:12" ht="16" x14ac:dyDescent="0.2">
      <c r="A1815"/>
      <c r="B1815"/>
      <c r="C1815"/>
      <c r="D1815"/>
      <c r="E1815"/>
      <c r="F1815"/>
      <c r="G1815"/>
      <c r="H1815"/>
      <c r="I1815"/>
      <c r="J1815"/>
      <c r="K1815"/>
      <c r="L1815"/>
    </row>
    <row r="1816" spans="1:12" ht="16" x14ac:dyDescent="0.2">
      <c r="A1816"/>
      <c r="B1816"/>
      <c r="C1816"/>
      <c r="D1816"/>
      <c r="E1816"/>
      <c r="F1816"/>
      <c r="G1816"/>
      <c r="H1816"/>
      <c r="I1816"/>
      <c r="J1816"/>
      <c r="K1816"/>
      <c r="L1816"/>
    </row>
    <row r="1817" spans="1:12" ht="16" x14ac:dyDescent="0.2">
      <c r="A1817"/>
      <c r="B1817"/>
      <c r="C1817"/>
      <c r="D1817"/>
      <c r="E1817"/>
      <c r="F1817"/>
      <c r="G1817"/>
      <c r="H1817"/>
      <c r="I1817"/>
      <c r="J1817"/>
      <c r="K1817"/>
      <c r="L1817"/>
    </row>
    <row r="1818" spans="1:12" ht="16" x14ac:dyDescent="0.2">
      <c r="A1818"/>
      <c r="B1818"/>
      <c r="C1818"/>
      <c r="D1818"/>
      <c r="E1818"/>
      <c r="F1818"/>
      <c r="G1818"/>
      <c r="H1818"/>
      <c r="I1818"/>
      <c r="J1818"/>
      <c r="K1818"/>
      <c r="L1818"/>
    </row>
    <row r="1819" spans="1:12" ht="16" x14ac:dyDescent="0.2">
      <c r="A1819"/>
      <c r="B1819"/>
      <c r="C1819"/>
      <c r="D1819"/>
      <c r="E1819"/>
      <c r="F1819"/>
      <c r="G1819"/>
      <c r="H1819"/>
      <c r="I1819"/>
      <c r="J1819"/>
      <c r="K1819"/>
      <c r="L1819"/>
    </row>
    <row r="1820" spans="1:12" ht="16" x14ac:dyDescent="0.2">
      <c r="A1820"/>
      <c r="B1820"/>
      <c r="C1820"/>
      <c r="D1820"/>
      <c r="E1820"/>
      <c r="F1820"/>
      <c r="G1820"/>
      <c r="H1820"/>
      <c r="I1820"/>
      <c r="J1820"/>
      <c r="K1820"/>
      <c r="L1820"/>
    </row>
    <row r="1821" spans="1:12" ht="16" x14ac:dyDescent="0.2">
      <c r="A1821"/>
      <c r="B1821"/>
      <c r="C1821"/>
      <c r="D1821"/>
      <c r="E1821"/>
      <c r="F1821"/>
      <c r="G1821"/>
      <c r="H1821"/>
      <c r="I1821"/>
      <c r="J1821"/>
      <c r="K1821"/>
      <c r="L1821"/>
    </row>
    <row r="1822" spans="1:12" ht="16" x14ac:dyDescent="0.2">
      <c r="A1822"/>
      <c r="B1822"/>
      <c r="C1822"/>
      <c r="D1822"/>
      <c r="E1822"/>
      <c r="F1822"/>
      <c r="G1822"/>
      <c r="H1822"/>
      <c r="I1822"/>
      <c r="J1822"/>
      <c r="K1822"/>
      <c r="L1822"/>
    </row>
    <row r="1823" spans="1:12" ht="16" x14ac:dyDescent="0.2">
      <c r="A1823"/>
      <c r="B1823"/>
      <c r="C1823"/>
      <c r="D1823"/>
      <c r="E1823"/>
      <c r="F1823"/>
      <c r="G1823"/>
      <c r="H1823"/>
      <c r="I1823"/>
      <c r="J1823"/>
      <c r="K1823"/>
      <c r="L1823"/>
    </row>
    <row r="1824" spans="1:12" ht="16" x14ac:dyDescent="0.2">
      <c r="A1824"/>
      <c r="B1824"/>
      <c r="C1824"/>
      <c r="D1824"/>
      <c r="E1824"/>
      <c r="F1824"/>
      <c r="G1824"/>
      <c r="H1824"/>
      <c r="I1824"/>
      <c r="J1824"/>
      <c r="K1824"/>
      <c r="L1824"/>
    </row>
    <row r="1825" spans="1:12" ht="16" x14ac:dyDescent="0.2">
      <c r="A1825"/>
      <c r="B1825"/>
      <c r="C1825"/>
      <c r="D1825"/>
      <c r="E1825"/>
      <c r="F1825"/>
      <c r="G1825"/>
      <c r="H1825"/>
      <c r="I1825"/>
      <c r="J1825"/>
      <c r="K1825"/>
      <c r="L1825"/>
    </row>
    <row r="1826" spans="1:12" ht="16" x14ac:dyDescent="0.2">
      <c r="A1826"/>
      <c r="B1826"/>
      <c r="C1826"/>
      <c r="D1826"/>
      <c r="E1826"/>
      <c r="F1826"/>
      <c r="G1826"/>
      <c r="H1826"/>
      <c r="I1826"/>
      <c r="J1826"/>
      <c r="K1826"/>
      <c r="L1826"/>
    </row>
    <row r="1827" spans="1:12" ht="16" x14ac:dyDescent="0.2">
      <c r="A1827"/>
      <c r="B1827"/>
      <c r="C1827"/>
      <c r="D1827"/>
      <c r="E1827"/>
      <c r="F1827"/>
      <c r="G1827"/>
      <c r="H1827"/>
      <c r="I1827"/>
      <c r="J1827"/>
      <c r="K1827"/>
      <c r="L1827"/>
    </row>
    <row r="1828" spans="1:12" ht="16" x14ac:dyDescent="0.2">
      <c r="A1828"/>
      <c r="B1828"/>
      <c r="C1828"/>
      <c r="D1828"/>
      <c r="E1828"/>
      <c r="F1828"/>
      <c r="G1828"/>
      <c r="H1828"/>
      <c r="I1828"/>
      <c r="J1828"/>
      <c r="K1828"/>
      <c r="L1828"/>
    </row>
    <row r="1829" spans="1:12" ht="16" x14ac:dyDescent="0.2">
      <c r="A1829"/>
      <c r="B1829"/>
      <c r="C1829"/>
      <c r="D1829"/>
      <c r="E1829"/>
      <c r="F1829"/>
      <c r="G1829"/>
      <c r="H1829"/>
      <c r="I1829"/>
      <c r="J1829"/>
      <c r="K1829"/>
      <c r="L1829"/>
    </row>
    <row r="1830" spans="1:12" ht="16" x14ac:dyDescent="0.2">
      <c r="A1830"/>
      <c r="B1830"/>
      <c r="C1830"/>
      <c r="D1830"/>
      <c r="E1830"/>
      <c r="F1830"/>
      <c r="G1830"/>
      <c r="H1830"/>
      <c r="I1830"/>
      <c r="J1830"/>
      <c r="K1830"/>
      <c r="L1830"/>
    </row>
    <row r="1831" spans="1:12" ht="16" x14ac:dyDescent="0.2">
      <c r="A1831"/>
      <c r="B1831"/>
      <c r="C1831"/>
      <c r="D1831"/>
      <c r="E1831"/>
      <c r="F1831"/>
      <c r="G1831"/>
      <c r="H1831"/>
      <c r="I1831"/>
      <c r="J1831"/>
      <c r="K1831"/>
      <c r="L1831"/>
    </row>
    <row r="1832" spans="1:12" ht="16" x14ac:dyDescent="0.2">
      <c r="A1832"/>
      <c r="B1832"/>
      <c r="C1832"/>
      <c r="D1832"/>
      <c r="E1832"/>
      <c r="F1832"/>
      <c r="G1832"/>
      <c r="H1832"/>
      <c r="I1832"/>
      <c r="J1832"/>
      <c r="K1832"/>
      <c r="L1832"/>
    </row>
    <row r="1833" spans="1:12" ht="16" x14ac:dyDescent="0.2">
      <c r="A1833"/>
      <c r="B1833"/>
      <c r="C1833"/>
      <c r="D1833"/>
      <c r="E1833"/>
      <c r="F1833"/>
      <c r="G1833"/>
      <c r="H1833"/>
      <c r="I1833"/>
      <c r="J1833"/>
      <c r="K1833"/>
      <c r="L1833"/>
    </row>
    <row r="1834" spans="1:12" ht="16" x14ac:dyDescent="0.2">
      <c r="A1834"/>
      <c r="B1834"/>
      <c r="C1834"/>
      <c r="D1834"/>
      <c r="E1834"/>
      <c r="F1834"/>
      <c r="G1834"/>
      <c r="H1834"/>
      <c r="I1834"/>
      <c r="J1834"/>
      <c r="K1834"/>
      <c r="L1834"/>
    </row>
    <row r="1835" spans="1:12" ht="16" x14ac:dyDescent="0.2">
      <c r="A1835"/>
      <c r="B1835"/>
      <c r="C1835"/>
      <c r="D1835"/>
      <c r="E1835"/>
      <c r="F1835"/>
      <c r="G1835"/>
      <c r="H1835"/>
      <c r="I1835"/>
      <c r="J1835"/>
      <c r="K1835"/>
      <c r="L1835"/>
    </row>
    <row r="1836" spans="1:12" ht="16" x14ac:dyDescent="0.2">
      <c r="A1836"/>
      <c r="B1836"/>
      <c r="C1836"/>
      <c r="D1836"/>
      <c r="E1836"/>
      <c r="F1836"/>
      <c r="G1836"/>
      <c r="H1836"/>
      <c r="I1836"/>
      <c r="J1836"/>
      <c r="K1836"/>
      <c r="L1836"/>
    </row>
    <row r="1837" spans="1:12" ht="16" x14ac:dyDescent="0.2">
      <c r="A1837"/>
      <c r="B1837"/>
      <c r="C1837"/>
      <c r="D1837"/>
      <c r="E1837"/>
      <c r="F1837"/>
      <c r="G1837"/>
      <c r="H1837"/>
      <c r="I1837"/>
      <c r="J1837"/>
      <c r="K1837"/>
      <c r="L1837"/>
    </row>
    <row r="1838" spans="1:12" ht="16" x14ac:dyDescent="0.2">
      <c r="A1838"/>
      <c r="B1838"/>
      <c r="C1838"/>
      <c r="D1838"/>
      <c r="E1838"/>
      <c r="F1838"/>
      <c r="G1838"/>
      <c r="H1838"/>
      <c r="I1838"/>
      <c r="J1838"/>
      <c r="K1838"/>
      <c r="L1838"/>
    </row>
    <row r="1839" spans="1:12" ht="16" x14ac:dyDescent="0.2">
      <c r="A1839"/>
      <c r="B1839"/>
      <c r="C1839"/>
      <c r="D1839"/>
      <c r="E1839"/>
      <c r="F1839"/>
      <c r="G1839"/>
      <c r="H1839"/>
      <c r="I1839"/>
      <c r="J1839"/>
      <c r="K1839"/>
      <c r="L1839"/>
    </row>
    <row r="1840" spans="1:12" ht="16" x14ac:dyDescent="0.2">
      <c r="A1840"/>
      <c r="B1840"/>
      <c r="C1840"/>
      <c r="D1840"/>
      <c r="E1840"/>
      <c r="F1840"/>
      <c r="G1840"/>
      <c r="H1840"/>
      <c r="I1840"/>
      <c r="J1840"/>
      <c r="K1840"/>
      <c r="L1840"/>
    </row>
    <row r="1841" spans="1:12" ht="16" x14ac:dyDescent="0.2">
      <c r="A1841"/>
      <c r="B1841"/>
      <c r="C1841"/>
      <c r="D1841"/>
      <c r="E1841"/>
      <c r="F1841"/>
      <c r="G1841"/>
      <c r="H1841"/>
      <c r="I1841"/>
      <c r="J1841"/>
      <c r="K1841"/>
      <c r="L1841"/>
    </row>
    <row r="1842" spans="1:12" ht="16" x14ac:dyDescent="0.2">
      <c r="A1842"/>
      <c r="B1842"/>
      <c r="C1842"/>
      <c r="D1842"/>
      <c r="E1842"/>
      <c r="F1842"/>
      <c r="G1842"/>
      <c r="H1842"/>
      <c r="I1842"/>
      <c r="J1842"/>
      <c r="K1842"/>
      <c r="L1842"/>
    </row>
    <row r="1843" spans="1:12" ht="16" x14ac:dyDescent="0.2">
      <c r="A1843"/>
      <c r="B1843"/>
      <c r="C1843"/>
      <c r="D1843"/>
      <c r="E1843"/>
      <c r="F1843"/>
      <c r="G1843"/>
      <c r="H1843"/>
      <c r="I1843"/>
      <c r="J1843"/>
      <c r="K1843"/>
      <c r="L1843"/>
    </row>
    <row r="1844" spans="1:12" ht="16" x14ac:dyDescent="0.2">
      <c r="A1844"/>
      <c r="B1844"/>
      <c r="C1844"/>
      <c r="D1844"/>
      <c r="E1844"/>
      <c r="F1844"/>
      <c r="G1844"/>
      <c r="H1844"/>
      <c r="I1844"/>
      <c r="J1844"/>
      <c r="K1844"/>
      <c r="L1844"/>
    </row>
    <row r="1845" spans="1:12" ht="16" x14ac:dyDescent="0.2">
      <c r="A1845"/>
      <c r="B1845"/>
      <c r="C1845"/>
      <c r="D1845"/>
      <c r="E1845"/>
      <c r="F1845"/>
      <c r="G1845"/>
      <c r="H1845"/>
      <c r="I1845"/>
      <c r="J1845"/>
      <c r="K1845"/>
      <c r="L1845"/>
    </row>
    <row r="1846" spans="1:12" ht="16" x14ac:dyDescent="0.2">
      <c r="A1846"/>
      <c r="B1846"/>
      <c r="C1846"/>
      <c r="D1846"/>
      <c r="E1846"/>
      <c r="F1846"/>
      <c r="G1846"/>
      <c r="H1846"/>
      <c r="I1846"/>
      <c r="J1846"/>
      <c r="K1846"/>
      <c r="L1846"/>
    </row>
    <row r="1847" spans="1:12" ht="16" x14ac:dyDescent="0.2">
      <c r="A1847"/>
      <c r="B1847"/>
      <c r="C1847"/>
      <c r="D1847"/>
      <c r="E1847"/>
      <c r="F1847"/>
      <c r="G1847"/>
      <c r="H1847"/>
      <c r="I1847"/>
      <c r="J1847"/>
      <c r="K1847"/>
      <c r="L1847"/>
    </row>
    <row r="1848" spans="1:12" ht="16" x14ac:dyDescent="0.2">
      <c r="A1848"/>
      <c r="B1848"/>
      <c r="C1848"/>
      <c r="D1848"/>
      <c r="E1848"/>
      <c r="F1848"/>
      <c r="G1848"/>
      <c r="H1848"/>
      <c r="I1848"/>
      <c r="J1848"/>
      <c r="K1848"/>
      <c r="L1848"/>
    </row>
    <row r="1849" spans="1:12" ht="16" x14ac:dyDescent="0.2">
      <c r="A1849"/>
      <c r="B1849"/>
      <c r="C1849"/>
      <c r="D1849"/>
      <c r="E1849"/>
      <c r="F1849"/>
      <c r="G1849"/>
      <c r="H1849"/>
      <c r="I1849"/>
      <c r="J1849"/>
      <c r="K1849"/>
      <c r="L1849"/>
    </row>
    <row r="1850" spans="1:12" ht="16" x14ac:dyDescent="0.2">
      <c r="A1850"/>
      <c r="B1850"/>
      <c r="C1850"/>
      <c r="D1850"/>
      <c r="E1850"/>
      <c r="F1850"/>
      <c r="G1850"/>
      <c r="H1850"/>
      <c r="I1850"/>
      <c r="J1850"/>
      <c r="K1850"/>
      <c r="L1850"/>
    </row>
    <row r="1851" spans="1:12" ht="16" x14ac:dyDescent="0.2">
      <c r="A1851"/>
      <c r="B1851"/>
      <c r="C1851"/>
      <c r="D1851"/>
      <c r="E1851"/>
      <c r="F1851"/>
      <c r="G1851"/>
      <c r="H1851"/>
      <c r="I1851"/>
      <c r="J1851"/>
      <c r="K1851"/>
      <c r="L1851"/>
    </row>
    <row r="1852" spans="1:12" ht="16" x14ac:dyDescent="0.2">
      <c r="A1852"/>
      <c r="B1852"/>
      <c r="C1852"/>
      <c r="D1852"/>
      <c r="E1852"/>
      <c r="F1852"/>
      <c r="G1852"/>
      <c r="H1852"/>
      <c r="I1852"/>
      <c r="J1852"/>
      <c r="K1852"/>
      <c r="L1852"/>
    </row>
    <row r="1853" spans="1:12" ht="16" x14ac:dyDescent="0.2">
      <c r="A1853"/>
      <c r="B1853"/>
      <c r="C1853"/>
      <c r="D1853"/>
      <c r="E1853"/>
      <c r="F1853"/>
      <c r="G1853"/>
      <c r="H1853"/>
      <c r="I1853"/>
      <c r="J1853"/>
      <c r="K1853"/>
      <c r="L1853"/>
    </row>
    <row r="1854" spans="1:12" ht="16" x14ac:dyDescent="0.2">
      <c r="A1854"/>
      <c r="B1854"/>
      <c r="C1854"/>
      <c r="D1854"/>
      <c r="E1854"/>
      <c r="F1854"/>
      <c r="G1854"/>
      <c r="H1854"/>
      <c r="I1854"/>
      <c r="J1854"/>
      <c r="K1854"/>
      <c r="L1854"/>
    </row>
    <row r="1855" spans="1:12" ht="16" x14ac:dyDescent="0.2">
      <c r="A1855"/>
      <c r="B1855"/>
      <c r="C1855"/>
      <c r="D1855"/>
      <c r="E1855"/>
      <c r="F1855"/>
      <c r="G1855"/>
      <c r="H1855"/>
      <c r="I1855"/>
      <c r="J1855"/>
      <c r="K1855"/>
      <c r="L1855"/>
    </row>
    <row r="1856" spans="1:12" ht="16" x14ac:dyDescent="0.2">
      <c r="A1856"/>
      <c r="B1856"/>
      <c r="C1856"/>
      <c r="D1856"/>
      <c r="E1856"/>
      <c r="F1856"/>
      <c r="G1856"/>
      <c r="H1856"/>
      <c r="I1856"/>
      <c r="J1856"/>
      <c r="K1856"/>
      <c r="L1856"/>
    </row>
    <row r="1857" spans="1:12" ht="16" x14ac:dyDescent="0.2">
      <c r="A1857"/>
      <c r="B1857"/>
      <c r="C1857"/>
      <c r="D1857"/>
      <c r="E1857"/>
      <c r="F1857"/>
      <c r="G1857"/>
      <c r="H1857"/>
      <c r="I1857"/>
      <c r="J1857"/>
      <c r="K1857"/>
      <c r="L1857"/>
    </row>
    <row r="1858" spans="1:12" ht="16" x14ac:dyDescent="0.2">
      <c r="A1858"/>
      <c r="B1858"/>
      <c r="C1858"/>
      <c r="D1858"/>
      <c r="E1858"/>
      <c r="F1858"/>
      <c r="G1858"/>
      <c r="H1858"/>
      <c r="I1858"/>
      <c r="J1858"/>
      <c r="K1858"/>
      <c r="L1858"/>
    </row>
    <row r="1859" spans="1:12" ht="16" x14ac:dyDescent="0.2">
      <c r="A1859"/>
      <c r="B1859"/>
      <c r="C1859"/>
      <c r="D1859"/>
      <c r="E1859"/>
      <c r="F1859"/>
      <c r="G1859"/>
      <c r="H1859"/>
      <c r="I1859"/>
      <c r="J1859"/>
      <c r="K1859"/>
      <c r="L1859"/>
    </row>
    <row r="1860" spans="1:12" ht="16" x14ac:dyDescent="0.2">
      <c r="A1860"/>
      <c r="B1860"/>
      <c r="C1860"/>
      <c r="D1860"/>
      <c r="E1860"/>
      <c r="F1860"/>
      <c r="G1860"/>
      <c r="H1860"/>
      <c r="I1860"/>
      <c r="J1860"/>
      <c r="K1860"/>
      <c r="L1860"/>
    </row>
    <row r="1861" spans="1:12" ht="16" x14ac:dyDescent="0.2">
      <c r="A1861"/>
      <c r="B1861"/>
      <c r="C1861"/>
      <c r="D1861"/>
      <c r="E1861"/>
      <c r="F1861"/>
      <c r="G1861"/>
      <c r="H1861"/>
      <c r="I1861"/>
      <c r="J1861"/>
      <c r="K1861"/>
      <c r="L1861"/>
    </row>
    <row r="1862" spans="1:12" ht="16" x14ac:dyDescent="0.2">
      <c r="A1862"/>
      <c r="B1862"/>
      <c r="C1862"/>
      <c r="D1862"/>
      <c r="E1862"/>
      <c r="F1862"/>
      <c r="G1862"/>
      <c r="H1862"/>
      <c r="I1862"/>
      <c r="J1862"/>
      <c r="K1862"/>
      <c r="L1862"/>
    </row>
    <row r="1863" spans="1:12" ht="16" x14ac:dyDescent="0.2">
      <c r="A1863"/>
      <c r="B1863"/>
      <c r="C1863"/>
      <c r="D1863"/>
      <c r="E1863"/>
      <c r="F1863"/>
      <c r="G1863"/>
      <c r="H1863"/>
      <c r="I1863"/>
      <c r="J1863"/>
      <c r="K1863"/>
      <c r="L1863"/>
    </row>
    <row r="1864" spans="1:12" ht="16" x14ac:dyDescent="0.2">
      <c r="A1864"/>
      <c r="B1864"/>
      <c r="C1864"/>
      <c r="D1864"/>
      <c r="E1864"/>
      <c r="F1864"/>
      <c r="G1864"/>
      <c r="H1864"/>
      <c r="I1864"/>
      <c r="J1864"/>
      <c r="K1864"/>
      <c r="L1864"/>
    </row>
    <row r="1865" spans="1:12" ht="16" x14ac:dyDescent="0.2">
      <c r="A1865"/>
      <c r="B1865"/>
      <c r="C1865"/>
      <c r="D1865"/>
      <c r="E1865"/>
      <c r="F1865"/>
      <c r="G1865"/>
      <c r="H1865"/>
      <c r="I1865"/>
      <c r="J1865"/>
      <c r="K1865"/>
      <c r="L1865"/>
    </row>
    <row r="1866" spans="1:12" ht="16" x14ac:dyDescent="0.2">
      <c r="A1866"/>
      <c r="B1866"/>
      <c r="C1866"/>
      <c r="D1866"/>
      <c r="E1866"/>
      <c r="F1866"/>
      <c r="G1866"/>
      <c r="H1866"/>
      <c r="I1866"/>
      <c r="J1866"/>
      <c r="K1866"/>
      <c r="L1866"/>
    </row>
    <row r="1867" spans="1:12" ht="16" x14ac:dyDescent="0.2">
      <c r="A1867"/>
      <c r="B1867"/>
      <c r="C1867"/>
      <c r="D1867"/>
      <c r="E1867"/>
      <c r="F1867"/>
      <c r="G1867"/>
      <c r="H1867"/>
      <c r="I1867"/>
      <c r="J1867"/>
      <c r="K1867"/>
      <c r="L1867"/>
    </row>
    <row r="1868" spans="1:12" ht="16" x14ac:dyDescent="0.2">
      <c r="A1868"/>
      <c r="B1868"/>
      <c r="C1868"/>
      <c r="D1868"/>
      <c r="E1868"/>
      <c r="F1868"/>
      <c r="G1868"/>
      <c r="H1868"/>
      <c r="I1868"/>
      <c r="J1868"/>
      <c r="K1868"/>
      <c r="L1868"/>
    </row>
    <row r="1869" spans="1:12" ht="16" x14ac:dyDescent="0.2">
      <c r="A1869"/>
      <c r="B1869"/>
      <c r="C1869"/>
      <c r="D1869"/>
      <c r="E1869"/>
      <c r="F1869"/>
      <c r="G1869"/>
      <c r="H1869"/>
      <c r="I1869"/>
      <c r="J1869"/>
      <c r="K1869"/>
      <c r="L1869"/>
    </row>
    <row r="1870" spans="1:12" ht="16" x14ac:dyDescent="0.2">
      <c r="A1870"/>
      <c r="B1870"/>
      <c r="C1870"/>
      <c r="D1870"/>
      <c r="E1870"/>
      <c r="F1870"/>
      <c r="G1870"/>
      <c r="H1870"/>
      <c r="I1870"/>
      <c r="J1870"/>
      <c r="K1870"/>
      <c r="L1870"/>
    </row>
    <row r="1871" spans="1:12" ht="16" x14ac:dyDescent="0.2">
      <c r="A1871"/>
      <c r="B1871"/>
      <c r="C1871"/>
      <c r="D1871"/>
      <c r="E1871"/>
      <c r="F1871"/>
      <c r="G1871"/>
      <c r="H1871"/>
      <c r="I1871"/>
      <c r="J1871"/>
      <c r="K1871"/>
      <c r="L1871"/>
    </row>
    <row r="1872" spans="1:12" ht="16" x14ac:dyDescent="0.2">
      <c r="A1872"/>
      <c r="B1872"/>
      <c r="C1872"/>
      <c r="D1872"/>
      <c r="E1872"/>
      <c r="F1872"/>
      <c r="G1872"/>
      <c r="H1872"/>
      <c r="I1872"/>
      <c r="J1872"/>
      <c r="K1872"/>
      <c r="L1872"/>
    </row>
    <row r="1873" spans="1:12" ht="16" x14ac:dyDescent="0.2">
      <c r="A1873"/>
      <c r="B1873"/>
      <c r="C1873"/>
      <c r="D1873"/>
      <c r="E1873"/>
      <c r="F1873"/>
      <c r="G1873"/>
      <c r="H1873"/>
      <c r="I1873"/>
      <c r="J1873"/>
      <c r="K1873"/>
      <c r="L1873"/>
    </row>
    <row r="1874" spans="1:12" ht="16" x14ac:dyDescent="0.2">
      <c r="A1874"/>
      <c r="B1874"/>
      <c r="C1874"/>
      <c r="D1874"/>
      <c r="E1874"/>
      <c r="F1874"/>
      <c r="G1874"/>
      <c r="H1874"/>
      <c r="I1874"/>
      <c r="J1874"/>
      <c r="K1874"/>
      <c r="L1874"/>
    </row>
    <row r="1875" spans="1:12" ht="16" x14ac:dyDescent="0.2">
      <c r="A1875"/>
      <c r="B1875"/>
      <c r="C1875"/>
      <c r="D1875"/>
      <c r="E1875"/>
      <c r="F1875"/>
      <c r="G1875"/>
      <c r="H1875"/>
      <c r="I1875"/>
      <c r="J1875"/>
      <c r="K1875"/>
      <c r="L1875"/>
    </row>
    <row r="1876" spans="1:12" ht="16" x14ac:dyDescent="0.2">
      <c r="A1876"/>
      <c r="B1876"/>
      <c r="C1876"/>
      <c r="D1876"/>
      <c r="E1876"/>
      <c r="F1876"/>
      <c r="G1876"/>
      <c r="H1876"/>
      <c r="I1876"/>
      <c r="J1876"/>
      <c r="K1876"/>
      <c r="L1876"/>
    </row>
    <row r="1877" spans="1:12" ht="16" x14ac:dyDescent="0.2">
      <c r="A1877"/>
      <c r="B1877"/>
      <c r="C1877"/>
      <c r="D1877"/>
      <c r="E1877"/>
      <c r="F1877"/>
      <c r="G1877"/>
      <c r="H1877"/>
      <c r="I1877"/>
      <c r="J1877"/>
      <c r="K1877"/>
      <c r="L1877"/>
    </row>
    <row r="1878" spans="1:12" ht="16" x14ac:dyDescent="0.2">
      <c r="A1878"/>
      <c r="B1878"/>
      <c r="C1878"/>
      <c r="D1878"/>
      <c r="E1878"/>
      <c r="F1878"/>
      <c r="G1878"/>
      <c r="H1878"/>
      <c r="I1878"/>
      <c r="J1878"/>
      <c r="K1878"/>
      <c r="L1878"/>
    </row>
    <row r="1879" spans="1:12" ht="16" x14ac:dyDescent="0.2">
      <c r="A1879"/>
      <c r="B1879"/>
      <c r="C1879"/>
      <c r="D1879"/>
      <c r="E1879"/>
      <c r="F1879"/>
      <c r="G1879"/>
      <c r="H1879"/>
      <c r="I1879"/>
      <c r="J1879"/>
      <c r="K1879"/>
      <c r="L1879"/>
    </row>
    <row r="1880" spans="1:12" ht="16" x14ac:dyDescent="0.2">
      <c r="A1880"/>
      <c r="B1880"/>
      <c r="C1880"/>
      <c r="D1880"/>
      <c r="E1880"/>
      <c r="F1880"/>
      <c r="G1880"/>
      <c r="H1880"/>
      <c r="I1880"/>
      <c r="J1880"/>
      <c r="K1880"/>
      <c r="L1880"/>
    </row>
    <row r="1881" spans="1:12" ht="16" x14ac:dyDescent="0.2">
      <c r="A1881"/>
      <c r="B1881"/>
      <c r="C1881"/>
      <c r="D1881"/>
      <c r="E1881"/>
      <c r="F1881"/>
      <c r="G1881"/>
      <c r="H1881"/>
      <c r="I1881"/>
      <c r="J1881"/>
      <c r="K1881"/>
      <c r="L1881"/>
    </row>
    <row r="1882" spans="1:12" ht="16" x14ac:dyDescent="0.2">
      <c r="A1882"/>
      <c r="B1882"/>
      <c r="C1882"/>
      <c r="D1882"/>
      <c r="E1882"/>
      <c r="F1882"/>
      <c r="G1882"/>
      <c r="H1882"/>
      <c r="I1882"/>
      <c r="J1882"/>
      <c r="K1882"/>
      <c r="L1882"/>
    </row>
    <row r="1883" spans="1:12" ht="16" x14ac:dyDescent="0.2">
      <c r="A1883"/>
      <c r="B1883"/>
      <c r="C1883"/>
      <c r="D1883"/>
      <c r="E1883"/>
      <c r="F1883"/>
      <c r="G1883"/>
      <c r="H1883"/>
      <c r="I1883"/>
      <c r="J1883"/>
      <c r="K1883"/>
      <c r="L1883"/>
    </row>
    <row r="1884" spans="1:12" ht="16" x14ac:dyDescent="0.2">
      <c r="A1884"/>
      <c r="B1884"/>
      <c r="C1884"/>
      <c r="D1884"/>
      <c r="E1884"/>
      <c r="F1884"/>
      <c r="G1884"/>
      <c r="H1884"/>
      <c r="I1884"/>
      <c r="J1884"/>
      <c r="K1884"/>
      <c r="L1884"/>
    </row>
    <row r="1885" spans="1:12" ht="16" x14ac:dyDescent="0.2">
      <c r="A1885"/>
      <c r="B1885"/>
      <c r="C1885"/>
      <c r="D1885"/>
      <c r="E1885"/>
      <c r="F1885"/>
      <c r="G1885"/>
      <c r="H1885"/>
      <c r="I1885"/>
      <c r="J1885"/>
      <c r="K1885"/>
      <c r="L1885"/>
    </row>
    <row r="1886" spans="1:12" ht="16" x14ac:dyDescent="0.2">
      <c r="A1886"/>
      <c r="B1886"/>
      <c r="C1886"/>
      <c r="D1886"/>
      <c r="E1886"/>
      <c r="F1886"/>
      <c r="G1886"/>
      <c r="H1886"/>
      <c r="I1886"/>
      <c r="J1886"/>
      <c r="K1886"/>
      <c r="L1886"/>
    </row>
    <row r="1887" spans="1:12" ht="16" x14ac:dyDescent="0.2">
      <c r="A1887"/>
      <c r="B1887"/>
      <c r="C1887"/>
      <c r="D1887"/>
      <c r="E1887"/>
      <c r="F1887"/>
      <c r="G1887"/>
      <c r="H1887"/>
      <c r="I1887"/>
      <c r="J1887"/>
      <c r="K1887"/>
      <c r="L1887"/>
    </row>
    <row r="1888" spans="1:12" ht="16" x14ac:dyDescent="0.2">
      <c r="A1888"/>
      <c r="B1888"/>
      <c r="C1888"/>
      <c r="D1888"/>
      <c r="E1888"/>
      <c r="F1888"/>
      <c r="G1888"/>
      <c r="H1888"/>
      <c r="I1888"/>
      <c r="J1888"/>
      <c r="K1888"/>
      <c r="L1888"/>
    </row>
    <row r="1889" spans="1:12" ht="16" x14ac:dyDescent="0.2">
      <c r="A1889"/>
      <c r="B1889"/>
      <c r="C1889"/>
      <c r="D1889"/>
      <c r="E1889"/>
      <c r="F1889"/>
      <c r="G1889"/>
      <c r="H1889"/>
      <c r="I1889"/>
      <c r="J1889"/>
      <c r="K1889"/>
      <c r="L1889"/>
    </row>
    <row r="1890" spans="1:12" ht="16" x14ac:dyDescent="0.2">
      <c r="A1890"/>
      <c r="B1890"/>
      <c r="C1890"/>
      <c r="D1890"/>
      <c r="E1890"/>
      <c r="F1890"/>
      <c r="G1890"/>
      <c r="H1890"/>
      <c r="I1890"/>
      <c r="J1890"/>
      <c r="K1890"/>
      <c r="L1890"/>
    </row>
    <row r="1891" spans="1:12" ht="16" x14ac:dyDescent="0.2">
      <c r="A1891"/>
      <c r="B1891"/>
      <c r="C1891"/>
      <c r="D1891"/>
      <c r="E1891"/>
      <c r="F1891"/>
      <c r="G1891"/>
      <c r="H1891"/>
      <c r="I1891"/>
      <c r="J1891"/>
      <c r="K1891"/>
      <c r="L1891"/>
    </row>
    <row r="1892" spans="1:12" ht="16" x14ac:dyDescent="0.2">
      <c r="A1892"/>
      <c r="B1892"/>
      <c r="C1892"/>
      <c r="D1892"/>
      <c r="E1892"/>
      <c r="F1892"/>
      <c r="G1892"/>
      <c r="H1892"/>
      <c r="I1892"/>
      <c r="J1892"/>
      <c r="K1892"/>
      <c r="L1892"/>
    </row>
    <row r="1893" spans="1:12" ht="16" x14ac:dyDescent="0.2">
      <c r="A1893"/>
      <c r="B1893"/>
      <c r="C1893"/>
      <c r="D1893"/>
      <c r="E1893"/>
      <c r="F1893"/>
      <c r="G1893"/>
      <c r="H1893"/>
      <c r="I1893"/>
      <c r="J1893"/>
      <c r="K1893"/>
      <c r="L1893"/>
    </row>
    <row r="1894" spans="1:12" ht="16" x14ac:dyDescent="0.2">
      <c r="A1894"/>
      <c r="B1894"/>
      <c r="C1894"/>
      <c r="D1894"/>
      <c r="E1894"/>
      <c r="F1894"/>
      <c r="G1894"/>
      <c r="H1894"/>
      <c r="I1894"/>
      <c r="J1894"/>
      <c r="K1894"/>
      <c r="L1894"/>
    </row>
    <row r="1895" spans="1:12" ht="16" x14ac:dyDescent="0.2">
      <c r="A1895"/>
      <c r="B1895"/>
      <c r="C1895"/>
      <c r="D1895"/>
      <c r="E1895"/>
      <c r="F1895"/>
      <c r="G1895"/>
      <c r="H1895"/>
      <c r="I1895"/>
      <c r="J1895"/>
      <c r="K1895"/>
      <c r="L1895"/>
    </row>
    <row r="1896" spans="1:12" ht="16" x14ac:dyDescent="0.2">
      <c r="A1896"/>
      <c r="B1896"/>
      <c r="C1896"/>
      <c r="D1896"/>
      <c r="E1896"/>
      <c r="F1896"/>
      <c r="G1896"/>
      <c r="H1896"/>
      <c r="I1896"/>
      <c r="J1896"/>
      <c r="K1896"/>
      <c r="L1896"/>
    </row>
    <row r="1897" spans="1:12" ht="16" x14ac:dyDescent="0.2">
      <c r="A1897"/>
      <c r="B1897"/>
      <c r="C1897"/>
      <c r="D1897"/>
      <c r="E1897"/>
      <c r="F1897"/>
      <c r="G1897"/>
      <c r="H1897"/>
      <c r="I1897"/>
      <c r="J1897"/>
      <c r="K1897"/>
      <c r="L1897"/>
    </row>
    <row r="1898" spans="1:12" ht="16" x14ac:dyDescent="0.2">
      <c r="A1898"/>
      <c r="B1898"/>
      <c r="C1898"/>
      <c r="D1898"/>
      <c r="E1898"/>
      <c r="F1898"/>
      <c r="G1898"/>
      <c r="H1898"/>
      <c r="I1898"/>
      <c r="J1898"/>
      <c r="K1898"/>
      <c r="L1898"/>
    </row>
    <row r="1899" spans="1:12" ht="16" x14ac:dyDescent="0.2">
      <c r="A1899"/>
      <c r="B1899"/>
      <c r="C1899"/>
      <c r="D1899"/>
      <c r="E1899"/>
      <c r="F1899"/>
      <c r="G1899"/>
      <c r="H1899"/>
      <c r="I1899"/>
      <c r="J1899"/>
      <c r="K1899"/>
      <c r="L1899"/>
    </row>
    <row r="1900" spans="1:12" ht="16" x14ac:dyDescent="0.2">
      <c r="A1900"/>
      <c r="B1900"/>
      <c r="C1900"/>
      <c r="D1900"/>
      <c r="E1900"/>
      <c r="F1900"/>
      <c r="G1900"/>
      <c r="H1900"/>
      <c r="I1900"/>
      <c r="J1900"/>
      <c r="K1900"/>
      <c r="L1900"/>
    </row>
    <row r="1901" spans="1:12" ht="16" x14ac:dyDescent="0.2">
      <c r="A1901"/>
      <c r="B1901"/>
      <c r="C1901"/>
      <c r="D1901"/>
      <c r="E1901"/>
      <c r="F1901"/>
      <c r="G1901"/>
      <c r="H1901"/>
      <c r="I1901"/>
      <c r="J1901"/>
      <c r="K1901"/>
      <c r="L1901"/>
    </row>
    <row r="1902" spans="1:12" ht="16" x14ac:dyDescent="0.2">
      <c r="A1902"/>
      <c r="B1902"/>
      <c r="C1902"/>
      <c r="D1902"/>
      <c r="E1902"/>
      <c r="F1902"/>
      <c r="G1902"/>
      <c r="H1902"/>
      <c r="I1902"/>
      <c r="J1902"/>
      <c r="K1902"/>
      <c r="L1902"/>
    </row>
    <row r="1903" spans="1:12" ht="16" x14ac:dyDescent="0.2">
      <c r="A1903"/>
      <c r="B1903"/>
      <c r="C1903"/>
      <c r="D1903"/>
      <c r="E1903"/>
      <c r="F1903"/>
      <c r="G1903"/>
      <c r="H1903"/>
      <c r="I1903"/>
      <c r="J1903"/>
      <c r="K1903"/>
      <c r="L1903"/>
    </row>
    <row r="1904" spans="1:12" ht="16" x14ac:dyDescent="0.2">
      <c r="A1904"/>
      <c r="B1904"/>
      <c r="C1904"/>
      <c r="D1904"/>
      <c r="E1904"/>
      <c r="F1904"/>
      <c r="G1904"/>
      <c r="H1904"/>
      <c r="I1904"/>
      <c r="J1904"/>
      <c r="K1904"/>
      <c r="L1904"/>
    </row>
    <row r="1905" spans="1:12" ht="16" x14ac:dyDescent="0.2">
      <c r="A1905"/>
      <c r="B1905"/>
      <c r="C1905"/>
      <c r="D1905"/>
      <c r="E1905"/>
      <c r="F1905"/>
      <c r="G1905"/>
      <c r="H1905"/>
      <c r="I1905"/>
      <c r="J1905"/>
      <c r="K1905"/>
      <c r="L1905"/>
    </row>
    <row r="1906" spans="1:12" ht="16" x14ac:dyDescent="0.2">
      <c r="A1906"/>
      <c r="B1906"/>
      <c r="C1906"/>
      <c r="D1906"/>
      <c r="E1906"/>
      <c r="F1906"/>
      <c r="G1906"/>
      <c r="H1906"/>
      <c r="I1906"/>
      <c r="J1906"/>
      <c r="K1906"/>
      <c r="L1906"/>
    </row>
    <row r="1907" spans="1:12" ht="16" x14ac:dyDescent="0.2">
      <c r="A1907"/>
      <c r="B1907"/>
      <c r="C1907"/>
      <c r="D1907"/>
      <c r="E1907"/>
      <c r="F1907"/>
      <c r="G1907"/>
      <c r="H1907"/>
      <c r="I1907"/>
      <c r="J1907"/>
      <c r="K1907"/>
      <c r="L1907"/>
    </row>
    <row r="1908" spans="1:12" ht="16" x14ac:dyDescent="0.2">
      <c r="A1908"/>
      <c r="B1908"/>
      <c r="C1908"/>
      <c r="D1908"/>
      <c r="E1908"/>
      <c r="F1908"/>
      <c r="G1908"/>
      <c r="H1908"/>
      <c r="I1908"/>
      <c r="J1908"/>
      <c r="K1908"/>
      <c r="L1908"/>
    </row>
    <row r="1909" spans="1:12" ht="16" x14ac:dyDescent="0.2">
      <c r="A1909"/>
      <c r="B1909"/>
      <c r="C1909"/>
      <c r="D1909"/>
      <c r="E1909"/>
      <c r="F1909"/>
      <c r="G1909"/>
      <c r="H1909"/>
      <c r="I1909"/>
      <c r="J1909"/>
      <c r="K1909"/>
      <c r="L1909"/>
    </row>
    <row r="1910" spans="1:12" ht="16" x14ac:dyDescent="0.2">
      <c r="A1910"/>
      <c r="B1910"/>
      <c r="C1910"/>
      <c r="D1910"/>
      <c r="E1910"/>
      <c r="F1910"/>
      <c r="G1910"/>
      <c r="H1910"/>
      <c r="I1910"/>
      <c r="J1910"/>
      <c r="K1910"/>
      <c r="L1910"/>
    </row>
    <row r="1911" spans="1:12" ht="16" x14ac:dyDescent="0.2">
      <c r="A1911"/>
      <c r="B1911"/>
      <c r="C1911"/>
      <c r="D1911"/>
      <c r="E1911"/>
      <c r="F1911"/>
      <c r="G1911"/>
      <c r="H1911"/>
      <c r="I1911"/>
      <c r="J1911"/>
      <c r="K1911"/>
      <c r="L1911"/>
    </row>
    <row r="1912" spans="1:12" ht="16" x14ac:dyDescent="0.2">
      <c r="A1912"/>
      <c r="B1912"/>
      <c r="C1912"/>
      <c r="D1912"/>
      <c r="E1912"/>
      <c r="F1912"/>
      <c r="G1912"/>
      <c r="H1912"/>
      <c r="I1912"/>
      <c r="J1912"/>
      <c r="K1912"/>
      <c r="L1912"/>
    </row>
    <row r="1913" spans="1:12" ht="16" x14ac:dyDescent="0.2">
      <c r="A1913"/>
      <c r="B1913"/>
      <c r="C1913"/>
      <c r="D1913"/>
      <c r="E1913"/>
      <c r="F1913"/>
      <c r="G1913"/>
      <c r="H1913"/>
      <c r="I1913"/>
      <c r="J1913"/>
      <c r="K1913"/>
      <c r="L1913"/>
    </row>
    <row r="1914" spans="1:12" ht="16" x14ac:dyDescent="0.2">
      <c r="A1914"/>
      <c r="B1914"/>
      <c r="C1914"/>
      <c r="D1914"/>
      <c r="E1914"/>
      <c r="F1914"/>
      <c r="G1914"/>
      <c r="H1914"/>
      <c r="I1914"/>
      <c r="J1914"/>
      <c r="K1914"/>
      <c r="L1914"/>
    </row>
    <row r="1915" spans="1:12" ht="16" x14ac:dyDescent="0.2">
      <c r="A1915"/>
      <c r="B1915"/>
      <c r="C1915"/>
      <c r="D1915"/>
      <c r="E1915"/>
      <c r="F1915"/>
      <c r="G1915"/>
      <c r="H1915"/>
      <c r="I1915"/>
      <c r="J1915"/>
      <c r="K1915"/>
      <c r="L1915"/>
    </row>
    <row r="1916" spans="1:12" ht="16" x14ac:dyDescent="0.2">
      <c r="A1916"/>
      <c r="B1916"/>
      <c r="C1916"/>
      <c r="D1916"/>
      <c r="E1916"/>
      <c r="F1916"/>
      <c r="G1916"/>
      <c r="H1916"/>
      <c r="I1916"/>
      <c r="J1916"/>
      <c r="K1916"/>
      <c r="L1916"/>
    </row>
    <row r="1917" spans="1:12" ht="16" x14ac:dyDescent="0.2">
      <c r="A1917"/>
      <c r="B1917"/>
      <c r="C1917"/>
      <c r="D1917"/>
      <c r="E1917"/>
      <c r="F1917"/>
      <c r="G1917"/>
      <c r="H1917"/>
      <c r="I1917"/>
      <c r="J1917"/>
      <c r="K1917"/>
      <c r="L1917"/>
    </row>
    <row r="1918" spans="1:12" ht="16" x14ac:dyDescent="0.2">
      <c r="A1918"/>
      <c r="B1918"/>
      <c r="C1918"/>
      <c r="D1918"/>
      <c r="E1918"/>
      <c r="F1918"/>
      <c r="G1918"/>
      <c r="H1918"/>
      <c r="I1918"/>
      <c r="J1918"/>
      <c r="K1918"/>
      <c r="L1918"/>
    </row>
    <row r="1919" spans="1:12" ht="16" x14ac:dyDescent="0.2">
      <c r="A1919"/>
      <c r="B1919"/>
      <c r="C1919"/>
      <c r="D1919"/>
      <c r="E1919"/>
      <c r="F1919"/>
      <c r="G1919"/>
      <c r="H1919"/>
      <c r="I1919"/>
      <c r="J1919"/>
      <c r="K1919"/>
      <c r="L1919"/>
    </row>
    <row r="1920" spans="1:12" ht="16" x14ac:dyDescent="0.2">
      <c r="A1920"/>
      <c r="B1920"/>
      <c r="C1920"/>
      <c r="D1920"/>
      <c r="E1920"/>
      <c r="F1920"/>
      <c r="G1920"/>
      <c r="H1920"/>
      <c r="I1920"/>
      <c r="J1920"/>
      <c r="K1920"/>
      <c r="L1920"/>
    </row>
    <row r="1921" spans="1:12" ht="16" x14ac:dyDescent="0.2">
      <c r="A1921"/>
      <c r="B1921"/>
      <c r="C1921"/>
      <c r="D1921"/>
      <c r="E1921"/>
      <c r="F1921"/>
      <c r="G1921"/>
      <c r="H1921"/>
      <c r="I1921"/>
      <c r="J1921"/>
      <c r="K1921"/>
      <c r="L1921"/>
    </row>
    <row r="1922" spans="1:12" ht="16" x14ac:dyDescent="0.2">
      <c r="A1922"/>
      <c r="B1922"/>
      <c r="C1922"/>
      <c r="D1922"/>
      <c r="E1922"/>
      <c r="F1922"/>
      <c r="G1922"/>
      <c r="H1922"/>
      <c r="I1922"/>
      <c r="J1922"/>
      <c r="K1922"/>
      <c r="L1922"/>
    </row>
    <row r="1923" spans="1:12" ht="16" x14ac:dyDescent="0.2">
      <c r="A1923"/>
      <c r="B1923"/>
      <c r="C1923"/>
      <c r="D1923"/>
      <c r="E1923"/>
      <c r="F1923"/>
      <c r="G1923"/>
      <c r="H1923"/>
      <c r="I1923"/>
      <c r="J1923"/>
      <c r="K1923"/>
      <c r="L1923"/>
    </row>
    <row r="1924" spans="1:12" ht="16" x14ac:dyDescent="0.2">
      <c r="A1924"/>
      <c r="B1924"/>
      <c r="C1924"/>
      <c r="D1924"/>
      <c r="E1924"/>
      <c r="F1924"/>
      <c r="G1924"/>
      <c r="H1924"/>
      <c r="I1924"/>
      <c r="J1924"/>
      <c r="K1924"/>
      <c r="L1924"/>
    </row>
    <row r="1925" spans="1:12" ht="16" x14ac:dyDescent="0.2">
      <c r="A1925"/>
      <c r="B1925"/>
      <c r="C1925"/>
      <c r="D1925"/>
      <c r="E1925"/>
      <c r="F1925"/>
      <c r="G1925"/>
      <c r="H1925"/>
      <c r="I1925"/>
      <c r="J1925"/>
      <c r="K1925"/>
      <c r="L1925"/>
    </row>
    <row r="1926" spans="1:12" ht="16" x14ac:dyDescent="0.2">
      <c r="A1926"/>
      <c r="B1926"/>
      <c r="C1926"/>
      <c r="D1926"/>
      <c r="E1926"/>
      <c r="F1926"/>
      <c r="G1926"/>
      <c r="H1926"/>
      <c r="I1926"/>
      <c r="J1926"/>
      <c r="K1926"/>
      <c r="L1926"/>
    </row>
    <row r="1927" spans="1:12" ht="16" x14ac:dyDescent="0.2">
      <c r="A1927"/>
      <c r="B1927"/>
      <c r="C1927"/>
      <c r="D1927"/>
      <c r="E1927"/>
      <c r="F1927"/>
      <c r="G1927"/>
      <c r="H1927"/>
      <c r="I1927"/>
      <c r="J1927"/>
      <c r="K1927"/>
      <c r="L1927"/>
    </row>
    <row r="1928" spans="1:12" ht="16" x14ac:dyDescent="0.2">
      <c r="A1928"/>
      <c r="B1928"/>
      <c r="C1928"/>
      <c r="D1928"/>
      <c r="E1928"/>
      <c r="F1928"/>
      <c r="G1928"/>
      <c r="H1928"/>
      <c r="I1928"/>
      <c r="J1928"/>
      <c r="K1928"/>
      <c r="L1928"/>
    </row>
    <row r="1929" spans="1:12" ht="16" x14ac:dyDescent="0.2">
      <c r="A1929"/>
      <c r="B1929"/>
      <c r="C1929"/>
      <c r="D1929"/>
      <c r="E1929"/>
      <c r="F1929"/>
      <c r="G1929"/>
      <c r="H1929"/>
      <c r="I1929"/>
      <c r="J1929"/>
      <c r="K1929"/>
      <c r="L1929"/>
    </row>
    <row r="1930" spans="1:12" ht="16" x14ac:dyDescent="0.2">
      <c r="A1930"/>
      <c r="B1930"/>
      <c r="C1930"/>
      <c r="D1930"/>
      <c r="E1930"/>
      <c r="F1930"/>
      <c r="G1930"/>
      <c r="H1930"/>
      <c r="I1930"/>
      <c r="J1930"/>
      <c r="K1930"/>
      <c r="L1930"/>
    </row>
    <row r="1931" spans="1:12" ht="16" x14ac:dyDescent="0.2">
      <c r="A1931"/>
      <c r="B1931"/>
      <c r="C1931"/>
      <c r="D1931"/>
      <c r="E1931"/>
      <c r="F1931"/>
      <c r="G1931"/>
      <c r="H1931"/>
      <c r="I1931"/>
      <c r="J1931"/>
      <c r="K1931"/>
      <c r="L1931"/>
    </row>
    <row r="1932" spans="1:12" ht="16" x14ac:dyDescent="0.2">
      <c r="A1932"/>
      <c r="B1932"/>
      <c r="C1932"/>
      <c r="D1932"/>
      <c r="E1932"/>
      <c r="F1932"/>
      <c r="G1932"/>
      <c r="H1932"/>
      <c r="I1932"/>
      <c r="J1932"/>
      <c r="K1932"/>
      <c r="L1932"/>
    </row>
    <row r="1933" spans="1:12" ht="16" x14ac:dyDescent="0.2">
      <c r="A1933"/>
      <c r="B1933"/>
      <c r="C1933"/>
      <c r="D1933"/>
      <c r="E1933"/>
      <c r="F1933"/>
      <c r="G1933"/>
      <c r="H1933"/>
      <c r="I1933"/>
      <c r="J1933"/>
      <c r="K1933"/>
      <c r="L1933"/>
    </row>
    <row r="1934" spans="1:12" ht="16" x14ac:dyDescent="0.2">
      <c r="A1934"/>
      <c r="B1934"/>
      <c r="C1934"/>
      <c r="D1934"/>
      <c r="E1934"/>
      <c r="F1934"/>
      <c r="G1934"/>
      <c r="H1934"/>
      <c r="I1934"/>
      <c r="J1934"/>
      <c r="K1934"/>
      <c r="L1934"/>
    </row>
    <row r="1935" spans="1:12" ht="16" x14ac:dyDescent="0.2">
      <c r="A1935"/>
      <c r="B1935"/>
      <c r="C1935"/>
      <c r="D1935"/>
      <c r="E1935"/>
      <c r="F1935"/>
      <c r="G1935"/>
      <c r="H1935"/>
      <c r="I1935"/>
      <c r="J1935"/>
      <c r="K1935"/>
      <c r="L1935"/>
    </row>
    <row r="1936" spans="1:12" ht="16" x14ac:dyDescent="0.2">
      <c r="A1936"/>
      <c r="B1936"/>
      <c r="C1936"/>
      <c r="D1936"/>
      <c r="E1936"/>
      <c r="F1936"/>
      <c r="G1936"/>
      <c r="H1936"/>
      <c r="I1936"/>
      <c r="J1936"/>
      <c r="K1936"/>
      <c r="L1936"/>
    </row>
    <row r="1937" spans="1:12" ht="16" x14ac:dyDescent="0.2">
      <c r="A1937"/>
      <c r="B1937"/>
      <c r="C1937"/>
      <c r="D1937"/>
      <c r="E1937"/>
      <c r="F1937"/>
      <c r="G1937"/>
      <c r="H1937"/>
      <c r="I1937"/>
      <c r="J1937"/>
      <c r="K1937"/>
      <c r="L1937"/>
    </row>
    <row r="1938" spans="1:12" ht="16" x14ac:dyDescent="0.2">
      <c r="A1938"/>
      <c r="B1938"/>
      <c r="C1938"/>
      <c r="D1938"/>
      <c r="E1938"/>
      <c r="F1938"/>
      <c r="G1938"/>
      <c r="H1938"/>
      <c r="I1938"/>
      <c r="J1938"/>
      <c r="K1938"/>
      <c r="L1938"/>
    </row>
    <row r="1939" spans="1:12" ht="16" x14ac:dyDescent="0.2">
      <c r="A1939"/>
      <c r="B1939"/>
      <c r="C1939"/>
      <c r="D1939"/>
      <c r="E1939"/>
      <c r="F1939"/>
      <c r="G1939"/>
      <c r="H1939"/>
      <c r="I1939"/>
      <c r="J1939"/>
      <c r="K1939"/>
      <c r="L1939"/>
    </row>
    <row r="1940" spans="1:12" ht="16" x14ac:dyDescent="0.2">
      <c r="A1940"/>
      <c r="B1940"/>
      <c r="C1940"/>
      <c r="D1940"/>
      <c r="E1940"/>
      <c r="F1940"/>
      <c r="G1940"/>
      <c r="H1940"/>
      <c r="I1940"/>
      <c r="J1940"/>
      <c r="K1940"/>
      <c r="L1940"/>
    </row>
    <row r="1941" spans="1:12" ht="16" x14ac:dyDescent="0.2">
      <c r="A1941"/>
      <c r="B1941"/>
      <c r="C1941"/>
      <c r="D1941"/>
      <c r="E1941"/>
      <c r="F1941"/>
      <c r="G1941"/>
      <c r="H1941"/>
      <c r="I1941"/>
      <c r="J1941"/>
      <c r="K1941"/>
      <c r="L1941"/>
    </row>
    <row r="1942" spans="1:12" ht="16" x14ac:dyDescent="0.2">
      <c r="A1942"/>
      <c r="B1942"/>
      <c r="C1942"/>
      <c r="D1942"/>
      <c r="E1942"/>
      <c r="F1942"/>
      <c r="G1942"/>
      <c r="H1942"/>
      <c r="I1942"/>
      <c r="J1942"/>
      <c r="K1942"/>
      <c r="L1942"/>
    </row>
    <row r="1943" spans="1:12" ht="16" x14ac:dyDescent="0.2">
      <c r="A1943"/>
      <c r="B1943"/>
      <c r="C1943"/>
      <c r="D1943"/>
      <c r="E1943"/>
      <c r="F1943"/>
      <c r="G1943"/>
      <c r="H1943"/>
      <c r="I1943"/>
      <c r="J1943"/>
      <c r="K1943"/>
      <c r="L1943"/>
    </row>
    <row r="1944" spans="1:12" ht="16" x14ac:dyDescent="0.2">
      <c r="A1944"/>
      <c r="B1944"/>
      <c r="C1944"/>
      <c r="D1944"/>
      <c r="E1944"/>
      <c r="F1944"/>
      <c r="G1944"/>
      <c r="H1944"/>
      <c r="I1944"/>
      <c r="J1944"/>
      <c r="K1944"/>
      <c r="L1944"/>
    </row>
    <row r="1945" spans="1:12" ht="16" x14ac:dyDescent="0.2">
      <c r="A1945"/>
      <c r="B1945"/>
      <c r="C1945"/>
      <c r="D1945"/>
      <c r="E1945"/>
      <c r="F1945"/>
      <c r="G1945"/>
      <c r="H1945"/>
      <c r="I1945"/>
      <c r="J1945"/>
      <c r="K1945"/>
      <c r="L1945"/>
    </row>
    <row r="1946" spans="1:12" ht="16" x14ac:dyDescent="0.2">
      <c r="A1946"/>
      <c r="B1946"/>
      <c r="C1946"/>
      <c r="D1946"/>
      <c r="E1946"/>
      <c r="F1946"/>
      <c r="G1946"/>
      <c r="H1946"/>
      <c r="I1946"/>
      <c r="J1946"/>
      <c r="K1946"/>
      <c r="L1946"/>
    </row>
    <row r="1947" spans="1:12" ht="16" x14ac:dyDescent="0.2">
      <c r="A1947"/>
      <c r="B1947"/>
      <c r="C1947"/>
      <c r="D1947"/>
      <c r="E1947"/>
      <c r="F1947"/>
      <c r="G1947"/>
      <c r="H1947"/>
      <c r="I1947"/>
      <c r="J1947"/>
      <c r="K1947"/>
      <c r="L1947"/>
    </row>
    <row r="1948" spans="1:12" ht="16" x14ac:dyDescent="0.2">
      <c r="A1948"/>
      <c r="B1948"/>
      <c r="C1948"/>
      <c r="D1948"/>
      <c r="E1948"/>
      <c r="F1948"/>
      <c r="G1948"/>
      <c r="H1948"/>
      <c r="I1948"/>
      <c r="J1948"/>
      <c r="K1948"/>
      <c r="L1948"/>
    </row>
    <row r="1949" spans="1:12" ht="16" x14ac:dyDescent="0.2">
      <c r="A1949"/>
      <c r="B1949"/>
      <c r="C1949"/>
      <c r="D1949"/>
      <c r="E1949"/>
      <c r="F1949"/>
      <c r="G1949"/>
      <c r="H1949"/>
      <c r="I1949"/>
      <c r="J1949"/>
      <c r="K1949"/>
      <c r="L1949"/>
    </row>
    <row r="1950" spans="1:12" ht="16" x14ac:dyDescent="0.2">
      <c r="A1950"/>
      <c r="B1950"/>
      <c r="C1950"/>
      <c r="D1950"/>
      <c r="E1950"/>
      <c r="F1950"/>
      <c r="G1950"/>
      <c r="H1950"/>
      <c r="I1950"/>
      <c r="J1950"/>
      <c r="K1950"/>
      <c r="L1950"/>
    </row>
    <row r="1951" spans="1:12" ht="16" x14ac:dyDescent="0.2">
      <c r="A1951"/>
      <c r="B1951"/>
      <c r="C1951"/>
      <c r="D1951"/>
      <c r="E1951"/>
      <c r="F1951"/>
      <c r="G1951"/>
      <c r="H1951"/>
      <c r="I1951"/>
      <c r="J1951"/>
      <c r="K1951"/>
      <c r="L1951"/>
    </row>
    <row r="1952" spans="1:12" ht="16" x14ac:dyDescent="0.2">
      <c r="A1952"/>
      <c r="B1952"/>
      <c r="C1952"/>
      <c r="D1952"/>
      <c r="E1952"/>
      <c r="F1952"/>
      <c r="G1952"/>
      <c r="H1952"/>
      <c r="I1952"/>
      <c r="J1952"/>
      <c r="K1952"/>
      <c r="L1952"/>
    </row>
    <row r="1953" spans="1:12" ht="16" x14ac:dyDescent="0.2">
      <c r="A1953"/>
      <c r="B1953"/>
      <c r="C1953"/>
      <c r="D1953"/>
      <c r="E1953"/>
      <c r="F1953"/>
      <c r="G1953"/>
      <c r="H1953"/>
      <c r="I1953"/>
      <c r="J1953"/>
      <c r="K1953"/>
      <c r="L1953"/>
    </row>
    <row r="1954" spans="1:12" ht="16" x14ac:dyDescent="0.2">
      <c r="A1954"/>
      <c r="B1954"/>
      <c r="C1954"/>
      <c r="D1954"/>
      <c r="E1954"/>
      <c r="F1954"/>
      <c r="G1954"/>
      <c r="H1954"/>
      <c r="I1954"/>
      <c r="J1954"/>
      <c r="K1954"/>
      <c r="L1954"/>
    </row>
    <row r="1955" spans="1:12" ht="16" x14ac:dyDescent="0.2">
      <c r="A1955"/>
      <c r="B1955"/>
      <c r="C1955"/>
      <c r="D1955"/>
      <c r="E1955"/>
      <c r="F1955"/>
      <c r="G1955"/>
      <c r="H1955"/>
      <c r="I1955"/>
      <c r="J1955"/>
      <c r="K1955"/>
      <c r="L1955"/>
    </row>
    <row r="1956" spans="1:12" ht="16" x14ac:dyDescent="0.2">
      <c r="A1956"/>
      <c r="B1956"/>
      <c r="C1956"/>
      <c r="D1956"/>
      <c r="E1956"/>
      <c r="F1956"/>
      <c r="G1956"/>
      <c r="H1956"/>
      <c r="I1956"/>
      <c r="J1956"/>
      <c r="K1956"/>
      <c r="L1956"/>
    </row>
    <row r="1957" spans="1:12" ht="16" x14ac:dyDescent="0.2">
      <c r="A1957"/>
      <c r="B1957"/>
      <c r="C1957"/>
      <c r="D1957"/>
      <c r="E1957"/>
      <c r="F1957"/>
      <c r="G1957"/>
      <c r="H1957"/>
      <c r="I1957"/>
      <c r="J1957"/>
      <c r="K1957"/>
      <c r="L1957"/>
    </row>
    <row r="1958" spans="1:12" ht="16" x14ac:dyDescent="0.2">
      <c r="A1958"/>
      <c r="B1958"/>
      <c r="C1958"/>
      <c r="D1958"/>
      <c r="E1958"/>
      <c r="F1958"/>
      <c r="G1958"/>
      <c r="H1958"/>
      <c r="I1958"/>
      <c r="J1958"/>
      <c r="K1958"/>
      <c r="L1958"/>
    </row>
    <row r="1959" spans="1:12" ht="16" x14ac:dyDescent="0.2">
      <c r="A1959"/>
      <c r="B1959"/>
      <c r="C1959"/>
      <c r="D1959"/>
      <c r="E1959"/>
      <c r="F1959"/>
      <c r="G1959"/>
      <c r="H1959"/>
      <c r="I1959"/>
      <c r="J1959"/>
      <c r="K1959"/>
      <c r="L1959"/>
    </row>
    <row r="1960" spans="1:12" ht="16" x14ac:dyDescent="0.2">
      <c r="A1960"/>
      <c r="B1960"/>
      <c r="C1960"/>
      <c r="D1960"/>
      <c r="E1960"/>
      <c r="F1960"/>
      <c r="G1960"/>
      <c r="H1960"/>
      <c r="I1960"/>
      <c r="J1960"/>
      <c r="K1960"/>
      <c r="L1960"/>
    </row>
    <row r="1961" spans="1:12" ht="16" x14ac:dyDescent="0.2">
      <c r="A1961"/>
      <c r="B1961"/>
      <c r="C1961"/>
      <c r="D1961"/>
      <c r="E1961"/>
      <c r="F1961"/>
      <c r="G1961"/>
      <c r="H1961"/>
      <c r="I1961"/>
      <c r="J1961"/>
      <c r="K1961"/>
      <c r="L1961"/>
    </row>
    <row r="1962" spans="1:12" ht="16" x14ac:dyDescent="0.2">
      <c r="A1962"/>
      <c r="B1962"/>
      <c r="C1962"/>
      <c r="D1962"/>
      <c r="E1962"/>
      <c r="F1962"/>
      <c r="G1962"/>
      <c r="H1962"/>
      <c r="I1962"/>
      <c r="J1962"/>
      <c r="K1962"/>
      <c r="L1962"/>
    </row>
    <row r="1963" spans="1:12" ht="16" x14ac:dyDescent="0.2">
      <c r="A1963"/>
      <c r="B1963"/>
      <c r="C1963"/>
      <c r="D1963"/>
      <c r="E1963"/>
      <c r="F1963"/>
      <c r="G1963"/>
      <c r="H1963"/>
      <c r="I1963"/>
      <c r="J1963"/>
      <c r="K1963"/>
      <c r="L1963"/>
    </row>
    <row r="1964" spans="1:12" ht="16" x14ac:dyDescent="0.2">
      <c r="A1964"/>
      <c r="B1964"/>
      <c r="C1964"/>
      <c r="D1964"/>
      <c r="E1964"/>
      <c r="F1964"/>
      <c r="G1964"/>
      <c r="H1964"/>
      <c r="I1964"/>
      <c r="J1964"/>
      <c r="K1964"/>
      <c r="L1964"/>
    </row>
    <row r="1965" spans="1:12" ht="16" x14ac:dyDescent="0.2">
      <c r="A1965"/>
      <c r="B1965"/>
      <c r="C1965"/>
      <c r="D1965"/>
      <c r="E1965"/>
      <c r="F1965"/>
      <c r="G1965"/>
      <c r="H1965"/>
      <c r="I1965"/>
      <c r="J1965"/>
      <c r="K1965"/>
      <c r="L1965"/>
    </row>
    <row r="1966" spans="1:12" ht="16" x14ac:dyDescent="0.2">
      <c r="A1966"/>
      <c r="B1966"/>
      <c r="C1966"/>
      <c r="D1966"/>
      <c r="E1966"/>
      <c r="F1966"/>
      <c r="G1966"/>
      <c r="H1966"/>
      <c r="I1966"/>
      <c r="J1966"/>
      <c r="K1966"/>
      <c r="L1966"/>
    </row>
    <row r="1967" spans="1:12" ht="16" x14ac:dyDescent="0.2">
      <c r="A1967"/>
      <c r="B1967"/>
      <c r="C1967"/>
      <c r="D1967"/>
      <c r="E1967"/>
      <c r="F1967"/>
      <c r="G1967"/>
      <c r="H1967"/>
      <c r="I1967"/>
      <c r="J1967"/>
      <c r="K1967"/>
      <c r="L1967"/>
    </row>
    <row r="1968" spans="1:12" ht="16" x14ac:dyDescent="0.2">
      <c r="A1968"/>
      <c r="B1968"/>
      <c r="C1968"/>
      <c r="D1968"/>
      <c r="E1968"/>
      <c r="F1968"/>
      <c r="G1968"/>
      <c r="H1968"/>
      <c r="I1968"/>
      <c r="J1968"/>
      <c r="K1968"/>
      <c r="L1968"/>
    </row>
    <row r="1969" spans="1:12" ht="16" x14ac:dyDescent="0.2">
      <c r="A1969"/>
      <c r="B1969"/>
      <c r="C1969"/>
      <c r="D1969"/>
      <c r="E1969"/>
      <c r="F1969"/>
      <c r="G1969"/>
      <c r="H1969"/>
      <c r="I1969"/>
      <c r="J1969"/>
      <c r="K1969"/>
      <c r="L1969"/>
    </row>
    <row r="1970" spans="1:12" ht="16" x14ac:dyDescent="0.2">
      <c r="A1970"/>
      <c r="B1970"/>
      <c r="C1970"/>
      <c r="D1970"/>
      <c r="E1970"/>
      <c r="F1970"/>
      <c r="G1970"/>
      <c r="H1970"/>
      <c r="I1970"/>
      <c r="J1970"/>
      <c r="K1970"/>
      <c r="L1970"/>
    </row>
    <row r="1971" spans="1:12" ht="16" x14ac:dyDescent="0.2">
      <c r="A1971"/>
      <c r="B1971"/>
      <c r="C1971"/>
      <c r="D1971"/>
      <c r="E1971"/>
      <c r="F1971"/>
      <c r="G1971"/>
      <c r="H1971"/>
      <c r="I1971"/>
      <c r="J1971"/>
      <c r="K1971"/>
      <c r="L1971"/>
    </row>
    <row r="1972" spans="1:12" ht="16" x14ac:dyDescent="0.2">
      <c r="A1972"/>
      <c r="B1972"/>
      <c r="C1972"/>
      <c r="D1972"/>
      <c r="E1972"/>
      <c r="F1972"/>
      <c r="G1972"/>
      <c r="H1972"/>
      <c r="I1972"/>
      <c r="J1972"/>
      <c r="K1972"/>
      <c r="L1972"/>
    </row>
    <row r="1973" spans="1:12" ht="16" x14ac:dyDescent="0.2">
      <c r="A1973"/>
      <c r="B1973"/>
      <c r="C1973"/>
      <c r="D1973"/>
      <c r="E1973"/>
      <c r="F1973"/>
      <c r="G1973"/>
      <c r="H1973"/>
      <c r="I1973"/>
      <c r="J1973"/>
      <c r="K1973"/>
      <c r="L1973"/>
    </row>
    <row r="1974" spans="1:12" ht="16" x14ac:dyDescent="0.2">
      <c r="A1974"/>
      <c r="B1974"/>
      <c r="C1974"/>
      <c r="D1974"/>
      <c r="E1974"/>
      <c r="F1974"/>
      <c r="G1974"/>
      <c r="H1974"/>
      <c r="I1974"/>
      <c r="J1974"/>
      <c r="K1974"/>
      <c r="L1974"/>
    </row>
    <row r="1975" spans="1:12" ht="16" x14ac:dyDescent="0.2">
      <c r="A1975"/>
      <c r="B1975"/>
      <c r="C1975"/>
      <c r="D1975"/>
      <c r="E1975"/>
      <c r="F1975"/>
      <c r="G1975"/>
      <c r="H1975"/>
      <c r="I1975"/>
      <c r="J1975"/>
      <c r="K1975"/>
      <c r="L1975"/>
    </row>
    <row r="1976" spans="1:12" ht="16" x14ac:dyDescent="0.2">
      <c r="A1976"/>
      <c r="B1976"/>
      <c r="C1976"/>
      <c r="D1976"/>
      <c r="E1976"/>
      <c r="F1976"/>
      <c r="G1976"/>
      <c r="H1976"/>
      <c r="I1976"/>
      <c r="J1976"/>
      <c r="K1976"/>
      <c r="L1976"/>
    </row>
    <row r="1977" spans="1:12" ht="16" x14ac:dyDescent="0.2">
      <c r="A1977"/>
      <c r="B1977"/>
      <c r="C1977"/>
      <c r="D1977"/>
      <c r="E1977"/>
      <c r="F1977"/>
      <c r="G1977"/>
      <c r="H1977"/>
      <c r="I1977"/>
      <c r="J1977"/>
      <c r="K1977"/>
      <c r="L1977"/>
    </row>
    <row r="1978" spans="1:12" ht="16" x14ac:dyDescent="0.2">
      <c r="A1978"/>
      <c r="B1978"/>
      <c r="C1978"/>
      <c r="D1978"/>
      <c r="E1978"/>
      <c r="F1978"/>
      <c r="G1978"/>
      <c r="H1978"/>
      <c r="I1978"/>
      <c r="J1978"/>
      <c r="K1978"/>
      <c r="L1978"/>
    </row>
    <row r="1979" spans="1:12" ht="16" x14ac:dyDescent="0.2">
      <c r="A1979"/>
      <c r="B1979"/>
      <c r="C1979"/>
      <c r="D1979"/>
      <c r="E1979"/>
      <c r="F1979"/>
      <c r="G1979"/>
      <c r="H1979"/>
      <c r="I1979"/>
      <c r="J1979"/>
      <c r="K1979"/>
      <c r="L1979"/>
    </row>
    <row r="1980" spans="1:12" ht="16" x14ac:dyDescent="0.2">
      <c r="A1980"/>
      <c r="B1980"/>
      <c r="C1980"/>
      <c r="D1980"/>
      <c r="E1980"/>
      <c r="F1980"/>
      <c r="G1980"/>
      <c r="H1980"/>
      <c r="I1980"/>
      <c r="J1980"/>
      <c r="K1980"/>
      <c r="L1980"/>
    </row>
    <row r="1981" spans="1:12" ht="16" x14ac:dyDescent="0.2">
      <c r="A1981"/>
      <c r="B1981"/>
      <c r="C1981"/>
      <c r="D1981"/>
      <c r="E1981"/>
      <c r="F1981"/>
      <c r="G1981"/>
      <c r="H1981"/>
      <c r="I1981"/>
      <c r="J1981"/>
      <c r="K1981"/>
      <c r="L1981"/>
    </row>
    <row r="1982" spans="1:12" ht="16" x14ac:dyDescent="0.2">
      <c r="A1982"/>
      <c r="B1982"/>
      <c r="C1982"/>
      <c r="D1982"/>
      <c r="E1982"/>
      <c r="F1982"/>
      <c r="G1982"/>
      <c r="H1982"/>
      <c r="I1982"/>
      <c r="J1982"/>
      <c r="K1982"/>
      <c r="L1982"/>
    </row>
    <row r="1983" spans="1:12" ht="16" x14ac:dyDescent="0.2">
      <c r="A1983"/>
      <c r="B1983"/>
      <c r="C1983"/>
      <c r="D1983"/>
      <c r="E1983"/>
      <c r="F1983"/>
      <c r="G1983"/>
      <c r="H1983"/>
      <c r="I1983"/>
      <c r="J1983"/>
      <c r="K1983"/>
      <c r="L1983"/>
    </row>
    <row r="1984" spans="1:12" ht="16" x14ac:dyDescent="0.2">
      <c r="A1984"/>
      <c r="B1984"/>
      <c r="C1984"/>
      <c r="D1984"/>
      <c r="E1984"/>
      <c r="F1984"/>
      <c r="G1984"/>
      <c r="H1984"/>
      <c r="I1984"/>
      <c r="J1984"/>
      <c r="K1984"/>
      <c r="L1984"/>
    </row>
    <row r="1985" spans="1:12" ht="16" x14ac:dyDescent="0.2">
      <c r="A1985"/>
      <c r="B1985"/>
      <c r="C1985"/>
      <c r="D1985"/>
      <c r="E1985"/>
      <c r="F1985"/>
      <c r="G1985"/>
      <c r="H1985"/>
      <c r="I1985"/>
      <c r="J1985"/>
      <c r="K1985"/>
      <c r="L1985"/>
    </row>
    <row r="1986" spans="1:12" ht="16" x14ac:dyDescent="0.2">
      <c r="A1986"/>
      <c r="B1986"/>
      <c r="C1986"/>
      <c r="D1986"/>
      <c r="E1986"/>
      <c r="F1986"/>
      <c r="G1986"/>
      <c r="H1986"/>
      <c r="I1986"/>
      <c r="J1986"/>
      <c r="K1986"/>
      <c r="L1986"/>
    </row>
    <row r="1987" spans="1:12" ht="16" x14ac:dyDescent="0.2">
      <c r="A1987"/>
      <c r="B1987"/>
      <c r="C1987"/>
      <c r="D1987"/>
      <c r="E1987"/>
      <c r="F1987"/>
      <c r="G1987"/>
      <c r="H1987"/>
      <c r="I1987"/>
      <c r="J1987"/>
      <c r="K1987"/>
      <c r="L1987"/>
    </row>
    <row r="1988" spans="1:12" ht="16" x14ac:dyDescent="0.2">
      <c r="A1988"/>
      <c r="B1988"/>
      <c r="C1988"/>
      <c r="D1988"/>
      <c r="E1988"/>
      <c r="F1988"/>
      <c r="G1988"/>
      <c r="H1988"/>
      <c r="I1988"/>
      <c r="J1988"/>
      <c r="K1988"/>
      <c r="L1988"/>
    </row>
    <row r="1989" spans="1:12" ht="16" x14ac:dyDescent="0.2">
      <c r="A1989"/>
      <c r="B1989"/>
      <c r="C1989"/>
      <c r="D1989"/>
      <c r="E1989"/>
      <c r="F1989"/>
      <c r="G1989"/>
      <c r="H1989"/>
      <c r="I1989"/>
      <c r="J1989"/>
      <c r="K1989"/>
      <c r="L1989"/>
    </row>
    <row r="1990" spans="1:12" ht="16" x14ac:dyDescent="0.2">
      <c r="A1990"/>
      <c r="B1990"/>
      <c r="C1990"/>
      <c r="D1990"/>
      <c r="E1990"/>
      <c r="F1990"/>
      <c r="G1990"/>
      <c r="H1990"/>
      <c r="I1990"/>
      <c r="J1990"/>
      <c r="K1990"/>
      <c r="L1990"/>
    </row>
    <row r="1991" spans="1:12" ht="16" x14ac:dyDescent="0.2">
      <c r="A1991"/>
      <c r="B1991"/>
      <c r="C1991"/>
      <c r="D1991"/>
      <c r="E1991"/>
      <c r="F1991"/>
      <c r="G1991"/>
      <c r="H1991"/>
      <c r="I1991"/>
      <c r="J1991"/>
      <c r="K1991"/>
      <c r="L1991"/>
    </row>
    <row r="1992" spans="1:12" ht="16" x14ac:dyDescent="0.2">
      <c r="A1992"/>
      <c r="B1992"/>
      <c r="C1992"/>
      <c r="D1992"/>
      <c r="E1992"/>
      <c r="F1992"/>
      <c r="G1992"/>
      <c r="H1992"/>
      <c r="I1992"/>
      <c r="J1992"/>
      <c r="K1992"/>
      <c r="L1992"/>
    </row>
    <row r="1993" spans="1:12" ht="16" x14ac:dyDescent="0.2">
      <c r="A1993"/>
      <c r="B1993"/>
      <c r="C1993"/>
      <c r="D1993"/>
      <c r="E1993"/>
      <c r="F1993"/>
      <c r="G1993"/>
      <c r="H1993"/>
      <c r="I1993"/>
      <c r="J1993"/>
      <c r="K1993"/>
      <c r="L1993"/>
    </row>
    <row r="1994" spans="1:12" ht="16" x14ac:dyDescent="0.2">
      <c r="A1994"/>
      <c r="B1994"/>
      <c r="C1994"/>
      <c r="D1994"/>
      <c r="E1994"/>
      <c r="F1994"/>
      <c r="G1994"/>
      <c r="H1994"/>
      <c r="I1994"/>
      <c r="J1994"/>
      <c r="K1994"/>
      <c r="L1994"/>
    </row>
    <row r="1995" spans="1:12" ht="16" x14ac:dyDescent="0.2">
      <c r="A1995"/>
      <c r="B1995"/>
      <c r="C1995"/>
      <c r="D1995"/>
      <c r="E1995"/>
      <c r="F1995"/>
      <c r="G1995"/>
      <c r="H1995"/>
      <c r="I1995"/>
      <c r="J1995"/>
      <c r="K1995"/>
      <c r="L1995"/>
    </row>
    <row r="1996" spans="1:12" ht="16" x14ac:dyDescent="0.2">
      <c r="A1996"/>
      <c r="B1996"/>
      <c r="C1996"/>
      <c r="D1996"/>
      <c r="E1996"/>
      <c r="F1996"/>
      <c r="G1996"/>
      <c r="H1996"/>
      <c r="I1996"/>
      <c r="J1996"/>
      <c r="K1996"/>
      <c r="L1996"/>
    </row>
    <row r="1997" spans="1:12" ht="16" x14ac:dyDescent="0.2">
      <c r="A1997"/>
      <c r="B1997"/>
      <c r="C1997"/>
      <c r="D1997"/>
      <c r="E1997"/>
      <c r="F1997"/>
      <c r="G1997"/>
      <c r="H1997"/>
      <c r="I1997"/>
      <c r="J1997"/>
      <c r="K1997"/>
      <c r="L1997"/>
    </row>
    <row r="1998" spans="1:12" ht="16" x14ac:dyDescent="0.2">
      <c r="A1998"/>
      <c r="B1998"/>
      <c r="C1998"/>
      <c r="D1998"/>
      <c r="E1998"/>
      <c r="F1998"/>
      <c r="G1998"/>
      <c r="H1998"/>
      <c r="I1998"/>
      <c r="J1998"/>
      <c r="K1998"/>
      <c r="L1998"/>
    </row>
    <row r="1999" spans="1:12" ht="16" x14ac:dyDescent="0.2">
      <c r="A1999"/>
      <c r="B1999"/>
      <c r="C1999"/>
      <c r="D1999"/>
      <c r="E1999"/>
      <c r="F1999"/>
      <c r="G1999"/>
      <c r="H1999"/>
      <c r="I1999"/>
      <c r="J1999"/>
      <c r="K1999"/>
      <c r="L1999"/>
    </row>
    <row r="2000" spans="1:12" ht="16" x14ac:dyDescent="0.2">
      <c r="A2000"/>
      <c r="B2000"/>
      <c r="C2000"/>
      <c r="D2000"/>
      <c r="E2000"/>
      <c r="F2000"/>
      <c r="G2000"/>
      <c r="H2000"/>
      <c r="I2000"/>
      <c r="J2000"/>
      <c r="K2000"/>
      <c r="L2000"/>
    </row>
    <row r="2001" spans="1:12" ht="16" x14ac:dyDescent="0.2">
      <c r="A2001"/>
      <c r="B2001"/>
      <c r="C2001"/>
      <c r="D2001"/>
      <c r="E2001"/>
      <c r="F2001"/>
      <c r="G2001"/>
      <c r="H2001"/>
      <c r="I2001"/>
      <c r="J2001"/>
      <c r="K2001"/>
      <c r="L2001"/>
    </row>
    <row r="2002" spans="1:12" ht="16" x14ac:dyDescent="0.2">
      <c r="A2002"/>
      <c r="B2002"/>
      <c r="C2002"/>
      <c r="D2002"/>
      <c r="E2002"/>
      <c r="F2002"/>
      <c r="G2002"/>
      <c r="H2002"/>
      <c r="I2002"/>
      <c r="J2002"/>
      <c r="K2002"/>
      <c r="L2002"/>
    </row>
    <row r="2003" spans="1:12" ht="16" x14ac:dyDescent="0.2">
      <c r="A2003"/>
      <c r="B2003"/>
      <c r="C2003"/>
      <c r="D2003"/>
      <c r="E2003"/>
      <c r="F2003"/>
      <c r="G2003"/>
      <c r="H2003"/>
      <c r="I2003"/>
      <c r="J2003"/>
      <c r="K2003"/>
      <c r="L2003"/>
    </row>
    <row r="2004" spans="1:12" ht="16" x14ac:dyDescent="0.2">
      <c r="A2004"/>
      <c r="B2004"/>
      <c r="C2004"/>
      <c r="D2004"/>
      <c r="E2004"/>
      <c r="F2004"/>
      <c r="G2004"/>
      <c r="H2004"/>
      <c r="I2004"/>
      <c r="J2004"/>
      <c r="K2004"/>
      <c r="L2004"/>
    </row>
    <row r="2005" spans="1:12" ht="16" x14ac:dyDescent="0.2">
      <c r="A2005"/>
      <c r="B2005"/>
      <c r="C2005"/>
      <c r="D2005"/>
      <c r="E2005"/>
      <c r="F2005"/>
      <c r="G2005"/>
      <c r="H2005"/>
      <c r="I2005"/>
      <c r="J2005"/>
      <c r="K2005"/>
      <c r="L2005"/>
    </row>
    <row r="2006" spans="1:12" ht="16" x14ac:dyDescent="0.2">
      <c r="A2006"/>
      <c r="B2006"/>
      <c r="C2006"/>
      <c r="D2006"/>
      <c r="E2006"/>
      <c r="F2006"/>
      <c r="G2006"/>
      <c r="H2006"/>
      <c r="I2006"/>
      <c r="J2006"/>
      <c r="K2006"/>
      <c r="L2006"/>
    </row>
    <row r="2007" spans="1:12" ht="16" x14ac:dyDescent="0.2">
      <c r="A2007"/>
      <c r="B2007"/>
      <c r="C2007"/>
      <c r="D2007"/>
      <c r="E2007"/>
      <c r="F2007"/>
      <c r="G2007"/>
      <c r="H2007"/>
      <c r="I2007"/>
      <c r="J2007"/>
      <c r="K2007"/>
      <c r="L2007"/>
    </row>
    <row r="2008" spans="1:12" ht="16" x14ac:dyDescent="0.2">
      <c r="A2008"/>
      <c r="B2008"/>
      <c r="C2008"/>
      <c r="D2008"/>
      <c r="E2008"/>
      <c r="F2008"/>
      <c r="G2008"/>
      <c r="H2008"/>
      <c r="I2008"/>
      <c r="J2008"/>
      <c r="K2008"/>
      <c r="L2008"/>
    </row>
    <row r="2009" spans="1:12" ht="16" x14ac:dyDescent="0.2">
      <c r="A2009"/>
      <c r="B2009"/>
      <c r="C2009"/>
      <c r="D2009"/>
      <c r="E2009"/>
      <c r="F2009"/>
      <c r="G2009"/>
      <c r="H2009"/>
      <c r="I2009"/>
      <c r="J2009"/>
      <c r="K2009"/>
      <c r="L2009"/>
    </row>
    <row r="2010" spans="1:12" ht="16" x14ac:dyDescent="0.2">
      <c r="A2010"/>
      <c r="B2010"/>
      <c r="C2010"/>
      <c r="D2010"/>
      <c r="E2010"/>
      <c r="F2010"/>
      <c r="G2010"/>
      <c r="H2010"/>
      <c r="I2010"/>
      <c r="J2010"/>
      <c r="K2010"/>
      <c r="L2010"/>
    </row>
    <row r="2011" spans="1:12" ht="16" x14ac:dyDescent="0.2">
      <c r="A2011"/>
      <c r="B2011"/>
      <c r="C2011"/>
      <c r="D2011"/>
      <c r="E2011"/>
      <c r="F2011"/>
      <c r="G2011"/>
      <c r="H2011"/>
      <c r="I2011"/>
      <c r="J2011"/>
      <c r="K2011"/>
      <c r="L2011"/>
    </row>
    <row r="2012" spans="1:12" ht="16" x14ac:dyDescent="0.2">
      <c r="A2012"/>
      <c r="B2012"/>
      <c r="C2012"/>
      <c r="D2012"/>
      <c r="E2012"/>
      <c r="F2012"/>
      <c r="G2012"/>
      <c r="H2012"/>
      <c r="I2012"/>
      <c r="J2012"/>
      <c r="K2012"/>
      <c r="L2012"/>
    </row>
    <row r="2013" spans="1:12" ht="16" x14ac:dyDescent="0.2">
      <c r="A2013"/>
      <c r="B2013"/>
      <c r="C2013"/>
      <c r="D2013"/>
      <c r="E2013"/>
      <c r="F2013"/>
      <c r="G2013"/>
      <c r="H2013"/>
      <c r="I2013"/>
      <c r="J2013"/>
      <c r="K2013"/>
      <c r="L2013"/>
    </row>
    <row r="2014" spans="1:12" ht="16" x14ac:dyDescent="0.2">
      <c r="A2014"/>
      <c r="B2014"/>
      <c r="C2014"/>
      <c r="D2014"/>
      <c r="E2014"/>
      <c r="F2014"/>
      <c r="G2014"/>
      <c r="H2014"/>
      <c r="I2014"/>
      <c r="J2014"/>
      <c r="K2014"/>
      <c r="L2014"/>
    </row>
    <row r="2015" spans="1:12" ht="16" x14ac:dyDescent="0.2">
      <c r="A2015"/>
      <c r="B2015"/>
      <c r="C2015"/>
      <c r="D2015"/>
      <c r="E2015"/>
      <c r="F2015"/>
      <c r="G2015"/>
      <c r="H2015"/>
      <c r="I2015"/>
      <c r="J2015"/>
      <c r="K2015"/>
      <c r="L2015"/>
    </row>
    <row r="2016" spans="1:12" ht="16" x14ac:dyDescent="0.2">
      <c r="A2016"/>
      <c r="B2016"/>
      <c r="C2016"/>
      <c r="D2016"/>
      <c r="E2016"/>
      <c r="F2016"/>
      <c r="G2016"/>
      <c r="H2016"/>
      <c r="I2016"/>
      <c r="J2016"/>
      <c r="K2016"/>
      <c r="L2016"/>
    </row>
    <row r="2017" spans="1:12" ht="16" x14ac:dyDescent="0.2">
      <c r="A2017"/>
      <c r="B2017"/>
      <c r="C2017"/>
      <c r="D2017"/>
      <c r="E2017"/>
      <c r="F2017"/>
      <c r="G2017"/>
      <c r="H2017"/>
      <c r="I2017"/>
      <c r="J2017"/>
      <c r="K2017"/>
      <c r="L2017"/>
    </row>
    <row r="2018" spans="1:12" ht="16" x14ac:dyDescent="0.2">
      <c r="A2018"/>
      <c r="B2018"/>
      <c r="C2018"/>
      <c r="D2018"/>
      <c r="E2018"/>
      <c r="F2018"/>
      <c r="G2018"/>
      <c r="H2018"/>
      <c r="I2018"/>
      <c r="J2018"/>
      <c r="K2018"/>
      <c r="L2018"/>
    </row>
    <row r="2019" spans="1:12" ht="16" x14ac:dyDescent="0.2">
      <c r="A2019"/>
      <c r="B2019"/>
      <c r="C2019"/>
      <c r="D2019"/>
      <c r="E2019"/>
      <c r="F2019"/>
      <c r="G2019"/>
      <c r="H2019"/>
      <c r="I2019"/>
      <c r="J2019"/>
      <c r="K2019"/>
      <c r="L2019"/>
    </row>
    <row r="2020" spans="1:12" ht="16" x14ac:dyDescent="0.2">
      <c r="A2020"/>
      <c r="B2020"/>
      <c r="C2020"/>
      <c r="D2020"/>
      <c r="E2020"/>
      <c r="F2020"/>
      <c r="G2020"/>
      <c r="H2020"/>
      <c r="I2020"/>
      <c r="J2020"/>
      <c r="K2020"/>
      <c r="L2020"/>
    </row>
    <row r="2021" spans="1:12" ht="16" x14ac:dyDescent="0.2">
      <c r="A2021"/>
      <c r="B2021"/>
      <c r="C2021"/>
      <c r="D2021"/>
      <c r="E2021"/>
      <c r="F2021"/>
      <c r="G2021"/>
      <c r="H2021"/>
      <c r="I2021"/>
      <c r="J2021"/>
      <c r="K2021"/>
      <c r="L2021"/>
    </row>
    <row r="2022" spans="1:12" ht="16" x14ac:dyDescent="0.2">
      <c r="A2022"/>
      <c r="B2022"/>
      <c r="C2022"/>
      <c r="D2022"/>
      <c r="E2022"/>
      <c r="F2022"/>
      <c r="G2022"/>
      <c r="H2022"/>
      <c r="I2022"/>
      <c r="J2022"/>
      <c r="K2022"/>
      <c r="L2022"/>
    </row>
    <row r="2023" spans="1:12" ht="16" x14ac:dyDescent="0.2">
      <c r="A2023"/>
      <c r="B2023"/>
      <c r="C2023"/>
      <c r="D2023"/>
      <c r="E2023"/>
      <c r="F2023"/>
      <c r="G2023"/>
      <c r="H2023"/>
      <c r="I2023"/>
      <c r="J2023"/>
      <c r="K2023"/>
      <c r="L2023"/>
    </row>
    <row r="2024" spans="1:12" ht="16" x14ac:dyDescent="0.2">
      <c r="A2024"/>
      <c r="B2024"/>
      <c r="C2024"/>
      <c r="D2024"/>
      <c r="E2024"/>
      <c r="F2024"/>
      <c r="G2024"/>
      <c r="H2024"/>
      <c r="I2024"/>
      <c r="J2024"/>
      <c r="K2024"/>
      <c r="L2024"/>
    </row>
    <row r="2025" spans="1:12" ht="16" x14ac:dyDescent="0.2">
      <c r="A2025"/>
      <c r="B2025"/>
      <c r="C2025"/>
      <c r="D2025"/>
      <c r="E2025"/>
      <c r="F2025"/>
      <c r="G2025"/>
      <c r="H2025"/>
      <c r="I2025"/>
      <c r="J2025"/>
      <c r="K2025"/>
      <c r="L2025"/>
    </row>
    <row r="2026" spans="1:12" ht="16" x14ac:dyDescent="0.2">
      <c r="A2026"/>
      <c r="B2026"/>
      <c r="C2026"/>
      <c r="D2026"/>
      <c r="E2026"/>
      <c r="F2026"/>
      <c r="G2026"/>
      <c r="H2026"/>
      <c r="I2026"/>
      <c r="J2026"/>
      <c r="K2026"/>
      <c r="L2026"/>
    </row>
    <row r="2027" spans="1:12" ht="16" x14ac:dyDescent="0.2">
      <c r="A2027"/>
      <c r="B2027"/>
      <c r="C2027"/>
      <c r="D2027"/>
      <c r="E2027"/>
      <c r="F2027"/>
      <c r="G2027"/>
      <c r="H2027"/>
      <c r="I2027"/>
      <c r="J2027"/>
      <c r="K2027"/>
      <c r="L2027"/>
    </row>
    <row r="2028" spans="1:12" ht="16" x14ac:dyDescent="0.2">
      <c r="A2028"/>
      <c r="B2028"/>
      <c r="C2028"/>
      <c r="D2028"/>
      <c r="E2028"/>
      <c r="F2028"/>
      <c r="G2028"/>
      <c r="H2028"/>
      <c r="I2028"/>
      <c r="J2028"/>
      <c r="K2028"/>
      <c r="L2028"/>
    </row>
    <row r="2029" spans="1:12" ht="16" x14ac:dyDescent="0.2">
      <c r="A2029"/>
      <c r="B2029"/>
      <c r="C2029"/>
      <c r="D2029"/>
      <c r="E2029"/>
      <c r="F2029"/>
      <c r="G2029"/>
      <c r="H2029"/>
      <c r="I2029"/>
      <c r="J2029"/>
      <c r="K2029"/>
      <c r="L2029"/>
    </row>
    <row r="2030" spans="1:12" ht="16" x14ac:dyDescent="0.2">
      <c r="A2030"/>
      <c r="B2030"/>
      <c r="C2030"/>
      <c r="D2030"/>
      <c r="E2030"/>
      <c r="F2030"/>
      <c r="G2030"/>
      <c r="H2030"/>
      <c r="I2030"/>
      <c r="J2030"/>
      <c r="K2030"/>
      <c r="L2030"/>
    </row>
    <row r="2031" spans="1:12" ht="16" x14ac:dyDescent="0.2">
      <c r="A2031"/>
      <c r="B2031"/>
      <c r="C2031"/>
      <c r="D2031"/>
      <c r="E2031"/>
      <c r="F2031"/>
      <c r="G2031"/>
      <c r="H2031"/>
      <c r="I2031"/>
      <c r="J2031"/>
      <c r="K2031"/>
      <c r="L2031"/>
    </row>
    <row r="2032" spans="1:12" ht="16" x14ac:dyDescent="0.2">
      <c r="A2032"/>
      <c r="B2032"/>
      <c r="C2032"/>
      <c r="D2032"/>
      <c r="E2032"/>
      <c r="F2032"/>
      <c r="G2032"/>
      <c r="H2032"/>
      <c r="I2032"/>
      <c r="J2032"/>
      <c r="K2032"/>
      <c r="L2032"/>
    </row>
    <row r="2033" spans="1:12" ht="16" x14ac:dyDescent="0.2">
      <c r="A2033"/>
      <c r="B2033"/>
      <c r="C2033"/>
      <c r="D2033"/>
      <c r="E2033"/>
      <c r="F2033"/>
      <c r="G2033"/>
      <c r="H2033"/>
      <c r="I2033"/>
      <c r="J2033"/>
      <c r="K2033"/>
      <c r="L2033"/>
    </row>
    <row r="2034" spans="1:12" ht="16" x14ac:dyDescent="0.2">
      <c r="A2034"/>
      <c r="B2034"/>
      <c r="C2034"/>
      <c r="D2034"/>
      <c r="E2034"/>
      <c r="F2034"/>
      <c r="G2034"/>
      <c r="H2034"/>
      <c r="I2034"/>
      <c r="J2034"/>
      <c r="K2034"/>
      <c r="L2034"/>
    </row>
    <row r="2035" spans="1:12" ht="16" x14ac:dyDescent="0.2">
      <c r="A2035"/>
      <c r="B2035"/>
      <c r="C2035"/>
      <c r="D2035"/>
      <c r="E2035"/>
      <c r="F2035"/>
      <c r="G2035"/>
      <c r="H2035"/>
      <c r="I2035"/>
      <c r="J2035"/>
      <c r="K2035"/>
      <c r="L2035"/>
    </row>
    <row r="2036" spans="1:12" ht="16" x14ac:dyDescent="0.2">
      <c r="A2036"/>
      <c r="B2036"/>
      <c r="C2036"/>
      <c r="D2036"/>
      <c r="E2036"/>
      <c r="F2036"/>
      <c r="G2036"/>
      <c r="H2036"/>
      <c r="I2036"/>
      <c r="J2036"/>
      <c r="K2036"/>
      <c r="L2036"/>
    </row>
    <row r="2037" spans="1:12" ht="16" x14ac:dyDescent="0.2">
      <c r="A2037"/>
      <c r="B2037"/>
      <c r="C2037"/>
      <c r="D2037"/>
      <c r="E2037"/>
      <c r="F2037"/>
      <c r="G2037"/>
      <c r="H2037"/>
      <c r="I2037"/>
      <c r="J2037"/>
      <c r="K2037"/>
      <c r="L2037"/>
    </row>
    <row r="2038" spans="1:12" ht="16" x14ac:dyDescent="0.2">
      <c r="A2038"/>
      <c r="B2038"/>
      <c r="C2038"/>
      <c r="D2038"/>
      <c r="E2038"/>
      <c r="F2038"/>
      <c r="G2038"/>
      <c r="H2038"/>
      <c r="I2038"/>
      <c r="J2038"/>
      <c r="K2038"/>
      <c r="L2038"/>
    </row>
    <row r="2039" spans="1:12" ht="16" x14ac:dyDescent="0.2">
      <c r="A2039"/>
      <c r="B2039"/>
      <c r="C2039"/>
      <c r="D2039"/>
      <c r="E2039"/>
      <c r="F2039"/>
      <c r="G2039"/>
      <c r="H2039"/>
      <c r="I2039"/>
      <c r="J2039"/>
      <c r="K2039"/>
      <c r="L2039"/>
    </row>
    <row r="2040" spans="1:12" ht="16" x14ac:dyDescent="0.2">
      <c r="A2040"/>
      <c r="B2040"/>
      <c r="C2040"/>
      <c r="D2040"/>
      <c r="E2040"/>
      <c r="F2040"/>
      <c r="G2040"/>
      <c r="H2040"/>
      <c r="I2040"/>
      <c r="J2040"/>
      <c r="K2040"/>
      <c r="L2040"/>
    </row>
    <row r="2041" spans="1:12" ht="16" x14ac:dyDescent="0.2">
      <c r="A2041"/>
      <c r="B2041"/>
      <c r="C2041"/>
      <c r="D2041"/>
      <c r="E2041"/>
      <c r="F2041"/>
      <c r="G2041"/>
      <c r="H2041"/>
      <c r="I2041"/>
      <c r="J2041"/>
      <c r="K2041"/>
      <c r="L2041"/>
    </row>
    <row r="2042" spans="1:12" ht="16" x14ac:dyDescent="0.2">
      <c r="A2042"/>
      <c r="B2042"/>
      <c r="C2042"/>
      <c r="D2042"/>
      <c r="E2042"/>
      <c r="F2042"/>
      <c r="G2042"/>
      <c r="H2042"/>
      <c r="I2042"/>
      <c r="J2042"/>
      <c r="K2042"/>
      <c r="L2042"/>
    </row>
    <row r="2043" spans="1:12" ht="16" x14ac:dyDescent="0.2">
      <c r="A2043"/>
      <c r="B2043"/>
      <c r="C2043"/>
      <c r="D2043"/>
      <c r="E2043"/>
      <c r="F2043"/>
      <c r="G2043"/>
      <c r="H2043"/>
      <c r="I2043"/>
      <c r="J2043"/>
      <c r="K2043"/>
      <c r="L2043"/>
    </row>
    <row r="2044" spans="1:12" ht="16" x14ac:dyDescent="0.2">
      <c r="A2044"/>
      <c r="B2044"/>
      <c r="C2044"/>
      <c r="D2044"/>
      <c r="E2044"/>
      <c r="F2044"/>
      <c r="G2044"/>
      <c r="H2044"/>
      <c r="I2044"/>
      <c r="J2044"/>
      <c r="K2044"/>
      <c r="L2044"/>
    </row>
    <row r="2045" spans="1:12" ht="16" x14ac:dyDescent="0.2">
      <c r="A2045"/>
      <c r="B2045"/>
      <c r="C2045"/>
      <c r="D2045"/>
      <c r="E2045"/>
      <c r="F2045"/>
      <c r="G2045"/>
      <c r="H2045"/>
      <c r="I2045"/>
      <c r="J2045"/>
      <c r="K2045"/>
      <c r="L2045"/>
    </row>
    <row r="2046" spans="1:12" ht="16" x14ac:dyDescent="0.2">
      <c r="A2046"/>
      <c r="B2046"/>
      <c r="C2046"/>
      <c r="D2046"/>
      <c r="E2046"/>
      <c r="F2046"/>
      <c r="G2046"/>
      <c r="H2046"/>
      <c r="I2046"/>
      <c r="J2046"/>
      <c r="K2046"/>
      <c r="L2046"/>
    </row>
    <row r="2047" spans="1:12" ht="16" x14ac:dyDescent="0.2">
      <c r="A2047"/>
      <c r="B2047"/>
      <c r="C2047"/>
      <c r="D2047"/>
      <c r="E2047"/>
      <c r="F2047"/>
      <c r="G2047"/>
      <c r="H2047"/>
      <c r="I2047"/>
      <c r="J2047"/>
      <c r="K2047"/>
      <c r="L2047"/>
    </row>
    <row r="2048" spans="1:12" ht="16" x14ac:dyDescent="0.2">
      <c r="A2048"/>
      <c r="B2048"/>
      <c r="C2048"/>
      <c r="D2048"/>
      <c r="E2048"/>
      <c r="F2048"/>
      <c r="G2048"/>
      <c r="H2048"/>
      <c r="I2048"/>
      <c r="J2048"/>
      <c r="K2048"/>
      <c r="L2048"/>
    </row>
    <row r="2049" spans="1:12" ht="16" x14ac:dyDescent="0.2">
      <c r="A2049"/>
      <c r="B2049"/>
      <c r="C2049"/>
      <c r="D2049"/>
      <c r="E2049"/>
      <c r="F2049"/>
      <c r="G2049"/>
      <c r="H2049"/>
      <c r="I2049"/>
      <c r="J2049"/>
      <c r="K2049"/>
      <c r="L2049"/>
    </row>
    <row r="2050" spans="1:12" ht="16" x14ac:dyDescent="0.2">
      <c r="A2050"/>
      <c r="B2050"/>
      <c r="C2050"/>
      <c r="D2050"/>
      <c r="E2050"/>
      <c r="F2050"/>
      <c r="G2050"/>
      <c r="H2050"/>
      <c r="I2050"/>
      <c r="J2050"/>
      <c r="K2050"/>
      <c r="L2050"/>
    </row>
    <row r="2051" spans="1:12" ht="16" x14ac:dyDescent="0.2">
      <c r="A2051"/>
      <c r="B2051"/>
      <c r="C2051"/>
      <c r="D2051"/>
      <c r="E2051"/>
      <c r="F2051"/>
      <c r="G2051"/>
      <c r="H2051"/>
      <c r="I2051"/>
      <c r="J2051"/>
      <c r="K2051"/>
      <c r="L2051"/>
    </row>
    <row r="2052" spans="1:12" ht="16" x14ac:dyDescent="0.2">
      <c r="A2052"/>
      <c r="B2052"/>
      <c r="C2052"/>
      <c r="D2052"/>
      <c r="E2052"/>
      <c r="F2052"/>
      <c r="G2052"/>
      <c r="H2052"/>
      <c r="I2052"/>
      <c r="J2052"/>
      <c r="K2052"/>
      <c r="L2052"/>
    </row>
    <row r="2053" spans="1:12" ht="16" x14ac:dyDescent="0.2">
      <c r="A2053"/>
      <c r="B2053"/>
      <c r="C2053"/>
      <c r="D2053"/>
      <c r="E2053"/>
      <c r="F2053"/>
      <c r="G2053"/>
      <c r="H2053"/>
      <c r="I2053"/>
      <c r="J2053"/>
      <c r="K2053"/>
      <c r="L2053"/>
    </row>
    <row r="2054" spans="1:12" ht="16" x14ac:dyDescent="0.2">
      <c r="A2054"/>
      <c r="B2054"/>
      <c r="C2054"/>
      <c r="D2054"/>
      <c r="E2054"/>
      <c r="F2054"/>
      <c r="G2054"/>
      <c r="H2054"/>
      <c r="I2054"/>
      <c r="J2054"/>
      <c r="K2054"/>
      <c r="L2054"/>
    </row>
    <row r="2055" spans="1:12" ht="16" x14ac:dyDescent="0.2">
      <c r="A2055"/>
      <c r="B2055"/>
      <c r="C2055"/>
      <c r="D2055"/>
      <c r="E2055"/>
      <c r="F2055"/>
      <c r="G2055"/>
      <c r="H2055"/>
      <c r="I2055"/>
      <c r="J2055"/>
      <c r="K2055"/>
      <c r="L2055"/>
    </row>
    <row r="2056" spans="1:12" ht="16" x14ac:dyDescent="0.2">
      <c r="A2056"/>
      <c r="B2056"/>
      <c r="C2056"/>
      <c r="D2056"/>
      <c r="E2056"/>
      <c r="F2056"/>
      <c r="G2056"/>
      <c r="H2056"/>
      <c r="I2056"/>
      <c r="J2056"/>
      <c r="K2056"/>
      <c r="L2056"/>
    </row>
    <row r="2057" spans="1:12" ht="16" x14ac:dyDescent="0.2">
      <c r="A2057"/>
      <c r="B2057"/>
      <c r="C2057"/>
      <c r="D2057"/>
      <c r="E2057"/>
      <c r="F2057"/>
      <c r="G2057"/>
      <c r="H2057"/>
      <c r="I2057"/>
      <c r="J2057"/>
      <c r="K2057"/>
      <c r="L2057"/>
    </row>
    <row r="2058" spans="1:12" ht="16" x14ac:dyDescent="0.2">
      <c r="A2058"/>
      <c r="B2058"/>
      <c r="C2058"/>
      <c r="D2058"/>
      <c r="E2058"/>
      <c r="F2058"/>
      <c r="G2058"/>
      <c r="H2058"/>
      <c r="I2058"/>
      <c r="J2058"/>
      <c r="K2058"/>
      <c r="L2058"/>
    </row>
    <row r="2059" spans="1:12" ht="16" x14ac:dyDescent="0.2">
      <c r="A2059"/>
      <c r="B2059"/>
      <c r="C2059"/>
      <c r="D2059"/>
      <c r="E2059"/>
      <c r="F2059"/>
      <c r="G2059"/>
      <c r="H2059"/>
      <c r="I2059"/>
      <c r="J2059"/>
      <c r="K2059"/>
      <c r="L2059"/>
    </row>
    <row r="2060" spans="1:12" ht="16" x14ac:dyDescent="0.2">
      <c r="A2060"/>
      <c r="B2060"/>
      <c r="C2060"/>
      <c r="D2060"/>
      <c r="E2060"/>
      <c r="F2060"/>
      <c r="G2060"/>
      <c r="H2060"/>
      <c r="I2060"/>
      <c r="J2060"/>
      <c r="K2060"/>
      <c r="L2060"/>
    </row>
    <row r="2061" spans="1:12" ht="16" x14ac:dyDescent="0.2">
      <c r="A2061"/>
      <c r="B2061"/>
      <c r="C2061"/>
      <c r="D2061"/>
      <c r="E2061"/>
      <c r="F2061"/>
      <c r="G2061"/>
      <c r="H2061"/>
      <c r="I2061"/>
      <c r="J2061"/>
      <c r="K2061"/>
      <c r="L2061"/>
    </row>
    <row r="2062" spans="1:12" ht="16" x14ac:dyDescent="0.2">
      <c r="A2062"/>
      <c r="B2062"/>
      <c r="C2062"/>
      <c r="D2062"/>
      <c r="E2062"/>
      <c r="F2062"/>
      <c r="G2062"/>
      <c r="H2062"/>
      <c r="I2062"/>
      <c r="J2062"/>
      <c r="K2062"/>
      <c r="L2062"/>
    </row>
    <row r="2063" spans="1:12" ht="16" x14ac:dyDescent="0.2">
      <c r="A2063"/>
      <c r="B2063"/>
      <c r="C2063"/>
      <c r="D2063"/>
      <c r="E2063"/>
      <c r="F2063"/>
      <c r="G2063"/>
      <c r="H2063"/>
      <c r="I2063"/>
      <c r="J2063"/>
      <c r="K2063"/>
      <c r="L2063"/>
    </row>
    <row r="2064" spans="1:12" ht="16" x14ac:dyDescent="0.2">
      <c r="A2064"/>
      <c r="B2064"/>
      <c r="C2064"/>
      <c r="D2064"/>
      <c r="E2064"/>
      <c r="F2064"/>
      <c r="G2064"/>
      <c r="H2064"/>
      <c r="I2064"/>
      <c r="J2064"/>
      <c r="K2064"/>
      <c r="L2064"/>
    </row>
    <row r="2065" spans="1:12" ht="16" x14ac:dyDescent="0.2">
      <c r="A2065"/>
      <c r="B2065"/>
      <c r="C2065"/>
      <c r="D2065"/>
      <c r="E2065"/>
      <c r="F2065"/>
      <c r="G2065"/>
      <c r="H2065"/>
      <c r="I2065"/>
      <c r="J2065"/>
      <c r="K2065"/>
      <c r="L2065"/>
    </row>
    <row r="2066" spans="1:12" ht="16" x14ac:dyDescent="0.2">
      <c r="A2066"/>
      <c r="B2066"/>
      <c r="C2066"/>
      <c r="D2066"/>
      <c r="E2066"/>
      <c r="F2066"/>
      <c r="G2066"/>
      <c r="H2066"/>
      <c r="I2066"/>
      <c r="J2066"/>
      <c r="K2066"/>
      <c r="L2066"/>
    </row>
    <row r="2067" spans="1:12" ht="16" x14ac:dyDescent="0.2">
      <c r="A2067"/>
      <c r="B2067"/>
      <c r="C2067"/>
      <c r="D2067"/>
      <c r="E2067"/>
      <c r="F2067"/>
      <c r="G2067"/>
      <c r="H2067"/>
      <c r="I2067"/>
      <c r="J2067"/>
      <c r="K2067"/>
      <c r="L2067"/>
    </row>
    <row r="2068" spans="1:12" ht="16" x14ac:dyDescent="0.2">
      <c r="A2068"/>
      <c r="B2068"/>
      <c r="C2068"/>
      <c r="D2068"/>
      <c r="E2068"/>
      <c r="F2068"/>
      <c r="G2068"/>
      <c r="H2068"/>
      <c r="I2068"/>
      <c r="J2068"/>
      <c r="K2068"/>
      <c r="L2068"/>
    </row>
    <row r="2069" spans="1:12" ht="16" x14ac:dyDescent="0.2">
      <c r="A2069"/>
      <c r="B2069"/>
      <c r="C2069"/>
      <c r="D2069"/>
      <c r="E2069"/>
      <c r="F2069"/>
      <c r="G2069"/>
      <c r="H2069"/>
      <c r="I2069"/>
      <c r="J2069"/>
      <c r="K2069"/>
      <c r="L2069"/>
    </row>
    <row r="2070" spans="1:12" ht="16" x14ac:dyDescent="0.2">
      <c r="A2070"/>
      <c r="B2070"/>
      <c r="C2070"/>
      <c r="D2070"/>
      <c r="E2070"/>
      <c r="F2070"/>
      <c r="G2070"/>
      <c r="H2070"/>
      <c r="I2070"/>
      <c r="J2070"/>
      <c r="K2070"/>
      <c r="L2070"/>
    </row>
    <row r="2071" spans="1:12" ht="16" x14ac:dyDescent="0.2">
      <c r="A2071"/>
      <c r="B2071"/>
      <c r="C2071"/>
      <c r="D2071"/>
      <c r="E2071"/>
      <c r="F2071"/>
      <c r="G2071"/>
      <c r="H2071"/>
      <c r="I2071"/>
      <c r="J2071"/>
      <c r="K2071"/>
      <c r="L2071"/>
    </row>
    <row r="2072" spans="1:12" ht="16" x14ac:dyDescent="0.2">
      <c r="A2072"/>
      <c r="B2072"/>
      <c r="C2072"/>
      <c r="D2072"/>
      <c r="E2072"/>
      <c r="F2072"/>
      <c r="G2072"/>
      <c r="H2072"/>
      <c r="I2072"/>
      <c r="J2072"/>
      <c r="K2072"/>
      <c r="L2072"/>
    </row>
    <row r="2073" spans="1:12" ht="16" x14ac:dyDescent="0.2">
      <c r="A2073"/>
      <c r="B2073"/>
      <c r="C2073"/>
      <c r="D2073"/>
      <c r="E2073"/>
      <c r="F2073"/>
      <c r="G2073"/>
      <c r="H2073"/>
      <c r="I2073"/>
      <c r="J2073"/>
      <c r="K2073"/>
      <c r="L2073"/>
    </row>
    <row r="2074" spans="1:12" ht="16" x14ac:dyDescent="0.2">
      <c r="A2074"/>
      <c r="B2074"/>
      <c r="C2074"/>
      <c r="D2074"/>
      <c r="E2074"/>
      <c r="F2074"/>
      <c r="G2074"/>
      <c r="H2074"/>
      <c r="I2074"/>
      <c r="J2074"/>
      <c r="K2074"/>
      <c r="L2074"/>
    </row>
    <row r="2075" spans="1:12" ht="16" x14ac:dyDescent="0.2">
      <c r="A2075"/>
      <c r="B2075"/>
      <c r="C2075"/>
      <c r="D2075"/>
      <c r="E2075"/>
      <c r="F2075"/>
      <c r="G2075"/>
      <c r="H2075"/>
      <c r="I2075"/>
      <c r="J2075"/>
      <c r="K2075"/>
      <c r="L2075"/>
    </row>
    <row r="2076" spans="1:12" ht="16" x14ac:dyDescent="0.2">
      <c r="A2076"/>
      <c r="B2076"/>
      <c r="C2076"/>
      <c r="D2076"/>
      <c r="E2076"/>
      <c r="F2076"/>
      <c r="G2076"/>
      <c r="H2076"/>
      <c r="I2076"/>
      <c r="J2076"/>
      <c r="K2076"/>
      <c r="L2076"/>
    </row>
    <row r="2077" spans="1:12" ht="16" x14ac:dyDescent="0.2">
      <c r="A2077"/>
      <c r="B2077"/>
      <c r="C2077"/>
      <c r="D2077"/>
      <c r="E2077"/>
      <c r="F2077"/>
      <c r="G2077"/>
      <c r="H2077"/>
      <c r="I2077"/>
      <c r="J2077"/>
      <c r="K2077"/>
      <c r="L2077"/>
    </row>
    <row r="2078" spans="1:12" ht="16" x14ac:dyDescent="0.2">
      <c r="A2078"/>
      <c r="B2078"/>
      <c r="C2078"/>
      <c r="D2078"/>
      <c r="E2078"/>
      <c r="F2078"/>
      <c r="G2078"/>
      <c r="H2078"/>
      <c r="I2078"/>
      <c r="J2078"/>
      <c r="K2078"/>
      <c r="L2078"/>
    </row>
    <row r="2079" spans="1:12" ht="16" x14ac:dyDescent="0.2">
      <c r="A2079"/>
      <c r="B2079"/>
      <c r="C2079"/>
      <c r="D2079"/>
      <c r="E2079"/>
      <c r="F2079"/>
      <c r="G2079"/>
      <c r="H2079"/>
      <c r="I2079"/>
      <c r="J2079"/>
      <c r="K2079"/>
      <c r="L2079"/>
    </row>
    <row r="2080" spans="1:12" ht="16" x14ac:dyDescent="0.2">
      <c r="A2080"/>
      <c r="B2080"/>
      <c r="C2080"/>
      <c r="D2080"/>
      <c r="E2080"/>
      <c r="F2080"/>
      <c r="G2080"/>
      <c r="H2080"/>
      <c r="I2080"/>
      <c r="J2080"/>
      <c r="K2080"/>
      <c r="L2080"/>
    </row>
    <row r="2081" spans="1:12" ht="16" x14ac:dyDescent="0.2">
      <c r="A2081"/>
      <c r="B2081"/>
      <c r="C2081"/>
      <c r="D2081"/>
      <c r="E2081"/>
      <c r="F2081"/>
      <c r="G2081"/>
      <c r="H2081"/>
      <c r="I2081"/>
      <c r="J2081"/>
      <c r="K2081"/>
      <c r="L2081"/>
    </row>
    <row r="2082" spans="1:12" ht="16" x14ac:dyDescent="0.2">
      <c r="A2082"/>
      <c r="B2082"/>
      <c r="C2082"/>
      <c r="D2082"/>
      <c r="E2082"/>
      <c r="F2082"/>
      <c r="G2082"/>
      <c r="H2082"/>
      <c r="I2082"/>
      <c r="J2082"/>
      <c r="K2082"/>
      <c r="L2082"/>
    </row>
    <row r="2083" spans="1:12" ht="16" x14ac:dyDescent="0.2">
      <c r="A2083"/>
      <c r="B2083"/>
      <c r="C2083"/>
      <c r="D2083"/>
      <c r="E2083"/>
      <c r="F2083"/>
      <c r="G2083"/>
      <c r="H2083"/>
      <c r="I2083"/>
      <c r="J2083"/>
      <c r="K2083"/>
      <c r="L2083"/>
    </row>
    <row r="2084" spans="1:12" ht="16" x14ac:dyDescent="0.2">
      <c r="A2084"/>
      <c r="B2084"/>
      <c r="C2084"/>
      <c r="D2084"/>
      <c r="E2084"/>
      <c r="F2084"/>
      <c r="G2084"/>
      <c r="H2084"/>
      <c r="I2084"/>
      <c r="J2084"/>
      <c r="K2084"/>
      <c r="L2084"/>
    </row>
    <row r="2085" spans="1:12" ht="16" x14ac:dyDescent="0.2">
      <c r="A2085"/>
      <c r="B2085"/>
      <c r="C2085"/>
      <c r="D2085"/>
      <c r="E2085"/>
      <c r="F2085"/>
      <c r="G2085"/>
      <c r="H2085"/>
      <c r="I2085"/>
      <c r="J2085"/>
      <c r="K2085"/>
      <c r="L2085"/>
    </row>
    <row r="2086" spans="1:12" ht="16" x14ac:dyDescent="0.2">
      <c r="A2086"/>
      <c r="B2086"/>
      <c r="C2086"/>
      <c r="D2086"/>
      <c r="E2086"/>
      <c r="F2086"/>
      <c r="G2086"/>
      <c r="H2086"/>
      <c r="I2086"/>
      <c r="J2086"/>
      <c r="K2086"/>
      <c r="L2086"/>
    </row>
    <row r="2087" spans="1:12" ht="16" x14ac:dyDescent="0.2">
      <c r="A2087"/>
      <c r="B2087"/>
      <c r="C2087"/>
      <c r="D2087"/>
      <c r="E2087"/>
      <c r="F2087"/>
      <c r="G2087"/>
      <c r="H2087"/>
      <c r="I2087"/>
      <c r="J2087"/>
      <c r="K2087"/>
      <c r="L2087"/>
    </row>
    <row r="2088" spans="1:12" ht="16" x14ac:dyDescent="0.2">
      <c r="A2088"/>
      <c r="B2088"/>
      <c r="C2088"/>
      <c r="D2088"/>
      <c r="E2088"/>
      <c r="F2088"/>
      <c r="G2088"/>
      <c r="H2088"/>
      <c r="I2088"/>
      <c r="J2088"/>
      <c r="K2088"/>
      <c r="L2088"/>
    </row>
    <row r="2089" spans="1:12" ht="16" x14ac:dyDescent="0.2">
      <c r="A2089"/>
      <c r="B2089"/>
      <c r="C2089"/>
      <c r="D2089"/>
      <c r="E2089"/>
      <c r="F2089"/>
      <c r="G2089"/>
      <c r="H2089"/>
      <c r="I2089"/>
      <c r="J2089"/>
      <c r="K2089"/>
      <c r="L2089"/>
    </row>
    <row r="2090" spans="1:12" ht="16" x14ac:dyDescent="0.2">
      <c r="A2090"/>
      <c r="B2090"/>
      <c r="C2090"/>
      <c r="D2090"/>
      <c r="E2090"/>
      <c r="F2090"/>
      <c r="G2090"/>
      <c r="H2090"/>
      <c r="I2090"/>
      <c r="J2090"/>
      <c r="K2090"/>
      <c r="L2090"/>
    </row>
    <row r="2091" spans="1:12" ht="16" x14ac:dyDescent="0.2">
      <c r="A2091"/>
      <c r="B2091"/>
      <c r="C2091"/>
      <c r="D2091"/>
      <c r="E2091"/>
      <c r="F2091"/>
      <c r="G2091"/>
      <c r="H2091"/>
      <c r="I2091"/>
      <c r="J2091"/>
      <c r="K2091"/>
      <c r="L2091"/>
    </row>
    <row r="2092" spans="1:12" ht="16" x14ac:dyDescent="0.2">
      <c r="A2092"/>
      <c r="B2092"/>
      <c r="C2092"/>
      <c r="D2092"/>
      <c r="E2092"/>
      <c r="F2092"/>
      <c r="G2092"/>
      <c r="H2092"/>
      <c r="I2092"/>
      <c r="J2092"/>
      <c r="K2092"/>
      <c r="L2092"/>
    </row>
    <row r="2093" spans="1:12" ht="16" x14ac:dyDescent="0.2">
      <c r="A2093"/>
      <c r="B2093"/>
      <c r="C2093"/>
      <c r="D2093"/>
      <c r="E2093"/>
      <c r="F2093"/>
      <c r="G2093"/>
      <c r="H2093"/>
      <c r="I2093"/>
      <c r="J2093"/>
      <c r="K2093"/>
      <c r="L2093"/>
    </row>
    <row r="2094" spans="1:12" ht="16" x14ac:dyDescent="0.2">
      <c r="A2094"/>
      <c r="B2094"/>
      <c r="C2094"/>
      <c r="D2094"/>
      <c r="E2094"/>
      <c r="F2094"/>
      <c r="G2094"/>
      <c r="H2094"/>
      <c r="I2094"/>
      <c r="J2094"/>
      <c r="K2094"/>
      <c r="L2094"/>
    </row>
    <row r="2095" spans="1:12" ht="16" x14ac:dyDescent="0.2">
      <c r="A2095"/>
      <c r="B2095"/>
      <c r="C2095"/>
      <c r="D2095"/>
      <c r="E2095"/>
      <c r="F2095"/>
      <c r="G2095"/>
      <c r="H2095"/>
      <c r="I2095"/>
      <c r="J2095"/>
      <c r="K2095"/>
      <c r="L2095"/>
    </row>
    <row r="2096" spans="1:12" ht="16" x14ac:dyDescent="0.2">
      <c r="A2096"/>
      <c r="B2096"/>
      <c r="C2096"/>
      <c r="D2096"/>
      <c r="E2096"/>
      <c r="F2096"/>
      <c r="G2096"/>
      <c r="H2096"/>
      <c r="I2096"/>
      <c r="J2096"/>
      <c r="K2096"/>
      <c r="L2096"/>
    </row>
    <row r="2097" spans="1:12" ht="16" x14ac:dyDescent="0.2">
      <c r="A2097"/>
      <c r="B2097"/>
      <c r="C2097"/>
      <c r="D2097"/>
      <c r="E2097"/>
      <c r="F2097"/>
      <c r="G2097"/>
      <c r="H2097"/>
      <c r="I2097"/>
      <c r="J2097"/>
      <c r="K2097"/>
      <c r="L2097"/>
    </row>
    <row r="2098" spans="1:12" ht="16" x14ac:dyDescent="0.2">
      <c r="A2098"/>
      <c r="B2098"/>
      <c r="C2098"/>
      <c r="D2098"/>
      <c r="E2098"/>
      <c r="F2098"/>
      <c r="G2098"/>
      <c r="H2098"/>
      <c r="I2098"/>
      <c r="J2098"/>
      <c r="K2098"/>
      <c r="L2098"/>
    </row>
    <row r="2099" spans="1:12" ht="16" x14ac:dyDescent="0.2">
      <c r="A2099"/>
      <c r="B2099"/>
      <c r="C2099"/>
      <c r="D2099"/>
      <c r="E2099"/>
      <c r="F2099"/>
      <c r="G2099"/>
      <c r="H2099"/>
      <c r="I2099"/>
      <c r="J2099"/>
      <c r="K2099"/>
      <c r="L2099"/>
    </row>
    <row r="2100" spans="1:12" ht="16" x14ac:dyDescent="0.2">
      <c r="A2100"/>
      <c r="B2100"/>
      <c r="C2100"/>
      <c r="D2100"/>
      <c r="E2100"/>
      <c r="F2100"/>
      <c r="G2100"/>
      <c r="H2100"/>
      <c r="I2100"/>
      <c r="J2100"/>
      <c r="K2100"/>
      <c r="L2100"/>
    </row>
    <row r="2101" spans="1:12" ht="16" x14ac:dyDescent="0.2">
      <c r="A2101"/>
      <c r="B2101"/>
      <c r="C2101"/>
      <c r="D2101"/>
      <c r="E2101"/>
      <c r="F2101"/>
      <c r="G2101"/>
      <c r="H2101"/>
      <c r="I2101"/>
      <c r="J2101"/>
      <c r="K2101"/>
      <c r="L2101"/>
    </row>
    <row r="2102" spans="1:12" ht="16" x14ac:dyDescent="0.2">
      <c r="A2102"/>
      <c r="B2102"/>
      <c r="C2102"/>
      <c r="D2102"/>
      <c r="E2102"/>
      <c r="F2102"/>
      <c r="G2102"/>
      <c r="H2102"/>
      <c r="I2102"/>
      <c r="J2102"/>
      <c r="K2102"/>
      <c r="L2102"/>
    </row>
    <row r="2103" spans="1:12" ht="16" x14ac:dyDescent="0.2">
      <c r="A2103"/>
      <c r="B2103"/>
      <c r="C2103"/>
      <c r="D2103"/>
      <c r="E2103"/>
      <c r="F2103"/>
      <c r="G2103"/>
      <c r="H2103"/>
      <c r="I2103"/>
      <c r="J2103"/>
      <c r="K2103"/>
      <c r="L2103"/>
    </row>
    <row r="2104" spans="1:12" ht="16" x14ac:dyDescent="0.2">
      <c r="A2104"/>
      <c r="B2104"/>
      <c r="C2104"/>
      <c r="D2104"/>
      <c r="E2104"/>
      <c r="F2104"/>
      <c r="G2104"/>
      <c r="H2104"/>
      <c r="I2104"/>
      <c r="J2104"/>
      <c r="K2104"/>
      <c r="L2104"/>
    </row>
    <row r="2105" spans="1:12" ht="16" x14ac:dyDescent="0.2">
      <c r="A2105"/>
      <c r="B2105"/>
      <c r="C2105"/>
      <c r="D2105"/>
      <c r="E2105"/>
      <c r="F2105"/>
      <c r="G2105"/>
      <c r="H2105"/>
      <c r="I2105"/>
      <c r="J2105"/>
      <c r="K2105"/>
      <c r="L2105"/>
    </row>
    <row r="2106" spans="1:12" ht="16" x14ac:dyDescent="0.2">
      <c r="A2106"/>
      <c r="B2106"/>
      <c r="C2106"/>
      <c r="D2106"/>
      <c r="E2106"/>
      <c r="F2106"/>
      <c r="G2106"/>
      <c r="H2106"/>
      <c r="I2106"/>
      <c r="J2106"/>
      <c r="K2106"/>
      <c r="L2106"/>
    </row>
    <row r="2107" spans="1:12" ht="16" x14ac:dyDescent="0.2">
      <c r="A2107"/>
      <c r="B2107"/>
      <c r="C2107"/>
      <c r="D2107"/>
      <c r="E2107"/>
      <c r="F2107"/>
      <c r="G2107"/>
      <c r="H2107"/>
      <c r="I2107"/>
      <c r="J2107"/>
      <c r="K2107"/>
      <c r="L2107"/>
    </row>
    <row r="2108" spans="1:12" ht="16" x14ac:dyDescent="0.2">
      <c r="A2108"/>
      <c r="B2108"/>
      <c r="C2108"/>
      <c r="D2108"/>
      <c r="E2108"/>
      <c r="F2108"/>
      <c r="G2108"/>
      <c r="H2108"/>
      <c r="I2108"/>
      <c r="J2108"/>
      <c r="K2108"/>
      <c r="L2108"/>
    </row>
    <row r="2109" spans="1:12" ht="16" x14ac:dyDescent="0.2">
      <c r="A2109"/>
      <c r="B2109"/>
      <c r="C2109"/>
      <c r="D2109"/>
      <c r="E2109"/>
      <c r="F2109"/>
      <c r="G2109"/>
      <c r="H2109"/>
      <c r="I2109"/>
      <c r="J2109"/>
      <c r="K2109"/>
      <c r="L2109"/>
    </row>
    <row r="2110" spans="1:12" ht="16" x14ac:dyDescent="0.2">
      <c r="A2110"/>
      <c r="B2110"/>
      <c r="C2110"/>
      <c r="D2110"/>
      <c r="E2110"/>
      <c r="F2110"/>
      <c r="G2110"/>
      <c r="H2110"/>
      <c r="I2110"/>
      <c r="J2110"/>
      <c r="K2110"/>
      <c r="L2110"/>
    </row>
    <row r="2111" spans="1:12" ht="16" x14ac:dyDescent="0.2">
      <c r="A2111"/>
      <c r="B2111"/>
      <c r="C2111"/>
      <c r="D2111"/>
      <c r="E2111"/>
      <c r="F2111"/>
      <c r="G2111"/>
      <c r="H2111"/>
      <c r="I2111"/>
      <c r="J2111"/>
      <c r="K2111"/>
      <c r="L2111"/>
    </row>
    <row r="2112" spans="1:12" ht="16" x14ac:dyDescent="0.2">
      <c r="A2112"/>
      <c r="B2112"/>
      <c r="C2112"/>
      <c r="D2112"/>
      <c r="E2112"/>
      <c r="F2112"/>
      <c r="G2112"/>
      <c r="H2112"/>
      <c r="I2112"/>
      <c r="J2112"/>
      <c r="K2112"/>
      <c r="L2112"/>
    </row>
    <row r="2113" spans="1:12" ht="16" x14ac:dyDescent="0.2">
      <c r="A2113"/>
      <c r="B2113"/>
      <c r="C2113"/>
      <c r="D2113"/>
      <c r="E2113"/>
      <c r="F2113"/>
      <c r="G2113"/>
      <c r="H2113"/>
      <c r="I2113"/>
      <c r="J2113"/>
      <c r="K2113"/>
      <c r="L2113"/>
    </row>
    <row r="2114" spans="1:12" ht="16" x14ac:dyDescent="0.2">
      <c r="A2114"/>
      <c r="B2114"/>
      <c r="C2114"/>
      <c r="D2114"/>
      <c r="E2114"/>
      <c r="F2114"/>
      <c r="G2114"/>
      <c r="H2114"/>
      <c r="I2114"/>
      <c r="J2114"/>
      <c r="K2114"/>
      <c r="L2114"/>
    </row>
    <row r="2115" spans="1:12" ht="16" x14ac:dyDescent="0.2">
      <c r="A2115"/>
      <c r="B2115"/>
      <c r="C2115"/>
      <c r="D2115"/>
      <c r="E2115"/>
      <c r="F2115"/>
      <c r="G2115"/>
      <c r="H2115"/>
      <c r="I2115"/>
      <c r="J2115"/>
      <c r="K2115"/>
      <c r="L2115"/>
    </row>
    <row r="2116" spans="1:12" ht="16" x14ac:dyDescent="0.2">
      <c r="A2116"/>
      <c r="B2116"/>
      <c r="C2116"/>
      <c r="D2116"/>
      <c r="E2116"/>
      <c r="F2116"/>
      <c r="G2116"/>
      <c r="H2116"/>
      <c r="I2116"/>
      <c r="J2116"/>
      <c r="K2116"/>
      <c r="L2116"/>
    </row>
    <row r="2117" spans="1:12" ht="16" x14ac:dyDescent="0.2">
      <c r="A2117"/>
      <c r="B2117"/>
      <c r="C2117"/>
      <c r="D2117"/>
      <c r="E2117"/>
      <c r="F2117"/>
      <c r="G2117"/>
      <c r="H2117"/>
      <c r="I2117"/>
      <c r="J2117"/>
      <c r="K2117"/>
      <c r="L2117"/>
    </row>
    <row r="2118" spans="1:12" ht="16" x14ac:dyDescent="0.2">
      <c r="A2118"/>
      <c r="B2118"/>
      <c r="C2118"/>
      <c r="D2118"/>
      <c r="E2118"/>
      <c r="F2118"/>
      <c r="G2118"/>
      <c r="H2118"/>
      <c r="I2118"/>
      <c r="J2118"/>
      <c r="K2118"/>
      <c r="L2118"/>
    </row>
    <row r="2119" spans="1:12" ht="16" x14ac:dyDescent="0.2">
      <c r="A2119"/>
      <c r="B2119"/>
      <c r="C2119"/>
      <c r="D2119"/>
      <c r="E2119"/>
      <c r="F2119"/>
      <c r="G2119"/>
      <c r="H2119"/>
      <c r="I2119"/>
      <c r="J2119"/>
      <c r="K2119"/>
      <c r="L2119"/>
    </row>
    <row r="2120" spans="1:12" ht="16" x14ac:dyDescent="0.2">
      <c r="A2120"/>
      <c r="B2120"/>
      <c r="C2120"/>
      <c r="D2120"/>
      <c r="E2120"/>
      <c r="F2120"/>
      <c r="G2120"/>
      <c r="H2120"/>
      <c r="I2120"/>
      <c r="J2120"/>
      <c r="K2120"/>
      <c r="L2120"/>
    </row>
    <row r="2121" spans="1:12" ht="16" x14ac:dyDescent="0.2">
      <c r="A2121"/>
      <c r="B2121"/>
      <c r="C2121"/>
      <c r="D2121"/>
      <c r="E2121"/>
      <c r="F2121"/>
      <c r="G2121"/>
      <c r="H2121"/>
      <c r="I2121"/>
      <c r="J2121"/>
      <c r="K2121"/>
      <c r="L2121"/>
    </row>
    <row r="2122" spans="1:12" ht="16" x14ac:dyDescent="0.2">
      <c r="A2122"/>
      <c r="B2122"/>
      <c r="C2122"/>
      <c r="D2122"/>
      <c r="E2122"/>
      <c r="F2122"/>
      <c r="G2122"/>
      <c r="H2122"/>
      <c r="I2122"/>
      <c r="J2122"/>
      <c r="K2122"/>
      <c r="L2122"/>
    </row>
    <row r="2123" spans="1:12" ht="16" x14ac:dyDescent="0.2">
      <c r="A2123"/>
      <c r="B2123"/>
      <c r="C2123"/>
      <c r="D2123"/>
      <c r="E2123"/>
      <c r="F2123"/>
      <c r="G2123"/>
      <c r="H2123"/>
      <c r="I2123"/>
      <c r="J2123"/>
      <c r="K2123"/>
      <c r="L2123"/>
    </row>
    <row r="2124" spans="1:12" ht="16" x14ac:dyDescent="0.2">
      <c r="A2124"/>
      <c r="B2124"/>
      <c r="C2124"/>
      <c r="D2124"/>
      <c r="E2124"/>
      <c r="F2124"/>
      <c r="G2124"/>
      <c r="H2124"/>
      <c r="I2124"/>
      <c r="J2124"/>
      <c r="K2124"/>
      <c r="L2124"/>
    </row>
    <row r="2125" spans="1:12" ht="16" x14ac:dyDescent="0.2">
      <c r="A2125"/>
      <c r="B2125"/>
      <c r="C2125"/>
      <c r="D2125"/>
      <c r="E2125"/>
      <c r="F2125"/>
      <c r="G2125"/>
      <c r="H2125"/>
      <c r="I2125"/>
      <c r="J2125"/>
      <c r="K2125"/>
      <c r="L2125"/>
    </row>
    <row r="2126" spans="1:12" ht="16" x14ac:dyDescent="0.2">
      <c r="A2126"/>
      <c r="B2126"/>
      <c r="C2126"/>
      <c r="D2126"/>
      <c r="E2126"/>
      <c r="F2126"/>
      <c r="G2126"/>
      <c r="H2126"/>
      <c r="I2126"/>
      <c r="J2126"/>
      <c r="K2126"/>
      <c r="L2126"/>
    </row>
    <row r="2127" spans="1:12" ht="16" x14ac:dyDescent="0.2">
      <c r="A2127"/>
      <c r="B2127"/>
      <c r="C2127"/>
      <c r="D2127"/>
      <c r="E2127"/>
      <c r="F2127"/>
      <c r="G2127"/>
      <c r="H2127"/>
      <c r="I2127"/>
      <c r="J2127"/>
      <c r="K2127"/>
      <c r="L2127"/>
    </row>
    <row r="2128" spans="1:12" ht="16" x14ac:dyDescent="0.2">
      <c r="A2128"/>
      <c r="B2128"/>
      <c r="C2128"/>
      <c r="D2128"/>
      <c r="E2128"/>
      <c r="F2128"/>
      <c r="G2128"/>
      <c r="H2128"/>
      <c r="I2128"/>
      <c r="J2128"/>
      <c r="K2128"/>
      <c r="L2128"/>
    </row>
    <row r="2129" spans="1:12" ht="16" x14ac:dyDescent="0.2">
      <c r="A2129"/>
      <c r="B2129"/>
      <c r="C2129"/>
      <c r="D2129"/>
      <c r="E2129"/>
      <c r="F2129"/>
      <c r="G2129"/>
      <c r="H2129"/>
      <c r="I2129"/>
      <c r="J2129"/>
      <c r="K2129"/>
      <c r="L2129"/>
    </row>
    <row r="2130" spans="1:12" ht="16" x14ac:dyDescent="0.2">
      <c r="A2130"/>
      <c r="B2130"/>
      <c r="C2130"/>
      <c r="D2130"/>
      <c r="E2130"/>
      <c r="F2130"/>
      <c r="G2130"/>
      <c r="H2130"/>
      <c r="I2130"/>
      <c r="J2130"/>
      <c r="K2130"/>
      <c r="L2130"/>
    </row>
    <row r="2131" spans="1:12" ht="16" x14ac:dyDescent="0.2">
      <c r="A2131"/>
      <c r="B2131"/>
      <c r="C2131"/>
      <c r="D2131"/>
      <c r="E2131"/>
      <c r="F2131"/>
      <c r="G2131"/>
      <c r="H2131"/>
      <c r="I2131"/>
      <c r="J2131"/>
      <c r="K2131"/>
      <c r="L2131"/>
    </row>
    <row r="2132" spans="1:12" ht="16" x14ac:dyDescent="0.2">
      <c r="A2132"/>
      <c r="B2132"/>
      <c r="C2132"/>
      <c r="D2132"/>
      <c r="E2132"/>
      <c r="F2132"/>
      <c r="G2132"/>
      <c r="H2132"/>
      <c r="I2132"/>
      <c r="J2132"/>
      <c r="K2132"/>
      <c r="L2132"/>
    </row>
    <row r="2133" spans="1:12" ht="16" x14ac:dyDescent="0.2">
      <c r="A2133"/>
      <c r="B2133"/>
      <c r="C2133"/>
      <c r="D2133"/>
      <c r="E2133"/>
      <c r="F2133"/>
      <c r="G2133"/>
      <c r="H2133"/>
      <c r="I2133"/>
      <c r="J2133"/>
      <c r="K2133"/>
      <c r="L2133"/>
    </row>
    <row r="2134" spans="1:12" ht="16" x14ac:dyDescent="0.2">
      <c r="A2134"/>
      <c r="B2134"/>
      <c r="C2134"/>
      <c r="D2134"/>
      <c r="E2134"/>
      <c r="F2134"/>
      <c r="G2134"/>
      <c r="H2134"/>
      <c r="I2134"/>
      <c r="J2134"/>
      <c r="K2134"/>
      <c r="L2134"/>
    </row>
    <row r="2135" spans="1:12" ht="16" x14ac:dyDescent="0.2">
      <c r="A2135"/>
      <c r="B2135"/>
      <c r="C2135"/>
      <c r="D2135"/>
      <c r="E2135"/>
      <c r="F2135"/>
      <c r="G2135"/>
      <c r="H2135"/>
      <c r="I2135"/>
      <c r="J2135"/>
      <c r="K2135"/>
      <c r="L2135"/>
    </row>
    <row r="2136" spans="1:12" ht="16" x14ac:dyDescent="0.2">
      <c r="A2136"/>
      <c r="B2136"/>
      <c r="C2136"/>
      <c r="D2136"/>
      <c r="E2136"/>
      <c r="F2136"/>
      <c r="G2136"/>
      <c r="H2136"/>
      <c r="I2136"/>
      <c r="J2136"/>
      <c r="K2136"/>
      <c r="L2136"/>
    </row>
    <row r="2137" spans="1:12" ht="16" x14ac:dyDescent="0.2">
      <c r="A2137"/>
      <c r="B2137"/>
      <c r="C2137"/>
      <c r="D2137"/>
      <c r="E2137"/>
      <c r="F2137"/>
      <c r="G2137"/>
      <c r="H2137"/>
      <c r="I2137"/>
      <c r="J2137"/>
      <c r="K2137"/>
      <c r="L2137"/>
    </row>
    <row r="2138" spans="1:12" ht="16" x14ac:dyDescent="0.2">
      <c r="A2138"/>
      <c r="B2138"/>
      <c r="C2138"/>
      <c r="D2138"/>
      <c r="E2138"/>
      <c r="F2138"/>
      <c r="G2138"/>
      <c r="H2138"/>
      <c r="I2138"/>
      <c r="J2138"/>
      <c r="K2138"/>
      <c r="L2138"/>
    </row>
    <row r="2139" spans="1:12" ht="16" x14ac:dyDescent="0.2">
      <c r="A2139"/>
      <c r="B2139"/>
      <c r="C2139"/>
      <c r="D2139"/>
      <c r="E2139"/>
      <c r="F2139"/>
      <c r="G2139"/>
      <c r="H2139"/>
      <c r="I2139"/>
      <c r="J2139"/>
      <c r="K2139"/>
      <c r="L2139"/>
    </row>
    <row r="2140" spans="1:12" ht="16" x14ac:dyDescent="0.2">
      <c r="A2140"/>
      <c r="B2140"/>
      <c r="C2140"/>
      <c r="D2140"/>
      <c r="E2140"/>
      <c r="F2140"/>
      <c r="G2140"/>
      <c r="H2140"/>
      <c r="I2140"/>
      <c r="J2140"/>
      <c r="K2140"/>
      <c r="L2140"/>
    </row>
    <row r="2141" spans="1:12" ht="16" x14ac:dyDescent="0.2">
      <c r="A2141"/>
      <c r="B2141"/>
      <c r="C2141"/>
      <c r="D2141"/>
      <c r="E2141"/>
      <c r="F2141"/>
      <c r="G2141"/>
      <c r="H2141"/>
      <c r="I2141"/>
      <c r="J2141"/>
      <c r="K2141"/>
      <c r="L2141"/>
    </row>
    <row r="2142" spans="1:12" ht="16" x14ac:dyDescent="0.2">
      <c r="A2142"/>
      <c r="B2142"/>
      <c r="C2142"/>
      <c r="D2142"/>
      <c r="E2142"/>
      <c r="F2142"/>
      <c r="G2142"/>
      <c r="H2142"/>
      <c r="I2142"/>
      <c r="J2142"/>
      <c r="K2142"/>
      <c r="L2142"/>
    </row>
    <row r="2143" spans="1:12" ht="16" x14ac:dyDescent="0.2">
      <c r="A2143"/>
      <c r="B2143"/>
      <c r="C2143"/>
      <c r="D2143"/>
      <c r="E2143"/>
      <c r="F2143"/>
      <c r="G2143"/>
      <c r="H2143"/>
      <c r="I2143"/>
      <c r="J2143"/>
      <c r="K2143"/>
      <c r="L2143"/>
    </row>
    <row r="2144" spans="1:12" ht="16" x14ac:dyDescent="0.2">
      <c r="A2144"/>
      <c r="B2144"/>
      <c r="C2144"/>
      <c r="D2144"/>
      <c r="E2144"/>
      <c r="F2144"/>
      <c r="G2144"/>
      <c r="H2144"/>
      <c r="I2144"/>
      <c r="J2144"/>
      <c r="K2144"/>
      <c r="L2144"/>
    </row>
    <row r="2145" spans="1:12" ht="16" x14ac:dyDescent="0.2">
      <c r="A2145"/>
      <c r="B2145"/>
      <c r="C2145"/>
      <c r="D2145"/>
      <c r="E2145"/>
      <c r="F2145"/>
      <c r="G2145"/>
      <c r="H2145"/>
      <c r="I2145"/>
      <c r="J2145"/>
      <c r="K2145"/>
      <c r="L2145"/>
    </row>
    <row r="2146" spans="1:12" ht="16" x14ac:dyDescent="0.2">
      <c r="A2146"/>
      <c r="B2146"/>
      <c r="C2146"/>
      <c r="D2146"/>
      <c r="E2146"/>
      <c r="F2146"/>
      <c r="G2146"/>
      <c r="H2146"/>
      <c r="I2146"/>
      <c r="J2146"/>
      <c r="K2146"/>
      <c r="L2146"/>
    </row>
    <row r="2147" spans="1:12" ht="16" x14ac:dyDescent="0.2">
      <c r="A2147"/>
      <c r="B2147"/>
      <c r="C2147"/>
      <c r="D2147"/>
      <c r="E2147"/>
      <c r="F2147"/>
      <c r="G2147"/>
      <c r="H2147"/>
      <c r="I2147"/>
      <c r="J2147"/>
      <c r="K2147"/>
      <c r="L2147"/>
    </row>
    <row r="2148" spans="1:12" ht="16" x14ac:dyDescent="0.2">
      <c r="A2148"/>
      <c r="B2148"/>
      <c r="C2148"/>
      <c r="D2148"/>
      <c r="E2148"/>
      <c r="F2148"/>
      <c r="G2148"/>
      <c r="H2148"/>
      <c r="I2148"/>
      <c r="J2148"/>
      <c r="K2148"/>
      <c r="L2148"/>
    </row>
    <row r="2149" spans="1:12" ht="16" x14ac:dyDescent="0.2">
      <c r="A2149"/>
      <c r="B2149"/>
      <c r="C2149"/>
      <c r="D2149"/>
      <c r="E2149"/>
      <c r="F2149"/>
      <c r="G2149"/>
      <c r="H2149"/>
      <c r="I2149"/>
      <c r="J2149"/>
      <c r="K2149"/>
      <c r="L2149"/>
    </row>
    <row r="2150" spans="1:12" ht="16" x14ac:dyDescent="0.2">
      <c r="A2150"/>
      <c r="B2150"/>
      <c r="C2150"/>
      <c r="D2150"/>
      <c r="E2150"/>
      <c r="F2150"/>
      <c r="G2150"/>
      <c r="H2150"/>
      <c r="I2150"/>
      <c r="J2150"/>
      <c r="K2150"/>
      <c r="L2150"/>
    </row>
    <row r="2151" spans="1:12" ht="16" x14ac:dyDescent="0.2">
      <c r="A2151"/>
      <c r="B2151"/>
      <c r="C2151"/>
      <c r="D2151"/>
      <c r="E2151"/>
      <c r="F2151"/>
      <c r="G2151"/>
      <c r="H2151"/>
      <c r="I2151"/>
      <c r="J2151"/>
      <c r="K2151"/>
      <c r="L2151"/>
    </row>
    <row r="2152" spans="1:12" ht="16" x14ac:dyDescent="0.2">
      <c r="A2152"/>
      <c r="B2152"/>
      <c r="C2152"/>
      <c r="D2152"/>
      <c r="E2152"/>
      <c r="F2152"/>
      <c r="G2152"/>
      <c r="H2152"/>
      <c r="I2152"/>
      <c r="J2152"/>
      <c r="K2152"/>
      <c r="L2152"/>
    </row>
    <row r="2153" spans="1:12" ht="16" x14ac:dyDescent="0.2">
      <c r="A2153"/>
      <c r="B2153"/>
      <c r="C2153"/>
      <c r="D2153"/>
      <c r="E2153"/>
      <c r="F2153"/>
      <c r="G2153"/>
      <c r="H2153"/>
      <c r="I2153"/>
      <c r="J2153"/>
      <c r="K2153"/>
      <c r="L2153"/>
    </row>
    <row r="2154" spans="1:12" ht="16" x14ac:dyDescent="0.2">
      <c r="A2154"/>
      <c r="B2154"/>
      <c r="C2154"/>
      <c r="D2154"/>
      <c r="E2154"/>
      <c r="F2154"/>
      <c r="G2154"/>
      <c r="H2154"/>
      <c r="I2154"/>
      <c r="J2154"/>
      <c r="K2154"/>
      <c r="L2154"/>
    </row>
    <row r="2155" spans="1:12" ht="16" x14ac:dyDescent="0.2">
      <c r="A2155"/>
      <c r="B2155"/>
      <c r="C2155"/>
      <c r="D2155"/>
      <c r="E2155"/>
      <c r="F2155"/>
      <c r="G2155"/>
      <c r="H2155"/>
      <c r="I2155"/>
      <c r="J2155"/>
      <c r="K2155"/>
      <c r="L2155"/>
    </row>
    <row r="2156" spans="1:12" ht="16" x14ac:dyDescent="0.2">
      <c r="A2156"/>
      <c r="B2156"/>
      <c r="C2156"/>
      <c r="D2156"/>
      <c r="E2156"/>
      <c r="F2156"/>
      <c r="G2156"/>
      <c r="H2156"/>
      <c r="I2156"/>
      <c r="J2156"/>
      <c r="K2156"/>
      <c r="L2156"/>
    </row>
    <row r="2157" spans="1:12" ht="16" x14ac:dyDescent="0.2">
      <c r="A2157"/>
      <c r="B2157"/>
      <c r="C2157"/>
      <c r="D2157"/>
      <c r="E2157"/>
      <c r="F2157"/>
      <c r="G2157"/>
      <c r="H2157"/>
      <c r="I2157"/>
      <c r="J2157"/>
      <c r="K2157"/>
      <c r="L2157"/>
    </row>
    <row r="2158" spans="1:12" ht="16" x14ac:dyDescent="0.2">
      <c r="A2158"/>
      <c r="B2158"/>
      <c r="C2158"/>
      <c r="D2158"/>
      <c r="E2158"/>
      <c r="F2158"/>
      <c r="G2158"/>
      <c r="H2158"/>
      <c r="I2158"/>
      <c r="J2158"/>
      <c r="K2158"/>
      <c r="L2158"/>
    </row>
    <row r="2159" spans="1:12" ht="16" x14ac:dyDescent="0.2">
      <c r="A2159"/>
      <c r="B2159"/>
      <c r="C2159"/>
      <c r="D2159"/>
      <c r="E2159"/>
      <c r="F2159"/>
      <c r="G2159"/>
      <c r="H2159"/>
      <c r="I2159"/>
      <c r="J2159"/>
      <c r="K2159"/>
      <c r="L2159"/>
    </row>
    <row r="2160" spans="1:12" ht="16" x14ac:dyDescent="0.2">
      <c r="A2160"/>
      <c r="B2160"/>
      <c r="C2160"/>
      <c r="D2160"/>
      <c r="E2160"/>
      <c r="F2160"/>
      <c r="G2160"/>
      <c r="H2160"/>
      <c r="I2160"/>
      <c r="J2160"/>
      <c r="K2160"/>
      <c r="L2160"/>
    </row>
    <row r="2161" spans="1:12" ht="16" x14ac:dyDescent="0.2">
      <c r="A2161"/>
      <c r="B2161"/>
      <c r="C2161"/>
      <c r="D2161"/>
      <c r="E2161"/>
      <c r="F2161"/>
      <c r="G2161"/>
      <c r="H2161"/>
      <c r="I2161"/>
      <c r="J2161"/>
      <c r="K2161"/>
      <c r="L2161"/>
    </row>
    <row r="2162" spans="1:12" ht="16" x14ac:dyDescent="0.2">
      <c r="A2162"/>
      <c r="B2162"/>
      <c r="C2162"/>
      <c r="D2162"/>
      <c r="E2162"/>
      <c r="F2162"/>
      <c r="G2162"/>
      <c r="H2162"/>
      <c r="I2162"/>
      <c r="J2162"/>
      <c r="K2162"/>
      <c r="L2162"/>
    </row>
    <row r="2163" spans="1:12" ht="16" x14ac:dyDescent="0.2">
      <c r="A2163"/>
      <c r="B2163"/>
      <c r="C2163"/>
      <c r="D2163"/>
      <c r="E2163"/>
      <c r="F2163"/>
      <c r="G2163"/>
      <c r="H2163"/>
      <c r="I2163"/>
      <c r="J2163"/>
      <c r="K2163"/>
      <c r="L2163"/>
    </row>
    <row r="2164" spans="1:12" ht="16" x14ac:dyDescent="0.2">
      <c r="A2164"/>
      <c r="B2164"/>
      <c r="C2164"/>
      <c r="D2164"/>
      <c r="E2164"/>
      <c r="F2164"/>
      <c r="G2164"/>
      <c r="H2164"/>
      <c r="I2164"/>
      <c r="J2164"/>
      <c r="K2164"/>
      <c r="L2164"/>
    </row>
    <row r="2165" spans="1:12" ht="16" x14ac:dyDescent="0.2">
      <c r="A2165"/>
      <c r="B2165"/>
      <c r="C2165"/>
      <c r="D2165"/>
      <c r="E2165"/>
      <c r="F2165"/>
      <c r="G2165"/>
      <c r="H2165"/>
      <c r="I2165"/>
      <c r="J2165"/>
      <c r="K2165"/>
      <c r="L2165"/>
    </row>
    <row r="2166" spans="1:12" ht="16" x14ac:dyDescent="0.2">
      <c r="A2166"/>
      <c r="B2166"/>
      <c r="C2166"/>
      <c r="D2166"/>
      <c r="E2166"/>
      <c r="F2166"/>
      <c r="G2166"/>
      <c r="H2166"/>
      <c r="I2166"/>
      <c r="J2166"/>
      <c r="K2166"/>
      <c r="L2166"/>
    </row>
    <row r="2167" spans="1:12" ht="16" x14ac:dyDescent="0.2">
      <c r="A2167"/>
      <c r="B2167"/>
      <c r="C2167"/>
      <c r="D2167"/>
      <c r="E2167"/>
      <c r="F2167"/>
      <c r="G2167"/>
      <c r="H2167"/>
      <c r="I2167"/>
      <c r="J2167"/>
      <c r="K2167"/>
      <c r="L2167"/>
    </row>
    <row r="2168" spans="1:12" ht="16" x14ac:dyDescent="0.2">
      <c r="A2168"/>
      <c r="B2168"/>
      <c r="C2168"/>
      <c r="D2168"/>
      <c r="E2168"/>
      <c r="F2168"/>
      <c r="G2168"/>
      <c r="H2168"/>
      <c r="I2168"/>
      <c r="J2168"/>
      <c r="K2168"/>
      <c r="L2168"/>
    </row>
    <row r="2169" spans="1:12" ht="16" x14ac:dyDescent="0.2">
      <c r="A2169"/>
      <c r="B2169"/>
      <c r="C2169"/>
      <c r="D2169"/>
      <c r="E2169"/>
      <c r="F2169"/>
      <c r="G2169"/>
      <c r="H2169"/>
      <c r="I2169"/>
      <c r="J2169"/>
      <c r="K2169"/>
      <c r="L2169"/>
    </row>
    <row r="2170" spans="1:12" ht="16" x14ac:dyDescent="0.2">
      <c r="A2170"/>
      <c r="B2170"/>
      <c r="C2170"/>
      <c r="D2170"/>
      <c r="E2170"/>
      <c r="F2170"/>
      <c r="G2170"/>
      <c r="H2170"/>
      <c r="I2170"/>
      <c r="J2170"/>
      <c r="K2170"/>
      <c r="L2170"/>
    </row>
    <row r="2171" spans="1:12" ht="16" x14ac:dyDescent="0.2">
      <c r="A2171"/>
      <c r="B2171"/>
      <c r="C2171"/>
      <c r="D2171"/>
      <c r="E2171"/>
      <c r="F2171"/>
      <c r="G2171"/>
      <c r="H2171"/>
      <c r="I2171"/>
      <c r="J2171"/>
      <c r="K2171"/>
      <c r="L2171"/>
    </row>
    <row r="2172" spans="1:12" ht="16" x14ac:dyDescent="0.2">
      <c r="A2172"/>
      <c r="B2172"/>
      <c r="C2172"/>
      <c r="D2172"/>
      <c r="E2172"/>
      <c r="F2172"/>
      <c r="G2172"/>
      <c r="H2172"/>
      <c r="I2172"/>
      <c r="J2172"/>
      <c r="K2172"/>
      <c r="L2172"/>
    </row>
    <row r="2173" spans="1:12" ht="16" x14ac:dyDescent="0.2">
      <c r="A2173"/>
      <c r="B2173"/>
      <c r="C2173"/>
      <c r="D2173"/>
      <c r="E2173"/>
      <c r="F2173"/>
      <c r="G2173"/>
      <c r="H2173"/>
      <c r="I2173"/>
      <c r="J2173"/>
      <c r="K2173"/>
      <c r="L2173"/>
    </row>
    <row r="2174" spans="1:12" ht="16" x14ac:dyDescent="0.2">
      <c r="A2174"/>
      <c r="B2174"/>
      <c r="C2174"/>
      <c r="D2174"/>
      <c r="E2174"/>
      <c r="F2174"/>
      <c r="G2174"/>
      <c r="H2174"/>
      <c r="I2174"/>
      <c r="J2174"/>
      <c r="K2174"/>
      <c r="L2174"/>
    </row>
    <row r="2175" spans="1:12" ht="16" x14ac:dyDescent="0.2">
      <c r="A2175"/>
      <c r="B2175"/>
      <c r="C2175"/>
      <c r="D2175"/>
      <c r="E2175"/>
      <c r="F2175"/>
      <c r="G2175"/>
      <c r="H2175"/>
      <c r="I2175"/>
      <c r="J2175"/>
      <c r="K2175"/>
      <c r="L2175"/>
    </row>
    <row r="2176" spans="1:12" ht="16" x14ac:dyDescent="0.2">
      <c r="A2176"/>
      <c r="B2176"/>
      <c r="C2176"/>
      <c r="D2176"/>
      <c r="E2176"/>
      <c r="F2176"/>
      <c r="G2176"/>
      <c r="H2176"/>
      <c r="I2176"/>
      <c r="J2176"/>
      <c r="K2176"/>
      <c r="L2176"/>
    </row>
    <row r="2177" spans="1:12" ht="16" x14ac:dyDescent="0.2">
      <c r="A2177"/>
      <c r="B2177"/>
      <c r="C2177"/>
      <c r="D2177"/>
      <c r="E2177"/>
      <c r="F2177"/>
      <c r="G2177"/>
      <c r="H2177"/>
      <c r="I2177"/>
      <c r="J2177"/>
      <c r="K2177"/>
      <c r="L2177"/>
    </row>
    <row r="2178" spans="1:12" ht="16" x14ac:dyDescent="0.2">
      <c r="A2178"/>
      <c r="B2178"/>
      <c r="C2178"/>
      <c r="D2178"/>
      <c r="E2178"/>
      <c r="F2178"/>
      <c r="G2178"/>
      <c r="H2178"/>
      <c r="I2178"/>
      <c r="J2178"/>
      <c r="K2178"/>
      <c r="L2178"/>
    </row>
    <row r="2179" spans="1:12" ht="16" x14ac:dyDescent="0.2">
      <c r="A2179"/>
      <c r="B2179"/>
      <c r="C2179"/>
      <c r="D2179"/>
      <c r="E2179"/>
      <c r="F2179"/>
      <c r="G2179"/>
      <c r="H2179"/>
      <c r="I2179"/>
      <c r="J2179"/>
      <c r="K2179"/>
      <c r="L2179"/>
    </row>
    <row r="2180" spans="1:12" ht="16" x14ac:dyDescent="0.2">
      <c r="A2180"/>
      <c r="B2180"/>
      <c r="C2180"/>
      <c r="D2180"/>
      <c r="E2180"/>
      <c r="F2180"/>
      <c r="G2180"/>
      <c r="H2180"/>
      <c r="I2180"/>
      <c r="J2180"/>
      <c r="K2180"/>
      <c r="L2180"/>
    </row>
    <row r="2181" spans="1:12" ht="16" x14ac:dyDescent="0.2">
      <c r="A2181"/>
      <c r="B2181"/>
      <c r="C2181"/>
      <c r="D2181"/>
      <c r="E2181"/>
      <c r="F2181"/>
      <c r="G2181"/>
      <c r="H2181"/>
      <c r="I2181"/>
      <c r="J2181"/>
      <c r="K2181"/>
      <c r="L2181"/>
    </row>
    <row r="2182" spans="1:12" ht="16" x14ac:dyDescent="0.2">
      <c r="A2182"/>
      <c r="B2182"/>
      <c r="C2182"/>
      <c r="D2182"/>
      <c r="E2182"/>
      <c r="F2182"/>
      <c r="G2182"/>
      <c r="H2182"/>
      <c r="I2182"/>
      <c r="J2182"/>
      <c r="K2182"/>
      <c r="L2182"/>
    </row>
    <row r="2183" spans="1:12" ht="16" x14ac:dyDescent="0.2">
      <c r="A2183"/>
      <c r="B2183"/>
      <c r="C2183"/>
      <c r="D2183"/>
      <c r="E2183"/>
      <c r="F2183"/>
      <c r="G2183"/>
      <c r="H2183"/>
      <c r="I2183"/>
      <c r="J2183"/>
      <c r="K2183"/>
      <c r="L2183"/>
    </row>
    <row r="2184" spans="1:12" ht="16" x14ac:dyDescent="0.2">
      <c r="A2184"/>
      <c r="B2184"/>
      <c r="C2184"/>
      <c r="D2184"/>
      <c r="E2184"/>
      <c r="F2184"/>
      <c r="G2184"/>
      <c r="H2184"/>
      <c r="I2184"/>
      <c r="J2184"/>
      <c r="K2184"/>
      <c r="L2184"/>
    </row>
    <row r="2185" spans="1:12" ht="16" x14ac:dyDescent="0.2">
      <c r="A2185"/>
      <c r="B2185"/>
      <c r="C2185"/>
      <c r="D2185"/>
      <c r="E2185"/>
      <c r="F2185"/>
      <c r="G2185"/>
      <c r="H2185"/>
      <c r="I2185"/>
      <c r="J2185"/>
      <c r="K2185"/>
      <c r="L2185"/>
    </row>
    <row r="2186" spans="1:12" ht="16" x14ac:dyDescent="0.2">
      <c r="A2186"/>
      <c r="B2186"/>
      <c r="C2186"/>
      <c r="D2186"/>
      <c r="E2186"/>
      <c r="F2186"/>
      <c r="G2186"/>
      <c r="H2186"/>
      <c r="I2186"/>
      <c r="J2186"/>
      <c r="K2186"/>
      <c r="L2186"/>
    </row>
    <row r="2187" spans="1:12" ht="16" x14ac:dyDescent="0.2">
      <c r="A2187"/>
      <c r="B2187"/>
      <c r="C2187"/>
      <c r="D2187"/>
      <c r="E2187"/>
      <c r="F2187"/>
      <c r="G2187"/>
      <c r="H2187"/>
      <c r="I2187"/>
      <c r="J2187"/>
      <c r="K2187"/>
      <c r="L2187"/>
    </row>
    <row r="2188" spans="1:12" ht="16" x14ac:dyDescent="0.2">
      <c r="A2188"/>
      <c r="B2188"/>
      <c r="C2188"/>
      <c r="D2188"/>
      <c r="E2188"/>
      <c r="F2188"/>
      <c r="G2188"/>
      <c r="H2188"/>
      <c r="I2188"/>
      <c r="J2188"/>
      <c r="K2188"/>
      <c r="L2188"/>
    </row>
    <row r="2189" spans="1:12" ht="16" x14ac:dyDescent="0.2">
      <c r="A2189"/>
      <c r="B2189"/>
      <c r="C2189"/>
      <c r="D2189"/>
      <c r="E2189"/>
      <c r="F2189"/>
      <c r="G2189"/>
      <c r="H2189"/>
      <c r="I2189"/>
      <c r="J2189"/>
      <c r="K2189"/>
      <c r="L2189"/>
    </row>
    <row r="2190" spans="1:12" ht="16" x14ac:dyDescent="0.2">
      <c r="A2190"/>
      <c r="B2190"/>
      <c r="C2190"/>
      <c r="D2190"/>
      <c r="E2190"/>
      <c r="F2190"/>
      <c r="G2190"/>
      <c r="H2190"/>
      <c r="I2190"/>
      <c r="J2190"/>
      <c r="K2190"/>
      <c r="L2190"/>
    </row>
    <row r="2191" spans="1:12" ht="16" x14ac:dyDescent="0.2">
      <c r="A2191"/>
      <c r="B2191"/>
      <c r="C2191"/>
      <c r="D2191"/>
      <c r="E2191"/>
      <c r="F2191"/>
      <c r="G2191"/>
      <c r="H2191"/>
      <c r="I2191"/>
      <c r="J2191"/>
      <c r="K2191"/>
      <c r="L2191"/>
    </row>
    <row r="2192" spans="1:12" ht="16" x14ac:dyDescent="0.2">
      <c r="A2192"/>
      <c r="B2192"/>
      <c r="C2192"/>
      <c r="D2192"/>
      <c r="E2192"/>
      <c r="F2192"/>
      <c r="G2192"/>
      <c r="H2192"/>
      <c r="I2192"/>
      <c r="J2192"/>
      <c r="K2192"/>
      <c r="L2192"/>
    </row>
    <row r="2193" spans="1:12" ht="16" x14ac:dyDescent="0.2">
      <c r="A2193"/>
      <c r="B2193"/>
      <c r="C2193"/>
      <c r="D2193"/>
      <c r="E2193"/>
      <c r="F2193"/>
      <c r="G2193"/>
      <c r="H2193"/>
      <c r="I2193"/>
      <c r="J2193"/>
      <c r="K2193"/>
      <c r="L2193"/>
    </row>
    <row r="2194" spans="1:12" ht="16" x14ac:dyDescent="0.2">
      <c r="A2194"/>
      <c r="B2194"/>
      <c r="C2194"/>
      <c r="D2194"/>
      <c r="E2194"/>
      <c r="F2194"/>
      <c r="G2194"/>
      <c r="H2194"/>
      <c r="I2194"/>
      <c r="J2194"/>
      <c r="K2194"/>
      <c r="L2194"/>
    </row>
    <row r="2195" spans="1:12" ht="16" x14ac:dyDescent="0.2">
      <c r="A2195"/>
      <c r="B2195"/>
      <c r="C2195"/>
      <c r="D2195"/>
      <c r="E2195"/>
      <c r="F2195"/>
      <c r="G2195"/>
      <c r="H2195"/>
      <c r="I2195"/>
      <c r="J2195"/>
      <c r="K2195"/>
      <c r="L2195"/>
    </row>
    <row r="2196" spans="1:12" ht="16" x14ac:dyDescent="0.2">
      <c r="A2196"/>
      <c r="B2196"/>
      <c r="C2196"/>
      <c r="D2196"/>
      <c r="E2196"/>
      <c r="F2196"/>
      <c r="G2196"/>
      <c r="H2196"/>
      <c r="I2196"/>
      <c r="J2196"/>
      <c r="K2196"/>
      <c r="L2196"/>
    </row>
    <row r="2197" spans="1:12" ht="16" x14ac:dyDescent="0.2">
      <c r="A2197"/>
      <c r="B2197"/>
      <c r="C2197"/>
      <c r="D2197"/>
      <c r="E2197"/>
      <c r="F2197"/>
      <c r="G2197"/>
      <c r="H2197"/>
      <c r="I2197"/>
      <c r="J2197"/>
      <c r="K2197"/>
      <c r="L2197"/>
    </row>
    <row r="2198" spans="1:12" ht="16" x14ac:dyDescent="0.2">
      <c r="A2198"/>
      <c r="B2198"/>
      <c r="C2198"/>
      <c r="D2198"/>
      <c r="E2198"/>
      <c r="F2198"/>
      <c r="G2198"/>
      <c r="H2198"/>
      <c r="I2198"/>
      <c r="J2198"/>
      <c r="K2198"/>
      <c r="L2198"/>
    </row>
    <row r="2199" spans="1:12" ht="16" x14ac:dyDescent="0.2">
      <c r="A2199"/>
      <c r="B2199"/>
      <c r="C2199"/>
      <c r="D2199"/>
      <c r="E2199"/>
      <c r="F2199"/>
      <c r="G2199"/>
      <c r="H2199"/>
      <c r="I2199"/>
      <c r="J2199"/>
      <c r="K2199"/>
      <c r="L2199"/>
    </row>
    <row r="2200" spans="1:12" ht="16" x14ac:dyDescent="0.2">
      <c r="A2200"/>
      <c r="B2200"/>
      <c r="C2200"/>
      <c r="D2200"/>
      <c r="E2200"/>
      <c r="F2200"/>
      <c r="G2200"/>
      <c r="H2200"/>
      <c r="I2200"/>
      <c r="J2200"/>
      <c r="K2200"/>
      <c r="L2200"/>
    </row>
    <row r="2201" spans="1:12" ht="16" x14ac:dyDescent="0.2">
      <c r="A2201"/>
      <c r="B2201"/>
      <c r="C2201"/>
      <c r="D2201"/>
      <c r="E2201"/>
      <c r="F2201"/>
      <c r="G2201"/>
      <c r="H2201"/>
      <c r="I2201"/>
      <c r="J2201"/>
      <c r="K2201"/>
      <c r="L2201"/>
    </row>
    <row r="2202" spans="1:12" ht="16" x14ac:dyDescent="0.2">
      <c r="A2202"/>
      <c r="B2202"/>
      <c r="C2202"/>
      <c r="D2202"/>
      <c r="E2202"/>
      <c r="F2202"/>
      <c r="G2202"/>
      <c r="H2202"/>
      <c r="I2202"/>
      <c r="J2202"/>
      <c r="K2202"/>
      <c r="L2202"/>
    </row>
    <row r="2203" spans="1:12" ht="16" x14ac:dyDescent="0.2">
      <c r="A2203"/>
      <c r="B2203"/>
      <c r="C2203"/>
      <c r="D2203"/>
      <c r="E2203"/>
      <c r="F2203"/>
      <c r="G2203"/>
      <c r="H2203"/>
      <c r="I2203"/>
      <c r="J2203"/>
      <c r="K2203"/>
      <c r="L2203"/>
    </row>
    <row r="2204" spans="1:12" ht="16" x14ac:dyDescent="0.2">
      <c r="A2204"/>
      <c r="B2204"/>
      <c r="C2204"/>
      <c r="D2204"/>
      <c r="E2204"/>
      <c r="F2204"/>
      <c r="G2204"/>
      <c r="H2204"/>
      <c r="I2204"/>
      <c r="J2204"/>
      <c r="K2204"/>
      <c r="L2204"/>
    </row>
    <row r="2205" spans="1:12" ht="16" x14ac:dyDescent="0.2">
      <c r="A2205"/>
      <c r="B2205"/>
      <c r="C2205"/>
      <c r="D2205"/>
      <c r="E2205"/>
      <c r="F2205"/>
      <c r="G2205"/>
      <c r="H2205"/>
      <c r="I2205"/>
      <c r="J2205"/>
      <c r="K2205"/>
      <c r="L2205"/>
    </row>
    <row r="2206" spans="1:12" ht="16" x14ac:dyDescent="0.2">
      <c r="A2206"/>
      <c r="B2206"/>
      <c r="C2206"/>
      <c r="D2206"/>
      <c r="E2206"/>
      <c r="F2206"/>
      <c r="G2206"/>
      <c r="H2206"/>
      <c r="I2206"/>
      <c r="J2206"/>
      <c r="K2206"/>
      <c r="L2206"/>
    </row>
    <row r="2207" spans="1:12" ht="16" x14ac:dyDescent="0.2">
      <c r="A2207"/>
      <c r="B2207"/>
      <c r="C2207"/>
      <c r="D2207"/>
      <c r="E2207"/>
      <c r="F2207"/>
      <c r="G2207"/>
      <c r="H2207"/>
      <c r="I2207"/>
      <c r="J2207"/>
      <c r="K2207"/>
      <c r="L2207"/>
    </row>
    <row r="2208" spans="1:12" ht="16" x14ac:dyDescent="0.2">
      <c r="A2208"/>
      <c r="B2208"/>
      <c r="C2208"/>
      <c r="D2208"/>
      <c r="E2208"/>
      <c r="F2208"/>
      <c r="G2208"/>
      <c r="H2208"/>
      <c r="I2208"/>
      <c r="J2208"/>
      <c r="K2208"/>
      <c r="L2208"/>
    </row>
    <row r="2209" spans="1:12" ht="16" x14ac:dyDescent="0.2">
      <c r="A2209"/>
      <c r="B2209"/>
      <c r="C2209"/>
      <c r="D2209"/>
      <c r="E2209"/>
      <c r="F2209"/>
      <c r="G2209"/>
      <c r="H2209"/>
      <c r="I2209"/>
      <c r="J2209"/>
      <c r="K2209"/>
      <c r="L2209"/>
    </row>
    <row r="2210" spans="1:12" ht="16" x14ac:dyDescent="0.2">
      <c r="A2210"/>
      <c r="B2210"/>
      <c r="C2210"/>
      <c r="D2210"/>
      <c r="E2210"/>
      <c r="F2210"/>
      <c r="G2210"/>
      <c r="H2210"/>
      <c r="I2210"/>
      <c r="J2210"/>
      <c r="K2210"/>
      <c r="L2210"/>
    </row>
    <row r="2211" spans="1:12" ht="16" x14ac:dyDescent="0.2">
      <c r="A2211"/>
      <c r="B2211"/>
      <c r="C2211"/>
      <c r="D2211"/>
      <c r="E2211"/>
      <c r="F2211"/>
      <c r="G2211"/>
      <c r="H2211"/>
      <c r="I2211"/>
      <c r="J2211"/>
      <c r="K2211"/>
      <c r="L2211"/>
    </row>
    <row r="2212" spans="1:12" ht="16" x14ac:dyDescent="0.2">
      <c r="A2212"/>
      <c r="B2212"/>
      <c r="C2212"/>
      <c r="D2212"/>
      <c r="E2212"/>
      <c r="F2212"/>
      <c r="G2212"/>
      <c r="H2212"/>
      <c r="I2212"/>
      <c r="J2212"/>
      <c r="K2212"/>
      <c r="L2212"/>
    </row>
    <row r="2213" spans="1:12" ht="16" x14ac:dyDescent="0.2">
      <c r="A2213"/>
      <c r="B2213"/>
      <c r="C2213"/>
      <c r="D2213"/>
      <c r="E2213"/>
      <c r="F2213"/>
      <c r="G2213"/>
      <c r="H2213"/>
      <c r="I2213"/>
      <c r="J2213"/>
      <c r="K2213"/>
      <c r="L2213"/>
    </row>
    <row r="2214" spans="1:12" ht="16" x14ac:dyDescent="0.2">
      <c r="A2214"/>
      <c r="B2214"/>
      <c r="C2214"/>
      <c r="D2214"/>
      <c r="E2214"/>
      <c r="F2214"/>
      <c r="G2214"/>
      <c r="H2214"/>
      <c r="I2214"/>
      <c r="J2214"/>
      <c r="K2214"/>
      <c r="L2214"/>
    </row>
    <row r="2215" spans="1:12" ht="16" x14ac:dyDescent="0.2">
      <c r="A2215"/>
      <c r="B2215"/>
      <c r="C2215"/>
      <c r="D2215"/>
      <c r="E2215"/>
      <c r="F2215"/>
      <c r="G2215"/>
      <c r="H2215"/>
      <c r="I2215"/>
      <c r="J2215"/>
      <c r="K2215"/>
      <c r="L2215"/>
    </row>
    <row r="2216" spans="1:12" ht="16" x14ac:dyDescent="0.2">
      <c r="A2216"/>
      <c r="B2216"/>
      <c r="C2216"/>
      <c r="D2216"/>
      <c r="E2216"/>
      <c r="F2216"/>
      <c r="G2216"/>
      <c r="H2216"/>
      <c r="I2216"/>
      <c r="J2216"/>
      <c r="K2216"/>
      <c r="L2216"/>
    </row>
    <row r="2217" spans="1:12" ht="16" x14ac:dyDescent="0.2">
      <c r="A2217"/>
      <c r="B2217"/>
      <c r="C2217"/>
      <c r="D2217"/>
      <c r="E2217"/>
      <c r="F2217"/>
      <c r="G2217"/>
      <c r="H2217"/>
      <c r="I2217"/>
      <c r="J2217"/>
      <c r="K2217"/>
      <c r="L2217"/>
    </row>
    <row r="2218" spans="1:12" ht="16" x14ac:dyDescent="0.2">
      <c r="A2218"/>
      <c r="B2218"/>
      <c r="C2218"/>
      <c r="D2218"/>
      <c r="E2218"/>
      <c r="F2218"/>
      <c r="G2218"/>
      <c r="H2218"/>
      <c r="I2218"/>
      <c r="J2218"/>
      <c r="K2218"/>
      <c r="L2218"/>
    </row>
    <row r="2219" spans="1:12" ht="16" x14ac:dyDescent="0.2">
      <c r="A2219"/>
      <c r="B2219"/>
      <c r="C2219"/>
      <c r="D2219"/>
      <c r="E2219"/>
      <c r="F2219"/>
      <c r="G2219"/>
      <c r="H2219"/>
      <c r="I2219"/>
      <c r="J2219"/>
      <c r="K2219"/>
      <c r="L2219"/>
    </row>
    <row r="2220" spans="1:12" ht="16" x14ac:dyDescent="0.2">
      <c r="A2220"/>
      <c r="B2220"/>
      <c r="C2220"/>
      <c r="D2220"/>
      <c r="E2220"/>
      <c r="F2220"/>
      <c r="G2220"/>
      <c r="H2220"/>
      <c r="I2220"/>
      <c r="J2220"/>
      <c r="K2220"/>
      <c r="L2220"/>
    </row>
    <row r="2221" spans="1:12" ht="16" x14ac:dyDescent="0.2">
      <c r="A2221"/>
      <c r="B2221"/>
      <c r="C2221"/>
      <c r="D2221"/>
      <c r="E2221"/>
      <c r="F2221"/>
      <c r="G2221"/>
      <c r="H2221"/>
      <c r="I2221"/>
      <c r="J2221"/>
      <c r="K2221"/>
      <c r="L2221"/>
    </row>
    <row r="2222" spans="1:12" ht="16" x14ac:dyDescent="0.2">
      <c r="A2222"/>
      <c r="B2222"/>
      <c r="C2222"/>
      <c r="D2222"/>
      <c r="E2222"/>
      <c r="F2222"/>
      <c r="G2222"/>
      <c r="H2222"/>
      <c r="I2222"/>
      <c r="J2222"/>
      <c r="K2222"/>
      <c r="L2222"/>
    </row>
    <row r="2223" spans="1:12" ht="16" x14ac:dyDescent="0.2">
      <c r="A2223"/>
      <c r="B2223"/>
      <c r="C2223"/>
      <c r="D2223"/>
      <c r="E2223"/>
      <c r="F2223"/>
      <c r="G2223"/>
      <c r="H2223"/>
      <c r="I2223"/>
      <c r="J2223"/>
      <c r="K2223"/>
      <c r="L2223"/>
    </row>
    <row r="2224" spans="1:12" ht="16" x14ac:dyDescent="0.2">
      <c r="A2224"/>
      <c r="B2224"/>
      <c r="C2224"/>
      <c r="D2224"/>
      <c r="E2224"/>
      <c r="F2224"/>
      <c r="G2224"/>
      <c r="H2224"/>
      <c r="I2224"/>
      <c r="J2224"/>
      <c r="K2224"/>
      <c r="L2224"/>
    </row>
    <row r="2225" spans="1:12" ht="16" x14ac:dyDescent="0.2">
      <c r="A2225"/>
      <c r="B2225"/>
      <c r="C2225"/>
      <c r="D2225"/>
      <c r="E2225"/>
      <c r="F2225"/>
      <c r="G2225"/>
      <c r="H2225"/>
      <c r="I2225"/>
      <c r="J2225"/>
      <c r="K2225"/>
      <c r="L2225"/>
    </row>
    <row r="2226" spans="1:12" ht="16" x14ac:dyDescent="0.2">
      <c r="A2226"/>
      <c r="B2226"/>
      <c r="C2226"/>
      <c r="D2226"/>
      <c r="E2226"/>
      <c r="F2226"/>
      <c r="G2226"/>
      <c r="H2226"/>
      <c r="I2226"/>
      <c r="J2226"/>
      <c r="K2226"/>
      <c r="L2226"/>
    </row>
    <row r="2227" spans="1:12" ht="16" x14ac:dyDescent="0.2">
      <c r="A2227"/>
      <c r="B2227"/>
      <c r="C2227"/>
      <c r="D2227"/>
      <c r="E2227"/>
      <c r="F2227"/>
      <c r="G2227"/>
      <c r="H2227"/>
      <c r="I2227"/>
      <c r="J2227"/>
      <c r="K2227"/>
      <c r="L2227"/>
    </row>
    <row r="2228" spans="1:12" ht="16" x14ac:dyDescent="0.2">
      <c r="A2228"/>
      <c r="B2228"/>
      <c r="C2228"/>
      <c r="D2228"/>
      <c r="E2228"/>
      <c r="F2228"/>
      <c r="G2228"/>
      <c r="H2228"/>
      <c r="I2228"/>
      <c r="J2228"/>
      <c r="K2228"/>
      <c r="L2228"/>
    </row>
    <row r="2229" spans="1:12" ht="16" x14ac:dyDescent="0.2">
      <c r="A2229"/>
      <c r="B2229"/>
      <c r="C2229"/>
      <c r="D2229"/>
      <c r="E2229"/>
      <c r="F2229"/>
      <c r="G2229"/>
      <c r="H2229"/>
      <c r="I2229"/>
      <c r="J2229"/>
      <c r="K2229"/>
      <c r="L2229"/>
    </row>
    <row r="2230" spans="1:12" ht="16" x14ac:dyDescent="0.2">
      <c r="A2230"/>
      <c r="B2230"/>
      <c r="C2230"/>
      <c r="D2230"/>
      <c r="E2230"/>
      <c r="F2230"/>
      <c r="G2230"/>
      <c r="H2230"/>
      <c r="I2230"/>
      <c r="J2230"/>
      <c r="K2230"/>
      <c r="L2230"/>
    </row>
    <row r="2231" spans="1:12" ht="16" x14ac:dyDescent="0.2">
      <c r="A2231"/>
      <c r="B2231"/>
      <c r="C2231"/>
      <c r="D2231"/>
      <c r="E2231"/>
      <c r="F2231"/>
      <c r="G2231"/>
      <c r="H2231"/>
      <c r="I2231"/>
      <c r="J2231"/>
      <c r="K2231"/>
      <c r="L2231"/>
    </row>
    <row r="2232" spans="1:12" ht="16" x14ac:dyDescent="0.2">
      <c r="A2232"/>
      <c r="B2232"/>
      <c r="C2232"/>
      <c r="D2232"/>
      <c r="E2232"/>
      <c r="F2232"/>
      <c r="G2232"/>
      <c r="H2232"/>
      <c r="I2232"/>
      <c r="J2232"/>
      <c r="K2232"/>
      <c r="L2232"/>
    </row>
    <row r="2233" spans="1:12" ht="16" x14ac:dyDescent="0.2">
      <c r="A2233"/>
      <c r="B2233"/>
      <c r="C2233"/>
      <c r="D2233"/>
      <c r="E2233"/>
      <c r="F2233"/>
      <c r="G2233"/>
      <c r="H2233"/>
      <c r="I2233"/>
      <c r="J2233"/>
      <c r="K2233"/>
      <c r="L2233"/>
    </row>
    <row r="2234" spans="1:12" ht="16" x14ac:dyDescent="0.2">
      <c r="A2234"/>
      <c r="B2234"/>
      <c r="C2234"/>
      <c r="D2234"/>
      <c r="E2234"/>
      <c r="F2234"/>
      <c r="G2234"/>
      <c r="H2234"/>
      <c r="I2234"/>
      <c r="J2234"/>
      <c r="K2234"/>
      <c r="L2234"/>
    </row>
    <row r="2235" spans="1:12" ht="16" x14ac:dyDescent="0.2">
      <c r="A2235"/>
      <c r="B2235"/>
      <c r="C2235"/>
      <c r="D2235"/>
      <c r="E2235"/>
      <c r="F2235"/>
      <c r="G2235"/>
      <c r="H2235"/>
      <c r="I2235"/>
      <c r="J2235"/>
      <c r="K2235"/>
      <c r="L2235"/>
    </row>
    <row r="2236" spans="1:12" ht="16" x14ac:dyDescent="0.2">
      <c r="A2236"/>
      <c r="B2236"/>
      <c r="C2236"/>
      <c r="D2236"/>
      <c r="E2236"/>
      <c r="F2236"/>
      <c r="G2236"/>
      <c r="H2236"/>
      <c r="I2236"/>
      <c r="J2236"/>
      <c r="K2236"/>
      <c r="L2236"/>
    </row>
    <row r="2237" spans="1:12" ht="16" x14ac:dyDescent="0.2">
      <c r="A2237"/>
      <c r="B2237"/>
      <c r="C2237"/>
      <c r="D2237"/>
      <c r="E2237"/>
      <c r="F2237"/>
      <c r="G2237"/>
      <c r="H2237"/>
      <c r="I2237"/>
      <c r="J2237"/>
      <c r="K2237"/>
      <c r="L2237"/>
    </row>
    <row r="2238" spans="1:12" ht="16" x14ac:dyDescent="0.2">
      <c r="A2238"/>
      <c r="B2238"/>
      <c r="C2238"/>
      <c r="D2238"/>
      <c r="E2238"/>
      <c r="F2238"/>
      <c r="G2238"/>
      <c r="H2238"/>
      <c r="I2238"/>
      <c r="J2238"/>
      <c r="K2238"/>
      <c r="L2238"/>
    </row>
    <row r="2239" spans="1:12" ht="16" x14ac:dyDescent="0.2">
      <c r="A2239"/>
      <c r="B2239"/>
      <c r="C2239"/>
      <c r="D2239"/>
      <c r="E2239"/>
      <c r="F2239"/>
      <c r="G2239"/>
      <c r="H2239"/>
      <c r="I2239"/>
      <c r="J2239"/>
      <c r="K2239"/>
      <c r="L2239"/>
    </row>
    <row r="2240" spans="1:12" ht="16" x14ac:dyDescent="0.2">
      <c r="A2240"/>
      <c r="B2240"/>
      <c r="C2240"/>
      <c r="D2240"/>
      <c r="E2240"/>
      <c r="F2240"/>
      <c r="G2240"/>
      <c r="H2240"/>
      <c r="I2240"/>
      <c r="J2240"/>
      <c r="K2240"/>
      <c r="L2240"/>
    </row>
    <row r="2241" spans="1:12" ht="16" x14ac:dyDescent="0.2">
      <c r="A2241"/>
      <c r="B2241"/>
      <c r="C2241"/>
      <c r="D2241"/>
      <c r="E2241"/>
      <c r="F2241"/>
      <c r="G2241"/>
      <c r="H2241"/>
      <c r="I2241"/>
      <c r="J2241"/>
      <c r="K2241"/>
      <c r="L2241"/>
    </row>
    <row r="2242" spans="1:12" ht="16" x14ac:dyDescent="0.2">
      <c r="A2242"/>
      <c r="B2242"/>
      <c r="C2242"/>
      <c r="D2242"/>
      <c r="E2242"/>
      <c r="F2242"/>
      <c r="G2242"/>
      <c r="H2242"/>
      <c r="I2242"/>
      <c r="J2242"/>
      <c r="K2242"/>
      <c r="L2242"/>
    </row>
    <row r="2243" spans="1:12" ht="16" x14ac:dyDescent="0.2">
      <c r="A2243"/>
      <c r="B2243"/>
      <c r="C2243"/>
      <c r="D2243"/>
      <c r="E2243"/>
      <c r="F2243"/>
      <c r="G2243"/>
      <c r="H2243"/>
      <c r="I2243"/>
      <c r="J2243"/>
      <c r="K2243"/>
      <c r="L2243"/>
    </row>
    <row r="2244" spans="1:12" ht="16" x14ac:dyDescent="0.2">
      <c r="A2244"/>
      <c r="B2244"/>
      <c r="C2244"/>
      <c r="D2244"/>
      <c r="E2244"/>
      <c r="F2244"/>
      <c r="G2244"/>
      <c r="H2244"/>
      <c r="I2244"/>
      <c r="J2244"/>
      <c r="K2244"/>
      <c r="L2244"/>
    </row>
    <row r="2245" spans="1:12" ht="16" x14ac:dyDescent="0.2">
      <c r="A2245"/>
      <c r="B2245"/>
      <c r="C2245"/>
      <c r="D2245"/>
      <c r="E2245"/>
      <c r="F2245"/>
      <c r="G2245"/>
      <c r="H2245"/>
      <c r="I2245"/>
      <c r="J2245"/>
      <c r="K2245"/>
      <c r="L2245"/>
    </row>
    <row r="2246" spans="1:12" ht="16" x14ac:dyDescent="0.2">
      <c r="A2246"/>
      <c r="B2246"/>
      <c r="C2246"/>
      <c r="D2246"/>
      <c r="E2246"/>
      <c r="F2246"/>
      <c r="G2246"/>
      <c r="H2246"/>
      <c r="I2246"/>
      <c r="J2246"/>
      <c r="K2246"/>
      <c r="L2246"/>
    </row>
    <row r="2247" spans="1:12" ht="16" x14ac:dyDescent="0.2">
      <c r="A2247"/>
      <c r="B2247"/>
      <c r="C2247"/>
      <c r="D2247"/>
      <c r="E2247"/>
      <c r="F2247"/>
      <c r="G2247"/>
      <c r="H2247"/>
      <c r="I2247"/>
      <c r="J2247"/>
      <c r="K2247"/>
      <c r="L2247"/>
    </row>
    <row r="2248" spans="1:12" ht="16" x14ac:dyDescent="0.2">
      <c r="A2248"/>
      <c r="B2248"/>
      <c r="C2248"/>
      <c r="D2248"/>
      <c r="E2248"/>
      <c r="F2248"/>
      <c r="G2248"/>
      <c r="H2248"/>
      <c r="I2248"/>
      <c r="J2248"/>
      <c r="K2248"/>
      <c r="L2248"/>
    </row>
    <row r="2249" spans="1:12" ht="16" x14ac:dyDescent="0.2">
      <c r="A2249"/>
      <c r="B2249"/>
      <c r="C2249"/>
      <c r="D2249"/>
      <c r="E2249"/>
      <c r="F2249"/>
      <c r="G2249"/>
      <c r="H2249"/>
      <c r="I2249"/>
      <c r="J2249"/>
      <c r="K2249"/>
      <c r="L2249"/>
    </row>
    <row r="2250" spans="1:12" ht="16" x14ac:dyDescent="0.2">
      <c r="A2250"/>
      <c r="B2250"/>
      <c r="C2250"/>
      <c r="D2250"/>
      <c r="E2250"/>
      <c r="F2250"/>
      <c r="G2250"/>
      <c r="H2250"/>
      <c r="I2250"/>
      <c r="J2250"/>
      <c r="K2250"/>
      <c r="L2250"/>
    </row>
    <row r="2251" spans="1:12" ht="16" x14ac:dyDescent="0.2">
      <c r="A2251"/>
      <c r="B2251"/>
      <c r="C2251"/>
      <c r="D2251"/>
      <c r="E2251"/>
      <c r="F2251"/>
      <c r="G2251"/>
      <c r="H2251"/>
      <c r="I2251"/>
      <c r="J2251"/>
      <c r="K2251"/>
      <c r="L2251"/>
    </row>
    <row r="2252" spans="1:12" ht="16" x14ac:dyDescent="0.2">
      <c r="A2252"/>
      <c r="B2252"/>
      <c r="C2252"/>
      <c r="D2252"/>
      <c r="E2252"/>
      <c r="F2252"/>
      <c r="G2252"/>
      <c r="H2252"/>
      <c r="I2252"/>
      <c r="J2252"/>
      <c r="K2252"/>
      <c r="L2252"/>
    </row>
    <row r="2253" spans="1:12" ht="16" x14ac:dyDescent="0.2">
      <c r="A2253"/>
      <c r="B2253"/>
      <c r="C2253"/>
      <c r="D2253"/>
      <c r="E2253"/>
      <c r="F2253"/>
      <c r="G2253"/>
      <c r="H2253"/>
      <c r="I2253"/>
      <c r="J2253"/>
      <c r="K2253"/>
      <c r="L2253"/>
    </row>
    <row r="2254" spans="1:12" ht="16" x14ac:dyDescent="0.2">
      <c r="A2254"/>
      <c r="B2254"/>
      <c r="C2254"/>
      <c r="D2254"/>
      <c r="E2254"/>
      <c r="F2254"/>
      <c r="G2254"/>
      <c r="H2254"/>
      <c r="I2254"/>
      <c r="J2254"/>
      <c r="K2254"/>
      <c r="L2254"/>
    </row>
    <row r="2255" spans="1:12" ht="16" x14ac:dyDescent="0.2">
      <c r="A2255"/>
      <c r="B2255"/>
      <c r="C2255"/>
      <c r="D2255"/>
      <c r="E2255"/>
      <c r="F2255"/>
      <c r="G2255"/>
      <c r="H2255"/>
      <c r="I2255"/>
      <c r="J2255"/>
      <c r="K2255"/>
      <c r="L2255"/>
    </row>
    <row r="2256" spans="1:12" ht="16" x14ac:dyDescent="0.2">
      <c r="A2256"/>
      <c r="B2256"/>
      <c r="C2256"/>
      <c r="D2256"/>
      <c r="E2256"/>
      <c r="F2256"/>
      <c r="G2256"/>
      <c r="H2256"/>
      <c r="I2256"/>
      <c r="J2256"/>
      <c r="K2256"/>
      <c r="L2256"/>
    </row>
    <row r="2257" spans="1:12" ht="16" x14ac:dyDescent="0.2">
      <c r="A2257"/>
      <c r="B2257"/>
      <c r="C2257"/>
      <c r="D2257"/>
      <c r="E2257"/>
      <c r="F2257"/>
      <c r="G2257"/>
      <c r="H2257"/>
      <c r="I2257"/>
      <c r="J2257"/>
      <c r="K2257"/>
      <c r="L2257"/>
    </row>
    <row r="2258" spans="1:12" ht="16" x14ac:dyDescent="0.2">
      <c r="A2258"/>
      <c r="B2258"/>
      <c r="C2258"/>
      <c r="D2258"/>
      <c r="E2258"/>
      <c r="F2258"/>
      <c r="G2258"/>
      <c r="H2258"/>
      <c r="I2258"/>
      <c r="J2258"/>
      <c r="K2258"/>
      <c r="L2258"/>
    </row>
    <row r="2259" spans="1:12" ht="16" x14ac:dyDescent="0.2">
      <c r="A2259"/>
      <c r="B2259"/>
      <c r="C2259"/>
      <c r="D2259"/>
      <c r="E2259"/>
      <c r="F2259"/>
      <c r="G2259"/>
      <c r="H2259"/>
      <c r="I2259"/>
      <c r="J2259"/>
      <c r="K2259"/>
      <c r="L2259"/>
    </row>
    <row r="2260" spans="1:12" ht="16" x14ac:dyDescent="0.2">
      <c r="A2260"/>
      <c r="B2260"/>
      <c r="C2260"/>
      <c r="D2260"/>
      <c r="E2260"/>
      <c r="F2260"/>
      <c r="G2260"/>
      <c r="H2260"/>
      <c r="I2260"/>
      <c r="J2260"/>
      <c r="K2260"/>
      <c r="L2260"/>
    </row>
    <row r="2261" spans="1:12" ht="16" x14ac:dyDescent="0.2">
      <c r="A2261"/>
      <c r="B2261"/>
      <c r="C2261"/>
      <c r="D2261"/>
      <c r="E2261"/>
      <c r="F2261"/>
      <c r="G2261"/>
      <c r="H2261"/>
      <c r="I2261"/>
      <c r="J2261"/>
      <c r="K2261"/>
      <c r="L2261"/>
    </row>
    <row r="2262" spans="1:12" ht="16" x14ac:dyDescent="0.2">
      <c r="A2262"/>
      <c r="B2262"/>
      <c r="C2262"/>
      <c r="D2262"/>
      <c r="E2262"/>
      <c r="F2262"/>
      <c r="G2262"/>
      <c r="H2262"/>
      <c r="I2262"/>
      <c r="J2262"/>
      <c r="K2262"/>
      <c r="L2262"/>
    </row>
    <row r="2263" spans="1:12" ht="16" x14ac:dyDescent="0.2">
      <c r="A2263"/>
      <c r="B2263"/>
      <c r="C2263"/>
      <c r="D2263"/>
      <c r="E2263"/>
      <c r="F2263"/>
      <c r="G2263"/>
      <c r="H2263"/>
      <c r="I2263"/>
      <c r="J2263"/>
      <c r="K2263"/>
      <c r="L2263"/>
    </row>
    <row r="2264" spans="1:12" ht="16" x14ac:dyDescent="0.2">
      <c r="A2264"/>
      <c r="B2264"/>
      <c r="C2264"/>
      <c r="D2264"/>
      <c r="E2264"/>
      <c r="F2264"/>
      <c r="G2264"/>
      <c r="H2264"/>
      <c r="I2264"/>
      <c r="J2264"/>
      <c r="K2264"/>
      <c r="L2264"/>
    </row>
    <row r="2265" spans="1:12" ht="16" x14ac:dyDescent="0.2">
      <c r="A2265"/>
      <c r="B2265"/>
      <c r="C2265"/>
      <c r="D2265"/>
      <c r="E2265"/>
      <c r="F2265"/>
      <c r="G2265"/>
      <c r="H2265"/>
      <c r="I2265"/>
      <c r="J2265"/>
      <c r="K2265"/>
      <c r="L2265"/>
    </row>
    <row r="2266" spans="1:12" ht="16" x14ac:dyDescent="0.2">
      <c r="A2266"/>
      <c r="B2266"/>
      <c r="C2266"/>
      <c r="D2266"/>
      <c r="E2266"/>
      <c r="F2266"/>
      <c r="G2266"/>
      <c r="H2266"/>
      <c r="I2266"/>
      <c r="J2266"/>
      <c r="K2266"/>
      <c r="L2266"/>
    </row>
    <row r="2267" spans="1:12" ht="16" x14ac:dyDescent="0.2">
      <c r="A2267"/>
      <c r="B2267"/>
      <c r="C2267"/>
      <c r="D2267"/>
      <c r="E2267"/>
      <c r="F2267"/>
      <c r="G2267"/>
      <c r="H2267"/>
      <c r="I2267"/>
      <c r="J2267"/>
      <c r="K2267"/>
      <c r="L2267"/>
    </row>
    <row r="2268" spans="1:12" ht="16" x14ac:dyDescent="0.2">
      <c r="A2268"/>
      <c r="B2268"/>
      <c r="C2268"/>
      <c r="D2268"/>
      <c r="E2268"/>
      <c r="F2268"/>
      <c r="G2268"/>
      <c r="H2268"/>
      <c r="I2268"/>
      <c r="J2268"/>
      <c r="K2268"/>
      <c r="L2268"/>
    </row>
    <row r="2269" spans="1:12" ht="16" x14ac:dyDescent="0.2">
      <c r="A2269"/>
      <c r="B2269"/>
      <c r="C2269"/>
      <c r="D2269"/>
      <c r="E2269"/>
      <c r="F2269"/>
      <c r="G2269"/>
      <c r="H2269"/>
      <c r="I2269"/>
      <c r="J2269"/>
      <c r="K2269"/>
      <c r="L2269"/>
    </row>
    <row r="2270" spans="1:12" ht="16" x14ac:dyDescent="0.2">
      <c r="A2270"/>
      <c r="B2270"/>
      <c r="C2270"/>
      <c r="D2270"/>
      <c r="E2270"/>
      <c r="F2270"/>
      <c r="G2270"/>
      <c r="H2270"/>
      <c r="I2270"/>
      <c r="J2270"/>
      <c r="K2270"/>
      <c r="L2270"/>
    </row>
    <row r="2271" spans="1:12" ht="16" x14ac:dyDescent="0.2">
      <c r="A2271"/>
      <c r="B2271"/>
      <c r="C2271"/>
      <c r="D2271"/>
      <c r="E2271"/>
      <c r="F2271"/>
      <c r="G2271"/>
      <c r="H2271"/>
      <c r="I2271"/>
      <c r="J2271"/>
      <c r="K2271"/>
      <c r="L2271"/>
    </row>
    <row r="2272" spans="1:12" ht="16" x14ac:dyDescent="0.2">
      <c r="A2272"/>
      <c r="B2272"/>
      <c r="C2272"/>
      <c r="D2272"/>
      <c r="E2272"/>
      <c r="F2272"/>
      <c r="G2272"/>
      <c r="H2272"/>
      <c r="I2272"/>
      <c r="J2272"/>
      <c r="K2272"/>
      <c r="L2272"/>
    </row>
    <row r="2273" spans="1:12" ht="16" x14ac:dyDescent="0.2">
      <c r="A2273"/>
      <c r="B2273"/>
      <c r="C2273"/>
      <c r="D2273"/>
      <c r="E2273"/>
      <c r="F2273"/>
      <c r="G2273"/>
      <c r="H2273"/>
      <c r="I2273"/>
      <c r="J2273"/>
      <c r="K2273"/>
      <c r="L2273"/>
    </row>
    <row r="2274" spans="1:12" ht="16" x14ac:dyDescent="0.2">
      <c r="A2274"/>
      <c r="B2274"/>
      <c r="C2274"/>
      <c r="D2274"/>
      <c r="E2274"/>
      <c r="F2274"/>
      <c r="G2274"/>
      <c r="H2274"/>
      <c r="I2274"/>
      <c r="J2274"/>
      <c r="K2274"/>
      <c r="L2274"/>
    </row>
    <row r="2275" spans="1:12" ht="16" x14ac:dyDescent="0.2">
      <c r="A2275"/>
      <c r="B2275"/>
      <c r="C2275"/>
      <c r="D2275"/>
      <c r="E2275"/>
      <c r="F2275"/>
      <c r="G2275"/>
      <c r="H2275"/>
      <c r="I2275"/>
      <c r="J2275"/>
      <c r="K2275"/>
      <c r="L2275"/>
    </row>
    <row r="2276" spans="1:12" ht="16" x14ac:dyDescent="0.2">
      <c r="A2276"/>
      <c r="B2276"/>
      <c r="C2276"/>
      <c r="D2276"/>
      <c r="E2276"/>
      <c r="F2276"/>
      <c r="G2276"/>
      <c r="H2276"/>
      <c r="I2276"/>
      <c r="J2276"/>
      <c r="K2276"/>
      <c r="L2276"/>
    </row>
    <row r="2277" spans="1:12" ht="16" x14ac:dyDescent="0.2">
      <c r="A2277"/>
      <c r="B2277"/>
      <c r="C2277"/>
      <c r="D2277"/>
      <c r="E2277"/>
      <c r="F2277"/>
      <c r="G2277"/>
      <c r="H2277"/>
      <c r="I2277"/>
      <c r="J2277"/>
      <c r="K2277"/>
      <c r="L2277"/>
    </row>
    <row r="2278" spans="1:12" ht="16" x14ac:dyDescent="0.2">
      <c r="A2278"/>
      <c r="B2278"/>
      <c r="C2278"/>
      <c r="D2278"/>
      <c r="E2278"/>
      <c r="F2278"/>
      <c r="G2278"/>
      <c r="H2278"/>
      <c r="I2278"/>
      <c r="J2278"/>
      <c r="K2278"/>
      <c r="L2278"/>
    </row>
    <row r="2279" spans="1:12" ht="16" x14ac:dyDescent="0.2">
      <c r="A2279"/>
      <c r="B2279"/>
      <c r="C2279"/>
      <c r="D2279"/>
      <c r="E2279"/>
      <c r="F2279"/>
      <c r="G2279"/>
      <c r="H2279"/>
      <c r="I2279"/>
      <c r="J2279"/>
      <c r="K2279"/>
      <c r="L2279"/>
    </row>
    <row r="2280" spans="1:12" ht="16" x14ac:dyDescent="0.2">
      <c r="A2280"/>
      <c r="B2280"/>
      <c r="C2280"/>
      <c r="D2280"/>
      <c r="E2280"/>
      <c r="F2280"/>
      <c r="G2280"/>
      <c r="H2280"/>
      <c r="I2280"/>
      <c r="J2280"/>
      <c r="K2280"/>
      <c r="L2280"/>
    </row>
    <row r="2281" spans="1:12" ht="16" x14ac:dyDescent="0.2">
      <c r="A2281"/>
      <c r="B2281"/>
      <c r="C2281"/>
      <c r="D2281"/>
      <c r="E2281"/>
      <c r="F2281"/>
      <c r="G2281"/>
      <c r="H2281"/>
      <c r="I2281"/>
      <c r="J2281"/>
      <c r="K2281"/>
      <c r="L2281"/>
    </row>
    <row r="2282" spans="1:12" ht="16" x14ac:dyDescent="0.2">
      <c r="A2282"/>
      <c r="B2282"/>
      <c r="C2282"/>
      <c r="D2282"/>
      <c r="E2282"/>
      <c r="F2282"/>
      <c r="G2282"/>
      <c r="H2282"/>
      <c r="I2282"/>
      <c r="J2282"/>
      <c r="K2282"/>
      <c r="L2282"/>
    </row>
    <row r="2283" spans="1:12" ht="16" x14ac:dyDescent="0.2">
      <c r="A2283"/>
      <c r="B2283"/>
      <c r="C2283"/>
      <c r="D2283"/>
      <c r="E2283"/>
      <c r="F2283"/>
      <c r="G2283"/>
      <c r="H2283"/>
      <c r="I2283"/>
      <c r="J2283"/>
      <c r="K2283"/>
      <c r="L2283"/>
    </row>
    <row r="2284" spans="1:12" ht="16" x14ac:dyDescent="0.2">
      <c r="A2284"/>
      <c r="B2284"/>
      <c r="C2284"/>
      <c r="D2284"/>
      <c r="E2284"/>
      <c r="F2284"/>
      <c r="G2284"/>
      <c r="H2284"/>
      <c r="I2284"/>
      <c r="J2284"/>
      <c r="K2284"/>
      <c r="L2284"/>
    </row>
    <row r="2285" spans="1:12" ht="16" x14ac:dyDescent="0.2">
      <c r="A2285"/>
      <c r="B2285"/>
      <c r="C2285"/>
      <c r="D2285"/>
      <c r="E2285"/>
      <c r="F2285"/>
      <c r="G2285"/>
      <c r="H2285"/>
      <c r="I2285"/>
      <c r="J2285"/>
      <c r="K2285"/>
      <c r="L2285"/>
    </row>
    <row r="2286" spans="1:12" ht="16" x14ac:dyDescent="0.2">
      <c r="A2286"/>
      <c r="B2286"/>
      <c r="C2286"/>
      <c r="D2286"/>
      <c r="E2286"/>
      <c r="F2286"/>
      <c r="G2286"/>
      <c r="H2286"/>
      <c r="I2286"/>
      <c r="J2286"/>
      <c r="K2286"/>
      <c r="L2286"/>
    </row>
    <row r="2287" spans="1:12" ht="16" x14ac:dyDescent="0.2">
      <c r="A2287"/>
      <c r="B2287"/>
      <c r="C2287"/>
      <c r="D2287"/>
      <c r="E2287"/>
      <c r="F2287"/>
      <c r="G2287"/>
      <c r="H2287"/>
      <c r="I2287"/>
      <c r="J2287"/>
      <c r="K2287"/>
      <c r="L2287"/>
    </row>
    <row r="2288" spans="1:12" ht="16" x14ac:dyDescent="0.2">
      <c r="A2288"/>
      <c r="B2288"/>
      <c r="C2288"/>
      <c r="D2288"/>
      <c r="E2288"/>
      <c r="F2288"/>
      <c r="G2288"/>
      <c r="H2288"/>
      <c r="I2288"/>
      <c r="J2288"/>
      <c r="K2288"/>
      <c r="L2288"/>
    </row>
    <row r="2289" spans="1:12" ht="16" x14ac:dyDescent="0.2">
      <c r="A2289"/>
      <c r="B2289"/>
      <c r="C2289"/>
      <c r="D2289"/>
      <c r="E2289"/>
      <c r="F2289"/>
      <c r="G2289"/>
      <c r="H2289"/>
      <c r="I2289"/>
      <c r="J2289"/>
      <c r="K2289"/>
      <c r="L2289"/>
    </row>
    <row r="2290" spans="1:12" ht="16" x14ac:dyDescent="0.2">
      <c r="A2290"/>
      <c r="B2290"/>
      <c r="C2290"/>
      <c r="D2290"/>
      <c r="E2290"/>
      <c r="F2290"/>
      <c r="G2290"/>
      <c r="H2290"/>
      <c r="I2290"/>
      <c r="J2290"/>
      <c r="K2290"/>
      <c r="L2290"/>
    </row>
    <row r="2291" spans="1:12" ht="16" x14ac:dyDescent="0.2">
      <c r="A2291"/>
      <c r="B2291"/>
      <c r="C2291"/>
      <c r="D2291"/>
      <c r="E2291"/>
      <c r="F2291"/>
      <c r="G2291"/>
      <c r="H2291"/>
      <c r="I2291"/>
      <c r="J2291"/>
      <c r="K2291"/>
      <c r="L2291"/>
    </row>
    <row r="2292" spans="1:12" ht="16" x14ac:dyDescent="0.2">
      <c r="A2292"/>
      <c r="B2292"/>
      <c r="C2292"/>
      <c r="D2292"/>
      <c r="E2292"/>
      <c r="F2292"/>
      <c r="G2292"/>
      <c r="H2292"/>
      <c r="I2292"/>
      <c r="J2292"/>
      <c r="K2292"/>
      <c r="L2292"/>
    </row>
    <row r="2293" spans="1:12" ht="16" x14ac:dyDescent="0.2">
      <c r="A2293"/>
      <c r="B2293"/>
      <c r="C2293"/>
      <c r="D2293"/>
      <c r="E2293"/>
      <c r="F2293"/>
      <c r="G2293"/>
      <c r="H2293"/>
      <c r="I2293"/>
      <c r="J2293"/>
      <c r="K2293"/>
      <c r="L2293"/>
    </row>
    <row r="2294" spans="1:12" ht="16" x14ac:dyDescent="0.2">
      <c r="A2294"/>
      <c r="B2294"/>
      <c r="C2294"/>
      <c r="D2294"/>
      <c r="E2294"/>
      <c r="F2294"/>
      <c r="G2294"/>
      <c r="H2294"/>
      <c r="I2294"/>
      <c r="J2294"/>
      <c r="K2294"/>
      <c r="L2294"/>
    </row>
    <row r="2295" spans="1:12" ht="16" x14ac:dyDescent="0.2">
      <c r="A2295"/>
      <c r="B2295"/>
      <c r="C2295"/>
      <c r="D2295"/>
      <c r="E2295"/>
      <c r="F2295"/>
      <c r="G2295"/>
      <c r="H2295"/>
      <c r="I2295"/>
      <c r="J2295"/>
      <c r="K2295"/>
      <c r="L2295"/>
    </row>
    <row r="2296" spans="1:12" ht="16" x14ac:dyDescent="0.2">
      <c r="A2296"/>
      <c r="B2296"/>
      <c r="C2296"/>
      <c r="D2296"/>
      <c r="E2296"/>
      <c r="F2296"/>
      <c r="G2296"/>
      <c r="H2296"/>
      <c r="I2296"/>
      <c r="J2296"/>
      <c r="K2296"/>
      <c r="L2296"/>
    </row>
    <row r="2297" spans="1:12" ht="16" x14ac:dyDescent="0.2">
      <c r="A2297"/>
      <c r="B2297"/>
      <c r="C2297"/>
      <c r="D2297"/>
      <c r="E2297"/>
      <c r="F2297"/>
      <c r="G2297"/>
      <c r="H2297"/>
      <c r="I2297"/>
      <c r="J2297"/>
      <c r="K2297"/>
      <c r="L2297"/>
    </row>
    <row r="2298" spans="1:12" ht="16" x14ac:dyDescent="0.2">
      <c r="A2298"/>
      <c r="B2298"/>
      <c r="C2298"/>
      <c r="D2298"/>
      <c r="E2298"/>
      <c r="F2298"/>
      <c r="G2298"/>
      <c r="H2298"/>
      <c r="I2298"/>
      <c r="J2298"/>
      <c r="K2298"/>
      <c r="L2298"/>
    </row>
    <row r="2299" spans="1:12" ht="16" x14ac:dyDescent="0.2">
      <c r="A2299"/>
      <c r="B2299"/>
      <c r="C2299"/>
      <c r="D2299"/>
      <c r="E2299"/>
      <c r="F2299"/>
      <c r="G2299"/>
      <c r="H2299"/>
      <c r="I2299"/>
      <c r="J2299"/>
      <c r="K2299"/>
      <c r="L2299"/>
    </row>
    <row r="2300" spans="1:12" ht="16" x14ac:dyDescent="0.2">
      <c r="A2300"/>
      <c r="B2300"/>
      <c r="C2300"/>
      <c r="D2300"/>
      <c r="E2300"/>
      <c r="F2300"/>
      <c r="G2300"/>
      <c r="H2300"/>
      <c r="I2300"/>
      <c r="J2300"/>
      <c r="K2300"/>
      <c r="L2300"/>
    </row>
    <row r="2301" spans="1:12" ht="16" x14ac:dyDescent="0.2">
      <c r="A2301"/>
      <c r="B2301"/>
      <c r="C2301"/>
      <c r="D2301"/>
      <c r="E2301"/>
      <c r="F2301"/>
      <c r="G2301"/>
      <c r="H2301"/>
      <c r="I2301"/>
      <c r="J2301"/>
      <c r="K2301"/>
      <c r="L2301"/>
    </row>
    <row r="2302" spans="1:12" ht="16" x14ac:dyDescent="0.2">
      <c r="A2302"/>
      <c r="B2302"/>
      <c r="C2302"/>
      <c r="D2302"/>
      <c r="E2302"/>
      <c r="F2302"/>
      <c r="G2302"/>
      <c r="H2302"/>
      <c r="I2302"/>
      <c r="J2302"/>
      <c r="K2302"/>
      <c r="L2302"/>
    </row>
    <row r="2303" spans="1:12" ht="16" x14ac:dyDescent="0.2">
      <c r="A2303"/>
      <c r="B2303"/>
      <c r="C2303"/>
      <c r="D2303"/>
      <c r="E2303"/>
      <c r="F2303"/>
      <c r="G2303"/>
      <c r="H2303"/>
      <c r="I2303"/>
      <c r="J2303"/>
      <c r="K2303"/>
      <c r="L2303"/>
    </row>
    <row r="2304" spans="1:12" ht="16" x14ac:dyDescent="0.2">
      <c r="A2304"/>
      <c r="B2304"/>
      <c r="C2304"/>
      <c r="D2304"/>
      <c r="E2304"/>
      <c r="F2304"/>
      <c r="G2304"/>
      <c r="H2304"/>
      <c r="I2304"/>
      <c r="J2304"/>
      <c r="K2304"/>
      <c r="L2304"/>
    </row>
    <row r="2305" spans="1:12" ht="16" x14ac:dyDescent="0.2">
      <c r="A2305"/>
      <c r="B2305"/>
      <c r="C2305"/>
      <c r="D2305"/>
      <c r="E2305"/>
      <c r="F2305"/>
      <c r="G2305"/>
      <c r="H2305"/>
      <c r="I2305"/>
      <c r="J2305"/>
      <c r="K2305"/>
      <c r="L2305"/>
    </row>
    <row r="2306" spans="1:12" ht="16" x14ac:dyDescent="0.2">
      <c r="A2306"/>
      <c r="B2306"/>
      <c r="C2306"/>
      <c r="D2306"/>
      <c r="E2306"/>
      <c r="F2306"/>
      <c r="G2306"/>
      <c r="H2306"/>
      <c r="I2306"/>
      <c r="J2306"/>
      <c r="K2306"/>
      <c r="L2306"/>
    </row>
    <row r="2307" spans="1:12" ht="16" x14ac:dyDescent="0.2">
      <c r="A2307"/>
      <c r="B2307"/>
      <c r="C2307"/>
      <c r="D2307"/>
      <c r="E2307"/>
      <c r="F2307"/>
      <c r="G2307"/>
      <c r="H2307"/>
      <c r="I2307"/>
      <c r="J2307"/>
      <c r="K2307"/>
      <c r="L2307"/>
    </row>
    <row r="2308" spans="1:12" ht="16" x14ac:dyDescent="0.2">
      <c r="A2308"/>
      <c r="B2308"/>
      <c r="C2308"/>
      <c r="D2308"/>
      <c r="E2308"/>
      <c r="F2308"/>
      <c r="G2308"/>
      <c r="H2308"/>
      <c r="I2308"/>
      <c r="J2308"/>
      <c r="K2308"/>
      <c r="L2308"/>
    </row>
    <row r="2309" spans="1:12" ht="16" x14ac:dyDescent="0.2">
      <c r="A2309"/>
      <c r="B2309"/>
      <c r="C2309"/>
      <c r="D2309"/>
      <c r="E2309"/>
      <c r="F2309"/>
      <c r="G2309"/>
      <c r="H2309"/>
      <c r="I2309"/>
      <c r="J2309"/>
      <c r="K2309"/>
      <c r="L2309"/>
    </row>
    <row r="2310" spans="1:12" ht="16" x14ac:dyDescent="0.2">
      <c r="A2310"/>
      <c r="B2310"/>
      <c r="C2310"/>
      <c r="D2310"/>
      <c r="E2310"/>
      <c r="F2310"/>
      <c r="G2310"/>
      <c r="H2310"/>
      <c r="I2310"/>
      <c r="J2310"/>
      <c r="K2310"/>
      <c r="L2310"/>
    </row>
    <row r="2311" spans="1:12" ht="16" x14ac:dyDescent="0.2">
      <c r="A2311"/>
      <c r="B2311"/>
      <c r="C2311"/>
      <c r="D2311"/>
      <c r="E2311"/>
      <c r="F2311"/>
      <c r="G2311"/>
      <c r="H2311"/>
      <c r="I2311"/>
      <c r="J2311"/>
      <c r="K2311"/>
      <c r="L2311"/>
    </row>
    <row r="2312" spans="1:12" ht="16" x14ac:dyDescent="0.2">
      <c r="A2312"/>
      <c r="B2312"/>
      <c r="C2312"/>
      <c r="D2312"/>
      <c r="E2312"/>
      <c r="F2312"/>
      <c r="G2312"/>
      <c r="H2312"/>
      <c r="I2312"/>
      <c r="J2312"/>
      <c r="K2312"/>
      <c r="L2312"/>
    </row>
    <row r="2313" spans="1:12" ht="16" x14ac:dyDescent="0.2">
      <c r="A2313"/>
      <c r="B2313"/>
      <c r="C2313"/>
      <c r="D2313"/>
      <c r="E2313"/>
      <c r="F2313"/>
      <c r="G2313"/>
      <c r="H2313"/>
      <c r="I2313"/>
      <c r="J2313"/>
      <c r="K2313"/>
      <c r="L2313"/>
    </row>
    <row r="2314" spans="1:12" ht="16" x14ac:dyDescent="0.2">
      <c r="A2314"/>
      <c r="B2314"/>
      <c r="C2314"/>
      <c r="D2314"/>
      <c r="E2314"/>
      <c r="F2314"/>
      <c r="G2314"/>
      <c r="H2314"/>
      <c r="I2314"/>
      <c r="J2314"/>
      <c r="K2314"/>
      <c r="L2314"/>
    </row>
    <row r="2315" spans="1:12" ht="16" x14ac:dyDescent="0.2">
      <c r="A2315"/>
      <c r="B2315"/>
      <c r="C2315"/>
      <c r="D2315"/>
      <c r="E2315"/>
      <c r="F2315"/>
      <c r="G2315"/>
      <c r="H2315"/>
      <c r="I2315"/>
      <c r="J2315"/>
      <c r="K2315"/>
      <c r="L2315"/>
    </row>
    <row r="2316" spans="1:12" ht="16" x14ac:dyDescent="0.2">
      <c r="A2316"/>
      <c r="B2316"/>
      <c r="C2316"/>
      <c r="D2316"/>
      <c r="E2316"/>
      <c r="F2316"/>
      <c r="G2316"/>
      <c r="H2316"/>
      <c r="I2316"/>
      <c r="J2316"/>
      <c r="K2316"/>
      <c r="L2316"/>
    </row>
    <row r="2317" spans="1:12" ht="16" x14ac:dyDescent="0.2">
      <c r="A2317"/>
      <c r="B2317"/>
      <c r="C2317"/>
      <c r="D2317"/>
      <c r="E2317"/>
      <c r="F2317"/>
      <c r="G2317"/>
      <c r="H2317"/>
      <c r="I2317"/>
      <c r="J2317"/>
      <c r="K2317"/>
      <c r="L2317"/>
    </row>
    <row r="2318" spans="1:12" ht="16" x14ac:dyDescent="0.2">
      <c r="A2318"/>
      <c r="B2318"/>
      <c r="C2318"/>
      <c r="D2318"/>
      <c r="E2318"/>
      <c r="F2318"/>
      <c r="G2318"/>
      <c r="H2318"/>
      <c r="I2318"/>
      <c r="J2318"/>
      <c r="K2318"/>
      <c r="L2318"/>
    </row>
    <row r="2319" spans="1:12" ht="16" x14ac:dyDescent="0.2">
      <c r="A2319"/>
      <c r="B2319"/>
      <c r="C2319"/>
      <c r="D2319"/>
      <c r="E2319"/>
      <c r="F2319"/>
      <c r="G2319"/>
      <c r="H2319"/>
      <c r="I2319"/>
      <c r="J2319"/>
      <c r="K2319"/>
      <c r="L2319"/>
    </row>
    <row r="2320" spans="1:12" ht="16" x14ac:dyDescent="0.2">
      <c r="A2320"/>
      <c r="B2320"/>
      <c r="C2320"/>
      <c r="D2320"/>
      <c r="E2320"/>
      <c r="F2320"/>
      <c r="G2320"/>
      <c r="H2320"/>
      <c r="I2320"/>
      <c r="J2320"/>
      <c r="K2320"/>
      <c r="L2320"/>
    </row>
    <row r="2321" spans="1:12" ht="16" x14ac:dyDescent="0.2">
      <c r="A2321"/>
      <c r="B2321"/>
      <c r="C2321"/>
      <c r="D2321"/>
      <c r="E2321"/>
      <c r="F2321"/>
      <c r="G2321"/>
      <c r="H2321"/>
      <c r="I2321"/>
      <c r="J2321"/>
      <c r="K2321"/>
      <c r="L2321"/>
    </row>
    <row r="2322" spans="1:12" ht="16" x14ac:dyDescent="0.2">
      <c r="A2322"/>
      <c r="B2322"/>
      <c r="C2322"/>
      <c r="D2322"/>
      <c r="E2322"/>
      <c r="F2322"/>
      <c r="G2322"/>
      <c r="H2322"/>
      <c r="I2322"/>
      <c r="J2322"/>
      <c r="K2322"/>
      <c r="L2322"/>
    </row>
    <row r="2323" spans="1:12" ht="16" x14ac:dyDescent="0.2">
      <c r="A2323"/>
      <c r="B2323"/>
      <c r="C2323"/>
      <c r="D2323"/>
      <c r="E2323"/>
      <c r="F2323"/>
      <c r="G2323"/>
      <c r="H2323"/>
      <c r="I2323"/>
      <c r="J2323"/>
      <c r="K2323"/>
      <c r="L2323"/>
    </row>
    <row r="2324" spans="1:12" ht="16" x14ac:dyDescent="0.2">
      <c r="A2324"/>
      <c r="B2324"/>
      <c r="C2324"/>
      <c r="D2324"/>
      <c r="E2324"/>
      <c r="F2324"/>
      <c r="G2324"/>
      <c r="H2324"/>
      <c r="I2324"/>
      <c r="J2324"/>
      <c r="K2324"/>
      <c r="L2324"/>
    </row>
    <row r="2325" spans="1:12" ht="16" x14ac:dyDescent="0.2">
      <c r="A2325"/>
      <c r="B2325"/>
      <c r="C2325"/>
      <c r="D2325"/>
      <c r="E2325"/>
      <c r="F2325"/>
      <c r="G2325"/>
      <c r="H2325"/>
      <c r="I2325"/>
      <c r="J2325"/>
      <c r="K2325"/>
      <c r="L2325"/>
    </row>
    <row r="2326" spans="1:12" ht="16" x14ac:dyDescent="0.2">
      <c r="A2326"/>
      <c r="B2326"/>
      <c r="C2326"/>
      <c r="D2326"/>
      <c r="E2326"/>
      <c r="F2326"/>
      <c r="G2326"/>
      <c r="H2326"/>
      <c r="I2326"/>
      <c r="J2326"/>
      <c r="K2326"/>
      <c r="L2326"/>
    </row>
    <row r="2327" spans="1:12" ht="16" x14ac:dyDescent="0.2">
      <c r="A2327"/>
      <c r="B2327"/>
      <c r="C2327"/>
      <c r="D2327"/>
      <c r="E2327"/>
      <c r="F2327"/>
      <c r="G2327"/>
      <c r="H2327"/>
      <c r="I2327"/>
      <c r="J2327"/>
      <c r="K2327"/>
      <c r="L2327"/>
    </row>
    <row r="2328" spans="1:12" ht="16" x14ac:dyDescent="0.2">
      <c r="A2328"/>
      <c r="B2328"/>
      <c r="C2328"/>
      <c r="D2328"/>
      <c r="E2328"/>
      <c r="F2328"/>
      <c r="G2328"/>
      <c r="H2328"/>
      <c r="I2328"/>
      <c r="J2328"/>
      <c r="K2328"/>
      <c r="L2328"/>
    </row>
    <row r="2329" spans="1:12" ht="16" x14ac:dyDescent="0.2">
      <c r="A2329"/>
      <c r="B2329"/>
      <c r="C2329"/>
      <c r="D2329"/>
      <c r="E2329"/>
      <c r="F2329"/>
      <c r="G2329"/>
      <c r="H2329"/>
      <c r="I2329"/>
      <c r="J2329"/>
      <c r="K2329"/>
      <c r="L2329"/>
    </row>
    <row r="2330" spans="1:12" ht="16" x14ac:dyDescent="0.2">
      <c r="A2330"/>
      <c r="B2330"/>
      <c r="C2330"/>
      <c r="D2330"/>
      <c r="E2330"/>
      <c r="F2330"/>
      <c r="G2330"/>
      <c r="H2330"/>
      <c r="I2330"/>
      <c r="J2330"/>
      <c r="K2330"/>
      <c r="L2330"/>
    </row>
    <row r="2331" spans="1:12" ht="16" x14ac:dyDescent="0.2">
      <c r="A2331"/>
      <c r="B2331"/>
      <c r="C2331"/>
      <c r="D2331"/>
      <c r="E2331"/>
      <c r="F2331"/>
      <c r="G2331"/>
      <c r="H2331"/>
      <c r="I2331"/>
      <c r="J2331"/>
      <c r="K2331"/>
      <c r="L2331"/>
    </row>
    <row r="2332" spans="1:12" ht="16" x14ac:dyDescent="0.2">
      <c r="A2332"/>
      <c r="B2332"/>
      <c r="C2332"/>
      <c r="D2332"/>
      <c r="E2332"/>
      <c r="F2332"/>
      <c r="G2332"/>
      <c r="H2332"/>
      <c r="I2332"/>
      <c r="J2332"/>
      <c r="K2332"/>
      <c r="L2332"/>
    </row>
    <row r="2333" spans="1:12" ht="16" x14ac:dyDescent="0.2">
      <c r="A2333"/>
      <c r="B2333"/>
      <c r="C2333"/>
      <c r="D2333"/>
      <c r="E2333"/>
      <c r="F2333"/>
      <c r="G2333"/>
      <c r="H2333"/>
      <c r="I2333"/>
      <c r="J2333"/>
      <c r="K2333"/>
      <c r="L2333"/>
    </row>
    <row r="2334" spans="1:12" ht="16" x14ac:dyDescent="0.2">
      <c r="A2334"/>
      <c r="B2334"/>
      <c r="C2334"/>
      <c r="D2334"/>
      <c r="E2334"/>
      <c r="F2334"/>
      <c r="G2334"/>
      <c r="H2334"/>
      <c r="I2334"/>
      <c r="J2334"/>
      <c r="K2334"/>
      <c r="L2334"/>
    </row>
    <row r="2335" spans="1:12" ht="16" x14ac:dyDescent="0.2">
      <c r="A2335"/>
      <c r="B2335"/>
      <c r="C2335"/>
      <c r="D2335"/>
      <c r="E2335"/>
      <c r="F2335"/>
      <c r="G2335"/>
      <c r="H2335"/>
      <c r="I2335"/>
      <c r="J2335"/>
      <c r="K2335"/>
      <c r="L2335"/>
    </row>
    <row r="2336" spans="1:12" ht="16" x14ac:dyDescent="0.2">
      <c r="A2336"/>
      <c r="B2336"/>
      <c r="C2336"/>
      <c r="D2336"/>
      <c r="E2336"/>
      <c r="F2336"/>
      <c r="G2336"/>
      <c r="H2336"/>
      <c r="I2336"/>
      <c r="J2336"/>
      <c r="K2336"/>
      <c r="L2336"/>
    </row>
    <row r="2337" spans="1:12" ht="16" x14ac:dyDescent="0.2">
      <c r="A2337"/>
      <c r="B2337"/>
      <c r="C2337"/>
      <c r="D2337"/>
      <c r="E2337"/>
      <c r="F2337"/>
      <c r="G2337"/>
      <c r="H2337"/>
      <c r="I2337"/>
      <c r="J2337"/>
      <c r="K2337"/>
      <c r="L2337"/>
    </row>
    <row r="2338" spans="1:12" ht="16" x14ac:dyDescent="0.2">
      <c r="A2338"/>
      <c r="B2338"/>
      <c r="C2338"/>
      <c r="D2338"/>
      <c r="E2338"/>
      <c r="F2338"/>
      <c r="G2338"/>
      <c r="H2338"/>
      <c r="I2338"/>
      <c r="J2338"/>
      <c r="K2338"/>
      <c r="L2338"/>
    </row>
    <row r="2339" spans="1:12" ht="16" x14ac:dyDescent="0.2">
      <c r="A2339"/>
      <c r="B2339"/>
      <c r="C2339"/>
      <c r="D2339"/>
      <c r="E2339"/>
      <c r="F2339"/>
      <c r="G2339"/>
      <c r="H2339"/>
      <c r="I2339"/>
      <c r="J2339"/>
      <c r="K2339"/>
      <c r="L2339"/>
    </row>
    <row r="2340" spans="1:12" ht="16" x14ac:dyDescent="0.2">
      <c r="A2340"/>
      <c r="B2340"/>
      <c r="C2340"/>
      <c r="D2340"/>
      <c r="E2340"/>
      <c r="F2340"/>
      <c r="G2340"/>
      <c r="H2340"/>
      <c r="I2340"/>
      <c r="J2340"/>
      <c r="K2340"/>
      <c r="L2340"/>
    </row>
    <row r="2341" spans="1:12" ht="16" x14ac:dyDescent="0.2">
      <c r="A2341"/>
      <c r="B2341"/>
      <c r="C2341"/>
      <c r="D2341"/>
      <c r="E2341"/>
      <c r="F2341"/>
      <c r="G2341"/>
      <c r="H2341"/>
      <c r="I2341"/>
      <c r="J2341"/>
      <c r="K2341"/>
      <c r="L2341"/>
    </row>
    <row r="2342" spans="1:12" ht="16" x14ac:dyDescent="0.2">
      <c r="A2342"/>
      <c r="B2342"/>
      <c r="C2342"/>
      <c r="D2342"/>
      <c r="E2342"/>
      <c r="F2342"/>
      <c r="G2342"/>
      <c r="H2342"/>
      <c r="I2342"/>
      <c r="J2342"/>
      <c r="K2342"/>
      <c r="L2342"/>
    </row>
    <row r="2343" spans="1:12" ht="16" x14ac:dyDescent="0.2">
      <c r="A2343"/>
      <c r="B2343"/>
      <c r="C2343"/>
      <c r="D2343"/>
      <c r="E2343"/>
      <c r="F2343"/>
      <c r="G2343"/>
      <c r="H2343"/>
      <c r="I2343"/>
      <c r="J2343"/>
      <c r="K2343"/>
      <c r="L2343"/>
    </row>
    <row r="2344" spans="1:12" ht="16" x14ac:dyDescent="0.2">
      <c r="A2344"/>
      <c r="B2344"/>
      <c r="C2344"/>
      <c r="D2344"/>
      <c r="E2344"/>
      <c r="F2344"/>
      <c r="G2344"/>
      <c r="H2344"/>
      <c r="I2344"/>
      <c r="J2344"/>
      <c r="K2344"/>
      <c r="L2344"/>
    </row>
    <row r="2345" spans="1:12" ht="16" x14ac:dyDescent="0.2">
      <c r="A2345"/>
      <c r="B2345"/>
      <c r="C2345"/>
      <c r="D2345"/>
      <c r="E2345"/>
      <c r="F2345"/>
      <c r="G2345"/>
      <c r="H2345"/>
      <c r="I2345"/>
      <c r="J2345"/>
      <c r="K2345"/>
      <c r="L2345"/>
    </row>
    <row r="2346" spans="1:12" ht="16" x14ac:dyDescent="0.2">
      <c r="A2346"/>
      <c r="B2346"/>
      <c r="C2346"/>
      <c r="D2346"/>
      <c r="E2346"/>
      <c r="F2346"/>
      <c r="G2346"/>
      <c r="H2346"/>
      <c r="I2346"/>
      <c r="J2346"/>
      <c r="K2346"/>
      <c r="L2346"/>
    </row>
    <row r="2347" spans="1:12" ht="16" x14ac:dyDescent="0.2">
      <c r="A2347"/>
      <c r="B2347"/>
      <c r="C2347"/>
      <c r="D2347"/>
      <c r="E2347"/>
      <c r="F2347"/>
      <c r="G2347"/>
      <c r="H2347"/>
      <c r="I2347"/>
      <c r="J2347"/>
      <c r="K2347"/>
      <c r="L2347"/>
    </row>
    <row r="2348" spans="1:12" ht="16" x14ac:dyDescent="0.2">
      <c r="A2348"/>
      <c r="B2348"/>
      <c r="C2348"/>
      <c r="D2348"/>
      <c r="E2348"/>
      <c r="F2348"/>
      <c r="G2348"/>
      <c r="H2348"/>
      <c r="I2348"/>
      <c r="J2348"/>
      <c r="K2348"/>
      <c r="L2348"/>
    </row>
    <row r="2349" spans="1:12" ht="16" x14ac:dyDescent="0.2">
      <c r="A2349"/>
      <c r="B2349"/>
      <c r="C2349"/>
      <c r="D2349"/>
      <c r="E2349"/>
      <c r="F2349"/>
      <c r="G2349"/>
      <c r="H2349"/>
      <c r="I2349"/>
      <c r="J2349"/>
      <c r="K2349"/>
      <c r="L2349"/>
    </row>
    <row r="2350" spans="1:12" ht="16" x14ac:dyDescent="0.2">
      <c r="A2350"/>
      <c r="B2350"/>
      <c r="C2350"/>
      <c r="D2350"/>
      <c r="E2350"/>
      <c r="F2350"/>
      <c r="G2350"/>
      <c r="H2350"/>
      <c r="I2350"/>
      <c r="J2350"/>
      <c r="K2350"/>
      <c r="L2350"/>
    </row>
    <row r="2351" spans="1:12" ht="16" x14ac:dyDescent="0.2">
      <c r="A2351"/>
      <c r="B2351"/>
      <c r="C2351"/>
      <c r="D2351"/>
      <c r="E2351"/>
      <c r="F2351"/>
      <c r="G2351"/>
      <c r="H2351"/>
      <c r="I2351"/>
      <c r="J2351"/>
      <c r="K2351"/>
      <c r="L2351"/>
    </row>
    <row r="2352" spans="1:12" ht="16" x14ac:dyDescent="0.2">
      <c r="A2352"/>
      <c r="B2352"/>
      <c r="C2352"/>
      <c r="D2352"/>
      <c r="E2352"/>
      <c r="F2352"/>
      <c r="G2352"/>
      <c r="H2352"/>
      <c r="I2352"/>
      <c r="J2352"/>
      <c r="K2352"/>
      <c r="L2352"/>
    </row>
    <row r="2353" spans="1:12" ht="16" x14ac:dyDescent="0.2">
      <c r="A2353"/>
      <c r="B2353"/>
      <c r="C2353"/>
      <c r="D2353"/>
      <c r="E2353"/>
      <c r="F2353"/>
      <c r="G2353"/>
      <c r="H2353"/>
      <c r="I2353"/>
      <c r="J2353"/>
      <c r="K2353"/>
      <c r="L2353"/>
    </row>
    <row r="2354" spans="1:12" ht="16" x14ac:dyDescent="0.2">
      <c r="A2354"/>
      <c r="B2354"/>
      <c r="C2354"/>
      <c r="D2354"/>
      <c r="E2354"/>
      <c r="F2354"/>
      <c r="G2354"/>
      <c r="H2354"/>
      <c r="I2354"/>
      <c r="J2354"/>
      <c r="K2354"/>
      <c r="L2354"/>
    </row>
    <row r="2355" spans="1:12" ht="16" x14ac:dyDescent="0.2">
      <c r="A2355"/>
      <c r="B2355"/>
      <c r="C2355"/>
      <c r="D2355"/>
      <c r="E2355"/>
      <c r="F2355"/>
      <c r="G2355"/>
      <c r="H2355"/>
      <c r="I2355"/>
      <c r="J2355"/>
      <c r="K2355"/>
      <c r="L2355"/>
    </row>
    <row r="2356" spans="1:12" ht="16" x14ac:dyDescent="0.2">
      <c r="A2356"/>
      <c r="B2356"/>
      <c r="C2356"/>
      <c r="D2356"/>
      <c r="E2356"/>
      <c r="F2356"/>
      <c r="G2356"/>
      <c r="H2356"/>
      <c r="I2356"/>
      <c r="J2356"/>
      <c r="K2356"/>
      <c r="L2356"/>
    </row>
    <row r="2357" spans="1:12" ht="16" x14ac:dyDescent="0.2">
      <c r="A2357"/>
      <c r="B2357"/>
      <c r="C2357"/>
      <c r="D2357"/>
      <c r="E2357"/>
      <c r="F2357"/>
      <c r="G2357"/>
      <c r="H2357"/>
      <c r="I2357"/>
      <c r="J2357"/>
      <c r="K2357"/>
      <c r="L2357"/>
    </row>
    <row r="2358" spans="1:12" ht="16" x14ac:dyDescent="0.2">
      <c r="A2358"/>
      <c r="B2358"/>
      <c r="C2358"/>
      <c r="D2358"/>
      <c r="E2358"/>
      <c r="F2358"/>
      <c r="G2358"/>
      <c r="H2358"/>
      <c r="I2358"/>
      <c r="J2358"/>
      <c r="K2358"/>
      <c r="L2358"/>
    </row>
    <row r="2359" spans="1:12" ht="16" x14ac:dyDescent="0.2">
      <c r="A2359"/>
      <c r="B2359"/>
      <c r="C2359"/>
      <c r="D2359"/>
      <c r="E2359"/>
      <c r="F2359"/>
      <c r="G2359"/>
      <c r="H2359"/>
      <c r="I2359"/>
      <c r="J2359"/>
      <c r="K2359"/>
      <c r="L2359"/>
    </row>
    <row r="2360" spans="1:12" ht="16" x14ac:dyDescent="0.2">
      <c r="A2360"/>
      <c r="B2360"/>
      <c r="C2360"/>
      <c r="D2360"/>
      <c r="E2360"/>
      <c r="F2360"/>
      <c r="G2360"/>
      <c r="H2360"/>
      <c r="I2360"/>
      <c r="J2360"/>
      <c r="K2360"/>
      <c r="L2360"/>
    </row>
    <row r="2361" spans="1:12" ht="16" x14ac:dyDescent="0.2">
      <c r="A2361"/>
      <c r="B2361"/>
      <c r="C2361"/>
      <c r="D2361"/>
      <c r="E2361"/>
      <c r="F2361"/>
      <c r="G2361"/>
      <c r="H2361"/>
      <c r="I2361"/>
      <c r="J2361"/>
      <c r="K2361"/>
      <c r="L2361"/>
    </row>
    <row r="2362" spans="1:12" ht="16" x14ac:dyDescent="0.2">
      <c r="A2362"/>
      <c r="B2362"/>
      <c r="C2362"/>
      <c r="D2362"/>
      <c r="E2362"/>
      <c r="F2362"/>
      <c r="G2362"/>
      <c r="H2362"/>
      <c r="I2362"/>
      <c r="J2362"/>
      <c r="K2362"/>
      <c r="L2362"/>
    </row>
    <row r="2363" spans="1:12" ht="16" x14ac:dyDescent="0.2">
      <c r="A2363"/>
      <c r="B2363"/>
      <c r="C2363"/>
      <c r="D2363"/>
      <c r="E2363"/>
      <c r="F2363"/>
      <c r="G2363"/>
      <c r="H2363"/>
      <c r="I2363"/>
      <c r="J2363"/>
      <c r="K2363"/>
      <c r="L2363"/>
    </row>
    <row r="2364" spans="1:12" ht="16" x14ac:dyDescent="0.2">
      <c r="A2364"/>
      <c r="B2364"/>
      <c r="C2364"/>
      <c r="D2364"/>
      <c r="E2364"/>
      <c r="F2364"/>
      <c r="G2364"/>
      <c r="H2364"/>
      <c r="I2364"/>
      <c r="J2364"/>
      <c r="K2364"/>
      <c r="L2364"/>
    </row>
    <row r="2365" spans="1:12" ht="16" x14ac:dyDescent="0.2">
      <c r="A2365"/>
      <c r="B2365"/>
      <c r="C2365"/>
      <c r="D2365"/>
      <c r="E2365"/>
      <c r="F2365"/>
      <c r="G2365"/>
      <c r="H2365"/>
      <c r="I2365"/>
      <c r="J2365"/>
      <c r="K2365"/>
      <c r="L2365"/>
    </row>
    <row r="2366" spans="1:12" ht="16" x14ac:dyDescent="0.2">
      <c r="A2366"/>
      <c r="B2366"/>
      <c r="C2366"/>
      <c r="D2366"/>
      <c r="E2366"/>
      <c r="F2366"/>
      <c r="G2366"/>
      <c r="H2366"/>
      <c r="I2366"/>
      <c r="J2366"/>
      <c r="K2366"/>
      <c r="L2366"/>
    </row>
    <row r="2367" spans="1:12" ht="16" x14ac:dyDescent="0.2">
      <c r="A2367"/>
      <c r="B2367"/>
      <c r="C2367"/>
      <c r="D2367"/>
      <c r="E2367"/>
      <c r="F2367"/>
      <c r="G2367"/>
      <c r="H2367"/>
      <c r="I2367"/>
      <c r="J2367"/>
      <c r="K2367"/>
      <c r="L2367"/>
    </row>
    <row r="2368" spans="1:12" ht="16" x14ac:dyDescent="0.2">
      <c r="A2368"/>
      <c r="B2368"/>
      <c r="C2368"/>
      <c r="D2368"/>
      <c r="E2368"/>
      <c r="F2368"/>
      <c r="G2368"/>
      <c r="H2368"/>
      <c r="I2368"/>
      <c r="J2368"/>
      <c r="K2368"/>
      <c r="L2368"/>
    </row>
    <row r="2369" spans="1:12" ht="16" x14ac:dyDescent="0.2">
      <c r="A2369"/>
      <c r="B2369"/>
      <c r="C2369"/>
      <c r="D2369"/>
      <c r="E2369"/>
      <c r="F2369"/>
      <c r="G2369"/>
      <c r="H2369"/>
      <c r="I2369"/>
      <c r="J2369"/>
      <c r="K2369"/>
      <c r="L2369"/>
    </row>
    <row r="2370" spans="1:12" ht="16" x14ac:dyDescent="0.2">
      <c r="A2370"/>
      <c r="B2370"/>
      <c r="C2370"/>
      <c r="D2370"/>
      <c r="E2370"/>
      <c r="F2370"/>
      <c r="G2370"/>
      <c r="H2370"/>
      <c r="I2370"/>
      <c r="J2370"/>
      <c r="K2370"/>
      <c r="L2370"/>
    </row>
    <row r="2371" spans="1:12" ht="16" x14ac:dyDescent="0.2">
      <c r="A2371"/>
      <c r="B2371"/>
      <c r="C2371"/>
      <c r="D2371"/>
      <c r="E2371"/>
      <c r="F2371"/>
      <c r="G2371"/>
      <c r="H2371"/>
      <c r="I2371"/>
      <c r="J2371"/>
      <c r="K2371"/>
      <c r="L2371"/>
    </row>
    <row r="2372" spans="1:12" ht="16" x14ac:dyDescent="0.2">
      <c r="A2372"/>
      <c r="B2372"/>
      <c r="C2372"/>
      <c r="D2372"/>
      <c r="E2372"/>
      <c r="F2372"/>
      <c r="G2372"/>
      <c r="H2372"/>
      <c r="I2372"/>
      <c r="J2372"/>
      <c r="K2372"/>
      <c r="L2372"/>
    </row>
    <row r="2373" spans="1:12" ht="16" x14ac:dyDescent="0.2">
      <c r="A2373"/>
      <c r="B2373"/>
      <c r="C2373"/>
      <c r="D2373"/>
      <c r="E2373"/>
      <c r="F2373"/>
      <c r="G2373"/>
      <c r="H2373"/>
      <c r="I2373"/>
      <c r="J2373"/>
      <c r="K2373"/>
      <c r="L2373"/>
    </row>
    <row r="2374" spans="1:12" ht="16" x14ac:dyDescent="0.2">
      <c r="A2374"/>
      <c r="B2374"/>
      <c r="C2374"/>
      <c r="D2374"/>
      <c r="E2374"/>
      <c r="F2374"/>
      <c r="G2374"/>
      <c r="H2374"/>
      <c r="I2374"/>
      <c r="J2374"/>
      <c r="K2374"/>
      <c r="L2374"/>
    </row>
    <row r="2375" spans="1:12" ht="16" x14ac:dyDescent="0.2">
      <c r="A2375"/>
      <c r="B2375"/>
      <c r="C2375"/>
      <c r="D2375"/>
      <c r="E2375"/>
      <c r="F2375"/>
      <c r="G2375"/>
      <c r="H2375"/>
      <c r="I2375"/>
      <c r="J2375"/>
      <c r="K2375"/>
      <c r="L2375"/>
    </row>
    <row r="2376" spans="1:12" ht="16" x14ac:dyDescent="0.2">
      <c r="A2376"/>
      <c r="B2376"/>
      <c r="C2376"/>
      <c r="D2376"/>
      <c r="E2376"/>
      <c r="F2376"/>
      <c r="G2376"/>
      <c r="H2376"/>
      <c r="I2376"/>
      <c r="J2376"/>
      <c r="K2376"/>
      <c r="L2376"/>
    </row>
    <row r="2377" spans="1:12" ht="16" x14ac:dyDescent="0.2">
      <c r="A2377"/>
      <c r="B2377"/>
      <c r="C2377"/>
      <c r="D2377"/>
      <c r="E2377"/>
      <c r="F2377"/>
      <c r="G2377"/>
      <c r="H2377"/>
      <c r="I2377"/>
      <c r="J2377"/>
      <c r="K2377"/>
      <c r="L2377"/>
    </row>
    <row r="2378" spans="1:12" ht="16" x14ac:dyDescent="0.2">
      <c r="A2378"/>
      <c r="B2378"/>
      <c r="C2378"/>
      <c r="D2378"/>
      <c r="E2378"/>
      <c r="F2378"/>
      <c r="G2378"/>
      <c r="H2378"/>
      <c r="I2378"/>
      <c r="J2378"/>
      <c r="K2378"/>
      <c r="L2378"/>
    </row>
    <row r="2379" spans="1:12" ht="16" x14ac:dyDescent="0.2">
      <c r="A2379"/>
      <c r="B2379"/>
      <c r="C2379"/>
      <c r="D2379"/>
      <c r="E2379"/>
      <c r="F2379"/>
      <c r="G2379"/>
      <c r="H2379"/>
      <c r="I2379"/>
      <c r="J2379"/>
      <c r="K2379"/>
      <c r="L2379"/>
    </row>
    <row r="2380" spans="1:12" ht="16" x14ac:dyDescent="0.2">
      <c r="A2380"/>
      <c r="B2380"/>
      <c r="C2380"/>
      <c r="D2380"/>
      <c r="E2380"/>
      <c r="F2380"/>
      <c r="G2380"/>
      <c r="H2380"/>
      <c r="I2380"/>
      <c r="J2380"/>
      <c r="K2380"/>
      <c r="L2380"/>
    </row>
    <row r="2381" spans="1:12" ht="16" x14ac:dyDescent="0.2">
      <c r="A2381"/>
      <c r="B2381"/>
      <c r="C2381"/>
      <c r="D2381"/>
      <c r="E2381"/>
      <c r="F2381"/>
      <c r="G2381"/>
      <c r="H2381"/>
      <c r="I2381"/>
      <c r="J2381"/>
      <c r="K2381"/>
      <c r="L2381"/>
    </row>
    <row r="2382" spans="1:12" ht="16" x14ac:dyDescent="0.2">
      <c r="A2382"/>
      <c r="B2382"/>
      <c r="C2382"/>
      <c r="D2382"/>
      <c r="E2382"/>
      <c r="F2382"/>
      <c r="G2382"/>
      <c r="H2382"/>
      <c r="I2382"/>
      <c r="J2382"/>
      <c r="K2382"/>
      <c r="L2382"/>
    </row>
    <row r="2383" spans="1:12" ht="16" x14ac:dyDescent="0.2">
      <c r="A2383"/>
      <c r="B2383"/>
      <c r="C2383"/>
      <c r="D2383"/>
      <c r="E2383"/>
      <c r="F2383"/>
      <c r="G2383"/>
      <c r="H2383"/>
      <c r="I2383"/>
      <c r="J2383"/>
      <c r="K2383"/>
      <c r="L2383"/>
    </row>
    <row r="2384" spans="1:12" ht="16" x14ac:dyDescent="0.2">
      <c r="A2384"/>
      <c r="B2384"/>
      <c r="C2384"/>
      <c r="D2384"/>
      <c r="E2384"/>
      <c r="F2384"/>
      <c r="G2384"/>
      <c r="H2384"/>
      <c r="I2384"/>
      <c r="J2384"/>
      <c r="K2384"/>
      <c r="L2384"/>
    </row>
    <row r="2385" spans="1:12" ht="16" x14ac:dyDescent="0.2">
      <c r="A2385"/>
      <c r="B2385"/>
      <c r="C2385"/>
      <c r="D2385"/>
      <c r="E2385"/>
      <c r="F2385"/>
      <c r="G2385"/>
      <c r="H2385"/>
      <c r="I2385"/>
      <c r="J2385"/>
      <c r="K2385"/>
      <c r="L2385"/>
    </row>
    <row r="2386" spans="1:12" ht="16" x14ac:dyDescent="0.2">
      <c r="A2386"/>
      <c r="B2386"/>
      <c r="C2386"/>
      <c r="D2386"/>
      <c r="E2386"/>
      <c r="F2386"/>
      <c r="G2386"/>
      <c r="H2386"/>
      <c r="I2386"/>
      <c r="J2386"/>
      <c r="K2386"/>
      <c r="L2386"/>
    </row>
    <row r="2387" spans="1:12" ht="16" x14ac:dyDescent="0.2">
      <c r="A2387"/>
      <c r="B2387"/>
      <c r="C2387"/>
      <c r="D2387"/>
      <c r="E2387"/>
      <c r="F2387"/>
      <c r="G2387"/>
      <c r="H2387"/>
      <c r="I2387"/>
      <c r="J2387"/>
      <c r="K2387"/>
      <c r="L2387"/>
    </row>
    <row r="2388" spans="1:12" ht="16" x14ac:dyDescent="0.2">
      <c r="A2388"/>
      <c r="B2388"/>
      <c r="C2388"/>
      <c r="D2388"/>
      <c r="E2388"/>
      <c r="F2388"/>
      <c r="G2388"/>
      <c r="H2388"/>
      <c r="I2388"/>
      <c r="J2388"/>
      <c r="K2388"/>
      <c r="L2388"/>
    </row>
    <row r="2389" spans="1:12" ht="16" x14ac:dyDescent="0.2">
      <c r="A2389"/>
      <c r="B2389"/>
      <c r="C2389"/>
      <c r="D2389"/>
      <c r="E2389"/>
      <c r="F2389"/>
      <c r="G2389"/>
      <c r="H2389"/>
      <c r="I2389"/>
      <c r="J2389"/>
      <c r="K2389"/>
      <c r="L2389"/>
    </row>
    <row r="2390" spans="1:12" ht="16" x14ac:dyDescent="0.2">
      <c r="A2390"/>
      <c r="B2390"/>
      <c r="C2390"/>
      <c r="D2390"/>
      <c r="E2390"/>
      <c r="F2390"/>
      <c r="G2390"/>
      <c r="H2390"/>
      <c r="I2390"/>
      <c r="J2390"/>
      <c r="K2390"/>
      <c r="L2390"/>
    </row>
    <row r="2391" spans="1:12" ht="16" x14ac:dyDescent="0.2">
      <c r="A2391"/>
      <c r="B2391"/>
      <c r="C2391"/>
      <c r="D2391"/>
      <c r="E2391"/>
      <c r="F2391"/>
      <c r="G2391"/>
      <c r="H2391"/>
      <c r="I2391"/>
      <c r="J2391"/>
      <c r="K2391"/>
      <c r="L2391"/>
    </row>
    <row r="2392" spans="1:12" ht="16" x14ac:dyDescent="0.2">
      <c r="A2392"/>
      <c r="B2392"/>
      <c r="C2392"/>
      <c r="D2392"/>
      <c r="E2392"/>
      <c r="F2392"/>
      <c r="G2392"/>
      <c r="H2392"/>
      <c r="I2392"/>
      <c r="J2392"/>
      <c r="K2392"/>
      <c r="L2392"/>
    </row>
    <row r="2393" spans="1:12" ht="16" x14ac:dyDescent="0.2">
      <c r="A2393"/>
      <c r="B2393"/>
      <c r="C2393"/>
      <c r="D2393"/>
      <c r="E2393"/>
      <c r="F2393"/>
      <c r="G2393"/>
      <c r="H2393"/>
      <c r="I2393"/>
      <c r="J2393"/>
      <c r="K2393"/>
      <c r="L2393"/>
    </row>
    <row r="2394" spans="1:12" ht="16" x14ac:dyDescent="0.2">
      <c r="A2394"/>
      <c r="B2394"/>
      <c r="C2394"/>
      <c r="D2394"/>
      <c r="E2394"/>
      <c r="F2394"/>
      <c r="G2394"/>
      <c r="H2394"/>
      <c r="I2394"/>
      <c r="J2394"/>
      <c r="K2394"/>
      <c r="L2394"/>
    </row>
    <row r="2395" spans="1:12" ht="16" x14ac:dyDescent="0.2">
      <c r="A2395"/>
      <c r="B2395"/>
      <c r="C2395"/>
      <c r="D2395"/>
      <c r="E2395"/>
      <c r="F2395"/>
      <c r="G2395"/>
      <c r="H2395"/>
      <c r="I2395"/>
      <c r="J2395"/>
      <c r="K2395"/>
      <c r="L2395"/>
    </row>
    <row r="2396" spans="1:12" ht="16" x14ac:dyDescent="0.2">
      <c r="A2396"/>
      <c r="B2396"/>
      <c r="C2396"/>
      <c r="D2396"/>
      <c r="E2396"/>
      <c r="F2396"/>
      <c r="G2396"/>
      <c r="H2396"/>
      <c r="I2396"/>
      <c r="J2396"/>
      <c r="K2396"/>
      <c r="L2396"/>
    </row>
    <row r="2397" spans="1:12" ht="16" x14ac:dyDescent="0.2">
      <c r="A2397"/>
      <c r="B2397"/>
      <c r="C2397"/>
      <c r="D2397"/>
      <c r="E2397"/>
      <c r="F2397"/>
      <c r="G2397"/>
      <c r="H2397"/>
      <c r="I2397"/>
      <c r="J2397"/>
      <c r="K2397"/>
      <c r="L2397"/>
    </row>
    <row r="2398" spans="1:12" ht="16" x14ac:dyDescent="0.2">
      <c r="A2398"/>
      <c r="B2398"/>
      <c r="C2398"/>
      <c r="D2398"/>
      <c r="E2398"/>
      <c r="F2398"/>
      <c r="G2398"/>
      <c r="H2398"/>
      <c r="I2398"/>
      <c r="J2398"/>
      <c r="K2398"/>
      <c r="L2398"/>
    </row>
    <row r="2399" spans="1:12" ht="16" x14ac:dyDescent="0.2">
      <c r="A2399"/>
      <c r="B2399"/>
      <c r="C2399"/>
      <c r="D2399"/>
      <c r="E2399"/>
      <c r="F2399"/>
      <c r="G2399"/>
      <c r="H2399"/>
      <c r="I2399"/>
      <c r="J2399"/>
      <c r="K2399"/>
      <c r="L2399"/>
    </row>
    <row r="2400" spans="1:12" ht="16" x14ac:dyDescent="0.2">
      <c r="A2400"/>
      <c r="B2400"/>
      <c r="C2400"/>
      <c r="D2400"/>
      <c r="E2400"/>
      <c r="F2400"/>
      <c r="G2400"/>
      <c r="H2400"/>
      <c r="I2400"/>
      <c r="J2400"/>
      <c r="K2400"/>
      <c r="L2400"/>
    </row>
    <row r="2401" spans="1:12" ht="16" x14ac:dyDescent="0.2">
      <c r="A2401"/>
      <c r="B2401"/>
      <c r="C2401"/>
      <c r="D2401"/>
      <c r="E2401"/>
      <c r="F2401"/>
      <c r="G2401"/>
      <c r="H2401"/>
      <c r="I2401"/>
      <c r="J2401"/>
      <c r="K2401"/>
      <c r="L2401"/>
    </row>
    <row r="2402" spans="1:12" ht="16" x14ac:dyDescent="0.2">
      <c r="A2402"/>
      <c r="B2402"/>
      <c r="C2402"/>
      <c r="D2402"/>
      <c r="E2402"/>
      <c r="F2402"/>
      <c r="G2402"/>
      <c r="H2402"/>
      <c r="I2402"/>
      <c r="J2402"/>
      <c r="K2402"/>
      <c r="L2402"/>
    </row>
    <row r="2403" spans="1:12" ht="16" x14ac:dyDescent="0.2">
      <c r="A2403"/>
      <c r="B2403"/>
      <c r="C2403"/>
      <c r="D2403"/>
      <c r="E2403"/>
      <c r="F2403"/>
      <c r="G2403"/>
      <c r="H2403"/>
      <c r="I2403"/>
      <c r="J2403"/>
      <c r="K2403"/>
      <c r="L2403"/>
    </row>
    <row r="2404" spans="1:12" ht="16" x14ac:dyDescent="0.2">
      <c r="A2404"/>
      <c r="B2404"/>
      <c r="C2404"/>
      <c r="D2404"/>
      <c r="E2404"/>
      <c r="F2404"/>
      <c r="G2404"/>
      <c r="H2404"/>
      <c r="I2404"/>
      <c r="J2404"/>
      <c r="K2404"/>
      <c r="L2404"/>
    </row>
    <row r="2405" spans="1:12" ht="16" x14ac:dyDescent="0.2">
      <c r="A2405"/>
      <c r="B2405"/>
      <c r="C2405"/>
      <c r="D2405"/>
      <c r="E2405"/>
      <c r="F2405"/>
      <c r="G2405"/>
      <c r="H2405"/>
      <c r="I2405"/>
      <c r="J2405"/>
      <c r="K2405"/>
      <c r="L2405"/>
    </row>
    <row r="2406" spans="1:12" ht="16" x14ac:dyDescent="0.2">
      <c r="A2406"/>
      <c r="B2406"/>
      <c r="C2406"/>
      <c r="D2406"/>
      <c r="E2406"/>
      <c r="F2406"/>
      <c r="G2406"/>
      <c r="H2406"/>
      <c r="I2406"/>
      <c r="J2406"/>
      <c r="K2406"/>
      <c r="L2406"/>
    </row>
    <row r="2407" spans="1:12" ht="16" x14ac:dyDescent="0.2">
      <c r="A2407"/>
      <c r="B2407"/>
      <c r="C2407"/>
      <c r="D2407"/>
      <c r="E2407"/>
      <c r="F2407"/>
      <c r="G2407"/>
      <c r="H2407"/>
      <c r="I2407"/>
      <c r="J2407"/>
      <c r="K2407"/>
      <c r="L2407"/>
    </row>
    <row r="2408" spans="1:12" ht="16" x14ac:dyDescent="0.2">
      <c r="A2408"/>
      <c r="B2408"/>
      <c r="C2408"/>
      <c r="D2408"/>
      <c r="E2408"/>
      <c r="F2408"/>
      <c r="G2408"/>
      <c r="H2408"/>
      <c r="I2408"/>
      <c r="J2408"/>
      <c r="K2408"/>
      <c r="L2408"/>
    </row>
    <row r="2409" spans="1:12" ht="16" x14ac:dyDescent="0.2">
      <c r="A2409"/>
      <c r="B2409"/>
      <c r="C2409"/>
      <c r="D2409"/>
      <c r="E2409"/>
      <c r="F2409"/>
      <c r="G2409"/>
      <c r="H2409"/>
      <c r="I2409"/>
      <c r="J2409"/>
      <c r="K2409"/>
      <c r="L2409"/>
    </row>
    <row r="2410" spans="1:12" ht="16" x14ac:dyDescent="0.2">
      <c r="A2410"/>
      <c r="B2410"/>
      <c r="C2410"/>
      <c r="D2410"/>
      <c r="E2410"/>
      <c r="F2410"/>
      <c r="G2410"/>
      <c r="H2410"/>
      <c r="I2410"/>
      <c r="J2410"/>
      <c r="K2410"/>
      <c r="L2410"/>
    </row>
    <row r="2411" spans="1:12" ht="16" x14ac:dyDescent="0.2">
      <c r="A2411"/>
      <c r="B2411"/>
      <c r="C2411"/>
      <c r="D2411"/>
      <c r="E2411"/>
      <c r="F2411"/>
      <c r="G2411"/>
      <c r="H2411"/>
      <c r="I2411"/>
      <c r="J2411"/>
      <c r="K2411"/>
      <c r="L2411"/>
    </row>
    <row r="2412" spans="1:12" ht="16" x14ac:dyDescent="0.2">
      <c r="A2412"/>
      <c r="B2412"/>
      <c r="C2412"/>
      <c r="D2412"/>
      <c r="E2412"/>
      <c r="F2412"/>
      <c r="G2412"/>
      <c r="H2412"/>
      <c r="I2412"/>
      <c r="J2412"/>
      <c r="K2412"/>
      <c r="L2412"/>
    </row>
    <row r="2413" spans="1:12" ht="16" x14ac:dyDescent="0.2">
      <c r="A2413"/>
      <c r="B2413"/>
      <c r="C2413"/>
      <c r="D2413"/>
      <c r="E2413"/>
      <c r="F2413"/>
      <c r="G2413"/>
      <c r="H2413"/>
      <c r="I2413"/>
      <c r="J2413"/>
      <c r="K2413"/>
      <c r="L2413"/>
    </row>
    <row r="2414" spans="1:12" ht="16" x14ac:dyDescent="0.2">
      <c r="A2414"/>
      <c r="B2414"/>
      <c r="C2414"/>
      <c r="D2414"/>
      <c r="E2414"/>
      <c r="F2414"/>
      <c r="G2414"/>
      <c r="H2414"/>
      <c r="I2414"/>
      <c r="J2414"/>
      <c r="K2414"/>
      <c r="L2414"/>
    </row>
    <row r="2415" spans="1:12" ht="16" x14ac:dyDescent="0.2">
      <c r="A2415"/>
      <c r="B2415"/>
      <c r="C2415"/>
      <c r="D2415"/>
      <c r="E2415"/>
      <c r="F2415"/>
      <c r="G2415"/>
      <c r="H2415"/>
      <c r="I2415"/>
      <c r="J2415"/>
      <c r="K2415"/>
      <c r="L2415"/>
    </row>
    <row r="2416" spans="1:12" ht="16" x14ac:dyDescent="0.2">
      <c r="A2416"/>
      <c r="B2416"/>
      <c r="C2416"/>
      <c r="D2416"/>
      <c r="E2416"/>
      <c r="F2416"/>
      <c r="G2416"/>
      <c r="H2416"/>
      <c r="I2416"/>
      <c r="J2416"/>
      <c r="K2416"/>
      <c r="L2416"/>
    </row>
    <row r="2417" spans="1:12" ht="16" x14ac:dyDescent="0.2">
      <c r="A2417"/>
      <c r="B2417"/>
      <c r="C2417"/>
      <c r="D2417"/>
      <c r="E2417"/>
      <c r="F2417"/>
      <c r="G2417"/>
      <c r="H2417"/>
      <c r="I2417"/>
      <c r="J2417"/>
      <c r="K2417"/>
      <c r="L2417"/>
    </row>
    <row r="2418" spans="1:12" ht="16" x14ac:dyDescent="0.2">
      <c r="A2418"/>
      <c r="B2418"/>
      <c r="C2418"/>
      <c r="D2418"/>
      <c r="E2418"/>
      <c r="F2418"/>
      <c r="G2418"/>
      <c r="H2418"/>
      <c r="I2418"/>
      <c r="J2418"/>
      <c r="K2418"/>
      <c r="L2418"/>
    </row>
    <row r="2419" spans="1:12" ht="16" x14ac:dyDescent="0.2">
      <c r="A2419"/>
      <c r="B2419"/>
      <c r="C2419"/>
      <c r="D2419"/>
      <c r="E2419"/>
      <c r="F2419"/>
      <c r="G2419"/>
      <c r="H2419"/>
      <c r="I2419"/>
      <c r="J2419"/>
      <c r="K2419"/>
      <c r="L2419"/>
    </row>
    <row r="2420" spans="1:12" ht="16" x14ac:dyDescent="0.2">
      <c r="A2420"/>
      <c r="B2420"/>
      <c r="C2420"/>
      <c r="D2420"/>
      <c r="E2420"/>
      <c r="F2420"/>
      <c r="G2420"/>
      <c r="H2420"/>
      <c r="I2420"/>
      <c r="J2420"/>
      <c r="K2420"/>
      <c r="L2420"/>
    </row>
    <row r="2421" spans="1:12" ht="16" x14ac:dyDescent="0.2">
      <c r="A2421"/>
      <c r="B2421"/>
      <c r="C2421"/>
      <c r="D2421"/>
      <c r="E2421"/>
      <c r="F2421"/>
      <c r="G2421"/>
      <c r="H2421"/>
      <c r="I2421"/>
      <c r="J2421"/>
      <c r="K2421"/>
      <c r="L2421"/>
    </row>
    <row r="2422" spans="1:12" ht="16" x14ac:dyDescent="0.2">
      <c r="A2422"/>
      <c r="B2422"/>
      <c r="C2422"/>
      <c r="D2422"/>
      <c r="E2422"/>
      <c r="F2422"/>
      <c r="G2422"/>
      <c r="H2422"/>
      <c r="I2422"/>
      <c r="J2422"/>
      <c r="K2422"/>
      <c r="L2422"/>
    </row>
    <row r="2423" spans="1:12" ht="16" x14ac:dyDescent="0.2">
      <c r="A2423"/>
      <c r="B2423"/>
      <c r="C2423"/>
      <c r="D2423"/>
      <c r="E2423"/>
      <c r="F2423"/>
      <c r="G2423"/>
      <c r="H2423"/>
      <c r="I2423"/>
      <c r="J2423"/>
      <c r="K2423"/>
      <c r="L2423"/>
    </row>
    <row r="2424" spans="1:12" ht="16" x14ac:dyDescent="0.2">
      <c r="A2424"/>
      <c r="B2424"/>
      <c r="C2424"/>
      <c r="D2424"/>
      <c r="E2424"/>
      <c r="F2424"/>
      <c r="G2424"/>
      <c r="H2424"/>
      <c r="I2424"/>
      <c r="J2424"/>
      <c r="K2424"/>
      <c r="L2424"/>
    </row>
    <row r="2425" spans="1:12" ht="16" x14ac:dyDescent="0.2">
      <c r="A2425"/>
      <c r="B2425"/>
      <c r="C2425"/>
      <c r="D2425"/>
      <c r="E2425"/>
      <c r="F2425"/>
      <c r="G2425"/>
      <c r="H2425"/>
      <c r="I2425"/>
      <c r="J2425"/>
      <c r="K2425"/>
      <c r="L2425"/>
    </row>
    <row r="2426" spans="1:12" ht="16" x14ac:dyDescent="0.2">
      <c r="A2426"/>
      <c r="B2426"/>
      <c r="C2426"/>
      <c r="D2426"/>
      <c r="E2426"/>
      <c r="F2426"/>
      <c r="G2426"/>
      <c r="H2426"/>
      <c r="I2426"/>
      <c r="J2426"/>
      <c r="K2426"/>
      <c r="L2426"/>
    </row>
    <row r="2427" spans="1:12" ht="16" x14ac:dyDescent="0.2">
      <c r="A2427"/>
      <c r="B2427"/>
      <c r="C2427"/>
      <c r="D2427"/>
      <c r="E2427"/>
      <c r="F2427"/>
      <c r="G2427"/>
      <c r="H2427"/>
      <c r="I2427"/>
      <c r="J2427"/>
      <c r="K2427"/>
      <c r="L2427"/>
    </row>
    <row r="2428" spans="1:12" ht="16" x14ac:dyDescent="0.2">
      <c r="A2428"/>
      <c r="B2428"/>
      <c r="C2428"/>
      <c r="D2428"/>
      <c r="E2428"/>
      <c r="F2428"/>
      <c r="G2428"/>
      <c r="H2428"/>
      <c r="I2428"/>
      <c r="J2428"/>
      <c r="K2428"/>
      <c r="L2428"/>
    </row>
    <row r="2429" spans="1:12" ht="16" x14ac:dyDescent="0.2">
      <c r="A2429"/>
      <c r="B2429"/>
      <c r="C2429"/>
      <c r="D2429"/>
      <c r="E2429"/>
      <c r="F2429"/>
      <c r="G2429"/>
      <c r="H2429"/>
      <c r="I2429"/>
      <c r="J2429"/>
      <c r="K2429"/>
      <c r="L2429"/>
    </row>
    <row r="2430" spans="1:12" ht="16" x14ac:dyDescent="0.2">
      <c r="A2430"/>
      <c r="B2430"/>
      <c r="C2430"/>
      <c r="D2430"/>
      <c r="E2430"/>
      <c r="F2430"/>
      <c r="G2430"/>
      <c r="H2430"/>
      <c r="I2430"/>
      <c r="J2430"/>
      <c r="K2430"/>
      <c r="L2430"/>
    </row>
    <row r="2431" spans="1:12" ht="16" x14ac:dyDescent="0.2">
      <c r="A2431"/>
      <c r="B2431"/>
      <c r="C2431"/>
      <c r="D2431"/>
      <c r="E2431"/>
      <c r="F2431"/>
      <c r="G2431"/>
      <c r="H2431"/>
      <c r="I2431"/>
      <c r="J2431"/>
      <c r="K2431"/>
      <c r="L2431"/>
    </row>
    <row r="2432" spans="1:12" ht="16" x14ac:dyDescent="0.2">
      <c r="A2432"/>
      <c r="B2432"/>
      <c r="C2432"/>
      <c r="D2432"/>
      <c r="E2432"/>
      <c r="F2432"/>
      <c r="G2432"/>
      <c r="H2432"/>
      <c r="I2432"/>
      <c r="J2432"/>
      <c r="K2432"/>
      <c r="L2432"/>
    </row>
    <row r="2433" spans="1:12" ht="16" x14ac:dyDescent="0.2">
      <c r="A2433"/>
      <c r="B2433"/>
      <c r="C2433"/>
      <c r="D2433"/>
      <c r="E2433"/>
      <c r="F2433"/>
      <c r="G2433"/>
      <c r="H2433"/>
      <c r="I2433"/>
      <c r="J2433"/>
      <c r="K2433"/>
      <c r="L2433"/>
    </row>
    <row r="2434" spans="1:12" ht="16" x14ac:dyDescent="0.2">
      <c r="A2434"/>
      <c r="B2434"/>
      <c r="C2434"/>
      <c r="D2434"/>
      <c r="E2434"/>
      <c r="F2434"/>
      <c r="G2434"/>
      <c r="H2434"/>
      <c r="I2434"/>
      <c r="J2434"/>
      <c r="K2434"/>
      <c r="L2434"/>
    </row>
    <row r="2435" spans="1:12" ht="16" x14ac:dyDescent="0.2">
      <c r="A2435"/>
      <c r="B2435"/>
      <c r="C2435"/>
      <c r="D2435"/>
      <c r="E2435"/>
      <c r="F2435"/>
      <c r="G2435"/>
      <c r="H2435"/>
      <c r="I2435"/>
      <c r="J2435"/>
      <c r="K2435"/>
      <c r="L2435"/>
    </row>
    <row r="2436" spans="1:12" ht="16" x14ac:dyDescent="0.2">
      <c r="A2436"/>
      <c r="B2436"/>
      <c r="C2436"/>
      <c r="D2436"/>
      <c r="E2436"/>
      <c r="F2436"/>
      <c r="G2436"/>
      <c r="H2436"/>
      <c r="I2436"/>
      <c r="J2436"/>
      <c r="K2436"/>
      <c r="L2436"/>
    </row>
    <row r="2437" spans="1:12" ht="16" x14ac:dyDescent="0.2">
      <c r="A2437"/>
      <c r="B2437"/>
      <c r="C2437"/>
      <c r="D2437"/>
      <c r="E2437"/>
      <c r="F2437"/>
      <c r="G2437"/>
      <c r="H2437"/>
      <c r="I2437"/>
      <c r="J2437"/>
      <c r="K2437"/>
      <c r="L2437"/>
    </row>
    <row r="2438" spans="1:12" ht="16" x14ac:dyDescent="0.2">
      <c r="A2438"/>
      <c r="B2438"/>
      <c r="C2438"/>
      <c r="D2438"/>
      <c r="E2438"/>
      <c r="F2438"/>
      <c r="G2438"/>
      <c r="H2438"/>
      <c r="I2438"/>
      <c r="J2438"/>
      <c r="K2438"/>
      <c r="L2438"/>
    </row>
    <row r="2439" spans="1:12" ht="16" x14ac:dyDescent="0.2">
      <c r="A2439"/>
      <c r="B2439"/>
      <c r="C2439"/>
      <c r="D2439"/>
      <c r="E2439"/>
      <c r="F2439"/>
      <c r="G2439"/>
      <c r="H2439"/>
      <c r="I2439"/>
      <c r="J2439"/>
      <c r="K2439"/>
      <c r="L2439"/>
    </row>
    <row r="2440" spans="1:12" ht="16" x14ac:dyDescent="0.2">
      <c r="A2440"/>
      <c r="B2440"/>
      <c r="C2440"/>
      <c r="D2440"/>
      <c r="E2440"/>
      <c r="F2440"/>
      <c r="G2440"/>
      <c r="H2440"/>
      <c r="I2440"/>
      <c r="J2440"/>
      <c r="K2440"/>
      <c r="L2440"/>
    </row>
    <row r="2441" spans="1:12" ht="16" x14ac:dyDescent="0.2">
      <c r="A2441"/>
      <c r="B2441"/>
      <c r="C2441"/>
      <c r="D2441"/>
      <c r="E2441"/>
      <c r="F2441"/>
      <c r="G2441"/>
      <c r="H2441"/>
      <c r="I2441"/>
      <c r="J2441"/>
      <c r="K2441"/>
      <c r="L2441"/>
    </row>
    <row r="2442" spans="1:12" ht="16" x14ac:dyDescent="0.2">
      <c r="A2442"/>
      <c r="B2442"/>
      <c r="C2442"/>
      <c r="D2442"/>
      <c r="E2442"/>
      <c r="F2442"/>
      <c r="G2442"/>
      <c r="H2442"/>
      <c r="I2442"/>
      <c r="J2442"/>
      <c r="K2442"/>
      <c r="L2442"/>
    </row>
    <row r="2443" spans="1:12" ht="16" x14ac:dyDescent="0.2">
      <c r="A2443"/>
      <c r="B2443"/>
      <c r="C2443"/>
      <c r="D2443"/>
      <c r="E2443"/>
      <c r="F2443"/>
      <c r="G2443"/>
      <c r="H2443"/>
      <c r="I2443"/>
      <c r="J2443"/>
      <c r="K2443"/>
      <c r="L2443"/>
    </row>
    <row r="2444" spans="1:12" ht="16" x14ac:dyDescent="0.2">
      <c r="A2444"/>
      <c r="B2444"/>
      <c r="C2444"/>
      <c r="D2444"/>
      <c r="E2444"/>
      <c r="F2444"/>
      <c r="G2444"/>
      <c r="H2444"/>
      <c r="I2444"/>
      <c r="J2444"/>
      <c r="K2444"/>
      <c r="L2444"/>
    </row>
    <row r="2445" spans="1:12" ht="16" x14ac:dyDescent="0.2">
      <c r="A2445"/>
      <c r="B2445"/>
      <c r="C2445"/>
      <c r="D2445"/>
      <c r="E2445"/>
      <c r="F2445"/>
      <c r="G2445"/>
      <c r="H2445"/>
      <c r="I2445"/>
      <c r="J2445"/>
      <c r="K2445"/>
      <c r="L2445"/>
    </row>
    <row r="2446" spans="1:12" ht="16" x14ac:dyDescent="0.2">
      <c r="A2446"/>
      <c r="B2446"/>
      <c r="C2446"/>
      <c r="D2446"/>
      <c r="E2446"/>
      <c r="F2446"/>
      <c r="G2446"/>
      <c r="H2446"/>
      <c r="I2446"/>
      <c r="J2446"/>
      <c r="K2446"/>
      <c r="L2446"/>
    </row>
    <row r="2447" spans="1:12" ht="16" x14ac:dyDescent="0.2">
      <c r="A2447"/>
      <c r="B2447"/>
      <c r="C2447"/>
      <c r="D2447"/>
      <c r="E2447"/>
      <c r="F2447"/>
      <c r="G2447"/>
      <c r="H2447"/>
      <c r="I2447"/>
      <c r="J2447"/>
      <c r="K2447"/>
      <c r="L2447"/>
    </row>
    <row r="2448" spans="1:12" ht="16" x14ac:dyDescent="0.2">
      <c r="A2448"/>
      <c r="B2448"/>
      <c r="C2448"/>
      <c r="D2448"/>
      <c r="E2448"/>
      <c r="F2448"/>
      <c r="G2448"/>
      <c r="H2448"/>
      <c r="I2448"/>
      <c r="J2448"/>
      <c r="K2448"/>
      <c r="L2448"/>
    </row>
    <row r="2449" spans="1:12" ht="16" x14ac:dyDescent="0.2">
      <c r="A2449"/>
      <c r="B2449"/>
      <c r="C2449"/>
      <c r="D2449"/>
      <c r="E2449"/>
      <c r="F2449"/>
      <c r="G2449"/>
      <c r="H2449"/>
      <c r="I2449"/>
      <c r="J2449"/>
      <c r="K2449"/>
      <c r="L2449"/>
    </row>
    <row r="2450" spans="1:12" ht="16" x14ac:dyDescent="0.2">
      <c r="A2450"/>
      <c r="B2450"/>
      <c r="C2450"/>
      <c r="D2450"/>
      <c r="E2450"/>
      <c r="F2450"/>
      <c r="G2450"/>
      <c r="H2450"/>
      <c r="I2450"/>
      <c r="J2450"/>
      <c r="K2450"/>
      <c r="L2450"/>
    </row>
    <row r="2451" spans="1:12" ht="16" x14ac:dyDescent="0.2">
      <c r="A2451"/>
      <c r="B2451"/>
      <c r="C2451"/>
      <c r="D2451"/>
      <c r="E2451"/>
      <c r="F2451"/>
      <c r="G2451"/>
      <c r="H2451"/>
      <c r="I2451"/>
      <c r="J2451"/>
      <c r="K2451"/>
      <c r="L2451"/>
    </row>
    <row r="2452" spans="1:12" ht="16" x14ac:dyDescent="0.2">
      <c r="A2452"/>
      <c r="B2452"/>
      <c r="C2452"/>
      <c r="D2452"/>
      <c r="E2452"/>
      <c r="F2452"/>
      <c r="G2452"/>
      <c r="H2452"/>
      <c r="I2452"/>
      <c r="J2452"/>
      <c r="K2452"/>
      <c r="L2452"/>
    </row>
    <row r="2453" spans="1:12" ht="16" x14ac:dyDescent="0.2">
      <c r="A2453"/>
      <c r="B2453"/>
      <c r="C2453"/>
      <c r="D2453"/>
      <c r="E2453"/>
      <c r="F2453"/>
      <c r="G2453"/>
      <c r="H2453"/>
      <c r="I2453"/>
      <c r="J2453"/>
      <c r="K2453"/>
      <c r="L2453"/>
    </row>
    <row r="2454" spans="1:12" ht="16" x14ac:dyDescent="0.2">
      <c r="A2454"/>
      <c r="B2454"/>
      <c r="C2454"/>
      <c r="D2454"/>
      <c r="E2454"/>
      <c r="F2454"/>
      <c r="G2454"/>
      <c r="H2454"/>
      <c r="I2454"/>
      <c r="J2454"/>
      <c r="K2454"/>
      <c r="L2454"/>
    </row>
    <row r="2455" spans="1:12" ht="16" x14ac:dyDescent="0.2">
      <c r="A2455"/>
      <c r="B2455"/>
      <c r="C2455"/>
      <c r="D2455"/>
      <c r="E2455"/>
      <c r="F2455"/>
      <c r="G2455"/>
      <c r="H2455"/>
      <c r="I2455"/>
      <c r="J2455"/>
      <c r="K2455"/>
      <c r="L2455"/>
    </row>
    <row r="2456" spans="1:12" ht="16" x14ac:dyDescent="0.2">
      <c r="A2456"/>
      <c r="B2456"/>
      <c r="C2456"/>
      <c r="D2456"/>
      <c r="E2456"/>
      <c r="F2456"/>
      <c r="G2456"/>
      <c r="H2456"/>
      <c r="I2456"/>
      <c r="J2456"/>
      <c r="K2456"/>
      <c r="L2456"/>
    </row>
    <row r="2457" spans="1:12" ht="16" x14ac:dyDescent="0.2">
      <c r="A2457"/>
      <c r="B2457"/>
      <c r="C2457"/>
      <c r="D2457"/>
      <c r="E2457"/>
      <c r="F2457"/>
      <c r="G2457"/>
      <c r="H2457"/>
      <c r="I2457"/>
      <c r="J2457"/>
      <c r="K2457"/>
      <c r="L2457"/>
    </row>
    <row r="2458" spans="1:12" ht="16" x14ac:dyDescent="0.2">
      <c r="A2458"/>
      <c r="B2458"/>
      <c r="C2458"/>
      <c r="D2458"/>
      <c r="E2458"/>
      <c r="F2458"/>
      <c r="G2458"/>
      <c r="H2458"/>
      <c r="I2458"/>
      <c r="J2458"/>
      <c r="K2458"/>
      <c r="L2458"/>
    </row>
    <row r="2459" spans="1:12" ht="16" x14ac:dyDescent="0.2">
      <c r="A2459"/>
      <c r="B2459"/>
      <c r="C2459"/>
      <c r="D2459"/>
      <c r="E2459"/>
      <c r="F2459"/>
      <c r="G2459"/>
      <c r="H2459"/>
      <c r="I2459"/>
      <c r="J2459"/>
      <c r="K2459"/>
      <c r="L2459"/>
    </row>
    <row r="2460" spans="1:12" ht="16" x14ac:dyDescent="0.2">
      <c r="A2460"/>
      <c r="B2460"/>
      <c r="C2460"/>
      <c r="D2460"/>
      <c r="E2460"/>
      <c r="F2460"/>
      <c r="G2460"/>
      <c r="H2460"/>
      <c r="I2460"/>
      <c r="J2460"/>
      <c r="K2460"/>
      <c r="L2460"/>
    </row>
    <row r="2461" spans="1:12" ht="16" x14ac:dyDescent="0.2">
      <c r="A2461"/>
      <c r="B2461"/>
      <c r="C2461"/>
      <c r="D2461"/>
      <c r="E2461"/>
      <c r="F2461"/>
      <c r="G2461"/>
      <c r="H2461"/>
      <c r="I2461"/>
      <c r="J2461"/>
      <c r="K2461"/>
      <c r="L2461"/>
    </row>
    <row r="2462" spans="1:12" ht="16" x14ac:dyDescent="0.2">
      <c r="A2462"/>
      <c r="B2462"/>
      <c r="C2462"/>
      <c r="D2462"/>
      <c r="E2462"/>
      <c r="F2462"/>
      <c r="G2462"/>
      <c r="H2462"/>
      <c r="I2462"/>
      <c r="J2462"/>
      <c r="K2462"/>
      <c r="L2462"/>
    </row>
    <row r="2463" spans="1:12" ht="16" x14ac:dyDescent="0.2">
      <c r="A2463"/>
      <c r="B2463"/>
      <c r="C2463"/>
      <c r="D2463"/>
      <c r="E2463"/>
      <c r="F2463"/>
      <c r="G2463"/>
      <c r="H2463"/>
      <c r="I2463"/>
      <c r="J2463"/>
      <c r="K2463"/>
      <c r="L2463"/>
    </row>
    <row r="2464" spans="1:12" ht="16" x14ac:dyDescent="0.2">
      <c r="A2464"/>
      <c r="B2464"/>
      <c r="C2464"/>
      <c r="D2464"/>
      <c r="E2464"/>
      <c r="F2464"/>
      <c r="G2464"/>
      <c r="H2464"/>
      <c r="I2464"/>
      <c r="J2464"/>
      <c r="K2464"/>
      <c r="L2464"/>
    </row>
    <row r="2465" spans="1:12" ht="16" x14ac:dyDescent="0.2">
      <c r="A2465"/>
      <c r="B2465"/>
      <c r="C2465"/>
      <c r="D2465"/>
      <c r="E2465"/>
      <c r="F2465"/>
      <c r="G2465"/>
      <c r="H2465"/>
      <c r="I2465"/>
      <c r="J2465"/>
      <c r="K2465"/>
      <c r="L2465"/>
    </row>
    <row r="2466" spans="1:12" ht="16" x14ac:dyDescent="0.2">
      <c r="A2466"/>
      <c r="B2466"/>
      <c r="C2466"/>
      <c r="D2466"/>
      <c r="E2466"/>
      <c r="F2466"/>
      <c r="G2466"/>
      <c r="H2466"/>
      <c r="I2466"/>
      <c r="J2466"/>
      <c r="K2466"/>
      <c r="L2466"/>
    </row>
    <row r="2467" spans="1:12" ht="16" x14ac:dyDescent="0.2">
      <c r="A2467"/>
      <c r="B2467"/>
      <c r="C2467"/>
      <c r="D2467"/>
      <c r="E2467"/>
      <c r="F2467"/>
      <c r="G2467"/>
      <c r="H2467"/>
      <c r="I2467"/>
      <c r="J2467"/>
      <c r="K2467"/>
      <c r="L2467"/>
    </row>
    <row r="2468" spans="1:12" ht="16" x14ac:dyDescent="0.2">
      <c r="A2468"/>
      <c r="B2468"/>
      <c r="C2468"/>
      <c r="D2468"/>
      <c r="E2468"/>
      <c r="F2468"/>
      <c r="G2468"/>
      <c r="H2468"/>
      <c r="I2468"/>
      <c r="J2468"/>
      <c r="K2468"/>
      <c r="L2468"/>
    </row>
    <row r="2469" spans="1:12" ht="16" x14ac:dyDescent="0.2">
      <c r="A2469"/>
      <c r="B2469"/>
      <c r="C2469"/>
      <c r="D2469"/>
      <c r="E2469"/>
      <c r="F2469"/>
      <c r="G2469"/>
      <c r="H2469"/>
      <c r="I2469"/>
      <c r="J2469"/>
      <c r="K2469"/>
      <c r="L2469"/>
    </row>
    <row r="2470" spans="1:12" ht="16" x14ac:dyDescent="0.2">
      <c r="A2470"/>
      <c r="B2470"/>
      <c r="C2470"/>
      <c r="D2470"/>
      <c r="E2470"/>
      <c r="F2470"/>
      <c r="G2470"/>
      <c r="H2470"/>
      <c r="I2470"/>
      <c r="J2470"/>
      <c r="K2470"/>
      <c r="L2470"/>
    </row>
    <row r="2471" spans="1:12" ht="16" x14ac:dyDescent="0.2">
      <c r="A2471"/>
      <c r="B2471"/>
      <c r="C2471"/>
      <c r="D2471"/>
      <c r="E2471"/>
      <c r="F2471"/>
      <c r="G2471"/>
      <c r="H2471"/>
      <c r="I2471"/>
      <c r="J2471"/>
      <c r="K2471"/>
      <c r="L2471"/>
    </row>
    <row r="2472" spans="1:12" ht="16" x14ac:dyDescent="0.2">
      <c r="A2472"/>
      <c r="B2472"/>
      <c r="C2472"/>
      <c r="D2472"/>
      <c r="E2472"/>
      <c r="F2472"/>
      <c r="G2472"/>
      <c r="H2472"/>
      <c r="I2472"/>
      <c r="J2472"/>
      <c r="K2472"/>
      <c r="L2472"/>
    </row>
    <row r="2473" spans="1:12" ht="16" x14ac:dyDescent="0.2">
      <c r="A2473"/>
      <c r="B2473"/>
      <c r="C2473"/>
      <c r="D2473"/>
      <c r="E2473"/>
      <c r="F2473"/>
      <c r="G2473"/>
      <c r="H2473"/>
      <c r="I2473"/>
      <c r="J2473"/>
      <c r="K2473"/>
      <c r="L2473"/>
    </row>
    <row r="2474" spans="1:12" ht="16" x14ac:dyDescent="0.2">
      <c r="A2474"/>
      <c r="B2474"/>
      <c r="C2474"/>
      <c r="D2474"/>
      <c r="E2474"/>
      <c r="F2474"/>
      <c r="G2474"/>
      <c r="H2474"/>
      <c r="I2474"/>
      <c r="J2474"/>
      <c r="K2474"/>
      <c r="L2474"/>
    </row>
    <row r="2475" spans="1:12" ht="16" x14ac:dyDescent="0.2">
      <c r="A2475"/>
      <c r="B2475"/>
      <c r="C2475"/>
      <c r="D2475"/>
      <c r="E2475"/>
      <c r="F2475"/>
      <c r="G2475"/>
      <c r="H2475"/>
      <c r="I2475"/>
      <c r="J2475"/>
      <c r="K2475"/>
      <c r="L2475"/>
    </row>
    <row r="2476" spans="1:12" ht="16" x14ac:dyDescent="0.2">
      <c r="A2476"/>
      <c r="B2476"/>
      <c r="C2476"/>
      <c r="D2476"/>
      <c r="E2476"/>
      <c r="F2476"/>
      <c r="G2476"/>
      <c r="H2476"/>
      <c r="I2476"/>
      <c r="J2476"/>
      <c r="K2476"/>
      <c r="L2476"/>
    </row>
    <row r="2477" spans="1:12" ht="16" x14ac:dyDescent="0.2">
      <c r="A2477"/>
      <c r="B2477"/>
      <c r="C2477"/>
      <c r="D2477"/>
      <c r="E2477"/>
      <c r="F2477"/>
      <c r="G2477"/>
      <c r="H2477"/>
      <c r="I2477"/>
      <c r="J2477"/>
      <c r="K2477"/>
      <c r="L2477"/>
    </row>
    <row r="2478" spans="1:12" ht="16" x14ac:dyDescent="0.2">
      <c r="A2478"/>
      <c r="B2478"/>
      <c r="C2478"/>
      <c r="D2478"/>
      <c r="E2478"/>
      <c r="F2478"/>
      <c r="G2478"/>
      <c r="H2478"/>
      <c r="I2478"/>
      <c r="J2478"/>
      <c r="K2478"/>
      <c r="L2478"/>
    </row>
    <row r="2479" spans="1:12" ht="16" x14ac:dyDescent="0.2">
      <c r="A2479"/>
      <c r="B2479"/>
      <c r="C2479"/>
      <c r="D2479"/>
      <c r="E2479"/>
      <c r="F2479"/>
      <c r="G2479"/>
      <c r="H2479"/>
      <c r="I2479"/>
      <c r="J2479"/>
      <c r="K2479"/>
      <c r="L2479"/>
    </row>
    <row r="2480" spans="1:12" ht="16" x14ac:dyDescent="0.2">
      <c r="A2480"/>
      <c r="B2480"/>
      <c r="C2480"/>
      <c r="D2480"/>
      <c r="E2480"/>
      <c r="F2480"/>
      <c r="G2480"/>
      <c r="H2480"/>
      <c r="I2480"/>
      <c r="J2480"/>
      <c r="K2480"/>
      <c r="L2480"/>
    </row>
    <row r="2481" spans="1:12" ht="16" x14ac:dyDescent="0.2">
      <c r="A2481"/>
      <c r="B2481"/>
      <c r="C2481"/>
      <c r="D2481"/>
      <c r="E2481"/>
      <c r="F2481"/>
      <c r="G2481"/>
      <c r="H2481"/>
      <c r="I2481"/>
      <c r="J2481"/>
      <c r="K2481"/>
      <c r="L2481"/>
    </row>
    <row r="2482" spans="1:12" ht="16" x14ac:dyDescent="0.2">
      <c r="A2482"/>
      <c r="B2482"/>
      <c r="C2482"/>
      <c r="D2482"/>
      <c r="E2482"/>
      <c r="F2482"/>
      <c r="G2482"/>
      <c r="H2482"/>
      <c r="I2482"/>
      <c r="J2482"/>
      <c r="K2482"/>
      <c r="L2482"/>
    </row>
    <row r="2483" spans="1:12" ht="16" x14ac:dyDescent="0.2">
      <c r="A2483"/>
      <c r="B2483"/>
      <c r="C2483"/>
      <c r="D2483"/>
      <c r="E2483"/>
      <c r="F2483"/>
      <c r="G2483"/>
      <c r="H2483"/>
      <c r="I2483"/>
      <c r="J2483"/>
      <c r="K2483"/>
      <c r="L2483"/>
    </row>
    <row r="2484" spans="1:12" ht="16" x14ac:dyDescent="0.2">
      <c r="A2484"/>
      <c r="B2484"/>
      <c r="C2484"/>
      <c r="D2484"/>
      <c r="E2484"/>
      <c r="F2484"/>
      <c r="G2484"/>
      <c r="H2484"/>
      <c r="I2484"/>
      <c r="J2484"/>
      <c r="K2484"/>
      <c r="L2484"/>
    </row>
    <row r="2485" spans="1:12" ht="16" x14ac:dyDescent="0.2">
      <c r="A2485"/>
      <c r="B2485"/>
      <c r="C2485"/>
      <c r="D2485"/>
      <c r="E2485"/>
      <c r="F2485"/>
      <c r="G2485"/>
      <c r="H2485"/>
      <c r="I2485"/>
      <c r="J2485"/>
      <c r="K2485"/>
      <c r="L2485"/>
    </row>
    <row r="2486" spans="1:12" ht="16" x14ac:dyDescent="0.2">
      <c r="A2486"/>
      <c r="B2486"/>
      <c r="C2486"/>
      <c r="D2486"/>
      <c r="E2486"/>
      <c r="F2486"/>
      <c r="G2486"/>
      <c r="H2486"/>
      <c r="I2486"/>
      <c r="J2486"/>
      <c r="K2486"/>
      <c r="L2486"/>
    </row>
    <row r="2487" spans="1:12" ht="16" x14ac:dyDescent="0.2">
      <c r="A2487"/>
      <c r="B2487"/>
      <c r="C2487"/>
      <c r="D2487"/>
      <c r="E2487"/>
      <c r="F2487"/>
      <c r="G2487"/>
      <c r="H2487"/>
      <c r="I2487"/>
      <c r="J2487"/>
      <c r="K2487"/>
      <c r="L2487"/>
    </row>
    <row r="2488" spans="1:12" ht="16" x14ac:dyDescent="0.2">
      <c r="A2488"/>
      <c r="B2488"/>
      <c r="C2488"/>
      <c r="D2488"/>
      <c r="E2488"/>
      <c r="F2488"/>
      <c r="G2488"/>
      <c r="H2488"/>
      <c r="I2488"/>
      <c r="J2488"/>
      <c r="K2488"/>
      <c r="L2488"/>
    </row>
    <row r="2489" spans="1:12" ht="16" x14ac:dyDescent="0.2">
      <c r="A2489"/>
      <c r="B2489"/>
      <c r="C2489"/>
      <c r="D2489"/>
      <c r="E2489"/>
      <c r="F2489"/>
      <c r="G2489"/>
      <c r="H2489"/>
      <c r="I2489"/>
      <c r="J2489"/>
      <c r="K2489"/>
      <c r="L2489"/>
    </row>
    <row r="2490" spans="1:12" ht="16" x14ac:dyDescent="0.2">
      <c r="A2490"/>
      <c r="B2490"/>
      <c r="C2490"/>
      <c r="D2490"/>
      <c r="E2490"/>
      <c r="F2490"/>
      <c r="G2490"/>
      <c r="H2490"/>
      <c r="I2490"/>
      <c r="J2490"/>
      <c r="K2490"/>
      <c r="L2490"/>
    </row>
    <row r="2491" spans="1:12" ht="16" x14ac:dyDescent="0.2">
      <c r="A2491"/>
      <c r="B2491"/>
      <c r="C2491"/>
      <c r="D2491"/>
      <c r="E2491"/>
      <c r="F2491"/>
      <c r="G2491"/>
      <c r="H2491"/>
      <c r="I2491"/>
      <c r="J2491"/>
      <c r="K2491"/>
      <c r="L2491"/>
    </row>
    <row r="2492" spans="1:12" ht="16" x14ac:dyDescent="0.2">
      <c r="A2492"/>
      <c r="B2492"/>
      <c r="C2492"/>
      <c r="D2492"/>
      <c r="E2492"/>
      <c r="F2492"/>
      <c r="G2492"/>
      <c r="H2492"/>
      <c r="I2492"/>
      <c r="J2492"/>
      <c r="K2492"/>
      <c r="L2492"/>
    </row>
    <row r="2493" spans="1:12" ht="16" x14ac:dyDescent="0.2">
      <c r="A2493"/>
      <c r="B2493"/>
      <c r="C2493"/>
      <c r="D2493"/>
      <c r="E2493"/>
      <c r="F2493"/>
      <c r="G2493"/>
      <c r="H2493"/>
      <c r="I2493"/>
      <c r="J2493"/>
      <c r="K2493"/>
      <c r="L2493"/>
    </row>
    <row r="2494" spans="1:12" ht="16" x14ac:dyDescent="0.2">
      <c r="A2494"/>
      <c r="B2494"/>
      <c r="C2494"/>
      <c r="D2494"/>
      <c r="E2494"/>
      <c r="F2494"/>
      <c r="G2494"/>
      <c r="H2494"/>
      <c r="I2494"/>
      <c r="J2494"/>
      <c r="K2494"/>
      <c r="L2494"/>
    </row>
    <row r="2495" spans="1:12" ht="16" x14ac:dyDescent="0.2">
      <c r="A2495"/>
      <c r="B2495"/>
      <c r="C2495"/>
      <c r="D2495"/>
      <c r="E2495"/>
      <c r="F2495"/>
      <c r="G2495"/>
      <c r="H2495"/>
      <c r="I2495"/>
      <c r="J2495"/>
      <c r="K2495"/>
      <c r="L2495"/>
    </row>
    <row r="2496" spans="1:12" ht="16" x14ac:dyDescent="0.2">
      <c r="A2496"/>
      <c r="B2496"/>
      <c r="C2496"/>
      <c r="D2496"/>
      <c r="E2496"/>
      <c r="F2496"/>
      <c r="G2496"/>
      <c r="H2496"/>
      <c r="I2496"/>
      <c r="J2496"/>
      <c r="K2496"/>
      <c r="L2496"/>
    </row>
    <row r="2497" spans="1:12" ht="16" x14ac:dyDescent="0.2">
      <c r="A2497"/>
      <c r="B2497"/>
      <c r="C2497"/>
      <c r="D2497"/>
      <c r="E2497"/>
      <c r="F2497"/>
      <c r="G2497"/>
      <c r="H2497"/>
      <c r="I2497"/>
      <c r="J2497"/>
      <c r="K2497"/>
      <c r="L2497"/>
    </row>
    <row r="2498" spans="1:12" ht="16" x14ac:dyDescent="0.2">
      <c r="A2498"/>
      <c r="B2498"/>
      <c r="C2498"/>
      <c r="D2498"/>
      <c r="E2498"/>
      <c r="F2498"/>
      <c r="G2498"/>
      <c r="H2498"/>
      <c r="I2498"/>
      <c r="J2498"/>
      <c r="K2498"/>
      <c r="L2498"/>
    </row>
    <row r="2499" spans="1:12" ht="16" x14ac:dyDescent="0.2">
      <c r="A2499"/>
      <c r="B2499"/>
      <c r="C2499"/>
      <c r="D2499"/>
      <c r="E2499"/>
      <c r="F2499"/>
      <c r="G2499"/>
      <c r="H2499"/>
      <c r="I2499"/>
      <c r="J2499"/>
      <c r="K2499"/>
      <c r="L2499"/>
    </row>
    <row r="2500" spans="1:12" ht="16" x14ac:dyDescent="0.2">
      <c r="A2500"/>
      <c r="B2500"/>
      <c r="C2500"/>
      <c r="D2500"/>
      <c r="E2500"/>
      <c r="F2500"/>
      <c r="G2500"/>
      <c r="H2500"/>
      <c r="I2500"/>
      <c r="J2500"/>
      <c r="K2500"/>
      <c r="L2500"/>
    </row>
    <row r="2501" spans="1:12" ht="16" x14ac:dyDescent="0.2">
      <c r="A2501"/>
      <c r="B2501"/>
      <c r="C2501"/>
      <c r="D2501"/>
      <c r="E2501"/>
      <c r="F2501"/>
      <c r="G2501"/>
      <c r="H2501"/>
      <c r="I2501"/>
      <c r="J2501"/>
      <c r="K2501"/>
      <c r="L2501"/>
    </row>
    <row r="2502" spans="1:12" ht="16" x14ac:dyDescent="0.2">
      <c r="A2502"/>
      <c r="B2502"/>
      <c r="C2502"/>
      <c r="D2502"/>
      <c r="E2502"/>
      <c r="F2502"/>
      <c r="G2502"/>
      <c r="H2502"/>
      <c r="I2502"/>
      <c r="J2502"/>
      <c r="K2502"/>
      <c r="L2502"/>
    </row>
    <row r="2503" spans="1:12" ht="16" x14ac:dyDescent="0.2">
      <c r="A2503"/>
      <c r="B2503"/>
      <c r="C2503"/>
      <c r="D2503"/>
      <c r="E2503"/>
      <c r="F2503"/>
      <c r="G2503"/>
      <c r="H2503"/>
      <c r="I2503"/>
      <c r="J2503"/>
      <c r="K2503"/>
      <c r="L2503"/>
    </row>
    <row r="2504" spans="1:12" ht="16" x14ac:dyDescent="0.2">
      <c r="A2504"/>
      <c r="B2504"/>
      <c r="C2504"/>
      <c r="D2504"/>
      <c r="E2504"/>
      <c r="F2504"/>
      <c r="G2504"/>
      <c r="H2504"/>
      <c r="I2504"/>
      <c r="J2504"/>
      <c r="K2504"/>
      <c r="L2504"/>
    </row>
    <row r="2505" spans="1:12" ht="16" x14ac:dyDescent="0.2">
      <c r="A2505"/>
      <c r="B2505"/>
      <c r="C2505"/>
      <c r="D2505"/>
      <c r="E2505"/>
      <c r="F2505"/>
      <c r="G2505"/>
      <c r="H2505"/>
      <c r="I2505"/>
      <c r="J2505"/>
      <c r="K2505"/>
      <c r="L2505"/>
    </row>
    <row r="2506" spans="1:12" ht="16" x14ac:dyDescent="0.2">
      <c r="A2506"/>
      <c r="B2506"/>
      <c r="C2506"/>
      <c r="D2506"/>
      <c r="E2506"/>
      <c r="F2506"/>
      <c r="G2506"/>
      <c r="H2506"/>
      <c r="I2506"/>
      <c r="J2506"/>
      <c r="K2506"/>
      <c r="L2506"/>
    </row>
    <row r="2507" spans="1:12" ht="16" x14ac:dyDescent="0.2">
      <c r="A2507"/>
      <c r="B2507"/>
      <c r="C2507"/>
      <c r="D2507"/>
      <c r="E2507"/>
      <c r="F2507"/>
      <c r="G2507"/>
      <c r="H2507"/>
      <c r="I2507"/>
      <c r="J2507"/>
      <c r="K2507"/>
      <c r="L2507"/>
    </row>
    <row r="2508" spans="1:12" ht="16" x14ac:dyDescent="0.2">
      <c r="A2508"/>
      <c r="B2508"/>
      <c r="C2508"/>
      <c r="D2508"/>
      <c r="E2508"/>
      <c r="F2508"/>
      <c r="G2508"/>
      <c r="H2508"/>
      <c r="I2508"/>
      <c r="J2508"/>
      <c r="K2508"/>
      <c r="L2508"/>
    </row>
    <row r="2509" spans="1:12" ht="16" x14ac:dyDescent="0.2">
      <c r="A2509"/>
      <c r="B2509"/>
      <c r="C2509"/>
      <c r="D2509"/>
      <c r="E2509"/>
      <c r="F2509"/>
      <c r="G2509"/>
      <c r="H2509"/>
      <c r="I2509"/>
      <c r="J2509"/>
      <c r="K2509"/>
      <c r="L2509"/>
    </row>
    <row r="2510" spans="1:12" ht="16" x14ac:dyDescent="0.2">
      <c r="A2510"/>
      <c r="B2510"/>
      <c r="C2510"/>
      <c r="D2510"/>
      <c r="E2510"/>
      <c r="F2510"/>
      <c r="G2510"/>
      <c r="H2510"/>
      <c r="I2510"/>
      <c r="J2510"/>
      <c r="K2510"/>
      <c r="L2510"/>
    </row>
    <row r="2511" spans="1:12" ht="16" x14ac:dyDescent="0.2">
      <c r="A2511"/>
      <c r="B2511"/>
      <c r="C2511"/>
      <c r="D2511"/>
      <c r="E2511"/>
      <c r="F2511"/>
      <c r="G2511"/>
      <c r="H2511"/>
      <c r="I2511"/>
      <c r="J2511"/>
      <c r="K2511"/>
      <c r="L2511"/>
    </row>
    <row r="2512" spans="1:12" ht="16" x14ac:dyDescent="0.2">
      <c r="A2512"/>
      <c r="B2512"/>
      <c r="C2512"/>
      <c r="D2512"/>
      <c r="E2512"/>
      <c r="F2512"/>
      <c r="G2512"/>
      <c r="H2512"/>
      <c r="I2512"/>
      <c r="J2512"/>
      <c r="K2512"/>
      <c r="L2512"/>
    </row>
    <row r="2513" spans="1:12" ht="16" x14ac:dyDescent="0.2">
      <c r="A2513"/>
      <c r="B2513"/>
      <c r="C2513"/>
      <c r="D2513"/>
      <c r="E2513"/>
      <c r="F2513"/>
      <c r="G2513"/>
      <c r="H2513"/>
      <c r="I2513"/>
      <c r="J2513"/>
      <c r="K2513"/>
      <c r="L2513"/>
    </row>
    <row r="2514" spans="1:12" ht="16" x14ac:dyDescent="0.2">
      <c r="A2514"/>
      <c r="B2514"/>
      <c r="C2514"/>
      <c r="D2514"/>
      <c r="E2514"/>
      <c r="F2514"/>
      <c r="G2514"/>
      <c r="H2514"/>
      <c r="I2514"/>
      <c r="J2514"/>
      <c r="K2514"/>
      <c r="L2514"/>
    </row>
    <row r="2515" spans="1:12" ht="16" x14ac:dyDescent="0.2">
      <c r="A2515"/>
      <c r="B2515"/>
      <c r="C2515"/>
      <c r="D2515"/>
      <c r="E2515"/>
      <c r="F2515"/>
      <c r="G2515"/>
      <c r="H2515"/>
      <c r="I2515"/>
      <c r="J2515"/>
      <c r="K2515"/>
      <c r="L2515"/>
    </row>
    <row r="2516" spans="1:12" ht="16" x14ac:dyDescent="0.2">
      <c r="A2516"/>
      <c r="B2516"/>
      <c r="C2516"/>
      <c r="D2516"/>
      <c r="E2516"/>
      <c r="F2516"/>
      <c r="G2516"/>
      <c r="H2516"/>
      <c r="I2516"/>
      <c r="J2516"/>
      <c r="K2516"/>
      <c r="L2516"/>
    </row>
    <row r="2517" spans="1:12" ht="16" x14ac:dyDescent="0.2">
      <c r="A2517"/>
      <c r="B2517"/>
      <c r="C2517"/>
      <c r="D2517"/>
      <c r="E2517"/>
      <c r="F2517"/>
      <c r="G2517"/>
      <c r="H2517"/>
      <c r="I2517"/>
      <c r="J2517"/>
      <c r="K2517"/>
      <c r="L2517"/>
    </row>
    <row r="2518" spans="1:12" ht="16" x14ac:dyDescent="0.2">
      <c r="A2518"/>
      <c r="B2518"/>
      <c r="C2518"/>
      <c r="D2518"/>
      <c r="E2518"/>
      <c r="F2518"/>
      <c r="G2518"/>
      <c r="H2518"/>
      <c r="I2518"/>
      <c r="J2518"/>
      <c r="K2518"/>
      <c r="L2518"/>
    </row>
    <row r="2519" spans="1:12" ht="16" x14ac:dyDescent="0.2">
      <c r="A2519"/>
      <c r="B2519"/>
      <c r="C2519"/>
      <c r="D2519"/>
      <c r="E2519"/>
      <c r="F2519"/>
      <c r="G2519"/>
      <c r="H2519"/>
      <c r="I2519"/>
      <c r="J2519"/>
      <c r="K2519"/>
      <c r="L2519"/>
    </row>
    <row r="2520" spans="1:12" ht="16" x14ac:dyDescent="0.2">
      <c r="A2520"/>
      <c r="B2520"/>
      <c r="C2520"/>
      <c r="D2520"/>
      <c r="E2520"/>
      <c r="F2520"/>
      <c r="G2520"/>
      <c r="H2520"/>
      <c r="I2520"/>
      <c r="J2520"/>
      <c r="K2520"/>
      <c r="L2520"/>
    </row>
    <row r="2521" spans="1:12" ht="16" x14ac:dyDescent="0.2">
      <c r="A2521"/>
      <c r="B2521"/>
      <c r="C2521"/>
      <c r="D2521"/>
      <c r="E2521"/>
      <c r="F2521"/>
      <c r="G2521"/>
      <c r="H2521"/>
      <c r="I2521"/>
      <c r="J2521"/>
      <c r="K2521"/>
      <c r="L2521"/>
    </row>
    <row r="2522" spans="1:12" ht="16" x14ac:dyDescent="0.2">
      <c r="A2522"/>
      <c r="B2522"/>
      <c r="C2522"/>
      <c r="D2522"/>
      <c r="E2522"/>
      <c r="F2522"/>
      <c r="G2522"/>
      <c r="H2522"/>
      <c r="I2522"/>
      <c r="J2522"/>
      <c r="K2522"/>
      <c r="L2522"/>
    </row>
    <row r="2523" spans="1:12" ht="16" x14ac:dyDescent="0.2">
      <c r="A2523"/>
      <c r="B2523"/>
      <c r="C2523"/>
      <c r="D2523"/>
      <c r="E2523"/>
      <c r="F2523"/>
      <c r="G2523"/>
      <c r="H2523"/>
      <c r="I2523"/>
      <c r="J2523"/>
      <c r="K2523"/>
      <c r="L2523"/>
    </row>
    <row r="2524" spans="1:12" ht="16" x14ac:dyDescent="0.2">
      <c r="A2524"/>
      <c r="B2524"/>
      <c r="C2524"/>
      <c r="D2524"/>
      <c r="E2524"/>
      <c r="F2524"/>
      <c r="G2524"/>
      <c r="H2524"/>
      <c r="I2524"/>
      <c r="J2524"/>
      <c r="K2524"/>
      <c r="L2524"/>
    </row>
    <row r="2525" spans="1:12" ht="16" x14ac:dyDescent="0.2">
      <c r="A2525"/>
      <c r="B2525"/>
      <c r="C2525"/>
      <c r="D2525"/>
      <c r="E2525"/>
      <c r="F2525"/>
      <c r="G2525"/>
      <c r="H2525"/>
      <c r="I2525"/>
      <c r="J2525"/>
      <c r="K2525"/>
      <c r="L2525"/>
    </row>
    <row r="2526" spans="1:12" ht="16" x14ac:dyDescent="0.2">
      <c r="A2526"/>
      <c r="B2526"/>
      <c r="C2526"/>
      <c r="D2526"/>
      <c r="E2526"/>
      <c r="F2526"/>
      <c r="G2526"/>
      <c r="H2526"/>
      <c r="I2526"/>
      <c r="J2526"/>
      <c r="K2526"/>
      <c r="L2526"/>
    </row>
    <row r="2527" spans="1:12" ht="16" x14ac:dyDescent="0.2">
      <c r="A2527"/>
      <c r="B2527"/>
      <c r="C2527"/>
      <c r="D2527"/>
      <c r="E2527"/>
      <c r="F2527"/>
      <c r="G2527"/>
      <c r="H2527"/>
      <c r="I2527"/>
      <c r="J2527"/>
      <c r="K2527"/>
      <c r="L2527"/>
    </row>
    <row r="2528" spans="1:12" ht="16" x14ac:dyDescent="0.2">
      <c r="A2528"/>
      <c r="B2528"/>
      <c r="C2528"/>
      <c r="D2528"/>
      <c r="E2528"/>
      <c r="F2528"/>
      <c r="G2528"/>
      <c r="H2528"/>
      <c r="I2528"/>
      <c r="J2528"/>
      <c r="K2528"/>
      <c r="L2528"/>
    </row>
    <row r="2529" spans="1:12" ht="16" x14ac:dyDescent="0.2">
      <c r="A2529"/>
      <c r="B2529"/>
      <c r="C2529"/>
      <c r="D2529"/>
      <c r="E2529"/>
      <c r="F2529"/>
      <c r="G2529"/>
      <c r="H2529"/>
      <c r="I2529"/>
      <c r="J2529"/>
      <c r="K2529"/>
      <c r="L2529"/>
    </row>
    <row r="2530" spans="1:12" ht="16" x14ac:dyDescent="0.2">
      <c r="A2530"/>
      <c r="B2530"/>
      <c r="C2530"/>
      <c r="D2530"/>
      <c r="E2530"/>
      <c r="F2530"/>
      <c r="G2530"/>
      <c r="H2530"/>
      <c r="I2530"/>
      <c r="J2530"/>
      <c r="K2530"/>
      <c r="L2530"/>
    </row>
    <row r="2531" spans="1:12" ht="16" x14ac:dyDescent="0.2">
      <c r="A2531"/>
      <c r="B2531"/>
      <c r="C2531"/>
      <c r="D2531"/>
      <c r="E2531"/>
      <c r="F2531"/>
      <c r="G2531"/>
      <c r="H2531"/>
      <c r="I2531"/>
      <c r="J2531"/>
      <c r="K2531"/>
      <c r="L2531"/>
    </row>
    <row r="2532" spans="1:12" ht="16" x14ac:dyDescent="0.2">
      <c r="A2532"/>
      <c r="B2532"/>
      <c r="C2532"/>
      <c r="D2532"/>
      <c r="E2532"/>
      <c r="F2532"/>
      <c r="G2532"/>
      <c r="H2532"/>
      <c r="I2532"/>
      <c r="J2532"/>
      <c r="K2532"/>
      <c r="L2532"/>
    </row>
    <row r="2533" spans="1:12" ht="16" x14ac:dyDescent="0.2">
      <c r="A2533"/>
      <c r="B2533"/>
      <c r="C2533"/>
      <c r="D2533"/>
      <c r="E2533"/>
      <c r="F2533"/>
      <c r="G2533"/>
      <c r="H2533"/>
      <c r="I2533"/>
      <c r="J2533"/>
      <c r="K2533"/>
      <c r="L2533"/>
    </row>
    <row r="2534" spans="1:12" ht="16" x14ac:dyDescent="0.2">
      <c r="A2534"/>
      <c r="B2534"/>
      <c r="C2534"/>
      <c r="D2534"/>
      <c r="E2534"/>
      <c r="F2534"/>
      <c r="G2534"/>
      <c r="H2534"/>
      <c r="I2534"/>
      <c r="J2534"/>
      <c r="K2534"/>
      <c r="L2534"/>
    </row>
    <row r="2535" spans="1:12" ht="16" x14ac:dyDescent="0.2">
      <c r="A2535"/>
      <c r="B2535"/>
      <c r="C2535"/>
      <c r="D2535"/>
      <c r="E2535"/>
      <c r="F2535"/>
      <c r="G2535"/>
      <c r="H2535"/>
      <c r="I2535"/>
      <c r="J2535"/>
      <c r="K2535"/>
      <c r="L2535"/>
    </row>
    <row r="2536" spans="1:12" ht="16" x14ac:dyDescent="0.2">
      <c r="A2536"/>
      <c r="B2536"/>
      <c r="C2536"/>
      <c r="D2536"/>
      <c r="E2536"/>
      <c r="F2536"/>
      <c r="G2536"/>
      <c r="H2536"/>
      <c r="I2536"/>
      <c r="J2536"/>
      <c r="K2536"/>
      <c r="L2536"/>
    </row>
    <row r="2537" spans="1:12" ht="16" x14ac:dyDescent="0.2">
      <c r="A2537"/>
      <c r="B2537"/>
      <c r="C2537"/>
      <c r="D2537"/>
      <c r="E2537"/>
      <c r="F2537"/>
      <c r="G2537"/>
      <c r="H2537"/>
      <c r="I2537"/>
      <c r="J2537"/>
      <c r="K2537"/>
      <c r="L2537"/>
    </row>
    <row r="2538" spans="1:12" ht="16" x14ac:dyDescent="0.2">
      <c r="A2538"/>
      <c r="B2538"/>
      <c r="C2538"/>
      <c r="D2538"/>
      <c r="E2538"/>
      <c r="F2538"/>
      <c r="G2538"/>
      <c r="H2538"/>
      <c r="I2538"/>
      <c r="J2538"/>
      <c r="K2538"/>
      <c r="L2538"/>
    </row>
    <row r="2539" spans="1:12" ht="16" x14ac:dyDescent="0.2">
      <c r="A2539"/>
      <c r="B2539"/>
      <c r="C2539"/>
      <c r="D2539"/>
      <c r="E2539"/>
      <c r="F2539"/>
      <c r="G2539"/>
      <c r="H2539"/>
      <c r="I2539"/>
      <c r="J2539"/>
      <c r="K2539"/>
      <c r="L2539"/>
    </row>
    <row r="2540" spans="1:12" ht="16" x14ac:dyDescent="0.2">
      <c r="A2540"/>
      <c r="B2540"/>
      <c r="C2540"/>
      <c r="D2540"/>
      <c r="E2540"/>
      <c r="F2540"/>
      <c r="G2540"/>
      <c r="H2540"/>
      <c r="I2540"/>
      <c r="J2540"/>
      <c r="K2540"/>
      <c r="L2540"/>
    </row>
    <row r="2541" spans="1:12" ht="16" x14ac:dyDescent="0.2">
      <c r="A2541"/>
      <c r="B2541"/>
      <c r="C2541"/>
      <c r="D2541"/>
      <c r="E2541"/>
      <c r="F2541"/>
      <c r="G2541"/>
      <c r="H2541"/>
      <c r="I2541"/>
      <c r="J2541"/>
      <c r="K2541"/>
      <c r="L2541"/>
    </row>
    <row r="2542" spans="1:12" ht="16" x14ac:dyDescent="0.2">
      <c r="A2542"/>
      <c r="B2542"/>
      <c r="C2542"/>
      <c r="D2542"/>
      <c r="E2542"/>
      <c r="F2542"/>
      <c r="G2542"/>
      <c r="H2542"/>
      <c r="I2542"/>
      <c r="J2542"/>
      <c r="K2542"/>
      <c r="L2542"/>
    </row>
    <row r="2543" spans="1:12" ht="16" x14ac:dyDescent="0.2">
      <c r="A2543"/>
      <c r="B2543"/>
      <c r="C2543"/>
      <c r="D2543"/>
      <c r="E2543"/>
      <c r="F2543"/>
      <c r="G2543"/>
      <c r="H2543"/>
      <c r="I2543"/>
      <c r="J2543"/>
      <c r="K2543"/>
      <c r="L2543"/>
    </row>
    <row r="2544" spans="1:12" ht="16" x14ac:dyDescent="0.2">
      <c r="A2544"/>
      <c r="B2544"/>
      <c r="C2544"/>
      <c r="D2544"/>
      <c r="E2544"/>
      <c r="F2544"/>
      <c r="G2544"/>
      <c r="H2544"/>
      <c r="I2544"/>
      <c r="J2544"/>
      <c r="K2544"/>
      <c r="L2544"/>
    </row>
    <row r="2545" spans="1:12" ht="16" x14ac:dyDescent="0.2">
      <c r="A2545"/>
      <c r="B2545"/>
      <c r="C2545"/>
      <c r="D2545"/>
      <c r="E2545"/>
      <c r="F2545"/>
      <c r="G2545"/>
      <c r="H2545"/>
      <c r="I2545"/>
      <c r="J2545"/>
      <c r="K2545"/>
      <c r="L2545"/>
    </row>
    <row r="2546" spans="1:12" ht="16" x14ac:dyDescent="0.2">
      <c r="A2546"/>
      <c r="B2546"/>
      <c r="C2546"/>
      <c r="D2546"/>
      <c r="E2546"/>
      <c r="F2546"/>
      <c r="G2546"/>
      <c r="H2546"/>
      <c r="I2546"/>
      <c r="J2546"/>
      <c r="K2546"/>
      <c r="L2546"/>
    </row>
    <row r="2547" spans="1:12" ht="16" x14ac:dyDescent="0.2">
      <c r="A2547"/>
      <c r="B2547"/>
      <c r="C2547"/>
      <c r="D2547"/>
      <c r="E2547"/>
      <c r="F2547"/>
      <c r="G2547"/>
      <c r="H2547"/>
      <c r="I2547"/>
      <c r="J2547"/>
      <c r="K2547"/>
      <c r="L2547"/>
    </row>
    <row r="2548" spans="1:12" ht="16" x14ac:dyDescent="0.2">
      <c r="A2548"/>
      <c r="B2548"/>
      <c r="C2548"/>
      <c r="D2548"/>
      <c r="E2548"/>
      <c r="F2548"/>
      <c r="G2548"/>
      <c r="H2548"/>
      <c r="I2548"/>
      <c r="J2548"/>
      <c r="K2548"/>
      <c r="L2548"/>
    </row>
    <row r="2549" spans="1:12" ht="16" x14ac:dyDescent="0.2">
      <c r="A2549"/>
      <c r="B2549"/>
      <c r="C2549"/>
      <c r="D2549"/>
      <c r="E2549"/>
      <c r="F2549"/>
      <c r="G2549"/>
      <c r="H2549"/>
      <c r="I2549"/>
      <c r="J2549"/>
      <c r="K2549"/>
      <c r="L2549"/>
    </row>
    <row r="2550" spans="1:12" ht="16" x14ac:dyDescent="0.2">
      <c r="A2550"/>
      <c r="B2550"/>
      <c r="C2550"/>
      <c r="D2550"/>
      <c r="E2550"/>
      <c r="F2550"/>
      <c r="G2550"/>
      <c r="H2550"/>
      <c r="I2550"/>
      <c r="J2550"/>
      <c r="K2550"/>
      <c r="L2550"/>
    </row>
    <row r="2551" spans="1:12" ht="16" x14ac:dyDescent="0.2">
      <c r="A2551"/>
      <c r="B2551"/>
      <c r="C2551"/>
      <c r="D2551"/>
      <c r="E2551"/>
      <c r="F2551"/>
      <c r="G2551"/>
      <c r="H2551"/>
      <c r="I2551"/>
      <c r="J2551"/>
      <c r="K2551"/>
      <c r="L2551"/>
    </row>
    <row r="2552" spans="1:12" ht="16" x14ac:dyDescent="0.2">
      <c r="A2552"/>
      <c r="B2552"/>
      <c r="C2552"/>
      <c r="D2552"/>
      <c r="E2552"/>
      <c r="F2552"/>
      <c r="G2552"/>
      <c r="H2552"/>
      <c r="I2552"/>
      <c r="J2552"/>
      <c r="K2552"/>
      <c r="L2552"/>
    </row>
    <row r="2553" spans="1:12" ht="16" x14ac:dyDescent="0.2">
      <c r="A2553"/>
      <c r="B2553"/>
      <c r="C2553"/>
      <c r="D2553"/>
      <c r="E2553"/>
      <c r="F2553"/>
      <c r="G2553"/>
      <c r="H2553"/>
      <c r="I2553"/>
      <c r="J2553"/>
      <c r="K2553"/>
      <c r="L2553"/>
    </row>
    <row r="2554" spans="1:12" ht="16" x14ac:dyDescent="0.2">
      <c r="A2554"/>
      <c r="B2554"/>
      <c r="C2554"/>
      <c r="D2554"/>
      <c r="E2554"/>
      <c r="F2554"/>
      <c r="G2554"/>
      <c r="H2554"/>
      <c r="I2554"/>
      <c r="J2554"/>
      <c r="K2554"/>
      <c r="L2554"/>
    </row>
    <row r="2555" spans="1:12" ht="16" x14ac:dyDescent="0.2">
      <c r="A2555"/>
      <c r="B2555"/>
      <c r="C2555"/>
      <c r="D2555"/>
      <c r="E2555"/>
      <c r="F2555"/>
      <c r="G2555"/>
      <c r="H2555"/>
      <c r="I2555"/>
      <c r="J2555"/>
      <c r="K2555"/>
      <c r="L2555"/>
    </row>
    <row r="2556" spans="1:12" ht="16" x14ac:dyDescent="0.2">
      <c r="A2556"/>
      <c r="B2556"/>
      <c r="C2556"/>
      <c r="D2556"/>
      <c r="E2556"/>
      <c r="F2556"/>
      <c r="G2556"/>
      <c r="H2556"/>
      <c r="I2556"/>
      <c r="J2556"/>
      <c r="K2556"/>
      <c r="L2556"/>
    </row>
    <row r="2557" spans="1:12" ht="16" x14ac:dyDescent="0.2">
      <c r="A2557"/>
      <c r="B2557"/>
      <c r="C2557"/>
      <c r="D2557"/>
      <c r="E2557"/>
      <c r="F2557"/>
      <c r="G2557"/>
      <c r="H2557"/>
      <c r="I2557"/>
      <c r="J2557"/>
      <c r="K2557"/>
      <c r="L2557"/>
    </row>
    <row r="2558" spans="1:12" ht="16" x14ac:dyDescent="0.2">
      <c r="A2558"/>
      <c r="B2558"/>
      <c r="C2558"/>
      <c r="D2558"/>
      <c r="E2558"/>
      <c r="F2558"/>
      <c r="G2558"/>
      <c r="H2558"/>
      <c r="I2558"/>
      <c r="J2558"/>
      <c r="K2558"/>
      <c r="L2558"/>
    </row>
    <row r="2559" spans="1:12" ht="16" x14ac:dyDescent="0.2">
      <c r="A2559"/>
      <c r="B2559"/>
      <c r="C2559"/>
      <c r="D2559"/>
      <c r="E2559"/>
      <c r="F2559"/>
      <c r="G2559"/>
      <c r="H2559"/>
      <c r="I2559"/>
      <c r="J2559"/>
      <c r="K2559"/>
      <c r="L2559"/>
    </row>
    <row r="2560" spans="1:12" ht="16" x14ac:dyDescent="0.2">
      <c r="A2560"/>
      <c r="B2560"/>
      <c r="C2560"/>
      <c r="D2560"/>
      <c r="E2560"/>
      <c r="F2560"/>
      <c r="G2560"/>
      <c r="H2560"/>
      <c r="I2560"/>
      <c r="J2560"/>
      <c r="K2560"/>
      <c r="L2560"/>
    </row>
    <row r="2561" spans="1:12" ht="16" x14ac:dyDescent="0.2">
      <c r="A2561"/>
      <c r="B2561"/>
      <c r="C2561"/>
      <c r="D2561"/>
      <c r="E2561"/>
      <c r="F2561"/>
      <c r="G2561"/>
      <c r="H2561"/>
      <c r="I2561"/>
      <c r="J2561"/>
      <c r="K2561"/>
      <c r="L2561"/>
    </row>
    <row r="2562" spans="1:12" ht="16" x14ac:dyDescent="0.2">
      <c r="A2562"/>
      <c r="B2562"/>
      <c r="C2562"/>
      <c r="D2562"/>
      <c r="E2562"/>
      <c r="F2562"/>
      <c r="G2562"/>
      <c r="H2562"/>
      <c r="I2562"/>
      <c r="J2562"/>
      <c r="K2562"/>
      <c r="L2562"/>
    </row>
    <row r="2563" spans="1:12" ht="16" x14ac:dyDescent="0.2">
      <c r="A2563"/>
      <c r="B2563"/>
      <c r="C2563"/>
      <c r="D2563"/>
      <c r="E2563"/>
      <c r="F2563"/>
      <c r="G2563"/>
      <c r="H2563"/>
      <c r="I2563"/>
      <c r="J2563"/>
      <c r="K2563"/>
      <c r="L2563"/>
    </row>
    <row r="2564" spans="1:12" ht="16" x14ac:dyDescent="0.2">
      <c r="A2564"/>
      <c r="B2564"/>
      <c r="C2564"/>
      <c r="D2564"/>
      <c r="E2564"/>
      <c r="F2564"/>
      <c r="G2564"/>
      <c r="H2564"/>
      <c r="I2564"/>
      <c r="J2564"/>
      <c r="K2564"/>
      <c r="L2564"/>
    </row>
    <row r="2565" spans="1:12" ht="16" x14ac:dyDescent="0.2">
      <c r="A2565"/>
      <c r="B2565"/>
      <c r="C2565"/>
      <c r="D2565"/>
      <c r="E2565"/>
      <c r="F2565"/>
      <c r="G2565"/>
      <c r="H2565"/>
      <c r="I2565"/>
      <c r="J2565"/>
      <c r="K2565"/>
      <c r="L2565"/>
    </row>
    <row r="2566" spans="1:12" ht="16" x14ac:dyDescent="0.2">
      <c r="A2566"/>
      <c r="B2566"/>
      <c r="C2566"/>
      <c r="D2566"/>
      <c r="E2566"/>
      <c r="F2566"/>
      <c r="G2566"/>
      <c r="H2566"/>
      <c r="I2566"/>
      <c r="J2566"/>
      <c r="K2566"/>
      <c r="L2566"/>
    </row>
    <row r="2567" spans="1:12" ht="16" x14ac:dyDescent="0.2">
      <c r="A2567"/>
      <c r="B2567"/>
      <c r="C2567"/>
      <c r="D2567"/>
      <c r="E2567"/>
      <c r="F2567"/>
      <c r="G2567"/>
      <c r="H2567"/>
      <c r="I2567"/>
      <c r="J2567"/>
      <c r="K2567"/>
      <c r="L2567"/>
    </row>
    <row r="2568" spans="1:12" ht="16" x14ac:dyDescent="0.2">
      <c r="A2568"/>
      <c r="B2568"/>
      <c r="C2568"/>
      <c r="D2568"/>
      <c r="E2568"/>
      <c r="F2568"/>
      <c r="G2568"/>
      <c r="H2568"/>
      <c r="I2568"/>
      <c r="J2568"/>
      <c r="K2568"/>
      <c r="L2568"/>
    </row>
    <row r="2569" spans="1:12" ht="16" x14ac:dyDescent="0.2">
      <c r="A2569"/>
      <c r="B2569"/>
      <c r="C2569"/>
      <c r="D2569"/>
      <c r="E2569"/>
      <c r="F2569"/>
      <c r="G2569"/>
      <c r="H2569"/>
      <c r="I2569"/>
      <c r="J2569"/>
      <c r="K2569"/>
      <c r="L2569"/>
    </row>
    <row r="2570" spans="1:12" ht="16" x14ac:dyDescent="0.2">
      <c r="A2570"/>
      <c r="B2570"/>
      <c r="C2570"/>
      <c r="D2570"/>
      <c r="E2570"/>
      <c r="F2570"/>
      <c r="G2570"/>
      <c r="H2570"/>
      <c r="I2570"/>
      <c r="J2570"/>
      <c r="K2570"/>
      <c r="L2570"/>
    </row>
    <row r="2571" spans="1:12" ht="16" x14ac:dyDescent="0.2">
      <c r="A2571"/>
      <c r="B2571"/>
      <c r="C2571"/>
      <c r="D2571"/>
      <c r="E2571"/>
      <c r="F2571"/>
      <c r="G2571"/>
      <c r="H2571"/>
      <c r="I2571"/>
      <c r="J2571"/>
      <c r="K2571"/>
      <c r="L2571"/>
    </row>
    <row r="2572" spans="1:12" ht="16" x14ac:dyDescent="0.2">
      <c r="A2572"/>
      <c r="B2572"/>
      <c r="C2572"/>
      <c r="D2572"/>
      <c r="E2572"/>
      <c r="F2572"/>
      <c r="G2572"/>
      <c r="H2572"/>
      <c r="I2572"/>
      <c r="J2572"/>
      <c r="K2572"/>
      <c r="L2572"/>
    </row>
    <row r="2573" spans="1:12" ht="16" x14ac:dyDescent="0.2">
      <c r="A2573"/>
      <c r="B2573"/>
      <c r="C2573"/>
      <c r="D2573"/>
      <c r="E2573"/>
      <c r="F2573"/>
      <c r="G2573"/>
      <c r="H2573"/>
      <c r="I2573"/>
      <c r="J2573"/>
      <c r="K2573"/>
      <c r="L2573"/>
    </row>
    <row r="2574" spans="1:12" ht="16" x14ac:dyDescent="0.2">
      <c r="A2574"/>
      <c r="B2574"/>
      <c r="C2574"/>
      <c r="D2574"/>
      <c r="E2574"/>
      <c r="F2574"/>
      <c r="G2574"/>
      <c r="H2574"/>
      <c r="I2574"/>
      <c r="J2574"/>
      <c r="K2574"/>
      <c r="L2574"/>
    </row>
    <row r="2575" spans="1:12" ht="16" x14ac:dyDescent="0.2">
      <c r="A2575"/>
      <c r="B2575"/>
      <c r="C2575"/>
      <c r="D2575"/>
      <c r="E2575"/>
      <c r="F2575"/>
      <c r="G2575"/>
      <c r="H2575"/>
      <c r="I2575"/>
      <c r="J2575"/>
      <c r="K2575"/>
      <c r="L2575"/>
    </row>
    <row r="2576" spans="1:12" ht="16" x14ac:dyDescent="0.2">
      <c r="A2576"/>
      <c r="B2576"/>
      <c r="C2576"/>
      <c r="D2576"/>
      <c r="E2576"/>
      <c r="F2576"/>
      <c r="G2576"/>
      <c r="H2576"/>
      <c r="I2576"/>
      <c r="J2576"/>
      <c r="K2576"/>
      <c r="L2576"/>
    </row>
    <row r="2577" spans="1:12" ht="16" x14ac:dyDescent="0.2">
      <c r="A2577"/>
      <c r="B2577"/>
      <c r="C2577"/>
      <c r="D2577"/>
      <c r="E2577"/>
      <c r="F2577"/>
      <c r="G2577"/>
      <c r="H2577"/>
      <c r="I2577"/>
      <c r="J2577"/>
      <c r="K2577"/>
      <c r="L2577"/>
    </row>
    <row r="2578" spans="1:12" ht="16" x14ac:dyDescent="0.2">
      <c r="A2578"/>
      <c r="B2578"/>
      <c r="C2578"/>
      <c r="D2578"/>
      <c r="E2578"/>
      <c r="F2578"/>
      <c r="G2578"/>
      <c r="H2578"/>
      <c r="I2578"/>
      <c r="J2578"/>
      <c r="K2578"/>
      <c r="L2578"/>
    </row>
    <row r="2579" spans="1:12" ht="16" x14ac:dyDescent="0.2">
      <c r="A2579"/>
      <c r="B2579"/>
      <c r="C2579"/>
      <c r="D2579"/>
      <c r="E2579"/>
      <c r="F2579"/>
      <c r="G2579"/>
      <c r="H2579"/>
      <c r="I2579"/>
      <c r="J2579"/>
      <c r="K2579"/>
      <c r="L2579"/>
    </row>
    <row r="2580" spans="1:12" ht="16" x14ac:dyDescent="0.2">
      <c r="A2580"/>
      <c r="B2580"/>
      <c r="C2580"/>
      <c r="D2580"/>
      <c r="E2580"/>
      <c r="F2580"/>
      <c r="G2580"/>
      <c r="H2580"/>
      <c r="I2580"/>
      <c r="J2580"/>
      <c r="K2580"/>
      <c r="L2580"/>
    </row>
    <row r="2581" spans="1:12" ht="16" x14ac:dyDescent="0.2">
      <c r="A2581"/>
      <c r="B2581"/>
      <c r="C2581"/>
      <c r="D2581"/>
      <c r="E2581"/>
      <c r="F2581"/>
      <c r="G2581"/>
      <c r="H2581"/>
      <c r="I2581"/>
      <c r="J2581"/>
      <c r="K2581"/>
      <c r="L2581"/>
    </row>
    <row r="2582" spans="1:12" ht="16" x14ac:dyDescent="0.2">
      <c r="A2582"/>
      <c r="B2582"/>
      <c r="C2582"/>
      <c r="D2582"/>
      <c r="E2582"/>
      <c r="F2582"/>
      <c r="G2582"/>
      <c r="H2582"/>
      <c r="I2582"/>
      <c r="J2582"/>
      <c r="K2582"/>
      <c r="L2582"/>
    </row>
    <row r="2583" spans="1:12" ht="16" x14ac:dyDescent="0.2">
      <c r="A2583"/>
      <c r="B2583"/>
      <c r="C2583"/>
      <c r="D2583"/>
      <c r="E2583"/>
      <c r="F2583"/>
      <c r="G2583"/>
      <c r="H2583"/>
      <c r="I2583"/>
      <c r="J2583"/>
      <c r="K2583"/>
      <c r="L2583"/>
    </row>
    <row r="2584" spans="1:12" ht="16" x14ac:dyDescent="0.2">
      <c r="A2584"/>
      <c r="B2584"/>
      <c r="C2584"/>
      <c r="D2584"/>
      <c r="E2584"/>
      <c r="F2584"/>
      <c r="G2584"/>
      <c r="H2584"/>
      <c r="I2584"/>
      <c r="J2584"/>
      <c r="K2584"/>
      <c r="L2584"/>
    </row>
    <row r="2585" spans="1:12" ht="16" x14ac:dyDescent="0.2">
      <c r="A2585"/>
      <c r="B2585"/>
      <c r="C2585"/>
      <c r="D2585"/>
      <c r="E2585"/>
      <c r="F2585"/>
      <c r="G2585"/>
      <c r="H2585"/>
      <c r="I2585"/>
      <c r="J2585"/>
      <c r="K2585"/>
      <c r="L2585"/>
    </row>
    <row r="2586" spans="1:12" ht="16" x14ac:dyDescent="0.2">
      <c r="A2586"/>
      <c r="B2586"/>
      <c r="C2586"/>
      <c r="D2586"/>
      <c r="E2586"/>
      <c r="F2586"/>
      <c r="G2586"/>
      <c r="H2586"/>
      <c r="I2586"/>
      <c r="J2586"/>
      <c r="K2586"/>
      <c r="L2586"/>
    </row>
    <row r="2587" spans="1:12" ht="16" x14ac:dyDescent="0.2">
      <c r="A2587"/>
      <c r="B2587"/>
      <c r="C2587"/>
      <c r="D2587"/>
      <c r="E2587"/>
      <c r="F2587"/>
      <c r="G2587"/>
      <c r="H2587"/>
      <c r="I2587"/>
      <c r="J2587"/>
      <c r="K2587"/>
      <c r="L2587"/>
    </row>
    <row r="2588" spans="1:12" ht="16" x14ac:dyDescent="0.2">
      <c r="A2588"/>
      <c r="B2588"/>
      <c r="C2588"/>
      <c r="D2588"/>
      <c r="E2588"/>
      <c r="F2588"/>
      <c r="G2588"/>
      <c r="H2588"/>
      <c r="I2588"/>
      <c r="J2588"/>
      <c r="K2588"/>
      <c r="L2588"/>
    </row>
    <row r="2589" spans="1:12" ht="16" x14ac:dyDescent="0.2">
      <c r="A2589"/>
      <c r="B2589"/>
      <c r="C2589"/>
      <c r="D2589"/>
      <c r="E2589"/>
      <c r="F2589"/>
      <c r="G2589"/>
      <c r="H2589"/>
      <c r="I2589"/>
      <c r="J2589"/>
      <c r="K2589"/>
      <c r="L2589"/>
    </row>
    <row r="2590" spans="1:12" ht="16" x14ac:dyDescent="0.2">
      <c r="A2590"/>
      <c r="B2590"/>
      <c r="C2590"/>
      <c r="D2590"/>
      <c r="E2590"/>
      <c r="F2590"/>
      <c r="G2590"/>
      <c r="H2590"/>
      <c r="I2590"/>
      <c r="J2590"/>
      <c r="K2590"/>
      <c r="L2590"/>
    </row>
    <row r="2591" spans="1:12" ht="16" x14ac:dyDescent="0.2">
      <c r="A2591"/>
      <c r="B2591"/>
      <c r="C2591"/>
      <c r="D2591"/>
      <c r="E2591"/>
      <c r="F2591"/>
      <c r="G2591"/>
      <c r="H2591"/>
      <c r="I2591"/>
      <c r="J2591"/>
      <c r="K2591"/>
      <c r="L2591"/>
    </row>
    <row r="2592" spans="1:12" ht="16" x14ac:dyDescent="0.2">
      <c r="A2592"/>
      <c r="B2592"/>
      <c r="C2592"/>
      <c r="D2592"/>
      <c r="E2592"/>
      <c r="F2592"/>
      <c r="G2592"/>
      <c r="H2592"/>
      <c r="I2592"/>
      <c r="J2592"/>
      <c r="K2592"/>
      <c r="L2592"/>
    </row>
    <row r="2593" spans="1:12" ht="16" x14ac:dyDescent="0.2">
      <c r="A2593"/>
      <c r="B2593"/>
      <c r="C2593"/>
      <c r="D2593"/>
      <c r="E2593"/>
      <c r="F2593"/>
      <c r="G2593"/>
      <c r="H2593"/>
      <c r="I2593"/>
      <c r="J2593"/>
      <c r="K2593"/>
      <c r="L2593"/>
    </row>
    <row r="2594" spans="1:12" ht="16" x14ac:dyDescent="0.2">
      <c r="A2594"/>
      <c r="B2594"/>
      <c r="C2594"/>
      <c r="D2594"/>
      <c r="E2594"/>
      <c r="F2594"/>
      <c r="G2594"/>
      <c r="H2594"/>
      <c r="I2594"/>
      <c r="J2594"/>
      <c r="K2594"/>
      <c r="L2594"/>
    </row>
    <row r="2595" spans="1:12" ht="16" x14ac:dyDescent="0.2">
      <c r="A2595"/>
      <c r="B2595"/>
      <c r="C2595"/>
      <c r="D2595"/>
      <c r="E2595"/>
      <c r="F2595"/>
      <c r="G2595"/>
      <c r="H2595"/>
      <c r="I2595"/>
      <c r="J2595"/>
      <c r="K2595"/>
      <c r="L2595"/>
    </row>
    <row r="2596" spans="1:12" ht="16" x14ac:dyDescent="0.2">
      <c r="A2596"/>
      <c r="B2596"/>
      <c r="C2596"/>
      <c r="D2596"/>
      <c r="E2596"/>
      <c r="F2596"/>
      <c r="G2596"/>
      <c r="H2596"/>
      <c r="I2596"/>
      <c r="J2596"/>
      <c r="K2596"/>
      <c r="L2596"/>
    </row>
    <row r="2597" spans="1:12" ht="16" x14ac:dyDescent="0.2">
      <c r="A2597"/>
      <c r="B2597"/>
      <c r="C2597"/>
      <c r="D2597"/>
      <c r="E2597"/>
      <c r="F2597"/>
      <c r="G2597"/>
      <c r="H2597"/>
      <c r="I2597"/>
      <c r="J2597"/>
      <c r="K2597"/>
      <c r="L2597"/>
    </row>
    <row r="2598" spans="1:12" ht="16" x14ac:dyDescent="0.2">
      <c r="A2598"/>
      <c r="B2598"/>
      <c r="C2598"/>
      <c r="D2598"/>
      <c r="E2598"/>
      <c r="F2598"/>
      <c r="G2598"/>
      <c r="H2598"/>
      <c r="I2598"/>
      <c r="J2598"/>
      <c r="K2598"/>
      <c r="L2598"/>
    </row>
    <row r="2599" spans="1:12" ht="16" x14ac:dyDescent="0.2">
      <c r="A2599"/>
      <c r="B2599"/>
      <c r="C2599"/>
      <c r="D2599"/>
      <c r="E2599"/>
      <c r="F2599"/>
      <c r="G2599"/>
      <c r="H2599"/>
      <c r="I2599"/>
      <c r="J2599"/>
      <c r="K2599"/>
      <c r="L2599"/>
    </row>
    <row r="2600" spans="1:12" ht="16" x14ac:dyDescent="0.2">
      <c r="A2600"/>
      <c r="B2600"/>
      <c r="C2600"/>
      <c r="D2600"/>
      <c r="E2600"/>
      <c r="F2600"/>
      <c r="G2600"/>
      <c r="H2600"/>
      <c r="I2600"/>
      <c r="J2600"/>
      <c r="K2600"/>
      <c r="L2600"/>
    </row>
    <row r="2601" spans="1:12" ht="16" x14ac:dyDescent="0.2">
      <c r="A2601"/>
      <c r="B2601"/>
      <c r="C2601"/>
      <c r="D2601"/>
      <c r="E2601"/>
      <c r="F2601"/>
      <c r="G2601"/>
      <c r="H2601"/>
      <c r="I2601"/>
      <c r="J2601"/>
      <c r="K2601"/>
      <c r="L2601"/>
    </row>
    <row r="2602" spans="1:12" ht="16" x14ac:dyDescent="0.2">
      <c r="A2602"/>
      <c r="B2602"/>
      <c r="C2602"/>
      <c r="D2602"/>
      <c r="E2602"/>
      <c r="F2602"/>
      <c r="G2602"/>
      <c r="H2602"/>
      <c r="I2602"/>
      <c r="J2602"/>
      <c r="K2602"/>
      <c r="L2602"/>
    </row>
    <row r="2603" spans="1:12" ht="16" x14ac:dyDescent="0.2">
      <c r="A2603"/>
      <c r="B2603"/>
      <c r="C2603"/>
      <c r="D2603"/>
      <c r="E2603"/>
      <c r="F2603"/>
      <c r="G2603"/>
      <c r="H2603"/>
      <c r="I2603"/>
      <c r="J2603"/>
      <c r="K2603"/>
      <c r="L2603"/>
    </row>
    <row r="2604" spans="1:12" ht="16" x14ac:dyDescent="0.2">
      <c r="A2604"/>
      <c r="B2604"/>
      <c r="C2604"/>
      <c r="D2604"/>
      <c r="E2604"/>
      <c r="F2604"/>
      <c r="G2604"/>
      <c r="H2604"/>
      <c r="I2604"/>
      <c r="J2604"/>
      <c r="K2604"/>
      <c r="L2604"/>
    </row>
    <row r="2605" spans="1:12" ht="16" x14ac:dyDescent="0.2">
      <c r="A2605"/>
      <c r="B2605"/>
      <c r="C2605"/>
      <c r="D2605"/>
      <c r="E2605"/>
      <c r="F2605"/>
      <c r="G2605"/>
      <c r="H2605"/>
      <c r="I2605"/>
      <c r="J2605"/>
      <c r="K2605"/>
      <c r="L2605"/>
    </row>
    <row r="2606" spans="1:12" ht="16" x14ac:dyDescent="0.2">
      <c r="A2606"/>
      <c r="B2606"/>
      <c r="C2606"/>
      <c r="D2606"/>
      <c r="E2606"/>
      <c r="F2606"/>
      <c r="G2606"/>
      <c r="H2606"/>
      <c r="I2606"/>
      <c r="J2606"/>
      <c r="K2606"/>
      <c r="L2606"/>
    </row>
    <row r="2607" spans="1:12" ht="16" x14ac:dyDescent="0.2">
      <c r="A2607"/>
      <c r="B2607"/>
      <c r="C2607"/>
      <c r="D2607"/>
      <c r="E2607"/>
      <c r="F2607"/>
      <c r="G2607"/>
      <c r="H2607"/>
      <c r="I2607"/>
      <c r="J2607"/>
      <c r="K2607"/>
      <c r="L2607"/>
    </row>
    <row r="2608" spans="1:12" ht="16" x14ac:dyDescent="0.2">
      <c r="A2608"/>
      <c r="B2608"/>
      <c r="C2608"/>
      <c r="D2608"/>
      <c r="E2608"/>
      <c r="F2608"/>
      <c r="G2608"/>
      <c r="H2608"/>
      <c r="I2608"/>
      <c r="J2608"/>
      <c r="K2608"/>
      <c r="L2608"/>
    </row>
    <row r="2609" spans="1:12" ht="16" x14ac:dyDescent="0.2">
      <c r="A2609"/>
      <c r="B2609"/>
      <c r="C2609"/>
      <c r="D2609"/>
      <c r="E2609"/>
      <c r="F2609"/>
      <c r="G2609"/>
      <c r="H2609"/>
      <c r="I2609"/>
      <c r="J2609"/>
      <c r="K2609"/>
      <c r="L2609"/>
    </row>
    <row r="2610" spans="1:12" ht="16" x14ac:dyDescent="0.2">
      <c r="A2610"/>
      <c r="B2610"/>
      <c r="C2610"/>
      <c r="D2610"/>
      <c r="E2610"/>
      <c r="F2610"/>
      <c r="G2610"/>
      <c r="H2610"/>
      <c r="I2610"/>
      <c r="J2610"/>
      <c r="K2610"/>
      <c r="L2610"/>
    </row>
    <row r="2611" spans="1:12" ht="16" x14ac:dyDescent="0.2">
      <c r="A2611"/>
      <c r="B2611"/>
      <c r="C2611"/>
      <c r="D2611"/>
      <c r="E2611"/>
      <c r="F2611"/>
      <c r="G2611"/>
      <c r="H2611"/>
      <c r="I2611"/>
      <c r="J2611"/>
      <c r="K2611"/>
      <c r="L2611"/>
    </row>
    <row r="2612" spans="1:12" ht="16" x14ac:dyDescent="0.2">
      <c r="A2612"/>
      <c r="B2612"/>
      <c r="C2612"/>
      <c r="D2612"/>
      <c r="E2612"/>
      <c r="F2612"/>
      <c r="G2612"/>
      <c r="H2612"/>
      <c r="I2612"/>
      <c r="J2612"/>
      <c r="K2612"/>
      <c r="L2612"/>
    </row>
    <row r="2613" spans="1:12" ht="16" x14ac:dyDescent="0.2">
      <c r="A2613"/>
      <c r="B2613"/>
      <c r="C2613"/>
      <c r="D2613"/>
      <c r="E2613"/>
      <c r="F2613"/>
      <c r="G2613"/>
      <c r="H2613"/>
      <c r="I2613"/>
      <c r="J2613"/>
      <c r="K2613"/>
      <c r="L2613"/>
    </row>
    <row r="2614" spans="1:12" ht="16" x14ac:dyDescent="0.2">
      <c r="A2614"/>
      <c r="B2614"/>
      <c r="C2614"/>
      <c r="D2614"/>
      <c r="E2614"/>
      <c r="F2614"/>
      <c r="G2614"/>
      <c r="H2614"/>
      <c r="I2614"/>
      <c r="J2614"/>
      <c r="K2614"/>
      <c r="L2614"/>
    </row>
    <row r="2615" spans="1:12" ht="16" x14ac:dyDescent="0.2">
      <c r="A2615"/>
      <c r="B2615"/>
      <c r="C2615"/>
      <c r="D2615"/>
      <c r="E2615"/>
      <c r="F2615"/>
      <c r="G2615"/>
      <c r="H2615"/>
      <c r="I2615"/>
      <c r="J2615"/>
      <c r="K2615"/>
      <c r="L2615"/>
    </row>
    <row r="2616" spans="1:12" ht="16" x14ac:dyDescent="0.2">
      <c r="A2616"/>
      <c r="B2616"/>
      <c r="C2616"/>
      <c r="D2616"/>
      <c r="E2616"/>
      <c r="F2616"/>
      <c r="G2616"/>
      <c r="H2616"/>
      <c r="I2616"/>
      <c r="J2616"/>
      <c r="K2616"/>
      <c r="L2616"/>
    </row>
    <row r="2617" spans="1:12" ht="16" x14ac:dyDescent="0.2">
      <c r="A2617"/>
      <c r="B2617"/>
      <c r="C2617"/>
      <c r="D2617"/>
      <c r="E2617"/>
      <c r="F2617"/>
      <c r="G2617"/>
      <c r="H2617"/>
      <c r="I2617"/>
      <c r="J2617"/>
      <c r="K2617"/>
      <c r="L2617"/>
    </row>
    <row r="2618" spans="1:12" ht="16" x14ac:dyDescent="0.2">
      <c r="A2618"/>
      <c r="B2618"/>
      <c r="C2618"/>
      <c r="D2618"/>
      <c r="E2618"/>
      <c r="F2618"/>
      <c r="G2618"/>
      <c r="H2618"/>
      <c r="I2618"/>
      <c r="J2618"/>
      <c r="K2618"/>
      <c r="L2618"/>
    </row>
    <row r="2619" spans="1:12" ht="16" x14ac:dyDescent="0.2">
      <c r="A2619"/>
      <c r="B2619"/>
      <c r="C2619"/>
      <c r="D2619"/>
      <c r="E2619"/>
      <c r="F2619"/>
      <c r="G2619"/>
      <c r="H2619"/>
      <c r="I2619"/>
      <c r="J2619"/>
      <c r="K2619"/>
      <c r="L2619"/>
    </row>
    <row r="2620" spans="1:12" ht="16" x14ac:dyDescent="0.2">
      <c r="A2620"/>
      <c r="B2620"/>
      <c r="C2620"/>
      <c r="D2620"/>
      <c r="E2620"/>
      <c r="F2620"/>
      <c r="G2620"/>
      <c r="H2620"/>
      <c r="I2620"/>
      <c r="J2620"/>
      <c r="K2620"/>
      <c r="L2620"/>
    </row>
    <row r="2621" spans="1:12" ht="16" x14ac:dyDescent="0.2">
      <c r="A2621"/>
      <c r="B2621"/>
      <c r="C2621"/>
      <c r="D2621"/>
      <c r="E2621"/>
      <c r="F2621"/>
      <c r="G2621"/>
      <c r="H2621"/>
      <c r="I2621"/>
      <c r="J2621"/>
      <c r="K2621"/>
      <c r="L2621"/>
    </row>
    <row r="2622" spans="1:12" ht="16" x14ac:dyDescent="0.2">
      <c r="A2622"/>
      <c r="B2622"/>
      <c r="C2622"/>
      <c r="D2622"/>
      <c r="E2622"/>
      <c r="F2622"/>
      <c r="G2622"/>
      <c r="H2622"/>
      <c r="I2622"/>
      <c r="J2622"/>
      <c r="K2622"/>
      <c r="L2622"/>
    </row>
    <row r="2623" spans="1:12" ht="16" x14ac:dyDescent="0.2">
      <c r="A2623"/>
      <c r="B2623"/>
      <c r="C2623"/>
      <c r="D2623"/>
      <c r="E2623"/>
      <c r="F2623"/>
      <c r="G2623"/>
      <c r="H2623"/>
      <c r="I2623"/>
      <c r="J2623"/>
      <c r="K2623"/>
      <c r="L2623"/>
    </row>
    <row r="2624" spans="1:12" ht="16" x14ac:dyDescent="0.2">
      <c r="A2624"/>
      <c r="B2624"/>
      <c r="C2624"/>
      <c r="D2624"/>
      <c r="E2624"/>
      <c r="F2624"/>
      <c r="G2624"/>
      <c r="H2624"/>
      <c r="I2624"/>
      <c r="J2624"/>
      <c r="K2624"/>
      <c r="L2624"/>
    </row>
    <row r="2625" spans="1:12" ht="16" x14ac:dyDescent="0.2">
      <c r="A2625"/>
      <c r="B2625"/>
      <c r="C2625"/>
      <c r="D2625"/>
      <c r="E2625"/>
      <c r="F2625"/>
      <c r="G2625"/>
      <c r="H2625"/>
      <c r="I2625"/>
      <c r="J2625"/>
      <c r="K2625"/>
      <c r="L2625"/>
    </row>
    <row r="2626" spans="1:12" ht="16" x14ac:dyDescent="0.2">
      <c r="A2626"/>
      <c r="B2626"/>
      <c r="C2626"/>
      <c r="D2626"/>
      <c r="E2626"/>
      <c r="F2626"/>
      <c r="G2626"/>
      <c r="H2626"/>
      <c r="I2626"/>
      <c r="J2626"/>
      <c r="K2626"/>
      <c r="L2626"/>
    </row>
    <row r="2627" spans="1:12" ht="16" x14ac:dyDescent="0.2">
      <c r="A2627"/>
      <c r="B2627"/>
      <c r="C2627"/>
      <c r="D2627"/>
      <c r="E2627"/>
      <c r="F2627"/>
      <c r="G2627"/>
      <c r="H2627"/>
      <c r="I2627"/>
      <c r="J2627"/>
      <c r="K2627"/>
      <c r="L2627"/>
    </row>
    <row r="2628" spans="1:12" ht="16" x14ac:dyDescent="0.2">
      <c r="A2628"/>
      <c r="B2628"/>
      <c r="C2628"/>
      <c r="D2628"/>
      <c r="E2628"/>
      <c r="F2628"/>
      <c r="G2628"/>
      <c r="H2628"/>
      <c r="I2628"/>
      <c r="J2628"/>
      <c r="K2628"/>
      <c r="L2628"/>
    </row>
    <row r="2629" spans="1:12" ht="16" x14ac:dyDescent="0.2">
      <c r="A2629"/>
      <c r="B2629"/>
      <c r="C2629"/>
      <c r="D2629"/>
      <c r="E2629"/>
      <c r="F2629"/>
      <c r="G2629"/>
      <c r="H2629"/>
      <c r="I2629"/>
      <c r="J2629"/>
      <c r="K2629"/>
      <c r="L2629"/>
    </row>
    <row r="2630" spans="1:12" ht="16" x14ac:dyDescent="0.2">
      <c r="A2630"/>
      <c r="B2630"/>
      <c r="C2630"/>
      <c r="D2630"/>
      <c r="E2630"/>
      <c r="F2630"/>
      <c r="G2630"/>
      <c r="H2630"/>
      <c r="I2630"/>
      <c r="J2630"/>
      <c r="K2630"/>
      <c r="L2630"/>
    </row>
    <row r="2631" spans="1:12" ht="16" x14ac:dyDescent="0.2">
      <c r="A2631"/>
      <c r="B2631"/>
      <c r="C2631"/>
      <c r="D2631"/>
      <c r="E2631"/>
      <c r="F2631"/>
      <c r="G2631"/>
      <c r="H2631"/>
      <c r="I2631"/>
      <c r="J2631"/>
      <c r="K2631"/>
      <c r="L2631"/>
    </row>
    <row r="2632" spans="1:12" ht="16" x14ac:dyDescent="0.2">
      <c r="A2632"/>
      <c r="B2632"/>
      <c r="C2632"/>
      <c r="D2632"/>
      <c r="E2632"/>
      <c r="F2632"/>
      <c r="G2632"/>
      <c r="H2632"/>
      <c r="I2632"/>
      <c r="J2632"/>
      <c r="K2632"/>
      <c r="L2632"/>
    </row>
    <row r="2633" spans="1:12" ht="16" x14ac:dyDescent="0.2">
      <c r="A2633"/>
      <c r="B2633"/>
      <c r="C2633"/>
      <c r="D2633"/>
      <c r="E2633"/>
      <c r="F2633"/>
      <c r="G2633"/>
      <c r="H2633"/>
      <c r="I2633"/>
      <c r="J2633"/>
      <c r="K2633"/>
      <c r="L2633"/>
    </row>
    <row r="2634" spans="1:12" ht="16" x14ac:dyDescent="0.2">
      <c r="A2634"/>
      <c r="B2634"/>
      <c r="C2634"/>
      <c r="D2634"/>
      <c r="E2634"/>
      <c r="F2634"/>
      <c r="G2634"/>
      <c r="H2634"/>
      <c r="I2634"/>
      <c r="J2634"/>
      <c r="K2634"/>
      <c r="L2634"/>
    </row>
    <row r="2635" spans="1:12" ht="16" x14ac:dyDescent="0.2">
      <c r="A2635"/>
      <c r="B2635"/>
      <c r="C2635"/>
      <c r="D2635"/>
      <c r="E2635"/>
      <c r="F2635"/>
      <c r="G2635"/>
      <c r="H2635"/>
      <c r="I2635"/>
      <c r="J2635"/>
      <c r="K2635"/>
      <c r="L2635"/>
    </row>
    <row r="2636" spans="1:12" ht="16" x14ac:dyDescent="0.2">
      <c r="A2636"/>
      <c r="B2636"/>
      <c r="C2636"/>
      <c r="D2636"/>
      <c r="E2636"/>
      <c r="F2636"/>
      <c r="G2636"/>
      <c r="H2636"/>
      <c r="I2636"/>
      <c r="J2636"/>
      <c r="K2636"/>
      <c r="L2636"/>
    </row>
    <row r="2637" spans="1:12" ht="16" x14ac:dyDescent="0.2">
      <c r="A2637"/>
      <c r="B2637"/>
      <c r="C2637"/>
      <c r="D2637"/>
      <c r="E2637"/>
      <c r="F2637"/>
      <c r="G2637"/>
      <c r="H2637"/>
      <c r="I2637"/>
      <c r="J2637"/>
      <c r="K2637"/>
      <c r="L2637"/>
    </row>
    <row r="2638" spans="1:12" ht="16" x14ac:dyDescent="0.2">
      <c r="A2638"/>
      <c r="B2638"/>
      <c r="C2638"/>
      <c r="D2638"/>
      <c r="E2638"/>
      <c r="F2638"/>
      <c r="G2638"/>
      <c r="H2638"/>
      <c r="I2638"/>
      <c r="J2638"/>
      <c r="K2638"/>
      <c r="L2638"/>
    </row>
    <row r="2639" spans="1:12" ht="16" x14ac:dyDescent="0.2">
      <c r="A2639"/>
      <c r="B2639"/>
      <c r="C2639"/>
      <c r="D2639"/>
      <c r="E2639"/>
      <c r="F2639"/>
      <c r="G2639"/>
      <c r="H2639"/>
      <c r="I2639"/>
      <c r="J2639"/>
      <c r="K2639"/>
      <c r="L2639"/>
    </row>
    <row r="2640" spans="1:12" ht="16" x14ac:dyDescent="0.2">
      <c r="A2640"/>
      <c r="B2640"/>
      <c r="C2640"/>
      <c r="D2640"/>
      <c r="E2640"/>
      <c r="F2640"/>
      <c r="G2640"/>
      <c r="H2640"/>
      <c r="I2640"/>
      <c r="J2640"/>
      <c r="K2640"/>
      <c r="L2640"/>
    </row>
    <row r="2641" spans="1:12" ht="16" x14ac:dyDescent="0.2">
      <c r="A2641"/>
      <c r="B2641"/>
      <c r="C2641"/>
      <c r="D2641"/>
      <c r="E2641"/>
      <c r="F2641"/>
      <c r="G2641"/>
      <c r="H2641"/>
      <c r="I2641"/>
      <c r="J2641"/>
      <c r="K2641"/>
      <c r="L2641"/>
    </row>
    <row r="2642" spans="1:12" ht="16" x14ac:dyDescent="0.2">
      <c r="A2642"/>
      <c r="B2642"/>
      <c r="C2642"/>
      <c r="D2642"/>
      <c r="E2642"/>
      <c r="F2642"/>
      <c r="G2642"/>
      <c r="H2642"/>
      <c r="I2642"/>
      <c r="J2642"/>
      <c r="K2642"/>
      <c r="L2642"/>
    </row>
    <row r="2643" spans="1:12" ht="16" x14ac:dyDescent="0.2">
      <c r="A2643"/>
      <c r="B2643"/>
      <c r="C2643"/>
      <c r="D2643"/>
      <c r="E2643"/>
      <c r="F2643"/>
      <c r="G2643"/>
      <c r="H2643"/>
      <c r="I2643"/>
      <c r="J2643"/>
      <c r="K2643"/>
      <c r="L2643"/>
    </row>
    <row r="2644" spans="1:12" ht="16" x14ac:dyDescent="0.2">
      <c r="A2644"/>
      <c r="B2644"/>
      <c r="C2644"/>
      <c r="D2644"/>
      <c r="E2644"/>
      <c r="F2644"/>
      <c r="G2644"/>
      <c r="H2644"/>
      <c r="I2644"/>
      <c r="J2644"/>
      <c r="K2644"/>
      <c r="L2644"/>
    </row>
    <row r="2645" spans="1:12" ht="16" x14ac:dyDescent="0.2">
      <c r="A2645"/>
      <c r="B2645"/>
      <c r="C2645"/>
      <c r="D2645"/>
      <c r="E2645"/>
      <c r="F2645"/>
      <c r="G2645"/>
      <c r="H2645"/>
      <c r="I2645"/>
      <c r="J2645"/>
      <c r="K2645"/>
      <c r="L2645"/>
    </row>
    <row r="2646" spans="1:12" ht="16" x14ac:dyDescent="0.2">
      <c r="A2646"/>
      <c r="B2646"/>
      <c r="C2646"/>
      <c r="D2646"/>
      <c r="E2646"/>
      <c r="F2646"/>
      <c r="G2646"/>
      <c r="H2646"/>
      <c r="I2646"/>
      <c r="J2646"/>
      <c r="K2646"/>
      <c r="L2646"/>
    </row>
    <row r="2647" spans="1:12" ht="16" x14ac:dyDescent="0.2">
      <c r="A2647"/>
      <c r="B2647"/>
      <c r="C2647"/>
      <c r="D2647"/>
      <c r="E2647"/>
      <c r="F2647"/>
      <c r="G2647"/>
      <c r="H2647"/>
      <c r="I2647"/>
      <c r="J2647"/>
      <c r="K2647"/>
      <c r="L2647"/>
    </row>
    <row r="2648" spans="1:12" ht="16" x14ac:dyDescent="0.2">
      <c r="A2648"/>
      <c r="B2648"/>
      <c r="C2648"/>
      <c r="D2648"/>
      <c r="E2648"/>
      <c r="F2648"/>
      <c r="G2648"/>
      <c r="H2648"/>
      <c r="I2648"/>
      <c r="J2648"/>
      <c r="K2648"/>
      <c r="L2648"/>
    </row>
    <row r="2649" spans="1:12" ht="16" x14ac:dyDescent="0.2">
      <c r="A2649"/>
      <c r="B2649"/>
      <c r="C2649"/>
      <c r="D2649"/>
      <c r="E2649"/>
      <c r="F2649"/>
      <c r="G2649"/>
      <c r="H2649"/>
      <c r="I2649"/>
      <c r="J2649"/>
      <c r="K2649"/>
      <c r="L2649"/>
    </row>
    <row r="2650" spans="1:12" ht="16" x14ac:dyDescent="0.2">
      <c r="A2650"/>
      <c r="B2650"/>
      <c r="C2650"/>
      <c r="D2650"/>
      <c r="E2650"/>
      <c r="F2650"/>
      <c r="G2650"/>
      <c r="H2650"/>
      <c r="I2650"/>
      <c r="J2650"/>
      <c r="K2650"/>
      <c r="L2650"/>
    </row>
    <row r="2651" spans="1:12" ht="16" x14ac:dyDescent="0.2">
      <c r="A2651"/>
      <c r="B2651"/>
      <c r="C2651"/>
      <c r="D2651"/>
      <c r="E2651"/>
      <c r="F2651"/>
      <c r="G2651"/>
      <c r="H2651"/>
      <c r="I2651"/>
      <c r="J2651"/>
      <c r="K2651"/>
      <c r="L2651"/>
    </row>
    <row r="2652" spans="1:12" ht="16" x14ac:dyDescent="0.2">
      <c r="A2652"/>
      <c r="B2652"/>
      <c r="C2652"/>
      <c r="D2652"/>
      <c r="E2652"/>
      <c r="F2652"/>
      <c r="G2652"/>
      <c r="H2652"/>
      <c r="I2652"/>
      <c r="J2652"/>
      <c r="K2652"/>
      <c r="L2652"/>
    </row>
    <row r="2653" spans="1:12" ht="16" x14ac:dyDescent="0.2">
      <c r="A2653"/>
      <c r="B2653"/>
      <c r="C2653"/>
      <c r="D2653"/>
      <c r="E2653"/>
      <c r="F2653"/>
      <c r="G2653"/>
      <c r="H2653"/>
      <c r="I2653"/>
      <c r="J2653"/>
      <c r="K2653"/>
      <c r="L2653"/>
    </row>
    <row r="2654" spans="1:12" ht="16" x14ac:dyDescent="0.2">
      <c r="A2654"/>
      <c r="B2654"/>
      <c r="C2654"/>
      <c r="D2654"/>
      <c r="E2654"/>
      <c r="F2654"/>
      <c r="G2654"/>
      <c r="H2654"/>
      <c r="I2654"/>
      <c r="J2654"/>
      <c r="K2654"/>
      <c r="L2654"/>
    </row>
    <row r="2655" spans="1:12" ht="16" x14ac:dyDescent="0.2">
      <c r="A2655"/>
      <c r="B2655"/>
      <c r="C2655"/>
      <c r="D2655"/>
      <c r="E2655"/>
      <c r="F2655"/>
      <c r="G2655"/>
      <c r="H2655"/>
      <c r="I2655"/>
      <c r="J2655"/>
      <c r="K2655"/>
      <c r="L2655"/>
    </row>
    <row r="2656" spans="1:12" ht="16" x14ac:dyDescent="0.2">
      <c r="A2656"/>
      <c r="B2656"/>
      <c r="C2656"/>
      <c r="D2656"/>
      <c r="E2656"/>
      <c r="F2656"/>
      <c r="G2656"/>
      <c r="H2656"/>
      <c r="I2656"/>
      <c r="J2656"/>
      <c r="K2656"/>
      <c r="L2656"/>
    </row>
    <row r="2657" spans="1:12" ht="16" x14ac:dyDescent="0.2">
      <c r="A2657"/>
      <c r="B2657"/>
      <c r="C2657"/>
      <c r="D2657"/>
      <c r="E2657"/>
      <c r="F2657"/>
      <c r="G2657"/>
      <c r="H2657"/>
      <c r="I2657"/>
      <c r="J2657"/>
      <c r="K2657"/>
      <c r="L2657"/>
    </row>
    <row r="2658" spans="1:12" ht="16" x14ac:dyDescent="0.2">
      <c r="A2658"/>
      <c r="B2658"/>
      <c r="C2658"/>
      <c r="D2658"/>
      <c r="E2658"/>
      <c r="F2658"/>
      <c r="G2658"/>
      <c r="H2658"/>
      <c r="I2658"/>
      <c r="J2658"/>
      <c r="K2658"/>
      <c r="L2658"/>
    </row>
    <row r="2659" spans="1:12" ht="16" x14ac:dyDescent="0.2">
      <c r="A2659"/>
      <c r="B2659"/>
      <c r="C2659"/>
      <c r="D2659"/>
      <c r="E2659"/>
      <c r="F2659"/>
      <c r="G2659"/>
      <c r="H2659"/>
      <c r="I2659"/>
      <c r="J2659"/>
      <c r="K2659"/>
      <c r="L2659"/>
    </row>
    <row r="2660" spans="1:12" ht="16" x14ac:dyDescent="0.2">
      <c r="A2660"/>
      <c r="B2660"/>
      <c r="C2660"/>
      <c r="D2660"/>
      <c r="E2660"/>
      <c r="F2660"/>
      <c r="G2660"/>
      <c r="H2660"/>
      <c r="I2660"/>
      <c r="J2660"/>
      <c r="K2660"/>
      <c r="L2660"/>
    </row>
    <row r="2661" spans="1:12" ht="16" x14ac:dyDescent="0.2">
      <c r="A2661"/>
      <c r="B2661"/>
      <c r="C2661"/>
      <c r="D2661"/>
      <c r="E2661"/>
      <c r="F2661"/>
      <c r="G2661"/>
      <c r="H2661"/>
      <c r="I2661"/>
      <c r="J2661"/>
      <c r="K2661"/>
      <c r="L2661"/>
    </row>
    <row r="2662" spans="1:12" ht="16" x14ac:dyDescent="0.2">
      <c r="A2662"/>
      <c r="B2662"/>
      <c r="C2662"/>
      <c r="D2662"/>
      <c r="E2662"/>
      <c r="F2662"/>
      <c r="G2662"/>
      <c r="H2662"/>
      <c r="I2662"/>
      <c r="J2662"/>
      <c r="K2662"/>
      <c r="L2662"/>
    </row>
    <row r="2663" spans="1:12" ht="16" x14ac:dyDescent="0.2">
      <c r="A2663"/>
      <c r="B2663"/>
      <c r="C2663"/>
      <c r="D2663"/>
      <c r="E2663"/>
      <c r="F2663"/>
      <c r="G2663"/>
      <c r="H2663"/>
      <c r="I2663"/>
      <c r="J2663"/>
      <c r="K2663"/>
      <c r="L2663"/>
    </row>
    <row r="2664" spans="1:12" ht="16" x14ac:dyDescent="0.2">
      <c r="A2664"/>
      <c r="B2664"/>
      <c r="C2664"/>
      <c r="D2664"/>
      <c r="E2664"/>
      <c r="F2664"/>
      <c r="G2664"/>
      <c r="H2664"/>
      <c r="I2664"/>
      <c r="J2664"/>
      <c r="K2664"/>
      <c r="L2664"/>
    </row>
    <row r="2665" spans="1:12" ht="16" x14ac:dyDescent="0.2">
      <c r="A2665"/>
      <c r="B2665"/>
      <c r="C2665"/>
      <c r="D2665"/>
      <c r="E2665"/>
      <c r="F2665"/>
      <c r="G2665"/>
      <c r="H2665"/>
      <c r="I2665"/>
      <c r="J2665"/>
      <c r="K2665"/>
      <c r="L2665"/>
    </row>
    <row r="2666" spans="1:12" ht="16" x14ac:dyDescent="0.2">
      <c r="A2666"/>
      <c r="B2666"/>
      <c r="C2666"/>
      <c r="D2666"/>
      <c r="E2666"/>
      <c r="F2666"/>
      <c r="G2666"/>
      <c r="H2666"/>
      <c r="I2666"/>
      <c r="J2666"/>
      <c r="K2666"/>
      <c r="L2666"/>
    </row>
    <row r="2667" spans="1:12" ht="16" x14ac:dyDescent="0.2">
      <c r="A2667"/>
      <c r="B2667"/>
      <c r="C2667"/>
      <c r="D2667"/>
      <c r="E2667"/>
      <c r="F2667"/>
      <c r="G2667"/>
      <c r="H2667"/>
      <c r="I2667"/>
      <c r="J2667"/>
      <c r="K2667"/>
      <c r="L2667"/>
    </row>
    <row r="2668" spans="1:12" ht="16" x14ac:dyDescent="0.2">
      <c r="A2668"/>
      <c r="B2668"/>
      <c r="C2668"/>
      <c r="D2668"/>
      <c r="E2668"/>
      <c r="F2668"/>
      <c r="G2668"/>
      <c r="H2668"/>
      <c r="I2668"/>
      <c r="J2668"/>
      <c r="K2668"/>
      <c r="L2668"/>
    </row>
    <row r="2669" spans="1:12" ht="16" x14ac:dyDescent="0.2">
      <c r="A2669"/>
      <c r="B2669"/>
      <c r="C2669"/>
      <c r="D2669"/>
      <c r="E2669"/>
      <c r="F2669"/>
      <c r="G2669"/>
      <c r="H2669"/>
      <c r="I2669"/>
      <c r="J2669"/>
      <c r="K2669"/>
      <c r="L2669"/>
    </row>
    <row r="2670" spans="1:12" ht="16" x14ac:dyDescent="0.2">
      <c r="A2670"/>
      <c r="B2670"/>
      <c r="C2670"/>
      <c r="D2670"/>
      <c r="E2670"/>
      <c r="F2670"/>
      <c r="G2670"/>
      <c r="H2670"/>
      <c r="I2670"/>
      <c r="J2670"/>
      <c r="K2670"/>
      <c r="L2670"/>
    </row>
    <row r="2671" spans="1:12" ht="16" x14ac:dyDescent="0.2">
      <c r="A2671"/>
      <c r="B2671"/>
      <c r="C2671"/>
      <c r="D2671"/>
      <c r="E2671"/>
      <c r="F2671"/>
      <c r="G2671"/>
      <c r="H2671"/>
      <c r="I2671"/>
      <c r="J2671"/>
      <c r="K2671"/>
      <c r="L2671"/>
    </row>
    <row r="2672" spans="1:12" ht="16" x14ac:dyDescent="0.2">
      <c r="A2672"/>
      <c r="B2672"/>
      <c r="C2672"/>
      <c r="D2672"/>
      <c r="E2672"/>
      <c r="F2672"/>
      <c r="G2672"/>
      <c r="H2672"/>
      <c r="I2672"/>
      <c r="J2672"/>
      <c r="K2672"/>
      <c r="L2672"/>
    </row>
    <row r="2673" spans="1:12" ht="16" x14ac:dyDescent="0.2">
      <c r="A2673"/>
      <c r="B2673"/>
      <c r="C2673"/>
      <c r="D2673"/>
      <c r="E2673"/>
      <c r="F2673"/>
      <c r="G2673"/>
      <c r="H2673"/>
      <c r="I2673"/>
      <c r="J2673"/>
      <c r="K2673"/>
      <c r="L2673"/>
    </row>
    <row r="2674" spans="1:12" ht="16" x14ac:dyDescent="0.2">
      <c r="A2674"/>
      <c r="B2674"/>
      <c r="C2674"/>
      <c r="D2674"/>
      <c r="E2674"/>
      <c r="F2674"/>
      <c r="G2674"/>
      <c r="H2674"/>
      <c r="I2674"/>
      <c r="J2674"/>
      <c r="K2674"/>
      <c r="L2674"/>
    </row>
    <row r="2675" spans="1:12" ht="16" x14ac:dyDescent="0.2">
      <c r="A2675"/>
      <c r="B2675"/>
      <c r="C2675"/>
      <c r="D2675"/>
      <c r="E2675"/>
      <c r="F2675"/>
      <c r="G2675"/>
      <c r="H2675"/>
      <c r="I2675"/>
      <c r="J2675"/>
      <c r="K2675"/>
      <c r="L2675"/>
    </row>
    <row r="2676" spans="1:12" ht="16" x14ac:dyDescent="0.2">
      <c r="A2676"/>
      <c r="B2676"/>
      <c r="C2676"/>
      <c r="D2676"/>
      <c r="E2676"/>
      <c r="F2676"/>
      <c r="G2676"/>
      <c r="H2676"/>
      <c r="I2676"/>
      <c r="J2676"/>
      <c r="K2676"/>
      <c r="L2676"/>
    </row>
    <row r="2677" spans="1:12" ht="16" x14ac:dyDescent="0.2">
      <c r="A2677"/>
      <c r="B2677"/>
      <c r="C2677"/>
      <c r="D2677"/>
      <c r="E2677"/>
      <c r="F2677"/>
      <c r="G2677"/>
      <c r="H2677"/>
      <c r="I2677"/>
      <c r="J2677"/>
      <c r="K2677"/>
      <c r="L2677"/>
    </row>
    <row r="2678" spans="1:12" ht="16" x14ac:dyDescent="0.2">
      <c r="A2678"/>
      <c r="B2678"/>
      <c r="C2678"/>
      <c r="D2678"/>
      <c r="E2678"/>
      <c r="F2678"/>
      <c r="G2678"/>
      <c r="H2678"/>
      <c r="I2678"/>
      <c r="J2678"/>
      <c r="K2678"/>
      <c r="L2678"/>
    </row>
    <row r="2679" spans="1:12" ht="16" x14ac:dyDescent="0.2">
      <c r="A2679"/>
      <c r="B2679"/>
      <c r="C2679"/>
      <c r="D2679"/>
      <c r="E2679"/>
      <c r="F2679"/>
      <c r="G2679"/>
      <c r="H2679"/>
      <c r="I2679"/>
      <c r="J2679"/>
      <c r="K2679"/>
      <c r="L2679"/>
    </row>
    <row r="2680" spans="1:12" ht="16" x14ac:dyDescent="0.2">
      <c r="A2680"/>
      <c r="B2680"/>
      <c r="C2680"/>
      <c r="D2680"/>
      <c r="E2680"/>
      <c r="F2680"/>
      <c r="G2680"/>
      <c r="H2680"/>
      <c r="I2680"/>
      <c r="J2680"/>
      <c r="K2680"/>
      <c r="L2680"/>
    </row>
    <row r="2681" spans="1:12" ht="16" x14ac:dyDescent="0.2">
      <c r="A2681"/>
      <c r="B2681"/>
      <c r="C2681"/>
      <c r="D2681"/>
      <c r="E2681"/>
      <c r="F2681"/>
      <c r="G2681"/>
      <c r="H2681"/>
      <c r="I2681"/>
      <c r="J2681"/>
      <c r="K2681"/>
      <c r="L2681"/>
    </row>
    <row r="2682" spans="1:12" ht="16" x14ac:dyDescent="0.2">
      <c r="A2682"/>
      <c r="B2682"/>
      <c r="C2682"/>
      <c r="D2682"/>
      <c r="E2682"/>
      <c r="F2682"/>
      <c r="G2682"/>
      <c r="H2682"/>
      <c r="I2682"/>
      <c r="J2682"/>
      <c r="K2682"/>
      <c r="L2682"/>
    </row>
    <row r="2683" spans="1:12" ht="16" x14ac:dyDescent="0.2">
      <c r="A2683"/>
      <c r="B2683"/>
      <c r="C2683"/>
      <c r="D2683"/>
      <c r="E2683"/>
      <c r="F2683"/>
      <c r="G2683"/>
      <c r="H2683"/>
      <c r="I2683"/>
      <c r="J2683"/>
      <c r="K2683"/>
      <c r="L2683"/>
    </row>
    <row r="2684" spans="1:12" ht="16" x14ac:dyDescent="0.2">
      <c r="A2684"/>
      <c r="B2684"/>
      <c r="C2684"/>
      <c r="D2684"/>
      <c r="E2684"/>
      <c r="F2684"/>
      <c r="G2684"/>
      <c r="H2684"/>
      <c r="I2684"/>
      <c r="J2684"/>
      <c r="K2684"/>
      <c r="L2684"/>
    </row>
    <row r="2685" spans="1:12" ht="16" x14ac:dyDescent="0.2">
      <c r="A2685"/>
      <c r="B2685"/>
      <c r="C2685"/>
      <c r="D2685"/>
      <c r="E2685"/>
      <c r="F2685"/>
      <c r="G2685"/>
      <c r="H2685"/>
      <c r="I2685"/>
      <c r="J2685"/>
      <c r="K2685"/>
      <c r="L2685"/>
    </row>
    <row r="2686" spans="1:12" ht="16" x14ac:dyDescent="0.2">
      <c r="A2686"/>
      <c r="B2686"/>
      <c r="C2686"/>
      <c r="D2686"/>
      <c r="E2686"/>
      <c r="F2686"/>
      <c r="G2686"/>
      <c r="H2686"/>
      <c r="I2686"/>
      <c r="J2686"/>
      <c r="K2686"/>
      <c r="L2686"/>
    </row>
    <row r="2687" spans="1:12" ht="16" x14ac:dyDescent="0.2">
      <c r="A2687"/>
      <c r="B2687"/>
      <c r="C2687"/>
      <c r="D2687"/>
      <c r="E2687"/>
      <c r="F2687"/>
      <c r="G2687"/>
      <c r="H2687"/>
      <c r="I2687"/>
      <c r="J2687"/>
      <c r="K2687"/>
      <c r="L2687"/>
    </row>
    <row r="2688" spans="1:12" ht="16" x14ac:dyDescent="0.2">
      <c r="A2688"/>
      <c r="B2688"/>
      <c r="C2688"/>
      <c r="D2688"/>
      <c r="E2688"/>
      <c r="F2688"/>
      <c r="G2688"/>
      <c r="H2688"/>
      <c r="I2688"/>
      <c r="J2688"/>
      <c r="K2688"/>
      <c r="L2688"/>
    </row>
    <row r="2689" spans="1:12" ht="16" x14ac:dyDescent="0.2">
      <c r="A2689"/>
      <c r="B2689"/>
      <c r="C2689"/>
      <c r="D2689"/>
      <c r="E2689"/>
      <c r="F2689"/>
      <c r="G2689"/>
      <c r="H2689"/>
      <c r="I2689"/>
      <c r="J2689"/>
      <c r="K2689"/>
      <c r="L2689"/>
    </row>
    <row r="2690" spans="1:12" ht="16" x14ac:dyDescent="0.2">
      <c r="A2690"/>
      <c r="B2690"/>
      <c r="C2690"/>
      <c r="D2690"/>
      <c r="E2690"/>
      <c r="F2690"/>
      <c r="G2690"/>
      <c r="H2690"/>
      <c r="I2690"/>
      <c r="J2690"/>
      <c r="K2690"/>
      <c r="L2690"/>
    </row>
    <row r="2691" spans="1:12" ht="16" x14ac:dyDescent="0.2">
      <c r="A2691"/>
      <c r="B2691"/>
      <c r="C2691"/>
      <c r="D2691"/>
      <c r="E2691"/>
      <c r="F2691"/>
      <c r="G2691"/>
      <c r="H2691"/>
      <c r="I2691"/>
      <c r="J2691"/>
      <c r="K2691"/>
      <c r="L2691"/>
    </row>
    <row r="2692" spans="1:12" ht="16" x14ac:dyDescent="0.2">
      <c r="A2692"/>
      <c r="B2692"/>
      <c r="C2692"/>
      <c r="D2692"/>
      <c r="E2692"/>
      <c r="F2692"/>
      <c r="G2692"/>
      <c r="H2692"/>
      <c r="I2692"/>
      <c r="J2692"/>
      <c r="K2692"/>
      <c r="L2692"/>
    </row>
    <row r="2693" spans="1:12" ht="16" x14ac:dyDescent="0.2">
      <c r="A2693"/>
      <c r="B2693"/>
      <c r="C2693"/>
      <c r="D2693"/>
      <c r="E2693"/>
      <c r="F2693"/>
      <c r="G2693"/>
      <c r="H2693"/>
      <c r="I2693"/>
      <c r="J2693"/>
      <c r="K2693"/>
      <c r="L2693"/>
    </row>
    <row r="2694" spans="1:12" ht="16" x14ac:dyDescent="0.2">
      <c r="A2694"/>
      <c r="B2694"/>
      <c r="C2694"/>
      <c r="D2694"/>
      <c r="E2694"/>
      <c r="F2694"/>
      <c r="G2694"/>
      <c r="H2694"/>
      <c r="I2694"/>
      <c r="J2694"/>
      <c r="K2694"/>
      <c r="L2694"/>
    </row>
    <row r="2695" spans="1:12" ht="16" x14ac:dyDescent="0.2">
      <c r="A2695"/>
      <c r="B2695"/>
      <c r="C2695"/>
      <c r="D2695"/>
      <c r="E2695"/>
      <c r="F2695"/>
      <c r="G2695"/>
      <c r="H2695"/>
      <c r="I2695"/>
      <c r="J2695"/>
      <c r="K2695"/>
      <c r="L2695"/>
    </row>
    <row r="2696" spans="1:12" ht="16" x14ac:dyDescent="0.2">
      <c r="A2696"/>
      <c r="B2696"/>
      <c r="C2696"/>
      <c r="D2696"/>
      <c r="E2696"/>
      <c r="F2696"/>
      <c r="G2696"/>
      <c r="H2696"/>
      <c r="I2696"/>
      <c r="J2696"/>
      <c r="K2696"/>
      <c r="L2696"/>
    </row>
    <row r="2697" spans="1:12" ht="16" x14ac:dyDescent="0.2">
      <c r="A2697"/>
      <c r="B2697"/>
      <c r="C2697"/>
      <c r="D2697"/>
      <c r="E2697"/>
      <c r="F2697"/>
      <c r="G2697"/>
      <c r="H2697"/>
      <c r="I2697"/>
      <c r="J2697"/>
      <c r="K2697"/>
      <c r="L2697"/>
    </row>
    <row r="2698" spans="1:12" ht="16" x14ac:dyDescent="0.2">
      <c r="A2698"/>
      <c r="B2698"/>
      <c r="C2698"/>
      <c r="D2698"/>
      <c r="E2698"/>
      <c r="F2698"/>
      <c r="G2698"/>
      <c r="H2698"/>
      <c r="I2698"/>
      <c r="J2698"/>
      <c r="K2698"/>
      <c r="L2698"/>
    </row>
    <row r="2699" spans="1:12" ht="16" x14ac:dyDescent="0.2">
      <c r="A2699"/>
      <c r="B2699"/>
      <c r="C2699"/>
      <c r="D2699"/>
      <c r="E2699"/>
      <c r="F2699"/>
      <c r="G2699"/>
      <c r="H2699"/>
      <c r="I2699"/>
      <c r="J2699"/>
      <c r="K2699"/>
      <c r="L2699"/>
    </row>
    <row r="2700" spans="1:12" ht="16" x14ac:dyDescent="0.2">
      <c r="A2700"/>
      <c r="B2700"/>
      <c r="C2700"/>
      <c r="D2700"/>
      <c r="E2700"/>
      <c r="F2700"/>
      <c r="G2700"/>
      <c r="H2700"/>
      <c r="I2700"/>
      <c r="J2700"/>
      <c r="K2700"/>
      <c r="L2700"/>
    </row>
    <row r="2701" spans="1:12" ht="16" x14ac:dyDescent="0.2">
      <c r="A2701"/>
      <c r="B2701"/>
      <c r="C2701"/>
      <c r="D2701"/>
      <c r="E2701"/>
      <c r="F2701"/>
      <c r="G2701"/>
      <c r="H2701"/>
      <c r="I2701"/>
      <c r="J2701"/>
      <c r="K2701"/>
      <c r="L2701"/>
    </row>
    <row r="2702" spans="1:12" ht="16" x14ac:dyDescent="0.2">
      <c r="A2702"/>
      <c r="B2702"/>
      <c r="C2702"/>
      <c r="D2702"/>
      <c r="E2702"/>
      <c r="F2702"/>
      <c r="G2702"/>
      <c r="H2702"/>
      <c r="I2702"/>
      <c r="J2702"/>
      <c r="K2702"/>
      <c r="L2702"/>
    </row>
    <row r="2703" spans="1:12" ht="16" x14ac:dyDescent="0.2">
      <c r="A2703"/>
      <c r="B2703"/>
      <c r="C2703"/>
      <c r="D2703"/>
      <c r="E2703"/>
      <c r="F2703"/>
      <c r="G2703"/>
      <c r="H2703"/>
      <c r="I2703"/>
      <c r="J2703"/>
      <c r="K2703"/>
      <c r="L2703"/>
    </row>
    <row r="2704" spans="1:12" ht="16" x14ac:dyDescent="0.2">
      <c r="A2704"/>
      <c r="B2704"/>
      <c r="C2704"/>
      <c r="D2704"/>
      <c r="E2704"/>
      <c r="F2704"/>
      <c r="G2704"/>
      <c r="H2704"/>
      <c r="I2704"/>
      <c r="J2704"/>
      <c r="K2704"/>
      <c r="L2704"/>
    </row>
    <row r="2705" spans="1:12" ht="16" x14ac:dyDescent="0.2">
      <c r="A2705"/>
      <c r="B2705"/>
      <c r="C2705"/>
      <c r="D2705"/>
      <c r="E2705"/>
      <c r="F2705"/>
      <c r="G2705"/>
      <c r="H2705"/>
      <c r="I2705"/>
      <c r="J2705"/>
      <c r="K2705"/>
      <c r="L2705"/>
    </row>
    <row r="2706" spans="1:12" ht="16" x14ac:dyDescent="0.2">
      <c r="A2706"/>
      <c r="B2706"/>
      <c r="C2706"/>
      <c r="D2706"/>
      <c r="E2706"/>
      <c r="F2706"/>
      <c r="G2706"/>
      <c r="H2706"/>
      <c r="I2706"/>
      <c r="J2706"/>
      <c r="K2706"/>
      <c r="L2706"/>
    </row>
    <row r="2707" spans="1:12" ht="16" x14ac:dyDescent="0.2">
      <c r="A2707"/>
      <c r="B2707"/>
      <c r="C2707"/>
      <c r="D2707"/>
      <c r="E2707"/>
      <c r="F2707"/>
      <c r="G2707"/>
      <c r="H2707"/>
      <c r="I2707"/>
      <c r="J2707"/>
      <c r="K2707"/>
      <c r="L2707"/>
    </row>
    <row r="2708" spans="1:12" ht="16" x14ac:dyDescent="0.2">
      <c r="A2708"/>
      <c r="B2708"/>
      <c r="C2708"/>
      <c r="D2708"/>
      <c r="E2708"/>
      <c r="F2708"/>
      <c r="G2708"/>
      <c r="H2708"/>
      <c r="I2708"/>
      <c r="J2708"/>
      <c r="K2708"/>
      <c r="L2708"/>
    </row>
    <row r="2709" spans="1:12" ht="16" x14ac:dyDescent="0.2">
      <c r="A2709"/>
      <c r="B2709"/>
      <c r="C2709"/>
      <c r="D2709"/>
      <c r="E2709"/>
      <c r="F2709"/>
      <c r="G2709"/>
      <c r="H2709"/>
      <c r="I2709"/>
      <c r="J2709"/>
      <c r="K2709"/>
      <c r="L2709"/>
    </row>
    <row r="2710" spans="1:12" ht="16" x14ac:dyDescent="0.2">
      <c r="A2710"/>
      <c r="B2710"/>
      <c r="C2710"/>
      <c r="D2710"/>
      <c r="E2710"/>
      <c r="F2710"/>
      <c r="G2710"/>
      <c r="H2710"/>
      <c r="I2710"/>
      <c r="J2710"/>
      <c r="K2710"/>
      <c r="L2710"/>
    </row>
    <row r="2711" spans="1:12" ht="16" x14ac:dyDescent="0.2">
      <c r="A2711"/>
      <c r="B2711"/>
      <c r="C2711"/>
      <c r="D2711"/>
      <c r="E2711"/>
      <c r="F2711"/>
      <c r="G2711"/>
      <c r="H2711"/>
      <c r="I2711"/>
      <c r="J2711"/>
      <c r="K2711"/>
      <c r="L2711"/>
    </row>
    <row r="2712" spans="1:12" ht="16" x14ac:dyDescent="0.2">
      <c r="A2712"/>
      <c r="B2712"/>
      <c r="C2712"/>
      <c r="D2712"/>
      <c r="E2712"/>
      <c r="F2712"/>
      <c r="G2712"/>
      <c r="H2712"/>
      <c r="I2712"/>
      <c r="J2712"/>
      <c r="K2712"/>
      <c r="L2712"/>
    </row>
    <row r="2713" spans="1:12" ht="16" x14ac:dyDescent="0.2">
      <c r="A2713"/>
      <c r="B2713"/>
      <c r="C2713"/>
      <c r="D2713"/>
      <c r="E2713"/>
      <c r="F2713"/>
      <c r="G2713"/>
      <c r="H2713"/>
      <c r="I2713"/>
      <c r="J2713"/>
      <c r="K2713"/>
      <c r="L2713"/>
    </row>
    <row r="2714" spans="1:12" ht="16" x14ac:dyDescent="0.2">
      <c r="A2714"/>
      <c r="B2714"/>
      <c r="C2714"/>
      <c r="D2714"/>
      <c r="E2714"/>
      <c r="F2714"/>
      <c r="G2714"/>
      <c r="H2714"/>
      <c r="I2714"/>
      <c r="J2714"/>
      <c r="K2714"/>
      <c r="L2714"/>
    </row>
    <row r="2715" spans="1:12" ht="16" x14ac:dyDescent="0.2">
      <c r="A2715"/>
      <c r="B2715"/>
      <c r="C2715"/>
      <c r="D2715"/>
      <c r="E2715"/>
      <c r="F2715"/>
      <c r="G2715"/>
      <c r="H2715"/>
      <c r="I2715"/>
      <c r="J2715"/>
      <c r="K2715"/>
      <c r="L2715"/>
    </row>
    <row r="2716" spans="1:12" ht="16" x14ac:dyDescent="0.2">
      <c r="A2716"/>
      <c r="B2716"/>
      <c r="C2716"/>
      <c r="D2716"/>
      <c r="E2716"/>
      <c r="F2716"/>
      <c r="G2716"/>
      <c r="H2716"/>
      <c r="I2716"/>
      <c r="J2716"/>
      <c r="K2716"/>
      <c r="L2716"/>
    </row>
    <row r="2717" spans="1:12" ht="16" x14ac:dyDescent="0.2">
      <c r="A2717"/>
      <c r="B2717"/>
      <c r="C2717"/>
      <c r="D2717"/>
      <c r="E2717"/>
      <c r="F2717"/>
      <c r="G2717"/>
      <c r="H2717"/>
      <c r="I2717"/>
      <c r="J2717"/>
      <c r="K2717"/>
      <c r="L2717"/>
    </row>
    <row r="2718" spans="1:12" ht="16" x14ac:dyDescent="0.2">
      <c r="A2718"/>
      <c r="B2718"/>
      <c r="C2718"/>
      <c r="D2718"/>
      <c r="E2718"/>
      <c r="F2718"/>
      <c r="G2718"/>
      <c r="H2718"/>
      <c r="I2718"/>
      <c r="J2718"/>
      <c r="K2718"/>
      <c r="L2718"/>
    </row>
    <row r="2719" spans="1:12" ht="16" x14ac:dyDescent="0.2">
      <c r="A2719"/>
      <c r="B2719"/>
      <c r="C2719"/>
      <c r="D2719"/>
      <c r="E2719"/>
      <c r="F2719"/>
      <c r="G2719"/>
      <c r="H2719"/>
      <c r="I2719"/>
      <c r="J2719"/>
      <c r="K2719"/>
      <c r="L2719"/>
    </row>
    <row r="2720" spans="1:12" ht="16" x14ac:dyDescent="0.2">
      <c r="A2720"/>
      <c r="B2720"/>
      <c r="C2720"/>
      <c r="D2720"/>
      <c r="E2720"/>
      <c r="F2720"/>
      <c r="G2720"/>
      <c r="H2720"/>
      <c r="I2720"/>
      <c r="J2720"/>
      <c r="K2720"/>
      <c r="L2720"/>
    </row>
    <row r="2721" spans="1:12" ht="16" x14ac:dyDescent="0.2">
      <c r="A2721"/>
      <c r="B2721"/>
      <c r="C2721"/>
      <c r="D2721"/>
      <c r="E2721"/>
      <c r="F2721"/>
      <c r="G2721"/>
      <c r="H2721"/>
      <c r="I2721"/>
      <c r="J2721"/>
      <c r="K2721"/>
      <c r="L2721"/>
    </row>
    <row r="2722" spans="1:12" ht="16" x14ac:dyDescent="0.2">
      <c r="A2722"/>
      <c r="B2722"/>
      <c r="C2722"/>
      <c r="D2722"/>
      <c r="E2722"/>
      <c r="F2722"/>
      <c r="G2722"/>
      <c r="H2722"/>
      <c r="I2722"/>
      <c r="J2722"/>
      <c r="K2722"/>
      <c r="L2722"/>
    </row>
    <row r="2723" spans="1:12" ht="16" x14ac:dyDescent="0.2">
      <c r="A2723"/>
      <c r="B2723"/>
      <c r="C2723"/>
      <c r="D2723"/>
      <c r="E2723"/>
      <c r="F2723"/>
      <c r="G2723"/>
      <c r="H2723"/>
      <c r="I2723"/>
      <c r="J2723"/>
      <c r="K2723"/>
      <c r="L2723"/>
    </row>
    <row r="2724" spans="1:12" ht="16" x14ac:dyDescent="0.2">
      <c r="A2724"/>
      <c r="B2724"/>
      <c r="C2724"/>
      <c r="D2724"/>
      <c r="E2724"/>
      <c r="F2724"/>
      <c r="G2724"/>
      <c r="H2724"/>
      <c r="I2724"/>
      <c r="J2724"/>
      <c r="K2724"/>
      <c r="L2724"/>
    </row>
    <row r="2725" spans="1:12" ht="16" x14ac:dyDescent="0.2">
      <c r="A2725"/>
      <c r="B2725"/>
      <c r="C2725"/>
      <c r="D2725"/>
      <c r="E2725"/>
      <c r="F2725"/>
      <c r="G2725"/>
      <c r="H2725"/>
      <c r="I2725"/>
      <c r="J2725"/>
      <c r="K2725"/>
      <c r="L2725"/>
    </row>
    <row r="2726" spans="1:12" ht="16" x14ac:dyDescent="0.2">
      <c r="A2726"/>
      <c r="B2726"/>
      <c r="C2726"/>
      <c r="D2726"/>
      <c r="E2726"/>
      <c r="F2726"/>
      <c r="G2726"/>
      <c r="H2726"/>
      <c r="I2726"/>
      <c r="J2726"/>
      <c r="K2726"/>
      <c r="L2726"/>
    </row>
    <row r="2727" spans="1:12" ht="16" x14ac:dyDescent="0.2">
      <c r="A2727"/>
      <c r="B2727"/>
      <c r="C2727"/>
      <c r="D2727"/>
      <c r="E2727"/>
      <c r="F2727"/>
      <c r="G2727"/>
      <c r="H2727"/>
      <c r="I2727"/>
      <c r="J2727"/>
      <c r="K2727"/>
      <c r="L2727"/>
    </row>
    <row r="2728" spans="1:12" ht="16" x14ac:dyDescent="0.2">
      <c r="A2728"/>
      <c r="B2728"/>
      <c r="C2728"/>
      <c r="D2728"/>
      <c r="E2728"/>
      <c r="F2728"/>
      <c r="G2728"/>
      <c r="H2728"/>
      <c r="I2728"/>
      <c r="J2728"/>
      <c r="K2728"/>
      <c r="L2728"/>
    </row>
    <row r="2729" spans="1:12" ht="16" x14ac:dyDescent="0.2">
      <c r="A2729"/>
      <c r="B2729"/>
      <c r="C2729"/>
      <c r="D2729"/>
      <c r="E2729"/>
      <c r="F2729"/>
      <c r="G2729"/>
      <c r="H2729"/>
      <c r="I2729"/>
      <c r="J2729"/>
      <c r="K2729"/>
      <c r="L2729"/>
    </row>
    <row r="2730" spans="1:12" ht="16" x14ac:dyDescent="0.2">
      <c r="A2730"/>
      <c r="B2730"/>
      <c r="C2730"/>
      <c r="D2730"/>
      <c r="E2730"/>
      <c r="F2730"/>
      <c r="G2730"/>
      <c r="H2730"/>
      <c r="I2730"/>
      <c r="J2730"/>
      <c r="K2730"/>
      <c r="L2730"/>
    </row>
    <row r="2731" spans="1:12" ht="16" x14ac:dyDescent="0.2">
      <c r="A2731"/>
      <c r="B2731"/>
      <c r="C2731"/>
      <c r="D2731"/>
      <c r="E2731"/>
      <c r="F2731"/>
      <c r="G2731"/>
      <c r="H2731"/>
      <c r="I2731"/>
      <c r="J2731"/>
      <c r="K2731"/>
      <c r="L2731"/>
    </row>
    <row r="2732" spans="1:12" ht="16" x14ac:dyDescent="0.2">
      <c r="A2732"/>
      <c r="B2732"/>
      <c r="C2732"/>
      <c r="D2732"/>
      <c r="E2732"/>
      <c r="F2732"/>
      <c r="G2732"/>
      <c r="H2732"/>
      <c r="I2732"/>
      <c r="J2732"/>
      <c r="K2732"/>
      <c r="L2732"/>
    </row>
    <row r="2733" spans="1:12" ht="16" x14ac:dyDescent="0.2">
      <c r="A2733"/>
      <c r="B2733"/>
      <c r="C2733"/>
      <c r="D2733"/>
      <c r="E2733"/>
      <c r="F2733"/>
      <c r="G2733"/>
      <c r="H2733"/>
      <c r="I2733"/>
      <c r="J2733"/>
      <c r="K2733"/>
      <c r="L2733"/>
    </row>
    <row r="2734" spans="1:12" ht="16" x14ac:dyDescent="0.2">
      <c r="A2734"/>
      <c r="B2734"/>
      <c r="C2734"/>
      <c r="D2734"/>
      <c r="E2734"/>
      <c r="F2734"/>
      <c r="G2734"/>
      <c r="H2734"/>
      <c r="I2734"/>
      <c r="J2734"/>
      <c r="K2734"/>
      <c r="L2734"/>
    </row>
    <row r="2735" spans="1:12" ht="16" x14ac:dyDescent="0.2">
      <c r="A2735"/>
      <c r="B2735"/>
      <c r="C2735"/>
      <c r="D2735"/>
      <c r="E2735"/>
      <c r="F2735"/>
      <c r="G2735"/>
      <c r="H2735"/>
      <c r="I2735"/>
      <c r="J2735"/>
      <c r="K2735"/>
      <c r="L2735"/>
    </row>
    <row r="2736" spans="1:12" ht="16" x14ac:dyDescent="0.2">
      <c r="A2736"/>
      <c r="B2736"/>
      <c r="C2736"/>
      <c r="D2736"/>
      <c r="E2736"/>
      <c r="F2736"/>
      <c r="G2736"/>
      <c r="H2736"/>
      <c r="I2736"/>
      <c r="J2736"/>
      <c r="K2736"/>
      <c r="L2736"/>
    </row>
    <row r="2737" spans="1:12" ht="16" x14ac:dyDescent="0.2">
      <c r="A2737"/>
      <c r="B2737"/>
      <c r="C2737"/>
      <c r="D2737"/>
      <c r="E2737"/>
      <c r="F2737"/>
      <c r="G2737"/>
      <c r="H2737"/>
      <c r="I2737"/>
      <c r="J2737"/>
      <c r="K2737"/>
      <c r="L2737"/>
    </row>
    <row r="2738" spans="1:12" ht="16" x14ac:dyDescent="0.2">
      <c r="A2738"/>
      <c r="B2738"/>
      <c r="C2738"/>
      <c r="D2738"/>
      <c r="E2738"/>
      <c r="F2738"/>
      <c r="G2738"/>
      <c r="H2738"/>
      <c r="I2738"/>
      <c r="J2738"/>
      <c r="K2738"/>
      <c r="L2738"/>
    </row>
    <row r="2739" spans="1:12" ht="16" x14ac:dyDescent="0.2">
      <c r="A2739"/>
      <c r="B2739"/>
      <c r="C2739"/>
      <c r="D2739"/>
      <c r="E2739"/>
      <c r="F2739"/>
      <c r="G2739"/>
      <c r="H2739"/>
      <c r="I2739"/>
      <c r="J2739"/>
      <c r="K2739"/>
      <c r="L2739"/>
    </row>
    <row r="2740" spans="1:12" ht="16" x14ac:dyDescent="0.2">
      <c r="A2740"/>
      <c r="B2740"/>
      <c r="C2740"/>
      <c r="D2740"/>
      <c r="E2740"/>
      <c r="F2740"/>
      <c r="G2740"/>
      <c r="H2740"/>
      <c r="I2740"/>
      <c r="J2740"/>
      <c r="K2740"/>
      <c r="L2740"/>
    </row>
    <row r="2741" spans="1:12" ht="16" x14ac:dyDescent="0.2">
      <c r="A2741"/>
      <c r="B2741"/>
      <c r="C2741"/>
      <c r="D2741"/>
      <c r="E2741"/>
      <c r="F2741"/>
      <c r="G2741"/>
      <c r="H2741"/>
      <c r="I2741"/>
      <c r="J2741"/>
      <c r="K2741"/>
      <c r="L2741"/>
    </row>
    <row r="2742" spans="1:12" ht="16" x14ac:dyDescent="0.2">
      <c r="A2742"/>
      <c r="B2742"/>
      <c r="C2742"/>
      <c r="D2742"/>
      <c r="E2742"/>
      <c r="F2742"/>
      <c r="G2742"/>
      <c r="H2742"/>
      <c r="I2742"/>
      <c r="J2742"/>
      <c r="K2742"/>
      <c r="L2742"/>
    </row>
    <row r="2743" spans="1:12" ht="16" x14ac:dyDescent="0.2">
      <c r="A2743"/>
      <c r="B2743"/>
      <c r="C2743"/>
      <c r="D2743"/>
      <c r="E2743"/>
      <c r="F2743"/>
      <c r="G2743"/>
      <c r="H2743"/>
      <c r="I2743"/>
      <c r="J2743"/>
      <c r="K2743"/>
      <c r="L2743"/>
    </row>
    <row r="2744" spans="1:12" ht="16" x14ac:dyDescent="0.2">
      <c r="A2744"/>
      <c r="B2744"/>
      <c r="C2744"/>
      <c r="D2744"/>
      <c r="E2744"/>
      <c r="F2744"/>
      <c r="G2744"/>
      <c r="H2744"/>
      <c r="I2744"/>
      <c r="J2744"/>
      <c r="K2744"/>
      <c r="L2744"/>
    </row>
    <row r="2745" spans="1:12" ht="16" x14ac:dyDescent="0.2">
      <c r="A2745"/>
      <c r="B2745"/>
      <c r="C2745"/>
      <c r="D2745"/>
      <c r="E2745"/>
      <c r="F2745"/>
      <c r="G2745"/>
      <c r="H2745"/>
      <c r="I2745"/>
      <c r="J2745"/>
      <c r="K2745"/>
      <c r="L2745"/>
    </row>
    <row r="2746" spans="1:12" ht="16" x14ac:dyDescent="0.2">
      <c r="A2746"/>
      <c r="B2746"/>
      <c r="C2746"/>
      <c r="D2746"/>
      <c r="E2746"/>
      <c r="F2746"/>
      <c r="G2746"/>
      <c r="H2746"/>
      <c r="I2746"/>
      <c r="J2746"/>
      <c r="K2746"/>
      <c r="L2746"/>
    </row>
    <row r="2747" spans="1:12" ht="16" x14ac:dyDescent="0.2">
      <c r="A2747"/>
      <c r="B2747"/>
      <c r="C2747"/>
      <c r="D2747"/>
      <c r="E2747"/>
      <c r="F2747"/>
      <c r="G2747"/>
      <c r="H2747"/>
      <c r="I2747"/>
      <c r="J2747"/>
      <c r="K2747"/>
      <c r="L2747"/>
    </row>
    <row r="2748" spans="1:12" ht="16" x14ac:dyDescent="0.2">
      <c r="A2748"/>
      <c r="B2748"/>
      <c r="C2748"/>
      <c r="D2748"/>
      <c r="E2748"/>
      <c r="F2748"/>
      <c r="G2748"/>
      <c r="H2748"/>
      <c r="I2748"/>
      <c r="J2748"/>
      <c r="K2748"/>
      <c r="L2748"/>
    </row>
    <row r="2749" spans="1:12" ht="16" x14ac:dyDescent="0.2">
      <c r="A2749"/>
      <c r="B2749"/>
      <c r="C2749"/>
      <c r="D2749"/>
      <c r="E2749"/>
      <c r="F2749"/>
      <c r="G2749"/>
      <c r="H2749"/>
      <c r="I2749"/>
      <c r="J2749"/>
      <c r="K2749"/>
      <c r="L2749"/>
    </row>
    <row r="2750" spans="1:12" ht="16" x14ac:dyDescent="0.2">
      <c r="A2750"/>
      <c r="B2750"/>
      <c r="C2750"/>
      <c r="D2750"/>
      <c r="E2750"/>
      <c r="F2750"/>
      <c r="G2750"/>
      <c r="H2750"/>
      <c r="I2750"/>
      <c r="J2750"/>
      <c r="K2750"/>
      <c r="L2750"/>
    </row>
    <row r="2751" spans="1:12" ht="16" x14ac:dyDescent="0.2">
      <c r="A2751"/>
      <c r="B2751"/>
      <c r="C2751"/>
      <c r="D2751"/>
      <c r="E2751"/>
      <c r="F2751"/>
      <c r="G2751"/>
      <c r="H2751"/>
      <c r="I2751"/>
      <c r="J2751"/>
      <c r="K2751"/>
      <c r="L2751"/>
    </row>
    <row r="2752" spans="1:12" ht="16" x14ac:dyDescent="0.2">
      <c r="A2752"/>
      <c r="B2752"/>
      <c r="C2752"/>
      <c r="D2752"/>
      <c r="E2752"/>
      <c r="F2752"/>
      <c r="G2752"/>
      <c r="H2752"/>
      <c r="I2752"/>
      <c r="J2752"/>
      <c r="K2752"/>
      <c r="L2752"/>
    </row>
    <row r="2753" spans="1:12" ht="16" x14ac:dyDescent="0.2">
      <c r="A2753"/>
      <c r="B2753"/>
      <c r="C2753"/>
      <c r="D2753"/>
      <c r="E2753"/>
      <c r="F2753"/>
      <c r="G2753"/>
      <c r="H2753"/>
      <c r="I2753"/>
      <c r="J2753"/>
      <c r="K2753"/>
      <c r="L2753"/>
    </row>
    <row r="2754" spans="1:12" ht="16" x14ac:dyDescent="0.2">
      <c r="A2754"/>
      <c r="B2754"/>
      <c r="C2754"/>
      <c r="D2754"/>
      <c r="E2754"/>
      <c r="F2754"/>
      <c r="G2754"/>
      <c r="H2754"/>
      <c r="I2754"/>
      <c r="J2754"/>
      <c r="K2754"/>
      <c r="L2754"/>
    </row>
    <row r="2755" spans="1:12" ht="16" x14ac:dyDescent="0.2">
      <c r="A2755"/>
      <c r="B2755"/>
      <c r="C2755"/>
      <c r="D2755"/>
      <c r="E2755"/>
      <c r="F2755"/>
      <c r="G2755"/>
      <c r="H2755"/>
      <c r="I2755"/>
      <c r="J2755"/>
      <c r="K2755"/>
      <c r="L2755"/>
    </row>
    <row r="2756" spans="1:12" ht="16" x14ac:dyDescent="0.2">
      <c r="A2756"/>
      <c r="B2756"/>
      <c r="C2756"/>
      <c r="D2756"/>
      <c r="E2756"/>
      <c r="F2756"/>
      <c r="G2756"/>
      <c r="H2756"/>
      <c r="I2756"/>
      <c r="J2756"/>
      <c r="K2756"/>
      <c r="L2756"/>
    </row>
    <row r="2757" spans="1:12" ht="16" x14ac:dyDescent="0.2">
      <c r="A2757"/>
      <c r="B2757"/>
      <c r="C2757"/>
      <c r="D2757"/>
      <c r="E2757"/>
      <c r="F2757"/>
      <c r="G2757"/>
      <c r="H2757"/>
      <c r="I2757"/>
      <c r="J2757"/>
      <c r="K2757"/>
      <c r="L2757"/>
    </row>
    <row r="2758" spans="1:12" ht="16" x14ac:dyDescent="0.2">
      <c r="A2758"/>
      <c r="B2758"/>
      <c r="C2758"/>
      <c r="D2758"/>
      <c r="E2758"/>
      <c r="F2758"/>
      <c r="G2758"/>
      <c r="H2758"/>
      <c r="I2758"/>
      <c r="J2758"/>
      <c r="K2758"/>
      <c r="L2758"/>
    </row>
    <row r="2759" spans="1:12" ht="16" x14ac:dyDescent="0.2">
      <c r="A2759"/>
      <c r="B2759"/>
      <c r="C2759"/>
      <c r="D2759"/>
      <c r="E2759"/>
      <c r="F2759"/>
      <c r="G2759"/>
      <c r="H2759"/>
      <c r="I2759"/>
      <c r="J2759"/>
      <c r="K2759"/>
      <c r="L2759"/>
    </row>
    <row r="2760" spans="1:12" ht="16" x14ac:dyDescent="0.2">
      <c r="A2760"/>
      <c r="B2760"/>
      <c r="C2760"/>
      <c r="D2760"/>
      <c r="E2760"/>
      <c r="F2760"/>
      <c r="G2760"/>
      <c r="H2760"/>
      <c r="I2760"/>
      <c r="J2760"/>
      <c r="K2760"/>
      <c r="L2760"/>
    </row>
    <row r="2761" spans="1:12" ht="16" x14ac:dyDescent="0.2">
      <c r="A2761"/>
      <c r="B2761"/>
      <c r="C2761"/>
      <c r="D2761"/>
      <c r="E2761"/>
      <c r="F2761"/>
      <c r="G2761"/>
      <c r="H2761"/>
      <c r="I2761"/>
      <c r="J2761"/>
      <c r="K2761"/>
      <c r="L2761"/>
    </row>
    <row r="2762" spans="1:12" ht="16" x14ac:dyDescent="0.2">
      <c r="A2762"/>
      <c r="B2762"/>
      <c r="C2762"/>
      <c r="D2762"/>
      <c r="E2762"/>
      <c r="F2762"/>
      <c r="G2762"/>
      <c r="H2762"/>
      <c r="I2762"/>
      <c r="J2762"/>
      <c r="K2762"/>
      <c r="L2762"/>
    </row>
    <row r="2763" spans="1:12" ht="16" x14ac:dyDescent="0.2">
      <c r="A2763"/>
      <c r="B2763"/>
      <c r="C2763"/>
      <c r="D2763"/>
      <c r="E2763"/>
      <c r="F2763"/>
      <c r="G2763"/>
      <c r="H2763"/>
      <c r="I2763"/>
      <c r="J2763"/>
      <c r="K2763"/>
      <c r="L2763"/>
    </row>
    <row r="2764" spans="1:12" ht="16" x14ac:dyDescent="0.2">
      <c r="A2764"/>
      <c r="B2764"/>
      <c r="C2764"/>
      <c r="D2764"/>
      <c r="E2764"/>
      <c r="F2764"/>
      <c r="G2764"/>
      <c r="H2764"/>
      <c r="I2764"/>
      <c r="J2764"/>
      <c r="K2764"/>
      <c r="L2764"/>
    </row>
    <row r="2765" spans="1:12" ht="16" x14ac:dyDescent="0.2">
      <c r="A2765"/>
      <c r="B2765"/>
      <c r="C2765"/>
      <c r="D2765"/>
      <c r="E2765"/>
      <c r="F2765"/>
      <c r="G2765"/>
      <c r="H2765"/>
      <c r="I2765"/>
      <c r="J2765"/>
      <c r="K2765"/>
      <c r="L2765"/>
    </row>
    <row r="2766" spans="1:12" ht="16" x14ac:dyDescent="0.2">
      <c r="A2766"/>
      <c r="B2766"/>
      <c r="C2766"/>
      <c r="D2766"/>
      <c r="E2766"/>
      <c r="F2766"/>
      <c r="G2766"/>
      <c r="H2766"/>
      <c r="I2766"/>
      <c r="J2766"/>
      <c r="K2766"/>
      <c r="L2766"/>
    </row>
    <row r="2767" spans="1:12" ht="16" x14ac:dyDescent="0.2">
      <c r="A2767"/>
      <c r="B2767"/>
      <c r="C2767"/>
      <c r="D2767"/>
      <c r="E2767"/>
      <c r="F2767"/>
      <c r="G2767"/>
      <c r="H2767"/>
      <c r="I2767"/>
      <c r="J2767"/>
      <c r="K2767"/>
      <c r="L2767"/>
    </row>
    <row r="2768" spans="1:12" ht="16" x14ac:dyDescent="0.2">
      <c r="A2768"/>
      <c r="B2768"/>
      <c r="C2768"/>
      <c r="D2768"/>
      <c r="E2768"/>
      <c r="F2768"/>
      <c r="G2768"/>
      <c r="H2768"/>
      <c r="I2768"/>
      <c r="J2768"/>
      <c r="K2768"/>
      <c r="L2768"/>
    </row>
    <row r="2769" spans="1:12" ht="16" x14ac:dyDescent="0.2">
      <c r="A2769"/>
      <c r="B2769"/>
      <c r="C2769"/>
      <c r="D2769"/>
      <c r="E2769"/>
      <c r="F2769"/>
      <c r="G2769"/>
      <c r="H2769"/>
      <c r="I2769"/>
      <c r="J2769"/>
      <c r="K2769"/>
      <c r="L2769"/>
    </row>
    <row r="2770" spans="1:12" ht="16" x14ac:dyDescent="0.2">
      <c r="A2770"/>
      <c r="B2770"/>
      <c r="C2770"/>
      <c r="D2770"/>
      <c r="E2770"/>
      <c r="F2770"/>
      <c r="G2770"/>
      <c r="H2770"/>
      <c r="I2770"/>
      <c r="J2770"/>
      <c r="K2770"/>
      <c r="L2770"/>
    </row>
    <row r="2771" spans="1:12" ht="16" x14ac:dyDescent="0.2">
      <c r="A2771"/>
      <c r="B2771"/>
      <c r="C2771"/>
      <c r="D2771"/>
      <c r="E2771"/>
      <c r="F2771"/>
      <c r="G2771"/>
      <c r="H2771"/>
      <c r="I2771"/>
      <c r="J2771"/>
      <c r="K2771"/>
      <c r="L2771"/>
    </row>
    <row r="2772" spans="1:12" ht="16" x14ac:dyDescent="0.2">
      <c r="A2772"/>
      <c r="B2772"/>
      <c r="C2772"/>
      <c r="D2772"/>
      <c r="E2772"/>
      <c r="F2772"/>
      <c r="G2772"/>
      <c r="H2772"/>
      <c r="I2772"/>
      <c r="J2772"/>
      <c r="K2772"/>
      <c r="L2772"/>
    </row>
    <row r="2773" spans="1:12" ht="16" x14ac:dyDescent="0.2">
      <c r="A2773"/>
      <c r="B2773"/>
      <c r="C2773"/>
      <c r="D2773"/>
      <c r="E2773"/>
      <c r="F2773"/>
      <c r="G2773"/>
      <c r="H2773"/>
      <c r="I2773"/>
      <c r="J2773"/>
      <c r="K2773"/>
      <c r="L2773"/>
    </row>
    <row r="2774" spans="1:12" ht="16" x14ac:dyDescent="0.2">
      <c r="A2774"/>
      <c r="B2774"/>
      <c r="C2774"/>
      <c r="D2774"/>
      <c r="E2774"/>
      <c r="F2774"/>
      <c r="G2774"/>
      <c r="H2774"/>
      <c r="I2774"/>
      <c r="J2774"/>
      <c r="K2774"/>
      <c r="L2774"/>
    </row>
    <row r="2775" spans="1:12" ht="16" x14ac:dyDescent="0.2">
      <c r="A2775"/>
      <c r="B2775"/>
      <c r="C2775"/>
      <c r="D2775"/>
      <c r="E2775"/>
      <c r="F2775"/>
      <c r="G2775"/>
      <c r="H2775"/>
      <c r="I2775"/>
      <c r="J2775"/>
      <c r="K2775"/>
      <c r="L2775"/>
    </row>
    <row r="2776" spans="1:12" ht="16" x14ac:dyDescent="0.2">
      <c r="A2776"/>
      <c r="B2776"/>
      <c r="C2776"/>
      <c r="D2776"/>
      <c r="E2776"/>
      <c r="F2776"/>
      <c r="G2776"/>
      <c r="H2776"/>
      <c r="I2776"/>
      <c r="J2776"/>
      <c r="K2776"/>
      <c r="L2776"/>
    </row>
    <row r="2777" spans="1:12" ht="16" x14ac:dyDescent="0.2">
      <c r="A2777"/>
      <c r="B2777"/>
      <c r="C2777"/>
      <c r="D2777"/>
      <c r="E2777"/>
      <c r="F2777"/>
      <c r="G2777"/>
      <c r="H2777"/>
      <c r="I2777"/>
      <c r="J2777"/>
      <c r="K2777"/>
      <c r="L2777"/>
    </row>
    <row r="2778" spans="1:12" ht="16" x14ac:dyDescent="0.2">
      <c r="A2778"/>
      <c r="B2778"/>
      <c r="C2778"/>
      <c r="D2778"/>
      <c r="E2778"/>
      <c r="F2778"/>
      <c r="G2778"/>
      <c r="H2778"/>
      <c r="I2778"/>
      <c r="J2778"/>
      <c r="K2778"/>
      <c r="L2778"/>
    </row>
    <row r="2779" spans="1:12" ht="16" x14ac:dyDescent="0.2">
      <c r="A2779"/>
      <c r="B2779"/>
      <c r="C2779"/>
      <c r="D2779"/>
      <c r="E2779"/>
      <c r="F2779"/>
      <c r="G2779"/>
      <c r="H2779"/>
      <c r="I2779"/>
      <c r="J2779"/>
      <c r="K2779"/>
      <c r="L2779"/>
    </row>
    <row r="2780" spans="1:12" ht="16" x14ac:dyDescent="0.2">
      <c r="A2780"/>
      <c r="B2780"/>
      <c r="C2780"/>
      <c r="D2780"/>
      <c r="E2780"/>
      <c r="F2780"/>
      <c r="G2780"/>
      <c r="H2780"/>
      <c r="I2780"/>
      <c r="J2780"/>
      <c r="K2780"/>
      <c r="L2780"/>
    </row>
    <row r="2781" spans="1:12" ht="16" x14ac:dyDescent="0.2">
      <c r="A2781"/>
      <c r="B2781"/>
      <c r="C2781"/>
      <c r="D2781"/>
      <c r="E2781"/>
      <c r="F2781"/>
      <c r="G2781"/>
      <c r="H2781"/>
      <c r="I2781"/>
      <c r="J2781"/>
      <c r="K2781"/>
      <c r="L2781"/>
    </row>
    <row r="2782" spans="1:12" ht="16" x14ac:dyDescent="0.2">
      <c r="A2782"/>
      <c r="B2782"/>
      <c r="C2782"/>
      <c r="D2782"/>
      <c r="E2782"/>
      <c r="F2782"/>
      <c r="G2782"/>
      <c r="H2782"/>
      <c r="I2782"/>
      <c r="J2782"/>
      <c r="K2782"/>
      <c r="L2782"/>
    </row>
    <row r="2783" spans="1:12" ht="16" x14ac:dyDescent="0.2">
      <c r="A2783"/>
      <c r="B2783"/>
      <c r="C2783"/>
      <c r="D2783"/>
      <c r="E2783"/>
      <c r="F2783"/>
      <c r="G2783"/>
      <c r="H2783"/>
      <c r="I2783"/>
      <c r="J2783"/>
      <c r="K2783"/>
      <c r="L2783"/>
    </row>
    <row r="2784" spans="1:12" ht="16" x14ac:dyDescent="0.2">
      <c r="A2784"/>
      <c r="B2784"/>
      <c r="C2784"/>
      <c r="D2784"/>
      <c r="E2784"/>
      <c r="F2784"/>
      <c r="G2784"/>
      <c r="H2784"/>
      <c r="I2784"/>
      <c r="J2784"/>
      <c r="K2784"/>
      <c r="L2784"/>
    </row>
    <row r="2785" spans="1:12" ht="16" x14ac:dyDescent="0.2">
      <c r="A2785"/>
      <c r="B2785"/>
      <c r="C2785"/>
      <c r="D2785"/>
      <c r="E2785"/>
      <c r="F2785"/>
      <c r="G2785"/>
      <c r="H2785"/>
      <c r="I2785"/>
      <c r="J2785"/>
      <c r="K2785"/>
      <c r="L2785"/>
    </row>
    <row r="2786" spans="1:12" ht="16" x14ac:dyDescent="0.2">
      <c r="A2786"/>
      <c r="B2786"/>
      <c r="C2786"/>
      <c r="D2786"/>
      <c r="E2786"/>
      <c r="F2786"/>
      <c r="G2786"/>
      <c r="H2786"/>
      <c r="I2786"/>
      <c r="J2786"/>
      <c r="K2786"/>
      <c r="L2786"/>
    </row>
    <row r="2787" spans="1:12" ht="16" x14ac:dyDescent="0.2">
      <c r="A2787"/>
      <c r="B2787"/>
      <c r="C2787"/>
      <c r="D2787"/>
      <c r="E2787"/>
      <c r="F2787"/>
      <c r="G2787"/>
      <c r="H2787"/>
      <c r="I2787"/>
      <c r="J2787"/>
      <c r="K2787"/>
      <c r="L2787"/>
    </row>
    <row r="2788" spans="1:12" ht="16" x14ac:dyDescent="0.2">
      <c r="A2788"/>
      <c r="B2788"/>
      <c r="C2788"/>
      <c r="D2788"/>
      <c r="E2788"/>
      <c r="F2788"/>
      <c r="G2788"/>
      <c r="H2788"/>
      <c r="I2788"/>
      <c r="J2788"/>
      <c r="K2788"/>
      <c r="L2788"/>
    </row>
    <row r="2789" spans="1:12" ht="16" x14ac:dyDescent="0.2">
      <c r="A2789"/>
      <c r="B2789"/>
      <c r="C2789"/>
      <c r="D2789"/>
      <c r="E2789"/>
      <c r="F2789"/>
      <c r="G2789"/>
      <c r="H2789"/>
      <c r="I2789"/>
      <c r="J2789"/>
      <c r="K2789"/>
      <c r="L2789"/>
    </row>
    <row r="2790" spans="1:12" ht="16" x14ac:dyDescent="0.2">
      <c r="A2790"/>
      <c r="B2790"/>
      <c r="C2790"/>
      <c r="D2790"/>
      <c r="E2790"/>
      <c r="F2790"/>
      <c r="G2790"/>
      <c r="H2790"/>
      <c r="I2790"/>
      <c r="J2790"/>
      <c r="K2790"/>
      <c r="L2790"/>
    </row>
    <row r="2791" spans="1:12" ht="16" x14ac:dyDescent="0.2">
      <c r="A2791"/>
      <c r="B2791"/>
      <c r="C2791"/>
      <c r="D2791"/>
      <c r="E2791"/>
      <c r="F2791"/>
      <c r="G2791"/>
      <c r="H2791"/>
      <c r="I2791"/>
      <c r="J2791"/>
      <c r="K2791"/>
      <c r="L2791"/>
    </row>
    <row r="2792" spans="1:12" ht="16" x14ac:dyDescent="0.2">
      <c r="A2792"/>
      <c r="B2792"/>
      <c r="C2792"/>
      <c r="D2792"/>
      <c r="E2792"/>
      <c r="F2792"/>
      <c r="G2792"/>
      <c r="H2792"/>
      <c r="I2792"/>
      <c r="J2792"/>
      <c r="K2792"/>
      <c r="L2792"/>
    </row>
    <row r="2793" spans="1:12" ht="16" x14ac:dyDescent="0.2">
      <c r="A2793"/>
      <c r="B2793"/>
      <c r="C2793"/>
      <c r="D2793"/>
      <c r="E2793"/>
      <c r="F2793"/>
      <c r="G2793"/>
      <c r="H2793"/>
      <c r="I2793"/>
      <c r="J2793"/>
      <c r="K2793"/>
      <c r="L2793"/>
    </row>
    <row r="2794" spans="1:12" ht="16" x14ac:dyDescent="0.2">
      <c r="A2794"/>
      <c r="B2794"/>
      <c r="C2794"/>
      <c r="D2794"/>
      <c r="E2794"/>
      <c r="F2794"/>
      <c r="G2794"/>
      <c r="H2794"/>
      <c r="I2794"/>
      <c r="J2794"/>
      <c r="K2794"/>
      <c r="L2794"/>
    </row>
    <row r="2795" spans="1:12" ht="16" x14ac:dyDescent="0.2">
      <c r="A2795"/>
      <c r="B2795"/>
      <c r="C2795"/>
      <c r="D2795"/>
      <c r="E2795"/>
      <c r="F2795"/>
      <c r="G2795"/>
      <c r="H2795"/>
      <c r="I2795"/>
      <c r="J2795"/>
      <c r="K2795"/>
      <c r="L2795"/>
    </row>
    <row r="2796" spans="1:12" ht="16" x14ac:dyDescent="0.2">
      <c r="A2796"/>
      <c r="B2796"/>
      <c r="C2796"/>
      <c r="D2796"/>
      <c r="E2796"/>
      <c r="F2796"/>
      <c r="G2796"/>
      <c r="H2796"/>
      <c r="I2796"/>
      <c r="J2796"/>
      <c r="K2796"/>
      <c r="L2796"/>
    </row>
    <row r="2797" spans="1:12" ht="16" x14ac:dyDescent="0.2">
      <c r="A2797"/>
      <c r="B2797"/>
      <c r="C2797"/>
      <c r="D2797"/>
      <c r="E2797"/>
      <c r="F2797"/>
      <c r="G2797"/>
      <c r="H2797"/>
      <c r="I2797"/>
      <c r="J2797"/>
      <c r="K2797"/>
      <c r="L2797"/>
    </row>
    <row r="2798" spans="1:12" ht="16" x14ac:dyDescent="0.2">
      <c r="A2798"/>
      <c r="B2798"/>
      <c r="C2798"/>
      <c r="D2798"/>
      <c r="E2798"/>
      <c r="F2798"/>
      <c r="G2798"/>
      <c r="H2798"/>
      <c r="I2798"/>
      <c r="J2798"/>
      <c r="K2798"/>
      <c r="L2798"/>
    </row>
    <row r="2799" spans="1:12" ht="16" x14ac:dyDescent="0.2">
      <c r="A2799"/>
      <c r="B2799"/>
      <c r="C2799"/>
      <c r="D2799"/>
      <c r="E2799"/>
      <c r="F2799"/>
      <c r="G2799"/>
      <c r="H2799"/>
      <c r="I2799"/>
      <c r="J2799"/>
      <c r="K2799"/>
      <c r="L2799"/>
    </row>
    <row r="2800" spans="1:12" ht="16" x14ac:dyDescent="0.2">
      <c r="A2800"/>
      <c r="B2800"/>
      <c r="C2800"/>
      <c r="D2800"/>
      <c r="E2800"/>
      <c r="F2800"/>
      <c r="G2800"/>
      <c r="H2800"/>
      <c r="I2800"/>
      <c r="J2800"/>
      <c r="K2800"/>
      <c r="L2800"/>
    </row>
    <row r="2801" spans="1:12" ht="16" x14ac:dyDescent="0.2">
      <c r="A2801"/>
      <c r="B2801"/>
      <c r="C2801"/>
      <c r="D2801"/>
      <c r="E2801"/>
      <c r="F2801"/>
      <c r="G2801"/>
      <c r="H2801"/>
      <c r="I2801"/>
      <c r="J2801"/>
      <c r="K2801"/>
      <c r="L2801"/>
    </row>
    <row r="2802" spans="1:12" ht="16" x14ac:dyDescent="0.2">
      <c r="A2802"/>
      <c r="B2802"/>
      <c r="C2802"/>
      <c r="D2802"/>
      <c r="E2802"/>
      <c r="F2802"/>
      <c r="G2802"/>
      <c r="H2802"/>
      <c r="I2802"/>
      <c r="J2802"/>
      <c r="K2802"/>
      <c r="L2802"/>
    </row>
    <row r="2803" spans="1:12" ht="16" x14ac:dyDescent="0.2">
      <c r="A2803"/>
      <c r="B2803"/>
      <c r="C2803"/>
      <c r="D2803"/>
      <c r="E2803"/>
      <c r="F2803"/>
      <c r="G2803"/>
      <c r="H2803"/>
      <c r="I2803"/>
      <c r="J2803"/>
      <c r="K2803"/>
      <c r="L2803"/>
    </row>
    <row r="2804" spans="1:12" ht="16" x14ac:dyDescent="0.2">
      <c r="A2804"/>
      <c r="B2804"/>
      <c r="C2804"/>
      <c r="D2804"/>
      <c r="E2804"/>
      <c r="F2804"/>
      <c r="G2804"/>
      <c r="H2804"/>
      <c r="I2804"/>
      <c r="J2804"/>
      <c r="K2804"/>
      <c r="L2804"/>
    </row>
    <row r="2805" spans="1:12" ht="16" x14ac:dyDescent="0.2">
      <c r="A2805"/>
      <c r="B2805"/>
      <c r="C2805"/>
      <c r="D2805"/>
      <c r="E2805"/>
      <c r="F2805"/>
      <c r="G2805"/>
      <c r="H2805"/>
      <c r="I2805"/>
      <c r="J2805"/>
      <c r="K2805"/>
      <c r="L2805"/>
    </row>
    <row r="2806" spans="1:12" ht="16" x14ac:dyDescent="0.2">
      <c r="A2806"/>
      <c r="B2806"/>
      <c r="C2806"/>
      <c r="D2806"/>
      <c r="E2806"/>
      <c r="F2806"/>
      <c r="G2806"/>
      <c r="H2806"/>
      <c r="I2806"/>
      <c r="J2806"/>
      <c r="K2806"/>
      <c r="L2806"/>
    </row>
    <row r="2807" spans="1:12" ht="16" x14ac:dyDescent="0.2">
      <c r="A2807"/>
      <c r="B2807"/>
      <c r="C2807"/>
      <c r="D2807"/>
      <c r="E2807"/>
      <c r="F2807"/>
      <c r="G2807"/>
      <c r="H2807"/>
      <c r="I2807"/>
      <c r="J2807"/>
      <c r="K2807"/>
      <c r="L2807"/>
    </row>
    <row r="2808" spans="1:12" ht="16" x14ac:dyDescent="0.2">
      <c r="A2808"/>
      <c r="B2808"/>
      <c r="C2808"/>
      <c r="D2808"/>
      <c r="E2808"/>
      <c r="F2808"/>
      <c r="G2808"/>
      <c r="H2808"/>
      <c r="I2808"/>
      <c r="J2808"/>
      <c r="K2808"/>
      <c r="L2808"/>
    </row>
    <row r="2809" spans="1:12" ht="16" x14ac:dyDescent="0.2">
      <c r="A2809"/>
      <c r="B2809"/>
      <c r="C2809"/>
      <c r="D2809"/>
      <c r="E2809"/>
      <c r="F2809"/>
      <c r="G2809"/>
      <c r="H2809"/>
      <c r="I2809"/>
      <c r="J2809"/>
      <c r="K2809"/>
      <c r="L2809"/>
    </row>
    <row r="2810" spans="1:12" ht="16" x14ac:dyDescent="0.2">
      <c r="A2810"/>
      <c r="B2810"/>
      <c r="C2810"/>
      <c r="D2810"/>
      <c r="E2810"/>
      <c r="F2810"/>
      <c r="G2810"/>
      <c r="H2810"/>
      <c r="I2810"/>
      <c r="J2810"/>
      <c r="K2810"/>
      <c r="L2810"/>
    </row>
    <row r="2811" spans="1:12" ht="16" x14ac:dyDescent="0.2">
      <c r="A2811"/>
      <c r="B2811"/>
      <c r="C2811"/>
      <c r="D2811"/>
      <c r="E2811"/>
      <c r="F2811"/>
      <c r="G2811"/>
      <c r="H2811"/>
      <c r="I2811"/>
      <c r="J2811"/>
      <c r="K2811"/>
      <c r="L2811"/>
    </row>
    <row r="2812" spans="1:12" ht="16" x14ac:dyDescent="0.2">
      <c r="A2812"/>
      <c r="B2812"/>
      <c r="C2812"/>
      <c r="D2812"/>
      <c r="E2812"/>
      <c r="F2812"/>
      <c r="G2812"/>
      <c r="H2812"/>
      <c r="I2812"/>
      <c r="J2812"/>
      <c r="K2812"/>
      <c r="L2812"/>
    </row>
    <row r="2813" spans="1:12" ht="16" x14ac:dyDescent="0.2">
      <c r="A2813"/>
      <c r="B2813"/>
      <c r="C2813"/>
      <c r="D2813"/>
      <c r="E2813"/>
      <c r="F2813"/>
      <c r="G2813"/>
      <c r="H2813"/>
      <c r="I2813"/>
      <c r="J2813"/>
      <c r="K2813"/>
      <c r="L2813"/>
    </row>
    <row r="2814" spans="1:12" ht="16" x14ac:dyDescent="0.2">
      <c r="A2814"/>
      <c r="B2814"/>
      <c r="C2814"/>
      <c r="D2814"/>
      <c r="E2814"/>
      <c r="F2814"/>
      <c r="G2814"/>
      <c r="H2814"/>
      <c r="I2814"/>
      <c r="J2814"/>
      <c r="K2814"/>
      <c r="L2814"/>
    </row>
    <row r="2815" spans="1:12" ht="16" x14ac:dyDescent="0.2">
      <c r="A2815"/>
      <c r="B2815"/>
      <c r="C2815"/>
      <c r="D2815"/>
      <c r="E2815"/>
      <c r="F2815"/>
      <c r="G2815"/>
      <c r="H2815"/>
      <c r="I2815"/>
      <c r="J2815"/>
      <c r="K2815"/>
      <c r="L2815"/>
    </row>
    <row r="2816" spans="1:12" ht="16" x14ac:dyDescent="0.2">
      <c r="A2816"/>
      <c r="B2816"/>
      <c r="C2816"/>
      <c r="D2816"/>
      <c r="E2816"/>
      <c r="F2816"/>
      <c r="G2816"/>
      <c r="H2816"/>
      <c r="I2816"/>
      <c r="J2816"/>
      <c r="K2816"/>
      <c r="L2816"/>
    </row>
    <row r="2817" spans="1:12" ht="16" x14ac:dyDescent="0.2">
      <c r="A2817"/>
      <c r="B2817"/>
      <c r="C2817"/>
      <c r="D2817"/>
      <c r="E2817"/>
      <c r="F2817"/>
      <c r="G2817"/>
      <c r="H2817"/>
      <c r="I2817"/>
      <c r="J2817"/>
      <c r="K2817"/>
      <c r="L2817"/>
    </row>
    <row r="2818" spans="1:12" ht="16" x14ac:dyDescent="0.2">
      <c r="A2818"/>
      <c r="B2818"/>
      <c r="C2818"/>
      <c r="D2818"/>
      <c r="E2818"/>
      <c r="F2818"/>
      <c r="G2818"/>
      <c r="H2818"/>
      <c r="I2818"/>
      <c r="J2818"/>
      <c r="K2818"/>
      <c r="L2818"/>
    </row>
    <row r="2819" spans="1:12" ht="16" x14ac:dyDescent="0.2">
      <c r="A2819"/>
      <c r="B2819"/>
      <c r="C2819"/>
      <c r="D2819"/>
      <c r="E2819"/>
      <c r="F2819"/>
      <c r="G2819"/>
      <c r="H2819"/>
      <c r="I2819"/>
      <c r="J2819"/>
      <c r="K2819"/>
      <c r="L2819"/>
    </row>
    <row r="2820" spans="1:12" ht="16" x14ac:dyDescent="0.2">
      <c r="A2820"/>
      <c r="B2820"/>
      <c r="C2820"/>
      <c r="D2820"/>
      <c r="E2820"/>
      <c r="F2820"/>
      <c r="G2820"/>
      <c r="H2820"/>
      <c r="I2820"/>
      <c r="J2820"/>
      <c r="K2820"/>
      <c r="L2820"/>
    </row>
    <row r="2821" spans="1:12" ht="16" x14ac:dyDescent="0.2">
      <c r="A2821"/>
      <c r="B2821"/>
      <c r="C2821"/>
      <c r="D2821"/>
      <c r="E2821"/>
      <c r="F2821"/>
      <c r="G2821"/>
      <c r="H2821"/>
      <c r="I2821"/>
      <c r="J2821"/>
      <c r="K2821"/>
      <c r="L2821"/>
    </row>
    <row r="2822" spans="1:12" ht="16" x14ac:dyDescent="0.2">
      <c r="A2822"/>
      <c r="B2822"/>
      <c r="C2822"/>
      <c r="D2822"/>
      <c r="E2822"/>
      <c r="F2822"/>
      <c r="G2822"/>
      <c r="H2822"/>
      <c r="I2822"/>
      <c r="J2822"/>
      <c r="K2822"/>
      <c r="L2822"/>
    </row>
    <row r="2823" spans="1:12" ht="16" x14ac:dyDescent="0.2">
      <c r="A2823"/>
      <c r="B2823"/>
      <c r="C2823"/>
      <c r="D2823"/>
      <c r="E2823"/>
      <c r="F2823"/>
      <c r="G2823"/>
      <c r="H2823"/>
      <c r="I2823"/>
      <c r="J2823"/>
      <c r="K2823"/>
      <c r="L2823"/>
    </row>
    <row r="2824" spans="1:12" ht="16" x14ac:dyDescent="0.2">
      <c r="A2824"/>
      <c r="B2824"/>
      <c r="C2824"/>
      <c r="D2824"/>
      <c r="E2824"/>
      <c r="F2824"/>
      <c r="G2824"/>
      <c r="H2824"/>
      <c r="I2824"/>
      <c r="J2824"/>
      <c r="K2824"/>
      <c r="L2824"/>
    </row>
    <row r="2825" spans="1:12" ht="16" x14ac:dyDescent="0.2">
      <c r="A2825"/>
      <c r="B2825"/>
      <c r="C2825"/>
      <c r="D2825"/>
      <c r="E2825"/>
      <c r="F2825"/>
      <c r="G2825"/>
      <c r="H2825"/>
      <c r="I2825"/>
      <c r="J2825"/>
      <c r="K2825"/>
      <c r="L2825"/>
    </row>
    <row r="2826" spans="1:12" ht="16" x14ac:dyDescent="0.2">
      <c r="A2826"/>
      <c r="B2826"/>
      <c r="C2826"/>
      <c r="D2826"/>
      <c r="E2826"/>
      <c r="F2826"/>
      <c r="G2826"/>
      <c r="H2826"/>
      <c r="I2826"/>
      <c r="J2826"/>
      <c r="K2826"/>
      <c r="L2826"/>
    </row>
    <row r="2827" spans="1:12" ht="16" x14ac:dyDescent="0.2">
      <c r="A2827"/>
      <c r="B2827"/>
      <c r="C2827"/>
      <c r="D2827"/>
      <c r="E2827"/>
      <c r="F2827"/>
      <c r="G2827"/>
      <c r="H2827"/>
      <c r="I2827"/>
      <c r="J2827"/>
      <c r="K2827"/>
      <c r="L2827"/>
    </row>
    <row r="2828" spans="1:12" ht="16" x14ac:dyDescent="0.2">
      <c r="A2828"/>
      <c r="B2828"/>
      <c r="C2828"/>
      <c r="D2828"/>
      <c r="E2828"/>
      <c r="F2828"/>
      <c r="G2828"/>
      <c r="H2828"/>
      <c r="I2828"/>
      <c r="J2828"/>
      <c r="K2828"/>
      <c r="L2828"/>
    </row>
    <row r="2829" spans="1:12" ht="16" x14ac:dyDescent="0.2">
      <c r="A2829"/>
      <c r="B2829"/>
      <c r="C2829"/>
      <c r="D2829"/>
      <c r="E2829"/>
      <c r="F2829"/>
      <c r="G2829"/>
      <c r="H2829"/>
      <c r="I2829"/>
      <c r="J2829"/>
      <c r="K2829"/>
      <c r="L2829"/>
    </row>
    <row r="2830" spans="1:12" ht="16" x14ac:dyDescent="0.2">
      <c r="A2830"/>
      <c r="B2830"/>
      <c r="C2830"/>
      <c r="D2830"/>
      <c r="E2830"/>
      <c r="F2830"/>
      <c r="G2830"/>
      <c r="H2830"/>
      <c r="I2830"/>
      <c r="J2830"/>
      <c r="K2830"/>
      <c r="L2830"/>
    </row>
    <row r="2831" spans="1:12" ht="16" x14ac:dyDescent="0.2">
      <c r="A2831"/>
      <c r="B2831"/>
      <c r="C2831"/>
      <c r="D2831"/>
      <c r="E2831"/>
      <c r="F2831"/>
      <c r="G2831"/>
      <c r="H2831"/>
      <c r="I2831"/>
      <c r="J2831"/>
      <c r="K2831"/>
      <c r="L2831"/>
    </row>
    <row r="2832" spans="1:12" ht="16" x14ac:dyDescent="0.2">
      <c r="A2832"/>
      <c r="B2832"/>
      <c r="C2832"/>
      <c r="D2832"/>
      <c r="E2832"/>
      <c r="F2832"/>
      <c r="G2832"/>
      <c r="H2832"/>
      <c r="I2832"/>
      <c r="J2832"/>
      <c r="K2832"/>
      <c r="L2832"/>
    </row>
    <row r="2833" spans="1:12" ht="16" x14ac:dyDescent="0.2">
      <c r="A2833"/>
      <c r="B2833"/>
      <c r="C2833"/>
      <c r="D2833"/>
      <c r="E2833"/>
      <c r="F2833"/>
      <c r="G2833"/>
      <c r="H2833"/>
      <c r="I2833"/>
      <c r="J2833"/>
      <c r="K2833"/>
      <c r="L2833"/>
    </row>
    <row r="2834" spans="1:12" ht="16" x14ac:dyDescent="0.2">
      <c r="A2834"/>
      <c r="B2834"/>
      <c r="C2834"/>
      <c r="D2834"/>
      <c r="E2834"/>
      <c r="F2834"/>
      <c r="G2834"/>
      <c r="H2834"/>
      <c r="I2834"/>
      <c r="J2834"/>
      <c r="K2834"/>
      <c r="L2834"/>
    </row>
    <row r="2835" spans="1:12" ht="16" x14ac:dyDescent="0.2">
      <c r="A2835"/>
      <c r="B2835"/>
      <c r="C2835"/>
      <c r="D2835"/>
      <c r="E2835"/>
      <c r="F2835"/>
      <c r="G2835"/>
      <c r="H2835"/>
      <c r="I2835"/>
      <c r="J2835"/>
      <c r="K2835"/>
      <c r="L2835"/>
    </row>
    <row r="2836" spans="1:12" ht="16" x14ac:dyDescent="0.2">
      <c r="A2836"/>
      <c r="B2836"/>
      <c r="C2836"/>
      <c r="D2836"/>
      <c r="E2836"/>
      <c r="F2836"/>
      <c r="G2836"/>
      <c r="H2836"/>
      <c r="I2836"/>
      <c r="J2836"/>
      <c r="K2836"/>
      <c r="L2836"/>
    </row>
    <row r="2837" spans="1:12" ht="16" x14ac:dyDescent="0.2">
      <c r="A2837"/>
      <c r="B2837"/>
      <c r="C2837"/>
      <c r="D2837"/>
      <c r="E2837"/>
      <c r="F2837"/>
      <c r="G2837"/>
      <c r="H2837"/>
      <c r="I2837"/>
      <c r="J2837"/>
      <c r="K2837"/>
      <c r="L2837"/>
    </row>
    <row r="2838" spans="1:12" ht="16" x14ac:dyDescent="0.2">
      <c r="A2838"/>
      <c r="B2838"/>
      <c r="C2838"/>
      <c r="D2838"/>
      <c r="E2838"/>
      <c r="F2838"/>
      <c r="G2838"/>
      <c r="H2838"/>
      <c r="I2838"/>
      <c r="J2838"/>
      <c r="K2838"/>
      <c r="L2838"/>
    </row>
    <row r="2839" spans="1:12" ht="16" x14ac:dyDescent="0.2">
      <c r="A2839"/>
      <c r="B2839"/>
      <c r="C2839"/>
      <c r="D2839"/>
      <c r="E2839"/>
      <c r="F2839"/>
      <c r="G2839"/>
      <c r="H2839"/>
      <c r="I2839"/>
      <c r="J2839"/>
      <c r="K2839"/>
      <c r="L2839"/>
    </row>
    <row r="2840" spans="1:12" ht="16" x14ac:dyDescent="0.2">
      <c r="A2840"/>
      <c r="B2840"/>
      <c r="C2840"/>
      <c r="D2840"/>
      <c r="E2840"/>
      <c r="F2840"/>
      <c r="G2840"/>
      <c r="H2840"/>
      <c r="I2840"/>
      <c r="J2840"/>
      <c r="K2840"/>
      <c r="L2840"/>
    </row>
    <row r="2841" spans="1:12" ht="16" x14ac:dyDescent="0.2">
      <c r="A2841"/>
      <c r="B2841"/>
      <c r="C2841"/>
      <c r="D2841"/>
      <c r="E2841"/>
      <c r="F2841"/>
      <c r="G2841"/>
      <c r="H2841"/>
      <c r="I2841"/>
      <c r="J2841"/>
      <c r="K2841"/>
      <c r="L2841"/>
    </row>
    <row r="2842" spans="1:12" ht="16" x14ac:dyDescent="0.2">
      <c r="A2842"/>
      <c r="B2842"/>
      <c r="C2842"/>
      <c r="D2842"/>
      <c r="E2842"/>
      <c r="F2842"/>
      <c r="G2842"/>
      <c r="H2842"/>
      <c r="I2842"/>
      <c r="J2842"/>
      <c r="K2842"/>
      <c r="L2842"/>
    </row>
    <row r="2843" spans="1:12" ht="16" x14ac:dyDescent="0.2">
      <c r="A2843"/>
      <c r="B2843"/>
      <c r="C2843"/>
      <c r="D2843"/>
      <c r="E2843"/>
      <c r="F2843"/>
      <c r="G2843"/>
      <c r="H2843"/>
      <c r="I2843"/>
      <c r="J2843"/>
      <c r="K2843"/>
      <c r="L2843"/>
    </row>
    <row r="2844" spans="1:12" ht="16" x14ac:dyDescent="0.2">
      <c r="A2844"/>
      <c r="B2844"/>
      <c r="C2844"/>
      <c r="D2844"/>
      <c r="E2844"/>
      <c r="F2844"/>
      <c r="G2844"/>
      <c r="H2844"/>
      <c r="I2844"/>
      <c r="J2844"/>
      <c r="K2844"/>
      <c r="L2844"/>
    </row>
    <row r="2845" spans="1:12" ht="16" x14ac:dyDescent="0.2">
      <c r="A2845"/>
      <c r="B2845"/>
      <c r="C2845"/>
      <c r="D2845"/>
      <c r="E2845"/>
      <c r="F2845"/>
      <c r="G2845"/>
      <c r="H2845"/>
      <c r="I2845"/>
      <c r="J2845"/>
      <c r="K2845"/>
      <c r="L2845"/>
    </row>
    <row r="2846" spans="1:12" ht="16" x14ac:dyDescent="0.2">
      <c r="A2846"/>
      <c r="B2846"/>
      <c r="C2846"/>
      <c r="D2846"/>
      <c r="E2846"/>
      <c r="F2846"/>
      <c r="G2846"/>
      <c r="H2846"/>
      <c r="I2846"/>
      <c r="J2846"/>
      <c r="K2846"/>
      <c r="L2846"/>
    </row>
    <row r="2847" spans="1:12" ht="16" x14ac:dyDescent="0.2">
      <c r="A2847"/>
      <c r="B2847"/>
      <c r="C2847"/>
      <c r="D2847"/>
      <c r="E2847"/>
      <c r="F2847"/>
      <c r="G2847"/>
      <c r="H2847"/>
      <c r="I2847"/>
      <c r="J2847"/>
      <c r="K2847"/>
      <c r="L2847"/>
    </row>
    <row r="2848" spans="1:12" ht="16" x14ac:dyDescent="0.2">
      <c r="A2848"/>
      <c r="B2848"/>
      <c r="C2848"/>
      <c r="D2848"/>
      <c r="E2848"/>
      <c r="F2848"/>
      <c r="G2848"/>
      <c r="H2848"/>
      <c r="I2848"/>
      <c r="J2848"/>
      <c r="K2848"/>
      <c r="L2848"/>
    </row>
    <row r="2849" spans="1:12" ht="16" x14ac:dyDescent="0.2">
      <c r="A2849"/>
      <c r="B2849"/>
      <c r="C2849"/>
      <c r="D2849"/>
      <c r="E2849"/>
      <c r="F2849"/>
      <c r="G2849"/>
      <c r="H2849"/>
      <c r="I2849"/>
      <c r="J2849"/>
      <c r="K2849"/>
      <c r="L2849"/>
    </row>
    <row r="2850" spans="1:12" ht="16" x14ac:dyDescent="0.2">
      <c r="A2850"/>
      <c r="B2850"/>
      <c r="C2850"/>
      <c r="D2850"/>
      <c r="E2850"/>
      <c r="F2850"/>
      <c r="G2850"/>
      <c r="H2850"/>
      <c r="I2850"/>
      <c r="J2850"/>
      <c r="K2850"/>
      <c r="L2850"/>
    </row>
    <row r="2851" spans="1:12" ht="16" x14ac:dyDescent="0.2">
      <c r="A2851"/>
      <c r="B2851"/>
      <c r="C2851"/>
      <c r="D2851"/>
      <c r="E2851"/>
      <c r="F2851"/>
      <c r="G2851"/>
      <c r="H2851"/>
      <c r="I2851"/>
      <c r="J2851"/>
      <c r="K2851"/>
      <c r="L2851"/>
    </row>
    <row r="2852" spans="1:12" ht="16" x14ac:dyDescent="0.2">
      <c r="A2852"/>
      <c r="B2852"/>
      <c r="C2852"/>
      <c r="D2852"/>
      <c r="E2852"/>
      <c r="F2852"/>
      <c r="G2852"/>
      <c r="H2852"/>
      <c r="I2852"/>
      <c r="J2852"/>
      <c r="K2852"/>
      <c r="L2852"/>
    </row>
    <row r="2853" spans="1:12" ht="16" x14ac:dyDescent="0.2">
      <c r="A2853"/>
      <c r="B2853"/>
      <c r="C2853"/>
      <c r="D2853"/>
      <c r="E2853"/>
      <c r="F2853"/>
      <c r="G2853"/>
      <c r="H2853"/>
      <c r="I2853"/>
      <c r="J2853"/>
      <c r="K2853"/>
      <c r="L2853"/>
    </row>
    <row r="2854" spans="1:12" ht="16" x14ac:dyDescent="0.2">
      <c r="A2854"/>
      <c r="B2854"/>
      <c r="C2854"/>
      <c r="D2854"/>
      <c r="E2854"/>
      <c r="F2854"/>
      <c r="G2854"/>
      <c r="H2854"/>
      <c r="I2854"/>
      <c r="J2854"/>
      <c r="K2854"/>
      <c r="L2854"/>
    </row>
    <row r="2855" spans="1:12" ht="16" x14ac:dyDescent="0.2">
      <c r="A2855"/>
      <c r="B2855"/>
      <c r="C2855"/>
      <c r="D2855"/>
      <c r="E2855"/>
      <c r="F2855"/>
      <c r="G2855"/>
      <c r="H2855"/>
      <c r="I2855"/>
      <c r="J2855"/>
      <c r="K2855"/>
      <c r="L2855"/>
    </row>
    <row r="2856" spans="1:12" ht="16" x14ac:dyDescent="0.2">
      <c r="A2856"/>
      <c r="B2856"/>
      <c r="C2856"/>
      <c r="D2856"/>
      <c r="E2856"/>
      <c r="F2856"/>
      <c r="G2856"/>
      <c r="H2856"/>
      <c r="I2856"/>
      <c r="J2856"/>
      <c r="K2856"/>
      <c r="L2856"/>
    </row>
    <row r="2857" spans="1:12" ht="16" x14ac:dyDescent="0.2">
      <c r="A2857"/>
      <c r="B2857"/>
      <c r="C2857"/>
      <c r="D2857"/>
      <c r="E2857"/>
      <c r="F2857"/>
      <c r="G2857"/>
      <c r="H2857"/>
      <c r="I2857"/>
      <c r="J2857"/>
      <c r="K2857"/>
      <c r="L2857"/>
    </row>
    <row r="2858" spans="1:12" ht="16" x14ac:dyDescent="0.2">
      <c r="A2858"/>
      <c r="B2858"/>
      <c r="C2858"/>
      <c r="D2858"/>
      <c r="E2858"/>
      <c r="F2858"/>
      <c r="G2858"/>
      <c r="H2858"/>
      <c r="I2858"/>
      <c r="J2858"/>
      <c r="K2858"/>
      <c r="L2858"/>
    </row>
    <row r="2859" spans="1:12" ht="16" x14ac:dyDescent="0.2">
      <c r="A2859"/>
      <c r="B2859"/>
      <c r="C2859"/>
      <c r="D2859"/>
      <c r="E2859"/>
      <c r="F2859"/>
      <c r="G2859"/>
      <c r="H2859"/>
      <c r="I2859"/>
      <c r="J2859"/>
      <c r="K2859"/>
      <c r="L2859"/>
    </row>
    <row r="2860" spans="1:12" ht="16" x14ac:dyDescent="0.2">
      <c r="A2860"/>
      <c r="B2860"/>
      <c r="C2860"/>
      <c r="D2860"/>
      <c r="E2860"/>
      <c r="F2860"/>
      <c r="G2860"/>
      <c r="H2860"/>
      <c r="I2860"/>
      <c r="J2860"/>
      <c r="K2860"/>
      <c r="L2860"/>
    </row>
    <row r="2861" spans="1:12" ht="16" x14ac:dyDescent="0.2">
      <c r="A2861"/>
      <c r="B2861"/>
      <c r="C2861"/>
      <c r="D2861"/>
      <c r="E2861"/>
      <c r="F2861"/>
      <c r="G2861"/>
      <c r="H2861"/>
      <c r="I2861"/>
      <c r="J2861"/>
      <c r="K2861"/>
      <c r="L2861"/>
    </row>
    <row r="2862" spans="1:12" ht="16" x14ac:dyDescent="0.2">
      <c r="A2862"/>
      <c r="B2862"/>
      <c r="C2862"/>
      <c r="D2862"/>
      <c r="E2862"/>
      <c r="F2862"/>
      <c r="G2862"/>
      <c r="H2862"/>
      <c r="I2862"/>
      <c r="J2862"/>
      <c r="K2862"/>
      <c r="L2862"/>
    </row>
    <row r="2863" spans="1:12" ht="16" x14ac:dyDescent="0.2">
      <c r="A2863"/>
      <c r="B2863"/>
      <c r="C2863"/>
      <c r="D2863"/>
      <c r="E2863"/>
      <c r="F2863"/>
      <c r="G2863"/>
      <c r="H2863"/>
      <c r="I2863"/>
      <c r="J2863"/>
      <c r="K2863"/>
      <c r="L2863"/>
    </row>
    <row r="2864" spans="1:12" ht="16" x14ac:dyDescent="0.2">
      <c r="A2864"/>
      <c r="B2864"/>
      <c r="C2864"/>
      <c r="D2864"/>
      <c r="E2864"/>
      <c r="F2864"/>
      <c r="G2864"/>
      <c r="H2864"/>
      <c r="I2864"/>
      <c r="J2864"/>
      <c r="K2864"/>
      <c r="L2864"/>
    </row>
    <row r="2865" spans="1:12" ht="16" x14ac:dyDescent="0.2">
      <c r="A2865"/>
      <c r="B2865"/>
      <c r="C2865"/>
      <c r="D2865"/>
      <c r="E2865"/>
      <c r="F2865"/>
      <c r="G2865"/>
      <c r="H2865"/>
      <c r="I2865"/>
      <c r="J2865"/>
      <c r="K2865"/>
      <c r="L2865"/>
    </row>
    <row r="2866" spans="1:12" ht="16" x14ac:dyDescent="0.2">
      <c r="A2866"/>
      <c r="B2866"/>
      <c r="C2866"/>
      <c r="D2866"/>
      <c r="E2866"/>
      <c r="F2866"/>
      <c r="G2866"/>
      <c r="H2866"/>
      <c r="I2866"/>
      <c r="J2866"/>
      <c r="K2866"/>
      <c r="L2866"/>
    </row>
    <row r="2867" spans="1:12" ht="16" x14ac:dyDescent="0.2">
      <c r="A2867"/>
      <c r="B2867"/>
      <c r="C2867"/>
      <c r="D2867"/>
      <c r="E2867"/>
      <c r="F2867"/>
      <c r="G2867"/>
      <c r="H2867"/>
      <c r="I2867"/>
      <c r="J2867"/>
      <c r="K2867"/>
      <c r="L2867"/>
    </row>
    <row r="2868" spans="1:12" ht="16" x14ac:dyDescent="0.2">
      <c r="A2868"/>
      <c r="B2868"/>
      <c r="C2868"/>
      <c r="D2868"/>
      <c r="E2868"/>
      <c r="F2868"/>
      <c r="G2868"/>
      <c r="H2868"/>
      <c r="I2868"/>
      <c r="J2868"/>
      <c r="K2868"/>
      <c r="L2868"/>
    </row>
    <row r="2869" spans="1:12" ht="16" x14ac:dyDescent="0.2">
      <c r="A2869"/>
      <c r="B2869"/>
      <c r="C2869"/>
      <c r="D2869"/>
      <c r="E2869"/>
      <c r="F2869"/>
      <c r="G2869"/>
      <c r="H2869"/>
      <c r="I2869"/>
      <c r="J2869"/>
      <c r="K2869"/>
      <c r="L2869"/>
    </row>
    <row r="2870" spans="1:12" ht="16" x14ac:dyDescent="0.2">
      <c r="A2870"/>
      <c r="B2870"/>
      <c r="C2870"/>
      <c r="D2870"/>
      <c r="E2870"/>
      <c r="F2870"/>
      <c r="G2870"/>
      <c r="H2870"/>
      <c r="I2870"/>
      <c r="J2870"/>
      <c r="K2870"/>
      <c r="L2870"/>
    </row>
    <row r="2871" spans="1:12" ht="16" x14ac:dyDescent="0.2">
      <c r="A2871"/>
      <c r="B2871"/>
      <c r="C2871"/>
      <c r="D2871"/>
      <c r="E2871"/>
      <c r="F2871"/>
      <c r="G2871"/>
      <c r="H2871"/>
      <c r="I2871"/>
      <c r="J2871"/>
      <c r="K2871"/>
      <c r="L2871"/>
    </row>
    <row r="2872" spans="1:12" ht="16" x14ac:dyDescent="0.2">
      <c r="A2872"/>
      <c r="B2872"/>
      <c r="C2872"/>
      <c r="D2872"/>
      <c r="E2872"/>
      <c r="F2872"/>
      <c r="G2872"/>
      <c r="H2872"/>
      <c r="I2872"/>
      <c r="J2872"/>
      <c r="K2872"/>
      <c r="L2872"/>
    </row>
    <row r="2873" spans="1:12" ht="16" x14ac:dyDescent="0.2">
      <c r="A2873"/>
      <c r="B2873"/>
      <c r="C2873"/>
      <c r="D2873"/>
      <c r="E2873"/>
      <c r="F2873"/>
      <c r="G2873"/>
      <c r="H2873"/>
      <c r="I2873"/>
      <c r="J2873"/>
      <c r="K2873"/>
      <c r="L2873"/>
    </row>
    <row r="2874" spans="1:12" ht="16" x14ac:dyDescent="0.2">
      <c r="A2874"/>
      <c r="B2874"/>
      <c r="C2874"/>
      <c r="D2874"/>
      <c r="E2874"/>
      <c r="F2874"/>
      <c r="G2874"/>
      <c r="H2874"/>
      <c r="I2874"/>
      <c r="J2874"/>
      <c r="K2874"/>
      <c r="L2874"/>
    </row>
    <row r="2875" spans="1:12" ht="16" x14ac:dyDescent="0.2">
      <c r="A2875"/>
      <c r="B2875"/>
      <c r="C2875"/>
      <c r="D2875"/>
      <c r="E2875"/>
      <c r="F2875"/>
      <c r="G2875"/>
      <c r="H2875"/>
      <c r="I2875"/>
      <c r="J2875"/>
      <c r="K2875"/>
      <c r="L2875"/>
    </row>
    <row r="2876" spans="1:12" ht="16" x14ac:dyDescent="0.2">
      <c r="A2876"/>
      <c r="B2876"/>
      <c r="C2876"/>
      <c r="D2876"/>
      <c r="E2876"/>
      <c r="F2876"/>
      <c r="G2876"/>
      <c r="H2876"/>
      <c r="I2876"/>
      <c r="J2876"/>
      <c r="K2876"/>
      <c r="L2876"/>
    </row>
    <row r="2877" spans="1:12" ht="16" x14ac:dyDescent="0.2">
      <c r="A2877"/>
      <c r="B2877"/>
      <c r="C2877"/>
      <c r="D2877"/>
      <c r="E2877"/>
      <c r="F2877"/>
      <c r="G2877"/>
      <c r="H2877"/>
      <c r="I2877"/>
      <c r="J2877"/>
      <c r="K2877"/>
      <c r="L2877"/>
    </row>
    <row r="2878" spans="1:12" ht="16" x14ac:dyDescent="0.2">
      <c r="A2878"/>
      <c r="B2878"/>
      <c r="C2878"/>
      <c r="D2878"/>
      <c r="E2878"/>
      <c r="F2878"/>
      <c r="G2878"/>
      <c r="H2878"/>
      <c r="I2878"/>
      <c r="J2878"/>
      <c r="K2878"/>
      <c r="L2878"/>
    </row>
    <row r="2879" spans="1:12" ht="16" x14ac:dyDescent="0.2">
      <c r="A2879"/>
      <c r="B2879"/>
      <c r="C2879"/>
      <c r="D2879"/>
      <c r="E2879"/>
      <c r="F2879"/>
      <c r="G2879"/>
      <c r="H2879"/>
      <c r="I2879"/>
      <c r="J2879"/>
      <c r="K2879"/>
      <c r="L2879"/>
    </row>
    <row r="2880" spans="1:12" ht="16" x14ac:dyDescent="0.2">
      <c r="A2880"/>
      <c r="B2880"/>
      <c r="C2880"/>
      <c r="D2880"/>
      <c r="E2880"/>
      <c r="F2880"/>
      <c r="G2880"/>
      <c r="H2880"/>
      <c r="I2880"/>
      <c r="J2880"/>
      <c r="K2880"/>
      <c r="L2880"/>
    </row>
    <row r="2881" spans="1:12" ht="16" x14ac:dyDescent="0.2">
      <c r="A2881"/>
      <c r="B2881"/>
      <c r="C2881"/>
      <c r="D2881"/>
      <c r="E2881"/>
      <c r="F2881"/>
      <c r="G2881"/>
      <c r="H2881"/>
      <c r="I2881"/>
      <c r="J2881"/>
      <c r="K2881"/>
      <c r="L2881"/>
    </row>
    <row r="2882" spans="1:12" ht="16" x14ac:dyDescent="0.2">
      <c r="A2882"/>
      <c r="B2882"/>
      <c r="C2882"/>
      <c r="D2882"/>
      <c r="E2882"/>
      <c r="F2882"/>
      <c r="G2882"/>
      <c r="H2882"/>
      <c r="I2882"/>
      <c r="J2882"/>
      <c r="K2882"/>
      <c r="L2882"/>
    </row>
    <row r="2883" spans="1:12" ht="16" x14ac:dyDescent="0.2">
      <c r="A2883"/>
      <c r="B2883"/>
      <c r="C2883"/>
      <c r="D2883"/>
      <c r="E2883"/>
      <c r="F2883"/>
      <c r="G2883"/>
      <c r="H2883"/>
      <c r="I2883"/>
      <c r="J2883"/>
      <c r="K2883"/>
      <c r="L2883"/>
    </row>
    <row r="2884" spans="1:12" ht="16" x14ac:dyDescent="0.2">
      <c r="A2884"/>
      <c r="B2884"/>
      <c r="C2884"/>
      <c r="D2884"/>
      <c r="E2884"/>
      <c r="F2884"/>
      <c r="G2884"/>
      <c r="H2884"/>
      <c r="I2884"/>
      <c r="J2884"/>
      <c r="K2884"/>
      <c r="L2884"/>
    </row>
    <row r="2885" spans="1:12" ht="16" x14ac:dyDescent="0.2">
      <c r="A2885"/>
      <c r="B2885"/>
      <c r="C2885"/>
      <c r="D2885"/>
      <c r="E2885"/>
      <c r="F2885"/>
      <c r="G2885"/>
      <c r="H2885"/>
      <c r="I2885"/>
      <c r="J2885"/>
      <c r="K2885"/>
      <c r="L2885"/>
    </row>
    <row r="2886" spans="1:12" ht="16" x14ac:dyDescent="0.2">
      <c r="A2886"/>
      <c r="B2886"/>
      <c r="C2886"/>
      <c r="D2886"/>
      <c r="E2886"/>
      <c r="F2886"/>
      <c r="G2886"/>
      <c r="H2886"/>
      <c r="I2886"/>
      <c r="J2886"/>
      <c r="K2886"/>
      <c r="L2886"/>
    </row>
    <row r="2887" spans="1:12" ht="16" x14ac:dyDescent="0.2">
      <c r="A2887"/>
      <c r="B2887"/>
      <c r="C2887"/>
      <c r="D2887"/>
      <c r="E2887"/>
      <c r="F2887"/>
      <c r="G2887"/>
      <c r="H2887"/>
      <c r="I2887"/>
      <c r="J2887"/>
      <c r="K2887"/>
      <c r="L2887"/>
    </row>
    <row r="2888" spans="1:12" ht="16" x14ac:dyDescent="0.2">
      <c r="A2888"/>
      <c r="B2888"/>
      <c r="C2888"/>
      <c r="D2888"/>
      <c r="E2888"/>
      <c r="F2888"/>
      <c r="G2888"/>
      <c r="H2888"/>
      <c r="I2888"/>
      <c r="J2888"/>
      <c r="K2888"/>
      <c r="L2888"/>
    </row>
    <row r="2889" spans="1:12" ht="16" x14ac:dyDescent="0.2">
      <c r="A2889"/>
      <c r="B2889"/>
      <c r="C2889"/>
      <c r="D2889"/>
      <c r="E2889"/>
      <c r="F2889"/>
      <c r="G2889"/>
      <c r="H2889"/>
      <c r="I2889"/>
      <c r="J2889"/>
      <c r="K2889"/>
      <c r="L2889"/>
    </row>
    <row r="2890" spans="1:12" ht="16" x14ac:dyDescent="0.2">
      <c r="A2890"/>
      <c r="B2890"/>
      <c r="C2890"/>
      <c r="D2890"/>
      <c r="E2890"/>
      <c r="F2890"/>
      <c r="G2890"/>
      <c r="H2890"/>
      <c r="I2890"/>
      <c r="J2890"/>
      <c r="K2890"/>
      <c r="L2890"/>
    </row>
    <row r="2891" spans="1:12" ht="16" x14ac:dyDescent="0.2">
      <c r="A2891"/>
      <c r="B2891"/>
      <c r="C2891"/>
      <c r="D2891"/>
      <c r="E2891"/>
      <c r="F2891"/>
      <c r="G2891"/>
      <c r="H2891"/>
      <c r="I2891"/>
      <c r="J2891"/>
      <c r="K2891"/>
      <c r="L2891"/>
    </row>
    <row r="2892" spans="1:12" ht="16" x14ac:dyDescent="0.2">
      <c r="A2892"/>
      <c r="B2892"/>
      <c r="C2892"/>
      <c r="D2892"/>
      <c r="E2892"/>
      <c r="F2892"/>
      <c r="G2892"/>
      <c r="H2892"/>
      <c r="I2892"/>
      <c r="J2892"/>
      <c r="K2892"/>
      <c r="L2892"/>
    </row>
    <row r="2893" spans="1:12" ht="16" x14ac:dyDescent="0.2">
      <c r="A2893"/>
      <c r="B2893"/>
      <c r="C2893"/>
      <c r="D2893"/>
      <c r="E2893"/>
      <c r="F2893"/>
      <c r="G2893"/>
      <c r="H2893"/>
      <c r="I2893"/>
      <c r="J2893"/>
      <c r="K2893"/>
      <c r="L2893"/>
    </row>
    <row r="2894" spans="1:12" ht="16" x14ac:dyDescent="0.2">
      <c r="A2894"/>
      <c r="B2894"/>
      <c r="C2894"/>
      <c r="D2894"/>
      <c r="E2894"/>
      <c r="F2894"/>
      <c r="G2894"/>
      <c r="H2894"/>
      <c r="I2894"/>
      <c r="J2894"/>
      <c r="K2894"/>
      <c r="L2894"/>
    </row>
    <row r="2895" spans="1:12" ht="16" x14ac:dyDescent="0.2">
      <c r="A2895"/>
      <c r="B2895"/>
      <c r="C2895"/>
      <c r="D2895"/>
      <c r="E2895"/>
      <c r="F2895"/>
      <c r="G2895"/>
      <c r="H2895"/>
      <c r="I2895"/>
      <c r="J2895"/>
      <c r="K2895"/>
      <c r="L2895"/>
    </row>
    <row r="2896" spans="1:12" ht="16" x14ac:dyDescent="0.2">
      <c r="A2896"/>
      <c r="B2896"/>
      <c r="C2896"/>
      <c r="D2896"/>
      <c r="E2896"/>
      <c r="F2896"/>
      <c r="G2896"/>
      <c r="H2896"/>
      <c r="I2896"/>
      <c r="J2896"/>
      <c r="K2896"/>
      <c r="L2896"/>
    </row>
    <row r="2897" spans="1:12" ht="16" x14ac:dyDescent="0.2">
      <c r="A2897"/>
      <c r="B2897"/>
      <c r="C2897"/>
      <c r="D2897"/>
      <c r="E2897"/>
      <c r="F2897"/>
      <c r="G2897"/>
      <c r="H2897"/>
      <c r="I2897"/>
      <c r="J2897"/>
      <c r="K2897"/>
      <c r="L2897"/>
    </row>
    <row r="2898" spans="1:12" ht="16" x14ac:dyDescent="0.2">
      <c r="A2898"/>
      <c r="B2898"/>
      <c r="C2898"/>
      <c r="D2898"/>
      <c r="E2898"/>
      <c r="F2898"/>
      <c r="G2898"/>
      <c r="H2898"/>
      <c r="I2898"/>
      <c r="J2898"/>
      <c r="K2898"/>
      <c r="L2898"/>
    </row>
    <row r="2899" spans="1:12" ht="16" x14ac:dyDescent="0.2">
      <c r="A2899"/>
      <c r="B2899"/>
      <c r="C2899"/>
      <c r="D2899"/>
      <c r="E2899"/>
      <c r="F2899"/>
      <c r="G2899"/>
      <c r="H2899"/>
      <c r="I2899"/>
      <c r="J2899"/>
      <c r="K2899"/>
      <c r="L2899"/>
    </row>
    <row r="2900" spans="1:12" ht="16" x14ac:dyDescent="0.2">
      <c r="A2900"/>
      <c r="B2900"/>
      <c r="C2900"/>
      <c r="D2900"/>
      <c r="E2900"/>
      <c r="F2900"/>
      <c r="G2900"/>
      <c r="H2900"/>
      <c r="I2900"/>
      <c r="J2900"/>
      <c r="K2900"/>
      <c r="L2900"/>
    </row>
    <row r="2901" spans="1:12" ht="16" x14ac:dyDescent="0.2">
      <c r="A2901"/>
      <c r="B2901"/>
      <c r="C2901"/>
      <c r="D2901"/>
      <c r="E2901"/>
      <c r="F2901"/>
      <c r="G2901"/>
      <c r="H2901"/>
      <c r="I2901"/>
      <c r="J2901"/>
      <c r="K2901"/>
      <c r="L2901"/>
    </row>
    <row r="2902" spans="1:12" ht="16" x14ac:dyDescent="0.2">
      <c r="A2902"/>
      <c r="B2902"/>
      <c r="C2902"/>
      <c r="D2902"/>
      <c r="E2902"/>
      <c r="F2902"/>
      <c r="G2902"/>
      <c r="H2902"/>
      <c r="I2902"/>
      <c r="J2902"/>
      <c r="K2902"/>
      <c r="L2902"/>
    </row>
    <row r="2903" spans="1:12" ht="16" x14ac:dyDescent="0.2">
      <c r="A2903"/>
      <c r="B2903"/>
      <c r="C2903"/>
      <c r="D2903"/>
      <c r="E2903"/>
      <c r="F2903"/>
      <c r="G2903"/>
      <c r="H2903"/>
      <c r="I2903"/>
      <c r="J2903"/>
      <c r="K2903"/>
      <c r="L2903"/>
    </row>
    <row r="2904" spans="1:12" ht="16" x14ac:dyDescent="0.2">
      <c r="A2904"/>
      <c r="B2904"/>
      <c r="C2904"/>
      <c r="D2904"/>
      <c r="E2904"/>
      <c r="F2904"/>
      <c r="G2904"/>
      <c r="H2904"/>
      <c r="I2904"/>
      <c r="J2904"/>
      <c r="K2904"/>
      <c r="L2904"/>
    </row>
    <row r="2905" spans="1:12" ht="16" x14ac:dyDescent="0.2">
      <c r="A2905"/>
      <c r="B2905"/>
      <c r="C2905"/>
      <c r="D2905"/>
      <c r="E2905"/>
      <c r="F2905"/>
      <c r="G2905"/>
      <c r="H2905"/>
      <c r="I2905"/>
      <c r="J2905"/>
      <c r="K2905"/>
      <c r="L2905"/>
    </row>
    <row r="2906" spans="1:12" ht="16" x14ac:dyDescent="0.2">
      <c r="A2906"/>
      <c r="B2906"/>
      <c r="C2906"/>
      <c r="D2906"/>
      <c r="E2906"/>
      <c r="F2906"/>
      <c r="G2906"/>
      <c r="H2906"/>
      <c r="I2906"/>
      <c r="J2906"/>
      <c r="K2906"/>
      <c r="L2906"/>
    </row>
    <row r="2907" spans="1:12" ht="16" x14ac:dyDescent="0.2">
      <c r="A2907"/>
      <c r="B2907"/>
      <c r="C2907"/>
      <c r="D2907"/>
      <c r="E2907"/>
      <c r="F2907"/>
      <c r="G2907"/>
      <c r="H2907"/>
      <c r="I2907"/>
      <c r="J2907"/>
      <c r="K2907"/>
      <c r="L2907"/>
    </row>
    <row r="2908" spans="1:12" ht="16" x14ac:dyDescent="0.2">
      <c r="A2908"/>
      <c r="B2908"/>
      <c r="C2908"/>
      <c r="D2908"/>
      <c r="E2908"/>
      <c r="F2908"/>
      <c r="G2908"/>
      <c r="H2908"/>
      <c r="I2908"/>
      <c r="J2908"/>
      <c r="K2908"/>
      <c r="L2908"/>
    </row>
    <row r="2909" spans="1:12" ht="16" x14ac:dyDescent="0.2">
      <c r="A2909"/>
      <c r="B2909"/>
      <c r="C2909"/>
      <c r="D2909"/>
      <c r="E2909"/>
      <c r="F2909"/>
      <c r="G2909"/>
      <c r="H2909"/>
      <c r="I2909"/>
      <c r="J2909"/>
      <c r="K2909"/>
      <c r="L2909"/>
    </row>
    <row r="2910" spans="1:12" ht="16" x14ac:dyDescent="0.2">
      <c r="A2910"/>
      <c r="B2910"/>
      <c r="C2910"/>
      <c r="D2910"/>
      <c r="E2910"/>
      <c r="F2910"/>
      <c r="G2910"/>
      <c r="H2910"/>
      <c r="I2910"/>
      <c r="J2910"/>
      <c r="K2910"/>
      <c r="L2910"/>
    </row>
    <row r="2911" spans="1:12" ht="16" x14ac:dyDescent="0.2">
      <c r="A2911"/>
      <c r="B2911"/>
      <c r="C2911"/>
      <c r="D2911"/>
      <c r="E2911"/>
      <c r="F2911"/>
      <c r="G2911"/>
      <c r="H2911"/>
      <c r="I2911"/>
      <c r="J2911"/>
      <c r="K2911"/>
      <c r="L2911"/>
    </row>
    <row r="2912" spans="1:12" ht="16" x14ac:dyDescent="0.2">
      <c r="A2912"/>
      <c r="B2912"/>
      <c r="C2912"/>
      <c r="D2912"/>
      <c r="E2912"/>
      <c r="F2912"/>
      <c r="G2912"/>
      <c r="H2912"/>
      <c r="I2912"/>
      <c r="J2912"/>
      <c r="K2912"/>
      <c r="L2912"/>
    </row>
    <row r="2913" spans="1:12" ht="16" x14ac:dyDescent="0.2">
      <c r="A2913"/>
      <c r="B2913"/>
      <c r="C2913"/>
      <c r="D2913"/>
      <c r="E2913"/>
      <c r="F2913"/>
      <c r="G2913"/>
      <c r="H2913"/>
      <c r="I2913"/>
      <c r="J2913"/>
      <c r="K2913"/>
      <c r="L2913"/>
    </row>
    <row r="2914" spans="1:12" ht="16" x14ac:dyDescent="0.2">
      <c r="A2914"/>
      <c r="B2914"/>
      <c r="C2914"/>
      <c r="D2914"/>
      <c r="E2914"/>
      <c r="F2914"/>
      <c r="G2914"/>
      <c r="H2914"/>
      <c r="I2914"/>
      <c r="J2914"/>
      <c r="K2914"/>
      <c r="L2914"/>
    </row>
    <row r="2915" spans="1:12" ht="16" x14ac:dyDescent="0.2">
      <c r="A2915"/>
      <c r="B2915"/>
      <c r="C2915"/>
      <c r="D2915"/>
      <c r="E2915"/>
      <c r="F2915"/>
      <c r="G2915"/>
      <c r="H2915"/>
      <c r="I2915"/>
      <c r="J2915"/>
      <c r="K2915"/>
      <c r="L2915"/>
    </row>
    <row r="2916" spans="1:12" ht="16" x14ac:dyDescent="0.2">
      <c r="A2916"/>
      <c r="B2916"/>
      <c r="C2916"/>
      <c r="D2916"/>
      <c r="E2916"/>
      <c r="F2916"/>
      <c r="G2916"/>
      <c r="H2916"/>
      <c r="I2916"/>
      <c r="J2916"/>
      <c r="K2916"/>
      <c r="L2916"/>
    </row>
    <row r="2917" spans="1:12" ht="16" x14ac:dyDescent="0.2">
      <c r="A2917"/>
      <c r="B2917"/>
      <c r="C2917"/>
      <c r="D2917"/>
      <c r="E2917"/>
      <c r="F2917"/>
      <c r="G2917"/>
      <c r="H2917"/>
      <c r="I2917"/>
      <c r="J2917"/>
      <c r="K2917"/>
      <c r="L2917"/>
    </row>
    <row r="2918" spans="1:12" ht="16" x14ac:dyDescent="0.2">
      <c r="A2918"/>
      <c r="B2918"/>
      <c r="C2918"/>
      <c r="D2918"/>
      <c r="E2918"/>
      <c r="F2918"/>
      <c r="G2918"/>
      <c r="H2918"/>
      <c r="I2918"/>
      <c r="J2918"/>
      <c r="K2918"/>
      <c r="L2918"/>
    </row>
    <row r="2919" spans="1:12" ht="16" x14ac:dyDescent="0.2">
      <c r="A2919"/>
      <c r="B2919"/>
      <c r="C2919"/>
      <c r="D2919"/>
      <c r="E2919"/>
      <c r="F2919"/>
      <c r="G2919"/>
      <c r="H2919"/>
      <c r="I2919"/>
      <c r="J2919"/>
      <c r="K2919"/>
      <c r="L2919"/>
    </row>
    <row r="2920" spans="1:12" ht="16" x14ac:dyDescent="0.2">
      <c r="A2920"/>
      <c r="B2920"/>
      <c r="C2920"/>
      <c r="D2920"/>
      <c r="E2920"/>
      <c r="F2920"/>
      <c r="G2920"/>
      <c r="H2920"/>
      <c r="I2920"/>
      <c r="J2920"/>
      <c r="K2920"/>
      <c r="L2920"/>
    </row>
    <row r="2921" spans="1:12" ht="16" x14ac:dyDescent="0.2">
      <c r="A2921"/>
      <c r="B2921"/>
      <c r="C2921"/>
      <c r="D2921"/>
      <c r="E2921"/>
      <c r="F2921"/>
      <c r="G2921"/>
      <c r="H2921"/>
      <c r="I2921"/>
      <c r="J2921"/>
      <c r="K2921"/>
      <c r="L2921"/>
    </row>
    <row r="2922" spans="1:12" ht="16" x14ac:dyDescent="0.2">
      <c r="A2922"/>
      <c r="B2922"/>
      <c r="C2922"/>
      <c r="D2922"/>
      <c r="E2922"/>
      <c r="F2922"/>
      <c r="G2922"/>
      <c r="H2922"/>
      <c r="I2922"/>
      <c r="J2922"/>
      <c r="K2922"/>
      <c r="L2922"/>
    </row>
    <row r="2923" spans="1:12" ht="16" x14ac:dyDescent="0.2">
      <c r="A2923"/>
      <c r="B2923"/>
      <c r="C2923"/>
      <c r="D2923"/>
      <c r="E2923"/>
      <c r="F2923"/>
      <c r="G2923"/>
      <c r="H2923"/>
      <c r="I2923"/>
      <c r="J2923"/>
      <c r="K2923"/>
      <c r="L2923"/>
    </row>
    <row r="2924" spans="1:12" ht="16" x14ac:dyDescent="0.2">
      <c r="A2924"/>
      <c r="B2924"/>
      <c r="C2924"/>
      <c r="D2924"/>
      <c r="E2924"/>
      <c r="F2924"/>
      <c r="G2924"/>
      <c r="H2924"/>
      <c r="I2924"/>
      <c r="J2924"/>
      <c r="K2924"/>
      <c r="L2924"/>
    </row>
    <row r="2925" spans="1:12" ht="16" x14ac:dyDescent="0.2">
      <c r="A2925"/>
      <c r="B2925"/>
      <c r="C2925"/>
      <c r="D2925"/>
      <c r="E2925"/>
      <c r="F2925"/>
      <c r="G2925"/>
      <c r="H2925"/>
      <c r="I2925"/>
      <c r="J2925"/>
      <c r="K2925"/>
      <c r="L2925"/>
    </row>
    <row r="2926" spans="1:12" ht="16" x14ac:dyDescent="0.2">
      <c r="A2926"/>
      <c r="B2926"/>
      <c r="C2926"/>
      <c r="D2926"/>
      <c r="E2926"/>
      <c r="F2926"/>
      <c r="G2926"/>
      <c r="H2926"/>
      <c r="I2926"/>
      <c r="J2926"/>
      <c r="K2926"/>
      <c r="L2926"/>
    </row>
    <row r="2927" spans="1:12" ht="16" x14ac:dyDescent="0.2">
      <c r="A2927"/>
      <c r="B2927"/>
      <c r="C2927"/>
      <c r="D2927"/>
      <c r="E2927"/>
      <c r="F2927"/>
      <c r="G2927"/>
      <c r="H2927"/>
      <c r="I2927"/>
      <c r="J2927"/>
      <c r="K2927"/>
      <c r="L2927"/>
    </row>
    <row r="2928" spans="1:12" ht="16" x14ac:dyDescent="0.2">
      <c r="A2928"/>
      <c r="B2928"/>
      <c r="C2928"/>
      <c r="D2928"/>
      <c r="E2928"/>
      <c r="F2928"/>
      <c r="G2928"/>
      <c r="H2928"/>
      <c r="I2928"/>
      <c r="J2928"/>
      <c r="K2928"/>
      <c r="L2928"/>
    </row>
    <row r="2929" spans="1:12" ht="16" x14ac:dyDescent="0.2">
      <c r="A2929"/>
      <c r="B2929"/>
      <c r="C2929"/>
      <c r="D2929"/>
      <c r="E2929"/>
      <c r="F2929"/>
      <c r="G2929"/>
      <c r="H2929"/>
      <c r="I2929"/>
      <c r="J2929"/>
      <c r="K2929"/>
      <c r="L2929"/>
    </row>
    <row r="2930" spans="1:12" ht="16" x14ac:dyDescent="0.2">
      <c r="A2930"/>
      <c r="B2930"/>
      <c r="C2930"/>
      <c r="D2930"/>
      <c r="E2930"/>
      <c r="F2930"/>
      <c r="G2930"/>
      <c r="H2930"/>
      <c r="I2930"/>
      <c r="J2930"/>
      <c r="K2930"/>
      <c r="L2930"/>
    </row>
    <row r="2931" spans="1:12" ht="16" x14ac:dyDescent="0.2">
      <c r="A2931"/>
      <c r="B2931"/>
      <c r="C2931"/>
      <c r="D2931"/>
      <c r="E2931"/>
      <c r="F2931"/>
      <c r="G2931"/>
      <c r="H2931"/>
      <c r="I2931"/>
      <c r="J2931"/>
      <c r="K2931"/>
      <c r="L2931"/>
    </row>
    <row r="2932" spans="1:12" ht="16" x14ac:dyDescent="0.2">
      <c r="A2932"/>
      <c r="B2932"/>
      <c r="C2932"/>
      <c r="D2932"/>
      <c r="E2932"/>
      <c r="F2932"/>
      <c r="G2932"/>
      <c r="H2932"/>
      <c r="I2932"/>
      <c r="J2932"/>
      <c r="K2932"/>
      <c r="L2932"/>
    </row>
    <row r="2933" spans="1:12" ht="16" x14ac:dyDescent="0.2">
      <c r="A2933"/>
      <c r="B2933"/>
      <c r="C2933"/>
      <c r="D2933"/>
      <c r="E2933"/>
      <c r="F2933"/>
      <c r="G2933"/>
      <c r="H2933"/>
      <c r="I2933"/>
      <c r="J2933"/>
      <c r="K2933"/>
      <c r="L2933"/>
    </row>
    <row r="2934" spans="1:12" ht="16" x14ac:dyDescent="0.2">
      <c r="A2934"/>
      <c r="B2934"/>
      <c r="C2934"/>
      <c r="D2934"/>
      <c r="E2934"/>
      <c r="F2934"/>
      <c r="G2934"/>
      <c r="H2934"/>
      <c r="I2934"/>
      <c r="J2934"/>
      <c r="K2934"/>
      <c r="L2934"/>
    </row>
    <row r="2935" spans="1:12" ht="16" x14ac:dyDescent="0.2">
      <c r="A2935"/>
      <c r="B2935"/>
      <c r="C2935"/>
      <c r="D2935"/>
      <c r="E2935"/>
      <c r="F2935"/>
      <c r="G2935"/>
      <c r="H2935"/>
      <c r="I2935"/>
      <c r="J2935"/>
      <c r="K2935"/>
      <c r="L2935"/>
    </row>
    <row r="2936" spans="1:12" ht="16" x14ac:dyDescent="0.2">
      <c r="A2936"/>
      <c r="B2936"/>
      <c r="C2936"/>
      <c r="D2936"/>
      <c r="E2936"/>
      <c r="F2936"/>
      <c r="G2936"/>
      <c r="H2936"/>
      <c r="I2936"/>
      <c r="J2936"/>
      <c r="K2936"/>
      <c r="L2936"/>
    </row>
    <row r="2937" spans="1:12" ht="16" x14ac:dyDescent="0.2">
      <c r="A2937"/>
      <c r="B2937"/>
      <c r="C2937"/>
      <c r="D2937"/>
      <c r="E2937"/>
      <c r="F2937"/>
      <c r="G2937"/>
      <c r="H2937"/>
      <c r="I2937"/>
      <c r="J2937"/>
      <c r="K2937"/>
      <c r="L2937"/>
    </row>
    <row r="2938" spans="1:12" ht="16" x14ac:dyDescent="0.2">
      <c r="A2938"/>
      <c r="B2938"/>
      <c r="C2938"/>
      <c r="D2938"/>
      <c r="E2938"/>
      <c r="F2938"/>
      <c r="G2938"/>
      <c r="H2938"/>
      <c r="I2938"/>
      <c r="J2938"/>
      <c r="K2938"/>
      <c r="L2938"/>
    </row>
    <row r="2939" spans="1:12" ht="16" x14ac:dyDescent="0.2">
      <c r="A2939"/>
      <c r="B2939"/>
      <c r="C2939"/>
      <c r="D2939"/>
      <c r="E2939"/>
      <c r="F2939"/>
      <c r="G2939"/>
      <c r="H2939"/>
      <c r="I2939"/>
      <c r="J2939"/>
      <c r="K2939"/>
      <c r="L2939"/>
    </row>
    <row r="2940" spans="1:12" ht="16" x14ac:dyDescent="0.2">
      <c r="A2940"/>
      <c r="B2940"/>
      <c r="C2940"/>
      <c r="D2940"/>
      <c r="E2940"/>
      <c r="F2940"/>
      <c r="G2940"/>
      <c r="H2940"/>
      <c r="I2940"/>
      <c r="J2940"/>
      <c r="K2940"/>
      <c r="L2940"/>
    </row>
    <row r="2941" spans="1:12" ht="16" x14ac:dyDescent="0.2">
      <c r="A2941"/>
      <c r="B2941"/>
      <c r="C2941"/>
      <c r="D2941"/>
      <c r="E2941"/>
      <c r="F2941"/>
      <c r="G2941"/>
      <c r="H2941"/>
      <c r="I2941"/>
      <c r="J2941"/>
      <c r="K2941"/>
      <c r="L2941"/>
    </row>
    <row r="2942" spans="1:12" ht="16" x14ac:dyDescent="0.2">
      <c r="A2942"/>
      <c r="B2942"/>
      <c r="C2942"/>
      <c r="D2942"/>
      <c r="E2942"/>
      <c r="F2942"/>
      <c r="G2942"/>
      <c r="H2942"/>
      <c r="I2942"/>
      <c r="J2942"/>
      <c r="K2942"/>
      <c r="L2942"/>
    </row>
    <row r="2943" spans="1:12" ht="16" x14ac:dyDescent="0.2">
      <c r="A2943"/>
      <c r="B2943"/>
      <c r="C2943"/>
      <c r="D2943"/>
      <c r="E2943"/>
      <c r="F2943"/>
      <c r="G2943"/>
      <c r="H2943"/>
      <c r="I2943"/>
      <c r="J2943"/>
      <c r="K2943"/>
      <c r="L2943"/>
    </row>
    <row r="2944" spans="1:12" ht="16" x14ac:dyDescent="0.2">
      <c r="A2944"/>
      <c r="B2944"/>
      <c r="C2944"/>
      <c r="D2944"/>
      <c r="E2944"/>
      <c r="F2944"/>
      <c r="G2944"/>
      <c r="H2944"/>
      <c r="I2944"/>
      <c r="J2944"/>
      <c r="K2944"/>
      <c r="L2944"/>
    </row>
    <row r="2945" spans="1:12" ht="16" x14ac:dyDescent="0.2">
      <c r="A2945"/>
      <c r="B2945"/>
      <c r="C2945"/>
      <c r="D2945"/>
      <c r="E2945"/>
      <c r="F2945"/>
      <c r="G2945"/>
      <c r="H2945"/>
      <c r="I2945"/>
      <c r="J2945"/>
      <c r="K2945"/>
      <c r="L2945"/>
    </row>
    <row r="2946" spans="1:12" ht="16" x14ac:dyDescent="0.2">
      <c r="A2946"/>
      <c r="B2946"/>
      <c r="C2946"/>
      <c r="D2946"/>
      <c r="E2946"/>
      <c r="F2946"/>
      <c r="G2946"/>
      <c r="H2946"/>
      <c r="I2946"/>
      <c r="J2946"/>
      <c r="K2946"/>
      <c r="L2946"/>
    </row>
    <row r="2947" spans="1:12" ht="16" x14ac:dyDescent="0.2">
      <c r="A2947"/>
      <c r="B2947"/>
      <c r="C2947"/>
      <c r="D2947"/>
      <c r="E2947"/>
      <c r="F2947"/>
      <c r="G2947"/>
      <c r="H2947"/>
      <c r="I2947"/>
      <c r="J2947"/>
      <c r="K2947"/>
      <c r="L2947"/>
    </row>
    <row r="2948" spans="1:12" ht="16" x14ac:dyDescent="0.2">
      <c r="A2948"/>
      <c r="B2948"/>
      <c r="C2948"/>
      <c r="D2948"/>
      <c r="E2948"/>
      <c r="F2948"/>
      <c r="G2948"/>
      <c r="H2948"/>
      <c r="I2948"/>
      <c r="J2948"/>
      <c r="K2948"/>
      <c r="L2948"/>
    </row>
    <row r="2949" spans="1:12" ht="16" x14ac:dyDescent="0.2">
      <c r="A2949"/>
      <c r="B2949"/>
      <c r="C2949"/>
      <c r="D2949"/>
      <c r="E2949"/>
      <c r="F2949"/>
      <c r="G2949"/>
      <c r="H2949"/>
      <c r="I2949"/>
      <c r="J2949"/>
      <c r="K2949"/>
      <c r="L2949"/>
    </row>
    <row r="2950" spans="1:12" ht="16" x14ac:dyDescent="0.2">
      <c r="A2950"/>
      <c r="B2950"/>
      <c r="C2950"/>
      <c r="D2950"/>
      <c r="E2950"/>
      <c r="F2950"/>
      <c r="G2950"/>
      <c r="H2950"/>
      <c r="I2950"/>
      <c r="J2950"/>
      <c r="K2950"/>
      <c r="L2950"/>
    </row>
    <row r="2951" spans="1:12" ht="16" x14ac:dyDescent="0.2">
      <c r="A2951"/>
      <c r="B2951"/>
      <c r="C2951"/>
      <c r="D2951"/>
      <c r="E2951"/>
      <c r="F2951"/>
      <c r="G2951"/>
      <c r="H2951"/>
      <c r="I2951"/>
      <c r="J2951"/>
      <c r="K2951"/>
      <c r="L2951"/>
    </row>
    <row r="2952" spans="1:12" ht="16" x14ac:dyDescent="0.2">
      <c r="A2952"/>
      <c r="B2952"/>
      <c r="C2952"/>
      <c r="D2952"/>
      <c r="E2952"/>
      <c r="F2952"/>
      <c r="G2952"/>
      <c r="H2952"/>
      <c r="I2952"/>
      <c r="J2952"/>
      <c r="K2952"/>
      <c r="L2952"/>
    </row>
    <row r="2953" spans="1:12" ht="16" x14ac:dyDescent="0.2">
      <c r="A2953"/>
      <c r="B2953"/>
      <c r="C2953"/>
      <c r="D2953"/>
      <c r="E2953"/>
      <c r="F2953"/>
      <c r="G2953"/>
      <c r="H2953"/>
      <c r="I2953"/>
      <c r="J2953"/>
      <c r="K2953"/>
      <c r="L2953"/>
    </row>
    <row r="2954" spans="1:12" ht="16" x14ac:dyDescent="0.2">
      <c r="A2954"/>
      <c r="B2954"/>
      <c r="C2954"/>
      <c r="D2954"/>
      <c r="E2954"/>
      <c r="F2954"/>
      <c r="G2954"/>
      <c r="H2954"/>
      <c r="I2954"/>
      <c r="J2954"/>
      <c r="K2954"/>
      <c r="L2954"/>
    </row>
    <row r="2955" spans="1:12" ht="16" x14ac:dyDescent="0.2">
      <c r="A2955"/>
      <c r="B2955"/>
      <c r="C2955"/>
      <c r="D2955"/>
      <c r="E2955"/>
      <c r="F2955"/>
      <c r="G2955"/>
      <c r="H2955"/>
      <c r="I2955"/>
      <c r="J2955"/>
      <c r="K2955"/>
      <c r="L2955"/>
    </row>
    <row r="2956" spans="1:12" ht="16" x14ac:dyDescent="0.2">
      <c r="A2956"/>
      <c r="B2956"/>
      <c r="C2956"/>
      <c r="D2956"/>
      <c r="E2956"/>
      <c r="F2956"/>
      <c r="G2956"/>
      <c r="H2956"/>
      <c r="I2956"/>
      <c r="J2956"/>
      <c r="K2956"/>
      <c r="L2956"/>
    </row>
    <row r="2957" spans="1:12" ht="16" x14ac:dyDescent="0.2">
      <c r="A2957"/>
      <c r="B2957"/>
      <c r="C2957"/>
      <c r="D2957"/>
      <c r="E2957"/>
      <c r="F2957"/>
      <c r="G2957"/>
      <c r="H2957"/>
      <c r="I2957"/>
      <c r="J2957"/>
      <c r="K2957"/>
      <c r="L2957"/>
    </row>
    <row r="2958" spans="1:12" ht="16" x14ac:dyDescent="0.2">
      <c r="A2958"/>
      <c r="B2958"/>
      <c r="C2958"/>
      <c r="D2958"/>
      <c r="E2958"/>
      <c r="F2958"/>
      <c r="G2958"/>
      <c r="H2958"/>
      <c r="I2958"/>
      <c r="J2958"/>
      <c r="K2958"/>
      <c r="L2958"/>
    </row>
    <row r="2959" spans="1:12" ht="16" x14ac:dyDescent="0.2">
      <c r="A2959"/>
      <c r="B2959"/>
      <c r="C2959"/>
      <c r="D2959"/>
      <c r="E2959"/>
      <c r="F2959"/>
      <c r="G2959"/>
      <c r="H2959"/>
      <c r="I2959"/>
      <c r="J2959"/>
      <c r="K2959"/>
      <c r="L2959"/>
    </row>
    <row r="2960" spans="1:12" ht="16" x14ac:dyDescent="0.2">
      <c r="A2960"/>
      <c r="B2960"/>
      <c r="C2960"/>
      <c r="D2960"/>
      <c r="E2960"/>
      <c r="F2960"/>
      <c r="G2960"/>
      <c r="H2960"/>
      <c r="I2960"/>
      <c r="J2960"/>
      <c r="K2960"/>
      <c r="L2960"/>
    </row>
    <row r="2961" spans="1:12" ht="16" x14ac:dyDescent="0.2">
      <c r="A2961"/>
      <c r="B2961"/>
      <c r="C2961"/>
      <c r="D2961"/>
      <c r="E2961"/>
      <c r="F2961"/>
      <c r="G2961"/>
      <c r="H2961"/>
      <c r="I2961"/>
      <c r="J2961"/>
      <c r="K2961"/>
      <c r="L2961"/>
    </row>
    <row r="2962" spans="1:12" ht="16" x14ac:dyDescent="0.2">
      <c r="A2962"/>
      <c r="B2962"/>
      <c r="C2962"/>
      <c r="D2962"/>
      <c r="E2962"/>
      <c r="F2962"/>
      <c r="G2962"/>
      <c r="H2962"/>
      <c r="I2962"/>
      <c r="J2962"/>
      <c r="K2962"/>
      <c r="L2962"/>
    </row>
    <row r="2963" spans="1:12" ht="16" x14ac:dyDescent="0.2">
      <c r="A2963"/>
      <c r="B2963"/>
      <c r="C2963"/>
      <c r="D2963"/>
      <c r="E2963"/>
      <c r="F2963"/>
      <c r="G2963"/>
      <c r="H2963"/>
      <c r="I2963"/>
      <c r="J2963"/>
      <c r="K2963"/>
      <c r="L2963"/>
    </row>
    <row r="2964" spans="1:12" ht="16" x14ac:dyDescent="0.2">
      <c r="A2964"/>
      <c r="B2964"/>
      <c r="C2964"/>
      <c r="D2964"/>
      <c r="E2964"/>
      <c r="F2964"/>
      <c r="G2964"/>
      <c r="H2964"/>
      <c r="I2964"/>
      <c r="J2964"/>
      <c r="K2964"/>
      <c r="L2964"/>
    </row>
    <row r="2965" spans="1:12" ht="16" x14ac:dyDescent="0.2">
      <c r="A2965"/>
      <c r="B2965"/>
      <c r="C2965"/>
      <c r="D2965"/>
      <c r="E2965"/>
      <c r="F2965"/>
      <c r="G2965"/>
      <c r="H2965"/>
      <c r="I2965"/>
      <c r="J2965"/>
      <c r="K2965"/>
      <c r="L2965"/>
    </row>
    <row r="2966" spans="1:12" ht="16" x14ac:dyDescent="0.2">
      <c r="A2966"/>
      <c r="B2966"/>
      <c r="C2966"/>
      <c r="D2966"/>
      <c r="E2966"/>
      <c r="F2966"/>
      <c r="G2966"/>
      <c r="H2966"/>
      <c r="I2966"/>
      <c r="J2966"/>
      <c r="K2966"/>
      <c r="L2966"/>
    </row>
    <row r="2967" spans="1:12" ht="16" x14ac:dyDescent="0.2">
      <c r="A2967"/>
      <c r="B2967"/>
      <c r="C2967"/>
      <c r="D2967"/>
      <c r="E2967"/>
      <c r="F2967"/>
      <c r="G2967"/>
      <c r="H2967"/>
      <c r="I2967"/>
      <c r="J2967"/>
      <c r="K2967"/>
      <c r="L2967"/>
    </row>
    <row r="2968" spans="1:12" ht="16" x14ac:dyDescent="0.2">
      <c r="A2968"/>
      <c r="B2968"/>
      <c r="C2968"/>
      <c r="D2968"/>
      <c r="E2968"/>
      <c r="F2968"/>
      <c r="G2968"/>
      <c r="H2968"/>
      <c r="I2968"/>
      <c r="J2968"/>
      <c r="K2968"/>
      <c r="L2968"/>
    </row>
    <row r="2969" spans="1:12" ht="16" x14ac:dyDescent="0.2">
      <c r="A2969"/>
      <c r="B2969"/>
      <c r="C2969"/>
      <c r="D2969"/>
      <c r="E2969"/>
      <c r="F2969"/>
      <c r="G2969"/>
      <c r="H2969"/>
      <c r="I2969"/>
      <c r="J2969"/>
      <c r="K2969"/>
      <c r="L2969"/>
    </row>
    <row r="2970" spans="1:12" ht="16" x14ac:dyDescent="0.2">
      <c r="A2970"/>
      <c r="B2970"/>
      <c r="C2970"/>
      <c r="D2970"/>
      <c r="E2970"/>
      <c r="F2970"/>
      <c r="G2970"/>
      <c r="H2970"/>
      <c r="I2970"/>
      <c r="J2970"/>
      <c r="K2970"/>
      <c r="L2970"/>
    </row>
    <row r="2971" spans="1:12" ht="16" x14ac:dyDescent="0.2">
      <c r="A2971"/>
      <c r="B2971"/>
      <c r="C2971"/>
      <c r="D2971"/>
      <c r="E2971"/>
      <c r="F2971"/>
      <c r="G2971"/>
      <c r="H2971"/>
      <c r="I2971"/>
      <c r="J2971"/>
      <c r="K2971"/>
      <c r="L2971"/>
    </row>
    <row r="2972" spans="1:12" ht="16" x14ac:dyDescent="0.2">
      <c r="A2972"/>
      <c r="B2972"/>
      <c r="C2972"/>
      <c r="D2972"/>
      <c r="E2972"/>
      <c r="F2972"/>
      <c r="G2972"/>
      <c r="H2972"/>
      <c r="I2972"/>
      <c r="J2972"/>
      <c r="K2972"/>
      <c r="L2972"/>
    </row>
    <row r="2973" spans="1:12" ht="16" x14ac:dyDescent="0.2">
      <c r="A2973"/>
      <c r="B2973"/>
      <c r="C2973"/>
      <c r="D2973"/>
      <c r="E2973"/>
      <c r="F2973"/>
      <c r="G2973"/>
      <c r="H2973"/>
      <c r="I2973"/>
      <c r="J2973"/>
      <c r="K2973"/>
      <c r="L2973"/>
    </row>
    <row r="2974" spans="1:12" ht="16" x14ac:dyDescent="0.2">
      <c r="A2974"/>
      <c r="B2974"/>
      <c r="C2974"/>
      <c r="D2974"/>
      <c r="E2974"/>
      <c r="F2974"/>
      <c r="G2974"/>
      <c r="H2974"/>
      <c r="I2974"/>
      <c r="J2974"/>
      <c r="K2974"/>
      <c r="L2974"/>
    </row>
    <row r="2975" spans="1:12" ht="16" x14ac:dyDescent="0.2">
      <c r="A2975"/>
      <c r="B2975"/>
      <c r="C2975"/>
      <c r="D2975"/>
      <c r="E2975"/>
      <c r="F2975"/>
      <c r="G2975"/>
      <c r="H2975"/>
      <c r="I2975"/>
      <c r="J2975"/>
      <c r="K2975"/>
      <c r="L2975"/>
    </row>
    <row r="2976" spans="1:12" ht="16" x14ac:dyDescent="0.2">
      <c r="A2976"/>
      <c r="B2976"/>
      <c r="C2976"/>
      <c r="D2976"/>
      <c r="E2976"/>
      <c r="F2976"/>
      <c r="G2976"/>
      <c r="H2976"/>
      <c r="I2976"/>
      <c r="J2976"/>
      <c r="K2976"/>
      <c r="L2976"/>
    </row>
    <row r="2977" spans="1:12" ht="16" x14ac:dyDescent="0.2">
      <c r="A2977"/>
      <c r="B2977"/>
      <c r="C2977"/>
      <c r="D2977"/>
      <c r="E2977"/>
      <c r="F2977"/>
      <c r="G2977"/>
      <c r="H2977"/>
      <c r="I2977"/>
      <c r="J2977"/>
      <c r="K2977"/>
      <c r="L2977"/>
    </row>
    <row r="2978" spans="1:12" ht="16" x14ac:dyDescent="0.2">
      <c r="A2978"/>
      <c r="B2978"/>
      <c r="C2978"/>
      <c r="D2978"/>
      <c r="E2978"/>
      <c r="F2978"/>
      <c r="G2978"/>
      <c r="H2978"/>
      <c r="I2978"/>
      <c r="J2978"/>
      <c r="K2978"/>
      <c r="L2978"/>
    </row>
    <row r="2979" spans="1:12" ht="16" x14ac:dyDescent="0.2">
      <c r="A2979"/>
      <c r="B2979"/>
      <c r="C2979"/>
      <c r="D2979"/>
      <c r="E2979"/>
      <c r="F2979"/>
      <c r="G2979"/>
      <c r="H2979"/>
      <c r="I2979"/>
      <c r="J2979"/>
      <c r="K2979"/>
      <c r="L2979"/>
    </row>
    <row r="2980" spans="1:12" ht="16" x14ac:dyDescent="0.2">
      <c r="A2980"/>
      <c r="B2980"/>
      <c r="C2980"/>
      <c r="D2980"/>
      <c r="E2980"/>
      <c r="F2980"/>
      <c r="G2980"/>
      <c r="H2980"/>
      <c r="I2980"/>
      <c r="J2980"/>
      <c r="K2980"/>
      <c r="L2980"/>
    </row>
    <row r="2981" spans="1:12" ht="16" x14ac:dyDescent="0.2">
      <c r="A2981"/>
      <c r="B2981"/>
      <c r="C2981"/>
      <c r="D2981"/>
      <c r="E2981"/>
      <c r="F2981"/>
      <c r="G2981"/>
      <c r="H2981"/>
      <c r="I2981"/>
      <c r="J2981"/>
      <c r="K2981"/>
      <c r="L2981"/>
    </row>
    <row r="2982" spans="1:12" ht="16" x14ac:dyDescent="0.2">
      <c r="A2982"/>
      <c r="B2982"/>
      <c r="C2982"/>
      <c r="D2982"/>
      <c r="E2982"/>
      <c r="F2982"/>
      <c r="G2982"/>
      <c r="H2982"/>
      <c r="I2982"/>
      <c r="J2982"/>
      <c r="K2982"/>
      <c r="L2982"/>
    </row>
    <row r="2983" spans="1:12" ht="16" x14ac:dyDescent="0.2">
      <c r="A2983"/>
      <c r="B2983"/>
      <c r="C2983"/>
      <c r="D2983"/>
      <c r="E2983"/>
      <c r="F2983"/>
      <c r="G2983"/>
      <c r="H2983"/>
      <c r="I2983"/>
      <c r="J2983"/>
      <c r="K2983"/>
      <c r="L2983"/>
    </row>
    <row r="2984" spans="1:12" ht="16" x14ac:dyDescent="0.2">
      <c r="A2984"/>
      <c r="B2984"/>
      <c r="C2984"/>
      <c r="D2984"/>
      <c r="E2984"/>
      <c r="F2984"/>
      <c r="G2984"/>
      <c r="H2984"/>
      <c r="I2984"/>
      <c r="J2984"/>
      <c r="K2984"/>
      <c r="L2984"/>
    </row>
    <row r="2985" spans="1:12" ht="16" x14ac:dyDescent="0.2">
      <c r="A2985"/>
      <c r="B2985"/>
      <c r="C2985"/>
      <c r="D2985"/>
      <c r="E2985"/>
      <c r="F2985"/>
      <c r="G2985"/>
      <c r="H2985"/>
      <c r="I2985"/>
      <c r="J2985"/>
      <c r="K2985"/>
      <c r="L2985"/>
    </row>
    <row r="2986" spans="1:12" ht="16" x14ac:dyDescent="0.2">
      <c r="A2986"/>
      <c r="B2986"/>
      <c r="C2986"/>
      <c r="D2986"/>
      <c r="E2986"/>
      <c r="F2986"/>
      <c r="G2986"/>
      <c r="H2986"/>
      <c r="I2986"/>
      <c r="J2986"/>
      <c r="K2986"/>
      <c r="L2986"/>
    </row>
    <row r="2987" spans="1:12" ht="16" x14ac:dyDescent="0.2">
      <c r="A2987"/>
      <c r="B2987"/>
      <c r="C2987"/>
      <c r="D2987"/>
      <c r="E2987"/>
      <c r="F2987"/>
      <c r="G2987"/>
      <c r="H2987"/>
      <c r="I2987"/>
      <c r="J2987"/>
      <c r="K2987"/>
      <c r="L2987"/>
    </row>
    <row r="2988" spans="1:12" ht="16" x14ac:dyDescent="0.2">
      <c r="A2988"/>
      <c r="B2988"/>
      <c r="C2988"/>
      <c r="D2988"/>
      <c r="E2988"/>
      <c r="F2988"/>
      <c r="G2988"/>
      <c r="H2988"/>
      <c r="I2988"/>
      <c r="J2988"/>
      <c r="K2988"/>
      <c r="L2988"/>
    </row>
    <row r="2989" spans="1:12" ht="16" x14ac:dyDescent="0.2">
      <c r="A2989"/>
      <c r="B2989"/>
      <c r="C2989"/>
      <c r="D2989"/>
      <c r="E2989"/>
      <c r="F2989"/>
      <c r="G2989"/>
      <c r="H2989"/>
      <c r="I2989"/>
      <c r="J2989"/>
      <c r="K2989"/>
      <c r="L2989"/>
    </row>
    <row r="2990" spans="1:12" ht="16" x14ac:dyDescent="0.2">
      <c r="A2990"/>
      <c r="B2990"/>
      <c r="C2990"/>
      <c r="D2990"/>
      <c r="E2990"/>
      <c r="F2990"/>
      <c r="G2990"/>
      <c r="H2990"/>
      <c r="I2990"/>
      <c r="J2990"/>
      <c r="K2990"/>
      <c r="L2990"/>
    </row>
    <row r="2991" spans="1:12" ht="16" x14ac:dyDescent="0.2">
      <c r="A2991"/>
      <c r="B2991"/>
      <c r="C2991"/>
      <c r="D2991"/>
      <c r="E2991"/>
      <c r="F2991"/>
      <c r="G2991"/>
      <c r="H2991"/>
      <c r="I2991"/>
      <c r="J2991"/>
      <c r="K2991"/>
      <c r="L2991"/>
    </row>
    <row r="2992" spans="1:12" ht="16" x14ac:dyDescent="0.2">
      <c r="A2992"/>
      <c r="B2992"/>
      <c r="C2992"/>
      <c r="D2992"/>
      <c r="E2992"/>
      <c r="F2992"/>
      <c r="G2992"/>
      <c r="H2992"/>
      <c r="I2992"/>
      <c r="J2992"/>
      <c r="K2992"/>
      <c r="L2992"/>
    </row>
    <row r="2993" spans="1:12" ht="16" x14ac:dyDescent="0.2">
      <c r="A2993"/>
      <c r="B2993"/>
      <c r="C2993"/>
      <c r="D2993"/>
      <c r="E2993"/>
      <c r="F2993"/>
      <c r="G2993"/>
      <c r="H2993"/>
      <c r="I2993"/>
      <c r="J2993"/>
      <c r="K2993"/>
      <c r="L2993"/>
    </row>
    <row r="2994" spans="1:12" ht="16" x14ac:dyDescent="0.2">
      <c r="A2994"/>
      <c r="B2994"/>
      <c r="C2994"/>
      <c r="D2994"/>
      <c r="E2994"/>
      <c r="F2994"/>
      <c r="G2994"/>
      <c r="H2994"/>
      <c r="I2994"/>
      <c r="J2994"/>
      <c r="K2994"/>
      <c r="L2994"/>
    </row>
    <row r="2995" spans="1:12" ht="16" x14ac:dyDescent="0.2">
      <c r="A2995"/>
      <c r="B2995"/>
      <c r="C2995"/>
      <c r="D2995"/>
      <c r="E2995"/>
      <c r="F2995"/>
      <c r="G2995"/>
      <c r="H2995"/>
      <c r="I2995"/>
      <c r="J2995"/>
      <c r="K2995"/>
      <c r="L2995"/>
    </row>
    <row r="2996" spans="1:12" ht="16" x14ac:dyDescent="0.2">
      <c r="A2996"/>
      <c r="B2996"/>
      <c r="C2996"/>
      <c r="D2996"/>
      <c r="E2996"/>
      <c r="F2996"/>
      <c r="G2996"/>
      <c r="H2996"/>
      <c r="I2996"/>
      <c r="J2996"/>
      <c r="K2996"/>
      <c r="L2996"/>
    </row>
    <row r="2997" spans="1:12" ht="16" x14ac:dyDescent="0.2">
      <c r="A2997"/>
      <c r="B2997"/>
      <c r="C2997"/>
      <c r="D2997"/>
      <c r="E2997"/>
      <c r="F2997"/>
      <c r="G2997"/>
      <c r="H2997"/>
      <c r="I2997"/>
      <c r="J2997"/>
      <c r="K2997"/>
      <c r="L2997"/>
    </row>
    <row r="2998" spans="1:12" ht="16" x14ac:dyDescent="0.2">
      <c r="A2998"/>
      <c r="B2998"/>
      <c r="C2998"/>
      <c r="D2998"/>
      <c r="E2998"/>
      <c r="F2998"/>
      <c r="G2998"/>
      <c r="H2998"/>
      <c r="I2998"/>
      <c r="J2998"/>
      <c r="K2998"/>
      <c r="L2998"/>
    </row>
    <row r="2999" spans="1:12" ht="16" x14ac:dyDescent="0.2">
      <c r="A2999"/>
      <c r="B2999"/>
      <c r="C2999"/>
      <c r="D2999"/>
      <c r="E2999"/>
      <c r="F2999"/>
      <c r="G2999"/>
      <c r="H2999"/>
      <c r="I2999"/>
      <c r="J2999"/>
      <c r="K2999"/>
      <c r="L2999"/>
    </row>
    <row r="3000" spans="1:12" ht="16" x14ac:dyDescent="0.2">
      <c r="A3000"/>
      <c r="B3000"/>
      <c r="C3000"/>
      <c r="D3000"/>
      <c r="E3000"/>
      <c r="F3000"/>
      <c r="G3000"/>
      <c r="H3000"/>
      <c r="I3000"/>
      <c r="J3000"/>
      <c r="K3000"/>
      <c r="L3000"/>
    </row>
    <row r="3001" spans="1:12" ht="16" x14ac:dyDescent="0.2">
      <c r="A3001"/>
      <c r="B3001"/>
      <c r="C3001"/>
      <c r="D3001"/>
      <c r="E3001"/>
      <c r="F3001"/>
      <c r="G3001"/>
      <c r="H3001"/>
      <c r="I3001"/>
      <c r="J3001"/>
      <c r="K3001"/>
      <c r="L3001"/>
    </row>
    <row r="3002" spans="1:12" ht="16" x14ac:dyDescent="0.2">
      <c r="A3002"/>
      <c r="B3002"/>
      <c r="C3002"/>
      <c r="D3002"/>
      <c r="E3002"/>
      <c r="F3002"/>
      <c r="G3002"/>
      <c r="H3002"/>
      <c r="I3002"/>
      <c r="J3002"/>
      <c r="K3002"/>
      <c r="L3002"/>
    </row>
    <row r="3003" spans="1:12" ht="16" x14ac:dyDescent="0.2">
      <c r="A3003"/>
      <c r="B3003"/>
      <c r="C3003"/>
      <c r="D3003"/>
      <c r="E3003"/>
      <c r="F3003"/>
      <c r="G3003"/>
      <c r="H3003"/>
      <c r="I3003"/>
      <c r="J3003"/>
      <c r="K3003"/>
      <c r="L3003"/>
    </row>
    <row r="3004" spans="1:12" ht="16" x14ac:dyDescent="0.2">
      <c r="A3004"/>
      <c r="B3004"/>
      <c r="C3004"/>
      <c r="D3004"/>
      <c r="E3004"/>
      <c r="F3004"/>
      <c r="G3004"/>
      <c r="H3004"/>
      <c r="I3004"/>
      <c r="J3004"/>
      <c r="K3004"/>
      <c r="L3004"/>
    </row>
    <row r="3005" spans="1:12" ht="16" x14ac:dyDescent="0.2">
      <c r="A3005"/>
      <c r="B3005"/>
      <c r="C3005"/>
      <c r="D3005"/>
      <c r="E3005"/>
      <c r="F3005"/>
      <c r="G3005"/>
      <c r="H3005"/>
      <c r="I3005"/>
      <c r="J3005"/>
      <c r="K3005"/>
      <c r="L3005"/>
    </row>
    <row r="3006" spans="1:12" ht="16" x14ac:dyDescent="0.2">
      <c r="A3006"/>
      <c r="B3006"/>
      <c r="C3006"/>
      <c r="D3006"/>
      <c r="E3006"/>
      <c r="F3006"/>
      <c r="G3006"/>
      <c r="H3006"/>
      <c r="I3006"/>
      <c r="J3006"/>
      <c r="K3006"/>
      <c r="L3006"/>
    </row>
    <row r="3007" spans="1:12" ht="16" x14ac:dyDescent="0.2">
      <c r="A3007"/>
      <c r="B3007"/>
      <c r="C3007"/>
      <c r="D3007"/>
      <c r="E3007"/>
      <c r="F3007"/>
      <c r="G3007"/>
      <c r="H3007"/>
      <c r="I3007"/>
      <c r="J3007"/>
      <c r="K3007"/>
      <c r="L3007"/>
    </row>
    <row r="3008" spans="1:12" ht="16" x14ac:dyDescent="0.2">
      <c r="A3008"/>
      <c r="B3008"/>
      <c r="C3008"/>
      <c r="D3008"/>
      <c r="E3008"/>
      <c r="F3008"/>
      <c r="G3008"/>
      <c r="H3008"/>
      <c r="I3008"/>
      <c r="J3008"/>
      <c r="K3008"/>
      <c r="L3008"/>
    </row>
    <row r="3009" spans="1:12" ht="16" x14ac:dyDescent="0.2">
      <c r="A3009"/>
      <c r="B3009"/>
      <c r="C3009"/>
      <c r="D3009"/>
      <c r="E3009"/>
      <c r="F3009"/>
      <c r="G3009"/>
      <c r="H3009"/>
      <c r="I3009"/>
      <c r="J3009"/>
      <c r="K3009"/>
      <c r="L3009"/>
    </row>
    <row r="3010" spans="1:12" ht="16" x14ac:dyDescent="0.2">
      <c r="A3010"/>
      <c r="B3010"/>
      <c r="C3010"/>
      <c r="D3010"/>
      <c r="E3010"/>
      <c r="F3010"/>
      <c r="G3010"/>
      <c r="H3010"/>
      <c r="I3010"/>
      <c r="J3010"/>
      <c r="K3010"/>
      <c r="L3010"/>
    </row>
    <row r="3011" spans="1:12" ht="16" x14ac:dyDescent="0.2">
      <c r="A3011"/>
      <c r="B3011"/>
      <c r="C3011"/>
      <c r="D3011"/>
      <c r="E3011"/>
      <c r="F3011"/>
      <c r="G3011"/>
      <c r="H3011"/>
      <c r="I3011"/>
      <c r="J3011"/>
      <c r="K3011"/>
      <c r="L3011"/>
    </row>
    <row r="3012" spans="1:12" ht="16" x14ac:dyDescent="0.2">
      <c r="A3012"/>
      <c r="B3012"/>
      <c r="C3012"/>
      <c r="D3012"/>
      <c r="E3012"/>
      <c r="F3012"/>
      <c r="G3012"/>
      <c r="H3012"/>
      <c r="I3012"/>
      <c r="J3012"/>
      <c r="K3012"/>
      <c r="L3012"/>
    </row>
    <row r="3013" spans="1:12" ht="16" x14ac:dyDescent="0.2">
      <c r="A3013"/>
      <c r="B3013"/>
      <c r="C3013"/>
      <c r="D3013"/>
      <c r="E3013"/>
      <c r="F3013"/>
      <c r="G3013"/>
      <c r="H3013"/>
      <c r="I3013"/>
      <c r="J3013"/>
      <c r="K3013"/>
      <c r="L3013"/>
    </row>
    <row r="3014" spans="1:12" ht="16" x14ac:dyDescent="0.2">
      <c r="A3014"/>
      <c r="B3014"/>
      <c r="C3014"/>
      <c r="D3014"/>
      <c r="E3014"/>
      <c r="F3014"/>
      <c r="G3014"/>
      <c r="H3014"/>
      <c r="I3014"/>
      <c r="J3014"/>
      <c r="K3014"/>
      <c r="L3014"/>
    </row>
    <row r="3015" spans="1:12" ht="16" x14ac:dyDescent="0.2">
      <c r="A3015"/>
      <c r="B3015"/>
      <c r="C3015"/>
      <c r="D3015"/>
      <c r="E3015"/>
      <c r="F3015"/>
      <c r="G3015"/>
      <c r="H3015"/>
      <c r="I3015"/>
      <c r="J3015"/>
      <c r="K3015"/>
      <c r="L3015"/>
    </row>
    <row r="3016" spans="1:12" ht="16" x14ac:dyDescent="0.2">
      <c r="A3016"/>
      <c r="B3016"/>
      <c r="C3016"/>
      <c r="D3016"/>
      <c r="E3016"/>
      <c r="F3016"/>
      <c r="G3016"/>
      <c r="H3016"/>
      <c r="I3016"/>
      <c r="J3016"/>
      <c r="K3016"/>
      <c r="L3016"/>
    </row>
    <row r="3017" spans="1:12" ht="16" x14ac:dyDescent="0.2">
      <c r="A3017"/>
      <c r="B3017"/>
      <c r="C3017"/>
      <c r="D3017"/>
      <c r="E3017"/>
      <c r="F3017"/>
      <c r="G3017"/>
      <c r="H3017"/>
      <c r="I3017"/>
      <c r="J3017"/>
      <c r="K3017"/>
      <c r="L3017"/>
    </row>
    <row r="3018" spans="1:12" ht="16" x14ac:dyDescent="0.2">
      <c r="A3018"/>
      <c r="B3018"/>
      <c r="C3018"/>
      <c r="D3018"/>
      <c r="E3018"/>
      <c r="F3018"/>
      <c r="G3018"/>
      <c r="H3018"/>
      <c r="I3018"/>
      <c r="J3018"/>
      <c r="K3018"/>
      <c r="L3018"/>
    </row>
    <row r="3019" spans="1:12" ht="16" x14ac:dyDescent="0.2">
      <c r="A3019"/>
      <c r="B3019"/>
      <c r="C3019"/>
      <c r="D3019"/>
      <c r="E3019"/>
      <c r="F3019"/>
      <c r="G3019"/>
      <c r="H3019"/>
      <c r="I3019"/>
      <c r="J3019"/>
      <c r="K3019"/>
      <c r="L3019"/>
    </row>
    <row r="3020" spans="1:12" ht="16" x14ac:dyDescent="0.2">
      <c r="A3020"/>
      <c r="B3020"/>
      <c r="C3020"/>
      <c r="D3020"/>
      <c r="E3020"/>
      <c r="F3020"/>
      <c r="G3020"/>
      <c r="H3020"/>
      <c r="I3020"/>
      <c r="J3020"/>
      <c r="K3020"/>
      <c r="L3020"/>
    </row>
    <row r="3021" spans="1:12" ht="16" x14ac:dyDescent="0.2">
      <c r="A3021"/>
      <c r="B3021"/>
      <c r="C3021"/>
      <c r="D3021"/>
      <c r="E3021"/>
      <c r="F3021"/>
      <c r="G3021"/>
      <c r="H3021"/>
      <c r="I3021"/>
      <c r="J3021"/>
      <c r="K3021"/>
      <c r="L3021"/>
    </row>
    <row r="3022" spans="1:12" ht="16" x14ac:dyDescent="0.2">
      <c r="A3022"/>
      <c r="B3022"/>
      <c r="C3022"/>
      <c r="D3022"/>
      <c r="E3022"/>
      <c r="F3022"/>
      <c r="G3022"/>
      <c r="H3022"/>
      <c r="I3022"/>
      <c r="J3022"/>
      <c r="K3022"/>
      <c r="L3022"/>
    </row>
    <row r="3023" spans="1:12" ht="16" x14ac:dyDescent="0.2">
      <c r="A3023"/>
      <c r="B3023"/>
      <c r="C3023"/>
      <c r="D3023"/>
      <c r="E3023"/>
      <c r="F3023"/>
      <c r="G3023"/>
      <c r="H3023"/>
      <c r="I3023"/>
      <c r="J3023"/>
      <c r="K3023"/>
      <c r="L3023"/>
    </row>
    <row r="3024" spans="1:12" ht="16" x14ac:dyDescent="0.2">
      <c r="A3024"/>
      <c r="B3024"/>
      <c r="C3024"/>
      <c r="D3024"/>
      <c r="E3024"/>
      <c r="F3024"/>
      <c r="G3024"/>
      <c r="H3024"/>
      <c r="I3024"/>
      <c r="J3024"/>
      <c r="K3024"/>
      <c r="L3024"/>
    </row>
    <row r="3025" spans="1:12" ht="16" x14ac:dyDescent="0.2">
      <c r="A3025"/>
      <c r="B3025"/>
      <c r="C3025"/>
      <c r="D3025"/>
      <c r="E3025"/>
      <c r="F3025"/>
      <c r="G3025"/>
      <c r="H3025"/>
      <c r="I3025"/>
      <c r="J3025"/>
      <c r="K3025"/>
      <c r="L3025"/>
    </row>
    <row r="3026" spans="1:12" ht="16" x14ac:dyDescent="0.2">
      <c r="A3026"/>
      <c r="B3026"/>
      <c r="C3026"/>
      <c r="D3026"/>
      <c r="E3026"/>
      <c r="F3026"/>
      <c r="G3026"/>
      <c r="H3026"/>
      <c r="I3026"/>
      <c r="J3026"/>
      <c r="K3026"/>
      <c r="L3026"/>
    </row>
    <row r="3027" spans="1:12" ht="16" x14ac:dyDescent="0.2">
      <c r="A3027"/>
      <c r="B3027"/>
      <c r="C3027"/>
      <c r="D3027"/>
      <c r="E3027"/>
      <c r="F3027"/>
      <c r="G3027"/>
      <c r="H3027"/>
      <c r="I3027"/>
      <c r="J3027"/>
      <c r="K3027"/>
      <c r="L3027"/>
    </row>
    <row r="3028" spans="1:12" ht="16" x14ac:dyDescent="0.2">
      <c r="A3028"/>
      <c r="B3028"/>
      <c r="C3028"/>
      <c r="D3028"/>
      <c r="E3028"/>
      <c r="F3028"/>
      <c r="G3028"/>
      <c r="H3028"/>
      <c r="I3028"/>
      <c r="J3028"/>
      <c r="K3028"/>
      <c r="L3028"/>
    </row>
    <row r="3029" spans="1:12" ht="16" x14ac:dyDescent="0.2">
      <c r="A3029"/>
      <c r="B3029"/>
      <c r="C3029"/>
      <c r="D3029"/>
      <c r="E3029"/>
      <c r="F3029"/>
      <c r="G3029"/>
      <c r="H3029"/>
      <c r="I3029"/>
      <c r="J3029"/>
      <c r="K3029"/>
      <c r="L3029"/>
    </row>
    <row r="3030" spans="1:12" ht="16" x14ac:dyDescent="0.2">
      <c r="A3030"/>
      <c r="B3030"/>
      <c r="C3030"/>
      <c r="D3030"/>
      <c r="E3030"/>
      <c r="F3030"/>
      <c r="G3030"/>
      <c r="H3030"/>
      <c r="I3030"/>
      <c r="J3030"/>
      <c r="K3030"/>
      <c r="L3030"/>
    </row>
    <row r="3031" spans="1:12" ht="16" x14ac:dyDescent="0.2">
      <c r="A3031"/>
      <c r="B3031"/>
      <c r="C3031"/>
      <c r="D3031"/>
      <c r="E3031"/>
      <c r="F3031"/>
      <c r="G3031"/>
      <c r="H3031"/>
      <c r="I3031"/>
      <c r="J3031"/>
      <c r="K3031"/>
      <c r="L3031"/>
    </row>
    <row r="3032" spans="1:12" ht="16" x14ac:dyDescent="0.2">
      <c r="A3032"/>
      <c r="B3032"/>
      <c r="C3032"/>
      <c r="D3032"/>
      <c r="E3032"/>
      <c r="F3032"/>
      <c r="G3032"/>
      <c r="H3032"/>
      <c r="I3032"/>
      <c r="J3032"/>
      <c r="K3032"/>
      <c r="L3032"/>
    </row>
    <row r="3033" spans="1:12" ht="16" x14ac:dyDescent="0.2">
      <c r="A3033"/>
      <c r="B3033"/>
      <c r="C3033"/>
      <c r="D3033"/>
      <c r="E3033"/>
      <c r="F3033"/>
      <c r="G3033"/>
      <c r="H3033"/>
      <c r="I3033"/>
      <c r="J3033"/>
      <c r="K3033"/>
      <c r="L3033"/>
    </row>
    <row r="3034" spans="1:12" ht="16" x14ac:dyDescent="0.2">
      <c r="A3034"/>
      <c r="B3034"/>
      <c r="C3034"/>
      <c r="D3034"/>
      <c r="E3034"/>
      <c r="F3034"/>
      <c r="G3034"/>
      <c r="H3034"/>
      <c r="I3034"/>
      <c r="J3034"/>
      <c r="K3034"/>
      <c r="L3034"/>
    </row>
    <row r="3035" spans="1:12" ht="16" x14ac:dyDescent="0.2">
      <c r="A3035"/>
      <c r="B3035"/>
      <c r="C3035"/>
      <c r="D3035"/>
      <c r="E3035"/>
      <c r="F3035"/>
      <c r="G3035"/>
      <c r="H3035"/>
      <c r="I3035"/>
      <c r="J3035"/>
      <c r="K3035"/>
      <c r="L3035"/>
    </row>
    <row r="3036" spans="1:12" ht="16" x14ac:dyDescent="0.2">
      <c r="A3036"/>
      <c r="B3036"/>
      <c r="C3036"/>
      <c r="D3036"/>
      <c r="E3036"/>
      <c r="F3036"/>
      <c r="G3036"/>
      <c r="H3036"/>
      <c r="I3036"/>
      <c r="J3036"/>
      <c r="K3036"/>
      <c r="L3036"/>
    </row>
    <row r="3037" spans="1:12" ht="16" x14ac:dyDescent="0.2">
      <c r="A3037"/>
      <c r="B3037"/>
      <c r="C3037"/>
      <c r="D3037"/>
      <c r="E3037"/>
      <c r="F3037"/>
      <c r="G3037"/>
      <c r="H3037"/>
      <c r="I3037"/>
      <c r="J3037"/>
      <c r="K3037"/>
      <c r="L3037"/>
    </row>
    <row r="3038" spans="1:12" ht="16" x14ac:dyDescent="0.2">
      <c r="A3038"/>
      <c r="B3038"/>
      <c r="C3038"/>
      <c r="D3038"/>
      <c r="E3038"/>
      <c r="F3038"/>
      <c r="G3038"/>
      <c r="H3038"/>
      <c r="I3038"/>
      <c r="J3038"/>
      <c r="K3038"/>
      <c r="L3038"/>
    </row>
    <row r="3039" spans="1:12" ht="16" x14ac:dyDescent="0.2">
      <c r="A3039"/>
      <c r="B3039"/>
      <c r="C3039"/>
      <c r="D3039"/>
      <c r="E3039"/>
      <c r="F3039"/>
      <c r="G3039"/>
      <c r="H3039"/>
      <c r="I3039"/>
      <c r="J3039"/>
      <c r="K3039"/>
      <c r="L3039"/>
    </row>
    <row r="3040" spans="1:12" ht="16" x14ac:dyDescent="0.2">
      <c r="A3040"/>
      <c r="B3040"/>
      <c r="C3040"/>
      <c r="D3040"/>
      <c r="E3040"/>
      <c r="F3040"/>
      <c r="G3040"/>
      <c r="H3040"/>
      <c r="I3040"/>
      <c r="J3040"/>
      <c r="K3040"/>
      <c r="L3040"/>
    </row>
    <row r="3041" spans="1:12" ht="16" x14ac:dyDescent="0.2">
      <c r="A3041"/>
      <c r="B3041"/>
      <c r="C3041"/>
      <c r="D3041"/>
      <c r="E3041"/>
      <c r="F3041"/>
      <c r="G3041"/>
      <c r="H3041"/>
      <c r="I3041"/>
      <c r="J3041"/>
      <c r="K3041"/>
      <c r="L3041"/>
    </row>
    <row r="3042" spans="1:12" ht="16" x14ac:dyDescent="0.2">
      <c r="A3042"/>
      <c r="B3042"/>
      <c r="C3042"/>
      <c r="D3042"/>
      <c r="E3042"/>
      <c r="F3042"/>
      <c r="G3042"/>
      <c r="H3042"/>
      <c r="I3042"/>
      <c r="J3042"/>
      <c r="K3042"/>
      <c r="L3042"/>
    </row>
    <row r="3043" spans="1:12" ht="16" x14ac:dyDescent="0.2">
      <c r="A3043"/>
      <c r="B3043"/>
      <c r="C3043"/>
      <c r="D3043"/>
      <c r="E3043"/>
      <c r="F3043"/>
      <c r="G3043"/>
      <c r="H3043"/>
      <c r="I3043"/>
      <c r="J3043"/>
      <c r="K3043"/>
      <c r="L3043"/>
    </row>
    <row r="3044" spans="1:12" ht="16" x14ac:dyDescent="0.2">
      <c r="A3044"/>
      <c r="B3044"/>
      <c r="C3044"/>
      <c r="D3044"/>
      <c r="E3044"/>
      <c r="F3044"/>
      <c r="G3044"/>
      <c r="H3044"/>
      <c r="I3044"/>
      <c r="J3044"/>
      <c r="K3044"/>
      <c r="L3044"/>
    </row>
    <row r="3045" spans="1:12" ht="16" x14ac:dyDescent="0.2">
      <c r="A3045"/>
      <c r="B3045"/>
      <c r="C3045"/>
      <c r="D3045"/>
      <c r="E3045"/>
      <c r="F3045"/>
      <c r="G3045"/>
      <c r="H3045"/>
      <c r="I3045"/>
      <c r="J3045"/>
      <c r="K3045"/>
      <c r="L3045"/>
    </row>
    <row r="3046" spans="1:12" ht="16" x14ac:dyDescent="0.2">
      <c r="A3046"/>
      <c r="B3046"/>
      <c r="C3046"/>
      <c r="D3046"/>
      <c r="E3046"/>
      <c r="F3046"/>
      <c r="G3046"/>
      <c r="H3046"/>
      <c r="I3046"/>
      <c r="J3046"/>
      <c r="K3046"/>
      <c r="L3046"/>
    </row>
    <row r="3047" spans="1:12" ht="16" x14ac:dyDescent="0.2">
      <c r="A3047"/>
      <c r="B3047"/>
      <c r="C3047"/>
      <c r="D3047"/>
      <c r="E3047"/>
      <c r="F3047"/>
      <c r="G3047"/>
      <c r="H3047"/>
      <c r="I3047"/>
      <c r="J3047"/>
      <c r="K3047"/>
      <c r="L3047"/>
    </row>
    <row r="3048" spans="1:12" ht="16" x14ac:dyDescent="0.2">
      <c r="A3048"/>
      <c r="B3048"/>
      <c r="C3048"/>
      <c r="D3048"/>
      <c r="E3048"/>
      <c r="F3048"/>
      <c r="G3048"/>
      <c r="H3048"/>
      <c r="I3048"/>
      <c r="J3048"/>
      <c r="K3048"/>
      <c r="L3048"/>
    </row>
    <row r="3049" spans="1:12" ht="16" x14ac:dyDescent="0.2">
      <c r="A3049"/>
      <c r="B3049"/>
      <c r="C3049"/>
      <c r="D3049"/>
      <c r="E3049"/>
      <c r="F3049"/>
      <c r="G3049"/>
      <c r="H3049"/>
      <c r="I3049"/>
      <c r="J3049"/>
      <c r="K3049"/>
      <c r="L3049"/>
    </row>
    <row r="3050" spans="1:12" ht="16" x14ac:dyDescent="0.2">
      <c r="A3050"/>
      <c r="B3050"/>
      <c r="C3050"/>
      <c r="D3050"/>
      <c r="E3050"/>
      <c r="F3050"/>
      <c r="G3050"/>
      <c r="H3050"/>
      <c r="I3050"/>
      <c r="J3050"/>
      <c r="K3050"/>
      <c r="L3050"/>
    </row>
    <row r="3051" spans="1:12" ht="16" x14ac:dyDescent="0.2">
      <c r="A3051"/>
      <c r="B3051"/>
      <c r="C3051"/>
      <c r="D3051"/>
      <c r="E3051"/>
      <c r="F3051"/>
      <c r="G3051"/>
      <c r="H3051"/>
      <c r="I3051"/>
      <c r="J3051"/>
      <c r="K3051"/>
      <c r="L3051"/>
    </row>
    <row r="3052" spans="1:12" ht="16" x14ac:dyDescent="0.2">
      <c r="A3052"/>
      <c r="B3052"/>
      <c r="C3052"/>
      <c r="D3052"/>
      <c r="E3052"/>
      <c r="F3052"/>
      <c r="G3052"/>
      <c r="H3052"/>
      <c r="I3052"/>
      <c r="J3052"/>
      <c r="K3052"/>
      <c r="L3052"/>
    </row>
    <row r="3053" spans="1:12" ht="16" x14ac:dyDescent="0.2">
      <c r="A3053"/>
      <c r="B3053"/>
      <c r="C3053"/>
      <c r="D3053"/>
      <c r="E3053"/>
      <c r="F3053"/>
      <c r="G3053"/>
      <c r="H3053"/>
      <c r="I3053"/>
      <c r="J3053"/>
      <c r="K3053"/>
      <c r="L3053"/>
    </row>
    <row r="3054" spans="1:12" ht="16" x14ac:dyDescent="0.2">
      <c r="A3054"/>
      <c r="B3054"/>
      <c r="C3054"/>
      <c r="D3054"/>
      <c r="E3054"/>
      <c r="F3054"/>
      <c r="G3054"/>
      <c r="H3054"/>
      <c r="I3054"/>
      <c r="J3054"/>
      <c r="K3054"/>
      <c r="L3054"/>
    </row>
    <row r="3055" spans="1:12" ht="16" x14ac:dyDescent="0.2">
      <c r="A3055"/>
      <c r="B3055"/>
      <c r="C3055"/>
      <c r="D3055"/>
      <c r="E3055"/>
      <c r="F3055"/>
      <c r="G3055"/>
      <c r="H3055"/>
      <c r="I3055"/>
      <c r="J3055"/>
      <c r="K3055"/>
      <c r="L3055"/>
    </row>
    <row r="3056" spans="1:12" ht="16" x14ac:dyDescent="0.2">
      <c r="A3056"/>
      <c r="B3056"/>
      <c r="C3056"/>
      <c r="D3056"/>
      <c r="E3056"/>
      <c r="F3056"/>
      <c r="G3056"/>
      <c r="H3056"/>
      <c r="I3056"/>
      <c r="J3056"/>
      <c r="K3056"/>
      <c r="L3056"/>
    </row>
    <row r="3057" spans="1:12" ht="16" x14ac:dyDescent="0.2">
      <c r="A3057"/>
      <c r="B3057"/>
      <c r="C3057"/>
      <c r="D3057"/>
      <c r="E3057"/>
      <c r="F3057"/>
      <c r="G3057"/>
      <c r="H3057"/>
      <c r="I3057"/>
      <c r="J3057"/>
      <c r="K3057"/>
      <c r="L3057"/>
    </row>
    <row r="3058" spans="1:12" ht="16" x14ac:dyDescent="0.2">
      <c r="A3058"/>
      <c r="B3058"/>
      <c r="C3058"/>
      <c r="D3058"/>
      <c r="E3058"/>
      <c r="F3058"/>
      <c r="G3058"/>
      <c r="H3058"/>
      <c r="I3058"/>
      <c r="J3058"/>
      <c r="K3058"/>
      <c r="L3058"/>
    </row>
    <row r="3059" spans="1:12" ht="16" x14ac:dyDescent="0.2">
      <c r="A3059"/>
      <c r="B3059"/>
      <c r="C3059"/>
      <c r="D3059"/>
      <c r="E3059"/>
      <c r="F3059"/>
      <c r="G3059"/>
      <c r="H3059"/>
      <c r="I3059"/>
      <c r="J3059"/>
      <c r="K3059"/>
      <c r="L3059"/>
    </row>
    <row r="3060" spans="1:12" ht="16" x14ac:dyDescent="0.2">
      <c r="A3060"/>
      <c r="B3060"/>
      <c r="C3060"/>
      <c r="D3060"/>
      <c r="E3060"/>
      <c r="F3060"/>
      <c r="G3060"/>
      <c r="H3060"/>
      <c r="I3060"/>
      <c r="J3060"/>
      <c r="K3060"/>
      <c r="L3060"/>
    </row>
    <row r="3061" spans="1:12" ht="16" x14ac:dyDescent="0.2">
      <c r="A3061"/>
      <c r="B3061"/>
      <c r="C3061"/>
      <c r="D3061"/>
      <c r="E3061"/>
      <c r="F3061"/>
      <c r="G3061"/>
      <c r="H3061"/>
      <c r="I3061"/>
      <c r="J3061"/>
      <c r="K3061"/>
      <c r="L3061"/>
    </row>
    <row r="3062" spans="1:12" ht="16" x14ac:dyDescent="0.2">
      <c r="A3062"/>
      <c r="B3062"/>
      <c r="C3062"/>
      <c r="D3062"/>
      <c r="E3062"/>
      <c r="F3062"/>
      <c r="G3062"/>
      <c r="H3062"/>
      <c r="I3062"/>
      <c r="J3062"/>
      <c r="K3062"/>
      <c r="L3062"/>
    </row>
    <row r="3063" spans="1:12" ht="16" x14ac:dyDescent="0.2">
      <c r="A3063"/>
      <c r="B3063"/>
      <c r="C3063"/>
      <c r="D3063"/>
      <c r="E3063"/>
      <c r="F3063"/>
      <c r="G3063"/>
      <c r="H3063"/>
      <c r="I3063"/>
      <c r="J3063"/>
      <c r="K3063"/>
      <c r="L3063"/>
    </row>
    <row r="3064" spans="1:12" ht="16" x14ac:dyDescent="0.2">
      <c r="A3064"/>
      <c r="B3064"/>
      <c r="C3064"/>
      <c r="D3064"/>
      <c r="E3064"/>
      <c r="F3064"/>
      <c r="G3064"/>
      <c r="H3064"/>
      <c r="I3064"/>
      <c r="J3064"/>
      <c r="K3064"/>
      <c r="L3064"/>
    </row>
    <row r="3065" spans="1:12" ht="16" x14ac:dyDescent="0.2">
      <c r="A3065"/>
      <c r="B3065"/>
      <c r="C3065"/>
      <c r="D3065"/>
      <c r="E3065"/>
      <c r="F3065"/>
      <c r="G3065"/>
      <c r="H3065"/>
      <c r="I3065"/>
      <c r="J3065"/>
      <c r="K3065"/>
      <c r="L3065"/>
    </row>
    <row r="3066" spans="1:12" ht="16" x14ac:dyDescent="0.2">
      <c r="A3066"/>
      <c r="B3066"/>
      <c r="C3066"/>
      <c r="D3066"/>
      <c r="E3066"/>
      <c r="F3066"/>
      <c r="G3066"/>
      <c r="H3066"/>
      <c r="I3066"/>
      <c r="J3066"/>
      <c r="K3066"/>
      <c r="L3066"/>
    </row>
    <row r="3067" spans="1:12" ht="16" x14ac:dyDescent="0.2">
      <c r="A3067"/>
      <c r="B3067"/>
      <c r="C3067"/>
      <c r="D3067"/>
      <c r="E3067"/>
      <c r="F3067"/>
      <c r="G3067"/>
      <c r="H3067"/>
      <c r="I3067"/>
      <c r="J3067"/>
      <c r="K3067"/>
      <c r="L3067"/>
    </row>
    <row r="3068" spans="1:12" ht="16" x14ac:dyDescent="0.2">
      <c r="A3068"/>
      <c r="B3068"/>
      <c r="C3068"/>
      <c r="D3068"/>
      <c r="E3068"/>
      <c r="F3068"/>
      <c r="G3068"/>
      <c r="H3068"/>
      <c r="I3068"/>
      <c r="J3068"/>
      <c r="K3068"/>
      <c r="L3068"/>
    </row>
    <row r="3069" spans="1:12" ht="16" x14ac:dyDescent="0.2">
      <c r="A3069"/>
      <c r="B3069"/>
      <c r="C3069"/>
      <c r="D3069"/>
      <c r="E3069"/>
      <c r="F3069"/>
      <c r="G3069"/>
      <c r="H3069"/>
      <c r="I3069"/>
      <c r="J3069"/>
      <c r="K3069"/>
      <c r="L3069"/>
    </row>
    <row r="3070" spans="1:12" ht="16" x14ac:dyDescent="0.2">
      <c r="A3070"/>
      <c r="B3070"/>
      <c r="C3070"/>
      <c r="D3070"/>
      <c r="E3070"/>
      <c r="F3070"/>
      <c r="G3070"/>
      <c r="H3070"/>
      <c r="I3070"/>
      <c r="J3070"/>
      <c r="K3070"/>
      <c r="L3070"/>
    </row>
    <row r="3071" spans="1:12" ht="16" x14ac:dyDescent="0.2">
      <c r="A3071"/>
      <c r="B3071"/>
      <c r="C3071"/>
      <c r="D3071"/>
      <c r="E3071"/>
      <c r="F3071"/>
      <c r="G3071"/>
      <c r="H3071"/>
      <c r="I3071"/>
      <c r="J3071"/>
      <c r="K3071"/>
      <c r="L3071"/>
    </row>
    <row r="3072" spans="1:12" ht="16" x14ac:dyDescent="0.2">
      <c r="A3072"/>
      <c r="B3072"/>
      <c r="C3072"/>
      <c r="D3072"/>
      <c r="E3072"/>
      <c r="F3072"/>
      <c r="G3072"/>
      <c r="H3072"/>
      <c r="I3072"/>
      <c r="J3072"/>
      <c r="K3072"/>
      <c r="L3072"/>
    </row>
    <row r="3073" spans="1:12" ht="16" x14ac:dyDescent="0.2">
      <c r="A3073"/>
      <c r="B3073"/>
      <c r="C3073"/>
      <c r="D3073"/>
      <c r="E3073"/>
      <c r="F3073"/>
      <c r="G3073"/>
      <c r="H3073"/>
      <c r="I3073"/>
      <c r="J3073"/>
      <c r="K3073"/>
      <c r="L3073"/>
    </row>
    <row r="3074" spans="1:12" ht="16" x14ac:dyDescent="0.2">
      <c r="A3074"/>
      <c r="B3074"/>
      <c r="C3074"/>
      <c r="D3074"/>
      <c r="E3074"/>
      <c r="F3074"/>
      <c r="G3074"/>
      <c r="H3074"/>
      <c r="I3074"/>
      <c r="J3074"/>
      <c r="K3074"/>
      <c r="L3074"/>
    </row>
    <row r="3075" spans="1:12" ht="16" x14ac:dyDescent="0.2">
      <c r="A3075"/>
      <c r="B3075"/>
      <c r="C3075"/>
      <c r="D3075"/>
      <c r="E3075"/>
      <c r="F3075"/>
      <c r="G3075"/>
      <c r="H3075"/>
      <c r="I3075"/>
      <c r="J3075"/>
      <c r="K3075"/>
      <c r="L3075"/>
    </row>
    <row r="3076" spans="1:12" ht="16" x14ac:dyDescent="0.2">
      <c r="A3076"/>
      <c r="B3076"/>
      <c r="C3076"/>
      <c r="D3076"/>
      <c r="E3076"/>
      <c r="F3076"/>
      <c r="G3076"/>
      <c r="H3076"/>
      <c r="I3076"/>
      <c r="J3076"/>
      <c r="K3076"/>
      <c r="L3076"/>
    </row>
    <row r="3077" spans="1:12" ht="16" x14ac:dyDescent="0.2">
      <c r="A3077"/>
      <c r="B3077"/>
      <c r="C3077"/>
      <c r="D3077"/>
      <c r="E3077"/>
      <c r="F3077"/>
      <c r="G3077"/>
      <c r="H3077"/>
      <c r="I3077"/>
      <c r="J3077"/>
      <c r="K3077"/>
      <c r="L3077"/>
    </row>
    <row r="3078" spans="1:12" ht="16" x14ac:dyDescent="0.2">
      <c r="A3078"/>
      <c r="B3078"/>
      <c r="C3078"/>
      <c r="D3078"/>
      <c r="E3078"/>
      <c r="F3078"/>
      <c r="G3078"/>
      <c r="H3078"/>
      <c r="I3078"/>
      <c r="J3078"/>
      <c r="K3078"/>
      <c r="L3078"/>
    </row>
    <row r="3079" spans="1:12" ht="16" x14ac:dyDescent="0.2">
      <c r="A3079"/>
      <c r="B3079"/>
      <c r="C3079"/>
      <c r="D3079"/>
      <c r="E3079"/>
      <c r="F3079"/>
      <c r="G3079"/>
      <c r="H3079"/>
      <c r="I3079"/>
      <c r="J3079"/>
      <c r="K3079"/>
      <c r="L3079"/>
    </row>
    <row r="3080" spans="1:12" ht="16" x14ac:dyDescent="0.2">
      <c r="A3080"/>
      <c r="B3080"/>
      <c r="C3080"/>
      <c r="D3080"/>
      <c r="E3080"/>
      <c r="F3080"/>
      <c r="G3080"/>
      <c r="H3080"/>
      <c r="I3080"/>
      <c r="J3080"/>
      <c r="K3080"/>
      <c r="L3080"/>
    </row>
    <row r="3081" spans="1:12" ht="16" x14ac:dyDescent="0.2">
      <c r="A3081"/>
      <c r="B3081"/>
      <c r="C3081"/>
      <c r="D3081"/>
      <c r="E3081"/>
      <c r="F3081"/>
      <c r="G3081"/>
      <c r="H3081"/>
      <c r="I3081"/>
      <c r="J3081"/>
      <c r="K3081"/>
      <c r="L3081"/>
    </row>
    <row r="3082" spans="1:12" ht="16" x14ac:dyDescent="0.2">
      <c r="A3082"/>
      <c r="B3082"/>
      <c r="C3082"/>
      <c r="D3082"/>
      <c r="E3082"/>
      <c r="F3082"/>
      <c r="G3082"/>
      <c r="H3082"/>
      <c r="I3082"/>
      <c r="J3082"/>
      <c r="K3082"/>
      <c r="L3082"/>
    </row>
    <row r="3083" spans="1:12" ht="16" x14ac:dyDescent="0.2">
      <c r="A3083"/>
      <c r="B3083"/>
      <c r="C3083"/>
      <c r="D3083"/>
      <c r="E3083"/>
      <c r="F3083"/>
      <c r="G3083"/>
      <c r="H3083"/>
      <c r="I3083"/>
      <c r="J3083"/>
      <c r="K3083"/>
      <c r="L3083"/>
    </row>
    <row r="3084" spans="1:12" ht="16" x14ac:dyDescent="0.2">
      <c r="A3084"/>
      <c r="B3084"/>
      <c r="C3084"/>
      <c r="D3084"/>
      <c r="E3084"/>
      <c r="F3084"/>
      <c r="G3084"/>
      <c r="H3084"/>
      <c r="I3084"/>
      <c r="J3084"/>
      <c r="K3084"/>
      <c r="L3084"/>
    </row>
    <row r="3085" spans="1:12" ht="16" x14ac:dyDescent="0.2">
      <c r="A3085"/>
      <c r="B3085"/>
      <c r="C3085"/>
      <c r="D3085"/>
      <c r="E3085"/>
      <c r="F3085"/>
      <c r="G3085"/>
      <c r="H3085"/>
      <c r="I3085"/>
      <c r="J3085"/>
      <c r="K3085"/>
      <c r="L3085"/>
    </row>
    <row r="3086" spans="1:12" ht="16" x14ac:dyDescent="0.2">
      <c r="A3086"/>
      <c r="B3086"/>
      <c r="C3086"/>
      <c r="D3086"/>
      <c r="E3086"/>
      <c r="F3086"/>
      <c r="G3086"/>
      <c r="H3086"/>
      <c r="I3086"/>
      <c r="J3086"/>
      <c r="K3086"/>
      <c r="L3086"/>
    </row>
    <row r="3087" spans="1:12" ht="16" x14ac:dyDescent="0.2">
      <c r="A3087"/>
      <c r="B3087"/>
      <c r="C3087"/>
      <c r="D3087"/>
      <c r="E3087"/>
      <c r="F3087"/>
      <c r="G3087"/>
      <c r="H3087"/>
      <c r="I3087"/>
      <c r="J3087"/>
      <c r="K3087"/>
      <c r="L3087"/>
    </row>
    <row r="3088" spans="1:12" ht="16" x14ac:dyDescent="0.2">
      <c r="A3088"/>
      <c r="B3088"/>
      <c r="C3088"/>
      <c r="D3088"/>
      <c r="E3088"/>
      <c r="F3088"/>
      <c r="G3088"/>
      <c r="H3088"/>
      <c r="I3088"/>
      <c r="J3088"/>
      <c r="K3088"/>
      <c r="L3088"/>
    </row>
    <row r="3089" spans="1:12" ht="16" x14ac:dyDescent="0.2">
      <c r="A3089"/>
      <c r="B3089"/>
      <c r="C3089"/>
      <c r="D3089"/>
      <c r="E3089"/>
      <c r="F3089"/>
      <c r="G3089"/>
      <c r="H3089"/>
      <c r="I3089"/>
      <c r="J3089"/>
      <c r="K3089"/>
      <c r="L3089"/>
    </row>
    <row r="3090" spans="1:12" ht="16" x14ac:dyDescent="0.2">
      <c r="A3090"/>
      <c r="B3090"/>
      <c r="C3090"/>
      <c r="D3090"/>
      <c r="E3090"/>
      <c r="F3090"/>
      <c r="G3090"/>
      <c r="H3090"/>
      <c r="I3090"/>
      <c r="J3090"/>
      <c r="K3090"/>
      <c r="L3090"/>
    </row>
    <row r="3091" spans="1:12" ht="16" x14ac:dyDescent="0.2">
      <c r="A3091"/>
      <c r="B3091"/>
      <c r="C3091"/>
      <c r="D3091"/>
      <c r="E3091"/>
      <c r="F3091"/>
      <c r="G3091"/>
      <c r="H3091"/>
      <c r="I3091"/>
      <c r="J3091"/>
      <c r="K3091"/>
      <c r="L3091"/>
    </row>
    <row r="3092" spans="1:12" ht="16" x14ac:dyDescent="0.2">
      <c r="A3092"/>
      <c r="B3092"/>
      <c r="C3092"/>
      <c r="D3092"/>
      <c r="E3092"/>
      <c r="F3092"/>
      <c r="G3092"/>
      <c r="H3092"/>
      <c r="I3092"/>
      <c r="J3092"/>
      <c r="K3092"/>
      <c r="L3092"/>
    </row>
    <row r="3093" spans="1:12" ht="16" x14ac:dyDescent="0.2">
      <c r="A3093"/>
      <c r="B3093"/>
      <c r="C3093"/>
      <c r="D3093"/>
      <c r="E3093"/>
      <c r="F3093"/>
      <c r="G3093"/>
      <c r="H3093"/>
      <c r="I3093"/>
      <c r="J3093"/>
      <c r="K3093"/>
      <c r="L3093"/>
    </row>
    <row r="3094" spans="1:12" ht="16" x14ac:dyDescent="0.2">
      <c r="A3094"/>
      <c r="B3094"/>
      <c r="C3094"/>
      <c r="D3094"/>
      <c r="E3094"/>
      <c r="F3094"/>
      <c r="G3094"/>
      <c r="H3094"/>
      <c r="I3094"/>
      <c r="J3094"/>
      <c r="K3094"/>
      <c r="L3094"/>
    </row>
    <row r="3095" spans="1:12" ht="16" x14ac:dyDescent="0.2">
      <c r="A3095"/>
      <c r="B3095"/>
      <c r="C3095"/>
      <c r="D3095"/>
      <c r="E3095"/>
      <c r="F3095"/>
      <c r="G3095"/>
      <c r="H3095"/>
      <c r="I3095"/>
      <c r="J3095"/>
      <c r="K3095"/>
      <c r="L3095"/>
    </row>
    <row r="3096" spans="1:12" ht="16" x14ac:dyDescent="0.2">
      <c r="A3096"/>
      <c r="B3096"/>
      <c r="C3096"/>
      <c r="D3096"/>
      <c r="E3096"/>
      <c r="F3096"/>
      <c r="G3096"/>
      <c r="H3096"/>
      <c r="I3096"/>
      <c r="J3096"/>
      <c r="K3096"/>
      <c r="L3096"/>
    </row>
    <row r="3097" spans="1:12" ht="16" x14ac:dyDescent="0.2">
      <c r="A3097"/>
      <c r="B3097"/>
      <c r="C3097"/>
      <c r="D3097"/>
      <c r="E3097"/>
      <c r="F3097"/>
      <c r="G3097"/>
      <c r="H3097"/>
      <c r="I3097"/>
      <c r="J3097"/>
      <c r="K3097"/>
      <c r="L3097"/>
    </row>
    <row r="3098" spans="1:12" ht="16" x14ac:dyDescent="0.2">
      <c r="A3098"/>
      <c r="B3098"/>
      <c r="C3098"/>
      <c r="D3098"/>
      <c r="E3098"/>
      <c r="F3098"/>
      <c r="G3098"/>
      <c r="H3098"/>
      <c r="I3098"/>
      <c r="J3098"/>
      <c r="K3098"/>
      <c r="L3098"/>
    </row>
    <row r="3099" spans="1:12" ht="16" x14ac:dyDescent="0.2">
      <c r="A3099"/>
      <c r="B3099"/>
      <c r="C3099"/>
      <c r="D3099"/>
      <c r="E3099"/>
      <c r="F3099"/>
      <c r="G3099"/>
      <c r="H3099"/>
      <c r="I3099"/>
      <c r="J3099"/>
      <c r="K3099"/>
      <c r="L3099"/>
    </row>
    <row r="3100" spans="1:12" ht="16" x14ac:dyDescent="0.2">
      <c r="A3100"/>
      <c r="B3100"/>
      <c r="C3100"/>
      <c r="D3100"/>
      <c r="E3100"/>
      <c r="F3100"/>
      <c r="G3100"/>
      <c r="H3100"/>
      <c r="I3100"/>
      <c r="J3100"/>
      <c r="K3100"/>
      <c r="L3100"/>
    </row>
    <row r="3101" spans="1:12" ht="16" x14ac:dyDescent="0.2">
      <c r="A3101"/>
      <c r="B3101"/>
      <c r="C3101"/>
      <c r="D3101"/>
      <c r="E3101"/>
      <c r="F3101"/>
      <c r="G3101"/>
      <c r="H3101"/>
      <c r="I3101"/>
      <c r="J3101"/>
      <c r="K3101"/>
      <c r="L3101"/>
    </row>
    <row r="3102" spans="1:12" ht="16" x14ac:dyDescent="0.2">
      <c r="A3102"/>
      <c r="B3102"/>
      <c r="C3102"/>
      <c r="D3102"/>
      <c r="E3102"/>
      <c r="F3102"/>
      <c r="G3102"/>
      <c r="H3102"/>
      <c r="I3102"/>
      <c r="J3102"/>
      <c r="K3102"/>
      <c r="L3102"/>
    </row>
    <row r="3103" spans="1:12" ht="16" x14ac:dyDescent="0.2">
      <c r="A3103"/>
      <c r="B3103"/>
      <c r="C3103"/>
      <c r="D3103"/>
      <c r="E3103"/>
      <c r="F3103"/>
      <c r="G3103"/>
      <c r="H3103"/>
      <c r="I3103"/>
      <c r="J3103"/>
      <c r="K3103"/>
      <c r="L3103"/>
    </row>
    <row r="3104" spans="1:12" ht="16" x14ac:dyDescent="0.2">
      <c r="A3104"/>
      <c r="B3104"/>
      <c r="C3104"/>
      <c r="D3104"/>
      <c r="E3104"/>
      <c r="F3104"/>
      <c r="G3104"/>
      <c r="H3104"/>
      <c r="I3104"/>
      <c r="J3104"/>
      <c r="K3104"/>
      <c r="L3104"/>
    </row>
    <row r="3105" spans="1:12" ht="16" x14ac:dyDescent="0.2">
      <c r="A3105"/>
      <c r="B3105"/>
      <c r="C3105"/>
      <c r="D3105"/>
      <c r="E3105"/>
      <c r="F3105"/>
      <c r="G3105"/>
      <c r="H3105"/>
      <c r="I3105"/>
      <c r="J3105"/>
      <c r="K3105"/>
      <c r="L3105"/>
    </row>
    <row r="3106" spans="1:12" ht="16" x14ac:dyDescent="0.2">
      <c r="A3106"/>
      <c r="B3106"/>
      <c r="C3106"/>
      <c r="D3106"/>
      <c r="E3106"/>
      <c r="F3106"/>
      <c r="G3106"/>
      <c r="H3106"/>
      <c r="I3106"/>
      <c r="J3106"/>
      <c r="K3106"/>
      <c r="L3106"/>
    </row>
    <row r="3107" spans="1:12" ht="16" x14ac:dyDescent="0.2">
      <c r="A3107"/>
      <c r="B3107"/>
      <c r="C3107"/>
      <c r="D3107"/>
      <c r="E3107"/>
      <c r="F3107"/>
      <c r="G3107"/>
      <c r="H3107"/>
      <c r="I3107"/>
      <c r="J3107"/>
      <c r="K3107"/>
      <c r="L3107"/>
    </row>
    <row r="3108" spans="1:12" ht="16" x14ac:dyDescent="0.2">
      <c r="A3108"/>
      <c r="B3108"/>
      <c r="C3108"/>
      <c r="D3108"/>
      <c r="E3108"/>
      <c r="F3108"/>
      <c r="G3108"/>
      <c r="H3108"/>
      <c r="I3108"/>
      <c r="J3108"/>
      <c r="K3108"/>
      <c r="L3108"/>
    </row>
    <row r="3109" spans="1:12" ht="16" x14ac:dyDescent="0.2">
      <c r="A3109"/>
      <c r="B3109"/>
      <c r="C3109"/>
      <c r="D3109"/>
      <c r="E3109"/>
      <c r="F3109"/>
      <c r="G3109"/>
      <c r="H3109"/>
      <c r="I3109"/>
      <c r="J3109"/>
      <c r="K3109"/>
      <c r="L3109"/>
    </row>
    <row r="3110" spans="1:12" ht="16" x14ac:dyDescent="0.2">
      <c r="A3110"/>
      <c r="B3110"/>
      <c r="C3110"/>
      <c r="D3110"/>
      <c r="E3110"/>
      <c r="F3110"/>
      <c r="G3110"/>
      <c r="H3110"/>
      <c r="I3110"/>
      <c r="J3110"/>
      <c r="K3110"/>
      <c r="L3110"/>
    </row>
    <row r="3111" spans="1:12" ht="16" x14ac:dyDescent="0.2">
      <c r="A3111"/>
      <c r="B3111"/>
      <c r="C3111"/>
      <c r="D3111"/>
      <c r="E3111"/>
      <c r="F3111"/>
      <c r="G3111"/>
      <c r="H3111"/>
      <c r="I3111"/>
      <c r="J3111"/>
      <c r="K3111"/>
      <c r="L3111"/>
    </row>
    <row r="3112" spans="1:12" ht="16" x14ac:dyDescent="0.2">
      <c r="A3112"/>
      <c r="B3112"/>
      <c r="C3112"/>
      <c r="D3112"/>
      <c r="E3112"/>
      <c r="F3112"/>
      <c r="G3112"/>
      <c r="H3112"/>
      <c r="I3112"/>
      <c r="J3112"/>
      <c r="K3112"/>
      <c r="L3112"/>
    </row>
    <row r="3113" spans="1:12" ht="16" x14ac:dyDescent="0.2">
      <c r="A3113"/>
      <c r="B3113"/>
      <c r="C3113"/>
      <c r="D3113"/>
      <c r="E3113"/>
      <c r="F3113"/>
      <c r="G3113"/>
      <c r="H3113"/>
      <c r="I3113"/>
      <c r="J3113"/>
      <c r="K3113"/>
      <c r="L3113"/>
    </row>
    <row r="3114" spans="1:12" ht="16" x14ac:dyDescent="0.2">
      <c r="A3114"/>
      <c r="B3114"/>
      <c r="C3114"/>
      <c r="D3114"/>
      <c r="E3114"/>
      <c r="F3114"/>
      <c r="G3114"/>
      <c r="H3114"/>
      <c r="I3114"/>
      <c r="J3114"/>
      <c r="K3114"/>
      <c r="L3114"/>
    </row>
    <row r="3115" spans="1:12" ht="16" x14ac:dyDescent="0.2">
      <c r="A3115"/>
      <c r="B3115"/>
      <c r="C3115"/>
      <c r="D3115"/>
      <c r="E3115"/>
      <c r="F3115"/>
      <c r="G3115"/>
      <c r="H3115"/>
      <c r="I3115"/>
      <c r="J3115"/>
      <c r="K3115"/>
      <c r="L3115"/>
    </row>
    <row r="3116" spans="1:12" ht="16" x14ac:dyDescent="0.2">
      <c r="A3116"/>
      <c r="B3116"/>
      <c r="C3116"/>
      <c r="D3116"/>
      <c r="E3116"/>
      <c r="F3116"/>
      <c r="G3116"/>
      <c r="H3116"/>
      <c r="I3116"/>
      <c r="J3116"/>
      <c r="K3116"/>
      <c r="L3116"/>
    </row>
    <row r="3117" spans="1:12" ht="16" x14ac:dyDescent="0.2">
      <c r="A3117"/>
      <c r="B3117"/>
      <c r="C3117"/>
      <c r="D3117"/>
      <c r="E3117"/>
      <c r="F3117"/>
      <c r="G3117"/>
      <c r="H3117"/>
      <c r="I3117"/>
      <c r="J3117"/>
      <c r="K3117"/>
      <c r="L3117"/>
    </row>
    <row r="3118" spans="1:12" ht="16" x14ac:dyDescent="0.2">
      <c r="A3118"/>
      <c r="B3118"/>
      <c r="C3118"/>
      <c r="D3118"/>
      <c r="E3118"/>
      <c r="F3118"/>
      <c r="G3118"/>
      <c r="H3118"/>
      <c r="I3118"/>
      <c r="J3118"/>
      <c r="K3118"/>
      <c r="L3118"/>
    </row>
    <row r="3119" spans="1:12" ht="16" x14ac:dyDescent="0.2">
      <c r="A3119"/>
      <c r="B3119"/>
      <c r="C3119"/>
      <c r="D3119"/>
      <c r="E3119"/>
      <c r="F3119"/>
      <c r="G3119"/>
      <c r="H3119"/>
      <c r="I3119"/>
      <c r="J3119"/>
      <c r="K3119"/>
      <c r="L3119"/>
    </row>
    <row r="3120" spans="1:12" ht="16" x14ac:dyDescent="0.2">
      <c r="A3120"/>
      <c r="B3120"/>
      <c r="C3120"/>
      <c r="D3120"/>
      <c r="E3120"/>
      <c r="F3120"/>
      <c r="G3120"/>
      <c r="H3120"/>
      <c r="I3120"/>
      <c r="J3120"/>
      <c r="K3120"/>
      <c r="L3120"/>
    </row>
    <row r="3121" spans="1:12" ht="16" x14ac:dyDescent="0.2">
      <c r="A3121"/>
      <c r="B3121"/>
      <c r="C3121"/>
      <c r="D3121"/>
      <c r="E3121"/>
      <c r="F3121"/>
      <c r="G3121"/>
      <c r="H3121"/>
      <c r="I3121"/>
      <c r="J3121"/>
      <c r="K3121"/>
      <c r="L3121"/>
    </row>
    <row r="3122" spans="1:12" ht="16" x14ac:dyDescent="0.2">
      <c r="A3122"/>
      <c r="B3122"/>
      <c r="C3122"/>
      <c r="D3122"/>
      <c r="E3122"/>
      <c r="F3122"/>
      <c r="G3122"/>
      <c r="H3122"/>
      <c r="I3122"/>
      <c r="J3122"/>
      <c r="K3122"/>
      <c r="L3122"/>
    </row>
    <row r="3123" spans="1:12" ht="16" x14ac:dyDescent="0.2">
      <c r="A3123"/>
      <c r="B3123"/>
      <c r="C3123"/>
      <c r="D3123"/>
      <c r="E3123"/>
      <c r="F3123"/>
      <c r="G3123"/>
      <c r="H3123"/>
      <c r="I3123"/>
      <c r="J3123"/>
      <c r="K3123"/>
      <c r="L3123"/>
    </row>
    <row r="3124" spans="1:12" ht="16" x14ac:dyDescent="0.2">
      <c r="A3124"/>
      <c r="B3124"/>
      <c r="C3124"/>
      <c r="D3124"/>
      <c r="E3124"/>
      <c r="F3124"/>
      <c r="G3124"/>
      <c r="H3124"/>
      <c r="I3124"/>
      <c r="J3124"/>
      <c r="K3124"/>
      <c r="L3124"/>
    </row>
    <row r="3125" spans="1:12" ht="16" x14ac:dyDescent="0.2">
      <c r="A3125"/>
      <c r="B3125"/>
      <c r="C3125"/>
      <c r="D3125"/>
      <c r="E3125"/>
      <c r="F3125"/>
      <c r="G3125"/>
      <c r="H3125"/>
      <c r="I3125"/>
      <c r="J3125"/>
      <c r="K3125"/>
      <c r="L3125"/>
    </row>
    <row r="3126" spans="1:12" ht="16" x14ac:dyDescent="0.2">
      <c r="A3126"/>
      <c r="B3126"/>
      <c r="C3126"/>
      <c r="D3126"/>
      <c r="E3126"/>
      <c r="F3126"/>
      <c r="G3126"/>
      <c r="H3126"/>
      <c r="I3126"/>
      <c r="J3126"/>
      <c r="K3126"/>
      <c r="L3126"/>
    </row>
    <row r="3127" spans="1:12" ht="16" x14ac:dyDescent="0.2">
      <c r="A3127"/>
      <c r="B3127"/>
      <c r="C3127"/>
      <c r="D3127"/>
      <c r="E3127"/>
      <c r="F3127"/>
      <c r="G3127"/>
      <c r="H3127"/>
      <c r="I3127"/>
      <c r="J3127"/>
      <c r="K3127"/>
      <c r="L3127"/>
    </row>
    <row r="3128" spans="1:12" ht="16" x14ac:dyDescent="0.2">
      <c r="A3128"/>
      <c r="B3128"/>
      <c r="C3128"/>
      <c r="D3128"/>
      <c r="E3128"/>
      <c r="F3128"/>
      <c r="G3128"/>
      <c r="H3128"/>
      <c r="I3128"/>
      <c r="J3128"/>
      <c r="K3128"/>
      <c r="L3128"/>
    </row>
    <row r="3129" spans="1:12" ht="16" x14ac:dyDescent="0.2">
      <c r="A3129"/>
      <c r="B3129"/>
      <c r="C3129"/>
      <c r="D3129"/>
      <c r="E3129"/>
      <c r="F3129"/>
      <c r="G3129"/>
      <c r="H3129"/>
      <c r="I3129"/>
      <c r="J3129"/>
      <c r="K3129"/>
      <c r="L3129"/>
    </row>
    <row r="3130" spans="1:12" ht="16" x14ac:dyDescent="0.2">
      <c r="A3130"/>
      <c r="B3130"/>
      <c r="C3130"/>
      <c r="D3130"/>
      <c r="E3130"/>
      <c r="F3130"/>
      <c r="G3130"/>
      <c r="H3130"/>
      <c r="I3130"/>
      <c r="J3130"/>
      <c r="K3130"/>
      <c r="L3130"/>
    </row>
    <row r="3131" spans="1:12" ht="16" x14ac:dyDescent="0.2">
      <c r="A3131"/>
      <c r="B3131"/>
      <c r="C3131"/>
      <c r="D3131"/>
      <c r="E3131"/>
      <c r="F3131"/>
      <c r="G3131"/>
      <c r="H3131"/>
      <c r="I3131"/>
      <c r="J3131"/>
      <c r="K3131"/>
      <c r="L3131"/>
    </row>
    <row r="3132" spans="1:12" ht="16" x14ac:dyDescent="0.2">
      <c r="A3132"/>
      <c r="B3132"/>
      <c r="C3132"/>
      <c r="D3132"/>
      <c r="E3132"/>
      <c r="F3132"/>
      <c r="G3132"/>
      <c r="H3132"/>
      <c r="I3132"/>
      <c r="J3132"/>
      <c r="K3132"/>
      <c r="L3132"/>
    </row>
    <row r="3133" spans="1:12" ht="16" x14ac:dyDescent="0.2">
      <c r="A3133"/>
      <c r="B3133"/>
      <c r="C3133"/>
      <c r="D3133"/>
      <c r="E3133"/>
      <c r="F3133"/>
      <c r="G3133"/>
      <c r="H3133"/>
      <c r="I3133"/>
      <c r="J3133"/>
      <c r="K3133"/>
      <c r="L3133"/>
    </row>
    <row r="3134" spans="1:12" ht="16" x14ac:dyDescent="0.2">
      <c r="A3134"/>
      <c r="B3134"/>
      <c r="C3134"/>
      <c r="D3134"/>
      <c r="E3134"/>
      <c r="F3134"/>
      <c r="G3134"/>
      <c r="H3134"/>
      <c r="I3134"/>
      <c r="J3134"/>
      <c r="K3134"/>
      <c r="L3134"/>
    </row>
    <row r="3135" spans="1:12" ht="16" x14ac:dyDescent="0.2">
      <c r="A3135"/>
      <c r="B3135"/>
      <c r="C3135"/>
      <c r="D3135"/>
      <c r="E3135"/>
      <c r="F3135"/>
      <c r="G3135"/>
      <c r="H3135"/>
      <c r="I3135"/>
      <c r="J3135"/>
      <c r="K3135"/>
      <c r="L3135"/>
    </row>
    <row r="3136" spans="1:12" ht="16" x14ac:dyDescent="0.2">
      <c r="A3136"/>
      <c r="B3136"/>
      <c r="C3136"/>
      <c r="D3136"/>
      <c r="E3136"/>
      <c r="F3136"/>
      <c r="G3136"/>
      <c r="H3136"/>
      <c r="I3136"/>
      <c r="J3136"/>
      <c r="K3136"/>
      <c r="L3136"/>
    </row>
    <row r="3137" spans="1:12" ht="16" x14ac:dyDescent="0.2">
      <c r="A3137"/>
      <c r="B3137"/>
      <c r="C3137"/>
      <c r="D3137"/>
      <c r="E3137"/>
      <c r="F3137"/>
      <c r="G3137"/>
      <c r="H3137"/>
      <c r="I3137"/>
      <c r="J3137"/>
      <c r="K3137"/>
      <c r="L3137"/>
    </row>
    <row r="3138" spans="1:12" ht="16" x14ac:dyDescent="0.2">
      <c r="A3138"/>
      <c r="B3138"/>
      <c r="C3138"/>
      <c r="D3138"/>
      <c r="E3138"/>
      <c r="F3138"/>
      <c r="G3138"/>
      <c r="H3138"/>
      <c r="I3138"/>
      <c r="J3138"/>
      <c r="K3138"/>
      <c r="L3138"/>
    </row>
    <row r="3139" spans="1:12" ht="16" x14ac:dyDescent="0.2">
      <c r="A3139"/>
      <c r="B3139"/>
      <c r="C3139"/>
      <c r="D3139"/>
      <c r="E3139"/>
      <c r="F3139"/>
      <c r="G3139"/>
      <c r="H3139"/>
      <c r="I3139"/>
      <c r="J3139"/>
      <c r="K3139"/>
      <c r="L3139"/>
    </row>
    <row r="3140" spans="1:12" ht="16" x14ac:dyDescent="0.2">
      <c r="A3140"/>
      <c r="B3140"/>
      <c r="C3140"/>
      <c r="D3140"/>
      <c r="E3140"/>
      <c r="F3140"/>
      <c r="G3140"/>
      <c r="H3140"/>
      <c r="I3140"/>
      <c r="J3140"/>
      <c r="K3140"/>
      <c r="L3140"/>
    </row>
    <row r="3141" spans="1:12" ht="16" x14ac:dyDescent="0.2">
      <c r="A3141"/>
      <c r="B3141"/>
      <c r="C3141"/>
      <c r="D3141"/>
      <c r="E3141"/>
      <c r="F3141"/>
      <c r="G3141"/>
      <c r="H3141"/>
      <c r="I3141"/>
      <c r="J3141"/>
      <c r="K3141"/>
      <c r="L3141"/>
    </row>
    <row r="3142" spans="1:12" ht="16" x14ac:dyDescent="0.2">
      <c r="A3142"/>
      <c r="B3142"/>
      <c r="C3142"/>
      <c r="D3142"/>
      <c r="E3142"/>
      <c r="F3142"/>
      <c r="G3142"/>
      <c r="H3142"/>
      <c r="I3142"/>
      <c r="J3142"/>
      <c r="K3142"/>
      <c r="L3142"/>
    </row>
    <row r="3143" spans="1:12" ht="16" x14ac:dyDescent="0.2">
      <c r="A3143"/>
      <c r="B3143"/>
      <c r="C3143"/>
      <c r="D3143"/>
      <c r="E3143"/>
      <c r="F3143"/>
      <c r="G3143"/>
      <c r="H3143"/>
      <c r="I3143"/>
      <c r="J3143"/>
      <c r="K3143"/>
      <c r="L3143"/>
    </row>
    <row r="3144" spans="1:12" ht="16" x14ac:dyDescent="0.2">
      <c r="A3144"/>
      <c r="B3144"/>
      <c r="C3144"/>
      <c r="D3144"/>
      <c r="E3144"/>
      <c r="F3144"/>
      <c r="G3144"/>
      <c r="H3144"/>
      <c r="I3144"/>
      <c r="J3144"/>
      <c r="K3144"/>
      <c r="L3144"/>
    </row>
    <row r="3145" spans="1:12" ht="16" x14ac:dyDescent="0.2">
      <c r="A3145"/>
      <c r="B3145"/>
      <c r="C3145"/>
      <c r="D3145"/>
      <c r="E3145"/>
      <c r="F3145"/>
      <c r="G3145"/>
      <c r="H3145"/>
      <c r="I3145"/>
      <c r="J3145"/>
      <c r="K3145"/>
      <c r="L3145"/>
    </row>
    <row r="3146" spans="1:12" ht="16" x14ac:dyDescent="0.2">
      <c r="A3146"/>
      <c r="B3146"/>
      <c r="C3146"/>
      <c r="D3146"/>
      <c r="E3146"/>
      <c r="F3146"/>
      <c r="G3146"/>
      <c r="H3146"/>
      <c r="I3146"/>
      <c r="J3146"/>
      <c r="K3146"/>
      <c r="L3146"/>
    </row>
    <row r="3147" spans="1:12" ht="16" x14ac:dyDescent="0.2">
      <c r="A3147"/>
      <c r="B3147"/>
      <c r="C3147"/>
      <c r="D3147"/>
      <c r="E3147"/>
      <c r="F3147"/>
      <c r="G3147"/>
      <c r="H3147"/>
      <c r="I3147"/>
      <c r="J3147"/>
      <c r="K3147"/>
      <c r="L3147"/>
    </row>
    <row r="3148" spans="1:12" ht="16" x14ac:dyDescent="0.2">
      <c r="A3148"/>
      <c r="B3148"/>
      <c r="C3148"/>
      <c r="D3148"/>
      <c r="E3148"/>
      <c r="F3148"/>
      <c r="G3148"/>
      <c r="H3148"/>
      <c r="I3148"/>
      <c r="J3148"/>
      <c r="K3148"/>
      <c r="L3148"/>
    </row>
    <row r="3149" spans="1:12" ht="16" x14ac:dyDescent="0.2">
      <c r="A3149"/>
      <c r="B3149"/>
      <c r="C3149"/>
      <c r="D3149"/>
      <c r="E3149"/>
      <c r="F3149"/>
      <c r="G3149"/>
      <c r="H3149"/>
      <c r="I3149"/>
      <c r="J3149"/>
      <c r="K3149"/>
      <c r="L3149"/>
    </row>
    <row r="3150" spans="1:12" ht="16" x14ac:dyDescent="0.2">
      <c r="A3150"/>
      <c r="B3150"/>
      <c r="C3150"/>
      <c r="D3150"/>
      <c r="E3150"/>
      <c r="F3150"/>
      <c r="G3150"/>
      <c r="H3150"/>
      <c r="I3150"/>
      <c r="J3150"/>
      <c r="K3150"/>
      <c r="L3150"/>
    </row>
    <row r="3151" spans="1:12" ht="16" x14ac:dyDescent="0.2">
      <c r="A3151"/>
      <c r="B3151"/>
      <c r="C3151"/>
      <c r="D3151"/>
      <c r="E3151"/>
      <c r="F3151"/>
      <c r="G3151"/>
      <c r="H3151"/>
      <c r="I3151"/>
      <c r="J3151"/>
      <c r="K3151"/>
      <c r="L3151"/>
    </row>
    <row r="3152" spans="1:12" ht="16" x14ac:dyDescent="0.2">
      <c r="A3152"/>
      <c r="B3152"/>
      <c r="C3152"/>
      <c r="D3152"/>
      <c r="E3152"/>
      <c r="F3152"/>
      <c r="G3152"/>
      <c r="H3152"/>
      <c r="I3152"/>
      <c r="J3152"/>
      <c r="K3152"/>
      <c r="L3152"/>
    </row>
    <row r="3153" spans="1:12" ht="16" x14ac:dyDescent="0.2">
      <c r="A3153"/>
      <c r="B3153"/>
      <c r="C3153"/>
      <c r="D3153"/>
      <c r="E3153"/>
      <c r="F3153"/>
      <c r="G3153"/>
      <c r="H3153"/>
      <c r="I3153"/>
      <c r="J3153"/>
      <c r="K3153"/>
      <c r="L3153"/>
    </row>
    <row r="3154" spans="1:12" ht="16" x14ac:dyDescent="0.2">
      <c r="A3154"/>
      <c r="B3154"/>
      <c r="C3154"/>
      <c r="D3154"/>
      <c r="E3154"/>
      <c r="F3154"/>
      <c r="G3154"/>
      <c r="H3154"/>
      <c r="I3154"/>
      <c r="J3154"/>
      <c r="K3154"/>
      <c r="L3154"/>
    </row>
    <row r="3155" spans="1:12" ht="16" x14ac:dyDescent="0.2">
      <c r="A3155"/>
      <c r="B3155"/>
      <c r="C3155"/>
      <c r="D3155"/>
      <c r="E3155"/>
      <c r="F3155"/>
      <c r="G3155"/>
      <c r="H3155"/>
      <c r="I3155"/>
      <c r="J3155"/>
      <c r="K3155"/>
      <c r="L3155"/>
    </row>
    <row r="3156" spans="1:12" ht="16" x14ac:dyDescent="0.2">
      <c r="A3156"/>
      <c r="B3156"/>
      <c r="C3156"/>
      <c r="D3156"/>
      <c r="E3156"/>
      <c r="F3156"/>
      <c r="G3156"/>
      <c r="H3156"/>
      <c r="I3156"/>
      <c r="J3156"/>
      <c r="K3156"/>
      <c r="L3156"/>
    </row>
    <row r="3157" spans="1:12" ht="16" x14ac:dyDescent="0.2">
      <c r="A3157"/>
      <c r="B3157"/>
      <c r="C3157"/>
      <c r="D3157"/>
      <c r="E3157"/>
      <c r="F3157"/>
      <c r="G3157"/>
      <c r="H3157"/>
      <c r="I3157"/>
      <c r="J3157"/>
      <c r="K3157"/>
      <c r="L3157"/>
    </row>
    <row r="3158" spans="1:12" ht="16" x14ac:dyDescent="0.2">
      <c r="A3158"/>
      <c r="B3158"/>
      <c r="C3158"/>
      <c r="D3158"/>
      <c r="E3158"/>
      <c r="F3158"/>
      <c r="G3158"/>
      <c r="H3158"/>
      <c r="I3158"/>
      <c r="J3158"/>
      <c r="K3158"/>
      <c r="L3158"/>
    </row>
    <row r="3159" spans="1:12" ht="16" x14ac:dyDescent="0.2">
      <c r="A3159"/>
      <c r="B3159"/>
      <c r="C3159"/>
      <c r="D3159"/>
      <c r="E3159"/>
      <c r="F3159"/>
      <c r="G3159"/>
      <c r="H3159"/>
      <c r="I3159"/>
      <c r="J3159"/>
      <c r="K3159"/>
      <c r="L3159"/>
    </row>
    <row r="3160" spans="1:12" ht="16" x14ac:dyDescent="0.2">
      <c r="A3160"/>
      <c r="B3160"/>
      <c r="C3160"/>
      <c r="D3160"/>
      <c r="E3160"/>
      <c r="F3160"/>
      <c r="G3160"/>
      <c r="H3160"/>
      <c r="I3160"/>
      <c r="J3160"/>
      <c r="K3160"/>
      <c r="L3160"/>
    </row>
    <row r="3161" spans="1:12" ht="16" x14ac:dyDescent="0.2">
      <c r="A3161"/>
      <c r="B3161"/>
      <c r="C3161"/>
      <c r="D3161"/>
      <c r="E3161"/>
      <c r="F3161"/>
      <c r="G3161"/>
      <c r="H3161"/>
      <c r="I3161"/>
      <c r="J3161"/>
      <c r="K3161"/>
      <c r="L3161"/>
    </row>
    <row r="3162" spans="1:12" ht="16" x14ac:dyDescent="0.2">
      <c r="A3162"/>
      <c r="B3162"/>
      <c r="C3162"/>
      <c r="D3162"/>
      <c r="E3162"/>
      <c r="F3162"/>
      <c r="G3162"/>
      <c r="H3162"/>
      <c r="I3162"/>
      <c r="J3162"/>
      <c r="K3162"/>
      <c r="L3162"/>
    </row>
    <row r="3163" spans="1:12" ht="16" x14ac:dyDescent="0.2">
      <c r="A3163"/>
      <c r="B3163"/>
      <c r="C3163"/>
      <c r="D3163"/>
      <c r="E3163"/>
      <c r="F3163"/>
      <c r="G3163"/>
      <c r="H3163"/>
      <c r="I3163"/>
      <c r="J3163"/>
      <c r="K3163"/>
      <c r="L3163"/>
    </row>
    <row r="3164" spans="1:12" ht="16" x14ac:dyDescent="0.2">
      <c r="A3164"/>
      <c r="B3164"/>
      <c r="C3164"/>
      <c r="D3164"/>
      <c r="E3164"/>
      <c r="F3164"/>
      <c r="G3164"/>
      <c r="H3164"/>
      <c r="I3164"/>
      <c r="J3164"/>
      <c r="K3164"/>
      <c r="L3164"/>
    </row>
    <row r="3165" spans="1:12" ht="16" x14ac:dyDescent="0.2">
      <c r="A3165"/>
      <c r="B3165"/>
      <c r="C3165"/>
      <c r="D3165"/>
      <c r="E3165"/>
      <c r="F3165"/>
      <c r="G3165"/>
      <c r="H3165"/>
      <c r="I3165"/>
      <c r="J3165"/>
      <c r="K3165"/>
      <c r="L3165"/>
    </row>
    <row r="3166" spans="1:12" ht="16" x14ac:dyDescent="0.2">
      <c r="A3166"/>
      <c r="B3166"/>
      <c r="C3166"/>
      <c r="D3166"/>
      <c r="E3166"/>
      <c r="F3166"/>
      <c r="G3166"/>
      <c r="H3166"/>
      <c r="I3166"/>
      <c r="J3166"/>
      <c r="K3166"/>
      <c r="L3166"/>
    </row>
    <row r="3167" spans="1:12" ht="16" x14ac:dyDescent="0.2">
      <c r="A3167"/>
      <c r="B3167"/>
      <c r="C3167"/>
      <c r="D3167"/>
      <c r="E3167"/>
      <c r="F3167"/>
      <c r="G3167"/>
      <c r="H3167"/>
      <c r="I3167"/>
      <c r="J3167"/>
      <c r="K3167"/>
      <c r="L3167"/>
    </row>
    <row r="3168" spans="1:12" ht="16" x14ac:dyDescent="0.2">
      <c r="A3168"/>
      <c r="B3168"/>
      <c r="C3168"/>
      <c r="D3168"/>
      <c r="E3168"/>
      <c r="F3168"/>
      <c r="G3168"/>
      <c r="H3168"/>
      <c r="I3168"/>
      <c r="J3168"/>
      <c r="K3168"/>
      <c r="L3168"/>
    </row>
    <row r="3169" spans="1:12" ht="16" x14ac:dyDescent="0.2">
      <c r="A3169"/>
      <c r="B3169"/>
      <c r="C3169"/>
      <c r="D3169"/>
      <c r="E3169"/>
      <c r="F3169"/>
      <c r="G3169"/>
      <c r="H3169"/>
      <c r="I3169"/>
      <c r="J3169"/>
      <c r="K3169"/>
      <c r="L3169"/>
    </row>
    <row r="3170" spans="1:12" ht="16" x14ac:dyDescent="0.2">
      <c r="A3170"/>
      <c r="B3170"/>
      <c r="C3170"/>
      <c r="D3170"/>
      <c r="E3170"/>
      <c r="F3170"/>
      <c r="G3170"/>
      <c r="H3170"/>
      <c r="I3170"/>
      <c r="J3170"/>
      <c r="K3170"/>
      <c r="L3170"/>
    </row>
    <row r="3171" spans="1:12" ht="16" x14ac:dyDescent="0.2">
      <c r="A3171"/>
      <c r="B3171"/>
      <c r="C3171"/>
      <c r="D3171"/>
      <c r="E3171"/>
      <c r="F3171"/>
      <c r="G3171"/>
      <c r="H3171"/>
      <c r="I3171"/>
      <c r="J3171"/>
      <c r="K3171"/>
      <c r="L3171"/>
    </row>
    <row r="3172" spans="1:12" ht="16" x14ac:dyDescent="0.2">
      <c r="A3172"/>
      <c r="B3172"/>
      <c r="C3172"/>
      <c r="D3172"/>
      <c r="E3172"/>
      <c r="F3172"/>
      <c r="G3172"/>
      <c r="H3172"/>
      <c r="I3172"/>
      <c r="J3172"/>
      <c r="K3172"/>
      <c r="L3172"/>
    </row>
    <row r="3173" spans="1:12" ht="16" x14ac:dyDescent="0.2">
      <c r="A3173"/>
      <c r="B3173"/>
      <c r="C3173"/>
      <c r="D3173"/>
      <c r="E3173"/>
      <c r="F3173"/>
      <c r="G3173"/>
      <c r="H3173"/>
      <c r="I3173"/>
      <c r="J3173"/>
      <c r="K3173"/>
      <c r="L3173"/>
    </row>
    <row r="3174" spans="1:12" ht="16" x14ac:dyDescent="0.2">
      <c r="A3174"/>
      <c r="B3174"/>
      <c r="C3174"/>
      <c r="D3174"/>
      <c r="E3174"/>
      <c r="F3174"/>
      <c r="G3174"/>
      <c r="H3174"/>
      <c r="I3174"/>
      <c r="J3174"/>
      <c r="K3174"/>
      <c r="L3174"/>
    </row>
    <row r="3175" spans="1:12" ht="16" x14ac:dyDescent="0.2">
      <c r="A3175"/>
      <c r="B3175"/>
      <c r="C3175"/>
      <c r="D3175"/>
      <c r="E3175"/>
      <c r="F3175"/>
      <c r="G3175"/>
      <c r="H3175"/>
      <c r="I3175"/>
      <c r="J3175"/>
      <c r="K3175"/>
      <c r="L3175"/>
    </row>
    <row r="3176" spans="1:12" ht="16" x14ac:dyDescent="0.2">
      <c r="A3176"/>
      <c r="B3176"/>
      <c r="C3176"/>
      <c r="D3176"/>
      <c r="E3176"/>
      <c r="F3176"/>
      <c r="G3176"/>
      <c r="H3176"/>
      <c r="I3176"/>
      <c r="J3176"/>
      <c r="K3176"/>
      <c r="L3176"/>
    </row>
    <row r="3177" spans="1:12" ht="16" x14ac:dyDescent="0.2">
      <c r="A3177"/>
      <c r="B3177"/>
      <c r="C3177"/>
      <c r="D3177"/>
      <c r="E3177"/>
      <c r="F3177"/>
      <c r="G3177"/>
      <c r="H3177"/>
      <c r="I3177"/>
      <c r="J3177"/>
      <c r="K3177"/>
      <c r="L3177"/>
    </row>
    <row r="3178" spans="1:12" ht="16" x14ac:dyDescent="0.2">
      <c r="A3178"/>
      <c r="B3178"/>
      <c r="C3178"/>
      <c r="D3178"/>
      <c r="E3178"/>
      <c r="F3178"/>
      <c r="G3178"/>
      <c r="H3178"/>
      <c r="I3178"/>
      <c r="J3178"/>
      <c r="K3178"/>
      <c r="L3178"/>
    </row>
    <row r="3179" spans="1:12" ht="16" x14ac:dyDescent="0.2">
      <c r="A3179"/>
      <c r="B3179"/>
      <c r="C3179"/>
      <c r="D3179"/>
      <c r="E3179"/>
      <c r="F3179"/>
      <c r="G3179"/>
      <c r="H3179"/>
      <c r="I3179"/>
      <c r="J3179"/>
      <c r="K3179"/>
      <c r="L3179"/>
    </row>
    <row r="3180" spans="1:12" ht="16" x14ac:dyDescent="0.2">
      <c r="A3180"/>
      <c r="B3180"/>
      <c r="C3180"/>
      <c r="D3180"/>
      <c r="E3180"/>
      <c r="F3180"/>
      <c r="G3180"/>
      <c r="H3180"/>
      <c r="I3180"/>
      <c r="J3180"/>
      <c r="K3180"/>
      <c r="L3180"/>
    </row>
    <row r="3181" spans="1:12" ht="16" x14ac:dyDescent="0.2">
      <c r="A3181"/>
      <c r="B3181"/>
      <c r="C3181"/>
      <c r="D3181"/>
      <c r="E3181"/>
      <c r="F3181"/>
      <c r="G3181"/>
      <c r="H3181"/>
      <c r="I3181"/>
      <c r="J3181"/>
      <c r="K3181"/>
      <c r="L3181"/>
    </row>
    <row r="3182" spans="1:12" ht="16" x14ac:dyDescent="0.2">
      <c r="A3182"/>
      <c r="B3182"/>
      <c r="C3182"/>
      <c r="D3182"/>
      <c r="E3182"/>
      <c r="F3182"/>
      <c r="G3182"/>
      <c r="H3182"/>
      <c r="I3182"/>
      <c r="J3182"/>
      <c r="K3182"/>
      <c r="L3182"/>
    </row>
    <row r="3183" spans="1:12" ht="16" x14ac:dyDescent="0.2">
      <c r="A3183"/>
      <c r="B3183"/>
      <c r="C3183"/>
      <c r="D3183"/>
      <c r="E3183"/>
      <c r="F3183"/>
      <c r="G3183"/>
      <c r="H3183"/>
      <c r="I3183"/>
      <c r="J3183"/>
      <c r="K3183"/>
      <c r="L3183"/>
    </row>
    <row r="3184" spans="1:12" ht="16" x14ac:dyDescent="0.2">
      <c r="A3184"/>
      <c r="B3184"/>
      <c r="C3184"/>
      <c r="D3184"/>
      <c r="E3184"/>
      <c r="F3184"/>
      <c r="G3184"/>
      <c r="H3184"/>
      <c r="I3184"/>
      <c r="J3184"/>
      <c r="K3184"/>
      <c r="L3184"/>
    </row>
    <row r="3185" spans="1:12" ht="16" x14ac:dyDescent="0.2">
      <c r="A3185"/>
      <c r="B3185"/>
      <c r="C3185"/>
      <c r="D3185"/>
      <c r="E3185"/>
      <c r="F3185"/>
      <c r="G3185"/>
      <c r="H3185"/>
      <c r="I3185"/>
      <c r="J3185"/>
      <c r="K3185"/>
      <c r="L3185"/>
    </row>
    <row r="3186" spans="1:12" ht="16" x14ac:dyDescent="0.2">
      <c r="A3186"/>
      <c r="B3186"/>
      <c r="C3186"/>
      <c r="D3186"/>
      <c r="E3186"/>
      <c r="F3186"/>
      <c r="G3186"/>
      <c r="H3186"/>
      <c r="I3186"/>
      <c r="J3186"/>
      <c r="K3186"/>
      <c r="L3186"/>
    </row>
    <row r="3187" spans="1:12" ht="16" x14ac:dyDescent="0.2">
      <c r="A3187"/>
      <c r="B3187"/>
      <c r="C3187"/>
      <c r="D3187"/>
      <c r="E3187"/>
      <c r="F3187"/>
      <c r="G3187"/>
      <c r="H3187"/>
      <c r="I3187"/>
      <c r="J3187"/>
      <c r="K3187"/>
      <c r="L3187"/>
    </row>
    <row r="3188" spans="1:12" ht="16" x14ac:dyDescent="0.2">
      <c r="A3188"/>
      <c r="B3188"/>
      <c r="C3188"/>
      <c r="D3188"/>
      <c r="E3188"/>
      <c r="F3188"/>
      <c r="G3188"/>
      <c r="H3188"/>
      <c r="I3188"/>
      <c r="J3188"/>
      <c r="K3188"/>
      <c r="L3188"/>
    </row>
    <row r="3189" spans="1:12" ht="16" x14ac:dyDescent="0.2">
      <c r="A3189"/>
      <c r="B3189"/>
      <c r="C3189"/>
      <c r="D3189"/>
      <c r="E3189"/>
      <c r="F3189"/>
      <c r="G3189"/>
      <c r="H3189"/>
      <c r="I3189"/>
      <c r="J3189"/>
      <c r="K3189"/>
      <c r="L3189"/>
    </row>
    <row r="3190" spans="1:12" ht="16" x14ac:dyDescent="0.2">
      <c r="A3190"/>
      <c r="B3190"/>
      <c r="C3190"/>
      <c r="D3190"/>
      <c r="E3190"/>
      <c r="F3190"/>
      <c r="G3190"/>
      <c r="H3190"/>
      <c r="I3190"/>
      <c r="J3190"/>
      <c r="K3190"/>
      <c r="L3190"/>
    </row>
    <row r="3191" spans="1:12" ht="16" x14ac:dyDescent="0.2">
      <c r="A3191"/>
      <c r="B3191"/>
      <c r="C3191"/>
      <c r="D3191"/>
      <c r="E3191"/>
      <c r="F3191"/>
      <c r="G3191"/>
      <c r="H3191"/>
      <c r="I3191"/>
      <c r="J3191"/>
      <c r="K3191"/>
      <c r="L3191"/>
    </row>
    <row r="3192" spans="1:12" ht="16" x14ac:dyDescent="0.2">
      <c r="A3192"/>
      <c r="B3192"/>
      <c r="C3192"/>
      <c r="D3192"/>
      <c r="E3192"/>
      <c r="F3192"/>
      <c r="G3192"/>
      <c r="H3192"/>
      <c r="I3192"/>
      <c r="J3192"/>
      <c r="K3192"/>
      <c r="L3192"/>
    </row>
    <row r="3193" spans="1:12" ht="16" x14ac:dyDescent="0.2">
      <c r="A3193"/>
      <c r="B3193"/>
      <c r="C3193"/>
      <c r="D3193"/>
      <c r="E3193"/>
      <c r="F3193"/>
      <c r="G3193"/>
      <c r="H3193"/>
      <c r="I3193"/>
      <c r="J3193"/>
      <c r="K3193"/>
      <c r="L3193"/>
    </row>
    <row r="3194" spans="1:12" ht="16" x14ac:dyDescent="0.2">
      <c r="A3194"/>
      <c r="B3194"/>
      <c r="C3194"/>
      <c r="D3194"/>
      <c r="E3194"/>
      <c r="F3194"/>
      <c r="G3194"/>
      <c r="H3194"/>
      <c r="I3194"/>
      <c r="J3194"/>
      <c r="K3194"/>
      <c r="L3194"/>
    </row>
    <row r="3195" spans="1:12" ht="16" x14ac:dyDescent="0.2">
      <c r="A3195"/>
      <c r="B3195"/>
      <c r="C3195"/>
      <c r="D3195"/>
      <c r="E3195"/>
      <c r="F3195"/>
      <c r="G3195"/>
      <c r="H3195"/>
      <c r="I3195"/>
      <c r="J3195"/>
      <c r="K3195"/>
      <c r="L3195"/>
    </row>
    <row r="3196" spans="1:12" ht="16" x14ac:dyDescent="0.2">
      <c r="A3196"/>
      <c r="B3196"/>
      <c r="C3196"/>
      <c r="D3196"/>
      <c r="E3196"/>
      <c r="F3196"/>
      <c r="G3196"/>
      <c r="H3196"/>
      <c r="I3196"/>
      <c r="J3196"/>
      <c r="K3196"/>
      <c r="L3196"/>
    </row>
    <row r="3197" spans="1:12" ht="16" x14ac:dyDescent="0.2">
      <c r="A3197"/>
      <c r="B3197"/>
      <c r="C3197"/>
      <c r="D3197"/>
      <c r="E3197"/>
      <c r="F3197"/>
      <c r="G3197"/>
      <c r="H3197"/>
      <c r="I3197"/>
      <c r="J3197"/>
      <c r="K3197"/>
      <c r="L3197"/>
    </row>
    <row r="3198" spans="1:12" ht="16" x14ac:dyDescent="0.2">
      <c r="A3198"/>
      <c r="B3198"/>
      <c r="C3198"/>
      <c r="D3198"/>
      <c r="E3198"/>
      <c r="F3198"/>
      <c r="G3198"/>
      <c r="H3198"/>
      <c r="I3198"/>
      <c r="J3198"/>
      <c r="K3198"/>
      <c r="L3198"/>
    </row>
    <row r="3199" spans="1:12" ht="16" x14ac:dyDescent="0.2">
      <c r="A3199"/>
      <c r="B3199"/>
      <c r="C3199"/>
      <c r="D3199"/>
      <c r="E3199"/>
      <c r="F3199"/>
      <c r="G3199"/>
      <c r="H3199"/>
      <c r="I3199"/>
      <c r="J3199"/>
      <c r="K3199"/>
      <c r="L3199"/>
    </row>
    <row r="3200" spans="1:12" ht="16" x14ac:dyDescent="0.2">
      <c r="A3200"/>
      <c r="B3200"/>
      <c r="C3200"/>
      <c r="D3200"/>
      <c r="E3200"/>
      <c r="F3200"/>
      <c r="G3200"/>
      <c r="H3200"/>
      <c r="I3200"/>
      <c r="J3200"/>
      <c r="K3200"/>
      <c r="L3200"/>
    </row>
    <row r="3201" spans="1:12" ht="16" x14ac:dyDescent="0.2">
      <c r="A3201"/>
      <c r="B3201"/>
      <c r="C3201"/>
      <c r="D3201"/>
      <c r="E3201"/>
      <c r="F3201"/>
      <c r="G3201"/>
      <c r="H3201"/>
      <c r="I3201"/>
      <c r="J3201"/>
      <c r="K3201"/>
      <c r="L3201"/>
    </row>
    <row r="3202" spans="1:12" ht="16" x14ac:dyDescent="0.2">
      <c r="A3202"/>
      <c r="B3202"/>
      <c r="C3202"/>
      <c r="D3202"/>
      <c r="E3202"/>
      <c r="F3202"/>
      <c r="G3202"/>
      <c r="H3202"/>
      <c r="I3202"/>
      <c r="J3202"/>
      <c r="K3202"/>
      <c r="L3202"/>
    </row>
    <row r="3203" spans="1:12" ht="16" x14ac:dyDescent="0.2">
      <c r="A3203"/>
      <c r="B3203"/>
      <c r="C3203"/>
      <c r="D3203"/>
      <c r="E3203"/>
      <c r="F3203"/>
      <c r="G3203"/>
      <c r="H3203"/>
      <c r="I3203"/>
      <c r="J3203"/>
      <c r="K3203"/>
      <c r="L3203"/>
    </row>
    <row r="3204" spans="1:12" ht="16" x14ac:dyDescent="0.2">
      <c r="A3204"/>
      <c r="B3204"/>
      <c r="C3204"/>
      <c r="D3204"/>
      <c r="E3204"/>
      <c r="F3204"/>
      <c r="G3204"/>
      <c r="H3204"/>
      <c r="I3204"/>
      <c r="J3204"/>
      <c r="K3204"/>
      <c r="L3204"/>
    </row>
    <row r="3205" spans="1:12" ht="16" x14ac:dyDescent="0.2">
      <c r="A3205"/>
      <c r="B3205"/>
      <c r="C3205"/>
      <c r="D3205"/>
      <c r="E3205"/>
      <c r="F3205"/>
      <c r="G3205"/>
      <c r="H3205"/>
      <c r="I3205"/>
      <c r="J3205"/>
      <c r="K3205"/>
      <c r="L3205"/>
    </row>
    <row r="3206" spans="1:12" ht="16" x14ac:dyDescent="0.2">
      <c r="A3206"/>
      <c r="B3206"/>
      <c r="C3206"/>
      <c r="D3206"/>
      <c r="E3206"/>
      <c r="F3206"/>
      <c r="G3206"/>
      <c r="H3206"/>
      <c r="I3206"/>
      <c r="J3206"/>
      <c r="K3206"/>
      <c r="L3206"/>
    </row>
    <row r="3207" spans="1:12" ht="16" x14ac:dyDescent="0.2">
      <c r="A3207"/>
      <c r="B3207"/>
      <c r="C3207"/>
      <c r="D3207"/>
      <c r="E3207"/>
      <c r="F3207"/>
      <c r="G3207"/>
      <c r="H3207"/>
      <c r="I3207"/>
      <c r="J3207"/>
      <c r="K3207"/>
      <c r="L3207"/>
    </row>
    <row r="3208" spans="1:12" ht="16" x14ac:dyDescent="0.2">
      <c r="A3208"/>
      <c r="B3208"/>
      <c r="C3208"/>
      <c r="D3208"/>
      <c r="E3208"/>
      <c r="F3208"/>
      <c r="G3208"/>
      <c r="H3208"/>
      <c r="I3208"/>
      <c r="J3208"/>
      <c r="K3208"/>
      <c r="L3208"/>
    </row>
    <row r="3209" spans="1:12" ht="16" x14ac:dyDescent="0.2">
      <c r="A3209"/>
      <c r="B3209"/>
      <c r="C3209"/>
      <c r="D3209"/>
      <c r="E3209"/>
      <c r="F3209"/>
      <c r="G3209"/>
      <c r="H3209"/>
      <c r="I3209"/>
      <c r="J3209"/>
      <c r="K3209"/>
      <c r="L3209"/>
    </row>
    <row r="3210" spans="1:12" ht="16" x14ac:dyDescent="0.2">
      <c r="A3210"/>
      <c r="B3210"/>
      <c r="C3210"/>
      <c r="D3210"/>
      <c r="E3210"/>
      <c r="F3210"/>
      <c r="G3210"/>
      <c r="H3210"/>
      <c r="I3210"/>
      <c r="J3210"/>
      <c r="K3210"/>
      <c r="L3210"/>
    </row>
    <row r="3211" spans="1:12" ht="16" x14ac:dyDescent="0.2">
      <c r="A3211"/>
      <c r="B3211"/>
      <c r="C3211"/>
      <c r="D3211"/>
      <c r="E3211"/>
      <c r="F3211"/>
      <c r="G3211"/>
      <c r="H3211"/>
      <c r="I3211"/>
      <c r="J3211"/>
      <c r="K3211"/>
      <c r="L3211"/>
    </row>
    <row r="3212" spans="1:12" ht="16" x14ac:dyDescent="0.2">
      <c r="A3212"/>
      <c r="B3212"/>
      <c r="C3212"/>
      <c r="D3212"/>
      <c r="E3212"/>
      <c r="F3212"/>
      <c r="G3212"/>
      <c r="H3212"/>
      <c r="I3212"/>
      <c r="J3212"/>
      <c r="K3212"/>
      <c r="L3212"/>
    </row>
    <row r="3213" spans="1:12" ht="16" x14ac:dyDescent="0.2">
      <c r="A3213"/>
      <c r="B3213"/>
      <c r="C3213"/>
      <c r="D3213"/>
      <c r="E3213"/>
      <c r="F3213"/>
      <c r="G3213"/>
      <c r="H3213"/>
      <c r="I3213"/>
      <c r="J3213"/>
      <c r="K3213"/>
      <c r="L3213"/>
    </row>
    <row r="3214" spans="1:12" ht="16" x14ac:dyDescent="0.2">
      <c r="A3214"/>
      <c r="B3214"/>
      <c r="C3214"/>
      <c r="D3214"/>
      <c r="E3214"/>
      <c r="F3214"/>
      <c r="G3214"/>
      <c r="H3214"/>
      <c r="I3214"/>
      <c r="J3214"/>
      <c r="K3214"/>
      <c r="L3214"/>
    </row>
    <row r="3215" spans="1:12" ht="16" x14ac:dyDescent="0.2">
      <c r="A3215"/>
      <c r="B3215"/>
      <c r="C3215"/>
      <c r="D3215"/>
      <c r="E3215"/>
      <c r="F3215"/>
      <c r="G3215"/>
      <c r="H3215"/>
      <c r="I3215"/>
      <c r="J3215"/>
      <c r="K3215"/>
      <c r="L3215"/>
    </row>
    <row r="3216" spans="1:12" ht="16" x14ac:dyDescent="0.2">
      <c r="A3216"/>
      <c r="B3216"/>
      <c r="C3216"/>
      <c r="D3216"/>
      <c r="E3216"/>
      <c r="F3216"/>
      <c r="G3216"/>
      <c r="H3216"/>
      <c r="I3216"/>
      <c r="J3216"/>
      <c r="K3216"/>
      <c r="L3216"/>
    </row>
    <row r="3217" spans="1:12" ht="16" x14ac:dyDescent="0.2">
      <c r="A3217"/>
      <c r="B3217"/>
      <c r="C3217"/>
      <c r="D3217"/>
      <c r="E3217"/>
      <c r="F3217"/>
      <c r="G3217"/>
      <c r="H3217"/>
      <c r="I3217"/>
      <c r="J3217"/>
      <c r="K3217"/>
      <c r="L3217"/>
    </row>
    <row r="3218" spans="1:12" ht="16" x14ac:dyDescent="0.2">
      <c r="A3218"/>
      <c r="B3218"/>
      <c r="C3218"/>
      <c r="D3218"/>
      <c r="E3218"/>
      <c r="F3218"/>
      <c r="G3218"/>
      <c r="H3218"/>
      <c r="I3218"/>
      <c r="J3218"/>
      <c r="K3218"/>
      <c r="L3218"/>
    </row>
    <row r="3219" spans="1:12" ht="16" x14ac:dyDescent="0.2">
      <c r="A3219"/>
      <c r="B3219"/>
      <c r="C3219"/>
      <c r="D3219"/>
      <c r="E3219"/>
      <c r="F3219"/>
      <c r="G3219"/>
      <c r="H3219"/>
      <c r="I3219"/>
      <c r="J3219"/>
      <c r="K3219"/>
      <c r="L3219"/>
    </row>
    <row r="3220" spans="1:12" ht="16" x14ac:dyDescent="0.2">
      <c r="A3220"/>
      <c r="B3220"/>
      <c r="C3220"/>
      <c r="D3220"/>
      <c r="E3220"/>
      <c r="F3220"/>
      <c r="G3220"/>
      <c r="H3220"/>
      <c r="I3220"/>
      <c r="J3220"/>
      <c r="K3220"/>
      <c r="L3220"/>
    </row>
    <row r="3221" spans="1:12" ht="16" x14ac:dyDescent="0.2">
      <c r="A3221"/>
      <c r="B3221"/>
      <c r="C3221"/>
      <c r="D3221"/>
      <c r="E3221"/>
      <c r="F3221"/>
      <c r="G3221"/>
      <c r="H3221"/>
      <c r="I3221"/>
      <c r="J3221"/>
      <c r="K3221"/>
      <c r="L3221"/>
    </row>
    <row r="3222" spans="1:12" ht="16" x14ac:dyDescent="0.2">
      <c r="A3222"/>
      <c r="B3222"/>
      <c r="C3222"/>
      <c r="D3222"/>
      <c r="E3222"/>
      <c r="F3222"/>
      <c r="G3222"/>
      <c r="H3222"/>
      <c r="I3222"/>
      <c r="J3222"/>
      <c r="K3222"/>
      <c r="L3222"/>
    </row>
    <row r="3223" spans="1:12" ht="16" x14ac:dyDescent="0.2">
      <c r="A3223"/>
      <c r="B3223"/>
      <c r="C3223"/>
      <c r="D3223"/>
      <c r="E3223"/>
      <c r="F3223"/>
      <c r="G3223"/>
      <c r="H3223"/>
      <c r="I3223"/>
      <c r="J3223"/>
      <c r="K3223"/>
      <c r="L3223"/>
    </row>
    <row r="3224" spans="1:12" ht="16" x14ac:dyDescent="0.2">
      <c r="A3224"/>
      <c r="B3224"/>
      <c r="C3224"/>
      <c r="D3224"/>
      <c r="E3224"/>
      <c r="F3224"/>
      <c r="G3224"/>
      <c r="H3224"/>
      <c r="I3224"/>
      <c r="J3224"/>
      <c r="K3224"/>
      <c r="L3224"/>
    </row>
    <row r="3225" spans="1:12" ht="16" x14ac:dyDescent="0.2">
      <c r="A3225"/>
      <c r="B3225"/>
      <c r="C3225"/>
      <c r="D3225"/>
      <c r="E3225"/>
      <c r="F3225"/>
      <c r="G3225"/>
      <c r="H3225"/>
      <c r="I3225"/>
      <c r="J3225"/>
      <c r="K3225"/>
      <c r="L3225"/>
    </row>
    <row r="3226" spans="1:12" ht="16" x14ac:dyDescent="0.2">
      <c r="A3226"/>
      <c r="B3226"/>
      <c r="C3226"/>
      <c r="D3226"/>
      <c r="E3226"/>
      <c r="F3226"/>
      <c r="G3226"/>
      <c r="H3226"/>
      <c r="I3226"/>
      <c r="J3226"/>
      <c r="K3226"/>
      <c r="L3226"/>
    </row>
    <row r="3227" spans="1:12" ht="16" x14ac:dyDescent="0.2">
      <c r="A3227"/>
      <c r="B3227"/>
      <c r="C3227"/>
      <c r="D3227"/>
      <c r="E3227"/>
      <c r="F3227"/>
      <c r="G3227"/>
      <c r="H3227"/>
      <c r="I3227"/>
      <c r="J3227"/>
      <c r="K3227"/>
      <c r="L3227"/>
    </row>
    <row r="3228" spans="1:12" ht="16" x14ac:dyDescent="0.2">
      <c r="A3228"/>
      <c r="B3228"/>
      <c r="C3228"/>
      <c r="D3228"/>
      <c r="E3228"/>
      <c r="F3228"/>
      <c r="G3228"/>
      <c r="H3228"/>
      <c r="I3228"/>
      <c r="J3228"/>
      <c r="K3228"/>
      <c r="L3228"/>
    </row>
    <row r="3229" spans="1:12" ht="16" x14ac:dyDescent="0.2">
      <c r="A3229"/>
      <c r="B3229"/>
      <c r="C3229"/>
      <c r="D3229"/>
      <c r="E3229"/>
      <c r="F3229"/>
      <c r="G3229"/>
      <c r="H3229"/>
      <c r="I3229"/>
      <c r="J3229"/>
      <c r="K3229"/>
      <c r="L3229"/>
    </row>
    <row r="3230" spans="1:12" ht="16" x14ac:dyDescent="0.2">
      <c r="A3230"/>
      <c r="B3230"/>
      <c r="C3230"/>
      <c r="D3230"/>
      <c r="E3230"/>
      <c r="F3230"/>
      <c r="G3230"/>
      <c r="H3230"/>
      <c r="I3230"/>
      <c r="J3230"/>
      <c r="K3230"/>
      <c r="L3230"/>
    </row>
    <row r="3231" spans="1:12" ht="16" x14ac:dyDescent="0.2">
      <c r="A3231"/>
      <c r="B3231"/>
      <c r="C3231"/>
      <c r="D3231"/>
      <c r="E3231"/>
      <c r="F3231"/>
      <c r="G3231"/>
      <c r="H3231"/>
      <c r="I3231"/>
      <c r="J3231"/>
      <c r="K3231"/>
      <c r="L3231"/>
    </row>
    <row r="3232" spans="1:12" ht="16" x14ac:dyDescent="0.2">
      <c r="A3232"/>
      <c r="B3232"/>
      <c r="C3232"/>
      <c r="D3232"/>
      <c r="E3232"/>
      <c r="F3232"/>
      <c r="G3232"/>
      <c r="H3232"/>
      <c r="I3232"/>
      <c r="J3232"/>
      <c r="K3232"/>
      <c r="L3232"/>
    </row>
    <row r="3233" spans="1:12" ht="16" x14ac:dyDescent="0.2">
      <c r="A3233"/>
      <c r="B3233"/>
      <c r="C3233"/>
      <c r="D3233"/>
      <c r="E3233"/>
      <c r="F3233"/>
      <c r="G3233"/>
      <c r="H3233"/>
      <c r="I3233"/>
      <c r="J3233"/>
      <c r="K3233"/>
      <c r="L3233"/>
    </row>
    <row r="3234" spans="1:12" ht="16" x14ac:dyDescent="0.2">
      <c r="A3234"/>
      <c r="B3234"/>
      <c r="C3234"/>
      <c r="D3234"/>
      <c r="E3234"/>
      <c r="F3234"/>
      <c r="G3234"/>
      <c r="H3234"/>
      <c r="I3234"/>
      <c r="J3234"/>
      <c r="K3234"/>
      <c r="L3234"/>
    </row>
    <row r="3235" spans="1:12" ht="16" x14ac:dyDescent="0.2">
      <c r="A3235"/>
      <c r="B3235"/>
      <c r="C3235"/>
      <c r="D3235"/>
      <c r="E3235"/>
      <c r="F3235"/>
      <c r="G3235"/>
      <c r="H3235"/>
      <c r="I3235"/>
      <c r="J3235"/>
      <c r="K3235"/>
      <c r="L3235"/>
    </row>
    <row r="3236" spans="1:12" ht="16" x14ac:dyDescent="0.2">
      <c r="A3236"/>
      <c r="B3236"/>
      <c r="C3236"/>
      <c r="D3236"/>
      <c r="E3236"/>
      <c r="F3236"/>
      <c r="G3236"/>
      <c r="H3236"/>
      <c r="I3236"/>
      <c r="J3236"/>
      <c r="K3236"/>
      <c r="L3236"/>
    </row>
    <row r="3237" spans="1:12" ht="16" x14ac:dyDescent="0.2">
      <c r="A3237"/>
      <c r="B3237"/>
      <c r="C3237"/>
      <c r="D3237"/>
      <c r="E3237"/>
      <c r="F3237"/>
      <c r="G3237"/>
      <c r="H3237"/>
      <c r="I3237"/>
      <c r="J3237"/>
      <c r="K3237"/>
      <c r="L3237"/>
    </row>
    <row r="3238" spans="1:12" ht="16" x14ac:dyDescent="0.2">
      <c r="A3238"/>
      <c r="B3238"/>
      <c r="C3238"/>
      <c r="D3238"/>
      <c r="E3238"/>
      <c r="F3238"/>
      <c r="G3238"/>
      <c r="H3238"/>
      <c r="I3238"/>
      <c r="J3238"/>
      <c r="K3238"/>
      <c r="L3238"/>
    </row>
    <row r="3239" spans="1:12" ht="16" x14ac:dyDescent="0.2">
      <c r="A3239"/>
      <c r="B3239"/>
      <c r="C3239"/>
      <c r="D3239"/>
      <c r="E3239"/>
      <c r="F3239"/>
      <c r="G3239"/>
      <c r="H3239"/>
      <c r="I3239"/>
      <c r="J3239"/>
      <c r="K3239"/>
      <c r="L3239"/>
    </row>
    <row r="3240" spans="1:12" ht="16" x14ac:dyDescent="0.2">
      <c r="A3240"/>
      <c r="B3240"/>
      <c r="C3240"/>
      <c r="D3240"/>
      <c r="E3240"/>
      <c r="F3240"/>
      <c r="G3240"/>
      <c r="H3240"/>
      <c r="I3240"/>
      <c r="J3240"/>
      <c r="K3240"/>
      <c r="L3240"/>
    </row>
    <row r="3241" spans="1:12" ht="16" x14ac:dyDescent="0.2">
      <c r="A3241"/>
      <c r="B3241"/>
      <c r="C3241"/>
      <c r="D3241"/>
      <c r="E3241"/>
      <c r="F3241"/>
      <c r="G3241"/>
      <c r="H3241"/>
      <c r="I3241"/>
      <c r="J3241"/>
      <c r="K3241"/>
      <c r="L3241"/>
    </row>
    <row r="3242" spans="1:12" ht="16" x14ac:dyDescent="0.2">
      <c r="A3242"/>
      <c r="B3242"/>
      <c r="C3242"/>
      <c r="D3242"/>
      <c r="E3242"/>
      <c r="F3242"/>
      <c r="G3242"/>
      <c r="H3242"/>
      <c r="I3242"/>
      <c r="J3242"/>
      <c r="K3242"/>
      <c r="L3242"/>
    </row>
    <row r="3243" spans="1:12" ht="16" x14ac:dyDescent="0.2">
      <c r="A3243"/>
      <c r="B3243"/>
      <c r="C3243"/>
      <c r="D3243"/>
      <c r="E3243"/>
      <c r="F3243"/>
      <c r="G3243"/>
      <c r="H3243"/>
      <c r="I3243"/>
      <c r="J3243"/>
      <c r="K3243"/>
      <c r="L3243"/>
    </row>
    <row r="3244" spans="1:12" ht="16" x14ac:dyDescent="0.2">
      <c r="A3244"/>
      <c r="B3244"/>
      <c r="C3244"/>
      <c r="D3244"/>
      <c r="E3244"/>
      <c r="F3244"/>
      <c r="G3244"/>
      <c r="H3244"/>
      <c r="I3244"/>
      <c r="J3244"/>
      <c r="K3244"/>
      <c r="L3244"/>
    </row>
    <row r="3245" spans="1:12" ht="16" x14ac:dyDescent="0.2">
      <c r="A3245"/>
      <c r="B3245"/>
      <c r="C3245"/>
      <c r="D3245"/>
      <c r="E3245"/>
      <c r="F3245"/>
      <c r="G3245"/>
      <c r="H3245"/>
      <c r="I3245"/>
      <c r="J3245"/>
      <c r="K3245"/>
      <c r="L3245"/>
    </row>
    <row r="3246" spans="1:12" ht="16" x14ac:dyDescent="0.2">
      <c r="A3246"/>
      <c r="B3246"/>
      <c r="C3246"/>
      <c r="D3246"/>
      <c r="E3246"/>
      <c r="F3246"/>
      <c r="G3246"/>
      <c r="H3246"/>
      <c r="I3246"/>
      <c r="J3246"/>
      <c r="K3246"/>
      <c r="L3246"/>
    </row>
    <row r="3247" spans="1:12" ht="16" x14ac:dyDescent="0.2">
      <c r="A3247"/>
      <c r="B3247"/>
      <c r="C3247"/>
      <c r="D3247"/>
      <c r="E3247"/>
      <c r="F3247"/>
      <c r="G3247"/>
      <c r="H3247"/>
      <c r="I3247"/>
      <c r="J3247"/>
      <c r="K3247"/>
      <c r="L3247"/>
    </row>
    <row r="3248" spans="1:12" ht="16" x14ac:dyDescent="0.2">
      <c r="A3248"/>
      <c r="B3248"/>
      <c r="C3248"/>
      <c r="D3248"/>
      <c r="E3248"/>
      <c r="F3248"/>
      <c r="G3248"/>
      <c r="H3248"/>
      <c r="I3248"/>
      <c r="J3248"/>
      <c r="K3248"/>
      <c r="L3248"/>
    </row>
    <row r="3249" spans="1:12" ht="16" x14ac:dyDescent="0.2">
      <c r="A3249"/>
      <c r="B3249"/>
      <c r="C3249"/>
      <c r="D3249"/>
      <c r="E3249"/>
      <c r="F3249"/>
      <c r="G3249"/>
      <c r="H3249"/>
      <c r="I3249"/>
      <c r="J3249"/>
      <c r="K3249"/>
      <c r="L3249"/>
    </row>
    <row r="3250" spans="1:12" ht="16" x14ac:dyDescent="0.2">
      <c r="A3250"/>
      <c r="B3250"/>
      <c r="C3250"/>
      <c r="D3250"/>
      <c r="E3250"/>
      <c r="F3250"/>
      <c r="G3250"/>
      <c r="H3250"/>
      <c r="I3250"/>
      <c r="J3250"/>
      <c r="K3250"/>
      <c r="L3250"/>
    </row>
    <row r="3251" spans="1:12" ht="16" x14ac:dyDescent="0.2">
      <c r="A3251"/>
      <c r="B3251"/>
      <c r="C3251"/>
      <c r="D3251"/>
      <c r="E3251"/>
      <c r="F3251"/>
      <c r="G3251"/>
      <c r="H3251"/>
      <c r="I3251"/>
      <c r="J3251"/>
      <c r="K3251"/>
      <c r="L3251"/>
    </row>
    <row r="3252" spans="1:12" ht="16" x14ac:dyDescent="0.2">
      <c r="A3252"/>
      <c r="B3252"/>
      <c r="C3252"/>
      <c r="D3252"/>
      <c r="E3252"/>
      <c r="F3252"/>
      <c r="G3252"/>
      <c r="H3252"/>
      <c r="I3252"/>
      <c r="J3252"/>
      <c r="K3252"/>
      <c r="L3252"/>
    </row>
    <row r="3253" spans="1:12" ht="16" x14ac:dyDescent="0.2">
      <c r="A3253"/>
      <c r="B3253"/>
      <c r="C3253"/>
      <c r="D3253"/>
      <c r="E3253"/>
      <c r="F3253"/>
      <c r="G3253"/>
      <c r="H3253"/>
      <c r="I3253"/>
      <c r="J3253"/>
      <c r="K3253"/>
      <c r="L3253"/>
    </row>
    <row r="3254" spans="1:12" ht="16" x14ac:dyDescent="0.2">
      <c r="A3254"/>
      <c r="B3254"/>
      <c r="C3254"/>
      <c r="D3254"/>
      <c r="E3254"/>
      <c r="F3254"/>
      <c r="G3254"/>
      <c r="H3254"/>
      <c r="I3254"/>
      <c r="J3254"/>
      <c r="K3254"/>
      <c r="L3254"/>
    </row>
    <row r="3255" spans="1:12" ht="16" x14ac:dyDescent="0.2">
      <c r="A3255"/>
      <c r="B3255"/>
      <c r="C3255"/>
      <c r="D3255"/>
      <c r="E3255"/>
      <c r="F3255"/>
      <c r="G3255"/>
      <c r="H3255"/>
      <c r="I3255"/>
      <c r="J3255"/>
      <c r="K3255"/>
      <c r="L3255"/>
    </row>
    <row r="3256" spans="1:12" ht="16" x14ac:dyDescent="0.2">
      <c r="A3256"/>
      <c r="B3256"/>
      <c r="C3256"/>
      <c r="D3256"/>
      <c r="E3256"/>
      <c r="F3256"/>
      <c r="G3256"/>
      <c r="H3256"/>
      <c r="I3256"/>
      <c r="J3256"/>
      <c r="K3256"/>
      <c r="L3256"/>
    </row>
    <row r="3257" spans="1:12" ht="16" x14ac:dyDescent="0.2">
      <c r="A3257"/>
      <c r="B3257"/>
      <c r="C3257"/>
      <c r="D3257"/>
      <c r="E3257"/>
      <c r="F3257"/>
      <c r="G3257"/>
      <c r="H3257"/>
      <c r="I3257"/>
      <c r="J3257"/>
      <c r="K3257"/>
      <c r="L3257"/>
    </row>
    <row r="3258" spans="1:12" ht="16" x14ac:dyDescent="0.2">
      <c r="A3258"/>
      <c r="B3258"/>
      <c r="C3258"/>
      <c r="D3258"/>
      <c r="E3258"/>
      <c r="F3258"/>
      <c r="G3258"/>
      <c r="H3258"/>
      <c r="I3258"/>
      <c r="J3258"/>
      <c r="K3258"/>
      <c r="L3258"/>
    </row>
    <row r="3259" spans="1:12" ht="16" x14ac:dyDescent="0.2">
      <c r="A3259"/>
      <c r="B3259"/>
      <c r="C3259"/>
      <c r="D3259"/>
      <c r="E3259"/>
      <c r="F3259"/>
      <c r="G3259"/>
      <c r="H3259"/>
      <c r="I3259"/>
      <c r="J3259"/>
      <c r="K3259"/>
      <c r="L3259"/>
    </row>
    <row r="3260" spans="1:12" ht="16" x14ac:dyDescent="0.2">
      <c r="A3260"/>
      <c r="B3260"/>
      <c r="C3260"/>
      <c r="D3260"/>
      <c r="E3260"/>
      <c r="F3260"/>
      <c r="G3260"/>
      <c r="H3260"/>
      <c r="I3260"/>
      <c r="J3260"/>
      <c r="K3260"/>
      <c r="L3260"/>
    </row>
    <row r="3261" spans="1:12" ht="16" x14ac:dyDescent="0.2">
      <c r="A3261"/>
      <c r="B3261"/>
      <c r="C3261"/>
      <c r="D3261"/>
      <c r="E3261"/>
      <c r="F3261"/>
      <c r="G3261"/>
      <c r="H3261"/>
      <c r="I3261"/>
      <c r="J3261"/>
      <c r="K3261"/>
      <c r="L3261"/>
    </row>
    <row r="3262" spans="1:12" ht="16" x14ac:dyDescent="0.2">
      <c r="A3262"/>
      <c r="B3262"/>
      <c r="C3262"/>
      <c r="D3262"/>
      <c r="E3262"/>
      <c r="F3262"/>
      <c r="G3262"/>
      <c r="H3262"/>
      <c r="I3262"/>
      <c r="J3262"/>
      <c r="K3262"/>
      <c r="L3262"/>
    </row>
    <row r="3263" spans="1:12" ht="16" x14ac:dyDescent="0.2">
      <c r="A3263"/>
      <c r="B3263"/>
      <c r="C3263"/>
      <c r="D3263"/>
      <c r="E3263"/>
      <c r="F3263"/>
      <c r="G3263"/>
      <c r="H3263"/>
      <c r="I3263"/>
      <c r="J3263"/>
      <c r="K3263"/>
      <c r="L3263"/>
    </row>
    <row r="3264" spans="1:12" ht="16" x14ac:dyDescent="0.2">
      <c r="A3264"/>
      <c r="B3264"/>
      <c r="C3264"/>
      <c r="D3264"/>
      <c r="E3264"/>
      <c r="F3264"/>
      <c r="G3264"/>
      <c r="H3264"/>
      <c r="I3264"/>
      <c r="J3264"/>
      <c r="K3264"/>
      <c r="L3264"/>
    </row>
    <row r="3265" spans="1:12" ht="16" x14ac:dyDescent="0.2">
      <c r="A3265"/>
      <c r="B3265"/>
      <c r="C3265"/>
      <c r="D3265"/>
      <c r="E3265"/>
      <c r="F3265"/>
      <c r="G3265"/>
      <c r="H3265"/>
      <c r="I3265"/>
      <c r="J3265"/>
      <c r="K3265"/>
      <c r="L3265"/>
    </row>
    <row r="3266" spans="1:12" ht="16" x14ac:dyDescent="0.2">
      <c r="A3266"/>
      <c r="B3266"/>
      <c r="C3266"/>
      <c r="D3266"/>
      <c r="E3266"/>
      <c r="F3266"/>
      <c r="G3266"/>
      <c r="H3266"/>
      <c r="I3266"/>
      <c r="J3266"/>
      <c r="K3266"/>
      <c r="L3266"/>
    </row>
    <row r="3267" spans="1:12" ht="16" x14ac:dyDescent="0.2">
      <c r="A3267"/>
      <c r="B3267"/>
      <c r="C3267"/>
      <c r="D3267"/>
      <c r="E3267"/>
      <c r="F3267"/>
      <c r="G3267"/>
      <c r="H3267"/>
      <c r="I3267"/>
      <c r="J3267"/>
      <c r="K3267"/>
      <c r="L3267"/>
    </row>
    <row r="3268" spans="1:12" ht="16" x14ac:dyDescent="0.2">
      <c r="A3268"/>
      <c r="B3268"/>
      <c r="C3268"/>
      <c r="D3268"/>
      <c r="E3268"/>
      <c r="F3268"/>
      <c r="G3268"/>
      <c r="H3268"/>
      <c r="I3268"/>
      <c r="J3268"/>
      <c r="K3268"/>
      <c r="L3268"/>
    </row>
    <row r="3269" spans="1:12" ht="16" x14ac:dyDescent="0.2">
      <c r="A3269"/>
      <c r="B3269"/>
      <c r="C3269"/>
      <c r="D3269"/>
      <c r="E3269"/>
      <c r="F3269"/>
      <c r="G3269"/>
      <c r="H3269"/>
      <c r="I3269"/>
      <c r="J3269"/>
      <c r="K3269"/>
      <c r="L3269"/>
    </row>
    <row r="3270" spans="1:12" ht="16" x14ac:dyDescent="0.2">
      <c r="A3270"/>
      <c r="B3270"/>
      <c r="C3270"/>
      <c r="D3270"/>
      <c r="E3270"/>
      <c r="F3270"/>
      <c r="G3270"/>
      <c r="H3270"/>
      <c r="I3270"/>
      <c r="J3270"/>
      <c r="K3270"/>
      <c r="L3270"/>
    </row>
    <row r="3271" spans="1:12" ht="16" x14ac:dyDescent="0.2">
      <c r="A3271"/>
      <c r="B3271"/>
      <c r="C3271"/>
      <c r="D3271"/>
      <c r="E3271"/>
      <c r="F3271"/>
      <c r="G3271"/>
      <c r="H3271"/>
      <c r="I3271"/>
      <c r="J3271"/>
      <c r="K3271"/>
      <c r="L3271"/>
    </row>
    <row r="3272" spans="1:12" ht="16" x14ac:dyDescent="0.2">
      <c r="A3272"/>
      <c r="B3272"/>
      <c r="C3272"/>
      <c r="D3272"/>
      <c r="E3272"/>
      <c r="F3272"/>
      <c r="G3272"/>
      <c r="H3272"/>
      <c r="I3272"/>
      <c r="J3272"/>
      <c r="K3272"/>
      <c r="L3272"/>
    </row>
    <row r="3273" spans="1:12" ht="16" x14ac:dyDescent="0.2">
      <c r="A3273"/>
      <c r="B3273"/>
      <c r="C3273"/>
      <c r="D3273"/>
      <c r="E3273"/>
      <c r="F3273"/>
      <c r="G3273"/>
      <c r="H3273"/>
      <c r="I3273"/>
      <c r="J3273"/>
      <c r="K3273"/>
      <c r="L3273"/>
    </row>
    <row r="3274" spans="1:12" ht="16" x14ac:dyDescent="0.2">
      <c r="A3274"/>
      <c r="B3274"/>
      <c r="C3274"/>
      <c r="D3274"/>
      <c r="E3274"/>
      <c r="F3274"/>
      <c r="G3274"/>
      <c r="H3274"/>
      <c r="I3274"/>
      <c r="J3274"/>
      <c r="K3274"/>
      <c r="L3274"/>
    </row>
    <row r="3275" spans="1:12" ht="16" x14ac:dyDescent="0.2">
      <c r="A3275"/>
      <c r="B3275"/>
      <c r="C3275"/>
      <c r="D3275"/>
      <c r="E3275"/>
      <c r="F3275"/>
      <c r="G3275"/>
      <c r="H3275"/>
      <c r="I3275"/>
      <c r="J3275"/>
      <c r="K3275"/>
      <c r="L3275"/>
    </row>
    <row r="3276" spans="1:12" ht="16" x14ac:dyDescent="0.2">
      <c r="A3276"/>
      <c r="B3276"/>
      <c r="C3276"/>
      <c r="D3276"/>
      <c r="E3276"/>
      <c r="F3276"/>
      <c r="G3276"/>
      <c r="H3276"/>
      <c r="I3276"/>
      <c r="J3276"/>
      <c r="K3276"/>
      <c r="L3276"/>
    </row>
    <row r="3277" spans="1:12" ht="16" x14ac:dyDescent="0.2">
      <c r="A3277"/>
      <c r="B3277"/>
      <c r="C3277"/>
      <c r="D3277"/>
      <c r="E3277"/>
      <c r="F3277"/>
      <c r="G3277"/>
      <c r="H3277"/>
      <c r="I3277"/>
      <c r="J3277"/>
      <c r="K3277"/>
      <c r="L3277"/>
    </row>
    <row r="3278" spans="1:12" ht="16" x14ac:dyDescent="0.2">
      <c r="A3278"/>
      <c r="B3278"/>
      <c r="C3278"/>
      <c r="D3278"/>
      <c r="E3278"/>
      <c r="F3278"/>
      <c r="G3278"/>
      <c r="H3278"/>
      <c r="I3278"/>
      <c r="J3278"/>
      <c r="K3278"/>
      <c r="L3278"/>
    </row>
    <row r="3279" spans="1:12" ht="16" x14ac:dyDescent="0.2">
      <c r="A3279"/>
      <c r="B3279"/>
      <c r="C3279"/>
      <c r="D3279"/>
      <c r="E3279"/>
      <c r="F3279"/>
      <c r="G3279"/>
      <c r="H3279"/>
      <c r="I3279"/>
      <c r="J3279"/>
      <c r="K3279"/>
      <c r="L3279"/>
    </row>
    <row r="3280" spans="1:12" ht="16" x14ac:dyDescent="0.2">
      <c r="A3280"/>
      <c r="B3280"/>
      <c r="C3280"/>
      <c r="D3280"/>
      <c r="E3280"/>
      <c r="F3280"/>
      <c r="G3280"/>
      <c r="H3280"/>
      <c r="I3280"/>
      <c r="J3280"/>
      <c r="K3280"/>
      <c r="L3280"/>
    </row>
    <row r="3281" spans="1:12" ht="16" x14ac:dyDescent="0.2">
      <c r="A3281"/>
      <c r="B3281"/>
      <c r="C3281"/>
      <c r="D3281"/>
      <c r="E3281"/>
      <c r="F3281"/>
      <c r="G3281"/>
      <c r="H3281"/>
      <c r="I3281"/>
      <c r="J3281"/>
      <c r="K3281"/>
      <c r="L3281"/>
    </row>
    <row r="3282" spans="1:12" ht="16" x14ac:dyDescent="0.2">
      <c r="A3282"/>
      <c r="B3282"/>
      <c r="C3282"/>
      <c r="D3282"/>
      <c r="E3282"/>
      <c r="F3282"/>
      <c r="G3282"/>
      <c r="H3282"/>
      <c r="I3282"/>
      <c r="J3282"/>
      <c r="K3282"/>
      <c r="L3282"/>
    </row>
    <row r="3283" spans="1:12" ht="16" x14ac:dyDescent="0.2">
      <c r="A3283"/>
      <c r="B3283"/>
      <c r="C3283"/>
      <c r="D3283"/>
      <c r="E3283"/>
      <c r="F3283"/>
      <c r="G3283"/>
      <c r="H3283"/>
      <c r="I3283"/>
      <c r="J3283"/>
      <c r="K3283"/>
      <c r="L3283"/>
    </row>
    <row r="3284" spans="1:12" ht="16" x14ac:dyDescent="0.2">
      <c r="A3284"/>
      <c r="B3284"/>
      <c r="C3284"/>
      <c r="D3284"/>
      <c r="E3284"/>
      <c r="F3284"/>
      <c r="G3284"/>
      <c r="H3284"/>
      <c r="I3284"/>
      <c r="J3284"/>
      <c r="K3284"/>
      <c r="L3284"/>
    </row>
    <row r="3285" spans="1:12" ht="16" x14ac:dyDescent="0.2">
      <c r="A3285"/>
      <c r="B3285"/>
      <c r="C3285"/>
      <c r="D3285"/>
      <c r="E3285"/>
      <c r="F3285"/>
      <c r="G3285"/>
      <c r="H3285"/>
      <c r="I3285"/>
      <c r="J3285"/>
      <c r="K3285"/>
      <c r="L3285"/>
    </row>
    <row r="3286" spans="1:12" ht="16" x14ac:dyDescent="0.2">
      <c r="A3286"/>
      <c r="B3286"/>
      <c r="C3286"/>
      <c r="D3286"/>
      <c r="E3286"/>
      <c r="F3286"/>
      <c r="G3286"/>
      <c r="H3286"/>
      <c r="I3286"/>
      <c r="J3286"/>
      <c r="K3286"/>
      <c r="L3286"/>
    </row>
    <row r="3287" spans="1:12" ht="16" x14ac:dyDescent="0.2">
      <c r="A3287"/>
      <c r="B3287"/>
      <c r="C3287"/>
      <c r="D3287"/>
      <c r="E3287"/>
      <c r="F3287"/>
      <c r="G3287"/>
      <c r="H3287"/>
      <c r="I3287"/>
      <c r="J3287"/>
      <c r="K3287"/>
      <c r="L3287"/>
    </row>
    <row r="3288" spans="1:12" ht="16" x14ac:dyDescent="0.2">
      <c r="A3288"/>
      <c r="B3288"/>
      <c r="C3288"/>
      <c r="D3288"/>
      <c r="E3288"/>
      <c r="F3288"/>
      <c r="G3288"/>
      <c r="H3288"/>
      <c r="I3288"/>
      <c r="J3288"/>
      <c r="K3288"/>
      <c r="L3288"/>
    </row>
    <row r="3289" spans="1:12" ht="16" x14ac:dyDescent="0.2">
      <c r="A3289"/>
      <c r="B3289"/>
      <c r="C3289"/>
      <c r="D3289"/>
      <c r="E3289"/>
      <c r="F3289"/>
      <c r="G3289"/>
      <c r="H3289"/>
      <c r="I3289"/>
      <c r="J3289"/>
      <c r="K3289"/>
      <c r="L3289"/>
    </row>
    <row r="3290" spans="1:12" ht="16" x14ac:dyDescent="0.2">
      <c r="A3290"/>
      <c r="B3290"/>
      <c r="C3290"/>
      <c r="D3290"/>
      <c r="E3290"/>
      <c r="F3290"/>
      <c r="G3290"/>
      <c r="H3290"/>
      <c r="I3290"/>
      <c r="J3290"/>
      <c r="K3290"/>
      <c r="L3290"/>
    </row>
    <row r="3291" spans="1:12" ht="16" x14ac:dyDescent="0.2">
      <c r="A3291"/>
      <c r="B3291"/>
      <c r="C3291"/>
      <c r="D3291"/>
      <c r="E3291"/>
      <c r="F3291"/>
      <c r="G3291"/>
      <c r="H3291"/>
      <c r="I3291"/>
      <c r="J3291"/>
      <c r="K3291"/>
      <c r="L3291"/>
    </row>
    <row r="3292" spans="1:12" ht="16" x14ac:dyDescent="0.2">
      <c r="A3292"/>
      <c r="B3292"/>
      <c r="C3292"/>
      <c r="D3292"/>
      <c r="E3292"/>
      <c r="F3292"/>
      <c r="G3292"/>
      <c r="H3292"/>
      <c r="I3292"/>
      <c r="J3292"/>
      <c r="K3292"/>
      <c r="L3292"/>
    </row>
    <row r="3293" spans="1:12" ht="16" x14ac:dyDescent="0.2">
      <c r="A3293"/>
      <c r="B3293"/>
      <c r="C3293"/>
      <c r="D3293"/>
      <c r="E3293"/>
      <c r="F3293"/>
      <c r="G3293"/>
      <c r="H3293"/>
      <c r="I3293"/>
      <c r="J3293"/>
      <c r="K3293"/>
      <c r="L3293"/>
    </row>
    <row r="3294" spans="1:12" ht="16" x14ac:dyDescent="0.2">
      <c r="A3294"/>
      <c r="B3294"/>
      <c r="C3294"/>
      <c r="D3294"/>
      <c r="E3294"/>
      <c r="F3294"/>
      <c r="G3294"/>
      <c r="H3294"/>
      <c r="I3294"/>
      <c r="J3294"/>
      <c r="K3294"/>
      <c r="L3294"/>
    </row>
    <row r="3295" spans="1:12" ht="16" x14ac:dyDescent="0.2">
      <c r="A3295"/>
      <c r="B3295"/>
      <c r="C3295"/>
      <c r="D3295"/>
      <c r="E3295"/>
      <c r="F3295"/>
      <c r="G3295"/>
      <c r="H3295"/>
      <c r="I3295"/>
      <c r="J3295"/>
      <c r="K3295"/>
      <c r="L3295"/>
    </row>
    <row r="3296" spans="1:12" ht="16" x14ac:dyDescent="0.2">
      <c r="A3296"/>
      <c r="B3296"/>
      <c r="C3296"/>
      <c r="D3296"/>
      <c r="E3296"/>
      <c r="F3296"/>
      <c r="G3296"/>
      <c r="H3296"/>
      <c r="I3296"/>
      <c r="J3296"/>
      <c r="K3296"/>
      <c r="L3296"/>
    </row>
    <row r="3297" spans="1:12" ht="16" x14ac:dyDescent="0.2">
      <c r="A3297"/>
      <c r="B3297"/>
      <c r="C3297"/>
      <c r="D3297"/>
      <c r="E3297"/>
      <c r="F3297"/>
      <c r="G3297"/>
      <c r="H3297"/>
      <c r="I3297"/>
      <c r="J3297"/>
      <c r="K3297"/>
      <c r="L3297"/>
    </row>
    <row r="3298" spans="1:12" ht="16" x14ac:dyDescent="0.2">
      <c r="A3298"/>
      <c r="B3298"/>
      <c r="C3298"/>
      <c r="D3298"/>
      <c r="E3298"/>
      <c r="F3298"/>
      <c r="G3298"/>
      <c r="H3298"/>
      <c r="I3298"/>
      <c r="J3298"/>
      <c r="K3298"/>
      <c r="L3298"/>
    </row>
    <row r="3299" spans="1:12" ht="16" x14ac:dyDescent="0.2">
      <c r="A3299"/>
      <c r="B3299"/>
      <c r="C3299"/>
      <c r="D3299"/>
      <c r="E3299"/>
      <c r="F3299"/>
      <c r="G3299"/>
      <c r="H3299"/>
      <c r="I3299"/>
      <c r="J3299"/>
      <c r="K3299"/>
      <c r="L3299"/>
    </row>
    <row r="3300" spans="1:12" ht="16" x14ac:dyDescent="0.2">
      <c r="A3300"/>
      <c r="B3300"/>
      <c r="C3300"/>
      <c r="D3300"/>
      <c r="E3300"/>
      <c r="F3300"/>
      <c r="G3300"/>
      <c r="H3300"/>
      <c r="I3300"/>
      <c r="J3300"/>
      <c r="K3300"/>
      <c r="L3300"/>
    </row>
    <row r="3301" spans="1:12" ht="16" x14ac:dyDescent="0.2">
      <c r="A3301"/>
      <c r="B3301"/>
      <c r="C3301"/>
      <c r="D3301"/>
      <c r="E3301"/>
      <c r="F3301"/>
      <c r="G3301"/>
      <c r="H3301"/>
      <c r="I3301"/>
      <c r="J3301"/>
      <c r="K3301"/>
      <c r="L3301"/>
    </row>
    <row r="3302" spans="1:12" ht="16" x14ac:dyDescent="0.2">
      <c r="A3302"/>
      <c r="B3302"/>
      <c r="C3302"/>
      <c r="D3302"/>
      <c r="E3302"/>
      <c r="F3302"/>
      <c r="G3302"/>
      <c r="H3302"/>
      <c r="I3302"/>
      <c r="J3302"/>
      <c r="K3302"/>
      <c r="L3302"/>
    </row>
    <row r="3303" spans="1:12" ht="16" x14ac:dyDescent="0.2">
      <c r="A3303"/>
      <c r="B3303"/>
      <c r="C3303"/>
      <c r="D3303"/>
      <c r="E3303"/>
      <c r="F3303"/>
      <c r="G3303"/>
      <c r="H3303"/>
      <c r="I3303"/>
      <c r="J3303"/>
      <c r="K3303"/>
      <c r="L3303"/>
    </row>
    <row r="3304" spans="1:12" ht="16" x14ac:dyDescent="0.2">
      <c r="A3304"/>
      <c r="B3304"/>
      <c r="C3304"/>
      <c r="D3304"/>
      <c r="E3304"/>
      <c r="F3304"/>
      <c r="G3304"/>
      <c r="H3304"/>
      <c r="I3304"/>
      <c r="J3304"/>
      <c r="K3304"/>
      <c r="L3304"/>
    </row>
    <row r="3305" spans="1:12" ht="16" x14ac:dyDescent="0.2">
      <c r="A3305"/>
      <c r="B3305"/>
      <c r="C3305"/>
      <c r="D3305"/>
      <c r="E3305"/>
      <c r="F3305"/>
      <c r="G3305"/>
      <c r="H3305"/>
      <c r="I3305"/>
      <c r="J3305"/>
      <c r="K3305"/>
      <c r="L3305"/>
    </row>
    <row r="3306" spans="1:12" ht="16" x14ac:dyDescent="0.2">
      <c r="A3306"/>
      <c r="B3306"/>
      <c r="C3306"/>
      <c r="D3306"/>
      <c r="E3306"/>
      <c r="F3306"/>
      <c r="G3306"/>
      <c r="H3306"/>
      <c r="I3306"/>
      <c r="J3306"/>
      <c r="K3306"/>
      <c r="L3306"/>
    </row>
    <row r="3307" spans="1:12" ht="16" x14ac:dyDescent="0.2">
      <c r="A3307"/>
      <c r="B3307"/>
      <c r="C3307"/>
      <c r="D3307"/>
      <c r="E3307"/>
      <c r="F3307"/>
      <c r="G3307"/>
      <c r="H3307"/>
      <c r="I3307"/>
      <c r="J3307"/>
      <c r="K3307"/>
      <c r="L3307"/>
    </row>
    <row r="3308" spans="1:12" ht="16" x14ac:dyDescent="0.2">
      <c r="A3308"/>
      <c r="B3308"/>
      <c r="C3308"/>
      <c r="D3308"/>
      <c r="E3308"/>
      <c r="F3308"/>
      <c r="G3308"/>
      <c r="H3308"/>
      <c r="I3308"/>
      <c r="J3308"/>
      <c r="K3308"/>
      <c r="L3308"/>
    </row>
    <row r="3309" spans="1:12" ht="16" x14ac:dyDescent="0.2">
      <c r="A3309"/>
      <c r="B3309"/>
      <c r="C3309"/>
      <c r="D3309"/>
      <c r="E3309"/>
      <c r="F3309"/>
      <c r="G3309"/>
      <c r="H3309"/>
      <c r="I3309"/>
      <c r="J3309"/>
      <c r="K3309"/>
      <c r="L3309"/>
    </row>
    <row r="3310" spans="1:12" ht="16" x14ac:dyDescent="0.2">
      <c r="A3310"/>
      <c r="B3310"/>
      <c r="C3310"/>
      <c r="D3310"/>
      <c r="E3310"/>
      <c r="F3310"/>
      <c r="G3310"/>
      <c r="H3310"/>
      <c r="I3310"/>
      <c r="J3310"/>
      <c r="K3310"/>
      <c r="L3310"/>
    </row>
    <row r="3311" spans="1:12" ht="16" x14ac:dyDescent="0.2">
      <c r="A3311"/>
      <c r="B3311"/>
      <c r="C3311"/>
      <c r="D3311"/>
      <c r="E3311"/>
      <c r="F3311"/>
      <c r="G3311"/>
      <c r="H3311"/>
      <c r="I3311"/>
      <c r="J3311"/>
      <c r="K3311"/>
      <c r="L3311"/>
    </row>
    <row r="3312" spans="1:12" ht="16" x14ac:dyDescent="0.2">
      <c r="A3312"/>
      <c r="B3312"/>
      <c r="C3312"/>
      <c r="D3312"/>
      <c r="E3312"/>
      <c r="F3312"/>
      <c r="G3312"/>
      <c r="H3312"/>
      <c r="I3312"/>
      <c r="J3312"/>
      <c r="K3312"/>
      <c r="L3312"/>
    </row>
    <row r="3313" spans="1:12" ht="16" x14ac:dyDescent="0.2">
      <c r="A3313"/>
      <c r="B3313"/>
      <c r="C3313"/>
      <c r="D3313"/>
      <c r="E3313"/>
      <c r="F3313"/>
      <c r="G3313"/>
      <c r="H3313"/>
      <c r="I3313"/>
      <c r="J3313"/>
      <c r="K3313"/>
      <c r="L3313"/>
    </row>
    <row r="3314" spans="1:12" ht="16" x14ac:dyDescent="0.2">
      <c r="A3314"/>
      <c r="B3314"/>
      <c r="C3314"/>
      <c r="D3314"/>
      <c r="E3314"/>
      <c r="F3314"/>
      <c r="G3314"/>
      <c r="H3314"/>
      <c r="I3314"/>
      <c r="J3314"/>
      <c r="K3314"/>
      <c r="L3314"/>
    </row>
    <row r="3315" spans="1:12" ht="16" x14ac:dyDescent="0.2">
      <c r="A3315"/>
      <c r="B3315"/>
      <c r="C3315"/>
      <c r="D3315"/>
      <c r="E3315"/>
      <c r="F3315"/>
      <c r="G3315"/>
      <c r="H3315"/>
      <c r="I3315"/>
      <c r="J3315"/>
      <c r="K3315"/>
      <c r="L3315"/>
    </row>
    <row r="3316" spans="1:12" ht="16" x14ac:dyDescent="0.2">
      <c r="A3316"/>
      <c r="B3316"/>
      <c r="C3316"/>
      <c r="D3316"/>
      <c r="E3316"/>
      <c r="F3316"/>
      <c r="G3316"/>
      <c r="H3316"/>
      <c r="I3316"/>
      <c r="J3316"/>
      <c r="K3316"/>
      <c r="L3316"/>
    </row>
    <row r="3317" spans="1:12" ht="16" x14ac:dyDescent="0.2">
      <c r="A3317"/>
      <c r="B3317"/>
      <c r="C3317"/>
      <c r="D3317"/>
      <c r="E3317"/>
      <c r="F3317"/>
      <c r="G3317"/>
      <c r="H3317"/>
      <c r="I3317"/>
      <c r="J3317"/>
      <c r="K3317"/>
      <c r="L3317"/>
    </row>
    <row r="3318" spans="1:12" ht="16" x14ac:dyDescent="0.2">
      <c r="A3318"/>
      <c r="B3318"/>
      <c r="C3318"/>
      <c r="D3318"/>
      <c r="E3318"/>
      <c r="F3318"/>
      <c r="G3318"/>
      <c r="H3318"/>
      <c r="I3318"/>
      <c r="J3318"/>
      <c r="K3318"/>
      <c r="L3318"/>
    </row>
    <row r="3319" spans="1:12" ht="16" x14ac:dyDescent="0.2">
      <c r="A3319"/>
      <c r="B3319"/>
      <c r="C3319"/>
      <c r="D3319"/>
      <c r="E3319"/>
      <c r="F3319"/>
      <c r="G3319"/>
      <c r="H3319"/>
      <c r="I3319"/>
      <c r="J3319"/>
      <c r="K3319"/>
      <c r="L3319"/>
    </row>
    <row r="3320" spans="1:12" ht="16" x14ac:dyDescent="0.2">
      <c r="A3320"/>
      <c r="B3320"/>
      <c r="C3320"/>
      <c r="D3320"/>
      <c r="E3320"/>
      <c r="F3320"/>
      <c r="G3320"/>
      <c r="H3320"/>
      <c r="I3320"/>
      <c r="J3320"/>
      <c r="K3320"/>
      <c r="L3320"/>
    </row>
    <row r="3321" spans="1:12" ht="16" x14ac:dyDescent="0.2">
      <c r="A3321"/>
      <c r="B3321"/>
      <c r="C3321"/>
      <c r="D3321"/>
      <c r="E3321"/>
      <c r="F3321"/>
      <c r="G3321"/>
      <c r="H3321"/>
      <c r="I3321"/>
      <c r="J3321"/>
      <c r="K3321"/>
      <c r="L3321"/>
    </row>
    <row r="3322" spans="1:12" ht="16" x14ac:dyDescent="0.2">
      <c r="A3322"/>
      <c r="B3322"/>
      <c r="C3322"/>
      <c r="D3322"/>
      <c r="E3322"/>
      <c r="F3322"/>
      <c r="G3322"/>
      <c r="H3322"/>
      <c r="I3322"/>
      <c r="J3322"/>
      <c r="K3322"/>
      <c r="L3322"/>
    </row>
    <row r="3323" spans="1:12" ht="16" x14ac:dyDescent="0.2">
      <c r="A3323"/>
      <c r="B3323"/>
      <c r="C3323"/>
      <c r="D3323"/>
      <c r="E3323"/>
      <c r="F3323"/>
      <c r="G3323"/>
      <c r="H3323"/>
      <c r="I3323"/>
      <c r="J3323"/>
      <c r="K3323"/>
      <c r="L3323"/>
    </row>
    <row r="3324" spans="1:12" ht="16" x14ac:dyDescent="0.2">
      <c r="A3324"/>
      <c r="B3324"/>
      <c r="C3324"/>
      <c r="D3324"/>
      <c r="E3324"/>
      <c r="F3324"/>
      <c r="G3324"/>
      <c r="H3324"/>
      <c r="I3324"/>
      <c r="J3324"/>
      <c r="K3324"/>
      <c r="L3324"/>
    </row>
    <row r="3325" spans="1:12" ht="16" x14ac:dyDescent="0.2">
      <c r="A3325"/>
      <c r="B3325"/>
      <c r="C3325"/>
      <c r="D3325"/>
      <c r="E3325"/>
      <c r="F3325"/>
      <c r="G3325"/>
      <c r="H3325"/>
      <c r="I3325"/>
      <c r="J3325"/>
      <c r="K3325"/>
      <c r="L3325"/>
    </row>
    <row r="3326" spans="1:12" ht="16" x14ac:dyDescent="0.2">
      <c r="A3326"/>
      <c r="B3326"/>
      <c r="C3326"/>
      <c r="D3326"/>
      <c r="E3326"/>
      <c r="F3326"/>
      <c r="G3326"/>
      <c r="H3326"/>
      <c r="I3326"/>
      <c r="J3326"/>
      <c r="K3326"/>
      <c r="L3326"/>
    </row>
    <row r="3327" spans="1:12" ht="16" x14ac:dyDescent="0.2">
      <c r="A3327"/>
      <c r="B3327"/>
      <c r="C3327"/>
      <c r="D3327"/>
      <c r="E3327"/>
      <c r="F3327"/>
      <c r="G3327"/>
      <c r="H3327"/>
      <c r="I3327"/>
      <c r="J3327"/>
      <c r="K3327"/>
      <c r="L3327"/>
    </row>
    <row r="3328" spans="1:12" ht="16" x14ac:dyDescent="0.2">
      <c r="A3328"/>
      <c r="B3328"/>
      <c r="C3328"/>
      <c r="D3328"/>
      <c r="E3328"/>
      <c r="F3328"/>
      <c r="G3328"/>
      <c r="H3328"/>
      <c r="I3328"/>
      <c r="J3328"/>
      <c r="K3328"/>
      <c r="L3328"/>
    </row>
    <row r="3329" spans="1:12" ht="16" x14ac:dyDescent="0.2">
      <c r="A3329"/>
      <c r="B3329"/>
      <c r="C3329"/>
      <c r="D3329"/>
      <c r="E3329"/>
      <c r="F3329"/>
      <c r="G3329"/>
      <c r="H3329"/>
      <c r="I3329"/>
      <c r="J3329"/>
      <c r="K3329"/>
      <c r="L3329"/>
    </row>
    <row r="3330" spans="1:12" ht="16" x14ac:dyDescent="0.2">
      <c r="A3330"/>
      <c r="B3330"/>
      <c r="C3330"/>
      <c r="D3330"/>
      <c r="E3330"/>
      <c r="F3330"/>
      <c r="G3330"/>
      <c r="H3330"/>
      <c r="I3330"/>
      <c r="J3330"/>
      <c r="K3330"/>
      <c r="L3330"/>
    </row>
    <row r="3331" spans="1:12" ht="16" x14ac:dyDescent="0.2">
      <c r="A3331"/>
      <c r="B3331"/>
      <c r="C3331"/>
      <c r="D3331"/>
      <c r="E3331"/>
      <c r="F3331"/>
      <c r="G3331"/>
      <c r="H3331"/>
      <c r="I3331"/>
      <c r="J3331"/>
      <c r="K3331"/>
      <c r="L3331"/>
    </row>
    <row r="3332" spans="1:12" ht="16" x14ac:dyDescent="0.2">
      <c r="A3332"/>
      <c r="B3332"/>
      <c r="C3332"/>
      <c r="D3332"/>
      <c r="E3332"/>
      <c r="F3332"/>
      <c r="G3332"/>
      <c r="H3332"/>
      <c r="I3332"/>
      <c r="J3332"/>
      <c r="K3332"/>
      <c r="L3332"/>
    </row>
    <row r="3333" spans="1:12" ht="16" x14ac:dyDescent="0.2">
      <c r="A3333"/>
      <c r="B3333"/>
      <c r="C3333"/>
      <c r="D3333"/>
      <c r="E3333"/>
      <c r="F3333"/>
      <c r="G3333"/>
      <c r="H3333"/>
      <c r="I3333"/>
      <c r="J3333"/>
      <c r="K3333"/>
      <c r="L3333"/>
    </row>
    <row r="3334" spans="1:12" ht="16" x14ac:dyDescent="0.2">
      <c r="A3334"/>
      <c r="B3334"/>
      <c r="C3334"/>
      <c r="D3334"/>
      <c r="E3334"/>
      <c r="F3334"/>
      <c r="G3334"/>
      <c r="H3334"/>
      <c r="I3334"/>
      <c r="J3334"/>
      <c r="K3334"/>
      <c r="L3334"/>
    </row>
    <row r="3335" spans="1:12" ht="16" x14ac:dyDescent="0.2">
      <c r="A3335"/>
      <c r="B3335"/>
      <c r="C3335"/>
      <c r="D3335"/>
      <c r="E3335"/>
      <c r="F3335"/>
      <c r="G3335"/>
      <c r="H3335"/>
      <c r="I3335"/>
      <c r="J3335"/>
      <c r="K3335"/>
      <c r="L3335"/>
    </row>
    <row r="3336" spans="1:12" ht="16" x14ac:dyDescent="0.2">
      <c r="A3336"/>
      <c r="B3336"/>
      <c r="C3336"/>
      <c r="D3336"/>
      <c r="E3336"/>
      <c r="F3336"/>
      <c r="G3336"/>
      <c r="H3336"/>
      <c r="I3336"/>
      <c r="J3336"/>
      <c r="K3336"/>
      <c r="L3336"/>
    </row>
    <row r="3337" spans="1:12" ht="16" x14ac:dyDescent="0.2">
      <c r="A3337"/>
      <c r="B3337"/>
      <c r="C3337"/>
      <c r="D3337"/>
      <c r="E3337"/>
      <c r="F3337"/>
      <c r="G3337"/>
      <c r="H3337"/>
      <c r="I3337"/>
      <c r="J3337"/>
      <c r="K3337"/>
      <c r="L3337"/>
    </row>
    <row r="3338" spans="1:12" ht="16" x14ac:dyDescent="0.2">
      <c r="A3338"/>
      <c r="B3338"/>
      <c r="C3338"/>
      <c r="D3338"/>
      <c r="E3338"/>
      <c r="F3338"/>
      <c r="G3338"/>
      <c r="H3338"/>
      <c r="I3338"/>
      <c r="J3338"/>
      <c r="K3338"/>
      <c r="L3338"/>
    </row>
    <row r="3339" spans="1:12" ht="16" x14ac:dyDescent="0.2">
      <c r="A3339"/>
      <c r="B3339"/>
      <c r="C3339"/>
      <c r="D3339"/>
      <c r="E3339"/>
      <c r="F3339"/>
      <c r="G3339"/>
      <c r="H3339"/>
      <c r="I3339"/>
      <c r="J3339"/>
      <c r="K3339"/>
      <c r="L3339"/>
    </row>
    <row r="3340" spans="1:12" ht="16" x14ac:dyDescent="0.2">
      <c r="A3340"/>
      <c r="B3340"/>
      <c r="C3340"/>
      <c r="D3340"/>
      <c r="E3340"/>
      <c r="F3340"/>
      <c r="G3340"/>
      <c r="H3340"/>
      <c r="I3340"/>
      <c r="J3340"/>
      <c r="K3340"/>
      <c r="L3340"/>
    </row>
    <row r="3341" spans="1:12" ht="16" x14ac:dyDescent="0.2">
      <c r="A3341"/>
      <c r="B3341"/>
      <c r="C3341"/>
      <c r="D3341"/>
      <c r="E3341"/>
      <c r="F3341"/>
      <c r="G3341"/>
      <c r="H3341"/>
      <c r="I3341"/>
      <c r="J3341"/>
      <c r="K3341"/>
      <c r="L3341"/>
    </row>
    <row r="3342" spans="1:12" ht="16" x14ac:dyDescent="0.2">
      <c r="A3342"/>
      <c r="B3342"/>
      <c r="C3342"/>
      <c r="D3342"/>
      <c r="E3342"/>
      <c r="F3342"/>
      <c r="G3342"/>
      <c r="H3342"/>
      <c r="I3342"/>
      <c r="J3342"/>
      <c r="K3342"/>
      <c r="L3342"/>
    </row>
    <row r="3343" spans="1:12" ht="16" x14ac:dyDescent="0.2">
      <c r="A3343"/>
      <c r="B3343"/>
      <c r="C3343"/>
      <c r="D3343"/>
      <c r="E3343"/>
      <c r="F3343"/>
      <c r="G3343"/>
      <c r="H3343"/>
      <c r="I3343"/>
      <c r="J3343"/>
      <c r="K3343"/>
      <c r="L3343"/>
    </row>
    <row r="3344" spans="1:12" ht="16" x14ac:dyDescent="0.2">
      <c r="A3344"/>
      <c r="B3344"/>
      <c r="C3344"/>
      <c r="D3344"/>
      <c r="E3344"/>
      <c r="F3344"/>
      <c r="G3344"/>
      <c r="H3344"/>
      <c r="I3344"/>
      <c r="J3344"/>
      <c r="K3344"/>
      <c r="L3344"/>
    </row>
    <row r="3345" spans="1:12" ht="16" x14ac:dyDescent="0.2">
      <c r="A3345"/>
      <c r="B3345"/>
      <c r="C3345"/>
      <c r="D3345"/>
      <c r="E3345"/>
      <c r="F3345"/>
      <c r="G3345"/>
      <c r="H3345"/>
      <c r="I3345"/>
      <c r="J3345"/>
      <c r="K3345"/>
      <c r="L3345"/>
    </row>
    <row r="3346" spans="1:12" ht="16" x14ac:dyDescent="0.2">
      <c r="A3346"/>
      <c r="B3346"/>
      <c r="C3346"/>
      <c r="D3346"/>
      <c r="E3346"/>
      <c r="F3346"/>
      <c r="G3346"/>
      <c r="H3346"/>
      <c r="I3346"/>
      <c r="J3346"/>
      <c r="K3346"/>
      <c r="L3346"/>
    </row>
    <row r="3347" spans="1:12" ht="16" x14ac:dyDescent="0.2">
      <c r="A3347"/>
      <c r="B3347"/>
      <c r="C3347"/>
      <c r="D3347"/>
      <c r="E3347"/>
      <c r="F3347"/>
      <c r="G3347"/>
      <c r="H3347"/>
      <c r="I3347"/>
      <c r="J3347"/>
      <c r="K3347"/>
      <c r="L3347"/>
    </row>
    <row r="3348" spans="1:12" ht="16" x14ac:dyDescent="0.2">
      <c r="A3348"/>
      <c r="B3348"/>
      <c r="C3348"/>
      <c r="D3348"/>
      <c r="E3348"/>
      <c r="F3348"/>
      <c r="G3348"/>
      <c r="H3348"/>
      <c r="I3348"/>
      <c r="J3348"/>
      <c r="K3348"/>
      <c r="L3348"/>
    </row>
    <row r="3349" spans="1:12" ht="16" x14ac:dyDescent="0.2">
      <c r="A3349"/>
      <c r="B3349"/>
      <c r="C3349"/>
      <c r="D3349"/>
      <c r="E3349"/>
      <c r="F3349"/>
      <c r="G3349"/>
      <c r="H3349"/>
      <c r="I3349"/>
      <c r="J3349"/>
      <c r="K3349"/>
      <c r="L3349"/>
    </row>
    <row r="3350" spans="1:12" ht="16" x14ac:dyDescent="0.2">
      <c r="A3350"/>
      <c r="B3350"/>
      <c r="C3350"/>
      <c r="D3350"/>
      <c r="E3350"/>
      <c r="F3350"/>
      <c r="G3350"/>
      <c r="H3350"/>
      <c r="I3350"/>
      <c r="J3350"/>
      <c r="K3350"/>
      <c r="L3350"/>
    </row>
    <row r="3351" spans="1:12" ht="16" x14ac:dyDescent="0.2">
      <c r="A3351"/>
      <c r="B3351"/>
      <c r="C3351"/>
      <c r="D3351"/>
      <c r="E3351"/>
      <c r="F3351"/>
      <c r="G3351"/>
      <c r="H3351"/>
      <c r="I3351"/>
      <c r="J3351"/>
      <c r="K3351"/>
      <c r="L3351"/>
    </row>
    <row r="3352" spans="1:12" ht="16" x14ac:dyDescent="0.2">
      <c r="A3352"/>
      <c r="B3352"/>
      <c r="C3352"/>
      <c r="D3352"/>
      <c r="E3352"/>
      <c r="F3352"/>
      <c r="G3352"/>
      <c r="H3352"/>
      <c r="I3352"/>
      <c r="J3352"/>
      <c r="K3352"/>
      <c r="L3352"/>
    </row>
    <row r="3353" spans="1:12" ht="16" x14ac:dyDescent="0.2">
      <c r="A3353"/>
      <c r="B3353"/>
      <c r="C3353"/>
      <c r="D3353"/>
      <c r="E3353"/>
      <c r="F3353"/>
      <c r="G3353"/>
      <c r="H3353"/>
      <c r="I3353"/>
      <c r="J3353"/>
      <c r="K3353"/>
      <c r="L3353"/>
    </row>
    <row r="3354" spans="1:12" ht="16" x14ac:dyDescent="0.2">
      <c r="A3354"/>
      <c r="B3354"/>
      <c r="C3354"/>
      <c r="D3354"/>
      <c r="E3354"/>
      <c r="F3354"/>
      <c r="G3354"/>
      <c r="H3354"/>
      <c r="I3354"/>
      <c r="J3354"/>
      <c r="K3354"/>
      <c r="L3354"/>
    </row>
    <row r="3355" spans="1:12" ht="16" x14ac:dyDescent="0.2">
      <c r="A3355"/>
      <c r="B3355"/>
      <c r="C3355"/>
      <c r="D3355"/>
      <c r="E3355"/>
      <c r="F3355"/>
      <c r="G3355"/>
      <c r="H3355"/>
      <c r="I3355"/>
      <c r="J3355"/>
      <c r="K3355"/>
      <c r="L3355"/>
    </row>
    <row r="3356" spans="1:12" ht="16" x14ac:dyDescent="0.2">
      <c r="A3356"/>
      <c r="B3356"/>
      <c r="C3356"/>
      <c r="D3356"/>
      <c r="E3356"/>
      <c r="F3356"/>
      <c r="G3356"/>
      <c r="H3356"/>
      <c r="I3356"/>
      <c r="J3356"/>
      <c r="K3356"/>
      <c r="L3356"/>
    </row>
    <row r="3357" spans="1:12" ht="16" x14ac:dyDescent="0.2">
      <c r="A3357"/>
      <c r="B3357"/>
      <c r="C3357"/>
      <c r="D3357"/>
      <c r="E3357"/>
      <c r="F3357"/>
      <c r="G3357"/>
      <c r="H3357"/>
      <c r="I3357"/>
      <c r="J3357"/>
      <c r="K3357"/>
      <c r="L3357"/>
    </row>
    <row r="3358" spans="1:12" ht="16" x14ac:dyDescent="0.2">
      <c r="A3358"/>
      <c r="B3358"/>
      <c r="C3358"/>
      <c r="D3358"/>
      <c r="E3358"/>
      <c r="F3358"/>
      <c r="G3358"/>
      <c r="H3358"/>
      <c r="I3358"/>
      <c r="J3358"/>
      <c r="K3358"/>
      <c r="L3358"/>
    </row>
    <row r="3359" spans="1:12" ht="16" x14ac:dyDescent="0.2">
      <c r="A3359"/>
      <c r="B3359"/>
      <c r="C3359"/>
      <c r="D3359"/>
      <c r="E3359"/>
      <c r="F3359"/>
      <c r="G3359"/>
      <c r="H3359"/>
      <c r="I3359"/>
      <c r="J3359"/>
      <c r="K3359"/>
      <c r="L3359"/>
    </row>
    <row r="3360" spans="1:12" ht="16" x14ac:dyDescent="0.2">
      <c r="A3360"/>
      <c r="B3360"/>
      <c r="C3360"/>
      <c r="D3360"/>
      <c r="E3360"/>
      <c r="F3360"/>
      <c r="G3360"/>
      <c r="H3360"/>
      <c r="I3360"/>
      <c r="J3360"/>
      <c r="K3360"/>
      <c r="L3360"/>
    </row>
    <row r="3361" spans="1:12" ht="16" x14ac:dyDescent="0.2">
      <c r="A3361"/>
      <c r="B3361"/>
      <c r="C3361"/>
      <c r="D3361"/>
      <c r="E3361"/>
      <c r="F3361"/>
      <c r="G3361"/>
      <c r="H3361"/>
      <c r="I3361"/>
      <c r="J3361"/>
      <c r="K3361"/>
      <c r="L3361"/>
    </row>
    <row r="3362" spans="1:12" ht="16" x14ac:dyDescent="0.2">
      <c r="A3362"/>
      <c r="B3362"/>
      <c r="C3362"/>
      <c r="D3362"/>
      <c r="E3362"/>
      <c r="F3362"/>
      <c r="G3362"/>
      <c r="H3362"/>
      <c r="I3362"/>
      <c r="J3362"/>
      <c r="K3362"/>
      <c r="L3362"/>
    </row>
    <row r="3363" spans="1:12" ht="16" x14ac:dyDescent="0.2">
      <c r="A3363"/>
      <c r="B3363"/>
      <c r="C3363"/>
      <c r="D3363"/>
      <c r="E3363"/>
      <c r="F3363"/>
      <c r="G3363"/>
      <c r="H3363"/>
      <c r="I3363"/>
      <c r="J3363"/>
      <c r="K3363"/>
      <c r="L3363"/>
    </row>
    <row r="3364" spans="1:12" ht="16" x14ac:dyDescent="0.2">
      <c r="A3364"/>
      <c r="B3364"/>
      <c r="C3364"/>
      <c r="D3364"/>
      <c r="E3364"/>
      <c r="F3364"/>
      <c r="G3364"/>
      <c r="H3364"/>
      <c r="I3364"/>
      <c r="J3364"/>
      <c r="K3364"/>
      <c r="L3364"/>
    </row>
    <row r="3365" spans="1:12" ht="16" x14ac:dyDescent="0.2">
      <c r="A3365"/>
      <c r="B3365"/>
      <c r="C3365"/>
      <c r="D3365"/>
      <c r="E3365"/>
      <c r="F3365"/>
      <c r="G3365"/>
      <c r="H3365"/>
      <c r="I3365"/>
      <c r="J3365"/>
      <c r="K3365"/>
      <c r="L3365"/>
    </row>
    <row r="3366" spans="1:12" ht="16" x14ac:dyDescent="0.2">
      <c r="A3366"/>
      <c r="B3366"/>
      <c r="C3366"/>
      <c r="D3366"/>
      <c r="E3366"/>
      <c r="F3366"/>
      <c r="G3366"/>
      <c r="H3366"/>
      <c r="I3366"/>
      <c r="J3366"/>
      <c r="K3366"/>
      <c r="L3366"/>
    </row>
    <row r="3367" spans="1:12" ht="16" x14ac:dyDescent="0.2">
      <c r="A3367"/>
      <c r="B3367"/>
      <c r="C3367"/>
      <c r="D3367"/>
      <c r="E3367"/>
      <c r="F3367"/>
      <c r="G3367"/>
      <c r="H3367"/>
      <c r="I3367"/>
      <c r="J3367"/>
      <c r="K3367"/>
      <c r="L3367"/>
    </row>
    <row r="3368" spans="1:12" ht="16" x14ac:dyDescent="0.2">
      <c r="A3368"/>
      <c r="B3368"/>
      <c r="C3368"/>
      <c r="D3368"/>
      <c r="E3368"/>
      <c r="F3368"/>
      <c r="G3368"/>
      <c r="H3368"/>
      <c r="I3368"/>
      <c r="J3368"/>
      <c r="K3368"/>
      <c r="L3368"/>
    </row>
    <row r="3369" spans="1:12" ht="16" x14ac:dyDescent="0.2">
      <c r="A3369"/>
      <c r="B3369"/>
      <c r="C3369"/>
      <c r="D3369"/>
      <c r="E3369"/>
      <c r="F3369"/>
      <c r="G3369"/>
      <c r="H3369"/>
      <c r="I3369"/>
      <c r="J3369"/>
      <c r="K3369"/>
      <c r="L3369"/>
    </row>
    <row r="3370" spans="1:12" ht="16" x14ac:dyDescent="0.2">
      <c r="A3370"/>
      <c r="B3370"/>
      <c r="C3370"/>
      <c r="D3370"/>
      <c r="E3370"/>
      <c r="F3370"/>
      <c r="G3370"/>
      <c r="H3370"/>
      <c r="I3370"/>
      <c r="J3370"/>
      <c r="K3370"/>
      <c r="L3370"/>
    </row>
    <row r="3371" spans="1:12" ht="16" x14ac:dyDescent="0.2">
      <c r="A3371"/>
      <c r="B3371"/>
      <c r="C3371"/>
      <c r="D3371"/>
      <c r="E3371"/>
      <c r="F3371"/>
      <c r="G3371"/>
      <c r="H3371"/>
      <c r="I3371"/>
      <c r="J3371"/>
      <c r="K3371"/>
      <c r="L3371"/>
    </row>
    <row r="3372" spans="1:12" ht="16" x14ac:dyDescent="0.2">
      <c r="A3372"/>
      <c r="B3372"/>
      <c r="C3372"/>
      <c r="D3372"/>
      <c r="E3372"/>
      <c r="F3372"/>
      <c r="G3372"/>
      <c r="H3372"/>
      <c r="I3372"/>
      <c r="J3372"/>
      <c r="K3372"/>
      <c r="L3372"/>
    </row>
    <row r="3373" spans="1:12" ht="16" x14ac:dyDescent="0.2">
      <c r="A3373"/>
      <c r="B3373"/>
      <c r="C3373"/>
      <c r="D3373"/>
      <c r="E3373"/>
      <c r="F3373"/>
      <c r="G3373"/>
      <c r="H3373"/>
      <c r="I3373"/>
      <c r="J3373"/>
      <c r="K3373"/>
      <c r="L3373"/>
    </row>
    <row r="3374" spans="1:12" ht="16" x14ac:dyDescent="0.2">
      <c r="A3374"/>
      <c r="B3374"/>
      <c r="C3374"/>
      <c r="D3374"/>
      <c r="E3374"/>
      <c r="F3374"/>
      <c r="G3374"/>
      <c r="H3374"/>
      <c r="I3374"/>
      <c r="J3374"/>
      <c r="K3374"/>
      <c r="L3374"/>
    </row>
    <row r="3375" spans="1:12" ht="16" x14ac:dyDescent="0.2">
      <c r="A3375"/>
      <c r="B3375"/>
      <c r="C3375"/>
      <c r="D3375"/>
      <c r="E3375"/>
      <c r="F3375"/>
      <c r="G3375"/>
      <c r="H3375"/>
      <c r="I3375"/>
      <c r="J3375"/>
      <c r="K3375"/>
      <c r="L3375"/>
    </row>
    <row r="3376" spans="1:12" ht="16" x14ac:dyDescent="0.2">
      <c r="A3376"/>
      <c r="B3376"/>
      <c r="C3376"/>
      <c r="D3376"/>
      <c r="E3376"/>
      <c r="F3376"/>
      <c r="G3376"/>
      <c r="H3376"/>
      <c r="I3376"/>
      <c r="J3376"/>
      <c r="K3376"/>
      <c r="L3376"/>
    </row>
    <row r="3377" spans="1:12" ht="16" x14ac:dyDescent="0.2">
      <c r="A3377"/>
      <c r="B3377"/>
      <c r="C3377"/>
      <c r="D3377"/>
      <c r="E3377"/>
      <c r="F3377"/>
      <c r="G3377"/>
      <c r="H3377"/>
      <c r="I3377"/>
      <c r="J3377"/>
      <c r="K3377"/>
      <c r="L3377"/>
    </row>
    <row r="3378" spans="1:12" ht="16" x14ac:dyDescent="0.2">
      <c r="A3378"/>
      <c r="B3378"/>
      <c r="C3378"/>
      <c r="D3378"/>
      <c r="E3378"/>
      <c r="F3378"/>
      <c r="G3378"/>
      <c r="H3378"/>
      <c r="I3378"/>
      <c r="J3378"/>
      <c r="K3378"/>
      <c r="L3378"/>
    </row>
    <row r="3379" spans="1:12" ht="16" x14ac:dyDescent="0.2">
      <c r="A3379"/>
      <c r="B3379"/>
      <c r="C3379"/>
      <c r="D3379"/>
      <c r="E3379"/>
      <c r="F3379"/>
      <c r="G3379"/>
      <c r="H3379"/>
      <c r="I3379"/>
      <c r="J3379"/>
      <c r="K3379"/>
      <c r="L3379"/>
    </row>
    <row r="3380" spans="1:12" ht="16" x14ac:dyDescent="0.2">
      <c r="A3380"/>
      <c r="B3380"/>
      <c r="C3380"/>
      <c r="D3380"/>
      <c r="E3380"/>
      <c r="F3380"/>
      <c r="G3380"/>
      <c r="H3380"/>
      <c r="I3380"/>
      <c r="J3380"/>
      <c r="K3380"/>
      <c r="L3380"/>
    </row>
    <row r="3381" spans="1:12" ht="16" x14ac:dyDescent="0.2">
      <c r="A3381"/>
      <c r="B3381"/>
      <c r="C3381"/>
      <c r="D3381"/>
      <c r="E3381"/>
      <c r="F3381"/>
      <c r="G3381"/>
      <c r="H3381"/>
      <c r="I3381"/>
      <c r="J3381"/>
      <c r="K3381"/>
      <c r="L3381"/>
    </row>
    <row r="3382" spans="1:12" ht="16" x14ac:dyDescent="0.2">
      <c r="A3382"/>
      <c r="B3382"/>
      <c r="C3382"/>
      <c r="D3382"/>
      <c r="E3382"/>
      <c r="F3382"/>
      <c r="G3382"/>
      <c r="H3382"/>
      <c r="I3382"/>
      <c r="J3382"/>
      <c r="K3382"/>
      <c r="L3382"/>
    </row>
    <row r="3383" spans="1:12" ht="16" x14ac:dyDescent="0.2">
      <c r="A3383"/>
      <c r="B3383"/>
      <c r="C3383"/>
      <c r="D3383"/>
      <c r="E3383"/>
      <c r="F3383"/>
      <c r="G3383"/>
      <c r="H3383"/>
      <c r="I3383"/>
      <c r="J3383"/>
      <c r="K3383"/>
      <c r="L3383"/>
    </row>
    <row r="3384" spans="1:12" ht="16" x14ac:dyDescent="0.2">
      <c r="A3384"/>
      <c r="B3384"/>
      <c r="C3384"/>
      <c r="D3384"/>
      <c r="E3384"/>
      <c r="F3384"/>
      <c r="G3384"/>
      <c r="H3384"/>
      <c r="I3384"/>
      <c r="J3384"/>
      <c r="K3384"/>
      <c r="L3384"/>
    </row>
    <row r="3385" spans="1:12" ht="16" x14ac:dyDescent="0.2">
      <c r="A3385"/>
      <c r="B3385"/>
      <c r="C3385"/>
      <c r="D3385"/>
      <c r="E3385"/>
      <c r="F3385"/>
      <c r="G3385"/>
      <c r="H3385"/>
      <c r="I3385"/>
      <c r="J3385"/>
      <c r="K3385"/>
      <c r="L3385"/>
    </row>
    <row r="3386" spans="1:12" ht="16" x14ac:dyDescent="0.2">
      <c r="A3386"/>
      <c r="B3386"/>
      <c r="C3386"/>
      <c r="D3386"/>
      <c r="E3386"/>
      <c r="F3386"/>
      <c r="G3386"/>
      <c r="H3386"/>
      <c r="I3386"/>
      <c r="J3386"/>
      <c r="K3386"/>
      <c r="L3386"/>
    </row>
    <row r="3387" spans="1:12" ht="16" x14ac:dyDescent="0.2">
      <c r="A3387"/>
      <c r="B3387"/>
      <c r="C3387"/>
      <c r="D3387"/>
      <c r="E3387"/>
      <c r="F3387"/>
      <c r="G3387"/>
      <c r="H3387"/>
      <c r="I3387"/>
      <c r="J3387"/>
      <c r="K3387"/>
      <c r="L3387"/>
    </row>
    <row r="3388" spans="1:12" ht="16" x14ac:dyDescent="0.2">
      <c r="A3388"/>
      <c r="B3388"/>
      <c r="C3388"/>
      <c r="D3388"/>
      <c r="E3388"/>
      <c r="F3388"/>
      <c r="G3388"/>
      <c r="H3388"/>
      <c r="I3388"/>
      <c r="J3388"/>
      <c r="K3388"/>
      <c r="L3388"/>
    </row>
    <row r="3389" spans="1:12" ht="16" x14ac:dyDescent="0.2">
      <c r="A3389"/>
      <c r="B3389"/>
      <c r="C3389"/>
      <c r="D3389"/>
      <c r="E3389"/>
      <c r="F3389"/>
      <c r="G3389"/>
      <c r="H3389"/>
      <c r="I3389"/>
      <c r="J3389"/>
      <c r="K3389"/>
      <c r="L3389"/>
    </row>
    <row r="3390" spans="1:12" ht="16" x14ac:dyDescent="0.2">
      <c r="A3390"/>
      <c r="B3390"/>
      <c r="C3390"/>
      <c r="D3390"/>
      <c r="E3390"/>
      <c r="F3390"/>
      <c r="G3390"/>
      <c r="H3390"/>
      <c r="I3390"/>
      <c r="J3390"/>
      <c r="K3390"/>
      <c r="L3390"/>
    </row>
    <row r="3391" spans="1:12" ht="16" x14ac:dyDescent="0.2">
      <c r="A3391"/>
      <c r="B3391"/>
      <c r="C3391"/>
      <c r="D3391"/>
      <c r="E3391"/>
      <c r="F3391"/>
      <c r="G3391"/>
      <c r="H3391"/>
      <c r="I3391"/>
      <c r="J3391"/>
      <c r="K3391"/>
      <c r="L3391"/>
    </row>
    <row r="3392" spans="1:12" ht="16" x14ac:dyDescent="0.2">
      <c r="A3392"/>
      <c r="B3392"/>
      <c r="C3392"/>
      <c r="D3392"/>
      <c r="E3392"/>
      <c r="F3392"/>
      <c r="G3392"/>
      <c r="H3392"/>
      <c r="I3392"/>
      <c r="J3392"/>
      <c r="K3392"/>
      <c r="L3392"/>
    </row>
    <row r="3393" spans="1:12" ht="16" x14ac:dyDescent="0.2">
      <c r="A3393"/>
      <c r="B3393"/>
      <c r="C3393"/>
      <c r="D3393"/>
      <c r="E3393"/>
      <c r="F3393"/>
      <c r="G3393"/>
      <c r="H3393"/>
      <c r="I3393"/>
      <c r="J3393"/>
      <c r="K3393"/>
      <c r="L3393"/>
    </row>
    <row r="3394" spans="1:12" ht="16" x14ac:dyDescent="0.2">
      <c r="A3394"/>
      <c r="B3394"/>
      <c r="C3394"/>
      <c r="D3394"/>
      <c r="E3394"/>
      <c r="F3394"/>
      <c r="G3394"/>
      <c r="H3394"/>
      <c r="I3394"/>
      <c r="J3394"/>
      <c r="K3394"/>
      <c r="L3394"/>
    </row>
    <row r="3395" spans="1:12" ht="16" x14ac:dyDescent="0.2">
      <c r="A3395"/>
      <c r="B3395"/>
      <c r="C3395"/>
      <c r="D3395"/>
      <c r="E3395"/>
      <c r="F3395"/>
      <c r="G3395"/>
      <c r="H3395"/>
      <c r="I3395"/>
      <c r="J3395"/>
      <c r="K3395"/>
      <c r="L3395"/>
    </row>
    <row r="3396" spans="1:12" ht="16" x14ac:dyDescent="0.2">
      <c r="A3396"/>
      <c r="B3396"/>
      <c r="C3396"/>
      <c r="D3396"/>
      <c r="E3396"/>
      <c r="F3396"/>
      <c r="G3396"/>
      <c r="H3396"/>
      <c r="I3396"/>
      <c r="J3396"/>
      <c r="K3396"/>
      <c r="L3396"/>
    </row>
    <row r="3397" spans="1:12" ht="16" x14ac:dyDescent="0.2">
      <c r="A3397"/>
      <c r="B3397"/>
      <c r="C3397"/>
      <c r="D3397"/>
      <c r="E3397"/>
      <c r="F3397"/>
      <c r="G3397"/>
      <c r="H3397"/>
      <c r="I3397"/>
      <c r="J3397"/>
      <c r="K3397"/>
      <c r="L3397"/>
    </row>
    <row r="3398" spans="1:12" ht="16" x14ac:dyDescent="0.2">
      <c r="A3398"/>
      <c r="B3398"/>
      <c r="C3398"/>
      <c r="D3398"/>
      <c r="E3398"/>
      <c r="F3398"/>
      <c r="G3398"/>
      <c r="H3398"/>
      <c r="I3398"/>
      <c r="J3398"/>
      <c r="K3398"/>
      <c r="L3398"/>
    </row>
    <row r="3399" spans="1:12" ht="16" x14ac:dyDescent="0.2">
      <c r="A3399"/>
      <c r="B3399"/>
      <c r="C3399"/>
      <c r="D3399"/>
      <c r="E3399"/>
      <c r="F3399"/>
      <c r="G3399"/>
      <c r="H3399"/>
      <c r="I3399"/>
      <c r="J3399"/>
      <c r="K3399"/>
      <c r="L3399"/>
    </row>
    <row r="3400" spans="1:12" ht="16" x14ac:dyDescent="0.2">
      <c r="A3400"/>
      <c r="B3400"/>
      <c r="C3400"/>
      <c r="D3400"/>
      <c r="E3400"/>
      <c r="F3400"/>
      <c r="G3400"/>
      <c r="H3400"/>
      <c r="I3400"/>
      <c r="J3400"/>
      <c r="K3400"/>
      <c r="L3400"/>
    </row>
    <row r="3401" spans="1:12" ht="16" x14ac:dyDescent="0.2">
      <c r="A3401"/>
      <c r="B3401"/>
      <c r="C3401"/>
      <c r="D3401"/>
      <c r="E3401"/>
      <c r="F3401"/>
      <c r="G3401"/>
      <c r="H3401"/>
      <c r="I3401"/>
      <c r="J3401"/>
      <c r="K3401"/>
      <c r="L3401"/>
    </row>
    <row r="3402" spans="1:12" ht="16" x14ac:dyDescent="0.2">
      <c r="A3402"/>
      <c r="B3402"/>
      <c r="C3402"/>
      <c r="D3402"/>
      <c r="E3402"/>
      <c r="F3402"/>
      <c r="G3402"/>
      <c r="H3402"/>
      <c r="I3402"/>
      <c r="J3402"/>
      <c r="K3402"/>
      <c r="L3402"/>
    </row>
    <row r="3403" spans="1:12" ht="16" x14ac:dyDescent="0.2">
      <c r="A3403"/>
      <c r="B3403"/>
      <c r="C3403"/>
      <c r="D3403"/>
      <c r="E3403"/>
      <c r="F3403"/>
      <c r="G3403"/>
      <c r="H3403"/>
      <c r="I3403"/>
      <c r="J3403"/>
      <c r="K3403"/>
      <c r="L3403"/>
    </row>
    <row r="3404" spans="1:12" ht="16" x14ac:dyDescent="0.2">
      <c r="A3404"/>
      <c r="B3404"/>
      <c r="C3404"/>
      <c r="D3404"/>
      <c r="E3404"/>
      <c r="F3404"/>
      <c r="G3404"/>
      <c r="H3404"/>
      <c r="I3404"/>
      <c r="J3404"/>
      <c r="K3404"/>
      <c r="L3404"/>
    </row>
    <row r="3405" spans="1:12" ht="16" x14ac:dyDescent="0.2">
      <c r="A3405"/>
      <c r="B3405"/>
      <c r="C3405"/>
      <c r="D3405"/>
      <c r="E3405"/>
      <c r="F3405"/>
      <c r="G3405"/>
      <c r="H3405"/>
      <c r="I3405"/>
      <c r="J3405"/>
      <c r="K3405"/>
      <c r="L3405"/>
    </row>
    <row r="3406" spans="1:12" ht="16" x14ac:dyDescent="0.2">
      <c r="A3406"/>
      <c r="B3406"/>
      <c r="C3406"/>
      <c r="D3406"/>
      <c r="E3406"/>
      <c r="F3406"/>
      <c r="G3406"/>
      <c r="H3406"/>
      <c r="I3406"/>
      <c r="J3406"/>
      <c r="K3406"/>
      <c r="L3406"/>
    </row>
    <row r="3407" spans="1:12" ht="16" x14ac:dyDescent="0.2">
      <c r="A3407"/>
      <c r="B3407"/>
      <c r="C3407"/>
      <c r="D3407"/>
      <c r="E3407"/>
      <c r="F3407"/>
      <c r="G3407"/>
      <c r="H3407"/>
      <c r="I3407"/>
      <c r="J3407"/>
      <c r="K3407"/>
      <c r="L3407"/>
    </row>
    <row r="3408" spans="1:12" ht="16" x14ac:dyDescent="0.2">
      <c r="A3408"/>
      <c r="B3408"/>
      <c r="C3408"/>
      <c r="D3408"/>
      <c r="E3408"/>
      <c r="F3408"/>
      <c r="G3408"/>
      <c r="H3408"/>
      <c r="I3408"/>
      <c r="J3408"/>
      <c r="K3408"/>
      <c r="L3408"/>
    </row>
    <row r="3409" spans="1:12" ht="16" x14ac:dyDescent="0.2">
      <c r="A3409"/>
      <c r="B3409"/>
      <c r="C3409"/>
      <c r="D3409"/>
      <c r="E3409"/>
      <c r="F3409"/>
      <c r="G3409"/>
      <c r="H3409"/>
      <c r="I3409"/>
      <c r="J3409"/>
      <c r="K3409"/>
      <c r="L3409"/>
    </row>
    <row r="3410" spans="1:12" ht="16" x14ac:dyDescent="0.2">
      <c r="A3410"/>
      <c r="B3410"/>
      <c r="C3410"/>
      <c r="D3410"/>
      <c r="E3410"/>
      <c r="F3410"/>
      <c r="G3410"/>
      <c r="H3410"/>
      <c r="I3410"/>
      <c r="J3410"/>
      <c r="K3410"/>
      <c r="L3410"/>
    </row>
    <row r="3411" spans="1:12" ht="16" x14ac:dyDescent="0.2">
      <c r="A3411"/>
      <c r="B3411"/>
      <c r="C3411"/>
      <c r="D3411"/>
      <c r="E3411"/>
      <c r="F3411"/>
      <c r="G3411"/>
      <c r="H3411"/>
      <c r="I3411"/>
      <c r="J3411"/>
      <c r="K3411"/>
      <c r="L3411"/>
    </row>
    <row r="3412" spans="1:12" ht="16" x14ac:dyDescent="0.2">
      <c r="A3412"/>
      <c r="B3412"/>
      <c r="C3412"/>
      <c r="D3412"/>
      <c r="E3412"/>
      <c r="F3412"/>
      <c r="G3412"/>
      <c r="H3412"/>
      <c r="I3412"/>
      <c r="J3412"/>
      <c r="K3412"/>
      <c r="L3412"/>
    </row>
    <row r="3413" spans="1:12" ht="16" x14ac:dyDescent="0.2">
      <c r="A3413"/>
      <c r="B3413"/>
      <c r="C3413"/>
      <c r="D3413"/>
      <c r="E3413"/>
      <c r="F3413"/>
      <c r="G3413"/>
      <c r="H3413"/>
      <c r="I3413"/>
      <c r="J3413"/>
      <c r="K3413"/>
      <c r="L3413"/>
    </row>
    <row r="3414" spans="1:12" ht="16" x14ac:dyDescent="0.2">
      <c r="A3414"/>
      <c r="B3414"/>
      <c r="C3414"/>
      <c r="D3414"/>
      <c r="E3414"/>
      <c r="F3414"/>
      <c r="G3414"/>
      <c r="H3414"/>
      <c r="I3414"/>
      <c r="J3414"/>
      <c r="K3414"/>
      <c r="L3414"/>
    </row>
    <row r="3415" spans="1:12" ht="16" x14ac:dyDescent="0.2">
      <c r="A3415"/>
      <c r="B3415"/>
      <c r="C3415"/>
      <c r="D3415"/>
      <c r="E3415"/>
      <c r="F3415"/>
      <c r="G3415"/>
      <c r="H3415"/>
      <c r="I3415"/>
      <c r="J3415"/>
      <c r="K3415"/>
      <c r="L3415"/>
    </row>
    <row r="3416" spans="1:12" ht="16" x14ac:dyDescent="0.2">
      <c r="A3416"/>
      <c r="B3416"/>
      <c r="C3416"/>
      <c r="D3416"/>
      <c r="E3416"/>
      <c r="F3416"/>
      <c r="G3416"/>
      <c r="H3416"/>
      <c r="I3416"/>
      <c r="J3416"/>
      <c r="K3416"/>
      <c r="L3416"/>
    </row>
    <row r="3417" spans="1:12" ht="16" x14ac:dyDescent="0.2">
      <c r="A3417"/>
      <c r="B3417"/>
      <c r="C3417"/>
      <c r="D3417"/>
      <c r="E3417"/>
      <c r="F3417"/>
      <c r="G3417"/>
      <c r="H3417"/>
      <c r="I3417"/>
      <c r="J3417"/>
      <c r="K3417"/>
      <c r="L3417"/>
    </row>
    <row r="3418" spans="1:12" ht="16" x14ac:dyDescent="0.2">
      <c r="A3418"/>
      <c r="B3418"/>
      <c r="C3418"/>
      <c r="D3418"/>
      <c r="E3418"/>
      <c r="F3418"/>
      <c r="G3418"/>
      <c r="H3418"/>
      <c r="I3418"/>
      <c r="J3418"/>
      <c r="K3418"/>
      <c r="L3418"/>
    </row>
    <row r="3419" spans="1:12" ht="16" x14ac:dyDescent="0.2">
      <c r="A3419"/>
      <c r="B3419"/>
      <c r="C3419"/>
      <c r="D3419"/>
      <c r="E3419"/>
      <c r="F3419"/>
      <c r="G3419"/>
      <c r="H3419"/>
      <c r="I3419"/>
      <c r="J3419"/>
      <c r="K3419"/>
      <c r="L3419"/>
    </row>
    <row r="3420" spans="1:12" ht="16" x14ac:dyDescent="0.2">
      <c r="A3420"/>
      <c r="B3420"/>
      <c r="C3420"/>
      <c r="D3420"/>
      <c r="E3420"/>
      <c r="F3420"/>
      <c r="G3420"/>
      <c r="H3420"/>
      <c r="I3420"/>
      <c r="J3420"/>
      <c r="K3420"/>
      <c r="L3420"/>
    </row>
    <row r="3421" spans="1:12" ht="16" x14ac:dyDescent="0.2">
      <c r="A3421"/>
      <c r="B3421"/>
      <c r="C3421"/>
      <c r="D3421"/>
      <c r="E3421"/>
      <c r="F3421"/>
      <c r="G3421"/>
      <c r="H3421"/>
      <c r="I3421"/>
      <c r="J3421"/>
      <c r="K3421"/>
      <c r="L3421"/>
    </row>
    <row r="3422" spans="1:12" ht="16" x14ac:dyDescent="0.2">
      <c r="A3422"/>
      <c r="B3422"/>
      <c r="C3422"/>
      <c r="D3422"/>
      <c r="E3422"/>
      <c r="F3422"/>
      <c r="G3422"/>
      <c r="H3422"/>
      <c r="I3422"/>
      <c r="J3422"/>
      <c r="K3422"/>
      <c r="L3422"/>
    </row>
    <row r="3423" spans="1:12" ht="16" x14ac:dyDescent="0.2">
      <c r="A3423"/>
      <c r="B3423"/>
      <c r="C3423"/>
      <c r="D3423"/>
      <c r="E3423"/>
      <c r="F3423"/>
      <c r="G3423"/>
      <c r="H3423"/>
      <c r="I3423"/>
      <c r="J3423"/>
      <c r="K3423"/>
      <c r="L3423"/>
    </row>
    <row r="3424" spans="1:12" ht="16" x14ac:dyDescent="0.2">
      <c r="A3424"/>
      <c r="B3424"/>
      <c r="C3424"/>
      <c r="D3424"/>
      <c r="E3424"/>
      <c r="F3424"/>
      <c r="G3424"/>
      <c r="H3424"/>
      <c r="I3424"/>
      <c r="J3424"/>
      <c r="K3424"/>
      <c r="L3424"/>
    </row>
    <row r="3425" spans="1:12" ht="16" x14ac:dyDescent="0.2">
      <c r="A3425"/>
      <c r="B3425"/>
      <c r="C3425"/>
      <c r="D3425"/>
      <c r="E3425"/>
      <c r="F3425"/>
      <c r="G3425"/>
      <c r="H3425"/>
      <c r="I3425"/>
      <c r="J3425"/>
      <c r="K3425"/>
      <c r="L3425"/>
    </row>
    <row r="3426" spans="1:12" ht="16" x14ac:dyDescent="0.2">
      <c r="A3426"/>
      <c r="B3426"/>
      <c r="C3426"/>
      <c r="D3426"/>
      <c r="E3426"/>
      <c r="F3426"/>
      <c r="G3426"/>
      <c r="H3426"/>
      <c r="I3426"/>
      <c r="J3426"/>
      <c r="K3426"/>
      <c r="L3426"/>
    </row>
    <row r="3427" spans="1:12" ht="16" x14ac:dyDescent="0.2">
      <c r="A3427"/>
      <c r="B3427"/>
      <c r="C3427"/>
      <c r="D3427"/>
      <c r="E3427"/>
      <c r="F3427"/>
      <c r="G3427"/>
      <c r="H3427"/>
      <c r="I3427"/>
      <c r="J3427"/>
      <c r="K3427"/>
      <c r="L3427"/>
    </row>
    <row r="3428" spans="1:12" ht="16" x14ac:dyDescent="0.2">
      <c r="A3428"/>
      <c r="B3428"/>
      <c r="C3428"/>
      <c r="D3428"/>
      <c r="E3428"/>
      <c r="F3428"/>
      <c r="G3428"/>
      <c r="H3428"/>
      <c r="I3428"/>
      <c r="J3428"/>
      <c r="K3428"/>
      <c r="L3428"/>
    </row>
    <row r="3429" spans="1:12" ht="16" x14ac:dyDescent="0.2">
      <c r="A3429"/>
      <c r="B3429"/>
      <c r="C3429"/>
      <c r="D3429"/>
      <c r="E3429"/>
      <c r="F3429"/>
      <c r="G3429"/>
      <c r="H3429"/>
      <c r="I3429"/>
      <c r="J3429"/>
      <c r="K3429"/>
      <c r="L3429"/>
    </row>
    <row r="3430" spans="1:12" ht="16" x14ac:dyDescent="0.2">
      <c r="A3430"/>
      <c r="B3430"/>
      <c r="C3430"/>
      <c r="D3430"/>
      <c r="E3430"/>
      <c r="F3430"/>
      <c r="G3430"/>
      <c r="H3430"/>
      <c r="I3430"/>
      <c r="J3430"/>
      <c r="K3430"/>
      <c r="L3430"/>
    </row>
    <row r="3431" spans="1:12" ht="16" x14ac:dyDescent="0.2">
      <c r="A3431"/>
      <c r="B3431"/>
      <c r="C3431"/>
      <c r="D3431"/>
      <c r="E3431"/>
      <c r="F3431"/>
      <c r="G3431"/>
      <c r="H3431"/>
      <c r="I3431"/>
      <c r="J3431"/>
      <c r="K3431"/>
      <c r="L3431"/>
    </row>
    <row r="3432" spans="1:12" ht="16" x14ac:dyDescent="0.2">
      <c r="A3432"/>
      <c r="B3432"/>
      <c r="C3432"/>
      <c r="D3432"/>
      <c r="E3432"/>
      <c r="F3432"/>
      <c r="G3432"/>
      <c r="H3432"/>
      <c r="I3432"/>
      <c r="J3432"/>
      <c r="K3432"/>
      <c r="L3432"/>
    </row>
    <row r="3433" spans="1:12" ht="16" x14ac:dyDescent="0.2">
      <c r="A3433"/>
      <c r="B3433"/>
      <c r="C3433"/>
      <c r="D3433"/>
      <c r="E3433"/>
      <c r="F3433"/>
      <c r="G3433"/>
      <c r="H3433"/>
      <c r="I3433"/>
      <c r="J3433"/>
      <c r="K3433"/>
      <c r="L3433"/>
    </row>
    <row r="3434" spans="1:12" ht="16" x14ac:dyDescent="0.2">
      <c r="A3434"/>
      <c r="B3434"/>
      <c r="C3434"/>
      <c r="D3434"/>
      <c r="E3434"/>
      <c r="F3434"/>
      <c r="G3434"/>
      <c r="H3434"/>
      <c r="I3434"/>
      <c r="J3434"/>
      <c r="K3434"/>
      <c r="L3434"/>
    </row>
    <row r="3435" spans="1:12" ht="16" x14ac:dyDescent="0.2">
      <c r="A3435"/>
      <c r="B3435"/>
      <c r="C3435"/>
      <c r="D3435"/>
      <c r="E3435"/>
      <c r="F3435"/>
      <c r="G3435"/>
      <c r="H3435"/>
      <c r="I3435"/>
      <c r="J3435"/>
      <c r="K3435"/>
      <c r="L3435"/>
    </row>
    <row r="3436" spans="1:12" ht="16" x14ac:dyDescent="0.2">
      <c r="A3436"/>
      <c r="B3436"/>
      <c r="C3436"/>
      <c r="D3436"/>
      <c r="E3436"/>
      <c r="F3436"/>
      <c r="G3436"/>
      <c r="H3436"/>
      <c r="I3436"/>
      <c r="J3436"/>
      <c r="K3436"/>
      <c r="L3436"/>
    </row>
    <row r="3437" spans="1:12" ht="16" x14ac:dyDescent="0.2">
      <c r="A3437"/>
      <c r="B3437"/>
      <c r="C3437"/>
      <c r="D3437"/>
      <c r="E3437"/>
      <c r="F3437"/>
      <c r="G3437"/>
      <c r="H3437"/>
      <c r="I3437"/>
      <c r="J3437"/>
      <c r="K3437"/>
      <c r="L3437"/>
    </row>
    <row r="3438" spans="1:12" ht="16" x14ac:dyDescent="0.2">
      <c r="A3438"/>
      <c r="B3438"/>
      <c r="C3438"/>
      <c r="D3438"/>
      <c r="E3438"/>
      <c r="F3438"/>
      <c r="G3438"/>
      <c r="H3438"/>
      <c r="I3438"/>
      <c r="J3438"/>
      <c r="K3438"/>
      <c r="L3438"/>
    </row>
    <row r="3439" spans="1:12" ht="16" x14ac:dyDescent="0.2">
      <c r="A3439"/>
      <c r="B3439"/>
      <c r="C3439"/>
      <c r="D3439"/>
      <c r="E3439"/>
      <c r="F3439"/>
      <c r="G3439"/>
      <c r="H3439"/>
      <c r="I3439"/>
      <c r="J3439"/>
      <c r="K3439"/>
      <c r="L3439"/>
    </row>
    <row r="3440" spans="1:12" ht="16" x14ac:dyDescent="0.2">
      <c r="A3440"/>
      <c r="B3440"/>
      <c r="C3440"/>
      <c r="D3440"/>
      <c r="E3440"/>
      <c r="F3440"/>
      <c r="G3440"/>
      <c r="H3440"/>
      <c r="I3440"/>
      <c r="J3440"/>
      <c r="K3440"/>
      <c r="L3440"/>
    </row>
    <row r="3441" spans="1:12" ht="16" x14ac:dyDescent="0.2">
      <c r="A3441"/>
      <c r="B3441"/>
      <c r="C3441"/>
      <c r="D3441"/>
      <c r="E3441"/>
      <c r="F3441"/>
      <c r="G3441"/>
      <c r="H3441"/>
      <c r="I3441"/>
      <c r="J3441"/>
      <c r="K3441"/>
      <c r="L3441"/>
    </row>
    <row r="3442" spans="1:12" ht="16" x14ac:dyDescent="0.2">
      <c r="A3442"/>
      <c r="B3442"/>
      <c r="C3442"/>
      <c r="D3442"/>
      <c r="E3442"/>
      <c r="F3442"/>
      <c r="G3442"/>
      <c r="H3442"/>
      <c r="I3442"/>
      <c r="J3442"/>
      <c r="K3442"/>
      <c r="L3442"/>
    </row>
    <row r="3443" spans="1:12" ht="16" x14ac:dyDescent="0.2">
      <c r="A3443"/>
      <c r="B3443"/>
      <c r="C3443"/>
      <c r="D3443"/>
      <c r="E3443"/>
      <c r="F3443"/>
      <c r="G3443"/>
      <c r="H3443"/>
      <c r="I3443"/>
      <c r="J3443"/>
      <c r="K3443"/>
      <c r="L3443"/>
    </row>
    <row r="3444" spans="1:12" ht="16" x14ac:dyDescent="0.2">
      <c r="A3444"/>
      <c r="B3444"/>
      <c r="C3444"/>
      <c r="D3444"/>
      <c r="E3444"/>
      <c r="F3444"/>
      <c r="G3444"/>
      <c r="H3444"/>
      <c r="I3444"/>
      <c r="J3444"/>
      <c r="K3444"/>
      <c r="L3444"/>
    </row>
    <row r="3445" spans="1:12" ht="16" x14ac:dyDescent="0.2">
      <c r="A3445"/>
      <c r="B3445"/>
      <c r="C3445"/>
      <c r="D3445"/>
      <c r="E3445"/>
      <c r="F3445"/>
      <c r="G3445"/>
      <c r="H3445"/>
      <c r="I3445"/>
      <c r="J3445"/>
      <c r="K3445"/>
      <c r="L3445"/>
    </row>
    <row r="3446" spans="1:12" ht="16" x14ac:dyDescent="0.2">
      <c r="A3446"/>
      <c r="B3446"/>
      <c r="C3446"/>
      <c r="D3446"/>
      <c r="E3446"/>
      <c r="F3446"/>
      <c r="G3446"/>
      <c r="H3446"/>
      <c r="I3446"/>
      <c r="J3446"/>
      <c r="K3446"/>
      <c r="L3446"/>
    </row>
    <row r="3447" spans="1:12" ht="16" x14ac:dyDescent="0.2">
      <c r="A3447"/>
      <c r="B3447"/>
      <c r="C3447"/>
      <c r="D3447"/>
      <c r="E3447"/>
      <c r="F3447"/>
      <c r="G3447"/>
      <c r="H3447"/>
      <c r="I3447"/>
      <c r="J3447"/>
      <c r="K3447"/>
      <c r="L3447"/>
    </row>
    <row r="3448" spans="1:12" ht="16" x14ac:dyDescent="0.2">
      <c r="A3448"/>
      <c r="B3448"/>
      <c r="C3448"/>
      <c r="D3448"/>
      <c r="E3448"/>
      <c r="F3448"/>
      <c r="G3448"/>
      <c r="H3448"/>
      <c r="I3448"/>
      <c r="J3448"/>
      <c r="K3448"/>
      <c r="L3448"/>
    </row>
    <row r="3449" spans="1:12" ht="16" x14ac:dyDescent="0.2">
      <c r="A3449"/>
      <c r="B3449"/>
      <c r="C3449"/>
      <c r="D3449"/>
      <c r="E3449"/>
      <c r="F3449"/>
      <c r="G3449"/>
      <c r="H3449"/>
      <c r="I3449"/>
      <c r="J3449"/>
      <c r="K3449"/>
      <c r="L3449"/>
    </row>
    <row r="3450" spans="1:12" ht="16" x14ac:dyDescent="0.2">
      <c r="A3450"/>
      <c r="B3450"/>
      <c r="C3450"/>
      <c r="D3450"/>
      <c r="E3450"/>
      <c r="F3450"/>
      <c r="G3450"/>
      <c r="H3450"/>
      <c r="I3450"/>
      <c r="J3450"/>
      <c r="K3450"/>
      <c r="L3450"/>
    </row>
    <row r="3451" spans="1:12" ht="16" x14ac:dyDescent="0.2">
      <c r="A3451"/>
      <c r="B3451"/>
      <c r="C3451"/>
      <c r="D3451"/>
      <c r="E3451"/>
      <c r="F3451"/>
      <c r="G3451"/>
      <c r="H3451"/>
      <c r="I3451"/>
      <c r="J3451"/>
      <c r="K3451"/>
      <c r="L3451"/>
    </row>
    <row r="3452" spans="1:12" ht="16" x14ac:dyDescent="0.2">
      <c r="A3452"/>
      <c r="B3452"/>
      <c r="C3452"/>
      <c r="D3452"/>
      <c r="E3452"/>
      <c r="F3452"/>
      <c r="G3452"/>
      <c r="H3452"/>
      <c r="I3452"/>
      <c r="J3452"/>
      <c r="K3452"/>
      <c r="L3452"/>
    </row>
    <row r="3453" spans="1:12" ht="16" x14ac:dyDescent="0.2">
      <c r="A3453"/>
      <c r="B3453"/>
      <c r="C3453"/>
      <c r="D3453"/>
      <c r="E3453"/>
      <c r="F3453"/>
      <c r="G3453"/>
      <c r="H3453"/>
      <c r="I3453"/>
      <c r="J3453"/>
      <c r="K3453"/>
      <c r="L3453"/>
    </row>
    <row r="3454" spans="1:12" ht="16" x14ac:dyDescent="0.2">
      <c r="A3454"/>
      <c r="B3454"/>
      <c r="C3454"/>
      <c r="D3454"/>
      <c r="E3454"/>
      <c r="F3454"/>
      <c r="G3454"/>
      <c r="H3454"/>
      <c r="I3454"/>
      <c r="J3454"/>
      <c r="K3454"/>
      <c r="L3454"/>
    </row>
    <row r="3455" spans="1:12" ht="16" x14ac:dyDescent="0.2">
      <c r="A3455"/>
      <c r="B3455"/>
      <c r="C3455"/>
      <c r="D3455"/>
      <c r="E3455"/>
      <c r="F3455"/>
      <c r="G3455"/>
      <c r="H3455"/>
      <c r="I3455"/>
      <c r="J3455"/>
      <c r="K3455"/>
      <c r="L3455"/>
    </row>
    <row r="3456" spans="1:12" ht="16" x14ac:dyDescent="0.2">
      <c r="A3456"/>
      <c r="B3456"/>
      <c r="C3456"/>
      <c r="D3456"/>
      <c r="E3456"/>
      <c r="F3456"/>
      <c r="G3456"/>
      <c r="H3456"/>
      <c r="I3456"/>
      <c r="J3456"/>
      <c r="K3456"/>
      <c r="L3456"/>
    </row>
    <row r="3457" spans="1:12" ht="16" x14ac:dyDescent="0.2">
      <c r="A3457"/>
      <c r="B3457"/>
      <c r="C3457"/>
      <c r="D3457"/>
      <c r="E3457"/>
      <c r="F3457"/>
      <c r="G3457"/>
      <c r="H3457"/>
      <c r="I3457"/>
      <c r="J3457"/>
      <c r="K3457"/>
      <c r="L3457"/>
    </row>
    <row r="3458" spans="1:12" ht="16" x14ac:dyDescent="0.2">
      <c r="A3458"/>
      <c r="B3458"/>
      <c r="C3458"/>
      <c r="D3458"/>
      <c r="E3458"/>
      <c r="F3458"/>
      <c r="G3458"/>
      <c r="H3458"/>
      <c r="I3458"/>
      <c r="J3458"/>
      <c r="K3458"/>
      <c r="L3458"/>
    </row>
    <row r="3459" spans="1:12" ht="16" x14ac:dyDescent="0.2">
      <c r="A3459"/>
      <c r="B3459"/>
      <c r="C3459"/>
      <c r="D3459"/>
      <c r="E3459"/>
      <c r="F3459"/>
      <c r="G3459"/>
      <c r="H3459"/>
      <c r="I3459"/>
      <c r="J3459"/>
      <c r="K3459"/>
      <c r="L3459"/>
    </row>
    <row r="3460" spans="1:12" ht="16" x14ac:dyDescent="0.2">
      <c r="A3460"/>
      <c r="B3460"/>
      <c r="C3460"/>
      <c r="D3460"/>
      <c r="E3460"/>
      <c r="F3460"/>
      <c r="G3460"/>
      <c r="H3460"/>
      <c r="I3460"/>
      <c r="J3460"/>
      <c r="K3460"/>
      <c r="L3460"/>
    </row>
    <row r="3461" spans="1:12" ht="16" x14ac:dyDescent="0.2">
      <c r="A3461"/>
      <c r="B3461"/>
      <c r="C3461"/>
      <c r="D3461"/>
      <c r="E3461"/>
      <c r="F3461"/>
      <c r="G3461"/>
      <c r="H3461"/>
      <c r="I3461"/>
      <c r="J3461"/>
      <c r="K3461"/>
      <c r="L3461"/>
    </row>
    <row r="3462" spans="1:12" ht="16" x14ac:dyDescent="0.2">
      <c r="A3462"/>
      <c r="B3462"/>
      <c r="C3462"/>
      <c r="D3462"/>
      <c r="E3462"/>
      <c r="F3462"/>
      <c r="G3462"/>
      <c r="H3462"/>
      <c r="I3462"/>
      <c r="J3462"/>
      <c r="K3462"/>
      <c r="L3462"/>
    </row>
    <row r="3463" spans="1:12" ht="16" x14ac:dyDescent="0.2">
      <c r="A3463"/>
      <c r="B3463"/>
      <c r="C3463"/>
      <c r="D3463"/>
      <c r="E3463"/>
      <c r="F3463"/>
      <c r="G3463"/>
      <c r="H3463"/>
      <c r="I3463"/>
      <c r="J3463"/>
      <c r="K3463"/>
      <c r="L3463"/>
    </row>
    <row r="3464" spans="1:12" ht="16" x14ac:dyDescent="0.2">
      <c r="A3464"/>
      <c r="B3464"/>
      <c r="C3464"/>
      <c r="D3464"/>
      <c r="E3464"/>
      <c r="F3464"/>
      <c r="G3464"/>
      <c r="H3464"/>
      <c r="I3464"/>
      <c r="J3464"/>
      <c r="K3464"/>
      <c r="L3464"/>
    </row>
    <row r="3465" spans="1:12" ht="16" x14ac:dyDescent="0.2">
      <c r="A3465"/>
      <c r="B3465"/>
      <c r="C3465"/>
      <c r="D3465"/>
      <c r="E3465"/>
      <c r="F3465"/>
      <c r="G3465"/>
      <c r="H3465"/>
      <c r="I3465"/>
      <c r="J3465"/>
      <c r="K3465"/>
      <c r="L3465"/>
    </row>
    <row r="3466" spans="1:12" ht="16" x14ac:dyDescent="0.2">
      <c r="A3466"/>
      <c r="B3466"/>
      <c r="C3466"/>
      <c r="D3466"/>
      <c r="E3466"/>
      <c r="F3466"/>
      <c r="G3466"/>
      <c r="H3466"/>
      <c r="I3466"/>
      <c r="J3466"/>
      <c r="K3466"/>
      <c r="L3466"/>
    </row>
    <row r="3467" spans="1:12" ht="16" x14ac:dyDescent="0.2">
      <c r="A3467"/>
      <c r="B3467"/>
      <c r="C3467"/>
      <c r="D3467"/>
      <c r="E3467"/>
      <c r="F3467"/>
      <c r="G3467"/>
      <c r="H3467"/>
      <c r="I3467"/>
      <c r="J3467"/>
      <c r="K3467"/>
      <c r="L3467"/>
    </row>
    <row r="3468" spans="1:12" ht="16" x14ac:dyDescent="0.2">
      <c r="A3468"/>
      <c r="B3468"/>
      <c r="C3468"/>
      <c r="D3468"/>
      <c r="E3468"/>
      <c r="F3468"/>
      <c r="G3468"/>
      <c r="H3468"/>
      <c r="I3468"/>
      <c r="J3468"/>
      <c r="K3468"/>
      <c r="L3468"/>
    </row>
    <row r="3469" spans="1:12" ht="16" x14ac:dyDescent="0.2">
      <c r="A3469"/>
      <c r="B3469"/>
      <c r="C3469"/>
      <c r="D3469"/>
      <c r="E3469"/>
      <c r="F3469"/>
      <c r="G3469"/>
      <c r="H3469"/>
      <c r="I3469"/>
      <c r="J3469"/>
      <c r="K3469"/>
      <c r="L3469"/>
    </row>
    <row r="3470" spans="1:12" ht="16" x14ac:dyDescent="0.2">
      <c r="A3470"/>
      <c r="B3470"/>
      <c r="C3470"/>
      <c r="D3470"/>
      <c r="E3470"/>
      <c r="F3470"/>
      <c r="G3470"/>
      <c r="H3470"/>
      <c r="I3470"/>
      <c r="J3470"/>
      <c r="K3470"/>
      <c r="L3470"/>
    </row>
    <row r="3471" spans="1:12" ht="16" x14ac:dyDescent="0.2">
      <c r="A3471"/>
      <c r="B3471"/>
      <c r="C3471"/>
      <c r="D3471"/>
      <c r="E3471"/>
      <c r="F3471"/>
      <c r="G3471"/>
      <c r="H3471"/>
      <c r="I3471"/>
      <c r="J3471"/>
      <c r="K3471"/>
      <c r="L3471"/>
    </row>
    <row r="3472" spans="1:12" ht="16" x14ac:dyDescent="0.2">
      <c r="A3472"/>
      <c r="B3472"/>
      <c r="C3472"/>
      <c r="D3472"/>
      <c r="E3472"/>
      <c r="F3472"/>
      <c r="G3472"/>
      <c r="H3472"/>
      <c r="I3472"/>
      <c r="J3472"/>
      <c r="K3472"/>
      <c r="L3472"/>
    </row>
    <row r="3473" spans="1:12" ht="16" x14ac:dyDescent="0.2">
      <c r="A3473"/>
      <c r="B3473"/>
      <c r="C3473"/>
      <c r="D3473"/>
      <c r="E3473"/>
      <c r="F3473"/>
      <c r="G3473"/>
      <c r="H3473"/>
      <c r="I3473"/>
      <c r="J3473"/>
      <c r="K3473"/>
      <c r="L3473"/>
    </row>
    <row r="3474" spans="1:12" ht="16" x14ac:dyDescent="0.2">
      <c r="A3474"/>
      <c r="B3474"/>
      <c r="C3474"/>
      <c r="D3474"/>
      <c r="E3474"/>
      <c r="F3474"/>
      <c r="G3474"/>
      <c r="H3474"/>
      <c r="I3474"/>
      <c r="J3474"/>
      <c r="K3474"/>
      <c r="L3474"/>
    </row>
    <row r="3475" spans="1:12" ht="16" x14ac:dyDescent="0.2">
      <c r="A3475"/>
      <c r="B3475"/>
      <c r="C3475"/>
      <c r="D3475"/>
      <c r="E3475"/>
      <c r="F3475"/>
      <c r="G3475"/>
      <c r="H3475"/>
      <c r="I3475"/>
      <c r="J3475"/>
      <c r="K3475"/>
      <c r="L3475"/>
    </row>
    <row r="3476" spans="1:12" ht="16" x14ac:dyDescent="0.2">
      <c r="A3476"/>
      <c r="B3476"/>
      <c r="C3476"/>
      <c r="D3476"/>
      <c r="E3476"/>
      <c r="F3476"/>
      <c r="G3476"/>
      <c r="H3476"/>
      <c r="I3476"/>
      <c r="J3476"/>
      <c r="K3476"/>
      <c r="L3476"/>
    </row>
    <row r="3477" spans="1:12" ht="16" x14ac:dyDescent="0.2">
      <c r="A3477"/>
      <c r="B3477"/>
      <c r="C3477"/>
      <c r="D3477"/>
      <c r="E3477"/>
      <c r="F3477"/>
      <c r="G3477"/>
      <c r="H3477"/>
      <c r="I3477"/>
      <c r="J3477"/>
      <c r="K3477"/>
      <c r="L3477"/>
    </row>
    <row r="3478" spans="1:12" ht="16" x14ac:dyDescent="0.2">
      <c r="A3478"/>
      <c r="B3478"/>
      <c r="C3478"/>
      <c r="D3478"/>
      <c r="E3478"/>
      <c r="F3478"/>
      <c r="G3478"/>
      <c r="H3478"/>
      <c r="I3478"/>
      <c r="J3478"/>
      <c r="K3478"/>
      <c r="L3478"/>
    </row>
    <row r="3479" spans="1:12" ht="16" x14ac:dyDescent="0.2">
      <c r="A3479"/>
      <c r="B3479"/>
      <c r="C3479"/>
      <c r="D3479"/>
      <c r="E3479"/>
      <c r="F3479"/>
      <c r="G3479"/>
      <c r="H3479"/>
      <c r="I3479"/>
      <c r="J3479"/>
      <c r="K3479"/>
      <c r="L3479"/>
    </row>
    <row r="3480" spans="1:12" ht="16" x14ac:dyDescent="0.2">
      <c r="A3480"/>
      <c r="B3480"/>
      <c r="C3480"/>
      <c r="D3480"/>
      <c r="E3480"/>
      <c r="F3480"/>
      <c r="G3480"/>
      <c r="H3480"/>
      <c r="I3480"/>
      <c r="J3480"/>
      <c r="K3480"/>
      <c r="L3480"/>
    </row>
    <row r="3481" spans="1:12" ht="16" x14ac:dyDescent="0.2">
      <c r="A3481"/>
      <c r="B3481"/>
      <c r="C3481"/>
      <c r="D3481"/>
      <c r="E3481"/>
      <c r="F3481"/>
      <c r="G3481"/>
      <c r="H3481"/>
      <c r="I3481"/>
      <c r="J3481"/>
      <c r="K3481"/>
      <c r="L3481"/>
    </row>
    <row r="3482" spans="1:12" ht="16" x14ac:dyDescent="0.2">
      <c r="A3482"/>
      <c r="B3482"/>
      <c r="C3482"/>
      <c r="D3482"/>
      <c r="E3482"/>
      <c r="F3482"/>
      <c r="G3482"/>
      <c r="H3482"/>
      <c r="I3482"/>
      <c r="J3482"/>
      <c r="K3482"/>
      <c r="L3482"/>
    </row>
    <row r="3483" spans="1:12" ht="16" x14ac:dyDescent="0.2">
      <c r="A3483"/>
      <c r="B3483"/>
      <c r="C3483"/>
      <c r="D3483"/>
      <c r="E3483"/>
      <c r="F3483"/>
      <c r="G3483"/>
      <c r="H3483"/>
      <c r="I3483"/>
      <c r="J3483"/>
      <c r="K3483"/>
      <c r="L3483"/>
    </row>
    <row r="3484" spans="1:12" ht="16" x14ac:dyDescent="0.2">
      <c r="A3484"/>
      <c r="B3484"/>
      <c r="C3484"/>
      <c r="D3484"/>
      <c r="E3484"/>
      <c r="F3484"/>
      <c r="G3484"/>
      <c r="H3484"/>
      <c r="I3484"/>
      <c r="J3484"/>
      <c r="K3484"/>
      <c r="L3484"/>
    </row>
    <row r="3485" spans="1:12" ht="16" x14ac:dyDescent="0.2">
      <c r="A3485"/>
      <c r="B3485"/>
      <c r="C3485"/>
      <c r="D3485"/>
      <c r="E3485"/>
      <c r="F3485"/>
      <c r="G3485"/>
      <c r="H3485"/>
      <c r="I3485"/>
      <c r="J3485"/>
      <c r="K3485"/>
      <c r="L3485"/>
    </row>
    <row r="3486" spans="1:12" ht="16" x14ac:dyDescent="0.2">
      <c r="A3486"/>
      <c r="B3486"/>
      <c r="C3486"/>
      <c r="D3486"/>
      <c r="E3486"/>
      <c r="F3486"/>
      <c r="G3486"/>
      <c r="H3486"/>
      <c r="I3486"/>
      <c r="J3486"/>
      <c r="K3486"/>
      <c r="L3486"/>
    </row>
    <row r="3487" spans="1:12" ht="16" x14ac:dyDescent="0.2">
      <c r="A3487"/>
      <c r="B3487"/>
      <c r="C3487"/>
      <c r="D3487"/>
      <c r="E3487"/>
      <c r="F3487"/>
      <c r="G3487"/>
      <c r="H3487"/>
      <c r="I3487"/>
      <c r="J3487"/>
      <c r="K3487"/>
      <c r="L3487"/>
    </row>
    <row r="3488" spans="1:12" ht="16" x14ac:dyDescent="0.2">
      <c r="A3488"/>
      <c r="B3488"/>
      <c r="C3488"/>
      <c r="D3488"/>
      <c r="E3488"/>
      <c r="F3488"/>
      <c r="G3488"/>
      <c r="H3488"/>
      <c r="I3488"/>
      <c r="J3488"/>
      <c r="K3488"/>
      <c r="L3488"/>
    </row>
    <row r="3489" spans="1:12" ht="16" x14ac:dyDescent="0.2">
      <c r="A3489"/>
      <c r="B3489"/>
      <c r="C3489"/>
      <c r="D3489"/>
      <c r="E3489"/>
      <c r="F3489"/>
      <c r="G3489"/>
      <c r="H3489"/>
      <c r="I3489"/>
      <c r="J3489"/>
      <c r="K3489"/>
      <c r="L3489"/>
    </row>
    <row r="3490" spans="1:12" ht="16" x14ac:dyDescent="0.2">
      <c r="A3490"/>
      <c r="B3490"/>
      <c r="C3490"/>
      <c r="D3490"/>
      <c r="E3490"/>
      <c r="F3490"/>
      <c r="G3490"/>
      <c r="H3490"/>
      <c r="I3490"/>
      <c r="J3490"/>
      <c r="K3490"/>
      <c r="L3490"/>
    </row>
    <row r="3491" spans="1:12" ht="16" x14ac:dyDescent="0.2">
      <c r="A3491"/>
      <c r="B3491"/>
      <c r="C3491"/>
      <c r="D3491"/>
      <c r="E3491"/>
      <c r="F3491"/>
      <c r="G3491"/>
      <c r="H3491"/>
      <c r="I3491"/>
      <c r="J3491"/>
      <c r="K3491"/>
      <c r="L3491"/>
    </row>
    <row r="3492" spans="1:12" ht="16" x14ac:dyDescent="0.2">
      <c r="A3492"/>
      <c r="B3492"/>
      <c r="C3492"/>
      <c r="D3492"/>
      <c r="E3492"/>
      <c r="F3492"/>
      <c r="G3492"/>
      <c r="H3492"/>
      <c r="I3492"/>
      <c r="J3492"/>
      <c r="K3492"/>
      <c r="L3492"/>
    </row>
    <row r="3493" spans="1:12" ht="16" x14ac:dyDescent="0.2">
      <c r="A3493"/>
      <c r="B3493"/>
      <c r="C3493"/>
      <c r="D3493"/>
      <c r="E3493"/>
      <c r="F3493"/>
      <c r="G3493"/>
      <c r="H3493"/>
      <c r="I3493"/>
      <c r="J3493"/>
      <c r="K3493"/>
      <c r="L3493"/>
    </row>
    <row r="3494" spans="1:12" ht="16" x14ac:dyDescent="0.2">
      <c r="A3494"/>
      <c r="B3494"/>
      <c r="C3494"/>
      <c r="D3494"/>
      <c r="E3494"/>
      <c r="F3494"/>
      <c r="G3494"/>
      <c r="H3494"/>
      <c r="I3494"/>
      <c r="J3494"/>
      <c r="K3494"/>
      <c r="L3494"/>
    </row>
    <row r="3495" spans="1:12" ht="16" x14ac:dyDescent="0.2">
      <c r="A3495"/>
      <c r="B3495"/>
      <c r="C3495"/>
      <c r="D3495"/>
      <c r="E3495"/>
      <c r="F3495"/>
      <c r="G3495"/>
      <c r="H3495"/>
      <c r="I3495"/>
      <c r="J3495"/>
      <c r="K3495"/>
      <c r="L3495"/>
    </row>
    <row r="3496" spans="1:12" ht="16" x14ac:dyDescent="0.2">
      <c r="A3496"/>
      <c r="B3496"/>
      <c r="C3496"/>
      <c r="D3496"/>
      <c r="E3496"/>
      <c r="F3496"/>
      <c r="G3496"/>
      <c r="H3496"/>
      <c r="I3496"/>
      <c r="J3496"/>
      <c r="K3496"/>
      <c r="L3496"/>
    </row>
    <row r="3497" spans="1:12" ht="16" x14ac:dyDescent="0.2">
      <c r="A3497"/>
      <c r="B3497"/>
      <c r="C3497"/>
      <c r="D3497"/>
      <c r="E3497"/>
      <c r="F3497"/>
      <c r="G3497"/>
      <c r="H3497"/>
      <c r="I3497"/>
      <c r="J3497"/>
      <c r="K3497"/>
      <c r="L3497"/>
    </row>
    <row r="3498" spans="1:12" ht="16" x14ac:dyDescent="0.2">
      <c r="A3498"/>
      <c r="B3498"/>
      <c r="C3498"/>
      <c r="D3498"/>
      <c r="E3498"/>
      <c r="F3498"/>
      <c r="G3498"/>
      <c r="H3498"/>
      <c r="I3498"/>
      <c r="J3498"/>
      <c r="K3498"/>
      <c r="L3498"/>
    </row>
    <row r="3499" spans="1:12" ht="16" x14ac:dyDescent="0.2">
      <c r="A3499"/>
      <c r="B3499"/>
      <c r="C3499"/>
      <c r="D3499"/>
      <c r="E3499"/>
      <c r="F3499"/>
      <c r="G3499"/>
      <c r="H3499"/>
      <c r="I3499"/>
      <c r="J3499"/>
      <c r="K3499"/>
      <c r="L3499"/>
    </row>
    <row r="3500" spans="1:12" ht="16" x14ac:dyDescent="0.2">
      <c r="A3500"/>
      <c r="B3500"/>
      <c r="C3500"/>
      <c r="D3500"/>
      <c r="E3500"/>
      <c r="F3500"/>
      <c r="G3500"/>
      <c r="H3500"/>
      <c r="I3500"/>
      <c r="J3500"/>
      <c r="K3500"/>
      <c r="L3500"/>
    </row>
    <row r="3501" spans="1:12" ht="16" x14ac:dyDescent="0.2">
      <c r="A3501"/>
      <c r="B3501"/>
      <c r="C3501"/>
      <c r="D3501"/>
      <c r="E3501"/>
      <c r="F3501"/>
      <c r="G3501"/>
      <c r="H3501"/>
      <c r="I3501"/>
      <c r="J3501"/>
      <c r="K3501"/>
      <c r="L3501"/>
    </row>
    <row r="3502" spans="1:12" ht="16" x14ac:dyDescent="0.2">
      <c r="A3502"/>
      <c r="B3502"/>
      <c r="C3502"/>
      <c r="D3502"/>
      <c r="E3502"/>
      <c r="F3502"/>
      <c r="G3502"/>
      <c r="H3502"/>
      <c r="I3502"/>
      <c r="J3502"/>
      <c r="K3502"/>
      <c r="L3502"/>
    </row>
    <row r="3503" spans="1:12" ht="16" x14ac:dyDescent="0.2">
      <c r="A3503"/>
      <c r="B3503"/>
      <c r="C3503"/>
      <c r="D3503"/>
      <c r="E3503"/>
      <c r="F3503"/>
      <c r="G3503"/>
      <c r="H3503"/>
      <c r="I3503"/>
      <c r="J3503"/>
      <c r="K3503"/>
      <c r="L3503"/>
    </row>
    <row r="3504" spans="1:12" ht="16" x14ac:dyDescent="0.2">
      <c r="A3504"/>
      <c r="B3504"/>
      <c r="C3504"/>
      <c r="D3504"/>
      <c r="E3504"/>
      <c r="F3504"/>
      <c r="G3504"/>
      <c r="H3504"/>
      <c r="I3504"/>
      <c r="J3504"/>
      <c r="K3504"/>
      <c r="L3504"/>
    </row>
    <row r="3505" spans="1:12" ht="16" x14ac:dyDescent="0.2">
      <c r="A3505"/>
      <c r="B3505"/>
      <c r="C3505"/>
      <c r="D3505"/>
      <c r="E3505"/>
      <c r="F3505"/>
      <c r="G3505"/>
      <c r="H3505"/>
      <c r="I3505"/>
      <c r="J3505"/>
      <c r="K3505"/>
      <c r="L3505"/>
    </row>
    <row r="3506" spans="1:12" ht="16" x14ac:dyDescent="0.2">
      <c r="A3506"/>
      <c r="B3506"/>
      <c r="C3506"/>
      <c r="D3506"/>
      <c r="E3506"/>
      <c r="F3506"/>
      <c r="G3506"/>
      <c r="H3506"/>
      <c r="I3506"/>
      <c r="J3506"/>
      <c r="K3506"/>
      <c r="L3506"/>
    </row>
    <row r="3507" spans="1:12" ht="16" x14ac:dyDescent="0.2">
      <c r="A3507"/>
      <c r="B3507"/>
      <c r="C3507"/>
      <c r="D3507"/>
      <c r="E3507"/>
      <c r="F3507"/>
      <c r="G3507"/>
      <c r="H3507"/>
      <c r="I3507"/>
      <c r="J3507"/>
      <c r="K3507"/>
      <c r="L3507"/>
    </row>
    <row r="3508" spans="1:12" ht="16" x14ac:dyDescent="0.2">
      <c r="A3508"/>
      <c r="B3508"/>
      <c r="C3508"/>
      <c r="D3508"/>
      <c r="E3508"/>
      <c r="F3508"/>
      <c r="G3508"/>
      <c r="H3508"/>
      <c r="I3508"/>
      <c r="J3508"/>
      <c r="K3508"/>
      <c r="L3508"/>
    </row>
    <row r="3509" spans="1:12" ht="16" x14ac:dyDescent="0.2">
      <c r="A3509"/>
      <c r="B3509"/>
      <c r="C3509"/>
      <c r="D3509"/>
      <c r="E3509"/>
      <c r="F3509"/>
      <c r="G3509"/>
      <c r="H3509"/>
      <c r="I3509"/>
      <c r="J3509"/>
      <c r="K3509"/>
      <c r="L3509"/>
    </row>
    <row r="3510" spans="1:12" ht="16" x14ac:dyDescent="0.2">
      <c r="A3510"/>
      <c r="B3510"/>
      <c r="C3510"/>
      <c r="D3510"/>
      <c r="E3510"/>
      <c r="F3510"/>
      <c r="G3510"/>
      <c r="H3510"/>
      <c r="I3510"/>
      <c r="J3510"/>
      <c r="K3510"/>
      <c r="L3510"/>
    </row>
    <row r="3511" spans="1:12" ht="16" x14ac:dyDescent="0.2">
      <c r="A3511"/>
      <c r="B3511"/>
      <c r="C3511"/>
      <c r="D3511"/>
      <c r="E3511"/>
      <c r="F3511"/>
      <c r="G3511"/>
      <c r="H3511"/>
      <c r="I3511"/>
      <c r="J3511"/>
      <c r="K3511"/>
      <c r="L3511"/>
    </row>
    <row r="3512" spans="1:12" ht="16" x14ac:dyDescent="0.2">
      <c r="A3512"/>
      <c r="B3512"/>
      <c r="C3512"/>
      <c r="D3512"/>
      <c r="E3512"/>
      <c r="F3512"/>
      <c r="G3512"/>
      <c r="H3512"/>
      <c r="I3512"/>
      <c r="J3512"/>
      <c r="K3512"/>
      <c r="L3512"/>
    </row>
    <row r="3513" spans="1:12" ht="16" x14ac:dyDescent="0.2">
      <c r="A3513"/>
      <c r="B3513"/>
      <c r="C3513"/>
      <c r="D3513"/>
      <c r="E3513"/>
      <c r="F3513"/>
      <c r="G3513"/>
      <c r="H3513"/>
      <c r="I3513"/>
      <c r="J3513"/>
      <c r="K3513"/>
      <c r="L3513"/>
    </row>
    <row r="3514" spans="1:12" ht="16" x14ac:dyDescent="0.2">
      <c r="A3514"/>
      <c r="B3514"/>
      <c r="C3514"/>
      <c r="D3514"/>
      <c r="E3514"/>
      <c r="F3514"/>
      <c r="G3514"/>
      <c r="H3514"/>
      <c r="I3514"/>
      <c r="J3514"/>
      <c r="K3514"/>
      <c r="L3514"/>
    </row>
    <row r="3515" spans="1:12" ht="16" x14ac:dyDescent="0.2">
      <c r="A3515"/>
      <c r="B3515"/>
      <c r="C3515"/>
      <c r="D3515"/>
      <c r="E3515"/>
      <c r="F3515"/>
      <c r="G3515"/>
      <c r="H3515"/>
      <c r="I3515"/>
      <c r="J3515"/>
      <c r="K3515"/>
      <c r="L3515"/>
    </row>
    <row r="3516" spans="1:12" ht="16" x14ac:dyDescent="0.2">
      <c r="A3516"/>
      <c r="B3516"/>
      <c r="C3516"/>
      <c r="D3516"/>
      <c r="E3516"/>
      <c r="F3516"/>
      <c r="G3516"/>
      <c r="H3516"/>
      <c r="I3516"/>
      <c r="J3516"/>
      <c r="K3516"/>
      <c r="L3516"/>
    </row>
    <row r="3517" spans="1:12" ht="16" x14ac:dyDescent="0.2">
      <c r="A3517"/>
      <c r="B3517"/>
      <c r="C3517"/>
      <c r="D3517"/>
      <c r="E3517"/>
      <c r="F3517"/>
      <c r="G3517"/>
      <c r="H3517"/>
      <c r="I3517"/>
      <c r="J3517"/>
      <c r="K3517"/>
      <c r="L3517"/>
    </row>
    <row r="3518" spans="1:12" ht="16" x14ac:dyDescent="0.2">
      <c r="A3518"/>
      <c r="B3518"/>
      <c r="C3518"/>
      <c r="D3518"/>
      <c r="E3518"/>
      <c r="F3518"/>
      <c r="G3518"/>
      <c r="H3518"/>
      <c r="I3518"/>
      <c r="J3518"/>
      <c r="K3518"/>
      <c r="L3518"/>
    </row>
    <row r="3519" spans="1:12" ht="16" x14ac:dyDescent="0.2">
      <c r="A3519"/>
      <c r="B3519"/>
      <c r="C3519"/>
      <c r="D3519"/>
      <c r="E3519"/>
      <c r="F3519"/>
      <c r="G3519"/>
      <c r="H3519"/>
      <c r="I3519"/>
      <c r="J3519"/>
      <c r="K3519"/>
      <c r="L3519"/>
    </row>
    <row r="3520" spans="1:12" ht="16" x14ac:dyDescent="0.2">
      <c r="A3520"/>
      <c r="B3520"/>
      <c r="C3520"/>
      <c r="D3520"/>
      <c r="E3520"/>
      <c r="F3520"/>
      <c r="G3520"/>
      <c r="H3520"/>
      <c r="I3520"/>
      <c r="J3520"/>
      <c r="K3520"/>
      <c r="L3520"/>
    </row>
    <row r="3521" spans="1:12" ht="16" x14ac:dyDescent="0.2">
      <c r="A3521"/>
      <c r="B3521"/>
      <c r="C3521"/>
      <c r="D3521"/>
      <c r="E3521"/>
      <c r="F3521"/>
      <c r="G3521"/>
      <c r="H3521"/>
      <c r="I3521"/>
      <c r="J3521"/>
      <c r="K3521"/>
      <c r="L3521"/>
    </row>
    <row r="3522" spans="1:12" ht="16" x14ac:dyDescent="0.2">
      <c r="A3522"/>
      <c r="B3522"/>
      <c r="C3522"/>
      <c r="D3522"/>
      <c r="E3522"/>
      <c r="F3522"/>
      <c r="G3522"/>
      <c r="H3522"/>
      <c r="I3522"/>
      <c r="J3522"/>
      <c r="K3522"/>
      <c r="L3522"/>
    </row>
    <row r="3523" spans="1:12" ht="16" x14ac:dyDescent="0.2">
      <c r="A3523"/>
      <c r="B3523"/>
      <c r="C3523"/>
      <c r="D3523"/>
      <c r="E3523"/>
      <c r="F3523"/>
      <c r="G3523"/>
      <c r="H3523"/>
      <c r="I3523"/>
      <c r="J3523"/>
      <c r="K3523"/>
      <c r="L3523"/>
    </row>
    <row r="3524" spans="1:12" ht="16" x14ac:dyDescent="0.2">
      <c r="A3524"/>
      <c r="B3524"/>
      <c r="C3524"/>
      <c r="D3524"/>
      <c r="E3524"/>
      <c r="F3524"/>
      <c r="G3524"/>
      <c r="H3524"/>
      <c r="I3524"/>
      <c r="J3524"/>
      <c r="K3524"/>
      <c r="L3524"/>
    </row>
    <row r="3525" spans="1:12" ht="16" x14ac:dyDescent="0.2">
      <c r="A3525"/>
      <c r="B3525"/>
      <c r="C3525"/>
      <c r="D3525"/>
      <c r="E3525"/>
      <c r="F3525"/>
      <c r="G3525"/>
      <c r="H3525"/>
      <c r="I3525"/>
      <c r="J3525"/>
      <c r="K3525"/>
      <c r="L3525"/>
    </row>
    <row r="3526" spans="1:12" ht="16" x14ac:dyDescent="0.2">
      <c r="A3526"/>
      <c r="B3526"/>
      <c r="C3526"/>
      <c r="D3526"/>
      <c r="E3526"/>
      <c r="F3526"/>
      <c r="G3526"/>
      <c r="H3526"/>
      <c r="I3526"/>
      <c r="J3526"/>
      <c r="K3526"/>
      <c r="L3526"/>
    </row>
    <row r="3527" spans="1:12" ht="16" x14ac:dyDescent="0.2">
      <c r="A3527"/>
      <c r="B3527"/>
      <c r="C3527"/>
      <c r="D3527"/>
      <c r="E3527"/>
      <c r="F3527"/>
      <c r="G3527"/>
      <c r="H3527"/>
      <c r="I3527"/>
      <c r="J3527"/>
      <c r="K3527"/>
      <c r="L3527"/>
    </row>
    <row r="3528" spans="1:12" ht="16" x14ac:dyDescent="0.2">
      <c r="A3528"/>
      <c r="B3528"/>
      <c r="C3528"/>
      <c r="D3528"/>
      <c r="E3528"/>
      <c r="F3528"/>
      <c r="G3528"/>
      <c r="H3528"/>
      <c r="I3528"/>
      <c r="J3528"/>
      <c r="K3528"/>
      <c r="L3528"/>
    </row>
    <row r="3529" spans="1:12" ht="16" x14ac:dyDescent="0.2">
      <c r="A3529"/>
      <c r="B3529"/>
      <c r="C3529"/>
      <c r="D3529"/>
      <c r="E3529"/>
      <c r="F3529"/>
      <c r="G3529"/>
      <c r="H3529"/>
      <c r="I3529"/>
      <c r="J3529"/>
      <c r="K3529"/>
      <c r="L3529"/>
    </row>
    <row r="3530" spans="1:12" ht="16" x14ac:dyDescent="0.2">
      <c r="A3530"/>
      <c r="B3530"/>
      <c r="C3530"/>
      <c r="D3530"/>
      <c r="E3530"/>
      <c r="F3530"/>
      <c r="G3530"/>
      <c r="H3530"/>
      <c r="I3530"/>
      <c r="J3530"/>
      <c r="K3530"/>
      <c r="L3530"/>
    </row>
    <row r="3531" spans="1:12" ht="16" x14ac:dyDescent="0.2">
      <c r="A3531"/>
      <c r="B3531"/>
      <c r="C3531"/>
      <c r="D3531"/>
      <c r="E3531"/>
      <c r="F3531"/>
      <c r="G3531"/>
      <c r="H3531"/>
      <c r="I3531"/>
      <c r="J3531"/>
      <c r="K3531"/>
      <c r="L3531"/>
    </row>
    <row r="3532" spans="1:12" ht="16" x14ac:dyDescent="0.2">
      <c r="A3532"/>
      <c r="B3532"/>
      <c r="C3532"/>
      <c r="D3532"/>
      <c r="E3532"/>
      <c r="F3532"/>
      <c r="G3532"/>
      <c r="H3532"/>
      <c r="I3532"/>
      <c r="J3532"/>
      <c r="K3532"/>
      <c r="L3532"/>
    </row>
    <row r="3533" spans="1:12" ht="16" x14ac:dyDescent="0.2">
      <c r="A3533"/>
      <c r="B3533"/>
      <c r="C3533"/>
      <c r="D3533"/>
      <c r="E3533"/>
      <c r="F3533"/>
      <c r="G3533"/>
      <c r="H3533"/>
      <c r="I3533"/>
      <c r="J3533"/>
      <c r="K3533"/>
      <c r="L3533"/>
    </row>
    <row r="3534" spans="1:12" ht="16" x14ac:dyDescent="0.2">
      <c r="A3534"/>
      <c r="B3534"/>
      <c r="C3534"/>
      <c r="D3534"/>
      <c r="E3534"/>
      <c r="F3534"/>
      <c r="G3534"/>
      <c r="H3534"/>
      <c r="I3534"/>
      <c r="J3534"/>
      <c r="K3534"/>
      <c r="L3534"/>
    </row>
    <row r="3535" spans="1:12" ht="16" x14ac:dyDescent="0.2">
      <c r="A3535"/>
      <c r="B3535"/>
      <c r="C3535"/>
      <c r="D3535"/>
      <c r="E3535"/>
      <c r="F3535"/>
      <c r="G3535"/>
      <c r="H3535"/>
      <c r="I3535"/>
      <c r="J3535"/>
      <c r="K3535"/>
      <c r="L3535"/>
    </row>
    <row r="3536" spans="1:12" ht="16" x14ac:dyDescent="0.2">
      <c r="A3536"/>
      <c r="B3536"/>
      <c r="C3536"/>
      <c r="D3536"/>
      <c r="E3536"/>
      <c r="F3536"/>
      <c r="G3536"/>
      <c r="H3536"/>
      <c r="I3536"/>
      <c r="J3536"/>
      <c r="K3536"/>
      <c r="L3536"/>
    </row>
    <row r="3537" spans="1:12" ht="16" x14ac:dyDescent="0.2">
      <c r="A3537"/>
      <c r="B3537"/>
      <c r="C3537"/>
      <c r="D3537"/>
      <c r="E3537"/>
      <c r="F3537"/>
      <c r="G3537"/>
      <c r="H3537"/>
      <c r="I3537"/>
      <c r="J3537"/>
      <c r="K3537"/>
      <c r="L3537"/>
    </row>
    <row r="3538" spans="1:12" ht="16" x14ac:dyDescent="0.2">
      <c r="A3538"/>
      <c r="B3538"/>
      <c r="C3538"/>
      <c r="D3538"/>
      <c r="E3538"/>
      <c r="F3538"/>
      <c r="G3538"/>
      <c r="H3538"/>
      <c r="I3538"/>
      <c r="J3538"/>
      <c r="K3538"/>
      <c r="L3538"/>
    </row>
    <row r="3539" spans="1:12" ht="16" x14ac:dyDescent="0.2">
      <c r="A3539"/>
      <c r="B3539"/>
      <c r="C3539"/>
      <c r="D3539"/>
      <c r="E3539"/>
      <c r="F3539"/>
      <c r="G3539"/>
      <c r="H3539"/>
      <c r="I3539"/>
      <c r="J3539"/>
      <c r="K3539"/>
      <c r="L3539"/>
    </row>
    <row r="3540" spans="1:12" ht="16" x14ac:dyDescent="0.2">
      <c r="A3540"/>
      <c r="B3540"/>
      <c r="C3540"/>
      <c r="D3540"/>
      <c r="E3540"/>
      <c r="F3540"/>
      <c r="G3540"/>
      <c r="H3540"/>
      <c r="I3540"/>
      <c r="J3540"/>
      <c r="K3540"/>
      <c r="L3540"/>
    </row>
    <row r="3541" spans="1:12" ht="16" x14ac:dyDescent="0.2">
      <c r="A3541"/>
      <c r="B3541"/>
      <c r="C3541"/>
      <c r="D3541"/>
      <c r="E3541"/>
      <c r="F3541"/>
      <c r="G3541"/>
      <c r="H3541"/>
      <c r="I3541"/>
      <c r="J3541"/>
      <c r="K3541"/>
      <c r="L3541"/>
    </row>
    <row r="3542" spans="1:12" ht="16" x14ac:dyDescent="0.2">
      <c r="A3542"/>
      <c r="B3542"/>
      <c r="C3542"/>
      <c r="D3542"/>
      <c r="E3542"/>
      <c r="F3542"/>
      <c r="G3542"/>
      <c r="H3542"/>
      <c r="I3542"/>
      <c r="J3542"/>
      <c r="K3542"/>
      <c r="L3542"/>
    </row>
    <row r="3543" spans="1:12" ht="16" x14ac:dyDescent="0.2">
      <c r="A3543"/>
      <c r="B3543"/>
      <c r="C3543"/>
      <c r="D3543"/>
      <c r="E3543"/>
      <c r="F3543"/>
      <c r="G3543"/>
      <c r="H3543"/>
      <c r="I3543"/>
      <c r="J3543"/>
      <c r="K3543"/>
      <c r="L3543"/>
    </row>
    <row r="3544" spans="1:12" ht="16" x14ac:dyDescent="0.2">
      <c r="A3544"/>
      <c r="B3544"/>
      <c r="C3544"/>
      <c r="D3544"/>
      <c r="E3544"/>
      <c r="F3544"/>
      <c r="G3544"/>
      <c r="H3544"/>
      <c r="I3544"/>
      <c r="J3544"/>
      <c r="K3544"/>
      <c r="L3544"/>
    </row>
    <row r="3545" spans="1:12" ht="16" x14ac:dyDescent="0.2">
      <c r="A3545"/>
      <c r="B3545"/>
      <c r="C3545"/>
      <c r="D3545"/>
      <c r="E3545"/>
      <c r="F3545"/>
      <c r="G3545"/>
      <c r="H3545"/>
      <c r="I3545"/>
      <c r="J3545"/>
      <c r="K3545"/>
      <c r="L3545"/>
    </row>
    <row r="3546" spans="1:12" ht="16" x14ac:dyDescent="0.2">
      <c r="A3546"/>
      <c r="B3546"/>
      <c r="C3546"/>
      <c r="D3546"/>
      <c r="E3546"/>
      <c r="F3546"/>
      <c r="G3546"/>
      <c r="H3546"/>
      <c r="I3546"/>
      <c r="J3546"/>
      <c r="K3546"/>
      <c r="L3546"/>
    </row>
    <row r="3547" spans="1:12" ht="16" x14ac:dyDescent="0.2">
      <c r="A3547"/>
      <c r="B3547"/>
      <c r="C3547"/>
      <c r="D3547"/>
      <c r="E3547"/>
      <c r="F3547"/>
      <c r="G3547"/>
      <c r="H3547"/>
      <c r="I3547"/>
      <c r="J3547"/>
      <c r="K3547"/>
      <c r="L3547"/>
    </row>
    <row r="3548" spans="1:12" ht="16" x14ac:dyDescent="0.2">
      <c r="A3548"/>
      <c r="B3548"/>
      <c r="C3548"/>
      <c r="D3548"/>
      <c r="E3548"/>
      <c r="F3548"/>
      <c r="G3548"/>
      <c r="H3548"/>
      <c r="I3548"/>
      <c r="J3548"/>
      <c r="K3548"/>
      <c r="L3548"/>
    </row>
    <row r="3549" spans="1:12" ht="16" x14ac:dyDescent="0.2">
      <c r="A3549"/>
      <c r="B3549"/>
      <c r="C3549"/>
      <c r="D3549"/>
      <c r="E3549"/>
      <c r="F3549"/>
      <c r="G3549"/>
      <c r="H3549"/>
      <c r="I3549"/>
      <c r="J3549"/>
      <c r="K3549"/>
      <c r="L3549"/>
    </row>
    <row r="3550" spans="1:12" ht="16" x14ac:dyDescent="0.2">
      <c r="A3550"/>
      <c r="B3550"/>
      <c r="C3550"/>
      <c r="D3550"/>
      <c r="E3550"/>
      <c r="F3550"/>
      <c r="G3550"/>
      <c r="H3550"/>
      <c r="I3550"/>
      <c r="J3550"/>
      <c r="K3550"/>
      <c r="L3550"/>
    </row>
    <row r="3551" spans="1:12" ht="16" x14ac:dyDescent="0.2">
      <c r="A3551"/>
      <c r="B3551"/>
      <c r="C3551"/>
      <c r="D3551"/>
      <c r="E3551"/>
      <c r="F3551"/>
      <c r="G3551"/>
      <c r="H3551"/>
      <c r="I3551"/>
      <c r="J3551"/>
      <c r="K3551"/>
      <c r="L3551"/>
    </row>
    <row r="3552" spans="1:12" ht="16" x14ac:dyDescent="0.2">
      <c r="A3552"/>
      <c r="B3552"/>
      <c r="C3552"/>
      <c r="D3552"/>
      <c r="E3552"/>
      <c r="F3552"/>
      <c r="G3552"/>
      <c r="H3552"/>
      <c r="I3552"/>
      <c r="J3552"/>
      <c r="K3552"/>
      <c r="L3552"/>
    </row>
    <row r="3553" spans="1:12" ht="16" x14ac:dyDescent="0.2">
      <c r="A3553"/>
      <c r="B3553"/>
      <c r="C3553"/>
      <c r="D3553"/>
      <c r="E3553"/>
      <c r="F3553"/>
      <c r="G3553"/>
      <c r="H3553"/>
      <c r="I3553"/>
      <c r="J3553"/>
      <c r="K3553"/>
      <c r="L3553"/>
    </row>
    <row r="3554" spans="1:12" ht="16" x14ac:dyDescent="0.2">
      <c r="A3554"/>
      <c r="B3554"/>
      <c r="C3554"/>
      <c r="D3554"/>
      <c r="E3554"/>
      <c r="F3554"/>
      <c r="G3554"/>
      <c r="H3554"/>
      <c r="I3554"/>
      <c r="J3554"/>
      <c r="K3554"/>
      <c r="L3554"/>
    </row>
    <row r="3555" spans="1:12" ht="16" x14ac:dyDescent="0.2">
      <c r="A3555"/>
      <c r="B3555"/>
      <c r="C3555"/>
      <c r="D3555"/>
      <c r="E3555"/>
      <c r="F3555"/>
      <c r="G3555"/>
      <c r="H3555"/>
      <c r="I3555"/>
      <c r="J3555"/>
      <c r="K3555"/>
      <c r="L3555"/>
    </row>
    <row r="3556" spans="1:12" ht="16" x14ac:dyDescent="0.2">
      <c r="A3556"/>
      <c r="B3556"/>
      <c r="C3556"/>
      <c r="D3556"/>
      <c r="E3556"/>
      <c r="F3556"/>
      <c r="G3556"/>
      <c r="H3556"/>
      <c r="I3556"/>
      <c r="J3556"/>
      <c r="K3556"/>
      <c r="L3556"/>
    </row>
    <row r="3557" spans="1:12" ht="16" x14ac:dyDescent="0.2">
      <c r="A3557"/>
      <c r="B3557"/>
      <c r="C3557"/>
      <c r="D3557"/>
      <c r="E3557"/>
      <c r="F3557"/>
      <c r="G3557"/>
      <c r="H3557"/>
      <c r="I3557"/>
      <c r="J3557"/>
      <c r="K3557"/>
      <c r="L3557"/>
    </row>
    <row r="3558" spans="1:12" ht="16" x14ac:dyDescent="0.2">
      <c r="A3558"/>
      <c r="B3558"/>
      <c r="C3558"/>
      <c r="D3558"/>
      <c r="E3558"/>
      <c r="F3558"/>
      <c r="G3558"/>
      <c r="H3558"/>
      <c r="I3558"/>
      <c r="J3558"/>
      <c r="K3558"/>
      <c r="L3558"/>
    </row>
    <row r="3559" spans="1:12" ht="16" x14ac:dyDescent="0.2">
      <c r="A3559"/>
      <c r="B3559"/>
      <c r="C3559"/>
      <c r="D3559"/>
      <c r="E3559"/>
      <c r="F3559"/>
      <c r="G3559"/>
      <c r="H3559"/>
      <c r="I3559"/>
      <c r="J3559"/>
      <c r="K3559"/>
      <c r="L3559"/>
    </row>
    <row r="3560" spans="1:12" ht="16" x14ac:dyDescent="0.2">
      <c r="A3560"/>
      <c r="B3560"/>
      <c r="C3560"/>
      <c r="D3560"/>
      <c r="E3560"/>
      <c r="F3560"/>
      <c r="G3560"/>
      <c r="H3560"/>
      <c r="I3560"/>
      <c r="J3560"/>
      <c r="K3560"/>
      <c r="L3560"/>
    </row>
    <row r="3561" spans="1:12" ht="16" x14ac:dyDescent="0.2">
      <c r="A3561"/>
      <c r="B3561"/>
      <c r="C3561"/>
      <c r="D3561"/>
      <c r="E3561"/>
      <c r="F3561"/>
      <c r="G3561"/>
      <c r="H3561"/>
      <c r="I3561"/>
      <c r="J3561"/>
      <c r="K3561"/>
      <c r="L3561"/>
    </row>
    <row r="3562" spans="1:12" ht="16" x14ac:dyDescent="0.2">
      <c r="A3562"/>
      <c r="B3562"/>
      <c r="C3562"/>
      <c r="D3562"/>
      <c r="E3562"/>
      <c r="F3562"/>
      <c r="G3562"/>
      <c r="H3562"/>
      <c r="I3562"/>
      <c r="J3562"/>
      <c r="K3562"/>
      <c r="L3562"/>
    </row>
    <row r="3563" spans="1:12" ht="16" x14ac:dyDescent="0.2">
      <c r="A3563"/>
      <c r="B3563"/>
      <c r="C3563"/>
      <c r="D3563"/>
      <c r="E3563"/>
      <c r="F3563"/>
      <c r="G3563"/>
      <c r="H3563"/>
      <c r="I3563"/>
      <c r="J3563"/>
      <c r="K3563"/>
      <c r="L3563"/>
    </row>
    <row r="3564" spans="1:12" ht="16" x14ac:dyDescent="0.2">
      <c r="A3564"/>
      <c r="B3564"/>
      <c r="C3564"/>
      <c r="D3564"/>
      <c r="E3564"/>
      <c r="F3564"/>
      <c r="G3564"/>
      <c r="H3564"/>
      <c r="I3564"/>
      <c r="J3564"/>
      <c r="K3564"/>
      <c r="L3564"/>
    </row>
    <row r="3565" spans="1:12" ht="16" x14ac:dyDescent="0.2">
      <c r="A3565"/>
      <c r="B3565"/>
      <c r="C3565"/>
      <c r="D3565"/>
      <c r="E3565"/>
      <c r="F3565"/>
      <c r="G3565"/>
      <c r="H3565"/>
      <c r="I3565"/>
      <c r="J3565"/>
      <c r="K3565"/>
      <c r="L3565"/>
    </row>
    <row r="3566" spans="1:12" ht="16" x14ac:dyDescent="0.2">
      <c r="A3566"/>
      <c r="B3566"/>
      <c r="C3566"/>
      <c r="D3566"/>
      <c r="E3566"/>
      <c r="F3566"/>
      <c r="G3566"/>
      <c r="H3566"/>
      <c r="I3566"/>
      <c r="J3566"/>
      <c r="K3566"/>
      <c r="L3566"/>
    </row>
    <row r="3567" spans="1:12" ht="16" x14ac:dyDescent="0.2">
      <c r="A3567"/>
      <c r="B3567"/>
      <c r="C3567"/>
      <c r="D3567"/>
      <c r="E3567"/>
      <c r="F3567"/>
      <c r="G3567"/>
      <c r="H3567"/>
      <c r="I3567"/>
      <c r="J3567"/>
      <c r="K3567"/>
      <c r="L3567"/>
    </row>
    <row r="3568" spans="1:12" ht="16" x14ac:dyDescent="0.2">
      <c r="A3568"/>
      <c r="B3568"/>
      <c r="C3568"/>
      <c r="D3568"/>
      <c r="E3568"/>
      <c r="F3568"/>
      <c r="G3568"/>
      <c r="H3568"/>
      <c r="I3568"/>
      <c r="J3568"/>
      <c r="K3568"/>
      <c r="L3568"/>
    </row>
    <row r="3569" spans="1:12" ht="16" x14ac:dyDescent="0.2">
      <c r="A3569"/>
      <c r="B3569"/>
      <c r="C3569"/>
      <c r="D3569"/>
      <c r="E3569"/>
      <c r="F3569"/>
      <c r="G3569"/>
      <c r="H3569"/>
      <c r="I3569"/>
      <c r="J3569"/>
      <c r="K3569"/>
      <c r="L3569"/>
    </row>
    <row r="3570" spans="1:12" ht="16" x14ac:dyDescent="0.2">
      <c r="A3570"/>
      <c r="B3570"/>
      <c r="C3570"/>
      <c r="D3570"/>
      <c r="E3570"/>
      <c r="F3570"/>
      <c r="G3570"/>
      <c r="H3570"/>
      <c r="I3570"/>
      <c r="J3570"/>
      <c r="K3570"/>
      <c r="L3570"/>
    </row>
    <row r="3571" spans="1:12" ht="16" x14ac:dyDescent="0.2">
      <c r="A3571"/>
      <c r="B3571"/>
      <c r="C3571"/>
      <c r="D3571"/>
      <c r="E3571"/>
      <c r="F3571"/>
      <c r="G3571"/>
      <c r="H3571"/>
      <c r="I3571"/>
      <c r="J3571"/>
      <c r="K3571"/>
      <c r="L3571"/>
    </row>
    <row r="3572" spans="1:12" ht="16" x14ac:dyDescent="0.2">
      <c r="A3572"/>
      <c r="B3572"/>
      <c r="C3572"/>
      <c r="D3572"/>
      <c r="E3572"/>
      <c r="F3572"/>
      <c r="G3572"/>
      <c r="H3572"/>
      <c r="I3572"/>
      <c r="J3572"/>
      <c r="K3572"/>
      <c r="L3572"/>
    </row>
    <row r="3573" spans="1:12" ht="16" x14ac:dyDescent="0.2">
      <c r="A3573"/>
      <c r="B3573"/>
      <c r="C3573"/>
      <c r="D3573"/>
      <c r="E3573"/>
      <c r="F3573"/>
      <c r="G3573"/>
      <c r="H3573"/>
      <c r="I3573"/>
      <c r="J3573"/>
      <c r="K3573"/>
      <c r="L3573"/>
    </row>
    <row r="3574" spans="1:12" ht="16" x14ac:dyDescent="0.2">
      <c r="A3574"/>
      <c r="B3574"/>
      <c r="C3574"/>
      <c r="D3574"/>
      <c r="E3574"/>
      <c r="F3574"/>
      <c r="G3574"/>
      <c r="H3574"/>
      <c r="I3574"/>
      <c r="J3574"/>
      <c r="K3574"/>
      <c r="L3574"/>
    </row>
    <row r="3575" spans="1:12" ht="16" x14ac:dyDescent="0.2">
      <c r="A3575"/>
      <c r="B3575"/>
      <c r="C3575"/>
      <c r="D3575"/>
      <c r="E3575"/>
      <c r="F3575"/>
      <c r="G3575"/>
      <c r="H3575"/>
      <c r="I3575"/>
      <c r="J3575"/>
      <c r="K3575"/>
      <c r="L3575"/>
    </row>
    <row r="3576" spans="1:12" ht="16" x14ac:dyDescent="0.2">
      <c r="A3576"/>
      <c r="B3576"/>
      <c r="C3576"/>
      <c r="D3576"/>
      <c r="E3576"/>
      <c r="F3576"/>
      <c r="G3576"/>
      <c r="H3576"/>
      <c r="I3576"/>
      <c r="J3576"/>
      <c r="K3576"/>
      <c r="L3576"/>
    </row>
    <row r="3577" spans="1:12" ht="16" x14ac:dyDescent="0.2">
      <c r="A3577"/>
      <c r="B3577"/>
      <c r="C3577"/>
      <c r="D3577"/>
      <c r="E3577"/>
      <c r="F3577"/>
      <c r="G3577"/>
      <c r="H3577"/>
      <c r="I3577"/>
      <c r="J3577"/>
      <c r="K3577"/>
      <c r="L3577"/>
    </row>
    <row r="3578" spans="1:12" ht="16" x14ac:dyDescent="0.2">
      <c r="A3578"/>
      <c r="B3578"/>
      <c r="C3578"/>
      <c r="D3578"/>
      <c r="E3578"/>
      <c r="F3578"/>
      <c r="G3578"/>
      <c r="H3578"/>
      <c r="I3578"/>
      <c r="J3578"/>
      <c r="K3578"/>
      <c r="L3578"/>
    </row>
    <row r="3579" spans="1:12" ht="16" x14ac:dyDescent="0.2">
      <c r="A3579"/>
      <c r="B3579"/>
      <c r="C3579"/>
      <c r="D3579"/>
      <c r="E3579"/>
      <c r="F3579"/>
      <c r="G3579"/>
      <c r="H3579"/>
      <c r="I3579"/>
      <c r="J3579"/>
      <c r="K3579"/>
      <c r="L3579"/>
    </row>
    <row r="3580" spans="1:12" ht="16" x14ac:dyDescent="0.2">
      <c r="A3580"/>
      <c r="B3580"/>
      <c r="C3580"/>
      <c r="D3580"/>
      <c r="E3580"/>
      <c r="F3580"/>
      <c r="G3580"/>
      <c r="H3580"/>
      <c r="I3580"/>
      <c r="J3580"/>
      <c r="K3580"/>
      <c r="L3580"/>
    </row>
    <row r="3581" spans="1:12" ht="16" x14ac:dyDescent="0.2">
      <c r="A3581"/>
      <c r="B3581"/>
      <c r="C3581"/>
      <c r="D3581"/>
      <c r="E3581"/>
      <c r="F3581"/>
      <c r="G3581"/>
      <c r="H3581"/>
      <c r="I3581"/>
      <c r="J3581"/>
      <c r="K3581"/>
      <c r="L3581"/>
    </row>
    <row r="3582" spans="1:12" ht="16" x14ac:dyDescent="0.2">
      <c r="A3582"/>
      <c r="B3582"/>
      <c r="C3582"/>
      <c r="D3582"/>
      <c r="E3582"/>
      <c r="F3582"/>
      <c r="G3582"/>
      <c r="H3582"/>
      <c r="I3582"/>
      <c r="J3582"/>
      <c r="K3582"/>
      <c r="L3582"/>
    </row>
    <row r="3583" spans="1:12" ht="16" x14ac:dyDescent="0.2">
      <c r="A3583"/>
      <c r="B3583"/>
      <c r="C3583"/>
      <c r="D3583"/>
      <c r="E3583"/>
      <c r="F3583"/>
      <c r="G3583"/>
      <c r="H3583"/>
      <c r="I3583"/>
      <c r="J3583"/>
      <c r="K3583"/>
      <c r="L3583"/>
    </row>
    <row r="3584" spans="1:12" ht="16" x14ac:dyDescent="0.2">
      <c r="A3584"/>
      <c r="B3584"/>
      <c r="C3584"/>
      <c r="D3584"/>
      <c r="E3584"/>
      <c r="F3584"/>
      <c r="G3584"/>
      <c r="H3584"/>
      <c r="I3584"/>
      <c r="J3584"/>
      <c r="K3584"/>
      <c r="L3584"/>
    </row>
    <row r="3585" spans="1:12" ht="16" x14ac:dyDescent="0.2">
      <c r="A3585"/>
      <c r="B3585"/>
      <c r="C3585"/>
      <c r="D3585"/>
      <c r="E3585"/>
      <c r="F3585"/>
      <c r="G3585"/>
      <c r="H3585"/>
      <c r="I3585"/>
      <c r="J3585"/>
      <c r="K3585"/>
      <c r="L3585"/>
    </row>
    <row r="3586" spans="1:12" ht="16" x14ac:dyDescent="0.2">
      <c r="A3586"/>
      <c r="B3586"/>
      <c r="C3586"/>
      <c r="D3586"/>
      <c r="E3586"/>
      <c r="F3586"/>
      <c r="G3586"/>
      <c r="H3586"/>
      <c r="I3586"/>
      <c r="J3586"/>
      <c r="K3586"/>
      <c r="L3586"/>
    </row>
    <row r="3587" spans="1:12" ht="16" x14ac:dyDescent="0.2">
      <c r="A3587"/>
      <c r="B3587"/>
      <c r="C3587"/>
      <c r="D3587"/>
      <c r="E3587"/>
      <c r="F3587"/>
      <c r="G3587"/>
      <c r="H3587"/>
      <c r="I3587"/>
      <c r="J3587"/>
      <c r="K3587"/>
      <c r="L3587"/>
    </row>
    <row r="3588" spans="1:12" ht="16" x14ac:dyDescent="0.2">
      <c r="A3588"/>
      <c r="B3588"/>
      <c r="C3588"/>
      <c r="D3588"/>
      <c r="E3588"/>
      <c r="F3588"/>
      <c r="G3588"/>
      <c r="H3588"/>
      <c r="I3588"/>
      <c r="J3588"/>
      <c r="K3588"/>
      <c r="L3588"/>
    </row>
    <row r="3589" spans="1:12" ht="16" x14ac:dyDescent="0.2">
      <c r="A3589"/>
      <c r="B3589"/>
      <c r="C3589"/>
      <c r="D3589"/>
      <c r="E3589"/>
      <c r="F3589"/>
      <c r="G3589"/>
      <c r="H3589"/>
      <c r="I3589"/>
      <c r="J3589"/>
      <c r="K3589"/>
      <c r="L3589"/>
    </row>
    <row r="3590" spans="1:12" ht="16" x14ac:dyDescent="0.2">
      <c r="A3590"/>
      <c r="B3590"/>
      <c r="C3590"/>
      <c r="D3590"/>
      <c r="E3590"/>
      <c r="F3590"/>
      <c r="G3590"/>
      <c r="H3590"/>
      <c r="I3590"/>
      <c r="J3590"/>
      <c r="K3590"/>
      <c r="L3590"/>
    </row>
    <row r="3591" spans="1:12" ht="16" x14ac:dyDescent="0.2">
      <c r="A3591"/>
      <c r="B3591"/>
      <c r="C3591"/>
      <c r="D3591"/>
      <c r="E3591"/>
      <c r="F3591"/>
      <c r="G3591"/>
      <c r="H3591"/>
      <c r="I3591"/>
      <c r="J3591"/>
      <c r="K3591"/>
      <c r="L3591"/>
    </row>
    <row r="3592" spans="1:12" ht="16" x14ac:dyDescent="0.2">
      <c r="A3592"/>
      <c r="B3592"/>
      <c r="C3592"/>
      <c r="D3592"/>
      <c r="E3592"/>
      <c r="F3592"/>
      <c r="G3592"/>
      <c r="H3592"/>
      <c r="I3592"/>
      <c r="J3592"/>
      <c r="K3592"/>
      <c r="L3592"/>
    </row>
    <row r="3593" spans="1:12" ht="16" x14ac:dyDescent="0.2">
      <c r="A3593"/>
      <c r="B3593"/>
      <c r="C3593"/>
      <c r="D3593"/>
      <c r="E3593"/>
      <c r="F3593"/>
      <c r="G3593"/>
      <c r="H3593"/>
      <c r="I3593"/>
      <c r="J3593"/>
      <c r="K3593"/>
      <c r="L3593"/>
    </row>
    <row r="3594" spans="1:12" ht="16" x14ac:dyDescent="0.2">
      <c r="A3594"/>
      <c r="B3594"/>
      <c r="C3594"/>
      <c r="D3594"/>
      <c r="E3594"/>
      <c r="F3594"/>
      <c r="G3594"/>
      <c r="H3594"/>
      <c r="I3594"/>
      <c r="J3594"/>
      <c r="K3594"/>
      <c r="L3594"/>
    </row>
    <row r="3595" spans="1:12" ht="16" x14ac:dyDescent="0.2">
      <c r="A3595"/>
      <c r="B3595"/>
      <c r="C3595"/>
      <c r="D3595"/>
      <c r="E3595"/>
      <c r="F3595"/>
      <c r="G3595"/>
      <c r="H3595"/>
      <c r="I3595"/>
      <c r="J3595"/>
      <c r="K3595"/>
      <c r="L3595"/>
    </row>
    <row r="3596" spans="1:12" ht="16" x14ac:dyDescent="0.2">
      <c r="A3596"/>
      <c r="B3596"/>
      <c r="C3596"/>
      <c r="D3596"/>
      <c r="E3596"/>
      <c r="F3596"/>
      <c r="G3596"/>
      <c r="H3596"/>
      <c r="I3596"/>
      <c r="J3596"/>
      <c r="K3596"/>
      <c r="L3596"/>
    </row>
    <row r="3597" spans="1:12" ht="16" x14ac:dyDescent="0.2">
      <c r="A3597"/>
      <c r="B3597"/>
      <c r="C3597"/>
      <c r="D3597"/>
      <c r="E3597"/>
      <c r="F3597"/>
      <c r="G3597"/>
      <c r="H3597"/>
      <c r="I3597"/>
      <c r="J3597"/>
      <c r="K3597"/>
      <c r="L3597"/>
    </row>
    <row r="3598" spans="1:12" ht="16" x14ac:dyDescent="0.2">
      <c r="A3598"/>
      <c r="B3598"/>
      <c r="C3598"/>
      <c r="D3598"/>
      <c r="E3598"/>
      <c r="F3598"/>
      <c r="G3598"/>
      <c r="H3598"/>
      <c r="I3598"/>
      <c r="J3598"/>
      <c r="K3598"/>
      <c r="L3598"/>
    </row>
    <row r="3599" spans="1:12" ht="16" x14ac:dyDescent="0.2">
      <c r="A3599"/>
      <c r="B3599"/>
      <c r="C3599"/>
      <c r="D3599"/>
      <c r="E3599"/>
      <c r="F3599"/>
      <c r="G3599"/>
      <c r="H3599"/>
      <c r="I3599"/>
      <c r="J3599"/>
      <c r="K3599"/>
      <c r="L3599"/>
    </row>
    <row r="3600" spans="1:12" ht="16" x14ac:dyDescent="0.2">
      <c r="A3600"/>
      <c r="B3600"/>
      <c r="C3600"/>
      <c r="D3600"/>
      <c r="E3600"/>
      <c r="F3600"/>
      <c r="G3600"/>
      <c r="H3600"/>
      <c r="I3600"/>
      <c r="J3600"/>
      <c r="K3600"/>
      <c r="L3600"/>
    </row>
    <row r="3601" spans="1:12" ht="16" x14ac:dyDescent="0.2">
      <c r="A3601"/>
      <c r="B3601"/>
      <c r="C3601"/>
      <c r="D3601"/>
      <c r="E3601"/>
      <c r="F3601"/>
      <c r="G3601"/>
      <c r="H3601"/>
      <c r="I3601"/>
      <c r="J3601"/>
      <c r="K3601"/>
      <c r="L3601"/>
    </row>
    <row r="3602" spans="1:12" ht="16" x14ac:dyDescent="0.2">
      <c r="A3602"/>
      <c r="B3602"/>
      <c r="C3602"/>
      <c r="D3602"/>
      <c r="E3602"/>
      <c r="F3602"/>
      <c r="G3602"/>
      <c r="H3602"/>
      <c r="I3602"/>
      <c r="J3602"/>
      <c r="K3602"/>
      <c r="L3602"/>
    </row>
    <row r="3603" spans="1:12" ht="16" x14ac:dyDescent="0.2">
      <c r="A3603"/>
      <c r="B3603"/>
      <c r="C3603"/>
      <c r="D3603"/>
      <c r="E3603"/>
      <c r="F3603"/>
      <c r="G3603"/>
      <c r="H3603"/>
      <c r="I3603"/>
      <c r="J3603"/>
      <c r="K3603"/>
      <c r="L3603"/>
    </row>
    <row r="3604" spans="1:12" ht="16" x14ac:dyDescent="0.2">
      <c r="A3604"/>
      <c r="B3604"/>
      <c r="C3604"/>
      <c r="D3604"/>
      <c r="E3604"/>
      <c r="F3604"/>
      <c r="G3604"/>
      <c r="H3604"/>
      <c r="I3604"/>
      <c r="J3604"/>
      <c r="K3604"/>
      <c r="L3604"/>
    </row>
    <row r="3605" spans="1:12" ht="16" x14ac:dyDescent="0.2">
      <c r="A3605"/>
      <c r="B3605"/>
      <c r="C3605"/>
      <c r="D3605"/>
      <c r="E3605"/>
      <c r="F3605"/>
      <c r="G3605"/>
      <c r="H3605"/>
      <c r="I3605"/>
      <c r="J3605"/>
      <c r="K3605"/>
      <c r="L3605"/>
    </row>
    <row r="3606" spans="1:12" ht="16" x14ac:dyDescent="0.2">
      <c r="A3606"/>
      <c r="B3606"/>
      <c r="C3606"/>
      <c r="D3606"/>
      <c r="E3606"/>
      <c r="F3606"/>
      <c r="G3606"/>
      <c r="H3606"/>
      <c r="I3606"/>
      <c r="J3606"/>
      <c r="K3606"/>
      <c r="L3606"/>
    </row>
    <row r="3607" spans="1:12" ht="16" x14ac:dyDescent="0.2">
      <c r="A3607"/>
      <c r="B3607"/>
      <c r="C3607"/>
      <c r="D3607"/>
      <c r="E3607"/>
      <c r="F3607"/>
      <c r="G3607"/>
      <c r="H3607"/>
      <c r="I3607"/>
      <c r="J3607"/>
      <c r="K3607"/>
      <c r="L3607"/>
    </row>
    <row r="3608" spans="1:12" ht="16" x14ac:dyDescent="0.2">
      <c r="A3608"/>
      <c r="B3608"/>
      <c r="C3608"/>
      <c r="D3608"/>
      <c r="E3608"/>
      <c r="F3608"/>
      <c r="G3608"/>
      <c r="H3608"/>
      <c r="I3608"/>
      <c r="J3608"/>
      <c r="K3608"/>
      <c r="L3608"/>
    </row>
    <row r="3609" spans="1:12" ht="16" x14ac:dyDescent="0.2">
      <c r="A3609"/>
      <c r="B3609"/>
      <c r="C3609"/>
      <c r="D3609"/>
      <c r="E3609"/>
      <c r="F3609"/>
      <c r="G3609"/>
      <c r="H3609"/>
      <c r="I3609"/>
      <c r="J3609"/>
      <c r="K3609"/>
      <c r="L3609"/>
    </row>
    <row r="3610" spans="1:12" ht="16" x14ac:dyDescent="0.2">
      <c r="A3610"/>
      <c r="B3610"/>
      <c r="C3610"/>
      <c r="D3610"/>
      <c r="E3610"/>
      <c r="F3610"/>
      <c r="G3610"/>
      <c r="H3610"/>
      <c r="I3610"/>
      <c r="J3610"/>
      <c r="K3610"/>
      <c r="L3610"/>
    </row>
    <row r="3611" spans="1:12" ht="16" x14ac:dyDescent="0.2">
      <c r="A3611"/>
      <c r="B3611"/>
      <c r="C3611"/>
      <c r="D3611"/>
      <c r="E3611"/>
      <c r="F3611"/>
      <c r="G3611"/>
      <c r="H3611"/>
      <c r="I3611"/>
      <c r="J3611"/>
      <c r="K3611"/>
      <c r="L3611"/>
    </row>
    <row r="3612" spans="1:12" ht="16" x14ac:dyDescent="0.2">
      <c r="A3612"/>
      <c r="B3612"/>
      <c r="C3612"/>
      <c r="D3612"/>
      <c r="E3612"/>
      <c r="F3612"/>
      <c r="G3612"/>
      <c r="H3612"/>
      <c r="I3612"/>
      <c r="J3612"/>
      <c r="K3612"/>
      <c r="L3612"/>
    </row>
    <row r="3613" spans="1:12" ht="16" x14ac:dyDescent="0.2">
      <c r="A3613"/>
      <c r="B3613"/>
      <c r="C3613"/>
      <c r="D3613"/>
      <c r="E3613"/>
      <c r="F3613"/>
      <c r="G3613"/>
      <c r="H3613"/>
      <c r="I3613"/>
      <c r="J3613"/>
      <c r="K3613"/>
      <c r="L3613"/>
    </row>
    <row r="3614" spans="1:12" ht="16" x14ac:dyDescent="0.2">
      <c r="A3614"/>
      <c r="B3614"/>
      <c r="C3614"/>
      <c r="D3614"/>
      <c r="E3614"/>
      <c r="F3614"/>
      <c r="G3614"/>
      <c r="H3614"/>
      <c r="I3614"/>
      <c r="J3614"/>
      <c r="K3614"/>
      <c r="L3614"/>
    </row>
    <row r="3615" spans="1:12" ht="16" x14ac:dyDescent="0.2">
      <c r="A3615"/>
      <c r="B3615"/>
      <c r="C3615"/>
      <c r="D3615"/>
      <c r="E3615"/>
      <c r="F3615"/>
      <c r="G3615"/>
      <c r="H3615"/>
      <c r="I3615"/>
      <c r="J3615"/>
      <c r="K3615"/>
      <c r="L3615"/>
    </row>
    <row r="3616" spans="1:12" ht="16" x14ac:dyDescent="0.2">
      <c r="A3616"/>
      <c r="B3616"/>
      <c r="C3616"/>
      <c r="D3616"/>
      <c r="E3616"/>
      <c r="F3616"/>
      <c r="G3616"/>
      <c r="H3616"/>
      <c r="I3616"/>
      <c r="J3616"/>
      <c r="K3616"/>
      <c r="L3616"/>
    </row>
    <row r="3617" spans="1:12" ht="16" x14ac:dyDescent="0.2">
      <c r="A3617"/>
      <c r="B3617"/>
      <c r="C3617"/>
      <c r="D3617"/>
      <c r="E3617"/>
      <c r="F3617"/>
      <c r="G3617"/>
      <c r="H3617"/>
      <c r="I3617"/>
      <c r="J3617"/>
      <c r="K3617"/>
      <c r="L3617"/>
    </row>
    <row r="3618" spans="1:12" ht="16" x14ac:dyDescent="0.2">
      <c r="A3618"/>
      <c r="B3618"/>
      <c r="C3618"/>
      <c r="D3618"/>
      <c r="E3618"/>
      <c r="F3618"/>
      <c r="G3618"/>
      <c r="H3618"/>
      <c r="I3618"/>
      <c r="J3618"/>
      <c r="K3618"/>
      <c r="L3618"/>
    </row>
    <row r="3619" spans="1:12" ht="16" x14ac:dyDescent="0.2">
      <c r="A3619"/>
      <c r="B3619"/>
      <c r="C3619"/>
      <c r="D3619"/>
      <c r="E3619"/>
      <c r="F3619"/>
      <c r="G3619"/>
      <c r="H3619"/>
      <c r="I3619"/>
      <c r="J3619"/>
      <c r="K3619"/>
      <c r="L3619"/>
    </row>
    <row r="3620" spans="1:12" ht="16" x14ac:dyDescent="0.2">
      <c r="A3620"/>
      <c r="B3620"/>
      <c r="C3620"/>
      <c r="D3620"/>
      <c r="E3620"/>
      <c r="F3620"/>
      <c r="G3620"/>
      <c r="H3620"/>
      <c r="I3620"/>
      <c r="J3620"/>
      <c r="K3620"/>
      <c r="L3620"/>
    </row>
    <row r="3621" spans="1:12" ht="16" x14ac:dyDescent="0.2">
      <c r="A3621"/>
      <c r="B3621"/>
      <c r="C3621"/>
      <c r="D3621"/>
      <c r="E3621"/>
      <c r="F3621"/>
      <c r="G3621"/>
      <c r="H3621"/>
      <c r="I3621"/>
      <c r="J3621"/>
      <c r="K3621"/>
      <c r="L3621"/>
    </row>
    <row r="3622" spans="1:12" ht="16" x14ac:dyDescent="0.2">
      <c r="A3622"/>
      <c r="B3622"/>
      <c r="C3622"/>
      <c r="D3622"/>
      <c r="E3622"/>
      <c r="F3622"/>
      <c r="G3622"/>
      <c r="H3622"/>
      <c r="I3622"/>
      <c r="J3622"/>
      <c r="K3622"/>
      <c r="L3622"/>
    </row>
    <row r="3623" spans="1:12" ht="16" x14ac:dyDescent="0.2">
      <c r="A3623"/>
      <c r="B3623"/>
      <c r="C3623"/>
      <c r="D3623"/>
      <c r="E3623"/>
      <c r="F3623"/>
      <c r="G3623"/>
      <c r="H3623"/>
      <c r="I3623"/>
      <c r="J3623"/>
      <c r="K3623"/>
      <c r="L3623"/>
    </row>
    <row r="3624" spans="1:12" ht="16" x14ac:dyDescent="0.2">
      <c r="A3624"/>
      <c r="B3624"/>
      <c r="C3624"/>
      <c r="D3624"/>
      <c r="E3624"/>
      <c r="F3624"/>
      <c r="G3624"/>
      <c r="H3624"/>
      <c r="I3624"/>
      <c r="J3624"/>
      <c r="K3624"/>
      <c r="L3624"/>
    </row>
    <row r="3625" spans="1:12" ht="16" x14ac:dyDescent="0.2">
      <c r="A3625"/>
      <c r="B3625"/>
      <c r="C3625"/>
      <c r="D3625"/>
      <c r="E3625"/>
      <c r="F3625"/>
      <c r="G3625"/>
      <c r="H3625"/>
      <c r="I3625"/>
      <c r="J3625"/>
      <c r="K3625"/>
      <c r="L3625"/>
    </row>
    <row r="3626" spans="1:12" ht="16" x14ac:dyDescent="0.2">
      <c r="A3626"/>
      <c r="B3626"/>
      <c r="C3626"/>
      <c r="D3626"/>
      <c r="E3626"/>
      <c r="F3626"/>
      <c r="G3626"/>
      <c r="H3626"/>
      <c r="I3626"/>
      <c r="J3626"/>
      <c r="K3626"/>
      <c r="L3626"/>
    </row>
    <row r="3627" spans="1:12" ht="16" x14ac:dyDescent="0.2">
      <c r="A3627"/>
      <c r="B3627"/>
      <c r="C3627"/>
      <c r="D3627"/>
      <c r="E3627"/>
      <c r="F3627"/>
      <c r="G3627"/>
      <c r="H3627"/>
      <c r="I3627"/>
      <c r="J3627"/>
      <c r="K3627"/>
      <c r="L3627"/>
    </row>
    <row r="3628" spans="1:12" ht="16" x14ac:dyDescent="0.2">
      <c r="A3628"/>
      <c r="B3628"/>
      <c r="C3628"/>
      <c r="D3628"/>
      <c r="E3628"/>
      <c r="F3628"/>
      <c r="G3628"/>
      <c r="H3628"/>
      <c r="I3628"/>
      <c r="J3628"/>
      <c r="K3628"/>
      <c r="L3628"/>
    </row>
    <row r="3629" spans="1:12" ht="16" x14ac:dyDescent="0.2">
      <c r="A3629"/>
      <c r="B3629"/>
      <c r="C3629"/>
      <c r="D3629"/>
      <c r="E3629"/>
      <c r="F3629"/>
      <c r="G3629"/>
      <c r="H3629"/>
      <c r="I3629"/>
      <c r="J3629"/>
      <c r="K3629"/>
      <c r="L3629"/>
    </row>
    <row r="3630" spans="1:12" ht="16" x14ac:dyDescent="0.2">
      <c r="A3630"/>
      <c r="B3630"/>
      <c r="C3630"/>
      <c r="D3630"/>
      <c r="E3630"/>
      <c r="F3630"/>
      <c r="G3630"/>
      <c r="H3630"/>
      <c r="I3630"/>
      <c r="J3630"/>
      <c r="K3630"/>
      <c r="L3630"/>
    </row>
    <row r="3631" spans="1:12" ht="16" x14ac:dyDescent="0.2">
      <c r="A3631"/>
      <c r="B3631"/>
      <c r="C3631"/>
      <c r="D3631"/>
      <c r="E3631"/>
      <c r="F3631"/>
      <c r="G3631"/>
      <c r="H3631"/>
      <c r="I3631"/>
      <c r="J3631"/>
      <c r="K3631"/>
      <c r="L3631"/>
    </row>
    <row r="3632" spans="1:12" ht="16" x14ac:dyDescent="0.2">
      <c r="A3632"/>
      <c r="B3632"/>
      <c r="C3632"/>
      <c r="D3632"/>
      <c r="E3632"/>
      <c r="F3632"/>
      <c r="G3632"/>
      <c r="H3632"/>
      <c r="I3632"/>
      <c r="J3632"/>
      <c r="K3632"/>
      <c r="L3632"/>
    </row>
    <row r="3633" spans="1:12" ht="16" x14ac:dyDescent="0.2">
      <c r="A3633"/>
      <c r="B3633"/>
      <c r="C3633"/>
      <c r="D3633"/>
      <c r="E3633"/>
      <c r="F3633"/>
      <c r="G3633"/>
      <c r="H3633"/>
      <c r="I3633"/>
      <c r="J3633"/>
      <c r="K3633"/>
      <c r="L3633"/>
    </row>
    <row r="3634" spans="1:12" ht="16" x14ac:dyDescent="0.2">
      <c r="A3634"/>
      <c r="B3634"/>
      <c r="C3634"/>
      <c r="D3634"/>
      <c r="E3634"/>
      <c r="F3634"/>
      <c r="G3634"/>
      <c r="H3634"/>
      <c r="I3634"/>
      <c r="J3634"/>
      <c r="K3634"/>
      <c r="L3634"/>
    </row>
    <row r="3635" spans="1:12" ht="16" x14ac:dyDescent="0.2">
      <c r="A3635"/>
      <c r="B3635"/>
      <c r="C3635"/>
      <c r="D3635"/>
      <c r="E3635"/>
      <c r="F3635"/>
      <c r="G3635"/>
      <c r="H3635"/>
      <c r="I3635"/>
      <c r="J3635"/>
      <c r="K3635"/>
      <c r="L3635"/>
    </row>
    <row r="3636" spans="1:12" ht="16" x14ac:dyDescent="0.2">
      <c r="A3636"/>
      <c r="B3636"/>
      <c r="C3636"/>
      <c r="D3636"/>
      <c r="E3636"/>
      <c r="F3636"/>
      <c r="G3636"/>
      <c r="H3636"/>
      <c r="I3636"/>
      <c r="J3636"/>
      <c r="K3636"/>
      <c r="L3636"/>
    </row>
    <row r="3637" spans="1:12" ht="16" x14ac:dyDescent="0.2">
      <c r="A3637"/>
      <c r="B3637"/>
      <c r="C3637"/>
      <c r="D3637"/>
      <c r="E3637"/>
      <c r="F3637"/>
      <c r="G3637"/>
      <c r="H3637"/>
      <c r="I3637"/>
      <c r="J3637"/>
      <c r="K3637"/>
      <c r="L3637"/>
    </row>
    <row r="3638" spans="1:12" ht="16" x14ac:dyDescent="0.2">
      <c r="A3638"/>
      <c r="B3638"/>
      <c r="C3638"/>
      <c r="D3638"/>
      <c r="E3638"/>
      <c r="F3638"/>
      <c r="G3638"/>
      <c r="H3638"/>
      <c r="I3638"/>
      <c r="J3638"/>
      <c r="K3638"/>
      <c r="L3638"/>
    </row>
    <row r="3639" spans="1:12" ht="16" x14ac:dyDescent="0.2">
      <c r="A3639"/>
      <c r="B3639"/>
      <c r="C3639"/>
      <c r="D3639"/>
      <c r="E3639"/>
      <c r="F3639"/>
      <c r="G3639"/>
      <c r="H3639"/>
      <c r="I3639"/>
      <c r="J3639"/>
      <c r="K3639"/>
      <c r="L3639"/>
    </row>
    <row r="3640" spans="1:12" ht="16" x14ac:dyDescent="0.2">
      <c r="A3640"/>
      <c r="B3640"/>
      <c r="C3640"/>
      <c r="D3640"/>
      <c r="E3640"/>
      <c r="F3640"/>
      <c r="G3640"/>
      <c r="H3640"/>
      <c r="I3640"/>
      <c r="J3640"/>
      <c r="K3640"/>
      <c r="L3640"/>
    </row>
    <row r="3641" spans="1:12" ht="16" x14ac:dyDescent="0.2">
      <c r="A3641"/>
      <c r="B3641"/>
      <c r="C3641"/>
      <c r="D3641"/>
      <c r="E3641"/>
      <c r="F3641"/>
      <c r="G3641"/>
      <c r="H3641"/>
      <c r="I3641"/>
      <c r="J3641"/>
      <c r="K3641"/>
      <c r="L3641"/>
    </row>
    <row r="3642" spans="1:12" ht="16" x14ac:dyDescent="0.2">
      <c r="A3642"/>
      <c r="B3642"/>
      <c r="C3642"/>
      <c r="D3642"/>
      <c r="E3642"/>
      <c r="F3642"/>
      <c r="G3642"/>
      <c r="H3642"/>
      <c r="I3642"/>
      <c r="J3642"/>
      <c r="K3642"/>
      <c r="L3642"/>
    </row>
    <row r="3643" spans="1:12" ht="16" x14ac:dyDescent="0.2">
      <c r="A3643"/>
      <c r="B3643"/>
      <c r="C3643"/>
      <c r="D3643"/>
      <c r="E3643"/>
      <c r="F3643"/>
      <c r="G3643"/>
      <c r="H3643"/>
      <c r="I3643"/>
      <c r="J3643"/>
      <c r="K3643"/>
      <c r="L3643"/>
    </row>
    <row r="3644" spans="1:12" ht="16" x14ac:dyDescent="0.2">
      <c r="A3644"/>
      <c r="B3644"/>
      <c r="C3644"/>
      <c r="D3644"/>
      <c r="E3644"/>
      <c r="F3644"/>
      <c r="G3644"/>
      <c r="H3644"/>
      <c r="I3644"/>
      <c r="J3644"/>
      <c r="K3644"/>
      <c r="L3644"/>
    </row>
    <row r="3645" spans="1:12" ht="16" x14ac:dyDescent="0.2">
      <c r="A3645"/>
      <c r="B3645"/>
      <c r="C3645"/>
      <c r="D3645"/>
      <c r="E3645"/>
      <c r="F3645"/>
      <c r="G3645"/>
      <c r="H3645"/>
      <c r="I3645"/>
      <c r="J3645"/>
      <c r="K3645"/>
      <c r="L3645"/>
    </row>
    <row r="3646" spans="1:12" ht="16" x14ac:dyDescent="0.2">
      <c r="A3646"/>
      <c r="B3646"/>
      <c r="C3646"/>
      <c r="D3646"/>
      <c r="E3646"/>
      <c r="F3646"/>
      <c r="G3646"/>
      <c r="H3646"/>
      <c r="I3646"/>
      <c r="J3646"/>
      <c r="K3646"/>
      <c r="L3646"/>
    </row>
    <row r="3647" spans="1:12" ht="16" x14ac:dyDescent="0.2">
      <c r="A3647"/>
      <c r="B3647"/>
      <c r="C3647"/>
      <c r="D3647"/>
      <c r="E3647"/>
      <c r="F3647"/>
      <c r="G3647"/>
      <c r="H3647"/>
      <c r="I3647"/>
      <c r="J3647"/>
      <c r="K3647"/>
      <c r="L3647"/>
    </row>
    <row r="3648" spans="1:12" ht="16" x14ac:dyDescent="0.2">
      <c r="A3648"/>
      <c r="B3648"/>
      <c r="C3648"/>
      <c r="D3648"/>
      <c r="E3648"/>
      <c r="F3648"/>
      <c r="G3648"/>
      <c r="H3648"/>
      <c r="I3648"/>
      <c r="J3648"/>
      <c r="K3648"/>
      <c r="L3648"/>
    </row>
    <row r="3649" spans="1:12" ht="16" x14ac:dyDescent="0.2">
      <c r="A3649"/>
      <c r="B3649"/>
      <c r="C3649"/>
      <c r="D3649"/>
      <c r="E3649"/>
      <c r="F3649"/>
      <c r="G3649"/>
      <c r="H3649"/>
      <c r="I3649"/>
      <c r="J3649"/>
      <c r="K3649"/>
      <c r="L3649"/>
    </row>
    <row r="3650" spans="1:12" ht="16" x14ac:dyDescent="0.2">
      <c r="A3650"/>
      <c r="B3650"/>
      <c r="C3650"/>
      <c r="D3650"/>
      <c r="E3650"/>
      <c r="F3650"/>
      <c r="G3650"/>
      <c r="H3650"/>
      <c r="I3650"/>
      <c r="J3650"/>
      <c r="K3650"/>
      <c r="L3650"/>
    </row>
    <row r="3651" spans="1:12" ht="16" x14ac:dyDescent="0.2">
      <c r="A3651"/>
      <c r="B3651"/>
      <c r="C3651"/>
      <c r="D3651"/>
      <c r="E3651"/>
      <c r="F3651"/>
      <c r="G3651"/>
      <c r="H3651"/>
      <c r="I3651"/>
      <c r="J3651"/>
      <c r="K3651"/>
      <c r="L3651"/>
    </row>
    <row r="3652" spans="1:12" ht="16" x14ac:dyDescent="0.2">
      <c r="A3652"/>
      <c r="B3652"/>
      <c r="C3652"/>
      <c r="D3652"/>
      <c r="E3652"/>
      <c r="F3652"/>
      <c r="G3652"/>
      <c r="H3652"/>
      <c r="I3652"/>
      <c r="J3652"/>
      <c r="K3652"/>
      <c r="L3652"/>
    </row>
    <row r="3653" spans="1:12" ht="16" x14ac:dyDescent="0.2">
      <c r="A3653"/>
      <c r="B3653"/>
      <c r="C3653"/>
      <c r="D3653"/>
      <c r="E3653"/>
      <c r="F3653"/>
      <c r="G3653"/>
      <c r="H3653"/>
      <c r="I3653"/>
      <c r="J3653"/>
      <c r="K3653"/>
      <c r="L3653"/>
    </row>
    <row r="3654" spans="1:12" ht="16" x14ac:dyDescent="0.2">
      <c r="A3654"/>
      <c r="B3654"/>
      <c r="C3654"/>
      <c r="D3654"/>
      <c r="E3654"/>
      <c r="F3654"/>
      <c r="G3654"/>
      <c r="H3654"/>
      <c r="I3654"/>
      <c r="J3654"/>
      <c r="K3654"/>
      <c r="L3654"/>
    </row>
    <row r="3655" spans="1:12" ht="16" x14ac:dyDescent="0.2">
      <c r="A3655"/>
      <c r="B3655"/>
      <c r="C3655"/>
      <c r="D3655"/>
      <c r="E3655"/>
      <c r="F3655"/>
      <c r="G3655"/>
      <c r="H3655"/>
      <c r="I3655"/>
      <c r="J3655"/>
      <c r="K3655"/>
      <c r="L3655"/>
    </row>
    <row r="3656" spans="1:12" ht="16" x14ac:dyDescent="0.2">
      <c r="A3656"/>
      <c r="B3656"/>
      <c r="C3656"/>
      <c r="D3656"/>
      <c r="E3656"/>
      <c r="F3656"/>
      <c r="G3656"/>
      <c r="H3656"/>
      <c r="I3656"/>
      <c r="J3656"/>
      <c r="K3656"/>
      <c r="L3656"/>
    </row>
    <row r="3657" spans="1:12" ht="16" x14ac:dyDescent="0.2">
      <c r="A3657"/>
      <c r="B3657"/>
      <c r="C3657"/>
      <c r="D3657"/>
      <c r="E3657"/>
      <c r="F3657"/>
      <c r="G3657"/>
      <c r="H3657"/>
      <c r="I3657"/>
      <c r="J3657"/>
      <c r="K3657"/>
      <c r="L3657"/>
    </row>
    <row r="3658" spans="1:12" ht="16" x14ac:dyDescent="0.2">
      <c r="A3658"/>
      <c r="B3658"/>
      <c r="C3658"/>
      <c r="D3658"/>
      <c r="E3658"/>
      <c r="F3658"/>
      <c r="G3658"/>
      <c r="H3658"/>
      <c r="I3658"/>
      <c r="J3658"/>
      <c r="K3658"/>
      <c r="L3658"/>
    </row>
    <row r="3659" spans="1:12" ht="16" x14ac:dyDescent="0.2">
      <c r="A3659"/>
      <c r="B3659"/>
      <c r="C3659"/>
      <c r="D3659"/>
      <c r="E3659"/>
      <c r="F3659"/>
      <c r="G3659"/>
      <c r="H3659"/>
      <c r="I3659"/>
      <c r="J3659"/>
      <c r="K3659"/>
      <c r="L3659"/>
    </row>
    <row r="3660" spans="1:12" ht="16" x14ac:dyDescent="0.2">
      <c r="A3660"/>
      <c r="B3660"/>
      <c r="C3660"/>
      <c r="D3660"/>
      <c r="E3660"/>
      <c r="F3660"/>
      <c r="G3660"/>
      <c r="H3660"/>
      <c r="I3660"/>
      <c r="J3660"/>
      <c r="K3660"/>
      <c r="L3660"/>
    </row>
    <row r="3661" spans="1:12" ht="16" x14ac:dyDescent="0.2">
      <c r="A3661"/>
      <c r="B3661"/>
      <c r="C3661"/>
      <c r="D3661"/>
      <c r="E3661"/>
      <c r="F3661"/>
      <c r="G3661"/>
      <c r="H3661"/>
      <c r="I3661"/>
      <c r="J3661"/>
      <c r="K3661"/>
      <c r="L3661"/>
    </row>
    <row r="3662" spans="1:12" ht="16" x14ac:dyDescent="0.2">
      <c r="A3662"/>
      <c r="B3662"/>
      <c r="C3662"/>
      <c r="D3662"/>
      <c r="E3662"/>
      <c r="F3662"/>
      <c r="G3662"/>
      <c r="H3662"/>
      <c r="I3662"/>
      <c r="J3662"/>
      <c r="K3662"/>
      <c r="L3662"/>
    </row>
    <row r="3663" spans="1:12" ht="16" x14ac:dyDescent="0.2">
      <c r="A3663"/>
      <c r="B3663"/>
      <c r="C3663"/>
      <c r="D3663"/>
      <c r="E3663"/>
      <c r="F3663"/>
      <c r="G3663"/>
      <c r="H3663"/>
      <c r="I3663"/>
      <c r="J3663"/>
      <c r="K3663"/>
      <c r="L3663"/>
    </row>
    <row r="3664" spans="1:12" ht="16" x14ac:dyDescent="0.2">
      <c r="A3664"/>
      <c r="B3664"/>
      <c r="C3664"/>
      <c r="D3664"/>
      <c r="E3664"/>
      <c r="F3664"/>
      <c r="G3664"/>
      <c r="H3664"/>
      <c r="I3664"/>
      <c r="J3664"/>
      <c r="K3664"/>
      <c r="L3664"/>
    </row>
    <row r="3665" spans="1:12" ht="16" x14ac:dyDescent="0.2">
      <c r="A3665"/>
      <c r="B3665"/>
      <c r="C3665"/>
      <c r="D3665"/>
      <c r="E3665"/>
      <c r="F3665"/>
      <c r="G3665"/>
      <c r="H3665"/>
      <c r="I3665"/>
      <c r="J3665"/>
      <c r="K3665"/>
      <c r="L3665"/>
    </row>
    <row r="3666" spans="1:12" ht="16" x14ac:dyDescent="0.2">
      <c r="A3666"/>
      <c r="B3666"/>
      <c r="C3666"/>
      <c r="D3666"/>
      <c r="E3666"/>
      <c r="F3666"/>
      <c r="G3666"/>
      <c r="H3666"/>
      <c r="I3666"/>
      <c r="J3666"/>
      <c r="K3666"/>
      <c r="L3666"/>
    </row>
    <row r="3667" spans="1:12" ht="16" x14ac:dyDescent="0.2">
      <c r="A3667"/>
      <c r="B3667"/>
      <c r="C3667"/>
      <c r="D3667"/>
      <c r="E3667"/>
      <c r="F3667"/>
      <c r="G3667"/>
      <c r="H3667"/>
      <c r="I3667"/>
      <c r="J3667"/>
      <c r="K3667"/>
      <c r="L3667"/>
    </row>
    <row r="3668" spans="1:12" ht="16" x14ac:dyDescent="0.2">
      <c r="A3668"/>
      <c r="B3668"/>
      <c r="C3668"/>
      <c r="D3668"/>
      <c r="E3668"/>
      <c r="F3668"/>
      <c r="G3668"/>
      <c r="H3668"/>
      <c r="I3668"/>
      <c r="J3668"/>
      <c r="K3668"/>
      <c r="L3668"/>
    </row>
    <row r="3669" spans="1:12" ht="16" x14ac:dyDescent="0.2">
      <c r="A3669"/>
      <c r="B3669"/>
      <c r="C3669"/>
      <c r="D3669"/>
      <c r="E3669"/>
      <c r="F3669"/>
      <c r="G3669"/>
      <c r="H3669"/>
      <c r="I3669"/>
      <c r="J3669"/>
      <c r="K3669"/>
      <c r="L3669"/>
    </row>
    <row r="3670" spans="1:12" ht="16" x14ac:dyDescent="0.2">
      <c r="A3670"/>
      <c r="B3670"/>
      <c r="C3670"/>
      <c r="D3670"/>
      <c r="E3670"/>
      <c r="F3670"/>
      <c r="G3670"/>
      <c r="H3670"/>
      <c r="I3670"/>
      <c r="J3670"/>
      <c r="K3670"/>
      <c r="L3670"/>
    </row>
    <row r="3671" spans="1:12" ht="16" x14ac:dyDescent="0.2">
      <c r="A3671"/>
      <c r="B3671"/>
      <c r="C3671"/>
      <c r="D3671"/>
      <c r="E3671"/>
      <c r="F3671"/>
      <c r="G3671"/>
      <c r="H3671"/>
      <c r="I3671"/>
      <c r="J3671"/>
      <c r="K3671"/>
      <c r="L3671"/>
    </row>
    <row r="3672" spans="1:12" ht="16" x14ac:dyDescent="0.2">
      <c r="A3672"/>
      <c r="B3672"/>
      <c r="C3672"/>
      <c r="D3672"/>
      <c r="E3672"/>
      <c r="F3672"/>
      <c r="G3672"/>
      <c r="H3672"/>
      <c r="I3672"/>
      <c r="J3672"/>
      <c r="K3672"/>
      <c r="L3672"/>
    </row>
    <row r="3673" spans="1:12" ht="16" x14ac:dyDescent="0.2">
      <c r="A3673"/>
      <c r="B3673"/>
      <c r="C3673"/>
      <c r="D3673"/>
      <c r="E3673"/>
      <c r="F3673"/>
      <c r="G3673"/>
      <c r="H3673"/>
      <c r="I3673"/>
      <c r="J3673"/>
      <c r="K3673"/>
      <c r="L3673"/>
    </row>
    <row r="3674" spans="1:12" ht="16" x14ac:dyDescent="0.2">
      <c r="A3674"/>
      <c r="B3674"/>
      <c r="C3674"/>
      <c r="D3674"/>
      <c r="E3674"/>
      <c r="F3674"/>
      <c r="G3674"/>
      <c r="H3674"/>
      <c r="I3674"/>
      <c r="J3674"/>
      <c r="K3674"/>
      <c r="L3674"/>
    </row>
    <row r="3675" spans="1:12" ht="16" x14ac:dyDescent="0.2">
      <c r="A3675"/>
      <c r="B3675"/>
      <c r="C3675"/>
      <c r="D3675"/>
      <c r="E3675"/>
      <c r="F3675"/>
      <c r="G3675"/>
      <c r="H3675"/>
      <c r="I3675"/>
      <c r="J3675"/>
      <c r="K3675"/>
      <c r="L3675"/>
    </row>
    <row r="3676" spans="1:12" ht="16" x14ac:dyDescent="0.2">
      <c r="A3676"/>
      <c r="B3676"/>
      <c r="C3676"/>
      <c r="D3676"/>
      <c r="E3676"/>
      <c r="F3676"/>
      <c r="G3676"/>
      <c r="H3676"/>
      <c r="I3676"/>
      <c r="J3676"/>
      <c r="K3676"/>
      <c r="L3676"/>
    </row>
    <row r="3677" spans="1:12" ht="16" x14ac:dyDescent="0.2">
      <c r="A3677"/>
      <c r="B3677"/>
      <c r="C3677"/>
      <c r="D3677"/>
      <c r="E3677"/>
      <c r="F3677"/>
      <c r="G3677"/>
      <c r="H3677"/>
      <c r="I3677"/>
      <c r="J3677"/>
      <c r="K3677"/>
      <c r="L3677"/>
    </row>
    <row r="3678" spans="1:12" ht="16" x14ac:dyDescent="0.2">
      <c r="A3678"/>
      <c r="B3678"/>
      <c r="C3678"/>
      <c r="D3678"/>
      <c r="E3678"/>
      <c r="F3678"/>
      <c r="G3678"/>
      <c r="H3678"/>
      <c r="I3678"/>
      <c r="J3678"/>
      <c r="K3678"/>
      <c r="L3678"/>
    </row>
    <row r="3679" spans="1:12" ht="16" x14ac:dyDescent="0.2">
      <c r="A3679"/>
      <c r="B3679"/>
      <c r="C3679"/>
      <c r="D3679"/>
      <c r="E3679"/>
      <c r="F3679"/>
      <c r="G3679"/>
      <c r="H3679"/>
      <c r="I3679"/>
      <c r="J3679"/>
      <c r="K3679"/>
      <c r="L3679"/>
    </row>
    <row r="3680" spans="1:12" ht="16" x14ac:dyDescent="0.2">
      <c r="A3680"/>
      <c r="B3680"/>
      <c r="C3680"/>
      <c r="D3680"/>
      <c r="E3680"/>
      <c r="F3680"/>
      <c r="G3680"/>
      <c r="H3680"/>
      <c r="I3680"/>
      <c r="J3680"/>
      <c r="K3680"/>
      <c r="L3680"/>
    </row>
    <row r="3681" spans="1:12" ht="16" x14ac:dyDescent="0.2">
      <c r="A3681"/>
      <c r="B3681"/>
      <c r="C3681"/>
      <c r="D3681"/>
      <c r="E3681"/>
      <c r="F3681"/>
      <c r="G3681"/>
      <c r="H3681"/>
      <c r="I3681"/>
      <c r="J3681"/>
      <c r="K3681"/>
      <c r="L3681"/>
    </row>
    <row r="3682" spans="1:12" ht="16" x14ac:dyDescent="0.2">
      <c r="A3682"/>
      <c r="B3682"/>
      <c r="C3682"/>
      <c r="D3682"/>
      <c r="E3682"/>
      <c r="F3682"/>
      <c r="G3682"/>
      <c r="H3682"/>
      <c r="I3682"/>
      <c r="J3682"/>
      <c r="K3682"/>
      <c r="L3682"/>
    </row>
    <row r="3683" spans="1:12" ht="16" x14ac:dyDescent="0.2">
      <c r="A3683"/>
      <c r="B3683"/>
      <c r="C3683"/>
      <c r="D3683"/>
      <c r="E3683"/>
      <c r="F3683"/>
      <c r="G3683"/>
      <c r="H3683"/>
      <c r="I3683"/>
      <c r="J3683"/>
      <c r="K3683"/>
      <c r="L3683"/>
    </row>
    <row r="3684" spans="1:12" ht="16" x14ac:dyDescent="0.2">
      <c r="A3684"/>
      <c r="B3684"/>
      <c r="C3684"/>
      <c r="D3684"/>
      <c r="E3684"/>
      <c r="F3684"/>
      <c r="G3684"/>
      <c r="H3684"/>
      <c r="I3684"/>
      <c r="J3684"/>
      <c r="K3684"/>
      <c r="L3684"/>
    </row>
    <row r="3685" spans="1:12" ht="16" x14ac:dyDescent="0.2">
      <c r="A3685"/>
      <c r="B3685"/>
      <c r="C3685"/>
      <c r="D3685"/>
      <c r="E3685"/>
      <c r="F3685"/>
      <c r="G3685"/>
      <c r="H3685"/>
      <c r="I3685"/>
      <c r="J3685"/>
      <c r="K3685"/>
      <c r="L3685"/>
    </row>
    <row r="3686" spans="1:12" ht="16" x14ac:dyDescent="0.2">
      <c r="A3686"/>
      <c r="B3686"/>
      <c r="C3686"/>
      <c r="D3686"/>
      <c r="E3686"/>
      <c r="F3686"/>
      <c r="G3686"/>
      <c r="H3686"/>
      <c r="I3686"/>
      <c r="J3686"/>
      <c r="K3686"/>
      <c r="L3686"/>
    </row>
    <row r="3687" spans="1:12" ht="16" x14ac:dyDescent="0.2">
      <c r="A3687"/>
      <c r="B3687"/>
      <c r="C3687"/>
      <c r="D3687"/>
      <c r="E3687"/>
      <c r="F3687"/>
      <c r="G3687"/>
      <c r="H3687"/>
      <c r="I3687"/>
      <c r="J3687"/>
      <c r="K3687"/>
      <c r="L3687"/>
    </row>
    <row r="3688" spans="1:12" ht="16" x14ac:dyDescent="0.2">
      <c r="A3688"/>
      <c r="B3688"/>
      <c r="C3688"/>
      <c r="D3688"/>
      <c r="E3688"/>
      <c r="F3688"/>
      <c r="G3688"/>
      <c r="H3688"/>
      <c r="I3688"/>
      <c r="J3688"/>
      <c r="K3688"/>
      <c r="L3688"/>
    </row>
    <row r="3689" spans="1:12" ht="16" x14ac:dyDescent="0.2">
      <c r="A3689"/>
      <c r="B3689"/>
      <c r="C3689"/>
      <c r="D3689"/>
      <c r="E3689"/>
      <c r="F3689"/>
      <c r="G3689"/>
      <c r="H3689"/>
      <c r="I3689"/>
      <c r="J3689"/>
      <c r="K3689"/>
      <c r="L3689"/>
    </row>
    <row r="3690" spans="1:12" ht="16" x14ac:dyDescent="0.2">
      <c r="A3690"/>
      <c r="B3690"/>
      <c r="C3690"/>
      <c r="D3690"/>
      <c r="E3690"/>
      <c r="F3690"/>
      <c r="G3690"/>
      <c r="H3690"/>
      <c r="I3690"/>
      <c r="J3690"/>
      <c r="K3690"/>
      <c r="L3690"/>
    </row>
    <row r="3691" spans="1:12" ht="16" x14ac:dyDescent="0.2">
      <c r="A3691"/>
      <c r="B3691"/>
      <c r="C3691"/>
      <c r="D3691"/>
      <c r="E3691"/>
      <c r="F3691"/>
      <c r="G3691"/>
      <c r="H3691"/>
      <c r="I3691"/>
      <c r="J3691"/>
      <c r="K3691"/>
      <c r="L3691"/>
    </row>
    <row r="3692" spans="1:12" ht="16" x14ac:dyDescent="0.2">
      <c r="A3692"/>
      <c r="B3692"/>
      <c r="C3692"/>
      <c r="D3692"/>
      <c r="E3692"/>
      <c r="F3692"/>
      <c r="G3692"/>
      <c r="H3692"/>
      <c r="I3692"/>
      <c r="J3692"/>
      <c r="K3692"/>
      <c r="L3692"/>
    </row>
    <row r="3693" spans="1:12" ht="16" x14ac:dyDescent="0.2">
      <c r="A3693"/>
      <c r="B3693"/>
      <c r="C3693"/>
      <c r="D3693"/>
      <c r="E3693"/>
      <c r="F3693"/>
      <c r="G3693"/>
      <c r="H3693"/>
      <c r="I3693"/>
      <c r="J3693"/>
      <c r="K3693"/>
      <c r="L3693"/>
    </row>
    <row r="3694" spans="1:12" ht="16" x14ac:dyDescent="0.2">
      <c r="A3694"/>
      <c r="B3694"/>
      <c r="C3694"/>
      <c r="D3694"/>
      <c r="E3694"/>
      <c r="F3694"/>
      <c r="G3694"/>
      <c r="H3694"/>
      <c r="I3694"/>
      <c r="J3694"/>
      <c r="K3694"/>
      <c r="L3694"/>
    </row>
    <row r="3695" spans="1:12" ht="16" x14ac:dyDescent="0.2">
      <c r="A3695"/>
      <c r="B3695"/>
      <c r="C3695"/>
      <c r="D3695"/>
      <c r="E3695"/>
      <c r="F3695"/>
      <c r="G3695"/>
      <c r="H3695"/>
      <c r="I3695"/>
      <c r="J3695"/>
      <c r="K3695"/>
      <c r="L3695"/>
    </row>
    <row r="3696" spans="1:12" ht="16" x14ac:dyDescent="0.2">
      <c r="A3696"/>
      <c r="B3696"/>
      <c r="C3696"/>
      <c r="D3696"/>
      <c r="E3696"/>
      <c r="F3696"/>
      <c r="G3696"/>
      <c r="H3696"/>
      <c r="I3696"/>
      <c r="J3696"/>
      <c r="K3696"/>
      <c r="L3696"/>
    </row>
    <row r="3697" spans="1:12" ht="16" x14ac:dyDescent="0.2">
      <c r="A3697"/>
      <c r="B3697"/>
      <c r="C3697"/>
      <c r="D3697"/>
      <c r="E3697"/>
      <c r="F3697"/>
      <c r="G3697"/>
      <c r="H3697"/>
      <c r="I3697"/>
      <c r="J3697"/>
      <c r="K3697"/>
      <c r="L3697"/>
    </row>
    <row r="3698" spans="1:12" ht="16" x14ac:dyDescent="0.2">
      <c r="A3698"/>
      <c r="B3698"/>
      <c r="C3698"/>
      <c r="D3698"/>
      <c r="E3698"/>
      <c r="F3698"/>
      <c r="G3698"/>
      <c r="H3698"/>
      <c r="I3698"/>
      <c r="J3698"/>
      <c r="K3698"/>
      <c r="L3698"/>
    </row>
    <row r="3699" spans="1:12" ht="16" x14ac:dyDescent="0.2">
      <c r="A3699"/>
      <c r="B3699"/>
      <c r="C3699"/>
      <c r="D3699"/>
      <c r="E3699"/>
      <c r="F3699"/>
      <c r="G3699"/>
      <c r="H3699"/>
      <c r="I3699"/>
      <c r="J3699"/>
      <c r="K3699"/>
      <c r="L3699"/>
    </row>
    <row r="3700" spans="1:12" ht="16" x14ac:dyDescent="0.2">
      <c r="A3700"/>
      <c r="B3700"/>
      <c r="C3700"/>
      <c r="D3700"/>
      <c r="E3700"/>
      <c r="F3700"/>
      <c r="G3700"/>
      <c r="H3700"/>
      <c r="I3700"/>
      <c r="J3700"/>
      <c r="K3700"/>
      <c r="L3700"/>
    </row>
    <row r="3701" spans="1:12" ht="16" x14ac:dyDescent="0.2">
      <c r="A3701"/>
      <c r="B3701"/>
      <c r="C3701"/>
      <c r="D3701"/>
      <c r="E3701"/>
      <c r="F3701"/>
      <c r="G3701"/>
      <c r="H3701"/>
      <c r="I3701"/>
      <c r="J3701"/>
      <c r="K3701"/>
      <c r="L3701"/>
    </row>
    <row r="3702" spans="1:12" ht="16" x14ac:dyDescent="0.2">
      <c r="A3702"/>
      <c r="B3702"/>
      <c r="C3702"/>
      <c r="D3702"/>
      <c r="E3702"/>
      <c r="F3702"/>
      <c r="G3702"/>
      <c r="H3702"/>
      <c r="I3702"/>
      <c r="J3702"/>
      <c r="K3702"/>
      <c r="L3702"/>
    </row>
    <row r="3703" spans="1:12" ht="16" x14ac:dyDescent="0.2">
      <c r="A3703"/>
      <c r="B3703"/>
      <c r="C3703"/>
      <c r="D3703"/>
      <c r="E3703"/>
      <c r="F3703"/>
      <c r="G3703"/>
      <c r="H3703"/>
      <c r="I3703"/>
      <c r="J3703"/>
      <c r="K3703"/>
      <c r="L3703"/>
    </row>
    <row r="3704" spans="1:12" ht="16" x14ac:dyDescent="0.2">
      <c r="A3704"/>
      <c r="B3704"/>
      <c r="C3704"/>
      <c r="D3704"/>
      <c r="E3704"/>
      <c r="F3704"/>
      <c r="G3704"/>
      <c r="H3704"/>
      <c r="I3704"/>
      <c r="J3704"/>
      <c r="K3704"/>
      <c r="L3704"/>
    </row>
    <row r="3705" spans="1:12" ht="16" x14ac:dyDescent="0.2">
      <c r="A3705"/>
      <c r="B3705"/>
      <c r="C3705"/>
      <c r="D3705"/>
      <c r="E3705"/>
      <c r="F3705"/>
      <c r="G3705"/>
      <c r="H3705"/>
      <c r="I3705"/>
      <c r="J3705"/>
      <c r="K3705"/>
      <c r="L3705"/>
    </row>
    <row r="3706" spans="1:12" ht="16" x14ac:dyDescent="0.2">
      <c r="A3706"/>
      <c r="B3706"/>
      <c r="C3706"/>
      <c r="D3706"/>
      <c r="E3706"/>
      <c r="F3706"/>
      <c r="G3706"/>
      <c r="H3706"/>
      <c r="I3706"/>
      <c r="J3706"/>
      <c r="K3706"/>
      <c r="L3706"/>
    </row>
    <row r="3707" spans="1:12" ht="16" x14ac:dyDescent="0.2">
      <c r="A3707"/>
      <c r="B3707"/>
      <c r="C3707"/>
      <c r="D3707"/>
      <c r="E3707"/>
      <c r="F3707"/>
      <c r="G3707"/>
      <c r="H3707"/>
      <c r="I3707"/>
      <c r="J3707"/>
      <c r="K3707"/>
      <c r="L3707"/>
    </row>
    <row r="3708" spans="1:12" ht="16" x14ac:dyDescent="0.2">
      <c r="A3708"/>
      <c r="B3708"/>
      <c r="C3708"/>
      <c r="D3708"/>
      <c r="E3708"/>
      <c r="F3708"/>
      <c r="G3708"/>
      <c r="H3708"/>
      <c r="I3708"/>
      <c r="J3708"/>
      <c r="K3708"/>
      <c r="L3708"/>
    </row>
    <row r="3709" spans="1:12" ht="16" x14ac:dyDescent="0.2">
      <c r="A3709"/>
      <c r="B3709"/>
      <c r="C3709"/>
      <c r="D3709"/>
      <c r="E3709"/>
      <c r="F3709"/>
      <c r="G3709"/>
      <c r="H3709"/>
      <c r="I3709"/>
      <c r="J3709"/>
      <c r="K3709"/>
      <c r="L3709"/>
    </row>
    <row r="3710" spans="1:12" ht="16" x14ac:dyDescent="0.2">
      <c r="A3710"/>
      <c r="B3710"/>
      <c r="C3710"/>
      <c r="D3710"/>
      <c r="E3710"/>
      <c r="F3710"/>
      <c r="G3710"/>
      <c r="H3710"/>
      <c r="I3710"/>
      <c r="J3710"/>
      <c r="K3710"/>
      <c r="L3710"/>
    </row>
    <row r="3711" spans="1:12" ht="16" x14ac:dyDescent="0.2">
      <c r="A3711"/>
      <c r="B3711"/>
      <c r="C3711"/>
      <c r="D3711"/>
      <c r="E3711"/>
      <c r="F3711"/>
      <c r="G3711"/>
      <c r="H3711"/>
      <c r="I3711"/>
      <c r="J3711"/>
      <c r="K3711"/>
      <c r="L3711"/>
    </row>
    <row r="3712" spans="1:12" ht="16" x14ac:dyDescent="0.2">
      <c r="A3712"/>
      <c r="B3712"/>
      <c r="C3712"/>
      <c r="D3712"/>
      <c r="E3712"/>
      <c r="F3712"/>
      <c r="G3712"/>
      <c r="H3712"/>
      <c r="I3712"/>
      <c r="J3712"/>
      <c r="K3712"/>
      <c r="L3712"/>
    </row>
    <row r="3713" spans="1:12" ht="16" x14ac:dyDescent="0.2">
      <c r="A3713"/>
      <c r="B3713"/>
      <c r="C3713"/>
      <c r="D3713"/>
      <c r="E3713"/>
      <c r="F3713"/>
      <c r="G3713"/>
      <c r="H3713"/>
      <c r="I3713"/>
      <c r="J3713"/>
      <c r="K3713"/>
      <c r="L3713"/>
    </row>
    <row r="3714" spans="1:12" ht="16" x14ac:dyDescent="0.2">
      <c r="A3714"/>
      <c r="B3714"/>
      <c r="C3714"/>
      <c r="D3714"/>
      <c r="E3714"/>
      <c r="F3714"/>
      <c r="G3714"/>
      <c r="H3714"/>
      <c r="I3714"/>
      <c r="J3714"/>
      <c r="K3714"/>
      <c r="L3714"/>
    </row>
    <row r="3715" spans="1:12" ht="16" x14ac:dyDescent="0.2">
      <c r="A3715"/>
      <c r="B3715"/>
      <c r="C3715"/>
      <c r="D3715"/>
      <c r="E3715"/>
      <c r="F3715"/>
      <c r="G3715"/>
      <c r="H3715"/>
      <c r="I3715"/>
      <c r="J3715"/>
      <c r="K3715"/>
      <c r="L3715"/>
    </row>
    <row r="3716" spans="1:12" ht="16" x14ac:dyDescent="0.2">
      <c r="A3716"/>
      <c r="B3716"/>
      <c r="C3716"/>
      <c r="D3716"/>
      <c r="E3716"/>
      <c r="F3716"/>
      <c r="G3716"/>
      <c r="H3716"/>
      <c r="I3716"/>
      <c r="J3716"/>
      <c r="K3716"/>
      <c r="L3716"/>
    </row>
    <row r="3717" spans="1:12" ht="16" x14ac:dyDescent="0.2">
      <c r="A3717"/>
      <c r="B3717"/>
      <c r="C3717"/>
      <c r="D3717"/>
      <c r="E3717"/>
      <c r="F3717"/>
      <c r="G3717"/>
      <c r="H3717"/>
      <c r="I3717"/>
      <c r="J3717"/>
      <c r="K3717"/>
      <c r="L3717"/>
    </row>
    <row r="3718" spans="1:12" ht="16" x14ac:dyDescent="0.2">
      <c r="A3718"/>
      <c r="B3718"/>
      <c r="C3718"/>
      <c r="D3718"/>
      <c r="E3718"/>
      <c r="F3718"/>
      <c r="G3718"/>
      <c r="H3718"/>
      <c r="I3718"/>
      <c r="J3718"/>
      <c r="K3718"/>
      <c r="L3718"/>
    </row>
    <row r="3719" spans="1:12" ht="16" x14ac:dyDescent="0.2">
      <c r="A3719"/>
      <c r="B3719"/>
      <c r="C3719"/>
      <c r="D3719"/>
      <c r="E3719"/>
      <c r="F3719"/>
      <c r="G3719"/>
      <c r="H3719"/>
      <c r="I3719"/>
      <c r="J3719"/>
      <c r="K3719"/>
      <c r="L3719"/>
    </row>
    <row r="3720" spans="1:12" ht="16" x14ac:dyDescent="0.2">
      <c r="A3720"/>
      <c r="B3720"/>
      <c r="C3720"/>
      <c r="D3720"/>
      <c r="E3720"/>
      <c r="F3720"/>
      <c r="G3720"/>
      <c r="H3720"/>
      <c r="I3720"/>
      <c r="J3720"/>
      <c r="K3720"/>
      <c r="L3720"/>
    </row>
    <row r="3721" spans="1:12" ht="16" x14ac:dyDescent="0.2">
      <c r="A3721"/>
      <c r="B3721"/>
      <c r="C3721"/>
      <c r="D3721"/>
      <c r="E3721"/>
      <c r="F3721"/>
      <c r="G3721"/>
      <c r="H3721"/>
      <c r="I3721"/>
      <c r="J3721"/>
      <c r="K3721"/>
      <c r="L3721"/>
    </row>
    <row r="3722" spans="1:12" ht="16" x14ac:dyDescent="0.2">
      <c r="A3722"/>
      <c r="B3722"/>
      <c r="C3722"/>
      <c r="D3722"/>
      <c r="E3722"/>
      <c r="F3722"/>
      <c r="G3722"/>
      <c r="H3722"/>
      <c r="I3722"/>
      <c r="J3722"/>
      <c r="K3722"/>
      <c r="L3722"/>
    </row>
    <row r="3723" spans="1:12" ht="16" x14ac:dyDescent="0.2">
      <c r="A3723"/>
      <c r="B3723"/>
      <c r="C3723"/>
      <c r="D3723"/>
      <c r="E3723"/>
      <c r="F3723"/>
      <c r="G3723"/>
      <c r="H3723"/>
      <c r="I3723"/>
      <c r="J3723"/>
      <c r="K3723"/>
      <c r="L3723"/>
    </row>
    <row r="3724" spans="1:12" ht="16" x14ac:dyDescent="0.2">
      <c r="A3724"/>
      <c r="B3724"/>
      <c r="C3724"/>
      <c r="D3724"/>
      <c r="E3724"/>
      <c r="F3724"/>
      <c r="G3724"/>
      <c r="H3724"/>
      <c r="I3724"/>
      <c r="J3724"/>
      <c r="K3724"/>
      <c r="L3724"/>
    </row>
    <row r="3725" spans="1:12" ht="16" x14ac:dyDescent="0.2">
      <c r="A3725"/>
      <c r="B3725"/>
      <c r="C3725"/>
      <c r="D3725"/>
      <c r="E3725"/>
      <c r="F3725"/>
      <c r="G3725"/>
      <c r="H3725"/>
      <c r="I3725"/>
      <c r="J3725"/>
      <c r="K3725"/>
      <c r="L3725"/>
    </row>
    <row r="3726" spans="1:12" ht="16" x14ac:dyDescent="0.2">
      <c r="A3726"/>
      <c r="B3726"/>
      <c r="C3726"/>
      <c r="D3726"/>
      <c r="E3726"/>
      <c r="F3726"/>
      <c r="G3726"/>
      <c r="H3726"/>
      <c r="I3726"/>
      <c r="J3726"/>
      <c r="K3726"/>
      <c r="L3726"/>
    </row>
    <row r="3727" spans="1:12" ht="16" x14ac:dyDescent="0.2">
      <c r="A3727"/>
      <c r="B3727"/>
      <c r="C3727"/>
      <c r="D3727"/>
      <c r="E3727"/>
      <c r="F3727"/>
      <c r="G3727"/>
      <c r="H3727"/>
      <c r="I3727"/>
      <c r="J3727"/>
      <c r="K3727"/>
      <c r="L3727"/>
    </row>
    <row r="3728" spans="1:12" ht="16" x14ac:dyDescent="0.2">
      <c r="A3728"/>
      <c r="B3728"/>
      <c r="C3728"/>
      <c r="D3728"/>
      <c r="E3728"/>
      <c r="F3728"/>
      <c r="G3728"/>
      <c r="H3728"/>
      <c r="I3728"/>
      <c r="J3728"/>
      <c r="K3728"/>
      <c r="L3728"/>
    </row>
    <row r="3729" spans="1:12" ht="16" x14ac:dyDescent="0.2">
      <c r="A3729"/>
      <c r="B3729"/>
      <c r="C3729"/>
      <c r="D3729"/>
      <c r="E3729"/>
      <c r="F3729"/>
      <c r="G3729"/>
      <c r="H3729"/>
      <c r="I3729"/>
      <c r="J3729"/>
      <c r="K3729"/>
      <c r="L3729"/>
    </row>
    <row r="3730" spans="1:12" ht="16" x14ac:dyDescent="0.2">
      <c r="A3730"/>
      <c r="B3730"/>
      <c r="C3730"/>
      <c r="D3730"/>
      <c r="E3730"/>
      <c r="F3730"/>
      <c r="G3730"/>
      <c r="H3730"/>
      <c r="I3730"/>
      <c r="J3730"/>
      <c r="K3730"/>
      <c r="L3730"/>
    </row>
    <row r="3731" spans="1:12" ht="16" x14ac:dyDescent="0.2">
      <c r="A3731"/>
      <c r="B3731"/>
      <c r="C3731"/>
      <c r="D3731"/>
      <c r="E3731"/>
      <c r="F3731"/>
      <c r="G3731"/>
      <c r="H3731"/>
      <c r="I3731"/>
      <c r="J3731"/>
      <c r="K3731"/>
      <c r="L3731"/>
    </row>
    <row r="3732" spans="1:12" ht="16" x14ac:dyDescent="0.2">
      <c r="A3732"/>
      <c r="B3732"/>
      <c r="C3732"/>
      <c r="D3732"/>
      <c r="E3732"/>
      <c r="F3732"/>
      <c r="G3732"/>
      <c r="H3732"/>
      <c r="I3732"/>
      <c r="J3732"/>
      <c r="K3732"/>
      <c r="L3732"/>
    </row>
    <row r="3733" spans="1:12" ht="16" x14ac:dyDescent="0.2">
      <c r="A3733"/>
      <c r="B3733"/>
      <c r="C3733"/>
      <c r="D3733"/>
      <c r="E3733"/>
      <c r="F3733"/>
      <c r="G3733"/>
      <c r="H3733"/>
      <c r="I3733"/>
      <c r="J3733"/>
      <c r="K3733"/>
      <c r="L3733"/>
    </row>
    <row r="3734" spans="1:12" ht="16" x14ac:dyDescent="0.2">
      <c r="A3734"/>
      <c r="B3734"/>
      <c r="C3734"/>
      <c r="D3734"/>
      <c r="E3734"/>
      <c r="F3734"/>
      <c r="G3734"/>
      <c r="H3734"/>
      <c r="I3734"/>
      <c r="J3734"/>
      <c r="K3734"/>
      <c r="L3734"/>
    </row>
    <row r="3735" spans="1:12" ht="16" x14ac:dyDescent="0.2">
      <c r="A3735"/>
      <c r="B3735"/>
      <c r="C3735"/>
      <c r="D3735"/>
      <c r="E3735"/>
      <c r="F3735"/>
      <c r="G3735"/>
      <c r="H3735"/>
      <c r="I3735"/>
      <c r="J3735"/>
      <c r="K3735"/>
      <c r="L3735"/>
    </row>
    <row r="3736" spans="1:12" ht="16" x14ac:dyDescent="0.2">
      <c r="A3736"/>
      <c r="B3736"/>
      <c r="C3736"/>
      <c r="D3736"/>
      <c r="E3736"/>
      <c r="F3736"/>
      <c r="G3736"/>
      <c r="H3736"/>
      <c r="I3736"/>
      <c r="J3736"/>
      <c r="K3736"/>
      <c r="L3736"/>
    </row>
    <row r="3737" spans="1:12" ht="16" x14ac:dyDescent="0.2">
      <c r="A3737"/>
      <c r="B3737"/>
      <c r="C3737"/>
      <c r="D3737"/>
      <c r="E3737"/>
      <c r="F3737"/>
      <c r="G3737"/>
      <c r="H3737"/>
      <c r="I3737"/>
      <c r="J3737"/>
      <c r="K3737"/>
      <c r="L3737"/>
    </row>
    <row r="3738" spans="1:12" ht="16" x14ac:dyDescent="0.2">
      <c r="A3738"/>
      <c r="B3738"/>
      <c r="C3738"/>
      <c r="D3738"/>
      <c r="E3738"/>
      <c r="F3738"/>
      <c r="G3738"/>
      <c r="H3738"/>
      <c r="I3738"/>
      <c r="J3738"/>
      <c r="K3738"/>
      <c r="L3738"/>
    </row>
    <row r="3739" spans="1:12" ht="16" x14ac:dyDescent="0.2">
      <c r="A3739"/>
      <c r="B3739"/>
      <c r="C3739"/>
      <c r="D3739"/>
      <c r="E3739"/>
      <c r="F3739"/>
      <c r="G3739"/>
      <c r="H3739"/>
      <c r="I3739"/>
      <c r="J3739"/>
      <c r="K3739"/>
      <c r="L3739"/>
    </row>
    <row r="3740" spans="1:12" ht="16" x14ac:dyDescent="0.2">
      <c r="A3740"/>
      <c r="B3740"/>
      <c r="C3740"/>
      <c r="D3740"/>
      <c r="E3740"/>
      <c r="F3740"/>
      <c r="G3740"/>
      <c r="H3740"/>
      <c r="I3740"/>
      <c r="J3740"/>
      <c r="K3740"/>
      <c r="L3740"/>
    </row>
    <row r="3741" spans="1:12" ht="16" x14ac:dyDescent="0.2">
      <c r="A3741"/>
      <c r="B3741"/>
      <c r="C3741"/>
      <c r="D3741"/>
      <c r="E3741"/>
      <c r="F3741"/>
      <c r="G3741"/>
      <c r="H3741"/>
      <c r="I3741"/>
      <c r="J3741"/>
      <c r="K3741"/>
      <c r="L3741"/>
    </row>
    <row r="3742" spans="1:12" ht="16" x14ac:dyDescent="0.2">
      <c r="A3742"/>
      <c r="B3742"/>
      <c r="C3742"/>
      <c r="D3742"/>
      <c r="E3742"/>
      <c r="F3742"/>
      <c r="G3742"/>
      <c r="H3742"/>
      <c r="I3742"/>
      <c r="J3742"/>
      <c r="K3742"/>
      <c r="L3742"/>
    </row>
    <row r="3743" spans="1:12" ht="16" x14ac:dyDescent="0.2">
      <c r="A3743"/>
      <c r="B3743"/>
      <c r="C3743"/>
      <c r="D3743"/>
      <c r="E3743"/>
      <c r="F3743"/>
      <c r="G3743"/>
      <c r="H3743"/>
      <c r="I3743"/>
      <c r="J3743"/>
      <c r="K3743"/>
      <c r="L3743"/>
    </row>
    <row r="3744" spans="1:12" ht="16" x14ac:dyDescent="0.2">
      <c r="A3744"/>
      <c r="B3744"/>
      <c r="C3744"/>
      <c r="D3744"/>
      <c r="E3744"/>
      <c r="F3744"/>
      <c r="G3744"/>
      <c r="H3744"/>
      <c r="I3744"/>
      <c r="J3744"/>
      <c r="K3744"/>
      <c r="L3744"/>
    </row>
    <row r="3745" spans="1:12" ht="16" x14ac:dyDescent="0.2">
      <c r="A3745"/>
      <c r="B3745"/>
      <c r="C3745"/>
      <c r="D3745"/>
      <c r="E3745"/>
      <c r="F3745"/>
      <c r="G3745"/>
      <c r="H3745"/>
      <c r="I3745"/>
      <c r="J3745"/>
      <c r="K3745"/>
      <c r="L3745"/>
    </row>
    <row r="3746" spans="1:12" ht="16" x14ac:dyDescent="0.2">
      <c r="A3746"/>
      <c r="B3746"/>
      <c r="C3746"/>
      <c r="D3746"/>
      <c r="E3746"/>
      <c r="F3746"/>
      <c r="G3746"/>
      <c r="H3746"/>
      <c r="I3746"/>
      <c r="J3746"/>
      <c r="K3746"/>
      <c r="L3746"/>
    </row>
    <row r="3747" spans="1:12" ht="16" x14ac:dyDescent="0.2">
      <c r="A3747"/>
      <c r="B3747"/>
      <c r="C3747"/>
      <c r="D3747"/>
      <c r="E3747"/>
      <c r="F3747"/>
      <c r="G3747"/>
      <c r="H3747"/>
      <c r="I3747"/>
      <c r="J3747"/>
      <c r="K3747"/>
      <c r="L3747"/>
    </row>
    <row r="3748" spans="1:12" ht="16" x14ac:dyDescent="0.2">
      <c r="A3748"/>
      <c r="B3748"/>
      <c r="C3748"/>
      <c r="D3748"/>
      <c r="E3748"/>
      <c r="F3748"/>
      <c r="G3748"/>
      <c r="H3748"/>
      <c r="I3748"/>
      <c r="J3748"/>
      <c r="K3748"/>
      <c r="L3748"/>
    </row>
    <row r="3749" spans="1:12" ht="16" x14ac:dyDescent="0.2">
      <c r="A3749"/>
      <c r="B3749"/>
      <c r="C3749"/>
      <c r="D3749"/>
      <c r="E3749"/>
      <c r="F3749"/>
      <c r="G3749"/>
      <c r="H3749"/>
      <c r="I3749"/>
      <c r="J3749"/>
      <c r="K3749"/>
      <c r="L3749"/>
    </row>
    <row r="3750" spans="1:12" ht="16" x14ac:dyDescent="0.2">
      <c r="A3750"/>
      <c r="B3750"/>
      <c r="C3750"/>
      <c r="D3750"/>
      <c r="E3750"/>
      <c r="F3750"/>
      <c r="G3750"/>
      <c r="H3750"/>
      <c r="I3750"/>
      <c r="J3750"/>
      <c r="K3750"/>
      <c r="L3750"/>
    </row>
    <row r="3751" spans="1:12" ht="16" x14ac:dyDescent="0.2">
      <c r="A3751"/>
      <c r="B3751"/>
      <c r="C3751"/>
      <c r="D3751"/>
      <c r="E3751"/>
      <c r="F3751"/>
      <c r="G3751"/>
      <c r="H3751"/>
      <c r="I3751"/>
      <c r="J3751"/>
      <c r="K3751"/>
      <c r="L3751"/>
    </row>
    <row r="3752" spans="1:12" ht="16" x14ac:dyDescent="0.2">
      <c r="A3752"/>
      <c r="B3752"/>
      <c r="C3752"/>
      <c r="D3752"/>
      <c r="E3752"/>
      <c r="F3752"/>
      <c r="G3752"/>
      <c r="H3752"/>
      <c r="I3752"/>
      <c r="J3752"/>
      <c r="K3752"/>
      <c r="L3752"/>
    </row>
    <row r="3753" spans="1:12" ht="16" x14ac:dyDescent="0.2">
      <c r="A3753"/>
      <c r="B3753"/>
      <c r="C3753"/>
      <c r="D3753"/>
      <c r="E3753"/>
      <c r="F3753"/>
      <c r="G3753"/>
      <c r="H3753"/>
      <c r="I3753"/>
      <c r="J3753"/>
      <c r="K3753"/>
      <c r="L3753"/>
    </row>
    <row r="3754" spans="1:12" ht="16" x14ac:dyDescent="0.2">
      <c r="A3754"/>
      <c r="B3754"/>
      <c r="C3754"/>
      <c r="D3754"/>
      <c r="E3754"/>
      <c r="F3754"/>
      <c r="G3754"/>
      <c r="H3754"/>
      <c r="I3754"/>
      <c r="J3754"/>
      <c r="K3754"/>
      <c r="L3754"/>
    </row>
    <row r="3755" spans="1:12" ht="16" x14ac:dyDescent="0.2">
      <c r="A3755"/>
      <c r="B3755"/>
      <c r="C3755"/>
      <c r="D3755"/>
      <c r="E3755"/>
      <c r="F3755"/>
      <c r="G3755"/>
      <c r="H3755"/>
      <c r="I3755"/>
      <c r="J3755"/>
      <c r="K3755"/>
      <c r="L3755"/>
    </row>
    <row r="3756" spans="1:12" ht="16" x14ac:dyDescent="0.2">
      <c r="A3756"/>
      <c r="B3756"/>
      <c r="C3756"/>
      <c r="D3756"/>
      <c r="E3756"/>
      <c r="F3756"/>
      <c r="G3756"/>
      <c r="H3756"/>
      <c r="I3756"/>
      <c r="J3756"/>
      <c r="K3756"/>
      <c r="L3756"/>
    </row>
    <row r="3757" spans="1:12" ht="16" x14ac:dyDescent="0.2">
      <c r="A3757"/>
      <c r="B3757"/>
      <c r="C3757"/>
      <c r="D3757"/>
      <c r="E3757"/>
      <c r="F3757"/>
      <c r="G3757"/>
      <c r="H3757"/>
      <c r="I3757"/>
      <c r="J3757"/>
      <c r="K3757"/>
      <c r="L3757"/>
    </row>
    <row r="3758" spans="1:12" ht="16" x14ac:dyDescent="0.2">
      <c r="A3758"/>
      <c r="B3758"/>
      <c r="C3758"/>
      <c r="D3758"/>
      <c r="E3758"/>
      <c r="F3758"/>
      <c r="G3758"/>
      <c r="H3758"/>
      <c r="I3758"/>
      <c r="J3758"/>
      <c r="K3758"/>
      <c r="L3758"/>
    </row>
    <row r="3759" spans="1:12" ht="16" x14ac:dyDescent="0.2">
      <c r="A3759"/>
      <c r="B3759"/>
      <c r="C3759"/>
      <c r="D3759"/>
      <c r="E3759"/>
      <c r="F3759"/>
      <c r="G3759"/>
      <c r="H3759"/>
      <c r="I3759"/>
      <c r="J3759"/>
      <c r="K3759"/>
      <c r="L3759"/>
    </row>
    <row r="3760" spans="1:12" ht="16" x14ac:dyDescent="0.2">
      <c r="A3760"/>
      <c r="B3760"/>
      <c r="C3760"/>
      <c r="D3760"/>
      <c r="E3760"/>
      <c r="F3760"/>
      <c r="G3760"/>
      <c r="H3760"/>
      <c r="I3760"/>
      <c r="J3760"/>
      <c r="K3760"/>
      <c r="L3760"/>
    </row>
    <row r="3761" spans="1:12" ht="16" x14ac:dyDescent="0.2">
      <c r="A3761"/>
      <c r="B3761"/>
      <c r="C3761"/>
      <c r="D3761"/>
      <c r="E3761"/>
      <c r="F3761"/>
      <c r="G3761"/>
      <c r="H3761"/>
      <c r="I3761"/>
      <c r="J3761"/>
      <c r="K3761"/>
      <c r="L3761"/>
    </row>
    <row r="3762" spans="1:12" ht="16" x14ac:dyDescent="0.2">
      <c r="A3762"/>
      <c r="B3762"/>
      <c r="C3762"/>
      <c r="D3762"/>
      <c r="E3762"/>
      <c r="F3762"/>
      <c r="G3762"/>
      <c r="H3762"/>
      <c r="I3762"/>
      <c r="J3762"/>
      <c r="K3762"/>
      <c r="L3762"/>
    </row>
    <row r="3763" spans="1:12" ht="16" x14ac:dyDescent="0.2">
      <c r="A3763"/>
      <c r="B3763"/>
      <c r="C3763"/>
      <c r="D3763"/>
      <c r="E3763"/>
      <c r="F3763"/>
      <c r="G3763"/>
      <c r="H3763"/>
      <c r="I3763"/>
      <c r="J3763"/>
      <c r="K3763"/>
      <c r="L3763"/>
    </row>
    <row r="3764" spans="1:12" ht="16" x14ac:dyDescent="0.2">
      <c r="A3764"/>
      <c r="B3764"/>
      <c r="C3764"/>
      <c r="D3764"/>
      <c r="E3764"/>
      <c r="F3764"/>
      <c r="G3764"/>
      <c r="H3764"/>
      <c r="I3764"/>
      <c r="J3764"/>
      <c r="K3764"/>
      <c r="L3764"/>
    </row>
    <row r="3765" spans="1:12" ht="16" x14ac:dyDescent="0.2">
      <c r="A3765"/>
      <c r="B3765"/>
      <c r="C3765"/>
      <c r="D3765"/>
      <c r="E3765"/>
      <c r="F3765"/>
      <c r="G3765"/>
      <c r="H3765"/>
      <c r="I3765"/>
      <c r="J3765"/>
      <c r="K3765"/>
      <c r="L3765"/>
    </row>
    <row r="3766" spans="1:12" ht="16" x14ac:dyDescent="0.2">
      <c r="A3766"/>
      <c r="B3766"/>
      <c r="C3766"/>
      <c r="D3766"/>
      <c r="E3766"/>
      <c r="F3766"/>
      <c r="G3766"/>
      <c r="H3766"/>
      <c r="I3766"/>
      <c r="J3766"/>
      <c r="K3766"/>
      <c r="L3766"/>
    </row>
    <row r="3767" spans="1:12" ht="16" x14ac:dyDescent="0.2">
      <c r="A3767"/>
      <c r="B3767"/>
      <c r="C3767"/>
      <c r="D3767"/>
      <c r="E3767"/>
      <c r="F3767"/>
      <c r="G3767"/>
      <c r="H3767"/>
      <c r="I3767"/>
      <c r="J3767"/>
      <c r="K3767"/>
      <c r="L3767"/>
    </row>
    <row r="3768" spans="1:12" ht="16" x14ac:dyDescent="0.2">
      <c r="A3768"/>
      <c r="B3768"/>
      <c r="C3768"/>
      <c r="D3768"/>
      <c r="E3768"/>
      <c r="F3768"/>
      <c r="G3768"/>
      <c r="H3768"/>
      <c r="I3768"/>
      <c r="J3768"/>
      <c r="K3768"/>
      <c r="L3768"/>
    </row>
    <row r="3769" spans="1:12" ht="16" x14ac:dyDescent="0.2">
      <c r="A3769"/>
      <c r="B3769"/>
      <c r="C3769"/>
      <c r="D3769"/>
      <c r="E3769"/>
      <c r="F3769"/>
      <c r="G3769"/>
      <c r="H3769"/>
      <c r="I3769"/>
      <c r="J3769"/>
      <c r="K3769"/>
      <c r="L3769"/>
    </row>
    <row r="3770" spans="1:12" ht="16" x14ac:dyDescent="0.2">
      <c r="A3770"/>
      <c r="B3770"/>
      <c r="C3770"/>
      <c r="D3770"/>
      <c r="E3770"/>
      <c r="F3770"/>
      <c r="G3770"/>
      <c r="H3770"/>
      <c r="I3770"/>
      <c r="J3770"/>
      <c r="K3770"/>
      <c r="L3770"/>
    </row>
    <row r="3771" spans="1:12" ht="16" x14ac:dyDescent="0.2">
      <c r="A3771"/>
      <c r="B3771"/>
      <c r="C3771"/>
      <c r="D3771"/>
      <c r="E3771"/>
      <c r="F3771"/>
      <c r="G3771"/>
      <c r="H3771"/>
      <c r="I3771"/>
      <c r="J3771"/>
      <c r="K3771"/>
      <c r="L3771"/>
    </row>
    <row r="3772" spans="1:12" ht="16" x14ac:dyDescent="0.2">
      <c r="A3772"/>
      <c r="B3772"/>
      <c r="C3772"/>
      <c r="D3772"/>
      <c r="E3772"/>
      <c r="F3772"/>
      <c r="G3772"/>
      <c r="H3772"/>
      <c r="I3772"/>
      <c r="J3772"/>
      <c r="K3772"/>
      <c r="L3772"/>
    </row>
    <row r="3773" spans="1:12" ht="16" x14ac:dyDescent="0.2">
      <c r="A3773"/>
      <c r="B3773"/>
      <c r="C3773"/>
      <c r="D3773"/>
      <c r="E3773"/>
      <c r="F3773"/>
      <c r="G3773"/>
      <c r="H3773"/>
      <c r="I3773"/>
      <c r="J3773"/>
      <c r="K3773"/>
      <c r="L3773"/>
    </row>
    <row r="3774" spans="1:12" ht="16" x14ac:dyDescent="0.2">
      <c r="A3774"/>
      <c r="B3774"/>
      <c r="C3774"/>
      <c r="D3774"/>
      <c r="E3774"/>
      <c r="F3774"/>
      <c r="G3774"/>
      <c r="H3774"/>
      <c r="I3774"/>
      <c r="J3774"/>
      <c r="K3774"/>
      <c r="L3774"/>
    </row>
    <row r="3775" spans="1:12" ht="16" x14ac:dyDescent="0.2">
      <c r="A3775"/>
      <c r="B3775"/>
      <c r="C3775"/>
      <c r="D3775"/>
      <c r="E3775"/>
      <c r="F3775"/>
      <c r="G3775"/>
      <c r="H3775"/>
      <c r="I3775"/>
      <c r="J3775"/>
      <c r="K3775"/>
      <c r="L3775"/>
    </row>
    <row r="3776" spans="1:12" ht="16" x14ac:dyDescent="0.2">
      <c r="A3776"/>
      <c r="B3776"/>
      <c r="C3776"/>
      <c r="D3776"/>
      <c r="E3776"/>
      <c r="F3776"/>
      <c r="G3776"/>
      <c r="H3776"/>
      <c r="I3776"/>
      <c r="J3776"/>
      <c r="K3776"/>
      <c r="L3776"/>
    </row>
    <row r="3777" spans="1:12" ht="16" x14ac:dyDescent="0.2">
      <c r="A3777"/>
      <c r="B3777"/>
      <c r="C3777"/>
      <c r="D3777"/>
      <c r="E3777"/>
      <c r="F3777"/>
      <c r="G3777"/>
      <c r="H3777"/>
      <c r="I3777"/>
      <c r="J3777"/>
      <c r="K3777"/>
      <c r="L3777"/>
    </row>
    <row r="3778" spans="1:12" ht="16" x14ac:dyDescent="0.2">
      <c r="A3778"/>
      <c r="B3778"/>
      <c r="C3778"/>
      <c r="D3778"/>
      <c r="E3778"/>
      <c r="F3778"/>
      <c r="G3778"/>
      <c r="H3778"/>
      <c r="I3778"/>
      <c r="J3778"/>
      <c r="K3778"/>
      <c r="L3778"/>
    </row>
    <row r="3779" spans="1:12" ht="16" x14ac:dyDescent="0.2">
      <c r="A3779"/>
      <c r="B3779"/>
      <c r="C3779"/>
      <c r="D3779"/>
      <c r="E3779"/>
      <c r="F3779"/>
      <c r="G3779"/>
      <c r="H3779"/>
      <c r="I3779"/>
      <c r="J3779"/>
      <c r="K3779"/>
      <c r="L3779"/>
    </row>
    <row r="3780" spans="1:12" ht="16" x14ac:dyDescent="0.2">
      <c r="A3780"/>
      <c r="B3780"/>
      <c r="C3780"/>
      <c r="D3780"/>
      <c r="E3780"/>
      <c r="F3780"/>
      <c r="G3780"/>
      <c r="H3780"/>
      <c r="I3780"/>
      <c r="J3780"/>
      <c r="K3780"/>
      <c r="L3780"/>
    </row>
    <row r="3781" spans="1:12" ht="16" x14ac:dyDescent="0.2">
      <c r="A3781"/>
      <c r="B3781"/>
      <c r="C3781"/>
      <c r="D3781"/>
      <c r="E3781"/>
      <c r="F3781"/>
      <c r="G3781"/>
      <c r="H3781"/>
      <c r="I3781"/>
      <c r="J3781"/>
      <c r="K3781"/>
      <c r="L3781"/>
    </row>
    <row r="3782" spans="1:12" ht="16" x14ac:dyDescent="0.2">
      <c r="A3782"/>
      <c r="B3782"/>
      <c r="C3782"/>
      <c r="D3782"/>
      <c r="E3782"/>
      <c r="F3782"/>
      <c r="G3782"/>
      <c r="H3782"/>
      <c r="I3782"/>
      <c r="J3782"/>
      <c r="K3782"/>
      <c r="L3782"/>
    </row>
    <row r="3783" spans="1:12" ht="16" x14ac:dyDescent="0.2">
      <c r="A3783"/>
      <c r="B3783"/>
      <c r="C3783"/>
      <c r="D3783"/>
      <c r="E3783"/>
      <c r="F3783"/>
      <c r="G3783"/>
      <c r="H3783"/>
      <c r="I3783"/>
      <c r="J3783"/>
      <c r="K3783"/>
      <c r="L3783"/>
    </row>
    <row r="3784" spans="1:12" ht="16" x14ac:dyDescent="0.2">
      <c r="A3784"/>
      <c r="B3784"/>
      <c r="C3784"/>
      <c r="D3784"/>
      <c r="E3784"/>
      <c r="F3784"/>
      <c r="G3784"/>
      <c r="H3784"/>
      <c r="I3784"/>
      <c r="J3784"/>
      <c r="K3784"/>
      <c r="L3784"/>
    </row>
    <row r="3785" spans="1:12" ht="16" x14ac:dyDescent="0.2">
      <c r="A3785"/>
      <c r="B3785"/>
      <c r="C3785"/>
      <c r="D3785"/>
      <c r="E3785"/>
      <c r="F3785"/>
      <c r="G3785"/>
      <c r="H3785"/>
      <c r="I3785"/>
      <c r="J3785"/>
      <c r="K3785"/>
      <c r="L3785"/>
    </row>
    <row r="3786" spans="1:12" ht="16" x14ac:dyDescent="0.2">
      <c r="A3786"/>
      <c r="B3786"/>
      <c r="C3786"/>
      <c r="D3786"/>
      <c r="E3786"/>
      <c r="F3786"/>
      <c r="G3786"/>
      <c r="H3786"/>
      <c r="I3786"/>
      <c r="J3786"/>
      <c r="K3786"/>
      <c r="L3786"/>
    </row>
    <row r="3787" spans="1:12" ht="16" x14ac:dyDescent="0.2">
      <c r="A3787"/>
      <c r="B3787"/>
      <c r="C3787"/>
      <c r="D3787"/>
      <c r="E3787"/>
      <c r="F3787"/>
      <c r="G3787"/>
      <c r="H3787"/>
      <c r="I3787"/>
      <c r="J3787"/>
      <c r="K3787"/>
      <c r="L3787"/>
    </row>
    <row r="3788" spans="1:12" ht="16" x14ac:dyDescent="0.2">
      <c r="A3788"/>
      <c r="B3788"/>
      <c r="C3788"/>
      <c r="D3788"/>
      <c r="E3788"/>
      <c r="F3788"/>
      <c r="G3788"/>
      <c r="H3788"/>
      <c r="I3788"/>
      <c r="J3788"/>
      <c r="K3788"/>
      <c r="L3788"/>
    </row>
    <row r="3789" spans="1:12" ht="16" x14ac:dyDescent="0.2">
      <c r="A3789"/>
      <c r="B3789"/>
      <c r="C3789"/>
      <c r="D3789"/>
      <c r="E3789"/>
      <c r="F3789"/>
      <c r="G3789"/>
      <c r="H3789"/>
      <c r="I3789"/>
      <c r="J3789"/>
      <c r="K3789"/>
      <c r="L3789"/>
    </row>
    <row r="3790" spans="1:12" ht="16" x14ac:dyDescent="0.2">
      <c r="A3790"/>
      <c r="B3790"/>
      <c r="C3790"/>
      <c r="D3790"/>
      <c r="E3790"/>
      <c r="F3790"/>
      <c r="G3790"/>
      <c r="H3790"/>
      <c r="I3790"/>
      <c r="J3790"/>
      <c r="K3790"/>
      <c r="L3790"/>
    </row>
    <row r="3791" spans="1:12" ht="16" x14ac:dyDescent="0.2">
      <c r="A3791"/>
      <c r="B3791"/>
      <c r="C3791"/>
      <c r="D3791"/>
      <c r="E3791"/>
      <c r="F3791"/>
      <c r="G3791"/>
      <c r="H3791"/>
      <c r="I3791"/>
      <c r="J3791"/>
      <c r="K3791"/>
      <c r="L3791"/>
    </row>
    <row r="3792" spans="1:12" ht="16" x14ac:dyDescent="0.2">
      <c r="A3792"/>
      <c r="B3792"/>
      <c r="C3792"/>
      <c r="D3792"/>
      <c r="E3792"/>
      <c r="F3792"/>
      <c r="G3792"/>
      <c r="H3792"/>
      <c r="I3792"/>
      <c r="J3792"/>
      <c r="K3792"/>
      <c r="L3792"/>
    </row>
    <row r="3793" spans="1:12" ht="16" x14ac:dyDescent="0.2">
      <c r="A3793"/>
      <c r="B3793"/>
      <c r="C3793"/>
      <c r="D3793"/>
      <c r="E3793"/>
      <c r="F3793"/>
      <c r="G3793"/>
      <c r="H3793"/>
      <c r="I3793"/>
      <c r="J3793"/>
      <c r="K3793"/>
      <c r="L3793"/>
    </row>
    <row r="3794" spans="1:12" ht="16" x14ac:dyDescent="0.2">
      <c r="A3794"/>
      <c r="B3794"/>
      <c r="C3794"/>
      <c r="D3794"/>
      <c r="E3794"/>
      <c r="F3794"/>
      <c r="G3794"/>
      <c r="H3794"/>
      <c r="I3794"/>
      <c r="J3794"/>
      <c r="K3794"/>
      <c r="L3794"/>
    </row>
    <row r="3795" spans="1:12" ht="16" x14ac:dyDescent="0.2">
      <c r="A3795"/>
      <c r="B3795"/>
      <c r="C3795"/>
      <c r="D3795"/>
      <c r="E3795"/>
      <c r="F3795"/>
      <c r="G3795"/>
      <c r="H3795"/>
      <c r="I3795"/>
      <c r="J3795"/>
      <c r="K3795"/>
      <c r="L3795"/>
    </row>
    <row r="3796" spans="1:12" ht="16" x14ac:dyDescent="0.2">
      <c r="A3796"/>
      <c r="B3796"/>
      <c r="C3796"/>
      <c r="D3796"/>
      <c r="E3796"/>
      <c r="F3796"/>
      <c r="G3796"/>
      <c r="H3796"/>
      <c r="I3796"/>
      <c r="J3796"/>
      <c r="K3796"/>
      <c r="L3796"/>
    </row>
    <row r="3797" spans="1:12" ht="16" x14ac:dyDescent="0.2">
      <c r="A3797"/>
      <c r="B3797"/>
      <c r="C3797"/>
      <c r="D3797"/>
      <c r="E3797"/>
      <c r="F3797"/>
      <c r="G3797"/>
      <c r="H3797"/>
      <c r="I3797"/>
      <c r="J3797"/>
      <c r="K3797"/>
      <c r="L3797"/>
    </row>
    <row r="3798" spans="1:12" ht="16" x14ac:dyDescent="0.2">
      <c r="A3798"/>
      <c r="B3798"/>
      <c r="C3798"/>
      <c r="D3798"/>
      <c r="E3798"/>
      <c r="F3798"/>
      <c r="G3798"/>
      <c r="H3798"/>
      <c r="I3798"/>
      <c r="J3798"/>
      <c r="K3798"/>
      <c r="L3798"/>
    </row>
    <row r="3799" spans="1:12" ht="16" x14ac:dyDescent="0.2">
      <c r="A3799"/>
      <c r="B3799"/>
      <c r="C3799"/>
      <c r="D3799"/>
      <c r="E3799"/>
      <c r="F3799"/>
      <c r="G3799"/>
      <c r="H3799"/>
      <c r="I3799"/>
      <c r="J3799"/>
      <c r="K3799"/>
      <c r="L3799"/>
    </row>
    <row r="3800" spans="1:12" ht="16" x14ac:dyDescent="0.2">
      <c r="A3800"/>
      <c r="B3800"/>
      <c r="C3800"/>
      <c r="D3800"/>
      <c r="E3800"/>
      <c r="F3800"/>
      <c r="G3800"/>
      <c r="H3800"/>
      <c r="I3800"/>
      <c r="J3800"/>
      <c r="K3800"/>
      <c r="L3800"/>
    </row>
    <row r="3801" spans="1:12" ht="16" x14ac:dyDescent="0.2">
      <c r="A3801"/>
      <c r="B3801"/>
      <c r="C3801"/>
      <c r="D3801"/>
      <c r="E3801"/>
      <c r="F3801"/>
      <c r="G3801"/>
      <c r="H3801"/>
      <c r="I3801"/>
      <c r="J3801"/>
      <c r="K3801"/>
      <c r="L3801"/>
    </row>
    <row r="3802" spans="1:12" ht="16" x14ac:dyDescent="0.2">
      <c r="A3802"/>
      <c r="B3802"/>
      <c r="C3802"/>
      <c r="D3802"/>
      <c r="E3802"/>
      <c r="F3802"/>
      <c r="G3802"/>
      <c r="H3802"/>
      <c r="I3802"/>
      <c r="J3802"/>
      <c r="K3802"/>
      <c r="L3802"/>
    </row>
    <row r="3803" spans="1:12" ht="16" x14ac:dyDescent="0.2">
      <c r="A3803"/>
      <c r="B3803"/>
      <c r="C3803"/>
      <c r="D3803"/>
      <c r="E3803"/>
      <c r="F3803"/>
      <c r="G3803"/>
      <c r="H3803"/>
      <c r="I3803"/>
      <c r="J3803"/>
      <c r="K3803"/>
      <c r="L3803"/>
    </row>
    <row r="3804" spans="1:12" ht="16" x14ac:dyDescent="0.2">
      <c r="A3804"/>
      <c r="B3804"/>
      <c r="C3804"/>
      <c r="D3804"/>
      <c r="E3804"/>
      <c r="F3804"/>
      <c r="G3804"/>
      <c r="H3804"/>
      <c r="I3804"/>
      <c r="J3804"/>
      <c r="K3804"/>
      <c r="L3804"/>
    </row>
    <row r="3805" spans="1:12" ht="16" x14ac:dyDescent="0.2">
      <c r="A3805"/>
      <c r="B3805"/>
      <c r="C3805"/>
      <c r="D3805"/>
      <c r="E3805"/>
      <c r="F3805"/>
      <c r="G3805"/>
      <c r="H3805"/>
      <c r="I3805"/>
      <c r="J3805"/>
      <c r="K3805"/>
      <c r="L3805"/>
    </row>
    <row r="3806" spans="1:12" ht="16" x14ac:dyDescent="0.2">
      <c r="A3806"/>
      <c r="B3806"/>
      <c r="C3806"/>
      <c r="D3806"/>
      <c r="E3806"/>
      <c r="F3806"/>
      <c r="G3806"/>
      <c r="H3806"/>
      <c r="I3806"/>
      <c r="J3806"/>
      <c r="K3806"/>
      <c r="L3806"/>
    </row>
    <row r="3807" spans="1:12" ht="16" x14ac:dyDescent="0.2">
      <c r="A3807"/>
      <c r="B3807"/>
      <c r="C3807"/>
      <c r="D3807"/>
      <c r="E3807"/>
      <c r="F3807"/>
      <c r="G3807"/>
      <c r="H3807"/>
      <c r="I3807"/>
      <c r="J3807"/>
      <c r="K3807"/>
      <c r="L3807"/>
    </row>
    <row r="3808" spans="1:12" ht="16" x14ac:dyDescent="0.2">
      <c r="A3808"/>
      <c r="B3808"/>
      <c r="C3808"/>
      <c r="D3808"/>
      <c r="E3808"/>
      <c r="F3808"/>
      <c r="G3808"/>
      <c r="H3808"/>
      <c r="I3808"/>
      <c r="J3808"/>
      <c r="K3808"/>
      <c r="L3808"/>
    </row>
    <row r="3809" spans="1:12" ht="16" x14ac:dyDescent="0.2">
      <c r="A3809"/>
      <c r="B3809"/>
      <c r="C3809"/>
      <c r="D3809"/>
      <c r="E3809"/>
      <c r="F3809"/>
      <c r="G3809"/>
      <c r="H3809"/>
      <c r="I3809"/>
      <c r="J3809"/>
      <c r="K3809"/>
      <c r="L3809"/>
    </row>
    <row r="3810" spans="1:12" ht="16" x14ac:dyDescent="0.2">
      <c r="A3810"/>
      <c r="B3810"/>
      <c r="C3810"/>
      <c r="D3810"/>
      <c r="E3810"/>
      <c r="F3810"/>
      <c r="G3810"/>
      <c r="H3810"/>
      <c r="I3810"/>
      <c r="J3810"/>
      <c r="K3810"/>
      <c r="L3810"/>
    </row>
    <row r="3811" spans="1:12" ht="16" x14ac:dyDescent="0.2">
      <c r="A3811"/>
      <c r="B3811"/>
      <c r="C3811"/>
      <c r="D3811"/>
      <c r="E3811"/>
      <c r="F3811"/>
      <c r="G3811"/>
      <c r="H3811"/>
      <c r="I3811"/>
      <c r="J3811"/>
      <c r="K3811"/>
      <c r="L3811"/>
    </row>
    <row r="3812" spans="1:12" ht="16" x14ac:dyDescent="0.2">
      <c r="A3812"/>
      <c r="B3812"/>
      <c r="C3812"/>
      <c r="D3812"/>
      <c r="E3812"/>
      <c r="F3812"/>
      <c r="G3812"/>
      <c r="H3812"/>
      <c r="I3812"/>
      <c r="J3812"/>
      <c r="K3812"/>
      <c r="L3812"/>
    </row>
    <row r="3813" spans="1:12" ht="16" x14ac:dyDescent="0.2">
      <c r="A3813"/>
      <c r="B3813"/>
      <c r="C3813"/>
      <c r="D3813"/>
      <c r="E3813"/>
      <c r="F3813"/>
      <c r="G3813"/>
      <c r="H3813"/>
      <c r="I3813"/>
      <c r="J3813"/>
      <c r="K3813"/>
      <c r="L3813"/>
    </row>
    <row r="3814" spans="1:12" ht="16" x14ac:dyDescent="0.2">
      <c r="A3814"/>
      <c r="B3814"/>
      <c r="C3814"/>
      <c r="D3814"/>
      <c r="E3814"/>
      <c r="F3814"/>
      <c r="G3814"/>
      <c r="H3814"/>
      <c r="I3814"/>
      <c r="J3814"/>
      <c r="K3814"/>
      <c r="L3814"/>
    </row>
    <row r="3815" spans="1:12" ht="16" x14ac:dyDescent="0.2">
      <c r="A3815"/>
      <c r="B3815"/>
      <c r="C3815"/>
      <c r="D3815"/>
      <c r="E3815"/>
      <c r="F3815"/>
      <c r="G3815"/>
      <c r="H3815"/>
      <c r="I3815"/>
      <c r="J3815"/>
      <c r="K3815"/>
      <c r="L3815"/>
    </row>
    <row r="3816" spans="1:12" ht="16" x14ac:dyDescent="0.2">
      <c r="A3816"/>
      <c r="B3816"/>
      <c r="C3816"/>
      <c r="D3816"/>
      <c r="E3816"/>
      <c r="F3816"/>
      <c r="G3816"/>
      <c r="H3816"/>
      <c r="I3816"/>
      <c r="J3816"/>
      <c r="K3816"/>
      <c r="L3816"/>
    </row>
    <row r="3817" spans="1:12" ht="16" x14ac:dyDescent="0.2">
      <c r="A3817"/>
      <c r="B3817"/>
      <c r="C3817"/>
      <c r="D3817"/>
      <c r="E3817"/>
      <c r="F3817"/>
      <c r="G3817"/>
      <c r="H3817"/>
      <c r="I3817"/>
      <c r="J3817"/>
      <c r="K3817"/>
      <c r="L3817"/>
    </row>
    <row r="3818" spans="1:12" ht="16" x14ac:dyDescent="0.2">
      <c r="A3818"/>
      <c r="B3818"/>
      <c r="C3818"/>
      <c r="D3818"/>
      <c r="E3818"/>
      <c r="F3818"/>
      <c r="G3818"/>
      <c r="H3818"/>
      <c r="I3818"/>
      <c r="J3818"/>
      <c r="K3818"/>
      <c r="L3818"/>
    </row>
    <row r="3819" spans="1:12" ht="16" x14ac:dyDescent="0.2">
      <c r="A3819"/>
      <c r="B3819"/>
      <c r="C3819"/>
      <c r="D3819"/>
      <c r="E3819"/>
      <c r="F3819"/>
      <c r="G3819"/>
      <c r="H3819"/>
      <c r="I3819"/>
      <c r="J3819"/>
      <c r="K3819"/>
      <c r="L3819"/>
    </row>
    <row r="3820" spans="1:12" ht="16" x14ac:dyDescent="0.2">
      <c r="A3820"/>
      <c r="B3820"/>
      <c r="C3820"/>
      <c r="D3820"/>
      <c r="E3820"/>
      <c r="F3820"/>
      <c r="G3820"/>
      <c r="H3820"/>
      <c r="I3820"/>
      <c r="J3820"/>
      <c r="K3820"/>
      <c r="L3820"/>
    </row>
    <row r="3821" spans="1:12" ht="16" x14ac:dyDescent="0.2">
      <c r="A3821"/>
      <c r="B3821"/>
      <c r="C3821"/>
      <c r="D3821"/>
      <c r="E3821"/>
      <c r="F3821"/>
      <c r="G3821"/>
      <c r="H3821"/>
      <c r="I3821"/>
      <c r="J3821"/>
      <c r="K3821"/>
      <c r="L3821"/>
    </row>
    <row r="3822" spans="1:12" ht="16" x14ac:dyDescent="0.2">
      <c r="A3822"/>
      <c r="B3822"/>
      <c r="C3822"/>
      <c r="D3822"/>
      <c r="E3822"/>
      <c r="F3822"/>
      <c r="G3822"/>
      <c r="H3822"/>
      <c r="I3822"/>
      <c r="J3822"/>
      <c r="K3822"/>
      <c r="L3822"/>
    </row>
    <row r="3823" spans="1:12" ht="16" x14ac:dyDescent="0.2">
      <c r="A3823"/>
      <c r="B3823"/>
      <c r="C3823"/>
      <c r="D3823"/>
      <c r="E3823"/>
      <c r="F3823"/>
      <c r="G3823"/>
      <c r="H3823"/>
      <c r="I3823"/>
      <c r="J3823"/>
      <c r="K3823"/>
      <c r="L3823"/>
    </row>
    <row r="3824" spans="1:12" ht="16" x14ac:dyDescent="0.2">
      <c r="A3824"/>
      <c r="B3824"/>
      <c r="C3824"/>
      <c r="D3824"/>
      <c r="E3824"/>
      <c r="F3824"/>
      <c r="G3824"/>
      <c r="H3824"/>
      <c r="I3824"/>
      <c r="J3824"/>
      <c r="K3824"/>
      <c r="L3824"/>
    </row>
    <row r="3825" spans="1:12" ht="16" x14ac:dyDescent="0.2">
      <c r="A3825"/>
      <c r="B3825"/>
      <c r="C3825"/>
      <c r="D3825"/>
      <c r="E3825"/>
      <c r="F3825"/>
      <c r="G3825"/>
      <c r="H3825"/>
      <c r="I3825"/>
      <c r="J3825"/>
      <c r="K3825"/>
      <c r="L3825"/>
    </row>
    <row r="3826" spans="1:12" ht="16" x14ac:dyDescent="0.2">
      <c r="A3826"/>
      <c r="B3826"/>
      <c r="C3826"/>
      <c r="D3826"/>
      <c r="E3826"/>
      <c r="F3826"/>
      <c r="G3826"/>
      <c r="H3826"/>
      <c r="I3826"/>
      <c r="J3826"/>
      <c r="K3826"/>
      <c r="L3826"/>
    </row>
    <row r="3827" spans="1:12" ht="16" x14ac:dyDescent="0.2">
      <c r="A3827"/>
      <c r="B3827"/>
      <c r="C3827"/>
      <c r="D3827"/>
      <c r="E3827"/>
      <c r="F3827"/>
      <c r="G3827"/>
      <c r="H3827"/>
      <c r="I3827"/>
      <c r="J3827"/>
      <c r="K3827"/>
      <c r="L3827"/>
    </row>
    <row r="3828" spans="1:12" ht="16" x14ac:dyDescent="0.2">
      <c r="A3828"/>
      <c r="B3828"/>
      <c r="C3828"/>
      <c r="D3828"/>
      <c r="E3828"/>
      <c r="F3828"/>
      <c r="G3828"/>
      <c r="H3828"/>
      <c r="I3828"/>
      <c r="J3828"/>
      <c r="K3828"/>
      <c r="L3828"/>
    </row>
    <row r="3829" spans="1:12" ht="16" x14ac:dyDescent="0.2">
      <c r="A3829"/>
      <c r="B3829"/>
      <c r="C3829"/>
      <c r="D3829"/>
      <c r="E3829"/>
      <c r="F3829"/>
      <c r="G3829"/>
      <c r="H3829"/>
      <c r="I3829"/>
      <c r="J3829"/>
      <c r="K3829"/>
      <c r="L3829"/>
    </row>
    <row r="3830" spans="1:12" ht="16" x14ac:dyDescent="0.2">
      <c r="A3830"/>
      <c r="B3830"/>
      <c r="C3830"/>
      <c r="D3830"/>
      <c r="E3830"/>
      <c r="F3830"/>
      <c r="G3830"/>
      <c r="H3830"/>
      <c r="I3830"/>
      <c r="J3830"/>
      <c r="K3830"/>
      <c r="L3830"/>
    </row>
    <row r="3831" spans="1:12" ht="16" x14ac:dyDescent="0.2">
      <c r="A3831"/>
      <c r="B3831"/>
      <c r="C3831"/>
      <c r="D3831"/>
      <c r="E3831"/>
      <c r="F3831"/>
      <c r="G3831"/>
      <c r="H3831"/>
      <c r="I3831"/>
      <c r="J3831"/>
      <c r="K3831"/>
      <c r="L3831"/>
    </row>
    <row r="3832" spans="1:12" ht="16" x14ac:dyDescent="0.2">
      <c r="A3832"/>
      <c r="B3832"/>
      <c r="C3832"/>
      <c r="D3832"/>
      <c r="E3832"/>
      <c r="F3832"/>
      <c r="G3832"/>
      <c r="H3832"/>
      <c r="I3832"/>
      <c r="J3832"/>
      <c r="K3832"/>
      <c r="L3832"/>
    </row>
    <row r="3833" spans="1:12" ht="16" x14ac:dyDescent="0.2">
      <c r="A3833"/>
      <c r="B3833"/>
      <c r="C3833"/>
      <c r="D3833"/>
      <c r="E3833"/>
      <c r="F3833"/>
      <c r="G3833"/>
      <c r="H3833"/>
      <c r="I3833"/>
      <c r="J3833"/>
      <c r="K3833"/>
      <c r="L3833"/>
    </row>
    <row r="3834" spans="1:12" ht="16" x14ac:dyDescent="0.2">
      <c r="A3834"/>
      <c r="B3834"/>
      <c r="C3834"/>
      <c r="D3834"/>
      <c r="E3834"/>
      <c r="F3834"/>
      <c r="G3834"/>
      <c r="H3834"/>
      <c r="I3834"/>
      <c r="J3834"/>
      <c r="K3834"/>
      <c r="L3834"/>
    </row>
    <row r="3835" spans="1:12" ht="16" x14ac:dyDescent="0.2">
      <c r="A3835"/>
      <c r="B3835"/>
      <c r="C3835"/>
      <c r="D3835"/>
      <c r="E3835"/>
      <c r="F3835"/>
      <c r="G3835"/>
      <c r="H3835"/>
      <c r="I3835"/>
      <c r="J3835"/>
      <c r="K3835"/>
      <c r="L3835"/>
    </row>
    <row r="3836" spans="1:12" ht="16" x14ac:dyDescent="0.2">
      <c r="A3836"/>
      <c r="B3836"/>
      <c r="C3836"/>
      <c r="D3836"/>
      <c r="E3836"/>
      <c r="F3836"/>
      <c r="G3836"/>
      <c r="H3836"/>
      <c r="I3836"/>
      <c r="J3836"/>
      <c r="K3836"/>
      <c r="L3836"/>
    </row>
    <row r="3837" spans="1:12" ht="16" x14ac:dyDescent="0.2">
      <c r="A3837"/>
      <c r="B3837"/>
      <c r="C3837"/>
      <c r="D3837"/>
      <c r="E3837"/>
      <c r="F3837"/>
      <c r="G3837"/>
      <c r="H3837"/>
      <c r="I3837"/>
      <c r="J3837"/>
      <c r="K3837"/>
      <c r="L3837"/>
    </row>
    <row r="3838" spans="1:12" ht="16" x14ac:dyDescent="0.2">
      <c r="A3838"/>
      <c r="B3838"/>
      <c r="C3838"/>
      <c r="D3838"/>
      <c r="E3838"/>
      <c r="F3838"/>
      <c r="G3838"/>
      <c r="H3838"/>
      <c r="I3838"/>
      <c r="J3838"/>
      <c r="K3838"/>
      <c r="L3838"/>
    </row>
    <row r="3839" spans="1:12" ht="16" x14ac:dyDescent="0.2">
      <c r="A3839"/>
      <c r="B3839"/>
      <c r="C3839"/>
      <c r="D3839"/>
      <c r="E3839"/>
      <c r="F3839"/>
      <c r="G3839"/>
      <c r="H3839"/>
      <c r="I3839"/>
      <c r="J3839"/>
      <c r="K3839"/>
      <c r="L3839"/>
    </row>
    <row r="3840" spans="1:12" ht="16" x14ac:dyDescent="0.2">
      <c r="A3840"/>
      <c r="B3840"/>
      <c r="C3840"/>
      <c r="D3840"/>
      <c r="E3840"/>
      <c r="F3840"/>
      <c r="G3840"/>
      <c r="H3840"/>
      <c r="I3840"/>
      <c r="J3840"/>
      <c r="K3840"/>
      <c r="L3840"/>
    </row>
    <row r="3841" spans="1:12" ht="16" x14ac:dyDescent="0.2">
      <c r="A3841"/>
      <c r="B3841"/>
      <c r="C3841"/>
      <c r="D3841"/>
      <c r="E3841"/>
      <c r="F3841"/>
      <c r="G3841"/>
      <c r="H3841"/>
      <c r="I3841"/>
      <c r="J3841"/>
      <c r="K3841"/>
      <c r="L3841"/>
    </row>
    <row r="3842" spans="1:12" ht="16" x14ac:dyDescent="0.2">
      <c r="A3842"/>
      <c r="B3842"/>
      <c r="C3842"/>
      <c r="D3842"/>
      <c r="E3842"/>
      <c r="F3842"/>
      <c r="G3842"/>
      <c r="H3842"/>
      <c r="I3842"/>
      <c r="J3842"/>
      <c r="K3842"/>
      <c r="L3842"/>
    </row>
    <row r="3843" spans="1:12" ht="16" x14ac:dyDescent="0.2">
      <c r="A3843"/>
      <c r="B3843"/>
      <c r="C3843"/>
      <c r="D3843"/>
      <c r="E3843"/>
      <c r="F3843"/>
      <c r="G3843"/>
      <c r="H3843"/>
      <c r="I3843"/>
      <c r="J3843"/>
      <c r="K3843"/>
      <c r="L3843"/>
    </row>
    <row r="3844" spans="1:12" ht="16" x14ac:dyDescent="0.2">
      <c r="A3844"/>
      <c r="B3844"/>
      <c r="C3844"/>
      <c r="D3844"/>
      <c r="E3844"/>
      <c r="F3844"/>
      <c r="G3844"/>
      <c r="H3844"/>
      <c r="I3844"/>
      <c r="J3844"/>
      <c r="K3844"/>
      <c r="L3844"/>
    </row>
    <row r="3845" spans="1:12" ht="16" x14ac:dyDescent="0.2">
      <c r="A3845"/>
      <c r="B3845"/>
      <c r="C3845"/>
      <c r="D3845"/>
      <c r="E3845"/>
      <c r="F3845"/>
      <c r="G3845"/>
      <c r="H3845"/>
      <c r="I3845"/>
      <c r="J3845"/>
      <c r="K3845"/>
      <c r="L3845"/>
    </row>
    <row r="3846" spans="1:12" ht="16" x14ac:dyDescent="0.2">
      <c r="A3846"/>
      <c r="B3846"/>
      <c r="C3846"/>
      <c r="D3846"/>
      <c r="E3846"/>
      <c r="F3846"/>
      <c r="G3846"/>
      <c r="H3846"/>
      <c r="I3846"/>
      <c r="J3846"/>
      <c r="K3846"/>
      <c r="L3846"/>
    </row>
    <row r="3847" spans="1:12" ht="16" x14ac:dyDescent="0.2">
      <c r="A3847"/>
      <c r="B3847"/>
      <c r="C3847"/>
      <c r="D3847"/>
      <c r="E3847"/>
      <c r="F3847"/>
      <c r="G3847"/>
      <c r="H3847"/>
      <c r="I3847"/>
      <c r="J3847"/>
      <c r="K3847"/>
      <c r="L3847"/>
    </row>
    <row r="3848" spans="1:12" ht="16" x14ac:dyDescent="0.2">
      <c r="A3848"/>
      <c r="B3848"/>
      <c r="C3848"/>
      <c r="D3848"/>
      <c r="E3848"/>
      <c r="F3848"/>
      <c r="G3848"/>
      <c r="H3848"/>
      <c r="I3848"/>
      <c r="J3848"/>
      <c r="K3848"/>
      <c r="L3848"/>
    </row>
    <row r="3849" spans="1:12" ht="16" x14ac:dyDescent="0.2">
      <c r="A3849"/>
      <c r="B3849"/>
      <c r="C3849"/>
      <c r="D3849"/>
      <c r="E3849"/>
      <c r="F3849"/>
      <c r="G3849"/>
      <c r="H3849"/>
      <c r="I3849"/>
      <c r="J3849"/>
      <c r="K3849"/>
      <c r="L3849"/>
    </row>
    <row r="3850" spans="1:12" ht="16" x14ac:dyDescent="0.2">
      <c r="A3850"/>
      <c r="B3850"/>
      <c r="C3850"/>
      <c r="D3850"/>
      <c r="E3850"/>
      <c r="F3850"/>
      <c r="G3850"/>
      <c r="H3850"/>
      <c r="I3850"/>
      <c r="J3850"/>
      <c r="K3850"/>
      <c r="L3850"/>
    </row>
    <row r="3851" spans="1:12" ht="16" x14ac:dyDescent="0.2">
      <c r="A3851"/>
      <c r="B3851"/>
      <c r="C3851"/>
      <c r="D3851"/>
      <c r="E3851"/>
      <c r="F3851"/>
      <c r="G3851"/>
      <c r="H3851"/>
      <c r="I3851"/>
      <c r="J3851"/>
      <c r="K3851"/>
      <c r="L3851"/>
    </row>
    <row r="3852" spans="1:12" ht="16" x14ac:dyDescent="0.2">
      <c r="A3852"/>
      <c r="B3852"/>
      <c r="C3852"/>
      <c r="D3852"/>
      <c r="E3852"/>
      <c r="F3852"/>
      <c r="G3852"/>
      <c r="H3852"/>
      <c r="I3852"/>
      <c r="J3852"/>
      <c r="K3852"/>
      <c r="L3852"/>
    </row>
    <row r="3853" spans="1:12" ht="16" x14ac:dyDescent="0.2">
      <c r="A3853"/>
      <c r="B3853"/>
      <c r="C3853"/>
      <c r="D3853"/>
      <c r="E3853"/>
      <c r="F3853"/>
      <c r="G3853"/>
      <c r="H3853"/>
      <c r="I3853"/>
      <c r="J3853"/>
      <c r="K3853"/>
      <c r="L3853"/>
    </row>
    <row r="3854" spans="1:12" ht="16" x14ac:dyDescent="0.2">
      <c r="A3854"/>
      <c r="B3854"/>
      <c r="C3854"/>
      <c r="D3854"/>
      <c r="E3854"/>
      <c r="F3854"/>
      <c r="G3854"/>
      <c r="H3854"/>
      <c r="I3854"/>
      <c r="J3854"/>
      <c r="K3854"/>
      <c r="L3854"/>
    </row>
    <row r="3855" spans="1:12" ht="16" x14ac:dyDescent="0.2">
      <c r="A3855"/>
      <c r="B3855"/>
      <c r="C3855"/>
      <c r="D3855"/>
      <c r="E3855"/>
      <c r="F3855"/>
      <c r="G3855"/>
      <c r="H3855"/>
      <c r="I3855"/>
      <c r="J3855"/>
      <c r="K3855"/>
      <c r="L3855"/>
    </row>
    <row r="3856" spans="1:12" ht="16" x14ac:dyDescent="0.2">
      <c r="A3856"/>
      <c r="B3856"/>
      <c r="C3856"/>
      <c r="D3856"/>
      <c r="E3856"/>
      <c r="F3856"/>
      <c r="G3856"/>
      <c r="H3856"/>
      <c r="I3856"/>
      <c r="J3856"/>
      <c r="K3856"/>
      <c r="L3856"/>
    </row>
    <row r="3857" spans="1:12" ht="16" x14ac:dyDescent="0.2">
      <c r="A3857"/>
      <c r="B3857"/>
      <c r="C3857"/>
      <c r="D3857"/>
      <c r="E3857"/>
      <c r="F3857"/>
      <c r="G3857"/>
      <c r="H3857"/>
      <c r="I3857"/>
      <c r="J3857"/>
      <c r="K3857"/>
      <c r="L3857"/>
    </row>
    <row r="3858" spans="1:12" ht="16" x14ac:dyDescent="0.2">
      <c r="A3858"/>
      <c r="B3858"/>
      <c r="C3858"/>
      <c r="D3858"/>
      <c r="E3858"/>
      <c r="F3858"/>
      <c r="G3858"/>
      <c r="H3858"/>
      <c r="I3858"/>
      <c r="J3858"/>
      <c r="K3858"/>
      <c r="L3858"/>
    </row>
    <row r="3859" spans="1:12" ht="16" x14ac:dyDescent="0.2">
      <c r="A3859"/>
      <c r="B3859"/>
      <c r="C3859"/>
      <c r="D3859"/>
      <c r="E3859"/>
      <c r="F3859"/>
      <c r="G3859"/>
      <c r="H3859"/>
      <c r="I3859"/>
      <c r="J3859"/>
      <c r="K3859"/>
      <c r="L3859"/>
    </row>
    <row r="3860" spans="1:12" ht="16" x14ac:dyDescent="0.2">
      <c r="A3860"/>
      <c r="B3860"/>
      <c r="C3860"/>
      <c r="D3860"/>
      <c r="E3860"/>
      <c r="F3860"/>
      <c r="G3860"/>
      <c r="H3860"/>
      <c r="I3860"/>
      <c r="J3860"/>
      <c r="K3860"/>
      <c r="L3860"/>
    </row>
    <row r="3861" spans="1:12" ht="16" x14ac:dyDescent="0.2">
      <c r="A3861"/>
      <c r="B3861"/>
      <c r="C3861"/>
      <c r="D3861"/>
      <c r="E3861"/>
      <c r="F3861"/>
      <c r="G3861"/>
      <c r="H3861"/>
      <c r="I3861"/>
      <c r="J3861"/>
      <c r="K3861"/>
      <c r="L3861"/>
    </row>
    <row r="3862" spans="1:12" ht="16" x14ac:dyDescent="0.2">
      <c r="A3862"/>
      <c r="B3862"/>
      <c r="C3862"/>
      <c r="D3862"/>
      <c r="E3862"/>
      <c r="F3862"/>
      <c r="G3862"/>
      <c r="H3862"/>
      <c r="I3862"/>
      <c r="J3862"/>
      <c r="K3862"/>
      <c r="L3862"/>
    </row>
    <row r="3863" spans="1:12" ht="16" x14ac:dyDescent="0.2">
      <c r="A3863"/>
      <c r="B3863"/>
      <c r="C3863"/>
      <c r="D3863"/>
      <c r="E3863"/>
      <c r="F3863"/>
      <c r="G3863"/>
      <c r="H3863"/>
      <c r="I3863"/>
      <c r="J3863"/>
      <c r="K3863"/>
      <c r="L3863"/>
    </row>
    <row r="3864" spans="1:12" ht="16" x14ac:dyDescent="0.2">
      <c r="A3864"/>
      <c r="B3864"/>
      <c r="C3864"/>
      <c r="D3864"/>
      <c r="E3864"/>
      <c r="F3864"/>
      <c r="G3864"/>
      <c r="H3864"/>
      <c r="I3864"/>
      <c r="J3864"/>
      <c r="K3864"/>
      <c r="L3864"/>
    </row>
    <row r="3865" spans="1:12" ht="16" x14ac:dyDescent="0.2">
      <c r="A3865"/>
      <c r="B3865"/>
      <c r="C3865"/>
      <c r="D3865"/>
      <c r="E3865"/>
      <c r="F3865"/>
      <c r="G3865"/>
      <c r="H3865"/>
      <c r="I3865"/>
      <c r="J3865"/>
      <c r="K3865"/>
      <c r="L3865"/>
    </row>
    <row r="3866" spans="1:12" ht="16" x14ac:dyDescent="0.2">
      <c r="A3866"/>
      <c r="B3866"/>
      <c r="C3866"/>
      <c r="D3866"/>
      <c r="E3866"/>
      <c r="F3866"/>
      <c r="G3866"/>
      <c r="H3866"/>
      <c r="I3866"/>
      <c r="J3866"/>
      <c r="K3866"/>
      <c r="L3866"/>
    </row>
    <row r="3867" spans="1:12" ht="16" x14ac:dyDescent="0.2">
      <c r="A3867"/>
      <c r="B3867"/>
      <c r="C3867"/>
      <c r="D3867"/>
      <c r="E3867"/>
      <c r="F3867"/>
      <c r="G3867"/>
      <c r="H3867"/>
      <c r="I3867"/>
      <c r="J3867"/>
      <c r="K3867"/>
      <c r="L3867"/>
    </row>
    <row r="3868" spans="1:12" ht="16" x14ac:dyDescent="0.2">
      <c r="A3868"/>
      <c r="B3868"/>
      <c r="C3868"/>
      <c r="D3868"/>
      <c r="E3868"/>
      <c r="F3868"/>
      <c r="G3868"/>
      <c r="H3868"/>
      <c r="I3868"/>
      <c r="J3868"/>
      <c r="K3868"/>
      <c r="L3868"/>
    </row>
    <row r="3869" spans="1:12" ht="16" x14ac:dyDescent="0.2">
      <c r="A3869"/>
      <c r="B3869"/>
      <c r="C3869"/>
      <c r="D3869"/>
      <c r="E3869"/>
      <c r="F3869"/>
      <c r="G3869"/>
      <c r="H3869"/>
      <c r="I3869"/>
      <c r="J3869"/>
      <c r="K3869"/>
      <c r="L3869"/>
    </row>
    <row r="3870" spans="1:12" ht="16" x14ac:dyDescent="0.2">
      <c r="A3870"/>
      <c r="B3870"/>
      <c r="C3870"/>
      <c r="D3870"/>
      <c r="E3870"/>
      <c r="F3870"/>
      <c r="G3870"/>
      <c r="H3870"/>
      <c r="I3870"/>
      <c r="J3870"/>
      <c r="K3870"/>
      <c r="L3870"/>
    </row>
    <row r="3871" spans="1:12" ht="16" x14ac:dyDescent="0.2">
      <c r="A3871"/>
      <c r="B3871"/>
      <c r="C3871"/>
      <c r="D3871"/>
      <c r="E3871"/>
      <c r="F3871"/>
      <c r="G3871"/>
      <c r="H3871"/>
      <c r="I3871"/>
      <c r="J3871"/>
      <c r="K3871"/>
      <c r="L3871"/>
    </row>
    <row r="3872" spans="1:12" ht="16" x14ac:dyDescent="0.2">
      <c r="A3872"/>
      <c r="B3872"/>
      <c r="C3872"/>
      <c r="D3872"/>
      <c r="E3872"/>
      <c r="F3872"/>
      <c r="G3872"/>
      <c r="H3872"/>
      <c r="I3872"/>
      <c r="J3872"/>
      <c r="K3872"/>
      <c r="L3872"/>
    </row>
    <row r="3873" spans="1:12" ht="16" x14ac:dyDescent="0.2">
      <c r="A3873"/>
      <c r="B3873"/>
      <c r="C3873"/>
      <c r="D3873"/>
      <c r="E3873"/>
      <c r="F3873"/>
      <c r="G3873"/>
      <c r="H3873"/>
      <c r="I3873"/>
      <c r="J3873"/>
      <c r="K3873"/>
      <c r="L3873"/>
    </row>
    <row r="3874" spans="1:12" ht="16" x14ac:dyDescent="0.2">
      <c r="A3874"/>
      <c r="B3874"/>
      <c r="C3874"/>
      <c r="D3874"/>
      <c r="E3874"/>
      <c r="F3874"/>
      <c r="G3874"/>
      <c r="H3874"/>
      <c r="I3874"/>
      <c r="J3874"/>
      <c r="K3874"/>
      <c r="L3874"/>
    </row>
    <row r="3875" spans="1:12" ht="16" x14ac:dyDescent="0.2">
      <c r="A3875"/>
      <c r="B3875"/>
      <c r="C3875"/>
      <c r="D3875"/>
      <c r="E3875"/>
      <c r="F3875"/>
      <c r="G3875"/>
      <c r="H3875"/>
      <c r="I3875"/>
      <c r="J3875"/>
      <c r="K3875"/>
      <c r="L3875"/>
    </row>
    <row r="3876" spans="1:12" ht="16" x14ac:dyDescent="0.2">
      <c r="A3876"/>
      <c r="B3876"/>
      <c r="C3876"/>
      <c r="D3876"/>
      <c r="E3876"/>
      <c r="F3876"/>
      <c r="G3876"/>
      <c r="H3876"/>
      <c r="I3876"/>
      <c r="J3876"/>
      <c r="K3876"/>
      <c r="L3876"/>
    </row>
    <row r="3877" spans="1:12" ht="16" x14ac:dyDescent="0.2">
      <c r="A3877"/>
      <c r="B3877"/>
      <c r="C3877"/>
      <c r="D3877"/>
      <c r="E3877"/>
      <c r="F3877"/>
      <c r="G3877"/>
      <c r="H3877"/>
      <c r="I3877"/>
      <c r="J3877"/>
      <c r="K3877"/>
      <c r="L3877"/>
    </row>
    <row r="3878" spans="1:12" ht="16" x14ac:dyDescent="0.2">
      <c r="A3878"/>
      <c r="B3878"/>
      <c r="C3878"/>
      <c r="D3878"/>
      <c r="E3878"/>
      <c r="F3878"/>
      <c r="G3878"/>
      <c r="H3878"/>
      <c r="I3878"/>
      <c r="J3878"/>
      <c r="K3878"/>
      <c r="L3878"/>
    </row>
    <row r="3879" spans="1:12" ht="16" x14ac:dyDescent="0.2">
      <c r="A3879"/>
      <c r="B3879"/>
      <c r="C3879"/>
      <c r="D3879"/>
      <c r="E3879"/>
      <c r="F3879"/>
      <c r="G3879"/>
      <c r="H3879"/>
      <c r="I3879"/>
      <c r="J3879"/>
      <c r="K3879"/>
      <c r="L3879"/>
    </row>
    <row r="3880" spans="1:12" ht="16" x14ac:dyDescent="0.2">
      <c r="A3880"/>
      <c r="B3880"/>
      <c r="C3880"/>
      <c r="D3880"/>
      <c r="E3880"/>
      <c r="F3880"/>
      <c r="G3880"/>
      <c r="H3880"/>
      <c r="I3880"/>
      <c r="J3880"/>
      <c r="K3880"/>
      <c r="L3880"/>
    </row>
    <row r="3881" spans="1:12" ht="16" x14ac:dyDescent="0.2">
      <c r="A3881"/>
      <c r="B3881"/>
      <c r="C3881"/>
      <c r="D3881"/>
      <c r="E3881"/>
      <c r="F3881"/>
      <c r="G3881"/>
      <c r="H3881"/>
      <c r="I3881"/>
      <c r="J3881"/>
      <c r="K3881"/>
      <c r="L3881"/>
    </row>
    <row r="3882" spans="1:12" ht="16" x14ac:dyDescent="0.2">
      <c r="A3882"/>
      <c r="B3882"/>
      <c r="C3882"/>
      <c r="D3882"/>
      <c r="E3882"/>
      <c r="F3882"/>
      <c r="G3882"/>
      <c r="H3882"/>
      <c r="I3882"/>
      <c r="J3882"/>
      <c r="K3882"/>
      <c r="L3882"/>
    </row>
    <row r="3883" spans="1:12" ht="16" x14ac:dyDescent="0.2">
      <c r="A3883"/>
      <c r="B3883"/>
      <c r="C3883"/>
      <c r="D3883"/>
      <c r="E3883"/>
      <c r="F3883"/>
      <c r="G3883"/>
      <c r="H3883"/>
      <c r="I3883"/>
      <c r="J3883"/>
      <c r="K3883"/>
      <c r="L3883"/>
    </row>
    <row r="3884" spans="1:12" ht="16" x14ac:dyDescent="0.2">
      <c r="A3884"/>
      <c r="B3884"/>
      <c r="C3884"/>
      <c r="D3884"/>
      <c r="E3884"/>
      <c r="F3884"/>
      <c r="G3884"/>
      <c r="H3884"/>
      <c r="I3884"/>
      <c r="J3884"/>
      <c r="K3884"/>
      <c r="L3884"/>
    </row>
    <row r="3885" spans="1:12" ht="16" x14ac:dyDescent="0.2">
      <c r="A3885"/>
      <c r="B3885"/>
      <c r="C3885"/>
      <c r="D3885"/>
      <c r="E3885"/>
      <c r="F3885"/>
      <c r="G3885"/>
      <c r="H3885"/>
      <c r="I3885"/>
      <c r="J3885"/>
      <c r="K3885"/>
      <c r="L3885"/>
    </row>
    <row r="3886" spans="1:12" ht="16" x14ac:dyDescent="0.2">
      <c r="A3886"/>
      <c r="B3886"/>
      <c r="C3886"/>
      <c r="D3886"/>
      <c r="E3886"/>
      <c r="F3886"/>
      <c r="G3886"/>
      <c r="H3886"/>
      <c r="I3886"/>
      <c r="J3886"/>
      <c r="K3886"/>
      <c r="L3886"/>
    </row>
    <row r="3887" spans="1:12" ht="16" x14ac:dyDescent="0.2">
      <c r="A3887"/>
      <c r="B3887"/>
      <c r="C3887"/>
      <c r="D3887"/>
      <c r="E3887"/>
      <c r="F3887"/>
      <c r="G3887"/>
      <c r="H3887"/>
      <c r="I3887"/>
      <c r="J3887"/>
      <c r="K3887"/>
      <c r="L3887"/>
    </row>
    <row r="3888" spans="1:12" ht="16" x14ac:dyDescent="0.2">
      <c r="A3888"/>
      <c r="B3888"/>
      <c r="C3888"/>
      <c r="D3888"/>
      <c r="E3888"/>
      <c r="F3888"/>
      <c r="G3888"/>
      <c r="H3888"/>
      <c r="I3888"/>
      <c r="J3888"/>
      <c r="K3888"/>
      <c r="L3888"/>
    </row>
    <row r="3889" spans="1:12" ht="16" x14ac:dyDescent="0.2">
      <c r="A3889"/>
      <c r="B3889"/>
      <c r="C3889"/>
      <c r="D3889"/>
      <c r="E3889"/>
      <c r="F3889"/>
      <c r="G3889"/>
      <c r="H3889"/>
      <c r="I3889"/>
      <c r="J3889"/>
      <c r="K3889"/>
      <c r="L3889"/>
    </row>
    <row r="3890" spans="1:12" ht="16" x14ac:dyDescent="0.2">
      <c r="A3890"/>
      <c r="B3890"/>
      <c r="C3890"/>
      <c r="D3890"/>
      <c r="E3890"/>
      <c r="F3890"/>
      <c r="G3890"/>
      <c r="H3890"/>
      <c r="I3890"/>
      <c r="J3890"/>
      <c r="K3890"/>
      <c r="L3890"/>
    </row>
    <row r="3891" spans="1:12" ht="16" x14ac:dyDescent="0.2">
      <c r="A3891"/>
      <c r="B3891"/>
      <c r="C3891"/>
      <c r="D3891"/>
      <c r="E3891"/>
      <c r="F3891"/>
      <c r="G3891"/>
      <c r="H3891"/>
      <c r="I3891"/>
      <c r="J3891"/>
      <c r="K3891"/>
      <c r="L3891"/>
    </row>
    <row r="3892" spans="1:12" ht="16" x14ac:dyDescent="0.2">
      <c r="A3892"/>
      <c r="B3892"/>
      <c r="C3892"/>
      <c r="D3892"/>
      <c r="E3892"/>
      <c r="F3892"/>
      <c r="G3892"/>
      <c r="H3892"/>
      <c r="I3892"/>
      <c r="J3892"/>
      <c r="K3892"/>
      <c r="L3892"/>
    </row>
    <row r="3893" spans="1:12" ht="16" x14ac:dyDescent="0.2">
      <c r="A3893"/>
      <c r="B3893"/>
      <c r="C3893"/>
      <c r="D3893"/>
      <c r="E3893"/>
      <c r="F3893"/>
      <c r="G3893"/>
      <c r="H3893"/>
      <c r="I3893"/>
      <c r="J3893"/>
      <c r="K3893"/>
      <c r="L3893"/>
    </row>
    <row r="3894" spans="1:12" ht="16" x14ac:dyDescent="0.2">
      <c r="A3894"/>
      <c r="B3894"/>
      <c r="C3894"/>
      <c r="D3894"/>
      <c r="E3894"/>
      <c r="F3894"/>
      <c r="G3894"/>
      <c r="H3894"/>
      <c r="I3894"/>
      <c r="J3894"/>
      <c r="K3894"/>
      <c r="L3894"/>
    </row>
    <row r="3895" spans="1:12" ht="16" x14ac:dyDescent="0.2">
      <c r="A3895"/>
      <c r="B3895"/>
      <c r="C3895"/>
      <c r="D3895"/>
      <c r="E3895"/>
      <c r="F3895"/>
      <c r="G3895"/>
      <c r="H3895"/>
      <c r="I3895"/>
      <c r="J3895"/>
      <c r="K3895"/>
      <c r="L3895"/>
    </row>
    <row r="3896" spans="1:12" ht="16" x14ac:dyDescent="0.2">
      <c r="A3896"/>
      <c r="B3896"/>
      <c r="C3896"/>
      <c r="D3896"/>
      <c r="E3896"/>
      <c r="F3896"/>
      <c r="G3896"/>
      <c r="H3896"/>
      <c r="I3896"/>
      <c r="J3896"/>
      <c r="K3896"/>
      <c r="L3896"/>
    </row>
    <row r="3897" spans="1:12" ht="16" x14ac:dyDescent="0.2">
      <c r="A3897"/>
      <c r="B3897"/>
      <c r="C3897"/>
      <c r="D3897"/>
      <c r="E3897"/>
      <c r="F3897"/>
      <c r="G3897"/>
      <c r="H3897"/>
      <c r="I3897"/>
      <c r="J3897"/>
      <c r="K3897"/>
      <c r="L3897"/>
    </row>
    <row r="3898" spans="1:12" ht="16" x14ac:dyDescent="0.2">
      <c r="A3898"/>
      <c r="B3898"/>
      <c r="C3898"/>
      <c r="D3898"/>
      <c r="E3898"/>
      <c r="F3898"/>
      <c r="G3898"/>
      <c r="H3898"/>
      <c r="I3898"/>
      <c r="J3898"/>
      <c r="K3898"/>
      <c r="L3898"/>
    </row>
    <row r="3899" spans="1:12" ht="16" x14ac:dyDescent="0.2">
      <c r="A3899"/>
      <c r="B3899"/>
      <c r="C3899"/>
      <c r="D3899"/>
      <c r="E3899"/>
      <c r="F3899"/>
      <c r="G3899"/>
      <c r="H3899"/>
      <c r="I3899"/>
      <c r="J3899"/>
      <c r="K3899"/>
      <c r="L3899"/>
    </row>
    <row r="3900" spans="1:12" ht="16" x14ac:dyDescent="0.2">
      <c r="A3900"/>
      <c r="B3900"/>
      <c r="C3900"/>
      <c r="D3900"/>
      <c r="E3900"/>
      <c r="F3900"/>
      <c r="G3900"/>
      <c r="H3900"/>
      <c r="I3900"/>
      <c r="J3900"/>
      <c r="K3900"/>
      <c r="L3900"/>
    </row>
    <row r="3901" spans="1:12" ht="16" x14ac:dyDescent="0.2">
      <c r="A3901"/>
      <c r="B3901"/>
      <c r="C3901"/>
      <c r="D3901"/>
      <c r="E3901"/>
      <c r="F3901"/>
      <c r="G3901"/>
      <c r="H3901"/>
      <c r="I3901"/>
      <c r="J3901"/>
      <c r="K3901"/>
      <c r="L3901"/>
    </row>
    <row r="3902" spans="1:12" ht="16" x14ac:dyDescent="0.2">
      <c r="A3902"/>
      <c r="B3902"/>
      <c r="C3902"/>
      <c r="D3902"/>
      <c r="E3902"/>
      <c r="F3902"/>
      <c r="G3902"/>
      <c r="H3902"/>
      <c r="I3902"/>
      <c r="J3902"/>
      <c r="K3902"/>
      <c r="L3902"/>
    </row>
    <row r="3903" spans="1:12" ht="16" x14ac:dyDescent="0.2">
      <c r="A3903"/>
      <c r="B3903"/>
      <c r="C3903"/>
      <c r="D3903"/>
      <c r="E3903"/>
      <c r="F3903"/>
      <c r="G3903"/>
      <c r="H3903"/>
      <c r="I3903"/>
      <c r="J3903"/>
      <c r="K3903"/>
      <c r="L3903"/>
    </row>
    <row r="3904" spans="1:12" ht="16" x14ac:dyDescent="0.2">
      <c r="A3904"/>
      <c r="B3904"/>
      <c r="C3904"/>
      <c r="D3904"/>
      <c r="E3904"/>
      <c r="F3904"/>
      <c r="G3904"/>
      <c r="H3904"/>
      <c r="I3904"/>
      <c r="J3904"/>
      <c r="K3904"/>
      <c r="L3904"/>
    </row>
    <row r="3905" spans="1:12" ht="16" x14ac:dyDescent="0.2">
      <c r="A3905"/>
      <c r="B3905"/>
      <c r="C3905"/>
      <c r="D3905"/>
      <c r="E3905"/>
      <c r="F3905"/>
      <c r="G3905"/>
      <c r="H3905"/>
      <c r="I3905"/>
      <c r="J3905"/>
      <c r="K3905"/>
      <c r="L3905"/>
    </row>
    <row r="3906" spans="1:12" ht="16" x14ac:dyDescent="0.2">
      <c r="A3906"/>
      <c r="B3906"/>
      <c r="C3906"/>
      <c r="D3906"/>
      <c r="E3906"/>
      <c r="F3906"/>
      <c r="G3906"/>
      <c r="H3906"/>
      <c r="I3906"/>
      <c r="J3906"/>
      <c r="K3906"/>
      <c r="L3906"/>
    </row>
    <row r="3907" spans="1:12" ht="16" x14ac:dyDescent="0.2">
      <c r="A3907"/>
      <c r="B3907"/>
      <c r="C3907"/>
      <c r="D3907"/>
      <c r="E3907"/>
      <c r="F3907"/>
      <c r="G3907"/>
      <c r="H3907"/>
      <c r="I3907"/>
      <c r="J3907"/>
      <c r="K3907"/>
      <c r="L3907"/>
    </row>
    <row r="3908" spans="1:12" ht="16" x14ac:dyDescent="0.2">
      <c r="A3908"/>
      <c r="B3908"/>
      <c r="C3908"/>
      <c r="D3908"/>
      <c r="E3908"/>
      <c r="F3908"/>
      <c r="G3908"/>
      <c r="H3908"/>
      <c r="I3908"/>
      <c r="J3908"/>
      <c r="K3908"/>
      <c r="L3908"/>
    </row>
    <row r="3909" spans="1:12" ht="16" x14ac:dyDescent="0.2">
      <c r="A3909"/>
      <c r="B3909"/>
      <c r="C3909"/>
      <c r="D3909"/>
      <c r="E3909"/>
      <c r="F3909"/>
      <c r="G3909"/>
      <c r="H3909"/>
      <c r="I3909"/>
      <c r="J3909"/>
      <c r="K3909"/>
      <c r="L3909"/>
    </row>
    <row r="3910" spans="1:12" ht="16" x14ac:dyDescent="0.2">
      <c r="A3910"/>
      <c r="B3910"/>
      <c r="C3910"/>
      <c r="D3910"/>
      <c r="E3910"/>
      <c r="F3910"/>
      <c r="G3910"/>
      <c r="H3910"/>
      <c r="I3910"/>
      <c r="J3910"/>
      <c r="K3910"/>
      <c r="L3910"/>
    </row>
    <row r="3911" spans="1:12" ht="16" x14ac:dyDescent="0.2">
      <c r="A3911"/>
      <c r="B3911"/>
      <c r="C3911"/>
      <c r="D3911"/>
      <c r="E3911"/>
      <c r="F3911"/>
      <c r="G3911"/>
      <c r="H3911"/>
      <c r="I3911"/>
      <c r="J3911"/>
      <c r="K3911"/>
      <c r="L3911"/>
    </row>
    <row r="3912" spans="1:12" ht="16" x14ac:dyDescent="0.2">
      <c r="A3912"/>
      <c r="B3912"/>
      <c r="C3912"/>
      <c r="D3912"/>
      <c r="E3912"/>
      <c r="F3912"/>
      <c r="G3912"/>
      <c r="H3912"/>
      <c r="I3912"/>
      <c r="J3912"/>
      <c r="K3912"/>
      <c r="L3912"/>
    </row>
    <row r="3913" spans="1:12" ht="16" x14ac:dyDescent="0.2">
      <c r="A3913"/>
      <c r="B3913"/>
      <c r="C3913"/>
      <c r="D3913"/>
      <c r="E3913"/>
      <c r="F3913"/>
      <c r="G3913"/>
      <c r="H3913"/>
      <c r="I3913"/>
      <c r="J3913"/>
      <c r="K3913"/>
      <c r="L3913"/>
    </row>
    <row r="3914" spans="1:12" ht="16" x14ac:dyDescent="0.2">
      <c r="A3914"/>
      <c r="B3914"/>
      <c r="C3914"/>
      <c r="D3914"/>
      <c r="E3914"/>
      <c r="F3914"/>
      <c r="G3914"/>
      <c r="H3914"/>
      <c r="I3914"/>
      <c r="J3914"/>
      <c r="K3914"/>
      <c r="L3914"/>
    </row>
    <row r="3915" spans="1:12" ht="16" x14ac:dyDescent="0.2">
      <c r="A3915"/>
      <c r="B3915"/>
      <c r="C3915"/>
      <c r="D3915"/>
      <c r="E3915"/>
      <c r="F3915"/>
      <c r="G3915"/>
      <c r="H3915"/>
      <c r="I3915"/>
      <c r="J3915"/>
      <c r="K3915"/>
      <c r="L3915"/>
    </row>
    <row r="3916" spans="1:12" ht="16" x14ac:dyDescent="0.2">
      <c r="A3916"/>
      <c r="B3916"/>
      <c r="C3916"/>
      <c r="D3916"/>
      <c r="E3916"/>
      <c r="F3916"/>
      <c r="G3916"/>
      <c r="H3916"/>
      <c r="I3916"/>
      <c r="J3916"/>
      <c r="K3916"/>
      <c r="L3916"/>
    </row>
    <row r="3917" spans="1:12" ht="16" x14ac:dyDescent="0.2">
      <c r="A3917"/>
      <c r="B3917"/>
      <c r="C3917"/>
      <c r="D3917"/>
      <c r="E3917"/>
      <c r="F3917"/>
      <c r="G3917"/>
      <c r="H3917"/>
      <c r="I3917"/>
      <c r="J3917"/>
      <c r="K3917"/>
      <c r="L3917"/>
    </row>
    <row r="3918" spans="1:12" ht="16" x14ac:dyDescent="0.2">
      <c r="A3918"/>
      <c r="B3918"/>
      <c r="C3918"/>
      <c r="D3918"/>
      <c r="E3918"/>
      <c r="F3918"/>
      <c r="G3918"/>
      <c r="H3918"/>
      <c r="I3918"/>
      <c r="J3918"/>
      <c r="K3918"/>
      <c r="L3918"/>
    </row>
    <row r="3919" spans="1:12" ht="16" x14ac:dyDescent="0.2">
      <c r="A3919"/>
      <c r="B3919"/>
      <c r="C3919"/>
      <c r="D3919"/>
      <c r="E3919"/>
      <c r="F3919"/>
      <c r="G3919"/>
      <c r="H3919"/>
      <c r="I3919"/>
      <c r="J3919"/>
      <c r="K3919"/>
      <c r="L3919"/>
    </row>
    <row r="3920" spans="1:12" ht="16" x14ac:dyDescent="0.2">
      <c r="A3920"/>
      <c r="B3920"/>
      <c r="C3920"/>
      <c r="D3920"/>
      <c r="E3920"/>
      <c r="F3920"/>
      <c r="G3920"/>
      <c r="H3920"/>
      <c r="I3920"/>
      <c r="J3920"/>
      <c r="K3920"/>
      <c r="L3920"/>
    </row>
    <row r="3921" spans="1:12" ht="16" x14ac:dyDescent="0.2">
      <c r="A3921"/>
      <c r="B3921"/>
      <c r="C3921"/>
      <c r="D3921"/>
      <c r="E3921"/>
      <c r="F3921"/>
      <c r="G3921"/>
      <c r="H3921"/>
      <c r="I3921"/>
      <c r="J3921"/>
      <c r="K3921"/>
      <c r="L3921"/>
    </row>
    <row r="3922" spans="1:12" ht="16" x14ac:dyDescent="0.2">
      <c r="A3922"/>
      <c r="B3922"/>
      <c r="C3922"/>
      <c r="D3922"/>
      <c r="E3922"/>
      <c r="F3922"/>
      <c r="G3922"/>
      <c r="H3922"/>
      <c r="I3922"/>
      <c r="J3922"/>
      <c r="K3922"/>
      <c r="L3922"/>
    </row>
    <row r="3923" spans="1:12" ht="16" x14ac:dyDescent="0.2">
      <c r="A3923"/>
      <c r="B3923"/>
      <c r="C3923"/>
      <c r="D3923"/>
      <c r="E3923"/>
      <c r="F3923"/>
      <c r="G3923"/>
      <c r="H3923"/>
      <c r="I3923"/>
      <c r="J3923"/>
      <c r="K3923"/>
      <c r="L3923"/>
    </row>
    <row r="3924" spans="1:12" ht="16" x14ac:dyDescent="0.2">
      <c r="A3924"/>
      <c r="B3924"/>
      <c r="C3924"/>
      <c r="D3924"/>
      <c r="E3924"/>
      <c r="F3924"/>
      <c r="G3924"/>
      <c r="H3924"/>
      <c r="I3924"/>
      <c r="J3924"/>
      <c r="K3924"/>
      <c r="L3924"/>
    </row>
    <row r="3925" spans="1:12" ht="16" x14ac:dyDescent="0.2">
      <c r="A3925"/>
      <c r="B3925"/>
      <c r="C3925"/>
      <c r="D3925"/>
      <c r="E3925"/>
      <c r="F3925"/>
      <c r="G3925"/>
      <c r="H3925"/>
      <c r="I3925"/>
      <c r="J3925"/>
      <c r="K3925"/>
      <c r="L3925"/>
    </row>
    <row r="3926" spans="1:12" ht="16" x14ac:dyDescent="0.2">
      <c r="A3926"/>
      <c r="B3926"/>
      <c r="C3926"/>
      <c r="D3926"/>
      <c r="E3926"/>
      <c r="F3926"/>
      <c r="G3926"/>
      <c r="H3926"/>
      <c r="I3926"/>
      <c r="J3926"/>
      <c r="K3926"/>
      <c r="L3926"/>
    </row>
    <row r="3927" spans="1:12" ht="16" x14ac:dyDescent="0.2">
      <c r="A3927"/>
      <c r="B3927"/>
      <c r="C3927"/>
      <c r="D3927"/>
      <c r="E3927"/>
      <c r="F3927"/>
      <c r="G3927"/>
      <c r="H3927"/>
      <c r="I3927"/>
      <c r="J3927"/>
      <c r="K3927"/>
      <c r="L3927"/>
    </row>
    <row r="3928" spans="1:12" ht="16" x14ac:dyDescent="0.2">
      <c r="A3928"/>
      <c r="B3928"/>
      <c r="C3928"/>
      <c r="D3928"/>
      <c r="E3928"/>
      <c r="F3928"/>
      <c r="G3928"/>
      <c r="H3928"/>
      <c r="I3928"/>
      <c r="J3928"/>
      <c r="K3928"/>
      <c r="L3928"/>
    </row>
    <row r="3929" spans="1:12" ht="16" x14ac:dyDescent="0.2">
      <c r="A3929"/>
      <c r="B3929"/>
      <c r="C3929"/>
      <c r="D3929"/>
      <c r="E3929"/>
      <c r="F3929"/>
      <c r="G3929"/>
      <c r="H3929"/>
      <c r="I3929"/>
      <c r="J3929"/>
      <c r="K3929"/>
      <c r="L3929"/>
    </row>
    <row r="3930" spans="1:12" ht="16" x14ac:dyDescent="0.2">
      <c r="A3930"/>
      <c r="B3930"/>
      <c r="C3930"/>
      <c r="D3930"/>
      <c r="E3930"/>
      <c r="F3930"/>
      <c r="G3930"/>
      <c r="H3930"/>
      <c r="I3930"/>
      <c r="J3930"/>
      <c r="K3930"/>
      <c r="L3930"/>
    </row>
    <row r="3931" spans="1:12" ht="16" x14ac:dyDescent="0.2">
      <c r="A3931"/>
      <c r="B3931"/>
      <c r="C3931"/>
      <c r="D3931"/>
      <c r="E3931"/>
      <c r="F3931"/>
      <c r="G3931"/>
      <c r="H3931"/>
      <c r="I3931"/>
      <c r="J3931"/>
      <c r="K3931"/>
      <c r="L3931"/>
    </row>
    <row r="3932" spans="1:12" ht="16" x14ac:dyDescent="0.2">
      <c r="A3932"/>
      <c r="B3932"/>
      <c r="C3932"/>
      <c r="D3932"/>
      <c r="E3932"/>
      <c r="F3932"/>
      <c r="G3932"/>
      <c r="H3932"/>
      <c r="I3932"/>
      <c r="J3932"/>
      <c r="K3932"/>
      <c r="L3932"/>
    </row>
    <row r="3933" spans="1:12" ht="16" x14ac:dyDescent="0.2">
      <c r="A3933"/>
      <c r="B3933"/>
      <c r="C3933"/>
      <c r="D3933"/>
      <c r="E3933"/>
      <c r="F3933"/>
      <c r="G3933"/>
      <c r="H3933"/>
      <c r="I3933"/>
      <c r="J3933"/>
      <c r="K3933"/>
      <c r="L3933"/>
    </row>
    <row r="3934" spans="1:12" ht="16" x14ac:dyDescent="0.2">
      <c r="A3934"/>
      <c r="B3934"/>
      <c r="C3934"/>
      <c r="D3934"/>
      <c r="E3934"/>
      <c r="F3934"/>
      <c r="G3934"/>
      <c r="H3934"/>
      <c r="I3934"/>
      <c r="J3934"/>
      <c r="K3934"/>
      <c r="L3934"/>
    </row>
    <row r="3935" spans="1:12" ht="16" x14ac:dyDescent="0.2">
      <c r="A3935"/>
      <c r="B3935"/>
      <c r="C3935"/>
      <c r="D3935"/>
      <c r="E3935"/>
      <c r="F3935"/>
      <c r="G3935"/>
      <c r="H3935"/>
      <c r="I3935"/>
      <c r="J3935"/>
      <c r="K3935"/>
      <c r="L3935"/>
    </row>
    <row r="3936" spans="1:12" ht="16" x14ac:dyDescent="0.2">
      <c r="A3936"/>
      <c r="B3936"/>
      <c r="C3936"/>
      <c r="D3936"/>
      <c r="E3936"/>
      <c r="F3936"/>
      <c r="G3936"/>
      <c r="H3936"/>
      <c r="I3936"/>
      <c r="J3936"/>
      <c r="K3936"/>
      <c r="L3936"/>
    </row>
    <row r="3937" spans="1:12" ht="16" x14ac:dyDescent="0.2">
      <c r="A3937"/>
      <c r="B3937"/>
      <c r="C3937"/>
      <c r="D3937"/>
      <c r="E3937"/>
      <c r="F3937"/>
      <c r="G3937"/>
      <c r="H3937"/>
      <c r="I3937"/>
      <c r="J3937"/>
      <c r="K3937"/>
      <c r="L3937"/>
    </row>
    <row r="3938" spans="1:12" ht="16" x14ac:dyDescent="0.2">
      <c r="A3938"/>
      <c r="B3938"/>
      <c r="C3938"/>
      <c r="D3938"/>
      <c r="E3938"/>
      <c r="F3938"/>
      <c r="G3938"/>
      <c r="H3938"/>
      <c r="I3938"/>
      <c r="J3938"/>
      <c r="K3938"/>
      <c r="L3938"/>
    </row>
    <row r="3939" spans="1:12" ht="16" x14ac:dyDescent="0.2">
      <c r="A3939"/>
      <c r="B3939"/>
      <c r="C3939"/>
      <c r="D3939"/>
      <c r="E3939"/>
      <c r="F3939"/>
      <c r="G3939"/>
      <c r="H3939"/>
      <c r="I3939"/>
      <c r="J3939"/>
      <c r="K3939"/>
      <c r="L3939"/>
    </row>
    <row r="3940" spans="1:12" ht="16" x14ac:dyDescent="0.2">
      <c r="A3940"/>
      <c r="B3940"/>
      <c r="C3940"/>
      <c r="D3940"/>
      <c r="E3940"/>
      <c r="F3940"/>
      <c r="G3940"/>
      <c r="H3940"/>
      <c r="I3940"/>
      <c r="J3940"/>
      <c r="K3940"/>
      <c r="L3940"/>
    </row>
    <row r="3941" spans="1:12" ht="16" x14ac:dyDescent="0.2">
      <c r="A3941"/>
      <c r="B3941"/>
      <c r="C3941"/>
      <c r="D3941"/>
      <c r="E3941"/>
      <c r="F3941"/>
      <c r="G3941"/>
      <c r="H3941"/>
      <c r="I3941"/>
      <c r="J3941"/>
      <c r="K3941"/>
      <c r="L3941"/>
    </row>
    <row r="3942" spans="1:12" ht="16" x14ac:dyDescent="0.2">
      <c r="A3942"/>
      <c r="B3942"/>
      <c r="C3942"/>
      <c r="D3942"/>
      <c r="E3942"/>
      <c r="F3942"/>
      <c r="G3942"/>
      <c r="H3942"/>
      <c r="I3942"/>
      <c r="J3942"/>
      <c r="K3942"/>
      <c r="L3942"/>
    </row>
    <row r="3943" spans="1:12" ht="16" x14ac:dyDescent="0.2">
      <c r="A3943"/>
      <c r="B3943"/>
      <c r="C3943"/>
      <c r="D3943"/>
      <c r="E3943"/>
      <c r="F3943"/>
      <c r="G3943"/>
      <c r="H3943"/>
      <c r="I3943"/>
      <c r="J3943"/>
      <c r="K3943"/>
      <c r="L3943"/>
    </row>
    <row r="3944" spans="1:12" ht="16" x14ac:dyDescent="0.2">
      <c r="A3944"/>
      <c r="B3944"/>
      <c r="C3944"/>
      <c r="D3944"/>
      <c r="E3944"/>
      <c r="F3944"/>
      <c r="G3944"/>
      <c r="H3944"/>
      <c r="I3944"/>
      <c r="J3944"/>
      <c r="K3944"/>
      <c r="L3944"/>
    </row>
    <row r="3945" spans="1:12" ht="16" x14ac:dyDescent="0.2">
      <c r="A3945"/>
      <c r="B3945"/>
      <c r="C3945"/>
      <c r="D3945"/>
      <c r="E3945"/>
      <c r="F3945"/>
      <c r="G3945"/>
      <c r="H3945"/>
      <c r="I3945"/>
      <c r="J3945"/>
      <c r="K3945"/>
      <c r="L3945"/>
    </row>
    <row r="3946" spans="1:12" ht="16" x14ac:dyDescent="0.2">
      <c r="A3946"/>
      <c r="B3946"/>
      <c r="C3946"/>
      <c r="D3946"/>
      <c r="E3946"/>
      <c r="F3946"/>
      <c r="G3946"/>
      <c r="H3946"/>
      <c r="I3946"/>
      <c r="J3946"/>
      <c r="K3946"/>
      <c r="L3946"/>
    </row>
    <row r="3947" spans="1:12" ht="16" x14ac:dyDescent="0.2">
      <c r="A3947"/>
      <c r="B3947"/>
      <c r="C3947"/>
      <c r="D3947"/>
      <c r="E3947"/>
      <c r="F3947"/>
      <c r="G3947"/>
      <c r="H3947"/>
      <c r="I3947"/>
      <c r="J3947"/>
      <c r="K3947"/>
      <c r="L3947"/>
    </row>
    <row r="3948" spans="1:12" ht="16" x14ac:dyDescent="0.2">
      <c r="A3948"/>
      <c r="B3948"/>
      <c r="C3948"/>
      <c r="D3948"/>
      <c r="E3948"/>
      <c r="F3948"/>
      <c r="G3948"/>
      <c r="H3948"/>
      <c r="I3948"/>
      <c r="J3948"/>
      <c r="K3948"/>
      <c r="L3948"/>
    </row>
    <row r="3949" spans="1:12" ht="16" x14ac:dyDescent="0.2">
      <c r="A3949"/>
      <c r="B3949"/>
      <c r="C3949"/>
      <c r="D3949"/>
      <c r="E3949"/>
      <c r="F3949"/>
      <c r="G3949"/>
      <c r="H3949"/>
      <c r="I3949"/>
      <c r="J3949"/>
      <c r="K3949"/>
      <c r="L3949"/>
    </row>
    <row r="3950" spans="1:12" ht="16" x14ac:dyDescent="0.2">
      <c r="A3950"/>
      <c r="B3950"/>
      <c r="C3950"/>
      <c r="D3950"/>
      <c r="E3950"/>
      <c r="F3950"/>
      <c r="G3950"/>
      <c r="H3950"/>
      <c r="I3950"/>
      <c r="J3950"/>
      <c r="K3950"/>
      <c r="L3950"/>
    </row>
    <row r="3951" spans="1:12" ht="16" x14ac:dyDescent="0.2">
      <c r="A3951"/>
      <c r="B3951"/>
      <c r="C3951"/>
      <c r="D3951"/>
      <c r="E3951"/>
      <c r="F3951"/>
      <c r="G3951"/>
      <c r="H3951"/>
      <c r="I3951"/>
      <c r="J3951"/>
      <c r="K3951"/>
      <c r="L3951"/>
    </row>
    <row r="3952" spans="1:12" ht="16" x14ac:dyDescent="0.2">
      <c r="A3952"/>
      <c r="B3952"/>
      <c r="C3952"/>
      <c r="D3952"/>
      <c r="E3952"/>
      <c r="F3952"/>
      <c r="G3952"/>
      <c r="H3952"/>
      <c r="I3952"/>
      <c r="J3952"/>
      <c r="K3952"/>
      <c r="L3952"/>
    </row>
    <row r="3953" spans="1:12" ht="16" x14ac:dyDescent="0.2">
      <c r="A3953"/>
      <c r="B3953"/>
      <c r="C3953"/>
      <c r="D3953"/>
      <c r="E3953"/>
      <c r="F3953"/>
      <c r="G3953"/>
      <c r="H3953"/>
      <c r="I3953"/>
      <c r="J3953"/>
      <c r="K3953"/>
      <c r="L3953"/>
    </row>
    <row r="3954" spans="1:12" ht="16" x14ac:dyDescent="0.2">
      <c r="A3954"/>
      <c r="B3954"/>
      <c r="C3954"/>
      <c r="D3954"/>
      <c r="E3954"/>
      <c r="F3954"/>
      <c r="G3954"/>
      <c r="H3954"/>
      <c r="I3954"/>
      <c r="J3954"/>
      <c r="K3954"/>
      <c r="L3954"/>
    </row>
    <row r="3955" spans="1:12" ht="16" x14ac:dyDescent="0.2">
      <c r="A3955"/>
      <c r="B3955"/>
      <c r="C3955"/>
      <c r="D3955"/>
      <c r="E3955"/>
      <c r="F3955"/>
      <c r="G3955"/>
      <c r="H3955"/>
      <c r="I3955"/>
      <c r="J3955"/>
      <c r="K3955"/>
      <c r="L3955"/>
    </row>
    <row r="3956" spans="1:12" ht="16" x14ac:dyDescent="0.2">
      <c r="A3956"/>
      <c r="B3956"/>
      <c r="C3956"/>
      <c r="D3956"/>
      <c r="E3956"/>
      <c r="F3956"/>
      <c r="G3956"/>
      <c r="H3956"/>
      <c r="I3956"/>
      <c r="J3956"/>
      <c r="K3956"/>
      <c r="L3956"/>
    </row>
    <row r="3957" spans="1:12" ht="16" x14ac:dyDescent="0.2">
      <c r="A3957"/>
      <c r="B3957"/>
      <c r="C3957"/>
      <c r="D3957"/>
      <c r="E3957"/>
      <c r="F3957"/>
      <c r="G3957"/>
      <c r="H3957"/>
      <c r="I3957"/>
      <c r="J3957"/>
      <c r="K3957"/>
      <c r="L3957"/>
    </row>
    <row r="3958" spans="1:12" ht="16" x14ac:dyDescent="0.2">
      <c r="A3958"/>
      <c r="B3958"/>
      <c r="C3958"/>
      <c r="D3958"/>
      <c r="E3958"/>
      <c r="F3958"/>
      <c r="G3958"/>
      <c r="H3958"/>
      <c r="I3958"/>
      <c r="J3958"/>
      <c r="K3958"/>
      <c r="L3958"/>
    </row>
    <row r="3959" spans="1:12" ht="16" x14ac:dyDescent="0.2">
      <c r="A3959"/>
      <c r="B3959"/>
      <c r="C3959"/>
      <c r="D3959"/>
      <c r="E3959"/>
      <c r="F3959"/>
      <c r="G3959"/>
      <c r="H3959"/>
      <c r="I3959"/>
      <c r="J3959"/>
      <c r="K3959"/>
      <c r="L3959"/>
    </row>
    <row r="3960" spans="1:12" ht="16" x14ac:dyDescent="0.2">
      <c r="A3960"/>
      <c r="B3960"/>
      <c r="C3960"/>
      <c r="D3960"/>
      <c r="E3960"/>
      <c r="F3960"/>
      <c r="G3960"/>
      <c r="H3960"/>
      <c r="I3960"/>
      <c r="J3960"/>
      <c r="K3960"/>
      <c r="L3960"/>
    </row>
    <row r="3961" spans="1:12" ht="16" x14ac:dyDescent="0.2">
      <c r="A3961"/>
      <c r="B3961"/>
      <c r="C3961"/>
      <c r="D3961"/>
      <c r="E3961"/>
      <c r="F3961"/>
      <c r="G3961"/>
      <c r="H3961"/>
      <c r="I3961"/>
      <c r="J3961"/>
      <c r="K3961"/>
      <c r="L3961"/>
    </row>
    <row r="3962" spans="1:12" ht="16" x14ac:dyDescent="0.2">
      <c r="A3962"/>
      <c r="B3962"/>
      <c r="C3962"/>
      <c r="D3962"/>
      <c r="E3962"/>
      <c r="F3962"/>
      <c r="G3962"/>
      <c r="H3962"/>
      <c r="I3962"/>
      <c r="J3962"/>
      <c r="K3962"/>
      <c r="L3962"/>
    </row>
    <row r="3963" spans="1:12" ht="16" x14ac:dyDescent="0.2">
      <c r="A3963"/>
      <c r="B3963"/>
      <c r="C3963"/>
      <c r="D3963"/>
      <c r="E3963"/>
      <c r="F3963"/>
      <c r="G3963"/>
      <c r="H3963"/>
      <c r="I3963"/>
      <c r="J3963"/>
      <c r="K3963"/>
      <c r="L3963"/>
    </row>
    <row r="3964" spans="1:12" ht="16" x14ac:dyDescent="0.2">
      <c r="A3964"/>
      <c r="B3964"/>
      <c r="C3964"/>
      <c r="D3964"/>
      <c r="E3964"/>
      <c r="F3964"/>
      <c r="G3964"/>
      <c r="H3964"/>
      <c r="I3964"/>
      <c r="J3964"/>
      <c r="K3964"/>
      <c r="L3964"/>
    </row>
    <row r="3965" spans="1:12" ht="16" x14ac:dyDescent="0.2">
      <c r="A3965"/>
      <c r="B3965"/>
      <c r="C3965"/>
      <c r="D3965"/>
      <c r="E3965"/>
      <c r="F3965"/>
      <c r="G3965"/>
      <c r="H3965"/>
      <c r="I3965"/>
      <c r="J3965"/>
      <c r="K3965"/>
      <c r="L3965"/>
    </row>
    <row r="3966" spans="1:12" ht="16" x14ac:dyDescent="0.2">
      <c r="A3966"/>
      <c r="B3966"/>
      <c r="C3966"/>
      <c r="D3966"/>
      <c r="E3966"/>
      <c r="F3966"/>
      <c r="G3966"/>
      <c r="H3966"/>
      <c r="I3966"/>
      <c r="J3966"/>
      <c r="K3966"/>
      <c r="L3966"/>
    </row>
    <row r="3967" spans="1:12" ht="16" x14ac:dyDescent="0.2">
      <c r="A3967"/>
      <c r="B3967"/>
      <c r="C3967"/>
      <c r="D3967"/>
      <c r="E3967"/>
      <c r="F3967"/>
      <c r="G3967"/>
      <c r="H3967"/>
      <c r="I3967"/>
      <c r="J3967"/>
      <c r="K3967"/>
      <c r="L3967"/>
    </row>
    <row r="3968" spans="1:12" ht="16" x14ac:dyDescent="0.2">
      <c r="A3968"/>
      <c r="B3968"/>
      <c r="C3968"/>
      <c r="D3968"/>
      <c r="E3968"/>
      <c r="F3968"/>
      <c r="G3968"/>
      <c r="H3968"/>
      <c r="I3968"/>
      <c r="J3968"/>
      <c r="K3968"/>
      <c r="L3968"/>
    </row>
    <row r="3969" spans="1:12" ht="16" x14ac:dyDescent="0.2">
      <c r="A3969"/>
      <c r="B3969"/>
      <c r="C3969"/>
      <c r="D3969"/>
      <c r="E3969"/>
      <c r="F3969"/>
      <c r="G3969"/>
      <c r="H3969"/>
      <c r="I3969"/>
      <c r="J3969"/>
      <c r="K3969"/>
      <c r="L3969"/>
    </row>
    <row r="3970" spans="1:12" ht="16" x14ac:dyDescent="0.2">
      <c r="A3970"/>
      <c r="B3970"/>
      <c r="C3970"/>
      <c r="D3970"/>
      <c r="E3970"/>
      <c r="F3970"/>
      <c r="G3970"/>
      <c r="H3970"/>
      <c r="I3970"/>
      <c r="J3970"/>
      <c r="K3970"/>
      <c r="L3970"/>
    </row>
    <row r="3971" spans="1:12" ht="16" x14ac:dyDescent="0.2">
      <c r="A3971"/>
      <c r="B3971"/>
      <c r="C3971"/>
      <c r="D3971"/>
      <c r="E3971"/>
      <c r="F3971"/>
      <c r="G3971"/>
      <c r="H3971"/>
      <c r="I3971"/>
      <c r="J3971"/>
      <c r="K3971"/>
      <c r="L3971"/>
    </row>
    <row r="3972" spans="1:12" ht="16" x14ac:dyDescent="0.2">
      <c r="A3972"/>
      <c r="B3972"/>
      <c r="C3972"/>
      <c r="D3972"/>
      <c r="E3972"/>
      <c r="F3972"/>
      <c r="G3972"/>
      <c r="H3972"/>
      <c r="I3972"/>
      <c r="J3972"/>
      <c r="K3972"/>
      <c r="L3972"/>
    </row>
    <row r="3973" spans="1:12" ht="16" x14ac:dyDescent="0.2">
      <c r="A3973"/>
      <c r="B3973"/>
      <c r="C3973"/>
      <c r="D3973"/>
      <c r="E3973"/>
      <c r="F3973"/>
      <c r="G3973"/>
      <c r="H3973"/>
      <c r="I3973"/>
      <c r="J3973"/>
      <c r="K3973"/>
      <c r="L3973"/>
    </row>
    <row r="3974" spans="1:12" ht="16" x14ac:dyDescent="0.2">
      <c r="A3974"/>
      <c r="B3974"/>
      <c r="C3974"/>
      <c r="D3974"/>
      <c r="E3974"/>
      <c r="F3974"/>
      <c r="G3974"/>
      <c r="H3974"/>
      <c r="I3974"/>
      <c r="J3974"/>
      <c r="K3974"/>
      <c r="L3974"/>
    </row>
    <row r="3975" spans="1:12" ht="16" x14ac:dyDescent="0.2">
      <c r="A3975"/>
      <c r="B3975"/>
      <c r="C3975"/>
      <c r="D3975"/>
      <c r="E3975"/>
      <c r="F3975"/>
      <c r="G3975"/>
      <c r="H3975"/>
      <c r="I3975"/>
      <c r="J3975"/>
      <c r="K3975"/>
      <c r="L3975"/>
    </row>
    <row r="3976" spans="1:12" ht="16" x14ac:dyDescent="0.2">
      <c r="A3976"/>
      <c r="B3976"/>
      <c r="C3976"/>
      <c r="D3976"/>
      <c r="E3976"/>
      <c r="F3976"/>
      <c r="G3976"/>
      <c r="H3976"/>
      <c r="I3976"/>
      <c r="J3976"/>
      <c r="K3976"/>
      <c r="L3976"/>
    </row>
    <row r="3977" spans="1:12" ht="16" x14ac:dyDescent="0.2">
      <c r="A3977"/>
      <c r="B3977"/>
      <c r="C3977"/>
      <c r="D3977"/>
      <c r="E3977"/>
      <c r="F3977"/>
      <c r="G3977"/>
      <c r="H3977"/>
      <c r="I3977"/>
      <c r="J3977"/>
      <c r="K3977"/>
      <c r="L3977"/>
    </row>
    <row r="3978" spans="1:12" ht="16" x14ac:dyDescent="0.2">
      <c r="A3978"/>
      <c r="B3978"/>
      <c r="C3978"/>
      <c r="D3978"/>
      <c r="E3978"/>
      <c r="F3978"/>
      <c r="G3978"/>
      <c r="H3978"/>
      <c r="I3978"/>
      <c r="J3978"/>
      <c r="K3978"/>
      <c r="L3978"/>
    </row>
    <row r="3979" spans="1:12" ht="16" x14ac:dyDescent="0.2">
      <c r="A3979"/>
      <c r="B3979"/>
      <c r="C3979"/>
      <c r="D3979"/>
      <c r="E3979"/>
      <c r="F3979"/>
      <c r="G3979"/>
      <c r="H3979"/>
      <c r="I3979"/>
      <c r="J3979"/>
      <c r="K3979"/>
      <c r="L3979"/>
    </row>
    <row r="3980" spans="1:12" ht="16" x14ac:dyDescent="0.2">
      <c r="A3980"/>
      <c r="B3980"/>
      <c r="C3980"/>
      <c r="D3980"/>
      <c r="E3980"/>
      <c r="F3980"/>
      <c r="G3980"/>
      <c r="H3980"/>
      <c r="I3980"/>
      <c r="J3980"/>
      <c r="K3980"/>
      <c r="L3980"/>
    </row>
    <row r="3981" spans="1:12" ht="16" x14ac:dyDescent="0.2">
      <c r="A3981"/>
      <c r="B3981"/>
      <c r="C3981"/>
      <c r="D3981"/>
      <c r="E3981"/>
      <c r="F3981"/>
      <c r="G3981"/>
      <c r="H3981"/>
      <c r="I3981"/>
      <c r="J3981"/>
      <c r="K3981"/>
      <c r="L3981"/>
    </row>
    <row r="3982" spans="1:12" ht="16" x14ac:dyDescent="0.2">
      <c r="A3982"/>
      <c r="B3982"/>
      <c r="C3982"/>
      <c r="D3982"/>
      <c r="E3982"/>
      <c r="F3982"/>
      <c r="G3982"/>
      <c r="H3982"/>
      <c r="I3982"/>
      <c r="J3982"/>
      <c r="K3982"/>
      <c r="L3982"/>
    </row>
    <row r="3983" spans="1:12" ht="16" x14ac:dyDescent="0.2">
      <c r="A3983"/>
      <c r="B3983"/>
      <c r="C3983"/>
      <c r="D3983"/>
      <c r="E3983"/>
      <c r="F3983"/>
      <c r="G3983"/>
      <c r="H3983"/>
      <c r="I3983"/>
      <c r="J3983"/>
      <c r="K3983"/>
      <c r="L3983"/>
    </row>
    <row r="3984" spans="1:12" ht="16" x14ac:dyDescent="0.2">
      <c r="A3984"/>
      <c r="B3984"/>
      <c r="C3984"/>
      <c r="D3984"/>
      <c r="E3984"/>
      <c r="F3984"/>
      <c r="G3984"/>
      <c r="H3984"/>
      <c r="I3984"/>
      <c r="J3984"/>
      <c r="K3984"/>
      <c r="L3984"/>
    </row>
    <row r="3985" spans="1:12" ht="16" x14ac:dyDescent="0.2">
      <c r="A3985"/>
      <c r="B3985"/>
      <c r="C3985"/>
      <c r="D3985"/>
      <c r="E3985"/>
      <c r="F3985"/>
      <c r="G3985"/>
      <c r="H3985"/>
      <c r="I3985"/>
      <c r="J3985"/>
      <c r="K3985"/>
      <c r="L3985"/>
    </row>
    <row r="3986" spans="1:12" ht="16" x14ac:dyDescent="0.2">
      <c r="A3986"/>
      <c r="B3986"/>
      <c r="C3986"/>
      <c r="D3986"/>
      <c r="E3986"/>
      <c r="F3986"/>
      <c r="G3986"/>
      <c r="H3986"/>
      <c r="I3986"/>
      <c r="J3986"/>
      <c r="K3986"/>
      <c r="L3986"/>
    </row>
    <row r="3987" spans="1:12" ht="16" x14ac:dyDescent="0.2">
      <c r="A3987"/>
      <c r="B3987"/>
      <c r="C3987"/>
      <c r="D3987"/>
      <c r="E3987"/>
      <c r="F3987"/>
      <c r="G3987"/>
      <c r="H3987"/>
      <c r="I3987"/>
      <c r="J3987"/>
      <c r="K3987"/>
      <c r="L3987"/>
    </row>
    <row r="3988" spans="1:12" ht="16" x14ac:dyDescent="0.2">
      <c r="A3988"/>
      <c r="B3988"/>
      <c r="C3988"/>
      <c r="D3988"/>
      <c r="E3988"/>
      <c r="F3988"/>
      <c r="G3988"/>
      <c r="H3988"/>
      <c r="I3988"/>
      <c r="J3988"/>
      <c r="K3988"/>
      <c r="L3988"/>
    </row>
    <row r="3989" spans="1:12" ht="16" x14ac:dyDescent="0.2">
      <c r="A3989"/>
      <c r="B3989"/>
      <c r="C3989"/>
      <c r="D3989"/>
      <c r="E3989"/>
      <c r="F3989"/>
      <c r="G3989"/>
      <c r="H3989"/>
      <c r="I3989"/>
      <c r="J3989"/>
      <c r="K3989"/>
      <c r="L3989"/>
    </row>
    <row r="3990" spans="1:12" ht="16" x14ac:dyDescent="0.2">
      <c r="A3990"/>
      <c r="B3990"/>
      <c r="C3990"/>
      <c r="D3990"/>
      <c r="E3990"/>
      <c r="F3990"/>
      <c r="G3990"/>
      <c r="H3990"/>
      <c r="I3990"/>
      <c r="J3990"/>
      <c r="K3990"/>
      <c r="L3990"/>
    </row>
    <row r="3991" spans="1:12" ht="16" x14ac:dyDescent="0.2">
      <c r="A3991"/>
      <c r="B3991"/>
      <c r="C3991"/>
      <c r="D3991"/>
      <c r="E3991"/>
      <c r="F3991"/>
      <c r="G3991"/>
      <c r="H3991"/>
      <c r="I3991"/>
      <c r="J3991"/>
      <c r="K3991"/>
      <c r="L3991"/>
    </row>
    <row r="3992" spans="1:12" ht="16" x14ac:dyDescent="0.2">
      <c r="A3992"/>
      <c r="B3992"/>
      <c r="C3992"/>
      <c r="D3992"/>
      <c r="E3992"/>
      <c r="F3992"/>
      <c r="G3992"/>
      <c r="H3992"/>
      <c r="I3992"/>
      <c r="J3992"/>
      <c r="K3992"/>
      <c r="L3992"/>
    </row>
    <row r="3993" spans="1:12" ht="16" x14ac:dyDescent="0.2">
      <c r="A3993"/>
      <c r="B3993"/>
      <c r="C3993"/>
      <c r="D3993"/>
      <c r="E3993"/>
      <c r="F3993"/>
      <c r="G3993"/>
      <c r="H3993"/>
      <c r="I3993"/>
      <c r="J3993"/>
      <c r="K3993"/>
      <c r="L3993"/>
    </row>
    <row r="3994" spans="1:12" ht="16" x14ac:dyDescent="0.2">
      <c r="A3994"/>
      <c r="B3994"/>
      <c r="C3994"/>
      <c r="D3994"/>
      <c r="E3994"/>
      <c r="F3994"/>
      <c r="G3994"/>
      <c r="H3994"/>
      <c r="I3994"/>
      <c r="J3994"/>
      <c r="K3994"/>
      <c r="L3994"/>
    </row>
    <row r="3995" spans="1:12" ht="16" x14ac:dyDescent="0.2">
      <c r="A3995"/>
      <c r="B3995"/>
      <c r="C3995"/>
      <c r="D3995"/>
      <c r="E3995"/>
      <c r="F3995"/>
      <c r="G3995"/>
      <c r="H3995"/>
      <c r="I3995"/>
      <c r="J3995"/>
      <c r="K3995"/>
      <c r="L3995"/>
    </row>
    <row r="3996" spans="1:12" ht="16" x14ac:dyDescent="0.2">
      <c r="A3996"/>
      <c r="B3996"/>
      <c r="C3996"/>
      <c r="D3996"/>
      <c r="E3996"/>
      <c r="F3996"/>
      <c r="G3996"/>
      <c r="H3996"/>
      <c r="I3996"/>
      <c r="J3996"/>
      <c r="K3996"/>
      <c r="L3996"/>
    </row>
    <row r="3997" spans="1:12" ht="16" x14ac:dyDescent="0.2">
      <c r="A3997"/>
      <c r="B3997"/>
      <c r="C3997"/>
      <c r="D3997"/>
      <c r="E3997"/>
      <c r="F3997"/>
      <c r="G3997"/>
      <c r="H3997"/>
      <c r="I3997"/>
      <c r="J3997"/>
      <c r="K3997"/>
      <c r="L3997"/>
    </row>
    <row r="3998" spans="1:12" ht="16" x14ac:dyDescent="0.2">
      <c r="A3998"/>
      <c r="B3998"/>
      <c r="C3998"/>
      <c r="D3998"/>
      <c r="E3998"/>
      <c r="F3998"/>
      <c r="G3998"/>
      <c r="H3998"/>
      <c r="I3998"/>
      <c r="J3998"/>
      <c r="K3998"/>
      <c r="L3998"/>
    </row>
    <row r="3999" spans="1:12" ht="16" x14ac:dyDescent="0.2">
      <c r="A3999"/>
      <c r="B3999"/>
      <c r="C3999"/>
      <c r="D3999"/>
      <c r="E3999"/>
      <c r="F3999"/>
      <c r="G3999"/>
      <c r="H3999"/>
      <c r="I3999"/>
      <c r="J3999"/>
      <c r="K3999"/>
      <c r="L3999"/>
    </row>
    <row r="4000" spans="1:12" ht="16" x14ac:dyDescent="0.2">
      <c r="A4000"/>
      <c r="B4000"/>
      <c r="C4000"/>
      <c r="D4000"/>
      <c r="E4000"/>
      <c r="F4000"/>
      <c r="G4000"/>
      <c r="H4000"/>
      <c r="I4000"/>
      <c r="J4000"/>
      <c r="K4000"/>
      <c r="L4000"/>
    </row>
    <row r="4001" spans="1:12" ht="16" x14ac:dyDescent="0.2">
      <c r="A4001"/>
      <c r="B4001"/>
      <c r="C4001"/>
      <c r="D4001"/>
      <c r="E4001"/>
      <c r="F4001"/>
      <c r="G4001"/>
      <c r="H4001"/>
      <c r="I4001"/>
      <c r="J4001"/>
      <c r="K4001"/>
      <c r="L4001"/>
    </row>
    <row r="4002" spans="1:12" ht="16" x14ac:dyDescent="0.2">
      <c r="A4002"/>
      <c r="B4002"/>
      <c r="C4002"/>
      <c r="D4002"/>
      <c r="E4002"/>
      <c r="F4002"/>
      <c r="G4002"/>
      <c r="H4002"/>
      <c r="I4002"/>
      <c r="J4002"/>
      <c r="K4002"/>
      <c r="L4002"/>
    </row>
    <row r="4003" spans="1:12" ht="16" x14ac:dyDescent="0.2">
      <c r="A4003"/>
      <c r="B4003"/>
      <c r="C4003"/>
      <c r="D4003"/>
      <c r="E4003"/>
      <c r="F4003"/>
      <c r="G4003"/>
      <c r="H4003"/>
      <c r="I4003"/>
      <c r="J4003"/>
      <c r="K4003"/>
      <c r="L4003"/>
    </row>
    <row r="4004" spans="1:12" ht="16" x14ac:dyDescent="0.2">
      <c r="A4004"/>
      <c r="B4004"/>
      <c r="C4004"/>
      <c r="D4004"/>
      <c r="E4004"/>
      <c r="F4004"/>
      <c r="G4004"/>
      <c r="H4004"/>
      <c r="I4004"/>
      <c r="J4004"/>
      <c r="K4004"/>
      <c r="L4004"/>
    </row>
    <row r="4005" spans="1:12" ht="16" x14ac:dyDescent="0.2">
      <c r="A4005"/>
      <c r="B4005"/>
      <c r="C4005"/>
      <c r="D4005"/>
      <c r="E4005"/>
      <c r="F4005"/>
      <c r="G4005"/>
      <c r="H4005"/>
      <c r="I4005"/>
      <c r="J4005"/>
      <c r="K4005"/>
      <c r="L4005"/>
    </row>
    <row r="4006" spans="1:12" ht="16" x14ac:dyDescent="0.2">
      <c r="A4006"/>
      <c r="B4006"/>
      <c r="C4006"/>
      <c r="D4006"/>
      <c r="E4006"/>
      <c r="F4006"/>
      <c r="G4006"/>
      <c r="H4006"/>
      <c r="I4006"/>
      <c r="J4006"/>
      <c r="K4006"/>
      <c r="L4006"/>
    </row>
    <row r="4007" spans="1:12" ht="16" x14ac:dyDescent="0.2">
      <c r="A4007"/>
      <c r="B4007"/>
      <c r="C4007"/>
      <c r="D4007"/>
      <c r="E4007"/>
      <c r="F4007"/>
      <c r="G4007"/>
      <c r="H4007"/>
      <c r="I4007"/>
      <c r="J4007"/>
      <c r="K4007"/>
      <c r="L4007"/>
    </row>
    <row r="4008" spans="1:12" ht="16" x14ac:dyDescent="0.2">
      <c r="A4008"/>
      <c r="B4008"/>
      <c r="C4008"/>
      <c r="D4008"/>
      <c r="E4008"/>
      <c r="F4008"/>
      <c r="G4008"/>
      <c r="H4008"/>
      <c r="I4008"/>
      <c r="J4008"/>
      <c r="K4008"/>
      <c r="L4008"/>
    </row>
    <row r="4009" spans="1:12" ht="16" x14ac:dyDescent="0.2">
      <c r="A4009"/>
      <c r="B4009"/>
      <c r="C4009"/>
      <c r="D4009"/>
      <c r="E4009"/>
      <c r="F4009"/>
      <c r="G4009"/>
      <c r="H4009"/>
      <c r="I4009"/>
      <c r="J4009"/>
      <c r="K4009"/>
      <c r="L4009"/>
    </row>
    <row r="4010" spans="1:12" ht="16" x14ac:dyDescent="0.2">
      <c r="A4010"/>
      <c r="B4010"/>
      <c r="C4010"/>
      <c r="D4010"/>
      <c r="E4010"/>
      <c r="F4010"/>
      <c r="G4010"/>
      <c r="H4010"/>
      <c r="I4010"/>
      <c r="J4010"/>
      <c r="K4010"/>
      <c r="L4010"/>
    </row>
    <row r="4011" spans="1:12" ht="16" x14ac:dyDescent="0.2">
      <c r="A4011"/>
      <c r="B4011"/>
      <c r="C4011"/>
      <c r="D4011"/>
      <c r="E4011"/>
      <c r="F4011"/>
      <c r="G4011"/>
      <c r="H4011"/>
      <c r="I4011"/>
      <c r="J4011"/>
      <c r="K4011"/>
      <c r="L4011"/>
    </row>
    <row r="4012" spans="1:12" ht="16" x14ac:dyDescent="0.2">
      <c r="A4012"/>
      <c r="B4012"/>
      <c r="C4012"/>
      <c r="D4012"/>
      <c r="E4012"/>
      <c r="F4012"/>
      <c r="G4012"/>
      <c r="H4012"/>
      <c r="I4012"/>
      <c r="J4012"/>
      <c r="K4012"/>
      <c r="L4012"/>
    </row>
    <row r="4013" spans="1:12" ht="16" x14ac:dyDescent="0.2">
      <c r="A4013"/>
      <c r="B4013"/>
      <c r="C4013"/>
      <c r="D4013"/>
      <c r="E4013"/>
      <c r="F4013"/>
      <c r="G4013"/>
      <c r="H4013"/>
      <c r="I4013"/>
      <c r="J4013"/>
      <c r="K4013"/>
      <c r="L4013"/>
    </row>
    <row r="4014" spans="1:12" ht="16" x14ac:dyDescent="0.2">
      <c r="A4014"/>
      <c r="B4014"/>
      <c r="C4014"/>
      <c r="D4014"/>
      <c r="E4014"/>
      <c r="F4014"/>
      <c r="G4014"/>
      <c r="H4014"/>
      <c r="I4014"/>
      <c r="J4014"/>
      <c r="K4014"/>
      <c r="L4014"/>
    </row>
    <row r="4015" spans="1:12" ht="16" x14ac:dyDescent="0.2">
      <c r="A4015"/>
      <c r="B4015"/>
      <c r="C4015"/>
      <c r="D4015"/>
      <c r="E4015"/>
      <c r="F4015"/>
      <c r="G4015"/>
      <c r="H4015"/>
      <c r="I4015"/>
      <c r="J4015"/>
      <c r="K4015"/>
      <c r="L4015"/>
    </row>
    <row r="4016" spans="1:12" ht="16" x14ac:dyDescent="0.2">
      <c r="A4016"/>
      <c r="B4016"/>
      <c r="C4016"/>
      <c r="D4016"/>
      <c r="E4016"/>
      <c r="F4016"/>
      <c r="G4016"/>
      <c r="H4016"/>
      <c r="I4016"/>
      <c r="J4016"/>
      <c r="K4016"/>
      <c r="L4016"/>
    </row>
    <row r="4017" spans="1:12" ht="16" x14ac:dyDescent="0.2">
      <c r="A4017"/>
      <c r="B4017"/>
      <c r="C4017"/>
      <c r="D4017"/>
      <c r="E4017"/>
      <c r="F4017"/>
      <c r="G4017"/>
      <c r="H4017"/>
      <c r="I4017"/>
      <c r="J4017"/>
      <c r="K4017"/>
      <c r="L4017"/>
    </row>
    <row r="4018" spans="1:12" ht="16" x14ac:dyDescent="0.2">
      <c r="A4018"/>
      <c r="B4018"/>
      <c r="C4018"/>
      <c r="D4018"/>
      <c r="E4018"/>
      <c r="F4018"/>
      <c r="G4018"/>
      <c r="H4018"/>
      <c r="I4018"/>
      <c r="J4018"/>
      <c r="K4018"/>
      <c r="L4018"/>
    </row>
    <row r="4019" spans="1:12" ht="16" x14ac:dyDescent="0.2">
      <c r="A4019"/>
      <c r="B4019"/>
      <c r="C4019"/>
      <c r="D4019"/>
      <c r="E4019"/>
      <c r="F4019"/>
      <c r="G4019"/>
      <c r="H4019"/>
      <c r="I4019"/>
      <c r="J4019"/>
      <c r="K4019"/>
      <c r="L4019"/>
    </row>
    <row r="4020" spans="1:12" ht="16" x14ac:dyDescent="0.2">
      <c r="A4020"/>
      <c r="B4020"/>
      <c r="C4020"/>
      <c r="D4020"/>
      <c r="E4020"/>
      <c r="F4020"/>
      <c r="G4020"/>
      <c r="H4020"/>
      <c r="I4020"/>
      <c r="J4020"/>
      <c r="K4020"/>
      <c r="L4020"/>
    </row>
    <row r="4021" spans="1:12" ht="16" x14ac:dyDescent="0.2">
      <c r="A4021"/>
      <c r="B4021"/>
      <c r="C4021"/>
      <c r="D4021"/>
      <c r="E4021"/>
      <c r="F4021"/>
      <c r="G4021"/>
      <c r="H4021"/>
      <c r="I4021"/>
      <c r="J4021"/>
      <c r="K4021"/>
      <c r="L4021"/>
    </row>
    <row r="4022" spans="1:12" ht="16" x14ac:dyDescent="0.2">
      <c r="A4022"/>
      <c r="B4022"/>
      <c r="C4022"/>
      <c r="D4022"/>
      <c r="E4022"/>
      <c r="F4022"/>
      <c r="G4022"/>
      <c r="H4022"/>
      <c r="I4022"/>
      <c r="J4022"/>
      <c r="K4022"/>
      <c r="L4022"/>
    </row>
    <row r="4023" spans="1:12" ht="16" x14ac:dyDescent="0.2">
      <c r="A4023"/>
      <c r="B4023"/>
      <c r="C4023"/>
      <c r="D4023"/>
      <c r="E4023"/>
      <c r="F4023"/>
      <c r="G4023"/>
      <c r="H4023"/>
      <c r="I4023"/>
      <c r="J4023"/>
      <c r="K4023"/>
      <c r="L4023"/>
    </row>
    <row r="4024" spans="1:12" ht="16" x14ac:dyDescent="0.2">
      <c r="A4024"/>
      <c r="B4024"/>
      <c r="C4024"/>
      <c r="D4024"/>
      <c r="E4024"/>
      <c r="F4024"/>
      <c r="G4024"/>
      <c r="H4024"/>
      <c r="I4024"/>
      <c r="J4024"/>
      <c r="K4024"/>
      <c r="L4024"/>
    </row>
    <row r="4025" spans="1:12" ht="16" x14ac:dyDescent="0.2">
      <c r="A4025"/>
      <c r="B4025"/>
      <c r="C4025"/>
      <c r="D4025"/>
      <c r="E4025"/>
      <c r="F4025"/>
      <c r="G4025"/>
      <c r="H4025"/>
      <c r="I4025"/>
      <c r="J4025"/>
      <c r="K4025"/>
      <c r="L4025"/>
    </row>
    <row r="4026" spans="1:12" ht="16" x14ac:dyDescent="0.2">
      <c r="A4026"/>
      <c r="B4026"/>
      <c r="C4026"/>
      <c r="D4026"/>
      <c r="E4026"/>
      <c r="F4026"/>
      <c r="G4026"/>
      <c r="H4026"/>
      <c r="I4026"/>
      <c r="J4026"/>
      <c r="K4026"/>
      <c r="L4026"/>
    </row>
    <row r="4027" spans="1:12" ht="16" x14ac:dyDescent="0.2">
      <c r="A4027"/>
      <c r="B4027"/>
      <c r="C4027"/>
      <c r="D4027"/>
      <c r="E4027"/>
      <c r="F4027"/>
      <c r="G4027"/>
      <c r="H4027"/>
      <c r="I4027"/>
      <c r="J4027"/>
      <c r="K4027"/>
      <c r="L4027"/>
    </row>
    <row r="4028" spans="1:12" ht="16" x14ac:dyDescent="0.2">
      <c r="A4028"/>
      <c r="B4028"/>
      <c r="C4028"/>
      <c r="D4028"/>
      <c r="E4028"/>
      <c r="F4028"/>
      <c r="G4028"/>
      <c r="H4028"/>
      <c r="I4028"/>
      <c r="J4028"/>
      <c r="K4028"/>
      <c r="L4028"/>
    </row>
    <row r="4029" spans="1:12" ht="16" x14ac:dyDescent="0.2">
      <c r="A4029"/>
      <c r="B4029"/>
      <c r="C4029"/>
      <c r="D4029"/>
      <c r="E4029"/>
      <c r="F4029"/>
      <c r="G4029"/>
      <c r="H4029"/>
      <c r="I4029"/>
      <c r="J4029"/>
      <c r="K4029"/>
      <c r="L4029"/>
    </row>
    <row r="4030" spans="1:12" ht="16" x14ac:dyDescent="0.2">
      <c r="A4030"/>
      <c r="B4030"/>
      <c r="C4030"/>
      <c r="D4030"/>
      <c r="E4030"/>
      <c r="F4030"/>
      <c r="G4030"/>
      <c r="H4030"/>
      <c r="I4030"/>
      <c r="J4030"/>
      <c r="K4030"/>
      <c r="L4030"/>
    </row>
    <row r="4031" spans="1:12" ht="16" x14ac:dyDescent="0.2">
      <c r="A4031"/>
      <c r="B4031"/>
      <c r="C4031"/>
      <c r="D4031"/>
      <c r="E4031"/>
      <c r="F4031"/>
      <c r="G4031"/>
      <c r="H4031"/>
      <c r="I4031"/>
      <c r="J4031"/>
      <c r="K4031"/>
      <c r="L4031"/>
    </row>
    <row r="4032" spans="1:12" ht="16" x14ac:dyDescent="0.2">
      <c r="A4032"/>
      <c r="B4032"/>
      <c r="C4032"/>
      <c r="D4032"/>
      <c r="E4032"/>
      <c r="F4032"/>
      <c r="G4032"/>
      <c r="H4032"/>
      <c r="I4032"/>
      <c r="J4032"/>
      <c r="K4032"/>
      <c r="L4032"/>
    </row>
    <row r="4033" spans="1:12" ht="16" x14ac:dyDescent="0.2">
      <c r="A4033"/>
      <c r="B4033"/>
      <c r="C4033"/>
      <c r="D4033"/>
      <c r="E4033"/>
      <c r="F4033"/>
      <c r="G4033"/>
      <c r="H4033"/>
      <c r="I4033"/>
      <c r="J4033"/>
      <c r="K4033"/>
      <c r="L4033"/>
    </row>
    <row r="4034" spans="1:12" ht="16" x14ac:dyDescent="0.2">
      <c r="A4034"/>
      <c r="B4034"/>
      <c r="C4034"/>
      <c r="D4034"/>
      <c r="E4034"/>
      <c r="F4034"/>
      <c r="G4034"/>
      <c r="H4034"/>
      <c r="I4034"/>
      <c r="J4034"/>
      <c r="K4034"/>
      <c r="L4034"/>
    </row>
    <row r="4035" spans="1:12" ht="16" x14ac:dyDescent="0.2">
      <c r="A4035"/>
      <c r="B4035"/>
      <c r="C4035"/>
      <c r="D4035"/>
      <c r="E4035"/>
      <c r="F4035"/>
      <c r="G4035"/>
      <c r="H4035"/>
      <c r="I4035"/>
      <c r="J4035"/>
      <c r="K4035"/>
      <c r="L4035"/>
    </row>
    <row r="4036" spans="1:12" ht="16" x14ac:dyDescent="0.2">
      <c r="A4036"/>
      <c r="B4036"/>
      <c r="C4036"/>
      <c r="D4036"/>
      <c r="E4036"/>
      <c r="F4036"/>
      <c r="G4036"/>
      <c r="H4036"/>
      <c r="I4036"/>
      <c r="J4036"/>
      <c r="K4036"/>
      <c r="L4036"/>
    </row>
    <row r="4037" spans="1:12" ht="16" x14ac:dyDescent="0.2">
      <c r="A4037"/>
      <c r="B4037"/>
      <c r="C4037"/>
      <c r="D4037"/>
      <c r="E4037"/>
      <c r="F4037"/>
      <c r="G4037"/>
      <c r="H4037"/>
      <c r="I4037"/>
      <c r="J4037"/>
      <c r="K4037"/>
      <c r="L4037"/>
    </row>
    <row r="4038" spans="1:12" ht="16" x14ac:dyDescent="0.2">
      <c r="A4038"/>
      <c r="B4038"/>
      <c r="C4038"/>
      <c r="D4038"/>
      <c r="E4038"/>
      <c r="F4038"/>
      <c r="G4038"/>
      <c r="H4038"/>
      <c r="I4038"/>
      <c r="J4038"/>
      <c r="K4038"/>
      <c r="L4038"/>
    </row>
    <row r="4039" spans="1:12" ht="16" x14ac:dyDescent="0.2">
      <c r="A4039"/>
      <c r="B4039"/>
      <c r="C4039"/>
      <c r="D4039"/>
      <c r="E4039"/>
      <c r="F4039"/>
      <c r="G4039"/>
      <c r="H4039"/>
      <c r="I4039"/>
      <c r="J4039"/>
      <c r="K4039"/>
      <c r="L4039"/>
    </row>
    <row r="4040" spans="1:12" ht="16" x14ac:dyDescent="0.2">
      <c r="A4040"/>
      <c r="B4040"/>
      <c r="C4040"/>
      <c r="D4040"/>
      <c r="E4040"/>
      <c r="F4040"/>
      <c r="G4040"/>
      <c r="H4040"/>
      <c r="I4040"/>
      <c r="J4040"/>
      <c r="K4040"/>
      <c r="L4040"/>
    </row>
    <row r="4041" spans="1:12" ht="16" x14ac:dyDescent="0.2">
      <c r="A4041"/>
      <c r="B4041"/>
      <c r="C4041"/>
      <c r="D4041"/>
      <c r="E4041"/>
      <c r="F4041"/>
      <c r="G4041"/>
      <c r="H4041"/>
      <c r="I4041"/>
      <c r="J4041"/>
      <c r="K4041"/>
      <c r="L4041"/>
    </row>
    <row r="4042" spans="1:12" ht="16" x14ac:dyDescent="0.2">
      <c r="A4042"/>
      <c r="B4042"/>
      <c r="C4042"/>
      <c r="D4042"/>
      <c r="E4042"/>
      <c r="F4042"/>
      <c r="G4042"/>
      <c r="H4042"/>
      <c r="I4042"/>
      <c r="J4042"/>
      <c r="K4042"/>
      <c r="L4042"/>
    </row>
    <row r="4043" spans="1:12" ht="16" x14ac:dyDescent="0.2">
      <c r="A4043"/>
      <c r="B4043"/>
      <c r="C4043"/>
      <c r="D4043"/>
      <c r="E4043"/>
      <c r="F4043"/>
      <c r="G4043"/>
      <c r="H4043"/>
      <c r="I4043"/>
      <c r="J4043"/>
      <c r="K4043"/>
      <c r="L4043"/>
    </row>
    <row r="4044" spans="1:12" ht="16" x14ac:dyDescent="0.2">
      <c r="A4044"/>
      <c r="B4044"/>
      <c r="C4044"/>
      <c r="D4044"/>
      <c r="E4044"/>
      <c r="F4044"/>
      <c r="G4044"/>
      <c r="H4044"/>
      <c r="I4044"/>
      <c r="J4044"/>
      <c r="K4044"/>
      <c r="L4044"/>
    </row>
    <row r="4045" spans="1:12" ht="16" x14ac:dyDescent="0.2">
      <c r="A4045"/>
      <c r="B4045"/>
      <c r="C4045"/>
      <c r="D4045"/>
      <c r="E4045"/>
      <c r="F4045"/>
      <c r="G4045"/>
      <c r="H4045"/>
      <c r="I4045"/>
      <c r="J4045"/>
      <c r="K4045"/>
      <c r="L4045"/>
    </row>
    <row r="4046" spans="1:12" ht="16" x14ac:dyDescent="0.2">
      <c r="A4046"/>
      <c r="B4046"/>
      <c r="C4046"/>
      <c r="D4046"/>
      <c r="E4046"/>
      <c r="F4046"/>
      <c r="G4046"/>
      <c r="H4046"/>
      <c r="I4046"/>
      <c r="J4046"/>
      <c r="K4046"/>
      <c r="L4046"/>
    </row>
    <row r="4047" spans="1:12" ht="16" x14ac:dyDescent="0.2">
      <c r="A4047"/>
      <c r="B4047"/>
      <c r="C4047"/>
      <c r="D4047"/>
      <c r="E4047"/>
      <c r="F4047"/>
      <c r="G4047"/>
      <c r="H4047"/>
      <c r="I4047"/>
      <c r="J4047"/>
      <c r="K4047"/>
      <c r="L4047"/>
    </row>
    <row r="4048" spans="1:12" ht="16" x14ac:dyDescent="0.2">
      <c r="A4048"/>
      <c r="B4048"/>
      <c r="C4048"/>
      <c r="D4048"/>
      <c r="E4048"/>
      <c r="F4048"/>
      <c r="G4048"/>
      <c r="H4048"/>
      <c r="I4048"/>
      <c r="J4048"/>
      <c r="K4048"/>
      <c r="L4048"/>
    </row>
    <row r="4049" spans="1:12" ht="16" x14ac:dyDescent="0.2">
      <c r="A4049"/>
      <c r="B4049"/>
      <c r="C4049"/>
      <c r="D4049"/>
      <c r="E4049"/>
      <c r="F4049"/>
      <c r="G4049"/>
      <c r="H4049"/>
      <c r="I4049"/>
      <c r="J4049"/>
      <c r="K4049"/>
      <c r="L4049"/>
    </row>
    <row r="4050" spans="1:12" ht="16" x14ac:dyDescent="0.2">
      <c r="A4050"/>
      <c r="B4050"/>
      <c r="C4050"/>
      <c r="D4050"/>
      <c r="E4050"/>
      <c r="F4050"/>
      <c r="G4050"/>
      <c r="H4050"/>
      <c r="I4050"/>
      <c r="J4050"/>
      <c r="K4050"/>
      <c r="L4050"/>
    </row>
    <row r="4051" spans="1:12" ht="16" x14ac:dyDescent="0.2">
      <c r="A4051"/>
      <c r="B4051"/>
      <c r="C4051"/>
      <c r="D4051"/>
      <c r="E4051"/>
      <c r="F4051"/>
      <c r="G4051"/>
      <c r="H4051"/>
      <c r="I4051"/>
      <c r="J4051"/>
      <c r="K4051"/>
      <c r="L4051"/>
    </row>
    <row r="4052" spans="1:12" ht="16" x14ac:dyDescent="0.2">
      <c r="A4052"/>
      <c r="B4052"/>
      <c r="C4052"/>
      <c r="D4052"/>
      <c r="E4052"/>
      <c r="F4052"/>
      <c r="G4052"/>
      <c r="H4052"/>
      <c r="I4052"/>
      <c r="J4052"/>
      <c r="K4052"/>
      <c r="L4052"/>
    </row>
    <row r="4053" spans="1:12" ht="16" x14ac:dyDescent="0.2">
      <c r="A4053"/>
      <c r="B4053"/>
      <c r="C4053"/>
      <c r="D4053"/>
      <c r="E4053"/>
      <c r="F4053"/>
      <c r="G4053"/>
      <c r="H4053"/>
      <c r="I4053"/>
      <c r="J4053"/>
      <c r="K4053"/>
      <c r="L4053"/>
    </row>
    <row r="4054" spans="1:12" ht="16" x14ac:dyDescent="0.2">
      <c r="A4054"/>
      <c r="B4054"/>
      <c r="C4054"/>
      <c r="D4054"/>
      <c r="E4054"/>
      <c r="F4054"/>
      <c r="G4054"/>
      <c r="H4054"/>
      <c r="I4054"/>
      <c r="J4054"/>
      <c r="K4054"/>
      <c r="L4054"/>
    </row>
    <row r="4055" spans="1:12" ht="16" x14ac:dyDescent="0.2">
      <c r="A4055"/>
      <c r="B4055"/>
      <c r="C4055"/>
      <c r="D4055"/>
      <c r="E4055"/>
      <c r="F4055"/>
      <c r="G4055"/>
      <c r="H4055"/>
      <c r="I4055"/>
      <c r="J4055"/>
      <c r="K4055"/>
      <c r="L4055"/>
    </row>
    <row r="4056" spans="1:12" ht="16" x14ac:dyDescent="0.2">
      <c r="A4056"/>
      <c r="B4056"/>
      <c r="C4056"/>
      <c r="D4056"/>
      <c r="E4056"/>
      <c r="F4056"/>
      <c r="G4056"/>
      <c r="H4056"/>
      <c r="I4056"/>
      <c r="J4056"/>
      <c r="K4056"/>
      <c r="L4056"/>
    </row>
    <row r="4057" spans="1:12" ht="16" x14ac:dyDescent="0.2">
      <c r="A4057"/>
      <c r="B4057"/>
      <c r="C4057"/>
      <c r="D4057"/>
      <c r="E4057"/>
      <c r="F4057"/>
      <c r="G4057"/>
      <c r="H4057"/>
      <c r="I4057"/>
      <c r="J4057"/>
      <c r="K4057"/>
      <c r="L4057"/>
    </row>
    <row r="4058" spans="1:12" ht="16" x14ac:dyDescent="0.2">
      <c r="A4058"/>
      <c r="B4058"/>
      <c r="C4058"/>
      <c r="D4058"/>
      <c r="E4058"/>
      <c r="F4058"/>
      <c r="G4058"/>
      <c r="H4058"/>
      <c r="I4058"/>
      <c r="J4058"/>
      <c r="K4058"/>
      <c r="L4058"/>
    </row>
    <row r="4059" spans="1:12" ht="16" x14ac:dyDescent="0.2">
      <c r="A4059"/>
      <c r="B4059"/>
      <c r="C4059"/>
      <c r="D4059"/>
      <c r="E4059"/>
      <c r="F4059"/>
      <c r="G4059"/>
      <c r="H4059"/>
      <c r="I4059"/>
      <c r="J4059"/>
      <c r="K4059"/>
      <c r="L4059"/>
    </row>
    <row r="4060" spans="1:12" ht="16" x14ac:dyDescent="0.2">
      <c r="A4060"/>
      <c r="B4060"/>
      <c r="C4060"/>
      <c r="D4060"/>
      <c r="E4060"/>
      <c r="F4060"/>
      <c r="G4060"/>
      <c r="H4060"/>
      <c r="I4060"/>
      <c r="J4060"/>
      <c r="K4060"/>
      <c r="L4060"/>
    </row>
    <row r="4061" spans="1:12" ht="16" x14ac:dyDescent="0.2">
      <c r="A4061"/>
      <c r="B4061"/>
      <c r="C4061"/>
      <c r="D4061"/>
      <c r="E4061"/>
      <c r="F4061"/>
      <c r="G4061"/>
      <c r="H4061"/>
      <c r="I4061"/>
      <c r="J4061"/>
      <c r="K4061"/>
      <c r="L4061"/>
    </row>
    <row r="4062" spans="1:12" ht="16" x14ac:dyDescent="0.2">
      <c r="A4062"/>
      <c r="B4062"/>
      <c r="C4062"/>
      <c r="D4062"/>
      <c r="E4062"/>
      <c r="F4062"/>
      <c r="G4062"/>
      <c r="H4062"/>
      <c r="I4062"/>
      <c r="J4062"/>
      <c r="K4062"/>
      <c r="L4062"/>
    </row>
    <row r="4063" spans="1:12" ht="16" x14ac:dyDescent="0.2">
      <c r="A4063"/>
      <c r="B4063"/>
      <c r="C4063"/>
      <c r="D4063"/>
      <c r="E4063"/>
      <c r="F4063"/>
      <c r="G4063"/>
      <c r="H4063"/>
      <c r="I4063"/>
      <c r="J4063"/>
      <c r="K4063"/>
      <c r="L4063"/>
    </row>
    <row r="4064" spans="1:12" ht="16" x14ac:dyDescent="0.2">
      <c r="A4064"/>
      <c r="B4064"/>
      <c r="C4064"/>
      <c r="D4064"/>
      <c r="E4064"/>
      <c r="F4064"/>
      <c r="G4064"/>
      <c r="H4064"/>
      <c r="I4064"/>
      <c r="J4064"/>
      <c r="K4064"/>
      <c r="L4064"/>
    </row>
    <row r="4065" spans="1:12" ht="16" x14ac:dyDescent="0.2">
      <c r="A4065"/>
      <c r="B4065"/>
      <c r="C4065"/>
      <c r="D4065"/>
      <c r="E4065"/>
      <c r="F4065"/>
      <c r="G4065"/>
      <c r="H4065"/>
      <c r="I4065"/>
      <c r="J4065"/>
      <c r="K4065"/>
      <c r="L4065"/>
    </row>
    <row r="4066" spans="1:12" ht="16" x14ac:dyDescent="0.2">
      <c r="A4066"/>
      <c r="B4066"/>
      <c r="C4066"/>
      <c r="D4066"/>
      <c r="E4066"/>
      <c r="F4066"/>
      <c r="G4066"/>
      <c r="H4066"/>
      <c r="I4066"/>
      <c r="J4066"/>
      <c r="K4066"/>
      <c r="L4066"/>
    </row>
    <row r="4067" spans="1:12" ht="16" x14ac:dyDescent="0.2">
      <c r="A4067"/>
      <c r="B4067"/>
      <c r="C4067"/>
      <c r="D4067"/>
      <c r="E4067"/>
      <c r="F4067"/>
      <c r="G4067"/>
      <c r="H4067"/>
      <c r="I4067"/>
      <c r="J4067"/>
      <c r="K4067"/>
      <c r="L4067"/>
    </row>
    <row r="4068" spans="1:12" ht="16" x14ac:dyDescent="0.2">
      <c r="A4068"/>
      <c r="B4068"/>
      <c r="C4068"/>
      <c r="D4068"/>
      <c r="E4068"/>
      <c r="F4068"/>
      <c r="G4068"/>
      <c r="H4068"/>
      <c r="I4068"/>
      <c r="J4068"/>
      <c r="K4068"/>
      <c r="L4068"/>
    </row>
    <row r="4069" spans="1:12" ht="16" x14ac:dyDescent="0.2">
      <c r="A4069"/>
      <c r="B4069"/>
      <c r="C4069"/>
      <c r="D4069"/>
      <c r="E4069"/>
      <c r="F4069"/>
      <c r="G4069"/>
      <c r="H4069"/>
      <c r="I4069"/>
      <c r="J4069"/>
      <c r="K4069"/>
      <c r="L4069"/>
    </row>
    <row r="4070" spans="1:12" ht="16" x14ac:dyDescent="0.2">
      <c r="A4070"/>
      <c r="B4070"/>
      <c r="C4070"/>
      <c r="D4070"/>
      <c r="E4070"/>
      <c r="F4070"/>
      <c r="G4070"/>
      <c r="H4070"/>
      <c r="I4070"/>
      <c r="J4070"/>
      <c r="K4070"/>
      <c r="L4070"/>
    </row>
    <row r="4071" spans="1:12" ht="16" x14ac:dyDescent="0.2">
      <c r="A4071"/>
      <c r="B4071"/>
      <c r="C4071"/>
      <c r="D4071"/>
      <c r="E4071"/>
      <c r="F4071"/>
      <c r="G4071"/>
      <c r="H4071"/>
      <c r="I4071"/>
      <c r="J4071"/>
      <c r="K4071"/>
      <c r="L4071"/>
    </row>
    <row r="4072" spans="1:12" ht="16" x14ac:dyDescent="0.2">
      <c r="A4072"/>
      <c r="B4072"/>
      <c r="C4072"/>
      <c r="D4072"/>
      <c r="E4072"/>
      <c r="F4072"/>
      <c r="G4072"/>
      <c r="H4072"/>
      <c r="I4072"/>
      <c r="J4072"/>
      <c r="K4072"/>
      <c r="L4072"/>
    </row>
    <row r="4073" spans="1:12" ht="16" x14ac:dyDescent="0.2">
      <c r="A4073"/>
      <c r="B4073"/>
      <c r="C4073"/>
      <c r="D4073"/>
      <c r="E4073"/>
      <c r="F4073"/>
      <c r="G4073"/>
      <c r="H4073"/>
      <c r="I4073"/>
      <c r="J4073"/>
      <c r="K4073"/>
      <c r="L4073"/>
    </row>
    <row r="4074" spans="1:12" ht="16" x14ac:dyDescent="0.2">
      <c r="A4074"/>
      <c r="B4074"/>
      <c r="C4074"/>
      <c r="D4074"/>
      <c r="E4074"/>
      <c r="F4074"/>
      <c r="G4074"/>
      <c r="H4074"/>
      <c r="I4074"/>
      <c r="J4074"/>
      <c r="K4074"/>
      <c r="L4074"/>
    </row>
    <row r="4075" spans="1:12" ht="16" x14ac:dyDescent="0.2">
      <c r="A4075"/>
      <c r="B4075"/>
      <c r="C4075"/>
      <c r="D4075"/>
      <c r="E4075"/>
      <c r="F4075"/>
      <c r="G4075"/>
      <c r="H4075"/>
      <c r="I4075"/>
      <c r="J4075"/>
      <c r="K4075"/>
      <c r="L4075"/>
    </row>
    <row r="4076" spans="1:12" ht="16" x14ac:dyDescent="0.2">
      <c r="A4076"/>
      <c r="B4076"/>
      <c r="C4076"/>
      <c r="D4076"/>
      <c r="E4076"/>
      <c r="F4076"/>
      <c r="G4076"/>
      <c r="H4076"/>
      <c r="I4076"/>
      <c r="J4076"/>
      <c r="K4076"/>
      <c r="L4076"/>
    </row>
    <row r="4077" spans="1:12" ht="16" x14ac:dyDescent="0.2">
      <c r="A4077"/>
      <c r="B4077"/>
      <c r="C4077"/>
      <c r="D4077"/>
      <c r="E4077"/>
      <c r="F4077"/>
      <c r="G4077"/>
      <c r="H4077"/>
      <c r="I4077"/>
      <c r="J4077"/>
      <c r="K4077"/>
      <c r="L4077"/>
    </row>
    <row r="4078" spans="1:12" ht="16" x14ac:dyDescent="0.2">
      <c r="A4078"/>
      <c r="B4078"/>
      <c r="C4078"/>
      <c r="D4078"/>
      <c r="E4078"/>
      <c r="F4078"/>
      <c r="G4078"/>
      <c r="H4078"/>
      <c r="I4078"/>
      <c r="J4078"/>
      <c r="K4078"/>
      <c r="L4078"/>
    </row>
    <row r="4079" spans="1:12" ht="16" x14ac:dyDescent="0.2">
      <c r="A4079"/>
      <c r="B4079"/>
      <c r="C4079"/>
      <c r="D4079"/>
      <c r="E4079"/>
      <c r="F4079"/>
      <c r="G4079"/>
      <c r="H4079"/>
      <c r="I4079"/>
      <c r="J4079"/>
      <c r="K4079"/>
      <c r="L4079"/>
    </row>
    <row r="4080" spans="1:12" ht="16" x14ac:dyDescent="0.2">
      <c r="A4080"/>
      <c r="B4080"/>
      <c r="C4080"/>
      <c r="D4080"/>
      <c r="E4080"/>
      <c r="F4080"/>
      <c r="G4080"/>
      <c r="H4080"/>
      <c r="I4080"/>
      <c r="J4080"/>
      <c r="K4080"/>
      <c r="L4080"/>
    </row>
    <row r="4081" spans="1:12" ht="16" x14ac:dyDescent="0.2">
      <c r="A4081"/>
      <c r="B4081"/>
      <c r="C4081"/>
      <c r="D4081"/>
      <c r="E4081"/>
      <c r="F4081"/>
      <c r="G4081"/>
      <c r="H4081"/>
      <c r="I4081"/>
      <c r="J4081"/>
      <c r="K4081"/>
      <c r="L4081"/>
    </row>
    <row r="4082" spans="1:12" ht="16" x14ac:dyDescent="0.2">
      <c r="A4082"/>
      <c r="B4082"/>
      <c r="C4082"/>
      <c r="D4082"/>
      <c r="E4082"/>
      <c r="F4082"/>
      <c r="G4082"/>
      <c r="H4082"/>
      <c r="I4082"/>
      <c r="J4082"/>
      <c r="K4082"/>
      <c r="L4082"/>
    </row>
    <row r="4083" spans="1:12" ht="16" x14ac:dyDescent="0.2">
      <c r="A4083"/>
      <c r="B4083"/>
      <c r="C4083"/>
      <c r="D4083"/>
      <c r="E4083"/>
      <c r="F4083"/>
      <c r="G4083"/>
      <c r="H4083"/>
      <c r="I4083"/>
      <c r="J4083"/>
      <c r="K4083"/>
      <c r="L4083"/>
    </row>
    <row r="4084" spans="1:12" ht="16" x14ac:dyDescent="0.2">
      <c r="A4084"/>
      <c r="B4084"/>
      <c r="C4084"/>
      <c r="D4084"/>
      <c r="E4084"/>
      <c r="F4084"/>
      <c r="G4084"/>
      <c r="H4084"/>
      <c r="I4084"/>
      <c r="J4084"/>
      <c r="K4084"/>
      <c r="L4084"/>
    </row>
    <row r="4085" spans="1:12" ht="16" x14ac:dyDescent="0.2">
      <c r="A4085"/>
      <c r="B4085"/>
      <c r="C4085"/>
      <c r="D4085"/>
      <c r="E4085"/>
      <c r="F4085"/>
      <c r="G4085"/>
      <c r="H4085"/>
      <c r="I4085"/>
      <c r="J4085"/>
      <c r="K4085"/>
      <c r="L4085"/>
    </row>
    <row r="4086" spans="1:12" ht="16" x14ac:dyDescent="0.2">
      <c r="A4086"/>
      <c r="B4086"/>
      <c r="C4086"/>
      <c r="D4086"/>
      <c r="E4086"/>
      <c r="F4086"/>
      <c r="G4086"/>
      <c r="H4086"/>
      <c r="I4086"/>
      <c r="J4086"/>
      <c r="K4086"/>
      <c r="L4086"/>
    </row>
    <row r="4087" spans="1:12" ht="16" x14ac:dyDescent="0.2">
      <c r="A4087"/>
      <c r="B4087"/>
      <c r="C4087"/>
      <c r="D4087"/>
      <c r="E4087"/>
      <c r="F4087"/>
      <c r="G4087"/>
      <c r="H4087"/>
      <c r="I4087"/>
      <c r="J4087"/>
      <c r="K4087"/>
      <c r="L4087"/>
    </row>
    <row r="4088" spans="1:12" ht="16" x14ac:dyDescent="0.2">
      <c r="A4088"/>
      <c r="B4088"/>
      <c r="C4088"/>
      <c r="D4088"/>
      <c r="E4088"/>
      <c r="F4088"/>
      <c r="G4088"/>
      <c r="H4088"/>
      <c r="I4088"/>
      <c r="J4088"/>
      <c r="K4088"/>
      <c r="L4088"/>
    </row>
    <row r="4089" spans="1:12" ht="16" x14ac:dyDescent="0.2">
      <c r="A4089"/>
      <c r="B4089"/>
      <c r="C4089"/>
      <c r="D4089"/>
      <c r="E4089"/>
      <c r="F4089"/>
      <c r="G4089"/>
      <c r="H4089"/>
      <c r="I4089"/>
      <c r="J4089"/>
      <c r="K4089"/>
      <c r="L4089"/>
    </row>
    <row r="4090" spans="1:12" ht="16" x14ac:dyDescent="0.2">
      <c r="A4090"/>
      <c r="B4090"/>
      <c r="C4090"/>
      <c r="D4090"/>
      <c r="E4090"/>
      <c r="F4090"/>
      <c r="G4090"/>
      <c r="H4090"/>
      <c r="I4090"/>
      <c r="J4090"/>
      <c r="K4090"/>
      <c r="L4090"/>
    </row>
    <row r="4091" spans="1:12" ht="16" x14ac:dyDescent="0.2">
      <c r="A4091"/>
      <c r="B4091"/>
      <c r="C4091"/>
      <c r="D4091"/>
      <c r="E4091"/>
      <c r="F4091"/>
      <c r="G4091"/>
      <c r="H4091"/>
      <c r="I4091"/>
      <c r="J4091"/>
      <c r="K4091"/>
      <c r="L4091"/>
    </row>
    <row r="4092" spans="1:12" ht="16" x14ac:dyDescent="0.2">
      <c r="A4092"/>
      <c r="B4092"/>
      <c r="C4092"/>
      <c r="D4092"/>
      <c r="E4092"/>
      <c r="F4092"/>
      <c r="G4092"/>
      <c r="H4092"/>
      <c r="I4092"/>
      <c r="J4092"/>
      <c r="K4092"/>
      <c r="L4092"/>
    </row>
    <row r="4093" spans="1:12" ht="16" x14ac:dyDescent="0.2">
      <c r="A4093"/>
      <c r="B4093"/>
      <c r="C4093"/>
      <c r="D4093"/>
      <c r="E4093"/>
      <c r="F4093"/>
      <c r="G4093"/>
      <c r="H4093"/>
      <c r="I4093"/>
      <c r="J4093"/>
      <c r="K4093"/>
      <c r="L4093"/>
    </row>
    <row r="4094" spans="1:12" ht="16" x14ac:dyDescent="0.2">
      <c r="A4094"/>
      <c r="B4094"/>
      <c r="C4094"/>
      <c r="D4094"/>
      <c r="E4094"/>
      <c r="F4094"/>
      <c r="G4094"/>
      <c r="H4094"/>
      <c r="I4094"/>
      <c r="J4094"/>
      <c r="K4094"/>
      <c r="L4094"/>
    </row>
    <row r="4095" spans="1:12" ht="16" x14ac:dyDescent="0.2">
      <c r="A4095"/>
      <c r="B4095"/>
      <c r="C4095"/>
      <c r="D4095"/>
      <c r="E4095"/>
      <c r="F4095"/>
      <c r="G4095"/>
      <c r="H4095"/>
      <c r="I4095"/>
      <c r="J4095"/>
      <c r="K4095"/>
      <c r="L4095"/>
    </row>
    <row r="4096" spans="1:12" ht="16" x14ac:dyDescent="0.2">
      <c r="A4096"/>
      <c r="B4096"/>
      <c r="C4096"/>
      <c r="D4096"/>
      <c r="E4096"/>
      <c r="F4096"/>
      <c r="G4096"/>
      <c r="H4096"/>
      <c r="I4096"/>
      <c r="J4096"/>
      <c r="K4096"/>
      <c r="L4096"/>
    </row>
    <row r="4097" spans="1:12" ht="16" x14ac:dyDescent="0.2">
      <c r="A4097"/>
      <c r="B4097"/>
      <c r="C4097"/>
      <c r="D4097"/>
      <c r="E4097"/>
      <c r="F4097"/>
      <c r="G4097"/>
      <c r="H4097"/>
      <c r="I4097"/>
      <c r="J4097"/>
      <c r="K4097"/>
      <c r="L4097"/>
    </row>
    <row r="4098" spans="1:12" ht="16" x14ac:dyDescent="0.2">
      <c r="A4098"/>
      <c r="B4098"/>
      <c r="C4098"/>
      <c r="D4098"/>
      <c r="E4098"/>
      <c r="F4098"/>
      <c r="G4098"/>
      <c r="H4098"/>
      <c r="I4098"/>
      <c r="J4098"/>
      <c r="K4098"/>
      <c r="L4098"/>
    </row>
    <row r="4099" spans="1:12" ht="16" x14ac:dyDescent="0.2">
      <c r="A4099"/>
      <c r="B4099"/>
      <c r="C4099"/>
      <c r="D4099"/>
      <c r="E4099"/>
      <c r="F4099"/>
      <c r="G4099"/>
      <c r="H4099"/>
      <c r="I4099"/>
      <c r="J4099"/>
      <c r="K4099"/>
      <c r="L4099"/>
    </row>
    <row r="4100" spans="1:12" ht="16" x14ac:dyDescent="0.2">
      <c r="A4100"/>
      <c r="B4100"/>
      <c r="C4100"/>
      <c r="D4100"/>
      <c r="E4100"/>
      <c r="F4100"/>
      <c r="G4100"/>
      <c r="H4100"/>
      <c r="I4100"/>
      <c r="J4100"/>
      <c r="K4100"/>
      <c r="L4100"/>
    </row>
    <row r="4101" spans="1:12" ht="16" x14ac:dyDescent="0.2">
      <c r="A4101"/>
      <c r="B4101"/>
      <c r="C4101"/>
      <c r="D4101"/>
      <c r="E4101"/>
      <c r="F4101"/>
      <c r="G4101"/>
      <c r="H4101"/>
      <c r="I4101"/>
      <c r="J4101"/>
      <c r="K4101"/>
      <c r="L4101"/>
    </row>
    <row r="4102" spans="1:12" ht="16" x14ac:dyDescent="0.2">
      <c r="A4102"/>
      <c r="B4102"/>
      <c r="C4102"/>
      <c r="D4102"/>
      <c r="E4102"/>
      <c r="F4102"/>
      <c r="G4102"/>
      <c r="H4102"/>
      <c r="I4102"/>
      <c r="J4102"/>
      <c r="K4102"/>
      <c r="L4102"/>
    </row>
    <row r="4103" spans="1:12" ht="16" x14ac:dyDescent="0.2">
      <c r="A4103"/>
      <c r="B4103"/>
      <c r="C4103"/>
      <c r="D4103"/>
      <c r="E4103"/>
      <c r="F4103"/>
      <c r="G4103"/>
      <c r="H4103"/>
      <c r="I4103"/>
      <c r="J4103"/>
      <c r="K4103"/>
      <c r="L4103"/>
    </row>
    <row r="4104" spans="1:12" ht="16" x14ac:dyDescent="0.2">
      <c r="A4104"/>
      <c r="B4104"/>
      <c r="C4104"/>
      <c r="D4104"/>
      <c r="E4104"/>
      <c r="F4104"/>
      <c r="G4104"/>
      <c r="H4104"/>
      <c r="I4104"/>
      <c r="J4104"/>
      <c r="K4104"/>
      <c r="L4104"/>
    </row>
    <row r="4105" spans="1:12" ht="16" x14ac:dyDescent="0.2">
      <c r="A4105"/>
      <c r="B4105"/>
      <c r="C4105"/>
      <c r="D4105"/>
      <c r="E4105"/>
      <c r="F4105"/>
      <c r="G4105"/>
      <c r="H4105"/>
      <c r="I4105"/>
      <c r="J4105"/>
      <c r="K4105"/>
      <c r="L4105"/>
    </row>
    <row r="4106" spans="1:12" ht="16" x14ac:dyDescent="0.2">
      <c r="A4106"/>
      <c r="B4106"/>
      <c r="C4106"/>
      <c r="D4106"/>
      <c r="E4106"/>
      <c r="F4106"/>
      <c r="G4106"/>
      <c r="H4106"/>
      <c r="I4106"/>
      <c r="J4106"/>
      <c r="K4106"/>
      <c r="L4106"/>
    </row>
    <row r="4107" spans="1:12" ht="16" x14ac:dyDescent="0.2">
      <c r="A4107"/>
      <c r="B4107"/>
      <c r="C4107"/>
      <c r="D4107"/>
      <c r="E4107"/>
      <c r="F4107"/>
      <c r="G4107"/>
      <c r="H4107"/>
      <c r="I4107"/>
      <c r="J4107"/>
      <c r="K4107"/>
      <c r="L4107"/>
    </row>
    <row r="4108" spans="1:12" ht="16" x14ac:dyDescent="0.2">
      <c r="A4108"/>
      <c r="B4108"/>
      <c r="C4108"/>
      <c r="D4108"/>
      <c r="E4108"/>
      <c r="F4108"/>
      <c r="G4108"/>
      <c r="H4108"/>
      <c r="I4108"/>
      <c r="J4108"/>
      <c r="K4108"/>
      <c r="L4108"/>
    </row>
    <row r="4109" spans="1:12" ht="16" x14ac:dyDescent="0.2">
      <c r="A4109"/>
      <c r="B4109"/>
      <c r="C4109"/>
      <c r="D4109"/>
      <c r="E4109"/>
      <c r="F4109"/>
      <c r="G4109"/>
      <c r="H4109"/>
      <c r="I4109"/>
      <c r="J4109"/>
      <c r="K4109"/>
      <c r="L4109"/>
    </row>
    <row r="4110" spans="1:12" ht="16" x14ac:dyDescent="0.2">
      <c r="A4110"/>
      <c r="B4110"/>
      <c r="C4110"/>
      <c r="D4110"/>
      <c r="E4110"/>
      <c r="F4110"/>
      <c r="G4110"/>
      <c r="H4110"/>
      <c r="I4110"/>
      <c r="J4110"/>
      <c r="K4110"/>
      <c r="L4110"/>
    </row>
    <row r="4111" spans="1:12" ht="16" x14ac:dyDescent="0.2">
      <c r="A4111"/>
      <c r="B4111"/>
      <c r="C4111"/>
      <c r="D4111"/>
      <c r="E4111"/>
      <c r="F4111"/>
      <c r="G4111"/>
      <c r="H4111"/>
      <c r="I4111"/>
      <c r="J4111"/>
      <c r="K4111"/>
      <c r="L4111"/>
    </row>
    <row r="4112" spans="1:12" ht="16" x14ac:dyDescent="0.2">
      <c r="A4112"/>
      <c r="B4112"/>
      <c r="C4112"/>
      <c r="D4112"/>
      <c r="E4112"/>
      <c r="F4112"/>
      <c r="G4112"/>
      <c r="H4112"/>
      <c r="I4112"/>
      <c r="J4112"/>
      <c r="K4112"/>
      <c r="L4112"/>
    </row>
    <row r="4113" spans="1:12" ht="16" x14ac:dyDescent="0.2">
      <c r="A4113"/>
      <c r="B4113"/>
      <c r="C4113"/>
      <c r="D4113"/>
      <c r="E4113"/>
      <c r="F4113"/>
      <c r="G4113"/>
      <c r="H4113"/>
      <c r="I4113"/>
      <c r="J4113"/>
      <c r="K4113"/>
      <c r="L4113"/>
    </row>
    <row r="4114" spans="1:12" ht="16" x14ac:dyDescent="0.2">
      <c r="A4114"/>
      <c r="B4114"/>
      <c r="C4114"/>
      <c r="D4114"/>
      <c r="E4114"/>
      <c r="F4114"/>
      <c r="G4114"/>
      <c r="H4114"/>
      <c r="I4114"/>
      <c r="J4114"/>
      <c r="K4114"/>
      <c r="L4114"/>
    </row>
    <row r="4115" spans="1:12" ht="16" x14ac:dyDescent="0.2">
      <c r="A4115"/>
      <c r="B4115"/>
      <c r="C4115"/>
      <c r="D4115"/>
      <c r="E4115"/>
      <c r="F4115"/>
      <c r="G4115"/>
      <c r="H4115"/>
      <c r="I4115"/>
      <c r="J4115"/>
      <c r="K4115"/>
      <c r="L4115"/>
    </row>
    <row r="4116" spans="1:12" ht="16" x14ac:dyDescent="0.2">
      <c r="A4116"/>
      <c r="B4116"/>
      <c r="C4116"/>
      <c r="D4116"/>
      <c r="E4116"/>
      <c r="F4116"/>
      <c r="G4116"/>
      <c r="H4116"/>
      <c r="I4116"/>
      <c r="J4116"/>
      <c r="K4116"/>
      <c r="L4116"/>
    </row>
    <row r="4117" spans="1:12" ht="16" x14ac:dyDescent="0.2">
      <c r="A4117"/>
      <c r="B4117"/>
      <c r="C4117"/>
      <c r="D4117"/>
      <c r="E4117"/>
      <c r="F4117"/>
      <c r="G4117"/>
      <c r="H4117"/>
      <c r="I4117"/>
      <c r="J4117"/>
      <c r="K4117"/>
      <c r="L4117"/>
    </row>
    <row r="4118" spans="1:12" ht="16" x14ac:dyDescent="0.2">
      <c r="A4118"/>
      <c r="B4118"/>
      <c r="C4118"/>
      <c r="D4118"/>
      <c r="E4118"/>
      <c r="F4118"/>
      <c r="G4118"/>
      <c r="H4118"/>
      <c r="I4118"/>
      <c r="J4118"/>
      <c r="K4118"/>
      <c r="L4118"/>
    </row>
    <row r="4119" spans="1:12" ht="16" x14ac:dyDescent="0.2">
      <c r="A4119"/>
      <c r="B4119"/>
      <c r="C4119"/>
      <c r="D4119"/>
      <c r="E4119"/>
      <c r="F4119"/>
      <c r="G4119"/>
      <c r="H4119"/>
      <c r="I4119"/>
      <c r="J4119"/>
      <c r="K4119"/>
      <c r="L4119"/>
    </row>
    <row r="4120" spans="1:12" ht="16" x14ac:dyDescent="0.2">
      <c r="A4120"/>
      <c r="B4120"/>
      <c r="C4120"/>
      <c r="D4120"/>
      <c r="E4120"/>
      <c r="F4120"/>
      <c r="G4120"/>
      <c r="H4120"/>
      <c r="I4120"/>
      <c r="J4120"/>
      <c r="K4120"/>
      <c r="L4120"/>
    </row>
    <row r="4121" spans="1:12" ht="16" x14ac:dyDescent="0.2">
      <c r="A4121"/>
      <c r="B4121"/>
      <c r="C4121"/>
      <c r="D4121"/>
      <c r="E4121"/>
      <c r="F4121"/>
      <c r="G4121"/>
      <c r="H4121"/>
      <c r="I4121"/>
      <c r="J4121"/>
      <c r="K4121"/>
      <c r="L4121"/>
    </row>
    <row r="4122" spans="1:12" ht="16" x14ac:dyDescent="0.2">
      <c r="A4122"/>
      <c r="B4122"/>
      <c r="C4122"/>
      <c r="D4122"/>
      <c r="E4122"/>
      <c r="F4122"/>
      <c r="G4122"/>
      <c r="H4122"/>
      <c r="I4122"/>
      <c r="J4122"/>
      <c r="K4122"/>
      <c r="L4122"/>
    </row>
    <row r="4123" spans="1:12" ht="16" x14ac:dyDescent="0.2">
      <c r="A4123"/>
      <c r="B4123"/>
      <c r="C4123"/>
      <c r="D4123"/>
      <c r="E4123"/>
      <c r="F4123"/>
      <c r="G4123"/>
      <c r="H4123"/>
      <c r="I4123"/>
      <c r="J4123"/>
      <c r="K4123"/>
      <c r="L4123"/>
    </row>
    <row r="4124" spans="1:12" ht="16" x14ac:dyDescent="0.2">
      <c r="A4124"/>
      <c r="B4124"/>
      <c r="C4124"/>
      <c r="D4124"/>
      <c r="E4124"/>
      <c r="F4124"/>
      <c r="G4124"/>
      <c r="H4124"/>
      <c r="I4124"/>
      <c r="J4124"/>
      <c r="K4124"/>
      <c r="L4124"/>
    </row>
    <row r="4125" spans="1:12" ht="16" x14ac:dyDescent="0.2">
      <c r="A4125"/>
      <c r="B4125"/>
      <c r="C4125"/>
      <c r="D4125"/>
      <c r="E4125"/>
      <c r="F4125"/>
      <c r="G4125"/>
      <c r="H4125"/>
      <c r="I4125"/>
      <c r="J4125"/>
      <c r="K4125"/>
      <c r="L4125"/>
    </row>
    <row r="4126" spans="1:12" ht="16" x14ac:dyDescent="0.2">
      <c r="A4126"/>
      <c r="B4126"/>
      <c r="C4126"/>
      <c r="D4126"/>
      <c r="E4126"/>
      <c r="F4126"/>
      <c r="G4126"/>
      <c r="H4126"/>
      <c r="I4126"/>
      <c r="J4126"/>
      <c r="K4126"/>
      <c r="L4126"/>
    </row>
    <row r="4127" spans="1:12" ht="16" x14ac:dyDescent="0.2">
      <c r="A4127"/>
      <c r="B4127"/>
      <c r="C4127"/>
      <c r="D4127"/>
      <c r="E4127"/>
      <c r="F4127"/>
      <c r="G4127"/>
      <c r="H4127"/>
      <c r="I4127"/>
      <c r="J4127"/>
      <c r="K4127"/>
      <c r="L4127"/>
    </row>
    <row r="4128" spans="1:12" ht="16" x14ac:dyDescent="0.2">
      <c r="A4128"/>
      <c r="B4128"/>
      <c r="C4128"/>
      <c r="D4128"/>
      <c r="E4128"/>
      <c r="F4128"/>
      <c r="G4128"/>
      <c r="H4128"/>
      <c r="I4128"/>
      <c r="J4128"/>
      <c r="K4128"/>
      <c r="L4128"/>
    </row>
    <row r="4129" spans="1:12" ht="16" x14ac:dyDescent="0.2">
      <c r="A4129"/>
      <c r="B4129"/>
      <c r="C4129"/>
      <c r="D4129"/>
      <c r="E4129"/>
      <c r="F4129"/>
      <c r="G4129"/>
      <c r="H4129"/>
      <c r="I4129"/>
      <c r="J4129"/>
      <c r="K4129"/>
      <c r="L4129"/>
    </row>
    <row r="4130" spans="1:12" ht="16" x14ac:dyDescent="0.2">
      <c r="A4130"/>
      <c r="B4130"/>
      <c r="C4130"/>
      <c r="D4130"/>
      <c r="E4130"/>
      <c r="F4130"/>
      <c r="G4130"/>
      <c r="H4130"/>
      <c r="I4130"/>
      <c r="J4130"/>
      <c r="K4130"/>
      <c r="L4130"/>
    </row>
    <row r="4131" spans="1:12" ht="16" x14ac:dyDescent="0.2">
      <c r="A4131"/>
      <c r="B4131"/>
      <c r="C4131"/>
      <c r="D4131"/>
      <c r="E4131"/>
      <c r="F4131"/>
      <c r="G4131"/>
      <c r="H4131"/>
      <c r="I4131"/>
      <c r="J4131"/>
      <c r="K4131"/>
      <c r="L4131"/>
    </row>
    <row r="4132" spans="1:12" ht="16" x14ac:dyDescent="0.2">
      <c r="A4132"/>
      <c r="B4132"/>
      <c r="C4132"/>
      <c r="D4132"/>
      <c r="E4132"/>
      <c r="F4132"/>
      <c r="G4132"/>
      <c r="H4132"/>
      <c r="I4132"/>
      <c r="J4132"/>
      <c r="K4132"/>
      <c r="L4132"/>
    </row>
    <row r="4133" spans="1:12" ht="16" x14ac:dyDescent="0.2">
      <c r="A4133"/>
      <c r="B4133"/>
      <c r="C4133"/>
      <c r="D4133"/>
      <c r="E4133"/>
      <c r="F4133"/>
      <c r="G4133"/>
      <c r="H4133"/>
      <c r="I4133"/>
      <c r="J4133"/>
      <c r="K4133"/>
      <c r="L4133"/>
    </row>
    <row r="4134" spans="1:12" ht="16" x14ac:dyDescent="0.2">
      <c r="A4134"/>
      <c r="B4134"/>
      <c r="C4134"/>
      <c r="D4134"/>
      <c r="E4134"/>
      <c r="F4134"/>
      <c r="G4134"/>
      <c r="H4134"/>
      <c r="I4134"/>
      <c r="J4134"/>
      <c r="K4134"/>
      <c r="L4134"/>
    </row>
    <row r="4135" spans="1:12" ht="16" x14ac:dyDescent="0.2">
      <c r="A4135"/>
      <c r="B4135"/>
      <c r="C4135"/>
      <c r="D4135"/>
      <c r="E4135"/>
      <c r="F4135"/>
      <c r="G4135"/>
      <c r="H4135"/>
      <c r="I4135"/>
      <c r="J4135"/>
      <c r="K4135"/>
      <c r="L4135"/>
    </row>
    <row r="4136" spans="1:12" ht="16" x14ac:dyDescent="0.2">
      <c r="A4136"/>
      <c r="B4136"/>
      <c r="C4136"/>
      <c r="D4136"/>
      <c r="E4136"/>
      <c r="F4136"/>
      <c r="G4136"/>
      <c r="H4136"/>
      <c r="I4136"/>
      <c r="J4136"/>
      <c r="K4136"/>
      <c r="L4136"/>
    </row>
    <row r="4137" spans="1:12" ht="16" x14ac:dyDescent="0.2">
      <c r="A4137"/>
      <c r="B4137"/>
      <c r="C4137"/>
      <c r="D4137"/>
      <c r="E4137"/>
      <c r="F4137"/>
      <c r="G4137"/>
      <c r="H4137"/>
      <c r="I4137"/>
      <c r="J4137"/>
      <c r="K4137"/>
      <c r="L4137"/>
    </row>
    <row r="4138" spans="1:12" ht="16" x14ac:dyDescent="0.2">
      <c r="A4138"/>
      <c r="B4138"/>
      <c r="C4138"/>
      <c r="D4138"/>
      <c r="E4138"/>
      <c r="F4138"/>
      <c r="G4138"/>
      <c r="H4138"/>
      <c r="I4138"/>
      <c r="J4138"/>
      <c r="K4138"/>
      <c r="L4138"/>
    </row>
    <row r="4139" spans="1:12" ht="16" x14ac:dyDescent="0.2">
      <c r="A4139"/>
      <c r="B4139"/>
      <c r="C4139"/>
      <c r="D4139"/>
      <c r="E4139"/>
      <c r="F4139"/>
      <c r="G4139"/>
      <c r="H4139"/>
      <c r="I4139"/>
      <c r="J4139"/>
      <c r="K4139"/>
      <c r="L4139"/>
    </row>
    <row r="4140" spans="1:12" ht="16" x14ac:dyDescent="0.2">
      <c r="A4140"/>
      <c r="B4140"/>
      <c r="C4140"/>
      <c r="D4140"/>
      <c r="E4140"/>
      <c r="F4140"/>
      <c r="G4140"/>
      <c r="H4140"/>
      <c r="I4140"/>
      <c r="J4140"/>
      <c r="K4140"/>
      <c r="L4140"/>
    </row>
    <row r="4141" spans="1:12" ht="16" x14ac:dyDescent="0.2">
      <c r="A4141"/>
      <c r="B4141"/>
      <c r="C4141"/>
      <c r="D4141"/>
      <c r="E4141"/>
      <c r="F4141"/>
      <c r="G4141"/>
      <c r="H4141"/>
      <c r="I4141"/>
      <c r="J4141"/>
      <c r="K4141"/>
      <c r="L4141"/>
    </row>
    <row r="4142" spans="1:12" ht="16" x14ac:dyDescent="0.2">
      <c r="A4142"/>
      <c r="B4142"/>
      <c r="C4142"/>
      <c r="D4142"/>
      <c r="E4142"/>
      <c r="F4142"/>
      <c r="G4142"/>
      <c r="H4142"/>
      <c r="I4142"/>
      <c r="J4142"/>
      <c r="K4142"/>
      <c r="L4142"/>
    </row>
    <row r="4143" spans="1:12" ht="16" x14ac:dyDescent="0.2">
      <c r="A4143"/>
      <c r="B4143"/>
      <c r="C4143"/>
      <c r="D4143"/>
      <c r="E4143"/>
      <c r="F4143"/>
      <c r="G4143"/>
      <c r="H4143"/>
      <c r="I4143"/>
      <c r="J4143"/>
      <c r="K4143"/>
      <c r="L4143"/>
    </row>
    <row r="4144" spans="1:12" ht="16" x14ac:dyDescent="0.2">
      <c r="A4144"/>
      <c r="B4144"/>
      <c r="C4144"/>
      <c r="D4144"/>
      <c r="E4144"/>
      <c r="F4144"/>
      <c r="G4144"/>
      <c r="H4144"/>
      <c r="I4144"/>
      <c r="J4144"/>
      <c r="K4144"/>
      <c r="L4144"/>
    </row>
    <row r="4145" spans="1:12" ht="16" x14ac:dyDescent="0.2">
      <c r="A4145"/>
      <c r="B4145"/>
      <c r="C4145"/>
      <c r="D4145"/>
      <c r="E4145"/>
      <c r="F4145"/>
      <c r="G4145"/>
      <c r="H4145"/>
      <c r="I4145"/>
      <c r="J4145"/>
      <c r="K4145"/>
      <c r="L4145"/>
    </row>
    <row r="4146" spans="1:12" ht="16" x14ac:dyDescent="0.2">
      <c r="A4146"/>
      <c r="B4146"/>
      <c r="C4146"/>
      <c r="D4146"/>
      <c r="E4146"/>
      <c r="F4146"/>
      <c r="G4146"/>
      <c r="H4146"/>
      <c r="I4146"/>
      <c r="J4146"/>
      <c r="K4146"/>
      <c r="L4146"/>
    </row>
    <row r="4147" spans="1:12" ht="16" x14ac:dyDescent="0.2">
      <c r="A4147"/>
      <c r="B4147"/>
      <c r="C4147"/>
      <c r="D4147"/>
      <c r="E4147"/>
      <c r="F4147"/>
      <c r="G4147"/>
      <c r="H4147"/>
      <c r="I4147"/>
      <c r="J4147"/>
      <c r="K4147"/>
      <c r="L4147"/>
    </row>
    <row r="4148" spans="1:12" ht="16" x14ac:dyDescent="0.2">
      <c r="A4148"/>
      <c r="B4148"/>
      <c r="C4148"/>
      <c r="D4148"/>
      <c r="E4148"/>
      <c r="F4148"/>
      <c r="G4148"/>
      <c r="H4148"/>
      <c r="I4148"/>
      <c r="J4148"/>
      <c r="K4148"/>
      <c r="L4148"/>
    </row>
    <row r="4149" spans="1:12" ht="16" x14ac:dyDescent="0.2">
      <c r="A4149"/>
      <c r="B4149"/>
      <c r="C4149"/>
      <c r="D4149"/>
      <c r="E4149"/>
      <c r="F4149"/>
      <c r="G4149"/>
      <c r="H4149"/>
      <c r="I4149"/>
      <c r="J4149"/>
      <c r="K4149"/>
      <c r="L4149"/>
    </row>
    <row r="4150" spans="1:12" ht="16" x14ac:dyDescent="0.2">
      <c r="A4150"/>
      <c r="B4150"/>
      <c r="C4150"/>
      <c r="D4150"/>
      <c r="E4150"/>
      <c r="F4150"/>
      <c r="G4150"/>
      <c r="H4150"/>
      <c r="I4150"/>
      <c r="J4150"/>
      <c r="K4150"/>
      <c r="L4150"/>
    </row>
    <row r="4151" spans="1:12" ht="16" x14ac:dyDescent="0.2">
      <c r="A4151"/>
      <c r="B4151"/>
      <c r="C4151"/>
      <c r="D4151"/>
      <c r="E4151"/>
      <c r="F4151"/>
      <c r="G4151"/>
      <c r="H4151"/>
      <c r="I4151"/>
      <c r="J4151"/>
      <c r="K4151"/>
      <c r="L4151"/>
    </row>
    <row r="4152" spans="1:12" ht="16" x14ac:dyDescent="0.2">
      <c r="A4152"/>
      <c r="B4152"/>
      <c r="C4152"/>
      <c r="D4152"/>
      <c r="E4152"/>
      <c r="F4152"/>
      <c r="G4152"/>
      <c r="H4152"/>
      <c r="I4152"/>
      <c r="J4152"/>
      <c r="K4152"/>
      <c r="L4152"/>
    </row>
    <row r="4153" spans="1:12" ht="16" x14ac:dyDescent="0.2">
      <c r="A4153"/>
      <c r="B4153"/>
      <c r="C4153"/>
      <c r="D4153"/>
      <c r="E4153"/>
      <c r="F4153"/>
      <c r="G4153"/>
      <c r="H4153"/>
      <c r="I4153"/>
      <c r="J4153"/>
      <c r="K4153"/>
      <c r="L4153"/>
    </row>
    <row r="4154" spans="1:12" ht="16" x14ac:dyDescent="0.2">
      <c r="A4154"/>
      <c r="B4154"/>
      <c r="C4154"/>
      <c r="D4154"/>
      <c r="E4154"/>
      <c r="F4154"/>
      <c r="G4154"/>
      <c r="H4154"/>
      <c r="I4154"/>
      <c r="J4154"/>
      <c r="K4154"/>
      <c r="L4154"/>
    </row>
    <row r="4155" spans="1:12" ht="16" x14ac:dyDescent="0.2">
      <c r="A4155"/>
      <c r="B4155"/>
      <c r="C4155"/>
      <c r="D4155"/>
      <c r="E4155"/>
      <c r="F4155"/>
      <c r="G4155"/>
      <c r="H4155"/>
      <c r="I4155"/>
      <c r="J4155"/>
      <c r="K4155"/>
      <c r="L4155"/>
    </row>
    <row r="4156" spans="1:12" ht="16" x14ac:dyDescent="0.2">
      <c r="A4156"/>
      <c r="B4156"/>
      <c r="C4156"/>
      <c r="D4156"/>
      <c r="E4156"/>
      <c r="F4156"/>
      <c r="G4156"/>
      <c r="H4156"/>
      <c r="I4156"/>
      <c r="J4156"/>
      <c r="K4156"/>
      <c r="L4156"/>
    </row>
    <row r="4157" spans="1:12" ht="16" x14ac:dyDescent="0.2">
      <c r="A4157"/>
      <c r="B4157"/>
      <c r="C4157"/>
      <c r="D4157"/>
      <c r="E4157"/>
      <c r="F4157"/>
      <c r="G4157"/>
      <c r="H4157"/>
      <c r="I4157"/>
      <c r="J4157"/>
      <c r="K4157"/>
      <c r="L4157"/>
    </row>
    <row r="4158" spans="1:12" ht="16" x14ac:dyDescent="0.2">
      <c r="A4158"/>
      <c r="B4158"/>
      <c r="C4158"/>
      <c r="D4158"/>
      <c r="E4158"/>
      <c r="F4158"/>
      <c r="G4158"/>
      <c r="H4158"/>
      <c r="I4158"/>
      <c r="J4158"/>
      <c r="K4158"/>
      <c r="L4158"/>
    </row>
    <row r="4159" spans="1:12" ht="16" x14ac:dyDescent="0.2">
      <c r="A4159"/>
      <c r="B4159"/>
      <c r="C4159"/>
      <c r="D4159"/>
      <c r="E4159"/>
      <c r="F4159"/>
      <c r="G4159"/>
      <c r="H4159"/>
      <c r="I4159"/>
      <c r="J4159"/>
      <c r="K4159"/>
      <c r="L4159"/>
    </row>
    <row r="4160" spans="1:12" ht="16" x14ac:dyDescent="0.2">
      <c r="A4160"/>
      <c r="B4160"/>
      <c r="C4160"/>
      <c r="D4160"/>
      <c r="E4160"/>
      <c r="F4160"/>
      <c r="G4160"/>
      <c r="H4160"/>
      <c r="I4160"/>
      <c r="J4160"/>
      <c r="K4160"/>
      <c r="L4160"/>
    </row>
    <row r="4161" spans="1:12" ht="16" x14ac:dyDescent="0.2">
      <c r="A4161"/>
      <c r="B4161"/>
      <c r="C4161"/>
      <c r="D4161"/>
      <c r="E4161"/>
      <c r="F4161"/>
      <c r="G4161"/>
      <c r="H4161"/>
      <c r="I4161"/>
      <c r="J4161"/>
      <c r="K4161"/>
      <c r="L4161"/>
    </row>
    <row r="4162" spans="1:12" ht="16" x14ac:dyDescent="0.2">
      <c r="A4162"/>
      <c r="B4162"/>
      <c r="C4162"/>
      <c r="D4162"/>
      <c r="E4162"/>
      <c r="F4162"/>
      <c r="G4162"/>
      <c r="H4162"/>
      <c r="I4162"/>
      <c r="J4162"/>
      <c r="K4162"/>
      <c r="L4162"/>
    </row>
    <row r="4163" spans="1:12" ht="16" x14ac:dyDescent="0.2">
      <c r="A4163"/>
      <c r="B4163"/>
      <c r="C4163"/>
      <c r="D4163"/>
      <c r="E4163"/>
      <c r="F4163"/>
      <c r="G4163"/>
      <c r="H4163"/>
      <c r="I4163"/>
      <c r="J4163"/>
      <c r="K4163"/>
      <c r="L4163"/>
    </row>
    <row r="4164" spans="1:12" ht="16" x14ac:dyDescent="0.2">
      <c r="A4164"/>
      <c r="B4164"/>
      <c r="C4164"/>
      <c r="D4164"/>
      <c r="E4164"/>
      <c r="F4164"/>
      <c r="G4164"/>
      <c r="H4164"/>
      <c r="I4164"/>
      <c r="J4164"/>
      <c r="K4164"/>
      <c r="L4164"/>
    </row>
    <row r="4165" spans="1:12" ht="16" x14ac:dyDescent="0.2">
      <c r="A4165"/>
      <c r="B4165"/>
      <c r="C4165"/>
      <c r="D4165"/>
      <c r="E4165"/>
      <c r="F4165"/>
      <c r="G4165"/>
      <c r="H4165"/>
      <c r="I4165"/>
      <c r="J4165"/>
      <c r="K4165"/>
      <c r="L4165"/>
    </row>
    <row r="4166" spans="1:12" ht="16" x14ac:dyDescent="0.2">
      <c r="A4166"/>
      <c r="B4166"/>
      <c r="C4166"/>
      <c r="D4166"/>
      <c r="E4166"/>
      <c r="F4166"/>
      <c r="G4166"/>
      <c r="H4166"/>
      <c r="I4166"/>
      <c r="J4166"/>
      <c r="K4166"/>
      <c r="L4166"/>
    </row>
    <row r="4167" spans="1:12" ht="16" x14ac:dyDescent="0.2">
      <c r="A4167"/>
      <c r="B4167"/>
      <c r="C4167"/>
      <c r="D4167"/>
      <c r="E4167"/>
      <c r="F4167"/>
      <c r="G4167"/>
      <c r="H4167"/>
      <c r="I4167"/>
      <c r="J4167"/>
      <c r="K4167"/>
      <c r="L4167"/>
    </row>
    <row r="4168" spans="1:12" ht="16" x14ac:dyDescent="0.2">
      <c r="A4168"/>
      <c r="B4168"/>
      <c r="C4168"/>
      <c r="D4168"/>
      <c r="E4168"/>
      <c r="F4168"/>
      <c r="G4168"/>
      <c r="H4168"/>
      <c r="I4168"/>
      <c r="J4168"/>
      <c r="K4168"/>
      <c r="L4168"/>
    </row>
    <row r="4169" spans="1:12" ht="16" x14ac:dyDescent="0.2">
      <c r="A4169"/>
      <c r="B4169"/>
      <c r="C4169"/>
      <c r="D4169"/>
      <c r="E4169"/>
      <c r="F4169"/>
      <c r="G4169"/>
      <c r="H4169"/>
      <c r="I4169"/>
      <c r="J4169"/>
      <c r="K4169"/>
      <c r="L4169"/>
    </row>
    <row r="4170" spans="1:12" ht="16" x14ac:dyDescent="0.2">
      <c r="A4170"/>
      <c r="B4170"/>
      <c r="C4170"/>
      <c r="D4170"/>
      <c r="E4170"/>
      <c r="F4170"/>
      <c r="G4170"/>
      <c r="H4170"/>
      <c r="I4170"/>
      <c r="J4170"/>
      <c r="K4170"/>
      <c r="L4170"/>
    </row>
    <row r="4171" spans="1:12" ht="16" x14ac:dyDescent="0.2">
      <c r="A4171"/>
      <c r="B4171"/>
      <c r="C4171"/>
      <c r="D4171"/>
      <c r="E4171"/>
      <c r="F4171"/>
      <c r="G4171"/>
      <c r="H4171"/>
      <c r="I4171"/>
      <c r="J4171"/>
      <c r="K4171"/>
      <c r="L4171"/>
    </row>
    <row r="4172" spans="1:12" ht="16" x14ac:dyDescent="0.2">
      <c r="A4172"/>
      <c r="B4172"/>
      <c r="C4172"/>
      <c r="D4172"/>
      <c r="E4172"/>
      <c r="F4172"/>
      <c r="G4172"/>
      <c r="H4172"/>
      <c r="I4172"/>
      <c r="J4172"/>
      <c r="K4172"/>
      <c r="L4172"/>
    </row>
    <row r="4173" spans="1:12" ht="16" x14ac:dyDescent="0.2">
      <c r="A4173"/>
      <c r="B4173"/>
      <c r="C4173"/>
      <c r="D4173"/>
      <c r="E4173"/>
      <c r="F4173"/>
      <c r="G4173"/>
      <c r="H4173"/>
      <c r="I4173"/>
      <c r="J4173"/>
      <c r="K4173"/>
      <c r="L4173"/>
    </row>
    <row r="4174" spans="1:12" ht="16" x14ac:dyDescent="0.2">
      <c r="A4174"/>
      <c r="B4174"/>
      <c r="C4174"/>
      <c r="D4174"/>
      <c r="E4174"/>
      <c r="F4174"/>
      <c r="G4174"/>
      <c r="H4174"/>
      <c r="I4174"/>
      <c r="J4174"/>
      <c r="K4174"/>
      <c r="L4174"/>
    </row>
    <row r="4175" spans="1:12" ht="16" x14ac:dyDescent="0.2">
      <c r="A4175"/>
      <c r="B4175"/>
      <c r="C4175"/>
      <c r="D4175"/>
      <c r="E4175"/>
      <c r="F4175"/>
      <c r="G4175"/>
      <c r="H4175"/>
      <c r="I4175"/>
      <c r="J4175"/>
      <c r="K4175"/>
      <c r="L4175"/>
    </row>
    <row r="4176" spans="1:12" ht="16" x14ac:dyDescent="0.2">
      <c r="A4176"/>
      <c r="B4176"/>
      <c r="C4176"/>
      <c r="D4176"/>
      <c r="E4176"/>
      <c r="F4176"/>
      <c r="G4176"/>
      <c r="H4176"/>
      <c r="I4176"/>
      <c r="J4176"/>
      <c r="K4176"/>
      <c r="L4176"/>
    </row>
    <row r="4177" spans="1:12" ht="16" x14ac:dyDescent="0.2">
      <c r="A4177"/>
      <c r="B4177"/>
      <c r="C4177"/>
      <c r="D4177"/>
      <c r="E4177"/>
      <c r="F4177"/>
      <c r="G4177"/>
      <c r="H4177"/>
      <c r="I4177"/>
      <c r="J4177"/>
      <c r="K4177"/>
      <c r="L4177"/>
    </row>
    <row r="4178" spans="1:12" ht="16" x14ac:dyDescent="0.2">
      <c r="A4178"/>
      <c r="B4178"/>
      <c r="C4178"/>
      <c r="D4178"/>
      <c r="E4178"/>
      <c r="F4178"/>
      <c r="G4178"/>
      <c r="H4178"/>
      <c r="I4178"/>
      <c r="J4178"/>
      <c r="K4178"/>
      <c r="L4178"/>
    </row>
    <row r="4179" spans="1:12" ht="16" x14ac:dyDescent="0.2">
      <c r="A4179"/>
      <c r="B4179"/>
      <c r="C4179"/>
      <c r="D4179"/>
      <c r="E4179"/>
      <c r="F4179"/>
      <c r="G4179"/>
      <c r="H4179"/>
      <c r="I4179"/>
      <c r="J4179"/>
      <c r="K4179"/>
      <c r="L4179"/>
    </row>
    <row r="4180" spans="1:12" ht="16" x14ac:dyDescent="0.2">
      <c r="A4180"/>
      <c r="B4180"/>
      <c r="C4180"/>
      <c r="D4180"/>
      <c r="E4180"/>
      <c r="F4180"/>
      <c r="G4180"/>
      <c r="H4180"/>
      <c r="I4180"/>
      <c r="J4180"/>
      <c r="K4180"/>
      <c r="L4180"/>
    </row>
    <row r="4181" spans="1:12" ht="16" x14ac:dyDescent="0.2">
      <c r="A4181"/>
      <c r="B4181"/>
      <c r="C4181"/>
      <c r="D4181"/>
      <c r="E4181"/>
      <c r="F4181"/>
      <c r="G4181"/>
      <c r="H4181"/>
      <c r="I4181"/>
      <c r="J4181"/>
      <c r="K4181"/>
      <c r="L4181"/>
    </row>
    <row r="4182" spans="1:12" ht="16" x14ac:dyDescent="0.2">
      <c r="A4182"/>
      <c r="B4182"/>
      <c r="C4182"/>
      <c r="D4182"/>
      <c r="E4182"/>
      <c r="F4182"/>
      <c r="G4182"/>
      <c r="H4182"/>
      <c r="I4182"/>
      <c r="J4182"/>
      <c r="K4182"/>
      <c r="L4182"/>
    </row>
    <row r="4183" spans="1:12" ht="16" x14ac:dyDescent="0.2">
      <c r="A4183"/>
      <c r="B4183"/>
      <c r="C4183"/>
      <c r="D4183"/>
      <c r="E4183"/>
      <c r="F4183"/>
      <c r="G4183"/>
      <c r="H4183"/>
      <c r="I4183"/>
      <c r="J4183"/>
      <c r="K4183"/>
      <c r="L4183"/>
    </row>
    <row r="4184" spans="1:12" ht="16" x14ac:dyDescent="0.2">
      <c r="A4184"/>
      <c r="B4184"/>
      <c r="C4184"/>
      <c r="D4184"/>
      <c r="E4184"/>
      <c r="F4184"/>
      <c r="G4184"/>
      <c r="H4184"/>
      <c r="I4184"/>
      <c r="J4184"/>
      <c r="K4184"/>
      <c r="L4184"/>
    </row>
    <row r="4185" spans="1:12" ht="16" x14ac:dyDescent="0.2">
      <c r="A4185"/>
      <c r="B4185"/>
      <c r="C4185"/>
      <c r="D4185"/>
      <c r="E4185"/>
      <c r="F4185"/>
      <c r="G4185"/>
      <c r="H4185"/>
      <c r="I4185"/>
      <c r="J4185"/>
      <c r="K4185"/>
      <c r="L4185"/>
    </row>
    <row r="4186" spans="1:12" ht="16" x14ac:dyDescent="0.2">
      <c r="A4186"/>
      <c r="B4186"/>
      <c r="C4186"/>
      <c r="D4186"/>
      <c r="E4186"/>
      <c r="F4186"/>
      <c r="G4186"/>
      <c r="H4186"/>
      <c r="I4186"/>
      <c r="J4186"/>
      <c r="K4186"/>
      <c r="L4186"/>
    </row>
    <row r="4187" spans="1:12" ht="16" x14ac:dyDescent="0.2">
      <c r="A4187"/>
      <c r="B4187"/>
      <c r="C4187"/>
      <c r="D4187"/>
      <c r="E4187"/>
      <c r="F4187"/>
      <c r="G4187"/>
      <c r="H4187"/>
      <c r="I4187"/>
      <c r="J4187"/>
      <c r="K4187"/>
      <c r="L4187"/>
    </row>
    <row r="4188" spans="1:12" ht="16" x14ac:dyDescent="0.2">
      <c r="A4188"/>
      <c r="B4188"/>
      <c r="C4188"/>
      <c r="D4188"/>
      <c r="E4188"/>
      <c r="F4188"/>
      <c r="G4188"/>
      <c r="H4188"/>
      <c r="I4188"/>
      <c r="J4188"/>
      <c r="K4188"/>
      <c r="L4188"/>
    </row>
    <row r="4189" spans="1:12" ht="16" x14ac:dyDescent="0.2">
      <c r="A4189"/>
      <c r="B4189"/>
      <c r="C4189"/>
      <c r="D4189"/>
      <c r="E4189"/>
      <c r="F4189"/>
      <c r="G4189"/>
      <c r="H4189"/>
      <c r="I4189"/>
      <c r="J4189"/>
      <c r="K4189"/>
      <c r="L4189"/>
    </row>
    <row r="4190" spans="1:12" ht="16" x14ac:dyDescent="0.2">
      <c r="A4190"/>
      <c r="B4190"/>
      <c r="C4190"/>
      <c r="D4190"/>
      <c r="E4190"/>
      <c r="F4190"/>
      <c r="G4190"/>
      <c r="H4190"/>
      <c r="I4190"/>
      <c r="J4190"/>
      <c r="K4190"/>
      <c r="L4190"/>
    </row>
    <row r="4191" spans="1:12" ht="16" x14ac:dyDescent="0.2">
      <c r="A4191"/>
      <c r="B4191"/>
      <c r="C4191"/>
      <c r="D4191"/>
      <c r="E4191"/>
      <c r="F4191"/>
      <c r="G4191"/>
      <c r="H4191"/>
      <c r="I4191"/>
      <c r="J4191"/>
      <c r="K4191"/>
      <c r="L4191"/>
    </row>
    <row r="4192" spans="1:12" ht="16" x14ac:dyDescent="0.2">
      <c r="A4192"/>
      <c r="B4192"/>
      <c r="C4192"/>
      <c r="D4192"/>
      <c r="E4192"/>
      <c r="F4192"/>
      <c r="G4192"/>
      <c r="H4192"/>
      <c r="I4192"/>
      <c r="J4192"/>
      <c r="K4192"/>
      <c r="L4192"/>
    </row>
    <row r="4193" spans="1:12" ht="16" x14ac:dyDescent="0.2">
      <c r="A4193"/>
      <c r="B4193"/>
      <c r="C4193"/>
      <c r="D4193"/>
      <c r="E4193"/>
      <c r="F4193"/>
      <c r="G4193"/>
      <c r="H4193"/>
      <c r="I4193"/>
      <c r="J4193"/>
      <c r="K4193"/>
      <c r="L4193"/>
    </row>
    <row r="4194" spans="1:12" ht="16" x14ac:dyDescent="0.2">
      <c r="A4194"/>
      <c r="B4194"/>
      <c r="C4194"/>
      <c r="D4194"/>
      <c r="E4194"/>
      <c r="F4194"/>
      <c r="G4194"/>
      <c r="H4194"/>
      <c r="I4194"/>
      <c r="J4194"/>
      <c r="K4194"/>
      <c r="L4194"/>
    </row>
    <row r="4195" spans="1:12" ht="16" x14ac:dyDescent="0.2">
      <c r="A4195"/>
      <c r="B4195"/>
      <c r="C4195"/>
      <c r="D4195"/>
      <c r="E4195"/>
      <c r="F4195"/>
      <c r="G4195"/>
      <c r="H4195"/>
      <c r="I4195"/>
      <c r="J4195"/>
      <c r="K4195"/>
      <c r="L4195"/>
    </row>
    <row r="4196" spans="1:12" ht="16" x14ac:dyDescent="0.2">
      <c r="A4196"/>
      <c r="B4196"/>
      <c r="C4196"/>
      <c r="D4196"/>
      <c r="E4196"/>
      <c r="F4196"/>
      <c r="G4196"/>
      <c r="H4196"/>
      <c r="I4196"/>
      <c r="J4196"/>
      <c r="K4196"/>
      <c r="L4196"/>
    </row>
    <row r="4197" spans="1:12" ht="16" x14ac:dyDescent="0.2">
      <c r="A4197"/>
      <c r="B4197"/>
      <c r="C4197"/>
      <c r="D4197"/>
      <c r="E4197"/>
      <c r="F4197"/>
      <c r="G4197"/>
      <c r="H4197"/>
      <c r="I4197"/>
      <c r="J4197"/>
      <c r="K4197"/>
      <c r="L4197"/>
    </row>
    <row r="4198" spans="1:12" ht="16" x14ac:dyDescent="0.2">
      <c r="A4198"/>
      <c r="B4198"/>
      <c r="C4198"/>
      <c r="D4198"/>
      <c r="E4198"/>
      <c r="F4198"/>
      <c r="G4198"/>
      <c r="H4198"/>
      <c r="I4198"/>
      <c r="J4198"/>
      <c r="K4198"/>
      <c r="L4198"/>
    </row>
    <row r="4199" spans="1:12" ht="16" x14ac:dyDescent="0.2">
      <c r="A4199"/>
      <c r="B4199"/>
      <c r="C4199"/>
      <c r="D4199"/>
      <c r="E4199"/>
      <c r="F4199"/>
      <c r="G4199"/>
      <c r="H4199"/>
      <c r="I4199"/>
      <c r="J4199"/>
      <c r="K4199"/>
      <c r="L4199"/>
    </row>
    <row r="4200" spans="1:12" ht="16" x14ac:dyDescent="0.2">
      <c r="A4200"/>
      <c r="B4200"/>
      <c r="C4200"/>
      <c r="D4200"/>
      <c r="E4200"/>
      <c r="F4200"/>
      <c r="G4200"/>
      <c r="H4200"/>
      <c r="I4200"/>
      <c r="J4200"/>
      <c r="K4200"/>
      <c r="L4200"/>
    </row>
    <row r="4201" spans="1:12" ht="16" x14ac:dyDescent="0.2">
      <c r="A4201"/>
      <c r="B4201"/>
      <c r="C4201"/>
      <c r="D4201"/>
      <c r="E4201"/>
      <c r="F4201"/>
      <c r="G4201"/>
      <c r="H4201"/>
      <c r="I4201"/>
      <c r="J4201"/>
      <c r="K4201"/>
      <c r="L4201"/>
    </row>
    <row r="4202" spans="1:12" ht="16" x14ac:dyDescent="0.2">
      <c r="A4202"/>
      <c r="B4202"/>
      <c r="C4202"/>
      <c r="D4202"/>
      <c r="E4202"/>
      <c r="F4202"/>
      <c r="G4202"/>
      <c r="H4202"/>
      <c r="I4202"/>
      <c r="J4202"/>
      <c r="K4202"/>
      <c r="L4202"/>
    </row>
    <row r="4203" spans="1:12" ht="16" x14ac:dyDescent="0.2">
      <c r="A4203"/>
      <c r="B4203"/>
      <c r="C4203"/>
      <c r="D4203"/>
      <c r="E4203"/>
      <c r="F4203"/>
      <c r="G4203"/>
      <c r="H4203"/>
      <c r="I4203"/>
      <c r="J4203"/>
      <c r="K4203"/>
      <c r="L4203"/>
    </row>
    <row r="4204" spans="1:12" ht="16" x14ac:dyDescent="0.2">
      <c r="A4204"/>
      <c r="B4204"/>
      <c r="C4204"/>
      <c r="D4204"/>
      <c r="E4204"/>
      <c r="F4204"/>
      <c r="G4204"/>
      <c r="H4204"/>
      <c r="I4204"/>
      <c r="J4204"/>
      <c r="K4204"/>
      <c r="L4204"/>
    </row>
    <row r="4205" spans="1:12" ht="16" x14ac:dyDescent="0.2">
      <c r="A4205"/>
      <c r="B4205"/>
      <c r="C4205"/>
      <c r="D4205"/>
      <c r="E4205"/>
      <c r="F4205"/>
      <c r="G4205"/>
      <c r="H4205"/>
      <c r="I4205"/>
      <c r="J4205"/>
      <c r="K4205"/>
      <c r="L4205"/>
    </row>
    <row r="4206" spans="1:12" ht="16" x14ac:dyDescent="0.2">
      <c r="A4206"/>
      <c r="B4206"/>
      <c r="C4206"/>
      <c r="D4206"/>
      <c r="E4206"/>
      <c r="F4206"/>
      <c r="G4206"/>
      <c r="H4206"/>
      <c r="I4206"/>
      <c r="J4206"/>
      <c r="K4206"/>
      <c r="L4206"/>
    </row>
    <row r="4207" spans="1:12" ht="16" x14ac:dyDescent="0.2">
      <c r="A4207"/>
      <c r="B4207"/>
      <c r="C4207"/>
      <c r="D4207"/>
      <c r="E4207"/>
      <c r="F4207"/>
      <c r="G4207"/>
      <c r="H4207"/>
      <c r="I4207"/>
      <c r="J4207"/>
      <c r="K4207"/>
      <c r="L4207"/>
    </row>
    <row r="4208" spans="1:12" ht="16" x14ac:dyDescent="0.2">
      <c r="A4208"/>
      <c r="B4208"/>
      <c r="C4208"/>
      <c r="D4208"/>
      <c r="E4208"/>
      <c r="F4208"/>
      <c r="G4208"/>
      <c r="H4208"/>
      <c r="I4208"/>
      <c r="J4208"/>
      <c r="K4208"/>
      <c r="L4208"/>
    </row>
    <row r="4209" spans="1:12" ht="16" x14ac:dyDescent="0.2">
      <c r="A4209"/>
      <c r="B4209"/>
      <c r="C4209"/>
      <c r="D4209"/>
      <c r="E4209"/>
      <c r="F4209"/>
      <c r="G4209"/>
      <c r="H4209"/>
      <c r="I4209"/>
      <c r="J4209"/>
      <c r="K4209"/>
      <c r="L4209"/>
    </row>
    <row r="4210" spans="1:12" ht="16" x14ac:dyDescent="0.2">
      <c r="A4210"/>
      <c r="B4210"/>
      <c r="C4210"/>
      <c r="D4210"/>
      <c r="E4210"/>
      <c r="F4210"/>
      <c r="G4210"/>
      <c r="H4210"/>
      <c r="I4210"/>
      <c r="J4210"/>
      <c r="K4210"/>
      <c r="L4210"/>
    </row>
    <row r="4211" spans="1:12" ht="16" x14ac:dyDescent="0.2">
      <c r="A4211"/>
      <c r="B4211"/>
      <c r="C4211"/>
      <c r="D4211"/>
      <c r="E4211"/>
      <c r="F4211"/>
      <c r="G4211"/>
      <c r="H4211"/>
      <c r="I4211"/>
      <c r="J4211"/>
      <c r="K4211"/>
      <c r="L4211"/>
    </row>
    <row r="4212" spans="1:12" ht="16" x14ac:dyDescent="0.2">
      <c r="A4212"/>
      <c r="B4212"/>
      <c r="C4212"/>
      <c r="D4212"/>
      <c r="E4212"/>
      <c r="F4212"/>
      <c r="G4212"/>
      <c r="H4212"/>
      <c r="I4212"/>
      <c r="J4212"/>
      <c r="K4212"/>
      <c r="L4212"/>
    </row>
    <row r="4213" spans="1:12" ht="16" x14ac:dyDescent="0.2">
      <c r="A4213"/>
      <c r="B4213"/>
      <c r="C4213"/>
      <c r="D4213"/>
      <c r="E4213"/>
      <c r="F4213"/>
      <c r="G4213"/>
      <c r="H4213"/>
      <c r="I4213"/>
      <c r="J4213"/>
      <c r="K4213"/>
      <c r="L4213"/>
    </row>
    <row r="4214" spans="1:12" ht="16" x14ac:dyDescent="0.2">
      <c r="A4214"/>
      <c r="B4214"/>
      <c r="C4214"/>
      <c r="D4214"/>
      <c r="E4214"/>
      <c r="F4214"/>
      <c r="G4214"/>
      <c r="H4214"/>
      <c r="I4214"/>
      <c r="J4214"/>
      <c r="K4214"/>
      <c r="L4214"/>
    </row>
    <row r="4215" spans="1:12" ht="16" x14ac:dyDescent="0.2">
      <c r="A4215"/>
      <c r="B4215"/>
      <c r="C4215"/>
      <c r="D4215"/>
      <c r="E4215"/>
      <c r="F4215"/>
      <c r="G4215"/>
      <c r="H4215"/>
      <c r="I4215"/>
      <c r="J4215"/>
      <c r="K4215"/>
      <c r="L4215"/>
    </row>
    <row r="4216" spans="1:12" ht="16" x14ac:dyDescent="0.2">
      <c r="A4216"/>
      <c r="B4216"/>
      <c r="C4216"/>
      <c r="D4216"/>
      <c r="E4216"/>
      <c r="F4216"/>
      <c r="G4216"/>
      <c r="H4216"/>
      <c r="I4216"/>
      <c r="J4216"/>
      <c r="K4216"/>
      <c r="L4216"/>
    </row>
    <row r="4217" spans="1:12" ht="16" x14ac:dyDescent="0.2">
      <c r="A4217"/>
      <c r="B4217"/>
      <c r="C4217"/>
      <c r="D4217"/>
      <c r="E4217"/>
      <c r="F4217"/>
      <c r="G4217"/>
      <c r="H4217"/>
      <c r="I4217"/>
      <c r="J4217"/>
      <c r="K4217"/>
      <c r="L4217"/>
    </row>
    <row r="4218" spans="1:12" ht="16" x14ac:dyDescent="0.2">
      <c r="A4218"/>
      <c r="B4218"/>
      <c r="C4218"/>
      <c r="D4218"/>
      <c r="E4218"/>
      <c r="F4218"/>
      <c r="G4218"/>
      <c r="H4218"/>
      <c r="I4218"/>
      <c r="J4218"/>
      <c r="K4218"/>
      <c r="L4218"/>
    </row>
    <row r="4219" spans="1:12" ht="16" x14ac:dyDescent="0.2">
      <c r="A4219"/>
      <c r="B4219"/>
      <c r="C4219"/>
      <c r="D4219"/>
      <c r="E4219"/>
      <c r="F4219"/>
      <c r="G4219"/>
      <c r="H4219"/>
      <c r="I4219"/>
      <c r="J4219"/>
      <c r="K4219"/>
      <c r="L4219"/>
    </row>
    <row r="4220" spans="1:12" ht="16" x14ac:dyDescent="0.2">
      <c r="A4220"/>
      <c r="B4220"/>
      <c r="C4220"/>
      <c r="D4220"/>
      <c r="E4220"/>
      <c r="F4220"/>
      <c r="G4220"/>
      <c r="H4220"/>
      <c r="I4220"/>
      <c r="J4220"/>
      <c r="K4220"/>
      <c r="L4220"/>
    </row>
    <row r="4221" spans="1:12" ht="16" x14ac:dyDescent="0.2">
      <c r="A4221"/>
      <c r="B4221"/>
      <c r="C4221"/>
      <c r="D4221"/>
      <c r="E4221"/>
      <c r="F4221"/>
      <c r="G4221"/>
      <c r="H4221"/>
      <c r="I4221"/>
      <c r="J4221"/>
      <c r="K4221"/>
      <c r="L4221"/>
    </row>
    <row r="4222" spans="1:12" ht="16" x14ac:dyDescent="0.2">
      <c r="A4222"/>
      <c r="B4222"/>
      <c r="C4222"/>
      <c r="D4222"/>
      <c r="E4222"/>
      <c r="F4222"/>
      <c r="G4222"/>
      <c r="H4222"/>
      <c r="I4222"/>
      <c r="J4222"/>
      <c r="K4222"/>
      <c r="L4222"/>
    </row>
    <row r="4223" spans="1:12" ht="16" x14ac:dyDescent="0.2">
      <c r="A4223"/>
      <c r="B4223"/>
      <c r="C4223"/>
      <c r="D4223"/>
      <c r="E4223"/>
      <c r="F4223"/>
      <c r="G4223"/>
      <c r="H4223"/>
      <c r="I4223"/>
      <c r="J4223"/>
      <c r="K4223"/>
      <c r="L4223"/>
    </row>
    <row r="4224" spans="1:12" ht="16" x14ac:dyDescent="0.2">
      <c r="A4224"/>
      <c r="B4224"/>
      <c r="C4224"/>
      <c r="D4224"/>
      <c r="E4224"/>
      <c r="F4224"/>
      <c r="G4224"/>
      <c r="H4224"/>
      <c r="I4224"/>
      <c r="J4224"/>
      <c r="K4224"/>
      <c r="L4224"/>
    </row>
    <row r="4225" spans="1:12" ht="16" x14ac:dyDescent="0.2">
      <c r="A4225"/>
      <c r="B4225"/>
      <c r="C4225"/>
      <c r="D4225"/>
      <c r="E4225"/>
      <c r="F4225"/>
      <c r="G4225"/>
      <c r="H4225"/>
      <c r="I4225"/>
      <c r="J4225"/>
      <c r="K4225"/>
      <c r="L4225"/>
    </row>
    <row r="4226" spans="1:12" ht="16" x14ac:dyDescent="0.2">
      <c r="A4226"/>
      <c r="B4226"/>
      <c r="C4226"/>
      <c r="D4226"/>
      <c r="E4226"/>
      <c r="F4226"/>
      <c r="G4226"/>
      <c r="H4226"/>
      <c r="I4226"/>
      <c r="J4226"/>
      <c r="K4226"/>
      <c r="L4226"/>
    </row>
    <row r="4227" spans="1:12" ht="16" x14ac:dyDescent="0.2">
      <c r="A4227"/>
      <c r="B4227"/>
      <c r="C4227"/>
      <c r="D4227"/>
      <c r="E4227"/>
      <c r="F4227"/>
      <c r="G4227"/>
      <c r="H4227"/>
      <c r="I4227"/>
      <c r="J4227"/>
      <c r="K4227"/>
      <c r="L4227"/>
    </row>
    <row r="4228" spans="1:12" ht="16" x14ac:dyDescent="0.2">
      <c r="A4228"/>
      <c r="B4228"/>
      <c r="C4228"/>
      <c r="D4228"/>
      <c r="E4228"/>
      <c r="F4228"/>
      <c r="G4228"/>
      <c r="H4228"/>
      <c r="I4228"/>
      <c r="J4228"/>
      <c r="K4228"/>
      <c r="L4228"/>
    </row>
    <row r="4229" spans="1:12" ht="16" x14ac:dyDescent="0.2">
      <c r="A4229"/>
      <c r="B4229"/>
      <c r="C4229"/>
      <c r="D4229"/>
      <c r="E4229"/>
      <c r="F4229"/>
      <c r="G4229"/>
      <c r="H4229"/>
      <c r="I4229"/>
      <c r="J4229"/>
      <c r="K4229"/>
      <c r="L4229"/>
    </row>
    <row r="4230" spans="1:12" ht="16" x14ac:dyDescent="0.2">
      <c r="A4230"/>
      <c r="B4230"/>
      <c r="C4230"/>
      <c r="D4230"/>
      <c r="E4230"/>
      <c r="F4230"/>
      <c r="G4230"/>
      <c r="H4230"/>
      <c r="I4230"/>
      <c r="J4230"/>
      <c r="K4230"/>
      <c r="L4230"/>
    </row>
    <row r="4231" spans="1:12" ht="16" x14ac:dyDescent="0.2">
      <c r="A4231"/>
      <c r="B4231"/>
      <c r="C4231"/>
      <c r="D4231"/>
      <c r="E4231"/>
      <c r="F4231"/>
      <c r="G4231"/>
      <c r="H4231"/>
      <c r="I4231"/>
      <c r="J4231"/>
      <c r="K4231"/>
      <c r="L4231"/>
    </row>
    <row r="4232" spans="1:12" ht="16" x14ac:dyDescent="0.2">
      <c r="A4232"/>
      <c r="B4232"/>
      <c r="C4232"/>
      <c r="D4232"/>
      <c r="E4232"/>
      <c r="F4232"/>
      <c r="G4232"/>
      <c r="H4232"/>
      <c r="I4232"/>
      <c r="J4232"/>
      <c r="K4232"/>
      <c r="L4232"/>
    </row>
    <row r="4233" spans="1:12" ht="16" x14ac:dyDescent="0.2">
      <c r="A4233"/>
      <c r="B4233"/>
      <c r="C4233"/>
      <c r="D4233"/>
      <c r="E4233"/>
      <c r="F4233"/>
      <c r="G4233"/>
      <c r="H4233"/>
      <c r="I4233"/>
      <c r="J4233"/>
      <c r="K4233"/>
      <c r="L4233"/>
    </row>
    <row r="4234" spans="1:12" ht="16" x14ac:dyDescent="0.2">
      <c r="A4234"/>
      <c r="B4234"/>
      <c r="C4234"/>
      <c r="D4234"/>
      <c r="E4234"/>
      <c r="F4234"/>
      <c r="G4234"/>
      <c r="H4234"/>
      <c r="I4234"/>
      <c r="J4234"/>
      <c r="K4234"/>
      <c r="L4234"/>
    </row>
    <row r="4235" spans="1:12" ht="16" x14ac:dyDescent="0.2">
      <c r="A4235"/>
      <c r="B4235"/>
      <c r="C4235"/>
      <c r="D4235"/>
      <c r="E4235"/>
      <c r="F4235"/>
      <c r="G4235"/>
      <c r="H4235"/>
      <c r="I4235"/>
      <c r="J4235"/>
      <c r="K4235"/>
      <c r="L4235"/>
    </row>
    <row r="4236" spans="1:12" ht="16" x14ac:dyDescent="0.2">
      <c r="A4236"/>
      <c r="B4236"/>
      <c r="C4236"/>
      <c r="D4236"/>
      <c r="E4236"/>
      <c r="F4236"/>
      <c r="G4236"/>
      <c r="H4236"/>
      <c r="I4236"/>
      <c r="J4236"/>
      <c r="K4236"/>
      <c r="L4236"/>
    </row>
    <row r="4237" spans="1:12" ht="16" x14ac:dyDescent="0.2">
      <c r="A4237"/>
      <c r="B4237"/>
      <c r="C4237"/>
      <c r="D4237"/>
      <c r="E4237"/>
      <c r="F4237"/>
      <c r="G4237"/>
      <c r="H4237"/>
      <c r="I4237"/>
      <c r="J4237"/>
      <c r="K4237"/>
      <c r="L4237"/>
    </row>
    <row r="4238" spans="1:12" ht="16" x14ac:dyDescent="0.2">
      <c r="A4238"/>
      <c r="B4238"/>
      <c r="C4238"/>
      <c r="D4238"/>
      <c r="E4238"/>
      <c r="F4238"/>
      <c r="G4238"/>
      <c r="H4238"/>
      <c r="I4238"/>
      <c r="J4238"/>
      <c r="K4238"/>
      <c r="L4238"/>
    </row>
    <row r="4239" spans="1:12" ht="16" x14ac:dyDescent="0.2">
      <c r="A4239"/>
      <c r="B4239"/>
      <c r="C4239"/>
      <c r="D4239"/>
      <c r="E4239"/>
      <c r="F4239"/>
      <c r="G4239"/>
      <c r="H4239"/>
      <c r="I4239"/>
      <c r="J4239"/>
      <c r="K4239"/>
      <c r="L4239"/>
    </row>
    <row r="4240" spans="1:12" ht="16" x14ac:dyDescent="0.2">
      <c r="A4240"/>
      <c r="B4240"/>
      <c r="C4240"/>
      <c r="D4240"/>
      <c r="E4240"/>
      <c r="F4240"/>
      <c r="G4240"/>
      <c r="H4240"/>
      <c r="I4240"/>
      <c r="J4240"/>
      <c r="K4240"/>
      <c r="L4240"/>
    </row>
    <row r="4241" spans="1:12" ht="16" x14ac:dyDescent="0.2">
      <c r="A4241"/>
      <c r="B4241"/>
      <c r="C4241"/>
      <c r="D4241"/>
      <c r="E4241"/>
      <c r="F4241"/>
      <c r="G4241"/>
      <c r="H4241"/>
      <c r="I4241"/>
      <c r="J4241"/>
      <c r="K4241"/>
      <c r="L4241"/>
    </row>
    <row r="4242" spans="1:12" ht="16" x14ac:dyDescent="0.2">
      <c r="A4242"/>
      <c r="B4242"/>
      <c r="C4242"/>
      <c r="D4242"/>
      <c r="E4242"/>
      <c r="F4242"/>
      <c r="G4242"/>
      <c r="H4242"/>
      <c r="I4242"/>
      <c r="J4242"/>
      <c r="K4242"/>
      <c r="L4242"/>
    </row>
    <row r="4243" spans="1:12" ht="16" x14ac:dyDescent="0.2">
      <c r="A4243"/>
      <c r="B4243"/>
      <c r="C4243"/>
      <c r="D4243"/>
      <c r="E4243"/>
      <c r="F4243"/>
      <c r="G4243"/>
      <c r="H4243"/>
      <c r="I4243"/>
      <c r="J4243"/>
      <c r="K4243"/>
      <c r="L4243"/>
    </row>
    <row r="4244" spans="1:12" ht="16" x14ac:dyDescent="0.2">
      <c r="A4244"/>
      <c r="B4244"/>
      <c r="C4244"/>
      <c r="D4244"/>
      <c r="E4244"/>
      <c r="F4244"/>
      <c r="G4244"/>
      <c r="H4244"/>
      <c r="I4244"/>
      <c r="J4244"/>
      <c r="K4244"/>
      <c r="L4244"/>
    </row>
    <row r="4245" spans="1:12" ht="16" x14ac:dyDescent="0.2">
      <c r="A4245"/>
      <c r="B4245"/>
      <c r="C4245"/>
      <c r="D4245"/>
      <c r="E4245"/>
      <c r="F4245"/>
      <c r="G4245"/>
      <c r="H4245"/>
      <c r="I4245"/>
      <c r="J4245"/>
      <c r="K4245"/>
      <c r="L4245"/>
    </row>
    <row r="4246" spans="1:12" ht="16" x14ac:dyDescent="0.2">
      <c r="A4246"/>
      <c r="B4246"/>
      <c r="C4246"/>
      <c r="D4246"/>
      <c r="E4246"/>
      <c r="F4246"/>
      <c r="G4246"/>
      <c r="H4246"/>
      <c r="I4246"/>
      <c r="J4246"/>
      <c r="K4246"/>
      <c r="L4246"/>
    </row>
    <row r="4247" spans="1:12" ht="16" x14ac:dyDescent="0.2">
      <c r="A4247"/>
      <c r="B4247"/>
      <c r="C4247"/>
      <c r="D4247"/>
      <c r="E4247"/>
      <c r="F4247"/>
      <c r="G4247"/>
      <c r="H4247"/>
      <c r="I4247"/>
      <c r="J4247"/>
      <c r="K4247"/>
      <c r="L4247"/>
    </row>
    <row r="4248" spans="1:12" ht="16" x14ac:dyDescent="0.2">
      <c r="A4248"/>
      <c r="B4248"/>
      <c r="C4248"/>
      <c r="D4248"/>
      <c r="E4248"/>
      <c r="F4248"/>
      <c r="G4248"/>
      <c r="H4248"/>
      <c r="I4248"/>
      <c r="J4248"/>
      <c r="K4248"/>
      <c r="L4248"/>
    </row>
    <row r="4249" spans="1:12" ht="16" x14ac:dyDescent="0.2">
      <c r="A4249"/>
      <c r="B4249"/>
      <c r="C4249"/>
      <c r="D4249"/>
      <c r="E4249"/>
      <c r="F4249"/>
      <c r="G4249"/>
      <c r="H4249"/>
      <c r="I4249"/>
      <c r="J4249"/>
      <c r="K4249"/>
      <c r="L4249"/>
    </row>
    <row r="4250" spans="1:12" ht="16" x14ac:dyDescent="0.2">
      <c r="A4250"/>
      <c r="B4250"/>
      <c r="C4250"/>
      <c r="D4250"/>
      <c r="E4250"/>
      <c r="F4250"/>
      <c r="G4250"/>
      <c r="H4250"/>
      <c r="I4250"/>
      <c r="J4250"/>
      <c r="K4250"/>
      <c r="L4250"/>
    </row>
    <row r="4251" spans="1:12" ht="16" x14ac:dyDescent="0.2">
      <c r="A4251"/>
      <c r="B4251"/>
      <c r="C4251"/>
      <c r="D4251"/>
      <c r="E4251"/>
      <c r="F4251"/>
      <c r="G4251"/>
      <c r="H4251"/>
      <c r="I4251"/>
      <c r="J4251"/>
      <c r="K4251"/>
      <c r="L4251"/>
    </row>
    <row r="4252" spans="1:12" ht="16" x14ac:dyDescent="0.2">
      <c r="A4252"/>
      <c r="B4252"/>
      <c r="C4252"/>
      <c r="D4252"/>
      <c r="E4252"/>
      <c r="F4252"/>
      <c r="G4252"/>
      <c r="H4252"/>
      <c r="I4252"/>
      <c r="J4252"/>
      <c r="K4252"/>
      <c r="L4252"/>
    </row>
    <row r="4253" spans="1:12" ht="16" x14ac:dyDescent="0.2">
      <c r="A4253"/>
      <c r="B4253"/>
      <c r="C4253"/>
      <c r="D4253"/>
      <c r="E4253"/>
      <c r="F4253"/>
      <c r="G4253"/>
      <c r="H4253"/>
      <c r="I4253"/>
      <c r="J4253"/>
      <c r="K4253"/>
      <c r="L4253"/>
    </row>
    <row r="4254" spans="1:12" ht="16" x14ac:dyDescent="0.2">
      <c r="A4254"/>
      <c r="B4254"/>
      <c r="C4254"/>
      <c r="D4254"/>
      <c r="E4254"/>
      <c r="F4254"/>
      <c r="G4254"/>
      <c r="H4254"/>
      <c r="I4254"/>
      <c r="J4254"/>
      <c r="K4254"/>
      <c r="L4254"/>
    </row>
    <row r="4255" spans="1:12" ht="16" x14ac:dyDescent="0.2">
      <c r="A4255"/>
      <c r="B4255"/>
      <c r="C4255"/>
      <c r="D4255"/>
      <c r="E4255"/>
      <c r="F4255"/>
      <c r="G4255"/>
      <c r="H4255"/>
      <c r="I4255"/>
      <c r="J4255"/>
      <c r="K4255"/>
      <c r="L4255"/>
    </row>
    <row r="4256" spans="1:12" ht="16" x14ac:dyDescent="0.2">
      <c r="A4256"/>
      <c r="B4256"/>
      <c r="C4256"/>
      <c r="D4256"/>
      <c r="E4256"/>
      <c r="F4256"/>
      <c r="G4256"/>
      <c r="H4256"/>
      <c r="I4256"/>
      <c r="J4256"/>
      <c r="K4256"/>
      <c r="L4256"/>
    </row>
    <row r="4257" spans="1:12" ht="16" x14ac:dyDescent="0.2">
      <c r="A4257"/>
      <c r="B4257"/>
      <c r="C4257"/>
      <c r="D4257"/>
      <c r="E4257"/>
      <c r="F4257"/>
      <c r="G4257"/>
      <c r="H4257"/>
      <c r="I4257"/>
      <c r="J4257"/>
      <c r="K4257"/>
      <c r="L4257"/>
    </row>
    <row r="4258" spans="1:12" ht="16" x14ac:dyDescent="0.2">
      <c r="A4258"/>
      <c r="B4258"/>
      <c r="C4258"/>
      <c r="D4258"/>
      <c r="E4258"/>
      <c r="F4258"/>
      <c r="G4258"/>
      <c r="H4258"/>
      <c r="I4258"/>
      <c r="J4258"/>
      <c r="K4258"/>
      <c r="L4258"/>
    </row>
    <row r="4259" spans="1:12" ht="16" x14ac:dyDescent="0.2">
      <c r="A4259"/>
      <c r="B4259"/>
      <c r="C4259"/>
      <c r="D4259"/>
      <c r="E4259"/>
      <c r="F4259"/>
      <c r="G4259"/>
      <c r="H4259"/>
      <c r="I4259"/>
      <c r="J4259"/>
      <c r="K4259"/>
      <c r="L4259"/>
    </row>
    <row r="4260" spans="1:12" ht="16" x14ac:dyDescent="0.2">
      <c r="A4260"/>
      <c r="B4260"/>
      <c r="C4260"/>
      <c r="D4260"/>
      <c r="E4260"/>
      <c r="F4260"/>
      <c r="G4260"/>
      <c r="H4260"/>
      <c r="I4260"/>
      <c r="J4260"/>
      <c r="K4260"/>
      <c r="L4260"/>
    </row>
    <row r="4261" spans="1:12" ht="16" x14ac:dyDescent="0.2">
      <c r="A4261"/>
      <c r="B4261"/>
      <c r="C4261"/>
      <c r="D4261"/>
      <c r="E4261"/>
      <c r="F4261"/>
      <c r="G4261"/>
      <c r="H4261"/>
      <c r="I4261"/>
      <c r="J4261"/>
      <c r="K4261"/>
      <c r="L4261"/>
    </row>
    <row r="4262" spans="1:12" ht="16" x14ac:dyDescent="0.2">
      <c r="A4262"/>
      <c r="B4262"/>
      <c r="C4262"/>
      <c r="D4262"/>
      <c r="E4262"/>
      <c r="F4262"/>
      <c r="G4262"/>
      <c r="H4262"/>
      <c r="I4262"/>
      <c r="J4262"/>
      <c r="K4262"/>
      <c r="L4262"/>
    </row>
    <row r="4263" spans="1:12" ht="16" x14ac:dyDescent="0.2">
      <c r="A4263"/>
      <c r="B4263"/>
      <c r="C4263"/>
      <c r="D4263"/>
      <c r="E4263"/>
      <c r="F4263"/>
      <c r="G4263"/>
      <c r="H4263"/>
      <c r="I4263"/>
      <c r="J4263"/>
      <c r="K4263"/>
      <c r="L4263"/>
    </row>
    <row r="4264" spans="1:12" ht="16" x14ac:dyDescent="0.2">
      <c r="A4264"/>
      <c r="B4264"/>
      <c r="C4264"/>
      <c r="D4264"/>
      <c r="E4264"/>
      <c r="F4264"/>
      <c r="G4264"/>
      <c r="H4264"/>
      <c r="I4264"/>
      <c r="J4264"/>
      <c r="K4264"/>
      <c r="L4264"/>
    </row>
    <row r="4265" spans="1:12" ht="16" x14ac:dyDescent="0.2">
      <c r="A4265"/>
      <c r="B4265"/>
      <c r="C4265"/>
      <c r="D4265"/>
      <c r="E4265"/>
      <c r="F4265"/>
      <c r="G4265"/>
      <c r="H4265"/>
      <c r="I4265"/>
      <c r="J4265"/>
      <c r="K4265"/>
      <c r="L4265"/>
    </row>
    <row r="4266" spans="1:12" ht="16" x14ac:dyDescent="0.2">
      <c r="A4266"/>
      <c r="B4266"/>
      <c r="C4266"/>
      <c r="D4266"/>
      <c r="E4266"/>
      <c r="F4266"/>
      <c r="G4266"/>
      <c r="H4266"/>
      <c r="I4266"/>
      <c r="J4266"/>
      <c r="K4266"/>
      <c r="L4266"/>
    </row>
    <row r="4267" spans="1:12" ht="16" x14ac:dyDescent="0.2">
      <c r="A4267"/>
      <c r="B4267"/>
      <c r="C4267"/>
      <c r="D4267"/>
      <c r="E4267"/>
      <c r="F4267"/>
      <c r="G4267"/>
      <c r="H4267"/>
      <c r="I4267"/>
      <c r="J4267"/>
      <c r="K4267"/>
      <c r="L4267"/>
    </row>
    <row r="4268" spans="1:12" ht="16" x14ac:dyDescent="0.2">
      <c r="A4268"/>
      <c r="B4268"/>
      <c r="C4268"/>
      <c r="D4268"/>
      <c r="E4268"/>
      <c r="F4268"/>
      <c r="G4268"/>
      <c r="H4268"/>
      <c r="I4268"/>
      <c r="J4268"/>
      <c r="K4268"/>
      <c r="L4268"/>
    </row>
    <row r="4269" spans="1:12" ht="16" x14ac:dyDescent="0.2">
      <c r="A4269"/>
      <c r="B4269"/>
      <c r="C4269"/>
      <c r="D4269"/>
      <c r="E4269"/>
      <c r="F4269"/>
      <c r="G4269"/>
      <c r="H4269"/>
      <c r="I4269"/>
      <c r="J4269"/>
      <c r="K4269"/>
      <c r="L4269"/>
    </row>
    <row r="4270" spans="1:12" ht="16" x14ac:dyDescent="0.2">
      <c r="A4270"/>
      <c r="B4270"/>
      <c r="C4270"/>
      <c r="D4270"/>
      <c r="E4270"/>
      <c r="F4270"/>
      <c r="G4270"/>
      <c r="H4270"/>
      <c r="I4270"/>
      <c r="J4270"/>
      <c r="K4270"/>
      <c r="L4270"/>
    </row>
    <row r="4271" spans="1:12" ht="16" x14ac:dyDescent="0.2">
      <c r="A4271"/>
      <c r="B4271"/>
      <c r="C4271"/>
      <c r="D4271"/>
      <c r="E4271"/>
      <c r="F4271"/>
      <c r="G4271"/>
      <c r="H4271"/>
      <c r="I4271"/>
      <c r="J4271"/>
      <c r="K4271"/>
      <c r="L4271"/>
    </row>
    <row r="4272" spans="1:12" ht="16" x14ac:dyDescent="0.2">
      <c r="A4272"/>
      <c r="B4272"/>
      <c r="C4272"/>
      <c r="D4272"/>
      <c r="E4272"/>
      <c r="F4272"/>
      <c r="G4272"/>
      <c r="H4272"/>
      <c r="I4272"/>
      <c r="J4272"/>
      <c r="K4272"/>
      <c r="L4272"/>
    </row>
    <row r="4273" spans="1:12" ht="16" x14ac:dyDescent="0.2">
      <c r="A4273"/>
      <c r="B4273"/>
      <c r="C4273"/>
      <c r="D4273"/>
      <c r="E4273"/>
      <c r="F4273"/>
      <c r="G4273"/>
      <c r="H4273"/>
      <c r="I4273"/>
      <c r="J4273"/>
      <c r="K4273"/>
      <c r="L4273"/>
    </row>
    <row r="4274" spans="1:12" ht="16" x14ac:dyDescent="0.2">
      <c r="A4274"/>
      <c r="B4274"/>
      <c r="C4274"/>
      <c r="D4274"/>
      <c r="E4274"/>
      <c r="F4274"/>
      <c r="G4274"/>
      <c r="H4274"/>
      <c r="I4274"/>
      <c r="J4274"/>
      <c r="K4274"/>
      <c r="L4274"/>
    </row>
    <row r="4275" spans="1:12" ht="16" x14ac:dyDescent="0.2">
      <c r="A4275"/>
      <c r="B4275"/>
      <c r="C4275"/>
      <c r="D4275"/>
      <c r="E4275"/>
      <c r="F4275"/>
      <c r="G4275"/>
      <c r="H4275"/>
      <c r="I4275"/>
      <c r="J4275"/>
      <c r="K4275"/>
      <c r="L4275"/>
    </row>
    <row r="4276" spans="1:12" ht="16" x14ac:dyDescent="0.2">
      <c r="A4276"/>
      <c r="B4276"/>
      <c r="C4276"/>
      <c r="D4276"/>
      <c r="E4276"/>
      <c r="F4276"/>
      <c r="G4276"/>
      <c r="H4276"/>
      <c r="I4276"/>
      <c r="J4276"/>
      <c r="K4276"/>
      <c r="L4276"/>
    </row>
    <row r="4277" spans="1:12" ht="16" x14ac:dyDescent="0.2">
      <c r="A4277"/>
      <c r="B4277"/>
      <c r="C4277"/>
      <c r="D4277"/>
      <c r="E4277"/>
      <c r="F4277"/>
      <c r="G4277"/>
      <c r="H4277"/>
      <c r="I4277"/>
      <c r="J4277"/>
      <c r="K4277"/>
      <c r="L4277"/>
    </row>
    <row r="4278" spans="1:12" ht="16" x14ac:dyDescent="0.2">
      <c r="A4278"/>
      <c r="B4278"/>
      <c r="C4278"/>
      <c r="D4278"/>
      <c r="E4278"/>
      <c r="F4278"/>
      <c r="G4278"/>
      <c r="H4278"/>
      <c r="I4278"/>
      <c r="J4278"/>
      <c r="K4278"/>
      <c r="L4278"/>
    </row>
    <row r="4279" spans="1:12" ht="16" x14ac:dyDescent="0.2">
      <c r="A4279"/>
      <c r="B4279"/>
      <c r="C4279"/>
      <c r="D4279"/>
      <c r="E4279"/>
      <c r="F4279"/>
      <c r="G4279"/>
      <c r="H4279"/>
      <c r="I4279"/>
      <c r="J4279"/>
      <c r="K4279"/>
      <c r="L4279"/>
    </row>
    <row r="4280" spans="1:12" ht="16" x14ac:dyDescent="0.2">
      <c r="A4280"/>
      <c r="B4280"/>
      <c r="C4280"/>
      <c r="D4280"/>
      <c r="E4280"/>
      <c r="F4280"/>
      <c r="G4280"/>
      <c r="H4280"/>
      <c r="I4280"/>
      <c r="J4280"/>
      <c r="K4280"/>
      <c r="L4280"/>
    </row>
    <row r="4281" spans="1:12" ht="16" x14ac:dyDescent="0.2">
      <c r="A4281"/>
      <c r="B4281"/>
      <c r="C4281"/>
      <c r="D4281"/>
      <c r="E4281"/>
      <c r="F4281"/>
      <c r="G4281"/>
      <c r="H4281"/>
      <c r="I4281"/>
      <c r="J4281"/>
      <c r="K4281"/>
      <c r="L4281"/>
    </row>
    <row r="4282" spans="1:12" ht="16" x14ac:dyDescent="0.2">
      <c r="A4282"/>
      <c r="B4282"/>
      <c r="C4282"/>
      <c r="D4282"/>
      <c r="E4282"/>
      <c r="F4282"/>
      <c r="G4282"/>
      <c r="H4282"/>
      <c r="I4282"/>
      <c r="J4282"/>
      <c r="K4282"/>
      <c r="L4282"/>
    </row>
    <row r="4283" spans="1:12" ht="16" x14ac:dyDescent="0.2">
      <c r="A4283"/>
      <c r="B4283"/>
      <c r="C4283"/>
      <c r="D4283"/>
      <c r="E4283"/>
      <c r="F4283"/>
      <c r="G4283"/>
      <c r="H4283"/>
      <c r="I4283"/>
      <c r="J4283"/>
      <c r="K4283"/>
      <c r="L4283"/>
    </row>
    <row r="4284" spans="1:12" ht="16" x14ac:dyDescent="0.2">
      <c r="A4284"/>
      <c r="B4284"/>
      <c r="C4284"/>
      <c r="D4284"/>
      <c r="E4284"/>
      <c r="F4284"/>
      <c r="G4284"/>
      <c r="H4284"/>
      <c r="I4284"/>
      <c r="J4284"/>
      <c r="K4284"/>
      <c r="L4284"/>
    </row>
    <row r="4285" spans="1:12" ht="16" x14ac:dyDescent="0.2">
      <c r="A4285"/>
      <c r="B4285"/>
      <c r="C4285"/>
      <c r="D4285"/>
      <c r="E4285"/>
      <c r="F4285"/>
      <c r="G4285"/>
      <c r="H4285"/>
      <c r="I4285"/>
      <c r="J4285"/>
      <c r="K4285"/>
      <c r="L4285"/>
    </row>
    <row r="4286" spans="1:12" ht="16" x14ac:dyDescent="0.2">
      <c r="A4286"/>
      <c r="B4286"/>
      <c r="C4286"/>
      <c r="D4286"/>
      <c r="E4286"/>
      <c r="F4286"/>
      <c r="G4286"/>
      <c r="H4286"/>
      <c r="I4286"/>
      <c r="J4286"/>
      <c r="K4286"/>
      <c r="L4286"/>
    </row>
    <row r="4287" spans="1:12" ht="16" x14ac:dyDescent="0.2">
      <c r="A4287"/>
      <c r="B4287"/>
      <c r="C4287"/>
      <c r="D4287"/>
      <c r="E4287"/>
      <c r="F4287"/>
      <c r="G4287"/>
      <c r="H4287"/>
      <c r="I4287"/>
      <c r="J4287"/>
      <c r="K4287"/>
      <c r="L4287"/>
    </row>
    <row r="4288" spans="1:12" ht="16" x14ac:dyDescent="0.2">
      <c r="A4288"/>
      <c r="B4288"/>
      <c r="C4288"/>
      <c r="D4288"/>
      <c r="E4288"/>
      <c r="F4288"/>
      <c r="G4288"/>
      <c r="H4288"/>
      <c r="I4288"/>
      <c r="J4288"/>
      <c r="K4288"/>
      <c r="L4288"/>
    </row>
    <row r="4289" spans="1:12" ht="16" x14ac:dyDescent="0.2">
      <c r="A4289"/>
      <c r="B4289"/>
      <c r="C4289"/>
      <c r="D4289"/>
      <c r="E4289"/>
      <c r="F4289"/>
      <c r="G4289"/>
      <c r="H4289"/>
      <c r="I4289"/>
      <c r="J4289"/>
      <c r="K4289"/>
      <c r="L4289"/>
    </row>
    <row r="4290" spans="1:12" ht="16" x14ac:dyDescent="0.2">
      <c r="A4290"/>
      <c r="B4290"/>
      <c r="C4290"/>
      <c r="D4290"/>
      <c r="E4290"/>
      <c r="F4290"/>
      <c r="G4290"/>
      <c r="H4290"/>
      <c r="I4290"/>
      <c r="J4290"/>
      <c r="K4290"/>
      <c r="L4290"/>
    </row>
    <row r="4291" spans="1:12" ht="16" x14ac:dyDescent="0.2">
      <c r="A4291"/>
      <c r="B4291"/>
      <c r="C4291"/>
      <c r="D4291"/>
      <c r="E4291"/>
      <c r="F4291"/>
      <c r="G4291"/>
      <c r="H4291"/>
      <c r="I4291"/>
      <c r="J4291"/>
      <c r="K4291"/>
      <c r="L4291"/>
    </row>
    <row r="4292" spans="1:12" ht="16" x14ac:dyDescent="0.2">
      <c r="A4292"/>
      <c r="B4292"/>
      <c r="C4292"/>
      <c r="D4292"/>
      <c r="E4292"/>
      <c r="F4292"/>
      <c r="G4292"/>
      <c r="H4292"/>
      <c r="I4292"/>
      <c r="J4292"/>
      <c r="K4292"/>
      <c r="L4292"/>
    </row>
    <row r="4293" spans="1:12" ht="16" x14ac:dyDescent="0.2">
      <c r="A4293"/>
      <c r="B4293"/>
      <c r="C4293"/>
      <c r="D4293"/>
      <c r="E4293"/>
      <c r="F4293"/>
      <c r="G4293"/>
      <c r="H4293"/>
      <c r="I4293"/>
      <c r="J4293"/>
      <c r="K4293"/>
      <c r="L4293"/>
    </row>
    <row r="4294" spans="1:12" ht="16" x14ac:dyDescent="0.2">
      <c r="A4294"/>
      <c r="B4294"/>
      <c r="C4294"/>
      <c r="D4294"/>
      <c r="E4294"/>
      <c r="F4294"/>
      <c r="G4294"/>
      <c r="H4294"/>
      <c r="I4294"/>
      <c r="J4294"/>
      <c r="K4294"/>
      <c r="L4294"/>
    </row>
    <row r="4295" spans="1:12" ht="16" x14ac:dyDescent="0.2">
      <c r="A4295"/>
      <c r="B4295"/>
      <c r="C4295"/>
      <c r="D4295"/>
      <c r="E4295"/>
      <c r="F4295"/>
      <c r="G4295"/>
      <c r="H4295"/>
      <c r="I4295"/>
      <c r="J4295"/>
      <c r="K4295"/>
      <c r="L4295"/>
    </row>
    <row r="4296" spans="1:12" ht="16" x14ac:dyDescent="0.2">
      <c r="A4296"/>
      <c r="B4296"/>
      <c r="C4296"/>
      <c r="D4296"/>
      <c r="E4296"/>
      <c r="F4296"/>
      <c r="G4296"/>
      <c r="H4296"/>
      <c r="I4296"/>
      <c r="J4296"/>
      <c r="K4296"/>
      <c r="L4296"/>
    </row>
    <row r="4297" spans="1:12" ht="16" x14ac:dyDescent="0.2">
      <c r="A4297"/>
      <c r="B4297"/>
      <c r="C4297"/>
      <c r="D4297"/>
      <c r="E4297"/>
      <c r="F4297"/>
      <c r="G4297"/>
      <c r="H4297"/>
      <c r="I4297"/>
      <c r="J4297"/>
      <c r="K4297"/>
      <c r="L4297"/>
    </row>
    <row r="4298" spans="1:12" ht="16" x14ac:dyDescent="0.2">
      <c r="A4298"/>
      <c r="B4298"/>
      <c r="C4298"/>
      <c r="D4298"/>
      <c r="E4298"/>
      <c r="F4298"/>
      <c r="G4298"/>
      <c r="H4298"/>
      <c r="I4298"/>
      <c r="J4298"/>
      <c r="K4298"/>
      <c r="L4298"/>
    </row>
    <row r="4299" spans="1:12" ht="16" x14ac:dyDescent="0.2">
      <c r="A4299"/>
      <c r="B4299"/>
      <c r="C4299"/>
      <c r="D4299"/>
      <c r="E4299"/>
      <c r="F4299"/>
      <c r="G4299"/>
      <c r="H4299"/>
      <c r="I4299"/>
      <c r="J4299"/>
      <c r="K4299"/>
      <c r="L4299"/>
    </row>
    <row r="4300" spans="1:12" ht="16" x14ac:dyDescent="0.2">
      <c r="A4300"/>
      <c r="B4300"/>
      <c r="C4300"/>
      <c r="D4300"/>
      <c r="E4300"/>
      <c r="F4300"/>
      <c r="G4300"/>
      <c r="H4300"/>
      <c r="I4300"/>
      <c r="J4300"/>
      <c r="K4300"/>
      <c r="L4300"/>
    </row>
    <row r="4301" spans="1:12" ht="16" x14ac:dyDescent="0.2">
      <c r="A4301"/>
      <c r="B4301"/>
      <c r="C4301"/>
      <c r="D4301"/>
      <c r="E4301"/>
      <c r="F4301"/>
      <c r="G4301"/>
      <c r="H4301"/>
      <c r="I4301"/>
      <c r="J4301"/>
      <c r="K4301"/>
      <c r="L4301"/>
    </row>
    <row r="4302" spans="1:12" ht="16" x14ac:dyDescent="0.2">
      <c r="A4302"/>
      <c r="B4302"/>
      <c r="C4302"/>
      <c r="D4302"/>
      <c r="E4302"/>
      <c r="F4302"/>
      <c r="G4302"/>
      <c r="H4302"/>
      <c r="I4302"/>
      <c r="J4302"/>
      <c r="K4302"/>
      <c r="L4302"/>
    </row>
    <row r="4303" spans="1:12" ht="16" x14ac:dyDescent="0.2">
      <c r="A4303"/>
      <c r="B4303"/>
      <c r="C4303"/>
      <c r="D4303"/>
      <c r="E4303"/>
      <c r="F4303"/>
      <c r="G4303"/>
      <c r="H4303"/>
      <c r="I4303"/>
      <c r="J4303"/>
      <c r="K4303"/>
      <c r="L4303"/>
    </row>
    <row r="4304" spans="1:12" ht="16" x14ac:dyDescent="0.2">
      <c r="A4304"/>
      <c r="B4304"/>
      <c r="C4304"/>
      <c r="D4304"/>
      <c r="E4304"/>
      <c r="F4304"/>
      <c r="G4304"/>
      <c r="H4304"/>
      <c r="I4304"/>
      <c r="J4304"/>
      <c r="K4304"/>
      <c r="L4304"/>
    </row>
    <row r="4305" spans="1:12" ht="16" x14ac:dyDescent="0.2">
      <c r="A4305"/>
      <c r="B4305"/>
      <c r="C4305"/>
      <c r="D4305"/>
      <c r="E4305"/>
      <c r="F4305"/>
      <c r="G4305"/>
      <c r="H4305"/>
      <c r="I4305"/>
      <c r="J4305"/>
      <c r="K4305"/>
      <c r="L4305"/>
    </row>
    <row r="4306" spans="1:12" ht="16" x14ac:dyDescent="0.2">
      <c r="A4306"/>
      <c r="B4306"/>
      <c r="C4306"/>
      <c r="D4306"/>
      <c r="E4306"/>
      <c r="F4306"/>
      <c r="G4306"/>
      <c r="H4306"/>
      <c r="I4306"/>
      <c r="J4306"/>
      <c r="K4306"/>
      <c r="L4306"/>
    </row>
    <row r="4307" spans="1:12" ht="16" x14ac:dyDescent="0.2">
      <c r="A4307"/>
      <c r="B4307"/>
      <c r="C4307"/>
      <c r="D4307"/>
      <c r="E4307"/>
      <c r="F4307"/>
      <c r="G4307"/>
      <c r="H4307"/>
      <c r="I4307"/>
      <c r="J4307"/>
      <c r="K4307"/>
      <c r="L4307"/>
    </row>
    <row r="4308" spans="1:12" ht="16" x14ac:dyDescent="0.2">
      <c r="A4308"/>
      <c r="B4308"/>
      <c r="C4308"/>
      <c r="D4308"/>
      <c r="E4308"/>
      <c r="F4308"/>
      <c r="G4308"/>
      <c r="H4308"/>
      <c r="I4308"/>
      <c r="J4308"/>
      <c r="K4308"/>
      <c r="L4308"/>
    </row>
    <row r="4309" spans="1:12" ht="16" x14ac:dyDescent="0.2">
      <c r="A4309"/>
      <c r="B4309"/>
      <c r="C4309"/>
      <c r="D4309"/>
      <c r="E4309"/>
      <c r="F4309"/>
      <c r="G4309"/>
      <c r="H4309"/>
      <c r="I4309"/>
      <c r="J4309"/>
      <c r="K4309"/>
      <c r="L4309"/>
    </row>
    <row r="4310" spans="1:12" ht="16" x14ac:dyDescent="0.2">
      <c r="A4310"/>
      <c r="B4310"/>
      <c r="C4310"/>
      <c r="D4310"/>
      <c r="E4310"/>
      <c r="F4310"/>
      <c r="G4310"/>
      <c r="H4310"/>
      <c r="I4310"/>
      <c r="J4310"/>
      <c r="K4310"/>
      <c r="L4310"/>
    </row>
    <row r="4311" spans="1:12" ht="16" x14ac:dyDescent="0.2">
      <c r="A4311"/>
      <c r="B4311"/>
      <c r="C4311"/>
      <c r="D4311"/>
      <c r="E4311"/>
      <c r="F4311"/>
      <c r="G4311"/>
      <c r="H4311"/>
      <c r="I4311"/>
      <c r="J4311"/>
      <c r="K4311"/>
      <c r="L4311"/>
    </row>
    <row r="4312" spans="1:12" ht="16" x14ac:dyDescent="0.2">
      <c r="A4312"/>
      <c r="B4312"/>
      <c r="C4312"/>
      <c r="D4312"/>
      <c r="E4312"/>
      <c r="F4312"/>
      <c r="G4312"/>
      <c r="H4312"/>
      <c r="I4312"/>
      <c r="J4312"/>
      <c r="K4312"/>
      <c r="L4312"/>
    </row>
    <row r="4313" spans="1:12" ht="16" x14ac:dyDescent="0.2">
      <c r="A4313"/>
      <c r="B4313"/>
      <c r="C4313"/>
      <c r="D4313"/>
      <c r="E4313"/>
      <c r="F4313"/>
      <c r="G4313"/>
      <c r="H4313"/>
      <c r="I4313"/>
      <c r="J4313"/>
      <c r="K4313"/>
      <c r="L4313"/>
    </row>
    <row r="4314" spans="1:12" ht="16" x14ac:dyDescent="0.2">
      <c r="A4314"/>
      <c r="B4314"/>
      <c r="C4314"/>
      <c r="D4314"/>
      <c r="E4314"/>
      <c r="F4314"/>
      <c r="G4314"/>
      <c r="H4314"/>
      <c r="I4314"/>
      <c r="J4314"/>
      <c r="K4314"/>
      <c r="L4314"/>
    </row>
    <row r="4315" spans="1:12" ht="16" x14ac:dyDescent="0.2">
      <c r="A4315"/>
      <c r="B4315"/>
      <c r="C4315"/>
      <c r="D4315"/>
      <c r="E4315"/>
      <c r="F4315"/>
      <c r="G4315"/>
      <c r="H4315"/>
      <c r="I4315"/>
      <c r="J4315"/>
      <c r="K4315"/>
      <c r="L4315"/>
    </row>
    <row r="4316" spans="1:12" ht="16" x14ac:dyDescent="0.2">
      <c r="A4316"/>
      <c r="B4316"/>
      <c r="C4316"/>
      <c r="D4316"/>
      <c r="E4316"/>
      <c r="F4316"/>
      <c r="G4316"/>
      <c r="H4316"/>
      <c r="I4316"/>
      <c r="J4316"/>
      <c r="K4316"/>
      <c r="L4316"/>
    </row>
    <row r="4317" spans="1:12" ht="16" x14ac:dyDescent="0.2">
      <c r="A4317"/>
      <c r="B4317"/>
      <c r="C4317"/>
      <c r="D4317"/>
      <c r="E4317"/>
      <c r="F4317"/>
      <c r="G4317"/>
      <c r="H4317"/>
      <c r="I4317"/>
      <c r="J4317"/>
      <c r="K4317"/>
      <c r="L4317"/>
    </row>
    <row r="4318" spans="1:12" ht="16" x14ac:dyDescent="0.2">
      <c r="A4318"/>
      <c r="B4318"/>
      <c r="C4318"/>
      <c r="D4318"/>
      <c r="E4318"/>
      <c r="F4318"/>
      <c r="G4318"/>
      <c r="H4318"/>
      <c r="I4318"/>
      <c r="J4318"/>
      <c r="K4318"/>
      <c r="L4318"/>
    </row>
    <row r="4319" spans="1:12" ht="16" x14ac:dyDescent="0.2">
      <c r="A4319"/>
      <c r="B4319"/>
      <c r="C4319"/>
      <c r="D4319"/>
      <c r="E4319"/>
      <c r="F4319"/>
      <c r="G4319"/>
      <c r="H4319"/>
      <c r="I4319"/>
      <c r="J4319"/>
      <c r="K4319"/>
      <c r="L4319"/>
    </row>
    <row r="4320" spans="1:12" ht="16" x14ac:dyDescent="0.2">
      <c r="A4320"/>
      <c r="B4320"/>
      <c r="C4320"/>
      <c r="D4320"/>
      <c r="E4320"/>
      <c r="F4320"/>
      <c r="G4320"/>
      <c r="H4320"/>
      <c r="I4320"/>
      <c r="J4320"/>
      <c r="K4320"/>
      <c r="L4320"/>
    </row>
    <row r="4321" spans="1:12" ht="16" x14ac:dyDescent="0.2">
      <c r="A4321"/>
      <c r="B4321"/>
      <c r="C4321"/>
      <c r="D4321"/>
      <c r="E4321"/>
      <c r="F4321"/>
      <c r="G4321"/>
      <c r="H4321"/>
      <c r="I4321"/>
      <c r="J4321"/>
      <c r="K4321"/>
      <c r="L4321"/>
    </row>
    <row r="4322" spans="1:12" ht="16" x14ac:dyDescent="0.2">
      <c r="A4322"/>
      <c r="B4322"/>
      <c r="C4322"/>
      <c r="D4322"/>
      <c r="E4322"/>
      <c r="F4322"/>
      <c r="G4322"/>
      <c r="H4322"/>
      <c r="I4322"/>
      <c r="J4322"/>
      <c r="K4322"/>
      <c r="L4322"/>
    </row>
    <row r="4323" spans="1:12" ht="16" x14ac:dyDescent="0.2">
      <c r="A4323"/>
      <c r="B4323"/>
      <c r="C4323"/>
      <c r="D4323"/>
      <c r="E4323"/>
      <c r="F4323"/>
      <c r="G4323"/>
      <c r="H4323"/>
      <c r="I4323"/>
      <c r="J4323"/>
      <c r="K4323"/>
      <c r="L4323"/>
    </row>
    <row r="4324" spans="1:12" ht="16" x14ac:dyDescent="0.2">
      <c r="A4324"/>
      <c r="B4324"/>
      <c r="C4324"/>
      <c r="D4324"/>
      <c r="E4324"/>
      <c r="F4324"/>
      <c r="G4324"/>
      <c r="H4324"/>
      <c r="I4324"/>
      <c r="J4324"/>
      <c r="K4324"/>
      <c r="L4324"/>
    </row>
    <row r="4325" spans="1:12" ht="16" x14ac:dyDescent="0.2">
      <c r="A4325"/>
      <c r="B4325"/>
      <c r="C4325"/>
      <c r="D4325"/>
      <c r="E4325"/>
      <c r="F4325"/>
      <c r="G4325"/>
      <c r="H4325"/>
      <c r="I4325"/>
      <c r="J4325"/>
      <c r="K4325"/>
      <c r="L4325"/>
    </row>
    <row r="4326" spans="1:12" ht="16" x14ac:dyDescent="0.2">
      <c r="A4326"/>
      <c r="B4326"/>
      <c r="C4326"/>
      <c r="D4326"/>
      <c r="E4326"/>
      <c r="F4326"/>
      <c r="G4326"/>
      <c r="H4326"/>
      <c r="I4326"/>
      <c r="J4326"/>
      <c r="K4326"/>
      <c r="L4326"/>
    </row>
    <row r="4327" spans="1:12" ht="16" x14ac:dyDescent="0.2">
      <c r="A4327"/>
      <c r="B4327"/>
      <c r="C4327"/>
      <c r="D4327"/>
      <c r="E4327"/>
      <c r="F4327"/>
      <c r="G4327"/>
      <c r="H4327"/>
      <c r="I4327"/>
      <c r="J4327"/>
      <c r="K4327"/>
      <c r="L4327"/>
    </row>
    <row r="4328" spans="1:12" ht="16" x14ac:dyDescent="0.2">
      <c r="A4328"/>
      <c r="B4328"/>
      <c r="C4328"/>
      <c r="D4328"/>
      <c r="E4328"/>
      <c r="F4328"/>
      <c r="G4328"/>
      <c r="H4328"/>
      <c r="I4328"/>
      <c r="J4328"/>
      <c r="K4328"/>
      <c r="L4328"/>
    </row>
    <row r="4329" spans="1:12" ht="16" x14ac:dyDescent="0.2">
      <c r="A4329"/>
      <c r="B4329"/>
      <c r="C4329"/>
      <c r="D4329"/>
      <c r="E4329"/>
      <c r="F4329"/>
      <c r="G4329"/>
      <c r="H4329"/>
      <c r="I4329"/>
      <c r="J4329"/>
      <c r="K4329"/>
      <c r="L4329"/>
    </row>
    <row r="4330" spans="1:12" ht="16" x14ac:dyDescent="0.2">
      <c r="A4330"/>
      <c r="B4330"/>
      <c r="C4330"/>
      <c r="D4330"/>
      <c r="E4330"/>
      <c r="F4330"/>
      <c r="G4330"/>
      <c r="H4330"/>
      <c r="I4330"/>
      <c r="J4330"/>
      <c r="K4330"/>
      <c r="L4330"/>
    </row>
    <row r="4331" spans="1:12" ht="16" x14ac:dyDescent="0.2">
      <c r="A4331"/>
      <c r="B4331"/>
      <c r="C4331"/>
      <c r="D4331"/>
      <c r="E4331"/>
      <c r="F4331"/>
      <c r="G4331"/>
      <c r="H4331"/>
      <c r="I4331"/>
      <c r="J4331"/>
      <c r="K4331"/>
      <c r="L4331"/>
    </row>
    <row r="4332" spans="1:12" ht="16" x14ac:dyDescent="0.2">
      <c r="A4332"/>
      <c r="B4332"/>
      <c r="C4332"/>
      <c r="D4332"/>
      <c r="E4332"/>
      <c r="F4332"/>
      <c r="G4332"/>
      <c r="H4332"/>
      <c r="I4332"/>
      <c r="J4332"/>
      <c r="K4332"/>
      <c r="L4332"/>
    </row>
    <row r="4333" spans="1:12" ht="16" x14ac:dyDescent="0.2">
      <c r="A4333"/>
      <c r="B4333"/>
      <c r="C4333"/>
      <c r="D4333"/>
      <c r="E4333"/>
      <c r="F4333"/>
      <c r="G4333"/>
      <c r="H4333"/>
      <c r="I4333"/>
      <c r="J4333"/>
      <c r="K4333"/>
      <c r="L4333"/>
    </row>
    <row r="4334" spans="1:12" ht="16" x14ac:dyDescent="0.2">
      <c r="A4334"/>
      <c r="B4334"/>
      <c r="C4334"/>
      <c r="D4334"/>
      <c r="E4334"/>
      <c r="F4334"/>
      <c r="G4334"/>
      <c r="H4334"/>
      <c r="I4334"/>
      <c r="J4334"/>
      <c r="K4334"/>
      <c r="L4334"/>
    </row>
    <row r="4335" spans="1:12" ht="16" x14ac:dyDescent="0.2">
      <c r="A4335"/>
      <c r="B4335"/>
      <c r="C4335"/>
      <c r="D4335"/>
      <c r="E4335"/>
      <c r="F4335"/>
      <c r="G4335"/>
      <c r="H4335"/>
      <c r="I4335"/>
      <c r="J4335"/>
      <c r="K4335"/>
      <c r="L4335"/>
    </row>
    <row r="4336" spans="1:12" ht="16" x14ac:dyDescent="0.2">
      <c r="A4336"/>
      <c r="B4336"/>
      <c r="C4336"/>
      <c r="D4336"/>
      <c r="E4336"/>
      <c r="F4336"/>
      <c r="G4336"/>
      <c r="H4336"/>
      <c r="I4336"/>
      <c r="J4336"/>
      <c r="K4336"/>
      <c r="L4336"/>
    </row>
    <row r="4337" spans="1:12" ht="16" x14ac:dyDescent="0.2">
      <c r="A4337"/>
      <c r="B4337"/>
      <c r="C4337"/>
      <c r="D4337"/>
      <c r="E4337"/>
      <c r="F4337"/>
      <c r="G4337"/>
      <c r="H4337"/>
      <c r="I4337"/>
      <c r="J4337"/>
      <c r="K4337"/>
      <c r="L4337"/>
    </row>
    <row r="4338" spans="1:12" ht="16" x14ac:dyDescent="0.2">
      <c r="A4338"/>
      <c r="B4338"/>
      <c r="C4338"/>
      <c r="D4338"/>
      <c r="E4338"/>
      <c r="F4338"/>
      <c r="G4338"/>
      <c r="H4338"/>
      <c r="I4338"/>
      <c r="J4338"/>
      <c r="K4338"/>
      <c r="L4338"/>
    </row>
    <row r="4339" spans="1:12" ht="16" x14ac:dyDescent="0.2">
      <c r="A4339"/>
      <c r="B4339"/>
      <c r="C4339"/>
      <c r="D4339"/>
      <c r="E4339"/>
      <c r="F4339"/>
      <c r="G4339"/>
      <c r="H4339"/>
      <c r="I4339"/>
      <c r="J4339"/>
      <c r="K4339"/>
      <c r="L4339"/>
    </row>
    <row r="4340" spans="1:12" ht="16" x14ac:dyDescent="0.2">
      <c r="A4340"/>
      <c r="B4340"/>
      <c r="C4340"/>
      <c r="D4340"/>
      <c r="E4340"/>
      <c r="F4340"/>
      <c r="G4340"/>
      <c r="H4340"/>
      <c r="I4340"/>
      <c r="J4340"/>
      <c r="K4340"/>
      <c r="L4340"/>
    </row>
    <row r="4341" spans="1:12" ht="16" x14ac:dyDescent="0.2">
      <c r="A4341"/>
      <c r="B4341"/>
      <c r="C4341"/>
      <c r="D4341"/>
      <c r="E4341"/>
      <c r="F4341"/>
      <c r="G4341"/>
      <c r="H4341"/>
      <c r="I4341"/>
      <c r="J4341"/>
      <c r="K4341"/>
      <c r="L4341"/>
    </row>
    <row r="4342" spans="1:12" ht="16" x14ac:dyDescent="0.2">
      <c r="A4342"/>
      <c r="B4342"/>
      <c r="C4342"/>
      <c r="D4342"/>
      <c r="E4342"/>
      <c r="F4342"/>
      <c r="G4342"/>
      <c r="H4342"/>
      <c r="I4342"/>
      <c r="J4342"/>
      <c r="K4342"/>
      <c r="L4342"/>
    </row>
    <row r="4343" spans="1:12" ht="16" x14ac:dyDescent="0.2">
      <c r="A4343"/>
      <c r="B4343"/>
      <c r="C4343"/>
      <c r="D4343"/>
      <c r="E4343"/>
      <c r="F4343"/>
      <c r="G4343"/>
      <c r="H4343"/>
      <c r="I4343"/>
      <c r="J4343"/>
      <c r="K4343"/>
      <c r="L4343"/>
    </row>
    <row r="4344" spans="1:12" ht="16" x14ac:dyDescent="0.2">
      <c r="A4344"/>
      <c r="B4344"/>
      <c r="C4344"/>
      <c r="D4344"/>
      <c r="E4344"/>
      <c r="F4344"/>
      <c r="G4344"/>
      <c r="H4344"/>
      <c r="I4344"/>
      <c r="J4344"/>
      <c r="K4344"/>
      <c r="L4344"/>
    </row>
    <row r="4345" spans="1:12" ht="16" x14ac:dyDescent="0.2">
      <c r="A4345"/>
      <c r="B4345"/>
      <c r="C4345"/>
      <c r="D4345"/>
      <c r="E4345"/>
      <c r="F4345"/>
      <c r="G4345"/>
      <c r="H4345"/>
      <c r="I4345"/>
      <c r="J4345"/>
      <c r="K4345"/>
      <c r="L4345"/>
    </row>
    <row r="4346" spans="1:12" ht="16" x14ac:dyDescent="0.2">
      <c r="A4346"/>
      <c r="B4346"/>
      <c r="C4346"/>
      <c r="D4346"/>
      <c r="E4346"/>
      <c r="F4346"/>
      <c r="G4346"/>
      <c r="H4346"/>
      <c r="I4346"/>
      <c r="J4346"/>
      <c r="K4346"/>
      <c r="L4346"/>
    </row>
    <row r="4347" spans="1:12" ht="16" x14ac:dyDescent="0.2">
      <c r="A4347"/>
      <c r="B4347"/>
      <c r="C4347"/>
      <c r="D4347"/>
      <c r="E4347"/>
      <c r="F4347"/>
      <c r="G4347"/>
      <c r="H4347"/>
      <c r="I4347"/>
      <c r="J4347"/>
      <c r="K4347"/>
      <c r="L4347"/>
    </row>
    <row r="4348" spans="1:12" ht="16" x14ac:dyDescent="0.2">
      <c r="A4348"/>
      <c r="B4348"/>
      <c r="C4348"/>
      <c r="D4348"/>
      <c r="E4348"/>
      <c r="F4348"/>
      <c r="G4348"/>
      <c r="H4348"/>
      <c r="I4348"/>
      <c r="J4348"/>
      <c r="K4348"/>
      <c r="L4348"/>
    </row>
    <row r="4349" spans="1:12" ht="16" x14ac:dyDescent="0.2">
      <c r="A4349"/>
      <c r="B4349"/>
      <c r="C4349"/>
      <c r="D4349"/>
      <c r="E4349"/>
      <c r="F4349"/>
      <c r="G4349"/>
      <c r="H4349"/>
      <c r="I4349"/>
      <c r="J4349"/>
      <c r="K4349"/>
      <c r="L4349"/>
    </row>
    <row r="4350" spans="1:12" ht="16" x14ac:dyDescent="0.2">
      <c r="A4350"/>
      <c r="B4350"/>
      <c r="C4350"/>
      <c r="D4350"/>
      <c r="E4350"/>
      <c r="F4350"/>
      <c r="G4350"/>
      <c r="H4350"/>
      <c r="I4350"/>
      <c r="J4350"/>
      <c r="K4350"/>
      <c r="L4350"/>
    </row>
    <row r="4351" spans="1:12" ht="16" x14ac:dyDescent="0.2">
      <c r="A4351"/>
      <c r="B4351"/>
      <c r="C4351"/>
      <c r="D4351"/>
      <c r="E4351"/>
      <c r="F4351"/>
      <c r="G4351"/>
      <c r="H4351"/>
      <c r="I4351"/>
      <c r="J4351"/>
      <c r="K4351"/>
      <c r="L4351"/>
    </row>
    <row r="4352" spans="1:12" ht="16" x14ac:dyDescent="0.2">
      <c r="A4352"/>
      <c r="B4352"/>
      <c r="C4352"/>
      <c r="D4352"/>
      <c r="E4352"/>
      <c r="F4352"/>
      <c r="G4352"/>
      <c r="H4352"/>
      <c r="I4352"/>
      <c r="J4352"/>
      <c r="K4352"/>
      <c r="L4352"/>
    </row>
    <row r="4353" spans="1:12" ht="16" x14ac:dyDescent="0.2">
      <c r="A4353"/>
      <c r="B4353"/>
      <c r="C4353"/>
      <c r="D4353"/>
      <c r="E4353"/>
      <c r="F4353"/>
      <c r="G4353"/>
      <c r="H4353"/>
      <c r="I4353"/>
      <c r="J4353"/>
      <c r="K4353"/>
      <c r="L4353"/>
    </row>
    <row r="4354" spans="1:12" ht="16" x14ac:dyDescent="0.2">
      <c r="A4354"/>
      <c r="B4354"/>
      <c r="C4354"/>
      <c r="D4354"/>
      <c r="E4354"/>
      <c r="F4354"/>
      <c r="G4354"/>
      <c r="H4354"/>
      <c r="I4354"/>
      <c r="J4354"/>
      <c r="K4354"/>
      <c r="L4354"/>
    </row>
    <row r="4355" spans="1:12" ht="16" x14ac:dyDescent="0.2">
      <c r="A4355"/>
      <c r="B4355"/>
      <c r="C4355"/>
      <c r="D4355"/>
      <c r="E4355"/>
      <c r="F4355"/>
      <c r="G4355"/>
      <c r="H4355"/>
      <c r="I4355"/>
      <c r="J4355"/>
      <c r="K4355"/>
      <c r="L4355"/>
    </row>
    <row r="4356" spans="1:12" ht="16" x14ac:dyDescent="0.2">
      <c r="A4356"/>
      <c r="B4356"/>
      <c r="C4356"/>
      <c r="D4356"/>
      <c r="E4356"/>
      <c r="F4356"/>
      <c r="G4356"/>
      <c r="H4356"/>
      <c r="I4356"/>
      <c r="J4356"/>
      <c r="K4356"/>
      <c r="L4356"/>
    </row>
    <row r="4357" spans="1:12" ht="16" x14ac:dyDescent="0.2">
      <c r="A4357"/>
      <c r="B4357"/>
      <c r="C4357"/>
      <c r="D4357"/>
      <c r="E4357"/>
      <c r="F4357"/>
      <c r="G4357"/>
      <c r="H4357"/>
      <c r="I4357"/>
      <c r="J4357"/>
      <c r="K4357"/>
      <c r="L4357"/>
    </row>
    <row r="4358" spans="1:12" ht="16" x14ac:dyDescent="0.2">
      <c r="A4358"/>
      <c r="B4358"/>
      <c r="C4358"/>
      <c r="D4358"/>
      <c r="E4358"/>
      <c r="F4358"/>
      <c r="G4358"/>
      <c r="H4358"/>
      <c r="I4358"/>
      <c r="J4358"/>
      <c r="K4358"/>
      <c r="L4358"/>
    </row>
    <row r="4359" spans="1:12" ht="16" x14ac:dyDescent="0.2">
      <c r="A4359"/>
      <c r="B4359"/>
      <c r="C4359"/>
      <c r="D4359"/>
      <c r="E4359"/>
      <c r="F4359"/>
      <c r="G4359"/>
      <c r="H4359"/>
      <c r="I4359"/>
      <c r="J4359"/>
      <c r="K4359"/>
      <c r="L4359"/>
    </row>
    <row r="4360" spans="1:12" ht="16" x14ac:dyDescent="0.2">
      <c r="A4360"/>
      <c r="B4360"/>
      <c r="C4360"/>
      <c r="D4360"/>
      <c r="E4360"/>
      <c r="F4360"/>
      <c r="G4360"/>
      <c r="H4360"/>
      <c r="I4360"/>
      <c r="J4360"/>
      <c r="K4360"/>
      <c r="L4360"/>
    </row>
    <row r="4361" spans="1:12" ht="16" x14ac:dyDescent="0.2">
      <c r="A4361"/>
      <c r="B4361"/>
      <c r="C4361"/>
      <c r="D4361"/>
      <c r="E4361"/>
      <c r="F4361"/>
      <c r="G4361"/>
      <c r="H4361"/>
      <c r="I4361"/>
      <c r="J4361"/>
      <c r="K4361"/>
      <c r="L4361"/>
    </row>
    <row r="4362" spans="1:12" ht="16" x14ac:dyDescent="0.2">
      <c r="A4362"/>
      <c r="B4362"/>
      <c r="C4362"/>
      <c r="D4362"/>
      <c r="E4362"/>
      <c r="F4362"/>
      <c r="G4362"/>
      <c r="H4362"/>
      <c r="I4362"/>
      <c r="J4362"/>
      <c r="K4362"/>
      <c r="L4362"/>
    </row>
    <row r="4363" spans="1:12" ht="16" x14ac:dyDescent="0.2">
      <c r="A4363"/>
      <c r="B4363"/>
      <c r="C4363"/>
      <c r="D4363"/>
      <c r="E4363"/>
      <c r="F4363"/>
      <c r="G4363"/>
      <c r="H4363"/>
      <c r="I4363"/>
      <c r="J4363"/>
      <c r="K4363"/>
      <c r="L4363"/>
    </row>
    <row r="4364" spans="1:12" ht="16" x14ac:dyDescent="0.2">
      <c r="A4364"/>
      <c r="B4364"/>
      <c r="C4364"/>
      <c r="D4364"/>
      <c r="E4364"/>
      <c r="F4364"/>
      <c r="G4364"/>
      <c r="H4364"/>
      <c r="I4364"/>
      <c r="J4364"/>
      <c r="K4364"/>
      <c r="L4364"/>
    </row>
    <row r="4365" spans="1:12" ht="16" x14ac:dyDescent="0.2">
      <c r="A4365"/>
      <c r="B4365"/>
      <c r="C4365"/>
      <c r="D4365"/>
      <c r="E4365"/>
      <c r="F4365"/>
      <c r="G4365"/>
      <c r="H4365"/>
      <c r="I4365"/>
      <c r="J4365"/>
      <c r="K4365"/>
      <c r="L4365"/>
    </row>
    <row r="4366" spans="1:12" ht="16" x14ac:dyDescent="0.2">
      <c r="A4366"/>
      <c r="B4366"/>
      <c r="C4366"/>
      <c r="D4366"/>
      <c r="E4366"/>
      <c r="F4366"/>
      <c r="G4366"/>
      <c r="H4366"/>
      <c r="I4366"/>
      <c r="J4366"/>
      <c r="K4366"/>
      <c r="L4366"/>
    </row>
    <row r="4367" spans="1:12" ht="16" x14ac:dyDescent="0.2">
      <c r="A4367"/>
      <c r="B4367"/>
      <c r="C4367"/>
      <c r="D4367"/>
      <c r="E4367"/>
      <c r="F4367"/>
      <c r="G4367"/>
      <c r="H4367"/>
      <c r="I4367"/>
      <c r="J4367"/>
      <c r="K4367"/>
      <c r="L4367"/>
    </row>
    <row r="4368" spans="1:12" ht="16" x14ac:dyDescent="0.2">
      <c r="A4368"/>
      <c r="B4368"/>
      <c r="C4368"/>
      <c r="D4368"/>
      <c r="E4368"/>
      <c r="F4368"/>
      <c r="G4368"/>
      <c r="H4368"/>
      <c r="I4368"/>
      <c r="J4368"/>
      <c r="K4368"/>
      <c r="L4368"/>
    </row>
    <row r="4369" spans="1:12" ht="16" x14ac:dyDescent="0.2">
      <c r="A4369"/>
      <c r="B4369"/>
      <c r="C4369"/>
      <c r="D4369"/>
      <c r="E4369"/>
      <c r="F4369"/>
      <c r="G4369"/>
      <c r="H4369"/>
      <c r="I4369"/>
      <c r="J4369"/>
      <c r="K4369"/>
      <c r="L4369"/>
    </row>
    <row r="4370" spans="1:12" ht="16" x14ac:dyDescent="0.2">
      <c r="A4370"/>
      <c r="B4370"/>
      <c r="C4370"/>
      <c r="D4370"/>
      <c r="E4370"/>
      <c r="F4370"/>
      <c r="G4370"/>
      <c r="H4370"/>
      <c r="I4370"/>
      <c r="J4370"/>
      <c r="K4370"/>
      <c r="L4370"/>
    </row>
    <row r="4371" spans="1:12" ht="16" x14ac:dyDescent="0.2">
      <c r="A4371"/>
      <c r="B4371"/>
      <c r="C4371"/>
      <c r="D4371"/>
      <c r="E4371"/>
      <c r="F4371"/>
      <c r="G4371"/>
      <c r="H4371"/>
      <c r="I4371"/>
      <c r="J4371"/>
      <c r="K4371"/>
      <c r="L4371"/>
    </row>
    <row r="4372" spans="1:12" ht="16" x14ac:dyDescent="0.2">
      <c r="A4372"/>
      <c r="B4372"/>
      <c r="C4372"/>
      <c r="D4372"/>
      <c r="E4372"/>
      <c r="F4372"/>
      <c r="G4372"/>
      <c r="H4372"/>
      <c r="I4372"/>
      <c r="J4372"/>
      <c r="K4372"/>
      <c r="L4372"/>
    </row>
    <row r="4373" spans="1:12" ht="16" x14ac:dyDescent="0.2">
      <c r="A4373"/>
      <c r="B4373"/>
      <c r="C4373"/>
      <c r="D4373"/>
      <c r="E4373"/>
      <c r="F4373"/>
      <c r="G4373"/>
      <c r="H4373"/>
      <c r="I4373"/>
      <c r="J4373"/>
      <c r="K4373"/>
      <c r="L4373"/>
    </row>
    <row r="4374" spans="1:12" ht="16" x14ac:dyDescent="0.2">
      <c r="A4374"/>
      <c r="B4374"/>
      <c r="C4374"/>
      <c r="D4374"/>
      <c r="E4374"/>
      <c r="F4374"/>
      <c r="G4374"/>
      <c r="H4374"/>
      <c r="I4374"/>
      <c r="J4374"/>
      <c r="K4374"/>
      <c r="L4374"/>
    </row>
    <row r="4375" spans="1:12" ht="16" x14ac:dyDescent="0.2">
      <c r="A4375"/>
      <c r="B4375"/>
      <c r="C4375"/>
      <c r="D4375"/>
      <c r="E4375"/>
      <c r="F4375"/>
      <c r="G4375"/>
      <c r="H4375"/>
      <c r="I4375"/>
      <c r="J4375"/>
      <c r="K4375"/>
      <c r="L4375"/>
    </row>
    <row r="4376" spans="1:12" ht="16" x14ac:dyDescent="0.2">
      <c r="A4376"/>
      <c r="B4376"/>
      <c r="C4376"/>
      <c r="D4376"/>
      <c r="E4376"/>
      <c r="F4376"/>
      <c r="G4376"/>
      <c r="H4376"/>
      <c r="I4376"/>
      <c r="J4376"/>
      <c r="K4376"/>
      <c r="L4376"/>
    </row>
    <row r="4377" spans="1:12" ht="16" x14ac:dyDescent="0.2">
      <c r="A4377"/>
      <c r="B4377"/>
      <c r="C4377"/>
      <c r="D4377"/>
      <c r="E4377"/>
      <c r="F4377"/>
      <c r="G4377"/>
      <c r="H4377"/>
      <c r="I4377"/>
      <c r="J4377"/>
      <c r="K4377"/>
      <c r="L4377"/>
    </row>
    <row r="4378" spans="1:12" ht="16" x14ac:dyDescent="0.2">
      <c r="A4378"/>
      <c r="B4378"/>
      <c r="C4378"/>
      <c r="D4378"/>
      <c r="E4378"/>
      <c r="F4378"/>
      <c r="G4378"/>
      <c r="H4378"/>
      <c r="I4378"/>
      <c r="J4378"/>
      <c r="K4378"/>
      <c r="L4378"/>
    </row>
    <row r="4379" spans="1:12" ht="16" x14ac:dyDescent="0.2">
      <c r="A4379"/>
      <c r="B4379"/>
      <c r="C4379"/>
      <c r="D4379"/>
      <c r="E4379"/>
      <c r="F4379"/>
      <c r="G4379"/>
      <c r="H4379"/>
      <c r="I4379"/>
      <c r="J4379"/>
      <c r="K4379"/>
      <c r="L4379"/>
    </row>
    <row r="4380" spans="1:12" ht="16" x14ac:dyDescent="0.2">
      <c r="A4380"/>
      <c r="B4380"/>
      <c r="C4380"/>
      <c r="D4380"/>
      <c r="E4380"/>
      <c r="F4380"/>
      <c r="G4380"/>
      <c r="H4380"/>
      <c r="I4380"/>
      <c r="J4380"/>
      <c r="K4380"/>
      <c r="L4380"/>
    </row>
    <row r="4381" spans="1:12" ht="16" x14ac:dyDescent="0.2">
      <c r="A4381"/>
      <c r="B4381"/>
      <c r="C4381"/>
      <c r="D4381"/>
      <c r="E4381"/>
      <c r="F4381"/>
      <c r="G4381"/>
      <c r="H4381"/>
      <c r="I4381"/>
      <c r="J4381"/>
      <c r="K4381"/>
      <c r="L4381"/>
    </row>
    <row r="4382" spans="1:12" ht="16" x14ac:dyDescent="0.2">
      <c r="A4382"/>
      <c r="B4382"/>
      <c r="C4382"/>
      <c r="D4382"/>
      <c r="E4382"/>
      <c r="F4382"/>
      <c r="G4382"/>
      <c r="H4382"/>
      <c r="I4382"/>
      <c r="J4382"/>
      <c r="K4382"/>
      <c r="L4382"/>
    </row>
    <row r="4383" spans="1:12" ht="16" x14ac:dyDescent="0.2">
      <c r="A4383"/>
      <c r="B4383"/>
      <c r="C4383"/>
      <c r="D4383"/>
      <c r="E4383"/>
      <c r="F4383"/>
      <c r="G4383"/>
      <c r="H4383"/>
      <c r="I4383"/>
      <c r="J4383"/>
      <c r="K4383"/>
      <c r="L4383"/>
    </row>
    <row r="4384" spans="1:12" ht="16" x14ac:dyDescent="0.2">
      <c r="A4384"/>
      <c r="B4384"/>
      <c r="C4384"/>
      <c r="D4384"/>
      <c r="E4384"/>
      <c r="F4384"/>
      <c r="G4384"/>
      <c r="H4384"/>
      <c r="I4384"/>
      <c r="J4384"/>
      <c r="K4384"/>
      <c r="L4384"/>
    </row>
    <row r="4385" spans="1:12" ht="16" x14ac:dyDescent="0.2">
      <c r="A4385"/>
      <c r="B4385"/>
      <c r="C4385"/>
      <c r="D4385"/>
      <c r="E4385"/>
      <c r="F4385"/>
      <c r="G4385"/>
      <c r="H4385"/>
      <c r="I4385"/>
      <c r="J4385"/>
      <c r="K4385"/>
      <c r="L4385"/>
    </row>
    <row r="4386" spans="1:12" ht="16" x14ac:dyDescent="0.2">
      <c r="A4386"/>
      <c r="B4386"/>
      <c r="C4386"/>
      <c r="D4386"/>
      <c r="E4386"/>
      <c r="F4386"/>
      <c r="G4386"/>
      <c r="H4386"/>
      <c r="I4386"/>
      <c r="J4386"/>
      <c r="K4386"/>
      <c r="L4386"/>
    </row>
    <row r="4387" spans="1:12" ht="16" x14ac:dyDescent="0.2">
      <c r="A4387"/>
      <c r="B4387"/>
      <c r="C4387"/>
      <c r="D4387"/>
      <c r="E4387"/>
      <c r="F4387"/>
      <c r="G4387"/>
      <c r="H4387"/>
      <c r="I4387"/>
      <c r="J4387"/>
      <c r="K4387"/>
      <c r="L4387"/>
    </row>
    <row r="4388" spans="1:12" ht="16" x14ac:dyDescent="0.2">
      <c r="A4388"/>
      <c r="B4388"/>
      <c r="C4388"/>
      <c r="D4388"/>
      <c r="E4388"/>
      <c r="F4388"/>
      <c r="G4388"/>
      <c r="H4388"/>
      <c r="I4388"/>
      <c r="J4388"/>
      <c r="K4388"/>
      <c r="L4388"/>
    </row>
    <row r="4389" spans="1:12" ht="16" x14ac:dyDescent="0.2">
      <c r="A4389"/>
      <c r="B4389"/>
      <c r="C4389"/>
      <c r="D4389"/>
      <c r="E4389"/>
      <c r="F4389"/>
      <c r="G4389"/>
      <c r="H4389"/>
      <c r="I4389"/>
      <c r="J4389"/>
      <c r="K4389"/>
      <c r="L4389"/>
    </row>
    <row r="4390" spans="1:12" ht="16" x14ac:dyDescent="0.2">
      <c r="A4390"/>
      <c r="B4390"/>
      <c r="C4390"/>
      <c r="D4390"/>
      <c r="E4390"/>
      <c r="F4390"/>
      <c r="G4390"/>
      <c r="H4390"/>
      <c r="I4390"/>
      <c r="J4390"/>
      <c r="K4390"/>
      <c r="L4390"/>
    </row>
    <row r="4391" spans="1:12" ht="16" x14ac:dyDescent="0.2">
      <c r="A4391"/>
      <c r="B4391"/>
      <c r="C4391"/>
      <c r="D4391"/>
      <c r="E4391"/>
      <c r="F4391"/>
      <c r="G4391"/>
      <c r="H4391"/>
      <c r="I4391"/>
      <c r="J4391"/>
      <c r="K4391"/>
      <c r="L4391"/>
    </row>
    <row r="4392" spans="1:12" ht="16" x14ac:dyDescent="0.2">
      <c r="A4392"/>
      <c r="B4392"/>
      <c r="C4392"/>
      <c r="D4392"/>
      <c r="E4392"/>
      <c r="F4392"/>
      <c r="G4392"/>
      <c r="H4392"/>
      <c r="I4392"/>
      <c r="J4392"/>
      <c r="K4392"/>
      <c r="L4392"/>
    </row>
    <row r="4393" spans="1:12" ht="16" x14ac:dyDescent="0.2">
      <c r="A4393"/>
      <c r="B4393"/>
      <c r="C4393"/>
      <c r="D4393"/>
      <c r="E4393"/>
      <c r="F4393"/>
      <c r="G4393"/>
      <c r="H4393"/>
      <c r="I4393"/>
      <c r="J4393"/>
      <c r="K4393"/>
      <c r="L4393"/>
    </row>
    <row r="4394" spans="1:12" ht="16" x14ac:dyDescent="0.2">
      <c r="A4394"/>
      <c r="B4394"/>
      <c r="C4394"/>
      <c r="D4394"/>
      <c r="E4394"/>
      <c r="F4394"/>
      <c r="G4394"/>
      <c r="H4394"/>
      <c r="I4394"/>
      <c r="J4394"/>
      <c r="K4394"/>
      <c r="L4394"/>
    </row>
    <row r="4395" spans="1:12" ht="16" x14ac:dyDescent="0.2">
      <c r="A4395"/>
      <c r="B4395"/>
      <c r="C4395"/>
      <c r="D4395"/>
      <c r="E4395"/>
      <c r="F4395"/>
      <c r="G4395"/>
      <c r="H4395"/>
      <c r="I4395"/>
      <c r="J4395"/>
      <c r="K4395"/>
      <c r="L4395"/>
    </row>
    <row r="4396" spans="1:12" ht="16" x14ac:dyDescent="0.2">
      <c r="A4396"/>
      <c r="B4396"/>
      <c r="C4396"/>
      <c r="D4396"/>
      <c r="E4396"/>
      <c r="F4396"/>
      <c r="G4396"/>
      <c r="H4396"/>
      <c r="I4396"/>
      <c r="J4396"/>
      <c r="K4396"/>
      <c r="L4396"/>
    </row>
    <row r="4397" spans="1:12" ht="16" x14ac:dyDescent="0.2">
      <c r="A4397"/>
      <c r="B4397"/>
      <c r="C4397"/>
      <c r="D4397"/>
      <c r="E4397"/>
      <c r="F4397"/>
      <c r="G4397"/>
      <c r="H4397"/>
      <c r="I4397"/>
      <c r="J4397"/>
      <c r="K4397"/>
      <c r="L4397"/>
    </row>
    <row r="4398" spans="1:12" ht="16" x14ac:dyDescent="0.2">
      <c r="A4398"/>
      <c r="B4398"/>
      <c r="C4398"/>
      <c r="D4398"/>
      <c r="E4398"/>
      <c r="F4398"/>
      <c r="G4398"/>
      <c r="H4398"/>
      <c r="I4398"/>
      <c r="J4398"/>
      <c r="K4398"/>
      <c r="L4398"/>
    </row>
    <row r="4399" spans="1:12" ht="16" x14ac:dyDescent="0.2">
      <c r="A4399"/>
      <c r="B4399"/>
      <c r="C4399"/>
      <c r="D4399"/>
      <c r="E4399"/>
      <c r="F4399"/>
      <c r="G4399"/>
      <c r="H4399"/>
      <c r="I4399"/>
      <c r="J4399"/>
      <c r="K4399"/>
      <c r="L4399"/>
    </row>
    <row r="4400" spans="1:12" ht="16" x14ac:dyDescent="0.2">
      <c r="A4400"/>
      <c r="B4400"/>
      <c r="C4400"/>
      <c r="D4400"/>
      <c r="E4400"/>
      <c r="F4400"/>
      <c r="G4400"/>
      <c r="H4400"/>
      <c r="I4400"/>
      <c r="J4400"/>
      <c r="K4400"/>
      <c r="L4400"/>
    </row>
    <row r="4401" spans="1:12" ht="16" x14ac:dyDescent="0.2">
      <c r="A4401"/>
      <c r="B4401"/>
      <c r="C4401"/>
      <c r="D4401"/>
      <c r="E4401"/>
      <c r="F4401"/>
      <c r="G4401"/>
      <c r="H4401"/>
      <c r="I4401"/>
      <c r="J4401"/>
      <c r="K4401"/>
      <c r="L4401"/>
    </row>
    <row r="4402" spans="1:12" ht="16" x14ac:dyDescent="0.2">
      <c r="A4402"/>
      <c r="B4402"/>
      <c r="C4402"/>
      <c r="D4402"/>
      <c r="E4402"/>
      <c r="F4402"/>
      <c r="G4402"/>
      <c r="H4402"/>
      <c r="I4402"/>
      <c r="J4402"/>
      <c r="K4402"/>
      <c r="L4402"/>
    </row>
    <row r="4403" spans="1:12" ht="16" x14ac:dyDescent="0.2">
      <c r="A4403"/>
      <c r="B4403"/>
      <c r="C4403"/>
      <c r="D4403"/>
      <c r="E4403"/>
      <c r="F4403"/>
      <c r="G4403"/>
      <c r="H4403"/>
      <c r="I4403"/>
      <c r="J4403"/>
      <c r="K4403"/>
      <c r="L4403"/>
    </row>
    <row r="4404" spans="1:12" ht="16" x14ac:dyDescent="0.2">
      <c r="A4404"/>
      <c r="B4404"/>
      <c r="C4404"/>
      <c r="D4404"/>
      <c r="E4404"/>
      <c r="F4404"/>
      <c r="G4404"/>
      <c r="H4404"/>
      <c r="I4404"/>
      <c r="J4404"/>
      <c r="K4404"/>
      <c r="L4404"/>
    </row>
    <row r="4405" spans="1:12" ht="16" x14ac:dyDescent="0.2">
      <c r="A4405"/>
      <c r="B4405"/>
      <c r="C4405"/>
      <c r="D4405"/>
      <c r="E4405"/>
      <c r="F4405"/>
      <c r="G4405"/>
      <c r="H4405"/>
      <c r="I4405"/>
      <c r="J4405"/>
      <c r="K4405"/>
      <c r="L4405"/>
    </row>
    <row r="4406" spans="1:12" ht="16" x14ac:dyDescent="0.2">
      <c r="A4406"/>
      <c r="B4406"/>
      <c r="C4406"/>
      <c r="D4406"/>
      <c r="E4406"/>
      <c r="F4406"/>
      <c r="G4406"/>
      <c r="H4406"/>
      <c r="I4406"/>
      <c r="J4406"/>
      <c r="K4406"/>
      <c r="L4406"/>
    </row>
    <row r="4407" spans="1:12" ht="16" x14ac:dyDescent="0.2">
      <c r="A4407"/>
      <c r="B4407"/>
      <c r="C4407"/>
      <c r="D4407"/>
      <c r="E4407"/>
      <c r="F4407"/>
      <c r="G4407"/>
      <c r="H4407"/>
      <c r="I4407"/>
      <c r="J4407"/>
      <c r="K4407"/>
      <c r="L4407"/>
    </row>
    <row r="4408" spans="1:12" ht="16" x14ac:dyDescent="0.2">
      <c r="A4408"/>
      <c r="B4408"/>
      <c r="C4408"/>
      <c r="D4408"/>
      <c r="E4408"/>
      <c r="F4408"/>
      <c r="G4408"/>
      <c r="H4408"/>
      <c r="I4408"/>
      <c r="J4408"/>
      <c r="K4408"/>
      <c r="L4408"/>
    </row>
    <row r="4409" spans="1:12" ht="16" x14ac:dyDescent="0.2">
      <c r="A4409"/>
      <c r="B4409"/>
      <c r="C4409"/>
      <c r="D4409"/>
      <c r="E4409"/>
      <c r="F4409"/>
      <c r="G4409"/>
      <c r="H4409"/>
      <c r="I4409"/>
      <c r="J4409"/>
      <c r="K4409"/>
      <c r="L4409"/>
    </row>
    <row r="4410" spans="1:12" ht="16" x14ac:dyDescent="0.2">
      <c r="A4410"/>
      <c r="B4410"/>
      <c r="C4410"/>
      <c r="D4410"/>
      <c r="E4410"/>
      <c r="F4410"/>
      <c r="G4410"/>
      <c r="H4410"/>
      <c r="I4410"/>
      <c r="J4410"/>
      <c r="K4410"/>
      <c r="L4410"/>
    </row>
    <row r="4411" spans="1:12" ht="16" x14ac:dyDescent="0.2">
      <c r="A4411"/>
      <c r="B4411"/>
      <c r="C4411"/>
      <c r="D4411"/>
      <c r="E4411"/>
      <c r="F4411"/>
      <c r="G4411"/>
      <c r="H4411"/>
      <c r="I4411"/>
      <c r="J4411"/>
      <c r="K4411"/>
      <c r="L4411"/>
    </row>
    <row r="4412" spans="1:12" ht="16" x14ac:dyDescent="0.2">
      <c r="A4412"/>
      <c r="B4412"/>
      <c r="C4412"/>
      <c r="D4412"/>
      <c r="E4412"/>
      <c r="F4412"/>
      <c r="G4412"/>
      <c r="H4412"/>
      <c r="I4412"/>
      <c r="J4412"/>
      <c r="K4412"/>
      <c r="L4412"/>
    </row>
    <row r="4413" spans="1:12" ht="16" x14ac:dyDescent="0.2">
      <c r="A4413"/>
      <c r="B4413"/>
      <c r="C4413"/>
      <c r="D4413"/>
      <c r="E4413"/>
      <c r="F4413"/>
      <c r="G4413"/>
      <c r="H4413"/>
      <c r="I4413"/>
      <c r="J4413"/>
      <c r="K4413"/>
      <c r="L4413"/>
    </row>
    <row r="4414" spans="1:12" ht="16" x14ac:dyDescent="0.2">
      <c r="A4414"/>
      <c r="B4414"/>
      <c r="C4414"/>
      <c r="D4414"/>
      <c r="E4414"/>
      <c r="F4414"/>
      <c r="G4414"/>
      <c r="H4414"/>
      <c r="I4414"/>
      <c r="J4414"/>
      <c r="K4414"/>
      <c r="L4414"/>
    </row>
    <row r="4415" spans="1:12" ht="16" x14ac:dyDescent="0.2">
      <c r="A4415"/>
      <c r="B4415"/>
      <c r="C4415"/>
      <c r="D4415"/>
      <c r="E4415"/>
      <c r="F4415"/>
      <c r="G4415"/>
      <c r="H4415"/>
      <c r="I4415"/>
      <c r="J4415"/>
      <c r="K4415"/>
      <c r="L4415"/>
    </row>
    <row r="4416" spans="1:12" ht="16" x14ac:dyDescent="0.2">
      <c r="A4416"/>
      <c r="B4416"/>
      <c r="C4416"/>
      <c r="D4416"/>
      <c r="E4416"/>
      <c r="F4416"/>
      <c r="G4416"/>
      <c r="H4416"/>
      <c r="I4416"/>
      <c r="J4416"/>
      <c r="K4416"/>
      <c r="L4416"/>
    </row>
    <row r="4417" spans="1:12" ht="16" x14ac:dyDescent="0.2">
      <c r="A4417"/>
      <c r="B4417"/>
      <c r="C4417"/>
      <c r="D4417"/>
      <c r="E4417"/>
      <c r="F4417"/>
      <c r="G4417"/>
      <c r="H4417"/>
      <c r="I4417"/>
      <c r="J4417"/>
      <c r="K4417"/>
      <c r="L4417"/>
    </row>
    <row r="4418" spans="1:12" ht="16" x14ac:dyDescent="0.2">
      <c r="A4418"/>
      <c r="B4418"/>
      <c r="C4418"/>
      <c r="D4418"/>
      <c r="E4418"/>
      <c r="F4418"/>
      <c r="G4418"/>
      <c r="H4418"/>
      <c r="I4418"/>
      <c r="J4418"/>
      <c r="K4418"/>
      <c r="L4418"/>
    </row>
    <row r="4419" spans="1:12" ht="16" x14ac:dyDescent="0.2">
      <c r="A4419"/>
      <c r="B4419"/>
      <c r="C4419"/>
      <c r="D4419"/>
      <c r="E4419"/>
      <c r="F4419"/>
      <c r="G4419"/>
      <c r="H4419"/>
      <c r="I4419"/>
      <c r="J4419"/>
      <c r="K4419"/>
      <c r="L4419"/>
    </row>
    <row r="4420" spans="1:12" ht="16" x14ac:dyDescent="0.2">
      <c r="A4420"/>
      <c r="B4420"/>
      <c r="C4420"/>
      <c r="D4420"/>
      <c r="E4420"/>
      <c r="F4420"/>
      <c r="G4420"/>
      <c r="H4420"/>
      <c r="I4420"/>
      <c r="J4420"/>
      <c r="K4420"/>
      <c r="L4420"/>
    </row>
    <row r="4421" spans="1:12" ht="16" x14ac:dyDescent="0.2">
      <c r="A4421"/>
      <c r="B4421"/>
      <c r="C4421"/>
      <c r="D4421"/>
      <c r="E4421"/>
      <c r="F4421"/>
      <c r="G4421"/>
      <c r="H4421"/>
      <c r="I4421"/>
      <c r="J4421"/>
      <c r="K4421"/>
      <c r="L4421"/>
    </row>
    <row r="4422" spans="1:12" ht="16" x14ac:dyDescent="0.2">
      <c r="A4422"/>
      <c r="B4422"/>
      <c r="C4422"/>
      <c r="D4422"/>
      <c r="E4422"/>
      <c r="F4422"/>
      <c r="G4422"/>
      <c r="H4422"/>
      <c r="I4422"/>
      <c r="J4422"/>
      <c r="K4422"/>
      <c r="L4422"/>
    </row>
    <row r="4423" spans="1:12" ht="16" x14ac:dyDescent="0.2">
      <c r="A4423"/>
      <c r="B4423"/>
      <c r="C4423"/>
      <c r="D4423"/>
      <c r="E4423"/>
      <c r="F4423"/>
      <c r="G4423"/>
      <c r="H4423"/>
      <c r="I4423"/>
      <c r="J4423"/>
      <c r="K4423"/>
      <c r="L4423"/>
    </row>
    <row r="4424" spans="1:12" ht="16" x14ac:dyDescent="0.2">
      <c r="A4424"/>
      <c r="B4424"/>
      <c r="C4424"/>
      <c r="D4424"/>
      <c r="E4424"/>
      <c r="F4424"/>
      <c r="G4424"/>
      <c r="H4424"/>
      <c r="I4424"/>
      <c r="J4424"/>
      <c r="K4424"/>
      <c r="L4424"/>
    </row>
    <row r="4425" spans="1:12" ht="16" x14ac:dyDescent="0.2">
      <c r="A4425"/>
      <c r="B4425"/>
      <c r="C4425"/>
      <c r="D4425"/>
      <c r="E4425"/>
      <c r="F4425"/>
      <c r="G4425"/>
      <c r="H4425"/>
      <c r="I4425"/>
      <c r="J4425"/>
      <c r="K4425"/>
      <c r="L4425"/>
    </row>
    <row r="4426" spans="1:12" ht="16" x14ac:dyDescent="0.2">
      <c r="A4426"/>
      <c r="B4426"/>
      <c r="C4426"/>
      <c r="D4426"/>
      <c r="E4426"/>
      <c r="F4426"/>
      <c r="G4426"/>
      <c r="H4426"/>
      <c r="I4426"/>
      <c r="J4426"/>
      <c r="K4426"/>
      <c r="L4426"/>
    </row>
    <row r="4427" spans="1:12" ht="16" x14ac:dyDescent="0.2">
      <c r="A4427"/>
      <c r="B4427"/>
      <c r="C4427"/>
      <c r="D4427"/>
      <c r="E4427"/>
      <c r="F4427"/>
      <c r="G4427"/>
      <c r="H4427"/>
      <c r="I4427"/>
      <c r="J4427"/>
      <c r="K4427"/>
      <c r="L4427"/>
    </row>
    <row r="4428" spans="1:12" ht="16" x14ac:dyDescent="0.2">
      <c r="A4428"/>
      <c r="B4428"/>
      <c r="C4428"/>
      <c r="D4428"/>
      <c r="E4428"/>
      <c r="F4428"/>
      <c r="G4428"/>
      <c r="H4428"/>
      <c r="I4428"/>
      <c r="J4428"/>
      <c r="K4428"/>
      <c r="L4428"/>
    </row>
    <row r="4429" spans="1:12" ht="16" x14ac:dyDescent="0.2">
      <c r="A4429"/>
      <c r="B4429"/>
      <c r="C4429"/>
      <c r="D4429"/>
      <c r="E4429"/>
      <c r="F4429"/>
      <c r="G4429"/>
      <c r="H4429"/>
      <c r="I4429"/>
      <c r="J4429"/>
      <c r="K4429"/>
      <c r="L4429"/>
    </row>
    <row r="4430" spans="1:12" ht="16" x14ac:dyDescent="0.2">
      <c r="A4430"/>
      <c r="B4430"/>
      <c r="C4430"/>
      <c r="D4430"/>
      <c r="E4430"/>
      <c r="F4430"/>
      <c r="G4430"/>
      <c r="H4430"/>
      <c r="I4430"/>
      <c r="J4430"/>
      <c r="K4430"/>
      <c r="L4430"/>
    </row>
    <row r="4431" spans="1:12" ht="16" x14ac:dyDescent="0.2">
      <c r="A4431"/>
      <c r="B4431"/>
      <c r="C4431"/>
      <c r="D4431"/>
      <c r="E4431"/>
      <c r="F4431"/>
      <c r="G4431"/>
      <c r="H4431"/>
      <c r="I4431"/>
      <c r="J4431"/>
      <c r="K4431"/>
      <c r="L4431"/>
    </row>
    <row r="4432" spans="1:12" ht="16" x14ac:dyDescent="0.2">
      <c r="A4432"/>
      <c r="B4432"/>
      <c r="C4432"/>
      <c r="D4432"/>
      <c r="E4432"/>
      <c r="F4432"/>
      <c r="G4432"/>
      <c r="H4432"/>
      <c r="I4432"/>
      <c r="J4432"/>
      <c r="K4432"/>
      <c r="L4432"/>
    </row>
    <row r="4433" spans="1:12" ht="16" x14ac:dyDescent="0.2">
      <c r="A4433"/>
      <c r="B4433"/>
      <c r="C4433"/>
      <c r="D4433"/>
      <c r="E4433"/>
      <c r="F4433"/>
      <c r="G4433"/>
      <c r="H4433"/>
      <c r="I4433"/>
      <c r="J4433"/>
      <c r="K4433"/>
      <c r="L4433"/>
    </row>
    <row r="4434" spans="1:12" ht="16" x14ac:dyDescent="0.2">
      <c r="A4434"/>
      <c r="B4434"/>
      <c r="C4434"/>
      <c r="D4434"/>
      <c r="E4434"/>
      <c r="F4434"/>
      <c r="G4434"/>
      <c r="H4434"/>
      <c r="I4434"/>
      <c r="J4434"/>
      <c r="K4434"/>
      <c r="L4434"/>
    </row>
    <row r="4435" spans="1:12" ht="16" x14ac:dyDescent="0.2">
      <c r="A4435"/>
      <c r="B4435"/>
      <c r="C4435"/>
      <c r="D4435"/>
      <c r="E4435"/>
      <c r="F4435"/>
      <c r="G4435"/>
      <c r="H4435"/>
      <c r="I4435"/>
      <c r="J4435"/>
      <c r="K4435"/>
      <c r="L4435"/>
    </row>
    <row r="4436" spans="1:12" ht="16" x14ac:dyDescent="0.2">
      <c r="A4436"/>
      <c r="B4436"/>
      <c r="C4436"/>
      <c r="D4436"/>
      <c r="E4436"/>
      <c r="F4436"/>
      <c r="G4436"/>
      <c r="H4436"/>
      <c r="I4436"/>
      <c r="J4436"/>
      <c r="K4436"/>
      <c r="L4436"/>
    </row>
    <row r="4437" spans="1:12" ht="16" x14ac:dyDescent="0.2">
      <c r="A4437"/>
      <c r="B4437"/>
      <c r="C4437"/>
      <c r="D4437"/>
      <c r="E4437"/>
      <c r="F4437"/>
      <c r="G4437"/>
      <c r="H4437"/>
      <c r="I4437"/>
      <c r="J4437"/>
      <c r="K4437"/>
      <c r="L4437"/>
    </row>
    <row r="4438" spans="1:12" ht="16" x14ac:dyDescent="0.2">
      <c r="A4438"/>
      <c r="B4438"/>
      <c r="C4438"/>
      <c r="D4438"/>
      <c r="E4438"/>
      <c r="F4438"/>
      <c r="G4438"/>
      <c r="H4438"/>
      <c r="I4438"/>
      <c r="J4438"/>
      <c r="K4438"/>
      <c r="L4438"/>
    </row>
    <row r="4439" spans="1:12" ht="16" x14ac:dyDescent="0.2">
      <c r="A4439"/>
      <c r="B4439"/>
      <c r="C4439"/>
      <c r="D4439"/>
      <c r="E4439"/>
      <c r="F4439"/>
      <c r="G4439"/>
      <c r="H4439"/>
      <c r="I4439"/>
      <c r="J4439"/>
      <c r="K4439"/>
      <c r="L4439"/>
    </row>
    <row r="4440" spans="1:12" ht="16" x14ac:dyDescent="0.2">
      <c r="A4440"/>
      <c r="B4440"/>
      <c r="C4440"/>
      <c r="D4440"/>
      <c r="E4440"/>
      <c r="F4440"/>
      <c r="G4440"/>
      <c r="H4440"/>
      <c r="I4440"/>
      <c r="J4440"/>
      <c r="K4440"/>
      <c r="L4440"/>
    </row>
    <row r="4441" spans="1:12" ht="16" x14ac:dyDescent="0.2">
      <c r="A4441"/>
      <c r="B4441"/>
      <c r="C4441"/>
      <c r="D4441"/>
      <c r="E4441"/>
      <c r="F4441"/>
      <c r="G4441"/>
      <c r="H4441"/>
      <c r="I4441"/>
      <c r="J4441"/>
      <c r="K4441"/>
      <c r="L4441"/>
    </row>
    <row r="4442" spans="1:12" ht="16" x14ac:dyDescent="0.2">
      <c r="A4442"/>
      <c r="B4442"/>
      <c r="C4442"/>
      <c r="D4442"/>
      <c r="E4442"/>
      <c r="F4442"/>
      <c r="G4442"/>
      <c r="H4442"/>
      <c r="I4442"/>
      <c r="J4442"/>
      <c r="K4442"/>
      <c r="L4442"/>
    </row>
    <row r="4443" spans="1:12" ht="16" x14ac:dyDescent="0.2">
      <c r="A4443"/>
      <c r="B4443"/>
      <c r="C4443"/>
      <c r="D4443"/>
      <c r="E4443"/>
      <c r="F4443"/>
      <c r="G4443"/>
      <c r="H4443"/>
      <c r="I4443"/>
      <c r="J4443"/>
      <c r="K4443"/>
      <c r="L4443"/>
    </row>
    <row r="4444" spans="1:12" ht="16" x14ac:dyDescent="0.2">
      <c r="A4444"/>
      <c r="B4444"/>
      <c r="C4444"/>
      <c r="D4444"/>
      <c r="E4444"/>
      <c r="F4444"/>
      <c r="G4444"/>
      <c r="H4444"/>
      <c r="I4444"/>
      <c r="J4444"/>
      <c r="K4444"/>
      <c r="L4444"/>
    </row>
    <row r="4445" spans="1:12" ht="16" x14ac:dyDescent="0.2">
      <c r="A4445"/>
      <c r="B4445"/>
      <c r="C4445"/>
      <c r="D4445"/>
      <c r="E4445"/>
      <c r="F4445"/>
      <c r="G4445"/>
      <c r="H4445"/>
      <c r="I4445"/>
      <c r="J4445"/>
      <c r="K4445"/>
      <c r="L4445"/>
    </row>
    <row r="4446" spans="1:12" ht="16" x14ac:dyDescent="0.2">
      <c r="A4446"/>
      <c r="B4446"/>
      <c r="C4446"/>
      <c r="D4446"/>
      <c r="E4446"/>
      <c r="F4446"/>
      <c r="G4446"/>
      <c r="H4446"/>
      <c r="I4446"/>
      <c r="J4446"/>
      <c r="K4446"/>
      <c r="L4446"/>
    </row>
    <row r="4447" spans="1:12" ht="16" x14ac:dyDescent="0.2">
      <c r="A4447"/>
      <c r="B4447"/>
      <c r="C4447"/>
      <c r="D4447"/>
      <c r="E4447"/>
      <c r="F4447"/>
      <c r="G4447"/>
      <c r="H4447"/>
      <c r="I4447"/>
      <c r="J4447"/>
      <c r="K4447"/>
      <c r="L4447"/>
    </row>
    <row r="4448" spans="1:12" ht="16" x14ac:dyDescent="0.2">
      <c r="A4448"/>
      <c r="B4448"/>
      <c r="C4448"/>
      <c r="D4448"/>
      <c r="E4448"/>
      <c r="F4448"/>
      <c r="G4448"/>
      <c r="H4448"/>
      <c r="I4448"/>
      <c r="J4448"/>
      <c r="K4448"/>
      <c r="L4448"/>
    </row>
    <row r="4449" spans="1:12" ht="16" x14ac:dyDescent="0.2">
      <c r="A4449"/>
      <c r="B4449"/>
      <c r="C4449"/>
      <c r="D4449"/>
      <c r="E4449"/>
      <c r="F4449"/>
      <c r="G4449"/>
      <c r="H4449"/>
      <c r="I4449"/>
      <c r="J4449"/>
      <c r="K4449"/>
      <c r="L4449"/>
    </row>
    <row r="4450" spans="1:12" ht="16" x14ac:dyDescent="0.2">
      <c r="A4450"/>
      <c r="B4450"/>
      <c r="C4450"/>
      <c r="D4450"/>
      <c r="E4450"/>
      <c r="F4450"/>
      <c r="G4450"/>
      <c r="H4450"/>
      <c r="I4450"/>
      <c r="J4450"/>
      <c r="K4450"/>
      <c r="L4450"/>
    </row>
    <row r="4451" spans="1:12" ht="16" x14ac:dyDescent="0.2">
      <c r="A4451"/>
      <c r="B4451"/>
      <c r="C4451"/>
      <c r="D4451"/>
      <c r="E4451"/>
      <c r="F4451"/>
      <c r="G4451"/>
      <c r="H4451"/>
      <c r="I4451"/>
      <c r="J4451"/>
      <c r="K4451"/>
      <c r="L4451"/>
    </row>
    <row r="4452" spans="1:12" ht="16" x14ac:dyDescent="0.2">
      <c r="A4452"/>
      <c r="B4452"/>
      <c r="C4452"/>
      <c r="D4452"/>
      <c r="E4452"/>
      <c r="F4452"/>
      <c r="G4452"/>
      <c r="H4452"/>
      <c r="I4452"/>
      <c r="J4452"/>
      <c r="K4452"/>
      <c r="L4452"/>
    </row>
    <row r="4453" spans="1:12" ht="16" x14ac:dyDescent="0.2">
      <c r="A4453"/>
      <c r="B4453"/>
      <c r="C4453"/>
      <c r="D4453"/>
      <c r="E4453"/>
      <c r="F4453"/>
      <c r="G4453"/>
      <c r="H4453"/>
      <c r="I4453"/>
      <c r="J4453"/>
      <c r="K4453"/>
      <c r="L4453"/>
    </row>
    <row r="4454" spans="1:12" ht="16" x14ac:dyDescent="0.2">
      <c r="A4454"/>
      <c r="B4454"/>
      <c r="C4454"/>
      <c r="D4454"/>
      <c r="E4454"/>
      <c r="F4454"/>
      <c r="G4454"/>
      <c r="H4454"/>
      <c r="I4454"/>
      <c r="J4454"/>
      <c r="K4454"/>
      <c r="L4454"/>
    </row>
    <row r="4455" spans="1:12" ht="16" x14ac:dyDescent="0.2">
      <c r="A4455"/>
      <c r="B4455"/>
      <c r="C4455"/>
      <c r="D4455"/>
      <c r="E4455"/>
      <c r="F4455"/>
      <c r="G4455"/>
      <c r="H4455"/>
      <c r="I4455"/>
      <c r="J4455"/>
      <c r="K4455"/>
      <c r="L4455"/>
    </row>
    <row r="4456" spans="1:12" ht="16" x14ac:dyDescent="0.2">
      <c r="A4456"/>
      <c r="B4456"/>
      <c r="C4456"/>
      <c r="D4456"/>
      <c r="E4456"/>
      <c r="F4456"/>
      <c r="G4456"/>
      <c r="H4456"/>
      <c r="I4456"/>
      <c r="J4456"/>
      <c r="K4456"/>
      <c r="L4456"/>
    </row>
    <row r="4457" spans="1:12" ht="16" x14ac:dyDescent="0.2">
      <c r="A4457"/>
      <c r="B4457"/>
      <c r="C4457"/>
      <c r="D4457"/>
      <c r="E4457"/>
      <c r="F4457"/>
      <c r="G4457"/>
      <c r="H4457"/>
      <c r="I4457"/>
      <c r="J4457"/>
      <c r="K4457"/>
      <c r="L4457"/>
    </row>
    <row r="4458" spans="1:12" ht="16" x14ac:dyDescent="0.2">
      <c r="A4458"/>
      <c r="B4458"/>
      <c r="C4458"/>
      <c r="D4458"/>
      <c r="E4458"/>
      <c r="F4458"/>
      <c r="G4458"/>
      <c r="H4458"/>
      <c r="I4458"/>
      <c r="J4458"/>
      <c r="K4458"/>
      <c r="L4458"/>
    </row>
    <row r="4459" spans="1:12" ht="16" x14ac:dyDescent="0.2">
      <c r="A4459"/>
      <c r="B4459"/>
      <c r="C4459"/>
      <c r="D4459"/>
      <c r="E4459"/>
      <c r="F4459"/>
      <c r="G4459"/>
      <c r="H4459"/>
      <c r="I4459"/>
      <c r="J4459"/>
      <c r="K4459"/>
      <c r="L4459"/>
    </row>
    <row r="4460" spans="1:12" ht="16" x14ac:dyDescent="0.2">
      <c r="A4460"/>
      <c r="B4460"/>
      <c r="C4460"/>
      <c r="D4460"/>
      <c r="E4460"/>
      <c r="F4460"/>
      <c r="G4460"/>
      <c r="H4460"/>
      <c r="I4460"/>
      <c r="J4460"/>
      <c r="K4460"/>
      <c r="L4460"/>
    </row>
    <row r="4461" spans="1:12" ht="16" x14ac:dyDescent="0.2">
      <c r="A4461"/>
      <c r="B4461"/>
      <c r="C4461"/>
      <c r="D4461"/>
      <c r="E4461"/>
      <c r="F4461"/>
      <c r="G4461"/>
      <c r="H4461"/>
      <c r="I4461"/>
      <c r="J4461"/>
      <c r="K4461"/>
      <c r="L4461"/>
    </row>
    <row r="4462" spans="1:12" ht="16" x14ac:dyDescent="0.2">
      <c r="A4462"/>
      <c r="B4462"/>
      <c r="C4462"/>
      <c r="D4462"/>
      <c r="E4462"/>
      <c r="F4462"/>
      <c r="G4462"/>
      <c r="H4462"/>
      <c r="I4462"/>
      <c r="J4462"/>
      <c r="K4462"/>
      <c r="L4462"/>
    </row>
    <row r="4463" spans="1:12" ht="16" x14ac:dyDescent="0.2">
      <c r="A4463"/>
      <c r="B4463"/>
      <c r="C4463"/>
      <c r="D4463"/>
      <c r="E4463"/>
      <c r="F4463"/>
      <c r="G4463"/>
      <c r="H4463"/>
      <c r="I4463"/>
      <c r="J4463"/>
      <c r="K4463"/>
      <c r="L4463"/>
    </row>
    <row r="4464" spans="1:12" ht="16" x14ac:dyDescent="0.2">
      <c r="A4464"/>
      <c r="B4464"/>
      <c r="C4464"/>
      <c r="D4464"/>
      <c r="E4464"/>
      <c r="F4464"/>
      <c r="G4464"/>
      <c r="H4464"/>
      <c r="I4464"/>
      <c r="J4464"/>
      <c r="K4464"/>
      <c r="L4464"/>
    </row>
    <row r="4465" spans="1:12" ht="16" x14ac:dyDescent="0.2">
      <c r="A4465"/>
      <c r="B4465"/>
      <c r="C4465"/>
      <c r="D4465"/>
      <c r="E4465"/>
      <c r="F4465"/>
      <c r="G4465"/>
      <c r="H4465"/>
      <c r="I4465"/>
      <c r="J4465"/>
      <c r="K4465"/>
      <c r="L4465"/>
    </row>
    <row r="4466" spans="1:12" ht="16" x14ac:dyDescent="0.2">
      <c r="A4466"/>
      <c r="B4466"/>
      <c r="C4466"/>
      <c r="D4466"/>
      <c r="E4466"/>
      <c r="F4466"/>
      <c r="G4466"/>
      <c r="H4466"/>
      <c r="I4466"/>
      <c r="J4466"/>
      <c r="K4466"/>
      <c r="L4466"/>
    </row>
    <row r="4467" spans="1:12" ht="16" x14ac:dyDescent="0.2">
      <c r="A4467"/>
      <c r="B4467"/>
      <c r="C4467"/>
      <c r="D4467"/>
      <c r="E4467"/>
      <c r="F4467"/>
      <c r="G4467"/>
      <c r="H4467"/>
      <c r="I4467"/>
      <c r="J4467"/>
      <c r="K4467"/>
      <c r="L4467"/>
    </row>
    <row r="4468" spans="1:12" ht="16" x14ac:dyDescent="0.2">
      <c r="A4468"/>
      <c r="B4468"/>
      <c r="C4468"/>
      <c r="D4468"/>
      <c r="E4468"/>
      <c r="F4468"/>
      <c r="G4468"/>
      <c r="H4468"/>
      <c r="I4468"/>
      <c r="J4468"/>
      <c r="K4468"/>
      <c r="L4468"/>
    </row>
    <row r="4469" spans="1:12" ht="16" x14ac:dyDescent="0.2">
      <c r="A4469"/>
      <c r="B4469"/>
      <c r="C4469"/>
      <c r="D4469"/>
      <c r="E4469"/>
      <c r="F4469"/>
      <c r="G4469"/>
      <c r="H4469"/>
      <c r="I4469"/>
      <c r="J4469"/>
      <c r="K4469"/>
      <c r="L4469"/>
    </row>
    <row r="4470" spans="1:12" ht="16" x14ac:dyDescent="0.2">
      <c r="A4470"/>
      <c r="B4470"/>
      <c r="C4470"/>
      <c r="D4470"/>
      <c r="E4470"/>
      <c r="F4470"/>
      <c r="G4470"/>
      <c r="H4470"/>
      <c r="I4470"/>
      <c r="J4470"/>
      <c r="K4470"/>
      <c r="L4470"/>
    </row>
    <row r="4471" spans="1:12" ht="16" x14ac:dyDescent="0.2">
      <c r="A4471"/>
      <c r="B4471"/>
      <c r="C4471"/>
      <c r="D4471"/>
      <c r="E4471"/>
      <c r="F4471"/>
      <c r="G4471"/>
      <c r="H4471"/>
      <c r="I4471"/>
      <c r="J4471"/>
      <c r="K4471"/>
      <c r="L4471"/>
    </row>
    <row r="4472" spans="1:12" ht="16" x14ac:dyDescent="0.2">
      <c r="A4472"/>
      <c r="B4472"/>
      <c r="C4472"/>
      <c r="D4472"/>
      <c r="E4472"/>
      <c r="F4472"/>
      <c r="G4472"/>
      <c r="H4472"/>
      <c r="I4472"/>
      <c r="J4472"/>
      <c r="K4472"/>
      <c r="L4472"/>
    </row>
    <row r="4473" spans="1:12" ht="16" x14ac:dyDescent="0.2">
      <c r="A4473"/>
      <c r="B4473"/>
      <c r="C4473"/>
      <c r="D4473"/>
      <c r="E4473"/>
      <c r="F4473"/>
      <c r="G4473"/>
      <c r="H4473"/>
      <c r="I4473"/>
      <c r="J4473"/>
      <c r="K4473"/>
      <c r="L4473"/>
    </row>
    <row r="4474" spans="1:12" ht="16" x14ac:dyDescent="0.2">
      <c r="A4474"/>
      <c r="B4474"/>
      <c r="C4474"/>
      <c r="D4474"/>
      <c r="E4474"/>
      <c r="F4474"/>
      <c r="G4474"/>
      <c r="H4474"/>
      <c r="I4474"/>
      <c r="J4474"/>
      <c r="K4474"/>
      <c r="L4474"/>
    </row>
    <row r="4475" spans="1:12" ht="16" x14ac:dyDescent="0.2">
      <c r="A4475"/>
      <c r="B4475"/>
      <c r="C4475"/>
      <c r="D4475"/>
      <c r="E4475"/>
      <c r="F4475"/>
      <c r="G4475"/>
      <c r="H4475"/>
      <c r="I4475"/>
      <c r="J4475"/>
      <c r="K4475"/>
      <c r="L4475"/>
    </row>
    <row r="4476" spans="1:12" ht="16" x14ac:dyDescent="0.2">
      <c r="A4476"/>
      <c r="B4476"/>
      <c r="C4476"/>
      <c r="D4476"/>
      <c r="E4476"/>
      <c r="F4476"/>
      <c r="G4476"/>
      <c r="H4476"/>
      <c r="I4476"/>
      <c r="J4476"/>
      <c r="K4476"/>
      <c r="L4476"/>
    </row>
    <row r="4477" spans="1:12" ht="16" x14ac:dyDescent="0.2">
      <c r="A4477"/>
      <c r="B4477"/>
      <c r="C4477"/>
      <c r="D4477"/>
      <c r="E4477"/>
      <c r="F4477"/>
      <c r="G4477"/>
      <c r="H4477"/>
      <c r="I4477"/>
      <c r="J4477"/>
      <c r="K4477"/>
      <c r="L4477"/>
    </row>
    <row r="4478" spans="1:12" ht="16" x14ac:dyDescent="0.2">
      <c r="A4478"/>
      <c r="B4478"/>
      <c r="C4478"/>
      <c r="D4478"/>
      <c r="E4478"/>
      <c r="F4478"/>
      <c r="G4478"/>
      <c r="H4478"/>
      <c r="I4478"/>
      <c r="J4478"/>
      <c r="K4478"/>
      <c r="L4478"/>
    </row>
    <row r="4479" spans="1:12" ht="16" x14ac:dyDescent="0.2">
      <c r="A4479"/>
      <c r="B4479"/>
      <c r="C4479"/>
      <c r="D4479"/>
      <c r="E4479"/>
      <c r="F4479"/>
      <c r="G4479"/>
      <c r="H4479"/>
      <c r="I4479"/>
      <c r="J4479"/>
      <c r="K4479"/>
      <c r="L4479"/>
    </row>
    <row r="4480" spans="1:12" ht="16" x14ac:dyDescent="0.2">
      <c r="A4480"/>
      <c r="B4480"/>
      <c r="C4480"/>
      <c r="D4480"/>
      <c r="E4480"/>
      <c r="F4480"/>
      <c r="G4480"/>
      <c r="H4480"/>
      <c r="I4480"/>
      <c r="J4480"/>
      <c r="K4480"/>
      <c r="L4480"/>
    </row>
    <row r="4481" spans="1:12" ht="16" x14ac:dyDescent="0.2">
      <c r="A4481"/>
      <c r="B4481"/>
      <c r="C4481"/>
      <c r="D4481"/>
      <c r="E4481"/>
      <c r="F4481"/>
      <c r="G4481"/>
      <c r="H4481"/>
      <c r="I4481"/>
      <c r="J4481"/>
      <c r="K4481"/>
      <c r="L4481"/>
    </row>
    <row r="4482" spans="1:12" ht="16" x14ac:dyDescent="0.2">
      <c r="A4482"/>
      <c r="B4482"/>
      <c r="C4482"/>
      <c r="D4482"/>
      <c r="E4482"/>
      <c r="F4482"/>
      <c r="G4482"/>
      <c r="H4482"/>
      <c r="I4482"/>
      <c r="J4482"/>
      <c r="K4482"/>
      <c r="L4482"/>
    </row>
    <row r="4483" spans="1:12" ht="16" x14ac:dyDescent="0.2">
      <c r="A4483"/>
      <c r="B4483"/>
      <c r="C4483"/>
      <c r="D4483"/>
      <c r="E4483"/>
      <c r="F4483"/>
      <c r="G4483"/>
      <c r="H4483"/>
      <c r="I4483"/>
      <c r="J4483"/>
      <c r="K4483"/>
      <c r="L4483"/>
    </row>
    <row r="4484" spans="1:12" ht="16" x14ac:dyDescent="0.2">
      <c r="A4484"/>
      <c r="B4484"/>
      <c r="C4484"/>
      <c r="D4484"/>
      <c r="E4484"/>
      <c r="F4484"/>
      <c r="G4484"/>
      <c r="H4484"/>
      <c r="I4484"/>
      <c r="J4484"/>
      <c r="K4484"/>
      <c r="L4484"/>
    </row>
    <row r="4485" spans="1:12" ht="16" x14ac:dyDescent="0.2">
      <c r="A4485"/>
      <c r="B4485"/>
      <c r="C4485"/>
      <c r="D4485"/>
      <c r="E4485"/>
      <c r="F4485"/>
      <c r="G4485"/>
      <c r="H4485"/>
      <c r="I4485"/>
      <c r="J4485"/>
      <c r="K4485"/>
      <c r="L4485"/>
    </row>
    <row r="4486" spans="1:12" ht="16" x14ac:dyDescent="0.2">
      <c r="A4486"/>
      <c r="B4486"/>
      <c r="C4486"/>
      <c r="D4486"/>
      <c r="E4486"/>
      <c r="F4486"/>
      <c r="G4486"/>
      <c r="H4486"/>
      <c r="I4486"/>
      <c r="J4486"/>
      <c r="K4486"/>
      <c r="L4486"/>
    </row>
    <row r="4487" spans="1:12" ht="16" x14ac:dyDescent="0.2">
      <c r="A4487"/>
      <c r="B4487"/>
      <c r="C4487"/>
      <c r="D4487"/>
      <c r="E4487"/>
      <c r="F4487"/>
      <c r="G4487"/>
      <c r="H4487"/>
      <c r="I4487"/>
      <c r="J4487"/>
      <c r="K4487"/>
      <c r="L4487"/>
    </row>
    <row r="4488" spans="1:12" ht="16" x14ac:dyDescent="0.2">
      <c r="A4488"/>
      <c r="B4488"/>
      <c r="C4488"/>
      <c r="D4488"/>
      <c r="E4488"/>
      <c r="F4488"/>
      <c r="G4488"/>
      <c r="H4488"/>
      <c r="I4488"/>
      <c r="J4488"/>
      <c r="K4488"/>
      <c r="L4488"/>
    </row>
    <row r="4489" spans="1:12" ht="16" x14ac:dyDescent="0.2">
      <c r="A4489"/>
      <c r="B4489"/>
      <c r="C4489"/>
      <c r="D4489"/>
      <c r="E4489"/>
      <c r="F4489"/>
      <c r="G4489"/>
      <c r="H4489"/>
      <c r="I4489"/>
      <c r="J4489"/>
      <c r="K4489"/>
      <c r="L4489"/>
    </row>
    <row r="4490" spans="1:12" ht="16" x14ac:dyDescent="0.2">
      <c r="A4490"/>
      <c r="B4490"/>
      <c r="C4490"/>
      <c r="D4490"/>
      <c r="E4490"/>
      <c r="F4490"/>
      <c r="G4490"/>
      <c r="H4490"/>
      <c r="I4490"/>
      <c r="J4490"/>
      <c r="K4490"/>
      <c r="L4490"/>
    </row>
    <row r="4491" spans="1:12" ht="16" x14ac:dyDescent="0.2">
      <c r="A4491"/>
      <c r="B4491"/>
      <c r="C4491"/>
      <c r="D4491"/>
      <c r="E4491"/>
      <c r="F4491"/>
      <c r="G4491"/>
      <c r="H4491"/>
      <c r="I4491"/>
      <c r="J4491"/>
      <c r="K4491"/>
      <c r="L4491"/>
    </row>
    <row r="4492" spans="1:12" ht="16" x14ac:dyDescent="0.2">
      <c r="A4492"/>
      <c r="B4492"/>
      <c r="C4492"/>
      <c r="D4492"/>
      <c r="E4492"/>
      <c r="F4492"/>
      <c r="G4492"/>
      <c r="H4492"/>
      <c r="I4492"/>
      <c r="J4492"/>
      <c r="K4492"/>
      <c r="L4492"/>
    </row>
    <row r="4493" spans="1:12" ht="16" x14ac:dyDescent="0.2">
      <c r="A4493"/>
      <c r="B4493"/>
      <c r="C4493"/>
      <c r="D4493"/>
      <c r="E4493"/>
      <c r="F4493"/>
      <c r="G4493"/>
      <c r="H4493"/>
      <c r="I4493"/>
      <c r="J4493"/>
      <c r="K4493"/>
      <c r="L4493"/>
    </row>
    <row r="4494" spans="1:12" ht="16" x14ac:dyDescent="0.2">
      <c r="A4494"/>
      <c r="B4494"/>
      <c r="C4494"/>
      <c r="D4494"/>
      <c r="E4494"/>
      <c r="F4494"/>
      <c r="G4494"/>
      <c r="H4494"/>
      <c r="I4494"/>
      <c r="J4494"/>
      <c r="K4494"/>
      <c r="L4494"/>
    </row>
    <row r="4495" spans="1:12" ht="16" x14ac:dyDescent="0.2">
      <c r="A4495"/>
      <c r="B4495"/>
      <c r="C4495"/>
      <c r="D4495"/>
      <c r="E4495"/>
      <c r="F4495"/>
      <c r="G4495"/>
      <c r="H4495"/>
      <c r="I4495"/>
      <c r="J4495"/>
      <c r="K4495"/>
      <c r="L4495"/>
    </row>
    <row r="4496" spans="1:12" ht="16" x14ac:dyDescent="0.2">
      <c r="A4496"/>
      <c r="B4496"/>
      <c r="C4496"/>
      <c r="D4496"/>
      <c r="E4496"/>
      <c r="F4496"/>
      <c r="G4496"/>
      <c r="H4496"/>
      <c r="I4496"/>
      <c r="J4496"/>
      <c r="K4496"/>
      <c r="L4496"/>
    </row>
    <row r="4497" spans="1:12" ht="16" x14ac:dyDescent="0.2">
      <c r="A4497"/>
      <c r="B4497"/>
      <c r="C4497"/>
      <c r="D4497"/>
      <c r="E4497"/>
      <c r="F4497"/>
      <c r="G4497"/>
      <c r="H4497"/>
      <c r="I4497"/>
      <c r="J4497"/>
      <c r="K4497"/>
      <c r="L4497"/>
    </row>
    <row r="4498" spans="1:12" ht="16" x14ac:dyDescent="0.2">
      <c r="A4498"/>
      <c r="B4498"/>
      <c r="C4498"/>
      <c r="D4498"/>
      <c r="E4498"/>
      <c r="F4498"/>
      <c r="G4498"/>
      <c r="H4498"/>
      <c r="I4498"/>
      <c r="J4498"/>
      <c r="K4498"/>
      <c r="L4498"/>
    </row>
    <row r="4499" spans="1:12" ht="16" x14ac:dyDescent="0.2">
      <c r="A4499"/>
      <c r="B4499"/>
      <c r="C4499"/>
      <c r="D4499"/>
      <c r="E4499"/>
      <c r="F4499"/>
      <c r="G4499"/>
      <c r="H4499"/>
      <c r="I4499"/>
      <c r="J4499"/>
      <c r="K4499"/>
      <c r="L4499"/>
    </row>
    <row r="4500" spans="1:12" ht="16" x14ac:dyDescent="0.2">
      <c r="A4500"/>
      <c r="B4500"/>
      <c r="C4500"/>
      <c r="D4500"/>
      <c r="E4500"/>
      <c r="F4500"/>
      <c r="G4500"/>
      <c r="H4500"/>
      <c r="I4500"/>
      <c r="J4500"/>
      <c r="K4500"/>
      <c r="L4500"/>
    </row>
    <row r="4501" spans="1:12" ht="16" x14ac:dyDescent="0.2">
      <c r="A4501"/>
      <c r="B4501"/>
      <c r="C4501"/>
      <c r="D4501"/>
      <c r="E4501"/>
      <c r="F4501"/>
      <c r="G4501"/>
      <c r="H4501"/>
      <c r="I4501"/>
      <c r="J4501"/>
      <c r="K4501"/>
      <c r="L4501"/>
    </row>
    <row r="4502" spans="1:12" ht="16" x14ac:dyDescent="0.2">
      <c r="A4502"/>
      <c r="B4502"/>
      <c r="C4502"/>
      <c r="D4502"/>
      <c r="E4502"/>
      <c r="F4502"/>
      <c r="G4502"/>
      <c r="H4502"/>
      <c r="I4502"/>
      <c r="J4502"/>
      <c r="K4502"/>
      <c r="L4502"/>
    </row>
    <row r="4503" spans="1:12" ht="16" x14ac:dyDescent="0.2">
      <c r="A4503"/>
      <c r="B4503"/>
      <c r="C4503"/>
      <c r="D4503"/>
      <c r="E4503"/>
      <c r="F4503"/>
      <c r="G4503"/>
      <c r="H4503"/>
      <c r="I4503"/>
      <c r="J4503"/>
      <c r="K4503"/>
      <c r="L4503"/>
    </row>
    <row r="4504" spans="1:12" ht="16" x14ac:dyDescent="0.2">
      <c r="A4504"/>
      <c r="B4504"/>
      <c r="C4504"/>
      <c r="D4504"/>
      <c r="E4504"/>
      <c r="F4504"/>
      <c r="G4504"/>
      <c r="H4504"/>
      <c r="I4504"/>
      <c r="J4504"/>
      <c r="K4504"/>
      <c r="L4504"/>
    </row>
    <row r="4505" spans="1:12" ht="16" x14ac:dyDescent="0.2">
      <c r="A4505"/>
      <c r="B4505"/>
      <c r="C4505"/>
      <c r="D4505"/>
      <c r="E4505"/>
      <c r="F4505"/>
      <c r="G4505"/>
      <c r="H4505"/>
      <c r="I4505"/>
      <c r="J4505"/>
      <c r="K4505"/>
      <c r="L4505"/>
    </row>
    <row r="4506" spans="1:12" ht="16" x14ac:dyDescent="0.2">
      <c r="A4506"/>
      <c r="B4506"/>
      <c r="C4506"/>
      <c r="D4506"/>
      <c r="E4506"/>
      <c r="F4506"/>
      <c r="G4506"/>
      <c r="H4506"/>
      <c r="I4506"/>
      <c r="J4506"/>
      <c r="K4506"/>
      <c r="L4506"/>
    </row>
    <row r="4507" spans="1:12" ht="16" x14ac:dyDescent="0.2">
      <c r="A4507"/>
      <c r="B4507"/>
      <c r="C4507"/>
      <c r="D4507"/>
      <c r="E4507"/>
      <c r="F4507"/>
      <c r="G4507"/>
      <c r="H4507"/>
      <c r="I4507"/>
      <c r="J4507"/>
      <c r="K4507"/>
      <c r="L4507"/>
    </row>
    <row r="4508" spans="1:12" ht="16" x14ac:dyDescent="0.2">
      <c r="A4508"/>
      <c r="B4508"/>
      <c r="C4508"/>
      <c r="D4508"/>
      <c r="E4508"/>
      <c r="F4508"/>
      <c r="G4508"/>
      <c r="H4508"/>
      <c r="I4508"/>
      <c r="J4508"/>
      <c r="K4508"/>
      <c r="L4508"/>
    </row>
    <row r="4509" spans="1:12" ht="16" x14ac:dyDescent="0.2">
      <c r="A4509"/>
      <c r="B4509"/>
      <c r="C4509"/>
      <c r="D4509"/>
      <c r="E4509"/>
      <c r="F4509"/>
      <c r="G4509"/>
      <c r="H4509"/>
      <c r="I4509"/>
      <c r="J4509"/>
      <c r="K4509"/>
      <c r="L4509"/>
    </row>
    <row r="4510" spans="1:12" ht="16" x14ac:dyDescent="0.2">
      <c r="A4510"/>
      <c r="B4510"/>
      <c r="C4510"/>
      <c r="D4510"/>
      <c r="E4510"/>
      <c r="F4510"/>
      <c r="G4510"/>
      <c r="H4510"/>
      <c r="I4510"/>
      <c r="J4510"/>
      <c r="K4510"/>
      <c r="L4510"/>
    </row>
    <row r="4511" spans="1:12" ht="16" x14ac:dyDescent="0.2">
      <c r="A4511"/>
      <c r="B4511"/>
      <c r="C4511"/>
      <c r="D4511"/>
      <c r="E4511"/>
      <c r="F4511"/>
      <c r="G4511"/>
      <c r="H4511"/>
      <c r="I4511"/>
      <c r="J4511"/>
      <c r="K4511"/>
      <c r="L4511"/>
    </row>
    <row r="4512" spans="1:12" ht="16" x14ac:dyDescent="0.2">
      <c r="A4512"/>
      <c r="B4512"/>
      <c r="C4512"/>
      <c r="D4512"/>
      <c r="E4512"/>
      <c r="F4512"/>
      <c r="G4512"/>
      <c r="H4512"/>
      <c r="I4512"/>
      <c r="J4512"/>
      <c r="K4512"/>
      <c r="L4512"/>
    </row>
    <row r="4513" spans="1:12" ht="16" x14ac:dyDescent="0.2">
      <c r="A4513"/>
      <c r="B4513"/>
      <c r="C4513"/>
      <c r="D4513"/>
      <c r="E4513"/>
      <c r="F4513"/>
      <c r="G4513"/>
      <c r="H4513"/>
      <c r="I4513"/>
      <c r="J4513"/>
      <c r="K4513"/>
      <c r="L4513"/>
    </row>
    <row r="4514" spans="1:12" ht="16" x14ac:dyDescent="0.2">
      <c r="A4514"/>
      <c r="B4514"/>
      <c r="C4514"/>
      <c r="D4514"/>
      <c r="E4514"/>
      <c r="F4514"/>
      <c r="G4514"/>
      <c r="H4514"/>
      <c r="I4514"/>
      <c r="J4514"/>
      <c r="K4514"/>
      <c r="L4514"/>
    </row>
    <row r="4515" spans="1:12" ht="16" x14ac:dyDescent="0.2">
      <c r="A4515"/>
      <c r="B4515"/>
      <c r="C4515"/>
      <c r="D4515"/>
      <c r="E4515"/>
      <c r="F4515"/>
      <c r="G4515"/>
      <c r="H4515"/>
      <c r="I4515"/>
      <c r="J4515"/>
      <c r="K4515"/>
      <c r="L4515"/>
    </row>
    <row r="4516" spans="1:12" ht="16" x14ac:dyDescent="0.2">
      <c r="A4516"/>
      <c r="B4516"/>
      <c r="C4516"/>
      <c r="D4516"/>
      <c r="E4516"/>
      <c r="F4516"/>
      <c r="G4516"/>
      <c r="H4516"/>
      <c r="I4516"/>
      <c r="J4516"/>
      <c r="K4516"/>
      <c r="L4516"/>
    </row>
    <row r="4517" spans="1:12" ht="16" x14ac:dyDescent="0.2">
      <c r="A4517"/>
      <c r="B4517"/>
      <c r="C4517"/>
      <c r="D4517"/>
      <c r="E4517"/>
      <c r="F4517"/>
      <c r="G4517"/>
      <c r="H4517"/>
      <c r="I4517"/>
      <c r="J4517"/>
      <c r="K4517"/>
      <c r="L4517"/>
    </row>
    <row r="4518" spans="1:12" ht="16" x14ac:dyDescent="0.2">
      <c r="A4518"/>
      <c r="B4518"/>
      <c r="C4518"/>
      <c r="D4518"/>
      <c r="E4518"/>
      <c r="F4518"/>
      <c r="G4518"/>
      <c r="H4518"/>
      <c r="I4518"/>
      <c r="J4518"/>
      <c r="K4518"/>
      <c r="L4518"/>
    </row>
    <row r="4519" spans="1:12" ht="16" x14ac:dyDescent="0.2">
      <c r="A4519"/>
      <c r="B4519"/>
      <c r="C4519"/>
      <c r="D4519"/>
      <c r="E4519"/>
      <c r="F4519"/>
      <c r="G4519"/>
      <c r="H4519"/>
      <c r="I4519"/>
      <c r="J4519"/>
      <c r="K4519"/>
      <c r="L4519"/>
    </row>
    <row r="4520" spans="1:12" ht="16" x14ac:dyDescent="0.2">
      <c r="A4520"/>
      <c r="B4520"/>
      <c r="C4520"/>
      <c r="D4520"/>
      <c r="E4520"/>
      <c r="F4520"/>
      <c r="G4520"/>
      <c r="H4520"/>
      <c r="I4520"/>
      <c r="J4520"/>
      <c r="K4520"/>
      <c r="L4520"/>
    </row>
    <row r="4521" spans="1:12" ht="16" x14ac:dyDescent="0.2">
      <c r="A4521"/>
      <c r="B4521"/>
      <c r="C4521"/>
      <c r="D4521"/>
      <c r="E4521"/>
      <c r="F4521"/>
      <c r="G4521"/>
      <c r="H4521"/>
      <c r="I4521"/>
      <c r="J4521"/>
      <c r="K4521"/>
      <c r="L4521"/>
    </row>
    <row r="4522" spans="1:12" ht="16" x14ac:dyDescent="0.2">
      <c r="A4522"/>
      <c r="B4522"/>
      <c r="C4522"/>
      <c r="D4522"/>
      <c r="E4522"/>
      <c r="F4522"/>
      <c r="G4522"/>
      <c r="H4522"/>
      <c r="I4522"/>
      <c r="J4522"/>
      <c r="K4522"/>
      <c r="L4522"/>
    </row>
    <row r="4523" spans="1:12" ht="16" x14ac:dyDescent="0.2">
      <c r="A4523"/>
      <c r="B4523"/>
      <c r="C4523"/>
      <c r="D4523"/>
      <c r="E4523"/>
      <c r="F4523"/>
      <c r="G4523"/>
      <c r="H4523"/>
      <c r="I4523"/>
      <c r="J4523"/>
      <c r="K4523"/>
      <c r="L4523"/>
    </row>
    <row r="4524" spans="1:12" ht="16" x14ac:dyDescent="0.2">
      <c r="A4524"/>
      <c r="B4524"/>
      <c r="C4524"/>
      <c r="D4524"/>
      <c r="E4524"/>
      <c r="F4524"/>
      <c r="G4524"/>
      <c r="H4524"/>
      <c r="I4524"/>
      <c r="J4524"/>
      <c r="K4524"/>
      <c r="L4524"/>
    </row>
    <row r="4525" spans="1:12" ht="16" x14ac:dyDescent="0.2">
      <c r="A4525"/>
      <c r="B4525"/>
      <c r="C4525"/>
      <c r="D4525"/>
      <c r="E4525"/>
      <c r="F4525"/>
      <c r="G4525"/>
      <c r="H4525"/>
      <c r="I4525"/>
      <c r="J4525"/>
      <c r="K4525"/>
      <c r="L4525"/>
    </row>
    <row r="4526" spans="1:12" ht="16" x14ac:dyDescent="0.2">
      <c r="A4526"/>
      <c r="B4526"/>
      <c r="C4526"/>
      <c r="D4526"/>
      <c r="E4526"/>
      <c r="F4526"/>
      <c r="G4526"/>
      <c r="H4526"/>
      <c r="I4526"/>
      <c r="J4526"/>
      <c r="K4526"/>
      <c r="L4526"/>
    </row>
    <row r="4527" spans="1:12" ht="16" x14ac:dyDescent="0.2">
      <c r="A4527"/>
      <c r="B4527"/>
      <c r="C4527"/>
      <c r="D4527"/>
      <c r="E4527"/>
      <c r="F4527"/>
      <c r="G4527"/>
      <c r="H4527"/>
      <c r="I4527"/>
      <c r="J4527"/>
      <c r="K4527"/>
      <c r="L4527"/>
    </row>
    <row r="4528" spans="1:12" ht="16" x14ac:dyDescent="0.2">
      <c r="A4528"/>
      <c r="B4528"/>
      <c r="C4528"/>
      <c r="D4528"/>
      <c r="E4528"/>
      <c r="F4528"/>
      <c r="G4528"/>
      <c r="H4528"/>
      <c r="I4528"/>
      <c r="J4528"/>
      <c r="K4528"/>
      <c r="L4528"/>
    </row>
    <row r="4529" spans="1:12" ht="16" x14ac:dyDescent="0.2">
      <c r="A4529"/>
      <c r="B4529"/>
      <c r="C4529"/>
      <c r="D4529"/>
      <c r="E4529"/>
      <c r="F4529"/>
      <c r="G4529"/>
      <c r="H4529"/>
      <c r="I4529"/>
      <c r="J4529"/>
      <c r="K4529"/>
      <c r="L4529"/>
    </row>
    <row r="4530" spans="1:12" ht="16" x14ac:dyDescent="0.2">
      <c r="A4530"/>
      <c r="B4530"/>
      <c r="C4530"/>
      <c r="D4530"/>
      <c r="E4530"/>
      <c r="F4530"/>
      <c r="G4530"/>
      <c r="H4530"/>
      <c r="I4530"/>
      <c r="J4530"/>
      <c r="K4530"/>
      <c r="L4530"/>
    </row>
    <row r="4531" spans="1:12" ht="16" x14ac:dyDescent="0.2">
      <c r="A4531"/>
      <c r="B4531"/>
      <c r="C4531"/>
      <c r="D4531"/>
      <c r="E4531"/>
      <c r="F4531"/>
      <c r="G4531"/>
      <c r="H4531"/>
      <c r="I4531"/>
      <c r="J4531"/>
      <c r="K4531"/>
      <c r="L4531"/>
    </row>
    <row r="4532" spans="1:12" ht="16" x14ac:dyDescent="0.2">
      <c r="A4532"/>
      <c r="B4532"/>
      <c r="C4532"/>
      <c r="D4532"/>
      <c r="E4532"/>
      <c r="F4532"/>
      <c r="G4532"/>
      <c r="H4532"/>
      <c r="I4532"/>
      <c r="J4532"/>
      <c r="K4532"/>
      <c r="L4532"/>
    </row>
    <row r="4533" spans="1:12" ht="16" x14ac:dyDescent="0.2">
      <c r="A4533"/>
      <c r="B4533"/>
      <c r="C4533"/>
      <c r="D4533"/>
      <c r="E4533"/>
      <c r="F4533"/>
      <c r="G4533"/>
      <c r="H4533"/>
      <c r="I4533"/>
      <c r="J4533"/>
      <c r="K4533"/>
      <c r="L4533"/>
    </row>
    <row r="4534" spans="1:12" ht="16" x14ac:dyDescent="0.2">
      <c r="A4534"/>
      <c r="B4534"/>
      <c r="C4534"/>
      <c r="D4534"/>
      <c r="E4534"/>
      <c r="F4534"/>
      <c r="G4534"/>
      <c r="H4534"/>
      <c r="I4534"/>
      <c r="J4534"/>
      <c r="K4534"/>
      <c r="L4534"/>
    </row>
    <row r="4535" spans="1:12" ht="16" x14ac:dyDescent="0.2">
      <c r="A4535"/>
      <c r="B4535"/>
      <c r="C4535"/>
      <c r="D4535"/>
      <c r="E4535"/>
      <c r="F4535"/>
      <c r="G4535"/>
      <c r="H4535"/>
      <c r="I4535"/>
      <c r="J4535"/>
      <c r="K4535"/>
      <c r="L4535"/>
    </row>
    <row r="4536" spans="1:12" ht="16" x14ac:dyDescent="0.2">
      <c r="A4536"/>
      <c r="B4536"/>
      <c r="C4536"/>
      <c r="D4536"/>
      <c r="E4536"/>
      <c r="F4536"/>
      <c r="G4536"/>
      <c r="H4536"/>
      <c r="I4536"/>
      <c r="J4536"/>
      <c r="K4536"/>
      <c r="L4536"/>
    </row>
    <row r="4537" spans="1:12" ht="16" x14ac:dyDescent="0.2">
      <c r="A4537"/>
      <c r="B4537"/>
      <c r="C4537"/>
      <c r="D4537"/>
      <c r="E4537"/>
      <c r="F4537"/>
      <c r="G4537"/>
      <c r="H4537"/>
      <c r="I4537"/>
      <c r="J4537"/>
      <c r="K4537"/>
      <c r="L4537"/>
    </row>
    <row r="4538" spans="1:12" ht="16" x14ac:dyDescent="0.2">
      <c r="A4538"/>
      <c r="B4538"/>
      <c r="C4538"/>
      <c r="D4538"/>
      <c r="E4538"/>
      <c r="F4538"/>
      <c r="G4538"/>
      <c r="H4538"/>
      <c r="I4538"/>
      <c r="J4538"/>
      <c r="K4538"/>
      <c r="L4538"/>
    </row>
    <row r="4539" spans="1:12" ht="16" x14ac:dyDescent="0.2">
      <c r="A4539"/>
      <c r="B4539"/>
      <c r="C4539"/>
      <c r="D4539"/>
      <c r="E4539"/>
      <c r="F4539"/>
      <c r="G4539"/>
      <c r="H4539"/>
      <c r="I4539"/>
      <c r="J4539"/>
      <c r="K4539"/>
      <c r="L4539"/>
    </row>
    <row r="4540" spans="1:12" ht="16" x14ac:dyDescent="0.2">
      <c r="A4540"/>
      <c r="B4540"/>
      <c r="C4540"/>
      <c r="D4540"/>
      <c r="E4540"/>
      <c r="F4540"/>
      <c r="G4540"/>
      <c r="H4540"/>
      <c r="I4540"/>
      <c r="J4540"/>
      <c r="K4540"/>
      <c r="L4540"/>
    </row>
    <row r="4541" spans="1:12" ht="16" x14ac:dyDescent="0.2">
      <c r="A4541"/>
      <c r="B4541"/>
      <c r="C4541"/>
      <c r="D4541"/>
      <c r="E4541"/>
      <c r="F4541"/>
      <c r="G4541"/>
      <c r="H4541"/>
      <c r="I4541"/>
      <c r="J4541"/>
      <c r="K4541"/>
      <c r="L4541"/>
    </row>
    <row r="4542" spans="1:12" ht="16" x14ac:dyDescent="0.2">
      <c r="A4542"/>
      <c r="B4542"/>
      <c r="C4542"/>
      <c r="D4542"/>
      <c r="E4542"/>
      <c r="F4542"/>
      <c r="G4542"/>
      <c r="H4542"/>
      <c r="I4542"/>
      <c r="J4542"/>
      <c r="K4542"/>
      <c r="L4542"/>
    </row>
    <row r="4543" spans="1:12" ht="16" x14ac:dyDescent="0.2">
      <c r="A4543"/>
      <c r="B4543"/>
      <c r="C4543"/>
      <c r="D4543"/>
      <c r="E4543"/>
      <c r="F4543"/>
      <c r="G4543"/>
      <c r="H4543"/>
      <c r="I4543"/>
      <c r="J4543"/>
      <c r="K4543"/>
      <c r="L4543"/>
    </row>
    <row r="4544" spans="1:12" ht="16" x14ac:dyDescent="0.2">
      <c r="A4544"/>
      <c r="B4544"/>
      <c r="C4544"/>
      <c r="D4544"/>
      <c r="E4544"/>
      <c r="F4544"/>
      <c r="G4544"/>
      <c r="H4544"/>
      <c r="I4544"/>
      <c r="J4544"/>
      <c r="K4544"/>
      <c r="L4544"/>
    </row>
    <row r="4545" spans="1:12" ht="16" x14ac:dyDescent="0.2">
      <c r="A4545"/>
      <c r="B4545"/>
      <c r="C4545"/>
      <c r="D4545"/>
      <c r="E4545"/>
      <c r="F4545"/>
      <c r="G4545"/>
      <c r="H4545"/>
      <c r="I4545"/>
      <c r="J4545"/>
      <c r="K4545"/>
      <c r="L4545"/>
    </row>
    <row r="4546" spans="1:12" ht="16" x14ac:dyDescent="0.2">
      <c r="A4546"/>
      <c r="B4546"/>
      <c r="C4546"/>
      <c r="D4546"/>
      <c r="E4546"/>
      <c r="F4546"/>
      <c r="G4546"/>
      <c r="H4546"/>
      <c r="I4546"/>
      <c r="J4546"/>
      <c r="K4546"/>
      <c r="L4546"/>
    </row>
    <row r="4547" spans="1:12" ht="16" x14ac:dyDescent="0.2">
      <c r="A4547"/>
      <c r="B4547"/>
      <c r="C4547"/>
      <c r="D4547"/>
      <c r="E4547"/>
      <c r="F4547"/>
      <c r="G4547"/>
      <c r="H4547"/>
      <c r="I4547"/>
      <c r="J4547"/>
      <c r="K4547"/>
      <c r="L4547"/>
    </row>
    <row r="4548" spans="1:12" ht="16" x14ac:dyDescent="0.2">
      <c r="A4548"/>
      <c r="B4548"/>
      <c r="C4548"/>
      <c r="D4548"/>
      <c r="E4548"/>
      <c r="F4548"/>
      <c r="G4548"/>
      <c r="H4548"/>
      <c r="I4548"/>
      <c r="J4548"/>
      <c r="K4548"/>
      <c r="L4548"/>
    </row>
    <row r="4549" spans="1:12" ht="16" x14ac:dyDescent="0.2">
      <c r="A4549"/>
      <c r="B4549"/>
      <c r="C4549"/>
      <c r="D4549"/>
      <c r="E4549"/>
      <c r="F4549"/>
      <c r="G4549"/>
      <c r="H4549"/>
      <c r="I4549"/>
      <c r="J4549"/>
      <c r="K4549"/>
      <c r="L4549"/>
    </row>
    <row r="4550" spans="1:12" ht="16" x14ac:dyDescent="0.2">
      <c r="A4550"/>
      <c r="B4550"/>
      <c r="C4550"/>
      <c r="D4550"/>
      <c r="E4550"/>
      <c r="F4550"/>
      <c r="G4550"/>
      <c r="H4550"/>
      <c r="I4550"/>
      <c r="J4550"/>
      <c r="K4550"/>
      <c r="L4550"/>
    </row>
    <row r="4551" spans="1:12" ht="16" x14ac:dyDescent="0.2">
      <c r="A4551"/>
      <c r="B4551"/>
      <c r="C4551"/>
      <c r="D4551"/>
      <c r="E4551"/>
      <c r="F4551"/>
      <c r="G4551"/>
      <c r="H4551"/>
      <c r="I4551"/>
      <c r="J4551"/>
      <c r="K4551"/>
      <c r="L4551"/>
    </row>
    <row r="4552" spans="1:12" ht="16" x14ac:dyDescent="0.2">
      <c r="A4552"/>
      <c r="B4552"/>
      <c r="C4552"/>
      <c r="D4552"/>
      <c r="E4552"/>
      <c r="F4552"/>
      <c r="G4552"/>
      <c r="H4552"/>
      <c r="I4552"/>
      <c r="J4552"/>
      <c r="K4552"/>
      <c r="L4552"/>
    </row>
    <row r="4553" spans="1:12" ht="16" x14ac:dyDescent="0.2">
      <c r="A4553"/>
      <c r="B4553"/>
      <c r="C4553"/>
      <c r="D4553"/>
      <c r="E4553"/>
      <c r="F4553"/>
      <c r="G4553"/>
      <c r="H4553"/>
      <c r="I4553"/>
      <c r="J4553"/>
      <c r="K4553"/>
      <c r="L4553"/>
    </row>
    <row r="4554" spans="1:12" ht="16" x14ac:dyDescent="0.2">
      <c r="A4554"/>
      <c r="B4554"/>
      <c r="C4554"/>
      <c r="D4554"/>
      <c r="E4554"/>
      <c r="F4554"/>
      <c r="G4554"/>
      <c r="H4554"/>
      <c r="I4554"/>
      <c r="J4554"/>
      <c r="K4554"/>
      <c r="L4554"/>
    </row>
    <row r="4555" spans="1:12" ht="16" x14ac:dyDescent="0.2">
      <c r="A4555"/>
      <c r="B4555"/>
      <c r="C4555"/>
      <c r="D4555"/>
      <c r="E4555"/>
      <c r="F4555"/>
      <c r="G4555"/>
      <c r="H4555"/>
      <c r="I4555"/>
      <c r="J4555"/>
      <c r="K4555"/>
      <c r="L4555"/>
    </row>
    <row r="4556" spans="1:12" ht="16" x14ac:dyDescent="0.2">
      <c r="A4556"/>
      <c r="B4556"/>
      <c r="C4556"/>
      <c r="D4556"/>
      <c r="E4556"/>
      <c r="F4556"/>
      <c r="G4556"/>
      <c r="H4556"/>
      <c r="I4556"/>
      <c r="J4556"/>
      <c r="K4556"/>
      <c r="L4556"/>
    </row>
    <row r="4557" spans="1:12" ht="16" x14ac:dyDescent="0.2">
      <c r="A4557"/>
      <c r="B4557"/>
      <c r="C4557"/>
      <c r="D4557"/>
      <c r="E4557"/>
      <c r="F4557"/>
      <c r="G4557"/>
      <c r="H4557"/>
      <c r="I4557"/>
      <c r="J4557"/>
      <c r="K4557"/>
      <c r="L4557"/>
    </row>
    <row r="4558" spans="1:12" ht="16" x14ac:dyDescent="0.2">
      <c r="A4558"/>
      <c r="B4558"/>
      <c r="C4558"/>
      <c r="D4558"/>
      <c r="E4558"/>
      <c r="F4558"/>
      <c r="G4558"/>
      <c r="H4558"/>
      <c r="I4558"/>
      <c r="J4558"/>
      <c r="K4558"/>
      <c r="L4558"/>
    </row>
    <row r="4559" spans="1:12" ht="16" x14ac:dyDescent="0.2">
      <c r="A4559"/>
      <c r="B4559"/>
      <c r="C4559"/>
      <c r="D4559"/>
      <c r="E4559"/>
      <c r="F4559"/>
      <c r="G4559"/>
      <c r="H4559"/>
      <c r="I4559"/>
      <c r="J4559"/>
      <c r="K4559"/>
      <c r="L4559"/>
    </row>
    <row r="4560" spans="1:12" ht="16" x14ac:dyDescent="0.2">
      <c r="A4560"/>
      <c r="B4560"/>
      <c r="C4560"/>
      <c r="D4560"/>
      <c r="E4560"/>
      <c r="F4560"/>
      <c r="G4560"/>
      <c r="H4560"/>
      <c r="I4560"/>
      <c r="J4560"/>
      <c r="K4560"/>
      <c r="L4560"/>
    </row>
    <row r="4561" spans="1:12" ht="16" x14ac:dyDescent="0.2">
      <c r="A4561"/>
      <c r="B4561"/>
      <c r="C4561"/>
      <c r="D4561"/>
      <c r="E4561"/>
      <c r="F4561"/>
      <c r="G4561"/>
      <c r="H4561"/>
      <c r="I4561"/>
      <c r="J4561"/>
      <c r="K4561"/>
      <c r="L4561"/>
    </row>
    <row r="4562" spans="1:12" ht="16" x14ac:dyDescent="0.2">
      <c r="A4562"/>
      <c r="B4562"/>
      <c r="C4562"/>
      <c r="D4562"/>
      <c r="E4562"/>
      <c r="F4562"/>
      <c r="G4562"/>
      <c r="H4562"/>
      <c r="I4562"/>
      <c r="J4562"/>
      <c r="K4562"/>
      <c r="L4562"/>
    </row>
    <row r="4563" spans="1:12" ht="16" x14ac:dyDescent="0.2">
      <c r="A4563"/>
      <c r="B4563"/>
      <c r="C4563"/>
      <c r="D4563"/>
      <c r="E4563"/>
      <c r="F4563"/>
      <c r="G4563"/>
      <c r="H4563"/>
      <c r="I4563"/>
      <c r="J4563"/>
      <c r="K4563"/>
      <c r="L4563"/>
    </row>
    <row r="4564" spans="1:12" ht="16" x14ac:dyDescent="0.2">
      <c r="A4564"/>
      <c r="B4564"/>
      <c r="C4564"/>
      <c r="D4564"/>
      <c r="E4564"/>
      <c r="F4564"/>
      <c r="G4564"/>
      <c r="H4564"/>
      <c r="I4564"/>
      <c r="J4564"/>
      <c r="K4564"/>
      <c r="L4564"/>
    </row>
    <row r="4565" spans="1:12" ht="16" x14ac:dyDescent="0.2">
      <c r="A4565"/>
      <c r="B4565"/>
      <c r="C4565"/>
      <c r="D4565"/>
      <c r="E4565"/>
      <c r="F4565"/>
      <c r="G4565"/>
      <c r="H4565"/>
      <c r="I4565"/>
      <c r="J4565"/>
      <c r="K4565"/>
      <c r="L4565"/>
    </row>
    <row r="4566" spans="1:12" ht="16" x14ac:dyDescent="0.2">
      <c r="A4566"/>
      <c r="B4566"/>
      <c r="C4566"/>
      <c r="D4566"/>
      <c r="E4566"/>
      <c r="F4566"/>
      <c r="G4566"/>
      <c r="H4566"/>
      <c r="I4566"/>
      <c r="J4566"/>
      <c r="K4566"/>
      <c r="L4566"/>
    </row>
    <row r="4567" spans="1:12" ht="16" x14ac:dyDescent="0.2">
      <c r="A4567"/>
      <c r="B4567"/>
      <c r="C4567"/>
      <c r="D4567"/>
      <c r="E4567"/>
      <c r="F4567"/>
      <c r="G4567"/>
      <c r="H4567"/>
      <c r="I4567"/>
      <c r="J4567"/>
      <c r="K4567"/>
      <c r="L4567"/>
    </row>
    <row r="4568" spans="1:12" ht="16" x14ac:dyDescent="0.2">
      <c r="A4568"/>
      <c r="B4568"/>
      <c r="C4568"/>
      <c r="D4568"/>
      <c r="E4568"/>
      <c r="F4568"/>
      <c r="G4568"/>
      <c r="H4568"/>
      <c r="I4568"/>
      <c r="J4568"/>
      <c r="K4568"/>
      <c r="L4568"/>
    </row>
    <row r="4569" spans="1:12" ht="16" x14ac:dyDescent="0.2">
      <c r="A4569"/>
      <c r="B4569"/>
      <c r="C4569"/>
      <c r="D4569"/>
      <c r="E4569"/>
      <c r="F4569"/>
      <c r="G4569"/>
      <c r="H4569"/>
      <c r="I4569"/>
      <c r="J4569"/>
      <c r="K4569"/>
      <c r="L4569"/>
    </row>
    <row r="4570" spans="1:12" ht="16" x14ac:dyDescent="0.2">
      <c r="A4570"/>
      <c r="B4570"/>
      <c r="C4570"/>
      <c r="D4570"/>
      <c r="E4570"/>
      <c r="F4570"/>
      <c r="G4570"/>
      <c r="H4570"/>
      <c r="I4570"/>
      <c r="J4570"/>
      <c r="K4570"/>
      <c r="L4570"/>
    </row>
    <row r="4571" spans="1:12" ht="16" x14ac:dyDescent="0.2">
      <c r="A4571"/>
      <c r="B4571"/>
      <c r="C4571"/>
      <c r="D4571"/>
      <c r="E4571"/>
      <c r="F4571"/>
      <c r="G4571"/>
      <c r="H4571"/>
      <c r="I4571"/>
      <c r="J4571"/>
      <c r="K4571"/>
      <c r="L4571"/>
    </row>
    <row r="4572" spans="1:12" ht="16" x14ac:dyDescent="0.2">
      <c r="A4572"/>
      <c r="B4572"/>
      <c r="C4572"/>
      <c r="D4572"/>
      <c r="E4572"/>
      <c r="F4572"/>
      <c r="G4572"/>
      <c r="H4572"/>
      <c r="I4572"/>
      <c r="J4572"/>
      <c r="K4572"/>
      <c r="L4572"/>
    </row>
    <row r="4573" spans="1:12" ht="16" x14ac:dyDescent="0.2">
      <c r="A4573"/>
      <c r="B4573"/>
      <c r="C4573"/>
      <c r="D4573"/>
      <c r="E4573"/>
      <c r="F4573"/>
      <c r="G4573"/>
      <c r="H4573"/>
      <c r="I4573"/>
      <c r="J4573"/>
      <c r="K4573"/>
      <c r="L4573"/>
    </row>
    <row r="4574" spans="1:12" ht="16" x14ac:dyDescent="0.2">
      <c r="A4574"/>
      <c r="B4574"/>
      <c r="C4574"/>
      <c r="D4574"/>
      <c r="E4574"/>
      <c r="F4574"/>
      <c r="G4574"/>
      <c r="H4574"/>
      <c r="I4574"/>
      <c r="J4574"/>
      <c r="K4574"/>
      <c r="L4574"/>
    </row>
    <row r="4575" spans="1:12" ht="16" x14ac:dyDescent="0.2">
      <c r="A4575"/>
      <c r="B4575"/>
      <c r="C4575"/>
      <c r="D4575"/>
      <c r="E4575"/>
      <c r="F4575"/>
      <c r="G4575"/>
      <c r="H4575"/>
      <c r="I4575"/>
      <c r="J4575"/>
      <c r="K4575"/>
      <c r="L4575"/>
    </row>
    <row r="4576" spans="1:12" ht="16" x14ac:dyDescent="0.2">
      <c r="A4576"/>
      <c r="B4576"/>
      <c r="C4576"/>
      <c r="D4576"/>
      <c r="E4576"/>
      <c r="F4576"/>
      <c r="G4576"/>
      <c r="H4576"/>
      <c r="I4576"/>
      <c r="J4576"/>
      <c r="K4576"/>
      <c r="L4576"/>
    </row>
    <row r="4577" spans="1:12" ht="16" x14ac:dyDescent="0.2">
      <c r="A4577"/>
      <c r="B4577"/>
      <c r="C4577"/>
      <c r="D4577"/>
      <c r="E4577"/>
      <c r="F4577"/>
      <c r="G4577"/>
      <c r="H4577"/>
      <c r="I4577"/>
      <c r="J4577"/>
      <c r="K4577"/>
      <c r="L4577"/>
    </row>
    <row r="4578" spans="1:12" ht="16" x14ac:dyDescent="0.2">
      <c r="A4578"/>
      <c r="B4578"/>
      <c r="C4578"/>
      <c r="D4578"/>
      <c r="E4578"/>
      <c r="F4578"/>
      <c r="G4578"/>
      <c r="H4578"/>
      <c r="I4578"/>
      <c r="J4578"/>
      <c r="K4578"/>
      <c r="L4578"/>
    </row>
    <row r="4579" spans="1:12" ht="16" x14ac:dyDescent="0.2">
      <c r="A4579"/>
      <c r="B4579"/>
      <c r="C4579"/>
      <c r="D4579"/>
      <c r="E4579"/>
      <c r="F4579"/>
      <c r="G4579"/>
      <c r="H4579"/>
      <c r="I4579"/>
      <c r="J4579"/>
      <c r="K4579"/>
      <c r="L4579"/>
    </row>
    <row r="4580" spans="1:12" ht="16" x14ac:dyDescent="0.2">
      <c r="A4580"/>
      <c r="B4580"/>
      <c r="C4580"/>
      <c r="D4580"/>
      <c r="E4580"/>
      <c r="F4580"/>
      <c r="G4580"/>
      <c r="H4580"/>
      <c r="I4580"/>
      <c r="J4580"/>
      <c r="K4580"/>
      <c r="L4580"/>
    </row>
    <row r="4581" spans="1:12" ht="16" x14ac:dyDescent="0.2">
      <c r="A4581"/>
      <c r="B4581"/>
      <c r="C4581"/>
      <c r="D4581"/>
      <c r="E4581"/>
      <c r="F4581"/>
      <c r="G4581"/>
      <c r="H4581"/>
      <c r="I4581"/>
      <c r="J4581"/>
      <c r="K4581"/>
      <c r="L4581"/>
    </row>
    <row r="4582" spans="1:12" ht="16" x14ac:dyDescent="0.2">
      <c r="A4582"/>
      <c r="B4582"/>
      <c r="C4582"/>
      <c r="D4582"/>
      <c r="E4582"/>
      <c r="F4582"/>
      <c r="G4582"/>
      <c r="H4582"/>
      <c r="I4582"/>
      <c r="J4582"/>
      <c r="K4582"/>
      <c r="L4582"/>
    </row>
    <row r="4583" spans="1:12" ht="16" x14ac:dyDescent="0.2">
      <c r="A4583"/>
      <c r="B4583"/>
      <c r="C4583"/>
      <c r="D4583"/>
      <c r="E4583"/>
      <c r="F4583"/>
      <c r="G4583"/>
      <c r="H4583"/>
      <c r="I4583"/>
      <c r="J4583"/>
      <c r="K4583"/>
      <c r="L4583"/>
    </row>
    <row r="4584" spans="1:12" ht="16" x14ac:dyDescent="0.2">
      <c r="A4584"/>
      <c r="B4584"/>
      <c r="C4584"/>
      <c r="D4584"/>
      <c r="E4584"/>
      <c r="F4584"/>
      <c r="G4584"/>
      <c r="H4584"/>
      <c r="I4584"/>
      <c r="J4584"/>
      <c r="K4584"/>
      <c r="L4584"/>
    </row>
    <row r="4585" spans="1:12" ht="16" x14ac:dyDescent="0.2">
      <c r="A4585"/>
      <c r="B4585"/>
      <c r="C4585"/>
      <c r="D4585"/>
      <c r="E4585"/>
      <c r="F4585"/>
      <c r="G4585"/>
      <c r="H4585"/>
      <c r="I4585"/>
      <c r="J4585"/>
      <c r="K4585"/>
      <c r="L4585"/>
    </row>
    <row r="4586" spans="1:12" ht="16" x14ac:dyDescent="0.2">
      <c r="A4586"/>
      <c r="B4586"/>
      <c r="C4586"/>
      <c r="D4586"/>
      <c r="E4586"/>
      <c r="F4586"/>
      <c r="G4586"/>
      <c r="H4586"/>
      <c r="I4586"/>
      <c r="J4586"/>
      <c r="K4586"/>
      <c r="L4586"/>
    </row>
    <row r="4587" spans="1:12" ht="16" x14ac:dyDescent="0.2">
      <c r="A4587"/>
      <c r="B4587"/>
      <c r="C4587"/>
      <c r="D4587"/>
      <c r="E4587"/>
      <c r="F4587"/>
      <c r="G4587"/>
      <c r="H4587"/>
      <c r="I4587"/>
      <c r="J4587"/>
      <c r="K4587"/>
      <c r="L4587"/>
    </row>
    <row r="4588" spans="1:12" ht="16" x14ac:dyDescent="0.2">
      <c r="A4588"/>
      <c r="B4588"/>
      <c r="C4588"/>
      <c r="D4588"/>
      <c r="E4588"/>
      <c r="F4588"/>
      <c r="G4588"/>
      <c r="H4588"/>
      <c r="I4588"/>
      <c r="J4588"/>
      <c r="K4588"/>
      <c r="L4588"/>
    </row>
    <row r="4589" spans="1:12" ht="16" x14ac:dyDescent="0.2">
      <c r="A4589"/>
      <c r="B4589"/>
      <c r="C4589"/>
      <c r="D4589"/>
      <c r="E4589"/>
      <c r="F4589"/>
      <c r="G4589"/>
      <c r="H4589"/>
      <c r="I4589"/>
      <c r="J4589"/>
      <c r="K4589"/>
      <c r="L4589"/>
    </row>
    <row r="4590" spans="1:12" ht="16" x14ac:dyDescent="0.2">
      <c r="A4590"/>
      <c r="B4590"/>
      <c r="C4590"/>
      <c r="D4590"/>
      <c r="E4590"/>
      <c r="F4590"/>
      <c r="G4590"/>
      <c r="H4590"/>
      <c r="I4590"/>
      <c r="J4590"/>
      <c r="K4590"/>
      <c r="L4590"/>
    </row>
    <row r="4591" spans="1:12" ht="16" x14ac:dyDescent="0.2">
      <c r="A4591"/>
      <c r="B4591"/>
      <c r="C4591"/>
      <c r="D4591"/>
      <c r="E4591"/>
      <c r="F4591"/>
      <c r="G4591"/>
      <c r="H4591"/>
      <c r="I4591"/>
      <c r="J4591"/>
      <c r="K4591"/>
      <c r="L4591"/>
    </row>
    <row r="4592" spans="1:12" ht="16" x14ac:dyDescent="0.2">
      <c r="A4592"/>
      <c r="B4592"/>
      <c r="C4592"/>
      <c r="D4592"/>
      <c r="E4592"/>
      <c r="F4592"/>
      <c r="G4592"/>
      <c r="H4592"/>
      <c r="I4592"/>
      <c r="J4592"/>
      <c r="K4592"/>
      <c r="L4592"/>
    </row>
    <row r="4593" spans="1:12" ht="16" x14ac:dyDescent="0.2">
      <c r="A4593"/>
      <c r="B4593"/>
      <c r="C4593"/>
      <c r="D4593"/>
      <c r="E4593"/>
      <c r="F4593"/>
      <c r="G4593"/>
      <c r="H4593"/>
      <c r="I4593"/>
      <c r="J4593"/>
      <c r="K4593"/>
      <c r="L4593"/>
    </row>
    <row r="4594" spans="1:12" ht="16" x14ac:dyDescent="0.2">
      <c r="A4594"/>
      <c r="B4594"/>
      <c r="C4594"/>
      <c r="D4594"/>
      <c r="E4594"/>
      <c r="F4594"/>
      <c r="G4594"/>
      <c r="H4594"/>
      <c r="I4594"/>
      <c r="J4594"/>
      <c r="K4594"/>
      <c r="L4594"/>
    </row>
    <row r="4595" spans="1:12" ht="16" x14ac:dyDescent="0.2">
      <c r="A4595"/>
      <c r="B4595"/>
      <c r="C4595"/>
      <c r="D4595"/>
      <c r="E4595"/>
      <c r="F4595"/>
      <c r="G4595"/>
      <c r="H4595"/>
      <c r="I4595"/>
      <c r="J4595"/>
      <c r="K4595"/>
      <c r="L4595"/>
    </row>
    <row r="4596" spans="1:12" ht="16" x14ac:dyDescent="0.2">
      <c r="A4596"/>
      <c r="B4596"/>
      <c r="C4596"/>
      <c r="D4596"/>
      <c r="E4596"/>
      <c r="F4596"/>
      <c r="G4596"/>
      <c r="H4596"/>
      <c r="I4596"/>
      <c r="J4596"/>
      <c r="K4596"/>
      <c r="L4596"/>
    </row>
    <row r="4597" spans="1:12" ht="16" x14ac:dyDescent="0.2">
      <c r="A4597"/>
      <c r="B4597"/>
      <c r="C4597"/>
      <c r="D4597"/>
      <c r="E4597"/>
      <c r="F4597"/>
      <c r="G4597"/>
      <c r="H4597"/>
      <c r="I4597"/>
      <c r="J4597"/>
      <c r="K4597"/>
      <c r="L4597"/>
    </row>
    <row r="4598" spans="1:12" ht="16" x14ac:dyDescent="0.2">
      <c r="A4598"/>
      <c r="B4598"/>
      <c r="C4598"/>
      <c r="D4598"/>
      <c r="E4598"/>
      <c r="F4598"/>
      <c r="G4598"/>
      <c r="H4598"/>
      <c r="I4598"/>
      <c r="J4598"/>
      <c r="K4598"/>
      <c r="L4598"/>
    </row>
    <row r="4599" spans="1:12" ht="16" x14ac:dyDescent="0.2">
      <c r="A4599"/>
      <c r="B4599"/>
      <c r="C4599"/>
      <c r="D4599"/>
      <c r="E4599"/>
      <c r="F4599"/>
      <c r="G4599"/>
      <c r="H4599"/>
      <c r="I4599"/>
      <c r="J4599"/>
      <c r="K4599"/>
      <c r="L4599"/>
    </row>
    <row r="4600" spans="1:12" ht="16" x14ac:dyDescent="0.2">
      <c r="A4600"/>
      <c r="B4600"/>
      <c r="C4600"/>
      <c r="D4600"/>
      <c r="E4600"/>
      <c r="F4600"/>
      <c r="G4600"/>
      <c r="H4600"/>
      <c r="I4600"/>
      <c r="J4600"/>
      <c r="K4600"/>
      <c r="L4600"/>
    </row>
    <row r="4601" spans="1:12" ht="16" x14ac:dyDescent="0.2">
      <c r="A4601"/>
      <c r="B4601"/>
      <c r="C4601"/>
      <c r="D4601"/>
      <c r="E4601"/>
      <c r="F4601"/>
      <c r="G4601"/>
      <c r="H4601"/>
      <c r="I4601"/>
      <c r="J4601"/>
      <c r="K4601"/>
      <c r="L4601"/>
    </row>
    <row r="4602" spans="1:12" ht="16" x14ac:dyDescent="0.2">
      <c r="A4602"/>
      <c r="B4602"/>
      <c r="C4602"/>
      <c r="D4602"/>
      <c r="E4602"/>
      <c r="F4602"/>
      <c r="G4602"/>
      <c r="H4602"/>
      <c r="I4602"/>
      <c r="J4602"/>
      <c r="K4602"/>
      <c r="L4602"/>
    </row>
    <row r="4603" spans="1:12" ht="16" x14ac:dyDescent="0.2">
      <c r="A4603"/>
      <c r="B4603"/>
      <c r="C4603"/>
      <c r="D4603"/>
      <c r="E4603"/>
      <c r="F4603"/>
      <c r="G4603"/>
      <c r="H4603"/>
      <c r="I4603"/>
      <c r="J4603"/>
      <c r="K4603"/>
      <c r="L4603"/>
    </row>
    <row r="4604" spans="1:12" ht="16" x14ac:dyDescent="0.2">
      <c r="A4604"/>
      <c r="B4604"/>
      <c r="C4604"/>
      <c r="D4604"/>
      <c r="E4604"/>
      <c r="F4604"/>
      <c r="G4604"/>
      <c r="H4604"/>
      <c r="I4604"/>
      <c r="J4604"/>
      <c r="K4604"/>
      <c r="L4604"/>
    </row>
    <row r="4605" spans="1:12" ht="16" x14ac:dyDescent="0.2">
      <c r="A4605"/>
      <c r="B4605"/>
      <c r="C4605"/>
      <c r="D4605"/>
      <c r="E4605"/>
      <c r="F4605"/>
      <c r="G4605"/>
      <c r="H4605"/>
      <c r="I4605"/>
      <c r="J4605"/>
      <c r="K4605"/>
      <c r="L4605"/>
    </row>
    <row r="4606" spans="1:12" ht="16" x14ac:dyDescent="0.2">
      <c r="A4606"/>
      <c r="B4606"/>
      <c r="C4606"/>
      <c r="D4606"/>
      <c r="E4606"/>
      <c r="F4606"/>
      <c r="G4606"/>
      <c r="H4606"/>
      <c r="I4606"/>
      <c r="J4606"/>
      <c r="K4606"/>
      <c r="L4606"/>
    </row>
    <row r="4607" spans="1:12" ht="16" x14ac:dyDescent="0.2">
      <c r="A4607"/>
      <c r="B4607"/>
      <c r="C4607"/>
      <c r="D4607"/>
      <c r="E4607"/>
      <c r="F4607"/>
      <c r="G4607"/>
      <c r="H4607"/>
      <c r="I4607"/>
      <c r="J4607"/>
      <c r="K4607"/>
      <c r="L4607"/>
    </row>
    <row r="4608" spans="1:12" ht="16" x14ac:dyDescent="0.2">
      <c r="A4608"/>
      <c r="B4608"/>
      <c r="C4608"/>
      <c r="D4608"/>
      <c r="E4608"/>
      <c r="F4608"/>
      <c r="G4608"/>
      <c r="H4608"/>
      <c r="I4608"/>
      <c r="J4608"/>
      <c r="K4608"/>
      <c r="L4608"/>
    </row>
    <row r="4609" spans="1:12" ht="16" x14ac:dyDescent="0.2">
      <c r="A4609"/>
      <c r="B4609"/>
      <c r="C4609"/>
      <c r="D4609"/>
      <c r="E4609"/>
      <c r="F4609"/>
      <c r="G4609"/>
      <c r="H4609"/>
      <c r="I4609"/>
      <c r="J4609"/>
      <c r="K4609"/>
      <c r="L4609"/>
    </row>
    <row r="4610" spans="1:12" ht="16" x14ac:dyDescent="0.2">
      <c r="A4610"/>
      <c r="B4610"/>
      <c r="C4610"/>
      <c r="D4610"/>
      <c r="E4610"/>
      <c r="F4610"/>
      <c r="G4610"/>
      <c r="H4610"/>
      <c r="I4610"/>
      <c r="J4610"/>
      <c r="K4610"/>
      <c r="L4610"/>
    </row>
    <row r="4611" spans="1:12" ht="16" x14ac:dyDescent="0.2">
      <c r="A4611"/>
      <c r="B4611"/>
      <c r="C4611"/>
      <c r="D4611"/>
      <c r="E4611"/>
      <c r="F4611"/>
      <c r="G4611"/>
      <c r="H4611"/>
      <c r="I4611"/>
      <c r="J4611"/>
      <c r="K4611"/>
      <c r="L4611"/>
    </row>
    <row r="4612" spans="1:12" ht="16" x14ac:dyDescent="0.2">
      <c r="A4612"/>
      <c r="B4612"/>
      <c r="C4612"/>
      <c r="D4612"/>
      <c r="E4612"/>
      <c r="F4612"/>
      <c r="G4612"/>
      <c r="H4612"/>
      <c r="I4612"/>
      <c r="J4612"/>
      <c r="K4612"/>
      <c r="L4612"/>
    </row>
    <row r="4613" spans="1:12" ht="16" x14ac:dyDescent="0.2">
      <c r="A4613"/>
      <c r="B4613"/>
      <c r="C4613"/>
      <c r="D4613"/>
      <c r="E4613"/>
      <c r="F4613"/>
      <c r="G4613"/>
      <c r="H4613"/>
      <c r="I4613"/>
      <c r="J4613"/>
      <c r="K4613"/>
      <c r="L4613"/>
    </row>
    <row r="4614" spans="1:12" ht="16" x14ac:dyDescent="0.2">
      <c r="A4614"/>
      <c r="B4614"/>
      <c r="C4614"/>
      <c r="D4614"/>
      <c r="E4614"/>
      <c r="F4614"/>
      <c r="G4614"/>
      <c r="H4614"/>
      <c r="I4614"/>
      <c r="J4614"/>
      <c r="K4614"/>
      <c r="L4614"/>
    </row>
    <row r="4615" spans="1:12" ht="16" x14ac:dyDescent="0.2">
      <c r="A4615"/>
      <c r="B4615"/>
      <c r="C4615"/>
      <c r="D4615"/>
      <c r="E4615"/>
      <c r="F4615"/>
      <c r="G4615"/>
      <c r="H4615"/>
      <c r="I4615"/>
      <c r="J4615"/>
      <c r="K4615"/>
      <c r="L4615"/>
    </row>
    <row r="4616" spans="1:12" ht="16" x14ac:dyDescent="0.2">
      <c r="A4616"/>
      <c r="B4616"/>
      <c r="C4616"/>
      <c r="D4616"/>
      <c r="E4616"/>
      <c r="F4616"/>
      <c r="G4616"/>
      <c r="H4616"/>
      <c r="I4616"/>
      <c r="J4616"/>
      <c r="K4616"/>
      <c r="L4616"/>
    </row>
    <row r="4617" spans="1:12" ht="16" x14ac:dyDescent="0.2">
      <c r="A4617"/>
      <c r="B4617"/>
      <c r="C4617"/>
      <c r="D4617"/>
      <c r="E4617"/>
      <c r="F4617"/>
      <c r="G4617"/>
      <c r="H4617"/>
      <c r="I4617"/>
      <c r="J4617"/>
      <c r="K4617"/>
      <c r="L4617"/>
    </row>
    <row r="4618" spans="1:12" ht="16" x14ac:dyDescent="0.2">
      <c r="A4618"/>
      <c r="B4618"/>
      <c r="C4618"/>
      <c r="D4618"/>
      <c r="E4618"/>
      <c r="F4618"/>
      <c r="G4618"/>
      <c r="H4618"/>
      <c r="I4618"/>
      <c r="J4618"/>
      <c r="K4618"/>
      <c r="L4618"/>
    </row>
    <row r="4619" spans="1:12" ht="16" x14ac:dyDescent="0.2">
      <c r="A4619"/>
      <c r="B4619"/>
      <c r="C4619"/>
      <c r="D4619"/>
      <c r="E4619"/>
      <c r="F4619"/>
      <c r="G4619"/>
      <c r="H4619"/>
      <c r="I4619"/>
      <c r="J4619"/>
      <c r="K4619"/>
      <c r="L4619"/>
    </row>
    <row r="4620" spans="1:12" ht="16" x14ac:dyDescent="0.2">
      <c r="A4620"/>
      <c r="B4620"/>
      <c r="C4620"/>
      <c r="D4620"/>
      <c r="E4620"/>
      <c r="F4620"/>
      <c r="G4620"/>
      <c r="H4620"/>
      <c r="I4620"/>
      <c r="J4620"/>
      <c r="K4620"/>
      <c r="L4620"/>
    </row>
    <row r="4621" spans="1:12" ht="16" x14ac:dyDescent="0.2">
      <c r="A4621"/>
      <c r="B4621"/>
      <c r="C4621"/>
      <c r="D4621"/>
      <c r="E4621"/>
      <c r="F4621"/>
      <c r="G4621"/>
      <c r="H4621"/>
      <c r="I4621"/>
      <c r="J4621"/>
      <c r="K4621"/>
      <c r="L4621"/>
    </row>
    <row r="4622" spans="1:12" ht="16" x14ac:dyDescent="0.2">
      <c r="A4622"/>
      <c r="B4622"/>
      <c r="C4622"/>
      <c r="D4622"/>
      <c r="E4622"/>
      <c r="F4622"/>
      <c r="G4622"/>
      <c r="H4622"/>
      <c r="I4622"/>
      <c r="J4622"/>
      <c r="K4622"/>
      <c r="L4622"/>
    </row>
    <row r="4623" spans="1:12" ht="16" x14ac:dyDescent="0.2">
      <c r="A4623"/>
      <c r="B4623"/>
      <c r="C4623"/>
      <c r="D4623"/>
      <c r="E4623"/>
      <c r="F4623"/>
      <c r="G4623"/>
      <c r="H4623"/>
      <c r="I4623"/>
      <c r="J4623"/>
      <c r="K4623"/>
      <c r="L4623"/>
    </row>
    <row r="4624" spans="1:12" ht="16" x14ac:dyDescent="0.2">
      <c r="A4624"/>
      <c r="B4624"/>
      <c r="C4624"/>
      <c r="D4624"/>
      <c r="E4624"/>
      <c r="F4624"/>
      <c r="G4624"/>
      <c r="H4624"/>
      <c r="I4624"/>
      <c r="J4624"/>
      <c r="K4624"/>
      <c r="L4624"/>
    </row>
    <row r="4625" spans="1:12" ht="16" x14ac:dyDescent="0.2">
      <c r="A4625"/>
      <c r="B4625"/>
      <c r="C4625"/>
      <c r="D4625"/>
      <c r="E4625"/>
      <c r="F4625"/>
      <c r="G4625"/>
      <c r="H4625"/>
      <c r="I4625"/>
      <c r="J4625"/>
      <c r="K4625"/>
      <c r="L4625"/>
    </row>
    <row r="4626" spans="1:12" ht="16" x14ac:dyDescent="0.2">
      <c r="A4626"/>
      <c r="B4626"/>
      <c r="C4626"/>
      <c r="D4626"/>
      <c r="E4626"/>
      <c r="F4626"/>
      <c r="G4626"/>
      <c r="H4626"/>
      <c r="I4626"/>
      <c r="J4626"/>
      <c r="K4626"/>
      <c r="L4626"/>
    </row>
    <row r="4627" spans="1:12" ht="16" x14ac:dyDescent="0.2">
      <c r="A4627"/>
      <c r="B4627"/>
      <c r="C4627"/>
      <c r="D4627"/>
      <c r="E4627"/>
      <c r="F4627"/>
      <c r="G4627"/>
      <c r="H4627"/>
      <c r="I4627"/>
      <c r="J4627"/>
      <c r="K4627"/>
      <c r="L4627"/>
    </row>
    <row r="4628" spans="1:12" ht="16" x14ac:dyDescent="0.2">
      <c r="A4628"/>
      <c r="B4628"/>
      <c r="C4628"/>
      <c r="D4628"/>
      <c r="E4628"/>
      <c r="F4628"/>
      <c r="G4628"/>
      <c r="H4628"/>
      <c r="I4628"/>
      <c r="J4628"/>
      <c r="K4628"/>
      <c r="L4628"/>
    </row>
    <row r="4629" spans="1:12" ht="16" x14ac:dyDescent="0.2">
      <c r="A4629"/>
      <c r="B4629"/>
      <c r="C4629"/>
      <c r="D4629"/>
      <c r="E4629"/>
      <c r="F4629"/>
      <c r="G4629"/>
      <c r="H4629"/>
      <c r="I4629"/>
      <c r="J4629"/>
      <c r="K4629"/>
      <c r="L4629"/>
    </row>
    <row r="4630" spans="1:12" ht="16" x14ac:dyDescent="0.2">
      <c r="A4630"/>
      <c r="B4630"/>
      <c r="C4630"/>
      <c r="D4630"/>
      <c r="E4630"/>
      <c r="F4630"/>
      <c r="G4630"/>
      <c r="H4630"/>
      <c r="I4630"/>
      <c r="J4630"/>
      <c r="K4630"/>
      <c r="L4630"/>
    </row>
    <row r="4631" spans="1:12" ht="16" x14ac:dyDescent="0.2">
      <c r="A4631"/>
      <c r="B4631"/>
      <c r="C4631"/>
      <c r="D4631"/>
      <c r="E4631"/>
      <c r="F4631"/>
      <c r="G4631"/>
      <c r="H4631"/>
      <c r="I4631"/>
      <c r="J4631"/>
      <c r="K4631"/>
      <c r="L4631"/>
    </row>
    <row r="4632" spans="1:12" ht="16" x14ac:dyDescent="0.2">
      <c r="A4632"/>
      <c r="B4632"/>
      <c r="C4632"/>
      <c r="D4632"/>
      <c r="E4632"/>
      <c r="F4632"/>
      <c r="G4632"/>
      <c r="H4632"/>
      <c r="I4632"/>
      <c r="J4632"/>
      <c r="K4632"/>
      <c r="L4632"/>
    </row>
    <row r="4633" spans="1:12" ht="16" x14ac:dyDescent="0.2">
      <c r="A4633"/>
      <c r="B4633"/>
      <c r="C4633"/>
      <c r="D4633"/>
      <c r="E4633"/>
      <c r="F4633"/>
      <c r="G4633"/>
      <c r="H4633"/>
      <c r="I4633"/>
      <c r="J4633"/>
      <c r="K4633"/>
      <c r="L4633"/>
    </row>
    <row r="4634" spans="1:12" ht="16" x14ac:dyDescent="0.2">
      <c r="A4634"/>
      <c r="B4634"/>
      <c r="C4634"/>
      <c r="D4634"/>
      <c r="E4634"/>
      <c r="F4634"/>
      <c r="G4634"/>
      <c r="H4634"/>
      <c r="I4634"/>
      <c r="J4634"/>
      <c r="K4634"/>
      <c r="L4634"/>
    </row>
    <row r="4635" spans="1:12" ht="16" x14ac:dyDescent="0.2">
      <c r="A4635"/>
      <c r="B4635"/>
      <c r="C4635"/>
      <c r="D4635"/>
      <c r="E4635"/>
      <c r="F4635"/>
      <c r="G4635"/>
      <c r="H4635"/>
      <c r="I4635"/>
      <c r="J4635"/>
      <c r="K4635"/>
      <c r="L4635"/>
    </row>
    <row r="4636" spans="1:12" ht="16" x14ac:dyDescent="0.2">
      <c r="A4636"/>
      <c r="B4636"/>
      <c r="C4636"/>
      <c r="D4636"/>
      <c r="E4636"/>
      <c r="F4636"/>
      <c r="G4636"/>
      <c r="H4636"/>
      <c r="I4636"/>
      <c r="J4636"/>
      <c r="K4636"/>
      <c r="L4636"/>
    </row>
    <row r="4637" spans="1:12" ht="16" x14ac:dyDescent="0.2">
      <c r="A4637"/>
      <c r="B4637"/>
      <c r="C4637"/>
      <c r="D4637"/>
      <c r="E4637"/>
      <c r="F4637"/>
      <c r="G4637"/>
      <c r="H4637"/>
      <c r="I4637"/>
      <c r="J4637"/>
      <c r="K4637"/>
      <c r="L4637"/>
    </row>
    <row r="4638" spans="1:12" ht="16" x14ac:dyDescent="0.2">
      <c r="A4638"/>
      <c r="B4638"/>
      <c r="C4638"/>
      <c r="D4638"/>
      <c r="E4638"/>
      <c r="F4638"/>
      <c r="G4638"/>
      <c r="H4638"/>
      <c r="I4638"/>
      <c r="J4638"/>
      <c r="K4638"/>
      <c r="L4638"/>
    </row>
    <row r="4639" spans="1:12" ht="16" x14ac:dyDescent="0.2">
      <c r="A4639"/>
      <c r="B4639"/>
      <c r="C4639"/>
      <c r="D4639"/>
      <c r="E4639"/>
      <c r="F4639"/>
      <c r="G4639"/>
      <c r="H4639"/>
      <c r="I4639"/>
      <c r="J4639"/>
      <c r="K4639"/>
      <c r="L4639"/>
    </row>
    <row r="4640" spans="1:12" ht="16" x14ac:dyDescent="0.2">
      <c r="A4640"/>
      <c r="B4640"/>
      <c r="C4640"/>
      <c r="D4640"/>
      <c r="E4640"/>
      <c r="F4640"/>
      <c r="G4640"/>
      <c r="H4640"/>
      <c r="I4640"/>
      <c r="J4640"/>
      <c r="K4640"/>
      <c r="L4640"/>
    </row>
    <row r="4641" spans="1:12" ht="16" x14ac:dyDescent="0.2">
      <c r="A4641"/>
      <c r="B4641"/>
      <c r="C4641"/>
      <c r="D4641"/>
      <c r="E4641"/>
      <c r="F4641"/>
      <c r="G4641"/>
      <c r="H4641"/>
      <c r="I4641"/>
      <c r="J4641"/>
      <c r="K4641"/>
      <c r="L4641"/>
    </row>
    <row r="4642" spans="1:12" ht="16" x14ac:dyDescent="0.2">
      <c r="A4642"/>
      <c r="B4642"/>
      <c r="C4642"/>
      <c r="D4642"/>
      <c r="E4642"/>
      <c r="F4642"/>
      <c r="G4642"/>
      <c r="H4642"/>
      <c r="I4642"/>
      <c r="J4642"/>
      <c r="K4642"/>
      <c r="L4642"/>
    </row>
    <row r="4643" spans="1:12" ht="16" x14ac:dyDescent="0.2">
      <c r="A4643"/>
      <c r="B4643"/>
      <c r="C4643"/>
      <c r="D4643"/>
      <c r="E4643"/>
      <c r="F4643"/>
      <c r="G4643"/>
      <c r="H4643"/>
      <c r="I4643"/>
      <c r="J4643"/>
      <c r="K4643"/>
      <c r="L4643"/>
    </row>
    <row r="4644" spans="1:12" ht="16" x14ac:dyDescent="0.2">
      <c r="A4644"/>
      <c r="B4644"/>
      <c r="C4644"/>
      <c r="D4644"/>
      <c r="E4644"/>
      <c r="F4644"/>
      <c r="G4644"/>
      <c r="H4644"/>
      <c r="I4644"/>
      <c r="J4644"/>
      <c r="K4644"/>
      <c r="L4644"/>
    </row>
    <row r="4645" spans="1:12" ht="16" x14ac:dyDescent="0.2">
      <c r="A4645"/>
      <c r="B4645"/>
      <c r="C4645"/>
      <c r="D4645"/>
      <c r="E4645"/>
      <c r="F4645"/>
      <c r="G4645"/>
      <c r="H4645"/>
      <c r="I4645"/>
      <c r="J4645"/>
      <c r="K4645"/>
      <c r="L4645"/>
    </row>
    <row r="4646" spans="1:12" ht="16" x14ac:dyDescent="0.2">
      <c r="A4646"/>
      <c r="B4646"/>
      <c r="C4646"/>
      <c r="D4646"/>
      <c r="E4646"/>
      <c r="F4646"/>
      <c r="G4646"/>
      <c r="H4646"/>
      <c r="I4646"/>
      <c r="J4646"/>
      <c r="K4646"/>
      <c r="L4646"/>
    </row>
    <row r="4647" spans="1:12" ht="16" x14ac:dyDescent="0.2">
      <c r="A4647"/>
      <c r="B4647"/>
      <c r="C4647"/>
      <c r="D4647"/>
      <c r="E4647"/>
      <c r="F4647"/>
      <c r="G4647"/>
      <c r="H4647"/>
      <c r="I4647"/>
      <c r="J4647"/>
      <c r="K4647"/>
      <c r="L4647"/>
    </row>
    <row r="4648" spans="1:12" ht="16" x14ac:dyDescent="0.2">
      <c r="A4648"/>
      <c r="B4648"/>
      <c r="C4648"/>
      <c r="D4648"/>
      <c r="E4648"/>
      <c r="F4648"/>
      <c r="G4648"/>
      <c r="H4648"/>
      <c r="I4648"/>
      <c r="J4648"/>
      <c r="K4648"/>
      <c r="L4648"/>
    </row>
    <row r="4649" spans="1:12" ht="16" x14ac:dyDescent="0.2">
      <c r="A4649"/>
      <c r="B4649"/>
      <c r="C4649"/>
      <c r="D4649"/>
      <c r="E4649"/>
      <c r="F4649"/>
      <c r="G4649"/>
      <c r="H4649"/>
      <c r="I4649"/>
      <c r="J4649"/>
      <c r="K4649"/>
      <c r="L4649"/>
    </row>
    <row r="4650" spans="1:12" ht="16" x14ac:dyDescent="0.2">
      <c r="A4650"/>
      <c r="B4650"/>
      <c r="C4650"/>
      <c r="D4650"/>
      <c r="E4650"/>
      <c r="F4650"/>
      <c r="G4650"/>
      <c r="H4650"/>
      <c r="I4650"/>
      <c r="J4650"/>
      <c r="K4650"/>
      <c r="L4650"/>
    </row>
    <row r="4651" spans="1:12" ht="16" x14ac:dyDescent="0.2">
      <c r="A4651"/>
      <c r="B4651"/>
      <c r="C4651"/>
      <c r="D4651"/>
      <c r="E4651"/>
      <c r="F4651"/>
      <c r="G4651"/>
      <c r="H4651"/>
      <c r="I4651"/>
      <c r="J4651"/>
      <c r="K4651"/>
      <c r="L4651"/>
    </row>
    <row r="4652" spans="1:12" ht="16" x14ac:dyDescent="0.2">
      <c r="A4652"/>
      <c r="B4652"/>
      <c r="C4652"/>
      <c r="D4652"/>
      <c r="E4652"/>
      <c r="F4652"/>
      <c r="G4652"/>
      <c r="H4652"/>
      <c r="I4652"/>
      <c r="J4652"/>
      <c r="K4652"/>
      <c r="L4652"/>
    </row>
    <row r="4653" spans="1:12" ht="16" x14ac:dyDescent="0.2">
      <c r="A4653"/>
      <c r="B4653"/>
      <c r="C4653"/>
      <c r="D4653"/>
      <c r="E4653"/>
      <c r="F4653"/>
      <c r="G4653"/>
      <c r="H4653"/>
      <c r="I4653"/>
      <c r="J4653"/>
      <c r="K4653"/>
      <c r="L4653"/>
    </row>
    <row r="4654" spans="1:12" ht="16" x14ac:dyDescent="0.2">
      <c r="A4654"/>
      <c r="B4654"/>
      <c r="C4654"/>
      <c r="D4654"/>
      <c r="E4654"/>
      <c r="F4654"/>
      <c r="G4654"/>
      <c r="H4654"/>
      <c r="I4654"/>
      <c r="J4654"/>
      <c r="K4654"/>
      <c r="L4654"/>
    </row>
    <row r="4655" spans="1:12" ht="16" x14ac:dyDescent="0.2">
      <c r="A4655"/>
      <c r="B4655"/>
      <c r="C4655"/>
      <c r="D4655"/>
      <c r="E4655"/>
      <c r="F4655"/>
      <c r="G4655"/>
      <c r="H4655"/>
      <c r="I4655"/>
      <c r="J4655"/>
      <c r="K4655"/>
      <c r="L4655"/>
    </row>
    <row r="4656" spans="1:12" ht="16" x14ac:dyDescent="0.2">
      <c r="A4656"/>
      <c r="B4656"/>
      <c r="C4656"/>
      <c r="D4656"/>
      <c r="E4656"/>
      <c r="F4656"/>
      <c r="G4656"/>
      <c r="H4656"/>
      <c r="I4656"/>
      <c r="J4656"/>
      <c r="K4656"/>
      <c r="L4656"/>
    </row>
    <row r="4657" spans="1:12" ht="16" x14ac:dyDescent="0.2">
      <c r="A4657"/>
      <c r="B4657"/>
      <c r="C4657"/>
      <c r="D4657"/>
      <c r="E4657"/>
      <c r="F4657"/>
      <c r="G4657"/>
      <c r="H4657"/>
      <c r="I4657"/>
      <c r="J4657"/>
      <c r="K4657"/>
      <c r="L4657"/>
    </row>
    <row r="4658" spans="1:12" ht="16" x14ac:dyDescent="0.2">
      <c r="A4658"/>
      <c r="B4658"/>
      <c r="C4658"/>
      <c r="D4658"/>
      <c r="E4658"/>
      <c r="F4658"/>
      <c r="G4658"/>
      <c r="H4658"/>
      <c r="I4658"/>
      <c r="J4658"/>
      <c r="K4658"/>
      <c r="L4658"/>
    </row>
    <row r="4659" spans="1:12" ht="16" x14ac:dyDescent="0.2">
      <c r="A4659"/>
      <c r="B4659"/>
      <c r="C4659"/>
      <c r="D4659"/>
      <c r="E4659"/>
      <c r="F4659"/>
      <c r="G4659"/>
      <c r="H4659"/>
      <c r="I4659"/>
      <c r="J4659"/>
      <c r="K4659"/>
      <c r="L4659"/>
    </row>
    <row r="4660" spans="1:12" ht="16" x14ac:dyDescent="0.2">
      <c r="A4660"/>
      <c r="B4660"/>
      <c r="C4660"/>
      <c r="D4660"/>
      <c r="E4660"/>
      <c r="F4660"/>
      <c r="G4660"/>
      <c r="H4660"/>
      <c r="I4660"/>
      <c r="J4660"/>
      <c r="K4660"/>
      <c r="L4660"/>
    </row>
    <row r="4661" spans="1:12" ht="16" x14ac:dyDescent="0.2">
      <c r="A4661"/>
      <c r="B4661"/>
      <c r="C4661"/>
      <c r="D4661"/>
      <c r="E4661"/>
      <c r="F4661"/>
      <c r="G4661"/>
      <c r="H4661"/>
      <c r="I4661"/>
      <c r="J4661"/>
      <c r="K4661"/>
      <c r="L4661"/>
    </row>
    <row r="4662" spans="1:12" ht="16" x14ac:dyDescent="0.2">
      <c r="A4662"/>
      <c r="B4662"/>
      <c r="C4662"/>
      <c r="D4662"/>
      <c r="E4662"/>
      <c r="F4662"/>
      <c r="G4662"/>
      <c r="H4662"/>
      <c r="I4662"/>
      <c r="J4662"/>
      <c r="K4662"/>
      <c r="L4662"/>
    </row>
    <row r="4663" spans="1:12" ht="16" x14ac:dyDescent="0.2">
      <c r="A4663"/>
      <c r="B4663"/>
      <c r="C4663"/>
      <c r="D4663"/>
      <c r="E4663"/>
      <c r="F4663"/>
      <c r="G4663"/>
      <c r="H4663"/>
      <c r="I4663"/>
      <c r="J4663"/>
      <c r="K4663"/>
      <c r="L4663"/>
    </row>
    <row r="4664" spans="1:12" ht="16" x14ac:dyDescent="0.2">
      <c r="A4664"/>
      <c r="B4664"/>
      <c r="C4664"/>
      <c r="D4664"/>
      <c r="E4664"/>
      <c r="F4664"/>
      <c r="G4664"/>
      <c r="H4664"/>
      <c r="I4664"/>
      <c r="J4664"/>
      <c r="K4664"/>
      <c r="L4664"/>
    </row>
    <row r="4665" spans="1:12" ht="16" x14ac:dyDescent="0.2">
      <c r="A4665"/>
      <c r="B4665"/>
      <c r="C4665"/>
      <c r="D4665"/>
      <c r="E4665"/>
      <c r="F4665"/>
      <c r="G4665"/>
      <c r="H4665"/>
      <c r="I4665"/>
      <c r="J4665"/>
      <c r="K4665"/>
      <c r="L4665"/>
    </row>
    <row r="4666" spans="1:12" ht="16" x14ac:dyDescent="0.2">
      <c r="A4666"/>
      <c r="B4666"/>
      <c r="C4666"/>
      <c r="D4666"/>
      <c r="E4666"/>
      <c r="F4666"/>
      <c r="G4666"/>
      <c r="H4666"/>
      <c r="I4666"/>
      <c r="J4666"/>
      <c r="K4666"/>
      <c r="L4666"/>
    </row>
    <row r="4667" spans="1:12" ht="16" x14ac:dyDescent="0.2">
      <c r="A4667"/>
      <c r="B4667"/>
      <c r="C4667"/>
      <c r="D4667"/>
      <c r="E4667"/>
      <c r="F4667"/>
      <c r="G4667"/>
      <c r="H4667"/>
      <c r="I4667"/>
      <c r="J4667"/>
      <c r="K4667"/>
      <c r="L4667"/>
    </row>
    <row r="4668" spans="1:12" ht="16" x14ac:dyDescent="0.2">
      <c r="A4668"/>
      <c r="B4668"/>
      <c r="C4668"/>
      <c r="D4668"/>
      <c r="E4668"/>
      <c r="F4668"/>
      <c r="G4668"/>
      <c r="H4668"/>
      <c r="I4668"/>
      <c r="J4668"/>
      <c r="K4668"/>
      <c r="L4668"/>
    </row>
    <row r="4669" spans="1:12" ht="16" x14ac:dyDescent="0.2">
      <c r="A4669"/>
      <c r="B4669"/>
      <c r="C4669"/>
      <c r="D4669"/>
      <c r="E4669"/>
      <c r="F4669"/>
      <c r="G4669"/>
      <c r="H4669"/>
      <c r="I4669"/>
      <c r="J4669"/>
      <c r="K4669"/>
      <c r="L4669"/>
    </row>
    <row r="4670" spans="1:12" ht="16" x14ac:dyDescent="0.2">
      <c r="A4670"/>
      <c r="B4670"/>
      <c r="C4670"/>
      <c r="D4670"/>
      <c r="E4670"/>
      <c r="F4670"/>
      <c r="G4670"/>
      <c r="H4670"/>
      <c r="I4670"/>
      <c r="J4670"/>
      <c r="K4670"/>
      <c r="L4670"/>
    </row>
    <row r="4671" spans="1:12" ht="16" x14ac:dyDescent="0.2">
      <c r="A4671"/>
      <c r="B4671"/>
      <c r="C4671"/>
      <c r="D4671"/>
      <c r="E4671"/>
      <c r="F4671"/>
      <c r="G4671"/>
      <c r="H4671"/>
      <c r="I4671"/>
      <c r="J4671"/>
      <c r="K4671"/>
      <c r="L4671"/>
    </row>
    <row r="4672" spans="1:12" ht="16" x14ac:dyDescent="0.2">
      <c r="A4672"/>
      <c r="B4672"/>
      <c r="C4672"/>
      <c r="D4672"/>
      <c r="E4672"/>
      <c r="F4672"/>
      <c r="G4672"/>
      <c r="H4672"/>
      <c r="I4672"/>
      <c r="J4672"/>
      <c r="K4672"/>
      <c r="L4672"/>
    </row>
    <row r="4673" spans="1:12" ht="16" x14ac:dyDescent="0.2">
      <c r="A4673"/>
      <c r="B4673"/>
      <c r="C4673"/>
      <c r="D4673"/>
      <c r="E4673"/>
      <c r="F4673"/>
      <c r="G4673"/>
      <c r="H4673"/>
      <c r="I4673"/>
      <c r="J4673"/>
      <c r="K4673"/>
      <c r="L4673"/>
    </row>
    <row r="4674" spans="1:12" ht="16" x14ac:dyDescent="0.2">
      <c r="A4674"/>
      <c r="B4674"/>
      <c r="C4674"/>
      <c r="D4674"/>
      <c r="E4674"/>
      <c r="F4674"/>
      <c r="G4674"/>
      <c r="H4674"/>
      <c r="I4674"/>
      <c r="J4674"/>
      <c r="K4674"/>
      <c r="L4674"/>
    </row>
    <row r="4675" spans="1:12" ht="16" x14ac:dyDescent="0.2">
      <c r="A4675"/>
      <c r="B4675"/>
      <c r="C4675"/>
      <c r="D4675"/>
      <c r="E4675"/>
      <c r="F4675"/>
      <c r="G4675"/>
      <c r="H4675"/>
      <c r="I4675"/>
      <c r="J4675"/>
      <c r="K4675"/>
      <c r="L4675"/>
    </row>
    <row r="4676" spans="1:12" ht="16" x14ac:dyDescent="0.2">
      <c r="A4676"/>
      <c r="B4676"/>
      <c r="C4676"/>
      <c r="D4676"/>
      <c r="E4676"/>
      <c r="F4676"/>
      <c r="G4676"/>
      <c r="H4676"/>
      <c r="I4676"/>
      <c r="J4676"/>
      <c r="K4676"/>
      <c r="L4676"/>
    </row>
    <row r="4677" spans="1:12" ht="16" x14ac:dyDescent="0.2">
      <c r="A4677"/>
      <c r="B4677"/>
      <c r="C4677"/>
      <c r="D4677"/>
      <c r="E4677"/>
      <c r="F4677"/>
      <c r="G4677"/>
      <c r="H4677"/>
      <c r="I4677"/>
      <c r="J4677"/>
      <c r="K4677"/>
      <c r="L4677"/>
    </row>
    <row r="4678" spans="1:12" ht="16" x14ac:dyDescent="0.2">
      <c r="A4678"/>
      <c r="B4678"/>
      <c r="C4678"/>
      <c r="D4678"/>
      <c r="E4678"/>
      <c r="F4678"/>
      <c r="G4678"/>
      <c r="H4678"/>
      <c r="I4678"/>
      <c r="J4678"/>
      <c r="K4678"/>
      <c r="L4678"/>
    </row>
    <row r="4679" spans="1:12" ht="16" x14ac:dyDescent="0.2">
      <c r="A4679"/>
      <c r="B4679"/>
      <c r="C4679"/>
      <c r="D4679"/>
      <c r="E4679"/>
      <c r="F4679"/>
      <c r="G4679"/>
      <c r="H4679"/>
      <c r="I4679"/>
      <c r="J4679"/>
      <c r="K4679"/>
      <c r="L4679"/>
    </row>
    <row r="4680" spans="1:12" ht="16" x14ac:dyDescent="0.2">
      <c r="A4680"/>
      <c r="B4680"/>
      <c r="C4680"/>
      <c r="D4680"/>
      <c r="E4680"/>
      <c r="F4680"/>
      <c r="G4680"/>
      <c r="H4680"/>
      <c r="I4680"/>
      <c r="J4680"/>
      <c r="K4680"/>
      <c r="L4680"/>
    </row>
    <row r="4681" spans="1:12" ht="16" x14ac:dyDescent="0.2">
      <c r="A4681"/>
      <c r="B4681"/>
      <c r="C4681"/>
      <c r="D4681"/>
      <c r="E4681"/>
      <c r="F4681"/>
      <c r="G4681"/>
      <c r="H4681"/>
      <c r="I4681"/>
      <c r="J4681"/>
      <c r="K4681"/>
      <c r="L4681"/>
    </row>
    <row r="4682" spans="1:12" ht="16" x14ac:dyDescent="0.2">
      <c r="A4682"/>
      <c r="B4682"/>
      <c r="C4682"/>
      <c r="D4682"/>
      <c r="E4682"/>
      <c r="F4682"/>
      <c r="G4682"/>
      <c r="H4682"/>
      <c r="I4682"/>
      <c r="J4682"/>
      <c r="K4682"/>
      <c r="L4682"/>
    </row>
    <row r="4683" spans="1:12" ht="16" x14ac:dyDescent="0.2">
      <c r="A4683"/>
      <c r="B4683"/>
      <c r="C4683"/>
      <c r="D4683"/>
      <c r="E4683"/>
      <c r="F4683"/>
      <c r="G4683"/>
      <c r="H4683"/>
      <c r="I4683"/>
      <c r="J4683"/>
      <c r="K4683"/>
      <c r="L4683"/>
    </row>
    <row r="4684" spans="1:12" ht="16" x14ac:dyDescent="0.2">
      <c r="A4684"/>
      <c r="B4684"/>
      <c r="C4684"/>
      <c r="D4684"/>
      <c r="E4684"/>
      <c r="F4684"/>
      <c r="G4684"/>
      <c r="H4684"/>
      <c r="I4684"/>
      <c r="J4684"/>
      <c r="K4684"/>
      <c r="L4684"/>
    </row>
    <row r="4685" spans="1:12" ht="16" x14ac:dyDescent="0.2">
      <c r="A4685"/>
      <c r="B4685"/>
      <c r="C4685"/>
      <c r="D4685"/>
      <c r="E4685"/>
      <c r="F4685"/>
      <c r="G4685"/>
      <c r="H4685"/>
      <c r="I4685"/>
      <c r="J4685"/>
      <c r="K4685"/>
      <c r="L4685"/>
    </row>
    <row r="4686" spans="1:12" ht="16" x14ac:dyDescent="0.2">
      <c r="A4686"/>
      <c r="B4686"/>
      <c r="C4686"/>
      <c r="D4686"/>
      <c r="E4686"/>
      <c r="F4686"/>
      <c r="G4686"/>
      <c r="H4686"/>
      <c r="I4686"/>
      <c r="J4686"/>
      <c r="K4686"/>
      <c r="L4686"/>
    </row>
    <row r="4687" spans="1:12" ht="16" x14ac:dyDescent="0.2">
      <c r="A4687"/>
      <c r="B4687"/>
      <c r="C4687"/>
      <c r="D4687"/>
      <c r="E4687"/>
      <c r="F4687"/>
      <c r="G4687"/>
      <c r="H4687"/>
      <c r="I4687"/>
      <c r="J4687"/>
      <c r="K4687"/>
      <c r="L4687"/>
    </row>
    <row r="4688" spans="1:12" ht="16" x14ac:dyDescent="0.2">
      <c r="A4688"/>
      <c r="B4688"/>
      <c r="C4688"/>
      <c r="D4688"/>
      <c r="E4688"/>
      <c r="F4688"/>
      <c r="G4688"/>
      <c r="H4688"/>
      <c r="I4688"/>
      <c r="J4688"/>
      <c r="K4688"/>
      <c r="L4688"/>
    </row>
    <row r="4689" spans="1:12" ht="16" x14ac:dyDescent="0.2">
      <c r="A4689"/>
      <c r="B4689"/>
      <c r="C4689"/>
      <c r="D4689"/>
      <c r="E4689"/>
      <c r="F4689"/>
      <c r="G4689"/>
      <c r="H4689"/>
      <c r="I4689"/>
      <c r="J4689"/>
      <c r="K4689"/>
      <c r="L4689"/>
    </row>
    <row r="4690" spans="1:12" ht="16" x14ac:dyDescent="0.2">
      <c r="A4690"/>
      <c r="B4690"/>
      <c r="C4690"/>
      <c r="D4690"/>
      <c r="E4690"/>
      <c r="F4690"/>
      <c r="G4690"/>
      <c r="H4690"/>
      <c r="I4690"/>
      <c r="J4690"/>
      <c r="K4690"/>
      <c r="L4690"/>
    </row>
    <row r="4691" spans="1:12" ht="16" x14ac:dyDescent="0.2">
      <c r="A4691"/>
      <c r="B4691"/>
      <c r="C4691"/>
      <c r="D4691"/>
      <c r="E4691"/>
      <c r="F4691"/>
      <c r="G4691"/>
      <c r="H4691"/>
      <c r="I4691"/>
      <c r="J4691"/>
      <c r="K4691"/>
      <c r="L4691"/>
    </row>
    <row r="4692" spans="1:12" ht="16" x14ac:dyDescent="0.2">
      <c r="A4692"/>
      <c r="B4692"/>
      <c r="C4692"/>
      <c r="D4692"/>
      <c r="E4692"/>
      <c r="F4692"/>
      <c r="G4692"/>
      <c r="H4692"/>
      <c r="I4692"/>
      <c r="J4692"/>
      <c r="K4692"/>
      <c r="L4692"/>
    </row>
    <row r="4693" spans="1:12" ht="16" x14ac:dyDescent="0.2">
      <c r="A4693"/>
      <c r="B4693"/>
      <c r="C4693"/>
      <c r="D4693"/>
      <c r="E4693"/>
      <c r="F4693"/>
      <c r="G4693"/>
      <c r="H4693"/>
      <c r="I4693"/>
      <c r="J4693"/>
      <c r="K4693"/>
      <c r="L4693"/>
    </row>
    <row r="4694" spans="1:12" ht="16" x14ac:dyDescent="0.2">
      <c r="A4694"/>
      <c r="B4694"/>
      <c r="C4694"/>
      <c r="D4694"/>
      <c r="E4694"/>
      <c r="F4694"/>
      <c r="G4694"/>
      <c r="H4694"/>
      <c r="I4694"/>
      <c r="J4694"/>
      <c r="K4694"/>
      <c r="L4694"/>
    </row>
    <row r="4695" spans="1:12" ht="16" x14ac:dyDescent="0.2">
      <c r="A4695"/>
      <c r="B4695"/>
      <c r="C4695"/>
      <c r="D4695"/>
      <c r="E4695"/>
      <c r="F4695"/>
      <c r="G4695"/>
      <c r="H4695"/>
      <c r="I4695"/>
      <c r="J4695"/>
      <c r="K4695"/>
      <c r="L4695"/>
    </row>
    <row r="4696" spans="1:12" ht="16" x14ac:dyDescent="0.2">
      <c r="A4696"/>
      <c r="B4696"/>
      <c r="C4696"/>
      <c r="D4696"/>
      <c r="E4696"/>
      <c r="F4696"/>
      <c r="G4696"/>
      <c r="H4696"/>
      <c r="I4696"/>
      <c r="J4696"/>
      <c r="K4696"/>
      <c r="L4696"/>
    </row>
    <row r="4697" spans="1:12" ht="16" x14ac:dyDescent="0.2">
      <c r="A4697"/>
      <c r="B4697"/>
      <c r="C4697"/>
      <c r="D4697"/>
      <c r="E4697"/>
      <c r="F4697"/>
      <c r="G4697"/>
      <c r="H4697"/>
      <c r="I4697"/>
      <c r="J4697"/>
      <c r="K4697"/>
      <c r="L4697"/>
    </row>
    <row r="4698" spans="1:12" ht="16" x14ac:dyDescent="0.2">
      <c r="A4698"/>
      <c r="B4698"/>
      <c r="C4698"/>
      <c r="D4698"/>
      <c r="E4698"/>
      <c r="F4698"/>
      <c r="G4698"/>
      <c r="H4698"/>
      <c r="I4698"/>
      <c r="J4698"/>
      <c r="K4698"/>
      <c r="L4698"/>
    </row>
    <row r="4699" spans="1:12" ht="16" x14ac:dyDescent="0.2">
      <c r="A4699"/>
      <c r="B4699"/>
      <c r="C4699"/>
      <c r="D4699"/>
      <c r="E4699"/>
      <c r="F4699"/>
      <c r="G4699"/>
      <c r="H4699"/>
      <c r="I4699"/>
      <c r="J4699"/>
      <c r="K4699"/>
      <c r="L4699"/>
    </row>
    <row r="4700" spans="1:12" ht="16" x14ac:dyDescent="0.2">
      <c r="A4700"/>
      <c r="B4700"/>
      <c r="C4700"/>
      <c r="D4700"/>
      <c r="E4700"/>
      <c r="F4700"/>
      <c r="G4700"/>
      <c r="H4700"/>
      <c r="I4700"/>
      <c r="J4700"/>
      <c r="K4700"/>
      <c r="L4700"/>
    </row>
    <row r="4701" spans="1:12" ht="16" x14ac:dyDescent="0.2">
      <c r="A4701"/>
      <c r="B4701"/>
      <c r="C4701"/>
      <c r="D4701"/>
      <c r="E4701"/>
      <c r="F4701"/>
      <c r="G4701"/>
      <c r="H4701"/>
      <c r="I4701"/>
      <c r="J4701"/>
      <c r="K4701"/>
      <c r="L4701"/>
    </row>
    <row r="4702" spans="1:12" ht="16" x14ac:dyDescent="0.2">
      <c r="A4702"/>
      <c r="B4702"/>
      <c r="C4702"/>
      <c r="D4702"/>
      <c r="E4702"/>
      <c r="F4702"/>
      <c r="G4702"/>
      <c r="H4702"/>
      <c r="I4702"/>
      <c r="J4702"/>
      <c r="K4702"/>
      <c r="L4702"/>
    </row>
    <row r="4703" spans="1:12" ht="16" x14ac:dyDescent="0.2">
      <c r="A4703"/>
      <c r="B4703"/>
      <c r="C4703"/>
      <c r="D4703"/>
      <c r="E4703"/>
      <c r="F4703"/>
      <c r="G4703"/>
      <c r="H4703"/>
      <c r="I4703"/>
      <c r="J4703"/>
      <c r="K4703"/>
      <c r="L4703"/>
    </row>
    <row r="4704" spans="1:12" ht="16" x14ac:dyDescent="0.2">
      <c r="A4704"/>
      <c r="B4704"/>
      <c r="C4704"/>
      <c r="D4704"/>
      <c r="E4704"/>
      <c r="F4704"/>
      <c r="G4704"/>
      <c r="H4704"/>
      <c r="I4704"/>
      <c r="J4704"/>
      <c r="K4704"/>
      <c r="L4704"/>
    </row>
    <row r="4705" spans="1:12" ht="16" x14ac:dyDescent="0.2">
      <c r="A4705"/>
      <c r="B4705"/>
      <c r="C4705"/>
      <c r="D4705"/>
      <c r="E4705"/>
      <c r="F4705"/>
      <c r="G4705"/>
      <c r="H4705"/>
      <c r="I4705"/>
      <c r="J4705"/>
      <c r="K4705"/>
      <c r="L4705"/>
    </row>
    <row r="4706" spans="1:12" ht="16" x14ac:dyDescent="0.2">
      <c r="A4706"/>
      <c r="B4706"/>
      <c r="C4706"/>
      <c r="D4706"/>
      <c r="E4706"/>
      <c r="F4706"/>
      <c r="G4706"/>
      <c r="H4706"/>
      <c r="I4706"/>
      <c r="J4706"/>
      <c r="K4706"/>
      <c r="L4706"/>
    </row>
    <row r="4707" spans="1:12" ht="16" x14ac:dyDescent="0.2">
      <c r="A4707"/>
      <c r="B4707"/>
      <c r="C4707"/>
      <c r="D4707"/>
      <c r="E4707"/>
      <c r="F4707"/>
      <c r="G4707"/>
      <c r="H4707"/>
      <c r="I4707"/>
      <c r="J4707"/>
      <c r="K4707"/>
      <c r="L4707"/>
    </row>
    <row r="4708" spans="1:12" ht="16" x14ac:dyDescent="0.2">
      <c r="A4708"/>
      <c r="B4708"/>
      <c r="C4708"/>
      <c r="D4708"/>
      <c r="E4708"/>
      <c r="F4708"/>
      <c r="G4708"/>
      <c r="H4708"/>
      <c r="I4708"/>
      <c r="J4708"/>
      <c r="K4708"/>
      <c r="L4708"/>
    </row>
    <row r="4709" spans="1:12" ht="16" x14ac:dyDescent="0.2">
      <c r="A4709"/>
      <c r="B4709"/>
      <c r="C4709"/>
      <c r="D4709"/>
      <c r="E4709"/>
      <c r="F4709"/>
      <c r="G4709"/>
      <c r="H4709"/>
      <c r="I4709"/>
      <c r="J4709"/>
      <c r="K4709"/>
      <c r="L4709"/>
    </row>
    <row r="4710" spans="1:12" ht="16" x14ac:dyDescent="0.2">
      <c r="A4710"/>
      <c r="B4710"/>
      <c r="C4710"/>
      <c r="D4710"/>
      <c r="E4710"/>
      <c r="F4710"/>
      <c r="G4710"/>
      <c r="H4710"/>
      <c r="I4710"/>
      <c r="J4710"/>
      <c r="K4710"/>
      <c r="L4710"/>
    </row>
    <row r="4711" spans="1:12" ht="16" x14ac:dyDescent="0.2">
      <c r="A4711"/>
      <c r="B4711"/>
      <c r="C4711"/>
      <c r="D4711"/>
      <c r="E4711"/>
      <c r="F4711"/>
      <c r="G4711"/>
      <c r="H4711"/>
      <c r="I4711"/>
      <c r="J4711"/>
      <c r="K4711"/>
      <c r="L4711"/>
    </row>
    <row r="4712" spans="1:12" ht="16" x14ac:dyDescent="0.2">
      <c r="A4712"/>
      <c r="B4712"/>
      <c r="C4712"/>
      <c r="D4712"/>
      <c r="E4712"/>
      <c r="F4712"/>
      <c r="G4712"/>
      <c r="H4712"/>
      <c r="I4712"/>
      <c r="J4712"/>
      <c r="K4712"/>
      <c r="L4712"/>
    </row>
    <row r="4713" spans="1:12" ht="16" x14ac:dyDescent="0.2">
      <c r="A4713"/>
      <c r="B4713"/>
      <c r="C4713"/>
      <c r="D4713"/>
      <c r="E4713"/>
      <c r="F4713"/>
      <c r="G4713"/>
      <c r="H4713"/>
      <c r="I4713"/>
      <c r="J4713"/>
      <c r="K4713"/>
      <c r="L4713"/>
    </row>
    <row r="4714" spans="1:12" ht="16" x14ac:dyDescent="0.2">
      <c r="A4714"/>
      <c r="B4714"/>
      <c r="C4714"/>
      <c r="D4714"/>
      <c r="E4714"/>
      <c r="F4714"/>
      <c r="G4714"/>
      <c r="H4714"/>
      <c r="I4714"/>
      <c r="J4714"/>
      <c r="K4714"/>
      <c r="L4714"/>
    </row>
    <row r="4715" spans="1:12" ht="16" x14ac:dyDescent="0.2">
      <c r="A4715"/>
      <c r="B4715"/>
      <c r="C4715"/>
      <c r="D4715"/>
      <c r="E4715"/>
      <c r="F4715"/>
      <c r="G4715"/>
      <c r="H4715"/>
      <c r="I4715"/>
      <c r="J4715"/>
      <c r="K4715"/>
      <c r="L4715"/>
    </row>
    <row r="4716" spans="1:12" ht="16" x14ac:dyDescent="0.2">
      <c r="A4716"/>
      <c r="B4716"/>
      <c r="C4716"/>
      <c r="D4716"/>
      <c r="E4716"/>
      <c r="F4716"/>
      <c r="G4716"/>
      <c r="H4716"/>
      <c r="I4716"/>
      <c r="J4716"/>
      <c r="K4716"/>
      <c r="L4716"/>
    </row>
    <row r="4717" spans="1:12" ht="16" x14ac:dyDescent="0.2">
      <c r="A4717"/>
      <c r="B4717"/>
      <c r="C4717"/>
      <c r="D4717"/>
      <c r="E4717"/>
      <c r="F4717"/>
      <c r="G4717"/>
      <c r="H4717"/>
      <c r="I4717"/>
      <c r="J4717"/>
      <c r="K4717"/>
      <c r="L4717"/>
    </row>
    <row r="4718" spans="1:12" ht="16" x14ac:dyDescent="0.2">
      <c r="A4718"/>
      <c r="B4718"/>
      <c r="C4718"/>
      <c r="D4718"/>
      <c r="E4718"/>
      <c r="F4718"/>
      <c r="G4718"/>
      <c r="H4718"/>
      <c r="I4718"/>
      <c r="J4718"/>
      <c r="K4718"/>
      <c r="L4718"/>
    </row>
    <row r="4719" spans="1:12" ht="16" x14ac:dyDescent="0.2">
      <c r="A4719"/>
      <c r="B4719"/>
      <c r="C4719"/>
      <c r="D4719"/>
      <c r="E4719"/>
      <c r="F4719"/>
      <c r="G4719"/>
      <c r="H4719"/>
      <c r="I4719"/>
      <c r="J4719"/>
      <c r="K4719"/>
      <c r="L4719"/>
    </row>
    <row r="4720" spans="1:12" ht="16" x14ac:dyDescent="0.2">
      <c r="A4720"/>
      <c r="B4720"/>
      <c r="C4720"/>
      <c r="D4720"/>
      <c r="E4720"/>
      <c r="F4720"/>
      <c r="G4720"/>
      <c r="H4720"/>
      <c r="I4720"/>
      <c r="J4720"/>
      <c r="K4720"/>
      <c r="L4720"/>
    </row>
    <row r="4721" spans="1:12" ht="16" x14ac:dyDescent="0.2">
      <c r="A4721"/>
      <c r="B4721"/>
      <c r="C4721"/>
      <c r="D4721"/>
      <c r="E4721"/>
      <c r="F4721"/>
      <c r="G4721"/>
      <c r="H4721"/>
      <c r="I4721"/>
      <c r="J4721"/>
      <c r="K4721"/>
      <c r="L4721"/>
    </row>
    <row r="4722" spans="1:12" ht="16" x14ac:dyDescent="0.2">
      <c r="A4722"/>
      <c r="B4722"/>
      <c r="C4722"/>
      <c r="D4722"/>
      <c r="E4722"/>
      <c r="F4722"/>
      <c r="G4722"/>
      <c r="H4722"/>
      <c r="I4722"/>
      <c r="J4722"/>
      <c r="K4722"/>
      <c r="L4722"/>
    </row>
    <row r="4723" spans="1:12" ht="16" x14ac:dyDescent="0.2">
      <c r="A4723"/>
      <c r="B4723"/>
      <c r="C4723"/>
      <c r="D4723"/>
      <c r="E4723"/>
      <c r="F4723"/>
      <c r="G4723"/>
      <c r="H4723"/>
      <c r="I4723"/>
      <c r="J4723"/>
      <c r="K4723"/>
      <c r="L4723"/>
    </row>
    <row r="4724" spans="1:12" ht="16" x14ac:dyDescent="0.2">
      <c r="A4724"/>
      <c r="B4724"/>
      <c r="C4724"/>
      <c r="D4724"/>
      <c r="E4724"/>
      <c r="F4724"/>
      <c r="G4724"/>
      <c r="H4724"/>
      <c r="I4724"/>
      <c r="J4724"/>
      <c r="K4724"/>
      <c r="L4724"/>
    </row>
    <row r="4725" spans="1:12" ht="16" x14ac:dyDescent="0.2">
      <c r="A4725"/>
      <c r="B4725"/>
      <c r="C4725"/>
      <c r="D4725"/>
      <c r="E4725"/>
      <c r="F4725"/>
      <c r="G4725"/>
      <c r="H4725"/>
      <c r="I4725"/>
      <c r="J4725"/>
      <c r="K4725"/>
      <c r="L4725"/>
    </row>
    <row r="4726" spans="1:12" ht="16" x14ac:dyDescent="0.2">
      <c r="A4726"/>
      <c r="B4726"/>
      <c r="C4726"/>
      <c r="D4726"/>
      <c r="E4726"/>
      <c r="F4726"/>
      <c r="G4726"/>
      <c r="H4726"/>
      <c r="I4726"/>
      <c r="J4726"/>
      <c r="K4726"/>
      <c r="L4726"/>
    </row>
    <row r="4727" spans="1:12" ht="16" x14ac:dyDescent="0.2">
      <c r="A4727"/>
      <c r="B4727"/>
      <c r="C4727"/>
      <c r="D4727"/>
      <c r="E4727"/>
      <c r="F4727"/>
      <c r="G4727"/>
      <c r="H4727"/>
      <c r="I4727"/>
      <c r="J4727"/>
      <c r="K4727"/>
      <c r="L4727"/>
    </row>
    <row r="4728" spans="1:12" ht="16" x14ac:dyDescent="0.2">
      <c r="A4728"/>
      <c r="B4728"/>
      <c r="C4728"/>
      <c r="D4728"/>
      <c r="E4728"/>
      <c r="F4728"/>
      <c r="G4728"/>
      <c r="H4728"/>
      <c r="I4728"/>
      <c r="J4728"/>
      <c r="K4728"/>
      <c r="L4728"/>
    </row>
    <row r="4729" spans="1:12" ht="16" x14ac:dyDescent="0.2">
      <c r="A4729"/>
      <c r="B4729"/>
      <c r="C4729"/>
      <c r="D4729"/>
      <c r="E4729"/>
      <c r="F4729"/>
      <c r="G4729"/>
      <c r="H4729"/>
      <c r="I4729"/>
      <c r="J4729"/>
      <c r="K4729"/>
      <c r="L4729"/>
    </row>
    <row r="4730" spans="1:12" ht="16" x14ac:dyDescent="0.2">
      <c r="A4730"/>
      <c r="B4730"/>
      <c r="C4730"/>
      <c r="D4730"/>
      <c r="E4730"/>
      <c r="F4730"/>
      <c r="G4730"/>
      <c r="H4730"/>
      <c r="I4730"/>
      <c r="J4730"/>
      <c r="K4730"/>
      <c r="L4730"/>
    </row>
    <row r="4731" spans="1:12" ht="16" x14ac:dyDescent="0.2">
      <c r="A4731"/>
      <c r="B4731"/>
      <c r="C4731"/>
      <c r="D4731"/>
      <c r="E4731"/>
      <c r="F4731"/>
      <c r="G4731"/>
      <c r="H4731"/>
      <c r="I4731"/>
      <c r="J4731"/>
      <c r="K4731"/>
      <c r="L4731"/>
    </row>
    <row r="4732" spans="1:12" ht="16" x14ac:dyDescent="0.2">
      <c r="A4732"/>
      <c r="B4732"/>
      <c r="C4732"/>
      <c r="D4732"/>
      <c r="E4732"/>
      <c r="F4732"/>
      <c r="G4732"/>
      <c r="H4732"/>
      <c r="I4732"/>
      <c r="J4732"/>
      <c r="K4732"/>
      <c r="L4732"/>
    </row>
    <row r="4733" spans="1:12" ht="16" x14ac:dyDescent="0.2">
      <c r="A4733"/>
      <c r="B4733"/>
      <c r="C4733"/>
      <c r="D4733"/>
      <c r="E4733"/>
      <c r="F4733"/>
      <c r="G4733"/>
      <c r="H4733"/>
      <c r="I4733"/>
      <c r="J4733"/>
      <c r="K4733"/>
      <c r="L4733"/>
    </row>
    <row r="4734" spans="1:12" ht="16" x14ac:dyDescent="0.2">
      <c r="A4734"/>
      <c r="B4734"/>
      <c r="C4734"/>
      <c r="D4734"/>
      <c r="E4734"/>
      <c r="F4734"/>
      <c r="G4734"/>
      <c r="H4734"/>
      <c r="I4734"/>
      <c r="J4734"/>
      <c r="K4734"/>
      <c r="L4734"/>
    </row>
    <row r="4735" spans="1:12" ht="16" x14ac:dyDescent="0.2">
      <c r="A4735"/>
      <c r="B4735"/>
      <c r="C4735"/>
      <c r="D4735"/>
      <c r="E4735"/>
      <c r="F4735"/>
      <c r="G4735"/>
      <c r="H4735"/>
      <c r="I4735"/>
      <c r="J4735"/>
      <c r="K4735"/>
      <c r="L4735"/>
    </row>
    <row r="4736" spans="1:12" ht="16" x14ac:dyDescent="0.2">
      <c r="A4736"/>
      <c r="B4736"/>
      <c r="C4736"/>
      <c r="D4736"/>
      <c r="E4736"/>
      <c r="F4736"/>
      <c r="G4736"/>
      <c r="H4736"/>
      <c r="I4736"/>
      <c r="J4736"/>
      <c r="K4736"/>
      <c r="L4736"/>
    </row>
    <row r="4737" spans="1:12" ht="16" x14ac:dyDescent="0.2">
      <c r="A4737"/>
      <c r="B4737"/>
      <c r="C4737"/>
      <c r="D4737"/>
      <c r="E4737"/>
      <c r="F4737"/>
      <c r="G4737"/>
      <c r="H4737"/>
      <c r="I4737"/>
      <c r="J4737"/>
      <c r="K4737"/>
      <c r="L4737"/>
    </row>
    <row r="4738" spans="1:12" ht="16" x14ac:dyDescent="0.2">
      <c r="A4738"/>
      <c r="B4738"/>
      <c r="C4738"/>
      <c r="D4738"/>
      <c r="E4738"/>
      <c r="F4738"/>
      <c r="G4738"/>
      <c r="H4738"/>
      <c r="I4738"/>
      <c r="J4738"/>
      <c r="K4738"/>
      <c r="L4738"/>
    </row>
    <row r="4739" spans="1:12" ht="16" x14ac:dyDescent="0.2">
      <c r="A4739"/>
      <c r="B4739"/>
      <c r="C4739"/>
      <c r="D4739"/>
      <c r="E4739"/>
      <c r="F4739"/>
      <c r="G4739"/>
      <c r="H4739"/>
      <c r="I4739"/>
      <c r="J4739"/>
      <c r="K4739"/>
      <c r="L4739"/>
    </row>
    <row r="4740" spans="1:12" ht="16" x14ac:dyDescent="0.2">
      <c r="A4740"/>
      <c r="B4740"/>
      <c r="C4740"/>
      <c r="D4740"/>
      <c r="E4740"/>
      <c r="F4740"/>
      <c r="G4740"/>
      <c r="H4740"/>
      <c r="I4740"/>
      <c r="J4740"/>
      <c r="K4740"/>
      <c r="L4740"/>
    </row>
    <row r="4741" spans="1:12" ht="16" x14ac:dyDescent="0.2">
      <c r="A4741"/>
      <c r="B4741"/>
      <c r="C4741"/>
      <c r="D4741"/>
      <c r="E4741"/>
      <c r="F4741"/>
      <c r="G4741"/>
      <c r="H4741"/>
      <c r="I4741"/>
      <c r="J4741"/>
      <c r="K4741"/>
      <c r="L4741"/>
    </row>
    <row r="4742" spans="1:12" ht="16" x14ac:dyDescent="0.2">
      <c r="A4742"/>
      <c r="B4742"/>
      <c r="C4742"/>
      <c r="D4742"/>
      <c r="E4742"/>
      <c r="F4742"/>
      <c r="G4742"/>
      <c r="H4742"/>
      <c r="I4742"/>
      <c r="J4742"/>
      <c r="K4742"/>
      <c r="L4742"/>
    </row>
    <row r="4743" spans="1:12" ht="16" x14ac:dyDescent="0.2">
      <c r="A4743"/>
      <c r="B4743"/>
      <c r="C4743"/>
      <c r="D4743"/>
      <c r="E4743"/>
      <c r="F4743"/>
      <c r="G4743"/>
      <c r="H4743"/>
      <c r="I4743"/>
      <c r="J4743"/>
      <c r="K4743"/>
      <c r="L4743"/>
    </row>
    <row r="4744" spans="1:12" ht="16" x14ac:dyDescent="0.2">
      <c r="A4744"/>
      <c r="B4744"/>
      <c r="C4744"/>
      <c r="D4744"/>
      <c r="E4744"/>
      <c r="F4744"/>
      <c r="G4744"/>
      <c r="H4744"/>
      <c r="I4744"/>
      <c r="J4744"/>
      <c r="K4744"/>
      <c r="L4744"/>
    </row>
    <row r="4745" spans="1:12" ht="16" x14ac:dyDescent="0.2">
      <c r="A4745"/>
      <c r="B4745"/>
      <c r="C4745"/>
      <c r="D4745"/>
      <c r="E4745"/>
      <c r="F4745"/>
      <c r="G4745"/>
      <c r="H4745"/>
      <c r="I4745"/>
      <c r="J4745"/>
      <c r="K4745"/>
      <c r="L4745"/>
    </row>
    <row r="4746" spans="1:12" ht="16" x14ac:dyDescent="0.2">
      <c r="A4746"/>
      <c r="B4746"/>
      <c r="C4746"/>
      <c r="D4746"/>
      <c r="E4746"/>
      <c r="F4746"/>
      <c r="G4746"/>
      <c r="H4746"/>
      <c r="I4746"/>
      <c r="J4746"/>
      <c r="K4746"/>
      <c r="L4746"/>
    </row>
    <row r="4747" spans="1:12" ht="16" x14ac:dyDescent="0.2">
      <c r="A4747"/>
      <c r="B4747"/>
      <c r="C4747"/>
      <c r="D4747"/>
      <c r="E4747"/>
      <c r="F4747"/>
      <c r="G4747"/>
      <c r="H4747"/>
      <c r="I4747"/>
      <c r="J4747"/>
      <c r="K4747"/>
      <c r="L4747"/>
    </row>
    <row r="4748" spans="1:12" ht="16" x14ac:dyDescent="0.2">
      <c r="A4748"/>
      <c r="B4748"/>
      <c r="C4748"/>
      <c r="D4748"/>
      <c r="E4748"/>
      <c r="F4748"/>
      <c r="G4748"/>
      <c r="H4748"/>
      <c r="I4748"/>
      <c r="J4748"/>
      <c r="K4748"/>
      <c r="L4748"/>
    </row>
    <row r="4749" spans="1:12" ht="16" x14ac:dyDescent="0.2">
      <c r="A4749"/>
      <c r="B4749"/>
      <c r="C4749"/>
      <c r="D4749"/>
      <c r="E4749"/>
      <c r="F4749"/>
      <c r="G4749"/>
      <c r="H4749"/>
      <c r="I4749"/>
      <c r="J4749"/>
      <c r="K4749"/>
      <c r="L4749"/>
    </row>
    <row r="4750" spans="1:12" ht="16" x14ac:dyDescent="0.2">
      <c r="A4750"/>
      <c r="B4750"/>
      <c r="C4750"/>
      <c r="D4750"/>
      <c r="E4750"/>
      <c r="F4750"/>
      <c r="G4750"/>
      <c r="H4750"/>
      <c r="I4750"/>
      <c r="J4750"/>
      <c r="K4750"/>
      <c r="L4750"/>
    </row>
    <row r="4751" spans="1:12" ht="16" x14ac:dyDescent="0.2">
      <c r="A4751"/>
      <c r="B4751"/>
      <c r="C4751"/>
      <c r="D4751"/>
      <c r="E4751"/>
      <c r="F4751"/>
      <c r="G4751"/>
      <c r="H4751"/>
      <c r="I4751"/>
      <c r="J4751"/>
      <c r="K4751"/>
      <c r="L4751"/>
    </row>
    <row r="4752" spans="1:12" ht="16" x14ac:dyDescent="0.2">
      <c r="A4752"/>
      <c r="B4752"/>
      <c r="C4752"/>
      <c r="D4752"/>
      <c r="E4752"/>
      <c r="F4752"/>
      <c r="G4752"/>
      <c r="H4752"/>
      <c r="I4752"/>
      <c r="J4752"/>
      <c r="K4752"/>
      <c r="L4752"/>
    </row>
    <row r="4753" spans="1:12" ht="16" x14ac:dyDescent="0.2">
      <c r="A4753"/>
      <c r="B4753"/>
      <c r="C4753"/>
      <c r="D4753"/>
      <c r="E4753"/>
      <c r="F4753"/>
      <c r="G4753"/>
      <c r="H4753"/>
      <c r="I4753"/>
      <c r="J4753"/>
      <c r="K4753"/>
      <c r="L4753"/>
    </row>
    <row r="4754" spans="1:12" ht="16" x14ac:dyDescent="0.2">
      <c r="A4754"/>
      <c r="B4754"/>
      <c r="C4754"/>
      <c r="D4754"/>
      <c r="E4754"/>
      <c r="F4754"/>
      <c r="G4754"/>
      <c r="H4754"/>
      <c r="I4754"/>
      <c r="J4754"/>
      <c r="K4754"/>
      <c r="L4754"/>
    </row>
    <row r="4755" spans="1:12" ht="16" x14ac:dyDescent="0.2">
      <c r="A4755"/>
      <c r="B4755"/>
      <c r="C4755"/>
      <c r="D4755"/>
      <c r="E4755"/>
      <c r="F4755"/>
      <c r="G4755"/>
      <c r="H4755"/>
      <c r="I4755"/>
      <c r="J4755"/>
      <c r="K4755"/>
      <c r="L4755"/>
    </row>
    <row r="4756" spans="1:12" ht="16" x14ac:dyDescent="0.2">
      <c r="A4756"/>
      <c r="B4756"/>
      <c r="C4756"/>
      <c r="D4756"/>
      <c r="E4756"/>
      <c r="F4756"/>
      <c r="G4756"/>
      <c r="H4756"/>
      <c r="I4756"/>
      <c r="J4756"/>
      <c r="K4756"/>
      <c r="L4756"/>
    </row>
    <row r="4757" spans="1:12" ht="16" x14ac:dyDescent="0.2">
      <c r="A4757"/>
      <c r="B4757"/>
      <c r="C4757"/>
      <c r="D4757"/>
      <c r="E4757"/>
      <c r="F4757"/>
      <c r="G4757"/>
      <c r="H4757"/>
      <c r="I4757"/>
      <c r="J4757"/>
      <c r="K4757"/>
      <c r="L4757"/>
    </row>
    <row r="4758" spans="1:12" ht="16" x14ac:dyDescent="0.2">
      <c r="A4758"/>
      <c r="B4758"/>
      <c r="C4758"/>
      <c r="D4758"/>
      <c r="E4758"/>
      <c r="F4758"/>
      <c r="G4758"/>
      <c r="H4758"/>
      <c r="I4758"/>
      <c r="J4758"/>
      <c r="K4758"/>
      <c r="L4758"/>
    </row>
    <row r="4759" spans="1:12" ht="16" x14ac:dyDescent="0.2">
      <c r="A4759"/>
      <c r="B4759"/>
      <c r="C4759"/>
      <c r="D4759"/>
      <c r="E4759"/>
      <c r="F4759"/>
      <c r="G4759"/>
      <c r="H4759"/>
      <c r="I4759"/>
      <c r="J4759"/>
      <c r="K4759"/>
      <c r="L4759"/>
    </row>
    <row r="4760" spans="1:12" ht="16" x14ac:dyDescent="0.2">
      <c r="A4760"/>
      <c r="B4760"/>
      <c r="C4760"/>
      <c r="D4760"/>
      <c r="E4760"/>
      <c r="F4760"/>
      <c r="G4760"/>
      <c r="H4760"/>
      <c r="I4760"/>
      <c r="J4760"/>
      <c r="K4760"/>
      <c r="L4760"/>
    </row>
    <row r="4761" spans="1:12" ht="16" x14ac:dyDescent="0.2">
      <c r="A4761"/>
      <c r="B4761"/>
      <c r="C4761"/>
      <c r="D4761"/>
      <c r="E4761"/>
      <c r="F4761"/>
      <c r="G4761"/>
      <c r="H4761"/>
      <c r="I4761"/>
      <c r="J4761"/>
      <c r="K4761"/>
      <c r="L4761"/>
    </row>
    <row r="4762" spans="1:12" ht="16" x14ac:dyDescent="0.2">
      <c r="A4762"/>
      <c r="B4762"/>
      <c r="C4762"/>
      <c r="D4762"/>
      <c r="E4762"/>
      <c r="F4762"/>
      <c r="G4762"/>
      <c r="H4762"/>
      <c r="I4762"/>
      <c r="J4762"/>
      <c r="K4762"/>
      <c r="L4762"/>
    </row>
    <row r="4763" spans="1:12" ht="16" x14ac:dyDescent="0.2">
      <c r="A4763"/>
      <c r="B4763"/>
      <c r="C4763"/>
      <c r="D4763"/>
      <c r="E4763"/>
      <c r="F4763"/>
      <c r="G4763"/>
      <c r="H4763"/>
      <c r="I4763"/>
      <c r="J4763"/>
      <c r="K4763"/>
      <c r="L4763"/>
    </row>
    <row r="4764" spans="1:12" ht="16" x14ac:dyDescent="0.2">
      <c r="A4764"/>
      <c r="B4764"/>
      <c r="C4764"/>
      <c r="D4764"/>
      <c r="E4764"/>
      <c r="F4764"/>
      <c r="G4764"/>
      <c r="H4764"/>
      <c r="I4764"/>
      <c r="J4764"/>
      <c r="K4764"/>
      <c r="L4764"/>
    </row>
    <row r="4765" spans="1:12" ht="16" x14ac:dyDescent="0.2">
      <c r="A4765"/>
      <c r="B4765"/>
      <c r="C4765"/>
      <c r="D4765"/>
      <c r="E4765"/>
      <c r="F4765"/>
      <c r="G4765"/>
      <c r="H4765"/>
      <c r="I4765"/>
      <c r="J4765"/>
      <c r="K4765"/>
      <c r="L4765"/>
    </row>
    <row r="4766" spans="1:12" ht="16" x14ac:dyDescent="0.2">
      <c r="A4766"/>
      <c r="B4766"/>
      <c r="C4766"/>
      <c r="D4766"/>
      <c r="E4766"/>
      <c r="F4766"/>
      <c r="G4766"/>
      <c r="H4766"/>
      <c r="I4766"/>
      <c r="J4766"/>
      <c r="K4766"/>
      <c r="L4766"/>
    </row>
    <row r="4767" spans="1:12" ht="16" x14ac:dyDescent="0.2">
      <c r="A4767"/>
      <c r="B4767"/>
      <c r="C4767"/>
      <c r="D4767"/>
      <c r="E4767"/>
      <c r="F4767"/>
      <c r="G4767"/>
      <c r="H4767"/>
      <c r="I4767"/>
      <c r="J4767"/>
      <c r="K4767"/>
      <c r="L4767"/>
    </row>
    <row r="4768" spans="1:12" ht="16" x14ac:dyDescent="0.2">
      <c r="A4768"/>
      <c r="B4768"/>
      <c r="C4768"/>
      <c r="D4768"/>
      <c r="E4768"/>
      <c r="F4768"/>
      <c r="G4768"/>
      <c r="H4768"/>
      <c r="I4768"/>
      <c r="J4768"/>
      <c r="K4768"/>
      <c r="L4768"/>
    </row>
    <row r="4769" spans="1:12" ht="16" x14ac:dyDescent="0.2">
      <c r="A4769"/>
      <c r="B4769"/>
      <c r="C4769"/>
      <c r="D4769"/>
      <c r="E4769"/>
      <c r="F4769"/>
      <c r="G4769"/>
      <c r="H4769"/>
      <c r="I4769"/>
      <c r="J4769"/>
      <c r="K4769"/>
      <c r="L4769"/>
    </row>
    <row r="4770" spans="1:12" ht="16" x14ac:dyDescent="0.2">
      <c r="A4770"/>
      <c r="B4770"/>
      <c r="C4770"/>
      <c r="D4770"/>
      <c r="E4770"/>
      <c r="F4770"/>
      <c r="G4770"/>
      <c r="H4770"/>
      <c r="I4770"/>
      <c r="J4770"/>
      <c r="K4770"/>
      <c r="L4770"/>
    </row>
    <row r="4771" spans="1:12" ht="16" x14ac:dyDescent="0.2">
      <c r="A4771"/>
      <c r="B4771"/>
      <c r="C4771"/>
      <c r="D4771"/>
      <c r="E4771"/>
      <c r="F4771"/>
      <c r="G4771"/>
      <c r="H4771"/>
      <c r="I4771"/>
      <c r="J4771"/>
      <c r="K4771"/>
      <c r="L4771"/>
    </row>
    <row r="4772" spans="1:12" ht="16" x14ac:dyDescent="0.2">
      <c r="A4772"/>
      <c r="B4772"/>
      <c r="C4772"/>
      <c r="D4772"/>
      <c r="E4772"/>
      <c r="F4772"/>
      <c r="G4772"/>
      <c r="H4772"/>
      <c r="I4772"/>
      <c r="J4772"/>
      <c r="K4772"/>
      <c r="L4772"/>
    </row>
    <row r="4773" spans="1:12" ht="16" x14ac:dyDescent="0.2">
      <c r="A4773"/>
      <c r="B4773"/>
      <c r="C4773"/>
      <c r="D4773"/>
      <c r="E4773"/>
      <c r="F4773"/>
      <c r="G4773"/>
      <c r="H4773"/>
      <c r="I4773"/>
      <c r="J4773"/>
      <c r="K4773"/>
      <c r="L4773"/>
    </row>
    <row r="4774" spans="1:12" ht="16" x14ac:dyDescent="0.2">
      <c r="A4774"/>
      <c r="B4774"/>
      <c r="C4774"/>
      <c r="D4774"/>
      <c r="E4774"/>
      <c r="F4774"/>
      <c r="G4774"/>
      <c r="H4774"/>
      <c r="I4774"/>
      <c r="J4774"/>
      <c r="K4774"/>
      <c r="L4774"/>
    </row>
    <row r="4775" spans="1:12" ht="16" x14ac:dyDescent="0.2">
      <c r="A4775"/>
      <c r="B4775"/>
      <c r="C4775"/>
      <c r="D4775"/>
      <c r="E4775"/>
      <c r="F4775"/>
      <c r="G4775"/>
      <c r="H4775"/>
      <c r="I4775"/>
      <c r="J4775"/>
      <c r="K4775"/>
      <c r="L4775"/>
    </row>
    <row r="4776" spans="1:12" ht="16" x14ac:dyDescent="0.2">
      <c r="A4776"/>
      <c r="B4776"/>
      <c r="C4776"/>
      <c r="D4776"/>
      <c r="E4776"/>
      <c r="F4776"/>
      <c r="G4776"/>
      <c r="H4776"/>
      <c r="I4776"/>
      <c r="J4776"/>
      <c r="K4776"/>
      <c r="L4776"/>
    </row>
    <row r="4777" spans="1:12" ht="16" x14ac:dyDescent="0.2">
      <c r="A4777"/>
      <c r="B4777"/>
      <c r="C4777"/>
      <c r="D4777"/>
      <c r="E4777"/>
      <c r="F4777"/>
      <c r="G4777"/>
      <c r="H4777"/>
      <c r="I4777"/>
      <c r="J4777"/>
      <c r="K4777"/>
      <c r="L4777"/>
    </row>
    <row r="4778" spans="1:12" ht="16" x14ac:dyDescent="0.2">
      <c r="A4778"/>
      <c r="B4778"/>
      <c r="C4778"/>
      <c r="D4778"/>
      <c r="E4778"/>
      <c r="F4778"/>
      <c r="G4778"/>
      <c r="H4778"/>
      <c r="I4778"/>
      <c r="J4778"/>
      <c r="K4778"/>
      <c r="L4778"/>
    </row>
    <row r="4779" spans="1:12" ht="16" x14ac:dyDescent="0.2">
      <c r="A4779"/>
      <c r="B4779"/>
      <c r="C4779"/>
      <c r="D4779"/>
      <c r="E4779"/>
      <c r="F4779"/>
      <c r="G4779"/>
      <c r="H4779"/>
      <c r="I4779"/>
      <c r="J4779"/>
      <c r="K4779"/>
      <c r="L4779"/>
    </row>
    <row r="4780" spans="1:12" ht="16" x14ac:dyDescent="0.2">
      <c r="A4780"/>
      <c r="B4780"/>
      <c r="C4780"/>
      <c r="D4780"/>
      <c r="E4780"/>
      <c r="F4780"/>
      <c r="G4780"/>
      <c r="H4780"/>
      <c r="I4780"/>
      <c r="J4780"/>
      <c r="K4780"/>
      <c r="L4780"/>
    </row>
    <row r="4781" spans="1:12" ht="16" x14ac:dyDescent="0.2">
      <c r="A4781"/>
      <c r="B4781"/>
      <c r="C4781"/>
      <c r="D4781"/>
      <c r="E4781"/>
      <c r="F4781"/>
      <c r="G4781"/>
      <c r="H4781"/>
      <c r="I4781"/>
      <c r="J4781"/>
      <c r="K4781"/>
      <c r="L4781"/>
    </row>
    <row r="4782" spans="1:12" ht="16" x14ac:dyDescent="0.2">
      <c r="A4782"/>
      <c r="B4782"/>
      <c r="C4782"/>
      <c r="D4782"/>
      <c r="E4782"/>
      <c r="F4782"/>
      <c r="G4782"/>
      <c r="H4782"/>
      <c r="I4782"/>
      <c r="J4782"/>
      <c r="K4782"/>
      <c r="L4782"/>
    </row>
    <row r="4783" spans="1:12" ht="16" x14ac:dyDescent="0.2">
      <c r="A4783"/>
      <c r="B4783"/>
      <c r="C4783"/>
      <c r="D4783"/>
      <c r="E4783"/>
      <c r="F4783"/>
      <c r="G4783"/>
      <c r="H4783"/>
      <c r="I4783"/>
      <c r="J4783"/>
      <c r="K4783"/>
      <c r="L4783"/>
    </row>
    <row r="4784" spans="1:12" ht="16" x14ac:dyDescent="0.2">
      <c r="A4784"/>
      <c r="B4784"/>
      <c r="C4784"/>
      <c r="D4784"/>
      <c r="E4784"/>
      <c r="F4784"/>
      <c r="G4784"/>
      <c r="H4784"/>
      <c r="I4784"/>
      <c r="J4784"/>
      <c r="K4784"/>
      <c r="L4784"/>
    </row>
    <row r="4785" spans="1:12" ht="16" x14ac:dyDescent="0.2">
      <c r="A4785"/>
      <c r="B4785"/>
      <c r="C4785"/>
      <c r="D4785"/>
      <c r="E4785"/>
      <c r="F4785"/>
      <c r="G4785"/>
      <c r="H4785"/>
      <c r="I4785"/>
      <c r="J4785"/>
      <c r="K4785"/>
      <c r="L4785"/>
    </row>
    <row r="4786" spans="1:12" ht="16" x14ac:dyDescent="0.2">
      <c r="A4786"/>
      <c r="B4786"/>
      <c r="C4786"/>
      <c r="D4786"/>
      <c r="E4786"/>
      <c r="F4786"/>
      <c r="G4786"/>
      <c r="H4786"/>
      <c r="I4786"/>
      <c r="J4786"/>
      <c r="K4786"/>
      <c r="L4786"/>
    </row>
    <row r="4787" spans="1:12" ht="16" x14ac:dyDescent="0.2">
      <c r="A4787"/>
      <c r="B4787"/>
      <c r="C4787"/>
      <c r="D4787"/>
      <c r="E4787"/>
      <c r="F4787"/>
      <c r="G4787"/>
      <c r="H4787"/>
      <c r="I4787"/>
      <c r="J4787"/>
      <c r="K4787"/>
      <c r="L4787"/>
    </row>
    <row r="4788" spans="1:12" ht="16" x14ac:dyDescent="0.2">
      <c r="A4788"/>
      <c r="B4788"/>
      <c r="C4788"/>
      <c r="D4788"/>
      <c r="E4788"/>
      <c r="F4788"/>
      <c r="G4788"/>
      <c r="H4788"/>
      <c r="I4788"/>
      <c r="J4788"/>
      <c r="K4788"/>
      <c r="L4788"/>
    </row>
    <row r="4789" spans="1:12" ht="16" x14ac:dyDescent="0.2">
      <c r="A4789"/>
      <c r="B4789"/>
      <c r="C4789"/>
      <c r="D4789"/>
      <c r="E4789"/>
      <c r="F4789"/>
      <c r="G4789"/>
      <c r="H4789"/>
      <c r="I4789"/>
      <c r="J4789"/>
      <c r="K4789"/>
      <c r="L4789"/>
    </row>
    <row r="4790" spans="1:12" ht="16" x14ac:dyDescent="0.2">
      <c r="A4790"/>
      <c r="B4790"/>
      <c r="C4790"/>
      <c r="D4790"/>
      <c r="E4790"/>
      <c r="F4790"/>
      <c r="G4790"/>
      <c r="H4790"/>
      <c r="I4790"/>
      <c r="J4790"/>
      <c r="K4790"/>
      <c r="L4790"/>
    </row>
    <row r="4791" spans="1:12" ht="16" x14ac:dyDescent="0.2">
      <c r="A4791"/>
      <c r="B4791"/>
      <c r="C4791"/>
      <c r="D4791"/>
      <c r="E4791"/>
      <c r="F4791"/>
      <c r="G4791"/>
      <c r="H4791"/>
      <c r="I4791"/>
      <c r="J4791"/>
      <c r="K4791"/>
      <c r="L4791"/>
    </row>
    <row r="4792" spans="1:12" ht="16" x14ac:dyDescent="0.2">
      <c r="A4792"/>
      <c r="B4792"/>
      <c r="C4792"/>
      <c r="D4792"/>
      <c r="E4792"/>
      <c r="F4792"/>
      <c r="G4792"/>
      <c r="H4792"/>
      <c r="I4792"/>
      <c r="J4792"/>
      <c r="K4792"/>
      <c r="L4792"/>
    </row>
    <row r="4793" spans="1:12" ht="16" x14ac:dyDescent="0.2">
      <c r="A4793"/>
      <c r="B4793"/>
      <c r="C4793"/>
      <c r="D4793"/>
      <c r="E4793"/>
      <c r="F4793"/>
      <c r="G4793"/>
      <c r="H4793"/>
      <c r="I4793"/>
      <c r="J4793"/>
      <c r="K4793"/>
      <c r="L4793"/>
    </row>
    <row r="4794" spans="1:12" ht="16" x14ac:dyDescent="0.2">
      <c r="A4794"/>
      <c r="B4794"/>
      <c r="C4794"/>
      <c r="D4794"/>
      <c r="E4794"/>
      <c r="F4794"/>
      <c r="G4794"/>
      <c r="H4794"/>
      <c r="I4794"/>
      <c r="J4794"/>
      <c r="K4794"/>
      <c r="L4794"/>
    </row>
    <row r="4795" spans="1:12" ht="16" x14ac:dyDescent="0.2">
      <c r="A4795"/>
      <c r="B4795"/>
      <c r="C4795"/>
      <c r="D4795"/>
      <c r="E4795"/>
      <c r="F4795"/>
      <c r="G4795"/>
      <c r="H4795"/>
      <c r="I4795"/>
      <c r="J4795"/>
      <c r="K4795"/>
      <c r="L4795"/>
    </row>
    <row r="4796" spans="1:12" ht="16" x14ac:dyDescent="0.2">
      <c r="A4796"/>
      <c r="B4796"/>
      <c r="C4796"/>
      <c r="D4796"/>
      <c r="E4796"/>
      <c r="F4796"/>
      <c r="G4796"/>
      <c r="H4796"/>
      <c r="I4796"/>
      <c r="J4796"/>
      <c r="K4796"/>
      <c r="L4796"/>
    </row>
    <row r="4797" spans="1:12" ht="16" x14ac:dyDescent="0.2">
      <c r="A4797"/>
      <c r="B4797"/>
      <c r="C4797"/>
      <c r="D4797"/>
      <c r="E4797"/>
      <c r="F4797"/>
      <c r="G4797"/>
      <c r="H4797"/>
      <c r="I4797"/>
      <c r="J4797"/>
      <c r="K4797"/>
      <c r="L4797"/>
    </row>
    <row r="4798" spans="1:12" ht="16" x14ac:dyDescent="0.2">
      <c r="A4798"/>
      <c r="B4798"/>
      <c r="C4798"/>
      <c r="D4798"/>
      <c r="E4798"/>
      <c r="F4798"/>
      <c r="G4798"/>
      <c r="H4798"/>
      <c r="I4798"/>
      <c r="J4798"/>
      <c r="K4798"/>
      <c r="L4798"/>
    </row>
    <row r="4799" spans="1:12" ht="16" x14ac:dyDescent="0.2">
      <c r="A4799"/>
      <c r="B4799"/>
      <c r="C4799"/>
      <c r="D4799"/>
      <c r="E4799"/>
      <c r="F4799"/>
      <c r="G4799"/>
      <c r="H4799"/>
      <c r="I4799"/>
      <c r="J4799"/>
      <c r="K4799"/>
      <c r="L4799"/>
    </row>
    <row r="4800" spans="1:12" ht="16" x14ac:dyDescent="0.2">
      <c r="A4800"/>
      <c r="B4800"/>
      <c r="C4800"/>
      <c r="D4800"/>
      <c r="E4800"/>
      <c r="F4800"/>
      <c r="G4800"/>
      <c r="H4800"/>
      <c r="I4800"/>
      <c r="J4800"/>
      <c r="K4800"/>
      <c r="L4800"/>
    </row>
    <row r="4801" spans="1:12" ht="16" x14ac:dyDescent="0.2">
      <c r="A4801"/>
      <c r="B4801"/>
      <c r="C4801"/>
      <c r="D4801"/>
      <c r="E4801"/>
      <c r="F4801"/>
      <c r="G4801"/>
      <c r="H4801"/>
      <c r="I4801"/>
      <c r="J4801"/>
      <c r="K4801"/>
      <c r="L4801"/>
    </row>
    <row r="4802" spans="1:12" ht="16" x14ac:dyDescent="0.2">
      <c r="A4802"/>
      <c r="B4802"/>
      <c r="C4802"/>
      <c r="D4802"/>
      <c r="E4802"/>
      <c r="F4802"/>
      <c r="G4802"/>
      <c r="H4802"/>
      <c r="I4802"/>
      <c r="J4802"/>
      <c r="K4802"/>
      <c r="L4802"/>
    </row>
    <row r="4803" spans="1:12" ht="16" x14ac:dyDescent="0.2">
      <c r="A4803"/>
      <c r="B4803"/>
      <c r="C4803"/>
      <c r="D4803"/>
      <c r="E4803"/>
      <c r="F4803"/>
      <c r="G4803"/>
      <c r="H4803"/>
      <c r="I4803"/>
      <c r="J4803"/>
      <c r="K4803"/>
      <c r="L4803"/>
    </row>
    <row r="4804" spans="1:12" ht="16" x14ac:dyDescent="0.2">
      <c r="A4804"/>
      <c r="B4804"/>
      <c r="C4804"/>
      <c r="D4804"/>
      <c r="E4804"/>
      <c r="F4804"/>
      <c r="G4804"/>
      <c r="H4804"/>
      <c r="I4804"/>
      <c r="J4804"/>
      <c r="K4804"/>
      <c r="L4804"/>
    </row>
    <row r="4805" spans="1:12" ht="16" x14ac:dyDescent="0.2">
      <c r="A4805"/>
      <c r="B4805"/>
      <c r="C4805"/>
      <c r="D4805"/>
      <c r="E4805"/>
      <c r="F4805"/>
      <c r="G4805"/>
      <c r="H4805"/>
      <c r="I4805"/>
      <c r="J4805"/>
      <c r="K4805"/>
      <c r="L4805"/>
    </row>
    <row r="4806" spans="1:12" ht="16" x14ac:dyDescent="0.2">
      <c r="A4806"/>
      <c r="B4806"/>
      <c r="C4806"/>
      <c r="D4806"/>
      <c r="E4806"/>
      <c r="F4806"/>
      <c r="G4806"/>
      <c r="H4806"/>
      <c r="I4806"/>
      <c r="J4806"/>
      <c r="K4806"/>
      <c r="L4806"/>
    </row>
    <row r="4807" spans="1:12" ht="16" x14ac:dyDescent="0.2">
      <c r="A4807"/>
      <c r="B4807"/>
      <c r="C4807"/>
      <c r="D4807"/>
      <c r="E4807"/>
      <c r="F4807"/>
      <c r="G4807"/>
      <c r="H4807"/>
      <c r="I4807"/>
      <c r="J4807"/>
      <c r="K4807"/>
      <c r="L4807"/>
    </row>
    <row r="4808" spans="1:12" ht="16" x14ac:dyDescent="0.2">
      <c r="A4808"/>
      <c r="B4808"/>
      <c r="C4808"/>
      <c r="D4808"/>
      <c r="E4808"/>
      <c r="F4808"/>
      <c r="G4808"/>
      <c r="H4808"/>
      <c r="I4808"/>
      <c r="J4808"/>
      <c r="K4808"/>
      <c r="L4808"/>
    </row>
    <row r="4809" spans="1:12" ht="16" x14ac:dyDescent="0.2">
      <c r="A4809"/>
      <c r="B4809"/>
      <c r="C4809"/>
      <c r="D4809"/>
      <c r="E4809"/>
      <c r="F4809"/>
      <c r="G4809"/>
      <c r="H4809"/>
      <c r="I4809"/>
      <c r="J4809"/>
      <c r="K4809"/>
      <c r="L4809"/>
    </row>
    <row r="4810" spans="1:12" ht="16" x14ac:dyDescent="0.2">
      <c r="A4810"/>
      <c r="B4810"/>
      <c r="C4810"/>
      <c r="D4810"/>
      <c r="E4810"/>
      <c r="F4810"/>
      <c r="G4810"/>
      <c r="H4810"/>
      <c r="I4810"/>
      <c r="J4810"/>
      <c r="K4810"/>
      <c r="L4810"/>
    </row>
    <row r="4811" spans="1:12" ht="16" x14ac:dyDescent="0.2">
      <c r="A4811"/>
      <c r="B4811"/>
      <c r="C4811"/>
      <c r="D4811"/>
      <c r="E4811"/>
      <c r="F4811"/>
      <c r="G4811"/>
      <c r="H4811"/>
      <c r="I4811"/>
      <c r="J4811"/>
      <c r="K4811"/>
      <c r="L4811"/>
    </row>
    <row r="4812" spans="1:12" ht="16" x14ac:dyDescent="0.2">
      <c r="A4812"/>
      <c r="B4812"/>
      <c r="C4812"/>
      <c r="D4812"/>
      <c r="E4812"/>
      <c r="F4812"/>
      <c r="G4812"/>
      <c r="H4812"/>
      <c r="I4812"/>
      <c r="J4812"/>
      <c r="K4812"/>
      <c r="L4812"/>
    </row>
    <row r="4813" spans="1:12" ht="16" x14ac:dyDescent="0.2">
      <c r="A4813"/>
      <c r="B4813"/>
      <c r="C4813"/>
      <c r="D4813"/>
      <c r="E4813"/>
      <c r="F4813"/>
      <c r="G4813"/>
      <c r="H4813"/>
      <c r="I4813"/>
      <c r="J4813"/>
      <c r="K4813"/>
      <c r="L4813"/>
    </row>
    <row r="4814" spans="1:12" ht="16" x14ac:dyDescent="0.2">
      <c r="A4814"/>
      <c r="B4814"/>
      <c r="C4814"/>
      <c r="D4814"/>
      <c r="E4814"/>
      <c r="F4814"/>
      <c r="G4814"/>
      <c r="H4814"/>
      <c r="I4814"/>
      <c r="J4814"/>
      <c r="K4814"/>
      <c r="L4814"/>
    </row>
    <row r="4815" spans="1:12" ht="16" x14ac:dyDescent="0.2">
      <c r="A4815"/>
      <c r="B4815"/>
      <c r="C4815"/>
      <c r="D4815"/>
      <c r="E4815"/>
      <c r="F4815"/>
      <c r="G4815"/>
      <c r="H4815"/>
      <c r="I4815"/>
      <c r="J4815"/>
      <c r="K4815"/>
      <c r="L4815"/>
    </row>
    <row r="4816" spans="1:12" ht="16" x14ac:dyDescent="0.2">
      <c r="A4816"/>
      <c r="B4816"/>
      <c r="C4816"/>
      <c r="D4816"/>
      <c r="E4816"/>
      <c r="F4816"/>
      <c r="G4816"/>
      <c r="H4816"/>
      <c r="I4816"/>
      <c r="J4816"/>
      <c r="K4816"/>
      <c r="L4816"/>
    </row>
    <row r="4817" spans="1:12" ht="16" x14ac:dyDescent="0.2">
      <c r="A4817"/>
      <c r="B4817"/>
      <c r="C4817"/>
      <c r="D4817"/>
      <c r="E4817"/>
      <c r="F4817"/>
      <c r="G4817"/>
      <c r="H4817"/>
      <c r="I4817"/>
      <c r="J4817"/>
      <c r="K4817"/>
      <c r="L4817"/>
    </row>
    <row r="4818" spans="1:12" ht="16" x14ac:dyDescent="0.2">
      <c r="A4818"/>
      <c r="B4818"/>
      <c r="C4818"/>
      <c r="D4818"/>
      <c r="E4818"/>
      <c r="F4818"/>
      <c r="G4818"/>
      <c r="H4818"/>
      <c r="I4818"/>
      <c r="J4818"/>
      <c r="K4818"/>
      <c r="L4818"/>
    </row>
    <row r="4819" spans="1:12" ht="16" x14ac:dyDescent="0.2">
      <c r="A4819"/>
      <c r="B4819"/>
      <c r="C4819"/>
      <c r="D4819"/>
      <c r="E4819"/>
      <c r="F4819"/>
      <c r="G4819"/>
      <c r="H4819"/>
      <c r="I4819"/>
      <c r="J4819"/>
      <c r="K4819"/>
      <c r="L4819"/>
    </row>
    <row r="4820" spans="1:12" ht="16" x14ac:dyDescent="0.2">
      <c r="A4820"/>
      <c r="B4820"/>
      <c r="C4820"/>
      <c r="D4820"/>
      <c r="E4820"/>
      <c r="F4820"/>
      <c r="G4820"/>
      <c r="H4820"/>
      <c r="I4820"/>
      <c r="J4820"/>
      <c r="K4820"/>
      <c r="L4820"/>
    </row>
    <row r="4821" spans="1:12" ht="16" x14ac:dyDescent="0.2">
      <c r="A4821"/>
      <c r="B4821"/>
      <c r="C4821"/>
      <c r="D4821"/>
      <c r="E4821"/>
      <c r="F4821"/>
      <c r="G4821"/>
      <c r="H4821"/>
      <c r="I4821"/>
      <c r="J4821"/>
      <c r="K4821"/>
      <c r="L4821"/>
    </row>
    <row r="4822" spans="1:12" ht="16" x14ac:dyDescent="0.2">
      <c r="A4822"/>
      <c r="B4822"/>
      <c r="C4822"/>
      <c r="D4822"/>
      <c r="E4822"/>
      <c r="F4822"/>
      <c r="G4822"/>
      <c r="H4822"/>
      <c r="I4822"/>
      <c r="J4822"/>
      <c r="K4822"/>
      <c r="L4822"/>
    </row>
    <row r="4823" spans="1:12" ht="16" x14ac:dyDescent="0.2">
      <c r="A4823"/>
      <c r="B4823"/>
      <c r="C4823"/>
      <c r="D4823"/>
      <c r="E4823"/>
      <c r="F4823"/>
      <c r="G4823"/>
      <c r="H4823"/>
      <c r="I4823"/>
      <c r="J4823"/>
      <c r="K4823"/>
      <c r="L4823"/>
    </row>
    <row r="4824" spans="1:12" ht="16" x14ac:dyDescent="0.2">
      <c r="A4824"/>
      <c r="B4824"/>
      <c r="C4824"/>
      <c r="D4824"/>
      <c r="E4824"/>
      <c r="F4824"/>
      <c r="G4824"/>
      <c r="H4824"/>
      <c r="I4824"/>
      <c r="J4824"/>
      <c r="K4824"/>
      <c r="L4824"/>
    </row>
    <row r="4825" spans="1:12" ht="16" x14ac:dyDescent="0.2">
      <c r="A4825"/>
      <c r="B4825"/>
      <c r="C4825"/>
      <c r="D4825"/>
      <c r="E4825"/>
      <c r="F4825"/>
      <c r="G4825"/>
      <c r="H4825"/>
      <c r="I4825"/>
      <c r="J4825"/>
      <c r="K4825"/>
      <c r="L4825"/>
    </row>
    <row r="4826" spans="1:12" ht="16" x14ac:dyDescent="0.2">
      <c r="A4826"/>
      <c r="B4826"/>
      <c r="C4826"/>
      <c r="D4826"/>
      <c r="E4826"/>
      <c r="F4826"/>
      <c r="G4826"/>
      <c r="H4826"/>
      <c r="I4826"/>
      <c r="J4826"/>
      <c r="K4826"/>
      <c r="L4826"/>
    </row>
    <row r="4827" spans="1:12" ht="16" x14ac:dyDescent="0.2">
      <c r="A4827"/>
      <c r="B4827"/>
      <c r="C4827"/>
      <c r="D4827"/>
      <c r="E4827"/>
      <c r="F4827"/>
      <c r="G4827"/>
      <c r="H4827"/>
      <c r="I4827"/>
      <c r="J4827"/>
      <c r="K4827"/>
      <c r="L4827"/>
    </row>
    <row r="4828" spans="1:12" ht="16" x14ac:dyDescent="0.2">
      <c r="A4828"/>
      <c r="B4828"/>
      <c r="C4828"/>
      <c r="D4828"/>
      <c r="E4828"/>
      <c r="F4828"/>
      <c r="G4828"/>
      <c r="H4828"/>
      <c r="I4828"/>
      <c r="J4828"/>
      <c r="K4828"/>
      <c r="L4828"/>
    </row>
    <row r="4829" spans="1:12" ht="16" x14ac:dyDescent="0.2">
      <c r="A4829"/>
      <c r="B4829"/>
      <c r="C4829"/>
      <c r="D4829"/>
      <c r="E4829"/>
      <c r="F4829"/>
      <c r="G4829"/>
      <c r="H4829"/>
      <c r="I4829"/>
      <c r="J4829"/>
      <c r="K4829"/>
      <c r="L4829"/>
    </row>
    <row r="4830" spans="1:12" ht="16" x14ac:dyDescent="0.2">
      <c r="A4830"/>
      <c r="B4830"/>
      <c r="C4830"/>
      <c r="D4830"/>
      <c r="E4830"/>
      <c r="F4830"/>
      <c r="G4830"/>
      <c r="H4830"/>
      <c r="I4830"/>
      <c r="J4830"/>
      <c r="K4830"/>
      <c r="L4830"/>
    </row>
    <row r="4831" spans="1:12" ht="16" x14ac:dyDescent="0.2">
      <c r="A4831"/>
      <c r="B4831"/>
      <c r="C4831"/>
      <c r="D4831"/>
      <c r="E4831"/>
      <c r="F4831"/>
      <c r="G4831"/>
      <c r="H4831"/>
      <c r="I4831"/>
      <c r="J4831"/>
      <c r="K4831"/>
      <c r="L4831"/>
    </row>
    <row r="4832" spans="1:12" ht="16" x14ac:dyDescent="0.2">
      <c r="A4832"/>
      <c r="B4832"/>
      <c r="C4832"/>
      <c r="D4832"/>
      <c r="E4832"/>
      <c r="F4832"/>
      <c r="G4832"/>
      <c r="H4832"/>
      <c r="I4832"/>
      <c r="J4832"/>
      <c r="K4832"/>
      <c r="L4832"/>
    </row>
    <row r="4833" spans="1:12" ht="16" x14ac:dyDescent="0.2">
      <c r="A4833"/>
      <c r="B4833"/>
      <c r="C4833"/>
      <c r="D4833"/>
      <c r="E4833"/>
      <c r="F4833"/>
      <c r="G4833"/>
      <c r="H4833"/>
      <c r="I4833"/>
      <c r="J4833"/>
      <c r="K4833"/>
      <c r="L4833"/>
    </row>
    <row r="4834" spans="1:12" ht="16" x14ac:dyDescent="0.2">
      <c r="A4834"/>
      <c r="B4834"/>
      <c r="C4834"/>
      <c r="D4834"/>
      <c r="E4834"/>
      <c r="F4834"/>
      <c r="G4834"/>
      <c r="H4834"/>
      <c r="I4834"/>
      <c r="J4834"/>
      <c r="K4834"/>
      <c r="L4834"/>
    </row>
    <row r="4835" spans="1:12" ht="16" x14ac:dyDescent="0.2">
      <c r="A4835"/>
      <c r="B4835"/>
      <c r="C4835"/>
      <c r="D4835"/>
      <c r="E4835"/>
      <c r="F4835"/>
      <c r="G4835"/>
      <c r="H4835"/>
      <c r="I4835"/>
      <c r="J4835"/>
      <c r="K4835"/>
      <c r="L4835"/>
    </row>
    <row r="4836" spans="1:12" ht="16" x14ac:dyDescent="0.2">
      <c r="A4836"/>
      <c r="B4836"/>
      <c r="C4836"/>
      <c r="D4836"/>
      <c r="E4836"/>
      <c r="F4836"/>
      <c r="G4836"/>
      <c r="H4836"/>
      <c r="I4836"/>
      <c r="J4836"/>
      <c r="K4836"/>
      <c r="L4836"/>
    </row>
    <row r="4837" spans="1:12" ht="16" x14ac:dyDescent="0.2">
      <c r="A4837"/>
      <c r="B4837"/>
      <c r="C4837"/>
      <c r="D4837"/>
      <c r="E4837"/>
      <c r="F4837"/>
      <c r="G4837"/>
      <c r="H4837"/>
      <c r="I4837"/>
      <c r="J4837"/>
      <c r="K4837"/>
      <c r="L4837"/>
    </row>
    <row r="4838" spans="1:12" ht="16" x14ac:dyDescent="0.2">
      <c r="A4838"/>
      <c r="B4838"/>
      <c r="C4838"/>
      <c r="D4838"/>
      <c r="E4838"/>
      <c r="F4838"/>
      <c r="G4838"/>
      <c r="H4838"/>
      <c r="I4838"/>
      <c r="J4838"/>
      <c r="K4838"/>
      <c r="L4838"/>
    </row>
    <row r="4839" spans="1:12" ht="16" x14ac:dyDescent="0.2">
      <c r="A4839"/>
      <c r="B4839"/>
      <c r="C4839"/>
      <c r="D4839"/>
      <c r="E4839"/>
      <c r="F4839"/>
      <c r="G4839"/>
      <c r="H4839"/>
      <c r="I4839"/>
      <c r="J4839"/>
      <c r="K4839"/>
      <c r="L4839"/>
    </row>
    <row r="4840" spans="1:12" ht="16" x14ac:dyDescent="0.2">
      <c r="A4840"/>
      <c r="B4840"/>
      <c r="C4840"/>
      <c r="D4840"/>
      <c r="E4840"/>
      <c r="F4840"/>
      <c r="G4840"/>
      <c r="H4840"/>
      <c r="I4840"/>
      <c r="J4840"/>
      <c r="K4840"/>
      <c r="L4840"/>
    </row>
    <row r="4841" spans="1:12" ht="16" x14ac:dyDescent="0.2">
      <c r="A4841"/>
      <c r="B4841"/>
      <c r="C4841"/>
      <c r="D4841"/>
      <c r="E4841"/>
      <c r="F4841"/>
      <c r="G4841"/>
      <c r="H4841"/>
      <c r="I4841"/>
      <c r="J4841"/>
      <c r="K4841"/>
      <c r="L4841"/>
    </row>
    <row r="4842" spans="1:12" ht="16" x14ac:dyDescent="0.2">
      <c r="A4842"/>
      <c r="B4842"/>
      <c r="C4842"/>
      <c r="D4842"/>
      <c r="E4842"/>
      <c r="F4842"/>
      <c r="G4842"/>
      <c r="H4842"/>
      <c r="I4842"/>
      <c r="J4842"/>
      <c r="K4842"/>
      <c r="L4842"/>
    </row>
    <row r="4843" spans="1:12" ht="16" x14ac:dyDescent="0.2">
      <c r="A4843"/>
      <c r="B4843"/>
      <c r="C4843"/>
      <c r="D4843"/>
      <c r="E4843"/>
      <c r="F4843"/>
      <c r="G4843"/>
      <c r="H4843"/>
      <c r="I4843"/>
      <c r="J4843"/>
      <c r="K4843"/>
      <c r="L4843"/>
    </row>
    <row r="4844" spans="1:12" ht="16" x14ac:dyDescent="0.2">
      <c r="A4844"/>
      <c r="B4844"/>
      <c r="C4844"/>
      <c r="D4844"/>
      <c r="E4844"/>
      <c r="F4844"/>
      <c r="G4844"/>
      <c r="H4844"/>
      <c r="I4844"/>
      <c r="J4844"/>
      <c r="K4844"/>
      <c r="L4844"/>
    </row>
    <row r="4845" spans="1:12" ht="16" x14ac:dyDescent="0.2">
      <c r="A4845"/>
      <c r="B4845"/>
      <c r="C4845"/>
      <c r="D4845"/>
      <c r="E4845"/>
      <c r="F4845"/>
      <c r="G4845"/>
      <c r="H4845"/>
      <c r="I4845"/>
      <c r="J4845"/>
      <c r="K4845"/>
      <c r="L4845"/>
    </row>
    <row r="4846" spans="1:12" ht="16" x14ac:dyDescent="0.2">
      <c r="A4846"/>
      <c r="B4846"/>
      <c r="C4846"/>
      <c r="D4846"/>
      <c r="E4846"/>
      <c r="F4846"/>
      <c r="G4846"/>
      <c r="H4846"/>
      <c r="I4846"/>
      <c r="J4846"/>
      <c r="K4846"/>
      <c r="L4846"/>
    </row>
    <row r="4847" spans="1:12" ht="16" x14ac:dyDescent="0.2">
      <c r="A4847"/>
      <c r="B4847"/>
      <c r="C4847"/>
      <c r="D4847"/>
      <c r="E4847"/>
      <c r="F4847"/>
      <c r="G4847"/>
      <c r="H4847"/>
      <c r="I4847"/>
      <c r="J4847"/>
      <c r="K4847"/>
      <c r="L4847"/>
    </row>
    <row r="4848" spans="1:12" ht="16" x14ac:dyDescent="0.2">
      <c r="A4848"/>
      <c r="B4848"/>
      <c r="C4848"/>
      <c r="D4848"/>
      <c r="E4848"/>
      <c r="F4848"/>
      <c r="G4848"/>
      <c r="H4848"/>
      <c r="I4848"/>
      <c r="J4848"/>
      <c r="K4848"/>
      <c r="L4848"/>
    </row>
    <row r="4849" spans="1:12" ht="16" x14ac:dyDescent="0.2">
      <c r="A4849"/>
      <c r="B4849"/>
      <c r="C4849"/>
      <c r="D4849"/>
      <c r="E4849"/>
      <c r="F4849"/>
      <c r="G4849"/>
      <c r="H4849"/>
      <c r="I4849"/>
      <c r="J4849"/>
      <c r="K4849"/>
      <c r="L4849"/>
    </row>
    <row r="4850" spans="1:12" ht="16" x14ac:dyDescent="0.2">
      <c r="A4850"/>
      <c r="B4850"/>
      <c r="C4850"/>
      <c r="D4850"/>
      <c r="E4850"/>
      <c r="F4850"/>
      <c r="G4850"/>
      <c r="H4850"/>
      <c r="I4850"/>
      <c r="J4850"/>
      <c r="K4850"/>
      <c r="L4850"/>
    </row>
    <row r="4851" spans="1:12" ht="16" x14ac:dyDescent="0.2">
      <c r="A4851"/>
      <c r="B4851"/>
      <c r="C4851"/>
      <c r="D4851"/>
      <c r="E4851"/>
      <c r="F4851"/>
      <c r="G4851"/>
      <c r="H4851"/>
      <c r="I4851"/>
      <c r="J4851"/>
      <c r="K4851"/>
      <c r="L4851"/>
    </row>
    <row r="4852" spans="1:12" ht="16" x14ac:dyDescent="0.2">
      <c r="A4852"/>
      <c r="B4852"/>
      <c r="C4852"/>
      <c r="D4852"/>
      <c r="E4852"/>
      <c r="F4852"/>
      <c r="G4852"/>
      <c r="H4852"/>
      <c r="I4852"/>
      <c r="J4852"/>
      <c r="K4852"/>
      <c r="L4852"/>
    </row>
    <row r="4853" spans="1:12" ht="16" x14ac:dyDescent="0.2">
      <c r="A4853"/>
      <c r="B4853"/>
      <c r="C4853"/>
      <c r="D4853"/>
      <c r="E4853"/>
      <c r="F4853"/>
      <c r="G4853"/>
      <c r="H4853"/>
      <c r="I4853"/>
      <c r="J4853"/>
      <c r="K4853"/>
      <c r="L4853"/>
    </row>
    <row r="4854" spans="1:12" ht="16" x14ac:dyDescent="0.2">
      <c r="A4854"/>
      <c r="B4854"/>
      <c r="C4854"/>
      <c r="D4854"/>
      <c r="E4854"/>
      <c r="F4854"/>
      <c r="G4854"/>
      <c r="H4854"/>
      <c r="I4854"/>
      <c r="J4854"/>
      <c r="K4854"/>
      <c r="L4854"/>
    </row>
    <row r="4855" spans="1:12" ht="16" x14ac:dyDescent="0.2">
      <c r="A4855"/>
      <c r="B4855"/>
      <c r="C4855"/>
      <c r="D4855"/>
      <c r="E4855"/>
      <c r="F4855"/>
      <c r="G4855"/>
      <c r="H4855"/>
      <c r="I4855"/>
      <c r="J4855"/>
      <c r="K4855"/>
      <c r="L4855"/>
    </row>
    <row r="4856" spans="1:12" ht="16" x14ac:dyDescent="0.2">
      <c r="A4856"/>
      <c r="B4856"/>
      <c r="C4856"/>
      <c r="D4856"/>
      <c r="E4856"/>
      <c r="F4856"/>
      <c r="G4856"/>
      <c r="H4856"/>
      <c r="I4856"/>
      <c r="J4856"/>
      <c r="K4856"/>
      <c r="L4856"/>
    </row>
    <row r="4857" spans="1:12" ht="16" x14ac:dyDescent="0.2">
      <c r="A4857"/>
      <c r="B4857"/>
      <c r="C4857"/>
      <c r="D4857"/>
      <c r="E4857"/>
      <c r="F4857"/>
      <c r="G4857"/>
      <c r="H4857"/>
      <c r="I4857"/>
      <c r="J4857"/>
      <c r="K4857"/>
      <c r="L4857"/>
    </row>
    <row r="4858" spans="1:12" ht="16" x14ac:dyDescent="0.2">
      <c r="A4858"/>
      <c r="B4858"/>
      <c r="C4858"/>
      <c r="D4858"/>
      <c r="E4858"/>
      <c r="F4858"/>
      <c r="G4858"/>
      <c r="H4858"/>
      <c r="I4858"/>
      <c r="J4858"/>
      <c r="K4858"/>
      <c r="L4858"/>
    </row>
    <row r="4859" spans="1:12" ht="16" x14ac:dyDescent="0.2">
      <c r="A4859"/>
      <c r="B4859"/>
      <c r="C4859"/>
      <c r="D4859"/>
      <c r="E4859"/>
      <c r="F4859"/>
      <c r="G4859"/>
      <c r="H4859"/>
      <c r="I4859"/>
      <c r="J4859"/>
      <c r="K4859"/>
      <c r="L4859"/>
    </row>
    <row r="4860" spans="1:12" ht="16" x14ac:dyDescent="0.2">
      <c r="A4860"/>
      <c r="B4860"/>
      <c r="C4860"/>
      <c r="D4860"/>
      <c r="E4860"/>
      <c r="F4860"/>
      <c r="G4860"/>
      <c r="H4860"/>
      <c r="I4860"/>
      <c r="J4860"/>
      <c r="K4860"/>
      <c r="L4860"/>
    </row>
    <row r="4861" spans="1:12" ht="16" x14ac:dyDescent="0.2">
      <c r="A4861"/>
      <c r="B4861"/>
      <c r="C4861"/>
      <c r="D4861"/>
      <c r="E4861"/>
      <c r="F4861"/>
      <c r="G4861"/>
      <c r="H4861"/>
      <c r="I4861"/>
      <c r="J4861"/>
      <c r="K4861"/>
      <c r="L4861"/>
    </row>
    <row r="4862" spans="1:12" ht="16" x14ac:dyDescent="0.2">
      <c r="A4862"/>
      <c r="B4862"/>
      <c r="C4862"/>
      <c r="D4862"/>
      <c r="E4862"/>
      <c r="F4862"/>
      <c r="G4862"/>
      <c r="H4862"/>
      <c r="I4862"/>
      <c r="J4862"/>
      <c r="K4862"/>
      <c r="L4862"/>
    </row>
    <row r="4863" spans="1:12" ht="16" x14ac:dyDescent="0.2">
      <c r="A4863"/>
      <c r="B4863"/>
      <c r="C4863"/>
      <c r="D4863"/>
      <c r="E4863"/>
      <c r="F4863"/>
      <c r="G4863"/>
      <c r="H4863"/>
      <c r="I4863"/>
      <c r="J4863"/>
      <c r="K4863"/>
      <c r="L4863"/>
    </row>
    <row r="4864" spans="1:12" ht="16" x14ac:dyDescent="0.2">
      <c r="A4864"/>
      <c r="B4864"/>
      <c r="C4864"/>
      <c r="D4864"/>
      <c r="E4864"/>
      <c r="F4864"/>
      <c r="G4864"/>
      <c r="H4864"/>
      <c r="I4864"/>
      <c r="J4864"/>
      <c r="K4864"/>
      <c r="L4864"/>
    </row>
    <row r="4865" spans="1:12" ht="16" x14ac:dyDescent="0.2">
      <c r="A4865"/>
      <c r="B4865"/>
      <c r="C4865"/>
      <c r="D4865"/>
      <c r="E4865"/>
      <c r="F4865"/>
      <c r="G4865"/>
      <c r="H4865"/>
      <c r="I4865"/>
      <c r="J4865"/>
      <c r="K4865"/>
      <c r="L4865"/>
    </row>
    <row r="4866" spans="1:12" ht="16" x14ac:dyDescent="0.2">
      <c r="A4866"/>
      <c r="B4866"/>
      <c r="C4866"/>
      <c r="D4866"/>
      <c r="E4866"/>
      <c r="F4866"/>
      <c r="G4866"/>
      <c r="H4866"/>
      <c r="I4866"/>
      <c r="J4866"/>
      <c r="K4866"/>
      <c r="L4866"/>
    </row>
    <row r="4867" spans="1:12" ht="16" x14ac:dyDescent="0.2">
      <c r="A4867"/>
      <c r="B4867"/>
      <c r="C4867"/>
      <c r="D4867"/>
      <c r="E4867"/>
      <c r="F4867"/>
      <c r="G4867"/>
      <c r="H4867"/>
      <c r="I4867"/>
      <c r="J4867"/>
      <c r="K4867"/>
      <c r="L4867"/>
    </row>
    <row r="4868" spans="1:12" ht="16" x14ac:dyDescent="0.2">
      <c r="A4868"/>
      <c r="B4868"/>
      <c r="C4868"/>
      <c r="D4868"/>
      <c r="E4868"/>
      <c r="F4868"/>
      <c r="G4868"/>
      <c r="H4868"/>
      <c r="I4868"/>
      <c r="J4868"/>
      <c r="K4868"/>
      <c r="L4868"/>
    </row>
    <row r="4869" spans="1:12" ht="16" x14ac:dyDescent="0.2">
      <c r="A4869"/>
      <c r="B4869"/>
      <c r="C4869"/>
      <c r="D4869"/>
      <c r="E4869"/>
      <c r="F4869"/>
      <c r="G4869"/>
      <c r="H4869"/>
      <c r="I4869"/>
      <c r="J4869"/>
      <c r="K4869"/>
      <c r="L4869"/>
    </row>
    <row r="4870" spans="1:12" ht="16" x14ac:dyDescent="0.2">
      <c r="A4870"/>
      <c r="B4870"/>
      <c r="C4870"/>
      <c r="D4870"/>
      <c r="E4870"/>
      <c r="F4870"/>
      <c r="G4870"/>
      <c r="H4870"/>
      <c r="I4870"/>
      <c r="J4870"/>
      <c r="K4870"/>
      <c r="L4870"/>
    </row>
    <row r="4871" spans="1:12" ht="16" x14ac:dyDescent="0.2">
      <c r="A4871"/>
      <c r="B4871"/>
      <c r="C4871"/>
      <c r="D4871"/>
      <c r="E4871"/>
      <c r="F4871"/>
      <c r="G4871"/>
      <c r="H4871"/>
      <c r="I4871"/>
      <c r="J4871"/>
      <c r="K4871"/>
      <c r="L4871"/>
    </row>
    <row r="4872" spans="1:12" ht="16" x14ac:dyDescent="0.2">
      <c r="A4872"/>
      <c r="B4872"/>
      <c r="C4872"/>
      <c r="D4872"/>
      <c r="E4872"/>
      <c r="F4872"/>
      <c r="G4872"/>
      <c r="H4872"/>
      <c r="I4872"/>
      <c r="J4872"/>
      <c r="K4872"/>
      <c r="L4872"/>
    </row>
    <row r="4873" spans="1:12" ht="16" x14ac:dyDescent="0.2">
      <c r="A4873"/>
      <c r="B4873"/>
      <c r="C4873"/>
      <c r="D4873"/>
      <c r="E4873"/>
      <c r="F4873"/>
      <c r="G4873"/>
      <c r="H4873"/>
      <c r="I4873"/>
      <c r="J4873"/>
      <c r="K4873"/>
      <c r="L4873"/>
    </row>
    <row r="4874" spans="1:12" ht="16" x14ac:dyDescent="0.2">
      <c r="A4874"/>
      <c r="B4874"/>
      <c r="C4874"/>
      <c r="D4874"/>
      <c r="E4874"/>
      <c r="F4874"/>
      <c r="G4874"/>
      <c r="H4874"/>
      <c r="I4874"/>
      <c r="J4874"/>
      <c r="K4874"/>
      <c r="L4874"/>
    </row>
    <row r="4875" spans="1:12" ht="16" x14ac:dyDescent="0.2">
      <c r="A4875"/>
      <c r="B4875"/>
      <c r="C4875"/>
      <c r="D4875"/>
      <c r="E4875"/>
      <c r="F4875"/>
      <c r="G4875"/>
      <c r="H4875"/>
      <c r="I4875"/>
      <c r="J4875"/>
      <c r="K4875"/>
      <c r="L4875"/>
    </row>
    <row r="4876" spans="1:12" ht="16" x14ac:dyDescent="0.2">
      <c r="A4876"/>
      <c r="B4876"/>
      <c r="C4876"/>
      <c r="D4876"/>
      <c r="E4876"/>
      <c r="F4876"/>
      <c r="G4876"/>
      <c r="H4876"/>
      <c r="I4876"/>
      <c r="J4876"/>
      <c r="K4876"/>
      <c r="L4876"/>
    </row>
    <row r="4877" spans="1:12" ht="16" x14ac:dyDescent="0.2">
      <c r="A4877"/>
      <c r="B4877"/>
      <c r="C4877"/>
      <c r="D4877"/>
      <c r="E4877"/>
      <c r="F4877"/>
      <c r="G4877"/>
      <c r="H4877"/>
      <c r="I4877"/>
      <c r="J4877"/>
      <c r="K4877"/>
      <c r="L4877"/>
    </row>
    <row r="4878" spans="1:12" ht="16" x14ac:dyDescent="0.2">
      <c r="A4878"/>
      <c r="B4878"/>
      <c r="C4878"/>
      <c r="D4878"/>
      <c r="E4878"/>
      <c r="F4878"/>
      <c r="G4878"/>
      <c r="H4878"/>
      <c r="I4878"/>
      <c r="J4878"/>
      <c r="K4878"/>
      <c r="L4878"/>
    </row>
    <row r="4879" spans="1:12" ht="16" x14ac:dyDescent="0.2">
      <c r="A4879"/>
      <c r="B4879"/>
      <c r="C4879"/>
      <c r="D4879"/>
      <c r="E4879"/>
      <c r="F4879"/>
      <c r="G4879"/>
      <c r="H4879"/>
      <c r="I4879"/>
      <c r="J4879"/>
      <c r="K4879"/>
      <c r="L4879"/>
    </row>
    <row r="4880" spans="1:12" ht="16" x14ac:dyDescent="0.2">
      <c r="A4880"/>
      <c r="B4880"/>
      <c r="C4880"/>
      <c r="D4880"/>
      <c r="E4880"/>
      <c r="F4880"/>
      <c r="G4880"/>
      <c r="H4880"/>
      <c r="I4880"/>
      <c r="J4880"/>
      <c r="K4880"/>
      <c r="L4880"/>
    </row>
    <row r="4881" spans="1:12" ht="16" x14ac:dyDescent="0.2">
      <c r="A4881"/>
      <c r="B4881"/>
      <c r="C4881"/>
      <c r="D4881"/>
      <c r="E4881"/>
      <c r="F4881"/>
      <c r="G4881"/>
      <c r="H4881"/>
      <c r="I4881"/>
      <c r="J4881"/>
      <c r="K4881"/>
      <c r="L4881"/>
    </row>
    <row r="4882" spans="1:12" ht="16" x14ac:dyDescent="0.2">
      <c r="A4882"/>
      <c r="B4882"/>
      <c r="C4882"/>
      <c r="D4882"/>
      <c r="E4882"/>
      <c r="F4882"/>
      <c r="G4882"/>
      <c r="H4882"/>
      <c r="I4882"/>
      <c r="J4882"/>
      <c r="K4882"/>
      <c r="L4882"/>
    </row>
    <row r="4883" spans="1:12" ht="16" x14ac:dyDescent="0.2">
      <c r="A4883"/>
      <c r="B4883"/>
      <c r="C4883"/>
      <c r="D4883"/>
      <c r="E4883"/>
      <c r="F4883"/>
      <c r="G4883"/>
      <c r="H4883"/>
      <c r="I4883"/>
      <c r="J4883"/>
      <c r="K4883"/>
      <c r="L4883"/>
    </row>
    <row r="4884" spans="1:12" ht="16" x14ac:dyDescent="0.2">
      <c r="A4884"/>
      <c r="B4884"/>
      <c r="C4884"/>
      <c r="D4884"/>
      <c r="E4884"/>
      <c r="F4884"/>
      <c r="G4884"/>
      <c r="H4884"/>
      <c r="I4884"/>
      <c r="J4884"/>
      <c r="K4884"/>
      <c r="L4884"/>
    </row>
    <row r="4885" spans="1:12" ht="16" x14ac:dyDescent="0.2">
      <c r="A4885"/>
      <c r="B4885"/>
      <c r="C4885"/>
      <c r="D4885"/>
      <c r="E4885"/>
      <c r="F4885"/>
      <c r="G4885"/>
      <c r="H4885"/>
      <c r="I4885"/>
      <c r="J4885"/>
      <c r="K4885"/>
      <c r="L4885"/>
    </row>
    <row r="4886" spans="1:12" ht="16" x14ac:dyDescent="0.2">
      <c r="A4886"/>
      <c r="B4886"/>
      <c r="C4886"/>
      <c r="D4886"/>
      <c r="E4886"/>
      <c r="F4886"/>
      <c r="G4886"/>
      <c r="H4886"/>
      <c r="I4886"/>
      <c r="J4886"/>
      <c r="K4886"/>
      <c r="L4886"/>
    </row>
    <row r="4887" spans="1:12" ht="16" x14ac:dyDescent="0.2">
      <c r="A4887"/>
      <c r="B4887"/>
      <c r="C4887"/>
      <c r="D4887"/>
      <c r="E4887"/>
      <c r="F4887"/>
      <c r="G4887"/>
      <c r="H4887"/>
      <c r="I4887"/>
      <c r="J4887"/>
      <c r="K4887"/>
      <c r="L4887"/>
    </row>
    <row r="4888" spans="1:12" ht="16" x14ac:dyDescent="0.2">
      <c r="A4888"/>
      <c r="B4888"/>
      <c r="C4888"/>
      <c r="D4888"/>
      <c r="E4888"/>
      <c r="F4888"/>
      <c r="G4888"/>
      <c r="H4888"/>
      <c r="I4888"/>
      <c r="J4888"/>
      <c r="K4888"/>
      <c r="L4888"/>
    </row>
    <row r="4889" spans="1:12" ht="16" x14ac:dyDescent="0.2">
      <c r="A4889"/>
      <c r="B4889"/>
      <c r="C4889"/>
      <c r="D4889"/>
      <c r="E4889"/>
      <c r="F4889"/>
      <c r="G4889"/>
      <c r="H4889"/>
      <c r="I4889"/>
      <c r="J4889"/>
      <c r="K4889"/>
      <c r="L4889"/>
    </row>
    <row r="4890" spans="1:12" ht="16" x14ac:dyDescent="0.2">
      <c r="A4890"/>
      <c r="B4890"/>
      <c r="C4890"/>
      <c r="D4890"/>
      <c r="E4890"/>
      <c r="F4890"/>
      <c r="G4890"/>
      <c r="H4890"/>
      <c r="I4890"/>
      <c r="J4890"/>
      <c r="K4890"/>
      <c r="L4890"/>
    </row>
    <row r="4891" spans="1:12" ht="16" x14ac:dyDescent="0.2">
      <c r="A4891"/>
      <c r="B4891"/>
      <c r="C4891"/>
      <c r="D4891"/>
      <c r="E4891"/>
      <c r="F4891"/>
      <c r="G4891"/>
      <c r="H4891"/>
      <c r="I4891"/>
      <c r="J4891"/>
      <c r="K4891"/>
      <c r="L4891"/>
    </row>
    <row r="4892" spans="1:12" ht="16" x14ac:dyDescent="0.2">
      <c r="A4892"/>
      <c r="B4892"/>
      <c r="C4892"/>
      <c r="D4892"/>
      <c r="E4892"/>
      <c r="F4892"/>
      <c r="G4892"/>
      <c r="H4892"/>
      <c r="I4892"/>
      <c r="J4892"/>
      <c r="K4892"/>
      <c r="L4892"/>
    </row>
    <row r="4893" spans="1:12" ht="16" x14ac:dyDescent="0.2">
      <c r="A4893"/>
      <c r="B4893"/>
      <c r="C4893"/>
      <c r="D4893"/>
      <c r="E4893"/>
      <c r="F4893"/>
      <c r="G4893"/>
      <c r="H4893"/>
      <c r="I4893"/>
      <c r="J4893"/>
      <c r="K4893"/>
      <c r="L4893"/>
    </row>
    <row r="4894" spans="1:12" ht="16" x14ac:dyDescent="0.2">
      <c r="A4894"/>
      <c r="B4894"/>
      <c r="C4894"/>
      <c r="D4894"/>
      <c r="E4894"/>
      <c r="F4894"/>
      <c r="G4894"/>
      <c r="H4894"/>
      <c r="I4894"/>
      <c r="J4894"/>
      <c r="K4894"/>
      <c r="L4894"/>
    </row>
    <row r="4895" spans="1:12" ht="16" x14ac:dyDescent="0.2">
      <c r="A4895"/>
      <c r="B4895"/>
      <c r="C4895"/>
      <c r="D4895"/>
      <c r="E4895"/>
      <c r="F4895"/>
      <c r="G4895"/>
      <c r="H4895"/>
      <c r="I4895"/>
      <c r="J4895"/>
      <c r="K4895"/>
      <c r="L4895"/>
    </row>
    <row r="4896" spans="1:12" ht="16" x14ac:dyDescent="0.2">
      <c r="A4896"/>
      <c r="B4896"/>
      <c r="C4896"/>
      <c r="D4896"/>
      <c r="E4896"/>
      <c r="F4896"/>
      <c r="G4896"/>
      <c r="H4896"/>
      <c r="I4896"/>
      <c r="J4896"/>
      <c r="K4896"/>
      <c r="L4896"/>
    </row>
    <row r="4897" spans="1:12" ht="16" x14ac:dyDescent="0.2">
      <c r="A4897"/>
      <c r="B4897"/>
      <c r="C4897"/>
      <c r="D4897"/>
      <c r="E4897"/>
      <c r="F4897"/>
      <c r="G4897"/>
      <c r="H4897"/>
      <c r="I4897"/>
      <c r="J4897"/>
      <c r="K4897"/>
      <c r="L4897"/>
    </row>
    <row r="4898" spans="1:12" ht="16" x14ac:dyDescent="0.2">
      <c r="A4898"/>
      <c r="B4898"/>
      <c r="C4898"/>
      <c r="D4898"/>
      <c r="E4898"/>
      <c r="F4898"/>
      <c r="G4898"/>
      <c r="H4898"/>
      <c r="I4898"/>
      <c r="J4898"/>
      <c r="K4898"/>
      <c r="L4898"/>
    </row>
    <row r="4899" spans="1:12" ht="16" x14ac:dyDescent="0.2">
      <c r="A4899"/>
      <c r="B4899"/>
      <c r="C4899"/>
      <c r="D4899"/>
      <c r="E4899"/>
      <c r="F4899"/>
      <c r="G4899"/>
      <c r="H4899"/>
      <c r="I4899"/>
      <c r="J4899"/>
      <c r="K4899"/>
      <c r="L4899"/>
    </row>
    <row r="4900" spans="1:12" ht="16" x14ac:dyDescent="0.2">
      <c r="A4900"/>
      <c r="B4900"/>
      <c r="C4900"/>
      <c r="D4900"/>
      <c r="E4900"/>
      <c r="F4900"/>
      <c r="G4900"/>
      <c r="H4900"/>
      <c r="I4900"/>
      <c r="J4900"/>
      <c r="K4900"/>
      <c r="L4900"/>
    </row>
    <row r="4901" spans="1:12" ht="16" x14ac:dyDescent="0.2">
      <c r="A4901"/>
      <c r="B4901"/>
      <c r="C4901"/>
      <c r="D4901"/>
      <c r="E4901"/>
      <c r="F4901"/>
      <c r="G4901"/>
      <c r="H4901"/>
      <c r="I4901"/>
      <c r="J4901"/>
      <c r="K4901"/>
      <c r="L4901"/>
    </row>
    <row r="4902" spans="1:12" ht="16" x14ac:dyDescent="0.2">
      <c r="A4902"/>
      <c r="B4902"/>
      <c r="C4902"/>
      <c r="D4902"/>
      <c r="E4902"/>
      <c r="F4902"/>
      <c r="G4902"/>
      <c r="H4902"/>
      <c r="I4902"/>
      <c r="J4902"/>
      <c r="K4902"/>
      <c r="L4902"/>
    </row>
    <row r="4903" spans="1:12" ht="16" x14ac:dyDescent="0.2">
      <c r="A4903"/>
      <c r="B4903"/>
      <c r="C4903"/>
      <c r="D4903"/>
      <c r="E4903"/>
      <c r="F4903"/>
      <c r="G4903"/>
      <c r="H4903"/>
      <c r="I4903"/>
      <c r="J4903"/>
      <c r="K4903"/>
      <c r="L4903"/>
    </row>
    <row r="4904" spans="1:12" ht="16" x14ac:dyDescent="0.2">
      <c r="A4904"/>
      <c r="B4904"/>
      <c r="C4904"/>
      <c r="D4904"/>
      <c r="E4904"/>
      <c r="F4904"/>
      <c r="G4904"/>
      <c r="H4904"/>
      <c r="I4904"/>
      <c r="J4904"/>
      <c r="K4904"/>
      <c r="L4904"/>
    </row>
    <row r="4905" spans="1:12" ht="16" x14ac:dyDescent="0.2">
      <c r="A4905"/>
      <c r="B4905"/>
      <c r="C4905"/>
      <c r="D4905"/>
      <c r="E4905"/>
      <c r="F4905"/>
      <c r="G4905"/>
      <c r="H4905"/>
      <c r="I4905"/>
      <c r="J4905"/>
      <c r="K4905"/>
      <c r="L4905"/>
    </row>
    <row r="4906" spans="1:12" ht="16" x14ac:dyDescent="0.2">
      <c r="A4906"/>
      <c r="B4906"/>
      <c r="C4906"/>
      <c r="D4906"/>
      <c r="E4906"/>
      <c r="F4906"/>
      <c r="G4906"/>
      <c r="H4906"/>
      <c r="I4906"/>
      <c r="J4906"/>
      <c r="K4906"/>
      <c r="L4906"/>
    </row>
    <row r="4907" spans="1:12" ht="16" x14ac:dyDescent="0.2">
      <c r="A4907"/>
      <c r="B4907"/>
      <c r="C4907"/>
      <c r="D4907"/>
      <c r="E4907"/>
      <c r="F4907"/>
      <c r="G4907"/>
      <c r="H4907"/>
      <c r="I4907"/>
      <c r="J4907"/>
      <c r="K4907"/>
      <c r="L4907"/>
    </row>
    <row r="4908" spans="1:12" ht="16" x14ac:dyDescent="0.2">
      <c r="A4908"/>
      <c r="B4908"/>
      <c r="C4908"/>
      <c r="D4908"/>
      <c r="E4908"/>
      <c r="F4908"/>
      <c r="G4908"/>
      <c r="H4908"/>
      <c r="I4908"/>
      <c r="J4908"/>
      <c r="K4908"/>
      <c r="L4908"/>
    </row>
    <row r="4909" spans="1:12" ht="16" x14ac:dyDescent="0.2">
      <c r="A4909"/>
      <c r="B4909"/>
      <c r="C4909"/>
      <c r="D4909"/>
      <c r="E4909"/>
      <c r="F4909"/>
      <c r="G4909"/>
      <c r="H4909"/>
      <c r="I4909"/>
      <c r="J4909"/>
      <c r="K4909"/>
      <c r="L4909"/>
    </row>
    <row r="4910" spans="1:12" ht="16" x14ac:dyDescent="0.2">
      <c r="A4910"/>
      <c r="B4910"/>
      <c r="C4910"/>
      <c r="D4910"/>
      <c r="E4910"/>
      <c r="F4910"/>
      <c r="G4910"/>
      <c r="H4910"/>
      <c r="I4910"/>
      <c r="J4910"/>
      <c r="K4910"/>
      <c r="L4910"/>
    </row>
    <row r="4911" spans="1:12" ht="16" x14ac:dyDescent="0.2">
      <c r="A4911"/>
      <c r="B4911"/>
      <c r="C4911"/>
      <c r="D4911"/>
      <c r="E4911"/>
      <c r="F4911"/>
      <c r="G4911"/>
      <c r="H4911"/>
      <c r="I4911"/>
      <c r="J4911"/>
      <c r="K4911"/>
      <c r="L4911"/>
    </row>
    <row r="4912" spans="1:12" ht="16" x14ac:dyDescent="0.2">
      <c r="A4912"/>
      <c r="B4912"/>
      <c r="C4912"/>
      <c r="D4912"/>
      <c r="E4912"/>
      <c r="F4912"/>
      <c r="G4912"/>
      <c r="H4912"/>
      <c r="I4912"/>
      <c r="J4912"/>
      <c r="K4912"/>
      <c r="L4912"/>
    </row>
    <row r="4913" spans="1:12" ht="16" x14ac:dyDescent="0.2">
      <c r="A4913"/>
      <c r="B4913"/>
      <c r="C4913"/>
      <c r="D4913"/>
      <c r="E4913"/>
      <c r="F4913"/>
      <c r="G4913"/>
      <c r="H4913"/>
      <c r="I4913"/>
      <c r="J4913"/>
      <c r="K4913"/>
      <c r="L4913"/>
    </row>
    <row r="4914" spans="1:12" ht="16" x14ac:dyDescent="0.2">
      <c r="A4914"/>
      <c r="B4914"/>
      <c r="C4914"/>
      <c r="D4914"/>
      <c r="E4914"/>
      <c r="F4914"/>
      <c r="G4914"/>
      <c r="H4914"/>
      <c r="I4914"/>
      <c r="J4914"/>
      <c r="K4914"/>
      <c r="L4914"/>
    </row>
    <row r="4915" spans="1:12" ht="16" x14ac:dyDescent="0.2">
      <c r="A4915"/>
      <c r="B4915"/>
      <c r="C4915"/>
      <c r="D4915"/>
      <c r="E4915"/>
      <c r="F4915"/>
      <c r="G4915"/>
      <c r="H4915"/>
      <c r="I4915"/>
      <c r="J4915"/>
      <c r="K4915"/>
      <c r="L4915"/>
    </row>
    <row r="4916" spans="1:12" ht="16" x14ac:dyDescent="0.2">
      <c r="A4916"/>
      <c r="B4916"/>
      <c r="C4916"/>
      <c r="D4916"/>
      <c r="E4916"/>
      <c r="F4916"/>
      <c r="G4916"/>
      <c r="H4916"/>
      <c r="I4916"/>
      <c r="J4916"/>
      <c r="K4916"/>
      <c r="L4916"/>
    </row>
    <row r="4917" spans="1:12" ht="16" x14ac:dyDescent="0.2">
      <c r="A4917"/>
      <c r="B4917"/>
      <c r="C4917"/>
      <c r="D4917"/>
      <c r="E4917"/>
      <c r="F4917"/>
      <c r="G4917"/>
      <c r="H4917"/>
      <c r="I4917"/>
      <c r="J4917"/>
      <c r="K4917"/>
      <c r="L4917"/>
    </row>
    <row r="4918" spans="1:12" ht="16" x14ac:dyDescent="0.2">
      <c r="A4918"/>
      <c r="B4918"/>
      <c r="C4918"/>
      <c r="D4918"/>
      <c r="E4918"/>
      <c r="F4918"/>
      <c r="G4918"/>
      <c r="H4918"/>
      <c r="I4918"/>
      <c r="J4918"/>
      <c r="K4918"/>
      <c r="L4918"/>
    </row>
    <row r="4919" spans="1:12" ht="16" x14ac:dyDescent="0.2">
      <c r="A4919"/>
      <c r="B4919"/>
      <c r="C4919"/>
      <c r="D4919"/>
      <c r="E4919"/>
      <c r="F4919"/>
      <c r="G4919"/>
      <c r="H4919"/>
      <c r="I4919"/>
      <c r="J4919"/>
      <c r="K4919"/>
      <c r="L4919"/>
    </row>
    <row r="4920" spans="1:12" ht="16" x14ac:dyDescent="0.2">
      <c r="A4920"/>
      <c r="B4920"/>
      <c r="C4920"/>
      <c r="D4920"/>
      <c r="E4920"/>
      <c r="F4920"/>
      <c r="G4920"/>
      <c r="H4920"/>
      <c r="I4920"/>
      <c r="J4920"/>
      <c r="K4920"/>
      <c r="L4920"/>
    </row>
    <row r="4921" spans="1:12" ht="16" x14ac:dyDescent="0.2">
      <c r="A4921"/>
      <c r="B4921"/>
      <c r="C4921"/>
      <c r="D4921"/>
      <c r="E4921"/>
      <c r="F4921"/>
      <c r="G4921"/>
      <c r="H4921"/>
      <c r="I4921"/>
      <c r="J4921"/>
      <c r="K4921"/>
      <c r="L4921"/>
    </row>
    <row r="4922" spans="1:12" ht="16" x14ac:dyDescent="0.2">
      <c r="A4922"/>
      <c r="B4922"/>
      <c r="C4922"/>
      <c r="D4922"/>
      <c r="E4922"/>
      <c r="F4922"/>
      <c r="G4922"/>
      <c r="H4922"/>
      <c r="I4922"/>
      <c r="J4922"/>
      <c r="K4922"/>
      <c r="L4922"/>
    </row>
    <row r="4923" spans="1:12" ht="16" x14ac:dyDescent="0.2">
      <c r="A4923"/>
      <c r="B4923"/>
      <c r="C4923"/>
      <c r="D4923"/>
      <c r="E4923"/>
      <c r="F4923"/>
      <c r="G4923"/>
      <c r="H4923"/>
      <c r="I4923"/>
      <c r="J4923"/>
      <c r="K4923"/>
      <c r="L4923"/>
    </row>
    <row r="4924" spans="1:12" ht="16" x14ac:dyDescent="0.2">
      <c r="A4924"/>
      <c r="B4924"/>
      <c r="C4924"/>
      <c r="D4924"/>
      <c r="E4924"/>
      <c r="F4924"/>
      <c r="G4924"/>
      <c r="H4924"/>
      <c r="I4924"/>
      <c r="J4924"/>
      <c r="K4924"/>
      <c r="L4924"/>
    </row>
    <row r="4925" spans="1:12" ht="16" x14ac:dyDescent="0.2">
      <c r="A4925"/>
      <c r="B4925"/>
      <c r="C4925"/>
      <c r="D4925"/>
      <c r="E4925"/>
      <c r="F4925"/>
      <c r="G4925"/>
      <c r="H4925"/>
      <c r="I4925"/>
      <c r="J4925"/>
      <c r="K4925"/>
      <c r="L4925"/>
    </row>
    <row r="4926" spans="1:12" ht="16" x14ac:dyDescent="0.2">
      <c r="A4926"/>
      <c r="B4926"/>
      <c r="C4926"/>
      <c r="D4926"/>
      <c r="E4926"/>
      <c r="F4926"/>
      <c r="G4926"/>
      <c r="H4926"/>
      <c r="I4926"/>
      <c r="J4926"/>
      <c r="K4926"/>
      <c r="L4926"/>
    </row>
    <row r="4927" spans="1:12" ht="16" x14ac:dyDescent="0.2">
      <c r="A4927"/>
      <c r="B4927"/>
      <c r="C4927"/>
      <c r="D4927"/>
      <c r="E4927"/>
      <c r="F4927"/>
      <c r="G4927"/>
      <c r="H4927"/>
      <c r="I4927"/>
      <c r="J4927"/>
      <c r="K4927"/>
      <c r="L4927"/>
    </row>
    <row r="4928" spans="1:12" ht="16" x14ac:dyDescent="0.2">
      <c r="A4928"/>
      <c r="B4928"/>
      <c r="C4928"/>
      <c r="D4928"/>
      <c r="E4928"/>
      <c r="F4928"/>
      <c r="G4928"/>
      <c r="H4928"/>
      <c r="I4928"/>
      <c r="J4928"/>
      <c r="K4928"/>
      <c r="L4928"/>
    </row>
    <row r="4929" spans="1:12" ht="16" x14ac:dyDescent="0.2">
      <c r="A4929"/>
      <c r="B4929"/>
      <c r="C4929"/>
      <c r="D4929"/>
      <c r="E4929"/>
      <c r="F4929"/>
      <c r="G4929"/>
      <c r="H4929"/>
      <c r="I4929"/>
      <c r="J4929"/>
      <c r="K4929"/>
      <c r="L4929"/>
    </row>
    <row r="4930" spans="1:12" ht="16" x14ac:dyDescent="0.2">
      <c r="A4930"/>
      <c r="B4930"/>
      <c r="C4930"/>
      <c r="D4930"/>
      <c r="E4930"/>
      <c r="F4930"/>
      <c r="G4930"/>
      <c r="H4930"/>
      <c r="I4930"/>
      <c r="J4930"/>
      <c r="K4930"/>
      <c r="L4930"/>
    </row>
    <row r="4931" spans="1:12" ht="16" x14ac:dyDescent="0.2">
      <c r="A4931"/>
      <c r="B4931"/>
      <c r="C4931"/>
      <c r="D4931"/>
      <c r="E4931"/>
      <c r="F4931"/>
      <c r="G4931"/>
      <c r="H4931"/>
      <c r="I4931"/>
      <c r="J4931"/>
      <c r="K4931"/>
      <c r="L4931"/>
    </row>
    <row r="4932" spans="1:12" ht="16" x14ac:dyDescent="0.2">
      <c r="A4932"/>
      <c r="B4932"/>
      <c r="C4932"/>
      <c r="D4932"/>
      <c r="E4932"/>
      <c r="F4932"/>
      <c r="G4932"/>
      <c r="H4932"/>
      <c r="I4932"/>
      <c r="J4932"/>
      <c r="K4932"/>
      <c r="L4932"/>
    </row>
    <row r="4933" spans="1:12" ht="16" x14ac:dyDescent="0.2">
      <c r="A4933"/>
      <c r="B4933"/>
      <c r="C4933"/>
      <c r="D4933"/>
      <c r="E4933"/>
      <c r="F4933"/>
      <c r="G4933"/>
      <c r="H4933"/>
      <c r="I4933"/>
      <c r="J4933"/>
      <c r="K4933"/>
      <c r="L4933"/>
    </row>
    <row r="4934" spans="1:12" ht="16" x14ac:dyDescent="0.2">
      <c r="A4934"/>
      <c r="B4934"/>
      <c r="C4934"/>
      <c r="D4934"/>
      <c r="E4934"/>
      <c r="F4934"/>
      <c r="G4934"/>
      <c r="H4934"/>
      <c r="I4934"/>
      <c r="J4934"/>
      <c r="K4934"/>
      <c r="L4934"/>
    </row>
    <row r="4935" spans="1:12" ht="16" x14ac:dyDescent="0.2">
      <c r="A4935"/>
      <c r="B4935"/>
      <c r="C4935"/>
      <c r="D4935"/>
      <c r="E4935"/>
      <c r="F4935"/>
      <c r="G4935"/>
      <c r="H4935"/>
      <c r="I4935"/>
      <c r="J4935"/>
      <c r="K4935"/>
      <c r="L4935"/>
    </row>
    <row r="4936" spans="1:12" ht="16" x14ac:dyDescent="0.2">
      <c r="A4936"/>
      <c r="B4936"/>
      <c r="C4936"/>
      <c r="D4936"/>
      <c r="E4936"/>
      <c r="F4936"/>
      <c r="G4936"/>
      <c r="H4936"/>
      <c r="I4936"/>
      <c r="J4936"/>
      <c r="K4936"/>
      <c r="L4936"/>
    </row>
    <row r="4937" spans="1:12" ht="16" x14ac:dyDescent="0.2">
      <c r="A4937"/>
      <c r="B4937"/>
      <c r="C4937"/>
      <c r="D4937"/>
      <c r="E4937"/>
      <c r="F4937"/>
      <c r="G4937"/>
      <c r="H4937"/>
      <c r="I4937"/>
      <c r="J4937"/>
      <c r="K4937"/>
      <c r="L4937"/>
    </row>
    <row r="4938" spans="1:12" ht="16" x14ac:dyDescent="0.2">
      <c r="A4938"/>
      <c r="B4938"/>
      <c r="C4938"/>
      <c r="D4938"/>
      <c r="E4938"/>
      <c r="F4938"/>
      <c r="G4938"/>
      <c r="H4938"/>
      <c r="I4938"/>
      <c r="J4938"/>
      <c r="K4938"/>
      <c r="L4938"/>
    </row>
    <row r="4939" spans="1:12" ht="16" x14ac:dyDescent="0.2">
      <c r="A4939"/>
      <c r="B4939"/>
      <c r="C4939"/>
      <c r="D4939"/>
      <c r="E4939"/>
      <c r="F4939"/>
      <c r="G4939"/>
      <c r="H4939"/>
      <c r="I4939"/>
      <c r="J4939"/>
      <c r="K4939"/>
      <c r="L4939"/>
    </row>
    <row r="4940" spans="1:12" ht="16" x14ac:dyDescent="0.2">
      <c r="A4940"/>
      <c r="B4940"/>
      <c r="C4940"/>
      <c r="D4940"/>
      <c r="E4940"/>
      <c r="F4940"/>
      <c r="G4940"/>
      <c r="H4940"/>
      <c r="I4940"/>
      <c r="J4940"/>
      <c r="K4940"/>
      <c r="L4940"/>
    </row>
    <row r="4941" spans="1:12" ht="16" x14ac:dyDescent="0.2">
      <c r="A4941"/>
      <c r="B4941"/>
      <c r="C4941"/>
      <c r="D4941"/>
      <c r="E4941"/>
      <c r="F4941"/>
      <c r="G4941"/>
      <c r="H4941"/>
      <c r="I4941"/>
      <c r="J4941"/>
      <c r="K4941"/>
      <c r="L4941"/>
    </row>
    <row r="4942" spans="1:12" ht="16" x14ac:dyDescent="0.2">
      <c r="A4942"/>
      <c r="B4942"/>
      <c r="C4942"/>
      <c r="D4942"/>
      <c r="E4942"/>
      <c r="F4942"/>
      <c r="G4942"/>
      <c r="H4942"/>
      <c r="I4942"/>
      <c r="J4942"/>
      <c r="K4942"/>
      <c r="L4942"/>
    </row>
    <row r="4943" spans="1:12" ht="16" x14ac:dyDescent="0.2">
      <c r="A4943"/>
      <c r="B4943"/>
      <c r="C4943"/>
      <c r="D4943"/>
      <c r="E4943"/>
      <c r="F4943"/>
      <c r="G4943"/>
      <c r="H4943"/>
      <c r="I4943"/>
      <c r="J4943"/>
      <c r="K4943"/>
      <c r="L4943"/>
    </row>
    <row r="4944" spans="1:12" ht="16" x14ac:dyDescent="0.2">
      <c r="A4944"/>
      <c r="B4944"/>
      <c r="C4944"/>
      <c r="D4944"/>
      <c r="E4944"/>
      <c r="F4944"/>
      <c r="G4944"/>
      <c r="H4944"/>
      <c r="I4944"/>
      <c r="J4944"/>
      <c r="K4944"/>
      <c r="L4944"/>
    </row>
    <row r="4945" spans="1:12" ht="16" x14ac:dyDescent="0.2">
      <c r="A4945"/>
      <c r="B4945"/>
      <c r="C4945"/>
      <c r="D4945"/>
      <c r="E4945"/>
      <c r="F4945"/>
      <c r="G4945"/>
      <c r="H4945"/>
      <c r="I4945"/>
      <c r="J4945"/>
      <c r="K4945"/>
      <c r="L4945"/>
    </row>
    <row r="4946" spans="1:12" ht="16" x14ac:dyDescent="0.2">
      <c r="A4946"/>
      <c r="B4946"/>
      <c r="C4946"/>
      <c r="D4946"/>
      <c r="E4946"/>
      <c r="F4946"/>
      <c r="G4946"/>
      <c r="H4946"/>
      <c r="I4946"/>
      <c r="J4946"/>
      <c r="K4946"/>
      <c r="L4946"/>
    </row>
    <row r="4947" spans="1:12" ht="16" x14ac:dyDescent="0.2">
      <c r="A4947"/>
      <c r="B4947"/>
      <c r="C4947"/>
      <c r="D4947"/>
      <c r="E4947"/>
      <c r="F4947"/>
      <c r="G4947"/>
      <c r="H4947"/>
      <c r="I4947"/>
      <c r="J4947"/>
      <c r="K4947"/>
      <c r="L4947"/>
    </row>
    <row r="4948" spans="1:12" ht="16" x14ac:dyDescent="0.2">
      <c r="A4948"/>
      <c r="B4948"/>
      <c r="C4948"/>
      <c r="D4948"/>
      <c r="E4948"/>
      <c r="F4948"/>
      <c r="G4948"/>
      <c r="H4948"/>
      <c r="I4948"/>
      <c r="J4948"/>
      <c r="K4948"/>
      <c r="L4948"/>
    </row>
    <row r="4949" spans="1:12" ht="16" x14ac:dyDescent="0.2">
      <c r="A4949"/>
      <c r="B4949"/>
      <c r="C4949"/>
      <c r="D4949"/>
      <c r="E4949"/>
      <c r="F4949"/>
      <c r="G4949"/>
      <c r="H4949"/>
      <c r="I4949"/>
      <c r="J4949"/>
      <c r="K4949"/>
      <c r="L4949"/>
    </row>
    <row r="4950" spans="1:12" ht="16" x14ac:dyDescent="0.2">
      <c r="A4950"/>
      <c r="B4950"/>
      <c r="C4950"/>
      <c r="D4950"/>
      <c r="E4950"/>
      <c r="F4950"/>
      <c r="G4950"/>
      <c r="H4950"/>
      <c r="I4950"/>
      <c r="J4950"/>
      <c r="K4950"/>
      <c r="L4950"/>
    </row>
    <row r="4951" spans="1:12" ht="16" x14ac:dyDescent="0.2">
      <c r="A4951"/>
      <c r="B4951"/>
      <c r="C4951"/>
      <c r="D4951"/>
      <c r="E4951"/>
      <c r="F4951"/>
      <c r="G4951"/>
      <c r="H4951"/>
      <c r="I4951"/>
      <c r="J4951"/>
      <c r="K4951"/>
      <c r="L4951"/>
    </row>
    <row r="4952" spans="1:12" ht="16" x14ac:dyDescent="0.2">
      <c r="A4952"/>
      <c r="B4952"/>
      <c r="C4952"/>
      <c r="D4952"/>
      <c r="E4952"/>
      <c r="F4952"/>
      <c r="G4952"/>
      <c r="H4952"/>
      <c r="I4952"/>
      <c r="J4952"/>
      <c r="K4952"/>
      <c r="L4952"/>
    </row>
    <row r="4953" spans="1:12" ht="16" x14ac:dyDescent="0.2">
      <c r="A4953"/>
      <c r="B4953"/>
      <c r="C4953"/>
      <c r="D4953"/>
      <c r="E4953"/>
      <c r="F4953"/>
      <c r="G4953"/>
      <c r="H4953"/>
      <c r="I4953"/>
      <c r="J4953"/>
      <c r="K4953"/>
      <c r="L4953"/>
    </row>
    <row r="4954" spans="1:12" ht="16" x14ac:dyDescent="0.2">
      <c r="A4954"/>
      <c r="B4954"/>
      <c r="C4954"/>
      <c r="D4954"/>
      <c r="E4954"/>
      <c r="F4954"/>
      <c r="G4954"/>
      <c r="H4954"/>
      <c r="I4954"/>
      <c r="J4954"/>
      <c r="K4954"/>
      <c r="L4954"/>
    </row>
    <row r="4955" spans="1:12" ht="16" x14ac:dyDescent="0.2">
      <c r="A4955"/>
      <c r="B4955"/>
      <c r="C4955"/>
      <c r="D4955"/>
      <c r="E4955"/>
      <c r="F4955"/>
      <c r="G4955"/>
      <c r="H4955"/>
      <c r="I4955"/>
      <c r="J4955"/>
      <c r="K4955"/>
      <c r="L4955"/>
    </row>
    <row r="4956" spans="1:12" ht="16" x14ac:dyDescent="0.2">
      <c r="A4956"/>
      <c r="B4956"/>
      <c r="C4956"/>
      <c r="D4956"/>
      <c r="E4956"/>
      <c r="F4956"/>
      <c r="G4956"/>
      <c r="H4956"/>
      <c r="I4956"/>
      <c r="J4956"/>
      <c r="K4956"/>
      <c r="L4956"/>
    </row>
    <row r="4957" spans="1:12" ht="16" x14ac:dyDescent="0.2">
      <c r="A4957"/>
      <c r="B4957"/>
      <c r="C4957"/>
      <c r="D4957"/>
      <c r="E4957"/>
      <c r="F4957"/>
      <c r="G4957"/>
      <c r="H4957"/>
      <c r="I4957"/>
      <c r="J4957"/>
      <c r="K4957"/>
      <c r="L4957"/>
    </row>
    <row r="4958" spans="1:12" ht="16" x14ac:dyDescent="0.2">
      <c r="A4958"/>
      <c r="B4958"/>
      <c r="C4958"/>
      <c r="D4958"/>
      <c r="E4958"/>
      <c r="F4958"/>
      <c r="G4958"/>
      <c r="H4958"/>
      <c r="I4958"/>
      <c r="J4958"/>
      <c r="K4958"/>
      <c r="L4958"/>
    </row>
    <row r="4959" spans="1:12" ht="16" x14ac:dyDescent="0.2">
      <c r="A4959"/>
      <c r="B4959"/>
      <c r="C4959"/>
      <c r="D4959"/>
      <c r="E4959"/>
      <c r="F4959"/>
      <c r="G4959"/>
      <c r="H4959"/>
      <c r="I4959"/>
      <c r="J4959"/>
      <c r="K4959"/>
      <c r="L4959"/>
    </row>
    <row r="4960" spans="1:12" ht="16" x14ac:dyDescent="0.2">
      <c r="A4960"/>
      <c r="B4960"/>
      <c r="C4960"/>
      <c r="D4960"/>
      <c r="E4960"/>
      <c r="F4960"/>
      <c r="G4960"/>
      <c r="H4960"/>
      <c r="I4960"/>
      <c r="J4960"/>
      <c r="K4960"/>
      <c r="L4960"/>
    </row>
    <row r="4961" spans="1:12" ht="16" x14ac:dyDescent="0.2">
      <c r="A4961"/>
      <c r="B4961"/>
      <c r="C4961"/>
      <c r="D4961"/>
      <c r="E4961"/>
      <c r="F4961"/>
      <c r="G4961"/>
      <c r="H4961"/>
      <c r="I4961"/>
      <c r="J4961"/>
      <c r="K4961"/>
      <c r="L4961"/>
    </row>
    <row r="4962" spans="1:12" ht="16" x14ac:dyDescent="0.2">
      <c r="A4962"/>
      <c r="B4962"/>
      <c r="C4962"/>
      <c r="D4962"/>
      <c r="E4962"/>
      <c r="F4962"/>
      <c r="G4962"/>
      <c r="H4962"/>
      <c r="I4962"/>
      <c r="J4962"/>
      <c r="K4962"/>
      <c r="L4962"/>
    </row>
    <row r="4963" spans="1:12" ht="16" x14ac:dyDescent="0.2">
      <c r="A4963"/>
      <c r="B4963"/>
      <c r="C4963"/>
      <c r="D4963"/>
      <c r="E4963"/>
      <c r="F4963"/>
      <c r="G4963"/>
      <c r="H4963"/>
      <c r="I4963"/>
      <c r="J4963"/>
      <c r="K4963"/>
      <c r="L4963"/>
    </row>
    <row r="4964" spans="1:12" ht="16" x14ac:dyDescent="0.2">
      <c r="A4964"/>
      <c r="B4964"/>
      <c r="C4964"/>
      <c r="D4964"/>
      <c r="E4964"/>
      <c r="F4964"/>
      <c r="G4964"/>
      <c r="H4964"/>
      <c r="I4964"/>
      <c r="J4964"/>
      <c r="K4964"/>
      <c r="L4964"/>
    </row>
    <row r="4965" spans="1:12" ht="16" x14ac:dyDescent="0.2">
      <c r="A4965"/>
      <c r="B4965"/>
      <c r="C4965"/>
      <c r="D4965"/>
      <c r="E4965"/>
      <c r="F4965"/>
      <c r="G4965"/>
      <c r="H4965"/>
      <c r="I4965"/>
      <c r="J4965"/>
      <c r="K4965"/>
      <c r="L4965"/>
    </row>
    <row r="4966" spans="1:12" ht="16" x14ac:dyDescent="0.2">
      <c r="A4966"/>
      <c r="B4966"/>
      <c r="C4966"/>
      <c r="D4966"/>
      <c r="E4966"/>
      <c r="F4966"/>
      <c r="G4966"/>
      <c r="H4966"/>
      <c r="I4966"/>
      <c r="J4966"/>
      <c r="K4966"/>
      <c r="L4966"/>
    </row>
    <row r="4967" spans="1:12" ht="16" x14ac:dyDescent="0.2">
      <c r="A4967"/>
      <c r="B4967"/>
      <c r="C4967"/>
      <c r="D4967"/>
      <c r="E4967"/>
      <c r="F4967"/>
      <c r="G4967"/>
      <c r="H4967"/>
      <c r="I4967"/>
      <c r="J4967"/>
      <c r="K4967"/>
      <c r="L4967"/>
    </row>
    <row r="4968" spans="1:12" ht="16" x14ac:dyDescent="0.2">
      <c r="A4968"/>
      <c r="B4968"/>
      <c r="C4968"/>
      <c r="D4968"/>
      <c r="E4968"/>
      <c r="F4968"/>
      <c r="G4968"/>
      <c r="H4968"/>
      <c r="I4968"/>
      <c r="J4968"/>
      <c r="K4968"/>
      <c r="L4968"/>
    </row>
    <row r="4969" spans="1:12" ht="16" x14ac:dyDescent="0.2">
      <c r="A4969"/>
      <c r="B4969"/>
      <c r="C4969"/>
      <c r="D4969"/>
      <c r="E4969"/>
      <c r="F4969"/>
      <c r="G4969"/>
      <c r="H4969"/>
      <c r="I4969"/>
      <c r="J4969"/>
      <c r="K4969"/>
      <c r="L4969"/>
    </row>
    <row r="4970" spans="1:12" ht="16" x14ac:dyDescent="0.2">
      <c r="A4970"/>
      <c r="B4970"/>
      <c r="C4970"/>
      <c r="D4970"/>
      <c r="E4970"/>
      <c r="F4970"/>
      <c r="G4970"/>
      <c r="H4970"/>
      <c r="I4970"/>
      <c r="J4970"/>
      <c r="K4970"/>
      <c r="L4970"/>
    </row>
    <row r="4971" spans="1:12" ht="16" x14ac:dyDescent="0.2">
      <c r="A4971"/>
      <c r="B4971"/>
      <c r="C4971"/>
      <c r="D4971"/>
      <c r="E4971"/>
      <c r="F4971"/>
      <c r="G4971"/>
      <c r="H4971"/>
      <c r="I4971"/>
      <c r="J4971"/>
      <c r="K4971"/>
      <c r="L4971"/>
    </row>
    <row r="4972" spans="1:12" ht="16" x14ac:dyDescent="0.2">
      <c r="A4972"/>
      <c r="B4972"/>
      <c r="C4972"/>
      <c r="D4972"/>
      <c r="E4972"/>
      <c r="F4972"/>
      <c r="G4972"/>
      <c r="H4972"/>
      <c r="I4972"/>
      <c r="J4972"/>
      <c r="K4972"/>
      <c r="L4972"/>
    </row>
    <row r="4973" spans="1:12" ht="16" x14ac:dyDescent="0.2">
      <c r="A4973"/>
      <c r="B4973"/>
      <c r="C4973"/>
      <c r="D4973"/>
      <c r="E4973"/>
      <c r="F4973"/>
      <c r="G4973"/>
      <c r="H4973"/>
      <c r="I4973"/>
      <c r="J4973"/>
      <c r="K4973"/>
      <c r="L4973"/>
    </row>
    <row r="4974" spans="1:12" ht="16" x14ac:dyDescent="0.2">
      <c r="A4974"/>
      <c r="B4974"/>
      <c r="C4974"/>
      <c r="D4974"/>
      <c r="E4974"/>
      <c r="F4974"/>
      <c r="G4974"/>
      <c r="H4974"/>
      <c r="I4974"/>
      <c r="J4974"/>
      <c r="K4974"/>
      <c r="L4974"/>
    </row>
    <row r="4975" spans="1:12" ht="16" x14ac:dyDescent="0.2">
      <c r="A4975"/>
      <c r="B4975"/>
      <c r="C4975"/>
      <c r="D4975"/>
      <c r="E4975"/>
      <c r="F4975"/>
      <c r="G4975"/>
      <c r="H4975"/>
      <c r="I4975"/>
      <c r="J4975"/>
      <c r="K4975"/>
      <c r="L4975"/>
    </row>
    <row r="4976" spans="1:12" ht="16" x14ac:dyDescent="0.2">
      <c r="A4976"/>
      <c r="B4976"/>
      <c r="C4976"/>
      <c r="D4976"/>
      <c r="E4976"/>
      <c r="F4976"/>
      <c r="G4976"/>
      <c r="H4976"/>
      <c r="I4976"/>
      <c r="J4976"/>
      <c r="K4976"/>
      <c r="L4976"/>
    </row>
    <row r="4977" spans="1:12" ht="16" x14ac:dyDescent="0.2">
      <c r="A4977"/>
      <c r="B4977"/>
      <c r="C4977"/>
      <c r="D4977"/>
      <c r="E4977"/>
      <c r="F4977"/>
      <c r="G4977"/>
      <c r="H4977"/>
      <c r="I4977"/>
      <c r="J4977"/>
      <c r="K4977"/>
      <c r="L4977"/>
    </row>
    <row r="4978" spans="1:12" ht="16" x14ac:dyDescent="0.2">
      <c r="A4978"/>
      <c r="B4978"/>
      <c r="C4978"/>
      <c r="D4978"/>
      <c r="E4978"/>
      <c r="F4978"/>
      <c r="G4978"/>
      <c r="H4978"/>
      <c r="I4978"/>
      <c r="J4978"/>
      <c r="K4978"/>
      <c r="L4978"/>
    </row>
    <row r="4979" spans="1:12" ht="16" x14ac:dyDescent="0.2">
      <c r="A4979"/>
      <c r="B4979"/>
      <c r="C4979"/>
      <c r="D4979"/>
      <c r="E4979"/>
      <c r="F4979"/>
      <c r="G4979"/>
      <c r="H4979"/>
      <c r="I4979"/>
      <c r="J4979"/>
      <c r="K4979"/>
      <c r="L4979"/>
    </row>
    <row r="4980" spans="1:12" ht="16" x14ac:dyDescent="0.2">
      <c r="A4980"/>
      <c r="B4980"/>
      <c r="C4980"/>
      <c r="D4980"/>
      <c r="E4980"/>
      <c r="F4980"/>
      <c r="G4980"/>
      <c r="H4980"/>
      <c r="I4980"/>
      <c r="J4980"/>
      <c r="K4980"/>
      <c r="L4980"/>
    </row>
    <row r="4981" spans="1:12" ht="16" x14ac:dyDescent="0.2">
      <c r="A4981"/>
      <c r="B4981"/>
      <c r="C4981"/>
      <c r="D4981"/>
      <c r="E4981"/>
      <c r="F4981"/>
      <c r="G4981"/>
      <c r="H4981"/>
      <c r="I4981"/>
      <c r="J4981"/>
      <c r="K4981"/>
      <c r="L4981"/>
    </row>
    <row r="4982" spans="1:12" ht="16" x14ac:dyDescent="0.2">
      <c r="A4982"/>
      <c r="B4982"/>
      <c r="C4982"/>
      <c r="D4982"/>
      <c r="E4982"/>
      <c r="F4982"/>
      <c r="G4982"/>
      <c r="H4982"/>
      <c r="I4982"/>
      <c r="J4982"/>
      <c r="K4982"/>
      <c r="L4982"/>
    </row>
    <row r="4983" spans="1:12" ht="16" x14ac:dyDescent="0.2">
      <c r="A4983"/>
      <c r="B4983"/>
      <c r="C4983"/>
      <c r="D4983"/>
      <c r="E4983"/>
      <c r="F4983"/>
      <c r="G4983"/>
      <c r="H4983"/>
      <c r="I4983"/>
      <c r="J4983"/>
      <c r="K4983"/>
      <c r="L4983"/>
    </row>
    <row r="4984" spans="1:12" ht="16" x14ac:dyDescent="0.2">
      <c r="A4984"/>
      <c r="B4984"/>
      <c r="C4984"/>
      <c r="D4984"/>
      <c r="E4984"/>
      <c r="F4984"/>
      <c r="G4984"/>
      <c r="H4984"/>
      <c r="I4984"/>
      <c r="J4984"/>
      <c r="K4984"/>
      <c r="L4984"/>
    </row>
    <row r="4985" spans="1:12" ht="16" x14ac:dyDescent="0.2">
      <c r="A4985"/>
      <c r="B4985"/>
      <c r="C4985"/>
      <c r="D4985"/>
      <c r="E4985"/>
      <c r="F4985"/>
      <c r="G4985"/>
      <c r="H4985"/>
      <c r="I4985"/>
      <c r="J4985"/>
      <c r="K4985"/>
      <c r="L4985"/>
    </row>
    <row r="4986" spans="1:12" ht="16" x14ac:dyDescent="0.2">
      <c r="A4986"/>
      <c r="B4986"/>
      <c r="C4986"/>
      <c r="D4986"/>
      <c r="E4986"/>
      <c r="F4986"/>
      <c r="G4986"/>
      <c r="H4986"/>
      <c r="I4986"/>
      <c r="J4986"/>
      <c r="K4986"/>
      <c r="L4986"/>
    </row>
    <row r="4987" spans="1:12" ht="16" x14ac:dyDescent="0.2">
      <c r="A4987"/>
      <c r="B4987"/>
      <c r="C4987"/>
      <c r="D4987"/>
      <c r="E4987"/>
      <c r="F4987"/>
      <c r="G4987"/>
      <c r="H4987"/>
      <c r="I4987"/>
      <c r="J4987"/>
      <c r="K4987"/>
      <c r="L4987"/>
    </row>
    <row r="4988" spans="1:12" ht="16" x14ac:dyDescent="0.2">
      <c r="A4988"/>
      <c r="B4988"/>
      <c r="C4988"/>
      <c r="D4988"/>
      <c r="E4988"/>
      <c r="F4988"/>
      <c r="G4988"/>
      <c r="H4988"/>
      <c r="I4988"/>
      <c r="J4988"/>
      <c r="K4988"/>
      <c r="L4988"/>
    </row>
    <row r="4989" spans="1:12" ht="16" x14ac:dyDescent="0.2">
      <c r="A4989"/>
      <c r="B4989"/>
      <c r="C4989"/>
      <c r="D4989"/>
      <c r="E4989"/>
      <c r="F4989"/>
      <c r="G4989"/>
      <c r="H4989"/>
      <c r="I4989"/>
      <c r="J4989"/>
      <c r="K4989"/>
      <c r="L4989"/>
    </row>
    <row r="4990" spans="1:12" ht="16" x14ac:dyDescent="0.2">
      <c r="A4990"/>
      <c r="B4990"/>
      <c r="C4990"/>
      <c r="D4990"/>
      <c r="E4990"/>
      <c r="F4990"/>
      <c r="G4990"/>
      <c r="H4990"/>
      <c r="I4990"/>
      <c r="J4990"/>
      <c r="K4990"/>
      <c r="L4990"/>
    </row>
    <row r="4991" spans="1:12" ht="16" x14ac:dyDescent="0.2">
      <c r="A4991"/>
      <c r="B4991"/>
      <c r="C4991"/>
      <c r="D4991"/>
      <c r="E4991"/>
      <c r="F4991"/>
      <c r="G4991"/>
      <c r="H4991"/>
      <c r="I4991"/>
      <c r="J4991"/>
      <c r="K4991"/>
      <c r="L4991"/>
    </row>
    <row r="4992" spans="1:12" ht="16" x14ac:dyDescent="0.2">
      <c r="A4992"/>
      <c r="B4992"/>
      <c r="C4992"/>
      <c r="D4992"/>
      <c r="E4992"/>
      <c r="F4992"/>
      <c r="G4992"/>
      <c r="H4992"/>
      <c r="I4992"/>
      <c r="J4992"/>
      <c r="K4992"/>
      <c r="L4992"/>
    </row>
    <row r="4993" spans="1:12" ht="16" x14ac:dyDescent="0.2">
      <c r="A4993"/>
      <c r="B4993"/>
      <c r="C4993"/>
      <c r="D4993"/>
      <c r="E4993"/>
      <c r="F4993"/>
      <c r="G4993"/>
      <c r="H4993"/>
      <c r="I4993"/>
      <c r="J4993"/>
      <c r="K4993"/>
      <c r="L4993"/>
    </row>
    <row r="4994" spans="1:12" ht="16" x14ac:dyDescent="0.2">
      <c r="A4994"/>
      <c r="B4994"/>
      <c r="C4994"/>
      <c r="D4994"/>
      <c r="E4994"/>
      <c r="F4994"/>
      <c r="G4994"/>
      <c r="H4994"/>
      <c r="I4994"/>
      <c r="J4994"/>
      <c r="K4994"/>
      <c r="L4994"/>
    </row>
    <row r="4995" spans="1:12" ht="16" x14ac:dyDescent="0.2">
      <c r="A4995"/>
      <c r="B4995"/>
      <c r="C4995"/>
      <c r="D4995"/>
      <c r="E4995"/>
      <c r="F4995"/>
      <c r="G4995"/>
      <c r="H4995"/>
      <c r="I4995"/>
      <c r="J4995"/>
      <c r="K4995"/>
      <c r="L4995"/>
    </row>
    <row r="4996" spans="1:12" ht="16" x14ac:dyDescent="0.2">
      <c r="A4996"/>
      <c r="B4996"/>
      <c r="C4996"/>
      <c r="D4996"/>
      <c r="E4996"/>
      <c r="F4996"/>
      <c r="G4996"/>
      <c r="H4996"/>
      <c r="I4996"/>
      <c r="J4996"/>
      <c r="K4996"/>
      <c r="L4996"/>
    </row>
    <row r="4997" spans="1:12" ht="16" x14ac:dyDescent="0.2">
      <c r="A4997"/>
      <c r="B4997"/>
      <c r="C4997"/>
      <c r="D4997"/>
      <c r="E4997"/>
      <c r="F4997"/>
      <c r="G4997"/>
      <c r="H4997"/>
      <c r="I4997"/>
      <c r="J4997"/>
      <c r="K4997"/>
      <c r="L4997"/>
    </row>
    <row r="4998" spans="1:12" ht="16" x14ac:dyDescent="0.2">
      <c r="A4998"/>
      <c r="B4998"/>
      <c r="C4998"/>
      <c r="D4998"/>
      <c r="E4998"/>
      <c r="F4998"/>
      <c r="G4998"/>
      <c r="H4998"/>
      <c r="I4998"/>
      <c r="J4998"/>
      <c r="K4998"/>
      <c r="L4998"/>
    </row>
    <row r="4999" spans="1:12" ht="16" x14ac:dyDescent="0.2">
      <c r="A4999"/>
      <c r="B4999"/>
      <c r="C4999"/>
      <c r="D4999"/>
      <c r="E4999"/>
      <c r="F4999"/>
      <c r="G4999"/>
      <c r="H4999"/>
      <c r="I4999"/>
      <c r="J4999"/>
      <c r="K4999"/>
      <c r="L4999"/>
    </row>
    <row r="5000" spans="1:12" ht="16" x14ac:dyDescent="0.2">
      <c r="A5000"/>
      <c r="B5000"/>
      <c r="C5000"/>
      <c r="D5000"/>
      <c r="E5000"/>
      <c r="F5000"/>
      <c r="G5000"/>
      <c r="H5000"/>
      <c r="I5000"/>
      <c r="J5000"/>
      <c r="K5000"/>
      <c r="L5000"/>
    </row>
    <row r="5001" spans="1:12" ht="16" x14ac:dyDescent="0.2">
      <c r="A5001"/>
      <c r="B5001"/>
      <c r="C5001"/>
      <c r="D5001"/>
      <c r="E5001"/>
      <c r="F5001"/>
      <c r="G5001"/>
      <c r="H5001"/>
      <c r="I5001"/>
      <c r="J5001"/>
      <c r="K5001"/>
      <c r="L5001"/>
    </row>
    <row r="5002" spans="1:12" ht="16" x14ac:dyDescent="0.2">
      <c r="A5002"/>
      <c r="B5002"/>
      <c r="C5002"/>
      <c r="D5002"/>
      <c r="E5002"/>
      <c r="F5002"/>
      <c r="G5002"/>
      <c r="H5002"/>
      <c r="I5002"/>
      <c r="J5002"/>
      <c r="K5002"/>
      <c r="L5002"/>
    </row>
    <row r="5003" spans="1:12" ht="16" x14ac:dyDescent="0.2">
      <c r="A5003"/>
      <c r="B5003"/>
      <c r="C5003"/>
      <c r="D5003"/>
      <c r="E5003"/>
      <c r="F5003"/>
      <c r="G5003"/>
      <c r="H5003"/>
      <c r="I5003"/>
      <c r="J5003"/>
      <c r="K5003"/>
      <c r="L5003"/>
    </row>
    <row r="5004" spans="1:12" ht="16" x14ac:dyDescent="0.2">
      <c r="A5004"/>
      <c r="B5004"/>
      <c r="C5004"/>
      <c r="D5004"/>
      <c r="E5004"/>
      <c r="F5004"/>
      <c r="G5004"/>
      <c r="H5004"/>
      <c r="I5004"/>
      <c r="J5004"/>
      <c r="K5004"/>
      <c r="L5004"/>
    </row>
    <row r="5005" spans="1:12" ht="16" x14ac:dyDescent="0.2">
      <c r="A5005"/>
      <c r="B5005"/>
      <c r="C5005"/>
      <c r="D5005"/>
      <c r="E5005"/>
      <c r="F5005"/>
      <c r="G5005"/>
      <c r="H5005"/>
      <c r="I5005"/>
      <c r="J5005"/>
      <c r="K5005"/>
      <c r="L5005"/>
    </row>
    <row r="5006" spans="1:12" ht="16" x14ac:dyDescent="0.2">
      <c r="A5006"/>
      <c r="B5006"/>
      <c r="C5006"/>
      <c r="D5006"/>
      <c r="E5006"/>
      <c r="F5006"/>
      <c r="G5006"/>
      <c r="H5006"/>
      <c r="I5006"/>
      <c r="J5006"/>
      <c r="K5006"/>
      <c r="L5006"/>
    </row>
    <row r="5007" spans="1:12" ht="16" x14ac:dyDescent="0.2">
      <c r="A5007"/>
      <c r="B5007"/>
      <c r="C5007"/>
      <c r="D5007"/>
      <c r="E5007"/>
      <c r="F5007"/>
      <c r="G5007"/>
      <c r="H5007"/>
      <c r="I5007"/>
      <c r="J5007"/>
      <c r="K5007"/>
      <c r="L5007"/>
    </row>
    <row r="5008" spans="1:12" ht="16" x14ac:dyDescent="0.2">
      <c r="A5008"/>
      <c r="B5008"/>
      <c r="C5008"/>
      <c r="D5008"/>
      <c r="E5008"/>
      <c r="F5008"/>
      <c r="G5008"/>
      <c r="H5008"/>
      <c r="I5008"/>
      <c r="J5008"/>
      <c r="K5008"/>
      <c r="L5008"/>
    </row>
    <row r="5009" spans="1:12" ht="16" x14ac:dyDescent="0.2">
      <c r="A5009"/>
      <c r="B5009"/>
      <c r="C5009"/>
      <c r="D5009"/>
      <c r="E5009"/>
      <c r="F5009"/>
      <c r="G5009"/>
      <c r="H5009"/>
      <c r="I5009"/>
      <c r="J5009"/>
      <c r="K5009"/>
      <c r="L5009"/>
    </row>
    <row r="5010" spans="1:12" ht="16" x14ac:dyDescent="0.2">
      <c r="A5010"/>
      <c r="B5010"/>
      <c r="C5010"/>
      <c r="D5010"/>
      <c r="E5010"/>
      <c r="F5010"/>
      <c r="G5010"/>
      <c r="H5010"/>
      <c r="I5010"/>
      <c r="J5010"/>
      <c r="K5010"/>
      <c r="L5010"/>
    </row>
    <row r="5011" spans="1:12" ht="16" x14ac:dyDescent="0.2">
      <c r="A5011"/>
      <c r="B5011"/>
      <c r="C5011"/>
      <c r="D5011"/>
      <c r="E5011"/>
      <c r="F5011"/>
      <c r="G5011"/>
      <c r="H5011"/>
      <c r="I5011"/>
      <c r="J5011"/>
      <c r="K5011"/>
      <c r="L5011"/>
    </row>
    <row r="5012" spans="1:12" ht="16" x14ac:dyDescent="0.2">
      <c r="A5012"/>
      <c r="B5012"/>
      <c r="C5012"/>
      <c r="D5012"/>
      <c r="E5012"/>
      <c r="F5012"/>
      <c r="G5012"/>
      <c r="H5012"/>
      <c r="I5012"/>
      <c r="J5012"/>
      <c r="K5012"/>
      <c r="L5012"/>
    </row>
    <row r="5013" spans="1:12" ht="16" x14ac:dyDescent="0.2">
      <c r="A5013"/>
      <c r="B5013"/>
      <c r="C5013"/>
      <c r="D5013"/>
      <c r="E5013"/>
      <c r="F5013"/>
      <c r="G5013"/>
      <c r="H5013"/>
      <c r="I5013"/>
      <c r="J5013"/>
      <c r="K5013"/>
      <c r="L5013"/>
    </row>
    <row r="5014" spans="1:12" ht="16" x14ac:dyDescent="0.2">
      <c r="A5014"/>
      <c r="B5014"/>
      <c r="C5014"/>
      <c r="D5014"/>
      <c r="E5014"/>
      <c r="F5014"/>
      <c r="G5014"/>
      <c r="H5014"/>
      <c r="I5014"/>
      <c r="J5014"/>
      <c r="K5014"/>
      <c r="L5014"/>
    </row>
    <row r="5015" spans="1:12" ht="16" x14ac:dyDescent="0.2">
      <c r="A5015"/>
      <c r="B5015"/>
      <c r="C5015"/>
      <c r="D5015"/>
      <c r="E5015"/>
      <c r="F5015"/>
      <c r="G5015"/>
      <c r="H5015"/>
      <c r="I5015"/>
      <c r="J5015"/>
      <c r="K5015"/>
      <c r="L5015"/>
    </row>
    <row r="5016" spans="1:12" ht="16" x14ac:dyDescent="0.2">
      <c r="A5016"/>
      <c r="B5016"/>
      <c r="C5016"/>
      <c r="D5016"/>
      <c r="E5016"/>
      <c r="F5016"/>
      <c r="G5016"/>
      <c r="H5016"/>
      <c r="I5016"/>
      <c r="J5016"/>
      <c r="K5016"/>
      <c r="L5016"/>
    </row>
    <row r="5017" spans="1:12" ht="16" x14ac:dyDescent="0.2">
      <c r="A5017"/>
      <c r="B5017"/>
      <c r="C5017"/>
      <c r="D5017"/>
      <c r="E5017"/>
      <c r="F5017"/>
      <c r="G5017"/>
      <c r="H5017"/>
      <c r="I5017"/>
      <c r="J5017"/>
      <c r="K5017"/>
      <c r="L5017"/>
    </row>
    <row r="5018" spans="1:12" ht="16" x14ac:dyDescent="0.2">
      <c r="A5018"/>
      <c r="B5018"/>
      <c r="C5018"/>
      <c r="D5018"/>
      <c r="E5018"/>
      <c r="F5018"/>
      <c r="G5018"/>
      <c r="H5018"/>
      <c r="I5018"/>
      <c r="J5018"/>
      <c r="K5018"/>
      <c r="L5018"/>
    </row>
    <row r="5019" spans="1:12" ht="16" x14ac:dyDescent="0.2">
      <c r="A5019"/>
      <c r="B5019"/>
      <c r="C5019"/>
      <c r="D5019"/>
      <c r="E5019"/>
      <c r="F5019"/>
      <c r="G5019"/>
      <c r="H5019"/>
      <c r="I5019"/>
      <c r="J5019"/>
      <c r="K5019"/>
      <c r="L5019"/>
    </row>
    <row r="5020" spans="1:12" ht="16" x14ac:dyDescent="0.2">
      <c r="A5020"/>
      <c r="B5020"/>
      <c r="C5020"/>
      <c r="D5020"/>
      <c r="E5020"/>
      <c r="F5020"/>
      <c r="G5020"/>
      <c r="H5020"/>
      <c r="I5020"/>
      <c r="J5020"/>
      <c r="K5020"/>
      <c r="L5020"/>
    </row>
    <row r="5021" spans="1:12" ht="16" x14ac:dyDescent="0.2">
      <c r="A5021"/>
      <c r="B5021"/>
      <c r="C5021"/>
      <c r="D5021"/>
      <c r="E5021"/>
      <c r="F5021"/>
      <c r="G5021"/>
      <c r="H5021"/>
      <c r="I5021"/>
      <c r="J5021"/>
      <c r="K5021"/>
      <c r="L5021"/>
    </row>
    <row r="5022" spans="1:12" ht="16" x14ac:dyDescent="0.2">
      <c r="A5022"/>
      <c r="B5022"/>
      <c r="C5022"/>
      <c r="D5022"/>
      <c r="E5022"/>
      <c r="F5022"/>
      <c r="G5022"/>
      <c r="H5022"/>
      <c r="I5022"/>
      <c r="J5022"/>
      <c r="K5022"/>
      <c r="L5022"/>
    </row>
    <row r="5023" spans="1:12" ht="16" x14ac:dyDescent="0.2">
      <c r="A5023"/>
      <c r="B5023"/>
      <c r="C5023"/>
      <c r="D5023"/>
      <c r="E5023"/>
      <c r="F5023"/>
      <c r="G5023"/>
      <c r="H5023"/>
      <c r="I5023"/>
      <c r="J5023"/>
      <c r="K5023"/>
      <c r="L5023"/>
    </row>
    <row r="5024" spans="1:12" ht="16" x14ac:dyDescent="0.2">
      <c r="A5024"/>
      <c r="B5024"/>
      <c r="C5024"/>
      <c r="D5024"/>
      <c r="E5024"/>
      <c r="F5024"/>
      <c r="G5024"/>
      <c r="H5024"/>
      <c r="I5024"/>
      <c r="J5024"/>
      <c r="K5024"/>
      <c r="L5024"/>
    </row>
    <row r="5025" spans="1:12" ht="16" x14ac:dyDescent="0.2">
      <c r="A5025"/>
      <c r="B5025"/>
      <c r="C5025"/>
      <c r="D5025"/>
      <c r="E5025"/>
      <c r="F5025"/>
      <c r="G5025"/>
      <c r="H5025"/>
      <c r="I5025"/>
      <c r="J5025"/>
      <c r="K5025"/>
      <c r="L5025"/>
    </row>
    <row r="5026" spans="1:12" ht="16" x14ac:dyDescent="0.2">
      <c r="A5026"/>
      <c r="B5026"/>
      <c r="C5026"/>
      <c r="D5026"/>
      <c r="E5026"/>
      <c r="F5026"/>
      <c r="G5026"/>
      <c r="H5026"/>
      <c r="I5026"/>
      <c r="J5026"/>
      <c r="K5026"/>
      <c r="L5026"/>
    </row>
    <row r="5027" spans="1:12" ht="16" x14ac:dyDescent="0.2">
      <c r="A5027"/>
      <c r="B5027"/>
      <c r="C5027"/>
      <c r="D5027"/>
      <c r="E5027"/>
      <c r="F5027"/>
      <c r="G5027"/>
      <c r="H5027"/>
      <c r="I5027"/>
      <c r="J5027"/>
      <c r="K5027"/>
      <c r="L5027"/>
    </row>
    <row r="5028" spans="1:12" ht="16" x14ac:dyDescent="0.2">
      <c r="A5028"/>
      <c r="B5028"/>
      <c r="C5028"/>
      <c r="D5028"/>
      <c r="E5028"/>
      <c r="F5028"/>
      <c r="G5028"/>
      <c r="H5028"/>
      <c r="I5028"/>
      <c r="J5028"/>
      <c r="K5028"/>
      <c r="L5028"/>
    </row>
    <row r="5029" spans="1:12" ht="16" x14ac:dyDescent="0.2">
      <c r="A5029"/>
      <c r="B5029"/>
      <c r="C5029"/>
      <c r="D5029"/>
      <c r="E5029"/>
      <c r="F5029"/>
      <c r="G5029"/>
      <c r="H5029"/>
      <c r="I5029"/>
      <c r="J5029"/>
      <c r="K5029"/>
      <c r="L5029"/>
    </row>
    <row r="5030" spans="1:12" ht="16" x14ac:dyDescent="0.2">
      <c r="A5030"/>
      <c r="B5030"/>
      <c r="C5030"/>
      <c r="D5030"/>
      <c r="E5030"/>
      <c r="F5030"/>
      <c r="G5030"/>
      <c r="H5030"/>
      <c r="I5030"/>
      <c r="J5030"/>
      <c r="K5030"/>
      <c r="L5030"/>
    </row>
    <row r="5031" spans="1:12" ht="16" x14ac:dyDescent="0.2">
      <c r="A5031"/>
      <c r="B5031"/>
      <c r="C5031"/>
      <c r="D5031"/>
      <c r="E5031"/>
      <c r="F5031"/>
      <c r="G5031"/>
      <c r="H5031"/>
      <c r="I5031"/>
      <c r="J5031"/>
      <c r="K5031"/>
      <c r="L5031"/>
    </row>
    <row r="5032" spans="1:12" ht="16" x14ac:dyDescent="0.2">
      <c r="A5032"/>
      <c r="B5032"/>
      <c r="C5032"/>
      <c r="D5032"/>
      <c r="E5032"/>
      <c r="F5032"/>
      <c r="G5032"/>
      <c r="H5032"/>
      <c r="I5032"/>
      <c r="J5032"/>
      <c r="K5032"/>
      <c r="L5032"/>
    </row>
    <row r="5033" spans="1:12" ht="16" x14ac:dyDescent="0.2">
      <c r="A5033"/>
      <c r="B5033"/>
      <c r="C5033"/>
      <c r="D5033"/>
      <c r="E5033"/>
      <c r="F5033"/>
      <c r="G5033"/>
      <c r="H5033"/>
      <c r="I5033"/>
      <c r="J5033"/>
      <c r="K5033"/>
      <c r="L5033"/>
    </row>
    <row r="5034" spans="1:12" ht="16" x14ac:dyDescent="0.2">
      <c r="A5034"/>
      <c r="B5034"/>
      <c r="C5034"/>
      <c r="D5034"/>
      <c r="E5034"/>
      <c r="F5034"/>
      <c r="G5034"/>
      <c r="H5034"/>
      <c r="I5034"/>
      <c r="J5034"/>
      <c r="K5034"/>
      <c r="L5034"/>
    </row>
    <row r="5035" spans="1:12" ht="16" x14ac:dyDescent="0.2">
      <c r="A5035"/>
      <c r="B5035"/>
      <c r="C5035"/>
      <c r="D5035"/>
      <c r="E5035"/>
      <c r="F5035"/>
      <c r="G5035"/>
      <c r="H5035"/>
      <c r="I5035"/>
      <c r="J5035"/>
      <c r="K5035"/>
      <c r="L5035"/>
    </row>
    <row r="5036" spans="1:12" ht="16" x14ac:dyDescent="0.2">
      <c r="A5036"/>
      <c r="B5036"/>
      <c r="C5036"/>
      <c r="D5036"/>
      <c r="E5036"/>
      <c r="F5036"/>
      <c r="G5036"/>
      <c r="H5036"/>
      <c r="I5036"/>
      <c r="J5036"/>
      <c r="K5036"/>
      <c r="L5036"/>
    </row>
    <row r="5037" spans="1:12" ht="16" x14ac:dyDescent="0.2">
      <c r="A5037"/>
      <c r="B5037"/>
      <c r="C5037"/>
      <c r="D5037"/>
      <c r="E5037"/>
      <c r="F5037"/>
      <c r="G5037"/>
      <c r="H5037"/>
      <c r="I5037"/>
      <c r="J5037"/>
      <c r="K5037"/>
      <c r="L5037"/>
    </row>
    <row r="5038" spans="1:12" ht="16" x14ac:dyDescent="0.2">
      <c r="A5038"/>
      <c r="B5038"/>
      <c r="C5038"/>
      <c r="D5038"/>
      <c r="E5038"/>
      <c r="F5038"/>
      <c r="G5038"/>
      <c r="H5038"/>
      <c r="I5038"/>
      <c r="J5038"/>
      <c r="K5038"/>
      <c r="L5038"/>
    </row>
    <row r="5039" spans="1:12" ht="16" x14ac:dyDescent="0.2">
      <c r="A5039"/>
      <c r="B5039"/>
      <c r="C5039"/>
      <c r="D5039"/>
      <c r="E5039"/>
      <c r="F5039"/>
      <c r="G5039"/>
      <c r="H5039"/>
      <c r="I5039"/>
      <c r="J5039"/>
      <c r="K5039"/>
      <c r="L5039"/>
    </row>
    <row r="5040" spans="1:12" ht="16" x14ac:dyDescent="0.2">
      <c r="A5040"/>
      <c r="B5040"/>
      <c r="C5040"/>
      <c r="D5040"/>
      <c r="E5040"/>
      <c r="F5040"/>
      <c r="G5040"/>
      <c r="H5040"/>
      <c r="I5040"/>
      <c r="J5040"/>
      <c r="K5040"/>
      <c r="L5040"/>
    </row>
    <row r="5041" spans="1:12" ht="16" x14ac:dyDescent="0.2">
      <c r="A5041"/>
      <c r="B5041"/>
      <c r="C5041"/>
      <c r="D5041"/>
      <c r="E5041"/>
      <c r="F5041"/>
      <c r="G5041"/>
      <c r="H5041"/>
      <c r="I5041"/>
      <c r="J5041"/>
      <c r="K5041"/>
      <c r="L5041"/>
    </row>
    <row r="5042" spans="1:12" ht="16" x14ac:dyDescent="0.2">
      <c r="A5042"/>
      <c r="B5042"/>
      <c r="C5042"/>
      <c r="D5042"/>
      <c r="E5042"/>
      <c r="F5042"/>
      <c r="G5042"/>
      <c r="H5042"/>
      <c r="I5042"/>
      <c r="J5042"/>
      <c r="K5042"/>
      <c r="L5042"/>
    </row>
    <row r="5043" spans="1:12" ht="16" x14ac:dyDescent="0.2">
      <c r="A5043"/>
      <c r="B5043"/>
      <c r="C5043"/>
      <c r="D5043"/>
      <c r="E5043"/>
      <c r="F5043"/>
      <c r="G5043"/>
      <c r="H5043"/>
      <c r="I5043"/>
      <c r="J5043"/>
      <c r="K5043"/>
      <c r="L5043"/>
    </row>
    <row r="5044" spans="1:12" ht="16" x14ac:dyDescent="0.2">
      <c r="A5044"/>
      <c r="B5044"/>
      <c r="C5044"/>
      <c r="D5044"/>
      <c r="E5044"/>
      <c r="F5044"/>
      <c r="G5044"/>
      <c r="H5044"/>
      <c r="I5044"/>
      <c r="J5044"/>
      <c r="K5044"/>
      <c r="L5044"/>
    </row>
    <row r="5045" spans="1:12" ht="16" x14ac:dyDescent="0.2">
      <c r="A5045"/>
      <c r="B5045"/>
      <c r="C5045"/>
      <c r="D5045"/>
      <c r="E5045"/>
      <c r="F5045"/>
      <c r="G5045"/>
      <c r="H5045"/>
      <c r="I5045"/>
      <c r="J5045"/>
      <c r="K5045"/>
      <c r="L5045"/>
    </row>
    <row r="5046" spans="1:12" ht="16" x14ac:dyDescent="0.2">
      <c r="A5046"/>
      <c r="B5046"/>
      <c r="C5046"/>
      <c r="D5046"/>
      <c r="E5046"/>
      <c r="F5046"/>
      <c r="G5046"/>
      <c r="H5046"/>
      <c r="I5046"/>
      <c r="J5046"/>
      <c r="K5046"/>
      <c r="L5046"/>
    </row>
    <row r="5047" spans="1:12" ht="16" x14ac:dyDescent="0.2">
      <c r="A5047"/>
      <c r="B5047"/>
      <c r="C5047"/>
      <c r="D5047"/>
      <c r="E5047"/>
      <c r="F5047"/>
      <c r="G5047"/>
      <c r="H5047"/>
      <c r="I5047"/>
      <c r="J5047"/>
      <c r="K5047"/>
      <c r="L5047"/>
    </row>
    <row r="5048" spans="1:12" ht="16" x14ac:dyDescent="0.2">
      <c r="A5048"/>
      <c r="B5048"/>
      <c r="C5048"/>
      <c r="D5048"/>
      <c r="E5048"/>
      <c r="F5048"/>
      <c r="G5048"/>
      <c r="H5048"/>
      <c r="I5048"/>
      <c r="J5048"/>
      <c r="K5048"/>
      <c r="L5048"/>
    </row>
    <row r="5049" spans="1:12" ht="16" x14ac:dyDescent="0.2">
      <c r="A5049"/>
      <c r="B5049"/>
      <c r="C5049"/>
      <c r="D5049"/>
      <c r="E5049"/>
      <c r="F5049"/>
      <c r="G5049"/>
      <c r="H5049"/>
      <c r="I5049"/>
      <c r="J5049"/>
      <c r="K5049"/>
      <c r="L5049"/>
    </row>
    <row r="5050" spans="1:12" ht="16" x14ac:dyDescent="0.2">
      <c r="A5050"/>
      <c r="B5050"/>
      <c r="C5050"/>
      <c r="D5050"/>
      <c r="E5050"/>
      <c r="F5050"/>
      <c r="G5050"/>
      <c r="H5050"/>
      <c r="I5050"/>
      <c r="J5050"/>
      <c r="K5050"/>
      <c r="L5050"/>
    </row>
    <row r="5051" spans="1:12" ht="16" x14ac:dyDescent="0.2">
      <c r="A5051"/>
      <c r="B5051"/>
      <c r="C5051"/>
      <c r="D5051"/>
      <c r="E5051"/>
      <c r="F5051"/>
      <c r="G5051"/>
      <c r="H5051"/>
      <c r="I5051"/>
      <c r="J5051"/>
      <c r="K5051"/>
      <c r="L5051"/>
    </row>
    <row r="5052" spans="1:12" ht="16" x14ac:dyDescent="0.2">
      <c r="A5052"/>
      <c r="B5052"/>
      <c r="C5052"/>
      <c r="D5052"/>
      <c r="E5052"/>
      <c r="F5052"/>
      <c r="G5052"/>
      <c r="H5052"/>
      <c r="I5052"/>
      <c r="J5052"/>
      <c r="K5052"/>
      <c r="L5052"/>
    </row>
    <row r="5053" spans="1:12" ht="16" x14ac:dyDescent="0.2">
      <c r="A5053"/>
      <c r="B5053"/>
      <c r="C5053"/>
      <c r="D5053"/>
      <c r="E5053"/>
      <c r="F5053"/>
      <c r="G5053"/>
      <c r="H5053"/>
      <c r="I5053"/>
      <c r="J5053"/>
      <c r="K5053"/>
      <c r="L5053"/>
    </row>
    <row r="5054" spans="1:12" ht="16" x14ac:dyDescent="0.2">
      <c r="A5054"/>
      <c r="B5054"/>
      <c r="C5054"/>
      <c r="D5054"/>
      <c r="E5054"/>
      <c r="F5054"/>
      <c r="G5054"/>
      <c r="H5054"/>
      <c r="I5054"/>
      <c r="J5054"/>
      <c r="K5054"/>
      <c r="L5054"/>
    </row>
    <row r="5055" spans="1:12" ht="16" x14ac:dyDescent="0.2">
      <c r="A5055"/>
      <c r="B5055"/>
      <c r="C5055"/>
      <c r="D5055"/>
      <c r="E5055"/>
      <c r="F5055"/>
      <c r="G5055"/>
      <c r="H5055"/>
      <c r="I5055"/>
      <c r="J5055"/>
      <c r="K5055"/>
      <c r="L5055"/>
    </row>
    <row r="5056" spans="1:12" ht="16" x14ac:dyDescent="0.2">
      <c r="A5056"/>
      <c r="B5056"/>
      <c r="C5056"/>
      <c r="D5056"/>
      <c r="E5056"/>
      <c r="F5056"/>
      <c r="G5056"/>
      <c r="H5056"/>
      <c r="I5056"/>
      <c r="J5056"/>
      <c r="K5056"/>
      <c r="L5056"/>
    </row>
    <row r="5057" spans="1:12" ht="16" x14ac:dyDescent="0.2">
      <c r="A5057"/>
      <c r="B5057"/>
      <c r="C5057"/>
      <c r="D5057"/>
      <c r="E5057"/>
      <c r="F5057"/>
      <c r="G5057"/>
      <c r="H5057"/>
      <c r="I5057"/>
      <c r="J5057"/>
      <c r="K5057"/>
      <c r="L5057"/>
    </row>
    <row r="5058" spans="1:12" ht="16" x14ac:dyDescent="0.2">
      <c r="A5058"/>
      <c r="B5058"/>
      <c r="C5058"/>
      <c r="D5058"/>
      <c r="E5058"/>
      <c r="F5058"/>
      <c r="G5058"/>
      <c r="H5058"/>
      <c r="I5058"/>
      <c r="J5058"/>
      <c r="K5058"/>
      <c r="L5058"/>
    </row>
    <row r="5059" spans="1:12" ht="16" x14ac:dyDescent="0.2">
      <c r="A5059"/>
      <c r="B5059"/>
      <c r="C5059"/>
      <c r="D5059"/>
      <c r="E5059"/>
      <c r="F5059"/>
      <c r="G5059"/>
      <c r="H5059"/>
      <c r="I5059"/>
      <c r="J5059"/>
      <c r="K5059"/>
      <c r="L5059"/>
    </row>
    <row r="5060" spans="1:12" ht="16" x14ac:dyDescent="0.2">
      <c r="A5060"/>
      <c r="B5060"/>
      <c r="C5060"/>
      <c r="D5060"/>
      <c r="E5060"/>
      <c r="F5060"/>
      <c r="G5060"/>
      <c r="H5060"/>
      <c r="I5060"/>
      <c r="J5060"/>
      <c r="K5060"/>
      <c r="L5060"/>
    </row>
    <row r="5061" spans="1:12" ht="16" x14ac:dyDescent="0.2">
      <c r="A5061"/>
      <c r="B5061"/>
      <c r="C5061"/>
      <c r="D5061"/>
      <c r="E5061"/>
      <c r="F5061"/>
      <c r="G5061"/>
      <c r="H5061"/>
      <c r="I5061"/>
      <c r="J5061"/>
      <c r="K5061"/>
      <c r="L5061"/>
    </row>
    <row r="5062" spans="1:12" ht="16" x14ac:dyDescent="0.2">
      <c r="A5062"/>
      <c r="B5062"/>
      <c r="C5062"/>
      <c r="D5062"/>
      <c r="E5062"/>
      <c r="F5062"/>
      <c r="G5062"/>
      <c r="H5062"/>
      <c r="I5062"/>
      <c r="J5062"/>
      <c r="K5062"/>
      <c r="L5062"/>
    </row>
    <row r="5063" spans="1:12" ht="16" x14ac:dyDescent="0.2">
      <c r="A5063"/>
      <c r="B5063"/>
      <c r="C5063"/>
      <c r="D5063"/>
      <c r="E5063"/>
      <c r="F5063"/>
      <c r="G5063"/>
      <c r="H5063"/>
      <c r="I5063"/>
      <c r="J5063"/>
      <c r="K5063"/>
      <c r="L5063"/>
    </row>
    <row r="5064" spans="1:12" ht="16" x14ac:dyDescent="0.2">
      <c r="A5064"/>
      <c r="B5064"/>
      <c r="C5064"/>
      <c r="D5064"/>
      <c r="E5064"/>
      <c r="F5064"/>
      <c r="G5064"/>
      <c r="H5064"/>
      <c r="I5064"/>
      <c r="J5064"/>
      <c r="K5064"/>
      <c r="L5064"/>
    </row>
    <row r="5065" spans="1:12" ht="16" x14ac:dyDescent="0.2">
      <c r="A5065"/>
      <c r="B5065"/>
      <c r="C5065"/>
      <c r="D5065"/>
      <c r="E5065"/>
      <c r="F5065"/>
      <c r="G5065"/>
      <c r="H5065"/>
      <c r="I5065"/>
      <c r="J5065"/>
      <c r="K5065"/>
      <c r="L5065"/>
    </row>
    <row r="5066" spans="1:12" ht="16" x14ac:dyDescent="0.2">
      <c r="A5066"/>
      <c r="B5066"/>
      <c r="C5066"/>
      <c r="D5066"/>
      <c r="E5066"/>
      <c r="F5066"/>
      <c r="G5066"/>
      <c r="H5066"/>
      <c r="I5066"/>
      <c r="J5066"/>
      <c r="K5066"/>
      <c r="L5066"/>
    </row>
    <row r="5067" spans="1:12" ht="16" x14ac:dyDescent="0.2">
      <c r="A5067"/>
      <c r="B5067"/>
      <c r="C5067"/>
      <c r="D5067"/>
      <c r="E5067"/>
      <c r="F5067"/>
      <c r="G5067"/>
      <c r="H5067"/>
      <c r="I5067"/>
      <c r="J5067"/>
      <c r="K5067"/>
      <c r="L5067"/>
    </row>
    <row r="5068" spans="1:12" ht="16" x14ac:dyDescent="0.2">
      <c r="A5068"/>
      <c r="B5068"/>
      <c r="C5068"/>
      <c r="D5068"/>
      <c r="E5068"/>
      <c r="F5068"/>
      <c r="G5068"/>
      <c r="H5068"/>
      <c r="I5068"/>
      <c r="J5068"/>
      <c r="K5068"/>
      <c r="L5068"/>
    </row>
    <row r="5069" spans="1:12" ht="16" x14ac:dyDescent="0.2">
      <c r="A5069"/>
      <c r="B5069"/>
      <c r="C5069"/>
      <c r="D5069"/>
      <c r="E5069"/>
      <c r="F5069"/>
      <c r="G5069"/>
      <c r="H5069"/>
      <c r="I5069"/>
      <c r="J5069"/>
      <c r="K5069"/>
      <c r="L5069"/>
    </row>
    <row r="5070" spans="1:12" ht="16" x14ac:dyDescent="0.2">
      <c r="A5070"/>
      <c r="B5070"/>
      <c r="C5070"/>
      <c r="D5070"/>
      <c r="E5070"/>
      <c r="F5070"/>
      <c r="G5070"/>
      <c r="H5070"/>
      <c r="I5070"/>
      <c r="J5070"/>
      <c r="K5070"/>
      <c r="L5070"/>
    </row>
    <row r="5071" spans="1:12" ht="16" x14ac:dyDescent="0.2">
      <c r="A5071"/>
      <c r="B5071"/>
      <c r="C5071"/>
      <c r="D5071"/>
      <c r="E5071"/>
      <c r="F5071"/>
      <c r="G5071"/>
      <c r="H5071"/>
      <c r="I5071"/>
      <c r="J5071"/>
      <c r="K5071"/>
      <c r="L5071"/>
    </row>
    <row r="5072" spans="1:12" ht="16" x14ac:dyDescent="0.2">
      <c r="A5072"/>
      <c r="B5072"/>
      <c r="C5072"/>
      <c r="D5072"/>
      <c r="E5072"/>
      <c r="F5072"/>
      <c r="G5072"/>
      <c r="H5072"/>
      <c r="I5072"/>
      <c r="J5072"/>
      <c r="K5072"/>
      <c r="L5072"/>
    </row>
    <row r="5073" spans="1:12" ht="16" x14ac:dyDescent="0.2">
      <c r="A5073"/>
      <c r="B5073"/>
      <c r="C5073"/>
      <c r="D5073"/>
      <c r="E5073"/>
      <c r="F5073"/>
      <c r="G5073"/>
      <c r="H5073"/>
      <c r="I5073"/>
      <c r="J5073"/>
      <c r="K5073"/>
      <c r="L5073"/>
    </row>
    <row r="5074" spans="1:12" ht="16" x14ac:dyDescent="0.2">
      <c r="A5074"/>
      <c r="B5074"/>
      <c r="C5074"/>
      <c r="D5074"/>
      <c r="E5074"/>
      <c r="F5074"/>
      <c r="G5074"/>
      <c r="H5074"/>
      <c r="I5074"/>
      <c r="J5074"/>
      <c r="K5074"/>
      <c r="L5074"/>
    </row>
    <row r="5075" spans="1:12" ht="16" x14ac:dyDescent="0.2">
      <c r="A5075"/>
      <c r="B5075"/>
      <c r="C5075"/>
      <c r="D5075"/>
      <c r="E5075"/>
      <c r="F5075"/>
      <c r="G5075"/>
      <c r="H5075"/>
      <c r="I5075"/>
      <c r="J5075"/>
      <c r="K5075"/>
      <c r="L5075"/>
    </row>
    <row r="5076" spans="1:12" ht="16" x14ac:dyDescent="0.2">
      <c r="A5076"/>
      <c r="B5076"/>
      <c r="C5076"/>
      <c r="D5076"/>
      <c r="E5076"/>
      <c r="F5076"/>
      <c r="G5076"/>
      <c r="H5076"/>
      <c r="I5076"/>
      <c r="J5076"/>
      <c r="K5076"/>
      <c r="L5076"/>
    </row>
    <row r="5077" spans="1:12" ht="16" x14ac:dyDescent="0.2">
      <c r="A5077"/>
      <c r="B5077"/>
      <c r="C5077"/>
      <c r="D5077"/>
      <c r="E5077"/>
      <c r="F5077"/>
      <c r="G5077"/>
      <c r="H5077"/>
      <c r="I5077"/>
      <c r="J5077"/>
      <c r="K5077"/>
      <c r="L5077"/>
    </row>
    <row r="5078" spans="1:12" ht="16" x14ac:dyDescent="0.2">
      <c r="A5078"/>
      <c r="B5078"/>
      <c r="C5078"/>
      <c r="D5078"/>
      <c r="E5078"/>
      <c r="F5078"/>
      <c r="G5078"/>
      <c r="H5078"/>
      <c r="I5078"/>
      <c r="J5078"/>
      <c r="K5078"/>
      <c r="L5078"/>
    </row>
    <row r="5079" spans="1:12" ht="16" x14ac:dyDescent="0.2">
      <c r="A5079"/>
      <c r="B5079"/>
      <c r="C5079"/>
      <c r="D5079"/>
      <c r="E5079"/>
      <c r="F5079"/>
      <c r="G5079"/>
      <c r="H5079"/>
      <c r="I5079"/>
      <c r="J5079"/>
      <c r="K5079"/>
      <c r="L5079"/>
    </row>
    <row r="5080" spans="1:12" ht="16" x14ac:dyDescent="0.2">
      <c r="A5080"/>
      <c r="B5080"/>
      <c r="C5080"/>
      <c r="D5080"/>
      <c r="E5080"/>
      <c r="F5080"/>
      <c r="G5080"/>
      <c r="H5080"/>
      <c r="I5080"/>
      <c r="J5080"/>
      <c r="K5080"/>
      <c r="L5080"/>
    </row>
    <row r="5081" spans="1:12" ht="16" x14ac:dyDescent="0.2">
      <c r="A5081"/>
      <c r="B5081"/>
      <c r="C5081"/>
      <c r="D5081"/>
      <c r="E5081"/>
      <c r="F5081"/>
      <c r="G5081"/>
      <c r="H5081"/>
      <c r="I5081"/>
      <c r="J5081"/>
      <c r="K5081"/>
      <c r="L5081"/>
    </row>
    <row r="5082" spans="1:12" ht="16" x14ac:dyDescent="0.2">
      <c r="A5082"/>
      <c r="B5082"/>
      <c r="C5082"/>
      <c r="D5082"/>
      <c r="E5082"/>
      <c r="F5082"/>
      <c r="G5082"/>
      <c r="H5082"/>
      <c r="I5082"/>
      <c r="J5082"/>
      <c r="K5082"/>
      <c r="L5082"/>
    </row>
    <row r="5083" spans="1:12" ht="16" x14ac:dyDescent="0.2">
      <c r="A5083"/>
      <c r="B5083"/>
      <c r="C5083"/>
      <c r="D5083"/>
      <c r="E5083"/>
      <c r="F5083"/>
      <c r="G5083"/>
      <c r="H5083"/>
      <c r="I5083"/>
      <c r="J5083"/>
      <c r="K5083"/>
      <c r="L5083"/>
    </row>
    <row r="5084" spans="1:12" ht="16" x14ac:dyDescent="0.2">
      <c r="A5084"/>
      <c r="B5084"/>
      <c r="C5084"/>
      <c r="D5084"/>
      <c r="E5084"/>
      <c r="F5084"/>
      <c r="G5084"/>
      <c r="H5084"/>
      <c r="I5084"/>
      <c r="J5084"/>
      <c r="K5084"/>
      <c r="L5084"/>
    </row>
    <row r="5085" spans="1:12" ht="16" x14ac:dyDescent="0.2">
      <c r="A5085"/>
      <c r="B5085"/>
      <c r="C5085"/>
      <c r="D5085"/>
      <c r="E5085"/>
      <c r="F5085"/>
      <c r="G5085"/>
      <c r="H5085"/>
      <c r="I5085"/>
      <c r="J5085"/>
      <c r="K5085"/>
      <c r="L5085"/>
    </row>
    <row r="5086" spans="1:12" ht="16" x14ac:dyDescent="0.2">
      <c r="A5086"/>
      <c r="B5086"/>
      <c r="C5086"/>
      <c r="D5086"/>
      <c r="E5086"/>
      <c r="F5086"/>
      <c r="G5086"/>
      <c r="H5086"/>
      <c r="I5086"/>
      <c r="J5086"/>
      <c r="K5086"/>
      <c r="L5086"/>
    </row>
    <row r="5087" spans="1:12" ht="16" x14ac:dyDescent="0.2">
      <c r="A5087"/>
      <c r="B5087"/>
      <c r="C5087"/>
      <c r="D5087"/>
      <c r="E5087"/>
      <c r="F5087"/>
      <c r="G5087"/>
      <c r="H5087"/>
      <c r="I5087"/>
      <c r="J5087"/>
      <c r="K5087"/>
      <c r="L5087"/>
    </row>
    <row r="5088" spans="1:12" ht="16" x14ac:dyDescent="0.2">
      <c r="A5088"/>
      <c r="B5088"/>
      <c r="C5088"/>
      <c r="D5088"/>
      <c r="E5088"/>
      <c r="F5088"/>
      <c r="G5088"/>
      <c r="H5088"/>
      <c r="I5088"/>
      <c r="J5088"/>
      <c r="K5088"/>
      <c r="L5088"/>
    </row>
    <row r="5089" spans="1:12" ht="16" x14ac:dyDescent="0.2">
      <c r="A5089"/>
      <c r="B5089"/>
      <c r="C5089"/>
      <c r="D5089"/>
      <c r="E5089"/>
      <c r="F5089"/>
      <c r="G5089"/>
      <c r="H5089"/>
      <c r="I5089"/>
      <c r="J5089"/>
      <c r="K5089"/>
      <c r="L5089"/>
    </row>
    <row r="5090" spans="1:12" ht="16" x14ac:dyDescent="0.2">
      <c r="A5090"/>
      <c r="B5090"/>
      <c r="C5090"/>
      <c r="D5090"/>
      <c r="E5090"/>
      <c r="F5090"/>
      <c r="G5090"/>
      <c r="H5090"/>
      <c r="I5090"/>
      <c r="J5090"/>
      <c r="K5090"/>
      <c r="L5090"/>
    </row>
    <row r="5091" spans="1:12" ht="16" x14ac:dyDescent="0.2">
      <c r="A5091"/>
      <c r="B5091"/>
      <c r="C5091"/>
      <c r="D5091"/>
      <c r="E5091"/>
      <c r="F5091"/>
      <c r="G5091"/>
      <c r="H5091"/>
      <c r="I5091"/>
      <c r="J5091"/>
      <c r="K5091"/>
      <c r="L5091"/>
    </row>
    <row r="5092" spans="1:12" ht="16" x14ac:dyDescent="0.2">
      <c r="A5092"/>
      <c r="B5092"/>
      <c r="C5092"/>
      <c r="D5092"/>
      <c r="E5092"/>
      <c r="F5092"/>
      <c r="G5092"/>
      <c r="H5092"/>
      <c r="I5092"/>
      <c r="J5092"/>
      <c r="K5092"/>
      <c r="L5092"/>
    </row>
    <row r="5093" spans="1:12" ht="16" x14ac:dyDescent="0.2">
      <c r="A5093"/>
      <c r="B5093"/>
      <c r="C5093"/>
      <c r="D5093"/>
      <c r="E5093"/>
      <c r="F5093"/>
      <c r="G5093"/>
      <c r="H5093"/>
      <c r="I5093"/>
      <c r="J5093"/>
      <c r="K5093"/>
      <c r="L5093"/>
    </row>
    <row r="5094" spans="1:12" ht="16" x14ac:dyDescent="0.2">
      <c r="A5094"/>
      <c r="B5094"/>
      <c r="C5094"/>
      <c r="D5094"/>
      <c r="E5094"/>
      <c r="F5094"/>
      <c r="G5094"/>
      <c r="H5094"/>
      <c r="I5094"/>
      <c r="J5094"/>
      <c r="K5094"/>
      <c r="L5094"/>
    </row>
    <row r="5095" spans="1:12" ht="16" x14ac:dyDescent="0.2">
      <c r="A5095"/>
      <c r="B5095"/>
      <c r="C5095"/>
      <c r="D5095"/>
      <c r="E5095"/>
      <c r="F5095"/>
      <c r="G5095"/>
      <c r="H5095"/>
      <c r="I5095"/>
      <c r="J5095"/>
      <c r="K5095"/>
      <c r="L5095"/>
    </row>
    <row r="5096" spans="1:12" ht="16" x14ac:dyDescent="0.2">
      <c r="A5096"/>
      <c r="B5096"/>
      <c r="C5096"/>
      <c r="D5096"/>
      <c r="E5096"/>
      <c r="F5096"/>
      <c r="G5096"/>
      <c r="H5096"/>
      <c r="I5096"/>
      <c r="J5096"/>
      <c r="K5096"/>
      <c r="L5096"/>
    </row>
    <row r="5097" spans="1:12" ht="16" x14ac:dyDescent="0.2">
      <c r="A5097"/>
      <c r="B5097"/>
      <c r="C5097"/>
      <c r="D5097"/>
      <c r="E5097"/>
      <c r="F5097"/>
      <c r="G5097"/>
      <c r="H5097"/>
      <c r="I5097"/>
      <c r="J5097"/>
      <c r="K5097"/>
      <c r="L5097"/>
    </row>
    <row r="5098" spans="1:12" ht="16" x14ac:dyDescent="0.2">
      <c r="A5098"/>
      <c r="B5098"/>
      <c r="C5098"/>
      <c r="D5098"/>
      <c r="E5098"/>
      <c r="F5098"/>
      <c r="G5098"/>
      <c r="H5098"/>
      <c r="I5098"/>
      <c r="J5098"/>
      <c r="K5098"/>
      <c r="L5098"/>
    </row>
    <row r="5099" spans="1:12" ht="16" x14ac:dyDescent="0.2">
      <c r="A5099"/>
      <c r="B5099"/>
      <c r="C5099"/>
      <c r="D5099"/>
      <c r="E5099"/>
      <c r="F5099"/>
      <c r="G5099"/>
      <c r="H5099"/>
      <c r="I5099"/>
      <c r="J5099"/>
      <c r="K5099"/>
      <c r="L5099"/>
    </row>
    <row r="5100" spans="1:12" ht="16" x14ac:dyDescent="0.2">
      <c r="A5100"/>
      <c r="B5100"/>
      <c r="C5100"/>
      <c r="D5100"/>
      <c r="E5100"/>
      <c r="F5100"/>
      <c r="G5100"/>
      <c r="H5100"/>
      <c r="I5100"/>
      <c r="J5100"/>
      <c r="K5100"/>
      <c r="L5100"/>
    </row>
    <row r="5101" spans="1:12" ht="16" x14ac:dyDescent="0.2">
      <c r="A5101"/>
      <c r="B5101"/>
      <c r="C5101"/>
      <c r="D5101"/>
      <c r="E5101"/>
      <c r="F5101"/>
      <c r="G5101"/>
      <c r="H5101"/>
      <c r="I5101"/>
      <c r="J5101"/>
      <c r="K5101"/>
      <c r="L5101"/>
    </row>
    <row r="5102" spans="1:12" ht="16" x14ac:dyDescent="0.2">
      <c r="A5102"/>
      <c r="B5102"/>
      <c r="C5102"/>
      <c r="D5102"/>
      <c r="E5102"/>
      <c r="F5102"/>
      <c r="G5102"/>
      <c r="H5102"/>
      <c r="I5102"/>
      <c r="J5102"/>
      <c r="K5102"/>
      <c r="L5102"/>
    </row>
    <row r="5103" spans="1:12" ht="16" x14ac:dyDescent="0.2">
      <c r="A5103"/>
      <c r="B5103"/>
      <c r="C5103"/>
      <c r="D5103"/>
      <c r="E5103"/>
      <c r="F5103"/>
      <c r="G5103"/>
      <c r="H5103"/>
      <c r="I5103"/>
      <c r="J5103"/>
      <c r="K5103"/>
      <c r="L5103"/>
    </row>
    <row r="5104" spans="1:12" ht="16" x14ac:dyDescent="0.2">
      <c r="A5104"/>
      <c r="B5104"/>
      <c r="C5104"/>
      <c r="D5104"/>
      <c r="E5104"/>
      <c r="F5104"/>
      <c r="G5104"/>
      <c r="H5104"/>
      <c r="I5104"/>
      <c r="J5104"/>
      <c r="K5104"/>
      <c r="L5104"/>
    </row>
    <row r="5105" spans="1:12" ht="16" x14ac:dyDescent="0.2">
      <c r="A5105"/>
      <c r="B5105"/>
      <c r="C5105"/>
      <c r="D5105"/>
      <c r="E5105"/>
      <c r="F5105"/>
      <c r="G5105"/>
      <c r="H5105"/>
      <c r="I5105"/>
      <c r="J5105"/>
      <c r="K5105"/>
      <c r="L5105"/>
    </row>
    <row r="5106" spans="1:12" ht="16" x14ac:dyDescent="0.2">
      <c r="A5106"/>
      <c r="B5106"/>
      <c r="C5106"/>
      <c r="D5106"/>
      <c r="E5106"/>
      <c r="F5106"/>
      <c r="G5106"/>
      <c r="H5106"/>
      <c r="I5106"/>
      <c r="J5106"/>
      <c r="K5106"/>
      <c r="L5106"/>
    </row>
    <row r="5107" spans="1:12" ht="16" x14ac:dyDescent="0.2">
      <c r="A5107"/>
      <c r="B5107"/>
      <c r="C5107"/>
      <c r="D5107"/>
      <c r="E5107"/>
      <c r="F5107"/>
      <c r="G5107"/>
      <c r="H5107"/>
      <c r="I5107"/>
      <c r="J5107"/>
      <c r="K5107"/>
      <c r="L5107"/>
    </row>
    <row r="5108" spans="1:12" ht="16" x14ac:dyDescent="0.2">
      <c r="A5108"/>
      <c r="B5108"/>
      <c r="C5108"/>
      <c r="D5108"/>
      <c r="E5108"/>
      <c r="F5108"/>
      <c r="G5108"/>
      <c r="H5108"/>
      <c r="I5108"/>
      <c r="J5108"/>
      <c r="K5108"/>
      <c r="L5108"/>
    </row>
    <row r="5109" spans="1:12" ht="16" x14ac:dyDescent="0.2">
      <c r="A5109"/>
      <c r="B5109"/>
      <c r="C5109"/>
      <c r="D5109"/>
      <c r="E5109"/>
      <c r="F5109"/>
      <c r="G5109"/>
      <c r="H5109"/>
      <c r="I5109"/>
      <c r="J5109"/>
      <c r="K5109"/>
      <c r="L5109"/>
    </row>
    <row r="5110" spans="1:12" ht="16" x14ac:dyDescent="0.2">
      <c r="A5110"/>
      <c r="B5110"/>
      <c r="C5110"/>
      <c r="D5110"/>
      <c r="E5110"/>
      <c r="F5110"/>
      <c r="G5110"/>
      <c r="H5110"/>
      <c r="I5110"/>
      <c r="J5110"/>
      <c r="K5110"/>
      <c r="L5110"/>
    </row>
    <row r="5111" spans="1:12" ht="16" x14ac:dyDescent="0.2">
      <c r="A5111"/>
      <c r="B5111"/>
      <c r="C5111"/>
      <c r="D5111"/>
      <c r="E5111"/>
      <c r="F5111"/>
      <c r="G5111"/>
      <c r="H5111"/>
      <c r="I5111"/>
      <c r="J5111"/>
      <c r="K5111"/>
      <c r="L5111"/>
    </row>
    <row r="5112" spans="1:12" ht="16" x14ac:dyDescent="0.2">
      <c r="A5112"/>
      <c r="B5112"/>
      <c r="C5112"/>
      <c r="D5112"/>
      <c r="E5112"/>
      <c r="F5112"/>
      <c r="G5112"/>
      <c r="H5112"/>
      <c r="I5112"/>
      <c r="J5112"/>
      <c r="K5112"/>
      <c r="L5112"/>
    </row>
    <row r="5113" spans="1:12" ht="16" x14ac:dyDescent="0.2">
      <c r="A5113"/>
      <c r="B5113"/>
      <c r="C5113"/>
      <c r="D5113"/>
      <c r="E5113"/>
      <c r="F5113"/>
      <c r="G5113"/>
      <c r="H5113"/>
      <c r="I5113"/>
      <c r="J5113"/>
      <c r="K5113"/>
      <c r="L5113"/>
    </row>
    <row r="5114" spans="1:12" ht="16" x14ac:dyDescent="0.2">
      <c r="A5114"/>
      <c r="B5114"/>
      <c r="C5114"/>
      <c r="D5114"/>
      <c r="E5114"/>
      <c r="F5114"/>
      <c r="G5114"/>
      <c r="H5114"/>
      <c r="I5114"/>
      <c r="J5114"/>
      <c r="K5114"/>
      <c r="L5114"/>
    </row>
    <row r="5115" spans="1:12" ht="16" x14ac:dyDescent="0.2">
      <c r="A5115"/>
      <c r="B5115"/>
      <c r="C5115"/>
      <c r="D5115"/>
      <c r="E5115"/>
      <c r="F5115"/>
      <c r="G5115"/>
      <c r="H5115"/>
      <c r="I5115"/>
      <c r="J5115"/>
      <c r="K5115"/>
      <c r="L5115"/>
    </row>
    <row r="5116" spans="1:12" ht="16" x14ac:dyDescent="0.2">
      <c r="A5116"/>
      <c r="B5116"/>
      <c r="C5116"/>
      <c r="D5116"/>
      <c r="E5116"/>
      <c r="F5116"/>
      <c r="G5116"/>
      <c r="H5116"/>
      <c r="I5116"/>
      <c r="J5116"/>
      <c r="K5116"/>
      <c r="L5116"/>
    </row>
    <row r="5117" spans="1:12" ht="16" x14ac:dyDescent="0.2">
      <c r="A5117"/>
      <c r="B5117"/>
      <c r="C5117"/>
      <c r="D5117"/>
      <c r="E5117"/>
      <c r="F5117"/>
      <c r="G5117"/>
      <c r="H5117"/>
      <c r="I5117"/>
      <c r="J5117"/>
      <c r="K5117"/>
      <c r="L5117"/>
    </row>
    <row r="5118" spans="1:12" ht="16" x14ac:dyDescent="0.2">
      <c r="A5118"/>
      <c r="B5118"/>
      <c r="C5118"/>
      <c r="D5118"/>
      <c r="E5118"/>
      <c r="F5118"/>
      <c r="G5118"/>
      <c r="H5118"/>
      <c r="I5118"/>
      <c r="J5118"/>
      <c r="K5118"/>
      <c r="L5118"/>
    </row>
    <row r="5119" spans="1:12" ht="16" x14ac:dyDescent="0.2">
      <c r="A5119"/>
      <c r="B5119"/>
      <c r="C5119"/>
      <c r="D5119"/>
      <c r="E5119"/>
      <c r="F5119"/>
      <c r="G5119"/>
      <c r="H5119"/>
      <c r="I5119"/>
      <c r="J5119"/>
      <c r="K5119"/>
      <c r="L5119"/>
    </row>
    <row r="5120" spans="1:12" ht="16" x14ac:dyDescent="0.2">
      <c r="A5120"/>
      <c r="B5120"/>
      <c r="C5120"/>
      <c r="D5120"/>
      <c r="E5120"/>
      <c r="F5120"/>
      <c r="G5120"/>
      <c r="H5120"/>
      <c r="I5120"/>
      <c r="J5120"/>
      <c r="K5120"/>
      <c r="L5120"/>
    </row>
    <row r="5121" spans="1:12" ht="16" x14ac:dyDescent="0.2">
      <c r="A5121"/>
      <c r="B5121"/>
      <c r="C5121"/>
      <c r="D5121"/>
      <c r="E5121"/>
      <c r="F5121"/>
      <c r="G5121"/>
      <c r="H5121"/>
      <c r="I5121"/>
      <c r="J5121"/>
      <c r="K5121"/>
      <c r="L5121"/>
    </row>
    <row r="5122" spans="1:12" ht="16" x14ac:dyDescent="0.2">
      <c r="A5122"/>
      <c r="B5122"/>
      <c r="C5122"/>
      <c r="D5122"/>
      <c r="E5122"/>
      <c r="F5122"/>
      <c r="G5122"/>
      <c r="H5122"/>
      <c r="I5122"/>
      <c r="J5122"/>
      <c r="K5122"/>
      <c r="L5122"/>
    </row>
    <row r="5123" spans="1:12" ht="16" x14ac:dyDescent="0.2">
      <c r="A5123"/>
      <c r="B5123"/>
      <c r="C5123"/>
      <c r="D5123"/>
      <c r="E5123"/>
      <c r="F5123"/>
      <c r="G5123"/>
      <c r="H5123"/>
      <c r="I5123"/>
      <c r="J5123"/>
      <c r="K5123"/>
      <c r="L5123"/>
    </row>
    <row r="5124" spans="1:12" ht="16" x14ac:dyDescent="0.2">
      <c r="A5124"/>
      <c r="B5124"/>
      <c r="C5124"/>
      <c r="D5124"/>
      <c r="E5124"/>
      <c r="F5124"/>
      <c r="G5124"/>
      <c r="H5124"/>
      <c r="I5124"/>
      <c r="J5124"/>
      <c r="K5124"/>
      <c r="L5124"/>
    </row>
    <row r="5125" spans="1:12" ht="16" x14ac:dyDescent="0.2">
      <c r="A5125"/>
      <c r="B5125"/>
      <c r="C5125"/>
      <c r="D5125"/>
      <c r="E5125"/>
      <c r="F5125"/>
      <c r="G5125"/>
      <c r="H5125"/>
      <c r="I5125"/>
      <c r="J5125"/>
      <c r="K5125"/>
      <c r="L5125"/>
    </row>
    <row r="5126" spans="1:12" ht="16" x14ac:dyDescent="0.2">
      <c r="A5126"/>
      <c r="B5126"/>
      <c r="C5126"/>
      <c r="D5126"/>
      <c r="E5126"/>
      <c r="F5126"/>
      <c r="G5126"/>
      <c r="H5126"/>
      <c r="I5126"/>
      <c r="J5126"/>
      <c r="K5126"/>
      <c r="L5126"/>
    </row>
    <row r="5127" spans="1:12" ht="16" x14ac:dyDescent="0.2">
      <c r="A5127"/>
      <c r="B5127"/>
      <c r="C5127"/>
      <c r="D5127"/>
      <c r="E5127"/>
      <c r="F5127"/>
      <c r="G5127"/>
      <c r="H5127"/>
      <c r="I5127"/>
      <c r="J5127"/>
      <c r="K5127"/>
      <c r="L5127"/>
    </row>
    <row r="5128" spans="1:12" ht="16" x14ac:dyDescent="0.2">
      <c r="A5128"/>
      <c r="B5128"/>
      <c r="C5128"/>
      <c r="D5128"/>
      <c r="E5128"/>
      <c r="F5128"/>
      <c r="G5128"/>
      <c r="H5128"/>
      <c r="I5128"/>
      <c r="J5128"/>
      <c r="K5128"/>
      <c r="L5128"/>
    </row>
    <row r="5129" spans="1:12" ht="16" x14ac:dyDescent="0.2">
      <c r="A5129"/>
      <c r="B5129"/>
      <c r="C5129"/>
      <c r="D5129"/>
      <c r="E5129"/>
      <c r="F5129"/>
      <c r="G5129"/>
      <c r="H5129"/>
      <c r="I5129"/>
      <c r="J5129"/>
      <c r="K5129"/>
      <c r="L5129"/>
    </row>
    <row r="5130" spans="1:12" ht="16" x14ac:dyDescent="0.2">
      <c r="A5130"/>
      <c r="B5130"/>
      <c r="C5130"/>
      <c r="D5130"/>
      <c r="E5130"/>
      <c r="F5130"/>
      <c r="G5130"/>
      <c r="H5130"/>
      <c r="I5130"/>
      <c r="J5130"/>
      <c r="K5130"/>
      <c r="L5130"/>
    </row>
    <row r="5131" spans="1:12" ht="16" x14ac:dyDescent="0.2">
      <c r="A5131"/>
      <c r="B5131"/>
      <c r="C5131"/>
      <c r="D5131"/>
      <c r="E5131"/>
      <c r="F5131"/>
      <c r="G5131"/>
      <c r="H5131"/>
      <c r="I5131"/>
      <c r="J5131"/>
      <c r="K5131"/>
      <c r="L5131"/>
    </row>
    <row r="5132" spans="1:12" ht="16" x14ac:dyDescent="0.2">
      <c r="A5132"/>
      <c r="B5132"/>
      <c r="C5132"/>
      <c r="D5132"/>
      <c r="E5132"/>
      <c r="F5132"/>
      <c r="G5132"/>
      <c r="H5132"/>
      <c r="I5132"/>
      <c r="J5132"/>
      <c r="K5132"/>
      <c r="L5132"/>
    </row>
    <row r="5133" spans="1:12" ht="16" x14ac:dyDescent="0.2">
      <c r="A5133"/>
      <c r="B5133"/>
      <c r="C5133"/>
      <c r="D5133"/>
      <c r="E5133"/>
      <c r="F5133"/>
      <c r="G5133"/>
      <c r="H5133"/>
      <c r="I5133"/>
      <c r="J5133"/>
      <c r="K5133"/>
      <c r="L5133"/>
    </row>
    <row r="5134" spans="1:12" ht="16" x14ac:dyDescent="0.2">
      <c r="A5134"/>
      <c r="B5134"/>
      <c r="C5134"/>
      <c r="D5134"/>
      <c r="E5134"/>
      <c r="F5134"/>
      <c r="G5134"/>
      <c r="H5134"/>
      <c r="I5134"/>
      <c r="J5134"/>
      <c r="K5134"/>
      <c r="L5134"/>
    </row>
    <row r="5135" spans="1:12" ht="16" x14ac:dyDescent="0.2">
      <c r="A5135"/>
      <c r="B5135"/>
      <c r="C5135"/>
      <c r="D5135"/>
      <c r="E5135"/>
      <c r="F5135"/>
      <c r="G5135"/>
      <c r="H5135"/>
      <c r="I5135"/>
      <c r="J5135"/>
      <c r="K5135"/>
      <c r="L5135"/>
    </row>
    <row r="5136" spans="1:12" ht="16" x14ac:dyDescent="0.2">
      <c r="A5136"/>
      <c r="B5136"/>
      <c r="C5136"/>
      <c r="D5136"/>
      <c r="E5136"/>
      <c r="F5136"/>
      <c r="G5136"/>
      <c r="H5136"/>
      <c r="I5136"/>
      <c r="J5136"/>
      <c r="K5136"/>
      <c r="L5136"/>
    </row>
    <row r="5137" spans="1:12" ht="16" x14ac:dyDescent="0.2">
      <c r="A5137"/>
      <c r="B5137"/>
      <c r="C5137"/>
      <c r="D5137"/>
      <c r="E5137"/>
      <c r="F5137"/>
      <c r="G5137"/>
      <c r="H5137"/>
      <c r="I5137"/>
      <c r="J5137"/>
      <c r="K5137"/>
      <c r="L5137"/>
    </row>
    <row r="5138" spans="1:12" ht="16" x14ac:dyDescent="0.2">
      <c r="A5138"/>
      <c r="B5138"/>
      <c r="C5138"/>
      <c r="D5138"/>
      <c r="E5138"/>
      <c r="F5138"/>
      <c r="G5138"/>
      <c r="H5138"/>
      <c r="I5138"/>
      <c r="J5138"/>
      <c r="K5138"/>
      <c r="L5138"/>
    </row>
    <row r="5139" spans="1:12" ht="16" x14ac:dyDescent="0.2">
      <c r="A5139"/>
      <c r="B5139"/>
      <c r="C5139"/>
      <c r="D5139"/>
      <c r="E5139"/>
      <c r="F5139"/>
      <c r="G5139"/>
      <c r="H5139"/>
      <c r="I5139"/>
      <c r="J5139"/>
      <c r="K5139"/>
      <c r="L5139"/>
    </row>
    <row r="5140" spans="1:12" ht="16" x14ac:dyDescent="0.2">
      <c r="A5140"/>
      <c r="B5140"/>
      <c r="C5140"/>
      <c r="D5140"/>
      <c r="E5140"/>
      <c r="F5140"/>
      <c r="G5140"/>
      <c r="H5140"/>
      <c r="I5140"/>
      <c r="J5140"/>
      <c r="K5140"/>
      <c r="L5140"/>
    </row>
    <row r="5141" spans="1:12" ht="16" x14ac:dyDescent="0.2">
      <c r="A5141"/>
      <c r="B5141"/>
      <c r="C5141"/>
      <c r="D5141"/>
      <c r="E5141"/>
      <c r="F5141"/>
      <c r="G5141"/>
      <c r="H5141"/>
      <c r="I5141"/>
      <c r="J5141"/>
      <c r="K5141"/>
      <c r="L5141"/>
    </row>
    <row r="5142" spans="1:12" ht="16" x14ac:dyDescent="0.2">
      <c r="A5142"/>
      <c r="B5142"/>
      <c r="C5142"/>
      <c r="D5142"/>
      <c r="E5142"/>
      <c r="F5142"/>
      <c r="G5142"/>
      <c r="H5142"/>
      <c r="I5142"/>
      <c r="J5142"/>
      <c r="K5142"/>
      <c r="L5142"/>
    </row>
    <row r="5143" spans="1:12" ht="16" x14ac:dyDescent="0.2">
      <c r="A5143"/>
      <c r="B5143"/>
      <c r="C5143"/>
      <c r="D5143"/>
      <c r="E5143"/>
      <c r="F5143"/>
      <c r="G5143"/>
      <c r="H5143"/>
      <c r="I5143"/>
      <c r="J5143"/>
      <c r="K5143"/>
      <c r="L5143"/>
    </row>
    <row r="5144" spans="1:12" ht="16" x14ac:dyDescent="0.2">
      <c r="A5144"/>
      <c r="B5144"/>
      <c r="C5144"/>
      <c r="D5144"/>
      <c r="E5144"/>
      <c r="F5144"/>
      <c r="G5144"/>
      <c r="H5144"/>
      <c r="I5144"/>
      <c r="J5144"/>
      <c r="K5144"/>
      <c r="L5144"/>
    </row>
    <row r="5145" spans="1:12" ht="16" x14ac:dyDescent="0.2">
      <c r="A5145"/>
      <c r="B5145"/>
      <c r="C5145"/>
      <c r="D5145"/>
      <c r="E5145"/>
      <c r="F5145"/>
      <c r="G5145"/>
      <c r="H5145"/>
      <c r="I5145"/>
      <c r="J5145"/>
      <c r="K5145"/>
      <c r="L5145"/>
    </row>
    <row r="5146" spans="1:12" ht="16" x14ac:dyDescent="0.2">
      <c r="A5146"/>
      <c r="B5146"/>
      <c r="C5146"/>
      <c r="D5146"/>
      <c r="E5146"/>
      <c r="F5146"/>
      <c r="G5146"/>
      <c r="H5146"/>
      <c r="I5146"/>
      <c r="J5146"/>
      <c r="K5146"/>
      <c r="L5146"/>
    </row>
    <row r="5147" spans="1:12" ht="16" x14ac:dyDescent="0.2">
      <c r="A5147"/>
      <c r="B5147"/>
      <c r="C5147"/>
      <c r="D5147"/>
      <c r="E5147"/>
      <c r="F5147"/>
      <c r="G5147"/>
      <c r="H5147"/>
      <c r="I5147"/>
      <c r="J5147"/>
      <c r="K5147"/>
      <c r="L5147"/>
    </row>
    <row r="5148" spans="1:12" ht="16" x14ac:dyDescent="0.2">
      <c r="A5148"/>
      <c r="B5148"/>
      <c r="C5148"/>
      <c r="D5148"/>
      <c r="E5148"/>
      <c r="F5148"/>
      <c r="G5148"/>
      <c r="H5148"/>
      <c r="I5148"/>
      <c r="J5148"/>
      <c r="K5148"/>
      <c r="L5148"/>
    </row>
    <row r="5149" spans="1:12" ht="16" x14ac:dyDescent="0.2">
      <c r="A5149"/>
      <c r="B5149"/>
      <c r="C5149"/>
      <c r="D5149"/>
      <c r="E5149"/>
      <c r="F5149"/>
      <c r="G5149"/>
      <c r="H5149"/>
      <c r="I5149"/>
      <c r="J5149"/>
      <c r="K5149"/>
      <c r="L5149"/>
    </row>
    <row r="5150" spans="1:12" ht="16" x14ac:dyDescent="0.2">
      <c r="A5150"/>
      <c r="B5150"/>
      <c r="C5150"/>
      <c r="D5150"/>
      <c r="E5150"/>
      <c r="F5150"/>
      <c r="G5150"/>
      <c r="H5150"/>
      <c r="I5150"/>
      <c r="J5150"/>
      <c r="K5150"/>
      <c r="L5150"/>
    </row>
    <row r="5151" spans="1:12" ht="16" x14ac:dyDescent="0.2">
      <c r="A5151"/>
      <c r="B5151"/>
      <c r="C5151"/>
      <c r="D5151"/>
      <c r="E5151"/>
      <c r="F5151"/>
      <c r="G5151"/>
      <c r="H5151"/>
      <c r="I5151"/>
      <c r="J5151"/>
      <c r="K5151"/>
      <c r="L5151"/>
    </row>
    <row r="5152" spans="1:12" ht="16" x14ac:dyDescent="0.2">
      <c r="A5152"/>
      <c r="B5152"/>
      <c r="C5152"/>
      <c r="D5152"/>
      <c r="E5152"/>
      <c r="F5152"/>
      <c r="G5152"/>
      <c r="H5152"/>
      <c r="I5152"/>
      <c r="J5152"/>
      <c r="K5152"/>
      <c r="L5152"/>
    </row>
    <row r="5153" spans="1:12" ht="16" x14ac:dyDescent="0.2">
      <c r="A5153"/>
      <c r="B5153"/>
      <c r="C5153"/>
      <c r="D5153"/>
      <c r="E5153"/>
      <c r="F5153"/>
      <c r="G5153"/>
      <c r="H5153"/>
      <c r="I5153"/>
      <c r="J5153"/>
      <c r="K5153"/>
      <c r="L5153"/>
    </row>
    <row r="5154" spans="1:12" ht="16" x14ac:dyDescent="0.2">
      <c r="A5154"/>
      <c r="B5154"/>
      <c r="C5154"/>
      <c r="D5154"/>
      <c r="E5154"/>
      <c r="F5154"/>
      <c r="G5154"/>
      <c r="H5154"/>
      <c r="I5154"/>
      <c r="J5154"/>
      <c r="K5154"/>
      <c r="L5154"/>
    </row>
    <row r="5155" spans="1:12" ht="16" x14ac:dyDescent="0.2">
      <c r="A5155"/>
      <c r="B5155"/>
      <c r="C5155"/>
      <c r="D5155"/>
      <c r="E5155"/>
      <c r="F5155"/>
      <c r="G5155"/>
      <c r="H5155"/>
      <c r="I5155"/>
      <c r="J5155"/>
      <c r="K5155"/>
      <c r="L5155"/>
    </row>
    <row r="5156" spans="1:12" ht="16" x14ac:dyDescent="0.2">
      <c r="A5156"/>
      <c r="B5156"/>
      <c r="C5156"/>
      <c r="D5156"/>
      <c r="E5156"/>
      <c r="F5156"/>
      <c r="G5156"/>
      <c r="H5156"/>
      <c r="I5156"/>
      <c r="J5156"/>
      <c r="K5156"/>
      <c r="L5156"/>
    </row>
    <row r="5157" spans="1:12" ht="16" x14ac:dyDescent="0.2">
      <c r="A5157"/>
      <c r="B5157"/>
      <c r="C5157"/>
      <c r="D5157"/>
      <c r="E5157"/>
      <c r="F5157"/>
      <c r="G5157"/>
      <c r="H5157"/>
      <c r="I5157"/>
      <c r="J5157"/>
      <c r="K5157"/>
      <c r="L5157"/>
    </row>
    <row r="5158" spans="1:12" ht="16" x14ac:dyDescent="0.2">
      <c r="A5158"/>
      <c r="B5158"/>
      <c r="C5158"/>
      <c r="D5158"/>
      <c r="E5158"/>
      <c r="F5158"/>
      <c r="G5158"/>
      <c r="H5158"/>
      <c r="I5158"/>
      <c r="J5158"/>
      <c r="K5158"/>
      <c r="L5158"/>
    </row>
    <row r="5159" spans="1:12" ht="16" x14ac:dyDescent="0.2">
      <c r="A5159"/>
      <c r="B5159"/>
      <c r="C5159"/>
      <c r="D5159"/>
      <c r="E5159"/>
      <c r="F5159"/>
      <c r="G5159"/>
      <c r="H5159"/>
      <c r="I5159"/>
      <c r="J5159"/>
      <c r="K5159"/>
      <c r="L5159"/>
    </row>
    <row r="5160" spans="1:12" ht="16" x14ac:dyDescent="0.2">
      <c r="A5160"/>
      <c r="B5160"/>
      <c r="C5160"/>
      <c r="D5160"/>
      <c r="E5160"/>
      <c r="F5160"/>
      <c r="G5160"/>
      <c r="H5160"/>
      <c r="I5160"/>
      <c r="J5160"/>
      <c r="K5160"/>
      <c r="L5160"/>
    </row>
    <row r="5161" spans="1:12" ht="16" x14ac:dyDescent="0.2">
      <c r="A5161"/>
      <c r="B5161"/>
      <c r="C5161"/>
      <c r="D5161"/>
      <c r="E5161"/>
      <c r="F5161"/>
      <c r="G5161"/>
      <c r="H5161"/>
      <c r="I5161"/>
      <c r="J5161"/>
      <c r="K5161"/>
      <c r="L5161"/>
    </row>
    <row r="5162" spans="1:12" ht="16" x14ac:dyDescent="0.2">
      <c r="A5162"/>
      <c r="B5162"/>
      <c r="C5162"/>
      <c r="D5162"/>
      <c r="E5162"/>
      <c r="F5162"/>
      <c r="G5162"/>
      <c r="H5162"/>
      <c r="I5162"/>
      <c r="J5162"/>
      <c r="K5162"/>
      <c r="L5162"/>
    </row>
    <row r="5163" spans="1:12" ht="16" x14ac:dyDescent="0.2">
      <c r="A5163"/>
      <c r="B5163"/>
      <c r="C5163"/>
      <c r="D5163"/>
      <c r="E5163"/>
      <c r="F5163"/>
      <c r="G5163"/>
      <c r="H5163"/>
      <c r="I5163"/>
      <c r="J5163"/>
      <c r="K5163"/>
      <c r="L5163"/>
    </row>
    <row r="5164" spans="1:12" ht="16" x14ac:dyDescent="0.2">
      <c r="A5164"/>
      <c r="B5164"/>
      <c r="C5164"/>
      <c r="D5164"/>
      <c r="E5164"/>
      <c r="F5164"/>
      <c r="G5164"/>
      <c r="H5164"/>
      <c r="I5164"/>
      <c r="J5164"/>
      <c r="K5164"/>
      <c r="L5164"/>
    </row>
    <row r="5165" spans="1:12" ht="16" x14ac:dyDescent="0.2">
      <c r="A5165"/>
      <c r="B5165"/>
      <c r="C5165"/>
      <c r="D5165"/>
      <c r="E5165"/>
      <c r="F5165"/>
      <c r="G5165"/>
      <c r="H5165"/>
      <c r="I5165"/>
      <c r="J5165"/>
      <c r="K5165"/>
      <c r="L5165"/>
    </row>
    <row r="5166" spans="1:12" ht="16" x14ac:dyDescent="0.2">
      <c r="A5166"/>
      <c r="B5166"/>
      <c r="C5166"/>
      <c r="D5166"/>
      <c r="E5166"/>
      <c r="F5166"/>
      <c r="G5166"/>
      <c r="H5166"/>
      <c r="I5166"/>
      <c r="J5166"/>
      <c r="K5166"/>
      <c r="L5166"/>
    </row>
    <row r="5167" spans="1:12" ht="16" x14ac:dyDescent="0.2">
      <c r="A5167"/>
      <c r="B5167"/>
      <c r="C5167"/>
      <c r="D5167"/>
      <c r="E5167"/>
      <c r="F5167"/>
      <c r="G5167"/>
      <c r="H5167"/>
      <c r="I5167"/>
      <c r="J5167"/>
      <c r="K5167"/>
      <c r="L5167"/>
    </row>
    <row r="5168" spans="1:12" ht="16" x14ac:dyDescent="0.2">
      <c r="A5168"/>
      <c r="B5168"/>
      <c r="C5168"/>
      <c r="D5168"/>
      <c r="E5168"/>
      <c r="F5168"/>
      <c r="G5168"/>
      <c r="H5168"/>
      <c r="I5168"/>
      <c r="J5168"/>
      <c r="K5168"/>
      <c r="L5168"/>
    </row>
    <row r="5169" spans="1:12" ht="16" x14ac:dyDescent="0.2">
      <c r="A5169"/>
      <c r="B5169"/>
      <c r="C5169"/>
      <c r="D5169"/>
      <c r="E5169"/>
      <c r="F5169"/>
      <c r="G5169"/>
      <c r="H5169"/>
      <c r="I5169"/>
      <c r="J5169"/>
      <c r="K5169"/>
      <c r="L5169"/>
    </row>
    <row r="5170" spans="1:12" ht="16" x14ac:dyDescent="0.2">
      <c r="A5170"/>
      <c r="B5170"/>
      <c r="C5170"/>
      <c r="D5170"/>
      <c r="E5170"/>
      <c r="F5170"/>
      <c r="G5170"/>
      <c r="H5170"/>
      <c r="I5170"/>
      <c r="J5170"/>
      <c r="K5170"/>
      <c r="L5170"/>
    </row>
    <row r="5171" spans="1:12" ht="16" x14ac:dyDescent="0.2">
      <c r="A5171"/>
      <c r="B5171"/>
      <c r="C5171"/>
      <c r="D5171"/>
      <c r="E5171"/>
      <c r="F5171"/>
      <c r="G5171"/>
      <c r="H5171"/>
      <c r="I5171"/>
      <c r="J5171"/>
      <c r="K5171"/>
      <c r="L5171"/>
    </row>
    <row r="5172" spans="1:12" ht="16" x14ac:dyDescent="0.2">
      <c r="A5172"/>
      <c r="B5172"/>
      <c r="C5172"/>
      <c r="D5172"/>
      <c r="E5172"/>
      <c r="F5172"/>
      <c r="G5172"/>
      <c r="H5172"/>
      <c r="I5172"/>
      <c r="J5172"/>
      <c r="K5172"/>
      <c r="L5172"/>
    </row>
    <row r="5173" spans="1:12" ht="16" x14ac:dyDescent="0.2">
      <c r="A5173"/>
      <c r="B5173"/>
      <c r="C5173"/>
      <c r="D5173"/>
      <c r="E5173"/>
      <c r="F5173"/>
      <c r="G5173"/>
      <c r="H5173"/>
      <c r="I5173"/>
      <c r="J5173"/>
      <c r="K5173"/>
      <c r="L5173"/>
    </row>
    <row r="5174" spans="1:12" ht="16" x14ac:dyDescent="0.2">
      <c r="A5174"/>
      <c r="B5174"/>
      <c r="C5174"/>
      <c r="D5174"/>
      <c r="E5174"/>
      <c r="F5174"/>
      <c r="G5174"/>
      <c r="H5174"/>
      <c r="I5174"/>
      <c r="J5174"/>
      <c r="K5174"/>
      <c r="L5174"/>
    </row>
    <row r="5175" spans="1:12" ht="16" x14ac:dyDescent="0.2">
      <c r="A5175"/>
      <c r="B5175"/>
      <c r="C5175"/>
      <c r="D5175"/>
      <c r="E5175"/>
      <c r="F5175"/>
      <c r="G5175"/>
      <c r="H5175"/>
      <c r="I5175"/>
      <c r="J5175"/>
      <c r="K5175"/>
      <c r="L5175"/>
    </row>
    <row r="5176" spans="1:12" ht="16" x14ac:dyDescent="0.2">
      <c r="A5176"/>
      <c r="B5176"/>
      <c r="C5176"/>
      <c r="D5176"/>
      <c r="E5176"/>
      <c r="F5176"/>
      <c r="G5176"/>
      <c r="H5176"/>
      <c r="I5176"/>
      <c r="J5176"/>
      <c r="K5176"/>
      <c r="L5176"/>
    </row>
    <row r="5177" spans="1:12" ht="16" x14ac:dyDescent="0.2">
      <c r="A5177"/>
      <c r="B5177"/>
      <c r="C5177"/>
      <c r="D5177"/>
      <c r="E5177"/>
      <c r="F5177"/>
      <c r="G5177"/>
      <c r="H5177"/>
      <c r="I5177"/>
      <c r="J5177"/>
      <c r="K5177"/>
      <c r="L5177"/>
    </row>
    <row r="5178" spans="1:12" ht="16" x14ac:dyDescent="0.2">
      <c r="A5178"/>
      <c r="B5178"/>
      <c r="C5178"/>
      <c r="D5178"/>
      <c r="E5178"/>
      <c r="F5178"/>
      <c r="G5178"/>
      <c r="H5178"/>
      <c r="I5178"/>
      <c r="J5178"/>
      <c r="K5178"/>
      <c r="L5178"/>
    </row>
    <row r="5179" spans="1:12" ht="16" x14ac:dyDescent="0.2">
      <c r="A5179"/>
      <c r="B5179"/>
      <c r="C5179"/>
      <c r="D5179"/>
      <c r="E5179"/>
      <c r="F5179"/>
      <c r="G5179"/>
      <c r="H5179"/>
      <c r="I5179"/>
      <c r="J5179"/>
      <c r="K5179"/>
      <c r="L5179"/>
    </row>
    <row r="5180" spans="1:12" ht="16" x14ac:dyDescent="0.2">
      <c r="A5180"/>
      <c r="B5180"/>
      <c r="C5180"/>
      <c r="D5180"/>
      <c r="E5180"/>
      <c r="F5180"/>
      <c r="G5180"/>
      <c r="H5180"/>
      <c r="I5180"/>
      <c r="J5180"/>
      <c r="K5180"/>
      <c r="L5180"/>
    </row>
    <row r="5181" spans="1:12" ht="16" x14ac:dyDescent="0.2">
      <c r="A5181"/>
      <c r="B5181"/>
      <c r="C5181"/>
      <c r="D5181"/>
      <c r="E5181"/>
      <c r="F5181"/>
      <c r="G5181"/>
      <c r="H5181"/>
      <c r="I5181"/>
      <c r="J5181"/>
      <c r="K5181"/>
      <c r="L5181"/>
    </row>
    <row r="5182" spans="1:12" ht="16" x14ac:dyDescent="0.2">
      <c r="A5182"/>
      <c r="B5182"/>
      <c r="C5182"/>
      <c r="D5182"/>
      <c r="E5182"/>
      <c r="F5182"/>
      <c r="G5182"/>
      <c r="H5182"/>
      <c r="I5182"/>
      <c r="J5182"/>
      <c r="K5182"/>
      <c r="L5182"/>
    </row>
    <row r="5183" spans="1:12" ht="16" x14ac:dyDescent="0.2">
      <c r="A5183"/>
      <c r="B5183"/>
      <c r="C5183"/>
      <c r="D5183"/>
      <c r="E5183"/>
      <c r="F5183"/>
      <c r="G5183"/>
      <c r="H5183"/>
      <c r="I5183"/>
      <c r="J5183"/>
      <c r="K5183"/>
      <c r="L5183"/>
    </row>
    <row r="5184" spans="1:12" ht="16" x14ac:dyDescent="0.2">
      <c r="A5184"/>
      <c r="B5184"/>
      <c r="C5184"/>
      <c r="D5184"/>
      <c r="E5184"/>
      <c r="F5184"/>
      <c r="G5184"/>
      <c r="H5184"/>
      <c r="I5184"/>
      <c r="J5184"/>
      <c r="K5184"/>
      <c r="L5184"/>
    </row>
    <row r="5185" spans="1:12" ht="16" x14ac:dyDescent="0.2">
      <c r="A5185"/>
      <c r="B5185"/>
      <c r="C5185"/>
      <c r="D5185"/>
      <c r="E5185"/>
      <c r="F5185"/>
      <c r="G5185"/>
      <c r="H5185"/>
      <c r="I5185"/>
      <c r="J5185"/>
      <c r="K5185"/>
      <c r="L5185"/>
    </row>
    <row r="5186" spans="1:12" ht="16" x14ac:dyDescent="0.2">
      <c r="A5186"/>
      <c r="B5186"/>
      <c r="C5186"/>
      <c r="D5186"/>
      <c r="E5186"/>
      <c r="F5186"/>
      <c r="G5186"/>
      <c r="H5186"/>
      <c r="I5186"/>
      <c r="J5186"/>
      <c r="K5186"/>
      <c r="L5186"/>
    </row>
    <row r="5187" spans="1:12" ht="16" x14ac:dyDescent="0.2">
      <c r="A5187"/>
      <c r="B5187"/>
      <c r="C5187"/>
      <c r="D5187"/>
      <c r="E5187"/>
      <c r="F5187"/>
      <c r="G5187"/>
      <c r="H5187"/>
      <c r="I5187"/>
      <c r="J5187"/>
      <c r="K5187"/>
      <c r="L5187"/>
    </row>
    <row r="5188" spans="1:12" ht="16" x14ac:dyDescent="0.2">
      <c r="A5188"/>
      <c r="B5188"/>
      <c r="C5188"/>
      <c r="D5188"/>
      <c r="E5188"/>
      <c r="F5188"/>
      <c r="G5188"/>
      <c r="H5188"/>
      <c r="I5188"/>
      <c r="J5188"/>
      <c r="K5188"/>
      <c r="L5188"/>
    </row>
    <row r="5189" spans="1:12" ht="16" x14ac:dyDescent="0.2">
      <c r="A5189"/>
      <c r="B5189"/>
      <c r="C5189"/>
      <c r="D5189"/>
      <c r="E5189"/>
      <c r="F5189"/>
      <c r="G5189"/>
      <c r="H5189"/>
      <c r="I5189"/>
      <c r="J5189"/>
      <c r="K5189"/>
      <c r="L5189"/>
    </row>
    <row r="5190" spans="1:12" ht="16" x14ac:dyDescent="0.2">
      <c r="A5190"/>
      <c r="B5190"/>
      <c r="C5190"/>
      <c r="D5190"/>
      <c r="E5190"/>
      <c r="F5190"/>
      <c r="G5190"/>
      <c r="H5190"/>
      <c r="I5190"/>
      <c r="J5190"/>
      <c r="K5190"/>
      <c r="L5190"/>
    </row>
    <row r="5191" spans="1:12" ht="16" x14ac:dyDescent="0.2">
      <c r="A5191"/>
      <c r="B5191"/>
      <c r="C5191"/>
      <c r="D5191"/>
      <c r="E5191"/>
      <c r="F5191"/>
      <c r="G5191"/>
      <c r="H5191"/>
      <c r="I5191"/>
      <c r="J5191"/>
      <c r="K5191"/>
      <c r="L5191"/>
    </row>
    <row r="5192" spans="1:12" ht="16" x14ac:dyDescent="0.2">
      <c r="A5192"/>
      <c r="B5192"/>
      <c r="C5192"/>
      <c r="D5192"/>
      <c r="E5192"/>
      <c r="F5192"/>
      <c r="G5192"/>
      <c r="H5192"/>
      <c r="I5192"/>
      <c r="J5192"/>
      <c r="K5192"/>
      <c r="L5192"/>
    </row>
    <row r="5193" spans="1:12" ht="16" x14ac:dyDescent="0.2">
      <c r="A5193"/>
      <c r="B5193"/>
      <c r="C5193"/>
      <c r="D5193"/>
      <c r="E5193"/>
      <c r="F5193"/>
      <c r="G5193"/>
      <c r="H5193"/>
      <c r="I5193"/>
      <c r="J5193"/>
      <c r="K5193"/>
      <c r="L5193"/>
    </row>
    <row r="5194" spans="1:12" ht="16" x14ac:dyDescent="0.2">
      <c r="A5194"/>
      <c r="B5194"/>
      <c r="C5194"/>
      <c r="D5194"/>
      <c r="E5194"/>
      <c r="F5194"/>
      <c r="G5194"/>
      <c r="H5194"/>
      <c r="I5194"/>
      <c r="J5194"/>
      <c r="K5194"/>
      <c r="L5194"/>
    </row>
    <row r="5195" spans="1:12" ht="16" x14ac:dyDescent="0.2">
      <c r="A5195"/>
      <c r="B5195"/>
      <c r="C5195"/>
      <c r="D5195"/>
      <c r="E5195"/>
      <c r="F5195"/>
      <c r="G5195"/>
      <c r="H5195"/>
      <c r="I5195"/>
      <c r="J5195"/>
      <c r="K5195"/>
      <c r="L5195"/>
    </row>
    <row r="5196" spans="1:12" ht="16" x14ac:dyDescent="0.2">
      <c r="A5196"/>
      <c r="B5196"/>
      <c r="C5196"/>
      <c r="D5196"/>
      <c r="E5196"/>
      <c r="F5196"/>
      <c r="G5196"/>
      <c r="H5196"/>
      <c r="I5196"/>
      <c r="J5196"/>
      <c r="K5196"/>
      <c r="L5196"/>
    </row>
    <row r="5197" spans="1:12" ht="16" x14ac:dyDescent="0.2">
      <c r="A5197"/>
      <c r="B5197"/>
      <c r="C5197"/>
      <c r="D5197"/>
      <c r="E5197"/>
      <c r="F5197"/>
      <c r="G5197"/>
      <c r="H5197"/>
      <c r="I5197"/>
      <c r="J5197"/>
      <c r="K5197"/>
      <c r="L5197"/>
    </row>
    <row r="5198" spans="1:12" ht="16" x14ac:dyDescent="0.2">
      <c r="A5198"/>
      <c r="B5198"/>
      <c r="C5198"/>
      <c r="D5198"/>
      <c r="E5198"/>
      <c r="F5198"/>
      <c r="G5198"/>
      <c r="H5198"/>
      <c r="I5198"/>
      <c r="J5198"/>
      <c r="K5198"/>
      <c r="L5198"/>
    </row>
    <row r="5199" spans="1:12" ht="16" x14ac:dyDescent="0.2">
      <c r="A5199"/>
      <c r="B5199"/>
      <c r="C5199"/>
      <c r="D5199"/>
      <c r="E5199"/>
      <c r="F5199"/>
      <c r="G5199"/>
      <c r="H5199"/>
      <c r="I5199"/>
      <c r="J5199"/>
      <c r="K5199"/>
      <c r="L5199"/>
    </row>
    <row r="5200" spans="1:12" ht="16" x14ac:dyDescent="0.2">
      <c r="A5200"/>
      <c r="B5200"/>
      <c r="C5200"/>
      <c r="D5200"/>
      <c r="E5200"/>
      <c r="F5200"/>
      <c r="G5200"/>
      <c r="H5200"/>
      <c r="I5200"/>
      <c r="J5200"/>
      <c r="K5200"/>
      <c r="L5200"/>
    </row>
    <row r="5201" spans="1:12" ht="16" x14ac:dyDescent="0.2">
      <c r="A5201"/>
      <c r="B5201"/>
      <c r="C5201"/>
      <c r="D5201"/>
      <c r="E5201"/>
      <c r="F5201"/>
      <c r="G5201"/>
      <c r="H5201"/>
      <c r="I5201"/>
      <c r="J5201"/>
      <c r="K5201"/>
      <c r="L5201"/>
    </row>
    <row r="5202" spans="1:12" ht="16" x14ac:dyDescent="0.2">
      <c r="A5202"/>
      <c r="B5202"/>
      <c r="C5202"/>
      <c r="D5202"/>
      <c r="E5202"/>
      <c r="F5202"/>
      <c r="G5202"/>
      <c r="H5202"/>
      <c r="I5202"/>
      <c r="J5202"/>
      <c r="K5202"/>
      <c r="L5202"/>
    </row>
    <row r="5203" spans="1:12" ht="16" x14ac:dyDescent="0.2">
      <c r="A5203"/>
      <c r="B5203"/>
      <c r="C5203"/>
      <c r="D5203"/>
      <c r="E5203"/>
      <c r="F5203"/>
      <c r="G5203"/>
      <c r="H5203"/>
      <c r="I5203"/>
      <c r="J5203"/>
      <c r="K5203"/>
      <c r="L5203"/>
    </row>
    <row r="5204" spans="1:12" ht="16" x14ac:dyDescent="0.2">
      <c r="A5204"/>
      <c r="B5204"/>
      <c r="C5204"/>
      <c r="D5204"/>
      <c r="E5204"/>
      <c r="F5204"/>
      <c r="G5204"/>
      <c r="H5204"/>
      <c r="I5204"/>
      <c r="J5204"/>
      <c r="K5204"/>
      <c r="L5204"/>
    </row>
    <row r="5205" spans="1:12" ht="16" x14ac:dyDescent="0.2">
      <c r="A5205"/>
      <c r="B5205"/>
      <c r="C5205"/>
      <c r="D5205"/>
      <c r="E5205"/>
      <c r="F5205"/>
      <c r="G5205"/>
      <c r="H5205"/>
      <c r="I5205"/>
      <c r="J5205"/>
      <c r="K5205"/>
      <c r="L5205"/>
    </row>
    <row r="5206" spans="1:12" ht="16" x14ac:dyDescent="0.2">
      <c r="A5206"/>
      <c r="B5206"/>
      <c r="C5206"/>
      <c r="D5206"/>
      <c r="E5206"/>
      <c r="F5206"/>
      <c r="G5206"/>
      <c r="H5206"/>
      <c r="I5206"/>
      <c r="J5206"/>
      <c r="K5206"/>
      <c r="L5206"/>
    </row>
    <row r="5207" spans="1:12" ht="16" x14ac:dyDescent="0.2">
      <c r="A5207"/>
      <c r="B5207"/>
      <c r="C5207"/>
      <c r="D5207"/>
      <c r="E5207"/>
      <c r="F5207"/>
      <c r="G5207"/>
      <c r="H5207"/>
      <c r="I5207"/>
      <c r="J5207"/>
      <c r="K5207"/>
      <c r="L5207"/>
    </row>
    <row r="5208" spans="1:12" ht="16" x14ac:dyDescent="0.2">
      <c r="A5208"/>
      <c r="B5208"/>
      <c r="C5208"/>
      <c r="D5208"/>
      <c r="E5208"/>
      <c r="F5208"/>
      <c r="G5208"/>
      <c r="H5208"/>
      <c r="I5208"/>
      <c r="J5208"/>
      <c r="K5208"/>
      <c r="L5208"/>
    </row>
    <row r="5209" spans="1:12" ht="16" x14ac:dyDescent="0.2">
      <c r="A5209"/>
      <c r="B5209"/>
      <c r="C5209"/>
      <c r="D5209"/>
      <c r="E5209"/>
      <c r="F5209"/>
      <c r="G5209"/>
      <c r="H5209"/>
      <c r="I5209"/>
      <c r="J5209"/>
      <c r="K5209"/>
      <c r="L5209"/>
    </row>
    <row r="5210" spans="1:12" ht="16" x14ac:dyDescent="0.2">
      <c r="A5210"/>
      <c r="B5210"/>
      <c r="C5210"/>
      <c r="D5210"/>
      <c r="E5210"/>
      <c r="F5210"/>
      <c r="G5210"/>
      <c r="H5210"/>
      <c r="I5210"/>
      <c r="J5210"/>
      <c r="K5210"/>
      <c r="L5210"/>
    </row>
    <row r="5211" spans="1:12" ht="16" x14ac:dyDescent="0.2">
      <c r="A5211"/>
      <c r="B5211"/>
      <c r="C5211"/>
      <c r="D5211"/>
      <c r="E5211"/>
      <c r="F5211"/>
      <c r="G5211"/>
      <c r="H5211"/>
      <c r="I5211"/>
      <c r="J5211"/>
      <c r="K5211"/>
      <c r="L5211"/>
    </row>
    <row r="5212" spans="1:12" ht="16" x14ac:dyDescent="0.2">
      <c r="A5212"/>
      <c r="B5212"/>
      <c r="C5212"/>
      <c r="D5212"/>
      <c r="E5212"/>
      <c r="F5212"/>
      <c r="G5212"/>
      <c r="H5212"/>
      <c r="I5212"/>
      <c r="J5212"/>
      <c r="K5212"/>
      <c r="L5212"/>
    </row>
    <row r="5213" spans="1:12" ht="16" x14ac:dyDescent="0.2">
      <c r="A5213"/>
      <c r="B5213"/>
      <c r="C5213"/>
      <c r="D5213"/>
      <c r="E5213"/>
      <c r="F5213"/>
      <c r="G5213"/>
      <c r="H5213"/>
      <c r="I5213"/>
      <c r="J5213"/>
      <c r="K5213"/>
      <c r="L5213"/>
    </row>
    <row r="5214" spans="1:12" ht="16" x14ac:dyDescent="0.2">
      <c r="A5214"/>
      <c r="B5214"/>
      <c r="C5214"/>
      <c r="D5214"/>
      <c r="E5214"/>
      <c r="F5214"/>
      <c r="G5214"/>
      <c r="H5214"/>
      <c r="I5214"/>
      <c r="J5214"/>
      <c r="K5214"/>
      <c r="L5214"/>
    </row>
    <row r="5215" spans="1:12" ht="16" x14ac:dyDescent="0.2">
      <c r="A5215"/>
      <c r="B5215"/>
      <c r="C5215"/>
      <c r="D5215"/>
      <c r="E5215"/>
      <c r="F5215"/>
      <c r="G5215"/>
      <c r="H5215"/>
      <c r="I5215"/>
      <c r="J5215"/>
      <c r="K5215"/>
      <c r="L5215"/>
    </row>
    <row r="5216" spans="1:12" ht="16" x14ac:dyDescent="0.2">
      <c r="A5216"/>
      <c r="B5216"/>
      <c r="C5216"/>
      <c r="D5216"/>
      <c r="E5216"/>
      <c r="F5216"/>
      <c r="G5216"/>
      <c r="H5216"/>
      <c r="I5216"/>
      <c r="J5216"/>
      <c r="K5216"/>
      <c r="L5216"/>
    </row>
    <row r="5217" spans="1:12" ht="16" x14ac:dyDescent="0.2">
      <c r="A5217"/>
      <c r="B5217"/>
      <c r="C5217"/>
      <c r="D5217"/>
      <c r="E5217"/>
      <c r="F5217"/>
      <c r="G5217"/>
      <c r="H5217"/>
      <c r="I5217"/>
      <c r="J5217"/>
      <c r="K5217"/>
      <c r="L5217"/>
    </row>
    <row r="5218" spans="1:12" ht="16" x14ac:dyDescent="0.2">
      <c r="A5218"/>
      <c r="B5218"/>
      <c r="C5218"/>
      <c r="D5218"/>
      <c r="E5218"/>
      <c r="F5218"/>
      <c r="G5218"/>
      <c r="H5218"/>
      <c r="I5218"/>
      <c r="J5218"/>
      <c r="K5218"/>
      <c r="L5218"/>
    </row>
    <row r="5219" spans="1:12" ht="16" x14ac:dyDescent="0.2">
      <c r="A5219"/>
      <c r="B5219"/>
      <c r="C5219"/>
      <c r="D5219"/>
      <c r="E5219"/>
      <c r="F5219"/>
      <c r="G5219"/>
      <c r="H5219"/>
      <c r="I5219"/>
      <c r="J5219"/>
      <c r="K5219"/>
      <c r="L5219"/>
    </row>
    <row r="5220" spans="1:12" ht="16" x14ac:dyDescent="0.2">
      <c r="A5220"/>
      <c r="B5220"/>
      <c r="C5220"/>
      <c r="D5220"/>
      <c r="E5220"/>
      <c r="F5220"/>
      <c r="G5220"/>
      <c r="H5220"/>
      <c r="I5220"/>
      <c r="J5220"/>
      <c r="K5220"/>
      <c r="L5220"/>
    </row>
    <row r="5221" spans="1:12" ht="16" x14ac:dyDescent="0.2">
      <c r="A5221"/>
      <c r="B5221"/>
      <c r="C5221"/>
      <c r="D5221"/>
      <c r="E5221"/>
      <c r="F5221"/>
      <c r="G5221"/>
      <c r="H5221"/>
      <c r="I5221"/>
      <c r="J5221"/>
      <c r="K5221"/>
      <c r="L5221"/>
    </row>
    <row r="5222" spans="1:12" ht="16" x14ac:dyDescent="0.2">
      <c r="A5222"/>
      <c r="B5222"/>
      <c r="C5222"/>
      <c r="D5222"/>
      <c r="E5222"/>
      <c r="F5222"/>
      <c r="G5222"/>
      <c r="H5222"/>
      <c r="I5222"/>
      <c r="J5222"/>
      <c r="K5222"/>
      <c r="L5222"/>
    </row>
    <row r="5223" spans="1:12" ht="16" x14ac:dyDescent="0.2">
      <c r="A5223"/>
      <c r="B5223"/>
      <c r="C5223"/>
      <c r="D5223"/>
      <c r="E5223"/>
      <c r="F5223"/>
      <c r="G5223"/>
      <c r="H5223"/>
      <c r="I5223"/>
      <c r="J5223"/>
      <c r="K5223"/>
      <c r="L5223"/>
    </row>
    <row r="5224" spans="1:12" ht="16" x14ac:dyDescent="0.2">
      <c r="A5224"/>
      <c r="B5224"/>
      <c r="C5224"/>
      <c r="D5224"/>
      <c r="E5224"/>
      <c r="F5224"/>
      <c r="G5224"/>
      <c r="H5224"/>
      <c r="I5224"/>
      <c r="J5224"/>
      <c r="K5224"/>
      <c r="L5224"/>
    </row>
    <row r="5225" spans="1:12" ht="16" x14ac:dyDescent="0.2">
      <c r="A5225"/>
      <c r="B5225"/>
      <c r="C5225"/>
      <c r="D5225"/>
      <c r="E5225"/>
      <c r="F5225"/>
      <c r="G5225"/>
      <c r="H5225"/>
      <c r="I5225"/>
      <c r="J5225"/>
      <c r="K5225"/>
      <c r="L5225"/>
    </row>
    <row r="5226" spans="1:12" ht="16" x14ac:dyDescent="0.2">
      <c r="A5226"/>
      <c r="B5226"/>
      <c r="C5226"/>
      <c r="D5226"/>
      <c r="E5226"/>
      <c r="F5226"/>
      <c r="G5226"/>
      <c r="H5226"/>
      <c r="I5226"/>
      <c r="J5226"/>
      <c r="K5226"/>
      <c r="L5226"/>
    </row>
    <row r="5227" spans="1:12" ht="16" x14ac:dyDescent="0.2">
      <c r="A5227"/>
      <c r="B5227"/>
      <c r="C5227"/>
      <c r="D5227"/>
      <c r="E5227"/>
      <c r="F5227"/>
      <c r="G5227"/>
      <c r="H5227"/>
      <c r="I5227"/>
      <c r="J5227"/>
      <c r="K5227"/>
      <c r="L5227"/>
    </row>
    <row r="5228" spans="1:12" ht="16" x14ac:dyDescent="0.2">
      <c r="A5228"/>
      <c r="B5228"/>
      <c r="C5228"/>
      <c r="D5228"/>
      <c r="E5228"/>
      <c r="F5228"/>
      <c r="G5228"/>
      <c r="H5228"/>
      <c r="I5228"/>
      <c r="J5228"/>
      <c r="K5228"/>
      <c r="L5228"/>
    </row>
    <row r="5229" spans="1:12" ht="16" x14ac:dyDescent="0.2">
      <c r="A5229"/>
      <c r="B5229"/>
      <c r="C5229"/>
      <c r="D5229"/>
      <c r="E5229"/>
      <c r="F5229"/>
      <c r="G5229"/>
      <c r="H5229"/>
      <c r="I5229"/>
      <c r="J5229"/>
      <c r="K5229"/>
      <c r="L5229"/>
    </row>
    <row r="5230" spans="1:12" ht="16" x14ac:dyDescent="0.2">
      <c r="A5230"/>
      <c r="B5230"/>
      <c r="C5230"/>
      <c r="D5230"/>
      <c r="E5230"/>
      <c r="F5230"/>
      <c r="G5230"/>
      <c r="H5230"/>
      <c r="I5230"/>
      <c r="J5230"/>
      <c r="K5230"/>
      <c r="L5230"/>
    </row>
    <row r="5231" spans="1:12" ht="16" x14ac:dyDescent="0.2">
      <c r="A5231"/>
      <c r="B5231"/>
      <c r="C5231"/>
      <c r="D5231"/>
      <c r="E5231"/>
      <c r="F5231"/>
      <c r="G5231"/>
      <c r="H5231"/>
      <c r="I5231"/>
      <c r="J5231"/>
      <c r="K5231"/>
      <c r="L5231"/>
    </row>
    <row r="5232" spans="1:12" ht="16" x14ac:dyDescent="0.2">
      <c r="A5232"/>
      <c r="B5232"/>
      <c r="C5232"/>
      <c r="D5232"/>
      <c r="E5232"/>
      <c r="F5232"/>
      <c r="G5232"/>
      <c r="H5232"/>
      <c r="I5232"/>
      <c r="J5232"/>
      <c r="K5232"/>
      <c r="L5232"/>
    </row>
    <row r="5233" spans="1:12" ht="16" x14ac:dyDescent="0.2">
      <c r="A5233"/>
      <c r="B5233"/>
      <c r="C5233"/>
      <c r="D5233"/>
      <c r="E5233"/>
      <c r="F5233"/>
      <c r="G5233"/>
      <c r="H5233"/>
      <c r="I5233"/>
      <c r="J5233"/>
      <c r="K5233"/>
      <c r="L5233"/>
    </row>
    <row r="5234" spans="1:12" ht="16" x14ac:dyDescent="0.2">
      <c r="A5234"/>
      <c r="B5234"/>
      <c r="C5234"/>
      <c r="D5234"/>
      <c r="E5234"/>
      <c r="F5234"/>
      <c r="G5234"/>
      <c r="H5234"/>
      <c r="I5234"/>
      <c r="J5234"/>
      <c r="K5234"/>
      <c r="L5234"/>
    </row>
    <row r="5235" spans="1:12" ht="16" x14ac:dyDescent="0.2">
      <c r="A5235"/>
      <c r="B5235"/>
      <c r="C5235"/>
      <c r="D5235"/>
      <c r="E5235"/>
      <c r="F5235"/>
      <c r="G5235"/>
      <c r="H5235"/>
      <c r="I5235"/>
      <c r="J5235"/>
      <c r="K5235"/>
      <c r="L5235"/>
    </row>
    <row r="5236" spans="1:12" ht="16" x14ac:dyDescent="0.2">
      <c r="A5236"/>
      <c r="B5236"/>
      <c r="C5236"/>
      <c r="D5236"/>
      <c r="E5236"/>
      <c r="F5236"/>
      <c r="G5236"/>
      <c r="H5236"/>
      <c r="I5236"/>
      <c r="J5236"/>
      <c r="K5236"/>
      <c r="L5236"/>
    </row>
    <row r="5237" spans="1:12" ht="16" x14ac:dyDescent="0.2">
      <c r="A5237"/>
      <c r="B5237"/>
      <c r="C5237"/>
      <c r="D5237"/>
      <c r="E5237"/>
      <c r="F5237"/>
      <c r="G5237"/>
      <c r="H5237"/>
      <c r="I5237"/>
      <c r="J5237"/>
      <c r="K5237"/>
      <c r="L5237"/>
    </row>
    <row r="5238" spans="1:12" ht="16" x14ac:dyDescent="0.2">
      <c r="A5238"/>
      <c r="B5238"/>
      <c r="C5238"/>
      <c r="D5238"/>
      <c r="E5238"/>
      <c r="F5238"/>
      <c r="G5238"/>
      <c r="H5238"/>
      <c r="I5238"/>
      <c r="J5238"/>
      <c r="K5238"/>
      <c r="L5238"/>
    </row>
    <row r="5239" spans="1:12" ht="16" x14ac:dyDescent="0.2">
      <c r="A5239"/>
      <c r="B5239"/>
      <c r="C5239"/>
      <c r="D5239"/>
      <c r="E5239"/>
      <c r="F5239"/>
      <c r="G5239"/>
      <c r="H5239"/>
      <c r="I5239"/>
      <c r="J5239"/>
      <c r="K5239"/>
      <c r="L5239"/>
    </row>
    <row r="5240" spans="1:12" ht="16" x14ac:dyDescent="0.2">
      <c r="A5240"/>
      <c r="B5240"/>
      <c r="C5240"/>
      <c r="D5240"/>
      <c r="E5240"/>
      <c r="F5240"/>
      <c r="G5240"/>
      <c r="H5240"/>
      <c r="I5240"/>
      <c r="J5240"/>
      <c r="K5240"/>
      <c r="L5240"/>
    </row>
    <row r="5241" spans="1:12" ht="16" x14ac:dyDescent="0.2">
      <c r="A5241"/>
      <c r="B5241"/>
      <c r="C5241"/>
      <c r="D5241"/>
      <c r="E5241"/>
      <c r="F5241"/>
      <c r="G5241"/>
      <c r="H5241"/>
      <c r="I5241"/>
      <c r="J5241"/>
      <c r="K5241"/>
      <c r="L5241"/>
    </row>
    <row r="5242" spans="1:12" ht="16" x14ac:dyDescent="0.2">
      <c r="A5242"/>
      <c r="B5242"/>
      <c r="C5242"/>
      <c r="D5242"/>
      <c r="E5242"/>
      <c r="F5242"/>
      <c r="G5242"/>
      <c r="H5242"/>
      <c r="I5242"/>
      <c r="J5242"/>
      <c r="K5242"/>
      <c r="L5242"/>
    </row>
    <row r="5243" spans="1:12" ht="16" x14ac:dyDescent="0.2">
      <c r="A5243"/>
      <c r="B5243"/>
      <c r="C5243"/>
      <c r="D5243"/>
      <c r="E5243"/>
      <c r="F5243"/>
      <c r="G5243"/>
      <c r="H5243"/>
      <c r="I5243"/>
      <c r="J5243"/>
      <c r="K5243"/>
      <c r="L5243"/>
    </row>
    <row r="5244" spans="1:12" ht="16" x14ac:dyDescent="0.2">
      <c r="A5244"/>
      <c r="B5244"/>
      <c r="C5244"/>
      <c r="D5244"/>
      <c r="E5244"/>
      <c r="F5244"/>
      <c r="G5244"/>
      <c r="H5244"/>
      <c r="I5244"/>
      <c r="J5244"/>
      <c r="K5244"/>
      <c r="L5244"/>
    </row>
    <row r="5245" spans="1:12" ht="16" x14ac:dyDescent="0.2">
      <c r="A5245"/>
      <c r="B5245"/>
      <c r="C5245"/>
      <c r="D5245"/>
      <c r="E5245"/>
      <c r="F5245"/>
      <c r="G5245"/>
      <c r="H5245"/>
      <c r="I5245"/>
      <c r="J5245"/>
      <c r="K5245"/>
      <c r="L5245"/>
    </row>
    <row r="5246" spans="1:12" ht="16" x14ac:dyDescent="0.2">
      <c r="A5246"/>
      <c r="B5246"/>
      <c r="C5246"/>
      <c r="D5246"/>
      <c r="E5246"/>
      <c r="F5246"/>
      <c r="G5246"/>
      <c r="H5246"/>
      <c r="I5246"/>
      <c r="J5246"/>
      <c r="K5246"/>
      <c r="L5246"/>
    </row>
    <row r="5247" spans="1:12" ht="16" x14ac:dyDescent="0.2">
      <c r="A5247"/>
      <c r="B5247"/>
      <c r="C5247"/>
      <c r="D5247"/>
      <c r="E5247"/>
      <c r="F5247"/>
      <c r="G5247"/>
      <c r="H5247"/>
      <c r="I5247"/>
      <c r="J5247"/>
      <c r="K5247"/>
      <c r="L5247"/>
    </row>
    <row r="5248" spans="1:12" ht="16" x14ac:dyDescent="0.2">
      <c r="A5248"/>
      <c r="B5248"/>
      <c r="C5248"/>
      <c r="D5248"/>
      <c r="E5248"/>
      <c r="F5248"/>
      <c r="G5248"/>
      <c r="H5248"/>
      <c r="I5248"/>
      <c r="J5248"/>
      <c r="K5248"/>
      <c r="L5248"/>
    </row>
    <row r="5249" spans="1:12" ht="16" x14ac:dyDescent="0.2">
      <c r="A5249"/>
      <c r="B5249"/>
      <c r="C5249"/>
      <c r="D5249"/>
      <c r="E5249"/>
      <c r="F5249"/>
      <c r="G5249"/>
      <c r="H5249"/>
      <c r="I5249"/>
      <c r="J5249"/>
      <c r="K5249"/>
      <c r="L5249"/>
    </row>
    <row r="5250" spans="1:12" ht="16" x14ac:dyDescent="0.2">
      <c r="A5250"/>
      <c r="B5250"/>
      <c r="C5250"/>
      <c r="D5250"/>
      <c r="E5250"/>
      <c r="F5250"/>
      <c r="G5250"/>
      <c r="H5250"/>
      <c r="I5250"/>
      <c r="J5250"/>
      <c r="K5250"/>
      <c r="L5250"/>
    </row>
    <row r="5251" spans="1:12" ht="16" x14ac:dyDescent="0.2">
      <c r="A5251"/>
      <c r="B5251"/>
      <c r="C5251"/>
      <c r="D5251"/>
      <c r="E5251"/>
      <c r="F5251"/>
      <c r="G5251"/>
      <c r="H5251"/>
      <c r="I5251"/>
      <c r="J5251"/>
      <c r="K5251"/>
      <c r="L5251"/>
    </row>
    <row r="5252" spans="1:12" ht="16" x14ac:dyDescent="0.2">
      <c r="A5252"/>
      <c r="B5252"/>
      <c r="C5252"/>
      <c r="D5252"/>
      <c r="E5252"/>
      <c r="F5252"/>
      <c r="G5252"/>
      <c r="H5252"/>
      <c r="I5252"/>
      <c r="J5252"/>
      <c r="K5252"/>
      <c r="L5252"/>
    </row>
    <row r="5253" spans="1:12" ht="16" x14ac:dyDescent="0.2">
      <c r="A5253"/>
      <c r="B5253"/>
      <c r="C5253"/>
      <c r="D5253"/>
      <c r="E5253"/>
      <c r="F5253"/>
      <c r="G5253"/>
      <c r="H5253"/>
      <c r="I5253"/>
      <c r="J5253"/>
      <c r="K5253"/>
      <c r="L5253"/>
    </row>
    <row r="5254" spans="1:12" ht="16" x14ac:dyDescent="0.2">
      <c r="A5254"/>
      <c r="B5254"/>
      <c r="C5254"/>
      <c r="D5254"/>
      <c r="E5254"/>
      <c r="F5254"/>
      <c r="G5254"/>
      <c r="H5254"/>
      <c r="I5254"/>
      <c r="J5254"/>
      <c r="K5254"/>
      <c r="L5254"/>
    </row>
    <row r="5255" spans="1:12" ht="16" x14ac:dyDescent="0.2">
      <c r="A5255"/>
      <c r="B5255"/>
      <c r="C5255"/>
      <c r="D5255"/>
      <c r="E5255"/>
      <c r="F5255"/>
      <c r="G5255"/>
      <c r="H5255"/>
      <c r="I5255"/>
      <c r="J5255"/>
      <c r="K5255"/>
      <c r="L5255"/>
    </row>
    <row r="5256" spans="1:12" ht="16" x14ac:dyDescent="0.2">
      <c r="A5256"/>
      <c r="B5256"/>
      <c r="C5256"/>
      <c r="D5256"/>
      <c r="E5256"/>
      <c r="F5256"/>
      <c r="G5256"/>
      <c r="H5256"/>
      <c r="I5256"/>
      <c r="J5256"/>
      <c r="K5256"/>
      <c r="L5256"/>
    </row>
    <row r="5257" spans="1:12" ht="16" x14ac:dyDescent="0.2">
      <c r="A5257"/>
      <c r="B5257"/>
      <c r="C5257"/>
      <c r="D5257"/>
      <c r="E5257"/>
      <c r="F5257"/>
      <c r="G5257"/>
      <c r="H5257"/>
      <c r="I5257"/>
      <c r="J5257"/>
      <c r="K5257"/>
      <c r="L5257"/>
    </row>
    <row r="5258" spans="1:12" ht="16" x14ac:dyDescent="0.2">
      <c r="A5258"/>
      <c r="B5258"/>
      <c r="C5258"/>
      <c r="D5258"/>
      <c r="E5258"/>
      <c r="F5258"/>
      <c r="G5258"/>
      <c r="H5258"/>
      <c r="I5258"/>
      <c r="J5258"/>
      <c r="K5258"/>
      <c r="L5258"/>
    </row>
    <row r="5259" spans="1:12" ht="16" x14ac:dyDescent="0.2">
      <c r="A5259"/>
      <c r="B5259"/>
      <c r="C5259"/>
      <c r="D5259"/>
      <c r="E5259"/>
      <c r="F5259"/>
      <c r="G5259"/>
      <c r="H5259"/>
      <c r="I5259"/>
      <c r="J5259"/>
      <c r="K5259"/>
      <c r="L5259"/>
    </row>
    <row r="5260" spans="1:12" ht="16" x14ac:dyDescent="0.2">
      <c r="A5260"/>
      <c r="B5260"/>
      <c r="C5260"/>
      <c r="D5260"/>
      <c r="E5260"/>
      <c r="F5260"/>
      <c r="G5260"/>
      <c r="H5260"/>
      <c r="I5260"/>
      <c r="J5260"/>
      <c r="K5260"/>
      <c r="L5260"/>
    </row>
    <row r="5261" spans="1:12" ht="16" x14ac:dyDescent="0.2">
      <c r="A5261"/>
      <c r="B5261"/>
      <c r="C5261"/>
      <c r="D5261"/>
      <c r="E5261"/>
      <c r="F5261"/>
      <c r="G5261"/>
      <c r="H5261"/>
      <c r="I5261"/>
      <c r="J5261"/>
      <c r="K5261"/>
      <c r="L5261"/>
    </row>
    <row r="5262" spans="1:12" ht="16" x14ac:dyDescent="0.2">
      <c r="A5262"/>
      <c r="B5262"/>
      <c r="C5262"/>
      <c r="D5262"/>
      <c r="E5262"/>
      <c r="F5262"/>
      <c r="G5262"/>
      <c r="H5262"/>
      <c r="I5262"/>
      <c r="J5262"/>
      <c r="K5262"/>
      <c r="L5262"/>
    </row>
    <row r="5263" spans="1:12" ht="16" x14ac:dyDescent="0.2">
      <c r="A5263"/>
      <c r="B5263"/>
      <c r="C5263"/>
      <c r="D5263"/>
      <c r="E5263"/>
      <c r="F5263"/>
      <c r="G5263"/>
      <c r="H5263"/>
      <c r="I5263"/>
      <c r="J5263"/>
      <c r="K5263"/>
      <c r="L5263"/>
    </row>
    <row r="5264" spans="1:12" ht="16" x14ac:dyDescent="0.2">
      <c r="A5264"/>
      <c r="B5264"/>
      <c r="C5264"/>
      <c r="D5264"/>
      <c r="E5264"/>
      <c r="F5264"/>
      <c r="G5264"/>
      <c r="H5264"/>
      <c r="I5264"/>
      <c r="J5264"/>
      <c r="K5264"/>
      <c r="L5264"/>
    </row>
    <row r="5265" spans="1:12" ht="16" x14ac:dyDescent="0.2">
      <c r="A5265"/>
      <c r="B5265"/>
      <c r="C5265"/>
      <c r="D5265"/>
      <c r="E5265"/>
      <c r="F5265"/>
      <c r="G5265"/>
      <c r="H5265"/>
      <c r="I5265"/>
      <c r="J5265"/>
      <c r="K5265"/>
      <c r="L5265"/>
    </row>
    <row r="5266" spans="1:12" ht="16" x14ac:dyDescent="0.2">
      <c r="A5266"/>
      <c r="B5266"/>
      <c r="C5266"/>
      <c r="D5266"/>
      <c r="E5266"/>
      <c r="F5266"/>
      <c r="G5266"/>
      <c r="H5266"/>
      <c r="I5266"/>
      <c r="J5266"/>
      <c r="K5266"/>
      <c r="L5266"/>
    </row>
    <row r="5267" spans="1:12" ht="16" x14ac:dyDescent="0.2">
      <c r="A5267"/>
      <c r="B5267"/>
      <c r="C5267"/>
      <c r="D5267"/>
      <c r="E5267"/>
      <c r="F5267"/>
      <c r="G5267"/>
      <c r="H5267"/>
      <c r="I5267"/>
      <c r="J5267"/>
      <c r="K5267"/>
      <c r="L5267"/>
    </row>
    <row r="5268" spans="1:12" ht="16" x14ac:dyDescent="0.2">
      <c r="A5268"/>
      <c r="B5268"/>
      <c r="C5268"/>
      <c r="D5268"/>
      <c r="E5268"/>
      <c r="F5268"/>
      <c r="G5268"/>
      <c r="H5268"/>
      <c r="I5268"/>
      <c r="J5268"/>
      <c r="K5268"/>
      <c r="L5268"/>
    </row>
    <row r="5269" spans="1:12" ht="16" x14ac:dyDescent="0.2">
      <c r="A5269"/>
      <c r="B5269"/>
      <c r="C5269"/>
      <c r="D5269"/>
      <c r="E5269"/>
      <c r="F5269"/>
      <c r="G5269"/>
      <c r="H5269"/>
      <c r="I5269"/>
      <c r="J5269"/>
      <c r="K5269"/>
      <c r="L5269"/>
    </row>
    <row r="5270" spans="1:12" ht="16" x14ac:dyDescent="0.2">
      <c r="A5270"/>
      <c r="B5270"/>
      <c r="C5270"/>
      <c r="D5270"/>
      <c r="E5270"/>
      <c r="F5270"/>
      <c r="G5270"/>
      <c r="H5270"/>
      <c r="I5270"/>
      <c r="J5270"/>
      <c r="K5270"/>
      <c r="L5270"/>
    </row>
    <row r="5271" spans="1:12" ht="16" x14ac:dyDescent="0.2">
      <c r="A5271"/>
      <c r="B5271"/>
      <c r="C5271"/>
      <c r="D5271"/>
      <c r="E5271"/>
      <c r="F5271"/>
      <c r="G5271"/>
      <c r="H5271"/>
      <c r="I5271"/>
      <c r="J5271"/>
      <c r="K5271"/>
      <c r="L5271"/>
    </row>
    <row r="5272" spans="1:12" ht="16" x14ac:dyDescent="0.2">
      <c r="A5272"/>
      <c r="B5272"/>
      <c r="C5272"/>
      <c r="D5272"/>
      <c r="E5272"/>
      <c r="F5272"/>
      <c r="G5272"/>
      <c r="H5272"/>
      <c r="I5272"/>
      <c r="J5272"/>
      <c r="K5272"/>
      <c r="L5272"/>
    </row>
    <row r="5273" spans="1:12" ht="16" x14ac:dyDescent="0.2">
      <c r="A5273"/>
      <c r="B5273"/>
      <c r="C5273"/>
      <c r="D5273"/>
      <c r="E5273"/>
      <c r="F5273"/>
      <c r="G5273"/>
      <c r="H5273"/>
      <c r="I5273"/>
      <c r="J5273"/>
      <c r="K5273"/>
      <c r="L5273"/>
    </row>
    <row r="5274" spans="1:12" ht="16" x14ac:dyDescent="0.2">
      <c r="A5274"/>
      <c r="B5274"/>
      <c r="C5274"/>
      <c r="D5274"/>
      <c r="E5274"/>
      <c r="F5274"/>
      <c r="G5274"/>
      <c r="H5274"/>
      <c r="I5274"/>
      <c r="J5274"/>
      <c r="K5274"/>
      <c r="L5274"/>
    </row>
    <row r="5275" spans="1:12" ht="16" x14ac:dyDescent="0.2">
      <c r="A5275"/>
      <c r="B5275"/>
      <c r="C5275"/>
      <c r="D5275"/>
      <c r="E5275"/>
      <c r="F5275"/>
      <c r="G5275"/>
      <c r="H5275"/>
      <c r="I5275"/>
      <c r="J5275"/>
      <c r="K5275"/>
      <c r="L5275"/>
    </row>
    <row r="5276" spans="1:12" ht="16" x14ac:dyDescent="0.2">
      <c r="A5276"/>
      <c r="B5276"/>
      <c r="C5276"/>
      <c r="D5276"/>
      <c r="E5276"/>
      <c r="F5276"/>
      <c r="G5276"/>
      <c r="H5276"/>
      <c r="I5276"/>
      <c r="J5276"/>
      <c r="K5276"/>
      <c r="L5276"/>
    </row>
    <row r="5277" spans="1:12" ht="16" x14ac:dyDescent="0.2">
      <c r="A5277"/>
      <c r="B5277"/>
      <c r="C5277"/>
      <c r="D5277"/>
      <c r="E5277"/>
      <c r="F5277"/>
      <c r="G5277"/>
      <c r="H5277"/>
      <c r="I5277"/>
      <c r="J5277"/>
      <c r="K5277"/>
      <c r="L5277"/>
    </row>
    <row r="5278" spans="1:12" ht="16" x14ac:dyDescent="0.2">
      <c r="A5278"/>
      <c r="B5278"/>
      <c r="C5278"/>
      <c r="D5278"/>
      <c r="E5278"/>
      <c r="F5278"/>
      <c r="G5278"/>
      <c r="H5278"/>
      <c r="I5278"/>
      <c r="J5278"/>
      <c r="K5278"/>
      <c r="L5278"/>
    </row>
    <row r="5279" spans="1:12" ht="16" x14ac:dyDescent="0.2">
      <c r="A5279"/>
      <c r="B5279"/>
      <c r="C5279"/>
      <c r="D5279"/>
      <c r="E5279"/>
      <c r="F5279"/>
      <c r="G5279"/>
      <c r="H5279"/>
      <c r="I5279"/>
      <c r="J5279"/>
      <c r="K5279"/>
      <c r="L5279"/>
    </row>
    <row r="5280" spans="1:12" ht="16" x14ac:dyDescent="0.2">
      <c r="A5280"/>
      <c r="B5280"/>
      <c r="C5280"/>
      <c r="D5280"/>
      <c r="E5280"/>
      <c r="F5280"/>
      <c r="G5280"/>
      <c r="H5280"/>
      <c r="I5280"/>
      <c r="J5280"/>
      <c r="K5280"/>
      <c r="L5280"/>
    </row>
    <row r="5281" spans="1:12" ht="16" x14ac:dyDescent="0.2">
      <c r="A5281"/>
      <c r="B5281"/>
      <c r="C5281"/>
      <c r="D5281"/>
      <c r="E5281"/>
      <c r="F5281"/>
      <c r="G5281"/>
      <c r="H5281"/>
      <c r="I5281"/>
      <c r="J5281"/>
      <c r="K5281"/>
      <c r="L5281"/>
    </row>
    <row r="5282" spans="1:12" ht="16" x14ac:dyDescent="0.2">
      <c r="A5282"/>
      <c r="B5282"/>
      <c r="C5282"/>
      <c r="D5282"/>
      <c r="E5282"/>
      <c r="F5282"/>
      <c r="G5282"/>
      <c r="H5282"/>
      <c r="I5282"/>
      <c r="J5282"/>
      <c r="K5282"/>
      <c r="L5282"/>
    </row>
    <row r="5283" spans="1:12" ht="16" x14ac:dyDescent="0.2">
      <c r="A5283"/>
      <c r="B5283"/>
      <c r="C5283"/>
      <c r="D5283"/>
      <c r="E5283"/>
      <c r="F5283"/>
      <c r="G5283"/>
      <c r="H5283"/>
      <c r="I5283"/>
      <c r="J5283"/>
      <c r="K5283"/>
      <c r="L5283"/>
    </row>
    <row r="5284" spans="1:12" ht="16" x14ac:dyDescent="0.2">
      <c r="A5284"/>
      <c r="B5284"/>
      <c r="C5284"/>
      <c r="D5284"/>
      <c r="E5284"/>
      <c r="F5284"/>
      <c r="G5284"/>
      <c r="H5284"/>
      <c r="I5284"/>
      <c r="J5284"/>
      <c r="K5284"/>
      <c r="L5284"/>
    </row>
    <row r="5285" spans="1:12" ht="16" x14ac:dyDescent="0.2">
      <c r="A5285"/>
      <c r="B5285"/>
      <c r="C5285"/>
      <c r="D5285"/>
      <c r="E5285"/>
      <c r="F5285"/>
      <c r="G5285"/>
      <c r="H5285"/>
      <c r="I5285"/>
      <c r="J5285"/>
      <c r="K5285"/>
      <c r="L5285"/>
    </row>
    <row r="5286" spans="1:12" ht="16" x14ac:dyDescent="0.2">
      <c r="A5286"/>
      <c r="B5286"/>
      <c r="C5286"/>
      <c r="D5286"/>
      <c r="E5286"/>
      <c r="F5286"/>
      <c r="G5286"/>
      <c r="H5286"/>
      <c r="I5286"/>
      <c r="J5286"/>
      <c r="K5286"/>
      <c r="L5286"/>
    </row>
    <row r="5287" spans="1:12" ht="16" x14ac:dyDescent="0.2">
      <c r="A5287"/>
      <c r="B5287"/>
      <c r="C5287"/>
      <c r="D5287"/>
      <c r="E5287"/>
      <c r="F5287"/>
      <c r="G5287"/>
      <c r="H5287"/>
      <c r="I5287"/>
      <c r="J5287"/>
      <c r="K5287"/>
      <c r="L5287"/>
    </row>
    <row r="5288" spans="1:12" ht="16" x14ac:dyDescent="0.2">
      <c r="A5288"/>
      <c r="B5288"/>
      <c r="C5288"/>
      <c r="D5288"/>
      <c r="E5288"/>
      <c r="F5288"/>
      <c r="G5288"/>
      <c r="H5288"/>
      <c r="I5288"/>
      <c r="J5288"/>
      <c r="K5288"/>
      <c r="L5288"/>
    </row>
    <row r="5289" spans="1:12" ht="16" x14ac:dyDescent="0.2">
      <c r="A5289"/>
      <c r="B5289"/>
      <c r="C5289"/>
      <c r="D5289"/>
      <c r="E5289"/>
      <c r="F5289"/>
      <c r="G5289"/>
      <c r="H5289"/>
      <c r="I5289"/>
      <c r="J5289"/>
      <c r="K5289"/>
      <c r="L5289"/>
    </row>
    <row r="5290" spans="1:12" ht="16" x14ac:dyDescent="0.2">
      <c r="A5290"/>
      <c r="B5290"/>
      <c r="C5290"/>
      <c r="D5290"/>
      <c r="E5290"/>
      <c r="F5290"/>
      <c r="G5290"/>
      <c r="H5290"/>
      <c r="I5290"/>
      <c r="J5290"/>
      <c r="K5290"/>
      <c r="L5290"/>
    </row>
    <row r="5291" spans="1:12" ht="16" x14ac:dyDescent="0.2">
      <c r="A5291"/>
      <c r="B5291"/>
      <c r="C5291"/>
      <c r="D5291"/>
      <c r="E5291"/>
      <c r="F5291"/>
      <c r="G5291"/>
      <c r="H5291"/>
      <c r="I5291"/>
      <c r="J5291"/>
      <c r="K5291"/>
      <c r="L5291"/>
    </row>
    <row r="5292" spans="1:12" ht="16" x14ac:dyDescent="0.2">
      <c r="A5292"/>
      <c r="B5292"/>
      <c r="C5292"/>
      <c r="D5292"/>
      <c r="E5292"/>
      <c r="F5292"/>
      <c r="G5292"/>
      <c r="H5292"/>
      <c r="I5292"/>
      <c r="J5292"/>
      <c r="K5292"/>
      <c r="L5292"/>
    </row>
    <row r="5293" spans="1:12" ht="16" x14ac:dyDescent="0.2">
      <c r="A5293"/>
      <c r="B5293"/>
      <c r="C5293"/>
      <c r="D5293"/>
      <c r="E5293"/>
      <c r="F5293"/>
      <c r="G5293"/>
      <c r="H5293"/>
      <c r="I5293"/>
      <c r="J5293"/>
      <c r="K5293"/>
      <c r="L5293"/>
    </row>
    <row r="5294" spans="1:12" ht="16" x14ac:dyDescent="0.2">
      <c r="A5294"/>
      <c r="B5294"/>
      <c r="C5294"/>
      <c r="D5294"/>
      <c r="E5294"/>
      <c r="F5294"/>
      <c r="G5294"/>
      <c r="H5294"/>
      <c r="I5294"/>
      <c r="J5294"/>
      <c r="K5294"/>
      <c r="L5294"/>
    </row>
    <row r="5295" spans="1:12" ht="16" x14ac:dyDescent="0.2">
      <c r="A5295"/>
      <c r="B5295"/>
      <c r="C5295"/>
      <c r="D5295"/>
      <c r="E5295"/>
      <c r="F5295"/>
      <c r="G5295"/>
      <c r="H5295"/>
      <c r="I5295"/>
      <c r="J5295"/>
      <c r="K5295"/>
      <c r="L5295"/>
    </row>
    <row r="5296" spans="1:12" ht="16" x14ac:dyDescent="0.2">
      <c r="A5296"/>
      <c r="B5296"/>
      <c r="C5296"/>
      <c r="D5296"/>
      <c r="E5296"/>
      <c r="F5296"/>
      <c r="G5296"/>
      <c r="H5296"/>
      <c r="I5296"/>
      <c r="J5296"/>
      <c r="K5296"/>
      <c r="L5296"/>
    </row>
    <row r="5297" spans="1:12" ht="16" x14ac:dyDescent="0.2">
      <c r="A5297"/>
      <c r="B5297"/>
      <c r="C5297"/>
      <c r="D5297"/>
      <c r="E5297"/>
      <c r="F5297"/>
      <c r="G5297"/>
      <c r="H5297"/>
      <c r="I5297"/>
      <c r="J5297"/>
      <c r="K5297"/>
      <c r="L5297"/>
    </row>
    <row r="5298" spans="1:12" ht="16" x14ac:dyDescent="0.2">
      <c r="A5298"/>
      <c r="B5298"/>
      <c r="C5298"/>
      <c r="D5298"/>
      <c r="E5298"/>
      <c r="F5298"/>
      <c r="G5298"/>
      <c r="H5298"/>
      <c r="I5298"/>
      <c r="J5298"/>
      <c r="K5298"/>
      <c r="L5298"/>
    </row>
    <row r="5299" spans="1:12" ht="16" x14ac:dyDescent="0.2">
      <c r="A5299"/>
      <c r="B5299"/>
      <c r="C5299"/>
      <c r="D5299"/>
      <c r="E5299"/>
      <c r="F5299"/>
      <c r="G5299"/>
      <c r="H5299"/>
      <c r="I5299"/>
      <c r="J5299"/>
      <c r="K5299"/>
      <c r="L5299"/>
    </row>
    <row r="5300" spans="1:12" ht="16" x14ac:dyDescent="0.2">
      <c r="A5300"/>
      <c r="B5300"/>
      <c r="C5300"/>
      <c r="D5300"/>
      <c r="E5300"/>
      <c r="F5300"/>
      <c r="G5300"/>
      <c r="H5300"/>
      <c r="I5300"/>
      <c r="J5300"/>
      <c r="K5300"/>
      <c r="L5300"/>
    </row>
    <row r="5301" spans="1:12" ht="16" x14ac:dyDescent="0.2">
      <c r="A5301"/>
      <c r="B5301"/>
      <c r="C5301"/>
      <c r="D5301"/>
      <c r="E5301"/>
      <c r="F5301"/>
      <c r="G5301"/>
      <c r="H5301"/>
      <c r="I5301"/>
      <c r="J5301"/>
      <c r="K5301"/>
      <c r="L5301"/>
    </row>
    <row r="5302" spans="1:12" ht="16" x14ac:dyDescent="0.2">
      <c r="A5302"/>
      <c r="B5302"/>
      <c r="C5302"/>
      <c r="D5302"/>
      <c r="E5302"/>
      <c r="F5302"/>
      <c r="G5302"/>
      <c r="H5302"/>
      <c r="I5302"/>
      <c r="J5302"/>
      <c r="K5302"/>
      <c r="L5302"/>
    </row>
    <row r="5303" spans="1:12" ht="16" x14ac:dyDescent="0.2">
      <c r="A5303"/>
      <c r="B5303"/>
      <c r="C5303"/>
      <c r="D5303"/>
      <c r="E5303"/>
      <c r="F5303"/>
      <c r="G5303"/>
      <c r="H5303"/>
      <c r="I5303"/>
      <c r="J5303"/>
      <c r="K5303"/>
      <c r="L5303"/>
    </row>
    <row r="5304" spans="1:12" ht="16" x14ac:dyDescent="0.2">
      <c r="A5304"/>
      <c r="B5304"/>
      <c r="C5304"/>
      <c r="D5304"/>
      <c r="E5304"/>
      <c r="F5304"/>
      <c r="G5304"/>
      <c r="H5304"/>
      <c r="I5304"/>
      <c r="J5304"/>
      <c r="K5304"/>
      <c r="L5304"/>
    </row>
    <row r="5305" spans="1:12" ht="16" x14ac:dyDescent="0.2">
      <c r="A5305"/>
      <c r="B5305"/>
      <c r="C5305"/>
      <c r="D5305"/>
      <c r="E5305"/>
      <c r="F5305"/>
      <c r="G5305"/>
      <c r="H5305"/>
      <c r="I5305"/>
      <c r="J5305"/>
      <c r="K5305"/>
      <c r="L5305"/>
    </row>
    <row r="5306" spans="1:12" ht="16" x14ac:dyDescent="0.2">
      <c r="A5306"/>
      <c r="B5306"/>
      <c r="C5306"/>
      <c r="D5306"/>
      <c r="E5306"/>
      <c r="F5306"/>
      <c r="G5306"/>
      <c r="H5306"/>
      <c r="I5306"/>
      <c r="J5306"/>
      <c r="K5306"/>
      <c r="L5306"/>
    </row>
    <row r="5307" spans="1:12" ht="16" x14ac:dyDescent="0.2">
      <c r="A5307"/>
      <c r="B5307"/>
      <c r="C5307"/>
      <c r="D5307"/>
      <c r="E5307"/>
      <c r="F5307"/>
      <c r="G5307"/>
      <c r="H5307"/>
      <c r="I5307"/>
      <c r="J5307"/>
      <c r="K5307"/>
      <c r="L5307"/>
    </row>
    <row r="5308" spans="1:12" ht="16" x14ac:dyDescent="0.2">
      <c r="A5308"/>
      <c r="B5308"/>
      <c r="C5308"/>
      <c r="D5308"/>
      <c r="E5308"/>
      <c r="F5308"/>
      <c r="G5308"/>
      <c r="H5308"/>
      <c r="I5308"/>
      <c r="J5308"/>
      <c r="K5308"/>
      <c r="L5308"/>
    </row>
    <row r="5309" spans="1:12" ht="16" x14ac:dyDescent="0.2">
      <c r="A5309"/>
      <c r="B5309"/>
      <c r="C5309"/>
      <c r="D5309"/>
      <c r="E5309"/>
      <c r="F5309"/>
      <c r="G5309"/>
      <c r="H5309"/>
      <c r="I5309"/>
      <c r="J5309"/>
      <c r="K5309"/>
      <c r="L5309"/>
    </row>
    <row r="5310" spans="1:12" ht="16" x14ac:dyDescent="0.2">
      <c r="A5310"/>
      <c r="B5310"/>
      <c r="C5310"/>
      <c r="D5310"/>
      <c r="E5310"/>
      <c r="F5310"/>
      <c r="G5310"/>
      <c r="H5310"/>
      <c r="I5310"/>
      <c r="J5310"/>
      <c r="K5310"/>
      <c r="L5310"/>
    </row>
    <row r="5311" spans="1:12" ht="16" x14ac:dyDescent="0.2">
      <c r="A5311"/>
      <c r="B5311"/>
      <c r="C5311"/>
      <c r="D5311"/>
      <c r="E5311"/>
      <c r="F5311"/>
      <c r="G5311"/>
      <c r="H5311"/>
      <c r="I5311"/>
      <c r="J5311"/>
      <c r="K5311"/>
      <c r="L5311"/>
    </row>
    <row r="5312" spans="1:12" ht="16" x14ac:dyDescent="0.2">
      <c r="A5312"/>
      <c r="B5312"/>
      <c r="C5312"/>
      <c r="D5312"/>
      <c r="E5312"/>
      <c r="F5312"/>
      <c r="G5312"/>
      <c r="H5312"/>
      <c r="I5312"/>
      <c r="J5312"/>
      <c r="K5312"/>
      <c r="L5312"/>
    </row>
    <row r="5313" spans="1:12" ht="16" x14ac:dyDescent="0.2">
      <c r="A5313"/>
      <c r="B5313"/>
      <c r="C5313"/>
      <c r="D5313"/>
      <c r="E5313"/>
      <c r="F5313"/>
      <c r="G5313"/>
      <c r="H5313"/>
      <c r="I5313"/>
      <c r="J5313"/>
      <c r="K5313"/>
      <c r="L5313"/>
    </row>
    <row r="5314" spans="1:12" ht="16" x14ac:dyDescent="0.2">
      <c r="A5314"/>
      <c r="B5314"/>
      <c r="C5314"/>
      <c r="D5314"/>
      <c r="E5314"/>
      <c r="F5314"/>
      <c r="G5314"/>
      <c r="H5314"/>
      <c r="I5314"/>
      <c r="J5314"/>
      <c r="K5314"/>
      <c r="L5314"/>
    </row>
    <row r="5315" spans="1:12" ht="16" x14ac:dyDescent="0.2">
      <c r="A5315"/>
      <c r="B5315"/>
      <c r="C5315"/>
      <c r="D5315"/>
      <c r="E5315"/>
      <c r="F5315"/>
      <c r="G5315"/>
      <c r="H5315"/>
      <c r="I5315"/>
      <c r="J5315"/>
      <c r="K5315"/>
      <c r="L5315"/>
    </row>
    <row r="5316" spans="1:12" ht="16" x14ac:dyDescent="0.2">
      <c r="A5316"/>
      <c r="B5316"/>
      <c r="C5316"/>
      <c r="D5316"/>
      <c r="E5316"/>
      <c r="F5316"/>
      <c r="G5316"/>
      <c r="H5316"/>
      <c r="I5316"/>
      <c r="J5316"/>
      <c r="K5316"/>
      <c r="L5316"/>
    </row>
    <row r="5317" spans="1:12" ht="16" x14ac:dyDescent="0.2">
      <c r="A5317"/>
      <c r="B5317"/>
      <c r="C5317"/>
      <c r="D5317"/>
      <c r="E5317"/>
      <c r="F5317"/>
      <c r="G5317"/>
      <c r="H5317"/>
      <c r="I5317"/>
      <c r="J5317"/>
      <c r="K5317"/>
      <c r="L5317"/>
    </row>
    <row r="5318" spans="1:12" ht="16" x14ac:dyDescent="0.2">
      <c r="A5318"/>
      <c r="B5318"/>
      <c r="C5318"/>
      <c r="D5318"/>
      <c r="E5318"/>
      <c r="F5318"/>
      <c r="G5318"/>
      <c r="H5318"/>
      <c r="I5318"/>
      <c r="J5318"/>
      <c r="K5318"/>
      <c r="L5318"/>
    </row>
    <row r="5319" spans="1:12" ht="16" x14ac:dyDescent="0.2">
      <c r="A5319"/>
      <c r="B5319"/>
      <c r="C5319"/>
      <c r="D5319"/>
      <c r="E5319"/>
      <c r="F5319"/>
      <c r="G5319"/>
      <c r="H5319"/>
      <c r="I5319"/>
      <c r="J5319"/>
      <c r="K5319"/>
      <c r="L5319"/>
    </row>
    <row r="5320" spans="1:12" ht="16" x14ac:dyDescent="0.2">
      <c r="A5320"/>
      <c r="B5320"/>
      <c r="C5320"/>
      <c r="D5320"/>
      <c r="E5320"/>
      <c r="F5320"/>
      <c r="G5320"/>
      <c r="H5320"/>
      <c r="I5320"/>
      <c r="J5320"/>
      <c r="K5320"/>
      <c r="L5320"/>
    </row>
    <row r="5321" spans="1:12" ht="16" x14ac:dyDescent="0.2">
      <c r="A5321"/>
      <c r="B5321"/>
      <c r="C5321"/>
      <c r="D5321"/>
      <c r="E5321"/>
      <c r="F5321"/>
      <c r="G5321"/>
      <c r="H5321"/>
      <c r="I5321"/>
      <c r="J5321"/>
      <c r="K5321"/>
      <c r="L5321"/>
    </row>
    <row r="5322" spans="1:12" ht="16" x14ac:dyDescent="0.2">
      <c r="A5322"/>
      <c r="B5322"/>
      <c r="C5322"/>
      <c r="D5322"/>
      <c r="E5322"/>
      <c r="F5322"/>
      <c r="G5322"/>
      <c r="H5322"/>
      <c r="I5322"/>
      <c r="J5322"/>
      <c r="K5322"/>
      <c r="L5322"/>
    </row>
    <row r="5323" spans="1:12" ht="16" x14ac:dyDescent="0.2">
      <c r="A5323"/>
      <c r="B5323"/>
      <c r="C5323"/>
      <c r="D5323"/>
      <c r="E5323"/>
      <c r="F5323"/>
      <c r="G5323"/>
      <c r="H5323"/>
      <c r="I5323"/>
      <c r="J5323"/>
      <c r="K5323"/>
      <c r="L5323"/>
    </row>
    <row r="5324" spans="1:12" ht="16" x14ac:dyDescent="0.2">
      <c r="A5324"/>
      <c r="B5324"/>
      <c r="C5324"/>
      <c r="D5324"/>
      <c r="E5324"/>
      <c r="F5324"/>
      <c r="G5324"/>
      <c r="H5324"/>
      <c r="I5324"/>
      <c r="J5324"/>
      <c r="K5324"/>
      <c r="L5324"/>
    </row>
    <row r="5325" spans="1:12" ht="16" x14ac:dyDescent="0.2">
      <c r="A5325"/>
      <c r="B5325"/>
      <c r="C5325"/>
      <c r="D5325"/>
      <c r="E5325"/>
      <c r="F5325"/>
      <c r="G5325"/>
      <c r="H5325"/>
      <c r="I5325"/>
      <c r="J5325"/>
      <c r="K5325"/>
      <c r="L5325"/>
    </row>
    <row r="5326" spans="1:12" ht="16" x14ac:dyDescent="0.2">
      <c r="A5326"/>
      <c r="B5326"/>
      <c r="C5326"/>
      <c r="D5326"/>
      <c r="E5326"/>
      <c r="F5326"/>
      <c r="G5326"/>
      <c r="H5326"/>
      <c r="I5326"/>
      <c r="J5326"/>
      <c r="K5326"/>
      <c r="L5326"/>
    </row>
    <row r="5327" spans="1:12" ht="16" x14ac:dyDescent="0.2">
      <c r="A5327"/>
      <c r="B5327"/>
      <c r="C5327"/>
      <c r="D5327"/>
      <c r="E5327"/>
      <c r="F5327"/>
      <c r="G5327"/>
      <c r="H5327"/>
      <c r="I5327"/>
      <c r="J5327"/>
      <c r="K5327"/>
      <c r="L5327"/>
    </row>
    <row r="5328" spans="1:12" ht="16" x14ac:dyDescent="0.2">
      <c r="A5328"/>
      <c r="B5328"/>
      <c r="C5328"/>
      <c r="D5328"/>
      <c r="E5328"/>
      <c r="F5328"/>
      <c r="G5328"/>
      <c r="H5328"/>
      <c r="I5328"/>
      <c r="J5328"/>
      <c r="K5328"/>
      <c r="L5328"/>
    </row>
    <row r="5329" spans="1:12" ht="16" x14ac:dyDescent="0.2">
      <c r="A5329"/>
      <c r="B5329"/>
      <c r="C5329"/>
      <c r="D5329"/>
      <c r="E5329"/>
      <c r="F5329"/>
      <c r="G5329"/>
      <c r="H5329"/>
      <c r="I5329"/>
      <c r="J5329"/>
      <c r="K5329"/>
      <c r="L5329"/>
    </row>
    <row r="5330" spans="1:12" ht="16" x14ac:dyDescent="0.2">
      <c r="A5330"/>
      <c r="B5330"/>
      <c r="C5330"/>
      <c r="D5330"/>
      <c r="E5330"/>
      <c r="F5330"/>
      <c r="G5330"/>
      <c r="H5330"/>
      <c r="I5330"/>
      <c r="J5330"/>
      <c r="K5330"/>
      <c r="L5330"/>
    </row>
    <row r="5331" spans="1:12" ht="16" x14ac:dyDescent="0.2">
      <c r="A5331"/>
      <c r="B5331"/>
      <c r="C5331"/>
      <c r="D5331"/>
      <c r="E5331"/>
      <c r="F5331"/>
      <c r="G5331"/>
      <c r="H5331"/>
      <c r="I5331"/>
      <c r="J5331"/>
      <c r="K5331"/>
      <c r="L5331"/>
    </row>
    <row r="5332" spans="1:12" ht="16" x14ac:dyDescent="0.2">
      <c r="A5332"/>
      <c r="B5332"/>
      <c r="C5332"/>
      <c r="D5332"/>
      <c r="E5332"/>
      <c r="F5332"/>
      <c r="G5332"/>
      <c r="H5332"/>
      <c r="I5332"/>
      <c r="J5332"/>
      <c r="K5332"/>
      <c r="L5332"/>
    </row>
    <row r="5333" spans="1:12" ht="16" x14ac:dyDescent="0.2">
      <c r="A5333"/>
      <c r="B5333"/>
      <c r="C5333"/>
      <c r="D5333"/>
      <c r="E5333"/>
      <c r="F5333"/>
      <c r="G5333"/>
      <c r="H5333"/>
      <c r="I5333"/>
      <c r="J5333"/>
      <c r="K5333"/>
      <c r="L5333"/>
    </row>
    <row r="5334" spans="1:12" ht="16" x14ac:dyDescent="0.2">
      <c r="A5334"/>
      <c r="B5334"/>
      <c r="C5334"/>
      <c r="D5334"/>
      <c r="E5334"/>
      <c r="F5334"/>
      <c r="G5334"/>
      <c r="H5334"/>
      <c r="I5334"/>
      <c r="J5334"/>
      <c r="K5334"/>
      <c r="L5334"/>
    </row>
    <row r="5335" spans="1:12" ht="16" x14ac:dyDescent="0.2">
      <c r="A5335"/>
      <c r="B5335"/>
      <c r="C5335"/>
      <c r="D5335"/>
      <c r="E5335"/>
      <c r="F5335"/>
      <c r="G5335"/>
      <c r="H5335"/>
      <c r="I5335"/>
      <c r="J5335"/>
      <c r="K5335"/>
      <c r="L5335"/>
    </row>
    <row r="5336" spans="1:12" ht="16" x14ac:dyDescent="0.2">
      <c r="A5336"/>
      <c r="B5336"/>
      <c r="C5336"/>
      <c r="D5336"/>
      <c r="E5336"/>
      <c r="F5336"/>
      <c r="G5336"/>
      <c r="H5336"/>
      <c r="I5336"/>
      <c r="J5336"/>
      <c r="K5336"/>
      <c r="L5336"/>
    </row>
    <row r="5337" spans="1:12" ht="16" x14ac:dyDescent="0.2">
      <c r="A5337"/>
      <c r="B5337"/>
      <c r="C5337"/>
      <c r="D5337"/>
      <c r="E5337"/>
      <c r="F5337"/>
      <c r="G5337"/>
      <c r="H5337"/>
      <c r="I5337"/>
      <c r="J5337"/>
      <c r="K5337"/>
      <c r="L5337"/>
    </row>
    <row r="5338" spans="1:12" ht="16" x14ac:dyDescent="0.2">
      <c r="A5338"/>
      <c r="B5338"/>
      <c r="C5338"/>
      <c r="D5338"/>
      <c r="E5338"/>
      <c r="F5338"/>
      <c r="G5338"/>
      <c r="H5338"/>
      <c r="I5338"/>
      <c r="J5338"/>
      <c r="K5338"/>
      <c r="L5338"/>
    </row>
    <row r="5339" spans="1:12" ht="16" x14ac:dyDescent="0.2">
      <c r="A5339"/>
      <c r="B5339"/>
      <c r="C5339"/>
      <c r="D5339"/>
      <c r="E5339"/>
      <c r="F5339"/>
      <c r="G5339"/>
      <c r="H5339"/>
      <c r="I5339"/>
      <c r="J5339"/>
      <c r="K5339"/>
      <c r="L5339"/>
    </row>
    <row r="5340" spans="1:12" ht="16" x14ac:dyDescent="0.2">
      <c r="A5340"/>
      <c r="B5340"/>
      <c r="C5340"/>
      <c r="D5340"/>
      <c r="E5340"/>
      <c r="F5340"/>
      <c r="G5340"/>
      <c r="H5340"/>
      <c r="I5340"/>
      <c r="J5340"/>
      <c r="K5340"/>
      <c r="L5340"/>
    </row>
    <row r="5341" spans="1:12" ht="16" x14ac:dyDescent="0.2">
      <c r="A5341"/>
      <c r="B5341"/>
      <c r="C5341"/>
      <c r="D5341"/>
      <c r="E5341"/>
      <c r="F5341"/>
      <c r="G5341"/>
      <c r="H5341"/>
      <c r="I5341"/>
      <c r="J5341"/>
      <c r="K5341"/>
      <c r="L5341"/>
    </row>
    <row r="5342" spans="1:12" ht="16" x14ac:dyDescent="0.2">
      <c r="A5342"/>
      <c r="B5342"/>
      <c r="C5342"/>
      <c r="D5342"/>
      <c r="E5342"/>
      <c r="F5342"/>
      <c r="G5342"/>
      <c r="H5342"/>
      <c r="I5342"/>
      <c r="J5342"/>
      <c r="K5342"/>
      <c r="L5342"/>
    </row>
    <row r="5343" spans="1:12" ht="16" x14ac:dyDescent="0.2">
      <c r="A5343"/>
      <c r="B5343"/>
      <c r="C5343"/>
      <c r="D5343"/>
      <c r="E5343"/>
      <c r="F5343"/>
      <c r="G5343"/>
      <c r="H5343"/>
      <c r="I5343"/>
      <c r="J5343"/>
      <c r="K5343"/>
      <c r="L5343"/>
    </row>
    <row r="5344" spans="1:12" ht="16" x14ac:dyDescent="0.2">
      <c r="A5344"/>
      <c r="B5344"/>
      <c r="C5344"/>
      <c r="D5344"/>
      <c r="E5344"/>
      <c r="F5344"/>
      <c r="G5344"/>
      <c r="H5344"/>
      <c r="I5344"/>
      <c r="J5344"/>
      <c r="K5344"/>
      <c r="L5344"/>
    </row>
    <row r="5345" spans="1:12" ht="16" x14ac:dyDescent="0.2">
      <c r="A5345"/>
      <c r="B5345"/>
      <c r="C5345"/>
      <c r="D5345"/>
      <c r="E5345"/>
      <c r="F5345"/>
      <c r="G5345"/>
      <c r="H5345"/>
      <c r="I5345"/>
      <c r="J5345"/>
      <c r="K5345"/>
      <c r="L5345"/>
    </row>
    <row r="5346" spans="1:12" ht="16" x14ac:dyDescent="0.2">
      <c r="A5346"/>
      <c r="B5346"/>
      <c r="C5346"/>
      <c r="D5346"/>
      <c r="E5346"/>
      <c r="F5346"/>
      <c r="G5346"/>
      <c r="H5346"/>
      <c r="I5346"/>
      <c r="J5346"/>
      <c r="K5346"/>
      <c r="L5346"/>
    </row>
    <row r="5347" spans="1:12" ht="16" x14ac:dyDescent="0.2">
      <c r="A5347"/>
      <c r="B5347"/>
      <c r="C5347"/>
      <c r="D5347"/>
      <c r="E5347"/>
      <c r="F5347"/>
      <c r="G5347"/>
      <c r="H5347"/>
      <c r="I5347"/>
      <c r="J5347"/>
      <c r="K5347"/>
      <c r="L5347"/>
    </row>
    <row r="5348" spans="1:12" ht="16" x14ac:dyDescent="0.2">
      <c r="A5348"/>
      <c r="B5348"/>
      <c r="C5348"/>
      <c r="D5348"/>
      <c r="E5348"/>
      <c r="F5348"/>
      <c r="G5348"/>
      <c r="H5348"/>
      <c r="I5348"/>
      <c r="J5348"/>
      <c r="K5348"/>
      <c r="L5348"/>
    </row>
    <row r="5349" spans="1:12" ht="16" x14ac:dyDescent="0.2">
      <c r="A5349"/>
      <c r="B5349"/>
      <c r="C5349"/>
      <c r="D5349"/>
      <c r="E5349"/>
      <c r="F5349"/>
      <c r="G5349"/>
      <c r="H5349"/>
      <c r="I5349"/>
      <c r="J5349"/>
      <c r="K5349"/>
      <c r="L5349"/>
    </row>
    <row r="5350" spans="1:12" ht="16" x14ac:dyDescent="0.2">
      <c r="A5350"/>
      <c r="B5350"/>
      <c r="C5350"/>
      <c r="D5350"/>
      <c r="E5350"/>
      <c r="F5350"/>
      <c r="G5350"/>
      <c r="H5350"/>
      <c r="I5350"/>
      <c r="J5350"/>
      <c r="K5350"/>
      <c r="L5350"/>
    </row>
    <row r="5351" spans="1:12" ht="16" x14ac:dyDescent="0.2">
      <c r="A5351"/>
      <c r="B5351"/>
      <c r="C5351"/>
      <c r="D5351"/>
      <c r="E5351"/>
      <c r="F5351"/>
      <c r="G5351"/>
      <c r="H5351"/>
      <c r="I5351"/>
      <c r="J5351"/>
      <c r="K5351"/>
      <c r="L5351"/>
    </row>
    <row r="5352" spans="1:12" ht="16" x14ac:dyDescent="0.2">
      <c r="A5352"/>
      <c r="B5352"/>
      <c r="C5352"/>
      <c r="D5352"/>
      <c r="E5352"/>
      <c r="F5352"/>
      <c r="G5352"/>
      <c r="H5352"/>
      <c r="I5352"/>
      <c r="J5352"/>
      <c r="K5352"/>
      <c r="L5352"/>
    </row>
    <row r="5353" spans="1:12" ht="16" x14ac:dyDescent="0.2">
      <c r="A5353"/>
      <c r="B5353"/>
      <c r="C5353"/>
      <c r="D5353"/>
      <c r="E5353"/>
      <c r="F5353"/>
      <c r="G5353"/>
      <c r="H5353"/>
      <c r="I5353"/>
      <c r="J5353"/>
      <c r="K5353"/>
      <c r="L5353"/>
    </row>
    <row r="5354" spans="1:12" ht="16" x14ac:dyDescent="0.2">
      <c r="A5354"/>
      <c r="B5354"/>
      <c r="C5354"/>
      <c r="D5354"/>
      <c r="E5354"/>
      <c r="F5354"/>
      <c r="G5354"/>
      <c r="H5354"/>
      <c r="I5354"/>
      <c r="J5354"/>
      <c r="K5354"/>
      <c r="L5354"/>
    </row>
    <row r="5355" spans="1:12" ht="16" x14ac:dyDescent="0.2">
      <c r="A5355"/>
      <c r="B5355"/>
      <c r="C5355"/>
      <c r="D5355"/>
      <c r="E5355"/>
      <c r="F5355"/>
      <c r="G5355"/>
      <c r="H5355"/>
      <c r="I5355"/>
      <c r="J5355"/>
      <c r="K5355"/>
      <c r="L5355"/>
    </row>
    <row r="5356" spans="1:12" ht="16" x14ac:dyDescent="0.2">
      <c r="A5356"/>
      <c r="B5356"/>
      <c r="C5356"/>
      <c r="D5356"/>
      <c r="E5356"/>
      <c r="F5356"/>
      <c r="G5356"/>
      <c r="H5356"/>
      <c r="I5356"/>
      <c r="J5356"/>
      <c r="K5356"/>
      <c r="L5356"/>
    </row>
    <row r="5357" spans="1:12" ht="16" x14ac:dyDescent="0.2">
      <c r="A5357"/>
      <c r="B5357"/>
      <c r="C5357"/>
      <c r="D5357"/>
      <c r="E5357"/>
      <c r="F5357"/>
      <c r="G5357"/>
      <c r="H5357"/>
      <c r="I5357"/>
      <c r="J5357"/>
      <c r="K5357"/>
      <c r="L5357"/>
    </row>
    <row r="5358" spans="1:12" ht="16" x14ac:dyDescent="0.2">
      <c r="A5358"/>
      <c r="B5358"/>
      <c r="C5358"/>
      <c r="D5358"/>
      <c r="E5358"/>
      <c r="F5358"/>
      <c r="G5358"/>
      <c r="H5358"/>
      <c r="I5358"/>
      <c r="J5358"/>
      <c r="K5358"/>
      <c r="L5358"/>
    </row>
    <row r="5359" spans="1:12" ht="16" x14ac:dyDescent="0.2">
      <c r="A5359"/>
      <c r="B5359"/>
      <c r="C5359"/>
      <c r="D5359"/>
      <c r="E5359"/>
      <c r="F5359"/>
      <c r="G5359"/>
      <c r="H5359"/>
      <c r="I5359"/>
      <c r="J5359"/>
      <c r="K5359"/>
      <c r="L5359"/>
    </row>
    <row r="5360" spans="1:12" ht="16" x14ac:dyDescent="0.2">
      <c r="A5360"/>
      <c r="B5360"/>
      <c r="C5360"/>
      <c r="D5360"/>
      <c r="E5360"/>
      <c r="F5360"/>
      <c r="G5360"/>
      <c r="H5360"/>
      <c r="I5360"/>
      <c r="J5360"/>
      <c r="K5360"/>
      <c r="L5360"/>
    </row>
    <row r="5361" spans="1:12" ht="16" x14ac:dyDescent="0.2">
      <c r="A5361"/>
      <c r="B5361"/>
      <c r="C5361"/>
      <c r="D5361"/>
      <c r="E5361"/>
      <c r="F5361"/>
      <c r="G5361"/>
      <c r="H5361"/>
      <c r="I5361"/>
      <c r="J5361"/>
      <c r="K5361"/>
      <c r="L5361"/>
    </row>
    <row r="5362" spans="1:12" ht="16" x14ac:dyDescent="0.2">
      <c r="A5362"/>
      <c r="B5362"/>
      <c r="C5362"/>
      <c r="D5362"/>
      <c r="E5362"/>
      <c r="F5362"/>
      <c r="G5362"/>
      <c r="H5362"/>
      <c r="I5362"/>
      <c r="J5362"/>
      <c r="K5362"/>
      <c r="L5362"/>
    </row>
    <row r="5363" spans="1:12" ht="16" x14ac:dyDescent="0.2">
      <c r="A5363"/>
      <c r="B5363"/>
      <c r="C5363"/>
      <c r="D5363"/>
      <c r="E5363"/>
      <c r="F5363"/>
      <c r="G5363"/>
      <c r="H5363"/>
      <c r="I5363"/>
      <c r="J5363"/>
      <c r="K5363"/>
      <c r="L5363"/>
    </row>
    <row r="5364" spans="1:12" ht="16" x14ac:dyDescent="0.2">
      <c r="A5364"/>
      <c r="B5364"/>
      <c r="C5364"/>
      <c r="D5364"/>
      <c r="E5364"/>
      <c r="F5364"/>
      <c r="G5364"/>
      <c r="H5364"/>
      <c r="I5364"/>
      <c r="J5364"/>
      <c r="K5364"/>
      <c r="L5364"/>
    </row>
    <row r="5365" spans="1:12" ht="16" x14ac:dyDescent="0.2">
      <c r="A5365"/>
      <c r="B5365"/>
      <c r="C5365"/>
      <c r="D5365"/>
      <c r="E5365"/>
      <c r="F5365"/>
      <c r="G5365"/>
      <c r="H5365"/>
      <c r="I5365"/>
      <c r="J5365"/>
      <c r="K5365"/>
      <c r="L5365"/>
    </row>
    <row r="5366" spans="1:12" ht="16" x14ac:dyDescent="0.2">
      <c r="A5366"/>
      <c r="B5366"/>
      <c r="C5366"/>
      <c r="D5366"/>
      <c r="E5366"/>
      <c r="F5366"/>
      <c r="G5366"/>
      <c r="H5366"/>
      <c r="I5366"/>
      <c r="J5366"/>
      <c r="K5366"/>
      <c r="L5366"/>
    </row>
    <row r="5367" spans="1:12" ht="16" x14ac:dyDescent="0.2">
      <c r="A5367"/>
      <c r="B5367"/>
      <c r="C5367"/>
      <c r="D5367"/>
      <c r="E5367"/>
      <c r="F5367"/>
      <c r="G5367"/>
      <c r="H5367"/>
      <c r="I5367"/>
      <c r="J5367"/>
      <c r="K5367"/>
      <c r="L5367"/>
    </row>
    <row r="5368" spans="1:12" ht="16" x14ac:dyDescent="0.2">
      <c r="A5368"/>
      <c r="B5368"/>
      <c r="C5368"/>
      <c r="D5368"/>
      <c r="E5368"/>
      <c r="F5368"/>
      <c r="G5368"/>
      <c r="H5368"/>
      <c r="I5368"/>
      <c r="J5368"/>
      <c r="K5368"/>
      <c r="L5368"/>
    </row>
    <row r="5369" spans="1:12" ht="16" x14ac:dyDescent="0.2">
      <c r="A5369"/>
      <c r="B5369"/>
      <c r="C5369"/>
      <c r="D5369"/>
      <c r="E5369"/>
      <c r="F5369"/>
      <c r="G5369"/>
      <c r="H5369"/>
      <c r="I5369"/>
      <c r="J5369"/>
      <c r="K5369"/>
      <c r="L5369"/>
    </row>
    <row r="5370" spans="1:12" ht="16" x14ac:dyDescent="0.2">
      <c r="A5370"/>
      <c r="B5370"/>
      <c r="C5370"/>
      <c r="D5370"/>
      <c r="E5370"/>
      <c r="F5370"/>
      <c r="G5370"/>
      <c r="H5370"/>
      <c r="I5370"/>
      <c r="J5370"/>
      <c r="K5370"/>
      <c r="L5370"/>
    </row>
    <row r="5371" spans="1:12" ht="16" x14ac:dyDescent="0.2">
      <c r="A5371"/>
      <c r="B5371"/>
      <c r="C5371"/>
      <c r="D5371"/>
      <c r="E5371"/>
      <c r="F5371"/>
      <c r="G5371"/>
      <c r="H5371"/>
      <c r="I5371"/>
      <c r="J5371"/>
      <c r="K5371"/>
      <c r="L5371"/>
    </row>
    <row r="5372" spans="1:12" ht="16" x14ac:dyDescent="0.2">
      <c r="A5372"/>
      <c r="B5372"/>
      <c r="C5372"/>
      <c r="D5372"/>
      <c r="E5372"/>
      <c r="F5372"/>
      <c r="G5372"/>
      <c r="H5372"/>
      <c r="I5372"/>
      <c r="J5372"/>
      <c r="K5372"/>
      <c r="L5372"/>
    </row>
    <row r="5373" spans="1:12" ht="16" x14ac:dyDescent="0.2">
      <c r="A5373"/>
      <c r="B5373"/>
      <c r="C5373"/>
      <c r="D5373"/>
      <c r="E5373"/>
      <c r="F5373"/>
      <c r="G5373"/>
      <c r="H5373"/>
      <c r="I5373"/>
      <c r="J5373"/>
      <c r="K5373"/>
      <c r="L5373"/>
    </row>
    <row r="5374" spans="1:12" ht="16" x14ac:dyDescent="0.2">
      <c r="A5374"/>
      <c r="B5374"/>
      <c r="C5374"/>
      <c r="D5374"/>
      <c r="E5374"/>
      <c r="F5374"/>
      <c r="G5374"/>
      <c r="H5374"/>
      <c r="I5374"/>
      <c r="J5374"/>
      <c r="K5374"/>
      <c r="L5374"/>
    </row>
    <row r="5375" spans="1:12" ht="16" x14ac:dyDescent="0.2">
      <c r="A5375"/>
      <c r="B5375"/>
      <c r="C5375"/>
      <c r="D5375"/>
      <c r="E5375"/>
      <c r="F5375"/>
      <c r="G5375"/>
      <c r="H5375"/>
      <c r="I5375"/>
      <c r="J5375"/>
      <c r="K5375"/>
      <c r="L5375"/>
    </row>
    <row r="5376" spans="1:12" ht="16" x14ac:dyDescent="0.2">
      <c r="A5376"/>
      <c r="B5376"/>
      <c r="C5376"/>
      <c r="D5376"/>
      <c r="E5376"/>
      <c r="F5376"/>
      <c r="G5376"/>
      <c r="H5376"/>
      <c r="I5376"/>
      <c r="J5376"/>
      <c r="K5376"/>
      <c r="L5376"/>
    </row>
    <row r="5377" spans="1:12" ht="16" x14ac:dyDescent="0.2">
      <c r="A5377"/>
      <c r="B5377"/>
      <c r="C5377"/>
      <c r="D5377"/>
      <c r="E5377"/>
      <c r="F5377"/>
      <c r="G5377"/>
      <c r="H5377"/>
      <c r="I5377"/>
      <c r="J5377"/>
      <c r="K5377"/>
      <c r="L5377"/>
    </row>
    <row r="5378" spans="1:12" ht="16" x14ac:dyDescent="0.2">
      <c r="A5378"/>
      <c r="B5378"/>
      <c r="C5378"/>
      <c r="D5378"/>
      <c r="E5378"/>
      <c r="F5378"/>
      <c r="G5378"/>
      <c r="H5378"/>
      <c r="I5378"/>
      <c r="J5378"/>
      <c r="K5378"/>
      <c r="L5378"/>
    </row>
    <row r="5379" spans="1:12" ht="16" x14ac:dyDescent="0.2">
      <c r="A5379"/>
      <c r="B5379"/>
      <c r="C5379"/>
      <c r="D5379"/>
      <c r="E5379"/>
      <c r="F5379"/>
      <c r="G5379"/>
      <c r="H5379"/>
      <c r="I5379"/>
      <c r="J5379"/>
      <c r="K5379"/>
      <c r="L5379"/>
    </row>
    <row r="5380" spans="1:12" ht="16" x14ac:dyDescent="0.2">
      <c r="A5380"/>
      <c r="B5380"/>
      <c r="C5380"/>
      <c r="D5380"/>
      <c r="E5380"/>
      <c r="F5380"/>
      <c r="G5380"/>
      <c r="H5380"/>
      <c r="I5380"/>
      <c r="J5380"/>
      <c r="K5380"/>
      <c r="L5380"/>
    </row>
    <row r="5381" spans="1:12" ht="16" x14ac:dyDescent="0.2">
      <c r="A5381"/>
      <c r="B5381"/>
      <c r="C5381"/>
      <c r="D5381"/>
      <c r="E5381"/>
      <c r="F5381"/>
      <c r="G5381"/>
      <c r="H5381"/>
      <c r="I5381"/>
      <c r="J5381"/>
      <c r="K5381"/>
      <c r="L5381"/>
    </row>
    <row r="5382" spans="1:12" ht="16" x14ac:dyDescent="0.2">
      <c r="A5382"/>
      <c r="B5382"/>
      <c r="C5382"/>
      <c r="D5382"/>
      <c r="E5382"/>
      <c r="F5382"/>
      <c r="G5382"/>
      <c r="H5382"/>
      <c r="I5382"/>
      <c r="J5382"/>
      <c r="K5382"/>
      <c r="L5382"/>
    </row>
    <row r="5383" spans="1:12" ht="16" x14ac:dyDescent="0.2">
      <c r="A5383"/>
      <c r="B5383"/>
      <c r="C5383"/>
      <c r="D5383"/>
      <c r="E5383"/>
      <c r="F5383"/>
      <c r="G5383"/>
      <c r="H5383"/>
      <c r="I5383"/>
      <c r="J5383"/>
      <c r="K5383"/>
      <c r="L5383"/>
    </row>
    <row r="5384" spans="1:12" ht="16" x14ac:dyDescent="0.2">
      <c r="A5384"/>
      <c r="B5384"/>
      <c r="C5384"/>
      <c r="D5384"/>
      <c r="E5384"/>
      <c r="F5384"/>
      <c r="G5384"/>
      <c r="H5384"/>
      <c r="I5384"/>
      <c r="J5384"/>
      <c r="K5384"/>
      <c r="L5384"/>
    </row>
    <row r="5385" spans="1:12" ht="16" x14ac:dyDescent="0.2">
      <c r="A5385"/>
      <c r="B5385"/>
      <c r="C5385"/>
      <c r="D5385"/>
      <c r="E5385"/>
      <c r="F5385"/>
      <c r="G5385"/>
      <c r="H5385"/>
      <c r="I5385"/>
      <c r="J5385"/>
      <c r="K5385"/>
      <c r="L5385"/>
    </row>
    <row r="5386" spans="1:12" ht="16" x14ac:dyDescent="0.2">
      <c r="A5386"/>
      <c r="B5386"/>
      <c r="C5386"/>
      <c r="D5386"/>
      <c r="E5386"/>
      <c r="F5386"/>
      <c r="G5386"/>
      <c r="H5386"/>
      <c r="I5386"/>
      <c r="J5386"/>
      <c r="K5386"/>
      <c r="L5386"/>
    </row>
    <row r="5387" spans="1:12" ht="16" x14ac:dyDescent="0.2">
      <c r="A5387"/>
      <c r="B5387"/>
      <c r="C5387"/>
      <c r="D5387"/>
      <c r="E5387"/>
      <c r="F5387"/>
      <c r="G5387"/>
      <c r="H5387"/>
      <c r="I5387"/>
      <c r="J5387"/>
      <c r="K5387"/>
      <c r="L5387"/>
    </row>
    <row r="5388" spans="1:12" ht="16" x14ac:dyDescent="0.2">
      <c r="A5388"/>
      <c r="B5388"/>
      <c r="C5388"/>
      <c r="D5388"/>
      <c r="E5388"/>
      <c r="F5388"/>
      <c r="G5388"/>
      <c r="H5388"/>
      <c r="I5388"/>
      <c r="J5388"/>
      <c r="K5388"/>
      <c r="L5388"/>
    </row>
    <row r="5389" spans="1:12" ht="16" x14ac:dyDescent="0.2">
      <c r="A5389"/>
      <c r="B5389"/>
      <c r="C5389"/>
      <c r="D5389"/>
      <c r="E5389"/>
      <c r="F5389"/>
      <c r="G5389"/>
      <c r="H5389"/>
      <c r="I5389"/>
      <c r="J5389"/>
      <c r="K5389"/>
      <c r="L5389"/>
    </row>
    <row r="5390" spans="1:12" ht="16" x14ac:dyDescent="0.2">
      <c r="A5390"/>
      <c r="B5390"/>
      <c r="C5390"/>
      <c r="D5390"/>
      <c r="E5390"/>
      <c r="F5390"/>
      <c r="G5390"/>
      <c r="H5390"/>
      <c r="I5390"/>
      <c r="J5390"/>
      <c r="K5390"/>
      <c r="L5390"/>
    </row>
    <row r="5391" spans="1:12" ht="16" x14ac:dyDescent="0.2">
      <c r="A5391"/>
      <c r="B5391"/>
      <c r="C5391"/>
      <c r="D5391"/>
      <c r="E5391"/>
      <c r="F5391"/>
      <c r="G5391"/>
      <c r="H5391"/>
      <c r="I5391"/>
      <c r="J5391"/>
      <c r="K5391"/>
      <c r="L5391"/>
    </row>
    <row r="5392" spans="1:12" ht="16" x14ac:dyDescent="0.2">
      <c r="A5392"/>
      <c r="B5392"/>
      <c r="C5392"/>
      <c r="D5392"/>
      <c r="E5392"/>
      <c r="F5392"/>
      <c r="G5392"/>
      <c r="H5392"/>
      <c r="I5392"/>
      <c r="J5392"/>
      <c r="K5392"/>
      <c r="L5392"/>
    </row>
    <row r="5393" spans="1:12" ht="16" x14ac:dyDescent="0.2">
      <c r="A5393"/>
      <c r="B5393"/>
      <c r="C5393"/>
      <c r="D5393"/>
      <c r="E5393"/>
      <c r="F5393"/>
      <c r="G5393"/>
      <c r="H5393"/>
      <c r="I5393"/>
      <c r="J5393"/>
      <c r="K5393"/>
      <c r="L5393"/>
    </row>
    <row r="5394" spans="1:12" ht="16" x14ac:dyDescent="0.2">
      <c r="A5394"/>
      <c r="B5394"/>
      <c r="C5394"/>
      <c r="D5394"/>
      <c r="E5394"/>
      <c r="F5394"/>
      <c r="G5394"/>
      <c r="H5394"/>
      <c r="I5394"/>
      <c r="J5394"/>
      <c r="K5394"/>
      <c r="L5394"/>
    </row>
    <row r="5395" spans="1:12" ht="16" x14ac:dyDescent="0.2">
      <c r="A5395"/>
      <c r="B5395"/>
      <c r="C5395"/>
      <c r="D5395"/>
      <c r="E5395"/>
      <c r="F5395"/>
      <c r="G5395"/>
      <c r="H5395"/>
      <c r="I5395"/>
      <c r="J5395"/>
      <c r="K5395"/>
      <c r="L5395"/>
    </row>
    <row r="5396" spans="1:12" ht="16" x14ac:dyDescent="0.2">
      <c r="A5396"/>
      <c r="B5396"/>
      <c r="C5396"/>
      <c r="D5396"/>
      <c r="E5396"/>
      <c r="F5396"/>
      <c r="G5396"/>
      <c r="H5396"/>
      <c r="I5396"/>
      <c r="J5396"/>
      <c r="K5396"/>
      <c r="L5396"/>
    </row>
    <row r="5397" spans="1:12" ht="16" x14ac:dyDescent="0.2">
      <c r="A5397"/>
      <c r="B5397"/>
      <c r="C5397"/>
      <c r="D5397"/>
      <c r="E5397"/>
      <c r="F5397"/>
      <c r="G5397"/>
      <c r="H5397"/>
      <c r="I5397"/>
      <c r="J5397"/>
      <c r="K5397"/>
      <c r="L5397"/>
    </row>
    <row r="5398" spans="1:12" ht="16" x14ac:dyDescent="0.2">
      <c r="A5398"/>
      <c r="B5398"/>
      <c r="C5398"/>
      <c r="D5398"/>
      <c r="E5398"/>
      <c r="F5398"/>
      <c r="G5398"/>
      <c r="H5398"/>
      <c r="I5398"/>
      <c r="J5398"/>
      <c r="K5398"/>
      <c r="L5398"/>
    </row>
    <row r="5399" spans="1:12" ht="16" x14ac:dyDescent="0.2">
      <c r="A5399"/>
      <c r="B5399"/>
      <c r="C5399"/>
      <c r="D5399"/>
      <c r="E5399"/>
      <c r="F5399"/>
      <c r="G5399"/>
      <c r="H5399"/>
      <c r="I5399"/>
      <c r="J5399"/>
      <c r="K5399"/>
      <c r="L5399"/>
    </row>
    <row r="5400" spans="1:12" ht="16" x14ac:dyDescent="0.2">
      <c r="A5400"/>
      <c r="B5400"/>
      <c r="C5400"/>
      <c r="D5400"/>
      <c r="E5400"/>
      <c r="F5400"/>
      <c r="G5400"/>
      <c r="H5400"/>
      <c r="I5400"/>
      <c r="J5400"/>
      <c r="K5400"/>
      <c r="L5400"/>
    </row>
    <row r="5401" spans="1:12" ht="16" x14ac:dyDescent="0.2">
      <c r="A5401"/>
      <c r="B5401"/>
      <c r="C5401"/>
      <c r="D5401"/>
      <c r="E5401"/>
      <c r="F5401"/>
      <c r="G5401"/>
      <c r="H5401"/>
      <c r="I5401"/>
      <c r="J5401"/>
      <c r="K5401"/>
      <c r="L5401"/>
    </row>
    <row r="5402" spans="1:12" ht="16" x14ac:dyDescent="0.2">
      <c r="A5402"/>
      <c r="B5402"/>
      <c r="C5402"/>
      <c r="D5402"/>
      <c r="E5402"/>
      <c r="F5402"/>
      <c r="G5402"/>
      <c r="H5402"/>
      <c r="I5402"/>
      <c r="J5402"/>
      <c r="K5402"/>
      <c r="L5402"/>
    </row>
    <row r="5403" spans="1:12" ht="16" x14ac:dyDescent="0.2">
      <c r="A5403"/>
      <c r="B5403"/>
      <c r="C5403"/>
      <c r="D5403"/>
      <c r="E5403"/>
      <c r="F5403"/>
      <c r="G5403"/>
      <c r="H5403"/>
      <c r="I5403"/>
      <c r="J5403"/>
      <c r="K5403"/>
      <c r="L5403"/>
    </row>
    <row r="5404" spans="1:12" ht="16" x14ac:dyDescent="0.2">
      <c r="A5404"/>
      <c r="B5404"/>
      <c r="C5404"/>
      <c r="D5404"/>
      <c r="E5404"/>
      <c r="F5404"/>
      <c r="G5404"/>
      <c r="H5404"/>
      <c r="I5404"/>
      <c r="J5404"/>
      <c r="K5404"/>
      <c r="L5404"/>
    </row>
    <row r="5405" spans="1:12" ht="16" x14ac:dyDescent="0.2">
      <c r="A5405"/>
      <c r="B5405"/>
      <c r="C5405"/>
      <c r="D5405"/>
      <c r="E5405"/>
      <c r="F5405"/>
      <c r="G5405"/>
      <c r="H5405"/>
      <c r="I5405"/>
      <c r="J5405"/>
      <c r="K5405"/>
      <c r="L5405"/>
    </row>
    <row r="5406" spans="1:12" ht="16" x14ac:dyDescent="0.2">
      <c r="A5406"/>
      <c r="B5406"/>
      <c r="C5406"/>
      <c r="D5406"/>
      <c r="E5406"/>
      <c r="F5406"/>
      <c r="G5406"/>
      <c r="H5406"/>
      <c r="I5406"/>
      <c r="J5406"/>
      <c r="K5406"/>
      <c r="L5406"/>
    </row>
    <row r="5407" spans="1:12" ht="16" x14ac:dyDescent="0.2">
      <c r="A5407"/>
      <c r="B5407"/>
      <c r="C5407"/>
      <c r="D5407"/>
      <c r="E5407"/>
      <c r="F5407"/>
      <c r="G5407"/>
      <c r="H5407"/>
      <c r="I5407"/>
      <c r="J5407"/>
      <c r="K5407"/>
      <c r="L5407"/>
    </row>
    <row r="5408" spans="1:12" ht="16" x14ac:dyDescent="0.2">
      <c r="A5408"/>
      <c r="B5408"/>
      <c r="C5408"/>
      <c r="D5408"/>
      <c r="E5408"/>
      <c r="F5408"/>
      <c r="G5408"/>
      <c r="H5408"/>
      <c r="I5408"/>
      <c r="J5408"/>
      <c r="K5408"/>
      <c r="L5408"/>
    </row>
    <row r="5409" spans="1:12" ht="16" x14ac:dyDescent="0.2">
      <c r="A5409"/>
      <c r="B5409"/>
      <c r="C5409"/>
      <c r="D5409"/>
      <c r="E5409"/>
      <c r="F5409"/>
      <c r="G5409"/>
      <c r="H5409"/>
      <c r="I5409"/>
      <c r="J5409"/>
      <c r="K5409"/>
      <c r="L5409"/>
    </row>
    <row r="5410" spans="1:12" ht="16" x14ac:dyDescent="0.2">
      <c r="A5410"/>
      <c r="B5410"/>
      <c r="C5410"/>
      <c r="D5410"/>
      <c r="E5410"/>
      <c r="F5410"/>
      <c r="G5410"/>
      <c r="H5410"/>
      <c r="I5410"/>
      <c r="J5410"/>
      <c r="K5410"/>
      <c r="L5410"/>
    </row>
    <row r="5411" spans="1:12" ht="16" x14ac:dyDescent="0.2">
      <c r="A5411"/>
      <c r="B5411"/>
      <c r="C5411"/>
      <c r="D5411"/>
      <c r="E5411"/>
      <c r="F5411"/>
      <c r="G5411"/>
      <c r="H5411"/>
      <c r="I5411"/>
      <c r="J5411"/>
      <c r="K5411"/>
      <c r="L5411"/>
    </row>
    <row r="5412" spans="1:12" ht="16" x14ac:dyDescent="0.2">
      <c r="A5412"/>
      <c r="B5412"/>
      <c r="C5412"/>
      <c r="D5412"/>
      <c r="E5412"/>
      <c r="F5412"/>
      <c r="G5412"/>
      <c r="H5412"/>
      <c r="I5412"/>
      <c r="J5412"/>
      <c r="K5412"/>
      <c r="L5412"/>
    </row>
    <row r="5413" spans="1:12" ht="16" x14ac:dyDescent="0.2">
      <c r="A5413"/>
      <c r="B5413"/>
      <c r="C5413"/>
      <c r="D5413"/>
      <c r="E5413"/>
      <c r="F5413"/>
      <c r="G5413"/>
      <c r="H5413"/>
      <c r="I5413"/>
      <c r="J5413"/>
      <c r="K5413"/>
      <c r="L5413"/>
    </row>
    <row r="5414" spans="1:12" ht="16" x14ac:dyDescent="0.2">
      <c r="A5414"/>
      <c r="B5414"/>
      <c r="C5414"/>
      <c r="D5414"/>
      <c r="E5414"/>
      <c r="F5414"/>
      <c r="G5414"/>
      <c r="H5414"/>
      <c r="I5414"/>
      <c r="J5414"/>
      <c r="K5414"/>
      <c r="L5414"/>
    </row>
    <row r="5415" spans="1:12" ht="16" x14ac:dyDescent="0.2">
      <c r="A5415"/>
      <c r="B5415"/>
      <c r="C5415"/>
      <c r="D5415"/>
      <c r="E5415"/>
      <c r="F5415"/>
      <c r="G5415"/>
      <c r="H5415"/>
      <c r="I5415"/>
      <c r="J5415"/>
      <c r="K5415"/>
      <c r="L5415"/>
    </row>
    <row r="5416" spans="1:12" ht="16" x14ac:dyDescent="0.2">
      <c r="A5416"/>
      <c r="B5416"/>
      <c r="C5416"/>
      <c r="D5416"/>
      <c r="E5416"/>
      <c r="F5416"/>
      <c r="G5416"/>
      <c r="H5416"/>
      <c r="I5416"/>
      <c r="J5416"/>
      <c r="K5416"/>
      <c r="L5416"/>
    </row>
    <row r="5417" spans="1:12" ht="16" x14ac:dyDescent="0.2">
      <c r="A5417"/>
      <c r="B5417"/>
      <c r="C5417"/>
      <c r="D5417"/>
      <c r="E5417"/>
      <c r="F5417"/>
      <c r="G5417"/>
      <c r="H5417"/>
      <c r="I5417"/>
      <c r="J5417"/>
      <c r="K5417"/>
      <c r="L5417"/>
    </row>
    <row r="5418" spans="1:12" ht="16" x14ac:dyDescent="0.2">
      <c r="A5418"/>
      <c r="B5418"/>
      <c r="C5418"/>
      <c r="D5418"/>
      <c r="E5418"/>
      <c r="F5418"/>
      <c r="G5418"/>
      <c r="H5418"/>
      <c r="I5418"/>
      <c r="J5418"/>
      <c r="K5418"/>
      <c r="L5418"/>
    </row>
    <row r="5419" spans="1:12" ht="16" x14ac:dyDescent="0.2">
      <c r="A5419"/>
      <c r="B5419"/>
      <c r="C5419"/>
      <c r="D5419"/>
      <c r="E5419"/>
      <c r="F5419"/>
      <c r="G5419"/>
      <c r="H5419"/>
      <c r="I5419"/>
      <c r="J5419"/>
      <c r="K5419"/>
      <c r="L5419"/>
    </row>
    <row r="5420" spans="1:12" ht="16" x14ac:dyDescent="0.2">
      <c r="A5420"/>
      <c r="B5420"/>
      <c r="C5420"/>
      <c r="D5420"/>
      <c r="E5420"/>
      <c r="F5420"/>
      <c r="G5420"/>
      <c r="H5420"/>
      <c r="I5420"/>
      <c r="J5420"/>
      <c r="K5420"/>
      <c r="L5420"/>
    </row>
    <row r="5421" spans="1:12" ht="16" x14ac:dyDescent="0.2">
      <c r="A5421"/>
      <c r="B5421"/>
      <c r="C5421"/>
      <c r="D5421"/>
      <c r="E5421"/>
      <c r="F5421"/>
      <c r="G5421"/>
      <c r="H5421"/>
      <c r="I5421"/>
      <c r="J5421"/>
      <c r="K5421"/>
      <c r="L5421"/>
    </row>
    <row r="5422" spans="1:12" ht="16" x14ac:dyDescent="0.2">
      <c r="A5422"/>
      <c r="B5422"/>
      <c r="C5422"/>
      <c r="D5422"/>
      <c r="E5422"/>
      <c r="F5422"/>
      <c r="G5422"/>
      <c r="H5422"/>
      <c r="I5422"/>
      <c r="J5422"/>
      <c r="K5422"/>
      <c r="L5422"/>
    </row>
    <row r="5423" spans="1:12" ht="16" x14ac:dyDescent="0.2">
      <c r="A5423"/>
      <c r="B5423"/>
      <c r="C5423"/>
      <c r="D5423"/>
      <c r="E5423"/>
      <c r="F5423"/>
      <c r="G5423"/>
      <c r="H5423"/>
      <c r="I5423"/>
      <c r="J5423"/>
      <c r="K5423"/>
      <c r="L5423"/>
    </row>
    <row r="5424" spans="1:12" ht="16" x14ac:dyDescent="0.2">
      <c r="A5424"/>
      <c r="B5424"/>
      <c r="C5424"/>
      <c r="D5424"/>
      <c r="E5424"/>
      <c r="F5424"/>
      <c r="G5424"/>
      <c r="H5424"/>
      <c r="I5424"/>
      <c r="J5424"/>
      <c r="K5424"/>
      <c r="L5424"/>
    </row>
    <row r="5425" spans="1:12" ht="16" x14ac:dyDescent="0.2">
      <c r="A5425"/>
      <c r="B5425"/>
      <c r="C5425"/>
      <c r="D5425"/>
      <c r="E5425"/>
      <c r="F5425"/>
      <c r="G5425"/>
      <c r="H5425"/>
      <c r="I5425"/>
      <c r="J5425"/>
      <c r="K5425"/>
      <c r="L5425"/>
    </row>
    <row r="5426" spans="1:12" ht="16" x14ac:dyDescent="0.2">
      <c r="A5426"/>
      <c r="B5426"/>
      <c r="C5426"/>
      <c r="D5426"/>
      <c r="E5426"/>
      <c r="F5426"/>
      <c r="G5426"/>
      <c r="H5426"/>
      <c r="I5426"/>
      <c r="J5426"/>
      <c r="K5426"/>
      <c r="L5426"/>
    </row>
    <row r="5427" spans="1:12" ht="16" x14ac:dyDescent="0.2">
      <c r="A5427"/>
      <c r="B5427"/>
      <c r="C5427"/>
      <c r="D5427"/>
      <c r="E5427"/>
      <c r="F5427"/>
      <c r="G5427"/>
      <c r="H5427"/>
      <c r="I5427"/>
      <c r="J5427"/>
      <c r="K5427"/>
      <c r="L5427"/>
    </row>
    <row r="5428" spans="1:12" ht="16" x14ac:dyDescent="0.2">
      <c r="A5428"/>
      <c r="B5428"/>
      <c r="C5428"/>
      <c r="D5428"/>
      <c r="E5428"/>
      <c r="F5428"/>
      <c r="G5428"/>
      <c r="H5428"/>
      <c r="I5428"/>
      <c r="J5428"/>
      <c r="K5428"/>
      <c r="L5428"/>
    </row>
    <row r="5429" spans="1:12" ht="16" x14ac:dyDescent="0.2">
      <c r="A5429"/>
      <c r="B5429"/>
      <c r="C5429"/>
      <c r="D5429"/>
      <c r="E5429"/>
      <c r="F5429"/>
      <c r="G5429"/>
      <c r="H5429"/>
      <c r="I5429"/>
      <c r="J5429"/>
      <c r="K5429"/>
      <c r="L5429"/>
    </row>
    <row r="5430" spans="1:12" ht="16" x14ac:dyDescent="0.2">
      <c r="A5430"/>
      <c r="B5430"/>
      <c r="C5430"/>
      <c r="D5430"/>
      <c r="E5430"/>
      <c r="F5430"/>
      <c r="G5430"/>
      <c r="H5430"/>
      <c r="I5430"/>
      <c r="J5430"/>
      <c r="K5430"/>
      <c r="L5430"/>
    </row>
    <row r="5431" spans="1:12" ht="16" x14ac:dyDescent="0.2">
      <c r="A5431"/>
      <c r="B5431"/>
      <c r="C5431"/>
      <c r="D5431"/>
      <c r="E5431"/>
      <c r="F5431"/>
      <c r="G5431"/>
      <c r="H5431"/>
      <c r="I5431"/>
      <c r="J5431"/>
      <c r="K5431"/>
      <c r="L5431"/>
    </row>
    <row r="5432" spans="1:12" ht="16" x14ac:dyDescent="0.2">
      <c r="A5432"/>
      <c r="B5432"/>
      <c r="C5432"/>
      <c r="D5432"/>
      <c r="E5432"/>
      <c r="F5432"/>
      <c r="G5432"/>
      <c r="H5432"/>
      <c r="I5432"/>
      <c r="J5432"/>
      <c r="K5432"/>
      <c r="L5432"/>
    </row>
    <row r="5433" spans="1:12" ht="16" x14ac:dyDescent="0.2">
      <c r="A5433"/>
      <c r="B5433"/>
      <c r="C5433"/>
      <c r="D5433"/>
      <c r="E5433"/>
      <c r="F5433"/>
      <c r="G5433"/>
      <c r="H5433"/>
      <c r="I5433"/>
      <c r="J5433"/>
      <c r="K5433"/>
      <c r="L5433"/>
    </row>
    <row r="5434" spans="1:12" ht="16" x14ac:dyDescent="0.2">
      <c r="A5434"/>
      <c r="B5434"/>
      <c r="C5434"/>
      <c r="D5434"/>
      <c r="E5434"/>
      <c r="F5434"/>
      <c r="G5434"/>
      <c r="H5434"/>
      <c r="I5434"/>
      <c r="J5434"/>
      <c r="K5434"/>
      <c r="L5434"/>
    </row>
    <row r="5435" spans="1:12" ht="16" x14ac:dyDescent="0.2">
      <c r="A5435"/>
      <c r="B5435"/>
      <c r="C5435"/>
      <c r="D5435"/>
      <c r="E5435"/>
      <c r="F5435"/>
      <c r="G5435"/>
      <c r="H5435"/>
      <c r="I5435"/>
      <c r="J5435"/>
      <c r="K5435"/>
      <c r="L5435"/>
    </row>
    <row r="5436" spans="1:12" ht="16" x14ac:dyDescent="0.2">
      <c r="A5436"/>
      <c r="B5436"/>
      <c r="C5436"/>
      <c r="D5436"/>
      <c r="E5436"/>
      <c r="F5436"/>
      <c r="G5436"/>
      <c r="H5436"/>
      <c r="I5436"/>
      <c r="J5436"/>
      <c r="K5436"/>
      <c r="L5436"/>
    </row>
    <row r="5437" spans="1:12" ht="16" x14ac:dyDescent="0.2">
      <c r="A5437"/>
      <c r="B5437"/>
      <c r="C5437"/>
      <c r="D5437"/>
      <c r="E5437"/>
      <c r="F5437"/>
      <c r="G5437"/>
      <c r="H5437"/>
      <c r="I5437"/>
      <c r="J5437"/>
      <c r="K5437"/>
      <c r="L5437"/>
    </row>
    <row r="5438" spans="1:12" ht="16" x14ac:dyDescent="0.2">
      <c r="A5438"/>
      <c r="B5438"/>
      <c r="C5438"/>
      <c r="D5438"/>
      <c r="E5438"/>
      <c r="F5438"/>
      <c r="G5438"/>
      <c r="H5438"/>
      <c r="I5438"/>
      <c r="J5438"/>
      <c r="K5438"/>
      <c r="L5438"/>
    </row>
    <row r="5439" spans="1:12" ht="16" x14ac:dyDescent="0.2">
      <c r="A5439"/>
      <c r="B5439"/>
      <c r="C5439"/>
      <c r="D5439"/>
      <c r="E5439"/>
      <c r="F5439"/>
      <c r="G5439"/>
      <c r="H5439"/>
      <c r="I5439"/>
      <c r="J5439"/>
      <c r="K5439"/>
      <c r="L5439"/>
    </row>
    <row r="5440" spans="1:12" ht="16" x14ac:dyDescent="0.2">
      <c r="A5440"/>
      <c r="B5440"/>
      <c r="C5440"/>
      <c r="D5440"/>
      <c r="E5440"/>
      <c r="F5440"/>
      <c r="G5440"/>
      <c r="H5440"/>
      <c r="I5440"/>
      <c r="J5440"/>
      <c r="K5440"/>
      <c r="L5440"/>
    </row>
    <row r="5441" spans="1:12" ht="16" x14ac:dyDescent="0.2">
      <c r="A5441"/>
      <c r="B5441"/>
      <c r="C5441"/>
      <c r="D5441"/>
      <c r="E5441"/>
      <c r="F5441"/>
      <c r="G5441"/>
      <c r="H5441"/>
      <c r="I5441"/>
      <c r="J5441"/>
      <c r="K5441"/>
      <c r="L5441"/>
    </row>
    <row r="5442" spans="1:12" ht="16" x14ac:dyDescent="0.2">
      <c r="A5442"/>
      <c r="B5442"/>
      <c r="C5442"/>
      <c r="D5442"/>
      <c r="E5442"/>
      <c r="F5442"/>
      <c r="G5442"/>
      <c r="H5442"/>
      <c r="I5442"/>
      <c r="J5442"/>
      <c r="K5442"/>
      <c r="L5442"/>
    </row>
    <row r="5443" spans="1:12" ht="16" x14ac:dyDescent="0.2">
      <c r="A5443"/>
      <c r="B5443"/>
      <c r="C5443"/>
      <c r="D5443"/>
      <c r="E5443"/>
      <c r="F5443"/>
      <c r="G5443"/>
      <c r="H5443"/>
      <c r="I5443"/>
      <c r="J5443"/>
      <c r="K5443"/>
      <c r="L5443"/>
    </row>
    <row r="5444" spans="1:12" ht="16" x14ac:dyDescent="0.2">
      <c r="A5444"/>
      <c r="B5444"/>
      <c r="C5444"/>
      <c r="D5444"/>
      <c r="E5444"/>
      <c r="F5444"/>
      <c r="G5444"/>
      <c r="H5444"/>
      <c r="I5444"/>
      <c r="J5444"/>
      <c r="K5444"/>
      <c r="L5444"/>
    </row>
    <row r="5445" spans="1:12" ht="16" x14ac:dyDescent="0.2">
      <c r="A5445"/>
      <c r="B5445"/>
      <c r="C5445"/>
      <c r="D5445"/>
      <c r="E5445"/>
      <c r="F5445"/>
      <c r="G5445"/>
      <c r="H5445"/>
      <c r="I5445"/>
      <c r="J5445"/>
      <c r="K5445"/>
      <c r="L5445"/>
    </row>
    <row r="5446" spans="1:12" ht="16" x14ac:dyDescent="0.2">
      <c r="A5446"/>
      <c r="B5446"/>
      <c r="C5446"/>
      <c r="D5446"/>
      <c r="E5446"/>
      <c r="F5446"/>
      <c r="G5446"/>
      <c r="H5446"/>
      <c r="I5446"/>
      <c r="J5446"/>
      <c r="K5446"/>
      <c r="L5446"/>
    </row>
    <row r="5447" spans="1:12" ht="16" x14ac:dyDescent="0.2">
      <c r="A5447"/>
      <c r="B5447"/>
      <c r="C5447"/>
      <c r="D5447"/>
      <c r="E5447"/>
      <c r="F5447"/>
      <c r="G5447"/>
      <c r="H5447"/>
      <c r="I5447"/>
      <c r="J5447"/>
      <c r="K5447"/>
      <c r="L5447"/>
    </row>
    <row r="5448" spans="1:12" ht="16" x14ac:dyDescent="0.2">
      <c r="A5448"/>
      <c r="B5448"/>
      <c r="C5448"/>
      <c r="D5448"/>
      <c r="E5448"/>
      <c r="F5448"/>
      <c r="G5448"/>
      <c r="H5448"/>
      <c r="I5448"/>
      <c r="J5448"/>
      <c r="K5448"/>
      <c r="L5448"/>
    </row>
    <row r="5449" spans="1:12" ht="16" x14ac:dyDescent="0.2">
      <c r="A5449"/>
      <c r="B5449"/>
      <c r="C5449"/>
      <c r="D5449"/>
      <c r="E5449"/>
      <c r="F5449"/>
      <c r="G5449"/>
      <c r="H5449"/>
      <c r="I5449"/>
      <c r="J5449"/>
      <c r="K5449"/>
      <c r="L5449"/>
    </row>
    <row r="5450" spans="1:12" ht="16" x14ac:dyDescent="0.2">
      <c r="A5450"/>
      <c r="B5450"/>
      <c r="C5450"/>
      <c r="D5450"/>
      <c r="E5450"/>
      <c r="F5450"/>
      <c r="G5450"/>
      <c r="H5450"/>
      <c r="I5450"/>
      <c r="J5450"/>
      <c r="K5450"/>
      <c r="L5450"/>
    </row>
    <row r="5451" spans="1:12" ht="16" x14ac:dyDescent="0.2">
      <c r="A5451"/>
      <c r="B5451"/>
      <c r="C5451"/>
      <c r="D5451"/>
      <c r="E5451"/>
      <c r="F5451"/>
      <c r="G5451"/>
      <c r="H5451"/>
      <c r="I5451"/>
      <c r="J5451"/>
      <c r="K5451"/>
      <c r="L5451"/>
    </row>
    <row r="5452" spans="1:12" ht="16" x14ac:dyDescent="0.2">
      <c r="A5452"/>
      <c r="B5452"/>
      <c r="C5452"/>
      <c r="D5452"/>
      <c r="E5452"/>
      <c r="F5452"/>
      <c r="G5452"/>
      <c r="H5452"/>
      <c r="I5452"/>
      <c r="J5452"/>
      <c r="K5452"/>
      <c r="L5452"/>
    </row>
    <row r="5453" spans="1:12" ht="16" x14ac:dyDescent="0.2">
      <c r="A5453"/>
      <c r="B5453"/>
      <c r="C5453"/>
      <c r="D5453"/>
      <c r="E5453"/>
      <c r="F5453"/>
      <c r="G5453"/>
      <c r="H5453"/>
      <c r="I5453"/>
      <c r="J5453"/>
      <c r="K5453"/>
      <c r="L5453"/>
    </row>
    <row r="5454" spans="1:12" ht="16" x14ac:dyDescent="0.2">
      <c r="A5454"/>
      <c r="B5454"/>
      <c r="C5454"/>
      <c r="D5454"/>
      <c r="E5454"/>
      <c r="F5454"/>
      <c r="G5454"/>
      <c r="H5454"/>
      <c r="I5454"/>
      <c r="J5454"/>
      <c r="K5454"/>
      <c r="L5454"/>
    </row>
    <row r="5455" spans="1:12" ht="16" x14ac:dyDescent="0.2">
      <c r="A5455"/>
      <c r="B5455"/>
      <c r="C5455"/>
      <c r="D5455"/>
      <c r="E5455"/>
      <c r="F5455"/>
      <c r="G5455"/>
      <c r="H5455"/>
      <c r="I5455"/>
      <c r="J5455"/>
      <c r="K5455"/>
      <c r="L5455"/>
    </row>
    <row r="5456" spans="1:12" ht="16" x14ac:dyDescent="0.2">
      <c r="A5456"/>
      <c r="B5456"/>
      <c r="C5456"/>
      <c r="D5456"/>
      <c r="E5456"/>
      <c r="F5456"/>
      <c r="G5456"/>
      <c r="H5456"/>
      <c r="I5456"/>
      <c r="J5456"/>
      <c r="K5456"/>
      <c r="L5456"/>
    </row>
    <row r="5457" spans="1:12" ht="16" x14ac:dyDescent="0.2">
      <c r="A5457"/>
      <c r="B5457"/>
      <c r="C5457"/>
      <c r="D5457"/>
      <c r="E5457"/>
      <c r="F5457"/>
      <c r="G5457"/>
      <c r="H5457"/>
      <c r="I5457"/>
      <c r="J5457"/>
      <c r="K5457"/>
      <c r="L5457"/>
    </row>
    <row r="5458" spans="1:12" ht="16" x14ac:dyDescent="0.2">
      <c r="A5458"/>
      <c r="B5458"/>
      <c r="C5458"/>
      <c r="D5458"/>
      <c r="E5458"/>
      <c r="F5458"/>
      <c r="G5458"/>
      <c r="H5458"/>
      <c r="I5458"/>
      <c r="J5458"/>
      <c r="K5458"/>
      <c r="L5458"/>
    </row>
    <row r="5459" spans="1:12" ht="16" x14ac:dyDescent="0.2">
      <c r="A5459"/>
      <c r="B5459"/>
      <c r="C5459"/>
      <c r="D5459"/>
      <c r="E5459"/>
      <c r="F5459"/>
      <c r="G5459"/>
      <c r="H5459"/>
      <c r="I5459"/>
      <c r="J5459"/>
      <c r="K5459"/>
      <c r="L5459"/>
    </row>
    <row r="5460" spans="1:12" ht="16" x14ac:dyDescent="0.2">
      <c r="A5460"/>
      <c r="B5460"/>
      <c r="C5460"/>
      <c r="D5460"/>
      <c r="E5460"/>
      <c r="F5460"/>
      <c r="G5460"/>
      <c r="H5460"/>
      <c r="I5460"/>
      <c r="J5460"/>
      <c r="K5460"/>
      <c r="L5460"/>
    </row>
    <row r="5461" spans="1:12" ht="16" x14ac:dyDescent="0.2">
      <c r="A5461"/>
      <c r="B5461"/>
      <c r="C5461"/>
      <c r="D5461"/>
      <c r="E5461"/>
      <c r="F5461"/>
      <c r="G5461"/>
      <c r="H5461"/>
      <c r="I5461"/>
      <c r="J5461"/>
      <c r="K5461"/>
      <c r="L5461"/>
    </row>
    <row r="5462" spans="1:12" ht="16" x14ac:dyDescent="0.2">
      <c r="A5462"/>
      <c r="B5462"/>
      <c r="C5462"/>
      <c r="D5462"/>
      <c r="E5462"/>
      <c r="F5462"/>
      <c r="G5462"/>
      <c r="H5462"/>
      <c r="I5462"/>
      <c r="J5462"/>
      <c r="K5462"/>
      <c r="L5462"/>
    </row>
    <row r="5463" spans="1:12" ht="16" x14ac:dyDescent="0.2">
      <c r="A5463"/>
      <c r="B5463"/>
      <c r="C5463"/>
      <c r="D5463"/>
      <c r="E5463"/>
      <c r="F5463"/>
      <c r="G5463"/>
      <c r="H5463"/>
      <c r="I5463"/>
      <c r="J5463"/>
      <c r="K5463"/>
      <c r="L5463"/>
    </row>
    <row r="5464" spans="1:12" ht="16" x14ac:dyDescent="0.2">
      <c r="A5464"/>
      <c r="B5464"/>
      <c r="C5464"/>
      <c r="D5464"/>
      <c r="E5464"/>
      <c r="F5464"/>
      <c r="G5464"/>
      <c r="H5464"/>
      <c r="I5464"/>
      <c r="J5464"/>
      <c r="K5464"/>
      <c r="L5464"/>
    </row>
    <row r="5465" spans="1:12" ht="16" x14ac:dyDescent="0.2">
      <c r="A5465"/>
      <c r="B5465"/>
      <c r="C5465"/>
      <c r="D5465"/>
      <c r="E5465"/>
      <c r="F5465"/>
      <c r="G5465"/>
      <c r="H5465"/>
      <c r="I5465"/>
      <c r="J5465"/>
      <c r="K5465"/>
      <c r="L5465"/>
    </row>
    <row r="5466" spans="1:12" ht="16" x14ac:dyDescent="0.2">
      <c r="A5466"/>
      <c r="B5466"/>
      <c r="C5466"/>
      <c r="D5466"/>
      <c r="E5466"/>
      <c r="F5466"/>
      <c r="G5466"/>
      <c r="H5466"/>
      <c r="I5466"/>
      <c r="J5466"/>
      <c r="K5466"/>
      <c r="L5466"/>
    </row>
    <row r="5467" spans="1:12" ht="16" x14ac:dyDescent="0.2">
      <c r="A5467"/>
      <c r="B5467"/>
      <c r="C5467"/>
      <c r="D5467"/>
      <c r="E5467"/>
      <c r="F5467"/>
      <c r="G5467"/>
      <c r="H5467"/>
      <c r="I5467"/>
      <c r="J5467"/>
      <c r="K5467"/>
      <c r="L5467"/>
    </row>
    <row r="5468" spans="1:12" ht="16" x14ac:dyDescent="0.2">
      <c r="A5468"/>
      <c r="B5468"/>
      <c r="C5468"/>
      <c r="D5468"/>
      <c r="E5468"/>
      <c r="F5468"/>
      <c r="G5468"/>
      <c r="H5468"/>
      <c r="I5468"/>
      <c r="J5468"/>
      <c r="K5468"/>
      <c r="L5468"/>
    </row>
    <row r="5469" spans="1:12" ht="16" x14ac:dyDescent="0.2">
      <c r="A5469"/>
      <c r="B5469"/>
      <c r="C5469"/>
      <c r="D5469"/>
      <c r="E5469"/>
      <c r="F5469"/>
      <c r="G5469"/>
      <c r="H5469"/>
      <c r="I5469"/>
      <c r="J5469"/>
      <c r="K5469"/>
      <c r="L5469"/>
    </row>
    <row r="5470" spans="1:12" ht="16" x14ac:dyDescent="0.2">
      <c r="A5470"/>
      <c r="B5470"/>
      <c r="C5470"/>
      <c r="D5470"/>
      <c r="E5470"/>
      <c r="F5470"/>
      <c r="G5470"/>
      <c r="H5470"/>
      <c r="I5470"/>
      <c r="J5470"/>
      <c r="K5470"/>
      <c r="L5470"/>
    </row>
    <row r="5471" spans="1:12" ht="16" x14ac:dyDescent="0.2">
      <c r="A5471"/>
      <c r="B5471"/>
      <c r="C5471"/>
      <c r="D5471"/>
      <c r="E5471"/>
      <c r="F5471"/>
      <c r="G5471"/>
      <c r="H5471"/>
      <c r="I5471"/>
      <c r="J5471"/>
      <c r="K5471"/>
      <c r="L5471"/>
    </row>
    <row r="5472" spans="1:12" ht="16" x14ac:dyDescent="0.2">
      <c r="A5472"/>
      <c r="B5472"/>
      <c r="C5472"/>
      <c r="D5472"/>
      <c r="E5472"/>
      <c r="F5472"/>
      <c r="G5472"/>
      <c r="H5472"/>
      <c r="I5472"/>
      <c r="J5472"/>
      <c r="K5472"/>
      <c r="L5472"/>
    </row>
    <row r="5473" spans="1:12" ht="16" x14ac:dyDescent="0.2">
      <c r="A5473"/>
      <c r="B5473"/>
      <c r="C5473"/>
      <c r="D5473"/>
      <c r="E5473"/>
      <c r="F5473"/>
      <c r="G5473"/>
      <c r="H5473"/>
      <c r="I5473"/>
      <c r="J5473"/>
      <c r="K5473"/>
      <c r="L5473"/>
    </row>
    <row r="5474" spans="1:12" ht="16" x14ac:dyDescent="0.2">
      <c r="A5474"/>
      <c r="B5474"/>
      <c r="C5474"/>
      <c r="D5474"/>
      <c r="E5474"/>
      <c r="F5474"/>
      <c r="G5474"/>
      <c r="H5474"/>
      <c r="I5474"/>
      <c r="J5474"/>
      <c r="K5474"/>
      <c r="L5474"/>
    </row>
    <row r="5475" spans="1:12" ht="16" x14ac:dyDescent="0.2">
      <c r="A5475"/>
      <c r="B5475"/>
      <c r="C5475"/>
      <c r="D5475"/>
      <c r="E5475"/>
      <c r="F5475"/>
      <c r="G5475"/>
      <c r="H5475"/>
      <c r="I5475"/>
      <c r="J5475"/>
      <c r="K5475"/>
      <c r="L5475"/>
    </row>
    <row r="5476" spans="1:12" ht="16" x14ac:dyDescent="0.2">
      <c r="A5476"/>
      <c r="B5476"/>
      <c r="C5476"/>
      <c r="D5476"/>
      <c r="E5476"/>
      <c r="F5476"/>
      <c r="G5476"/>
      <c r="H5476"/>
      <c r="I5476"/>
      <c r="J5476"/>
      <c r="K5476"/>
      <c r="L5476"/>
    </row>
    <row r="5477" spans="1:12" ht="16" x14ac:dyDescent="0.2">
      <c r="A5477"/>
      <c r="B5477"/>
      <c r="C5477"/>
      <c r="D5477"/>
      <c r="E5477"/>
      <c r="F5477"/>
      <c r="G5477"/>
      <c r="H5477"/>
      <c r="I5477"/>
      <c r="J5477"/>
      <c r="K5477"/>
      <c r="L5477"/>
    </row>
    <row r="5478" spans="1:12" ht="16" x14ac:dyDescent="0.2">
      <c r="A5478"/>
      <c r="B5478"/>
      <c r="C5478"/>
      <c r="D5478"/>
      <c r="E5478"/>
      <c r="F5478"/>
      <c r="G5478"/>
      <c r="H5478"/>
      <c r="I5478"/>
      <c r="J5478"/>
      <c r="K5478"/>
      <c r="L5478"/>
    </row>
    <row r="5479" spans="1:12" ht="16" x14ac:dyDescent="0.2">
      <c r="A5479"/>
      <c r="B5479"/>
      <c r="C5479"/>
      <c r="D5479"/>
      <c r="E5479"/>
      <c r="F5479"/>
      <c r="G5479"/>
      <c r="H5479"/>
      <c r="I5479"/>
      <c r="J5479"/>
      <c r="K5479"/>
      <c r="L5479"/>
    </row>
    <row r="5480" spans="1:12" ht="16" x14ac:dyDescent="0.2">
      <c r="A5480"/>
      <c r="B5480"/>
      <c r="C5480"/>
      <c r="D5480"/>
      <c r="E5480"/>
      <c r="F5480"/>
      <c r="G5480"/>
      <c r="H5480"/>
      <c r="I5480"/>
      <c r="J5480"/>
      <c r="K5480"/>
      <c r="L5480"/>
    </row>
    <row r="5481" spans="1:12" ht="16" x14ac:dyDescent="0.2">
      <c r="A5481"/>
      <c r="B5481"/>
      <c r="C5481"/>
      <c r="D5481"/>
      <c r="E5481"/>
      <c r="F5481"/>
      <c r="G5481"/>
      <c r="H5481"/>
      <c r="I5481"/>
      <c r="J5481"/>
      <c r="K5481"/>
      <c r="L5481"/>
    </row>
    <row r="5482" spans="1:12" ht="16" x14ac:dyDescent="0.2">
      <c r="A5482"/>
      <c r="B5482"/>
      <c r="C5482"/>
      <c r="D5482"/>
      <c r="E5482"/>
      <c r="F5482"/>
      <c r="G5482"/>
      <c r="H5482"/>
      <c r="I5482"/>
      <c r="J5482"/>
      <c r="K5482"/>
      <c r="L5482"/>
    </row>
    <row r="5483" spans="1:12" ht="16" x14ac:dyDescent="0.2">
      <c r="A5483"/>
      <c r="B5483"/>
      <c r="C5483"/>
      <c r="D5483"/>
      <c r="E5483"/>
      <c r="F5483"/>
      <c r="G5483"/>
      <c r="H5483"/>
      <c r="I5483"/>
      <c r="J5483"/>
      <c r="K5483"/>
      <c r="L5483"/>
    </row>
    <row r="5484" spans="1:12" ht="16" x14ac:dyDescent="0.2">
      <c r="A5484"/>
      <c r="B5484"/>
      <c r="C5484"/>
      <c r="D5484"/>
      <c r="E5484"/>
      <c r="F5484"/>
      <c r="G5484"/>
      <c r="H5484"/>
      <c r="I5484"/>
      <c r="J5484"/>
      <c r="K5484"/>
      <c r="L5484"/>
    </row>
    <row r="5485" spans="1:12" ht="16" x14ac:dyDescent="0.2">
      <c r="A5485"/>
      <c r="B5485"/>
      <c r="C5485"/>
      <c r="D5485"/>
      <c r="E5485"/>
      <c r="F5485"/>
      <c r="G5485"/>
      <c r="H5485"/>
      <c r="I5485"/>
      <c r="J5485"/>
      <c r="K5485"/>
      <c r="L5485"/>
    </row>
    <row r="5486" spans="1:12" ht="16" x14ac:dyDescent="0.2">
      <c r="A5486"/>
      <c r="B5486"/>
      <c r="C5486"/>
      <c r="D5486"/>
      <c r="E5486"/>
      <c r="F5486"/>
      <c r="G5486"/>
      <c r="H5486"/>
      <c r="I5486"/>
      <c r="J5486"/>
      <c r="K5486"/>
      <c r="L5486"/>
    </row>
    <row r="5487" spans="1:12" ht="16" x14ac:dyDescent="0.2">
      <c r="A5487"/>
      <c r="B5487"/>
      <c r="C5487"/>
      <c r="D5487"/>
      <c r="E5487"/>
      <c r="F5487"/>
      <c r="G5487"/>
      <c r="H5487"/>
      <c r="I5487"/>
      <c r="J5487"/>
      <c r="K5487"/>
      <c r="L5487"/>
    </row>
    <row r="5488" spans="1:12" ht="16" x14ac:dyDescent="0.2">
      <c r="A5488"/>
      <c r="B5488"/>
      <c r="C5488"/>
      <c r="D5488"/>
      <c r="E5488"/>
      <c r="F5488"/>
      <c r="G5488"/>
      <c r="H5488"/>
      <c r="I5488"/>
      <c r="J5488"/>
      <c r="K5488"/>
      <c r="L5488"/>
    </row>
    <row r="5489" spans="1:12" ht="16" x14ac:dyDescent="0.2">
      <c r="A5489"/>
      <c r="B5489"/>
      <c r="C5489"/>
      <c r="D5489"/>
      <c r="E5489"/>
      <c r="F5489"/>
      <c r="G5489"/>
      <c r="H5489"/>
      <c r="I5489"/>
      <c r="J5489"/>
      <c r="K5489"/>
      <c r="L5489"/>
    </row>
    <row r="5490" spans="1:12" ht="16" x14ac:dyDescent="0.2">
      <c r="A5490"/>
      <c r="B5490"/>
      <c r="C5490"/>
      <c r="D5490"/>
      <c r="E5490"/>
      <c r="F5490"/>
      <c r="G5490"/>
      <c r="H5490"/>
      <c r="I5490"/>
      <c r="J5490"/>
      <c r="K5490"/>
      <c r="L5490"/>
    </row>
    <row r="5491" spans="1:12" ht="16" x14ac:dyDescent="0.2">
      <c r="A5491"/>
      <c r="B5491"/>
      <c r="C5491"/>
      <c r="D5491"/>
      <c r="E5491"/>
      <c r="F5491"/>
      <c r="G5491"/>
      <c r="H5491"/>
      <c r="I5491"/>
      <c r="J5491"/>
      <c r="K5491"/>
      <c r="L5491"/>
    </row>
    <row r="5492" spans="1:12" ht="16" x14ac:dyDescent="0.2">
      <c r="A5492"/>
      <c r="B5492"/>
      <c r="C5492"/>
      <c r="D5492"/>
      <c r="E5492"/>
      <c r="F5492"/>
      <c r="G5492"/>
      <c r="H5492"/>
      <c r="I5492"/>
      <c r="J5492"/>
      <c r="K5492"/>
      <c r="L5492"/>
    </row>
    <row r="5493" spans="1:12" ht="16" x14ac:dyDescent="0.2">
      <c r="A5493"/>
      <c r="B5493"/>
      <c r="C5493"/>
      <c r="D5493"/>
      <c r="E5493"/>
      <c r="F5493"/>
      <c r="G5493"/>
      <c r="H5493"/>
      <c r="I5493"/>
      <c r="J5493"/>
      <c r="K5493"/>
      <c r="L5493"/>
    </row>
    <row r="5494" spans="1:12" ht="16" x14ac:dyDescent="0.2">
      <c r="A5494"/>
      <c r="B5494"/>
      <c r="C5494"/>
      <c r="D5494"/>
      <c r="E5494"/>
      <c r="F5494"/>
      <c r="G5494"/>
      <c r="H5494"/>
      <c r="I5494"/>
      <c r="J5494"/>
      <c r="K5494"/>
      <c r="L5494"/>
    </row>
    <row r="5495" spans="1:12" ht="16" x14ac:dyDescent="0.2">
      <c r="A5495"/>
      <c r="B5495"/>
      <c r="C5495"/>
      <c r="D5495"/>
      <c r="E5495"/>
      <c r="F5495"/>
      <c r="G5495"/>
      <c r="H5495"/>
      <c r="I5495"/>
      <c r="J5495"/>
      <c r="K5495"/>
      <c r="L5495"/>
    </row>
    <row r="5496" spans="1:12" ht="16" x14ac:dyDescent="0.2">
      <c r="A5496"/>
      <c r="B5496"/>
      <c r="C5496"/>
      <c r="D5496"/>
      <c r="E5496"/>
      <c r="F5496"/>
      <c r="G5496"/>
      <c r="H5496"/>
      <c r="I5496"/>
      <c r="J5496"/>
      <c r="K5496"/>
      <c r="L5496"/>
    </row>
    <row r="5497" spans="1:12" ht="16" x14ac:dyDescent="0.2">
      <c r="A5497"/>
      <c r="B5497"/>
      <c r="C5497"/>
      <c r="D5497"/>
      <c r="E5497"/>
      <c r="F5497"/>
      <c r="G5497"/>
      <c r="H5497"/>
      <c r="I5497"/>
      <c r="J5497"/>
      <c r="K5497"/>
      <c r="L5497"/>
    </row>
    <row r="5498" spans="1:12" ht="16" x14ac:dyDescent="0.2">
      <c r="A5498"/>
      <c r="B5498"/>
      <c r="C5498"/>
      <c r="D5498"/>
      <c r="E5498"/>
      <c r="F5498"/>
      <c r="G5498"/>
      <c r="H5498"/>
      <c r="I5498"/>
      <c r="J5498"/>
      <c r="K5498"/>
      <c r="L5498"/>
    </row>
    <row r="5499" spans="1:12" ht="16" x14ac:dyDescent="0.2">
      <c r="A5499"/>
      <c r="B5499"/>
      <c r="C5499"/>
      <c r="D5499"/>
      <c r="E5499"/>
      <c r="F5499"/>
      <c r="G5499"/>
      <c r="H5499"/>
      <c r="I5499"/>
      <c r="J5499"/>
      <c r="K5499"/>
      <c r="L5499"/>
    </row>
    <row r="5500" spans="1:12" ht="16" x14ac:dyDescent="0.2">
      <c r="A5500"/>
      <c r="B5500"/>
      <c r="C5500"/>
      <c r="D5500"/>
      <c r="E5500"/>
      <c r="F5500"/>
      <c r="G5500"/>
      <c r="H5500"/>
      <c r="I5500"/>
      <c r="J5500"/>
      <c r="K5500"/>
      <c r="L5500"/>
    </row>
    <row r="5501" spans="1:12" ht="16" x14ac:dyDescent="0.2">
      <c r="A5501"/>
      <c r="B5501"/>
      <c r="C5501"/>
      <c r="D5501"/>
      <c r="E5501"/>
      <c r="F5501"/>
      <c r="G5501"/>
      <c r="H5501"/>
      <c r="I5501"/>
      <c r="J5501"/>
      <c r="K5501"/>
      <c r="L5501"/>
    </row>
    <row r="5502" spans="1:12" ht="16" x14ac:dyDescent="0.2">
      <c r="A5502"/>
      <c r="B5502"/>
      <c r="C5502"/>
      <c r="D5502"/>
      <c r="E5502"/>
      <c r="F5502"/>
      <c r="G5502"/>
      <c r="H5502"/>
      <c r="I5502"/>
      <c r="J5502"/>
      <c r="K5502"/>
      <c r="L5502"/>
    </row>
    <row r="5503" spans="1:12" ht="16" x14ac:dyDescent="0.2">
      <c r="A5503"/>
      <c r="B5503"/>
      <c r="C5503"/>
      <c r="D5503"/>
      <c r="E5503"/>
      <c r="F5503"/>
      <c r="G5503"/>
      <c r="H5503"/>
      <c r="I5503"/>
      <c r="J5503"/>
      <c r="K5503"/>
      <c r="L5503"/>
    </row>
    <row r="5504" spans="1:12" ht="16" x14ac:dyDescent="0.2">
      <c r="A5504"/>
      <c r="B5504"/>
      <c r="C5504"/>
      <c r="D5504"/>
      <c r="E5504"/>
      <c r="F5504"/>
      <c r="G5504"/>
      <c r="H5504"/>
      <c r="I5504"/>
      <c r="J5504"/>
      <c r="K5504"/>
      <c r="L5504"/>
    </row>
    <row r="5505" spans="1:12" ht="16" x14ac:dyDescent="0.2">
      <c r="A5505"/>
      <c r="B5505"/>
      <c r="C5505"/>
      <c r="D5505"/>
      <c r="E5505"/>
      <c r="F5505"/>
      <c r="G5505"/>
      <c r="H5505"/>
      <c r="I5505"/>
      <c r="J5505"/>
      <c r="K5505"/>
      <c r="L5505"/>
    </row>
    <row r="5506" spans="1:12" ht="16" x14ac:dyDescent="0.2">
      <c r="A5506"/>
      <c r="B5506"/>
      <c r="C5506"/>
      <c r="D5506"/>
      <c r="E5506"/>
      <c r="F5506"/>
      <c r="G5506"/>
      <c r="H5506"/>
      <c r="I5506"/>
      <c r="J5506"/>
      <c r="K5506"/>
      <c r="L5506"/>
    </row>
    <row r="5507" spans="1:12" ht="16" x14ac:dyDescent="0.2">
      <c r="A5507"/>
      <c r="B5507"/>
      <c r="C5507"/>
      <c r="D5507"/>
      <c r="E5507"/>
      <c r="F5507"/>
      <c r="G5507"/>
      <c r="H5507"/>
      <c r="I5507"/>
      <c r="J5507"/>
      <c r="K5507"/>
      <c r="L5507"/>
    </row>
    <row r="5508" spans="1:12" ht="16" x14ac:dyDescent="0.2">
      <c r="A5508"/>
      <c r="B5508"/>
      <c r="C5508"/>
      <c r="D5508"/>
      <c r="E5508"/>
      <c r="F5508"/>
      <c r="G5508"/>
      <c r="H5508"/>
      <c r="I5508"/>
      <c r="J5508"/>
      <c r="K5508"/>
      <c r="L5508"/>
    </row>
    <row r="5509" spans="1:12" ht="16" x14ac:dyDescent="0.2">
      <c r="A5509"/>
      <c r="B5509"/>
      <c r="C5509"/>
      <c r="D5509"/>
      <c r="E5509"/>
      <c r="F5509"/>
      <c r="G5509"/>
      <c r="H5509"/>
      <c r="I5509"/>
      <c r="J5509"/>
      <c r="K5509"/>
      <c r="L5509"/>
    </row>
    <row r="5510" spans="1:12" ht="16" x14ac:dyDescent="0.2">
      <c r="A5510"/>
      <c r="B5510"/>
      <c r="C5510"/>
      <c r="D5510"/>
      <c r="E5510"/>
      <c r="F5510"/>
      <c r="G5510"/>
      <c r="H5510"/>
      <c r="I5510"/>
      <c r="J5510"/>
      <c r="K5510"/>
      <c r="L5510"/>
    </row>
    <row r="5511" spans="1:12" ht="16" x14ac:dyDescent="0.2">
      <c r="A5511"/>
      <c r="B5511"/>
      <c r="C5511"/>
      <c r="D5511"/>
      <c r="E5511"/>
      <c r="F5511"/>
      <c r="G5511"/>
      <c r="H5511"/>
      <c r="I5511"/>
      <c r="J5511"/>
      <c r="K5511"/>
      <c r="L5511"/>
    </row>
    <row r="5512" spans="1:12" ht="16" x14ac:dyDescent="0.2">
      <c r="A5512"/>
      <c r="B5512"/>
      <c r="C5512"/>
      <c r="D5512"/>
      <c r="E5512"/>
      <c r="F5512"/>
      <c r="G5512"/>
      <c r="H5512"/>
      <c r="I5512"/>
      <c r="J5512"/>
      <c r="K5512"/>
      <c r="L5512"/>
    </row>
    <row r="5513" spans="1:12" ht="16" x14ac:dyDescent="0.2">
      <c r="A5513"/>
      <c r="B5513"/>
      <c r="C5513"/>
      <c r="D5513"/>
      <c r="E5513"/>
      <c r="F5513"/>
      <c r="G5513"/>
      <c r="H5513"/>
      <c r="I5513"/>
      <c r="J5513"/>
      <c r="K5513"/>
      <c r="L5513"/>
    </row>
    <row r="5514" spans="1:12" ht="16" x14ac:dyDescent="0.2">
      <c r="A5514"/>
      <c r="B5514"/>
      <c r="C5514"/>
      <c r="D5514"/>
      <c r="E5514"/>
      <c r="F5514"/>
      <c r="G5514"/>
      <c r="H5514"/>
      <c r="I5514"/>
      <c r="J5514"/>
      <c r="K5514"/>
      <c r="L5514"/>
    </row>
    <row r="5515" spans="1:12" ht="16" x14ac:dyDescent="0.2">
      <c r="A5515"/>
      <c r="B5515"/>
      <c r="C5515"/>
      <c r="D5515"/>
      <c r="E5515"/>
      <c r="F5515"/>
      <c r="G5515"/>
      <c r="H5515"/>
      <c r="I5515"/>
      <c r="J5515"/>
      <c r="K5515"/>
      <c r="L5515"/>
    </row>
    <row r="5516" spans="1:12" ht="16" x14ac:dyDescent="0.2">
      <c r="A5516"/>
      <c r="B5516"/>
      <c r="C5516"/>
      <c r="D5516"/>
      <c r="E5516"/>
      <c r="F5516"/>
      <c r="G5516"/>
      <c r="H5516"/>
      <c r="I5516"/>
      <c r="J5516"/>
      <c r="K5516"/>
      <c r="L5516"/>
    </row>
    <row r="5517" spans="1:12" ht="16" x14ac:dyDescent="0.2">
      <c r="A5517"/>
      <c r="B5517"/>
      <c r="C5517"/>
      <c r="D5517"/>
      <c r="E5517"/>
      <c r="F5517"/>
      <c r="G5517"/>
      <c r="H5517"/>
      <c r="I5517"/>
      <c r="J5517"/>
      <c r="K5517"/>
      <c r="L5517"/>
    </row>
    <row r="5518" spans="1:12" ht="16" x14ac:dyDescent="0.2">
      <c r="A5518"/>
      <c r="B5518"/>
      <c r="C5518"/>
      <c r="D5518"/>
      <c r="E5518"/>
      <c r="F5518"/>
      <c r="G5518"/>
      <c r="H5518"/>
      <c r="I5518"/>
      <c r="J5518"/>
      <c r="K5518"/>
      <c r="L5518"/>
    </row>
    <row r="5519" spans="1:12" ht="16" x14ac:dyDescent="0.2">
      <c r="A5519"/>
      <c r="B5519"/>
      <c r="C5519"/>
      <c r="D5519"/>
      <c r="E5519"/>
      <c r="F5519"/>
      <c r="G5519"/>
      <c r="H5519"/>
      <c r="I5519"/>
      <c r="J5519"/>
      <c r="K5519"/>
      <c r="L5519"/>
    </row>
    <row r="5520" spans="1:12" ht="16" x14ac:dyDescent="0.2">
      <c r="A5520"/>
      <c r="B5520"/>
      <c r="C5520"/>
      <c r="D5520"/>
      <c r="E5520"/>
      <c r="F5520"/>
      <c r="G5520"/>
      <c r="H5520"/>
      <c r="I5520"/>
      <c r="J5520"/>
      <c r="K5520"/>
      <c r="L5520"/>
    </row>
    <row r="5521" spans="1:12" ht="16" x14ac:dyDescent="0.2">
      <c r="A5521"/>
      <c r="B5521"/>
      <c r="C5521"/>
      <c r="D5521"/>
      <c r="E5521"/>
      <c r="F5521"/>
      <c r="G5521"/>
      <c r="H5521"/>
      <c r="I5521"/>
      <c r="J5521"/>
      <c r="K5521"/>
      <c r="L5521"/>
    </row>
    <row r="5522" spans="1:12" ht="16" x14ac:dyDescent="0.2">
      <c r="A5522"/>
      <c r="B5522"/>
      <c r="C5522"/>
      <c r="D5522"/>
      <c r="E5522"/>
      <c r="F5522"/>
      <c r="G5522"/>
      <c r="H5522"/>
      <c r="I5522"/>
      <c r="J5522"/>
      <c r="K5522"/>
      <c r="L5522"/>
    </row>
    <row r="5523" spans="1:12" ht="16" x14ac:dyDescent="0.2">
      <c r="A5523"/>
      <c r="B5523"/>
      <c r="C5523"/>
      <c r="D5523"/>
      <c r="E5523"/>
      <c r="F5523"/>
      <c r="G5523"/>
      <c r="H5523"/>
      <c r="I5523"/>
      <c r="J5523"/>
      <c r="K5523"/>
      <c r="L5523"/>
    </row>
    <row r="5524" spans="1:12" ht="16" x14ac:dyDescent="0.2">
      <c r="A5524"/>
      <c r="B5524"/>
      <c r="C5524"/>
      <c r="D5524"/>
      <c r="E5524"/>
      <c r="F5524"/>
      <c r="G5524"/>
      <c r="H5524"/>
      <c r="I5524"/>
      <c r="J5524"/>
      <c r="K5524"/>
      <c r="L5524"/>
    </row>
    <row r="5525" spans="1:12" ht="16" x14ac:dyDescent="0.2">
      <c r="A5525"/>
      <c r="B5525"/>
      <c r="C5525"/>
      <c r="D5525"/>
      <c r="E5525"/>
      <c r="F5525"/>
      <c r="G5525"/>
      <c r="H5525"/>
      <c r="I5525"/>
      <c r="J5525"/>
      <c r="K5525"/>
      <c r="L5525"/>
    </row>
    <row r="5526" spans="1:12" ht="16" x14ac:dyDescent="0.2">
      <c r="A5526"/>
      <c r="B5526"/>
      <c r="C5526"/>
      <c r="D5526"/>
      <c r="E5526"/>
      <c r="F5526"/>
      <c r="G5526"/>
      <c r="H5526"/>
      <c r="I5526"/>
      <c r="J5526"/>
      <c r="K5526"/>
      <c r="L5526"/>
    </row>
    <row r="5527" spans="1:12" ht="16" x14ac:dyDescent="0.2">
      <c r="A5527"/>
      <c r="B5527"/>
      <c r="C5527"/>
      <c r="D5527"/>
      <c r="E5527"/>
      <c r="F5527"/>
      <c r="G5527"/>
      <c r="H5527"/>
      <c r="I5527"/>
      <c r="J5527"/>
      <c r="K5527"/>
      <c r="L5527"/>
    </row>
    <row r="5528" spans="1:12" ht="16" x14ac:dyDescent="0.2">
      <c r="A5528"/>
      <c r="B5528"/>
      <c r="C5528"/>
      <c r="D5528"/>
      <c r="E5528"/>
      <c r="F5528"/>
      <c r="G5528"/>
      <c r="H5528"/>
      <c r="I5528"/>
      <c r="J5528"/>
      <c r="K5528"/>
      <c r="L5528"/>
    </row>
    <row r="5529" spans="1:12" ht="16" x14ac:dyDescent="0.2">
      <c r="A5529"/>
      <c r="B5529"/>
      <c r="C5529"/>
      <c r="D5529"/>
      <c r="E5529"/>
      <c r="F5529"/>
      <c r="G5529"/>
      <c r="H5529"/>
      <c r="I5529"/>
      <c r="J5529"/>
      <c r="K5529"/>
      <c r="L5529"/>
    </row>
    <row r="5530" spans="1:12" ht="16" x14ac:dyDescent="0.2">
      <c r="A5530"/>
      <c r="B5530"/>
      <c r="C5530"/>
      <c r="D5530"/>
      <c r="E5530"/>
      <c r="F5530"/>
      <c r="G5530"/>
      <c r="H5530"/>
      <c r="I5530"/>
      <c r="J5530"/>
      <c r="K5530"/>
      <c r="L5530"/>
    </row>
    <row r="5531" spans="1:12" ht="16" x14ac:dyDescent="0.2">
      <c r="A5531"/>
      <c r="B5531"/>
      <c r="C5531"/>
      <c r="D5531"/>
      <c r="E5531"/>
      <c r="F5531"/>
      <c r="G5531"/>
      <c r="H5531"/>
      <c r="I5531"/>
      <c r="J5531"/>
      <c r="K5531"/>
      <c r="L5531"/>
    </row>
    <row r="5532" spans="1:12" ht="16" x14ac:dyDescent="0.2">
      <c r="A5532"/>
      <c r="B5532"/>
      <c r="C5532"/>
      <c r="D5532"/>
      <c r="E5532"/>
      <c r="F5532"/>
      <c r="G5532"/>
      <c r="H5532"/>
      <c r="I5532"/>
      <c r="J5532"/>
      <c r="K5532"/>
      <c r="L5532"/>
    </row>
    <row r="5533" spans="1:12" ht="16" x14ac:dyDescent="0.2">
      <c r="A5533"/>
      <c r="B5533"/>
      <c r="C5533"/>
      <c r="D5533"/>
      <c r="E5533"/>
      <c r="F5533"/>
      <c r="G5533"/>
      <c r="H5533"/>
      <c r="I5533"/>
      <c r="J5533"/>
      <c r="K5533"/>
      <c r="L5533"/>
    </row>
    <row r="5534" spans="1:12" ht="16" x14ac:dyDescent="0.2">
      <c r="A5534"/>
      <c r="B5534"/>
      <c r="C5534"/>
      <c r="D5534"/>
      <c r="E5534"/>
      <c r="F5534"/>
      <c r="G5534"/>
      <c r="H5534"/>
      <c r="I5534"/>
      <c r="J5534"/>
      <c r="K5534"/>
      <c r="L5534"/>
    </row>
    <row r="5535" spans="1:12" ht="16" x14ac:dyDescent="0.2">
      <c r="A5535"/>
      <c r="B5535"/>
      <c r="C5535"/>
      <c r="D5535"/>
      <c r="E5535"/>
      <c r="F5535"/>
      <c r="G5535"/>
      <c r="H5535"/>
      <c r="I5535"/>
      <c r="J5535"/>
      <c r="K5535"/>
      <c r="L5535"/>
    </row>
    <row r="5536" spans="1:12" ht="16" x14ac:dyDescent="0.2">
      <c r="A5536"/>
      <c r="B5536"/>
      <c r="C5536"/>
      <c r="D5536"/>
      <c r="E5536"/>
      <c r="F5536"/>
      <c r="G5536"/>
      <c r="H5536"/>
      <c r="I5536"/>
      <c r="J5536"/>
      <c r="K5536"/>
      <c r="L5536"/>
    </row>
    <row r="5537" spans="1:12" ht="16" x14ac:dyDescent="0.2">
      <c r="A5537"/>
      <c r="B5537"/>
      <c r="C5537"/>
      <c r="D5537"/>
      <c r="E5537"/>
      <c r="F5537"/>
      <c r="G5537"/>
      <c r="H5537"/>
      <c r="I5537"/>
      <c r="J5537"/>
      <c r="K5537"/>
      <c r="L5537"/>
    </row>
    <row r="5538" spans="1:12" ht="16" x14ac:dyDescent="0.2">
      <c r="A5538"/>
      <c r="B5538"/>
      <c r="C5538"/>
      <c r="D5538"/>
      <c r="E5538"/>
      <c r="F5538"/>
      <c r="G5538"/>
      <c r="H5538"/>
      <c r="I5538"/>
      <c r="J5538"/>
      <c r="K5538"/>
      <c r="L5538"/>
    </row>
    <row r="5539" spans="1:12" ht="16" x14ac:dyDescent="0.2">
      <c r="A5539"/>
      <c r="B5539"/>
      <c r="C5539"/>
      <c r="D5539"/>
      <c r="E5539"/>
      <c r="F5539"/>
      <c r="G5539"/>
      <c r="H5539"/>
      <c r="I5539"/>
      <c r="J5539"/>
      <c r="K5539"/>
      <c r="L5539"/>
    </row>
    <row r="5540" spans="1:12" ht="16" x14ac:dyDescent="0.2">
      <c r="A5540"/>
      <c r="B5540"/>
      <c r="C5540"/>
      <c r="D5540"/>
      <c r="E5540"/>
      <c r="F5540"/>
      <c r="G5540"/>
      <c r="H5540"/>
      <c r="I5540"/>
      <c r="J5540"/>
      <c r="K5540"/>
      <c r="L5540"/>
    </row>
    <row r="5541" spans="1:12" ht="16" x14ac:dyDescent="0.2">
      <c r="A5541"/>
      <c r="B5541"/>
      <c r="C5541"/>
      <c r="D5541"/>
      <c r="E5541"/>
      <c r="F5541"/>
      <c r="G5541"/>
      <c r="H5541"/>
      <c r="I5541"/>
      <c r="J5541"/>
      <c r="K5541"/>
      <c r="L5541"/>
    </row>
    <row r="5542" spans="1:12" ht="16" x14ac:dyDescent="0.2">
      <c r="A5542"/>
      <c r="B5542"/>
      <c r="C5542"/>
      <c r="D5542"/>
      <c r="E5542"/>
      <c r="F5542"/>
      <c r="G5542"/>
      <c r="H5542"/>
      <c r="I5542"/>
      <c r="J5542"/>
      <c r="K5542"/>
      <c r="L5542"/>
    </row>
    <row r="5543" spans="1:12" ht="16" x14ac:dyDescent="0.2">
      <c r="A5543"/>
      <c r="B5543"/>
      <c r="C5543"/>
      <c r="D5543"/>
      <c r="E5543"/>
      <c r="F5543"/>
      <c r="G5543"/>
      <c r="H5543"/>
      <c r="I5543"/>
      <c r="J5543"/>
      <c r="K5543"/>
      <c r="L5543"/>
    </row>
    <row r="5544" spans="1:12" ht="16" x14ac:dyDescent="0.2">
      <c r="A5544"/>
      <c r="B5544"/>
      <c r="C5544"/>
      <c r="D5544"/>
      <c r="E5544"/>
      <c r="F5544"/>
      <c r="G5544"/>
      <c r="H5544"/>
      <c r="I5544"/>
      <c r="J5544"/>
      <c r="K5544"/>
      <c r="L5544"/>
    </row>
    <row r="5545" spans="1:12" ht="16" x14ac:dyDescent="0.2">
      <c r="A5545"/>
      <c r="B5545"/>
      <c r="C5545"/>
      <c r="D5545"/>
      <c r="E5545"/>
      <c r="F5545"/>
      <c r="G5545"/>
      <c r="H5545"/>
      <c r="I5545"/>
      <c r="J5545"/>
      <c r="K5545"/>
      <c r="L5545"/>
    </row>
    <row r="5546" spans="1:12" ht="16" x14ac:dyDescent="0.2">
      <c r="A5546"/>
      <c r="B5546"/>
      <c r="C5546"/>
      <c r="D5546"/>
      <c r="E5546"/>
      <c r="F5546"/>
      <c r="G5546"/>
      <c r="H5546"/>
      <c r="I5546"/>
      <c r="J5546"/>
      <c r="K5546"/>
      <c r="L5546"/>
    </row>
    <row r="5547" spans="1:12" ht="16" x14ac:dyDescent="0.2">
      <c r="A5547"/>
      <c r="B5547"/>
      <c r="C5547"/>
      <c r="D5547"/>
      <c r="E5547"/>
      <c r="F5547"/>
      <c r="G5547"/>
      <c r="H5547"/>
      <c r="I5547"/>
      <c r="J5547"/>
      <c r="K5547"/>
      <c r="L5547"/>
    </row>
    <row r="5548" spans="1:12" ht="16" x14ac:dyDescent="0.2">
      <c r="A5548"/>
      <c r="B5548"/>
      <c r="C5548"/>
      <c r="D5548"/>
      <c r="E5548"/>
      <c r="F5548"/>
      <c r="G5548"/>
      <c r="H5548"/>
      <c r="I5548"/>
      <c r="J5548"/>
      <c r="K5548"/>
      <c r="L5548"/>
    </row>
    <row r="5549" spans="1:12" ht="16" x14ac:dyDescent="0.2">
      <c r="A5549"/>
      <c r="B5549"/>
      <c r="C5549"/>
      <c r="D5549"/>
      <c r="E5549"/>
      <c r="F5549"/>
      <c r="G5549"/>
      <c r="H5549"/>
      <c r="I5549"/>
      <c r="J5549"/>
      <c r="K5549"/>
      <c r="L5549"/>
    </row>
    <row r="5550" spans="1:12" ht="16" x14ac:dyDescent="0.2">
      <c r="A5550"/>
      <c r="B5550"/>
      <c r="C5550"/>
      <c r="D5550"/>
      <c r="E5550"/>
      <c r="F5550"/>
      <c r="G5550"/>
      <c r="H5550"/>
      <c r="I5550"/>
      <c r="J5550"/>
      <c r="K5550"/>
      <c r="L5550"/>
    </row>
    <row r="5551" spans="1:12" ht="16" x14ac:dyDescent="0.2">
      <c r="A5551"/>
      <c r="B5551"/>
      <c r="C5551"/>
      <c r="D5551"/>
      <c r="E5551"/>
      <c r="F5551"/>
      <c r="G5551"/>
      <c r="H5551"/>
      <c r="I5551"/>
      <c r="J5551"/>
      <c r="K5551"/>
      <c r="L5551"/>
    </row>
    <row r="5552" spans="1:12" ht="16" x14ac:dyDescent="0.2">
      <c r="A5552"/>
      <c r="B5552"/>
      <c r="C5552"/>
      <c r="D5552"/>
      <c r="E5552"/>
      <c r="F5552"/>
      <c r="G5552"/>
      <c r="H5552"/>
      <c r="I5552"/>
      <c r="J5552"/>
      <c r="K5552"/>
      <c r="L5552"/>
    </row>
    <row r="5553" spans="1:12" ht="16" x14ac:dyDescent="0.2">
      <c r="A5553"/>
      <c r="B5553"/>
      <c r="C5553"/>
      <c r="D5553"/>
      <c r="E5553"/>
      <c r="F5553"/>
      <c r="G5553"/>
      <c r="H5553"/>
      <c r="I5553"/>
      <c r="J5553"/>
      <c r="K5553"/>
      <c r="L5553"/>
    </row>
    <row r="5554" spans="1:12" ht="16" x14ac:dyDescent="0.2">
      <c r="A5554"/>
      <c r="B5554"/>
      <c r="C5554"/>
      <c r="D5554"/>
      <c r="E5554"/>
      <c r="F5554"/>
      <c r="G5554"/>
      <c r="H5554"/>
      <c r="I5554"/>
      <c r="J5554"/>
      <c r="K5554"/>
      <c r="L5554"/>
    </row>
    <row r="5555" spans="1:12" ht="16" x14ac:dyDescent="0.2">
      <c r="A5555"/>
      <c r="B5555"/>
      <c r="C5555"/>
      <c r="D5555"/>
      <c r="E5555"/>
      <c r="F5555"/>
      <c r="G5555"/>
      <c r="H5555"/>
      <c r="I5555"/>
      <c r="J5555"/>
      <c r="K5555"/>
      <c r="L5555"/>
    </row>
    <row r="5556" spans="1:12" ht="16" x14ac:dyDescent="0.2">
      <c r="A5556"/>
      <c r="B5556"/>
      <c r="C5556"/>
      <c r="D5556"/>
      <c r="E5556"/>
      <c r="F5556"/>
      <c r="G5556"/>
      <c r="H5556"/>
      <c r="I5556"/>
      <c r="J5556"/>
      <c r="K5556"/>
      <c r="L5556"/>
    </row>
    <row r="5557" spans="1:12" ht="16" x14ac:dyDescent="0.2">
      <c r="A5557"/>
      <c r="B5557"/>
      <c r="C5557"/>
      <c r="D5557"/>
      <c r="E5557"/>
      <c r="F5557"/>
      <c r="G5557"/>
      <c r="H5557"/>
      <c r="I5557"/>
      <c r="J5557"/>
      <c r="K5557"/>
      <c r="L5557"/>
    </row>
    <row r="5558" spans="1:12" ht="16" x14ac:dyDescent="0.2">
      <c r="A5558"/>
      <c r="B5558"/>
      <c r="C5558"/>
      <c r="D5558"/>
      <c r="E5558"/>
      <c r="F5558"/>
      <c r="G5558"/>
      <c r="H5558"/>
      <c r="I5558"/>
      <c r="J5558"/>
      <c r="K5558"/>
      <c r="L5558"/>
    </row>
    <row r="5559" spans="1:12" ht="16" x14ac:dyDescent="0.2">
      <c r="A5559"/>
      <c r="B5559"/>
      <c r="C5559"/>
      <c r="D5559"/>
      <c r="E5559"/>
      <c r="F5559"/>
      <c r="G5559"/>
      <c r="H5559"/>
      <c r="I5559"/>
      <c r="J5559"/>
      <c r="K5559"/>
      <c r="L5559"/>
    </row>
    <row r="5560" spans="1:12" ht="16" x14ac:dyDescent="0.2">
      <c r="A5560"/>
      <c r="B5560"/>
      <c r="C5560"/>
      <c r="D5560"/>
      <c r="E5560"/>
      <c r="F5560"/>
      <c r="G5560"/>
      <c r="H5560"/>
      <c r="I5560"/>
      <c r="J5560"/>
      <c r="K5560"/>
      <c r="L5560"/>
    </row>
    <row r="5561" spans="1:12" ht="16" x14ac:dyDescent="0.2">
      <c r="A5561"/>
      <c r="B5561"/>
      <c r="C5561"/>
      <c r="D5561"/>
      <c r="E5561"/>
      <c r="F5561"/>
      <c r="G5561"/>
      <c r="H5561"/>
      <c r="I5561"/>
      <c r="J5561"/>
      <c r="K5561"/>
      <c r="L5561"/>
    </row>
    <row r="5562" spans="1:12" ht="16" x14ac:dyDescent="0.2">
      <c r="A5562"/>
      <c r="B5562"/>
      <c r="C5562"/>
      <c r="D5562"/>
      <c r="E5562"/>
      <c r="F5562"/>
      <c r="G5562"/>
      <c r="H5562"/>
      <c r="I5562"/>
      <c r="J5562"/>
      <c r="K5562"/>
      <c r="L5562"/>
    </row>
    <row r="5563" spans="1:12" ht="16" x14ac:dyDescent="0.2">
      <c r="A5563"/>
      <c r="B5563"/>
      <c r="C5563"/>
      <c r="D5563"/>
      <c r="E5563"/>
      <c r="F5563"/>
      <c r="G5563"/>
      <c r="H5563"/>
      <c r="I5563"/>
      <c r="J5563"/>
      <c r="K5563"/>
      <c r="L5563"/>
    </row>
    <row r="5564" spans="1:12" ht="16" x14ac:dyDescent="0.2">
      <c r="A5564"/>
      <c r="B5564"/>
      <c r="C5564"/>
      <c r="D5564"/>
      <c r="E5564"/>
      <c r="F5564"/>
      <c r="G5564"/>
      <c r="H5564"/>
      <c r="I5564"/>
      <c r="J5564"/>
      <c r="K5564"/>
      <c r="L5564"/>
    </row>
    <row r="5565" spans="1:12" ht="16" x14ac:dyDescent="0.2">
      <c r="A5565"/>
      <c r="B5565"/>
      <c r="C5565"/>
      <c r="D5565"/>
      <c r="E5565"/>
      <c r="F5565"/>
      <c r="G5565"/>
      <c r="H5565"/>
      <c r="I5565"/>
      <c r="J5565"/>
      <c r="K5565"/>
      <c r="L5565"/>
    </row>
    <row r="5566" spans="1:12" ht="16" x14ac:dyDescent="0.2">
      <c r="A5566"/>
      <c r="B5566"/>
      <c r="C5566"/>
      <c r="D5566"/>
      <c r="E5566"/>
      <c r="F5566"/>
      <c r="G5566"/>
      <c r="H5566"/>
      <c r="I5566"/>
      <c r="J5566"/>
      <c r="K5566"/>
      <c r="L5566"/>
    </row>
    <row r="5567" spans="1:12" ht="16" x14ac:dyDescent="0.2">
      <c r="A5567"/>
      <c r="B5567"/>
      <c r="C5567"/>
      <c r="D5567"/>
      <c r="E5567"/>
      <c r="F5567"/>
      <c r="G5567"/>
      <c r="H5567"/>
      <c r="I5567"/>
      <c r="J5567"/>
      <c r="K5567"/>
      <c r="L5567"/>
    </row>
    <row r="5568" spans="1:12" ht="16" x14ac:dyDescent="0.2">
      <c r="A5568"/>
      <c r="B5568"/>
      <c r="C5568"/>
      <c r="D5568"/>
      <c r="E5568"/>
      <c r="F5568"/>
      <c r="G5568"/>
      <c r="H5568"/>
      <c r="I5568"/>
      <c r="J5568"/>
      <c r="K5568"/>
      <c r="L5568"/>
    </row>
    <row r="5569" spans="1:12" ht="16" x14ac:dyDescent="0.2">
      <c r="A5569"/>
      <c r="B5569"/>
      <c r="C5569"/>
      <c r="D5569"/>
      <c r="E5569"/>
      <c r="F5569"/>
      <c r="G5569"/>
      <c r="H5569"/>
      <c r="I5569"/>
      <c r="J5569"/>
      <c r="K5569"/>
      <c r="L5569"/>
    </row>
    <row r="5570" spans="1:12" ht="16" x14ac:dyDescent="0.2">
      <c r="A5570"/>
      <c r="B5570"/>
      <c r="C5570"/>
      <c r="D5570"/>
      <c r="E5570"/>
      <c r="F5570"/>
      <c r="G5570"/>
      <c r="H5570"/>
      <c r="I5570"/>
      <c r="J5570"/>
      <c r="K5570"/>
      <c r="L5570"/>
    </row>
    <row r="5571" spans="1:12" ht="16" x14ac:dyDescent="0.2">
      <c r="A5571"/>
      <c r="B5571"/>
      <c r="C5571"/>
      <c r="D5571"/>
      <c r="E5571"/>
      <c r="F5571"/>
      <c r="G5571"/>
      <c r="H5571"/>
      <c r="I5571"/>
      <c r="J5571"/>
      <c r="K5571"/>
      <c r="L5571"/>
    </row>
    <row r="5572" spans="1:12" ht="16" x14ac:dyDescent="0.2">
      <c r="A5572"/>
      <c r="B5572"/>
      <c r="C5572"/>
      <c r="D5572"/>
      <c r="E5572"/>
      <c r="F5572"/>
      <c r="G5572"/>
      <c r="H5572"/>
      <c r="I5572"/>
      <c r="J5572"/>
      <c r="K5572"/>
      <c r="L5572"/>
    </row>
    <row r="5573" spans="1:12" ht="16" x14ac:dyDescent="0.2">
      <c r="A5573"/>
      <c r="B5573"/>
      <c r="C5573"/>
      <c r="D5573"/>
      <c r="E5573"/>
      <c r="F5573"/>
      <c r="G5573"/>
      <c r="H5573"/>
      <c r="I5573"/>
      <c r="J5573"/>
      <c r="K5573"/>
      <c r="L5573"/>
    </row>
    <row r="5574" spans="1:12" ht="16" x14ac:dyDescent="0.2">
      <c r="A5574"/>
      <c r="B5574"/>
      <c r="C5574"/>
      <c r="D5574"/>
      <c r="E5574"/>
      <c r="F5574"/>
      <c r="G5574"/>
      <c r="H5574"/>
      <c r="I5574"/>
      <c r="J5574"/>
      <c r="K5574"/>
      <c r="L5574"/>
    </row>
    <row r="5575" spans="1:12" ht="16" x14ac:dyDescent="0.2">
      <c r="A5575"/>
      <c r="B5575"/>
      <c r="C5575"/>
      <c r="D5575"/>
      <c r="E5575"/>
      <c r="F5575"/>
      <c r="G5575"/>
      <c r="H5575"/>
      <c r="I5575"/>
      <c r="J5575"/>
      <c r="K5575"/>
      <c r="L5575"/>
    </row>
    <row r="5576" spans="1:12" ht="16" x14ac:dyDescent="0.2">
      <c r="A5576"/>
      <c r="B5576"/>
      <c r="C5576"/>
      <c r="D5576"/>
      <c r="E5576"/>
      <c r="F5576"/>
      <c r="G5576"/>
      <c r="H5576"/>
      <c r="I5576"/>
      <c r="J5576"/>
      <c r="K5576"/>
      <c r="L5576"/>
    </row>
    <row r="5577" spans="1:12" ht="16" x14ac:dyDescent="0.2">
      <c r="A5577"/>
      <c r="B5577"/>
      <c r="C5577"/>
      <c r="D5577"/>
      <c r="E5577"/>
      <c r="F5577"/>
      <c r="G5577"/>
      <c r="H5577"/>
      <c r="I5577"/>
      <c r="J5577"/>
      <c r="K5577"/>
      <c r="L5577"/>
    </row>
    <row r="5578" spans="1:12" ht="16" x14ac:dyDescent="0.2">
      <c r="A5578"/>
      <c r="B5578"/>
      <c r="C5578"/>
      <c r="D5578"/>
      <c r="E5578"/>
      <c r="F5578"/>
      <c r="G5578"/>
      <c r="H5578"/>
      <c r="I5578"/>
      <c r="J5578"/>
      <c r="K5578"/>
      <c r="L5578"/>
    </row>
    <row r="5579" spans="1:12" ht="16" x14ac:dyDescent="0.2">
      <c r="A5579"/>
      <c r="B5579"/>
      <c r="C5579"/>
      <c r="D5579"/>
      <c r="E5579"/>
      <c r="F5579"/>
      <c r="G5579"/>
      <c r="H5579"/>
      <c r="I5579"/>
      <c r="J5579"/>
      <c r="K5579"/>
      <c r="L5579"/>
    </row>
    <row r="5580" spans="1:12" ht="16" x14ac:dyDescent="0.2">
      <c r="A5580"/>
      <c r="B5580"/>
      <c r="C5580"/>
      <c r="D5580"/>
      <c r="E5580"/>
      <c r="F5580"/>
      <c r="G5580"/>
      <c r="H5580"/>
      <c r="I5580"/>
      <c r="J5580"/>
      <c r="K5580"/>
      <c r="L5580"/>
    </row>
    <row r="5581" spans="1:12" ht="16" x14ac:dyDescent="0.2">
      <c r="A5581"/>
      <c r="B5581"/>
      <c r="C5581"/>
      <c r="D5581"/>
      <c r="E5581"/>
      <c r="F5581"/>
      <c r="G5581"/>
      <c r="H5581"/>
      <c r="I5581"/>
      <c r="J5581"/>
      <c r="K5581"/>
      <c r="L5581"/>
    </row>
    <row r="5582" spans="1:12" ht="16" x14ac:dyDescent="0.2">
      <c r="A5582"/>
      <c r="B5582"/>
      <c r="C5582"/>
      <c r="D5582"/>
      <c r="E5582"/>
      <c r="F5582"/>
      <c r="G5582"/>
      <c r="H5582"/>
      <c r="I5582"/>
      <c r="J5582"/>
      <c r="K5582"/>
      <c r="L5582"/>
    </row>
    <row r="5583" spans="1:12" ht="16" x14ac:dyDescent="0.2">
      <c r="A5583"/>
      <c r="B5583"/>
      <c r="C5583"/>
      <c r="D5583"/>
      <c r="E5583"/>
      <c r="F5583"/>
      <c r="G5583"/>
      <c r="H5583"/>
      <c r="I5583"/>
      <c r="J5583"/>
      <c r="K5583"/>
      <c r="L5583"/>
    </row>
    <row r="5584" spans="1:12" ht="16" x14ac:dyDescent="0.2">
      <c r="A5584"/>
      <c r="B5584"/>
      <c r="C5584"/>
      <c r="D5584"/>
      <c r="E5584"/>
      <c r="F5584"/>
      <c r="G5584"/>
      <c r="H5584"/>
      <c r="I5584"/>
      <c r="J5584"/>
      <c r="K5584"/>
      <c r="L5584"/>
    </row>
    <row r="5585" spans="1:12" ht="16" x14ac:dyDescent="0.2">
      <c r="A5585"/>
      <c r="B5585"/>
      <c r="C5585"/>
      <c r="D5585"/>
      <c r="E5585"/>
      <c r="F5585"/>
      <c r="G5585"/>
      <c r="H5585"/>
      <c r="I5585"/>
      <c r="J5585"/>
      <c r="K5585"/>
      <c r="L5585"/>
    </row>
    <row r="5586" spans="1:12" ht="16" x14ac:dyDescent="0.2">
      <c r="A5586"/>
      <c r="B5586"/>
      <c r="C5586"/>
      <c r="D5586"/>
      <c r="E5586"/>
      <c r="F5586"/>
      <c r="G5586"/>
      <c r="H5586"/>
      <c r="I5586"/>
      <c r="J5586"/>
      <c r="K5586"/>
      <c r="L5586"/>
    </row>
    <row r="5587" spans="1:12" ht="16" x14ac:dyDescent="0.2">
      <c r="A5587"/>
      <c r="B5587"/>
      <c r="C5587"/>
      <c r="D5587"/>
      <c r="E5587"/>
      <c r="F5587"/>
      <c r="G5587"/>
      <c r="H5587"/>
      <c r="I5587"/>
      <c r="J5587"/>
      <c r="K5587"/>
      <c r="L5587"/>
    </row>
    <row r="5588" spans="1:12" ht="16" x14ac:dyDescent="0.2">
      <c r="A5588"/>
      <c r="B5588"/>
      <c r="C5588"/>
      <c r="D5588"/>
      <c r="E5588"/>
      <c r="F5588"/>
      <c r="G5588"/>
      <c r="H5588"/>
      <c r="I5588"/>
      <c r="J5588"/>
      <c r="K5588"/>
      <c r="L5588"/>
    </row>
    <row r="5589" spans="1:12" ht="16" x14ac:dyDescent="0.2">
      <c r="A5589"/>
      <c r="B5589"/>
      <c r="C5589"/>
      <c r="D5589"/>
      <c r="E5589"/>
      <c r="F5589"/>
      <c r="G5589"/>
      <c r="H5589"/>
      <c r="I5589"/>
      <c r="J5589"/>
      <c r="K5589"/>
      <c r="L5589"/>
    </row>
    <row r="5590" spans="1:12" ht="16" x14ac:dyDescent="0.2">
      <c r="A5590"/>
      <c r="B5590"/>
      <c r="C5590"/>
      <c r="D5590"/>
      <c r="E5590"/>
      <c r="F5590"/>
      <c r="G5590"/>
      <c r="H5590"/>
      <c r="I5590"/>
      <c r="J5590"/>
      <c r="K5590"/>
      <c r="L5590"/>
    </row>
    <row r="5591" spans="1:12" ht="16" x14ac:dyDescent="0.2">
      <c r="A5591"/>
      <c r="B5591"/>
      <c r="C5591"/>
      <c r="D5591"/>
      <c r="E5591"/>
      <c r="F5591"/>
      <c r="G5591"/>
      <c r="H5591"/>
      <c r="I5591"/>
      <c r="J5591"/>
      <c r="K5591"/>
      <c r="L5591"/>
    </row>
    <row r="5592" spans="1:12" ht="16" x14ac:dyDescent="0.2">
      <c r="A5592"/>
      <c r="B5592"/>
      <c r="C5592"/>
      <c r="D5592"/>
      <c r="E5592"/>
      <c r="F5592"/>
      <c r="G5592"/>
      <c r="H5592"/>
      <c r="I5592"/>
      <c r="J5592"/>
      <c r="K5592"/>
      <c r="L5592"/>
    </row>
    <row r="5593" spans="1:12" ht="16" x14ac:dyDescent="0.2">
      <c r="A5593"/>
      <c r="B5593"/>
      <c r="C5593"/>
      <c r="D5593"/>
      <c r="E5593"/>
      <c r="F5593"/>
      <c r="G5593"/>
      <c r="H5593"/>
      <c r="I5593"/>
      <c r="J5593"/>
      <c r="K5593"/>
      <c r="L5593"/>
    </row>
    <row r="5594" spans="1:12" ht="16" x14ac:dyDescent="0.2">
      <c r="A5594"/>
      <c r="B5594"/>
      <c r="C5594"/>
      <c r="D5594"/>
      <c r="E5594"/>
      <c r="F5594"/>
      <c r="G5594"/>
      <c r="H5594"/>
      <c r="I5594"/>
      <c r="J5594"/>
      <c r="K5594"/>
      <c r="L5594"/>
    </row>
    <row r="5595" spans="1:12" ht="16" x14ac:dyDescent="0.2">
      <c r="A5595"/>
      <c r="B5595"/>
      <c r="C5595"/>
      <c r="D5595"/>
      <c r="E5595"/>
      <c r="F5595"/>
      <c r="G5595"/>
      <c r="H5595"/>
      <c r="I5595"/>
      <c r="J5595"/>
      <c r="K5595"/>
      <c r="L5595"/>
    </row>
    <row r="5596" spans="1:12" ht="16" x14ac:dyDescent="0.2">
      <c r="A5596"/>
      <c r="B5596"/>
      <c r="C5596"/>
      <c r="D5596"/>
      <c r="E5596"/>
      <c r="F5596"/>
      <c r="G5596"/>
      <c r="H5596"/>
      <c r="I5596"/>
      <c r="J5596"/>
      <c r="K5596"/>
      <c r="L5596"/>
    </row>
    <row r="5597" spans="1:12" ht="16" x14ac:dyDescent="0.2">
      <c r="A5597"/>
      <c r="B5597"/>
      <c r="C5597"/>
      <c r="D5597"/>
      <c r="E5597"/>
      <c r="F5597"/>
      <c r="G5597"/>
      <c r="H5597"/>
      <c r="I5597"/>
      <c r="J5597"/>
      <c r="K5597"/>
      <c r="L5597"/>
    </row>
    <row r="5598" spans="1:12" ht="16" x14ac:dyDescent="0.2">
      <c r="A5598"/>
      <c r="B5598"/>
      <c r="C5598"/>
      <c r="D5598"/>
      <c r="E5598"/>
      <c r="F5598"/>
      <c r="G5598"/>
      <c r="H5598"/>
      <c r="I5598"/>
      <c r="J5598"/>
      <c r="K5598"/>
      <c r="L5598"/>
    </row>
    <row r="5599" spans="1:12" ht="16" x14ac:dyDescent="0.2">
      <c r="A5599"/>
      <c r="B5599"/>
      <c r="C5599"/>
      <c r="D5599"/>
      <c r="E5599"/>
      <c r="F5599"/>
      <c r="G5599"/>
      <c r="H5599"/>
      <c r="I5599"/>
      <c r="J5599"/>
      <c r="K5599"/>
      <c r="L5599"/>
    </row>
    <row r="5600" spans="1:12" ht="16" x14ac:dyDescent="0.2">
      <c r="A5600"/>
      <c r="B5600"/>
      <c r="C5600"/>
      <c r="D5600"/>
      <c r="E5600"/>
      <c r="F5600"/>
      <c r="G5600"/>
      <c r="H5600"/>
      <c r="I5600"/>
      <c r="J5600"/>
      <c r="K5600"/>
      <c r="L5600"/>
    </row>
    <row r="5601" spans="1:12" ht="16" x14ac:dyDescent="0.2">
      <c r="A5601"/>
      <c r="B5601"/>
      <c r="C5601"/>
      <c r="D5601"/>
      <c r="E5601"/>
      <c r="F5601"/>
      <c r="G5601"/>
      <c r="H5601"/>
      <c r="I5601"/>
      <c r="J5601"/>
      <c r="K5601"/>
      <c r="L5601"/>
    </row>
    <row r="5602" spans="1:12" ht="16" x14ac:dyDescent="0.2">
      <c r="A5602"/>
      <c r="B5602"/>
      <c r="C5602"/>
      <c r="D5602"/>
      <c r="E5602"/>
      <c r="F5602"/>
      <c r="G5602"/>
      <c r="H5602"/>
      <c r="I5602"/>
      <c r="J5602"/>
      <c r="K5602"/>
      <c r="L5602"/>
    </row>
    <row r="5603" spans="1:12" ht="16" x14ac:dyDescent="0.2">
      <c r="A5603"/>
      <c r="B5603"/>
      <c r="C5603"/>
      <c r="D5603"/>
      <c r="E5603"/>
      <c r="F5603"/>
      <c r="G5603"/>
      <c r="H5603"/>
      <c r="I5603"/>
      <c r="J5603"/>
      <c r="K5603"/>
      <c r="L5603"/>
    </row>
    <row r="5604" spans="1:12" ht="16" x14ac:dyDescent="0.2">
      <c r="A5604"/>
      <c r="B5604"/>
      <c r="C5604"/>
      <c r="D5604"/>
      <c r="E5604"/>
      <c r="F5604"/>
      <c r="G5604"/>
      <c r="H5604"/>
      <c r="I5604"/>
      <c r="J5604"/>
      <c r="K5604"/>
      <c r="L5604"/>
    </row>
    <row r="5605" spans="1:12" ht="16" x14ac:dyDescent="0.2">
      <c r="A5605"/>
      <c r="B5605"/>
      <c r="C5605"/>
      <c r="D5605"/>
      <c r="E5605"/>
      <c r="F5605"/>
      <c r="G5605"/>
      <c r="H5605"/>
      <c r="I5605"/>
      <c r="J5605"/>
      <c r="K5605"/>
      <c r="L5605"/>
    </row>
    <row r="5606" spans="1:12" ht="16" x14ac:dyDescent="0.2">
      <c r="A5606"/>
      <c r="B5606"/>
      <c r="C5606"/>
      <c r="D5606"/>
      <c r="E5606"/>
      <c r="F5606"/>
      <c r="G5606"/>
      <c r="H5606"/>
      <c r="I5606"/>
      <c r="J5606"/>
      <c r="K5606"/>
      <c r="L5606"/>
    </row>
    <row r="5607" spans="1:12" ht="16" x14ac:dyDescent="0.2">
      <c r="A5607"/>
      <c r="B5607"/>
      <c r="C5607"/>
      <c r="D5607"/>
      <c r="E5607"/>
      <c r="F5607"/>
      <c r="G5607"/>
      <c r="H5607"/>
      <c r="I5607"/>
      <c r="J5607"/>
      <c r="K5607"/>
      <c r="L5607"/>
    </row>
    <row r="5608" spans="1:12" ht="16" x14ac:dyDescent="0.2">
      <c r="A5608"/>
      <c r="B5608"/>
      <c r="C5608"/>
      <c r="D5608"/>
      <c r="E5608"/>
      <c r="F5608"/>
      <c r="G5608"/>
      <c r="H5608"/>
      <c r="I5608"/>
      <c r="J5608"/>
      <c r="K5608"/>
      <c r="L5608"/>
    </row>
    <row r="5609" spans="1:12" ht="16" x14ac:dyDescent="0.2">
      <c r="A5609"/>
      <c r="B5609"/>
      <c r="C5609"/>
      <c r="D5609"/>
      <c r="E5609"/>
      <c r="F5609"/>
      <c r="G5609"/>
      <c r="H5609"/>
      <c r="I5609"/>
      <c r="J5609"/>
      <c r="K5609"/>
      <c r="L5609"/>
    </row>
    <row r="5610" spans="1:12" ht="16" x14ac:dyDescent="0.2">
      <c r="A5610"/>
      <c r="B5610"/>
      <c r="C5610"/>
      <c r="D5610"/>
      <c r="E5610"/>
      <c r="F5610"/>
      <c r="G5610"/>
      <c r="H5610"/>
      <c r="I5610"/>
      <c r="J5610"/>
      <c r="K5610"/>
      <c r="L5610"/>
    </row>
    <row r="5611" spans="1:12" ht="16" x14ac:dyDescent="0.2">
      <c r="A5611"/>
      <c r="B5611"/>
      <c r="C5611"/>
      <c r="D5611"/>
      <c r="E5611"/>
      <c r="F5611"/>
      <c r="G5611"/>
      <c r="H5611"/>
      <c r="I5611"/>
      <c r="J5611"/>
      <c r="K5611"/>
      <c r="L5611"/>
    </row>
    <row r="5612" spans="1:12" ht="16" x14ac:dyDescent="0.2">
      <c r="A5612"/>
      <c r="B5612"/>
      <c r="C5612"/>
      <c r="D5612"/>
      <c r="E5612"/>
      <c r="F5612"/>
      <c r="G5612"/>
      <c r="H5612"/>
      <c r="I5612"/>
      <c r="J5612"/>
      <c r="K5612"/>
      <c r="L5612"/>
    </row>
    <row r="5613" spans="1:12" ht="16" x14ac:dyDescent="0.2">
      <c r="A5613"/>
      <c r="B5613"/>
      <c r="C5613"/>
      <c r="D5613"/>
      <c r="E5613"/>
      <c r="F5613"/>
      <c r="G5613"/>
      <c r="H5613"/>
      <c r="I5613"/>
      <c r="J5613"/>
      <c r="K5613"/>
      <c r="L5613"/>
    </row>
    <row r="5614" spans="1:12" ht="16" x14ac:dyDescent="0.2">
      <c r="A5614"/>
      <c r="B5614"/>
      <c r="C5614"/>
      <c r="D5614"/>
      <c r="E5614"/>
      <c r="F5614"/>
      <c r="G5614"/>
      <c r="H5614"/>
      <c r="I5614"/>
      <c r="J5614"/>
      <c r="K5614"/>
      <c r="L5614"/>
    </row>
    <row r="5615" spans="1:12" ht="16" x14ac:dyDescent="0.2">
      <c r="A5615"/>
      <c r="B5615"/>
      <c r="C5615"/>
      <c r="D5615"/>
      <c r="E5615"/>
      <c r="F5615"/>
      <c r="G5615"/>
      <c r="H5615"/>
      <c r="I5615"/>
      <c r="J5615"/>
      <c r="K5615"/>
      <c r="L5615"/>
    </row>
    <row r="5616" spans="1:12" ht="16" x14ac:dyDescent="0.2">
      <c r="A5616"/>
      <c r="B5616"/>
      <c r="C5616"/>
      <c r="D5616"/>
      <c r="E5616"/>
      <c r="F5616"/>
      <c r="G5616"/>
      <c r="H5616"/>
      <c r="I5616"/>
      <c r="J5616"/>
      <c r="K5616"/>
      <c r="L5616"/>
    </row>
    <row r="5617" spans="1:12" ht="16" x14ac:dyDescent="0.2">
      <c r="A5617"/>
      <c r="B5617"/>
      <c r="C5617"/>
      <c r="D5617"/>
      <c r="E5617"/>
      <c r="F5617"/>
      <c r="G5617"/>
      <c r="H5617"/>
      <c r="I5617"/>
      <c r="J5617"/>
      <c r="K5617"/>
      <c r="L5617"/>
    </row>
    <row r="5618" spans="1:12" ht="16" x14ac:dyDescent="0.2">
      <c r="A5618"/>
      <c r="B5618"/>
      <c r="C5618"/>
      <c r="D5618"/>
      <c r="E5618"/>
      <c r="F5618"/>
      <c r="G5618"/>
      <c r="H5618"/>
      <c r="I5618"/>
      <c r="J5618"/>
      <c r="K5618"/>
      <c r="L5618"/>
    </row>
    <row r="5619" spans="1:12" ht="16" x14ac:dyDescent="0.2">
      <c r="A5619"/>
      <c r="B5619"/>
      <c r="C5619"/>
      <c r="D5619"/>
      <c r="E5619"/>
      <c r="F5619"/>
      <c r="G5619"/>
      <c r="H5619"/>
      <c r="I5619"/>
      <c r="J5619"/>
      <c r="K5619"/>
      <c r="L5619"/>
    </row>
    <row r="5620" spans="1:12" ht="16" x14ac:dyDescent="0.2">
      <c r="A5620"/>
      <c r="B5620"/>
      <c r="C5620"/>
      <c r="D5620"/>
      <c r="E5620"/>
      <c r="F5620"/>
      <c r="G5620"/>
      <c r="H5620"/>
      <c r="I5620"/>
      <c r="J5620"/>
      <c r="K5620"/>
      <c r="L5620"/>
    </row>
    <row r="5621" spans="1:12" ht="16" x14ac:dyDescent="0.2">
      <c r="A5621"/>
      <c r="B5621"/>
      <c r="C5621"/>
      <c r="D5621"/>
      <c r="E5621"/>
      <c r="F5621"/>
      <c r="G5621"/>
      <c r="H5621"/>
      <c r="I5621"/>
      <c r="J5621"/>
      <c r="K5621"/>
      <c r="L5621"/>
    </row>
    <row r="5622" spans="1:12" ht="16" x14ac:dyDescent="0.2">
      <c r="A5622"/>
      <c r="B5622"/>
      <c r="C5622"/>
      <c r="D5622"/>
      <c r="E5622"/>
      <c r="F5622"/>
      <c r="G5622"/>
      <c r="H5622"/>
      <c r="I5622"/>
      <c r="J5622"/>
      <c r="K5622"/>
      <c r="L5622"/>
    </row>
    <row r="5623" spans="1:12" ht="16" x14ac:dyDescent="0.2">
      <c r="A5623"/>
      <c r="B5623"/>
      <c r="C5623"/>
      <c r="D5623"/>
      <c r="E5623"/>
      <c r="F5623"/>
      <c r="G5623"/>
      <c r="H5623"/>
      <c r="I5623"/>
      <c r="J5623"/>
      <c r="K5623"/>
      <c r="L5623"/>
    </row>
    <row r="5624" spans="1:12" ht="16" x14ac:dyDescent="0.2">
      <c r="A5624"/>
      <c r="B5624"/>
      <c r="C5624"/>
      <c r="D5624"/>
      <c r="E5624"/>
      <c r="F5624"/>
      <c r="G5624"/>
      <c r="H5624"/>
      <c r="I5624"/>
      <c r="J5624"/>
      <c r="K5624"/>
      <c r="L5624"/>
    </row>
    <row r="5625" spans="1:12" ht="16" x14ac:dyDescent="0.2">
      <c r="A5625"/>
      <c r="B5625"/>
      <c r="C5625"/>
      <c r="D5625"/>
      <c r="E5625"/>
      <c r="F5625"/>
      <c r="G5625"/>
      <c r="H5625"/>
      <c r="I5625"/>
      <c r="J5625"/>
      <c r="K5625"/>
      <c r="L5625"/>
    </row>
    <row r="5626" spans="1:12" ht="16" x14ac:dyDescent="0.2">
      <c r="A5626"/>
      <c r="B5626"/>
      <c r="C5626"/>
      <c r="D5626"/>
      <c r="E5626"/>
      <c r="F5626"/>
      <c r="G5626"/>
      <c r="H5626"/>
      <c r="I5626"/>
      <c r="J5626"/>
      <c r="K5626"/>
      <c r="L5626"/>
    </row>
    <row r="5627" spans="1:12" ht="16" x14ac:dyDescent="0.2">
      <c r="A5627"/>
      <c r="B5627"/>
      <c r="C5627"/>
      <c r="D5627"/>
      <c r="E5627"/>
      <c r="F5627"/>
      <c r="G5627"/>
      <c r="H5627"/>
      <c r="I5627"/>
      <c r="J5627"/>
      <c r="K5627"/>
      <c r="L5627"/>
    </row>
    <row r="5628" spans="1:12" ht="16" x14ac:dyDescent="0.2">
      <c r="A5628"/>
      <c r="B5628"/>
      <c r="C5628"/>
      <c r="D5628"/>
      <c r="E5628"/>
      <c r="F5628"/>
      <c r="G5628"/>
      <c r="H5628"/>
      <c r="I5628"/>
      <c r="J5628"/>
      <c r="K5628"/>
      <c r="L5628"/>
    </row>
    <row r="5629" spans="1:12" ht="16" x14ac:dyDescent="0.2">
      <c r="A5629"/>
      <c r="B5629"/>
      <c r="C5629"/>
      <c r="D5629"/>
      <c r="E5629"/>
      <c r="F5629"/>
      <c r="G5629"/>
      <c r="H5629"/>
      <c r="I5629"/>
      <c r="J5629"/>
      <c r="K5629"/>
      <c r="L5629"/>
    </row>
    <row r="5630" spans="1:12" ht="16" x14ac:dyDescent="0.2">
      <c r="A5630"/>
      <c r="B5630"/>
      <c r="C5630"/>
      <c r="D5630"/>
      <c r="E5630"/>
      <c r="F5630"/>
      <c r="G5630"/>
      <c r="H5630"/>
      <c r="I5630"/>
      <c r="J5630"/>
      <c r="K5630"/>
      <c r="L5630"/>
    </row>
    <row r="5631" spans="1:12" ht="16" x14ac:dyDescent="0.2">
      <c r="A5631"/>
      <c r="B5631"/>
      <c r="C5631"/>
      <c r="D5631"/>
      <c r="E5631"/>
      <c r="F5631"/>
      <c r="G5631"/>
      <c r="H5631"/>
      <c r="I5631"/>
      <c r="J5631"/>
      <c r="K5631"/>
      <c r="L5631"/>
    </row>
    <row r="5632" spans="1:12" ht="16" x14ac:dyDescent="0.2">
      <c r="A5632"/>
      <c r="B5632"/>
      <c r="C5632"/>
      <c r="D5632"/>
      <c r="E5632"/>
      <c r="F5632"/>
      <c r="G5632"/>
      <c r="H5632"/>
      <c r="I5632"/>
      <c r="J5632"/>
      <c r="K5632"/>
      <c r="L5632"/>
    </row>
    <row r="5633" spans="1:12" ht="16" x14ac:dyDescent="0.2">
      <c r="A5633"/>
      <c r="B5633"/>
      <c r="C5633"/>
      <c r="D5633"/>
      <c r="E5633"/>
      <c r="F5633"/>
      <c r="G5633"/>
      <c r="H5633"/>
      <c r="I5633"/>
      <c r="J5633"/>
      <c r="K5633"/>
      <c r="L5633"/>
    </row>
    <row r="5634" spans="1:12" ht="16" x14ac:dyDescent="0.2">
      <c r="A5634"/>
      <c r="B5634"/>
      <c r="C5634"/>
      <c r="D5634"/>
      <c r="E5634"/>
      <c r="F5634"/>
      <c r="G5634"/>
      <c r="H5634"/>
      <c r="I5634"/>
      <c r="J5634"/>
      <c r="K5634"/>
      <c r="L5634"/>
    </row>
    <row r="5635" spans="1:12" ht="16" x14ac:dyDescent="0.2">
      <c r="A5635"/>
      <c r="B5635"/>
      <c r="C5635"/>
      <c r="D5635"/>
      <c r="E5635"/>
      <c r="F5635"/>
      <c r="G5635"/>
      <c r="H5635"/>
      <c r="I5635"/>
      <c r="J5635"/>
      <c r="K5635"/>
      <c r="L5635"/>
    </row>
    <row r="5636" spans="1:12" ht="16" x14ac:dyDescent="0.2">
      <c r="A5636"/>
      <c r="B5636"/>
      <c r="C5636"/>
      <c r="D5636"/>
      <c r="E5636"/>
      <c r="F5636"/>
      <c r="G5636"/>
      <c r="H5636"/>
      <c r="I5636"/>
      <c r="J5636"/>
      <c r="K5636"/>
      <c r="L5636"/>
    </row>
    <row r="5637" spans="1:12" ht="16" x14ac:dyDescent="0.2">
      <c r="A5637"/>
      <c r="B5637"/>
      <c r="C5637"/>
      <c r="D5637"/>
      <c r="E5637"/>
      <c r="F5637"/>
      <c r="G5637"/>
      <c r="H5637"/>
      <c r="I5637"/>
      <c r="J5637"/>
      <c r="K5637"/>
      <c r="L5637"/>
    </row>
    <row r="5638" spans="1:12" ht="16" x14ac:dyDescent="0.2">
      <c r="A5638"/>
      <c r="B5638"/>
      <c r="C5638"/>
      <c r="D5638"/>
      <c r="E5638"/>
      <c r="F5638"/>
      <c r="G5638"/>
      <c r="H5638"/>
      <c r="I5638"/>
      <c r="J5638"/>
      <c r="K5638"/>
      <c r="L5638"/>
    </row>
    <row r="5639" spans="1:12" ht="16" x14ac:dyDescent="0.2">
      <c r="A5639"/>
      <c r="B5639"/>
      <c r="C5639"/>
      <c r="D5639"/>
      <c r="E5639"/>
      <c r="F5639"/>
      <c r="G5639"/>
      <c r="H5639"/>
      <c r="I5639"/>
      <c r="J5639"/>
      <c r="K5639"/>
      <c r="L5639"/>
    </row>
    <row r="5640" spans="1:12" ht="16" x14ac:dyDescent="0.2">
      <c r="A5640"/>
      <c r="B5640"/>
      <c r="C5640"/>
      <c r="D5640"/>
      <c r="E5640"/>
      <c r="F5640"/>
      <c r="G5640"/>
      <c r="H5640"/>
      <c r="I5640"/>
      <c r="J5640"/>
      <c r="K5640"/>
      <c r="L5640"/>
    </row>
    <row r="5641" spans="1:12" ht="16" x14ac:dyDescent="0.2">
      <c r="A5641"/>
      <c r="B5641"/>
      <c r="C5641"/>
      <c r="D5641"/>
      <c r="E5641"/>
      <c r="F5641"/>
      <c r="G5641"/>
      <c r="H5641"/>
      <c r="I5641"/>
      <c r="J5641"/>
      <c r="K5641"/>
      <c r="L5641"/>
    </row>
    <row r="5642" spans="1:12" ht="16" x14ac:dyDescent="0.2">
      <c r="A5642"/>
      <c r="B5642"/>
      <c r="C5642"/>
      <c r="D5642"/>
      <c r="E5642"/>
      <c r="F5642"/>
      <c r="G5642"/>
      <c r="H5642"/>
      <c r="I5642"/>
      <c r="J5642"/>
      <c r="K5642"/>
      <c r="L5642"/>
    </row>
    <row r="5643" spans="1:12" ht="16" x14ac:dyDescent="0.2">
      <c r="A5643"/>
      <c r="B5643"/>
      <c r="C5643"/>
      <c r="D5643"/>
      <c r="E5643"/>
      <c r="F5643"/>
      <c r="G5643"/>
      <c r="H5643"/>
      <c r="I5643"/>
      <c r="J5643"/>
      <c r="K5643"/>
      <c r="L5643"/>
    </row>
    <row r="5644" spans="1:12" ht="16" x14ac:dyDescent="0.2">
      <c r="A5644"/>
      <c r="B5644"/>
      <c r="C5644"/>
      <c r="D5644"/>
      <c r="E5644"/>
      <c r="F5644"/>
      <c r="G5644"/>
      <c r="H5644"/>
      <c r="I5644"/>
      <c r="J5644"/>
      <c r="K5644"/>
      <c r="L5644"/>
    </row>
    <row r="5645" spans="1:12" ht="16" x14ac:dyDescent="0.2">
      <c r="A5645"/>
      <c r="B5645"/>
      <c r="C5645"/>
      <c r="D5645"/>
      <c r="E5645"/>
      <c r="F5645"/>
      <c r="G5645"/>
      <c r="H5645"/>
      <c r="I5645"/>
      <c r="J5645"/>
      <c r="K5645"/>
      <c r="L5645"/>
    </row>
    <row r="5646" spans="1:12" ht="16" x14ac:dyDescent="0.2">
      <c r="A5646"/>
      <c r="B5646"/>
      <c r="C5646"/>
      <c r="D5646"/>
      <c r="E5646"/>
      <c r="F5646"/>
      <c r="G5646"/>
      <c r="H5646"/>
      <c r="I5646"/>
      <c r="J5646"/>
      <c r="K5646"/>
      <c r="L5646"/>
    </row>
    <row r="5647" spans="1:12" ht="16" x14ac:dyDescent="0.2">
      <c r="A5647"/>
      <c r="B5647"/>
      <c r="C5647"/>
      <c r="D5647"/>
      <c r="E5647"/>
      <c r="F5647"/>
      <c r="G5647"/>
      <c r="H5647"/>
      <c r="I5647"/>
      <c r="J5647"/>
      <c r="K5647"/>
      <c r="L5647"/>
    </row>
    <row r="5648" spans="1:12" ht="16" x14ac:dyDescent="0.2">
      <c r="A5648"/>
      <c r="B5648"/>
      <c r="C5648"/>
      <c r="D5648"/>
      <c r="E5648"/>
      <c r="F5648"/>
      <c r="G5648"/>
      <c r="H5648"/>
      <c r="I5648"/>
      <c r="J5648"/>
      <c r="K5648"/>
      <c r="L5648"/>
    </row>
    <row r="5649" spans="1:12" ht="16" x14ac:dyDescent="0.2">
      <c r="A5649"/>
      <c r="B5649"/>
      <c r="C5649"/>
      <c r="D5649"/>
      <c r="E5649"/>
      <c r="F5649"/>
      <c r="G5649"/>
      <c r="H5649"/>
      <c r="I5649"/>
      <c r="J5649"/>
      <c r="K5649"/>
      <c r="L5649"/>
    </row>
    <row r="5650" spans="1:12" ht="16" x14ac:dyDescent="0.2">
      <c r="A5650"/>
      <c r="B5650"/>
      <c r="C5650"/>
      <c r="D5650"/>
      <c r="E5650"/>
      <c r="F5650"/>
      <c r="G5650"/>
      <c r="H5650"/>
      <c r="I5650"/>
      <c r="J5650"/>
      <c r="K5650"/>
      <c r="L5650"/>
    </row>
    <row r="5651" spans="1:12" ht="16" x14ac:dyDescent="0.2">
      <c r="A5651"/>
      <c r="B5651"/>
      <c r="C5651"/>
      <c r="D5651"/>
      <c r="E5651"/>
      <c r="F5651"/>
      <c r="G5651"/>
      <c r="H5651"/>
      <c r="I5651"/>
      <c r="J5651"/>
      <c r="K5651"/>
      <c r="L5651"/>
    </row>
    <row r="5652" spans="1:12" ht="16" x14ac:dyDescent="0.2">
      <c r="A5652"/>
      <c r="B5652"/>
      <c r="C5652"/>
      <c r="D5652"/>
      <c r="E5652"/>
      <c r="F5652"/>
      <c r="G5652"/>
      <c r="H5652"/>
      <c r="I5652"/>
      <c r="J5652"/>
      <c r="K5652"/>
      <c r="L5652"/>
    </row>
    <row r="5653" spans="1:12" ht="16" x14ac:dyDescent="0.2">
      <c r="A5653"/>
      <c r="B5653"/>
      <c r="C5653"/>
      <c r="D5653"/>
      <c r="E5653"/>
      <c r="F5653"/>
      <c r="G5653"/>
      <c r="H5653"/>
      <c r="I5653"/>
      <c r="J5653"/>
      <c r="K5653"/>
      <c r="L5653"/>
    </row>
    <row r="5654" spans="1:12" ht="16" x14ac:dyDescent="0.2">
      <c r="A5654"/>
      <c r="B5654"/>
      <c r="C5654"/>
      <c r="D5654"/>
      <c r="E5654"/>
      <c r="F5654"/>
      <c r="G5654"/>
      <c r="H5654"/>
      <c r="I5654"/>
      <c r="J5654"/>
      <c r="K5654"/>
      <c r="L5654"/>
    </row>
    <row r="5655" spans="1:12" ht="16" x14ac:dyDescent="0.2">
      <c r="A5655"/>
      <c r="B5655"/>
      <c r="C5655"/>
      <c r="D5655"/>
      <c r="E5655"/>
      <c r="F5655"/>
      <c r="G5655"/>
      <c r="H5655"/>
      <c r="I5655"/>
      <c r="J5655"/>
      <c r="K5655"/>
      <c r="L5655"/>
    </row>
    <row r="5656" spans="1:12" ht="16" x14ac:dyDescent="0.2">
      <c r="A5656"/>
      <c r="B5656"/>
      <c r="C5656"/>
      <c r="D5656"/>
      <c r="E5656"/>
      <c r="F5656"/>
      <c r="G5656"/>
      <c r="H5656"/>
      <c r="I5656"/>
      <c r="J5656"/>
      <c r="K5656"/>
      <c r="L5656"/>
    </row>
    <row r="5657" spans="1:12" ht="16" x14ac:dyDescent="0.2">
      <c r="A5657"/>
      <c r="B5657"/>
      <c r="C5657"/>
      <c r="D5657"/>
      <c r="E5657"/>
      <c r="F5657"/>
      <c r="G5657"/>
      <c r="H5657"/>
      <c r="I5657"/>
      <c r="J5657"/>
      <c r="K5657"/>
      <c r="L5657"/>
    </row>
    <row r="5658" spans="1:12" ht="16" x14ac:dyDescent="0.2">
      <c r="A5658"/>
      <c r="B5658"/>
      <c r="C5658"/>
      <c r="D5658"/>
      <c r="E5658"/>
      <c r="F5658"/>
      <c r="G5658"/>
      <c r="H5658"/>
      <c r="I5658"/>
      <c r="J5658"/>
      <c r="K5658"/>
      <c r="L5658"/>
    </row>
    <row r="5659" spans="1:12" ht="16" x14ac:dyDescent="0.2">
      <c r="A5659"/>
      <c r="B5659"/>
      <c r="C5659"/>
      <c r="D5659"/>
      <c r="E5659"/>
      <c r="F5659"/>
      <c r="G5659"/>
      <c r="H5659"/>
      <c r="I5659"/>
      <c r="J5659"/>
      <c r="K5659"/>
      <c r="L5659"/>
    </row>
    <row r="5660" spans="1:12" ht="16" x14ac:dyDescent="0.2">
      <c r="A5660"/>
      <c r="B5660"/>
      <c r="C5660"/>
      <c r="D5660"/>
      <c r="E5660"/>
      <c r="F5660"/>
      <c r="G5660"/>
      <c r="H5660"/>
      <c r="I5660"/>
      <c r="J5660"/>
      <c r="K5660"/>
      <c r="L5660"/>
    </row>
    <row r="5661" spans="1:12" ht="16" x14ac:dyDescent="0.2">
      <c r="A5661"/>
      <c r="B5661"/>
      <c r="C5661"/>
      <c r="D5661"/>
      <c r="E5661"/>
      <c r="F5661"/>
      <c r="G5661"/>
      <c r="H5661"/>
      <c r="I5661"/>
      <c r="J5661"/>
      <c r="K5661"/>
      <c r="L5661"/>
    </row>
    <row r="5662" spans="1:12" ht="16" x14ac:dyDescent="0.2">
      <c r="A5662"/>
      <c r="B5662"/>
      <c r="C5662"/>
      <c r="D5662"/>
      <c r="E5662"/>
      <c r="F5662"/>
      <c r="G5662"/>
      <c r="H5662"/>
      <c r="I5662"/>
      <c r="J5662"/>
      <c r="K5662"/>
      <c r="L5662"/>
    </row>
    <row r="5663" spans="1:12" ht="16" x14ac:dyDescent="0.2">
      <c r="A5663"/>
      <c r="B5663"/>
      <c r="C5663"/>
      <c r="D5663"/>
      <c r="E5663"/>
      <c r="F5663"/>
      <c r="G5663"/>
      <c r="H5663"/>
      <c r="I5663"/>
      <c r="J5663"/>
      <c r="K5663"/>
      <c r="L5663"/>
    </row>
    <row r="5664" spans="1:12" ht="16" x14ac:dyDescent="0.2">
      <c r="A5664"/>
      <c r="B5664"/>
      <c r="C5664"/>
      <c r="D5664"/>
      <c r="E5664"/>
      <c r="F5664"/>
      <c r="G5664"/>
      <c r="H5664"/>
      <c r="I5664"/>
      <c r="J5664"/>
      <c r="K5664"/>
      <c r="L5664"/>
    </row>
    <row r="5665" spans="1:12" ht="16" x14ac:dyDescent="0.2">
      <c r="A5665"/>
      <c r="B5665"/>
      <c r="C5665"/>
      <c r="D5665"/>
      <c r="E5665"/>
      <c r="F5665"/>
      <c r="G5665"/>
      <c r="H5665"/>
      <c r="I5665"/>
      <c r="J5665"/>
      <c r="K5665"/>
      <c r="L5665"/>
    </row>
    <row r="5666" spans="1:12" ht="16" x14ac:dyDescent="0.2">
      <c r="A5666"/>
      <c r="B5666"/>
      <c r="C5666"/>
      <c r="D5666"/>
      <c r="E5666"/>
      <c r="F5666"/>
      <c r="G5666"/>
      <c r="H5666"/>
      <c r="I5666"/>
      <c r="J5666"/>
      <c r="K5666"/>
      <c r="L5666"/>
    </row>
    <row r="5667" spans="1:12" ht="16" x14ac:dyDescent="0.2">
      <c r="A5667"/>
      <c r="B5667"/>
      <c r="C5667"/>
      <c r="D5667"/>
      <c r="E5667"/>
      <c r="F5667"/>
      <c r="G5667"/>
      <c r="H5667"/>
      <c r="I5667"/>
      <c r="J5667"/>
      <c r="K5667"/>
      <c r="L5667"/>
    </row>
    <row r="5668" spans="1:12" ht="16" x14ac:dyDescent="0.2">
      <c r="A5668"/>
      <c r="B5668"/>
      <c r="C5668"/>
      <c r="D5668"/>
      <c r="E5668"/>
      <c r="F5668"/>
      <c r="G5668"/>
      <c r="H5668"/>
      <c r="I5668"/>
      <c r="J5668"/>
      <c r="K5668"/>
      <c r="L5668"/>
    </row>
    <row r="5669" spans="1:12" ht="16" x14ac:dyDescent="0.2">
      <c r="A5669"/>
      <c r="B5669"/>
      <c r="C5669"/>
      <c r="D5669"/>
      <c r="E5669"/>
      <c r="F5669"/>
      <c r="G5669"/>
      <c r="H5669"/>
      <c r="I5669"/>
      <c r="J5669"/>
      <c r="K5669"/>
      <c r="L5669"/>
    </row>
    <row r="5670" spans="1:12" ht="16" x14ac:dyDescent="0.2">
      <c r="A5670"/>
      <c r="B5670"/>
      <c r="C5670"/>
      <c r="D5670"/>
      <c r="E5670"/>
      <c r="F5670"/>
      <c r="G5670"/>
      <c r="H5670"/>
      <c r="I5670"/>
      <c r="J5670"/>
      <c r="K5670"/>
      <c r="L5670"/>
    </row>
    <row r="5671" spans="1:12" ht="16" x14ac:dyDescent="0.2">
      <c r="A5671"/>
      <c r="B5671"/>
      <c r="C5671"/>
      <c r="D5671"/>
      <c r="E5671"/>
      <c r="F5671"/>
      <c r="G5671"/>
      <c r="H5671"/>
      <c r="I5671"/>
      <c r="J5671"/>
      <c r="K5671"/>
      <c r="L5671"/>
    </row>
    <row r="5672" spans="1:12" ht="16" x14ac:dyDescent="0.2">
      <c r="A5672"/>
      <c r="B5672"/>
      <c r="C5672"/>
      <c r="D5672"/>
      <c r="E5672"/>
      <c r="F5672"/>
      <c r="G5672"/>
      <c r="H5672"/>
      <c r="I5672"/>
      <c r="J5672"/>
      <c r="K5672"/>
      <c r="L5672"/>
    </row>
    <row r="5673" spans="1:12" ht="16" x14ac:dyDescent="0.2">
      <c r="A5673"/>
      <c r="B5673"/>
      <c r="C5673"/>
      <c r="D5673"/>
      <c r="E5673"/>
      <c r="F5673"/>
      <c r="G5673"/>
      <c r="H5673"/>
      <c r="I5673"/>
      <c r="J5673"/>
      <c r="K5673"/>
      <c r="L5673"/>
    </row>
    <row r="5674" spans="1:12" ht="16" x14ac:dyDescent="0.2">
      <c r="A5674"/>
      <c r="B5674"/>
      <c r="C5674"/>
      <c r="D5674"/>
      <c r="E5674"/>
      <c r="F5674"/>
      <c r="G5674"/>
      <c r="H5674"/>
      <c r="I5674"/>
      <c r="J5674"/>
      <c r="K5674"/>
      <c r="L5674"/>
    </row>
    <row r="5675" spans="1:12" ht="16" x14ac:dyDescent="0.2">
      <c r="A5675"/>
      <c r="B5675"/>
      <c r="C5675"/>
      <c r="D5675"/>
      <c r="E5675"/>
      <c r="F5675"/>
      <c r="G5675"/>
      <c r="H5675"/>
      <c r="I5675"/>
      <c r="J5675"/>
      <c r="K5675"/>
      <c r="L5675"/>
    </row>
    <row r="5676" spans="1:12" ht="16" x14ac:dyDescent="0.2">
      <c r="A5676"/>
      <c r="B5676"/>
      <c r="C5676"/>
      <c r="D5676"/>
      <c r="E5676"/>
      <c r="F5676"/>
      <c r="G5676"/>
      <c r="H5676"/>
      <c r="I5676"/>
      <c r="J5676"/>
      <c r="K5676"/>
      <c r="L5676"/>
    </row>
    <row r="5677" spans="1:12" ht="16" x14ac:dyDescent="0.2">
      <c r="A5677"/>
      <c r="B5677"/>
      <c r="C5677"/>
      <c r="D5677"/>
      <c r="E5677"/>
      <c r="F5677"/>
      <c r="G5677"/>
      <c r="H5677"/>
      <c r="I5677"/>
      <c r="J5677"/>
      <c r="K5677"/>
      <c r="L5677"/>
    </row>
    <row r="5678" spans="1:12" ht="16" x14ac:dyDescent="0.2">
      <c r="A5678"/>
      <c r="B5678"/>
      <c r="C5678"/>
      <c r="D5678"/>
      <c r="E5678"/>
      <c r="F5678"/>
      <c r="G5678"/>
      <c r="H5678"/>
      <c r="I5678"/>
      <c r="J5678"/>
      <c r="K5678"/>
      <c r="L5678"/>
    </row>
    <row r="5679" spans="1:12" ht="16" x14ac:dyDescent="0.2">
      <c r="A5679"/>
      <c r="B5679"/>
      <c r="C5679"/>
      <c r="D5679"/>
      <c r="E5679"/>
      <c r="F5679"/>
      <c r="G5679"/>
      <c r="H5679"/>
      <c r="I5679"/>
      <c r="J5679"/>
      <c r="K5679"/>
      <c r="L5679"/>
    </row>
    <row r="5680" spans="1:12" ht="16" x14ac:dyDescent="0.2">
      <c r="A5680"/>
      <c r="B5680"/>
      <c r="C5680"/>
      <c r="D5680"/>
      <c r="E5680"/>
      <c r="F5680"/>
      <c r="G5680"/>
      <c r="H5680"/>
      <c r="I5680"/>
      <c r="J5680"/>
      <c r="K5680"/>
      <c r="L5680"/>
    </row>
    <row r="5681" spans="1:12" ht="16" x14ac:dyDescent="0.2">
      <c r="A5681"/>
      <c r="B5681"/>
      <c r="C5681"/>
      <c r="D5681"/>
      <c r="E5681"/>
      <c r="F5681"/>
      <c r="G5681"/>
      <c r="H5681"/>
      <c r="I5681"/>
      <c r="J5681"/>
      <c r="K5681"/>
      <c r="L5681"/>
    </row>
    <row r="5682" spans="1:12" ht="16" x14ac:dyDescent="0.2">
      <c r="A5682"/>
      <c r="B5682"/>
      <c r="C5682"/>
      <c r="D5682"/>
      <c r="E5682"/>
      <c r="F5682"/>
      <c r="G5682"/>
      <c r="H5682"/>
      <c r="I5682"/>
      <c r="J5682"/>
      <c r="K5682"/>
      <c r="L5682"/>
    </row>
    <row r="5683" spans="1:12" ht="16" x14ac:dyDescent="0.2">
      <c r="A5683"/>
      <c r="B5683"/>
      <c r="C5683"/>
      <c r="D5683"/>
      <c r="E5683"/>
      <c r="F5683"/>
      <c r="G5683"/>
      <c r="H5683"/>
      <c r="I5683"/>
      <c r="J5683"/>
      <c r="K5683"/>
      <c r="L5683"/>
    </row>
    <row r="5684" spans="1:12" ht="16" x14ac:dyDescent="0.2">
      <c r="A5684"/>
      <c r="B5684"/>
      <c r="C5684"/>
      <c r="D5684"/>
      <c r="E5684"/>
      <c r="F5684"/>
      <c r="G5684"/>
      <c r="H5684"/>
      <c r="I5684"/>
      <c r="J5684"/>
      <c r="K5684"/>
      <c r="L5684"/>
    </row>
    <row r="5685" spans="1:12" ht="16" x14ac:dyDescent="0.2">
      <c r="A5685"/>
      <c r="B5685"/>
      <c r="C5685"/>
      <c r="D5685"/>
      <c r="E5685"/>
      <c r="F5685"/>
      <c r="G5685"/>
      <c r="H5685"/>
      <c r="I5685"/>
      <c r="J5685"/>
      <c r="K5685"/>
      <c r="L5685"/>
    </row>
    <row r="5686" spans="1:12" ht="16" x14ac:dyDescent="0.2">
      <c r="A5686"/>
      <c r="B5686"/>
      <c r="C5686"/>
      <c r="D5686"/>
      <c r="E5686"/>
      <c r="F5686"/>
      <c r="G5686"/>
      <c r="H5686"/>
      <c r="I5686"/>
      <c r="J5686"/>
      <c r="K5686"/>
      <c r="L5686"/>
    </row>
    <row r="5687" spans="1:12" ht="16" x14ac:dyDescent="0.2">
      <c r="A5687"/>
      <c r="B5687"/>
      <c r="C5687"/>
      <c r="D5687"/>
      <c r="E5687"/>
      <c r="F5687"/>
      <c r="G5687"/>
      <c r="H5687"/>
      <c r="I5687"/>
      <c r="J5687"/>
      <c r="K5687"/>
      <c r="L5687"/>
    </row>
    <row r="5688" spans="1:12" ht="16" x14ac:dyDescent="0.2">
      <c r="A5688"/>
      <c r="B5688"/>
      <c r="C5688"/>
      <c r="D5688"/>
      <c r="E5688"/>
      <c r="F5688"/>
      <c r="G5688"/>
      <c r="H5688"/>
      <c r="I5688"/>
      <c r="J5688"/>
      <c r="K5688"/>
      <c r="L5688"/>
    </row>
    <row r="5689" spans="1:12" ht="16" x14ac:dyDescent="0.2">
      <c r="A5689"/>
      <c r="B5689"/>
      <c r="C5689"/>
      <c r="D5689"/>
      <c r="E5689"/>
      <c r="F5689"/>
      <c r="G5689"/>
      <c r="H5689"/>
      <c r="I5689"/>
      <c r="J5689"/>
      <c r="K5689"/>
      <c r="L5689"/>
    </row>
    <row r="5690" spans="1:12" ht="16" x14ac:dyDescent="0.2">
      <c r="A5690"/>
      <c r="B5690"/>
      <c r="C5690"/>
      <c r="D5690"/>
      <c r="E5690"/>
      <c r="F5690"/>
      <c r="G5690"/>
      <c r="H5690"/>
      <c r="I5690"/>
      <c r="J5690"/>
      <c r="K5690"/>
      <c r="L5690"/>
    </row>
    <row r="5691" spans="1:12" ht="16" x14ac:dyDescent="0.2">
      <c r="A5691"/>
      <c r="B5691"/>
      <c r="C5691"/>
      <c r="D5691"/>
      <c r="E5691"/>
      <c r="F5691"/>
      <c r="G5691"/>
      <c r="H5691"/>
      <c r="I5691"/>
      <c r="J5691"/>
      <c r="K5691"/>
      <c r="L5691"/>
    </row>
    <row r="5692" spans="1:12" ht="16" x14ac:dyDescent="0.2">
      <c r="A5692"/>
      <c r="B5692"/>
      <c r="C5692"/>
      <c r="D5692"/>
      <c r="E5692"/>
      <c r="F5692"/>
      <c r="G5692"/>
      <c r="H5692"/>
      <c r="I5692"/>
      <c r="J5692"/>
      <c r="K5692"/>
      <c r="L5692"/>
    </row>
    <row r="5693" spans="1:12" ht="16" x14ac:dyDescent="0.2">
      <c r="A5693"/>
      <c r="B5693"/>
      <c r="C5693"/>
      <c r="D5693"/>
      <c r="E5693"/>
      <c r="F5693"/>
      <c r="G5693"/>
      <c r="H5693"/>
      <c r="I5693"/>
      <c r="J5693"/>
      <c r="K5693"/>
      <c r="L5693"/>
    </row>
    <row r="5694" spans="1:12" ht="16" x14ac:dyDescent="0.2">
      <c r="A5694"/>
      <c r="B5694"/>
      <c r="C5694"/>
      <c r="D5694"/>
      <c r="E5694"/>
      <c r="F5694"/>
      <c r="G5694"/>
      <c r="H5694"/>
      <c r="I5694"/>
      <c r="J5694"/>
      <c r="K5694"/>
      <c r="L5694"/>
    </row>
    <row r="5695" spans="1:12" ht="16" x14ac:dyDescent="0.2">
      <c r="A5695"/>
      <c r="B5695"/>
      <c r="C5695"/>
      <c r="D5695"/>
      <c r="E5695"/>
      <c r="F5695"/>
      <c r="G5695"/>
      <c r="H5695"/>
      <c r="I5695"/>
      <c r="J5695"/>
      <c r="K5695"/>
      <c r="L5695"/>
    </row>
    <row r="5696" spans="1:12" ht="16" x14ac:dyDescent="0.2">
      <c r="A5696"/>
      <c r="B5696"/>
      <c r="C5696"/>
      <c r="D5696"/>
      <c r="E5696"/>
      <c r="F5696"/>
      <c r="G5696"/>
      <c r="H5696"/>
      <c r="I5696"/>
      <c r="J5696"/>
      <c r="K5696"/>
      <c r="L5696"/>
    </row>
    <row r="5697" spans="1:12" ht="16" x14ac:dyDescent="0.2">
      <c r="A5697"/>
      <c r="B5697"/>
      <c r="C5697"/>
      <c r="D5697"/>
      <c r="E5697"/>
      <c r="F5697"/>
      <c r="G5697"/>
      <c r="H5697"/>
      <c r="I5697"/>
      <c r="J5697"/>
      <c r="K5697"/>
      <c r="L5697"/>
    </row>
    <row r="5698" spans="1:12" ht="16" x14ac:dyDescent="0.2">
      <c r="A5698"/>
      <c r="B5698"/>
      <c r="C5698"/>
      <c r="D5698"/>
      <c r="E5698"/>
      <c r="F5698"/>
      <c r="G5698"/>
      <c r="H5698"/>
      <c r="I5698"/>
      <c r="J5698"/>
      <c r="K5698"/>
      <c r="L5698"/>
    </row>
    <row r="5699" spans="1:12" ht="16" x14ac:dyDescent="0.2">
      <c r="A5699"/>
      <c r="B5699"/>
      <c r="C5699"/>
      <c r="D5699"/>
      <c r="E5699"/>
      <c r="F5699"/>
      <c r="G5699"/>
      <c r="H5699"/>
      <c r="I5699"/>
      <c r="J5699"/>
      <c r="K5699"/>
      <c r="L5699"/>
    </row>
    <row r="5700" spans="1:12" ht="16" x14ac:dyDescent="0.2">
      <c r="A5700"/>
      <c r="B5700"/>
      <c r="C5700"/>
      <c r="D5700"/>
      <c r="E5700"/>
      <c r="F5700"/>
      <c r="G5700"/>
      <c r="H5700"/>
      <c r="I5700"/>
      <c r="J5700"/>
      <c r="K5700"/>
      <c r="L5700"/>
    </row>
    <row r="5701" spans="1:12" ht="16" x14ac:dyDescent="0.2">
      <c r="A5701"/>
      <c r="B5701"/>
      <c r="C5701"/>
      <c r="D5701"/>
      <c r="E5701"/>
      <c r="F5701"/>
      <c r="G5701"/>
      <c r="H5701"/>
      <c r="I5701"/>
      <c r="J5701"/>
      <c r="K5701"/>
      <c r="L5701"/>
    </row>
    <row r="5702" spans="1:12" ht="16" x14ac:dyDescent="0.2">
      <c r="A5702"/>
      <c r="B5702"/>
      <c r="C5702"/>
      <c r="D5702"/>
      <c r="E5702"/>
      <c r="F5702"/>
      <c r="G5702"/>
      <c r="H5702"/>
      <c r="I5702"/>
      <c r="J5702"/>
      <c r="K5702"/>
      <c r="L5702"/>
    </row>
    <row r="5703" spans="1:12" ht="16" x14ac:dyDescent="0.2">
      <c r="A5703"/>
      <c r="B5703"/>
      <c r="C5703"/>
      <c r="D5703"/>
      <c r="E5703"/>
      <c r="F5703"/>
      <c r="G5703"/>
      <c r="H5703"/>
      <c r="I5703"/>
      <c r="J5703"/>
      <c r="K5703"/>
      <c r="L5703"/>
    </row>
    <row r="5704" spans="1:12" ht="16" x14ac:dyDescent="0.2">
      <c r="A5704"/>
      <c r="B5704"/>
      <c r="C5704"/>
      <c r="D5704"/>
      <c r="E5704"/>
      <c r="F5704"/>
      <c r="G5704"/>
      <c r="H5704"/>
      <c r="I5704"/>
      <c r="J5704"/>
      <c r="K5704"/>
      <c r="L5704"/>
    </row>
    <row r="5705" spans="1:12" ht="16" x14ac:dyDescent="0.2">
      <c r="A5705"/>
      <c r="B5705"/>
      <c r="C5705"/>
      <c r="D5705"/>
      <c r="E5705"/>
      <c r="F5705"/>
      <c r="G5705"/>
      <c r="H5705"/>
      <c r="I5705"/>
      <c r="J5705"/>
      <c r="K5705"/>
      <c r="L5705"/>
    </row>
    <row r="5706" spans="1:12" ht="16" x14ac:dyDescent="0.2">
      <c r="A5706"/>
      <c r="B5706"/>
      <c r="C5706"/>
      <c r="D5706"/>
      <c r="E5706"/>
      <c r="F5706"/>
      <c r="G5706"/>
      <c r="H5706"/>
      <c r="I5706"/>
      <c r="J5706"/>
      <c r="K5706"/>
      <c r="L5706"/>
    </row>
    <row r="5707" spans="1:12" ht="16" x14ac:dyDescent="0.2">
      <c r="A5707"/>
      <c r="B5707"/>
      <c r="C5707"/>
      <c r="D5707"/>
      <c r="E5707"/>
      <c r="F5707"/>
      <c r="G5707"/>
      <c r="H5707"/>
      <c r="I5707"/>
      <c r="J5707"/>
      <c r="K5707"/>
      <c r="L5707"/>
    </row>
    <row r="5708" spans="1:12" ht="16" x14ac:dyDescent="0.2">
      <c r="A5708"/>
      <c r="B5708"/>
      <c r="C5708"/>
      <c r="D5708"/>
      <c r="E5708"/>
      <c r="F5708"/>
      <c r="G5708"/>
      <c r="H5708"/>
      <c r="I5708"/>
      <c r="J5708"/>
      <c r="K5708"/>
      <c r="L5708"/>
    </row>
    <row r="5709" spans="1:12" ht="16" x14ac:dyDescent="0.2">
      <c r="A5709"/>
      <c r="B5709"/>
      <c r="C5709"/>
      <c r="D5709"/>
      <c r="E5709"/>
      <c r="F5709"/>
      <c r="G5709"/>
      <c r="H5709"/>
      <c r="I5709"/>
      <c r="J5709"/>
      <c r="K5709"/>
      <c r="L5709"/>
    </row>
    <row r="5710" spans="1:12" ht="16" x14ac:dyDescent="0.2">
      <c r="A5710"/>
      <c r="B5710"/>
      <c r="C5710"/>
      <c r="D5710"/>
      <c r="E5710"/>
      <c r="F5710"/>
      <c r="G5710"/>
      <c r="H5710"/>
      <c r="I5710"/>
      <c r="J5710"/>
      <c r="K5710"/>
      <c r="L5710"/>
    </row>
    <row r="5711" spans="1:12" ht="16" x14ac:dyDescent="0.2">
      <c r="A5711"/>
      <c r="B5711"/>
      <c r="C5711"/>
      <c r="D5711"/>
      <c r="E5711"/>
      <c r="F5711"/>
      <c r="G5711"/>
      <c r="H5711"/>
      <c r="I5711"/>
      <c r="J5711"/>
      <c r="K5711"/>
      <c r="L5711"/>
    </row>
    <row r="5712" spans="1:12" ht="16" x14ac:dyDescent="0.2">
      <c r="A5712"/>
      <c r="B5712"/>
      <c r="C5712"/>
      <c r="D5712"/>
      <c r="E5712"/>
      <c r="F5712"/>
      <c r="G5712"/>
      <c r="H5712"/>
      <c r="I5712"/>
      <c r="J5712"/>
      <c r="K5712"/>
      <c r="L5712"/>
    </row>
    <row r="5713" spans="1:12" ht="16" x14ac:dyDescent="0.2">
      <c r="A5713"/>
      <c r="B5713"/>
      <c r="C5713"/>
      <c r="D5713"/>
      <c r="E5713"/>
      <c r="F5713"/>
      <c r="G5713"/>
      <c r="H5713"/>
      <c r="I5713"/>
      <c r="J5713"/>
      <c r="K5713"/>
      <c r="L5713"/>
    </row>
    <row r="5714" spans="1:12" ht="16" x14ac:dyDescent="0.2">
      <c r="A5714"/>
      <c r="B5714"/>
      <c r="C5714"/>
      <c r="D5714"/>
      <c r="E5714"/>
      <c r="F5714"/>
      <c r="G5714"/>
      <c r="H5714"/>
      <c r="I5714"/>
      <c r="J5714"/>
      <c r="K5714"/>
      <c r="L5714"/>
    </row>
    <row r="5715" spans="1:12" ht="16" x14ac:dyDescent="0.2">
      <c r="A5715"/>
      <c r="B5715"/>
      <c r="C5715"/>
      <c r="D5715"/>
      <c r="E5715"/>
      <c r="F5715"/>
      <c r="G5715"/>
      <c r="H5715"/>
      <c r="I5715"/>
      <c r="J5715"/>
      <c r="K5715"/>
      <c r="L5715"/>
    </row>
    <row r="5716" spans="1:12" ht="16" x14ac:dyDescent="0.2">
      <c r="A5716"/>
      <c r="B5716"/>
      <c r="C5716"/>
      <c r="D5716"/>
      <c r="E5716"/>
      <c r="F5716"/>
      <c r="G5716"/>
      <c r="H5716"/>
      <c r="I5716"/>
      <c r="J5716"/>
      <c r="K5716"/>
      <c r="L5716"/>
    </row>
    <row r="5717" spans="1:12" ht="16" x14ac:dyDescent="0.2">
      <c r="A5717"/>
      <c r="B5717"/>
      <c r="C5717"/>
      <c r="D5717"/>
      <c r="E5717"/>
      <c r="F5717"/>
      <c r="G5717"/>
      <c r="H5717"/>
      <c r="I5717"/>
      <c r="J5717"/>
      <c r="K5717"/>
      <c r="L5717"/>
    </row>
    <row r="5718" spans="1:12" ht="16" x14ac:dyDescent="0.2">
      <c r="A5718"/>
      <c r="B5718"/>
      <c r="C5718"/>
      <c r="D5718"/>
      <c r="E5718"/>
      <c r="F5718"/>
      <c r="G5718"/>
      <c r="H5718"/>
      <c r="I5718"/>
      <c r="J5718"/>
      <c r="K5718"/>
      <c r="L5718"/>
    </row>
    <row r="5719" spans="1:12" ht="16" x14ac:dyDescent="0.2">
      <c r="A5719"/>
      <c r="B5719"/>
      <c r="C5719"/>
      <c r="D5719"/>
      <c r="E5719"/>
      <c r="F5719"/>
      <c r="G5719"/>
      <c r="H5719"/>
      <c r="I5719"/>
      <c r="J5719"/>
      <c r="K5719"/>
      <c r="L5719"/>
    </row>
    <row r="5720" spans="1:12" ht="16" x14ac:dyDescent="0.2">
      <c r="A5720"/>
      <c r="B5720"/>
      <c r="C5720"/>
      <c r="D5720"/>
      <c r="E5720"/>
      <c r="F5720"/>
      <c r="G5720"/>
      <c r="H5720"/>
      <c r="I5720"/>
      <c r="J5720"/>
      <c r="K5720"/>
      <c r="L5720"/>
    </row>
    <row r="5721" spans="1:12" ht="16" x14ac:dyDescent="0.2">
      <c r="A5721"/>
      <c r="B5721"/>
      <c r="C5721"/>
      <c r="D5721"/>
      <c r="E5721"/>
      <c r="F5721"/>
      <c r="G5721"/>
      <c r="H5721"/>
      <c r="I5721"/>
      <c r="J5721"/>
      <c r="K5721"/>
      <c r="L5721"/>
    </row>
    <row r="5722" spans="1:12" ht="16" x14ac:dyDescent="0.2">
      <c r="A5722"/>
      <c r="B5722"/>
      <c r="C5722"/>
      <c r="D5722"/>
      <c r="E5722"/>
      <c r="F5722"/>
      <c r="G5722"/>
      <c r="H5722"/>
      <c r="I5722"/>
      <c r="J5722"/>
      <c r="K5722"/>
      <c r="L5722"/>
    </row>
    <row r="5723" spans="1:12" ht="16" x14ac:dyDescent="0.2">
      <c r="A5723"/>
      <c r="B5723"/>
      <c r="C5723"/>
      <c r="D5723"/>
      <c r="E5723"/>
      <c r="F5723"/>
      <c r="G5723"/>
      <c r="H5723"/>
      <c r="I5723"/>
      <c r="J5723"/>
      <c r="K5723"/>
      <c r="L5723"/>
    </row>
    <row r="5724" spans="1:12" ht="16" x14ac:dyDescent="0.2">
      <c r="A5724"/>
      <c r="B5724"/>
      <c r="C5724"/>
      <c r="D5724"/>
      <c r="E5724"/>
      <c r="F5724"/>
      <c r="G5724"/>
      <c r="H5724"/>
      <c r="I5724"/>
      <c r="J5724"/>
      <c r="K5724"/>
      <c r="L5724"/>
    </row>
    <row r="5725" spans="1:12" ht="16" x14ac:dyDescent="0.2">
      <c r="A5725"/>
      <c r="B5725"/>
      <c r="C5725"/>
      <c r="D5725"/>
      <c r="E5725"/>
      <c r="F5725"/>
      <c r="G5725"/>
      <c r="H5725"/>
      <c r="I5725"/>
      <c r="J5725"/>
      <c r="K5725"/>
      <c r="L5725"/>
    </row>
    <row r="5726" spans="1:12" ht="16" x14ac:dyDescent="0.2">
      <c r="A5726"/>
      <c r="B5726"/>
      <c r="C5726"/>
      <c r="D5726"/>
      <c r="E5726"/>
      <c r="F5726"/>
      <c r="G5726"/>
      <c r="H5726"/>
      <c r="I5726"/>
      <c r="J5726"/>
      <c r="K5726"/>
      <c r="L5726"/>
    </row>
    <row r="5727" spans="1:12" ht="16" x14ac:dyDescent="0.2">
      <c r="A5727"/>
      <c r="B5727"/>
      <c r="C5727"/>
      <c r="D5727"/>
      <c r="E5727"/>
      <c r="F5727"/>
      <c r="G5727"/>
      <c r="H5727"/>
      <c r="I5727"/>
      <c r="J5727"/>
      <c r="K5727"/>
      <c r="L5727"/>
    </row>
    <row r="5728" spans="1:12" ht="16" x14ac:dyDescent="0.2">
      <c r="A5728"/>
      <c r="B5728"/>
      <c r="C5728"/>
      <c r="D5728"/>
      <c r="E5728"/>
      <c r="F5728"/>
      <c r="G5728"/>
      <c r="H5728"/>
      <c r="I5728"/>
      <c r="J5728"/>
      <c r="K5728"/>
      <c r="L5728"/>
    </row>
    <row r="5729" spans="1:12" ht="16" x14ac:dyDescent="0.2">
      <c r="A5729"/>
      <c r="B5729"/>
      <c r="C5729"/>
      <c r="D5729"/>
      <c r="E5729"/>
      <c r="F5729"/>
      <c r="G5729"/>
      <c r="H5729"/>
      <c r="I5729"/>
      <c r="J5729"/>
      <c r="K5729"/>
      <c r="L5729"/>
    </row>
    <row r="5730" spans="1:12" ht="16" x14ac:dyDescent="0.2">
      <c r="A5730"/>
      <c r="B5730"/>
      <c r="C5730"/>
      <c r="D5730"/>
      <c r="E5730"/>
      <c r="F5730"/>
      <c r="G5730"/>
      <c r="H5730"/>
      <c r="I5730"/>
      <c r="J5730"/>
      <c r="K5730"/>
      <c r="L5730"/>
    </row>
    <row r="5731" spans="1:12" ht="16" x14ac:dyDescent="0.2">
      <c r="A5731"/>
      <c r="B5731"/>
      <c r="C5731"/>
      <c r="D5731"/>
      <c r="E5731"/>
      <c r="F5731"/>
      <c r="G5731"/>
      <c r="H5731"/>
      <c r="I5731"/>
      <c r="J5731"/>
      <c r="K5731"/>
      <c r="L5731"/>
    </row>
    <row r="5732" spans="1:12" ht="16" x14ac:dyDescent="0.2">
      <c r="A5732"/>
      <c r="B5732"/>
      <c r="C5732"/>
      <c r="D5732"/>
      <c r="E5732"/>
      <c r="F5732"/>
      <c r="G5732"/>
      <c r="H5732"/>
      <c r="I5732"/>
      <c r="J5732"/>
      <c r="K5732"/>
      <c r="L5732"/>
    </row>
    <row r="5733" spans="1:12" ht="16" x14ac:dyDescent="0.2">
      <c r="A5733"/>
      <c r="B5733"/>
      <c r="C5733"/>
      <c r="D5733"/>
      <c r="E5733"/>
      <c r="F5733"/>
      <c r="G5733"/>
      <c r="H5733"/>
      <c r="I5733"/>
      <c r="J5733"/>
      <c r="K5733"/>
      <c r="L5733"/>
    </row>
    <row r="5734" spans="1:12" ht="16" x14ac:dyDescent="0.2">
      <c r="A5734"/>
      <c r="B5734"/>
      <c r="C5734"/>
      <c r="D5734"/>
      <c r="E5734"/>
      <c r="F5734"/>
      <c r="G5734"/>
      <c r="H5734"/>
      <c r="I5734"/>
      <c r="J5734"/>
      <c r="K5734"/>
      <c r="L5734"/>
    </row>
    <row r="5735" spans="1:12" ht="16" x14ac:dyDescent="0.2">
      <c r="A5735"/>
      <c r="B5735"/>
      <c r="C5735"/>
      <c r="D5735"/>
      <c r="E5735"/>
      <c r="F5735"/>
      <c r="G5735"/>
      <c r="H5735"/>
      <c r="I5735"/>
      <c r="J5735"/>
      <c r="K5735"/>
      <c r="L5735"/>
    </row>
    <row r="5736" spans="1:12" ht="16" x14ac:dyDescent="0.2">
      <c r="A5736"/>
      <c r="B5736"/>
      <c r="C5736"/>
      <c r="D5736"/>
      <c r="E5736"/>
      <c r="F5736"/>
      <c r="G5736"/>
      <c r="H5736"/>
      <c r="I5736"/>
      <c r="J5736"/>
      <c r="K5736"/>
      <c r="L5736"/>
    </row>
    <row r="5737" spans="1:12" ht="16" x14ac:dyDescent="0.2">
      <c r="A5737"/>
      <c r="B5737"/>
      <c r="C5737"/>
      <c r="D5737"/>
      <c r="E5737"/>
      <c r="F5737"/>
      <c r="G5737"/>
      <c r="H5737"/>
      <c r="I5737"/>
      <c r="J5737"/>
      <c r="K5737"/>
      <c r="L5737"/>
    </row>
    <row r="5738" spans="1:12" ht="16" x14ac:dyDescent="0.2">
      <c r="A5738"/>
      <c r="B5738"/>
      <c r="C5738"/>
      <c r="D5738"/>
      <c r="E5738"/>
      <c r="F5738"/>
      <c r="G5738"/>
      <c r="H5738"/>
      <c r="I5738"/>
      <c r="J5738"/>
      <c r="K5738"/>
      <c r="L5738"/>
    </row>
    <row r="5739" spans="1:12" ht="16" x14ac:dyDescent="0.2">
      <c r="A5739"/>
      <c r="B5739"/>
      <c r="C5739"/>
      <c r="D5739"/>
      <c r="E5739"/>
      <c r="F5739"/>
      <c r="G5739"/>
      <c r="H5739"/>
      <c r="I5739"/>
      <c r="J5739"/>
      <c r="K5739"/>
      <c r="L5739"/>
    </row>
    <row r="5740" spans="1:12" ht="16" x14ac:dyDescent="0.2">
      <c r="A5740"/>
      <c r="B5740"/>
      <c r="C5740"/>
      <c r="D5740"/>
      <c r="E5740"/>
      <c r="F5740"/>
      <c r="G5740"/>
      <c r="H5740"/>
      <c r="I5740"/>
      <c r="J5740"/>
      <c r="K5740"/>
      <c r="L5740"/>
    </row>
    <row r="5741" spans="1:12" ht="16" x14ac:dyDescent="0.2">
      <c r="A5741"/>
      <c r="B5741"/>
      <c r="C5741"/>
      <c r="D5741"/>
      <c r="E5741"/>
      <c r="F5741"/>
      <c r="G5741"/>
      <c r="H5741"/>
      <c r="I5741"/>
      <c r="J5741"/>
      <c r="K5741"/>
      <c r="L5741"/>
    </row>
    <row r="5742" spans="1:12" ht="16" x14ac:dyDescent="0.2">
      <c r="A5742"/>
      <c r="B5742"/>
      <c r="C5742"/>
      <c r="D5742"/>
      <c r="E5742"/>
      <c r="F5742"/>
      <c r="G5742"/>
      <c r="H5742"/>
      <c r="I5742"/>
      <c r="J5742"/>
      <c r="K5742"/>
      <c r="L5742"/>
    </row>
    <row r="5743" spans="1:12" ht="16" x14ac:dyDescent="0.2">
      <c r="A5743"/>
      <c r="B5743"/>
      <c r="C5743"/>
      <c r="D5743"/>
      <c r="E5743"/>
      <c r="F5743"/>
      <c r="G5743"/>
      <c r="H5743"/>
      <c r="I5743"/>
      <c r="J5743"/>
      <c r="K5743"/>
      <c r="L5743"/>
    </row>
    <row r="5744" spans="1:12" ht="16" x14ac:dyDescent="0.2">
      <c r="A5744"/>
      <c r="B5744"/>
      <c r="C5744"/>
      <c r="D5744"/>
      <c r="E5744"/>
      <c r="F5744"/>
      <c r="G5744"/>
      <c r="H5744"/>
      <c r="I5744"/>
      <c r="J5744"/>
      <c r="K5744"/>
      <c r="L5744"/>
    </row>
    <row r="5745" spans="1:12" ht="16" x14ac:dyDescent="0.2">
      <c r="A5745"/>
      <c r="B5745"/>
      <c r="C5745"/>
      <c r="D5745"/>
      <c r="E5745"/>
      <c r="F5745"/>
      <c r="G5745"/>
      <c r="H5745"/>
      <c r="I5745"/>
      <c r="J5745"/>
      <c r="K5745"/>
      <c r="L5745"/>
    </row>
    <row r="5746" spans="1:12" ht="16" x14ac:dyDescent="0.2">
      <c r="A5746"/>
      <c r="B5746"/>
      <c r="C5746"/>
      <c r="D5746"/>
      <c r="E5746"/>
      <c r="F5746"/>
      <c r="G5746"/>
      <c r="H5746"/>
      <c r="I5746"/>
      <c r="J5746"/>
      <c r="K5746"/>
      <c r="L5746"/>
    </row>
    <row r="5747" spans="1:12" ht="16" x14ac:dyDescent="0.2">
      <c r="A5747"/>
      <c r="B5747"/>
      <c r="C5747"/>
      <c r="D5747"/>
      <c r="E5747"/>
      <c r="F5747"/>
      <c r="G5747"/>
      <c r="H5747"/>
      <c r="I5747"/>
      <c r="J5747"/>
      <c r="K5747"/>
      <c r="L5747"/>
    </row>
    <row r="5748" spans="1:12" ht="16" x14ac:dyDescent="0.2">
      <c r="A5748"/>
      <c r="B5748"/>
      <c r="C5748"/>
      <c r="D5748"/>
      <c r="E5748"/>
      <c r="F5748"/>
      <c r="G5748"/>
      <c r="H5748"/>
      <c r="I5748"/>
      <c r="J5748"/>
      <c r="K5748"/>
      <c r="L5748"/>
    </row>
    <row r="5749" spans="1:12" ht="16" x14ac:dyDescent="0.2">
      <c r="A5749"/>
      <c r="B5749"/>
      <c r="C5749"/>
      <c r="D5749"/>
      <c r="E5749"/>
      <c r="F5749"/>
      <c r="G5749"/>
      <c r="H5749"/>
      <c r="I5749"/>
      <c r="J5749"/>
      <c r="K5749"/>
      <c r="L5749"/>
    </row>
    <row r="5750" spans="1:12" ht="16" x14ac:dyDescent="0.2">
      <c r="A5750"/>
      <c r="B5750"/>
      <c r="C5750"/>
      <c r="D5750"/>
      <c r="E5750"/>
      <c r="F5750"/>
      <c r="G5750"/>
      <c r="H5750"/>
      <c r="I5750"/>
      <c r="J5750"/>
      <c r="K5750"/>
      <c r="L5750"/>
    </row>
    <row r="5751" spans="1:12" ht="16" x14ac:dyDescent="0.2">
      <c r="A5751"/>
      <c r="B5751"/>
      <c r="C5751"/>
      <c r="D5751"/>
      <c r="E5751"/>
      <c r="F5751"/>
      <c r="G5751"/>
      <c r="H5751"/>
      <c r="I5751"/>
      <c r="J5751"/>
      <c r="K5751"/>
      <c r="L5751"/>
    </row>
    <row r="5752" spans="1:12" ht="16" x14ac:dyDescent="0.2">
      <c r="A5752"/>
      <c r="B5752"/>
      <c r="C5752"/>
      <c r="D5752"/>
      <c r="E5752"/>
      <c r="F5752"/>
      <c r="G5752"/>
      <c r="H5752"/>
      <c r="I5752"/>
      <c r="J5752"/>
      <c r="K5752"/>
      <c r="L5752"/>
    </row>
    <row r="5753" spans="1:12" ht="16" x14ac:dyDescent="0.2">
      <c r="A5753"/>
      <c r="B5753"/>
      <c r="C5753"/>
      <c r="D5753"/>
      <c r="E5753"/>
      <c r="F5753"/>
      <c r="G5753"/>
      <c r="H5753"/>
      <c r="I5753"/>
      <c r="J5753"/>
      <c r="K5753"/>
      <c r="L5753"/>
    </row>
    <row r="5754" spans="1:12" ht="16" x14ac:dyDescent="0.2">
      <c r="A5754"/>
      <c r="B5754"/>
      <c r="C5754"/>
      <c r="D5754"/>
      <c r="E5754"/>
      <c r="F5754"/>
      <c r="G5754"/>
      <c r="H5754"/>
      <c r="I5754"/>
      <c r="J5754"/>
      <c r="K5754"/>
      <c r="L5754"/>
    </row>
    <row r="5755" spans="1:12" ht="16" x14ac:dyDescent="0.2">
      <c r="A5755"/>
      <c r="B5755"/>
      <c r="C5755"/>
      <c r="D5755"/>
      <c r="E5755"/>
      <c r="F5755"/>
      <c r="G5755"/>
      <c r="H5755"/>
      <c r="I5755"/>
      <c r="J5755"/>
      <c r="K5755"/>
      <c r="L5755"/>
    </row>
    <row r="5756" spans="1:12" ht="16" x14ac:dyDescent="0.2">
      <c r="A5756"/>
      <c r="B5756"/>
      <c r="C5756"/>
      <c r="D5756"/>
      <c r="E5756"/>
      <c r="F5756"/>
      <c r="G5756"/>
      <c r="H5756"/>
      <c r="I5756"/>
      <c r="J5756"/>
      <c r="K5756"/>
      <c r="L5756"/>
    </row>
    <row r="5757" spans="1:12" ht="16" x14ac:dyDescent="0.2">
      <c r="A5757"/>
      <c r="B5757"/>
      <c r="C5757"/>
      <c r="D5757"/>
      <c r="E5757"/>
      <c r="F5757"/>
      <c r="G5757"/>
      <c r="H5757"/>
      <c r="I5757"/>
      <c r="J5757"/>
      <c r="K5757"/>
      <c r="L5757"/>
    </row>
    <row r="5758" spans="1:12" ht="16" x14ac:dyDescent="0.2">
      <c r="A5758"/>
      <c r="B5758"/>
      <c r="C5758"/>
      <c r="D5758"/>
      <c r="E5758"/>
      <c r="F5758"/>
      <c r="G5758"/>
      <c r="H5758"/>
      <c r="I5758"/>
      <c r="J5758"/>
      <c r="K5758"/>
      <c r="L5758"/>
    </row>
    <row r="5759" spans="1:12" ht="16" x14ac:dyDescent="0.2">
      <c r="A5759"/>
      <c r="B5759"/>
      <c r="C5759"/>
      <c r="D5759"/>
      <c r="E5759"/>
      <c r="F5759"/>
      <c r="G5759"/>
      <c r="H5759"/>
      <c r="I5759"/>
      <c r="J5759"/>
      <c r="K5759"/>
      <c r="L5759"/>
    </row>
    <row r="5760" spans="1:12" ht="16" x14ac:dyDescent="0.2">
      <c r="A5760"/>
      <c r="B5760"/>
      <c r="C5760"/>
      <c r="D5760"/>
      <c r="E5760"/>
      <c r="F5760"/>
      <c r="G5760"/>
      <c r="H5760"/>
      <c r="I5760"/>
      <c r="J5760"/>
      <c r="K5760"/>
      <c r="L5760"/>
    </row>
    <row r="5761" spans="1:12" ht="16" x14ac:dyDescent="0.2">
      <c r="A5761"/>
      <c r="B5761"/>
      <c r="C5761"/>
      <c r="D5761"/>
      <c r="E5761"/>
      <c r="F5761"/>
      <c r="G5761"/>
      <c r="H5761"/>
      <c r="I5761"/>
      <c r="J5761"/>
      <c r="K5761"/>
      <c r="L5761"/>
    </row>
    <row r="5762" spans="1:12" ht="16" x14ac:dyDescent="0.2">
      <c r="A5762"/>
      <c r="B5762"/>
      <c r="C5762"/>
      <c r="D5762"/>
      <c r="E5762"/>
      <c r="F5762"/>
      <c r="G5762"/>
      <c r="H5762"/>
      <c r="I5762"/>
      <c r="J5762"/>
      <c r="K5762"/>
      <c r="L5762"/>
    </row>
    <row r="5763" spans="1:12" ht="16" x14ac:dyDescent="0.2">
      <c r="A5763"/>
      <c r="B5763"/>
      <c r="C5763"/>
      <c r="D5763"/>
      <c r="E5763"/>
      <c r="F5763"/>
      <c r="G5763"/>
      <c r="H5763"/>
      <c r="I5763"/>
      <c r="J5763"/>
      <c r="K5763"/>
      <c r="L5763"/>
    </row>
    <row r="5764" spans="1:12" ht="16" x14ac:dyDescent="0.2">
      <c r="A5764"/>
      <c r="B5764"/>
      <c r="C5764"/>
      <c r="D5764"/>
      <c r="E5764"/>
      <c r="F5764"/>
      <c r="G5764"/>
      <c r="H5764"/>
      <c r="I5764"/>
      <c r="J5764"/>
      <c r="K5764"/>
      <c r="L5764"/>
    </row>
    <row r="5765" spans="1:12" ht="16" x14ac:dyDescent="0.2">
      <c r="A5765"/>
      <c r="B5765"/>
      <c r="C5765"/>
      <c r="D5765"/>
      <c r="E5765"/>
      <c r="F5765"/>
      <c r="G5765"/>
      <c r="H5765"/>
      <c r="I5765"/>
      <c r="J5765"/>
      <c r="K5765"/>
      <c r="L5765"/>
    </row>
    <row r="5766" spans="1:12" ht="16" x14ac:dyDescent="0.2">
      <c r="A5766"/>
      <c r="B5766"/>
      <c r="C5766"/>
      <c r="D5766"/>
      <c r="E5766"/>
      <c r="F5766"/>
      <c r="G5766"/>
      <c r="H5766"/>
      <c r="I5766"/>
      <c r="J5766"/>
      <c r="K5766"/>
      <c r="L5766"/>
    </row>
    <row r="5767" spans="1:12" ht="16" x14ac:dyDescent="0.2">
      <c r="A5767"/>
      <c r="B5767"/>
      <c r="C5767"/>
      <c r="D5767"/>
      <c r="E5767"/>
      <c r="F5767"/>
      <c r="G5767"/>
      <c r="H5767"/>
      <c r="I5767"/>
      <c r="J5767"/>
      <c r="K5767"/>
      <c r="L5767"/>
    </row>
    <row r="5768" spans="1:12" ht="16" x14ac:dyDescent="0.2">
      <c r="A5768"/>
      <c r="B5768"/>
      <c r="C5768"/>
      <c r="D5768"/>
      <c r="E5768"/>
      <c r="F5768"/>
      <c r="G5768"/>
      <c r="H5768"/>
      <c r="I5768"/>
      <c r="J5768"/>
      <c r="K5768"/>
      <c r="L5768"/>
    </row>
    <row r="5769" spans="1:12" ht="16" x14ac:dyDescent="0.2">
      <c r="A5769"/>
      <c r="B5769"/>
      <c r="C5769"/>
      <c r="D5769"/>
      <c r="E5769"/>
      <c r="F5769"/>
      <c r="G5769"/>
      <c r="H5769"/>
      <c r="I5769"/>
      <c r="J5769"/>
      <c r="K5769"/>
      <c r="L5769"/>
    </row>
    <row r="5770" spans="1:12" ht="16" x14ac:dyDescent="0.2">
      <c r="A5770"/>
      <c r="B5770"/>
      <c r="C5770"/>
      <c r="D5770"/>
      <c r="E5770"/>
      <c r="F5770"/>
      <c r="G5770"/>
      <c r="H5770"/>
      <c r="I5770"/>
      <c r="J5770"/>
      <c r="K5770"/>
      <c r="L5770"/>
    </row>
    <row r="5771" spans="1:12" ht="16" x14ac:dyDescent="0.2">
      <c r="A5771"/>
      <c r="B5771"/>
      <c r="C5771"/>
      <c r="D5771"/>
      <c r="E5771"/>
      <c r="F5771"/>
      <c r="G5771"/>
      <c r="H5771"/>
      <c r="I5771"/>
      <c r="J5771"/>
      <c r="K5771"/>
      <c r="L5771"/>
    </row>
    <row r="5772" spans="1:12" ht="16" x14ac:dyDescent="0.2">
      <c r="A5772"/>
      <c r="B5772"/>
      <c r="C5772"/>
      <c r="D5772"/>
      <c r="E5772"/>
      <c r="F5772"/>
      <c r="G5772"/>
      <c r="H5772"/>
      <c r="I5772"/>
      <c r="J5772"/>
      <c r="K5772"/>
      <c r="L5772"/>
    </row>
    <row r="5773" spans="1:12" ht="16" x14ac:dyDescent="0.2">
      <c r="A5773"/>
      <c r="B5773"/>
      <c r="C5773"/>
      <c r="D5773"/>
      <c r="E5773"/>
      <c r="F5773"/>
      <c r="G5773"/>
      <c r="H5773"/>
      <c r="I5773"/>
      <c r="J5773"/>
      <c r="K5773"/>
      <c r="L5773"/>
    </row>
    <row r="5774" spans="1:12" ht="16" x14ac:dyDescent="0.2">
      <c r="A5774"/>
      <c r="B5774"/>
      <c r="C5774"/>
      <c r="D5774"/>
      <c r="E5774"/>
      <c r="F5774"/>
      <c r="G5774"/>
      <c r="H5774"/>
      <c r="I5774"/>
      <c r="J5774"/>
      <c r="K5774"/>
      <c r="L5774"/>
    </row>
    <row r="5775" spans="1:12" ht="16" x14ac:dyDescent="0.2">
      <c r="A5775"/>
      <c r="B5775"/>
      <c r="C5775"/>
      <c r="D5775"/>
      <c r="E5775"/>
      <c r="F5775"/>
      <c r="G5775"/>
      <c r="H5775"/>
      <c r="I5775"/>
      <c r="J5775"/>
      <c r="K5775"/>
      <c r="L5775"/>
    </row>
    <row r="5776" spans="1:12" ht="16" x14ac:dyDescent="0.2">
      <c r="A5776"/>
      <c r="B5776"/>
      <c r="C5776"/>
      <c r="D5776"/>
      <c r="E5776"/>
      <c r="F5776"/>
      <c r="G5776"/>
      <c r="H5776"/>
      <c r="I5776"/>
      <c r="J5776"/>
      <c r="K5776"/>
      <c r="L5776"/>
    </row>
    <row r="5777" spans="1:12" ht="16" x14ac:dyDescent="0.2">
      <c r="A5777"/>
      <c r="B5777"/>
      <c r="C5777"/>
      <c r="D5777"/>
      <c r="E5777"/>
      <c r="F5777"/>
      <c r="G5777"/>
      <c r="H5777"/>
      <c r="I5777"/>
      <c r="J5777"/>
      <c r="K5777"/>
      <c r="L5777"/>
    </row>
    <row r="5778" spans="1:12" ht="16" x14ac:dyDescent="0.2">
      <c r="A5778"/>
      <c r="B5778"/>
      <c r="C5778"/>
      <c r="D5778"/>
      <c r="E5778"/>
      <c r="F5778"/>
      <c r="G5778"/>
      <c r="H5778"/>
      <c r="I5778"/>
      <c r="J5778"/>
      <c r="K5778"/>
      <c r="L5778"/>
    </row>
    <row r="5779" spans="1:12" ht="16" x14ac:dyDescent="0.2">
      <c r="A5779"/>
      <c r="B5779"/>
      <c r="C5779"/>
      <c r="D5779"/>
      <c r="E5779"/>
      <c r="F5779"/>
      <c r="G5779"/>
      <c r="H5779"/>
      <c r="I5779"/>
      <c r="J5779"/>
      <c r="K5779"/>
      <c r="L5779"/>
    </row>
    <row r="5780" spans="1:12" ht="16" x14ac:dyDescent="0.2">
      <c r="A5780"/>
      <c r="B5780"/>
      <c r="C5780"/>
      <c r="D5780"/>
      <c r="E5780"/>
      <c r="F5780"/>
      <c r="G5780"/>
      <c r="H5780"/>
      <c r="I5780"/>
      <c r="J5780"/>
      <c r="K5780"/>
      <c r="L5780"/>
    </row>
    <row r="5781" spans="1:12" ht="16" x14ac:dyDescent="0.2">
      <c r="A5781"/>
      <c r="B5781"/>
      <c r="C5781"/>
      <c r="D5781"/>
      <c r="E5781"/>
      <c r="F5781"/>
      <c r="G5781"/>
      <c r="H5781"/>
      <c r="I5781"/>
      <c r="J5781"/>
      <c r="K5781"/>
      <c r="L5781"/>
    </row>
    <row r="5782" spans="1:12" ht="16" x14ac:dyDescent="0.2">
      <c r="A5782"/>
      <c r="B5782"/>
      <c r="C5782"/>
      <c r="D5782"/>
      <c r="E5782"/>
      <c r="F5782"/>
      <c r="G5782"/>
      <c r="H5782"/>
      <c r="I5782"/>
      <c r="J5782"/>
      <c r="K5782"/>
      <c r="L5782"/>
    </row>
    <row r="5783" spans="1:12" ht="16" x14ac:dyDescent="0.2">
      <c r="A5783"/>
      <c r="B5783"/>
      <c r="C5783"/>
      <c r="D5783"/>
      <c r="E5783"/>
      <c r="F5783"/>
      <c r="G5783"/>
      <c r="H5783"/>
      <c r="I5783"/>
      <c r="J5783"/>
      <c r="K5783"/>
      <c r="L5783"/>
    </row>
    <row r="5784" spans="1:12" ht="16" x14ac:dyDescent="0.2">
      <c r="A5784"/>
      <c r="B5784"/>
      <c r="C5784"/>
      <c r="D5784"/>
      <c r="E5784"/>
      <c r="F5784"/>
      <c r="G5784"/>
      <c r="H5784"/>
      <c r="I5784"/>
      <c r="J5784"/>
      <c r="K5784"/>
      <c r="L5784"/>
    </row>
    <row r="5785" spans="1:12" ht="16" x14ac:dyDescent="0.2">
      <c r="A5785"/>
      <c r="B5785"/>
      <c r="C5785"/>
      <c r="D5785"/>
      <c r="E5785"/>
      <c r="F5785"/>
      <c r="G5785"/>
      <c r="H5785"/>
      <c r="I5785"/>
      <c r="J5785"/>
      <c r="K5785"/>
      <c r="L5785"/>
    </row>
    <row r="5786" spans="1:12" ht="16" x14ac:dyDescent="0.2">
      <c r="A5786"/>
      <c r="B5786"/>
      <c r="C5786"/>
      <c r="D5786"/>
      <c r="E5786"/>
      <c r="F5786"/>
      <c r="G5786"/>
      <c r="H5786"/>
      <c r="I5786"/>
      <c r="J5786"/>
      <c r="K5786"/>
      <c r="L5786"/>
    </row>
    <row r="5787" spans="1:12" ht="16" x14ac:dyDescent="0.2">
      <c r="A5787"/>
      <c r="B5787"/>
      <c r="C5787"/>
      <c r="D5787"/>
      <c r="E5787"/>
      <c r="F5787"/>
      <c r="G5787"/>
      <c r="H5787"/>
      <c r="I5787"/>
      <c r="J5787"/>
      <c r="K5787"/>
      <c r="L5787"/>
    </row>
    <row r="5788" spans="1:12" ht="16" x14ac:dyDescent="0.2">
      <c r="A5788"/>
      <c r="B5788"/>
      <c r="C5788"/>
      <c r="D5788"/>
      <c r="E5788"/>
      <c r="F5788"/>
      <c r="G5788"/>
      <c r="H5788"/>
      <c r="I5788"/>
      <c r="J5788"/>
      <c r="K5788"/>
      <c r="L5788"/>
    </row>
    <row r="5789" spans="1:12" ht="16" x14ac:dyDescent="0.2">
      <c r="A5789"/>
      <c r="B5789"/>
      <c r="C5789"/>
      <c r="D5789"/>
      <c r="E5789"/>
      <c r="F5789"/>
      <c r="G5789"/>
      <c r="H5789"/>
      <c r="I5789"/>
      <c r="J5789"/>
      <c r="K5789"/>
      <c r="L5789"/>
    </row>
    <row r="5790" spans="1:12" ht="16" x14ac:dyDescent="0.2">
      <c r="A5790"/>
      <c r="B5790"/>
      <c r="C5790"/>
      <c r="D5790"/>
      <c r="E5790"/>
      <c r="F5790"/>
      <c r="G5790"/>
      <c r="H5790"/>
      <c r="I5790"/>
      <c r="J5790"/>
      <c r="K5790"/>
      <c r="L5790"/>
    </row>
    <row r="5791" spans="1:12" ht="16" x14ac:dyDescent="0.2">
      <c r="A5791"/>
      <c r="B5791"/>
      <c r="C5791"/>
      <c r="D5791"/>
      <c r="E5791"/>
      <c r="F5791"/>
      <c r="G5791"/>
      <c r="H5791"/>
      <c r="I5791"/>
      <c r="J5791"/>
      <c r="K5791"/>
      <c r="L5791"/>
    </row>
    <row r="5792" spans="1:12" ht="16" x14ac:dyDescent="0.2">
      <c r="A5792"/>
      <c r="B5792"/>
      <c r="C5792"/>
      <c r="D5792"/>
      <c r="E5792"/>
      <c r="F5792"/>
      <c r="G5792"/>
      <c r="H5792"/>
      <c r="I5792"/>
      <c r="J5792"/>
      <c r="K5792"/>
      <c r="L5792"/>
    </row>
    <row r="5793" spans="1:12" ht="16" x14ac:dyDescent="0.2">
      <c r="A5793"/>
      <c r="B5793"/>
      <c r="C5793"/>
      <c r="D5793"/>
      <c r="E5793"/>
      <c r="F5793"/>
      <c r="G5793"/>
      <c r="H5793"/>
      <c r="I5793"/>
      <c r="J5793"/>
      <c r="K5793"/>
      <c r="L5793"/>
    </row>
    <row r="5794" spans="1:12" ht="16" x14ac:dyDescent="0.2">
      <c r="A5794"/>
      <c r="B5794"/>
      <c r="C5794"/>
      <c r="D5794"/>
      <c r="E5794"/>
      <c r="F5794"/>
      <c r="G5794"/>
      <c r="H5794"/>
      <c r="I5794"/>
      <c r="J5794"/>
      <c r="K5794"/>
      <c r="L5794"/>
    </row>
    <row r="5795" spans="1:12" ht="16" x14ac:dyDescent="0.2">
      <c r="A5795"/>
      <c r="B5795"/>
      <c r="C5795"/>
      <c r="D5795"/>
      <c r="E5795"/>
      <c r="F5795"/>
      <c r="G5795"/>
      <c r="H5795"/>
      <c r="I5795"/>
      <c r="J5795"/>
      <c r="K5795"/>
      <c r="L5795"/>
    </row>
    <row r="5796" spans="1:12" ht="16" x14ac:dyDescent="0.2">
      <c r="A5796"/>
      <c r="B5796"/>
      <c r="C5796"/>
      <c r="D5796"/>
      <c r="E5796"/>
      <c r="F5796"/>
      <c r="G5796"/>
      <c r="H5796"/>
      <c r="I5796"/>
      <c r="J5796"/>
      <c r="K5796"/>
      <c r="L5796"/>
    </row>
    <row r="5797" spans="1:12" ht="16" x14ac:dyDescent="0.2">
      <c r="A5797"/>
      <c r="B5797"/>
      <c r="C5797"/>
      <c r="D5797"/>
      <c r="E5797"/>
      <c r="F5797"/>
      <c r="G5797"/>
      <c r="H5797"/>
      <c r="I5797"/>
      <c r="J5797"/>
      <c r="K5797"/>
      <c r="L5797"/>
    </row>
    <row r="5798" spans="1:12" ht="16" x14ac:dyDescent="0.2">
      <c r="A5798"/>
      <c r="B5798"/>
      <c r="C5798"/>
      <c r="D5798"/>
      <c r="E5798"/>
      <c r="F5798"/>
      <c r="G5798"/>
      <c r="H5798"/>
      <c r="I5798"/>
      <c r="J5798"/>
      <c r="K5798"/>
      <c r="L5798"/>
    </row>
    <row r="5799" spans="1:12" ht="16" x14ac:dyDescent="0.2">
      <c r="A5799"/>
      <c r="B5799"/>
      <c r="C5799"/>
      <c r="D5799"/>
      <c r="E5799"/>
      <c r="F5799"/>
      <c r="G5799"/>
      <c r="H5799"/>
      <c r="I5799"/>
      <c r="J5799"/>
      <c r="K5799"/>
      <c r="L5799"/>
    </row>
    <row r="5800" spans="1:12" ht="16" x14ac:dyDescent="0.2">
      <c r="A5800"/>
      <c r="B5800"/>
      <c r="C5800"/>
      <c r="D5800"/>
      <c r="E5800"/>
      <c r="F5800"/>
      <c r="G5800"/>
      <c r="H5800"/>
      <c r="I5800"/>
      <c r="J5800"/>
      <c r="K5800"/>
      <c r="L5800"/>
    </row>
    <row r="5801" spans="1:12" ht="16" x14ac:dyDescent="0.2">
      <c r="A5801"/>
      <c r="B5801"/>
      <c r="C5801"/>
      <c r="D5801"/>
      <c r="E5801"/>
      <c r="F5801"/>
      <c r="G5801"/>
      <c r="H5801"/>
      <c r="I5801"/>
      <c r="J5801"/>
      <c r="K5801"/>
      <c r="L5801"/>
    </row>
    <row r="5802" spans="1:12" ht="16" x14ac:dyDescent="0.2">
      <c r="A5802"/>
      <c r="B5802"/>
      <c r="C5802"/>
      <c r="D5802"/>
      <c r="E5802"/>
      <c r="F5802"/>
      <c r="G5802"/>
      <c r="H5802"/>
      <c r="I5802"/>
      <c r="J5802"/>
      <c r="K5802"/>
      <c r="L5802"/>
    </row>
    <row r="5803" spans="1:12" ht="16" x14ac:dyDescent="0.2">
      <c r="A5803"/>
      <c r="B5803"/>
      <c r="C5803"/>
      <c r="D5803"/>
      <c r="E5803"/>
      <c r="F5803"/>
      <c r="G5803"/>
      <c r="H5803"/>
      <c r="I5803"/>
      <c r="J5803"/>
      <c r="K5803"/>
      <c r="L5803"/>
    </row>
    <row r="5804" spans="1:12" ht="16" x14ac:dyDescent="0.2">
      <c r="A5804"/>
      <c r="B5804"/>
      <c r="C5804"/>
      <c r="D5804"/>
      <c r="E5804"/>
      <c r="F5804"/>
      <c r="G5804"/>
      <c r="H5804"/>
      <c r="I5804"/>
      <c r="J5804"/>
      <c r="K5804"/>
      <c r="L5804"/>
    </row>
    <row r="5805" spans="1:12" ht="16" x14ac:dyDescent="0.2">
      <c r="A5805"/>
      <c r="B5805"/>
      <c r="C5805"/>
      <c r="D5805"/>
      <c r="E5805"/>
      <c r="F5805"/>
      <c r="G5805"/>
      <c r="H5805"/>
      <c r="I5805"/>
      <c r="J5805"/>
      <c r="K5805"/>
      <c r="L5805"/>
    </row>
    <row r="5806" spans="1:12" ht="16" x14ac:dyDescent="0.2">
      <c r="A5806"/>
      <c r="B5806"/>
      <c r="C5806"/>
      <c r="D5806"/>
      <c r="E5806"/>
      <c r="F5806"/>
      <c r="G5806"/>
      <c r="H5806"/>
      <c r="I5806"/>
      <c r="J5806"/>
      <c r="K5806"/>
      <c r="L5806"/>
    </row>
    <row r="5807" spans="1:12" ht="16" x14ac:dyDescent="0.2">
      <c r="A5807"/>
      <c r="B5807"/>
      <c r="C5807"/>
      <c r="D5807"/>
      <c r="E5807"/>
      <c r="F5807"/>
      <c r="G5807"/>
      <c r="H5807"/>
      <c r="I5807"/>
      <c r="J5807"/>
      <c r="K5807"/>
      <c r="L5807"/>
    </row>
    <row r="5808" spans="1:12" ht="16" x14ac:dyDescent="0.2">
      <c r="A5808"/>
      <c r="B5808"/>
      <c r="C5808"/>
      <c r="D5808"/>
      <c r="E5808"/>
      <c r="F5808"/>
      <c r="G5808"/>
      <c r="H5808"/>
      <c r="I5808"/>
      <c r="J5808"/>
      <c r="K5808"/>
      <c r="L5808"/>
    </row>
    <row r="5809" spans="1:12" ht="16" x14ac:dyDescent="0.2">
      <c r="A5809"/>
      <c r="B5809"/>
      <c r="C5809"/>
      <c r="D5809"/>
      <c r="E5809"/>
      <c r="F5809"/>
      <c r="G5809"/>
      <c r="H5809"/>
      <c r="I5809"/>
      <c r="J5809"/>
      <c r="K5809"/>
      <c r="L5809"/>
    </row>
    <row r="5810" spans="1:12" ht="16" x14ac:dyDescent="0.2">
      <c r="A5810"/>
      <c r="B5810"/>
      <c r="C5810"/>
      <c r="D5810"/>
      <c r="E5810"/>
      <c r="F5810"/>
      <c r="G5810"/>
      <c r="H5810"/>
      <c r="I5810"/>
      <c r="J5810"/>
      <c r="K5810"/>
      <c r="L5810"/>
    </row>
    <row r="5811" spans="1:12" ht="16" x14ac:dyDescent="0.2">
      <c r="A5811"/>
      <c r="B5811"/>
      <c r="C5811"/>
      <c r="D5811"/>
      <c r="E5811"/>
      <c r="F5811"/>
      <c r="G5811"/>
      <c r="H5811"/>
      <c r="I5811"/>
      <c r="J5811"/>
      <c r="K5811"/>
      <c r="L5811"/>
    </row>
    <row r="5812" spans="1:12" ht="16" x14ac:dyDescent="0.2">
      <c r="A5812"/>
      <c r="B5812"/>
      <c r="C5812"/>
      <c r="D5812"/>
      <c r="E5812"/>
      <c r="F5812"/>
      <c r="G5812"/>
      <c r="H5812"/>
      <c r="I5812"/>
      <c r="J5812"/>
      <c r="K5812"/>
      <c r="L5812"/>
    </row>
    <row r="5813" spans="1:12" ht="16" x14ac:dyDescent="0.2">
      <c r="A5813"/>
      <c r="B5813"/>
      <c r="C5813"/>
      <c r="D5813"/>
      <c r="E5813"/>
      <c r="F5813"/>
      <c r="G5813"/>
      <c r="H5813"/>
      <c r="I5813"/>
      <c r="J5813"/>
      <c r="K5813"/>
      <c r="L5813"/>
    </row>
    <row r="5814" spans="1:12" ht="16" x14ac:dyDescent="0.2">
      <c r="A5814"/>
      <c r="B5814"/>
      <c r="C5814"/>
      <c r="D5814"/>
      <c r="E5814"/>
      <c r="F5814"/>
      <c r="G5814"/>
      <c r="H5814"/>
      <c r="I5814"/>
      <c r="J5814"/>
      <c r="K5814"/>
      <c r="L5814"/>
    </row>
    <row r="5815" spans="1:12" ht="16" x14ac:dyDescent="0.2">
      <c r="A5815"/>
      <c r="B5815"/>
      <c r="C5815"/>
      <c r="D5815"/>
      <c r="E5815"/>
      <c r="F5815"/>
      <c r="G5815"/>
      <c r="H5815"/>
      <c r="I5815"/>
      <c r="J5815"/>
      <c r="K5815"/>
      <c r="L5815"/>
    </row>
    <row r="5816" spans="1:12" ht="16" x14ac:dyDescent="0.2">
      <c r="A5816"/>
      <c r="B5816"/>
      <c r="C5816"/>
      <c r="D5816"/>
      <c r="E5816"/>
      <c r="F5816"/>
      <c r="G5816"/>
      <c r="H5816"/>
      <c r="I5816"/>
      <c r="J5816"/>
      <c r="K5816"/>
      <c r="L5816"/>
    </row>
    <row r="5817" spans="1:12" ht="16" x14ac:dyDescent="0.2">
      <c r="A5817"/>
      <c r="B5817"/>
      <c r="C5817"/>
      <c r="D5817"/>
      <c r="E5817"/>
      <c r="F5817"/>
      <c r="G5817"/>
      <c r="H5817"/>
      <c r="I5817"/>
      <c r="J5817"/>
      <c r="K5817"/>
      <c r="L5817"/>
    </row>
    <row r="5818" spans="1:12" ht="16" x14ac:dyDescent="0.2">
      <c r="A5818"/>
      <c r="B5818"/>
      <c r="C5818"/>
      <c r="D5818"/>
      <c r="E5818"/>
      <c r="F5818"/>
      <c r="G5818"/>
      <c r="H5818"/>
      <c r="I5818"/>
      <c r="J5818"/>
      <c r="K5818"/>
      <c r="L5818"/>
    </row>
    <row r="5819" spans="1:12" ht="16" x14ac:dyDescent="0.2">
      <c r="A5819"/>
      <c r="B5819"/>
      <c r="C5819"/>
      <c r="D5819"/>
      <c r="E5819"/>
      <c r="F5819"/>
      <c r="G5819"/>
      <c r="H5819"/>
      <c r="I5819"/>
      <c r="J5819"/>
      <c r="K5819"/>
      <c r="L5819"/>
    </row>
    <row r="5820" spans="1:12" ht="16" x14ac:dyDescent="0.2">
      <c r="A5820"/>
      <c r="B5820"/>
      <c r="C5820"/>
      <c r="D5820"/>
      <c r="E5820"/>
      <c r="F5820"/>
      <c r="G5820"/>
      <c r="H5820"/>
      <c r="I5820"/>
      <c r="J5820"/>
      <c r="K5820"/>
      <c r="L5820"/>
    </row>
    <row r="5821" spans="1:12" ht="16" x14ac:dyDescent="0.2">
      <c r="A5821"/>
      <c r="B5821"/>
      <c r="C5821"/>
      <c r="D5821"/>
      <c r="E5821"/>
      <c r="F5821"/>
      <c r="G5821"/>
      <c r="H5821"/>
      <c r="I5821"/>
      <c r="J5821"/>
      <c r="K5821"/>
      <c r="L5821"/>
    </row>
    <row r="5822" spans="1:12" ht="16" x14ac:dyDescent="0.2">
      <c r="A5822"/>
      <c r="B5822"/>
      <c r="C5822"/>
      <c r="D5822"/>
      <c r="E5822"/>
      <c r="F5822"/>
      <c r="G5822"/>
      <c r="H5822"/>
      <c r="I5822"/>
      <c r="J5822"/>
      <c r="K5822"/>
      <c r="L5822"/>
    </row>
    <row r="5823" spans="1:12" ht="16" x14ac:dyDescent="0.2">
      <c r="A5823"/>
      <c r="B5823"/>
      <c r="C5823"/>
      <c r="D5823"/>
      <c r="E5823"/>
      <c r="F5823"/>
      <c r="G5823"/>
      <c r="H5823"/>
      <c r="I5823"/>
      <c r="J5823"/>
      <c r="K5823"/>
      <c r="L5823"/>
    </row>
    <row r="5824" spans="1:12" ht="16" x14ac:dyDescent="0.2">
      <c r="A5824"/>
      <c r="B5824"/>
      <c r="C5824"/>
      <c r="D5824"/>
      <c r="E5824"/>
      <c r="F5824"/>
      <c r="G5824"/>
      <c r="H5824"/>
      <c r="I5824"/>
      <c r="J5824"/>
      <c r="K5824"/>
      <c r="L5824"/>
    </row>
    <row r="5825" spans="1:12" ht="16" x14ac:dyDescent="0.2">
      <c r="A5825"/>
      <c r="B5825"/>
      <c r="C5825"/>
      <c r="D5825"/>
      <c r="E5825"/>
      <c r="F5825"/>
      <c r="G5825"/>
      <c r="H5825"/>
      <c r="I5825"/>
      <c r="J5825"/>
      <c r="K5825"/>
      <c r="L5825"/>
    </row>
    <row r="5826" spans="1:12" ht="16" x14ac:dyDescent="0.2">
      <c r="A5826"/>
      <c r="B5826"/>
      <c r="C5826"/>
      <c r="D5826"/>
      <c r="E5826"/>
      <c r="F5826"/>
      <c r="G5826"/>
      <c r="H5826"/>
      <c r="I5826"/>
      <c r="J5826"/>
      <c r="K5826"/>
      <c r="L5826"/>
    </row>
    <row r="5827" spans="1:12" ht="16" x14ac:dyDescent="0.2">
      <c r="A5827"/>
      <c r="B5827"/>
      <c r="C5827"/>
      <c r="D5827"/>
      <c r="E5827"/>
      <c r="F5827"/>
      <c r="G5827"/>
      <c r="H5827"/>
      <c r="I5827"/>
      <c r="J5827"/>
      <c r="K5827"/>
      <c r="L5827"/>
    </row>
    <row r="5828" spans="1:12" ht="16" x14ac:dyDescent="0.2">
      <c r="A5828"/>
      <c r="B5828"/>
      <c r="C5828"/>
      <c r="D5828"/>
      <c r="E5828"/>
      <c r="F5828"/>
      <c r="G5828"/>
      <c r="H5828"/>
      <c r="I5828"/>
      <c r="J5828"/>
      <c r="K5828"/>
      <c r="L5828"/>
    </row>
    <row r="5829" spans="1:12" ht="16" x14ac:dyDescent="0.2">
      <c r="A5829"/>
      <c r="B5829"/>
      <c r="C5829"/>
      <c r="D5829"/>
      <c r="E5829"/>
      <c r="F5829"/>
      <c r="G5829"/>
      <c r="H5829"/>
      <c r="I5829"/>
      <c r="J5829"/>
      <c r="K5829"/>
      <c r="L5829"/>
    </row>
    <row r="5830" spans="1:12" ht="16" x14ac:dyDescent="0.2">
      <c r="A5830"/>
      <c r="B5830"/>
      <c r="C5830"/>
      <c r="D5830"/>
      <c r="E5830"/>
      <c r="F5830"/>
      <c r="G5830"/>
      <c r="H5830"/>
      <c r="I5830"/>
      <c r="J5830"/>
      <c r="K5830"/>
      <c r="L5830"/>
    </row>
    <row r="5831" spans="1:12" ht="16" x14ac:dyDescent="0.2">
      <c r="A5831"/>
      <c r="B5831"/>
      <c r="C5831"/>
      <c r="D5831"/>
      <c r="E5831"/>
      <c r="F5831"/>
      <c r="G5831"/>
      <c r="H5831"/>
      <c r="I5831"/>
      <c r="J5831"/>
      <c r="K5831"/>
      <c r="L5831"/>
    </row>
    <row r="5832" spans="1:12" ht="16" x14ac:dyDescent="0.2">
      <c r="A5832"/>
      <c r="B5832"/>
      <c r="C5832"/>
      <c r="D5832"/>
      <c r="E5832"/>
      <c r="F5832"/>
      <c r="G5832"/>
      <c r="H5832"/>
      <c r="I5832"/>
      <c r="J5832"/>
      <c r="K5832"/>
      <c r="L5832"/>
    </row>
    <row r="5833" spans="1:12" ht="16" x14ac:dyDescent="0.2">
      <c r="A5833"/>
      <c r="B5833"/>
      <c r="C5833"/>
      <c r="D5833"/>
      <c r="E5833"/>
      <c r="F5833"/>
      <c r="G5833"/>
      <c r="H5833"/>
      <c r="I5833"/>
      <c r="J5833"/>
      <c r="K5833"/>
      <c r="L5833"/>
    </row>
    <row r="5834" spans="1:12" ht="16" x14ac:dyDescent="0.2">
      <c r="A5834"/>
      <c r="B5834"/>
      <c r="C5834"/>
      <c r="D5834"/>
      <c r="E5834"/>
      <c r="F5834"/>
      <c r="G5834"/>
      <c r="H5834"/>
      <c r="I5834"/>
      <c r="J5834"/>
      <c r="K5834"/>
      <c r="L5834"/>
    </row>
    <row r="5835" spans="1:12" ht="16" x14ac:dyDescent="0.2">
      <c r="A5835"/>
      <c r="B5835"/>
      <c r="C5835"/>
      <c r="D5835"/>
      <c r="E5835"/>
      <c r="F5835"/>
      <c r="G5835"/>
      <c r="H5835"/>
      <c r="I5835"/>
      <c r="J5835"/>
      <c r="K5835"/>
      <c r="L5835"/>
    </row>
    <row r="5836" spans="1:12" ht="16" x14ac:dyDescent="0.2">
      <c r="A5836"/>
      <c r="B5836"/>
      <c r="C5836"/>
      <c r="D5836"/>
      <c r="E5836"/>
      <c r="F5836"/>
      <c r="G5836"/>
      <c r="H5836"/>
      <c r="I5836"/>
      <c r="J5836"/>
      <c r="K5836"/>
      <c r="L5836"/>
    </row>
    <row r="5837" spans="1:12" ht="16" x14ac:dyDescent="0.2">
      <c r="A5837"/>
      <c r="B5837"/>
      <c r="C5837"/>
      <c r="D5837"/>
      <c r="E5837"/>
      <c r="F5837"/>
      <c r="G5837"/>
      <c r="H5837"/>
      <c r="I5837"/>
      <c r="J5837"/>
      <c r="K5837"/>
      <c r="L5837"/>
    </row>
    <row r="5838" spans="1:12" ht="16" x14ac:dyDescent="0.2">
      <c r="A5838"/>
      <c r="B5838"/>
      <c r="C5838"/>
      <c r="D5838"/>
      <c r="E5838"/>
      <c r="F5838"/>
      <c r="G5838"/>
      <c r="H5838"/>
      <c r="I5838"/>
      <c r="J5838"/>
      <c r="K5838"/>
      <c r="L5838"/>
    </row>
    <row r="5839" spans="1:12" ht="16" x14ac:dyDescent="0.2">
      <c r="A5839"/>
      <c r="B5839"/>
      <c r="C5839"/>
      <c r="D5839"/>
      <c r="E5839"/>
      <c r="F5839"/>
      <c r="G5839"/>
      <c r="H5839"/>
      <c r="I5839"/>
      <c r="J5839"/>
      <c r="K5839"/>
      <c r="L5839"/>
    </row>
    <row r="5840" spans="1:12" ht="16" x14ac:dyDescent="0.2">
      <c r="A5840"/>
      <c r="B5840"/>
      <c r="C5840"/>
      <c r="D5840"/>
      <c r="E5840"/>
      <c r="F5840"/>
      <c r="G5840"/>
      <c r="H5840"/>
      <c r="I5840"/>
      <c r="J5840"/>
      <c r="K5840"/>
      <c r="L5840"/>
    </row>
    <row r="5841" spans="1:12" ht="16" x14ac:dyDescent="0.2">
      <c r="A5841"/>
      <c r="B5841"/>
      <c r="C5841"/>
      <c r="D5841"/>
      <c r="E5841"/>
      <c r="F5841"/>
      <c r="G5841"/>
      <c r="H5841"/>
      <c r="I5841"/>
      <c r="J5841"/>
      <c r="K5841"/>
      <c r="L5841"/>
    </row>
    <row r="5842" spans="1:12" ht="16" x14ac:dyDescent="0.2">
      <c r="A5842"/>
      <c r="B5842"/>
      <c r="C5842"/>
      <c r="D5842"/>
      <c r="E5842"/>
      <c r="F5842"/>
      <c r="G5842"/>
      <c r="H5842"/>
      <c r="I5842"/>
      <c r="J5842"/>
      <c r="K5842"/>
      <c r="L5842"/>
    </row>
    <row r="5843" spans="1:12" ht="16" x14ac:dyDescent="0.2">
      <c r="A5843"/>
      <c r="B5843"/>
      <c r="C5843"/>
      <c r="D5843"/>
      <c r="E5843"/>
      <c r="F5843"/>
      <c r="G5843"/>
      <c r="H5843"/>
      <c r="I5843"/>
      <c r="J5843"/>
      <c r="K5843"/>
      <c r="L5843"/>
    </row>
    <row r="5844" spans="1:12" ht="16" x14ac:dyDescent="0.2">
      <c r="A5844"/>
      <c r="B5844"/>
      <c r="C5844"/>
      <c r="D5844"/>
      <c r="E5844"/>
      <c r="F5844"/>
      <c r="G5844"/>
      <c r="H5844"/>
      <c r="I5844"/>
      <c r="J5844"/>
      <c r="K5844"/>
      <c r="L5844"/>
    </row>
    <row r="5845" spans="1:12" ht="16" x14ac:dyDescent="0.2">
      <c r="A5845"/>
      <c r="B5845"/>
      <c r="C5845"/>
      <c r="D5845"/>
      <c r="E5845"/>
      <c r="F5845"/>
      <c r="G5845"/>
      <c r="H5845"/>
      <c r="I5845"/>
      <c r="J5845"/>
      <c r="K5845"/>
      <c r="L5845"/>
    </row>
    <row r="5846" spans="1:12" ht="16" x14ac:dyDescent="0.2">
      <c r="A5846"/>
      <c r="B5846"/>
      <c r="C5846"/>
      <c r="D5846"/>
      <c r="E5846"/>
      <c r="F5846"/>
      <c r="G5846"/>
      <c r="H5846"/>
      <c r="I5846"/>
      <c r="J5846"/>
      <c r="K5846"/>
      <c r="L5846"/>
    </row>
    <row r="5847" spans="1:12" ht="16" x14ac:dyDescent="0.2">
      <c r="A5847"/>
      <c r="B5847"/>
      <c r="C5847"/>
      <c r="D5847"/>
      <c r="E5847"/>
      <c r="F5847"/>
      <c r="G5847"/>
      <c r="H5847"/>
      <c r="I5847"/>
      <c r="J5847"/>
      <c r="K5847"/>
      <c r="L5847"/>
    </row>
    <row r="5848" spans="1:12" ht="16" x14ac:dyDescent="0.2">
      <c r="A5848"/>
      <c r="B5848"/>
      <c r="C5848"/>
      <c r="D5848"/>
      <c r="E5848"/>
      <c r="F5848"/>
      <c r="G5848"/>
      <c r="H5848"/>
      <c r="I5848"/>
      <c r="J5848"/>
      <c r="K5848"/>
      <c r="L5848"/>
    </row>
    <row r="5849" spans="1:12" ht="16" x14ac:dyDescent="0.2">
      <c r="A5849"/>
      <c r="B5849"/>
      <c r="C5849"/>
      <c r="D5849"/>
      <c r="E5849"/>
      <c r="F5849"/>
      <c r="G5849"/>
      <c r="H5849"/>
      <c r="I5849"/>
      <c r="J5849"/>
      <c r="K5849"/>
      <c r="L5849"/>
    </row>
    <row r="5850" spans="1:12" ht="16" x14ac:dyDescent="0.2">
      <c r="A5850"/>
      <c r="B5850"/>
      <c r="C5850"/>
      <c r="D5850"/>
      <c r="E5850"/>
      <c r="F5850"/>
      <c r="G5850"/>
      <c r="H5850"/>
      <c r="I5850"/>
      <c r="J5850"/>
      <c r="K5850"/>
      <c r="L5850"/>
    </row>
    <row r="5851" spans="1:12" ht="16" x14ac:dyDescent="0.2">
      <c r="A5851"/>
      <c r="B5851"/>
      <c r="C5851"/>
      <c r="D5851"/>
      <c r="E5851"/>
      <c r="F5851"/>
      <c r="G5851"/>
      <c r="H5851"/>
      <c r="I5851"/>
      <c r="J5851"/>
      <c r="K5851"/>
      <c r="L5851"/>
    </row>
    <row r="5852" spans="1:12" ht="16" x14ac:dyDescent="0.2">
      <c r="A5852"/>
      <c r="B5852"/>
      <c r="C5852"/>
      <c r="D5852"/>
      <c r="E5852"/>
      <c r="F5852"/>
      <c r="G5852"/>
      <c r="H5852"/>
      <c r="I5852"/>
      <c r="J5852"/>
      <c r="K5852"/>
      <c r="L5852"/>
    </row>
    <row r="5853" spans="1:12" ht="16" x14ac:dyDescent="0.2">
      <c r="A5853"/>
      <c r="B5853"/>
      <c r="C5853"/>
      <c r="D5853"/>
      <c r="E5853"/>
      <c r="F5853"/>
      <c r="G5853"/>
      <c r="H5853"/>
      <c r="I5853"/>
      <c r="J5853"/>
      <c r="K5853"/>
      <c r="L5853"/>
    </row>
    <row r="5854" spans="1:12" ht="16" x14ac:dyDescent="0.2">
      <c r="A5854"/>
      <c r="B5854"/>
      <c r="C5854"/>
      <c r="D5854"/>
      <c r="E5854"/>
      <c r="F5854"/>
      <c r="G5854"/>
      <c r="H5854"/>
      <c r="I5854"/>
      <c r="J5854"/>
      <c r="K5854"/>
      <c r="L5854"/>
    </row>
    <row r="5855" spans="1:12" ht="16" x14ac:dyDescent="0.2">
      <c r="A5855"/>
      <c r="B5855"/>
      <c r="C5855"/>
      <c r="D5855"/>
      <c r="E5855"/>
      <c r="F5855"/>
      <c r="G5855"/>
      <c r="H5855"/>
      <c r="I5855"/>
      <c r="J5855"/>
      <c r="K5855"/>
      <c r="L5855"/>
    </row>
    <row r="5856" spans="1:12" ht="16" x14ac:dyDescent="0.2">
      <c r="A5856"/>
      <c r="B5856"/>
      <c r="C5856"/>
      <c r="D5856"/>
      <c r="E5856"/>
      <c r="F5856"/>
      <c r="G5856"/>
      <c r="H5856"/>
      <c r="I5856"/>
      <c r="J5856"/>
      <c r="K5856"/>
      <c r="L5856"/>
    </row>
    <row r="5857" spans="1:12" ht="16" x14ac:dyDescent="0.2">
      <c r="A5857"/>
      <c r="B5857"/>
      <c r="C5857"/>
      <c r="D5857"/>
      <c r="E5857"/>
      <c r="F5857"/>
      <c r="G5857"/>
      <c r="H5857"/>
      <c r="I5857"/>
      <c r="J5857"/>
      <c r="K5857"/>
      <c r="L5857"/>
    </row>
    <row r="5858" spans="1:12" ht="16" x14ac:dyDescent="0.2">
      <c r="A5858"/>
      <c r="B5858"/>
      <c r="C5858"/>
      <c r="D5858"/>
      <c r="E5858"/>
      <c r="F5858"/>
      <c r="G5858"/>
      <c r="H5858"/>
      <c r="I5858"/>
      <c r="J5858"/>
      <c r="K5858"/>
      <c r="L5858"/>
    </row>
    <row r="5859" spans="1:12" ht="16" x14ac:dyDescent="0.2">
      <c r="A5859"/>
      <c r="B5859"/>
      <c r="C5859"/>
      <c r="D5859"/>
      <c r="E5859"/>
      <c r="F5859"/>
      <c r="G5859"/>
      <c r="H5859"/>
      <c r="I5859"/>
      <c r="J5859"/>
      <c r="K5859"/>
      <c r="L5859"/>
    </row>
    <row r="5860" spans="1:12" ht="16" x14ac:dyDescent="0.2">
      <c r="A5860"/>
      <c r="B5860"/>
      <c r="C5860"/>
      <c r="D5860"/>
      <c r="E5860"/>
      <c r="F5860"/>
      <c r="G5860"/>
      <c r="H5860"/>
      <c r="I5860"/>
      <c r="J5860"/>
      <c r="K5860"/>
      <c r="L5860"/>
    </row>
    <row r="5861" spans="1:12" ht="16" x14ac:dyDescent="0.2">
      <c r="A5861"/>
      <c r="B5861"/>
      <c r="C5861"/>
      <c r="D5861"/>
      <c r="E5861"/>
      <c r="F5861"/>
      <c r="G5861"/>
      <c r="H5861"/>
      <c r="I5861"/>
      <c r="J5861"/>
      <c r="K5861"/>
      <c r="L5861"/>
    </row>
    <row r="5862" spans="1:12" ht="16" x14ac:dyDescent="0.2">
      <c r="A5862"/>
      <c r="B5862"/>
      <c r="C5862"/>
      <c r="D5862"/>
      <c r="E5862"/>
      <c r="F5862"/>
      <c r="G5862"/>
      <c r="H5862"/>
      <c r="I5862"/>
      <c r="J5862"/>
      <c r="K5862"/>
      <c r="L5862"/>
    </row>
    <row r="5863" spans="1:12" ht="16" x14ac:dyDescent="0.2">
      <c r="A5863"/>
      <c r="B5863"/>
      <c r="C5863"/>
      <c r="D5863"/>
      <c r="E5863"/>
      <c r="F5863"/>
      <c r="G5863"/>
      <c r="H5863"/>
      <c r="I5863"/>
      <c r="J5863"/>
      <c r="K5863"/>
      <c r="L5863"/>
    </row>
    <row r="5864" spans="1:12" ht="16" x14ac:dyDescent="0.2">
      <c r="A5864"/>
      <c r="B5864"/>
      <c r="C5864"/>
      <c r="D5864"/>
      <c r="E5864"/>
      <c r="F5864"/>
      <c r="G5864"/>
      <c r="H5864"/>
      <c r="I5864"/>
      <c r="J5864"/>
      <c r="K5864"/>
      <c r="L5864"/>
    </row>
    <row r="5865" spans="1:12" ht="16" x14ac:dyDescent="0.2">
      <c r="A5865"/>
      <c r="B5865"/>
      <c r="C5865"/>
      <c r="D5865"/>
      <c r="E5865"/>
      <c r="F5865"/>
      <c r="G5865"/>
      <c r="H5865"/>
      <c r="I5865"/>
      <c r="J5865"/>
      <c r="K5865"/>
      <c r="L5865"/>
    </row>
    <row r="5866" spans="1:12" ht="16" x14ac:dyDescent="0.2">
      <c r="A5866"/>
      <c r="B5866"/>
      <c r="C5866"/>
      <c r="D5866"/>
      <c r="E5866"/>
      <c r="F5866"/>
      <c r="G5866"/>
      <c r="H5866"/>
      <c r="I5866"/>
      <c r="J5866"/>
      <c r="K5866"/>
      <c r="L5866"/>
    </row>
    <row r="5867" spans="1:12" ht="16" x14ac:dyDescent="0.2">
      <c r="A5867"/>
      <c r="B5867"/>
      <c r="C5867"/>
      <c r="D5867"/>
      <c r="E5867"/>
      <c r="F5867"/>
      <c r="G5867"/>
      <c r="H5867"/>
      <c r="I5867"/>
      <c r="J5867"/>
      <c r="K5867"/>
      <c r="L5867"/>
    </row>
    <row r="5868" spans="1:12" ht="16" x14ac:dyDescent="0.2">
      <c r="A5868"/>
      <c r="B5868"/>
      <c r="C5868"/>
      <c r="D5868"/>
      <c r="E5868"/>
      <c r="F5868"/>
      <c r="G5868"/>
      <c r="H5868"/>
      <c r="I5868"/>
      <c r="J5868"/>
      <c r="K5868"/>
      <c r="L5868"/>
    </row>
    <row r="5869" spans="1:12" ht="16" x14ac:dyDescent="0.2">
      <c r="A5869"/>
      <c r="B5869"/>
      <c r="C5869"/>
      <c r="D5869"/>
      <c r="E5869"/>
      <c r="F5869"/>
      <c r="G5869"/>
      <c r="H5869"/>
      <c r="I5869"/>
      <c r="J5869"/>
      <c r="K5869"/>
      <c r="L5869"/>
    </row>
    <row r="5870" spans="1:12" ht="16" x14ac:dyDescent="0.2">
      <c r="A5870"/>
      <c r="B5870"/>
      <c r="C5870"/>
      <c r="D5870"/>
      <c r="E5870"/>
      <c r="F5870"/>
      <c r="G5870"/>
      <c r="H5870"/>
      <c r="I5870"/>
      <c r="J5870"/>
      <c r="K5870"/>
      <c r="L5870"/>
    </row>
    <row r="5871" spans="1:12" ht="16" x14ac:dyDescent="0.2">
      <c r="A5871"/>
      <c r="B5871"/>
      <c r="C5871"/>
      <c r="D5871"/>
      <c r="E5871"/>
      <c r="F5871"/>
      <c r="G5871"/>
      <c r="H5871"/>
      <c r="I5871"/>
      <c r="J5871"/>
      <c r="K5871"/>
      <c r="L5871"/>
    </row>
    <row r="5872" spans="1:12" ht="16" x14ac:dyDescent="0.2">
      <c r="A5872"/>
      <c r="B5872"/>
      <c r="C5872"/>
      <c r="D5872"/>
      <c r="E5872"/>
      <c r="F5872"/>
      <c r="G5872"/>
      <c r="H5872"/>
      <c r="I5872"/>
      <c r="J5872"/>
      <c r="K5872"/>
      <c r="L5872"/>
    </row>
    <row r="5873" spans="1:12" ht="16" x14ac:dyDescent="0.2">
      <c r="A5873"/>
      <c r="B5873"/>
      <c r="C5873"/>
      <c r="D5873"/>
      <c r="E5873"/>
      <c r="F5873"/>
      <c r="G5873"/>
      <c r="H5873"/>
      <c r="I5873"/>
      <c r="J5873"/>
      <c r="K5873"/>
      <c r="L5873"/>
    </row>
    <row r="5874" spans="1:12" ht="16" x14ac:dyDescent="0.2">
      <c r="A5874"/>
      <c r="B5874"/>
      <c r="C5874"/>
      <c r="D5874"/>
      <c r="E5874"/>
      <c r="F5874"/>
      <c r="G5874"/>
      <c r="H5874"/>
      <c r="I5874"/>
      <c r="J5874"/>
      <c r="K5874"/>
      <c r="L5874"/>
    </row>
    <row r="5875" spans="1:12" ht="16" x14ac:dyDescent="0.2">
      <c r="A5875"/>
      <c r="B5875"/>
      <c r="C5875"/>
      <c r="D5875"/>
      <c r="E5875"/>
      <c r="F5875"/>
      <c r="G5875"/>
      <c r="H5875"/>
      <c r="I5875"/>
      <c r="J5875"/>
      <c r="K5875"/>
      <c r="L5875"/>
    </row>
    <row r="5876" spans="1:12" ht="16" x14ac:dyDescent="0.2">
      <c r="A5876"/>
      <c r="B5876"/>
      <c r="C5876"/>
      <c r="D5876"/>
      <c r="E5876"/>
      <c r="F5876"/>
      <c r="G5876"/>
      <c r="H5876"/>
      <c r="I5876"/>
      <c r="J5876"/>
      <c r="K5876"/>
      <c r="L5876"/>
    </row>
    <row r="5877" spans="1:12" ht="16" x14ac:dyDescent="0.2">
      <c r="A5877"/>
      <c r="B5877"/>
      <c r="C5877"/>
      <c r="D5877"/>
      <c r="E5877"/>
      <c r="F5877"/>
      <c r="G5877"/>
      <c r="H5877"/>
      <c r="I5877"/>
      <c r="J5877"/>
      <c r="K5877"/>
      <c r="L5877"/>
    </row>
    <row r="5878" spans="1:12" ht="16" x14ac:dyDescent="0.2">
      <c r="A5878"/>
      <c r="B5878"/>
      <c r="C5878"/>
      <c r="D5878"/>
      <c r="E5878"/>
      <c r="F5878"/>
      <c r="G5878"/>
      <c r="H5878"/>
      <c r="I5878"/>
      <c r="J5878"/>
      <c r="K5878"/>
      <c r="L5878"/>
    </row>
    <row r="5879" spans="1:12" ht="16" x14ac:dyDescent="0.2">
      <c r="A5879"/>
      <c r="B5879"/>
      <c r="C5879"/>
      <c r="D5879"/>
      <c r="E5879"/>
      <c r="F5879"/>
      <c r="G5879"/>
      <c r="H5879"/>
      <c r="I5879"/>
      <c r="J5879"/>
      <c r="K5879"/>
      <c r="L5879"/>
    </row>
    <row r="5880" spans="1:12" ht="16" x14ac:dyDescent="0.2">
      <c r="A5880"/>
      <c r="B5880"/>
      <c r="C5880"/>
      <c r="D5880"/>
      <c r="E5880"/>
      <c r="F5880"/>
      <c r="G5880"/>
      <c r="H5880"/>
      <c r="I5880"/>
      <c r="J5880"/>
      <c r="K5880"/>
      <c r="L5880"/>
    </row>
    <row r="5881" spans="1:12" ht="16" x14ac:dyDescent="0.2">
      <c r="A5881"/>
      <c r="B5881"/>
      <c r="C5881"/>
      <c r="D5881"/>
      <c r="E5881"/>
      <c r="F5881"/>
      <c r="G5881"/>
      <c r="H5881"/>
      <c r="I5881"/>
      <c r="J5881"/>
      <c r="K5881"/>
      <c r="L5881"/>
    </row>
    <row r="5882" spans="1:12" ht="16" x14ac:dyDescent="0.2">
      <c r="A5882"/>
      <c r="B5882"/>
      <c r="C5882"/>
      <c r="D5882"/>
      <c r="E5882"/>
      <c r="F5882"/>
      <c r="G5882"/>
      <c r="H5882"/>
      <c r="I5882"/>
      <c r="J5882"/>
      <c r="K5882"/>
      <c r="L5882"/>
    </row>
    <row r="5883" spans="1:12" ht="16" x14ac:dyDescent="0.2">
      <c r="A5883"/>
      <c r="B5883"/>
      <c r="C5883"/>
      <c r="D5883"/>
      <c r="E5883"/>
      <c r="F5883"/>
      <c r="G5883"/>
      <c r="H5883"/>
      <c r="I5883"/>
      <c r="J5883"/>
      <c r="K5883"/>
      <c r="L5883"/>
    </row>
    <row r="5884" spans="1:12" ht="16" x14ac:dyDescent="0.2">
      <c r="A5884"/>
      <c r="B5884"/>
      <c r="C5884"/>
      <c r="D5884"/>
      <c r="E5884"/>
      <c r="F5884"/>
      <c r="G5884"/>
      <c r="H5884"/>
      <c r="I5884"/>
      <c r="J5884"/>
      <c r="K5884"/>
      <c r="L5884"/>
    </row>
    <row r="5885" spans="1:12" ht="16" x14ac:dyDescent="0.2">
      <c r="A5885"/>
      <c r="B5885"/>
      <c r="C5885"/>
      <c r="D5885"/>
      <c r="E5885"/>
      <c r="F5885"/>
      <c r="G5885"/>
      <c r="H5885"/>
      <c r="I5885"/>
      <c r="J5885"/>
      <c r="K5885"/>
      <c r="L5885"/>
    </row>
    <row r="5886" spans="1:12" ht="16" x14ac:dyDescent="0.2">
      <c r="A5886"/>
      <c r="B5886"/>
      <c r="C5886"/>
      <c r="D5886"/>
      <c r="E5886"/>
      <c r="F5886"/>
      <c r="G5886"/>
      <c r="H5886"/>
      <c r="I5886"/>
      <c r="J5886"/>
      <c r="K5886"/>
      <c r="L5886"/>
    </row>
    <row r="5887" spans="1:12" ht="16" x14ac:dyDescent="0.2">
      <c r="A5887"/>
      <c r="B5887"/>
      <c r="C5887"/>
      <c r="D5887"/>
      <c r="E5887"/>
      <c r="F5887"/>
      <c r="G5887"/>
      <c r="H5887"/>
      <c r="I5887"/>
      <c r="J5887"/>
      <c r="K5887"/>
      <c r="L5887"/>
    </row>
    <row r="5888" spans="1:12" ht="16" x14ac:dyDescent="0.2">
      <c r="A5888"/>
      <c r="B5888"/>
      <c r="C5888"/>
      <c r="D5888"/>
      <c r="E5888"/>
      <c r="F5888"/>
      <c r="G5888"/>
      <c r="H5888"/>
      <c r="I5888"/>
      <c r="J5888"/>
      <c r="K5888"/>
      <c r="L5888"/>
    </row>
    <row r="5889" spans="1:12" ht="16" x14ac:dyDescent="0.2">
      <c r="A5889"/>
      <c r="B5889"/>
      <c r="C5889"/>
      <c r="D5889"/>
      <c r="E5889"/>
      <c r="F5889"/>
      <c r="G5889"/>
      <c r="H5889"/>
      <c r="I5889"/>
      <c r="J5889"/>
      <c r="K5889"/>
      <c r="L5889"/>
    </row>
    <row r="5890" spans="1:12" ht="16" x14ac:dyDescent="0.2">
      <c r="A5890"/>
      <c r="B5890"/>
      <c r="C5890"/>
      <c r="D5890"/>
      <c r="E5890"/>
      <c r="F5890"/>
      <c r="G5890"/>
      <c r="H5890"/>
      <c r="I5890"/>
      <c r="J5890"/>
      <c r="K5890"/>
      <c r="L5890"/>
    </row>
    <row r="5891" spans="1:12" ht="16" x14ac:dyDescent="0.2">
      <c r="A5891"/>
      <c r="B5891"/>
      <c r="C5891"/>
      <c r="D5891"/>
      <c r="E5891"/>
      <c r="F5891"/>
      <c r="G5891"/>
      <c r="H5891"/>
      <c r="I5891"/>
      <c r="J5891"/>
      <c r="K5891"/>
      <c r="L5891"/>
    </row>
    <row r="5892" spans="1:12" ht="16" x14ac:dyDescent="0.2">
      <c r="A5892"/>
      <c r="B5892"/>
      <c r="C5892"/>
      <c r="D5892"/>
      <c r="E5892"/>
      <c r="F5892"/>
      <c r="G5892"/>
      <c r="H5892"/>
      <c r="I5892"/>
      <c r="J5892"/>
      <c r="K5892"/>
      <c r="L5892"/>
    </row>
    <row r="5893" spans="1:12" ht="16" x14ac:dyDescent="0.2">
      <c r="A5893"/>
      <c r="B5893"/>
      <c r="C5893"/>
      <c r="D5893"/>
      <c r="E5893"/>
      <c r="F5893"/>
      <c r="G5893"/>
      <c r="H5893"/>
      <c r="I5893"/>
      <c r="J5893"/>
      <c r="K5893"/>
      <c r="L5893"/>
    </row>
    <row r="5894" spans="1:12" ht="16" x14ac:dyDescent="0.2">
      <c r="A5894"/>
      <c r="B5894"/>
      <c r="C5894"/>
      <c r="D5894"/>
      <c r="E5894"/>
      <c r="F5894"/>
      <c r="G5894"/>
      <c r="H5894"/>
      <c r="I5894"/>
      <c r="J5894"/>
      <c r="K5894"/>
      <c r="L5894"/>
    </row>
    <row r="5895" spans="1:12" ht="16" x14ac:dyDescent="0.2">
      <c r="A5895"/>
      <c r="B5895"/>
      <c r="C5895"/>
      <c r="D5895"/>
      <c r="E5895"/>
      <c r="F5895"/>
      <c r="G5895"/>
      <c r="H5895"/>
      <c r="I5895"/>
      <c r="J5895"/>
      <c r="K5895"/>
      <c r="L5895"/>
    </row>
    <row r="5896" spans="1:12" ht="16" x14ac:dyDescent="0.2">
      <c r="A5896"/>
      <c r="B5896"/>
      <c r="C5896"/>
      <c r="D5896"/>
      <c r="E5896"/>
      <c r="F5896"/>
      <c r="G5896"/>
      <c r="H5896"/>
      <c r="I5896"/>
      <c r="J5896"/>
      <c r="K5896"/>
      <c r="L5896"/>
    </row>
    <row r="5897" spans="1:12" ht="16" x14ac:dyDescent="0.2">
      <c r="A5897"/>
      <c r="B5897"/>
      <c r="C5897"/>
      <c r="D5897"/>
      <c r="E5897"/>
      <c r="F5897"/>
      <c r="G5897"/>
      <c r="H5897"/>
      <c r="I5897"/>
      <c r="J5897"/>
      <c r="K5897"/>
      <c r="L5897"/>
    </row>
    <row r="5898" spans="1:12" ht="16" x14ac:dyDescent="0.2">
      <c r="A5898"/>
      <c r="B5898"/>
      <c r="C5898"/>
      <c r="D5898"/>
      <c r="E5898"/>
      <c r="F5898"/>
      <c r="G5898"/>
      <c r="H5898"/>
      <c r="I5898"/>
      <c r="J5898"/>
      <c r="K5898"/>
      <c r="L5898"/>
    </row>
    <row r="5899" spans="1:12" ht="16" x14ac:dyDescent="0.2">
      <c r="A5899"/>
      <c r="B5899"/>
      <c r="C5899"/>
      <c r="D5899"/>
      <c r="E5899"/>
      <c r="F5899"/>
      <c r="G5899"/>
      <c r="H5899"/>
      <c r="I5899"/>
      <c r="J5899"/>
      <c r="K5899"/>
      <c r="L5899"/>
    </row>
    <row r="5900" spans="1:12" ht="16" x14ac:dyDescent="0.2">
      <c r="A5900"/>
      <c r="B5900"/>
      <c r="C5900"/>
      <c r="D5900"/>
      <c r="E5900"/>
      <c r="F5900"/>
      <c r="G5900"/>
      <c r="H5900"/>
      <c r="I5900"/>
      <c r="J5900"/>
      <c r="K5900"/>
      <c r="L5900"/>
    </row>
    <row r="5901" spans="1:12" ht="16" x14ac:dyDescent="0.2">
      <c r="A5901"/>
      <c r="B5901"/>
      <c r="C5901"/>
      <c r="D5901"/>
      <c r="E5901"/>
      <c r="F5901"/>
      <c r="G5901"/>
      <c r="H5901"/>
      <c r="I5901"/>
      <c r="J5901"/>
      <c r="K5901"/>
      <c r="L5901"/>
    </row>
    <row r="5902" spans="1:12" ht="16" x14ac:dyDescent="0.2">
      <c r="A5902"/>
      <c r="B5902"/>
      <c r="C5902"/>
      <c r="D5902"/>
      <c r="E5902"/>
      <c r="F5902"/>
      <c r="G5902"/>
      <c r="H5902"/>
      <c r="I5902"/>
      <c r="J5902"/>
      <c r="K5902"/>
      <c r="L5902"/>
    </row>
    <row r="5903" spans="1:12" ht="16" x14ac:dyDescent="0.2">
      <c r="A5903"/>
      <c r="B5903"/>
      <c r="C5903"/>
      <c r="D5903"/>
      <c r="E5903"/>
      <c r="F5903"/>
      <c r="G5903"/>
      <c r="H5903"/>
      <c r="I5903"/>
      <c r="J5903"/>
      <c r="K5903"/>
      <c r="L5903"/>
    </row>
    <row r="5904" spans="1:12" ht="16" x14ac:dyDescent="0.2">
      <c r="A5904"/>
      <c r="B5904"/>
      <c r="C5904"/>
      <c r="D5904"/>
      <c r="E5904"/>
      <c r="F5904"/>
      <c r="G5904"/>
      <c r="H5904"/>
      <c r="I5904"/>
      <c r="J5904"/>
      <c r="K5904"/>
      <c r="L5904"/>
    </row>
    <row r="5905" spans="1:12" ht="16" x14ac:dyDescent="0.2">
      <c r="A5905"/>
      <c r="B5905"/>
      <c r="C5905"/>
      <c r="D5905"/>
      <c r="E5905"/>
      <c r="F5905"/>
      <c r="G5905"/>
      <c r="H5905"/>
      <c r="I5905"/>
      <c r="J5905"/>
      <c r="K5905"/>
      <c r="L5905"/>
    </row>
    <row r="5906" spans="1:12" ht="16" x14ac:dyDescent="0.2">
      <c r="A5906"/>
      <c r="B5906"/>
      <c r="C5906"/>
      <c r="D5906"/>
      <c r="E5906"/>
      <c r="F5906"/>
      <c r="G5906"/>
      <c r="H5906"/>
      <c r="I5906"/>
      <c r="J5906"/>
      <c r="K5906"/>
      <c r="L5906"/>
    </row>
    <row r="5907" spans="1:12" ht="16" x14ac:dyDescent="0.2">
      <c r="A5907"/>
      <c r="B5907"/>
      <c r="C5907"/>
      <c r="D5907"/>
      <c r="E5907"/>
      <c r="F5907"/>
      <c r="G5907"/>
      <c r="H5907"/>
      <c r="I5907"/>
      <c r="J5907"/>
      <c r="K5907"/>
      <c r="L5907"/>
    </row>
    <row r="5908" spans="1:12" ht="16" x14ac:dyDescent="0.2">
      <c r="A5908"/>
      <c r="B5908"/>
      <c r="C5908"/>
      <c r="D5908"/>
      <c r="E5908"/>
      <c r="F5908"/>
      <c r="G5908"/>
      <c r="H5908"/>
      <c r="I5908"/>
      <c r="J5908"/>
      <c r="K5908"/>
      <c r="L5908"/>
    </row>
    <row r="5909" spans="1:12" ht="16" x14ac:dyDescent="0.2">
      <c r="A5909"/>
      <c r="B5909"/>
      <c r="C5909"/>
      <c r="D5909"/>
      <c r="E5909"/>
      <c r="F5909"/>
      <c r="G5909"/>
      <c r="H5909"/>
      <c r="I5909"/>
      <c r="J5909"/>
      <c r="K5909"/>
      <c r="L5909"/>
    </row>
    <row r="5910" spans="1:12" ht="16" x14ac:dyDescent="0.2">
      <c r="A5910"/>
      <c r="B5910"/>
      <c r="C5910"/>
      <c r="D5910"/>
      <c r="E5910"/>
      <c r="F5910"/>
      <c r="G5910"/>
      <c r="H5910"/>
      <c r="I5910"/>
      <c r="J5910"/>
      <c r="K5910"/>
      <c r="L5910"/>
    </row>
    <row r="5911" spans="1:12" ht="16" x14ac:dyDescent="0.2">
      <c r="A5911"/>
      <c r="B5911"/>
      <c r="C5911"/>
      <c r="D5911"/>
      <c r="E5911"/>
      <c r="F5911"/>
      <c r="G5911"/>
      <c r="H5911"/>
      <c r="I5911"/>
      <c r="J5911"/>
      <c r="K5911"/>
      <c r="L5911"/>
    </row>
    <row r="5912" spans="1:12" ht="16" x14ac:dyDescent="0.2">
      <c r="A5912"/>
      <c r="B5912"/>
      <c r="C5912"/>
      <c r="D5912"/>
      <c r="E5912"/>
      <c r="F5912"/>
      <c r="G5912"/>
      <c r="H5912"/>
      <c r="I5912"/>
      <c r="J5912"/>
      <c r="K5912"/>
      <c r="L5912"/>
    </row>
    <row r="5913" spans="1:12" ht="16" x14ac:dyDescent="0.2">
      <c r="A5913"/>
      <c r="B5913"/>
      <c r="C5913"/>
      <c r="D5913"/>
      <c r="E5913"/>
      <c r="F5913"/>
      <c r="G5913"/>
      <c r="H5913"/>
      <c r="I5913"/>
      <c r="J5913"/>
      <c r="K5913"/>
      <c r="L5913"/>
    </row>
    <row r="5914" spans="1:12" ht="16" x14ac:dyDescent="0.2">
      <c r="A5914"/>
      <c r="B5914"/>
      <c r="C5914"/>
      <c r="D5914"/>
      <c r="E5914"/>
      <c r="F5914"/>
      <c r="G5914"/>
      <c r="H5914"/>
      <c r="I5914"/>
      <c r="J5914"/>
      <c r="K5914"/>
      <c r="L5914"/>
    </row>
    <row r="5915" spans="1:12" ht="16" x14ac:dyDescent="0.2">
      <c r="A5915"/>
      <c r="B5915"/>
      <c r="C5915"/>
      <c r="D5915"/>
      <c r="E5915"/>
      <c r="F5915"/>
      <c r="G5915"/>
      <c r="H5915"/>
      <c r="I5915"/>
      <c r="J5915"/>
      <c r="K5915"/>
      <c r="L5915"/>
    </row>
    <row r="5916" spans="1:12" ht="16" x14ac:dyDescent="0.2">
      <c r="A5916"/>
      <c r="B5916"/>
      <c r="C5916"/>
      <c r="D5916"/>
      <c r="E5916"/>
      <c r="F5916"/>
      <c r="G5916"/>
      <c r="H5916"/>
      <c r="I5916"/>
      <c r="J5916"/>
      <c r="K5916"/>
      <c r="L5916"/>
    </row>
    <row r="5917" spans="1:12" ht="16" x14ac:dyDescent="0.2">
      <c r="A5917"/>
      <c r="B5917"/>
      <c r="C5917"/>
      <c r="D5917"/>
      <c r="E5917"/>
      <c r="F5917"/>
      <c r="G5917"/>
      <c r="H5917"/>
      <c r="I5917"/>
      <c r="J5917"/>
      <c r="K5917"/>
      <c r="L5917"/>
    </row>
    <row r="5918" spans="1:12" ht="16" x14ac:dyDescent="0.2">
      <c r="A5918"/>
      <c r="B5918"/>
      <c r="C5918"/>
      <c r="D5918"/>
      <c r="E5918"/>
      <c r="F5918"/>
      <c r="G5918"/>
      <c r="H5918"/>
      <c r="I5918"/>
      <c r="J5918"/>
      <c r="K5918"/>
      <c r="L5918"/>
    </row>
    <row r="5919" spans="1:12" ht="16" x14ac:dyDescent="0.2">
      <c r="A5919"/>
      <c r="B5919"/>
      <c r="C5919"/>
      <c r="D5919"/>
      <c r="E5919"/>
      <c r="F5919"/>
      <c r="G5919"/>
      <c r="H5919"/>
      <c r="I5919"/>
      <c r="J5919"/>
      <c r="K5919"/>
      <c r="L5919"/>
    </row>
    <row r="5920" spans="1:12" ht="16" x14ac:dyDescent="0.2">
      <c r="A5920"/>
      <c r="B5920"/>
      <c r="C5920"/>
      <c r="D5920"/>
      <c r="E5920"/>
      <c r="F5920"/>
      <c r="G5920"/>
      <c r="H5920"/>
      <c r="I5920"/>
      <c r="J5920"/>
      <c r="K5920"/>
      <c r="L5920"/>
    </row>
    <row r="5921" spans="1:12" ht="16" x14ac:dyDescent="0.2">
      <c r="A5921"/>
      <c r="B5921"/>
      <c r="C5921"/>
      <c r="D5921"/>
      <c r="E5921"/>
      <c r="F5921"/>
      <c r="G5921"/>
      <c r="H5921"/>
      <c r="I5921"/>
      <c r="J5921"/>
      <c r="K5921"/>
      <c r="L5921"/>
    </row>
    <row r="5922" spans="1:12" ht="16" x14ac:dyDescent="0.2">
      <c r="A5922"/>
      <c r="B5922"/>
      <c r="C5922"/>
      <c r="D5922"/>
      <c r="E5922"/>
      <c r="F5922"/>
      <c r="G5922"/>
      <c r="H5922"/>
      <c r="I5922"/>
      <c r="J5922"/>
      <c r="K5922"/>
      <c r="L5922"/>
    </row>
    <row r="5923" spans="1:12" ht="16" x14ac:dyDescent="0.2">
      <c r="A5923"/>
      <c r="B5923"/>
      <c r="C5923"/>
      <c r="D5923"/>
      <c r="E5923"/>
      <c r="F5923"/>
      <c r="G5923"/>
      <c r="H5923"/>
      <c r="I5923"/>
      <c r="J5923"/>
      <c r="K5923"/>
      <c r="L5923"/>
    </row>
    <row r="5924" spans="1:12" ht="16" x14ac:dyDescent="0.2">
      <c r="A5924"/>
      <c r="B5924"/>
      <c r="C5924"/>
      <c r="D5924"/>
      <c r="E5924"/>
      <c r="F5924"/>
      <c r="G5924"/>
      <c r="H5924"/>
      <c r="I5924"/>
      <c r="J5924"/>
      <c r="K5924"/>
      <c r="L5924"/>
    </row>
    <row r="5925" spans="1:12" ht="16" x14ac:dyDescent="0.2">
      <c r="A5925"/>
      <c r="B5925"/>
      <c r="C5925"/>
      <c r="D5925"/>
      <c r="E5925"/>
      <c r="F5925"/>
      <c r="G5925"/>
      <c r="H5925"/>
      <c r="I5925"/>
      <c r="J5925"/>
      <c r="K5925"/>
      <c r="L5925"/>
    </row>
    <row r="5926" spans="1:12" ht="16" x14ac:dyDescent="0.2">
      <c r="A5926"/>
      <c r="B5926"/>
      <c r="C5926"/>
      <c r="D5926"/>
      <c r="E5926"/>
      <c r="F5926"/>
      <c r="G5926"/>
      <c r="H5926"/>
      <c r="I5926"/>
      <c r="J5926"/>
      <c r="K5926"/>
      <c r="L5926"/>
    </row>
    <row r="5927" spans="1:12" ht="16" x14ac:dyDescent="0.2">
      <c r="A5927"/>
      <c r="B5927"/>
      <c r="C5927"/>
      <c r="D5927"/>
      <c r="E5927"/>
      <c r="F5927"/>
      <c r="G5927"/>
      <c r="H5927"/>
      <c r="I5927"/>
      <c r="J5927"/>
      <c r="K5927"/>
      <c r="L5927"/>
    </row>
    <row r="5928" spans="1:12" ht="16" x14ac:dyDescent="0.2">
      <c r="A5928"/>
      <c r="B5928"/>
      <c r="C5928"/>
      <c r="D5928"/>
      <c r="E5928"/>
      <c r="F5928"/>
      <c r="G5928"/>
      <c r="H5928"/>
      <c r="I5928"/>
      <c r="J5928"/>
      <c r="K5928"/>
      <c r="L5928"/>
    </row>
    <row r="5929" spans="1:12" ht="16" x14ac:dyDescent="0.2">
      <c r="A5929"/>
      <c r="B5929"/>
      <c r="C5929"/>
      <c r="D5929"/>
      <c r="E5929"/>
      <c r="F5929"/>
      <c r="G5929"/>
      <c r="H5929"/>
      <c r="I5929"/>
      <c r="J5929"/>
      <c r="K5929"/>
      <c r="L5929"/>
    </row>
    <row r="5930" spans="1:12" ht="16" x14ac:dyDescent="0.2">
      <c r="A5930"/>
      <c r="B5930"/>
      <c r="C5930"/>
      <c r="D5930"/>
      <c r="E5930"/>
      <c r="F5930"/>
      <c r="G5930"/>
      <c r="H5930"/>
      <c r="I5930"/>
      <c r="J5930"/>
      <c r="K5930"/>
      <c r="L5930"/>
    </row>
    <row r="5931" spans="1:12" ht="16" x14ac:dyDescent="0.2">
      <c r="A5931"/>
      <c r="B5931"/>
      <c r="C5931"/>
      <c r="D5931"/>
      <c r="E5931"/>
      <c r="F5931"/>
      <c r="G5931"/>
      <c r="H5931"/>
      <c r="I5931"/>
      <c r="J5931"/>
      <c r="K5931"/>
      <c r="L5931"/>
    </row>
    <row r="5932" spans="1:12" ht="16" x14ac:dyDescent="0.2">
      <c r="A5932"/>
      <c r="B5932"/>
      <c r="C5932"/>
      <c r="D5932"/>
      <c r="E5932"/>
      <c r="F5932"/>
      <c r="G5932"/>
      <c r="H5932"/>
      <c r="I5932"/>
      <c r="J5932"/>
      <c r="K5932"/>
      <c r="L5932"/>
    </row>
    <row r="5933" spans="1:12" ht="16" x14ac:dyDescent="0.2">
      <c r="A5933"/>
      <c r="B5933"/>
      <c r="C5933"/>
      <c r="D5933"/>
      <c r="E5933"/>
      <c r="F5933"/>
      <c r="G5933"/>
      <c r="H5933"/>
      <c r="I5933"/>
      <c r="J5933"/>
      <c r="K5933"/>
      <c r="L5933"/>
    </row>
    <row r="5934" spans="1:12" ht="16" x14ac:dyDescent="0.2">
      <c r="A5934"/>
      <c r="B5934"/>
      <c r="C5934"/>
      <c r="D5934"/>
      <c r="E5934"/>
      <c r="F5934"/>
      <c r="G5934"/>
      <c r="H5934"/>
      <c r="I5934"/>
      <c r="J5934"/>
      <c r="K5934"/>
      <c r="L5934"/>
    </row>
    <row r="5935" spans="1:12" ht="16" x14ac:dyDescent="0.2">
      <c r="A5935"/>
      <c r="B5935"/>
      <c r="C5935"/>
      <c r="D5935"/>
      <c r="E5935"/>
      <c r="F5935"/>
      <c r="G5935"/>
      <c r="H5935"/>
      <c r="I5935"/>
      <c r="J5935"/>
      <c r="K5935"/>
      <c r="L5935"/>
    </row>
    <row r="5936" spans="1:12" ht="16" x14ac:dyDescent="0.2">
      <c r="A5936"/>
      <c r="B5936"/>
      <c r="C5936"/>
      <c r="D5936"/>
      <c r="E5936"/>
      <c r="F5936"/>
      <c r="G5936"/>
      <c r="H5936"/>
      <c r="I5936"/>
      <c r="J5936"/>
      <c r="K5936"/>
      <c r="L5936"/>
    </row>
    <row r="5937" spans="1:12" ht="16" x14ac:dyDescent="0.2">
      <c r="A5937"/>
      <c r="B5937"/>
      <c r="C5937"/>
      <c r="D5937"/>
      <c r="E5937"/>
      <c r="F5937"/>
      <c r="G5937"/>
      <c r="H5937"/>
      <c r="I5937"/>
      <c r="J5937"/>
      <c r="K5937"/>
      <c r="L5937"/>
    </row>
    <row r="5938" spans="1:12" ht="16" x14ac:dyDescent="0.2">
      <c r="A5938"/>
      <c r="B5938"/>
      <c r="C5938"/>
      <c r="D5938"/>
      <c r="E5938"/>
      <c r="F5938"/>
      <c r="G5938"/>
      <c r="H5938"/>
      <c r="I5938"/>
      <c r="J5938"/>
      <c r="K5938"/>
      <c r="L5938"/>
    </row>
    <row r="5939" spans="1:12" ht="16" x14ac:dyDescent="0.2">
      <c r="A5939"/>
      <c r="B5939"/>
      <c r="C5939"/>
      <c r="D5939"/>
      <c r="E5939"/>
      <c r="F5939"/>
      <c r="G5939"/>
      <c r="H5939"/>
      <c r="I5939"/>
      <c r="J5939"/>
      <c r="K5939"/>
      <c r="L5939"/>
    </row>
    <row r="5940" spans="1:12" ht="16" x14ac:dyDescent="0.2">
      <c r="A5940"/>
      <c r="B5940"/>
      <c r="C5940"/>
      <c r="D5940"/>
      <c r="E5940"/>
      <c r="F5940"/>
      <c r="G5940"/>
      <c r="H5940"/>
      <c r="I5940"/>
      <c r="J5940"/>
      <c r="K5940"/>
      <c r="L5940"/>
    </row>
    <row r="5941" spans="1:12" ht="16" x14ac:dyDescent="0.2">
      <c r="A5941"/>
      <c r="B5941"/>
      <c r="C5941"/>
      <c r="D5941"/>
      <c r="E5941"/>
      <c r="F5941"/>
      <c r="G5941"/>
      <c r="H5941"/>
      <c r="I5941"/>
      <c r="J5941"/>
      <c r="K5941"/>
      <c r="L5941"/>
    </row>
    <row r="5942" spans="1:12" ht="16" x14ac:dyDescent="0.2">
      <c r="A5942"/>
      <c r="B5942"/>
      <c r="C5942"/>
      <c r="D5942"/>
      <c r="E5942"/>
      <c r="F5942"/>
      <c r="G5942"/>
      <c r="H5942"/>
      <c r="I5942"/>
      <c r="J5942"/>
      <c r="K5942"/>
      <c r="L5942"/>
    </row>
    <row r="5943" spans="1:12" ht="16" x14ac:dyDescent="0.2">
      <c r="A5943"/>
      <c r="B5943"/>
      <c r="C5943"/>
      <c r="D5943"/>
      <c r="E5943"/>
      <c r="F5943"/>
      <c r="G5943"/>
      <c r="H5943"/>
      <c r="I5943"/>
      <c r="J5943"/>
      <c r="K5943"/>
      <c r="L5943"/>
    </row>
    <row r="5944" spans="1:12" ht="16" x14ac:dyDescent="0.2">
      <c r="A5944"/>
      <c r="B5944"/>
      <c r="C5944"/>
      <c r="D5944"/>
      <c r="E5944"/>
      <c r="F5944"/>
      <c r="G5944"/>
      <c r="H5944"/>
      <c r="I5944"/>
      <c r="J5944"/>
      <c r="K5944"/>
      <c r="L5944"/>
    </row>
    <row r="5945" spans="1:12" ht="16" x14ac:dyDescent="0.2">
      <c r="A5945"/>
      <c r="B5945"/>
      <c r="C5945"/>
      <c r="D5945"/>
      <c r="E5945"/>
      <c r="F5945"/>
      <c r="G5945"/>
      <c r="H5945"/>
      <c r="I5945"/>
      <c r="J5945"/>
      <c r="K5945"/>
      <c r="L5945"/>
    </row>
    <row r="5946" spans="1:12" ht="16" x14ac:dyDescent="0.2">
      <c r="A5946"/>
      <c r="B5946"/>
      <c r="C5946"/>
      <c r="D5946"/>
      <c r="E5946"/>
      <c r="F5946"/>
      <c r="G5946"/>
      <c r="H5946"/>
      <c r="I5946"/>
      <c r="J5946"/>
      <c r="K5946"/>
      <c r="L5946"/>
    </row>
    <row r="5947" spans="1:12" ht="16" x14ac:dyDescent="0.2">
      <c r="A5947"/>
      <c r="B5947"/>
      <c r="C5947"/>
      <c r="D5947"/>
      <c r="E5947"/>
      <c r="F5947"/>
      <c r="G5947"/>
      <c r="H5947"/>
      <c r="I5947"/>
      <c r="J5947"/>
      <c r="K5947"/>
      <c r="L5947"/>
    </row>
    <row r="5948" spans="1:12" ht="16" x14ac:dyDescent="0.2">
      <c r="A5948"/>
      <c r="B5948"/>
      <c r="C5948"/>
      <c r="D5948"/>
      <c r="E5948"/>
      <c r="F5948"/>
      <c r="G5948"/>
      <c r="H5948"/>
      <c r="I5948"/>
      <c r="J5948"/>
      <c r="K5948"/>
      <c r="L5948"/>
    </row>
    <row r="5949" spans="1:12" ht="16" x14ac:dyDescent="0.2">
      <c r="A5949"/>
      <c r="B5949"/>
      <c r="C5949"/>
      <c r="D5949"/>
      <c r="E5949"/>
      <c r="F5949"/>
      <c r="G5949"/>
      <c r="H5949"/>
      <c r="I5949"/>
      <c r="J5949"/>
      <c r="K5949"/>
      <c r="L5949"/>
    </row>
    <row r="5950" spans="1:12" ht="16" x14ac:dyDescent="0.2">
      <c r="A5950"/>
      <c r="B5950"/>
      <c r="C5950"/>
      <c r="D5950"/>
      <c r="E5950"/>
      <c r="F5950"/>
      <c r="G5950"/>
      <c r="H5950"/>
      <c r="I5950"/>
      <c r="J5950"/>
      <c r="K5950"/>
      <c r="L5950"/>
    </row>
    <row r="5951" spans="1:12" ht="16" x14ac:dyDescent="0.2">
      <c r="A5951"/>
      <c r="B5951"/>
      <c r="C5951"/>
      <c r="D5951"/>
      <c r="E5951"/>
      <c r="F5951"/>
      <c r="G5951"/>
      <c r="H5951"/>
      <c r="I5951"/>
      <c r="J5951"/>
      <c r="K5951"/>
      <c r="L5951"/>
    </row>
    <row r="5952" spans="1:12" ht="16" x14ac:dyDescent="0.2">
      <c r="A5952"/>
      <c r="B5952"/>
      <c r="C5952"/>
      <c r="D5952"/>
      <c r="E5952"/>
      <c r="F5952"/>
      <c r="G5952"/>
      <c r="H5952"/>
      <c r="I5952"/>
      <c r="J5952"/>
      <c r="K5952"/>
      <c r="L5952"/>
    </row>
    <row r="5953" spans="1:12" ht="16" x14ac:dyDescent="0.2">
      <c r="A5953"/>
      <c r="B5953"/>
      <c r="C5953"/>
      <c r="D5953"/>
      <c r="E5953"/>
      <c r="F5953"/>
      <c r="G5953"/>
      <c r="H5953"/>
      <c r="I5953"/>
      <c r="J5953"/>
      <c r="K5953"/>
      <c r="L5953"/>
    </row>
    <row r="5954" spans="1:12" ht="16" x14ac:dyDescent="0.2">
      <c r="A5954"/>
      <c r="B5954"/>
      <c r="C5954"/>
      <c r="D5954"/>
      <c r="E5954"/>
      <c r="F5954"/>
      <c r="G5954"/>
      <c r="H5954"/>
      <c r="I5954"/>
      <c r="J5954"/>
      <c r="K5954"/>
      <c r="L5954"/>
    </row>
    <row r="5955" spans="1:12" ht="16" x14ac:dyDescent="0.2">
      <c r="A5955"/>
      <c r="B5955"/>
      <c r="C5955"/>
      <c r="D5955"/>
      <c r="E5955"/>
      <c r="F5955"/>
      <c r="G5955"/>
      <c r="H5955"/>
      <c r="I5955"/>
      <c r="J5955"/>
      <c r="K5955"/>
      <c r="L5955"/>
    </row>
    <row r="5956" spans="1:12" ht="16" x14ac:dyDescent="0.2">
      <c r="A5956"/>
      <c r="B5956"/>
      <c r="C5956"/>
      <c r="D5956"/>
      <c r="E5956"/>
      <c r="F5956"/>
      <c r="G5956"/>
      <c r="H5956"/>
      <c r="I5956"/>
      <c r="J5956"/>
      <c r="K5956"/>
      <c r="L5956"/>
    </row>
    <row r="5957" spans="1:12" ht="16" x14ac:dyDescent="0.2">
      <c r="A5957"/>
      <c r="B5957"/>
      <c r="C5957"/>
      <c r="D5957"/>
      <c r="E5957"/>
      <c r="F5957"/>
      <c r="G5957"/>
      <c r="H5957"/>
      <c r="I5957"/>
      <c r="J5957"/>
      <c r="K5957"/>
      <c r="L5957"/>
    </row>
    <row r="5958" spans="1:12" ht="16" x14ac:dyDescent="0.2">
      <c r="A5958"/>
      <c r="B5958"/>
      <c r="C5958"/>
      <c r="D5958"/>
      <c r="E5958"/>
      <c r="F5958"/>
      <c r="G5958"/>
      <c r="H5958"/>
      <c r="I5958"/>
      <c r="J5958"/>
      <c r="K5958"/>
      <c r="L5958"/>
    </row>
    <row r="5959" spans="1:12" ht="16" x14ac:dyDescent="0.2">
      <c r="A5959"/>
      <c r="B5959"/>
      <c r="C5959"/>
      <c r="D5959"/>
      <c r="E5959"/>
      <c r="F5959"/>
      <c r="G5959"/>
      <c r="H5959"/>
      <c r="I5959"/>
      <c r="J5959"/>
      <c r="K5959"/>
      <c r="L5959"/>
    </row>
    <row r="5960" spans="1:12" ht="16" x14ac:dyDescent="0.2">
      <c r="A5960"/>
      <c r="B5960"/>
      <c r="C5960"/>
      <c r="D5960"/>
      <c r="E5960"/>
      <c r="F5960"/>
      <c r="G5960"/>
      <c r="H5960"/>
      <c r="I5960"/>
      <c r="J5960"/>
      <c r="K5960"/>
      <c r="L5960"/>
    </row>
    <row r="5961" spans="1:12" ht="16" x14ac:dyDescent="0.2">
      <c r="A5961"/>
      <c r="B5961"/>
      <c r="C5961"/>
      <c r="D5961"/>
      <c r="E5961"/>
      <c r="F5961"/>
      <c r="G5961"/>
      <c r="H5961"/>
      <c r="I5961"/>
      <c r="J5961"/>
      <c r="K5961"/>
      <c r="L5961"/>
    </row>
    <row r="5962" spans="1:12" ht="16" x14ac:dyDescent="0.2">
      <c r="A5962"/>
      <c r="B5962"/>
      <c r="C5962"/>
      <c r="D5962"/>
      <c r="E5962"/>
      <c r="F5962"/>
      <c r="G5962"/>
      <c r="H5962"/>
      <c r="I5962"/>
      <c r="J5962"/>
      <c r="K5962"/>
      <c r="L5962"/>
    </row>
    <row r="5963" spans="1:12" ht="16" x14ac:dyDescent="0.2">
      <c r="A5963"/>
      <c r="B5963"/>
      <c r="C5963"/>
      <c r="D5963"/>
      <c r="E5963"/>
      <c r="F5963"/>
      <c r="G5963"/>
      <c r="H5963"/>
      <c r="I5963"/>
      <c r="J5963"/>
      <c r="K5963"/>
      <c r="L5963"/>
    </row>
    <row r="5964" spans="1:12" ht="16" x14ac:dyDescent="0.2">
      <c r="A5964"/>
      <c r="B5964"/>
      <c r="C5964"/>
      <c r="D5964"/>
      <c r="E5964"/>
      <c r="F5964"/>
      <c r="G5964"/>
      <c r="H5964"/>
      <c r="I5964"/>
      <c r="J5964"/>
      <c r="K5964"/>
      <c r="L5964"/>
    </row>
    <row r="5965" spans="1:12" ht="16" x14ac:dyDescent="0.2">
      <c r="A5965"/>
      <c r="B5965"/>
      <c r="C5965"/>
      <c r="D5965"/>
      <c r="E5965"/>
      <c r="F5965"/>
      <c r="G5965"/>
      <c r="H5965"/>
      <c r="I5965"/>
      <c r="J5965"/>
      <c r="K5965"/>
      <c r="L5965"/>
    </row>
    <row r="5966" spans="1:12" ht="16" x14ac:dyDescent="0.2">
      <c r="A5966"/>
      <c r="B5966"/>
      <c r="C5966"/>
      <c r="D5966"/>
      <c r="E5966"/>
      <c r="F5966"/>
      <c r="G5966"/>
      <c r="H5966"/>
      <c r="I5966"/>
      <c r="J5966"/>
      <c r="K5966"/>
      <c r="L5966"/>
    </row>
    <row r="5967" spans="1:12" ht="16" x14ac:dyDescent="0.2">
      <c r="A5967"/>
      <c r="B5967"/>
      <c r="C5967"/>
      <c r="D5967"/>
      <c r="E5967"/>
      <c r="F5967"/>
      <c r="G5967"/>
      <c r="H5967"/>
      <c r="I5967"/>
      <c r="J5967"/>
      <c r="K5967"/>
      <c r="L5967"/>
    </row>
    <row r="5968" spans="1:12" ht="16" x14ac:dyDescent="0.2">
      <c r="A5968"/>
      <c r="B5968"/>
      <c r="C5968"/>
      <c r="D5968"/>
      <c r="E5968"/>
      <c r="F5968"/>
      <c r="G5968"/>
      <c r="H5968"/>
      <c r="I5968"/>
      <c r="J5968"/>
      <c r="K5968"/>
      <c r="L5968"/>
    </row>
    <row r="5969" spans="1:12" ht="16" x14ac:dyDescent="0.2">
      <c r="A5969"/>
      <c r="B5969"/>
      <c r="C5969"/>
      <c r="D5969"/>
      <c r="E5969"/>
      <c r="F5969"/>
      <c r="G5969"/>
      <c r="H5969"/>
      <c r="I5969"/>
      <c r="J5969"/>
      <c r="K5969"/>
      <c r="L5969"/>
    </row>
    <row r="5970" spans="1:12" ht="16" x14ac:dyDescent="0.2">
      <c r="A5970"/>
      <c r="B5970"/>
      <c r="C5970"/>
      <c r="D5970"/>
      <c r="E5970"/>
      <c r="F5970"/>
      <c r="G5970"/>
      <c r="H5970"/>
      <c r="I5970"/>
      <c r="J5970"/>
      <c r="K5970"/>
      <c r="L5970"/>
    </row>
    <row r="5971" spans="1:12" ht="16" x14ac:dyDescent="0.2">
      <c r="A5971"/>
      <c r="B5971"/>
      <c r="C5971"/>
      <c r="D5971"/>
      <c r="E5971"/>
      <c r="F5971"/>
      <c r="G5971"/>
      <c r="H5971"/>
      <c r="I5971"/>
      <c r="J5971"/>
      <c r="K5971"/>
      <c r="L5971"/>
    </row>
    <row r="5972" spans="1:12" ht="16" x14ac:dyDescent="0.2">
      <c r="A5972"/>
      <c r="B5972"/>
      <c r="C5972"/>
      <c r="D5972"/>
      <c r="E5972"/>
      <c r="F5972"/>
      <c r="G5972"/>
      <c r="H5972"/>
      <c r="I5972"/>
      <c r="J5972"/>
      <c r="K5972"/>
      <c r="L5972"/>
    </row>
    <row r="5973" spans="1:12" ht="16" x14ac:dyDescent="0.2">
      <c r="A5973"/>
      <c r="B5973"/>
      <c r="C5973"/>
      <c r="D5973"/>
      <c r="E5973"/>
      <c r="F5973"/>
      <c r="G5973"/>
      <c r="H5973"/>
      <c r="I5973"/>
      <c r="J5973"/>
      <c r="K5973"/>
      <c r="L5973"/>
    </row>
    <row r="5974" spans="1:12" ht="16" x14ac:dyDescent="0.2">
      <c r="A5974"/>
      <c r="B5974"/>
      <c r="C5974"/>
      <c r="D5974"/>
      <c r="E5974"/>
      <c r="F5974"/>
      <c r="G5974"/>
      <c r="H5974"/>
      <c r="I5974"/>
      <c r="J5974"/>
      <c r="K5974"/>
      <c r="L5974"/>
    </row>
    <row r="5975" spans="1:12" ht="16" x14ac:dyDescent="0.2">
      <c r="A5975"/>
      <c r="B5975"/>
      <c r="C5975"/>
      <c r="D5975"/>
      <c r="E5975"/>
      <c r="F5975"/>
      <c r="G5975"/>
      <c r="H5975"/>
      <c r="I5975"/>
      <c r="J5975"/>
      <c r="K5975"/>
      <c r="L5975"/>
    </row>
    <row r="5976" spans="1:12" ht="16" x14ac:dyDescent="0.2">
      <c r="A5976"/>
      <c r="B5976"/>
      <c r="C5976"/>
      <c r="D5976"/>
      <c r="E5976"/>
      <c r="F5976"/>
      <c r="G5976"/>
      <c r="H5976"/>
      <c r="I5976"/>
      <c r="J5976"/>
      <c r="K5976"/>
      <c r="L5976"/>
    </row>
    <row r="5977" spans="1:12" ht="16" x14ac:dyDescent="0.2">
      <c r="A5977"/>
      <c r="B5977"/>
      <c r="C5977"/>
      <c r="D5977"/>
      <c r="E5977"/>
      <c r="F5977"/>
      <c r="G5977"/>
      <c r="H5977"/>
      <c r="I5977"/>
      <c r="J5977"/>
      <c r="K5977"/>
      <c r="L5977"/>
    </row>
    <row r="5978" spans="1:12" ht="16" x14ac:dyDescent="0.2">
      <c r="A5978"/>
      <c r="B5978"/>
      <c r="C5978"/>
      <c r="D5978"/>
      <c r="E5978"/>
      <c r="F5978"/>
      <c r="G5978"/>
      <c r="H5978"/>
      <c r="I5978"/>
      <c r="J5978"/>
      <c r="K5978"/>
      <c r="L5978"/>
    </row>
    <row r="5979" spans="1:12" ht="16" x14ac:dyDescent="0.2">
      <c r="A5979"/>
      <c r="B5979"/>
      <c r="C5979"/>
      <c r="D5979"/>
      <c r="E5979"/>
      <c r="F5979"/>
      <c r="G5979"/>
      <c r="H5979"/>
      <c r="I5979"/>
      <c r="J5979"/>
      <c r="K5979"/>
      <c r="L5979"/>
    </row>
    <row r="5980" spans="1:12" ht="16" x14ac:dyDescent="0.2">
      <c r="A5980"/>
      <c r="B5980"/>
      <c r="C5980"/>
      <c r="D5980"/>
      <c r="E5980"/>
      <c r="F5980"/>
      <c r="G5980"/>
      <c r="H5980"/>
      <c r="I5980"/>
      <c r="J5980"/>
      <c r="K5980"/>
      <c r="L5980"/>
    </row>
    <row r="5981" spans="1:12" ht="16" x14ac:dyDescent="0.2">
      <c r="A5981"/>
      <c r="B5981"/>
      <c r="C5981"/>
      <c r="D5981"/>
      <c r="E5981"/>
      <c r="F5981"/>
      <c r="G5981"/>
      <c r="H5981"/>
      <c r="I5981"/>
      <c r="J5981"/>
      <c r="K5981"/>
      <c r="L5981"/>
    </row>
    <row r="5982" spans="1:12" ht="16" x14ac:dyDescent="0.2">
      <c r="A5982"/>
      <c r="B5982"/>
      <c r="C5982"/>
      <c r="D5982"/>
      <c r="E5982"/>
      <c r="F5982"/>
      <c r="G5982"/>
      <c r="H5982"/>
      <c r="I5982"/>
      <c r="J5982"/>
      <c r="K5982"/>
      <c r="L5982"/>
    </row>
    <row r="5983" spans="1:12" ht="16" x14ac:dyDescent="0.2">
      <c r="A5983"/>
      <c r="B5983"/>
      <c r="C5983"/>
      <c r="D5983"/>
      <c r="E5983"/>
      <c r="F5983"/>
      <c r="G5983"/>
      <c r="H5983"/>
      <c r="I5983"/>
      <c r="J5983"/>
      <c r="K5983"/>
      <c r="L5983"/>
    </row>
    <row r="5984" spans="1:12" ht="16" x14ac:dyDescent="0.2">
      <c r="A5984"/>
      <c r="B5984"/>
      <c r="C5984"/>
      <c r="D5984"/>
      <c r="E5984"/>
      <c r="F5984"/>
      <c r="G5984"/>
      <c r="H5984"/>
      <c r="I5984"/>
      <c r="J5984"/>
      <c r="K5984"/>
      <c r="L5984"/>
    </row>
    <row r="5985" spans="1:12" ht="16" x14ac:dyDescent="0.2">
      <c r="A5985"/>
      <c r="B5985"/>
      <c r="C5985"/>
      <c r="D5985"/>
      <c r="E5985"/>
      <c r="F5985"/>
      <c r="G5985"/>
      <c r="H5985"/>
      <c r="I5985"/>
      <c r="J5985"/>
      <c r="K5985"/>
      <c r="L5985"/>
    </row>
    <row r="5986" spans="1:12" ht="16" x14ac:dyDescent="0.2">
      <c r="A5986"/>
      <c r="B5986"/>
      <c r="C5986"/>
      <c r="D5986"/>
      <c r="E5986"/>
      <c r="F5986"/>
      <c r="G5986"/>
      <c r="H5986"/>
      <c r="I5986"/>
      <c r="J5986"/>
      <c r="K5986"/>
      <c r="L5986"/>
    </row>
    <row r="5987" spans="1:12" ht="16" x14ac:dyDescent="0.2">
      <c r="A5987"/>
      <c r="B5987"/>
      <c r="C5987"/>
      <c r="D5987"/>
      <c r="E5987"/>
      <c r="F5987"/>
      <c r="G5987"/>
      <c r="H5987"/>
      <c r="I5987"/>
      <c r="J5987"/>
      <c r="K5987"/>
      <c r="L5987"/>
    </row>
    <row r="5988" spans="1:12" ht="16" x14ac:dyDescent="0.2">
      <c r="A5988"/>
      <c r="B5988"/>
      <c r="C5988"/>
      <c r="D5988"/>
      <c r="E5988"/>
      <c r="F5988"/>
      <c r="G5988"/>
      <c r="H5988"/>
      <c r="I5988"/>
      <c r="J5988"/>
      <c r="K5988"/>
      <c r="L5988"/>
    </row>
    <row r="5989" spans="1:12" ht="16" x14ac:dyDescent="0.2">
      <c r="A5989"/>
      <c r="B5989"/>
      <c r="C5989"/>
      <c r="D5989"/>
      <c r="E5989"/>
      <c r="F5989"/>
      <c r="G5989"/>
      <c r="H5989"/>
      <c r="I5989"/>
      <c r="J5989"/>
      <c r="K5989"/>
      <c r="L5989"/>
    </row>
    <row r="5990" spans="1:12" ht="16" x14ac:dyDescent="0.2">
      <c r="A5990"/>
      <c r="B5990"/>
      <c r="C5990"/>
      <c r="D5990"/>
      <c r="E5990"/>
      <c r="F5990"/>
      <c r="G5990"/>
      <c r="H5990"/>
      <c r="I5990"/>
      <c r="J5990"/>
      <c r="K5990"/>
      <c r="L5990"/>
    </row>
    <row r="5991" spans="1:12" ht="16" x14ac:dyDescent="0.2">
      <c r="A5991"/>
      <c r="B5991"/>
      <c r="C5991"/>
      <c r="D5991"/>
      <c r="E5991"/>
      <c r="F5991"/>
      <c r="G5991"/>
      <c r="H5991"/>
      <c r="I5991"/>
      <c r="J5991"/>
      <c r="K5991"/>
      <c r="L5991"/>
    </row>
    <row r="5992" spans="1:12" ht="16" x14ac:dyDescent="0.2">
      <c r="A5992"/>
      <c r="B5992"/>
      <c r="C5992"/>
      <c r="D5992"/>
      <c r="E5992"/>
      <c r="F5992"/>
      <c r="G5992"/>
      <c r="H5992"/>
      <c r="I5992"/>
      <c r="J5992"/>
      <c r="K5992"/>
      <c r="L5992"/>
    </row>
    <row r="5993" spans="1:12" ht="16" x14ac:dyDescent="0.2">
      <c r="A5993"/>
      <c r="B5993"/>
      <c r="C5993"/>
      <c r="D5993"/>
      <c r="E5993"/>
      <c r="F5993"/>
      <c r="G5993"/>
      <c r="H5993"/>
      <c r="I5993"/>
      <c r="J5993"/>
      <c r="K5993"/>
      <c r="L5993"/>
    </row>
    <row r="5994" spans="1:12" ht="16" x14ac:dyDescent="0.2">
      <c r="A5994"/>
      <c r="B5994"/>
      <c r="C5994"/>
      <c r="D5994"/>
      <c r="E5994"/>
      <c r="F5994"/>
      <c r="G5994"/>
      <c r="H5994"/>
      <c r="I5994"/>
      <c r="J5994"/>
      <c r="K5994"/>
      <c r="L5994"/>
    </row>
    <row r="5995" spans="1:12" ht="16" x14ac:dyDescent="0.2">
      <c r="A5995"/>
      <c r="B5995"/>
      <c r="C5995"/>
      <c r="D5995"/>
      <c r="E5995"/>
      <c r="F5995"/>
      <c r="G5995"/>
      <c r="H5995"/>
      <c r="I5995"/>
      <c r="J5995"/>
      <c r="K5995"/>
      <c r="L5995"/>
    </row>
    <row r="5996" spans="1:12" ht="16" x14ac:dyDescent="0.2">
      <c r="A5996"/>
      <c r="B5996"/>
      <c r="C5996"/>
      <c r="D5996"/>
      <c r="E5996"/>
      <c r="F5996"/>
      <c r="G5996"/>
      <c r="H5996"/>
      <c r="I5996"/>
      <c r="J5996"/>
      <c r="K5996"/>
      <c r="L5996"/>
    </row>
    <row r="5997" spans="1:12" ht="16" x14ac:dyDescent="0.2">
      <c r="A5997"/>
      <c r="B5997"/>
      <c r="C5997"/>
      <c r="D5997"/>
      <c r="E5997"/>
      <c r="F5997"/>
      <c r="G5997"/>
      <c r="H5997"/>
      <c r="I5997"/>
      <c r="J5997"/>
      <c r="K5997"/>
      <c r="L5997"/>
    </row>
    <row r="5998" spans="1:12" ht="16" x14ac:dyDescent="0.2">
      <c r="A5998"/>
      <c r="B5998"/>
      <c r="C5998"/>
      <c r="D5998"/>
      <c r="E5998"/>
      <c r="F5998"/>
      <c r="G5998"/>
      <c r="H5998"/>
      <c r="I5998"/>
      <c r="J5998"/>
      <c r="K5998"/>
      <c r="L5998"/>
    </row>
    <row r="5999" spans="1:12" ht="16" x14ac:dyDescent="0.2">
      <c r="A5999"/>
      <c r="B5999"/>
      <c r="C5999"/>
      <c r="D5999"/>
      <c r="E5999"/>
      <c r="F5999"/>
      <c r="G5999"/>
      <c r="H5999"/>
      <c r="I5999"/>
      <c r="J5999"/>
      <c r="K5999"/>
      <c r="L5999"/>
    </row>
    <row r="6000" spans="1:12" ht="16" x14ac:dyDescent="0.2">
      <c r="A6000"/>
      <c r="B6000"/>
      <c r="C6000"/>
      <c r="D6000"/>
      <c r="E6000"/>
      <c r="F6000"/>
      <c r="G6000"/>
      <c r="H6000"/>
      <c r="I6000"/>
      <c r="J6000"/>
      <c r="K6000"/>
      <c r="L6000"/>
    </row>
    <row r="6001" spans="1:12" ht="16" x14ac:dyDescent="0.2">
      <c r="A6001"/>
      <c r="B6001"/>
      <c r="C6001"/>
      <c r="D6001"/>
      <c r="E6001"/>
      <c r="F6001"/>
      <c r="G6001"/>
      <c r="H6001"/>
      <c r="I6001"/>
      <c r="J6001"/>
      <c r="K6001"/>
      <c r="L6001"/>
    </row>
    <row r="6002" spans="1:12" ht="16" x14ac:dyDescent="0.2">
      <c r="A6002"/>
      <c r="B6002"/>
      <c r="C6002"/>
      <c r="D6002"/>
      <c r="E6002"/>
      <c r="F6002"/>
      <c r="G6002"/>
      <c r="H6002"/>
      <c r="I6002"/>
      <c r="J6002"/>
      <c r="K6002"/>
      <c r="L6002"/>
    </row>
    <row r="6003" spans="1:12" ht="16" x14ac:dyDescent="0.2">
      <c r="A6003"/>
      <c r="B6003"/>
      <c r="C6003"/>
      <c r="D6003"/>
      <c r="E6003"/>
      <c r="F6003"/>
      <c r="G6003"/>
      <c r="H6003"/>
      <c r="I6003"/>
      <c r="J6003"/>
      <c r="K6003"/>
      <c r="L6003"/>
    </row>
    <row r="6004" spans="1:12" ht="16" x14ac:dyDescent="0.2">
      <c r="A6004"/>
      <c r="B6004"/>
      <c r="C6004"/>
      <c r="D6004"/>
      <c r="E6004"/>
      <c r="F6004"/>
      <c r="G6004"/>
      <c r="H6004"/>
      <c r="I6004"/>
      <c r="J6004"/>
      <c r="K6004"/>
      <c r="L6004"/>
    </row>
    <row r="6005" spans="1:12" ht="16" x14ac:dyDescent="0.2">
      <c r="A6005"/>
      <c r="B6005"/>
      <c r="C6005"/>
      <c r="D6005"/>
      <c r="E6005"/>
      <c r="F6005"/>
      <c r="G6005"/>
      <c r="H6005"/>
      <c r="I6005"/>
      <c r="J6005"/>
      <c r="K6005"/>
      <c r="L6005"/>
    </row>
    <row r="6006" spans="1:12" ht="16" x14ac:dyDescent="0.2">
      <c r="A6006"/>
      <c r="B6006"/>
      <c r="C6006"/>
      <c r="D6006"/>
      <c r="E6006"/>
      <c r="F6006"/>
      <c r="G6006"/>
      <c r="H6006"/>
      <c r="I6006"/>
      <c r="J6006"/>
      <c r="K6006"/>
      <c r="L6006"/>
    </row>
    <row r="6007" spans="1:12" ht="16" x14ac:dyDescent="0.2">
      <c r="A6007"/>
      <c r="B6007"/>
      <c r="C6007"/>
      <c r="D6007"/>
      <c r="E6007"/>
      <c r="F6007"/>
      <c r="G6007"/>
      <c r="H6007"/>
      <c r="I6007"/>
      <c r="J6007"/>
      <c r="K6007"/>
      <c r="L6007"/>
    </row>
    <row r="6008" spans="1:12" ht="16" x14ac:dyDescent="0.2">
      <c r="A6008"/>
      <c r="B6008"/>
      <c r="C6008"/>
      <c r="D6008"/>
      <c r="E6008"/>
      <c r="F6008"/>
      <c r="G6008"/>
      <c r="H6008"/>
      <c r="I6008"/>
      <c r="J6008"/>
      <c r="K6008"/>
      <c r="L6008"/>
    </row>
    <row r="6009" spans="1:12" ht="16" x14ac:dyDescent="0.2">
      <c r="A6009"/>
      <c r="B6009"/>
      <c r="C6009"/>
      <c r="D6009"/>
      <c r="E6009"/>
      <c r="F6009"/>
      <c r="G6009"/>
      <c r="H6009"/>
      <c r="I6009"/>
      <c r="J6009"/>
      <c r="K6009"/>
      <c r="L6009"/>
    </row>
    <row r="6010" spans="1:12" ht="16" x14ac:dyDescent="0.2">
      <c r="A6010"/>
      <c r="B6010"/>
      <c r="C6010"/>
      <c r="D6010"/>
      <c r="E6010"/>
      <c r="F6010"/>
      <c r="G6010"/>
      <c r="H6010"/>
      <c r="I6010"/>
      <c r="J6010"/>
      <c r="K6010"/>
      <c r="L6010"/>
    </row>
    <row r="6011" spans="1:12" ht="16" x14ac:dyDescent="0.2">
      <c r="A6011"/>
      <c r="B6011"/>
      <c r="C6011"/>
      <c r="D6011"/>
      <c r="E6011"/>
      <c r="F6011"/>
      <c r="G6011"/>
      <c r="H6011"/>
      <c r="I6011"/>
      <c r="J6011"/>
      <c r="K6011"/>
      <c r="L6011"/>
    </row>
    <row r="6012" spans="1:12" ht="16" x14ac:dyDescent="0.2">
      <c r="A6012"/>
      <c r="B6012"/>
      <c r="C6012"/>
      <c r="D6012"/>
      <c r="E6012"/>
      <c r="F6012"/>
      <c r="G6012"/>
      <c r="H6012"/>
      <c r="I6012"/>
      <c r="J6012"/>
      <c r="K6012"/>
      <c r="L6012"/>
    </row>
    <row r="6013" spans="1:12" ht="16" x14ac:dyDescent="0.2">
      <c r="A6013"/>
      <c r="B6013"/>
      <c r="C6013"/>
      <c r="D6013"/>
      <c r="E6013"/>
      <c r="F6013"/>
      <c r="G6013"/>
      <c r="H6013"/>
      <c r="I6013"/>
      <c r="J6013"/>
      <c r="K6013"/>
      <c r="L6013"/>
    </row>
    <row r="6014" spans="1:12" ht="16" x14ac:dyDescent="0.2">
      <c r="A6014"/>
      <c r="B6014"/>
      <c r="C6014"/>
      <c r="D6014"/>
      <c r="E6014"/>
      <c r="F6014"/>
      <c r="G6014"/>
      <c r="H6014"/>
      <c r="I6014"/>
      <c r="J6014"/>
      <c r="K6014"/>
      <c r="L6014"/>
    </row>
    <row r="6015" spans="1:12" ht="16" x14ac:dyDescent="0.2">
      <c r="A6015"/>
      <c r="B6015"/>
      <c r="C6015"/>
      <c r="D6015"/>
      <c r="E6015"/>
      <c r="F6015"/>
      <c r="G6015"/>
      <c r="H6015"/>
      <c r="I6015"/>
      <c r="J6015"/>
      <c r="K6015"/>
      <c r="L6015"/>
    </row>
    <row r="6016" spans="1:12" ht="16" x14ac:dyDescent="0.2">
      <c r="A6016"/>
      <c r="B6016"/>
      <c r="C6016"/>
      <c r="D6016"/>
      <c r="E6016"/>
      <c r="F6016"/>
      <c r="G6016"/>
      <c r="H6016"/>
      <c r="I6016"/>
      <c r="J6016"/>
      <c r="K6016"/>
      <c r="L6016"/>
    </row>
    <row r="6017" spans="1:12" ht="16" x14ac:dyDescent="0.2">
      <c r="A6017"/>
      <c r="B6017"/>
      <c r="C6017"/>
      <c r="D6017"/>
      <c r="E6017"/>
      <c r="F6017"/>
      <c r="G6017"/>
      <c r="H6017"/>
      <c r="I6017"/>
      <c r="J6017"/>
      <c r="K6017"/>
      <c r="L6017"/>
    </row>
    <row r="6018" spans="1:12" ht="16" x14ac:dyDescent="0.2">
      <c r="A6018"/>
      <c r="B6018"/>
      <c r="C6018"/>
      <c r="D6018"/>
      <c r="E6018"/>
      <c r="F6018"/>
      <c r="G6018"/>
      <c r="H6018"/>
      <c r="I6018"/>
      <c r="J6018"/>
      <c r="K6018"/>
      <c r="L6018"/>
    </row>
    <row r="6019" spans="1:12" ht="16" x14ac:dyDescent="0.2">
      <c r="A6019"/>
      <c r="B6019"/>
      <c r="C6019"/>
      <c r="D6019"/>
      <c r="E6019"/>
      <c r="F6019"/>
      <c r="G6019"/>
      <c r="H6019"/>
      <c r="I6019"/>
      <c r="J6019"/>
      <c r="K6019"/>
      <c r="L6019"/>
    </row>
    <row r="6020" spans="1:12" ht="16" x14ac:dyDescent="0.2">
      <c r="A6020"/>
      <c r="B6020"/>
      <c r="C6020"/>
      <c r="D6020"/>
      <c r="E6020"/>
      <c r="F6020"/>
      <c r="G6020"/>
      <c r="H6020"/>
      <c r="I6020"/>
      <c r="J6020"/>
      <c r="K6020"/>
      <c r="L6020"/>
    </row>
    <row r="6021" spans="1:12" ht="16" x14ac:dyDescent="0.2">
      <c r="A6021"/>
      <c r="B6021"/>
      <c r="C6021"/>
      <c r="D6021"/>
      <c r="E6021"/>
      <c r="F6021"/>
      <c r="G6021"/>
      <c r="H6021"/>
      <c r="I6021"/>
      <c r="J6021"/>
      <c r="K6021"/>
      <c r="L6021"/>
    </row>
    <row r="6022" spans="1:12" ht="16" x14ac:dyDescent="0.2">
      <c r="A6022"/>
      <c r="B6022"/>
      <c r="C6022"/>
      <c r="D6022"/>
      <c r="E6022"/>
      <c r="F6022"/>
      <c r="G6022"/>
      <c r="H6022"/>
      <c r="I6022"/>
      <c r="J6022"/>
      <c r="K6022"/>
      <c r="L6022"/>
    </row>
    <row r="6023" spans="1:12" ht="16" x14ac:dyDescent="0.2">
      <c r="A6023"/>
      <c r="B6023"/>
      <c r="C6023"/>
      <c r="D6023"/>
      <c r="E6023"/>
      <c r="F6023"/>
      <c r="G6023"/>
      <c r="H6023"/>
      <c r="I6023"/>
      <c r="J6023"/>
      <c r="K6023"/>
      <c r="L6023"/>
    </row>
    <row r="6024" spans="1:12" ht="16" x14ac:dyDescent="0.2">
      <c r="A6024"/>
      <c r="B6024"/>
      <c r="C6024"/>
      <c r="D6024"/>
      <c r="E6024"/>
      <c r="F6024"/>
      <c r="G6024"/>
      <c r="H6024"/>
      <c r="I6024"/>
      <c r="J6024"/>
      <c r="K6024"/>
      <c r="L6024"/>
    </row>
    <row r="6025" spans="1:12" ht="16" x14ac:dyDescent="0.2">
      <c r="A6025"/>
      <c r="B6025"/>
      <c r="C6025"/>
      <c r="D6025"/>
      <c r="E6025"/>
      <c r="F6025"/>
      <c r="G6025"/>
      <c r="H6025"/>
      <c r="I6025"/>
      <c r="J6025"/>
      <c r="K6025"/>
      <c r="L6025"/>
    </row>
    <row r="6026" spans="1:12" ht="16" x14ac:dyDescent="0.2">
      <c r="A6026"/>
      <c r="B6026"/>
      <c r="C6026"/>
      <c r="D6026"/>
      <c r="E6026"/>
      <c r="F6026"/>
      <c r="G6026"/>
      <c r="H6026"/>
      <c r="I6026"/>
      <c r="J6026"/>
      <c r="K6026"/>
      <c r="L6026"/>
    </row>
    <row r="6027" spans="1:12" ht="16" x14ac:dyDescent="0.2">
      <c r="A6027"/>
      <c r="B6027"/>
      <c r="C6027"/>
      <c r="D6027"/>
      <c r="E6027"/>
      <c r="F6027"/>
      <c r="G6027"/>
      <c r="H6027"/>
      <c r="I6027"/>
      <c r="J6027"/>
      <c r="K6027"/>
      <c r="L6027"/>
    </row>
    <row r="6028" spans="1:12" ht="16" x14ac:dyDescent="0.2">
      <c r="A6028"/>
      <c r="B6028"/>
      <c r="C6028"/>
      <c r="D6028"/>
      <c r="E6028"/>
      <c r="F6028"/>
      <c r="G6028"/>
      <c r="H6028"/>
      <c r="I6028"/>
      <c r="J6028"/>
      <c r="K6028"/>
      <c r="L6028"/>
    </row>
    <row r="6029" spans="1:12" ht="16" x14ac:dyDescent="0.2">
      <c r="A6029"/>
      <c r="B6029"/>
      <c r="C6029"/>
      <c r="D6029"/>
      <c r="E6029"/>
      <c r="F6029"/>
      <c r="G6029"/>
      <c r="H6029"/>
      <c r="I6029"/>
      <c r="J6029"/>
      <c r="K6029"/>
      <c r="L6029"/>
    </row>
    <row r="6030" spans="1:12" ht="16" x14ac:dyDescent="0.2">
      <c r="A6030"/>
      <c r="B6030"/>
      <c r="C6030"/>
      <c r="D6030"/>
      <c r="E6030"/>
      <c r="F6030"/>
      <c r="G6030"/>
      <c r="H6030"/>
      <c r="I6030"/>
      <c r="J6030"/>
      <c r="K6030"/>
      <c r="L6030"/>
    </row>
    <row r="6031" spans="1:12" ht="16" x14ac:dyDescent="0.2">
      <c r="A6031"/>
      <c r="B6031"/>
      <c r="C6031"/>
      <c r="D6031"/>
      <c r="E6031"/>
      <c r="F6031"/>
      <c r="G6031"/>
      <c r="H6031"/>
      <c r="I6031"/>
      <c r="J6031"/>
      <c r="K6031"/>
      <c r="L6031"/>
    </row>
    <row r="6032" spans="1:12" ht="16" x14ac:dyDescent="0.2">
      <c r="A6032"/>
      <c r="B6032"/>
      <c r="C6032"/>
      <c r="D6032"/>
      <c r="E6032"/>
      <c r="F6032"/>
      <c r="G6032"/>
      <c r="H6032"/>
      <c r="I6032"/>
      <c r="J6032"/>
      <c r="K6032"/>
      <c r="L6032"/>
    </row>
    <row r="6033" spans="1:12" ht="16" x14ac:dyDescent="0.2">
      <c r="A6033"/>
      <c r="B6033"/>
      <c r="C6033"/>
      <c r="D6033"/>
      <c r="E6033"/>
      <c r="F6033"/>
      <c r="G6033"/>
      <c r="H6033"/>
      <c r="I6033"/>
      <c r="J6033"/>
      <c r="K6033"/>
      <c r="L6033"/>
    </row>
    <row r="6034" spans="1:12" ht="16" x14ac:dyDescent="0.2">
      <c r="A6034"/>
      <c r="B6034"/>
      <c r="C6034"/>
      <c r="D6034"/>
      <c r="E6034"/>
      <c r="F6034"/>
      <c r="G6034"/>
      <c r="H6034"/>
      <c r="I6034"/>
      <c r="J6034"/>
      <c r="K6034"/>
      <c r="L6034"/>
    </row>
    <row r="6035" spans="1:12" ht="16" x14ac:dyDescent="0.2">
      <c r="A6035"/>
      <c r="B6035"/>
      <c r="C6035"/>
      <c r="D6035"/>
      <c r="E6035"/>
      <c r="F6035"/>
      <c r="G6035"/>
      <c r="H6035"/>
      <c r="I6035"/>
      <c r="J6035"/>
      <c r="K6035"/>
      <c r="L6035"/>
    </row>
    <row r="6036" spans="1:12" ht="16" x14ac:dyDescent="0.2">
      <c r="A6036"/>
      <c r="B6036"/>
      <c r="C6036"/>
      <c r="D6036"/>
      <c r="E6036"/>
      <c r="F6036"/>
      <c r="G6036"/>
      <c r="H6036"/>
      <c r="I6036"/>
      <c r="J6036"/>
      <c r="K6036"/>
      <c r="L6036"/>
    </row>
    <row r="6037" spans="1:12" ht="16" x14ac:dyDescent="0.2">
      <c r="A6037"/>
      <c r="B6037"/>
      <c r="C6037"/>
      <c r="D6037"/>
      <c r="E6037"/>
      <c r="F6037"/>
      <c r="G6037"/>
      <c r="H6037"/>
      <c r="I6037"/>
      <c r="J6037"/>
      <c r="K6037"/>
      <c r="L6037"/>
    </row>
    <row r="6038" spans="1:12" ht="16" x14ac:dyDescent="0.2">
      <c r="A6038"/>
      <c r="B6038"/>
      <c r="C6038"/>
      <c r="D6038"/>
      <c r="E6038"/>
      <c r="F6038"/>
      <c r="G6038"/>
      <c r="H6038"/>
      <c r="I6038"/>
      <c r="J6038"/>
      <c r="K6038"/>
      <c r="L6038"/>
    </row>
    <row r="6039" spans="1:12" ht="16" x14ac:dyDescent="0.2">
      <c r="A6039"/>
      <c r="B6039"/>
      <c r="C6039"/>
      <c r="D6039"/>
      <c r="E6039"/>
      <c r="F6039"/>
      <c r="G6039"/>
      <c r="H6039"/>
      <c r="I6039"/>
      <c r="J6039"/>
      <c r="K6039"/>
      <c r="L6039"/>
    </row>
    <row r="6040" spans="1:12" ht="16" x14ac:dyDescent="0.2">
      <c r="A6040"/>
      <c r="B6040"/>
      <c r="C6040"/>
      <c r="D6040"/>
      <c r="E6040"/>
      <c r="F6040"/>
      <c r="G6040"/>
      <c r="H6040"/>
      <c r="I6040"/>
      <c r="J6040"/>
      <c r="K6040"/>
      <c r="L6040"/>
    </row>
    <row r="6041" spans="1:12" ht="16" x14ac:dyDescent="0.2">
      <c r="A6041"/>
      <c r="B6041"/>
      <c r="C6041"/>
      <c r="D6041"/>
      <c r="E6041"/>
      <c r="F6041"/>
      <c r="G6041"/>
      <c r="H6041"/>
      <c r="I6041"/>
      <c r="J6041"/>
      <c r="K6041"/>
      <c r="L6041"/>
    </row>
    <row r="6042" spans="1:12" ht="16" x14ac:dyDescent="0.2">
      <c r="A6042"/>
      <c r="B6042"/>
      <c r="C6042"/>
      <c r="D6042"/>
      <c r="E6042"/>
      <c r="F6042"/>
      <c r="G6042"/>
      <c r="H6042"/>
      <c r="I6042"/>
      <c r="J6042"/>
      <c r="K6042"/>
      <c r="L6042"/>
    </row>
    <row r="6043" spans="1:12" ht="16" x14ac:dyDescent="0.2">
      <c r="A6043"/>
      <c r="B6043"/>
      <c r="C6043"/>
      <c r="D6043"/>
      <c r="E6043"/>
      <c r="F6043"/>
      <c r="G6043"/>
      <c r="H6043"/>
      <c r="I6043"/>
      <c r="J6043"/>
      <c r="K6043"/>
      <c r="L6043"/>
    </row>
    <row r="6044" spans="1:12" ht="16" x14ac:dyDescent="0.2">
      <c r="A6044"/>
      <c r="B6044"/>
      <c r="C6044"/>
      <c r="D6044"/>
      <c r="E6044"/>
      <c r="F6044"/>
      <c r="G6044"/>
      <c r="H6044"/>
      <c r="I6044"/>
      <c r="J6044"/>
      <c r="K6044"/>
      <c r="L6044"/>
    </row>
    <row r="6045" spans="1:12" ht="16" x14ac:dyDescent="0.2">
      <c r="A6045"/>
      <c r="B6045"/>
      <c r="C6045"/>
      <c r="D6045"/>
      <c r="E6045"/>
      <c r="F6045"/>
      <c r="G6045"/>
      <c r="H6045"/>
      <c r="I6045"/>
      <c r="J6045"/>
      <c r="K6045"/>
      <c r="L6045"/>
    </row>
    <row r="6046" spans="1:12" ht="16" x14ac:dyDescent="0.2">
      <c r="A6046"/>
      <c r="B6046"/>
      <c r="C6046"/>
      <c r="D6046"/>
      <c r="E6046"/>
      <c r="F6046"/>
      <c r="G6046"/>
      <c r="H6046"/>
      <c r="I6046"/>
      <c r="J6046"/>
      <c r="K6046"/>
      <c r="L6046"/>
    </row>
    <row r="6047" spans="1:12" ht="16" x14ac:dyDescent="0.2">
      <c r="A6047"/>
      <c r="B6047"/>
      <c r="C6047"/>
      <c r="D6047"/>
      <c r="E6047"/>
      <c r="F6047"/>
      <c r="G6047"/>
      <c r="H6047"/>
      <c r="I6047"/>
      <c r="J6047"/>
      <c r="K6047"/>
      <c r="L6047"/>
    </row>
    <row r="6048" spans="1:12" ht="16" x14ac:dyDescent="0.2">
      <c r="A6048"/>
      <c r="B6048"/>
      <c r="C6048"/>
      <c r="D6048"/>
      <c r="E6048"/>
      <c r="F6048"/>
      <c r="G6048"/>
      <c r="H6048"/>
      <c r="I6048"/>
      <c r="J6048"/>
      <c r="K6048"/>
      <c r="L6048"/>
    </row>
    <row r="6049" spans="1:12" ht="16" x14ac:dyDescent="0.2">
      <c r="A6049"/>
      <c r="B6049"/>
      <c r="C6049"/>
      <c r="D6049"/>
      <c r="E6049"/>
      <c r="F6049"/>
      <c r="G6049"/>
      <c r="H6049"/>
      <c r="I6049"/>
      <c r="J6049"/>
      <c r="K6049"/>
      <c r="L6049"/>
    </row>
    <row r="6050" spans="1:12" ht="16" x14ac:dyDescent="0.2">
      <c r="A6050"/>
      <c r="B6050"/>
      <c r="C6050"/>
      <c r="D6050"/>
      <c r="E6050"/>
      <c r="F6050"/>
      <c r="G6050"/>
      <c r="H6050"/>
      <c r="I6050"/>
      <c r="J6050"/>
      <c r="K6050"/>
      <c r="L6050"/>
    </row>
    <row r="6051" spans="1:12" ht="16" x14ac:dyDescent="0.2">
      <c r="A6051"/>
      <c r="B6051"/>
      <c r="C6051"/>
      <c r="D6051"/>
      <c r="E6051"/>
      <c r="F6051"/>
      <c r="G6051"/>
      <c r="H6051"/>
      <c r="I6051"/>
      <c r="J6051"/>
      <c r="K6051"/>
      <c r="L6051"/>
    </row>
    <row r="6052" spans="1:12" ht="16" x14ac:dyDescent="0.2">
      <c r="A6052"/>
      <c r="B6052"/>
      <c r="C6052"/>
      <c r="D6052"/>
      <c r="E6052"/>
      <c r="F6052"/>
      <c r="G6052"/>
      <c r="H6052"/>
      <c r="I6052"/>
      <c r="J6052"/>
      <c r="K6052"/>
      <c r="L6052"/>
    </row>
    <row r="6053" spans="1:12" ht="16" x14ac:dyDescent="0.2">
      <c r="A6053"/>
      <c r="B6053"/>
      <c r="C6053"/>
      <c r="D6053"/>
      <c r="E6053"/>
      <c r="F6053"/>
      <c r="G6053"/>
      <c r="H6053"/>
      <c r="I6053"/>
      <c r="J6053"/>
      <c r="K6053"/>
      <c r="L6053"/>
    </row>
    <row r="6054" spans="1:12" ht="16" x14ac:dyDescent="0.2">
      <c r="A6054"/>
      <c r="B6054"/>
      <c r="C6054"/>
      <c r="D6054"/>
      <c r="E6054"/>
      <c r="F6054"/>
      <c r="G6054"/>
      <c r="H6054"/>
      <c r="I6054"/>
      <c r="J6054"/>
      <c r="K6054"/>
      <c r="L6054"/>
    </row>
    <row r="6055" spans="1:12" ht="16" x14ac:dyDescent="0.2">
      <c r="A6055"/>
      <c r="B6055"/>
      <c r="C6055"/>
      <c r="D6055"/>
      <c r="E6055"/>
      <c r="F6055"/>
      <c r="G6055"/>
      <c r="H6055"/>
      <c r="I6055"/>
      <c r="J6055"/>
      <c r="K6055"/>
      <c r="L6055"/>
    </row>
    <row r="6056" spans="1:12" ht="16" x14ac:dyDescent="0.2">
      <c r="A6056"/>
      <c r="B6056"/>
      <c r="C6056"/>
      <c r="D6056"/>
      <c r="E6056"/>
      <c r="F6056"/>
      <c r="G6056"/>
      <c r="H6056"/>
      <c r="I6056"/>
      <c r="J6056"/>
      <c r="K6056"/>
      <c r="L6056"/>
    </row>
    <row r="6057" spans="1:12" ht="16" x14ac:dyDescent="0.2">
      <c r="A6057"/>
      <c r="B6057"/>
      <c r="C6057"/>
      <c r="D6057"/>
      <c r="E6057"/>
      <c r="F6057"/>
      <c r="G6057"/>
      <c r="H6057"/>
      <c r="I6057"/>
      <c r="J6057"/>
      <c r="K6057"/>
      <c r="L6057"/>
    </row>
    <row r="6058" spans="1:12" ht="16" x14ac:dyDescent="0.2">
      <c r="A6058"/>
      <c r="B6058"/>
      <c r="C6058"/>
      <c r="D6058"/>
      <c r="E6058"/>
      <c r="F6058"/>
      <c r="G6058"/>
      <c r="H6058"/>
      <c r="I6058"/>
      <c r="J6058"/>
      <c r="K6058"/>
      <c r="L6058"/>
    </row>
    <row r="6059" spans="1:12" ht="16" x14ac:dyDescent="0.2">
      <c r="A6059"/>
      <c r="B6059"/>
      <c r="C6059"/>
      <c r="D6059"/>
      <c r="E6059"/>
      <c r="F6059"/>
      <c r="G6059"/>
      <c r="H6059"/>
      <c r="I6059"/>
      <c r="J6059"/>
      <c r="K6059"/>
      <c r="L6059"/>
    </row>
    <row r="6060" spans="1:12" ht="16" x14ac:dyDescent="0.2">
      <c r="A6060"/>
      <c r="B6060"/>
      <c r="C6060"/>
      <c r="D6060"/>
      <c r="E6060"/>
      <c r="F6060"/>
      <c r="G6060"/>
      <c r="H6060"/>
      <c r="I6060"/>
      <c r="J6060"/>
      <c r="K6060"/>
      <c r="L6060"/>
    </row>
    <row r="6061" spans="1:12" ht="16" x14ac:dyDescent="0.2">
      <c r="A6061"/>
      <c r="B6061"/>
      <c r="C6061"/>
      <c r="D6061"/>
      <c r="E6061"/>
      <c r="F6061"/>
      <c r="G6061"/>
      <c r="H6061"/>
      <c r="I6061"/>
      <c r="J6061"/>
      <c r="K6061"/>
      <c r="L6061"/>
    </row>
    <row r="6062" spans="1:12" ht="16" x14ac:dyDescent="0.2">
      <c r="A6062"/>
      <c r="B6062"/>
      <c r="C6062"/>
      <c r="D6062"/>
      <c r="E6062"/>
      <c r="F6062"/>
      <c r="G6062"/>
      <c r="H6062"/>
      <c r="I6062"/>
      <c r="J6062"/>
      <c r="K6062"/>
      <c r="L6062"/>
    </row>
    <row r="6063" spans="1:12" ht="16" x14ac:dyDescent="0.2">
      <c r="A6063"/>
      <c r="B6063"/>
      <c r="C6063"/>
      <c r="D6063"/>
      <c r="E6063"/>
      <c r="F6063"/>
      <c r="G6063"/>
      <c r="H6063"/>
      <c r="I6063"/>
      <c r="J6063"/>
      <c r="K6063"/>
      <c r="L6063"/>
    </row>
    <row r="6064" spans="1:12" ht="16" x14ac:dyDescent="0.2">
      <c r="A6064"/>
      <c r="B6064"/>
      <c r="C6064"/>
      <c r="D6064"/>
      <c r="E6064"/>
      <c r="F6064"/>
      <c r="G6064"/>
      <c r="H6064"/>
      <c r="I6064"/>
      <c r="J6064"/>
      <c r="K6064"/>
      <c r="L6064"/>
    </row>
    <row r="6065" spans="1:12" ht="16" x14ac:dyDescent="0.2">
      <c r="A6065"/>
      <c r="B6065"/>
      <c r="C6065"/>
      <c r="D6065"/>
      <c r="E6065"/>
      <c r="F6065"/>
      <c r="G6065"/>
      <c r="H6065"/>
      <c r="I6065"/>
      <c r="J6065"/>
      <c r="K6065"/>
      <c r="L6065"/>
    </row>
    <row r="6066" spans="1:12" ht="16" x14ac:dyDescent="0.2">
      <c r="A6066"/>
      <c r="B6066"/>
      <c r="C6066"/>
      <c r="D6066"/>
      <c r="E6066"/>
      <c r="F6066"/>
      <c r="G6066"/>
      <c r="H6066"/>
      <c r="I6066"/>
      <c r="J6066"/>
      <c r="K6066"/>
      <c r="L6066"/>
    </row>
    <row r="6067" spans="1:12" ht="16" x14ac:dyDescent="0.2">
      <c r="A6067"/>
      <c r="B6067"/>
      <c r="C6067"/>
      <c r="D6067"/>
      <c r="E6067"/>
      <c r="F6067"/>
      <c r="G6067"/>
      <c r="H6067"/>
      <c r="I6067"/>
      <c r="J6067"/>
      <c r="K6067"/>
      <c r="L6067"/>
    </row>
    <row r="6068" spans="1:12" ht="16" x14ac:dyDescent="0.2">
      <c r="A6068"/>
      <c r="B6068"/>
      <c r="C6068"/>
      <c r="D6068"/>
      <c r="E6068"/>
      <c r="F6068"/>
      <c r="G6068"/>
      <c r="H6068"/>
      <c r="I6068"/>
      <c r="J6068"/>
      <c r="K6068"/>
      <c r="L6068"/>
    </row>
    <row r="6069" spans="1:12" ht="16" x14ac:dyDescent="0.2">
      <c r="A6069"/>
      <c r="B6069"/>
      <c r="C6069"/>
      <c r="D6069"/>
      <c r="E6069"/>
      <c r="F6069"/>
      <c r="G6069"/>
      <c r="H6069"/>
      <c r="I6069"/>
      <c r="J6069"/>
      <c r="K6069"/>
      <c r="L6069"/>
    </row>
    <row r="6070" spans="1:12" ht="16" x14ac:dyDescent="0.2">
      <c r="A6070"/>
      <c r="B6070"/>
      <c r="C6070"/>
      <c r="D6070"/>
      <c r="E6070"/>
      <c r="F6070"/>
      <c r="G6070"/>
      <c r="H6070"/>
      <c r="I6070"/>
      <c r="J6070"/>
      <c r="K6070"/>
      <c r="L6070"/>
    </row>
    <row r="6071" spans="1:12" ht="16" x14ac:dyDescent="0.2">
      <c r="A6071"/>
      <c r="B6071"/>
      <c r="C6071"/>
      <c r="D6071"/>
      <c r="E6071"/>
      <c r="F6071"/>
      <c r="G6071"/>
      <c r="H6071"/>
      <c r="I6071"/>
      <c r="J6071"/>
      <c r="K6071"/>
      <c r="L6071"/>
    </row>
    <row r="6072" spans="1:12" ht="16" x14ac:dyDescent="0.2">
      <c r="A6072"/>
      <c r="B6072"/>
      <c r="C6072"/>
      <c r="D6072"/>
      <c r="E6072"/>
      <c r="F6072"/>
      <c r="G6072"/>
      <c r="H6072"/>
      <c r="I6072"/>
      <c r="J6072"/>
      <c r="K6072"/>
      <c r="L6072"/>
    </row>
    <row r="6073" spans="1:12" ht="16" x14ac:dyDescent="0.2">
      <c r="A6073"/>
      <c r="B6073"/>
      <c r="C6073"/>
      <c r="D6073"/>
      <c r="E6073"/>
      <c r="F6073"/>
      <c r="G6073"/>
      <c r="H6073"/>
      <c r="I6073"/>
      <c r="J6073"/>
      <c r="K6073"/>
      <c r="L6073"/>
    </row>
    <row r="6074" spans="1:12" ht="16" x14ac:dyDescent="0.2">
      <c r="A6074"/>
      <c r="B6074"/>
      <c r="C6074"/>
      <c r="D6074"/>
      <c r="E6074"/>
      <c r="F6074"/>
      <c r="G6074"/>
      <c r="H6074"/>
      <c r="I6074"/>
      <c r="J6074"/>
      <c r="K6074"/>
      <c r="L6074"/>
    </row>
    <row r="6075" spans="1:12" ht="16" x14ac:dyDescent="0.2">
      <c r="A6075"/>
      <c r="B6075"/>
      <c r="C6075"/>
      <c r="D6075"/>
      <c r="E6075"/>
      <c r="F6075"/>
      <c r="G6075"/>
      <c r="H6075"/>
      <c r="I6075"/>
      <c r="J6075"/>
      <c r="K6075"/>
      <c r="L6075"/>
    </row>
    <row r="6076" spans="1:12" ht="16" x14ac:dyDescent="0.2">
      <c r="A6076"/>
      <c r="B6076"/>
      <c r="C6076"/>
      <c r="D6076"/>
      <c r="E6076"/>
      <c r="F6076"/>
      <c r="G6076"/>
      <c r="H6076"/>
      <c r="I6076"/>
      <c r="J6076"/>
      <c r="K6076"/>
      <c r="L6076"/>
    </row>
    <row r="6077" spans="1:12" ht="16" x14ac:dyDescent="0.2">
      <c r="A6077"/>
      <c r="B6077"/>
      <c r="C6077"/>
      <c r="D6077"/>
      <c r="E6077"/>
      <c r="F6077"/>
      <c r="G6077"/>
      <c r="H6077"/>
      <c r="I6077"/>
      <c r="J6077"/>
      <c r="K6077"/>
      <c r="L6077"/>
    </row>
    <row r="6078" spans="1:12" ht="16" x14ac:dyDescent="0.2">
      <c r="A6078"/>
      <c r="B6078"/>
      <c r="C6078"/>
      <c r="D6078"/>
      <c r="E6078"/>
      <c r="F6078"/>
      <c r="G6078"/>
      <c r="H6078"/>
      <c r="I6078"/>
      <c r="J6078"/>
      <c r="K6078"/>
      <c r="L6078"/>
    </row>
    <row r="6079" spans="1:12" ht="16" x14ac:dyDescent="0.2">
      <c r="A6079"/>
      <c r="B6079"/>
      <c r="C6079"/>
      <c r="D6079"/>
      <c r="E6079"/>
      <c r="F6079"/>
      <c r="G6079"/>
      <c r="H6079"/>
      <c r="I6079"/>
      <c r="J6079"/>
      <c r="K6079"/>
      <c r="L6079"/>
    </row>
    <row r="6080" spans="1:12" ht="16" x14ac:dyDescent="0.2">
      <c r="A6080"/>
      <c r="B6080"/>
      <c r="C6080"/>
      <c r="D6080"/>
      <c r="E6080"/>
      <c r="F6080"/>
      <c r="G6080"/>
      <c r="H6080"/>
      <c r="I6080"/>
      <c r="J6080"/>
      <c r="K6080"/>
      <c r="L6080"/>
    </row>
    <row r="6081" spans="1:12" ht="16" x14ac:dyDescent="0.2">
      <c r="A6081"/>
      <c r="B6081"/>
      <c r="C6081"/>
      <c r="D6081"/>
      <c r="E6081"/>
      <c r="F6081"/>
      <c r="G6081"/>
      <c r="H6081"/>
      <c r="I6081"/>
      <c r="J6081"/>
      <c r="K6081"/>
      <c r="L6081"/>
    </row>
    <row r="6082" spans="1:12" ht="16" x14ac:dyDescent="0.2">
      <c r="A6082"/>
      <c r="B6082"/>
      <c r="C6082"/>
      <c r="D6082"/>
      <c r="E6082"/>
      <c r="F6082"/>
      <c r="G6082"/>
      <c r="H6082"/>
      <c r="I6082"/>
      <c r="J6082"/>
      <c r="K6082"/>
      <c r="L6082"/>
    </row>
    <row r="6083" spans="1:12" ht="16" x14ac:dyDescent="0.2">
      <c r="A6083"/>
      <c r="B6083"/>
      <c r="C6083"/>
      <c r="D6083"/>
      <c r="E6083"/>
      <c r="F6083"/>
      <c r="G6083"/>
      <c r="H6083"/>
      <c r="I6083"/>
      <c r="J6083"/>
      <c r="K6083"/>
      <c r="L6083"/>
    </row>
    <row r="6084" spans="1:12" ht="16" x14ac:dyDescent="0.2">
      <c r="A6084"/>
      <c r="B6084"/>
      <c r="C6084"/>
      <c r="D6084"/>
      <c r="E6084"/>
      <c r="F6084"/>
      <c r="G6084"/>
      <c r="H6084"/>
      <c r="I6084"/>
      <c r="J6084"/>
      <c r="K6084"/>
      <c r="L6084"/>
    </row>
    <row r="6085" spans="1:12" ht="16" x14ac:dyDescent="0.2">
      <c r="A6085"/>
      <c r="B6085"/>
      <c r="C6085"/>
      <c r="D6085"/>
      <c r="E6085"/>
      <c r="F6085"/>
      <c r="G6085"/>
      <c r="H6085"/>
      <c r="I6085"/>
      <c r="J6085"/>
      <c r="K6085"/>
      <c r="L6085"/>
    </row>
    <row r="6086" spans="1:12" ht="16" x14ac:dyDescent="0.2">
      <c r="A6086"/>
      <c r="B6086"/>
      <c r="C6086"/>
      <c r="D6086"/>
      <c r="E6086"/>
      <c r="F6086"/>
      <c r="G6086"/>
      <c r="H6086"/>
      <c r="I6086"/>
      <c r="J6086"/>
      <c r="K6086"/>
      <c r="L6086"/>
    </row>
    <row r="6087" spans="1:12" ht="16" x14ac:dyDescent="0.2">
      <c r="A6087"/>
      <c r="B6087"/>
      <c r="C6087"/>
      <c r="D6087"/>
      <c r="E6087"/>
      <c r="F6087"/>
      <c r="G6087"/>
      <c r="H6087"/>
      <c r="I6087"/>
      <c r="J6087"/>
      <c r="K6087"/>
      <c r="L6087"/>
    </row>
    <row r="6088" spans="1:12" ht="16" x14ac:dyDescent="0.2">
      <c r="A6088"/>
      <c r="B6088"/>
      <c r="C6088"/>
      <c r="D6088"/>
      <c r="E6088"/>
      <c r="F6088"/>
      <c r="G6088"/>
      <c r="H6088"/>
      <c r="I6088"/>
      <c r="J6088"/>
      <c r="K6088"/>
      <c r="L6088"/>
    </row>
    <row r="6089" spans="1:12" ht="16" x14ac:dyDescent="0.2">
      <c r="A6089"/>
      <c r="B6089"/>
      <c r="C6089"/>
      <c r="D6089"/>
      <c r="E6089"/>
      <c r="F6089"/>
      <c r="G6089"/>
      <c r="H6089"/>
      <c r="I6089"/>
      <c r="J6089"/>
      <c r="K6089"/>
      <c r="L6089"/>
    </row>
    <row r="6090" spans="1:12" ht="16" x14ac:dyDescent="0.2">
      <c r="A6090"/>
      <c r="B6090"/>
      <c r="C6090"/>
      <c r="D6090"/>
      <c r="E6090"/>
      <c r="F6090"/>
      <c r="G6090"/>
      <c r="H6090"/>
      <c r="I6090"/>
      <c r="J6090"/>
      <c r="K6090"/>
      <c r="L6090"/>
    </row>
    <row r="6091" spans="1:12" ht="16" x14ac:dyDescent="0.2">
      <c r="A6091"/>
      <c r="B6091"/>
      <c r="C6091"/>
      <c r="D6091"/>
      <c r="E6091"/>
      <c r="F6091"/>
      <c r="G6091"/>
      <c r="H6091"/>
      <c r="I6091"/>
      <c r="J6091"/>
      <c r="K6091"/>
      <c r="L6091"/>
    </row>
    <row r="6092" spans="1:12" ht="16" x14ac:dyDescent="0.2">
      <c r="A6092"/>
      <c r="B6092"/>
      <c r="C6092"/>
      <c r="D6092"/>
      <c r="E6092"/>
      <c r="F6092"/>
      <c r="G6092"/>
      <c r="H6092"/>
      <c r="I6092"/>
      <c r="J6092"/>
      <c r="K6092"/>
      <c r="L6092"/>
    </row>
    <row r="6093" spans="1:12" ht="16" x14ac:dyDescent="0.2">
      <c r="A6093"/>
      <c r="B6093"/>
      <c r="C6093"/>
      <c r="D6093"/>
      <c r="E6093"/>
      <c r="F6093"/>
      <c r="G6093"/>
      <c r="H6093"/>
      <c r="I6093"/>
      <c r="J6093"/>
      <c r="K6093"/>
      <c r="L6093"/>
    </row>
    <row r="6094" spans="1:12" ht="16" x14ac:dyDescent="0.2">
      <c r="A6094"/>
      <c r="B6094"/>
      <c r="C6094"/>
      <c r="D6094"/>
      <c r="E6094"/>
      <c r="F6094"/>
      <c r="G6094"/>
      <c r="H6094"/>
      <c r="I6094"/>
      <c r="J6094"/>
      <c r="K6094"/>
      <c r="L6094"/>
    </row>
    <row r="6095" spans="1:12" ht="16" x14ac:dyDescent="0.2">
      <c r="A6095"/>
      <c r="B6095"/>
      <c r="C6095"/>
      <c r="D6095"/>
      <c r="E6095"/>
      <c r="F6095"/>
      <c r="G6095"/>
      <c r="H6095"/>
      <c r="I6095"/>
      <c r="J6095"/>
      <c r="K6095"/>
      <c r="L6095"/>
    </row>
    <row r="6096" spans="1:12" ht="16" x14ac:dyDescent="0.2">
      <c r="A6096"/>
      <c r="B6096"/>
      <c r="C6096"/>
      <c r="D6096"/>
      <c r="E6096"/>
      <c r="F6096"/>
      <c r="G6096"/>
      <c r="H6096"/>
      <c r="I6096"/>
      <c r="J6096"/>
      <c r="K6096"/>
      <c r="L6096"/>
    </row>
    <row r="6097" spans="1:12" ht="16" x14ac:dyDescent="0.2">
      <c r="A6097"/>
      <c r="B6097"/>
      <c r="G6097"/>
      <c r="H6097"/>
      <c r="I6097"/>
      <c r="J6097"/>
      <c r="K6097"/>
      <c r="L6097"/>
    </row>
    <row r="6098" spans="1:12" ht="16" x14ac:dyDescent="0.2">
      <c r="A6098"/>
      <c r="B6098"/>
      <c r="G6098"/>
      <c r="H6098"/>
      <c r="I6098"/>
      <c r="J6098"/>
      <c r="K6098"/>
      <c r="L6098"/>
    </row>
    <row r="6099" spans="1:12" ht="16" x14ac:dyDescent="0.2">
      <c r="A6099"/>
      <c r="B6099"/>
      <c r="G6099"/>
      <c r="H6099"/>
      <c r="I6099"/>
      <c r="J6099"/>
      <c r="K6099"/>
      <c r="L6099"/>
    </row>
    <row r="6100" spans="1:12" ht="16" x14ac:dyDescent="0.2">
      <c r="A6100"/>
      <c r="B6100"/>
      <c r="G6100"/>
      <c r="H6100"/>
      <c r="I6100"/>
      <c r="J6100"/>
      <c r="K6100"/>
      <c r="L6100"/>
    </row>
    <row r="6101" spans="1:12" ht="16" x14ac:dyDescent="0.2">
      <c r="A6101"/>
      <c r="B6101"/>
      <c r="G6101"/>
      <c r="H6101"/>
      <c r="I6101"/>
      <c r="J6101"/>
      <c r="K6101"/>
      <c r="L6101"/>
    </row>
    <row r="6102" spans="1:12" ht="16" x14ac:dyDescent="0.2">
      <c r="A6102"/>
      <c r="B6102"/>
      <c r="G6102"/>
      <c r="H6102"/>
      <c r="I6102"/>
      <c r="J6102"/>
      <c r="K6102"/>
      <c r="L6102"/>
    </row>
    <row r="6103" spans="1:12" ht="16" x14ac:dyDescent="0.2">
      <c r="A6103"/>
      <c r="B6103"/>
      <c r="G6103"/>
      <c r="H6103"/>
      <c r="I6103"/>
      <c r="J6103"/>
      <c r="K6103"/>
      <c r="L6103"/>
    </row>
    <row r="6104" spans="1:12" ht="16" x14ac:dyDescent="0.2">
      <c r="A6104"/>
      <c r="B6104"/>
      <c r="G6104"/>
      <c r="H6104"/>
      <c r="I6104"/>
      <c r="J6104"/>
      <c r="K6104"/>
      <c r="L6104"/>
    </row>
    <row r="6105" spans="1:12" ht="16" x14ac:dyDescent="0.2">
      <c r="A6105"/>
      <c r="B6105"/>
      <c r="G6105"/>
      <c r="H6105"/>
      <c r="I6105"/>
      <c r="J6105"/>
      <c r="K6105"/>
      <c r="L6105"/>
    </row>
    <row r="6106" spans="1:12" ht="16" x14ac:dyDescent="0.2">
      <c r="A6106"/>
      <c r="B6106"/>
      <c r="G6106"/>
      <c r="H6106"/>
      <c r="I6106"/>
      <c r="J6106"/>
      <c r="K6106"/>
      <c r="L6106"/>
    </row>
    <row r="6107" spans="1:12" ht="16" x14ac:dyDescent="0.2">
      <c r="A6107"/>
      <c r="B6107"/>
      <c r="G6107"/>
      <c r="H6107"/>
      <c r="I6107"/>
      <c r="J6107"/>
      <c r="K6107"/>
      <c r="L6107"/>
    </row>
    <row r="6108" spans="1:12" ht="16" x14ac:dyDescent="0.2">
      <c r="A6108"/>
      <c r="B6108"/>
      <c r="G6108"/>
      <c r="H6108"/>
      <c r="I6108"/>
      <c r="J6108"/>
      <c r="K6108"/>
      <c r="L6108"/>
    </row>
    <row r="6109" spans="1:12" ht="16" x14ac:dyDescent="0.2">
      <c r="A6109"/>
      <c r="B6109"/>
      <c r="G6109"/>
      <c r="H6109"/>
      <c r="I6109"/>
      <c r="J6109"/>
      <c r="K6109"/>
      <c r="L6109"/>
    </row>
    <row r="6110" spans="1:12" ht="16" x14ac:dyDescent="0.2">
      <c r="A6110"/>
      <c r="B6110"/>
      <c r="G6110"/>
      <c r="H6110"/>
      <c r="I6110"/>
      <c r="J6110"/>
      <c r="K6110"/>
      <c r="L6110"/>
    </row>
    <row r="6111" spans="1:12" ht="16" x14ac:dyDescent="0.2">
      <c r="A6111"/>
      <c r="B6111"/>
      <c r="G6111"/>
      <c r="H6111"/>
      <c r="I6111"/>
      <c r="J6111"/>
      <c r="K6111"/>
      <c r="L6111"/>
    </row>
    <row r="6112" spans="1:12" ht="16" x14ac:dyDescent="0.2">
      <c r="A6112"/>
      <c r="B6112"/>
      <c r="G6112"/>
      <c r="H6112"/>
      <c r="I6112"/>
      <c r="J6112"/>
      <c r="K6112"/>
      <c r="L6112"/>
    </row>
    <row r="6113" spans="1:12" ht="16" x14ac:dyDescent="0.2">
      <c r="A6113"/>
      <c r="B6113"/>
      <c r="G6113"/>
      <c r="H6113"/>
      <c r="I6113"/>
      <c r="J6113"/>
      <c r="K6113"/>
      <c r="L6113"/>
    </row>
    <row r="6114" spans="1:12" ht="16" x14ac:dyDescent="0.2">
      <c r="A6114"/>
      <c r="B6114"/>
      <c r="G6114"/>
      <c r="H6114"/>
      <c r="I6114"/>
      <c r="J6114"/>
      <c r="K6114"/>
      <c r="L6114"/>
    </row>
    <row r="6115" spans="1:12" ht="16" x14ac:dyDescent="0.2">
      <c r="A6115"/>
      <c r="B6115"/>
      <c r="G6115"/>
      <c r="H6115"/>
      <c r="I6115"/>
      <c r="J6115"/>
      <c r="K6115"/>
      <c r="L6115"/>
    </row>
    <row r="6116" spans="1:12" ht="16" x14ac:dyDescent="0.2">
      <c r="A6116"/>
      <c r="B6116"/>
      <c r="G6116"/>
      <c r="H6116"/>
      <c r="I6116"/>
      <c r="J6116"/>
      <c r="K6116"/>
      <c r="L6116"/>
    </row>
    <row r="6117" spans="1:12" ht="16" x14ac:dyDescent="0.2">
      <c r="A6117"/>
      <c r="B6117"/>
    </row>
    <row r="6118" spans="1:12" ht="16" x14ac:dyDescent="0.2">
      <c r="A6118"/>
      <c r="B6118"/>
    </row>
    <row r="6119" spans="1:12" ht="16" x14ac:dyDescent="0.2">
      <c r="A6119"/>
      <c r="B6119"/>
    </row>
    <row r="6120" spans="1:12" ht="16" x14ac:dyDescent="0.2">
      <c r="A6120"/>
      <c r="B6120"/>
    </row>
    <row r="6121" spans="1:12" ht="16" x14ac:dyDescent="0.2">
      <c r="A6121"/>
      <c r="B6121"/>
    </row>
    <row r="6122" spans="1:12" ht="16" x14ac:dyDescent="0.2">
      <c r="A6122"/>
      <c r="B6122"/>
    </row>
    <row r="6123" spans="1:12" ht="16" x14ac:dyDescent="0.2">
      <c r="A6123"/>
      <c r="B6123"/>
    </row>
    <row r="6124" spans="1:12" ht="16" x14ac:dyDescent="0.2">
      <c r="A6124"/>
      <c r="B6124"/>
    </row>
    <row r="6125" spans="1:12" ht="16" x14ac:dyDescent="0.2">
      <c r="A6125"/>
      <c r="B6125"/>
    </row>
    <row r="6126" spans="1:12" ht="16" x14ac:dyDescent="0.2">
      <c r="A6126"/>
      <c r="B6126"/>
    </row>
    <row r="6127" spans="1:12" ht="16" x14ac:dyDescent="0.2">
      <c r="A6127"/>
      <c r="B6127"/>
    </row>
    <row r="6128" spans="1:12" ht="16" x14ac:dyDescent="0.2">
      <c r="A6128"/>
      <c r="B6128"/>
    </row>
    <row r="6129" spans="1:2" ht="16" x14ac:dyDescent="0.2">
      <c r="A6129"/>
      <c r="B6129"/>
    </row>
    <row r="6130" spans="1:2" ht="16" x14ac:dyDescent="0.2">
      <c r="A6130"/>
      <c r="B6130"/>
    </row>
    <row r="6131" spans="1:2" ht="16" x14ac:dyDescent="0.2">
      <c r="A6131"/>
      <c r="B6131"/>
    </row>
    <row r="6132" spans="1:2" ht="16" x14ac:dyDescent="0.2">
      <c r="A6132"/>
      <c r="B6132"/>
    </row>
    <row r="6133" spans="1:2" ht="16" x14ac:dyDescent="0.2">
      <c r="A6133"/>
      <c r="B6133"/>
    </row>
    <row r="6134" spans="1:2" ht="16" x14ac:dyDescent="0.2">
      <c r="A6134"/>
      <c r="B6134"/>
    </row>
    <row r="6135" spans="1:2" ht="16" x14ac:dyDescent="0.2">
      <c r="A6135"/>
      <c r="B6135"/>
    </row>
    <row r="6136" spans="1:2" ht="16" x14ac:dyDescent="0.2">
      <c r="A6136"/>
      <c r="B6136"/>
    </row>
    <row r="6137" spans="1:2" ht="16" x14ac:dyDescent="0.2">
      <c r="A6137"/>
      <c r="B6137"/>
    </row>
    <row r="6138" spans="1:2" ht="16" x14ac:dyDescent="0.2">
      <c r="A6138"/>
      <c r="B6138"/>
    </row>
    <row r="6139" spans="1:2" ht="16" x14ac:dyDescent="0.2">
      <c r="A6139"/>
      <c r="B6139"/>
    </row>
    <row r="6140" spans="1:2" ht="16" x14ac:dyDescent="0.2">
      <c r="A6140"/>
      <c r="B6140"/>
    </row>
    <row r="6141" spans="1:2" ht="16" x14ac:dyDescent="0.2">
      <c r="A6141"/>
      <c r="B6141"/>
    </row>
    <row r="6142" spans="1:2" ht="16" x14ac:dyDescent="0.2">
      <c r="A6142"/>
      <c r="B6142"/>
    </row>
    <row r="6143" spans="1:2" ht="16" x14ac:dyDescent="0.2">
      <c r="A6143"/>
      <c r="B6143"/>
    </row>
    <row r="6144" spans="1:2" ht="16" x14ac:dyDescent="0.2">
      <c r="A6144"/>
      <c r="B6144"/>
    </row>
    <row r="6145" spans="1:2" ht="16" x14ac:dyDescent="0.2">
      <c r="A6145"/>
      <c r="B6145"/>
    </row>
    <row r="6146" spans="1:2" ht="16" x14ac:dyDescent="0.2">
      <c r="A6146"/>
      <c r="B6146"/>
    </row>
    <row r="6147" spans="1:2" ht="16" x14ac:dyDescent="0.2">
      <c r="A6147"/>
      <c r="B6147"/>
    </row>
    <row r="6148" spans="1:2" ht="16" x14ac:dyDescent="0.2">
      <c r="A6148"/>
      <c r="B6148"/>
    </row>
    <row r="6149" spans="1:2" ht="16" x14ac:dyDescent="0.2">
      <c r="A6149"/>
      <c r="B6149"/>
    </row>
    <row r="6150" spans="1:2" ht="16" x14ac:dyDescent="0.2">
      <c r="A6150"/>
      <c r="B6150"/>
    </row>
    <row r="6151" spans="1:2" ht="16" x14ac:dyDescent="0.2">
      <c r="A6151"/>
      <c r="B6151"/>
    </row>
    <row r="6152" spans="1:2" ht="16" x14ac:dyDescent="0.2">
      <c r="A6152"/>
      <c r="B6152"/>
    </row>
    <row r="6153" spans="1:2" ht="16" x14ac:dyDescent="0.2">
      <c r="A6153"/>
      <c r="B6153"/>
    </row>
    <row r="6154" spans="1:2" ht="16" x14ac:dyDescent="0.2">
      <c r="A6154"/>
      <c r="B6154"/>
    </row>
    <row r="6155" spans="1:2" ht="16" x14ac:dyDescent="0.2">
      <c r="A6155"/>
      <c r="B6155"/>
    </row>
    <row r="6156" spans="1:2" ht="16" x14ac:dyDescent="0.2">
      <c r="A6156"/>
      <c r="B6156"/>
    </row>
    <row r="6157" spans="1:2" ht="16" x14ac:dyDescent="0.2">
      <c r="A6157"/>
      <c r="B6157"/>
    </row>
    <row r="6158" spans="1:2" ht="16" x14ac:dyDescent="0.2">
      <c r="A6158"/>
      <c r="B6158"/>
    </row>
    <row r="6159" spans="1:2" ht="16" x14ac:dyDescent="0.2">
      <c r="A6159"/>
      <c r="B6159"/>
    </row>
    <row r="6160" spans="1:2" ht="16" x14ac:dyDescent="0.2">
      <c r="A6160"/>
      <c r="B6160"/>
    </row>
    <row r="6161" spans="1:2" ht="16" x14ac:dyDescent="0.2">
      <c r="A6161"/>
      <c r="B6161"/>
    </row>
    <row r="6162" spans="1:2" ht="16" x14ac:dyDescent="0.2">
      <c r="A6162"/>
      <c r="B6162"/>
    </row>
    <row r="6163" spans="1:2" ht="16" x14ac:dyDescent="0.2">
      <c r="A6163"/>
      <c r="B6163"/>
    </row>
    <row r="6164" spans="1:2" ht="16" x14ac:dyDescent="0.2">
      <c r="A6164"/>
      <c r="B6164"/>
    </row>
    <row r="6165" spans="1:2" ht="16" x14ac:dyDescent="0.2">
      <c r="A6165"/>
      <c r="B6165"/>
    </row>
    <row r="6166" spans="1:2" ht="16" x14ac:dyDescent="0.2">
      <c r="A6166"/>
      <c r="B6166"/>
    </row>
    <row r="6167" spans="1:2" ht="16" x14ac:dyDescent="0.2">
      <c r="A6167"/>
      <c r="B6167"/>
    </row>
    <row r="6168" spans="1:2" ht="16" x14ac:dyDescent="0.2">
      <c r="A6168"/>
      <c r="B6168"/>
    </row>
    <row r="6169" spans="1:2" ht="16" x14ac:dyDescent="0.2">
      <c r="A6169"/>
      <c r="B6169"/>
    </row>
    <row r="6170" spans="1:2" ht="16" x14ac:dyDescent="0.2">
      <c r="A6170"/>
      <c r="B6170"/>
    </row>
    <row r="6171" spans="1:2" ht="16" x14ac:dyDescent="0.2">
      <c r="A6171"/>
      <c r="B6171"/>
    </row>
    <row r="6172" spans="1:2" ht="16" x14ac:dyDescent="0.2">
      <c r="A6172"/>
      <c r="B6172"/>
    </row>
    <row r="6173" spans="1:2" ht="16" x14ac:dyDescent="0.2">
      <c r="A6173"/>
      <c r="B6173"/>
    </row>
    <row r="6174" spans="1:2" ht="16" x14ac:dyDescent="0.2">
      <c r="A6174"/>
      <c r="B6174"/>
    </row>
    <row r="6175" spans="1:2" ht="16" x14ac:dyDescent="0.2">
      <c r="A6175"/>
      <c r="B6175"/>
    </row>
    <row r="6176" spans="1:2" ht="16" x14ac:dyDescent="0.2">
      <c r="A6176"/>
      <c r="B6176"/>
    </row>
    <row r="6177" spans="1:2" ht="16" x14ac:dyDescent="0.2">
      <c r="A6177"/>
      <c r="B6177"/>
    </row>
    <row r="6178" spans="1:2" ht="16" x14ac:dyDescent="0.2">
      <c r="A6178"/>
      <c r="B6178"/>
    </row>
    <row r="6179" spans="1:2" ht="16" x14ac:dyDescent="0.2">
      <c r="A6179"/>
      <c r="B6179"/>
    </row>
    <row r="6180" spans="1:2" ht="16" x14ac:dyDescent="0.2">
      <c r="A6180"/>
      <c r="B6180"/>
    </row>
    <row r="6181" spans="1:2" ht="16" x14ac:dyDescent="0.2">
      <c r="A6181"/>
      <c r="B6181"/>
    </row>
    <row r="6182" spans="1:2" ht="16" x14ac:dyDescent="0.2">
      <c r="A6182"/>
      <c r="B6182"/>
    </row>
    <row r="6183" spans="1:2" ht="16" x14ac:dyDescent="0.2">
      <c r="A6183"/>
      <c r="B6183"/>
    </row>
    <row r="6184" spans="1:2" ht="16" x14ac:dyDescent="0.2">
      <c r="A6184"/>
      <c r="B6184"/>
    </row>
    <row r="6185" spans="1:2" ht="16" x14ac:dyDescent="0.2">
      <c r="A6185"/>
      <c r="B6185"/>
    </row>
    <row r="6186" spans="1:2" ht="16" x14ac:dyDescent="0.2">
      <c r="A6186"/>
      <c r="B6186"/>
    </row>
    <row r="6187" spans="1:2" ht="16" x14ac:dyDescent="0.2">
      <c r="A6187"/>
      <c r="B6187"/>
    </row>
    <row r="6188" spans="1:2" ht="16" x14ac:dyDescent="0.2">
      <c r="A6188"/>
      <c r="B6188"/>
    </row>
    <row r="6189" spans="1:2" ht="16" x14ac:dyDescent="0.2">
      <c r="A6189"/>
      <c r="B6189"/>
    </row>
    <row r="6190" spans="1:2" ht="16" x14ac:dyDescent="0.2">
      <c r="A6190"/>
      <c r="B6190"/>
    </row>
    <row r="6191" spans="1:2" ht="16" x14ac:dyDescent="0.2">
      <c r="A6191"/>
      <c r="B6191"/>
    </row>
    <row r="6192" spans="1:2" ht="16" x14ac:dyDescent="0.2">
      <c r="A6192"/>
      <c r="B6192"/>
    </row>
    <row r="6193" spans="1:2" ht="16" x14ac:dyDescent="0.2">
      <c r="A6193"/>
      <c r="B6193"/>
    </row>
    <row r="6194" spans="1:2" ht="16" x14ac:dyDescent="0.2">
      <c r="A6194"/>
      <c r="B6194"/>
    </row>
    <row r="6195" spans="1:2" ht="16" x14ac:dyDescent="0.2">
      <c r="A6195"/>
      <c r="B6195"/>
    </row>
    <row r="6196" spans="1:2" ht="16" x14ac:dyDescent="0.2">
      <c r="A6196"/>
      <c r="B6196"/>
    </row>
    <row r="6197" spans="1:2" ht="16" x14ac:dyDescent="0.2">
      <c r="A6197"/>
      <c r="B6197"/>
    </row>
    <row r="6198" spans="1:2" ht="16" x14ac:dyDescent="0.2">
      <c r="A6198"/>
      <c r="B6198"/>
    </row>
    <row r="6199" spans="1:2" ht="16" x14ac:dyDescent="0.2">
      <c r="A6199"/>
      <c r="B6199"/>
    </row>
    <row r="6200" spans="1:2" ht="16" x14ac:dyDescent="0.2">
      <c r="A6200"/>
      <c r="B6200"/>
    </row>
    <row r="6201" spans="1:2" ht="16" x14ac:dyDescent="0.2">
      <c r="A6201"/>
      <c r="B6201"/>
    </row>
    <row r="6202" spans="1:2" ht="16" x14ac:dyDescent="0.2">
      <c r="A6202"/>
      <c r="B6202"/>
    </row>
    <row r="6203" spans="1:2" ht="16" x14ac:dyDescent="0.2">
      <c r="A6203"/>
      <c r="B6203"/>
    </row>
    <row r="6204" spans="1:2" ht="16" x14ac:dyDescent="0.2">
      <c r="A6204"/>
      <c r="B6204"/>
    </row>
    <row r="6205" spans="1:2" ht="16" x14ac:dyDescent="0.2">
      <c r="A6205"/>
      <c r="B6205"/>
    </row>
    <row r="6206" spans="1:2" ht="16" x14ac:dyDescent="0.2">
      <c r="A6206"/>
      <c r="B6206"/>
    </row>
    <row r="6207" spans="1:2" ht="16" x14ac:dyDescent="0.2">
      <c r="A6207"/>
      <c r="B6207"/>
    </row>
    <row r="6208" spans="1:2" ht="16" x14ac:dyDescent="0.2">
      <c r="A6208"/>
      <c r="B6208"/>
    </row>
    <row r="6209" spans="1:2" ht="16" x14ac:dyDescent="0.2">
      <c r="A6209"/>
      <c r="B6209"/>
    </row>
    <row r="6210" spans="1:2" ht="16" x14ac:dyDescent="0.2">
      <c r="A6210"/>
      <c r="B6210"/>
    </row>
    <row r="6211" spans="1:2" ht="16" x14ac:dyDescent="0.2">
      <c r="A6211"/>
      <c r="B6211"/>
    </row>
    <row r="6212" spans="1:2" ht="16" x14ac:dyDescent="0.2">
      <c r="A6212"/>
      <c r="B6212"/>
    </row>
    <row r="6213" spans="1:2" ht="16" x14ac:dyDescent="0.2">
      <c r="A6213"/>
      <c r="B6213"/>
    </row>
    <row r="6214" spans="1:2" ht="16" x14ac:dyDescent="0.2">
      <c r="A6214"/>
      <c r="B6214"/>
    </row>
    <row r="6215" spans="1:2" ht="16" x14ac:dyDescent="0.2">
      <c r="A6215"/>
      <c r="B6215"/>
    </row>
    <row r="6216" spans="1:2" ht="16" x14ac:dyDescent="0.2">
      <c r="A6216"/>
      <c r="B6216"/>
    </row>
    <row r="6217" spans="1:2" ht="16" x14ac:dyDescent="0.2">
      <c r="A6217"/>
      <c r="B6217"/>
    </row>
    <row r="6218" spans="1:2" ht="16" x14ac:dyDescent="0.2">
      <c r="A6218"/>
      <c r="B6218"/>
    </row>
    <row r="6219" spans="1:2" ht="16" x14ac:dyDescent="0.2">
      <c r="A6219"/>
      <c r="B6219"/>
    </row>
    <row r="6220" spans="1:2" ht="16" x14ac:dyDescent="0.2">
      <c r="A6220"/>
      <c r="B6220"/>
    </row>
    <row r="6221" spans="1:2" ht="16" x14ac:dyDescent="0.2">
      <c r="A6221"/>
      <c r="B6221"/>
    </row>
    <row r="6222" spans="1:2" ht="16" x14ac:dyDescent="0.2">
      <c r="A6222"/>
      <c r="B6222"/>
    </row>
    <row r="6223" spans="1:2" ht="16" x14ac:dyDescent="0.2">
      <c r="A6223"/>
      <c r="B6223"/>
    </row>
    <row r="6224" spans="1:2" ht="16" x14ac:dyDescent="0.2">
      <c r="A6224"/>
      <c r="B6224"/>
    </row>
    <row r="6225" spans="1:2" ht="16" x14ac:dyDescent="0.2">
      <c r="A6225"/>
      <c r="B6225"/>
    </row>
    <row r="6226" spans="1:2" ht="16" x14ac:dyDescent="0.2">
      <c r="A6226"/>
      <c r="B6226"/>
    </row>
    <row r="6227" spans="1:2" ht="16" x14ac:dyDescent="0.2">
      <c r="A6227"/>
      <c r="B6227"/>
    </row>
    <row r="6228" spans="1:2" ht="16" x14ac:dyDescent="0.2">
      <c r="A6228"/>
      <c r="B6228"/>
    </row>
    <row r="6229" spans="1:2" ht="16" x14ac:dyDescent="0.2">
      <c r="A6229"/>
      <c r="B6229"/>
    </row>
    <row r="6230" spans="1:2" ht="16" x14ac:dyDescent="0.2">
      <c r="A6230"/>
      <c r="B6230"/>
    </row>
    <row r="6231" spans="1:2" ht="16" x14ac:dyDescent="0.2">
      <c r="A6231"/>
      <c r="B6231"/>
    </row>
    <row r="6232" spans="1:2" ht="16" x14ac:dyDescent="0.2">
      <c r="A6232"/>
      <c r="B6232"/>
    </row>
    <row r="6233" spans="1:2" ht="16" x14ac:dyDescent="0.2">
      <c r="A6233"/>
      <c r="B6233"/>
    </row>
    <row r="6234" spans="1:2" ht="16" x14ac:dyDescent="0.2">
      <c r="A6234"/>
      <c r="B6234"/>
    </row>
    <row r="6235" spans="1:2" ht="16" x14ac:dyDescent="0.2">
      <c r="A6235"/>
      <c r="B6235"/>
    </row>
    <row r="6236" spans="1:2" ht="16" x14ac:dyDescent="0.2">
      <c r="A6236"/>
      <c r="B6236"/>
    </row>
    <row r="6237" spans="1:2" ht="16" x14ac:dyDescent="0.2">
      <c r="A6237"/>
      <c r="B6237"/>
    </row>
    <row r="6238" spans="1:2" ht="16" x14ac:dyDescent="0.2">
      <c r="A6238"/>
      <c r="B6238"/>
    </row>
    <row r="6239" spans="1:2" ht="16" x14ac:dyDescent="0.2">
      <c r="A6239"/>
      <c r="B6239"/>
    </row>
    <row r="6240" spans="1:2" ht="16" x14ac:dyDescent="0.2">
      <c r="A6240"/>
      <c r="B6240"/>
    </row>
    <row r="6241" spans="1:2" ht="16" x14ac:dyDescent="0.2">
      <c r="A6241"/>
      <c r="B6241"/>
    </row>
    <row r="6242" spans="1:2" ht="16" x14ac:dyDescent="0.2">
      <c r="A6242"/>
      <c r="B6242"/>
    </row>
    <row r="6243" spans="1:2" ht="16" x14ac:dyDescent="0.2">
      <c r="A6243"/>
      <c r="B6243"/>
    </row>
    <row r="6244" spans="1:2" ht="16" x14ac:dyDescent="0.2">
      <c r="A6244"/>
      <c r="B6244"/>
    </row>
    <row r="6245" spans="1:2" ht="16" x14ac:dyDescent="0.2">
      <c r="A6245"/>
      <c r="B6245"/>
    </row>
    <row r="6246" spans="1:2" ht="16" x14ac:dyDescent="0.2">
      <c r="A6246"/>
      <c r="B6246"/>
    </row>
    <row r="6247" spans="1:2" ht="16" x14ac:dyDescent="0.2">
      <c r="A6247"/>
      <c r="B6247"/>
    </row>
    <row r="6248" spans="1:2" ht="16" x14ac:dyDescent="0.2">
      <c r="A6248"/>
      <c r="B6248"/>
    </row>
    <row r="6249" spans="1:2" ht="16" x14ac:dyDescent="0.2">
      <c r="A6249"/>
      <c r="B6249"/>
    </row>
    <row r="6250" spans="1:2" ht="16" x14ac:dyDescent="0.2">
      <c r="A6250"/>
      <c r="B6250"/>
    </row>
    <row r="6251" spans="1:2" ht="16" x14ac:dyDescent="0.2">
      <c r="A6251"/>
      <c r="B6251"/>
    </row>
    <row r="6252" spans="1:2" ht="16" x14ac:dyDescent="0.2">
      <c r="A6252"/>
      <c r="B6252"/>
    </row>
    <row r="6253" spans="1:2" ht="16" x14ac:dyDescent="0.2">
      <c r="A6253"/>
      <c r="B6253"/>
    </row>
    <row r="6254" spans="1:2" ht="16" x14ac:dyDescent="0.2">
      <c r="A6254"/>
      <c r="B6254"/>
    </row>
    <row r="6255" spans="1:2" ht="16" x14ac:dyDescent="0.2">
      <c r="A6255"/>
      <c r="B6255"/>
    </row>
    <row r="6256" spans="1:2" ht="16" x14ac:dyDescent="0.2">
      <c r="A6256"/>
      <c r="B6256"/>
    </row>
    <row r="6257" spans="1:2" ht="16" x14ac:dyDescent="0.2">
      <c r="A6257"/>
      <c r="B6257"/>
    </row>
    <row r="6258" spans="1:2" ht="16" x14ac:dyDescent="0.2">
      <c r="A6258"/>
      <c r="B6258"/>
    </row>
    <row r="6259" spans="1:2" ht="16" x14ac:dyDescent="0.2">
      <c r="A6259"/>
      <c r="B6259"/>
    </row>
    <row r="6260" spans="1:2" ht="16" x14ac:dyDescent="0.2">
      <c r="A6260"/>
      <c r="B6260"/>
    </row>
    <row r="6261" spans="1:2" ht="16" x14ac:dyDescent="0.2">
      <c r="A6261"/>
      <c r="B6261"/>
    </row>
    <row r="6262" spans="1:2" ht="16" x14ac:dyDescent="0.2">
      <c r="A6262"/>
      <c r="B6262"/>
    </row>
    <row r="6263" spans="1:2" ht="16" x14ac:dyDescent="0.2">
      <c r="A6263"/>
      <c r="B6263"/>
    </row>
    <row r="6264" spans="1:2" ht="16" x14ac:dyDescent="0.2">
      <c r="A6264"/>
      <c r="B6264"/>
    </row>
    <row r="6265" spans="1:2" ht="16" x14ac:dyDescent="0.2">
      <c r="A6265"/>
      <c r="B6265"/>
    </row>
    <row r="6266" spans="1:2" ht="16" x14ac:dyDescent="0.2">
      <c r="A6266"/>
      <c r="B6266"/>
    </row>
    <row r="6267" spans="1:2" ht="16" x14ac:dyDescent="0.2">
      <c r="A6267"/>
      <c r="B6267"/>
    </row>
    <row r="6268" spans="1:2" ht="16" x14ac:dyDescent="0.2">
      <c r="A6268"/>
      <c r="B6268"/>
    </row>
    <row r="6269" spans="1:2" ht="16" x14ac:dyDescent="0.2">
      <c r="A6269"/>
      <c r="B6269"/>
    </row>
    <row r="6270" spans="1:2" ht="16" x14ac:dyDescent="0.2">
      <c r="A6270"/>
      <c r="B6270"/>
    </row>
    <row r="6271" spans="1:2" ht="16" x14ac:dyDescent="0.2">
      <c r="A6271"/>
      <c r="B6271"/>
    </row>
    <row r="6272" spans="1:2" ht="16" x14ac:dyDescent="0.2">
      <c r="A6272"/>
      <c r="B6272"/>
    </row>
    <row r="6273" spans="1:2" ht="16" x14ac:dyDescent="0.2">
      <c r="A6273"/>
      <c r="B6273"/>
    </row>
    <row r="6274" spans="1:2" ht="16" x14ac:dyDescent="0.2">
      <c r="A6274"/>
      <c r="B6274"/>
    </row>
    <row r="6275" spans="1:2" ht="16" x14ac:dyDescent="0.2">
      <c r="A6275"/>
      <c r="B6275"/>
    </row>
    <row r="6276" spans="1:2" ht="16" x14ac:dyDescent="0.2">
      <c r="A6276"/>
      <c r="B6276"/>
    </row>
    <row r="6277" spans="1:2" ht="16" x14ac:dyDescent="0.2">
      <c r="A6277"/>
      <c r="B6277"/>
    </row>
    <row r="6278" spans="1:2" ht="16" x14ac:dyDescent="0.2">
      <c r="A6278"/>
      <c r="B6278"/>
    </row>
    <row r="6279" spans="1:2" ht="16" x14ac:dyDescent="0.2">
      <c r="A6279"/>
      <c r="B6279"/>
    </row>
    <row r="6280" spans="1:2" ht="16" x14ac:dyDescent="0.2">
      <c r="A6280"/>
      <c r="B6280"/>
    </row>
    <row r="6281" spans="1:2" ht="16" x14ac:dyDescent="0.2">
      <c r="A6281"/>
      <c r="B6281"/>
    </row>
    <row r="6282" spans="1:2" ht="16" x14ac:dyDescent="0.2">
      <c r="A6282"/>
      <c r="B6282"/>
    </row>
    <row r="6283" spans="1:2" ht="16" x14ac:dyDescent="0.2">
      <c r="A6283"/>
      <c r="B6283"/>
    </row>
    <row r="6284" spans="1:2" ht="16" x14ac:dyDescent="0.2">
      <c r="A6284"/>
      <c r="B6284"/>
    </row>
    <row r="6285" spans="1:2" ht="16" x14ac:dyDescent="0.2">
      <c r="A6285"/>
      <c r="B6285"/>
    </row>
    <row r="6286" spans="1:2" ht="16" x14ac:dyDescent="0.2">
      <c r="A6286"/>
      <c r="B6286"/>
    </row>
    <row r="6287" spans="1:2" ht="16" x14ac:dyDescent="0.2">
      <c r="A6287"/>
      <c r="B6287"/>
    </row>
    <row r="6288" spans="1:2" ht="16" x14ac:dyDescent="0.2">
      <c r="A6288"/>
      <c r="B6288"/>
    </row>
    <row r="6289" spans="1:2" ht="16" x14ac:dyDescent="0.2">
      <c r="A6289"/>
      <c r="B6289"/>
    </row>
    <row r="6290" spans="1:2" ht="16" x14ac:dyDescent="0.2">
      <c r="A6290"/>
      <c r="B6290"/>
    </row>
    <row r="6291" spans="1:2" ht="16" x14ac:dyDescent="0.2">
      <c r="A6291"/>
      <c r="B6291"/>
    </row>
    <row r="6292" spans="1:2" ht="16" x14ac:dyDescent="0.2">
      <c r="A6292"/>
      <c r="B6292"/>
    </row>
    <row r="6293" spans="1:2" ht="16" x14ac:dyDescent="0.2">
      <c r="A6293"/>
      <c r="B6293"/>
    </row>
    <row r="6294" spans="1:2" ht="16" x14ac:dyDescent="0.2">
      <c r="A6294"/>
      <c r="B6294"/>
    </row>
    <row r="6295" spans="1:2" ht="16" x14ac:dyDescent="0.2">
      <c r="A6295"/>
      <c r="B6295"/>
    </row>
    <row r="6296" spans="1:2" ht="16" x14ac:dyDescent="0.2">
      <c r="A6296"/>
      <c r="B6296"/>
    </row>
    <row r="6297" spans="1:2" ht="16" x14ac:dyDescent="0.2">
      <c r="A6297"/>
      <c r="B6297"/>
    </row>
    <row r="6298" spans="1:2" ht="16" x14ac:dyDescent="0.2">
      <c r="A6298"/>
      <c r="B6298"/>
    </row>
    <row r="6299" spans="1:2" ht="16" x14ac:dyDescent="0.2">
      <c r="A6299"/>
      <c r="B6299"/>
    </row>
    <row r="6300" spans="1:2" ht="16" x14ac:dyDescent="0.2">
      <c r="A6300"/>
      <c r="B6300"/>
    </row>
    <row r="6301" spans="1:2" ht="16" x14ac:dyDescent="0.2">
      <c r="A6301"/>
      <c r="B6301"/>
    </row>
    <row r="6302" spans="1:2" ht="16" x14ac:dyDescent="0.2">
      <c r="A6302"/>
      <c r="B6302"/>
    </row>
    <row r="6303" spans="1:2" ht="16" x14ac:dyDescent="0.2">
      <c r="A6303"/>
      <c r="B6303"/>
    </row>
    <row r="6304" spans="1:2" ht="16" x14ac:dyDescent="0.2">
      <c r="A6304"/>
      <c r="B6304"/>
    </row>
    <row r="6305" spans="1:2" ht="16" x14ac:dyDescent="0.2">
      <c r="A6305"/>
      <c r="B6305"/>
    </row>
    <row r="6306" spans="1:2" ht="16" x14ac:dyDescent="0.2">
      <c r="A6306"/>
      <c r="B6306"/>
    </row>
    <row r="6307" spans="1:2" ht="16" x14ac:dyDescent="0.2">
      <c r="A6307"/>
      <c r="B6307"/>
    </row>
    <row r="6308" spans="1:2" ht="16" x14ac:dyDescent="0.2">
      <c r="A6308"/>
      <c r="B6308"/>
    </row>
    <row r="6309" spans="1:2" ht="16" x14ac:dyDescent="0.2">
      <c r="A6309"/>
      <c r="B6309"/>
    </row>
    <row r="6310" spans="1:2" ht="16" x14ac:dyDescent="0.2">
      <c r="A6310"/>
      <c r="B6310"/>
    </row>
    <row r="6311" spans="1:2" ht="16" x14ac:dyDescent="0.2">
      <c r="A6311"/>
      <c r="B6311"/>
    </row>
    <row r="6312" spans="1:2" ht="16" x14ac:dyDescent="0.2">
      <c r="A6312"/>
      <c r="B6312"/>
    </row>
    <row r="6313" spans="1:2" ht="16" x14ac:dyDescent="0.2">
      <c r="A6313"/>
      <c r="B6313"/>
    </row>
    <row r="6314" spans="1:2" ht="16" x14ac:dyDescent="0.2">
      <c r="A6314"/>
      <c r="B6314"/>
    </row>
    <row r="6315" spans="1:2" ht="16" x14ac:dyDescent="0.2">
      <c r="A6315"/>
      <c r="B6315"/>
    </row>
    <row r="6316" spans="1:2" ht="16" x14ac:dyDescent="0.2">
      <c r="A6316"/>
      <c r="B6316"/>
    </row>
    <row r="6317" spans="1:2" ht="16" x14ac:dyDescent="0.2">
      <c r="A6317"/>
      <c r="B6317"/>
    </row>
    <row r="6318" spans="1:2" ht="16" x14ac:dyDescent="0.2">
      <c r="A6318"/>
      <c r="B6318"/>
    </row>
    <row r="6319" spans="1:2" ht="16" x14ac:dyDescent="0.2">
      <c r="A6319"/>
      <c r="B6319"/>
    </row>
    <row r="6320" spans="1:2" ht="16" x14ac:dyDescent="0.2">
      <c r="A6320"/>
      <c r="B6320"/>
    </row>
    <row r="6321" spans="1:2" ht="16" x14ac:dyDescent="0.2">
      <c r="A6321"/>
      <c r="B6321"/>
    </row>
    <row r="6322" spans="1:2" ht="16" x14ac:dyDescent="0.2">
      <c r="A6322"/>
      <c r="B6322"/>
    </row>
    <row r="6323" spans="1:2" ht="16" x14ac:dyDescent="0.2">
      <c r="A6323"/>
      <c r="B6323"/>
    </row>
    <row r="6324" spans="1:2" ht="16" x14ac:dyDescent="0.2">
      <c r="A6324"/>
      <c r="B6324"/>
    </row>
    <row r="6325" spans="1:2" ht="16" x14ac:dyDescent="0.2">
      <c r="A6325"/>
      <c r="B6325"/>
    </row>
    <row r="6326" spans="1:2" ht="16" x14ac:dyDescent="0.2">
      <c r="A6326"/>
      <c r="B6326"/>
    </row>
    <row r="6327" spans="1:2" ht="16" x14ac:dyDescent="0.2">
      <c r="A6327"/>
      <c r="B6327"/>
    </row>
    <row r="6328" spans="1:2" ht="16" x14ac:dyDescent="0.2">
      <c r="A6328"/>
      <c r="B6328"/>
    </row>
    <row r="6329" spans="1:2" ht="16" x14ac:dyDescent="0.2">
      <c r="A6329"/>
      <c r="B6329"/>
    </row>
    <row r="6330" spans="1:2" ht="16" x14ac:dyDescent="0.2">
      <c r="A6330"/>
      <c r="B6330"/>
    </row>
    <row r="6331" spans="1:2" ht="16" x14ac:dyDescent="0.2">
      <c r="A6331"/>
      <c r="B6331"/>
    </row>
    <row r="6332" spans="1:2" ht="16" x14ac:dyDescent="0.2">
      <c r="A6332"/>
      <c r="B6332"/>
    </row>
    <row r="6333" spans="1:2" ht="16" x14ac:dyDescent="0.2">
      <c r="A6333"/>
      <c r="B6333"/>
    </row>
    <row r="6334" spans="1:2" ht="16" x14ac:dyDescent="0.2">
      <c r="A6334"/>
      <c r="B6334"/>
    </row>
    <row r="6335" spans="1:2" ht="16" x14ac:dyDescent="0.2">
      <c r="A6335"/>
      <c r="B6335"/>
    </row>
    <row r="6336" spans="1:2" ht="16" x14ac:dyDescent="0.2">
      <c r="A6336"/>
      <c r="B6336"/>
    </row>
    <row r="6337" spans="1:2" ht="16" x14ac:dyDescent="0.2">
      <c r="A6337"/>
      <c r="B6337"/>
    </row>
    <row r="6338" spans="1:2" ht="16" x14ac:dyDescent="0.2">
      <c r="A6338"/>
      <c r="B6338"/>
    </row>
    <row r="6339" spans="1:2" ht="16" x14ac:dyDescent="0.2">
      <c r="A6339"/>
      <c r="B6339"/>
    </row>
    <row r="6340" spans="1:2" ht="16" x14ac:dyDescent="0.2">
      <c r="A6340"/>
      <c r="B6340"/>
    </row>
    <row r="6341" spans="1:2" ht="16" x14ac:dyDescent="0.2">
      <c r="A6341"/>
      <c r="B6341"/>
    </row>
    <row r="6342" spans="1:2" ht="16" x14ac:dyDescent="0.2">
      <c r="A6342"/>
      <c r="B6342"/>
    </row>
    <row r="6343" spans="1:2" ht="16" x14ac:dyDescent="0.2">
      <c r="A6343"/>
      <c r="B6343"/>
    </row>
    <row r="6344" spans="1:2" ht="16" x14ac:dyDescent="0.2">
      <c r="A6344"/>
      <c r="B6344"/>
    </row>
    <row r="6345" spans="1:2" ht="16" x14ac:dyDescent="0.2">
      <c r="A6345"/>
      <c r="B6345"/>
    </row>
    <row r="6346" spans="1:2" ht="16" x14ac:dyDescent="0.2">
      <c r="A6346"/>
      <c r="B6346"/>
    </row>
    <row r="6347" spans="1:2" ht="16" x14ac:dyDescent="0.2">
      <c r="A6347"/>
      <c r="B6347"/>
    </row>
    <row r="6348" spans="1:2" ht="16" x14ac:dyDescent="0.2">
      <c r="A6348"/>
      <c r="B6348"/>
    </row>
    <row r="6349" spans="1:2" ht="16" x14ac:dyDescent="0.2">
      <c r="A6349"/>
      <c r="B6349"/>
    </row>
    <row r="6350" spans="1:2" ht="16" x14ac:dyDescent="0.2">
      <c r="A6350"/>
      <c r="B6350"/>
    </row>
    <row r="6351" spans="1:2" ht="16" x14ac:dyDescent="0.2">
      <c r="A6351"/>
      <c r="B6351"/>
    </row>
    <row r="6352" spans="1:2" ht="16" x14ac:dyDescent="0.2">
      <c r="A6352"/>
      <c r="B6352"/>
    </row>
    <row r="6353" spans="1:2" ht="16" x14ac:dyDescent="0.2">
      <c r="A6353"/>
      <c r="B6353"/>
    </row>
    <row r="6354" spans="1:2" ht="16" x14ac:dyDescent="0.2">
      <c r="A6354"/>
      <c r="B6354"/>
    </row>
    <row r="6355" spans="1:2" ht="16" x14ac:dyDescent="0.2">
      <c r="A6355"/>
      <c r="B6355"/>
    </row>
    <row r="6356" spans="1:2" ht="16" x14ac:dyDescent="0.2">
      <c r="A6356"/>
      <c r="B6356"/>
    </row>
    <row r="6357" spans="1:2" ht="16" x14ac:dyDescent="0.2">
      <c r="A6357"/>
      <c r="B6357"/>
    </row>
    <row r="6358" spans="1:2" ht="16" x14ac:dyDescent="0.2">
      <c r="A6358"/>
      <c r="B6358"/>
    </row>
    <row r="6359" spans="1:2" ht="16" x14ac:dyDescent="0.2">
      <c r="A6359"/>
      <c r="B6359"/>
    </row>
    <row r="6360" spans="1:2" ht="16" x14ac:dyDescent="0.2">
      <c r="A6360"/>
      <c r="B6360"/>
    </row>
    <row r="6361" spans="1:2" ht="16" x14ac:dyDescent="0.2">
      <c r="A6361"/>
      <c r="B6361"/>
    </row>
    <row r="6362" spans="1:2" ht="16" x14ac:dyDescent="0.2">
      <c r="A6362"/>
      <c r="B6362"/>
    </row>
    <row r="6363" spans="1:2" ht="16" x14ac:dyDescent="0.2">
      <c r="A6363"/>
      <c r="B6363"/>
    </row>
    <row r="6364" spans="1:2" ht="16" x14ac:dyDescent="0.2">
      <c r="A6364"/>
      <c r="B6364"/>
    </row>
    <row r="6365" spans="1:2" ht="16" x14ac:dyDescent="0.2">
      <c r="A6365"/>
      <c r="B6365"/>
    </row>
    <row r="6366" spans="1:2" ht="16" x14ac:dyDescent="0.2">
      <c r="A6366"/>
      <c r="B6366"/>
    </row>
    <row r="6367" spans="1:2" ht="16" x14ac:dyDescent="0.2">
      <c r="A6367"/>
      <c r="B6367"/>
    </row>
    <row r="6368" spans="1:2" ht="16" x14ac:dyDescent="0.2">
      <c r="A6368"/>
      <c r="B6368"/>
    </row>
    <row r="6369" spans="1:2" ht="16" x14ac:dyDescent="0.2">
      <c r="A6369"/>
      <c r="B6369"/>
    </row>
    <row r="6370" spans="1:2" ht="16" x14ac:dyDescent="0.2">
      <c r="A6370"/>
      <c r="B6370"/>
    </row>
    <row r="6371" spans="1:2" ht="16" x14ac:dyDescent="0.2">
      <c r="A6371"/>
      <c r="B6371"/>
    </row>
    <row r="6372" spans="1:2" ht="16" x14ac:dyDescent="0.2">
      <c r="A6372"/>
      <c r="B6372"/>
    </row>
    <row r="6373" spans="1:2" ht="16" x14ac:dyDescent="0.2">
      <c r="A6373"/>
      <c r="B6373"/>
    </row>
    <row r="6374" spans="1:2" ht="16" x14ac:dyDescent="0.2">
      <c r="A6374"/>
      <c r="B6374"/>
    </row>
    <row r="6375" spans="1:2" ht="16" x14ac:dyDescent="0.2">
      <c r="A6375"/>
      <c r="B6375"/>
    </row>
    <row r="6376" spans="1:2" ht="16" x14ac:dyDescent="0.2">
      <c r="A6376"/>
      <c r="B6376"/>
    </row>
    <row r="6377" spans="1:2" ht="16" x14ac:dyDescent="0.2">
      <c r="A6377"/>
      <c r="B6377"/>
    </row>
    <row r="6378" spans="1:2" ht="16" x14ac:dyDescent="0.2">
      <c r="A6378"/>
      <c r="B6378"/>
    </row>
    <row r="6379" spans="1:2" ht="16" x14ac:dyDescent="0.2">
      <c r="A6379"/>
      <c r="B6379"/>
    </row>
    <row r="6380" spans="1:2" ht="16" x14ac:dyDescent="0.2">
      <c r="A6380"/>
      <c r="B6380"/>
    </row>
    <row r="6381" spans="1:2" ht="16" x14ac:dyDescent="0.2">
      <c r="A6381"/>
      <c r="B6381"/>
    </row>
    <row r="6382" spans="1:2" ht="16" x14ac:dyDescent="0.2">
      <c r="A6382"/>
      <c r="B6382"/>
    </row>
    <row r="6383" spans="1:2" ht="16" x14ac:dyDescent="0.2">
      <c r="A6383"/>
      <c r="B6383"/>
    </row>
    <row r="6384" spans="1:2" ht="16" x14ac:dyDescent="0.2">
      <c r="A6384"/>
      <c r="B6384"/>
    </row>
    <row r="6385" spans="1:2" ht="16" x14ac:dyDescent="0.2">
      <c r="A6385"/>
      <c r="B6385"/>
    </row>
    <row r="6386" spans="1:2" ht="16" x14ac:dyDescent="0.2">
      <c r="A6386"/>
      <c r="B6386"/>
    </row>
    <row r="6387" spans="1:2" ht="16" x14ac:dyDescent="0.2">
      <c r="A6387"/>
      <c r="B6387"/>
    </row>
    <row r="6388" spans="1:2" ht="16" x14ac:dyDescent="0.2">
      <c r="A6388"/>
      <c r="B6388"/>
    </row>
    <row r="6389" spans="1:2" ht="16" x14ac:dyDescent="0.2">
      <c r="A6389"/>
      <c r="B6389"/>
    </row>
    <row r="6390" spans="1:2" ht="16" x14ac:dyDescent="0.2">
      <c r="A6390"/>
      <c r="B6390"/>
    </row>
    <row r="6391" spans="1:2" ht="16" x14ac:dyDescent="0.2">
      <c r="A6391"/>
      <c r="B6391"/>
    </row>
    <row r="6392" spans="1:2" ht="16" x14ac:dyDescent="0.2">
      <c r="A6392"/>
      <c r="B6392"/>
    </row>
    <row r="6393" spans="1:2" ht="16" x14ac:dyDescent="0.2">
      <c r="A6393"/>
      <c r="B6393"/>
    </row>
    <row r="6394" spans="1:2" ht="16" x14ac:dyDescent="0.2">
      <c r="A6394"/>
      <c r="B6394"/>
    </row>
    <row r="6395" spans="1:2" ht="16" x14ac:dyDescent="0.2">
      <c r="A6395"/>
      <c r="B6395"/>
    </row>
    <row r="6396" spans="1:2" ht="16" x14ac:dyDescent="0.2">
      <c r="A6396"/>
      <c r="B6396"/>
    </row>
    <row r="6397" spans="1:2" ht="16" x14ac:dyDescent="0.2">
      <c r="A6397"/>
      <c r="B6397"/>
    </row>
    <row r="6398" spans="1:2" ht="16" x14ac:dyDescent="0.2">
      <c r="A6398"/>
      <c r="B6398"/>
    </row>
    <row r="6399" spans="1:2" ht="16" x14ac:dyDescent="0.2">
      <c r="A6399"/>
      <c r="B6399"/>
    </row>
    <row r="6400" spans="1:2" ht="16" x14ac:dyDescent="0.2">
      <c r="A6400"/>
      <c r="B6400"/>
    </row>
    <row r="6401" spans="1:2" ht="16" x14ac:dyDescent="0.2">
      <c r="A6401"/>
      <c r="B6401"/>
    </row>
    <row r="6402" spans="1:2" ht="16" x14ac:dyDescent="0.2">
      <c r="A6402"/>
      <c r="B6402"/>
    </row>
    <row r="6403" spans="1:2" ht="16" x14ac:dyDescent="0.2">
      <c r="A6403"/>
      <c r="B6403"/>
    </row>
    <row r="6404" spans="1:2" ht="16" x14ac:dyDescent="0.2">
      <c r="A6404"/>
      <c r="B6404"/>
    </row>
    <row r="6405" spans="1:2" ht="16" x14ac:dyDescent="0.2">
      <c r="A6405"/>
      <c r="B6405"/>
    </row>
    <row r="6406" spans="1:2" ht="16" x14ac:dyDescent="0.2">
      <c r="A6406"/>
      <c r="B6406"/>
    </row>
    <row r="6407" spans="1:2" ht="16" x14ac:dyDescent="0.2">
      <c r="A6407"/>
      <c r="B6407"/>
    </row>
    <row r="6408" spans="1:2" ht="16" x14ac:dyDescent="0.2">
      <c r="A6408"/>
      <c r="B6408"/>
    </row>
    <row r="6409" spans="1:2" ht="16" x14ac:dyDescent="0.2">
      <c r="A6409"/>
      <c r="B6409"/>
    </row>
    <row r="6410" spans="1:2" ht="16" x14ac:dyDescent="0.2">
      <c r="A6410"/>
      <c r="B6410"/>
    </row>
    <row r="6411" spans="1:2" ht="16" x14ac:dyDescent="0.2">
      <c r="A6411"/>
      <c r="B6411"/>
    </row>
    <row r="6412" spans="1:2" ht="16" x14ac:dyDescent="0.2">
      <c r="A6412"/>
      <c r="B6412"/>
    </row>
    <row r="6413" spans="1:2" ht="16" x14ac:dyDescent="0.2">
      <c r="A6413"/>
      <c r="B6413"/>
    </row>
    <row r="6414" spans="1:2" ht="16" x14ac:dyDescent="0.2">
      <c r="A6414"/>
      <c r="B6414"/>
    </row>
    <row r="6415" spans="1:2" ht="16" x14ac:dyDescent="0.2">
      <c r="A6415"/>
      <c r="B6415"/>
    </row>
    <row r="6416" spans="1:2" ht="16" x14ac:dyDescent="0.2">
      <c r="A6416"/>
      <c r="B6416"/>
    </row>
    <row r="6417" spans="1:2" ht="16" x14ac:dyDescent="0.2">
      <c r="A6417"/>
      <c r="B6417"/>
    </row>
    <row r="6418" spans="1:2" ht="16" x14ac:dyDescent="0.2">
      <c r="A6418"/>
      <c r="B6418"/>
    </row>
    <row r="6419" spans="1:2" ht="16" x14ac:dyDescent="0.2">
      <c r="A6419"/>
      <c r="B6419"/>
    </row>
    <row r="6420" spans="1:2" ht="16" x14ac:dyDescent="0.2">
      <c r="A6420"/>
      <c r="B6420"/>
    </row>
    <row r="6421" spans="1:2" ht="16" x14ac:dyDescent="0.2">
      <c r="A6421"/>
      <c r="B6421"/>
    </row>
    <row r="6422" spans="1:2" ht="16" x14ac:dyDescent="0.2">
      <c r="A6422"/>
      <c r="B6422"/>
    </row>
    <row r="6423" spans="1:2" ht="16" x14ac:dyDescent="0.2">
      <c r="A6423"/>
      <c r="B6423"/>
    </row>
    <row r="6424" spans="1:2" ht="16" x14ac:dyDescent="0.2">
      <c r="A6424"/>
      <c r="B6424"/>
    </row>
    <row r="6425" spans="1:2" ht="16" x14ac:dyDescent="0.2">
      <c r="A6425"/>
      <c r="B6425"/>
    </row>
    <row r="6426" spans="1:2" ht="16" x14ac:dyDescent="0.2">
      <c r="A6426"/>
      <c r="B6426"/>
    </row>
    <row r="6427" spans="1:2" ht="16" x14ac:dyDescent="0.2">
      <c r="A6427"/>
      <c r="B6427"/>
    </row>
    <row r="6428" spans="1:2" ht="16" x14ac:dyDescent="0.2">
      <c r="A6428"/>
      <c r="B6428"/>
    </row>
    <row r="6429" spans="1:2" ht="16" x14ac:dyDescent="0.2">
      <c r="A6429"/>
      <c r="B6429"/>
    </row>
    <row r="6430" spans="1:2" ht="16" x14ac:dyDescent="0.2">
      <c r="A6430"/>
      <c r="B6430"/>
    </row>
    <row r="6431" spans="1:2" ht="16" x14ac:dyDescent="0.2">
      <c r="A6431"/>
      <c r="B6431"/>
    </row>
    <row r="6432" spans="1:2" ht="16" x14ac:dyDescent="0.2">
      <c r="A6432"/>
      <c r="B6432"/>
    </row>
    <row r="6433" spans="1:2" ht="16" x14ac:dyDescent="0.2">
      <c r="A6433"/>
      <c r="B6433"/>
    </row>
    <row r="6434" spans="1:2" ht="16" x14ac:dyDescent="0.2">
      <c r="A6434"/>
      <c r="B6434"/>
    </row>
    <row r="6435" spans="1:2" ht="16" x14ac:dyDescent="0.2">
      <c r="A6435"/>
      <c r="B6435"/>
    </row>
    <row r="6436" spans="1:2" ht="16" x14ac:dyDescent="0.2">
      <c r="A6436"/>
      <c r="B6436"/>
    </row>
    <row r="6437" spans="1:2" ht="16" x14ac:dyDescent="0.2">
      <c r="A6437"/>
      <c r="B6437"/>
    </row>
    <row r="6438" spans="1:2" ht="16" x14ac:dyDescent="0.2">
      <c r="A6438"/>
      <c r="B6438"/>
    </row>
    <row r="6439" spans="1:2" ht="16" x14ac:dyDescent="0.2">
      <c r="A6439"/>
      <c r="B6439"/>
    </row>
    <row r="6440" spans="1:2" ht="16" x14ac:dyDescent="0.2">
      <c r="A6440"/>
      <c r="B6440"/>
    </row>
    <row r="6441" spans="1:2" ht="16" x14ac:dyDescent="0.2">
      <c r="A6441"/>
      <c r="B6441"/>
    </row>
    <row r="6442" spans="1:2" ht="16" x14ac:dyDescent="0.2">
      <c r="A6442"/>
      <c r="B6442"/>
    </row>
    <row r="6443" spans="1:2" ht="16" x14ac:dyDescent="0.2">
      <c r="A6443"/>
      <c r="B6443"/>
    </row>
    <row r="6444" spans="1:2" ht="16" x14ac:dyDescent="0.2">
      <c r="A6444"/>
      <c r="B6444"/>
    </row>
    <row r="6445" spans="1:2" ht="16" x14ac:dyDescent="0.2">
      <c r="A6445"/>
      <c r="B6445"/>
    </row>
    <row r="6446" spans="1:2" ht="16" x14ac:dyDescent="0.2">
      <c r="A6446"/>
      <c r="B6446"/>
    </row>
    <row r="6447" spans="1:2" ht="16" x14ac:dyDescent="0.2">
      <c r="A6447"/>
      <c r="B6447"/>
    </row>
    <row r="6448" spans="1:2" ht="16" x14ac:dyDescent="0.2">
      <c r="A6448"/>
      <c r="B6448"/>
    </row>
    <row r="6449" spans="1:2" ht="16" x14ac:dyDescent="0.2">
      <c r="A6449"/>
      <c r="B6449"/>
    </row>
    <row r="6450" spans="1:2" ht="16" x14ac:dyDescent="0.2">
      <c r="A6450"/>
      <c r="B6450"/>
    </row>
    <row r="6451" spans="1:2" ht="16" x14ac:dyDescent="0.2">
      <c r="A6451"/>
      <c r="B6451"/>
    </row>
    <row r="6452" spans="1:2" ht="16" x14ac:dyDescent="0.2">
      <c r="A6452"/>
      <c r="B6452"/>
    </row>
    <row r="6453" spans="1:2" ht="16" x14ac:dyDescent="0.2">
      <c r="A6453"/>
      <c r="B6453"/>
    </row>
    <row r="6454" spans="1:2" ht="16" x14ac:dyDescent="0.2">
      <c r="A6454"/>
      <c r="B6454"/>
    </row>
    <row r="6455" spans="1:2" ht="16" x14ac:dyDescent="0.2">
      <c r="A6455"/>
      <c r="B6455"/>
    </row>
    <row r="6456" spans="1:2" ht="16" x14ac:dyDescent="0.2">
      <c r="A6456"/>
      <c r="B6456"/>
    </row>
    <row r="6457" spans="1:2" ht="16" x14ac:dyDescent="0.2">
      <c r="A6457"/>
      <c r="B6457"/>
    </row>
    <row r="6458" spans="1:2" ht="16" x14ac:dyDescent="0.2">
      <c r="A6458"/>
      <c r="B6458"/>
    </row>
    <row r="6459" spans="1:2" ht="16" x14ac:dyDescent="0.2">
      <c r="A6459"/>
      <c r="B6459"/>
    </row>
    <row r="6460" spans="1:2" ht="16" x14ac:dyDescent="0.2">
      <c r="A6460"/>
      <c r="B6460"/>
    </row>
    <row r="6461" spans="1:2" ht="16" x14ac:dyDescent="0.2">
      <c r="A6461"/>
      <c r="B6461"/>
    </row>
    <row r="6462" spans="1:2" ht="16" x14ac:dyDescent="0.2">
      <c r="A6462"/>
      <c r="B6462"/>
    </row>
    <row r="6463" spans="1:2" ht="16" x14ac:dyDescent="0.2">
      <c r="A6463"/>
      <c r="B6463"/>
    </row>
    <row r="6464" spans="1:2" ht="16" x14ac:dyDescent="0.2">
      <c r="A6464"/>
      <c r="B6464"/>
    </row>
    <row r="6465" spans="1:2" ht="16" x14ac:dyDescent="0.2">
      <c r="A6465"/>
      <c r="B6465"/>
    </row>
    <row r="6466" spans="1:2" ht="16" x14ac:dyDescent="0.2">
      <c r="A6466"/>
      <c r="B6466"/>
    </row>
    <row r="6467" spans="1:2" ht="16" x14ac:dyDescent="0.2">
      <c r="A6467"/>
      <c r="B6467"/>
    </row>
    <row r="6468" spans="1:2" ht="16" x14ac:dyDescent="0.2">
      <c r="A6468"/>
      <c r="B6468"/>
    </row>
    <row r="6469" spans="1:2" ht="16" x14ac:dyDescent="0.2">
      <c r="A6469"/>
      <c r="B6469"/>
    </row>
    <row r="6470" spans="1:2" ht="16" x14ac:dyDescent="0.2">
      <c r="A6470"/>
      <c r="B6470"/>
    </row>
    <row r="6471" spans="1:2" ht="16" x14ac:dyDescent="0.2">
      <c r="A6471"/>
      <c r="B6471"/>
    </row>
    <row r="6472" spans="1:2" ht="16" x14ac:dyDescent="0.2">
      <c r="A6472"/>
      <c r="B6472"/>
    </row>
    <row r="6473" spans="1:2" ht="16" x14ac:dyDescent="0.2">
      <c r="A6473"/>
      <c r="B6473"/>
    </row>
    <row r="6474" spans="1:2" ht="16" x14ac:dyDescent="0.2">
      <c r="A6474"/>
      <c r="B6474"/>
    </row>
    <row r="6475" spans="1:2" ht="16" x14ac:dyDescent="0.2">
      <c r="A6475"/>
      <c r="B6475"/>
    </row>
    <row r="6476" spans="1:2" ht="16" x14ac:dyDescent="0.2">
      <c r="A6476"/>
      <c r="B6476"/>
    </row>
    <row r="6477" spans="1:2" ht="16" x14ac:dyDescent="0.2">
      <c r="A6477"/>
      <c r="B6477"/>
    </row>
    <row r="6478" spans="1:2" ht="16" x14ac:dyDescent="0.2">
      <c r="A6478"/>
      <c r="B6478"/>
    </row>
    <row r="6479" spans="1:2" ht="16" x14ac:dyDescent="0.2">
      <c r="A6479"/>
      <c r="B6479"/>
    </row>
    <row r="6480" spans="1:2" ht="16" x14ac:dyDescent="0.2">
      <c r="A6480"/>
      <c r="B6480"/>
    </row>
    <row r="6481" spans="1:2" ht="16" x14ac:dyDescent="0.2">
      <c r="A6481"/>
      <c r="B6481"/>
    </row>
    <row r="6482" spans="1:2" ht="16" x14ac:dyDescent="0.2">
      <c r="A6482"/>
      <c r="B6482"/>
    </row>
    <row r="6483" spans="1:2" ht="16" x14ac:dyDescent="0.2">
      <c r="A6483"/>
      <c r="B6483"/>
    </row>
    <row r="6484" spans="1:2" ht="16" x14ac:dyDescent="0.2">
      <c r="A6484"/>
      <c r="B6484"/>
    </row>
    <row r="6485" spans="1:2" ht="16" x14ac:dyDescent="0.2">
      <c r="A6485"/>
      <c r="B6485"/>
    </row>
    <row r="6486" spans="1:2" ht="16" x14ac:dyDescent="0.2">
      <c r="A6486"/>
      <c r="B6486"/>
    </row>
    <row r="6487" spans="1:2" ht="16" x14ac:dyDescent="0.2">
      <c r="A6487"/>
      <c r="B6487"/>
    </row>
    <row r="6488" spans="1:2" ht="16" x14ac:dyDescent="0.2">
      <c r="A6488"/>
      <c r="B6488"/>
    </row>
    <row r="6489" spans="1:2" ht="16" x14ac:dyDescent="0.2">
      <c r="A6489"/>
      <c r="B6489"/>
    </row>
    <row r="6490" spans="1:2" ht="16" x14ac:dyDescent="0.2">
      <c r="A6490"/>
      <c r="B6490"/>
    </row>
    <row r="6491" spans="1:2" ht="16" x14ac:dyDescent="0.2">
      <c r="A6491"/>
      <c r="B6491"/>
    </row>
    <row r="6492" spans="1:2" ht="16" x14ac:dyDescent="0.2">
      <c r="A6492"/>
      <c r="B6492"/>
    </row>
    <row r="6493" spans="1:2" ht="16" x14ac:dyDescent="0.2">
      <c r="A6493"/>
      <c r="B6493"/>
    </row>
    <row r="6494" spans="1:2" ht="16" x14ac:dyDescent="0.2">
      <c r="A6494"/>
      <c r="B6494"/>
    </row>
    <row r="6495" spans="1:2" ht="16" x14ac:dyDescent="0.2">
      <c r="A6495"/>
      <c r="B6495"/>
    </row>
    <row r="6496" spans="1:2" ht="16" x14ac:dyDescent="0.2">
      <c r="A6496"/>
      <c r="B6496"/>
    </row>
    <row r="6497" spans="1:2" ht="16" x14ac:dyDescent="0.2">
      <c r="A6497"/>
      <c r="B6497"/>
    </row>
    <row r="6498" spans="1:2" ht="16" x14ac:dyDescent="0.2">
      <c r="A6498"/>
      <c r="B6498"/>
    </row>
    <row r="6499" spans="1:2" ht="16" x14ac:dyDescent="0.2">
      <c r="A6499"/>
      <c r="B6499"/>
    </row>
    <row r="6500" spans="1:2" ht="16" x14ac:dyDescent="0.2">
      <c r="A6500"/>
      <c r="B6500"/>
    </row>
    <row r="6501" spans="1:2" ht="16" x14ac:dyDescent="0.2">
      <c r="A6501"/>
      <c r="B6501"/>
    </row>
    <row r="6502" spans="1:2" ht="16" x14ac:dyDescent="0.2">
      <c r="A6502"/>
      <c r="B6502"/>
    </row>
    <row r="6503" spans="1:2" ht="16" x14ac:dyDescent="0.2">
      <c r="A6503"/>
      <c r="B6503"/>
    </row>
    <row r="6504" spans="1:2" ht="16" x14ac:dyDescent="0.2">
      <c r="A6504"/>
      <c r="B6504"/>
    </row>
    <row r="6505" spans="1:2" ht="16" x14ac:dyDescent="0.2">
      <c r="A6505"/>
      <c r="B6505"/>
    </row>
    <row r="6506" spans="1:2" ht="16" x14ac:dyDescent="0.2">
      <c r="A6506"/>
      <c r="B6506"/>
    </row>
    <row r="6507" spans="1:2" ht="16" x14ac:dyDescent="0.2">
      <c r="A6507"/>
      <c r="B6507"/>
    </row>
    <row r="6508" spans="1:2" ht="16" x14ac:dyDescent="0.2">
      <c r="A6508"/>
      <c r="B6508"/>
    </row>
    <row r="6509" spans="1:2" ht="16" x14ac:dyDescent="0.2">
      <c r="A6509"/>
      <c r="B6509"/>
    </row>
    <row r="6510" spans="1:2" ht="16" x14ac:dyDescent="0.2">
      <c r="A6510"/>
      <c r="B6510"/>
    </row>
    <row r="6511" spans="1:2" ht="16" x14ac:dyDescent="0.2">
      <c r="A6511"/>
      <c r="B6511"/>
    </row>
    <row r="6512" spans="1:2" ht="16" x14ac:dyDescent="0.2">
      <c r="A6512"/>
      <c r="B6512"/>
    </row>
    <row r="6513" spans="1:2" ht="16" x14ac:dyDescent="0.2">
      <c r="A6513"/>
      <c r="B6513"/>
    </row>
    <row r="6514" spans="1:2" ht="16" x14ac:dyDescent="0.2">
      <c r="A6514"/>
      <c r="B6514"/>
    </row>
    <row r="6515" spans="1:2" ht="16" x14ac:dyDescent="0.2">
      <c r="A6515"/>
      <c r="B6515"/>
    </row>
    <row r="6516" spans="1:2" ht="16" x14ac:dyDescent="0.2">
      <c r="A6516"/>
      <c r="B6516"/>
    </row>
    <row r="6517" spans="1:2" ht="16" x14ac:dyDescent="0.2">
      <c r="A6517"/>
      <c r="B6517"/>
    </row>
    <row r="6518" spans="1:2" ht="16" x14ac:dyDescent="0.2">
      <c r="A6518"/>
      <c r="B6518"/>
    </row>
    <row r="6519" spans="1:2" ht="16" x14ac:dyDescent="0.2">
      <c r="A6519"/>
      <c r="B6519"/>
    </row>
    <row r="6520" spans="1:2" ht="16" x14ac:dyDescent="0.2">
      <c r="A6520"/>
      <c r="B6520"/>
    </row>
    <row r="6521" spans="1:2" ht="16" x14ac:dyDescent="0.2">
      <c r="A6521"/>
      <c r="B6521"/>
    </row>
    <row r="6522" spans="1:2" ht="16" x14ac:dyDescent="0.2">
      <c r="A6522"/>
      <c r="B6522"/>
    </row>
    <row r="6523" spans="1:2" ht="16" x14ac:dyDescent="0.2">
      <c r="A6523"/>
      <c r="B6523"/>
    </row>
    <row r="6524" spans="1:2" ht="16" x14ac:dyDescent="0.2">
      <c r="A6524"/>
      <c r="B6524"/>
    </row>
    <row r="6525" spans="1:2" ht="16" x14ac:dyDescent="0.2">
      <c r="A6525"/>
      <c r="B6525"/>
    </row>
    <row r="6526" spans="1:2" ht="16" x14ac:dyDescent="0.2">
      <c r="A6526"/>
      <c r="B6526"/>
    </row>
    <row r="6527" spans="1:2" ht="16" x14ac:dyDescent="0.2">
      <c r="A6527"/>
      <c r="B6527"/>
    </row>
    <row r="6528" spans="1:2" ht="16" x14ac:dyDescent="0.2">
      <c r="A6528"/>
      <c r="B6528"/>
    </row>
    <row r="6529" spans="1:2" ht="16" x14ac:dyDescent="0.2">
      <c r="A6529"/>
      <c r="B6529"/>
    </row>
    <row r="6530" spans="1:2" ht="16" x14ac:dyDescent="0.2">
      <c r="A6530"/>
      <c r="B6530"/>
    </row>
    <row r="6531" spans="1:2" ht="16" x14ac:dyDescent="0.2">
      <c r="A6531"/>
      <c r="B6531"/>
    </row>
    <row r="6532" spans="1:2" ht="16" x14ac:dyDescent="0.2">
      <c r="A6532"/>
      <c r="B6532"/>
    </row>
    <row r="6533" spans="1:2" ht="16" x14ac:dyDescent="0.2">
      <c r="A6533"/>
      <c r="B6533"/>
    </row>
    <row r="6534" spans="1:2" ht="16" x14ac:dyDescent="0.2">
      <c r="A6534"/>
      <c r="B6534"/>
    </row>
    <row r="6535" spans="1:2" ht="16" x14ac:dyDescent="0.2">
      <c r="A6535"/>
      <c r="B6535"/>
    </row>
    <row r="6536" spans="1:2" ht="16" x14ac:dyDescent="0.2">
      <c r="A6536"/>
      <c r="B6536"/>
    </row>
    <row r="6537" spans="1:2" ht="16" x14ac:dyDescent="0.2">
      <c r="A6537"/>
      <c r="B6537"/>
    </row>
    <row r="6538" spans="1:2" ht="16" x14ac:dyDescent="0.2">
      <c r="A6538"/>
      <c r="B6538"/>
    </row>
    <row r="6539" spans="1:2" ht="16" x14ac:dyDescent="0.2">
      <c r="A6539"/>
      <c r="B6539"/>
    </row>
    <row r="6540" spans="1:2" ht="16" x14ac:dyDescent="0.2">
      <c r="A6540"/>
      <c r="B6540"/>
    </row>
    <row r="6541" spans="1:2" ht="16" x14ac:dyDescent="0.2">
      <c r="A6541"/>
      <c r="B6541"/>
    </row>
    <row r="6542" spans="1:2" ht="16" x14ac:dyDescent="0.2">
      <c r="A6542"/>
      <c r="B6542"/>
    </row>
    <row r="6543" spans="1:2" ht="16" x14ac:dyDescent="0.2">
      <c r="A6543"/>
      <c r="B6543"/>
    </row>
    <row r="6544" spans="1:2" ht="16" x14ac:dyDescent="0.2">
      <c r="A6544"/>
      <c r="B6544"/>
    </row>
    <row r="6545" spans="1:2" ht="16" x14ac:dyDescent="0.2">
      <c r="A6545"/>
      <c r="B6545"/>
    </row>
    <row r="6546" spans="1:2" ht="16" x14ac:dyDescent="0.2">
      <c r="A6546"/>
      <c r="B6546"/>
    </row>
    <row r="6547" spans="1:2" ht="16" x14ac:dyDescent="0.2">
      <c r="A6547"/>
      <c r="B6547"/>
    </row>
    <row r="6548" spans="1:2" ht="16" x14ac:dyDescent="0.2">
      <c r="A6548"/>
      <c r="B6548"/>
    </row>
    <row r="6549" spans="1:2" ht="16" x14ac:dyDescent="0.2">
      <c r="A6549"/>
      <c r="B6549"/>
    </row>
    <row r="6550" spans="1:2" ht="16" x14ac:dyDescent="0.2">
      <c r="A6550"/>
      <c r="B6550"/>
    </row>
    <row r="6551" spans="1:2" ht="16" x14ac:dyDescent="0.2">
      <c r="A6551"/>
      <c r="B6551"/>
    </row>
    <row r="6552" spans="1:2" ht="16" x14ac:dyDescent="0.2">
      <c r="A6552"/>
      <c r="B6552"/>
    </row>
    <row r="6553" spans="1:2" ht="16" x14ac:dyDescent="0.2">
      <c r="A6553"/>
      <c r="B6553"/>
    </row>
    <row r="6554" spans="1:2" ht="16" x14ac:dyDescent="0.2">
      <c r="A6554"/>
      <c r="B6554"/>
    </row>
    <row r="6555" spans="1:2" ht="16" x14ac:dyDescent="0.2">
      <c r="A6555"/>
      <c r="B6555"/>
    </row>
    <row r="6556" spans="1:2" ht="16" x14ac:dyDescent="0.2">
      <c r="A6556"/>
      <c r="B6556"/>
    </row>
    <row r="6557" spans="1:2" ht="16" x14ac:dyDescent="0.2">
      <c r="A6557"/>
      <c r="B6557"/>
    </row>
    <row r="6558" spans="1:2" ht="16" x14ac:dyDescent="0.2">
      <c r="A6558"/>
      <c r="B6558"/>
    </row>
    <row r="6559" spans="1:2" ht="16" x14ac:dyDescent="0.2">
      <c r="A6559"/>
      <c r="B6559"/>
    </row>
    <row r="6560" spans="1:2" ht="16" x14ac:dyDescent="0.2">
      <c r="A6560"/>
      <c r="B6560"/>
    </row>
    <row r="6561" spans="1:2" ht="16" x14ac:dyDescent="0.2">
      <c r="A6561"/>
      <c r="B6561"/>
    </row>
    <row r="6562" spans="1:2" ht="16" x14ac:dyDescent="0.2">
      <c r="A6562"/>
      <c r="B6562"/>
    </row>
    <row r="6563" spans="1:2" ht="16" x14ac:dyDescent="0.2">
      <c r="A6563"/>
      <c r="B6563"/>
    </row>
    <row r="6564" spans="1:2" ht="16" x14ac:dyDescent="0.2">
      <c r="A6564"/>
      <c r="B6564"/>
    </row>
    <row r="6565" spans="1:2" ht="16" x14ac:dyDescent="0.2">
      <c r="A6565"/>
      <c r="B6565"/>
    </row>
    <row r="6566" spans="1:2" ht="16" x14ac:dyDescent="0.2">
      <c r="A6566"/>
      <c r="B6566"/>
    </row>
    <row r="6567" spans="1:2" ht="16" x14ac:dyDescent="0.2">
      <c r="A6567"/>
      <c r="B6567"/>
    </row>
    <row r="6568" spans="1:2" ht="16" x14ac:dyDescent="0.2">
      <c r="A6568"/>
      <c r="B6568"/>
    </row>
    <row r="6569" spans="1:2" ht="16" x14ac:dyDescent="0.2">
      <c r="A6569"/>
      <c r="B6569"/>
    </row>
    <row r="6570" spans="1:2" ht="16" x14ac:dyDescent="0.2">
      <c r="A6570"/>
      <c r="B6570"/>
    </row>
    <row r="6571" spans="1:2" ht="16" x14ac:dyDescent="0.2">
      <c r="A6571"/>
      <c r="B6571"/>
    </row>
    <row r="6572" spans="1:2" ht="16" x14ac:dyDescent="0.2">
      <c r="A6572"/>
      <c r="B6572"/>
    </row>
    <row r="6573" spans="1:2" ht="16" x14ac:dyDescent="0.2">
      <c r="A6573"/>
      <c r="B6573"/>
    </row>
    <row r="6574" spans="1:2" ht="16" x14ac:dyDescent="0.2">
      <c r="A6574"/>
      <c r="B6574"/>
    </row>
    <row r="6575" spans="1:2" ht="16" x14ac:dyDescent="0.2">
      <c r="A6575"/>
      <c r="B6575"/>
    </row>
    <row r="6576" spans="1:2" ht="16" x14ac:dyDescent="0.2">
      <c r="A6576"/>
      <c r="B6576"/>
    </row>
    <row r="6577" spans="1:2" ht="16" x14ac:dyDescent="0.2">
      <c r="A6577"/>
      <c r="B6577"/>
    </row>
    <row r="6578" spans="1:2" ht="16" x14ac:dyDescent="0.2">
      <c r="A6578"/>
      <c r="B6578"/>
    </row>
    <row r="6579" spans="1:2" ht="16" x14ac:dyDescent="0.2">
      <c r="A6579"/>
      <c r="B6579"/>
    </row>
    <row r="6580" spans="1:2" ht="16" x14ac:dyDescent="0.2">
      <c r="A6580"/>
      <c r="B6580"/>
    </row>
    <row r="6581" spans="1:2" ht="16" x14ac:dyDescent="0.2">
      <c r="A6581"/>
      <c r="B6581"/>
    </row>
    <row r="6582" spans="1:2" ht="16" x14ac:dyDescent="0.2">
      <c r="A6582"/>
      <c r="B6582"/>
    </row>
    <row r="6583" spans="1:2" ht="16" x14ac:dyDescent="0.2">
      <c r="A6583"/>
      <c r="B6583"/>
    </row>
    <row r="6584" spans="1:2" ht="16" x14ac:dyDescent="0.2">
      <c r="A6584"/>
      <c r="B6584"/>
    </row>
    <row r="6585" spans="1:2" ht="16" x14ac:dyDescent="0.2">
      <c r="A6585"/>
      <c r="B6585"/>
    </row>
    <row r="6586" spans="1:2" ht="16" x14ac:dyDescent="0.2">
      <c r="A6586"/>
      <c r="B6586"/>
    </row>
    <row r="6587" spans="1:2" ht="16" x14ac:dyDescent="0.2">
      <c r="A6587"/>
      <c r="B6587"/>
    </row>
    <row r="6588" spans="1:2" ht="16" x14ac:dyDescent="0.2">
      <c r="A6588"/>
      <c r="B6588"/>
    </row>
    <row r="6589" spans="1:2" ht="16" x14ac:dyDescent="0.2">
      <c r="A6589"/>
      <c r="B6589"/>
    </row>
    <row r="6590" spans="1:2" ht="16" x14ac:dyDescent="0.2">
      <c r="A6590"/>
      <c r="B6590"/>
    </row>
    <row r="6591" spans="1:2" ht="16" x14ac:dyDescent="0.2">
      <c r="A6591"/>
      <c r="B6591"/>
    </row>
    <row r="6592" spans="1:2" ht="16" x14ac:dyDescent="0.2">
      <c r="A6592"/>
      <c r="B6592"/>
    </row>
    <row r="6593" spans="1:2" ht="16" x14ac:dyDescent="0.2">
      <c r="A6593"/>
      <c r="B6593"/>
    </row>
    <row r="6594" spans="1:2" ht="16" x14ac:dyDescent="0.2">
      <c r="A6594"/>
      <c r="B6594"/>
    </row>
    <row r="6595" spans="1:2" ht="16" x14ac:dyDescent="0.2">
      <c r="A6595"/>
      <c r="B6595"/>
    </row>
    <row r="6596" spans="1:2" ht="16" x14ac:dyDescent="0.2">
      <c r="A6596"/>
      <c r="B6596"/>
    </row>
    <row r="6597" spans="1:2" ht="16" x14ac:dyDescent="0.2">
      <c r="A6597"/>
      <c r="B6597"/>
    </row>
    <row r="6598" spans="1:2" ht="16" x14ac:dyDescent="0.2">
      <c r="A6598"/>
      <c r="B6598"/>
    </row>
    <row r="6599" spans="1:2" ht="16" x14ac:dyDescent="0.2">
      <c r="A6599"/>
      <c r="B6599"/>
    </row>
    <row r="6600" spans="1:2" ht="16" x14ac:dyDescent="0.2">
      <c r="A6600"/>
      <c r="B6600"/>
    </row>
    <row r="6601" spans="1:2" ht="16" x14ac:dyDescent="0.2">
      <c r="A6601"/>
      <c r="B6601"/>
    </row>
    <row r="6602" spans="1:2" ht="16" x14ac:dyDescent="0.2">
      <c r="A6602"/>
      <c r="B6602"/>
    </row>
    <row r="6603" spans="1:2" ht="16" x14ac:dyDescent="0.2">
      <c r="A6603"/>
      <c r="B6603"/>
    </row>
    <row r="6604" spans="1:2" ht="16" x14ac:dyDescent="0.2">
      <c r="A6604"/>
      <c r="B6604"/>
    </row>
    <row r="6605" spans="1:2" ht="16" x14ac:dyDescent="0.2">
      <c r="A6605"/>
      <c r="B6605"/>
    </row>
    <row r="6606" spans="1:2" ht="16" x14ac:dyDescent="0.2">
      <c r="A6606"/>
      <c r="B6606"/>
    </row>
    <row r="6607" spans="1:2" ht="16" x14ac:dyDescent="0.2">
      <c r="A6607"/>
      <c r="B6607"/>
    </row>
    <row r="6608" spans="1:2" ht="16" x14ac:dyDescent="0.2">
      <c r="A6608"/>
      <c r="B6608"/>
    </row>
    <row r="6609" spans="1:2" ht="16" x14ac:dyDescent="0.2">
      <c r="A6609"/>
      <c r="B6609"/>
    </row>
    <row r="6610" spans="1:2" ht="16" x14ac:dyDescent="0.2">
      <c r="A6610"/>
      <c r="B6610"/>
    </row>
    <row r="6611" spans="1:2" ht="16" x14ac:dyDescent="0.2">
      <c r="A6611"/>
      <c r="B6611"/>
    </row>
    <row r="6612" spans="1:2" ht="16" x14ac:dyDescent="0.2">
      <c r="A6612"/>
      <c r="B6612"/>
    </row>
    <row r="6613" spans="1:2" ht="16" x14ac:dyDescent="0.2">
      <c r="A6613"/>
      <c r="B6613"/>
    </row>
    <row r="6614" spans="1:2" ht="16" x14ac:dyDescent="0.2">
      <c r="A6614"/>
      <c r="B6614"/>
    </row>
    <row r="6615" spans="1:2" ht="16" x14ac:dyDescent="0.2">
      <c r="A6615"/>
      <c r="B6615"/>
    </row>
    <row r="6616" spans="1:2" ht="16" x14ac:dyDescent="0.2">
      <c r="A6616"/>
      <c r="B6616"/>
    </row>
    <row r="6617" spans="1:2" ht="16" x14ac:dyDescent="0.2">
      <c r="A6617"/>
      <c r="B6617"/>
    </row>
    <row r="6618" spans="1:2" ht="16" x14ac:dyDescent="0.2">
      <c r="A6618"/>
      <c r="B6618"/>
    </row>
    <row r="6619" spans="1:2" ht="16" x14ac:dyDescent="0.2">
      <c r="A6619"/>
      <c r="B6619"/>
    </row>
    <row r="6620" spans="1:2" ht="16" x14ac:dyDescent="0.2">
      <c r="A6620"/>
      <c r="B6620"/>
    </row>
    <row r="6621" spans="1:2" ht="16" x14ac:dyDescent="0.2">
      <c r="A6621"/>
      <c r="B6621"/>
    </row>
    <row r="6622" spans="1:2" ht="16" x14ac:dyDescent="0.2">
      <c r="A6622"/>
      <c r="B6622"/>
    </row>
    <row r="6623" spans="1:2" ht="16" x14ac:dyDescent="0.2">
      <c r="A6623"/>
      <c r="B6623"/>
    </row>
    <row r="6624" spans="1:2" ht="16" x14ac:dyDescent="0.2">
      <c r="A6624"/>
      <c r="B6624"/>
    </row>
    <row r="6625" spans="1:2" ht="16" x14ac:dyDescent="0.2">
      <c r="A6625"/>
      <c r="B6625"/>
    </row>
    <row r="6626" spans="1:2" ht="16" x14ac:dyDescent="0.2">
      <c r="A6626"/>
      <c r="B6626"/>
    </row>
    <row r="6627" spans="1:2" ht="16" x14ac:dyDescent="0.2">
      <c r="A6627"/>
      <c r="B6627"/>
    </row>
    <row r="6628" spans="1:2" ht="16" x14ac:dyDescent="0.2">
      <c r="A6628"/>
      <c r="B6628"/>
    </row>
    <row r="6629" spans="1:2" ht="16" x14ac:dyDescent="0.2">
      <c r="A6629"/>
      <c r="B6629"/>
    </row>
    <row r="6630" spans="1:2" ht="16" x14ac:dyDescent="0.2">
      <c r="A6630"/>
      <c r="B6630"/>
    </row>
    <row r="6631" spans="1:2" ht="16" x14ac:dyDescent="0.2">
      <c r="A6631"/>
      <c r="B6631"/>
    </row>
    <row r="6632" spans="1:2" ht="16" x14ac:dyDescent="0.2">
      <c r="A6632"/>
      <c r="B6632"/>
    </row>
    <row r="6633" spans="1:2" ht="16" x14ac:dyDescent="0.2">
      <c r="A6633"/>
      <c r="B6633"/>
    </row>
    <row r="6634" spans="1:2" ht="16" x14ac:dyDescent="0.2">
      <c r="A6634"/>
      <c r="B6634"/>
    </row>
    <row r="6635" spans="1:2" ht="16" x14ac:dyDescent="0.2">
      <c r="A6635"/>
      <c r="B6635"/>
    </row>
    <row r="6636" spans="1:2" ht="16" x14ac:dyDescent="0.2">
      <c r="A6636"/>
      <c r="B6636"/>
    </row>
    <row r="6637" spans="1:2" ht="16" x14ac:dyDescent="0.2">
      <c r="A6637"/>
      <c r="B6637"/>
    </row>
    <row r="6638" spans="1:2" ht="16" x14ac:dyDescent="0.2">
      <c r="A6638"/>
      <c r="B6638"/>
    </row>
    <row r="6639" spans="1:2" ht="16" x14ac:dyDescent="0.2">
      <c r="A6639"/>
      <c r="B6639"/>
    </row>
    <row r="6640" spans="1:2" ht="16" x14ac:dyDescent="0.2">
      <c r="A6640"/>
      <c r="B6640"/>
    </row>
    <row r="6641" spans="1:2" ht="16" x14ac:dyDescent="0.2">
      <c r="A6641"/>
      <c r="B6641"/>
    </row>
    <row r="6642" spans="1:2" ht="16" x14ac:dyDescent="0.2">
      <c r="A6642"/>
      <c r="B6642"/>
    </row>
    <row r="6643" spans="1:2" ht="16" x14ac:dyDescent="0.2">
      <c r="A6643"/>
      <c r="B6643"/>
    </row>
    <row r="6644" spans="1:2" ht="16" x14ac:dyDescent="0.2">
      <c r="A6644"/>
      <c r="B6644"/>
    </row>
    <row r="6645" spans="1:2" ht="16" x14ac:dyDescent="0.2">
      <c r="A6645"/>
      <c r="B6645"/>
    </row>
    <row r="6646" spans="1:2" ht="16" x14ac:dyDescent="0.2">
      <c r="A6646"/>
      <c r="B6646"/>
    </row>
    <row r="6647" spans="1:2" ht="16" x14ac:dyDescent="0.2">
      <c r="A6647"/>
      <c r="B6647"/>
    </row>
    <row r="6648" spans="1:2" ht="16" x14ac:dyDescent="0.2">
      <c r="A6648"/>
      <c r="B6648"/>
    </row>
    <row r="6649" spans="1:2" ht="16" x14ac:dyDescent="0.2">
      <c r="A6649"/>
      <c r="B6649"/>
    </row>
    <row r="6650" spans="1:2" ht="16" x14ac:dyDescent="0.2">
      <c r="A6650"/>
      <c r="B6650"/>
    </row>
    <row r="6651" spans="1:2" ht="16" x14ac:dyDescent="0.2">
      <c r="A6651"/>
      <c r="B6651"/>
    </row>
    <row r="6652" spans="1:2" ht="16" x14ac:dyDescent="0.2">
      <c r="A6652"/>
      <c r="B6652"/>
    </row>
    <row r="6653" spans="1:2" ht="16" x14ac:dyDescent="0.2">
      <c r="A6653"/>
      <c r="B6653"/>
    </row>
    <row r="6654" spans="1:2" ht="16" x14ac:dyDescent="0.2">
      <c r="A6654"/>
      <c r="B6654"/>
    </row>
    <row r="6655" spans="1:2" ht="16" x14ac:dyDescent="0.2">
      <c r="A6655"/>
      <c r="B6655"/>
    </row>
    <row r="6656" spans="1:2" ht="16" x14ac:dyDescent="0.2">
      <c r="A6656"/>
      <c r="B6656"/>
    </row>
    <row r="6657" spans="1:2" ht="16" x14ac:dyDescent="0.2">
      <c r="A6657"/>
      <c r="B6657"/>
    </row>
    <row r="6658" spans="1:2" ht="16" x14ac:dyDescent="0.2">
      <c r="A6658"/>
      <c r="B6658"/>
    </row>
    <row r="6659" spans="1:2" ht="16" x14ac:dyDescent="0.2">
      <c r="A6659"/>
      <c r="B6659"/>
    </row>
    <row r="6660" spans="1:2" ht="16" x14ac:dyDescent="0.2">
      <c r="A6660"/>
      <c r="B6660"/>
    </row>
    <row r="6661" spans="1:2" ht="16" x14ac:dyDescent="0.2">
      <c r="A6661"/>
      <c r="B6661"/>
    </row>
    <row r="6662" spans="1:2" ht="16" x14ac:dyDescent="0.2">
      <c r="A6662"/>
      <c r="B6662"/>
    </row>
    <row r="6663" spans="1:2" ht="16" x14ac:dyDescent="0.2">
      <c r="A6663"/>
      <c r="B6663"/>
    </row>
    <row r="6664" spans="1:2" ht="16" x14ac:dyDescent="0.2">
      <c r="A6664"/>
      <c r="B6664"/>
    </row>
    <row r="6665" spans="1:2" ht="16" x14ac:dyDescent="0.2">
      <c r="A6665"/>
      <c r="B6665"/>
    </row>
    <row r="6666" spans="1:2" ht="16" x14ac:dyDescent="0.2">
      <c r="A6666"/>
      <c r="B6666"/>
    </row>
    <row r="6667" spans="1:2" ht="16" x14ac:dyDescent="0.2">
      <c r="A6667"/>
      <c r="B6667"/>
    </row>
    <row r="6668" spans="1:2" ht="16" x14ac:dyDescent="0.2">
      <c r="A6668"/>
      <c r="B6668"/>
    </row>
    <row r="6669" spans="1:2" ht="16" x14ac:dyDescent="0.2">
      <c r="A6669"/>
      <c r="B6669"/>
    </row>
    <row r="6670" spans="1:2" ht="16" x14ac:dyDescent="0.2">
      <c r="A6670"/>
      <c r="B6670"/>
    </row>
    <row r="6671" spans="1:2" ht="16" x14ac:dyDescent="0.2">
      <c r="A6671"/>
      <c r="B6671"/>
    </row>
    <row r="6672" spans="1:2" ht="16" x14ac:dyDescent="0.2">
      <c r="A6672"/>
      <c r="B6672"/>
    </row>
    <row r="6673" spans="1:2" ht="16" x14ac:dyDescent="0.2">
      <c r="A6673"/>
      <c r="B6673"/>
    </row>
    <row r="6674" spans="1:2" ht="16" x14ac:dyDescent="0.2">
      <c r="A6674"/>
      <c r="B6674"/>
    </row>
    <row r="6675" spans="1:2" ht="16" x14ac:dyDescent="0.2">
      <c r="A6675"/>
      <c r="B6675"/>
    </row>
    <row r="6676" spans="1:2" ht="16" x14ac:dyDescent="0.2">
      <c r="A6676"/>
      <c r="B6676"/>
    </row>
    <row r="6677" spans="1:2" ht="16" x14ac:dyDescent="0.2">
      <c r="A6677"/>
      <c r="B6677"/>
    </row>
    <row r="6678" spans="1:2" ht="16" x14ac:dyDescent="0.2">
      <c r="A6678"/>
      <c r="B6678"/>
    </row>
    <row r="6679" spans="1:2" ht="16" x14ac:dyDescent="0.2">
      <c r="A6679"/>
      <c r="B6679"/>
    </row>
    <row r="6680" spans="1:2" ht="16" x14ac:dyDescent="0.2">
      <c r="A6680"/>
      <c r="B6680"/>
    </row>
    <row r="6681" spans="1:2" ht="16" x14ac:dyDescent="0.2">
      <c r="A6681"/>
      <c r="B6681"/>
    </row>
    <row r="6682" spans="1:2" ht="16" x14ac:dyDescent="0.2">
      <c r="A6682"/>
      <c r="B6682"/>
    </row>
    <row r="6683" spans="1:2" ht="16" x14ac:dyDescent="0.2">
      <c r="A6683"/>
      <c r="B6683"/>
    </row>
    <row r="6684" spans="1:2" ht="16" x14ac:dyDescent="0.2">
      <c r="A6684"/>
      <c r="B6684"/>
    </row>
    <row r="6685" spans="1:2" ht="16" x14ac:dyDescent="0.2">
      <c r="A6685"/>
      <c r="B6685"/>
    </row>
    <row r="6686" spans="1:2" ht="16" x14ac:dyDescent="0.2">
      <c r="A6686"/>
      <c r="B6686"/>
    </row>
    <row r="6687" spans="1:2" ht="16" x14ac:dyDescent="0.2">
      <c r="A6687"/>
      <c r="B6687"/>
    </row>
    <row r="6688" spans="1:2" ht="16" x14ac:dyDescent="0.2">
      <c r="A6688"/>
      <c r="B6688"/>
    </row>
    <row r="6689" spans="1:2" ht="16" x14ac:dyDescent="0.2">
      <c r="A6689"/>
      <c r="B6689"/>
    </row>
    <row r="6690" spans="1:2" ht="16" x14ac:dyDescent="0.2">
      <c r="A6690"/>
      <c r="B6690"/>
    </row>
    <row r="6691" spans="1:2" ht="16" x14ac:dyDescent="0.2">
      <c r="A6691"/>
      <c r="B6691"/>
    </row>
    <row r="6692" spans="1:2" ht="16" x14ac:dyDescent="0.2">
      <c r="A6692"/>
      <c r="B6692"/>
    </row>
    <row r="6693" spans="1:2" ht="16" x14ac:dyDescent="0.2">
      <c r="A6693"/>
      <c r="B6693"/>
    </row>
    <row r="6694" spans="1:2" ht="16" x14ac:dyDescent="0.2">
      <c r="A6694"/>
      <c r="B6694"/>
    </row>
    <row r="6695" spans="1:2" ht="16" x14ac:dyDescent="0.2">
      <c r="A6695"/>
      <c r="B6695"/>
    </row>
    <row r="6696" spans="1:2" ht="16" x14ac:dyDescent="0.2">
      <c r="A6696"/>
      <c r="B6696"/>
    </row>
    <row r="6697" spans="1:2" ht="16" x14ac:dyDescent="0.2">
      <c r="A6697"/>
      <c r="B6697"/>
    </row>
    <row r="6698" spans="1:2" ht="16" x14ac:dyDescent="0.2">
      <c r="A6698"/>
      <c r="B6698"/>
    </row>
    <row r="6699" spans="1:2" ht="16" x14ac:dyDescent="0.2">
      <c r="A6699"/>
      <c r="B6699"/>
    </row>
    <row r="6700" spans="1:2" ht="16" x14ac:dyDescent="0.2">
      <c r="A6700"/>
      <c r="B6700"/>
    </row>
    <row r="6701" spans="1:2" ht="16" x14ac:dyDescent="0.2">
      <c r="A6701"/>
      <c r="B6701"/>
    </row>
    <row r="6702" spans="1:2" ht="16" x14ac:dyDescent="0.2">
      <c r="A6702"/>
      <c r="B6702"/>
    </row>
    <row r="6703" spans="1:2" ht="16" x14ac:dyDescent="0.2">
      <c r="A6703"/>
      <c r="B6703"/>
    </row>
    <row r="6704" spans="1:2" ht="16" x14ac:dyDescent="0.2">
      <c r="A6704"/>
      <c r="B6704"/>
    </row>
    <row r="6705" spans="1:2" ht="16" x14ac:dyDescent="0.2">
      <c r="A6705"/>
      <c r="B6705"/>
    </row>
    <row r="6706" spans="1:2" ht="16" x14ac:dyDescent="0.2">
      <c r="A6706"/>
      <c r="B6706"/>
    </row>
    <row r="6707" spans="1:2" ht="16" x14ac:dyDescent="0.2">
      <c r="A6707"/>
      <c r="B6707"/>
    </row>
    <row r="6708" spans="1:2" ht="16" x14ac:dyDescent="0.2">
      <c r="A6708"/>
      <c r="B6708"/>
    </row>
    <row r="6709" spans="1:2" ht="16" x14ac:dyDescent="0.2">
      <c r="A6709"/>
      <c r="B6709"/>
    </row>
    <row r="6710" spans="1:2" ht="16" x14ac:dyDescent="0.2">
      <c r="A6710"/>
      <c r="B6710"/>
    </row>
    <row r="6711" spans="1:2" ht="16" x14ac:dyDescent="0.2">
      <c r="A6711"/>
      <c r="B6711"/>
    </row>
    <row r="6712" spans="1:2" ht="16" x14ac:dyDescent="0.2">
      <c r="A6712"/>
      <c r="B6712"/>
    </row>
    <row r="6713" spans="1:2" ht="16" x14ac:dyDescent="0.2">
      <c r="A6713"/>
      <c r="B6713"/>
    </row>
    <row r="6714" spans="1:2" ht="16" x14ac:dyDescent="0.2">
      <c r="A6714"/>
      <c r="B6714"/>
    </row>
    <row r="6715" spans="1:2" ht="16" x14ac:dyDescent="0.2">
      <c r="A6715"/>
      <c r="B6715"/>
    </row>
    <row r="6716" spans="1:2" ht="16" x14ac:dyDescent="0.2">
      <c r="A6716"/>
      <c r="B6716"/>
    </row>
    <row r="6717" spans="1:2" ht="16" x14ac:dyDescent="0.2">
      <c r="A6717"/>
      <c r="B6717"/>
    </row>
    <row r="6718" spans="1:2" ht="16" x14ac:dyDescent="0.2">
      <c r="A6718"/>
      <c r="B6718"/>
    </row>
    <row r="6719" spans="1:2" ht="16" x14ac:dyDescent="0.2">
      <c r="A6719"/>
      <c r="B6719"/>
    </row>
    <row r="6720" spans="1:2" ht="16" x14ac:dyDescent="0.2">
      <c r="A6720"/>
      <c r="B6720"/>
    </row>
    <row r="6721" spans="1:2" ht="16" x14ac:dyDescent="0.2">
      <c r="A6721"/>
      <c r="B6721"/>
    </row>
    <row r="6722" spans="1:2" ht="16" x14ac:dyDescent="0.2">
      <c r="A6722"/>
      <c r="B6722"/>
    </row>
    <row r="6723" spans="1:2" ht="16" x14ac:dyDescent="0.2">
      <c r="A6723"/>
      <c r="B6723"/>
    </row>
    <row r="6724" spans="1:2" ht="16" x14ac:dyDescent="0.2">
      <c r="A6724"/>
      <c r="B6724"/>
    </row>
    <row r="6725" spans="1:2" ht="16" x14ac:dyDescent="0.2">
      <c r="A6725"/>
      <c r="B6725"/>
    </row>
    <row r="6726" spans="1:2" ht="16" x14ac:dyDescent="0.2">
      <c r="A6726"/>
      <c r="B6726"/>
    </row>
    <row r="6727" spans="1:2" ht="16" x14ac:dyDescent="0.2">
      <c r="A6727"/>
      <c r="B6727"/>
    </row>
    <row r="6728" spans="1:2" ht="16" x14ac:dyDescent="0.2">
      <c r="A6728"/>
      <c r="B6728"/>
    </row>
    <row r="6729" spans="1:2" ht="16" x14ac:dyDescent="0.2">
      <c r="A6729"/>
      <c r="B6729"/>
    </row>
    <row r="6730" spans="1:2" ht="16" x14ac:dyDescent="0.2">
      <c r="A6730"/>
      <c r="B6730"/>
    </row>
    <row r="6731" spans="1:2" ht="16" x14ac:dyDescent="0.2">
      <c r="A6731"/>
      <c r="B6731"/>
    </row>
    <row r="6732" spans="1:2" ht="16" x14ac:dyDescent="0.2">
      <c r="A6732"/>
      <c r="B6732"/>
    </row>
    <row r="6733" spans="1:2" ht="16" x14ac:dyDescent="0.2">
      <c r="A6733"/>
      <c r="B6733"/>
    </row>
    <row r="6734" spans="1:2" ht="16" x14ac:dyDescent="0.2">
      <c r="A6734"/>
      <c r="B6734"/>
    </row>
    <row r="6735" spans="1:2" ht="16" x14ac:dyDescent="0.2">
      <c r="A6735"/>
      <c r="B6735"/>
    </row>
    <row r="6736" spans="1:2" ht="16" x14ac:dyDescent="0.2">
      <c r="A6736"/>
      <c r="B6736"/>
    </row>
    <row r="6737" spans="1:2" ht="16" x14ac:dyDescent="0.2">
      <c r="A6737"/>
      <c r="B6737"/>
    </row>
    <row r="6738" spans="1:2" ht="16" x14ac:dyDescent="0.2">
      <c r="A6738"/>
      <c r="B6738"/>
    </row>
    <row r="6739" spans="1:2" ht="16" x14ac:dyDescent="0.2">
      <c r="A6739"/>
      <c r="B6739"/>
    </row>
    <row r="6740" spans="1:2" ht="16" x14ac:dyDescent="0.2">
      <c r="A6740"/>
      <c r="B6740"/>
    </row>
    <row r="6741" spans="1:2" ht="16" x14ac:dyDescent="0.2">
      <c r="A6741"/>
      <c r="B6741"/>
    </row>
    <row r="6742" spans="1:2" ht="16" x14ac:dyDescent="0.2">
      <c r="A6742"/>
      <c r="B6742"/>
    </row>
    <row r="6743" spans="1:2" ht="16" x14ac:dyDescent="0.2">
      <c r="A6743"/>
      <c r="B6743"/>
    </row>
    <row r="6744" spans="1:2" ht="16" x14ac:dyDescent="0.2">
      <c r="A6744"/>
      <c r="B6744"/>
    </row>
    <row r="6745" spans="1:2" ht="16" x14ac:dyDescent="0.2">
      <c r="A6745"/>
      <c r="B6745"/>
    </row>
    <row r="6746" spans="1:2" ht="16" x14ac:dyDescent="0.2">
      <c r="A6746"/>
      <c r="B6746"/>
    </row>
    <row r="6747" spans="1:2" ht="16" x14ac:dyDescent="0.2">
      <c r="A6747"/>
      <c r="B6747"/>
    </row>
    <row r="6748" spans="1:2" ht="16" x14ac:dyDescent="0.2">
      <c r="A6748"/>
      <c r="B6748"/>
    </row>
    <row r="6749" spans="1:2" ht="16" x14ac:dyDescent="0.2">
      <c r="A6749"/>
      <c r="B6749"/>
    </row>
    <row r="6750" spans="1:2" ht="16" x14ac:dyDescent="0.2">
      <c r="A6750"/>
      <c r="B6750"/>
    </row>
    <row r="6751" spans="1:2" ht="16" x14ac:dyDescent="0.2">
      <c r="A6751"/>
      <c r="B6751"/>
    </row>
    <row r="6752" spans="1:2" ht="16" x14ac:dyDescent="0.2">
      <c r="A6752"/>
      <c r="B6752"/>
    </row>
    <row r="6753" spans="1:2" ht="16" x14ac:dyDescent="0.2">
      <c r="A6753"/>
      <c r="B6753"/>
    </row>
    <row r="6754" spans="1:2" ht="16" x14ac:dyDescent="0.2">
      <c r="A6754"/>
      <c r="B6754"/>
    </row>
    <row r="6755" spans="1:2" ht="16" x14ac:dyDescent="0.2">
      <c r="A6755"/>
      <c r="B6755"/>
    </row>
    <row r="6756" spans="1:2" ht="16" x14ac:dyDescent="0.2">
      <c r="A6756"/>
      <c r="B6756"/>
    </row>
    <row r="6757" spans="1:2" ht="16" x14ac:dyDescent="0.2">
      <c r="A6757"/>
      <c r="B6757"/>
    </row>
    <row r="6758" spans="1:2" ht="16" x14ac:dyDescent="0.2">
      <c r="A6758"/>
      <c r="B6758"/>
    </row>
    <row r="6759" spans="1:2" ht="16" x14ac:dyDescent="0.2">
      <c r="A6759"/>
      <c r="B6759"/>
    </row>
    <row r="6760" spans="1:2" ht="16" x14ac:dyDescent="0.2">
      <c r="A6760"/>
      <c r="B6760"/>
    </row>
    <row r="6761" spans="1:2" ht="16" x14ac:dyDescent="0.2">
      <c r="A6761"/>
      <c r="B6761"/>
    </row>
    <row r="6762" spans="1:2" ht="16" x14ac:dyDescent="0.2">
      <c r="A6762"/>
      <c r="B6762"/>
    </row>
    <row r="6763" spans="1:2" ht="16" x14ac:dyDescent="0.2">
      <c r="A6763"/>
      <c r="B6763"/>
    </row>
    <row r="6764" spans="1:2" ht="16" x14ac:dyDescent="0.2">
      <c r="A6764"/>
      <c r="B6764"/>
    </row>
    <row r="6765" spans="1:2" ht="16" x14ac:dyDescent="0.2">
      <c r="A6765"/>
      <c r="B6765"/>
    </row>
    <row r="6766" spans="1:2" ht="16" x14ac:dyDescent="0.2">
      <c r="A6766"/>
      <c r="B6766"/>
    </row>
    <row r="6767" spans="1:2" ht="16" x14ac:dyDescent="0.2">
      <c r="A6767"/>
      <c r="B6767"/>
    </row>
    <row r="6768" spans="1:2" ht="16" x14ac:dyDescent="0.2">
      <c r="A6768"/>
      <c r="B6768"/>
    </row>
    <row r="6769" spans="1:2" ht="16" x14ac:dyDescent="0.2">
      <c r="A6769"/>
      <c r="B6769"/>
    </row>
    <row r="6770" spans="1:2" ht="16" x14ac:dyDescent="0.2">
      <c r="A6770"/>
      <c r="B6770"/>
    </row>
    <row r="6771" spans="1:2" ht="16" x14ac:dyDescent="0.2">
      <c r="A6771"/>
      <c r="B6771"/>
    </row>
    <row r="6772" spans="1:2" ht="16" x14ac:dyDescent="0.2">
      <c r="A6772"/>
      <c r="B6772"/>
    </row>
    <row r="6773" spans="1:2" ht="16" x14ac:dyDescent="0.2">
      <c r="A6773"/>
      <c r="B6773"/>
    </row>
    <row r="6774" spans="1:2" ht="16" x14ac:dyDescent="0.2">
      <c r="A6774"/>
      <c r="B6774"/>
    </row>
    <row r="6775" spans="1:2" ht="16" x14ac:dyDescent="0.2">
      <c r="A6775"/>
      <c r="B6775"/>
    </row>
    <row r="6776" spans="1:2" ht="16" x14ac:dyDescent="0.2">
      <c r="A6776"/>
      <c r="B6776"/>
    </row>
    <row r="6777" spans="1:2" ht="16" x14ac:dyDescent="0.2">
      <c r="A6777"/>
      <c r="B6777"/>
    </row>
    <row r="6778" spans="1:2" ht="16" x14ac:dyDescent="0.2">
      <c r="A6778"/>
      <c r="B6778"/>
    </row>
    <row r="6779" spans="1:2" ht="16" x14ac:dyDescent="0.2">
      <c r="A6779"/>
      <c r="B6779"/>
    </row>
    <row r="6780" spans="1:2" ht="16" x14ac:dyDescent="0.2">
      <c r="A6780"/>
      <c r="B6780"/>
    </row>
    <row r="6781" spans="1:2" ht="16" x14ac:dyDescent="0.2">
      <c r="A6781"/>
      <c r="B6781"/>
    </row>
    <row r="6782" spans="1:2" ht="16" x14ac:dyDescent="0.2">
      <c r="A6782"/>
      <c r="B6782"/>
    </row>
    <row r="6783" spans="1:2" ht="16" x14ac:dyDescent="0.2">
      <c r="A6783"/>
      <c r="B6783"/>
    </row>
    <row r="6784" spans="1:2" ht="16" x14ac:dyDescent="0.2">
      <c r="A6784"/>
      <c r="B6784"/>
    </row>
    <row r="6785" spans="1:2" ht="16" x14ac:dyDescent="0.2">
      <c r="A6785"/>
      <c r="B6785"/>
    </row>
    <row r="6786" spans="1:2" ht="16" x14ac:dyDescent="0.2">
      <c r="A6786"/>
      <c r="B6786"/>
    </row>
    <row r="6787" spans="1:2" ht="16" x14ac:dyDescent="0.2">
      <c r="A6787"/>
      <c r="B6787"/>
    </row>
    <row r="6788" spans="1:2" ht="16" x14ac:dyDescent="0.2">
      <c r="A6788"/>
      <c r="B6788"/>
    </row>
    <row r="6789" spans="1:2" ht="16" x14ac:dyDescent="0.2">
      <c r="A6789"/>
      <c r="B6789"/>
    </row>
    <row r="6790" spans="1:2" ht="16" x14ac:dyDescent="0.2">
      <c r="A6790"/>
      <c r="B6790"/>
    </row>
    <row r="6791" spans="1:2" ht="16" x14ac:dyDescent="0.2">
      <c r="A6791"/>
      <c r="B6791"/>
    </row>
    <row r="6792" spans="1:2" ht="16" x14ac:dyDescent="0.2">
      <c r="A6792"/>
      <c r="B6792"/>
    </row>
    <row r="6793" spans="1:2" ht="16" x14ac:dyDescent="0.2">
      <c r="A6793"/>
      <c r="B6793"/>
    </row>
    <row r="6794" spans="1:2" ht="16" x14ac:dyDescent="0.2">
      <c r="A6794"/>
      <c r="B6794"/>
    </row>
    <row r="6795" spans="1:2" ht="16" x14ac:dyDescent="0.2">
      <c r="A6795"/>
      <c r="B6795"/>
    </row>
    <row r="6796" spans="1:2" ht="16" x14ac:dyDescent="0.2">
      <c r="A6796"/>
      <c r="B6796"/>
    </row>
    <row r="6797" spans="1:2" ht="16" x14ac:dyDescent="0.2">
      <c r="A6797"/>
      <c r="B6797"/>
    </row>
    <row r="6798" spans="1:2" ht="16" x14ac:dyDescent="0.2">
      <c r="A6798"/>
      <c r="B6798"/>
    </row>
    <row r="6799" spans="1:2" ht="16" x14ac:dyDescent="0.2">
      <c r="A6799"/>
      <c r="B6799"/>
    </row>
    <row r="6800" spans="1:2" ht="16" x14ac:dyDescent="0.2">
      <c r="A6800"/>
      <c r="B6800"/>
    </row>
    <row r="6801" spans="1:2" ht="16" x14ac:dyDescent="0.2">
      <c r="A6801"/>
      <c r="B6801"/>
    </row>
    <row r="6802" spans="1:2" ht="16" x14ac:dyDescent="0.2">
      <c r="A6802"/>
      <c r="B6802"/>
    </row>
    <row r="6803" spans="1:2" ht="16" x14ac:dyDescent="0.2">
      <c r="A6803"/>
      <c r="B6803"/>
    </row>
    <row r="6804" spans="1:2" ht="16" x14ac:dyDescent="0.2">
      <c r="A6804"/>
      <c r="B6804"/>
    </row>
    <row r="6805" spans="1:2" ht="16" x14ac:dyDescent="0.2">
      <c r="A6805"/>
      <c r="B6805"/>
    </row>
    <row r="6806" spans="1:2" ht="16" x14ac:dyDescent="0.2">
      <c r="A6806"/>
      <c r="B6806"/>
    </row>
    <row r="6807" spans="1:2" ht="16" x14ac:dyDescent="0.2">
      <c r="A6807"/>
      <c r="B6807"/>
    </row>
    <row r="6808" spans="1:2" ht="16" x14ac:dyDescent="0.2">
      <c r="A6808"/>
      <c r="B6808"/>
    </row>
    <row r="6809" spans="1:2" ht="16" x14ac:dyDescent="0.2">
      <c r="A6809"/>
      <c r="B6809"/>
    </row>
    <row r="6810" spans="1:2" ht="16" x14ac:dyDescent="0.2">
      <c r="A6810"/>
      <c r="B6810"/>
    </row>
    <row r="6811" spans="1:2" ht="16" x14ac:dyDescent="0.2">
      <c r="A6811"/>
      <c r="B6811"/>
    </row>
    <row r="6812" spans="1:2" ht="16" x14ac:dyDescent="0.2">
      <c r="A6812"/>
      <c r="B6812"/>
    </row>
    <row r="6813" spans="1:2" ht="16" x14ac:dyDescent="0.2">
      <c r="A6813"/>
      <c r="B6813"/>
    </row>
    <row r="6814" spans="1:2" ht="16" x14ac:dyDescent="0.2">
      <c r="A6814"/>
      <c r="B6814"/>
    </row>
    <row r="6815" spans="1:2" ht="16" x14ac:dyDescent="0.2">
      <c r="A6815"/>
      <c r="B6815"/>
    </row>
    <row r="6816" spans="1:2" ht="16" x14ac:dyDescent="0.2">
      <c r="A6816"/>
      <c r="B6816"/>
    </row>
    <row r="6817" spans="1:2" ht="16" x14ac:dyDescent="0.2">
      <c r="A6817"/>
      <c r="B6817"/>
    </row>
    <row r="6818" spans="1:2" ht="16" x14ac:dyDescent="0.2">
      <c r="A6818"/>
      <c r="B6818"/>
    </row>
    <row r="6819" spans="1:2" ht="16" x14ac:dyDescent="0.2">
      <c r="A6819"/>
      <c r="B6819"/>
    </row>
    <row r="6820" spans="1:2" ht="16" x14ac:dyDescent="0.2">
      <c r="A6820"/>
      <c r="B6820"/>
    </row>
    <row r="6821" spans="1:2" ht="16" x14ac:dyDescent="0.2">
      <c r="A6821"/>
      <c r="B6821"/>
    </row>
    <row r="6822" spans="1:2" ht="16" x14ac:dyDescent="0.2">
      <c r="A6822"/>
      <c r="B6822"/>
    </row>
    <row r="6823" spans="1:2" ht="16" x14ac:dyDescent="0.2">
      <c r="A6823"/>
      <c r="B6823"/>
    </row>
    <row r="6824" spans="1:2" ht="16" x14ac:dyDescent="0.2">
      <c r="A6824"/>
      <c r="B6824"/>
    </row>
    <row r="6825" spans="1:2" ht="16" x14ac:dyDescent="0.2">
      <c r="A6825"/>
      <c r="B6825"/>
    </row>
    <row r="6826" spans="1:2" ht="16" x14ac:dyDescent="0.2">
      <c r="A6826"/>
      <c r="B6826"/>
    </row>
    <row r="6827" spans="1:2" ht="16" x14ac:dyDescent="0.2">
      <c r="A6827"/>
      <c r="B6827"/>
    </row>
    <row r="6828" spans="1:2" ht="16" x14ac:dyDescent="0.2">
      <c r="A6828"/>
      <c r="B6828"/>
    </row>
    <row r="6829" spans="1:2" ht="16" x14ac:dyDescent="0.2">
      <c r="A6829"/>
      <c r="B6829"/>
    </row>
    <row r="6830" spans="1:2" ht="16" x14ac:dyDescent="0.2">
      <c r="A6830"/>
      <c r="B6830"/>
    </row>
    <row r="6831" spans="1:2" ht="16" x14ac:dyDescent="0.2">
      <c r="A6831"/>
      <c r="B6831"/>
    </row>
    <row r="6832" spans="1:2" ht="16" x14ac:dyDescent="0.2">
      <c r="A6832"/>
      <c r="B6832"/>
    </row>
    <row r="6833" spans="1:2" ht="16" x14ac:dyDescent="0.2">
      <c r="A6833"/>
      <c r="B6833"/>
    </row>
    <row r="6834" spans="1:2" ht="16" x14ac:dyDescent="0.2">
      <c r="A6834"/>
      <c r="B6834"/>
    </row>
    <row r="6835" spans="1:2" ht="16" x14ac:dyDescent="0.2">
      <c r="A6835"/>
      <c r="B6835"/>
    </row>
    <row r="6836" spans="1:2" ht="16" x14ac:dyDescent="0.2">
      <c r="A6836"/>
      <c r="B6836"/>
    </row>
    <row r="6837" spans="1:2" ht="16" x14ac:dyDescent="0.2">
      <c r="A6837"/>
      <c r="B6837"/>
    </row>
    <row r="6838" spans="1:2" ht="16" x14ac:dyDescent="0.2">
      <c r="A6838"/>
      <c r="B6838"/>
    </row>
    <row r="6839" spans="1:2" ht="16" x14ac:dyDescent="0.2">
      <c r="A6839"/>
      <c r="B6839"/>
    </row>
    <row r="6840" spans="1:2" ht="16" x14ac:dyDescent="0.2">
      <c r="A6840"/>
      <c r="B6840"/>
    </row>
    <row r="6841" spans="1:2" ht="16" x14ac:dyDescent="0.2">
      <c r="A6841"/>
      <c r="B6841"/>
    </row>
    <row r="6842" spans="1:2" ht="16" x14ac:dyDescent="0.2">
      <c r="A6842"/>
      <c r="B6842"/>
    </row>
    <row r="6843" spans="1:2" ht="16" x14ac:dyDescent="0.2">
      <c r="A6843"/>
      <c r="B6843"/>
    </row>
    <row r="6844" spans="1:2" ht="16" x14ac:dyDescent="0.2">
      <c r="A6844"/>
      <c r="B6844"/>
    </row>
    <row r="6845" spans="1:2" ht="16" x14ac:dyDescent="0.2">
      <c r="A6845"/>
      <c r="B6845"/>
    </row>
    <row r="6846" spans="1:2" ht="16" x14ac:dyDescent="0.2">
      <c r="A6846"/>
      <c r="B6846"/>
    </row>
    <row r="6847" spans="1:2" ht="16" x14ac:dyDescent="0.2">
      <c r="A6847"/>
      <c r="B6847"/>
    </row>
    <row r="6848" spans="1:2" ht="16" x14ac:dyDescent="0.2">
      <c r="A6848"/>
      <c r="B6848"/>
    </row>
    <row r="6849" spans="1:2" ht="16" x14ac:dyDescent="0.2">
      <c r="A6849"/>
      <c r="B6849"/>
    </row>
    <row r="6850" spans="1:2" ht="16" x14ac:dyDescent="0.2">
      <c r="A6850"/>
      <c r="B6850"/>
    </row>
    <row r="6851" spans="1:2" ht="16" x14ac:dyDescent="0.2">
      <c r="A6851"/>
      <c r="B6851"/>
    </row>
    <row r="6852" spans="1:2" ht="16" x14ac:dyDescent="0.2">
      <c r="A6852"/>
      <c r="B6852"/>
    </row>
    <row r="6853" spans="1:2" ht="16" x14ac:dyDescent="0.2">
      <c r="A6853"/>
      <c r="B6853"/>
    </row>
    <row r="6854" spans="1:2" ht="16" x14ac:dyDescent="0.2">
      <c r="A6854"/>
      <c r="B6854"/>
    </row>
    <row r="6855" spans="1:2" ht="16" x14ac:dyDescent="0.2">
      <c r="A6855"/>
      <c r="B6855"/>
    </row>
    <row r="6856" spans="1:2" ht="16" x14ac:dyDescent="0.2">
      <c r="A6856"/>
      <c r="B6856"/>
    </row>
    <row r="6857" spans="1:2" ht="16" x14ac:dyDescent="0.2">
      <c r="A6857"/>
      <c r="B6857"/>
    </row>
    <row r="6858" spans="1:2" ht="16" x14ac:dyDescent="0.2">
      <c r="A6858"/>
      <c r="B6858"/>
    </row>
    <row r="6859" spans="1:2" ht="16" x14ac:dyDescent="0.2">
      <c r="A6859"/>
      <c r="B6859"/>
    </row>
    <row r="6860" spans="1:2" ht="16" x14ac:dyDescent="0.2">
      <c r="A6860"/>
      <c r="B6860"/>
    </row>
    <row r="6861" spans="1:2" ht="16" x14ac:dyDescent="0.2">
      <c r="A6861"/>
      <c r="B6861"/>
    </row>
    <row r="6862" spans="1:2" ht="16" x14ac:dyDescent="0.2">
      <c r="A6862"/>
      <c r="B6862"/>
    </row>
    <row r="6863" spans="1:2" ht="16" x14ac:dyDescent="0.2">
      <c r="A6863"/>
      <c r="B6863"/>
    </row>
    <row r="6864" spans="1:2" ht="16" x14ac:dyDescent="0.2">
      <c r="A6864"/>
      <c r="B6864"/>
    </row>
    <row r="6865" spans="1:2" ht="16" x14ac:dyDescent="0.2">
      <c r="A6865"/>
      <c r="B6865"/>
    </row>
    <row r="6866" spans="1:2" ht="16" x14ac:dyDescent="0.2">
      <c r="A6866"/>
      <c r="B6866"/>
    </row>
    <row r="6867" spans="1:2" ht="16" x14ac:dyDescent="0.2">
      <c r="A6867"/>
      <c r="B6867"/>
    </row>
    <row r="6868" spans="1:2" ht="16" x14ac:dyDescent="0.2">
      <c r="A6868"/>
      <c r="B6868"/>
    </row>
    <row r="6869" spans="1:2" ht="16" x14ac:dyDescent="0.2">
      <c r="A6869"/>
      <c r="B6869"/>
    </row>
    <row r="6870" spans="1:2" ht="16" x14ac:dyDescent="0.2">
      <c r="A6870"/>
      <c r="B6870"/>
    </row>
    <row r="6871" spans="1:2" ht="16" x14ac:dyDescent="0.2">
      <c r="A6871"/>
      <c r="B6871"/>
    </row>
    <row r="6872" spans="1:2" ht="16" x14ac:dyDescent="0.2">
      <c r="A6872"/>
      <c r="B6872"/>
    </row>
    <row r="6873" spans="1:2" ht="16" x14ac:dyDescent="0.2">
      <c r="A6873"/>
      <c r="B6873"/>
    </row>
    <row r="6874" spans="1:2" ht="16" x14ac:dyDescent="0.2">
      <c r="A6874"/>
      <c r="B6874"/>
    </row>
    <row r="6875" spans="1:2" ht="16" x14ac:dyDescent="0.2">
      <c r="A6875"/>
      <c r="B6875"/>
    </row>
    <row r="6876" spans="1:2" ht="16" x14ac:dyDescent="0.2">
      <c r="A6876"/>
      <c r="B6876"/>
    </row>
    <row r="6877" spans="1:2" ht="16" x14ac:dyDescent="0.2">
      <c r="A6877"/>
      <c r="B6877"/>
    </row>
    <row r="6878" spans="1:2" ht="16" x14ac:dyDescent="0.2">
      <c r="A6878"/>
      <c r="B6878"/>
    </row>
    <row r="6879" spans="1:2" ht="16" x14ac:dyDescent="0.2">
      <c r="A6879"/>
      <c r="B6879"/>
    </row>
    <row r="6880" spans="1:2" ht="16" x14ac:dyDescent="0.2">
      <c r="A6880"/>
      <c r="B6880"/>
    </row>
    <row r="6881" spans="1:2" ht="16" x14ac:dyDescent="0.2">
      <c r="A6881"/>
      <c r="B6881"/>
    </row>
    <row r="6882" spans="1:2" ht="16" x14ac:dyDescent="0.2">
      <c r="A6882"/>
      <c r="B6882"/>
    </row>
    <row r="6883" spans="1:2" ht="16" x14ac:dyDescent="0.2">
      <c r="A6883"/>
      <c r="B6883"/>
    </row>
    <row r="6884" spans="1:2" ht="16" x14ac:dyDescent="0.2">
      <c r="A6884"/>
      <c r="B6884"/>
    </row>
    <row r="6885" spans="1:2" ht="16" x14ac:dyDescent="0.2">
      <c r="A6885"/>
      <c r="B6885"/>
    </row>
    <row r="6886" spans="1:2" ht="16" x14ac:dyDescent="0.2">
      <c r="A6886"/>
      <c r="B6886"/>
    </row>
    <row r="6887" spans="1:2" ht="16" x14ac:dyDescent="0.2">
      <c r="A6887"/>
      <c r="B6887"/>
    </row>
    <row r="6888" spans="1:2" ht="16" x14ac:dyDescent="0.2">
      <c r="A6888"/>
      <c r="B6888"/>
    </row>
    <row r="6889" spans="1:2" ht="16" x14ac:dyDescent="0.2">
      <c r="A6889"/>
      <c r="B6889"/>
    </row>
    <row r="6890" spans="1:2" ht="16" x14ac:dyDescent="0.2">
      <c r="A6890"/>
      <c r="B6890"/>
    </row>
    <row r="6891" spans="1:2" ht="16" x14ac:dyDescent="0.2">
      <c r="A6891"/>
      <c r="B6891"/>
    </row>
    <row r="6892" spans="1:2" ht="16" x14ac:dyDescent="0.2">
      <c r="A6892"/>
      <c r="B6892"/>
    </row>
    <row r="6893" spans="1:2" ht="16" x14ac:dyDescent="0.2">
      <c r="A6893"/>
      <c r="B6893"/>
    </row>
    <row r="6894" spans="1:2" ht="16" x14ac:dyDescent="0.2">
      <c r="A6894"/>
      <c r="B6894"/>
    </row>
    <row r="6895" spans="1:2" ht="16" x14ac:dyDescent="0.2">
      <c r="A6895"/>
      <c r="B6895"/>
    </row>
    <row r="6896" spans="1:2" ht="16" x14ac:dyDescent="0.2">
      <c r="A6896"/>
      <c r="B6896"/>
    </row>
    <row r="6897" spans="1:2" ht="16" x14ac:dyDescent="0.2">
      <c r="A6897"/>
      <c r="B6897"/>
    </row>
    <row r="6898" spans="1:2" ht="16" x14ac:dyDescent="0.2">
      <c r="A6898"/>
      <c r="B6898"/>
    </row>
    <row r="6899" spans="1:2" ht="16" x14ac:dyDescent="0.2">
      <c r="A6899"/>
      <c r="B6899"/>
    </row>
    <row r="6900" spans="1:2" ht="16" x14ac:dyDescent="0.2">
      <c r="A6900"/>
      <c r="B6900"/>
    </row>
    <row r="6901" spans="1:2" ht="16" x14ac:dyDescent="0.2">
      <c r="A6901"/>
      <c r="B6901"/>
    </row>
    <row r="6902" spans="1:2" ht="16" x14ac:dyDescent="0.2">
      <c r="A6902"/>
      <c r="B6902"/>
    </row>
    <row r="6903" spans="1:2" ht="16" x14ac:dyDescent="0.2">
      <c r="A6903"/>
      <c r="B6903"/>
    </row>
    <row r="6904" spans="1:2" ht="16" x14ac:dyDescent="0.2">
      <c r="A6904"/>
      <c r="B6904"/>
    </row>
    <row r="6905" spans="1:2" ht="16" x14ac:dyDescent="0.2">
      <c r="A6905"/>
      <c r="B6905"/>
    </row>
    <row r="6906" spans="1:2" ht="16" x14ac:dyDescent="0.2">
      <c r="A6906"/>
      <c r="B6906"/>
    </row>
    <row r="6907" spans="1:2" ht="16" x14ac:dyDescent="0.2">
      <c r="A6907"/>
      <c r="B6907"/>
    </row>
    <row r="6908" spans="1:2" ht="16" x14ac:dyDescent="0.2">
      <c r="A6908"/>
      <c r="B6908"/>
    </row>
    <row r="6909" spans="1:2" ht="16" x14ac:dyDescent="0.2">
      <c r="A6909"/>
      <c r="B6909"/>
    </row>
    <row r="6910" spans="1:2" ht="16" x14ac:dyDescent="0.2">
      <c r="A6910"/>
      <c r="B6910"/>
    </row>
    <row r="6911" spans="1:2" ht="16" x14ac:dyDescent="0.2">
      <c r="A6911"/>
      <c r="B6911"/>
    </row>
    <row r="6912" spans="1:2" ht="16" x14ac:dyDescent="0.2">
      <c r="A6912"/>
      <c r="B6912"/>
    </row>
    <row r="6913" spans="1:2" ht="16" x14ac:dyDescent="0.2">
      <c r="A6913"/>
      <c r="B6913"/>
    </row>
    <row r="6914" spans="1:2" ht="16" x14ac:dyDescent="0.2">
      <c r="A6914"/>
      <c r="B6914"/>
    </row>
    <row r="6915" spans="1:2" ht="16" x14ac:dyDescent="0.2">
      <c r="A6915"/>
      <c r="B6915"/>
    </row>
    <row r="6916" spans="1:2" ht="16" x14ac:dyDescent="0.2">
      <c r="A6916"/>
      <c r="B6916"/>
    </row>
    <row r="6917" spans="1:2" ht="16" x14ac:dyDescent="0.2">
      <c r="A6917"/>
      <c r="B6917"/>
    </row>
    <row r="6918" spans="1:2" ht="16" x14ac:dyDescent="0.2">
      <c r="A6918"/>
      <c r="B6918"/>
    </row>
    <row r="6919" spans="1:2" ht="16" x14ac:dyDescent="0.2">
      <c r="A6919"/>
      <c r="B6919"/>
    </row>
    <row r="6920" spans="1:2" ht="16" x14ac:dyDescent="0.2">
      <c r="A6920"/>
      <c r="B6920"/>
    </row>
    <row r="6921" spans="1:2" ht="16" x14ac:dyDescent="0.2">
      <c r="A6921"/>
      <c r="B6921"/>
    </row>
    <row r="6922" spans="1:2" ht="16" x14ac:dyDescent="0.2">
      <c r="A6922"/>
      <c r="B6922"/>
    </row>
    <row r="6923" spans="1:2" ht="16" x14ac:dyDescent="0.2">
      <c r="A6923"/>
      <c r="B6923"/>
    </row>
    <row r="6924" spans="1:2" ht="16" x14ac:dyDescent="0.2">
      <c r="A6924"/>
      <c r="B6924"/>
    </row>
    <row r="6925" spans="1:2" ht="16" x14ac:dyDescent="0.2">
      <c r="A6925"/>
      <c r="B6925"/>
    </row>
    <row r="6926" spans="1:2" ht="16" x14ac:dyDescent="0.2">
      <c r="A6926"/>
      <c r="B6926"/>
    </row>
    <row r="6927" spans="1:2" ht="16" x14ac:dyDescent="0.2">
      <c r="A6927"/>
      <c r="B6927"/>
    </row>
    <row r="6928" spans="1:2" ht="16" x14ac:dyDescent="0.2">
      <c r="A6928"/>
      <c r="B6928"/>
    </row>
    <row r="6929" spans="1:2" ht="16" x14ac:dyDescent="0.2">
      <c r="A6929"/>
      <c r="B6929"/>
    </row>
    <row r="6930" spans="1:2" ht="16" x14ac:dyDescent="0.2">
      <c r="A6930"/>
      <c r="B6930"/>
    </row>
    <row r="6931" spans="1:2" ht="16" x14ac:dyDescent="0.2">
      <c r="A6931"/>
      <c r="B6931"/>
    </row>
    <row r="6932" spans="1:2" ht="16" x14ac:dyDescent="0.2">
      <c r="A6932"/>
      <c r="B6932"/>
    </row>
    <row r="6933" spans="1:2" ht="16" x14ac:dyDescent="0.2">
      <c r="A6933"/>
      <c r="B6933"/>
    </row>
    <row r="6934" spans="1:2" ht="16" x14ac:dyDescent="0.2">
      <c r="A6934"/>
      <c r="B6934"/>
    </row>
    <row r="6935" spans="1:2" ht="16" x14ac:dyDescent="0.2">
      <c r="A6935"/>
      <c r="B6935"/>
    </row>
    <row r="6936" spans="1:2" ht="16" x14ac:dyDescent="0.2">
      <c r="A6936"/>
      <c r="B6936"/>
    </row>
    <row r="6937" spans="1:2" ht="16" x14ac:dyDescent="0.2">
      <c r="A6937"/>
      <c r="B6937"/>
    </row>
    <row r="6938" spans="1:2" ht="16" x14ac:dyDescent="0.2">
      <c r="A6938"/>
      <c r="B6938"/>
    </row>
    <row r="6939" spans="1:2" ht="16" x14ac:dyDescent="0.2">
      <c r="A6939"/>
      <c r="B6939"/>
    </row>
    <row r="6940" spans="1:2" ht="16" x14ac:dyDescent="0.2">
      <c r="A6940"/>
      <c r="B6940"/>
    </row>
    <row r="6941" spans="1:2" ht="16" x14ac:dyDescent="0.2">
      <c r="A6941"/>
      <c r="B6941"/>
    </row>
    <row r="6942" spans="1:2" ht="16" x14ac:dyDescent="0.2">
      <c r="A6942"/>
      <c r="B6942"/>
    </row>
    <row r="6943" spans="1:2" ht="16" x14ac:dyDescent="0.2">
      <c r="A6943"/>
      <c r="B6943"/>
    </row>
    <row r="6944" spans="1:2" ht="16" x14ac:dyDescent="0.2">
      <c r="A6944"/>
      <c r="B6944"/>
    </row>
    <row r="6945" spans="1:2" ht="16" x14ac:dyDescent="0.2">
      <c r="A6945"/>
      <c r="B6945"/>
    </row>
    <row r="6946" spans="1:2" ht="16" x14ac:dyDescent="0.2">
      <c r="A6946"/>
      <c r="B6946"/>
    </row>
    <row r="6947" spans="1:2" ht="16" x14ac:dyDescent="0.2">
      <c r="A6947"/>
      <c r="B6947"/>
    </row>
    <row r="6948" spans="1:2" ht="16" x14ac:dyDescent="0.2">
      <c r="A6948"/>
      <c r="B6948"/>
    </row>
    <row r="6949" spans="1:2" ht="16" x14ac:dyDescent="0.2">
      <c r="A6949"/>
      <c r="B6949"/>
    </row>
    <row r="6950" spans="1:2" ht="16" x14ac:dyDescent="0.2">
      <c r="A6950"/>
      <c r="B6950"/>
    </row>
    <row r="6951" spans="1:2" ht="16" x14ac:dyDescent="0.2">
      <c r="A6951"/>
      <c r="B6951"/>
    </row>
    <row r="6952" spans="1:2" ht="16" x14ac:dyDescent="0.2">
      <c r="A6952"/>
      <c r="B6952"/>
    </row>
    <row r="6953" spans="1:2" ht="16" x14ac:dyDescent="0.2">
      <c r="A6953"/>
      <c r="B6953"/>
    </row>
    <row r="6954" spans="1:2" ht="16" x14ac:dyDescent="0.2">
      <c r="A6954"/>
      <c r="B6954"/>
    </row>
    <row r="6955" spans="1:2" ht="16" x14ac:dyDescent="0.2">
      <c r="A6955"/>
      <c r="B6955"/>
    </row>
    <row r="6956" spans="1:2" ht="16" x14ac:dyDescent="0.2">
      <c r="A6956"/>
      <c r="B6956"/>
    </row>
    <row r="6957" spans="1:2" ht="16" x14ac:dyDescent="0.2">
      <c r="A6957"/>
      <c r="B6957"/>
    </row>
    <row r="6958" spans="1:2" ht="16" x14ac:dyDescent="0.2">
      <c r="A6958"/>
      <c r="B6958"/>
    </row>
    <row r="6959" spans="1:2" ht="16" x14ac:dyDescent="0.2">
      <c r="A6959"/>
      <c r="B6959"/>
    </row>
    <row r="6960" spans="1:2" ht="16" x14ac:dyDescent="0.2">
      <c r="A6960"/>
      <c r="B6960"/>
    </row>
    <row r="6961" spans="1:2" ht="16" x14ac:dyDescent="0.2">
      <c r="A6961"/>
      <c r="B6961"/>
    </row>
    <row r="6962" spans="1:2" ht="16" x14ac:dyDescent="0.2">
      <c r="A6962"/>
      <c r="B6962"/>
    </row>
    <row r="6963" spans="1:2" ht="16" x14ac:dyDescent="0.2">
      <c r="A6963"/>
      <c r="B6963"/>
    </row>
    <row r="6964" spans="1:2" ht="16" x14ac:dyDescent="0.2">
      <c r="A6964"/>
      <c r="B6964"/>
    </row>
    <row r="6965" spans="1:2" ht="16" x14ac:dyDescent="0.2">
      <c r="A6965"/>
      <c r="B6965"/>
    </row>
    <row r="6966" spans="1:2" ht="16" x14ac:dyDescent="0.2">
      <c r="A6966"/>
      <c r="B6966"/>
    </row>
    <row r="6967" spans="1:2" ht="16" x14ac:dyDescent="0.2">
      <c r="A6967"/>
      <c r="B6967"/>
    </row>
    <row r="6968" spans="1:2" ht="16" x14ac:dyDescent="0.2">
      <c r="A6968"/>
      <c r="B6968"/>
    </row>
    <row r="6969" spans="1:2" ht="16" x14ac:dyDescent="0.2">
      <c r="A6969"/>
      <c r="B6969"/>
    </row>
    <row r="6970" spans="1:2" ht="16" x14ac:dyDescent="0.2">
      <c r="A6970"/>
      <c r="B6970"/>
    </row>
    <row r="6971" spans="1:2" ht="16" x14ac:dyDescent="0.2">
      <c r="A6971"/>
      <c r="B6971"/>
    </row>
    <row r="6972" spans="1:2" ht="16" x14ac:dyDescent="0.2">
      <c r="A6972"/>
      <c r="B6972"/>
    </row>
    <row r="6973" spans="1:2" ht="16" x14ac:dyDescent="0.2">
      <c r="A6973"/>
      <c r="B6973"/>
    </row>
    <row r="6974" spans="1:2" ht="16" x14ac:dyDescent="0.2">
      <c r="A6974"/>
      <c r="B6974"/>
    </row>
    <row r="6975" spans="1:2" ht="16" x14ac:dyDescent="0.2">
      <c r="A6975"/>
      <c r="B6975"/>
    </row>
    <row r="6976" spans="1:2" ht="16" x14ac:dyDescent="0.2">
      <c r="A6976"/>
      <c r="B6976"/>
    </row>
    <row r="6977" spans="1:2" ht="16" x14ac:dyDescent="0.2">
      <c r="A6977"/>
      <c r="B6977"/>
    </row>
    <row r="6978" spans="1:2" ht="16" x14ac:dyDescent="0.2">
      <c r="A6978"/>
      <c r="B6978"/>
    </row>
    <row r="6979" spans="1:2" ht="16" x14ac:dyDescent="0.2">
      <c r="A6979"/>
      <c r="B6979"/>
    </row>
    <row r="6980" spans="1:2" ht="16" x14ac:dyDescent="0.2">
      <c r="A6980"/>
      <c r="B6980"/>
    </row>
    <row r="6981" spans="1:2" ht="16" x14ac:dyDescent="0.2">
      <c r="A6981"/>
      <c r="B6981"/>
    </row>
    <row r="6982" spans="1:2" ht="16" x14ac:dyDescent="0.2">
      <c r="A6982"/>
      <c r="B6982"/>
    </row>
    <row r="6983" spans="1:2" ht="16" x14ac:dyDescent="0.2">
      <c r="A6983"/>
      <c r="B6983"/>
    </row>
    <row r="6984" spans="1:2" ht="16" x14ac:dyDescent="0.2">
      <c r="A6984"/>
      <c r="B6984"/>
    </row>
    <row r="6985" spans="1:2" ht="16" x14ac:dyDescent="0.2">
      <c r="A6985"/>
      <c r="B6985"/>
    </row>
    <row r="6986" spans="1:2" ht="16" x14ac:dyDescent="0.2">
      <c r="A6986"/>
      <c r="B6986"/>
    </row>
    <row r="6987" spans="1:2" ht="16" x14ac:dyDescent="0.2">
      <c r="A6987"/>
      <c r="B6987"/>
    </row>
    <row r="6988" spans="1:2" ht="16" x14ac:dyDescent="0.2">
      <c r="A6988"/>
      <c r="B6988"/>
    </row>
    <row r="6989" spans="1:2" ht="16" x14ac:dyDescent="0.2">
      <c r="A6989"/>
      <c r="B6989"/>
    </row>
    <row r="6990" spans="1:2" ht="16" x14ac:dyDescent="0.2">
      <c r="A6990"/>
      <c r="B6990"/>
    </row>
    <row r="6991" spans="1:2" ht="16" x14ac:dyDescent="0.2">
      <c r="A6991"/>
      <c r="B6991"/>
    </row>
    <row r="6992" spans="1:2" ht="16" x14ac:dyDescent="0.2">
      <c r="A6992"/>
      <c r="B6992"/>
    </row>
    <row r="6993" spans="1:2" ht="16" x14ac:dyDescent="0.2">
      <c r="A6993"/>
      <c r="B6993"/>
    </row>
    <row r="6994" spans="1:2" ht="16" x14ac:dyDescent="0.2">
      <c r="A6994"/>
      <c r="B6994"/>
    </row>
    <row r="6995" spans="1:2" ht="16" x14ac:dyDescent="0.2">
      <c r="A6995"/>
      <c r="B6995"/>
    </row>
    <row r="6996" spans="1:2" ht="16" x14ac:dyDescent="0.2">
      <c r="A6996"/>
      <c r="B6996"/>
    </row>
    <row r="6997" spans="1:2" ht="16" x14ac:dyDescent="0.2">
      <c r="A6997"/>
      <c r="B6997"/>
    </row>
    <row r="6998" spans="1:2" ht="16" x14ac:dyDescent="0.2">
      <c r="A6998"/>
      <c r="B6998"/>
    </row>
    <row r="6999" spans="1:2" ht="16" x14ac:dyDescent="0.2">
      <c r="A6999"/>
      <c r="B6999"/>
    </row>
    <row r="7000" spans="1:2" ht="16" x14ac:dyDescent="0.2">
      <c r="A7000"/>
      <c r="B7000"/>
    </row>
    <row r="7001" spans="1:2" ht="16" x14ac:dyDescent="0.2">
      <c r="A7001"/>
      <c r="B7001"/>
    </row>
    <row r="7002" spans="1:2" ht="16" x14ac:dyDescent="0.2">
      <c r="A7002"/>
      <c r="B7002"/>
    </row>
    <row r="7003" spans="1:2" ht="16" x14ac:dyDescent="0.2">
      <c r="A7003"/>
      <c r="B7003"/>
    </row>
    <row r="7004" spans="1:2" ht="16" x14ac:dyDescent="0.2">
      <c r="A7004"/>
      <c r="B7004"/>
    </row>
    <row r="7005" spans="1:2" ht="16" x14ac:dyDescent="0.2">
      <c r="A7005"/>
      <c r="B7005"/>
    </row>
    <row r="7006" spans="1:2" ht="16" x14ac:dyDescent="0.2">
      <c r="A7006"/>
      <c r="B7006"/>
    </row>
    <row r="7007" spans="1:2" ht="16" x14ac:dyDescent="0.2">
      <c r="A7007"/>
      <c r="B7007"/>
    </row>
    <row r="7008" spans="1:2" ht="16" x14ac:dyDescent="0.2">
      <c r="A7008"/>
      <c r="B7008"/>
    </row>
    <row r="7009" spans="1:2" ht="16" x14ac:dyDescent="0.2">
      <c r="A7009"/>
      <c r="B7009"/>
    </row>
    <row r="7010" spans="1:2" ht="16" x14ac:dyDescent="0.2">
      <c r="A7010"/>
      <c r="B7010"/>
    </row>
    <row r="7011" spans="1:2" ht="16" x14ac:dyDescent="0.2">
      <c r="A7011"/>
      <c r="B7011"/>
    </row>
    <row r="7012" spans="1:2" ht="16" x14ac:dyDescent="0.2">
      <c r="A7012"/>
      <c r="B7012"/>
    </row>
    <row r="7013" spans="1:2" ht="16" x14ac:dyDescent="0.2">
      <c r="A7013"/>
      <c r="B7013"/>
    </row>
    <row r="7014" spans="1:2" ht="16" x14ac:dyDescent="0.2">
      <c r="A7014"/>
      <c r="B7014"/>
    </row>
    <row r="7015" spans="1:2" ht="16" x14ac:dyDescent="0.2">
      <c r="A7015"/>
      <c r="B7015"/>
    </row>
    <row r="7016" spans="1:2" ht="16" x14ac:dyDescent="0.2">
      <c r="A7016"/>
      <c r="B7016"/>
    </row>
    <row r="7017" spans="1:2" ht="16" x14ac:dyDescent="0.2">
      <c r="A7017"/>
      <c r="B7017"/>
    </row>
    <row r="7018" spans="1:2" ht="16" x14ac:dyDescent="0.2">
      <c r="A7018"/>
      <c r="B7018"/>
    </row>
    <row r="7019" spans="1:2" ht="16" x14ac:dyDescent="0.2">
      <c r="A7019"/>
      <c r="B7019"/>
    </row>
    <row r="7020" spans="1:2" ht="16" x14ac:dyDescent="0.2">
      <c r="A7020"/>
      <c r="B7020"/>
    </row>
    <row r="7021" spans="1:2" ht="16" x14ac:dyDescent="0.2">
      <c r="A7021"/>
      <c r="B7021"/>
    </row>
    <row r="7022" spans="1:2" ht="16" x14ac:dyDescent="0.2">
      <c r="A7022"/>
      <c r="B7022"/>
    </row>
    <row r="7023" spans="1:2" ht="16" x14ac:dyDescent="0.2">
      <c r="A7023"/>
      <c r="B7023"/>
    </row>
    <row r="7024" spans="1:2" ht="16" x14ac:dyDescent="0.2">
      <c r="A7024"/>
      <c r="B7024"/>
    </row>
    <row r="7025" spans="1:2" ht="16" x14ac:dyDescent="0.2">
      <c r="A7025"/>
      <c r="B7025"/>
    </row>
    <row r="7026" spans="1:2" ht="16" x14ac:dyDescent="0.2">
      <c r="A7026"/>
      <c r="B7026"/>
    </row>
    <row r="7027" spans="1:2" ht="16" x14ac:dyDescent="0.2">
      <c r="A7027"/>
      <c r="B7027"/>
    </row>
    <row r="7028" spans="1:2" ht="16" x14ac:dyDescent="0.2">
      <c r="A7028"/>
      <c r="B7028"/>
    </row>
    <row r="7029" spans="1:2" ht="16" x14ac:dyDescent="0.2">
      <c r="A7029"/>
      <c r="B7029"/>
    </row>
    <row r="7030" spans="1:2" ht="16" x14ac:dyDescent="0.2">
      <c r="A7030"/>
      <c r="B7030"/>
    </row>
    <row r="7031" spans="1:2" ht="16" x14ac:dyDescent="0.2">
      <c r="A7031"/>
      <c r="B7031"/>
    </row>
    <row r="7032" spans="1:2" ht="16" x14ac:dyDescent="0.2">
      <c r="A7032"/>
      <c r="B7032"/>
    </row>
    <row r="7033" spans="1:2" ht="16" x14ac:dyDescent="0.2">
      <c r="A7033"/>
      <c r="B7033"/>
    </row>
    <row r="7034" spans="1:2" ht="16" x14ac:dyDescent="0.2">
      <c r="A7034"/>
      <c r="B7034"/>
    </row>
    <row r="7035" spans="1:2" ht="16" x14ac:dyDescent="0.2">
      <c r="A7035"/>
      <c r="B7035"/>
    </row>
    <row r="7036" spans="1:2" ht="16" x14ac:dyDescent="0.2">
      <c r="A7036"/>
      <c r="B7036"/>
    </row>
    <row r="7037" spans="1:2" ht="16" x14ac:dyDescent="0.2">
      <c r="A7037"/>
      <c r="B7037"/>
    </row>
    <row r="7038" spans="1:2" ht="16" x14ac:dyDescent="0.2">
      <c r="A7038"/>
      <c r="B7038"/>
    </row>
    <row r="7039" spans="1:2" ht="16" x14ac:dyDescent="0.2">
      <c r="A7039"/>
      <c r="B7039"/>
    </row>
    <row r="7040" spans="1:2" ht="16" x14ac:dyDescent="0.2">
      <c r="A7040"/>
      <c r="B7040"/>
    </row>
    <row r="7041" spans="1:2" ht="16" x14ac:dyDescent="0.2">
      <c r="A7041"/>
      <c r="B7041"/>
    </row>
    <row r="7042" spans="1:2" ht="16" x14ac:dyDescent="0.2">
      <c r="A7042"/>
      <c r="B7042"/>
    </row>
    <row r="7043" spans="1:2" ht="16" x14ac:dyDescent="0.2">
      <c r="A7043"/>
      <c r="B7043"/>
    </row>
    <row r="7044" spans="1:2" ht="16" x14ac:dyDescent="0.2">
      <c r="A7044"/>
      <c r="B7044"/>
    </row>
    <row r="7045" spans="1:2" ht="16" x14ac:dyDescent="0.2">
      <c r="A7045"/>
      <c r="B7045"/>
    </row>
    <row r="7046" spans="1:2" ht="16" x14ac:dyDescent="0.2">
      <c r="A7046"/>
      <c r="B7046"/>
    </row>
    <row r="7047" spans="1:2" ht="16" x14ac:dyDescent="0.2">
      <c r="A7047"/>
      <c r="B7047"/>
    </row>
    <row r="7048" spans="1:2" ht="16" x14ac:dyDescent="0.2">
      <c r="A7048"/>
      <c r="B7048"/>
    </row>
    <row r="7049" spans="1:2" ht="16" x14ac:dyDescent="0.2">
      <c r="A7049"/>
      <c r="B7049"/>
    </row>
    <row r="7050" spans="1:2" ht="16" x14ac:dyDescent="0.2">
      <c r="A7050"/>
      <c r="B7050"/>
    </row>
    <row r="7051" spans="1:2" ht="16" x14ac:dyDescent="0.2">
      <c r="A7051"/>
      <c r="B7051"/>
    </row>
    <row r="7052" spans="1:2" ht="16" x14ac:dyDescent="0.2">
      <c r="A7052"/>
      <c r="B7052"/>
    </row>
    <row r="7053" spans="1:2" ht="16" x14ac:dyDescent="0.2">
      <c r="A7053"/>
      <c r="B7053"/>
    </row>
    <row r="7054" spans="1:2" ht="16" x14ac:dyDescent="0.2">
      <c r="A7054"/>
      <c r="B7054"/>
    </row>
    <row r="7055" spans="1:2" ht="16" x14ac:dyDescent="0.2">
      <c r="A7055"/>
      <c r="B7055"/>
    </row>
    <row r="7056" spans="1:2" ht="16" x14ac:dyDescent="0.2">
      <c r="A7056"/>
      <c r="B7056"/>
    </row>
    <row r="7057" spans="1:2" ht="16" x14ac:dyDescent="0.2">
      <c r="A7057"/>
      <c r="B7057"/>
    </row>
    <row r="7058" spans="1:2" ht="16" x14ac:dyDescent="0.2">
      <c r="A7058"/>
      <c r="B7058"/>
    </row>
    <row r="7059" spans="1:2" ht="16" x14ac:dyDescent="0.2">
      <c r="A7059"/>
      <c r="B7059"/>
    </row>
    <row r="7060" spans="1:2" ht="16" x14ac:dyDescent="0.2">
      <c r="A7060"/>
      <c r="B7060"/>
    </row>
    <row r="7061" spans="1:2" ht="16" x14ac:dyDescent="0.2">
      <c r="A7061"/>
      <c r="B7061"/>
    </row>
    <row r="7062" spans="1:2" ht="16" x14ac:dyDescent="0.2">
      <c r="A7062"/>
      <c r="B7062"/>
    </row>
    <row r="7063" spans="1:2" ht="16" x14ac:dyDescent="0.2">
      <c r="A7063"/>
      <c r="B7063"/>
    </row>
    <row r="7064" spans="1:2" ht="16" x14ac:dyDescent="0.2">
      <c r="A7064"/>
      <c r="B7064"/>
    </row>
    <row r="7065" spans="1:2" ht="16" x14ac:dyDescent="0.2">
      <c r="A7065"/>
      <c r="B7065"/>
    </row>
    <row r="7066" spans="1:2" ht="16" x14ac:dyDescent="0.2">
      <c r="A7066"/>
      <c r="B7066"/>
    </row>
    <row r="7067" spans="1:2" ht="16" x14ac:dyDescent="0.2">
      <c r="A7067"/>
      <c r="B7067"/>
    </row>
    <row r="7068" spans="1:2" ht="16" x14ac:dyDescent="0.2">
      <c r="A7068"/>
      <c r="B7068"/>
    </row>
    <row r="7069" spans="1:2" ht="16" x14ac:dyDescent="0.2">
      <c r="A7069"/>
      <c r="B7069"/>
    </row>
    <row r="7070" spans="1:2" ht="16" x14ac:dyDescent="0.2">
      <c r="A7070"/>
      <c r="B7070"/>
    </row>
    <row r="7071" spans="1:2" ht="16" x14ac:dyDescent="0.2">
      <c r="A7071"/>
      <c r="B7071"/>
    </row>
    <row r="7072" spans="1:2" ht="16" x14ac:dyDescent="0.2">
      <c r="A7072"/>
      <c r="B7072"/>
    </row>
    <row r="7073" spans="1:2" ht="16" x14ac:dyDescent="0.2">
      <c r="A7073"/>
      <c r="B7073"/>
    </row>
    <row r="7074" spans="1:2" ht="16" x14ac:dyDescent="0.2">
      <c r="A7074"/>
      <c r="B7074"/>
    </row>
    <row r="7075" spans="1:2" ht="16" x14ac:dyDescent="0.2">
      <c r="A7075"/>
      <c r="B7075"/>
    </row>
    <row r="7076" spans="1:2" ht="16" x14ac:dyDescent="0.2">
      <c r="A7076"/>
      <c r="B7076"/>
    </row>
    <row r="7077" spans="1:2" ht="16" x14ac:dyDescent="0.2">
      <c r="A7077"/>
      <c r="B7077"/>
    </row>
    <row r="7078" spans="1:2" ht="16" x14ac:dyDescent="0.2">
      <c r="A7078"/>
      <c r="B7078"/>
    </row>
    <row r="7079" spans="1:2" ht="16" x14ac:dyDescent="0.2">
      <c r="A7079"/>
      <c r="B7079"/>
    </row>
    <row r="7080" spans="1:2" ht="16" x14ac:dyDescent="0.2">
      <c r="A7080"/>
      <c r="B7080"/>
    </row>
    <row r="7081" spans="1:2" ht="16" x14ac:dyDescent="0.2">
      <c r="A7081"/>
      <c r="B7081"/>
    </row>
    <row r="7082" spans="1:2" ht="16" x14ac:dyDescent="0.2">
      <c r="A7082"/>
      <c r="B7082"/>
    </row>
    <row r="7083" spans="1:2" ht="16" x14ac:dyDescent="0.2">
      <c r="A7083"/>
      <c r="B7083"/>
    </row>
    <row r="7084" spans="1:2" ht="16" x14ac:dyDescent="0.2">
      <c r="A7084"/>
      <c r="B7084"/>
    </row>
    <row r="7085" spans="1:2" ht="16" x14ac:dyDescent="0.2">
      <c r="A7085"/>
      <c r="B7085"/>
    </row>
    <row r="7086" spans="1:2" ht="16" x14ac:dyDescent="0.2">
      <c r="A7086"/>
      <c r="B7086"/>
    </row>
    <row r="7087" spans="1:2" ht="16" x14ac:dyDescent="0.2">
      <c r="A7087"/>
      <c r="B7087"/>
    </row>
    <row r="7088" spans="1:2" ht="16" x14ac:dyDescent="0.2">
      <c r="A7088"/>
      <c r="B7088"/>
    </row>
    <row r="7089" spans="1:2" ht="16" x14ac:dyDescent="0.2">
      <c r="A7089"/>
      <c r="B7089"/>
    </row>
    <row r="7090" spans="1:2" ht="16" x14ac:dyDescent="0.2">
      <c r="A7090"/>
      <c r="B7090"/>
    </row>
    <row r="7091" spans="1:2" ht="16" x14ac:dyDescent="0.2">
      <c r="A7091"/>
      <c r="B7091"/>
    </row>
    <row r="7092" spans="1:2" ht="16" x14ac:dyDescent="0.2">
      <c r="A7092"/>
      <c r="B7092"/>
    </row>
    <row r="7093" spans="1:2" ht="16" x14ac:dyDescent="0.2">
      <c r="A7093"/>
      <c r="B7093"/>
    </row>
    <row r="7094" spans="1:2" ht="16" x14ac:dyDescent="0.2">
      <c r="A7094"/>
      <c r="B7094"/>
    </row>
    <row r="7095" spans="1:2" ht="16" x14ac:dyDescent="0.2">
      <c r="A7095"/>
      <c r="B7095"/>
    </row>
    <row r="7096" spans="1:2" ht="16" x14ac:dyDescent="0.2">
      <c r="A7096"/>
      <c r="B7096"/>
    </row>
    <row r="7097" spans="1:2" ht="16" x14ac:dyDescent="0.2">
      <c r="A7097"/>
      <c r="B7097"/>
    </row>
    <row r="7098" spans="1:2" ht="16" x14ac:dyDescent="0.2">
      <c r="A7098"/>
      <c r="B7098"/>
    </row>
    <row r="7099" spans="1:2" ht="16" x14ac:dyDescent="0.2">
      <c r="A7099"/>
      <c r="B7099"/>
    </row>
    <row r="7100" spans="1:2" ht="16" x14ac:dyDescent="0.2">
      <c r="A7100"/>
      <c r="B7100"/>
    </row>
    <row r="7101" spans="1:2" ht="16" x14ac:dyDescent="0.2">
      <c r="A7101"/>
      <c r="B7101"/>
    </row>
    <row r="7102" spans="1:2" ht="16" x14ac:dyDescent="0.2">
      <c r="A7102"/>
      <c r="B7102"/>
    </row>
    <row r="7103" spans="1:2" ht="16" x14ac:dyDescent="0.2">
      <c r="A7103"/>
      <c r="B7103"/>
    </row>
    <row r="7104" spans="1:2" ht="16" x14ac:dyDescent="0.2">
      <c r="A7104"/>
      <c r="B7104"/>
    </row>
    <row r="7105" spans="1:2" ht="16" x14ac:dyDescent="0.2">
      <c r="A7105"/>
      <c r="B7105"/>
    </row>
    <row r="7106" spans="1:2" ht="16" x14ac:dyDescent="0.2">
      <c r="A7106"/>
      <c r="B7106"/>
    </row>
    <row r="7107" spans="1:2" ht="16" x14ac:dyDescent="0.2">
      <c r="A7107"/>
      <c r="B7107"/>
    </row>
    <row r="7108" spans="1:2" ht="16" x14ac:dyDescent="0.2">
      <c r="A7108"/>
      <c r="B7108"/>
    </row>
    <row r="7109" spans="1:2" ht="16" x14ac:dyDescent="0.2">
      <c r="A7109"/>
      <c r="B7109"/>
    </row>
    <row r="7110" spans="1:2" ht="16" x14ac:dyDescent="0.2">
      <c r="A7110"/>
      <c r="B7110"/>
    </row>
    <row r="7111" spans="1:2" ht="16" x14ac:dyDescent="0.2">
      <c r="A7111"/>
      <c r="B7111"/>
    </row>
    <row r="7112" spans="1:2" ht="16" x14ac:dyDescent="0.2">
      <c r="A7112"/>
      <c r="B7112"/>
    </row>
    <row r="7113" spans="1:2" ht="16" x14ac:dyDescent="0.2">
      <c r="A7113"/>
      <c r="B7113"/>
    </row>
    <row r="7114" spans="1:2" ht="16" x14ac:dyDescent="0.2">
      <c r="A7114"/>
      <c r="B7114"/>
    </row>
    <row r="7115" spans="1:2" ht="16" x14ac:dyDescent="0.2">
      <c r="A7115"/>
      <c r="B7115"/>
    </row>
    <row r="7116" spans="1:2" ht="16" x14ac:dyDescent="0.2">
      <c r="A7116"/>
      <c r="B7116"/>
    </row>
    <row r="7117" spans="1:2" ht="16" x14ac:dyDescent="0.2">
      <c r="A7117"/>
      <c r="B7117"/>
    </row>
    <row r="7118" spans="1:2" ht="16" x14ac:dyDescent="0.2">
      <c r="A7118"/>
      <c r="B7118"/>
    </row>
    <row r="7119" spans="1:2" ht="16" x14ac:dyDescent="0.2">
      <c r="A7119"/>
      <c r="B7119"/>
    </row>
    <row r="7120" spans="1:2" ht="16" x14ac:dyDescent="0.2">
      <c r="A7120"/>
      <c r="B7120"/>
    </row>
    <row r="7121" spans="1:2" ht="16" x14ac:dyDescent="0.2">
      <c r="A7121"/>
      <c r="B7121"/>
    </row>
    <row r="7122" spans="1:2" ht="16" x14ac:dyDescent="0.2">
      <c r="A7122"/>
      <c r="B7122"/>
    </row>
    <row r="7123" spans="1:2" ht="16" x14ac:dyDescent="0.2">
      <c r="A7123"/>
      <c r="B7123"/>
    </row>
    <row r="7124" spans="1:2" ht="16" x14ac:dyDescent="0.2">
      <c r="A7124"/>
      <c r="B7124"/>
    </row>
    <row r="7125" spans="1:2" ht="16" x14ac:dyDescent="0.2">
      <c r="A7125"/>
      <c r="B7125"/>
    </row>
    <row r="7126" spans="1:2" ht="16" x14ac:dyDescent="0.2">
      <c r="A7126"/>
      <c r="B7126"/>
    </row>
    <row r="7127" spans="1:2" ht="16" x14ac:dyDescent="0.2">
      <c r="A7127"/>
      <c r="B7127"/>
    </row>
    <row r="7128" spans="1:2" ht="16" x14ac:dyDescent="0.2">
      <c r="A7128"/>
      <c r="B7128"/>
    </row>
    <row r="7129" spans="1:2" ht="16" x14ac:dyDescent="0.2">
      <c r="A7129"/>
      <c r="B7129"/>
    </row>
    <row r="7130" spans="1:2" ht="16" x14ac:dyDescent="0.2">
      <c r="A7130"/>
      <c r="B7130"/>
    </row>
    <row r="7131" spans="1:2" ht="16" x14ac:dyDescent="0.2">
      <c r="A7131"/>
      <c r="B7131"/>
    </row>
    <row r="7132" spans="1:2" ht="16" x14ac:dyDescent="0.2">
      <c r="A7132"/>
      <c r="B7132"/>
    </row>
    <row r="7133" spans="1:2" ht="16" x14ac:dyDescent="0.2">
      <c r="A7133"/>
      <c r="B7133"/>
    </row>
    <row r="7134" spans="1:2" ht="16" x14ac:dyDescent="0.2">
      <c r="A7134"/>
      <c r="B7134"/>
    </row>
    <row r="7135" spans="1:2" ht="16" x14ac:dyDescent="0.2">
      <c r="A7135"/>
      <c r="B7135"/>
    </row>
    <row r="7136" spans="1:2" ht="16" x14ac:dyDescent="0.2">
      <c r="A7136"/>
      <c r="B7136"/>
    </row>
    <row r="7137" spans="1:2" ht="16" x14ac:dyDescent="0.2">
      <c r="A7137"/>
      <c r="B7137"/>
    </row>
    <row r="7138" spans="1:2" ht="16" x14ac:dyDescent="0.2">
      <c r="A7138"/>
      <c r="B7138"/>
    </row>
    <row r="7139" spans="1:2" ht="16" x14ac:dyDescent="0.2">
      <c r="A7139"/>
      <c r="B7139"/>
    </row>
    <row r="7140" spans="1:2" ht="16" x14ac:dyDescent="0.2">
      <c r="A7140"/>
      <c r="B7140"/>
    </row>
    <row r="7141" spans="1:2" ht="16" x14ac:dyDescent="0.2">
      <c r="A7141"/>
      <c r="B7141"/>
    </row>
    <row r="7142" spans="1:2" ht="16" x14ac:dyDescent="0.2">
      <c r="A7142"/>
      <c r="B7142"/>
    </row>
    <row r="7143" spans="1:2" ht="16" x14ac:dyDescent="0.2">
      <c r="A7143"/>
      <c r="B7143"/>
    </row>
    <row r="7144" spans="1:2" ht="16" x14ac:dyDescent="0.2">
      <c r="A7144"/>
      <c r="B7144"/>
    </row>
    <row r="7145" spans="1:2" ht="16" x14ac:dyDescent="0.2">
      <c r="A7145"/>
      <c r="B7145"/>
    </row>
    <row r="7146" spans="1:2" ht="16" x14ac:dyDescent="0.2">
      <c r="A7146"/>
      <c r="B7146"/>
    </row>
    <row r="7147" spans="1:2" ht="16" x14ac:dyDescent="0.2">
      <c r="A7147"/>
      <c r="B7147"/>
    </row>
    <row r="7148" spans="1:2" ht="16" x14ac:dyDescent="0.2">
      <c r="A7148"/>
      <c r="B7148"/>
    </row>
    <row r="7149" spans="1:2" ht="16" x14ac:dyDescent="0.2">
      <c r="A7149"/>
      <c r="B7149"/>
    </row>
    <row r="7150" spans="1:2" ht="16" x14ac:dyDescent="0.2">
      <c r="A7150"/>
      <c r="B7150"/>
    </row>
    <row r="7151" spans="1:2" ht="16" x14ac:dyDescent="0.2">
      <c r="A7151"/>
      <c r="B7151"/>
    </row>
    <row r="7152" spans="1:2" ht="16" x14ac:dyDescent="0.2">
      <c r="A7152"/>
      <c r="B7152"/>
    </row>
    <row r="7153" spans="1:2" ht="16" x14ac:dyDescent="0.2">
      <c r="A7153"/>
      <c r="B7153"/>
    </row>
    <row r="7154" spans="1:2" ht="16" x14ac:dyDescent="0.2">
      <c r="A7154"/>
      <c r="B7154"/>
    </row>
    <row r="7155" spans="1:2" ht="16" x14ac:dyDescent="0.2">
      <c r="A7155"/>
      <c r="B7155"/>
    </row>
    <row r="7156" spans="1:2" ht="16" x14ac:dyDescent="0.2">
      <c r="A7156"/>
      <c r="B7156"/>
    </row>
    <row r="7157" spans="1:2" ht="16" x14ac:dyDescent="0.2">
      <c r="A7157"/>
      <c r="B7157"/>
    </row>
    <row r="7158" spans="1:2" ht="16" x14ac:dyDescent="0.2">
      <c r="A7158"/>
      <c r="B7158"/>
    </row>
    <row r="7159" spans="1:2" ht="16" x14ac:dyDescent="0.2">
      <c r="A7159"/>
      <c r="B7159"/>
    </row>
    <row r="7160" spans="1:2" ht="16" x14ac:dyDescent="0.2">
      <c r="A7160"/>
      <c r="B7160"/>
    </row>
    <row r="7161" spans="1:2" ht="16" x14ac:dyDescent="0.2">
      <c r="A7161"/>
      <c r="B7161"/>
    </row>
    <row r="7162" spans="1:2" ht="16" x14ac:dyDescent="0.2">
      <c r="A7162"/>
      <c r="B7162"/>
    </row>
    <row r="7163" spans="1:2" ht="16" x14ac:dyDescent="0.2">
      <c r="A7163"/>
      <c r="B7163"/>
    </row>
    <row r="7164" spans="1:2" ht="16" x14ac:dyDescent="0.2">
      <c r="A7164"/>
      <c r="B7164"/>
    </row>
    <row r="7165" spans="1:2" ht="16" x14ac:dyDescent="0.2">
      <c r="A7165"/>
      <c r="B7165"/>
    </row>
    <row r="7166" spans="1:2" ht="16" x14ac:dyDescent="0.2">
      <c r="A7166"/>
      <c r="B7166"/>
    </row>
    <row r="7167" spans="1:2" ht="16" x14ac:dyDescent="0.2">
      <c r="A7167"/>
      <c r="B7167"/>
    </row>
    <row r="7168" spans="1:2" ht="16" x14ac:dyDescent="0.2">
      <c r="A7168"/>
      <c r="B7168"/>
    </row>
    <row r="7169" spans="1:2" ht="16" x14ac:dyDescent="0.2">
      <c r="A7169"/>
      <c r="B7169"/>
    </row>
    <row r="7170" spans="1:2" ht="16" x14ac:dyDescent="0.2">
      <c r="A7170"/>
      <c r="B7170"/>
    </row>
    <row r="7171" spans="1:2" ht="16" x14ac:dyDescent="0.2">
      <c r="A7171"/>
      <c r="B7171"/>
    </row>
    <row r="7172" spans="1:2" ht="16" x14ac:dyDescent="0.2">
      <c r="A7172"/>
      <c r="B7172"/>
    </row>
    <row r="7173" spans="1:2" ht="16" x14ac:dyDescent="0.2">
      <c r="A7173"/>
      <c r="B7173"/>
    </row>
    <row r="7174" spans="1:2" ht="16" x14ac:dyDescent="0.2">
      <c r="A7174"/>
      <c r="B7174"/>
    </row>
    <row r="7175" spans="1:2" ht="16" x14ac:dyDescent="0.2">
      <c r="A7175"/>
      <c r="B7175"/>
    </row>
    <row r="7176" spans="1:2" ht="16" x14ac:dyDescent="0.2">
      <c r="A7176"/>
      <c r="B7176"/>
    </row>
    <row r="7177" spans="1:2" ht="16" x14ac:dyDescent="0.2">
      <c r="A7177"/>
      <c r="B7177"/>
    </row>
    <row r="7178" spans="1:2" ht="16" x14ac:dyDescent="0.2">
      <c r="A7178"/>
      <c r="B7178"/>
    </row>
    <row r="7179" spans="1:2" ht="16" x14ac:dyDescent="0.2">
      <c r="A7179"/>
      <c r="B7179"/>
    </row>
    <row r="7180" spans="1:2" ht="16" x14ac:dyDescent="0.2">
      <c r="A7180"/>
      <c r="B7180"/>
    </row>
    <row r="7181" spans="1:2" ht="16" x14ac:dyDescent="0.2">
      <c r="A7181"/>
      <c r="B7181"/>
    </row>
    <row r="7182" spans="1:2" ht="16" x14ac:dyDescent="0.2">
      <c r="A7182"/>
      <c r="B7182"/>
    </row>
    <row r="7183" spans="1:2" ht="16" x14ac:dyDescent="0.2">
      <c r="A7183"/>
      <c r="B7183"/>
    </row>
    <row r="7184" spans="1:2" ht="16" x14ac:dyDescent="0.2">
      <c r="A7184"/>
      <c r="B7184"/>
    </row>
    <row r="7185" spans="1:2" ht="16" x14ac:dyDescent="0.2">
      <c r="A7185"/>
      <c r="B7185"/>
    </row>
    <row r="7186" spans="1:2" ht="16" x14ac:dyDescent="0.2">
      <c r="A7186"/>
      <c r="B7186"/>
    </row>
    <row r="7187" spans="1:2" ht="16" x14ac:dyDescent="0.2">
      <c r="A7187"/>
      <c r="B7187"/>
    </row>
    <row r="7188" spans="1:2" ht="16" x14ac:dyDescent="0.2">
      <c r="A7188"/>
      <c r="B7188"/>
    </row>
    <row r="7189" spans="1:2" ht="16" x14ac:dyDescent="0.2">
      <c r="A7189"/>
      <c r="B7189"/>
    </row>
    <row r="7190" spans="1:2" ht="16" x14ac:dyDescent="0.2">
      <c r="A7190"/>
      <c r="B7190"/>
    </row>
    <row r="7191" spans="1:2" ht="16" x14ac:dyDescent="0.2">
      <c r="A7191"/>
      <c r="B7191"/>
    </row>
    <row r="7192" spans="1:2" ht="16" x14ac:dyDescent="0.2">
      <c r="A7192"/>
      <c r="B7192"/>
    </row>
    <row r="7193" spans="1:2" ht="16" x14ac:dyDescent="0.2">
      <c r="A7193"/>
      <c r="B7193"/>
    </row>
    <row r="7194" spans="1:2" ht="16" x14ac:dyDescent="0.2">
      <c r="A7194"/>
      <c r="B7194"/>
    </row>
    <row r="7195" spans="1:2" ht="16" x14ac:dyDescent="0.2">
      <c r="A7195"/>
      <c r="B7195"/>
    </row>
    <row r="7196" spans="1:2" ht="16" x14ac:dyDescent="0.2">
      <c r="A7196"/>
      <c r="B7196"/>
    </row>
    <row r="7197" spans="1:2" ht="16" x14ac:dyDescent="0.2">
      <c r="A7197"/>
      <c r="B7197"/>
    </row>
    <row r="7198" spans="1:2" ht="16" x14ac:dyDescent="0.2">
      <c r="A7198"/>
      <c r="B7198"/>
    </row>
    <row r="7199" spans="1:2" ht="16" x14ac:dyDescent="0.2">
      <c r="A7199"/>
      <c r="B7199"/>
    </row>
    <row r="7200" spans="1:2" ht="16" x14ac:dyDescent="0.2">
      <c r="A7200"/>
      <c r="B7200"/>
    </row>
    <row r="7201" spans="1:2" ht="16" x14ac:dyDescent="0.2">
      <c r="A7201"/>
      <c r="B7201"/>
    </row>
    <row r="7202" spans="1:2" ht="16" x14ac:dyDescent="0.2">
      <c r="A7202"/>
      <c r="B7202"/>
    </row>
    <row r="7203" spans="1:2" ht="16" x14ac:dyDescent="0.2">
      <c r="A7203"/>
      <c r="B7203"/>
    </row>
    <row r="7204" spans="1:2" ht="16" x14ac:dyDescent="0.2">
      <c r="A7204"/>
      <c r="B7204"/>
    </row>
    <row r="7205" spans="1:2" ht="16" x14ac:dyDescent="0.2">
      <c r="A7205"/>
      <c r="B7205"/>
    </row>
    <row r="7206" spans="1:2" ht="16" x14ac:dyDescent="0.2">
      <c r="A7206"/>
      <c r="B7206"/>
    </row>
    <row r="7207" spans="1:2" ht="16" x14ac:dyDescent="0.2">
      <c r="A7207"/>
      <c r="B7207"/>
    </row>
    <row r="7208" spans="1:2" ht="16" x14ac:dyDescent="0.2">
      <c r="A7208"/>
      <c r="B7208"/>
    </row>
    <row r="7209" spans="1:2" ht="16" x14ac:dyDescent="0.2">
      <c r="A7209"/>
      <c r="B7209"/>
    </row>
    <row r="7210" spans="1:2" ht="16" x14ac:dyDescent="0.2">
      <c r="A7210"/>
      <c r="B7210"/>
    </row>
    <row r="7211" spans="1:2" ht="16" x14ac:dyDescent="0.2">
      <c r="A7211"/>
      <c r="B7211"/>
    </row>
    <row r="7212" spans="1:2" ht="16" x14ac:dyDescent="0.2">
      <c r="A7212"/>
      <c r="B7212"/>
    </row>
    <row r="7213" spans="1:2" ht="16" x14ac:dyDescent="0.2">
      <c r="A7213"/>
      <c r="B7213"/>
    </row>
    <row r="7214" spans="1:2" ht="16" x14ac:dyDescent="0.2">
      <c r="A7214"/>
      <c r="B7214"/>
    </row>
    <row r="7215" spans="1:2" ht="16" x14ac:dyDescent="0.2">
      <c r="A7215"/>
      <c r="B7215"/>
    </row>
    <row r="7216" spans="1:2" ht="16" x14ac:dyDescent="0.2">
      <c r="A7216"/>
      <c r="B7216"/>
    </row>
    <row r="7217" spans="1:2" ht="16" x14ac:dyDescent="0.2">
      <c r="A7217"/>
      <c r="B7217"/>
    </row>
    <row r="7218" spans="1:2" ht="16" x14ac:dyDescent="0.2">
      <c r="A7218"/>
      <c r="B7218"/>
    </row>
    <row r="7219" spans="1:2" ht="16" x14ac:dyDescent="0.2">
      <c r="A7219"/>
      <c r="B7219"/>
    </row>
    <row r="7220" spans="1:2" ht="16" x14ac:dyDescent="0.2">
      <c r="A7220"/>
      <c r="B7220"/>
    </row>
    <row r="7221" spans="1:2" ht="16" x14ac:dyDescent="0.2">
      <c r="A7221"/>
      <c r="B7221"/>
    </row>
    <row r="7222" spans="1:2" ht="16" x14ac:dyDescent="0.2">
      <c r="A7222"/>
      <c r="B7222"/>
    </row>
    <row r="7223" spans="1:2" ht="16" x14ac:dyDescent="0.2">
      <c r="A7223"/>
      <c r="B7223"/>
    </row>
    <row r="7224" spans="1:2" ht="16" x14ac:dyDescent="0.2">
      <c r="A7224"/>
      <c r="B7224"/>
    </row>
    <row r="7225" spans="1:2" ht="16" x14ac:dyDescent="0.2">
      <c r="A7225"/>
      <c r="B7225"/>
    </row>
    <row r="7226" spans="1:2" ht="16" x14ac:dyDescent="0.2">
      <c r="A7226"/>
      <c r="B7226"/>
    </row>
    <row r="7227" spans="1:2" ht="16" x14ac:dyDescent="0.2">
      <c r="A7227"/>
      <c r="B7227"/>
    </row>
    <row r="7228" spans="1:2" ht="16" x14ac:dyDescent="0.2">
      <c r="A7228"/>
      <c r="B7228"/>
    </row>
    <row r="7229" spans="1:2" ht="16" x14ac:dyDescent="0.2">
      <c r="A7229"/>
      <c r="B7229"/>
    </row>
    <row r="7230" spans="1:2" ht="16" x14ac:dyDescent="0.2">
      <c r="A7230"/>
      <c r="B7230"/>
    </row>
    <row r="7231" spans="1:2" ht="16" x14ac:dyDescent="0.2">
      <c r="A7231"/>
      <c r="B7231"/>
    </row>
    <row r="7232" spans="1:2" ht="16" x14ac:dyDescent="0.2">
      <c r="A7232"/>
      <c r="B7232"/>
    </row>
    <row r="7233" spans="1:2" ht="16" x14ac:dyDescent="0.2">
      <c r="A7233"/>
      <c r="B7233"/>
    </row>
    <row r="7234" spans="1:2" ht="16" x14ac:dyDescent="0.2">
      <c r="A7234"/>
      <c r="B7234"/>
    </row>
    <row r="7235" spans="1:2" ht="16" x14ac:dyDescent="0.2">
      <c r="A7235"/>
      <c r="B7235"/>
    </row>
    <row r="7236" spans="1:2" ht="16" x14ac:dyDescent="0.2">
      <c r="A7236"/>
      <c r="B7236"/>
    </row>
    <row r="7237" spans="1:2" ht="16" x14ac:dyDescent="0.2">
      <c r="A7237"/>
      <c r="B7237"/>
    </row>
    <row r="7238" spans="1:2" ht="16" x14ac:dyDescent="0.2">
      <c r="A7238"/>
      <c r="B7238"/>
    </row>
    <row r="7239" spans="1:2" ht="16" x14ac:dyDescent="0.2">
      <c r="A7239"/>
      <c r="B7239"/>
    </row>
    <row r="7240" spans="1:2" ht="16" x14ac:dyDescent="0.2">
      <c r="A7240"/>
      <c r="B7240"/>
    </row>
    <row r="7241" spans="1:2" ht="16" x14ac:dyDescent="0.2">
      <c r="A7241"/>
      <c r="B7241"/>
    </row>
    <row r="7242" spans="1:2" ht="16" x14ac:dyDescent="0.2">
      <c r="A7242"/>
      <c r="B7242"/>
    </row>
    <row r="7243" spans="1:2" ht="16" x14ac:dyDescent="0.2">
      <c r="A7243"/>
      <c r="B7243"/>
    </row>
    <row r="7244" spans="1:2" ht="16" x14ac:dyDescent="0.2">
      <c r="A7244"/>
      <c r="B7244"/>
    </row>
    <row r="7245" spans="1:2" ht="16" x14ac:dyDescent="0.2">
      <c r="A7245"/>
      <c r="B7245"/>
    </row>
    <row r="7246" spans="1:2" ht="16" x14ac:dyDescent="0.2">
      <c r="A7246"/>
      <c r="B7246"/>
    </row>
    <row r="7247" spans="1:2" ht="16" x14ac:dyDescent="0.2">
      <c r="A7247"/>
      <c r="B7247"/>
    </row>
    <row r="7248" spans="1:2" ht="16" x14ac:dyDescent="0.2">
      <c r="A7248"/>
      <c r="B7248"/>
    </row>
    <row r="7249" spans="1:2" ht="16" x14ac:dyDescent="0.2">
      <c r="A7249"/>
      <c r="B7249"/>
    </row>
    <row r="7250" spans="1:2" ht="16" x14ac:dyDescent="0.2">
      <c r="A7250"/>
      <c r="B7250"/>
    </row>
    <row r="7251" spans="1:2" ht="16" x14ac:dyDescent="0.2">
      <c r="A7251"/>
      <c r="B7251"/>
    </row>
    <row r="7252" spans="1:2" ht="16" x14ac:dyDescent="0.2">
      <c r="A7252"/>
      <c r="B7252"/>
    </row>
    <row r="7253" spans="1:2" ht="16" x14ac:dyDescent="0.2">
      <c r="A7253"/>
      <c r="B7253"/>
    </row>
    <row r="7254" spans="1:2" ht="16" x14ac:dyDescent="0.2">
      <c r="A7254"/>
      <c r="B7254"/>
    </row>
    <row r="7255" spans="1:2" ht="16" x14ac:dyDescent="0.2">
      <c r="A7255"/>
      <c r="B7255"/>
    </row>
    <row r="7256" spans="1:2" ht="16" x14ac:dyDescent="0.2">
      <c r="A7256"/>
      <c r="B7256"/>
    </row>
    <row r="7257" spans="1:2" ht="16" x14ac:dyDescent="0.2">
      <c r="A7257"/>
      <c r="B7257"/>
    </row>
    <row r="7258" spans="1:2" ht="16" x14ac:dyDescent="0.2">
      <c r="A7258"/>
      <c r="B7258"/>
    </row>
    <row r="7259" spans="1:2" ht="16" x14ac:dyDescent="0.2">
      <c r="A7259"/>
      <c r="B7259"/>
    </row>
    <row r="7260" spans="1:2" ht="16" x14ac:dyDescent="0.2">
      <c r="A7260"/>
      <c r="B7260"/>
    </row>
    <row r="7261" spans="1:2" ht="16" x14ac:dyDescent="0.2">
      <c r="A7261"/>
      <c r="B7261"/>
    </row>
    <row r="7262" spans="1:2" ht="16" x14ac:dyDescent="0.2">
      <c r="A7262"/>
      <c r="B7262"/>
    </row>
    <row r="7263" spans="1:2" ht="16" x14ac:dyDescent="0.2">
      <c r="A7263"/>
      <c r="B7263"/>
    </row>
    <row r="7264" spans="1:2" ht="16" x14ac:dyDescent="0.2">
      <c r="A7264"/>
      <c r="B7264"/>
    </row>
    <row r="7265" spans="1:2" ht="16" x14ac:dyDescent="0.2">
      <c r="A7265"/>
      <c r="B7265"/>
    </row>
    <row r="7266" spans="1:2" ht="16" x14ac:dyDescent="0.2">
      <c r="A7266"/>
      <c r="B7266"/>
    </row>
    <row r="7267" spans="1:2" ht="16" x14ac:dyDescent="0.2">
      <c r="A7267"/>
      <c r="B7267"/>
    </row>
    <row r="7268" spans="1:2" ht="16" x14ac:dyDescent="0.2">
      <c r="A7268"/>
      <c r="B7268"/>
    </row>
    <row r="7269" spans="1:2" ht="16" x14ac:dyDescent="0.2">
      <c r="A7269"/>
      <c r="B7269"/>
    </row>
    <row r="7270" spans="1:2" ht="16" x14ac:dyDescent="0.2">
      <c r="A7270"/>
      <c r="B7270"/>
    </row>
    <row r="7271" spans="1:2" ht="16" x14ac:dyDescent="0.2">
      <c r="A7271"/>
      <c r="B7271"/>
    </row>
    <row r="7272" spans="1:2" ht="16" x14ac:dyDescent="0.2">
      <c r="A7272"/>
      <c r="B7272"/>
    </row>
    <row r="7273" spans="1:2" ht="16" x14ac:dyDescent="0.2">
      <c r="A7273"/>
      <c r="B7273"/>
    </row>
    <row r="7274" spans="1:2" ht="16" x14ac:dyDescent="0.2">
      <c r="A7274"/>
      <c r="B7274"/>
    </row>
    <row r="7275" spans="1:2" ht="16" x14ac:dyDescent="0.2">
      <c r="A7275"/>
      <c r="B7275"/>
    </row>
    <row r="7276" spans="1:2" ht="16" x14ac:dyDescent="0.2">
      <c r="A7276"/>
      <c r="B7276"/>
    </row>
    <row r="7277" spans="1:2" ht="16" x14ac:dyDescent="0.2">
      <c r="A7277"/>
      <c r="B7277"/>
    </row>
    <row r="7278" spans="1:2" ht="16" x14ac:dyDescent="0.2">
      <c r="A7278"/>
      <c r="B7278"/>
    </row>
    <row r="7279" spans="1:2" ht="16" x14ac:dyDescent="0.2">
      <c r="A7279"/>
      <c r="B7279"/>
    </row>
    <row r="7280" spans="1:2" ht="16" x14ac:dyDescent="0.2">
      <c r="A7280"/>
      <c r="B7280"/>
    </row>
    <row r="7281" spans="1:2" ht="16" x14ac:dyDescent="0.2">
      <c r="A7281"/>
      <c r="B7281"/>
    </row>
    <row r="7282" spans="1:2" ht="16" x14ac:dyDescent="0.2">
      <c r="A7282"/>
      <c r="B7282"/>
    </row>
    <row r="7283" spans="1:2" ht="16" x14ac:dyDescent="0.2">
      <c r="A7283"/>
      <c r="B7283"/>
    </row>
    <row r="7284" spans="1:2" ht="16" x14ac:dyDescent="0.2">
      <c r="A7284"/>
      <c r="B7284"/>
    </row>
    <row r="7285" spans="1:2" ht="16" x14ac:dyDescent="0.2">
      <c r="A7285"/>
      <c r="B7285"/>
    </row>
    <row r="7286" spans="1:2" ht="16" x14ac:dyDescent="0.2">
      <c r="A7286"/>
      <c r="B7286"/>
    </row>
    <row r="7287" spans="1:2" ht="16" x14ac:dyDescent="0.2">
      <c r="A7287"/>
      <c r="B7287"/>
    </row>
    <row r="7288" spans="1:2" ht="16" x14ac:dyDescent="0.2">
      <c r="A7288"/>
      <c r="B7288"/>
    </row>
    <row r="7289" spans="1:2" ht="16" x14ac:dyDescent="0.2">
      <c r="A7289"/>
      <c r="B7289"/>
    </row>
    <row r="7290" spans="1:2" ht="16" x14ac:dyDescent="0.2">
      <c r="A7290"/>
      <c r="B7290"/>
    </row>
    <row r="7291" spans="1:2" ht="16" x14ac:dyDescent="0.2">
      <c r="A7291"/>
      <c r="B7291"/>
    </row>
    <row r="7292" spans="1:2" ht="16" x14ac:dyDescent="0.2">
      <c r="A7292"/>
      <c r="B7292"/>
    </row>
    <row r="7293" spans="1:2" ht="16" x14ac:dyDescent="0.2">
      <c r="A7293"/>
      <c r="B7293"/>
    </row>
    <row r="7294" spans="1:2" ht="16" x14ac:dyDescent="0.2">
      <c r="A7294"/>
      <c r="B7294"/>
    </row>
    <row r="7295" spans="1:2" ht="16" x14ac:dyDescent="0.2">
      <c r="A7295"/>
      <c r="B7295"/>
    </row>
    <row r="7296" spans="1:2" ht="16" x14ac:dyDescent="0.2">
      <c r="A7296"/>
      <c r="B7296"/>
    </row>
    <row r="7297" spans="1:2" ht="16" x14ac:dyDescent="0.2">
      <c r="A7297"/>
      <c r="B7297"/>
    </row>
    <row r="7298" spans="1:2" ht="16" x14ac:dyDescent="0.2">
      <c r="A7298"/>
      <c r="B7298"/>
    </row>
    <row r="7299" spans="1:2" ht="16" x14ac:dyDescent="0.2">
      <c r="A7299"/>
      <c r="B7299"/>
    </row>
    <row r="7300" spans="1:2" ht="16" x14ac:dyDescent="0.2">
      <c r="A7300"/>
      <c r="B7300"/>
    </row>
    <row r="7301" spans="1:2" ht="16" x14ac:dyDescent="0.2">
      <c r="A7301"/>
      <c r="B7301"/>
    </row>
    <row r="7302" spans="1:2" ht="16" x14ac:dyDescent="0.2">
      <c r="A7302"/>
      <c r="B7302"/>
    </row>
    <row r="7303" spans="1:2" ht="16" x14ac:dyDescent="0.2">
      <c r="A7303"/>
      <c r="B7303"/>
    </row>
    <row r="7304" spans="1:2" ht="16" x14ac:dyDescent="0.2">
      <c r="A7304"/>
      <c r="B7304"/>
    </row>
    <row r="7305" spans="1:2" ht="16" x14ac:dyDescent="0.2">
      <c r="A7305"/>
      <c r="B7305"/>
    </row>
    <row r="7306" spans="1:2" ht="16" x14ac:dyDescent="0.2">
      <c r="A7306"/>
      <c r="B7306"/>
    </row>
    <row r="7307" spans="1:2" ht="16" x14ac:dyDescent="0.2">
      <c r="A7307"/>
      <c r="B7307"/>
    </row>
    <row r="7308" spans="1:2" ht="16" x14ac:dyDescent="0.2">
      <c r="A7308"/>
      <c r="B7308"/>
    </row>
    <row r="7309" spans="1:2" ht="16" x14ac:dyDescent="0.2">
      <c r="A7309"/>
      <c r="B7309"/>
    </row>
    <row r="7310" spans="1:2" ht="16" x14ac:dyDescent="0.2">
      <c r="A7310"/>
      <c r="B7310"/>
    </row>
    <row r="7311" spans="1:2" ht="16" x14ac:dyDescent="0.2">
      <c r="A7311"/>
      <c r="B7311"/>
    </row>
    <row r="7312" spans="1:2" ht="16" x14ac:dyDescent="0.2">
      <c r="A7312"/>
      <c r="B7312"/>
    </row>
    <row r="7313" spans="1:2" ht="16" x14ac:dyDescent="0.2">
      <c r="A7313"/>
      <c r="B7313"/>
    </row>
    <row r="7314" spans="1:2" ht="16" x14ac:dyDescent="0.2">
      <c r="A7314"/>
      <c r="B7314"/>
    </row>
    <row r="7315" spans="1:2" ht="16" x14ac:dyDescent="0.2">
      <c r="A7315"/>
      <c r="B7315"/>
    </row>
    <row r="7316" spans="1:2" ht="16" x14ac:dyDescent="0.2">
      <c r="A7316"/>
      <c r="B7316"/>
    </row>
    <row r="7317" spans="1:2" ht="16" x14ac:dyDescent="0.2">
      <c r="A7317"/>
      <c r="B7317"/>
    </row>
    <row r="7318" spans="1:2" ht="16" x14ac:dyDescent="0.2">
      <c r="A7318"/>
      <c r="B7318"/>
    </row>
    <row r="7319" spans="1:2" ht="16" x14ac:dyDescent="0.2">
      <c r="A7319"/>
      <c r="B7319"/>
    </row>
    <row r="7320" spans="1:2" ht="16" x14ac:dyDescent="0.2">
      <c r="A7320"/>
      <c r="B7320"/>
    </row>
    <row r="7321" spans="1:2" ht="16" x14ac:dyDescent="0.2">
      <c r="A7321"/>
      <c r="B7321"/>
    </row>
    <row r="7322" spans="1:2" ht="16" x14ac:dyDescent="0.2">
      <c r="A7322"/>
      <c r="B7322"/>
    </row>
    <row r="7323" spans="1:2" ht="16" x14ac:dyDescent="0.2">
      <c r="A7323"/>
      <c r="B7323"/>
    </row>
    <row r="7324" spans="1:2" ht="16" x14ac:dyDescent="0.2">
      <c r="A7324"/>
      <c r="B7324"/>
    </row>
    <row r="7325" spans="1:2" ht="16" x14ac:dyDescent="0.2">
      <c r="A7325"/>
      <c r="B7325"/>
    </row>
    <row r="7326" spans="1:2" ht="16" x14ac:dyDescent="0.2">
      <c r="A7326"/>
      <c r="B7326"/>
    </row>
    <row r="7327" spans="1:2" ht="16" x14ac:dyDescent="0.2">
      <c r="A7327"/>
      <c r="B7327"/>
    </row>
    <row r="7328" spans="1:2" ht="16" x14ac:dyDescent="0.2">
      <c r="A7328"/>
      <c r="B7328"/>
    </row>
    <row r="7329" spans="1:2" ht="16" x14ac:dyDescent="0.2">
      <c r="A7329"/>
      <c r="B7329"/>
    </row>
    <row r="7330" spans="1:2" ht="16" x14ac:dyDescent="0.2">
      <c r="A7330"/>
      <c r="B7330"/>
    </row>
    <row r="7331" spans="1:2" ht="16" x14ac:dyDescent="0.2">
      <c r="A7331"/>
      <c r="B7331"/>
    </row>
    <row r="7332" spans="1:2" ht="16" x14ac:dyDescent="0.2">
      <c r="A7332"/>
      <c r="B7332"/>
    </row>
    <row r="7333" spans="1:2" ht="16" x14ac:dyDescent="0.2">
      <c r="A7333"/>
      <c r="B7333"/>
    </row>
    <row r="7334" spans="1:2" ht="16" x14ac:dyDescent="0.2">
      <c r="A7334"/>
      <c r="B7334"/>
    </row>
    <row r="7335" spans="1:2" ht="16" x14ac:dyDescent="0.2">
      <c r="A7335"/>
      <c r="B7335"/>
    </row>
    <row r="7336" spans="1:2" ht="16" x14ac:dyDescent="0.2">
      <c r="A7336"/>
      <c r="B7336"/>
    </row>
    <row r="7337" spans="1:2" ht="16" x14ac:dyDescent="0.2">
      <c r="A7337"/>
      <c r="B7337"/>
    </row>
    <row r="7338" spans="1:2" ht="16" x14ac:dyDescent="0.2">
      <c r="A7338"/>
      <c r="B7338"/>
    </row>
    <row r="7339" spans="1:2" ht="16" x14ac:dyDescent="0.2">
      <c r="A7339"/>
      <c r="B7339"/>
    </row>
    <row r="7340" spans="1:2" ht="16" x14ac:dyDescent="0.2">
      <c r="A7340"/>
      <c r="B7340"/>
    </row>
    <row r="7341" spans="1:2" ht="16" x14ac:dyDescent="0.2">
      <c r="A7341"/>
      <c r="B7341"/>
    </row>
    <row r="7342" spans="1:2" ht="16" x14ac:dyDescent="0.2">
      <c r="A7342"/>
      <c r="B7342"/>
    </row>
    <row r="7343" spans="1:2" ht="16" x14ac:dyDescent="0.2">
      <c r="A7343"/>
      <c r="B7343"/>
    </row>
    <row r="7344" spans="1:2" ht="16" x14ac:dyDescent="0.2">
      <c r="A7344"/>
      <c r="B7344"/>
    </row>
    <row r="7345" spans="1:2" ht="16" x14ac:dyDescent="0.2">
      <c r="A7345"/>
      <c r="B7345"/>
    </row>
    <row r="7346" spans="1:2" ht="16" x14ac:dyDescent="0.2">
      <c r="A7346"/>
      <c r="B7346"/>
    </row>
    <row r="7347" spans="1:2" ht="16" x14ac:dyDescent="0.2">
      <c r="A7347"/>
      <c r="B7347"/>
    </row>
    <row r="7348" spans="1:2" ht="16" x14ac:dyDescent="0.2">
      <c r="A7348"/>
      <c r="B7348"/>
    </row>
    <row r="7349" spans="1:2" ht="16" x14ac:dyDescent="0.2">
      <c r="A7349"/>
      <c r="B7349"/>
    </row>
    <row r="7350" spans="1:2" ht="16" x14ac:dyDescent="0.2">
      <c r="A7350"/>
      <c r="B7350"/>
    </row>
    <row r="7351" spans="1:2" ht="16" x14ac:dyDescent="0.2">
      <c r="A7351"/>
      <c r="B7351"/>
    </row>
    <row r="7352" spans="1:2" ht="16" x14ac:dyDescent="0.2">
      <c r="A7352"/>
      <c r="B7352"/>
    </row>
    <row r="7353" spans="1:2" ht="16" x14ac:dyDescent="0.2">
      <c r="A7353"/>
      <c r="B7353"/>
    </row>
    <row r="7354" spans="1:2" ht="16" x14ac:dyDescent="0.2">
      <c r="A7354"/>
      <c r="B7354"/>
    </row>
    <row r="7355" spans="1:2" ht="16" x14ac:dyDescent="0.2">
      <c r="A7355"/>
      <c r="B7355"/>
    </row>
    <row r="7356" spans="1:2" ht="16" x14ac:dyDescent="0.2">
      <c r="A7356"/>
      <c r="B7356"/>
    </row>
    <row r="7357" spans="1:2" ht="16" x14ac:dyDescent="0.2">
      <c r="A7357"/>
      <c r="B7357"/>
    </row>
    <row r="7358" spans="1:2" ht="16" x14ac:dyDescent="0.2">
      <c r="A7358"/>
      <c r="B7358"/>
    </row>
    <row r="7359" spans="1:2" ht="16" x14ac:dyDescent="0.2">
      <c r="A7359"/>
      <c r="B7359"/>
    </row>
    <row r="7360" spans="1:2" ht="16" x14ac:dyDescent="0.2">
      <c r="A7360"/>
      <c r="B7360"/>
    </row>
    <row r="7361" spans="1:2" ht="16" x14ac:dyDescent="0.2">
      <c r="A7361"/>
      <c r="B7361"/>
    </row>
    <row r="7362" spans="1:2" ht="16" x14ac:dyDescent="0.2">
      <c r="A7362"/>
      <c r="B7362"/>
    </row>
    <row r="7363" spans="1:2" ht="16" x14ac:dyDescent="0.2">
      <c r="A7363"/>
      <c r="B7363"/>
    </row>
    <row r="7364" spans="1:2" ht="16" x14ac:dyDescent="0.2">
      <c r="A7364"/>
      <c r="B7364"/>
    </row>
    <row r="7365" spans="1:2" ht="16" x14ac:dyDescent="0.2">
      <c r="A7365"/>
      <c r="B7365"/>
    </row>
    <row r="7366" spans="1:2" ht="16" x14ac:dyDescent="0.2">
      <c r="A7366"/>
      <c r="B7366"/>
    </row>
    <row r="7367" spans="1:2" ht="16" x14ac:dyDescent="0.2">
      <c r="A7367"/>
      <c r="B7367"/>
    </row>
    <row r="7368" spans="1:2" ht="16" x14ac:dyDescent="0.2">
      <c r="A7368"/>
      <c r="B7368"/>
    </row>
    <row r="7369" spans="1:2" ht="16" x14ac:dyDescent="0.2">
      <c r="A7369"/>
      <c r="B7369"/>
    </row>
    <row r="7370" spans="1:2" ht="16" x14ac:dyDescent="0.2">
      <c r="A7370"/>
      <c r="B7370"/>
    </row>
    <row r="7371" spans="1:2" ht="16" x14ac:dyDescent="0.2">
      <c r="A7371"/>
      <c r="B7371"/>
    </row>
    <row r="7372" spans="1:2" ht="16" x14ac:dyDescent="0.2">
      <c r="A7372"/>
      <c r="B7372"/>
    </row>
    <row r="7373" spans="1:2" ht="16" x14ac:dyDescent="0.2">
      <c r="A7373"/>
      <c r="B7373"/>
    </row>
    <row r="7374" spans="1:2" ht="16" x14ac:dyDescent="0.2">
      <c r="A7374"/>
      <c r="B7374"/>
    </row>
    <row r="7375" spans="1:2" ht="16" x14ac:dyDescent="0.2">
      <c r="A7375"/>
      <c r="B7375"/>
    </row>
    <row r="7376" spans="1:2" ht="16" x14ac:dyDescent="0.2">
      <c r="A7376"/>
      <c r="B7376"/>
    </row>
    <row r="7377" spans="1:2" ht="16" x14ac:dyDescent="0.2">
      <c r="A7377"/>
      <c r="B7377"/>
    </row>
    <row r="7378" spans="1:2" ht="16" x14ac:dyDescent="0.2">
      <c r="A7378"/>
      <c r="B7378"/>
    </row>
    <row r="7379" spans="1:2" ht="16" x14ac:dyDescent="0.2">
      <c r="A7379"/>
      <c r="B7379"/>
    </row>
    <row r="7380" spans="1:2" ht="16" x14ac:dyDescent="0.2">
      <c r="A7380"/>
      <c r="B7380"/>
    </row>
    <row r="7381" spans="1:2" ht="16" x14ac:dyDescent="0.2">
      <c r="A7381"/>
      <c r="B7381"/>
    </row>
    <row r="7382" spans="1:2" ht="16" x14ac:dyDescent="0.2">
      <c r="A7382"/>
      <c r="B7382"/>
    </row>
    <row r="7383" spans="1:2" ht="16" x14ac:dyDescent="0.2">
      <c r="A7383"/>
      <c r="B7383"/>
    </row>
    <row r="7384" spans="1:2" ht="16" x14ac:dyDescent="0.2">
      <c r="A7384"/>
      <c r="B7384"/>
    </row>
    <row r="7385" spans="1:2" ht="16" x14ac:dyDescent="0.2">
      <c r="A7385"/>
      <c r="B7385"/>
    </row>
    <row r="7386" spans="1:2" ht="16" x14ac:dyDescent="0.2">
      <c r="A7386"/>
      <c r="B7386"/>
    </row>
    <row r="7387" spans="1:2" ht="16" x14ac:dyDescent="0.2">
      <c r="A7387"/>
      <c r="B7387"/>
    </row>
    <row r="7388" spans="1:2" ht="16" x14ac:dyDescent="0.2">
      <c r="A7388"/>
      <c r="B7388"/>
    </row>
    <row r="7389" spans="1:2" ht="16" x14ac:dyDescent="0.2">
      <c r="A7389"/>
      <c r="B7389"/>
    </row>
    <row r="7390" spans="1:2" ht="16" x14ac:dyDescent="0.2">
      <c r="A7390"/>
      <c r="B7390"/>
    </row>
    <row r="7391" spans="1:2" ht="16" x14ac:dyDescent="0.2">
      <c r="A7391"/>
      <c r="B7391"/>
    </row>
    <row r="7392" spans="1:2" ht="16" x14ac:dyDescent="0.2">
      <c r="A7392"/>
      <c r="B7392"/>
    </row>
    <row r="7393" spans="1:2" ht="16" x14ac:dyDescent="0.2">
      <c r="A7393"/>
      <c r="B7393"/>
    </row>
    <row r="7394" spans="1:2" ht="16" x14ac:dyDescent="0.2">
      <c r="A7394"/>
      <c r="B7394"/>
    </row>
    <row r="7395" spans="1:2" ht="16" x14ac:dyDescent="0.2">
      <c r="A7395"/>
      <c r="B7395"/>
    </row>
    <row r="7396" spans="1:2" ht="16" x14ac:dyDescent="0.2">
      <c r="A7396"/>
      <c r="B7396"/>
    </row>
    <row r="7397" spans="1:2" ht="16" x14ac:dyDescent="0.2">
      <c r="A7397"/>
      <c r="B7397"/>
    </row>
    <row r="7398" spans="1:2" ht="16" x14ac:dyDescent="0.2">
      <c r="A7398"/>
      <c r="B7398"/>
    </row>
    <row r="7399" spans="1:2" ht="16" x14ac:dyDescent="0.2">
      <c r="A7399"/>
      <c r="B7399"/>
    </row>
    <row r="7400" spans="1:2" ht="16" x14ac:dyDescent="0.2">
      <c r="A7400"/>
      <c r="B7400"/>
    </row>
    <row r="7401" spans="1:2" ht="16" x14ac:dyDescent="0.2">
      <c r="A7401"/>
      <c r="B7401"/>
    </row>
    <row r="7402" spans="1:2" ht="16" x14ac:dyDescent="0.2">
      <c r="A7402"/>
      <c r="B7402"/>
    </row>
    <row r="7403" spans="1:2" ht="16" x14ac:dyDescent="0.2">
      <c r="A7403"/>
      <c r="B7403"/>
    </row>
    <row r="7404" spans="1:2" ht="16" x14ac:dyDescent="0.2">
      <c r="A7404"/>
      <c r="B7404"/>
    </row>
    <row r="7405" spans="1:2" ht="16" x14ac:dyDescent="0.2">
      <c r="A7405"/>
      <c r="B7405"/>
    </row>
    <row r="7406" spans="1:2" ht="16" x14ac:dyDescent="0.2">
      <c r="A7406"/>
      <c r="B7406"/>
    </row>
    <row r="7407" spans="1:2" ht="16" x14ac:dyDescent="0.2">
      <c r="A7407"/>
      <c r="B7407"/>
    </row>
    <row r="7408" spans="1:2" ht="16" x14ac:dyDescent="0.2">
      <c r="A7408"/>
      <c r="B7408"/>
    </row>
    <row r="7409" spans="1:2" ht="16" x14ac:dyDescent="0.2">
      <c r="A7409"/>
      <c r="B7409"/>
    </row>
    <row r="7410" spans="1:2" ht="16" x14ac:dyDescent="0.2">
      <c r="A7410"/>
      <c r="B7410"/>
    </row>
    <row r="7411" spans="1:2" ht="16" x14ac:dyDescent="0.2">
      <c r="A7411"/>
      <c r="B7411"/>
    </row>
    <row r="7412" spans="1:2" ht="16" x14ac:dyDescent="0.2">
      <c r="A7412"/>
      <c r="B7412"/>
    </row>
    <row r="7413" spans="1:2" ht="16" x14ac:dyDescent="0.2">
      <c r="A7413"/>
      <c r="B7413"/>
    </row>
    <row r="7414" spans="1:2" ht="16" x14ac:dyDescent="0.2">
      <c r="A7414"/>
      <c r="B7414"/>
    </row>
    <row r="7415" spans="1:2" ht="16" x14ac:dyDescent="0.2">
      <c r="A7415"/>
      <c r="B7415"/>
    </row>
    <row r="7416" spans="1:2" ht="16" x14ac:dyDescent="0.2">
      <c r="A7416"/>
      <c r="B7416"/>
    </row>
    <row r="7417" spans="1:2" ht="16" x14ac:dyDescent="0.2">
      <c r="A7417"/>
      <c r="B7417"/>
    </row>
    <row r="7418" spans="1:2" ht="16" x14ac:dyDescent="0.2">
      <c r="A7418"/>
      <c r="B7418"/>
    </row>
    <row r="7419" spans="1:2" ht="16" x14ac:dyDescent="0.2">
      <c r="A7419"/>
      <c r="B7419"/>
    </row>
    <row r="7420" spans="1:2" ht="16" x14ac:dyDescent="0.2">
      <c r="A7420"/>
      <c r="B7420"/>
    </row>
    <row r="7421" spans="1:2" ht="16" x14ac:dyDescent="0.2">
      <c r="A7421"/>
      <c r="B7421"/>
    </row>
    <row r="7422" spans="1:2" ht="16" x14ac:dyDescent="0.2">
      <c r="A7422"/>
      <c r="B7422"/>
    </row>
    <row r="7423" spans="1:2" ht="16" x14ac:dyDescent="0.2">
      <c r="A7423"/>
      <c r="B7423"/>
    </row>
    <row r="7424" spans="1:2" ht="16" x14ac:dyDescent="0.2">
      <c r="A7424"/>
      <c r="B7424"/>
    </row>
    <row r="7425" spans="1:2" ht="16" x14ac:dyDescent="0.2">
      <c r="A7425"/>
      <c r="B7425"/>
    </row>
    <row r="7426" spans="1:2" ht="16" x14ac:dyDescent="0.2">
      <c r="A7426"/>
      <c r="B7426"/>
    </row>
    <row r="7427" spans="1:2" ht="16" x14ac:dyDescent="0.2">
      <c r="A7427"/>
      <c r="B7427"/>
    </row>
    <row r="7428" spans="1:2" ht="16" x14ac:dyDescent="0.2">
      <c r="A7428"/>
      <c r="B7428"/>
    </row>
    <row r="7429" spans="1:2" ht="16" x14ac:dyDescent="0.2">
      <c r="A7429"/>
      <c r="B7429"/>
    </row>
    <row r="7430" spans="1:2" ht="16" x14ac:dyDescent="0.2">
      <c r="A7430"/>
      <c r="B7430"/>
    </row>
    <row r="7431" spans="1:2" ht="16" x14ac:dyDescent="0.2">
      <c r="A7431"/>
      <c r="B7431"/>
    </row>
    <row r="7432" spans="1:2" ht="16" x14ac:dyDescent="0.2">
      <c r="A7432"/>
      <c r="B7432"/>
    </row>
    <row r="7433" spans="1:2" ht="16" x14ac:dyDescent="0.2">
      <c r="A7433"/>
      <c r="B7433"/>
    </row>
    <row r="7434" spans="1:2" ht="16" x14ac:dyDescent="0.2">
      <c r="A7434"/>
      <c r="B7434"/>
    </row>
    <row r="7435" spans="1:2" ht="16" x14ac:dyDescent="0.2">
      <c r="A7435"/>
      <c r="B7435"/>
    </row>
    <row r="7436" spans="1:2" ht="16" x14ac:dyDescent="0.2">
      <c r="A7436"/>
      <c r="B7436"/>
    </row>
    <row r="7437" spans="1:2" ht="16" x14ac:dyDescent="0.2">
      <c r="A7437"/>
      <c r="B7437"/>
    </row>
    <row r="7438" spans="1:2" ht="16" x14ac:dyDescent="0.2">
      <c r="A7438"/>
      <c r="B7438"/>
    </row>
    <row r="7439" spans="1:2" ht="16" x14ac:dyDescent="0.2">
      <c r="A7439"/>
      <c r="B7439"/>
    </row>
    <row r="7440" spans="1:2" ht="16" x14ac:dyDescent="0.2">
      <c r="A7440"/>
      <c r="B7440"/>
    </row>
    <row r="7441" spans="1:2" ht="16" x14ac:dyDescent="0.2">
      <c r="A7441"/>
      <c r="B7441"/>
    </row>
    <row r="7442" spans="1:2" ht="16" x14ac:dyDescent="0.2">
      <c r="A7442"/>
      <c r="B7442"/>
    </row>
    <row r="7443" spans="1:2" ht="16" x14ac:dyDescent="0.2">
      <c r="A7443"/>
      <c r="B7443"/>
    </row>
    <row r="7444" spans="1:2" ht="16" x14ac:dyDescent="0.2">
      <c r="A7444"/>
      <c r="B7444"/>
    </row>
    <row r="7445" spans="1:2" ht="16" x14ac:dyDescent="0.2">
      <c r="A7445"/>
      <c r="B7445"/>
    </row>
    <row r="7446" spans="1:2" ht="16" x14ac:dyDescent="0.2">
      <c r="A7446"/>
      <c r="B7446"/>
    </row>
    <row r="7447" spans="1:2" ht="16" x14ac:dyDescent="0.2">
      <c r="A7447"/>
      <c r="B7447"/>
    </row>
    <row r="7448" spans="1:2" ht="16" x14ac:dyDescent="0.2">
      <c r="A7448"/>
      <c r="B7448"/>
    </row>
    <row r="7449" spans="1:2" ht="16" x14ac:dyDescent="0.2">
      <c r="A7449"/>
      <c r="B7449"/>
    </row>
    <row r="7450" spans="1:2" ht="16" x14ac:dyDescent="0.2">
      <c r="A7450"/>
      <c r="B7450"/>
    </row>
    <row r="7451" spans="1:2" ht="16" x14ac:dyDescent="0.2">
      <c r="A7451"/>
      <c r="B7451"/>
    </row>
    <row r="7452" spans="1:2" ht="16" x14ac:dyDescent="0.2">
      <c r="A7452"/>
      <c r="B7452"/>
    </row>
    <row r="7453" spans="1:2" ht="16" x14ac:dyDescent="0.2">
      <c r="A7453"/>
      <c r="B7453"/>
    </row>
    <row r="7454" spans="1:2" ht="16" x14ac:dyDescent="0.2">
      <c r="A7454"/>
      <c r="B7454"/>
    </row>
    <row r="7455" spans="1:2" ht="16" x14ac:dyDescent="0.2">
      <c r="A7455"/>
      <c r="B7455"/>
    </row>
    <row r="7456" spans="1:2" ht="16" x14ac:dyDescent="0.2">
      <c r="A7456"/>
      <c r="B7456"/>
    </row>
    <row r="7457" spans="1:2" ht="16" x14ac:dyDescent="0.2">
      <c r="A7457"/>
      <c r="B7457"/>
    </row>
    <row r="7458" spans="1:2" ht="16" x14ac:dyDescent="0.2">
      <c r="A7458"/>
      <c r="B7458"/>
    </row>
    <row r="7459" spans="1:2" ht="16" x14ac:dyDescent="0.2">
      <c r="A7459"/>
      <c r="B7459"/>
    </row>
    <row r="7460" spans="1:2" ht="16" x14ac:dyDescent="0.2">
      <c r="A7460"/>
      <c r="B7460"/>
    </row>
    <row r="7461" spans="1:2" ht="16" x14ac:dyDescent="0.2">
      <c r="A7461"/>
      <c r="B7461"/>
    </row>
    <row r="7462" spans="1:2" ht="16" x14ac:dyDescent="0.2">
      <c r="A7462"/>
      <c r="B7462"/>
    </row>
    <row r="7463" spans="1:2" ht="16" x14ac:dyDescent="0.2">
      <c r="A7463"/>
      <c r="B7463"/>
    </row>
    <row r="7464" spans="1:2" ht="16" x14ac:dyDescent="0.2">
      <c r="A7464"/>
      <c r="B7464"/>
    </row>
    <row r="7465" spans="1:2" ht="16" x14ac:dyDescent="0.2">
      <c r="A7465"/>
      <c r="B7465"/>
    </row>
    <row r="7466" spans="1:2" ht="16" x14ac:dyDescent="0.2">
      <c r="A7466"/>
      <c r="B7466"/>
    </row>
    <row r="7467" spans="1:2" ht="16" x14ac:dyDescent="0.2">
      <c r="A7467"/>
      <c r="B7467"/>
    </row>
    <row r="7468" spans="1:2" ht="16" x14ac:dyDescent="0.2">
      <c r="A7468"/>
      <c r="B7468"/>
    </row>
    <row r="7469" spans="1:2" ht="16" x14ac:dyDescent="0.2">
      <c r="A7469"/>
      <c r="B7469"/>
    </row>
    <row r="7470" spans="1:2" ht="16" x14ac:dyDescent="0.2">
      <c r="A7470"/>
      <c r="B7470"/>
    </row>
    <row r="7471" spans="1:2" ht="16" x14ac:dyDescent="0.2">
      <c r="A7471"/>
      <c r="B7471"/>
    </row>
    <row r="7472" spans="1:2" ht="16" x14ac:dyDescent="0.2">
      <c r="A7472"/>
      <c r="B7472"/>
    </row>
    <row r="7473" spans="1:2" ht="16" x14ac:dyDescent="0.2">
      <c r="A7473"/>
      <c r="B7473"/>
    </row>
    <row r="7474" spans="1:2" ht="16" x14ac:dyDescent="0.2">
      <c r="A7474"/>
      <c r="B7474"/>
    </row>
    <row r="7475" spans="1:2" ht="16" x14ac:dyDescent="0.2">
      <c r="A7475"/>
      <c r="B7475"/>
    </row>
    <row r="7476" spans="1:2" ht="16" x14ac:dyDescent="0.2">
      <c r="A7476"/>
      <c r="B7476"/>
    </row>
    <row r="7477" spans="1:2" ht="16" x14ac:dyDescent="0.2">
      <c r="A7477"/>
      <c r="B7477"/>
    </row>
    <row r="7478" spans="1:2" ht="16" x14ac:dyDescent="0.2">
      <c r="A7478"/>
      <c r="B7478"/>
    </row>
    <row r="7479" spans="1:2" ht="16" x14ac:dyDescent="0.2">
      <c r="A7479"/>
      <c r="B7479"/>
    </row>
    <row r="7480" spans="1:2" ht="16" x14ac:dyDescent="0.2">
      <c r="A7480"/>
      <c r="B7480"/>
    </row>
    <row r="7481" spans="1:2" ht="16" x14ac:dyDescent="0.2">
      <c r="A7481"/>
      <c r="B7481"/>
    </row>
    <row r="7482" spans="1:2" ht="16" x14ac:dyDescent="0.2">
      <c r="A7482"/>
      <c r="B7482"/>
    </row>
    <row r="7483" spans="1:2" ht="16" x14ac:dyDescent="0.2">
      <c r="A7483"/>
      <c r="B7483"/>
    </row>
    <row r="7484" spans="1:2" ht="16" x14ac:dyDescent="0.2">
      <c r="A7484"/>
      <c r="B7484"/>
    </row>
    <row r="7485" spans="1:2" ht="16" x14ac:dyDescent="0.2">
      <c r="A7485"/>
      <c r="B7485"/>
    </row>
    <row r="7486" spans="1:2" ht="16" x14ac:dyDescent="0.2">
      <c r="A7486"/>
      <c r="B7486"/>
    </row>
    <row r="7487" spans="1:2" ht="16" x14ac:dyDescent="0.2">
      <c r="A7487"/>
      <c r="B7487"/>
    </row>
    <row r="7488" spans="1:2" ht="16" x14ac:dyDescent="0.2">
      <c r="A7488"/>
      <c r="B7488"/>
    </row>
    <row r="7489" spans="1:2" ht="16" x14ac:dyDescent="0.2">
      <c r="A7489"/>
      <c r="B7489"/>
    </row>
    <row r="7490" spans="1:2" ht="16" x14ac:dyDescent="0.2">
      <c r="A7490"/>
      <c r="B7490"/>
    </row>
    <row r="7491" spans="1:2" ht="16" x14ac:dyDescent="0.2">
      <c r="A7491"/>
      <c r="B7491"/>
    </row>
    <row r="7492" spans="1:2" ht="16" x14ac:dyDescent="0.2">
      <c r="A7492"/>
      <c r="B7492"/>
    </row>
    <row r="7493" spans="1:2" ht="16" x14ac:dyDescent="0.2">
      <c r="A7493"/>
      <c r="B7493"/>
    </row>
    <row r="7494" spans="1:2" ht="16" x14ac:dyDescent="0.2">
      <c r="A7494"/>
      <c r="B7494"/>
    </row>
    <row r="7495" spans="1:2" ht="16" x14ac:dyDescent="0.2">
      <c r="A7495"/>
      <c r="B7495"/>
    </row>
    <row r="7496" spans="1:2" ht="16" x14ac:dyDescent="0.2">
      <c r="A7496"/>
      <c r="B7496"/>
    </row>
    <row r="7497" spans="1:2" ht="16" x14ac:dyDescent="0.2">
      <c r="A7497"/>
      <c r="B7497"/>
    </row>
    <row r="7498" spans="1:2" ht="16" x14ac:dyDescent="0.2">
      <c r="A7498"/>
      <c r="B7498"/>
    </row>
    <row r="7499" spans="1:2" ht="16" x14ac:dyDescent="0.2">
      <c r="A7499"/>
      <c r="B7499"/>
    </row>
    <row r="7500" spans="1:2" ht="16" x14ac:dyDescent="0.2">
      <c r="A7500"/>
      <c r="B7500"/>
    </row>
    <row r="7501" spans="1:2" ht="16" x14ac:dyDescent="0.2">
      <c r="A7501"/>
      <c r="B7501"/>
    </row>
    <row r="7502" spans="1:2" ht="16" x14ac:dyDescent="0.2">
      <c r="A7502"/>
      <c r="B7502"/>
    </row>
    <row r="7503" spans="1:2" ht="16" x14ac:dyDescent="0.2">
      <c r="A7503"/>
      <c r="B7503"/>
    </row>
    <row r="7504" spans="1:2" ht="16" x14ac:dyDescent="0.2">
      <c r="A7504"/>
      <c r="B7504"/>
    </row>
    <row r="7505" spans="1:2" ht="16" x14ac:dyDescent="0.2">
      <c r="A7505"/>
      <c r="B7505"/>
    </row>
    <row r="7506" spans="1:2" ht="16" x14ac:dyDescent="0.2">
      <c r="A7506"/>
      <c r="B7506"/>
    </row>
    <row r="7507" spans="1:2" ht="16" x14ac:dyDescent="0.2">
      <c r="A7507"/>
      <c r="B7507"/>
    </row>
    <row r="7508" spans="1:2" ht="16" x14ac:dyDescent="0.2">
      <c r="A7508"/>
      <c r="B7508"/>
    </row>
    <row r="7509" spans="1:2" ht="16" x14ac:dyDescent="0.2">
      <c r="A7509"/>
      <c r="B7509"/>
    </row>
    <row r="7510" spans="1:2" ht="16" x14ac:dyDescent="0.2">
      <c r="A7510"/>
      <c r="B7510"/>
    </row>
    <row r="7511" spans="1:2" ht="16" x14ac:dyDescent="0.2">
      <c r="A7511"/>
      <c r="B7511"/>
    </row>
    <row r="7512" spans="1:2" ht="16" x14ac:dyDescent="0.2">
      <c r="A7512"/>
      <c r="B7512"/>
    </row>
    <row r="7513" spans="1:2" ht="16" x14ac:dyDescent="0.2">
      <c r="A7513"/>
      <c r="B7513"/>
    </row>
    <row r="7514" spans="1:2" ht="16" x14ac:dyDescent="0.2">
      <c r="A7514"/>
      <c r="B7514"/>
    </row>
    <row r="7515" spans="1:2" ht="16" x14ac:dyDescent="0.2">
      <c r="A7515"/>
      <c r="B7515"/>
    </row>
    <row r="7516" spans="1:2" ht="16" x14ac:dyDescent="0.2">
      <c r="A7516"/>
      <c r="B7516"/>
    </row>
    <row r="7517" spans="1:2" ht="16" x14ac:dyDescent="0.2">
      <c r="A7517"/>
      <c r="B7517"/>
    </row>
    <row r="7518" spans="1:2" ht="16" x14ac:dyDescent="0.2">
      <c r="A7518"/>
      <c r="B7518"/>
    </row>
    <row r="7519" spans="1:2" ht="16" x14ac:dyDescent="0.2">
      <c r="A7519"/>
      <c r="B7519"/>
    </row>
    <row r="7520" spans="1:2" ht="16" x14ac:dyDescent="0.2">
      <c r="A7520"/>
      <c r="B7520"/>
    </row>
    <row r="7521" spans="1:2" ht="16" x14ac:dyDescent="0.2">
      <c r="A7521"/>
      <c r="B7521"/>
    </row>
    <row r="7522" spans="1:2" ht="16" x14ac:dyDescent="0.2">
      <c r="A7522"/>
      <c r="B7522"/>
    </row>
    <row r="7523" spans="1:2" ht="16" x14ac:dyDescent="0.2">
      <c r="A7523"/>
      <c r="B7523"/>
    </row>
    <row r="7524" spans="1:2" ht="16" x14ac:dyDescent="0.2">
      <c r="A7524"/>
      <c r="B7524"/>
    </row>
    <row r="7525" spans="1:2" ht="16" x14ac:dyDescent="0.2">
      <c r="A7525"/>
      <c r="B7525"/>
    </row>
    <row r="7526" spans="1:2" ht="16" x14ac:dyDescent="0.2">
      <c r="A7526"/>
      <c r="B7526"/>
    </row>
    <row r="7527" spans="1:2" ht="16" x14ac:dyDescent="0.2">
      <c r="A7527"/>
      <c r="B7527"/>
    </row>
    <row r="7528" spans="1:2" ht="16" x14ac:dyDescent="0.2">
      <c r="A7528"/>
      <c r="B7528"/>
    </row>
    <row r="7529" spans="1:2" ht="16" x14ac:dyDescent="0.2">
      <c r="A7529"/>
      <c r="B7529"/>
    </row>
    <row r="7530" spans="1:2" ht="16" x14ac:dyDescent="0.2">
      <c r="A7530"/>
      <c r="B7530"/>
    </row>
    <row r="7531" spans="1:2" ht="16" x14ac:dyDescent="0.2">
      <c r="A7531"/>
      <c r="B7531"/>
    </row>
    <row r="7532" spans="1:2" ht="16" x14ac:dyDescent="0.2">
      <c r="A7532"/>
      <c r="B7532"/>
    </row>
    <row r="7533" spans="1:2" ht="16" x14ac:dyDescent="0.2">
      <c r="A7533"/>
      <c r="B7533"/>
    </row>
    <row r="7534" spans="1:2" ht="16" x14ac:dyDescent="0.2">
      <c r="A7534"/>
      <c r="B7534"/>
    </row>
    <row r="7535" spans="1:2" ht="16" x14ac:dyDescent="0.2">
      <c r="A7535"/>
      <c r="B7535"/>
    </row>
    <row r="7536" spans="1:2" ht="16" x14ac:dyDescent="0.2">
      <c r="A7536"/>
      <c r="B7536"/>
    </row>
    <row r="7537" spans="1:2" ht="16" x14ac:dyDescent="0.2">
      <c r="A7537"/>
      <c r="B7537"/>
    </row>
    <row r="7538" spans="1:2" ht="16" x14ac:dyDescent="0.2">
      <c r="A7538"/>
      <c r="B7538"/>
    </row>
    <row r="7539" spans="1:2" ht="16" x14ac:dyDescent="0.2">
      <c r="A7539"/>
      <c r="B7539"/>
    </row>
    <row r="7540" spans="1:2" ht="16" x14ac:dyDescent="0.2">
      <c r="A7540"/>
      <c r="B7540"/>
    </row>
    <row r="7541" spans="1:2" ht="16" x14ac:dyDescent="0.2">
      <c r="A7541"/>
      <c r="B7541"/>
    </row>
    <row r="7542" spans="1:2" ht="16" x14ac:dyDescent="0.2">
      <c r="A7542"/>
      <c r="B7542"/>
    </row>
    <row r="7543" spans="1:2" ht="16" x14ac:dyDescent="0.2">
      <c r="A7543"/>
      <c r="B7543"/>
    </row>
    <row r="7544" spans="1:2" ht="16" x14ac:dyDescent="0.2">
      <c r="A7544"/>
      <c r="B7544"/>
    </row>
    <row r="7545" spans="1:2" ht="16" x14ac:dyDescent="0.2">
      <c r="A7545"/>
      <c r="B7545"/>
    </row>
    <row r="7546" spans="1:2" ht="16" x14ac:dyDescent="0.2">
      <c r="A7546"/>
      <c r="B7546"/>
    </row>
    <row r="7547" spans="1:2" ht="16" x14ac:dyDescent="0.2">
      <c r="A7547"/>
      <c r="B7547"/>
    </row>
    <row r="7548" spans="1:2" ht="16" x14ac:dyDescent="0.2">
      <c r="A7548"/>
      <c r="B7548"/>
    </row>
    <row r="7549" spans="1:2" ht="16" x14ac:dyDescent="0.2">
      <c r="A7549"/>
      <c r="B7549"/>
    </row>
    <row r="7550" spans="1:2" ht="16" x14ac:dyDescent="0.2">
      <c r="A7550"/>
      <c r="B7550"/>
    </row>
    <row r="7551" spans="1:2" ht="16" x14ac:dyDescent="0.2">
      <c r="A7551"/>
      <c r="B7551"/>
    </row>
    <row r="7552" spans="1:2" ht="16" x14ac:dyDescent="0.2">
      <c r="A7552"/>
      <c r="B7552"/>
    </row>
    <row r="7553" spans="1:2" ht="16" x14ac:dyDescent="0.2">
      <c r="A7553"/>
      <c r="B7553"/>
    </row>
    <row r="7554" spans="1:2" ht="16" x14ac:dyDescent="0.2">
      <c r="A7554"/>
      <c r="B7554"/>
    </row>
    <row r="7555" spans="1:2" ht="16" x14ac:dyDescent="0.2">
      <c r="A7555"/>
      <c r="B7555"/>
    </row>
    <row r="7556" spans="1:2" ht="16" x14ac:dyDescent="0.2">
      <c r="A7556"/>
      <c r="B7556"/>
    </row>
    <row r="7557" spans="1:2" ht="16" x14ac:dyDescent="0.2">
      <c r="A7557"/>
      <c r="B7557"/>
    </row>
    <row r="7558" spans="1:2" ht="16" x14ac:dyDescent="0.2">
      <c r="A7558"/>
      <c r="B7558"/>
    </row>
    <row r="7559" spans="1:2" ht="16" x14ac:dyDescent="0.2">
      <c r="A7559"/>
      <c r="B7559"/>
    </row>
    <row r="7560" spans="1:2" ht="16" x14ac:dyDescent="0.2">
      <c r="A7560"/>
      <c r="B7560"/>
    </row>
    <row r="7561" spans="1:2" ht="16" x14ac:dyDescent="0.2">
      <c r="A7561"/>
      <c r="B7561"/>
    </row>
    <row r="7562" spans="1:2" ht="16" x14ac:dyDescent="0.2">
      <c r="A7562"/>
      <c r="B7562"/>
    </row>
    <row r="7563" spans="1:2" ht="16" x14ac:dyDescent="0.2">
      <c r="A7563"/>
      <c r="B7563"/>
    </row>
    <row r="7564" spans="1:2" ht="16" x14ac:dyDescent="0.2">
      <c r="A7564"/>
      <c r="B7564"/>
    </row>
    <row r="7565" spans="1:2" ht="16" x14ac:dyDescent="0.2">
      <c r="A7565"/>
      <c r="B7565"/>
    </row>
    <row r="7566" spans="1:2" ht="16" x14ac:dyDescent="0.2">
      <c r="A7566"/>
      <c r="B7566"/>
    </row>
    <row r="7567" spans="1:2" ht="16" x14ac:dyDescent="0.2">
      <c r="A7567"/>
      <c r="B7567"/>
    </row>
    <row r="7568" spans="1:2" ht="16" x14ac:dyDescent="0.2">
      <c r="A7568"/>
      <c r="B7568"/>
    </row>
    <row r="7569" spans="1:2" ht="16" x14ac:dyDescent="0.2">
      <c r="A7569"/>
      <c r="B7569"/>
    </row>
    <row r="7570" spans="1:2" ht="16" x14ac:dyDescent="0.2">
      <c r="A7570"/>
      <c r="B7570"/>
    </row>
    <row r="7571" spans="1:2" ht="16" x14ac:dyDescent="0.2">
      <c r="A7571"/>
      <c r="B7571"/>
    </row>
    <row r="7572" spans="1:2" ht="16" x14ac:dyDescent="0.2">
      <c r="A7572"/>
      <c r="B7572"/>
    </row>
    <row r="7573" spans="1:2" ht="16" x14ac:dyDescent="0.2">
      <c r="A7573"/>
      <c r="B7573"/>
    </row>
    <row r="7574" spans="1:2" ht="16" x14ac:dyDescent="0.2">
      <c r="A7574"/>
      <c r="B7574"/>
    </row>
    <row r="7575" spans="1:2" ht="16" x14ac:dyDescent="0.2">
      <c r="A7575"/>
      <c r="B7575"/>
    </row>
    <row r="7576" spans="1:2" ht="16" x14ac:dyDescent="0.2">
      <c r="A7576"/>
      <c r="B7576"/>
    </row>
    <row r="7577" spans="1:2" ht="16" x14ac:dyDescent="0.2">
      <c r="A7577"/>
      <c r="B7577"/>
    </row>
    <row r="7578" spans="1:2" ht="16" x14ac:dyDescent="0.2">
      <c r="A7578"/>
      <c r="B7578"/>
    </row>
    <row r="7579" spans="1:2" ht="16" x14ac:dyDescent="0.2">
      <c r="A7579"/>
      <c r="B7579"/>
    </row>
    <row r="7580" spans="1:2" ht="16" x14ac:dyDescent="0.2">
      <c r="A7580"/>
      <c r="B7580"/>
    </row>
    <row r="7581" spans="1:2" ht="16" x14ac:dyDescent="0.2">
      <c r="A7581"/>
      <c r="B7581"/>
    </row>
    <row r="7582" spans="1:2" ht="16" x14ac:dyDescent="0.2">
      <c r="A7582"/>
      <c r="B7582"/>
    </row>
    <row r="7583" spans="1:2" ht="16" x14ac:dyDescent="0.2">
      <c r="A7583"/>
      <c r="B7583"/>
    </row>
    <row r="7584" spans="1:2" ht="16" x14ac:dyDescent="0.2">
      <c r="A7584"/>
      <c r="B7584"/>
    </row>
    <row r="7585" spans="1:2" ht="16" x14ac:dyDescent="0.2">
      <c r="A7585"/>
      <c r="B7585"/>
    </row>
    <row r="7586" spans="1:2" ht="16" x14ac:dyDescent="0.2">
      <c r="A7586"/>
      <c r="B7586"/>
    </row>
    <row r="7587" spans="1:2" ht="16" x14ac:dyDescent="0.2">
      <c r="A7587"/>
      <c r="B7587"/>
    </row>
    <row r="7588" spans="1:2" ht="16" x14ac:dyDescent="0.2">
      <c r="A7588"/>
      <c r="B7588"/>
    </row>
    <row r="7589" spans="1:2" ht="16" x14ac:dyDescent="0.2">
      <c r="A7589"/>
      <c r="B7589"/>
    </row>
    <row r="7590" spans="1:2" ht="16" x14ac:dyDescent="0.2">
      <c r="A7590"/>
      <c r="B7590"/>
    </row>
    <row r="7591" spans="1:2" ht="16" x14ac:dyDescent="0.2">
      <c r="A7591"/>
      <c r="B7591"/>
    </row>
    <row r="7592" spans="1:2" ht="16" x14ac:dyDescent="0.2">
      <c r="A7592"/>
      <c r="B7592"/>
    </row>
    <row r="7593" spans="1:2" ht="16" x14ac:dyDescent="0.2">
      <c r="A7593"/>
      <c r="B7593"/>
    </row>
    <row r="7594" spans="1:2" ht="16" x14ac:dyDescent="0.2">
      <c r="A7594"/>
      <c r="B7594"/>
    </row>
    <row r="7595" spans="1:2" ht="16" x14ac:dyDescent="0.2">
      <c r="A7595"/>
      <c r="B7595"/>
    </row>
    <row r="7596" spans="1:2" ht="16" x14ac:dyDescent="0.2">
      <c r="A7596"/>
      <c r="B7596"/>
    </row>
    <row r="7597" spans="1:2" ht="16" x14ac:dyDescent="0.2">
      <c r="A7597"/>
      <c r="B7597"/>
    </row>
    <row r="7598" spans="1:2" ht="16" x14ac:dyDescent="0.2">
      <c r="A7598"/>
      <c r="B7598"/>
    </row>
    <row r="7599" spans="1:2" ht="16" x14ac:dyDescent="0.2">
      <c r="A7599"/>
      <c r="B7599"/>
    </row>
    <row r="7600" spans="1:2" ht="16" x14ac:dyDescent="0.2">
      <c r="A7600"/>
      <c r="B7600"/>
    </row>
    <row r="7601" spans="1:2" ht="16" x14ac:dyDescent="0.2">
      <c r="A7601"/>
      <c r="B7601"/>
    </row>
    <row r="7602" spans="1:2" ht="16" x14ac:dyDescent="0.2">
      <c r="A7602"/>
      <c r="B7602"/>
    </row>
    <row r="7603" spans="1:2" ht="16" x14ac:dyDescent="0.2">
      <c r="A7603"/>
      <c r="B7603"/>
    </row>
    <row r="7604" spans="1:2" ht="16" x14ac:dyDescent="0.2">
      <c r="A7604"/>
      <c r="B7604"/>
    </row>
    <row r="7605" spans="1:2" ht="16" x14ac:dyDescent="0.2">
      <c r="A7605"/>
      <c r="B7605"/>
    </row>
    <row r="7606" spans="1:2" ht="16" x14ac:dyDescent="0.2">
      <c r="A7606"/>
      <c r="B7606"/>
    </row>
    <row r="7607" spans="1:2" ht="16" x14ac:dyDescent="0.2">
      <c r="A7607"/>
      <c r="B7607"/>
    </row>
    <row r="7608" spans="1:2" ht="16" x14ac:dyDescent="0.2">
      <c r="A7608"/>
      <c r="B7608"/>
    </row>
    <row r="7609" spans="1:2" ht="16" x14ac:dyDescent="0.2">
      <c r="A7609"/>
      <c r="B7609"/>
    </row>
    <row r="7610" spans="1:2" ht="16" x14ac:dyDescent="0.2">
      <c r="A7610"/>
      <c r="B7610"/>
    </row>
    <row r="7611" spans="1:2" ht="16" x14ac:dyDescent="0.2">
      <c r="A7611"/>
      <c r="B7611"/>
    </row>
    <row r="7612" spans="1:2" ht="16" x14ac:dyDescent="0.2">
      <c r="A7612"/>
      <c r="B7612"/>
    </row>
    <row r="7613" spans="1:2" ht="16" x14ac:dyDescent="0.2">
      <c r="A7613"/>
      <c r="B7613"/>
    </row>
    <row r="7614" spans="1:2" ht="16" x14ac:dyDescent="0.2">
      <c r="A7614"/>
      <c r="B7614"/>
    </row>
    <row r="7615" spans="1:2" ht="16" x14ac:dyDescent="0.2">
      <c r="A7615"/>
      <c r="B7615"/>
    </row>
    <row r="7616" spans="1:2" ht="16" x14ac:dyDescent="0.2">
      <c r="A7616"/>
      <c r="B7616"/>
    </row>
    <row r="7617" spans="1:2" ht="16" x14ac:dyDescent="0.2">
      <c r="A7617"/>
      <c r="B7617"/>
    </row>
    <row r="7618" spans="1:2" ht="16" x14ac:dyDescent="0.2">
      <c r="A7618"/>
      <c r="B7618"/>
    </row>
    <row r="7619" spans="1:2" ht="16" x14ac:dyDescent="0.2">
      <c r="A7619"/>
      <c r="B7619"/>
    </row>
    <row r="7620" spans="1:2" ht="16" x14ac:dyDescent="0.2">
      <c r="A7620"/>
      <c r="B7620"/>
    </row>
    <row r="7621" spans="1:2" ht="16" x14ac:dyDescent="0.2">
      <c r="A7621"/>
      <c r="B7621"/>
    </row>
    <row r="7622" spans="1:2" ht="16" x14ac:dyDescent="0.2">
      <c r="A7622"/>
      <c r="B7622"/>
    </row>
    <row r="7623" spans="1:2" ht="16" x14ac:dyDescent="0.2">
      <c r="A7623"/>
      <c r="B7623"/>
    </row>
    <row r="7624" spans="1:2" ht="16" x14ac:dyDescent="0.2">
      <c r="A7624"/>
      <c r="B7624"/>
    </row>
    <row r="7625" spans="1:2" ht="16" x14ac:dyDescent="0.2">
      <c r="A7625"/>
      <c r="B7625"/>
    </row>
    <row r="7626" spans="1:2" ht="16" x14ac:dyDescent="0.2">
      <c r="A7626"/>
      <c r="B7626"/>
    </row>
    <row r="7627" spans="1:2" ht="16" x14ac:dyDescent="0.2">
      <c r="A7627"/>
      <c r="B7627"/>
    </row>
    <row r="7628" spans="1:2" ht="16" x14ac:dyDescent="0.2">
      <c r="A7628"/>
      <c r="B7628"/>
    </row>
    <row r="7629" spans="1:2" ht="16" x14ac:dyDescent="0.2">
      <c r="A7629"/>
      <c r="B7629"/>
    </row>
    <row r="7630" spans="1:2" ht="16" x14ac:dyDescent="0.2">
      <c r="A7630"/>
      <c r="B7630"/>
    </row>
    <row r="7631" spans="1:2" ht="16" x14ac:dyDescent="0.2">
      <c r="A7631"/>
      <c r="B7631"/>
    </row>
    <row r="7632" spans="1:2" ht="16" x14ac:dyDescent="0.2">
      <c r="A7632"/>
      <c r="B7632"/>
    </row>
    <row r="7633" spans="1:2" ht="16" x14ac:dyDescent="0.2">
      <c r="A7633"/>
      <c r="B7633"/>
    </row>
    <row r="7634" spans="1:2" ht="16" x14ac:dyDescent="0.2">
      <c r="A7634"/>
      <c r="B7634"/>
    </row>
    <row r="7635" spans="1:2" ht="16" x14ac:dyDescent="0.2">
      <c r="A7635"/>
      <c r="B7635"/>
    </row>
    <row r="7636" spans="1:2" ht="16" x14ac:dyDescent="0.2">
      <c r="A7636"/>
      <c r="B7636"/>
    </row>
    <row r="7637" spans="1:2" ht="16" x14ac:dyDescent="0.2">
      <c r="A7637"/>
      <c r="B7637"/>
    </row>
    <row r="7638" spans="1:2" ht="16" x14ac:dyDescent="0.2">
      <c r="A7638"/>
      <c r="B7638"/>
    </row>
    <row r="7639" spans="1:2" ht="16" x14ac:dyDescent="0.2">
      <c r="A7639"/>
      <c r="B7639"/>
    </row>
    <row r="7640" spans="1:2" ht="16" x14ac:dyDescent="0.2">
      <c r="A7640"/>
      <c r="B7640"/>
    </row>
    <row r="7641" spans="1:2" ht="16" x14ac:dyDescent="0.2">
      <c r="A7641"/>
      <c r="B7641"/>
    </row>
    <row r="7642" spans="1:2" ht="16" x14ac:dyDescent="0.2">
      <c r="A7642"/>
      <c r="B7642"/>
    </row>
    <row r="7643" spans="1:2" ht="16" x14ac:dyDescent="0.2">
      <c r="A7643"/>
      <c r="B7643"/>
    </row>
    <row r="7644" spans="1:2" ht="16" x14ac:dyDescent="0.2">
      <c r="A7644"/>
      <c r="B7644"/>
    </row>
    <row r="7645" spans="1:2" ht="16" x14ac:dyDescent="0.2">
      <c r="A7645"/>
      <c r="B7645"/>
    </row>
    <row r="7646" spans="1:2" ht="16" x14ac:dyDescent="0.2">
      <c r="A7646"/>
      <c r="B7646"/>
    </row>
    <row r="7647" spans="1:2" ht="16" x14ac:dyDescent="0.2">
      <c r="A7647"/>
      <c r="B7647"/>
    </row>
    <row r="7648" spans="1:2" ht="16" x14ac:dyDescent="0.2">
      <c r="A7648"/>
      <c r="B7648"/>
    </row>
    <row r="7649" spans="1:2" ht="16" x14ac:dyDescent="0.2">
      <c r="A7649"/>
      <c r="B7649"/>
    </row>
    <row r="7650" spans="1:2" ht="16" x14ac:dyDescent="0.2">
      <c r="A7650"/>
      <c r="B7650"/>
    </row>
    <row r="7651" spans="1:2" ht="16" x14ac:dyDescent="0.2">
      <c r="A7651"/>
      <c r="B7651"/>
    </row>
    <row r="7652" spans="1:2" ht="16" x14ac:dyDescent="0.2">
      <c r="A7652"/>
      <c r="B7652"/>
    </row>
    <row r="7653" spans="1:2" ht="16" x14ac:dyDescent="0.2">
      <c r="A7653"/>
      <c r="B7653"/>
    </row>
    <row r="7654" spans="1:2" ht="16" x14ac:dyDescent="0.2">
      <c r="A7654"/>
      <c r="B7654"/>
    </row>
    <row r="7655" spans="1:2" ht="16" x14ac:dyDescent="0.2">
      <c r="A7655"/>
      <c r="B7655"/>
    </row>
    <row r="7656" spans="1:2" ht="16" x14ac:dyDescent="0.2">
      <c r="A7656"/>
      <c r="B7656"/>
    </row>
    <row r="7657" spans="1:2" ht="16" x14ac:dyDescent="0.2">
      <c r="A7657"/>
      <c r="B7657"/>
    </row>
    <row r="7658" spans="1:2" ht="16" x14ac:dyDescent="0.2">
      <c r="A7658"/>
      <c r="B7658"/>
    </row>
    <row r="7659" spans="1:2" ht="16" x14ac:dyDescent="0.2">
      <c r="A7659"/>
      <c r="B7659"/>
    </row>
    <row r="7660" spans="1:2" ht="16" x14ac:dyDescent="0.2">
      <c r="A7660"/>
      <c r="B7660"/>
    </row>
    <row r="7661" spans="1:2" ht="16" x14ac:dyDescent="0.2">
      <c r="A7661"/>
      <c r="B7661"/>
    </row>
    <row r="7662" spans="1:2" ht="16" x14ac:dyDescent="0.2">
      <c r="A7662"/>
      <c r="B7662"/>
    </row>
    <row r="7663" spans="1:2" ht="16" x14ac:dyDescent="0.2">
      <c r="A7663"/>
      <c r="B7663"/>
    </row>
    <row r="7664" spans="1:2" ht="16" x14ac:dyDescent="0.2">
      <c r="A7664"/>
      <c r="B7664"/>
    </row>
    <row r="7665" spans="1:2" ht="16" x14ac:dyDescent="0.2">
      <c r="A7665"/>
      <c r="B7665"/>
    </row>
    <row r="7666" spans="1:2" ht="16" x14ac:dyDescent="0.2">
      <c r="A7666"/>
      <c r="B7666"/>
    </row>
    <row r="7667" spans="1:2" ht="16" x14ac:dyDescent="0.2">
      <c r="A7667"/>
      <c r="B7667"/>
    </row>
    <row r="7668" spans="1:2" ht="16" x14ac:dyDescent="0.2">
      <c r="A7668"/>
      <c r="B7668"/>
    </row>
    <row r="7669" spans="1:2" ht="16" x14ac:dyDescent="0.2">
      <c r="A7669"/>
      <c r="B7669"/>
    </row>
    <row r="7670" spans="1:2" ht="16" x14ac:dyDescent="0.2">
      <c r="A7670"/>
      <c r="B7670"/>
    </row>
    <row r="7671" spans="1:2" ht="16" x14ac:dyDescent="0.2">
      <c r="A7671"/>
      <c r="B7671"/>
    </row>
    <row r="7672" spans="1:2" ht="16" x14ac:dyDescent="0.2">
      <c r="A7672"/>
      <c r="B7672"/>
    </row>
    <row r="7673" spans="1:2" ht="16" x14ac:dyDescent="0.2">
      <c r="A7673"/>
      <c r="B7673"/>
    </row>
    <row r="7674" spans="1:2" ht="16" x14ac:dyDescent="0.2">
      <c r="A7674"/>
      <c r="B7674"/>
    </row>
    <row r="7675" spans="1:2" ht="16" x14ac:dyDescent="0.2">
      <c r="A7675"/>
      <c r="B7675"/>
    </row>
    <row r="7676" spans="1:2" ht="16" x14ac:dyDescent="0.2">
      <c r="A7676"/>
      <c r="B7676"/>
    </row>
    <row r="7677" spans="1:2" ht="16" x14ac:dyDescent="0.2">
      <c r="A7677"/>
      <c r="B7677"/>
    </row>
    <row r="7678" spans="1:2" ht="16" x14ac:dyDescent="0.2">
      <c r="A7678"/>
      <c r="B7678"/>
    </row>
    <row r="7679" spans="1:2" ht="16" x14ac:dyDescent="0.2">
      <c r="A7679"/>
      <c r="B7679"/>
    </row>
    <row r="7680" spans="1:2" ht="16" x14ac:dyDescent="0.2">
      <c r="A7680"/>
      <c r="B7680"/>
    </row>
    <row r="7681" spans="1:2" ht="16" x14ac:dyDescent="0.2">
      <c r="A7681"/>
      <c r="B7681"/>
    </row>
    <row r="7682" spans="1:2" ht="16" x14ac:dyDescent="0.2">
      <c r="A7682"/>
      <c r="B7682"/>
    </row>
    <row r="7683" spans="1:2" ht="16" x14ac:dyDescent="0.2">
      <c r="A7683"/>
      <c r="B7683"/>
    </row>
    <row r="7684" spans="1:2" ht="16" x14ac:dyDescent="0.2">
      <c r="A7684"/>
      <c r="B7684"/>
    </row>
    <row r="7685" spans="1:2" ht="16" x14ac:dyDescent="0.2">
      <c r="A7685"/>
      <c r="B7685"/>
    </row>
    <row r="7686" spans="1:2" ht="16" x14ac:dyDescent="0.2">
      <c r="A7686"/>
      <c r="B7686"/>
    </row>
    <row r="7687" spans="1:2" ht="16" x14ac:dyDescent="0.2">
      <c r="A7687"/>
      <c r="B7687"/>
    </row>
  </sheetData>
  <mergeCells count="8">
    <mergeCell ref="B47:C47"/>
    <mergeCell ref="B48:C48"/>
    <mergeCell ref="B49:C49"/>
    <mergeCell ref="A19:E19"/>
    <mergeCell ref="A21:F21"/>
    <mergeCell ref="A44:D44"/>
    <mergeCell ref="B45:C45"/>
    <mergeCell ref="B46:C46"/>
  </mergeCells>
  <conditionalFormatting sqref="E16:F16">
    <cfRule type="dataBar" priority="3">
      <dataBar>
        <cfvo type="min"/>
        <cfvo type="max"/>
        <color rgb="FF638EC6"/>
      </dataBar>
      <extLst>
        <ext xmlns:x14="http://schemas.microsoft.com/office/spreadsheetml/2009/9/main" uri="{B025F937-C7B1-47D3-B67F-A62EFF666E3E}">
          <x14:id>{FDAE6E9A-88D0-AD4E-ADDA-3954183F8EC6}</x14:id>
        </ext>
      </extLst>
    </cfRule>
  </conditionalFormatting>
  <conditionalFormatting sqref="G16">
    <cfRule type="colorScale" priority="4">
      <colorScale>
        <cfvo type="min"/>
        <cfvo type="percentile" val="50"/>
        <cfvo type="max"/>
        <color rgb="FFEAF2F8"/>
        <color rgb="FF9DC3E6"/>
        <color rgb="FF2F75B5"/>
      </colorScale>
    </cfRule>
  </conditionalFormatting>
  <pageMargins left="0.7" right="0.7" top="0.75" bottom="0.75" header="0.3" footer="0.3"/>
  <drawing r:id="rId14"/>
  <extLst>
    <ext xmlns:x14="http://schemas.microsoft.com/office/spreadsheetml/2009/9/main" uri="{78C0D931-6437-407d-A8EE-F0AAD7539E65}">
      <x14:conditionalFormattings>
        <x14:conditionalFormatting xmlns:xm="http://schemas.microsoft.com/office/excel/2006/main">
          <x14:cfRule type="dataBar" id="{FDAE6E9A-88D0-AD4E-ADDA-3954183F8EC6}">
            <x14:dataBar minLength="0" maxLength="100" negativeBarColorSameAsPositive="1" axisPosition="none">
              <x14:cfvo type="min"/>
              <x14:cfvo type="max"/>
            </x14:dataBar>
          </x14:cfRule>
          <xm:sqref>E16:F16</xm:sqref>
        </x14:conditionalFormatting>
      </x14:conditionalFormattings>
    </ext>
    <ext xmlns:x14="http://schemas.microsoft.com/office/spreadsheetml/2009/9/main" uri="{A8765BA9-456A-4dab-B4F3-ACF838C121DE}">
      <x14:slicerList>
        <x14:slicer r:id="rId15"/>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DFBCA-3535-B749-8AA1-CE5C925C7F8B}">
  <dimension ref="A1:U2252"/>
  <sheetViews>
    <sheetView workbookViewId="0">
      <pane ySplit="1" topLeftCell="A2" activePane="bottomLeft" state="frozen"/>
      <selection pane="bottomLeft" activeCell="B2" sqref="B2"/>
    </sheetView>
  </sheetViews>
  <sheetFormatPr baseColWidth="10" defaultRowHeight="15" x14ac:dyDescent="0.2"/>
  <cols>
    <col min="1" max="1" width="14.6640625" style="6" customWidth="1"/>
    <col min="2" max="2" width="36.6640625" style="6" customWidth="1"/>
    <col min="3" max="3" width="14.1640625" style="6" customWidth="1"/>
    <col min="4" max="4" width="24.1640625" style="6" customWidth="1"/>
    <col min="5" max="8" width="13.6640625" style="6" customWidth="1"/>
    <col min="9" max="11" width="13" style="6" customWidth="1"/>
    <col min="12" max="12" width="18.33203125" style="6" customWidth="1"/>
    <col min="13" max="13" width="13" style="6" customWidth="1"/>
    <col min="14" max="14" width="27.5" style="6" customWidth="1"/>
    <col min="15" max="15" width="13" style="6" customWidth="1"/>
    <col min="16" max="16" width="27.5" style="6" customWidth="1"/>
    <col min="17" max="17" width="13" style="6" customWidth="1"/>
    <col min="18" max="18" width="27.5" style="6" customWidth="1"/>
    <col min="19" max="19" width="13" style="6" customWidth="1"/>
    <col min="20" max="20" width="27.5" style="6" customWidth="1"/>
    <col min="21" max="21" width="13.33203125" style="6" customWidth="1"/>
    <col min="22" max="16384" width="10.83203125" style="6"/>
  </cols>
  <sheetData>
    <row r="1" spans="1:21" ht="42" customHeight="1" x14ac:dyDescent="0.2">
      <c r="A1" s="146" t="s">
        <v>8450</v>
      </c>
      <c r="B1" s="146" t="s">
        <v>1</v>
      </c>
      <c r="C1" s="146" t="s">
        <v>8493</v>
      </c>
      <c r="D1" s="146" t="s">
        <v>2395</v>
      </c>
      <c r="E1" s="146" t="s">
        <v>8451</v>
      </c>
      <c r="F1" s="146" t="s">
        <v>8495</v>
      </c>
      <c r="G1" s="146" t="s">
        <v>8496</v>
      </c>
      <c r="H1" s="146" t="s">
        <v>8497</v>
      </c>
      <c r="I1" s="146" t="s">
        <v>8498</v>
      </c>
      <c r="J1" s="146" t="s">
        <v>8499</v>
      </c>
      <c r="K1" s="146" t="s">
        <v>8500</v>
      </c>
      <c r="L1" s="146" t="s">
        <v>8501</v>
      </c>
      <c r="M1" s="146" t="s">
        <v>8502</v>
      </c>
      <c r="N1" s="146" t="s">
        <v>8503</v>
      </c>
      <c r="O1" s="146" t="s">
        <v>8504</v>
      </c>
      <c r="P1" s="146" t="s">
        <v>8505</v>
      </c>
      <c r="Q1" s="146" t="s">
        <v>8506</v>
      </c>
      <c r="R1" s="146" t="s">
        <v>8507</v>
      </c>
      <c r="S1" s="146" t="s">
        <v>8508</v>
      </c>
      <c r="T1" s="146" t="s">
        <v>8509</v>
      </c>
      <c r="U1" s="146" t="s">
        <v>8510</v>
      </c>
    </row>
    <row r="2" spans="1:21" x14ac:dyDescent="0.2">
      <c r="A2" s="147" t="s">
        <v>8513</v>
      </c>
      <c r="B2" s="147" t="s">
        <v>4677</v>
      </c>
      <c r="C2" s="147" t="s">
        <v>63</v>
      </c>
      <c r="D2" s="147" t="s">
        <v>8514</v>
      </c>
      <c r="E2" s="148">
        <v>409</v>
      </c>
      <c r="F2" s="148">
        <v>401</v>
      </c>
      <c r="G2" s="148">
        <v>104</v>
      </c>
      <c r="H2" s="148">
        <v>0</v>
      </c>
      <c r="I2" s="147" t="s">
        <v>4537</v>
      </c>
      <c r="J2" s="147" t="s">
        <v>4537</v>
      </c>
      <c r="K2" s="147" t="s">
        <v>4537</v>
      </c>
      <c r="L2" s="147" t="s">
        <v>8512</v>
      </c>
      <c r="M2" s="147" t="s">
        <v>4434</v>
      </c>
      <c r="N2" s="147" t="s">
        <v>4691</v>
      </c>
      <c r="O2" s="147" t="s">
        <v>4434</v>
      </c>
      <c r="P2" s="147" t="s">
        <v>4692</v>
      </c>
      <c r="Q2" s="147" t="s">
        <v>4434</v>
      </c>
      <c r="R2" s="147" t="s">
        <v>4693</v>
      </c>
      <c r="S2" s="147" t="s">
        <v>4537</v>
      </c>
      <c r="T2" s="147" t="s">
        <v>233</v>
      </c>
      <c r="U2" s="150">
        <f t="shared" ref="U2:U65" si="0">COUNTIF(I2:K2,"Yes")+COUNTIF(M2,"Yes")+COUNTIF(O2,"Yes")+COUNTIF(Q2,"Yes")+COUNTIF(S2,"Yes")</f>
        <v>3</v>
      </c>
    </row>
    <row r="3" spans="1:21" x14ac:dyDescent="0.2">
      <c r="A3" s="147" t="s">
        <v>8513</v>
      </c>
      <c r="B3" s="147" t="s">
        <v>4695</v>
      </c>
      <c r="C3" s="147" t="s">
        <v>63</v>
      </c>
      <c r="D3" s="147" t="s">
        <v>8514</v>
      </c>
      <c r="E3" s="148">
        <v>44</v>
      </c>
      <c r="F3" s="148">
        <v>27</v>
      </c>
      <c r="G3" s="148">
        <v>17</v>
      </c>
      <c r="H3" s="148">
        <v>0</v>
      </c>
      <c r="I3" s="147" t="s">
        <v>4537</v>
      </c>
      <c r="J3" s="147" t="s">
        <v>4537</v>
      </c>
      <c r="K3" s="147" t="s">
        <v>4537</v>
      </c>
      <c r="L3" s="147" t="s">
        <v>8512</v>
      </c>
      <c r="M3" s="147" t="s">
        <v>4434</v>
      </c>
      <c r="N3" s="147" t="s">
        <v>4691</v>
      </c>
      <c r="O3" s="147" t="s">
        <v>4434</v>
      </c>
      <c r="P3" s="147" t="s">
        <v>4700</v>
      </c>
      <c r="Q3" s="147" t="s">
        <v>4434</v>
      </c>
      <c r="R3" s="147" t="s">
        <v>4700</v>
      </c>
      <c r="S3" s="147" t="s">
        <v>4537</v>
      </c>
      <c r="T3" s="147" t="s">
        <v>233</v>
      </c>
      <c r="U3" s="150">
        <f t="shared" si="0"/>
        <v>3</v>
      </c>
    </row>
    <row r="4" spans="1:21" x14ac:dyDescent="0.2">
      <c r="A4" s="147" t="s">
        <v>8513</v>
      </c>
      <c r="B4" s="147" t="s">
        <v>4701</v>
      </c>
      <c r="C4" s="147" t="s">
        <v>63</v>
      </c>
      <c r="D4" s="147" t="s">
        <v>8514</v>
      </c>
      <c r="E4" s="148">
        <v>546</v>
      </c>
      <c r="F4" s="148">
        <v>564</v>
      </c>
      <c r="G4" s="148">
        <v>115</v>
      </c>
      <c r="H4" s="148">
        <v>0</v>
      </c>
      <c r="I4" s="147" t="s">
        <v>4537</v>
      </c>
      <c r="J4" s="147" t="s">
        <v>4537</v>
      </c>
      <c r="K4" s="147" t="s">
        <v>4537</v>
      </c>
      <c r="L4" s="147" t="s">
        <v>8512</v>
      </c>
      <c r="M4" s="147" t="s">
        <v>4434</v>
      </c>
      <c r="N4" s="147" t="s">
        <v>4691</v>
      </c>
      <c r="O4" s="147" t="s">
        <v>4434</v>
      </c>
      <c r="P4" s="147" t="s">
        <v>4700</v>
      </c>
      <c r="Q4" s="147" t="s">
        <v>4434</v>
      </c>
      <c r="R4" s="147" t="s">
        <v>4700</v>
      </c>
      <c r="S4" s="147" t="s">
        <v>4537</v>
      </c>
      <c r="T4" s="147" t="s">
        <v>233</v>
      </c>
      <c r="U4" s="150">
        <f t="shared" si="0"/>
        <v>3</v>
      </c>
    </row>
    <row r="5" spans="1:21" x14ac:dyDescent="0.2">
      <c r="A5" s="147" t="s">
        <v>8513</v>
      </c>
      <c r="B5" s="147" t="s">
        <v>223</v>
      </c>
      <c r="C5" s="147" t="s">
        <v>63</v>
      </c>
      <c r="D5" s="147" t="s">
        <v>8514</v>
      </c>
      <c r="E5" s="148">
        <v>377</v>
      </c>
      <c r="F5" s="148">
        <v>393</v>
      </c>
      <c r="G5" s="148">
        <v>242</v>
      </c>
      <c r="H5" s="148">
        <v>0</v>
      </c>
      <c r="I5" s="147" t="s">
        <v>4537</v>
      </c>
      <c r="J5" s="147" t="s">
        <v>4537</v>
      </c>
      <c r="K5" s="147" t="s">
        <v>4537</v>
      </c>
      <c r="L5" s="147" t="s">
        <v>8512</v>
      </c>
      <c r="M5" s="147" t="s">
        <v>4434</v>
      </c>
      <c r="N5" s="147" t="s">
        <v>4691</v>
      </c>
      <c r="O5" s="147" t="s">
        <v>4434</v>
      </c>
      <c r="P5" s="147" t="s">
        <v>4700</v>
      </c>
      <c r="Q5" s="147" t="s">
        <v>4434</v>
      </c>
      <c r="R5" s="147" t="s">
        <v>4700</v>
      </c>
      <c r="S5" s="147" t="s">
        <v>4537</v>
      </c>
      <c r="T5" s="147" t="s">
        <v>233</v>
      </c>
      <c r="U5" s="150">
        <f t="shared" si="0"/>
        <v>3</v>
      </c>
    </row>
    <row r="6" spans="1:21" x14ac:dyDescent="0.2">
      <c r="A6" s="147" t="s">
        <v>8513</v>
      </c>
      <c r="B6" s="147" t="s">
        <v>55</v>
      </c>
      <c r="C6" s="147" t="s">
        <v>63</v>
      </c>
      <c r="D6" s="147" t="s">
        <v>8514</v>
      </c>
      <c r="E6" s="148">
        <v>405</v>
      </c>
      <c r="F6" s="148">
        <v>383</v>
      </c>
      <c r="G6" s="148">
        <v>53</v>
      </c>
      <c r="H6" s="148">
        <v>0</v>
      </c>
      <c r="I6" s="147" t="s">
        <v>4537</v>
      </c>
      <c r="J6" s="147" t="s">
        <v>4537</v>
      </c>
      <c r="K6" s="147" t="s">
        <v>4537</v>
      </c>
      <c r="L6" s="147" t="s">
        <v>8512</v>
      </c>
      <c r="M6" s="147" t="s">
        <v>4434</v>
      </c>
      <c r="N6" s="147" t="s">
        <v>4691</v>
      </c>
      <c r="O6" s="147" t="s">
        <v>4434</v>
      </c>
      <c r="P6" s="147" t="s">
        <v>4700</v>
      </c>
      <c r="Q6" s="147" t="s">
        <v>4434</v>
      </c>
      <c r="R6" s="147" t="s">
        <v>4700</v>
      </c>
      <c r="S6" s="147" t="s">
        <v>4537</v>
      </c>
      <c r="T6" s="147" t="s">
        <v>233</v>
      </c>
      <c r="U6" s="150">
        <f t="shared" si="0"/>
        <v>3</v>
      </c>
    </row>
    <row r="7" spans="1:21" x14ac:dyDescent="0.2">
      <c r="A7" s="147" t="s">
        <v>8513</v>
      </c>
      <c r="B7" s="147" t="s">
        <v>243</v>
      </c>
      <c r="C7" s="147" t="s">
        <v>63</v>
      </c>
      <c r="D7" s="147" t="s">
        <v>8514</v>
      </c>
      <c r="E7" s="148">
        <v>554</v>
      </c>
      <c r="F7" s="148">
        <v>646</v>
      </c>
      <c r="G7" s="148">
        <v>78</v>
      </c>
      <c r="H7" s="148">
        <v>1</v>
      </c>
      <c r="I7" s="147" t="s">
        <v>4537</v>
      </c>
      <c r="J7" s="147" t="s">
        <v>4537</v>
      </c>
      <c r="K7" s="147" t="s">
        <v>4537</v>
      </c>
      <c r="L7" s="147" t="s">
        <v>8512</v>
      </c>
      <c r="M7" s="147" t="s">
        <v>4434</v>
      </c>
      <c r="N7" s="147" t="s">
        <v>4691</v>
      </c>
      <c r="O7" s="147" t="s">
        <v>4434</v>
      </c>
      <c r="P7" s="147" t="s">
        <v>4700</v>
      </c>
      <c r="Q7" s="147" t="s">
        <v>4434</v>
      </c>
      <c r="R7" s="147" t="s">
        <v>4700</v>
      </c>
      <c r="S7" s="147" t="s">
        <v>4537</v>
      </c>
      <c r="T7" s="147" t="s">
        <v>233</v>
      </c>
      <c r="U7" s="150">
        <f t="shared" si="0"/>
        <v>3</v>
      </c>
    </row>
    <row r="8" spans="1:21" x14ac:dyDescent="0.2">
      <c r="A8" s="147" t="s">
        <v>8513</v>
      </c>
      <c r="B8" s="147" t="s">
        <v>4714</v>
      </c>
      <c r="C8" s="147" t="s">
        <v>43</v>
      </c>
      <c r="D8" s="147" t="s">
        <v>8514</v>
      </c>
      <c r="E8" s="148">
        <v>424</v>
      </c>
      <c r="F8" s="148">
        <v>411</v>
      </c>
      <c r="G8" s="148">
        <v>22</v>
      </c>
      <c r="H8" s="148">
        <v>0</v>
      </c>
      <c r="I8" s="147" t="s">
        <v>4537</v>
      </c>
      <c r="J8" s="147" t="s">
        <v>4537</v>
      </c>
      <c r="K8" s="147" t="s">
        <v>4537</v>
      </c>
      <c r="L8" s="147" t="s">
        <v>8512</v>
      </c>
      <c r="M8" s="147" t="s">
        <v>4434</v>
      </c>
      <c r="N8" s="147" t="s">
        <v>4691</v>
      </c>
      <c r="O8" s="147" t="s">
        <v>4434</v>
      </c>
      <c r="P8" s="147" t="s">
        <v>4700</v>
      </c>
      <c r="Q8" s="147" t="s">
        <v>4434</v>
      </c>
      <c r="R8" s="147" t="s">
        <v>4700</v>
      </c>
      <c r="S8" s="147" t="s">
        <v>4537</v>
      </c>
      <c r="T8" s="147" t="s">
        <v>233</v>
      </c>
      <c r="U8" s="150">
        <f t="shared" si="0"/>
        <v>3</v>
      </c>
    </row>
    <row r="9" spans="1:21" x14ac:dyDescent="0.2">
      <c r="A9" s="147" t="s">
        <v>8513</v>
      </c>
      <c r="B9" s="147" t="s">
        <v>4718</v>
      </c>
      <c r="C9" s="147" t="s">
        <v>43</v>
      </c>
      <c r="D9" s="147" t="s">
        <v>8514</v>
      </c>
      <c r="E9" s="148">
        <v>680</v>
      </c>
      <c r="F9" s="148">
        <v>555</v>
      </c>
      <c r="G9" s="148">
        <v>252</v>
      </c>
      <c r="H9" s="148">
        <v>1</v>
      </c>
      <c r="I9" s="147" t="s">
        <v>4537</v>
      </c>
      <c r="J9" s="147" t="s">
        <v>4537</v>
      </c>
      <c r="K9" s="147" t="s">
        <v>4537</v>
      </c>
      <c r="L9" s="147" t="s">
        <v>8512</v>
      </c>
      <c r="M9" s="147" t="s">
        <v>4434</v>
      </c>
      <c r="N9" s="147" t="s">
        <v>4691</v>
      </c>
      <c r="O9" s="147" t="s">
        <v>4434</v>
      </c>
      <c r="P9" s="147" t="s">
        <v>4700</v>
      </c>
      <c r="Q9" s="147" t="s">
        <v>4434</v>
      </c>
      <c r="R9" s="147" t="s">
        <v>4700</v>
      </c>
      <c r="S9" s="147" t="s">
        <v>4537</v>
      </c>
      <c r="T9" s="147" t="s">
        <v>233</v>
      </c>
      <c r="U9" s="150">
        <f t="shared" si="0"/>
        <v>3</v>
      </c>
    </row>
    <row r="10" spans="1:21" x14ac:dyDescent="0.2">
      <c r="A10" s="147" t="s">
        <v>8513</v>
      </c>
      <c r="B10" s="147" t="s">
        <v>4721</v>
      </c>
      <c r="C10" s="147" t="s">
        <v>43</v>
      </c>
      <c r="D10" s="147" t="s">
        <v>8514</v>
      </c>
      <c r="E10" s="148">
        <v>554</v>
      </c>
      <c r="F10" s="148">
        <v>550</v>
      </c>
      <c r="G10" s="148">
        <v>51</v>
      </c>
      <c r="H10" s="148">
        <v>1</v>
      </c>
      <c r="I10" s="147" t="s">
        <v>4537</v>
      </c>
      <c r="J10" s="147" t="s">
        <v>4537</v>
      </c>
      <c r="K10" s="147" t="s">
        <v>4537</v>
      </c>
      <c r="L10" s="147" t="s">
        <v>8512</v>
      </c>
      <c r="M10" s="147" t="s">
        <v>4434</v>
      </c>
      <c r="N10" s="147" t="s">
        <v>4691</v>
      </c>
      <c r="O10" s="147" t="s">
        <v>4434</v>
      </c>
      <c r="P10" s="147" t="s">
        <v>4700</v>
      </c>
      <c r="Q10" s="147" t="s">
        <v>4434</v>
      </c>
      <c r="R10" s="147" t="s">
        <v>4700</v>
      </c>
      <c r="S10" s="147" t="s">
        <v>4537</v>
      </c>
      <c r="T10" s="147" t="s">
        <v>233</v>
      </c>
      <c r="U10" s="150">
        <f t="shared" si="0"/>
        <v>3</v>
      </c>
    </row>
    <row r="11" spans="1:21" x14ac:dyDescent="0.2">
      <c r="A11" s="147" t="s">
        <v>8511</v>
      </c>
      <c r="B11" s="147" t="s">
        <v>4726</v>
      </c>
      <c r="C11" s="147" t="s">
        <v>43</v>
      </c>
      <c r="D11" s="147" t="s">
        <v>8521</v>
      </c>
      <c r="E11" s="148">
        <v>0</v>
      </c>
      <c r="F11" s="148">
        <v>0</v>
      </c>
      <c r="G11" s="148">
        <v>0</v>
      </c>
      <c r="H11" s="148">
        <v>0</v>
      </c>
      <c r="I11" s="147" t="s">
        <v>4537</v>
      </c>
      <c r="J11" s="147" t="s">
        <v>4434</v>
      </c>
      <c r="K11" s="147" t="s">
        <v>4434</v>
      </c>
      <c r="L11" s="147" t="s">
        <v>8512</v>
      </c>
      <c r="M11" s="147" t="s">
        <v>4537</v>
      </c>
      <c r="N11" s="147" t="s">
        <v>233</v>
      </c>
      <c r="O11" s="147" t="s">
        <v>4434</v>
      </c>
      <c r="P11" s="147" t="s">
        <v>4739</v>
      </c>
      <c r="Q11" s="147" t="s">
        <v>4434</v>
      </c>
      <c r="R11" s="147" t="s">
        <v>233</v>
      </c>
      <c r="S11" s="147" t="s">
        <v>4537</v>
      </c>
      <c r="T11" s="147" t="s">
        <v>233</v>
      </c>
      <c r="U11" s="150">
        <f t="shared" si="0"/>
        <v>4</v>
      </c>
    </row>
    <row r="12" spans="1:21" x14ac:dyDescent="0.2">
      <c r="A12" s="147" t="s">
        <v>8511</v>
      </c>
      <c r="B12" s="147" t="s">
        <v>48</v>
      </c>
      <c r="C12" s="147" t="s">
        <v>107</v>
      </c>
      <c r="D12" s="147" t="s">
        <v>4744</v>
      </c>
      <c r="E12" s="148">
        <v>0</v>
      </c>
      <c r="F12" s="148">
        <v>3094</v>
      </c>
      <c r="G12" s="148">
        <v>1182</v>
      </c>
      <c r="H12" s="148">
        <v>3</v>
      </c>
      <c r="I12" s="147" t="s">
        <v>4537</v>
      </c>
      <c r="J12" s="147" t="s">
        <v>4537</v>
      </c>
      <c r="K12" s="147" t="s">
        <v>4537</v>
      </c>
      <c r="L12" s="147" t="s">
        <v>8512</v>
      </c>
      <c r="M12" s="147" t="s">
        <v>4537</v>
      </c>
      <c r="N12" s="147" t="s">
        <v>233</v>
      </c>
      <c r="O12" s="147" t="s">
        <v>4537</v>
      </c>
      <c r="P12" s="147" t="s">
        <v>233</v>
      </c>
      <c r="Q12" s="147" t="s">
        <v>4537</v>
      </c>
      <c r="R12" s="147" t="s">
        <v>233</v>
      </c>
      <c r="S12" s="147" t="s">
        <v>4537</v>
      </c>
      <c r="T12" s="147" t="s">
        <v>233</v>
      </c>
      <c r="U12" s="150">
        <f t="shared" si="0"/>
        <v>0</v>
      </c>
    </row>
    <row r="13" spans="1:21" x14ac:dyDescent="0.2">
      <c r="A13" s="147" t="s">
        <v>8511</v>
      </c>
      <c r="B13" s="147" t="s">
        <v>4763</v>
      </c>
      <c r="C13" s="147" t="s">
        <v>107</v>
      </c>
      <c r="D13" s="147" t="s">
        <v>8514</v>
      </c>
      <c r="E13" s="148">
        <v>1778</v>
      </c>
      <c r="F13" s="148">
        <v>884</v>
      </c>
      <c r="G13" s="148">
        <v>894</v>
      </c>
      <c r="H13" s="148">
        <v>0</v>
      </c>
      <c r="I13" s="147" t="s">
        <v>4537</v>
      </c>
      <c r="J13" s="147" t="s">
        <v>4537</v>
      </c>
      <c r="K13" s="147" t="s">
        <v>4537</v>
      </c>
      <c r="L13" s="147" t="s">
        <v>8512</v>
      </c>
      <c r="M13" s="147" t="s">
        <v>4537</v>
      </c>
      <c r="N13" s="147" t="s">
        <v>233</v>
      </c>
      <c r="O13" s="147" t="s">
        <v>4537</v>
      </c>
      <c r="P13" s="147" t="s">
        <v>233</v>
      </c>
      <c r="Q13" s="147" t="s">
        <v>4537</v>
      </c>
      <c r="R13" s="147" t="s">
        <v>233</v>
      </c>
      <c r="S13" s="147" t="s">
        <v>4537</v>
      </c>
      <c r="T13" s="147" t="s">
        <v>233</v>
      </c>
      <c r="U13" s="150">
        <f t="shared" si="0"/>
        <v>0</v>
      </c>
    </row>
    <row r="14" spans="1:21" x14ac:dyDescent="0.2">
      <c r="A14" s="147" t="s">
        <v>8511</v>
      </c>
      <c r="B14" s="147" t="s">
        <v>2175</v>
      </c>
      <c r="C14" s="147" t="s">
        <v>107</v>
      </c>
      <c r="D14" s="147" t="s">
        <v>8516</v>
      </c>
      <c r="E14" s="148">
        <v>616</v>
      </c>
      <c r="F14" s="148">
        <v>814</v>
      </c>
      <c r="G14" s="148">
        <v>0</v>
      </c>
      <c r="H14" s="148">
        <v>0</v>
      </c>
      <c r="I14" s="147" t="s">
        <v>4537</v>
      </c>
      <c r="J14" s="147" t="s">
        <v>4537</v>
      </c>
      <c r="K14" s="147" t="s">
        <v>4537</v>
      </c>
      <c r="L14" s="147" t="s">
        <v>8512</v>
      </c>
      <c r="M14" s="147" t="s">
        <v>4434</v>
      </c>
      <c r="N14" s="147" t="s">
        <v>4691</v>
      </c>
      <c r="O14" s="147" t="s">
        <v>4434</v>
      </c>
      <c r="P14" s="147" t="s">
        <v>4783</v>
      </c>
      <c r="Q14" s="147" t="s">
        <v>4537</v>
      </c>
      <c r="R14" s="147" t="s">
        <v>233</v>
      </c>
      <c r="S14" s="147" t="s">
        <v>4537</v>
      </c>
      <c r="T14" s="147" t="s">
        <v>233</v>
      </c>
      <c r="U14" s="150">
        <f t="shared" si="0"/>
        <v>2</v>
      </c>
    </row>
    <row r="15" spans="1:21" x14ac:dyDescent="0.2">
      <c r="A15" s="147" t="s">
        <v>8511</v>
      </c>
      <c r="B15" s="147" t="s">
        <v>2175</v>
      </c>
      <c r="C15" s="147" t="s">
        <v>107</v>
      </c>
      <c r="D15" s="147" t="s">
        <v>4744</v>
      </c>
      <c r="E15" s="148">
        <v>2196</v>
      </c>
      <c r="F15" s="148">
        <v>2196</v>
      </c>
      <c r="G15" s="148">
        <v>0</v>
      </c>
      <c r="H15" s="148">
        <v>0</v>
      </c>
      <c r="I15" s="147" t="s">
        <v>4537</v>
      </c>
      <c r="J15" s="147" t="s">
        <v>4537</v>
      </c>
      <c r="K15" s="147" t="s">
        <v>4537</v>
      </c>
      <c r="L15" s="147" t="s">
        <v>8512</v>
      </c>
      <c r="M15" s="147" t="s">
        <v>4434</v>
      </c>
      <c r="N15" s="147" t="s">
        <v>4691</v>
      </c>
      <c r="O15" s="147" t="s">
        <v>4434</v>
      </c>
      <c r="P15" s="147" t="s">
        <v>4788</v>
      </c>
      <c r="Q15" s="147" t="s">
        <v>4537</v>
      </c>
      <c r="R15" s="147" t="s">
        <v>233</v>
      </c>
      <c r="S15" s="147" t="s">
        <v>4537</v>
      </c>
      <c r="T15" s="147" t="s">
        <v>233</v>
      </c>
      <c r="U15" s="150">
        <f t="shared" si="0"/>
        <v>2</v>
      </c>
    </row>
    <row r="16" spans="1:21" x14ac:dyDescent="0.2">
      <c r="A16" s="147" t="s">
        <v>8511</v>
      </c>
      <c r="B16" s="147" t="s">
        <v>2175</v>
      </c>
      <c r="C16" s="147" t="s">
        <v>107</v>
      </c>
      <c r="D16" s="147" t="s">
        <v>987</v>
      </c>
      <c r="E16" s="148">
        <v>529</v>
      </c>
      <c r="F16" s="148">
        <v>529</v>
      </c>
      <c r="G16" s="148">
        <v>0</v>
      </c>
      <c r="H16" s="148">
        <v>0</v>
      </c>
      <c r="I16" s="147" t="s">
        <v>4537</v>
      </c>
      <c r="J16" s="147" t="s">
        <v>4537</v>
      </c>
      <c r="K16" s="147" t="s">
        <v>4537</v>
      </c>
      <c r="L16" s="147" t="s">
        <v>8512</v>
      </c>
      <c r="M16" s="147" t="s">
        <v>4537</v>
      </c>
      <c r="N16" s="147" t="s">
        <v>233</v>
      </c>
      <c r="O16" s="147" t="s">
        <v>4537</v>
      </c>
      <c r="P16" s="147" t="s">
        <v>233</v>
      </c>
      <c r="Q16" s="147" t="s">
        <v>4537</v>
      </c>
      <c r="R16" s="147" t="s">
        <v>233</v>
      </c>
      <c r="S16" s="147" t="s">
        <v>4537</v>
      </c>
      <c r="T16" s="147" t="s">
        <v>233</v>
      </c>
      <c r="U16" s="150">
        <f t="shared" si="0"/>
        <v>0</v>
      </c>
    </row>
    <row r="17" spans="1:21" x14ac:dyDescent="0.2">
      <c r="A17" s="147" t="s">
        <v>8511</v>
      </c>
      <c r="B17" s="147" t="s">
        <v>2175</v>
      </c>
      <c r="C17" s="147" t="s">
        <v>107</v>
      </c>
      <c r="D17" s="147" t="s">
        <v>987</v>
      </c>
      <c r="E17" s="148">
        <v>137</v>
      </c>
      <c r="F17" s="148">
        <v>1294</v>
      </c>
      <c r="G17" s="148">
        <v>0</v>
      </c>
      <c r="H17" s="148">
        <v>0</v>
      </c>
      <c r="I17" s="147" t="s">
        <v>4537</v>
      </c>
      <c r="J17" s="147" t="s">
        <v>4537</v>
      </c>
      <c r="K17" s="147" t="s">
        <v>4537</v>
      </c>
      <c r="L17" s="147" t="s">
        <v>8512</v>
      </c>
      <c r="M17" s="147" t="s">
        <v>4537</v>
      </c>
      <c r="N17" s="147" t="s">
        <v>233</v>
      </c>
      <c r="O17" s="147" t="s">
        <v>4537</v>
      </c>
      <c r="P17" s="147" t="s">
        <v>233</v>
      </c>
      <c r="Q17" s="147" t="s">
        <v>4537</v>
      </c>
      <c r="R17" s="147" t="s">
        <v>233</v>
      </c>
      <c r="S17" s="147" t="s">
        <v>4537</v>
      </c>
      <c r="T17" s="147" t="s">
        <v>233</v>
      </c>
      <c r="U17" s="150">
        <f t="shared" si="0"/>
        <v>0</v>
      </c>
    </row>
    <row r="18" spans="1:21" x14ac:dyDescent="0.2">
      <c r="A18" s="147" t="s">
        <v>8511</v>
      </c>
      <c r="B18" s="147" t="s">
        <v>4763</v>
      </c>
      <c r="C18" s="147" t="s">
        <v>107</v>
      </c>
      <c r="D18" s="147" t="s">
        <v>987</v>
      </c>
      <c r="E18" s="148">
        <v>41</v>
      </c>
      <c r="F18" s="148">
        <v>0</v>
      </c>
      <c r="G18" s="148">
        <v>0</v>
      </c>
      <c r="H18" s="148">
        <v>0</v>
      </c>
      <c r="I18" s="147" t="s">
        <v>4537</v>
      </c>
      <c r="J18" s="147" t="s">
        <v>4434</v>
      </c>
      <c r="K18" s="147" t="s">
        <v>4537</v>
      </c>
      <c r="L18" s="147" t="s">
        <v>8517</v>
      </c>
      <c r="M18" s="147" t="s">
        <v>4537</v>
      </c>
      <c r="N18" s="147" t="s">
        <v>233</v>
      </c>
      <c r="O18" s="147" t="s">
        <v>4537</v>
      </c>
      <c r="P18" s="147" t="s">
        <v>233</v>
      </c>
      <c r="Q18" s="147" t="s">
        <v>4537</v>
      </c>
      <c r="R18" s="147" t="s">
        <v>233</v>
      </c>
      <c r="S18" s="147" t="s">
        <v>4537</v>
      </c>
      <c r="T18" s="147" t="s">
        <v>233</v>
      </c>
      <c r="U18" s="150">
        <f t="shared" si="0"/>
        <v>1</v>
      </c>
    </row>
    <row r="19" spans="1:21" x14ac:dyDescent="0.2">
      <c r="A19" s="147" t="s">
        <v>8511</v>
      </c>
      <c r="B19" s="147" t="s">
        <v>811</v>
      </c>
      <c r="C19" s="147" t="s">
        <v>63</v>
      </c>
      <c r="D19" s="147" t="s">
        <v>8516</v>
      </c>
      <c r="E19" s="148">
        <v>2781</v>
      </c>
      <c r="F19" s="148">
        <v>4755</v>
      </c>
      <c r="G19" s="148">
        <v>9026</v>
      </c>
      <c r="H19" s="148">
        <v>976</v>
      </c>
      <c r="I19" s="147" t="s">
        <v>4434</v>
      </c>
      <c r="J19" s="147" t="s">
        <v>4537</v>
      </c>
      <c r="K19" s="147" t="s">
        <v>4537</v>
      </c>
      <c r="L19" s="147" t="s">
        <v>8517</v>
      </c>
      <c r="M19" s="147" t="s">
        <v>4537</v>
      </c>
      <c r="N19" s="147" t="s">
        <v>233</v>
      </c>
      <c r="O19" s="147" t="s">
        <v>4537</v>
      </c>
      <c r="P19" s="147" t="s">
        <v>4824</v>
      </c>
      <c r="Q19" s="147" t="s">
        <v>4537</v>
      </c>
      <c r="R19" s="147" t="s">
        <v>4825</v>
      </c>
      <c r="S19" s="147" t="s">
        <v>4537</v>
      </c>
      <c r="T19" s="147" t="s">
        <v>8535</v>
      </c>
      <c r="U19" s="150">
        <f t="shared" si="0"/>
        <v>1</v>
      </c>
    </row>
    <row r="20" spans="1:21" x14ac:dyDescent="0.2">
      <c r="A20" s="147" t="s">
        <v>8513</v>
      </c>
      <c r="B20" s="147" t="s">
        <v>4827</v>
      </c>
      <c r="C20" s="147" t="s">
        <v>544</v>
      </c>
      <c r="D20" s="147" t="s">
        <v>8516</v>
      </c>
      <c r="E20" s="148">
        <v>487</v>
      </c>
      <c r="F20" s="148">
        <v>2999</v>
      </c>
      <c r="G20" s="148">
        <v>6723</v>
      </c>
      <c r="H20" s="148">
        <v>0</v>
      </c>
      <c r="I20" s="147" t="s">
        <v>4434</v>
      </c>
      <c r="J20" s="147" t="s">
        <v>4434</v>
      </c>
      <c r="K20" s="147" t="s">
        <v>4434</v>
      </c>
      <c r="L20" s="147" t="s">
        <v>8517</v>
      </c>
      <c r="M20" s="147" t="s">
        <v>4434</v>
      </c>
      <c r="N20" s="147" t="s">
        <v>4844</v>
      </c>
      <c r="O20" s="147" t="s">
        <v>4537</v>
      </c>
      <c r="P20" s="147" t="s">
        <v>233</v>
      </c>
      <c r="Q20" s="147" t="s">
        <v>4537</v>
      </c>
      <c r="R20" s="147" t="s">
        <v>233</v>
      </c>
      <c r="S20" s="147" t="s">
        <v>4537</v>
      </c>
      <c r="T20" s="147" t="s">
        <v>233</v>
      </c>
      <c r="U20" s="150">
        <f t="shared" si="0"/>
        <v>4</v>
      </c>
    </row>
    <row r="21" spans="1:21" x14ac:dyDescent="0.2">
      <c r="A21" s="147" t="s">
        <v>8511</v>
      </c>
      <c r="B21" s="147" t="s">
        <v>4827</v>
      </c>
      <c r="C21" s="147" t="s">
        <v>544</v>
      </c>
      <c r="D21" s="147" t="s">
        <v>8516</v>
      </c>
      <c r="E21" s="148">
        <v>584</v>
      </c>
      <c r="F21" s="148">
        <v>2956</v>
      </c>
      <c r="G21" s="148">
        <v>7780</v>
      </c>
      <c r="H21" s="148">
        <v>0</v>
      </c>
      <c r="I21" s="147" t="s">
        <v>4434</v>
      </c>
      <c r="J21" s="147" t="s">
        <v>4434</v>
      </c>
      <c r="K21" s="147" t="s">
        <v>4434</v>
      </c>
      <c r="L21" s="147" t="s">
        <v>8517</v>
      </c>
      <c r="M21" s="147" t="s">
        <v>4434</v>
      </c>
      <c r="N21" s="147" t="s">
        <v>233</v>
      </c>
      <c r="O21" s="147" t="s">
        <v>4537</v>
      </c>
      <c r="P21" s="147" t="s">
        <v>233</v>
      </c>
      <c r="Q21" s="147" t="s">
        <v>4537</v>
      </c>
      <c r="R21" s="147" t="s">
        <v>233</v>
      </c>
      <c r="S21" s="147" t="s">
        <v>4537</v>
      </c>
      <c r="T21" s="147" t="s">
        <v>233</v>
      </c>
      <c r="U21" s="150">
        <f t="shared" si="0"/>
        <v>4</v>
      </c>
    </row>
    <row r="22" spans="1:21" x14ac:dyDescent="0.2">
      <c r="A22" s="147" t="s">
        <v>8513</v>
      </c>
      <c r="B22" s="147" t="s">
        <v>4827</v>
      </c>
      <c r="C22" s="147" t="s">
        <v>544</v>
      </c>
      <c r="D22" s="147" t="s">
        <v>8516</v>
      </c>
      <c r="E22" s="148">
        <v>498</v>
      </c>
      <c r="F22" s="148">
        <v>1552</v>
      </c>
      <c r="G22" s="148">
        <v>3860</v>
      </c>
      <c r="H22" s="148">
        <v>410</v>
      </c>
      <c r="I22" s="147" t="s">
        <v>4434</v>
      </c>
      <c r="J22" s="147" t="s">
        <v>4434</v>
      </c>
      <c r="K22" s="147" t="s">
        <v>4434</v>
      </c>
      <c r="L22" s="147" t="s">
        <v>8517</v>
      </c>
      <c r="M22" s="147" t="s">
        <v>4434</v>
      </c>
      <c r="N22" s="147" t="s">
        <v>4844</v>
      </c>
      <c r="O22" s="147" t="s">
        <v>4434</v>
      </c>
      <c r="P22" s="147" t="s">
        <v>4864</v>
      </c>
      <c r="Q22" s="147" t="s">
        <v>4434</v>
      </c>
      <c r="R22" s="147" t="s">
        <v>4700</v>
      </c>
      <c r="S22" s="147" t="s">
        <v>4434</v>
      </c>
      <c r="T22" s="147" t="s">
        <v>4865</v>
      </c>
      <c r="U22" s="150">
        <f t="shared" si="0"/>
        <v>7</v>
      </c>
    </row>
    <row r="23" spans="1:21" x14ac:dyDescent="0.2">
      <c r="A23" s="147" t="s">
        <v>8511</v>
      </c>
      <c r="B23" s="147" t="s">
        <v>4827</v>
      </c>
      <c r="C23" s="147" t="s">
        <v>544</v>
      </c>
      <c r="D23" s="147" t="s">
        <v>8516</v>
      </c>
      <c r="E23" s="148">
        <v>546</v>
      </c>
      <c r="F23" s="148">
        <v>1711</v>
      </c>
      <c r="G23" s="148">
        <v>3779</v>
      </c>
      <c r="H23" s="148">
        <v>309</v>
      </c>
      <c r="I23" s="147" t="s">
        <v>4434</v>
      </c>
      <c r="J23" s="147" t="s">
        <v>4434</v>
      </c>
      <c r="K23" s="147" t="s">
        <v>4434</v>
      </c>
      <c r="L23" s="147" t="s">
        <v>8517</v>
      </c>
      <c r="M23" s="147" t="s">
        <v>4434</v>
      </c>
      <c r="N23" s="147" t="s">
        <v>4844</v>
      </c>
      <c r="O23" s="147" t="s">
        <v>4434</v>
      </c>
      <c r="P23" s="147" t="s">
        <v>4864</v>
      </c>
      <c r="Q23" s="147" t="s">
        <v>4434</v>
      </c>
      <c r="R23" s="147" t="s">
        <v>4700</v>
      </c>
      <c r="S23" s="147" t="s">
        <v>4434</v>
      </c>
      <c r="T23" s="147" t="s">
        <v>4871</v>
      </c>
      <c r="U23" s="150">
        <f t="shared" si="0"/>
        <v>7</v>
      </c>
    </row>
    <row r="24" spans="1:21" x14ac:dyDescent="0.2">
      <c r="A24" s="147" t="s">
        <v>8511</v>
      </c>
      <c r="B24" s="147" t="s">
        <v>4873</v>
      </c>
      <c r="C24" s="147" t="s">
        <v>107</v>
      </c>
      <c r="D24" s="147" t="s">
        <v>8516</v>
      </c>
      <c r="E24" s="148">
        <v>1516</v>
      </c>
      <c r="F24" s="148">
        <v>1664</v>
      </c>
      <c r="G24" s="148">
        <v>649</v>
      </c>
      <c r="H24" s="148">
        <v>141</v>
      </c>
      <c r="I24" s="147" t="s">
        <v>4537</v>
      </c>
      <c r="J24" s="147" t="s">
        <v>4434</v>
      </c>
      <c r="K24" s="147" t="s">
        <v>4537</v>
      </c>
      <c r="L24" s="147" t="s">
        <v>8517</v>
      </c>
      <c r="M24" s="147" t="s">
        <v>4537</v>
      </c>
      <c r="N24" s="147" t="s">
        <v>233</v>
      </c>
      <c r="O24" s="147" t="s">
        <v>4537</v>
      </c>
      <c r="P24" s="147" t="s">
        <v>233</v>
      </c>
      <c r="Q24" s="147" t="s">
        <v>4537</v>
      </c>
      <c r="R24" s="147" t="s">
        <v>233</v>
      </c>
      <c r="S24" s="147" t="s">
        <v>4537</v>
      </c>
      <c r="T24" s="147" t="s">
        <v>233</v>
      </c>
      <c r="U24" s="150">
        <f t="shared" si="0"/>
        <v>1</v>
      </c>
    </row>
    <row r="25" spans="1:21" x14ac:dyDescent="0.2">
      <c r="A25" s="147" t="s">
        <v>8511</v>
      </c>
      <c r="B25" s="147" t="s">
        <v>4885</v>
      </c>
      <c r="C25" s="147" t="s">
        <v>107</v>
      </c>
      <c r="D25" s="147" t="s">
        <v>8516</v>
      </c>
      <c r="E25" s="148">
        <v>285</v>
      </c>
      <c r="F25" s="148">
        <v>999</v>
      </c>
      <c r="G25" s="148">
        <v>1101</v>
      </c>
      <c r="H25" s="148">
        <v>0</v>
      </c>
      <c r="I25" s="147" t="s">
        <v>4434</v>
      </c>
      <c r="J25" s="147" t="s">
        <v>4434</v>
      </c>
      <c r="K25" s="147" t="s">
        <v>4537</v>
      </c>
      <c r="L25" s="147" t="s">
        <v>8512</v>
      </c>
      <c r="M25" s="147" t="s">
        <v>4537</v>
      </c>
      <c r="N25" s="147" t="s">
        <v>4691</v>
      </c>
      <c r="O25" s="147" t="s">
        <v>4537</v>
      </c>
      <c r="P25" s="147" t="s">
        <v>4896</v>
      </c>
      <c r="Q25" s="147" t="s">
        <v>4537</v>
      </c>
      <c r="R25" s="147" t="s">
        <v>4898</v>
      </c>
      <c r="S25" s="147" t="s">
        <v>4537</v>
      </c>
      <c r="T25" s="147" t="s">
        <v>4900</v>
      </c>
      <c r="U25" s="150">
        <f t="shared" si="0"/>
        <v>2</v>
      </c>
    </row>
    <row r="26" spans="1:21" x14ac:dyDescent="0.2">
      <c r="A26" s="147" t="s">
        <v>8511</v>
      </c>
      <c r="B26" s="147" t="s">
        <v>4902</v>
      </c>
      <c r="C26" s="147" t="s">
        <v>43</v>
      </c>
      <c r="D26" s="147" t="s">
        <v>8516</v>
      </c>
      <c r="E26" s="148">
        <v>457</v>
      </c>
      <c r="F26" s="148">
        <v>1036</v>
      </c>
      <c r="G26" s="148">
        <v>3850</v>
      </c>
      <c r="H26" s="148">
        <v>238</v>
      </c>
      <c r="I26" s="147" t="s">
        <v>4537</v>
      </c>
      <c r="J26" s="147" t="s">
        <v>4537</v>
      </c>
      <c r="K26" s="147" t="s">
        <v>4537</v>
      </c>
      <c r="L26" s="147" t="s">
        <v>8512</v>
      </c>
      <c r="M26" s="147" t="s">
        <v>4537</v>
      </c>
      <c r="N26" s="147" t="s">
        <v>233</v>
      </c>
      <c r="O26" s="147" t="s">
        <v>4537</v>
      </c>
      <c r="P26" s="147" t="s">
        <v>233</v>
      </c>
      <c r="Q26" s="147" t="s">
        <v>4434</v>
      </c>
      <c r="R26" s="147" t="s">
        <v>5635</v>
      </c>
      <c r="S26" s="147" t="s">
        <v>4537</v>
      </c>
      <c r="T26" s="147" t="s">
        <v>233</v>
      </c>
      <c r="U26" s="150">
        <f t="shared" si="0"/>
        <v>1</v>
      </c>
    </row>
    <row r="27" spans="1:21" x14ac:dyDescent="0.2">
      <c r="A27" s="147" t="s">
        <v>8518</v>
      </c>
      <c r="B27" s="147" t="s">
        <v>4908</v>
      </c>
      <c r="C27" s="147" t="s">
        <v>43</v>
      </c>
      <c r="D27" s="147" t="s">
        <v>8516</v>
      </c>
      <c r="E27" s="148">
        <v>544</v>
      </c>
      <c r="F27" s="148">
        <v>635</v>
      </c>
      <c r="G27" s="148">
        <v>253</v>
      </c>
      <c r="H27" s="148">
        <v>17</v>
      </c>
      <c r="I27" s="147" t="s">
        <v>4537</v>
      </c>
      <c r="J27" s="147" t="s">
        <v>4537</v>
      </c>
      <c r="K27" s="147" t="s">
        <v>4537</v>
      </c>
      <c r="L27" s="147" t="s">
        <v>8517</v>
      </c>
      <c r="M27" s="147" t="s">
        <v>4537</v>
      </c>
      <c r="N27" s="147" t="s">
        <v>233</v>
      </c>
      <c r="O27" s="147" t="s">
        <v>4537</v>
      </c>
      <c r="P27" s="147" t="s">
        <v>233</v>
      </c>
      <c r="Q27" s="147" t="s">
        <v>4537</v>
      </c>
      <c r="R27" s="147" t="s">
        <v>233</v>
      </c>
      <c r="S27" s="147" t="s">
        <v>4537</v>
      </c>
      <c r="T27" s="147" t="s">
        <v>233</v>
      </c>
      <c r="U27" s="150">
        <f t="shared" si="0"/>
        <v>0</v>
      </c>
    </row>
    <row r="28" spans="1:21" x14ac:dyDescent="0.2">
      <c r="A28" s="147" t="s">
        <v>8513</v>
      </c>
      <c r="B28" s="147" t="s">
        <v>4908</v>
      </c>
      <c r="C28" s="147" t="s">
        <v>43</v>
      </c>
      <c r="D28" s="147" t="s">
        <v>8516</v>
      </c>
      <c r="E28" s="148">
        <v>479</v>
      </c>
      <c r="F28" s="148">
        <v>526</v>
      </c>
      <c r="G28" s="148">
        <v>204</v>
      </c>
      <c r="H28" s="148">
        <v>33</v>
      </c>
      <c r="I28" s="147" t="s">
        <v>4537</v>
      </c>
      <c r="J28" s="147" t="s">
        <v>4537</v>
      </c>
      <c r="K28" s="147" t="s">
        <v>4537</v>
      </c>
      <c r="L28" s="147" t="s">
        <v>8517</v>
      </c>
      <c r="M28" s="147" t="s">
        <v>4537</v>
      </c>
      <c r="N28" s="147" t="s">
        <v>233</v>
      </c>
      <c r="O28" s="147" t="s">
        <v>4537</v>
      </c>
      <c r="P28" s="147" t="s">
        <v>233</v>
      </c>
      <c r="Q28" s="147" t="s">
        <v>4537</v>
      </c>
      <c r="R28" s="147" t="s">
        <v>233</v>
      </c>
      <c r="S28" s="147" t="s">
        <v>4537</v>
      </c>
      <c r="T28" s="147" t="s">
        <v>233</v>
      </c>
      <c r="U28" s="150">
        <f t="shared" si="0"/>
        <v>0</v>
      </c>
    </row>
    <row r="29" spans="1:21" x14ac:dyDescent="0.2">
      <c r="A29" s="147" t="s">
        <v>8513</v>
      </c>
      <c r="B29" s="147" t="s">
        <v>520</v>
      </c>
      <c r="C29" s="147" t="s">
        <v>544</v>
      </c>
      <c r="D29" s="147" t="s">
        <v>8516</v>
      </c>
      <c r="E29" s="148">
        <v>783</v>
      </c>
      <c r="F29" s="148">
        <v>621</v>
      </c>
      <c r="G29" s="148">
        <v>1763</v>
      </c>
      <c r="H29" s="148">
        <v>2</v>
      </c>
      <c r="I29" s="147" t="s">
        <v>4434</v>
      </c>
      <c r="J29" s="147" t="s">
        <v>4434</v>
      </c>
      <c r="K29" s="147" t="s">
        <v>4434</v>
      </c>
      <c r="L29" s="147" t="s">
        <v>8512</v>
      </c>
      <c r="M29" s="147" t="s">
        <v>4434</v>
      </c>
      <c r="N29" s="147" t="s">
        <v>4926</v>
      </c>
      <c r="O29" s="147" t="s">
        <v>4434</v>
      </c>
      <c r="P29" s="147" t="s">
        <v>4927</v>
      </c>
      <c r="Q29" s="147" t="s">
        <v>4434</v>
      </c>
      <c r="R29" s="147" t="s">
        <v>4700</v>
      </c>
      <c r="S29" s="147" t="s">
        <v>4434</v>
      </c>
      <c r="T29" s="147" t="s">
        <v>4871</v>
      </c>
      <c r="U29" s="150">
        <f t="shared" si="0"/>
        <v>7</v>
      </c>
    </row>
    <row r="30" spans="1:21" x14ac:dyDescent="0.2">
      <c r="A30" s="147" t="s">
        <v>8511</v>
      </c>
      <c r="B30" s="147" t="s">
        <v>4929</v>
      </c>
      <c r="C30" s="147" t="s">
        <v>63</v>
      </c>
      <c r="D30" s="147" t="s">
        <v>4744</v>
      </c>
      <c r="E30" s="148">
        <v>2784</v>
      </c>
      <c r="F30" s="148">
        <v>3493</v>
      </c>
      <c r="G30" s="148">
        <v>232</v>
      </c>
      <c r="H30" s="148">
        <v>20</v>
      </c>
      <c r="I30" s="147" t="s">
        <v>4537</v>
      </c>
      <c r="J30" s="147" t="s">
        <v>4537</v>
      </c>
      <c r="K30" s="147" t="s">
        <v>4537</v>
      </c>
      <c r="L30" s="147" t="s">
        <v>8515</v>
      </c>
      <c r="M30" s="147" t="s">
        <v>4537</v>
      </c>
      <c r="N30" s="147" t="s">
        <v>233</v>
      </c>
      <c r="O30" s="147" t="s">
        <v>4537</v>
      </c>
      <c r="P30" s="147" t="s">
        <v>233</v>
      </c>
      <c r="Q30" s="147" t="s">
        <v>4537</v>
      </c>
      <c r="R30" s="147" t="s">
        <v>233</v>
      </c>
      <c r="S30" s="147" t="s">
        <v>4537</v>
      </c>
      <c r="T30" s="147" t="s">
        <v>233</v>
      </c>
      <c r="U30" s="150">
        <f t="shared" si="0"/>
        <v>0</v>
      </c>
    </row>
    <row r="31" spans="1:21" x14ac:dyDescent="0.2">
      <c r="A31" s="147" t="s">
        <v>8511</v>
      </c>
      <c r="B31" s="147" t="s">
        <v>565</v>
      </c>
      <c r="C31" s="147" t="s">
        <v>107</v>
      </c>
      <c r="D31" s="147" t="s">
        <v>446</v>
      </c>
      <c r="E31" s="148">
        <v>0</v>
      </c>
      <c r="F31" s="148">
        <v>4900</v>
      </c>
      <c r="G31" s="148">
        <v>0</v>
      </c>
      <c r="H31" s="148">
        <v>0</v>
      </c>
      <c r="I31" s="147" t="s">
        <v>4537</v>
      </c>
      <c r="J31" s="147" t="s">
        <v>4434</v>
      </c>
      <c r="K31" s="147" t="s">
        <v>4537</v>
      </c>
      <c r="L31" s="147" t="s">
        <v>8512</v>
      </c>
      <c r="M31" s="147" t="s">
        <v>4434</v>
      </c>
      <c r="N31" s="147" t="s">
        <v>4946</v>
      </c>
      <c r="O31" s="147" t="s">
        <v>4434</v>
      </c>
      <c r="P31" s="147" t="s">
        <v>4947</v>
      </c>
      <c r="Q31" s="147" t="s">
        <v>4434</v>
      </c>
      <c r="R31" s="147" t="s">
        <v>8519</v>
      </c>
      <c r="S31" s="147" t="s">
        <v>4434</v>
      </c>
      <c r="T31" s="147" t="s">
        <v>4949</v>
      </c>
      <c r="U31" s="150">
        <f t="shared" si="0"/>
        <v>5</v>
      </c>
    </row>
    <row r="32" spans="1:21" x14ac:dyDescent="0.2">
      <c r="A32" s="147" t="s">
        <v>8511</v>
      </c>
      <c r="B32" s="147" t="s">
        <v>4929</v>
      </c>
      <c r="C32" s="147" t="s">
        <v>63</v>
      </c>
      <c r="D32" s="147" t="s">
        <v>987</v>
      </c>
      <c r="E32" s="148">
        <v>0</v>
      </c>
      <c r="F32" s="148">
        <v>0</v>
      </c>
      <c r="G32" s="148">
        <v>0</v>
      </c>
      <c r="H32" s="148">
        <v>0</v>
      </c>
      <c r="I32" s="147" t="s">
        <v>4537</v>
      </c>
      <c r="J32" s="147" t="s">
        <v>4434</v>
      </c>
      <c r="K32" s="147" t="s">
        <v>4537</v>
      </c>
      <c r="L32" s="147" t="s">
        <v>8515</v>
      </c>
      <c r="M32" s="147" t="s">
        <v>4537</v>
      </c>
      <c r="N32" s="147" t="s">
        <v>233</v>
      </c>
      <c r="O32" s="147" t="s">
        <v>4537</v>
      </c>
      <c r="P32" s="147" t="s">
        <v>233</v>
      </c>
      <c r="Q32" s="147" t="s">
        <v>4537</v>
      </c>
      <c r="R32" s="147" t="s">
        <v>233</v>
      </c>
      <c r="S32" s="147" t="s">
        <v>4537</v>
      </c>
      <c r="T32" s="147" t="s">
        <v>233</v>
      </c>
      <c r="U32" s="150">
        <f t="shared" si="0"/>
        <v>1</v>
      </c>
    </row>
    <row r="33" spans="1:21" x14ac:dyDescent="0.2">
      <c r="A33" s="147" t="s">
        <v>8511</v>
      </c>
      <c r="B33" s="147" t="s">
        <v>240</v>
      </c>
      <c r="C33" s="147" t="s">
        <v>63</v>
      </c>
      <c r="D33" s="147" t="s">
        <v>446</v>
      </c>
      <c r="E33" s="148">
        <v>181</v>
      </c>
      <c r="F33" s="148">
        <v>0</v>
      </c>
      <c r="G33" s="148">
        <v>0</v>
      </c>
      <c r="H33" s="148">
        <v>0</v>
      </c>
      <c r="I33" s="147" t="s">
        <v>4537</v>
      </c>
      <c r="J33" s="147" t="s">
        <v>4537</v>
      </c>
      <c r="K33" s="147" t="s">
        <v>4537</v>
      </c>
      <c r="L33" s="147" t="s">
        <v>8512</v>
      </c>
      <c r="M33" s="147" t="s">
        <v>4434</v>
      </c>
      <c r="N33" s="147" t="s">
        <v>4691</v>
      </c>
      <c r="O33" s="147" t="s">
        <v>4537</v>
      </c>
      <c r="P33" s="147" t="s">
        <v>233</v>
      </c>
      <c r="Q33" s="147" t="s">
        <v>4537</v>
      </c>
      <c r="R33" s="147" t="s">
        <v>233</v>
      </c>
      <c r="S33" s="147" t="s">
        <v>4537</v>
      </c>
      <c r="T33" s="147" t="s">
        <v>233</v>
      </c>
      <c r="U33" s="150">
        <f t="shared" si="0"/>
        <v>1</v>
      </c>
    </row>
    <row r="34" spans="1:21" x14ac:dyDescent="0.2">
      <c r="A34" s="147" t="s">
        <v>8511</v>
      </c>
      <c r="B34" s="147" t="s">
        <v>4929</v>
      </c>
      <c r="C34" s="147" t="s">
        <v>63</v>
      </c>
      <c r="D34" s="147" t="s">
        <v>987</v>
      </c>
      <c r="E34" s="148">
        <v>0</v>
      </c>
      <c r="F34" s="148">
        <v>2383</v>
      </c>
      <c r="G34" s="148">
        <v>0</v>
      </c>
      <c r="H34" s="148">
        <v>0</v>
      </c>
      <c r="I34" s="147" t="s">
        <v>4537</v>
      </c>
      <c r="J34" s="147" t="s">
        <v>4537</v>
      </c>
      <c r="K34" s="147" t="s">
        <v>4537</v>
      </c>
      <c r="L34" s="147" t="s">
        <v>8515</v>
      </c>
      <c r="M34" s="147" t="s">
        <v>4434</v>
      </c>
      <c r="N34" s="147" t="s">
        <v>4691</v>
      </c>
      <c r="O34" s="147" t="s">
        <v>4537</v>
      </c>
      <c r="P34" s="147" t="s">
        <v>233</v>
      </c>
      <c r="Q34" s="147" t="s">
        <v>4537</v>
      </c>
      <c r="R34" s="147" t="s">
        <v>233</v>
      </c>
      <c r="S34" s="147" t="s">
        <v>4537</v>
      </c>
      <c r="T34" s="147" t="s">
        <v>233</v>
      </c>
      <c r="U34" s="150">
        <f t="shared" si="0"/>
        <v>1</v>
      </c>
    </row>
    <row r="35" spans="1:21" x14ac:dyDescent="0.2">
      <c r="A35" s="147" t="s">
        <v>8511</v>
      </c>
      <c r="B35" s="147" t="s">
        <v>4873</v>
      </c>
      <c r="C35" s="147" t="s">
        <v>107</v>
      </c>
      <c r="D35" s="147" t="s">
        <v>8514</v>
      </c>
      <c r="E35" s="148">
        <v>1649</v>
      </c>
      <c r="F35" s="148">
        <v>1133</v>
      </c>
      <c r="G35" s="148">
        <v>0</v>
      </c>
      <c r="H35" s="148">
        <v>474</v>
      </c>
      <c r="I35" s="147" t="s">
        <v>4537</v>
      </c>
      <c r="J35" s="147" t="s">
        <v>4537</v>
      </c>
      <c r="K35" s="147" t="s">
        <v>4537</v>
      </c>
      <c r="L35" s="147" t="s">
        <v>8517</v>
      </c>
      <c r="M35" s="147" t="s">
        <v>4434</v>
      </c>
      <c r="N35" s="147" t="s">
        <v>233</v>
      </c>
      <c r="O35" s="147" t="s">
        <v>4537</v>
      </c>
      <c r="P35" s="147" t="s">
        <v>233</v>
      </c>
      <c r="Q35" s="147" t="s">
        <v>4537</v>
      </c>
      <c r="R35" s="147" t="s">
        <v>233</v>
      </c>
      <c r="S35" s="147" t="s">
        <v>4537</v>
      </c>
      <c r="T35" s="147" t="s">
        <v>233</v>
      </c>
      <c r="U35" s="150">
        <f t="shared" si="0"/>
        <v>1</v>
      </c>
    </row>
    <row r="36" spans="1:21" x14ac:dyDescent="0.2">
      <c r="A36" s="147" t="s">
        <v>8511</v>
      </c>
      <c r="B36" s="147" t="s">
        <v>240</v>
      </c>
      <c r="C36" s="147" t="s">
        <v>63</v>
      </c>
      <c r="D36" s="147" t="s">
        <v>8516</v>
      </c>
      <c r="E36" s="148">
        <v>314</v>
      </c>
      <c r="F36" s="148">
        <v>99</v>
      </c>
      <c r="G36" s="148">
        <v>243</v>
      </c>
      <c r="H36" s="148">
        <v>0</v>
      </c>
      <c r="I36" s="147" t="s">
        <v>4537</v>
      </c>
      <c r="J36" s="147" t="s">
        <v>4537</v>
      </c>
      <c r="K36" s="147" t="s">
        <v>4537</v>
      </c>
      <c r="L36" s="147" t="s">
        <v>8512</v>
      </c>
      <c r="M36" s="147" t="s">
        <v>4537</v>
      </c>
      <c r="N36" s="147" t="s">
        <v>233</v>
      </c>
      <c r="O36" s="147" t="s">
        <v>4537</v>
      </c>
      <c r="P36" s="147" t="s">
        <v>233</v>
      </c>
      <c r="Q36" s="147" t="s">
        <v>4537</v>
      </c>
      <c r="R36" s="147" t="s">
        <v>233</v>
      </c>
      <c r="S36" s="147" t="s">
        <v>4537</v>
      </c>
      <c r="T36" s="147" t="s">
        <v>233</v>
      </c>
      <c r="U36" s="150">
        <f t="shared" si="0"/>
        <v>0</v>
      </c>
    </row>
    <row r="37" spans="1:21" x14ac:dyDescent="0.2">
      <c r="A37" s="147" t="s">
        <v>8511</v>
      </c>
      <c r="B37" s="147" t="s">
        <v>4929</v>
      </c>
      <c r="C37" s="147" t="s">
        <v>63</v>
      </c>
      <c r="D37" s="147" t="s">
        <v>18</v>
      </c>
      <c r="E37" s="148">
        <v>3667</v>
      </c>
      <c r="F37" s="148">
        <v>0</v>
      </c>
      <c r="G37" s="148">
        <v>3667</v>
      </c>
      <c r="H37" s="148">
        <v>0</v>
      </c>
      <c r="I37" s="147" t="s">
        <v>4537</v>
      </c>
      <c r="J37" s="147" t="s">
        <v>4537</v>
      </c>
      <c r="K37" s="147" t="s">
        <v>4537</v>
      </c>
      <c r="L37" s="147" t="s">
        <v>8515</v>
      </c>
      <c r="M37" s="147" t="s">
        <v>4537</v>
      </c>
      <c r="N37" s="147" t="s">
        <v>233</v>
      </c>
      <c r="O37" s="147" t="s">
        <v>4537</v>
      </c>
      <c r="P37" s="147" t="s">
        <v>233</v>
      </c>
      <c r="Q37" s="147" t="s">
        <v>4537</v>
      </c>
      <c r="R37" s="147" t="s">
        <v>233</v>
      </c>
      <c r="S37" s="147" t="s">
        <v>4537</v>
      </c>
      <c r="T37" s="147" t="s">
        <v>233</v>
      </c>
      <c r="U37" s="150">
        <f t="shared" si="0"/>
        <v>0</v>
      </c>
    </row>
    <row r="38" spans="1:21" x14ac:dyDescent="0.2">
      <c r="A38" s="147" t="s">
        <v>8513</v>
      </c>
      <c r="B38" s="147" t="s">
        <v>4873</v>
      </c>
      <c r="C38" s="147" t="s">
        <v>107</v>
      </c>
      <c r="D38" s="147" t="s">
        <v>8514</v>
      </c>
      <c r="E38" s="148">
        <v>1086</v>
      </c>
      <c r="F38" s="148">
        <v>691</v>
      </c>
      <c r="G38" s="148">
        <v>394</v>
      </c>
      <c r="H38" s="148">
        <v>0</v>
      </c>
      <c r="I38" s="147" t="s">
        <v>4537</v>
      </c>
      <c r="J38" s="147" t="s">
        <v>4537</v>
      </c>
      <c r="K38" s="147" t="s">
        <v>4537</v>
      </c>
      <c r="L38" s="147" t="s">
        <v>8517</v>
      </c>
      <c r="M38" s="147" t="s">
        <v>4434</v>
      </c>
      <c r="N38" s="147" t="s">
        <v>233</v>
      </c>
      <c r="O38" s="147" t="s">
        <v>4537</v>
      </c>
      <c r="P38" s="147" t="s">
        <v>233</v>
      </c>
      <c r="Q38" s="147" t="s">
        <v>4537</v>
      </c>
      <c r="R38" s="147" t="s">
        <v>233</v>
      </c>
      <c r="S38" s="147" t="s">
        <v>4537</v>
      </c>
      <c r="T38" s="147" t="s">
        <v>233</v>
      </c>
      <c r="U38" s="150">
        <f t="shared" si="0"/>
        <v>1</v>
      </c>
    </row>
    <row r="39" spans="1:21" x14ac:dyDescent="0.2">
      <c r="A39" s="147" t="s">
        <v>8511</v>
      </c>
      <c r="B39" s="147" t="s">
        <v>4929</v>
      </c>
      <c r="C39" s="147" t="s">
        <v>63</v>
      </c>
      <c r="D39" s="147" t="s">
        <v>18</v>
      </c>
      <c r="E39" s="148">
        <v>3667</v>
      </c>
      <c r="F39" s="148">
        <v>0</v>
      </c>
      <c r="G39" s="148">
        <v>3667</v>
      </c>
      <c r="H39" s="148">
        <v>0</v>
      </c>
      <c r="I39" s="147" t="s">
        <v>4434</v>
      </c>
      <c r="J39" s="147" t="s">
        <v>4537</v>
      </c>
      <c r="K39" s="147" t="s">
        <v>4537</v>
      </c>
      <c r="L39" s="147" t="s">
        <v>8515</v>
      </c>
      <c r="M39" s="147" t="s">
        <v>4537</v>
      </c>
      <c r="N39" s="147" t="s">
        <v>233</v>
      </c>
      <c r="O39" s="147" t="s">
        <v>4537</v>
      </c>
      <c r="P39" s="147" t="s">
        <v>233</v>
      </c>
      <c r="Q39" s="147" t="s">
        <v>4537</v>
      </c>
      <c r="R39" s="147" t="s">
        <v>233</v>
      </c>
      <c r="S39" s="147" t="s">
        <v>4537</v>
      </c>
      <c r="T39" s="147" t="s">
        <v>233</v>
      </c>
      <c r="U39" s="150">
        <f t="shared" si="0"/>
        <v>1</v>
      </c>
    </row>
    <row r="40" spans="1:21" x14ac:dyDescent="0.2">
      <c r="A40" s="147" t="s">
        <v>3539</v>
      </c>
      <c r="B40" s="147" t="s">
        <v>4873</v>
      </c>
      <c r="C40" s="147" t="s">
        <v>107</v>
      </c>
      <c r="D40" s="147" t="s">
        <v>8514</v>
      </c>
      <c r="E40" s="148">
        <v>991</v>
      </c>
      <c r="F40" s="148">
        <v>578</v>
      </c>
      <c r="G40" s="148">
        <v>413</v>
      </c>
      <c r="H40" s="148">
        <v>0</v>
      </c>
      <c r="I40" s="147" t="s">
        <v>4537</v>
      </c>
      <c r="J40" s="147" t="s">
        <v>4537</v>
      </c>
      <c r="K40" s="147" t="s">
        <v>4537</v>
      </c>
      <c r="L40" s="147" t="s">
        <v>8517</v>
      </c>
      <c r="M40" s="147" t="s">
        <v>4434</v>
      </c>
      <c r="N40" s="147" t="s">
        <v>233</v>
      </c>
      <c r="O40" s="147" t="s">
        <v>4537</v>
      </c>
      <c r="P40" s="147" t="s">
        <v>233</v>
      </c>
      <c r="Q40" s="147" t="s">
        <v>4537</v>
      </c>
      <c r="R40" s="147" t="s">
        <v>233</v>
      </c>
      <c r="S40" s="147" t="s">
        <v>4537</v>
      </c>
      <c r="T40" s="147" t="s">
        <v>233</v>
      </c>
      <c r="U40" s="150">
        <f t="shared" si="0"/>
        <v>1</v>
      </c>
    </row>
    <row r="41" spans="1:21" x14ac:dyDescent="0.2">
      <c r="A41" s="147" t="s">
        <v>8518</v>
      </c>
      <c r="B41" s="147" t="s">
        <v>4873</v>
      </c>
      <c r="C41" s="147" t="s">
        <v>107</v>
      </c>
      <c r="D41" s="147" t="s">
        <v>8514</v>
      </c>
      <c r="E41" s="148">
        <v>1086</v>
      </c>
      <c r="F41" s="148">
        <v>690</v>
      </c>
      <c r="G41" s="148">
        <v>396</v>
      </c>
      <c r="H41" s="148">
        <v>0</v>
      </c>
      <c r="I41" s="147" t="s">
        <v>4537</v>
      </c>
      <c r="J41" s="147" t="s">
        <v>4537</v>
      </c>
      <c r="K41" s="147" t="s">
        <v>4537</v>
      </c>
      <c r="L41" s="147" t="s">
        <v>8517</v>
      </c>
      <c r="M41" s="147" t="s">
        <v>4434</v>
      </c>
      <c r="N41" s="147" t="s">
        <v>233</v>
      </c>
      <c r="O41" s="147" t="s">
        <v>4537</v>
      </c>
      <c r="P41" s="147" t="s">
        <v>233</v>
      </c>
      <c r="Q41" s="147" t="s">
        <v>4537</v>
      </c>
      <c r="R41" s="147" t="s">
        <v>233</v>
      </c>
      <c r="S41" s="147" t="s">
        <v>4537</v>
      </c>
      <c r="T41" s="147" t="s">
        <v>233</v>
      </c>
      <c r="U41" s="150">
        <f t="shared" si="0"/>
        <v>1</v>
      </c>
    </row>
    <row r="42" spans="1:21" x14ac:dyDescent="0.2">
      <c r="A42" s="147" t="s">
        <v>8511</v>
      </c>
      <c r="B42" s="147" t="s">
        <v>5002</v>
      </c>
      <c r="C42" s="147" t="s">
        <v>544</v>
      </c>
      <c r="D42" s="147" t="s">
        <v>4744</v>
      </c>
      <c r="E42" s="148">
        <v>166</v>
      </c>
      <c r="F42" s="148">
        <v>412</v>
      </c>
      <c r="G42" s="148">
        <v>76</v>
      </c>
      <c r="H42" s="148">
        <v>0</v>
      </c>
      <c r="I42" s="147" t="s">
        <v>4537</v>
      </c>
      <c r="J42" s="147" t="s">
        <v>4537</v>
      </c>
      <c r="K42" s="147" t="s">
        <v>4537</v>
      </c>
      <c r="L42" s="147" t="s">
        <v>8512</v>
      </c>
      <c r="M42" s="147" t="s">
        <v>4537</v>
      </c>
      <c r="N42" s="147" t="s">
        <v>233</v>
      </c>
      <c r="O42" s="147" t="s">
        <v>4537</v>
      </c>
      <c r="P42" s="147" t="s">
        <v>233</v>
      </c>
      <c r="Q42" s="147" t="s">
        <v>4537</v>
      </c>
      <c r="R42" s="147" t="s">
        <v>233</v>
      </c>
      <c r="S42" s="147" t="s">
        <v>4537</v>
      </c>
      <c r="T42" s="147" t="s">
        <v>233</v>
      </c>
      <c r="U42" s="150">
        <f t="shared" si="0"/>
        <v>0</v>
      </c>
    </row>
    <row r="43" spans="1:21" x14ac:dyDescent="0.2">
      <c r="A43" s="147" t="s">
        <v>8511</v>
      </c>
      <c r="B43" s="147" t="s">
        <v>3512</v>
      </c>
      <c r="C43" s="147" t="s">
        <v>63</v>
      </c>
      <c r="D43" s="147" t="s">
        <v>8521</v>
      </c>
      <c r="E43" s="148">
        <v>380</v>
      </c>
      <c r="F43" s="148">
        <v>5987</v>
      </c>
      <c r="G43" s="148">
        <v>38</v>
      </c>
      <c r="H43" s="148">
        <v>0</v>
      </c>
      <c r="I43" s="147" t="s">
        <v>4537</v>
      </c>
      <c r="J43" s="147" t="s">
        <v>4434</v>
      </c>
      <c r="K43" s="147" t="s">
        <v>4537</v>
      </c>
      <c r="L43" s="147" t="s">
        <v>8515</v>
      </c>
      <c r="M43" s="147" t="s">
        <v>4434</v>
      </c>
      <c r="N43" s="147" t="s">
        <v>5018</v>
      </c>
      <c r="O43" s="147" t="s">
        <v>4434</v>
      </c>
      <c r="P43" s="147" t="s">
        <v>5019</v>
      </c>
      <c r="Q43" s="147" t="s">
        <v>4434</v>
      </c>
      <c r="R43" s="147" t="s">
        <v>5020</v>
      </c>
      <c r="S43" s="147" t="s">
        <v>4434</v>
      </c>
      <c r="T43" s="147" t="s">
        <v>5021</v>
      </c>
      <c r="U43" s="150">
        <f t="shared" si="0"/>
        <v>5</v>
      </c>
    </row>
    <row r="44" spans="1:21" x14ac:dyDescent="0.2">
      <c r="A44" s="147" t="s">
        <v>8513</v>
      </c>
      <c r="B44" s="147" t="s">
        <v>3512</v>
      </c>
      <c r="C44" s="147" t="s">
        <v>63</v>
      </c>
      <c r="D44" s="147" t="s">
        <v>8521</v>
      </c>
      <c r="E44" s="148">
        <v>365</v>
      </c>
      <c r="F44" s="148">
        <v>5771</v>
      </c>
      <c r="G44" s="148">
        <v>24</v>
      </c>
      <c r="H44" s="148">
        <v>2</v>
      </c>
      <c r="I44" s="147" t="s">
        <v>4537</v>
      </c>
      <c r="J44" s="147" t="s">
        <v>4434</v>
      </c>
      <c r="K44" s="147" t="s">
        <v>4537</v>
      </c>
      <c r="L44" s="147" t="s">
        <v>8515</v>
      </c>
      <c r="M44" s="147" t="s">
        <v>4434</v>
      </c>
      <c r="N44" s="147" t="s">
        <v>5018</v>
      </c>
      <c r="O44" s="147" t="s">
        <v>4434</v>
      </c>
      <c r="P44" s="147" t="s">
        <v>5019</v>
      </c>
      <c r="Q44" s="147" t="s">
        <v>4434</v>
      </c>
      <c r="R44" s="147" t="s">
        <v>5032</v>
      </c>
      <c r="S44" s="147" t="s">
        <v>4434</v>
      </c>
      <c r="T44" s="147" t="s">
        <v>5033</v>
      </c>
      <c r="U44" s="150">
        <f t="shared" si="0"/>
        <v>5</v>
      </c>
    </row>
    <row r="45" spans="1:21" x14ac:dyDescent="0.2">
      <c r="A45" s="147" t="s">
        <v>8511</v>
      </c>
      <c r="B45" s="147" t="s">
        <v>3512</v>
      </c>
      <c r="C45" s="147" t="s">
        <v>63</v>
      </c>
      <c r="D45" s="147" t="s">
        <v>8516</v>
      </c>
      <c r="E45" s="148">
        <v>1253</v>
      </c>
      <c r="F45" s="148">
        <v>3886</v>
      </c>
      <c r="G45" s="148">
        <v>314</v>
      </c>
      <c r="H45" s="148">
        <v>23</v>
      </c>
      <c r="I45" s="147" t="s">
        <v>4537</v>
      </c>
      <c r="J45" s="147" t="s">
        <v>4434</v>
      </c>
      <c r="K45" s="147" t="s">
        <v>4537</v>
      </c>
      <c r="L45" s="147" t="s">
        <v>8515</v>
      </c>
      <c r="M45" s="147" t="s">
        <v>4434</v>
      </c>
      <c r="N45" s="147" t="s">
        <v>5047</v>
      </c>
      <c r="O45" s="147" t="s">
        <v>4434</v>
      </c>
      <c r="P45" s="147" t="s">
        <v>5048</v>
      </c>
      <c r="Q45" s="147" t="s">
        <v>4434</v>
      </c>
      <c r="R45" s="147" t="s">
        <v>5049</v>
      </c>
      <c r="S45" s="147" t="s">
        <v>4434</v>
      </c>
      <c r="T45" s="147" t="s">
        <v>5050</v>
      </c>
      <c r="U45" s="150">
        <f t="shared" si="0"/>
        <v>5</v>
      </c>
    </row>
    <row r="46" spans="1:21" x14ac:dyDescent="0.2">
      <c r="A46" s="147" t="s">
        <v>8513</v>
      </c>
      <c r="B46" s="147" t="s">
        <v>3512</v>
      </c>
      <c r="C46" s="147" t="s">
        <v>63</v>
      </c>
      <c r="D46" s="147" t="s">
        <v>8516</v>
      </c>
      <c r="E46" s="148">
        <v>1263</v>
      </c>
      <c r="F46" s="148">
        <v>3570</v>
      </c>
      <c r="G46" s="148">
        <v>399</v>
      </c>
      <c r="H46" s="148">
        <v>28</v>
      </c>
      <c r="I46" s="147" t="s">
        <v>4537</v>
      </c>
      <c r="J46" s="147" t="s">
        <v>4434</v>
      </c>
      <c r="K46" s="147" t="s">
        <v>4537</v>
      </c>
      <c r="L46" s="147" t="s">
        <v>8515</v>
      </c>
      <c r="M46" s="147" t="s">
        <v>4434</v>
      </c>
      <c r="N46" s="147" t="s">
        <v>5055</v>
      </c>
      <c r="O46" s="147" t="s">
        <v>4434</v>
      </c>
      <c r="P46" s="147" t="s">
        <v>5048</v>
      </c>
      <c r="Q46" s="147" t="s">
        <v>4434</v>
      </c>
      <c r="R46" s="147" t="s">
        <v>5049</v>
      </c>
      <c r="S46" s="147" t="s">
        <v>4434</v>
      </c>
      <c r="T46" s="147" t="s">
        <v>8520</v>
      </c>
      <c r="U46" s="150">
        <f t="shared" si="0"/>
        <v>5</v>
      </c>
    </row>
    <row r="47" spans="1:21" x14ac:dyDescent="0.2">
      <c r="A47" s="147" t="s">
        <v>8511</v>
      </c>
      <c r="B47" s="147" t="s">
        <v>5058</v>
      </c>
      <c r="C47" s="147" t="s">
        <v>43</v>
      </c>
      <c r="D47" s="147" t="s">
        <v>8516</v>
      </c>
      <c r="E47" s="148">
        <v>3500</v>
      </c>
      <c r="F47" s="148">
        <v>3500</v>
      </c>
      <c r="G47" s="148">
        <v>500</v>
      </c>
      <c r="H47" s="148">
        <v>1000</v>
      </c>
      <c r="I47" s="147" t="s">
        <v>4434</v>
      </c>
      <c r="J47" s="147" t="s">
        <v>4434</v>
      </c>
      <c r="K47" s="147" t="s">
        <v>4537</v>
      </c>
      <c r="L47" s="147" t="s">
        <v>8512</v>
      </c>
      <c r="M47" s="147" t="s">
        <v>4537</v>
      </c>
      <c r="N47" s="147" t="s">
        <v>233</v>
      </c>
      <c r="O47" s="147" t="s">
        <v>4434</v>
      </c>
      <c r="P47" s="147" t="s">
        <v>5067</v>
      </c>
      <c r="Q47" s="147" t="s">
        <v>4434</v>
      </c>
      <c r="R47" s="147" t="s">
        <v>5068</v>
      </c>
      <c r="S47" s="147" t="s">
        <v>4434</v>
      </c>
      <c r="T47" s="147" t="s">
        <v>5069</v>
      </c>
      <c r="U47" s="150">
        <f t="shared" si="0"/>
        <v>5</v>
      </c>
    </row>
    <row r="48" spans="1:21" x14ac:dyDescent="0.2">
      <c r="A48" s="147" t="s">
        <v>8511</v>
      </c>
      <c r="B48" s="147" t="s">
        <v>5058</v>
      </c>
      <c r="C48" s="147" t="s">
        <v>43</v>
      </c>
      <c r="D48" s="147" t="s">
        <v>987</v>
      </c>
      <c r="E48" s="148">
        <v>500</v>
      </c>
      <c r="F48" s="148">
        <v>0</v>
      </c>
      <c r="G48" s="148">
        <v>0</v>
      </c>
      <c r="H48" s="148">
        <v>0</v>
      </c>
      <c r="I48" s="147" t="s">
        <v>4434</v>
      </c>
      <c r="J48" s="147" t="s">
        <v>4434</v>
      </c>
      <c r="K48" s="147" t="s">
        <v>4537</v>
      </c>
      <c r="L48" s="147" t="s">
        <v>8512</v>
      </c>
      <c r="M48" s="147" t="s">
        <v>4434</v>
      </c>
      <c r="N48" s="147" t="s">
        <v>5062</v>
      </c>
      <c r="O48" s="147" t="s">
        <v>4434</v>
      </c>
      <c r="P48" s="147" t="s">
        <v>5079</v>
      </c>
      <c r="Q48" s="147" t="s">
        <v>4537</v>
      </c>
      <c r="R48" s="147" t="s">
        <v>233</v>
      </c>
      <c r="S48" s="147" t="s">
        <v>4537</v>
      </c>
      <c r="T48" s="147" t="s">
        <v>233</v>
      </c>
      <c r="U48" s="150">
        <f t="shared" si="0"/>
        <v>4</v>
      </c>
    </row>
    <row r="49" spans="1:21" x14ac:dyDescent="0.2">
      <c r="A49" s="147" t="s">
        <v>8511</v>
      </c>
      <c r="B49" s="147" t="s">
        <v>4763</v>
      </c>
      <c r="C49" s="147" t="s">
        <v>107</v>
      </c>
      <c r="D49" s="147" t="s">
        <v>987</v>
      </c>
      <c r="E49" s="148">
        <v>142</v>
      </c>
      <c r="F49" s="148">
        <v>839</v>
      </c>
      <c r="G49" s="148">
        <v>0</v>
      </c>
      <c r="H49" s="148">
        <v>0</v>
      </c>
      <c r="I49" s="147" t="s">
        <v>4537</v>
      </c>
      <c r="J49" s="147" t="s">
        <v>4537</v>
      </c>
      <c r="K49" s="147" t="s">
        <v>4537</v>
      </c>
      <c r="L49" s="147" t="s">
        <v>8517</v>
      </c>
      <c r="M49" s="147" t="s">
        <v>4537</v>
      </c>
      <c r="N49" s="147" t="s">
        <v>233</v>
      </c>
      <c r="O49" s="147" t="s">
        <v>4537</v>
      </c>
      <c r="P49" s="147" t="s">
        <v>233</v>
      </c>
      <c r="Q49" s="147" t="s">
        <v>4537</v>
      </c>
      <c r="R49" s="147" t="s">
        <v>233</v>
      </c>
      <c r="S49" s="147" t="s">
        <v>4537</v>
      </c>
      <c r="T49" s="147" t="s">
        <v>233</v>
      </c>
      <c r="U49" s="150">
        <f t="shared" si="0"/>
        <v>0</v>
      </c>
    </row>
    <row r="50" spans="1:21" x14ac:dyDescent="0.2">
      <c r="A50" s="147" t="s">
        <v>8511</v>
      </c>
      <c r="B50" s="147" t="s">
        <v>4873</v>
      </c>
      <c r="C50" s="147" t="s">
        <v>107</v>
      </c>
      <c r="D50" s="147" t="s">
        <v>987</v>
      </c>
      <c r="E50" s="148">
        <v>389</v>
      </c>
      <c r="F50" s="148">
        <v>4715</v>
      </c>
      <c r="G50" s="148">
        <v>0</v>
      </c>
      <c r="H50" s="148">
        <v>0</v>
      </c>
      <c r="I50" s="147" t="s">
        <v>4537</v>
      </c>
      <c r="J50" s="147" t="s">
        <v>4537</v>
      </c>
      <c r="K50" s="147" t="s">
        <v>4537</v>
      </c>
      <c r="L50" s="147" t="s">
        <v>8517</v>
      </c>
      <c r="M50" s="147" t="s">
        <v>4537</v>
      </c>
      <c r="N50" s="147" t="s">
        <v>233</v>
      </c>
      <c r="O50" s="147" t="s">
        <v>4537</v>
      </c>
      <c r="P50" s="147" t="s">
        <v>233</v>
      </c>
      <c r="Q50" s="147" t="s">
        <v>4537</v>
      </c>
      <c r="R50" s="147" t="s">
        <v>233</v>
      </c>
      <c r="S50" s="147" t="s">
        <v>4537</v>
      </c>
      <c r="T50" s="147" t="s">
        <v>233</v>
      </c>
      <c r="U50" s="150">
        <f t="shared" si="0"/>
        <v>0</v>
      </c>
    </row>
    <row r="51" spans="1:21" x14ac:dyDescent="0.2">
      <c r="A51" s="147" t="s">
        <v>8511</v>
      </c>
      <c r="B51" s="147" t="s">
        <v>3512</v>
      </c>
      <c r="C51" s="147" t="s">
        <v>63</v>
      </c>
      <c r="D51" s="147" t="s">
        <v>8516</v>
      </c>
      <c r="E51" s="148">
        <v>1006</v>
      </c>
      <c r="F51" s="148">
        <v>947</v>
      </c>
      <c r="G51" s="148">
        <v>7</v>
      </c>
      <c r="H51" s="148">
        <v>0</v>
      </c>
      <c r="I51" s="147" t="s">
        <v>4537</v>
      </c>
      <c r="J51" s="147" t="s">
        <v>4434</v>
      </c>
      <c r="K51" s="147" t="s">
        <v>4434</v>
      </c>
      <c r="L51" s="147" t="s">
        <v>8515</v>
      </c>
      <c r="M51" s="147" t="s">
        <v>4434</v>
      </c>
      <c r="N51" s="147" t="s">
        <v>4691</v>
      </c>
      <c r="O51" s="147" t="s">
        <v>4537</v>
      </c>
      <c r="P51" s="147" t="s">
        <v>233</v>
      </c>
      <c r="Q51" s="147" t="s">
        <v>4434</v>
      </c>
      <c r="R51" s="147" t="s">
        <v>4700</v>
      </c>
      <c r="S51" s="147" t="s">
        <v>4434</v>
      </c>
      <c r="T51" s="147" t="s">
        <v>5098</v>
      </c>
      <c r="U51" s="150">
        <f t="shared" si="0"/>
        <v>5</v>
      </c>
    </row>
    <row r="52" spans="1:21" x14ac:dyDescent="0.2">
      <c r="A52" s="147" t="s">
        <v>8511</v>
      </c>
      <c r="B52" s="147" t="s">
        <v>61</v>
      </c>
      <c r="C52" s="147" t="s">
        <v>63</v>
      </c>
      <c r="D52" s="147" t="s">
        <v>8516</v>
      </c>
      <c r="E52" s="148">
        <v>880</v>
      </c>
      <c r="F52" s="148">
        <v>830</v>
      </c>
      <c r="G52" s="148">
        <v>8</v>
      </c>
      <c r="H52" s="148">
        <v>0</v>
      </c>
      <c r="I52" s="147" t="s">
        <v>4537</v>
      </c>
      <c r="J52" s="147" t="s">
        <v>4537</v>
      </c>
      <c r="K52" s="147" t="s">
        <v>4537</v>
      </c>
      <c r="L52" s="147" t="s">
        <v>8515</v>
      </c>
      <c r="M52" s="147" t="s">
        <v>4434</v>
      </c>
      <c r="N52" s="147" t="s">
        <v>4691</v>
      </c>
      <c r="O52" s="147" t="s">
        <v>4537</v>
      </c>
      <c r="P52" s="147" t="s">
        <v>233</v>
      </c>
      <c r="Q52" s="147" t="s">
        <v>4434</v>
      </c>
      <c r="R52" s="147" t="s">
        <v>4700</v>
      </c>
      <c r="S52" s="147" t="s">
        <v>4434</v>
      </c>
      <c r="T52" s="147" t="s">
        <v>5098</v>
      </c>
      <c r="U52" s="150">
        <f t="shared" si="0"/>
        <v>3</v>
      </c>
    </row>
    <row r="53" spans="1:21" x14ac:dyDescent="0.2">
      <c r="A53" s="147" t="s">
        <v>8511</v>
      </c>
      <c r="B53" s="147" t="s">
        <v>4726</v>
      </c>
      <c r="C53" s="147" t="s">
        <v>43</v>
      </c>
      <c r="D53" s="147" t="s">
        <v>8516</v>
      </c>
      <c r="E53" s="148">
        <v>585</v>
      </c>
      <c r="F53" s="148">
        <v>1325</v>
      </c>
      <c r="G53" s="148">
        <v>0</v>
      </c>
      <c r="H53" s="148">
        <v>20</v>
      </c>
      <c r="I53" s="147" t="s">
        <v>4537</v>
      </c>
      <c r="J53" s="147" t="s">
        <v>4537</v>
      </c>
      <c r="K53" s="147" t="s">
        <v>4537</v>
      </c>
      <c r="L53" s="147" t="s">
        <v>8512</v>
      </c>
      <c r="M53" s="147" t="s">
        <v>4537</v>
      </c>
      <c r="N53" s="147" t="s">
        <v>233</v>
      </c>
      <c r="O53" s="147" t="s">
        <v>4537</v>
      </c>
      <c r="P53" s="147" t="s">
        <v>233</v>
      </c>
      <c r="Q53" s="147" t="s">
        <v>4537</v>
      </c>
      <c r="R53" s="147" t="s">
        <v>233</v>
      </c>
      <c r="S53" s="147" t="s">
        <v>4537</v>
      </c>
      <c r="T53" s="147" t="s">
        <v>233</v>
      </c>
      <c r="U53" s="150">
        <f t="shared" si="0"/>
        <v>0</v>
      </c>
    </row>
    <row r="54" spans="1:21" x14ac:dyDescent="0.2">
      <c r="A54" s="147" t="s">
        <v>8511</v>
      </c>
      <c r="B54" s="147" t="s">
        <v>5104</v>
      </c>
      <c r="C54" s="147" t="s">
        <v>544</v>
      </c>
      <c r="D54" s="147" t="s">
        <v>8516</v>
      </c>
      <c r="E54" s="148">
        <v>485</v>
      </c>
      <c r="F54" s="148">
        <v>1905</v>
      </c>
      <c r="G54" s="148">
        <v>1491</v>
      </c>
      <c r="H54" s="148">
        <v>0</v>
      </c>
      <c r="I54" s="147" t="s">
        <v>4537</v>
      </c>
      <c r="J54" s="147" t="s">
        <v>4537</v>
      </c>
      <c r="K54" s="147" t="s">
        <v>4537</v>
      </c>
      <c r="L54" s="147" t="s">
        <v>8512</v>
      </c>
      <c r="M54" s="147" t="s">
        <v>4537</v>
      </c>
      <c r="N54" s="147" t="s">
        <v>233</v>
      </c>
      <c r="O54" s="147" t="s">
        <v>4537</v>
      </c>
      <c r="P54" s="147" t="s">
        <v>233</v>
      </c>
      <c r="Q54" s="147" t="s">
        <v>4434</v>
      </c>
      <c r="R54" s="147" t="s">
        <v>5114</v>
      </c>
      <c r="S54" s="147" t="s">
        <v>4537</v>
      </c>
      <c r="T54" s="147" t="s">
        <v>233</v>
      </c>
      <c r="U54" s="150">
        <f t="shared" si="0"/>
        <v>1</v>
      </c>
    </row>
    <row r="55" spans="1:21" x14ac:dyDescent="0.2">
      <c r="A55" s="147" t="s">
        <v>8513</v>
      </c>
      <c r="B55" s="147" t="s">
        <v>1133</v>
      </c>
      <c r="C55" s="147" t="s">
        <v>544</v>
      </c>
      <c r="D55" s="147" t="s">
        <v>446</v>
      </c>
      <c r="E55" s="148">
        <v>349</v>
      </c>
      <c r="F55" s="148">
        <v>423</v>
      </c>
      <c r="G55" s="148">
        <v>58</v>
      </c>
      <c r="H55" s="148">
        <v>5</v>
      </c>
      <c r="I55" s="147" t="s">
        <v>4537</v>
      </c>
      <c r="J55" s="147" t="s">
        <v>4434</v>
      </c>
      <c r="K55" s="147" t="s">
        <v>4434</v>
      </c>
      <c r="L55" s="147" t="s">
        <v>8512</v>
      </c>
      <c r="M55" s="147" t="s">
        <v>4434</v>
      </c>
      <c r="N55" s="147" t="s">
        <v>5126</v>
      </c>
      <c r="O55" s="147" t="s">
        <v>4434</v>
      </c>
      <c r="P55" s="147" t="s">
        <v>5127</v>
      </c>
      <c r="Q55" s="147" t="s">
        <v>4434</v>
      </c>
      <c r="R55" s="147" t="s">
        <v>5128</v>
      </c>
      <c r="S55" s="147" t="s">
        <v>4537</v>
      </c>
      <c r="T55" s="147" t="s">
        <v>233</v>
      </c>
      <c r="U55" s="150">
        <f t="shared" si="0"/>
        <v>5</v>
      </c>
    </row>
    <row r="56" spans="1:21" x14ac:dyDescent="0.2">
      <c r="A56" s="147" t="s">
        <v>8511</v>
      </c>
      <c r="B56" s="147" t="s">
        <v>1133</v>
      </c>
      <c r="C56" s="147" t="s">
        <v>544</v>
      </c>
      <c r="D56" s="147" t="s">
        <v>446</v>
      </c>
      <c r="E56" s="148">
        <v>349</v>
      </c>
      <c r="F56" s="148">
        <v>385</v>
      </c>
      <c r="G56" s="148">
        <v>33</v>
      </c>
      <c r="H56" s="148">
        <v>0</v>
      </c>
      <c r="I56" s="147" t="s">
        <v>4537</v>
      </c>
      <c r="J56" s="147" t="s">
        <v>4434</v>
      </c>
      <c r="K56" s="147" t="s">
        <v>4434</v>
      </c>
      <c r="L56" s="147" t="s">
        <v>8512</v>
      </c>
      <c r="M56" s="147" t="s">
        <v>4434</v>
      </c>
      <c r="N56" s="147" t="s">
        <v>5136</v>
      </c>
      <c r="O56" s="147" t="s">
        <v>4434</v>
      </c>
      <c r="P56" s="147" t="s">
        <v>5127</v>
      </c>
      <c r="Q56" s="147" t="s">
        <v>4434</v>
      </c>
      <c r="R56" s="147" t="s">
        <v>5137</v>
      </c>
      <c r="S56" s="147" t="s">
        <v>4537</v>
      </c>
      <c r="T56" s="147" t="s">
        <v>5129</v>
      </c>
      <c r="U56" s="150">
        <f t="shared" si="0"/>
        <v>5</v>
      </c>
    </row>
    <row r="57" spans="1:21" x14ac:dyDescent="0.2">
      <c r="A57" s="147" t="s">
        <v>8511</v>
      </c>
      <c r="B57" s="147" t="s">
        <v>3522</v>
      </c>
      <c r="C57" s="147" t="s">
        <v>43</v>
      </c>
      <c r="D57" s="147" t="s">
        <v>8516</v>
      </c>
      <c r="E57" s="148">
        <v>500</v>
      </c>
      <c r="F57" s="148">
        <v>434</v>
      </c>
      <c r="G57" s="148">
        <v>40</v>
      </c>
      <c r="H57" s="148">
        <v>20</v>
      </c>
      <c r="I57" s="147" t="s">
        <v>4434</v>
      </c>
      <c r="J57" s="147" t="s">
        <v>4537</v>
      </c>
      <c r="K57" s="147" t="s">
        <v>4537</v>
      </c>
      <c r="L57" s="147" t="s">
        <v>8512</v>
      </c>
      <c r="M57" s="147" t="s">
        <v>4434</v>
      </c>
      <c r="N57" s="147" t="s">
        <v>6421</v>
      </c>
      <c r="O57" s="147" t="s">
        <v>4537</v>
      </c>
      <c r="P57" s="147" t="s">
        <v>233</v>
      </c>
      <c r="Q57" s="147" t="s">
        <v>4537</v>
      </c>
      <c r="R57" s="147" t="s">
        <v>233</v>
      </c>
      <c r="S57" s="147" t="s">
        <v>4537</v>
      </c>
      <c r="T57" s="147" t="s">
        <v>233</v>
      </c>
      <c r="U57" s="150">
        <f t="shared" si="0"/>
        <v>2</v>
      </c>
    </row>
    <row r="58" spans="1:21" x14ac:dyDescent="0.2">
      <c r="A58" s="147" t="s">
        <v>8511</v>
      </c>
      <c r="B58" s="147" t="s">
        <v>3514</v>
      </c>
      <c r="C58" s="147" t="s">
        <v>544</v>
      </c>
      <c r="D58" s="147" t="s">
        <v>8516</v>
      </c>
      <c r="E58" s="148">
        <v>373</v>
      </c>
      <c r="F58" s="148">
        <v>373</v>
      </c>
      <c r="G58" s="148">
        <v>179</v>
      </c>
      <c r="H58" s="148">
        <v>33</v>
      </c>
      <c r="I58" s="147" t="s">
        <v>4537</v>
      </c>
      <c r="J58" s="147" t="s">
        <v>4537</v>
      </c>
      <c r="K58" s="147" t="s">
        <v>4537</v>
      </c>
      <c r="L58" s="147" t="s">
        <v>8512</v>
      </c>
      <c r="M58" s="147" t="s">
        <v>4434</v>
      </c>
      <c r="N58" s="147" t="s">
        <v>5158</v>
      </c>
      <c r="O58" s="147" t="s">
        <v>4537</v>
      </c>
      <c r="P58" s="147" t="s">
        <v>233</v>
      </c>
      <c r="Q58" s="147" t="s">
        <v>4434</v>
      </c>
      <c r="R58" s="147" t="s">
        <v>5159</v>
      </c>
      <c r="S58" s="147" t="s">
        <v>4434</v>
      </c>
      <c r="T58" s="147" t="s">
        <v>5160</v>
      </c>
      <c r="U58" s="150">
        <f t="shared" si="0"/>
        <v>3</v>
      </c>
    </row>
    <row r="59" spans="1:21" x14ac:dyDescent="0.2">
      <c r="A59" s="147" t="s">
        <v>8511</v>
      </c>
      <c r="B59" s="147" t="s">
        <v>5162</v>
      </c>
      <c r="C59" s="147" t="s">
        <v>544</v>
      </c>
      <c r="D59" s="147" t="s">
        <v>8516</v>
      </c>
      <c r="E59" s="148">
        <v>0</v>
      </c>
      <c r="F59" s="148">
        <v>2154</v>
      </c>
      <c r="G59" s="148">
        <v>732</v>
      </c>
      <c r="H59" s="148">
        <v>14</v>
      </c>
      <c r="I59" s="147" t="s">
        <v>4537</v>
      </c>
      <c r="J59" s="147" t="s">
        <v>4434</v>
      </c>
      <c r="K59" s="147" t="s">
        <v>4537</v>
      </c>
      <c r="L59" s="147" t="s">
        <v>8517</v>
      </c>
      <c r="M59" s="147" t="s">
        <v>4434</v>
      </c>
      <c r="N59" s="147" t="s">
        <v>5173</v>
      </c>
      <c r="O59" s="147" t="s">
        <v>4434</v>
      </c>
      <c r="P59" s="147" t="s">
        <v>5174</v>
      </c>
      <c r="Q59" s="147" t="s">
        <v>4537</v>
      </c>
      <c r="R59" s="147" t="s">
        <v>4700</v>
      </c>
      <c r="S59" s="147" t="s">
        <v>4537</v>
      </c>
      <c r="T59" s="147" t="s">
        <v>5176</v>
      </c>
      <c r="U59" s="150">
        <f t="shared" si="0"/>
        <v>3</v>
      </c>
    </row>
    <row r="60" spans="1:21" x14ac:dyDescent="0.2">
      <c r="A60" s="147" t="s">
        <v>8511</v>
      </c>
      <c r="B60" s="147" t="s">
        <v>5162</v>
      </c>
      <c r="C60" s="147" t="s">
        <v>544</v>
      </c>
      <c r="D60" s="147" t="s">
        <v>8516</v>
      </c>
      <c r="E60" s="148">
        <v>0</v>
      </c>
      <c r="F60" s="148">
        <v>481</v>
      </c>
      <c r="G60" s="148">
        <v>2</v>
      </c>
      <c r="H60" s="148">
        <v>56</v>
      </c>
      <c r="I60" s="147" t="s">
        <v>4537</v>
      </c>
      <c r="J60" s="147" t="s">
        <v>4434</v>
      </c>
      <c r="K60" s="147" t="s">
        <v>4537</v>
      </c>
      <c r="L60" s="147" t="s">
        <v>8517</v>
      </c>
      <c r="M60" s="147" t="s">
        <v>4537</v>
      </c>
      <c r="N60" s="147" t="s">
        <v>224</v>
      </c>
      <c r="O60" s="147" t="s">
        <v>4537</v>
      </c>
      <c r="P60" s="147" t="s">
        <v>224</v>
      </c>
      <c r="Q60" s="147" t="s">
        <v>4434</v>
      </c>
      <c r="R60" s="147" t="s">
        <v>4700</v>
      </c>
      <c r="S60" s="147" t="s">
        <v>4434</v>
      </c>
      <c r="T60" s="147" t="s">
        <v>5183</v>
      </c>
      <c r="U60" s="150">
        <f t="shared" si="0"/>
        <v>3</v>
      </c>
    </row>
    <row r="61" spans="1:21" x14ac:dyDescent="0.2">
      <c r="A61" s="147" t="s">
        <v>8511</v>
      </c>
      <c r="B61" s="147" t="s">
        <v>5162</v>
      </c>
      <c r="C61" s="147" t="s">
        <v>544</v>
      </c>
      <c r="D61" s="147" t="s">
        <v>18</v>
      </c>
      <c r="E61" s="148">
        <v>0</v>
      </c>
      <c r="F61" s="148">
        <v>923</v>
      </c>
      <c r="G61" s="148">
        <v>0</v>
      </c>
      <c r="H61" s="148">
        <v>0</v>
      </c>
      <c r="I61" s="147" t="s">
        <v>4537</v>
      </c>
      <c r="J61" s="147" t="s">
        <v>4537</v>
      </c>
      <c r="K61" s="147" t="s">
        <v>4537</v>
      </c>
      <c r="L61" s="147" t="s">
        <v>8517</v>
      </c>
      <c r="M61" s="147" t="s">
        <v>4537</v>
      </c>
      <c r="N61" s="147" t="s">
        <v>5188</v>
      </c>
      <c r="O61" s="147" t="s">
        <v>4537</v>
      </c>
      <c r="P61" s="147" t="s">
        <v>5189</v>
      </c>
      <c r="Q61" s="147" t="s">
        <v>4434</v>
      </c>
      <c r="R61" s="147" t="s">
        <v>4700</v>
      </c>
      <c r="S61" s="147" t="s">
        <v>4434</v>
      </c>
      <c r="T61" s="147" t="s">
        <v>233</v>
      </c>
      <c r="U61" s="150">
        <f t="shared" si="0"/>
        <v>2</v>
      </c>
    </row>
    <row r="62" spans="1:21" x14ac:dyDescent="0.2">
      <c r="A62" s="147" t="s">
        <v>8511</v>
      </c>
      <c r="B62" s="147" t="s">
        <v>5162</v>
      </c>
      <c r="C62" s="147" t="s">
        <v>544</v>
      </c>
      <c r="D62" s="147" t="s">
        <v>8516</v>
      </c>
      <c r="E62" s="148">
        <v>0</v>
      </c>
      <c r="F62" s="148">
        <v>44</v>
      </c>
      <c r="G62" s="148">
        <v>0</v>
      </c>
      <c r="H62" s="148">
        <v>0</v>
      </c>
      <c r="I62" s="147" t="s">
        <v>4537</v>
      </c>
      <c r="J62" s="147" t="s">
        <v>4537</v>
      </c>
      <c r="K62" s="147" t="s">
        <v>4537</v>
      </c>
      <c r="L62" s="147" t="s">
        <v>8517</v>
      </c>
      <c r="M62" s="147" t="s">
        <v>4434</v>
      </c>
      <c r="N62" s="147" t="s">
        <v>5194</v>
      </c>
      <c r="O62" s="147" t="s">
        <v>4434</v>
      </c>
      <c r="P62" s="147" t="s">
        <v>5189</v>
      </c>
      <c r="Q62" s="147" t="s">
        <v>4434</v>
      </c>
      <c r="R62" s="147" t="s">
        <v>4700</v>
      </c>
      <c r="S62" s="147" t="s">
        <v>4434</v>
      </c>
      <c r="T62" s="147" t="s">
        <v>233</v>
      </c>
      <c r="U62" s="150">
        <f t="shared" si="0"/>
        <v>4</v>
      </c>
    </row>
    <row r="63" spans="1:21" x14ac:dyDescent="0.2">
      <c r="A63" s="147" t="s">
        <v>8513</v>
      </c>
      <c r="B63" s="147" t="s">
        <v>5195</v>
      </c>
      <c r="C63" s="147" t="s">
        <v>544</v>
      </c>
      <c r="D63" s="147" t="s">
        <v>18</v>
      </c>
      <c r="E63" s="148">
        <v>970</v>
      </c>
      <c r="F63" s="148">
        <v>0</v>
      </c>
      <c r="G63" s="148">
        <v>0</v>
      </c>
      <c r="H63" s="148">
        <v>0</v>
      </c>
      <c r="I63" s="147" t="s">
        <v>4537</v>
      </c>
      <c r="J63" s="147" t="s">
        <v>4537</v>
      </c>
      <c r="K63" s="147" t="s">
        <v>4537</v>
      </c>
      <c r="L63" s="147" t="s">
        <v>8512</v>
      </c>
      <c r="M63" s="147" t="s">
        <v>4537</v>
      </c>
      <c r="N63" s="147" t="s">
        <v>233</v>
      </c>
      <c r="O63" s="147" t="s">
        <v>4537</v>
      </c>
      <c r="P63" s="147" t="s">
        <v>233</v>
      </c>
      <c r="Q63" s="147" t="s">
        <v>4537</v>
      </c>
      <c r="R63" s="147" t="s">
        <v>233</v>
      </c>
      <c r="S63" s="147" t="s">
        <v>4537</v>
      </c>
      <c r="T63" s="147" t="s">
        <v>233</v>
      </c>
      <c r="U63" s="150">
        <f t="shared" si="0"/>
        <v>0</v>
      </c>
    </row>
    <row r="64" spans="1:21" x14ac:dyDescent="0.2">
      <c r="A64" s="147" t="s">
        <v>8511</v>
      </c>
      <c r="B64" s="147" t="s">
        <v>5195</v>
      </c>
      <c r="C64" s="147" t="s">
        <v>544</v>
      </c>
      <c r="D64" s="147" t="s">
        <v>18</v>
      </c>
      <c r="E64" s="148">
        <v>1019</v>
      </c>
      <c r="F64" s="148">
        <v>0</v>
      </c>
      <c r="G64" s="148">
        <v>0</v>
      </c>
      <c r="H64" s="148">
        <v>0</v>
      </c>
      <c r="I64" s="147" t="s">
        <v>4537</v>
      </c>
      <c r="J64" s="147" t="s">
        <v>4537</v>
      </c>
      <c r="K64" s="147" t="s">
        <v>4537</v>
      </c>
      <c r="L64" s="147" t="s">
        <v>8512</v>
      </c>
      <c r="M64" s="147" t="s">
        <v>4537</v>
      </c>
      <c r="N64" s="147" t="s">
        <v>233</v>
      </c>
      <c r="O64" s="147" t="s">
        <v>4537</v>
      </c>
      <c r="P64" s="147" t="s">
        <v>233</v>
      </c>
      <c r="Q64" s="147" t="s">
        <v>4537</v>
      </c>
      <c r="R64" s="147" t="s">
        <v>233</v>
      </c>
      <c r="S64" s="147" t="s">
        <v>4537</v>
      </c>
      <c r="T64" s="147" t="s">
        <v>233</v>
      </c>
      <c r="U64" s="150">
        <f t="shared" si="0"/>
        <v>0</v>
      </c>
    </row>
    <row r="65" spans="1:21" x14ac:dyDescent="0.2">
      <c r="A65" s="147" t="s">
        <v>8513</v>
      </c>
      <c r="B65" s="147" t="s">
        <v>5195</v>
      </c>
      <c r="C65" s="147" t="s">
        <v>544</v>
      </c>
      <c r="D65" s="147" t="s">
        <v>18</v>
      </c>
      <c r="E65" s="148">
        <v>0</v>
      </c>
      <c r="F65" s="148">
        <v>0</v>
      </c>
      <c r="G65" s="148">
        <v>0</v>
      </c>
      <c r="H65" s="148">
        <v>0</v>
      </c>
      <c r="I65" s="147" t="s">
        <v>4537</v>
      </c>
      <c r="J65" s="147" t="s">
        <v>4537</v>
      </c>
      <c r="K65" s="147" t="s">
        <v>4537</v>
      </c>
      <c r="L65" s="147" t="s">
        <v>8512</v>
      </c>
      <c r="M65" s="147" t="s">
        <v>4537</v>
      </c>
      <c r="N65" s="147" t="s">
        <v>233</v>
      </c>
      <c r="O65" s="147" t="s">
        <v>4434</v>
      </c>
      <c r="P65" s="147" t="s">
        <v>5209</v>
      </c>
      <c r="Q65" s="147" t="s">
        <v>4434</v>
      </c>
      <c r="R65" s="147" t="s">
        <v>8536</v>
      </c>
      <c r="S65" s="147" t="s">
        <v>4537</v>
      </c>
      <c r="T65" s="147" t="s">
        <v>5213</v>
      </c>
      <c r="U65" s="150">
        <f t="shared" si="0"/>
        <v>2</v>
      </c>
    </row>
    <row r="66" spans="1:21" x14ac:dyDescent="0.2">
      <c r="A66" s="147" t="s">
        <v>8511</v>
      </c>
      <c r="B66" s="147" t="s">
        <v>5215</v>
      </c>
      <c r="C66" s="147" t="s">
        <v>43</v>
      </c>
      <c r="D66" s="147" t="s">
        <v>8521</v>
      </c>
      <c r="E66" s="148">
        <v>459</v>
      </c>
      <c r="F66" s="148">
        <v>31753</v>
      </c>
      <c r="G66" s="148">
        <v>0</v>
      </c>
      <c r="H66" s="148">
        <v>0</v>
      </c>
      <c r="I66" s="147" t="s">
        <v>4537</v>
      </c>
      <c r="J66" s="147" t="s">
        <v>4434</v>
      </c>
      <c r="K66" s="147" t="s">
        <v>4434</v>
      </c>
      <c r="L66" s="147" t="s">
        <v>8512</v>
      </c>
      <c r="M66" s="147" t="s">
        <v>4537</v>
      </c>
      <c r="N66" s="147" t="s">
        <v>5228</v>
      </c>
      <c r="O66" s="147" t="s">
        <v>4537</v>
      </c>
      <c r="P66" s="147" t="s">
        <v>233</v>
      </c>
      <c r="Q66" s="147" t="s">
        <v>4537</v>
      </c>
      <c r="R66" s="147" t="s">
        <v>233</v>
      </c>
      <c r="S66" s="147" t="s">
        <v>4537</v>
      </c>
      <c r="T66" s="147" t="s">
        <v>233</v>
      </c>
      <c r="U66" s="150">
        <f t="shared" ref="U66:U129" si="1">COUNTIF(I66:K66,"Yes")+COUNTIF(M66,"Yes")+COUNTIF(O66,"Yes")+COUNTIF(Q66,"Yes")+COUNTIF(S66,"Yes")</f>
        <v>2</v>
      </c>
    </row>
    <row r="67" spans="1:21" x14ac:dyDescent="0.2">
      <c r="A67" s="147" t="s">
        <v>8513</v>
      </c>
      <c r="B67" s="147" t="s">
        <v>5215</v>
      </c>
      <c r="C67" s="147" t="s">
        <v>43</v>
      </c>
      <c r="D67" s="147" t="s">
        <v>8521</v>
      </c>
      <c r="E67" s="148">
        <v>321</v>
      </c>
      <c r="F67" s="148">
        <v>27948</v>
      </c>
      <c r="G67" s="148">
        <v>0</v>
      </c>
      <c r="H67" s="148">
        <v>0</v>
      </c>
      <c r="I67" s="147" t="s">
        <v>4537</v>
      </c>
      <c r="J67" s="147" t="s">
        <v>4434</v>
      </c>
      <c r="K67" s="147" t="s">
        <v>4434</v>
      </c>
      <c r="L67" s="147" t="s">
        <v>8512</v>
      </c>
      <c r="M67" s="147" t="s">
        <v>4537</v>
      </c>
      <c r="N67" s="147" t="s">
        <v>5239</v>
      </c>
      <c r="O67" s="147" t="s">
        <v>4537</v>
      </c>
      <c r="P67" s="147" t="s">
        <v>233</v>
      </c>
      <c r="Q67" s="147" t="s">
        <v>4537</v>
      </c>
      <c r="R67" s="147" t="s">
        <v>233</v>
      </c>
      <c r="S67" s="147" t="s">
        <v>4537</v>
      </c>
      <c r="T67" s="147" t="s">
        <v>233</v>
      </c>
      <c r="U67" s="150">
        <f t="shared" si="1"/>
        <v>2</v>
      </c>
    </row>
    <row r="68" spans="1:21" x14ac:dyDescent="0.2">
      <c r="A68" s="147" t="s">
        <v>8513</v>
      </c>
      <c r="B68" s="147" t="s">
        <v>5215</v>
      </c>
      <c r="C68" s="147" t="s">
        <v>43</v>
      </c>
      <c r="D68" s="147" t="s">
        <v>4744</v>
      </c>
      <c r="E68" s="148">
        <v>5379</v>
      </c>
      <c r="F68" s="148">
        <v>5859</v>
      </c>
      <c r="G68" s="148">
        <v>0</v>
      </c>
      <c r="H68" s="148">
        <v>686</v>
      </c>
      <c r="I68" s="147" t="s">
        <v>4537</v>
      </c>
      <c r="J68" s="147" t="s">
        <v>4537</v>
      </c>
      <c r="K68" s="147" t="s">
        <v>4537</v>
      </c>
      <c r="L68" s="147" t="s">
        <v>8517</v>
      </c>
      <c r="M68" s="147" t="s">
        <v>4537</v>
      </c>
      <c r="N68" s="147" t="s">
        <v>233</v>
      </c>
      <c r="O68" s="147" t="s">
        <v>4537</v>
      </c>
      <c r="P68" s="147" t="s">
        <v>233</v>
      </c>
      <c r="Q68" s="147" t="s">
        <v>4537</v>
      </c>
      <c r="R68" s="147" t="s">
        <v>233</v>
      </c>
      <c r="S68" s="147" t="s">
        <v>4537</v>
      </c>
      <c r="T68" s="147" t="s">
        <v>233</v>
      </c>
      <c r="U68" s="150">
        <f t="shared" si="1"/>
        <v>0</v>
      </c>
    </row>
    <row r="69" spans="1:21" x14ac:dyDescent="0.2">
      <c r="A69" s="147" t="s">
        <v>8511</v>
      </c>
      <c r="B69" s="147" t="s">
        <v>5215</v>
      </c>
      <c r="C69" s="147" t="s">
        <v>43</v>
      </c>
      <c r="D69" s="147" t="s">
        <v>4744</v>
      </c>
      <c r="E69" s="148">
        <v>5786</v>
      </c>
      <c r="F69" s="148">
        <v>6476</v>
      </c>
      <c r="G69" s="148">
        <v>0</v>
      </c>
      <c r="H69" s="148">
        <v>730</v>
      </c>
      <c r="I69" s="147" t="s">
        <v>4537</v>
      </c>
      <c r="J69" s="147" t="s">
        <v>4537</v>
      </c>
      <c r="K69" s="147" t="s">
        <v>4537</v>
      </c>
      <c r="L69" s="147" t="s">
        <v>8517</v>
      </c>
      <c r="M69" s="147" t="s">
        <v>4537</v>
      </c>
      <c r="N69" s="147" t="s">
        <v>233</v>
      </c>
      <c r="O69" s="147" t="s">
        <v>4537</v>
      </c>
      <c r="P69" s="147" t="s">
        <v>233</v>
      </c>
      <c r="Q69" s="147" t="s">
        <v>4537</v>
      </c>
      <c r="R69" s="147" t="s">
        <v>233</v>
      </c>
      <c r="S69" s="147" t="s">
        <v>4537</v>
      </c>
      <c r="T69" s="147" t="s">
        <v>233</v>
      </c>
      <c r="U69" s="150">
        <f t="shared" si="1"/>
        <v>0</v>
      </c>
    </row>
    <row r="70" spans="1:21" x14ac:dyDescent="0.2">
      <c r="A70" s="147" t="s">
        <v>8511</v>
      </c>
      <c r="B70" s="147" t="s">
        <v>5254</v>
      </c>
      <c r="C70" s="147" t="s">
        <v>63</v>
      </c>
      <c r="D70" s="147" t="s">
        <v>446</v>
      </c>
      <c r="E70" s="148">
        <v>18</v>
      </c>
      <c r="F70" s="148">
        <v>31</v>
      </c>
      <c r="G70" s="148">
        <v>0</v>
      </c>
      <c r="H70" s="148">
        <v>0</v>
      </c>
      <c r="I70" s="147" t="s">
        <v>4537</v>
      </c>
      <c r="J70" s="147" t="s">
        <v>4537</v>
      </c>
      <c r="K70" s="147" t="s">
        <v>4434</v>
      </c>
      <c r="L70" s="147" t="s">
        <v>8512</v>
      </c>
      <c r="M70" s="147" t="s">
        <v>4434</v>
      </c>
      <c r="N70" s="147" t="s">
        <v>5266</v>
      </c>
      <c r="O70" s="147" t="s">
        <v>4434</v>
      </c>
      <c r="P70" s="147" t="s">
        <v>5267</v>
      </c>
      <c r="Q70" s="147" t="s">
        <v>4434</v>
      </c>
      <c r="R70" s="147" t="s">
        <v>5268</v>
      </c>
      <c r="S70" s="147" t="s">
        <v>4537</v>
      </c>
      <c r="T70" s="147" t="s">
        <v>233</v>
      </c>
      <c r="U70" s="150">
        <f t="shared" si="1"/>
        <v>4</v>
      </c>
    </row>
    <row r="71" spans="1:21" x14ac:dyDescent="0.2">
      <c r="A71" s="147" t="s">
        <v>8513</v>
      </c>
      <c r="B71" s="147" t="s">
        <v>5254</v>
      </c>
      <c r="C71" s="147" t="s">
        <v>63</v>
      </c>
      <c r="D71" s="147" t="s">
        <v>446</v>
      </c>
      <c r="E71" s="148">
        <v>13</v>
      </c>
      <c r="F71" s="148">
        <v>24</v>
      </c>
      <c r="G71" s="148">
        <v>0</v>
      </c>
      <c r="H71" s="148">
        <v>0</v>
      </c>
      <c r="I71" s="147" t="s">
        <v>4537</v>
      </c>
      <c r="J71" s="147" t="s">
        <v>4537</v>
      </c>
      <c r="K71" s="147" t="s">
        <v>4434</v>
      </c>
      <c r="L71" s="147" t="s">
        <v>8512</v>
      </c>
      <c r="M71" s="147" t="s">
        <v>4434</v>
      </c>
      <c r="N71" s="147" t="s">
        <v>5274</v>
      </c>
      <c r="O71" s="147" t="s">
        <v>4434</v>
      </c>
      <c r="P71" s="147" t="s">
        <v>5275</v>
      </c>
      <c r="Q71" s="147" t="s">
        <v>4434</v>
      </c>
      <c r="R71" s="147" t="s">
        <v>5276</v>
      </c>
      <c r="S71" s="147" t="s">
        <v>4537</v>
      </c>
      <c r="T71" s="147" t="s">
        <v>233</v>
      </c>
      <c r="U71" s="150">
        <f t="shared" si="1"/>
        <v>4</v>
      </c>
    </row>
    <row r="72" spans="1:21" x14ac:dyDescent="0.2">
      <c r="A72" s="147" t="s">
        <v>8513</v>
      </c>
      <c r="B72" s="147" t="s">
        <v>5278</v>
      </c>
      <c r="C72" s="147" t="s">
        <v>544</v>
      </c>
      <c r="D72" s="147" t="s">
        <v>446</v>
      </c>
      <c r="E72" s="148">
        <v>31</v>
      </c>
      <c r="F72" s="148">
        <v>101</v>
      </c>
      <c r="G72" s="148">
        <v>0</v>
      </c>
      <c r="H72" s="148">
        <v>0</v>
      </c>
      <c r="I72" s="147" t="s">
        <v>4537</v>
      </c>
      <c r="J72" s="147" t="s">
        <v>4537</v>
      </c>
      <c r="K72" s="147" t="s">
        <v>4537</v>
      </c>
      <c r="L72" s="147" t="s">
        <v>8512</v>
      </c>
      <c r="M72" s="147" t="s">
        <v>4434</v>
      </c>
      <c r="N72" s="147" t="s">
        <v>233</v>
      </c>
      <c r="O72" s="147" t="s">
        <v>4434</v>
      </c>
      <c r="P72" s="147" t="s">
        <v>233</v>
      </c>
      <c r="Q72" s="147" t="s">
        <v>4434</v>
      </c>
      <c r="R72" s="147" t="s">
        <v>233</v>
      </c>
      <c r="S72" s="147" t="s">
        <v>4434</v>
      </c>
      <c r="T72" s="147" t="s">
        <v>233</v>
      </c>
      <c r="U72" s="150">
        <f t="shared" si="1"/>
        <v>4</v>
      </c>
    </row>
    <row r="73" spans="1:21" x14ac:dyDescent="0.2">
      <c r="A73" s="147" t="s">
        <v>8511</v>
      </c>
      <c r="B73" s="147" t="s">
        <v>5278</v>
      </c>
      <c r="C73" s="147" t="s">
        <v>544</v>
      </c>
      <c r="D73" s="147" t="s">
        <v>446</v>
      </c>
      <c r="E73" s="148">
        <v>109</v>
      </c>
      <c r="F73" s="148">
        <v>201</v>
      </c>
      <c r="G73" s="148">
        <v>0</v>
      </c>
      <c r="H73" s="148">
        <v>0</v>
      </c>
      <c r="I73" s="147" t="s">
        <v>4537</v>
      </c>
      <c r="J73" s="147" t="s">
        <v>4537</v>
      </c>
      <c r="K73" s="147" t="s">
        <v>4537</v>
      </c>
      <c r="L73" s="147" t="s">
        <v>8512</v>
      </c>
      <c r="M73" s="147" t="s">
        <v>4434</v>
      </c>
      <c r="N73" s="147" t="s">
        <v>233</v>
      </c>
      <c r="O73" s="147" t="s">
        <v>4434</v>
      </c>
      <c r="P73" s="147" t="s">
        <v>233</v>
      </c>
      <c r="Q73" s="147" t="s">
        <v>4434</v>
      </c>
      <c r="R73" s="147" t="s">
        <v>233</v>
      </c>
      <c r="S73" s="147" t="s">
        <v>4434</v>
      </c>
      <c r="T73" s="147" t="s">
        <v>233</v>
      </c>
      <c r="U73" s="150">
        <f t="shared" si="1"/>
        <v>4</v>
      </c>
    </row>
    <row r="74" spans="1:21" x14ac:dyDescent="0.2">
      <c r="A74" s="147" t="s">
        <v>8513</v>
      </c>
      <c r="B74" s="147" t="s">
        <v>5254</v>
      </c>
      <c r="C74" s="147" t="s">
        <v>63</v>
      </c>
      <c r="D74" s="147" t="s">
        <v>446</v>
      </c>
      <c r="E74" s="148">
        <v>13</v>
      </c>
      <c r="F74" s="148">
        <v>24</v>
      </c>
      <c r="G74" s="148">
        <v>0</v>
      </c>
      <c r="H74" s="148">
        <v>0</v>
      </c>
      <c r="I74" s="147" t="s">
        <v>4537</v>
      </c>
      <c r="J74" s="147" t="s">
        <v>4537</v>
      </c>
      <c r="K74" s="147" t="s">
        <v>4434</v>
      </c>
      <c r="L74" s="147" t="s">
        <v>8512</v>
      </c>
      <c r="M74" s="147" t="s">
        <v>4434</v>
      </c>
      <c r="N74" s="147" t="s">
        <v>5290</v>
      </c>
      <c r="O74" s="147" t="s">
        <v>4434</v>
      </c>
      <c r="P74" s="147" t="s">
        <v>5291</v>
      </c>
      <c r="Q74" s="147" t="s">
        <v>4434</v>
      </c>
      <c r="R74" s="147" t="s">
        <v>5268</v>
      </c>
      <c r="S74" s="147" t="s">
        <v>4537</v>
      </c>
      <c r="T74" s="147" t="s">
        <v>233</v>
      </c>
      <c r="U74" s="150">
        <f t="shared" si="1"/>
        <v>4</v>
      </c>
    </row>
    <row r="75" spans="1:21" ht="140" x14ac:dyDescent="0.2">
      <c r="A75" s="147" t="s">
        <v>8513</v>
      </c>
      <c r="B75" s="147" t="s">
        <v>5292</v>
      </c>
      <c r="C75" s="147" t="s">
        <v>544</v>
      </c>
      <c r="D75" s="147" t="s">
        <v>8514</v>
      </c>
      <c r="E75" s="148">
        <v>199</v>
      </c>
      <c r="F75" s="148">
        <v>213</v>
      </c>
      <c r="G75" s="148">
        <v>0</v>
      </c>
      <c r="H75" s="148">
        <v>0</v>
      </c>
      <c r="I75" s="147" t="s">
        <v>4537</v>
      </c>
      <c r="J75" s="147" t="s">
        <v>4434</v>
      </c>
      <c r="K75" s="147" t="s">
        <v>4434</v>
      </c>
      <c r="L75" s="147" t="s">
        <v>8517</v>
      </c>
      <c r="M75" s="147" t="s">
        <v>4434</v>
      </c>
      <c r="N75" s="149" t="s">
        <v>8537</v>
      </c>
      <c r="O75" s="147" t="s">
        <v>4537</v>
      </c>
      <c r="P75" s="147" t="s">
        <v>233</v>
      </c>
      <c r="Q75" s="147" t="s">
        <v>4434</v>
      </c>
      <c r="R75" s="147" t="s">
        <v>8538</v>
      </c>
      <c r="S75" s="147" t="s">
        <v>4434</v>
      </c>
      <c r="T75" s="147" t="s">
        <v>8539</v>
      </c>
      <c r="U75" s="150">
        <f t="shared" si="1"/>
        <v>5</v>
      </c>
    </row>
    <row r="76" spans="1:21" ht="210" x14ac:dyDescent="0.2">
      <c r="A76" s="147" t="s">
        <v>8511</v>
      </c>
      <c r="B76" s="147" t="s">
        <v>5292</v>
      </c>
      <c r="C76" s="147" t="s">
        <v>544</v>
      </c>
      <c r="D76" s="147" t="s">
        <v>8514</v>
      </c>
      <c r="E76" s="148">
        <v>245</v>
      </c>
      <c r="F76" s="148">
        <v>255</v>
      </c>
      <c r="G76" s="148">
        <v>0</v>
      </c>
      <c r="H76" s="148">
        <v>0</v>
      </c>
      <c r="I76" s="147" t="s">
        <v>4537</v>
      </c>
      <c r="J76" s="147" t="s">
        <v>4434</v>
      </c>
      <c r="K76" s="147" t="s">
        <v>4434</v>
      </c>
      <c r="L76" s="147" t="s">
        <v>8517</v>
      </c>
      <c r="M76" s="147" t="s">
        <v>4434</v>
      </c>
      <c r="N76" s="149" t="s">
        <v>8540</v>
      </c>
      <c r="O76" s="147" t="s">
        <v>4537</v>
      </c>
      <c r="P76" s="147" t="s">
        <v>233</v>
      </c>
      <c r="Q76" s="147" t="s">
        <v>4434</v>
      </c>
      <c r="R76" s="147" t="s">
        <v>8541</v>
      </c>
      <c r="S76" s="147" t="s">
        <v>4434</v>
      </c>
      <c r="T76" s="147" t="s">
        <v>8542</v>
      </c>
      <c r="U76" s="150">
        <f t="shared" si="1"/>
        <v>5</v>
      </c>
    </row>
    <row r="77" spans="1:21" ht="210" x14ac:dyDescent="0.2">
      <c r="A77" s="147" t="s">
        <v>8513</v>
      </c>
      <c r="B77" s="147" t="s">
        <v>5312</v>
      </c>
      <c r="C77" s="147" t="s">
        <v>544</v>
      </c>
      <c r="D77" s="147" t="s">
        <v>8514</v>
      </c>
      <c r="E77" s="148">
        <v>227</v>
      </c>
      <c r="F77" s="148">
        <v>243</v>
      </c>
      <c r="G77" s="148">
        <v>0</v>
      </c>
      <c r="H77" s="148">
        <v>0</v>
      </c>
      <c r="I77" s="147" t="s">
        <v>4537</v>
      </c>
      <c r="J77" s="147" t="s">
        <v>4434</v>
      </c>
      <c r="K77" s="147" t="s">
        <v>4434</v>
      </c>
      <c r="L77" s="147" t="s">
        <v>8517</v>
      </c>
      <c r="M77" s="147" t="s">
        <v>4434</v>
      </c>
      <c r="N77" s="149" t="s">
        <v>8540</v>
      </c>
      <c r="O77" s="147" t="s">
        <v>4537</v>
      </c>
      <c r="P77" s="147" t="s">
        <v>233</v>
      </c>
      <c r="Q77" s="147" t="s">
        <v>4434</v>
      </c>
      <c r="R77" s="147" t="s">
        <v>8541</v>
      </c>
      <c r="S77" s="147" t="s">
        <v>4434</v>
      </c>
      <c r="T77" s="147" t="s">
        <v>8542</v>
      </c>
      <c r="U77" s="150">
        <f t="shared" si="1"/>
        <v>5</v>
      </c>
    </row>
    <row r="78" spans="1:21" ht="210" x14ac:dyDescent="0.2">
      <c r="A78" s="147" t="s">
        <v>8511</v>
      </c>
      <c r="B78" s="147" t="s">
        <v>5312</v>
      </c>
      <c r="C78" s="147" t="s">
        <v>544</v>
      </c>
      <c r="D78" s="147" t="s">
        <v>8514</v>
      </c>
      <c r="E78" s="148">
        <v>250</v>
      </c>
      <c r="F78" s="148">
        <v>264</v>
      </c>
      <c r="G78" s="148">
        <v>0</v>
      </c>
      <c r="H78" s="148">
        <v>0</v>
      </c>
      <c r="I78" s="147" t="s">
        <v>4537</v>
      </c>
      <c r="J78" s="147" t="s">
        <v>4434</v>
      </c>
      <c r="K78" s="147" t="s">
        <v>4434</v>
      </c>
      <c r="L78" s="147" t="s">
        <v>8517</v>
      </c>
      <c r="M78" s="147" t="s">
        <v>4434</v>
      </c>
      <c r="N78" s="149" t="s">
        <v>8540</v>
      </c>
      <c r="O78" s="147" t="s">
        <v>4537</v>
      </c>
      <c r="P78" s="147" t="s">
        <v>233</v>
      </c>
      <c r="Q78" s="147" t="s">
        <v>4434</v>
      </c>
      <c r="R78" s="147" t="s">
        <v>8541</v>
      </c>
      <c r="S78" s="147" t="s">
        <v>4434</v>
      </c>
      <c r="T78" s="147" t="s">
        <v>8542</v>
      </c>
      <c r="U78" s="150">
        <f t="shared" si="1"/>
        <v>5</v>
      </c>
    </row>
    <row r="79" spans="1:21" x14ac:dyDescent="0.2">
      <c r="A79" s="147" t="s">
        <v>8513</v>
      </c>
      <c r="B79" s="147" t="s">
        <v>5320</v>
      </c>
      <c r="C79" s="147" t="s">
        <v>63</v>
      </c>
      <c r="D79" s="147" t="s">
        <v>446</v>
      </c>
      <c r="E79" s="148">
        <v>1498</v>
      </c>
      <c r="F79" s="148">
        <v>2920</v>
      </c>
      <c r="G79" s="148">
        <v>2592</v>
      </c>
      <c r="H79" s="148">
        <v>0</v>
      </c>
      <c r="I79" s="147" t="s">
        <v>4537</v>
      </c>
      <c r="J79" s="147" t="s">
        <v>4434</v>
      </c>
      <c r="K79" s="147" t="s">
        <v>4537</v>
      </c>
      <c r="L79" s="147" t="s">
        <v>8517</v>
      </c>
      <c r="M79" s="147" t="s">
        <v>4434</v>
      </c>
      <c r="N79" s="147" t="s">
        <v>5334</v>
      </c>
      <c r="O79" s="147" t="s">
        <v>4537</v>
      </c>
      <c r="P79" s="147" t="s">
        <v>233</v>
      </c>
      <c r="Q79" s="147" t="s">
        <v>4537</v>
      </c>
      <c r="R79" s="147" t="s">
        <v>233</v>
      </c>
      <c r="S79" s="147" t="s">
        <v>4537</v>
      </c>
      <c r="T79" s="147" t="s">
        <v>233</v>
      </c>
      <c r="U79" s="150">
        <f t="shared" si="1"/>
        <v>2</v>
      </c>
    </row>
    <row r="80" spans="1:21" x14ac:dyDescent="0.2">
      <c r="A80" s="147" t="s">
        <v>8511</v>
      </c>
      <c r="B80" s="147" t="s">
        <v>5320</v>
      </c>
      <c r="C80" s="147" t="s">
        <v>63</v>
      </c>
      <c r="D80" s="147" t="s">
        <v>446</v>
      </c>
      <c r="E80" s="148">
        <v>2732</v>
      </c>
      <c r="F80" s="148">
        <v>1690</v>
      </c>
      <c r="G80" s="148">
        <v>3336</v>
      </c>
      <c r="H80" s="148">
        <v>0</v>
      </c>
      <c r="I80" s="147" t="s">
        <v>4537</v>
      </c>
      <c r="J80" s="147" t="s">
        <v>4434</v>
      </c>
      <c r="K80" s="147" t="s">
        <v>4537</v>
      </c>
      <c r="L80" s="147" t="s">
        <v>8517</v>
      </c>
      <c r="M80" s="147" t="s">
        <v>4434</v>
      </c>
      <c r="N80" s="147" t="s">
        <v>5334</v>
      </c>
      <c r="O80" s="147" t="s">
        <v>4537</v>
      </c>
      <c r="P80" s="147" t="s">
        <v>233</v>
      </c>
      <c r="Q80" s="147" t="s">
        <v>4537</v>
      </c>
      <c r="R80" s="147" t="s">
        <v>233</v>
      </c>
      <c r="S80" s="147" t="s">
        <v>4537</v>
      </c>
      <c r="T80" s="147" t="s">
        <v>233</v>
      </c>
      <c r="U80" s="150">
        <f t="shared" si="1"/>
        <v>2</v>
      </c>
    </row>
    <row r="81" spans="1:21" x14ac:dyDescent="0.2">
      <c r="A81" s="147" t="s">
        <v>8511</v>
      </c>
      <c r="B81" s="147" t="s">
        <v>5312</v>
      </c>
      <c r="C81" s="147" t="s">
        <v>544</v>
      </c>
      <c r="D81" s="147" t="s">
        <v>987</v>
      </c>
      <c r="E81" s="148">
        <v>50</v>
      </c>
      <c r="F81" s="148">
        <v>53</v>
      </c>
      <c r="G81" s="148">
        <v>0</v>
      </c>
      <c r="H81" s="148">
        <v>0</v>
      </c>
      <c r="I81" s="147" t="s">
        <v>4537</v>
      </c>
      <c r="J81" s="147" t="s">
        <v>4537</v>
      </c>
      <c r="K81" s="147" t="s">
        <v>4537</v>
      </c>
      <c r="L81" s="147" t="s">
        <v>8512</v>
      </c>
      <c r="M81" s="147" t="s">
        <v>4537</v>
      </c>
      <c r="N81" s="147" t="s">
        <v>233</v>
      </c>
      <c r="O81" s="147" t="s">
        <v>4537</v>
      </c>
      <c r="P81" s="147" t="s">
        <v>233</v>
      </c>
      <c r="Q81" s="147" t="s">
        <v>4537</v>
      </c>
      <c r="R81" s="147" t="s">
        <v>233</v>
      </c>
      <c r="S81" s="147" t="s">
        <v>4537</v>
      </c>
      <c r="T81" s="147" t="s">
        <v>233</v>
      </c>
      <c r="U81" s="150">
        <f t="shared" si="1"/>
        <v>0</v>
      </c>
    </row>
    <row r="82" spans="1:21" x14ac:dyDescent="0.2">
      <c r="A82" s="147" t="s">
        <v>8513</v>
      </c>
      <c r="B82" s="147" t="s">
        <v>5312</v>
      </c>
      <c r="C82" s="147" t="s">
        <v>544</v>
      </c>
      <c r="D82" s="147" t="s">
        <v>987</v>
      </c>
      <c r="E82" s="148">
        <v>44</v>
      </c>
      <c r="F82" s="148">
        <v>47</v>
      </c>
      <c r="G82" s="148">
        <v>0</v>
      </c>
      <c r="H82" s="148">
        <v>0</v>
      </c>
      <c r="I82" s="147" t="s">
        <v>4537</v>
      </c>
      <c r="J82" s="147" t="s">
        <v>4537</v>
      </c>
      <c r="K82" s="147" t="s">
        <v>4537</v>
      </c>
      <c r="L82" s="147" t="s">
        <v>8512</v>
      </c>
      <c r="M82" s="147" t="s">
        <v>4537</v>
      </c>
      <c r="N82" s="147" t="s">
        <v>233</v>
      </c>
      <c r="O82" s="147" t="s">
        <v>4537</v>
      </c>
      <c r="P82" s="147" t="s">
        <v>233</v>
      </c>
      <c r="Q82" s="147" t="s">
        <v>4537</v>
      </c>
      <c r="R82" s="147" t="s">
        <v>233</v>
      </c>
      <c r="S82" s="147" t="s">
        <v>4537</v>
      </c>
      <c r="T82" s="147" t="s">
        <v>233</v>
      </c>
      <c r="U82" s="150">
        <f t="shared" si="1"/>
        <v>0</v>
      </c>
    </row>
    <row r="83" spans="1:21" x14ac:dyDescent="0.2">
      <c r="A83" s="147" t="s">
        <v>8511</v>
      </c>
      <c r="B83" s="147" t="s">
        <v>4677</v>
      </c>
      <c r="C83" s="147" t="s">
        <v>63</v>
      </c>
      <c r="D83" s="147" t="s">
        <v>8514</v>
      </c>
      <c r="E83" s="148">
        <v>507</v>
      </c>
      <c r="F83" s="148">
        <v>495</v>
      </c>
      <c r="G83" s="148">
        <v>71</v>
      </c>
      <c r="H83" s="148">
        <v>0</v>
      </c>
      <c r="I83" s="147" t="s">
        <v>4537</v>
      </c>
      <c r="J83" s="147" t="s">
        <v>4537</v>
      </c>
      <c r="K83" s="147" t="s">
        <v>4537</v>
      </c>
      <c r="L83" s="147" t="s">
        <v>8515</v>
      </c>
      <c r="M83" s="147" t="s">
        <v>4434</v>
      </c>
      <c r="N83" s="147" t="s">
        <v>4691</v>
      </c>
      <c r="O83" s="147" t="s">
        <v>4434</v>
      </c>
      <c r="P83" s="147" t="s">
        <v>4700</v>
      </c>
      <c r="Q83" s="147" t="s">
        <v>4434</v>
      </c>
      <c r="R83" s="147" t="s">
        <v>4700</v>
      </c>
      <c r="S83" s="147" t="s">
        <v>4537</v>
      </c>
      <c r="T83" s="147" t="s">
        <v>233</v>
      </c>
      <c r="U83" s="150">
        <f t="shared" si="1"/>
        <v>3</v>
      </c>
    </row>
    <row r="84" spans="1:21" x14ac:dyDescent="0.2">
      <c r="A84" s="147" t="s">
        <v>8511</v>
      </c>
      <c r="B84" s="147" t="s">
        <v>4695</v>
      </c>
      <c r="C84" s="147" t="s">
        <v>63</v>
      </c>
      <c r="D84" s="147" t="s">
        <v>8514</v>
      </c>
      <c r="E84" s="148">
        <v>101</v>
      </c>
      <c r="F84" s="148">
        <v>81</v>
      </c>
      <c r="G84" s="148">
        <v>26</v>
      </c>
      <c r="H84" s="148">
        <v>0</v>
      </c>
      <c r="I84" s="147" t="s">
        <v>4537</v>
      </c>
      <c r="J84" s="147" t="s">
        <v>4537</v>
      </c>
      <c r="K84" s="147" t="s">
        <v>4537</v>
      </c>
      <c r="L84" s="147" t="s">
        <v>8515</v>
      </c>
      <c r="M84" s="147" t="s">
        <v>4434</v>
      </c>
      <c r="N84" s="147" t="s">
        <v>4691</v>
      </c>
      <c r="O84" s="147" t="s">
        <v>4434</v>
      </c>
      <c r="P84" s="147" t="s">
        <v>4700</v>
      </c>
      <c r="Q84" s="147" t="s">
        <v>4434</v>
      </c>
      <c r="R84" s="147" t="s">
        <v>4700</v>
      </c>
      <c r="S84" s="147" t="s">
        <v>4537</v>
      </c>
      <c r="T84" s="147" t="s">
        <v>233</v>
      </c>
      <c r="U84" s="150">
        <f t="shared" si="1"/>
        <v>3</v>
      </c>
    </row>
    <row r="85" spans="1:21" x14ac:dyDescent="0.2">
      <c r="A85" s="147" t="s">
        <v>8513</v>
      </c>
      <c r="B85" s="147" t="s">
        <v>5104</v>
      </c>
      <c r="C85" s="147" t="s">
        <v>544</v>
      </c>
      <c r="D85" s="147" t="s">
        <v>18</v>
      </c>
      <c r="E85" s="148">
        <v>858</v>
      </c>
      <c r="F85" s="148">
        <v>0</v>
      </c>
      <c r="G85" s="148">
        <v>0</v>
      </c>
      <c r="H85" s="148">
        <v>0</v>
      </c>
      <c r="I85" s="147" t="s">
        <v>4537</v>
      </c>
      <c r="J85" s="147" t="s">
        <v>4537</v>
      </c>
      <c r="K85" s="147" t="s">
        <v>4537</v>
      </c>
      <c r="L85" s="147" t="s">
        <v>8512</v>
      </c>
      <c r="M85" s="147" t="s">
        <v>4537</v>
      </c>
      <c r="N85" s="147" t="s">
        <v>233</v>
      </c>
      <c r="O85" s="147" t="s">
        <v>4537</v>
      </c>
      <c r="P85" s="147" t="s">
        <v>233</v>
      </c>
      <c r="Q85" s="147" t="s">
        <v>4537</v>
      </c>
      <c r="R85" s="147" t="s">
        <v>233</v>
      </c>
      <c r="S85" s="147" t="s">
        <v>4537</v>
      </c>
      <c r="T85" s="147" t="s">
        <v>233</v>
      </c>
      <c r="U85" s="150">
        <f t="shared" si="1"/>
        <v>0</v>
      </c>
    </row>
    <row r="86" spans="1:21" x14ac:dyDescent="0.2">
      <c r="A86" s="147" t="s">
        <v>8511</v>
      </c>
      <c r="B86" s="147" t="s">
        <v>5104</v>
      </c>
      <c r="C86" s="147" t="s">
        <v>544</v>
      </c>
      <c r="D86" s="147" t="s">
        <v>18</v>
      </c>
      <c r="E86" s="148">
        <v>789</v>
      </c>
      <c r="F86" s="148">
        <v>0</v>
      </c>
      <c r="G86" s="148">
        <v>10</v>
      </c>
      <c r="H86" s="148">
        <v>0</v>
      </c>
      <c r="I86" s="147" t="s">
        <v>4537</v>
      </c>
      <c r="J86" s="147" t="s">
        <v>4537</v>
      </c>
      <c r="K86" s="147" t="s">
        <v>4537</v>
      </c>
      <c r="L86" s="147" t="s">
        <v>8512</v>
      </c>
      <c r="M86" s="147" t="s">
        <v>4537</v>
      </c>
      <c r="N86" s="147" t="s">
        <v>233</v>
      </c>
      <c r="O86" s="147" t="s">
        <v>4537</v>
      </c>
      <c r="P86" s="147" t="s">
        <v>233</v>
      </c>
      <c r="Q86" s="147" t="s">
        <v>4537</v>
      </c>
      <c r="R86" s="147" t="s">
        <v>233</v>
      </c>
      <c r="S86" s="147" t="s">
        <v>4537</v>
      </c>
      <c r="T86" s="147" t="s">
        <v>233</v>
      </c>
      <c r="U86" s="150">
        <f t="shared" si="1"/>
        <v>0</v>
      </c>
    </row>
    <row r="87" spans="1:21" x14ac:dyDescent="0.2">
      <c r="A87" s="147" t="s">
        <v>8511</v>
      </c>
      <c r="B87" s="147" t="s">
        <v>5278</v>
      </c>
      <c r="C87" s="147" t="s">
        <v>544</v>
      </c>
      <c r="D87" s="147" t="s">
        <v>8514</v>
      </c>
      <c r="E87" s="148">
        <v>0</v>
      </c>
      <c r="F87" s="148">
        <v>344</v>
      </c>
      <c r="G87" s="148">
        <v>0</v>
      </c>
      <c r="H87" s="148">
        <v>0</v>
      </c>
      <c r="I87" s="147" t="s">
        <v>4537</v>
      </c>
      <c r="J87" s="147" t="s">
        <v>4537</v>
      </c>
      <c r="K87" s="147" t="s">
        <v>4537</v>
      </c>
      <c r="L87" s="147" t="s">
        <v>8512</v>
      </c>
      <c r="M87" s="147" t="s">
        <v>4434</v>
      </c>
      <c r="N87" s="147" t="s">
        <v>5358</v>
      </c>
      <c r="O87" s="147" t="s">
        <v>4537</v>
      </c>
      <c r="P87" s="147" t="s">
        <v>233</v>
      </c>
      <c r="Q87" s="147" t="s">
        <v>4537</v>
      </c>
      <c r="R87" s="147" t="s">
        <v>233</v>
      </c>
      <c r="S87" s="147" t="s">
        <v>4537</v>
      </c>
      <c r="T87" s="147" t="s">
        <v>233</v>
      </c>
      <c r="U87" s="150">
        <f t="shared" si="1"/>
        <v>1</v>
      </c>
    </row>
    <row r="88" spans="1:21" x14ac:dyDescent="0.2">
      <c r="A88" s="147" t="s">
        <v>8511</v>
      </c>
      <c r="B88" s="147" t="s">
        <v>5195</v>
      </c>
      <c r="C88" s="147" t="s">
        <v>544</v>
      </c>
      <c r="D88" s="147" t="s">
        <v>987</v>
      </c>
      <c r="E88" s="148">
        <v>106</v>
      </c>
      <c r="F88" s="148">
        <v>0</v>
      </c>
      <c r="G88" s="148">
        <v>0</v>
      </c>
      <c r="H88" s="148">
        <v>0</v>
      </c>
      <c r="I88" s="147" t="s">
        <v>4537</v>
      </c>
      <c r="J88" s="147" t="s">
        <v>4434</v>
      </c>
      <c r="K88" s="147" t="s">
        <v>4434</v>
      </c>
      <c r="L88" s="147" t="s">
        <v>8517</v>
      </c>
      <c r="M88" s="147" t="s">
        <v>4537</v>
      </c>
      <c r="N88" s="147" t="s">
        <v>233</v>
      </c>
      <c r="O88" s="147" t="s">
        <v>4537</v>
      </c>
      <c r="P88" s="147" t="s">
        <v>233</v>
      </c>
      <c r="Q88" s="147" t="s">
        <v>4537</v>
      </c>
      <c r="R88" s="147" t="s">
        <v>233</v>
      </c>
      <c r="S88" s="147" t="s">
        <v>4537</v>
      </c>
      <c r="T88" s="147" t="s">
        <v>233</v>
      </c>
      <c r="U88" s="150">
        <f t="shared" si="1"/>
        <v>2</v>
      </c>
    </row>
    <row r="89" spans="1:21" x14ac:dyDescent="0.2">
      <c r="A89" s="147" t="s">
        <v>8513</v>
      </c>
      <c r="B89" s="147" t="s">
        <v>5162</v>
      </c>
      <c r="C89" s="147" t="s">
        <v>544</v>
      </c>
      <c r="D89" s="147" t="s">
        <v>8516</v>
      </c>
      <c r="E89" s="148">
        <v>0</v>
      </c>
      <c r="F89" s="148">
        <v>2255</v>
      </c>
      <c r="G89" s="148">
        <v>149</v>
      </c>
      <c r="H89" s="148">
        <v>5</v>
      </c>
      <c r="I89" s="147" t="s">
        <v>4537</v>
      </c>
      <c r="J89" s="147" t="s">
        <v>4434</v>
      </c>
      <c r="K89" s="147" t="s">
        <v>4434</v>
      </c>
      <c r="L89" s="147" t="s">
        <v>8517</v>
      </c>
      <c r="M89" s="147" t="s">
        <v>4434</v>
      </c>
      <c r="N89" s="147" t="s">
        <v>8522</v>
      </c>
      <c r="O89" s="147" t="s">
        <v>4434</v>
      </c>
      <c r="P89" s="147" t="s">
        <v>4927</v>
      </c>
      <c r="Q89" s="147" t="s">
        <v>4434</v>
      </c>
      <c r="R89" s="147" t="s">
        <v>4700</v>
      </c>
      <c r="S89" s="147" t="s">
        <v>4434</v>
      </c>
      <c r="T89" s="147" t="s">
        <v>233</v>
      </c>
      <c r="U89" s="150">
        <f t="shared" si="1"/>
        <v>6</v>
      </c>
    </row>
    <row r="90" spans="1:21" x14ac:dyDescent="0.2">
      <c r="A90" s="147" t="s">
        <v>8513</v>
      </c>
      <c r="B90" s="147" t="s">
        <v>5162</v>
      </c>
      <c r="C90" s="147" t="s">
        <v>544</v>
      </c>
      <c r="D90" s="147" t="s">
        <v>8516</v>
      </c>
      <c r="E90" s="148">
        <v>0</v>
      </c>
      <c r="F90" s="148">
        <v>497</v>
      </c>
      <c r="G90" s="148">
        <v>5</v>
      </c>
      <c r="H90" s="148">
        <v>91</v>
      </c>
      <c r="I90" s="147" t="s">
        <v>4537</v>
      </c>
      <c r="J90" s="147" t="s">
        <v>4434</v>
      </c>
      <c r="K90" s="147" t="s">
        <v>4434</v>
      </c>
      <c r="L90" s="147" t="s">
        <v>8517</v>
      </c>
      <c r="M90" s="147" t="s">
        <v>4537</v>
      </c>
      <c r="N90" s="147" t="s">
        <v>233</v>
      </c>
      <c r="O90" s="147" t="s">
        <v>4537</v>
      </c>
      <c r="P90" s="147" t="s">
        <v>233</v>
      </c>
      <c r="Q90" s="147" t="s">
        <v>4434</v>
      </c>
      <c r="R90" s="147" t="s">
        <v>4700</v>
      </c>
      <c r="S90" s="147" t="s">
        <v>4434</v>
      </c>
      <c r="T90" s="147" t="s">
        <v>233</v>
      </c>
      <c r="U90" s="150">
        <f t="shared" si="1"/>
        <v>4</v>
      </c>
    </row>
    <row r="91" spans="1:21" x14ac:dyDescent="0.2">
      <c r="A91" s="147" t="s">
        <v>8513</v>
      </c>
      <c r="B91" s="147" t="s">
        <v>5162</v>
      </c>
      <c r="C91" s="147" t="s">
        <v>544</v>
      </c>
      <c r="D91" s="147" t="s">
        <v>8516</v>
      </c>
      <c r="E91" s="148">
        <v>0</v>
      </c>
      <c r="F91" s="148">
        <v>42</v>
      </c>
      <c r="G91" s="148">
        <v>0</v>
      </c>
      <c r="H91" s="148">
        <v>0</v>
      </c>
      <c r="I91" s="147" t="s">
        <v>4537</v>
      </c>
      <c r="J91" s="147" t="s">
        <v>4434</v>
      </c>
      <c r="K91" s="147" t="s">
        <v>4434</v>
      </c>
      <c r="L91" s="147" t="s">
        <v>8517</v>
      </c>
      <c r="M91" s="147" t="s">
        <v>4434</v>
      </c>
      <c r="N91" s="147" t="s">
        <v>5380</v>
      </c>
      <c r="O91" s="147" t="s">
        <v>4434</v>
      </c>
      <c r="P91" s="147" t="s">
        <v>4927</v>
      </c>
      <c r="Q91" s="147" t="s">
        <v>4434</v>
      </c>
      <c r="R91" s="147" t="s">
        <v>4700</v>
      </c>
      <c r="S91" s="147" t="s">
        <v>4434</v>
      </c>
      <c r="T91" s="147" t="s">
        <v>233</v>
      </c>
      <c r="U91" s="150">
        <f t="shared" si="1"/>
        <v>6</v>
      </c>
    </row>
    <row r="92" spans="1:21" x14ac:dyDescent="0.2">
      <c r="A92" s="147" t="s">
        <v>8513</v>
      </c>
      <c r="B92" s="147" t="s">
        <v>5162</v>
      </c>
      <c r="C92" s="147" t="s">
        <v>544</v>
      </c>
      <c r="D92" s="147" t="s">
        <v>18</v>
      </c>
      <c r="E92" s="148">
        <v>0</v>
      </c>
      <c r="F92" s="148">
        <v>765</v>
      </c>
      <c r="G92" s="148">
        <v>0</v>
      </c>
      <c r="H92" s="148">
        <v>0</v>
      </c>
      <c r="I92" s="147" t="s">
        <v>4537</v>
      </c>
      <c r="J92" s="147" t="s">
        <v>4537</v>
      </c>
      <c r="K92" s="147" t="s">
        <v>4537</v>
      </c>
      <c r="L92" s="147" t="s">
        <v>8517</v>
      </c>
      <c r="M92" s="147" t="s">
        <v>4434</v>
      </c>
      <c r="N92" s="147" t="s">
        <v>5380</v>
      </c>
      <c r="O92" s="147" t="s">
        <v>4434</v>
      </c>
      <c r="P92" s="147" t="s">
        <v>4927</v>
      </c>
      <c r="Q92" s="147" t="s">
        <v>4434</v>
      </c>
      <c r="R92" s="147" t="s">
        <v>4700</v>
      </c>
      <c r="S92" s="147" t="s">
        <v>4434</v>
      </c>
      <c r="T92" s="147" t="s">
        <v>233</v>
      </c>
      <c r="U92" s="150">
        <f t="shared" si="1"/>
        <v>4</v>
      </c>
    </row>
    <row r="93" spans="1:21" x14ac:dyDescent="0.2">
      <c r="A93" s="147" t="s">
        <v>8513</v>
      </c>
      <c r="B93" s="147" t="s">
        <v>166</v>
      </c>
      <c r="C93" s="147" t="s">
        <v>544</v>
      </c>
      <c r="D93" s="147" t="s">
        <v>8514</v>
      </c>
      <c r="E93" s="148">
        <v>1371</v>
      </c>
      <c r="F93" s="148">
        <v>1371</v>
      </c>
      <c r="G93" s="148">
        <v>0</v>
      </c>
      <c r="H93" s="148">
        <v>0</v>
      </c>
      <c r="I93" s="147" t="s">
        <v>4537</v>
      </c>
      <c r="J93" s="147" t="s">
        <v>4537</v>
      </c>
      <c r="K93" s="147" t="s">
        <v>4537</v>
      </c>
      <c r="L93" s="147" t="s">
        <v>8512</v>
      </c>
      <c r="M93" s="147" t="s">
        <v>4537</v>
      </c>
      <c r="N93" s="147" t="s">
        <v>5389</v>
      </c>
      <c r="O93" s="147" t="s">
        <v>4537</v>
      </c>
      <c r="P93" s="147" t="s">
        <v>233</v>
      </c>
      <c r="Q93" s="147" t="s">
        <v>4537</v>
      </c>
      <c r="R93" s="147" t="s">
        <v>5390</v>
      </c>
      <c r="S93" s="147" t="s">
        <v>4537</v>
      </c>
      <c r="T93" s="147" t="s">
        <v>5391</v>
      </c>
      <c r="U93" s="150">
        <f t="shared" si="1"/>
        <v>0</v>
      </c>
    </row>
    <row r="94" spans="1:21" x14ac:dyDescent="0.2">
      <c r="A94" s="147" t="s">
        <v>8513</v>
      </c>
      <c r="B94" s="147" t="s">
        <v>5392</v>
      </c>
      <c r="C94" s="147" t="s">
        <v>544</v>
      </c>
      <c r="D94" s="147" t="s">
        <v>8514</v>
      </c>
      <c r="E94" s="148">
        <v>1412</v>
      </c>
      <c r="F94" s="148">
        <v>1412</v>
      </c>
      <c r="G94" s="148">
        <v>0</v>
      </c>
      <c r="H94" s="148">
        <v>0</v>
      </c>
      <c r="I94" s="147" t="s">
        <v>4537</v>
      </c>
      <c r="J94" s="147" t="s">
        <v>4537</v>
      </c>
      <c r="K94" s="147" t="s">
        <v>4537</v>
      </c>
      <c r="L94" s="147" t="s">
        <v>8512</v>
      </c>
      <c r="M94" s="147" t="s">
        <v>4537</v>
      </c>
      <c r="N94" s="147" t="s">
        <v>5396</v>
      </c>
      <c r="O94" s="147" t="s">
        <v>4537</v>
      </c>
      <c r="P94" s="147" t="s">
        <v>233</v>
      </c>
      <c r="Q94" s="147" t="s">
        <v>4537</v>
      </c>
      <c r="R94" s="147" t="s">
        <v>5397</v>
      </c>
      <c r="S94" s="147" t="s">
        <v>4537</v>
      </c>
      <c r="T94" s="147" t="s">
        <v>5398</v>
      </c>
      <c r="U94" s="150">
        <f t="shared" si="1"/>
        <v>0</v>
      </c>
    </row>
    <row r="95" spans="1:21" x14ac:dyDescent="0.2">
      <c r="A95" s="147" t="s">
        <v>8511</v>
      </c>
      <c r="B95" s="147" t="s">
        <v>4908</v>
      </c>
      <c r="C95" s="147" t="s">
        <v>43</v>
      </c>
      <c r="D95" s="147" t="s">
        <v>8516</v>
      </c>
      <c r="E95" s="148">
        <v>0</v>
      </c>
      <c r="F95" s="148">
        <v>0</v>
      </c>
      <c r="G95" s="148">
        <v>0</v>
      </c>
      <c r="H95" s="148">
        <v>0</v>
      </c>
      <c r="I95" s="147" t="s">
        <v>4537</v>
      </c>
      <c r="J95" s="147" t="s">
        <v>4537</v>
      </c>
      <c r="K95" s="147" t="s">
        <v>4537</v>
      </c>
      <c r="L95" s="147" t="s">
        <v>8512</v>
      </c>
      <c r="M95" s="147" t="s">
        <v>4537</v>
      </c>
      <c r="N95" s="147" t="s">
        <v>233</v>
      </c>
      <c r="O95" s="147" t="s">
        <v>4537</v>
      </c>
      <c r="P95" s="147" t="s">
        <v>233</v>
      </c>
      <c r="Q95" s="147" t="s">
        <v>4537</v>
      </c>
      <c r="R95" s="147" t="s">
        <v>233</v>
      </c>
      <c r="S95" s="147" t="s">
        <v>4537</v>
      </c>
      <c r="T95" s="147" t="s">
        <v>233</v>
      </c>
      <c r="U95" s="150">
        <f t="shared" si="1"/>
        <v>0</v>
      </c>
    </row>
    <row r="96" spans="1:21" x14ac:dyDescent="0.2">
      <c r="A96" s="147" t="s">
        <v>8513</v>
      </c>
      <c r="B96" s="147" t="s">
        <v>5195</v>
      </c>
      <c r="C96" s="147" t="s">
        <v>544</v>
      </c>
      <c r="D96" s="147" t="s">
        <v>987</v>
      </c>
      <c r="E96" s="148">
        <v>90</v>
      </c>
      <c r="F96" s="148">
        <v>0</v>
      </c>
      <c r="G96" s="148">
        <v>0</v>
      </c>
      <c r="H96" s="148">
        <v>0</v>
      </c>
      <c r="I96" s="147" t="s">
        <v>4537</v>
      </c>
      <c r="J96" s="147" t="s">
        <v>4434</v>
      </c>
      <c r="K96" s="147" t="s">
        <v>4434</v>
      </c>
      <c r="L96" s="147" t="s">
        <v>8517</v>
      </c>
      <c r="M96" s="147" t="s">
        <v>4537</v>
      </c>
      <c r="N96" s="147" t="s">
        <v>233</v>
      </c>
      <c r="O96" s="147" t="s">
        <v>4537</v>
      </c>
      <c r="P96" s="147" t="s">
        <v>233</v>
      </c>
      <c r="Q96" s="147" t="s">
        <v>4537</v>
      </c>
      <c r="R96" s="147" t="s">
        <v>233</v>
      </c>
      <c r="S96" s="147" t="s">
        <v>4537</v>
      </c>
      <c r="T96" s="147" t="s">
        <v>233</v>
      </c>
      <c r="U96" s="150">
        <f t="shared" si="1"/>
        <v>2</v>
      </c>
    </row>
    <row r="97" spans="1:21" x14ac:dyDescent="0.2">
      <c r="A97" s="147" t="s">
        <v>8511</v>
      </c>
      <c r="B97" s="147" t="s">
        <v>5410</v>
      </c>
      <c r="C97" s="147" t="s">
        <v>544</v>
      </c>
      <c r="D97" s="147" t="s">
        <v>8516</v>
      </c>
      <c r="E97" s="148">
        <v>1308</v>
      </c>
      <c r="F97" s="148">
        <v>2936</v>
      </c>
      <c r="G97" s="148">
        <v>1293</v>
      </c>
      <c r="H97" s="148">
        <v>4</v>
      </c>
      <c r="I97" s="147" t="s">
        <v>4537</v>
      </c>
      <c r="J97" s="147" t="s">
        <v>4434</v>
      </c>
      <c r="K97" s="147" t="s">
        <v>4537</v>
      </c>
      <c r="L97" s="147" t="s">
        <v>8517</v>
      </c>
      <c r="M97" s="147" t="s">
        <v>4537</v>
      </c>
      <c r="N97" s="147" t="s">
        <v>233</v>
      </c>
      <c r="O97" s="147" t="s">
        <v>4537</v>
      </c>
      <c r="P97" s="147" t="s">
        <v>233</v>
      </c>
      <c r="Q97" s="147" t="s">
        <v>4434</v>
      </c>
      <c r="R97" s="147" t="s">
        <v>4700</v>
      </c>
      <c r="S97" s="147" t="s">
        <v>4537</v>
      </c>
      <c r="T97" s="147" t="s">
        <v>4871</v>
      </c>
      <c r="U97" s="150">
        <f t="shared" si="1"/>
        <v>2</v>
      </c>
    </row>
    <row r="98" spans="1:21" x14ac:dyDescent="0.2">
      <c r="A98" s="147" t="s">
        <v>8511</v>
      </c>
      <c r="B98" s="147" t="s">
        <v>5426</v>
      </c>
      <c r="C98" s="147" t="s">
        <v>107</v>
      </c>
      <c r="D98" s="147" t="s">
        <v>446</v>
      </c>
      <c r="E98" s="148">
        <v>325</v>
      </c>
      <c r="F98" s="148">
        <v>0</v>
      </c>
      <c r="G98" s="148">
        <v>1024</v>
      </c>
      <c r="H98" s="148">
        <v>4</v>
      </c>
      <c r="I98" s="147" t="s">
        <v>4537</v>
      </c>
      <c r="J98" s="147" t="s">
        <v>4434</v>
      </c>
      <c r="K98" s="147" t="s">
        <v>4434</v>
      </c>
      <c r="L98" s="147" t="s">
        <v>8517</v>
      </c>
      <c r="M98" s="147" t="s">
        <v>4434</v>
      </c>
      <c r="N98" s="147" t="s">
        <v>5439</v>
      </c>
      <c r="O98" s="147" t="s">
        <v>4537</v>
      </c>
      <c r="P98" s="147" t="s">
        <v>233</v>
      </c>
      <c r="Q98" s="147" t="s">
        <v>4434</v>
      </c>
      <c r="R98" s="147" t="s">
        <v>4700</v>
      </c>
      <c r="S98" s="147" t="s">
        <v>4434</v>
      </c>
      <c r="T98" s="147" t="s">
        <v>5440</v>
      </c>
      <c r="U98" s="150">
        <f t="shared" si="1"/>
        <v>5</v>
      </c>
    </row>
    <row r="99" spans="1:21" x14ac:dyDescent="0.2">
      <c r="A99" s="147" t="s">
        <v>8511</v>
      </c>
      <c r="B99" s="147" t="s">
        <v>3518</v>
      </c>
      <c r="C99" s="147" t="s">
        <v>63</v>
      </c>
      <c r="D99" s="147" t="s">
        <v>8516</v>
      </c>
      <c r="E99" s="148">
        <v>467</v>
      </c>
      <c r="F99" s="148">
        <v>467</v>
      </c>
      <c r="G99" s="148">
        <v>0</v>
      </c>
      <c r="H99" s="148">
        <v>0</v>
      </c>
      <c r="I99" s="147" t="s">
        <v>4537</v>
      </c>
      <c r="J99" s="147" t="s">
        <v>4537</v>
      </c>
      <c r="K99" s="147" t="s">
        <v>4537</v>
      </c>
      <c r="L99" s="147" t="s">
        <v>8515</v>
      </c>
      <c r="M99" s="147" t="s">
        <v>4537</v>
      </c>
      <c r="N99" s="147" t="s">
        <v>5458</v>
      </c>
      <c r="O99" s="147" t="s">
        <v>4537</v>
      </c>
      <c r="P99" s="147" t="s">
        <v>233</v>
      </c>
      <c r="Q99" s="147" t="s">
        <v>4537</v>
      </c>
      <c r="R99" s="147" t="s">
        <v>5458</v>
      </c>
      <c r="S99" s="147" t="s">
        <v>4434</v>
      </c>
      <c r="T99" s="147" t="s">
        <v>5458</v>
      </c>
      <c r="U99" s="150">
        <f t="shared" si="1"/>
        <v>1</v>
      </c>
    </row>
    <row r="100" spans="1:21" x14ac:dyDescent="0.2">
      <c r="A100" s="147" t="s">
        <v>8513</v>
      </c>
      <c r="B100" s="147" t="s">
        <v>3522</v>
      </c>
      <c r="C100" s="147" t="s">
        <v>43</v>
      </c>
      <c r="D100" s="147" t="s">
        <v>8521</v>
      </c>
      <c r="E100" s="148">
        <v>21</v>
      </c>
      <c r="F100" s="148">
        <v>27</v>
      </c>
      <c r="G100" s="148">
        <v>0</v>
      </c>
      <c r="H100" s="148">
        <v>0</v>
      </c>
      <c r="I100" s="147" t="s">
        <v>4537</v>
      </c>
      <c r="J100" s="147" t="s">
        <v>4434</v>
      </c>
      <c r="K100" s="147" t="s">
        <v>4434</v>
      </c>
      <c r="L100" s="147" t="s">
        <v>8515</v>
      </c>
      <c r="M100" s="147" t="s">
        <v>4537</v>
      </c>
      <c r="N100" s="147" t="s">
        <v>233</v>
      </c>
      <c r="O100" s="147" t="s">
        <v>4537</v>
      </c>
      <c r="P100" s="147" t="s">
        <v>233</v>
      </c>
      <c r="Q100" s="147" t="s">
        <v>4537</v>
      </c>
      <c r="R100" s="147" t="s">
        <v>233</v>
      </c>
      <c r="S100" s="147" t="s">
        <v>4537</v>
      </c>
      <c r="T100" s="147" t="s">
        <v>233</v>
      </c>
      <c r="U100" s="150">
        <f t="shared" si="1"/>
        <v>2</v>
      </c>
    </row>
    <row r="101" spans="1:21" x14ac:dyDescent="0.2">
      <c r="A101" s="147" t="s">
        <v>8511</v>
      </c>
      <c r="B101" s="147" t="s">
        <v>3522</v>
      </c>
      <c r="C101" s="147" t="s">
        <v>43</v>
      </c>
      <c r="D101" s="147" t="s">
        <v>8521</v>
      </c>
      <c r="E101" s="148">
        <v>13</v>
      </c>
      <c r="F101" s="148">
        <v>13</v>
      </c>
      <c r="G101" s="148">
        <v>0</v>
      </c>
      <c r="H101" s="148">
        <v>0</v>
      </c>
      <c r="I101" s="147" t="s">
        <v>4537</v>
      </c>
      <c r="J101" s="147" t="s">
        <v>4434</v>
      </c>
      <c r="K101" s="147" t="s">
        <v>4434</v>
      </c>
      <c r="L101" s="147" t="s">
        <v>8515</v>
      </c>
      <c r="M101" s="147" t="s">
        <v>4434</v>
      </c>
      <c r="N101" s="147" t="s">
        <v>5018</v>
      </c>
      <c r="O101" s="147" t="s">
        <v>4537</v>
      </c>
      <c r="P101" s="147" t="s">
        <v>233</v>
      </c>
      <c r="Q101" s="147" t="s">
        <v>4537</v>
      </c>
      <c r="R101" s="147" t="s">
        <v>233</v>
      </c>
      <c r="S101" s="147" t="s">
        <v>4537</v>
      </c>
      <c r="T101" s="147" t="s">
        <v>233</v>
      </c>
      <c r="U101" s="150">
        <f t="shared" si="1"/>
        <v>3</v>
      </c>
    </row>
    <row r="102" spans="1:21" x14ac:dyDescent="0.2">
      <c r="A102" s="147" t="s">
        <v>8513</v>
      </c>
      <c r="B102" s="147" t="s">
        <v>5468</v>
      </c>
      <c r="C102" s="147" t="s">
        <v>544</v>
      </c>
      <c r="D102" s="147" t="s">
        <v>446</v>
      </c>
      <c r="E102" s="148">
        <v>23</v>
      </c>
      <c r="F102" s="148">
        <v>26</v>
      </c>
      <c r="G102" s="148">
        <v>0</v>
      </c>
      <c r="H102" s="148">
        <v>0</v>
      </c>
      <c r="I102" s="147" t="s">
        <v>4537</v>
      </c>
      <c r="J102" s="147" t="s">
        <v>4537</v>
      </c>
      <c r="K102" s="147" t="s">
        <v>4434</v>
      </c>
      <c r="L102" s="147" t="s">
        <v>8512</v>
      </c>
      <c r="M102" s="147" t="s">
        <v>4434</v>
      </c>
      <c r="N102" s="147" t="s">
        <v>5479</v>
      </c>
      <c r="O102" s="147" t="s">
        <v>4434</v>
      </c>
      <c r="P102" s="147" t="s">
        <v>8543</v>
      </c>
      <c r="Q102" s="147" t="s">
        <v>4434</v>
      </c>
      <c r="R102" s="147" t="s">
        <v>5268</v>
      </c>
      <c r="S102" s="147" t="s">
        <v>4537</v>
      </c>
      <c r="T102" s="147" t="s">
        <v>233</v>
      </c>
      <c r="U102" s="150">
        <f t="shared" si="1"/>
        <v>4</v>
      </c>
    </row>
    <row r="103" spans="1:21" x14ac:dyDescent="0.2">
      <c r="A103" s="147" t="s">
        <v>8511</v>
      </c>
      <c r="B103" s="147" t="s">
        <v>5468</v>
      </c>
      <c r="C103" s="147" t="s">
        <v>544</v>
      </c>
      <c r="D103" s="147" t="s">
        <v>446</v>
      </c>
      <c r="E103" s="148">
        <v>20</v>
      </c>
      <c r="F103" s="148">
        <v>21</v>
      </c>
      <c r="G103" s="148">
        <v>0</v>
      </c>
      <c r="H103" s="148">
        <v>0</v>
      </c>
      <c r="I103" s="147" t="s">
        <v>4537</v>
      </c>
      <c r="J103" s="147" t="s">
        <v>4537</v>
      </c>
      <c r="K103" s="147" t="s">
        <v>4434</v>
      </c>
      <c r="L103" s="147" t="s">
        <v>8512</v>
      </c>
      <c r="M103" s="147" t="s">
        <v>4434</v>
      </c>
      <c r="N103" s="147" t="s">
        <v>5479</v>
      </c>
      <c r="O103" s="147" t="s">
        <v>4434</v>
      </c>
      <c r="P103" s="147" t="s">
        <v>8543</v>
      </c>
      <c r="Q103" s="147" t="s">
        <v>4434</v>
      </c>
      <c r="R103" s="147" t="s">
        <v>5268</v>
      </c>
      <c r="S103" s="147" t="s">
        <v>4537</v>
      </c>
      <c r="T103" s="147" t="s">
        <v>233</v>
      </c>
      <c r="U103" s="150">
        <f t="shared" si="1"/>
        <v>4</v>
      </c>
    </row>
    <row r="104" spans="1:21" x14ac:dyDescent="0.2">
      <c r="A104" s="147" t="s">
        <v>8513</v>
      </c>
      <c r="B104" s="147" t="s">
        <v>4873</v>
      </c>
      <c r="C104" s="147" t="s">
        <v>107</v>
      </c>
      <c r="D104" s="147" t="s">
        <v>4744</v>
      </c>
      <c r="E104" s="148">
        <v>1068</v>
      </c>
      <c r="F104" s="148">
        <v>2556</v>
      </c>
      <c r="G104" s="148">
        <v>0</v>
      </c>
      <c r="H104" s="148">
        <v>3351</v>
      </c>
      <c r="I104" s="147" t="s">
        <v>4537</v>
      </c>
      <c r="J104" s="147" t="s">
        <v>4434</v>
      </c>
      <c r="K104" s="147" t="s">
        <v>4537</v>
      </c>
      <c r="L104" s="147" t="s">
        <v>8512</v>
      </c>
      <c r="M104" s="147" t="s">
        <v>4537</v>
      </c>
      <c r="N104" s="147" t="s">
        <v>8544</v>
      </c>
      <c r="O104" s="147" t="s">
        <v>4537</v>
      </c>
      <c r="P104" s="147" t="s">
        <v>233</v>
      </c>
      <c r="Q104" s="147" t="s">
        <v>4537</v>
      </c>
      <c r="R104" s="147" t="s">
        <v>233</v>
      </c>
      <c r="S104" s="147" t="s">
        <v>4537</v>
      </c>
      <c r="T104" s="147" t="s">
        <v>233</v>
      </c>
      <c r="U104" s="150">
        <f t="shared" si="1"/>
        <v>1</v>
      </c>
    </row>
    <row r="105" spans="1:21" x14ac:dyDescent="0.2">
      <c r="A105" s="147" t="s">
        <v>8513</v>
      </c>
      <c r="B105" s="147" t="s">
        <v>5499</v>
      </c>
      <c r="C105" s="147" t="s">
        <v>544</v>
      </c>
      <c r="D105" s="147" t="s">
        <v>446</v>
      </c>
      <c r="E105" s="148">
        <v>46</v>
      </c>
      <c r="F105" s="148">
        <v>0</v>
      </c>
      <c r="G105" s="148">
        <v>0</v>
      </c>
      <c r="H105" s="148">
        <v>0</v>
      </c>
      <c r="I105" s="147" t="s">
        <v>4537</v>
      </c>
      <c r="J105" s="147" t="s">
        <v>4537</v>
      </c>
      <c r="K105" s="147" t="s">
        <v>4434</v>
      </c>
      <c r="L105" s="147" t="s">
        <v>8515</v>
      </c>
      <c r="M105" s="147" t="s">
        <v>4434</v>
      </c>
      <c r="N105" s="147" t="s">
        <v>5508</v>
      </c>
      <c r="O105" s="147" t="s">
        <v>4537</v>
      </c>
      <c r="P105" s="147" t="s">
        <v>233</v>
      </c>
      <c r="Q105" s="147" t="s">
        <v>4434</v>
      </c>
      <c r="R105" s="147" t="s">
        <v>5509</v>
      </c>
      <c r="S105" s="147" t="s">
        <v>4434</v>
      </c>
      <c r="T105" s="147" t="s">
        <v>5510</v>
      </c>
      <c r="U105" s="150">
        <f t="shared" si="1"/>
        <v>4</v>
      </c>
    </row>
    <row r="106" spans="1:21" ht="70" x14ac:dyDescent="0.2">
      <c r="A106" s="147" t="s">
        <v>8511</v>
      </c>
      <c r="B106" s="147" t="s">
        <v>5499</v>
      </c>
      <c r="C106" s="147" t="s">
        <v>544</v>
      </c>
      <c r="D106" s="147" t="s">
        <v>446</v>
      </c>
      <c r="E106" s="148">
        <v>39</v>
      </c>
      <c r="F106" s="148">
        <v>0</v>
      </c>
      <c r="G106" s="148">
        <v>0</v>
      </c>
      <c r="H106" s="148">
        <v>0</v>
      </c>
      <c r="I106" s="147" t="s">
        <v>4537</v>
      </c>
      <c r="J106" s="147" t="s">
        <v>4537</v>
      </c>
      <c r="K106" s="147" t="s">
        <v>4434</v>
      </c>
      <c r="L106" s="147" t="s">
        <v>8515</v>
      </c>
      <c r="M106" s="147" t="s">
        <v>4434</v>
      </c>
      <c r="N106" s="149" t="s">
        <v>5517</v>
      </c>
      <c r="O106" s="147" t="s">
        <v>4537</v>
      </c>
      <c r="P106" s="147" t="s">
        <v>233</v>
      </c>
      <c r="Q106" s="147" t="s">
        <v>4434</v>
      </c>
      <c r="R106" s="147" t="s">
        <v>5518</v>
      </c>
      <c r="S106" s="147" t="s">
        <v>4434</v>
      </c>
      <c r="T106" s="147" t="s">
        <v>5519</v>
      </c>
      <c r="U106" s="150">
        <f t="shared" si="1"/>
        <v>4</v>
      </c>
    </row>
    <row r="107" spans="1:21" x14ac:dyDescent="0.2">
      <c r="A107" s="147" t="s">
        <v>8511</v>
      </c>
      <c r="B107" s="147" t="s">
        <v>5521</v>
      </c>
      <c r="C107" s="147" t="s">
        <v>544</v>
      </c>
      <c r="D107" s="147" t="s">
        <v>446</v>
      </c>
      <c r="E107" s="148">
        <v>317</v>
      </c>
      <c r="F107" s="148">
        <v>363</v>
      </c>
      <c r="G107" s="148">
        <v>116</v>
      </c>
      <c r="H107" s="148">
        <v>0</v>
      </c>
      <c r="I107" s="147" t="s">
        <v>4537</v>
      </c>
      <c r="J107" s="147" t="s">
        <v>4537</v>
      </c>
      <c r="K107" s="147" t="s">
        <v>4537</v>
      </c>
      <c r="L107" s="147" t="s">
        <v>8512</v>
      </c>
      <c r="M107" s="147" t="s">
        <v>4434</v>
      </c>
      <c r="N107" s="147" t="s">
        <v>5439</v>
      </c>
      <c r="O107" s="147" t="s">
        <v>4537</v>
      </c>
      <c r="P107" s="147" t="s">
        <v>233</v>
      </c>
      <c r="Q107" s="147" t="s">
        <v>4434</v>
      </c>
      <c r="R107" s="147" t="s">
        <v>8545</v>
      </c>
      <c r="S107" s="147" t="s">
        <v>4434</v>
      </c>
      <c r="T107" s="147" t="s">
        <v>5440</v>
      </c>
      <c r="U107" s="150">
        <f t="shared" si="1"/>
        <v>3</v>
      </c>
    </row>
    <row r="108" spans="1:21" x14ac:dyDescent="0.2">
      <c r="A108" s="147" t="s">
        <v>8511</v>
      </c>
      <c r="B108" s="147" t="s">
        <v>5538</v>
      </c>
      <c r="C108" s="147" t="s">
        <v>544</v>
      </c>
      <c r="D108" s="147" t="s">
        <v>987</v>
      </c>
      <c r="E108" s="148">
        <v>1512</v>
      </c>
      <c r="F108" s="148">
        <v>1698</v>
      </c>
      <c r="G108" s="148">
        <v>0</v>
      </c>
      <c r="H108" s="148">
        <v>0</v>
      </c>
      <c r="I108" s="147" t="s">
        <v>4537</v>
      </c>
      <c r="J108" s="147" t="s">
        <v>4537</v>
      </c>
      <c r="K108" s="147" t="s">
        <v>4537</v>
      </c>
      <c r="L108" s="147" t="s">
        <v>8517</v>
      </c>
      <c r="M108" s="147" t="s">
        <v>4537</v>
      </c>
      <c r="N108" s="147" t="s">
        <v>233</v>
      </c>
      <c r="O108" s="147" t="s">
        <v>4537</v>
      </c>
      <c r="P108" s="147" t="s">
        <v>233</v>
      </c>
      <c r="Q108" s="147" t="s">
        <v>4537</v>
      </c>
      <c r="R108" s="147" t="s">
        <v>233</v>
      </c>
      <c r="S108" s="147" t="s">
        <v>4537</v>
      </c>
      <c r="T108" s="147" t="s">
        <v>233</v>
      </c>
      <c r="U108" s="150">
        <f t="shared" si="1"/>
        <v>0</v>
      </c>
    </row>
    <row r="109" spans="1:21" x14ac:dyDescent="0.2">
      <c r="A109" s="147" t="s">
        <v>8511</v>
      </c>
      <c r="B109" s="147" t="s">
        <v>5538</v>
      </c>
      <c r="C109" s="147" t="s">
        <v>544</v>
      </c>
      <c r="D109" s="147" t="s">
        <v>987</v>
      </c>
      <c r="E109" s="148">
        <v>114</v>
      </c>
      <c r="F109" s="148">
        <v>241</v>
      </c>
      <c r="G109" s="148">
        <v>0</v>
      </c>
      <c r="H109" s="148">
        <v>0</v>
      </c>
      <c r="I109" s="147" t="s">
        <v>4537</v>
      </c>
      <c r="J109" s="147" t="s">
        <v>4537</v>
      </c>
      <c r="K109" s="147" t="s">
        <v>4537</v>
      </c>
      <c r="L109" s="147" t="s">
        <v>8512</v>
      </c>
      <c r="M109" s="147" t="s">
        <v>4537</v>
      </c>
      <c r="N109" s="147" t="s">
        <v>233</v>
      </c>
      <c r="O109" s="147" t="s">
        <v>4537</v>
      </c>
      <c r="P109" s="147" t="s">
        <v>233</v>
      </c>
      <c r="Q109" s="147" t="s">
        <v>4537</v>
      </c>
      <c r="R109" s="147" t="s">
        <v>233</v>
      </c>
      <c r="S109" s="147" t="s">
        <v>4537</v>
      </c>
      <c r="T109" s="147" t="s">
        <v>233</v>
      </c>
      <c r="U109" s="150">
        <f t="shared" si="1"/>
        <v>0</v>
      </c>
    </row>
    <row r="110" spans="1:21" x14ac:dyDescent="0.2">
      <c r="A110" s="147" t="s">
        <v>8511</v>
      </c>
      <c r="B110" s="147" t="s">
        <v>5538</v>
      </c>
      <c r="C110" s="147" t="s">
        <v>544</v>
      </c>
      <c r="D110" s="147" t="s">
        <v>987</v>
      </c>
      <c r="E110" s="148">
        <v>243</v>
      </c>
      <c r="F110" s="148">
        <v>283</v>
      </c>
      <c r="G110" s="148">
        <v>0</v>
      </c>
      <c r="H110" s="148">
        <v>0</v>
      </c>
      <c r="I110" s="147" t="s">
        <v>4537</v>
      </c>
      <c r="J110" s="147" t="s">
        <v>4537</v>
      </c>
      <c r="K110" s="147" t="s">
        <v>4537</v>
      </c>
      <c r="L110" s="147" t="s">
        <v>8512</v>
      </c>
      <c r="M110" s="147" t="s">
        <v>4537</v>
      </c>
      <c r="N110" s="149" t="s">
        <v>233</v>
      </c>
      <c r="O110" s="147" t="s">
        <v>4537</v>
      </c>
      <c r="P110" s="147" t="s">
        <v>233</v>
      </c>
      <c r="Q110" s="147" t="s">
        <v>4537</v>
      </c>
      <c r="R110" s="147" t="s">
        <v>233</v>
      </c>
      <c r="S110" s="147" t="s">
        <v>4537</v>
      </c>
      <c r="T110" s="147" t="s">
        <v>233</v>
      </c>
      <c r="U110" s="150">
        <f t="shared" si="1"/>
        <v>0</v>
      </c>
    </row>
    <row r="111" spans="1:21" x14ac:dyDescent="0.2">
      <c r="A111" s="147" t="s">
        <v>8511</v>
      </c>
      <c r="B111" s="147" t="s">
        <v>5538</v>
      </c>
      <c r="C111" s="147" t="s">
        <v>544</v>
      </c>
      <c r="D111" s="147" t="s">
        <v>8516</v>
      </c>
      <c r="E111" s="148">
        <v>1784</v>
      </c>
      <c r="F111" s="148">
        <v>1137</v>
      </c>
      <c r="G111" s="148">
        <v>2167</v>
      </c>
      <c r="H111" s="148">
        <v>0</v>
      </c>
      <c r="I111" s="147" t="s">
        <v>4537</v>
      </c>
      <c r="J111" s="147" t="s">
        <v>4537</v>
      </c>
      <c r="K111" s="147" t="s">
        <v>4537</v>
      </c>
      <c r="L111" s="147" t="s">
        <v>8517</v>
      </c>
      <c r="M111" s="147" t="s">
        <v>4434</v>
      </c>
      <c r="N111" s="149" t="s">
        <v>5228</v>
      </c>
      <c r="O111" s="147" t="s">
        <v>4537</v>
      </c>
      <c r="P111" s="147" t="s">
        <v>233</v>
      </c>
      <c r="Q111" s="147" t="s">
        <v>4434</v>
      </c>
      <c r="R111" s="147" t="s">
        <v>4700</v>
      </c>
      <c r="S111" s="147" t="s">
        <v>4537</v>
      </c>
      <c r="T111" s="147" t="s">
        <v>4871</v>
      </c>
      <c r="U111" s="150">
        <f t="shared" si="1"/>
        <v>2</v>
      </c>
    </row>
    <row r="112" spans="1:21" x14ac:dyDescent="0.2">
      <c r="A112" s="147" t="s">
        <v>8511</v>
      </c>
      <c r="B112" s="147" t="s">
        <v>5538</v>
      </c>
      <c r="C112" s="147" t="s">
        <v>544</v>
      </c>
      <c r="D112" s="147" t="s">
        <v>987</v>
      </c>
      <c r="E112" s="148">
        <v>145</v>
      </c>
      <c r="F112" s="148">
        <v>122</v>
      </c>
      <c r="G112" s="148">
        <v>42</v>
      </c>
      <c r="H112" s="148">
        <v>0</v>
      </c>
      <c r="I112" s="147" t="s">
        <v>4537</v>
      </c>
      <c r="J112" s="147" t="s">
        <v>4537</v>
      </c>
      <c r="K112" s="147" t="s">
        <v>4537</v>
      </c>
      <c r="L112" s="147" t="s">
        <v>8512</v>
      </c>
      <c r="M112" s="147" t="s">
        <v>4537</v>
      </c>
      <c r="N112" s="147" t="s">
        <v>233</v>
      </c>
      <c r="O112" s="147" t="s">
        <v>4537</v>
      </c>
      <c r="P112" s="147" t="s">
        <v>233</v>
      </c>
      <c r="Q112" s="147" t="s">
        <v>4537</v>
      </c>
      <c r="R112" s="147" t="s">
        <v>233</v>
      </c>
      <c r="S112" s="147" t="s">
        <v>4537</v>
      </c>
      <c r="T112" s="147" t="s">
        <v>233</v>
      </c>
      <c r="U112" s="150">
        <f t="shared" si="1"/>
        <v>0</v>
      </c>
    </row>
    <row r="113" spans="1:21" x14ac:dyDescent="0.2">
      <c r="A113" s="147" t="s">
        <v>8511</v>
      </c>
      <c r="B113" s="147" t="s">
        <v>5538</v>
      </c>
      <c r="C113" s="147" t="s">
        <v>544</v>
      </c>
      <c r="D113" s="147" t="s">
        <v>987</v>
      </c>
      <c r="E113" s="148">
        <v>199</v>
      </c>
      <c r="F113" s="148">
        <v>199</v>
      </c>
      <c r="G113" s="148">
        <v>0</v>
      </c>
      <c r="H113" s="148">
        <v>0</v>
      </c>
      <c r="I113" s="147" t="s">
        <v>4537</v>
      </c>
      <c r="J113" s="147" t="s">
        <v>4537</v>
      </c>
      <c r="K113" s="147" t="s">
        <v>4537</v>
      </c>
      <c r="L113" s="147" t="s">
        <v>8512</v>
      </c>
      <c r="M113" s="147" t="s">
        <v>4537</v>
      </c>
      <c r="N113" s="147" t="s">
        <v>233</v>
      </c>
      <c r="O113" s="147" t="s">
        <v>4537</v>
      </c>
      <c r="P113" s="147" t="s">
        <v>233</v>
      </c>
      <c r="Q113" s="147" t="s">
        <v>4537</v>
      </c>
      <c r="R113" s="147" t="s">
        <v>233</v>
      </c>
      <c r="S113" s="147" t="s">
        <v>4537</v>
      </c>
      <c r="T113" s="147" t="s">
        <v>233</v>
      </c>
      <c r="U113" s="150">
        <f t="shared" si="1"/>
        <v>0</v>
      </c>
    </row>
    <row r="114" spans="1:21" x14ac:dyDescent="0.2">
      <c r="A114" s="147" t="s">
        <v>8513</v>
      </c>
      <c r="B114" s="147" t="s">
        <v>5538</v>
      </c>
      <c r="C114" s="147" t="s">
        <v>544</v>
      </c>
      <c r="D114" s="147" t="s">
        <v>987</v>
      </c>
      <c r="E114" s="148">
        <v>205</v>
      </c>
      <c r="F114" s="148">
        <v>205</v>
      </c>
      <c r="G114" s="148">
        <v>0</v>
      </c>
      <c r="H114" s="148">
        <v>0</v>
      </c>
      <c r="I114" s="147" t="s">
        <v>4537</v>
      </c>
      <c r="J114" s="147" t="s">
        <v>4537</v>
      </c>
      <c r="K114" s="147" t="s">
        <v>4537</v>
      </c>
      <c r="L114" s="147" t="s">
        <v>8512</v>
      </c>
      <c r="M114" s="147" t="s">
        <v>4537</v>
      </c>
      <c r="N114" s="147" t="s">
        <v>233</v>
      </c>
      <c r="O114" s="147" t="s">
        <v>4537</v>
      </c>
      <c r="P114" s="147" t="s">
        <v>233</v>
      </c>
      <c r="Q114" s="147" t="s">
        <v>4537</v>
      </c>
      <c r="R114" s="147" t="s">
        <v>233</v>
      </c>
      <c r="S114" s="147" t="s">
        <v>4537</v>
      </c>
      <c r="T114" s="147" t="s">
        <v>233</v>
      </c>
      <c r="U114" s="150">
        <f t="shared" si="1"/>
        <v>0</v>
      </c>
    </row>
    <row r="115" spans="1:21" x14ac:dyDescent="0.2">
      <c r="A115" s="147" t="s">
        <v>8513</v>
      </c>
      <c r="B115" s="147" t="s">
        <v>5538</v>
      </c>
      <c r="C115" s="147" t="s">
        <v>544</v>
      </c>
      <c r="D115" s="147" t="s">
        <v>8516</v>
      </c>
      <c r="E115" s="148">
        <v>1501</v>
      </c>
      <c r="F115" s="148">
        <v>1903</v>
      </c>
      <c r="G115" s="148">
        <v>0</v>
      </c>
      <c r="H115" s="148">
        <v>0</v>
      </c>
      <c r="I115" s="147" t="s">
        <v>4537</v>
      </c>
      <c r="J115" s="147" t="s">
        <v>4537</v>
      </c>
      <c r="K115" s="147" t="s">
        <v>4537</v>
      </c>
      <c r="L115" s="147" t="s">
        <v>8517</v>
      </c>
      <c r="M115" s="147" t="s">
        <v>4434</v>
      </c>
      <c r="N115" s="147" t="s">
        <v>5228</v>
      </c>
      <c r="O115" s="147" t="s">
        <v>4537</v>
      </c>
      <c r="P115" s="147" t="s">
        <v>233</v>
      </c>
      <c r="Q115" s="147" t="s">
        <v>4434</v>
      </c>
      <c r="R115" s="147" t="s">
        <v>4693</v>
      </c>
      <c r="S115" s="147" t="s">
        <v>4537</v>
      </c>
      <c r="T115" s="147" t="s">
        <v>4865</v>
      </c>
      <c r="U115" s="150">
        <f t="shared" si="1"/>
        <v>2</v>
      </c>
    </row>
    <row r="116" spans="1:21" x14ac:dyDescent="0.2">
      <c r="A116" s="147" t="s">
        <v>8511</v>
      </c>
      <c r="B116" s="147" t="s">
        <v>520</v>
      </c>
      <c r="C116" s="147" t="s">
        <v>544</v>
      </c>
      <c r="D116" s="147" t="s">
        <v>4744</v>
      </c>
      <c r="E116" s="148">
        <v>0</v>
      </c>
      <c r="F116" s="148">
        <v>272</v>
      </c>
      <c r="G116" s="148">
        <v>162</v>
      </c>
      <c r="H116" s="148">
        <v>22</v>
      </c>
      <c r="I116" s="147" t="s">
        <v>4537</v>
      </c>
      <c r="J116" s="147" t="s">
        <v>4537</v>
      </c>
      <c r="K116" s="147" t="s">
        <v>4537</v>
      </c>
      <c r="L116" s="147" t="s">
        <v>8512</v>
      </c>
      <c r="M116" s="147" t="s">
        <v>4537</v>
      </c>
      <c r="N116" s="147" t="s">
        <v>233</v>
      </c>
      <c r="O116" s="147" t="s">
        <v>4537</v>
      </c>
      <c r="P116" s="147" t="s">
        <v>233</v>
      </c>
      <c r="Q116" s="147" t="s">
        <v>4537</v>
      </c>
      <c r="R116" s="147" t="s">
        <v>233</v>
      </c>
      <c r="S116" s="147" t="s">
        <v>4537</v>
      </c>
      <c r="T116" s="147" t="s">
        <v>233</v>
      </c>
      <c r="U116" s="150">
        <f t="shared" si="1"/>
        <v>0</v>
      </c>
    </row>
    <row r="117" spans="1:21" x14ac:dyDescent="0.2">
      <c r="A117" s="147" t="s">
        <v>8513</v>
      </c>
      <c r="B117" s="147" t="s">
        <v>520</v>
      </c>
      <c r="C117" s="147" t="s">
        <v>544</v>
      </c>
      <c r="D117" s="147" t="s">
        <v>4744</v>
      </c>
      <c r="E117" s="148">
        <v>0</v>
      </c>
      <c r="F117" s="148">
        <v>243</v>
      </c>
      <c r="G117" s="148">
        <v>132</v>
      </c>
      <c r="H117" s="148">
        <v>7</v>
      </c>
      <c r="I117" s="147" t="s">
        <v>4537</v>
      </c>
      <c r="J117" s="147" t="s">
        <v>4537</v>
      </c>
      <c r="K117" s="147" t="s">
        <v>4537</v>
      </c>
      <c r="L117" s="147" t="s">
        <v>8512</v>
      </c>
      <c r="M117" s="147" t="s">
        <v>4537</v>
      </c>
      <c r="N117" s="147" t="s">
        <v>233</v>
      </c>
      <c r="O117" s="147" t="s">
        <v>4537</v>
      </c>
      <c r="P117" s="147" t="s">
        <v>233</v>
      </c>
      <c r="Q117" s="147" t="s">
        <v>4537</v>
      </c>
      <c r="R117" s="147" t="s">
        <v>233</v>
      </c>
      <c r="S117" s="147" t="s">
        <v>4537</v>
      </c>
      <c r="T117" s="147" t="s">
        <v>233</v>
      </c>
      <c r="U117" s="150">
        <f t="shared" si="1"/>
        <v>0</v>
      </c>
    </row>
    <row r="118" spans="1:21" x14ac:dyDescent="0.2">
      <c r="A118" s="147" t="s">
        <v>8513</v>
      </c>
      <c r="B118" s="147" t="s">
        <v>5410</v>
      </c>
      <c r="C118" s="147" t="s">
        <v>544</v>
      </c>
      <c r="D118" s="147" t="s">
        <v>8516</v>
      </c>
      <c r="E118" s="148">
        <v>1295</v>
      </c>
      <c r="F118" s="148">
        <v>3987</v>
      </c>
      <c r="G118" s="148">
        <v>1480</v>
      </c>
      <c r="H118" s="148">
        <v>2</v>
      </c>
      <c r="I118" s="147" t="s">
        <v>4537</v>
      </c>
      <c r="J118" s="147" t="s">
        <v>4434</v>
      </c>
      <c r="K118" s="147" t="s">
        <v>4537</v>
      </c>
      <c r="L118" s="147" t="s">
        <v>8512</v>
      </c>
      <c r="M118" s="147" t="s">
        <v>4537</v>
      </c>
      <c r="N118" s="147" t="s">
        <v>233</v>
      </c>
      <c r="O118" s="147" t="s">
        <v>4434</v>
      </c>
      <c r="P118" s="147" t="s">
        <v>5597</v>
      </c>
      <c r="Q118" s="147" t="s">
        <v>4537</v>
      </c>
      <c r="R118" s="147" t="s">
        <v>4700</v>
      </c>
      <c r="S118" s="147" t="s">
        <v>4537</v>
      </c>
      <c r="T118" s="147" t="s">
        <v>4871</v>
      </c>
      <c r="U118" s="150">
        <f t="shared" si="1"/>
        <v>2</v>
      </c>
    </row>
    <row r="119" spans="1:21" x14ac:dyDescent="0.2">
      <c r="A119" s="147" t="s">
        <v>8511</v>
      </c>
      <c r="B119" s="147" t="s">
        <v>5410</v>
      </c>
      <c r="C119" s="147" t="s">
        <v>544</v>
      </c>
      <c r="D119" s="147" t="s">
        <v>8516</v>
      </c>
      <c r="E119" s="148">
        <v>739</v>
      </c>
      <c r="F119" s="148">
        <v>2493</v>
      </c>
      <c r="G119" s="148">
        <v>823</v>
      </c>
      <c r="H119" s="148">
        <v>4</v>
      </c>
      <c r="I119" s="147" t="s">
        <v>4537</v>
      </c>
      <c r="J119" s="147" t="s">
        <v>4434</v>
      </c>
      <c r="K119" s="147" t="s">
        <v>4537</v>
      </c>
      <c r="L119" s="147" t="s">
        <v>8512</v>
      </c>
      <c r="M119" s="147" t="s">
        <v>4537</v>
      </c>
      <c r="N119" s="147" t="s">
        <v>233</v>
      </c>
      <c r="O119" s="147" t="s">
        <v>4537</v>
      </c>
      <c r="P119" s="147" t="s">
        <v>5603</v>
      </c>
      <c r="Q119" s="147" t="s">
        <v>4434</v>
      </c>
      <c r="R119" s="147" t="s">
        <v>4700</v>
      </c>
      <c r="S119" s="147" t="s">
        <v>4434</v>
      </c>
      <c r="T119" s="147" t="s">
        <v>4871</v>
      </c>
      <c r="U119" s="150">
        <f t="shared" si="1"/>
        <v>3</v>
      </c>
    </row>
    <row r="120" spans="1:21" x14ac:dyDescent="0.2">
      <c r="A120" s="147" t="s">
        <v>8513</v>
      </c>
      <c r="B120" s="147" t="s">
        <v>5410</v>
      </c>
      <c r="C120" s="147" t="s">
        <v>544</v>
      </c>
      <c r="D120" s="147" t="s">
        <v>8516</v>
      </c>
      <c r="E120" s="148">
        <v>457</v>
      </c>
      <c r="F120" s="148">
        <v>3009</v>
      </c>
      <c r="G120" s="148">
        <v>891</v>
      </c>
      <c r="H120" s="148">
        <v>7</v>
      </c>
      <c r="I120" s="147" t="s">
        <v>4537</v>
      </c>
      <c r="J120" s="147" t="s">
        <v>4434</v>
      </c>
      <c r="K120" s="147" t="s">
        <v>4537</v>
      </c>
      <c r="L120" s="147" t="s">
        <v>8512</v>
      </c>
      <c r="M120" s="147" t="s">
        <v>4537</v>
      </c>
      <c r="N120" s="147" t="s">
        <v>233</v>
      </c>
      <c r="O120" s="147" t="s">
        <v>4537</v>
      </c>
      <c r="P120" s="147" t="s">
        <v>5605</v>
      </c>
      <c r="Q120" s="147" t="s">
        <v>4434</v>
      </c>
      <c r="R120" s="147" t="s">
        <v>4700</v>
      </c>
      <c r="S120" s="147" t="s">
        <v>4434</v>
      </c>
      <c r="T120" s="147" t="s">
        <v>4871</v>
      </c>
      <c r="U120" s="150">
        <f t="shared" si="1"/>
        <v>3</v>
      </c>
    </row>
    <row r="121" spans="1:21" x14ac:dyDescent="0.2">
      <c r="A121" s="147" t="s">
        <v>8511</v>
      </c>
      <c r="B121" s="147" t="s">
        <v>5410</v>
      </c>
      <c r="C121" s="147" t="s">
        <v>544</v>
      </c>
      <c r="D121" s="147" t="s">
        <v>4744</v>
      </c>
      <c r="E121" s="148">
        <v>180</v>
      </c>
      <c r="F121" s="148">
        <v>820</v>
      </c>
      <c r="G121" s="148">
        <v>94</v>
      </c>
      <c r="H121" s="148">
        <v>4</v>
      </c>
      <c r="I121" s="147" t="s">
        <v>4537</v>
      </c>
      <c r="J121" s="147" t="s">
        <v>4434</v>
      </c>
      <c r="K121" s="147" t="s">
        <v>4537</v>
      </c>
      <c r="L121" s="147" t="s">
        <v>8512</v>
      </c>
      <c r="M121" s="147" t="s">
        <v>4537</v>
      </c>
      <c r="N121" s="147" t="s">
        <v>233</v>
      </c>
      <c r="O121" s="147" t="s">
        <v>4537</v>
      </c>
      <c r="P121" s="147" t="s">
        <v>233</v>
      </c>
      <c r="Q121" s="147" t="s">
        <v>4434</v>
      </c>
      <c r="R121" s="147" t="s">
        <v>4700</v>
      </c>
      <c r="S121" s="147" t="s">
        <v>4434</v>
      </c>
      <c r="T121" s="147" t="s">
        <v>4871</v>
      </c>
      <c r="U121" s="150">
        <f t="shared" si="1"/>
        <v>3</v>
      </c>
    </row>
    <row r="122" spans="1:21" x14ac:dyDescent="0.2">
      <c r="A122" s="147" t="s">
        <v>8513</v>
      </c>
      <c r="B122" s="147" t="s">
        <v>5410</v>
      </c>
      <c r="C122" s="147" t="s">
        <v>544</v>
      </c>
      <c r="D122" s="147" t="s">
        <v>4744</v>
      </c>
      <c r="E122" s="148">
        <v>270</v>
      </c>
      <c r="F122" s="148">
        <v>1526</v>
      </c>
      <c r="G122" s="148">
        <v>891</v>
      </c>
      <c r="H122" s="148">
        <v>7</v>
      </c>
      <c r="I122" s="147" t="s">
        <v>4537</v>
      </c>
      <c r="J122" s="147" t="s">
        <v>4434</v>
      </c>
      <c r="K122" s="147" t="s">
        <v>4537</v>
      </c>
      <c r="L122" s="147" t="s">
        <v>8512</v>
      </c>
      <c r="M122" s="147" t="s">
        <v>4537</v>
      </c>
      <c r="N122" s="147" t="s">
        <v>233</v>
      </c>
      <c r="O122" s="147" t="s">
        <v>4537</v>
      </c>
      <c r="P122" s="147" t="s">
        <v>233</v>
      </c>
      <c r="Q122" s="147" t="s">
        <v>4434</v>
      </c>
      <c r="R122" s="147" t="s">
        <v>4700</v>
      </c>
      <c r="S122" s="147" t="s">
        <v>4434</v>
      </c>
      <c r="T122" s="147" t="s">
        <v>4871</v>
      </c>
      <c r="U122" s="150">
        <f t="shared" si="1"/>
        <v>3</v>
      </c>
    </row>
    <row r="123" spans="1:21" x14ac:dyDescent="0.2">
      <c r="A123" s="147" t="s">
        <v>8511</v>
      </c>
      <c r="B123" s="147" t="s">
        <v>5410</v>
      </c>
      <c r="C123" s="147" t="s">
        <v>544</v>
      </c>
      <c r="D123" s="147" t="s">
        <v>4744</v>
      </c>
      <c r="E123" s="148">
        <v>0</v>
      </c>
      <c r="F123" s="148">
        <v>0</v>
      </c>
      <c r="G123" s="148">
        <v>0</v>
      </c>
      <c r="H123" s="148">
        <v>0</v>
      </c>
      <c r="I123" s="147" t="s">
        <v>4537</v>
      </c>
      <c r="J123" s="147" t="s">
        <v>4537</v>
      </c>
      <c r="K123" s="147" t="s">
        <v>4537</v>
      </c>
      <c r="L123" s="147" t="s">
        <v>8512</v>
      </c>
      <c r="M123" s="147" t="s">
        <v>4537</v>
      </c>
      <c r="N123" s="147" t="s">
        <v>233</v>
      </c>
      <c r="O123" s="147" t="s">
        <v>4537</v>
      </c>
      <c r="P123" s="147" t="s">
        <v>233</v>
      </c>
      <c r="Q123" s="147" t="s">
        <v>4537</v>
      </c>
      <c r="R123" s="147" t="s">
        <v>233</v>
      </c>
      <c r="S123" s="147" t="s">
        <v>4537</v>
      </c>
      <c r="T123" s="147" t="s">
        <v>233</v>
      </c>
      <c r="U123" s="150">
        <f t="shared" si="1"/>
        <v>0</v>
      </c>
    </row>
    <row r="124" spans="1:21" x14ac:dyDescent="0.2">
      <c r="A124" s="147" t="s">
        <v>8513</v>
      </c>
      <c r="B124" s="147" t="s">
        <v>5410</v>
      </c>
      <c r="C124" s="147" t="s">
        <v>544</v>
      </c>
      <c r="D124" s="147" t="s">
        <v>4744</v>
      </c>
      <c r="E124" s="148">
        <v>0</v>
      </c>
      <c r="F124" s="148">
        <v>0</v>
      </c>
      <c r="G124" s="148">
        <v>0</v>
      </c>
      <c r="H124" s="148">
        <v>0</v>
      </c>
      <c r="I124" s="147" t="s">
        <v>4537</v>
      </c>
      <c r="J124" s="147" t="s">
        <v>4537</v>
      </c>
      <c r="K124" s="147" t="s">
        <v>4537</v>
      </c>
      <c r="L124" s="147" t="s">
        <v>8512</v>
      </c>
      <c r="M124" s="147" t="s">
        <v>4537</v>
      </c>
      <c r="N124" s="147" t="s">
        <v>233</v>
      </c>
      <c r="O124" s="147" t="s">
        <v>4537</v>
      </c>
      <c r="P124" s="147" t="s">
        <v>233</v>
      </c>
      <c r="Q124" s="147" t="s">
        <v>4537</v>
      </c>
      <c r="R124" s="147" t="s">
        <v>233</v>
      </c>
      <c r="S124" s="147" t="s">
        <v>4537</v>
      </c>
      <c r="T124" s="147" t="s">
        <v>233</v>
      </c>
      <c r="U124" s="150">
        <f t="shared" si="1"/>
        <v>0</v>
      </c>
    </row>
    <row r="125" spans="1:21" x14ac:dyDescent="0.2">
      <c r="A125" s="147" t="s">
        <v>8511</v>
      </c>
      <c r="B125" s="147" t="s">
        <v>48</v>
      </c>
      <c r="C125" s="147" t="s">
        <v>107</v>
      </c>
      <c r="D125" s="147" t="s">
        <v>8514</v>
      </c>
      <c r="E125" s="148">
        <v>1095</v>
      </c>
      <c r="F125" s="148">
        <v>1095</v>
      </c>
      <c r="G125" s="148">
        <v>0</v>
      </c>
      <c r="H125" s="148">
        <v>0</v>
      </c>
      <c r="I125" s="147" t="s">
        <v>4537</v>
      </c>
      <c r="J125" s="147" t="s">
        <v>4434</v>
      </c>
      <c r="K125" s="147" t="s">
        <v>4537</v>
      </c>
      <c r="L125" s="147" t="s">
        <v>8512</v>
      </c>
      <c r="M125" s="147" t="s">
        <v>4434</v>
      </c>
      <c r="N125" s="147" t="s">
        <v>5626</v>
      </c>
      <c r="O125" s="147" t="s">
        <v>4537</v>
      </c>
      <c r="P125" s="147" t="s">
        <v>233</v>
      </c>
      <c r="Q125" s="147" t="s">
        <v>4537</v>
      </c>
      <c r="R125" s="147" t="s">
        <v>233</v>
      </c>
      <c r="S125" s="147" t="s">
        <v>4537</v>
      </c>
      <c r="T125" s="147" t="s">
        <v>233</v>
      </c>
      <c r="U125" s="150">
        <f t="shared" si="1"/>
        <v>2</v>
      </c>
    </row>
    <row r="126" spans="1:21" x14ac:dyDescent="0.2">
      <c r="A126" s="147" t="s">
        <v>8511</v>
      </c>
      <c r="B126" s="147" t="s">
        <v>5627</v>
      </c>
      <c r="C126" s="147" t="s">
        <v>107</v>
      </c>
      <c r="D126" s="147" t="s">
        <v>8516</v>
      </c>
      <c r="E126" s="148">
        <v>789</v>
      </c>
      <c r="F126" s="148">
        <v>2007</v>
      </c>
      <c r="G126" s="148">
        <v>429</v>
      </c>
      <c r="H126" s="148">
        <v>431</v>
      </c>
      <c r="I126" s="147" t="s">
        <v>4434</v>
      </c>
      <c r="J126" s="147" t="s">
        <v>4434</v>
      </c>
      <c r="K126" s="147" t="s">
        <v>4434</v>
      </c>
      <c r="L126" s="147" t="s">
        <v>8517</v>
      </c>
      <c r="M126" s="147" t="s">
        <v>4537</v>
      </c>
      <c r="N126" s="147" t="s">
        <v>233</v>
      </c>
      <c r="O126" s="147" t="s">
        <v>4537</v>
      </c>
      <c r="P126" s="147" t="s">
        <v>233</v>
      </c>
      <c r="Q126" s="147" t="s">
        <v>4434</v>
      </c>
      <c r="R126" s="147" t="s">
        <v>5635</v>
      </c>
      <c r="S126" s="147" t="s">
        <v>4537</v>
      </c>
      <c r="T126" s="147" t="s">
        <v>233</v>
      </c>
      <c r="U126" s="150">
        <f t="shared" si="1"/>
        <v>4</v>
      </c>
    </row>
    <row r="127" spans="1:21" x14ac:dyDescent="0.2">
      <c r="A127" s="147" t="s">
        <v>8511</v>
      </c>
      <c r="B127" s="147" t="s">
        <v>4929</v>
      </c>
      <c r="C127" s="147" t="s">
        <v>63</v>
      </c>
      <c r="D127" s="147" t="s">
        <v>8516</v>
      </c>
      <c r="E127" s="148">
        <v>4408</v>
      </c>
      <c r="F127" s="148">
        <v>3317</v>
      </c>
      <c r="G127" s="148">
        <v>1091</v>
      </c>
      <c r="H127" s="148">
        <v>0</v>
      </c>
      <c r="I127" s="147" t="s">
        <v>4537</v>
      </c>
      <c r="J127" s="147" t="s">
        <v>4434</v>
      </c>
      <c r="K127" s="147" t="s">
        <v>4434</v>
      </c>
      <c r="L127" s="147" t="s">
        <v>8515</v>
      </c>
      <c r="M127" s="147" t="s">
        <v>4434</v>
      </c>
      <c r="N127" s="147" t="s">
        <v>5439</v>
      </c>
      <c r="O127" s="147" t="s">
        <v>4537</v>
      </c>
      <c r="P127" s="147" t="s">
        <v>233</v>
      </c>
      <c r="Q127" s="147" t="s">
        <v>4537</v>
      </c>
      <c r="R127" s="147" t="s">
        <v>233</v>
      </c>
      <c r="S127" s="147" t="s">
        <v>4537</v>
      </c>
      <c r="T127" s="147" t="s">
        <v>233</v>
      </c>
      <c r="U127" s="150">
        <f t="shared" si="1"/>
        <v>3</v>
      </c>
    </row>
    <row r="128" spans="1:21" x14ac:dyDescent="0.2">
      <c r="A128" s="147" t="s">
        <v>8511</v>
      </c>
      <c r="B128" s="147" t="s">
        <v>5195</v>
      </c>
      <c r="C128" s="147" t="s">
        <v>544</v>
      </c>
      <c r="D128" s="147" t="s">
        <v>18</v>
      </c>
      <c r="E128" s="148">
        <v>0</v>
      </c>
      <c r="F128" s="148">
        <v>0</v>
      </c>
      <c r="G128" s="148">
        <v>0</v>
      </c>
      <c r="H128" s="148">
        <v>0</v>
      </c>
      <c r="I128" s="147" t="s">
        <v>4537</v>
      </c>
      <c r="J128" s="147" t="s">
        <v>4537</v>
      </c>
      <c r="K128" s="147" t="s">
        <v>4537</v>
      </c>
      <c r="L128" s="147" t="s">
        <v>8512</v>
      </c>
      <c r="M128" s="147" t="s">
        <v>4537</v>
      </c>
      <c r="N128" s="147" t="s">
        <v>233</v>
      </c>
      <c r="O128" s="147" t="s">
        <v>4537</v>
      </c>
      <c r="P128" s="147" t="s">
        <v>5209</v>
      </c>
      <c r="Q128" s="147" t="s">
        <v>4537</v>
      </c>
      <c r="R128" s="147" t="s">
        <v>5647</v>
      </c>
      <c r="S128" s="147" t="s">
        <v>4537</v>
      </c>
      <c r="T128" s="147" t="s">
        <v>5213</v>
      </c>
      <c r="U128" s="150">
        <f t="shared" si="1"/>
        <v>0</v>
      </c>
    </row>
    <row r="129" spans="1:21" x14ac:dyDescent="0.2">
      <c r="A129" s="147" t="s">
        <v>8513</v>
      </c>
      <c r="B129" s="147" t="s">
        <v>5195</v>
      </c>
      <c r="C129" s="147" t="s">
        <v>544</v>
      </c>
      <c r="D129" s="147" t="s">
        <v>8516</v>
      </c>
      <c r="E129" s="148">
        <v>0</v>
      </c>
      <c r="F129" s="148">
        <v>0</v>
      </c>
      <c r="G129" s="148">
        <v>0</v>
      </c>
      <c r="H129" s="148">
        <v>0</v>
      </c>
      <c r="I129" s="147" t="s">
        <v>4537</v>
      </c>
      <c r="J129" s="147" t="s">
        <v>4537</v>
      </c>
      <c r="K129" s="147" t="s">
        <v>4537</v>
      </c>
      <c r="L129" s="147" t="s">
        <v>8512</v>
      </c>
      <c r="M129" s="147" t="s">
        <v>4537</v>
      </c>
      <c r="N129" s="147" t="s">
        <v>233</v>
      </c>
      <c r="O129" s="147" t="s">
        <v>4537</v>
      </c>
      <c r="P129" s="147" t="s">
        <v>233</v>
      </c>
      <c r="Q129" s="147" t="s">
        <v>4537</v>
      </c>
      <c r="R129" s="147" t="s">
        <v>233</v>
      </c>
      <c r="S129" s="147" t="s">
        <v>4537</v>
      </c>
      <c r="T129" s="147" t="s">
        <v>233</v>
      </c>
      <c r="U129" s="150">
        <f t="shared" si="1"/>
        <v>0</v>
      </c>
    </row>
    <row r="130" spans="1:21" x14ac:dyDescent="0.2">
      <c r="A130" s="147" t="s">
        <v>8511</v>
      </c>
      <c r="B130" s="147" t="s">
        <v>5195</v>
      </c>
      <c r="C130" s="147" t="s">
        <v>544</v>
      </c>
      <c r="D130" s="147" t="s">
        <v>8516</v>
      </c>
      <c r="E130" s="148">
        <v>0</v>
      </c>
      <c r="F130" s="148">
        <v>0</v>
      </c>
      <c r="G130" s="148">
        <v>0</v>
      </c>
      <c r="H130" s="148">
        <v>0</v>
      </c>
      <c r="I130" s="147" t="s">
        <v>4537</v>
      </c>
      <c r="J130" s="147" t="s">
        <v>4537</v>
      </c>
      <c r="K130" s="147" t="s">
        <v>4537</v>
      </c>
      <c r="L130" s="147" t="s">
        <v>8512</v>
      </c>
      <c r="M130" s="147" t="s">
        <v>4537</v>
      </c>
      <c r="N130" s="147" t="s">
        <v>233</v>
      </c>
      <c r="O130" s="147" t="s">
        <v>4537</v>
      </c>
      <c r="P130" s="147" t="s">
        <v>233</v>
      </c>
      <c r="Q130" s="147" t="s">
        <v>4537</v>
      </c>
      <c r="R130" s="147" t="s">
        <v>233</v>
      </c>
      <c r="S130" s="147" t="s">
        <v>4537</v>
      </c>
      <c r="T130" s="147" t="s">
        <v>233</v>
      </c>
      <c r="U130" s="150">
        <f t="shared" ref="U130:U193" si="2">COUNTIF(I130:K130,"Yes")+COUNTIF(M130,"Yes")+COUNTIF(O130,"Yes")+COUNTIF(Q130,"Yes")+COUNTIF(S130,"Yes")</f>
        <v>0</v>
      </c>
    </row>
    <row r="131" spans="1:21" x14ac:dyDescent="0.2">
      <c r="A131" s="147" t="s">
        <v>8513</v>
      </c>
      <c r="B131" s="147" t="s">
        <v>5651</v>
      </c>
      <c r="C131" s="147" t="s">
        <v>544</v>
      </c>
      <c r="D131" s="147" t="s">
        <v>8514</v>
      </c>
      <c r="E131" s="148">
        <v>321</v>
      </c>
      <c r="F131" s="148">
        <v>321</v>
      </c>
      <c r="G131" s="148">
        <v>0</v>
      </c>
      <c r="H131" s="148">
        <v>0</v>
      </c>
      <c r="I131" s="147" t="s">
        <v>4537</v>
      </c>
      <c r="J131" s="147" t="s">
        <v>4537</v>
      </c>
      <c r="K131" s="147" t="s">
        <v>4537</v>
      </c>
      <c r="L131" s="147" t="s">
        <v>8517</v>
      </c>
      <c r="M131" s="147" t="s">
        <v>4537</v>
      </c>
      <c r="N131" s="147" t="s">
        <v>233</v>
      </c>
      <c r="O131" s="147" t="s">
        <v>4537</v>
      </c>
      <c r="P131" s="147" t="s">
        <v>233</v>
      </c>
      <c r="Q131" s="147" t="s">
        <v>4537</v>
      </c>
      <c r="R131" s="147" t="s">
        <v>233</v>
      </c>
      <c r="S131" s="147" t="s">
        <v>4537</v>
      </c>
      <c r="T131" s="147" t="s">
        <v>233</v>
      </c>
      <c r="U131" s="150">
        <f t="shared" si="2"/>
        <v>0</v>
      </c>
    </row>
    <row r="132" spans="1:21" x14ac:dyDescent="0.2">
      <c r="A132" s="147" t="s">
        <v>8513</v>
      </c>
      <c r="B132" s="147" t="s">
        <v>5651</v>
      </c>
      <c r="C132" s="147" t="s">
        <v>544</v>
      </c>
      <c r="D132" s="147" t="s">
        <v>8514</v>
      </c>
      <c r="E132" s="148">
        <v>136</v>
      </c>
      <c r="F132" s="148">
        <v>136</v>
      </c>
      <c r="G132" s="148">
        <v>0</v>
      </c>
      <c r="H132" s="148">
        <v>0</v>
      </c>
      <c r="I132" s="147" t="s">
        <v>4537</v>
      </c>
      <c r="J132" s="147" t="s">
        <v>4537</v>
      </c>
      <c r="K132" s="147" t="s">
        <v>4537</v>
      </c>
      <c r="L132" s="147" t="s">
        <v>8517</v>
      </c>
      <c r="M132" s="147" t="s">
        <v>4537</v>
      </c>
      <c r="N132" s="147" t="s">
        <v>233</v>
      </c>
      <c r="O132" s="147" t="s">
        <v>4537</v>
      </c>
      <c r="P132" s="147" t="s">
        <v>233</v>
      </c>
      <c r="Q132" s="147" t="s">
        <v>4537</v>
      </c>
      <c r="R132" s="147" t="s">
        <v>233</v>
      </c>
      <c r="S132" s="147" t="s">
        <v>4537</v>
      </c>
      <c r="T132" s="147" t="s">
        <v>233</v>
      </c>
      <c r="U132" s="150">
        <f t="shared" si="2"/>
        <v>0</v>
      </c>
    </row>
    <row r="133" spans="1:21" x14ac:dyDescent="0.2">
      <c r="A133" s="147" t="s">
        <v>8513</v>
      </c>
      <c r="B133" s="147" t="s">
        <v>5651</v>
      </c>
      <c r="C133" s="147" t="s">
        <v>544</v>
      </c>
      <c r="D133" s="147" t="s">
        <v>8514</v>
      </c>
      <c r="E133" s="148">
        <v>202</v>
      </c>
      <c r="F133" s="148">
        <v>202</v>
      </c>
      <c r="G133" s="148">
        <v>0</v>
      </c>
      <c r="H133" s="148">
        <v>0</v>
      </c>
      <c r="I133" s="147" t="s">
        <v>4537</v>
      </c>
      <c r="J133" s="147" t="s">
        <v>4537</v>
      </c>
      <c r="K133" s="147" t="s">
        <v>4537</v>
      </c>
      <c r="L133" s="147" t="s">
        <v>8517</v>
      </c>
      <c r="M133" s="147" t="s">
        <v>4537</v>
      </c>
      <c r="N133" s="147" t="s">
        <v>233</v>
      </c>
      <c r="O133" s="147" t="s">
        <v>4537</v>
      </c>
      <c r="P133" s="147" t="s">
        <v>233</v>
      </c>
      <c r="Q133" s="147" t="s">
        <v>4537</v>
      </c>
      <c r="R133" s="147" t="s">
        <v>233</v>
      </c>
      <c r="S133" s="147" t="s">
        <v>4537</v>
      </c>
      <c r="T133" s="147" t="s">
        <v>233</v>
      </c>
      <c r="U133" s="150">
        <f t="shared" si="2"/>
        <v>0</v>
      </c>
    </row>
    <row r="134" spans="1:21" x14ac:dyDescent="0.2">
      <c r="A134" s="147" t="s">
        <v>8513</v>
      </c>
      <c r="B134" s="147" t="s">
        <v>5651</v>
      </c>
      <c r="C134" s="147" t="s">
        <v>544</v>
      </c>
      <c r="D134" s="147" t="s">
        <v>8514</v>
      </c>
      <c r="E134" s="148">
        <v>19</v>
      </c>
      <c r="F134" s="148">
        <v>19</v>
      </c>
      <c r="G134" s="148">
        <v>0</v>
      </c>
      <c r="H134" s="148">
        <v>0</v>
      </c>
      <c r="I134" s="147" t="s">
        <v>4537</v>
      </c>
      <c r="J134" s="147" t="s">
        <v>4537</v>
      </c>
      <c r="K134" s="147" t="s">
        <v>4537</v>
      </c>
      <c r="L134" s="147" t="s">
        <v>8517</v>
      </c>
      <c r="M134" s="147" t="s">
        <v>4537</v>
      </c>
      <c r="N134" s="147" t="s">
        <v>233</v>
      </c>
      <c r="O134" s="147" t="s">
        <v>4537</v>
      </c>
      <c r="P134" s="147" t="s">
        <v>233</v>
      </c>
      <c r="Q134" s="147" t="s">
        <v>4537</v>
      </c>
      <c r="R134" s="147" t="s">
        <v>233</v>
      </c>
      <c r="S134" s="147" t="s">
        <v>4537</v>
      </c>
      <c r="T134" s="147" t="s">
        <v>233</v>
      </c>
      <c r="U134" s="150">
        <f t="shared" si="2"/>
        <v>0</v>
      </c>
    </row>
    <row r="135" spans="1:21" x14ac:dyDescent="0.2">
      <c r="A135" s="147" t="s">
        <v>8511</v>
      </c>
      <c r="B135" s="147" t="s">
        <v>5651</v>
      </c>
      <c r="C135" s="147" t="s">
        <v>544</v>
      </c>
      <c r="D135" s="147" t="s">
        <v>8514</v>
      </c>
      <c r="E135" s="148">
        <v>282</v>
      </c>
      <c r="F135" s="148">
        <v>282</v>
      </c>
      <c r="G135" s="148">
        <v>0</v>
      </c>
      <c r="H135" s="148">
        <v>0</v>
      </c>
      <c r="I135" s="147" t="s">
        <v>4537</v>
      </c>
      <c r="J135" s="147" t="s">
        <v>4537</v>
      </c>
      <c r="K135" s="147" t="s">
        <v>4537</v>
      </c>
      <c r="L135" s="147" t="s">
        <v>8517</v>
      </c>
      <c r="M135" s="147" t="s">
        <v>4537</v>
      </c>
      <c r="N135" s="147" t="s">
        <v>233</v>
      </c>
      <c r="O135" s="147" t="s">
        <v>4537</v>
      </c>
      <c r="P135" s="147" t="s">
        <v>233</v>
      </c>
      <c r="Q135" s="147" t="s">
        <v>4537</v>
      </c>
      <c r="R135" s="147" t="s">
        <v>233</v>
      </c>
      <c r="S135" s="147" t="s">
        <v>4537</v>
      </c>
      <c r="T135" s="147" t="s">
        <v>233</v>
      </c>
      <c r="U135" s="150">
        <f t="shared" si="2"/>
        <v>0</v>
      </c>
    </row>
    <row r="136" spans="1:21" x14ac:dyDescent="0.2">
      <c r="A136" s="147" t="s">
        <v>8511</v>
      </c>
      <c r="B136" s="147" t="s">
        <v>5651</v>
      </c>
      <c r="C136" s="147" t="s">
        <v>544</v>
      </c>
      <c r="D136" s="147" t="s">
        <v>8514</v>
      </c>
      <c r="E136" s="148">
        <v>122</v>
      </c>
      <c r="F136" s="148">
        <v>122</v>
      </c>
      <c r="G136" s="148">
        <v>0</v>
      </c>
      <c r="H136" s="148">
        <v>0</v>
      </c>
      <c r="I136" s="147" t="s">
        <v>4537</v>
      </c>
      <c r="J136" s="147" t="s">
        <v>4537</v>
      </c>
      <c r="K136" s="147" t="s">
        <v>4537</v>
      </c>
      <c r="L136" s="147" t="s">
        <v>8517</v>
      </c>
      <c r="M136" s="147" t="s">
        <v>4537</v>
      </c>
      <c r="N136" s="147" t="s">
        <v>233</v>
      </c>
      <c r="O136" s="147" t="s">
        <v>4537</v>
      </c>
      <c r="P136" s="147" t="s">
        <v>233</v>
      </c>
      <c r="Q136" s="147" t="s">
        <v>4537</v>
      </c>
      <c r="R136" s="147" t="s">
        <v>233</v>
      </c>
      <c r="S136" s="147" t="s">
        <v>4537</v>
      </c>
      <c r="T136" s="147" t="s">
        <v>233</v>
      </c>
      <c r="U136" s="150">
        <f t="shared" si="2"/>
        <v>0</v>
      </c>
    </row>
    <row r="137" spans="1:21" x14ac:dyDescent="0.2">
      <c r="A137" s="147" t="s">
        <v>8511</v>
      </c>
      <c r="B137" s="147" t="s">
        <v>5651</v>
      </c>
      <c r="C137" s="147" t="s">
        <v>544</v>
      </c>
      <c r="D137" s="147" t="s">
        <v>8514</v>
      </c>
      <c r="E137" s="148">
        <v>127</v>
      </c>
      <c r="F137" s="148">
        <v>127</v>
      </c>
      <c r="G137" s="148">
        <v>0</v>
      </c>
      <c r="H137" s="148">
        <v>0</v>
      </c>
      <c r="I137" s="147" t="s">
        <v>4537</v>
      </c>
      <c r="J137" s="147" t="s">
        <v>4537</v>
      </c>
      <c r="K137" s="147" t="s">
        <v>4537</v>
      </c>
      <c r="L137" s="147" t="s">
        <v>8517</v>
      </c>
      <c r="M137" s="147" t="s">
        <v>4537</v>
      </c>
      <c r="N137" s="147" t="s">
        <v>233</v>
      </c>
      <c r="O137" s="147" t="s">
        <v>4537</v>
      </c>
      <c r="P137" s="147" t="s">
        <v>233</v>
      </c>
      <c r="Q137" s="147" t="s">
        <v>4537</v>
      </c>
      <c r="R137" s="147" t="s">
        <v>233</v>
      </c>
      <c r="S137" s="147" t="s">
        <v>4537</v>
      </c>
      <c r="T137" s="147" t="s">
        <v>233</v>
      </c>
      <c r="U137" s="150">
        <f t="shared" si="2"/>
        <v>0</v>
      </c>
    </row>
    <row r="138" spans="1:21" x14ac:dyDescent="0.2">
      <c r="A138" s="147" t="s">
        <v>8511</v>
      </c>
      <c r="B138" s="147" t="s">
        <v>5651</v>
      </c>
      <c r="C138" s="147" t="s">
        <v>544</v>
      </c>
      <c r="D138" s="147" t="s">
        <v>8514</v>
      </c>
      <c r="E138" s="148">
        <v>137</v>
      </c>
      <c r="F138" s="148">
        <v>137</v>
      </c>
      <c r="G138" s="148">
        <v>0</v>
      </c>
      <c r="H138" s="148">
        <v>0</v>
      </c>
      <c r="I138" s="147" t="s">
        <v>4537</v>
      </c>
      <c r="J138" s="147" t="s">
        <v>4537</v>
      </c>
      <c r="K138" s="147" t="s">
        <v>4537</v>
      </c>
      <c r="L138" s="147" t="s">
        <v>8517</v>
      </c>
      <c r="M138" s="147" t="s">
        <v>4537</v>
      </c>
      <c r="N138" s="147" t="s">
        <v>233</v>
      </c>
      <c r="O138" s="147" t="s">
        <v>4537</v>
      </c>
      <c r="P138" s="147" t="s">
        <v>233</v>
      </c>
      <c r="Q138" s="147" t="s">
        <v>4537</v>
      </c>
      <c r="R138" s="147" t="s">
        <v>233</v>
      </c>
      <c r="S138" s="147" t="s">
        <v>4537</v>
      </c>
      <c r="T138" s="147" t="s">
        <v>233</v>
      </c>
      <c r="U138" s="150">
        <f t="shared" si="2"/>
        <v>0</v>
      </c>
    </row>
    <row r="139" spans="1:21" x14ac:dyDescent="0.2">
      <c r="A139" s="147" t="s">
        <v>8513</v>
      </c>
      <c r="B139" s="147" t="s">
        <v>5538</v>
      </c>
      <c r="C139" s="147" t="s">
        <v>544</v>
      </c>
      <c r="D139" s="147" t="s">
        <v>987</v>
      </c>
      <c r="E139" s="148">
        <v>178</v>
      </c>
      <c r="F139" s="148">
        <v>185</v>
      </c>
      <c r="G139" s="148">
        <v>0</v>
      </c>
      <c r="H139" s="148">
        <v>0</v>
      </c>
      <c r="I139" s="147" t="s">
        <v>4537</v>
      </c>
      <c r="J139" s="147" t="s">
        <v>4537</v>
      </c>
      <c r="K139" s="147" t="s">
        <v>4537</v>
      </c>
      <c r="L139" s="147" t="s">
        <v>8517</v>
      </c>
      <c r="M139" s="147" t="s">
        <v>4537</v>
      </c>
      <c r="N139" s="147" t="s">
        <v>233</v>
      </c>
      <c r="O139" s="147" t="s">
        <v>4537</v>
      </c>
      <c r="P139" s="147" t="s">
        <v>233</v>
      </c>
      <c r="Q139" s="147" t="s">
        <v>4537</v>
      </c>
      <c r="R139" s="147" t="s">
        <v>233</v>
      </c>
      <c r="S139" s="147" t="s">
        <v>4537</v>
      </c>
      <c r="T139" s="147" t="s">
        <v>233</v>
      </c>
      <c r="U139" s="150">
        <f t="shared" si="2"/>
        <v>0</v>
      </c>
    </row>
    <row r="140" spans="1:21" x14ac:dyDescent="0.2">
      <c r="A140" s="147" t="s">
        <v>8513</v>
      </c>
      <c r="B140" s="147" t="s">
        <v>5696</v>
      </c>
      <c r="C140" s="147" t="s">
        <v>544</v>
      </c>
      <c r="D140" s="147" t="s">
        <v>8521</v>
      </c>
      <c r="E140" s="148">
        <v>267</v>
      </c>
      <c r="F140" s="148">
        <v>0</v>
      </c>
      <c r="G140" s="148">
        <v>0</v>
      </c>
      <c r="H140" s="148">
        <v>0</v>
      </c>
      <c r="I140" s="147" t="s">
        <v>4537</v>
      </c>
      <c r="J140" s="147" t="s">
        <v>4537</v>
      </c>
      <c r="K140" s="147" t="s">
        <v>4537</v>
      </c>
      <c r="L140" s="147" t="s">
        <v>8512</v>
      </c>
      <c r="M140" s="147" t="s">
        <v>4537</v>
      </c>
      <c r="N140" s="147" t="s">
        <v>233</v>
      </c>
      <c r="O140" s="147" t="s">
        <v>4537</v>
      </c>
      <c r="P140" s="147" t="s">
        <v>233</v>
      </c>
      <c r="Q140" s="147" t="s">
        <v>4537</v>
      </c>
      <c r="R140" s="147" t="s">
        <v>233</v>
      </c>
      <c r="S140" s="147" t="s">
        <v>4537</v>
      </c>
      <c r="T140" s="147" t="s">
        <v>233</v>
      </c>
      <c r="U140" s="150">
        <f t="shared" si="2"/>
        <v>0</v>
      </c>
    </row>
    <row r="141" spans="1:21" x14ac:dyDescent="0.2">
      <c r="A141" s="147" t="s">
        <v>8513</v>
      </c>
      <c r="B141" s="147" t="s">
        <v>5701</v>
      </c>
      <c r="C141" s="147" t="s">
        <v>544</v>
      </c>
      <c r="D141" s="147" t="s">
        <v>987</v>
      </c>
      <c r="E141" s="148">
        <v>529</v>
      </c>
      <c r="F141" s="148">
        <v>625</v>
      </c>
      <c r="G141" s="148">
        <v>0</v>
      </c>
      <c r="H141" s="148">
        <v>0</v>
      </c>
      <c r="I141" s="147" t="s">
        <v>4537</v>
      </c>
      <c r="J141" s="147" t="s">
        <v>4537</v>
      </c>
      <c r="K141" s="147" t="s">
        <v>4537</v>
      </c>
      <c r="L141" s="147" t="s">
        <v>8512</v>
      </c>
      <c r="M141" s="147" t="s">
        <v>4537</v>
      </c>
      <c r="N141" s="147" t="s">
        <v>233</v>
      </c>
      <c r="O141" s="147" t="s">
        <v>4537</v>
      </c>
      <c r="P141" s="147" t="s">
        <v>233</v>
      </c>
      <c r="Q141" s="147" t="s">
        <v>4537</v>
      </c>
      <c r="R141" s="147" t="s">
        <v>233</v>
      </c>
      <c r="S141" s="147" t="s">
        <v>4537</v>
      </c>
      <c r="T141" s="147" t="s">
        <v>233</v>
      </c>
      <c r="U141" s="150">
        <f t="shared" si="2"/>
        <v>0</v>
      </c>
    </row>
    <row r="142" spans="1:21" x14ac:dyDescent="0.2">
      <c r="A142" s="147" t="s">
        <v>8513</v>
      </c>
      <c r="B142" s="147" t="s">
        <v>5696</v>
      </c>
      <c r="C142" s="147" t="s">
        <v>544</v>
      </c>
      <c r="D142" s="147" t="s">
        <v>987</v>
      </c>
      <c r="E142" s="148">
        <v>560</v>
      </c>
      <c r="F142" s="148">
        <v>685</v>
      </c>
      <c r="G142" s="148">
        <v>0</v>
      </c>
      <c r="H142" s="148">
        <v>0</v>
      </c>
      <c r="I142" s="147" t="s">
        <v>4537</v>
      </c>
      <c r="J142" s="147" t="s">
        <v>4537</v>
      </c>
      <c r="K142" s="147" t="s">
        <v>4537</v>
      </c>
      <c r="L142" s="147" t="s">
        <v>8512</v>
      </c>
      <c r="M142" s="147" t="s">
        <v>4537</v>
      </c>
      <c r="N142" s="147" t="s">
        <v>233</v>
      </c>
      <c r="O142" s="147" t="s">
        <v>4537</v>
      </c>
      <c r="P142" s="147" t="s">
        <v>233</v>
      </c>
      <c r="Q142" s="147" t="s">
        <v>4537</v>
      </c>
      <c r="R142" s="147" t="s">
        <v>233</v>
      </c>
      <c r="S142" s="147" t="s">
        <v>4537</v>
      </c>
      <c r="T142" s="147" t="s">
        <v>233</v>
      </c>
      <c r="U142" s="150">
        <f t="shared" si="2"/>
        <v>0</v>
      </c>
    </row>
    <row r="143" spans="1:21" x14ac:dyDescent="0.2">
      <c r="A143" s="147" t="s">
        <v>8513</v>
      </c>
      <c r="B143" s="147" t="s">
        <v>5162</v>
      </c>
      <c r="C143" s="147" t="s">
        <v>544</v>
      </c>
      <c r="D143" s="147" t="s">
        <v>987</v>
      </c>
      <c r="E143" s="148">
        <v>78</v>
      </c>
      <c r="F143" s="148">
        <v>84</v>
      </c>
      <c r="G143" s="148">
        <v>0</v>
      </c>
      <c r="H143" s="148">
        <v>0</v>
      </c>
      <c r="I143" s="147" t="s">
        <v>4537</v>
      </c>
      <c r="J143" s="147" t="s">
        <v>4537</v>
      </c>
      <c r="K143" s="147" t="s">
        <v>4537</v>
      </c>
      <c r="L143" s="147" t="s">
        <v>8512</v>
      </c>
      <c r="M143" s="147" t="s">
        <v>4537</v>
      </c>
      <c r="N143" s="147" t="s">
        <v>233</v>
      </c>
      <c r="O143" s="147" t="s">
        <v>4537</v>
      </c>
      <c r="P143" s="147" t="s">
        <v>233</v>
      </c>
      <c r="Q143" s="147" t="s">
        <v>4537</v>
      </c>
      <c r="R143" s="147" t="s">
        <v>233</v>
      </c>
      <c r="S143" s="147" t="s">
        <v>4537</v>
      </c>
      <c r="T143" s="147" t="s">
        <v>233</v>
      </c>
      <c r="U143" s="150">
        <f t="shared" si="2"/>
        <v>0</v>
      </c>
    </row>
    <row r="144" spans="1:21" x14ac:dyDescent="0.2">
      <c r="A144" s="147" t="s">
        <v>8513</v>
      </c>
      <c r="B144" s="147" t="s">
        <v>5706</v>
      </c>
      <c r="C144" s="147" t="s">
        <v>544</v>
      </c>
      <c r="D144" s="147" t="s">
        <v>987</v>
      </c>
      <c r="E144" s="148">
        <v>112</v>
      </c>
      <c r="F144" s="148">
        <v>122</v>
      </c>
      <c r="G144" s="148">
        <v>0</v>
      </c>
      <c r="H144" s="148">
        <v>0</v>
      </c>
      <c r="I144" s="147" t="s">
        <v>4537</v>
      </c>
      <c r="J144" s="147" t="s">
        <v>4537</v>
      </c>
      <c r="K144" s="147" t="s">
        <v>4537</v>
      </c>
      <c r="L144" s="147" t="s">
        <v>8512</v>
      </c>
      <c r="M144" s="147" t="s">
        <v>4537</v>
      </c>
      <c r="N144" s="147" t="s">
        <v>233</v>
      </c>
      <c r="O144" s="147" t="s">
        <v>4537</v>
      </c>
      <c r="P144" s="147" t="s">
        <v>233</v>
      </c>
      <c r="Q144" s="147" t="s">
        <v>4537</v>
      </c>
      <c r="R144" s="147" t="s">
        <v>233</v>
      </c>
      <c r="S144" s="147" t="s">
        <v>4537</v>
      </c>
      <c r="T144" s="147" t="s">
        <v>233</v>
      </c>
      <c r="U144" s="150">
        <f t="shared" si="2"/>
        <v>0</v>
      </c>
    </row>
    <row r="145" spans="1:21" x14ac:dyDescent="0.2">
      <c r="A145" s="147" t="s">
        <v>8513</v>
      </c>
      <c r="B145" s="147" t="s">
        <v>5701</v>
      </c>
      <c r="C145" s="147" t="s">
        <v>544</v>
      </c>
      <c r="D145" s="147" t="s">
        <v>987</v>
      </c>
      <c r="E145" s="148">
        <v>451</v>
      </c>
      <c r="F145" s="148">
        <v>535</v>
      </c>
      <c r="G145" s="148">
        <v>0</v>
      </c>
      <c r="H145" s="148">
        <v>0</v>
      </c>
      <c r="I145" s="147" t="s">
        <v>4537</v>
      </c>
      <c r="J145" s="147" t="s">
        <v>4537</v>
      </c>
      <c r="K145" s="147" t="s">
        <v>4537</v>
      </c>
      <c r="L145" s="147" t="s">
        <v>8512</v>
      </c>
      <c r="M145" s="147" t="s">
        <v>4537</v>
      </c>
      <c r="N145" s="147" t="s">
        <v>233</v>
      </c>
      <c r="O145" s="147" t="s">
        <v>4537</v>
      </c>
      <c r="P145" s="147" t="s">
        <v>233</v>
      </c>
      <c r="Q145" s="147" t="s">
        <v>4537</v>
      </c>
      <c r="R145" s="147" t="s">
        <v>233</v>
      </c>
      <c r="S145" s="147" t="s">
        <v>4537</v>
      </c>
      <c r="T145" s="147" t="s">
        <v>233</v>
      </c>
      <c r="U145" s="150">
        <f t="shared" si="2"/>
        <v>0</v>
      </c>
    </row>
    <row r="146" spans="1:21" x14ac:dyDescent="0.2">
      <c r="A146" s="147" t="s">
        <v>8511</v>
      </c>
      <c r="B146" s="147" t="s">
        <v>5410</v>
      </c>
      <c r="C146" s="147" t="s">
        <v>544</v>
      </c>
      <c r="D146" s="147" t="s">
        <v>8521</v>
      </c>
      <c r="E146" s="148">
        <v>0</v>
      </c>
      <c r="F146" s="148">
        <v>0</v>
      </c>
      <c r="G146" s="148">
        <v>0</v>
      </c>
      <c r="H146" s="148">
        <v>0</v>
      </c>
      <c r="I146" s="147" t="s">
        <v>4537</v>
      </c>
      <c r="J146" s="147" t="s">
        <v>4537</v>
      </c>
      <c r="K146" s="147" t="s">
        <v>4537</v>
      </c>
      <c r="L146" s="147" t="s">
        <v>8512</v>
      </c>
      <c r="M146" s="147" t="s">
        <v>4537</v>
      </c>
      <c r="N146" s="147" t="s">
        <v>233</v>
      </c>
      <c r="O146" s="147" t="s">
        <v>4537</v>
      </c>
      <c r="P146" s="147" t="s">
        <v>233</v>
      </c>
      <c r="Q146" s="147" t="s">
        <v>4537</v>
      </c>
      <c r="R146" s="147" t="s">
        <v>233</v>
      </c>
      <c r="S146" s="147" t="s">
        <v>4537</v>
      </c>
      <c r="T146" s="147" t="s">
        <v>233</v>
      </c>
      <c r="U146" s="150">
        <f t="shared" si="2"/>
        <v>0</v>
      </c>
    </row>
    <row r="147" spans="1:21" x14ac:dyDescent="0.2">
      <c r="A147" s="147" t="s">
        <v>8513</v>
      </c>
      <c r="B147" s="147" t="s">
        <v>5410</v>
      </c>
      <c r="C147" s="147" t="s">
        <v>544</v>
      </c>
      <c r="D147" s="147" t="s">
        <v>8521</v>
      </c>
      <c r="E147" s="148">
        <v>0</v>
      </c>
      <c r="F147" s="148">
        <v>0</v>
      </c>
      <c r="G147" s="148">
        <v>0</v>
      </c>
      <c r="H147" s="148">
        <v>0</v>
      </c>
      <c r="I147" s="147" t="s">
        <v>4537</v>
      </c>
      <c r="J147" s="147" t="s">
        <v>4537</v>
      </c>
      <c r="K147" s="147" t="s">
        <v>4537</v>
      </c>
      <c r="L147" s="147" t="s">
        <v>8512</v>
      </c>
      <c r="M147" s="147" t="s">
        <v>4537</v>
      </c>
      <c r="N147" s="147" t="s">
        <v>233</v>
      </c>
      <c r="O147" s="147" t="s">
        <v>4537</v>
      </c>
      <c r="P147" s="147" t="s">
        <v>233</v>
      </c>
      <c r="Q147" s="147" t="s">
        <v>4537</v>
      </c>
      <c r="R147" s="147" t="s">
        <v>233</v>
      </c>
      <c r="S147" s="147" t="s">
        <v>4537</v>
      </c>
      <c r="T147" s="147" t="s">
        <v>233</v>
      </c>
      <c r="U147" s="150">
        <f t="shared" si="2"/>
        <v>0</v>
      </c>
    </row>
    <row r="148" spans="1:21" x14ac:dyDescent="0.2">
      <c r="A148" s="147" t="s">
        <v>8513</v>
      </c>
      <c r="B148" s="147" t="s">
        <v>5696</v>
      </c>
      <c r="C148" s="147" t="s">
        <v>544</v>
      </c>
      <c r="D148" s="147" t="s">
        <v>987</v>
      </c>
      <c r="E148" s="148">
        <v>664</v>
      </c>
      <c r="F148" s="148">
        <v>864</v>
      </c>
      <c r="G148" s="148">
        <v>0</v>
      </c>
      <c r="H148" s="148">
        <v>0</v>
      </c>
      <c r="I148" s="147" t="s">
        <v>4537</v>
      </c>
      <c r="J148" s="147" t="s">
        <v>4537</v>
      </c>
      <c r="K148" s="147" t="s">
        <v>4537</v>
      </c>
      <c r="L148" s="147" t="s">
        <v>8512</v>
      </c>
      <c r="M148" s="147" t="s">
        <v>4537</v>
      </c>
      <c r="N148" s="147" t="s">
        <v>233</v>
      </c>
      <c r="O148" s="147" t="s">
        <v>4537</v>
      </c>
      <c r="P148" s="147" t="s">
        <v>233</v>
      </c>
      <c r="Q148" s="147" t="s">
        <v>4537</v>
      </c>
      <c r="R148" s="147" t="s">
        <v>233</v>
      </c>
      <c r="S148" s="147" t="s">
        <v>4537</v>
      </c>
      <c r="T148" s="147" t="s">
        <v>233</v>
      </c>
      <c r="U148" s="150">
        <f t="shared" si="2"/>
        <v>0</v>
      </c>
    </row>
    <row r="149" spans="1:21" x14ac:dyDescent="0.2">
      <c r="A149" s="147" t="s">
        <v>8513</v>
      </c>
      <c r="B149" s="147" t="s">
        <v>5162</v>
      </c>
      <c r="C149" s="147" t="s">
        <v>544</v>
      </c>
      <c r="D149" s="147" t="s">
        <v>987</v>
      </c>
      <c r="E149" s="148">
        <v>0</v>
      </c>
      <c r="F149" s="148">
        <v>0</v>
      </c>
      <c r="G149" s="148">
        <v>0</v>
      </c>
      <c r="H149" s="148">
        <v>0</v>
      </c>
      <c r="I149" s="147" t="s">
        <v>4537</v>
      </c>
      <c r="J149" s="147" t="s">
        <v>4537</v>
      </c>
      <c r="K149" s="147" t="s">
        <v>4537</v>
      </c>
      <c r="L149" s="147" t="s">
        <v>8512</v>
      </c>
      <c r="M149" s="147" t="s">
        <v>4537</v>
      </c>
      <c r="N149" s="147" t="s">
        <v>233</v>
      </c>
      <c r="O149" s="147" t="s">
        <v>4537</v>
      </c>
      <c r="P149" s="147" t="s">
        <v>233</v>
      </c>
      <c r="Q149" s="147" t="s">
        <v>4537</v>
      </c>
      <c r="R149" s="147" t="s">
        <v>233</v>
      </c>
      <c r="S149" s="147" t="s">
        <v>4537</v>
      </c>
      <c r="T149" s="147" t="s">
        <v>233</v>
      </c>
      <c r="U149" s="150">
        <f t="shared" si="2"/>
        <v>0</v>
      </c>
    </row>
    <row r="150" spans="1:21" x14ac:dyDescent="0.2">
      <c r="A150" s="147" t="s">
        <v>8513</v>
      </c>
      <c r="B150" s="147" t="s">
        <v>5706</v>
      </c>
      <c r="C150" s="147" t="s">
        <v>544</v>
      </c>
      <c r="D150" s="147" t="s">
        <v>987</v>
      </c>
      <c r="E150" s="148">
        <v>0</v>
      </c>
      <c r="F150" s="148">
        <v>0</v>
      </c>
      <c r="G150" s="148">
        <v>0</v>
      </c>
      <c r="H150" s="148">
        <v>0</v>
      </c>
      <c r="I150" s="147" t="s">
        <v>4537</v>
      </c>
      <c r="J150" s="147" t="s">
        <v>4537</v>
      </c>
      <c r="K150" s="147" t="s">
        <v>4537</v>
      </c>
      <c r="L150" s="147" t="s">
        <v>8512</v>
      </c>
      <c r="M150" s="147" t="s">
        <v>4537</v>
      </c>
      <c r="N150" s="147" t="s">
        <v>233</v>
      </c>
      <c r="O150" s="147" t="s">
        <v>4537</v>
      </c>
      <c r="P150" s="147" t="s">
        <v>233</v>
      </c>
      <c r="Q150" s="147" t="s">
        <v>4537</v>
      </c>
      <c r="R150" s="147" t="s">
        <v>233</v>
      </c>
      <c r="S150" s="147" t="s">
        <v>4537</v>
      </c>
      <c r="T150" s="147" t="s">
        <v>233</v>
      </c>
      <c r="U150" s="150">
        <f t="shared" si="2"/>
        <v>0</v>
      </c>
    </row>
    <row r="151" spans="1:21" x14ac:dyDescent="0.2">
      <c r="A151" s="147" t="s">
        <v>8513</v>
      </c>
      <c r="B151" s="147" t="s">
        <v>1180</v>
      </c>
      <c r="C151" s="147" t="s">
        <v>63</v>
      </c>
      <c r="D151" s="147" t="s">
        <v>446</v>
      </c>
      <c r="E151" s="148">
        <v>36</v>
      </c>
      <c r="F151" s="148">
        <v>36</v>
      </c>
      <c r="G151" s="148">
        <v>0</v>
      </c>
      <c r="H151" s="148">
        <v>0</v>
      </c>
      <c r="I151" s="147" t="s">
        <v>4537</v>
      </c>
      <c r="J151" s="147" t="s">
        <v>4537</v>
      </c>
      <c r="K151" s="147" t="s">
        <v>4537</v>
      </c>
      <c r="L151" s="147" t="s">
        <v>8512</v>
      </c>
      <c r="M151" s="147" t="s">
        <v>4537</v>
      </c>
      <c r="N151" s="147" t="s">
        <v>233</v>
      </c>
      <c r="O151" s="147" t="s">
        <v>4537</v>
      </c>
      <c r="P151" s="147" t="s">
        <v>233</v>
      </c>
      <c r="Q151" s="147" t="s">
        <v>4537</v>
      </c>
      <c r="R151" s="147" t="s">
        <v>233</v>
      </c>
      <c r="S151" s="147" t="s">
        <v>4537</v>
      </c>
      <c r="T151" s="147" t="s">
        <v>233</v>
      </c>
      <c r="U151" s="150">
        <f t="shared" si="2"/>
        <v>0</v>
      </c>
    </row>
    <row r="152" spans="1:21" x14ac:dyDescent="0.2">
      <c r="A152" s="147" t="s">
        <v>8511</v>
      </c>
      <c r="B152" s="147" t="s">
        <v>1180</v>
      </c>
      <c r="C152" s="147" t="s">
        <v>63</v>
      </c>
      <c r="D152" s="147" t="s">
        <v>446</v>
      </c>
      <c r="E152" s="148">
        <v>36</v>
      </c>
      <c r="F152" s="148">
        <v>36</v>
      </c>
      <c r="G152" s="148">
        <v>0</v>
      </c>
      <c r="H152" s="148">
        <v>0</v>
      </c>
      <c r="I152" s="147" t="s">
        <v>4537</v>
      </c>
      <c r="J152" s="147" t="s">
        <v>4537</v>
      </c>
      <c r="K152" s="147" t="s">
        <v>4537</v>
      </c>
      <c r="L152" s="147" t="s">
        <v>8512</v>
      </c>
      <c r="M152" s="147" t="s">
        <v>4537</v>
      </c>
      <c r="N152" s="147" t="s">
        <v>233</v>
      </c>
      <c r="O152" s="147" t="s">
        <v>4537</v>
      </c>
      <c r="P152" s="147" t="s">
        <v>233</v>
      </c>
      <c r="Q152" s="147" t="s">
        <v>4537</v>
      </c>
      <c r="R152" s="147" t="s">
        <v>233</v>
      </c>
      <c r="S152" s="147" t="s">
        <v>4537</v>
      </c>
      <c r="T152" s="147" t="s">
        <v>233</v>
      </c>
      <c r="U152" s="150">
        <f t="shared" si="2"/>
        <v>0</v>
      </c>
    </row>
    <row r="153" spans="1:21" x14ac:dyDescent="0.2">
      <c r="A153" s="147" t="s">
        <v>8513</v>
      </c>
      <c r="B153" s="147" t="s">
        <v>5521</v>
      </c>
      <c r="C153" s="147" t="s">
        <v>544</v>
      </c>
      <c r="D153" s="147" t="s">
        <v>446</v>
      </c>
      <c r="E153" s="148">
        <v>281</v>
      </c>
      <c r="F153" s="148">
        <v>327</v>
      </c>
      <c r="G153" s="148">
        <v>103</v>
      </c>
      <c r="H153" s="148">
        <v>0</v>
      </c>
      <c r="I153" s="147" t="s">
        <v>4537</v>
      </c>
      <c r="J153" s="147" t="s">
        <v>4537</v>
      </c>
      <c r="K153" s="147" t="s">
        <v>4537</v>
      </c>
      <c r="L153" s="147" t="s">
        <v>8512</v>
      </c>
      <c r="M153" s="147" t="s">
        <v>4434</v>
      </c>
      <c r="N153" s="147" t="s">
        <v>5439</v>
      </c>
      <c r="O153" s="147" t="s">
        <v>4537</v>
      </c>
      <c r="P153" s="147" t="s">
        <v>233</v>
      </c>
      <c r="Q153" s="147" t="s">
        <v>4434</v>
      </c>
      <c r="R153" s="147" t="s">
        <v>8546</v>
      </c>
      <c r="S153" s="147" t="s">
        <v>4537</v>
      </c>
      <c r="T153" s="147" t="s">
        <v>5745</v>
      </c>
      <c r="U153" s="150">
        <f t="shared" si="2"/>
        <v>2</v>
      </c>
    </row>
    <row r="154" spans="1:21" x14ac:dyDescent="0.2">
      <c r="A154" s="147" t="s">
        <v>8511</v>
      </c>
      <c r="B154" s="147" t="s">
        <v>5410</v>
      </c>
      <c r="C154" s="147" t="s">
        <v>544</v>
      </c>
      <c r="D154" s="147" t="s">
        <v>4744</v>
      </c>
      <c r="E154" s="148">
        <v>0</v>
      </c>
      <c r="F154" s="148">
        <v>0</v>
      </c>
      <c r="G154" s="148">
        <v>0</v>
      </c>
      <c r="H154" s="148">
        <v>0</v>
      </c>
      <c r="I154" s="147" t="s">
        <v>4537</v>
      </c>
      <c r="J154" s="147" t="s">
        <v>4537</v>
      </c>
      <c r="K154" s="147" t="s">
        <v>4537</v>
      </c>
      <c r="L154" s="147" t="s">
        <v>8512</v>
      </c>
      <c r="M154" s="147" t="s">
        <v>4537</v>
      </c>
      <c r="N154" s="147" t="s">
        <v>233</v>
      </c>
      <c r="O154" s="147" t="s">
        <v>4537</v>
      </c>
      <c r="P154" s="147" t="s">
        <v>233</v>
      </c>
      <c r="Q154" s="147" t="s">
        <v>4537</v>
      </c>
      <c r="R154" s="147" t="s">
        <v>233</v>
      </c>
      <c r="S154" s="147" t="s">
        <v>4537</v>
      </c>
      <c r="T154" s="147" t="s">
        <v>233</v>
      </c>
      <c r="U154" s="150">
        <f t="shared" si="2"/>
        <v>0</v>
      </c>
    </row>
    <row r="155" spans="1:21" x14ac:dyDescent="0.2">
      <c r="A155" s="147" t="s">
        <v>8511</v>
      </c>
      <c r="B155" s="147" t="s">
        <v>5750</v>
      </c>
      <c r="C155" s="147" t="s">
        <v>43</v>
      </c>
      <c r="D155" s="147" t="s">
        <v>8516</v>
      </c>
      <c r="E155" s="148">
        <v>0</v>
      </c>
      <c r="F155" s="148">
        <v>0</v>
      </c>
      <c r="G155" s="148">
        <v>0</v>
      </c>
      <c r="H155" s="148">
        <v>0</v>
      </c>
      <c r="I155" s="147" t="s">
        <v>4537</v>
      </c>
      <c r="J155" s="147" t="s">
        <v>4537</v>
      </c>
      <c r="K155" s="147" t="s">
        <v>4537</v>
      </c>
      <c r="L155" s="147" t="s">
        <v>8512</v>
      </c>
      <c r="M155" s="147" t="s">
        <v>4537</v>
      </c>
      <c r="N155" s="147" t="s">
        <v>233</v>
      </c>
      <c r="O155" s="147" t="s">
        <v>4537</v>
      </c>
      <c r="P155" s="147" t="s">
        <v>233</v>
      </c>
      <c r="Q155" s="147" t="s">
        <v>4537</v>
      </c>
      <c r="R155" s="147" t="s">
        <v>233</v>
      </c>
      <c r="S155" s="147" t="s">
        <v>4537</v>
      </c>
      <c r="T155" s="147" t="s">
        <v>233</v>
      </c>
      <c r="U155" s="150">
        <f t="shared" si="2"/>
        <v>0</v>
      </c>
    </row>
    <row r="156" spans="1:21" x14ac:dyDescent="0.2">
      <c r="A156" s="147" t="s">
        <v>8511</v>
      </c>
      <c r="B156" s="147" t="s">
        <v>5627</v>
      </c>
      <c r="C156" s="147" t="s">
        <v>107</v>
      </c>
      <c r="D156" s="147" t="s">
        <v>8521</v>
      </c>
      <c r="E156" s="148">
        <v>126</v>
      </c>
      <c r="F156" s="148">
        <v>1424</v>
      </c>
      <c r="G156" s="148">
        <v>0</v>
      </c>
      <c r="H156" s="148">
        <v>0</v>
      </c>
      <c r="I156" s="147" t="s">
        <v>4434</v>
      </c>
      <c r="J156" s="147" t="s">
        <v>4434</v>
      </c>
      <c r="K156" s="147" t="s">
        <v>4434</v>
      </c>
      <c r="L156" s="147" t="s">
        <v>8517</v>
      </c>
      <c r="M156" s="147" t="s">
        <v>4537</v>
      </c>
      <c r="N156" s="147" t="s">
        <v>8547</v>
      </c>
      <c r="O156" s="147" t="s">
        <v>4537</v>
      </c>
      <c r="P156" s="147" t="s">
        <v>233</v>
      </c>
      <c r="Q156" s="147" t="s">
        <v>4537</v>
      </c>
      <c r="R156" s="147" t="s">
        <v>5635</v>
      </c>
      <c r="S156" s="147" t="s">
        <v>4537</v>
      </c>
      <c r="T156" s="147" t="s">
        <v>5766</v>
      </c>
      <c r="U156" s="150">
        <f t="shared" si="2"/>
        <v>3</v>
      </c>
    </row>
    <row r="157" spans="1:21" x14ac:dyDescent="0.2">
      <c r="A157" s="147" t="s">
        <v>8511</v>
      </c>
      <c r="B157" s="147" t="s">
        <v>5627</v>
      </c>
      <c r="C157" s="147" t="s">
        <v>107</v>
      </c>
      <c r="D157" s="147" t="s">
        <v>8516</v>
      </c>
      <c r="E157" s="148">
        <v>2226</v>
      </c>
      <c r="F157" s="148">
        <v>3416</v>
      </c>
      <c r="G157" s="148">
        <v>384</v>
      </c>
      <c r="H157" s="148">
        <v>173</v>
      </c>
      <c r="I157" s="147" t="s">
        <v>4434</v>
      </c>
      <c r="J157" s="147" t="s">
        <v>4434</v>
      </c>
      <c r="K157" s="147" t="s">
        <v>4434</v>
      </c>
      <c r="L157" s="147" t="s">
        <v>8517</v>
      </c>
      <c r="M157" s="147" t="s">
        <v>4537</v>
      </c>
      <c r="N157" s="147" t="s">
        <v>233</v>
      </c>
      <c r="O157" s="147" t="s">
        <v>4537</v>
      </c>
      <c r="P157" s="147" t="s">
        <v>233</v>
      </c>
      <c r="Q157" s="147" t="s">
        <v>4537</v>
      </c>
      <c r="R157" s="147" t="s">
        <v>5635</v>
      </c>
      <c r="S157" s="147" t="s">
        <v>4537</v>
      </c>
      <c r="T157" s="147" t="s">
        <v>233</v>
      </c>
      <c r="U157" s="150">
        <f t="shared" si="2"/>
        <v>3</v>
      </c>
    </row>
    <row r="158" spans="1:21" x14ac:dyDescent="0.2">
      <c r="A158" s="147" t="s">
        <v>8513</v>
      </c>
      <c r="B158" s="147" t="s">
        <v>4908</v>
      </c>
      <c r="C158" s="147" t="s">
        <v>43</v>
      </c>
      <c r="D158" s="147" t="s">
        <v>8514</v>
      </c>
      <c r="E158" s="148">
        <v>899</v>
      </c>
      <c r="F158" s="148">
        <v>0</v>
      </c>
      <c r="G158" s="148">
        <v>0</v>
      </c>
      <c r="H158" s="148">
        <v>0</v>
      </c>
      <c r="I158" s="147" t="s">
        <v>4537</v>
      </c>
      <c r="J158" s="147" t="s">
        <v>4537</v>
      </c>
      <c r="K158" s="147" t="s">
        <v>4537</v>
      </c>
      <c r="L158" s="147" t="s">
        <v>8517</v>
      </c>
      <c r="M158" s="147" t="s">
        <v>4434</v>
      </c>
      <c r="N158" s="147" t="s">
        <v>4691</v>
      </c>
      <c r="O158" s="147" t="s">
        <v>4537</v>
      </c>
      <c r="P158" s="147" t="s">
        <v>233</v>
      </c>
      <c r="Q158" s="147" t="s">
        <v>4537</v>
      </c>
      <c r="R158" s="147" t="s">
        <v>233</v>
      </c>
      <c r="S158" s="147" t="s">
        <v>4537</v>
      </c>
      <c r="T158" s="147" t="s">
        <v>233</v>
      </c>
      <c r="U158" s="150">
        <f t="shared" si="2"/>
        <v>1</v>
      </c>
    </row>
    <row r="159" spans="1:21" x14ac:dyDescent="0.2">
      <c r="A159" s="147" t="s">
        <v>8511</v>
      </c>
      <c r="B159" s="147" t="s">
        <v>4908</v>
      </c>
      <c r="C159" s="147" t="s">
        <v>43</v>
      </c>
      <c r="D159" s="147" t="s">
        <v>8514</v>
      </c>
      <c r="E159" s="148">
        <v>925</v>
      </c>
      <c r="F159" s="148">
        <v>0</v>
      </c>
      <c r="G159" s="148">
        <v>0</v>
      </c>
      <c r="H159" s="148">
        <v>0</v>
      </c>
      <c r="I159" s="147" t="s">
        <v>4537</v>
      </c>
      <c r="J159" s="147" t="s">
        <v>4537</v>
      </c>
      <c r="K159" s="147" t="s">
        <v>4537</v>
      </c>
      <c r="L159" s="147" t="s">
        <v>8517</v>
      </c>
      <c r="M159" s="147" t="s">
        <v>4434</v>
      </c>
      <c r="N159" s="147" t="s">
        <v>4691</v>
      </c>
      <c r="O159" s="147" t="s">
        <v>4537</v>
      </c>
      <c r="P159" s="147" t="s">
        <v>233</v>
      </c>
      <c r="Q159" s="147" t="s">
        <v>4537</v>
      </c>
      <c r="R159" s="147" t="s">
        <v>233</v>
      </c>
      <c r="S159" s="147" t="s">
        <v>4537</v>
      </c>
      <c r="T159" s="147" t="s">
        <v>233</v>
      </c>
      <c r="U159" s="150">
        <f t="shared" si="2"/>
        <v>1</v>
      </c>
    </row>
    <row r="160" spans="1:21" x14ac:dyDescent="0.2">
      <c r="A160" s="147" t="s">
        <v>8511</v>
      </c>
      <c r="B160" s="147" t="s">
        <v>5627</v>
      </c>
      <c r="C160" s="147" t="s">
        <v>43</v>
      </c>
      <c r="D160" s="147" t="s">
        <v>18</v>
      </c>
      <c r="E160" s="148">
        <v>154</v>
      </c>
      <c r="F160" s="148">
        <v>185</v>
      </c>
      <c r="G160" s="148">
        <v>40</v>
      </c>
      <c r="H160" s="148">
        <v>5</v>
      </c>
      <c r="I160" s="147" t="s">
        <v>4434</v>
      </c>
      <c r="J160" s="147" t="s">
        <v>4434</v>
      </c>
      <c r="K160" s="147" t="s">
        <v>4434</v>
      </c>
      <c r="L160" s="147" t="s">
        <v>8512</v>
      </c>
      <c r="M160" s="147" t="s">
        <v>4434</v>
      </c>
      <c r="N160" s="147" t="s">
        <v>233</v>
      </c>
      <c r="O160" s="147" t="s">
        <v>4537</v>
      </c>
      <c r="P160" s="147" t="s">
        <v>233</v>
      </c>
      <c r="Q160" s="147" t="s">
        <v>4537</v>
      </c>
      <c r="R160" s="147" t="s">
        <v>5635</v>
      </c>
      <c r="S160" s="147" t="s">
        <v>4537</v>
      </c>
      <c r="T160" s="147" t="s">
        <v>233</v>
      </c>
      <c r="U160" s="150">
        <f t="shared" si="2"/>
        <v>4</v>
      </c>
    </row>
    <row r="161" spans="1:21" x14ac:dyDescent="0.2">
      <c r="A161" s="147" t="s">
        <v>8511</v>
      </c>
      <c r="B161" s="147" t="s">
        <v>5627</v>
      </c>
      <c r="C161" s="147" t="s">
        <v>107</v>
      </c>
      <c r="D161" s="147" t="s">
        <v>8516</v>
      </c>
      <c r="E161" s="148">
        <v>283</v>
      </c>
      <c r="F161" s="148">
        <v>436</v>
      </c>
      <c r="G161" s="148">
        <v>157</v>
      </c>
      <c r="H161" s="148">
        <v>32</v>
      </c>
      <c r="I161" s="147" t="s">
        <v>4434</v>
      </c>
      <c r="J161" s="147" t="s">
        <v>4434</v>
      </c>
      <c r="K161" s="147" t="s">
        <v>4537</v>
      </c>
      <c r="L161" s="147" t="s">
        <v>8512</v>
      </c>
      <c r="M161" s="147" t="s">
        <v>4537</v>
      </c>
      <c r="N161" s="147" t="s">
        <v>233</v>
      </c>
      <c r="O161" s="147" t="s">
        <v>4537</v>
      </c>
      <c r="P161" s="147" t="s">
        <v>233</v>
      </c>
      <c r="Q161" s="147" t="s">
        <v>4537</v>
      </c>
      <c r="R161" s="147" t="s">
        <v>233</v>
      </c>
      <c r="S161" s="147" t="s">
        <v>4537</v>
      </c>
      <c r="T161" s="147" t="s">
        <v>233</v>
      </c>
      <c r="U161" s="150">
        <f t="shared" si="2"/>
        <v>2</v>
      </c>
    </row>
    <row r="162" spans="1:21" x14ac:dyDescent="0.2">
      <c r="A162" s="147" t="s">
        <v>8511</v>
      </c>
      <c r="B162" s="147" t="s">
        <v>4873</v>
      </c>
      <c r="C162" s="147" t="s">
        <v>107</v>
      </c>
      <c r="D162" s="147" t="s">
        <v>4744</v>
      </c>
      <c r="E162" s="148">
        <v>1068</v>
      </c>
      <c r="F162" s="148">
        <v>2238</v>
      </c>
      <c r="G162" s="148">
        <v>0</v>
      </c>
      <c r="H162" s="148">
        <v>3547</v>
      </c>
      <c r="I162" s="147" t="s">
        <v>4537</v>
      </c>
      <c r="J162" s="147" t="s">
        <v>4434</v>
      </c>
      <c r="K162" s="147" t="s">
        <v>4537</v>
      </c>
      <c r="L162" s="147" t="s">
        <v>8512</v>
      </c>
      <c r="M162" s="147" t="s">
        <v>4537</v>
      </c>
      <c r="N162" s="147" t="s">
        <v>8544</v>
      </c>
      <c r="O162" s="147" t="s">
        <v>4537</v>
      </c>
      <c r="P162" s="147" t="s">
        <v>233</v>
      </c>
      <c r="Q162" s="147" t="s">
        <v>4537</v>
      </c>
      <c r="R162" s="147" t="s">
        <v>233</v>
      </c>
      <c r="S162" s="147" t="s">
        <v>4537</v>
      </c>
      <c r="T162" s="147" t="s">
        <v>233</v>
      </c>
      <c r="U162" s="150">
        <f t="shared" si="2"/>
        <v>1</v>
      </c>
    </row>
    <row r="163" spans="1:21" x14ac:dyDescent="0.2">
      <c r="A163" s="147" t="s">
        <v>8513</v>
      </c>
      <c r="B163" s="147" t="s">
        <v>61</v>
      </c>
      <c r="C163" s="147" t="s">
        <v>63</v>
      </c>
      <c r="D163" s="147" t="s">
        <v>987</v>
      </c>
      <c r="E163" s="148">
        <v>716</v>
      </c>
      <c r="F163" s="148">
        <v>716</v>
      </c>
      <c r="G163" s="148">
        <v>0</v>
      </c>
      <c r="H163" s="148">
        <v>0</v>
      </c>
      <c r="I163" s="147" t="s">
        <v>4537</v>
      </c>
      <c r="J163" s="147" t="s">
        <v>4537</v>
      </c>
      <c r="K163" s="147" t="s">
        <v>4537</v>
      </c>
      <c r="L163" s="147" t="s">
        <v>8512</v>
      </c>
      <c r="M163" s="147" t="s">
        <v>4434</v>
      </c>
      <c r="N163" s="147" t="s">
        <v>5626</v>
      </c>
      <c r="O163" s="147" t="s">
        <v>4537</v>
      </c>
      <c r="P163" s="147" t="s">
        <v>233</v>
      </c>
      <c r="Q163" s="147" t="s">
        <v>4537</v>
      </c>
      <c r="R163" s="147" t="s">
        <v>233</v>
      </c>
      <c r="S163" s="147" t="s">
        <v>4537</v>
      </c>
      <c r="T163" s="147" t="s">
        <v>233</v>
      </c>
      <c r="U163" s="150">
        <f t="shared" si="2"/>
        <v>1</v>
      </c>
    </row>
    <row r="164" spans="1:21" x14ac:dyDescent="0.2">
      <c r="A164" s="147" t="s">
        <v>8513</v>
      </c>
      <c r="B164" s="147" t="s">
        <v>61</v>
      </c>
      <c r="C164" s="147" t="s">
        <v>63</v>
      </c>
      <c r="D164" s="147" t="s">
        <v>8514</v>
      </c>
      <c r="E164" s="148">
        <v>702</v>
      </c>
      <c r="F164" s="148">
        <v>449</v>
      </c>
      <c r="G164" s="148">
        <v>253</v>
      </c>
      <c r="H164" s="148">
        <v>0</v>
      </c>
      <c r="I164" s="147" t="s">
        <v>4537</v>
      </c>
      <c r="J164" s="147" t="s">
        <v>4434</v>
      </c>
      <c r="K164" s="147" t="s">
        <v>4537</v>
      </c>
      <c r="L164" s="147" t="s">
        <v>8512</v>
      </c>
      <c r="M164" s="147" t="s">
        <v>4434</v>
      </c>
      <c r="N164" s="147" t="s">
        <v>5626</v>
      </c>
      <c r="O164" s="147" t="s">
        <v>4537</v>
      </c>
      <c r="P164" s="147" t="s">
        <v>233</v>
      </c>
      <c r="Q164" s="147" t="s">
        <v>4537</v>
      </c>
      <c r="R164" s="147" t="s">
        <v>233</v>
      </c>
      <c r="S164" s="147" t="s">
        <v>4537</v>
      </c>
      <c r="T164" s="147" t="s">
        <v>233</v>
      </c>
      <c r="U164" s="150">
        <f t="shared" si="2"/>
        <v>2</v>
      </c>
    </row>
    <row r="165" spans="1:21" x14ac:dyDescent="0.2">
      <c r="A165" s="147" t="s">
        <v>8513</v>
      </c>
      <c r="B165" s="147" t="s">
        <v>61</v>
      </c>
      <c r="C165" s="147" t="s">
        <v>63</v>
      </c>
      <c r="D165" s="147" t="s">
        <v>8521</v>
      </c>
      <c r="E165" s="148">
        <v>2106</v>
      </c>
      <c r="F165" s="148">
        <v>0</v>
      </c>
      <c r="G165" s="148">
        <v>0</v>
      </c>
      <c r="H165" s="148">
        <v>0</v>
      </c>
      <c r="I165" s="147" t="s">
        <v>4537</v>
      </c>
      <c r="J165" s="147" t="s">
        <v>4434</v>
      </c>
      <c r="K165" s="147" t="s">
        <v>4434</v>
      </c>
      <c r="L165" s="147" t="s">
        <v>8512</v>
      </c>
      <c r="M165" s="147" t="s">
        <v>4537</v>
      </c>
      <c r="N165" s="147" t="s">
        <v>233</v>
      </c>
      <c r="O165" s="147" t="s">
        <v>4537</v>
      </c>
      <c r="P165" s="147" t="s">
        <v>233</v>
      </c>
      <c r="Q165" s="147" t="s">
        <v>4537</v>
      </c>
      <c r="R165" s="147" t="s">
        <v>233</v>
      </c>
      <c r="S165" s="147" t="s">
        <v>4537</v>
      </c>
      <c r="T165" s="147" t="s">
        <v>233</v>
      </c>
      <c r="U165" s="150">
        <f t="shared" si="2"/>
        <v>2</v>
      </c>
    </row>
    <row r="166" spans="1:21" x14ac:dyDescent="0.2">
      <c r="A166" s="147" t="s">
        <v>8513</v>
      </c>
      <c r="B166" s="147" t="s">
        <v>61</v>
      </c>
      <c r="C166" s="147" t="s">
        <v>63</v>
      </c>
      <c r="D166" s="147" t="s">
        <v>987</v>
      </c>
      <c r="E166" s="148">
        <v>418</v>
      </c>
      <c r="F166" s="148">
        <v>465</v>
      </c>
      <c r="G166" s="148">
        <v>0</v>
      </c>
      <c r="H166" s="148">
        <v>0</v>
      </c>
      <c r="I166" s="147" t="s">
        <v>4537</v>
      </c>
      <c r="J166" s="147" t="s">
        <v>4537</v>
      </c>
      <c r="K166" s="147" t="s">
        <v>4537</v>
      </c>
      <c r="L166" s="147" t="s">
        <v>8512</v>
      </c>
      <c r="M166" s="147" t="s">
        <v>4537</v>
      </c>
      <c r="N166" s="147" t="s">
        <v>233</v>
      </c>
      <c r="O166" s="147" t="s">
        <v>4537</v>
      </c>
      <c r="P166" s="147" t="s">
        <v>233</v>
      </c>
      <c r="Q166" s="147" t="s">
        <v>4537</v>
      </c>
      <c r="R166" s="147" t="s">
        <v>233</v>
      </c>
      <c r="S166" s="147" t="s">
        <v>4537</v>
      </c>
      <c r="T166" s="147" t="s">
        <v>233</v>
      </c>
      <c r="U166" s="150">
        <f t="shared" si="2"/>
        <v>0</v>
      </c>
    </row>
    <row r="167" spans="1:21" x14ac:dyDescent="0.2">
      <c r="A167" s="147" t="s">
        <v>8511</v>
      </c>
      <c r="B167" s="147" t="s">
        <v>61</v>
      </c>
      <c r="C167" s="147" t="s">
        <v>63</v>
      </c>
      <c r="D167" s="147" t="s">
        <v>987</v>
      </c>
      <c r="E167" s="148">
        <v>547</v>
      </c>
      <c r="F167" s="148">
        <v>602</v>
      </c>
      <c r="G167" s="148">
        <v>0</v>
      </c>
      <c r="H167" s="148">
        <v>0</v>
      </c>
      <c r="I167" s="147" t="s">
        <v>4537</v>
      </c>
      <c r="J167" s="147" t="s">
        <v>4537</v>
      </c>
      <c r="K167" s="147" t="s">
        <v>4537</v>
      </c>
      <c r="L167" s="147" t="s">
        <v>8512</v>
      </c>
      <c r="M167" s="147" t="s">
        <v>4537</v>
      </c>
      <c r="N167" s="147" t="s">
        <v>233</v>
      </c>
      <c r="O167" s="147" t="s">
        <v>4537</v>
      </c>
      <c r="P167" s="147" t="s">
        <v>233</v>
      </c>
      <c r="Q167" s="147" t="s">
        <v>4537</v>
      </c>
      <c r="R167" s="147" t="s">
        <v>233</v>
      </c>
      <c r="S167" s="147" t="s">
        <v>4537</v>
      </c>
      <c r="T167" s="147" t="s">
        <v>233</v>
      </c>
      <c r="U167" s="150">
        <f t="shared" si="2"/>
        <v>0</v>
      </c>
    </row>
    <row r="168" spans="1:21" x14ac:dyDescent="0.2">
      <c r="A168" s="147" t="s">
        <v>8511</v>
      </c>
      <c r="B168" s="147" t="s">
        <v>61</v>
      </c>
      <c r="C168" s="147" t="s">
        <v>63</v>
      </c>
      <c r="D168" s="147" t="s">
        <v>8514</v>
      </c>
      <c r="E168" s="148">
        <v>0</v>
      </c>
      <c r="F168" s="148">
        <v>956</v>
      </c>
      <c r="G168" s="148">
        <v>0</v>
      </c>
      <c r="H168" s="148">
        <v>0</v>
      </c>
      <c r="I168" s="147" t="s">
        <v>4537</v>
      </c>
      <c r="J168" s="147" t="s">
        <v>4434</v>
      </c>
      <c r="K168" s="147" t="s">
        <v>4537</v>
      </c>
      <c r="L168" s="147" t="s">
        <v>8512</v>
      </c>
      <c r="M168" s="147" t="s">
        <v>4434</v>
      </c>
      <c r="N168" s="147" t="s">
        <v>5626</v>
      </c>
      <c r="O168" s="147" t="s">
        <v>4537</v>
      </c>
      <c r="P168" s="147" t="s">
        <v>233</v>
      </c>
      <c r="Q168" s="147" t="s">
        <v>4537</v>
      </c>
      <c r="R168" s="147" t="s">
        <v>233</v>
      </c>
      <c r="S168" s="147" t="s">
        <v>4537</v>
      </c>
      <c r="T168" s="147" t="s">
        <v>233</v>
      </c>
      <c r="U168" s="150">
        <f t="shared" si="2"/>
        <v>2</v>
      </c>
    </row>
    <row r="169" spans="1:21" x14ac:dyDescent="0.2">
      <c r="A169" s="147" t="s">
        <v>8511</v>
      </c>
      <c r="B169" s="147" t="s">
        <v>61</v>
      </c>
      <c r="C169" s="147" t="s">
        <v>63</v>
      </c>
      <c r="D169" s="147" t="s">
        <v>8521</v>
      </c>
      <c r="E169" s="148">
        <v>0</v>
      </c>
      <c r="F169" s="148">
        <v>2313</v>
      </c>
      <c r="G169" s="148">
        <v>0</v>
      </c>
      <c r="H169" s="148">
        <v>0</v>
      </c>
      <c r="I169" s="147" t="s">
        <v>4537</v>
      </c>
      <c r="J169" s="147" t="s">
        <v>4434</v>
      </c>
      <c r="K169" s="147" t="s">
        <v>4434</v>
      </c>
      <c r="L169" s="147" t="s">
        <v>8512</v>
      </c>
      <c r="M169" s="147" t="s">
        <v>4537</v>
      </c>
      <c r="N169" s="147" t="s">
        <v>233</v>
      </c>
      <c r="O169" s="147" t="s">
        <v>4537</v>
      </c>
      <c r="P169" s="147" t="s">
        <v>233</v>
      </c>
      <c r="Q169" s="147" t="s">
        <v>4537</v>
      </c>
      <c r="R169" s="147" t="s">
        <v>233</v>
      </c>
      <c r="S169" s="147" t="s">
        <v>4537</v>
      </c>
      <c r="T169" s="147" t="s">
        <v>233</v>
      </c>
      <c r="U169" s="150">
        <f t="shared" si="2"/>
        <v>2</v>
      </c>
    </row>
    <row r="170" spans="1:21" x14ac:dyDescent="0.2">
      <c r="A170" s="147" t="s">
        <v>8511</v>
      </c>
      <c r="B170" s="147" t="s">
        <v>61</v>
      </c>
      <c r="C170" s="147" t="s">
        <v>63</v>
      </c>
      <c r="D170" s="147" t="s">
        <v>987</v>
      </c>
      <c r="E170" s="148">
        <v>418</v>
      </c>
      <c r="F170" s="148">
        <v>465</v>
      </c>
      <c r="G170" s="148">
        <v>0</v>
      </c>
      <c r="H170" s="148">
        <v>0</v>
      </c>
      <c r="I170" s="147" t="s">
        <v>4537</v>
      </c>
      <c r="J170" s="147" t="s">
        <v>4537</v>
      </c>
      <c r="K170" s="147" t="s">
        <v>4537</v>
      </c>
      <c r="L170" s="147" t="s">
        <v>8512</v>
      </c>
      <c r="M170" s="147" t="s">
        <v>4537</v>
      </c>
      <c r="N170" s="147" t="s">
        <v>233</v>
      </c>
      <c r="O170" s="147" t="s">
        <v>4537</v>
      </c>
      <c r="P170" s="147" t="s">
        <v>233</v>
      </c>
      <c r="Q170" s="147" t="s">
        <v>4537</v>
      </c>
      <c r="R170" s="147" t="s">
        <v>233</v>
      </c>
      <c r="S170" s="147" t="s">
        <v>4537</v>
      </c>
      <c r="T170" s="147" t="s">
        <v>233</v>
      </c>
      <c r="U170" s="150">
        <f t="shared" si="2"/>
        <v>0</v>
      </c>
    </row>
    <row r="171" spans="1:21" x14ac:dyDescent="0.2">
      <c r="A171" s="147" t="s">
        <v>8513</v>
      </c>
      <c r="B171" s="147" t="s">
        <v>61</v>
      </c>
      <c r="C171" s="147" t="s">
        <v>63</v>
      </c>
      <c r="D171" s="147" t="s">
        <v>8521</v>
      </c>
      <c r="E171" s="148">
        <v>0</v>
      </c>
      <c r="F171" s="148">
        <v>2106</v>
      </c>
      <c r="G171" s="148">
        <v>0</v>
      </c>
      <c r="H171" s="148">
        <v>0</v>
      </c>
      <c r="I171" s="147" t="s">
        <v>4537</v>
      </c>
      <c r="J171" s="147" t="s">
        <v>4434</v>
      </c>
      <c r="K171" s="147" t="s">
        <v>4434</v>
      </c>
      <c r="L171" s="147" t="s">
        <v>8512</v>
      </c>
      <c r="M171" s="147" t="s">
        <v>4537</v>
      </c>
      <c r="N171" s="147" t="s">
        <v>233</v>
      </c>
      <c r="O171" s="147" t="s">
        <v>4537</v>
      </c>
      <c r="P171" s="147" t="s">
        <v>233</v>
      </c>
      <c r="Q171" s="147" t="s">
        <v>4537</v>
      </c>
      <c r="R171" s="147" t="s">
        <v>233</v>
      </c>
      <c r="S171" s="147" t="s">
        <v>4537</v>
      </c>
      <c r="T171" s="147" t="s">
        <v>233</v>
      </c>
      <c r="U171" s="150">
        <f t="shared" si="2"/>
        <v>2</v>
      </c>
    </row>
    <row r="172" spans="1:21" x14ac:dyDescent="0.2">
      <c r="A172" s="147" t="s">
        <v>8511</v>
      </c>
      <c r="B172" s="147" t="s">
        <v>61</v>
      </c>
      <c r="C172" s="147" t="s">
        <v>63</v>
      </c>
      <c r="D172" s="147" t="s">
        <v>987</v>
      </c>
      <c r="E172" s="148">
        <v>151</v>
      </c>
      <c r="F172" s="148">
        <v>391</v>
      </c>
      <c r="G172" s="148">
        <v>0</v>
      </c>
      <c r="H172" s="148">
        <v>0</v>
      </c>
      <c r="I172" s="147" t="s">
        <v>4537</v>
      </c>
      <c r="J172" s="147" t="s">
        <v>4537</v>
      </c>
      <c r="K172" s="147" t="s">
        <v>4537</v>
      </c>
      <c r="L172" s="147" t="s">
        <v>8512</v>
      </c>
      <c r="M172" s="147" t="s">
        <v>4537</v>
      </c>
      <c r="N172" s="147" t="s">
        <v>233</v>
      </c>
      <c r="O172" s="147" t="s">
        <v>4537</v>
      </c>
      <c r="P172" s="147" t="s">
        <v>233</v>
      </c>
      <c r="Q172" s="147" t="s">
        <v>4537</v>
      </c>
      <c r="R172" s="147" t="s">
        <v>233</v>
      </c>
      <c r="S172" s="147" t="s">
        <v>4537</v>
      </c>
      <c r="T172" s="147" t="s">
        <v>233</v>
      </c>
      <c r="U172" s="150">
        <f t="shared" si="2"/>
        <v>0</v>
      </c>
    </row>
    <row r="173" spans="1:21" x14ac:dyDescent="0.2">
      <c r="A173" s="147" t="s">
        <v>8513</v>
      </c>
      <c r="B173" s="147" t="s">
        <v>61</v>
      </c>
      <c r="C173" s="147" t="s">
        <v>63</v>
      </c>
      <c r="D173" s="147" t="s">
        <v>987</v>
      </c>
      <c r="E173" s="148">
        <v>453</v>
      </c>
      <c r="F173" s="148">
        <v>543</v>
      </c>
      <c r="G173" s="148">
        <v>0</v>
      </c>
      <c r="H173" s="148">
        <v>0</v>
      </c>
      <c r="I173" s="147" t="s">
        <v>4537</v>
      </c>
      <c r="J173" s="147" t="s">
        <v>4537</v>
      </c>
      <c r="K173" s="147" t="s">
        <v>4537</v>
      </c>
      <c r="L173" s="147" t="s">
        <v>8512</v>
      </c>
      <c r="M173" s="147" t="s">
        <v>4537</v>
      </c>
      <c r="N173" s="147" t="s">
        <v>233</v>
      </c>
      <c r="O173" s="147" t="s">
        <v>4537</v>
      </c>
      <c r="P173" s="147" t="s">
        <v>233</v>
      </c>
      <c r="Q173" s="147" t="s">
        <v>4537</v>
      </c>
      <c r="R173" s="147" t="s">
        <v>233</v>
      </c>
      <c r="S173" s="147" t="s">
        <v>4537</v>
      </c>
      <c r="T173" s="147" t="s">
        <v>233</v>
      </c>
      <c r="U173" s="150">
        <f t="shared" si="2"/>
        <v>0</v>
      </c>
    </row>
    <row r="174" spans="1:21" x14ac:dyDescent="0.2">
      <c r="A174" s="147" t="s">
        <v>8511</v>
      </c>
      <c r="B174" s="147" t="s">
        <v>61</v>
      </c>
      <c r="C174" s="147" t="s">
        <v>63</v>
      </c>
      <c r="D174" s="147" t="s">
        <v>987</v>
      </c>
      <c r="E174" s="148">
        <v>464</v>
      </c>
      <c r="F174" s="148">
        <v>521</v>
      </c>
      <c r="G174" s="148">
        <v>0</v>
      </c>
      <c r="H174" s="148">
        <v>0</v>
      </c>
      <c r="I174" s="147" t="s">
        <v>4537</v>
      </c>
      <c r="J174" s="147" t="s">
        <v>4537</v>
      </c>
      <c r="K174" s="147" t="s">
        <v>4537</v>
      </c>
      <c r="L174" s="147" t="s">
        <v>8512</v>
      </c>
      <c r="M174" s="147" t="s">
        <v>4537</v>
      </c>
      <c r="N174" s="147" t="s">
        <v>233</v>
      </c>
      <c r="O174" s="147" t="s">
        <v>4537</v>
      </c>
      <c r="P174" s="147" t="s">
        <v>233</v>
      </c>
      <c r="Q174" s="147" t="s">
        <v>4537</v>
      </c>
      <c r="R174" s="147" t="s">
        <v>233</v>
      </c>
      <c r="S174" s="147" t="s">
        <v>4537</v>
      </c>
      <c r="T174" s="147" t="s">
        <v>233</v>
      </c>
      <c r="U174" s="150">
        <f t="shared" si="2"/>
        <v>0</v>
      </c>
    </row>
    <row r="175" spans="1:21" x14ac:dyDescent="0.2">
      <c r="A175" s="147" t="s">
        <v>8511</v>
      </c>
      <c r="B175" s="147" t="s">
        <v>61</v>
      </c>
      <c r="C175" s="147" t="s">
        <v>63</v>
      </c>
      <c r="D175" s="147" t="s">
        <v>987</v>
      </c>
      <c r="E175" s="148">
        <v>464</v>
      </c>
      <c r="F175" s="148">
        <v>521</v>
      </c>
      <c r="G175" s="148">
        <v>0</v>
      </c>
      <c r="H175" s="148">
        <v>0</v>
      </c>
      <c r="I175" s="147" t="s">
        <v>4537</v>
      </c>
      <c r="J175" s="147" t="s">
        <v>4537</v>
      </c>
      <c r="K175" s="147" t="s">
        <v>4537</v>
      </c>
      <c r="L175" s="147" t="s">
        <v>8512</v>
      </c>
      <c r="M175" s="147" t="s">
        <v>4537</v>
      </c>
      <c r="N175" s="147" t="s">
        <v>233</v>
      </c>
      <c r="O175" s="147" t="s">
        <v>4537</v>
      </c>
      <c r="P175" s="147" t="s">
        <v>233</v>
      </c>
      <c r="Q175" s="147" t="s">
        <v>4537</v>
      </c>
      <c r="R175" s="147" t="s">
        <v>233</v>
      </c>
      <c r="S175" s="147" t="s">
        <v>4537</v>
      </c>
      <c r="T175" s="147" t="s">
        <v>233</v>
      </c>
      <c r="U175" s="150">
        <f t="shared" si="2"/>
        <v>0</v>
      </c>
    </row>
    <row r="176" spans="1:21" x14ac:dyDescent="0.2">
      <c r="A176" s="147" t="s">
        <v>8511</v>
      </c>
      <c r="B176" s="147" t="s">
        <v>61</v>
      </c>
      <c r="C176" s="147" t="s">
        <v>63</v>
      </c>
      <c r="D176" s="147" t="s">
        <v>987</v>
      </c>
      <c r="E176" s="148">
        <v>151</v>
      </c>
      <c r="F176" s="148">
        <v>391</v>
      </c>
      <c r="G176" s="148">
        <v>0</v>
      </c>
      <c r="H176" s="148">
        <v>0</v>
      </c>
      <c r="I176" s="147" t="s">
        <v>4537</v>
      </c>
      <c r="J176" s="147" t="s">
        <v>4537</v>
      </c>
      <c r="K176" s="147" t="s">
        <v>4537</v>
      </c>
      <c r="L176" s="147" t="s">
        <v>8512</v>
      </c>
      <c r="M176" s="147" t="s">
        <v>4537</v>
      </c>
      <c r="N176" s="147" t="s">
        <v>233</v>
      </c>
      <c r="O176" s="147" t="s">
        <v>4537</v>
      </c>
      <c r="P176" s="147" t="s">
        <v>233</v>
      </c>
      <c r="Q176" s="147" t="s">
        <v>4537</v>
      </c>
      <c r="R176" s="147" t="s">
        <v>233</v>
      </c>
      <c r="S176" s="147" t="s">
        <v>4537</v>
      </c>
      <c r="T176" s="147" t="s">
        <v>233</v>
      </c>
      <c r="U176" s="150">
        <f t="shared" si="2"/>
        <v>0</v>
      </c>
    </row>
    <row r="177" spans="1:21" x14ac:dyDescent="0.2">
      <c r="A177" s="147" t="s">
        <v>8513</v>
      </c>
      <c r="B177" s="147" t="s">
        <v>61</v>
      </c>
      <c r="C177" s="147" t="s">
        <v>63</v>
      </c>
      <c r="D177" s="147" t="s">
        <v>987</v>
      </c>
      <c r="E177" s="148">
        <v>195</v>
      </c>
      <c r="F177" s="148">
        <v>641</v>
      </c>
      <c r="G177" s="148">
        <v>0</v>
      </c>
      <c r="H177" s="148">
        <v>0</v>
      </c>
      <c r="I177" s="147" t="s">
        <v>4537</v>
      </c>
      <c r="J177" s="147" t="s">
        <v>4537</v>
      </c>
      <c r="K177" s="147" t="s">
        <v>4537</v>
      </c>
      <c r="L177" s="147" t="s">
        <v>8512</v>
      </c>
      <c r="M177" s="147" t="s">
        <v>4537</v>
      </c>
      <c r="N177" s="147" t="s">
        <v>233</v>
      </c>
      <c r="O177" s="147" t="s">
        <v>4537</v>
      </c>
      <c r="P177" s="147" t="s">
        <v>233</v>
      </c>
      <c r="Q177" s="147" t="s">
        <v>4537</v>
      </c>
      <c r="R177" s="147" t="s">
        <v>233</v>
      </c>
      <c r="S177" s="147" t="s">
        <v>4537</v>
      </c>
      <c r="T177" s="147" t="s">
        <v>233</v>
      </c>
      <c r="U177" s="150">
        <f t="shared" si="2"/>
        <v>0</v>
      </c>
    </row>
    <row r="178" spans="1:21" x14ac:dyDescent="0.2">
      <c r="A178" s="147" t="s">
        <v>8511</v>
      </c>
      <c r="B178" s="147" t="s">
        <v>5696</v>
      </c>
      <c r="C178" s="147" t="s">
        <v>544</v>
      </c>
      <c r="D178" s="147" t="s">
        <v>987</v>
      </c>
      <c r="E178" s="148">
        <v>278</v>
      </c>
      <c r="F178" s="148">
        <v>0</v>
      </c>
      <c r="G178" s="148">
        <v>0</v>
      </c>
      <c r="H178" s="148">
        <v>0</v>
      </c>
      <c r="I178" s="147" t="s">
        <v>4537</v>
      </c>
      <c r="J178" s="147" t="s">
        <v>4537</v>
      </c>
      <c r="K178" s="147" t="s">
        <v>4537</v>
      </c>
      <c r="L178" s="147" t="s">
        <v>8512</v>
      </c>
      <c r="M178" s="147" t="s">
        <v>4537</v>
      </c>
      <c r="N178" s="147" t="s">
        <v>233</v>
      </c>
      <c r="O178" s="147" t="s">
        <v>4537</v>
      </c>
      <c r="P178" s="147" t="s">
        <v>233</v>
      </c>
      <c r="Q178" s="147" t="s">
        <v>4537</v>
      </c>
      <c r="R178" s="147" t="s">
        <v>233</v>
      </c>
      <c r="S178" s="147" t="s">
        <v>4537</v>
      </c>
      <c r="T178" s="147" t="s">
        <v>233</v>
      </c>
      <c r="U178" s="150">
        <f t="shared" si="2"/>
        <v>0</v>
      </c>
    </row>
    <row r="179" spans="1:21" x14ac:dyDescent="0.2">
      <c r="A179" s="147" t="s">
        <v>8511</v>
      </c>
      <c r="B179" s="147" t="s">
        <v>5701</v>
      </c>
      <c r="C179" s="147" t="s">
        <v>544</v>
      </c>
      <c r="D179" s="147" t="s">
        <v>987</v>
      </c>
      <c r="E179" s="148">
        <v>511</v>
      </c>
      <c r="F179" s="148">
        <v>602</v>
      </c>
      <c r="G179" s="148">
        <v>0</v>
      </c>
      <c r="H179" s="148">
        <v>0</v>
      </c>
      <c r="I179" s="147" t="s">
        <v>4537</v>
      </c>
      <c r="J179" s="147" t="s">
        <v>4537</v>
      </c>
      <c r="K179" s="147" t="s">
        <v>4537</v>
      </c>
      <c r="L179" s="147" t="s">
        <v>8512</v>
      </c>
      <c r="M179" s="147" t="s">
        <v>4537</v>
      </c>
      <c r="N179" s="147" t="s">
        <v>233</v>
      </c>
      <c r="O179" s="147" t="s">
        <v>4537</v>
      </c>
      <c r="P179" s="147" t="s">
        <v>233</v>
      </c>
      <c r="Q179" s="147" t="s">
        <v>4537</v>
      </c>
      <c r="R179" s="147" t="s">
        <v>233</v>
      </c>
      <c r="S179" s="147" t="s">
        <v>4537</v>
      </c>
      <c r="T179" s="147" t="s">
        <v>233</v>
      </c>
      <c r="U179" s="150">
        <f t="shared" si="2"/>
        <v>0</v>
      </c>
    </row>
    <row r="180" spans="1:21" x14ac:dyDescent="0.2">
      <c r="A180" s="147" t="s">
        <v>8511</v>
      </c>
      <c r="B180" s="147" t="s">
        <v>5696</v>
      </c>
      <c r="C180" s="147" t="s">
        <v>544</v>
      </c>
      <c r="D180" s="147" t="s">
        <v>987</v>
      </c>
      <c r="E180" s="148">
        <v>525</v>
      </c>
      <c r="F180" s="148">
        <v>629</v>
      </c>
      <c r="G180" s="148">
        <v>0</v>
      </c>
      <c r="H180" s="148">
        <v>0</v>
      </c>
      <c r="I180" s="147" t="s">
        <v>4537</v>
      </c>
      <c r="J180" s="147" t="s">
        <v>4537</v>
      </c>
      <c r="K180" s="147" t="s">
        <v>4537</v>
      </c>
      <c r="L180" s="147" t="s">
        <v>8512</v>
      </c>
      <c r="M180" s="147" t="s">
        <v>4537</v>
      </c>
      <c r="N180" s="147" t="s">
        <v>233</v>
      </c>
      <c r="O180" s="147" t="s">
        <v>4537</v>
      </c>
      <c r="P180" s="147" t="s">
        <v>233</v>
      </c>
      <c r="Q180" s="147" t="s">
        <v>4537</v>
      </c>
      <c r="R180" s="147" t="s">
        <v>233</v>
      </c>
      <c r="S180" s="147" t="s">
        <v>4537</v>
      </c>
      <c r="T180" s="147" t="s">
        <v>233</v>
      </c>
      <c r="U180" s="150">
        <f t="shared" si="2"/>
        <v>0</v>
      </c>
    </row>
    <row r="181" spans="1:21" x14ac:dyDescent="0.2">
      <c r="A181" s="147" t="s">
        <v>8511</v>
      </c>
      <c r="B181" s="147" t="s">
        <v>5162</v>
      </c>
      <c r="C181" s="147" t="s">
        <v>544</v>
      </c>
      <c r="D181" s="147" t="s">
        <v>987</v>
      </c>
      <c r="E181" s="148">
        <v>119</v>
      </c>
      <c r="F181" s="148">
        <v>126</v>
      </c>
      <c r="G181" s="148">
        <v>0</v>
      </c>
      <c r="H181" s="148">
        <v>0</v>
      </c>
      <c r="I181" s="147" t="s">
        <v>4537</v>
      </c>
      <c r="J181" s="147" t="s">
        <v>4537</v>
      </c>
      <c r="K181" s="147" t="s">
        <v>4537</v>
      </c>
      <c r="L181" s="147" t="s">
        <v>8512</v>
      </c>
      <c r="M181" s="147" t="s">
        <v>4537</v>
      </c>
      <c r="N181" s="147" t="s">
        <v>233</v>
      </c>
      <c r="O181" s="147" t="s">
        <v>4537</v>
      </c>
      <c r="P181" s="147" t="s">
        <v>233</v>
      </c>
      <c r="Q181" s="147" t="s">
        <v>4537</v>
      </c>
      <c r="R181" s="147" t="s">
        <v>233</v>
      </c>
      <c r="S181" s="147" t="s">
        <v>4537</v>
      </c>
      <c r="T181" s="147" t="s">
        <v>233</v>
      </c>
      <c r="U181" s="150">
        <f t="shared" si="2"/>
        <v>0</v>
      </c>
    </row>
    <row r="182" spans="1:21" x14ac:dyDescent="0.2">
      <c r="A182" s="147" t="s">
        <v>8511</v>
      </c>
      <c r="B182" s="147" t="s">
        <v>5706</v>
      </c>
      <c r="C182" s="147" t="s">
        <v>544</v>
      </c>
      <c r="D182" s="147" t="s">
        <v>987</v>
      </c>
      <c r="E182" s="148">
        <v>110</v>
      </c>
      <c r="F182" s="148">
        <v>122</v>
      </c>
      <c r="G182" s="148">
        <v>0</v>
      </c>
      <c r="H182" s="148">
        <v>0</v>
      </c>
      <c r="I182" s="147" t="s">
        <v>4537</v>
      </c>
      <c r="J182" s="147" t="s">
        <v>4537</v>
      </c>
      <c r="K182" s="147" t="s">
        <v>4537</v>
      </c>
      <c r="L182" s="147" t="s">
        <v>8512</v>
      </c>
      <c r="M182" s="147" t="s">
        <v>4537</v>
      </c>
      <c r="N182" s="147" t="s">
        <v>233</v>
      </c>
      <c r="O182" s="147" t="s">
        <v>4537</v>
      </c>
      <c r="P182" s="147" t="s">
        <v>233</v>
      </c>
      <c r="Q182" s="147" t="s">
        <v>4537</v>
      </c>
      <c r="R182" s="147" t="s">
        <v>233</v>
      </c>
      <c r="S182" s="147" t="s">
        <v>4537</v>
      </c>
      <c r="T182" s="147" t="s">
        <v>233</v>
      </c>
      <c r="U182" s="150">
        <f t="shared" si="2"/>
        <v>0</v>
      </c>
    </row>
    <row r="183" spans="1:21" x14ac:dyDescent="0.2">
      <c r="A183" s="147" t="s">
        <v>8511</v>
      </c>
      <c r="B183" s="147" t="s">
        <v>5701</v>
      </c>
      <c r="C183" s="147" t="s">
        <v>544</v>
      </c>
      <c r="D183" s="147" t="s">
        <v>987</v>
      </c>
      <c r="E183" s="148">
        <v>501</v>
      </c>
      <c r="F183" s="148">
        <v>595</v>
      </c>
      <c r="G183" s="148">
        <v>0</v>
      </c>
      <c r="H183" s="148">
        <v>0</v>
      </c>
      <c r="I183" s="147" t="s">
        <v>4537</v>
      </c>
      <c r="J183" s="147" t="s">
        <v>4537</v>
      </c>
      <c r="K183" s="147" t="s">
        <v>4537</v>
      </c>
      <c r="L183" s="147" t="s">
        <v>8512</v>
      </c>
      <c r="M183" s="147" t="s">
        <v>4537</v>
      </c>
      <c r="N183" s="147" t="s">
        <v>233</v>
      </c>
      <c r="O183" s="147" t="s">
        <v>4537</v>
      </c>
      <c r="P183" s="147" t="s">
        <v>233</v>
      </c>
      <c r="Q183" s="147" t="s">
        <v>4537</v>
      </c>
      <c r="R183" s="147" t="s">
        <v>233</v>
      </c>
      <c r="S183" s="147" t="s">
        <v>4537</v>
      </c>
      <c r="T183" s="147" t="s">
        <v>233</v>
      </c>
      <c r="U183" s="150">
        <f t="shared" si="2"/>
        <v>0</v>
      </c>
    </row>
    <row r="184" spans="1:21" x14ac:dyDescent="0.2">
      <c r="A184" s="147" t="s">
        <v>8511</v>
      </c>
      <c r="B184" s="147" t="s">
        <v>5696</v>
      </c>
      <c r="C184" s="147" t="s">
        <v>544</v>
      </c>
      <c r="D184" s="147" t="s">
        <v>987</v>
      </c>
      <c r="E184" s="148">
        <v>713</v>
      </c>
      <c r="F184" s="148">
        <v>954</v>
      </c>
      <c r="G184" s="148">
        <v>0</v>
      </c>
      <c r="H184" s="148">
        <v>0</v>
      </c>
      <c r="I184" s="147" t="s">
        <v>4537</v>
      </c>
      <c r="J184" s="147" t="s">
        <v>4537</v>
      </c>
      <c r="K184" s="147" t="s">
        <v>4537</v>
      </c>
      <c r="L184" s="147" t="s">
        <v>8512</v>
      </c>
      <c r="M184" s="147" t="s">
        <v>4537</v>
      </c>
      <c r="N184" s="147" t="s">
        <v>233</v>
      </c>
      <c r="O184" s="147" t="s">
        <v>4537</v>
      </c>
      <c r="P184" s="147" t="s">
        <v>233</v>
      </c>
      <c r="Q184" s="147" t="s">
        <v>4537</v>
      </c>
      <c r="R184" s="147" t="s">
        <v>233</v>
      </c>
      <c r="S184" s="147" t="s">
        <v>4537</v>
      </c>
      <c r="T184" s="147" t="s">
        <v>233</v>
      </c>
      <c r="U184" s="150">
        <f t="shared" si="2"/>
        <v>0</v>
      </c>
    </row>
    <row r="185" spans="1:21" x14ac:dyDescent="0.2">
      <c r="A185" s="147" t="s">
        <v>8511</v>
      </c>
      <c r="B185" s="147" t="s">
        <v>5162</v>
      </c>
      <c r="C185" s="147" t="s">
        <v>544</v>
      </c>
      <c r="D185" s="147" t="s">
        <v>987</v>
      </c>
      <c r="E185" s="148">
        <v>0</v>
      </c>
      <c r="F185" s="148">
        <v>0</v>
      </c>
      <c r="G185" s="148">
        <v>0</v>
      </c>
      <c r="H185" s="148">
        <v>0</v>
      </c>
      <c r="I185" s="147" t="s">
        <v>4537</v>
      </c>
      <c r="J185" s="147" t="s">
        <v>4537</v>
      </c>
      <c r="K185" s="147" t="s">
        <v>4537</v>
      </c>
      <c r="L185" s="147" t="s">
        <v>8512</v>
      </c>
      <c r="M185" s="147" t="s">
        <v>4537</v>
      </c>
      <c r="N185" s="147" t="s">
        <v>233</v>
      </c>
      <c r="O185" s="147" t="s">
        <v>4537</v>
      </c>
      <c r="P185" s="147" t="s">
        <v>233</v>
      </c>
      <c r="Q185" s="147" t="s">
        <v>4537</v>
      </c>
      <c r="R185" s="147" t="s">
        <v>233</v>
      </c>
      <c r="S185" s="147" t="s">
        <v>4537</v>
      </c>
      <c r="T185" s="147" t="s">
        <v>233</v>
      </c>
      <c r="U185" s="150">
        <f t="shared" si="2"/>
        <v>0</v>
      </c>
    </row>
    <row r="186" spans="1:21" x14ac:dyDescent="0.2">
      <c r="A186" s="147" t="s">
        <v>8511</v>
      </c>
      <c r="B186" s="147" t="s">
        <v>5706</v>
      </c>
      <c r="C186" s="147" t="s">
        <v>544</v>
      </c>
      <c r="D186" s="147" t="s">
        <v>987</v>
      </c>
      <c r="E186" s="148">
        <v>0</v>
      </c>
      <c r="F186" s="148">
        <v>0</v>
      </c>
      <c r="G186" s="148">
        <v>0</v>
      </c>
      <c r="H186" s="148">
        <v>0</v>
      </c>
      <c r="I186" s="147" t="s">
        <v>4537</v>
      </c>
      <c r="J186" s="147" t="s">
        <v>4537</v>
      </c>
      <c r="K186" s="147" t="s">
        <v>4537</v>
      </c>
      <c r="L186" s="147" t="s">
        <v>8512</v>
      </c>
      <c r="M186" s="147" t="s">
        <v>4537</v>
      </c>
      <c r="N186" s="147" t="s">
        <v>233</v>
      </c>
      <c r="O186" s="147" t="s">
        <v>4537</v>
      </c>
      <c r="P186" s="147" t="s">
        <v>233</v>
      </c>
      <c r="Q186" s="147" t="s">
        <v>4537</v>
      </c>
      <c r="R186" s="147" t="s">
        <v>233</v>
      </c>
      <c r="S186" s="147" t="s">
        <v>4537</v>
      </c>
      <c r="T186" s="147" t="s">
        <v>233</v>
      </c>
      <c r="U186" s="150">
        <f t="shared" si="2"/>
        <v>0</v>
      </c>
    </row>
    <row r="187" spans="1:21" x14ac:dyDescent="0.2">
      <c r="A187" s="147" t="s">
        <v>8513</v>
      </c>
      <c r="B187" s="147" t="s">
        <v>5312</v>
      </c>
      <c r="C187" s="147" t="s">
        <v>544</v>
      </c>
      <c r="D187" s="147" t="s">
        <v>18</v>
      </c>
      <c r="E187" s="148">
        <v>0</v>
      </c>
      <c r="F187" s="148">
        <v>0</v>
      </c>
      <c r="G187" s="148">
        <v>0</v>
      </c>
      <c r="H187" s="148">
        <v>0</v>
      </c>
      <c r="I187" s="147" t="s">
        <v>4537</v>
      </c>
      <c r="J187" s="147" t="s">
        <v>4537</v>
      </c>
      <c r="K187" s="147" t="s">
        <v>4537</v>
      </c>
      <c r="L187" s="147" t="s">
        <v>8512</v>
      </c>
      <c r="M187" s="147" t="s">
        <v>4537</v>
      </c>
      <c r="N187" s="147" t="s">
        <v>233</v>
      </c>
      <c r="O187" s="147" t="s">
        <v>4537</v>
      </c>
      <c r="P187" s="147" t="s">
        <v>233</v>
      </c>
      <c r="Q187" s="147" t="s">
        <v>4537</v>
      </c>
      <c r="R187" s="147" t="s">
        <v>233</v>
      </c>
      <c r="S187" s="147" t="s">
        <v>4537</v>
      </c>
      <c r="T187" s="147" t="s">
        <v>233</v>
      </c>
      <c r="U187" s="150">
        <f t="shared" si="2"/>
        <v>0</v>
      </c>
    </row>
    <row r="188" spans="1:21" x14ac:dyDescent="0.2">
      <c r="A188" s="147" t="s">
        <v>8513</v>
      </c>
      <c r="B188" s="147" t="s">
        <v>4726</v>
      </c>
      <c r="C188" s="147" t="s">
        <v>43</v>
      </c>
      <c r="D188" s="147" t="s">
        <v>8521</v>
      </c>
      <c r="E188" s="148">
        <v>646</v>
      </c>
      <c r="F188" s="148">
        <v>7113</v>
      </c>
      <c r="G188" s="148">
        <v>144</v>
      </c>
      <c r="H188" s="148">
        <v>6</v>
      </c>
      <c r="I188" s="147" t="s">
        <v>4537</v>
      </c>
      <c r="J188" s="147" t="s">
        <v>4537</v>
      </c>
      <c r="K188" s="147" t="s">
        <v>4537</v>
      </c>
      <c r="L188" s="147" t="s">
        <v>8517</v>
      </c>
      <c r="M188" s="147" t="s">
        <v>4537</v>
      </c>
      <c r="N188" s="147" t="s">
        <v>233</v>
      </c>
      <c r="O188" s="147" t="s">
        <v>4537</v>
      </c>
      <c r="P188" s="147" t="s">
        <v>233</v>
      </c>
      <c r="Q188" s="147" t="s">
        <v>4537</v>
      </c>
      <c r="R188" s="147" t="s">
        <v>4700</v>
      </c>
      <c r="S188" s="147" t="s">
        <v>4537</v>
      </c>
      <c r="T188" s="147" t="s">
        <v>233</v>
      </c>
      <c r="U188" s="150">
        <f t="shared" si="2"/>
        <v>0</v>
      </c>
    </row>
    <row r="189" spans="1:21" x14ac:dyDescent="0.2">
      <c r="A189" s="147" t="s">
        <v>8511</v>
      </c>
      <c r="B189" s="147" t="s">
        <v>5312</v>
      </c>
      <c r="C189" s="147" t="s">
        <v>544</v>
      </c>
      <c r="D189" s="147" t="s">
        <v>18</v>
      </c>
      <c r="E189" s="148">
        <v>0</v>
      </c>
      <c r="F189" s="148">
        <v>0</v>
      </c>
      <c r="G189" s="148">
        <v>0</v>
      </c>
      <c r="H189" s="148">
        <v>0</v>
      </c>
      <c r="I189" s="147" t="s">
        <v>4537</v>
      </c>
      <c r="J189" s="147" t="s">
        <v>4537</v>
      </c>
      <c r="K189" s="147" t="s">
        <v>4537</v>
      </c>
      <c r="L189" s="147" t="s">
        <v>8512</v>
      </c>
      <c r="M189" s="147" t="s">
        <v>4537</v>
      </c>
      <c r="N189" s="147" t="s">
        <v>233</v>
      </c>
      <c r="O189" s="147" t="s">
        <v>4537</v>
      </c>
      <c r="P189" s="147" t="s">
        <v>233</v>
      </c>
      <c r="Q189" s="147" t="s">
        <v>4537</v>
      </c>
      <c r="R189" s="147" t="s">
        <v>233</v>
      </c>
      <c r="S189" s="147" t="s">
        <v>4537</v>
      </c>
      <c r="T189" s="147" t="s">
        <v>233</v>
      </c>
      <c r="U189" s="150">
        <f t="shared" si="2"/>
        <v>0</v>
      </c>
    </row>
    <row r="190" spans="1:21" x14ac:dyDescent="0.2">
      <c r="A190" s="147" t="s">
        <v>8513</v>
      </c>
      <c r="B190" s="147" t="s">
        <v>5312</v>
      </c>
      <c r="C190" s="147" t="s">
        <v>544</v>
      </c>
      <c r="D190" s="147" t="s">
        <v>8516</v>
      </c>
      <c r="E190" s="148">
        <v>0</v>
      </c>
      <c r="F190" s="148">
        <v>0</v>
      </c>
      <c r="G190" s="148">
        <v>0</v>
      </c>
      <c r="H190" s="148">
        <v>0</v>
      </c>
      <c r="I190" s="147" t="s">
        <v>4537</v>
      </c>
      <c r="J190" s="147" t="s">
        <v>4537</v>
      </c>
      <c r="K190" s="147" t="s">
        <v>4537</v>
      </c>
      <c r="L190" s="147" t="s">
        <v>8512</v>
      </c>
      <c r="M190" s="147" t="s">
        <v>4537</v>
      </c>
      <c r="N190" s="147" t="s">
        <v>233</v>
      </c>
      <c r="O190" s="147" t="s">
        <v>4537</v>
      </c>
      <c r="P190" s="147" t="s">
        <v>233</v>
      </c>
      <c r="Q190" s="147" t="s">
        <v>4537</v>
      </c>
      <c r="R190" s="147" t="s">
        <v>233</v>
      </c>
      <c r="S190" s="147" t="s">
        <v>4537</v>
      </c>
      <c r="T190" s="147" t="s">
        <v>233</v>
      </c>
      <c r="U190" s="150">
        <f t="shared" si="2"/>
        <v>0</v>
      </c>
    </row>
    <row r="191" spans="1:21" x14ac:dyDescent="0.2">
      <c r="A191" s="147" t="s">
        <v>8511</v>
      </c>
      <c r="B191" s="147" t="s">
        <v>5312</v>
      </c>
      <c r="C191" s="147" t="s">
        <v>544</v>
      </c>
      <c r="D191" s="147" t="s">
        <v>8516</v>
      </c>
      <c r="E191" s="148">
        <v>0</v>
      </c>
      <c r="F191" s="148">
        <v>0</v>
      </c>
      <c r="G191" s="148">
        <v>0</v>
      </c>
      <c r="H191" s="148">
        <v>0</v>
      </c>
      <c r="I191" s="147" t="s">
        <v>4537</v>
      </c>
      <c r="J191" s="147" t="s">
        <v>4537</v>
      </c>
      <c r="K191" s="147" t="s">
        <v>4537</v>
      </c>
      <c r="L191" s="147" t="s">
        <v>8512</v>
      </c>
      <c r="M191" s="147" t="s">
        <v>4537</v>
      </c>
      <c r="N191" s="147" t="s">
        <v>233</v>
      </c>
      <c r="O191" s="147" t="s">
        <v>4537</v>
      </c>
      <c r="P191" s="147" t="s">
        <v>233</v>
      </c>
      <c r="Q191" s="147" t="s">
        <v>4537</v>
      </c>
      <c r="R191" s="147" t="s">
        <v>233</v>
      </c>
      <c r="S191" s="147" t="s">
        <v>4537</v>
      </c>
      <c r="T191" s="147" t="s">
        <v>233</v>
      </c>
      <c r="U191" s="150">
        <f t="shared" si="2"/>
        <v>0</v>
      </c>
    </row>
    <row r="192" spans="1:21" x14ac:dyDescent="0.2">
      <c r="A192" s="147" t="s">
        <v>8513</v>
      </c>
      <c r="B192" s="147" t="s">
        <v>4726</v>
      </c>
      <c r="C192" s="147" t="s">
        <v>43</v>
      </c>
      <c r="D192" s="147" t="s">
        <v>8521</v>
      </c>
      <c r="E192" s="148">
        <v>406</v>
      </c>
      <c r="F192" s="148">
        <v>0</v>
      </c>
      <c r="G192" s="148">
        <v>0</v>
      </c>
      <c r="H192" s="148">
        <v>0</v>
      </c>
      <c r="I192" s="147" t="s">
        <v>4537</v>
      </c>
      <c r="J192" s="147" t="s">
        <v>4537</v>
      </c>
      <c r="K192" s="147" t="s">
        <v>4537</v>
      </c>
      <c r="L192" s="147" t="s">
        <v>8517</v>
      </c>
      <c r="M192" s="147" t="s">
        <v>4537</v>
      </c>
      <c r="N192" s="147" t="s">
        <v>233</v>
      </c>
      <c r="O192" s="147" t="s">
        <v>4537</v>
      </c>
      <c r="P192" s="147" t="s">
        <v>233</v>
      </c>
      <c r="Q192" s="147" t="s">
        <v>4537</v>
      </c>
      <c r="R192" s="147" t="s">
        <v>4700</v>
      </c>
      <c r="S192" s="147" t="s">
        <v>4537</v>
      </c>
      <c r="T192" s="147" t="s">
        <v>233</v>
      </c>
      <c r="U192" s="150">
        <f t="shared" si="2"/>
        <v>0</v>
      </c>
    </row>
    <row r="193" spans="1:21" x14ac:dyDescent="0.2">
      <c r="A193" s="147" t="s">
        <v>8513</v>
      </c>
      <c r="B193" s="147" t="s">
        <v>4726</v>
      </c>
      <c r="C193" s="147" t="s">
        <v>43</v>
      </c>
      <c r="D193" s="147" t="s">
        <v>8516</v>
      </c>
      <c r="E193" s="148">
        <v>598</v>
      </c>
      <c r="F193" s="148">
        <v>760</v>
      </c>
      <c r="G193" s="148">
        <v>352</v>
      </c>
      <c r="H193" s="148">
        <v>41</v>
      </c>
      <c r="I193" s="147" t="s">
        <v>4537</v>
      </c>
      <c r="J193" s="147" t="s">
        <v>4537</v>
      </c>
      <c r="K193" s="147" t="s">
        <v>4537</v>
      </c>
      <c r="L193" s="147" t="s">
        <v>8517</v>
      </c>
      <c r="M193" s="147" t="s">
        <v>4537</v>
      </c>
      <c r="N193" s="147" t="s">
        <v>233</v>
      </c>
      <c r="O193" s="147" t="s">
        <v>4537</v>
      </c>
      <c r="P193" s="147" t="s">
        <v>233</v>
      </c>
      <c r="Q193" s="147" t="s">
        <v>4537</v>
      </c>
      <c r="R193" s="147" t="s">
        <v>233</v>
      </c>
      <c r="S193" s="147" t="s">
        <v>4537</v>
      </c>
      <c r="T193" s="147" t="s">
        <v>233</v>
      </c>
      <c r="U193" s="150">
        <f t="shared" si="2"/>
        <v>0</v>
      </c>
    </row>
    <row r="194" spans="1:21" x14ac:dyDescent="0.2">
      <c r="A194" s="147" t="s">
        <v>8513</v>
      </c>
      <c r="B194" s="147" t="s">
        <v>4726</v>
      </c>
      <c r="C194" s="147" t="s">
        <v>43</v>
      </c>
      <c r="D194" s="147" t="s">
        <v>8516</v>
      </c>
      <c r="E194" s="148">
        <v>312</v>
      </c>
      <c r="F194" s="148">
        <v>408</v>
      </c>
      <c r="G194" s="148">
        <v>423</v>
      </c>
      <c r="H194" s="148">
        <v>0</v>
      </c>
      <c r="I194" s="147" t="s">
        <v>4537</v>
      </c>
      <c r="J194" s="147" t="s">
        <v>4434</v>
      </c>
      <c r="K194" s="147" t="s">
        <v>4537</v>
      </c>
      <c r="L194" s="147" t="s">
        <v>8517</v>
      </c>
      <c r="M194" s="147" t="s">
        <v>4537</v>
      </c>
      <c r="N194" s="147" t="s">
        <v>233</v>
      </c>
      <c r="O194" s="147" t="s">
        <v>4537</v>
      </c>
      <c r="P194" s="147" t="s">
        <v>233</v>
      </c>
      <c r="Q194" s="147" t="s">
        <v>4537</v>
      </c>
      <c r="R194" s="147" t="s">
        <v>233</v>
      </c>
      <c r="S194" s="147" t="s">
        <v>4537</v>
      </c>
      <c r="T194" s="147" t="s">
        <v>233</v>
      </c>
      <c r="U194" s="150">
        <f t="shared" ref="U194:U257" si="3">COUNTIF(I194:K194,"Yes")+COUNTIF(M194,"Yes")+COUNTIF(O194,"Yes")+COUNTIF(Q194,"Yes")+COUNTIF(S194,"Yes")</f>
        <v>1</v>
      </c>
    </row>
    <row r="195" spans="1:21" x14ac:dyDescent="0.2">
      <c r="A195" s="147" t="s">
        <v>8511</v>
      </c>
      <c r="B195" s="147" t="s">
        <v>5863</v>
      </c>
      <c r="C195" s="147" t="s">
        <v>107</v>
      </c>
      <c r="D195" s="147" t="s">
        <v>446</v>
      </c>
      <c r="E195" s="148">
        <v>879</v>
      </c>
      <c r="F195" s="148">
        <v>1822</v>
      </c>
      <c r="G195" s="148">
        <v>26</v>
      </c>
      <c r="H195" s="148">
        <v>48</v>
      </c>
      <c r="I195" s="147" t="s">
        <v>4434</v>
      </c>
      <c r="J195" s="147" t="s">
        <v>4434</v>
      </c>
      <c r="K195" s="147" t="s">
        <v>4434</v>
      </c>
      <c r="L195" s="147" t="s">
        <v>8517</v>
      </c>
      <c r="M195" s="147" t="s">
        <v>4434</v>
      </c>
      <c r="N195" s="147" t="s">
        <v>5439</v>
      </c>
      <c r="O195" s="147" t="s">
        <v>4434</v>
      </c>
      <c r="P195" s="147" t="s">
        <v>5209</v>
      </c>
      <c r="Q195" s="147" t="s">
        <v>4434</v>
      </c>
      <c r="R195" s="147" t="s">
        <v>5874</v>
      </c>
      <c r="S195" s="147" t="s">
        <v>4434</v>
      </c>
      <c r="T195" s="147" t="s">
        <v>4949</v>
      </c>
      <c r="U195" s="150">
        <f t="shared" si="3"/>
        <v>7</v>
      </c>
    </row>
    <row r="196" spans="1:21" x14ac:dyDescent="0.2">
      <c r="A196" s="147" t="s">
        <v>8511</v>
      </c>
      <c r="B196" s="147" t="s">
        <v>4902</v>
      </c>
      <c r="C196" s="147" t="s">
        <v>43</v>
      </c>
      <c r="D196" s="147" t="s">
        <v>8516</v>
      </c>
      <c r="E196" s="148">
        <v>367</v>
      </c>
      <c r="F196" s="148">
        <v>2260</v>
      </c>
      <c r="G196" s="148">
        <v>66</v>
      </c>
      <c r="H196" s="148">
        <v>892</v>
      </c>
      <c r="I196" s="147" t="s">
        <v>4537</v>
      </c>
      <c r="J196" s="147" t="s">
        <v>4537</v>
      </c>
      <c r="K196" s="147" t="s">
        <v>4537</v>
      </c>
      <c r="L196" s="147" t="s">
        <v>8512</v>
      </c>
      <c r="M196" s="147" t="s">
        <v>4537</v>
      </c>
      <c r="N196" s="147" t="s">
        <v>233</v>
      </c>
      <c r="O196" s="147" t="s">
        <v>4537</v>
      </c>
      <c r="P196" s="147" t="s">
        <v>233</v>
      </c>
      <c r="Q196" s="147" t="s">
        <v>4434</v>
      </c>
      <c r="R196" s="147" t="s">
        <v>5635</v>
      </c>
      <c r="S196" s="147" t="s">
        <v>4434</v>
      </c>
      <c r="T196" s="147" t="s">
        <v>5440</v>
      </c>
      <c r="U196" s="150">
        <f t="shared" si="3"/>
        <v>2</v>
      </c>
    </row>
    <row r="197" spans="1:21" x14ac:dyDescent="0.2">
      <c r="A197" s="147" t="s">
        <v>8513</v>
      </c>
      <c r="B197" s="147" t="s">
        <v>5879</v>
      </c>
      <c r="C197" s="147" t="s">
        <v>544</v>
      </c>
      <c r="D197" s="147" t="s">
        <v>8516</v>
      </c>
      <c r="E197" s="148">
        <v>0</v>
      </c>
      <c r="F197" s="148">
        <v>0</v>
      </c>
      <c r="G197" s="148">
        <v>0</v>
      </c>
      <c r="H197" s="148">
        <v>0</v>
      </c>
      <c r="I197" s="147" t="s">
        <v>4434</v>
      </c>
      <c r="J197" s="147" t="s">
        <v>4537</v>
      </c>
      <c r="K197" s="147" t="s">
        <v>4537</v>
      </c>
      <c r="L197" s="147" t="s">
        <v>8512</v>
      </c>
      <c r="M197" s="147" t="s">
        <v>4537</v>
      </c>
      <c r="N197" s="147" t="s">
        <v>233</v>
      </c>
      <c r="O197" s="147" t="s">
        <v>4537</v>
      </c>
      <c r="P197" s="147" t="s">
        <v>233</v>
      </c>
      <c r="Q197" s="147" t="s">
        <v>4537</v>
      </c>
      <c r="R197" s="147" t="s">
        <v>233</v>
      </c>
      <c r="S197" s="147" t="s">
        <v>4537</v>
      </c>
      <c r="T197" s="147" t="s">
        <v>233</v>
      </c>
      <c r="U197" s="150">
        <f t="shared" si="3"/>
        <v>1</v>
      </c>
    </row>
    <row r="198" spans="1:21" x14ac:dyDescent="0.2">
      <c r="A198" s="147" t="s">
        <v>8511</v>
      </c>
      <c r="B198" s="147" t="s">
        <v>5879</v>
      </c>
      <c r="C198" s="147" t="s">
        <v>544</v>
      </c>
      <c r="D198" s="147" t="s">
        <v>8516</v>
      </c>
      <c r="E198" s="148">
        <v>0</v>
      </c>
      <c r="F198" s="148">
        <v>0</v>
      </c>
      <c r="G198" s="148">
        <v>0</v>
      </c>
      <c r="H198" s="148">
        <v>0</v>
      </c>
      <c r="I198" s="147" t="s">
        <v>4434</v>
      </c>
      <c r="J198" s="147" t="s">
        <v>4537</v>
      </c>
      <c r="K198" s="147" t="s">
        <v>4537</v>
      </c>
      <c r="L198" s="147" t="s">
        <v>8512</v>
      </c>
      <c r="M198" s="147" t="s">
        <v>4537</v>
      </c>
      <c r="N198" s="147" t="s">
        <v>233</v>
      </c>
      <c r="O198" s="147" t="s">
        <v>4537</v>
      </c>
      <c r="P198" s="147" t="s">
        <v>233</v>
      </c>
      <c r="Q198" s="147" t="s">
        <v>4537</v>
      </c>
      <c r="R198" s="147" t="s">
        <v>233</v>
      </c>
      <c r="S198" s="147" t="s">
        <v>4537</v>
      </c>
      <c r="T198" s="147" t="s">
        <v>233</v>
      </c>
      <c r="U198" s="150">
        <f t="shared" si="3"/>
        <v>1</v>
      </c>
    </row>
    <row r="199" spans="1:21" x14ac:dyDescent="0.2">
      <c r="A199" s="147" t="s">
        <v>8513</v>
      </c>
      <c r="B199" s="147" t="s">
        <v>5879</v>
      </c>
      <c r="C199" s="147" t="s">
        <v>544</v>
      </c>
      <c r="D199" s="147" t="s">
        <v>8516</v>
      </c>
      <c r="E199" s="148">
        <v>0</v>
      </c>
      <c r="F199" s="148">
        <v>0</v>
      </c>
      <c r="G199" s="148">
        <v>0</v>
      </c>
      <c r="H199" s="148">
        <v>0</v>
      </c>
      <c r="I199" s="147" t="s">
        <v>4434</v>
      </c>
      <c r="J199" s="147" t="s">
        <v>4537</v>
      </c>
      <c r="K199" s="147" t="s">
        <v>4537</v>
      </c>
      <c r="L199" s="147" t="s">
        <v>8512</v>
      </c>
      <c r="M199" s="147" t="s">
        <v>4537</v>
      </c>
      <c r="N199" s="147" t="s">
        <v>233</v>
      </c>
      <c r="O199" s="147" t="s">
        <v>4537</v>
      </c>
      <c r="P199" s="147" t="s">
        <v>233</v>
      </c>
      <c r="Q199" s="147" t="s">
        <v>4537</v>
      </c>
      <c r="R199" s="147" t="s">
        <v>233</v>
      </c>
      <c r="S199" s="147" t="s">
        <v>4537</v>
      </c>
      <c r="T199" s="147" t="s">
        <v>233</v>
      </c>
      <c r="U199" s="150">
        <f t="shared" si="3"/>
        <v>1</v>
      </c>
    </row>
    <row r="200" spans="1:21" x14ac:dyDescent="0.2">
      <c r="A200" s="147" t="s">
        <v>8511</v>
      </c>
      <c r="B200" s="147" t="s">
        <v>5890</v>
      </c>
      <c r="C200" s="147" t="s">
        <v>544</v>
      </c>
      <c r="D200" s="147" t="s">
        <v>446</v>
      </c>
      <c r="E200" s="148">
        <v>56</v>
      </c>
      <c r="F200" s="148">
        <v>56</v>
      </c>
      <c r="G200" s="148">
        <v>0</v>
      </c>
      <c r="H200" s="148">
        <v>0</v>
      </c>
      <c r="I200" s="147" t="s">
        <v>4537</v>
      </c>
      <c r="J200" s="147" t="s">
        <v>4537</v>
      </c>
      <c r="K200" s="147" t="s">
        <v>4537</v>
      </c>
      <c r="L200" s="147" t="s">
        <v>8512</v>
      </c>
      <c r="M200" s="147" t="s">
        <v>4537</v>
      </c>
      <c r="N200" s="147" t="s">
        <v>224</v>
      </c>
      <c r="O200" s="147" t="s">
        <v>4434</v>
      </c>
      <c r="P200" s="147" t="s">
        <v>5899</v>
      </c>
      <c r="Q200" s="147" t="s">
        <v>4434</v>
      </c>
      <c r="R200" s="147" t="s">
        <v>5900</v>
      </c>
      <c r="S200" s="147" t="s">
        <v>4537</v>
      </c>
      <c r="T200" s="147" t="s">
        <v>5440</v>
      </c>
      <c r="U200" s="150">
        <f t="shared" si="3"/>
        <v>2</v>
      </c>
    </row>
    <row r="201" spans="1:21" x14ac:dyDescent="0.2">
      <c r="A201" s="147" t="s">
        <v>8511</v>
      </c>
      <c r="B201" s="147" t="s">
        <v>4726</v>
      </c>
      <c r="C201" s="147" t="s">
        <v>43</v>
      </c>
      <c r="D201" s="147" t="s">
        <v>8521</v>
      </c>
      <c r="E201" s="148">
        <v>773</v>
      </c>
      <c r="F201" s="148">
        <v>8853</v>
      </c>
      <c r="G201" s="148">
        <v>300</v>
      </c>
      <c r="H201" s="148">
        <v>15</v>
      </c>
      <c r="I201" s="147" t="s">
        <v>4537</v>
      </c>
      <c r="J201" s="147" t="s">
        <v>4537</v>
      </c>
      <c r="K201" s="147" t="s">
        <v>4537</v>
      </c>
      <c r="L201" s="147" t="s">
        <v>8517</v>
      </c>
      <c r="M201" s="147" t="s">
        <v>4537</v>
      </c>
      <c r="N201" s="147" t="s">
        <v>233</v>
      </c>
      <c r="O201" s="147" t="s">
        <v>4537</v>
      </c>
      <c r="P201" s="147" t="s">
        <v>233</v>
      </c>
      <c r="Q201" s="147" t="s">
        <v>4537</v>
      </c>
      <c r="R201" s="147" t="s">
        <v>4700</v>
      </c>
      <c r="S201" s="147" t="s">
        <v>4537</v>
      </c>
      <c r="T201" s="147" t="s">
        <v>233</v>
      </c>
      <c r="U201" s="150">
        <f t="shared" si="3"/>
        <v>0</v>
      </c>
    </row>
    <row r="202" spans="1:21" x14ac:dyDescent="0.2">
      <c r="A202" s="147" t="s">
        <v>8511</v>
      </c>
      <c r="B202" s="147" t="s">
        <v>4726</v>
      </c>
      <c r="C202" s="147" t="s">
        <v>43</v>
      </c>
      <c r="D202" s="147" t="s">
        <v>8521</v>
      </c>
      <c r="E202" s="148">
        <v>408</v>
      </c>
      <c r="F202" s="148">
        <v>0</v>
      </c>
      <c r="G202" s="148">
        <v>0</v>
      </c>
      <c r="H202" s="148">
        <v>0</v>
      </c>
      <c r="I202" s="147" t="s">
        <v>4537</v>
      </c>
      <c r="J202" s="147" t="s">
        <v>4537</v>
      </c>
      <c r="K202" s="147" t="s">
        <v>4537</v>
      </c>
      <c r="L202" s="147" t="s">
        <v>8517</v>
      </c>
      <c r="M202" s="147" t="s">
        <v>4537</v>
      </c>
      <c r="N202" s="147" t="s">
        <v>233</v>
      </c>
      <c r="O202" s="147" t="s">
        <v>4537</v>
      </c>
      <c r="P202" s="147" t="s">
        <v>233</v>
      </c>
      <c r="Q202" s="147" t="s">
        <v>4537</v>
      </c>
      <c r="R202" s="147" t="s">
        <v>233</v>
      </c>
      <c r="S202" s="147" t="s">
        <v>4537</v>
      </c>
      <c r="T202" s="147" t="s">
        <v>233</v>
      </c>
      <c r="U202" s="150">
        <f t="shared" si="3"/>
        <v>0</v>
      </c>
    </row>
    <row r="203" spans="1:21" x14ac:dyDescent="0.2">
      <c r="A203" s="147" t="s">
        <v>8511</v>
      </c>
      <c r="B203" s="147" t="s">
        <v>4726</v>
      </c>
      <c r="C203" s="147" t="s">
        <v>43</v>
      </c>
      <c r="D203" s="147" t="s">
        <v>8516</v>
      </c>
      <c r="E203" s="148">
        <v>653</v>
      </c>
      <c r="F203" s="148">
        <v>790</v>
      </c>
      <c r="G203" s="148">
        <v>530</v>
      </c>
      <c r="H203" s="148">
        <v>75</v>
      </c>
      <c r="I203" s="147" t="s">
        <v>4537</v>
      </c>
      <c r="J203" s="147" t="s">
        <v>4537</v>
      </c>
      <c r="K203" s="147" t="s">
        <v>4537</v>
      </c>
      <c r="L203" s="147" t="s">
        <v>8517</v>
      </c>
      <c r="M203" s="147" t="s">
        <v>4537</v>
      </c>
      <c r="N203" s="147" t="s">
        <v>233</v>
      </c>
      <c r="O203" s="147" t="s">
        <v>4537</v>
      </c>
      <c r="P203" s="147" t="s">
        <v>233</v>
      </c>
      <c r="Q203" s="147" t="s">
        <v>4537</v>
      </c>
      <c r="R203" s="147" t="s">
        <v>233</v>
      </c>
      <c r="S203" s="147" t="s">
        <v>4537</v>
      </c>
      <c r="T203" s="147" t="s">
        <v>233</v>
      </c>
      <c r="U203" s="150">
        <f t="shared" si="3"/>
        <v>0</v>
      </c>
    </row>
    <row r="204" spans="1:21" x14ac:dyDescent="0.2">
      <c r="A204" s="147" t="s">
        <v>8511</v>
      </c>
      <c r="B204" s="147" t="s">
        <v>4726</v>
      </c>
      <c r="C204" s="147" t="s">
        <v>43</v>
      </c>
      <c r="D204" s="147" t="s">
        <v>8516</v>
      </c>
      <c r="E204" s="148">
        <v>378</v>
      </c>
      <c r="F204" s="148">
        <v>541</v>
      </c>
      <c r="G204" s="148">
        <v>538</v>
      </c>
      <c r="H204" s="148">
        <v>0</v>
      </c>
      <c r="I204" s="147" t="s">
        <v>4537</v>
      </c>
      <c r="J204" s="147" t="s">
        <v>4434</v>
      </c>
      <c r="K204" s="147" t="s">
        <v>4537</v>
      </c>
      <c r="L204" s="147" t="s">
        <v>8517</v>
      </c>
      <c r="M204" s="147" t="s">
        <v>4537</v>
      </c>
      <c r="N204" s="147" t="s">
        <v>233</v>
      </c>
      <c r="O204" s="147" t="s">
        <v>4537</v>
      </c>
      <c r="P204" s="147" t="s">
        <v>233</v>
      </c>
      <c r="Q204" s="147" t="s">
        <v>4537</v>
      </c>
      <c r="R204" s="147" t="s">
        <v>233</v>
      </c>
      <c r="S204" s="147" t="s">
        <v>4537</v>
      </c>
      <c r="T204" s="147" t="s">
        <v>233</v>
      </c>
      <c r="U204" s="150">
        <f t="shared" si="3"/>
        <v>1</v>
      </c>
    </row>
    <row r="205" spans="1:21" x14ac:dyDescent="0.2">
      <c r="A205" s="147" t="s">
        <v>8511</v>
      </c>
      <c r="B205" s="147" t="s">
        <v>2761</v>
      </c>
      <c r="C205" s="147" t="s">
        <v>43</v>
      </c>
      <c r="D205" s="147" t="s">
        <v>4744</v>
      </c>
      <c r="E205" s="148">
        <v>1400</v>
      </c>
      <c r="F205" s="148">
        <v>0</v>
      </c>
      <c r="G205" s="148">
        <v>0</v>
      </c>
      <c r="H205" s="148">
        <v>0</v>
      </c>
      <c r="I205" s="147" t="s">
        <v>4537</v>
      </c>
      <c r="J205" s="147" t="s">
        <v>4537</v>
      </c>
      <c r="K205" s="147" t="s">
        <v>4537</v>
      </c>
      <c r="L205" s="147" t="s">
        <v>8512</v>
      </c>
      <c r="M205" s="147" t="s">
        <v>4537</v>
      </c>
      <c r="N205" s="147" t="s">
        <v>233</v>
      </c>
      <c r="O205" s="147" t="s">
        <v>4537</v>
      </c>
      <c r="P205" s="147" t="s">
        <v>233</v>
      </c>
      <c r="Q205" s="147" t="s">
        <v>4537</v>
      </c>
      <c r="R205" s="147" t="s">
        <v>233</v>
      </c>
      <c r="S205" s="147" t="s">
        <v>4537</v>
      </c>
      <c r="T205" s="147" t="s">
        <v>233</v>
      </c>
      <c r="U205" s="150">
        <f t="shared" si="3"/>
        <v>0</v>
      </c>
    </row>
    <row r="206" spans="1:21" x14ac:dyDescent="0.2">
      <c r="A206" s="147" t="s">
        <v>8511</v>
      </c>
      <c r="B206" s="147" t="s">
        <v>2761</v>
      </c>
      <c r="C206" s="147" t="s">
        <v>43</v>
      </c>
      <c r="D206" s="147" t="s">
        <v>4744</v>
      </c>
      <c r="E206" s="148">
        <v>0</v>
      </c>
      <c r="F206" s="148">
        <v>0</v>
      </c>
      <c r="G206" s="148">
        <v>0</v>
      </c>
      <c r="H206" s="148">
        <v>0</v>
      </c>
      <c r="I206" s="147" t="s">
        <v>4537</v>
      </c>
      <c r="J206" s="147" t="s">
        <v>4434</v>
      </c>
      <c r="K206" s="147" t="s">
        <v>4537</v>
      </c>
      <c r="L206" s="147" t="s">
        <v>8512</v>
      </c>
      <c r="M206" s="147" t="s">
        <v>4537</v>
      </c>
      <c r="N206" s="147" t="s">
        <v>233</v>
      </c>
      <c r="O206" s="147" t="s">
        <v>4537</v>
      </c>
      <c r="P206" s="147" t="s">
        <v>233</v>
      </c>
      <c r="Q206" s="147" t="s">
        <v>4537</v>
      </c>
      <c r="R206" s="147" t="s">
        <v>233</v>
      </c>
      <c r="S206" s="147" t="s">
        <v>4537</v>
      </c>
      <c r="T206" s="147" t="s">
        <v>233</v>
      </c>
      <c r="U206" s="150">
        <f t="shared" si="3"/>
        <v>1</v>
      </c>
    </row>
    <row r="207" spans="1:21" x14ac:dyDescent="0.2">
      <c r="A207" s="147" t="s">
        <v>8513</v>
      </c>
      <c r="B207" s="147" t="s">
        <v>5930</v>
      </c>
      <c r="C207" s="147" t="s">
        <v>544</v>
      </c>
      <c r="D207" s="147" t="s">
        <v>8514</v>
      </c>
      <c r="E207" s="148">
        <v>869</v>
      </c>
      <c r="F207" s="148">
        <v>798</v>
      </c>
      <c r="G207" s="148">
        <v>0</v>
      </c>
      <c r="H207" s="148">
        <v>0</v>
      </c>
      <c r="I207" s="147" t="s">
        <v>4537</v>
      </c>
      <c r="J207" s="147" t="s">
        <v>4537</v>
      </c>
      <c r="K207" s="147" t="s">
        <v>4537</v>
      </c>
      <c r="L207" s="147" t="s">
        <v>8512</v>
      </c>
      <c r="M207" s="147" t="s">
        <v>4537</v>
      </c>
      <c r="N207" s="147" t="s">
        <v>5937</v>
      </c>
      <c r="O207" s="147" t="s">
        <v>4537</v>
      </c>
      <c r="P207" s="147" t="s">
        <v>233</v>
      </c>
      <c r="Q207" s="147" t="s">
        <v>4537</v>
      </c>
      <c r="R207" s="147" t="s">
        <v>5938</v>
      </c>
      <c r="S207" s="147" t="s">
        <v>4537</v>
      </c>
      <c r="T207" s="147" t="s">
        <v>233</v>
      </c>
      <c r="U207" s="150">
        <f t="shared" si="3"/>
        <v>0</v>
      </c>
    </row>
    <row r="208" spans="1:21" x14ac:dyDescent="0.2">
      <c r="A208" s="147" t="s">
        <v>8513</v>
      </c>
      <c r="B208" s="147" t="s">
        <v>166</v>
      </c>
      <c r="C208" s="147" t="s">
        <v>544</v>
      </c>
      <c r="D208" s="147" t="s">
        <v>8514</v>
      </c>
      <c r="E208" s="148">
        <v>1473</v>
      </c>
      <c r="F208" s="148">
        <v>1371</v>
      </c>
      <c r="G208" s="148">
        <v>0</v>
      </c>
      <c r="H208" s="148">
        <v>0</v>
      </c>
      <c r="I208" s="147" t="s">
        <v>4537</v>
      </c>
      <c r="J208" s="147" t="s">
        <v>4537</v>
      </c>
      <c r="K208" s="147" t="s">
        <v>4537</v>
      </c>
      <c r="L208" s="147" t="s">
        <v>8517</v>
      </c>
      <c r="M208" s="147" t="s">
        <v>4537</v>
      </c>
      <c r="N208" s="147" t="s">
        <v>5943</v>
      </c>
      <c r="O208" s="147" t="s">
        <v>4537</v>
      </c>
      <c r="P208" s="147" t="s">
        <v>233</v>
      </c>
      <c r="Q208" s="147" t="s">
        <v>4537</v>
      </c>
      <c r="R208" s="147" t="s">
        <v>5944</v>
      </c>
      <c r="S208" s="147" t="s">
        <v>4537</v>
      </c>
      <c r="T208" s="147" t="s">
        <v>233</v>
      </c>
      <c r="U208" s="150">
        <f t="shared" si="3"/>
        <v>0</v>
      </c>
    </row>
    <row r="209" spans="1:21" x14ac:dyDescent="0.2">
      <c r="A209" s="147" t="s">
        <v>8513</v>
      </c>
      <c r="B209" s="147" t="s">
        <v>5002</v>
      </c>
      <c r="C209" s="147" t="s">
        <v>544</v>
      </c>
      <c r="D209" s="147" t="s">
        <v>987</v>
      </c>
      <c r="E209" s="148">
        <v>379</v>
      </c>
      <c r="F209" s="148">
        <v>1169</v>
      </c>
      <c r="G209" s="148">
        <v>0</v>
      </c>
      <c r="H209" s="148">
        <v>0</v>
      </c>
      <c r="I209" s="147" t="s">
        <v>4537</v>
      </c>
      <c r="J209" s="147" t="s">
        <v>4537</v>
      </c>
      <c r="K209" s="147" t="s">
        <v>4537</v>
      </c>
      <c r="L209" s="147" t="s">
        <v>8512</v>
      </c>
      <c r="M209" s="147" t="s">
        <v>4537</v>
      </c>
      <c r="N209" s="147" t="s">
        <v>233</v>
      </c>
      <c r="O209" s="147" t="s">
        <v>4537</v>
      </c>
      <c r="P209" s="147" t="s">
        <v>233</v>
      </c>
      <c r="Q209" s="147" t="s">
        <v>4537</v>
      </c>
      <c r="R209" s="147" t="s">
        <v>233</v>
      </c>
      <c r="S209" s="147" t="s">
        <v>4537</v>
      </c>
      <c r="T209" s="147" t="s">
        <v>4537</v>
      </c>
      <c r="U209" s="150">
        <f t="shared" si="3"/>
        <v>0</v>
      </c>
    </row>
    <row r="210" spans="1:21" x14ac:dyDescent="0.2">
      <c r="A210" s="147" t="s">
        <v>8513</v>
      </c>
      <c r="B210" s="147" t="s">
        <v>184</v>
      </c>
      <c r="C210" s="147" t="s">
        <v>544</v>
      </c>
      <c r="D210" s="147" t="s">
        <v>8514</v>
      </c>
      <c r="E210" s="148">
        <v>1027</v>
      </c>
      <c r="F210" s="148">
        <v>946</v>
      </c>
      <c r="G210" s="148">
        <v>0</v>
      </c>
      <c r="H210" s="148">
        <v>0</v>
      </c>
      <c r="I210" s="147" t="s">
        <v>4537</v>
      </c>
      <c r="J210" s="147" t="s">
        <v>4537</v>
      </c>
      <c r="K210" s="147" t="s">
        <v>4537</v>
      </c>
      <c r="L210" s="147" t="s">
        <v>8512</v>
      </c>
      <c r="M210" s="147" t="s">
        <v>4537</v>
      </c>
      <c r="N210" s="147" t="s">
        <v>5954</v>
      </c>
      <c r="O210" s="147" t="s">
        <v>4537</v>
      </c>
      <c r="P210" s="147" t="s">
        <v>233</v>
      </c>
      <c r="Q210" s="147" t="s">
        <v>4537</v>
      </c>
      <c r="R210" s="147" t="s">
        <v>5955</v>
      </c>
      <c r="S210" s="147" t="s">
        <v>4537</v>
      </c>
      <c r="T210" s="147" t="s">
        <v>233</v>
      </c>
      <c r="U210" s="150">
        <f t="shared" si="3"/>
        <v>0</v>
      </c>
    </row>
    <row r="211" spans="1:21" x14ac:dyDescent="0.2">
      <c r="A211" s="147" t="s">
        <v>8513</v>
      </c>
      <c r="B211" s="147" t="s">
        <v>5957</v>
      </c>
      <c r="C211" s="147" t="s">
        <v>544</v>
      </c>
      <c r="D211" s="147" t="s">
        <v>8514</v>
      </c>
      <c r="E211" s="148">
        <v>1336</v>
      </c>
      <c r="F211" s="148">
        <v>1336</v>
      </c>
      <c r="G211" s="148">
        <v>0</v>
      </c>
      <c r="H211" s="148">
        <v>0</v>
      </c>
      <c r="I211" s="147" t="s">
        <v>4537</v>
      </c>
      <c r="J211" s="147" t="s">
        <v>4537</v>
      </c>
      <c r="K211" s="147" t="s">
        <v>4537</v>
      </c>
      <c r="L211" s="147" t="s">
        <v>8512</v>
      </c>
      <c r="M211" s="147" t="s">
        <v>4537</v>
      </c>
      <c r="N211" s="147" t="s">
        <v>5961</v>
      </c>
      <c r="O211" s="147" t="s">
        <v>4537</v>
      </c>
      <c r="P211" s="147" t="s">
        <v>233</v>
      </c>
      <c r="Q211" s="147" t="s">
        <v>4537</v>
      </c>
      <c r="R211" s="147" t="s">
        <v>5962</v>
      </c>
      <c r="S211" s="147" t="s">
        <v>4537</v>
      </c>
      <c r="T211" s="147" t="s">
        <v>233</v>
      </c>
      <c r="U211" s="150">
        <f t="shared" si="3"/>
        <v>0</v>
      </c>
    </row>
    <row r="212" spans="1:21" x14ac:dyDescent="0.2">
      <c r="A212" s="147" t="s">
        <v>8513</v>
      </c>
      <c r="B212" s="147" t="s">
        <v>5392</v>
      </c>
      <c r="C212" s="147" t="s">
        <v>544</v>
      </c>
      <c r="D212" s="147" t="s">
        <v>8514</v>
      </c>
      <c r="E212" s="148">
        <v>1453</v>
      </c>
      <c r="F212" s="148">
        <v>1198</v>
      </c>
      <c r="G212" s="148">
        <v>0</v>
      </c>
      <c r="H212" s="148">
        <v>0</v>
      </c>
      <c r="I212" s="147" t="s">
        <v>4537</v>
      </c>
      <c r="J212" s="147" t="s">
        <v>4537</v>
      </c>
      <c r="K212" s="147" t="s">
        <v>4537</v>
      </c>
      <c r="L212" s="147" t="s">
        <v>8512</v>
      </c>
      <c r="M212" s="147" t="s">
        <v>4537</v>
      </c>
      <c r="N212" s="147" t="s">
        <v>5961</v>
      </c>
      <c r="O212" s="147" t="s">
        <v>4537</v>
      </c>
      <c r="P212" s="147" t="s">
        <v>233</v>
      </c>
      <c r="Q212" s="147" t="s">
        <v>4537</v>
      </c>
      <c r="R212" s="147" t="s">
        <v>5965</v>
      </c>
      <c r="S212" s="147" t="s">
        <v>4537</v>
      </c>
      <c r="T212" s="147" t="s">
        <v>233</v>
      </c>
      <c r="U212" s="150">
        <f t="shared" si="3"/>
        <v>0</v>
      </c>
    </row>
    <row r="213" spans="1:21" x14ac:dyDescent="0.2">
      <c r="A213" s="147" t="s">
        <v>8513</v>
      </c>
      <c r="B213" s="147" t="s">
        <v>5967</v>
      </c>
      <c r="C213" s="147" t="s">
        <v>544</v>
      </c>
      <c r="D213" s="147" t="s">
        <v>8514</v>
      </c>
      <c r="E213" s="148">
        <v>1099</v>
      </c>
      <c r="F213" s="148">
        <v>1019</v>
      </c>
      <c r="G213" s="148">
        <v>0</v>
      </c>
      <c r="H213" s="148">
        <v>0</v>
      </c>
      <c r="I213" s="147" t="s">
        <v>4537</v>
      </c>
      <c r="J213" s="147" t="s">
        <v>4537</v>
      </c>
      <c r="K213" s="147" t="s">
        <v>4537</v>
      </c>
      <c r="L213" s="147" t="s">
        <v>8512</v>
      </c>
      <c r="M213" s="147" t="s">
        <v>4537</v>
      </c>
      <c r="N213" s="147" t="s">
        <v>5974</v>
      </c>
      <c r="O213" s="147" t="s">
        <v>4537</v>
      </c>
      <c r="P213" s="147" t="s">
        <v>233</v>
      </c>
      <c r="Q213" s="147" t="s">
        <v>4537</v>
      </c>
      <c r="R213" s="147" t="s">
        <v>5975</v>
      </c>
      <c r="S213" s="147" t="s">
        <v>4537</v>
      </c>
      <c r="T213" s="147" t="s">
        <v>233</v>
      </c>
      <c r="U213" s="150">
        <f t="shared" si="3"/>
        <v>0</v>
      </c>
    </row>
    <row r="214" spans="1:21" x14ac:dyDescent="0.2">
      <c r="A214" s="147" t="s">
        <v>8511</v>
      </c>
      <c r="B214" s="147" t="s">
        <v>2761</v>
      </c>
      <c r="C214" s="147" t="s">
        <v>43</v>
      </c>
      <c r="D214" s="147" t="s">
        <v>8516</v>
      </c>
      <c r="E214" s="148">
        <v>0</v>
      </c>
      <c r="F214" s="148">
        <v>667</v>
      </c>
      <c r="G214" s="148">
        <v>207</v>
      </c>
      <c r="H214" s="148">
        <v>0</v>
      </c>
      <c r="I214" s="147" t="s">
        <v>4434</v>
      </c>
      <c r="J214" s="147" t="s">
        <v>4537</v>
      </c>
      <c r="K214" s="147" t="s">
        <v>4537</v>
      </c>
      <c r="L214" s="147" t="s">
        <v>8512</v>
      </c>
      <c r="M214" s="147" t="s">
        <v>4537</v>
      </c>
      <c r="N214" s="147" t="s">
        <v>233</v>
      </c>
      <c r="O214" s="147" t="s">
        <v>4537</v>
      </c>
      <c r="P214" s="147" t="s">
        <v>233</v>
      </c>
      <c r="Q214" s="147" t="s">
        <v>4537</v>
      </c>
      <c r="R214" s="147" t="s">
        <v>233</v>
      </c>
      <c r="S214" s="147" t="s">
        <v>4537</v>
      </c>
      <c r="T214" s="147" t="s">
        <v>233</v>
      </c>
      <c r="U214" s="150">
        <f t="shared" si="3"/>
        <v>1</v>
      </c>
    </row>
    <row r="215" spans="1:21" x14ac:dyDescent="0.2">
      <c r="A215" s="147" t="s">
        <v>8511</v>
      </c>
      <c r="B215" s="147" t="s">
        <v>2761</v>
      </c>
      <c r="C215" s="147" t="s">
        <v>43</v>
      </c>
      <c r="D215" s="147" t="s">
        <v>8516</v>
      </c>
      <c r="E215" s="148">
        <v>503</v>
      </c>
      <c r="F215" s="148">
        <v>1609</v>
      </c>
      <c r="G215" s="148">
        <v>569</v>
      </c>
      <c r="H215" s="148">
        <v>560</v>
      </c>
      <c r="I215" s="147" t="s">
        <v>4537</v>
      </c>
      <c r="J215" s="147" t="s">
        <v>4537</v>
      </c>
      <c r="K215" s="147" t="s">
        <v>4537</v>
      </c>
      <c r="L215" s="147" t="s">
        <v>8512</v>
      </c>
      <c r="M215" s="147" t="s">
        <v>4537</v>
      </c>
      <c r="N215" s="147" t="s">
        <v>233</v>
      </c>
      <c r="O215" s="147" t="s">
        <v>4537</v>
      </c>
      <c r="P215" s="147" t="s">
        <v>233</v>
      </c>
      <c r="Q215" s="147" t="s">
        <v>4434</v>
      </c>
      <c r="R215" s="147" t="s">
        <v>233</v>
      </c>
      <c r="S215" s="147" t="s">
        <v>4434</v>
      </c>
      <c r="T215" s="147" t="s">
        <v>233</v>
      </c>
      <c r="U215" s="150">
        <f t="shared" si="3"/>
        <v>2</v>
      </c>
    </row>
    <row r="216" spans="1:21" x14ac:dyDescent="0.2">
      <c r="A216" s="147" t="s">
        <v>8511</v>
      </c>
      <c r="B216" s="147" t="s">
        <v>2761</v>
      </c>
      <c r="C216" s="147" t="s">
        <v>43</v>
      </c>
      <c r="D216" s="147" t="s">
        <v>987</v>
      </c>
      <c r="E216" s="148">
        <v>0</v>
      </c>
      <c r="F216" s="148">
        <v>0</v>
      </c>
      <c r="G216" s="148">
        <v>0</v>
      </c>
      <c r="H216" s="148">
        <v>0</v>
      </c>
      <c r="I216" s="147" t="s">
        <v>4537</v>
      </c>
      <c r="J216" s="147" t="s">
        <v>4537</v>
      </c>
      <c r="K216" s="147" t="s">
        <v>4537</v>
      </c>
      <c r="L216" s="147" t="s">
        <v>8512</v>
      </c>
      <c r="M216" s="147" t="s">
        <v>4537</v>
      </c>
      <c r="N216" s="147" t="s">
        <v>233</v>
      </c>
      <c r="O216" s="147" t="s">
        <v>4537</v>
      </c>
      <c r="P216" s="147" t="s">
        <v>233</v>
      </c>
      <c r="Q216" s="147" t="s">
        <v>4537</v>
      </c>
      <c r="R216" s="147" t="s">
        <v>233</v>
      </c>
      <c r="S216" s="147" t="s">
        <v>4537</v>
      </c>
      <c r="T216" s="147" t="s">
        <v>233</v>
      </c>
      <c r="U216" s="150">
        <f t="shared" si="3"/>
        <v>0</v>
      </c>
    </row>
    <row r="217" spans="1:21" x14ac:dyDescent="0.2">
      <c r="A217" s="147" t="s">
        <v>8511</v>
      </c>
      <c r="B217" s="147" t="s">
        <v>2761</v>
      </c>
      <c r="C217" s="147" t="s">
        <v>43</v>
      </c>
      <c r="D217" s="147" t="s">
        <v>8521</v>
      </c>
      <c r="E217" s="148">
        <v>0</v>
      </c>
      <c r="F217" s="148">
        <v>0</v>
      </c>
      <c r="G217" s="148">
        <v>0</v>
      </c>
      <c r="H217" s="148">
        <v>0</v>
      </c>
      <c r="I217" s="147" t="s">
        <v>4537</v>
      </c>
      <c r="J217" s="147" t="s">
        <v>4537</v>
      </c>
      <c r="K217" s="147" t="s">
        <v>4537</v>
      </c>
      <c r="L217" s="147" t="s">
        <v>8512</v>
      </c>
      <c r="M217" s="147" t="s">
        <v>4537</v>
      </c>
      <c r="N217" s="147" t="s">
        <v>233</v>
      </c>
      <c r="O217" s="147" t="s">
        <v>4537</v>
      </c>
      <c r="P217" s="147" t="s">
        <v>233</v>
      </c>
      <c r="Q217" s="147" t="s">
        <v>4537</v>
      </c>
      <c r="R217" s="147" t="s">
        <v>233</v>
      </c>
      <c r="S217" s="147" t="s">
        <v>4537</v>
      </c>
      <c r="T217" s="147" t="s">
        <v>233</v>
      </c>
      <c r="U217" s="150">
        <f t="shared" si="3"/>
        <v>0</v>
      </c>
    </row>
    <row r="218" spans="1:21" x14ac:dyDescent="0.2">
      <c r="A218" s="147" t="s">
        <v>8511</v>
      </c>
      <c r="B218" s="147" t="s">
        <v>2761</v>
      </c>
      <c r="C218" s="147" t="s">
        <v>43</v>
      </c>
      <c r="D218" s="147" t="s">
        <v>4744</v>
      </c>
      <c r="E218" s="148">
        <v>0</v>
      </c>
      <c r="F218" s="148">
        <v>0</v>
      </c>
      <c r="G218" s="148">
        <v>0</v>
      </c>
      <c r="H218" s="148">
        <v>0</v>
      </c>
      <c r="I218" s="147" t="s">
        <v>4537</v>
      </c>
      <c r="J218" s="147" t="s">
        <v>4537</v>
      </c>
      <c r="K218" s="147" t="s">
        <v>4537</v>
      </c>
      <c r="L218" s="147" t="s">
        <v>8512</v>
      </c>
      <c r="M218" s="147" t="s">
        <v>4537</v>
      </c>
      <c r="N218" s="147" t="s">
        <v>233</v>
      </c>
      <c r="O218" s="147" t="s">
        <v>4537</v>
      </c>
      <c r="P218" s="147" t="s">
        <v>233</v>
      </c>
      <c r="Q218" s="147" t="s">
        <v>4537</v>
      </c>
      <c r="R218" s="147" t="s">
        <v>233</v>
      </c>
      <c r="S218" s="147" t="s">
        <v>4537</v>
      </c>
      <c r="T218" s="147" t="s">
        <v>233</v>
      </c>
      <c r="U218" s="150">
        <f t="shared" si="3"/>
        <v>0</v>
      </c>
    </row>
    <row r="219" spans="1:21" x14ac:dyDescent="0.2">
      <c r="A219" s="147" t="s">
        <v>8511</v>
      </c>
      <c r="B219" s="147" t="s">
        <v>2761</v>
      </c>
      <c r="C219" s="147" t="s">
        <v>43</v>
      </c>
      <c r="D219" s="147" t="s">
        <v>987</v>
      </c>
      <c r="E219" s="148">
        <v>0</v>
      </c>
      <c r="F219" s="148">
        <v>0</v>
      </c>
      <c r="G219" s="148">
        <v>0</v>
      </c>
      <c r="H219" s="148">
        <v>0</v>
      </c>
      <c r="I219" s="147" t="s">
        <v>4537</v>
      </c>
      <c r="J219" s="147" t="s">
        <v>4537</v>
      </c>
      <c r="K219" s="147" t="s">
        <v>4537</v>
      </c>
      <c r="L219" s="147" t="s">
        <v>8512</v>
      </c>
      <c r="M219" s="147" t="s">
        <v>4537</v>
      </c>
      <c r="N219" s="147" t="s">
        <v>233</v>
      </c>
      <c r="O219" s="147" t="s">
        <v>4537</v>
      </c>
      <c r="P219" s="147" t="s">
        <v>233</v>
      </c>
      <c r="Q219" s="147" t="s">
        <v>4537</v>
      </c>
      <c r="R219" s="147" t="s">
        <v>233</v>
      </c>
      <c r="S219" s="147" t="s">
        <v>4537</v>
      </c>
      <c r="T219" s="147" t="s">
        <v>233</v>
      </c>
      <c r="U219" s="150">
        <f t="shared" si="3"/>
        <v>0</v>
      </c>
    </row>
    <row r="220" spans="1:21" x14ac:dyDescent="0.2">
      <c r="A220" s="147" t="s">
        <v>8511</v>
      </c>
      <c r="B220" s="147" t="s">
        <v>2761</v>
      </c>
      <c r="C220" s="147" t="s">
        <v>43</v>
      </c>
      <c r="D220" s="147" t="s">
        <v>987</v>
      </c>
      <c r="E220" s="148">
        <v>0</v>
      </c>
      <c r="F220" s="148">
        <v>0</v>
      </c>
      <c r="G220" s="148">
        <v>0</v>
      </c>
      <c r="H220" s="148">
        <v>0</v>
      </c>
      <c r="I220" s="147" t="s">
        <v>4537</v>
      </c>
      <c r="J220" s="147" t="s">
        <v>4537</v>
      </c>
      <c r="K220" s="147" t="s">
        <v>4537</v>
      </c>
      <c r="L220" s="147" t="s">
        <v>8512</v>
      </c>
      <c r="M220" s="147" t="s">
        <v>4537</v>
      </c>
      <c r="N220" s="147" t="s">
        <v>233</v>
      </c>
      <c r="O220" s="147" t="s">
        <v>4537</v>
      </c>
      <c r="P220" s="147" t="s">
        <v>233</v>
      </c>
      <c r="Q220" s="147" t="s">
        <v>4537</v>
      </c>
      <c r="R220" s="147" t="s">
        <v>233</v>
      </c>
      <c r="S220" s="147" t="s">
        <v>4537</v>
      </c>
      <c r="T220" s="147" t="s">
        <v>233</v>
      </c>
      <c r="U220" s="150">
        <f t="shared" si="3"/>
        <v>0</v>
      </c>
    </row>
    <row r="221" spans="1:21" x14ac:dyDescent="0.2">
      <c r="A221" s="147" t="s">
        <v>8511</v>
      </c>
      <c r="B221" s="147" t="s">
        <v>2761</v>
      </c>
      <c r="C221" s="147" t="s">
        <v>43</v>
      </c>
      <c r="D221" s="147" t="s">
        <v>8514</v>
      </c>
      <c r="E221" s="148">
        <v>0</v>
      </c>
      <c r="F221" s="148">
        <v>0</v>
      </c>
      <c r="G221" s="148">
        <v>0</v>
      </c>
      <c r="H221" s="148">
        <v>0</v>
      </c>
      <c r="I221" s="147" t="s">
        <v>4537</v>
      </c>
      <c r="J221" s="147" t="s">
        <v>4537</v>
      </c>
      <c r="K221" s="147" t="s">
        <v>4537</v>
      </c>
      <c r="L221" s="147" t="s">
        <v>8512</v>
      </c>
      <c r="M221" s="147" t="s">
        <v>4537</v>
      </c>
      <c r="N221" s="147" t="s">
        <v>233</v>
      </c>
      <c r="O221" s="147" t="s">
        <v>4537</v>
      </c>
      <c r="P221" s="147" t="s">
        <v>233</v>
      </c>
      <c r="Q221" s="147" t="s">
        <v>4537</v>
      </c>
      <c r="R221" s="147" t="s">
        <v>233</v>
      </c>
      <c r="S221" s="147" t="s">
        <v>4537</v>
      </c>
      <c r="T221" s="147" t="s">
        <v>233</v>
      </c>
      <c r="U221" s="150">
        <f t="shared" si="3"/>
        <v>0</v>
      </c>
    </row>
    <row r="222" spans="1:21" x14ac:dyDescent="0.2">
      <c r="A222" s="147" t="s">
        <v>8511</v>
      </c>
      <c r="B222" s="147" t="s">
        <v>5002</v>
      </c>
      <c r="C222" s="147" t="s">
        <v>544</v>
      </c>
      <c r="D222" s="147" t="s">
        <v>987</v>
      </c>
      <c r="E222" s="148">
        <v>418</v>
      </c>
      <c r="F222" s="148">
        <v>1323</v>
      </c>
      <c r="G222" s="148">
        <v>0</v>
      </c>
      <c r="H222" s="148">
        <v>0</v>
      </c>
      <c r="I222" s="147" t="s">
        <v>4537</v>
      </c>
      <c r="J222" s="147" t="s">
        <v>4537</v>
      </c>
      <c r="K222" s="147" t="s">
        <v>4537</v>
      </c>
      <c r="L222" s="147" t="s">
        <v>8512</v>
      </c>
      <c r="M222" s="147" t="s">
        <v>4434</v>
      </c>
      <c r="N222" s="147" t="s">
        <v>4691</v>
      </c>
      <c r="O222" s="147" t="s">
        <v>4537</v>
      </c>
      <c r="P222" s="147" t="s">
        <v>233</v>
      </c>
      <c r="Q222" s="147" t="s">
        <v>4537</v>
      </c>
      <c r="R222" s="147" t="s">
        <v>233</v>
      </c>
      <c r="S222" s="147" t="s">
        <v>4537</v>
      </c>
      <c r="T222" s="147" t="s">
        <v>233</v>
      </c>
      <c r="U222" s="150">
        <f t="shared" si="3"/>
        <v>1</v>
      </c>
    </row>
    <row r="223" spans="1:21" x14ac:dyDescent="0.2">
      <c r="A223" s="147" t="s">
        <v>8513</v>
      </c>
      <c r="B223" s="147" t="s">
        <v>5879</v>
      </c>
      <c r="C223" s="147" t="s">
        <v>544</v>
      </c>
      <c r="D223" s="147" t="s">
        <v>18</v>
      </c>
      <c r="E223" s="148">
        <v>708</v>
      </c>
      <c r="F223" s="148">
        <v>0</v>
      </c>
      <c r="G223" s="148">
        <v>0</v>
      </c>
      <c r="H223" s="148">
        <v>0</v>
      </c>
      <c r="I223" s="147" t="s">
        <v>4434</v>
      </c>
      <c r="J223" s="147" t="s">
        <v>4537</v>
      </c>
      <c r="K223" s="147" t="s">
        <v>4537</v>
      </c>
      <c r="L223" s="147" t="s">
        <v>8512</v>
      </c>
      <c r="M223" s="147" t="s">
        <v>4537</v>
      </c>
      <c r="N223" s="147" t="s">
        <v>233</v>
      </c>
      <c r="O223" s="147" t="s">
        <v>4537</v>
      </c>
      <c r="P223" s="147" t="s">
        <v>233</v>
      </c>
      <c r="Q223" s="147" t="s">
        <v>4537</v>
      </c>
      <c r="R223" s="147" t="s">
        <v>233</v>
      </c>
      <c r="S223" s="147" t="s">
        <v>4537</v>
      </c>
      <c r="T223" s="147" t="s">
        <v>233</v>
      </c>
      <c r="U223" s="150">
        <f t="shared" si="3"/>
        <v>1</v>
      </c>
    </row>
    <row r="224" spans="1:21" x14ac:dyDescent="0.2">
      <c r="A224" s="147" t="s">
        <v>8511</v>
      </c>
      <c r="B224" s="147" t="s">
        <v>5879</v>
      </c>
      <c r="C224" s="147" t="s">
        <v>544</v>
      </c>
      <c r="D224" s="147" t="s">
        <v>18</v>
      </c>
      <c r="E224" s="148">
        <v>739</v>
      </c>
      <c r="F224" s="148">
        <v>0</v>
      </c>
      <c r="G224" s="148">
        <v>0</v>
      </c>
      <c r="H224" s="148">
        <v>0</v>
      </c>
      <c r="I224" s="147" t="s">
        <v>4434</v>
      </c>
      <c r="J224" s="147" t="s">
        <v>4537</v>
      </c>
      <c r="K224" s="147" t="s">
        <v>4537</v>
      </c>
      <c r="L224" s="147" t="s">
        <v>8512</v>
      </c>
      <c r="M224" s="147" t="s">
        <v>4537</v>
      </c>
      <c r="N224" s="147" t="s">
        <v>233</v>
      </c>
      <c r="O224" s="147" t="s">
        <v>4537</v>
      </c>
      <c r="P224" s="147" t="s">
        <v>233</v>
      </c>
      <c r="Q224" s="147" t="s">
        <v>4537</v>
      </c>
      <c r="R224" s="147" t="s">
        <v>233</v>
      </c>
      <c r="S224" s="147" t="s">
        <v>4537</v>
      </c>
      <c r="T224" s="147" t="s">
        <v>233</v>
      </c>
      <c r="U224" s="150">
        <f t="shared" si="3"/>
        <v>1</v>
      </c>
    </row>
    <row r="225" spans="1:21" x14ac:dyDescent="0.2">
      <c r="A225" s="147" t="s">
        <v>8513</v>
      </c>
      <c r="B225" s="147" t="s">
        <v>5312</v>
      </c>
      <c r="C225" s="147" t="s">
        <v>544</v>
      </c>
      <c r="D225" s="147" t="s">
        <v>987</v>
      </c>
      <c r="E225" s="148">
        <v>950</v>
      </c>
      <c r="F225" s="148">
        <v>1100</v>
      </c>
      <c r="G225" s="148">
        <v>0</v>
      </c>
      <c r="H225" s="148">
        <v>0</v>
      </c>
      <c r="I225" s="147" t="s">
        <v>4537</v>
      </c>
      <c r="J225" s="147" t="s">
        <v>4434</v>
      </c>
      <c r="K225" s="147" t="s">
        <v>4537</v>
      </c>
      <c r="L225" s="147" t="s">
        <v>8517</v>
      </c>
      <c r="M225" s="147" t="s">
        <v>4537</v>
      </c>
      <c r="N225" s="147" t="s">
        <v>6025</v>
      </c>
      <c r="O225" s="147" t="s">
        <v>4537</v>
      </c>
      <c r="P225" s="147" t="s">
        <v>233</v>
      </c>
      <c r="Q225" s="147" t="s">
        <v>4537</v>
      </c>
      <c r="R225" s="147" t="s">
        <v>8548</v>
      </c>
      <c r="S225" s="147" t="s">
        <v>4537</v>
      </c>
      <c r="T225" s="147" t="s">
        <v>4865</v>
      </c>
      <c r="U225" s="150">
        <f t="shared" si="3"/>
        <v>1</v>
      </c>
    </row>
    <row r="226" spans="1:21" x14ac:dyDescent="0.2">
      <c r="A226" s="147" t="s">
        <v>8513</v>
      </c>
      <c r="B226" s="147" t="s">
        <v>3514</v>
      </c>
      <c r="C226" s="147" t="s">
        <v>544</v>
      </c>
      <c r="D226" s="147" t="s">
        <v>446</v>
      </c>
      <c r="E226" s="148">
        <v>107</v>
      </c>
      <c r="F226" s="148">
        <v>107</v>
      </c>
      <c r="G226" s="148">
        <v>0</v>
      </c>
      <c r="H226" s="148">
        <v>0</v>
      </c>
      <c r="I226" s="147" t="s">
        <v>4537</v>
      </c>
      <c r="J226" s="147" t="s">
        <v>4537</v>
      </c>
      <c r="K226" s="147" t="s">
        <v>4537</v>
      </c>
      <c r="L226" s="147" t="s">
        <v>8512</v>
      </c>
      <c r="M226" s="147" t="s">
        <v>4537</v>
      </c>
      <c r="N226" s="147" t="s">
        <v>233</v>
      </c>
      <c r="O226" s="147" t="s">
        <v>4537</v>
      </c>
      <c r="P226" s="147" t="s">
        <v>233</v>
      </c>
      <c r="Q226" s="147" t="s">
        <v>4537</v>
      </c>
      <c r="R226" s="147" t="s">
        <v>233</v>
      </c>
      <c r="S226" s="147" t="s">
        <v>4537</v>
      </c>
      <c r="T226" s="147" t="s">
        <v>233</v>
      </c>
      <c r="U226" s="150">
        <f t="shared" si="3"/>
        <v>0</v>
      </c>
    </row>
    <row r="227" spans="1:21" x14ac:dyDescent="0.2">
      <c r="A227" s="147" t="s">
        <v>8511</v>
      </c>
      <c r="B227" s="147" t="s">
        <v>3514</v>
      </c>
      <c r="C227" s="147" t="s">
        <v>544</v>
      </c>
      <c r="D227" s="147" t="s">
        <v>446</v>
      </c>
      <c r="E227" s="148">
        <v>120</v>
      </c>
      <c r="F227" s="148">
        <v>120</v>
      </c>
      <c r="G227" s="148">
        <v>0</v>
      </c>
      <c r="H227" s="148">
        <v>0</v>
      </c>
      <c r="I227" s="147" t="s">
        <v>4537</v>
      </c>
      <c r="J227" s="147" t="s">
        <v>4537</v>
      </c>
      <c r="K227" s="147" t="s">
        <v>4537</v>
      </c>
      <c r="L227" s="147" t="s">
        <v>8512</v>
      </c>
      <c r="M227" s="147" t="s">
        <v>4537</v>
      </c>
      <c r="N227" s="147" t="s">
        <v>233</v>
      </c>
      <c r="O227" s="147" t="s">
        <v>4537</v>
      </c>
      <c r="P227" s="147" t="s">
        <v>233</v>
      </c>
      <c r="Q227" s="147" t="s">
        <v>4537</v>
      </c>
      <c r="R227" s="147" t="s">
        <v>233</v>
      </c>
      <c r="S227" s="147" t="s">
        <v>4537</v>
      </c>
      <c r="T227" s="147" t="s">
        <v>233</v>
      </c>
      <c r="U227" s="150">
        <f t="shared" si="3"/>
        <v>0</v>
      </c>
    </row>
    <row r="228" spans="1:21" x14ac:dyDescent="0.2">
      <c r="A228" s="147" t="s">
        <v>8511</v>
      </c>
      <c r="B228" s="147" t="s">
        <v>6049</v>
      </c>
      <c r="C228" s="147" t="s">
        <v>544</v>
      </c>
      <c r="D228" s="147" t="s">
        <v>446</v>
      </c>
      <c r="E228" s="148">
        <v>12</v>
      </c>
      <c r="F228" s="148">
        <v>76</v>
      </c>
      <c r="G228" s="148">
        <v>41</v>
      </c>
      <c r="H228" s="148">
        <v>0</v>
      </c>
      <c r="I228" s="147" t="s">
        <v>4537</v>
      </c>
      <c r="J228" s="147" t="s">
        <v>4434</v>
      </c>
      <c r="K228" s="147" t="s">
        <v>4434</v>
      </c>
      <c r="L228" s="147" t="s">
        <v>8512</v>
      </c>
      <c r="M228" s="147" t="s">
        <v>4434</v>
      </c>
      <c r="N228" s="147" t="s">
        <v>6055</v>
      </c>
      <c r="O228" s="147" t="s">
        <v>4434</v>
      </c>
      <c r="P228" s="147" t="s">
        <v>6056</v>
      </c>
      <c r="Q228" s="147" t="s">
        <v>4434</v>
      </c>
      <c r="R228" s="147" t="s">
        <v>6056</v>
      </c>
      <c r="S228" s="147" t="s">
        <v>4434</v>
      </c>
      <c r="T228" s="147" t="s">
        <v>8549</v>
      </c>
      <c r="U228" s="150">
        <f t="shared" si="3"/>
        <v>6</v>
      </c>
    </row>
    <row r="229" spans="1:21" x14ac:dyDescent="0.2">
      <c r="A229" s="147" t="s">
        <v>8513</v>
      </c>
      <c r="B229" s="147" t="s">
        <v>6049</v>
      </c>
      <c r="C229" s="147" t="s">
        <v>544</v>
      </c>
      <c r="D229" s="147" t="s">
        <v>446</v>
      </c>
      <c r="E229" s="148">
        <v>249</v>
      </c>
      <c r="F229" s="148">
        <v>2277</v>
      </c>
      <c r="G229" s="148">
        <v>3805</v>
      </c>
      <c r="H229" s="148">
        <v>0</v>
      </c>
      <c r="I229" s="147" t="s">
        <v>4537</v>
      </c>
      <c r="J229" s="147" t="s">
        <v>4434</v>
      </c>
      <c r="K229" s="147" t="s">
        <v>4434</v>
      </c>
      <c r="L229" s="147" t="s">
        <v>8515</v>
      </c>
      <c r="M229" s="147" t="s">
        <v>4434</v>
      </c>
      <c r="N229" s="147" t="s">
        <v>233</v>
      </c>
      <c r="O229" s="147" t="s">
        <v>4537</v>
      </c>
      <c r="P229" s="147" t="s">
        <v>233</v>
      </c>
      <c r="Q229" s="147" t="s">
        <v>4537</v>
      </c>
      <c r="R229" s="147" t="s">
        <v>233</v>
      </c>
      <c r="S229" s="147" t="s">
        <v>4537</v>
      </c>
      <c r="T229" s="147" t="s">
        <v>233</v>
      </c>
      <c r="U229" s="150">
        <f t="shared" si="3"/>
        <v>3</v>
      </c>
    </row>
    <row r="230" spans="1:21" x14ac:dyDescent="0.2">
      <c r="A230" s="147" t="s">
        <v>8511</v>
      </c>
      <c r="B230" s="147" t="s">
        <v>6049</v>
      </c>
      <c r="C230" s="147" t="s">
        <v>544</v>
      </c>
      <c r="D230" s="147" t="s">
        <v>446</v>
      </c>
      <c r="E230" s="148">
        <v>246</v>
      </c>
      <c r="F230" s="148">
        <v>2562</v>
      </c>
      <c r="G230" s="148">
        <v>3737</v>
      </c>
      <c r="H230" s="148">
        <v>0</v>
      </c>
      <c r="I230" s="147" t="s">
        <v>4537</v>
      </c>
      <c r="J230" s="147" t="s">
        <v>4434</v>
      </c>
      <c r="K230" s="147" t="s">
        <v>4537</v>
      </c>
      <c r="L230" s="147" t="s">
        <v>8515</v>
      </c>
      <c r="M230" s="147" t="s">
        <v>4537</v>
      </c>
      <c r="N230" s="147" t="s">
        <v>233</v>
      </c>
      <c r="O230" s="147" t="s">
        <v>4537</v>
      </c>
      <c r="P230" s="147" t="s">
        <v>233</v>
      </c>
      <c r="Q230" s="147" t="s">
        <v>4537</v>
      </c>
      <c r="R230" s="147" t="s">
        <v>233</v>
      </c>
      <c r="S230" s="147" t="s">
        <v>4537</v>
      </c>
      <c r="T230" s="147" t="s">
        <v>233</v>
      </c>
      <c r="U230" s="150">
        <f t="shared" si="3"/>
        <v>1</v>
      </c>
    </row>
    <row r="231" spans="1:21" x14ac:dyDescent="0.2">
      <c r="A231" s="147" t="s">
        <v>8511</v>
      </c>
      <c r="B231" s="147" t="s">
        <v>6077</v>
      </c>
      <c r="C231" s="147" t="s">
        <v>544</v>
      </c>
      <c r="D231" s="147" t="s">
        <v>987</v>
      </c>
      <c r="E231" s="148">
        <v>643</v>
      </c>
      <c r="F231" s="148">
        <v>2770</v>
      </c>
      <c r="G231" s="148">
        <v>0</v>
      </c>
      <c r="H231" s="148">
        <v>0</v>
      </c>
      <c r="I231" s="147" t="s">
        <v>4537</v>
      </c>
      <c r="J231" s="147" t="s">
        <v>4434</v>
      </c>
      <c r="K231" s="147" t="s">
        <v>4434</v>
      </c>
      <c r="L231" s="147" t="s">
        <v>8512</v>
      </c>
      <c r="M231" s="147" t="s">
        <v>4537</v>
      </c>
      <c r="N231" s="147" t="s">
        <v>233</v>
      </c>
      <c r="O231" s="147" t="s">
        <v>4537</v>
      </c>
      <c r="P231" s="147" t="s">
        <v>233</v>
      </c>
      <c r="Q231" s="147" t="s">
        <v>4537</v>
      </c>
      <c r="R231" s="147" t="s">
        <v>233</v>
      </c>
      <c r="S231" s="147" t="s">
        <v>4537</v>
      </c>
      <c r="T231" s="147" t="s">
        <v>233</v>
      </c>
      <c r="U231" s="150">
        <f t="shared" si="3"/>
        <v>2</v>
      </c>
    </row>
    <row r="232" spans="1:21" x14ac:dyDescent="0.2">
      <c r="A232" s="147" t="s">
        <v>8513</v>
      </c>
      <c r="B232" s="147" t="s">
        <v>6090</v>
      </c>
      <c r="C232" s="147" t="s">
        <v>544</v>
      </c>
      <c r="D232" s="147" t="s">
        <v>446</v>
      </c>
      <c r="E232" s="148">
        <v>12</v>
      </c>
      <c r="F232" s="148">
        <v>12</v>
      </c>
      <c r="G232" s="148">
        <v>0</v>
      </c>
      <c r="H232" s="148">
        <v>0</v>
      </c>
      <c r="I232" s="147" t="s">
        <v>4434</v>
      </c>
      <c r="J232" s="147" t="s">
        <v>4537</v>
      </c>
      <c r="K232" s="147" t="s">
        <v>4537</v>
      </c>
      <c r="L232" s="147" t="s">
        <v>8512</v>
      </c>
      <c r="M232" s="147" t="s">
        <v>4537</v>
      </c>
      <c r="N232" s="147" t="s">
        <v>233</v>
      </c>
      <c r="O232" s="147" t="s">
        <v>4537</v>
      </c>
      <c r="P232" s="147" t="s">
        <v>233</v>
      </c>
      <c r="Q232" s="147" t="s">
        <v>4537</v>
      </c>
      <c r="R232" s="147" t="s">
        <v>233</v>
      </c>
      <c r="S232" s="147" t="s">
        <v>4537</v>
      </c>
      <c r="T232" s="147" t="s">
        <v>233</v>
      </c>
      <c r="U232" s="150">
        <f t="shared" si="3"/>
        <v>1</v>
      </c>
    </row>
    <row r="233" spans="1:21" x14ac:dyDescent="0.2">
      <c r="A233" s="147" t="s">
        <v>8513</v>
      </c>
      <c r="B233" s="147" t="s">
        <v>6098</v>
      </c>
      <c r="C233" s="147" t="s">
        <v>544</v>
      </c>
      <c r="D233" s="147" t="s">
        <v>987</v>
      </c>
      <c r="E233" s="148">
        <v>864</v>
      </c>
      <c r="F233" s="148">
        <v>864</v>
      </c>
      <c r="G233" s="148">
        <v>0</v>
      </c>
      <c r="H233" s="148">
        <v>0</v>
      </c>
      <c r="I233" s="147" t="s">
        <v>4537</v>
      </c>
      <c r="J233" s="147" t="s">
        <v>4537</v>
      </c>
      <c r="K233" s="147" t="s">
        <v>4537</v>
      </c>
      <c r="L233" s="147" t="s">
        <v>8512</v>
      </c>
      <c r="M233" s="147" t="s">
        <v>4537</v>
      </c>
      <c r="N233" s="147" t="s">
        <v>233</v>
      </c>
      <c r="O233" s="147" t="s">
        <v>4537</v>
      </c>
      <c r="P233" s="147" t="s">
        <v>233</v>
      </c>
      <c r="Q233" s="147" t="s">
        <v>4537</v>
      </c>
      <c r="R233" s="147" t="s">
        <v>233</v>
      </c>
      <c r="S233" s="147" t="s">
        <v>4537</v>
      </c>
      <c r="T233" s="147" t="s">
        <v>233</v>
      </c>
      <c r="U233" s="150">
        <f t="shared" si="3"/>
        <v>0</v>
      </c>
    </row>
    <row r="234" spans="1:21" x14ac:dyDescent="0.2">
      <c r="A234" s="147" t="s">
        <v>8511</v>
      </c>
      <c r="B234" s="147" t="s">
        <v>6098</v>
      </c>
      <c r="C234" s="147" t="s">
        <v>544</v>
      </c>
      <c r="D234" s="147" t="s">
        <v>987</v>
      </c>
      <c r="E234" s="148">
        <v>894</v>
      </c>
      <c r="F234" s="148">
        <v>894</v>
      </c>
      <c r="G234" s="148">
        <v>0</v>
      </c>
      <c r="H234" s="148">
        <v>0</v>
      </c>
      <c r="I234" s="147" t="s">
        <v>4537</v>
      </c>
      <c r="J234" s="147" t="s">
        <v>4537</v>
      </c>
      <c r="K234" s="147" t="s">
        <v>4537</v>
      </c>
      <c r="L234" s="147" t="s">
        <v>8512</v>
      </c>
      <c r="M234" s="147" t="s">
        <v>4537</v>
      </c>
      <c r="N234" s="147" t="s">
        <v>233</v>
      </c>
      <c r="O234" s="147" t="s">
        <v>4537</v>
      </c>
      <c r="P234" s="147" t="s">
        <v>233</v>
      </c>
      <c r="Q234" s="147" t="s">
        <v>4537</v>
      </c>
      <c r="R234" s="147" t="s">
        <v>233</v>
      </c>
      <c r="S234" s="147" t="s">
        <v>4537</v>
      </c>
      <c r="T234" s="147" t="s">
        <v>233</v>
      </c>
      <c r="U234" s="150">
        <f t="shared" si="3"/>
        <v>0</v>
      </c>
    </row>
    <row r="235" spans="1:21" x14ac:dyDescent="0.2">
      <c r="A235" s="147" t="s">
        <v>8511</v>
      </c>
      <c r="B235" s="147" t="s">
        <v>6090</v>
      </c>
      <c r="C235" s="147" t="s">
        <v>544</v>
      </c>
      <c r="D235" s="147" t="s">
        <v>446</v>
      </c>
      <c r="E235" s="148">
        <v>12</v>
      </c>
      <c r="F235" s="148">
        <v>12</v>
      </c>
      <c r="G235" s="148">
        <v>0</v>
      </c>
      <c r="H235" s="148">
        <v>0</v>
      </c>
      <c r="I235" s="147" t="s">
        <v>4537</v>
      </c>
      <c r="J235" s="147" t="s">
        <v>4537</v>
      </c>
      <c r="K235" s="147" t="s">
        <v>4537</v>
      </c>
      <c r="L235" s="147" t="s">
        <v>8512</v>
      </c>
      <c r="M235" s="147" t="s">
        <v>4537</v>
      </c>
      <c r="N235" s="147" t="s">
        <v>233</v>
      </c>
      <c r="O235" s="147" t="s">
        <v>4537</v>
      </c>
      <c r="P235" s="147" t="s">
        <v>233</v>
      </c>
      <c r="Q235" s="147" t="s">
        <v>4537</v>
      </c>
      <c r="R235" s="147" t="s">
        <v>233</v>
      </c>
      <c r="S235" s="147" t="s">
        <v>4537</v>
      </c>
      <c r="T235" s="147" t="s">
        <v>233</v>
      </c>
      <c r="U235" s="150">
        <f t="shared" si="3"/>
        <v>0</v>
      </c>
    </row>
    <row r="236" spans="1:21" x14ac:dyDescent="0.2">
      <c r="A236" s="147" t="s">
        <v>8513</v>
      </c>
      <c r="B236" s="147" t="s">
        <v>6116</v>
      </c>
      <c r="C236" s="147" t="s">
        <v>544</v>
      </c>
      <c r="D236" s="147" t="s">
        <v>446</v>
      </c>
      <c r="E236" s="148">
        <v>83</v>
      </c>
      <c r="F236" s="148">
        <v>83</v>
      </c>
      <c r="G236" s="148">
        <v>0</v>
      </c>
      <c r="H236" s="148">
        <v>0</v>
      </c>
      <c r="I236" s="147" t="s">
        <v>4537</v>
      </c>
      <c r="J236" s="147" t="s">
        <v>4537</v>
      </c>
      <c r="K236" s="147" t="s">
        <v>4537</v>
      </c>
      <c r="L236" s="147" t="s">
        <v>8512</v>
      </c>
      <c r="M236" s="147" t="s">
        <v>4537</v>
      </c>
      <c r="N236" s="147" t="s">
        <v>233</v>
      </c>
      <c r="O236" s="147" t="s">
        <v>4537</v>
      </c>
      <c r="P236" s="147" t="s">
        <v>233</v>
      </c>
      <c r="Q236" s="147" t="s">
        <v>4537</v>
      </c>
      <c r="R236" s="147" t="s">
        <v>233</v>
      </c>
      <c r="S236" s="147" t="s">
        <v>4537</v>
      </c>
      <c r="T236" s="147" t="s">
        <v>233</v>
      </c>
      <c r="U236" s="150">
        <f t="shared" si="3"/>
        <v>0</v>
      </c>
    </row>
    <row r="237" spans="1:21" x14ac:dyDescent="0.2">
      <c r="A237" s="147" t="s">
        <v>8511</v>
      </c>
      <c r="B237" s="147" t="s">
        <v>6116</v>
      </c>
      <c r="C237" s="147" t="s">
        <v>544</v>
      </c>
      <c r="D237" s="147" t="s">
        <v>446</v>
      </c>
      <c r="E237" s="148">
        <v>39</v>
      </c>
      <c r="F237" s="148">
        <v>39</v>
      </c>
      <c r="G237" s="148">
        <v>0</v>
      </c>
      <c r="H237" s="148">
        <v>0</v>
      </c>
      <c r="I237" s="147" t="s">
        <v>4537</v>
      </c>
      <c r="J237" s="147" t="s">
        <v>4537</v>
      </c>
      <c r="K237" s="147" t="s">
        <v>4537</v>
      </c>
      <c r="L237" s="147" t="s">
        <v>8512</v>
      </c>
      <c r="M237" s="147" t="s">
        <v>4537</v>
      </c>
      <c r="N237" s="147" t="s">
        <v>233</v>
      </c>
      <c r="O237" s="147" t="s">
        <v>4537</v>
      </c>
      <c r="P237" s="147" t="s">
        <v>233</v>
      </c>
      <c r="Q237" s="147" t="s">
        <v>4537</v>
      </c>
      <c r="R237" s="147" t="s">
        <v>233</v>
      </c>
      <c r="S237" s="147" t="s">
        <v>4537</v>
      </c>
      <c r="T237" s="147" t="s">
        <v>233</v>
      </c>
      <c r="U237" s="150">
        <f t="shared" si="3"/>
        <v>0</v>
      </c>
    </row>
    <row r="238" spans="1:21" x14ac:dyDescent="0.2">
      <c r="A238" s="147" t="s">
        <v>8511</v>
      </c>
      <c r="B238" s="147" t="s">
        <v>6134</v>
      </c>
      <c r="C238" s="147" t="s">
        <v>544</v>
      </c>
      <c r="D238" s="147" t="s">
        <v>987</v>
      </c>
      <c r="E238" s="148">
        <v>0</v>
      </c>
      <c r="F238" s="148">
        <v>0</v>
      </c>
      <c r="G238" s="148">
        <v>0</v>
      </c>
      <c r="H238" s="148">
        <v>0</v>
      </c>
      <c r="I238" s="147" t="s">
        <v>4537</v>
      </c>
      <c r="J238" s="147" t="s">
        <v>4434</v>
      </c>
      <c r="K238" s="147" t="s">
        <v>4434</v>
      </c>
      <c r="L238" s="147" t="s">
        <v>8512</v>
      </c>
      <c r="M238" s="147" t="s">
        <v>4537</v>
      </c>
      <c r="N238" s="147" t="s">
        <v>233</v>
      </c>
      <c r="O238" s="147" t="s">
        <v>4537</v>
      </c>
      <c r="P238" s="147" t="s">
        <v>6145</v>
      </c>
      <c r="Q238" s="147" t="s">
        <v>4537</v>
      </c>
      <c r="R238" s="147" t="s">
        <v>233</v>
      </c>
      <c r="S238" s="147" t="s">
        <v>4537</v>
      </c>
      <c r="T238" s="147" t="s">
        <v>233</v>
      </c>
      <c r="U238" s="150">
        <f t="shared" si="3"/>
        <v>2</v>
      </c>
    </row>
    <row r="239" spans="1:21" x14ac:dyDescent="0.2">
      <c r="A239" s="147" t="s">
        <v>8511</v>
      </c>
      <c r="B239" s="147" t="s">
        <v>5410</v>
      </c>
      <c r="C239" s="147" t="s">
        <v>544</v>
      </c>
      <c r="D239" s="147" t="s">
        <v>8521</v>
      </c>
      <c r="E239" s="148">
        <v>503</v>
      </c>
      <c r="F239" s="148">
        <v>503</v>
      </c>
      <c r="G239" s="148">
        <v>0</v>
      </c>
      <c r="H239" s="148">
        <v>0</v>
      </c>
      <c r="I239" s="147" t="s">
        <v>4537</v>
      </c>
      <c r="J239" s="147" t="s">
        <v>4434</v>
      </c>
      <c r="K239" s="147" t="s">
        <v>4537</v>
      </c>
      <c r="L239" s="147" t="s">
        <v>8517</v>
      </c>
      <c r="M239" s="147" t="s">
        <v>4537</v>
      </c>
      <c r="N239" s="147" t="s">
        <v>233</v>
      </c>
      <c r="O239" s="147" t="s">
        <v>4537</v>
      </c>
      <c r="P239" s="147" t="s">
        <v>233</v>
      </c>
      <c r="Q239" s="147" t="s">
        <v>4434</v>
      </c>
      <c r="R239" s="147" t="s">
        <v>6155</v>
      </c>
      <c r="S239" s="147" t="s">
        <v>4537</v>
      </c>
      <c r="T239" s="147" t="s">
        <v>233</v>
      </c>
      <c r="U239" s="150">
        <f t="shared" si="3"/>
        <v>2</v>
      </c>
    </row>
    <row r="240" spans="1:21" x14ac:dyDescent="0.2">
      <c r="A240" s="147" t="s">
        <v>8513</v>
      </c>
      <c r="B240" s="147" t="s">
        <v>6134</v>
      </c>
      <c r="C240" s="147" t="s">
        <v>544</v>
      </c>
      <c r="D240" s="147" t="s">
        <v>4744</v>
      </c>
      <c r="E240" s="148">
        <v>0</v>
      </c>
      <c r="F240" s="148">
        <v>0</v>
      </c>
      <c r="G240" s="148">
        <v>0</v>
      </c>
      <c r="H240" s="148">
        <v>0</v>
      </c>
      <c r="I240" s="147" t="s">
        <v>4537</v>
      </c>
      <c r="J240" s="147" t="s">
        <v>4537</v>
      </c>
      <c r="K240" s="147" t="s">
        <v>4537</v>
      </c>
      <c r="L240" s="147" t="s">
        <v>8512</v>
      </c>
      <c r="M240" s="147" t="s">
        <v>4537</v>
      </c>
      <c r="N240" s="147" t="s">
        <v>233</v>
      </c>
      <c r="O240" s="147" t="s">
        <v>4537</v>
      </c>
      <c r="P240" s="147" t="s">
        <v>233</v>
      </c>
      <c r="Q240" s="147" t="s">
        <v>4537</v>
      </c>
      <c r="R240" s="147" t="s">
        <v>233</v>
      </c>
      <c r="S240" s="147" t="s">
        <v>4537</v>
      </c>
      <c r="T240" s="147" t="s">
        <v>233</v>
      </c>
      <c r="U240" s="150">
        <f t="shared" si="3"/>
        <v>0</v>
      </c>
    </row>
    <row r="241" spans="1:21" x14ac:dyDescent="0.2">
      <c r="A241" s="147" t="s">
        <v>8511</v>
      </c>
      <c r="B241" s="147" t="s">
        <v>6134</v>
      </c>
      <c r="C241" s="147" t="s">
        <v>544</v>
      </c>
      <c r="D241" s="147" t="s">
        <v>4744</v>
      </c>
      <c r="E241" s="148">
        <v>0</v>
      </c>
      <c r="F241" s="148">
        <v>0</v>
      </c>
      <c r="G241" s="148">
        <v>0</v>
      </c>
      <c r="H241" s="148">
        <v>0</v>
      </c>
      <c r="I241" s="147" t="s">
        <v>4537</v>
      </c>
      <c r="J241" s="147" t="s">
        <v>4537</v>
      </c>
      <c r="K241" s="147" t="s">
        <v>4537</v>
      </c>
      <c r="L241" s="147" t="s">
        <v>8512</v>
      </c>
      <c r="M241" s="147" t="s">
        <v>4537</v>
      </c>
      <c r="N241" s="147" t="s">
        <v>233</v>
      </c>
      <c r="O241" s="147" t="s">
        <v>4537</v>
      </c>
      <c r="P241" s="147" t="s">
        <v>233</v>
      </c>
      <c r="Q241" s="147" t="s">
        <v>4537</v>
      </c>
      <c r="R241" s="147" t="s">
        <v>233</v>
      </c>
      <c r="S241" s="147" t="s">
        <v>4537</v>
      </c>
      <c r="T241" s="147" t="s">
        <v>233</v>
      </c>
      <c r="U241" s="150">
        <f t="shared" si="3"/>
        <v>0</v>
      </c>
    </row>
    <row r="242" spans="1:21" x14ac:dyDescent="0.2">
      <c r="A242" s="147" t="s">
        <v>8513</v>
      </c>
      <c r="B242" s="147" t="s">
        <v>6160</v>
      </c>
      <c r="C242" s="147" t="s">
        <v>544</v>
      </c>
      <c r="D242" s="147" t="s">
        <v>446</v>
      </c>
      <c r="E242" s="148">
        <v>123</v>
      </c>
      <c r="F242" s="148">
        <v>126</v>
      </c>
      <c r="G242" s="148">
        <v>0</v>
      </c>
      <c r="H242" s="148">
        <v>0</v>
      </c>
      <c r="I242" s="147" t="s">
        <v>4537</v>
      </c>
      <c r="J242" s="147" t="s">
        <v>4434</v>
      </c>
      <c r="K242" s="147" t="s">
        <v>4434</v>
      </c>
      <c r="L242" s="147" t="s">
        <v>8512</v>
      </c>
      <c r="M242" s="147" t="s">
        <v>4537</v>
      </c>
      <c r="N242" s="147" t="s">
        <v>233</v>
      </c>
      <c r="O242" s="147" t="s">
        <v>4434</v>
      </c>
      <c r="P242" s="147" t="s">
        <v>5899</v>
      </c>
      <c r="Q242" s="147" t="s">
        <v>4434</v>
      </c>
      <c r="R242" s="147" t="s">
        <v>6166</v>
      </c>
      <c r="S242" s="147" t="s">
        <v>4434</v>
      </c>
      <c r="T242" s="147" t="s">
        <v>6166</v>
      </c>
      <c r="U242" s="150">
        <f t="shared" si="3"/>
        <v>5</v>
      </c>
    </row>
    <row r="243" spans="1:21" x14ac:dyDescent="0.2">
      <c r="A243" s="147" t="s">
        <v>8511</v>
      </c>
      <c r="B243" s="147" t="s">
        <v>6160</v>
      </c>
      <c r="C243" s="147" t="s">
        <v>544</v>
      </c>
      <c r="D243" s="147" t="s">
        <v>446</v>
      </c>
      <c r="E243" s="148">
        <v>101</v>
      </c>
      <c r="F243" s="148">
        <v>113</v>
      </c>
      <c r="G243" s="148">
        <v>0</v>
      </c>
      <c r="H243" s="148">
        <v>0</v>
      </c>
      <c r="I243" s="147" t="s">
        <v>4537</v>
      </c>
      <c r="J243" s="147" t="s">
        <v>4434</v>
      </c>
      <c r="K243" s="147" t="s">
        <v>4434</v>
      </c>
      <c r="L243" s="147" t="s">
        <v>8512</v>
      </c>
      <c r="M243" s="147" t="s">
        <v>4537</v>
      </c>
      <c r="N243" s="147" t="s">
        <v>233</v>
      </c>
      <c r="O243" s="147" t="s">
        <v>4434</v>
      </c>
      <c r="P243" s="147" t="s">
        <v>5899</v>
      </c>
      <c r="Q243" s="147" t="s">
        <v>4434</v>
      </c>
      <c r="R243" s="147" t="s">
        <v>6166</v>
      </c>
      <c r="S243" s="147" t="s">
        <v>4434</v>
      </c>
      <c r="T243" s="147" t="s">
        <v>6166</v>
      </c>
      <c r="U243" s="150">
        <f t="shared" si="3"/>
        <v>5</v>
      </c>
    </row>
    <row r="244" spans="1:21" x14ac:dyDescent="0.2">
      <c r="A244" s="147" t="s">
        <v>8511</v>
      </c>
      <c r="B244" s="147" t="s">
        <v>240</v>
      </c>
      <c r="C244" s="147" t="s">
        <v>63</v>
      </c>
      <c r="D244" s="147" t="s">
        <v>8514</v>
      </c>
      <c r="E244" s="148">
        <v>231</v>
      </c>
      <c r="F244" s="148">
        <v>0</v>
      </c>
      <c r="G244" s="148">
        <v>0</v>
      </c>
      <c r="H244" s="148">
        <v>0</v>
      </c>
      <c r="I244" s="147" t="s">
        <v>4537</v>
      </c>
      <c r="J244" s="147" t="s">
        <v>4537</v>
      </c>
      <c r="K244" s="147" t="s">
        <v>4537</v>
      </c>
      <c r="L244" s="147" t="s">
        <v>8512</v>
      </c>
      <c r="M244" s="147" t="s">
        <v>4434</v>
      </c>
      <c r="N244" s="147" t="s">
        <v>6177</v>
      </c>
      <c r="O244" s="147" t="s">
        <v>4537</v>
      </c>
      <c r="P244" s="147" t="s">
        <v>233</v>
      </c>
      <c r="Q244" s="147" t="s">
        <v>4537</v>
      </c>
      <c r="R244" s="147" t="s">
        <v>233</v>
      </c>
      <c r="S244" s="147" t="s">
        <v>4537</v>
      </c>
      <c r="T244" s="147" t="s">
        <v>233</v>
      </c>
      <c r="U244" s="150">
        <f t="shared" si="3"/>
        <v>1</v>
      </c>
    </row>
    <row r="245" spans="1:21" x14ac:dyDescent="0.2">
      <c r="A245" s="147" t="s">
        <v>8513</v>
      </c>
      <c r="B245" s="147" t="s">
        <v>6178</v>
      </c>
      <c r="C245" s="147" t="s">
        <v>544</v>
      </c>
      <c r="D245" s="147" t="s">
        <v>8514</v>
      </c>
      <c r="E245" s="148">
        <v>178</v>
      </c>
      <c r="F245" s="148">
        <v>178</v>
      </c>
      <c r="G245" s="148">
        <v>0</v>
      </c>
      <c r="H245" s="148">
        <v>0</v>
      </c>
      <c r="I245" s="147" t="s">
        <v>4537</v>
      </c>
      <c r="J245" s="147" t="s">
        <v>4537</v>
      </c>
      <c r="K245" s="147" t="s">
        <v>4434</v>
      </c>
      <c r="L245" s="147" t="s">
        <v>8517</v>
      </c>
      <c r="M245" s="147" t="s">
        <v>4537</v>
      </c>
      <c r="N245" s="147" t="s">
        <v>233</v>
      </c>
      <c r="O245" s="147" t="s">
        <v>4537</v>
      </c>
      <c r="P245" s="147" t="s">
        <v>233</v>
      </c>
      <c r="Q245" s="147" t="s">
        <v>4537</v>
      </c>
      <c r="R245" s="147" t="s">
        <v>233</v>
      </c>
      <c r="S245" s="147" t="s">
        <v>4537</v>
      </c>
      <c r="T245" s="147" t="s">
        <v>233</v>
      </c>
      <c r="U245" s="150">
        <f t="shared" si="3"/>
        <v>1</v>
      </c>
    </row>
    <row r="246" spans="1:21" x14ac:dyDescent="0.2">
      <c r="A246" s="147" t="s">
        <v>8511</v>
      </c>
      <c r="B246" s="147" t="s">
        <v>6178</v>
      </c>
      <c r="C246" s="147" t="s">
        <v>544</v>
      </c>
      <c r="D246" s="147" t="s">
        <v>8514</v>
      </c>
      <c r="E246" s="148">
        <v>83</v>
      </c>
      <c r="F246" s="148">
        <v>83</v>
      </c>
      <c r="G246" s="148">
        <v>0</v>
      </c>
      <c r="H246" s="148">
        <v>0</v>
      </c>
      <c r="I246" s="147" t="s">
        <v>4537</v>
      </c>
      <c r="J246" s="147" t="s">
        <v>4537</v>
      </c>
      <c r="K246" s="147" t="s">
        <v>4434</v>
      </c>
      <c r="L246" s="147" t="s">
        <v>8517</v>
      </c>
      <c r="M246" s="147" t="s">
        <v>4537</v>
      </c>
      <c r="N246" s="147" t="s">
        <v>233</v>
      </c>
      <c r="O246" s="147" t="s">
        <v>4537</v>
      </c>
      <c r="P246" s="147" t="s">
        <v>233</v>
      </c>
      <c r="Q246" s="147" t="s">
        <v>4537</v>
      </c>
      <c r="R246" s="147" t="s">
        <v>233</v>
      </c>
      <c r="S246" s="147" t="s">
        <v>4537</v>
      </c>
      <c r="T246" s="147" t="s">
        <v>233</v>
      </c>
      <c r="U246" s="150">
        <f t="shared" si="3"/>
        <v>1</v>
      </c>
    </row>
    <row r="247" spans="1:21" x14ac:dyDescent="0.2">
      <c r="A247" s="147" t="s">
        <v>8511</v>
      </c>
      <c r="B247" s="147" t="s">
        <v>6197</v>
      </c>
      <c r="C247" s="147" t="s">
        <v>544</v>
      </c>
      <c r="D247" s="147" t="s">
        <v>4744</v>
      </c>
      <c r="E247" s="148">
        <v>0</v>
      </c>
      <c r="F247" s="148">
        <v>0</v>
      </c>
      <c r="G247" s="148">
        <v>0</v>
      </c>
      <c r="H247" s="148">
        <v>0</v>
      </c>
      <c r="I247" s="147" t="s">
        <v>4537</v>
      </c>
      <c r="J247" s="147" t="s">
        <v>4537</v>
      </c>
      <c r="K247" s="147" t="s">
        <v>4434</v>
      </c>
      <c r="L247" s="147" t="s">
        <v>8512</v>
      </c>
      <c r="M247" s="147" t="s">
        <v>4537</v>
      </c>
      <c r="N247" s="147" t="s">
        <v>233</v>
      </c>
      <c r="O247" s="147" t="s">
        <v>4434</v>
      </c>
      <c r="P247" s="147" t="s">
        <v>6216</v>
      </c>
      <c r="Q247" s="147" t="s">
        <v>4434</v>
      </c>
      <c r="R247" s="147" t="s">
        <v>6218</v>
      </c>
      <c r="S247" s="147" t="s">
        <v>4537</v>
      </c>
      <c r="T247" s="147" t="s">
        <v>6220</v>
      </c>
      <c r="U247" s="150">
        <f t="shared" si="3"/>
        <v>3</v>
      </c>
    </row>
    <row r="248" spans="1:21" x14ac:dyDescent="0.2">
      <c r="A248" s="147" t="s">
        <v>8513</v>
      </c>
      <c r="B248" s="147" t="s">
        <v>6222</v>
      </c>
      <c r="C248" s="147" t="s">
        <v>544</v>
      </c>
      <c r="D248" s="147" t="s">
        <v>8521</v>
      </c>
      <c r="E248" s="148">
        <v>33</v>
      </c>
      <c r="F248" s="148">
        <v>33</v>
      </c>
      <c r="G248" s="148">
        <v>0</v>
      </c>
      <c r="H248" s="148">
        <v>0</v>
      </c>
      <c r="I248" s="147" t="s">
        <v>4537</v>
      </c>
      <c r="J248" s="147" t="s">
        <v>4537</v>
      </c>
      <c r="K248" s="147" t="s">
        <v>4537</v>
      </c>
      <c r="L248" s="147" t="s">
        <v>8517</v>
      </c>
      <c r="M248" s="147" t="s">
        <v>4537</v>
      </c>
      <c r="N248" s="147" t="s">
        <v>233</v>
      </c>
      <c r="O248" s="147" t="s">
        <v>4537</v>
      </c>
      <c r="P248" s="147" t="s">
        <v>233</v>
      </c>
      <c r="Q248" s="147" t="s">
        <v>4537</v>
      </c>
      <c r="R248" s="147" t="s">
        <v>233</v>
      </c>
      <c r="S248" s="147" t="s">
        <v>4537</v>
      </c>
      <c r="T248" s="147" t="s">
        <v>233</v>
      </c>
      <c r="U248" s="150">
        <f t="shared" si="3"/>
        <v>0</v>
      </c>
    </row>
    <row r="249" spans="1:21" x14ac:dyDescent="0.2">
      <c r="A249" s="147" t="s">
        <v>8511</v>
      </c>
      <c r="B249" s="147" t="s">
        <v>6222</v>
      </c>
      <c r="C249" s="147" t="s">
        <v>544</v>
      </c>
      <c r="D249" s="147" t="s">
        <v>8521</v>
      </c>
      <c r="E249" s="148">
        <v>22</v>
      </c>
      <c r="F249" s="148">
        <v>22</v>
      </c>
      <c r="G249" s="148">
        <v>0</v>
      </c>
      <c r="H249" s="148">
        <v>0</v>
      </c>
      <c r="I249" s="147" t="s">
        <v>4537</v>
      </c>
      <c r="J249" s="147" t="s">
        <v>4537</v>
      </c>
      <c r="K249" s="147" t="s">
        <v>4537</v>
      </c>
      <c r="L249" s="147" t="s">
        <v>8517</v>
      </c>
      <c r="M249" s="147" t="s">
        <v>4537</v>
      </c>
      <c r="N249" s="147" t="s">
        <v>233</v>
      </c>
      <c r="O249" s="147" t="s">
        <v>4537</v>
      </c>
      <c r="P249" s="147" t="s">
        <v>233</v>
      </c>
      <c r="Q249" s="147" t="s">
        <v>4537</v>
      </c>
      <c r="R249" s="147" t="s">
        <v>233</v>
      </c>
      <c r="S249" s="147" t="s">
        <v>4537</v>
      </c>
      <c r="T249" s="147" t="s">
        <v>233</v>
      </c>
      <c r="U249" s="150">
        <f t="shared" si="3"/>
        <v>0</v>
      </c>
    </row>
    <row r="250" spans="1:21" x14ac:dyDescent="0.2">
      <c r="A250" s="147" t="s">
        <v>8513</v>
      </c>
      <c r="B250" s="147" t="s">
        <v>5312</v>
      </c>
      <c r="C250" s="147" t="s">
        <v>544</v>
      </c>
      <c r="D250" s="147" t="s">
        <v>987</v>
      </c>
      <c r="E250" s="148">
        <v>1205</v>
      </c>
      <c r="F250" s="148">
        <v>1205</v>
      </c>
      <c r="G250" s="148">
        <v>0</v>
      </c>
      <c r="H250" s="148">
        <v>0</v>
      </c>
      <c r="I250" s="147" t="s">
        <v>4537</v>
      </c>
      <c r="J250" s="147" t="s">
        <v>4537</v>
      </c>
      <c r="K250" s="147" t="s">
        <v>4537</v>
      </c>
      <c r="L250" s="147" t="s">
        <v>8517</v>
      </c>
      <c r="M250" s="147" t="s">
        <v>4537</v>
      </c>
      <c r="N250" s="147" t="s">
        <v>233</v>
      </c>
      <c r="O250" s="147" t="s">
        <v>4537</v>
      </c>
      <c r="P250" s="147" t="s">
        <v>233</v>
      </c>
      <c r="Q250" s="147" t="s">
        <v>4537</v>
      </c>
      <c r="R250" s="147" t="s">
        <v>233</v>
      </c>
      <c r="S250" s="147" t="s">
        <v>4537</v>
      </c>
      <c r="T250" s="147" t="s">
        <v>233</v>
      </c>
      <c r="U250" s="150">
        <f t="shared" si="3"/>
        <v>0</v>
      </c>
    </row>
    <row r="251" spans="1:21" x14ac:dyDescent="0.2">
      <c r="A251" s="147" t="s">
        <v>8511</v>
      </c>
      <c r="B251" s="147" t="s">
        <v>5312</v>
      </c>
      <c r="C251" s="147" t="s">
        <v>544</v>
      </c>
      <c r="D251" s="147" t="s">
        <v>987</v>
      </c>
      <c r="E251" s="148">
        <v>1411</v>
      </c>
      <c r="F251" s="148">
        <v>1411</v>
      </c>
      <c r="G251" s="148">
        <v>0</v>
      </c>
      <c r="H251" s="148">
        <v>0</v>
      </c>
      <c r="I251" s="147" t="s">
        <v>4537</v>
      </c>
      <c r="J251" s="147" t="s">
        <v>4537</v>
      </c>
      <c r="K251" s="147" t="s">
        <v>4537</v>
      </c>
      <c r="L251" s="147" t="s">
        <v>8517</v>
      </c>
      <c r="M251" s="147" t="s">
        <v>4537</v>
      </c>
      <c r="N251" s="147" t="s">
        <v>233</v>
      </c>
      <c r="O251" s="147" t="s">
        <v>4537</v>
      </c>
      <c r="P251" s="147" t="s">
        <v>233</v>
      </c>
      <c r="Q251" s="147" t="s">
        <v>4537</v>
      </c>
      <c r="R251" s="147" t="s">
        <v>233</v>
      </c>
      <c r="S251" s="147" t="s">
        <v>4537</v>
      </c>
      <c r="T251" s="147" t="s">
        <v>233</v>
      </c>
      <c r="U251" s="150">
        <f t="shared" si="3"/>
        <v>0</v>
      </c>
    </row>
    <row r="252" spans="1:21" x14ac:dyDescent="0.2">
      <c r="A252" s="147" t="s">
        <v>8513</v>
      </c>
      <c r="B252" s="147" t="s">
        <v>321</v>
      </c>
      <c r="C252" s="147" t="s">
        <v>63</v>
      </c>
      <c r="D252" s="147" t="s">
        <v>18</v>
      </c>
      <c r="E252" s="148">
        <v>8671</v>
      </c>
      <c r="F252" s="148">
        <v>8671</v>
      </c>
      <c r="G252" s="148">
        <v>0</v>
      </c>
      <c r="H252" s="148">
        <v>0</v>
      </c>
      <c r="I252" s="147" t="s">
        <v>4537</v>
      </c>
      <c r="J252" s="147" t="s">
        <v>4434</v>
      </c>
      <c r="K252" s="147" t="s">
        <v>4537</v>
      </c>
      <c r="L252" s="147" t="s">
        <v>8515</v>
      </c>
      <c r="M252" s="147" t="s">
        <v>4537</v>
      </c>
      <c r="N252" s="147" t="s">
        <v>233</v>
      </c>
      <c r="O252" s="147" t="s">
        <v>4537</v>
      </c>
      <c r="P252" s="147" t="s">
        <v>8523</v>
      </c>
      <c r="Q252" s="147" t="s">
        <v>4537</v>
      </c>
      <c r="R252" s="147" t="s">
        <v>6256</v>
      </c>
      <c r="S252" s="147" t="s">
        <v>4537</v>
      </c>
      <c r="T252" s="147" t="s">
        <v>233</v>
      </c>
      <c r="U252" s="150">
        <f t="shared" si="3"/>
        <v>1</v>
      </c>
    </row>
    <row r="253" spans="1:21" x14ac:dyDescent="0.2">
      <c r="A253" s="147" t="s">
        <v>8511</v>
      </c>
      <c r="B253" s="147" t="s">
        <v>321</v>
      </c>
      <c r="C253" s="147" t="s">
        <v>63</v>
      </c>
      <c r="D253" s="147" t="s">
        <v>18</v>
      </c>
      <c r="E253" s="148">
        <v>4168</v>
      </c>
      <c r="F253" s="148">
        <v>4168</v>
      </c>
      <c r="G253" s="148">
        <v>0</v>
      </c>
      <c r="H253" s="148">
        <v>0</v>
      </c>
      <c r="I253" s="147" t="s">
        <v>4537</v>
      </c>
      <c r="J253" s="147" t="s">
        <v>4434</v>
      </c>
      <c r="K253" s="147" t="s">
        <v>4537</v>
      </c>
      <c r="L253" s="147" t="s">
        <v>8515</v>
      </c>
      <c r="M253" s="147" t="s">
        <v>4537</v>
      </c>
      <c r="N253" s="147" t="s">
        <v>233</v>
      </c>
      <c r="O253" s="147" t="s">
        <v>4537</v>
      </c>
      <c r="P253" s="147" t="s">
        <v>6413</v>
      </c>
      <c r="Q253" s="147" t="s">
        <v>4537</v>
      </c>
      <c r="R253" s="147" t="s">
        <v>6256</v>
      </c>
      <c r="S253" s="147" t="s">
        <v>4537</v>
      </c>
      <c r="T253" s="147" t="s">
        <v>233</v>
      </c>
      <c r="U253" s="150">
        <f t="shared" si="3"/>
        <v>1</v>
      </c>
    </row>
    <row r="254" spans="1:21" x14ac:dyDescent="0.2">
      <c r="A254" s="147" t="s">
        <v>8511</v>
      </c>
      <c r="B254" s="147" t="s">
        <v>6265</v>
      </c>
      <c r="C254" s="147" t="s">
        <v>544</v>
      </c>
      <c r="D254" s="147" t="s">
        <v>8514</v>
      </c>
      <c r="E254" s="148">
        <v>317</v>
      </c>
      <c r="F254" s="148">
        <v>0</v>
      </c>
      <c r="G254" s="148">
        <v>0</v>
      </c>
      <c r="H254" s="148">
        <v>0</v>
      </c>
      <c r="I254" s="147" t="s">
        <v>4537</v>
      </c>
      <c r="J254" s="147" t="s">
        <v>4537</v>
      </c>
      <c r="K254" s="147" t="s">
        <v>4537</v>
      </c>
      <c r="L254" s="147" t="s">
        <v>8512</v>
      </c>
      <c r="M254" s="147" t="s">
        <v>4537</v>
      </c>
      <c r="N254" s="147" t="s">
        <v>233</v>
      </c>
      <c r="O254" s="147" t="s">
        <v>4537</v>
      </c>
      <c r="P254" s="147" t="s">
        <v>233</v>
      </c>
      <c r="Q254" s="147" t="s">
        <v>4537</v>
      </c>
      <c r="R254" s="147" t="s">
        <v>233</v>
      </c>
      <c r="S254" s="147" t="s">
        <v>4537</v>
      </c>
      <c r="T254" s="147" t="s">
        <v>233</v>
      </c>
      <c r="U254" s="150">
        <f t="shared" si="3"/>
        <v>0</v>
      </c>
    </row>
    <row r="255" spans="1:21" x14ac:dyDescent="0.2">
      <c r="A255" s="147" t="s">
        <v>8513</v>
      </c>
      <c r="B255" s="147" t="s">
        <v>321</v>
      </c>
      <c r="C255" s="147" t="s">
        <v>63</v>
      </c>
      <c r="D255" s="147" t="s">
        <v>8521</v>
      </c>
      <c r="E255" s="148">
        <v>161</v>
      </c>
      <c r="F255" s="148">
        <v>0</v>
      </c>
      <c r="G255" s="148">
        <v>0</v>
      </c>
      <c r="H255" s="148">
        <v>0</v>
      </c>
      <c r="I255" s="147" t="s">
        <v>4537</v>
      </c>
      <c r="J255" s="147" t="s">
        <v>4434</v>
      </c>
      <c r="K255" s="147" t="s">
        <v>4537</v>
      </c>
      <c r="L255" s="147" t="s">
        <v>8515</v>
      </c>
      <c r="M255" s="147" t="s">
        <v>4537</v>
      </c>
      <c r="N255" s="147" t="s">
        <v>233</v>
      </c>
      <c r="O255" s="147" t="s">
        <v>4537</v>
      </c>
      <c r="P255" s="147" t="s">
        <v>233</v>
      </c>
      <c r="Q255" s="147" t="s">
        <v>4537</v>
      </c>
      <c r="R255" s="147" t="s">
        <v>8524</v>
      </c>
      <c r="S255" s="147" t="s">
        <v>4537</v>
      </c>
      <c r="T255" s="147" t="s">
        <v>5745</v>
      </c>
      <c r="U255" s="150">
        <f t="shared" si="3"/>
        <v>1</v>
      </c>
    </row>
    <row r="256" spans="1:21" x14ac:dyDescent="0.2">
      <c r="A256" s="147" t="s">
        <v>8511</v>
      </c>
      <c r="B256" s="147" t="s">
        <v>321</v>
      </c>
      <c r="C256" s="147" t="s">
        <v>63</v>
      </c>
      <c r="D256" s="147" t="s">
        <v>8521</v>
      </c>
      <c r="E256" s="148">
        <v>181</v>
      </c>
      <c r="F256" s="148">
        <v>0</v>
      </c>
      <c r="G256" s="148">
        <v>0</v>
      </c>
      <c r="H256" s="148">
        <v>0</v>
      </c>
      <c r="I256" s="147" t="s">
        <v>4537</v>
      </c>
      <c r="J256" s="147" t="s">
        <v>4434</v>
      </c>
      <c r="K256" s="147" t="s">
        <v>4537</v>
      </c>
      <c r="L256" s="147" t="s">
        <v>8515</v>
      </c>
      <c r="M256" s="147" t="s">
        <v>4537</v>
      </c>
      <c r="N256" s="147" t="s">
        <v>233</v>
      </c>
      <c r="O256" s="147" t="s">
        <v>4537</v>
      </c>
      <c r="P256" s="147" t="s">
        <v>233</v>
      </c>
      <c r="Q256" s="147" t="s">
        <v>4537</v>
      </c>
      <c r="R256" s="147" t="s">
        <v>6289</v>
      </c>
      <c r="S256" s="147" t="s">
        <v>4537</v>
      </c>
      <c r="T256" s="147" t="s">
        <v>5440</v>
      </c>
      <c r="U256" s="150">
        <f t="shared" si="3"/>
        <v>1</v>
      </c>
    </row>
    <row r="257" spans="1:21" x14ac:dyDescent="0.2">
      <c r="A257" s="147" t="s">
        <v>8513</v>
      </c>
      <c r="B257" s="147" t="s">
        <v>321</v>
      </c>
      <c r="C257" s="147" t="s">
        <v>63</v>
      </c>
      <c r="D257" s="147" t="s">
        <v>8516</v>
      </c>
      <c r="E257" s="148">
        <v>928</v>
      </c>
      <c r="F257" s="148">
        <v>0</v>
      </c>
      <c r="G257" s="148">
        <v>0</v>
      </c>
      <c r="H257" s="148">
        <v>0</v>
      </c>
      <c r="I257" s="147" t="s">
        <v>4537</v>
      </c>
      <c r="J257" s="147" t="s">
        <v>4434</v>
      </c>
      <c r="K257" s="147" t="s">
        <v>4537</v>
      </c>
      <c r="L257" s="147" t="s">
        <v>8515</v>
      </c>
      <c r="M257" s="147" t="s">
        <v>4434</v>
      </c>
      <c r="N257" s="147" t="s">
        <v>6524</v>
      </c>
      <c r="O257" s="147" t="s">
        <v>4434</v>
      </c>
      <c r="P257" s="147" t="s">
        <v>5899</v>
      </c>
      <c r="Q257" s="147" t="s">
        <v>4434</v>
      </c>
      <c r="R257" s="147" t="s">
        <v>8525</v>
      </c>
      <c r="S257" s="147" t="s">
        <v>4537</v>
      </c>
      <c r="T257" s="147" t="s">
        <v>233</v>
      </c>
      <c r="U257" s="150">
        <f t="shared" si="3"/>
        <v>4</v>
      </c>
    </row>
    <row r="258" spans="1:21" x14ac:dyDescent="0.2">
      <c r="A258" s="147" t="s">
        <v>8511</v>
      </c>
      <c r="B258" s="147" t="s">
        <v>321</v>
      </c>
      <c r="C258" s="147" t="s">
        <v>63</v>
      </c>
      <c r="D258" s="147" t="s">
        <v>8516</v>
      </c>
      <c r="E258" s="148">
        <v>962</v>
      </c>
      <c r="F258" s="148">
        <v>0</v>
      </c>
      <c r="G258" s="148">
        <v>0</v>
      </c>
      <c r="H258" s="148">
        <v>0</v>
      </c>
      <c r="I258" s="147" t="s">
        <v>4537</v>
      </c>
      <c r="J258" s="147" t="s">
        <v>4434</v>
      </c>
      <c r="K258" s="147" t="s">
        <v>4537</v>
      </c>
      <c r="L258" s="147" t="s">
        <v>8515</v>
      </c>
      <c r="M258" s="147" t="s">
        <v>4434</v>
      </c>
      <c r="N258" s="147" t="s">
        <v>6524</v>
      </c>
      <c r="O258" s="147" t="s">
        <v>4434</v>
      </c>
      <c r="P258" s="147" t="s">
        <v>8526</v>
      </c>
      <c r="Q258" s="147" t="s">
        <v>4434</v>
      </c>
      <c r="R258" s="147" t="s">
        <v>8527</v>
      </c>
      <c r="S258" s="147" t="s">
        <v>4537</v>
      </c>
      <c r="T258" s="147" t="s">
        <v>233</v>
      </c>
      <c r="U258" s="150">
        <f t="shared" ref="U258:U321" si="4">COUNTIF(I258:K258,"Yes")+COUNTIF(M258,"Yes")+COUNTIF(O258,"Yes")+COUNTIF(Q258,"Yes")+COUNTIF(S258,"Yes")</f>
        <v>4</v>
      </c>
    </row>
    <row r="259" spans="1:21" x14ac:dyDescent="0.2">
      <c r="A259" s="147" t="s">
        <v>8511</v>
      </c>
      <c r="B259" s="147" t="s">
        <v>6301</v>
      </c>
      <c r="C259" s="147" t="s">
        <v>544</v>
      </c>
      <c r="D259" s="147" t="s">
        <v>8516</v>
      </c>
      <c r="E259" s="148">
        <v>713</v>
      </c>
      <c r="F259" s="148">
        <v>0</v>
      </c>
      <c r="G259" s="148">
        <v>0</v>
      </c>
      <c r="H259" s="148">
        <v>0</v>
      </c>
      <c r="I259" s="147" t="s">
        <v>4537</v>
      </c>
      <c r="J259" s="147" t="s">
        <v>4537</v>
      </c>
      <c r="K259" s="147" t="s">
        <v>4537</v>
      </c>
      <c r="L259" s="147" t="s">
        <v>8512</v>
      </c>
      <c r="M259" s="147" t="s">
        <v>4537</v>
      </c>
      <c r="N259" s="147" t="s">
        <v>233</v>
      </c>
      <c r="O259" s="147" t="s">
        <v>4537</v>
      </c>
      <c r="P259" s="147" t="s">
        <v>233</v>
      </c>
      <c r="Q259" s="147" t="s">
        <v>4537</v>
      </c>
      <c r="R259" s="147" t="s">
        <v>233</v>
      </c>
      <c r="S259" s="147" t="s">
        <v>4537</v>
      </c>
      <c r="T259" s="147" t="s">
        <v>233</v>
      </c>
      <c r="U259" s="150">
        <f t="shared" si="4"/>
        <v>0</v>
      </c>
    </row>
    <row r="260" spans="1:21" x14ac:dyDescent="0.2">
      <c r="A260" s="147" t="s">
        <v>8511</v>
      </c>
      <c r="B260" s="147" t="s">
        <v>6222</v>
      </c>
      <c r="C260" s="147" t="s">
        <v>544</v>
      </c>
      <c r="D260" s="147" t="s">
        <v>8516</v>
      </c>
      <c r="E260" s="148">
        <v>231</v>
      </c>
      <c r="F260" s="148">
        <v>216</v>
      </c>
      <c r="G260" s="148">
        <v>24</v>
      </c>
      <c r="H260" s="148">
        <v>33</v>
      </c>
      <c r="I260" s="147" t="s">
        <v>4537</v>
      </c>
      <c r="J260" s="147" t="s">
        <v>4434</v>
      </c>
      <c r="K260" s="147" t="s">
        <v>4434</v>
      </c>
      <c r="L260" s="147" t="s">
        <v>8517</v>
      </c>
      <c r="M260" s="147" t="s">
        <v>4434</v>
      </c>
      <c r="N260" s="147" t="s">
        <v>6314</v>
      </c>
      <c r="O260" s="147" t="s">
        <v>4434</v>
      </c>
      <c r="P260" s="147" t="s">
        <v>5899</v>
      </c>
      <c r="Q260" s="147" t="s">
        <v>4434</v>
      </c>
      <c r="R260" s="147" t="s">
        <v>233</v>
      </c>
      <c r="S260" s="147" t="s">
        <v>4434</v>
      </c>
      <c r="T260" s="147" t="s">
        <v>233</v>
      </c>
      <c r="U260" s="150">
        <f t="shared" si="4"/>
        <v>6</v>
      </c>
    </row>
    <row r="261" spans="1:21" x14ac:dyDescent="0.2">
      <c r="A261" s="147" t="s">
        <v>8513</v>
      </c>
      <c r="B261" s="147" t="s">
        <v>5392</v>
      </c>
      <c r="C261" s="147" t="s">
        <v>544</v>
      </c>
      <c r="D261" s="147" t="s">
        <v>8516</v>
      </c>
      <c r="E261" s="148">
        <v>668</v>
      </c>
      <c r="F261" s="148">
        <v>898</v>
      </c>
      <c r="G261" s="148">
        <v>131</v>
      </c>
      <c r="H261" s="148">
        <v>3</v>
      </c>
      <c r="I261" s="147" t="s">
        <v>4537</v>
      </c>
      <c r="J261" s="147" t="s">
        <v>4537</v>
      </c>
      <c r="K261" s="147" t="s">
        <v>4537</v>
      </c>
      <c r="L261" s="147" t="s">
        <v>8512</v>
      </c>
      <c r="M261" s="147" t="s">
        <v>4434</v>
      </c>
      <c r="N261" s="147" t="s">
        <v>6320</v>
      </c>
      <c r="O261" s="147" t="s">
        <v>4434</v>
      </c>
      <c r="P261" s="147" t="s">
        <v>6321</v>
      </c>
      <c r="Q261" s="147" t="s">
        <v>4434</v>
      </c>
      <c r="R261" s="147" t="s">
        <v>8528</v>
      </c>
      <c r="S261" s="147" t="s">
        <v>4434</v>
      </c>
      <c r="T261" s="147" t="s">
        <v>8529</v>
      </c>
      <c r="U261" s="150">
        <f t="shared" si="4"/>
        <v>4</v>
      </c>
    </row>
    <row r="262" spans="1:21" x14ac:dyDescent="0.2">
      <c r="A262" s="147" t="s">
        <v>8511</v>
      </c>
      <c r="B262" s="147" t="s">
        <v>5392</v>
      </c>
      <c r="C262" s="147" t="s">
        <v>544</v>
      </c>
      <c r="D262" s="147" t="s">
        <v>8516</v>
      </c>
      <c r="E262" s="148">
        <v>997</v>
      </c>
      <c r="F262" s="148">
        <v>1330</v>
      </c>
      <c r="G262" s="148">
        <v>453</v>
      </c>
      <c r="H262" s="148">
        <v>9</v>
      </c>
      <c r="I262" s="147" t="s">
        <v>4537</v>
      </c>
      <c r="J262" s="147" t="s">
        <v>4537</v>
      </c>
      <c r="K262" s="147" t="s">
        <v>4537</v>
      </c>
      <c r="L262" s="147" t="s">
        <v>8512</v>
      </c>
      <c r="M262" s="147" t="s">
        <v>4434</v>
      </c>
      <c r="N262" s="147" t="s">
        <v>6320</v>
      </c>
      <c r="O262" s="147" t="s">
        <v>4434</v>
      </c>
      <c r="P262" s="147" t="s">
        <v>6326</v>
      </c>
      <c r="Q262" s="147" t="s">
        <v>4434</v>
      </c>
      <c r="R262" s="147" t="s">
        <v>8528</v>
      </c>
      <c r="S262" s="147" t="s">
        <v>4434</v>
      </c>
      <c r="T262" s="147" t="s">
        <v>8529</v>
      </c>
      <c r="U262" s="150">
        <f t="shared" si="4"/>
        <v>4</v>
      </c>
    </row>
    <row r="263" spans="1:21" x14ac:dyDescent="0.2">
      <c r="A263" s="147" t="s">
        <v>8511</v>
      </c>
      <c r="B263" s="147" t="s">
        <v>172</v>
      </c>
      <c r="C263" s="147" t="s">
        <v>63</v>
      </c>
      <c r="D263" s="147" t="s">
        <v>8521</v>
      </c>
      <c r="E263" s="148">
        <v>220</v>
      </c>
      <c r="F263" s="148">
        <v>1489</v>
      </c>
      <c r="G263" s="148">
        <v>74</v>
      </c>
      <c r="H263" s="148">
        <v>0</v>
      </c>
      <c r="I263" s="147" t="s">
        <v>4434</v>
      </c>
      <c r="J263" s="147" t="s">
        <v>4434</v>
      </c>
      <c r="K263" s="147" t="s">
        <v>4434</v>
      </c>
      <c r="L263" s="147" t="s">
        <v>8512</v>
      </c>
      <c r="M263" s="147" t="s">
        <v>4434</v>
      </c>
      <c r="N263" s="147" t="s">
        <v>6335</v>
      </c>
      <c r="O263" s="147" t="s">
        <v>4537</v>
      </c>
      <c r="P263" s="147" t="s">
        <v>5209</v>
      </c>
      <c r="Q263" s="147" t="s">
        <v>4434</v>
      </c>
      <c r="R263" s="147" t="s">
        <v>6337</v>
      </c>
      <c r="S263" s="147" t="s">
        <v>4537</v>
      </c>
      <c r="T263" s="147" t="s">
        <v>233</v>
      </c>
      <c r="U263" s="150">
        <f t="shared" si="4"/>
        <v>5</v>
      </c>
    </row>
    <row r="264" spans="1:21" x14ac:dyDescent="0.2">
      <c r="A264" s="147" t="s">
        <v>8513</v>
      </c>
      <c r="B264" s="147" t="s">
        <v>172</v>
      </c>
      <c r="C264" s="147" t="s">
        <v>63</v>
      </c>
      <c r="D264" s="147" t="s">
        <v>8521</v>
      </c>
      <c r="E264" s="148">
        <v>150</v>
      </c>
      <c r="F264" s="148">
        <v>1652</v>
      </c>
      <c r="G264" s="148">
        <v>101</v>
      </c>
      <c r="H264" s="148">
        <v>10</v>
      </c>
      <c r="I264" s="147" t="s">
        <v>4434</v>
      </c>
      <c r="J264" s="147" t="s">
        <v>4434</v>
      </c>
      <c r="K264" s="147" t="s">
        <v>4434</v>
      </c>
      <c r="L264" s="147" t="s">
        <v>8512</v>
      </c>
      <c r="M264" s="147" t="s">
        <v>4434</v>
      </c>
      <c r="N264" s="147" t="s">
        <v>6344</v>
      </c>
      <c r="O264" s="147" t="s">
        <v>4537</v>
      </c>
      <c r="P264" s="147" t="s">
        <v>5209</v>
      </c>
      <c r="Q264" s="147" t="s">
        <v>4434</v>
      </c>
      <c r="R264" s="147" t="s">
        <v>6337</v>
      </c>
      <c r="S264" s="147" t="s">
        <v>4537</v>
      </c>
      <c r="T264" s="147" t="s">
        <v>4949</v>
      </c>
      <c r="U264" s="150">
        <f t="shared" si="4"/>
        <v>5</v>
      </c>
    </row>
    <row r="265" spans="1:21" x14ac:dyDescent="0.2">
      <c r="A265" s="147" t="s">
        <v>8511</v>
      </c>
      <c r="B265" s="147" t="s">
        <v>6347</v>
      </c>
      <c r="C265" s="147" t="s">
        <v>544</v>
      </c>
      <c r="D265" s="147" t="s">
        <v>8516</v>
      </c>
      <c r="E265" s="148">
        <v>0</v>
      </c>
      <c r="F265" s="148">
        <v>0</v>
      </c>
      <c r="G265" s="148">
        <v>0</v>
      </c>
      <c r="H265" s="148">
        <v>0</v>
      </c>
      <c r="I265" s="147" t="s">
        <v>4537</v>
      </c>
      <c r="J265" s="147" t="s">
        <v>4434</v>
      </c>
      <c r="K265" s="147" t="s">
        <v>4434</v>
      </c>
      <c r="L265" s="147" t="s">
        <v>8512</v>
      </c>
      <c r="M265" s="147" t="s">
        <v>4537</v>
      </c>
      <c r="N265" s="147" t="s">
        <v>233</v>
      </c>
      <c r="O265" s="147" t="s">
        <v>4537</v>
      </c>
      <c r="P265" s="147" t="s">
        <v>233</v>
      </c>
      <c r="Q265" s="147" t="s">
        <v>4537</v>
      </c>
      <c r="R265" s="147" t="s">
        <v>233</v>
      </c>
      <c r="S265" s="147" t="s">
        <v>4537</v>
      </c>
      <c r="T265" s="147" t="s">
        <v>233</v>
      </c>
      <c r="U265" s="150">
        <f t="shared" si="4"/>
        <v>2</v>
      </c>
    </row>
    <row r="266" spans="1:21" x14ac:dyDescent="0.2">
      <c r="A266" s="147" t="s">
        <v>8513</v>
      </c>
      <c r="B266" s="147" t="s">
        <v>6347</v>
      </c>
      <c r="C266" s="147" t="s">
        <v>544</v>
      </c>
      <c r="D266" s="147" t="s">
        <v>8516</v>
      </c>
      <c r="E266" s="148">
        <v>0</v>
      </c>
      <c r="F266" s="148">
        <v>0</v>
      </c>
      <c r="G266" s="148">
        <v>0</v>
      </c>
      <c r="H266" s="148">
        <v>0</v>
      </c>
      <c r="I266" s="147" t="s">
        <v>4537</v>
      </c>
      <c r="J266" s="147" t="s">
        <v>4537</v>
      </c>
      <c r="K266" s="147" t="s">
        <v>4537</v>
      </c>
      <c r="L266" s="147" t="s">
        <v>8512</v>
      </c>
      <c r="M266" s="147" t="s">
        <v>4537</v>
      </c>
      <c r="N266" s="147" t="s">
        <v>233</v>
      </c>
      <c r="O266" s="147" t="s">
        <v>4537</v>
      </c>
      <c r="P266" s="147" t="s">
        <v>233</v>
      </c>
      <c r="Q266" s="147" t="s">
        <v>4537</v>
      </c>
      <c r="R266" s="147" t="s">
        <v>233</v>
      </c>
      <c r="S266" s="147" t="s">
        <v>4537</v>
      </c>
      <c r="T266" s="147" t="s">
        <v>233</v>
      </c>
      <c r="U266" s="150">
        <f t="shared" si="4"/>
        <v>0</v>
      </c>
    </row>
    <row r="267" spans="1:21" x14ac:dyDescent="0.2">
      <c r="A267" s="147" t="s">
        <v>8511</v>
      </c>
      <c r="B267" s="147" t="s">
        <v>6364</v>
      </c>
      <c r="C267" s="147" t="s">
        <v>544</v>
      </c>
      <c r="D267" s="147" t="s">
        <v>8514</v>
      </c>
      <c r="E267" s="148">
        <v>0</v>
      </c>
      <c r="F267" s="148">
        <v>0</v>
      </c>
      <c r="G267" s="148">
        <v>0</v>
      </c>
      <c r="H267" s="148">
        <v>0</v>
      </c>
      <c r="I267" s="147" t="s">
        <v>4537</v>
      </c>
      <c r="J267" s="147" t="s">
        <v>4537</v>
      </c>
      <c r="K267" s="147" t="s">
        <v>4537</v>
      </c>
      <c r="L267" s="147" t="s">
        <v>8512</v>
      </c>
      <c r="M267" s="147" t="s">
        <v>4537</v>
      </c>
      <c r="N267" s="147" t="s">
        <v>233</v>
      </c>
      <c r="O267" s="147" t="s">
        <v>4537</v>
      </c>
      <c r="P267" s="147" t="s">
        <v>233</v>
      </c>
      <c r="Q267" s="147" t="s">
        <v>4537</v>
      </c>
      <c r="R267" s="147" t="s">
        <v>233</v>
      </c>
      <c r="S267" s="147" t="s">
        <v>4537</v>
      </c>
      <c r="T267" s="147" t="s">
        <v>233</v>
      </c>
      <c r="U267" s="150">
        <f t="shared" si="4"/>
        <v>0</v>
      </c>
    </row>
    <row r="268" spans="1:21" x14ac:dyDescent="0.2">
      <c r="A268" s="147" t="s">
        <v>8513</v>
      </c>
      <c r="B268" s="147" t="s">
        <v>6372</v>
      </c>
      <c r="C268" s="147" t="s">
        <v>544</v>
      </c>
      <c r="D268" s="147" t="s">
        <v>446</v>
      </c>
      <c r="E268" s="148">
        <v>0</v>
      </c>
      <c r="F268" s="148">
        <v>0</v>
      </c>
      <c r="G268" s="148">
        <v>0</v>
      </c>
      <c r="H268" s="148">
        <v>0</v>
      </c>
      <c r="I268" s="147" t="s">
        <v>4537</v>
      </c>
      <c r="J268" s="147" t="s">
        <v>4537</v>
      </c>
      <c r="K268" s="147" t="s">
        <v>4537</v>
      </c>
      <c r="L268" s="147" t="s">
        <v>8512</v>
      </c>
      <c r="M268" s="147" t="s">
        <v>4537</v>
      </c>
      <c r="N268" s="147" t="s">
        <v>233</v>
      </c>
      <c r="O268" s="147" t="s">
        <v>4537</v>
      </c>
      <c r="P268" s="147" t="s">
        <v>233</v>
      </c>
      <c r="Q268" s="147" t="s">
        <v>4537</v>
      </c>
      <c r="R268" s="147" t="s">
        <v>233</v>
      </c>
      <c r="S268" s="147" t="s">
        <v>4537</v>
      </c>
      <c r="T268" s="147" t="s">
        <v>233</v>
      </c>
      <c r="U268" s="150">
        <f t="shared" si="4"/>
        <v>0</v>
      </c>
    </row>
    <row r="269" spans="1:21" x14ac:dyDescent="0.2">
      <c r="A269" s="147" t="s">
        <v>8511</v>
      </c>
      <c r="B269" s="147" t="s">
        <v>6372</v>
      </c>
      <c r="C269" s="147" t="s">
        <v>544</v>
      </c>
      <c r="D269" s="147" t="s">
        <v>446</v>
      </c>
      <c r="E269" s="148">
        <v>0</v>
      </c>
      <c r="F269" s="148">
        <v>0</v>
      </c>
      <c r="G269" s="148">
        <v>0</v>
      </c>
      <c r="H269" s="148">
        <v>0</v>
      </c>
      <c r="I269" s="147" t="s">
        <v>4537</v>
      </c>
      <c r="J269" s="147" t="s">
        <v>4537</v>
      </c>
      <c r="K269" s="147" t="s">
        <v>4537</v>
      </c>
      <c r="L269" s="147" t="s">
        <v>8512</v>
      </c>
      <c r="M269" s="147" t="s">
        <v>4537</v>
      </c>
      <c r="N269" s="147" t="s">
        <v>233</v>
      </c>
      <c r="O269" s="147" t="s">
        <v>4537</v>
      </c>
      <c r="P269" s="147" t="s">
        <v>233</v>
      </c>
      <c r="Q269" s="147" t="s">
        <v>4537</v>
      </c>
      <c r="R269" s="147" t="s">
        <v>233</v>
      </c>
      <c r="S269" s="147" t="s">
        <v>4537</v>
      </c>
      <c r="T269" s="147" t="s">
        <v>233</v>
      </c>
      <c r="U269" s="150">
        <f t="shared" si="4"/>
        <v>0</v>
      </c>
    </row>
    <row r="270" spans="1:21" x14ac:dyDescent="0.2">
      <c r="A270" s="147" t="s">
        <v>8513</v>
      </c>
      <c r="B270" s="147" t="s">
        <v>6364</v>
      </c>
      <c r="C270" s="147" t="s">
        <v>544</v>
      </c>
      <c r="D270" s="147" t="s">
        <v>8514</v>
      </c>
      <c r="E270" s="148">
        <v>0</v>
      </c>
      <c r="F270" s="148">
        <v>0</v>
      </c>
      <c r="G270" s="148">
        <v>0</v>
      </c>
      <c r="H270" s="148">
        <v>0</v>
      </c>
      <c r="I270" s="147" t="s">
        <v>4537</v>
      </c>
      <c r="J270" s="147" t="s">
        <v>4537</v>
      </c>
      <c r="K270" s="147" t="s">
        <v>4537</v>
      </c>
      <c r="L270" s="147" t="s">
        <v>8512</v>
      </c>
      <c r="M270" s="147" t="s">
        <v>4537</v>
      </c>
      <c r="N270" s="147" t="s">
        <v>233</v>
      </c>
      <c r="O270" s="147" t="s">
        <v>4537</v>
      </c>
      <c r="P270" s="147" t="s">
        <v>233</v>
      </c>
      <c r="Q270" s="147" t="s">
        <v>4537</v>
      </c>
      <c r="R270" s="147" t="s">
        <v>233</v>
      </c>
      <c r="S270" s="147" t="s">
        <v>4537</v>
      </c>
      <c r="T270" s="147" t="s">
        <v>233</v>
      </c>
      <c r="U270" s="150">
        <f t="shared" si="4"/>
        <v>0</v>
      </c>
    </row>
    <row r="271" spans="1:21" x14ac:dyDescent="0.2">
      <c r="A271" s="147" t="s">
        <v>8511</v>
      </c>
      <c r="B271" s="147" t="s">
        <v>5312</v>
      </c>
      <c r="C271" s="147" t="s">
        <v>544</v>
      </c>
      <c r="D271" s="147" t="s">
        <v>987</v>
      </c>
      <c r="E271" s="148">
        <v>930</v>
      </c>
      <c r="F271" s="148">
        <v>1039</v>
      </c>
      <c r="G271" s="148">
        <v>0</v>
      </c>
      <c r="H271" s="148">
        <v>0</v>
      </c>
      <c r="I271" s="147" t="s">
        <v>4537</v>
      </c>
      <c r="J271" s="147" t="s">
        <v>4434</v>
      </c>
      <c r="K271" s="147" t="s">
        <v>4537</v>
      </c>
      <c r="L271" s="147" t="s">
        <v>8517</v>
      </c>
      <c r="M271" s="147" t="s">
        <v>4537</v>
      </c>
      <c r="N271" s="147" t="s">
        <v>6025</v>
      </c>
      <c r="O271" s="147" t="s">
        <v>4537</v>
      </c>
      <c r="P271" s="147" t="s">
        <v>233</v>
      </c>
      <c r="Q271" s="147" t="s">
        <v>4537</v>
      </c>
      <c r="R271" s="147" t="s">
        <v>4693</v>
      </c>
      <c r="S271" s="147" t="s">
        <v>4537</v>
      </c>
      <c r="T271" s="147" t="s">
        <v>4865</v>
      </c>
      <c r="U271" s="150">
        <f t="shared" si="4"/>
        <v>1</v>
      </c>
    </row>
    <row r="272" spans="1:21" x14ac:dyDescent="0.2">
      <c r="A272" s="147" t="s">
        <v>8513</v>
      </c>
      <c r="B272" s="147" t="s">
        <v>6134</v>
      </c>
      <c r="C272" s="147" t="s">
        <v>544</v>
      </c>
      <c r="D272" s="147" t="s">
        <v>987</v>
      </c>
      <c r="E272" s="148">
        <v>0</v>
      </c>
      <c r="F272" s="148">
        <v>0</v>
      </c>
      <c r="G272" s="148">
        <v>0</v>
      </c>
      <c r="H272" s="148">
        <v>0</v>
      </c>
      <c r="I272" s="147" t="s">
        <v>4537</v>
      </c>
      <c r="J272" s="147" t="s">
        <v>4434</v>
      </c>
      <c r="K272" s="147" t="s">
        <v>4434</v>
      </c>
      <c r="L272" s="147" t="s">
        <v>8512</v>
      </c>
      <c r="M272" s="147" t="s">
        <v>4537</v>
      </c>
      <c r="N272" s="147" t="s">
        <v>233</v>
      </c>
      <c r="O272" s="147" t="s">
        <v>4537</v>
      </c>
      <c r="P272" s="147" t="s">
        <v>6145</v>
      </c>
      <c r="Q272" s="147" t="s">
        <v>4537</v>
      </c>
      <c r="R272" s="147" t="s">
        <v>233</v>
      </c>
      <c r="S272" s="147" t="s">
        <v>4537</v>
      </c>
      <c r="T272" s="147" t="s">
        <v>233</v>
      </c>
      <c r="U272" s="150">
        <f t="shared" si="4"/>
        <v>2</v>
      </c>
    </row>
    <row r="273" spans="1:21" x14ac:dyDescent="0.2">
      <c r="A273" s="147" t="s">
        <v>8513</v>
      </c>
      <c r="B273" s="147" t="s">
        <v>4718</v>
      </c>
      <c r="C273" s="147" t="s">
        <v>43</v>
      </c>
      <c r="D273" s="147" t="s">
        <v>8516</v>
      </c>
      <c r="E273" s="148">
        <v>1214</v>
      </c>
      <c r="F273" s="148">
        <v>2953</v>
      </c>
      <c r="G273" s="148">
        <v>4472</v>
      </c>
      <c r="H273" s="148">
        <v>329</v>
      </c>
      <c r="I273" s="147" t="s">
        <v>4434</v>
      </c>
      <c r="J273" s="147" t="s">
        <v>4434</v>
      </c>
      <c r="K273" s="147" t="s">
        <v>4434</v>
      </c>
      <c r="L273" s="147" t="s">
        <v>8512</v>
      </c>
      <c r="M273" s="147" t="s">
        <v>4434</v>
      </c>
      <c r="N273" s="147" t="s">
        <v>4691</v>
      </c>
      <c r="O273" s="147" t="s">
        <v>4434</v>
      </c>
      <c r="P273" s="147" t="s">
        <v>6413</v>
      </c>
      <c r="Q273" s="147" t="s">
        <v>4434</v>
      </c>
      <c r="R273" s="147" t="s">
        <v>6414</v>
      </c>
      <c r="S273" s="147" t="s">
        <v>4537</v>
      </c>
      <c r="T273" s="147" t="s">
        <v>233</v>
      </c>
      <c r="U273" s="150">
        <f t="shared" si="4"/>
        <v>6</v>
      </c>
    </row>
    <row r="274" spans="1:21" x14ac:dyDescent="0.2">
      <c r="A274" s="147" t="s">
        <v>8513</v>
      </c>
      <c r="B274" s="147" t="s">
        <v>4718</v>
      </c>
      <c r="C274" s="147" t="s">
        <v>43</v>
      </c>
      <c r="D274" s="147" t="s">
        <v>987</v>
      </c>
      <c r="E274" s="148">
        <v>1584</v>
      </c>
      <c r="F274" s="148">
        <v>1756</v>
      </c>
      <c r="G274" s="148">
        <v>1756</v>
      </c>
      <c r="H274" s="148">
        <v>0</v>
      </c>
      <c r="I274" s="147" t="s">
        <v>4537</v>
      </c>
      <c r="J274" s="147" t="s">
        <v>4537</v>
      </c>
      <c r="K274" s="147" t="s">
        <v>4537</v>
      </c>
      <c r="L274" s="147" t="s">
        <v>8512</v>
      </c>
      <c r="M274" s="147" t="s">
        <v>4434</v>
      </c>
      <c r="N274" s="147" t="s">
        <v>6421</v>
      </c>
      <c r="O274" s="147" t="s">
        <v>4434</v>
      </c>
      <c r="P274" s="147" t="s">
        <v>233</v>
      </c>
      <c r="Q274" s="147" t="s">
        <v>4434</v>
      </c>
      <c r="R274" s="147" t="s">
        <v>6422</v>
      </c>
      <c r="S274" s="147" t="s">
        <v>4537</v>
      </c>
      <c r="T274" s="147" t="s">
        <v>233</v>
      </c>
      <c r="U274" s="150">
        <f t="shared" si="4"/>
        <v>3</v>
      </c>
    </row>
    <row r="275" spans="1:21" x14ac:dyDescent="0.2">
      <c r="A275" s="147" t="s">
        <v>8511</v>
      </c>
      <c r="B275" s="147" t="s">
        <v>4718</v>
      </c>
      <c r="C275" s="147" t="s">
        <v>43</v>
      </c>
      <c r="D275" s="147" t="s">
        <v>987</v>
      </c>
      <c r="E275" s="148">
        <v>1951</v>
      </c>
      <c r="F275" s="148">
        <v>2279</v>
      </c>
      <c r="G275" s="148">
        <v>2279</v>
      </c>
      <c r="H275" s="148">
        <v>0</v>
      </c>
      <c r="I275" s="147" t="s">
        <v>4537</v>
      </c>
      <c r="J275" s="147" t="s">
        <v>4537</v>
      </c>
      <c r="K275" s="147" t="s">
        <v>4537</v>
      </c>
      <c r="L275" s="147" t="s">
        <v>8512</v>
      </c>
      <c r="M275" s="147" t="s">
        <v>4434</v>
      </c>
      <c r="N275" s="147" t="s">
        <v>4691</v>
      </c>
      <c r="O275" s="147" t="s">
        <v>4434</v>
      </c>
      <c r="P275" s="147" t="s">
        <v>4927</v>
      </c>
      <c r="Q275" s="147" t="s">
        <v>4434</v>
      </c>
      <c r="R275" s="147" t="s">
        <v>6427</v>
      </c>
      <c r="S275" s="147" t="s">
        <v>4537</v>
      </c>
      <c r="T275" s="147" t="s">
        <v>233</v>
      </c>
      <c r="U275" s="150">
        <f t="shared" si="4"/>
        <v>3</v>
      </c>
    </row>
    <row r="276" spans="1:21" x14ac:dyDescent="0.2">
      <c r="A276" s="147" t="s">
        <v>8513</v>
      </c>
      <c r="B276" s="147" t="s">
        <v>155</v>
      </c>
      <c r="C276" s="147" t="s">
        <v>1289</v>
      </c>
      <c r="D276" s="147" t="s">
        <v>8516</v>
      </c>
      <c r="E276" s="148">
        <v>1071</v>
      </c>
      <c r="F276" s="148">
        <v>650</v>
      </c>
      <c r="G276" s="148">
        <v>519</v>
      </c>
      <c r="H276" s="148">
        <v>0</v>
      </c>
      <c r="I276" s="147" t="s">
        <v>4537</v>
      </c>
      <c r="J276" s="147" t="s">
        <v>4434</v>
      </c>
      <c r="K276" s="147" t="s">
        <v>4537</v>
      </c>
      <c r="L276" s="147" t="s">
        <v>8512</v>
      </c>
      <c r="M276" s="147" t="s">
        <v>4537</v>
      </c>
      <c r="N276" s="147" t="s">
        <v>233</v>
      </c>
      <c r="O276" s="147" t="s">
        <v>4434</v>
      </c>
      <c r="P276" s="147" t="s">
        <v>6436</v>
      </c>
      <c r="Q276" s="147" t="s">
        <v>4434</v>
      </c>
      <c r="R276" s="147" t="s">
        <v>5635</v>
      </c>
      <c r="S276" s="147" t="s">
        <v>4434</v>
      </c>
      <c r="T276" s="147" t="s">
        <v>5440</v>
      </c>
      <c r="U276" s="150">
        <f t="shared" si="4"/>
        <v>4</v>
      </c>
    </row>
    <row r="277" spans="1:21" x14ac:dyDescent="0.2">
      <c r="A277" s="147" t="s">
        <v>8513</v>
      </c>
      <c r="B277" s="147" t="s">
        <v>155</v>
      </c>
      <c r="C277" s="147" t="s">
        <v>1289</v>
      </c>
      <c r="D277" s="147" t="s">
        <v>18</v>
      </c>
      <c r="E277" s="148">
        <v>322</v>
      </c>
      <c r="F277" s="148">
        <v>1565</v>
      </c>
      <c r="G277" s="148">
        <v>2327</v>
      </c>
      <c r="H277" s="148">
        <v>0</v>
      </c>
      <c r="I277" s="147" t="s">
        <v>4537</v>
      </c>
      <c r="J277" s="147" t="s">
        <v>4434</v>
      </c>
      <c r="K277" s="147" t="s">
        <v>4537</v>
      </c>
      <c r="L277" s="147" t="s">
        <v>8512</v>
      </c>
      <c r="M277" s="147" t="s">
        <v>4537</v>
      </c>
      <c r="N277" s="147" t="s">
        <v>233</v>
      </c>
      <c r="O277" s="147" t="s">
        <v>4434</v>
      </c>
      <c r="P277" s="147" t="s">
        <v>6441</v>
      </c>
      <c r="Q277" s="147" t="s">
        <v>4434</v>
      </c>
      <c r="R277" s="147" t="s">
        <v>6442</v>
      </c>
      <c r="S277" s="147" t="s">
        <v>4434</v>
      </c>
      <c r="T277" s="147" t="s">
        <v>5440</v>
      </c>
      <c r="U277" s="150">
        <f t="shared" si="4"/>
        <v>4</v>
      </c>
    </row>
    <row r="278" spans="1:21" x14ac:dyDescent="0.2">
      <c r="A278" s="147" t="s">
        <v>8511</v>
      </c>
      <c r="B278" s="147" t="s">
        <v>278</v>
      </c>
      <c r="C278" s="147" t="s">
        <v>1289</v>
      </c>
      <c r="D278" s="147" t="s">
        <v>8514</v>
      </c>
      <c r="E278" s="148">
        <v>330</v>
      </c>
      <c r="F278" s="148">
        <v>330</v>
      </c>
      <c r="G278" s="148">
        <v>0</v>
      </c>
      <c r="H278" s="148">
        <v>0</v>
      </c>
      <c r="I278" s="147" t="s">
        <v>4537</v>
      </c>
      <c r="J278" s="147" t="s">
        <v>4537</v>
      </c>
      <c r="K278" s="147" t="s">
        <v>4537</v>
      </c>
      <c r="L278" s="147" t="s">
        <v>8512</v>
      </c>
      <c r="M278" s="147" t="s">
        <v>4434</v>
      </c>
      <c r="N278" s="147" t="s">
        <v>6447</v>
      </c>
      <c r="O278" s="147" t="s">
        <v>4537</v>
      </c>
      <c r="P278" s="147" t="s">
        <v>233</v>
      </c>
      <c r="Q278" s="147" t="s">
        <v>4537</v>
      </c>
      <c r="R278" s="147" t="s">
        <v>233</v>
      </c>
      <c r="S278" s="147" t="s">
        <v>4537</v>
      </c>
      <c r="T278" s="147" t="s">
        <v>233</v>
      </c>
      <c r="U278" s="150">
        <f t="shared" si="4"/>
        <v>1</v>
      </c>
    </row>
    <row r="279" spans="1:21" x14ac:dyDescent="0.2">
      <c r="A279" s="147" t="s">
        <v>8511</v>
      </c>
      <c r="B279" s="147" t="s">
        <v>6449</v>
      </c>
      <c r="C279" s="147" t="s">
        <v>544</v>
      </c>
      <c r="D279" s="147" t="s">
        <v>446</v>
      </c>
      <c r="E279" s="148">
        <v>88</v>
      </c>
      <c r="F279" s="148">
        <v>139</v>
      </c>
      <c r="G279" s="148">
        <v>17</v>
      </c>
      <c r="H279" s="148">
        <v>0</v>
      </c>
      <c r="I279" s="147" t="s">
        <v>4537</v>
      </c>
      <c r="J279" s="147" t="s">
        <v>4434</v>
      </c>
      <c r="K279" s="147" t="s">
        <v>4434</v>
      </c>
      <c r="L279" s="147" t="s">
        <v>8517</v>
      </c>
      <c r="M279" s="147" t="s">
        <v>4434</v>
      </c>
      <c r="N279" s="147" t="s">
        <v>6463</v>
      </c>
      <c r="O279" s="147" t="s">
        <v>4434</v>
      </c>
      <c r="P279" s="147" t="s">
        <v>6464</v>
      </c>
      <c r="Q279" s="147" t="s">
        <v>4434</v>
      </c>
      <c r="R279" s="147" t="s">
        <v>6466</v>
      </c>
      <c r="S279" s="147" t="s">
        <v>4434</v>
      </c>
      <c r="T279" s="147" t="s">
        <v>5440</v>
      </c>
      <c r="U279" s="150">
        <f t="shared" si="4"/>
        <v>6</v>
      </c>
    </row>
    <row r="280" spans="1:21" x14ac:dyDescent="0.2">
      <c r="A280" s="147" t="s">
        <v>8513</v>
      </c>
      <c r="B280" s="147" t="s">
        <v>6449</v>
      </c>
      <c r="C280" s="147" t="s">
        <v>544</v>
      </c>
      <c r="D280" s="147" t="s">
        <v>446</v>
      </c>
      <c r="E280" s="148">
        <v>98</v>
      </c>
      <c r="F280" s="148">
        <v>146</v>
      </c>
      <c r="G280" s="148">
        <v>16</v>
      </c>
      <c r="H280" s="148">
        <v>0</v>
      </c>
      <c r="I280" s="147" t="s">
        <v>4537</v>
      </c>
      <c r="J280" s="147" t="s">
        <v>4434</v>
      </c>
      <c r="K280" s="147" t="s">
        <v>4434</v>
      </c>
      <c r="L280" s="147" t="s">
        <v>8517</v>
      </c>
      <c r="M280" s="147" t="s">
        <v>4434</v>
      </c>
      <c r="N280" s="147" t="s">
        <v>6475</v>
      </c>
      <c r="O280" s="147" t="s">
        <v>4434</v>
      </c>
      <c r="P280" s="147" t="s">
        <v>6477</v>
      </c>
      <c r="Q280" s="147" t="s">
        <v>4434</v>
      </c>
      <c r="R280" s="147" t="s">
        <v>5268</v>
      </c>
      <c r="S280" s="147" t="s">
        <v>4434</v>
      </c>
      <c r="T280" s="147" t="s">
        <v>5440</v>
      </c>
      <c r="U280" s="150">
        <f t="shared" si="4"/>
        <v>6</v>
      </c>
    </row>
    <row r="281" spans="1:21" x14ac:dyDescent="0.2">
      <c r="A281" s="147" t="s">
        <v>8513</v>
      </c>
      <c r="B281" s="147" t="s">
        <v>155</v>
      </c>
      <c r="C281" s="147" t="s">
        <v>1289</v>
      </c>
      <c r="D281" s="147" t="s">
        <v>8521</v>
      </c>
      <c r="E281" s="148">
        <v>331</v>
      </c>
      <c r="F281" s="148">
        <v>1774</v>
      </c>
      <c r="G281" s="148">
        <v>269</v>
      </c>
      <c r="H281" s="148">
        <v>0</v>
      </c>
      <c r="I281" s="147" t="s">
        <v>4537</v>
      </c>
      <c r="J281" s="147" t="s">
        <v>4434</v>
      </c>
      <c r="K281" s="147" t="s">
        <v>4537</v>
      </c>
      <c r="L281" s="147" t="s">
        <v>8512</v>
      </c>
      <c r="M281" s="147" t="s">
        <v>4434</v>
      </c>
      <c r="N281" s="147" t="s">
        <v>6484</v>
      </c>
      <c r="O281" s="147" t="s">
        <v>4537</v>
      </c>
      <c r="P281" s="147" t="s">
        <v>233</v>
      </c>
      <c r="Q281" s="147" t="s">
        <v>4537</v>
      </c>
      <c r="R281" s="147" t="s">
        <v>233</v>
      </c>
      <c r="S281" s="147" t="s">
        <v>4537</v>
      </c>
      <c r="T281" s="147" t="s">
        <v>233</v>
      </c>
      <c r="U281" s="150">
        <f t="shared" si="4"/>
        <v>2</v>
      </c>
    </row>
    <row r="282" spans="1:21" x14ac:dyDescent="0.2">
      <c r="A282" s="147" t="s">
        <v>8513</v>
      </c>
      <c r="B282" s="147" t="s">
        <v>155</v>
      </c>
      <c r="C282" s="147" t="s">
        <v>1289</v>
      </c>
      <c r="D282" s="147" t="s">
        <v>8516</v>
      </c>
      <c r="E282" s="148">
        <v>153</v>
      </c>
      <c r="F282" s="148">
        <v>0</v>
      </c>
      <c r="G282" s="148">
        <v>69</v>
      </c>
      <c r="H282" s="148">
        <v>113</v>
      </c>
      <c r="I282" s="147" t="s">
        <v>4537</v>
      </c>
      <c r="J282" s="147" t="s">
        <v>4434</v>
      </c>
      <c r="K282" s="147" t="s">
        <v>4537</v>
      </c>
      <c r="L282" s="147" t="s">
        <v>8512</v>
      </c>
      <c r="M282" s="147" t="s">
        <v>4537</v>
      </c>
      <c r="N282" s="147" t="s">
        <v>233</v>
      </c>
      <c r="O282" s="147" t="s">
        <v>4434</v>
      </c>
      <c r="P282" s="147" t="s">
        <v>6491</v>
      </c>
      <c r="Q282" s="147" t="s">
        <v>4434</v>
      </c>
      <c r="R282" s="147" t="s">
        <v>6442</v>
      </c>
      <c r="S282" s="147" t="s">
        <v>4434</v>
      </c>
      <c r="T282" s="147" t="s">
        <v>5440</v>
      </c>
      <c r="U282" s="150">
        <f t="shared" si="4"/>
        <v>4</v>
      </c>
    </row>
    <row r="283" spans="1:21" x14ac:dyDescent="0.2">
      <c r="A283" s="147" t="s">
        <v>8513</v>
      </c>
      <c r="B283" s="147" t="s">
        <v>155</v>
      </c>
      <c r="C283" s="147" t="s">
        <v>1289</v>
      </c>
      <c r="D283" s="147" t="s">
        <v>8521</v>
      </c>
      <c r="E283" s="148">
        <v>148</v>
      </c>
      <c r="F283" s="148">
        <v>416</v>
      </c>
      <c r="G283" s="148">
        <v>89</v>
      </c>
      <c r="H283" s="148">
        <v>0</v>
      </c>
      <c r="I283" s="147" t="s">
        <v>4537</v>
      </c>
      <c r="J283" s="147" t="s">
        <v>4537</v>
      </c>
      <c r="K283" s="147" t="s">
        <v>4537</v>
      </c>
      <c r="L283" s="147" t="s">
        <v>8512</v>
      </c>
      <c r="M283" s="147" t="s">
        <v>4537</v>
      </c>
      <c r="N283" s="147" t="s">
        <v>233</v>
      </c>
      <c r="O283" s="147" t="s">
        <v>4434</v>
      </c>
      <c r="P283" s="147" t="s">
        <v>233</v>
      </c>
      <c r="Q283" s="147" t="s">
        <v>4434</v>
      </c>
      <c r="R283" s="147" t="s">
        <v>6442</v>
      </c>
      <c r="S283" s="147" t="s">
        <v>4434</v>
      </c>
      <c r="T283" s="147" t="s">
        <v>5440</v>
      </c>
      <c r="U283" s="150">
        <f t="shared" si="4"/>
        <v>3</v>
      </c>
    </row>
    <row r="284" spans="1:21" x14ac:dyDescent="0.2">
      <c r="A284" s="147" t="s">
        <v>8513</v>
      </c>
      <c r="B284" s="147" t="s">
        <v>155</v>
      </c>
      <c r="C284" s="147" t="s">
        <v>1289</v>
      </c>
      <c r="D284" s="147" t="s">
        <v>8521</v>
      </c>
      <c r="E284" s="148">
        <v>57</v>
      </c>
      <c r="F284" s="148">
        <v>57</v>
      </c>
      <c r="G284" s="148">
        <v>0</v>
      </c>
      <c r="H284" s="148">
        <v>0</v>
      </c>
      <c r="I284" s="147" t="s">
        <v>4537</v>
      </c>
      <c r="J284" s="147" t="s">
        <v>4537</v>
      </c>
      <c r="K284" s="147" t="s">
        <v>4537</v>
      </c>
      <c r="L284" s="147" t="s">
        <v>8512</v>
      </c>
      <c r="M284" s="147" t="s">
        <v>4537</v>
      </c>
      <c r="N284" s="147" t="s">
        <v>233</v>
      </c>
      <c r="O284" s="147" t="s">
        <v>4434</v>
      </c>
      <c r="P284" s="147" t="s">
        <v>233</v>
      </c>
      <c r="Q284" s="147" t="s">
        <v>4537</v>
      </c>
      <c r="R284" s="147" t="s">
        <v>233</v>
      </c>
      <c r="S284" s="147" t="s">
        <v>4537</v>
      </c>
      <c r="T284" s="147" t="s">
        <v>233</v>
      </c>
      <c r="U284" s="150">
        <f t="shared" si="4"/>
        <v>1</v>
      </c>
    </row>
    <row r="285" spans="1:21" x14ac:dyDescent="0.2">
      <c r="A285" s="147" t="s">
        <v>8513</v>
      </c>
      <c r="B285" s="147" t="s">
        <v>278</v>
      </c>
      <c r="C285" s="147" t="s">
        <v>1289</v>
      </c>
      <c r="D285" s="147" t="s">
        <v>987</v>
      </c>
      <c r="E285" s="148">
        <v>1466</v>
      </c>
      <c r="F285" s="148">
        <v>1466</v>
      </c>
      <c r="G285" s="148">
        <v>0</v>
      </c>
      <c r="H285" s="148">
        <v>0</v>
      </c>
      <c r="I285" s="147" t="s">
        <v>4537</v>
      </c>
      <c r="J285" s="147" t="s">
        <v>4537</v>
      </c>
      <c r="K285" s="147" t="s">
        <v>4537</v>
      </c>
      <c r="L285" s="147" t="s">
        <v>8512</v>
      </c>
      <c r="M285" s="147" t="s">
        <v>4537</v>
      </c>
      <c r="N285" s="147" t="s">
        <v>233</v>
      </c>
      <c r="O285" s="147" t="s">
        <v>4434</v>
      </c>
      <c r="P285" s="147" t="s">
        <v>233</v>
      </c>
      <c r="Q285" s="147" t="s">
        <v>4537</v>
      </c>
      <c r="R285" s="147" t="s">
        <v>233</v>
      </c>
      <c r="S285" s="147" t="s">
        <v>4537</v>
      </c>
      <c r="T285" s="147" t="s">
        <v>233</v>
      </c>
      <c r="U285" s="150">
        <f t="shared" si="4"/>
        <v>1</v>
      </c>
    </row>
    <row r="286" spans="1:21" x14ac:dyDescent="0.2">
      <c r="A286" s="147" t="s">
        <v>8513</v>
      </c>
      <c r="B286" s="147" t="s">
        <v>155</v>
      </c>
      <c r="C286" s="147" t="s">
        <v>1289</v>
      </c>
      <c r="D286" s="147" t="s">
        <v>8516</v>
      </c>
      <c r="E286" s="148">
        <v>476</v>
      </c>
      <c r="F286" s="148">
        <v>3212</v>
      </c>
      <c r="G286" s="148">
        <v>582</v>
      </c>
      <c r="H286" s="148">
        <v>0</v>
      </c>
      <c r="I286" s="147" t="s">
        <v>4537</v>
      </c>
      <c r="J286" s="147" t="s">
        <v>4434</v>
      </c>
      <c r="K286" s="147" t="s">
        <v>4537</v>
      </c>
      <c r="L286" s="147" t="s">
        <v>8512</v>
      </c>
      <c r="M286" s="147" t="s">
        <v>4537</v>
      </c>
      <c r="N286" s="147" t="s">
        <v>233</v>
      </c>
      <c r="O286" s="147" t="s">
        <v>4537</v>
      </c>
      <c r="P286" s="147" t="s">
        <v>233</v>
      </c>
      <c r="Q286" s="147" t="s">
        <v>4537</v>
      </c>
      <c r="R286" s="147" t="s">
        <v>233</v>
      </c>
      <c r="S286" s="147" t="s">
        <v>4537</v>
      </c>
      <c r="T286" s="147" t="s">
        <v>233</v>
      </c>
      <c r="U286" s="150">
        <f t="shared" si="4"/>
        <v>1</v>
      </c>
    </row>
    <row r="287" spans="1:21" x14ac:dyDescent="0.2">
      <c r="A287" s="147" t="s">
        <v>8513</v>
      </c>
      <c r="B287" s="147" t="s">
        <v>155</v>
      </c>
      <c r="C287" s="147" t="s">
        <v>1289</v>
      </c>
      <c r="D287" s="147" t="s">
        <v>4744</v>
      </c>
      <c r="E287" s="148">
        <v>721</v>
      </c>
      <c r="F287" s="148">
        <v>4459</v>
      </c>
      <c r="G287" s="148">
        <v>721</v>
      </c>
      <c r="H287" s="148">
        <v>0</v>
      </c>
      <c r="I287" s="147" t="s">
        <v>4537</v>
      </c>
      <c r="J287" s="147" t="s">
        <v>4537</v>
      </c>
      <c r="K287" s="147" t="s">
        <v>4537</v>
      </c>
      <c r="L287" s="147" t="s">
        <v>8512</v>
      </c>
      <c r="M287" s="147" t="s">
        <v>4537</v>
      </c>
      <c r="N287" s="147" t="s">
        <v>233</v>
      </c>
      <c r="O287" s="147" t="s">
        <v>4537</v>
      </c>
      <c r="P287" s="147" t="s">
        <v>233</v>
      </c>
      <c r="Q287" s="147" t="s">
        <v>4537</v>
      </c>
      <c r="R287" s="147" t="s">
        <v>233</v>
      </c>
      <c r="S287" s="147" t="s">
        <v>4537</v>
      </c>
      <c r="T287" s="147" t="s">
        <v>233</v>
      </c>
      <c r="U287" s="150">
        <f t="shared" si="4"/>
        <v>0</v>
      </c>
    </row>
    <row r="288" spans="1:21" x14ac:dyDescent="0.2">
      <c r="A288" s="147" t="s">
        <v>8513</v>
      </c>
      <c r="B288" s="147" t="s">
        <v>155</v>
      </c>
      <c r="C288" s="147" t="s">
        <v>1289</v>
      </c>
      <c r="D288" s="147" t="s">
        <v>8521</v>
      </c>
      <c r="E288" s="148">
        <v>97</v>
      </c>
      <c r="F288" s="148">
        <v>227</v>
      </c>
      <c r="G288" s="148">
        <v>1</v>
      </c>
      <c r="H288" s="148">
        <v>0</v>
      </c>
      <c r="I288" s="147" t="s">
        <v>4537</v>
      </c>
      <c r="J288" s="147" t="s">
        <v>4537</v>
      </c>
      <c r="K288" s="147" t="s">
        <v>4537</v>
      </c>
      <c r="L288" s="147" t="s">
        <v>8512</v>
      </c>
      <c r="M288" s="147" t="s">
        <v>4537</v>
      </c>
      <c r="N288" s="147" t="s">
        <v>233</v>
      </c>
      <c r="O288" s="147" t="s">
        <v>4537</v>
      </c>
      <c r="P288" s="147" t="s">
        <v>233</v>
      </c>
      <c r="Q288" s="147" t="s">
        <v>4537</v>
      </c>
      <c r="R288" s="147" t="s">
        <v>233</v>
      </c>
      <c r="S288" s="147" t="s">
        <v>4537</v>
      </c>
      <c r="T288" s="147" t="s">
        <v>233</v>
      </c>
      <c r="U288" s="150">
        <f t="shared" si="4"/>
        <v>0</v>
      </c>
    </row>
    <row r="289" spans="1:21" x14ac:dyDescent="0.2">
      <c r="A289" s="147" t="s">
        <v>8511</v>
      </c>
      <c r="B289" s="147" t="s">
        <v>6512</v>
      </c>
      <c r="C289" s="147" t="s">
        <v>43</v>
      </c>
      <c r="D289" s="147" t="s">
        <v>8516</v>
      </c>
      <c r="E289" s="148">
        <v>60</v>
      </c>
      <c r="F289" s="148">
        <v>96</v>
      </c>
      <c r="G289" s="148">
        <v>13</v>
      </c>
      <c r="H289" s="148">
        <v>0</v>
      </c>
      <c r="I289" s="147" t="s">
        <v>4537</v>
      </c>
      <c r="J289" s="147" t="s">
        <v>4434</v>
      </c>
      <c r="K289" s="147" t="s">
        <v>4537</v>
      </c>
      <c r="L289" s="147" t="s">
        <v>8517</v>
      </c>
      <c r="M289" s="147" t="s">
        <v>4434</v>
      </c>
      <c r="N289" s="147" t="s">
        <v>6524</v>
      </c>
      <c r="O289" s="147" t="s">
        <v>4537</v>
      </c>
      <c r="P289" s="147" t="s">
        <v>233</v>
      </c>
      <c r="Q289" s="147" t="s">
        <v>4537</v>
      </c>
      <c r="R289" s="147" t="s">
        <v>233</v>
      </c>
      <c r="S289" s="147" t="s">
        <v>4537</v>
      </c>
      <c r="T289" s="147" t="s">
        <v>233</v>
      </c>
      <c r="U289" s="150">
        <f t="shared" si="4"/>
        <v>2</v>
      </c>
    </row>
    <row r="290" spans="1:21" x14ac:dyDescent="0.2">
      <c r="A290" s="147" t="s">
        <v>8513</v>
      </c>
      <c r="B290" s="147" t="s">
        <v>155</v>
      </c>
      <c r="C290" s="147" t="s">
        <v>1289</v>
      </c>
      <c r="D290" s="147" t="s">
        <v>8516</v>
      </c>
      <c r="E290" s="148">
        <v>85</v>
      </c>
      <c r="F290" s="148">
        <v>641</v>
      </c>
      <c r="G290" s="148">
        <v>667</v>
      </c>
      <c r="H290" s="148">
        <v>0</v>
      </c>
      <c r="I290" s="147" t="s">
        <v>4537</v>
      </c>
      <c r="J290" s="147" t="s">
        <v>4434</v>
      </c>
      <c r="K290" s="147" t="s">
        <v>4537</v>
      </c>
      <c r="L290" s="147" t="s">
        <v>8512</v>
      </c>
      <c r="M290" s="147" t="s">
        <v>4537</v>
      </c>
      <c r="N290" s="147" t="s">
        <v>233</v>
      </c>
      <c r="O290" s="147" t="s">
        <v>4537</v>
      </c>
      <c r="P290" s="147" t="s">
        <v>233</v>
      </c>
      <c r="Q290" s="147" t="s">
        <v>4537</v>
      </c>
      <c r="R290" s="147" t="s">
        <v>233</v>
      </c>
      <c r="S290" s="147" t="s">
        <v>4537</v>
      </c>
      <c r="T290" s="147" t="s">
        <v>233</v>
      </c>
      <c r="U290" s="150">
        <f t="shared" si="4"/>
        <v>1</v>
      </c>
    </row>
    <row r="291" spans="1:21" x14ac:dyDescent="0.2">
      <c r="A291" s="147" t="s">
        <v>8513</v>
      </c>
      <c r="B291" s="147" t="s">
        <v>5410</v>
      </c>
      <c r="C291" s="147" t="s">
        <v>544</v>
      </c>
      <c r="D291" s="147" t="s">
        <v>8521</v>
      </c>
      <c r="E291" s="148">
        <v>0</v>
      </c>
      <c r="F291" s="148">
        <v>0</v>
      </c>
      <c r="G291" s="148">
        <v>0</v>
      </c>
      <c r="H291" s="148">
        <v>0</v>
      </c>
      <c r="I291" s="147" t="s">
        <v>4537</v>
      </c>
      <c r="J291" s="147" t="s">
        <v>4434</v>
      </c>
      <c r="K291" s="147" t="s">
        <v>4537</v>
      </c>
      <c r="L291" s="147" t="s">
        <v>8517</v>
      </c>
      <c r="M291" s="147" t="s">
        <v>4537</v>
      </c>
      <c r="N291" s="147" t="s">
        <v>233</v>
      </c>
      <c r="O291" s="147" t="s">
        <v>4537</v>
      </c>
      <c r="P291" s="147" t="s">
        <v>233</v>
      </c>
      <c r="Q291" s="147" t="s">
        <v>4434</v>
      </c>
      <c r="R291" s="147" t="s">
        <v>6155</v>
      </c>
      <c r="S291" s="147" t="s">
        <v>4537</v>
      </c>
      <c r="T291" s="147" t="s">
        <v>233</v>
      </c>
      <c r="U291" s="150">
        <f t="shared" si="4"/>
        <v>2</v>
      </c>
    </row>
    <row r="292" spans="1:21" x14ac:dyDescent="0.2">
      <c r="A292" s="147" t="s">
        <v>8513</v>
      </c>
      <c r="B292" s="147" t="s">
        <v>155</v>
      </c>
      <c r="C292" s="147" t="s">
        <v>1289</v>
      </c>
      <c r="D292" s="147" t="s">
        <v>446</v>
      </c>
      <c r="E292" s="148">
        <v>60</v>
      </c>
      <c r="F292" s="148">
        <v>0</v>
      </c>
      <c r="G292" s="148">
        <v>0</v>
      </c>
      <c r="H292" s="148">
        <v>0</v>
      </c>
      <c r="I292" s="147" t="s">
        <v>4537</v>
      </c>
      <c r="J292" s="147" t="s">
        <v>4537</v>
      </c>
      <c r="K292" s="147" t="s">
        <v>4537</v>
      </c>
      <c r="L292" s="147" t="s">
        <v>8512</v>
      </c>
      <c r="M292" s="147" t="s">
        <v>4537</v>
      </c>
      <c r="N292" s="147" t="s">
        <v>233</v>
      </c>
      <c r="O292" s="147" t="s">
        <v>4537</v>
      </c>
      <c r="P292" s="147" t="s">
        <v>233</v>
      </c>
      <c r="Q292" s="147" t="s">
        <v>4537</v>
      </c>
      <c r="R292" s="147" t="s">
        <v>233</v>
      </c>
      <c r="S292" s="147" t="s">
        <v>4537</v>
      </c>
      <c r="T292" s="147" t="s">
        <v>233</v>
      </c>
      <c r="U292" s="150">
        <f t="shared" si="4"/>
        <v>0</v>
      </c>
    </row>
    <row r="293" spans="1:21" x14ac:dyDescent="0.2">
      <c r="A293" s="147" t="s">
        <v>8513</v>
      </c>
      <c r="B293" s="147" t="s">
        <v>5195</v>
      </c>
      <c r="C293" s="147" t="s">
        <v>544</v>
      </c>
      <c r="D293" s="147" t="s">
        <v>987</v>
      </c>
      <c r="E293" s="148">
        <v>180</v>
      </c>
      <c r="F293" s="148">
        <v>0</v>
      </c>
      <c r="G293" s="148">
        <v>0</v>
      </c>
      <c r="H293" s="148">
        <v>0</v>
      </c>
      <c r="I293" s="147" t="s">
        <v>4537</v>
      </c>
      <c r="J293" s="147" t="s">
        <v>4537</v>
      </c>
      <c r="K293" s="147" t="s">
        <v>4537</v>
      </c>
      <c r="L293" s="147" t="s">
        <v>8512</v>
      </c>
      <c r="M293" s="147" t="s">
        <v>4537</v>
      </c>
      <c r="N293" s="147" t="s">
        <v>233</v>
      </c>
      <c r="O293" s="147" t="s">
        <v>4537</v>
      </c>
      <c r="P293" s="147" t="s">
        <v>233</v>
      </c>
      <c r="Q293" s="147" t="s">
        <v>4537</v>
      </c>
      <c r="R293" s="147" t="s">
        <v>233</v>
      </c>
      <c r="S293" s="147" t="s">
        <v>4537</v>
      </c>
      <c r="T293" s="147" t="s">
        <v>233</v>
      </c>
      <c r="U293" s="150">
        <f t="shared" si="4"/>
        <v>0</v>
      </c>
    </row>
    <row r="294" spans="1:21" x14ac:dyDescent="0.2">
      <c r="A294" s="147" t="s">
        <v>8511</v>
      </c>
      <c r="B294" s="147" t="s">
        <v>5195</v>
      </c>
      <c r="C294" s="147" t="s">
        <v>544</v>
      </c>
      <c r="D294" s="147" t="s">
        <v>987</v>
      </c>
      <c r="E294" s="148">
        <v>174</v>
      </c>
      <c r="F294" s="148">
        <v>0</v>
      </c>
      <c r="G294" s="148">
        <v>0</v>
      </c>
      <c r="H294" s="148">
        <v>0</v>
      </c>
      <c r="I294" s="147" t="s">
        <v>4537</v>
      </c>
      <c r="J294" s="147" t="s">
        <v>4537</v>
      </c>
      <c r="K294" s="147" t="s">
        <v>4537</v>
      </c>
      <c r="L294" s="147" t="s">
        <v>8512</v>
      </c>
      <c r="M294" s="147" t="s">
        <v>4537</v>
      </c>
      <c r="N294" s="147" t="s">
        <v>233</v>
      </c>
      <c r="O294" s="147" t="s">
        <v>4537</v>
      </c>
      <c r="P294" s="147" t="s">
        <v>233</v>
      </c>
      <c r="Q294" s="147" t="s">
        <v>4537</v>
      </c>
      <c r="R294" s="147" t="s">
        <v>233</v>
      </c>
      <c r="S294" s="147" t="s">
        <v>4537</v>
      </c>
      <c r="T294" s="147" t="s">
        <v>233</v>
      </c>
      <c r="U294" s="150">
        <f t="shared" si="4"/>
        <v>0</v>
      </c>
    </row>
    <row r="295" spans="1:21" x14ac:dyDescent="0.2">
      <c r="A295" s="147" t="s">
        <v>8513</v>
      </c>
      <c r="B295" s="147" t="s">
        <v>155</v>
      </c>
      <c r="C295" s="147" t="s">
        <v>1289</v>
      </c>
      <c r="D295" s="147" t="s">
        <v>8516</v>
      </c>
      <c r="E295" s="148">
        <v>0</v>
      </c>
      <c r="F295" s="148">
        <v>0</v>
      </c>
      <c r="G295" s="148">
        <v>0</v>
      </c>
      <c r="H295" s="148">
        <v>0</v>
      </c>
      <c r="I295" s="147" t="s">
        <v>4537</v>
      </c>
      <c r="J295" s="147" t="s">
        <v>4537</v>
      </c>
      <c r="K295" s="147" t="s">
        <v>4537</v>
      </c>
      <c r="L295" s="147" t="s">
        <v>8512</v>
      </c>
      <c r="M295" s="147" t="s">
        <v>4537</v>
      </c>
      <c r="N295" s="147" t="s">
        <v>233</v>
      </c>
      <c r="O295" s="147" t="s">
        <v>4537</v>
      </c>
      <c r="P295" s="147" t="s">
        <v>233</v>
      </c>
      <c r="Q295" s="147" t="s">
        <v>4537</v>
      </c>
      <c r="R295" s="147" t="s">
        <v>233</v>
      </c>
      <c r="S295" s="147" t="s">
        <v>4537</v>
      </c>
      <c r="T295" s="147" t="s">
        <v>233</v>
      </c>
      <c r="U295" s="150">
        <f t="shared" si="4"/>
        <v>0</v>
      </c>
    </row>
    <row r="296" spans="1:21" x14ac:dyDescent="0.2">
      <c r="A296" s="147" t="s">
        <v>8513</v>
      </c>
      <c r="B296" s="147" t="s">
        <v>5195</v>
      </c>
      <c r="C296" s="147" t="s">
        <v>544</v>
      </c>
      <c r="D296" s="147" t="s">
        <v>8516</v>
      </c>
      <c r="E296" s="148">
        <v>152</v>
      </c>
      <c r="F296" s="148">
        <v>0</v>
      </c>
      <c r="G296" s="148">
        <v>0</v>
      </c>
      <c r="H296" s="148">
        <v>0</v>
      </c>
      <c r="I296" s="147" t="s">
        <v>4537</v>
      </c>
      <c r="J296" s="147" t="s">
        <v>4537</v>
      </c>
      <c r="K296" s="147" t="s">
        <v>4537</v>
      </c>
      <c r="L296" s="147" t="s">
        <v>8512</v>
      </c>
      <c r="M296" s="147" t="s">
        <v>4537</v>
      </c>
      <c r="N296" s="147" t="s">
        <v>233</v>
      </c>
      <c r="O296" s="147" t="s">
        <v>4537</v>
      </c>
      <c r="P296" s="147" t="s">
        <v>233</v>
      </c>
      <c r="Q296" s="147" t="s">
        <v>4537</v>
      </c>
      <c r="R296" s="147" t="s">
        <v>233</v>
      </c>
      <c r="S296" s="147" t="s">
        <v>4537</v>
      </c>
      <c r="T296" s="147" t="s">
        <v>233</v>
      </c>
      <c r="U296" s="150">
        <f t="shared" si="4"/>
        <v>0</v>
      </c>
    </row>
    <row r="297" spans="1:21" x14ac:dyDescent="0.2">
      <c r="A297" s="147" t="s">
        <v>8511</v>
      </c>
      <c r="B297" s="147" t="s">
        <v>5195</v>
      </c>
      <c r="C297" s="147" t="s">
        <v>544</v>
      </c>
      <c r="D297" s="147" t="s">
        <v>8516</v>
      </c>
      <c r="E297" s="148">
        <v>99</v>
      </c>
      <c r="F297" s="148">
        <v>0</v>
      </c>
      <c r="G297" s="148">
        <v>0</v>
      </c>
      <c r="H297" s="148">
        <v>0</v>
      </c>
      <c r="I297" s="147" t="s">
        <v>4537</v>
      </c>
      <c r="J297" s="147" t="s">
        <v>4537</v>
      </c>
      <c r="K297" s="147" t="s">
        <v>4537</v>
      </c>
      <c r="L297" s="147" t="s">
        <v>8512</v>
      </c>
      <c r="M297" s="147" t="s">
        <v>4537</v>
      </c>
      <c r="N297" s="147" t="s">
        <v>233</v>
      </c>
      <c r="O297" s="147" t="s">
        <v>4537</v>
      </c>
      <c r="P297" s="147" t="s">
        <v>233</v>
      </c>
      <c r="Q297" s="147" t="s">
        <v>4537</v>
      </c>
      <c r="R297" s="147" t="s">
        <v>233</v>
      </c>
      <c r="S297" s="147" t="s">
        <v>4537</v>
      </c>
      <c r="T297" s="147" t="s">
        <v>233</v>
      </c>
      <c r="U297" s="150">
        <f t="shared" si="4"/>
        <v>0</v>
      </c>
    </row>
    <row r="298" spans="1:21" x14ac:dyDescent="0.2">
      <c r="A298" s="147" t="s">
        <v>8513</v>
      </c>
      <c r="B298" s="147" t="s">
        <v>5195</v>
      </c>
      <c r="C298" s="147" t="s">
        <v>544</v>
      </c>
      <c r="D298" s="147" t="s">
        <v>8516</v>
      </c>
      <c r="E298" s="148">
        <v>213</v>
      </c>
      <c r="F298" s="148">
        <v>0</v>
      </c>
      <c r="G298" s="148">
        <v>0</v>
      </c>
      <c r="H298" s="148">
        <v>0</v>
      </c>
      <c r="I298" s="147" t="s">
        <v>4537</v>
      </c>
      <c r="J298" s="147" t="s">
        <v>4537</v>
      </c>
      <c r="K298" s="147" t="s">
        <v>4537</v>
      </c>
      <c r="L298" s="147" t="s">
        <v>8512</v>
      </c>
      <c r="M298" s="147" t="s">
        <v>4537</v>
      </c>
      <c r="N298" s="147" t="s">
        <v>233</v>
      </c>
      <c r="O298" s="147" t="s">
        <v>4537</v>
      </c>
      <c r="P298" s="147" t="s">
        <v>233</v>
      </c>
      <c r="Q298" s="147" t="s">
        <v>4537</v>
      </c>
      <c r="R298" s="147" t="s">
        <v>233</v>
      </c>
      <c r="S298" s="147" t="s">
        <v>4537</v>
      </c>
      <c r="T298" s="147" t="s">
        <v>233</v>
      </c>
      <c r="U298" s="150">
        <f t="shared" si="4"/>
        <v>0</v>
      </c>
    </row>
    <row r="299" spans="1:21" x14ac:dyDescent="0.2">
      <c r="A299" s="147" t="s">
        <v>8511</v>
      </c>
      <c r="B299" s="147" t="s">
        <v>5195</v>
      </c>
      <c r="C299" s="147" t="s">
        <v>544</v>
      </c>
      <c r="D299" s="147" t="s">
        <v>8516</v>
      </c>
      <c r="E299" s="148">
        <v>217</v>
      </c>
      <c r="F299" s="148">
        <v>0</v>
      </c>
      <c r="G299" s="148">
        <v>0</v>
      </c>
      <c r="H299" s="148">
        <v>0</v>
      </c>
      <c r="I299" s="147" t="s">
        <v>4537</v>
      </c>
      <c r="J299" s="147" t="s">
        <v>4537</v>
      </c>
      <c r="K299" s="147" t="s">
        <v>4537</v>
      </c>
      <c r="L299" s="147" t="s">
        <v>8512</v>
      </c>
      <c r="M299" s="147" t="s">
        <v>4537</v>
      </c>
      <c r="N299" s="147" t="s">
        <v>233</v>
      </c>
      <c r="O299" s="147" t="s">
        <v>4537</v>
      </c>
      <c r="P299" s="147" t="s">
        <v>233</v>
      </c>
      <c r="Q299" s="147" t="s">
        <v>4537</v>
      </c>
      <c r="R299" s="147" t="s">
        <v>233</v>
      </c>
      <c r="S299" s="147" t="s">
        <v>4537</v>
      </c>
      <c r="T299" s="147" t="s">
        <v>233</v>
      </c>
      <c r="U299" s="150">
        <f t="shared" si="4"/>
        <v>0</v>
      </c>
    </row>
    <row r="300" spans="1:21" x14ac:dyDescent="0.2">
      <c r="A300" s="147" t="s">
        <v>8513</v>
      </c>
      <c r="B300" s="147" t="s">
        <v>6077</v>
      </c>
      <c r="C300" s="147" t="s">
        <v>544</v>
      </c>
      <c r="D300" s="147" t="s">
        <v>4744</v>
      </c>
      <c r="E300" s="148">
        <v>13</v>
      </c>
      <c r="F300" s="148">
        <v>12</v>
      </c>
      <c r="G300" s="148">
        <v>1</v>
      </c>
      <c r="H300" s="148">
        <v>0</v>
      </c>
      <c r="I300" s="147" t="s">
        <v>4537</v>
      </c>
      <c r="J300" s="147" t="s">
        <v>4537</v>
      </c>
      <c r="K300" s="147" t="s">
        <v>4537</v>
      </c>
      <c r="L300" s="147" t="s">
        <v>8512</v>
      </c>
      <c r="M300" s="147" t="s">
        <v>4537</v>
      </c>
      <c r="N300" s="147" t="s">
        <v>233</v>
      </c>
      <c r="O300" s="147" t="s">
        <v>4537</v>
      </c>
      <c r="P300" s="147" t="s">
        <v>233</v>
      </c>
      <c r="Q300" s="147" t="s">
        <v>4537</v>
      </c>
      <c r="R300" s="147" t="s">
        <v>233</v>
      </c>
      <c r="S300" s="147" t="s">
        <v>4537</v>
      </c>
      <c r="T300" s="147" t="s">
        <v>233</v>
      </c>
      <c r="U300" s="150">
        <f t="shared" si="4"/>
        <v>0</v>
      </c>
    </row>
    <row r="301" spans="1:21" x14ac:dyDescent="0.2">
      <c r="A301" s="147" t="s">
        <v>8513</v>
      </c>
      <c r="B301" s="147" t="s">
        <v>6564</v>
      </c>
      <c r="C301" s="147" t="s">
        <v>544</v>
      </c>
      <c r="D301" s="147" t="s">
        <v>4744</v>
      </c>
      <c r="E301" s="148">
        <v>0</v>
      </c>
      <c r="F301" s="148">
        <v>0</v>
      </c>
      <c r="G301" s="148">
        <v>0</v>
      </c>
      <c r="H301" s="148">
        <v>0</v>
      </c>
      <c r="I301" s="147" t="s">
        <v>4537</v>
      </c>
      <c r="J301" s="147" t="s">
        <v>4434</v>
      </c>
      <c r="K301" s="147" t="s">
        <v>4434</v>
      </c>
      <c r="L301" s="147" t="s">
        <v>8512</v>
      </c>
      <c r="M301" s="147" t="s">
        <v>4537</v>
      </c>
      <c r="N301" s="147" t="s">
        <v>224</v>
      </c>
      <c r="O301" s="147" t="s">
        <v>4434</v>
      </c>
      <c r="P301" s="149" t="s">
        <v>6216</v>
      </c>
      <c r="Q301" s="147" t="s">
        <v>4434</v>
      </c>
      <c r="R301" s="147" t="s">
        <v>6218</v>
      </c>
      <c r="S301" s="147" t="s">
        <v>4537</v>
      </c>
      <c r="T301" s="147" t="s">
        <v>6220</v>
      </c>
      <c r="U301" s="150">
        <f t="shared" si="4"/>
        <v>4</v>
      </c>
    </row>
    <row r="302" spans="1:21" x14ac:dyDescent="0.2">
      <c r="A302" s="147" t="s">
        <v>8513</v>
      </c>
      <c r="B302" s="147" t="s">
        <v>5195</v>
      </c>
      <c r="C302" s="147" t="s">
        <v>544</v>
      </c>
      <c r="D302" s="147" t="s">
        <v>8516</v>
      </c>
      <c r="E302" s="148">
        <v>42</v>
      </c>
      <c r="F302" s="148">
        <v>0</v>
      </c>
      <c r="G302" s="148">
        <v>0</v>
      </c>
      <c r="H302" s="148">
        <v>0</v>
      </c>
      <c r="I302" s="147" t="s">
        <v>4537</v>
      </c>
      <c r="J302" s="147" t="s">
        <v>4537</v>
      </c>
      <c r="K302" s="147" t="s">
        <v>4537</v>
      </c>
      <c r="L302" s="147" t="s">
        <v>8512</v>
      </c>
      <c r="M302" s="147" t="s">
        <v>4537</v>
      </c>
      <c r="N302" s="147" t="s">
        <v>233</v>
      </c>
      <c r="O302" s="147" t="s">
        <v>4537</v>
      </c>
      <c r="P302" s="147" t="s">
        <v>233</v>
      </c>
      <c r="Q302" s="147" t="s">
        <v>4537</v>
      </c>
      <c r="R302" s="147" t="s">
        <v>233</v>
      </c>
      <c r="S302" s="147" t="s">
        <v>4537</v>
      </c>
      <c r="T302" s="147" t="s">
        <v>233</v>
      </c>
      <c r="U302" s="150">
        <f t="shared" si="4"/>
        <v>0</v>
      </c>
    </row>
    <row r="303" spans="1:21" x14ac:dyDescent="0.2">
      <c r="A303" s="147" t="s">
        <v>8511</v>
      </c>
      <c r="B303" s="147" t="s">
        <v>5195</v>
      </c>
      <c r="C303" s="147" t="s">
        <v>544</v>
      </c>
      <c r="D303" s="147" t="s">
        <v>8516</v>
      </c>
      <c r="E303" s="148">
        <v>48</v>
      </c>
      <c r="F303" s="148">
        <v>0</v>
      </c>
      <c r="G303" s="148">
        <v>0</v>
      </c>
      <c r="H303" s="148">
        <v>0</v>
      </c>
      <c r="I303" s="147" t="s">
        <v>4537</v>
      </c>
      <c r="J303" s="147" t="s">
        <v>4537</v>
      </c>
      <c r="K303" s="147" t="s">
        <v>4537</v>
      </c>
      <c r="L303" s="147" t="s">
        <v>8512</v>
      </c>
      <c r="M303" s="147" t="s">
        <v>4537</v>
      </c>
      <c r="N303" s="147" t="s">
        <v>233</v>
      </c>
      <c r="O303" s="147" t="s">
        <v>4537</v>
      </c>
      <c r="P303" s="147" t="s">
        <v>233</v>
      </c>
      <c r="Q303" s="147" t="s">
        <v>4537</v>
      </c>
      <c r="R303" s="147" t="s">
        <v>233</v>
      </c>
      <c r="S303" s="147" t="s">
        <v>4537</v>
      </c>
      <c r="T303" s="147" t="s">
        <v>233</v>
      </c>
      <c r="U303" s="150">
        <f t="shared" si="4"/>
        <v>0</v>
      </c>
    </row>
    <row r="304" spans="1:21" x14ac:dyDescent="0.2">
      <c r="A304" s="147" t="s">
        <v>8513</v>
      </c>
      <c r="B304" s="147" t="s">
        <v>5879</v>
      </c>
      <c r="C304" s="147" t="s">
        <v>544</v>
      </c>
      <c r="D304" s="147" t="s">
        <v>8516</v>
      </c>
      <c r="E304" s="148">
        <v>154</v>
      </c>
      <c r="F304" s="148">
        <v>154</v>
      </c>
      <c r="G304" s="148">
        <v>0</v>
      </c>
      <c r="H304" s="148">
        <v>0</v>
      </c>
      <c r="I304" s="147" t="s">
        <v>4434</v>
      </c>
      <c r="J304" s="147" t="s">
        <v>4537</v>
      </c>
      <c r="K304" s="147" t="s">
        <v>4537</v>
      </c>
      <c r="L304" s="147" t="s">
        <v>8512</v>
      </c>
      <c r="M304" s="147" t="s">
        <v>4537</v>
      </c>
      <c r="N304" s="147" t="s">
        <v>233</v>
      </c>
      <c r="O304" s="147" t="s">
        <v>4537</v>
      </c>
      <c r="P304" s="147" t="s">
        <v>233</v>
      </c>
      <c r="Q304" s="147" t="s">
        <v>4537</v>
      </c>
      <c r="R304" s="147" t="s">
        <v>233</v>
      </c>
      <c r="S304" s="147" t="s">
        <v>4537</v>
      </c>
      <c r="T304" s="147" t="s">
        <v>233</v>
      </c>
      <c r="U304" s="150">
        <f t="shared" si="4"/>
        <v>1</v>
      </c>
    </row>
    <row r="305" spans="1:21" x14ac:dyDescent="0.2">
      <c r="A305" s="147" t="s">
        <v>8511</v>
      </c>
      <c r="B305" s="147" t="s">
        <v>5879</v>
      </c>
      <c r="C305" s="147" t="s">
        <v>544</v>
      </c>
      <c r="D305" s="147" t="s">
        <v>8516</v>
      </c>
      <c r="E305" s="148">
        <v>174</v>
      </c>
      <c r="F305" s="148">
        <v>174</v>
      </c>
      <c r="G305" s="148">
        <v>0</v>
      </c>
      <c r="H305" s="148">
        <v>0</v>
      </c>
      <c r="I305" s="147" t="s">
        <v>4434</v>
      </c>
      <c r="J305" s="147" t="s">
        <v>4537</v>
      </c>
      <c r="K305" s="147" t="s">
        <v>4537</v>
      </c>
      <c r="L305" s="147" t="s">
        <v>8512</v>
      </c>
      <c r="M305" s="147" t="s">
        <v>4537</v>
      </c>
      <c r="N305" s="147" t="s">
        <v>233</v>
      </c>
      <c r="O305" s="147" t="s">
        <v>4537</v>
      </c>
      <c r="P305" s="147" t="s">
        <v>233</v>
      </c>
      <c r="Q305" s="147" t="s">
        <v>4537</v>
      </c>
      <c r="R305" s="147" t="s">
        <v>233</v>
      </c>
      <c r="S305" s="147" t="s">
        <v>4537</v>
      </c>
      <c r="T305" s="147" t="s">
        <v>233</v>
      </c>
      <c r="U305" s="150">
        <f t="shared" si="4"/>
        <v>1</v>
      </c>
    </row>
    <row r="306" spans="1:21" x14ac:dyDescent="0.2">
      <c r="A306" s="147" t="s">
        <v>8511</v>
      </c>
      <c r="B306" s="147" t="s">
        <v>5879</v>
      </c>
      <c r="C306" s="147" t="s">
        <v>544</v>
      </c>
      <c r="D306" s="147" t="s">
        <v>8516</v>
      </c>
      <c r="E306" s="148">
        <v>0</v>
      </c>
      <c r="F306" s="148">
        <v>0</v>
      </c>
      <c r="G306" s="148">
        <v>0</v>
      </c>
      <c r="H306" s="148">
        <v>0</v>
      </c>
      <c r="I306" s="147" t="s">
        <v>4434</v>
      </c>
      <c r="J306" s="147" t="s">
        <v>4537</v>
      </c>
      <c r="K306" s="147" t="s">
        <v>4537</v>
      </c>
      <c r="L306" s="147" t="s">
        <v>8512</v>
      </c>
      <c r="M306" s="147" t="s">
        <v>4537</v>
      </c>
      <c r="N306" s="147" t="s">
        <v>233</v>
      </c>
      <c r="O306" s="147" t="s">
        <v>4537</v>
      </c>
      <c r="P306" s="147" t="s">
        <v>233</v>
      </c>
      <c r="Q306" s="147" t="s">
        <v>4537</v>
      </c>
      <c r="R306" s="147" t="s">
        <v>233</v>
      </c>
      <c r="S306" s="147" t="s">
        <v>4537</v>
      </c>
      <c r="T306" s="147" t="s">
        <v>233</v>
      </c>
      <c r="U306" s="150">
        <f t="shared" si="4"/>
        <v>1</v>
      </c>
    </row>
    <row r="307" spans="1:21" x14ac:dyDescent="0.2">
      <c r="A307" s="147" t="s">
        <v>8513</v>
      </c>
      <c r="B307" s="147" t="s">
        <v>321</v>
      </c>
      <c r="C307" s="147" t="s">
        <v>63</v>
      </c>
      <c r="D307" s="147" t="s">
        <v>8516</v>
      </c>
      <c r="E307" s="148">
        <v>928</v>
      </c>
      <c r="F307" s="148">
        <v>0</v>
      </c>
      <c r="G307" s="148">
        <v>0</v>
      </c>
      <c r="H307" s="148">
        <v>0</v>
      </c>
      <c r="I307" s="147" t="s">
        <v>4537</v>
      </c>
      <c r="J307" s="147" t="s">
        <v>4434</v>
      </c>
      <c r="K307" s="147" t="s">
        <v>4537</v>
      </c>
      <c r="L307" s="147" t="s">
        <v>8515</v>
      </c>
      <c r="M307" s="147" t="s">
        <v>4434</v>
      </c>
      <c r="N307" s="147" t="s">
        <v>233</v>
      </c>
      <c r="O307" s="147" t="s">
        <v>4434</v>
      </c>
      <c r="P307" s="147" t="s">
        <v>5899</v>
      </c>
      <c r="Q307" s="147" t="s">
        <v>4434</v>
      </c>
      <c r="R307" s="147" t="s">
        <v>8525</v>
      </c>
      <c r="S307" s="147" t="s">
        <v>4537</v>
      </c>
      <c r="T307" s="147" t="s">
        <v>233</v>
      </c>
      <c r="U307" s="150">
        <f t="shared" si="4"/>
        <v>4</v>
      </c>
    </row>
    <row r="308" spans="1:21" x14ac:dyDescent="0.2">
      <c r="A308" s="147" t="s">
        <v>8511</v>
      </c>
      <c r="B308" s="147" t="s">
        <v>321</v>
      </c>
      <c r="C308" s="147" t="s">
        <v>63</v>
      </c>
      <c r="D308" s="147" t="s">
        <v>8516</v>
      </c>
      <c r="E308" s="148">
        <v>962</v>
      </c>
      <c r="F308" s="148">
        <v>0</v>
      </c>
      <c r="G308" s="148">
        <v>0</v>
      </c>
      <c r="H308" s="148">
        <v>0</v>
      </c>
      <c r="I308" s="147" t="s">
        <v>4537</v>
      </c>
      <c r="J308" s="147" t="s">
        <v>4434</v>
      </c>
      <c r="K308" s="147" t="s">
        <v>4537</v>
      </c>
      <c r="L308" s="147" t="s">
        <v>8515</v>
      </c>
      <c r="M308" s="147" t="s">
        <v>4537</v>
      </c>
      <c r="N308" s="147" t="s">
        <v>233</v>
      </c>
      <c r="O308" s="147" t="s">
        <v>4434</v>
      </c>
      <c r="P308" s="147" t="s">
        <v>5899</v>
      </c>
      <c r="Q308" s="147" t="s">
        <v>4434</v>
      </c>
      <c r="R308" s="147" t="s">
        <v>8525</v>
      </c>
      <c r="S308" s="147" t="s">
        <v>4537</v>
      </c>
      <c r="T308" s="147" t="s">
        <v>233</v>
      </c>
      <c r="U308" s="150">
        <f t="shared" si="4"/>
        <v>3</v>
      </c>
    </row>
    <row r="309" spans="1:21" x14ac:dyDescent="0.2">
      <c r="A309" s="147" t="s">
        <v>8511</v>
      </c>
      <c r="B309" s="147" t="s">
        <v>5058</v>
      </c>
      <c r="C309" s="147" t="s">
        <v>43</v>
      </c>
      <c r="D309" s="147" t="s">
        <v>8516</v>
      </c>
      <c r="E309" s="148">
        <v>3913</v>
      </c>
      <c r="F309" s="148">
        <v>4379</v>
      </c>
      <c r="G309" s="148">
        <v>1410</v>
      </c>
      <c r="H309" s="148">
        <v>920</v>
      </c>
      <c r="I309" s="147" t="s">
        <v>4537</v>
      </c>
      <c r="J309" s="147" t="s">
        <v>4434</v>
      </c>
      <c r="K309" s="147" t="s">
        <v>4537</v>
      </c>
      <c r="L309" s="147" t="s">
        <v>8512</v>
      </c>
      <c r="M309" s="147" t="s">
        <v>4537</v>
      </c>
      <c r="N309" s="147" t="s">
        <v>233</v>
      </c>
      <c r="O309" s="147" t="s">
        <v>4537</v>
      </c>
      <c r="P309" s="147" t="s">
        <v>233</v>
      </c>
      <c r="Q309" s="147" t="s">
        <v>4434</v>
      </c>
      <c r="R309" s="147" t="s">
        <v>6601</v>
      </c>
      <c r="S309" s="147" t="s">
        <v>4434</v>
      </c>
      <c r="T309" s="147" t="s">
        <v>5745</v>
      </c>
      <c r="U309" s="150">
        <f t="shared" si="4"/>
        <v>3</v>
      </c>
    </row>
    <row r="310" spans="1:21" x14ac:dyDescent="0.2">
      <c r="A310" s="147" t="s">
        <v>8513</v>
      </c>
      <c r="B310" s="147" t="s">
        <v>5104</v>
      </c>
      <c r="C310" s="147" t="s">
        <v>544</v>
      </c>
      <c r="D310" s="147" t="s">
        <v>8516</v>
      </c>
      <c r="E310" s="148">
        <v>0</v>
      </c>
      <c r="F310" s="148">
        <v>0</v>
      </c>
      <c r="G310" s="148">
        <v>0</v>
      </c>
      <c r="H310" s="148">
        <v>0</v>
      </c>
      <c r="I310" s="147" t="s">
        <v>4537</v>
      </c>
      <c r="J310" s="147" t="s">
        <v>4537</v>
      </c>
      <c r="K310" s="147" t="s">
        <v>4537</v>
      </c>
      <c r="L310" s="147" t="s">
        <v>8512</v>
      </c>
      <c r="M310" s="147" t="s">
        <v>4537</v>
      </c>
      <c r="N310" s="147" t="s">
        <v>233</v>
      </c>
      <c r="O310" s="147" t="s">
        <v>4537</v>
      </c>
      <c r="P310" s="147" t="s">
        <v>233</v>
      </c>
      <c r="Q310" s="147" t="s">
        <v>4434</v>
      </c>
      <c r="R310" s="147" t="s">
        <v>5114</v>
      </c>
      <c r="S310" s="147" t="s">
        <v>4537</v>
      </c>
      <c r="T310" s="147" t="s">
        <v>233</v>
      </c>
      <c r="U310" s="150">
        <f t="shared" si="4"/>
        <v>1</v>
      </c>
    </row>
    <row r="311" spans="1:21" x14ac:dyDescent="0.2">
      <c r="A311" s="147" t="s">
        <v>8513</v>
      </c>
      <c r="B311" s="147" t="s">
        <v>5104</v>
      </c>
      <c r="C311" s="147" t="s">
        <v>544</v>
      </c>
      <c r="D311" s="147" t="s">
        <v>8516</v>
      </c>
      <c r="E311" s="148">
        <v>0</v>
      </c>
      <c r="F311" s="148">
        <v>0</v>
      </c>
      <c r="G311" s="148">
        <v>0</v>
      </c>
      <c r="H311" s="148">
        <v>0</v>
      </c>
      <c r="I311" s="147" t="s">
        <v>4537</v>
      </c>
      <c r="J311" s="147" t="s">
        <v>4537</v>
      </c>
      <c r="K311" s="147" t="s">
        <v>4537</v>
      </c>
      <c r="L311" s="147" t="s">
        <v>8512</v>
      </c>
      <c r="M311" s="147" t="s">
        <v>4537</v>
      </c>
      <c r="N311" s="147" t="s">
        <v>233</v>
      </c>
      <c r="O311" s="147" t="s">
        <v>4537</v>
      </c>
      <c r="P311" s="147" t="s">
        <v>233</v>
      </c>
      <c r="Q311" s="147" t="s">
        <v>4537</v>
      </c>
      <c r="R311" s="147" t="s">
        <v>233</v>
      </c>
      <c r="S311" s="147" t="s">
        <v>4537</v>
      </c>
      <c r="T311" s="147" t="s">
        <v>233</v>
      </c>
      <c r="U311" s="150">
        <f t="shared" si="4"/>
        <v>0</v>
      </c>
    </row>
    <row r="312" spans="1:21" x14ac:dyDescent="0.2">
      <c r="A312" s="147" t="s">
        <v>8511</v>
      </c>
      <c r="B312" s="147" t="s">
        <v>5104</v>
      </c>
      <c r="C312" s="147" t="s">
        <v>544</v>
      </c>
      <c r="D312" s="147" t="s">
        <v>8516</v>
      </c>
      <c r="E312" s="148">
        <v>0</v>
      </c>
      <c r="F312" s="148">
        <v>0</v>
      </c>
      <c r="G312" s="148">
        <v>0</v>
      </c>
      <c r="H312" s="148">
        <v>0</v>
      </c>
      <c r="I312" s="147" t="s">
        <v>4537</v>
      </c>
      <c r="J312" s="147" t="s">
        <v>4537</v>
      </c>
      <c r="K312" s="147" t="s">
        <v>4537</v>
      </c>
      <c r="L312" s="147" t="s">
        <v>8512</v>
      </c>
      <c r="M312" s="147" t="s">
        <v>4537</v>
      </c>
      <c r="N312" s="147" t="s">
        <v>233</v>
      </c>
      <c r="O312" s="147" t="s">
        <v>4537</v>
      </c>
      <c r="P312" s="147" t="s">
        <v>233</v>
      </c>
      <c r="Q312" s="147" t="s">
        <v>4537</v>
      </c>
      <c r="R312" s="147" t="s">
        <v>233</v>
      </c>
      <c r="S312" s="147" t="s">
        <v>4537</v>
      </c>
      <c r="T312" s="147" t="s">
        <v>233</v>
      </c>
      <c r="U312" s="150">
        <f t="shared" si="4"/>
        <v>0</v>
      </c>
    </row>
    <row r="313" spans="1:21" x14ac:dyDescent="0.2">
      <c r="A313" s="147" t="s">
        <v>8511</v>
      </c>
      <c r="B313" s="147" t="s">
        <v>5058</v>
      </c>
      <c r="C313" s="147" t="s">
        <v>43</v>
      </c>
      <c r="D313" s="147" t="s">
        <v>18</v>
      </c>
      <c r="E313" s="148">
        <v>4464</v>
      </c>
      <c r="F313" s="148">
        <v>4817</v>
      </c>
      <c r="G313" s="148">
        <v>142</v>
      </c>
      <c r="H313" s="148">
        <v>362</v>
      </c>
      <c r="I313" s="147" t="s">
        <v>4537</v>
      </c>
      <c r="J313" s="147" t="s">
        <v>4537</v>
      </c>
      <c r="K313" s="147" t="s">
        <v>4537</v>
      </c>
      <c r="L313" s="147" t="s">
        <v>8512</v>
      </c>
      <c r="M313" s="147" t="s">
        <v>4537</v>
      </c>
      <c r="N313" s="147" t="s">
        <v>233</v>
      </c>
      <c r="O313" s="147" t="s">
        <v>4537</v>
      </c>
      <c r="P313" s="147" t="s">
        <v>233</v>
      </c>
      <c r="Q313" s="147" t="s">
        <v>4537</v>
      </c>
      <c r="R313" s="147" t="s">
        <v>233</v>
      </c>
      <c r="S313" s="147" t="s">
        <v>4537</v>
      </c>
      <c r="T313" s="147" t="s">
        <v>233</v>
      </c>
      <c r="U313" s="150">
        <f t="shared" si="4"/>
        <v>0</v>
      </c>
    </row>
    <row r="314" spans="1:21" x14ac:dyDescent="0.2">
      <c r="A314" s="147" t="s">
        <v>8511</v>
      </c>
      <c r="B314" s="147" t="s">
        <v>2903</v>
      </c>
      <c r="C314" s="147" t="s">
        <v>107</v>
      </c>
      <c r="D314" s="147" t="s">
        <v>8516</v>
      </c>
      <c r="E314" s="148">
        <v>0</v>
      </c>
      <c r="F314" s="148">
        <v>0</v>
      </c>
      <c r="G314" s="148">
        <v>0</v>
      </c>
      <c r="H314" s="148">
        <v>0</v>
      </c>
      <c r="I314" s="147" t="s">
        <v>4537</v>
      </c>
      <c r="J314" s="147" t="s">
        <v>4537</v>
      </c>
      <c r="K314" s="147" t="s">
        <v>4537</v>
      </c>
      <c r="L314" s="147" t="s">
        <v>8512</v>
      </c>
      <c r="M314" s="147" t="s">
        <v>4537</v>
      </c>
      <c r="N314" s="147" t="s">
        <v>233</v>
      </c>
      <c r="O314" s="147" t="s">
        <v>4537</v>
      </c>
      <c r="P314" s="147" t="s">
        <v>233</v>
      </c>
      <c r="Q314" s="147" t="s">
        <v>4537</v>
      </c>
      <c r="R314" s="147" t="s">
        <v>233</v>
      </c>
      <c r="S314" s="147" t="s">
        <v>4537</v>
      </c>
      <c r="T314" s="147" t="s">
        <v>233</v>
      </c>
      <c r="U314" s="150">
        <f t="shared" si="4"/>
        <v>0</v>
      </c>
    </row>
    <row r="315" spans="1:21" x14ac:dyDescent="0.2">
      <c r="A315" s="147" t="s">
        <v>8511</v>
      </c>
      <c r="B315" s="147" t="s">
        <v>2903</v>
      </c>
      <c r="C315" s="147" t="s">
        <v>107</v>
      </c>
      <c r="D315" s="147" t="s">
        <v>8516</v>
      </c>
      <c r="E315" s="148">
        <v>0</v>
      </c>
      <c r="F315" s="148">
        <v>0</v>
      </c>
      <c r="G315" s="148">
        <v>0</v>
      </c>
      <c r="H315" s="148">
        <v>0</v>
      </c>
      <c r="I315" s="147" t="s">
        <v>4537</v>
      </c>
      <c r="J315" s="147" t="s">
        <v>4537</v>
      </c>
      <c r="K315" s="147" t="s">
        <v>4537</v>
      </c>
      <c r="L315" s="147" t="s">
        <v>8512</v>
      </c>
      <c r="M315" s="147" t="s">
        <v>4537</v>
      </c>
      <c r="N315" s="147" t="s">
        <v>233</v>
      </c>
      <c r="O315" s="147" t="s">
        <v>4537</v>
      </c>
      <c r="P315" s="147" t="s">
        <v>233</v>
      </c>
      <c r="Q315" s="147" t="s">
        <v>4537</v>
      </c>
      <c r="R315" s="147" t="s">
        <v>233</v>
      </c>
      <c r="S315" s="147" t="s">
        <v>4537</v>
      </c>
      <c r="T315" s="147" t="s">
        <v>233</v>
      </c>
      <c r="U315" s="150">
        <f t="shared" si="4"/>
        <v>0</v>
      </c>
    </row>
    <row r="316" spans="1:21" x14ac:dyDescent="0.2">
      <c r="A316" s="147" t="s">
        <v>8513</v>
      </c>
      <c r="B316" s="147" t="s">
        <v>2903</v>
      </c>
      <c r="C316" s="147" t="s">
        <v>107</v>
      </c>
      <c r="D316" s="147" t="s">
        <v>8521</v>
      </c>
      <c r="E316" s="148">
        <v>686</v>
      </c>
      <c r="F316" s="148">
        <v>6135</v>
      </c>
      <c r="G316" s="148">
        <v>0</v>
      </c>
      <c r="H316" s="148">
        <v>0</v>
      </c>
      <c r="I316" s="147" t="s">
        <v>4434</v>
      </c>
      <c r="J316" s="147" t="s">
        <v>4434</v>
      </c>
      <c r="K316" s="147" t="s">
        <v>4434</v>
      </c>
      <c r="L316" s="147" t="s">
        <v>8512</v>
      </c>
      <c r="M316" s="147" t="s">
        <v>4434</v>
      </c>
      <c r="N316" s="147" t="s">
        <v>6626</v>
      </c>
      <c r="O316" s="147" t="s">
        <v>4537</v>
      </c>
      <c r="P316" s="147" t="s">
        <v>233</v>
      </c>
      <c r="Q316" s="147" t="s">
        <v>4537</v>
      </c>
      <c r="R316" s="147" t="s">
        <v>233</v>
      </c>
      <c r="S316" s="147" t="s">
        <v>4537</v>
      </c>
      <c r="T316" s="147" t="s">
        <v>233</v>
      </c>
      <c r="U316" s="150">
        <f t="shared" si="4"/>
        <v>4</v>
      </c>
    </row>
    <row r="317" spans="1:21" x14ac:dyDescent="0.2">
      <c r="A317" s="147" t="s">
        <v>8511</v>
      </c>
      <c r="B317" s="147" t="s">
        <v>999</v>
      </c>
      <c r="C317" s="147" t="s">
        <v>107</v>
      </c>
      <c r="D317" s="147" t="s">
        <v>18</v>
      </c>
      <c r="E317" s="148">
        <v>2500</v>
      </c>
      <c r="F317" s="148">
        <v>2500</v>
      </c>
      <c r="G317" s="148">
        <v>1000</v>
      </c>
      <c r="H317" s="148">
        <v>500</v>
      </c>
      <c r="I317" s="147" t="s">
        <v>4537</v>
      </c>
      <c r="J317" s="147" t="s">
        <v>4537</v>
      </c>
      <c r="K317" s="147" t="s">
        <v>4537</v>
      </c>
      <c r="L317" s="147" t="s">
        <v>8517</v>
      </c>
      <c r="M317" s="147" t="s">
        <v>4537</v>
      </c>
      <c r="N317" s="147" t="s">
        <v>233</v>
      </c>
      <c r="O317" s="147" t="s">
        <v>4434</v>
      </c>
      <c r="P317" s="147" t="s">
        <v>233</v>
      </c>
      <c r="Q317" s="147" t="s">
        <v>4537</v>
      </c>
      <c r="R317" s="147" t="s">
        <v>233</v>
      </c>
      <c r="S317" s="147" t="s">
        <v>4537</v>
      </c>
      <c r="T317" s="147" t="s">
        <v>233</v>
      </c>
      <c r="U317" s="150">
        <f t="shared" si="4"/>
        <v>1</v>
      </c>
    </row>
    <row r="318" spans="1:21" x14ac:dyDescent="0.2">
      <c r="A318" s="147" t="s">
        <v>8513</v>
      </c>
      <c r="B318" s="147" t="s">
        <v>6635</v>
      </c>
      <c r="C318" s="147" t="s">
        <v>6640</v>
      </c>
      <c r="D318" s="147" t="s">
        <v>446</v>
      </c>
      <c r="E318" s="148">
        <v>651</v>
      </c>
      <c r="F318" s="148">
        <v>750</v>
      </c>
      <c r="G318" s="148">
        <v>1881</v>
      </c>
      <c r="H318" s="148">
        <v>4</v>
      </c>
      <c r="I318" s="147" t="s">
        <v>4537</v>
      </c>
      <c r="J318" s="147" t="s">
        <v>4434</v>
      </c>
      <c r="K318" s="147" t="s">
        <v>4434</v>
      </c>
      <c r="L318" s="147" t="s">
        <v>8517</v>
      </c>
      <c r="M318" s="147" t="s">
        <v>4434</v>
      </c>
      <c r="N318" s="147" t="s">
        <v>4691</v>
      </c>
      <c r="O318" s="147" t="s">
        <v>4434</v>
      </c>
      <c r="P318" s="147" t="s">
        <v>4700</v>
      </c>
      <c r="Q318" s="147" t="s">
        <v>4434</v>
      </c>
      <c r="R318" s="147" t="s">
        <v>6645</v>
      </c>
      <c r="S318" s="147" t="s">
        <v>4434</v>
      </c>
      <c r="T318" s="147" t="s">
        <v>6645</v>
      </c>
      <c r="U318" s="150">
        <f t="shared" si="4"/>
        <v>6</v>
      </c>
    </row>
    <row r="319" spans="1:21" x14ac:dyDescent="0.2">
      <c r="A319" s="147" t="s">
        <v>8511</v>
      </c>
      <c r="B319" s="147" t="s">
        <v>6635</v>
      </c>
      <c r="C319" s="147" t="s">
        <v>6640</v>
      </c>
      <c r="D319" s="147" t="s">
        <v>446</v>
      </c>
      <c r="E319" s="148">
        <v>644</v>
      </c>
      <c r="F319" s="148">
        <v>794</v>
      </c>
      <c r="G319" s="148">
        <v>1845</v>
      </c>
      <c r="H319" s="148">
        <v>0</v>
      </c>
      <c r="I319" s="147" t="s">
        <v>4537</v>
      </c>
      <c r="J319" s="147" t="s">
        <v>4434</v>
      </c>
      <c r="K319" s="147" t="s">
        <v>4434</v>
      </c>
      <c r="L319" s="147" t="s">
        <v>8517</v>
      </c>
      <c r="M319" s="147" t="s">
        <v>4434</v>
      </c>
      <c r="N319" s="147" t="s">
        <v>4691</v>
      </c>
      <c r="O319" s="147" t="s">
        <v>4434</v>
      </c>
      <c r="P319" s="147" t="s">
        <v>4700</v>
      </c>
      <c r="Q319" s="147" t="s">
        <v>4434</v>
      </c>
      <c r="R319" s="147" t="s">
        <v>6645</v>
      </c>
      <c r="S319" s="147" t="s">
        <v>4434</v>
      </c>
      <c r="T319" s="147" t="s">
        <v>6645</v>
      </c>
      <c r="U319" s="150">
        <f t="shared" si="4"/>
        <v>6</v>
      </c>
    </row>
    <row r="320" spans="1:21" x14ac:dyDescent="0.2">
      <c r="A320" s="147" t="s">
        <v>8513</v>
      </c>
      <c r="B320" s="147" t="s">
        <v>6652</v>
      </c>
      <c r="C320" s="147" t="s">
        <v>107</v>
      </c>
      <c r="D320" s="147" t="s">
        <v>8514</v>
      </c>
      <c r="E320" s="148">
        <v>1122</v>
      </c>
      <c r="F320" s="148">
        <v>1122</v>
      </c>
      <c r="G320" s="148">
        <v>0</v>
      </c>
      <c r="H320" s="148">
        <v>0</v>
      </c>
      <c r="I320" s="147" t="s">
        <v>4537</v>
      </c>
      <c r="J320" s="147" t="s">
        <v>4537</v>
      </c>
      <c r="K320" s="147" t="s">
        <v>4537</v>
      </c>
      <c r="L320" s="147" t="s">
        <v>8512</v>
      </c>
      <c r="M320" s="147" t="s">
        <v>4537</v>
      </c>
      <c r="N320" s="147" t="s">
        <v>233</v>
      </c>
      <c r="O320" s="147" t="s">
        <v>4537</v>
      </c>
      <c r="P320" s="147" t="s">
        <v>233</v>
      </c>
      <c r="Q320" s="147" t="s">
        <v>4537</v>
      </c>
      <c r="R320" s="147" t="s">
        <v>233</v>
      </c>
      <c r="S320" s="147" t="s">
        <v>4537</v>
      </c>
      <c r="T320" s="147" t="s">
        <v>233</v>
      </c>
      <c r="U320" s="150">
        <f t="shared" si="4"/>
        <v>0</v>
      </c>
    </row>
    <row r="321" spans="1:21" x14ac:dyDescent="0.2">
      <c r="A321" s="147" t="s">
        <v>8511</v>
      </c>
      <c r="B321" s="147" t="s">
        <v>166</v>
      </c>
      <c r="C321" s="147" t="s">
        <v>544</v>
      </c>
      <c r="D321" s="147" t="s">
        <v>8514</v>
      </c>
      <c r="E321" s="148">
        <v>1317</v>
      </c>
      <c r="F321" s="148">
        <v>1215</v>
      </c>
      <c r="G321" s="148">
        <v>0</v>
      </c>
      <c r="H321" s="148">
        <v>0</v>
      </c>
      <c r="I321" s="147" t="s">
        <v>4537</v>
      </c>
      <c r="J321" s="147" t="s">
        <v>4537</v>
      </c>
      <c r="K321" s="147" t="s">
        <v>4537</v>
      </c>
      <c r="L321" s="147" t="s">
        <v>8517</v>
      </c>
      <c r="M321" s="147" t="s">
        <v>4537</v>
      </c>
      <c r="N321" s="147" t="s">
        <v>6660</v>
      </c>
      <c r="O321" s="147" t="s">
        <v>4537</v>
      </c>
      <c r="P321" s="147" t="s">
        <v>6661</v>
      </c>
      <c r="Q321" s="147" t="s">
        <v>4537</v>
      </c>
      <c r="R321" s="147" t="s">
        <v>6661</v>
      </c>
      <c r="S321" s="147" t="s">
        <v>4537</v>
      </c>
      <c r="T321" s="147" t="s">
        <v>8550</v>
      </c>
      <c r="U321" s="150">
        <f t="shared" si="4"/>
        <v>0</v>
      </c>
    </row>
    <row r="322" spans="1:21" x14ac:dyDescent="0.2">
      <c r="A322" s="147" t="s">
        <v>8511</v>
      </c>
      <c r="B322" s="147" t="s">
        <v>5957</v>
      </c>
      <c r="C322" s="147" t="s">
        <v>544</v>
      </c>
      <c r="D322" s="147" t="s">
        <v>8514</v>
      </c>
      <c r="E322" s="148">
        <v>957</v>
      </c>
      <c r="F322" s="148">
        <v>957</v>
      </c>
      <c r="G322" s="148">
        <v>0</v>
      </c>
      <c r="H322" s="148">
        <v>0</v>
      </c>
      <c r="I322" s="147" t="s">
        <v>4537</v>
      </c>
      <c r="J322" s="147" t="s">
        <v>4537</v>
      </c>
      <c r="K322" s="147" t="s">
        <v>4537</v>
      </c>
      <c r="L322" s="147" t="s">
        <v>8512</v>
      </c>
      <c r="M322" s="147" t="s">
        <v>4537</v>
      </c>
      <c r="N322" s="147" t="s">
        <v>6667</v>
      </c>
      <c r="O322" s="147" t="s">
        <v>4537</v>
      </c>
      <c r="P322" s="147" t="s">
        <v>233</v>
      </c>
      <c r="Q322" s="147" t="s">
        <v>4537</v>
      </c>
      <c r="R322" s="147" t="s">
        <v>6668</v>
      </c>
      <c r="S322" s="147" t="s">
        <v>4537</v>
      </c>
      <c r="T322" s="147" t="s">
        <v>6669</v>
      </c>
      <c r="U322" s="150">
        <f t="shared" ref="U322:U385" si="5">COUNTIF(I322:K322,"Yes")+COUNTIF(M322,"Yes")+COUNTIF(O322,"Yes")+COUNTIF(Q322,"Yes")+COUNTIF(S322,"Yes")</f>
        <v>0</v>
      </c>
    </row>
    <row r="323" spans="1:21" x14ac:dyDescent="0.2">
      <c r="A323" s="147" t="s">
        <v>8511</v>
      </c>
      <c r="B323" s="147" t="s">
        <v>5392</v>
      </c>
      <c r="C323" s="147" t="s">
        <v>544</v>
      </c>
      <c r="D323" s="147" t="s">
        <v>8514</v>
      </c>
      <c r="E323" s="148">
        <v>874</v>
      </c>
      <c r="F323" s="148">
        <v>770</v>
      </c>
      <c r="G323" s="148">
        <v>0</v>
      </c>
      <c r="H323" s="148">
        <v>0</v>
      </c>
      <c r="I323" s="147" t="s">
        <v>4537</v>
      </c>
      <c r="J323" s="147" t="s">
        <v>4537</v>
      </c>
      <c r="K323" s="147" t="s">
        <v>4537</v>
      </c>
      <c r="L323" s="147" t="s">
        <v>8512</v>
      </c>
      <c r="M323" s="147" t="s">
        <v>4537</v>
      </c>
      <c r="N323" s="147" t="s">
        <v>6673</v>
      </c>
      <c r="O323" s="147" t="s">
        <v>4537</v>
      </c>
      <c r="P323" s="147" t="s">
        <v>233</v>
      </c>
      <c r="Q323" s="147" t="s">
        <v>4537</v>
      </c>
      <c r="R323" s="147" t="s">
        <v>6674</v>
      </c>
      <c r="S323" s="147" t="s">
        <v>4537</v>
      </c>
      <c r="T323" s="147" t="s">
        <v>6673</v>
      </c>
      <c r="U323" s="150">
        <f t="shared" si="5"/>
        <v>0</v>
      </c>
    </row>
    <row r="324" spans="1:21" x14ac:dyDescent="0.2">
      <c r="A324" s="147" t="s">
        <v>8511</v>
      </c>
      <c r="B324" s="147" t="s">
        <v>184</v>
      </c>
      <c r="C324" s="147" t="s">
        <v>544</v>
      </c>
      <c r="D324" s="147" t="s">
        <v>8514</v>
      </c>
      <c r="E324" s="148">
        <v>739</v>
      </c>
      <c r="F324" s="148">
        <v>687</v>
      </c>
      <c r="G324" s="148">
        <v>0</v>
      </c>
      <c r="H324" s="148">
        <v>0</v>
      </c>
      <c r="I324" s="147" t="s">
        <v>4537</v>
      </c>
      <c r="J324" s="147" t="s">
        <v>4537</v>
      </c>
      <c r="K324" s="147" t="s">
        <v>4537</v>
      </c>
      <c r="L324" s="147" t="s">
        <v>8512</v>
      </c>
      <c r="M324" s="147" t="s">
        <v>4537</v>
      </c>
      <c r="N324" s="147" t="s">
        <v>6673</v>
      </c>
      <c r="O324" s="147" t="s">
        <v>4537</v>
      </c>
      <c r="P324" s="147" t="s">
        <v>6673</v>
      </c>
      <c r="Q324" s="147" t="s">
        <v>4537</v>
      </c>
      <c r="R324" s="147" t="s">
        <v>6674</v>
      </c>
      <c r="S324" s="147" t="s">
        <v>4537</v>
      </c>
      <c r="T324" s="147" t="s">
        <v>6673</v>
      </c>
      <c r="U324" s="150">
        <f t="shared" si="5"/>
        <v>0</v>
      </c>
    </row>
    <row r="325" spans="1:21" x14ac:dyDescent="0.2">
      <c r="A325" s="147" t="s">
        <v>8511</v>
      </c>
      <c r="B325" s="147" t="s">
        <v>5930</v>
      </c>
      <c r="C325" s="147" t="s">
        <v>544</v>
      </c>
      <c r="D325" s="147" t="s">
        <v>8514</v>
      </c>
      <c r="E325" s="148">
        <v>699</v>
      </c>
      <c r="F325" s="148">
        <v>633</v>
      </c>
      <c r="G325" s="148">
        <v>0</v>
      </c>
      <c r="H325" s="148">
        <v>0</v>
      </c>
      <c r="I325" s="147" t="s">
        <v>4537</v>
      </c>
      <c r="J325" s="147" t="s">
        <v>4537</v>
      </c>
      <c r="K325" s="147" t="s">
        <v>4537</v>
      </c>
      <c r="L325" s="147" t="s">
        <v>8512</v>
      </c>
      <c r="M325" s="147" t="s">
        <v>4537</v>
      </c>
      <c r="N325" s="147" t="s">
        <v>6673</v>
      </c>
      <c r="O325" s="147" t="s">
        <v>4537</v>
      </c>
      <c r="P325" s="147" t="s">
        <v>6673</v>
      </c>
      <c r="Q325" s="147" t="s">
        <v>4537</v>
      </c>
      <c r="R325" s="147" t="s">
        <v>6673</v>
      </c>
      <c r="S325" s="147" t="s">
        <v>4537</v>
      </c>
      <c r="T325" s="147" t="s">
        <v>6673</v>
      </c>
      <c r="U325" s="150">
        <f t="shared" si="5"/>
        <v>0</v>
      </c>
    </row>
    <row r="326" spans="1:21" x14ac:dyDescent="0.2">
      <c r="A326" s="147" t="s">
        <v>8511</v>
      </c>
      <c r="B326" s="147" t="s">
        <v>5967</v>
      </c>
      <c r="C326" s="147" t="s">
        <v>544</v>
      </c>
      <c r="D326" s="147" t="s">
        <v>8514</v>
      </c>
      <c r="E326" s="148">
        <v>1025</v>
      </c>
      <c r="F326" s="148">
        <v>0</v>
      </c>
      <c r="G326" s="148">
        <v>0</v>
      </c>
      <c r="H326" s="148">
        <v>0</v>
      </c>
      <c r="I326" s="147" t="s">
        <v>4537</v>
      </c>
      <c r="J326" s="147" t="s">
        <v>4537</v>
      </c>
      <c r="K326" s="147" t="s">
        <v>4537</v>
      </c>
      <c r="L326" s="147" t="s">
        <v>8512</v>
      </c>
      <c r="M326" s="147" t="s">
        <v>4537</v>
      </c>
      <c r="N326" s="147" t="s">
        <v>6682</v>
      </c>
      <c r="O326" s="147" t="s">
        <v>4537</v>
      </c>
      <c r="P326" s="147" t="s">
        <v>233</v>
      </c>
      <c r="Q326" s="147" t="s">
        <v>4537</v>
      </c>
      <c r="R326" s="147" t="s">
        <v>6683</v>
      </c>
      <c r="S326" s="147" t="s">
        <v>4537</v>
      </c>
      <c r="T326" s="147" t="s">
        <v>6673</v>
      </c>
      <c r="U326" s="150">
        <f t="shared" si="5"/>
        <v>0</v>
      </c>
    </row>
    <row r="327" spans="1:21" x14ac:dyDescent="0.2">
      <c r="A327" s="147" t="s">
        <v>8511</v>
      </c>
      <c r="B327" s="147" t="s">
        <v>6652</v>
      </c>
      <c r="C327" s="147" t="s">
        <v>107</v>
      </c>
      <c r="D327" s="147" t="s">
        <v>8514</v>
      </c>
      <c r="E327" s="148">
        <v>1263</v>
      </c>
      <c r="F327" s="148">
        <v>1263</v>
      </c>
      <c r="G327" s="148">
        <v>0</v>
      </c>
      <c r="H327" s="148">
        <v>0</v>
      </c>
      <c r="I327" s="147" t="s">
        <v>4537</v>
      </c>
      <c r="J327" s="147" t="s">
        <v>4537</v>
      </c>
      <c r="K327" s="147" t="s">
        <v>4537</v>
      </c>
      <c r="L327" s="147" t="s">
        <v>8512</v>
      </c>
      <c r="M327" s="147" t="s">
        <v>4537</v>
      </c>
      <c r="N327" s="147" t="s">
        <v>233</v>
      </c>
      <c r="O327" s="147" t="s">
        <v>4537</v>
      </c>
      <c r="P327" s="147" t="s">
        <v>233</v>
      </c>
      <c r="Q327" s="147" t="s">
        <v>4537</v>
      </c>
      <c r="R327" s="147" t="s">
        <v>233</v>
      </c>
      <c r="S327" s="147" t="s">
        <v>4537</v>
      </c>
      <c r="T327" s="147" t="s">
        <v>233</v>
      </c>
      <c r="U327" s="150">
        <f t="shared" si="5"/>
        <v>0</v>
      </c>
    </row>
    <row r="328" spans="1:21" x14ac:dyDescent="0.2">
      <c r="A328" s="147" t="s">
        <v>8511</v>
      </c>
      <c r="B328" s="147" t="s">
        <v>5392</v>
      </c>
      <c r="C328" s="147" t="s">
        <v>544</v>
      </c>
      <c r="D328" s="147" t="s">
        <v>8514</v>
      </c>
      <c r="E328" s="148">
        <v>20037</v>
      </c>
      <c r="F328" s="148">
        <v>20037</v>
      </c>
      <c r="G328" s="148">
        <v>0</v>
      </c>
      <c r="H328" s="148">
        <v>0</v>
      </c>
      <c r="I328" s="147" t="s">
        <v>4537</v>
      </c>
      <c r="J328" s="147" t="s">
        <v>4537</v>
      </c>
      <c r="K328" s="147" t="s">
        <v>4537</v>
      </c>
      <c r="L328" s="147" t="s">
        <v>8512</v>
      </c>
      <c r="M328" s="147" t="s">
        <v>4434</v>
      </c>
      <c r="N328" s="147" t="s">
        <v>5626</v>
      </c>
      <c r="O328" s="147" t="s">
        <v>4537</v>
      </c>
      <c r="P328" s="147" t="s">
        <v>233</v>
      </c>
      <c r="Q328" s="147" t="s">
        <v>4537</v>
      </c>
      <c r="R328" s="147" t="s">
        <v>233</v>
      </c>
      <c r="S328" s="147" t="s">
        <v>4537</v>
      </c>
      <c r="T328" s="147" t="s">
        <v>233</v>
      </c>
      <c r="U328" s="150">
        <f t="shared" si="5"/>
        <v>1</v>
      </c>
    </row>
    <row r="329" spans="1:21" x14ac:dyDescent="0.2">
      <c r="A329" s="147" t="s">
        <v>8513</v>
      </c>
      <c r="B329" s="147" t="s">
        <v>5392</v>
      </c>
      <c r="C329" s="147" t="s">
        <v>544</v>
      </c>
      <c r="D329" s="147" t="s">
        <v>8514</v>
      </c>
      <c r="E329" s="148">
        <v>19746</v>
      </c>
      <c r="F329" s="148">
        <v>19746</v>
      </c>
      <c r="G329" s="148">
        <v>0</v>
      </c>
      <c r="H329" s="148">
        <v>0</v>
      </c>
      <c r="I329" s="147" t="s">
        <v>4537</v>
      </c>
      <c r="J329" s="147" t="s">
        <v>4537</v>
      </c>
      <c r="K329" s="147" t="s">
        <v>4537</v>
      </c>
      <c r="L329" s="147" t="s">
        <v>8512</v>
      </c>
      <c r="M329" s="147" t="s">
        <v>4434</v>
      </c>
      <c r="N329" s="147" t="s">
        <v>5626</v>
      </c>
      <c r="O329" s="147" t="s">
        <v>4537</v>
      </c>
      <c r="P329" s="147" t="s">
        <v>233</v>
      </c>
      <c r="Q329" s="147" t="s">
        <v>4537</v>
      </c>
      <c r="R329" s="147" t="s">
        <v>233</v>
      </c>
      <c r="S329" s="147" t="s">
        <v>4537</v>
      </c>
      <c r="T329" s="147" t="s">
        <v>233</v>
      </c>
      <c r="U329" s="150">
        <f t="shared" si="5"/>
        <v>1</v>
      </c>
    </row>
    <row r="330" spans="1:21" x14ac:dyDescent="0.2">
      <c r="A330" s="147" t="s">
        <v>8511</v>
      </c>
      <c r="B330" s="147" t="s">
        <v>6689</v>
      </c>
      <c r="C330" s="147" t="s">
        <v>544</v>
      </c>
      <c r="D330" s="147" t="s">
        <v>8521</v>
      </c>
      <c r="E330" s="148">
        <v>622</v>
      </c>
      <c r="F330" s="148">
        <v>886</v>
      </c>
      <c r="G330" s="148">
        <v>390</v>
      </c>
      <c r="H330" s="148">
        <v>0</v>
      </c>
      <c r="I330" s="147" t="s">
        <v>4434</v>
      </c>
      <c r="J330" s="147" t="s">
        <v>4434</v>
      </c>
      <c r="K330" s="147" t="s">
        <v>4537</v>
      </c>
      <c r="L330" s="147" t="s">
        <v>8512</v>
      </c>
      <c r="M330" s="147" t="s">
        <v>4537</v>
      </c>
      <c r="N330" s="147" t="s">
        <v>233</v>
      </c>
      <c r="O330" s="147" t="s">
        <v>4537</v>
      </c>
      <c r="P330" s="147" t="s">
        <v>233</v>
      </c>
      <c r="Q330" s="147" t="s">
        <v>4434</v>
      </c>
      <c r="R330" s="147" t="s">
        <v>6703</v>
      </c>
      <c r="S330" s="147" t="s">
        <v>4434</v>
      </c>
      <c r="T330" s="147" t="s">
        <v>6703</v>
      </c>
      <c r="U330" s="150">
        <f t="shared" si="5"/>
        <v>4</v>
      </c>
    </row>
    <row r="331" spans="1:21" x14ac:dyDescent="0.2">
      <c r="A331" s="147" t="s">
        <v>8511</v>
      </c>
      <c r="B331" s="147" t="s">
        <v>5957</v>
      </c>
      <c r="C331" s="147" t="s">
        <v>544</v>
      </c>
      <c r="D331" s="147" t="s">
        <v>8514</v>
      </c>
      <c r="E331" s="148">
        <v>15572</v>
      </c>
      <c r="F331" s="148">
        <v>15572</v>
      </c>
      <c r="G331" s="148">
        <v>0</v>
      </c>
      <c r="H331" s="148">
        <v>0</v>
      </c>
      <c r="I331" s="147" t="s">
        <v>4434</v>
      </c>
      <c r="J331" s="147" t="s">
        <v>4537</v>
      </c>
      <c r="K331" s="147" t="s">
        <v>4537</v>
      </c>
      <c r="L331" s="147" t="s">
        <v>8512</v>
      </c>
      <c r="M331" s="147" t="s">
        <v>4434</v>
      </c>
      <c r="N331" s="147" t="s">
        <v>5626</v>
      </c>
      <c r="O331" s="147" t="s">
        <v>4537</v>
      </c>
      <c r="P331" s="147" t="s">
        <v>233</v>
      </c>
      <c r="Q331" s="147" t="s">
        <v>4537</v>
      </c>
      <c r="R331" s="147" t="s">
        <v>233</v>
      </c>
      <c r="S331" s="147" t="s">
        <v>4537</v>
      </c>
      <c r="T331" s="147" t="s">
        <v>233</v>
      </c>
      <c r="U331" s="150">
        <f t="shared" si="5"/>
        <v>2</v>
      </c>
    </row>
    <row r="332" spans="1:21" x14ac:dyDescent="0.2">
      <c r="A332" s="147" t="s">
        <v>8513</v>
      </c>
      <c r="B332" s="147" t="s">
        <v>5957</v>
      </c>
      <c r="C332" s="147" t="s">
        <v>544</v>
      </c>
      <c r="D332" s="147" t="s">
        <v>8514</v>
      </c>
      <c r="E332" s="148">
        <v>14860</v>
      </c>
      <c r="F332" s="148">
        <v>14860</v>
      </c>
      <c r="G332" s="148">
        <v>0</v>
      </c>
      <c r="H332" s="148">
        <v>0</v>
      </c>
      <c r="I332" s="147" t="s">
        <v>4434</v>
      </c>
      <c r="J332" s="147" t="s">
        <v>4537</v>
      </c>
      <c r="K332" s="147" t="s">
        <v>4537</v>
      </c>
      <c r="L332" s="147" t="s">
        <v>8512</v>
      </c>
      <c r="M332" s="147" t="s">
        <v>4434</v>
      </c>
      <c r="N332" s="147" t="s">
        <v>5626</v>
      </c>
      <c r="O332" s="147" t="s">
        <v>4537</v>
      </c>
      <c r="P332" s="147" t="s">
        <v>233</v>
      </c>
      <c r="Q332" s="147" t="s">
        <v>4537</v>
      </c>
      <c r="R332" s="147" t="s">
        <v>233</v>
      </c>
      <c r="S332" s="147" t="s">
        <v>4537</v>
      </c>
      <c r="T332" s="147" t="s">
        <v>233</v>
      </c>
      <c r="U332" s="150">
        <f t="shared" si="5"/>
        <v>2</v>
      </c>
    </row>
    <row r="333" spans="1:21" x14ac:dyDescent="0.2">
      <c r="A333" s="147" t="s">
        <v>8511</v>
      </c>
      <c r="B333" s="147" t="s">
        <v>6708</v>
      </c>
      <c r="C333" s="147" t="s">
        <v>544</v>
      </c>
      <c r="D333" s="147" t="s">
        <v>8521</v>
      </c>
      <c r="E333" s="148">
        <v>18</v>
      </c>
      <c r="F333" s="148">
        <v>7297</v>
      </c>
      <c r="G333" s="148">
        <v>551</v>
      </c>
      <c r="H333" s="148">
        <v>22</v>
      </c>
      <c r="I333" s="147" t="s">
        <v>4537</v>
      </c>
      <c r="J333" s="147" t="s">
        <v>4537</v>
      </c>
      <c r="K333" s="147" t="s">
        <v>4434</v>
      </c>
      <c r="L333" s="147" t="s">
        <v>8512</v>
      </c>
      <c r="M333" s="147" t="s">
        <v>4434</v>
      </c>
      <c r="N333" s="147" t="s">
        <v>6717</v>
      </c>
      <c r="O333" s="147" t="s">
        <v>4434</v>
      </c>
      <c r="P333" s="147" t="s">
        <v>6719</v>
      </c>
      <c r="Q333" s="147" t="s">
        <v>4434</v>
      </c>
      <c r="R333" s="147" t="s">
        <v>6721</v>
      </c>
      <c r="S333" s="147" t="s">
        <v>4434</v>
      </c>
      <c r="T333" s="147" t="s">
        <v>6721</v>
      </c>
      <c r="U333" s="150">
        <f t="shared" si="5"/>
        <v>5</v>
      </c>
    </row>
    <row r="334" spans="1:21" x14ac:dyDescent="0.2">
      <c r="A334" s="147" t="s">
        <v>8513</v>
      </c>
      <c r="B334" s="147" t="s">
        <v>6708</v>
      </c>
      <c r="C334" s="147" t="s">
        <v>544</v>
      </c>
      <c r="D334" s="147" t="s">
        <v>8521</v>
      </c>
      <c r="E334" s="148">
        <v>29</v>
      </c>
      <c r="F334" s="148">
        <v>9858</v>
      </c>
      <c r="G334" s="148">
        <v>793</v>
      </c>
      <c r="H334" s="148">
        <v>18</v>
      </c>
      <c r="I334" s="147" t="s">
        <v>4537</v>
      </c>
      <c r="J334" s="147" t="s">
        <v>4537</v>
      </c>
      <c r="K334" s="147" t="s">
        <v>4537</v>
      </c>
      <c r="L334" s="147" t="s">
        <v>8517</v>
      </c>
      <c r="M334" s="147" t="s">
        <v>4434</v>
      </c>
      <c r="N334" s="147" t="s">
        <v>6717</v>
      </c>
      <c r="O334" s="147" t="s">
        <v>4434</v>
      </c>
      <c r="P334" s="147" t="s">
        <v>6721</v>
      </c>
      <c r="Q334" s="147" t="s">
        <v>4537</v>
      </c>
      <c r="R334" s="147" t="s">
        <v>6730</v>
      </c>
      <c r="S334" s="147" t="s">
        <v>4537</v>
      </c>
      <c r="T334" s="147" t="s">
        <v>6730</v>
      </c>
      <c r="U334" s="150">
        <f t="shared" si="5"/>
        <v>2</v>
      </c>
    </row>
    <row r="335" spans="1:21" x14ac:dyDescent="0.2">
      <c r="A335" s="147" t="s">
        <v>8513</v>
      </c>
      <c r="B335" s="147" t="s">
        <v>6708</v>
      </c>
      <c r="C335" s="147" t="s">
        <v>544</v>
      </c>
      <c r="D335" s="147" t="s">
        <v>18</v>
      </c>
      <c r="E335" s="148">
        <v>47</v>
      </c>
      <c r="F335" s="148">
        <v>262</v>
      </c>
      <c r="G335" s="148">
        <v>336</v>
      </c>
      <c r="H335" s="148">
        <v>3</v>
      </c>
      <c r="I335" s="147" t="s">
        <v>4537</v>
      </c>
      <c r="J335" s="147" t="s">
        <v>4537</v>
      </c>
      <c r="K335" s="147" t="s">
        <v>4434</v>
      </c>
      <c r="L335" s="147" t="s">
        <v>8512</v>
      </c>
      <c r="M335" s="147" t="s">
        <v>4537</v>
      </c>
      <c r="N335" s="147" t="s">
        <v>233</v>
      </c>
      <c r="O335" s="147" t="s">
        <v>4537</v>
      </c>
      <c r="P335" s="147" t="s">
        <v>233</v>
      </c>
      <c r="Q335" s="147" t="s">
        <v>4537</v>
      </c>
      <c r="R335" s="147" t="s">
        <v>233</v>
      </c>
      <c r="S335" s="147" t="s">
        <v>4537</v>
      </c>
      <c r="T335" s="147" t="s">
        <v>233</v>
      </c>
      <c r="U335" s="150">
        <f t="shared" si="5"/>
        <v>1</v>
      </c>
    </row>
    <row r="336" spans="1:21" x14ac:dyDescent="0.2">
      <c r="A336" s="147" t="s">
        <v>8511</v>
      </c>
      <c r="B336" s="147" t="s">
        <v>6708</v>
      </c>
      <c r="C336" s="147" t="s">
        <v>544</v>
      </c>
      <c r="D336" s="147" t="s">
        <v>18</v>
      </c>
      <c r="E336" s="148">
        <v>48</v>
      </c>
      <c r="F336" s="148">
        <v>250</v>
      </c>
      <c r="G336" s="148">
        <v>271</v>
      </c>
      <c r="H336" s="148">
        <v>7</v>
      </c>
      <c r="I336" s="147" t="s">
        <v>4537</v>
      </c>
      <c r="J336" s="147" t="s">
        <v>4537</v>
      </c>
      <c r="K336" s="147" t="s">
        <v>4434</v>
      </c>
      <c r="L336" s="147" t="s">
        <v>8512</v>
      </c>
      <c r="M336" s="147" t="s">
        <v>4537</v>
      </c>
      <c r="N336" s="147" t="s">
        <v>233</v>
      </c>
      <c r="O336" s="147" t="s">
        <v>4434</v>
      </c>
      <c r="P336" s="147" t="s">
        <v>6738</v>
      </c>
      <c r="Q336" s="147" t="s">
        <v>4537</v>
      </c>
      <c r="R336" s="147" t="s">
        <v>233</v>
      </c>
      <c r="S336" s="147" t="s">
        <v>4537</v>
      </c>
      <c r="T336" s="147" t="s">
        <v>233</v>
      </c>
      <c r="U336" s="150">
        <f t="shared" si="5"/>
        <v>2</v>
      </c>
    </row>
    <row r="337" spans="1:21" x14ac:dyDescent="0.2">
      <c r="A337" s="147" t="s">
        <v>8513</v>
      </c>
      <c r="B337" s="147" t="s">
        <v>6740</v>
      </c>
      <c r="C337" s="147" t="s">
        <v>544</v>
      </c>
      <c r="D337" s="147" t="s">
        <v>8514</v>
      </c>
      <c r="E337" s="148">
        <v>0</v>
      </c>
      <c r="F337" s="148">
        <v>0</v>
      </c>
      <c r="G337" s="148">
        <v>0</v>
      </c>
      <c r="H337" s="148">
        <v>0</v>
      </c>
      <c r="I337" s="147" t="s">
        <v>4537</v>
      </c>
      <c r="J337" s="147" t="s">
        <v>4537</v>
      </c>
      <c r="K337" s="147" t="s">
        <v>4537</v>
      </c>
      <c r="L337" s="147" t="s">
        <v>8512</v>
      </c>
      <c r="M337" s="147" t="s">
        <v>4537</v>
      </c>
      <c r="N337" s="147" t="s">
        <v>233</v>
      </c>
      <c r="O337" s="147" t="s">
        <v>4537</v>
      </c>
      <c r="P337" s="147" t="s">
        <v>233</v>
      </c>
      <c r="Q337" s="147" t="s">
        <v>4537</v>
      </c>
      <c r="R337" s="147" t="s">
        <v>233</v>
      </c>
      <c r="S337" s="147" t="s">
        <v>4537</v>
      </c>
      <c r="T337" s="147" t="s">
        <v>233</v>
      </c>
      <c r="U337" s="150">
        <f t="shared" si="5"/>
        <v>0</v>
      </c>
    </row>
    <row r="338" spans="1:21" x14ac:dyDescent="0.2">
      <c r="A338" s="147" t="s">
        <v>8511</v>
      </c>
      <c r="B338" s="147" t="s">
        <v>6740</v>
      </c>
      <c r="C338" s="147" t="s">
        <v>544</v>
      </c>
      <c r="D338" s="147" t="s">
        <v>8514</v>
      </c>
      <c r="E338" s="148">
        <v>0</v>
      </c>
      <c r="F338" s="148">
        <v>0</v>
      </c>
      <c r="G338" s="148">
        <v>0</v>
      </c>
      <c r="H338" s="148">
        <v>0</v>
      </c>
      <c r="I338" s="147" t="s">
        <v>4537</v>
      </c>
      <c r="J338" s="147" t="s">
        <v>4537</v>
      </c>
      <c r="K338" s="147" t="s">
        <v>4537</v>
      </c>
      <c r="L338" s="147" t="s">
        <v>8512</v>
      </c>
      <c r="M338" s="147" t="s">
        <v>4537</v>
      </c>
      <c r="N338" s="147" t="s">
        <v>233</v>
      </c>
      <c r="O338" s="147" t="s">
        <v>4537</v>
      </c>
      <c r="P338" s="147" t="s">
        <v>233</v>
      </c>
      <c r="Q338" s="147" t="s">
        <v>4537</v>
      </c>
      <c r="R338" s="147" t="s">
        <v>233</v>
      </c>
      <c r="S338" s="147" t="s">
        <v>4537</v>
      </c>
      <c r="T338" s="147" t="s">
        <v>233</v>
      </c>
      <c r="U338" s="150">
        <f t="shared" si="5"/>
        <v>0</v>
      </c>
    </row>
    <row r="339" spans="1:21" x14ac:dyDescent="0.2">
      <c r="A339" s="147" t="s">
        <v>8513</v>
      </c>
      <c r="B339" s="147" t="s">
        <v>6753</v>
      </c>
      <c r="C339" s="147" t="s">
        <v>544</v>
      </c>
      <c r="D339" s="147" t="s">
        <v>8514</v>
      </c>
      <c r="E339" s="148">
        <v>0</v>
      </c>
      <c r="F339" s="148">
        <v>0</v>
      </c>
      <c r="G339" s="148">
        <v>0</v>
      </c>
      <c r="H339" s="148">
        <v>0</v>
      </c>
      <c r="I339" s="147" t="s">
        <v>4537</v>
      </c>
      <c r="J339" s="147" t="s">
        <v>4537</v>
      </c>
      <c r="K339" s="147" t="s">
        <v>4537</v>
      </c>
      <c r="L339" s="147" t="s">
        <v>8512</v>
      </c>
      <c r="M339" s="147" t="s">
        <v>4537</v>
      </c>
      <c r="N339" s="147" t="s">
        <v>233</v>
      </c>
      <c r="O339" s="147" t="s">
        <v>4537</v>
      </c>
      <c r="P339" s="147" t="s">
        <v>233</v>
      </c>
      <c r="Q339" s="147" t="s">
        <v>4537</v>
      </c>
      <c r="R339" s="147" t="s">
        <v>233</v>
      </c>
      <c r="S339" s="147" t="s">
        <v>4537</v>
      </c>
      <c r="T339" s="147" t="s">
        <v>233</v>
      </c>
      <c r="U339" s="150">
        <f t="shared" si="5"/>
        <v>0</v>
      </c>
    </row>
    <row r="340" spans="1:21" x14ac:dyDescent="0.2">
      <c r="A340" s="147" t="s">
        <v>8511</v>
      </c>
      <c r="B340" s="147" t="s">
        <v>6753</v>
      </c>
      <c r="C340" s="147" t="s">
        <v>544</v>
      </c>
      <c r="D340" s="147" t="s">
        <v>8514</v>
      </c>
      <c r="E340" s="148">
        <v>0</v>
      </c>
      <c r="F340" s="148">
        <v>0</v>
      </c>
      <c r="G340" s="148">
        <v>0</v>
      </c>
      <c r="H340" s="148">
        <v>0</v>
      </c>
      <c r="I340" s="147" t="s">
        <v>4537</v>
      </c>
      <c r="J340" s="147" t="s">
        <v>4537</v>
      </c>
      <c r="K340" s="147" t="s">
        <v>4537</v>
      </c>
      <c r="L340" s="147" t="s">
        <v>8512</v>
      </c>
      <c r="M340" s="147" t="s">
        <v>4537</v>
      </c>
      <c r="N340" s="147" t="s">
        <v>233</v>
      </c>
      <c r="O340" s="147" t="s">
        <v>4537</v>
      </c>
      <c r="P340" s="147" t="s">
        <v>233</v>
      </c>
      <c r="Q340" s="147" t="s">
        <v>4537</v>
      </c>
      <c r="R340" s="147" t="s">
        <v>233</v>
      </c>
      <c r="S340" s="147" t="s">
        <v>4537</v>
      </c>
      <c r="T340" s="147" t="s">
        <v>233</v>
      </c>
      <c r="U340" s="150">
        <f t="shared" si="5"/>
        <v>0</v>
      </c>
    </row>
    <row r="341" spans="1:21" x14ac:dyDescent="0.2">
      <c r="A341" s="147" t="s">
        <v>8513</v>
      </c>
      <c r="B341" s="147" t="s">
        <v>6222</v>
      </c>
      <c r="C341" s="147" t="s">
        <v>544</v>
      </c>
      <c r="D341" s="147" t="s">
        <v>18</v>
      </c>
      <c r="E341" s="148">
        <v>3677</v>
      </c>
      <c r="F341" s="148">
        <v>0</v>
      </c>
      <c r="G341" s="148">
        <v>0</v>
      </c>
      <c r="H341" s="148">
        <v>0</v>
      </c>
      <c r="I341" s="147" t="s">
        <v>4537</v>
      </c>
      <c r="J341" s="147" t="s">
        <v>4537</v>
      </c>
      <c r="K341" s="147" t="s">
        <v>4537</v>
      </c>
      <c r="L341" s="147" t="s">
        <v>8512</v>
      </c>
      <c r="M341" s="147" t="s">
        <v>4537</v>
      </c>
      <c r="N341" s="147" t="s">
        <v>233</v>
      </c>
      <c r="O341" s="147" t="s">
        <v>4537</v>
      </c>
      <c r="P341" s="147" t="s">
        <v>233</v>
      </c>
      <c r="Q341" s="147" t="s">
        <v>4537</v>
      </c>
      <c r="R341" s="147" t="s">
        <v>233</v>
      </c>
      <c r="S341" s="147" t="s">
        <v>4537</v>
      </c>
      <c r="T341" s="147" t="s">
        <v>233</v>
      </c>
      <c r="U341" s="150">
        <f t="shared" si="5"/>
        <v>0</v>
      </c>
    </row>
    <row r="342" spans="1:21" x14ac:dyDescent="0.2">
      <c r="A342" s="147" t="s">
        <v>8513</v>
      </c>
      <c r="B342" s="147" t="s">
        <v>6222</v>
      </c>
      <c r="C342" s="147" t="s">
        <v>544</v>
      </c>
      <c r="D342" s="147" t="s">
        <v>8516</v>
      </c>
      <c r="E342" s="148">
        <v>627</v>
      </c>
      <c r="F342" s="148">
        <v>642</v>
      </c>
      <c r="G342" s="148">
        <v>182</v>
      </c>
      <c r="H342" s="148">
        <v>1</v>
      </c>
      <c r="I342" s="147" t="s">
        <v>4537</v>
      </c>
      <c r="J342" s="147" t="s">
        <v>4537</v>
      </c>
      <c r="K342" s="147" t="s">
        <v>4537</v>
      </c>
      <c r="L342" s="147" t="s">
        <v>8512</v>
      </c>
      <c r="M342" s="147" t="s">
        <v>4537</v>
      </c>
      <c r="N342" s="147" t="s">
        <v>233</v>
      </c>
      <c r="O342" s="147" t="s">
        <v>4537</v>
      </c>
      <c r="P342" s="147" t="s">
        <v>233</v>
      </c>
      <c r="Q342" s="147" t="s">
        <v>4537</v>
      </c>
      <c r="R342" s="147" t="s">
        <v>233</v>
      </c>
      <c r="S342" s="147" t="s">
        <v>4537</v>
      </c>
      <c r="T342" s="147" t="s">
        <v>233</v>
      </c>
      <c r="U342" s="150">
        <f t="shared" si="5"/>
        <v>0</v>
      </c>
    </row>
    <row r="343" spans="1:21" x14ac:dyDescent="0.2">
      <c r="A343" s="147" t="s">
        <v>8513</v>
      </c>
      <c r="B343" s="147" t="s">
        <v>6222</v>
      </c>
      <c r="C343" s="147" t="s">
        <v>544</v>
      </c>
      <c r="D343" s="147" t="s">
        <v>8516</v>
      </c>
      <c r="E343" s="148">
        <v>908</v>
      </c>
      <c r="F343" s="148">
        <v>910</v>
      </c>
      <c r="G343" s="148">
        <v>281</v>
      </c>
      <c r="H343" s="148">
        <v>21</v>
      </c>
      <c r="I343" s="147" t="s">
        <v>4537</v>
      </c>
      <c r="J343" s="147" t="s">
        <v>4537</v>
      </c>
      <c r="K343" s="147" t="s">
        <v>4537</v>
      </c>
      <c r="L343" s="147" t="s">
        <v>8512</v>
      </c>
      <c r="M343" s="147" t="s">
        <v>4537</v>
      </c>
      <c r="N343" s="147" t="s">
        <v>233</v>
      </c>
      <c r="O343" s="147" t="s">
        <v>4537</v>
      </c>
      <c r="P343" s="147" t="s">
        <v>233</v>
      </c>
      <c r="Q343" s="147" t="s">
        <v>4537</v>
      </c>
      <c r="R343" s="147" t="s">
        <v>233</v>
      </c>
      <c r="S343" s="147" t="s">
        <v>4537</v>
      </c>
      <c r="T343" s="147" t="s">
        <v>233</v>
      </c>
      <c r="U343" s="150">
        <f t="shared" si="5"/>
        <v>0</v>
      </c>
    </row>
    <row r="344" spans="1:21" x14ac:dyDescent="0.2">
      <c r="A344" s="147" t="s">
        <v>8513</v>
      </c>
      <c r="B344" s="147" t="s">
        <v>6769</v>
      </c>
      <c r="C344" s="147" t="s">
        <v>544</v>
      </c>
      <c r="D344" s="147" t="s">
        <v>446</v>
      </c>
      <c r="E344" s="148">
        <v>100</v>
      </c>
      <c r="F344" s="148">
        <v>109</v>
      </c>
      <c r="G344" s="148">
        <v>5</v>
      </c>
      <c r="H344" s="148">
        <v>0</v>
      </c>
      <c r="I344" s="147" t="s">
        <v>4537</v>
      </c>
      <c r="J344" s="147" t="s">
        <v>4537</v>
      </c>
      <c r="K344" s="147" t="s">
        <v>4537</v>
      </c>
      <c r="L344" s="147" t="s">
        <v>8512</v>
      </c>
      <c r="M344" s="147" t="s">
        <v>4537</v>
      </c>
      <c r="N344" s="147" t="s">
        <v>233</v>
      </c>
      <c r="O344" s="147" t="s">
        <v>4537</v>
      </c>
      <c r="P344" s="147" t="s">
        <v>233</v>
      </c>
      <c r="Q344" s="147" t="s">
        <v>4434</v>
      </c>
      <c r="R344" s="147" t="s">
        <v>4700</v>
      </c>
      <c r="S344" s="147" t="s">
        <v>4537</v>
      </c>
      <c r="T344" s="147" t="s">
        <v>233</v>
      </c>
      <c r="U344" s="150">
        <f t="shared" si="5"/>
        <v>1</v>
      </c>
    </row>
    <row r="345" spans="1:21" x14ac:dyDescent="0.2">
      <c r="A345" s="147" t="s">
        <v>8511</v>
      </c>
      <c r="B345" s="147" t="s">
        <v>6769</v>
      </c>
      <c r="C345" s="147" t="s">
        <v>544</v>
      </c>
      <c r="D345" s="147" t="s">
        <v>446</v>
      </c>
      <c r="E345" s="148">
        <v>104</v>
      </c>
      <c r="F345" s="148">
        <v>106</v>
      </c>
      <c r="G345" s="148">
        <v>0</v>
      </c>
      <c r="H345" s="148">
        <v>0</v>
      </c>
      <c r="I345" s="147" t="s">
        <v>4537</v>
      </c>
      <c r="J345" s="147" t="s">
        <v>4537</v>
      </c>
      <c r="K345" s="147" t="s">
        <v>4537</v>
      </c>
      <c r="L345" s="147" t="s">
        <v>8512</v>
      </c>
      <c r="M345" s="147" t="s">
        <v>4537</v>
      </c>
      <c r="N345" s="147" t="s">
        <v>233</v>
      </c>
      <c r="O345" s="147" t="s">
        <v>4537</v>
      </c>
      <c r="P345" s="147" t="s">
        <v>233</v>
      </c>
      <c r="Q345" s="147" t="s">
        <v>4434</v>
      </c>
      <c r="R345" s="147" t="s">
        <v>4700</v>
      </c>
      <c r="S345" s="147" t="s">
        <v>4537</v>
      </c>
      <c r="T345" s="147" t="s">
        <v>233</v>
      </c>
      <c r="U345" s="150">
        <f t="shared" si="5"/>
        <v>1</v>
      </c>
    </row>
    <row r="346" spans="1:21" x14ac:dyDescent="0.2">
      <c r="A346" s="147" t="s">
        <v>8513</v>
      </c>
      <c r="B346" s="147" t="s">
        <v>6777</v>
      </c>
      <c r="C346" s="147" t="s">
        <v>544</v>
      </c>
      <c r="D346" s="147" t="s">
        <v>8516</v>
      </c>
      <c r="E346" s="148">
        <v>380</v>
      </c>
      <c r="F346" s="148">
        <v>353</v>
      </c>
      <c r="G346" s="148">
        <v>62</v>
      </c>
      <c r="H346" s="148">
        <v>46</v>
      </c>
      <c r="I346" s="147" t="s">
        <v>4537</v>
      </c>
      <c r="J346" s="147" t="s">
        <v>4537</v>
      </c>
      <c r="K346" s="147" t="s">
        <v>4537</v>
      </c>
      <c r="L346" s="147" t="s">
        <v>8512</v>
      </c>
      <c r="M346" s="147" t="s">
        <v>4537</v>
      </c>
      <c r="N346" s="147" t="s">
        <v>233</v>
      </c>
      <c r="O346" s="147" t="s">
        <v>4537</v>
      </c>
      <c r="P346" s="147" t="s">
        <v>233</v>
      </c>
      <c r="Q346" s="147" t="s">
        <v>4537</v>
      </c>
      <c r="R346" s="147" t="s">
        <v>233</v>
      </c>
      <c r="S346" s="147" t="s">
        <v>4537</v>
      </c>
      <c r="T346" s="147" t="s">
        <v>233</v>
      </c>
      <c r="U346" s="150">
        <f t="shared" si="5"/>
        <v>0</v>
      </c>
    </row>
    <row r="347" spans="1:21" x14ac:dyDescent="0.2">
      <c r="A347" s="147" t="s">
        <v>8511</v>
      </c>
      <c r="B347" s="147" t="s">
        <v>6777</v>
      </c>
      <c r="C347" s="147" t="s">
        <v>544</v>
      </c>
      <c r="D347" s="147" t="s">
        <v>8516</v>
      </c>
      <c r="E347" s="148">
        <v>429</v>
      </c>
      <c r="F347" s="148">
        <v>394</v>
      </c>
      <c r="G347" s="148">
        <v>112</v>
      </c>
      <c r="H347" s="148">
        <v>37</v>
      </c>
      <c r="I347" s="147" t="s">
        <v>4537</v>
      </c>
      <c r="J347" s="147" t="s">
        <v>4537</v>
      </c>
      <c r="K347" s="147" t="s">
        <v>4537</v>
      </c>
      <c r="L347" s="147" t="s">
        <v>8512</v>
      </c>
      <c r="M347" s="147" t="s">
        <v>4537</v>
      </c>
      <c r="N347" s="147" t="s">
        <v>233</v>
      </c>
      <c r="O347" s="147" t="s">
        <v>4537</v>
      </c>
      <c r="P347" s="147" t="s">
        <v>233</v>
      </c>
      <c r="Q347" s="147" t="s">
        <v>4537</v>
      </c>
      <c r="R347" s="147" t="s">
        <v>233</v>
      </c>
      <c r="S347" s="147" t="s">
        <v>4537</v>
      </c>
      <c r="T347" s="147" t="s">
        <v>233</v>
      </c>
      <c r="U347" s="150">
        <f t="shared" si="5"/>
        <v>0</v>
      </c>
    </row>
    <row r="348" spans="1:21" x14ac:dyDescent="0.2">
      <c r="A348" s="147" t="s">
        <v>8513</v>
      </c>
      <c r="B348" s="147" t="s">
        <v>6793</v>
      </c>
      <c r="C348" s="147" t="s">
        <v>107</v>
      </c>
      <c r="D348" s="147" t="s">
        <v>4744</v>
      </c>
      <c r="E348" s="148">
        <v>1343</v>
      </c>
      <c r="F348" s="148">
        <v>6736</v>
      </c>
      <c r="G348" s="148">
        <v>163</v>
      </c>
      <c r="H348" s="148">
        <v>1539</v>
      </c>
      <c r="I348" s="147" t="s">
        <v>4537</v>
      </c>
      <c r="J348" s="147" t="s">
        <v>4537</v>
      </c>
      <c r="K348" s="147" t="s">
        <v>4537</v>
      </c>
      <c r="L348" s="147" t="s">
        <v>8512</v>
      </c>
      <c r="M348" s="147" t="s">
        <v>4537</v>
      </c>
      <c r="N348" s="147" t="s">
        <v>6805</v>
      </c>
      <c r="O348" s="147" t="s">
        <v>4537</v>
      </c>
      <c r="P348" s="147" t="s">
        <v>6805</v>
      </c>
      <c r="Q348" s="147" t="s">
        <v>4537</v>
      </c>
      <c r="R348" s="147" t="s">
        <v>6805</v>
      </c>
      <c r="S348" s="147" t="s">
        <v>4537</v>
      </c>
      <c r="T348" s="147" t="s">
        <v>233</v>
      </c>
      <c r="U348" s="150">
        <f t="shared" si="5"/>
        <v>0</v>
      </c>
    </row>
    <row r="349" spans="1:21" x14ac:dyDescent="0.2">
      <c r="A349" s="147" t="s">
        <v>8513</v>
      </c>
      <c r="B349" s="147" t="s">
        <v>6222</v>
      </c>
      <c r="C349" s="147" t="s">
        <v>544</v>
      </c>
      <c r="D349" s="147" t="s">
        <v>8516</v>
      </c>
      <c r="E349" s="148">
        <v>272</v>
      </c>
      <c r="F349" s="148">
        <v>288</v>
      </c>
      <c r="G349" s="148">
        <v>107</v>
      </c>
      <c r="H349" s="148">
        <v>1</v>
      </c>
      <c r="I349" s="147" t="s">
        <v>4537</v>
      </c>
      <c r="J349" s="147" t="s">
        <v>4537</v>
      </c>
      <c r="K349" s="147" t="s">
        <v>4537</v>
      </c>
      <c r="L349" s="147" t="s">
        <v>8512</v>
      </c>
      <c r="M349" s="147" t="s">
        <v>4537</v>
      </c>
      <c r="N349" s="147" t="s">
        <v>233</v>
      </c>
      <c r="O349" s="147" t="s">
        <v>4537</v>
      </c>
      <c r="P349" s="147" t="s">
        <v>233</v>
      </c>
      <c r="Q349" s="147" t="s">
        <v>4537</v>
      </c>
      <c r="R349" s="147" t="s">
        <v>233</v>
      </c>
      <c r="S349" s="147" t="s">
        <v>4537</v>
      </c>
      <c r="T349" s="147" t="s">
        <v>233</v>
      </c>
      <c r="U349" s="150">
        <f t="shared" si="5"/>
        <v>0</v>
      </c>
    </row>
    <row r="350" spans="1:21" x14ac:dyDescent="0.2">
      <c r="A350" s="147" t="s">
        <v>8513</v>
      </c>
      <c r="B350" s="147" t="s">
        <v>6808</v>
      </c>
      <c r="C350" s="147" t="s">
        <v>544</v>
      </c>
      <c r="D350" s="147" t="s">
        <v>446</v>
      </c>
      <c r="E350" s="148">
        <v>76</v>
      </c>
      <c r="F350" s="148">
        <v>0</v>
      </c>
      <c r="G350" s="148">
        <v>0</v>
      </c>
      <c r="H350" s="148">
        <v>0</v>
      </c>
      <c r="I350" s="147" t="s">
        <v>4434</v>
      </c>
      <c r="J350" s="147" t="s">
        <v>4537</v>
      </c>
      <c r="K350" s="147" t="s">
        <v>4537</v>
      </c>
      <c r="L350" s="147" t="s">
        <v>8512</v>
      </c>
      <c r="M350" s="147" t="s">
        <v>4537</v>
      </c>
      <c r="N350" s="147" t="s">
        <v>233</v>
      </c>
      <c r="O350" s="147" t="s">
        <v>4537</v>
      </c>
      <c r="P350" s="147" t="s">
        <v>233</v>
      </c>
      <c r="Q350" s="147" t="s">
        <v>4537</v>
      </c>
      <c r="R350" s="147" t="s">
        <v>233</v>
      </c>
      <c r="S350" s="147" t="s">
        <v>4537</v>
      </c>
      <c r="T350" s="147" t="s">
        <v>233</v>
      </c>
      <c r="U350" s="150">
        <f t="shared" si="5"/>
        <v>1</v>
      </c>
    </row>
    <row r="351" spans="1:21" x14ac:dyDescent="0.2">
      <c r="A351" s="147" t="s">
        <v>8511</v>
      </c>
      <c r="B351" s="147" t="s">
        <v>6793</v>
      </c>
      <c r="C351" s="147" t="s">
        <v>107</v>
      </c>
      <c r="D351" s="147" t="s">
        <v>4744</v>
      </c>
      <c r="E351" s="148">
        <v>1193</v>
      </c>
      <c r="F351" s="148">
        <v>5192</v>
      </c>
      <c r="G351" s="148">
        <v>164</v>
      </c>
      <c r="H351" s="148">
        <v>1138</v>
      </c>
      <c r="I351" s="147" t="s">
        <v>4537</v>
      </c>
      <c r="J351" s="147" t="s">
        <v>4537</v>
      </c>
      <c r="K351" s="147" t="s">
        <v>4537</v>
      </c>
      <c r="L351" s="147" t="s">
        <v>8512</v>
      </c>
      <c r="M351" s="147" t="s">
        <v>4537</v>
      </c>
      <c r="N351" s="147" t="s">
        <v>233</v>
      </c>
      <c r="O351" s="147" t="s">
        <v>4537</v>
      </c>
      <c r="P351" s="147" t="s">
        <v>233</v>
      </c>
      <c r="Q351" s="147" t="s">
        <v>4537</v>
      </c>
      <c r="R351" s="147" t="s">
        <v>233</v>
      </c>
      <c r="S351" s="147" t="s">
        <v>4537</v>
      </c>
      <c r="T351" s="147" t="s">
        <v>233</v>
      </c>
      <c r="U351" s="150">
        <f t="shared" si="5"/>
        <v>0</v>
      </c>
    </row>
    <row r="352" spans="1:21" x14ac:dyDescent="0.2">
      <c r="A352" s="147" t="s">
        <v>8513</v>
      </c>
      <c r="B352" s="147" t="s">
        <v>6222</v>
      </c>
      <c r="C352" s="147" t="s">
        <v>544</v>
      </c>
      <c r="D352" s="147" t="s">
        <v>8521</v>
      </c>
      <c r="E352" s="148">
        <v>498</v>
      </c>
      <c r="F352" s="148">
        <v>1090</v>
      </c>
      <c r="G352" s="148">
        <v>0</v>
      </c>
      <c r="H352" s="148">
        <v>0</v>
      </c>
      <c r="I352" s="147" t="s">
        <v>4537</v>
      </c>
      <c r="J352" s="147" t="s">
        <v>4537</v>
      </c>
      <c r="K352" s="147" t="s">
        <v>4537</v>
      </c>
      <c r="L352" s="147" t="s">
        <v>8512</v>
      </c>
      <c r="M352" s="147" t="s">
        <v>4537</v>
      </c>
      <c r="N352" s="147" t="s">
        <v>233</v>
      </c>
      <c r="O352" s="147" t="s">
        <v>4537</v>
      </c>
      <c r="P352" s="147" t="s">
        <v>233</v>
      </c>
      <c r="Q352" s="147" t="s">
        <v>4537</v>
      </c>
      <c r="R352" s="147" t="s">
        <v>233</v>
      </c>
      <c r="S352" s="147" t="s">
        <v>4537</v>
      </c>
      <c r="T352" s="147" t="s">
        <v>233</v>
      </c>
      <c r="U352" s="150">
        <f t="shared" si="5"/>
        <v>0</v>
      </c>
    </row>
    <row r="353" spans="1:21" x14ac:dyDescent="0.2">
      <c r="A353" s="147" t="s">
        <v>8511</v>
      </c>
      <c r="B353" s="147" t="s">
        <v>6808</v>
      </c>
      <c r="C353" s="147" t="s">
        <v>544</v>
      </c>
      <c r="D353" s="147" t="s">
        <v>446</v>
      </c>
      <c r="E353" s="148">
        <v>75</v>
      </c>
      <c r="F353" s="148">
        <v>0</v>
      </c>
      <c r="G353" s="148">
        <v>0</v>
      </c>
      <c r="H353" s="148">
        <v>0</v>
      </c>
      <c r="I353" s="147" t="s">
        <v>4434</v>
      </c>
      <c r="J353" s="147" t="s">
        <v>4537</v>
      </c>
      <c r="K353" s="147" t="s">
        <v>4537</v>
      </c>
      <c r="L353" s="147" t="s">
        <v>8512</v>
      </c>
      <c r="M353" s="147" t="s">
        <v>4537</v>
      </c>
      <c r="N353" s="147" t="s">
        <v>233</v>
      </c>
      <c r="O353" s="147" t="s">
        <v>4537</v>
      </c>
      <c r="P353" s="147" t="s">
        <v>233</v>
      </c>
      <c r="Q353" s="147" t="s">
        <v>4537</v>
      </c>
      <c r="R353" s="147" t="s">
        <v>233</v>
      </c>
      <c r="S353" s="147" t="s">
        <v>4537</v>
      </c>
      <c r="T353" s="147" t="s">
        <v>233</v>
      </c>
      <c r="U353" s="150">
        <f t="shared" si="5"/>
        <v>1</v>
      </c>
    </row>
    <row r="354" spans="1:21" x14ac:dyDescent="0.2">
      <c r="A354" s="147" t="s">
        <v>8513</v>
      </c>
      <c r="B354" s="147" t="s">
        <v>6819</v>
      </c>
      <c r="C354" s="147" t="s">
        <v>544</v>
      </c>
      <c r="D354" s="147" t="s">
        <v>4744</v>
      </c>
      <c r="E354" s="148">
        <v>0</v>
      </c>
      <c r="F354" s="148">
        <v>0</v>
      </c>
      <c r="G354" s="148">
        <v>0</v>
      </c>
      <c r="H354" s="148">
        <v>0</v>
      </c>
      <c r="I354" s="147" t="s">
        <v>4537</v>
      </c>
      <c r="J354" s="147" t="s">
        <v>4537</v>
      </c>
      <c r="K354" s="147" t="s">
        <v>4537</v>
      </c>
      <c r="L354" s="147" t="s">
        <v>8512</v>
      </c>
      <c r="M354" s="147" t="s">
        <v>4537</v>
      </c>
      <c r="N354" s="147" t="s">
        <v>233</v>
      </c>
      <c r="O354" s="147" t="s">
        <v>4537</v>
      </c>
      <c r="P354" s="147" t="s">
        <v>233</v>
      </c>
      <c r="Q354" s="147" t="s">
        <v>4537</v>
      </c>
      <c r="R354" s="147" t="s">
        <v>233</v>
      </c>
      <c r="S354" s="147" t="s">
        <v>4537</v>
      </c>
      <c r="T354" s="147" t="s">
        <v>233</v>
      </c>
      <c r="U354" s="150">
        <f t="shared" si="5"/>
        <v>0</v>
      </c>
    </row>
    <row r="355" spans="1:21" x14ac:dyDescent="0.2">
      <c r="A355" s="147" t="s">
        <v>8511</v>
      </c>
      <c r="B355" s="147" t="s">
        <v>6819</v>
      </c>
      <c r="C355" s="147" t="s">
        <v>544</v>
      </c>
      <c r="D355" s="147" t="s">
        <v>4744</v>
      </c>
      <c r="E355" s="148">
        <v>0</v>
      </c>
      <c r="F355" s="148">
        <v>0</v>
      </c>
      <c r="G355" s="148">
        <v>0</v>
      </c>
      <c r="H355" s="148">
        <v>0</v>
      </c>
      <c r="I355" s="147" t="s">
        <v>4537</v>
      </c>
      <c r="J355" s="147" t="s">
        <v>4537</v>
      </c>
      <c r="K355" s="147" t="s">
        <v>4537</v>
      </c>
      <c r="L355" s="147" t="s">
        <v>8512</v>
      </c>
      <c r="M355" s="147" t="s">
        <v>4537</v>
      </c>
      <c r="N355" s="147" t="s">
        <v>233</v>
      </c>
      <c r="O355" s="147" t="s">
        <v>4537</v>
      </c>
      <c r="P355" s="147" t="s">
        <v>233</v>
      </c>
      <c r="Q355" s="147" t="s">
        <v>4537</v>
      </c>
      <c r="R355" s="147" t="s">
        <v>233</v>
      </c>
      <c r="S355" s="147" t="s">
        <v>4537</v>
      </c>
      <c r="T355" s="147" t="s">
        <v>233</v>
      </c>
      <c r="U355" s="150">
        <f t="shared" si="5"/>
        <v>0</v>
      </c>
    </row>
    <row r="356" spans="1:21" x14ac:dyDescent="0.2">
      <c r="A356" s="147" t="s">
        <v>8511</v>
      </c>
      <c r="B356" s="147" t="s">
        <v>6222</v>
      </c>
      <c r="C356" s="147" t="s">
        <v>544</v>
      </c>
      <c r="D356" s="147" t="s">
        <v>18</v>
      </c>
      <c r="E356" s="148">
        <v>616</v>
      </c>
      <c r="F356" s="148">
        <v>485</v>
      </c>
      <c r="G356" s="148">
        <v>698</v>
      </c>
      <c r="H356" s="148">
        <v>7</v>
      </c>
      <c r="I356" s="147" t="s">
        <v>4537</v>
      </c>
      <c r="J356" s="147" t="s">
        <v>4434</v>
      </c>
      <c r="K356" s="147" t="s">
        <v>4434</v>
      </c>
      <c r="L356" s="147" t="s">
        <v>8512</v>
      </c>
      <c r="M356" s="147" t="s">
        <v>4434</v>
      </c>
      <c r="N356" s="147" t="s">
        <v>233</v>
      </c>
      <c r="O356" s="147" t="s">
        <v>4434</v>
      </c>
      <c r="P356" s="147" t="s">
        <v>6832</v>
      </c>
      <c r="Q356" s="147" t="s">
        <v>4434</v>
      </c>
      <c r="R356" s="147" t="s">
        <v>8530</v>
      </c>
      <c r="S356" s="147" t="s">
        <v>4434</v>
      </c>
      <c r="T356" s="147" t="s">
        <v>5440</v>
      </c>
      <c r="U356" s="150">
        <f t="shared" si="5"/>
        <v>6</v>
      </c>
    </row>
    <row r="357" spans="1:21" x14ac:dyDescent="0.2">
      <c r="A357" s="147" t="s">
        <v>8513</v>
      </c>
      <c r="B357" s="147" t="s">
        <v>6222</v>
      </c>
      <c r="C357" s="147" t="s">
        <v>544</v>
      </c>
      <c r="D357" s="147" t="s">
        <v>8516</v>
      </c>
      <c r="E357" s="148">
        <v>58</v>
      </c>
      <c r="F357" s="148">
        <v>1090</v>
      </c>
      <c r="G357" s="148">
        <v>0</v>
      </c>
      <c r="H357" s="148">
        <v>0</v>
      </c>
      <c r="I357" s="147" t="s">
        <v>4537</v>
      </c>
      <c r="J357" s="147" t="s">
        <v>4537</v>
      </c>
      <c r="K357" s="147" t="s">
        <v>4537</v>
      </c>
      <c r="L357" s="147" t="s">
        <v>8512</v>
      </c>
      <c r="M357" s="147" t="s">
        <v>4537</v>
      </c>
      <c r="N357" s="147" t="s">
        <v>233</v>
      </c>
      <c r="O357" s="147" t="s">
        <v>4537</v>
      </c>
      <c r="P357" s="147" t="s">
        <v>233</v>
      </c>
      <c r="Q357" s="147" t="s">
        <v>4537</v>
      </c>
      <c r="R357" s="147" t="s">
        <v>233</v>
      </c>
      <c r="S357" s="147" t="s">
        <v>4537</v>
      </c>
      <c r="T357" s="147" t="s">
        <v>233</v>
      </c>
      <c r="U357" s="150">
        <f t="shared" si="5"/>
        <v>0</v>
      </c>
    </row>
    <row r="358" spans="1:21" x14ac:dyDescent="0.2">
      <c r="A358" s="147" t="s">
        <v>8511</v>
      </c>
      <c r="B358" s="147" t="s">
        <v>6222</v>
      </c>
      <c r="C358" s="147" t="s">
        <v>544</v>
      </c>
      <c r="D358" s="147" t="s">
        <v>8521</v>
      </c>
      <c r="E358" s="148">
        <v>0</v>
      </c>
      <c r="F358" s="148">
        <v>0</v>
      </c>
      <c r="G358" s="148">
        <v>0</v>
      </c>
      <c r="H358" s="148">
        <v>0</v>
      </c>
      <c r="I358" s="147" t="s">
        <v>4537</v>
      </c>
      <c r="J358" s="147" t="s">
        <v>4434</v>
      </c>
      <c r="K358" s="147" t="s">
        <v>4434</v>
      </c>
      <c r="L358" s="147" t="s">
        <v>8517</v>
      </c>
      <c r="M358" s="147" t="s">
        <v>4537</v>
      </c>
      <c r="N358" s="147" t="s">
        <v>233</v>
      </c>
      <c r="O358" s="147" t="s">
        <v>4434</v>
      </c>
      <c r="P358" s="147" t="s">
        <v>6843</v>
      </c>
      <c r="Q358" s="147" t="s">
        <v>4537</v>
      </c>
      <c r="R358" s="147" t="s">
        <v>233</v>
      </c>
      <c r="S358" s="147" t="s">
        <v>4537</v>
      </c>
      <c r="T358" s="147" t="s">
        <v>233</v>
      </c>
      <c r="U358" s="150">
        <f t="shared" si="5"/>
        <v>3</v>
      </c>
    </row>
    <row r="359" spans="1:21" x14ac:dyDescent="0.2">
      <c r="A359" s="147" t="s">
        <v>8511</v>
      </c>
      <c r="B359" s="147" t="s">
        <v>6222</v>
      </c>
      <c r="C359" s="147" t="s">
        <v>544</v>
      </c>
      <c r="D359" s="147" t="s">
        <v>8521</v>
      </c>
      <c r="E359" s="148">
        <v>0</v>
      </c>
      <c r="F359" s="148">
        <v>0</v>
      </c>
      <c r="G359" s="148">
        <v>0</v>
      </c>
      <c r="H359" s="148">
        <v>0</v>
      </c>
      <c r="I359" s="147" t="s">
        <v>4537</v>
      </c>
      <c r="J359" s="147" t="s">
        <v>4434</v>
      </c>
      <c r="K359" s="147" t="s">
        <v>4434</v>
      </c>
      <c r="L359" s="147" t="s">
        <v>8517</v>
      </c>
      <c r="M359" s="147" t="s">
        <v>4537</v>
      </c>
      <c r="N359" s="147" t="s">
        <v>233</v>
      </c>
      <c r="O359" s="147" t="s">
        <v>4434</v>
      </c>
      <c r="P359" s="147" t="s">
        <v>6843</v>
      </c>
      <c r="Q359" s="147" t="s">
        <v>4537</v>
      </c>
      <c r="R359" s="147" t="s">
        <v>233</v>
      </c>
      <c r="S359" s="147" t="s">
        <v>4537</v>
      </c>
      <c r="T359" s="147" t="s">
        <v>233</v>
      </c>
      <c r="U359" s="150">
        <f t="shared" si="5"/>
        <v>3</v>
      </c>
    </row>
    <row r="360" spans="1:21" x14ac:dyDescent="0.2">
      <c r="A360" s="147" t="s">
        <v>8513</v>
      </c>
      <c r="B360" s="147" t="s">
        <v>6222</v>
      </c>
      <c r="C360" s="147" t="s">
        <v>544</v>
      </c>
      <c r="D360" s="147" t="s">
        <v>8516</v>
      </c>
      <c r="E360" s="148">
        <v>374</v>
      </c>
      <c r="F360" s="148">
        <v>944</v>
      </c>
      <c r="G360" s="148">
        <v>957</v>
      </c>
      <c r="H360" s="148">
        <v>14</v>
      </c>
      <c r="I360" s="147" t="s">
        <v>4537</v>
      </c>
      <c r="J360" s="147" t="s">
        <v>4537</v>
      </c>
      <c r="K360" s="147" t="s">
        <v>4537</v>
      </c>
      <c r="L360" s="147" t="s">
        <v>8512</v>
      </c>
      <c r="M360" s="147" t="s">
        <v>4537</v>
      </c>
      <c r="N360" s="147" t="s">
        <v>233</v>
      </c>
      <c r="O360" s="147" t="s">
        <v>4537</v>
      </c>
      <c r="P360" s="147" t="s">
        <v>233</v>
      </c>
      <c r="Q360" s="147" t="s">
        <v>4537</v>
      </c>
      <c r="R360" s="147" t="s">
        <v>233</v>
      </c>
      <c r="S360" s="147" t="s">
        <v>4537</v>
      </c>
      <c r="T360" s="147" t="s">
        <v>233</v>
      </c>
      <c r="U360" s="150">
        <f t="shared" si="5"/>
        <v>0</v>
      </c>
    </row>
    <row r="361" spans="1:21" x14ac:dyDescent="0.2">
      <c r="A361" s="147" t="s">
        <v>8513</v>
      </c>
      <c r="B361" s="147" t="s">
        <v>6851</v>
      </c>
      <c r="C361" s="147" t="s">
        <v>43</v>
      </c>
      <c r="D361" s="147" t="s">
        <v>8516</v>
      </c>
      <c r="E361" s="148">
        <v>0</v>
      </c>
      <c r="F361" s="148">
        <v>723</v>
      </c>
      <c r="G361" s="148">
        <v>274</v>
      </c>
      <c r="H361" s="148">
        <v>90</v>
      </c>
      <c r="I361" s="147" t="s">
        <v>4434</v>
      </c>
      <c r="J361" s="147" t="s">
        <v>4434</v>
      </c>
      <c r="K361" s="147" t="s">
        <v>4537</v>
      </c>
      <c r="L361" s="147" t="s">
        <v>8512</v>
      </c>
      <c r="M361" s="147" t="s">
        <v>4537</v>
      </c>
      <c r="N361" s="147" t="s">
        <v>233</v>
      </c>
      <c r="O361" s="147" t="s">
        <v>4537</v>
      </c>
      <c r="P361" s="147" t="s">
        <v>233</v>
      </c>
      <c r="Q361" s="147" t="s">
        <v>4537</v>
      </c>
      <c r="R361" s="147" t="s">
        <v>233</v>
      </c>
      <c r="S361" s="147" t="s">
        <v>4537</v>
      </c>
      <c r="T361" s="147" t="s">
        <v>233</v>
      </c>
      <c r="U361" s="150">
        <f t="shared" si="5"/>
        <v>2</v>
      </c>
    </row>
    <row r="362" spans="1:21" x14ac:dyDescent="0.2">
      <c r="A362" s="147" t="s">
        <v>8511</v>
      </c>
      <c r="B362" s="147" t="s">
        <v>6077</v>
      </c>
      <c r="C362" s="147" t="s">
        <v>544</v>
      </c>
      <c r="D362" s="147" t="s">
        <v>8521</v>
      </c>
      <c r="E362" s="148">
        <v>211</v>
      </c>
      <c r="F362" s="148">
        <v>0</v>
      </c>
      <c r="G362" s="148">
        <v>0</v>
      </c>
      <c r="H362" s="148">
        <v>0</v>
      </c>
      <c r="I362" s="147" t="s">
        <v>4537</v>
      </c>
      <c r="J362" s="147" t="s">
        <v>4537</v>
      </c>
      <c r="K362" s="147" t="s">
        <v>4537</v>
      </c>
      <c r="L362" s="147" t="s">
        <v>8512</v>
      </c>
      <c r="M362" s="147" t="s">
        <v>4537</v>
      </c>
      <c r="N362" s="147" t="s">
        <v>233</v>
      </c>
      <c r="O362" s="147" t="s">
        <v>4537</v>
      </c>
      <c r="P362" s="147" t="s">
        <v>233</v>
      </c>
      <c r="Q362" s="147" t="s">
        <v>4537</v>
      </c>
      <c r="R362" s="147" t="s">
        <v>233</v>
      </c>
      <c r="S362" s="147" t="s">
        <v>4537</v>
      </c>
      <c r="T362" s="147" t="s">
        <v>233</v>
      </c>
      <c r="U362" s="150">
        <f t="shared" si="5"/>
        <v>0</v>
      </c>
    </row>
    <row r="363" spans="1:21" x14ac:dyDescent="0.2">
      <c r="A363" s="147" t="s">
        <v>8511</v>
      </c>
      <c r="B363" s="147" t="s">
        <v>6077</v>
      </c>
      <c r="C363" s="147" t="s">
        <v>544</v>
      </c>
      <c r="D363" s="147" t="s">
        <v>8516</v>
      </c>
      <c r="E363" s="148">
        <v>445</v>
      </c>
      <c r="F363" s="148">
        <v>445</v>
      </c>
      <c r="G363" s="148">
        <v>268</v>
      </c>
      <c r="H363" s="148">
        <v>0</v>
      </c>
      <c r="I363" s="147" t="s">
        <v>4537</v>
      </c>
      <c r="J363" s="147" t="s">
        <v>4537</v>
      </c>
      <c r="K363" s="147" t="s">
        <v>4537</v>
      </c>
      <c r="L363" s="147" t="s">
        <v>8512</v>
      </c>
      <c r="M363" s="147" t="s">
        <v>4537</v>
      </c>
      <c r="N363" s="147" t="s">
        <v>233</v>
      </c>
      <c r="O363" s="147" t="s">
        <v>4537</v>
      </c>
      <c r="P363" s="147" t="s">
        <v>233</v>
      </c>
      <c r="Q363" s="147" t="s">
        <v>4537</v>
      </c>
      <c r="R363" s="147" t="s">
        <v>233</v>
      </c>
      <c r="S363" s="147" t="s">
        <v>4537</v>
      </c>
      <c r="T363" s="147" t="s">
        <v>233</v>
      </c>
      <c r="U363" s="150">
        <f t="shared" si="5"/>
        <v>0</v>
      </c>
    </row>
    <row r="364" spans="1:21" x14ac:dyDescent="0.2">
      <c r="A364" s="147" t="s">
        <v>8511</v>
      </c>
      <c r="B364" s="147" t="s">
        <v>6077</v>
      </c>
      <c r="C364" s="147" t="s">
        <v>544</v>
      </c>
      <c r="D364" s="147" t="s">
        <v>987</v>
      </c>
      <c r="E364" s="148">
        <v>132</v>
      </c>
      <c r="F364" s="148">
        <v>1580</v>
      </c>
      <c r="G364" s="148">
        <v>0</v>
      </c>
      <c r="H364" s="148">
        <v>0</v>
      </c>
      <c r="I364" s="147" t="s">
        <v>4537</v>
      </c>
      <c r="J364" s="147" t="s">
        <v>4537</v>
      </c>
      <c r="K364" s="147" t="s">
        <v>4537</v>
      </c>
      <c r="L364" s="147" t="s">
        <v>8512</v>
      </c>
      <c r="M364" s="147" t="s">
        <v>4537</v>
      </c>
      <c r="N364" s="147" t="s">
        <v>233</v>
      </c>
      <c r="O364" s="147" t="s">
        <v>4537</v>
      </c>
      <c r="P364" s="147" t="s">
        <v>233</v>
      </c>
      <c r="Q364" s="147" t="s">
        <v>4537</v>
      </c>
      <c r="R364" s="147" t="s">
        <v>233</v>
      </c>
      <c r="S364" s="147" t="s">
        <v>4537</v>
      </c>
      <c r="T364" s="147" t="s">
        <v>233</v>
      </c>
      <c r="U364" s="150">
        <f t="shared" si="5"/>
        <v>0</v>
      </c>
    </row>
    <row r="365" spans="1:21" x14ac:dyDescent="0.2">
      <c r="A365" s="147" t="s">
        <v>8513</v>
      </c>
      <c r="B365" s="147" t="s">
        <v>6077</v>
      </c>
      <c r="C365" s="147" t="s">
        <v>544</v>
      </c>
      <c r="D365" s="147" t="s">
        <v>987</v>
      </c>
      <c r="E365" s="148">
        <v>0</v>
      </c>
      <c r="F365" s="148">
        <v>0</v>
      </c>
      <c r="G365" s="148">
        <v>0</v>
      </c>
      <c r="H365" s="148">
        <v>0</v>
      </c>
      <c r="I365" s="147" t="s">
        <v>4537</v>
      </c>
      <c r="J365" s="147" t="s">
        <v>4434</v>
      </c>
      <c r="K365" s="147" t="s">
        <v>4434</v>
      </c>
      <c r="L365" s="147" t="s">
        <v>8512</v>
      </c>
      <c r="M365" s="147" t="s">
        <v>4537</v>
      </c>
      <c r="N365" s="147" t="s">
        <v>233</v>
      </c>
      <c r="O365" s="147" t="s">
        <v>4537</v>
      </c>
      <c r="P365" s="147" t="s">
        <v>233</v>
      </c>
      <c r="Q365" s="147" t="s">
        <v>4537</v>
      </c>
      <c r="R365" s="147" t="s">
        <v>233</v>
      </c>
      <c r="S365" s="147" t="s">
        <v>4537</v>
      </c>
      <c r="T365" s="147" t="s">
        <v>233</v>
      </c>
      <c r="U365" s="150">
        <f t="shared" si="5"/>
        <v>2</v>
      </c>
    </row>
    <row r="366" spans="1:21" x14ac:dyDescent="0.2">
      <c r="A366" s="147" t="s">
        <v>8511</v>
      </c>
      <c r="B366" s="147" t="s">
        <v>6873</v>
      </c>
      <c r="C366" s="147" t="s">
        <v>544</v>
      </c>
      <c r="D366" s="147" t="s">
        <v>8521</v>
      </c>
      <c r="E366" s="148">
        <v>651</v>
      </c>
      <c r="F366" s="148">
        <v>651</v>
      </c>
      <c r="G366" s="148">
        <v>0</v>
      </c>
      <c r="H366" s="148">
        <v>0</v>
      </c>
      <c r="I366" s="147" t="s">
        <v>4537</v>
      </c>
      <c r="J366" s="147" t="s">
        <v>4434</v>
      </c>
      <c r="K366" s="147" t="s">
        <v>4537</v>
      </c>
      <c r="L366" s="147" t="s">
        <v>8512</v>
      </c>
      <c r="M366" s="147" t="s">
        <v>4434</v>
      </c>
      <c r="N366" s="147" t="s">
        <v>6881</v>
      </c>
      <c r="O366" s="147" t="s">
        <v>4537</v>
      </c>
      <c r="P366" s="147" t="s">
        <v>233</v>
      </c>
      <c r="Q366" s="147" t="s">
        <v>4537</v>
      </c>
      <c r="R366" s="147" t="s">
        <v>233</v>
      </c>
      <c r="S366" s="147" t="s">
        <v>4434</v>
      </c>
      <c r="T366" s="147" t="s">
        <v>8551</v>
      </c>
      <c r="U366" s="150">
        <f t="shared" si="5"/>
        <v>3</v>
      </c>
    </row>
    <row r="367" spans="1:21" x14ac:dyDescent="0.2">
      <c r="A367" s="147" t="s">
        <v>8511</v>
      </c>
      <c r="B367" s="147" t="s">
        <v>6873</v>
      </c>
      <c r="C367" s="147" t="s">
        <v>544</v>
      </c>
      <c r="D367" s="147" t="s">
        <v>8516</v>
      </c>
      <c r="E367" s="148">
        <v>3592</v>
      </c>
      <c r="F367" s="148">
        <v>4200</v>
      </c>
      <c r="G367" s="148">
        <v>271</v>
      </c>
      <c r="H367" s="148">
        <v>164</v>
      </c>
      <c r="I367" s="147" t="s">
        <v>4537</v>
      </c>
      <c r="J367" s="147" t="s">
        <v>4434</v>
      </c>
      <c r="K367" s="147" t="s">
        <v>4537</v>
      </c>
      <c r="L367" s="147" t="s">
        <v>8512</v>
      </c>
      <c r="M367" s="147" t="s">
        <v>4434</v>
      </c>
      <c r="N367" s="147" t="s">
        <v>4691</v>
      </c>
      <c r="O367" s="147" t="s">
        <v>4537</v>
      </c>
      <c r="P367" s="147" t="s">
        <v>233</v>
      </c>
      <c r="Q367" s="147" t="s">
        <v>4537</v>
      </c>
      <c r="R367" s="147" t="s">
        <v>233</v>
      </c>
      <c r="S367" s="147" t="s">
        <v>4537</v>
      </c>
      <c r="T367" s="147" t="s">
        <v>233</v>
      </c>
      <c r="U367" s="150">
        <f t="shared" si="5"/>
        <v>2</v>
      </c>
    </row>
    <row r="368" spans="1:21" x14ac:dyDescent="0.2">
      <c r="A368" s="147" t="s">
        <v>8511</v>
      </c>
      <c r="B368" s="147" t="s">
        <v>6873</v>
      </c>
      <c r="C368" s="147" t="s">
        <v>544</v>
      </c>
      <c r="D368" s="147" t="s">
        <v>987</v>
      </c>
      <c r="E368" s="148">
        <v>1387</v>
      </c>
      <c r="F368" s="148">
        <v>0</v>
      </c>
      <c r="G368" s="148">
        <v>0</v>
      </c>
      <c r="H368" s="148">
        <v>0</v>
      </c>
      <c r="I368" s="147" t="s">
        <v>4537</v>
      </c>
      <c r="J368" s="147" t="s">
        <v>4537</v>
      </c>
      <c r="K368" s="147" t="s">
        <v>4537</v>
      </c>
      <c r="L368" s="147" t="s">
        <v>8512</v>
      </c>
      <c r="M368" s="147" t="s">
        <v>4537</v>
      </c>
      <c r="N368" s="147" t="s">
        <v>233</v>
      </c>
      <c r="O368" s="147" t="s">
        <v>4537</v>
      </c>
      <c r="P368" s="147" t="s">
        <v>233</v>
      </c>
      <c r="Q368" s="147" t="s">
        <v>4537</v>
      </c>
      <c r="R368" s="147" t="s">
        <v>233</v>
      </c>
      <c r="S368" s="147" t="s">
        <v>4537</v>
      </c>
      <c r="T368" s="147" t="s">
        <v>233</v>
      </c>
      <c r="U368" s="150">
        <f t="shared" si="5"/>
        <v>0</v>
      </c>
    </row>
    <row r="369" spans="1:21" x14ac:dyDescent="0.2">
      <c r="A369" s="147" t="s">
        <v>8511</v>
      </c>
      <c r="B369" s="147" t="s">
        <v>6873</v>
      </c>
      <c r="C369" s="147" t="s">
        <v>544</v>
      </c>
      <c r="D369" s="147" t="s">
        <v>8516</v>
      </c>
      <c r="E369" s="148">
        <v>1285</v>
      </c>
      <c r="F369" s="148">
        <v>1756</v>
      </c>
      <c r="G369" s="148">
        <v>532</v>
      </c>
      <c r="H369" s="148">
        <v>1</v>
      </c>
      <c r="I369" s="147" t="s">
        <v>4537</v>
      </c>
      <c r="J369" s="147" t="s">
        <v>4537</v>
      </c>
      <c r="K369" s="147" t="s">
        <v>4537</v>
      </c>
      <c r="L369" s="147" t="s">
        <v>8512</v>
      </c>
      <c r="M369" s="147" t="s">
        <v>4537</v>
      </c>
      <c r="N369" s="147" t="s">
        <v>233</v>
      </c>
      <c r="O369" s="147" t="s">
        <v>4537</v>
      </c>
      <c r="P369" s="147" t="s">
        <v>233</v>
      </c>
      <c r="Q369" s="147" t="s">
        <v>4537</v>
      </c>
      <c r="R369" s="147" t="s">
        <v>233</v>
      </c>
      <c r="S369" s="147" t="s">
        <v>4537</v>
      </c>
      <c r="T369" s="147" t="s">
        <v>233</v>
      </c>
      <c r="U369" s="150">
        <f t="shared" si="5"/>
        <v>0</v>
      </c>
    </row>
    <row r="370" spans="1:21" x14ac:dyDescent="0.2">
      <c r="A370" s="147" t="s">
        <v>8511</v>
      </c>
      <c r="B370" s="147" t="s">
        <v>6873</v>
      </c>
      <c r="C370" s="147" t="s">
        <v>544</v>
      </c>
      <c r="D370" s="147" t="s">
        <v>8521</v>
      </c>
      <c r="E370" s="148">
        <v>77</v>
      </c>
      <c r="F370" s="148">
        <v>2165</v>
      </c>
      <c r="G370" s="148">
        <v>1</v>
      </c>
      <c r="H370" s="148">
        <v>0</v>
      </c>
      <c r="I370" s="147" t="s">
        <v>4537</v>
      </c>
      <c r="J370" s="147" t="s">
        <v>4537</v>
      </c>
      <c r="K370" s="147" t="s">
        <v>4537</v>
      </c>
      <c r="L370" s="147" t="s">
        <v>8512</v>
      </c>
      <c r="M370" s="147" t="s">
        <v>4537</v>
      </c>
      <c r="N370" s="147" t="s">
        <v>233</v>
      </c>
      <c r="O370" s="147" t="s">
        <v>4537</v>
      </c>
      <c r="P370" s="147" t="s">
        <v>233</v>
      </c>
      <c r="Q370" s="147" t="s">
        <v>4537</v>
      </c>
      <c r="R370" s="147" t="s">
        <v>233</v>
      </c>
      <c r="S370" s="147" t="s">
        <v>4537</v>
      </c>
      <c r="T370" s="147" t="s">
        <v>233</v>
      </c>
      <c r="U370" s="150">
        <f t="shared" si="5"/>
        <v>0</v>
      </c>
    </row>
    <row r="371" spans="1:21" x14ac:dyDescent="0.2">
      <c r="A371" s="147" t="s">
        <v>8511</v>
      </c>
      <c r="B371" s="147" t="s">
        <v>6077</v>
      </c>
      <c r="C371" s="147" t="s">
        <v>544</v>
      </c>
      <c r="D371" s="147" t="s">
        <v>4744</v>
      </c>
      <c r="E371" s="148">
        <v>54</v>
      </c>
      <c r="F371" s="148">
        <v>56</v>
      </c>
      <c r="G371" s="148">
        <v>11</v>
      </c>
      <c r="H371" s="148">
        <v>0</v>
      </c>
      <c r="I371" s="147" t="s">
        <v>4537</v>
      </c>
      <c r="J371" s="147" t="s">
        <v>4537</v>
      </c>
      <c r="K371" s="147" t="s">
        <v>4537</v>
      </c>
      <c r="L371" s="147" t="s">
        <v>8512</v>
      </c>
      <c r="M371" s="147" t="s">
        <v>4537</v>
      </c>
      <c r="N371" s="147" t="s">
        <v>233</v>
      </c>
      <c r="O371" s="147" t="s">
        <v>4537</v>
      </c>
      <c r="P371" s="147" t="s">
        <v>233</v>
      </c>
      <c r="Q371" s="147" t="s">
        <v>4537</v>
      </c>
      <c r="R371" s="147" t="s">
        <v>233</v>
      </c>
      <c r="S371" s="147" t="s">
        <v>4537</v>
      </c>
      <c r="T371" s="147" t="s">
        <v>233</v>
      </c>
      <c r="U371" s="150">
        <f t="shared" si="5"/>
        <v>0</v>
      </c>
    </row>
    <row r="372" spans="1:21" x14ac:dyDescent="0.2">
      <c r="A372" s="147" t="s">
        <v>8513</v>
      </c>
      <c r="B372" s="147" t="s">
        <v>6347</v>
      </c>
      <c r="C372" s="147" t="s">
        <v>544</v>
      </c>
      <c r="D372" s="147" t="s">
        <v>8516</v>
      </c>
      <c r="E372" s="148">
        <v>0</v>
      </c>
      <c r="F372" s="148">
        <v>0</v>
      </c>
      <c r="G372" s="148">
        <v>0</v>
      </c>
      <c r="H372" s="148">
        <v>0</v>
      </c>
      <c r="I372" s="147" t="s">
        <v>4537</v>
      </c>
      <c r="J372" s="147" t="s">
        <v>4537</v>
      </c>
      <c r="K372" s="147" t="s">
        <v>4537</v>
      </c>
      <c r="L372" s="147" t="s">
        <v>8512</v>
      </c>
      <c r="M372" s="147" t="s">
        <v>4537</v>
      </c>
      <c r="N372" s="147" t="s">
        <v>233</v>
      </c>
      <c r="O372" s="147" t="s">
        <v>4537</v>
      </c>
      <c r="P372" s="147" t="s">
        <v>233</v>
      </c>
      <c r="Q372" s="147" t="s">
        <v>4537</v>
      </c>
      <c r="R372" s="147" t="s">
        <v>233</v>
      </c>
      <c r="S372" s="147" t="s">
        <v>4537</v>
      </c>
      <c r="T372" s="147" t="s">
        <v>233</v>
      </c>
      <c r="U372" s="150">
        <f t="shared" si="5"/>
        <v>0</v>
      </c>
    </row>
    <row r="373" spans="1:21" x14ac:dyDescent="0.2">
      <c r="A373" s="147" t="s">
        <v>8511</v>
      </c>
      <c r="B373" s="147" t="s">
        <v>6347</v>
      </c>
      <c r="C373" s="147" t="s">
        <v>544</v>
      </c>
      <c r="D373" s="147" t="s">
        <v>8516</v>
      </c>
      <c r="E373" s="148">
        <v>0</v>
      </c>
      <c r="F373" s="148">
        <v>0</v>
      </c>
      <c r="G373" s="148">
        <v>0</v>
      </c>
      <c r="H373" s="148">
        <v>0</v>
      </c>
      <c r="I373" s="147" t="s">
        <v>4537</v>
      </c>
      <c r="J373" s="147" t="s">
        <v>4537</v>
      </c>
      <c r="K373" s="147" t="s">
        <v>4537</v>
      </c>
      <c r="L373" s="147" t="s">
        <v>8512</v>
      </c>
      <c r="M373" s="147" t="s">
        <v>4537</v>
      </c>
      <c r="N373" s="147" t="s">
        <v>233</v>
      </c>
      <c r="O373" s="147" t="s">
        <v>4537</v>
      </c>
      <c r="P373" s="147" t="s">
        <v>233</v>
      </c>
      <c r="Q373" s="147" t="s">
        <v>4537</v>
      </c>
      <c r="R373" s="147" t="s">
        <v>233</v>
      </c>
      <c r="S373" s="147" t="s">
        <v>4537</v>
      </c>
      <c r="T373" s="147" t="s">
        <v>233</v>
      </c>
      <c r="U373" s="150">
        <f t="shared" si="5"/>
        <v>0</v>
      </c>
    </row>
    <row r="374" spans="1:21" x14ac:dyDescent="0.2">
      <c r="A374" s="147" t="s">
        <v>8511</v>
      </c>
      <c r="B374" s="147" t="s">
        <v>6851</v>
      </c>
      <c r="C374" s="147" t="s">
        <v>43</v>
      </c>
      <c r="D374" s="147" t="s">
        <v>8516</v>
      </c>
      <c r="E374" s="148">
        <v>0</v>
      </c>
      <c r="F374" s="148">
        <v>1018</v>
      </c>
      <c r="G374" s="148">
        <v>334</v>
      </c>
      <c r="H374" s="148">
        <v>63</v>
      </c>
      <c r="I374" s="147" t="s">
        <v>4434</v>
      </c>
      <c r="J374" s="147" t="s">
        <v>4434</v>
      </c>
      <c r="K374" s="147" t="s">
        <v>4537</v>
      </c>
      <c r="L374" s="147" t="s">
        <v>8512</v>
      </c>
      <c r="M374" s="147" t="s">
        <v>4537</v>
      </c>
      <c r="N374" s="147" t="s">
        <v>233</v>
      </c>
      <c r="O374" s="147" t="s">
        <v>4537</v>
      </c>
      <c r="P374" s="147" t="s">
        <v>233</v>
      </c>
      <c r="Q374" s="147" t="s">
        <v>4537</v>
      </c>
      <c r="R374" s="147" t="s">
        <v>233</v>
      </c>
      <c r="S374" s="147" t="s">
        <v>4537</v>
      </c>
      <c r="T374" s="147" t="s">
        <v>233</v>
      </c>
      <c r="U374" s="150">
        <f t="shared" si="5"/>
        <v>2</v>
      </c>
    </row>
    <row r="375" spans="1:21" x14ac:dyDescent="0.2">
      <c r="A375" s="147" t="s">
        <v>8513</v>
      </c>
      <c r="B375" s="147" t="s">
        <v>6851</v>
      </c>
      <c r="C375" s="147" t="s">
        <v>43</v>
      </c>
      <c r="D375" s="147" t="s">
        <v>8516</v>
      </c>
      <c r="E375" s="148">
        <v>0</v>
      </c>
      <c r="F375" s="148">
        <v>181</v>
      </c>
      <c r="G375" s="148">
        <v>267</v>
      </c>
      <c r="H375" s="148">
        <v>2</v>
      </c>
      <c r="I375" s="147" t="s">
        <v>4434</v>
      </c>
      <c r="J375" s="147" t="s">
        <v>4434</v>
      </c>
      <c r="K375" s="147" t="s">
        <v>4537</v>
      </c>
      <c r="L375" s="147" t="s">
        <v>8512</v>
      </c>
      <c r="M375" s="147" t="s">
        <v>4537</v>
      </c>
      <c r="N375" s="147" t="s">
        <v>233</v>
      </c>
      <c r="O375" s="147" t="s">
        <v>4537</v>
      </c>
      <c r="P375" s="147" t="s">
        <v>233</v>
      </c>
      <c r="Q375" s="147" t="s">
        <v>4537</v>
      </c>
      <c r="R375" s="147" t="s">
        <v>233</v>
      </c>
      <c r="S375" s="147" t="s">
        <v>4537</v>
      </c>
      <c r="T375" s="147" t="s">
        <v>233</v>
      </c>
      <c r="U375" s="150">
        <f t="shared" si="5"/>
        <v>2</v>
      </c>
    </row>
    <row r="376" spans="1:21" x14ac:dyDescent="0.2">
      <c r="A376" s="147" t="s">
        <v>8511</v>
      </c>
      <c r="B376" s="147" t="s">
        <v>1752</v>
      </c>
      <c r="C376" s="147" t="s">
        <v>107</v>
      </c>
      <c r="D376" s="147" t="s">
        <v>18</v>
      </c>
      <c r="E376" s="148">
        <v>338</v>
      </c>
      <c r="F376" s="148">
        <v>1733</v>
      </c>
      <c r="G376" s="148">
        <v>815</v>
      </c>
      <c r="H376" s="148">
        <v>9</v>
      </c>
      <c r="I376" s="147" t="s">
        <v>4434</v>
      </c>
      <c r="J376" s="147" t="s">
        <v>4434</v>
      </c>
      <c r="K376" s="147" t="s">
        <v>4434</v>
      </c>
      <c r="L376" s="147" t="s">
        <v>8512</v>
      </c>
      <c r="M376" s="147" t="s">
        <v>4537</v>
      </c>
      <c r="N376" s="147" t="s">
        <v>233</v>
      </c>
      <c r="O376" s="147" t="s">
        <v>4537</v>
      </c>
      <c r="P376" s="147" t="s">
        <v>233</v>
      </c>
      <c r="Q376" s="147" t="s">
        <v>4537</v>
      </c>
      <c r="R376" s="147" t="s">
        <v>233</v>
      </c>
      <c r="S376" s="147" t="s">
        <v>4537</v>
      </c>
      <c r="T376" s="147" t="s">
        <v>233</v>
      </c>
      <c r="U376" s="150">
        <f t="shared" si="5"/>
        <v>3</v>
      </c>
    </row>
    <row r="377" spans="1:21" x14ac:dyDescent="0.2">
      <c r="A377" s="147" t="s">
        <v>8513</v>
      </c>
      <c r="B377" s="147" t="s">
        <v>6077</v>
      </c>
      <c r="C377" s="147" t="s">
        <v>544</v>
      </c>
      <c r="D377" s="147" t="s">
        <v>8514</v>
      </c>
      <c r="E377" s="148">
        <v>1341</v>
      </c>
      <c r="F377" s="148">
        <v>1253</v>
      </c>
      <c r="G377" s="148">
        <v>88</v>
      </c>
      <c r="H377" s="148">
        <v>0</v>
      </c>
      <c r="I377" s="147" t="s">
        <v>4537</v>
      </c>
      <c r="J377" s="147" t="s">
        <v>4537</v>
      </c>
      <c r="K377" s="147" t="s">
        <v>4537</v>
      </c>
      <c r="L377" s="147" t="s">
        <v>8512</v>
      </c>
      <c r="M377" s="147" t="s">
        <v>4537</v>
      </c>
      <c r="N377" s="147" t="s">
        <v>233</v>
      </c>
      <c r="O377" s="147" t="s">
        <v>4537</v>
      </c>
      <c r="P377" s="147" t="s">
        <v>6920</v>
      </c>
      <c r="Q377" s="147" t="s">
        <v>4537</v>
      </c>
      <c r="R377" s="147" t="s">
        <v>233</v>
      </c>
      <c r="S377" s="147" t="s">
        <v>4537</v>
      </c>
      <c r="T377" s="147" t="s">
        <v>233</v>
      </c>
      <c r="U377" s="150">
        <f t="shared" si="5"/>
        <v>0</v>
      </c>
    </row>
    <row r="378" spans="1:21" x14ac:dyDescent="0.2">
      <c r="A378" s="147" t="s">
        <v>8511</v>
      </c>
      <c r="B378" s="147" t="s">
        <v>1752</v>
      </c>
      <c r="C378" s="147" t="s">
        <v>107</v>
      </c>
      <c r="D378" s="147" t="s">
        <v>8516</v>
      </c>
      <c r="E378" s="148">
        <v>575</v>
      </c>
      <c r="F378" s="148">
        <v>471</v>
      </c>
      <c r="G378" s="148">
        <v>1359</v>
      </c>
      <c r="H378" s="148">
        <v>0</v>
      </c>
      <c r="I378" s="147" t="s">
        <v>4434</v>
      </c>
      <c r="J378" s="147" t="s">
        <v>4434</v>
      </c>
      <c r="K378" s="147" t="s">
        <v>4434</v>
      </c>
      <c r="L378" s="147" t="s">
        <v>8515</v>
      </c>
      <c r="M378" s="147" t="s">
        <v>4537</v>
      </c>
      <c r="N378" s="147" t="s">
        <v>233</v>
      </c>
      <c r="O378" s="147" t="s">
        <v>4537</v>
      </c>
      <c r="P378" s="147" t="s">
        <v>233</v>
      </c>
      <c r="Q378" s="147" t="s">
        <v>4537</v>
      </c>
      <c r="R378" s="147" t="s">
        <v>233</v>
      </c>
      <c r="S378" s="147" t="s">
        <v>4537</v>
      </c>
      <c r="T378" s="147" t="s">
        <v>233</v>
      </c>
      <c r="U378" s="150">
        <f t="shared" si="5"/>
        <v>3</v>
      </c>
    </row>
    <row r="379" spans="1:21" x14ac:dyDescent="0.2">
      <c r="A379" s="147" t="s">
        <v>8511</v>
      </c>
      <c r="B379" s="147" t="s">
        <v>6077</v>
      </c>
      <c r="C379" s="147" t="s">
        <v>544</v>
      </c>
      <c r="D379" s="147" t="s">
        <v>8514</v>
      </c>
      <c r="E379" s="148">
        <v>1338</v>
      </c>
      <c r="F379" s="148">
        <v>1294</v>
      </c>
      <c r="G379" s="148">
        <v>44</v>
      </c>
      <c r="H379" s="148">
        <v>0</v>
      </c>
      <c r="I379" s="147" t="s">
        <v>4537</v>
      </c>
      <c r="J379" s="147" t="s">
        <v>4537</v>
      </c>
      <c r="K379" s="147" t="s">
        <v>4537</v>
      </c>
      <c r="L379" s="147" t="s">
        <v>8512</v>
      </c>
      <c r="M379" s="147" t="s">
        <v>4537</v>
      </c>
      <c r="N379" s="147" t="s">
        <v>233</v>
      </c>
      <c r="O379" s="147" t="s">
        <v>4537</v>
      </c>
      <c r="P379" s="147" t="s">
        <v>233</v>
      </c>
      <c r="Q379" s="147" t="s">
        <v>4537</v>
      </c>
      <c r="R379" s="147" t="s">
        <v>233</v>
      </c>
      <c r="S379" s="147" t="s">
        <v>4537</v>
      </c>
      <c r="T379" s="147" t="s">
        <v>233</v>
      </c>
      <c r="U379" s="150">
        <f t="shared" si="5"/>
        <v>0</v>
      </c>
    </row>
    <row r="380" spans="1:21" x14ac:dyDescent="0.2">
      <c r="A380" s="147" t="s">
        <v>8511</v>
      </c>
      <c r="B380" s="147" t="s">
        <v>6851</v>
      </c>
      <c r="C380" s="147" t="s">
        <v>43</v>
      </c>
      <c r="D380" s="147" t="s">
        <v>8516</v>
      </c>
      <c r="E380" s="148">
        <v>0</v>
      </c>
      <c r="F380" s="148">
        <v>122</v>
      </c>
      <c r="G380" s="148">
        <v>187</v>
      </c>
      <c r="H380" s="148">
        <v>0</v>
      </c>
      <c r="I380" s="147" t="s">
        <v>4434</v>
      </c>
      <c r="J380" s="147" t="s">
        <v>4434</v>
      </c>
      <c r="K380" s="147" t="s">
        <v>4537</v>
      </c>
      <c r="L380" s="147" t="s">
        <v>8512</v>
      </c>
      <c r="M380" s="147" t="s">
        <v>4537</v>
      </c>
      <c r="N380" s="147" t="s">
        <v>233</v>
      </c>
      <c r="O380" s="147" t="s">
        <v>4537</v>
      </c>
      <c r="P380" s="147" t="s">
        <v>233</v>
      </c>
      <c r="Q380" s="147" t="s">
        <v>4537</v>
      </c>
      <c r="R380" s="147" t="s">
        <v>233</v>
      </c>
      <c r="S380" s="147" t="s">
        <v>4537</v>
      </c>
      <c r="T380" s="147" t="s">
        <v>233</v>
      </c>
      <c r="U380" s="150">
        <f t="shared" si="5"/>
        <v>2</v>
      </c>
    </row>
    <row r="381" spans="1:21" x14ac:dyDescent="0.2">
      <c r="A381" s="147" t="s">
        <v>8513</v>
      </c>
      <c r="B381" s="147" t="s">
        <v>6851</v>
      </c>
      <c r="C381" s="147" t="s">
        <v>43</v>
      </c>
      <c r="D381" s="147" t="s">
        <v>8521</v>
      </c>
      <c r="E381" s="148">
        <v>0</v>
      </c>
      <c r="F381" s="148">
        <v>2304</v>
      </c>
      <c r="G381" s="148">
        <v>357</v>
      </c>
      <c r="H381" s="148">
        <v>2</v>
      </c>
      <c r="I381" s="147" t="s">
        <v>4434</v>
      </c>
      <c r="J381" s="147" t="s">
        <v>4434</v>
      </c>
      <c r="K381" s="147" t="s">
        <v>4537</v>
      </c>
      <c r="L381" s="147" t="s">
        <v>8512</v>
      </c>
      <c r="M381" s="147" t="s">
        <v>4537</v>
      </c>
      <c r="N381" s="147" t="s">
        <v>233</v>
      </c>
      <c r="O381" s="147" t="s">
        <v>4537</v>
      </c>
      <c r="P381" s="147" t="s">
        <v>233</v>
      </c>
      <c r="Q381" s="147" t="s">
        <v>4537</v>
      </c>
      <c r="R381" s="147" t="s">
        <v>233</v>
      </c>
      <c r="S381" s="147" t="s">
        <v>4537</v>
      </c>
      <c r="T381" s="147" t="s">
        <v>233</v>
      </c>
      <c r="U381" s="150">
        <f t="shared" si="5"/>
        <v>2</v>
      </c>
    </row>
    <row r="382" spans="1:21" x14ac:dyDescent="0.2">
      <c r="A382" s="147" t="s">
        <v>8511</v>
      </c>
      <c r="B382" s="147" t="s">
        <v>6873</v>
      </c>
      <c r="C382" s="147" t="s">
        <v>544</v>
      </c>
      <c r="D382" s="147" t="s">
        <v>8514</v>
      </c>
      <c r="E382" s="148">
        <v>809</v>
      </c>
      <c r="F382" s="148">
        <v>0</v>
      </c>
      <c r="G382" s="148">
        <v>0</v>
      </c>
      <c r="H382" s="148">
        <v>0</v>
      </c>
      <c r="I382" s="147" t="s">
        <v>4537</v>
      </c>
      <c r="J382" s="147" t="s">
        <v>4537</v>
      </c>
      <c r="K382" s="147" t="s">
        <v>4537</v>
      </c>
      <c r="L382" s="147" t="s">
        <v>8512</v>
      </c>
      <c r="M382" s="147" t="s">
        <v>4537</v>
      </c>
      <c r="N382" s="147" t="s">
        <v>233</v>
      </c>
      <c r="O382" s="147" t="s">
        <v>4537</v>
      </c>
      <c r="P382" s="147" t="s">
        <v>233</v>
      </c>
      <c r="Q382" s="147" t="s">
        <v>4537</v>
      </c>
      <c r="R382" s="147" t="s">
        <v>233</v>
      </c>
      <c r="S382" s="147" t="s">
        <v>4537</v>
      </c>
      <c r="T382" s="147" t="s">
        <v>233</v>
      </c>
      <c r="U382" s="150">
        <f t="shared" si="5"/>
        <v>0</v>
      </c>
    </row>
    <row r="383" spans="1:21" x14ac:dyDescent="0.2">
      <c r="A383" s="147" t="s">
        <v>8511</v>
      </c>
      <c r="B383" s="147" t="s">
        <v>6851</v>
      </c>
      <c r="C383" s="147" t="s">
        <v>43</v>
      </c>
      <c r="D383" s="147" t="s">
        <v>8521</v>
      </c>
      <c r="E383" s="148">
        <v>0</v>
      </c>
      <c r="F383" s="148">
        <v>4177</v>
      </c>
      <c r="G383" s="148">
        <v>314</v>
      </c>
      <c r="H383" s="148">
        <v>3</v>
      </c>
      <c r="I383" s="147" t="s">
        <v>4434</v>
      </c>
      <c r="J383" s="147" t="s">
        <v>4434</v>
      </c>
      <c r="K383" s="147" t="s">
        <v>4537</v>
      </c>
      <c r="L383" s="147" t="s">
        <v>8512</v>
      </c>
      <c r="M383" s="147" t="s">
        <v>4537</v>
      </c>
      <c r="N383" s="147" t="s">
        <v>233</v>
      </c>
      <c r="O383" s="147" t="s">
        <v>4537</v>
      </c>
      <c r="P383" s="147" t="s">
        <v>233</v>
      </c>
      <c r="Q383" s="147" t="s">
        <v>4537</v>
      </c>
      <c r="R383" s="147" t="s">
        <v>233</v>
      </c>
      <c r="S383" s="147" t="s">
        <v>4537</v>
      </c>
      <c r="T383" s="147" t="s">
        <v>233</v>
      </c>
      <c r="U383" s="150">
        <f t="shared" si="5"/>
        <v>2</v>
      </c>
    </row>
    <row r="384" spans="1:21" x14ac:dyDescent="0.2">
      <c r="A384" s="147" t="s">
        <v>8513</v>
      </c>
      <c r="B384" s="147" t="s">
        <v>6851</v>
      </c>
      <c r="C384" s="147" t="s">
        <v>43</v>
      </c>
      <c r="D384" s="147" t="s">
        <v>8514</v>
      </c>
      <c r="E384" s="148">
        <v>0</v>
      </c>
      <c r="F384" s="148">
        <v>0</v>
      </c>
      <c r="G384" s="148">
        <v>0</v>
      </c>
      <c r="H384" s="148">
        <v>0</v>
      </c>
      <c r="I384" s="147" t="s">
        <v>4434</v>
      </c>
      <c r="J384" s="147" t="s">
        <v>4434</v>
      </c>
      <c r="K384" s="147" t="s">
        <v>4537</v>
      </c>
      <c r="L384" s="147" t="s">
        <v>8512</v>
      </c>
      <c r="M384" s="147" t="s">
        <v>4537</v>
      </c>
      <c r="N384" s="147" t="s">
        <v>233</v>
      </c>
      <c r="O384" s="147" t="s">
        <v>4537</v>
      </c>
      <c r="P384" s="147" t="s">
        <v>233</v>
      </c>
      <c r="Q384" s="147" t="s">
        <v>4537</v>
      </c>
      <c r="R384" s="147" t="s">
        <v>233</v>
      </c>
      <c r="S384" s="147" t="s">
        <v>4537</v>
      </c>
      <c r="T384" s="147" t="s">
        <v>233</v>
      </c>
      <c r="U384" s="150">
        <f t="shared" si="5"/>
        <v>2</v>
      </c>
    </row>
    <row r="385" spans="1:21" x14ac:dyDescent="0.2">
      <c r="A385" s="147" t="s">
        <v>8511</v>
      </c>
      <c r="B385" s="147" t="s">
        <v>6851</v>
      </c>
      <c r="C385" s="147" t="s">
        <v>43</v>
      </c>
      <c r="D385" s="147" t="s">
        <v>8514</v>
      </c>
      <c r="E385" s="148">
        <v>0</v>
      </c>
      <c r="F385" s="148">
        <v>0</v>
      </c>
      <c r="G385" s="148">
        <v>0</v>
      </c>
      <c r="H385" s="148">
        <v>0</v>
      </c>
      <c r="I385" s="147" t="s">
        <v>4434</v>
      </c>
      <c r="J385" s="147" t="s">
        <v>4434</v>
      </c>
      <c r="K385" s="147" t="s">
        <v>4537</v>
      </c>
      <c r="L385" s="147" t="s">
        <v>8512</v>
      </c>
      <c r="M385" s="147" t="s">
        <v>4537</v>
      </c>
      <c r="N385" s="147" t="s">
        <v>233</v>
      </c>
      <c r="O385" s="147" t="s">
        <v>4537</v>
      </c>
      <c r="P385" s="147" t="s">
        <v>233</v>
      </c>
      <c r="Q385" s="147" t="s">
        <v>4537</v>
      </c>
      <c r="R385" s="147" t="s">
        <v>233</v>
      </c>
      <c r="S385" s="147" t="s">
        <v>4537</v>
      </c>
      <c r="T385" s="147" t="s">
        <v>233</v>
      </c>
      <c r="U385" s="150">
        <f t="shared" si="5"/>
        <v>2</v>
      </c>
    </row>
    <row r="386" spans="1:21" x14ac:dyDescent="0.2">
      <c r="A386" s="147" t="s">
        <v>8513</v>
      </c>
      <c r="B386" s="147" t="s">
        <v>6851</v>
      </c>
      <c r="C386" s="147" t="s">
        <v>43</v>
      </c>
      <c r="D386" s="147" t="s">
        <v>987</v>
      </c>
      <c r="E386" s="148">
        <v>964</v>
      </c>
      <c r="F386" s="148">
        <v>0</v>
      </c>
      <c r="G386" s="148">
        <v>0</v>
      </c>
      <c r="H386" s="148">
        <v>0</v>
      </c>
      <c r="I386" s="147" t="s">
        <v>4434</v>
      </c>
      <c r="J386" s="147" t="s">
        <v>4537</v>
      </c>
      <c r="K386" s="147" t="s">
        <v>4537</v>
      </c>
      <c r="L386" s="147" t="s">
        <v>8512</v>
      </c>
      <c r="M386" s="147" t="s">
        <v>4537</v>
      </c>
      <c r="N386" s="147" t="s">
        <v>233</v>
      </c>
      <c r="O386" s="147" t="s">
        <v>4537</v>
      </c>
      <c r="P386" s="147" t="s">
        <v>233</v>
      </c>
      <c r="Q386" s="147" t="s">
        <v>4537</v>
      </c>
      <c r="R386" s="147" t="s">
        <v>233</v>
      </c>
      <c r="S386" s="147" t="s">
        <v>4537</v>
      </c>
      <c r="T386" s="147" t="s">
        <v>233</v>
      </c>
      <c r="U386" s="150">
        <f t="shared" ref="U386:U449" si="6">COUNTIF(I386:K386,"Yes")+COUNTIF(M386,"Yes")+COUNTIF(O386,"Yes")+COUNTIF(Q386,"Yes")+COUNTIF(S386,"Yes")</f>
        <v>1</v>
      </c>
    </row>
    <row r="387" spans="1:21" x14ac:dyDescent="0.2">
      <c r="A387" s="147" t="s">
        <v>8511</v>
      </c>
      <c r="B387" s="147" t="s">
        <v>6851</v>
      </c>
      <c r="C387" s="147" t="s">
        <v>43</v>
      </c>
      <c r="D387" s="147" t="s">
        <v>987</v>
      </c>
      <c r="E387" s="148">
        <v>1045</v>
      </c>
      <c r="F387" s="148">
        <v>0</v>
      </c>
      <c r="G387" s="148">
        <v>0</v>
      </c>
      <c r="H387" s="148">
        <v>0</v>
      </c>
      <c r="I387" s="147" t="s">
        <v>4434</v>
      </c>
      <c r="J387" s="147" t="s">
        <v>4537</v>
      </c>
      <c r="K387" s="147" t="s">
        <v>4537</v>
      </c>
      <c r="L387" s="147" t="s">
        <v>8512</v>
      </c>
      <c r="M387" s="147" t="s">
        <v>4537</v>
      </c>
      <c r="N387" s="147" t="s">
        <v>233</v>
      </c>
      <c r="O387" s="147" t="s">
        <v>4537</v>
      </c>
      <c r="P387" s="147" t="s">
        <v>233</v>
      </c>
      <c r="Q387" s="147" t="s">
        <v>4537</v>
      </c>
      <c r="R387" s="147" t="s">
        <v>233</v>
      </c>
      <c r="S387" s="147" t="s">
        <v>4537</v>
      </c>
      <c r="T387" s="147" t="s">
        <v>233</v>
      </c>
      <c r="U387" s="150">
        <f t="shared" si="6"/>
        <v>1</v>
      </c>
    </row>
    <row r="388" spans="1:21" x14ac:dyDescent="0.2">
      <c r="A388" s="147" t="s">
        <v>8513</v>
      </c>
      <c r="B388" s="147" t="s">
        <v>6222</v>
      </c>
      <c r="C388" s="147" t="s">
        <v>544</v>
      </c>
      <c r="D388" s="147" t="s">
        <v>8516</v>
      </c>
      <c r="E388" s="148">
        <v>151</v>
      </c>
      <c r="F388" s="148">
        <v>0</v>
      </c>
      <c r="G388" s="148">
        <v>0</v>
      </c>
      <c r="H388" s="148">
        <v>0</v>
      </c>
      <c r="I388" s="147" t="s">
        <v>4537</v>
      </c>
      <c r="J388" s="147" t="s">
        <v>4434</v>
      </c>
      <c r="K388" s="147" t="s">
        <v>4434</v>
      </c>
      <c r="L388" s="147" t="s">
        <v>8517</v>
      </c>
      <c r="M388" s="147" t="s">
        <v>4434</v>
      </c>
      <c r="N388" s="147" t="s">
        <v>233</v>
      </c>
      <c r="O388" s="147" t="s">
        <v>4434</v>
      </c>
      <c r="P388" s="147" t="s">
        <v>6937</v>
      </c>
      <c r="Q388" s="147" t="s">
        <v>4434</v>
      </c>
      <c r="R388" s="147" t="s">
        <v>6938</v>
      </c>
      <c r="S388" s="147" t="s">
        <v>4434</v>
      </c>
      <c r="T388" s="147" t="s">
        <v>4949</v>
      </c>
      <c r="U388" s="150">
        <f t="shared" si="6"/>
        <v>6</v>
      </c>
    </row>
    <row r="389" spans="1:21" x14ac:dyDescent="0.2">
      <c r="A389" s="147" t="s">
        <v>8511</v>
      </c>
      <c r="B389" s="147" t="s">
        <v>6873</v>
      </c>
      <c r="C389" s="147" t="s">
        <v>544</v>
      </c>
      <c r="D389" s="147" t="s">
        <v>987</v>
      </c>
      <c r="E389" s="148">
        <v>486</v>
      </c>
      <c r="F389" s="148">
        <v>0</v>
      </c>
      <c r="G389" s="148">
        <v>0</v>
      </c>
      <c r="H389" s="148">
        <v>0</v>
      </c>
      <c r="I389" s="147" t="s">
        <v>4537</v>
      </c>
      <c r="J389" s="147" t="s">
        <v>4537</v>
      </c>
      <c r="K389" s="147" t="s">
        <v>4537</v>
      </c>
      <c r="L389" s="147" t="s">
        <v>8512</v>
      </c>
      <c r="M389" s="147" t="s">
        <v>4537</v>
      </c>
      <c r="N389" s="147" t="s">
        <v>233</v>
      </c>
      <c r="O389" s="147" t="s">
        <v>4537</v>
      </c>
      <c r="P389" s="147" t="s">
        <v>233</v>
      </c>
      <c r="Q389" s="147" t="s">
        <v>4537</v>
      </c>
      <c r="R389" s="147" t="s">
        <v>233</v>
      </c>
      <c r="S389" s="147" t="s">
        <v>4537</v>
      </c>
      <c r="T389" s="147" t="s">
        <v>233</v>
      </c>
      <c r="U389" s="150">
        <f t="shared" si="6"/>
        <v>0</v>
      </c>
    </row>
    <row r="390" spans="1:21" x14ac:dyDescent="0.2">
      <c r="A390" s="147" t="s">
        <v>8511</v>
      </c>
      <c r="B390" s="147" t="s">
        <v>6941</v>
      </c>
      <c r="C390" s="147" t="s">
        <v>107</v>
      </c>
      <c r="D390" s="147" t="s">
        <v>8521</v>
      </c>
      <c r="E390" s="148">
        <v>0</v>
      </c>
      <c r="F390" s="148">
        <v>0</v>
      </c>
      <c r="G390" s="148">
        <v>0</v>
      </c>
      <c r="H390" s="148">
        <v>0</v>
      </c>
      <c r="I390" s="147" t="s">
        <v>4537</v>
      </c>
      <c r="J390" s="147" t="s">
        <v>4537</v>
      </c>
      <c r="K390" s="147" t="s">
        <v>4537</v>
      </c>
      <c r="L390" s="147" t="s">
        <v>8512</v>
      </c>
      <c r="M390" s="147" t="s">
        <v>4537</v>
      </c>
      <c r="N390" s="147" t="s">
        <v>233</v>
      </c>
      <c r="O390" s="147" t="s">
        <v>4537</v>
      </c>
      <c r="P390" s="147" t="s">
        <v>233</v>
      </c>
      <c r="Q390" s="147" t="s">
        <v>4537</v>
      </c>
      <c r="R390" s="147" t="s">
        <v>233</v>
      </c>
      <c r="S390" s="147" t="s">
        <v>4537</v>
      </c>
      <c r="T390" s="147" t="s">
        <v>233</v>
      </c>
      <c r="U390" s="150">
        <f t="shared" si="6"/>
        <v>0</v>
      </c>
    </row>
    <row r="391" spans="1:21" x14ac:dyDescent="0.2">
      <c r="A391" s="147" t="s">
        <v>8511</v>
      </c>
      <c r="B391" s="147" t="s">
        <v>6941</v>
      </c>
      <c r="C391" s="147" t="s">
        <v>107</v>
      </c>
      <c r="D391" s="147" t="s">
        <v>987</v>
      </c>
      <c r="E391" s="148">
        <v>0</v>
      </c>
      <c r="F391" s="148">
        <v>0</v>
      </c>
      <c r="G391" s="148">
        <v>0</v>
      </c>
      <c r="H391" s="148">
        <v>0</v>
      </c>
      <c r="I391" s="147" t="s">
        <v>4537</v>
      </c>
      <c r="J391" s="147" t="s">
        <v>4537</v>
      </c>
      <c r="K391" s="147" t="s">
        <v>4537</v>
      </c>
      <c r="L391" s="147" t="s">
        <v>8512</v>
      </c>
      <c r="M391" s="147" t="s">
        <v>4537</v>
      </c>
      <c r="N391" s="147" t="s">
        <v>233</v>
      </c>
      <c r="O391" s="147" t="s">
        <v>4537</v>
      </c>
      <c r="P391" s="147" t="s">
        <v>233</v>
      </c>
      <c r="Q391" s="147" t="s">
        <v>4537</v>
      </c>
      <c r="R391" s="147" t="s">
        <v>233</v>
      </c>
      <c r="S391" s="147" t="s">
        <v>4537</v>
      </c>
      <c r="T391" s="147" t="s">
        <v>233</v>
      </c>
      <c r="U391" s="150">
        <f t="shared" si="6"/>
        <v>0</v>
      </c>
    </row>
    <row r="392" spans="1:21" x14ac:dyDescent="0.2">
      <c r="A392" s="147" t="s">
        <v>8511</v>
      </c>
      <c r="B392" s="147" t="s">
        <v>6941</v>
      </c>
      <c r="C392" s="147" t="s">
        <v>107</v>
      </c>
      <c r="D392" s="147" t="s">
        <v>987</v>
      </c>
      <c r="E392" s="148">
        <v>0</v>
      </c>
      <c r="F392" s="148">
        <v>0</v>
      </c>
      <c r="G392" s="148">
        <v>0</v>
      </c>
      <c r="H392" s="148">
        <v>0</v>
      </c>
      <c r="I392" s="147" t="s">
        <v>4537</v>
      </c>
      <c r="J392" s="147" t="s">
        <v>4537</v>
      </c>
      <c r="K392" s="147" t="s">
        <v>4537</v>
      </c>
      <c r="L392" s="147" t="s">
        <v>8512</v>
      </c>
      <c r="M392" s="147" t="s">
        <v>4537</v>
      </c>
      <c r="N392" s="147" t="s">
        <v>233</v>
      </c>
      <c r="O392" s="147" t="s">
        <v>4537</v>
      </c>
      <c r="P392" s="147" t="s">
        <v>233</v>
      </c>
      <c r="Q392" s="147" t="s">
        <v>4537</v>
      </c>
      <c r="R392" s="147" t="s">
        <v>233</v>
      </c>
      <c r="S392" s="147" t="s">
        <v>4537</v>
      </c>
      <c r="T392" s="147" t="s">
        <v>233</v>
      </c>
      <c r="U392" s="150">
        <f t="shared" si="6"/>
        <v>0</v>
      </c>
    </row>
    <row r="393" spans="1:21" x14ac:dyDescent="0.2">
      <c r="A393" s="147" t="s">
        <v>8513</v>
      </c>
      <c r="B393" s="147" t="s">
        <v>6077</v>
      </c>
      <c r="C393" s="147" t="s">
        <v>544</v>
      </c>
      <c r="D393" s="147" t="s">
        <v>987</v>
      </c>
      <c r="E393" s="148">
        <v>0</v>
      </c>
      <c r="F393" s="148">
        <v>0</v>
      </c>
      <c r="G393" s="148">
        <v>0</v>
      </c>
      <c r="H393" s="148">
        <v>0</v>
      </c>
      <c r="I393" s="147" t="s">
        <v>4537</v>
      </c>
      <c r="J393" s="147" t="s">
        <v>4537</v>
      </c>
      <c r="K393" s="147" t="s">
        <v>4537</v>
      </c>
      <c r="L393" s="147" t="s">
        <v>8512</v>
      </c>
      <c r="M393" s="147" t="s">
        <v>4537</v>
      </c>
      <c r="N393" s="147" t="s">
        <v>233</v>
      </c>
      <c r="O393" s="147" t="s">
        <v>4537</v>
      </c>
      <c r="P393" s="147" t="s">
        <v>233</v>
      </c>
      <c r="Q393" s="147" t="s">
        <v>4537</v>
      </c>
      <c r="R393" s="147" t="s">
        <v>233</v>
      </c>
      <c r="S393" s="147" t="s">
        <v>4537</v>
      </c>
      <c r="T393" s="147" t="s">
        <v>233</v>
      </c>
      <c r="U393" s="150">
        <f t="shared" si="6"/>
        <v>0</v>
      </c>
    </row>
    <row r="394" spans="1:21" x14ac:dyDescent="0.2">
      <c r="A394" s="147" t="s">
        <v>8511</v>
      </c>
      <c r="B394" s="147" t="s">
        <v>6941</v>
      </c>
      <c r="C394" s="147" t="s">
        <v>107</v>
      </c>
      <c r="D394" s="147" t="s">
        <v>8516</v>
      </c>
      <c r="E394" s="148">
        <v>796</v>
      </c>
      <c r="F394" s="148">
        <v>892</v>
      </c>
      <c r="G394" s="148">
        <v>183</v>
      </c>
      <c r="H394" s="148">
        <v>127</v>
      </c>
      <c r="I394" s="147" t="s">
        <v>4537</v>
      </c>
      <c r="J394" s="147" t="s">
        <v>4434</v>
      </c>
      <c r="K394" s="147" t="s">
        <v>4537</v>
      </c>
      <c r="L394" s="147" t="s">
        <v>8512</v>
      </c>
      <c r="M394" s="147" t="s">
        <v>4434</v>
      </c>
      <c r="N394" s="147" t="s">
        <v>4691</v>
      </c>
      <c r="O394" s="147" t="s">
        <v>4537</v>
      </c>
      <c r="P394" s="147" t="s">
        <v>233</v>
      </c>
      <c r="Q394" s="147" t="s">
        <v>4537</v>
      </c>
      <c r="R394" s="147" t="s">
        <v>233</v>
      </c>
      <c r="S394" s="147" t="s">
        <v>4537</v>
      </c>
      <c r="T394" s="147" t="s">
        <v>233</v>
      </c>
      <c r="U394" s="150">
        <f t="shared" si="6"/>
        <v>2</v>
      </c>
    </row>
    <row r="395" spans="1:21" x14ac:dyDescent="0.2">
      <c r="A395" s="147" t="s">
        <v>8511</v>
      </c>
      <c r="B395" s="147" t="s">
        <v>6941</v>
      </c>
      <c r="C395" s="147" t="s">
        <v>107</v>
      </c>
      <c r="D395" s="147" t="s">
        <v>4744</v>
      </c>
      <c r="E395" s="148">
        <v>0</v>
      </c>
      <c r="F395" s="148">
        <v>0</v>
      </c>
      <c r="G395" s="148">
        <v>0</v>
      </c>
      <c r="H395" s="148">
        <v>0</v>
      </c>
      <c r="I395" s="147" t="s">
        <v>4537</v>
      </c>
      <c r="J395" s="147" t="s">
        <v>4537</v>
      </c>
      <c r="K395" s="147" t="s">
        <v>4537</v>
      </c>
      <c r="L395" s="147" t="s">
        <v>8512</v>
      </c>
      <c r="M395" s="147" t="s">
        <v>4537</v>
      </c>
      <c r="N395" s="147" t="s">
        <v>233</v>
      </c>
      <c r="O395" s="147" t="s">
        <v>4537</v>
      </c>
      <c r="P395" s="147" t="s">
        <v>233</v>
      </c>
      <c r="Q395" s="147" t="s">
        <v>4537</v>
      </c>
      <c r="R395" s="147" t="s">
        <v>233</v>
      </c>
      <c r="S395" s="147" t="s">
        <v>4537</v>
      </c>
      <c r="T395" s="147" t="s">
        <v>233</v>
      </c>
      <c r="U395" s="150">
        <f t="shared" si="6"/>
        <v>0</v>
      </c>
    </row>
    <row r="396" spans="1:21" x14ac:dyDescent="0.2">
      <c r="A396" s="147" t="s">
        <v>8513</v>
      </c>
      <c r="B396" s="147" t="s">
        <v>6512</v>
      </c>
      <c r="C396" s="147" t="s">
        <v>43</v>
      </c>
      <c r="D396" s="147" t="s">
        <v>4744</v>
      </c>
      <c r="E396" s="148">
        <v>0</v>
      </c>
      <c r="F396" s="148">
        <v>0</v>
      </c>
      <c r="G396" s="148">
        <v>1931</v>
      </c>
      <c r="H396" s="148">
        <v>0</v>
      </c>
      <c r="I396" s="147" t="s">
        <v>4537</v>
      </c>
      <c r="J396" s="147" t="s">
        <v>4537</v>
      </c>
      <c r="K396" s="147" t="s">
        <v>4537</v>
      </c>
      <c r="L396" s="147" t="s">
        <v>8512</v>
      </c>
      <c r="M396" s="147" t="s">
        <v>4537</v>
      </c>
      <c r="N396" s="147" t="s">
        <v>233</v>
      </c>
      <c r="O396" s="147" t="s">
        <v>4537</v>
      </c>
      <c r="P396" s="147" t="s">
        <v>233</v>
      </c>
      <c r="Q396" s="147" t="s">
        <v>4537</v>
      </c>
      <c r="R396" s="147" t="s">
        <v>233</v>
      </c>
      <c r="S396" s="147" t="s">
        <v>4537</v>
      </c>
      <c r="T396" s="147" t="s">
        <v>233</v>
      </c>
      <c r="U396" s="150">
        <f t="shared" si="6"/>
        <v>0</v>
      </c>
    </row>
    <row r="397" spans="1:21" x14ac:dyDescent="0.2">
      <c r="A397" s="147" t="s">
        <v>8513</v>
      </c>
      <c r="B397" s="147" t="s">
        <v>6222</v>
      </c>
      <c r="C397" s="147" t="s">
        <v>544</v>
      </c>
      <c r="D397" s="147" t="s">
        <v>18</v>
      </c>
      <c r="E397" s="148">
        <v>1124</v>
      </c>
      <c r="F397" s="148">
        <v>0</v>
      </c>
      <c r="G397" s="148">
        <v>0</v>
      </c>
      <c r="H397" s="148">
        <v>0</v>
      </c>
      <c r="I397" s="147" t="s">
        <v>4537</v>
      </c>
      <c r="J397" s="147" t="s">
        <v>4434</v>
      </c>
      <c r="K397" s="147" t="s">
        <v>4434</v>
      </c>
      <c r="L397" s="147" t="s">
        <v>8517</v>
      </c>
      <c r="M397" s="147" t="s">
        <v>4537</v>
      </c>
      <c r="N397" s="147" t="s">
        <v>233</v>
      </c>
      <c r="O397" s="147" t="s">
        <v>4434</v>
      </c>
      <c r="P397" s="147" t="s">
        <v>6969</v>
      </c>
      <c r="Q397" s="147" t="s">
        <v>4434</v>
      </c>
      <c r="R397" s="147" t="s">
        <v>6970</v>
      </c>
      <c r="S397" s="147" t="s">
        <v>4434</v>
      </c>
      <c r="T397" s="147" t="s">
        <v>4949</v>
      </c>
      <c r="U397" s="150">
        <f t="shared" si="6"/>
        <v>5</v>
      </c>
    </row>
    <row r="398" spans="1:21" x14ac:dyDescent="0.2">
      <c r="A398" s="147" t="s">
        <v>8511</v>
      </c>
      <c r="B398" s="147" t="s">
        <v>6941</v>
      </c>
      <c r="C398" s="147" t="s">
        <v>107</v>
      </c>
      <c r="D398" s="147" t="s">
        <v>8516</v>
      </c>
      <c r="E398" s="148">
        <v>595</v>
      </c>
      <c r="F398" s="148">
        <v>595</v>
      </c>
      <c r="G398" s="148">
        <v>0</v>
      </c>
      <c r="H398" s="148">
        <v>0</v>
      </c>
      <c r="I398" s="147" t="s">
        <v>4537</v>
      </c>
      <c r="J398" s="147" t="s">
        <v>4434</v>
      </c>
      <c r="K398" s="147" t="s">
        <v>4537</v>
      </c>
      <c r="L398" s="147" t="s">
        <v>8512</v>
      </c>
      <c r="M398" s="147" t="s">
        <v>4434</v>
      </c>
      <c r="N398" s="147" t="s">
        <v>4691</v>
      </c>
      <c r="O398" s="147" t="s">
        <v>4537</v>
      </c>
      <c r="P398" s="147" t="s">
        <v>233</v>
      </c>
      <c r="Q398" s="147" t="s">
        <v>4537</v>
      </c>
      <c r="R398" s="147" t="s">
        <v>233</v>
      </c>
      <c r="S398" s="147" t="s">
        <v>4537</v>
      </c>
      <c r="T398" s="147" t="s">
        <v>233</v>
      </c>
      <c r="U398" s="150">
        <f t="shared" si="6"/>
        <v>2</v>
      </c>
    </row>
    <row r="399" spans="1:21" x14ac:dyDescent="0.2">
      <c r="A399" s="147" t="s">
        <v>8511</v>
      </c>
      <c r="B399" s="147" t="s">
        <v>48</v>
      </c>
      <c r="C399" s="147" t="s">
        <v>107</v>
      </c>
      <c r="D399" s="147" t="s">
        <v>987</v>
      </c>
      <c r="E399" s="148">
        <v>385</v>
      </c>
      <c r="F399" s="148">
        <v>1200</v>
      </c>
      <c r="G399" s="148">
        <v>300</v>
      </c>
      <c r="H399" s="148">
        <v>24</v>
      </c>
      <c r="I399" s="147" t="s">
        <v>4537</v>
      </c>
      <c r="J399" s="147" t="s">
        <v>4537</v>
      </c>
      <c r="K399" s="147" t="s">
        <v>4537</v>
      </c>
      <c r="L399" s="147" t="s">
        <v>8512</v>
      </c>
      <c r="M399" s="147" t="s">
        <v>4537</v>
      </c>
      <c r="N399" s="147" t="s">
        <v>5439</v>
      </c>
      <c r="O399" s="147" t="s">
        <v>4537</v>
      </c>
      <c r="P399" s="147" t="s">
        <v>6979</v>
      </c>
      <c r="Q399" s="147" t="s">
        <v>4537</v>
      </c>
      <c r="R399" s="147" t="s">
        <v>6981</v>
      </c>
      <c r="S399" s="147" t="s">
        <v>4537</v>
      </c>
      <c r="T399" s="147" t="s">
        <v>4949</v>
      </c>
      <c r="U399" s="150">
        <f t="shared" si="6"/>
        <v>0</v>
      </c>
    </row>
    <row r="400" spans="1:21" x14ac:dyDescent="0.2">
      <c r="A400" s="147" t="s">
        <v>8511</v>
      </c>
      <c r="B400" s="147" t="s">
        <v>6512</v>
      </c>
      <c r="C400" s="147" t="s">
        <v>43</v>
      </c>
      <c r="D400" s="147" t="s">
        <v>4744</v>
      </c>
      <c r="E400" s="148">
        <v>1663</v>
      </c>
      <c r="F400" s="148">
        <v>0</v>
      </c>
      <c r="G400" s="148">
        <v>1663</v>
      </c>
      <c r="H400" s="148">
        <v>0</v>
      </c>
      <c r="I400" s="147" t="s">
        <v>4537</v>
      </c>
      <c r="J400" s="147" t="s">
        <v>4537</v>
      </c>
      <c r="K400" s="147" t="s">
        <v>4537</v>
      </c>
      <c r="L400" s="147" t="s">
        <v>8512</v>
      </c>
      <c r="M400" s="147" t="s">
        <v>4537</v>
      </c>
      <c r="N400" s="147" t="s">
        <v>233</v>
      </c>
      <c r="O400" s="147" t="s">
        <v>4537</v>
      </c>
      <c r="P400" s="147" t="s">
        <v>233</v>
      </c>
      <c r="Q400" s="147" t="s">
        <v>4537</v>
      </c>
      <c r="R400" s="147" t="s">
        <v>233</v>
      </c>
      <c r="S400" s="147" t="s">
        <v>4537</v>
      </c>
      <c r="T400" s="147" t="s">
        <v>233</v>
      </c>
      <c r="U400" s="150">
        <f t="shared" si="6"/>
        <v>0</v>
      </c>
    </row>
    <row r="401" spans="1:21" x14ac:dyDescent="0.2">
      <c r="A401" s="147" t="s">
        <v>8511</v>
      </c>
      <c r="B401" s="147" t="s">
        <v>6941</v>
      </c>
      <c r="C401" s="147" t="s">
        <v>107</v>
      </c>
      <c r="D401" s="147" t="s">
        <v>8516</v>
      </c>
      <c r="E401" s="148">
        <v>52</v>
      </c>
      <c r="F401" s="148">
        <v>6977</v>
      </c>
      <c r="G401" s="148">
        <v>0</v>
      </c>
      <c r="H401" s="148">
        <v>0</v>
      </c>
      <c r="I401" s="147" t="s">
        <v>4537</v>
      </c>
      <c r="J401" s="147" t="s">
        <v>4537</v>
      </c>
      <c r="K401" s="147" t="s">
        <v>4537</v>
      </c>
      <c r="L401" s="147" t="s">
        <v>8512</v>
      </c>
      <c r="M401" s="147" t="s">
        <v>4537</v>
      </c>
      <c r="N401" s="147" t="s">
        <v>233</v>
      </c>
      <c r="O401" s="147" t="s">
        <v>4434</v>
      </c>
      <c r="P401" s="147" t="s">
        <v>6992</v>
      </c>
      <c r="Q401" s="147" t="s">
        <v>4434</v>
      </c>
      <c r="R401" s="147" t="s">
        <v>5635</v>
      </c>
      <c r="S401" s="147" t="s">
        <v>4434</v>
      </c>
      <c r="T401" s="147" t="s">
        <v>5440</v>
      </c>
      <c r="U401" s="150">
        <f t="shared" si="6"/>
        <v>3</v>
      </c>
    </row>
    <row r="402" spans="1:21" x14ac:dyDescent="0.2">
      <c r="A402" s="147" t="s">
        <v>8513</v>
      </c>
      <c r="B402" s="147" t="s">
        <v>6222</v>
      </c>
      <c r="C402" s="147" t="s">
        <v>544</v>
      </c>
      <c r="D402" s="147" t="s">
        <v>8521</v>
      </c>
      <c r="E402" s="148">
        <v>0</v>
      </c>
      <c r="F402" s="148">
        <v>0</v>
      </c>
      <c r="G402" s="148">
        <v>0</v>
      </c>
      <c r="H402" s="148">
        <v>0</v>
      </c>
      <c r="I402" s="147" t="s">
        <v>4537</v>
      </c>
      <c r="J402" s="147" t="s">
        <v>4434</v>
      </c>
      <c r="K402" s="147" t="s">
        <v>4434</v>
      </c>
      <c r="L402" s="147" t="s">
        <v>8517</v>
      </c>
      <c r="M402" s="147" t="s">
        <v>4537</v>
      </c>
      <c r="N402" s="147" t="s">
        <v>233</v>
      </c>
      <c r="O402" s="147" t="s">
        <v>4434</v>
      </c>
      <c r="P402" s="147" t="s">
        <v>6843</v>
      </c>
      <c r="Q402" s="147" t="s">
        <v>4434</v>
      </c>
      <c r="R402" s="147" t="s">
        <v>7001</v>
      </c>
      <c r="S402" s="147" t="s">
        <v>4537</v>
      </c>
      <c r="T402" s="147" t="s">
        <v>233</v>
      </c>
      <c r="U402" s="150">
        <f t="shared" si="6"/>
        <v>4</v>
      </c>
    </row>
    <row r="403" spans="1:21" x14ac:dyDescent="0.2">
      <c r="A403" s="147" t="s">
        <v>8513</v>
      </c>
      <c r="B403" s="147" t="s">
        <v>6222</v>
      </c>
      <c r="C403" s="147" t="s">
        <v>544</v>
      </c>
      <c r="D403" s="147" t="s">
        <v>8521</v>
      </c>
      <c r="E403" s="148">
        <v>0</v>
      </c>
      <c r="F403" s="148">
        <v>0</v>
      </c>
      <c r="G403" s="148">
        <v>0</v>
      </c>
      <c r="H403" s="148">
        <v>0</v>
      </c>
      <c r="I403" s="147" t="s">
        <v>4537</v>
      </c>
      <c r="J403" s="147" t="s">
        <v>4434</v>
      </c>
      <c r="K403" s="147" t="s">
        <v>4434</v>
      </c>
      <c r="L403" s="147" t="s">
        <v>8517</v>
      </c>
      <c r="M403" s="147" t="s">
        <v>4537</v>
      </c>
      <c r="N403" s="147" t="s">
        <v>233</v>
      </c>
      <c r="O403" s="147" t="s">
        <v>4434</v>
      </c>
      <c r="P403" s="147" t="s">
        <v>6843</v>
      </c>
      <c r="Q403" s="147" t="s">
        <v>4434</v>
      </c>
      <c r="R403" s="147" t="s">
        <v>7001</v>
      </c>
      <c r="S403" s="147" t="s">
        <v>4537</v>
      </c>
      <c r="T403" s="147" t="s">
        <v>233</v>
      </c>
      <c r="U403" s="150">
        <f t="shared" si="6"/>
        <v>4</v>
      </c>
    </row>
    <row r="404" spans="1:21" x14ac:dyDescent="0.2">
      <c r="A404" s="147" t="s">
        <v>8511</v>
      </c>
      <c r="B404" s="147" t="s">
        <v>6222</v>
      </c>
      <c r="C404" s="147" t="s">
        <v>544</v>
      </c>
      <c r="D404" s="147" t="s">
        <v>8516</v>
      </c>
      <c r="E404" s="148">
        <v>0</v>
      </c>
      <c r="F404" s="148">
        <v>0</v>
      </c>
      <c r="G404" s="148">
        <v>0</v>
      </c>
      <c r="H404" s="148">
        <v>0</v>
      </c>
      <c r="I404" s="147" t="s">
        <v>4537</v>
      </c>
      <c r="J404" s="147" t="s">
        <v>4537</v>
      </c>
      <c r="K404" s="147" t="s">
        <v>4537</v>
      </c>
      <c r="L404" s="147" t="s">
        <v>8517</v>
      </c>
      <c r="M404" s="147" t="s">
        <v>4537</v>
      </c>
      <c r="N404" s="147" t="s">
        <v>233</v>
      </c>
      <c r="O404" s="147" t="s">
        <v>4537</v>
      </c>
      <c r="P404" s="147" t="s">
        <v>233</v>
      </c>
      <c r="Q404" s="147" t="s">
        <v>4537</v>
      </c>
      <c r="R404" s="147" t="s">
        <v>233</v>
      </c>
      <c r="S404" s="147" t="s">
        <v>4537</v>
      </c>
      <c r="T404" s="147" t="s">
        <v>233</v>
      </c>
      <c r="U404" s="150">
        <f t="shared" si="6"/>
        <v>0</v>
      </c>
    </row>
    <row r="405" spans="1:21" x14ac:dyDescent="0.2">
      <c r="A405" s="147" t="s">
        <v>8513</v>
      </c>
      <c r="B405" s="147" t="s">
        <v>6077</v>
      </c>
      <c r="C405" s="147" t="s">
        <v>544</v>
      </c>
      <c r="D405" s="147" t="s">
        <v>8516</v>
      </c>
      <c r="E405" s="148">
        <v>0</v>
      </c>
      <c r="F405" s="148">
        <v>0</v>
      </c>
      <c r="G405" s="148">
        <v>0</v>
      </c>
      <c r="H405" s="148">
        <v>0</v>
      </c>
      <c r="I405" s="147" t="s">
        <v>4537</v>
      </c>
      <c r="J405" s="147" t="s">
        <v>4537</v>
      </c>
      <c r="K405" s="147" t="s">
        <v>4537</v>
      </c>
      <c r="L405" s="147" t="s">
        <v>8512</v>
      </c>
      <c r="M405" s="147" t="s">
        <v>4537</v>
      </c>
      <c r="N405" s="147" t="s">
        <v>233</v>
      </c>
      <c r="O405" s="147" t="s">
        <v>4537</v>
      </c>
      <c r="P405" s="147" t="s">
        <v>233</v>
      </c>
      <c r="Q405" s="147" t="s">
        <v>4537</v>
      </c>
      <c r="R405" s="147" t="s">
        <v>233</v>
      </c>
      <c r="S405" s="147" t="s">
        <v>4537</v>
      </c>
      <c r="T405" s="147" t="s">
        <v>233</v>
      </c>
      <c r="U405" s="150">
        <f t="shared" si="6"/>
        <v>0</v>
      </c>
    </row>
    <row r="406" spans="1:21" x14ac:dyDescent="0.2">
      <c r="A406" s="147" t="s">
        <v>8513</v>
      </c>
      <c r="B406" s="147" t="s">
        <v>6077</v>
      </c>
      <c r="C406" s="147" t="s">
        <v>544</v>
      </c>
      <c r="D406" s="147" t="s">
        <v>987</v>
      </c>
      <c r="E406" s="148">
        <v>0</v>
      </c>
      <c r="F406" s="148">
        <v>0</v>
      </c>
      <c r="G406" s="148">
        <v>0</v>
      </c>
      <c r="H406" s="148">
        <v>0</v>
      </c>
      <c r="I406" s="147" t="s">
        <v>4537</v>
      </c>
      <c r="J406" s="147" t="s">
        <v>4537</v>
      </c>
      <c r="K406" s="147" t="s">
        <v>4537</v>
      </c>
      <c r="L406" s="147" t="s">
        <v>8512</v>
      </c>
      <c r="M406" s="147" t="s">
        <v>4537</v>
      </c>
      <c r="N406" s="147" t="s">
        <v>233</v>
      </c>
      <c r="O406" s="147" t="s">
        <v>4537</v>
      </c>
      <c r="P406" s="147" t="s">
        <v>233</v>
      </c>
      <c r="Q406" s="147" t="s">
        <v>4537</v>
      </c>
      <c r="R406" s="147" t="s">
        <v>233</v>
      </c>
      <c r="S406" s="147" t="s">
        <v>4537</v>
      </c>
      <c r="T406" s="147" t="s">
        <v>233</v>
      </c>
      <c r="U406" s="150">
        <f t="shared" si="6"/>
        <v>0</v>
      </c>
    </row>
    <row r="407" spans="1:21" x14ac:dyDescent="0.2">
      <c r="A407" s="147" t="s">
        <v>8513</v>
      </c>
      <c r="B407" s="147" t="s">
        <v>5312</v>
      </c>
      <c r="C407" s="147" t="s">
        <v>544</v>
      </c>
      <c r="D407" s="147" t="s">
        <v>8516</v>
      </c>
      <c r="E407" s="148">
        <v>115</v>
      </c>
      <c r="F407" s="148">
        <v>104</v>
      </c>
      <c r="G407" s="148">
        <v>55</v>
      </c>
      <c r="H407" s="148">
        <v>1</v>
      </c>
      <c r="I407" s="147" t="s">
        <v>4537</v>
      </c>
      <c r="J407" s="147" t="s">
        <v>4537</v>
      </c>
      <c r="K407" s="147" t="s">
        <v>4537</v>
      </c>
      <c r="L407" s="147" t="s">
        <v>8512</v>
      </c>
      <c r="M407" s="147" t="s">
        <v>4537</v>
      </c>
      <c r="N407" s="147" t="s">
        <v>233</v>
      </c>
      <c r="O407" s="147" t="s">
        <v>4537</v>
      </c>
      <c r="P407" s="147" t="s">
        <v>233</v>
      </c>
      <c r="Q407" s="147" t="s">
        <v>4537</v>
      </c>
      <c r="R407" s="147" t="s">
        <v>233</v>
      </c>
      <c r="S407" s="147" t="s">
        <v>4537</v>
      </c>
      <c r="T407" s="147" t="s">
        <v>233</v>
      </c>
      <c r="U407" s="150">
        <f t="shared" si="6"/>
        <v>0</v>
      </c>
    </row>
    <row r="408" spans="1:21" x14ac:dyDescent="0.2">
      <c r="A408" s="147" t="s">
        <v>8511</v>
      </c>
      <c r="B408" s="147" t="s">
        <v>5312</v>
      </c>
      <c r="C408" s="147" t="s">
        <v>544</v>
      </c>
      <c r="D408" s="147" t="s">
        <v>8516</v>
      </c>
      <c r="E408" s="148">
        <v>104</v>
      </c>
      <c r="F408" s="148">
        <v>84</v>
      </c>
      <c r="G408" s="148">
        <v>50</v>
      </c>
      <c r="H408" s="148">
        <v>1</v>
      </c>
      <c r="I408" s="147" t="s">
        <v>4537</v>
      </c>
      <c r="J408" s="147" t="s">
        <v>4537</v>
      </c>
      <c r="K408" s="147" t="s">
        <v>4537</v>
      </c>
      <c r="L408" s="147" t="s">
        <v>8512</v>
      </c>
      <c r="M408" s="147" t="s">
        <v>4537</v>
      </c>
      <c r="N408" s="147" t="s">
        <v>233</v>
      </c>
      <c r="O408" s="147" t="s">
        <v>4537</v>
      </c>
      <c r="P408" s="147" t="s">
        <v>233</v>
      </c>
      <c r="Q408" s="147" t="s">
        <v>4537</v>
      </c>
      <c r="R408" s="147" t="s">
        <v>233</v>
      </c>
      <c r="S408" s="147" t="s">
        <v>4537</v>
      </c>
      <c r="T408" s="147" t="s">
        <v>233</v>
      </c>
      <c r="U408" s="150">
        <f t="shared" si="6"/>
        <v>0</v>
      </c>
    </row>
    <row r="409" spans="1:21" x14ac:dyDescent="0.2">
      <c r="A409" s="147" t="s">
        <v>8513</v>
      </c>
      <c r="B409" s="147" t="s">
        <v>5957</v>
      </c>
      <c r="C409" s="147" t="s">
        <v>544</v>
      </c>
      <c r="D409" s="147" t="s">
        <v>987</v>
      </c>
      <c r="E409" s="148">
        <v>745</v>
      </c>
      <c r="F409" s="148">
        <v>799</v>
      </c>
      <c r="G409" s="148">
        <v>0</v>
      </c>
      <c r="H409" s="148">
        <v>0</v>
      </c>
      <c r="I409" s="147" t="s">
        <v>4537</v>
      </c>
      <c r="J409" s="147" t="s">
        <v>4434</v>
      </c>
      <c r="K409" s="147" t="s">
        <v>4537</v>
      </c>
      <c r="L409" s="147" t="s">
        <v>8512</v>
      </c>
      <c r="M409" s="147" t="s">
        <v>4537</v>
      </c>
      <c r="N409" s="147" t="s">
        <v>233</v>
      </c>
      <c r="O409" s="147" t="s">
        <v>4537</v>
      </c>
      <c r="P409" s="147" t="s">
        <v>233</v>
      </c>
      <c r="Q409" s="147" t="s">
        <v>4537</v>
      </c>
      <c r="R409" s="147" t="s">
        <v>233</v>
      </c>
      <c r="S409" s="147" t="s">
        <v>4537</v>
      </c>
      <c r="T409" s="147" t="s">
        <v>233</v>
      </c>
      <c r="U409" s="150">
        <f t="shared" si="6"/>
        <v>1</v>
      </c>
    </row>
    <row r="410" spans="1:21" x14ac:dyDescent="0.2">
      <c r="A410" s="147" t="s">
        <v>8511</v>
      </c>
      <c r="B410" s="147" t="s">
        <v>5957</v>
      </c>
      <c r="C410" s="147" t="s">
        <v>544</v>
      </c>
      <c r="D410" s="147" t="s">
        <v>987</v>
      </c>
      <c r="E410" s="148">
        <v>891</v>
      </c>
      <c r="F410" s="148">
        <v>948</v>
      </c>
      <c r="G410" s="148">
        <v>0</v>
      </c>
      <c r="H410" s="148">
        <v>0</v>
      </c>
      <c r="I410" s="147" t="s">
        <v>4537</v>
      </c>
      <c r="J410" s="147" t="s">
        <v>4434</v>
      </c>
      <c r="K410" s="147" t="s">
        <v>4537</v>
      </c>
      <c r="L410" s="147" t="s">
        <v>8512</v>
      </c>
      <c r="M410" s="147" t="s">
        <v>4537</v>
      </c>
      <c r="N410" s="147" t="s">
        <v>233</v>
      </c>
      <c r="O410" s="147" t="s">
        <v>4537</v>
      </c>
      <c r="P410" s="147" t="s">
        <v>233</v>
      </c>
      <c r="Q410" s="147" t="s">
        <v>4537</v>
      </c>
      <c r="R410" s="147" t="s">
        <v>233</v>
      </c>
      <c r="S410" s="147" t="s">
        <v>4537</v>
      </c>
      <c r="T410" s="147" t="s">
        <v>233</v>
      </c>
      <c r="U410" s="150">
        <f t="shared" si="6"/>
        <v>1</v>
      </c>
    </row>
    <row r="411" spans="1:21" x14ac:dyDescent="0.2">
      <c r="A411" s="147" t="s">
        <v>8513</v>
      </c>
      <c r="B411" s="147" t="s">
        <v>5750</v>
      </c>
      <c r="C411" s="147" t="s">
        <v>6640</v>
      </c>
      <c r="D411" s="147" t="s">
        <v>8516</v>
      </c>
      <c r="E411" s="148">
        <v>824</v>
      </c>
      <c r="F411" s="148">
        <v>2026</v>
      </c>
      <c r="G411" s="148">
        <v>448</v>
      </c>
      <c r="H411" s="148">
        <v>1748</v>
      </c>
      <c r="I411" s="147" t="s">
        <v>4537</v>
      </c>
      <c r="J411" s="147" t="s">
        <v>4434</v>
      </c>
      <c r="K411" s="147" t="s">
        <v>4434</v>
      </c>
      <c r="L411" s="147" t="s">
        <v>8512</v>
      </c>
      <c r="M411" s="147" t="s">
        <v>4537</v>
      </c>
      <c r="N411" s="147" t="s">
        <v>233</v>
      </c>
      <c r="O411" s="147" t="s">
        <v>4537</v>
      </c>
      <c r="P411" s="147" t="s">
        <v>233</v>
      </c>
      <c r="Q411" s="147" t="s">
        <v>4537</v>
      </c>
      <c r="R411" s="147" t="s">
        <v>233</v>
      </c>
      <c r="S411" s="147" t="s">
        <v>4537</v>
      </c>
      <c r="T411" s="147" t="s">
        <v>233</v>
      </c>
      <c r="U411" s="150">
        <f t="shared" si="6"/>
        <v>2</v>
      </c>
    </row>
    <row r="412" spans="1:21" x14ac:dyDescent="0.2">
      <c r="A412" s="147" t="s">
        <v>8511</v>
      </c>
      <c r="B412" s="147" t="s">
        <v>5750</v>
      </c>
      <c r="C412" s="147" t="s">
        <v>6640</v>
      </c>
      <c r="D412" s="147" t="s">
        <v>8516</v>
      </c>
      <c r="E412" s="148">
        <v>686</v>
      </c>
      <c r="F412" s="148">
        <v>1748</v>
      </c>
      <c r="G412" s="148">
        <v>337</v>
      </c>
      <c r="H412" s="148">
        <v>1320</v>
      </c>
      <c r="I412" s="147" t="s">
        <v>4537</v>
      </c>
      <c r="J412" s="147" t="s">
        <v>4434</v>
      </c>
      <c r="K412" s="147" t="s">
        <v>4434</v>
      </c>
      <c r="L412" s="147" t="s">
        <v>8512</v>
      </c>
      <c r="M412" s="147" t="s">
        <v>4537</v>
      </c>
      <c r="N412" s="147" t="s">
        <v>233</v>
      </c>
      <c r="O412" s="147" t="s">
        <v>4537</v>
      </c>
      <c r="P412" s="147" t="s">
        <v>233</v>
      </c>
      <c r="Q412" s="147" t="s">
        <v>4537</v>
      </c>
      <c r="R412" s="147" t="s">
        <v>233</v>
      </c>
      <c r="S412" s="147" t="s">
        <v>4537</v>
      </c>
      <c r="T412" s="147" t="s">
        <v>233</v>
      </c>
      <c r="U412" s="150">
        <f t="shared" si="6"/>
        <v>2</v>
      </c>
    </row>
    <row r="413" spans="1:21" x14ac:dyDescent="0.2">
      <c r="A413" s="147" t="s">
        <v>8511</v>
      </c>
      <c r="B413" s="147" t="s">
        <v>5750</v>
      </c>
      <c r="C413" s="147" t="s">
        <v>6640</v>
      </c>
      <c r="D413" s="147" t="s">
        <v>8516</v>
      </c>
      <c r="E413" s="148">
        <v>884</v>
      </c>
      <c r="F413" s="148">
        <v>901</v>
      </c>
      <c r="G413" s="148">
        <v>167</v>
      </c>
      <c r="H413" s="148">
        <v>216</v>
      </c>
      <c r="I413" s="147" t="s">
        <v>4434</v>
      </c>
      <c r="J413" s="147" t="s">
        <v>4537</v>
      </c>
      <c r="K413" s="147" t="s">
        <v>4537</v>
      </c>
      <c r="L413" s="147" t="s">
        <v>8512</v>
      </c>
      <c r="M413" s="147" t="s">
        <v>4537</v>
      </c>
      <c r="N413" s="147" t="s">
        <v>233</v>
      </c>
      <c r="O413" s="147" t="s">
        <v>4537</v>
      </c>
      <c r="P413" s="147" t="s">
        <v>233</v>
      </c>
      <c r="Q413" s="147" t="s">
        <v>4537</v>
      </c>
      <c r="R413" s="147" t="s">
        <v>233</v>
      </c>
      <c r="S413" s="147" t="s">
        <v>4537</v>
      </c>
      <c r="T413" s="147" t="s">
        <v>233</v>
      </c>
      <c r="U413" s="150">
        <f t="shared" si="6"/>
        <v>1</v>
      </c>
    </row>
    <row r="414" spans="1:21" x14ac:dyDescent="0.2">
      <c r="A414" s="147" t="s">
        <v>8513</v>
      </c>
      <c r="B414" s="147" t="s">
        <v>5957</v>
      </c>
      <c r="C414" s="147" t="s">
        <v>544</v>
      </c>
      <c r="D414" s="147" t="s">
        <v>987</v>
      </c>
      <c r="E414" s="148">
        <v>709</v>
      </c>
      <c r="F414" s="148">
        <v>8861</v>
      </c>
      <c r="G414" s="148">
        <v>0</v>
      </c>
      <c r="H414" s="148">
        <v>0</v>
      </c>
      <c r="I414" s="147" t="s">
        <v>4537</v>
      </c>
      <c r="J414" s="147" t="s">
        <v>4537</v>
      </c>
      <c r="K414" s="147" t="s">
        <v>4537</v>
      </c>
      <c r="L414" s="147" t="s">
        <v>8512</v>
      </c>
      <c r="M414" s="147" t="s">
        <v>4537</v>
      </c>
      <c r="N414" s="147" t="s">
        <v>233</v>
      </c>
      <c r="O414" s="147" t="s">
        <v>4537</v>
      </c>
      <c r="P414" s="147" t="s">
        <v>233</v>
      </c>
      <c r="Q414" s="147" t="s">
        <v>4537</v>
      </c>
      <c r="R414" s="147" t="s">
        <v>233</v>
      </c>
      <c r="S414" s="147" t="s">
        <v>4537</v>
      </c>
      <c r="T414" s="147" t="s">
        <v>233</v>
      </c>
      <c r="U414" s="150">
        <f t="shared" si="6"/>
        <v>0</v>
      </c>
    </row>
    <row r="415" spans="1:21" x14ac:dyDescent="0.2">
      <c r="A415" s="147" t="s">
        <v>8511</v>
      </c>
      <c r="B415" s="147" t="s">
        <v>5957</v>
      </c>
      <c r="C415" s="147" t="s">
        <v>544</v>
      </c>
      <c r="D415" s="147" t="s">
        <v>987</v>
      </c>
      <c r="E415" s="148">
        <v>683</v>
      </c>
      <c r="F415" s="148">
        <v>11206</v>
      </c>
      <c r="G415" s="148">
        <v>0</v>
      </c>
      <c r="H415" s="148">
        <v>0</v>
      </c>
      <c r="I415" s="147" t="s">
        <v>4537</v>
      </c>
      <c r="J415" s="147" t="s">
        <v>4537</v>
      </c>
      <c r="K415" s="147" t="s">
        <v>4537</v>
      </c>
      <c r="L415" s="147" t="s">
        <v>8512</v>
      </c>
      <c r="M415" s="147" t="s">
        <v>4537</v>
      </c>
      <c r="N415" s="147" t="s">
        <v>233</v>
      </c>
      <c r="O415" s="147" t="s">
        <v>4537</v>
      </c>
      <c r="P415" s="147" t="s">
        <v>233</v>
      </c>
      <c r="Q415" s="147" t="s">
        <v>4537</v>
      </c>
      <c r="R415" s="147" t="s">
        <v>233</v>
      </c>
      <c r="S415" s="147" t="s">
        <v>4537</v>
      </c>
      <c r="T415" s="147" t="s">
        <v>233</v>
      </c>
      <c r="U415" s="150">
        <f t="shared" si="6"/>
        <v>0</v>
      </c>
    </row>
    <row r="416" spans="1:21" x14ac:dyDescent="0.2">
      <c r="A416" s="147" t="s">
        <v>8511</v>
      </c>
      <c r="B416" s="147" t="s">
        <v>7037</v>
      </c>
      <c r="C416" s="147" t="s">
        <v>63</v>
      </c>
      <c r="D416" s="147" t="s">
        <v>8514</v>
      </c>
      <c r="E416" s="148">
        <v>731</v>
      </c>
      <c r="F416" s="148">
        <v>0</v>
      </c>
      <c r="G416" s="148">
        <v>0</v>
      </c>
      <c r="H416" s="148">
        <v>0</v>
      </c>
      <c r="I416" s="147" t="s">
        <v>4537</v>
      </c>
      <c r="J416" s="147" t="s">
        <v>4537</v>
      </c>
      <c r="K416" s="147" t="s">
        <v>4537</v>
      </c>
      <c r="L416" s="147" t="s">
        <v>8515</v>
      </c>
      <c r="M416" s="147" t="s">
        <v>4434</v>
      </c>
      <c r="N416" s="147" t="s">
        <v>4691</v>
      </c>
      <c r="O416" s="147" t="s">
        <v>4537</v>
      </c>
      <c r="P416" s="147" t="s">
        <v>233</v>
      </c>
      <c r="Q416" s="147" t="s">
        <v>4434</v>
      </c>
      <c r="R416" s="147" t="s">
        <v>7039</v>
      </c>
      <c r="S416" s="147" t="s">
        <v>4434</v>
      </c>
      <c r="T416" s="147" t="s">
        <v>5440</v>
      </c>
      <c r="U416" s="150">
        <f t="shared" si="6"/>
        <v>3</v>
      </c>
    </row>
    <row r="417" spans="1:21" x14ac:dyDescent="0.2">
      <c r="A417" s="147" t="s">
        <v>8511</v>
      </c>
      <c r="B417" s="147" t="s">
        <v>4929</v>
      </c>
      <c r="C417" s="147" t="s">
        <v>63</v>
      </c>
      <c r="D417" s="147" t="s">
        <v>8514</v>
      </c>
      <c r="E417" s="148">
        <v>1000</v>
      </c>
      <c r="F417" s="148">
        <v>0</v>
      </c>
      <c r="G417" s="148">
        <v>0</v>
      </c>
      <c r="H417" s="148">
        <v>0</v>
      </c>
      <c r="I417" s="147" t="s">
        <v>4537</v>
      </c>
      <c r="J417" s="147" t="s">
        <v>4537</v>
      </c>
      <c r="K417" s="147" t="s">
        <v>4537</v>
      </c>
      <c r="L417" s="147" t="s">
        <v>8515</v>
      </c>
      <c r="M417" s="147" t="s">
        <v>4434</v>
      </c>
      <c r="N417" s="147" t="s">
        <v>4691</v>
      </c>
      <c r="O417" s="147" t="s">
        <v>4537</v>
      </c>
      <c r="P417" s="147" t="s">
        <v>233</v>
      </c>
      <c r="Q417" s="147" t="s">
        <v>4434</v>
      </c>
      <c r="R417" s="147" t="s">
        <v>7041</v>
      </c>
      <c r="S417" s="147" t="s">
        <v>4434</v>
      </c>
      <c r="T417" s="147" t="s">
        <v>5069</v>
      </c>
      <c r="U417" s="150">
        <f t="shared" si="6"/>
        <v>3</v>
      </c>
    </row>
    <row r="418" spans="1:21" x14ac:dyDescent="0.2">
      <c r="A418" s="147" t="s">
        <v>8511</v>
      </c>
      <c r="B418" s="147" t="s">
        <v>48</v>
      </c>
      <c r="C418" s="147" t="s">
        <v>107</v>
      </c>
      <c r="D418" s="147" t="s">
        <v>987</v>
      </c>
      <c r="E418" s="148">
        <v>385</v>
      </c>
      <c r="F418" s="148">
        <v>1200</v>
      </c>
      <c r="G418" s="148">
        <v>385</v>
      </c>
      <c r="H418" s="148">
        <v>24</v>
      </c>
      <c r="I418" s="147" t="s">
        <v>4537</v>
      </c>
      <c r="J418" s="147" t="s">
        <v>4537</v>
      </c>
      <c r="K418" s="147" t="s">
        <v>4537</v>
      </c>
      <c r="L418" s="147" t="s">
        <v>8512</v>
      </c>
      <c r="M418" s="147" t="s">
        <v>4537</v>
      </c>
      <c r="N418" s="147" t="s">
        <v>5439</v>
      </c>
      <c r="O418" s="147" t="s">
        <v>4537</v>
      </c>
      <c r="P418" s="147" t="s">
        <v>233</v>
      </c>
      <c r="Q418" s="147" t="s">
        <v>4537</v>
      </c>
      <c r="R418" s="147" t="s">
        <v>7048</v>
      </c>
      <c r="S418" s="147" t="s">
        <v>4537</v>
      </c>
      <c r="T418" s="147" t="s">
        <v>7050</v>
      </c>
      <c r="U418" s="150">
        <f t="shared" si="6"/>
        <v>0</v>
      </c>
    </row>
    <row r="419" spans="1:21" x14ac:dyDescent="0.2">
      <c r="A419" s="147" t="s">
        <v>3539</v>
      </c>
      <c r="B419" s="147" t="s">
        <v>5957</v>
      </c>
      <c r="C419" s="147" t="s">
        <v>544</v>
      </c>
      <c r="D419" s="147" t="s">
        <v>987</v>
      </c>
      <c r="E419" s="148">
        <v>536</v>
      </c>
      <c r="F419" s="148">
        <v>1305</v>
      </c>
      <c r="G419" s="148">
        <v>0</v>
      </c>
      <c r="H419" s="148">
        <v>0</v>
      </c>
      <c r="I419" s="147" t="s">
        <v>4537</v>
      </c>
      <c r="J419" s="147" t="s">
        <v>4537</v>
      </c>
      <c r="K419" s="147" t="s">
        <v>4537</v>
      </c>
      <c r="L419" s="147" t="s">
        <v>8512</v>
      </c>
      <c r="M419" s="147" t="s">
        <v>4537</v>
      </c>
      <c r="N419" s="147" t="s">
        <v>233</v>
      </c>
      <c r="O419" s="147" t="s">
        <v>4537</v>
      </c>
      <c r="P419" s="147" t="s">
        <v>233</v>
      </c>
      <c r="Q419" s="147" t="s">
        <v>4537</v>
      </c>
      <c r="R419" s="147" t="s">
        <v>233</v>
      </c>
      <c r="S419" s="147" t="s">
        <v>4537</v>
      </c>
      <c r="T419" s="147" t="s">
        <v>233</v>
      </c>
      <c r="U419" s="150">
        <f t="shared" si="6"/>
        <v>0</v>
      </c>
    </row>
    <row r="420" spans="1:21" x14ac:dyDescent="0.2">
      <c r="A420" s="147" t="s">
        <v>8511</v>
      </c>
      <c r="B420" s="147" t="s">
        <v>5957</v>
      </c>
      <c r="C420" s="147" t="s">
        <v>544</v>
      </c>
      <c r="D420" s="147" t="s">
        <v>987</v>
      </c>
      <c r="E420" s="148">
        <v>519</v>
      </c>
      <c r="F420" s="148">
        <v>1082</v>
      </c>
      <c r="G420" s="148">
        <v>0</v>
      </c>
      <c r="H420" s="148">
        <v>0</v>
      </c>
      <c r="I420" s="147" t="s">
        <v>4537</v>
      </c>
      <c r="J420" s="147" t="s">
        <v>4537</v>
      </c>
      <c r="K420" s="147" t="s">
        <v>4537</v>
      </c>
      <c r="L420" s="147" t="s">
        <v>8512</v>
      </c>
      <c r="M420" s="147" t="s">
        <v>4537</v>
      </c>
      <c r="N420" s="147" t="s">
        <v>233</v>
      </c>
      <c r="O420" s="147" t="s">
        <v>4537</v>
      </c>
      <c r="P420" s="147" t="s">
        <v>233</v>
      </c>
      <c r="Q420" s="147" t="s">
        <v>4537</v>
      </c>
      <c r="R420" s="147" t="s">
        <v>233</v>
      </c>
      <c r="S420" s="147" t="s">
        <v>4537</v>
      </c>
      <c r="T420" s="147" t="s">
        <v>233</v>
      </c>
      <c r="U420" s="150">
        <f t="shared" si="6"/>
        <v>0</v>
      </c>
    </row>
    <row r="421" spans="1:21" x14ac:dyDescent="0.2">
      <c r="A421" s="147" t="s">
        <v>8513</v>
      </c>
      <c r="B421" s="147" t="s">
        <v>5750</v>
      </c>
      <c r="C421" s="147" t="s">
        <v>43</v>
      </c>
      <c r="D421" s="147" t="s">
        <v>8521</v>
      </c>
      <c r="E421" s="148">
        <v>237</v>
      </c>
      <c r="F421" s="148">
        <v>3221</v>
      </c>
      <c r="G421" s="148">
        <v>0</v>
      </c>
      <c r="H421" s="148">
        <v>0</v>
      </c>
      <c r="I421" s="147" t="s">
        <v>4434</v>
      </c>
      <c r="J421" s="147" t="s">
        <v>4537</v>
      </c>
      <c r="K421" s="147" t="s">
        <v>4537</v>
      </c>
      <c r="L421" s="147" t="s">
        <v>8517</v>
      </c>
      <c r="M421" s="147" t="s">
        <v>4434</v>
      </c>
      <c r="N421" s="147" t="s">
        <v>7062</v>
      </c>
      <c r="O421" s="147" t="s">
        <v>4434</v>
      </c>
      <c r="P421" s="147" t="s">
        <v>8552</v>
      </c>
      <c r="Q421" s="147" t="s">
        <v>4537</v>
      </c>
      <c r="R421" s="147" t="s">
        <v>6337</v>
      </c>
      <c r="S421" s="147" t="s">
        <v>4537</v>
      </c>
      <c r="T421" s="147" t="s">
        <v>4949</v>
      </c>
      <c r="U421" s="150">
        <f t="shared" si="6"/>
        <v>3</v>
      </c>
    </row>
    <row r="422" spans="1:21" x14ac:dyDescent="0.2">
      <c r="A422" s="147" t="s">
        <v>8511</v>
      </c>
      <c r="B422" s="147" t="s">
        <v>6941</v>
      </c>
      <c r="C422" s="147" t="s">
        <v>107</v>
      </c>
      <c r="D422" s="147" t="s">
        <v>987</v>
      </c>
      <c r="E422" s="148">
        <v>871</v>
      </c>
      <c r="F422" s="148">
        <v>871</v>
      </c>
      <c r="G422" s="148">
        <v>0</v>
      </c>
      <c r="H422" s="148">
        <v>0</v>
      </c>
      <c r="I422" s="147" t="s">
        <v>4537</v>
      </c>
      <c r="J422" s="147" t="s">
        <v>4434</v>
      </c>
      <c r="K422" s="147" t="s">
        <v>4537</v>
      </c>
      <c r="L422" s="147" t="s">
        <v>8512</v>
      </c>
      <c r="M422" s="147" t="s">
        <v>4434</v>
      </c>
      <c r="N422" s="147" t="s">
        <v>5334</v>
      </c>
      <c r="O422" s="147" t="s">
        <v>4537</v>
      </c>
      <c r="P422" s="147" t="s">
        <v>233</v>
      </c>
      <c r="Q422" s="147" t="s">
        <v>4537</v>
      </c>
      <c r="R422" s="147" t="s">
        <v>233</v>
      </c>
      <c r="S422" s="147" t="s">
        <v>4537</v>
      </c>
      <c r="T422" s="147" t="s">
        <v>233</v>
      </c>
      <c r="U422" s="150">
        <f t="shared" si="6"/>
        <v>2</v>
      </c>
    </row>
    <row r="423" spans="1:21" x14ac:dyDescent="0.2">
      <c r="A423" s="147" t="s">
        <v>8511</v>
      </c>
      <c r="B423" s="147" t="s">
        <v>2903</v>
      </c>
      <c r="C423" s="147" t="s">
        <v>107</v>
      </c>
      <c r="D423" s="147" t="s">
        <v>18</v>
      </c>
      <c r="E423" s="148">
        <v>134</v>
      </c>
      <c r="F423" s="148">
        <v>142</v>
      </c>
      <c r="G423" s="148">
        <v>1322</v>
      </c>
      <c r="H423" s="148">
        <v>0</v>
      </c>
      <c r="I423" s="147" t="s">
        <v>4434</v>
      </c>
      <c r="J423" s="147" t="s">
        <v>4434</v>
      </c>
      <c r="K423" s="147" t="s">
        <v>4434</v>
      </c>
      <c r="L423" s="147" t="s">
        <v>8512</v>
      </c>
      <c r="M423" s="147" t="s">
        <v>4434</v>
      </c>
      <c r="N423" s="147" t="s">
        <v>8553</v>
      </c>
      <c r="O423" s="147" t="s">
        <v>4434</v>
      </c>
      <c r="P423" s="147" t="s">
        <v>7078</v>
      </c>
      <c r="Q423" s="147" t="s">
        <v>4434</v>
      </c>
      <c r="R423" s="147" t="s">
        <v>8531</v>
      </c>
      <c r="S423" s="147" t="s">
        <v>4434</v>
      </c>
      <c r="T423" s="147" t="s">
        <v>7080</v>
      </c>
      <c r="U423" s="150">
        <f t="shared" si="6"/>
        <v>7</v>
      </c>
    </row>
    <row r="424" spans="1:21" x14ac:dyDescent="0.2">
      <c r="A424" s="147" t="s">
        <v>8511</v>
      </c>
      <c r="B424" s="147" t="s">
        <v>5750</v>
      </c>
      <c r="C424" s="147" t="s">
        <v>6640</v>
      </c>
      <c r="D424" s="147" t="s">
        <v>8521</v>
      </c>
      <c r="E424" s="148">
        <v>0</v>
      </c>
      <c r="F424" s="148">
        <v>0</v>
      </c>
      <c r="G424" s="148">
        <v>0</v>
      </c>
      <c r="H424" s="148">
        <v>0</v>
      </c>
      <c r="I424" s="147" t="s">
        <v>4537</v>
      </c>
      <c r="J424" s="147" t="s">
        <v>4434</v>
      </c>
      <c r="K424" s="147" t="s">
        <v>4537</v>
      </c>
      <c r="L424" s="147" t="s">
        <v>8512</v>
      </c>
      <c r="M424" s="147" t="s">
        <v>4537</v>
      </c>
      <c r="N424" s="147" t="s">
        <v>233</v>
      </c>
      <c r="O424" s="147" t="s">
        <v>4537</v>
      </c>
      <c r="P424" s="147" t="s">
        <v>233</v>
      </c>
      <c r="Q424" s="147" t="s">
        <v>4537</v>
      </c>
      <c r="R424" s="147" t="s">
        <v>233</v>
      </c>
      <c r="S424" s="147" t="s">
        <v>4537</v>
      </c>
      <c r="T424" s="147" t="s">
        <v>233</v>
      </c>
      <c r="U424" s="150">
        <f t="shared" si="6"/>
        <v>1</v>
      </c>
    </row>
    <row r="425" spans="1:21" x14ac:dyDescent="0.2">
      <c r="A425" s="147" t="s">
        <v>8513</v>
      </c>
      <c r="B425" s="147" t="s">
        <v>5750</v>
      </c>
      <c r="C425" s="147" t="s">
        <v>6640</v>
      </c>
      <c r="D425" s="147" t="s">
        <v>8516</v>
      </c>
      <c r="E425" s="148">
        <v>0</v>
      </c>
      <c r="F425" s="148">
        <v>0</v>
      </c>
      <c r="G425" s="148">
        <v>0</v>
      </c>
      <c r="H425" s="148">
        <v>0</v>
      </c>
      <c r="I425" s="147" t="s">
        <v>4537</v>
      </c>
      <c r="J425" s="147" t="s">
        <v>4434</v>
      </c>
      <c r="K425" s="147" t="s">
        <v>4537</v>
      </c>
      <c r="L425" s="147" t="s">
        <v>8512</v>
      </c>
      <c r="M425" s="147" t="s">
        <v>4537</v>
      </c>
      <c r="N425" s="147" t="s">
        <v>233</v>
      </c>
      <c r="O425" s="147" t="s">
        <v>4537</v>
      </c>
      <c r="P425" s="147" t="s">
        <v>233</v>
      </c>
      <c r="Q425" s="147" t="s">
        <v>4537</v>
      </c>
      <c r="R425" s="147" t="s">
        <v>233</v>
      </c>
      <c r="S425" s="147" t="s">
        <v>4537</v>
      </c>
      <c r="T425" s="147" t="s">
        <v>233</v>
      </c>
      <c r="U425" s="150">
        <f t="shared" si="6"/>
        <v>1</v>
      </c>
    </row>
    <row r="426" spans="1:21" x14ac:dyDescent="0.2">
      <c r="A426" s="147" t="s">
        <v>8511</v>
      </c>
      <c r="B426" s="147" t="s">
        <v>6347</v>
      </c>
      <c r="C426" s="147" t="s">
        <v>544</v>
      </c>
      <c r="D426" s="147" t="s">
        <v>8516</v>
      </c>
      <c r="E426" s="148">
        <v>0</v>
      </c>
      <c r="F426" s="148">
        <v>0</v>
      </c>
      <c r="G426" s="148">
        <v>0</v>
      </c>
      <c r="H426" s="148">
        <v>0</v>
      </c>
      <c r="I426" s="147" t="s">
        <v>4537</v>
      </c>
      <c r="J426" s="147" t="s">
        <v>4537</v>
      </c>
      <c r="K426" s="147" t="s">
        <v>4537</v>
      </c>
      <c r="L426" s="147" t="s">
        <v>8512</v>
      </c>
      <c r="M426" s="147" t="s">
        <v>4537</v>
      </c>
      <c r="N426" s="147" t="s">
        <v>233</v>
      </c>
      <c r="O426" s="147" t="s">
        <v>4537</v>
      </c>
      <c r="P426" s="147" t="s">
        <v>233</v>
      </c>
      <c r="Q426" s="147" t="s">
        <v>4537</v>
      </c>
      <c r="R426" s="147" t="s">
        <v>233</v>
      </c>
      <c r="S426" s="147" t="s">
        <v>4537</v>
      </c>
      <c r="T426" s="147" t="s">
        <v>233</v>
      </c>
      <c r="U426" s="150">
        <f t="shared" si="6"/>
        <v>0</v>
      </c>
    </row>
    <row r="427" spans="1:21" x14ac:dyDescent="0.2">
      <c r="A427" s="147" t="s">
        <v>8511</v>
      </c>
      <c r="B427" s="147" t="s">
        <v>6347</v>
      </c>
      <c r="C427" s="147" t="s">
        <v>544</v>
      </c>
      <c r="D427" s="147" t="s">
        <v>987</v>
      </c>
      <c r="E427" s="148">
        <v>0</v>
      </c>
      <c r="F427" s="148">
        <v>0</v>
      </c>
      <c r="G427" s="148">
        <v>0</v>
      </c>
      <c r="H427" s="148">
        <v>0</v>
      </c>
      <c r="I427" s="147" t="s">
        <v>4537</v>
      </c>
      <c r="J427" s="147" t="s">
        <v>4537</v>
      </c>
      <c r="K427" s="147" t="s">
        <v>4537</v>
      </c>
      <c r="L427" s="147" t="s">
        <v>8512</v>
      </c>
      <c r="M427" s="147" t="s">
        <v>4537</v>
      </c>
      <c r="N427" s="147" t="s">
        <v>233</v>
      </c>
      <c r="O427" s="147" t="s">
        <v>4537</v>
      </c>
      <c r="P427" s="147" t="s">
        <v>233</v>
      </c>
      <c r="Q427" s="147" t="s">
        <v>4537</v>
      </c>
      <c r="R427" s="147" t="s">
        <v>233</v>
      </c>
      <c r="S427" s="147" t="s">
        <v>4537</v>
      </c>
      <c r="T427" s="147" t="s">
        <v>233</v>
      </c>
      <c r="U427" s="150">
        <f t="shared" si="6"/>
        <v>0</v>
      </c>
    </row>
    <row r="428" spans="1:21" x14ac:dyDescent="0.2">
      <c r="A428" s="147" t="s">
        <v>8513</v>
      </c>
      <c r="B428" s="147" t="s">
        <v>7102</v>
      </c>
      <c r="C428" s="147" t="s">
        <v>544</v>
      </c>
      <c r="D428" s="147" t="s">
        <v>8516</v>
      </c>
      <c r="E428" s="148">
        <v>0</v>
      </c>
      <c r="F428" s="148">
        <v>0</v>
      </c>
      <c r="G428" s="148">
        <v>0</v>
      </c>
      <c r="H428" s="148">
        <v>0</v>
      </c>
      <c r="I428" s="147" t="s">
        <v>4537</v>
      </c>
      <c r="J428" s="147" t="s">
        <v>4537</v>
      </c>
      <c r="K428" s="147" t="s">
        <v>4537</v>
      </c>
      <c r="L428" s="147" t="s">
        <v>8512</v>
      </c>
      <c r="M428" s="147" t="s">
        <v>4537</v>
      </c>
      <c r="N428" s="147" t="s">
        <v>233</v>
      </c>
      <c r="O428" s="147" t="s">
        <v>4537</v>
      </c>
      <c r="P428" s="147" t="s">
        <v>233</v>
      </c>
      <c r="Q428" s="147" t="s">
        <v>4537</v>
      </c>
      <c r="R428" s="147" t="s">
        <v>233</v>
      </c>
      <c r="S428" s="147" t="s">
        <v>4537</v>
      </c>
      <c r="T428" s="147" t="s">
        <v>233</v>
      </c>
      <c r="U428" s="150">
        <f t="shared" si="6"/>
        <v>0</v>
      </c>
    </row>
    <row r="429" spans="1:21" x14ac:dyDescent="0.2">
      <c r="A429" s="147" t="s">
        <v>8511</v>
      </c>
      <c r="B429" s="147" t="s">
        <v>7102</v>
      </c>
      <c r="C429" s="147" t="s">
        <v>544</v>
      </c>
      <c r="D429" s="147" t="s">
        <v>8516</v>
      </c>
      <c r="E429" s="148">
        <v>0</v>
      </c>
      <c r="F429" s="148">
        <v>0</v>
      </c>
      <c r="G429" s="148">
        <v>0</v>
      </c>
      <c r="H429" s="148">
        <v>0</v>
      </c>
      <c r="I429" s="147" t="s">
        <v>4537</v>
      </c>
      <c r="J429" s="147" t="s">
        <v>4537</v>
      </c>
      <c r="K429" s="147" t="s">
        <v>4537</v>
      </c>
      <c r="L429" s="147" t="s">
        <v>8512</v>
      </c>
      <c r="M429" s="147" t="s">
        <v>4537</v>
      </c>
      <c r="N429" s="147" t="s">
        <v>233</v>
      </c>
      <c r="O429" s="147" t="s">
        <v>4537</v>
      </c>
      <c r="P429" s="147" t="s">
        <v>233</v>
      </c>
      <c r="Q429" s="147" t="s">
        <v>4537</v>
      </c>
      <c r="R429" s="147" t="s">
        <v>233</v>
      </c>
      <c r="S429" s="147" t="s">
        <v>4537</v>
      </c>
      <c r="T429" s="147" t="s">
        <v>233</v>
      </c>
      <c r="U429" s="150">
        <f t="shared" si="6"/>
        <v>0</v>
      </c>
    </row>
    <row r="430" spans="1:21" x14ac:dyDescent="0.2">
      <c r="A430" s="147" t="s">
        <v>8513</v>
      </c>
      <c r="B430" s="147" t="s">
        <v>7112</v>
      </c>
      <c r="C430" s="147" t="s">
        <v>544</v>
      </c>
      <c r="D430" s="147" t="s">
        <v>8516</v>
      </c>
      <c r="E430" s="148">
        <v>0</v>
      </c>
      <c r="F430" s="148">
        <v>0</v>
      </c>
      <c r="G430" s="148">
        <v>0</v>
      </c>
      <c r="H430" s="148">
        <v>0</v>
      </c>
      <c r="I430" s="147" t="s">
        <v>4537</v>
      </c>
      <c r="J430" s="147" t="s">
        <v>4537</v>
      </c>
      <c r="K430" s="147" t="s">
        <v>4537</v>
      </c>
      <c r="L430" s="147" t="s">
        <v>8512</v>
      </c>
      <c r="M430" s="147" t="s">
        <v>4537</v>
      </c>
      <c r="N430" s="147" t="s">
        <v>233</v>
      </c>
      <c r="O430" s="147" t="s">
        <v>4537</v>
      </c>
      <c r="P430" s="147" t="s">
        <v>233</v>
      </c>
      <c r="Q430" s="147" t="s">
        <v>4537</v>
      </c>
      <c r="R430" s="147" t="s">
        <v>233</v>
      </c>
      <c r="S430" s="147" t="s">
        <v>4537</v>
      </c>
      <c r="T430" s="147" t="s">
        <v>233</v>
      </c>
      <c r="U430" s="150">
        <f t="shared" si="6"/>
        <v>0</v>
      </c>
    </row>
    <row r="431" spans="1:21" x14ac:dyDescent="0.2">
      <c r="A431" s="147" t="s">
        <v>8511</v>
      </c>
      <c r="B431" s="147" t="s">
        <v>7112</v>
      </c>
      <c r="C431" s="147" t="s">
        <v>544</v>
      </c>
      <c r="D431" s="147" t="s">
        <v>8516</v>
      </c>
      <c r="E431" s="148">
        <v>0</v>
      </c>
      <c r="F431" s="148">
        <v>0</v>
      </c>
      <c r="G431" s="148">
        <v>0</v>
      </c>
      <c r="H431" s="148">
        <v>0</v>
      </c>
      <c r="I431" s="147" t="s">
        <v>4537</v>
      </c>
      <c r="J431" s="147" t="s">
        <v>4537</v>
      </c>
      <c r="K431" s="147" t="s">
        <v>4537</v>
      </c>
      <c r="L431" s="147" t="s">
        <v>8512</v>
      </c>
      <c r="M431" s="147" t="s">
        <v>4537</v>
      </c>
      <c r="N431" s="147" t="s">
        <v>233</v>
      </c>
      <c r="O431" s="147" t="s">
        <v>4537</v>
      </c>
      <c r="P431" s="147" t="s">
        <v>233</v>
      </c>
      <c r="Q431" s="147" t="s">
        <v>4537</v>
      </c>
      <c r="R431" s="147" t="s">
        <v>233</v>
      </c>
      <c r="S431" s="147" t="s">
        <v>4537</v>
      </c>
      <c r="T431" s="147" t="s">
        <v>233</v>
      </c>
      <c r="U431" s="150">
        <f t="shared" si="6"/>
        <v>0</v>
      </c>
    </row>
    <row r="432" spans="1:21" x14ac:dyDescent="0.2">
      <c r="A432" s="147" t="s">
        <v>8513</v>
      </c>
      <c r="B432" s="147" t="s">
        <v>7122</v>
      </c>
      <c r="C432" s="147" t="s">
        <v>544</v>
      </c>
      <c r="D432" s="147" t="s">
        <v>8516</v>
      </c>
      <c r="E432" s="148">
        <v>0</v>
      </c>
      <c r="F432" s="148">
        <v>0</v>
      </c>
      <c r="G432" s="148">
        <v>0</v>
      </c>
      <c r="H432" s="148">
        <v>0</v>
      </c>
      <c r="I432" s="147" t="s">
        <v>4537</v>
      </c>
      <c r="J432" s="147" t="s">
        <v>4537</v>
      </c>
      <c r="K432" s="147" t="s">
        <v>4537</v>
      </c>
      <c r="L432" s="147" t="s">
        <v>8512</v>
      </c>
      <c r="M432" s="147" t="s">
        <v>4537</v>
      </c>
      <c r="N432" s="147" t="s">
        <v>233</v>
      </c>
      <c r="O432" s="147" t="s">
        <v>4537</v>
      </c>
      <c r="P432" s="147" t="s">
        <v>233</v>
      </c>
      <c r="Q432" s="147" t="s">
        <v>4537</v>
      </c>
      <c r="R432" s="147" t="s">
        <v>233</v>
      </c>
      <c r="S432" s="147" t="s">
        <v>4537</v>
      </c>
      <c r="T432" s="147" t="s">
        <v>233</v>
      </c>
      <c r="U432" s="150">
        <f t="shared" si="6"/>
        <v>0</v>
      </c>
    </row>
    <row r="433" spans="1:21" x14ac:dyDescent="0.2">
      <c r="A433" s="147" t="s">
        <v>8511</v>
      </c>
      <c r="B433" s="147" t="s">
        <v>7122</v>
      </c>
      <c r="C433" s="147" t="s">
        <v>544</v>
      </c>
      <c r="D433" s="147" t="s">
        <v>8516</v>
      </c>
      <c r="E433" s="148">
        <v>0</v>
      </c>
      <c r="F433" s="148">
        <v>0</v>
      </c>
      <c r="G433" s="148">
        <v>0</v>
      </c>
      <c r="H433" s="148">
        <v>0</v>
      </c>
      <c r="I433" s="147" t="s">
        <v>4537</v>
      </c>
      <c r="J433" s="147" t="s">
        <v>4537</v>
      </c>
      <c r="K433" s="147" t="s">
        <v>4537</v>
      </c>
      <c r="L433" s="147" t="s">
        <v>8512</v>
      </c>
      <c r="M433" s="147" t="s">
        <v>4537</v>
      </c>
      <c r="N433" s="147" t="s">
        <v>233</v>
      </c>
      <c r="O433" s="147" t="s">
        <v>4537</v>
      </c>
      <c r="P433" s="147" t="s">
        <v>233</v>
      </c>
      <c r="Q433" s="147" t="s">
        <v>4537</v>
      </c>
      <c r="R433" s="147" t="s">
        <v>233</v>
      </c>
      <c r="S433" s="147" t="s">
        <v>4537</v>
      </c>
      <c r="T433" s="147" t="s">
        <v>233</v>
      </c>
      <c r="U433" s="150">
        <f t="shared" si="6"/>
        <v>0</v>
      </c>
    </row>
    <row r="434" spans="1:21" x14ac:dyDescent="0.2">
      <c r="A434" s="147" t="s">
        <v>8513</v>
      </c>
      <c r="B434" s="147" t="s">
        <v>7102</v>
      </c>
      <c r="C434" s="147" t="s">
        <v>544</v>
      </c>
      <c r="D434" s="147" t="s">
        <v>8516</v>
      </c>
      <c r="E434" s="148">
        <v>0</v>
      </c>
      <c r="F434" s="148">
        <v>0</v>
      </c>
      <c r="G434" s="148">
        <v>0</v>
      </c>
      <c r="H434" s="148">
        <v>0</v>
      </c>
      <c r="I434" s="147" t="s">
        <v>4537</v>
      </c>
      <c r="J434" s="147" t="s">
        <v>4537</v>
      </c>
      <c r="K434" s="147" t="s">
        <v>4537</v>
      </c>
      <c r="L434" s="147" t="s">
        <v>8512</v>
      </c>
      <c r="M434" s="147" t="s">
        <v>4537</v>
      </c>
      <c r="N434" s="147" t="s">
        <v>233</v>
      </c>
      <c r="O434" s="147" t="s">
        <v>4537</v>
      </c>
      <c r="P434" s="147" t="s">
        <v>233</v>
      </c>
      <c r="Q434" s="147" t="s">
        <v>4537</v>
      </c>
      <c r="R434" s="147" t="s">
        <v>233</v>
      </c>
      <c r="S434" s="147" t="s">
        <v>4537</v>
      </c>
      <c r="T434" s="147" t="s">
        <v>233</v>
      </c>
      <c r="U434" s="150">
        <f t="shared" si="6"/>
        <v>0</v>
      </c>
    </row>
    <row r="435" spans="1:21" x14ac:dyDescent="0.2">
      <c r="A435" s="147" t="s">
        <v>8511</v>
      </c>
      <c r="B435" s="147" t="s">
        <v>7102</v>
      </c>
      <c r="C435" s="147" t="s">
        <v>544</v>
      </c>
      <c r="D435" s="147" t="s">
        <v>8516</v>
      </c>
      <c r="E435" s="148">
        <v>0</v>
      </c>
      <c r="F435" s="148">
        <v>0</v>
      </c>
      <c r="G435" s="148">
        <v>0</v>
      </c>
      <c r="H435" s="148">
        <v>0</v>
      </c>
      <c r="I435" s="147" t="s">
        <v>4537</v>
      </c>
      <c r="J435" s="147" t="s">
        <v>4537</v>
      </c>
      <c r="K435" s="147" t="s">
        <v>4537</v>
      </c>
      <c r="L435" s="147" t="s">
        <v>8512</v>
      </c>
      <c r="M435" s="147" t="s">
        <v>4537</v>
      </c>
      <c r="N435" s="147" t="s">
        <v>233</v>
      </c>
      <c r="O435" s="147" t="s">
        <v>4537</v>
      </c>
      <c r="P435" s="147" t="s">
        <v>233</v>
      </c>
      <c r="Q435" s="147" t="s">
        <v>4537</v>
      </c>
      <c r="R435" s="147" t="s">
        <v>233</v>
      </c>
      <c r="S435" s="147" t="s">
        <v>4537</v>
      </c>
      <c r="T435" s="147" t="s">
        <v>233</v>
      </c>
      <c r="U435" s="150">
        <f t="shared" si="6"/>
        <v>0</v>
      </c>
    </row>
    <row r="436" spans="1:21" x14ac:dyDescent="0.2">
      <c r="A436" s="147" t="s">
        <v>8513</v>
      </c>
      <c r="B436" s="147" t="s">
        <v>6740</v>
      </c>
      <c r="C436" s="147" t="s">
        <v>544</v>
      </c>
      <c r="D436" s="147" t="s">
        <v>8516</v>
      </c>
      <c r="E436" s="148">
        <v>0</v>
      </c>
      <c r="F436" s="148">
        <v>0</v>
      </c>
      <c r="G436" s="148">
        <v>0</v>
      </c>
      <c r="H436" s="148">
        <v>0</v>
      </c>
      <c r="I436" s="147" t="s">
        <v>4537</v>
      </c>
      <c r="J436" s="147" t="s">
        <v>4537</v>
      </c>
      <c r="K436" s="147" t="s">
        <v>4537</v>
      </c>
      <c r="L436" s="147" t="s">
        <v>8512</v>
      </c>
      <c r="M436" s="147" t="s">
        <v>4537</v>
      </c>
      <c r="N436" s="147" t="s">
        <v>233</v>
      </c>
      <c r="O436" s="147" t="s">
        <v>4537</v>
      </c>
      <c r="P436" s="147" t="s">
        <v>233</v>
      </c>
      <c r="Q436" s="147" t="s">
        <v>4537</v>
      </c>
      <c r="R436" s="147" t="s">
        <v>233</v>
      </c>
      <c r="S436" s="147" t="s">
        <v>4537</v>
      </c>
      <c r="T436" s="147" t="s">
        <v>233</v>
      </c>
      <c r="U436" s="150">
        <f t="shared" si="6"/>
        <v>0</v>
      </c>
    </row>
    <row r="437" spans="1:21" x14ac:dyDescent="0.2">
      <c r="A437" s="147" t="s">
        <v>8511</v>
      </c>
      <c r="B437" s="147" t="s">
        <v>6740</v>
      </c>
      <c r="C437" s="147" t="s">
        <v>544</v>
      </c>
      <c r="D437" s="147" t="s">
        <v>8516</v>
      </c>
      <c r="E437" s="148">
        <v>0</v>
      </c>
      <c r="F437" s="148">
        <v>0</v>
      </c>
      <c r="G437" s="148">
        <v>0</v>
      </c>
      <c r="H437" s="148">
        <v>0</v>
      </c>
      <c r="I437" s="147" t="s">
        <v>4537</v>
      </c>
      <c r="J437" s="147" t="s">
        <v>4537</v>
      </c>
      <c r="K437" s="147" t="s">
        <v>4537</v>
      </c>
      <c r="L437" s="147" t="s">
        <v>8512</v>
      </c>
      <c r="M437" s="147" t="s">
        <v>4537</v>
      </c>
      <c r="N437" s="147" t="s">
        <v>233</v>
      </c>
      <c r="O437" s="147" t="s">
        <v>4537</v>
      </c>
      <c r="P437" s="147" t="s">
        <v>233</v>
      </c>
      <c r="Q437" s="147" t="s">
        <v>4537</v>
      </c>
      <c r="R437" s="147" t="s">
        <v>233</v>
      </c>
      <c r="S437" s="147" t="s">
        <v>4537</v>
      </c>
      <c r="T437" s="147" t="s">
        <v>233</v>
      </c>
      <c r="U437" s="150">
        <f t="shared" si="6"/>
        <v>0</v>
      </c>
    </row>
    <row r="438" spans="1:21" x14ac:dyDescent="0.2">
      <c r="A438" s="147" t="s">
        <v>8513</v>
      </c>
      <c r="B438" s="147" t="s">
        <v>226</v>
      </c>
      <c r="C438" s="147" t="s">
        <v>63</v>
      </c>
      <c r="D438" s="147" t="s">
        <v>8521</v>
      </c>
      <c r="E438" s="148">
        <v>70</v>
      </c>
      <c r="F438" s="148">
        <v>82</v>
      </c>
      <c r="G438" s="148">
        <v>0</v>
      </c>
      <c r="H438" s="148">
        <v>0</v>
      </c>
      <c r="I438" s="147" t="s">
        <v>4537</v>
      </c>
      <c r="J438" s="147" t="s">
        <v>4434</v>
      </c>
      <c r="K438" s="147" t="s">
        <v>4537</v>
      </c>
      <c r="L438" s="147" t="s">
        <v>8512</v>
      </c>
      <c r="M438" s="147" t="s">
        <v>4537</v>
      </c>
      <c r="N438" s="147" t="s">
        <v>233</v>
      </c>
      <c r="O438" s="147" t="s">
        <v>4537</v>
      </c>
      <c r="P438" s="147" t="s">
        <v>233</v>
      </c>
      <c r="Q438" s="147" t="s">
        <v>4537</v>
      </c>
      <c r="R438" s="147" t="s">
        <v>233</v>
      </c>
      <c r="S438" s="147" t="s">
        <v>4537</v>
      </c>
      <c r="T438" s="147" t="s">
        <v>233</v>
      </c>
      <c r="U438" s="150">
        <f t="shared" si="6"/>
        <v>1</v>
      </c>
    </row>
    <row r="439" spans="1:21" x14ac:dyDescent="0.2">
      <c r="A439" s="147" t="s">
        <v>8513</v>
      </c>
      <c r="B439" s="147" t="s">
        <v>226</v>
      </c>
      <c r="C439" s="147" t="s">
        <v>63</v>
      </c>
      <c r="D439" s="147" t="s">
        <v>8514</v>
      </c>
      <c r="E439" s="148">
        <v>293</v>
      </c>
      <c r="F439" s="148">
        <v>314</v>
      </c>
      <c r="G439" s="148">
        <v>0</v>
      </c>
      <c r="H439" s="148">
        <v>0</v>
      </c>
      <c r="I439" s="147" t="s">
        <v>4537</v>
      </c>
      <c r="J439" s="147" t="s">
        <v>4537</v>
      </c>
      <c r="K439" s="147" t="s">
        <v>4537</v>
      </c>
      <c r="L439" s="147" t="s">
        <v>8512</v>
      </c>
      <c r="M439" s="147" t="s">
        <v>4434</v>
      </c>
      <c r="N439" s="149" t="s">
        <v>6524</v>
      </c>
      <c r="O439" s="147" t="s">
        <v>4537</v>
      </c>
      <c r="P439" s="147" t="s">
        <v>233</v>
      </c>
      <c r="Q439" s="147" t="s">
        <v>4537</v>
      </c>
      <c r="R439" s="147" t="s">
        <v>233</v>
      </c>
      <c r="S439" s="147" t="s">
        <v>4537</v>
      </c>
      <c r="T439" s="147" t="s">
        <v>233</v>
      </c>
      <c r="U439" s="150">
        <f t="shared" si="6"/>
        <v>1</v>
      </c>
    </row>
    <row r="440" spans="1:21" x14ac:dyDescent="0.2">
      <c r="A440" s="147" t="s">
        <v>8513</v>
      </c>
      <c r="B440" s="147" t="s">
        <v>226</v>
      </c>
      <c r="C440" s="147" t="s">
        <v>63</v>
      </c>
      <c r="D440" s="147" t="s">
        <v>8521</v>
      </c>
      <c r="E440" s="148">
        <v>177</v>
      </c>
      <c r="F440" s="148">
        <v>2283</v>
      </c>
      <c r="G440" s="148">
        <v>0</v>
      </c>
      <c r="H440" s="148">
        <v>0</v>
      </c>
      <c r="I440" s="147" t="s">
        <v>4537</v>
      </c>
      <c r="J440" s="147" t="s">
        <v>4434</v>
      </c>
      <c r="K440" s="147" t="s">
        <v>4434</v>
      </c>
      <c r="L440" s="147" t="s">
        <v>8512</v>
      </c>
      <c r="M440" s="147" t="s">
        <v>4434</v>
      </c>
      <c r="N440" s="147" t="s">
        <v>233</v>
      </c>
      <c r="O440" s="147" t="s">
        <v>4537</v>
      </c>
      <c r="P440" s="147" t="s">
        <v>233</v>
      </c>
      <c r="Q440" s="147" t="s">
        <v>4537</v>
      </c>
      <c r="R440" s="147" t="s">
        <v>233</v>
      </c>
      <c r="S440" s="147" t="s">
        <v>4537</v>
      </c>
      <c r="T440" s="147" t="s">
        <v>233</v>
      </c>
      <c r="U440" s="150">
        <f t="shared" si="6"/>
        <v>3</v>
      </c>
    </row>
    <row r="441" spans="1:21" x14ac:dyDescent="0.2">
      <c r="A441" s="147" t="s">
        <v>8513</v>
      </c>
      <c r="B441" s="147" t="s">
        <v>226</v>
      </c>
      <c r="C441" s="147" t="s">
        <v>63</v>
      </c>
      <c r="D441" s="147" t="s">
        <v>8521</v>
      </c>
      <c r="E441" s="148">
        <v>70</v>
      </c>
      <c r="F441" s="148">
        <v>82</v>
      </c>
      <c r="G441" s="148">
        <v>0</v>
      </c>
      <c r="H441" s="148">
        <v>0</v>
      </c>
      <c r="I441" s="147" t="s">
        <v>4537</v>
      </c>
      <c r="J441" s="147" t="s">
        <v>4434</v>
      </c>
      <c r="K441" s="147" t="s">
        <v>4537</v>
      </c>
      <c r="L441" s="147" t="s">
        <v>8512</v>
      </c>
      <c r="M441" s="147" t="s">
        <v>4537</v>
      </c>
      <c r="N441" s="147" t="s">
        <v>233</v>
      </c>
      <c r="O441" s="147" t="s">
        <v>4537</v>
      </c>
      <c r="P441" s="147" t="s">
        <v>233</v>
      </c>
      <c r="Q441" s="147" t="s">
        <v>4537</v>
      </c>
      <c r="R441" s="147" t="s">
        <v>233</v>
      </c>
      <c r="S441" s="147" t="s">
        <v>4537</v>
      </c>
      <c r="T441" s="147" t="s">
        <v>233</v>
      </c>
      <c r="U441" s="150">
        <f t="shared" si="6"/>
        <v>1</v>
      </c>
    </row>
    <row r="442" spans="1:21" ht="28" x14ac:dyDescent="0.2">
      <c r="A442" s="147" t="s">
        <v>8513</v>
      </c>
      <c r="B442" s="147" t="s">
        <v>226</v>
      </c>
      <c r="C442" s="147" t="s">
        <v>63</v>
      </c>
      <c r="D442" s="147" t="s">
        <v>18</v>
      </c>
      <c r="E442" s="148">
        <v>739</v>
      </c>
      <c r="F442" s="148">
        <v>1865</v>
      </c>
      <c r="G442" s="148">
        <v>1977</v>
      </c>
      <c r="H442" s="148">
        <v>0</v>
      </c>
      <c r="I442" s="147" t="s">
        <v>4537</v>
      </c>
      <c r="J442" s="147" t="s">
        <v>4434</v>
      </c>
      <c r="K442" s="147" t="s">
        <v>4434</v>
      </c>
      <c r="L442" s="147" t="s">
        <v>8512</v>
      </c>
      <c r="M442" s="147" t="s">
        <v>4434</v>
      </c>
      <c r="N442" s="149" t="s">
        <v>6524</v>
      </c>
      <c r="O442" s="147" t="s">
        <v>4434</v>
      </c>
      <c r="P442" s="149" t="s">
        <v>8554</v>
      </c>
      <c r="Q442" s="147" t="s">
        <v>4434</v>
      </c>
      <c r="R442" s="147" t="s">
        <v>4693</v>
      </c>
      <c r="S442" s="147" t="s">
        <v>4434</v>
      </c>
      <c r="T442" s="147" t="s">
        <v>6337</v>
      </c>
      <c r="U442" s="150">
        <f t="shared" si="6"/>
        <v>6</v>
      </c>
    </row>
    <row r="443" spans="1:21" x14ac:dyDescent="0.2">
      <c r="A443" s="147" t="s">
        <v>8511</v>
      </c>
      <c r="B443" s="147" t="s">
        <v>6347</v>
      </c>
      <c r="C443" s="147" t="s">
        <v>544</v>
      </c>
      <c r="D443" s="147" t="s">
        <v>8514</v>
      </c>
      <c r="E443" s="148">
        <v>183</v>
      </c>
      <c r="F443" s="148">
        <v>155</v>
      </c>
      <c r="G443" s="148">
        <v>28</v>
      </c>
      <c r="H443" s="148">
        <v>0</v>
      </c>
      <c r="I443" s="147" t="s">
        <v>4537</v>
      </c>
      <c r="J443" s="147" t="s">
        <v>4434</v>
      </c>
      <c r="K443" s="147" t="s">
        <v>4434</v>
      </c>
      <c r="L443" s="147" t="s">
        <v>8512</v>
      </c>
      <c r="M443" s="147" t="s">
        <v>4434</v>
      </c>
      <c r="N443" s="147" t="s">
        <v>7169</v>
      </c>
      <c r="O443" s="147" t="s">
        <v>4537</v>
      </c>
      <c r="P443" s="147" t="s">
        <v>7172</v>
      </c>
      <c r="Q443" s="147" t="s">
        <v>4537</v>
      </c>
      <c r="R443" s="147" t="s">
        <v>7174</v>
      </c>
      <c r="S443" s="147" t="s">
        <v>4537</v>
      </c>
      <c r="T443" s="147" t="s">
        <v>7176</v>
      </c>
      <c r="U443" s="150">
        <f t="shared" si="6"/>
        <v>3</v>
      </c>
    </row>
    <row r="444" spans="1:21" x14ac:dyDescent="0.2">
      <c r="A444" s="147" t="s">
        <v>8511</v>
      </c>
      <c r="B444" s="147" t="s">
        <v>6941</v>
      </c>
      <c r="C444" s="147" t="s">
        <v>107</v>
      </c>
      <c r="D444" s="147" t="s">
        <v>8514</v>
      </c>
      <c r="E444" s="148">
        <v>0</v>
      </c>
      <c r="F444" s="148">
        <v>0</v>
      </c>
      <c r="G444" s="148">
        <v>0</v>
      </c>
      <c r="H444" s="148">
        <v>0</v>
      </c>
      <c r="I444" s="147" t="s">
        <v>4537</v>
      </c>
      <c r="J444" s="147" t="s">
        <v>4537</v>
      </c>
      <c r="K444" s="147" t="s">
        <v>4537</v>
      </c>
      <c r="L444" s="147" t="s">
        <v>8512</v>
      </c>
      <c r="M444" s="147" t="s">
        <v>4434</v>
      </c>
      <c r="N444" s="147" t="s">
        <v>5334</v>
      </c>
      <c r="O444" s="147" t="s">
        <v>4537</v>
      </c>
      <c r="P444" s="147" t="s">
        <v>233</v>
      </c>
      <c r="Q444" s="147" t="s">
        <v>4537</v>
      </c>
      <c r="R444" s="147" t="s">
        <v>233</v>
      </c>
      <c r="S444" s="147" t="s">
        <v>4537</v>
      </c>
      <c r="T444" s="147" t="s">
        <v>233</v>
      </c>
      <c r="U444" s="150">
        <f t="shared" si="6"/>
        <v>1</v>
      </c>
    </row>
    <row r="445" spans="1:21" x14ac:dyDescent="0.2">
      <c r="A445" s="147" t="s">
        <v>8513</v>
      </c>
      <c r="B445" s="147" t="s">
        <v>6222</v>
      </c>
      <c r="C445" s="147" t="s">
        <v>544</v>
      </c>
      <c r="D445" s="147" t="s">
        <v>8516</v>
      </c>
      <c r="E445" s="148">
        <v>477</v>
      </c>
      <c r="F445" s="148">
        <v>549</v>
      </c>
      <c r="G445" s="148">
        <v>952</v>
      </c>
      <c r="H445" s="148">
        <v>92</v>
      </c>
      <c r="I445" s="147" t="s">
        <v>4537</v>
      </c>
      <c r="J445" s="147" t="s">
        <v>4537</v>
      </c>
      <c r="K445" s="147" t="s">
        <v>4537</v>
      </c>
      <c r="L445" s="147" t="s">
        <v>8512</v>
      </c>
      <c r="M445" s="147" t="s">
        <v>4537</v>
      </c>
      <c r="N445" s="147" t="s">
        <v>233</v>
      </c>
      <c r="O445" s="147" t="s">
        <v>4537</v>
      </c>
      <c r="P445" s="147" t="s">
        <v>233</v>
      </c>
      <c r="Q445" s="147" t="s">
        <v>4537</v>
      </c>
      <c r="R445" s="147" t="s">
        <v>233</v>
      </c>
      <c r="S445" s="147" t="s">
        <v>4537</v>
      </c>
      <c r="T445" s="147" t="s">
        <v>233</v>
      </c>
      <c r="U445" s="150">
        <f t="shared" si="6"/>
        <v>0</v>
      </c>
    </row>
    <row r="446" spans="1:21" x14ac:dyDescent="0.2">
      <c r="A446" s="147" t="s">
        <v>8513</v>
      </c>
      <c r="B446" s="147" t="s">
        <v>6222</v>
      </c>
      <c r="C446" s="147" t="s">
        <v>544</v>
      </c>
      <c r="D446" s="147" t="s">
        <v>4744</v>
      </c>
      <c r="E446" s="148">
        <v>0</v>
      </c>
      <c r="F446" s="148">
        <v>0</v>
      </c>
      <c r="G446" s="148">
        <v>0</v>
      </c>
      <c r="H446" s="148">
        <v>0</v>
      </c>
      <c r="I446" s="147" t="s">
        <v>4537</v>
      </c>
      <c r="J446" s="147" t="s">
        <v>4537</v>
      </c>
      <c r="K446" s="147" t="s">
        <v>4537</v>
      </c>
      <c r="L446" s="147" t="s">
        <v>8512</v>
      </c>
      <c r="M446" s="147" t="s">
        <v>4537</v>
      </c>
      <c r="N446" s="147" t="s">
        <v>233</v>
      </c>
      <c r="O446" s="147" t="s">
        <v>4537</v>
      </c>
      <c r="P446" s="147" t="s">
        <v>233</v>
      </c>
      <c r="Q446" s="147" t="s">
        <v>4537</v>
      </c>
      <c r="R446" s="147" t="s">
        <v>233</v>
      </c>
      <c r="S446" s="147" t="s">
        <v>4537</v>
      </c>
      <c r="T446" s="147" t="s">
        <v>233</v>
      </c>
      <c r="U446" s="150">
        <f t="shared" si="6"/>
        <v>0</v>
      </c>
    </row>
    <row r="447" spans="1:21" x14ac:dyDescent="0.2">
      <c r="A447" s="147" t="s">
        <v>8511</v>
      </c>
      <c r="B447" s="147" t="s">
        <v>226</v>
      </c>
      <c r="C447" s="147" t="s">
        <v>63</v>
      </c>
      <c r="D447" s="147" t="s">
        <v>8521</v>
      </c>
      <c r="E447" s="148">
        <v>68</v>
      </c>
      <c r="F447" s="148">
        <v>85</v>
      </c>
      <c r="G447" s="148">
        <v>0</v>
      </c>
      <c r="H447" s="148">
        <v>0</v>
      </c>
      <c r="I447" s="147" t="s">
        <v>4434</v>
      </c>
      <c r="J447" s="147" t="s">
        <v>4434</v>
      </c>
      <c r="K447" s="147" t="s">
        <v>4537</v>
      </c>
      <c r="L447" s="147" t="s">
        <v>8512</v>
      </c>
      <c r="M447" s="147" t="s">
        <v>4537</v>
      </c>
      <c r="N447" s="147" t="s">
        <v>233</v>
      </c>
      <c r="O447" s="147" t="s">
        <v>4537</v>
      </c>
      <c r="P447" s="147" t="s">
        <v>233</v>
      </c>
      <c r="Q447" s="147" t="s">
        <v>4537</v>
      </c>
      <c r="R447" s="147" t="s">
        <v>233</v>
      </c>
      <c r="S447" s="147" t="s">
        <v>4537</v>
      </c>
      <c r="T447" s="147" t="s">
        <v>233</v>
      </c>
      <c r="U447" s="150">
        <f t="shared" si="6"/>
        <v>2</v>
      </c>
    </row>
    <row r="448" spans="1:21" x14ac:dyDescent="0.2">
      <c r="A448" s="147" t="s">
        <v>8511</v>
      </c>
      <c r="B448" s="147" t="s">
        <v>155</v>
      </c>
      <c r="C448" s="147" t="s">
        <v>1289</v>
      </c>
      <c r="D448" s="147" t="s">
        <v>8516</v>
      </c>
      <c r="E448" s="148">
        <v>1208</v>
      </c>
      <c r="F448" s="148">
        <v>682</v>
      </c>
      <c r="G448" s="148">
        <v>489</v>
      </c>
      <c r="H448" s="148">
        <v>0</v>
      </c>
      <c r="I448" s="147" t="s">
        <v>4537</v>
      </c>
      <c r="J448" s="147" t="s">
        <v>4434</v>
      </c>
      <c r="K448" s="147" t="s">
        <v>4537</v>
      </c>
      <c r="L448" s="147" t="s">
        <v>8512</v>
      </c>
      <c r="M448" s="147" t="s">
        <v>4537</v>
      </c>
      <c r="N448" s="147" t="s">
        <v>233</v>
      </c>
      <c r="O448" s="147" t="s">
        <v>4434</v>
      </c>
      <c r="P448" s="147" t="s">
        <v>6436</v>
      </c>
      <c r="Q448" s="147" t="s">
        <v>4434</v>
      </c>
      <c r="R448" s="147" t="s">
        <v>5635</v>
      </c>
      <c r="S448" s="147" t="s">
        <v>4434</v>
      </c>
      <c r="T448" s="147" t="s">
        <v>5440</v>
      </c>
      <c r="U448" s="150">
        <f t="shared" si="6"/>
        <v>4</v>
      </c>
    </row>
    <row r="449" spans="1:21" x14ac:dyDescent="0.2">
      <c r="A449" s="147" t="s">
        <v>8511</v>
      </c>
      <c r="B449" s="147" t="s">
        <v>155</v>
      </c>
      <c r="C449" s="147" t="s">
        <v>1289</v>
      </c>
      <c r="D449" s="147" t="s">
        <v>18</v>
      </c>
      <c r="E449" s="148">
        <v>346</v>
      </c>
      <c r="F449" s="148">
        <v>1733</v>
      </c>
      <c r="G449" s="148">
        <v>2258</v>
      </c>
      <c r="H449" s="148">
        <v>0</v>
      </c>
      <c r="I449" s="147" t="s">
        <v>4537</v>
      </c>
      <c r="J449" s="147" t="s">
        <v>4434</v>
      </c>
      <c r="K449" s="147" t="s">
        <v>4537</v>
      </c>
      <c r="L449" s="147" t="s">
        <v>8512</v>
      </c>
      <c r="M449" s="147" t="s">
        <v>4537</v>
      </c>
      <c r="N449" s="147" t="s">
        <v>233</v>
      </c>
      <c r="O449" s="147" t="s">
        <v>4434</v>
      </c>
      <c r="P449" s="147" t="s">
        <v>6441</v>
      </c>
      <c r="Q449" s="147" t="s">
        <v>4434</v>
      </c>
      <c r="R449" s="147" t="s">
        <v>6442</v>
      </c>
      <c r="S449" s="147" t="s">
        <v>4434</v>
      </c>
      <c r="T449" s="147" t="s">
        <v>5440</v>
      </c>
      <c r="U449" s="150">
        <f t="shared" si="6"/>
        <v>4</v>
      </c>
    </row>
    <row r="450" spans="1:21" x14ac:dyDescent="0.2">
      <c r="A450" s="147" t="s">
        <v>8511</v>
      </c>
      <c r="B450" s="147" t="s">
        <v>226</v>
      </c>
      <c r="C450" s="147" t="s">
        <v>63</v>
      </c>
      <c r="D450" s="147" t="s">
        <v>8514</v>
      </c>
      <c r="E450" s="148">
        <v>204</v>
      </c>
      <c r="F450" s="148">
        <v>213</v>
      </c>
      <c r="G450" s="148">
        <v>0</v>
      </c>
      <c r="H450" s="148">
        <v>0</v>
      </c>
      <c r="I450" s="147" t="s">
        <v>4537</v>
      </c>
      <c r="J450" s="147" t="s">
        <v>4537</v>
      </c>
      <c r="K450" s="147" t="s">
        <v>4537</v>
      </c>
      <c r="L450" s="147" t="s">
        <v>8512</v>
      </c>
      <c r="M450" s="147" t="s">
        <v>4434</v>
      </c>
      <c r="N450" s="149" t="s">
        <v>6524</v>
      </c>
      <c r="O450" s="147" t="s">
        <v>4537</v>
      </c>
      <c r="P450" s="147" t="s">
        <v>233</v>
      </c>
      <c r="Q450" s="147" t="s">
        <v>4537</v>
      </c>
      <c r="R450" s="147" t="s">
        <v>233</v>
      </c>
      <c r="S450" s="147" t="s">
        <v>4537</v>
      </c>
      <c r="T450" s="147" t="s">
        <v>233</v>
      </c>
      <c r="U450" s="150">
        <f t="shared" ref="U450:U513" si="7">COUNTIF(I450:K450,"Yes")+COUNTIF(M450,"Yes")+COUNTIF(O450,"Yes")+COUNTIF(Q450,"Yes")+COUNTIF(S450,"Yes")</f>
        <v>1</v>
      </c>
    </row>
    <row r="451" spans="1:21" x14ac:dyDescent="0.2">
      <c r="A451" s="147" t="s">
        <v>8513</v>
      </c>
      <c r="B451" s="147" t="s">
        <v>155</v>
      </c>
      <c r="C451" s="147" t="s">
        <v>1289</v>
      </c>
      <c r="D451" s="147" t="s">
        <v>8521</v>
      </c>
      <c r="E451" s="148">
        <v>304</v>
      </c>
      <c r="F451" s="148">
        <v>0</v>
      </c>
      <c r="G451" s="148">
        <v>0</v>
      </c>
      <c r="H451" s="148">
        <v>0</v>
      </c>
      <c r="I451" s="147" t="s">
        <v>4537</v>
      </c>
      <c r="J451" s="147" t="s">
        <v>4537</v>
      </c>
      <c r="K451" s="147" t="s">
        <v>4537</v>
      </c>
      <c r="L451" s="147" t="s">
        <v>8515</v>
      </c>
      <c r="M451" s="147" t="s">
        <v>4537</v>
      </c>
      <c r="N451" s="147" t="s">
        <v>233</v>
      </c>
      <c r="O451" s="147" t="s">
        <v>4537</v>
      </c>
      <c r="P451" s="147" t="s">
        <v>233</v>
      </c>
      <c r="Q451" s="147" t="s">
        <v>4537</v>
      </c>
      <c r="R451" s="147" t="s">
        <v>233</v>
      </c>
      <c r="S451" s="147" t="s">
        <v>4537</v>
      </c>
      <c r="T451" s="147" t="s">
        <v>233</v>
      </c>
      <c r="U451" s="150">
        <f t="shared" si="7"/>
        <v>0</v>
      </c>
    </row>
    <row r="452" spans="1:21" x14ac:dyDescent="0.2">
      <c r="A452" s="147" t="s">
        <v>8511</v>
      </c>
      <c r="B452" s="147" t="s">
        <v>226</v>
      </c>
      <c r="C452" s="147" t="s">
        <v>63</v>
      </c>
      <c r="D452" s="147" t="s">
        <v>8521</v>
      </c>
      <c r="E452" s="148">
        <v>181</v>
      </c>
      <c r="F452" s="148">
        <v>2561</v>
      </c>
      <c r="G452" s="148">
        <v>0</v>
      </c>
      <c r="H452" s="148">
        <v>0</v>
      </c>
      <c r="I452" s="147" t="s">
        <v>4434</v>
      </c>
      <c r="J452" s="147" t="s">
        <v>4434</v>
      </c>
      <c r="K452" s="147" t="s">
        <v>4434</v>
      </c>
      <c r="L452" s="147" t="s">
        <v>8512</v>
      </c>
      <c r="M452" s="147" t="s">
        <v>4434</v>
      </c>
      <c r="N452" s="149" t="s">
        <v>6524</v>
      </c>
      <c r="O452" s="147" t="s">
        <v>4537</v>
      </c>
      <c r="P452" s="147" t="s">
        <v>233</v>
      </c>
      <c r="Q452" s="147" t="s">
        <v>4537</v>
      </c>
      <c r="R452" s="147" t="s">
        <v>233</v>
      </c>
      <c r="S452" s="147" t="s">
        <v>4537</v>
      </c>
      <c r="T452" s="147" t="s">
        <v>233</v>
      </c>
      <c r="U452" s="150">
        <f t="shared" si="7"/>
        <v>4</v>
      </c>
    </row>
    <row r="453" spans="1:21" ht="28" x14ac:dyDescent="0.2">
      <c r="A453" s="147" t="s">
        <v>8511</v>
      </c>
      <c r="B453" s="147" t="s">
        <v>226</v>
      </c>
      <c r="C453" s="147" t="s">
        <v>63</v>
      </c>
      <c r="D453" s="147" t="s">
        <v>18</v>
      </c>
      <c r="E453" s="148">
        <v>857</v>
      </c>
      <c r="F453" s="148">
        <v>1955</v>
      </c>
      <c r="G453" s="148">
        <v>2043</v>
      </c>
      <c r="H453" s="148">
        <v>0</v>
      </c>
      <c r="I453" s="147" t="s">
        <v>4434</v>
      </c>
      <c r="J453" s="147" t="s">
        <v>4434</v>
      </c>
      <c r="K453" s="147" t="s">
        <v>4434</v>
      </c>
      <c r="L453" s="147" t="s">
        <v>8512</v>
      </c>
      <c r="M453" s="147" t="s">
        <v>4434</v>
      </c>
      <c r="N453" s="149" t="s">
        <v>6524</v>
      </c>
      <c r="O453" s="147" t="s">
        <v>4434</v>
      </c>
      <c r="P453" s="149" t="s">
        <v>8554</v>
      </c>
      <c r="Q453" s="147" t="s">
        <v>4434</v>
      </c>
      <c r="R453" s="147" t="s">
        <v>4693</v>
      </c>
      <c r="S453" s="147" t="s">
        <v>4434</v>
      </c>
      <c r="T453" s="147" t="s">
        <v>6337</v>
      </c>
      <c r="U453" s="150">
        <f t="shared" si="7"/>
        <v>7</v>
      </c>
    </row>
    <row r="454" spans="1:21" x14ac:dyDescent="0.2">
      <c r="A454" s="147" t="s">
        <v>8511</v>
      </c>
      <c r="B454" s="147" t="s">
        <v>5750</v>
      </c>
      <c r="C454" s="147" t="s">
        <v>43</v>
      </c>
      <c r="D454" s="147" t="s">
        <v>18</v>
      </c>
      <c r="E454" s="148">
        <v>502</v>
      </c>
      <c r="F454" s="148">
        <v>1765</v>
      </c>
      <c r="G454" s="148">
        <v>2928</v>
      </c>
      <c r="H454" s="148">
        <v>1281</v>
      </c>
      <c r="I454" s="147" t="s">
        <v>4537</v>
      </c>
      <c r="J454" s="147" t="s">
        <v>4537</v>
      </c>
      <c r="K454" s="147" t="s">
        <v>4537</v>
      </c>
      <c r="L454" s="147" t="s">
        <v>8512</v>
      </c>
      <c r="M454" s="147" t="s">
        <v>4537</v>
      </c>
      <c r="N454" s="147" t="s">
        <v>233</v>
      </c>
      <c r="O454" s="147" t="s">
        <v>4537</v>
      </c>
      <c r="P454" s="147" t="s">
        <v>233</v>
      </c>
      <c r="Q454" s="147" t="s">
        <v>4537</v>
      </c>
      <c r="R454" s="147" t="s">
        <v>233</v>
      </c>
      <c r="S454" s="147" t="s">
        <v>4537</v>
      </c>
      <c r="T454" s="147" t="s">
        <v>233</v>
      </c>
      <c r="U454" s="150">
        <f t="shared" si="7"/>
        <v>0</v>
      </c>
    </row>
    <row r="455" spans="1:21" x14ac:dyDescent="0.2">
      <c r="A455" s="147" t="s">
        <v>8511</v>
      </c>
      <c r="B455" s="147" t="s">
        <v>155</v>
      </c>
      <c r="C455" s="147" t="s">
        <v>1289</v>
      </c>
      <c r="D455" s="147" t="s">
        <v>8521</v>
      </c>
      <c r="E455" s="148">
        <v>466</v>
      </c>
      <c r="F455" s="148">
        <v>2014</v>
      </c>
      <c r="G455" s="148">
        <v>220</v>
      </c>
      <c r="H455" s="148">
        <v>0</v>
      </c>
      <c r="I455" s="147" t="s">
        <v>4537</v>
      </c>
      <c r="J455" s="147" t="s">
        <v>4434</v>
      </c>
      <c r="K455" s="147" t="s">
        <v>4537</v>
      </c>
      <c r="L455" s="147" t="s">
        <v>8512</v>
      </c>
      <c r="M455" s="147" t="s">
        <v>4434</v>
      </c>
      <c r="N455" s="147" t="s">
        <v>7200</v>
      </c>
      <c r="O455" s="147" t="s">
        <v>4537</v>
      </c>
      <c r="P455" s="147" t="s">
        <v>233</v>
      </c>
      <c r="Q455" s="147" t="s">
        <v>4537</v>
      </c>
      <c r="R455" s="147" t="s">
        <v>233</v>
      </c>
      <c r="S455" s="147" t="s">
        <v>4537</v>
      </c>
      <c r="T455" s="147" t="s">
        <v>233</v>
      </c>
      <c r="U455" s="150">
        <f t="shared" si="7"/>
        <v>2</v>
      </c>
    </row>
    <row r="456" spans="1:21" x14ac:dyDescent="0.2">
      <c r="A456" s="147" t="s">
        <v>8511</v>
      </c>
      <c r="B456" s="147" t="s">
        <v>155</v>
      </c>
      <c r="C456" s="147" t="s">
        <v>1289</v>
      </c>
      <c r="D456" s="147" t="s">
        <v>8516</v>
      </c>
      <c r="E456" s="148">
        <v>170</v>
      </c>
      <c r="F456" s="148">
        <v>0</v>
      </c>
      <c r="G456" s="148">
        <v>183</v>
      </c>
      <c r="H456" s="148">
        <v>166</v>
      </c>
      <c r="I456" s="147" t="s">
        <v>4537</v>
      </c>
      <c r="J456" s="147" t="s">
        <v>4434</v>
      </c>
      <c r="K456" s="147" t="s">
        <v>4537</v>
      </c>
      <c r="L456" s="147" t="s">
        <v>8512</v>
      </c>
      <c r="M456" s="147" t="s">
        <v>4537</v>
      </c>
      <c r="N456" s="147" t="s">
        <v>233</v>
      </c>
      <c r="O456" s="147" t="s">
        <v>4434</v>
      </c>
      <c r="P456" s="147" t="s">
        <v>6491</v>
      </c>
      <c r="Q456" s="147" t="s">
        <v>4434</v>
      </c>
      <c r="R456" s="147" t="s">
        <v>6442</v>
      </c>
      <c r="S456" s="147" t="s">
        <v>4434</v>
      </c>
      <c r="T456" s="147" t="s">
        <v>5440</v>
      </c>
      <c r="U456" s="150">
        <f t="shared" si="7"/>
        <v>4</v>
      </c>
    </row>
    <row r="457" spans="1:21" x14ac:dyDescent="0.2">
      <c r="A457" s="147" t="s">
        <v>8513</v>
      </c>
      <c r="B457" s="147" t="s">
        <v>172</v>
      </c>
      <c r="C457" s="147" t="s">
        <v>63</v>
      </c>
      <c r="D457" s="147" t="s">
        <v>8514</v>
      </c>
      <c r="E457" s="148">
        <v>0</v>
      </c>
      <c r="F457" s="148">
        <v>184</v>
      </c>
      <c r="G457" s="148">
        <v>70</v>
      </c>
      <c r="H457" s="148">
        <v>0</v>
      </c>
      <c r="I457" s="147" t="s">
        <v>4537</v>
      </c>
      <c r="J457" s="147" t="s">
        <v>4537</v>
      </c>
      <c r="K457" s="147" t="s">
        <v>4537</v>
      </c>
      <c r="L457" s="147" t="s">
        <v>8515</v>
      </c>
      <c r="M457" s="147" t="s">
        <v>4434</v>
      </c>
      <c r="N457" s="147" t="s">
        <v>7207</v>
      </c>
      <c r="O457" s="147" t="s">
        <v>4537</v>
      </c>
      <c r="P457" s="147" t="s">
        <v>233</v>
      </c>
      <c r="Q457" s="147" t="s">
        <v>4434</v>
      </c>
      <c r="R457" s="147" t="s">
        <v>6337</v>
      </c>
      <c r="S457" s="147" t="s">
        <v>4537</v>
      </c>
      <c r="T457" s="147" t="s">
        <v>233</v>
      </c>
      <c r="U457" s="150">
        <f t="shared" si="7"/>
        <v>2</v>
      </c>
    </row>
    <row r="458" spans="1:21" x14ac:dyDescent="0.2">
      <c r="A458" s="147" t="s">
        <v>8511</v>
      </c>
      <c r="B458" s="147" t="s">
        <v>155</v>
      </c>
      <c r="C458" s="147" t="s">
        <v>1289</v>
      </c>
      <c r="D458" s="147" t="s">
        <v>8521</v>
      </c>
      <c r="E458" s="148">
        <v>129</v>
      </c>
      <c r="F458" s="148">
        <v>233</v>
      </c>
      <c r="G458" s="148">
        <v>71</v>
      </c>
      <c r="H458" s="148">
        <v>0</v>
      </c>
      <c r="I458" s="147" t="s">
        <v>4537</v>
      </c>
      <c r="J458" s="147" t="s">
        <v>4537</v>
      </c>
      <c r="K458" s="147" t="s">
        <v>4537</v>
      </c>
      <c r="L458" s="147" t="s">
        <v>8512</v>
      </c>
      <c r="M458" s="147" t="s">
        <v>4537</v>
      </c>
      <c r="N458" s="147" t="s">
        <v>233</v>
      </c>
      <c r="O458" s="147" t="s">
        <v>4434</v>
      </c>
      <c r="P458" s="147" t="s">
        <v>233</v>
      </c>
      <c r="Q458" s="147" t="s">
        <v>4434</v>
      </c>
      <c r="R458" s="147" t="s">
        <v>6442</v>
      </c>
      <c r="S458" s="147" t="s">
        <v>4434</v>
      </c>
      <c r="T458" s="147" t="s">
        <v>5440</v>
      </c>
      <c r="U458" s="150">
        <f t="shared" si="7"/>
        <v>3</v>
      </c>
    </row>
    <row r="459" spans="1:21" x14ac:dyDescent="0.2">
      <c r="A459" s="147" t="s">
        <v>8511</v>
      </c>
      <c r="B459" s="147" t="s">
        <v>155</v>
      </c>
      <c r="C459" s="147" t="s">
        <v>1289</v>
      </c>
      <c r="D459" s="147" t="s">
        <v>8521</v>
      </c>
      <c r="E459" s="148">
        <v>38</v>
      </c>
      <c r="F459" s="148">
        <v>38</v>
      </c>
      <c r="G459" s="148">
        <v>0</v>
      </c>
      <c r="H459" s="148">
        <v>0</v>
      </c>
      <c r="I459" s="147" t="s">
        <v>4537</v>
      </c>
      <c r="J459" s="147" t="s">
        <v>4537</v>
      </c>
      <c r="K459" s="147" t="s">
        <v>4537</v>
      </c>
      <c r="L459" s="147" t="s">
        <v>8512</v>
      </c>
      <c r="M459" s="147" t="s">
        <v>4537</v>
      </c>
      <c r="N459" s="147" t="s">
        <v>233</v>
      </c>
      <c r="O459" s="147" t="s">
        <v>4434</v>
      </c>
      <c r="P459" s="147" t="s">
        <v>233</v>
      </c>
      <c r="Q459" s="147" t="s">
        <v>4537</v>
      </c>
      <c r="R459" s="147" t="s">
        <v>233</v>
      </c>
      <c r="S459" s="147" t="s">
        <v>4537</v>
      </c>
      <c r="T459" s="147" t="s">
        <v>233</v>
      </c>
      <c r="U459" s="150">
        <f t="shared" si="7"/>
        <v>1</v>
      </c>
    </row>
    <row r="460" spans="1:21" x14ac:dyDescent="0.2">
      <c r="A460" s="147" t="s">
        <v>8511</v>
      </c>
      <c r="B460" s="147" t="s">
        <v>172</v>
      </c>
      <c r="C460" s="147" t="s">
        <v>63</v>
      </c>
      <c r="D460" s="147" t="s">
        <v>8514</v>
      </c>
      <c r="E460" s="148">
        <v>0</v>
      </c>
      <c r="F460" s="148">
        <v>188</v>
      </c>
      <c r="G460" s="148">
        <v>41</v>
      </c>
      <c r="H460" s="148">
        <v>0</v>
      </c>
      <c r="I460" s="147" t="s">
        <v>4537</v>
      </c>
      <c r="J460" s="147" t="s">
        <v>4537</v>
      </c>
      <c r="K460" s="147" t="s">
        <v>4537</v>
      </c>
      <c r="L460" s="147" t="s">
        <v>8515</v>
      </c>
      <c r="M460" s="147" t="s">
        <v>4434</v>
      </c>
      <c r="N460" s="147" t="s">
        <v>6344</v>
      </c>
      <c r="O460" s="147" t="s">
        <v>4537</v>
      </c>
      <c r="P460" s="147" t="s">
        <v>233</v>
      </c>
      <c r="Q460" s="147" t="s">
        <v>4434</v>
      </c>
      <c r="R460" s="147" t="s">
        <v>6337</v>
      </c>
      <c r="S460" s="147" t="s">
        <v>4537</v>
      </c>
      <c r="T460" s="147" t="s">
        <v>233</v>
      </c>
      <c r="U460" s="150">
        <f t="shared" si="7"/>
        <v>2</v>
      </c>
    </row>
    <row r="461" spans="1:21" x14ac:dyDescent="0.2">
      <c r="A461" s="147" t="s">
        <v>8511</v>
      </c>
      <c r="B461" s="147" t="s">
        <v>278</v>
      </c>
      <c r="C461" s="147" t="s">
        <v>1289</v>
      </c>
      <c r="D461" s="147" t="s">
        <v>987</v>
      </c>
      <c r="E461" s="148">
        <v>1466</v>
      </c>
      <c r="F461" s="148">
        <v>1466</v>
      </c>
      <c r="G461" s="148">
        <v>0</v>
      </c>
      <c r="H461" s="148">
        <v>0</v>
      </c>
      <c r="I461" s="147" t="s">
        <v>4537</v>
      </c>
      <c r="J461" s="147" t="s">
        <v>4537</v>
      </c>
      <c r="K461" s="147" t="s">
        <v>4537</v>
      </c>
      <c r="L461" s="147" t="s">
        <v>8512</v>
      </c>
      <c r="M461" s="147" t="s">
        <v>4537</v>
      </c>
      <c r="N461" s="147" t="s">
        <v>233</v>
      </c>
      <c r="O461" s="147" t="s">
        <v>4434</v>
      </c>
      <c r="P461" s="147" t="s">
        <v>233</v>
      </c>
      <c r="Q461" s="147" t="s">
        <v>4537</v>
      </c>
      <c r="R461" s="147" t="s">
        <v>233</v>
      </c>
      <c r="S461" s="147" t="s">
        <v>4537</v>
      </c>
      <c r="T461" s="147" t="s">
        <v>233</v>
      </c>
      <c r="U461" s="150">
        <f t="shared" si="7"/>
        <v>1</v>
      </c>
    </row>
    <row r="462" spans="1:21" x14ac:dyDescent="0.2">
      <c r="A462" s="147" t="s">
        <v>8511</v>
      </c>
      <c r="B462" s="147" t="s">
        <v>155</v>
      </c>
      <c r="C462" s="147" t="s">
        <v>1289</v>
      </c>
      <c r="D462" s="147" t="s">
        <v>8516</v>
      </c>
      <c r="E462" s="148">
        <v>281</v>
      </c>
      <c r="F462" s="148">
        <v>2096</v>
      </c>
      <c r="G462" s="148">
        <v>383</v>
      </c>
      <c r="H462" s="148">
        <v>0</v>
      </c>
      <c r="I462" s="147" t="s">
        <v>4537</v>
      </c>
      <c r="J462" s="147" t="s">
        <v>4434</v>
      </c>
      <c r="K462" s="147" t="s">
        <v>4537</v>
      </c>
      <c r="L462" s="147" t="s">
        <v>8512</v>
      </c>
      <c r="M462" s="147" t="s">
        <v>4537</v>
      </c>
      <c r="N462" s="147" t="s">
        <v>233</v>
      </c>
      <c r="O462" s="147" t="s">
        <v>4537</v>
      </c>
      <c r="P462" s="147" t="s">
        <v>233</v>
      </c>
      <c r="Q462" s="147" t="s">
        <v>4537</v>
      </c>
      <c r="R462" s="147" t="s">
        <v>233</v>
      </c>
      <c r="S462" s="147" t="s">
        <v>4537</v>
      </c>
      <c r="T462" s="147" t="s">
        <v>233</v>
      </c>
      <c r="U462" s="150">
        <f t="shared" si="7"/>
        <v>1</v>
      </c>
    </row>
    <row r="463" spans="1:21" x14ac:dyDescent="0.2">
      <c r="A463" s="147" t="s">
        <v>8511</v>
      </c>
      <c r="B463" s="147" t="s">
        <v>155</v>
      </c>
      <c r="C463" s="147" t="s">
        <v>1289</v>
      </c>
      <c r="D463" s="147" t="s">
        <v>4744</v>
      </c>
      <c r="E463" s="148">
        <v>746</v>
      </c>
      <c r="F463" s="148">
        <v>4736</v>
      </c>
      <c r="G463" s="148">
        <v>483</v>
      </c>
      <c r="H463" s="148">
        <v>0</v>
      </c>
      <c r="I463" s="147" t="s">
        <v>4537</v>
      </c>
      <c r="J463" s="147" t="s">
        <v>4537</v>
      </c>
      <c r="K463" s="147" t="s">
        <v>4537</v>
      </c>
      <c r="L463" s="147" t="s">
        <v>8512</v>
      </c>
      <c r="M463" s="147" t="s">
        <v>4537</v>
      </c>
      <c r="N463" s="147" t="s">
        <v>233</v>
      </c>
      <c r="O463" s="147" t="s">
        <v>4537</v>
      </c>
      <c r="P463" s="147" t="s">
        <v>233</v>
      </c>
      <c r="Q463" s="147" t="s">
        <v>4537</v>
      </c>
      <c r="R463" s="147" t="s">
        <v>233</v>
      </c>
      <c r="S463" s="147" t="s">
        <v>4537</v>
      </c>
      <c r="T463" s="147" t="s">
        <v>233</v>
      </c>
      <c r="U463" s="150">
        <f t="shared" si="7"/>
        <v>0</v>
      </c>
    </row>
    <row r="464" spans="1:21" x14ac:dyDescent="0.2">
      <c r="A464" s="147" t="s">
        <v>8511</v>
      </c>
      <c r="B464" s="147" t="s">
        <v>6222</v>
      </c>
      <c r="C464" s="147" t="s">
        <v>544</v>
      </c>
      <c r="D464" s="147" t="s">
        <v>18</v>
      </c>
      <c r="E464" s="148">
        <v>4290</v>
      </c>
      <c r="F464" s="148">
        <v>0</v>
      </c>
      <c r="G464" s="148">
        <v>0</v>
      </c>
      <c r="H464" s="148">
        <v>0</v>
      </c>
      <c r="I464" s="147" t="s">
        <v>4537</v>
      </c>
      <c r="J464" s="147" t="s">
        <v>4537</v>
      </c>
      <c r="K464" s="147" t="s">
        <v>4537</v>
      </c>
      <c r="L464" s="147" t="s">
        <v>8512</v>
      </c>
      <c r="M464" s="147" t="s">
        <v>4537</v>
      </c>
      <c r="N464" s="147" t="s">
        <v>233</v>
      </c>
      <c r="O464" s="147" t="s">
        <v>4537</v>
      </c>
      <c r="P464" s="147" t="s">
        <v>233</v>
      </c>
      <c r="Q464" s="147" t="s">
        <v>4537</v>
      </c>
      <c r="R464" s="147" t="s">
        <v>233</v>
      </c>
      <c r="S464" s="147" t="s">
        <v>4537</v>
      </c>
      <c r="T464" s="147" t="s">
        <v>233</v>
      </c>
      <c r="U464" s="150">
        <f t="shared" si="7"/>
        <v>0</v>
      </c>
    </row>
    <row r="465" spans="1:21" x14ac:dyDescent="0.2">
      <c r="A465" s="147" t="s">
        <v>8513</v>
      </c>
      <c r="B465" s="147" t="s">
        <v>7211</v>
      </c>
      <c r="C465" s="147" t="s">
        <v>43</v>
      </c>
      <c r="D465" s="147" t="s">
        <v>8514</v>
      </c>
      <c r="E465" s="148">
        <v>1358</v>
      </c>
      <c r="F465" s="148">
        <v>2664</v>
      </c>
      <c r="G465" s="148">
        <v>0</v>
      </c>
      <c r="H465" s="148">
        <v>0</v>
      </c>
      <c r="I465" s="147" t="s">
        <v>4537</v>
      </c>
      <c r="J465" s="147" t="s">
        <v>4434</v>
      </c>
      <c r="K465" s="147" t="s">
        <v>4537</v>
      </c>
      <c r="L465" s="147" t="s">
        <v>8517</v>
      </c>
      <c r="M465" s="147" t="s">
        <v>4434</v>
      </c>
      <c r="N465" s="147" t="s">
        <v>5626</v>
      </c>
      <c r="O465" s="147" t="s">
        <v>4537</v>
      </c>
      <c r="P465" s="147" t="s">
        <v>233</v>
      </c>
      <c r="Q465" s="147" t="s">
        <v>4537</v>
      </c>
      <c r="R465" s="147" t="s">
        <v>233</v>
      </c>
      <c r="S465" s="147" t="s">
        <v>4537</v>
      </c>
      <c r="T465" s="147" t="s">
        <v>233</v>
      </c>
      <c r="U465" s="150">
        <f t="shared" si="7"/>
        <v>2</v>
      </c>
    </row>
    <row r="466" spans="1:21" x14ac:dyDescent="0.2">
      <c r="A466" s="147" t="s">
        <v>8511</v>
      </c>
      <c r="B466" s="147" t="s">
        <v>6222</v>
      </c>
      <c r="C466" s="147" t="s">
        <v>544</v>
      </c>
      <c r="D466" s="147" t="s">
        <v>8516</v>
      </c>
      <c r="E466" s="148">
        <v>999</v>
      </c>
      <c r="F466" s="148">
        <v>492</v>
      </c>
      <c r="G466" s="148">
        <v>322</v>
      </c>
      <c r="H466" s="148">
        <v>0</v>
      </c>
      <c r="I466" s="147" t="s">
        <v>4537</v>
      </c>
      <c r="J466" s="147" t="s">
        <v>4537</v>
      </c>
      <c r="K466" s="147" t="s">
        <v>4537</v>
      </c>
      <c r="L466" s="147" t="s">
        <v>8512</v>
      </c>
      <c r="M466" s="147" t="s">
        <v>4537</v>
      </c>
      <c r="N466" s="147" t="s">
        <v>233</v>
      </c>
      <c r="O466" s="147" t="s">
        <v>4537</v>
      </c>
      <c r="P466" s="147" t="s">
        <v>233</v>
      </c>
      <c r="Q466" s="147" t="s">
        <v>4537</v>
      </c>
      <c r="R466" s="147" t="s">
        <v>233</v>
      </c>
      <c r="S466" s="147" t="s">
        <v>4537</v>
      </c>
      <c r="T466" s="147" t="s">
        <v>233</v>
      </c>
      <c r="U466" s="150">
        <f t="shared" si="7"/>
        <v>0</v>
      </c>
    </row>
    <row r="467" spans="1:21" x14ac:dyDescent="0.2">
      <c r="A467" s="147" t="s">
        <v>8511</v>
      </c>
      <c r="B467" s="147" t="s">
        <v>6222</v>
      </c>
      <c r="C467" s="147" t="s">
        <v>544</v>
      </c>
      <c r="D467" s="147" t="s">
        <v>8516</v>
      </c>
      <c r="E467" s="148">
        <v>954</v>
      </c>
      <c r="F467" s="148">
        <v>1020</v>
      </c>
      <c r="G467" s="148">
        <v>357</v>
      </c>
      <c r="H467" s="148">
        <v>65</v>
      </c>
      <c r="I467" s="147" t="s">
        <v>4537</v>
      </c>
      <c r="J467" s="147" t="s">
        <v>4537</v>
      </c>
      <c r="K467" s="147" t="s">
        <v>4537</v>
      </c>
      <c r="L467" s="147" t="s">
        <v>8512</v>
      </c>
      <c r="M467" s="147" t="s">
        <v>4537</v>
      </c>
      <c r="N467" s="147" t="s">
        <v>233</v>
      </c>
      <c r="O467" s="147" t="s">
        <v>4537</v>
      </c>
      <c r="P467" s="147" t="s">
        <v>233</v>
      </c>
      <c r="Q467" s="147" t="s">
        <v>4537</v>
      </c>
      <c r="R467" s="147" t="s">
        <v>233</v>
      </c>
      <c r="S467" s="147" t="s">
        <v>4537</v>
      </c>
      <c r="T467" s="147" t="s">
        <v>233</v>
      </c>
      <c r="U467" s="150">
        <f t="shared" si="7"/>
        <v>0</v>
      </c>
    </row>
    <row r="468" spans="1:21" x14ac:dyDescent="0.2">
      <c r="A468" s="147" t="s">
        <v>8513</v>
      </c>
      <c r="B468" s="147" t="s">
        <v>7102</v>
      </c>
      <c r="C468" s="147" t="s">
        <v>544</v>
      </c>
      <c r="D468" s="147" t="s">
        <v>4744</v>
      </c>
      <c r="E468" s="148">
        <v>0</v>
      </c>
      <c r="F468" s="148">
        <v>0</v>
      </c>
      <c r="G468" s="148">
        <v>0</v>
      </c>
      <c r="H468" s="148">
        <v>0</v>
      </c>
      <c r="I468" s="147" t="s">
        <v>4537</v>
      </c>
      <c r="J468" s="147" t="s">
        <v>4537</v>
      </c>
      <c r="K468" s="147" t="s">
        <v>4537</v>
      </c>
      <c r="L468" s="147" t="s">
        <v>8512</v>
      </c>
      <c r="M468" s="147" t="s">
        <v>4537</v>
      </c>
      <c r="N468" s="147" t="s">
        <v>233</v>
      </c>
      <c r="O468" s="147" t="s">
        <v>4537</v>
      </c>
      <c r="P468" s="147" t="s">
        <v>233</v>
      </c>
      <c r="Q468" s="147" t="s">
        <v>4537</v>
      </c>
      <c r="R468" s="147" t="s">
        <v>233</v>
      </c>
      <c r="S468" s="147" t="s">
        <v>4537</v>
      </c>
      <c r="T468" s="147" t="s">
        <v>233</v>
      </c>
      <c r="U468" s="150">
        <f t="shared" si="7"/>
        <v>0</v>
      </c>
    </row>
    <row r="469" spans="1:21" x14ac:dyDescent="0.2">
      <c r="A469" s="147" t="s">
        <v>8513</v>
      </c>
      <c r="B469" s="147" t="s">
        <v>7228</v>
      </c>
      <c r="C469" s="147" t="s">
        <v>43</v>
      </c>
      <c r="D469" s="147" t="s">
        <v>8514</v>
      </c>
      <c r="E469" s="148">
        <v>1337</v>
      </c>
      <c r="F469" s="148">
        <v>2651</v>
      </c>
      <c r="G469" s="148">
        <v>0</v>
      </c>
      <c r="H469" s="148">
        <v>0</v>
      </c>
      <c r="I469" s="147" t="s">
        <v>4537</v>
      </c>
      <c r="J469" s="147" t="s">
        <v>4434</v>
      </c>
      <c r="K469" s="147" t="s">
        <v>4537</v>
      </c>
      <c r="L469" s="147" t="s">
        <v>8517</v>
      </c>
      <c r="M469" s="147" t="s">
        <v>4434</v>
      </c>
      <c r="N469" s="147" t="s">
        <v>5626</v>
      </c>
      <c r="O469" s="147" t="s">
        <v>4537</v>
      </c>
      <c r="P469" s="147" t="s">
        <v>233</v>
      </c>
      <c r="Q469" s="147" t="s">
        <v>4537</v>
      </c>
      <c r="R469" s="147" t="s">
        <v>233</v>
      </c>
      <c r="S469" s="147" t="s">
        <v>4537</v>
      </c>
      <c r="T469" s="147" t="s">
        <v>233</v>
      </c>
      <c r="U469" s="150">
        <f t="shared" si="7"/>
        <v>2</v>
      </c>
    </row>
    <row r="470" spans="1:21" x14ac:dyDescent="0.2">
      <c r="A470" s="147" t="s">
        <v>8511</v>
      </c>
      <c r="B470" s="147" t="s">
        <v>7102</v>
      </c>
      <c r="C470" s="147" t="s">
        <v>544</v>
      </c>
      <c r="D470" s="147" t="s">
        <v>4744</v>
      </c>
      <c r="E470" s="148">
        <v>0</v>
      </c>
      <c r="F470" s="148">
        <v>0</v>
      </c>
      <c r="G470" s="148">
        <v>0</v>
      </c>
      <c r="H470" s="148">
        <v>0</v>
      </c>
      <c r="I470" s="147" t="s">
        <v>4537</v>
      </c>
      <c r="J470" s="147" t="s">
        <v>4537</v>
      </c>
      <c r="K470" s="147" t="s">
        <v>4537</v>
      </c>
      <c r="L470" s="147" t="s">
        <v>8512</v>
      </c>
      <c r="M470" s="147" t="s">
        <v>4537</v>
      </c>
      <c r="N470" s="147" t="s">
        <v>233</v>
      </c>
      <c r="O470" s="147" t="s">
        <v>4537</v>
      </c>
      <c r="P470" s="147" t="s">
        <v>233</v>
      </c>
      <c r="Q470" s="147" t="s">
        <v>4537</v>
      </c>
      <c r="R470" s="147" t="s">
        <v>233</v>
      </c>
      <c r="S470" s="147" t="s">
        <v>4537</v>
      </c>
      <c r="T470" s="147" t="s">
        <v>233</v>
      </c>
      <c r="U470" s="150">
        <f t="shared" si="7"/>
        <v>0</v>
      </c>
    </row>
    <row r="471" spans="1:21" x14ac:dyDescent="0.2">
      <c r="A471" s="147" t="s">
        <v>8511</v>
      </c>
      <c r="B471" s="147" t="s">
        <v>6222</v>
      </c>
      <c r="C471" s="147" t="s">
        <v>544</v>
      </c>
      <c r="D471" s="147" t="s">
        <v>8516</v>
      </c>
      <c r="E471" s="148">
        <v>256</v>
      </c>
      <c r="F471" s="148">
        <v>233</v>
      </c>
      <c r="G471" s="148">
        <v>129</v>
      </c>
      <c r="H471" s="148">
        <v>0</v>
      </c>
      <c r="I471" s="147" t="s">
        <v>4537</v>
      </c>
      <c r="J471" s="147" t="s">
        <v>4537</v>
      </c>
      <c r="K471" s="147" t="s">
        <v>4537</v>
      </c>
      <c r="L471" s="147" t="s">
        <v>8512</v>
      </c>
      <c r="M471" s="147" t="s">
        <v>4537</v>
      </c>
      <c r="N471" s="147" t="s">
        <v>233</v>
      </c>
      <c r="O471" s="147" t="s">
        <v>4537</v>
      </c>
      <c r="P471" s="147" t="s">
        <v>233</v>
      </c>
      <c r="Q471" s="147" t="s">
        <v>4537</v>
      </c>
      <c r="R471" s="147" t="s">
        <v>233</v>
      </c>
      <c r="S471" s="147" t="s">
        <v>4537</v>
      </c>
      <c r="T471" s="147" t="s">
        <v>233</v>
      </c>
      <c r="U471" s="150">
        <f t="shared" si="7"/>
        <v>0</v>
      </c>
    </row>
    <row r="472" spans="1:21" x14ac:dyDescent="0.2">
      <c r="A472" s="147" t="s">
        <v>8511</v>
      </c>
      <c r="B472" s="147" t="s">
        <v>155</v>
      </c>
      <c r="C472" s="147" t="s">
        <v>1289</v>
      </c>
      <c r="D472" s="147" t="s">
        <v>8521</v>
      </c>
      <c r="E472" s="148">
        <v>129</v>
      </c>
      <c r="F472" s="148">
        <v>277</v>
      </c>
      <c r="G472" s="148">
        <v>0</v>
      </c>
      <c r="H472" s="148">
        <v>0</v>
      </c>
      <c r="I472" s="147" t="s">
        <v>4537</v>
      </c>
      <c r="J472" s="147" t="s">
        <v>4537</v>
      </c>
      <c r="K472" s="147" t="s">
        <v>4537</v>
      </c>
      <c r="L472" s="147" t="s">
        <v>8512</v>
      </c>
      <c r="M472" s="147" t="s">
        <v>4537</v>
      </c>
      <c r="N472" s="147" t="s">
        <v>233</v>
      </c>
      <c r="O472" s="147" t="s">
        <v>4537</v>
      </c>
      <c r="P472" s="147" t="s">
        <v>233</v>
      </c>
      <c r="Q472" s="147" t="s">
        <v>4537</v>
      </c>
      <c r="R472" s="147" t="s">
        <v>233</v>
      </c>
      <c r="S472" s="147" t="s">
        <v>4537</v>
      </c>
      <c r="T472" s="147" t="s">
        <v>233</v>
      </c>
      <c r="U472" s="150">
        <f t="shared" si="7"/>
        <v>0</v>
      </c>
    </row>
    <row r="473" spans="1:21" x14ac:dyDescent="0.2">
      <c r="A473" s="147" t="s">
        <v>8511</v>
      </c>
      <c r="B473" s="147" t="s">
        <v>6222</v>
      </c>
      <c r="C473" s="147" t="s">
        <v>544</v>
      </c>
      <c r="D473" s="147" t="s">
        <v>8521</v>
      </c>
      <c r="E473" s="148">
        <v>449</v>
      </c>
      <c r="F473" s="148">
        <v>2409</v>
      </c>
      <c r="G473" s="148">
        <v>461</v>
      </c>
      <c r="H473" s="148">
        <v>353</v>
      </c>
      <c r="I473" s="147" t="s">
        <v>4537</v>
      </c>
      <c r="J473" s="147" t="s">
        <v>4537</v>
      </c>
      <c r="K473" s="147" t="s">
        <v>4537</v>
      </c>
      <c r="L473" s="147" t="s">
        <v>8512</v>
      </c>
      <c r="M473" s="147" t="s">
        <v>4537</v>
      </c>
      <c r="N473" s="147" t="s">
        <v>233</v>
      </c>
      <c r="O473" s="147" t="s">
        <v>4537</v>
      </c>
      <c r="P473" s="147" t="s">
        <v>233</v>
      </c>
      <c r="Q473" s="147" t="s">
        <v>4537</v>
      </c>
      <c r="R473" s="147" t="s">
        <v>233</v>
      </c>
      <c r="S473" s="147" t="s">
        <v>4537</v>
      </c>
      <c r="T473" s="147" t="s">
        <v>233</v>
      </c>
      <c r="U473" s="150">
        <f t="shared" si="7"/>
        <v>0</v>
      </c>
    </row>
    <row r="474" spans="1:21" x14ac:dyDescent="0.2">
      <c r="A474" s="147" t="s">
        <v>8511</v>
      </c>
      <c r="B474" s="147" t="s">
        <v>6222</v>
      </c>
      <c r="C474" s="147" t="s">
        <v>544</v>
      </c>
      <c r="D474" s="147" t="s">
        <v>8516</v>
      </c>
      <c r="E474" s="148">
        <v>41</v>
      </c>
      <c r="F474" s="148">
        <v>377</v>
      </c>
      <c r="G474" s="148">
        <v>0</v>
      </c>
      <c r="H474" s="148">
        <v>0</v>
      </c>
      <c r="I474" s="147" t="s">
        <v>4537</v>
      </c>
      <c r="J474" s="147" t="s">
        <v>4537</v>
      </c>
      <c r="K474" s="147" t="s">
        <v>4537</v>
      </c>
      <c r="L474" s="147" t="s">
        <v>8512</v>
      </c>
      <c r="M474" s="147" t="s">
        <v>4537</v>
      </c>
      <c r="N474" s="147" t="s">
        <v>233</v>
      </c>
      <c r="O474" s="147" t="s">
        <v>4537</v>
      </c>
      <c r="P474" s="147" t="s">
        <v>233</v>
      </c>
      <c r="Q474" s="147" t="s">
        <v>4537</v>
      </c>
      <c r="R474" s="147" t="s">
        <v>233</v>
      </c>
      <c r="S474" s="147" t="s">
        <v>4537</v>
      </c>
      <c r="T474" s="147" t="s">
        <v>233</v>
      </c>
      <c r="U474" s="150">
        <f t="shared" si="7"/>
        <v>0</v>
      </c>
    </row>
    <row r="475" spans="1:21" x14ac:dyDescent="0.2">
      <c r="A475" s="147" t="s">
        <v>8511</v>
      </c>
      <c r="B475" s="147" t="s">
        <v>7211</v>
      </c>
      <c r="C475" s="147" t="s">
        <v>43</v>
      </c>
      <c r="D475" s="147" t="s">
        <v>8514</v>
      </c>
      <c r="E475" s="148">
        <v>1718</v>
      </c>
      <c r="F475" s="148">
        <v>3845</v>
      </c>
      <c r="G475" s="148">
        <v>0</v>
      </c>
      <c r="H475" s="148">
        <v>0</v>
      </c>
      <c r="I475" s="147" t="s">
        <v>4537</v>
      </c>
      <c r="J475" s="147" t="s">
        <v>4434</v>
      </c>
      <c r="K475" s="147" t="s">
        <v>4434</v>
      </c>
      <c r="L475" s="147" t="s">
        <v>8517</v>
      </c>
      <c r="M475" s="147" t="s">
        <v>4434</v>
      </c>
      <c r="N475" s="147" t="s">
        <v>5626</v>
      </c>
      <c r="O475" s="147" t="s">
        <v>4537</v>
      </c>
      <c r="P475" s="147" t="s">
        <v>233</v>
      </c>
      <c r="Q475" s="147" t="s">
        <v>4537</v>
      </c>
      <c r="R475" s="147" t="s">
        <v>233</v>
      </c>
      <c r="S475" s="147" t="s">
        <v>4537</v>
      </c>
      <c r="T475" s="147" t="s">
        <v>233</v>
      </c>
      <c r="U475" s="150">
        <f t="shared" si="7"/>
        <v>3</v>
      </c>
    </row>
    <row r="476" spans="1:21" x14ac:dyDescent="0.2">
      <c r="A476" s="147" t="s">
        <v>8511</v>
      </c>
      <c r="B476" s="147" t="s">
        <v>6222</v>
      </c>
      <c r="C476" s="147" t="s">
        <v>544</v>
      </c>
      <c r="D476" s="147" t="s">
        <v>8516</v>
      </c>
      <c r="E476" s="148">
        <v>385</v>
      </c>
      <c r="F476" s="148">
        <v>869</v>
      </c>
      <c r="G476" s="148">
        <v>752</v>
      </c>
      <c r="H476" s="148">
        <v>16</v>
      </c>
      <c r="I476" s="147" t="s">
        <v>4537</v>
      </c>
      <c r="J476" s="147" t="s">
        <v>4537</v>
      </c>
      <c r="K476" s="147" t="s">
        <v>4537</v>
      </c>
      <c r="L476" s="147" t="s">
        <v>8512</v>
      </c>
      <c r="M476" s="147" t="s">
        <v>4537</v>
      </c>
      <c r="N476" s="147" t="s">
        <v>233</v>
      </c>
      <c r="O476" s="147" t="s">
        <v>4537</v>
      </c>
      <c r="P476" s="147" t="s">
        <v>233</v>
      </c>
      <c r="Q476" s="147" t="s">
        <v>4537</v>
      </c>
      <c r="R476" s="147" t="s">
        <v>233</v>
      </c>
      <c r="S476" s="147" t="s">
        <v>4537</v>
      </c>
      <c r="T476" s="147" t="s">
        <v>233</v>
      </c>
      <c r="U476" s="150">
        <f t="shared" si="7"/>
        <v>0</v>
      </c>
    </row>
    <row r="477" spans="1:21" x14ac:dyDescent="0.2">
      <c r="A477" s="147" t="s">
        <v>8511</v>
      </c>
      <c r="B477" s="147" t="s">
        <v>7228</v>
      </c>
      <c r="C477" s="147" t="s">
        <v>43</v>
      </c>
      <c r="D477" s="147" t="s">
        <v>8514</v>
      </c>
      <c r="E477" s="148">
        <v>1708</v>
      </c>
      <c r="F477" s="148">
        <v>2984</v>
      </c>
      <c r="G477" s="148">
        <v>0</v>
      </c>
      <c r="H477" s="148">
        <v>0</v>
      </c>
      <c r="I477" s="147" t="s">
        <v>4537</v>
      </c>
      <c r="J477" s="147" t="s">
        <v>4434</v>
      </c>
      <c r="K477" s="147" t="s">
        <v>4537</v>
      </c>
      <c r="L477" s="147" t="s">
        <v>8517</v>
      </c>
      <c r="M477" s="147" t="s">
        <v>4434</v>
      </c>
      <c r="N477" s="147" t="s">
        <v>5626</v>
      </c>
      <c r="O477" s="147" t="s">
        <v>4434</v>
      </c>
      <c r="P477" s="147" t="s">
        <v>233</v>
      </c>
      <c r="Q477" s="147" t="s">
        <v>4537</v>
      </c>
      <c r="R477" s="147" t="s">
        <v>233</v>
      </c>
      <c r="S477" s="147" t="s">
        <v>4537</v>
      </c>
      <c r="T477" s="147" t="s">
        <v>233</v>
      </c>
      <c r="U477" s="150">
        <f t="shared" si="7"/>
        <v>3</v>
      </c>
    </row>
    <row r="478" spans="1:21" x14ac:dyDescent="0.2">
      <c r="A478" s="147" t="s">
        <v>8511</v>
      </c>
      <c r="B478" s="147" t="s">
        <v>4718</v>
      </c>
      <c r="C478" s="147" t="s">
        <v>43</v>
      </c>
      <c r="D478" s="147" t="s">
        <v>8516</v>
      </c>
      <c r="E478" s="148">
        <v>3927</v>
      </c>
      <c r="F478" s="148">
        <v>2833</v>
      </c>
      <c r="G478" s="148">
        <v>2117</v>
      </c>
      <c r="H478" s="148">
        <v>337</v>
      </c>
      <c r="I478" s="147" t="s">
        <v>4434</v>
      </c>
      <c r="J478" s="147" t="s">
        <v>4434</v>
      </c>
      <c r="K478" s="147" t="s">
        <v>4434</v>
      </c>
      <c r="L478" s="147" t="s">
        <v>8512</v>
      </c>
      <c r="M478" s="147" t="s">
        <v>4434</v>
      </c>
      <c r="N478" s="147" t="s">
        <v>4691</v>
      </c>
      <c r="O478" s="147" t="s">
        <v>4434</v>
      </c>
      <c r="P478" s="147" t="s">
        <v>6413</v>
      </c>
      <c r="Q478" s="147" t="s">
        <v>4434</v>
      </c>
      <c r="R478" s="147" t="s">
        <v>6414</v>
      </c>
      <c r="S478" s="147" t="s">
        <v>4537</v>
      </c>
      <c r="T478" s="147" t="s">
        <v>233</v>
      </c>
      <c r="U478" s="150">
        <f t="shared" si="7"/>
        <v>6</v>
      </c>
    </row>
    <row r="479" spans="1:21" x14ac:dyDescent="0.2">
      <c r="A479" s="147" t="s">
        <v>8511</v>
      </c>
      <c r="B479" s="147" t="s">
        <v>7236</v>
      </c>
      <c r="C479" s="147" t="s">
        <v>43</v>
      </c>
      <c r="D479" s="147" t="s">
        <v>8516</v>
      </c>
      <c r="E479" s="148">
        <v>267</v>
      </c>
      <c r="F479" s="148">
        <v>417</v>
      </c>
      <c r="G479" s="148">
        <v>37</v>
      </c>
      <c r="H479" s="148">
        <v>3</v>
      </c>
      <c r="I479" s="147" t="s">
        <v>4537</v>
      </c>
      <c r="J479" s="147" t="s">
        <v>4434</v>
      </c>
      <c r="K479" s="147" t="s">
        <v>4434</v>
      </c>
      <c r="L479" s="147" t="s">
        <v>8517</v>
      </c>
      <c r="M479" s="147" t="s">
        <v>4537</v>
      </c>
      <c r="N479" s="147" t="s">
        <v>233</v>
      </c>
      <c r="O479" s="147" t="s">
        <v>4434</v>
      </c>
      <c r="P479" s="147" t="s">
        <v>7247</v>
      </c>
      <c r="Q479" s="147" t="s">
        <v>4434</v>
      </c>
      <c r="R479" s="147" t="s">
        <v>7249</v>
      </c>
      <c r="S479" s="147" t="s">
        <v>4434</v>
      </c>
      <c r="T479" s="147" t="s">
        <v>7250</v>
      </c>
      <c r="U479" s="150">
        <f t="shared" si="7"/>
        <v>5</v>
      </c>
    </row>
    <row r="480" spans="1:21" x14ac:dyDescent="0.2">
      <c r="A480" s="147" t="s">
        <v>8511</v>
      </c>
      <c r="B480" s="147" t="s">
        <v>6222</v>
      </c>
      <c r="C480" s="147" t="s">
        <v>544</v>
      </c>
      <c r="D480" s="147" t="s">
        <v>8516</v>
      </c>
      <c r="E480" s="148">
        <v>503</v>
      </c>
      <c r="F480" s="148">
        <v>643</v>
      </c>
      <c r="G480" s="148">
        <v>1038</v>
      </c>
      <c r="H480" s="148">
        <v>4</v>
      </c>
      <c r="I480" s="147" t="s">
        <v>4537</v>
      </c>
      <c r="J480" s="147" t="s">
        <v>4537</v>
      </c>
      <c r="K480" s="147" t="s">
        <v>4537</v>
      </c>
      <c r="L480" s="147" t="s">
        <v>8512</v>
      </c>
      <c r="M480" s="147" t="s">
        <v>4537</v>
      </c>
      <c r="N480" s="147" t="s">
        <v>233</v>
      </c>
      <c r="O480" s="147" t="s">
        <v>4537</v>
      </c>
      <c r="P480" s="147" t="s">
        <v>233</v>
      </c>
      <c r="Q480" s="147" t="s">
        <v>4537</v>
      </c>
      <c r="R480" s="147" t="s">
        <v>233</v>
      </c>
      <c r="S480" s="147" t="s">
        <v>4537</v>
      </c>
      <c r="T480" s="147" t="s">
        <v>233</v>
      </c>
      <c r="U480" s="150">
        <f t="shared" si="7"/>
        <v>0</v>
      </c>
    </row>
    <row r="481" spans="1:21" x14ac:dyDescent="0.2">
      <c r="A481" s="147" t="s">
        <v>8511</v>
      </c>
      <c r="B481" s="147" t="s">
        <v>155</v>
      </c>
      <c r="C481" s="147" t="s">
        <v>1289</v>
      </c>
      <c r="D481" s="147" t="s">
        <v>8516</v>
      </c>
      <c r="E481" s="148">
        <v>32</v>
      </c>
      <c r="F481" s="148">
        <v>580</v>
      </c>
      <c r="G481" s="148">
        <v>361</v>
      </c>
      <c r="H481" s="148">
        <v>0</v>
      </c>
      <c r="I481" s="147" t="s">
        <v>4537</v>
      </c>
      <c r="J481" s="147" t="s">
        <v>4434</v>
      </c>
      <c r="K481" s="147" t="s">
        <v>4537</v>
      </c>
      <c r="L481" s="147" t="s">
        <v>8512</v>
      </c>
      <c r="M481" s="147" t="s">
        <v>4537</v>
      </c>
      <c r="N481" s="147" t="s">
        <v>233</v>
      </c>
      <c r="O481" s="147" t="s">
        <v>4537</v>
      </c>
      <c r="P481" s="147" t="s">
        <v>233</v>
      </c>
      <c r="Q481" s="147" t="s">
        <v>4537</v>
      </c>
      <c r="R481" s="147" t="s">
        <v>233</v>
      </c>
      <c r="S481" s="147" t="s">
        <v>4537</v>
      </c>
      <c r="T481" s="147" t="s">
        <v>233</v>
      </c>
      <c r="U481" s="150">
        <f t="shared" si="7"/>
        <v>1</v>
      </c>
    </row>
    <row r="482" spans="1:21" x14ac:dyDescent="0.2">
      <c r="A482" s="147" t="s">
        <v>8511</v>
      </c>
      <c r="B482" s="147" t="s">
        <v>6222</v>
      </c>
      <c r="C482" s="147" t="s">
        <v>544</v>
      </c>
      <c r="D482" s="147" t="s">
        <v>4744</v>
      </c>
      <c r="E482" s="148">
        <v>0</v>
      </c>
      <c r="F482" s="148">
        <v>235</v>
      </c>
      <c r="G482" s="148">
        <v>92</v>
      </c>
      <c r="H482" s="148">
        <v>1</v>
      </c>
      <c r="I482" s="147" t="s">
        <v>4537</v>
      </c>
      <c r="J482" s="147" t="s">
        <v>4537</v>
      </c>
      <c r="K482" s="147" t="s">
        <v>4537</v>
      </c>
      <c r="L482" s="147" t="s">
        <v>8512</v>
      </c>
      <c r="M482" s="147" t="s">
        <v>4537</v>
      </c>
      <c r="N482" s="147" t="s">
        <v>233</v>
      </c>
      <c r="O482" s="147" t="s">
        <v>4537</v>
      </c>
      <c r="P482" s="147" t="s">
        <v>233</v>
      </c>
      <c r="Q482" s="147" t="s">
        <v>4537</v>
      </c>
      <c r="R482" s="147" t="s">
        <v>233</v>
      </c>
      <c r="S482" s="147" t="s">
        <v>4537</v>
      </c>
      <c r="T482" s="147" t="s">
        <v>233</v>
      </c>
      <c r="U482" s="150">
        <f t="shared" si="7"/>
        <v>0</v>
      </c>
    </row>
    <row r="483" spans="1:21" x14ac:dyDescent="0.2">
      <c r="A483" s="147" t="s">
        <v>8511</v>
      </c>
      <c r="B483" s="147" t="s">
        <v>155</v>
      </c>
      <c r="C483" s="147" t="s">
        <v>1289</v>
      </c>
      <c r="D483" s="147" t="s">
        <v>446</v>
      </c>
      <c r="E483" s="148">
        <v>20</v>
      </c>
      <c r="F483" s="148">
        <v>0</v>
      </c>
      <c r="G483" s="148">
        <v>0</v>
      </c>
      <c r="H483" s="148">
        <v>0</v>
      </c>
      <c r="I483" s="147" t="s">
        <v>4537</v>
      </c>
      <c r="J483" s="147" t="s">
        <v>4537</v>
      </c>
      <c r="K483" s="147" t="s">
        <v>4537</v>
      </c>
      <c r="L483" s="147" t="s">
        <v>8512</v>
      </c>
      <c r="M483" s="147" t="s">
        <v>4537</v>
      </c>
      <c r="N483" s="147" t="s">
        <v>233</v>
      </c>
      <c r="O483" s="147" t="s">
        <v>4537</v>
      </c>
      <c r="P483" s="147" t="s">
        <v>233</v>
      </c>
      <c r="Q483" s="147" t="s">
        <v>4537</v>
      </c>
      <c r="R483" s="147" t="s">
        <v>233</v>
      </c>
      <c r="S483" s="147" t="s">
        <v>4537</v>
      </c>
      <c r="T483" s="147" t="s">
        <v>233</v>
      </c>
      <c r="U483" s="150">
        <f t="shared" si="7"/>
        <v>0</v>
      </c>
    </row>
    <row r="484" spans="1:21" x14ac:dyDescent="0.2">
      <c r="A484" s="147" t="s">
        <v>8511</v>
      </c>
      <c r="B484" s="147" t="s">
        <v>155</v>
      </c>
      <c r="C484" s="147" t="s">
        <v>1289</v>
      </c>
      <c r="D484" s="147" t="s">
        <v>8516</v>
      </c>
      <c r="E484" s="148">
        <v>5</v>
      </c>
      <c r="F484" s="148">
        <v>0</v>
      </c>
      <c r="G484" s="148">
        <v>0</v>
      </c>
      <c r="H484" s="148">
        <v>0</v>
      </c>
      <c r="I484" s="147" t="s">
        <v>4537</v>
      </c>
      <c r="J484" s="147" t="s">
        <v>4537</v>
      </c>
      <c r="K484" s="147" t="s">
        <v>4537</v>
      </c>
      <c r="L484" s="147" t="s">
        <v>8512</v>
      </c>
      <c r="M484" s="147" t="s">
        <v>4537</v>
      </c>
      <c r="N484" s="147" t="s">
        <v>233</v>
      </c>
      <c r="O484" s="147" t="s">
        <v>4537</v>
      </c>
      <c r="P484" s="147" t="s">
        <v>233</v>
      </c>
      <c r="Q484" s="147" t="s">
        <v>4537</v>
      </c>
      <c r="R484" s="147" t="s">
        <v>233</v>
      </c>
      <c r="S484" s="147" t="s">
        <v>4537</v>
      </c>
      <c r="T484" s="147" t="s">
        <v>233</v>
      </c>
      <c r="U484" s="150">
        <f t="shared" si="7"/>
        <v>0</v>
      </c>
    </row>
    <row r="485" spans="1:21" x14ac:dyDescent="0.2">
      <c r="A485" s="147" t="s">
        <v>8511</v>
      </c>
      <c r="B485" s="147" t="s">
        <v>7236</v>
      </c>
      <c r="C485" s="147" t="s">
        <v>43</v>
      </c>
      <c r="D485" s="147" t="s">
        <v>8516</v>
      </c>
      <c r="E485" s="148">
        <v>177</v>
      </c>
      <c r="F485" s="148">
        <v>430</v>
      </c>
      <c r="G485" s="148">
        <v>41</v>
      </c>
      <c r="H485" s="148">
        <v>42</v>
      </c>
      <c r="I485" s="147" t="s">
        <v>4537</v>
      </c>
      <c r="J485" s="147" t="s">
        <v>4434</v>
      </c>
      <c r="K485" s="147" t="s">
        <v>4434</v>
      </c>
      <c r="L485" s="147" t="s">
        <v>8517</v>
      </c>
      <c r="M485" s="147" t="s">
        <v>4537</v>
      </c>
      <c r="N485" s="147" t="s">
        <v>233</v>
      </c>
      <c r="O485" s="147" t="s">
        <v>4434</v>
      </c>
      <c r="P485" s="147" t="s">
        <v>7247</v>
      </c>
      <c r="Q485" s="147" t="s">
        <v>4434</v>
      </c>
      <c r="R485" s="147" t="s">
        <v>7249</v>
      </c>
      <c r="S485" s="147" t="s">
        <v>4434</v>
      </c>
      <c r="T485" s="147" t="s">
        <v>7250</v>
      </c>
      <c r="U485" s="150">
        <f t="shared" si="7"/>
        <v>5</v>
      </c>
    </row>
    <row r="486" spans="1:21" x14ac:dyDescent="0.2">
      <c r="A486" s="147" t="s">
        <v>8513</v>
      </c>
      <c r="B486" s="147" t="s">
        <v>155</v>
      </c>
      <c r="C486" s="147" t="s">
        <v>1289</v>
      </c>
      <c r="D486" s="147" t="s">
        <v>4744</v>
      </c>
      <c r="E486" s="148">
        <v>53</v>
      </c>
      <c r="F486" s="148">
        <v>0</v>
      </c>
      <c r="G486" s="148">
        <v>0</v>
      </c>
      <c r="H486" s="148">
        <v>0</v>
      </c>
      <c r="I486" s="147" t="s">
        <v>4537</v>
      </c>
      <c r="J486" s="147" t="s">
        <v>4434</v>
      </c>
      <c r="K486" s="147" t="s">
        <v>4537</v>
      </c>
      <c r="L486" s="147" t="s">
        <v>8515</v>
      </c>
      <c r="M486" s="147" t="s">
        <v>4537</v>
      </c>
      <c r="N486" s="147" t="s">
        <v>233</v>
      </c>
      <c r="O486" s="147" t="s">
        <v>4537</v>
      </c>
      <c r="P486" s="147" t="s">
        <v>233</v>
      </c>
      <c r="Q486" s="147" t="s">
        <v>4537</v>
      </c>
      <c r="R486" s="147" t="s">
        <v>233</v>
      </c>
      <c r="S486" s="147" t="s">
        <v>4537</v>
      </c>
      <c r="T486" s="147" t="s">
        <v>233</v>
      </c>
      <c r="U486" s="150">
        <f t="shared" si="7"/>
        <v>1</v>
      </c>
    </row>
    <row r="487" spans="1:21" x14ac:dyDescent="0.2">
      <c r="A487" s="147" t="s">
        <v>8511</v>
      </c>
      <c r="B487" s="147" t="s">
        <v>7269</v>
      </c>
      <c r="C487" s="147" t="s">
        <v>107</v>
      </c>
      <c r="D487" s="147" t="s">
        <v>8514</v>
      </c>
      <c r="E487" s="148">
        <v>1064</v>
      </c>
      <c r="F487" s="148">
        <v>1951</v>
      </c>
      <c r="G487" s="148">
        <v>0</v>
      </c>
      <c r="H487" s="148">
        <v>1320</v>
      </c>
      <c r="I487" s="147" t="s">
        <v>4537</v>
      </c>
      <c r="J487" s="147" t="s">
        <v>4434</v>
      </c>
      <c r="K487" s="147" t="s">
        <v>4434</v>
      </c>
      <c r="L487" s="147" t="s">
        <v>8512</v>
      </c>
      <c r="M487" s="147" t="s">
        <v>4434</v>
      </c>
      <c r="N487" s="147" t="s">
        <v>5439</v>
      </c>
      <c r="O487" s="147" t="s">
        <v>4537</v>
      </c>
      <c r="P487" s="147" t="s">
        <v>233</v>
      </c>
      <c r="Q487" s="147" t="s">
        <v>4434</v>
      </c>
      <c r="R487" s="147" t="s">
        <v>7278</v>
      </c>
      <c r="S487" s="147" t="s">
        <v>4537</v>
      </c>
      <c r="T487" s="147" t="s">
        <v>233</v>
      </c>
      <c r="U487" s="150">
        <f t="shared" si="7"/>
        <v>4</v>
      </c>
    </row>
    <row r="488" spans="1:21" x14ac:dyDescent="0.2">
      <c r="A488" s="147" t="s">
        <v>8511</v>
      </c>
      <c r="B488" s="147" t="s">
        <v>7236</v>
      </c>
      <c r="C488" s="147" t="s">
        <v>43</v>
      </c>
      <c r="D488" s="147" t="s">
        <v>8516</v>
      </c>
      <c r="E488" s="148">
        <v>298</v>
      </c>
      <c r="F488" s="148">
        <v>468</v>
      </c>
      <c r="G488" s="148">
        <v>170</v>
      </c>
      <c r="H488" s="148">
        <v>3</v>
      </c>
      <c r="I488" s="147" t="s">
        <v>4537</v>
      </c>
      <c r="J488" s="147" t="s">
        <v>4434</v>
      </c>
      <c r="K488" s="147" t="s">
        <v>4434</v>
      </c>
      <c r="L488" s="147" t="s">
        <v>8517</v>
      </c>
      <c r="M488" s="147" t="s">
        <v>4537</v>
      </c>
      <c r="N488" s="147" t="s">
        <v>233</v>
      </c>
      <c r="O488" s="147" t="s">
        <v>4434</v>
      </c>
      <c r="P488" s="147" t="s">
        <v>7247</v>
      </c>
      <c r="Q488" s="147" t="s">
        <v>4434</v>
      </c>
      <c r="R488" s="147" t="s">
        <v>7249</v>
      </c>
      <c r="S488" s="147" t="s">
        <v>4434</v>
      </c>
      <c r="T488" s="147" t="s">
        <v>7250</v>
      </c>
      <c r="U488" s="150">
        <f t="shared" si="7"/>
        <v>5</v>
      </c>
    </row>
    <row r="489" spans="1:21" x14ac:dyDescent="0.2">
      <c r="A489" s="147" t="s">
        <v>8513</v>
      </c>
      <c r="B489" s="147" t="s">
        <v>155</v>
      </c>
      <c r="C489" s="147" t="s">
        <v>1289</v>
      </c>
      <c r="D489" s="147" t="s">
        <v>8521</v>
      </c>
      <c r="E489" s="148">
        <v>249</v>
      </c>
      <c r="F489" s="148">
        <v>0</v>
      </c>
      <c r="G489" s="148">
        <v>0</v>
      </c>
      <c r="H489" s="148">
        <v>0</v>
      </c>
      <c r="I489" s="147" t="s">
        <v>4537</v>
      </c>
      <c r="J489" s="147" t="s">
        <v>4434</v>
      </c>
      <c r="K489" s="147" t="s">
        <v>4537</v>
      </c>
      <c r="L489" s="147" t="s">
        <v>8515</v>
      </c>
      <c r="M489" s="147" t="s">
        <v>4434</v>
      </c>
      <c r="N489" s="147" t="s">
        <v>7285</v>
      </c>
      <c r="O489" s="147" t="s">
        <v>4537</v>
      </c>
      <c r="P489" s="147" t="s">
        <v>233</v>
      </c>
      <c r="Q489" s="147" t="s">
        <v>4434</v>
      </c>
      <c r="R489" s="147" t="s">
        <v>7286</v>
      </c>
      <c r="S489" s="147" t="s">
        <v>4434</v>
      </c>
      <c r="T489" s="147" t="s">
        <v>7286</v>
      </c>
      <c r="U489" s="150">
        <f t="shared" si="7"/>
        <v>4</v>
      </c>
    </row>
    <row r="490" spans="1:21" x14ac:dyDescent="0.2">
      <c r="A490" s="147" t="s">
        <v>8511</v>
      </c>
      <c r="B490" s="147" t="s">
        <v>7236</v>
      </c>
      <c r="C490" s="147" t="s">
        <v>43</v>
      </c>
      <c r="D490" s="147" t="s">
        <v>8521</v>
      </c>
      <c r="E490" s="148">
        <v>496</v>
      </c>
      <c r="F490" s="148">
        <v>3577</v>
      </c>
      <c r="G490" s="148">
        <v>349</v>
      </c>
      <c r="H490" s="148">
        <v>6</v>
      </c>
      <c r="I490" s="147" t="s">
        <v>4537</v>
      </c>
      <c r="J490" s="147" t="s">
        <v>4434</v>
      </c>
      <c r="K490" s="147" t="s">
        <v>4434</v>
      </c>
      <c r="L490" s="147" t="s">
        <v>8517</v>
      </c>
      <c r="M490" s="147" t="s">
        <v>4434</v>
      </c>
      <c r="N490" s="147" t="s">
        <v>7291</v>
      </c>
      <c r="O490" s="147" t="s">
        <v>4434</v>
      </c>
      <c r="P490" s="147" t="s">
        <v>7293</v>
      </c>
      <c r="Q490" s="147" t="s">
        <v>4434</v>
      </c>
      <c r="R490" s="147" t="s">
        <v>7250</v>
      </c>
      <c r="S490" s="147" t="s">
        <v>4434</v>
      </c>
      <c r="T490" s="147" t="s">
        <v>7294</v>
      </c>
      <c r="U490" s="150">
        <f t="shared" si="7"/>
        <v>6</v>
      </c>
    </row>
    <row r="491" spans="1:21" x14ac:dyDescent="0.2">
      <c r="A491" s="147" t="s">
        <v>8511</v>
      </c>
      <c r="B491" s="147" t="s">
        <v>155</v>
      </c>
      <c r="C491" s="147" t="s">
        <v>1289</v>
      </c>
      <c r="D491" s="147" t="s">
        <v>8521</v>
      </c>
      <c r="E491" s="148">
        <v>306</v>
      </c>
      <c r="F491" s="148">
        <v>0</v>
      </c>
      <c r="G491" s="148">
        <v>0</v>
      </c>
      <c r="H491" s="148">
        <v>0</v>
      </c>
      <c r="I491" s="147" t="s">
        <v>4537</v>
      </c>
      <c r="J491" s="147" t="s">
        <v>4537</v>
      </c>
      <c r="K491" s="147" t="s">
        <v>4537</v>
      </c>
      <c r="L491" s="147" t="s">
        <v>8515</v>
      </c>
      <c r="M491" s="147" t="s">
        <v>4537</v>
      </c>
      <c r="N491" s="147" t="s">
        <v>233</v>
      </c>
      <c r="O491" s="147" t="s">
        <v>4537</v>
      </c>
      <c r="P491" s="147" t="s">
        <v>233</v>
      </c>
      <c r="Q491" s="147" t="s">
        <v>4537</v>
      </c>
      <c r="R491" s="147" t="s">
        <v>233</v>
      </c>
      <c r="S491" s="147" t="s">
        <v>4537</v>
      </c>
      <c r="T491" s="147" t="s">
        <v>233</v>
      </c>
      <c r="U491" s="150">
        <f t="shared" si="7"/>
        <v>0</v>
      </c>
    </row>
    <row r="492" spans="1:21" x14ac:dyDescent="0.2">
      <c r="A492" s="147" t="s">
        <v>8511</v>
      </c>
      <c r="B492" s="147" t="s">
        <v>155</v>
      </c>
      <c r="C492" s="147" t="s">
        <v>1289</v>
      </c>
      <c r="D492" s="147" t="s">
        <v>4744</v>
      </c>
      <c r="E492" s="148">
        <v>50</v>
      </c>
      <c r="F492" s="148">
        <v>0</v>
      </c>
      <c r="G492" s="148">
        <v>0</v>
      </c>
      <c r="H492" s="148">
        <v>0</v>
      </c>
      <c r="I492" s="147" t="s">
        <v>4537</v>
      </c>
      <c r="J492" s="147" t="s">
        <v>4434</v>
      </c>
      <c r="K492" s="147" t="s">
        <v>4537</v>
      </c>
      <c r="L492" s="147" t="s">
        <v>8515</v>
      </c>
      <c r="M492" s="147" t="s">
        <v>4537</v>
      </c>
      <c r="N492" s="147" t="s">
        <v>233</v>
      </c>
      <c r="O492" s="147" t="s">
        <v>4537</v>
      </c>
      <c r="P492" s="147" t="s">
        <v>233</v>
      </c>
      <c r="Q492" s="147" t="s">
        <v>4537</v>
      </c>
      <c r="R492" s="147" t="s">
        <v>233</v>
      </c>
      <c r="S492" s="147" t="s">
        <v>4537</v>
      </c>
      <c r="T492" s="147" t="s">
        <v>233</v>
      </c>
      <c r="U492" s="150">
        <f t="shared" si="7"/>
        <v>1</v>
      </c>
    </row>
    <row r="493" spans="1:21" x14ac:dyDescent="0.2">
      <c r="A493" s="147" t="s">
        <v>8511</v>
      </c>
      <c r="B493" s="147" t="s">
        <v>155</v>
      </c>
      <c r="C493" s="147" t="s">
        <v>1289</v>
      </c>
      <c r="D493" s="147" t="s">
        <v>8521</v>
      </c>
      <c r="E493" s="148">
        <v>249</v>
      </c>
      <c r="F493" s="148">
        <v>0</v>
      </c>
      <c r="G493" s="148">
        <v>0</v>
      </c>
      <c r="H493" s="148">
        <v>0</v>
      </c>
      <c r="I493" s="147" t="s">
        <v>4537</v>
      </c>
      <c r="J493" s="147" t="s">
        <v>4434</v>
      </c>
      <c r="K493" s="147" t="s">
        <v>4537</v>
      </c>
      <c r="L493" s="147" t="s">
        <v>8515</v>
      </c>
      <c r="M493" s="147" t="s">
        <v>4434</v>
      </c>
      <c r="N493" s="147" t="s">
        <v>7307</v>
      </c>
      <c r="O493" s="147" t="s">
        <v>4537</v>
      </c>
      <c r="P493" s="147" t="s">
        <v>233</v>
      </c>
      <c r="Q493" s="147" t="s">
        <v>4434</v>
      </c>
      <c r="R493" s="147" t="s">
        <v>7307</v>
      </c>
      <c r="S493" s="147" t="s">
        <v>4537</v>
      </c>
      <c r="T493" s="147" t="s">
        <v>7307</v>
      </c>
      <c r="U493" s="150">
        <f t="shared" si="7"/>
        <v>3</v>
      </c>
    </row>
    <row r="494" spans="1:21" x14ac:dyDescent="0.2">
      <c r="A494" s="147" t="s">
        <v>8513</v>
      </c>
      <c r="B494" s="147" t="s">
        <v>5392</v>
      </c>
      <c r="C494" s="147" t="s">
        <v>544</v>
      </c>
      <c r="D494" s="147" t="s">
        <v>987</v>
      </c>
      <c r="E494" s="148">
        <v>492</v>
      </c>
      <c r="F494" s="148">
        <v>1925</v>
      </c>
      <c r="G494" s="148">
        <v>0</v>
      </c>
      <c r="H494" s="148">
        <v>0</v>
      </c>
      <c r="I494" s="147" t="s">
        <v>4537</v>
      </c>
      <c r="J494" s="147" t="s">
        <v>4537</v>
      </c>
      <c r="K494" s="147" t="s">
        <v>4537</v>
      </c>
      <c r="L494" s="147" t="s">
        <v>8512</v>
      </c>
      <c r="M494" s="147" t="s">
        <v>4537</v>
      </c>
      <c r="N494" s="147" t="s">
        <v>233</v>
      </c>
      <c r="O494" s="147" t="s">
        <v>4537</v>
      </c>
      <c r="P494" s="147" t="s">
        <v>233</v>
      </c>
      <c r="Q494" s="147" t="s">
        <v>4537</v>
      </c>
      <c r="R494" s="147" t="s">
        <v>233</v>
      </c>
      <c r="S494" s="147" t="s">
        <v>4537</v>
      </c>
      <c r="T494" s="147" t="s">
        <v>233</v>
      </c>
      <c r="U494" s="150">
        <f t="shared" si="7"/>
        <v>0</v>
      </c>
    </row>
    <row r="495" spans="1:21" x14ac:dyDescent="0.2">
      <c r="A495" s="147" t="s">
        <v>8511</v>
      </c>
      <c r="B495" s="147" t="s">
        <v>5392</v>
      </c>
      <c r="C495" s="147" t="s">
        <v>544</v>
      </c>
      <c r="D495" s="147" t="s">
        <v>987</v>
      </c>
      <c r="E495" s="148">
        <v>512</v>
      </c>
      <c r="F495" s="148">
        <v>1587</v>
      </c>
      <c r="G495" s="148">
        <v>0</v>
      </c>
      <c r="H495" s="148">
        <v>0</v>
      </c>
      <c r="I495" s="147" t="s">
        <v>4537</v>
      </c>
      <c r="J495" s="147" t="s">
        <v>4537</v>
      </c>
      <c r="K495" s="147" t="s">
        <v>4537</v>
      </c>
      <c r="L495" s="147" t="s">
        <v>8512</v>
      </c>
      <c r="M495" s="147" t="s">
        <v>4537</v>
      </c>
      <c r="N495" s="147" t="s">
        <v>233</v>
      </c>
      <c r="O495" s="147" t="s">
        <v>4537</v>
      </c>
      <c r="P495" s="147" t="s">
        <v>233</v>
      </c>
      <c r="Q495" s="147" t="s">
        <v>4537</v>
      </c>
      <c r="R495" s="147" t="s">
        <v>233</v>
      </c>
      <c r="S495" s="147" t="s">
        <v>4537</v>
      </c>
      <c r="T495" s="147" t="s">
        <v>233</v>
      </c>
      <c r="U495" s="150">
        <f t="shared" si="7"/>
        <v>0</v>
      </c>
    </row>
    <row r="496" spans="1:21" x14ac:dyDescent="0.2">
      <c r="A496" s="147" t="s">
        <v>8513</v>
      </c>
      <c r="B496" s="147" t="s">
        <v>6652</v>
      </c>
      <c r="C496" s="147" t="s">
        <v>107</v>
      </c>
      <c r="D496" s="147" t="s">
        <v>8516</v>
      </c>
      <c r="E496" s="148">
        <v>119</v>
      </c>
      <c r="F496" s="148">
        <v>503</v>
      </c>
      <c r="G496" s="148">
        <v>0</v>
      </c>
      <c r="H496" s="148">
        <v>0</v>
      </c>
      <c r="I496" s="147" t="s">
        <v>4537</v>
      </c>
      <c r="J496" s="147" t="s">
        <v>4537</v>
      </c>
      <c r="K496" s="147" t="s">
        <v>4537</v>
      </c>
      <c r="L496" s="147" t="s">
        <v>8512</v>
      </c>
      <c r="M496" s="147" t="s">
        <v>4537</v>
      </c>
      <c r="N496" s="147" t="s">
        <v>233</v>
      </c>
      <c r="O496" s="147" t="s">
        <v>4537</v>
      </c>
      <c r="P496" s="147" t="s">
        <v>233</v>
      </c>
      <c r="Q496" s="147" t="s">
        <v>4537</v>
      </c>
      <c r="R496" s="147" t="s">
        <v>233</v>
      </c>
      <c r="S496" s="147" t="s">
        <v>4537</v>
      </c>
      <c r="T496" s="147" t="s">
        <v>233</v>
      </c>
      <c r="U496" s="150">
        <f t="shared" si="7"/>
        <v>0</v>
      </c>
    </row>
    <row r="497" spans="1:21" x14ac:dyDescent="0.2">
      <c r="A497" s="147" t="s">
        <v>8511</v>
      </c>
      <c r="B497" s="147" t="s">
        <v>6652</v>
      </c>
      <c r="C497" s="147" t="s">
        <v>107</v>
      </c>
      <c r="D497" s="147" t="s">
        <v>8521</v>
      </c>
      <c r="E497" s="148">
        <v>185</v>
      </c>
      <c r="F497" s="148">
        <v>667</v>
      </c>
      <c r="G497" s="148">
        <v>0</v>
      </c>
      <c r="H497" s="148">
        <v>0</v>
      </c>
      <c r="I497" s="147" t="s">
        <v>4537</v>
      </c>
      <c r="J497" s="147" t="s">
        <v>4537</v>
      </c>
      <c r="K497" s="147" t="s">
        <v>4537</v>
      </c>
      <c r="L497" s="147" t="s">
        <v>8512</v>
      </c>
      <c r="M497" s="147" t="s">
        <v>4537</v>
      </c>
      <c r="N497" s="147" t="s">
        <v>233</v>
      </c>
      <c r="O497" s="147" t="s">
        <v>4537</v>
      </c>
      <c r="P497" s="147" t="s">
        <v>233</v>
      </c>
      <c r="Q497" s="147" t="s">
        <v>4537</v>
      </c>
      <c r="R497" s="147" t="s">
        <v>233</v>
      </c>
      <c r="S497" s="147" t="s">
        <v>4537</v>
      </c>
      <c r="T497" s="147" t="s">
        <v>233</v>
      </c>
      <c r="U497" s="150">
        <f t="shared" si="7"/>
        <v>0</v>
      </c>
    </row>
    <row r="498" spans="1:21" x14ac:dyDescent="0.2">
      <c r="A498" s="147" t="s">
        <v>8513</v>
      </c>
      <c r="B498" s="147" t="s">
        <v>6652</v>
      </c>
      <c r="C498" s="147" t="s">
        <v>107</v>
      </c>
      <c r="D498" s="147" t="s">
        <v>8521</v>
      </c>
      <c r="E498" s="148">
        <v>156</v>
      </c>
      <c r="F498" s="148">
        <v>0</v>
      </c>
      <c r="G498" s="148">
        <v>0</v>
      </c>
      <c r="H498" s="148">
        <v>0</v>
      </c>
      <c r="I498" s="147" t="s">
        <v>4537</v>
      </c>
      <c r="J498" s="147" t="s">
        <v>4537</v>
      </c>
      <c r="K498" s="147" t="s">
        <v>4537</v>
      </c>
      <c r="L498" s="147" t="s">
        <v>8512</v>
      </c>
      <c r="M498" s="147" t="s">
        <v>4537</v>
      </c>
      <c r="N498" s="147" t="s">
        <v>233</v>
      </c>
      <c r="O498" s="147" t="s">
        <v>4537</v>
      </c>
      <c r="P498" s="147" t="s">
        <v>233</v>
      </c>
      <c r="Q498" s="147" t="s">
        <v>4537</v>
      </c>
      <c r="R498" s="147" t="s">
        <v>233</v>
      </c>
      <c r="S498" s="147" t="s">
        <v>4537</v>
      </c>
      <c r="T498" s="147" t="s">
        <v>233</v>
      </c>
      <c r="U498" s="150">
        <f t="shared" si="7"/>
        <v>0</v>
      </c>
    </row>
    <row r="499" spans="1:21" x14ac:dyDescent="0.2">
      <c r="A499" s="147" t="s">
        <v>8511</v>
      </c>
      <c r="B499" s="147" t="s">
        <v>6652</v>
      </c>
      <c r="C499" s="147" t="s">
        <v>107</v>
      </c>
      <c r="D499" s="147" t="s">
        <v>8521</v>
      </c>
      <c r="E499" s="148">
        <v>162</v>
      </c>
      <c r="F499" s="148">
        <v>0</v>
      </c>
      <c r="G499" s="148">
        <v>0</v>
      </c>
      <c r="H499" s="148">
        <v>0</v>
      </c>
      <c r="I499" s="147" t="s">
        <v>4537</v>
      </c>
      <c r="J499" s="147" t="s">
        <v>4537</v>
      </c>
      <c r="K499" s="147" t="s">
        <v>4537</v>
      </c>
      <c r="L499" s="147" t="s">
        <v>8512</v>
      </c>
      <c r="M499" s="147" t="s">
        <v>4537</v>
      </c>
      <c r="N499" s="147" t="s">
        <v>233</v>
      </c>
      <c r="O499" s="147" t="s">
        <v>4537</v>
      </c>
      <c r="P499" s="147" t="s">
        <v>233</v>
      </c>
      <c r="Q499" s="147" t="s">
        <v>4537</v>
      </c>
      <c r="R499" s="147" t="s">
        <v>233</v>
      </c>
      <c r="S499" s="147" t="s">
        <v>4537</v>
      </c>
      <c r="T499" s="147" t="s">
        <v>233</v>
      </c>
      <c r="U499" s="150">
        <f t="shared" si="7"/>
        <v>0</v>
      </c>
    </row>
    <row r="500" spans="1:21" x14ac:dyDescent="0.2">
      <c r="A500" s="147" t="s">
        <v>8513</v>
      </c>
      <c r="B500" s="147" t="s">
        <v>6652</v>
      </c>
      <c r="C500" s="147" t="s">
        <v>107</v>
      </c>
      <c r="D500" s="147" t="s">
        <v>8516</v>
      </c>
      <c r="E500" s="148">
        <v>1129</v>
      </c>
      <c r="F500" s="148">
        <v>1238</v>
      </c>
      <c r="G500" s="148">
        <v>27</v>
      </c>
      <c r="H500" s="148">
        <v>0</v>
      </c>
      <c r="I500" s="147" t="s">
        <v>4537</v>
      </c>
      <c r="J500" s="147" t="s">
        <v>4537</v>
      </c>
      <c r="K500" s="147" t="s">
        <v>4537</v>
      </c>
      <c r="L500" s="147" t="s">
        <v>8512</v>
      </c>
      <c r="M500" s="147" t="s">
        <v>4537</v>
      </c>
      <c r="N500" s="147" t="s">
        <v>233</v>
      </c>
      <c r="O500" s="147" t="s">
        <v>4537</v>
      </c>
      <c r="P500" s="147" t="s">
        <v>233</v>
      </c>
      <c r="Q500" s="147" t="s">
        <v>4537</v>
      </c>
      <c r="R500" s="147" t="s">
        <v>233</v>
      </c>
      <c r="S500" s="147" t="s">
        <v>4537</v>
      </c>
      <c r="T500" s="147" t="s">
        <v>233</v>
      </c>
      <c r="U500" s="150">
        <f t="shared" si="7"/>
        <v>0</v>
      </c>
    </row>
    <row r="501" spans="1:21" x14ac:dyDescent="0.2">
      <c r="A501" s="147" t="s">
        <v>8511</v>
      </c>
      <c r="B501" s="147" t="s">
        <v>6652</v>
      </c>
      <c r="C501" s="147" t="s">
        <v>107</v>
      </c>
      <c r="D501" s="147" t="s">
        <v>8516</v>
      </c>
      <c r="E501" s="148">
        <v>1167</v>
      </c>
      <c r="F501" s="148">
        <v>1305</v>
      </c>
      <c r="G501" s="148">
        <v>30</v>
      </c>
      <c r="H501" s="148">
        <v>0</v>
      </c>
      <c r="I501" s="147" t="s">
        <v>4537</v>
      </c>
      <c r="J501" s="147" t="s">
        <v>4537</v>
      </c>
      <c r="K501" s="147" t="s">
        <v>4537</v>
      </c>
      <c r="L501" s="147" t="s">
        <v>8512</v>
      </c>
      <c r="M501" s="147" t="s">
        <v>4537</v>
      </c>
      <c r="N501" s="147" t="s">
        <v>233</v>
      </c>
      <c r="O501" s="147" t="s">
        <v>4537</v>
      </c>
      <c r="P501" s="147" t="s">
        <v>233</v>
      </c>
      <c r="Q501" s="147" t="s">
        <v>4537</v>
      </c>
      <c r="R501" s="147" t="s">
        <v>233</v>
      </c>
      <c r="S501" s="147" t="s">
        <v>4537</v>
      </c>
      <c r="T501" s="147" t="s">
        <v>233</v>
      </c>
      <c r="U501" s="150">
        <f t="shared" si="7"/>
        <v>0</v>
      </c>
    </row>
    <row r="502" spans="1:21" x14ac:dyDescent="0.2">
      <c r="A502" s="147" t="s">
        <v>8513</v>
      </c>
      <c r="B502" s="147" t="s">
        <v>6652</v>
      </c>
      <c r="C502" s="147" t="s">
        <v>107</v>
      </c>
      <c r="D502" s="147" t="s">
        <v>987</v>
      </c>
      <c r="E502" s="148">
        <v>0</v>
      </c>
      <c r="F502" s="148">
        <v>5889</v>
      </c>
      <c r="G502" s="148">
        <v>0</v>
      </c>
      <c r="H502" s="148">
        <v>0</v>
      </c>
      <c r="I502" s="147" t="s">
        <v>4537</v>
      </c>
      <c r="J502" s="147" t="s">
        <v>4537</v>
      </c>
      <c r="K502" s="147" t="s">
        <v>4537</v>
      </c>
      <c r="L502" s="147" t="s">
        <v>8512</v>
      </c>
      <c r="M502" s="147" t="s">
        <v>4537</v>
      </c>
      <c r="N502" s="147" t="s">
        <v>233</v>
      </c>
      <c r="O502" s="147" t="s">
        <v>4537</v>
      </c>
      <c r="P502" s="147" t="s">
        <v>233</v>
      </c>
      <c r="Q502" s="147" t="s">
        <v>4537</v>
      </c>
      <c r="R502" s="147" t="s">
        <v>233</v>
      </c>
      <c r="S502" s="147" t="s">
        <v>4537</v>
      </c>
      <c r="T502" s="147" t="s">
        <v>233</v>
      </c>
      <c r="U502" s="150">
        <f t="shared" si="7"/>
        <v>0</v>
      </c>
    </row>
    <row r="503" spans="1:21" x14ac:dyDescent="0.2">
      <c r="A503" s="147" t="s">
        <v>8511</v>
      </c>
      <c r="B503" s="147" t="s">
        <v>6652</v>
      </c>
      <c r="C503" s="147" t="s">
        <v>107</v>
      </c>
      <c r="D503" s="147" t="s">
        <v>987</v>
      </c>
      <c r="E503" s="148">
        <v>0</v>
      </c>
      <c r="F503" s="148">
        <v>6554</v>
      </c>
      <c r="G503" s="148">
        <v>0</v>
      </c>
      <c r="H503" s="148">
        <v>0</v>
      </c>
      <c r="I503" s="147" t="s">
        <v>4537</v>
      </c>
      <c r="J503" s="147" t="s">
        <v>4537</v>
      </c>
      <c r="K503" s="147" t="s">
        <v>4537</v>
      </c>
      <c r="L503" s="147" t="s">
        <v>8512</v>
      </c>
      <c r="M503" s="147" t="s">
        <v>4537</v>
      </c>
      <c r="N503" s="147" t="s">
        <v>233</v>
      </c>
      <c r="O503" s="147" t="s">
        <v>4537</v>
      </c>
      <c r="P503" s="147" t="s">
        <v>233</v>
      </c>
      <c r="Q503" s="147" t="s">
        <v>4537</v>
      </c>
      <c r="R503" s="147" t="s">
        <v>233</v>
      </c>
      <c r="S503" s="147" t="s">
        <v>4537</v>
      </c>
      <c r="T503" s="147" t="s">
        <v>233</v>
      </c>
      <c r="U503" s="150">
        <f t="shared" si="7"/>
        <v>0</v>
      </c>
    </row>
    <row r="504" spans="1:21" x14ac:dyDescent="0.2">
      <c r="A504" s="147" t="s">
        <v>8511</v>
      </c>
      <c r="B504" s="147" t="s">
        <v>4873</v>
      </c>
      <c r="C504" s="147" t="s">
        <v>107</v>
      </c>
      <c r="D504" s="147" t="s">
        <v>8516</v>
      </c>
      <c r="E504" s="148">
        <v>1427</v>
      </c>
      <c r="F504" s="148">
        <v>2157</v>
      </c>
      <c r="G504" s="148">
        <v>0</v>
      </c>
      <c r="H504" s="148">
        <v>136</v>
      </c>
      <c r="I504" s="147" t="s">
        <v>4537</v>
      </c>
      <c r="J504" s="147" t="s">
        <v>4434</v>
      </c>
      <c r="K504" s="147" t="s">
        <v>4537</v>
      </c>
      <c r="L504" s="147" t="s">
        <v>8512</v>
      </c>
      <c r="M504" s="147" t="s">
        <v>4537</v>
      </c>
      <c r="N504" s="147" t="s">
        <v>233</v>
      </c>
      <c r="O504" s="147" t="s">
        <v>4537</v>
      </c>
      <c r="P504" s="147" t="s">
        <v>233</v>
      </c>
      <c r="Q504" s="147" t="s">
        <v>4537</v>
      </c>
      <c r="R504" s="147" t="s">
        <v>7323</v>
      </c>
      <c r="S504" s="147" t="s">
        <v>4537</v>
      </c>
      <c r="T504" s="147" t="s">
        <v>233</v>
      </c>
      <c r="U504" s="150">
        <f t="shared" si="7"/>
        <v>1</v>
      </c>
    </row>
    <row r="505" spans="1:21" x14ac:dyDescent="0.2">
      <c r="A505" s="147" t="s">
        <v>8513</v>
      </c>
      <c r="B505" s="147" t="s">
        <v>7325</v>
      </c>
      <c r="C505" s="147" t="s">
        <v>107</v>
      </c>
      <c r="D505" s="147" t="s">
        <v>987</v>
      </c>
      <c r="E505" s="148">
        <v>0</v>
      </c>
      <c r="F505" s="148">
        <v>2061</v>
      </c>
      <c r="G505" s="148">
        <v>0</v>
      </c>
      <c r="H505" s="148">
        <v>0</v>
      </c>
      <c r="I505" s="147" t="s">
        <v>4537</v>
      </c>
      <c r="J505" s="147" t="s">
        <v>4537</v>
      </c>
      <c r="K505" s="147" t="s">
        <v>4537</v>
      </c>
      <c r="L505" s="147" t="s">
        <v>8512</v>
      </c>
      <c r="M505" s="147" t="s">
        <v>4537</v>
      </c>
      <c r="N505" s="147" t="s">
        <v>233</v>
      </c>
      <c r="O505" s="147" t="s">
        <v>4537</v>
      </c>
      <c r="P505" s="147" t="s">
        <v>233</v>
      </c>
      <c r="Q505" s="147" t="s">
        <v>4537</v>
      </c>
      <c r="R505" s="147" t="s">
        <v>233</v>
      </c>
      <c r="S505" s="147" t="s">
        <v>4537</v>
      </c>
      <c r="T505" s="147" t="s">
        <v>233</v>
      </c>
      <c r="U505" s="150">
        <f t="shared" si="7"/>
        <v>0</v>
      </c>
    </row>
    <row r="506" spans="1:21" x14ac:dyDescent="0.2">
      <c r="A506" s="147" t="s">
        <v>8511</v>
      </c>
      <c r="B506" s="147" t="s">
        <v>7325</v>
      </c>
      <c r="C506" s="147" t="s">
        <v>107</v>
      </c>
      <c r="D506" s="147" t="s">
        <v>987</v>
      </c>
      <c r="E506" s="148">
        <v>0</v>
      </c>
      <c r="F506" s="148">
        <v>2091</v>
      </c>
      <c r="G506" s="148">
        <v>0</v>
      </c>
      <c r="H506" s="148">
        <v>0</v>
      </c>
      <c r="I506" s="147" t="s">
        <v>4537</v>
      </c>
      <c r="J506" s="147" t="s">
        <v>4537</v>
      </c>
      <c r="K506" s="147" t="s">
        <v>4537</v>
      </c>
      <c r="L506" s="147" t="s">
        <v>8512</v>
      </c>
      <c r="M506" s="147" t="s">
        <v>4537</v>
      </c>
      <c r="N506" s="147" t="s">
        <v>233</v>
      </c>
      <c r="O506" s="147" t="s">
        <v>4537</v>
      </c>
      <c r="P506" s="147" t="s">
        <v>233</v>
      </c>
      <c r="Q506" s="147" t="s">
        <v>4537</v>
      </c>
      <c r="R506" s="147" t="s">
        <v>233</v>
      </c>
      <c r="S506" s="147" t="s">
        <v>4537</v>
      </c>
      <c r="T506" s="147" t="s">
        <v>233</v>
      </c>
      <c r="U506" s="150">
        <f t="shared" si="7"/>
        <v>0</v>
      </c>
    </row>
    <row r="507" spans="1:21" x14ac:dyDescent="0.2">
      <c r="A507" s="147" t="s">
        <v>8513</v>
      </c>
      <c r="B507" s="147" t="s">
        <v>7329</v>
      </c>
      <c r="C507" s="147" t="s">
        <v>107</v>
      </c>
      <c r="D507" s="147" t="s">
        <v>987</v>
      </c>
      <c r="E507" s="148">
        <v>0</v>
      </c>
      <c r="F507" s="148">
        <v>1598</v>
      </c>
      <c r="G507" s="148">
        <v>0</v>
      </c>
      <c r="H507" s="148">
        <v>0</v>
      </c>
      <c r="I507" s="147" t="s">
        <v>4537</v>
      </c>
      <c r="J507" s="147" t="s">
        <v>4537</v>
      </c>
      <c r="K507" s="147" t="s">
        <v>4537</v>
      </c>
      <c r="L507" s="147" t="s">
        <v>8512</v>
      </c>
      <c r="M507" s="147" t="s">
        <v>4537</v>
      </c>
      <c r="N507" s="147" t="s">
        <v>233</v>
      </c>
      <c r="O507" s="147" t="s">
        <v>4537</v>
      </c>
      <c r="P507" s="147" t="s">
        <v>233</v>
      </c>
      <c r="Q507" s="147" t="s">
        <v>4537</v>
      </c>
      <c r="R507" s="147" t="s">
        <v>233</v>
      </c>
      <c r="S507" s="147" t="s">
        <v>4537</v>
      </c>
      <c r="T507" s="147" t="s">
        <v>233</v>
      </c>
      <c r="U507" s="150">
        <f t="shared" si="7"/>
        <v>0</v>
      </c>
    </row>
    <row r="508" spans="1:21" x14ac:dyDescent="0.2">
      <c r="A508" s="147" t="s">
        <v>8511</v>
      </c>
      <c r="B508" s="147" t="s">
        <v>7329</v>
      </c>
      <c r="C508" s="147" t="s">
        <v>107</v>
      </c>
      <c r="D508" s="147" t="s">
        <v>987</v>
      </c>
      <c r="E508" s="148">
        <v>0</v>
      </c>
      <c r="F508" s="148">
        <v>2740</v>
      </c>
      <c r="G508" s="148">
        <v>0</v>
      </c>
      <c r="H508" s="148">
        <v>0</v>
      </c>
      <c r="I508" s="147" t="s">
        <v>4537</v>
      </c>
      <c r="J508" s="147" t="s">
        <v>4537</v>
      </c>
      <c r="K508" s="147" t="s">
        <v>4537</v>
      </c>
      <c r="L508" s="147" t="s">
        <v>8512</v>
      </c>
      <c r="M508" s="147" t="s">
        <v>4537</v>
      </c>
      <c r="N508" s="147" t="s">
        <v>233</v>
      </c>
      <c r="O508" s="147" t="s">
        <v>4537</v>
      </c>
      <c r="P508" s="147" t="s">
        <v>233</v>
      </c>
      <c r="Q508" s="147" t="s">
        <v>4537</v>
      </c>
      <c r="R508" s="147" t="s">
        <v>233</v>
      </c>
      <c r="S508" s="147" t="s">
        <v>4537</v>
      </c>
      <c r="T508" s="147" t="s">
        <v>233</v>
      </c>
      <c r="U508" s="150">
        <f t="shared" si="7"/>
        <v>0</v>
      </c>
    </row>
    <row r="509" spans="1:21" x14ac:dyDescent="0.2">
      <c r="A509" s="147" t="s">
        <v>8511</v>
      </c>
      <c r="B509" s="147" t="s">
        <v>4873</v>
      </c>
      <c r="C509" s="147" t="s">
        <v>107</v>
      </c>
      <c r="D509" s="147" t="s">
        <v>8516</v>
      </c>
      <c r="E509" s="148">
        <v>599</v>
      </c>
      <c r="F509" s="148">
        <v>553</v>
      </c>
      <c r="G509" s="148">
        <v>388</v>
      </c>
      <c r="H509" s="148">
        <v>0</v>
      </c>
      <c r="I509" s="147" t="s">
        <v>4537</v>
      </c>
      <c r="J509" s="147" t="s">
        <v>4434</v>
      </c>
      <c r="K509" s="147" t="s">
        <v>4537</v>
      </c>
      <c r="L509" s="147" t="s">
        <v>8517</v>
      </c>
      <c r="M509" s="147" t="s">
        <v>4537</v>
      </c>
      <c r="N509" s="147" t="s">
        <v>233</v>
      </c>
      <c r="O509" s="147" t="s">
        <v>4537</v>
      </c>
      <c r="P509" s="147" t="s">
        <v>233</v>
      </c>
      <c r="Q509" s="147" t="s">
        <v>4537</v>
      </c>
      <c r="R509" s="147" t="s">
        <v>7323</v>
      </c>
      <c r="S509" s="147" t="s">
        <v>4537</v>
      </c>
      <c r="T509" s="147" t="s">
        <v>233</v>
      </c>
      <c r="U509" s="150">
        <f t="shared" si="7"/>
        <v>1</v>
      </c>
    </row>
    <row r="510" spans="1:21" x14ac:dyDescent="0.2">
      <c r="A510" s="147" t="s">
        <v>8511</v>
      </c>
      <c r="B510" s="147" t="s">
        <v>7236</v>
      </c>
      <c r="C510" s="147" t="s">
        <v>43</v>
      </c>
      <c r="D510" s="147" t="s">
        <v>8521</v>
      </c>
      <c r="E510" s="148">
        <v>233</v>
      </c>
      <c r="F510" s="148">
        <v>240</v>
      </c>
      <c r="G510" s="148">
        <v>0</v>
      </c>
      <c r="H510" s="148">
        <v>0</v>
      </c>
      <c r="I510" s="147" t="s">
        <v>4537</v>
      </c>
      <c r="J510" s="147" t="s">
        <v>4434</v>
      </c>
      <c r="K510" s="147" t="s">
        <v>4434</v>
      </c>
      <c r="L510" s="147" t="s">
        <v>8517</v>
      </c>
      <c r="M510" s="147" t="s">
        <v>4434</v>
      </c>
      <c r="N510" s="147" t="s">
        <v>233</v>
      </c>
      <c r="O510" s="147" t="s">
        <v>4434</v>
      </c>
      <c r="P510" s="147" t="s">
        <v>233</v>
      </c>
      <c r="Q510" s="147" t="s">
        <v>4434</v>
      </c>
      <c r="R510" s="147" t="s">
        <v>233</v>
      </c>
      <c r="S510" s="147" t="s">
        <v>4434</v>
      </c>
      <c r="T510" s="147" t="s">
        <v>233</v>
      </c>
      <c r="U510" s="150">
        <f t="shared" si="7"/>
        <v>6</v>
      </c>
    </row>
    <row r="511" spans="1:21" x14ac:dyDescent="0.2">
      <c r="A511" s="147" t="s">
        <v>8511</v>
      </c>
      <c r="B511" s="147" t="s">
        <v>520</v>
      </c>
      <c r="C511" s="147" t="s">
        <v>544</v>
      </c>
      <c r="D511" s="147" t="s">
        <v>8516</v>
      </c>
      <c r="E511" s="148">
        <v>245</v>
      </c>
      <c r="F511" s="148">
        <v>217</v>
      </c>
      <c r="G511" s="148">
        <v>21</v>
      </c>
      <c r="H511" s="148">
        <v>7</v>
      </c>
      <c r="I511" s="147" t="s">
        <v>4434</v>
      </c>
      <c r="J511" s="147" t="s">
        <v>4537</v>
      </c>
      <c r="K511" s="147" t="s">
        <v>4537</v>
      </c>
      <c r="L511" s="147" t="s">
        <v>8517</v>
      </c>
      <c r="M511" s="147" t="s">
        <v>4434</v>
      </c>
      <c r="N511" s="147" t="s">
        <v>7358</v>
      </c>
      <c r="O511" s="147" t="s">
        <v>4434</v>
      </c>
      <c r="P511" s="147" t="s">
        <v>233</v>
      </c>
      <c r="Q511" s="147" t="s">
        <v>4434</v>
      </c>
      <c r="R511" s="147" t="s">
        <v>233</v>
      </c>
      <c r="S511" s="147" t="s">
        <v>4434</v>
      </c>
      <c r="T511" s="147" t="s">
        <v>7359</v>
      </c>
      <c r="U511" s="150">
        <f t="shared" si="7"/>
        <v>5</v>
      </c>
    </row>
    <row r="512" spans="1:21" x14ac:dyDescent="0.2">
      <c r="A512" s="147" t="s">
        <v>8511</v>
      </c>
      <c r="B512" s="147" t="s">
        <v>7236</v>
      </c>
      <c r="C512" s="147" t="s">
        <v>43</v>
      </c>
      <c r="D512" s="147" t="s">
        <v>8521</v>
      </c>
      <c r="E512" s="148">
        <v>333</v>
      </c>
      <c r="F512" s="148">
        <v>383</v>
      </c>
      <c r="G512" s="148">
        <v>0</v>
      </c>
      <c r="H512" s="148">
        <v>0</v>
      </c>
      <c r="I512" s="147" t="s">
        <v>4537</v>
      </c>
      <c r="J512" s="147" t="s">
        <v>4434</v>
      </c>
      <c r="K512" s="147" t="s">
        <v>4434</v>
      </c>
      <c r="L512" s="147" t="s">
        <v>8517</v>
      </c>
      <c r="M512" s="147" t="s">
        <v>4434</v>
      </c>
      <c r="N512" s="147" t="s">
        <v>233</v>
      </c>
      <c r="O512" s="147" t="s">
        <v>4434</v>
      </c>
      <c r="P512" s="147" t="s">
        <v>233</v>
      </c>
      <c r="Q512" s="147" t="s">
        <v>4434</v>
      </c>
      <c r="R512" s="147" t="s">
        <v>233</v>
      </c>
      <c r="S512" s="147" t="s">
        <v>4434</v>
      </c>
      <c r="T512" s="147" t="s">
        <v>233</v>
      </c>
      <c r="U512" s="150">
        <f t="shared" si="7"/>
        <v>6</v>
      </c>
    </row>
    <row r="513" spans="1:21" x14ac:dyDescent="0.2">
      <c r="A513" s="147" t="s">
        <v>8513</v>
      </c>
      <c r="B513" s="147" t="s">
        <v>6753</v>
      </c>
      <c r="C513" s="147" t="s">
        <v>544</v>
      </c>
      <c r="D513" s="147" t="s">
        <v>4744</v>
      </c>
      <c r="E513" s="148">
        <v>1109</v>
      </c>
      <c r="F513" s="148">
        <v>0</v>
      </c>
      <c r="G513" s="148">
        <v>0</v>
      </c>
      <c r="H513" s="148">
        <v>0</v>
      </c>
      <c r="I513" s="147" t="s">
        <v>4537</v>
      </c>
      <c r="J513" s="147" t="s">
        <v>4537</v>
      </c>
      <c r="K513" s="147" t="s">
        <v>4537</v>
      </c>
      <c r="L513" s="147" t="s">
        <v>8512</v>
      </c>
      <c r="M513" s="147" t="s">
        <v>4537</v>
      </c>
      <c r="N513" s="147" t="s">
        <v>233</v>
      </c>
      <c r="O513" s="147" t="s">
        <v>4537</v>
      </c>
      <c r="P513" s="147" t="s">
        <v>233</v>
      </c>
      <c r="Q513" s="147" t="s">
        <v>4537</v>
      </c>
      <c r="R513" s="147" t="s">
        <v>233</v>
      </c>
      <c r="S513" s="147" t="s">
        <v>4537</v>
      </c>
      <c r="T513" s="147" t="s">
        <v>233</v>
      </c>
      <c r="U513" s="150">
        <f t="shared" si="7"/>
        <v>0</v>
      </c>
    </row>
    <row r="514" spans="1:21" x14ac:dyDescent="0.2">
      <c r="A514" s="147" t="s">
        <v>8511</v>
      </c>
      <c r="B514" s="147" t="s">
        <v>589</v>
      </c>
      <c r="C514" s="147" t="s">
        <v>107</v>
      </c>
      <c r="D514" s="147" t="s">
        <v>8516</v>
      </c>
      <c r="E514" s="148">
        <v>1199</v>
      </c>
      <c r="F514" s="148">
        <v>7565</v>
      </c>
      <c r="G514" s="148">
        <v>1499</v>
      </c>
      <c r="H514" s="148">
        <v>0</v>
      </c>
      <c r="I514" s="147" t="s">
        <v>4537</v>
      </c>
      <c r="J514" s="147" t="s">
        <v>4434</v>
      </c>
      <c r="K514" s="147" t="s">
        <v>4434</v>
      </c>
      <c r="L514" s="147" t="s">
        <v>8512</v>
      </c>
      <c r="M514" s="147" t="s">
        <v>4434</v>
      </c>
      <c r="N514" s="147" t="s">
        <v>7377</v>
      </c>
      <c r="O514" s="147" t="s">
        <v>4537</v>
      </c>
      <c r="P514" s="147" t="s">
        <v>233</v>
      </c>
      <c r="Q514" s="147" t="s">
        <v>4434</v>
      </c>
      <c r="R514" s="147" t="s">
        <v>7378</v>
      </c>
      <c r="S514" s="147" t="s">
        <v>4434</v>
      </c>
      <c r="T514" s="147" t="s">
        <v>7378</v>
      </c>
      <c r="U514" s="150">
        <f t="shared" ref="U514:U577" si="8">COUNTIF(I514:K514,"Yes")+COUNTIF(M514,"Yes")+COUNTIF(O514,"Yes")+COUNTIF(Q514,"Yes")+COUNTIF(S514,"Yes")</f>
        <v>5</v>
      </c>
    </row>
    <row r="515" spans="1:21" x14ac:dyDescent="0.2">
      <c r="A515" s="147" t="s">
        <v>8511</v>
      </c>
      <c r="B515" s="147" t="s">
        <v>6753</v>
      </c>
      <c r="C515" s="147" t="s">
        <v>544</v>
      </c>
      <c r="D515" s="147" t="s">
        <v>4744</v>
      </c>
      <c r="E515" s="148">
        <v>959</v>
      </c>
      <c r="F515" s="148">
        <v>0</v>
      </c>
      <c r="G515" s="148">
        <v>0</v>
      </c>
      <c r="H515" s="148">
        <v>0</v>
      </c>
      <c r="I515" s="147" t="s">
        <v>4537</v>
      </c>
      <c r="J515" s="147" t="s">
        <v>4537</v>
      </c>
      <c r="K515" s="147" t="s">
        <v>4537</v>
      </c>
      <c r="L515" s="147" t="s">
        <v>8512</v>
      </c>
      <c r="M515" s="147" t="s">
        <v>4537</v>
      </c>
      <c r="N515" s="147" t="s">
        <v>233</v>
      </c>
      <c r="O515" s="147" t="s">
        <v>4537</v>
      </c>
      <c r="P515" s="147" t="s">
        <v>233</v>
      </c>
      <c r="Q515" s="147" t="s">
        <v>4537</v>
      </c>
      <c r="R515" s="147" t="s">
        <v>233</v>
      </c>
      <c r="S515" s="147" t="s">
        <v>4537</v>
      </c>
      <c r="T515" s="147" t="s">
        <v>233</v>
      </c>
      <c r="U515" s="150">
        <f t="shared" si="8"/>
        <v>0</v>
      </c>
    </row>
    <row r="516" spans="1:21" x14ac:dyDescent="0.2">
      <c r="A516" s="147" t="s">
        <v>8513</v>
      </c>
      <c r="B516" s="147" t="s">
        <v>6753</v>
      </c>
      <c r="C516" s="147" t="s">
        <v>544</v>
      </c>
      <c r="D516" s="147" t="s">
        <v>987</v>
      </c>
      <c r="E516" s="148">
        <v>179</v>
      </c>
      <c r="F516" s="148">
        <v>740</v>
      </c>
      <c r="G516" s="148">
        <v>0</v>
      </c>
      <c r="H516" s="148">
        <v>0</v>
      </c>
      <c r="I516" s="147" t="s">
        <v>4537</v>
      </c>
      <c r="J516" s="147" t="s">
        <v>4537</v>
      </c>
      <c r="K516" s="147" t="s">
        <v>4537</v>
      </c>
      <c r="L516" s="147" t="s">
        <v>8512</v>
      </c>
      <c r="M516" s="147" t="s">
        <v>4537</v>
      </c>
      <c r="N516" s="147" t="s">
        <v>233</v>
      </c>
      <c r="O516" s="147" t="s">
        <v>4537</v>
      </c>
      <c r="P516" s="147" t="s">
        <v>233</v>
      </c>
      <c r="Q516" s="147" t="s">
        <v>4537</v>
      </c>
      <c r="R516" s="147" t="s">
        <v>233</v>
      </c>
      <c r="S516" s="147" t="s">
        <v>4537</v>
      </c>
      <c r="T516" s="147" t="s">
        <v>233</v>
      </c>
      <c r="U516" s="150">
        <f t="shared" si="8"/>
        <v>0</v>
      </c>
    </row>
    <row r="517" spans="1:21" x14ac:dyDescent="0.2">
      <c r="A517" s="147" t="s">
        <v>8511</v>
      </c>
      <c r="B517" s="147" t="s">
        <v>6753</v>
      </c>
      <c r="C517" s="147" t="s">
        <v>544</v>
      </c>
      <c r="D517" s="147" t="s">
        <v>987</v>
      </c>
      <c r="E517" s="148">
        <v>183</v>
      </c>
      <c r="F517" s="148">
        <v>920</v>
      </c>
      <c r="G517" s="148">
        <v>0</v>
      </c>
      <c r="H517" s="148">
        <v>0</v>
      </c>
      <c r="I517" s="147" t="s">
        <v>4537</v>
      </c>
      <c r="J517" s="147" t="s">
        <v>4537</v>
      </c>
      <c r="K517" s="147" t="s">
        <v>4537</v>
      </c>
      <c r="L517" s="147" t="s">
        <v>8512</v>
      </c>
      <c r="M517" s="147" t="s">
        <v>4537</v>
      </c>
      <c r="N517" s="147" t="s">
        <v>233</v>
      </c>
      <c r="O517" s="147" t="s">
        <v>4537</v>
      </c>
      <c r="P517" s="147" t="s">
        <v>233</v>
      </c>
      <c r="Q517" s="147" t="s">
        <v>4537</v>
      </c>
      <c r="R517" s="147" t="s">
        <v>233</v>
      </c>
      <c r="S517" s="147" t="s">
        <v>4537</v>
      </c>
      <c r="T517" s="147" t="s">
        <v>233</v>
      </c>
      <c r="U517" s="150">
        <f t="shared" si="8"/>
        <v>0</v>
      </c>
    </row>
    <row r="518" spans="1:21" x14ac:dyDescent="0.2">
      <c r="A518" s="147" t="s">
        <v>8511</v>
      </c>
      <c r="B518" s="147" t="s">
        <v>5750</v>
      </c>
      <c r="C518" s="147" t="s">
        <v>43</v>
      </c>
      <c r="D518" s="147" t="s">
        <v>8521</v>
      </c>
      <c r="E518" s="148">
        <v>245</v>
      </c>
      <c r="F518" s="148">
        <v>3343</v>
      </c>
      <c r="G518" s="148">
        <v>0</v>
      </c>
      <c r="H518" s="148">
        <v>0</v>
      </c>
      <c r="I518" s="147" t="s">
        <v>4434</v>
      </c>
      <c r="J518" s="147" t="s">
        <v>4537</v>
      </c>
      <c r="K518" s="147" t="s">
        <v>4537</v>
      </c>
      <c r="L518" s="147" t="s">
        <v>8517</v>
      </c>
      <c r="M518" s="147" t="s">
        <v>4434</v>
      </c>
      <c r="N518" s="147" t="s">
        <v>5439</v>
      </c>
      <c r="O518" s="147" t="s">
        <v>4434</v>
      </c>
      <c r="P518" s="147" t="s">
        <v>7394</v>
      </c>
      <c r="Q518" s="147" t="s">
        <v>4434</v>
      </c>
      <c r="R518" s="147" t="s">
        <v>6337</v>
      </c>
      <c r="S518" s="147" t="s">
        <v>4434</v>
      </c>
      <c r="T518" s="147" t="s">
        <v>5440</v>
      </c>
      <c r="U518" s="150">
        <f t="shared" si="8"/>
        <v>5</v>
      </c>
    </row>
    <row r="519" spans="1:21" x14ac:dyDescent="0.2">
      <c r="A519" s="147" t="s">
        <v>8513</v>
      </c>
      <c r="B519" s="147" t="s">
        <v>6753</v>
      </c>
      <c r="C519" s="147" t="s">
        <v>544</v>
      </c>
      <c r="D519" s="147" t="s">
        <v>18</v>
      </c>
      <c r="E519" s="148">
        <v>143</v>
      </c>
      <c r="F519" s="148">
        <v>0</v>
      </c>
      <c r="G519" s="148">
        <v>0</v>
      </c>
      <c r="H519" s="148">
        <v>0</v>
      </c>
      <c r="I519" s="147" t="s">
        <v>4434</v>
      </c>
      <c r="J519" s="147" t="s">
        <v>4537</v>
      </c>
      <c r="K519" s="147" t="s">
        <v>4537</v>
      </c>
      <c r="L519" s="147" t="s">
        <v>8512</v>
      </c>
      <c r="M519" s="147" t="s">
        <v>4537</v>
      </c>
      <c r="N519" s="147" t="s">
        <v>233</v>
      </c>
      <c r="O519" s="147" t="s">
        <v>4537</v>
      </c>
      <c r="P519" s="147" t="s">
        <v>233</v>
      </c>
      <c r="Q519" s="147" t="s">
        <v>4537</v>
      </c>
      <c r="R519" s="147" t="s">
        <v>233</v>
      </c>
      <c r="S519" s="147" t="s">
        <v>4537</v>
      </c>
      <c r="T519" s="147" t="s">
        <v>233</v>
      </c>
      <c r="U519" s="150">
        <f t="shared" si="8"/>
        <v>1</v>
      </c>
    </row>
    <row r="520" spans="1:21" x14ac:dyDescent="0.2">
      <c r="A520" s="147" t="s">
        <v>8511</v>
      </c>
      <c r="B520" s="147" t="s">
        <v>6753</v>
      </c>
      <c r="C520" s="147" t="s">
        <v>544</v>
      </c>
      <c r="D520" s="147" t="s">
        <v>18</v>
      </c>
      <c r="E520" s="148">
        <v>152</v>
      </c>
      <c r="F520" s="148">
        <v>0</v>
      </c>
      <c r="G520" s="148">
        <v>0</v>
      </c>
      <c r="H520" s="148">
        <v>0</v>
      </c>
      <c r="I520" s="147" t="s">
        <v>4434</v>
      </c>
      <c r="J520" s="147" t="s">
        <v>4537</v>
      </c>
      <c r="K520" s="147" t="s">
        <v>4537</v>
      </c>
      <c r="L520" s="147" t="s">
        <v>8512</v>
      </c>
      <c r="M520" s="147" t="s">
        <v>4537</v>
      </c>
      <c r="N520" s="147" t="s">
        <v>233</v>
      </c>
      <c r="O520" s="147" t="s">
        <v>4537</v>
      </c>
      <c r="P520" s="147" t="s">
        <v>233</v>
      </c>
      <c r="Q520" s="147" t="s">
        <v>4537</v>
      </c>
      <c r="R520" s="147" t="s">
        <v>233</v>
      </c>
      <c r="S520" s="147" t="s">
        <v>4537</v>
      </c>
      <c r="T520" s="147" t="s">
        <v>233</v>
      </c>
      <c r="U520" s="150">
        <f t="shared" si="8"/>
        <v>1</v>
      </c>
    </row>
    <row r="521" spans="1:21" x14ac:dyDescent="0.2">
      <c r="A521" s="147" t="s">
        <v>8513</v>
      </c>
      <c r="B521" s="147" t="s">
        <v>5750</v>
      </c>
      <c r="C521" s="147" t="s">
        <v>43</v>
      </c>
      <c r="D521" s="147" t="s">
        <v>446</v>
      </c>
      <c r="E521" s="148">
        <v>225</v>
      </c>
      <c r="F521" s="148">
        <v>1188</v>
      </c>
      <c r="G521" s="148">
        <v>122</v>
      </c>
      <c r="H521" s="148">
        <v>4</v>
      </c>
      <c r="I521" s="147" t="s">
        <v>4434</v>
      </c>
      <c r="J521" s="147" t="s">
        <v>4537</v>
      </c>
      <c r="K521" s="147" t="s">
        <v>4537</v>
      </c>
      <c r="L521" s="147" t="s">
        <v>8517</v>
      </c>
      <c r="M521" s="147" t="s">
        <v>4434</v>
      </c>
      <c r="N521" s="147" t="s">
        <v>5439</v>
      </c>
      <c r="O521" s="147" t="s">
        <v>4434</v>
      </c>
      <c r="P521" s="147" t="s">
        <v>7415</v>
      </c>
      <c r="Q521" s="147" t="s">
        <v>4434</v>
      </c>
      <c r="R521" s="147" t="s">
        <v>5874</v>
      </c>
      <c r="S521" s="147" t="s">
        <v>4434</v>
      </c>
      <c r="T521" s="147" t="s">
        <v>5440</v>
      </c>
      <c r="U521" s="150">
        <f t="shared" si="8"/>
        <v>5</v>
      </c>
    </row>
    <row r="522" spans="1:21" x14ac:dyDescent="0.2">
      <c r="A522" s="147" t="s">
        <v>8511</v>
      </c>
      <c r="B522" s="147" t="s">
        <v>6098</v>
      </c>
      <c r="C522" s="147" t="s">
        <v>544</v>
      </c>
      <c r="D522" s="147" t="s">
        <v>8514</v>
      </c>
      <c r="E522" s="148">
        <v>0</v>
      </c>
      <c r="F522" s="148">
        <v>0</v>
      </c>
      <c r="G522" s="148">
        <v>0</v>
      </c>
      <c r="H522" s="148">
        <v>0</v>
      </c>
      <c r="I522" s="147" t="s">
        <v>4537</v>
      </c>
      <c r="J522" s="147" t="s">
        <v>4537</v>
      </c>
      <c r="K522" s="147" t="s">
        <v>4537</v>
      </c>
      <c r="L522" s="147" t="s">
        <v>8512</v>
      </c>
      <c r="M522" s="147" t="s">
        <v>4537</v>
      </c>
      <c r="N522" s="147" t="s">
        <v>233</v>
      </c>
      <c r="O522" s="147" t="s">
        <v>4537</v>
      </c>
      <c r="P522" s="147" t="s">
        <v>233</v>
      </c>
      <c r="Q522" s="147" t="s">
        <v>4537</v>
      </c>
      <c r="R522" s="147" t="s">
        <v>233</v>
      </c>
      <c r="S522" s="147" t="s">
        <v>4537</v>
      </c>
      <c r="T522" s="147" t="s">
        <v>233</v>
      </c>
      <c r="U522" s="150">
        <f t="shared" si="8"/>
        <v>0</v>
      </c>
    </row>
    <row r="523" spans="1:21" x14ac:dyDescent="0.2">
      <c r="A523" s="147" t="s">
        <v>8513</v>
      </c>
      <c r="B523" s="147" t="s">
        <v>6222</v>
      </c>
      <c r="C523" s="147" t="s">
        <v>544</v>
      </c>
      <c r="D523" s="147" t="s">
        <v>8521</v>
      </c>
      <c r="E523" s="148">
        <v>0</v>
      </c>
      <c r="F523" s="148">
        <v>0</v>
      </c>
      <c r="G523" s="148">
        <v>0</v>
      </c>
      <c r="H523" s="148">
        <v>0</v>
      </c>
      <c r="I523" s="147" t="s">
        <v>4537</v>
      </c>
      <c r="J523" s="147" t="s">
        <v>4537</v>
      </c>
      <c r="K523" s="147" t="s">
        <v>4537</v>
      </c>
      <c r="L523" s="147" t="s">
        <v>8512</v>
      </c>
      <c r="M523" s="147" t="s">
        <v>4537</v>
      </c>
      <c r="N523" s="147" t="s">
        <v>233</v>
      </c>
      <c r="O523" s="147" t="s">
        <v>4537</v>
      </c>
      <c r="P523" s="147" t="s">
        <v>233</v>
      </c>
      <c r="Q523" s="147" t="s">
        <v>4537</v>
      </c>
      <c r="R523" s="147" t="s">
        <v>233</v>
      </c>
      <c r="S523" s="147" t="s">
        <v>4537</v>
      </c>
      <c r="T523" s="147" t="s">
        <v>233</v>
      </c>
      <c r="U523" s="150">
        <f t="shared" si="8"/>
        <v>0</v>
      </c>
    </row>
    <row r="524" spans="1:21" x14ac:dyDescent="0.2">
      <c r="A524" s="147" t="s">
        <v>8511</v>
      </c>
      <c r="B524" s="147" t="s">
        <v>6222</v>
      </c>
      <c r="C524" s="147" t="s">
        <v>544</v>
      </c>
      <c r="D524" s="147" t="s">
        <v>8521</v>
      </c>
      <c r="E524" s="148">
        <v>0</v>
      </c>
      <c r="F524" s="148">
        <v>0</v>
      </c>
      <c r="G524" s="148">
        <v>0</v>
      </c>
      <c r="H524" s="148">
        <v>0</v>
      </c>
      <c r="I524" s="147" t="s">
        <v>4537</v>
      </c>
      <c r="J524" s="147" t="s">
        <v>4537</v>
      </c>
      <c r="K524" s="147" t="s">
        <v>4537</v>
      </c>
      <c r="L524" s="147" t="s">
        <v>8512</v>
      </c>
      <c r="M524" s="147" t="s">
        <v>4537</v>
      </c>
      <c r="N524" s="147" t="s">
        <v>233</v>
      </c>
      <c r="O524" s="147" t="s">
        <v>4537</v>
      </c>
      <c r="P524" s="147" t="s">
        <v>233</v>
      </c>
      <c r="Q524" s="147" t="s">
        <v>4537</v>
      </c>
      <c r="R524" s="147" t="s">
        <v>233</v>
      </c>
      <c r="S524" s="147" t="s">
        <v>4537</v>
      </c>
      <c r="T524" s="147" t="s">
        <v>233</v>
      </c>
      <c r="U524" s="150">
        <f t="shared" si="8"/>
        <v>0</v>
      </c>
    </row>
    <row r="525" spans="1:21" x14ac:dyDescent="0.2">
      <c r="A525" s="147" t="s">
        <v>8511</v>
      </c>
      <c r="B525" s="147" t="s">
        <v>5750</v>
      </c>
      <c r="C525" s="147" t="s">
        <v>43</v>
      </c>
      <c r="D525" s="147" t="s">
        <v>446</v>
      </c>
      <c r="E525" s="148">
        <v>257</v>
      </c>
      <c r="F525" s="148">
        <v>1201</v>
      </c>
      <c r="G525" s="148">
        <v>186</v>
      </c>
      <c r="H525" s="148">
        <v>2</v>
      </c>
      <c r="I525" s="147" t="s">
        <v>4434</v>
      </c>
      <c r="J525" s="147" t="s">
        <v>4537</v>
      </c>
      <c r="K525" s="147" t="s">
        <v>4537</v>
      </c>
      <c r="L525" s="147" t="s">
        <v>8517</v>
      </c>
      <c r="M525" s="147" t="s">
        <v>4434</v>
      </c>
      <c r="N525" s="147" t="s">
        <v>5439</v>
      </c>
      <c r="O525" s="147" t="s">
        <v>4434</v>
      </c>
      <c r="P525" s="147" t="s">
        <v>7436</v>
      </c>
      <c r="Q525" s="147" t="s">
        <v>4434</v>
      </c>
      <c r="R525" s="147" t="s">
        <v>5874</v>
      </c>
      <c r="S525" s="147" t="s">
        <v>4434</v>
      </c>
      <c r="T525" s="147" t="s">
        <v>5440</v>
      </c>
      <c r="U525" s="150">
        <f t="shared" si="8"/>
        <v>5</v>
      </c>
    </row>
    <row r="526" spans="1:21" x14ac:dyDescent="0.2">
      <c r="A526" s="147" t="s">
        <v>8513</v>
      </c>
      <c r="B526" s="147" t="s">
        <v>6652</v>
      </c>
      <c r="C526" s="147" t="s">
        <v>107</v>
      </c>
      <c r="D526" s="147" t="s">
        <v>987</v>
      </c>
      <c r="E526" s="148">
        <v>1137</v>
      </c>
      <c r="F526" s="148">
        <v>0</v>
      </c>
      <c r="G526" s="148">
        <v>0</v>
      </c>
      <c r="H526" s="148">
        <v>0</v>
      </c>
      <c r="I526" s="147" t="s">
        <v>4537</v>
      </c>
      <c r="J526" s="147" t="s">
        <v>4537</v>
      </c>
      <c r="K526" s="147" t="s">
        <v>4537</v>
      </c>
      <c r="L526" s="147" t="s">
        <v>8512</v>
      </c>
      <c r="M526" s="147" t="s">
        <v>4537</v>
      </c>
      <c r="N526" s="147" t="s">
        <v>233</v>
      </c>
      <c r="O526" s="147" t="s">
        <v>4537</v>
      </c>
      <c r="P526" s="147" t="s">
        <v>233</v>
      </c>
      <c r="Q526" s="147" t="s">
        <v>4537</v>
      </c>
      <c r="R526" s="147" t="s">
        <v>233</v>
      </c>
      <c r="S526" s="147" t="s">
        <v>4537</v>
      </c>
      <c r="T526" s="147" t="s">
        <v>233</v>
      </c>
      <c r="U526" s="150">
        <f t="shared" si="8"/>
        <v>0</v>
      </c>
    </row>
    <row r="527" spans="1:21" x14ac:dyDescent="0.2">
      <c r="A527" s="147" t="s">
        <v>8511</v>
      </c>
      <c r="B527" s="147" t="s">
        <v>6652</v>
      </c>
      <c r="C527" s="147" t="s">
        <v>107</v>
      </c>
      <c r="D527" s="147" t="s">
        <v>987</v>
      </c>
      <c r="E527" s="148">
        <v>1136</v>
      </c>
      <c r="F527" s="148">
        <v>0</v>
      </c>
      <c r="G527" s="148">
        <v>0</v>
      </c>
      <c r="H527" s="148">
        <v>0</v>
      </c>
      <c r="I527" s="147" t="s">
        <v>4537</v>
      </c>
      <c r="J527" s="147" t="s">
        <v>4537</v>
      </c>
      <c r="K527" s="147" t="s">
        <v>4537</v>
      </c>
      <c r="L527" s="147" t="s">
        <v>8512</v>
      </c>
      <c r="M527" s="147" t="s">
        <v>4537</v>
      </c>
      <c r="N527" s="147" t="s">
        <v>233</v>
      </c>
      <c r="O527" s="147" t="s">
        <v>4537</v>
      </c>
      <c r="P527" s="147" t="s">
        <v>233</v>
      </c>
      <c r="Q527" s="147" t="s">
        <v>4537</v>
      </c>
      <c r="R527" s="147" t="s">
        <v>233</v>
      </c>
      <c r="S527" s="147" t="s">
        <v>4537</v>
      </c>
      <c r="T527" s="147" t="s">
        <v>233</v>
      </c>
      <c r="U527" s="150">
        <f t="shared" si="8"/>
        <v>0</v>
      </c>
    </row>
    <row r="528" spans="1:21" x14ac:dyDescent="0.2">
      <c r="A528" s="147" t="s">
        <v>8513</v>
      </c>
      <c r="B528" s="147" t="s">
        <v>7325</v>
      </c>
      <c r="C528" s="147" t="s">
        <v>107</v>
      </c>
      <c r="D528" s="147" t="s">
        <v>987</v>
      </c>
      <c r="E528" s="148">
        <v>257</v>
      </c>
      <c r="F528" s="148">
        <v>0</v>
      </c>
      <c r="G528" s="148">
        <v>0</v>
      </c>
      <c r="H528" s="148">
        <v>0</v>
      </c>
      <c r="I528" s="147" t="s">
        <v>4537</v>
      </c>
      <c r="J528" s="147" t="s">
        <v>4537</v>
      </c>
      <c r="K528" s="147" t="s">
        <v>4537</v>
      </c>
      <c r="L528" s="147" t="s">
        <v>8512</v>
      </c>
      <c r="M528" s="147" t="s">
        <v>4537</v>
      </c>
      <c r="N528" s="147" t="s">
        <v>233</v>
      </c>
      <c r="O528" s="147" t="s">
        <v>4537</v>
      </c>
      <c r="P528" s="147" t="s">
        <v>233</v>
      </c>
      <c r="Q528" s="147" t="s">
        <v>4537</v>
      </c>
      <c r="R528" s="147" t="s">
        <v>233</v>
      </c>
      <c r="S528" s="147" t="s">
        <v>4537</v>
      </c>
      <c r="T528" s="147" t="s">
        <v>233</v>
      </c>
      <c r="U528" s="150">
        <f t="shared" si="8"/>
        <v>0</v>
      </c>
    </row>
    <row r="529" spans="1:21" x14ac:dyDescent="0.2">
      <c r="A529" s="147" t="s">
        <v>8513</v>
      </c>
      <c r="B529" s="147" t="s">
        <v>5750</v>
      </c>
      <c r="C529" s="147" t="s">
        <v>43</v>
      </c>
      <c r="D529" s="147" t="s">
        <v>8516</v>
      </c>
      <c r="E529" s="148">
        <v>744</v>
      </c>
      <c r="F529" s="148">
        <v>1623</v>
      </c>
      <c r="G529" s="148">
        <v>231</v>
      </c>
      <c r="H529" s="148">
        <v>164</v>
      </c>
      <c r="I529" s="147" t="s">
        <v>4434</v>
      </c>
      <c r="J529" s="147" t="s">
        <v>4537</v>
      </c>
      <c r="K529" s="147" t="s">
        <v>4537</v>
      </c>
      <c r="L529" s="147" t="s">
        <v>8517</v>
      </c>
      <c r="M529" s="147" t="s">
        <v>4434</v>
      </c>
      <c r="N529" s="147" t="s">
        <v>5439</v>
      </c>
      <c r="O529" s="147" t="s">
        <v>4434</v>
      </c>
      <c r="P529" s="147" t="s">
        <v>8532</v>
      </c>
      <c r="Q529" s="147" t="s">
        <v>4434</v>
      </c>
      <c r="R529" s="147" t="s">
        <v>7452</v>
      </c>
      <c r="S529" s="147" t="s">
        <v>4434</v>
      </c>
      <c r="T529" s="147" t="s">
        <v>5440</v>
      </c>
      <c r="U529" s="150">
        <f t="shared" si="8"/>
        <v>5</v>
      </c>
    </row>
    <row r="530" spans="1:21" x14ac:dyDescent="0.2">
      <c r="A530" s="147" t="s">
        <v>8511</v>
      </c>
      <c r="B530" s="147" t="s">
        <v>5750</v>
      </c>
      <c r="C530" s="147" t="s">
        <v>43</v>
      </c>
      <c r="D530" s="147" t="s">
        <v>8516</v>
      </c>
      <c r="E530" s="148">
        <v>884</v>
      </c>
      <c r="F530" s="148">
        <v>1779</v>
      </c>
      <c r="G530" s="148">
        <v>372</v>
      </c>
      <c r="H530" s="148">
        <v>149</v>
      </c>
      <c r="I530" s="147" t="s">
        <v>4434</v>
      </c>
      <c r="J530" s="147" t="s">
        <v>4537</v>
      </c>
      <c r="K530" s="147" t="s">
        <v>4537</v>
      </c>
      <c r="L530" s="147" t="s">
        <v>8517</v>
      </c>
      <c r="M530" s="147" t="s">
        <v>4434</v>
      </c>
      <c r="N530" s="147" t="s">
        <v>5439</v>
      </c>
      <c r="O530" s="147" t="s">
        <v>4434</v>
      </c>
      <c r="P530" s="147" t="s">
        <v>8532</v>
      </c>
      <c r="Q530" s="147" t="s">
        <v>4434</v>
      </c>
      <c r="R530" s="147" t="s">
        <v>7463</v>
      </c>
      <c r="S530" s="147" t="s">
        <v>4434</v>
      </c>
      <c r="T530" s="147" t="s">
        <v>5440</v>
      </c>
      <c r="U530" s="150">
        <f t="shared" si="8"/>
        <v>5</v>
      </c>
    </row>
    <row r="531" spans="1:21" x14ac:dyDescent="0.2">
      <c r="A531" s="147" t="s">
        <v>8511</v>
      </c>
      <c r="B531" s="147" t="s">
        <v>7325</v>
      </c>
      <c r="C531" s="147" t="s">
        <v>107</v>
      </c>
      <c r="D531" s="147" t="s">
        <v>987</v>
      </c>
      <c r="E531" s="148">
        <v>253</v>
      </c>
      <c r="F531" s="148">
        <v>0</v>
      </c>
      <c r="G531" s="148">
        <v>0</v>
      </c>
      <c r="H531" s="148">
        <v>0</v>
      </c>
      <c r="I531" s="147" t="s">
        <v>4537</v>
      </c>
      <c r="J531" s="147" t="s">
        <v>4537</v>
      </c>
      <c r="K531" s="147" t="s">
        <v>4537</v>
      </c>
      <c r="L531" s="147" t="s">
        <v>8512</v>
      </c>
      <c r="M531" s="147" t="s">
        <v>4537</v>
      </c>
      <c r="N531" s="147" t="s">
        <v>233</v>
      </c>
      <c r="O531" s="147" t="s">
        <v>4537</v>
      </c>
      <c r="P531" s="147" t="s">
        <v>233</v>
      </c>
      <c r="Q531" s="147" t="s">
        <v>4537</v>
      </c>
      <c r="R531" s="147" t="s">
        <v>233</v>
      </c>
      <c r="S531" s="147" t="s">
        <v>4537</v>
      </c>
      <c r="T531" s="147" t="s">
        <v>233</v>
      </c>
      <c r="U531" s="150">
        <f t="shared" si="8"/>
        <v>0</v>
      </c>
    </row>
    <row r="532" spans="1:21" x14ac:dyDescent="0.2">
      <c r="A532" s="147" t="s">
        <v>8513</v>
      </c>
      <c r="B532" s="147" t="s">
        <v>7329</v>
      </c>
      <c r="C532" s="147" t="s">
        <v>107</v>
      </c>
      <c r="D532" s="147" t="s">
        <v>987</v>
      </c>
      <c r="E532" s="148">
        <v>306</v>
      </c>
      <c r="F532" s="148">
        <v>0</v>
      </c>
      <c r="G532" s="148">
        <v>0</v>
      </c>
      <c r="H532" s="148">
        <v>0</v>
      </c>
      <c r="I532" s="147" t="s">
        <v>4537</v>
      </c>
      <c r="J532" s="147" t="s">
        <v>4537</v>
      </c>
      <c r="K532" s="147" t="s">
        <v>4537</v>
      </c>
      <c r="L532" s="147" t="s">
        <v>8512</v>
      </c>
      <c r="M532" s="147" t="s">
        <v>4537</v>
      </c>
      <c r="N532" s="147" t="s">
        <v>233</v>
      </c>
      <c r="O532" s="147" t="s">
        <v>4537</v>
      </c>
      <c r="P532" s="147" t="s">
        <v>233</v>
      </c>
      <c r="Q532" s="147" t="s">
        <v>4537</v>
      </c>
      <c r="R532" s="147" t="s">
        <v>233</v>
      </c>
      <c r="S532" s="147" t="s">
        <v>4537</v>
      </c>
      <c r="T532" s="147" t="s">
        <v>233</v>
      </c>
      <c r="U532" s="150">
        <f t="shared" si="8"/>
        <v>0</v>
      </c>
    </row>
    <row r="533" spans="1:21" x14ac:dyDescent="0.2">
      <c r="A533" s="147" t="s">
        <v>8511</v>
      </c>
      <c r="B533" s="147" t="s">
        <v>7329</v>
      </c>
      <c r="C533" s="147" t="s">
        <v>107</v>
      </c>
      <c r="D533" s="147" t="s">
        <v>987</v>
      </c>
      <c r="E533" s="148">
        <v>385</v>
      </c>
      <c r="F533" s="148">
        <v>0</v>
      </c>
      <c r="G533" s="148">
        <v>0</v>
      </c>
      <c r="H533" s="148">
        <v>0</v>
      </c>
      <c r="I533" s="147" t="s">
        <v>4537</v>
      </c>
      <c r="J533" s="147" t="s">
        <v>4537</v>
      </c>
      <c r="K533" s="147" t="s">
        <v>4537</v>
      </c>
      <c r="L533" s="147" t="s">
        <v>8512</v>
      </c>
      <c r="M533" s="147" t="s">
        <v>4537</v>
      </c>
      <c r="N533" s="147" t="s">
        <v>233</v>
      </c>
      <c r="O533" s="147" t="s">
        <v>4537</v>
      </c>
      <c r="P533" s="147" t="s">
        <v>233</v>
      </c>
      <c r="Q533" s="147" t="s">
        <v>4537</v>
      </c>
      <c r="R533" s="147" t="s">
        <v>233</v>
      </c>
      <c r="S533" s="147" t="s">
        <v>4537</v>
      </c>
      <c r="T533" s="147" t="s">
        <v>233</v>
      </c>
      <c r="U533" s="150">
        <f t="shared" si="8"/>
        <v>0</v>
      </c>
    </row>
    <row r="534" spans="1:21" x14ac:dyDescent="0.2">
      <c r="A534" s="147" t="s">
        <v>8513</v>
      </c>
      <c r="B534" s="147" t="s">
        <v>7469</v>
      </c>
      <c r="C534" s="147" t="s">
        <v>107</v>
      </c>
      <c r="D534" s="147" t="s">
        <v>8521</v>
      </c>
      <c r="E534" s="148">
        <v>21</v>
      </c>
      <c r="F534" s="148">
        <v>0</v>
      </c>
      <c r="G534" s="148">
        <v>0</v>
      </c>
      <c r="H534" s="148">
        <v>0</v>
      </c>
      <c r="I534" s="147" t="s">
        <v>4537</v>
      </c>
      <c r="J534" s="147" t="s">
        <v>4434</v>
      </c>
      <c r="K534" s="147" t="s">
        <v>4434</v>
      </c>
      <c r="L534" s="147" t="s">
        <v>8515</v>
      </c>
      <c r="M534" s="147" t="s">
        <v>4434</v>
      </c>
      <c r="N534" s="147" t="s">
        <v>5439</v>
      </c>
      <c r="O534" s="147" t="s">
        <v>4537</v>
      </c>
      <c r="P534" s="147" t="s">
        <v>233</v>
      </c>
      <c r="Q534" s="147" t="s">
        <v>4537</v>
      </c>
      <c r="R534" s="147" t="s">
        <v>233</v>
      </c>
      <c r="S534" s="147" t="s">
        <v>4537</v>
      </c>
      <c r="T534" s="147" t="s">
        <v>233</v>
      </c>
      <c r="U534" s="150">
        <f t="shared" si="8"/>
        <v>3</v>
      </c>
    </row>
    <row r="535" spans="1:21" x14ac:dyDescent="0.2">
      <c r="A535" s="147" t="s">
        <v>8511</v>
      </c>
      <c r="B535" s="147" t="s">
        <v>7469</v>
      </c>
      <c r="C535" s="147" t="s">
        <v>107</v>
      </c>
      <c r="D535" s="147" t="s">
        <v>8521</v>
      </c>
      <c r="E535" s="148">
        <v>8</v>
      </c>
      <c r="F535" s="148">
        <v>0</v>
      </c>
      <c r="G535" s="148">
        <v>0</v>
      </c>
      <c r="H535" s="148">
        <v>0</v>
      </c>
      <c r="I535" s="147" t="s">
        <v>4537</v>
      </c>
      <c r="J535" s="147" t="s">
        <v>4434</v>
      </c>
      <c r="K535" s="147" t="s">
        <v>4434</v>
      </c>
      <c r="L535" s="147" t="s">
        <v>8515</v>
      </c>
      <c r="M535" s="147" t="s">
        <v>4434</v>
      </c>
      <c r="N535" s="147" t="s">
        <v>5439</v>
      </c>
      <c r="O535" s="147" t="s">
        <v>4537</v>
      </c>
      <c r="P535" s="147" t="s">
        <v>233</v>
      </c>
      <c r="Q535" s="147" t="s">
        <v>4537</v>
      </c>
      <c r="R535" s="147" t="s">
        <v>233</v>
      </c>
      <c r="S535" s="147" t="s">
        <v>4537</v>
      </c>
      <c r="T535" s="147" t="s">
        <v>233</v>
      </c>
      <c r="U535" s="150">
        <f t="shared" si="8"/>
        <v>3</v>
      </c>
    </row>
    <row r="536" spans="1:21" x14ac:dyDescent="0.2">
      <c r="A536" s="147" t="s">
        <v>8511</v>
      </c>
      <c r="B536" s="147" t="s">
        <v>7482</v>
      </c>
      <c r="C536" s="147" t="s">
        <v>544</v>
      </c>
      <c r="D536" s="147" t="s">
        <v>18</v>
      </c>
      <c r="E536" s="148">
        <v>194</v>
      </c>
      <c r="F536" s="148">
        <v>396</v>
      </c>
      <c r="G536" s="148">
        <v>471</v>
      </c>
      <c r="H536" s="148">
        <v>51</v>
      </c>
      <c r="I536" s="147" t="s">
        <v>4537</v>
      </c>
      <c r="J536" s="147" t="s">
        <v>4434</v>
      </c>
      <c r="K536" s="147" t="s">
        <v>4434</v>
      </c>
      <c r="L536" s="147" t="s">
        <v>8517</v>
      </c>
      <c r="M536" s="147" t="s">
        <v>4537</v>
      </c>
      <c r="N536" s="147" t="s">
        <v>233</v>
      </c>
      <c r="O536" s="147" t="s">
        <v>4537</v>
      </c>
      <c r="P536" s="147" t="s">
        <v>8555</v>
      </c>
      <c r="Q536" s="147" t="s">
        <v>4434</v>
      </c>
      <c r="R536" s="147" t="s">
        <v>8556</v>
      </c>
      <c r="S536" s="147" t="s">
        <v>4434</v>
      </c>
      <c r="T536" s="147" t="s">
        <v>8557</v>
      </c>
      <c r="U536" s="150">
        <f t="shared" si="8"/>
        <v>4</v>
      </c>
    </row>
    <row r="537" spans="1:21" x14ac:dyDescent="0.2">
      <c r="A537" s="147" t="s">
        <v>8511</v>
      </c>
      <c r="B537" s="147" t="s">
        <v>7500</v>
      </c>
      <c r="C537" s="147" t="s">
        <v>107</v>
      </c>
      <c r="D537" s="147" t="s">
        <v>18</v>
      </c>
      <c r="E537" s="148">
        <v>1463</v>
      </c>
      <c r="F537" s="148">
        <v>4054</v>
      </c>
      <c r="G537" s="148">
        <v>3867</v>
      </c>
      <c r="H537" s="148">
        <v>79</v>
      </c>
      <c r="I537" s="147" t="s">
        <v>4537</v>
      </c>
      <c r="J537" s="147" t="s">
        <v>4434</v>
      </c>
      <c r="K537" s="147" t="s">
        <v>4434</v>
      </c>
      <c r="L537" s="147" t="s">
        <v>8517</v>
      </c>
      <c r="M537" s="147" t="s">
        <v>4537</v>
      </c>
      <c r="N537" s="147" t="s">
        <v>233</v>
      </c>
      <c r="O537" s="147" t="s">
        <v>4434</v>
      </c>
      <c r="P537" s="147" t="s">
        <v>8555</v>
      </c>
      <c r="Q537" s="147" t="s">
        <v>4434</v>
      </c>
      <c r="R537" s="147" t="s">
        <v>8558</v>
      </c>
      <c r="S537" s="147" t="s">
        <v>4434</v>
      </c>
      <c r="T537" s="147" t="s">
        <v>7514</v>
      </c>
      <c r="U537" s="150">
        <f t="shared" si="8"/>
        <v>5</v>
      </c>
    </row>
    <row r="538" spans="1:21" x14ac:dyDescent="0.2">
      <c r="A538" s="147" t="s">
        <v>8511</v>
      </c>
      <c r="B538" s="147" t="s">
        <v>7482</v>
      </c>
      <c r="C538" s="147" t="s">
        <v>544</v>
      </c>
      <c r="D538" s="147" t="s">
        <v>18</v>
      </c>
      <c r="E538" s="148">
        <v>682</v>
      </c>
      <c r="F538" s="148">
        <v>916</v>
      </c>
      <c r="G538" s="148">
        <v>2017</v>
      </c>
      <c r="H538" s="148">
        <v>145</v>
      </c>
      <c r="I538" s="147" t="s">
        <v>4537</v>
      </c>
      <c r="J538" s="147" t="s">
        <v>4434</v>
      </c>
      <c r="K538" s="147" t="s">
        <v>4434</v>
      </c>
      <c r="L538" s="147" t="s">
        <v>8517</v>
      </c>
      <c r="M538" s="147" t="s">
        <v>4537</v>
      </c>
      <c r="N538" s="147" t="s">
        <v>233</v>
      </c>
      <c r="O538" s="147" t="s">
        <v>4434</v>
      </c>
      <c r="P538" s="147" t="s">
        <v>7522</v>
      </c>
      <c r="Q538" s="147" t="s">
        <v>4434</v>
      </c>
      <c r="R538" s="147" t="s">
        <v>8559</v>
      </c>
      <c r="S538" s="147" t="s">
        <v>4434</v>
      </c>
      <c r="T538" s="147" t="s">
        <v>7524</v>
      </c>
      <c r="U538" s="150">
        <f t="shared" si="8"/>
        <v>5</v>
      </c>
    </row>
    <row r="539" spans="1:21" x14ac:dyDescent="0.2">
      <c r="A539" s="147" t="s">
        <v>8511</v>
      </c>
      <c r="B539" s="147" t="s">
        <v>7526</v>
      </c>
      <c r="C539" s="147" t="s">
        <v>544</v>
      </c>
      <c r="D539" s="147" t="s">
        <v>18</v>
      </c>
      <c r="E539" s="148">
        <v>712</v>
      </c>
      <c r="F539" s="148">
        <v>2042</v>
      </c>
      <c r="G539" s="148">
        <v>1648</v>
      </c>
      <c r="H539" s="148">
        <v>107</v>
      </c>
      <c r="I539" s="147" t="s">
        <v>4537</v>
      </c>
      <c r="J539" s="147" t="s">
        <v>4434</v>
      </c>
      <c r="K539" s="147" t="s">
        <v>4434</v>
      </c>
      <c r="L539" s="147" t="s">
        <v>8517</v>
      </c>
      <c r="M539" s="147" t="s">
        <v>4537</v>
      </c>
      <c r="N539" s="147" t="s">
        <v>233</v>
      </c>
      <c r="O539" s="147" t="s">
        <v>4537</v>
      </c>
      <c r="P539" s="147" t="s">
        <v>8555</v>
      </c>
      <c r="Q539" s="147" t="s">
        <v>4434</v>
      </c>
      <c r="R539" s="147" t="s">
        <v>8560</v>
      </c>
      <c r="S539" s="147" t="s">
        <v>4434</v>
      </c>
      <c r="T539" s="147" t="s">
        <v>7540</v>
      </c>
      <c r="U539" s="150">
        <f t="shared" si="8"/>
        <v>4</v>
      </c>
    </row>
    <row r="540" spans="1:21" x14ac:dyDescent="0.2">
      <c r="A540" s="147" t="s">
        <v>8511</v>
      </c>
      <c r="B540" s="147" t="s">
        <v>7500</v>
      </c>
      <c r="C540" s="147" t="s">
        <v>107</v>
      </c>
      <c r="D540" s="147" t="s">
        <v>8516</v>
      </c>
      <c r="E540" s="148">
        <v>0</v>
      </c>
      <c r="F540" s="148">
        <v>351</v>
      </c>
      <c r="G540" s="148">
        <v>123</v>
      </c>
      <c r="H540" s="148">
        <v>82</v>
      </c>
      <c r="I540" s="147" t="s">
        <v>4537</v>
      </c>
      <c r="J540" s="147" t="s">
        <v>4537</v>
      </c>
      <c r="K540" s="147" t="s">
        <v>4537</v>
      </c>
      <c r="L540" s="147" t="s">
        <v>8512</v>
      </c>
      <c r="M540" s="147" t="s">
        <v>4537</v>
      </c>
      <c r="N540" s="147" t="s">
        <v>233</v>
      </c>
      <c r="O540" s="147" t="s">
        <v>4537</v>
      </c>
      <c r="P540" s="147" t="s">
        <v>233</v>
      </c>
      <c r="Q540" s="147" t="s">
        <v>4537</v>
      </c>
      <c r="R540" s="147" t="s">
        <v>233</v>
      </c>
      <c r="S540" s="147" t="s">
        <v>4537</v>
      </c>
      <c r="T540" s="147" t="s">
        <v>233</v>
      </c>
      <c r="U540" s="150">
        <f t="shared" si="8"/>
        <v>0</v>
      </c>
    </row>
    <row r="541" spans="1:21" ht="42" x14ac:dyDescent="0.2">
      <c r="A541" s="147" t="s">
        <v>8513</v>
      </c>
      <c r="B541" s="147" t="s">
        <v>746</v>
      </c>
      <c r="C541" s="147" t="s">
        <v>63</v>
      </c>
      <c r="D541" s="147" t="s">
        <v>8516</v>
      </c>
      <c r="E541" s="148">
        <v>300</v>
      </c>
      <c r="F541" s="148">
        <v>710</v>
      </c>
      <c r="G541" s="148">
        <v>300</v>
      </c>
      <c r="H541" s="148">
        <v>556</v>
      </c>
      <c r="I541" s="147" t="s">
        <v>4434</v>
      </c>
      <c r="J541" s="147" t="s">
        <v>4434</v>
      </c>
      <c r="K541" s="147" t="s">
        <v>4434</v>
      </c>
      <c r="L541" s="147" t="s">
        <v>8512</v>
      </c>
      <c r="M541" s="147" t="s">
        <v>4537</v>
      </c>
      <c r="N541" s="147" t="s">
        <v>233</v>
      </c>
      <c r="O541" s="147" t="s">
        <v>4434</v>
      </c>
      <c r="P541" s="149" t="s">
        <v>7547</v>
      </c>
      <c r="Q541" s="147" t="s">
        <v>4434</v>
      </c>
      <c r="R541" s="147" t="s">
        <v>6337</v>
      </c>
      <c r="S541" s="147" t="s">
        <v>4434</v>
      </c>
      <c r="T541" s="147" t="s">
        <v>4949</v>
      </c>
      <c r="U541" s="150">
        <f t="shared" si="8"/>
        <v>6</v>
      </c>
    </row>
    <row r="542" spans="1:21" ht="42" x14ac:dyDescent="0.2">
      <c r="A542" s="147" t="s">
        <v>8511</v>
      </c>
      <c r="B542" s="147" t="s">
        <v>746</v>
      </c>
      <c r="C542" s="147" t="s">
        <v>63</v>
      </c>
      <c r="D542" s="147" t="s">
        <v>8516</v>
      </c>
      <c r="E542" s="148">
        <v>250</v>
      </c>
      <c r="F542" s="148">
        <v>1013</v>
      </c>
      <c r="G542" s="148">
        <v>217</v>
      </c>
      <c r="H542" s="148">
        <v>536</v>
      </c>
      <c r="I542" s="147" t="s">
        <v>4434</v>
      </c>
      <c r="J542" s="147" t="s">
        <v>4434</v>
      </c>
      <c r="K542" s="147" t="s">
        <v>4434</v>
      </c>
      <c r="L542" s="147" t="s">
        <v>8512</v>
      </c>
      <c r="M542" s="147" t="s">
        <v>4537</v>
      </c>
      <c r="N542" s="147" t="s">
        <v>233</v>
      </c>
      <c r="O542" s="147" t="s">
        <v>4434</v>
      </c>
      <c r="P542" s="149" t="s">
        <v>7551</v>
      </c>
      <c r="Q542" s="147" t="s">
        <v>4434</v>
      </c>
      <c r="R542" s="147" t="s">
        <v>7552</v>
      </c>
      <c r="S542" s="147" t="s">
        <v>4434</v>
      </c>
      <c r="T542" s="147" t="s">
        <v>7553</v>
      </c>
      <c r="U542" s="150">
        <f t="shared" si="8"/>
        <v>6</v>
      </c>
    </row>
    <row r="543" spans="1:21" ht="42" x14ac:dyDescent="0.2">
      <c r="A543" s="147" t="s">
        <v>8513</v>
      </c>
      <c r="B543" s="147" t="s">
        <v>746</v>
      </c>
      <c r="C543" s="147" t="s">
        <v>63</v>
      </c>
      <c r="D543" s="147" t="s">
        <v>18</v>
      </c>
      <c r="E543" s="148">
        <v>387</v>
      </c>
      <c r="F543" s="148">
        <v>1085</v>
      </c>
      <c r="G543" s="148">
        <v>424</v>
      </c>
      <c r="H543" s="148">
        <v>1182</v>
      </c>
      <c r="I543" s="147" t="s">
        <v>4434</v>
      </c>
      <c r="J543" s="147" t="s">
        <v>4434</v>
      </c>
      <c r="K543" s="147" t="s">
        <v>4434</v>
      </c>
      <c r="L543" s="147" t="s">
        <v>8512</v>
      </c>
      <c r="M543" s="147" t="s">
        <v>4537</v>
      </c>
      <c r="N543" s="147" t="s">
        <v>233</v>
      </c>
      <c r="O543" s="147" t="s">
        <v>4434</v>
      </c>
      <c r="P543" s="149" t="s">
        <v>7561</v>
      </c>
      <c r="Q543" s="147" t="s">
        <v>4537</v>
      </c>
      <c r="R543" s="147" t="s">
        <v>7552</v>
      </c>
      <c r="S543" s="147" t="s">
        <v>4537</v>
      </c>
      <c r="T543" s="147" t="s">
        <v>7564</v>
      </c>
      <c r="U543" s="150">
        <f t="shared" si="8"/>
        <v>4</v>
      </c>
    </row>
    <row r="544" spans="1:21" ht="42" x14ac:dyDescent="0.2">
      <c r="A544" s="147" t="s">
        <v>8511</v>
      </c>
      <c r="B544" s="147" t="s">
        <v>746</v>
      </c>
      <c r="C544" s="147" t="s">
        <v>63</v>
      </c>
      <c r="D544" s="147" t="s">
        <v>18</v>
      </c>
      <c r="E544" s="148">
        <v>352</v>
      </c>
      <c r="F544" s="148">
        <v>1184</v>
      </c>
      <c r="G544" s="148">
        <v>412</v>
      </c>
      <c r="H544" s="148">
        <v>690</v>
      </c>
      <c r="I544" s="147" t="s">
        <v>4434</v>
      </c>
      <c r="J544" s="147" t="s">
        <v>4434</v>
      </c>
      <c r="K544" s="147" t="s">
        <v>4434</v>
      </c>
      <c r="L544" s="147" t="s">
        <v>8512</v>
      </c>
      <c r="M544" s="147" t="s">
        <v>4537</v>
      </c>
      <c r="N544" s="147" t="s">
        <v>233</v>
      </c>
      <c r="O544" s="147" t="s">
        <v>4434</v>
      </c>
      <c r="P544" s="149" t="s">
        <v>7561</v>
      </c>
      <c r="Q544" s="147" t="s">
        <v>4537</v>
      </c>
      <c r="R544" s="147" t="s">
        <v>7552</v>
      </c>
      <c r="S544" s="147" t="s">
        <v>4537</v>
      </c>
      <c r="T544" s="147" t="s">
        <v>7564</v>
      </c>
      <c r="U544" s="150">
        <f t="shared" si="8"/>
        <v>4</v>
      </c>
    </row>
    <row r="545" spans="1:21" ht="42" x14ac:dyDescent="0.2">
      <c r="A545" s="147" t="s">
        <v>8513</v>
      </c>
      <c r="B545" s="147" t="s">
        <v>746</v>
      </c>
      <c r="C545" s="147" t="s">
        <v>63</v>
      </c>
      <c r="D545" s="147" t="s">
        <v>18</v>
      </c>
      <c r="E545" s="148">
        <v>127</v>
      </c>
      <c r="F545" s="148">
        <v>1545</v>
      </c>
      <c r="G545" s="148">
        <v>270</v>
      </c>
      <c r="H545" s="148">
        <v>18</v>
      </c>
      <c r="I545" s="147" t="s">
        <v>4434</v>
      </c>
      <c r="J545" s="147" t="s">
        <v>4434</v>
      </c>
      <c r="K545" s="147" t="s">
        <v>4434</v>
      </c>
      <c r="L545" s="147" t="s">
        <v>8512</v>
      </c>
      <c r="M545" s="147" t="s">
        <v>4434</v>
      </c>
      <c r="N545" s="147" t="s">
        <v>7569</v>
      </c>
      <c r="O545" s="147" t="s">
        <v>4434</v>
      </c>
      <c r="P545" s="149" t="s">
        <v>7561</v>
      </c>
      <c r="Q545" s="147" t="s">
        <v>4434</v>
      </c>
      <c r="R545" s="147" t="s">
        <v>7552</v>
      </c>
      <c r="S545" s="147" t="s">
        <v>4434</v>
      </c>
      <c r="T545" s="147" t="s">
        <v>7564</v>
      </c>
      <c r="U545" s="150">
        <f t="shared" si="8"/>
        <v>7</v>
      </c>
    </row>
    <row r="546" spans="1:21" ht="42" x14ac:dyDescent="0.2">
      <c r="A546" s="147" t="s">
        <v>8511</v>
      </c>
      <c r="B546" s="147" t="s">
        <v>746</v>
      </c>
      <c r="C546" s="147" t="s">
        <v>63</v>
      </c>
      <c r="D546" s="147" t="s">
        <v>18</v>
      </c>
      <c r="E546" s="148">
        <v>136</v>
      </c>
      <c r="F546" s="148">
        <v>1837</v>
      </c>
      <c r="G546" s="148">
        <v>248</v>
      </c>
      <c r="H546" s="148">
        <v>2</v>
      </c>
      <c r="I546" s="147" t="s">
        <v>4434</v>
      </c>
      <c r="J546" s="147" t="s">
        <v>4434</v>
      </c>
      <c r="K546" s="147" t="s">
        <v>4434</v>
      </c>
      <c r="L546" s="147" t="s">
        <v>8512</v>
      </c>
      <c r="M546" s="147" t="s">
        <v>4434</v>
      </c>
      <c r="N546" s="147" t="s">
        <v>7569</v>
      </c>
      <c r="O546" s="147" t="s">
        <v>4434</v>
      </c>
      <c r="P546" s="149" t="s">
        <v>7561</v>
      </c>
      <c r="Q546" s="147" t="s">
        <v>4434</v>
      </c>
      <c r="R546" s="147" t="s">
        <v>7552</v>
      </c>
      <c r="S546" s="147" t="s">
        <v>4434</v>
      </c>
      <c r="T546" s="147" t="s">
        <v>7564</v>
      </c>
      <c r="U546" s="150">
        <f t="shared" si="8"/>
        <v>7</v>
      </c>
    </row>
    <row r="547" spans="1:21" x14ac:dyDescent="0.2">
      <c r="A547" s="147" t="s">
        <v>8511</v>
      </c>
      <c r="B547" s="147" t="s">
        <v>4873</v>
      </c>
      <c r="C547" s="147" t="s">
        <v>107</v>
      </c>
      <c r="D547" s="147" t="s">
        <v>8514</v>
      </c>
      <c r="E547" s="148">
        <v>1597</v>
      </c>
      <c r="F547" s="148">
        <v>1089</v>
      </c>
      <c r="G547" s="148">
        <v>508</v>
      </c>
      <c r="H547" s="148">
        <v>0</v>
      </c>
      <c r="I547" s="147" t="s">
        <v>4537</v>
      </c>
      <c r="J547" s="147" t="s">
        <v>4537</v>
      </c>
      <c r="K547" s="147" t="s">
        <v>4537</v>
      </c>
      <c r="L547" s="147" t="s">
        <v>8517</v>
      </c>
      <c r="M547" s="147" t="s">
        <v>4537</v>
      </c>
      <c r="N547" s="147" t="s">
        <v>233</v>
      </c>
      <c r="O547" s="147" t="s">
        <v>4537</v>
      </c>
      <c r="P547" s="147" t="s">
        <v>233</v>
      </c>
      <c r="Q547" s="147" t="s">
        <v>4537</v>
      </c>
      <c r="R547" s="147" t="s">
        <v>233</v>
      </c>
      <c r="S547" s="147" t="s">
        <v>4537</v>
      </c>
      <c r="T547" s="147" t="s">
        <v>233</v>
      </c>
      <c r="U547" s="150">
        <f t="shared" si="8"/>
        <v>0</v>
      </c>
    </row>
    <row r="548" spans="1:21" x14ac:dyDescent="0.2">
      <c r="A548" s="147" t="s">
        <v>8513</v>
      </c>
      <c r="B548" s="147" t="s">
        <v>746</v>
      </c>
      <c r="C548" s="147" t="s">
        <v>63</v>
      </c>
      <c r="D548" s="147" t="s">
        <v>8521</v>
      </c>
      <c r="E548" s="148">
        <v>100</v>
      </c>
      <c r="F548" s="148">
        <v>0</v>
      </c>
      <c r="G548" s="148">
        <v>0</v>
      </c>
      <c r="H548" s="148">
        <v>0</v>
      </c>
      <c r="I548" s="147" t="s">
        <v>4434</v>
      </c>
      <c r="J548" s="147" t="s">
        <v>4434</v>
      </c>
      <c r="K548" s="147" t="s">
        <v>4434</v>
      </c>
      <c r="L548" s="147" t="s">
        <v>8517</v>
      </c>
      <c r="M548" s="147" t="s">
        <v>4537</v>
      </c>
      <c r="N548" s="147" t="s">
        <v>233</v>
      </c>
      <c r="O548" s="147" t="s">
        <v>4537</v>
      </c>
      <c r="P548" s="149" t="s">
        <v>233</v>
      </c>
      <c r="Q548" s="147" t="s">
        <v>4434</v>
      </c>
      <c r="R548" s="147" t="s">
        <v>7552</v>
      </c>
      <c r="S548" s="147" t="s">
        <v>4434</v>
      </c>
      <c r="T548" s="147" t="s">
        <v>7564</v>
      </c>
      <c r="U548" s="150">
        <f t="shared" si="8"/>
        <v>5</v>
      </c>
    </row>
    <row r="549" spans="1:21" x14ac:dyDescent="0.2">
      <c r="A549" s="147" t="s">
        <v>8511</v>
      </c>
      <c r="B549" s="147" t="s">
        <v>746</v>
      </c>
      <c r="C549" s="147" t="s">
        <v>63</v>
      </c>
      <c r="D549" s="147" t="s">
        <v>8521</v>
      </c>
      <c r="E549" s="148">
        <v>100</v>
      </c>
      <c r="F549" s="148">
        <v>0</v>
      </c>
      <c r="G549" s="148">
        <v>0</v>
      </c>
      <c r="H549" s="148">
        <v>0</v>
      </c>
      <c r="I549" s="147" t="s">
        <v>4434</v>
      </c>
      <c r="J549" s="147" t="s">
        <v>4434</v>
      </c>
      <c r="K549" s="147" t="s">
        <v>4434</v>
      </c>
      <c r="L549" s="147" t="s">
        <v>8517</v>
      </c>
      <c r="M549" s="147" t="s">
        <v>4537</v>
      </c>
      <c r="N549" s="147" t="s">
        <v>233</v>
      </c>
      <c r="O549" s="147" t="s">
        <v>4537</v>
      </c>
      <c r="P549" s="149" t="s">
        <v>233</v>
      </c>
      <c r="Q549" s="147" t="s">
        <v>4434</v>
      </c>
      <c r="R549" s="147" t="s">
        <v>7552</v>
      </c>
      <c r="S549" s="147" t="s">
        <v>4434</v>
      </c>
      <c r="T549" s="147" t="s">
        <v>7564</v>
      </c>
      <c r="U549" s="150">
        <f t="shared" si="8"/>
        <v>5</v>
      </c>
    </row>
    <row r="550" spans="1:21" ht="42" x14ac:dyDescent="0.2">
      <c r="A550" s="147" t="s">
        <v>8513</v>
      </c>
      <c r="B550" s="147" t="s">
        <v>746</v>
      </c>
      <c r="C550" s="147" t="s">
        <v>63</v>
      </c>
      <c r="D550" s="147" t="s">
        <v>8521</v>
      </c>
      <c r="E550" s="148">
        <v>97</v>
      </c>
      <c r="F550" s="148">
        <v>0</v>
      </c>
      <c r="G550" s="148">
        <v>0</v>
      </c>
      <c r="H550" s="148">
        <v>0</v>
      </c>
      <c r="I550" s="147" t="s">
        <v>4434</v>
      </c>
      <c r="J550" s="147" t="s">
        <v>4434</v>
      </c>
      <c r="K550" s="147" t="s">
        <v>4434</v>
      </c>
      <c r="L550" s="147" t="s">
        <v>8517</v>
      </c>
      <c r="M550" s="147" t="s">
        <v>4537</v>
      </c>
      <c r="N550" s="147" t="s">
        <v>233</v>
      </c>
      <c r="O550" s="147" t="s">
        <v>4434</v>
      </c>
      <c r="P550" s="149" t="s">
        <v>7561</v>
      </c>
      <c r="Q550" s="147" t="s">
        <v>4537</v>
      </c>
      <c r="R550" s="147" t="s">
        <v>233</v>
      </c>
      <c r="S550" s="147" t="s">
        <v>4537</v>
      </c>
      <c r="T550" s="147" t="s">
        <v>233</v>
      </c>
      <c r="U550" s="150">
        <f t="shared" si="8"/>
        <v>4</v>
      </c>
    </row>
    <row r="551" spans="1:21" ht="42" x14ac:dyDescent="0.2">
      <c r="A551" s="147" t="s">
        <v>8511</v>
      </c>
      <c r="B551" s="147" t="s">
        <v>746</v>
      </c>
      <c r="C551" s="147" t="s">
        <v>63</v>
      </c>
      <c r="D551" s="147" t="s">
        <v>8521</v>
      </c>
      <c r="E551" s="148">
        <v>118</v>
      </c>
      <c r="F551" s="148">
        <v>0</v>
      </c>
      <c r="G551" s="148">
        <v>0</v>
      </c>
      <c r="H551" s="148">
        <v>0</v>
      </c>
      <c r="I551" s="147" t="s">
        <v>4434</v>
      </c>
      <c r="J551" s="147" t="s">
        <v>4434</v>
      </c>
      <c r="K551" s="147" t="s">
        <v>4434</v>
      </c>
      <c r="L551" s="147" t="s">
        <v>8517</v>
      </c>
      <c r="M551" s="147" t="s">
        <v>4537</v>
      </c>
      <c r="N551" s="147" t="s">
        <v>233</v>
      </c>
      <c r="O551" s="147" t="s">
        <v>4434</v>
      </c>
      <c r="P551" s="149" t="s">
        <v>7561</v>
      </c>
      <c r="Q551" s="147" t="s">
        <v>4537</v>
      </c>
      <c r="R551" s="147" t="s">
        <v>233</v>
      </c>
      <c r="S551" s="147" t="s">
        <v>4537</v>
      </c>
      <c r="T551" s="147" t="s">
        <v>233</v>
      </c>
      <c r="U551" s="150">
        <f t="shared" si="8"/>
        <v>4</v>
      </c>
    </row>
    <row r="552" spans="1:21" ht="42" x14ac:dyDescent="0.2">
      <c r="A552" s="147" t="s">
        <v>8513</v>
      </c>
      <c r="B552" s="147" t="s">
        <v>746</v>
      </c>
      <c r="C552" s="147" t="s">
        <v>63</v>
      </c>
      <c r="D552" s="147" t="s">
        <v>8521</v>
      </c>
      <c r="E552" s="148">
        <v>117</v>
      </c>
      <c r="F552" s="148">
        <v>0</v>
      </c>
      <c r="G552" s="148">
        <v>0</v>
      </c>
      <c r="H552" s="148">
        <v>0</v>
      </c>
      <c r="I552" s="147" t="s">
        <v>4434</v>
      </c>
      <c r="J552" s="147" t="s">
        <v>4434</v>
      </c>
      <c r="K552" s="147" t="s">
        <v>4434</v>
      </c>
      <c r="L552" s="147" t="s">
        <v>8517</v>
      </c>
      <c r="M552" s="147" t="s">
        <v>4537</v>
      </c>
      <c r="N552" s="147" t="s">
        <v>233</v>
      </c>
      <c r="O552" s="147" t="s">
        <v>4434</v>
      </c>
      <c r="P552" s="149" t="s">
        <v>7561</v>
      </c>
      <c r="Q552" s="147" t="s">
        <v>4537</v>
      </c>
      <c r="R552" s="147" t="s">
        <v>233</v>
      </c>
      <c r="S552" s="147" t="s">
        <v>4537</v>
      </c>
      <c r="T552" s="147" t="s">
        <v>233</v>
      </c>
      <c r="U552" s="150">
        <f t="shared" si="8"/>
        <v>4</v>
      </c>
    </row>
    <row r="553" spans="1:21" ht="42" x14ac:dyDescent="0.2">
      <c r="A553" s="147" t="s">
        <v>8511</v>
      </c>
      <c r="B553" s="147" t="s">
        <v>746</v>
      </c>
      <c r="C553" s="147" t="s">
        <v>63</v>
      </c>
      <c r="D553" s="147" t="s">
        <v>8521</v>
      </c>
      <c r="E553" s="148">
        <v>115</v>
      </c>
      <c r="F553" s="148">
        <v>0</v>
      </c>
      <c r="G553" s="148">
        <v>0</v>
      </c>
      <c r="H553" s="148">
        <v>0</v>
      </c>
      <c r="I553" s="147" t="s">
        <v>4434</v>
      </c>
      <c r="J553" s="147" t="s">
        <v>4434</v>
      </c>
      <c r="K553" s="147" t="s">
        <v>4434</v>
      </c>
      <c r="L553" s="147" t="s">
        <v>8517</v>
      </c>
      <c r="M553" s="147" t="s">
        <v>4537</v>
      </c>
      <c r="N553" s="147" t="s">
        <v>233</v>
      </c>
      <c r="O553" s="147" t="s">
        <v>4434</v>
      </c>
      <c r="P553" s="149" t="s">
        <v>7561</v>
      </c>
      <c r="Q553" s="147" t="s">
        <v>4537</v>
      </c>
      <c r="R553" s="147" t="s">
        <v>7552</v>
      </c>
      <c r="S553" s="147" t="s">
        <v>4537</v>
      </c>
      <c r="T553" s="147" t="s">
        <v>7564</v>
      </c>
      <c r="U553" s="150">
        <f t="shared" si="8"/>
        <v>4</v>
      </c>
    </row>
    <row r="554" spans="1:21" x14ac:dyDescent="0.2">
      <c r="A554" s="147" t="s">
        <v>8513</v>
      </c>
      <c r="B554" s="147" t="s">
        <v>746</v>
      </c>
      <c r="C554" s="147" t="s">
        <v>63</v>
      </c>
      <c r="D554" s="147" t="s">
        <v>8516</v>
      </c>
      <c r="E554" s="148">
        <v>0</v>
      </c>
      <c r="F554" s="148">
        <v>582</v>
      </c>
      <c r="G554" s="148">
        <v>13</v>
      </c>
      <c r="H554" s="148">
        <v>0</v>
      </c>
      <c r="I554" s="147" t="s">
        <v>4434</v>
      </c>
      <c r="J554" s="147" t="s">
        <v>4537</v>
      </c>
      <c r="K554" s="147" t="s">
        <v>4537</v>
      </c>
      <c r="L554" s="147" t="s">
        <v>8512</v>
      </c>
      <c r="M554" s="147" t="s">
        <v>4537</v>
      </c>
      <c r="N554" s="147" t="s">
        <v>233</v>
      </c>
      <c r="O554" s="147" t="s">
        <v>4537</v>
      </c>
      <c r="P554" s="147" t="s">
        <v>233</v>
      </c>
      <c r="Q554" s="147" t="s">
        <v>4537</v>
      </c>
      <c r="R554" s="147" t="s">
        <v>233</v>
      </c>
      <c r="S554" s="147" t="s">
        <v>4537</v>
      </c>
      <c r="T554" s="147" t="s">
        <v>233</v>
      </c>
      <c r="U554" s="150">
        <f t="shared" si="8"/>
        <v>1</v>
      </c>
    </row>
    <row r="555" spans="1:21" x14ac:dyDescent="0.2">
      <c r="A555" s="147" t="s">
        <v>8511</v>
      </c>
      <c r="B555" s="147" t="s">
        <v>746</v>
      </c>
      <c r="C555" s="147" t="s">
        <v>63</v>
      </c>
      <c r="D555" s="147" t="s">
        <v>8516</v>
      </c>
      <c r="E555" s="148">
        <v>0</v>
      </c>
      <c r="F555" s="148">
        <v>590</v>
      </c>
      <c r="G555" s="148">
        <v>9</v>
      </c>
      <c r="H555" s="148">
        <v>0</v>
      </c>
      <c r="I555" s="147" t="s">
        <v>4434</v>
      </c>
      <c r="J555" s="147" t="s">
        <v>4537</v>
      </c>
      <c r="K555" s="147" t="s">
        <v>4537</v>
      </c>
      <c r="L555" s="147" t="s">
        <v>8512</v>
      </c>
      <c r="M555" s="147" t="s">
        <v>4537</v>
      </c>
      <c r="N555" s="147" t="s">
        <v>233</v>
      </c>
      <c r="O555" s="147" t="s">
        <v>4537</v>
      </c>
      <c r="P555" s="147" t="s">
        <v>233</v>
      </c>
      <c r="Q555" s="147" t="s">
        <v>4537</v>
      </c>
      <c r="R555" s="147" t="s">
        <v>233</v>
      </c>
      <c r="S555" s="147" t="s">
        <v>4537</v>
      </c>
      <c r="T555" s="147" t="s">
        <v>233</v>
      </c>
      <c r="U555" s="150">
        <f t="shared" si="8"/>
        <v>1</v>
      </c>
    </row>
    <row r="556" spans="1:21" x14ac:dyDescent="0.2">
      <c r="A556" s="147" t="s">
        <v>8513</v>
      </c>
      <c r="B556" s="147" t="s">
        <v>746</v>
      </c>
      <c r="C556" s="147" t="s">
        <v>63</v>
      </c>
      <c r="D556" s="147" t="s">
        <v>8516</v>
      </c>
      <c r="E556" s="148">
        <v>0</v>
      </c>
      <c r="F556" s="148">
        <v>0</v>
      </c>
      <c r="G556" s="148">
        <v>0</v>
      </c>
      <c r="H556" s="148">
        <v>0</v>
      </c>
      <c r="I556" s="147" t="s">
        <v>4537</v>
      </c>
      <c r="J556" s="147" t="s">
        <v>4537</v>
      </c>
      <c r="K556" s="147" t="s">
        <v>4537</v>
      </c>
      <c r="L556" s="147" t="s">
        <v>8512</v>
      </c>
      <c r="M556" s="147" t="s">
        <v>4537</v>
      </c>
      <c r="N556" s="147" t="s">
        <v>233</v>
      </c>
      <c r="O556" s="147" t="s">
        <v>4537</v>
      </c>
      <c r="P556" s="147" t="s">
        <v>233</v>
      </c>
      <c r="Q556" s="147" t="s">
        <v>4537</v>
      </c>
      <c r="R556" s="147" t="s">
        <v>233</v>
      </c>
      <c r="S556" s="147" t="s">
        <v>4537</v>
      </c>
      <c r="T556" s="147" t="s">
        <v>233</v>
      </c>
      <c r="U556" s="150">
        <f t="shared" si="8"/>
        <v>0</v>
      </c>
    </row>
    <row r="557" spans="1:21" x14ac:dyDescent="0.2">
      <c r="A557" s="147" t="s">
        <v>8511</v>
      </c>
      <c r="B557" s="147" t="s">
        <v>746</v>
      </c>
      <c r="C557" s="147" t="s">
        <v>63</v>
      </c>
      <c r="D557" s="147" t="s">
        <v>8516</v>
      </c>
      <c r="E557" s="148">
        <v>0</v>
      </c>
      <c r="F557" s="148">
        <v>0</v>
      </c>
      <c r="G557" s="148">
        <v>0</v>
      </c>
      <c r="H557" s="148">
        <v>0</v>
      </c>
      <c r="I557" s="147" t="s">
        <v>4537</v>
      </c>
      <c r="J557" s="147" t="s">
        <v>4537</v>
      </c>
      <c r="K557" s="147" t="s">
        <v>4537</v>
      </c>
      <c r="L557" s="147" t="s">
        <v>8512</v>
      </c>
      <c r="M557" s="147" t="s">
        <v>4537</v>
      </c>
      <c r="N557" s="147" t="s">
        <v>233</v>
      </c>
      <c r="O557" s="147" t="s">
        <v>4537</v>
      </c>
      <c r="P557" s="149" t="s">
        <v>233</v>
      </c>
      <c r="Q557" s="147" t="s">
        <v>4537</v>
      </c>
      <c r="R557" s="147" t="s">
        <v>233</v>
      </c>
      <c r="S557" s="147" t="s">
        <v>4537</v>
      </c>
      <c r="T557" s="147" t="s">
        <v>233</v>
      </c>
      <c r="U557" s="150">
        <f t="shared" si="8"/>
        <v>0</v>
      </c>
    </row>
    <row r="558" spans="1:21" x14ac:dyDescent="0.2">
      <c r="A558" s="147" t="s">
        <v>8513</v>
      </c>
      <c r="B558" s="147" t="s">
        <v>7325</v>
      </c>
      <c r="C558" s="147" t="s">
        <v>107</v>
      </c>
      <c r="D558" s="147" t="s">
        <v>8516</v>
      </c>
      <c r="E558" s="148">
        <v>456</v>
      </c>
      <c r="F558" s="148">
        <v>780</v>
      </c>
      <c r="G558" s="148">
        <v>285</v>
      </c>
      <c r="H558" s="148">
        <v>0</v>
      </c>
      <c r="I558" s="147" t="s">
        <v>4537</v>
      </c>
      <c r="J558" s="147" t="s">
        <v>4537</v>
      </c>
      <c r="K558" s="147" t="s">
        <v>4537</v>
      </c>
      <c r="L558" s="147" t="s">
        <v>8512</v>
      </c>
      <c r="M558" s="147" t="s">
        <v>4537</v>
      </c>
      <c r="N558" s="147" t="s">
        <v>233</v>
      </c>
      <c r="O558" s="147" t="s">
        <v>4537</v>
      </c>
      <c r="P558" s="149" t="s">
        <v>233</v>
      </c>
      <c r="Q558" s="147" t="s">
        <v>4537</v>
      </c>
      <c r="R558" s="147" t="s">
        <v>233</v>
      </c>
      <c r="S558" s="147" t="s">
        <v>4537</v>
      </c>
      <c r="T558" s="147" t="s">
        <v>233</v>
      </c>
      <c r="U558" s="150">
        <f t="shared" si="8"/>
        <v>0</v>
      </c>
    </row>
    <row r="559" spans="1:21" x14ac:dyDescent="0.2">
      <c r="A559" s="147" t="s">
        <v>8511</v>
      </c>
      <c r="B559" s="147" t="s">
        <v>7325</v>
      </c>
      <c r="C559" s="147" t="s">
        <v>107</v>
      </c>
      <c r="D559" s="147" t="s">
        <v>8516</v>
      </c>
      <c r="E559" s="148">
        <v>482</v>
      </c>
      <c r="F559" s="148">
        <v>900</v>
      </c>
      <c r="G559" s="148">
        <v>351</v>
      </c>
      <c r="H559" s="148">
        <v>0</v>
      </c>
      <c r="I559" s="147" t="s">
        <v>4537</v>
      </c>
      <c r="J559" s="147" t="s">
        <v>4537</v>
      </c>
      <c r="K559" s="147" t="s">
        <v>4537</v>
      </c>
      <c r="L559" s="147" t="s">
        <v>8512</v>
      </c>
      <c r="M559" s="147" t="s">
        <v>4537</v>
      </c>
      <c r="N559" s="147" t="s">
        <v>233</v>
      </c>
      <c r="O559" s="147" t="s">
        <v>4537</v>
      </c>
      <c r="P559" s="149" t="s">
        <v>233</v>
      </c>
      <c r="Q559" s="147" t="s">
        <v>4537</v>
      </c>
      <c r="R559" s="147" t="s">
        <v>233</v>
      </c>
      <c r="S559" s="147" t="s">
        <v>4537</v>
      </c>
      <c r="T559" s="147" t="s">
        <v>233</v>
      </c>
      <c r="U559" s="150">
        <f t="shared" si="8"/>
        <v>0</v>
      </c>
    </row>
    <row r="560" spans="1:21" x14ac:dyDescent="0.2">
      <c r="A560" s="147" t="s">
        <v>8513</v>
      </c>
      <c r="B560" s="147" t="s">
        <v>7329</v>
      </c>
      <c r="C560" s="147" t="s">
        <v>107</v>
      </c>
      <c r="D560" s="147" t="s">
        <v>8516</v>
      </c>
      <c r="E560" s="148">
        <v>287</v>
      </c>
      <c r="F560" s="148">
        <v>293</v>
      </c>
      <c r="G560" s="148">
        <v>10</v>
      </c>
      <c r="H560" s="148">
        <v>0</v>
      </c>
      <c r="I560" s="147" t="s">
        <v>4537</v>
      </c>
      <c r="J560" s="147" t="s">
        <v>4537</v>
      </c>
      <c r="K560" s="147" t="s">
        <v>4537</v>
      </c>
      <c r="L560" s="147" t="s">
        <v>8512</v>
      </c>
      <c r="M560" s="147" t="s">
        <v>4537</v>
      </c>
      <c r="N560" s="147" t="s">
        <v>233</v>
      </c>
      <c r="O560" s="147" t="s">
        <v>4537</v>
      </c>
      <c r="P560" s="149" t="s">
        <v>233</v>
      </c>
      <c r="Q560" s="147" t="s">
        <v>4537</v>
      </c>
      <c r="R560" s="147" t="s">
        <v>233</v>
      </c>
      <c r="S560" s="147" t="s">
        <v>4537</v>
      </c>
      <c r="T560" s="147" t="s">
        <v>233</v>
      </c>
      <c r="U560" s="150">
        <f t="shared" si="8"/>
        <v>0</v>
      </c>
    </row>
    <row r="561" spans="1:21" x14ac:dyDescent="0.2">
      <c r="A561" s="147" t="s">
        <v>8511</v>
      </c>
      <c r="B561" s="147" t="s">
        <v>7329</v>
      </c>
      <c r="C561" s="147" t="s">
        <v>107</v>
      </c>
      <c r="D561" s="147" t="s">
        <v>8516</v>
      </c>
      <c r="E561" s="148">
        <v>311</v>
      </c>
      <c r="F561" s="148">
        <v>340</v>
      </c>
      <c r="G561" s="148">
        <v>7</v>
      </c>
      <c r="H561" s="148">
        <v>0</v>
      </c>
      <c r="I561" s="147" t="s">
        <v>4537</v>
      </c>
      <c r="J561" s="147" t="s">
        <v>4537</v>
      </c>
      <c r="K561" s="147" t="s">
        <v>4537</v>
      </c>
      <c r="L561" s="147" t="s">
        <v>8512</v>
      </c>
      <c r="M561" s="147" t="s">
        <v>4537</v>
      </c>
      <c r="N561" s="147" t="s">
        <v>233</v>
      </c>
      <c r="O561" s="147" t="s">
        <v>4537</v>
      </c>
      <c r="P561" s="147" t="s">
        <v>233</v>
      </c>
      <c r="Q561" s="147" t="s">
        <v>4537</v>
      </c>
      <c r="R561" s="147" t="s">
        <v>233</v>
      </c>
      <c r="S561" s="147" t="s">
        <v>4537</v>
      </c>
      <c r="T561" s="147" t="s">
        <v>233</v>
      </c>
      <c r="U561" s="150">
        <f t="shared" si="8"/>
        <v>0</v>
      </c>
    </row>
    <row r="562" spans="1:21" x14ac:dyDescent="0.2">
      <c r="A562" s="147" t="s">
        <v>8513</v>
      </c>
      <c r="B562" s="147" t="s">
        <v>6652</v>
      </c>
      <c r="C562" s="147" t="s">
        <v>107</v>
      </c>
      <c r="D562" s="147" t="s">
        <v>8516</v>
      </c>
      <c r="E562" s="148">
        <v>873</v>
      </c>
      <c r="F562" s="148">
        <v>3660</v>
      </c>
      <c r="G562" s="148">
        <v>600</v>
      </c>
      <c r="H562" s="148">
        <v>0</v>
      </c>
      <c r="I562" s="147" t="s">
        <v>4537</v>
      </c>
      <c r="J562" s="147" t="s">
        <v>4537</v>
      </c>
      <c r="K562" s="147" t="s">
        <v>4537</v>
      </c>
      <c r="L562" s="147" t="s">
        <v>8512</v>
      </c>
      <c r="M562" s="147" t="s">
        <v>4537</v>
      </c>
      <c r="N562" s="147" t="s">
        <v>233</v>
      </c>
      <c r="O562" s="147" t="s">
        <v>4537</v>
      </c>
      <c r="P562" s="147" t="s">
        <v>233</v>
      </c>
      <c r="Q562" s="147" t="s">
        <v>4537</v>
      </c>
      <c r="R562" s="147" t="s">
        <v>233</v>
      </c>
      <c r="S562" s="147" t="s">
        <v>4537</v>
      </c>
      <c r="T562" s="147" t="s">
        <v>233</v>
      </c>
      <c r="U562" s="150">
        <f t="shared" si="8"/>
        <v>0</v>
      </c>
    </row>
    <row r="563" spans="1:21" x14ac:dyDescent="0.2">
      <c r="A563" s="147" t="s">
        <v>8511</v>
      </c>
      <c r="B563" s="147" t="s">
        <v>6652</v>
      </c>
      <c r="C563" s="147" t="s">
        <v>107</v>
      </c>
      <c r="D563" s="147" t="s">
        <v>8516</v>
      </c>
      <c r="E563" s="148">
        <v>873</v>
      </c>
      <c r="F563" s="148">
        <v>3660</v>
      </c>
      <c r="G563" s="148">
        <v>600</v>
      </c>
      <c r="H563" s="148">
        <v>0</v>
      </c>
      <c r="I563" s="147" t="s">
        <v>4537</v>
      </c>
      <c r="J563" s="147" t="s">
        <v>4537</v>
      </c>
      <c r="K563" s="147" t="s">
        <v>4537</v>
      </c>
      <c r="L563" s="147" t="s">
        <v>8512</v>
      </c>
      <c r="M563" s="147" t="s">
        <v>4537</v>
      </c>
      <c r="N563" s="147" t="s">
        <v>233</v>
      </c>
      <c r="O563" s="147" t="s">
        <v>4537</v>
      </c>
      <c r="P563" s="147" t="s">
        <v>233</v>
      </c>
      <c r="Q563" s="147" t="s">
        <v>4537</v>
      </c>
      <c r="R563" s="147" t="s">
        <v>233</v>
      </c>
      <c r="S563" s="147" t="s">
        <v>4537</v>
      </c>
      <c r="T563" s="147" t="s">
        <v>233</v>
      </c>
      <c r="U563" s="150">
        <f t="shared" si="8"/>
        <v>0</v>
      </c>
    </row>
    <row r="564" spans="1:21" x14ac:dyDescent="0.2">
      <c r="A564" s="147" t="s">
        <v>8513</v>
      </c>
      <c r="B564" s="147" t="s">
        <v>6652</v>
      </c>
      <c r="C564" s="147" t="s">
        <v>107</v>
      </c>
      <c r="D564" s="147" t="s">
        <v>8516</v>
      </c>
      <c r="E564" s="148">
        <v>860</v>
      </c>
      <c r="F564" s="148">
        <v>3706</v>
      </c>
      <c r="G564" s="148">
        <v>623</v>
      </c>
      <c r="H564" s="148">
        <v>0</v>
      </c>
      <c r="I564" s="147" t="s">
        <v>4537</v>
      </c>
      <c r="J564" s="147" t="s">
        <v>4537</v>
      </c>
      <c r="K564" s="147" t="s">
        <v>4537</v>
      </c>
      <c r="L564" s="147" t="s">
        <v>8512</v>
      </c>
      <c r="M564" s="147" t="s">
        <v>4537</v>
      </c>
      <c r="N564" s="147" t="s">
        <v>233</v>
      </c>
      <c r="O564" s="147" t="s">
        <v>4537</v>
      </c>
      <c r="P564" s="147" t="s">
        <v>233</v>
      </c>
      <c r="Q564" s="147" t="s">
        <v>4537</v>
      </c>
      <c r="R564" s="147" t="s">
        <v>233</v>
      </c>
      <c r="S564" s="147" t="s">
        <v>4537</v>
      </c>
      <c r="T564" s="147" t="s">
        <v>233</v>
      </c>
      <c r="U564" s="150">
        <f t="shared" si="8"/>
        <v>0</v>
      </c>
    </row>
    <row r="565" spans="1:21" x14ac:dyDescent="0.2">
      <c r="A565" s="147" t="s">
        <v>8511</v>
      </c>
      <c r="B565" s="147" t="s">
        <v>7605</v>
      </c>
      <c r="C565" s="147" t="s">
        <v>43</v>
      </c>
      <c r="D565" s="147" t="s">
        <v>987</v>
      </c>
      <c r="E565" s="148">
        <v>325</v>
      </c>
      <c r="F565" s="148">
        <v>0</v>
      </c>
      <c r="G565" s="148">
        <v>0</v>
      </c>
      <c r="H565" s="148">
        <v>0</v>
      </c>
      <c r="I565" s="147" t="s">
        <v>4537</v>
      </c>
      <c r="J565" s="147" t="s">
        <v>4434</v>
      </c>
      <c r="K565" s="147" t="s">
        <v>4434</v>
      </c>
      <c r="L565" s="147" t="s">
        <v>8517</v>
      </c>
      <c r="M565" s="147" t="s">
        <v>4537</v>
      </c>
      <c r="N565" s="147" t="s">
        <v>233</v>
      </c>
      <c r="O565" s="147" t="s">
        <v>4537</v>
      </c>
      <c r="P565" s="147" t="s">
        <v>4</v>
      </c>
      <c r="Q565" s="147" t="s">
        <v>4537</v>
      </c>
      <c r="R565" s="147" t="s">
        <v>8561</v>
      </c>
      <c r="S565" s="147" t="s">
        <v>4537</v>
      </c>
      <c r="T565" s="147" t="s">
        <v>8562</v>
      </c>
      <c r="U565" s="150">
        <f t="shared" si="8"/>
        <v>2</v>
      </c>
    </row>
    <row r="566" spans="1:21" ht="140" x14ac:dyDescent="0.2">
      <c r="A566" s="147" t="s">
        <v>8513</v>
      </c>
      <c r="B566" s="147" t="s">
        <v>7618</v>
      </c>
      <c r="C566" s="147" t="s">
        <v>63</v>
      </c>
      <c r="D566" s="147" t="s">
        <v>18</v>
      </c>
      <c r="E566" s="148">
        <v>1191</v>
      </c>
      <c r="F566" s="148">
        <v>2419</v>
      </c>
      <c r="G566" s="148">
        <v>2946</v>
      </c>
      <c r="H566" s="148">
        <v>0</v>
      </c>
      <c r="I566" s="147" t="s">
        <v>4537</v>
      </c>
      <c r="J566" s="147" t="s">
        <v>4434</v>
      </c>
      <c r="K566" s="147" t="s">
        <v>4434</v>
      </c>
      <c r="L566" s="147" t="s">
        <v>8517</v>
      </c>
      <c r="M566" s="147" t="s">
        <v>4537</v>
      </c>
      <c r="N566" s="147" t="s">
        <v>233</v>
      </c>
      <c r="O566" s="147" t="s">
        <v>4434</v>
      </c>
      <c r="P566" s="149" t="s">
        <v>7635</v>
      </c>
      <c r="Q566" s="147" t="s">
        <v>4434</v>
      </c>
      <c r="R566" s="147" t="s">
        <v>7637</v>
      </c>
      <c r="S566" s="147" t="s">
        <v>4434</v>
      </c>
      <c r="T566" s="147" t="s">
        <v>7638</v>
      </c>
      <c r="U566" s="150">
        <f t="shared" si="8"/>
        <v>5</v>
      </c>
    </row>
    <row r="567" spans="1:21" x14ac:dyDescent="0.2">
      <c r="A567" s="147" t="s">
        <v>8511</v>
      </c>
      <c r="B567" s="147" t="s">
        <v>7605</v>
      </c>
      <c r="C567" s="147" t="s">
        <v>43</v>
      </c>
      <c r="D567" s="147" t="s">
        <v>987</v>
      </c>
      <c r="E567" s="148">
        <v>970</v>
      </c>
      <c r="F567" s="148">
        <v>2320</v>
      </c>
      <c r="G567" s="148">
        <v>0</v>
      </c>
      <c r="H567" s="148">
        <v>0</v>
      </c>
      <c r="I567" s="147" t="s">
        <v>4537</v>
      </c>
      <c r="J567" s="147" t="s">
        <v>4434</v>
      </c>
      <c r="K567" s="147" t="s">
        <v>4434</v>
      </c>
      <c r="L567" s="147" t="s">
        <v>8517</v>
      </c>
      <c r="M567" s="147" t="s">
        <v>4537</v>
      </c>
      <c r="N567" s="147" t="s">
        <v>233</v>
      </c>
      <c r="O567" s="147" t="s">
        <v>4434</v>
      </c>
      <c r="P567" s="147" t="s">
        <v>8533</v>
      </c>
      <c r="Q567" s="147" t="s">
        <v>4434</v>
      </c>
      <c r="R567" s="147" t="s">
        <v>8534</v>
      </c>
      <c r="S567" s="147" t="s">
        <v>4434</v>
      </c>
      <c r="T567" s="147" t="s">
        <v>8534</v>
      </c>
      <c r="U567" s="150">
        <f t="shared" si="8"/>
        <v>5</v>
      </c>
    </row>
    <row r="568" spans="1:21" x14ac:dyDescent="0.2">
      <c r="A568" s="147" t="s">
        <v>8511</v>
      </c>
      <c r="B568" s="147" t="s">
        <v>7618</v>
      </c>
      <c r="C568" s="147" t="s">
        <v>63</v>
      </c>
      <c r="D568" s="147" t="s">
        <v>18</v>
      </c>
      <c r="E568" s="148">
        <v>1052</v>
      </c>
      <c r="F568" s="148">
        <v>3025</v>
      </c>
      <c r="G568" s="148">
        <v>6343</v>
      </c>
      <c r="H568" s="148">
        <v>0</v>
      </c>
      <c r="I568" s="147" t="s">
        <v>4537</v>
      </c>
      <c r="J568" s="147" t="s">
        <v>4434</v>
      </c>
      <c r="K568" s="147" t="s">
        <v>4434</v>
      </c>
      <c r="L568" s="147" t="s">
        <v>8517</v>
      </c>
      <c r="M568" s="147" t="s">
        <v>4537</v>
      </c>
      <c r="N568" s="147" t="s">
        <v>233</v>
      </c>
      <c r="O568" s="147" t="s">
        <v>4434</v>
      </c>
      <c r="P568" s="147" t="s">
        <v>7658</v>
      </c>
      <c r="Q568" s="147" t="s">
        <v>4434</v>
      </c>
      <c r="R568" s="147" t="s">
        <v>7659</v>
      </c>
      <c r="S568" s="147" t="s">
        <v>4434</v>
      </c>
      <c r="T568" s="147" t="s">
        <v>7638</v>
      </c>
      <c r="U568" s="150">
        <f t="shared" si="8"/>
        <v>5</v>
      </c>
    </row>
    <row r="569" spans="1:21" x14ac:dyDescent="0.2">
      <c r="A569" s="147" t="s">
        <v>8513</v>
      </c>
      <c r="B569" s="147" t="s">
        <v>7663</v>
      </c>
      <c r="C569" s="147" t="s">
        <v>544</v>
      </c>
      <c r="D569" s="147" t="s">
        <v>8516</v>
      </c>
      <c r="E569" s="148">
        <v>1236</v>
      </c>
      <c r="F569" s="148">
        <v>1236</v>
      </c>
      <c r="G569" s="148">
        <v>0</v>
      </c>
      <c r="H569" s="148">
        <v>0</v>
      </c>
      <c r="I569" s="147" t="s">
        <v>4537</v>
      </c>
      <c r="J569" s="147" t="s">
        <v>4537</v>
      </c>
      <c r="K569" s="147" t="s">
        <v>4537</v>
      </c>
      <c r="L569" s="147" t="s">
        <v>8512</v>
      </c>
      <c r="M569" s="147" t="s">
        <v>4537</v>
      </c>
      <c r="N569" s="147" t="s">
        <v>8563</v>
      </c>
      <c r="O569" s="147" t="s">
        <v>4537</v>
      </c>
      <c r="P569" s="147" t="s">
        <v>8564</v>
      </c>
      <c r="Q569" s="147" t="s">
        <v>4434</v>
      </c>
      <c r="R569" s="147" t="s">
        <v>7673</v>
      </c>
      <c r="S569" s="147" t="s">
        <v>4537</v>
      </c>
      <c r="T569" s="147" t="s">
        <v>233</v>
      </c>
      <c r="U569" s="150">
        <f t="shared" si="8"/>
        <v>1</v>
      </c>
    </row>
    <row r="570" spans="1:21" x14ac:dyDescent="0.2">
      <c r="A570" s="147" t="s">
        <v>8511</v>
      </c>
      <c r="B570" s="147" t="s">
        <v>7663</v>
      </c>
      <c r="C570" s="147" t="s">
        <v>544</v>
      </c>
      <c r="D570" s="147" t="s">
        <v>8516</v>
      </c>
      <c r="E570" s="148">
        <v>1210</v>
      </c>
      <c r="F570" s="148">
        <v>1210</v>
      </c>
      <c r="G570" s="148">
        <v>0</v>
      </c>
      <c r="H570" s="148">
        <v>0</v>
      </c>
      <c r="I570" s="147" t="s">
        <v>4537</v>
      </c>
      <c r="J570" s="147" t="s">
        <v>4537</v>
      </c>
      <c r="K570" s="147" t="s">
        <v>4537</v>
      </c>
      <c r="L570" s="147" t="s">
        <v>8512</v>
      </c>
      <c r="M570" s="147" t="s">
        <v>4537</v>
      </c>
      <c r="N570" s="147" t="s">
        <v>8565</v>
      </c>
      <c r="O570" s="147" t="s">
        <v>4537</v>
      </c>
      <c r="P570" s="147" t="s">
        <v>233</v>
      </c>
      <c r="Q570" s="147" t="s">
        <v>4434</v>
      </c>
      <c r="R570" s="147" t="s">
        <v>6422</v>
      </c>
      <c r="S570" s="147" t="s">
        <v>4537</v>
      </c>
      <c r="T570" s="147" t="s">
        <v>233</v>
      </c>
      <c r="U570" s="150">
        <f t="shared" si="8"/>
        <v>1</v>
      </c>
    </row>
    <row r="571" spans="1:21" x14ac:dyDescent="0.2">
      <c r="A571" s="147" t="s">
        <v>8513</v>
      </c>
      <c r="B571" s="147" t="s">
        <v>7682</v>
      </c>
      <c r="C571" s="147" t="s">
        <v>63</v>
      </c>
      <c r="D571" s="147" t="s">
        <v>8521</v>
      </c>
      <c r="E571" s="148">
        <v>217</v>
      </c>
      <c r="F571" s="148">
        <v>0</v>
      </c>
      <c r="G571" s="148">
        <v>0</v>
      </c>
      <c r="H571" s="148">
        <v>0</v>
      </c>
      <c r="I571" s="147" t="s">
        <v>4537</v>
      </c>
      <c r="J571" s="147" t="s">
        <v>4434</v>
      </c>
      <c r="K571" s="147" t="s">
        <v>4434</v>
      </c>
      <c r="L571" s="147" t="s">
        <v>8517</v>
      </c>
      <c r="M571" s="147" t="s">
        <v>4537</v>
      </c>
      <c r="N571" s="147" t="s">
        <v>7697</v>
      </c>
      <c r="O571" s="147" t="s">
        <v>4537</v>
      </c>
      <c r="P571" s="147" t="s">
        <v>7699</v>
      </c>
      <c r="Q571" s="147" t="s">
        <v>4537</v>
      </c>
      <c r="R571" s="147" t="s">
        <v>4693</v>
      </c>
      <c r="S571" s="147" t="s">
        <v>4537</v>
      </c>
      <c r="T571" s="147" t="s">
        <v>233</v>
      </c>
      <c r="U571" s="150">
        <f t="shared" si="8"/>
        <v>2</v>
      </c>
    </row>
    <row r="572" spans="1:21" x14ac:dyDescent="0.2">
      <c r="A572" s="147" t="s">
        <v>8511</v>
      </c>
      <c r="B572" s="147" t="s">
        <v>7682</v>
      </c>
      <c r="C572" s="147" t="s">
        <v>63</v>
      </c>
      <c r="D572" s="147" t="s">
        <v>8521</v>
      </c>
      <c r="E572" s="148">
        <v>223</v>
      </c>
      <c r="F572" s="148">
        <v>0</v>
      </c>
      <c r="G572" s="148">
        <v>0</v>
      </c>
      <c r="H572" s="148">
        <v>0</v>
      </c>
      <c r="I572" s="147" t="s">
        <v>4537</v>
      </c>
      <c r="J572" s="147" t="s">
        <v>4434</v>
      </c>
      <c r="K572" s="147" t="s">
        <v>4434</v>
      </c>
      <c r="L572" s="147" t="s">
        <v>8517</v>
      </c>
      <c r="M572" s="147" t="s">
        <v>4537</v>
      </c>
      <c r="N572" s="147" t="s">
        <v>5439</v>
      </c>
      <c r="O572" s="147" t="s">
        <v>4537</v>
      </c>
      <c r="P572" s="147" t="s">
        <v>7711</v>
      </c>
      <c r="Q572" s="147" t="s">
        <v>4537</v>
      </c>
      <c r="R572" s="147" t="s">
        <v>4693</v>
      </c>
      <c r="S572" s="147" t="s">
        <v>4537</v>
      </c>
      <c r="T572" s="147" t="s">
        <v>233</v>
      </c>
      <c r="U572" s="150">
        <f t="shared" si="8"/>
        <v>2</v>
      </c>
    </row>
    <row r="573" spans="1:21" x14ac:dyDescent="0.2">
      <c r="A573" s="147" t="s">
        <v>8513</v>
      </c>
      <c r="B573" s="147" t="s">
        <v>7682</v>
      </c>
      <c r="C573" s="147" t="s">
        <v>63</v>
      </c>
      <c r="D573" s="147" t="s">
        <v>8521</v>
      </c>
      <c r="E573" s="148">
        <v>86</v>
      </c>
      <c r="F573" s="148">
        <v>0</v>
      </c>
      <c r="G573" s="148">
        <v>0</v>
      </c>
      <c r="H573" s="148">
        <v>0</v>
      </c>
      <c r="I573" s="147" t="s">
        <v>4537</v>
      </c>
      <c r="J573" s="147" t="s">
        <v>4434</v>
      </c>
      <c r="K573" s="147" t="s">
        <v>4434</v>
      </c>
      <c r="L573" s="147" t="s">
        <v>8517</v>
      </c>
      <c r="M573" s="147" t="s">
        <v>4537</v>
      </c>
      <c r="N573" s="147" t="s">
        <v>224</v>
      </c>
      <c r="O573" s="147" t="s">
        <v>4537</v>
      </c>
      <c r="P573" s="147" t="s">
        <v>7724</v>
      </c>
      <c r="Q573" s="147" t="s">
        <v>4537</v>
      </c>
      <c r="R573" s="147" t="s">
        <v>7726</v>
      </c>
      <c r="S573" s="147" t="s">
        <v>4537</v>
      </c>
      <c r="T573" s="147" t="s">
        <v>233</v>
      </c>
      <c r="U573" s="150">
        <f t="shared" si="8"/>
        <v>2</v>
      </c>
    </row>
    <row r="574" spans="1:21" x14ac:dyDescent="0.2">
      <c r="A574" s="147" t="s">
        <v>8511</v>
      </c>
      <c r="B574" s="147" t="s">
        <v>7682</v>
      </c>
      <c r="C574" s="147" t="s">
        <v>63</v>
      </c>
      <c r="D574" s="147" t="s">
        <v>8521</v>
      </c>
      <c r="E574" s="148">
        <v>89</v>
      </c>
      <c r="F574" s="148">
        <v>0</v>
      </c>
      <c r="G574" s="148">
        <v>0</v>
      </c>
      <c r="H574" s="148">
        <v>0</v>
      </c>
      <c r="I574" s="147" t="s">
        <v>4537</v>
      </c>
      <c r="J574" s="147" t="s">
        <v>4434</v>
      </c>
      <c r="K574" s="147" t="s">
        <v>4434</v>
      </c>
      <c r="L574" s="147" t="s">
        <v>8517</v>
      </c>
      <c r="M574" s="147" t="s">
        <v>4537</v>
      </c>
      <c r="N574" s="147" t="s">
        <v>233</v>
      </c>
      <c r="O574" s="147" t="s">
        <v>4537</v>
      </c>
      <c r="P574" s="147" t="s">
        <v>7738</v>
      </c>
      <c r="Q574" s="147" t="s">
        <v>4537</v>
      </c>
      <c r="R574" s="147" t="s">
        <v>7740</v>
      </c>
      <c r="S574" s="147" t="s">
        <v>4537</v>
      </c>
      <c r="T574" s="147" t="s">
        <v>233</v>
      </c>
      <c r="U574" s="150">
        <f t="shared" si="8"/>
        <v>2</v>
      </c>
    </row>
    <row r="575" spans="1:21" x14ac:dyDescent="0.2">
      <c r="A575" s="147" t="s">
        <v>8511</v>
      </c>
      <c r="B575" s="147" t="s">
        <v>7605</v>
      </c>
      <c r="C575" s="147" t="s">
        <v>43</v>
      </c>
      <c r="D575" s="147" t="s">
        <v>987</v>
      </c>
      <c r="E575" s="148">
        <v>855</v>
      </c>
      <c r="F575" s="148">
        <v>0</v>
      </c>
      <c r="G575" s="148">
        <v>0</v>
      </c>
      <c r="H575" s="148">
        <v>0</v>
      </c>
      <c r="I575" s="147" t="s">
        <v>4537</v>
      </c>
      <c r="J575" s="147" t="s">
        <v>4434</v>
      </c>
      <c r="K575" s="147" t="s">
        <v>4434</v>
      </c>
      <c r="L575" s="147" t="s">
        <v>8517</v>
      </c>
      <c r="M575" s="147" t="s">
        <v>4537</v>
      </c>
      <c r="N575" s="147" t="s">
        <v>233</v>
      </c>
      <c r="O575" s="147" t="s">
        <v>4537</v>
      </c>
      <c r="P575" s="147" t="s">
        <v>233</v>
      </c>
      <c r="Q575" s="147" t="s">
        <v>4537</v>
      </c>
      <c r="R575" s="147" t="s">
        <v>8534</v>
      </c>
      <c r="S575" s="147" t="s">
        <v>4537</v>
      </c>
      <c r="T575" s="147" t="s">
        <v>8534</v>
      </c>
      <c r="U575" s="150">
        <f t="shared" si="8"/>
        <v>2</v>
      </c>
    </row>
    <row r="576" spans="1:21" x14ac:dyDescent="0.2">
      <c r="A576" s="147" t="s">
        <v>8511</v>
      </c>
      <c r="B576" s="147" t="s">
        <v>7482</v>
      </c>
      <c r="C576" s="147" t="s">
        <v>544</v>
      </c>
      <c r="D576" s="147" t="s">
        <v>8521</v>
      </c>
      <c r="E576" s="148">
        <v>33</v>
      </c>
      <c r="F576" s="148">
        <v>0</v>
      </c>
      <c r="G576" s="148">
        <v>0</v>
      </c>
      <c r="H576" s="148">
        <v>0</v>
      </c>
      <c r="I576" s="147" t="s">
        <v>4537</v>
      </c>
      <c r="J576" s="147" t="s">
        <v>4434</v>
      </c>
      <c r="K576" s="147" t="s">
        <v>4434</v>
      </c>
      <c r="L576" s="147" t="s">
        <v>8517</v>
      </c>
      <c r="M576" s="147" t="s">
        <v>4537</v>
      </c>
      <c r="N576" s="147" t="s">
        <v>233</v>
      </c>
      <c r="O576" s="147" t="s">
        <v>4537</v>
      </c>
      <c r="P576" s="147" t="s">
        <v>8566</v>
      </c>
      <c r="Q576" s="147" t="s">
        <v>4434</v>
      </c>
      <c r="R576" s="147" t="s">
        <v>6645</v>
      </c>
      <c r="S576" s="147" t="s">
        <v>4537</v>
      </c>
      <c r="T576" s="147" t="s">
        <v>233</v>
      </c>
      <c r="U576" s="150">
        <f t="shared" si="8"/>
        <v>3</v>
      </c>
    </row>
    <row r="577" spans="1:21" x14ac:dyDescent="0.2">
      <c r="A577" s="147" t="s">
        <v>8511</v>
      </c>
      <c r="B577" s="147" t="s">
        <v>7482</v>
      </c>
      <c r="C577" s="147" t="s">
        <v>544</v>
      </c>
      <c r="D577" s="147" t="s">
        <v>8521</v>
      </c>
      <c r="E577" s="148">
        <v>38</v>
      </c>
      <c r="F577" s="148">
        <v>0</v>
      </c>
      <c r="G577" s="148">
        <v>0</v>
      </c>
      <c r="H577" s="148">
        <v>0</v>
      </c>
      <c r="I577" s="147" t="s">
        <v>4537</v>
      </c>
      <c r="J577" s="147" t="s">
        <v>4434</v>
      </c>
      <c r="K577" s="147" t="s">
        <v>4434</v>
      </c>
      <c r="L577" s="147" t="s">
        <v>8517</v>
      </c>
      <c r="M577" s="147" t="s">
        <v>4537</v>
      </c>
      <c r="N577" s="147" t="s">
        <v>233</v>
      </c>
      <c r="O577" s="147" t="s">
        <v>4537</v>
      </c>
      <c r="P577" s="147" t="s">
        <v>233</v>
      </c>
      <c r="Q577" s="147" t="s">
        <v>4434</v>
      </c>
      <c r="R577" s="147" t="s">
        <v>7770</v>
      </c>
      <c r="S577" s="147" t="s">
        <v>4434</v>
      </c>
      <c r="T577" s="147" t="s">
        <v>8567</v>
      </c>
      <c r="U577" s="150">
        <f t="shared" si="8"/>
        <v>4</v>
      </c>
    </row>
    <row r="578" spans="1:21" x14ac:dyDescent="0.2">
      <c r="A578" s="147" t="s">
        <v>8513</v>
      </c>
      <c r="B578" s="147" t="s">
        <v>5750</v>
      </c>
      <c r="C578" s="147" t="s">
        <v>43</v>
      </c>
      <c r="D578" s="147" t="s">
        <v>8516</v>
      </c>
      <c r="E578" s="148">
        <v>563</v>
      </c>
      <c r="F578" s="148">
        <v>1875</v>
      </c>
      <c r="G578" s="148">
        <v>3772</v>
      </c>
      <c r="H578" s="148">
        <v>1446</v>
      </c>
      <c r="I578" s="147" t="s">
        <v>4537</v>
      </c>
      <c r="J578" s="147" t="s">
        <v>4537</v>
      </c>
      <c r="K578" s="147" t="s">
        <v>4537</v>
      </c>
      <c r="L578" s="147" t="s">
        <v>8512</v>
      </c>
      <c r="M578" s="147" t="s">
        <v>4537</v>
      </c>
      <c r="N578" s="147" t="s">
        <v>233</v>
      </c>
      <c r="O578" s="147" t="s">
        <v>4537</v>
      </c>
      <c r="P578" s="147" t="s">
        <v>233</v>
      </c>
      <c r="Q578" s="147" t="s">
        <v>4537</v>
      </c>
      <c r="R578" s="147" t="s">
        <v>233</v>
      </c>
      <c r="S578" s="147" t="s">
        <v>4537</v>
      </c>
      <c r="T578" s="147" t="s">
        <v>233</v>
      </c>
      <c r="U578" s="150">
        <f t="shared" ref="U578:U641" si="9">COUNTIF(I578:K578,"Yes")+COUNTIF(M578,"Yes")+COUNTIF(O578,"Yes")+COUNTIF(Q578,"Yes")+COUNTIF(S578,"Yes")</f>
        <v>0</v>
      </c>
    </row>
    <row r="579" spans="1:21" x14ac:dyDescent="0.2">
      <c r="A579" s="147" t="s">
        <v>8513</v>
      </c>
      <c r="B579" s="147" t="s">
        <v>5750</v>
      </c>
      <c r="C579" s="147" t="s">
        <v>43</v>
      </c>
      <c r="D579" s="147" t="s">
        <v>8516</v>
      </c>
      <c r="E579" s="148">
        <v>78</v>
      </c>
      <c r="F579" s="148">
        <v>1408</v>
      </c>
      <c r="G579" s="148">
        <v>43</v>
      </c>
      <c r="H579" s="148">
        <v>602</v>
      </c>
      <c r="I579" s="147" t="s">
        <v>4537</v>
      </c>
      <c r="J579" s="147" t="s">
        <v>4537</v>
      </c>
      <c r="K579" s="147" t="s">
        <v>4537</v>
      </c>
      <c r="L579" s="147" t="s">
        <v>8512</v>
      </c>
      <c r="M579" s="147" t="s">
        <v>4537</v>
      </c>
      <c r="N579" s="147" t="s">
        <v>233</v>
      </c>
      <c r="O579" s="147" t="s">
        <v>4537</v>
      </c>
      <c r="P579" s="147" t="s">
        <v>233</v>
      </c>
      <c r="Q579" s="147" t="s">
        <v>4434</v>
      </c>
      <c r="R579" s="147" t="s">
        <v>6337</v>
      </c>
      <c r="S579" s="147" t="s">
        <v>4434</v>
      </c>
      <c r="T579" s="147" t="s">
        <v>4949</v>
      </c>
      <c r="U579" s="150">
        <f t="shared" si="9"/>
        <v>2</v>
      </c>
    </row>
    <row r="580" spans="1:21" x14ac:dyDescent="0.2">
      <c r="A580" s="147" t="s">
        <v>8511</v>
      </c>
      <c r="B580" s="147" t="s">
        <v>5750</v>
      </c>
      <c r="C580" s="147" t="s">
        <v>43</v>
      </c>
      <c r="D580" s="147" t="s">
        <v>8516</v>
      </c>
      <c r="E580" s="148">
        <v>81</v>
      </c>
      <c r="F580" s="148">
        <v>1823</v>
      </c>
      <c r="G580" s="148">
        <v>11</v>
      </c>
      <c r="H580" s="148">
        <v>845</v>
      </c>
      <c r="I580" s="147" t="s">
        <v>4537</v>
      </c>
      <c r="J580" s="147" t="s">
        <v>4537</v>
      </c>
      <c r="K580" s="147" t="s">
        <v>4537</v>
      </c>
      <c r="L580" s="147" t="s">
        <v>8512</v>
      </c>
      <c r="M580" s="147" t="s">
        <v>4537</v>
      </c>
      <c r="N580" s="147" t="s">
        <v>233</v>
      </c>
      <c r="O580" s="147" t="s">
        <v>4537</v>
      </c>
      <c r="P580" s="147" t="s">
        <v>233</v>
      </c>
      <c r="Q580" s="147" t="s">
        <v>4434</v>
      </c>
      <c r="R580" s="147" t="s">
        <v>6337</v>
      </c>
      <c r="S580" s="147" t="s">
        <v>4434</v>
      </c>
      <c r="T580" s="147" t="s">
        <v>4949</v>
      </c>
      <c r="U580" s="150">
        <f t="shared" si="9"/>
        <v>2</v>
      </c>
    </row>
    <row r="581" spans="1:21" x14ac:dyDescent="0.2">
      <c r="A581" s="147" t="s">
        <v>8511</v>
      </c>
      <c r="B581" s="147" t="s">
        <v>7236</v>
      </c>
      <c r="C581" s="147" t="s">
        <v>43</v>
      </c>
      <c r="D581" s="147" t="s">
        <v>8521</v>
      </c>
      <c r="E581" s="148">
        <v>1032</v>
      </c>
      <c r="F581" s="148">
        <v>0</v>
      </c>
      <c r="G581" s="148">
        <v>0</v>
      </c>
      <c r="H581" s="148">
        <v>0</v>
      </c>
      <c r="I581" s="147" t="s">
        <v>4537</v>
      </c>
      <c r="J581" s="147" t="s">
        <v>4434</v>
      </c>
      <c r="K581" s="147" t="s">
        <v>4434</v>
      </c>
      <c r="L581" s="147" t="s">
        <v>8517</v>
      </c>
      <c r="M581" s="147" t="s">
        <v>4434</v>
      </c>
      <c r="N581" s="147" t="s">
        <v>233</v>
      </c>
      <c r="O581" s="147" t="s">
        <v>4434</v>
      </c>
      <c r="P581" s="147" t="s">
        <v>8568</v>
      </c>
      <c r="Q581" s="147" t="s">
        <v>4434</v>
      </c>
      <c r="R581" s="147" t="s">
        <v>233</v>
      </c>
      <c r="S581" s="147" t="s">
        <v>4434</v>
      </c>
      <c r="T581" s="147" t="s">
        <v>233</v>
      </c>
      <c r="U581" s="150">
        <f t="shared" si="9"/>
        <v>6</v>
      </c>
    </row>
    <row r="582" spans="1:21" x14ac:dyDescent="0.2">
      <c r="A582" s="147" t="s">
        <v>8511</v>
      </c>
      <c r="B582" s="147" t="s">
        <v>7793</v>
      </c>
      <c r="C582" s="147" t="s">
        <v>544</v>
      </c>
      <c r="D582" s="147" t="s">
        <v>8516</v>
      </c>
      <c r="E582" s="148">
        <v>945</v>
      </c>
      <c r="F582" s="148">
        <v>2165</v>
      </c>
      <c r="G582" s="148">
        <v>1407</v>
      </c>
      <c r="H582" s="148">
        <v>698</v>
      </c>
      <c r="I582" s="147" t="s">
        <v>4434</v>
      </c>
      <c r="J582" s="147" t="s">
        <v>4537</v>
      </c>
      <c r="K582" s="147" t="s">
        <v>4537</v>
      </c>
      <c r="L582" s="147" t="s">
        <v>8517</v>
      </c>
      <c r="M582" s="147" t="s">
        <v>4537</v>
      </c>
      <c r="N582" s="147" t="s">
        <v>233</v>
      </c>
      <c r="O582" s="147" t="s">
        <v>4537</v>
      </c>
      <c r="P582" s="147" t="s">
        <v>233</v>
      </c>
      <c r="Q582" s="147" t="s">
        <v>4537</v>
      </c>
      <c r="R582" s="147" t="s">
        <v>233</v>
      </c>
      <c r="S582" s="147" t="s">
        <v>4537</v>
      </c>
      <c r="T582" s="147" t="s">
        <v>233</v>
      </c>
      <c r="U582" s="150">
        <f t="shared" si="9"/>
        <v>1</v>
      </c>
    </row>
    <row r="583" spans="1:21" x14ac:dyDescent="0.2">
      <c r="A583" s="147" t="s">
        <v>8513</v>
      </c>
      <c r="B583" s="147" t="s">
        <v>7809</v>
      </c>
      <c r="C583" s="147" t="s">
        <v>63</v>
      </c>
      <c r="D583" s="147" t="s">
        <v>8514</v>
      </c>
      <c r="E583" s="148">
        <v>71</v>
      </c>
      <c r="F583" s="148">
        <v>74</v>
      </c>
      <c r="G583" s="148">
        <v>2</v>
      </c>
      <c r="H583" s="148">
        <v>0</v>
      </c>
      <c r="I583" s="147" t="s">
        <v>4537</v>
      </c>
      <c r="J583" s="147" t="s">
        <v>4537</v>
      </c>
      <c r="K583" s="147" t="s">
        <v>4537</v>
      </c>
      <c r="L583" s="147" t="s">
        <v>8515</v>
      </c>
      <c r="M583" s="147" t="s">
        <v>4537</v>
      </c>
      <c r="N583" s="147" t="s">
        <v>7818</v>
      </c>
      <c r="O583" s="147" t="s">
        <v>4537</v>
      </c>
      <c r="P583" s="147" t="s">
        <v>7818</v>
      </c>
      <c r="Q583" s="147" t="s">
        <v>4537</v>
      </c>
      <c r="R583" s="147" t="s">
        <v>7821</v>
      </c>
      <c r="S583" s="147" t="s">
        <v>4537</v>
      </c>
      <c r="T583" s="147" t="s">
        <v>233</v>
      </c>
      <c r="U583" s="150">
        <f t="shared" si="9"/>
        <v>0</v>
      </c>
    </row>
    <row r="584" spans="1:21" ht="84" x14ac:dyDescent="0.2">
      <c r="A584" s="147" t="s">
        <v>8511</v>
      </c>
      <c r="B584" s="147" t="s">
        <v>7809</v>
      </c>
      <c r="C584" s="147" t="s">
        <v>63</v>
      </c>
      <c r="D584" s="147" t="s">
        <v>8514</v>
      </c>
      <c r="E584" s="148">
        <v>73</v>
      </c>
      <c r="F584" s="148">
        <v>73</v>
      </c>
      <c r="G584" s="148">
        <v>3</v>
      </c>
      <c r="H584" s="148">
        <v>0</v>
      </c>
      <c r="I584" s="147" t="s">
        <v>4537</v>
      </c>
      <c r="J584" s="147" t="s">
        <v>4537</v>
      </c>
      <c r="K584" s="147" t="s">
        <v>4537</v>
      </c>
      <c r="L584" s="147" t="s">
        <v>8515</v>
      </c>
      <c r="M584" s="147" t="s">
        <v>4537</v>
      </c>
      <c r="N584" s="149" t="s">
        <v>8569</v>
      </c>
      <c r="O584" s="147" t="s">
        <v>4537</v>
      </c>
      <c r="P584" s="147" t="s">
        <v>7818</v>
      </c>
      <c r="Q584" s="147" t="s">
        <v>4537</v>
      </c>
      <c r="R584" s="147" t="s">
        <v>7821</v>
      </c>
      <c r="S584" s="147" t="s">
        <v>4537</v>
      </c>
      <c r="T584" s="147" t="s">
        <v>233</v>
      </c>
      <c r="U584" s="150">
        <f t="shared" si="9"/>
        <v>0</v>
      </c>
    </row>
    <row r="585" spans="1:21" x14ac:dyDescent="0.2">
      <c r="A585" s="147" t="s">
        <v>8513</v>
      </c>
      <c r="B585" s="147" t="s">
        <v>7809</v>
      </c>
      <c r="C585" s="147" t="s">
        <v>63</v>
      </c>
      <c r="D585" s="147" t="s">
        <v>8516</v>
      </c>
      <c r="E585" s="148">
        <v>816</v>
      </c>
      <c r="F585" s="148">
        <v>1345</v>
      </c>
      <c r="G585" s="148">
        <v>80</v>
      </c>
      <c r="H585" s="148">
        <v>0</v>
      </c>
      <c r="I585" s="147" t="s">
        <v>4537</v>
      </c>
      <c r="J585" s="147" t="s">
        <v>4537</v>
      </c>
      <c r="K585" s="147" t="s">
        <v>4537</v>
      </c>
      <c r="L585" s="147" t="s">
        <v>8515</v>
      </c>
      <c r="M585" s="147" t="s">
        <v>4537</v>
      </c>
      <c r="N585" s="147" t="s">
        <v>7834</v>
      </c>
      <c r="O585" s="147" t="s">
        <v>4537</v>
      </c>
      <c r="P585" s="147" t="s">
        <v>7836</v>
      </c>
      <c r="Q585" s="147" t="s">
        <v>4537</v>
      </c>
      <c r="R585" s="147" t="s">
        <v>7821</v>
      </c>
      <c r="S585" s="147" t="s">
        <v>4537</v>
      </c>
      <c r="T585" s="147" t="s">
        <v>233</v>
      </c>
      <c r="U585" s="150">
        <f t="shared" si="9"/>
        <v>0</v>
      </c>
    </row>
    <row r="586" spans="1:21" x14ac:dyDescent="0.2">
      <c r="A586" s="147" t="s">
        <v>8511</v>
      </c>
      <c r="B586" s="147" t="s">
        <v>7809</v>
      </c>
      <c r="C586" s="147" t="s">
        <v>63</v>
      </c>
      <c r="D586" s="147" t="s">
        <v>8516</v>
      </c>
      <c r="E586" s="148">
        <v>847</v>
      </c>
      <c r="F586" s="148">
        <v>1423</v>
      </c>
      <c r="G586" s="148">
        <v>51</v>
      </c>
      <c r="H586" s="148">
        <v>0</v>
      </c>
      <c r="I586" s="147" t="s">
        <v>4537</v>
      </c>
      <c r="J586" s="147" t="s">
        <v>4537</v>
      </c>
      <c r="K586" s="147" t="s">
        <v>4537</v>
      </c>
      <c r="L586" s="147" t="s">
        <v>8515</v>
      </c>
      <c r="M586" s="147" t="s">
        <v>4537</v>
      </c>
      <c r="N586" s="147" t="s">
        <v>7834</v>
      </c>
      <c r="O586" s="147" t="s">
        <v>4537</v>
      </c>
      <c r="P586" s="147" t="s">
        <v>7834</v>
      </c>
      <c r="Q586" s="147" t="s">
        <v>4537</v>
      </c>
      <c r="R586" s="147" t="s">
        <v>7821</v>
      </c>
      <c r="S586" s="147" t="s">
        <v>4537</v>
      </c>
      <c r="T586" s="147" t="s">
        <v>233</v>
      </c>
      <c r="U586" s="150">
        <f t="shared" si="9"/>
        <v>0</v>
      </c>
    </row>
    <row r="587" spans="1:21" x14ac:dyDescent="0.2">
      <c r="A587" s="147" t="s">
        <v>8513</v>
      </c>
      <c r="B587" s="147" t="s">
        <v>7809</v>
      </c>
      <c r="C587" s="147" t="s">
        <v>63</v>
      </c>
      <c r="D587" s="147" t="s">
        <v>8521</v>
      </c>
      <c r="E587" s="148">
        <v>84</v>
      </c>
      <c r="F587" s="148">
        <v>163</v>
      </c>
      <c r="G587" s="148">
        <v>0</v>
      </c>
      <c r="H587" s="148">
        <v>0</v>
      </c>
      <c r="I587" s="147" t="s">
        <v>4537</v>
      </c>
      <c r="J587" s="147" t="s">
        <v>4537</v>
      </c>
      <c r="K587" s="147" t="s">
        <v>4537</v>
      </c>
      <c r="L587" s="147" t="s">
        <v>8515</v>
      </c>
      <c r="M587" s="147" t="s">
        <v>4537</v>
      </c>
      <c r="N587" s="147" t="s">
        <v>233</v>
      </c>
      <c r="O587" s="147" t="s">
        <v>4537</v>
      </c>
      <c r="P587" s="147" t="s">
        <v>233</v>
      </c>
      <c r="Q587" s="147" t="s">
        <v>4537</v>
      </c>
      <c r="R587" s="147" t="s">
        <v>7821</v>
      </c>
      <c r="S587" s="147" t="s">
        <v>4537</v>
      </c>
      <c r="T587" s="147" t="s">
        <v>233</v>
      </c>
      <c r="U587" s="150">
        <f t="shared" si="9"/>
        <v>0</v>
      </c>
    </row>
    <row r="588" spans="1:21" x14ac:dyDescent="0.2">
      <c r="A588" s="147" t="s">
        <v>8511</v>
      </c>
      <c r="B588" s="147" t="s">
        <v>7809</v>
      </c>
      <c r="C588" s="147" t="s">
        <v>63</v>
      </c>
      <c r="D588" s="147" t="s">
        <v>8521</v>
      </c>
      <c r="E588" s="148">
        <v>131</v>
      </c>
      <c r="F588" s="148">
        <v>253</v>
      </c>
      <c r="G588" s="148">
        <v>0</v>
      </c>
      <c r="H588" s="148">
        <v>0</v>
      </c>
      <c r="I588" s="147" t="s">
        <v>4537</v>
      </c>
      <c r="J588" s="147" t="s">
        <v>4537</v>
      </c>
      <c r="K588" s="147" t="s">
        <v>4537</v>
      </c>
      <c r="L588" s="147" t="s">
        <v>8515</v>
      </c>
      <c r="M588" s="147" t="s">
        <v>4537</v>
      </c>
      <c r="N588" s="147" t="s">
        <v>233</v>
      </c>
      <c r="O588" s="147" t="s">
        <v>4537</v>
      </c>
      <c r="P588" s="147" t="s">
        <v>233</v>
      </c>
      <c r="Q588" s="147" t="s">
        <v>4537</v>
      </c>
      <c r="R588" s="147" t="s">
        <v>233</v>
      </c>
      <c r="S588" s="147" t="s">
        <v>4537</v>
      </c>
      <c r="T588" s="147" t="s">
        <v>233</v>
      </c>
      <c r="U588" s="150">
        <f t="shared" si="9"/>
        <v>0</v>
      </c>
    </row>
    <row r="589" spans="1:21" x14ac:dyDescent="0.2">
      <c r="A589" s="147" t="s">
        <v>8513</v>
      </c>
      <c r="B589" s="147" t="s">
        <v>5750</v>
      </c>
      <c r="C589" s="147" t="s">
        <v>43</v>
      </c>
      <c r="D589" s="147" t="s">
        <v>8516</v>
      </c>
      <c r="E589" s="148">
        <v>764</v>
      </c>
      <c r="F589" s="148">
        <v>1153</v>
      </c>
      <c r="G589" s="148">
        <v>464</v>
      </c>
      <c r="H589" s="148">
        <v>728</v>
      </c>
      <c r="I589" s="147" t="s">
        <v>4537</v>
      </c>
      <c r="J589" s="147" t="s">
        <v>4537</v>
      </c>
      <c r="K589" s="147" t="s">
        <v>4537</v>
      </c>
      <c r="L589" s="147" t="s">
        <v>8512</v>
      </c>
      <c r="M589" s="147" t="s">
        <v>4537</v>
      </c>
      <c r="N589" s="147" t="s">
        <v>233</v>
      </c>
      <c r="O589" s="147" t="s">
        <v>4537</v>
      </c>
      <c r="P589" s="147" t="s">
        <v>233</v>
      </c>
      <c r="Q589" s="147" t="s">
        <v>4434</v>
      </c>
      <c r="R589" s="147" t="s">
        <v>6337</v>
      </c>
      <c r="S589" s="147" t="s">
        <v>4434</v>
      </c>
      <c r="T589" s="147" t="s">
        <v>5440</v>
      </c>
      <c r="U589" s="150">
        <f t="shared" si="9"/>
        <v>2</v>
      </c>
    </row>
    <row r="590" spans="1:21" x14ac:dyDescent="0.2">
      <c r="A590" s="147" t="s">
        <v>8511</v>
      </c>
      <c r="B590" s="147" t="s">
        <v>5750</v>
      </c>
      <c r="C590" s="147" t="s">
        <v>43</v>
      </c>
      <c r="D590" s="147" t="s">
        <v>8516</v>
      </c>
      <c r="E590" s="148">
        <v>662</v>
      </c>
      <c r="F590" s="148">
        <v>1512</v>
      </c>
      <c r="G590" s="148">
        <v>1342</v>
      </c>
      <c r="H590" s="148">
        <v>1100</v>
      </c>
      <c r="I590" s="147" t="s">
        <v>4537</v>
      </c>
      <c r="J590" s="147" t="s">
        <v>4537</v>
      </c>
      <c r="K590" s="147" t="s">
        <v>4537</v>
      </c>
      <c r="L590" s="147" t="s">
        <v>8512</v>
      </c>
      <c r="M590" s="147" t="s">
        <v>4537</v>
      </c>
      <c r="N590" s="147" t="s">
        <v>233</v>
      </c>
      <c r="O590" s="147" t="s">
        <v>4537</v>
      </c>
      <c r="P590" s="147" t="s">
        <v>233</v>
      </c>
      <c r="Q590" s="147" t="s">
        <v>4434</v>
      </c>
      <c r="R590" s="147" t="s">
        <v>5440</v>
      </c>
      <c r="S590" s="147" t="s">
        <v>4434</v>
      </c>
      <c r="T590" s="147" t="s">
        <v>6337</v>
      </c>
      <c r="U590" s="150">
        <f t="shared" si="9"/>
        <v>2</v>
      </c>
    </row>
    <row r="591" spans="1:21" x14ac:dyDescent="0.2">
      <c r="A591" s="147" t="s">
        <v>8511</v>
      </c>
      <c r="B591" s="147" t="s">
        <v>4484</v>
      </c>
      <c r="C591" s="147" t="s">
        <v>366</v>
      </c>
      <c r="D591" s="147" t="s">
        <v>8514</v>
      </c>
      <c r="E591" s="148">
        <v>776.53</v>
      </c>
      <c r="F591" s="148">
        <v>0</v>
      </c>
      <c r="G591" s="148">
        <v>0</v>
      </c>
      <c r="H591" s="148">
        <v>0</v>
      </c>
      <c r="I591" s="147" t="s">
        <v>4537</v>
      </c>
      <c r="J591" s="147" t="s">
        <v>4537</v>
      </c>
      <c r="K591" s="147" t="s">
        <v>4537</v>
      </c>
      <c r="L591" s="147" t="s">
        <v>8512</v>
      </c>
      <c r="M591" s="147" t="s">
        <v>4537</v>
      </c>
      <c r="N591" s="147" t="s">
        <v>233</v>
      </c>
      <c r="O591" s="147" t="s">
        <v>4537</v>
      </c>
      <c r="P591" s="147" t="s">
        <v>233</v>
      </c>
      <c r="Q591" s="147" t="s">
        <v>4537</v>
      </c>
      <c r="R591" s="147" t="s">
        <v>233</v>
      </c>
      <c r="S591" s="147" t="s">
        <v>4537</v>
      </c>
      <c r="T591" s="147" t="s">
        <v>233</v>
      </c>
      <c r="U591" s="150">
        <f t="shared" si="9"/>
        <v>0</v>
      </c>
    </row>
    <row r="592" spans="1:21" x14ac:dyDescent="0.2">
      <c r="A592" s="147" t="s">
        <v>8511</v>
      </c>
      <c r="B592" s="147" t="s">
        <v>4484</v>
      </c>
      <c r="C592" s="147" t="s">
        <v>366</v>
      </c>
      <c r="D592" s="147" t="s">
        <v>8516</v>
      </c>
      <c r="E592" s="148">
        <v>569</v>
      </c>
      <c r="F592" s="148">
        <v>0</v>
      </c>
      <c r="G592" s="148">
        <v>0</v>
      </c>
      <c r="H592" s="148">
        <v>0</v>
      </c>
      <c r="I592" s="147" t="s">
        <v>4537</v>
      </c>
      <c r="J592" s="147" t="s">
        <v>4537</v>
      </c>
      <c r="K592" s="147" t="s">
        <v>4537</v>
      </c>
      <c r="L592" s="147" t="s">
        <v>8512</v>
      </c>
      <c r="M592" s="147" t="s">
        <v>4537</v>
      </c>
      <c r="N592" s="147" t="s">
        <v>233</v>
      </c>
      <c r="O592" s="147" t="s">
        <v>4537</v>
      </c>
      <c r="P592" s="147" t="s">
        <v>233</v>
      </c>
      <c r="Q592" s="147" t="s">
        <v>4537</v>
      </c>
      <c r="R592" s="147" t="s">
        <v>233</v>
      </c>
      <c r="S592" s="147" t="s">
        <v>4537</v>
      </c>
      <c r="T592" s="147" t="s">
        <v>233</v>
      </c>
      <c r="U592" s="150">
        <f t="shared" si="9"/>
        <v>0</v>
      </c>
    </row>
    <row r="593" spans="1:21" x14ac:dyDescent="0.2">
      <c r="A593" s="147" t="s">
        <v>8511</v>
      </c>
      <c r="B593" s="147" t="s">
        <v>4484</v>
      </c>
      <c r="C593" s="147" t="s">
        <v>366</v>
      </c>
      <c r="D593" s="147" t="s">
        <v>8516</v>
      </c>
      <c r="E593" s="148">
        <v>1003</v>
      </c>
      <c r="F593" s="148">
        <v>0</v>
      </c>
      <c r="G593" s="148">
        <v>0</v>
      </c>
      <c r="H593" s="148">
        <v>0</v>
      </c>
      <c r="I593" s="147" t="s">
        <v>4537</v>
      </c>
      <c r="J593" s="147" t="s">
        <v>4537</v>
      </c>
      <c r="K593" s="147" t="s">
        <v>4537</v>
      </c>
      <c r="L593" s="147" t="s">
        <v>8512</v>
      </c>
      <c r="M593" s="147" t="s">
        <v>4537</v>
      </c>
      <c r="N593" s="147" t="s">
        <v>233</v>
      </c>
      <c r="O593" s="147" t="s">
        <v>4537</v>
      </c>
      <c r="P593" s="147" t="s">
        <v>233</v>
      </c>
      <c r="Q593" s="147" t="s">
        <v>4537</v>
      </c>
      <c r="R593" s="147" t="s">
        <v>233</v>
      </c>
      <c r="S593" s="147" t="s">
        <v>4537</v>
      </c>
      <c r="T593" s="147" t="s">
        <v>233</v>
      </c>
      <c r="U593" s="150">
        <f t="shared" si="9"/>
        <v>0</v>
      </c>
    </row>
    <row r="594" spans="1:21" x14ac:dyDescent="0.2">
      <c r="A594" s="147" t="s">
        <v>8511</v>
      </c>
      <c r="B594" s="147" t="s">
        <v>7858</v>
      </c>
      <c r="C594" s="147" t="s">
        <v>366</v>
      </c>
      <c r="D594" s="147" t="s">
        <v>8516</v>
      </c>
      <c r="E594" s="148">
        <v>220</v>
      </c>
      <c r="F594" s="148">
        <v>0</v>
      </c>
      <c r="G594" s="148">
        <v>0</v>
      </c>
      <c r="H594" s="148">
        <v>0</v>
      </c>
      <c r="I594" s="147" t="s">
        <v>4537</v>
      </c>
      <c r="J594" s="147" t="s">
        <v>4537</v>
      </c>
      <c r="K594" s="147" t="s">
        <v>4537</v>
      </c>
      <c r="L594" s="147" t="s">
        <v>8512</v>
      </c>
      <c r="M594" s="147" t="s">
        <v>4537</v>
      </c>
      <c r="N594" s="147" t="s">
        <v>233</v>
      </c>
      <c r="O594" s="147" t="s">
        <v>4537</v>
      </c>
      <c r="P594" s="147" t="s">
        <v>233</v>
      </c>
      <c r="Q594" s="147" t="s">
        <v>4537</v>
      </c>
      <c r="R594" s="147" t="s">
        <v>233</v>
      </c>
      <c r="S594" s="147" t="s">
        <v>4537</v>
      </c>
      <c r="T594" s="147" t="s">
        <v>233</v>
      </c>
      <c r="U594" s="150">
        <f t="shared" si="9"/>
        <v>0</v>
      </c>
    </row>
    <row r="595" spans="1:21" x14ac:dyDescent="0.2">
      <c r="A595" s="147" t="s">
        <v>8511</v>
      </c>
      <c r="B595" s="147" t="s">
        <v>4491</v>
      </c>
      <c r="C595" s="147" t="s">
        <v>366</v>
      </c>
      <c r="D595" s="147" t="s">
        <v>8516</v>
      </c>
      <c r="E595" s="148">
        <v>246</v>
      </c>
      <c r="F595" s="148">
        <v>0</v>
      </c>
      <c r="G595" s="148">
        <v>0</v>
      </c>
      <c r="H595" s="148">
        <v>0</v>
      </c>
      <c r="I595" s="147" t="s">
        <v>4537</v>
      </c>
      <c r="J595" s="147" t="s">
        <v>4537</v>
      </c>
      <c r="K595" s="147" t="s">
        <v>4537</v>
      </c>
      <c r="L595" s="147" t="s">
        <v>8512</v>
      </c>
      <c r="M595" s="147" t="s">
        <v>4537</v>
      </c>
      <c r="N595" s="147" t="s">
        <v>233</v>
      </c>
      <c r="O595" s="147" t="s">
        <v>4537</v>
      </c>
      <c r="P595" s="147" t="s">
        <v>233</v>
      </c>
      <c r="Q595" s="147" t="s">
        <v>4537</v>
      </c>
      <c r="R595" s="147" t="s">
        <v>233</v>
      </c>
      <c r="S595" s="147" t="s">
        <v>4537</v>
      </c>
      <c r="T595" s="147" t="s">
        <v>233</v>
      </c>
      <c r="U595" s="150">
        <f t="shared" si="9"/>
        <v>0</v>
      </c>
    </row>
    <row r="596" spans="1:21" x14ac:dyDescent="0.2">
      <c r="A596" s="147" t="s">
        <v>8511</v>
      </c>
      <c r="B596" s="147" t="s">
        <v>7866</v>
      </c>
      <c r="C596" s="147" t="s">
        <v>366</v>
      </c>
      <c r="D596" s="147" t="s">
        <v>18</v>
      </c>
      <c r="E596" s="148">
        <v>68</v>
      </c>
      <c r="F596" s="148">
        <v>0</v>
      </c>
      <c r="G596" s="148">
        <v>0</v>
      </c>
      <c r="H596" s="148">
        <v>0</v>
      </c>
      <c r="I596" s="147" t="s">
        <v>4537</v>
      </c>
      <c r="J596" s="147" t="s">
        <v>4537</v>
      </c>
      <c r="K596" s="147" t="s">
        <v>4537</v>
      </c>
      <c r="L596" s="147" t="s">
        <v>8512</v>
      </c>
      <c r="M596" s="147" t="s">
        <v>4537</v>
      </c>
      <c r="N596" s="147" t="s">
        <v>233</v>
      </c>
      <c r="O596" s="147" t="s">
        <v>4537</v>
      </c>
      <c r="P596" s="147" t="s">
        <v>233</v>
      </c>
      <c r="Q596" s="147" t="s">
        <v>4537</v>
      </c>
      <c r="R596" s="147" t="s">
        <v>233</v>
      </c>
      <c r="S596" s="147" t="s">
        <v>4537</v>
      </c>
      <c r="T596" s="147" t="s">
        <v>233</v>
      </c>
      <c r="U596" s="150">
        <f t="shared" si="9"/>
        <v>0</v>
      </c>
    </row>
    <row r="597" spans="1:21" x14ac:dyDescent="0.2">
      <c r="A597" s="147" t="s">
        <v>8511</v>
      </c>
      <c r="B597" s="147" t="s">
        <v>4493</v>
      </c>
      <c r="C597" s="147" t="s">
        <v>366</v>
      </c>
      <c r="D597" s="147" t="s">
        <v>8516</v>
      </c>
      <c r="E597" s="148">
        <v>36</v>
      </c>
      <c r="F597" s="148">
        <v>0</v>
      </c>
      <c r="G597" s="148">
        <v>0</v>
      </c>
      <c r="H597" s="148">
        <v>0</v>
      </c>
      <c r="I597" s="147" t="s">
        <v>4537</v>
      </c>
      <c r="J597" s="147" t="s">
        <v>4537</v>
      </c>
      <c r="K597" s="147" t="s">
        <v>4537</v>
      </c>
      <c r="L597" s="147" t="s">
        <v>8512</v>
      </c>
      <c r="M597" s="147" t="s">
        <v>4537</v>
      </c>
      <c r="N597" s="147" t="s">
        <v>233</v>
      </c>
      <c r="O597" s="147" t="s">
        <v>4537</v>
      </c>
      <c r="P597" s="147" t="s">
        <v>233</v>
      </c>
      <c r="Q597" s="147" t="s">
        <v>4537</v>
      </c>
      <c r="R597" s="147" t="s">
        <v>233</v>
      </c>
      <c r="S597" s="147" t="s">
        <v>4537</v>
      </c>
      <c r="T597" s="147" t="s">
        <v>233</v>
      </c>
      <c r="U597" s="150">
        <f t="shared" si="9"/>
        <v>0</v>
      </c>
    </row>
    <row r="598" spans="1:21" x14ac:dyDescent="0.2">
      <c r="A598" s="147" t="s">
        <v>8511</v>
      </c>
      <c r="B598" s="147" t="s">
        <v>1818</v>
      </c>
      <c r="C598" s="147" t="s">
        <v>366</v>
      </c>
      <c r="D598" s="147" t="s">
        <v>8514</v>
      </c>
      <c r="E598" s="148">
        <v>1165.5</v>
      </c>
      <c r="F598" s="148">
        <v>0</v>
      </c>
      <c r="G598" s="148">
        <v>0</v>
      </c>
      <c r="H598" s="148">
        <v>0</v>
      </c>
      <c r="I598" s="147" t="s">
        <v>4537</v>
      </c>
      <c r="J598" s="147" t="s">
        <v>4537</v>
      </c>
      <c r="K598" s="147" t="s">
        <v>4537</v>
      </c>
      <c r="L598" s="147" t="s">
        <v>8512</v>
      </c>
      <c r="M598" s="147" t="s">
        <v>4537</v>
      </c>
      <c r="N598" s="147" t="s">
        <v>233</v>
      </c>
      <c r="O598" s="147" t="s">
        <v>4537</v>
      </c>
      <c r="P598" s="147" t="s">
        <v>233</v>
      </c>
      <c r="Q598" s="147" t="s">
        <v>4537</v>
      </c>
      <c r="R598" s="147" t="s">
        <v>233</v>
      </c>
      <c r="S598" s="147" t="s">
        <v>4537</v>
      </c>
      <c r="T598" s="147" t="s">
        <v>233</v>
      </c>
      <c r="U598" s="150">
        <f t="shared" si="9"/>
        <v>0</v>
      </c>
    </row>
    <row r="599" spans="1:21" x14ac:dyDescent="0.2">
      <c r="A599" s="147" t="s">
        <v>8511</v>
      </c>
      <c r="B599" s="147" t="s">
        <v>1818</v>
      </c>
      <c r="C599" s="147" t="s">
        <v>366</v>
      </c>
      <c r="D599" s="147" t="s">
        <v>987</v>
      </c>
      <c r="E599" s="148">
        <v>430</v>
      </c>
      <c r="F599" s="148">
        <v>0</v>
      </c>
      <c r="G599" s="148">
        <v>0</v>
      </c>
      <c r="H599" s="148">
        <v>0</v>
      </c>
      <c r="I599" s="147" t="s">
        <v>4537</v>
      </c>
      <c r="J599" s="147" t="s">
        <v>4537</v>
      </c>
      <c r="K599" s="147" t="s">
        <v>4537</v>
      </c>
      <c r="L599" s="147" t="s">
        <v>8512</v>
      </c>
      <c r="M599" s="147" t="s">
        <v>4537</v>
      </c>
      <c r="N599" s="147" t="s">
        <v>233</v>
      </c>
      <c r="O599" s="147" t="s">
        <v>4537</v>
      </c>
      <c r="P599" s="147" t="s">
        <v>233</v>
      </c>
      <c r="Q599" s="147" t="s">
        <v>4537</v>
      </c>
      <c r="R599" s="147" t="s">
        <v>233</v>
      </c>
      <c r="S599" s="147" t="s">
        <v>4537</v>
      </c>
      <c r="T599" s="147" t="s">
        <v>233</v>
      </c>
      <c r="U599" s="150">
        <f t="shared" si="9"/>
        <v>0</v>
      </c>
    </row>
    <row r="600" spans="1:21" x14ac:dyDescent="0.2">
      <c r="A600" s="147" t="s">
        <v>8511</v>
      </c>
      <c r="B600" s="147" t="s">
        <v>1818</v>
      </c>
      <c r="C600" s="147" t="s">
        <v>366</v>
      </c>
      <c r="D600" s="147" t="s">
        <v>18</v>
      </c>
      <c r="E600" s="148">
        <v>500</v>
      </c>
      <c r="F600" s="148">
        <v>0</v>
      </c>
      <c r="G600" s="148">
        <v>0</v>
      </c>
      <c r="H600" s="148">
        <v>0</v>
      </c>
      <c r="I600" s="147" t="s">
        <v>4537</v>
      </c>
      <c r="J600" s="147" t="s">
        <v>4537</v>
      </c>
      <c r="K600" s="147" t="s">
        <v>4537</v>
      </c>
      <c r="L600" s="147" t="s">
        <v>8512</v>
      </c>
      <c r="M600" s="147" t="s">
        <v>4537</v>
      </c>
      <c r="N600" s="147" t="s">
        <v>233</v>
      </c>
      <c r="O600" s="147" t="s">
        <v>4537</v>
      </c>
      <c r="P600" s="147" t="s">
        <v>233</v>
      </c>
      <c r="Q600" s="147" t="s">
        <v>4537</v>
      </c>
      <c r="R600" s="147" t="s">
        <v>233</v>
      </c>
      <c r="S600" s="147" t="s">
        <v>4537</v>
      </c>
      <c r="T600" s="147" t="s">
        <v>233</v>
      </c>
      <c r="U600" s="150">
        <f t="shared" si="9"/>
        <v>0</v>
      </c>
    </row>
    <row r="601" spans="1:21" x14ac:dyDescent="0.2">
      <c r="A601" s="147" t="s">
        <v>8511</v>
      </c>
      <c r="B601" s="147" t="s">
        <v>1818</v>
      </c>
      <c r="C601" s="147" t="s">
        <v>366</v>
      </c>
      <c r="D601" s="147" t="s">
        <v>8516</v>
      </c>
      <c r="E601" s="148">
        <v>200</v>
      </c>
      <c r="F601" s="148">
        <v>0</v>
      </c>
      <c r="G601" s="148">
        <v>0</v>
      </c>
      <c r="H601" s="148">
        <v>0</v>
      </c>
      <c r="I601" s="147" t="s">
        <v>4537</v>
      </c>
      <c r="J601" s="147" t="s">
        <v>4537</v>
      </c>
      <c r="K601" s="147" t="s">
        <v>4537</v>
      </c>
      <c r="L601" s="147" t="s">
        <v>8512</v>
      </c>
      <c r="M601" s="147" t="s">
        <v>4537</v>
      </c>
      <c r="N601" s="147" t="s">
        <v>233</v>
      </c>
      <c r="O601" s="147" t="s">
        <v>4537</v>
      </c>
      <c r="P601" s="147" t="s">
        <v>233</v>
      </c>
      <c r="Q601" s="147" t="s">
        <v>4537</v>
      </c>
      <c r="R601" s="147" t="s">
        <v>233</v>
      </c>
      <c r="S601" s="147" t="s">
        <v>4537</v>
      </c>
      <c r="T601" s="147" t="s">
        <v>233</v>
      </c>
      <c r="U601" s="150">
        <f t="shared" si="9"/>
        <v>0</v>
      </c>
    </row>
    <row r="602" spans="1:21" x14ac:dyDescent="0.2">
      <c r="A602" s="147" t="s">
        <v>8511</v>
      </c>
      <c r="B602" s="147" t="s">
        <v>4485</v>
      </c>
      <c r="C602" s="147" t="s">
        <v>366</v>
      </c>
      <c r="D602" s="147" t="s">
        <v>8514</v>
      </c>
      <c r="E602" s="148">
        <v>738.5</v>
      </c>
      <c r="F602" s="148">
        <v>0</v>
      </c>
      <c r="G602" s="148">
        <v>0</v>
      </c>
      <c r="H602" s="148">
        <v>0</v>
      </c>
      <c r="I602" s="147" t="s">
        <v>4537</v>
      </c>
      <c r="J602" s="147" t="s">
        <v>4537</v>
      </c>
      <c r="K602" s="147" t="s">
        <v>4537</v>
      </c>
      <c r="L602" s="147" t="s">
        <v>8512</v>
      </c>
      <c r="M602" s="147" t="s">
        <v>4537</v>
      </c>
      <c r="N602" s="147" t="s">
        <v>233</v>
      </c>
      <c r="O602" s="147" t="s">
        <v>4537</v>
      </c>
      <c r="P602" s="147" t="s">
        <v>233</v>
      </c>
      <c r="Q602" s="147" t="s">
        <v>4537</v>
      </c>
      <c r="R602" s="147" t="s">
        <v>233</v>
      </c>
      <c r="S602" s="147" t="s">
        <v>4537</v>
      </c>
      <c r="T602" s="147" t="s">
        <v>233</v>
      </c>
      <c r="U602" s="150">
        <f t="shared" si="9"/>
        <v>0</v>
      </c>
    </row>
    <row r="603" spans="1:21" x14ac:dyDescent="0.2">
      <c r="A603" s="147" t="s">
        <v>8511</v>
      </c>
      <c r="B603" s="147" t="s">
        <v>4485</v>
      </c>
      <c r="C603" s="147" t="s">
        <v>366</v>
      </c>
      <c r="D603" s="147" t="s">
        <v>987</v>
      </c>
      <c r="E603" s="148">
        <v>0</v>
      </c>
      <c r="F603" s="148">
        <v>0</v>
      </c>
      <c r="G603" s="148">
        <v>0</v>
      </c>
      <c r="H603" s="148">
        <v>0</v>
      </c>
      <c r="I603" s="147" t="s">
        <v>4537</v>
      </c>
      <c r="J603" s="147" t="s">
        <v>4537</v>
      </c>
      <c r="K603" s="147" t="s">
        <v>4537</v>
      </c>
      <c r="L603" s="147" t="s">
        <v>8512</v>
      </c>
      <c r="M603" s="147" t="s">
        <v>4537</v>
      </c>
      <c r="N603" s="147" t="s">
        <v>233</v>
      </c>
      <c r="O603" s="147" t="s">
        <v>4537</v>
      </c>
      <c r="P603" s="147" t="s">
        <v>233</v>
      </c>
      <c r="Q603" s="147" t="s">
        <v>4537</v>
      </c>
      <c r="R603" s="147" t="s">
        <v>233</v>
      </c>
      <c r="S603" s="147" t="s">
        <v>4537</v>
      </c>
      <c r="T603" s="147" t="s">
        <v>233</v>
      </c>
      <c r="U603" s="150">
        <f t="shared" si="9"/>
        <v>0</v>
      </c>
    </row>
    <row r="604" spans="1:21" x14ac:dyDescent="0.2">
      <c r="A604" s="147" t="s">
        <v>8511</v>
      </c>
      <c r="B604" s="147" t="s">
        <v>4495</v>
      </c>
      <c r="C604" s="147" t="s">
        <v>366</v>
      </c>
      <c r="D604" s="147" t="s">
        <v>18</v>
      </c>
      <c r="E604" s="148">
        <v>196</v>
      </c>
      <c r="F604" s="148">
        <v>0</v>
      </c>
      <c r="G604" s="148">
        <v>0</v>
      </c>
      <c r="H604" s="148">
        <v>0</v>
      </c>
      <c r="I604" s="147" t="s">
        <v>4537</v>
      </c>
      <c r="J604" s="147" t="s">
        <v>4537</v>
      </c>
      <c r="K604" s="147" t="s">
        <v>4537</v>
      </c>
      <c r="L604" s="147" t="s">
        <v>8512</v>
      </c>
      <c r="M604" s="147" t="s">
        <v>4537</v>
      </c>
      <c r="N604" s="147" t="s">
        <v>233</v>
      </c>
      <c r="O604" s="147" t="s">
        <v>4537</v>
      </c>
      <c r="P604" s="147" t="s">
        <v>233</v>
      </c>
      <c r="Q604" s="147" t="s">
        <v>4537</v>
      </c>
      <c r="R604" s="147" t="s">
        <v>233</v>
      </c>
      <c r="S604" s="147" t="s">
        <v>4537</v>
      </c>
      <c r="T604" s="147" t="s">
        <v>233</v>
      </c>
      <c r="U604" s="150">
        <f t="shared" si="9"/>
        <v>0</v>
      </c>
    </row>
    <row r="605" spans="1:21" x14ac:dyDescent="0.2">
      <c r="A605" s="147" t="s">
        <v>8511</v>
      </c>
      <c r="B605" s="147" t="s">
        <v>7877</v>
      </c>
      <c r="C605" s="147" t="s">
        <v>366</v>
      </c>
      <c r="D605" s="147" t="s">
        <v>18</v>
      </c>
      <c r="E605" s="148">
        <v>57</v>
      </c>
      <c r="F605" s="148">
        <v>0</v>
      </c>
      <c r="G605" s="148">
        <v>0</v>
      </c>
      <c r="H605" s="148">
        <v>0</v>
      </c>
      <c r="I605" s="147" t="s">
        <v>4537</v>
      </c>
      <c r="J605" s="147" t="s">
        <v>4537</v>
      </c>
      <c r="K605" s="147" t="s">
        <v>4537</v>
      </c>
      <c r="L605" s="147" t="s">
        <v>8512</v>
      </c>
      <c r="M605" s="147" t="s">
        <v>4537</v>
      </c>
      <c r="N605" s="147" t="s">
        <v>233</v>
      </c>
      <c r="O605" s="147" t="s">
        <v>4537</v>
      </c>
      <c r="P605" s="147" t="s">
        <v>233</v>
      </c>
      <c r="Q605" s="147" t="s">
        <v>4537</v>
      </c>
      <c r="R605" s="147" t="s">
        <v>233</v>
      </c>
      <c r="S605" s="147" t="s">
        <v>4537</v>
      </c>
      <c r="T605" s="147" t="s">
        <v>233</v>
      </c>
      <c r="U605" s="150">
        <f t="shared" si="9"/>
        <v>0</v>
      </c>
    </row>
    <row r="606" spans="1:21" x14ac:dyDescent="0.2">
      <c r="A606" s="147" t="s">
        <v>8511</v>
      </c>
      <c r="B606" s="147" t="s">
        <v>7880</v>
      </c>
      <c r="C606" s="147" t="s">
        <v>366</v>
      </c>
      <c r="D606" s="147" t="s">
        <v>987</v>
      </c>
      <c r="E606" s="148">
        <v>1</v>
      </c>
      <c r="F606" s="148">
        <v>0</v>
      </c>
      <c r="G606" s="148">
        <v>0</v>
      </c>
      <c r="H606" s="148">
        <v>0</v>
      </c>
      <c r="I606" s="147" t="s">
        <v>4537</v>
      </c>
      <c r="J606" s="147" t="s">
        <v>4537</v>
      </c>
      <c r="K606" s="147" t="s">
        <v>4537</v>
      </c>
      <c r="L606" s="147" t="s">
        <v>8512</v>
      </c>
      <c r="M606" s="147" t="s">
        <v>4537</v>
      </c>
      <c r="N606" s="147" t="s">
        <v>233</v>
      </c>
      <c r="O606" s="147" t="s">
        <v>4537</v>
      </c>
      <c r="P606" s="147" t="s">
        <v>233</v>
      </c>
      <c r="Q606" s="147" t="s">
        <v>4537</v>
      </c>
      <c r="R606" s="147" t="s">
        <v>233</v>
      </c>
      <c r="S606" s="147" t="s">
        <v>4537</v>
      </c>
      <c r="T606" s="147" t="s">
        <v>233</v>
      </c>
      <c r="U606" s="150">
        <f t="shared" si="9"/>
        <v>0</v>
      </c>
    </row>
    <row r="607" spans="1:21" x14ac:dyDescent="0.2">
      <c r="A607" s="147" t="s">
        <v>8511</v>
      </c>
      <c r="B607" s="147" t="s">
        <v>7880</v>
      </c>
      <c r="C607" s="147" t="s">
        <v>366</v>
      </c>
      <c r="D607" s="147" t="s">
        <v>8514</v>
      </c>
      <c r="E607" s="148">
        <v>1554.4</v>
      </c>
      <c r="F607" s="148">
        <v>0</v>
      </c>
      <c r="G607" s="148">
        <v>0</v>
      </c>
      <c r="H607" s="148">
        <v>0</v>
      </c>
      <c r="I607" s="147" t="s">
        <v>4537</v>
      </c>
      <c r="J607" s="147" t="s">
        <v>4537</v>
      </c>
      <c r="K607" s="147" t="s">
        <v>4537</v>
      </c>
      <c r="L607" s="147" t="s">
        <v>8512</v>
      </c>
      <c r="M607" s="147" t="s">
        <v>4537</v>
      </c>
      <c r="N607" s="147" t="s">
        <v>233</v>
      </c>
      <c r="O607" s="147" t="s">
        <v>4537</v>
      </c>
      <c r="P607" s="147" t="s">
        <v>233</v>
      </c>
      <c r="Q607" s="147" t="s">
        <v>4537</v>
      </c>
      <c r="R607" s="147" t="s">
        <v>233</v>
      </c>
      <c r="S607" s="147" t="s">
        <v>4537</v>
      </c>
      <c r="T607" s="147" t="s">
        <v>233</v>
      </c>
      <c r="U607" s="150">
        <f t="shared" si="9"/>
        <v>0</v>
      </c>
    </row>
    <row r="608" spans="1:21" x14ac:dyDescent="0.2">
      <c r="A608" s="147" t="s">
        <v>8511</v>
      </c>
      <c r="B608" s="147" t="s">
        <v>7880</v>
      </c>
      <c r="C608" s="147" t="s">
        <v>366</v>
      </c>
      <c r="D608" s="147" t="s">
        <v>8521</v>
      </c>
      <c r="E608" s="148">
        <v>390.5</v>
      </c>
      <c r="F608" s="148">
        <v>0</v>
      </c>
      <c r="G608" s="148">
        <v>0</v>
      </c>
      <c r="H608" s="148">
        <v>0</v>
      </c>
      <c r="I608" s="147" t="s">
        <v>4537</v>
      </c>
      <c r="J608" s="147" t="s">
        <v>4537</v>
      </c>
      <c r="K608" s="147" t="s">
        <v>4537</v>
      </c>
      <c r="L608" s="147" t="s">
        <v>8512</v>
      </c>
      <c r="M608" s="147" t="s">
        <v>4537</v>
      </c>
      <c r="N608" s="147" t="s">
        <v>233</v>
      </c>
      <c r="O608" s="147" t="s">
        <v>4537</v>
      </c>
      <c r="P608" s="147" t="s">
        <v>233</v>
      </c>
      <c r="Q608" s="147" t="s">
        <v>4537</v>
      </c>
      <c r="R608" s="147" t="s">
        <v>233</v>
      </c>
      <c r="S608" s="147" t="s">
        <v>4537</v>
      </c>
      <c r="T608" s="147" t="s">
        <v>233</v>
      </c>
      <c r="U608" s="150">
        <f t="shared" si="9"/>
        <v>0</v>
      </c>
    </row>
    <row r="609" spans="1:21" x14ac:dyDescent="0.2">
      <c r="A609" s="147" t="s">
        <v>8511</v>
      </c>
      <c r="B609" s="147" t="s">
        <v>7884</v>
      </c>
      <c r="C609" s="147" t="s">
        <v>366</v>
      </c>
      <c r="D609" s="147" t="s">
        <v>8521</v>
      </c>
      <c r="E609" s="148">
        <v>903</v>
      </c>
      <c r="F609" s="148">
        <v>0</v>
      </c>
      <c r="G609" s="148">
        <v>0</v>
      </c>
      <c r="H609" s="148">
        <v>0</v>
      </c>
      <c r="I609" s="147" t="s">
        <v>4537</v>
      </c>
      <c r="J609" s="147" t="s">
        <v>4537</v>
      </c>
      <c r="K609" s="147" t="s">
        <v>4537</v>
      </c>
      <c r="L609" s="147" t="s">
        <v>8512</v>
      </c>
      <c r="M609" s="147" t="s">
        <v>4537</v>
      </c>
      <c r="N609" s="147" t="s">
        <v>233</v>
      </c>
      <c r="O609" s="147" t="s">
        <v>4537</v>
      </c>
      <c r="P609" s="147" t="s">
        <v>233</v>
      </c>
      <c r="Q609" s="147" t="s">
        <v>4537</v>
      </c>
      <c r="R609" s="147" t="s">
        <v>233</v>
      </c>
      <c r="S609" s="147" t="s">
        <v>4537</v>
      </c>
      <c r="T609" s="147" t="s">
        <v>233</v>
      </c>
      <c r="U609" s="150">
        <f t="shared" si="9"/>
        <v>0</v>
      </c>
    </row>
    <row r="610" spans="1:21" x14ac:dyDescent="0.2">
      <c r="A610" s="147" t="s">
        <v>8511</v>
      </c>
      <c r="B610" s="147" t="s">
        <v>3541</v>
      </c>
      <c r="C610" s="147" t="s">
        <v>366</v>
      </c>
      <c r="D610" s="147" t="s">
        <v>8516</v>
      </c>
      <c r="E610" s="148">
        <v>1219</v>
      </c>
      <c r="F610" s="148">
        <v>0</v>
      </c>
      <c r="G610" s="148">
        <v>0</v>
      </c>
      <c r="H610" s="148">
        <v>0</v>
      </c>
      <c r="I610" s="147" t="s">
        <v>4434</v>
      </c>
      <c r="J610" s="147" t="s">
        <v>4537</v>
      </c>
      <c r="K610" s="147" t="s">
        <v>4537</v>
      </c>
      <c r="L610" s="147" t="s">
        <v>8512</v>
      </c>
      <c r="M610" s="147" t="s">
        <v>4537</v>
      </c>
      <c r="N610" s="147" t="s">
        <v>233</v>
      </c>
      <c r="O610" s="147" t="s">
        <v>4537</v>
      </c>
      <c r="P610" s="147" t="s">
        <v>233</v>
      </c>
      <c r="Q610" s="147" t="s">
        <v>4537</v>
      </c>
      <c r="R610" s="147" t="s">
        <v>233</v>
      </c>
      <c r="S610" s="147" t="s">
        <v>4537</v>
      </c>
      <c r="T610" s="147" t="s">
        <v>233</v>
      </c>
      <c r="U610" s="150">
        <f t="shared" si="9"/>
        <v>1</v>
      </c>
    </row>
    <row r="611" spans="1:21" x14ac:dyDescent="0.2">
      <c r="A611" s="147" t="s">
        <v>8511</v>
      </c>
      <c r="B611" s="147" t="s">
        <v>7880</v>
      </c>
      <c r="C611" s="147" t="s">
        <v>366</v>
      </c>
      <c r="D611" s="147" t="s">
        <v>18</v>
      </c>
      <c r="E611" s="148">
        <v>358</v>
      </c>
      <c r="F611" s="148">
        <v>0</v>
      </c>
      <c r="G611" s="148">
        <v>0</v>
      </c>
      <c r="H611" s="148">
        <v>0</v>
      </c>
      <c r="I611" s="147" t="s">
        <v>4537</v>
      </c>
      <c r="J611" s="147" t="s">
        <v>4537</v>
      </c>
      <c r="K611" s="147" t="s">
        <v>4537</v>
      </c>
      <c r="L611" s="147" t="s">
        <v>8512</v>
      </c>
      <c r="M611" s="147" t="s">
        <v>4537</v>
      </c>
      <c r="N611" s="147" t="s">
        <v>233</v>
      </c>
      <c r="O611" s="147" t="s">
        <v>4537</v>
      </c>
      <c r="P611" s="147" t="s">
        <v>233</v>
      </c>
      <c r="Q611" s="147" t="s">
        <v>4537</v>
      </c>
      <c r="R611" s="147" t="s">
        <v>233</v>
      </c>
      <c r="S611" s="147" t="s">
        <v>4537</v>
      </c>
      <c r="T611" s="147" t="s">
        <v>233</v>
      </c>
      <c r="U611" s="150">
        <f t="shared" si="9"/>
        <v>0</v>
      </c>
    </row>
    <row r="612" spans="1:21" x14ac:dyDescent="0.2">
      <c r="A612" s="147" t="s">
        <v>8511</v>
      </c>
      <c r="B612" s="147" t="s">
        <v>7880</v>
      </c>
      <c r="C612" s="147" t="s">
        <v>366</v>
      </c>
      <c r="D612" s="147" t="s">
        <v>987</v>
      </c>
      <c r="E612" s="148">
        <v>488.43</v>
      </c>
      <c r="F612" s="148">
        <v>0</v>
      </c>
      <c r="G612" s="148">
        <v>0</v>
      </c>
      <c r="H612" s="148">
        <v>0</v>
      </c>
      <c r="I612" s="147" t="s">
        <v>4537</v>
      </c>
      <c r="J612" s="147" t="s">
        <v>4537</v>
      </c>
      <c r="K612" s="147" t="s">
        <v>4537</v>
      </c>
      <c r="L612" s="147" t="s">
        <v>8512</v>
      </c>
      <c r="M612" s="147" t="s">
        <v>4537</v>
      </c>
      <c r="N612" s="147" t="s">
        <v>233</v>
      </c>
      <c r="O612" s="147" t="s">
        <v>4537</v>
      </c>
      <c r="P612" s="147" t="s">
        <v>233</v>
      </c>
      <c r="Q612" s="147" t="s">
        <v>4537</v>
      </c>
      <c r="R612" s="147" t="s">
        <v>233</v>
      </c>
      <c r="S612" s="147" t="s">
        <v>4537</v>
      </c>
      <c r="T612" s="147" t="s">
        <v>233</v>
      </c>
      <c r="U612" s="150">
        <f t="shared" si="9"/>
        <v>0</v>
      </c>
    </row>
    <row r="613" spans="1:21" x14ac:dyDescent="0.2">
      <c r="A613" s="147" t="s">
        <v>8511</v>
      </c>
      <c r="B613" s="147" t="s">
        <v>3541</v>
      </c>
      <c r="C613" s="147" t="s">
        <v>366</v>
      </c>
      <c r="D613" s="147" t="s">
        <v>18</v>
      </c>
      <c r="E613" s="148">
        <v>2060</v>
      </c>
      <c r="F613" s="148">
        <v>0</v>
      </c>
      <c r="G613" s="148">
        <v>0</v>
      </c>
      <c r="H613" s="148">
        <v>0</v>
      </c>
      <c r="I613" s="147" t="s">
        <v>4537</v>
      </c>
      <c r="J613" s="147" t="s">
        <v>4537</v>
      </c>
      <c r="K613" s="147" t="s">
        <v>4537</v>
      </c>
      <c r="L613" s="147" t="s">
        <v>8512</v>
      </c>
      <c r="M613" s="147" t="s">
        <v>4537</v>
      </c>
      <c r="N613" s="147" t="s">
        <v>233</v>
      </c>
      <c r="O613" s="147" t="s">
        <v>4537</v>
      </c>
      <c r="P613" s="147" t="s">
        <v>233</v>
      </c>
      <c r="Q613" s="147" t="s">
        <v>4537</v>
      </c>
      <c r="R613" s="147" t="s">
        <v>233</v>
      </c>
      <c r="S613" s="147" t="s">
        <v>4537</v>
      </c>
      <c r="T613" s="147" t="s">
        <v>233</v>
      </c>
      <c r="U613" s="150">
        <f t="shared" si="9"/>
        <v>0</v>
      </c>
    </row>
    <row r="614" spans="1:21" x14ac:dyDescent="0.2">
      <c r="A614" s="147" t="s">
        <v>8511</v>
      </c>
      <c r="B614" s="147" t="s">
        <v>4492</v>
      </c>
      <c r="C614" s="147" t="s">
        <v>366</v>
      </c>
      <c r="D614" s="147" t="s">
        <v>8516</v>
      </c>
      <c r="E614" s="148">
        <v>115.5</v>
      </c>
      <c r="F614" s="148">
        <v>0</v>
      </c>
      <c r="G614" s="148">
        <v>0</v>
      </c>
      <c r="H614" s="148">
        <v>0</v>
      </c>
      <c r="I614" s="147" t="s">
        <v>4537</v>
      </c>
      <c r="J614" s="147" t="s">
        <v>4537</v>
      </c>
      <c r="K614" s="147" t="s">
        <v>4537</v>
      </c>
      <c r="L614" s="147" t="s">
        <v>8512</v>
      </c>
      <c r="M614" s="147" t="s">
        <v>4537</v>
      </c>
      <c r="N614" s="147" t="s">
        <v>233</v>
      </c>
      <c r="O614" s="147" t="s">
        <v>4537</v>
      </c>
      <c r="P614" s="147" t="s">
        <v>233</v>
      </c>
      <c r="Q614" s="147" t="s">
        <v>4537</v>
      </c>
      <c r="R614" s="147" t="s">
        <v>233</v>
      </c>
      <c r="S614" s="147" t="s">
        <v>4537</v>
      </c>
      <c r="T614" s="147" t="s">
        <v>233</v>
      </c>
      <c r="U614" s="150">
        <f t="shared" si="9"/>
        <v>0</v>
      </c>
    </row>
    <row r="615" spans="1:21" x14ac:dyDescent="0.2">
      <c r="A615" s="147" t="s">
        <v>8513</v>
      </c>
      <c r="B615" s="147" t="s">
        <v>584</v>
      </c>
      <c r="C615" s="147" t="s">
        <v>63</v>
      </c>
      <c r="D615" s="147" t="s">
        <v>8516</v>
      </c>
      <c r="E615" s="148">
        <v>428</v>
      </c>
      <c r="F615" s="148">
        <v>837</v>
      </c>
      <c r="G615" s="148">
        <v>736</v>
      </c>
      <c r="H615" s="148">
        <v>0</v>
      </c>
      <c r="I615" s="147" t="s">
        <v>4434</v>
      </c>
      <c r="J615" s="147" t="s">
        <v>4434</v>
      </c>
      <c r="K615" s="147" t="s">
        <v>4434</v>
      </c>
      <c r="L615" s="147" t="s">
        <v>8512</v>
      </c>
      <c r="M615" s="147" t="s">
        <v>4434</v>
      </c>
      <c r="N615" s="147" t="s">
        <v>4691</v>
      </c>
      <c r="O615" s="147" t="s">
        <v>4434</v>
      </c>
      <c r="P615" s="147" t="s">
        <v>6413</v>
      </c>
      <c r="Q615" s="147" t="s">
        <v>4434</v>
      </c>
      <c r="R615" s="147" t="s">
        <v>6414</v>
      </c>
      <c r="S615" s="147" t="s">
        <v>4537</v>
      </c>
      <c r="T615" s="147" t="s">
        <v>5069</v>
      </c>
      <c r="U615" s="150">
        <f t="shared" si="9"/>
        <v>6</v>
      </c>
    </row>
    <row r="616" spans="1:21" x14ac:dyDescent="0.2">
      <c r="A616" s="147" t="s">
        <v>8513</v>
      </c>
      <c r="B616" s="147" t="s">
        <v>7901</v>
      </c>
      <c r="C616" s="147" t="s">
        <v>63</v>
      </c>
      <c r="D616" s="147" t="s">
        <v>8516</v>
      </c>
      <c r="E616" s="148">
        <v>397</v>
      </c>
      <c r="F616" s="148">
        <v>1570</v>
      </c>
      <c r="G616" s="148">
        <v>1102</v>
      </c>
      <c r="H616" s="148">
        <v>27</v>
      </c>
      <c r="I616" s="147" t="s">
        <v>4434</v>
      </c>
      <c r="J616" s="147" t="s">
        <v>4434</v>
      </c>
      <c r="K616" s="147" t="s">
        <v>4434</v>
      </c>
      <c r="L616" s="147" t="s">
        <v>8512</v>
      </c>
      <c r="M616" s="147" t="s">
        <v>4434</v>
      </c>
      <c r="N616" s="147" t="s">
        <v>4691</v>
      </c>
      <c r="O616" s="147" t="s">
        <v>4434</v>
      </c>
      <c r="P616" s="147" t="s">
        <v>6413</v>
      </c>
      <c r="Q616" s="147" t="s">
        <v>4434</v>
      </c>
      <c r="R616" s="147" t="s">
        <v>6414</v>
      </c>
      <c r="S616" s="147" t="s">
        <v>4537</v>
      </c>
      <c r="T616" s="147" t="s">
        <v>5069</v>
      </c>
      <c r="U616" s="150">
        <f t="shared" si="9"/>
        <v>6</v>
      </c>
    </row>
    <row r="617" spans="1:21" x14ac:dyDescent="0.2">
      <c r="A617" s="147" t="s">
        <v>8513</v>
      </c>
      <c r="B617" s="147" t="s">
        <v>7907</v>
      </c>
      <c r="C617" s="147" t="s">
        <v>63</v>
      </c>
      <c r="D617" s="147" t="s">
        <v>8516</v>
      </c>
      <c r="E617" s="148">
        <v>239</v>
      </c>
      <c r="F617" s="148">
        <v>787</v>
      </c>
      <c r="G617" s="148">
        <v>790</v>
      </c>
      <c r="H617" s="148">
        <v>0</v>
      </c>
      <c r="I617" s="147" t="s">
        <v>4434</v>
      </c>
      <c r="J617" s="147" t="s">
        <v>4434</v>
      </c>
      <c r="K617" s="147" t="s">
        <v>4434</v>
      </c>
      <c r="L617" s="147" t="s">
        <v>8512</v>
      </c>
      <c r="M617" s="147" t="s">
        <v>4434</v>
      </c>
      <c r="N617" s="147" t="s">
        <v>4691</v>
      </c>
      <c r="O617" s="147" t="s">
        <v>4434</v>
      </c>
      <c r="P617" s="147" t="s">
        <v>6413</v>
      </c>
      <c r="Q617" s="147" t="s">
        <v>4434</v>
      </c>
      <c r="R617" s="147" t="s">
        <v>6414</v>
      </c>
      <c r="S617" s="147" t="s">
        <v>4537</v>
      </c>
      <c r="T617" s="147" t="s">
        <v>5069</v>
      </c>
      <c r="U617" s="150">
        <f t="shared" si="9"/>
        <v>6</v>
      </c>
    </row>
    <row r="618" spans="1:21" x14ac:dyDescent="0.2">
      <c r="A618" s="147" t="s">
        <v>8513</v>
      </c>
      <c r="B618" s="147" t="s">
        <v>55</v>
      </c>
      <c r="C618" s="147" t="s">
        <v>63</v>
      </c>
      <c r="D618" s="147" t="s">
        <v>8516</v>
      </c>
      <c r="E618" s="148">
        <v>154</v>
      </c>
      <c r="F618" s="148">
        <v>1865</v>
      </c>
      <c r="G618" s="148">
        <v>883</v>
      </c>
      <c r="H618" s="148">
        <v>0</v>
      </c>
      <c r="I618" s="147" t="s">
        <v>4434</v>
      </c>
      <c r="J618" s="147" t="s">
        <v>4434</v>
      </c>
      <c r="K618" s="147" t="s">
        <v>4434</v>
      </c>
      <c r="L618" s="147" t="s">
        <v>8512</v>
      </c>
      <c r="M618" s="147" t="s">
        <v>4434</v>
      </c>
      <c r="N618" s="147" t="s">
        <v>4691</v>
      </c>
      <c r="O618" s="147" t="s">
        <v>4434</v>
      </c>
      <c r="P618" s="147" t="s">
        <v>6413</v>
      </c>
      <c r="Q618" s="147" t="s">
        <v>4434</v>
      </c>
      <c r="R618" s="147" t="s">
        <v>6414</v>
      </c>
      <c r="S618" s="147" t="s">
        <v>4537</v>
      </c>
      <c r="T618" s="147" t="s">
        <v>5069</v>
      </c>
      <c r="U618" s="150">
        <f t="shared" si="9"/>
        <v>6</v>
      </c>
    </row>
    <row r="619" spans="1:21" x14ac:dyDescent="0.2">
      <c r="A619" s="147" t="s">
        <v>8513</v>
      </c>
      <c r="B619" s="147" t="s">
        <v>7922</v>
      </c>
      <c r="C619" s="147" t="s">
        <v>63</v>
      </c>
      <c r="D619" s="147" t="s">
        <v>8516</v>
      </c>
      <c r="E619" s="148">
        <v>135</v>
      </c>
      <c r="F619" s="148">
        <v>527</v>
      </c>
      <c r="G619" s="148">
        <v>257</v>
      </c>
      <c r="H619" s="148">
        <v>0</v>
      </c>
      <c r="I619" s="147" t="s">
        <v>4434</v>
      </c>
      <c r="J619" s="147" t="s">
        <v>4434</v>
      </c>
      <c r="K619" s="147" t="s">
        <v>4434</v>
      </c>
      <c r="L619" s="147" t="s">
        <v>8512</v>
      </c>
      <c r="M619" s="147" t="s">
        <v>4434</v>
      </c>
      <c r="N619" s="147" t="s">
        <v>4691</v>
      </c>
      <c r="O619" s="147" t="s">
        <v>4434</v>
      </c>
      <c r="P619" s="147" t="s">
        <v>6413</v>
      </c>
      <c r="Q619" s="147" t="s">
        <v>4434</v>
      </c>
      <c r="R619" s="147" t="s">
        <v>6414</v>
      </c>
      <c r="S619" s="147" t="s">
        <v>4537</v>
      </c>
      <c r="T619" s="147" t="s">
        <v>5069</v>
      </c>
      <c r="U619" s="150">
        <f t="shared" si="9"/>
        <v>6</v>
      </c>
    </row>
    <row r="620" spans="1:21" x14ac:dyDescent="0.2">
      <c r="A620" s="147" t="s">
        <v>8513</v>
      </c>
      <c r="B620" s="147" t="s">
        <v>7927</v>
      </c>
      <c r="C620" s="147" t="s">
        <v>63</v>
      </c>
      <c r="D620" s="147" t="s">
        <v>8516</v>
      </c>
      <c r="E620" s="148">
        <v>492</v>
      </c>
      <c r="F620" s="148">
        <v>387</v>
      </c>
      <c r="G620" s="148">
        <v>1041</v>
      </c>
      <c r="H620" s="148">
        <v>0</v>
      </c>
      <c r="I620" s="147" t="s">
        <v>4434</v>
      </c>
      <c r="J620" s="147" t="s">
        <v>4434</v>
      </c>
      <c r="K620" s="147" t="s">
        <v>4434</v>
      </c>
      <c r="L620" s="147" t="s">
        <v>8512</v>
      </c>
      <c r="M620" s="147" t="s">
        <v>4434</v>
      </c>
      <c r="N620" s="147" t="s">
        <v>4691</v>
      </c>
      <c r="O620" s="147" t="s">
        <v>4434</v>
      </c>
      <c r="P620" s="147" t="s">
        <v>6413</v>
      </c>
      <c r="Q620" s="147" t="s">
        <v>4434</v>
      </c>
      <c r="R620" s="147" t="s">
        <v>6414</v>
      </c>
      <c r="S620" s="147" t="s">
        <v>4537</v>
      </c>
      <c r="T620" s="147" t="s">
        <v>5069</v>
      </c>
      <c r="U620" s="150">
        <f t="shared" si="9"/>
        <v>6</v>
      </c>
    </row>
    <row r="621" spans="1:21" x14ac:dyDescent="0.2">
      <c r="A621" s="147" t="s">
        <v>8513</v>
      </c>
      <c r="B621" s="147" t="s">
        <v>4701</v>
      </c>
      <c r="C621" s="147" t="s">
        <v>63</v>
      </c>
      <c r="D621" s="147" t="s">
        <v>8516</v>
      </c>
      <c r="E621" s="148">
        <v>1204</v>
      </c>
      <c r="F621" s="148">
        <v>1393</v>
      </c>
      <c r="G621" s="148">
        <v>1635</v>
      </c>
      <c r="H621" s="148">
        <v>0</v>
      </c>
      <c r="I621" s="147" t="s">
        <v>4434</v>
      </c>
      <c r="J621" s="147" t="s">
        <v>4434</v>
      </c>
      <c r="K621" s="147" t="s">
        <v>4434</v>
      </c>
      <c r="L621" s="147" t="s">
        <v>8512</v>
      </c>
      <c r="M621" s="147" t="s">
        <v>4434</v>
      </c>
      <c r="N621" s="147" t="s">
        <v>4691</v>
      </c>
      <c r="O621" s="147" t="s">
        <v>4434</v>
      </c>
      <c r="P621" s="147" t="s">
        <v>6413</v>
      </c>
      <c r="Q621" s="147" t="s">
        <v>4434</v>
      </c>
      <c r="R621" s="147" t="s">
        <v>6414</v>
      </c>
      <c r="S621" s="147" t="s">
        <v>4537</v>
      </c>
      <c r="T621" s="147" t="s">
        <v>5069</v>
      </c>
      <c r="U621" s="150">
        <f t="shared" si="9"/>
        <v>6</v>
      </c>
    </row>
    <row r="622" spans="1:21" x14ac:dyDescent="0.2">
      <c r="A622" s="147" t="s">
        <v>8513</v>
      </c>
      <c r="B622" s="147" t="s">
        <v>7937</v>
      </c>
      <c r="C622" s="147" t="s">
        <v>43</v>
      </c>
      <c r="D622" s="147" t="s">
        <v>8516</v>
      </c>
      <c r="E622" s="148">
        <v>357</v>
      </c>
      <c r="F622" s="148">
        <v>392</v>
      </c>
      <c r="G622" s="148">
        <v>506</v>
      </c>
      <c r="H622" s="148">
        <v>3</v>
      </c>
      <c r="I622" s="147" t="s">
        <v>4434</v>
      </c>
      <c r="J622" s="147" t="s">
        <v>4434</v>
      </c>
      <c r="K622" s="147" t="s">
        <v>4434</v>
      </c>
      <c r="L622" s="147" t="s">
        <v>8512</v>
      </c>
      <c r="M622" s="147" t="s">
        <v>4434</v>
      </c>
      <c r="N622" s="147" t="s">
        <v>4691</v>
      </c>
      <c r="O622" s="147" t="s">
        <v>4434</v>
      </c>
      <c r="P622" s="147" t="s">
        <v>6413</v>
      </c>
      <c r="Q622" s="147" t="s">
        <v>4434</v>
      </c>
      <c r="R622" s="147" t="s">
        <v>6414</v>
      </c>
      <c r="S622" s="147" t="s">
        <v>4537</v>
      </c>
      <c r="T622" s="147" t="s">
        <v>5069</v>
      </c>
      <c r="U622" s="150">
        <f t="shared" si="9"/>
        <v>6</v>
      </c>
    </row>
    <row r="623" spans="1:21" x14ac:dyDescent="0.2">
      <c r="A623" s="147" t="s">
        <v>8513</v>
      </c>
      <c r="B623" s="147" t="s">
        <v>650</v>
      </c>
      <c r="C623" s="147" t="s">
        <v>43</v>
      </c>
      <c r="D623" s="147" t="s">
        <v>8516</v>
      </c>
      <c r="E623" s="148">
        <v>214</v>
      </c>
      <c r="F623" s="148">
        <v>923</v>
      </c>
      <c r="G623" s="148">
        <v>1066</v>
      </c>
      <c r="H623" s="148">
        <v>179</v>
      </c>
      <c r="I623" s="147" t="s">
        <v>4434</v>
      </c>
      <c r="J623" s="147" t="s">
        <v>4434</v>
      </c>
      <c r="K623" s="147" t="s">
        <v>4434</v>
      </c>
      <c r="L623" s="147" t="s">
        <v>8512</v>
      </c>
      <c r="M623" s="147" t="s">
        <v>4434</v>
      </c>
      <c r="N623" s="147" t="s">
        <v>4691</v>
      </c>
      <c r="O623" s="147" t="s">
        <v>4434</v>
      </c>
      <c r="P623" s="147" t="s">
        <v>6413</v>
      </c>
      <c r="Q623" s="147" t="s">
        <v>4434</v>
      </c>
      <c r="R623" s="147" t="s">
        <v>6414</v>
      </c>
      <c r="S623" s="147" t="s">
        <v>4537</v>
      </c>
      <c r="T623" s="147" t="s">
        <v>5069</v>
      </c>
      <c r="U623" s="150">
        <f t="shared" si="9"/>
        <v>6</v>
      </c>
    </row>
    <row r="624" spans="1:21" x14ac:dyDescent="0.2">
      <c r="A624" s="147" t="s">
        <v>8513</v>
      </c>
      <c r="B624" s="147" t="s">
        <v>4763</v>
      </c>
      <c r="C624" s="147" t="s">
        <v>107</v>
      </c>
      <c r="D624" s="147" t="s">
        <v>987</v>
      </c>
      <c r="E624" s="148">
        <v>238</v>
      </c>
      <c r="F624" s="148">
        <v>0</v>
      </c>
      <c r="G624" s="148">
        <v>0</v>
      </c>
      <c r="H624" s="148">
        <v>0</v>
      </c>
      <c r="I624" s="147" t="s">
        <v>4537</v>
      </c>
      <c r="J624" s="147" t="s">
        <v>4537</v>
      </c>
      <c r="K624" s="147" t="s">
        <v>4537</v>
      </c>
      <c r="L624" s="147" t="s">
        <v>8515</v>
      </c>
      <c r="M624" s="147" t="s">
        <v>4537</v>
      </c>
      <c r="N624" s="147" t="s">
        <v>233</v>
      </c>
      <c r="O624" s="147" t="s">
        <v>4537</v>
      </c>
      <c r="P624" s="147" t="s">
        <v>233</v>
      </c>
      <c r="Q624" s="147" t="s">
        <v>4537</v>
      </c>
      <c r="R624" s="147" t="s">
        <v>233</v>
      </c>
      <c r="S624" s="147" t="s">
        <v>4537</v>
      </c>
      <c r="T624" s="147" t="s">
        <v>233</v>
      </c>
      <c r="U624" s="150">
        <f t="shared" si="9"/>
        <v>0</v>
      </c>
    </row>
    <row r="625" spans="1:21" x14ac:dyDescent="0.2">
      <c r="A625" s="147" t="s">
        <v>8513</v>
      </c>
      <c r="B625" s="147" t="s">
        <v>1818</v>
      </c>
      <c r="C625" s="147" t="s">
        <v>366</v>
      </c>
      <c r="D625" s="147" t="s">
        <v>8514</v>
      </c>
      <c r="E625" s="148">
        <v>0</v>
      </c>
      <c r="F625" s="148">
        <v>0</v>
      </c>
      <c r="G625" s="148">
        <v>0</v>
      </c>
      <c r="H625" s="148">
        <v>0</v>
      </c>
      <c r="I625" s="147" t="s">
        <v>4537</v>
      </c>
      <c r="J625" s="147" t="s">
        <v>4537</v>
      </c>
      <c r="K625" s="147" t="s">
        <v>4537</v>
      </c>
      <c r="L625" s="147" t="s">
        <v>8515</v>
      </c>
      <c r="M625" s="147" t="s">
        <v>4537</v>
      </c>
      <c r="N625" s="147" t="s">
        <v>233</v>
      </c>
      <c r="O625" s="147" t="s">
        <v>4537</v>
      </c>
      <c r="P625" s="147" t="s">
        <v>233</v>
      </c>
      <c r="Q625" s="147" t="s">
        <v>4537</v>
      </c>
      <c r="R625" s="147" t="s">
        <v>233</v>
      </c>
      <c r="S625" s="147" t="s">
        <v>4537</v>
      </c>
      <c r="T625" s="147" t="s">
        <v>233</v>
      </c>
      <c r="U625" s="150">
        <f t="shared" si="9"/>
        <v>0</v>
      </c>
    </row>
    <row r="626" spans="1:21" x14ac:dyDescent="0.2">
      <c r="A626" s="147" t="s">
        <v>8513</v>
      </c>
      <c r="B626" s="147" t="s">
        <v>7605</v>
      </c>
      <c r="C626" s="147" t="s">
        <v>43</v>
      </c>
      <c r="D626" s="147" t="s">
        <v>8514</v>
      </c>
      <c r="E626" s="148">
        <v>0</v>
      </c>
      <c r="F626" s="148">
        <v>2115</v>
      </c>
      <c r="G626" s="148">
        <v>0</v>
      </c>
      <c r="H626" s="148">
        <v>0</v>
      </c>
      <c r="I626" s="147" t="s">
        <v>4537</v>
      </c>
      <c r="J626" s="147" t="s">
        <v>4537</v>
      </c>
      <c r="K626" s="147" t="s">
        <v>4537</v>
      </c>
      <c r="L626" s="147" t="s">
        <v>8512</v>
      </c>
      <c r="M626" s="147" t="s">
        <v>4537</v>
      </c>
      <c r="N626" s="147" t="s">
        <v>233</v>
      </c>
      <c r="O626" s="147" t="s">
        <v>4537</v>
      </c>
      <c r="P626" s="147" t="s">
        <v>233</v>
      </c>
      <c r="Q626" s="147" t="s">
        <v>4537</v>
      </c>
      <c r="R626" s="147" t="s">
        <v>233</v>
      </c>
      <c r="S626" s="147" t="s">
        <v>4537</v>
      </c>
      <c r="T626" s="147" t="s">
        <v>233</v>
      </c>
      <c r="U626" s="150">
        <f t="shared" si="9"/>
        <v>0</v>
      </c>
    </row>
    <row r="627" spans="1:21" x14ac:dyDescent="0.2">
      <c r="A627" s="147" t="s">
        <v>8513</v>
      </c>
      <c r="B627" s="147" t="s">
        <v>5278</v>
      </c>
      <c r="C627" s="147" t="s">
        <v>544</v>
      </c>
      <c r="D627" s="147" t="s">
        <v>8514</v>
      </c>
      <c r="E627" s="148">
        <v>0</v>
      </c>
      <c r="F627" s="148">
        <v>400</v>
      </c>
      <c r="G627" s="148">
        <v>0</v>
      </c>
      <c r="H627" s="148">
        <v>0</v>
      </c>
      <c r="I627" s="147" t="s">
        <v>4537</v>
      </c>
      <c r="J627" s="147" t="s">
        <v>4537</v>
      </c>
      <c r="K627" s="147" t="s">
        <v>4537</v>
      </c>
      <c r="L627" s="147" t="s">
        <v>8512</v>
      </c>
      <c r="M627" s="147" t="s">
        <v>4537</v>
      </c>
      <c r="N627" s="147" t="s">
        <v>233</v>
      </c>
      <c r="O627" s="147" t="s">
        <v>4537</v>
      </c>
      <c r="P627" s="147" t="s">
        <v>233</v>
      </c>
      <c r="Q627" s="147" t="s">
        <v>4537</v>
      </c>
      <c r="R627" s="147" t="s">
        <v>233</v>
      </c>
      <c r="S627" s="147" t="s">
        <v>4537</v>
      </c>
      <c r="T627" s="147" t="s">
        <v>233</v>
      </c>
      <c r="U627" s="150">
        <f t="shared" si="9"/>
        <v>0</v>
      </c>
    </row>
    <row r="628" spans="1:21" x14ac:dyDescent="0.2">
      <c r="A628" s="147" t="s">
        <v>8513</v>
      </c>
      <c r="B628" s="147" t="s">
        <v>4763</v>
      </c>
      <c r="C628" s="147" t="s">
        <v>107</v>
      </c>
      <c r="D628" s="147" t="s">
        <v>8514</v>
      </c>
      <c r="E628" s="148">
        <v>0</v>
      </c>
      <c r="F628" s="148">
        <v>789</v>
      </c>
      <c r="G628" s="148">
        <v>864</v>
      </c>
      <c r="H628" s="148">
        <v>0</v>
      </c>
      <c r="I628" s="147" t="s">
        <v>4537</v>
      </c>
      <c r="J628" s="147" t="s">
        <v>4537</v>
      </c>
      <c r="K628" s="147" t="s">
        <v>4537</v>
      </c>
      <c r="L628" s="147" t="s">
        <v>8512</v>
      </c>
      <c r="M628" s="147" t="s">
        <v>4537</v>
      </c>
      <c r="N628" s="147" t="s">
        <v>233</v>
      </c>
      <c r="O628" s="147" t="s">
        <v>4537</v>
      </c>
      <c r="P628" s="147" t="s">
        <v>233</v>
      </c>
      <c r="Q628" s="147" t="s">
        <v>4537</v>
      </c>
      <c r="R628" s="147" t="s">
        <v>233</v>
      </c>
      <c r="S628" s="147" t="s">
        <v>4537</v>
      </c>
      <c r="T628" s="147" t="s">
        <v>233</v>
      </c>
      <c r="U628" s="150">
        <f t="shared" si="9"/>
        <v>0</v>
      </c>
    </row>
    <row r="629" spans="1:21" x14ac:dyDescent="0.2">
      <c r="A629" s="147" t="s">
        <v>8513</v>
      </c>
      <c r="B629" s="147" t="s">
        <v>2175</v>
      </c>
      <c r="C629" s="147" t="s">
        <v>107</v>
      </c>
      <c r="D629" s="147" t="s">
        <v>8514</v>
      </c>
      <c r="E629" s="148">
        <v>0</v>
      </c>
      <c r="F629" s="148">
        <v>1421</v>
      </c>
      <c r="G629" s="148">
        <v>0</v>
      </c>
      <c r="H629" s="148">
        <v>0</v>
      </c>
      <c r="I629" s="147" t="s">
        <v>4537</v>
      </c>
      <c r="J629" s="147" t="s">
        <v>4537</v>
      </c>
      <c r="K629" s="147" t="s">
        <v>4537</v>
      </c>
      <c r="L629" s="147" t="s">
        <v>8512</v>
      </c>
      <c r="M629" s="147" t="s">
        <v>4537</v>
      </c>
      <c r="N629" s="147" t="s">
        <v>233</v>
      </c>
      <c r="O629" s="147" t="s">
        <v>4537</v>
      </c>
      <c r="P629" s="147" t="s">
        <v>233</v>
      </c>
      <c r="Q629" s="147" t="s">
        <v>4537</v>
      </c>
      <c r="R629" s="147" t="s">
        <v>233</v>
      </c>
      <c r="S629" s="147" t="s">
        <v>4537</v>
      </c>
      <c r="T629" s="147" t="s">
        <v>233</v>
      </c>
      <c r="U629" s="150">
        <f t="shared" si="9"/>
        <v>0</v>
      </c>
    </row>
    <row r="630" spans="1:21" x14ac:dyDescent="0.2">
      <c r="A630" s="147" t="s">
        <v>8513</v>
      </c>
      <c r="B630" s="147" t="s">
        <v>573</v>
      </c>
      <c r="C630" s="147" t="s">
        <v>63</v>
      </c>
      <c r="D630" s="147" t="s">
        <v>8514</v>
      </c>
      <c r="E630" s="148">
        <v>0</v>
      </c>
      <c r="F630" s="148">
        <v>262</v>
      </c>
      <c r="G630" s="148">
        <v>0</v>
      </c>
      <c r="H630" s="148">
        <v>0</v>
      </c>
      <c r="I630" s="147" t="s">
        <v>4537</v>
      </c>
      <c r="J630" s="147" t="s">
        <v>4537</v>
      </c>
      <c r="K630" s="147" t="s">
        <v>4537</v>
      </c>
      <c r="L630" s="147" t="s">
        <v>8512</v>
      </c>
      <c r="M630" s="147" t="s">
        <v>4537</v>
      </c>
      <c r="N630" s="147" t="s">
        <v>233</v>
      </c>
      <c r="O630" s="147" t="s">
        <v>4537</v>
      </c>
      <c r="P630" s="147" t="s">
        <v>233</v>
      </c>
      <c r="Q630" s="147" t="s">
        <v>4537</v>
      </c>
      <c r="R630" s="147" t="s">
        <v>233</v>
      </c>
      <c r="S630" s="147" t="s">
        <v>4537</v>
      </c>
      <c r="T630" s="147" t="s">
        <v>233</v>
      </c>
      <c r="U630" s="150">
        <f t="shared" si="9"/>
        <v>0</v>
      </c>
    </row>
    <row r="631" spans="1:21" x14ac:dyDescent="0.2">
      <c r="A631" s="147" t="s">
        <v>8513</v>
      </c>
      <c r="B631" s="147" t="s">
        <v>5058</v>
      </c>
      <c r="C631" s="147" t="s">
        <v>43</v>
      </c>
      <c r="D631" s="147" t="s">
        <v>8516</v>
      </c>
      <c r="E631" s="148">
        <v>0</v>
      </c>
      <c r="F631" s="148">
        <v>12000</v>
      </c>
      <c r="G631" s="148">
        <v>0</v>
      </c>
      <c r="H631" s="148">
        <v>0</v>
      </c>
      <c r="I631" s="147" t="s">
        <v>4537</v>
      </c>
      <c r="J631" s="147" t="s">
        <v>4537</v>
      </c>
      <c r="K631" s="147" t="s">
        <v>4537</v>
      </c>
      <c r="L631" s="147" t="s">
        <v>8512</v>
      </c>
      <c r="M631" s="147" t="s">
        <v>4537</v>
      </c>
      <c r="N631" s="147" t="s">
        <v>233</v>
      </c>
      <c r="O631" s="147" t="s">
        <v>4537</v>
      </c>
      <c r="P631" s="147" t="s">
        <v>233</v>
      </c>
      <c r="Q631" s="147" t="s">
        <v>4537</v>
      </c>
      <c r="R631" s="147" t="s">
        <v>233</v>
      </c>
      <c r="S631" s="147" t="s">
        <v>4537</v>
      </c>
      <c r="T631" s="147" t="s">
        <v>233</v>
      </c>
      <c r="U631" s="150">
        <f t="shared" si="9"/>
        <v>0</v>
      </c>
    </row>
    <row r="632" spans="1:21" x14ac:dyDescent="0.2">
      <c r="A632" s="147" t="s">
        <v>8513</v>
      </c>
      <c r="B632" s="147" t="s">
        <v>4873</v>
      </c>
      <c r="C632" s="147" t="s">
        <v>107</v>
      </c>
      <c r="D632" s="147" t="s">
        <v>8516</v>
      </c>
      <c r="E632" s="148">
        <v>672</v>
      </c>
      <c r="F632" s="148">
        <v>1510</v>
      </c>
      <c r="G632" s="148">
        <v>308</v>
      </c>
      <c r="H632" s="148">
        <v>71</v>
      </c>
      <c r="I632" s="147" t="s">
        <v>4537</v>
      </c>
      <c r="J632" s="147" t="s">
        <v>4537</v>
      </c>
      <c r="K632" s="147" t="s">
        <v>4537</v>
      </c>
      <c r="L632" s="147" t="s">
        <v>8512</v>
      </c>
      <c r="M632" s="147" t="s">
        <v>4537</v>
      </c>
      <c r="N632" s="147" t="s">
        <v>233</v>
      </c>
      <c r="O632" s="147" t="s">
        <v>4537</v>
      </c>
      <c r="P632" s="147" t="s">
        <v>233</v>
      </c>
      <c r="Q632" s="147" t="s">
        <v>4537</v>
      </c>
      <c r="R632" s="147" t="s">
        <v>233</v>
      </c>
      <c r="S632" s="147" t="s">
        <v>4537</v>
      </c>
      <c r="T632" s="147" t="s">
        <v>233</v>
      </c>
      <c r="U632" s="150">
        <f t="shared" si="9"/>
        <v>0</v>
      </c>
    </row>
    <row r="633" spans="1:21" x14ac:dyDescent="0.2">
      <c r="A633" s="147" t="s">
        <v>8513</v>
      </c>
      <c r="B633" s="147" t="s">
        <v>4873</v>
      </c>
      <c r="C633" s="147" t="s">
        <v>107</v>
      </c>
      <c r="D633" s="147" t="s">
        <v>8516</v>
      </c>
      <c r="E633" s="148">
        <v>369</v>
      </c>
      <c r="F633" s="148">
        <v>395</v>
      </c>
      <c r="G633" s="148">
        <v>341</v>
      </c>
      <c r="H633" s="148">
        <v>0</v>
      </c>
      <c r="I633" s="147" t="s">
        <v>4537</v>
      </c>
      <c r="J633" s="147" t="s">
        <v>4537</v>
      </c>
      <c r="K633" s="147" t="s">
        <v>4537</v>
      </c>
      <c r="L633" s="147" t="s">
        <v>8512</v>
      </c>
      <c r="M633" s="147" t="s">
        <v>4537</v>
      </c>
      <c r="N633" s="147" t="s">
        <v>233</v>
      </c>
      <c r="O633" s="147" t="s">
        <v>4537</v>
      </c>
      <c r="P633" s="147" t="s">
        <v>233</v>
      </c>
      <c r="Q633" s="147" t="s">
        <v>4537</v>
      </c>
      <c r="R633" s="147" t="s">
        <v>233</v>
      </c>
      <c r="S633" s="147" t="s">
        <v>4537</v>
      </c>
      <c r="T633" s="147" t="s">
        <v>233</v>
      </c>
      <c r="U633" s="150">
        <f t="shared" si="9"/>
        <v>0</v>
      </c>
    </row>
    <row r="634" spans="1:21" x14ac:dyDescent="0.2">
      <c r="A634" s="147" t="s">
        <v>8513</v>
      </c>
      <c r="B634" s="147" t="s">
        <v>4873</v>
      </c>
      <c r="C634" s="147" t="s">
        <v>107</v>
      </c>
      <c r="D634" s="147" t="s">
        <v>8516</v>
      </c>
      <c r="E634" s="148">
        <v>489</v>
      </c>
      <c r="F634" s="148">
        <v>2543</v>
      </c>
      <c r="G634" s="148">
        <v>0</v>
      </c>
      <c r="H634" s="148">
        <v>0</v>
      </c>
      <c r="I634" s="147" t="s">
        <v>4537</v>
      </c>
      <c r="J634" s="147" t="s">
        <v>4537</v>
      </c>
      <c r="K634" s="147" t="s">
        <v>4537</v>
      </c>
      <c r="L634" s="147" t="s">
        <v>8512</v>
      </c>
      <c r="M634" s="147" t="s">
        <v>4537</v>
      </c>
      <c r="N634" s="147" t="s">
        <v>233</v>
      </c>
      <c r="O634" s="147" t="s">
        <v>4537</v>
      </c>
      <c r="P634" s="147" t="s">
        <v>233</v>
      </c>
      <c r="Q634" s="147" t="s">
        <v>4537</v>
      </c>
      <c r="R634" s="147" t="s">
        <v>233</v>
      </c>
      <c r="S634" s="147" t="s">
        <v>4537</v>
      </c>
      <c r="T634" s="147" t="s">
        <v>233</v>
      </c>
      <c r="U634" s="150">
        <f t="shared" si="9"/>
        <v>0</v>
      </c>
    </row>
    <row r="635" spans="1:21" x14ac:dyDescent="0.2">
      <c r="A635" s="147" t="s">
        <v>8513</v>
      </c>
      <c r="B635" s="147" t="s">
        <v>4873</v>
      </c>
      <c r="C635" s="147" t="s">
        <v>107</v>
      </c>
      <c r="D635" s="147" t="s">
        <v>8516</v>
      </c>
      <c r="E635" s="148">
        <v>356</v>
      </c>
      <c r="F635" s="148">
        <v>1580</v>
      </c>
      <c r="G635" s="148">
        <v>0</v>
      </c>
      <c r="H635" s="148">
        <v>0</v>
      </c>
      <c r="I635" s="147" t="s">
        <v>4537</v>
      </c>
      <c r="J635" s="147" t="s">
        <v>4537</v>
      </c>
      <c r="K635" s="147" t="s">
        <v>4537</v>
      </c>
      <c r="L635" s="147" t="s">
        <v>8512</v>
      </c>
      <c r="M635" s="147" t="s">
        <v>4537</v>
      </c>
      <c r="N635" s="147" t="s">
        <v>233</v>
      </c>
      <c r="O635" s="147" t="s">
        <v>4537</v>
      </c>
      <c r="P635" s="147" t="s">
        <v>233</v>
      </c>
      <c r="Q635" s="147" t="s">
        <v>4537</v>
      </c>
      <c r="R635" s="147" t="s">
        <v>233</v>
      </c>
      <c r="S635" s="147" t="s">
        <v>4537</v>
      </c>
      <c r="T635" s="147" t="s">
        <v>233</v>
      </c>
      <c r="U635" s="150">
        <f t="shared" si="9"/>
        <v>0</v>
      </c>
    </row>
    <row r="636" spans="1:21" x14ac:dyDescent="0.2">
      <c r="A636" s="147" t="s">
        <v>8513</v>
      </c>
      <c r="B636" s="147" t="s">
        <v>5058</v>
      </c>
      <c r="C636" s="147" t="s">
        <v>43</v>
      </c>
      <c r="D636" s="147" t="s">
        <v>18</v>
      </c>
      <c r="E636" s="148">
        <v>0</v>
      </c>
      <c r="F636" s="148">
        <v>5400</v>
      </c>
      <c r="G636" s="148">
        <v>0</v>
      </c>
      <c r="H636" s="148">
        <v>0</v>
      </c>
      <c r="I636" s="147" t="s">
        <v>4537</v>
      </c>
      <c r="J636" s="147" t="s">
        <v>4537</v>
      </c>
      <c r="K636" s="147" t="s">
        <v>4537</v>
      </c>
      <c r="L636" s="147" t="s">
        <v>8512</v>
      </c>
      <c r="M636" s="147" t="s">
        <v>4537</v>
      </c>
      <c r="N636" s="147" t="s">
        <v>233</v>
      </c>
      <c r="O636" s="147" t="s">
        <v>4537</v>
      </c>
      <c r="P636" s="147" t="s">
        <v>233</v>
      </c>
      <c r="Q636" s="147" t="s">
        <v>4537</v>
      </c>
      <c r="R636" s="147" t="s">
        <v>233</v>
      </c>
      <c r="S636" s="147" t="s">
        <v>4537</v>
      </c>
      <c r="T636" s="147" t="s">
        <v>233</v>
      </c>
      <c r="U636" s="150">
        <f t="shared" si="9"/>
        <v>0</v>
      </c>
    </row>
    <row r="637" spans="1:21" x14ac:dyDescent="0.2">
      <c r="A637" s="147" t="s">
        <v>8513</v>
      </c>
      <c r="B637" s="147" t="s">
        <v>4873</v>
      </c>
      <c r="C637" s="147" t="s">
        <v>107</v>
      </c>
      <c r="D637" s="147" t="s">
        <v>987</v>
      </c>
      <c r="E637" s="148">
        <v>259</v>
      </c>
      <c r="F637" s="148">
        <v>2600</v>
      </c>
      <c r="G637" s="148">
        <v>0</v>
      </c>
      <c r="H637" s="148">
        <v>0</v>
      </c>
      <c r="I637" s="147" t="s">
        <v>4537</v>
      </c>
      <c r="J637" s="147" t="s">
        <v>4537</v>
      </c>
      <c r="K637" s="147" t="s">
        <v>4537</v>
      </c>
      <c r="L637" s="147" t="s">
        <v>8512</v>
      </c>
      <c r="M637" s="147" t="s">
        <v>4537</v>
      </c>
      <c r="N637" s="147" t="s">
        <v>233</v>
      </c>
      <c r="O637" s="147" t="s">
        <v>4537</v>
      </c>
      <c r="P637" s="147" t="s">
        <v>233</v>
      </c>
      <c r="Q637" s="147" t="s">
        <v>4537</v>
      </c>
      <c r="R637" s="147" t="s">
        <v>233</v>
      </c>
      <c r="S637" s="147" t="s">
        <v>4537</v>
      </c>
      <c r="T637" s="147" t="s">
        <v>233</v>
      </c>
      <c r="U637" s="150">
        <f t="shared" si="9"/>
        <v>0</v>
      </c>
    </row>
    <row r="638" spans="1:21" x14ac:dyDescent="0.2">
      <c r="A638" s="147" t="s">
        <v>8513</v>
      </c>
      <c r="B638" s="147" t="s">
        <v>4873</v>
      </c>
      <c r="C638" s="147" t="s">
        <v>107</v>
      </c>
      <c r="D638" s="147" t="s">
        <v>4744</v>
      </c>
      <c r="E638" s="148">
        <v>0</v>
      </c>
      <c r="F638" s="148">
        <v>0</v>
      </c>
      <c r="G638" s="148">
        <v>0</v>
      </c>
      <c r="H638" s="148">
        <v>0</v>
      </c>
      <c r="I638" s="147" t="s">
        <v>4537</v>
      </c>
      <c r="J638" s="147" t="s">
        <v>4537</v>
      </c>
      <c r="K638" s="147" t="s">
        <v>4537</v>
      </c>
      <c r="L638" s="147" t="s">
        <v>8512</v>
      </c>
      <c r="M638" s="147" t="s">
        <v>4537</v>
      </c>
      <c r="N638" s="147" t="s">
        <v>233</v>
      </c>
      <c r="O638" s="147" t="s">
        <v>4537</v>
      </c>
      <c r="P638" s="147" t="s">
        <v>233</v>
      </c>
      <c r="Q638" s="147" t="s">
        <v>4537</v>
      </c>
      <c r="R638" s="147" t="s">
        <v>233</v>
      </c>
      <c r="S638" s="147" t="s">
        <v>4537</v>
      </c>
      <c r="T638" s="147" t="s">
        <v>233</v>
      </c>
      <c r="U638" s="150">
        <f t="shared" si="9"/>
        <v>0</v>
      </c>
    </row>
    <row r="639" spans="1:21" x14ac:dyDescent="0.2">
      <c r="A639" s="147" t="s">
        <v>8513</v>
      </c>
      <c r="B639" s="147" t="s">
        <v>5426</v>
      </c>
      <c r="C639" s="147" t="s">
        <v>107</v>
      </c>
      <c r="D639" s="147" t="s">
        <v>446</v>
      </c>
      <c r="E639" s="148">
        <v>282</v>
      </c>
      <c r="F639" s="148">
        <v>654</v>
      </c>
      <c r="G639" s="148">
        <v>488</v>
      </c>
      <c r="H639" s="148">
        <v>0</v>
      </c>
      <c r="I639" s="147" t="s">
        <v>4537</v>
      </c>
      <c r="J639" s="147" t="s">
        <v>4537</v>
      </c>
      <c r="K639" s="147" t="s">
        <v>4537</v>
      </c>
      <c r="L639" s="147" t="s">
        <v>8512</v>
      </c>
      <c r="M639" s="147" t="s">
        <v>4537</v>
      </c>
      <c r="N639" s="147" t="s">
        <v>233</v>
      </c>
      <c r="O639" s="147" t="s">
        <v>4537</v>
      </c>
      <c r="P639" s="147" t="s">
        <v>233</v>
      </c>
      <c r="Q639" s="147" t="s">
        <v>4537</v>
      </c>
      <c r="R639" s="147" t="s">
        <v>233</v>
      </c>
      <c r="S639" s="147" t="s">
        <v>4537</v>
      </c>
      <c r="T639" s="147" t="s">
        <v>233</v>
      </c>
      <c r="U639" s="150">
        <f t="shared" si="9"/>
        <v>0</v>
      </c>
    </row>
    <row r="640" spans="1:21" x14ac:dyDescent="0.2">
      <c r="A640" s="147" t="s">
        <v>8511</v>
      </c>
      <c r="B640" s="147" t="s">
        <v>7974</v>
      </c>
      <c r="C640" s="147" t="s">
        <v>1289</v>
      </c>
      <c r="D640" s="147" t="s">
        <v>8516</v>
      </c>
      <c r="E640" s="148">
        <v>684</v>
      </c>
      <c r="F640" s="148">
        <v>3241</v>
      </c>
      <c r="G640" s="148">
        <v>1549</v>
      </c>
      <c r="H640" s="148">
        <v>145</v>
      </c>
      <c r="I640" s="147" t="s">
        <v>4537</v>
      </c>
      <c r="J640" s="147" t="s">
        <v>4537</v>
      </c>
      <c r="K640" s="147" t="s">
        <v>4537</v>
      </c>
      <c r="L640" s="147" t="s">
        <v>8512</v>
      </c>
      <c r="M640" s="147" t="s">
        <v>4537</v>
      </c>
      <c r="N640" s="147" t="s">
        <v>233</v>
      </c>
      <c r="O640" s="147" t="s">
        <v>4537</v>
      </c>
      <c r="P640" s="147" t="s">
        <v>233</v>
      </c>
      <c r="Q640" s="147" t="s">
        <v>4537</v>
      </c>
      <c r="R640" s="147" t="s">
        <v>233</v>
      </c>
      <c r="S640" s="147" t="s">
        <v>4537</v>
      </c>
      <c r="T640" s="147" t="s">
        <v>233</v>
      </c>
      <c r="U640" s="150">
        <f t="shared" si="9"/>
        <v>0</v>
      </c>
    </row>
    <row r="641" spans="1:21" x14ac:dyDescent="0.2">
      <c r="A641" s="147" t="s">
        <v>8511</v>
      </c>
      <c r="B641" s="147" t="s">
        <v>5426</v>
      </c>
      <c r="C641" s="147" t="s">
        <v>107</v>
      </c>
      <c r="D641" s="147" t="s">
        <v>446</v>
      </c>
      <c r="E641" s="148">
        <v>320</v>
      </c>
      <c r="F641" s="148">
        <v>967</v>
      </c>
      <c r="G641" s="148">
        <v>662</v>
      </c>
      <c r="H641" s="148">
        <v>15</v>
      </c>
      <c r="I641" s="147" t="s">
        <v>4537</v>
      </c>
      <c r="J641" s="147" t="s">
        <v>4537</v>
      </c>
      <c r="K641" s="147" t="s">
        <v>4537</v>
      </c>
      <c r="L641" s="147" t="s">
        <v>8512</v>
      </c>
      <c r="M641" s="147" t="s">
        <v>4537</v>
      </c>
      <c r="N641" s="147" t="s">
        <v>233</v>
      </c>
      <c r="O641" s="147" t="s">
        <v>4537</v>
      </c>
      <c r="P641" s="147" t="s">
        <v>233</v>
      </c>
      <c r="Q641" s="147" t="s">
        <v>4537</v>
      </c>
      <c r="R641" s="147" t="s">
        <v>233</v>
      </c>
      <c r="S641" s="147" t="s">
        <v>4537</v>
      </c>
      <c r="T641" s="147" t="s">
        <v>233</v>
      </c>
      <c r="U641" s="150">
        <f t="shared" si="9"/>
        <v>0</v>
      </c>
    </row>
    <row r="642" spans="1:21" x14ac:dyDescent="0.2">
      <c r="A642" s="147" t="s">
        <v>8511</v>
      </c>
      <c r="B642" s="147" t="s">
        <v>7974</v>
      </c>
      <c r="C642" s="147" t="s">
        <v>1289</v>
      </c>
      <c r="D642" s="147" t="s">
        <v>4744</v>
      </c>
      <c r="E642" s="148">
        <v>105</v>
      </c>
      <c r="F642" s="148">
        <v>0</v>
      </c>
      <c r="G642" s="148">
        <v>0</v>
      </c>
      <c r="H642" s="148">
        <v>0</v>
      </c>
      <c r="I642" s="147" t="s">
        <v>4537</v>
      </c>
      <c r="J642" s="147" t="s">
        <v>4537</v>
      </c>
      <c r="K642" s="147" t="s">
        <v>4537</v>
      </c>
      <c r="L642" s="147" t="s">
        <v>8512</v>
      </c>
      <c r="M642" s="147" t="s">
        <v>4537</v>
      </c>
      <c r="N642" s="147" t="s">
        <v>233</v>
      </c>
      <c r="O642" s="147" t="s">
        <v>4537</v>
      </c>
      <c r="P642" s="147" t="s">
        <v>233</v>
      </c>
      <c r="Q642" s="147" t="s">
        <v>4537</v>
      </c>
      <c r="R642" s="147" t="s">
        <v>233</v>
      </c>
      <c r="S642" s="147" t="s">
        <v>4537</v>
      </c>
      <c r="T642" s="147" t="s">
        <v>233</v>
      </c>
      <c r="U642" s="150">
        <f t="shared" ref="U642:U705" si="10">COUNTIF(I642:K642,"Yes")+COUNTIF(M642,"Yes")+COUNTIF(O642,"Yes")+COUNTIF(Q642,"Yes")+COUNTIF(S642,"Yes")</f>
        <v>0</v>
      </c>
    </row>
    <row r="643" spans="1:21" x14ac:dyDescent="0.2">
      <c r="A643" s="147" t="s">
        <v>8511</v>
      </c>
      <c r="B643" s="147" t="s">
        <v>4701</v>
      </c>
      <c r="C643" s="147" t="s">
        <v>63</v>
      </c>
      <c r="D643" s="147" t="s">
        <v>8514</v>
      </c>
      <c r="E643" s="148">
        <v>286</v>
      </c>
      <c r="F643" s="148">
        <v>285</v>
      </c>
      <c r="G643" s="148">
        <v>15</v>
      </c>
      <c r="H643" s="148">
        <v>0</v>
      </c>
      <c r="I643" s="147" t="s">
        <v>4537</v>
      </c>
      <c r="J643" s="147" t="s">
        <v>4537</v>
      </c>
      <c r="K643" s="147" t="s">
        <v>4537</v>
      </c>
      <c r="L643" s="147" t="s">
        <v>8515</v>
      </c>
      <c r="M643" s="147" t="s">
        <v>4434</v>
      </c>
      <c r="N643" s="147" t="s">
        <v>4691</v>
      </c>
      <c r="O643" s="147" t="s">
        <v>4434</v>
      </c>
      <c r="P643" s="147" t="s">
        <v>4700</v>
      </c>
      <c r="Q643" s="147" t="s">
        <v>4434</v>
      </c>
      <c r="R643" s="147" t="s">
        <v>4700</v>
      </c>
      <c r="S643" s="147" t="s">
        <v>4537</v>
      </c>
      <c r="T643" s="147" t="s">
        <v>233</v>
      </c>
      <c r="U643" s="150">
        <f t="shared" si="10"/>
        <v>3</v>
      </c>
    </row>
    <row r="644" spans="1:21" x14ac:dyDescent="0.2">
      <c r="A644" s="147" t="s">
        <v>8511</v>
      </c>
      <c r="B644" s="147" t="s">
        <v>223</v>
      </c>
      <c r="C644" s="147" t="s">
        <v>63</v>
      </c>
      <c r="D644" s="147" t="s">
        <v>8514</v>
      </c>
      <c r="E644" s="148">
        <v>376</v>
      </c>
      <c r="F644" s="148">
        <v>381</v>
      </c>
      <c r="G644" s="148">
        <v>86</v>
      </c>
      <c r="H644" s="148">
        <v>0</v>
      </c>
      <c r="I644" s="147" t="s">
        <v>4537</v>
      </c>
      <c r="J644" s="147" t="s">
        <v>4537</v>
      </c>
      <c r="K644" s="147" t="s">
        <v>4537</v>
      </c>
      <c r="L644" s="147" t="s">
        <v>8515</v>
      </c>
      <c r="M644" s="147" t="s">
        <v>4434</v>
      </c>
      <c r="N644" s="147" t="s">
        <v>4691</v>
      </c>
      <c r="O644" s="147" t="s">
        <v>4434</v>
      </c>
      <c r="P644" s="147" t="s">
        <v>4700</v>
      </c>
      <c r="Q644" s="147" t="s">
        <v>4434</v>
      </c>
      <c r="R644" s="147" t="s">
        <v>4700</v>
      </c>
      <c r="S644" s="147" t="s">
        <v>4537</v>
      </c>
      <c r="T644" s="147" t="s">
        <v>233</v>
      </c>
      <c r="U644" s="150">
        <f t="shared" si="10"/>
        <v>3</v>
      </c>
    </row>
    <row r="645" spans="1:21" x14ac:dyDescent="0.2">
      <c r="A645" s="147" t="s">
        <v>8511</v>
      </c>
      <c r="B645" s="147" t="s">
        <v>55</v>
      </c>
      <c r="C645" s="147" t="s">
        <v>63</v>
      </c>
      <c r="D645" s="147" t="s">
        <v>8514</v>
      </c>
      <c r="E645" s="148">
        <v>507</v>
      </c>
      <c r="F645" s="148">
        <v>466</v>
      </c>
      <c r="G645" s="148">
        <v>82</v>
      </c>
      <c r="H645" s="148">
        <v>0</v>
      </c>
      <c r="I645" s="147" t="s">
        <v>4537</v>
      </c>
      <c r="J645" s="147" t="s">
        <v>4537</v>
      </c>
      <c r="K645" s="147" t="s">
        <v>4537</v>
      </c>
      <c r="L645" s="147" t="s">
        <v>8515</v>
      </c>
      <c r="M645" s="147" t="s">
        <v>4434</v>
      </c>
      <c r="N645" s="147" t="s">
        <v>4691</v>
      </c>
      <c r="O645" s="147" t="s">
        <v>4434</v>
      </c>
      <c r="P645" s="147" t="s">
        <v>4700</v>
      </c>
      <c r="Q645" s="147" t="s">
        <v>4434</v>
      </c>
      <c r="R645" s="147" t="s">
        <v>4700</v>
      </c>
      <c r="S645" s="147" t="s">
        <v>4537</v>
      </c>
      <c r="T645" s="147" t="s">
        <v>233</v>
      </c>
      <c r="U645" s="150">
        <f t="shared" si="10"/>
        <v>3</v>
      </c>
    </row>
    <row r="646" spans="1:21" x14ac:dyDescent="0.2">
      <c r="A646" s="147" t="s">
        <v>8511</v>
      </c>
      <c r="B646" s="147" t="s">
        <v>243</v>
      </c>
      <c r="C646" s="147" t="s">
        <v>63</v>
      </c>
      <c r="D646" s="147" t="s">
        <v>8514</v>
      </c>
      <c r="E646" s="148">
        <v>590</v>
      </c>
      <c r="F646" s="148">
        <v>679</v>
      </c>
      <c r="G646" s="148">
        <v>59</v>
      </c>
      <c r="H646" s="148">
        <v>1</v>
      </c>
      <c r="I646" s="147" t="s">
        <v>4537</v>
      </c>
      <c r="J646" s="147" t="s">
        <v>4537</v>
      </c>
      <c r="K646" s="147" t="s">
        <v>4537</v>
      </c>
      <c r="L646" s="147" t="s">
        <v>8515</v>
      </c>
      <c r="M646" s="147" t="s">
        <v>4434</v>
      </c>
      <c r="N646" s="147" t="s">
        <v>4691</v>
      </c>
      <c r="O646" s="147" t="s">
        <v>4434</v>
      </c>
      <c r="P646" s="147" t="s">
        <v>4700</v>
      </c>
      <c r="Q646" s="147" t="s">
        <v>4434</v>
      </c>
      <c r="R646" s="147" t="s">
        <v>4700</v>
      </c>
      <c r="S646" s="147" t="s">
        <v>4537</v>
      </c>
      <c r="T646" s="147" t="s">
        <v>233</v>
      </c>
      <c r="U646" s="150">
        <f t="shared" si="10"/>
        <v>3</v>
      </c>
    </row>
    <row r="647" spans="1:21" x14ac:dyDescent="0.2">
      <c r="A647" s="147" t="s">
        <v>8511</v>
      </c>
      <c r="B647" s="147" t="s">
        <v>4714</v>
      </c>
      <c r="C647" s="147" t="s">
        <v>43</v>
      </c>
      <c r="D647" s="147" t="s">
        <v>8514</v>
      </c>
      <c r="E647" s="148">
        <v>845</v>
      </c>
      <c r="F647" s="148">
        <v>858</v>
      </c>
      <c r="G647" s="148">
        <v>34</v>
      </c>
      <c r="H647" s="148">
        <v>1</v>
      </c>
      <c r="I647" s="147" t="s">
        <v>4537</v>
      </c>
      <c r="J647" s="147" t="s">
        <v>4537</v>
      </c>
      <c r="K647" s="147" t="s">
        <v>4537</v>
      </c>
      <c r="L647" s="147" t="s">
        <v>8515</v>
      </c>
      <c r="M647" s="147" t="s">
        <v>4434</v>
      </c>
      <c r="N647" s="147" t="s">
        <v>4691</v>
      </c>
      <c r="O647" s="147" t="s">
        <v>4434</v>
      </c>
      <c r="P647" s="147" t="s">
        <v>4700</v>
      </c>
      <c r="Q647" s="147" t="s">
        <v>4434</v>
      </c>
      <c r="R647" s="147" t="s">
        <v>4700</v>
      </c>
      <c r="S647" s="147" t="s">
        <v>4537</v>
      </c>
      <c r="T647" s="147" t="s">
        <v>233</v>
      </c>
      <c r="U647" s="150">
        <f t="shared" si="10"/>
        <v>3</v>
      </c>
    </row>
    <row r="648" spans="1:21" x14ac:dyDescent="0.2">
      <c r="A648" s="147" t="s">
        <v>8511</v>
      </c>
      <c r="B648" s="147" t="s">
        <v>4718</v>
      </c>
      <c r="C648" s="147" t="s">
        <v>43</v>
      </c>
      <c r="D648" s="147" t="s">
        <v>8514</v>
      </c>
      <c r="E648" s="148">
        <v>959</v>
      </c>
      <c r="F648" s="148">
        <v>873</v>
      </c>
      <c r="G648" s="148">
        <v>175</v>
      </c>
      <c r="H648" s="148">
        <v>1</v>
      </c>
      <c r="I648" s="147" t="s">
        <v>4537</v>
      </c>
      <c r="J648" s="147" t="s">
        <v>4537</v>
      </c>
      <c r="K648" s="147" t="s">
        <v>4537</v>
      </c>
      <c r="L648" s="147" t="s">
        <v>8515</v>
      </c>
      <c r="M648" s="147" t="s">
        <v>4434</v>
      </c>
      <c r="N648" s="147" t="s">
        <v>4691</v>
      </c>
      <c r="O648" s="147" t="s">
        <v>4434</v>
      </c>
      <c r="P648" s="147" t="s">
        <v>4700</v>
      </c>
      <c r="Q648" s="147" t="s">
        <v>4434</v>
      </c>
      <c r="R648" s="147" t="s">
        <v>4700</v>
      </c>
      <c r="S648" s="147" t="s">
        <v>4537</v>
      </c>
      <c r="T648" s="147" t="s">
        <v>233</v>
      </c>
      <c r="U648" s="150">
        <f t="shared" si="10"/>
        <v>3</v>
      </c>
    </row>
    <row r="649" spans="1:21" x14ac:dyDescent="0.2">
      <c r="A649" s="147" t="s">
        <v>8511</v>
      </c>
      <c r="B649" s="147" t="s">
        <v>4721</v>
      </c>
      <c r="C649" s="147" t="s">
        <v>43</v>
      </c>
      <c r="D649" s="147" t="s">
        <v>8514</v>
      </c>
      <c r="E649" s="148">
        <v>970</v>
      </c>
      <c r="F649" s="148">
        <v>1020</v>
      </c>
      <c r="G649" s="148">
        <v>22</v>
      </c>
      <c r="H649" s="148">
        <v>0</v>
      </c>
      <c r="I649" s="147" t="s">
        <v>4537</v>
      </c>
      <c r="J649" s="147" t="s">
        <v>4537</v>
      </c>
      <c r="K649" s="147" t="s">
        <v>4537</v>
      </c>
      <c r="L649" s="147" t="s">
        <v>8515</v>
      </c>
      <c r="M649" s="147" t="s">
        <v>4434</v>
      </c>
      <c r="N649" s="147" t="s">
        <v>4691</v>
      </c>
      <c r="O649" s="147" t="s">
        <v>4434</v>
      </c>
      <c r="P649" s="147" t="s">
        <v>4700</v>
      </c>
      <c r="Q649" s="147" t="s">
        <v>4434</v>
      </c>
      <c r="R649" s="147" t="s">
        <v>4700</v>
      </c>
      <c r="S649" s="147" t="s">
        <v>4537</v>
      </c>
      <c r="T649" s="147" t="s">
        <v>233</v>
      </c>
      <c r="U649" s="150">
        <f t="shared" si="10"/>
        <v>3</v>
      </c>
    </row>
    <row r="650" spans="1:21" x14ac:dyDescent="0.2">
      <c r="A650" s="147" t="s">
        <v>8513</v>
      </c>
      <c r="B650" s="147" t="s">
        <v>6635</v>
      </c>
      <c r="C650" s="147" t="s">
        <v>63</v>
      </c>
      <c r="D650" s="147" t="s">
        <v>446</v>
      </c>
      <c r="E650" s="148">
        <v>161</v>
      </c>
      <c r="F650" s="148">
        <v>363</v>
      </c>
      <c r="G650" s="148">
        <v>0</v>
      </c>
      <c r="H650" s="148">
        <v>0</v>
      </c>
      <c r="I650" s="147" t="s">
        <v>4434</v>
      </c>
      <c r="J650" s="147" t="s">
        <v>4434</v>
      </c>
      <c r="K650" s="147" t="s">
        <v>4434</v>
      </c>
      <c r="L650" s="147" t="s">
        <v>8515</v>
      </c>
      <c r="M650" s="147" t="s">
        <v>4537</v>
      </c>
      <c r="N650" s="147" t="s">
        <v>233</v>
      </c>
      <c r="O650" s="147" t="s">
        <v>4537</v>
      </c>
      <c r="P650" s="147" t="s">
        <v>233</v>
      </c>
      <c r="Q650" s="147" t="s">
        <v>4537</v>
      </c>
      <c r="R650" s="147" t="s">
        <v>233</v>
      </c>
      <c r="S650" s="147" t="s">
        <v>4537</v>
      </c>
      <c r="T650" s="147" t="s">
        <v>233</v>
      </c>
      <c r="U650" s="150">
        <f t="shared" si="10"/>
        <v>3</v>
      </c>
    </row>
    <row r="651" spans="1:21" x14ac:dyDescent="0.2">
      <c r="A651" s="147" t="s">
        <v>8511</v>
      </c>
      <c r="B651" s="147" t="s">
        <v>6635</v>
      </c>
      <c r="C651" s="147" t="s">
        <v>63</v>
      </c>
      <c r="D651" s="147" t="s">
        <v>446</v>
      </c>
      <c r="E651" s="148">
        <v>132</v>
      </c>
      <c r="F651" s="148">
        <v>408</v>
      </c>
      <c r="G651" s="148">
        <v>0</v>
      </c>
      <c r="H651" s="148">
        <v>0</v>
      </c>
      <c r="I651" s="147" t="s">
        <v>4434</v>
      </c>
      <c r="J651" s="147" t="s">
        <v>4434</v>
      </c>
      <c r="K651" s="147" t="s">
        <v>4434</v>
      </c>
      <c r="L651" s="147" t="s">
        <v>8515</v>
      </c>
      <c r="M651" s="147" t="s">
        <v>4537</v>
      </c>
      <c r="N651" s="147" t="s">
        <v>233</v>
      </c>
      <c r="O651" s="147" t="s">
        <v>4537</v>
      </c>
      <c r="P651" s="147" t="s">
        <v>233</v>
      </c>
      <c r="Q651" s="147" t="s">
        <v>4537</v>
      </c>
      <c r="R651" s="147" t="s">
        <v>233</v>
      </c>
      <c r="S651" s="147" t="s">
        <v>4537</v>
      </c>
      <c r="T651" s="147" t="s">
        <v>233</v>
      </c>
      <c r="U651" s="150">
        <f t="shared" si="10"/>
        <v>3</v>
      </c>
    </row>
    <row r="652" spans="1:21" x14ac:dyDescent="0.2">
      <c r="A652" s="147" t="s">
        <v>8513</v>
      </c>
      <c r="B652" s="147" t="s">
        <v>6635</v>
      </c>
      <c r="C652" s="147" t="s">
        <v>63</v>
      </c>
      <c r="D652" s="147" t="s">
        <v>446</v>
      </c>
      <c r="E652" s="148">
        <v>347</v>
      </c>
      <c r="F652" s="148">
        <v>1368</v>
      </c>
      <c r="G652" s="148">
        <v>0</v>
      </c>
      <c r="H652" s="148">
        <v>0</v>
      </c>
      <c r="I652" s="147" t="s">
        <v>4434</v>
      </c>
      <c r="J652" s="147" t="s">
        <v>4434</v>
      </c>
      <c r="K652" s="147" t="s">
        <v>4434</v>
      </c>
      <c r="L652" s="147" t="s">
        <v>8515</v>
      </c>
      <c r="M652" s="147" t="s">
        <v>4537</v>
      </c>
      <c r="N652" s="147" t="s">
        <v>233</v>
      </c>
      <c r="O652" s="147" t="s">
        <v>4537</v>
      </c>
      <c r="P652" s="147" t="s">
        <v>233</v>
      </c>
      <c r="Q652" s="147" t="s">
        <v>4537</v>
      </c>
      <c r="R652" s="147" t="s">
        <v>233</v>
      </c>
      <c r="S652" s="147" t="s">
        <v>4537</v>
      </c>
      <c r="T652" s="147" t="s">
        <v>233</v>
      </c>
      <c r="U652" s="150">
        <f t="shared" si="10"/>
        <v>3</v>
      </c>
    </row>
    <row r="653" spans="1:21" x14ac:dyDescent="0.2">
      <c r="A653" s="147" t="s">
        <v>8511</v>
      </c>
      <c r="B653" s="147" t="s">
        <v>6635</v>
      </c>
      <c r="C653" s="147" t="s">
        <v>63</v>
      </c>
      <c r="D653" s="147" t="s">
        <v>446</v>
      </c>
      <c r="E653" s="148">
        <v>352</v>
      </c>
      <c r="F653" s="148">
        <v>1571</v>
      </c>
      <c r="G653" s="148">
        <v>0</v>
      </c>
      <c r="H653" s="148">
        <v>0</v>
      </c>
      <c r="I653" s="147" t="s">
        <v>4434</v>
      </c>
      <c r="J653" s="147" t="s">
        <v>4434</v>
      </c>
      <c r="K653" s="147" t="s">
        <v>4434</v>
      </c>
      <c r="L653" s="147" t="s">
        <v>8515</v>
      </c>
      <c r="M653" s="147" t="s">
        <v>4537</v>
      </c>
      <c r="N653" s="147" t="s">
        <v>233</v>
      </c>
      <c r="O653" s="147" t="s">
        <v>4537</v>
      </c>
      <c r="P653" s="147" t="s">
        <v>233</v>
      </c>
      <c r="Q653" s="147" t="s">
        <v>4537</v>
      </c>
      <c r="R653" s="147" t="s">
        <v>233</v>
      </c>
      <c r="S653" s="147" t="s">
        <v>4537</v>
      </c>
      <c r="T653" s="147" t="s">
        <v>233</v>
      </c>
      <c r="U653" s="150">
        <f t="shared" si="10"/>
        <v>3</v>
      </c>
    </row>
    <row r="654" spans="1:21" x14ac:dyDescent="0.2">
      <c r="A654" s="147" t="s">
        <v>8513</v>
      </c>
      <c r="B654" s="147" t="s">
        <v>7937</v>
      </c>
      <c r="C654" s="147" t="s">
        <v>43</v>
      </c>
      <c r="D654" s="147" t="s">
        <v>446</v>
      </c>
      <c r="E654" s="148">
        <v>140</v>
      </c>
      <c r="F654" s="148">
        <v>761</v>
      </c>
      <c r="G654" s="148">
        <v>0</v>
      </c>
      <c r="H654" s="148">
        <v>0</v>
      </c>
      <c r="I654" s="147" t="s">
        <v>4434</v>
      </c>
      <c r="J654" s="147" t="s">
        <v>4434</v>
      </c>
      <c r="K654" s="147" t="s">
        <v>4434</v>
      </c>
      <c r="L654" s="147" t="s">
        <v>8515</v>
      </c>
      <c r="M654" s="147" t="s">
        <v>4537</v>
      </c>
      <c r="N654" s="147" t="s">
        <v>233</v>
      </c>
      <c r="O654" s="147" t="s">
        <v>4537</v>
      </c>
      <c r="P654" s="147" t="s">
        <v>233</v>
      </c>
      <c r="Q654" s="147" t="s">
        <v>4537</v>
      </c>
      <c r="R654" s="147" t="s">
        <v>233</v>
      </c>
      <c r="S654" s="147" t="s">
        <v>4537</v>
      </c>
      <c r="T654" s="147" t="s">
        <v>233</v>
      </c>
      <c r="U654" s="150">
        <f t="shared" si="10"/>
        <v>3</v>
      </c>
    </row>
    <row r="655" spans="1:21" x14ac:dyDescent="0.2">
      <c r="A655" s="147" t="s">
        <v>8511</v>
      </c>
      <c r="B655" s="147" t="s">
        <v>6635</v>
      </c>
      <c r="C655" s="147" t="s">
        <v>63</v>
      </c>
      <c r="D655" s="147" t="s">
        <v>446</v>
      </c>
      <c r="E655" s="148">
        <v>158</v>
      </c>
      <c r="F655" s="148">
        <v>732</v>
      </c>
      <c r="G655" s="148">
        <v>0</v>
      </c>
      <c r="H655" s="148">
        <v>0</v>
      </c>
      <c r="I655" s="147" t="s">
        <v>4434</v>
      </c>
      <c r="J655" s="147" t="s">
        <v>4434</v>
      </c>
      <c r="K655" s="147" t="s">
        <v>4434</v>
      </c>
      <c r="L655" s="147" t="s">
        <v>8515</v>
      </c>
      <c r="M655" s="147" t="s">
        <v>4537</v>
      </c>
      <c r="N655" s="147" t="s">
        <v>233</v>
      </c>
      <c r="O655" s="147" t="s">
        <v>4537</v>
      </c>
      <c r="P655" s="147" t="s">
        <v>233</v>
      </c>
      <c r="Q655" s="147" t="s">
        <v>4537</v>
      </c>
      <c r="R655" s="147" t="s">
        <v>233</v>
      </c>
      <c r="S655" s="147" t="s">
        <v>4537</v>
      </c>
      <c r="T655" s="147" t="s">
        <v>233</v>
      </c>
      <c r="U655" s="150">
        <f t="shared" si="10"/>
        <v>3</v>
      </c>
    </row>
    <row r="656" spans="1:21" x14ac:dyDescent="0.2">
      <c r="A656" s="147" t="s">
        <v>8511</v>
      </c>
      <c r="B656" s="147" t="s">
        <v>7901</v>
      </c>
      <c r="C656" s="147" t="s">
        <v>63</v>
      </c>
      <c r="D656" s="147" t="s">
        <v>446</v>
      </c>
      <c r="E656" s="148">
        <v>106</v>
      </c>
      <c r="F656" s="148">
        <v>177</v>
      </c>
      <c r="G656" s="148">
        <v>0</v>
      </c>
      <c r="H656" s="148">
        <v>0</v>
      </c>
      <c r="I656" s="147" t="s">
        <v>4434</v>
      </c>
      <c r="J656" s="147" t="s">
        <v>4537</v>
      </c>
      <c r="K656" s="147" t="s">
        <v>4537</v>
      </c>
      <c r="L656" s="147" t="s">
        <v>8515</v>
      </c>
      <c r="M656" s="147" t="s">
        <v>4537</v>
      </c>
      <c r="N656" s="147" t="s">
        <v>233</v>
      </c>
      <c r="O656" s="147" t="s">
        <v>4537</v>
      </c>
      <c r="P656" s="147" t="s">
        <v>233</v>
      </c>
      <c r="Q656" s="147" t="s">
        <v>4537</v>
      </c>
      <c r="R656" s="147" t="s">
        <v>233</v>
      </c>
      <c r="S656" s="147" t="s">
        <v>4537</v>
      </c>
      <c r="T656" s="147" t="s">
        <v>233</v>
      </c>
      <c r="U656" s="150">
        <f t="shared" si="10"/>
        <v>1</v>
      </c>
    </row>
    <row r="657" spans="1:21" x14ac:dyDescent="0.2">
      <c r="A657" s="147" t="s">
        <v>8513</v>
      </c>
      <c r="B657" s="147" t="s">
        <v>7997</v>
      </c>
      <c r="C657" s="147" t="s">
        <v>63</v>
      </c>
      <c r="D657" s="147" t="s">
        <v>446</v>
      </c>
      <c r="E657" s="148">
        <v>42</v>
      </c>
      <c r="F657" s="148">
        <v>42</v>
      </c>
      <c r="G657" s="148">
        <v>0</v>
      </c>
      <c r="H657" s="148">
        <v>0</v>
      </c>
      <c r="I657" s="147" t="s">
        <v>4537</v>
      </c>
      <c r="J657" s="147" t="s">
        <v>4537</v>
      </c>
      <c r="K657" s="147" t="s">
        <v>4537</v>
      </c>
      <c r="L657" s="147" t="s">
        <v>8515</v>
      </c>
      <c r="M657" s="147" t="s">
        <v>4537</v>
      </c>
      <c r="N657" s="147" t="s">
        <v>233</v>
      </c>
      <c r="O657" s="147" t="s">
        <v>4537</v>
      </c>
      <c r="P657" s="147" t="s">
        <v>233</v>
      </c>
      <c r="Q657" s="147" t="s">
        <v>4537</v>
      </c>
      <c r="R657" s="147" t="s">
        <v>233</v>
      </c>
      <c r="S657" s="147" t="s">
        <v>4537</v>
      </c>
      <c r="T657" s="147" t="s">
        <v>233</v>
      </c>
      <c r="U657" s="150">
        <f t="shared" si="10"/>
        <v>0</v>
      </c>
    </row>
    <row r="658" spans="1:21" x14ac:dyDescent="0.2">
      <c r="A658" s="147" t="s">
        <v>8511</v>
      </c>
      <c r="B658" s="147" t="s">
        <v>7997</v>
      </c>
      <c r="C658" s="147" t="s">
        <v>63</v>
      </c>
      <c r="D658" s="147" t="s">
        <v>446</v>
      </c>
      <c r="E658" s="148">
        <v>25</v>
      </c>
      <c r="F658" s="148">
        <v>30</v>
      </c>
      <c r="G658" s="148">
        <v>0</v>
      </c>
      <c r="H658" s="148">
        <v>0</v>
      </c>
      <c r="I658" s="147" t="s">
        <v>4537</v>
      </c>
      <c r="J658" s="147" t="s">
        <v>4537</v>
      </c>
      <c r="K658" s="147" t="s">
        <v>4537</v>
      </c>
      <c r="L658" s="147" t="s">
        <v>8515</v>
      </c>
      <c r="M658" s="147" t="s">
        <v>4537</v>
      </c>
      <c r="N658" s="147" t="s">
        <v>233</v>
      </c>
      <c r="O658" s="147" t="s">
        <v>4537</v>
      </c>
      <c r="P658" s="147" t="s">
        <v>233</v>
      </c>
      <c r="Q658" s="147" t="s">
        <v>4537</v>
      </c>
      <c r="R658" s="147" t="s">
        <v>233</v>
      </c>
      <c r="S658" s="147" t="s">
        <v>4537</v>
      </c>
      <c r="T658" s="147" t="s">
        <v>233</v>
      </c>
      <c r="U658" s="150">
        <f t="shared" si="10"/>
        <v>0</v>
      </c>
    </row>
    <row r="659" spans="1:21" x14ac:dyDescent="0.2">
      <c r="A659" s="147" t="s">
        <v>8511</v>
      </c>
      <c r="B659" s="147" t="s">
        <v>8003</v>
      </c>
      <c r="C659" s="147" t="s">
        <v>107</v>
      </c>
      <c r="D659" s="147" t="s">
        <v>8516</v>
      </c>
      <c r="E659" s="148">
        <v>0</v>
      </c>
      <c r="F659" s="148">
        <v>0</v>
      </c>
      <c r="G659" s="148">
        <v>0</v>
      </c>
      <c r="H659" s="148">
        <v>0</v>
      </c>
      <c r="I659" s="147" t="s">
        <v>4537</v>
      </c>
      <c r="J659" s="147" t="s">
        <v>4537</v>
      </c>
      <c r="K659" s="147" t="s">
        <v>4537</v>
      </c>
      <c r="L659" s="147" t="s">
        <v>8512</v>
      </c>
      <c r="M659" s="147" t="s">
        <v>4537</v>
      </c>
      <c r="N659" s="147" t="s">
        <v>233</v>
      </c>
      <c r="O659" s="147" t="s">
        <v>4537</v>
      </c>
      <c r="P659" s="147" t="s">
        <v>233</v>
      </c>
      <c r="Q659" s="147" t="s">
        <v>4537</v>
      </c>
      <c r="R659" s="147" t="s">
        <v>233</v>
      </c>
      <c r="S659" s="147" t="s">
        <v>4537</v>
      </c>
      <c r="T659" s="147" t="s">
        <v>233</v>
      </c>
      <c r="U659" s="150">
        <f t="shared" si="10"/>
        <v>0</v>
      </c>
    </row>
    <row r="660" spans="1:21" x14ac:dyDescent="0.2">
      <c r="A660" s="147" t="s">
        <v>8511</v>
      </c>
      <c r="B660" s="147" t="s">
        <v>3525</v>
      </c>
      <c r="C660" s="147" t="s">
        <v>107</v>
      </c>
      <c r="D660" s="147" t="s">
        <v>8514</v>
      </c>
      <c r="E660" s="148">
        <v>0</v>
      </c>
      <c r="F660" s="148">
        <v>0</v>
      </c>
      <c r="G660" s="148">
        <v>0</v>
      </c>
      <c r="H660" s="148">
        <v>0</v>
      </c>
      <c r="I660" s="147" t="s">
        <v>4537</v>
      </c>
      <c r="J660" s="147" t="s">
        <v>4537</v>
      </c>
      <c r="K660" s="147" t="s">
        <v>4537</v>
      </c>
      <c r="L660" s="147" t="s">
        <v>8517</v>
      </c>
      <c r="M660" s="147" t="s">
        <v>4537</v>
      </c>
      <c r="N660" s="147" t="s">
        <v>233</v>
      </c>
      <c r="O660" s="147" t="s">
        <v>4537</v>
      </c>
      <c r="P660" s="147" t="s">
        <v>233</v>
      </c>
      <c r="Q660" s="147" t="s">
        <v>4537</v>
      </c>
      <c r="R660" s="147" t="s">
        <v>233</v>
      </c>
      <c r="S660" s="147" t="s">
        <v>4537</v>
      </c>
      <c r="T660" s="147" t="s">
        <v>233</v>
      </c>
      <c r="U660" s="150">
        <f t="shared" si="10"/>
        <v>0</v>
      </c>
    </row>
    <row r="661" spans="1:21" x14ac:dyDescent="0.2">
      <c r="A661" s="147" t="s">
        <v>8511</v>
      </c>
      <c r="B661" s="147" t="s">
        <v>3525</v>
      </c>
      <c r="C661" s="147" t="s">
        <v>107</v>
      </c>
      <c r="D661" s="147" t="s">
        <v>8516</v>
      </c>
      <c r="E661" s="148">
        <v>0</v>
      </c>
      <c r="F661" s="148">
        <v>0</v>
      </c>
      <c r="G661" s="148">
        <v>0</v>
      </c>
      <c r="H661" s="148">
        <v>0</v>
      </c>
      <c r="I661" s="147" t="s">
        <v>4537</v>
      </c>
      <c r="J661" s="147" t="s">
        <v>4537</v>
      </c>
      <c r="K661" s="147" t="s">
        <v>4537</v>
      </c>
      <c r="L661" s="147" t="s">
        <v>8517</v>
      </c>
      <c r="M661" s="147" t="s">
        <v>4537</v>
      </c>
      <c r="N661" s="147" t="s">
        <v>233</v>
      </c>
      <c r="O661" s="147" t="s">
        <v>4537</v>
      </c>
      <c r="P661" s="147" t="s">
        <v>233</v>
      </c>
      <c r="Q661" s="147" t="s">
        <v>4537</v>
      </c>
      <c r="R661" s="147" t="s">
        <v>233</v>
      </c>
      <c r="S661" s="147" t="s">
        <v>4537</v>
      </c>
      <c r="T661" s="147" t="s">
        <v>233</v>
      </c>
      <c r="U661" s="150">
        <f t="shared" si="10"/>
        <v>0</v>
      </c>
    </row>
    <row r="662" spans="1:21" x14ac:dyDescent="0.2">
      <c r="A662" s="147" t="s">
        <v>8511</v>
      </c>
      <c r="B662" s="147" t="s">
        <v>8003</v>
      </c>
      <c r="C662" s="147" t="s">
        <v>107</v>
      </c>
      <c r="D662" s="147" t="s">
        <v>4744</v>
      </c>
      <c r="E662" s="148">
        <v>0</v>
      </c>
      <c r="F662" s="148">
        <v>0</v>
      </c>
      <c r="G662" s="148">
        <v>0</v>
      </c>
      <c r="H662" s="148">
        <v>0</v>
      </c>
      <c r="I662" s="147" t="s">
        <v>4537</v>
      </c>
      <c r="J662" s="147" t="s">
        <v>4537</v>
      </c>
      <c r="K662" s="147" t="s">
        <v>4537</v>
      </c>
      <c r="L662" s="147" t="s">
        <v>8512</v>
      </c>
      <c r="M662" s="147" t="s">
        <v>4537</v>
      </c>
      <c r="N662" s="147" t="s">
        <v>233</v>
      </c>
      <c r="O662" s="147" t="s">
        <v>4537</v>
      </c>
      <c r="P662" s="147" t="s">
        <v>233</v>
      </c>
      <c r="Q662" s="147" t="s">
        <v>4537</v>
      </c>
      <c r="R662" s="147" t="s">
        <v>233</v>
      </c>
      <c r="S662" s="147" t="s">
        <v>4537</v>
      </c>
      <c r="T662" s="147" t="s">
        <v>233</v>
      </c>
      <c r="U662" s="150">
        <f t="shared" si="10"/>
        <v>0</v>
      </c>
    </row>
    <row r="663" spans="1:21" x14ac:dyDescent="0.2">
      <c r="A663" s="147" t="s">
        <v>8511</v>
      </c>
      <c r="B663" s="147" t="s">
        <v>8021</v>
      </c>
      <c r="C663" s="147" t="s">
        <v>107</v>
      </c>
      <c r="D663" s="147" t="s">
        <v>987</v>
      </c>
      <c r="E663" s="148">
        <v>0</v>
      </c>
      <c r="F663" s="148">
        <v>0</v>
      </c>
      <c r="G663" s="148">
        <v>0</v>
      </c>
      <c r="H663" s="148">
        <v>0</v>
      </c>
      <c r="I663" s="147" t="s">
        <v>4537</v>
      </c>
      <c r="J663" s="147" t="s">
        <v>4537</v>
      </c>
      <c r="K663" s="147" t="s">
        <v>4537</v>
      </c>
      <c r="L663" s="147" t="s">
        <v>8512</v>
      </c>
      <c r="M663" s="147" t="s">
        <v>4537</v>
      </c>
      <c r="N663" s="147" t="s">
        <v>233</v>
      </c>
      <c r="O663" s="147" t="s">
        <v>4537</v>
      </c>
      <c r="P663" s="147" t="s">
        <v>233</v>
      </c>
      <c r="Q663" s="147" t="s">
        <v>4537</v>
      </c>
      <c r="R663" s="147" t="s">
        <v>233</v>
      </c>
      <c r="S663" s="147" t="s">
        <v>4537</v>
      </c>
      <c r="T663" s="147" t="s">
        <v>233</v>
      </c>
      <c r="U663" s="150">
        <f t="shared" si="10"/>
        <v>0</v>
      </c>
    </row>
    <row r="664" spans="1:21" x14ac:dyDescent="0.2">
      <c r="A664" s="147" t="s">
        <v>8513</v>
      </c>
      <c r="B664" s="147" t="s">
        <v>7236</v>
      </c>
      <c r="C664" s="147" t="s">
        <v>43</v>
      </c>
      <c r="D664" s="147" t="s">
        <v>8521</v>
      </c>
      <c r="E664" s="148">
        <v>266</v>
      </c>
      <c r="F664" s="148">
        <v>275</v>
      </c>
      <c r="G664" s="148">
        <v>0</v>
      </c>
      <c r="H664" s="148">
        <v>0</v>
      </c>
      <c r="I664" s="147" t="s">
        <v>4537</v>
      </c>
      <c r="J664" s="147" t="s">
        <v>4434</v>
      </c>
      <c r="K664" s="147" t="s">
        <v>4434</v>
      </c>
      <c r="L664" s="147" t="s">
        <v>8517</v>
      </c>
      <c r="M664" s="147" t="s">
        <v>4434</v>
      </c>
      <c r="N664" s="147" t="s">
        <v>233</v>
      </c>
      <c r="O664" s="147" t="s">
        <v>4434</v>
      </c>
      <c r="P664" s="147" t="s">
        <v>233</v>
      </c>
      <c r="Q664" s="147" t="s">
        <v>4434</v>
      </c>
      <c r="R664" s="147" t="s">
        <v>233</v>
      </c>
      <c r="S664" s="147" t="s">
        <v>4434</v>
      </c>
      <c r="T664" s="147" t="s">
        <v>233</v>
      </c>
      <c r="U664" s="150">
        <f t="shared" si="10"/>
        <v>6</v>
      </c>
    </row>
    <row r="665" spans="1:21" x14ac:dyDescent="0.2">
      <c r="A665" s="147" t="s">
        <v>8513</v>
      </c>
      <c r="B665" s="147" t="s">
        <v>7236</v>
      </c>
      <c r="C665" s="147" t="s">
        <v>43</v>
      </c>
      <c r="D665" s="147" t="s">
        <v>8521</v>
      </c>
      <c r="E665" s="148">
        <v>262</v>
      </c>
      <c r="F665" s="148">
        <v>354</v>
      </c>
      <c r="G665" s="148">
        <v>0</v>
      </c>
      <c r="H665" s="148">
        <v>0</v>
      </c>
      <c r="I665" s="147" t="s">
        <v>4537</v>
      </c>
      <c r="J665" s="147" t="s">
        <v>4434</v>
      </c>
      <c r="K665" s="147" t="s">
        <v>4434</v>
      </c>
      <c r="L665" s="147" t="s">
        <v>8517</v>
      </c>
      <c r="M665" s="147" t="s">
        <v>4434</v>
      </c>
      <c r="N665" s="147" t="s">
        <v>233</v>
      </c>
      <c r="O665" s="147" t="s">
        <v>4434</v>
      </c>
      <c r="P665" s="147" t="s">
        <v>233</v>
      </c>
      <c r="Q665" s="147" t="s">
        <v>4434</v>
      </c>
      <c r="R665" s="147" t="s">
        <v>233</v>
      </c>
      <c r="S665" s="147" t="s">
        <v>4434</v>
      </c>
      <c r="T665" s="147" t="s">
        <v>233</v>
      </c>
      <c r="U665" s="150">
        <f t="shared" si="10"/>
        <v>6</v>
      </c>
    </row>
    <row r="666" spans="1:21" x14ac:dyDescent="0.2">
      <c r="A666" s="147" t="s">
        <v>8570</v>
      </c>
      <c r="B666" s="147" t="s">
        <v>7469</v>
      </c>
      <c r="C666" s="147" t="s">
        <v>107</v>
      </c>
      <c r="D666" s="147" t="s">
        <v>8521</v>
      </c>
      <c r="E666" s="148">
        <v>0</v>
      </c>
      <c r="F666" s="148">
        <v>0</v>
      </c>
      <c r="G666" s="148">
        <v>0</v>
      </c>
      <c r="H666" s="148">
        <v>0</v>
      </c>
      <c r="I666" s="147" t="s">
        <v>4537</v>
      </c>
      <c r="J666" s="147" t="s">
        <v>4537</v>
      </c>
      <c r="K666" s="147" t="s">
        <v>4537</v>
      </c>
      <c r="L666" s="147" t="s">
        <v>8512</v>
      </c>
      <c r="M666" s="147" t="s">
        <v>4537</v>
      </c>
      <c r="N666" s="147" t="s">
        <v>233</v>
      </c>
      <c r="O666" s="147" t="s">
        <v>4537</v>
      </c>
      <c r="P666" s="147" t="s">
        <v>233</v>
      </c>
      <c r="Q666" s="147" t="s">
        <v>4537</v>
      </c>
      <c r="R666" s="147" t="s">
        <v>233</v>
      </c>
      <c r="S666" s="147" t="s">
        <v>4537</v>
      </c>
      <c r="T666" s="147" t="s">
        <v>233</v>
      </c>
      <c r="U666" s="150">
        <f t="shared" si="10"/>
        <v>0</v>
      </c>
    </row>
    <row r="667" spans="1:21" x14ac:dyDescent="0.2">
      <c r="A667" s="147" t="s">
        <v>8570</v>
      </c>
      <c r="B667" s="147" t="s">
        <v>55</v>
      </c>
      <c r="C667" s="147" t="s">
        <v>63</v>
      </c>
      <c r="D667" s="147" t="s">
        <v>987</v>
      </c>
      <c r="E667" s="148">
        <v>49</v>
      </c>
      <c r="F667" s="148">
        <v>0</v>
      </c>
      <c r="G667" s="148">
        <v>0</v>
      </c>
      <c r="H667" s="148">
        <v>0</v>
      </c>
      <c r="I667" s="147" t="s">
        <v>4537</v>
      </c>
      <c r="J667" s="147" t="s">
        <v>4537</v>
      </c>
      <c r="K667" s="147" t="s">
        <v>4537</v>
      </c>
      <c r="L667" s="147" t="s">
        <v>8512</v>
      </c>
      <c r="M667" s="147" t="s">
        <v>4537</v>
      </c>
      <c r="N667" s="147" t="s">
        <v>233</v>
      </c>
      <c r="O667" s="147" t="s">
        <v>4537</v>
      </c>
      <c r="P667" s="147" t="s">
        <v>233</v>
      </c>
      <c r="Q667" s="147" t="s">
        <v>4537</v>
      </c>
      <c r="R667" s="147" t="s">
        <v>233</v>
      </c>
      <c r="S667" s="147" t="s">
        <v>4537</v>
      </c>
      <c r="T667" s="147" t="s">
        <v>233</v>
      </c>
      <c r="U667" s="150">
        <f t="shared" si="10"/>
        <v>0</v>
      </c>
    </row>
    <row r="668" spans="1:21" x14ac:dyDescent="0.2">
      <c r="A668" s="147" t="s">
        <v>8570</v>
      </c>
      <c r="B668" s="147" t="s">
        <v>61</v>
      </c>
      <c r="C668" s="147" t="s">
        <v>63</v>
      </c>
      <c r="D668" s="147" t="s">
        <v>987</v>
      </c>
      <c r="E668" s="148">
        <v>1236</v>
      </c>
      <c r="F668" s="148">
        <v>1236</v>
      </c>
      <c r="G668" s="148">
        <v>0</v>
      </c>
      <c r="H668" s="148">
        <v>0</v>
      </c>
      <c r="I668" s="147" t="s">
        <v>4537</v>
      </c>
      <c r="J668" s="147" t="s">
        <v>4537</v>
      </c>
      <c r="K668" s="147" t="s">
        <v>4537</v>
      </c>
      <c r="L668" s="147" t="s">
        <v>8512</v>
      </c>
      <c r="M668" s="147" t="s">
        <v>4537</v>
      </c>
      <c r="N668" s="147" t="s">
        <v>233</v>
      </c>
      <c r="O668" s="147" t="s">
        <v>4537</v>
      </c>
      <c r="P668" s="147" t="s">
        <v>233</v>
      </c>
      <c r="Q668" s="147" t="s">
        <v>4537</v>
      </c>
      <c r="R668" s="147" t="s">
        <v>233</v>
      </c>
      <c r="S668" s="147" t="s">
        <v>4537</v>
      </c>
      <c r="T668" s="147" t="s">
        <v>233</v>
      </c>
      <c r="U668" s="150">
        <f t="shared" si="10"/>
        <v>0</v>
      </c>
    </row>
    <row r="669" spans="1:21" x14ac:dyDescent="0.2">
      <c r="A669" s="147" t="s">
        <v>8570</v>
      </c>
      <c r="B669" s="147" t="s">
        <v>48</v>
      </c>
      <c r="C669" s="147" t="s">
        <v>107</v>
      </c>
      <c r="D669" s="147" t="s">
        <v>987</v>
      </c>
      <c r="E669" s="148">
        <v>0</v>
      </c>
      <c r="F669" s="148">
        <v>0</v>
      </c>
      <c r="G669" s="148">
        <v>0</v>
      </c>
      <c r="H669" s="148">
        <v>0</v>
      </c>
      <c r="I669" s="147" t="s">
        <v>4537</v>
      </c>
      <c r="J669" s="147" t="s">
        <v>4537</v>
      </c>
      <c r="K669" s="147" t="s">
        <v>4537</v>
      </c>
      <c r="L669" s="147" t="s">
        <v>8512</v>
      </c>
      <c r="M669" s="147" t="s">
        <v>4537</v>
      </c>
      <c r="N669" s="147" t="s">
        <v>233</v>
      </c>
      <c r="O669" s="147" t="s">
        <v>4537</v>
      </c>
      <c r="P669" s="147" t="s">
        <v>233</v>
      </c>
      <c r="Q669" s="147" t="s">
        <v>4537</v>
      </c>
      <c r="R669" s="147" t="s">
        <v>233</v>
      </c>
      <c r="S669" s="147" t="s">
        <v>4537</v>
      </c>
      <c r="T669" s="147" t="s">
        <v>233</v>
      </c>
      <c r="U669" s="150">
        <f t="shared" si="10"/>
        <v>0</v>
      </c>
    </row>
    <row r="670" spans="1:21" x14ac:dyDescent="0.2">
      <c r="A670" s="147" t="s">
        <v>8570</v>
      </c>
      <c r="B670" s="147" t="s">
        <v>5957</v>
      </c>
      <c r="C670" s="147" t="s">
        <v>544</v>
      </c>
      <c r="D670" s="147" t="s">
        <v>987</v>
      </c>
      <c r="E670" s="148">
        <v>487</v>
      </c>
      <c r="F670" s="148">
        <v>520</v>
      </c>
      <c r="G670" s="148">
        <v>0</v>
      </c>
      <c r="H670" s="148">
        <v>0</v>
      </c>
      <c r="I670" s="147" t="s">
        <v>4537</v>
      </c>
      <c r="J670" s="147" t="s">
        <v>4537</v>
      </c>
      <c r="K670" s="147" t="s">
        <v>4537</v>
      </c>
      <c r="L670" s="147" t="s">
        <v>8512</v>
      </c>
      <c r="M670" s="147" t="s">
        <v>4537</v>
      </c>
      <c r="N670" s="147" t="s">
        <v>233</v>
      </c>
      <c r="O670" s="147" t="s">
        <v>4537</v>
      </c>
      <c r="P670" s="147" t="s">
        <v>233</v>
      </c>
      <c r="Q670" s="147" t="s">
        <v>4537</v>
      </c>
      <c r="R670" s="147" t="s">
        <v>233</v>
      </c>
      <c r="S670" s="147" t="s">
        <v>4537</v>
      </c>
      <c r="T670" s="147" t="s">
        <v>233</v>
      </c>
      <c r="U670" s="150">
        <f t="shared" si="10"/>
        <v>0</v>
      </c>
    </row>
    <row r="671" spans="1:21" x14ac:dyDescent="0.2">
      <c r="A671" s="147" t="s">
        <v>8570</v>
      </c>
      <c r="B671" s="147" t="s">
        <v>5215</v>
      </c>
      <c r="C671" s="147" t="s">
        <v>43</v>
      </c>
      <c r="D671" s="147" t="s">
        <v>987</v>
      </c>
      <c r="E671" s="148">
        <v>306</v>
      </c>
      <c r="F671" s="148">
        <v>0</v>
      </c>
      <c r="G671" s="148">
        <v>0</v>
      </c>
      <c r="H671" s="148">
        <v>0</v>
      </c>
      <c r="I671" s="147" t="s">
        <v>4537</v>
      </c>
      <c r="J671" s="147" t="s">
        <v>4537</v>
      </c>
      <c r="K671" s="147" t="s">
        <v>4537</v>
      </c>
      <c r="L671" s="147" t="s">
        <v>8512</v>
      </c>
      <c r="M671" s="147" t="s">
        <v>4537</v>
      </c>
      <c r="N671" s="147" t="s">
        <v>233</v>
      </c>
      <c r="O671" s="147" t="s">
        <v>4537</v>
      </c>
      <c r="P671" s="147" t="s">
        <v>233</v>
      </c>
      <c r="Q671" s="147" t="s">
        <v>4537</v>
      </c>
      <c r="R671" s="147" t="s">
        <v>233</v>
      </c>
      <c r="S671" s="147" t="s">
        <v>4537</v>
      </c>
      <c r="T671" s="147" t="s">
        <v>233</v>
      </c>
      <c r="U671" s="150">
        <f t="shared" si="10"/>
        <v>0</v>
      </c>
    </row>
    <row r="672" spans="1:21" x14ac:dyDescent="0.2">
      <c r="A672" s="147" t="s">
        <v>8570</v>
      </c>
      <c r="B672" s="147" t="s">
        <v>7228</v>
      </c>
      <c r="C672" s="147" t="s">
        <v>43</v>
      </c>
      <c r="D672" s="147" t="s">
        <v>987</v>
      </c>
      <c r="E672" s="148">
        <v>868</v>
      </c>
      <c r="F672" s="148">
        <v>0</v>
      </c>
      <c r="G672" s="148">
        <v>0</v>
      </c>
      <c r="H672" s="148">
        <v>0</v>
      </c>
      <c r="I672" s="147" t="s">
        <v>4537</v>
      </c>
      <c r="J672" s="147" t="s">
        <v>4537</v>
      </c>
      <c r="K672" s="147" t="s">
        <v>4537</v>
      </c>
      <c r="L672" s="147" t="s">
        <v>8512</v>
      </c>
      <c r="M672" s="147" t="s">
        <v>4537</v>
      </c>
      <c r="N672" s="147" t="s">
        <v>233</v>
      </c>
      <c r="O672" s="147" t="s">
        <v>4537</v>
      </c>
      <c r="P672" s="147" t="s">
        <v>233</v>
      </c>
      <c r="Q672" s="147" t="s">
        <v>4537</v>
      </c>
      <c r="R672" s="147" t="s">
        <v>233</v>
      </c>
      <c r="S672" s="147" t="s">
        <v>4537</v>
      </c>
      <c r="T672" s="147" t="s">
        <v>233</v>
      </c>
      <c r="U672" s="150">
        <f t="shared" si="10"/>
        <v>0</v>
      </c>
    </row>
    <row r="673" spans="1:21" x14ac:dyDescent="0.2">
      <c r="A673" s="147" t="s">
        <v>8570</v>
      </c>
      <c r="B673" s="147" t="s">
        <v>4929</v>
      </c>
      <c r="C673" s="147" t="s">
        <v>63</v>
      </c>
      <c r="D673" s="147" t="s">
        <v>987</v>
      </c>
      <c r="E673" s="148">
        <v>0</v>
      </c>
      <c r="F673" s="148">
        <v>0</v>
      </c>
      <c r="G673" s="148">
        <v>0</v>
      </c>
      <c r="H673" s="148">
        <v>0</v>
      </c>
      <c r="I673" s="147" t="s">
        <v>4537</v>
      </c>
      <c r="J673" s="147" t="s">
        <v>4537</v>
      </c>
      <c r="K673" s="147" t="s">
        <v>4537</v>
      </c>
      <c r="L673" s="147" t="s">
        <v>8512</v>
      </c>
      <c r="M673" s="147" t="s">
        <v>4537</v>
      </c>
      <c r="N673" s="147" t="s">
        <v>233</v>
      </c>
      <c r="O673" s="147" t="s">
        <v>4537</v>
      </c>
      <c r="P673" s="147" t="s">
        <v>233</v>
      </c>
      <c r="Q673" s="147" t="s">
        <v>4537</v>
      </c>
      <c r="R673" s="147" t="s">
        <v>233</v>
      </c>
      <c r="S673" s="147" t="s">
        <v>4537</v>
      </c>
      <c r="T673" s="147" t="s">
        <v>233</v>
      </c>
      <c r="U673" s="150">
        <f t="shared" si="10"/>
        <v>0</v>
      </c>
    </row>
    <row r="674" spans="1:21" x14ac:dyDescent="0.2">
      <c r="A674" s="147" t="s">
        <v>8570</v>
      </c>
      <c r="B674" s="147" t="s">
        <v>8027</v>
      </c>
      <c r="C674" s="147" t="s">
        <v>43</v>
      </c>
      <c r="D674" s="147" t="s">
        <v>987</v>
      </c>
      <c r="E674" s="148">
        <v>0</v>
      </c>
      <c r="F674" s="148">
        <v>192</v>
      </c>
      <c r="G674" s="148">
        <v>0</v>
      </c>
      <c r="H674" s="148">
        <v>0</v>
      </c>
      <c r="I674" s="147" t="s">
        <v>4537</v>
      </c>
      <c r="J674" s="147" t="s">
        <v>4537</v>
      </c>
      <c r="K674" s="147" t="s">
        <v>4537</v>
      </c>
      <c r="L674" s="147" t="s">
        <v>8512</v>
      </c>
      <c r="M674" s="147" t="s">
        <v>4537</v>
      </c>
      <c r="N674" s="147" t="s">
        <v>233</v>
      </c>
      <c r="O674" s="147" t="s">
        <v>4537</v>
      </c>
      <c r="P674" s="147" t="s">
        <v>233</v>
      </c>
      <c r="Q674" s="147" t="s">
        <v>4537</v>
      </c>
      <c r="R674" s="147" t="s">
        <v>233</v>
      </c>
      <c r="S674" s="147" t="s">
        <v>4537</v>
      </c>
      <c r="T674" s="147" t="s">
        <v>233</v>
      </c>
      <c r="U674" s="150">
        <f t="shared" si="10"/>
        <v>0</v>
      </c>
    </row>
    <row r="675" spans="1:21" x14ac:dyDescent="0.2">
      <c r="A675" s="147" t="s">
        <v>8570</v>
      </c>
      <c r="B675" s="147" t="s">
        <v>5195</v>
      </c>
      <c r="C675" s="147" t="s">
        <v>544</v>
      </c>
      <c r="D675" s="147" t="s">
        <v>446</v>
      </c>
      <c r="E675" s="148">
        <v>0</v>
      </c>
      <c r="F675" s="148">
        <v>209</v>
      </c>
      <c r="G675" s="148">
        <v>0</v>
      </c>
      <c r="H675" s="148">
        <v>0</v>
      </c>
      <c r="I675" s="147" t="s">
        <v>4537</v>
      </c>
      <c r="J675" s="147" t="s">
        <v>4537</v>
      </c>
      <c r="K675" s="147" t="s">
        <v>4537</v>
      </c>
      <c r="L675" s="147" t="s">
        <v>8512</v>
      </c>
      <c r="M675" s="147" t="s">
        <v>4537</v>
      </c>
      <c r="N675" s="147" t="s">
        <v>233</v>
      </c>
      <c r="O675" s="147" t="s">
        <v>4537</v>
      </c>
      <c r="P675" s="147" t="s">
        <v>233</v>
      </c>
      <c r="Q675" s="147" t="s">
        <v>4537</v>
      </c>
      <c r="R675" s="147" t="s">
        <v>233</v>
      </c>
      <c r="S675" s="147" t="s">
        <v>4537</v>
      </c>
      <c r="T675" s="147" t="s">
        <v>233</v>
      </c>
      <c r="U675" s="150">
        <f t="shared" si="10"/>
        <v>0</v>
      </c>
    </row>
    <row r="676" spans="1:21" x14ac:dyDescent="0.2">
      <c r="A676" s="147" t="s">
        <v>8570</v>
      </c>
      <c r="B676" s="147" t="s">
        <v>8028</v>
      </c>
      <c r="C676" s="147" t="s">
        <v>63</v>
      </c>
      <c r="D676" s="147" t="s">
        <v>446</v>
      </c>
      <c r="E676" s="148">
        <v>40</v>
      </c>
      <c r="F676" s="148">
        <v>200</v>
      </c>
      <c r="G676" s="148">
        <v>100</v>
      </c>
      <c r="H676" s="148">
        <v>0</v>
      </c>
      <c r="I676" s="147" t="s">
        <v>4537</v>
      </c>
      <c r="J676" s="147" t="s">
        <v>4537</v>
      </c>
      <c r="K676" s="147" t="s">
        <v>4537</v>
      </c>
      <c r="L676" s="147" t="s">
        <v>8512</v>
      </c>
      <c r="M676" s="147" t="s">
        <v>4537</v>
      </c>
      <c r="N676" s="147" t="s">
        <v>233</v>
      </c>
      <c r="O676" s="147" t="s">
        <v>4537</v>
      </c>
      <c r="P676" s="147" t="s">
        <v>233</v>
      </c>
      <c r="Q676" s="147" t="s">
        <v>4537</v>
      </c>
      <c r="R676" s="147" t="s">
        <v>233</v>
      </c>
      <c r="S676" s="147" t="s">
        <v>4537</v>
      </c>
      <c r="T676" s="147" t="s">
        <v>233</v>
      </c>
      <c r="U676" s="150">
        <f t="shared" si="10"/>
        <v>0</v>
      </c>
    </row>
    <row r="677" spans="1:21" x14ac:dyDescent="0.2">
      <c r="A677" s="147" t="s">
        <v>8570</v>
      </c>
      <c r="B677" s="147" t="s">
        <v>103</v>
      </c>
      <c r="C677" s="147" t="s">
        <v>107</v>
      </c>
      <c r="D677" s="147" t="s">
        <v>8516</v>
      </c>
      <c r="E677" s="148">
        <v>0</v>
      </c>
      <c r="F677" s="148">
        <v>0</v>
      </c>
      <c r="G677" s="148">
        <v>0</v>
      </c>
      <c r="H677" s="148">
        <v>0</v>
      </c>
      <c r="I677" s="147" t="s">
        <v>4537</v>
      </c>
      <c r="J677" s="147" t="s">
        <v>4537</v>
      </c>
      <c r="K677" s="147" t="s">
        <v>4537</v>
      </c>
      <c r="L677" s="147" t="s">
        <v>8512</v>
      </c>
      <c r="M677" s="147" t="s">
        <v>4537</v>
      </c>
      <c r="N677" s="147" t="s">
        <v>233</v>
      </c>
      <c r="O677" s="147" t="s">
        <v>4537</v>
      </c>
      <c r="P677" s="147" t="s">
        <v>233</v>
      </c>
      <c r="Q677" s="147" t="s">
        <v>4537</v>
      </c>
      <c r="R677" s="147" t="s">
        <v>233</v>
      </c>
      <c r="S677" s="147" t="s">
        <v>4537</v>
      </c>
      <c r="T677" s="147" t="s">
        <v>233</v>
      </c>
      <c r="U677" s="150">
        <f t="shared" si="10"/>
        <v>0</v>
      </c>
    </row>
    <row r="678" spans="1:21" x14ac:dyDescent="0.2">
      <c r="A678" s="147" t="s">
        <v>8570</v>
      </c>
      <c r="B678" s="147" t="s">
        <v>5750</v>
      </c>
      <c r="C678" s="147" t="s">
        <v>43</v>
      </c>
      <c r="D678" s="147" t="s">
        <v>8516</v>
      </c>
      <c r="E678" s="148">
        <v>180</v>
      </c>
      <c r="F678" s="148">
        <v>7454</v>
      </c>
      <c r="G678" s="148">
        <v>0</v>
      </c>
      <c r="H678" s="148">
        <v>0</v>
      </c>
      <c r="I678" s="147" t="s">
        <v>4537</v>
      </c>
      <c r="J678" s="147" t="s">
        <v>4537</v>
      </c>
      <c r="K678" s="147" t="s">
        <v>4537</v>
      </c>
      <c r="L678" s="147" t="s">
        <v>8512</v>
      </c>
      <c r="M678" s="147" t="s">
        <v>4537</v>
      </c>
      <c r="N678" s="147" t="s">
        <v>233</v>
      </c>
      <c r="O678" s="147" t="s">
        <v>4537</v>
      </c>
      <c r="P678" s="147" t="s">
        <v>233</v>
      </c>
      <c r="Q678" s="147" t="s">
        <v>4537</v>
      </c>
      <c r="R678" s="147" t="s">
        <v>233</v>
      </c>
      <c r="S678" s="147" t="s">
        <v>4537</v>
      </c>
      <c r="T678" s="147" t="s">
        <v>233</v>
      </c>
      <c r="U678" s="150">
        <f t="shared" si="10"/>
        <v>0</v>
      </c>
    </row>
    <row r="679" spans="1:21" x14ac:dyDescent="0.2">
      <c r="A679" s="147" t="s">
        <v>8570</v>
      </c>
      <c r="B679" s="147" t="s">
        <v>184</v>
      </c>
      <c r="C679" s="147" t="s">
        <v>544</v>
      </c>
      <c r="D679" s="147" t="s">
        <v>987</v>
      </c>
      <c r="E679" s="148">
        <v>109</v>
      </c>
      <c r="F679" s="148">
        <v>112</v>
      </c>
      <c r="G679" s="148">
        <v>0</v>
      </c>
      <c r="H679" s="148">
        <v>0</v>
      </c>
      <c r="I679" s="147" t="s">
        <v>4537</v>
      </c>
      <c r="J679" s="147" t="s">
        <v>4537</v>
      </c>
      <c r="K679" s="147" t="s">
        <v>4537</v>
      </c>
      <c r="L679" s="147" t="s">
        <v>8512</v>
      </c>
      <c r="M679" s="147" t="s">
        <v>4537</v>
      </c>
      <c r="N679" s="147" t="s">
        <v>233</v>
      </c>
      <c r="O679" s="147" t="s">
        <v>4537</v>
      </c>
      <c r="P679" s="147" t="s">
        <v>233</v>
      </c>
      <c r="Q679" s="147" t="s">
        <v>4537</v>
      </c>
      <c r="R679" s="147" t="s">
        <v>233</v>
      </c>
      <c r="S679" s="147" t="s">
        <v>4537</v>
      </c>
      <c r="T679" s="147" t="s">
        <v>233</v>
      </c>
      <c r="U679" s="150">
        <f t="shared" si="10"/>
        <v>0</v>
      </c>
    </row>
    <row r="680" spans="1:21" x14ac:dyDescent="0.2">
      <c r="A680" s="147" t="s">
        <v>8570</v>
      </c>
      <c r="B680" s="147" t="s">
        <v>5706</v>
      </c>
      <c r="C680" s="147" t="s">
        <v>544</v>
      </c>
      <c r="D680" s="147" t="s">
        <v>987</v>
      </c>
      <c r="E680" s="148">
        <v>101</v>
      </c>
      <c r="F680" s="148">
        <v>0</v>
      </c>
      <c r="G680" s="148">
        <v>0</v>
      </c>
      <c r="H680" s="148">
        <v>0</v>
      </c>
      <c r="I680" s="147" t="s">
        <v>4537</v>
      </c>
      <c r="J680" s="147" t="s">
        <v>4537</v>
      </c>
      <c r="K680" s="147" t="s">
        <v>4537</v>
      </c>
      <c r="L680" s="147" t="s">
        <v>8512</v>
      </c>
      <c r="M680" s="147" t="s">
        <v>4537</v>
      </c>
      <c r="N680" s="147" t="s">
        <v>233</v>
      </c>
      <c r="O680" s="147" t="s">
        <v>4537</v>
      </c>
      <c r="P680" s="147" t="s">
        <v>233</v>
      </c>
      <c r="Q680" s="147" t="s">
        <v>4537</v>
      </c>
      <c r="R680" s="147" t="s">
        <v>233</v>
      </c>
      <c r="S680" s="147" t="s">
        <v>4537</v>
      </c>
      <c r="T680" s="147" t="s">
        <v>233</v>
      </c>
      <c r="U680" s="150">
        <f t="shared" si="10"/>
        <v>0</v>
      </c>
    </row>
    <row r="681" spans="1:21" x14ac:dyDescent="0.2">
      <c r="A681" s="147" t="s">
        <v>8570</v>
      </c>
      <c r="B681" s="147" t="s">
        <v>5162</v>
      </c>
      <c r="C681" s="147" t="s">
        <v>544</v>
      </c>
      <c r="D681" s="147" t="s">
        <v>987</v>
      </c>
      <c r="E681" s="148">
        <v>255</v>
      </c>
      <c r="F681" s="148">
        <v>0</v>
      </c>
      <c r="G681" s="148">
        <v>0</v>
      </c>
      <c r="H681" s="148">
        <v>0</v>
      </c>
      <c r="I681" s="147" t="s">
        <v>4537</v>
      </c>
      <c r="J681" s="147" t="s">
        <v>4537</v>
      </c>
      <c r="K681" s="147" t="s">
        <v>4537</v>
      </c>
      <c r="L681" s="147" t="s">
        <v>8512</v>
      </c>
      <c r="M681" s="147" t="s">
        <v>4537</v>
      </c>
      <c r="N681" s="147" t="s">
        <v>233</v>
      </c>
      <c r="O681" s="147" t="s">
        <v>4537</v>
      </c>
      <c r="P681" s="147" t="s">
        <v>233</v>
      </c>
      <c r="Q681" s="147" t="s">
        <v>4537</v>
      </c>
      <c r="R681" s="147" t="s">
        <v>233</v>
      </c>
      <c r="S681" s="147" t="s">
        <v>4537</v>
      </c>
      <c r="T681" s="147" t="s">
        <v>233</v>
      </c>
      <c r="U681" s="150">
        <f t="shared" si="10"/>
        <v>0</v>
      </c>
    </row>
    <row r="682" spans="1:21" x14ac:dyDescent="0.2">
      <c r="A682" s="147" t="s">
        <v>8570</v>
      </c>
      <c r="B682" s="147" t="s">
        <v>7236</v>
      </c>
      <c r="C682" s="147" t="s">
        <v>43</v>
      </c>
      <c r="D682" s="147" t="s">
        <v>987</v>
      </c>
      <c r="E682" s="148">
        <v>951</v>
      </c>
      <c r="F682" s="148">
        <v>0</v>
      </c>
      <c r="G682" s="148">
        <v>0</v>
      </c>
      <c r="H682" s="148">
        <v>0</v>
      </c>
      <c r="I682" s="147" t="s">
        <v>4537</v>
      </c>
      <c r="J682" s="147" t="s">
        <v>4537</v>
      </c>
      <c r="K682" s="147" t="s">
        <v>4537</v>
      </c>
      <c r="L682" s="147" t="s">
        <v>8512</v>
      </c>
      <c r="M682" s="147" t="s">
        <v>4537</v>
      </c>
      <c r="N682" s="147" t="s">
        <v>233</v>
      </c>
      <c r="O682" s="147" t="s">
        <v>4537</v>
      </c>
      <c r="P682" s="147" t="s">
        <v>233</v>
      </c>
      <c r="Q682" s="147" t="s">
        <v>4537</v>
      </c>
      <c r="R682" s="147" t="s">
        <v>233</v>
      </c>
      <c r="S682" s="147" t="s">
        <v>4537</v>
      </c>
      <c r="T682" s="147" t="s">
        <v>233</v>
      </c>
      <c r="U682" s="150">
        <f t="shared" si="10"/>
        <v>0</v>
      </c>
    </row>
    <row r="683" spans="1:21" x14ac:dyDescent="0.2">
      <c r="A683" s="147" t="s">
        <v>8570</v>
      </c>
      <c r="B683" s="147" t="s">
        <v>155</v>
      </c>
      <c r="C683" s="147" t="s">
        <v>1289</v>
      </c>
      <c r="D683" s="147" t="s">
        <v>987</v>
      </c>
      <c r="E683" s="148">
        <v>0</v>
      </c>
      <c r="F683" s="148">
        <v>0</v>
      </c>
      <c r="G683" s="148">
        <v>0</v>
      </c>
      <c r="H683" s="148">
        <v>0</v>
      </c>
      <c r="I683" s="147" t="s">
        <v>4537</v>
      </c>
      <c r="J683" s="147" t="s">
        <v>4537</v>
      </c>
      <c r="K683" s="147" t="s">
        <v>4537</v>
      </c>
      <c r="L683" s="147" t="s">
        <v>8512</v>
      </c>
      <c r="M683" s="147" t="s">
        <v>4537</v>
      </c>
      <c r="N683" s="147" t="s">
        <v>233</v>
      </c>
      <c r="O683" s="147" t="s">
        <v>4537</v>
      </c>
      <c r="P683" s="147" t="s">
        <v>233</v>
      </c>
      <c r="Q683" s="147" t="s">
        <v>4537</v>
      </c>
      <c r="R683" s="147" t="s">
        <v>233</v>
      </c>
      <c r="S683" s="147" t="s">
        <v>4537</v>
      </c>
      <c r="T683" s="147" t="s">
        <v>233</v>
      </c>
      <c r="U683" s="150">
        <f t="shared" si="10"/>
        <v>0</v>
      </c>
    </row>
    <row r="684" spans="1:21" x14ac:dyDescent="0.2">
      <c r="A684" s="147" t="s">
        <v>8570</v>
      </c>
      <c r="B684" s="147" t="s">
        <v>55</v>
      </c>
      <c r="C684" s="147" t="s">
        <v>63</v>
      </c>
      <c r="D684" s="147" t="s">
        <v>987</v>
      </c>
      <c r="E684" s="148">
        <v>187</v>
      </c>
      <c r="F684" s="148">
        <v>0</v>
      </c>
      <c r="G684" s="148">
        <v>0</v>
      </c>
      <c r="H684" s="148">
        <v>0</v>
      </c>
      <c r="I684" s="147" t="s">
        <v>4537</v>
      </c>
      <c r="J684" s="147" t="s">
        <v>4537</v>
      </c>
      <c r="K684" s="147" t="s">
        <v>4537</v>
      </c>
      <c r="L684" s="147" t="s">
        <v>8512</v>
      </c>
      <c r="M684" s="147" t="s">
        <v>4537</v>
      </c>
      <c r="N684" s="147" t="s">
        <v>233</v>
      </c>
      <c r="O684" s="147" t="s">
        <v>4537</v>
      </c>
      <c r="P684" s="147" t="s">
        <v>233</v>
      </c>
      <c r="Q684" s="147" t="s">
        <v>4537</v>
      </c>
      <c r="R684" s="147" t="s">
        <v>233</v>
      </c>
      <c r="S684" s="147" t="s">
        <v>4537</v>
      </c>
      <c r="T684" s="147" t="s">
        <v>233</v>
      </c>
      <c r="U684" s="150">
        <f t="shared" si="10"/>
        <v>0</v>
      </c>
    </row>
    <row r="685" spans="1:21" x14ac:dyDescent="0.2">
      <c r="A685" s="147" t="s">
        <v>8570</v>
      </c>
      <c r="B685" s="147" t="s">
        <v>61</v>
      </c>
      <c r="C685" s="147" t="s">
        <v>63</v>
      </c>
      <c r="D685" s="147" t="s">
        <v>987</v>
      </c>
      <c r="E685" s="148">
        <v>0</v>
      </c>
      <c r="F685" s="148">
        <v>0</v>
      </c>
      <c r="G685" s="148">
        <v>0</v>
      </c>
      <c r="H685" s="148">
        <v>0</v>
      </c>
      <c r="I685" s="147" t="s">
        <v>4537</v>
      </c>
      <c r="J685" s="147" t="s">
        <v>4537</v>
      </c>
      <c r="K685" s="147" t="s">
        <v>4537</v>
      </c>
      <c r="L685" s="147" t="s">
        <v>8512</v>
      </c>
      <c r="M685" s="147" t="s">
        <v>4537</v>
      </c>
      <c r="N685" s="147" t="s">
        <v>233</v>
      </c>
      <c r="O685" s="147" t="s">
        <v>4537</v>
      </c>
      <c r="P685" s="147" t="s">
        <v>233</v>
      </c>
      <c r="Q685" s="147" t="s">
        <v>4537</v>
      </c>
      <c r="R685" s="147" t="s">
        <v>233</v>
      </c>
      <c r="S685" s="147" t="s">
        <v>4537</v>
      </c>
      <c r="T685" s="147" t="s">
        <v>233</v>
      </c>
      <c r="U685" s="150">
        <f t="shared" si="10"/>
        <v>0</v>
      </c>
    </row>
    <row r="686" spans="1:21" x14ac:dyDescent="0.2">
      <c r="A686" s="147" t="s">
        <v>8570</v>
      </c>
      <c r="B686" s="147" t="s">
        <v>240</v>
      </c>
      <c r="C686" s="147" t="s">
        <v>63</v>
      </c>
      <c r="D686" s="147" t="s">
        <v>8514</v>
      </c>
      <c r="E686" s="148">
        <v>173</v>
      </c>
      <c r="F686" s="148">
        <v>0</v>
      </c>
      <c r="G686" s="148">
        <v>0</v>
      </c>
      <c r="H686" s="148">
        <v>0</v>
      </c>
      <c r="I686" s="147" t="s">
        <v>4537</v>
      </c>
      <c r="J686" s="147" t="s">
        <v>4537</v>
      </c>
      <c r="K686" s="147" t="s">
        <v>4537</v>
      </c>
      <c r="L686" s="147" t="s">
        <v>8512</v>
      </c>
      <c r="M686" s="147" t="s">
        <v>4537</v>
      </c>
      <c r="N686" s="147" t="s">
        <v>233</v>
      </c>
      <c r="O686" s="147" t="s">
        <v>4537</v>
      </c>
      <c r="P686" s="147" t="s">
        <v>233</v>
      </c>
      <c r="Q686" s="147" t="s">
        <v>4537</v>
      </c>
      <c r="R686" s="147" t="s">
        <v>233</v>
      </c>
      <c r="S686" s="147" t="s">
        <v>4537</v>
      </c>
      <c r="T686" s="147" t="s">
        <v>233</v>
      </c>
      <c r="U686" s="150">
        <f t="shared" si="10"/>
        <v>0</v>
      </c>
    </row>
    <row r="687" spans="1:21" x14ac:dyDescent="0.2">
      <c r="A687" s="147" t="s">
        <v>8570</v>
      </c>
      <c r="B687" s="147" t="s">
        <v>243</v>
      </c>
      <c r="C687" s="147" t="s">
        <v>63</v>
      </c>
      <c r="D687" s="147" t="s">
        <v>8514</v>
      </c>
      <c r="E687" s="148">
        <v>466</v>
      </c>
      <c r="F687" s="148">
        <v>666</v>
      </c>
      <c r="G687" s="148">
        <v>13</v>
      </c>
      <c r="H687" s="148">
        <v>0</v>
      </c>
      <c r="I687" s="147" t="s">
        <v>4537</v>
      </c>
      <c r="J687" s="147" t="s">
        <v>4537</v>
      </c>
      <c r="K687" s="147" t="s">
        <v>4537</v>
      </c>
      <c r="L687" s="147" t="s">
        <v>8512</v>
      </c>
      <c r="M687" s="147" t="s">
        <v>4537</v>
      </c>
      <c r="N687" s="147" t="s">
        <v>233</v>
      </c>
      <c r="O687" s="147" t="s">
        <v>4537</v>
      </c>
      <c r="P687" s="147" t="s">
        <v>233</v>
      </c>
      <c r="Q687" s="147" t="s">
        <v>4537</v>
      </c>
      <c r="R687" s="147" t="s">
        <v>233</v>
      </c>
      <c r="S687" s="147" t="s">
        <v>4537</v>
      </c>
      <c r="T687" s="147" t="s">
        <v>233</v>
      </c>
      <c r="U687" s="150">
        <f t="shared" si="10"/>
        <v>0</v>
      </c>
    </row>
    <row r="688" spans="1:21" x14ac:dyDescent="0.2">
      <c r="A688" s="147" t="s">
        <v>8570</v>
      </c>
      <c r="B688" s="147" t="s">
        <v>166</v>
      </c>
      <c r="C688" s="147" t="s">
        <v>544</v>
      </c>
      <c r="D688" s="147" t="s">
        <v>8514</v>
      </c>
      <c r="E688" s="148">
        <v>0</v>
      </c>
      <c r="F688" s="148">
        <v>1237</v>
      </c>
      <c r="G688" s="148">
        <v>0</v>
      </c>
      <c r="H688" s="148">
        <v>0</v>
      </c>
      <c r="I688" s="147" t="s">
        <v>4537</v>
      </c>
      <c r="J688" s="147" t="s">
        <v>4537</v>
      </c>
      <c r="K688" s="147" t="s">
        <v>4537</v>
      </c>
      <c r="L688" s="147" t="s">
        <v>8512</v>
      </c>
      <c r="M688" s="147" t="s">
        <v>4537</v>
      </c>
      <c r="N688" s="147" t="s">
        <v>233</v>
      </c>
      <c r="O688" s="147" t="s">
        <v>4537</v>
      </c>
      <c r="P688" s="147" t="s">
        <v>233</v>
      </c>
      <c r="Q688" s="147" t="s">
        <v>4537</v>
      </c>
      <c r="R688" s="147" t="s">
        <v>233</v>
      </c>
      <c r="S688" s="147" t="s">
        <v>4537</v>
      </c>
      <c r="T688" s="147" t="s">
        <v>233</v>
      </c>
      <c r="U688" s="150">
        <f t="shared" si="10"/>
        <v>0</v>
      </c>
    </row>
    <row r="689" spans="1:21" x14ac:dyDescent="0.2">
      <c r="A689" s="147" t="s">
        <v>8570</v>
      </c>
      <c r="B689" s="147" t="s">
        <v>55</v>
      </c>
      <c r="C689" s="147" t="s">
        <v>63</v>
      </c>
      <c r="D689" s="147" t="s">
        <v>8514</v>
      </c>
      <c r="E689" s="148">
        <v>536</v>
      </c>
      <c r="F689" s="148">
        <v>706</v>
      </c>
      <c r="G689" s="148">
        <v>138</v>
      </c>
      <c r="H689" s="148">
        <v>0</v>
      </c>
      <c r="I689" s="147" t="s">
        <v>4537</v>
      </c>
      <c r="J689" s="147" t="s">
        <v>4537</v>
      </c>
      <c r="K689" s="147" t="s">
        <v>4537</v>
      </c>
      <c r="L689" s="147" t="s">
        <v>8512</v>
      </c>
      <c r="M689" s="147" t="s">
        <v>4537</v>
      </c>
      <c r="N689" s="147" t="s">
        <v>233</v>
      </c>
      <c r="O689" s="147" t="s">
        <v>4537</v>
      </c>
      <c r="P689" s="147" t="s">
        <v>233</v>
      </c>
      <c r="Q689" s="147" t="s">
        <v>4537</v>
      </c>
      <c r="R689" s="147" t="s">
        <v>233</v>
      </c>
      <c r="S689" s="147" t="s">
        <v>4537</v>
      </c>
      <c r="T689" s="147" t="s">
        <v>233</v>
      </c>
      <c r="U689" s="150">
        <f t="shared" si="10"/>
        <v>0</v>
      </c>
    </row>
    <row r="690" spans="1:21" x14ac:dyDescent="0.2">
      <c r="A690" s="147" t="s">
        <v>8570</v>
      </c>
      <c r="B690" s="147" t="s">
        <v>61</v>
      </c>
      <c r="C690" s="147" t="s">
        <v>63</v>
      </c>
      <c r="D690" s="147" t="s">
        <v>8514</v>
      </c>
      <c r="E690" s="148">
        <v>0</v>
      </c>
      <c r="F690" s="148">
        <v>850</v>
      </c>
      <c r="G690" s="148">
        <v>0</v>
      </c>
      <c r="H690" s="148">
        <v>0</v>
      </c>
      <c r="I690" s="147" t="s">
        <v>4537</v>
      </c>
      <c r="J690" s="147" t="s">
        <v>4537</v>
      </c>
      <c r="K690" s="147" t="s">
        <v>4537</v>
      </c>
      <c r="L690" s="147" t="s">
        <v>8512</v>
      </c>
      <c r="M690" s="147" t="s">
        <v>4537</v>
      </c>
      <c r="N690" s="147" t="s">
        <v>233</v>
      </c>
      <c r="O690" s="147" t="s">
        <v>4537</v>
      </c>
      <c r="P690" s="147" t="s">
        <v>233</v>
      </c>
      <c r="Q690" s="147" t="s">
        <v>4537</v>
      </c>
      <c r="R690" s="147" t="s">
        <v>233</v>
      </c>
      <c r="S690" s="147" t="s">
        <v>4537</v>
      </c>
      <c r="T690" s="147" t="s">
        <v>233</v>
      </c>
      <c r="U690" s="150">
        <f t="shared" si="10"/>
        <v>0</v>
      </c>
    </row>
    <row r="691" spans="1:21" x14ac:dyDescent="0.2">
      <c r="A691" s="147" t="s">
        <v>8570</v>
      </c>
      <c r="B691" s="147" t="s">
        <v>226</v>
      </c>
      <c r="C691" s="147" t="s">
        <v>63</v>
      </c>
      <c r="D691" s="147" t="s">
        <v>8514</v>
      </c>
      <c r="E691" s="148">
        <v>393</v>
      </c>
      <c r="F691" s="148">
        <v>0</v>
      </c>
      <c r="G691" s="148">
        <v>0</v>
      </c>
      <c r="H691" s="148">
        <v>0</v>
      </c>
      <c r="I691" s="147" t="s">
        <v>4537</v>
      </c>
      <c r="J691" s="147" t="s">
        <v>4537</v>
      </c>
      <c r="K691" s="147" t="s">
        <v>4537</v>
      </c>
      <c r="L691" s="147" t="s">
        <v>8512</v>
      </c>
      <c r="M691" s="147" t="s">
        <v>4537</v>
      </c>
      <c r="N691" s="147" t="s">
        <v>233</v>
      </c>
      <c r="O691" s="147" t="s">
        <v>4537</v>
      </c>
      <c r="P691" s="147" t="s">
        <v>233</v>
      </c>
      <c r="Q691" s="147" t="s">
        <v>4537</v>
      </c>
      <c r="R691" s="147" t="s">
        <v>233</v>
      </c>
      <c r="S691" s="147" t="s">
        <v>4537</v>
      </c>
      <c r="T691" s="147" t="s">
        <v>233</v>
      </c>
      <c r="U691" s="150">
        <f t="shared" si="10"/>
        <v>0</v>
      </c>
    </row>
    <row r="692" spans="1:21" x14ac:dyDescent="0.2">
      <c r="A692" s="147" t="s">
        <v>8570</v>
      </c>
      <c r="B692" s="147" t="s">
        <v>4902</v>
      </c>
      <c r="C692" s="147" t="s">
        <v>43</v>
      </c>
      <c r="D692" s="147" t="s">
        <v>8514</v>
      </c>
      <c r="E692" s="148">
        <v>961</v>
      </c>
      <c r="F692" s="148">
        <v>1121</v>
      </c>
      <c r="G692" s="148">
        <v>195</v>
      </c>
      <c r="H692" s="148">
        <v>0</v>
      </c>
      <c r="I692" s="147" t="s">
        <v>4537</v>
      </c>
      <c r="J692" s="147" t="s">
        <v>4537</v>
      </c>
      <c r="K692" s="147" t="s">
        <v>4537</v>
      </c>
      <c r="L692" s="147" t="s">
        <v>8512</v>
      </c>
      <c r="M692" s="147" t="s">
        <v>4537</v>
      </c>
      <c r="N692" s="147" t="s">
        <v>233</v>
      </c>
      <c r="O692" s="147" t="s">
        <v>4537</v>
      </c>
      <c r="P692" s="147" t="s">
        <v>233</v>
      </c>
      <c r="Q692" s="147" t="s">
        <v>4537</v>
      </c>
      <c r="R692" s="147" t="s">
        <v>233</v>
      </c>
      <c r="S692" s="147" t="s">
        <v>4537</v>
      </c>
      <c r="T692" s="147" t="s">
        <v>233</v>
      </c>
      <c r="U692" s="150">
        <f t="shared" si="10"/>
        <v>0</v>
      </c>
    </row>
    <row r="693" spans="1:21" x14ac:dyDescent="0.2">
      <c r="A693" s="147" t="s">
        <v>8570</v>
      </c>
      <c r="B693" s="147" t="s">
        <v>7037</v>
      </c>
      <c r="C693" s="147" t="s">
        <v>63</v>
      </c>
      <c r="D693" s="147" t="s">
        <v>8514</v>
      </c>
      <c r="E693" s="148">
        <v>849</v>
      </c>
      <c r="F693" s="148">
        <v>0</v>
      </c>
      <c r="G693" s="148">
        <v>0</v>
      </c>
      <c r="H693" s="148">
        <v>0</v>
      </c>
      <c r="I693" s="147" t="s">
        <v>4537</v>
      </c>
      <c r="J693" s="147" t="s">
        <v>4537</v>
      </c>
      <c r="K693" s="147" t="s">
        <v>4537</v>
      </c>
      <c r="L693" s="147" t="s">
        <v>8512</v>
      </c>
      <c r="M693" s="147" t="s">
        <v>4537</v>
      </c>
      <c r="N693" s="147" t="s">
        <v>233</v>
      </c>
      <c r="O693" s="147" t="s">
        <v>4537</v>
      </c>
      <c r="P693" s="147" t="s">
        <v>233</v>
      </c>
      <c r="Q693" s="147" t="s">
        <v>4537</v>
      </c>
      <c r="R693" s="147" t="s">
        <v>233</v>
      </c>
      <c r="S693" s="147" t="s">
        <v>4537</v>
      </c>
      <c r="T693" s="147" t="s">
        <v>233</v>
      </c>
      <c r="U693" s="150">
        <f t="shared" si="10"/>
        <v>0</v>
      </c>
    </row>
    <row r="694" spans="1:21" x14ac:dyDescent="0.2">
      <c r="A694" s="147" t="s">
        <v>8570</v>
      </c>
      <c r="B694" s="147" t="s">
        <v>278</v>
      </c>
      <c r="C694" s="147" t="s">
        <v>1289</v>
      </c>
      <c r="D694" s="147" t="s">
        <v>8514</v>
      </c>
      <c r="E694" s="148">
        <v>440</v>
      </c>
      <c r="F694" s="148">
        <v>0</v>
      </c>
      <c r="G694" s="148">
        <v>0</v>
      </c>
      <c r="H694" s="148">
        <v>0</v>
      </c>
      <c r="I694" s="147" t="s">
        <v>4537</v>
      </c>
      <c r="J694" s="147" t="s">
        <v>4537</v>
      </c>
      <c r="K694" s="147" t="s">
        <v>4537</v>
      </c>
      <c r="L694" s="147" t="s">
        <v>8512</v>
      </c>
      <c r="M694" s="147" t="s">
        <v>4537</v>
      </c>
      <c r="N694" s="147" t="s">
        <v>233</v>
      </c>
      <c r="O694" s="147" t="s">
        <v>4537</v>
      </c>
      <c r="P694" s="147" t="s">
        <v>233</v>
      </c>
      <c r="Q694" s="147" t="s">
        <v>4537</v>
      </c>
      <c r="R694" s="147" t="s">
        <v>233</v>
      </c>
      <c r="S694" s="147" t="s">
        <v>4537</v>
      </c>
      <c r="T694" s="147" t="s">
        <v>233</v>
      </c>
      <c r="U694" s="150">
        <f t="shared" si="10"/>
        <v>0</v>
      </c>
    </row>
    <row r="695" spans="1:21" x14ac:dyDescent="0.2">
      <c r="A695" s="147" t="s">
        <v>8570</v>
      </c>
      <c r="B695" s="147" t="s">
        <v>162</v>
      </c>
      <c r="C695" s="147" t="s">
        <v>63</v>
      </c>
      <c r="D695" s="147" t="s">
        <v>8514</v>
      </c>
      <c r="E695" s="148">
        <v>173</v>
      </c>
      <c r="F695" s="148">
        <v>0</v>
      </c>
      <c r="G695" s="148">
        <v>0</v>
      </c>
      <c r="H695" s="148">
        <v>0</v>
      </c>
      <c r="I695" s="147" t="s">
        <v>4537</v>
      </c>
      <c r="J695" s="147" t="s">
        <v>4537</v>
      </c>
      <c r="K695" s="147" t="s">
        <v>4537</v>
      </c>
      <c r="L695" s="147" t="s">
        <v>8512</v>
      </c>
      <c r="M695" s="147" t="s">
        <v>4537</v>
      </c>
      <c r="N695" s="147" t="s">
        <v>233</v>
      </c>
      <c r="O695" s="147" t="s">
        <v>4537</v>
      </c>
      <c r="P695" s="147" t="s">
        <v>233</v>
      </c>
      <c r="Q695" s="147" t="s">
        <v>4537</v>
      </c>
      <c r="R695" s="147" t="s">
        <v>233</v>
      </c>
      <c r="S695" s="147" t="s">
        <v>4537</v>
      </c>
      <c r="T695" s="147" t="s">
        <v>233</v>
      </c>
      <c r="U695" s="150">
        <f t="shared" si="10"/>
        <v>0</v>
      </c>
    </row>
    <row r="696" spans="1:21" x14ac:dyDescent="0.2">
      <c r="A696" s="147" t="s">
        <v>8570</v>
      </c>
      <c r="B696" s="147" t="s">
        <v>172</v>
      </c>
      <c r="C696" s="147" t="s">
        <v>63</v>
      </c>
      <c r="D696" s="147" t="s">
        <v>8514</v>
      </c>
      <c r="E696" s="148">
        <v>356</v>
      </c>
      <c r="F696" s="148">
        <v>356</v>
      </c>
      <c r="G696" s="148">
        <v>0</v>
      </c>
      <c r="H696" s="148">
        <v>0</v>
      </c>
      <c r="I696" s="147" t="s">
        <v>4537</v>
      </c>
      <c r="J696" s="147" t="s">
        <v>4537</v>
      </c>
      <c r="K696" s="147" t="s">
        <v>4537</v>
      </c>
      <c r="L696" s="147" t="s">
        <v>8512</v>
      </c>
      <c r="M696" s="147" t="s">
        <v>4537</v>
      </c>
      <c r="N696" s="147" t="s">
        <v>233</v>
      </c>
      <c r="O696" s="147" t="s">
        <v>4537</v>
      </c>
      <c r="P696" s="147" t="s">
        <v>233</v>
      </c>
      <c r="Q696" s="147" t="s">
        <v>4537</v>
      </c>
      <c r="R696" s="147" t="s">
        <v>233</v>
      </c>
      <c r="S696" s="147" t="s">
        <v>4537</v>
      </c>
      <c r="T696" s="147" t="s">
        <v>233</v>
      </c>
      <c r="U696" s="150">
        <f t="shared" si="10"/>
        <v>0</v>
      </c>
    </row>
    <row r="697" spans="1:21" x14ac:dyDescent="0.2">
      <c r="A697" s="147" t="s">
        <v>8570</v>
      </c>
      <c r="B697" s="147" t="s">
        <v>8035</v>
      </c>
      <c r="C697" s="147" t="s">
        <v>63</v>
      </c>
      <c r="D697" s="147" t="s">
        <v>8514</v>
      </c>
      <c r="E697" s="148">
        <v>112</v>
      </c>
      <c r="F697" s="148">
        <v>0</v>
      </c>
      <c r="G697" s="148">
        <v>0</v>
      </c>
      <c r="H697" s="148">
        <v>0</v>
      </c>
      <c r="I697" s="147" t="s">
        <v>4537</v>
      </c>
      <c r="J697" s="147" t="s">
        <v>4537</v>
      </c>
      <c r="K697" s="147" t="s">
        <v>4537</v>
      </c>
      <c r="L697" s="147" t="s">
        <v>8512</v>
      </c>
      <c r="M697" s="147" t="s">
        <v>4537</v>
      </c>
      <c r="N697" s="147" t="s">
        <v>233</v>
      </c>
      <c r="O697" s="147" t="s">
        <v>4537</v>
      </c>
      <c r="P697" s="147" t="s">
        <v>233</v>
      </c>
      <c r="Q697" s="147" t="s">
        <v>4537</v>
      </c>
      <c r="R697" s="147" t="s">
        <v>233</v>
      </c>
      <c r="S697" s="147" t="s">
        <v>4537</v>
      </c>
      <c r="T697" s="147" t="s">
        <v>233</v>
      </c>
      <c r="U697" s="150">
        <f t="shared" si="10"/>
        <v>0</v>
      </c>
    </row>
    <row r="698" spans="1:21" x14ac:dyDescent="0.2">
      <c r="A698" s="147" t="s">
        <v>8570</v>
      </c>
      <c r="B698" s="147" t="s">
        <v>7809</v>
      </c>
      <c r="C698" s="147" t="s">
        <v>63</v>
      </c>
      <c r="D698" s="147" t="s">
        <v>8514</v>
      </c>
      <c r="E698" s="148">
        <v>888</v>
      </c>
      <c r="F698" s="148">
        <v>0</v>
      </c>
      <c r="G698" s="148">
        <v>0</v>
      </c>
      <c r="H698" s="148">
        <v>0</v>
      </c>
      <c r="I698" s="147" t="s">
        <v>4537</v>
      </c>
      <c r="J698" s="147" t="s">
        <v>4537</v>
      </c>
      <c r="K698" s="147" t="s">
        <v>4537</v>
      </c>
      <c r="L698" s="147" t="s">
        <v>8512</v>
      </c>
      <c r="M698" s="147" t="s">
        <v>4537</v>
      </c>
      <c r="N698" s="147" t="s">
        <v>233</v>
      </c>
      <c r="O698" s="147" t="s">
        <v>4537</v>
      </c>
      <c r="P698" s="147" t="s">
        <v>233</v>
      </c>
      <c r="Q698" s="147" t="s">
        <v>4537</v>
      </c>
      <c r="R698" s="147" t="s">
        <v>233</v>
      </c>
      <c r="S698" s="147" t="s">
        <v>4537</v>
      </c>
      <c r="T698" s="147" t="s">
        <v>233</v>
      </c>
      <c r="U698" s="150">
        <f t="shared" si="10"/>
        <v>0</v>
      </c>
    </row>
    <row r="699" spans="1:21" x14ac:dyDescent="0.2">
      <c r="A699" s="147" t="s">
        <v>8570</v>
      </c>
      <c r="B699" s="147" t="s">
        <v>5392</v>
      </c>
      <c r="C699" s="147" t="s">
        <v>544</v>
      </c>
      <c r="D699" s="147" t="s">
        <v>8514</v>
      </c>
      <c r="E699" s="148">
        <v>0</v>
      </c>
      <c r="F699" s="148">
        <v>1019</v>
      </c>
      <c r="G699" s="148">
        <v>0</v>
      </c>
      <c r="H699" s="148">
        <v>0</v>
      </c>
      <c r="I699" s="147" t="s">
        <v>4537</v>
      </c>
      <c r="J699" s="147" t="s">
        <v>4537</v>
      </c>
      <c r="K699" s="147" t="s">
        <v>4537</v>
      </c>
      <c r="L699" s="147" t="s">
        <v>8512</v>
      </c>
      <c r="M699" s="147" t="s">
        <v>4537</v>
      </c>
      <c r="N699" s="147" t="s">
        <v>233</v>
      </c>
      <c r="O699" s="147" t="s">
        <v>4537</v>
      </c>
      <c r="P699" s="147" t="s">
        <v>233</v>
      </c>
      <c r="Q699" s="147" t="s">
        <v>4537</v>
      </c>
      <c r="R699" s="147" t="s">
        <v>233</v>
      </c>
      <c r="S699" s="147" t="s">
        <v>4537</v>
      </c>
      <c r="T699" s="147" t="s">
        <v>233</v>
      </c>
      <c r="U699" s="150">
        <f t="shared" si="10"/>
        <v>0</v>
      </c>
    </row>
    <row r="700" spans="1:21" x14ac:dyDescent="0.2">
      <c r="A700" s="147" t="s">
        <v>8570</v>
      </c>
      <c r="B700" s="147" t="s">
        <v>4701</v>
      </c>
      <c r="C700" s="147" t="s">
        <v>63</v>
      </c>
      <c r="D700" s="147" t="s">
        <v>8514</v>
      </c>
      <c r="E700" s="148">
        <v>838</v>
      </c>
      <c r="F700" s="148">
        <v>865</v>
      </c>
      <c r="G700" s="148">
        <v>5</v>
      </c>
      <c r="H700" s="148">
        <v>0</v>
      </c>
      <c r="I700" s="147" t="s">
        <v>4537</v>
      </c>
      <c r="J700" s="147" t="s">
        <v>4537</v>
      </c>
      <c r="K700" s="147" t="s">
        <v>4537</v>
      </c>
      <c r="L700" s="147" t="s">
        <v>8512</v>
      </c>
      <c r="M700" s="147" t="s">
        <v>4537</v>
      </c>
      <c r="N700" s="147" t="s">
        <v>233</v>
      </c>
      <c r="O700" s="147" t="s">
        <v>4537</v>
      </c>
      <c r="P700" s="147" t="s">
        <v>233</v>
      </c>
      <c r="Q700" s="147" t="s">
        <v>4537</v>
      </c>
      <c r="R700" s="147" t="s">
        <v>233</v>
      </c>
      <c r="S700" s="147" t="s">
        <v>4537</v>
      </c>
      <c r="T700" s="147" t="s">
        <v>233</v>
      </c>
      <c r="U700" s="150">
        <f t="shared" si="10"/>
        <v>0</v>
      </c>
    </row>
    <row r="701" spans="1:21" x14ac:dyDescent="0.2">
      <c r="A701" s="147" t="s">
        <v>8570</v>
      </c>
      <c r="B701" s="147" t="s">
        <v>4677</v>
      </c>
      <c r="C701" s="147" t="s">
        <v>63</v>
      </c>
      <c r="D701" s="147" t="s">
        <v>8514</v>
      </c>
      <c r="E701" s="148">
        <v>363</v>
      </c>
      <c r="F701" s="148">
        <v>470</v>
      </c>
      <c r="G701" s="148">
        <v>135</v>
      </c>
      <c r="H701" s="148">
        <v>0</v>
      </c>
      <c r="I701" s="147" t="s">
        <v>4537</v>
      </c>
      <c r="J701" s="147" t="s">
        <v>4537</v>
      </c>
      <c r="K701" s="147" t="s">
        <v>4537</v>
      </c>
      <c r="L701" s="147" t="s">
        <v>8512</v>
      </c>
      <c r="M701" s="147" t="s">
        <v>4537</v>
      </c>
      <c r="N701" s="147" t="s">
        <v>233</v>
      </c>
      <c r="O701" s="147" t="s">
        <v>4537</v>
      </c>
      <c r="P701" s="147" t="s">
        <v>233</v>
      </c>
      <c r="Q701" s="147" t="s">
        <v>4537</v>
      </c>
      <c r="R701" s="147" t="s">
        <v>233</v>
      </c>
      <c r="S701" s="147" t="s">
        <v>4537</v>
      </c>
      <c r="T701" s="147" t="s">
        <v>233</v>
      </c>
      <c r="U701" s="150">
        <f t="shared" si="10"/>
        <v>0</v>
      </c>
    </row>
    <row r="702" spans="1:21" x14ac:dyDescent="0.2">
      <c r="A702" s="147" t="s">
        <v>8570</v>
      </c>
      <c r="B702" s="147" t="s">
        <v>4695</v>
      </c>
      <c r="C702" s="147" t="s">
        <v>63</v>
      </c>
      <c r="D702" s="147" t="s">
        <v>8514</v>
      </c>
      <c r="E702" s="148">
        <v>396</v>
      </c>
      <c r="F702" s="148">
        <v>472</v>
      </c>
      <c r="G702" s="148">
        <v>73</v>
      </c>
      <c r="H702" s="148">
        <v>0</v>
      </c>
      <c r="I702" s="147" t="s">
        <v>4537</v>
      </c>
      <c r="J702" s="147" t="s">
        <v>4537</v>
      </c>
      <c r="K702" s="147" t="s">
        <v>4537</v>
      </c>
      <c r="L702" s="147" t="s">
        <v>8512</v>
      </c>
      <c r="M702" s="147" t="s">
        <v>4537</v>
      </c>
      <c r="N702" s="147" t="s">
        <v>233</v>
      </c>
      <c r="O702" s="147" t="s">
        <v>4537</v>
      </c>
      <c r="P702" s="147" t="s">
        <v>233</v>
      </c>
      <c r="Q702" s="147" t="s">
        <v>4537</v>
      </c>
      <c r="R702" s="147" t="s">
        <v>233</v>
      </c>
      <c r="S702" s="147" t="s">
        <v>4537</v>
      </c>
      <c r="T702" s="147" t="s">
        <v>233</v>
      </c>
      <c r="U702" s="150">
        <f t="shared" si="10"/>
        <v>0</v>
      </c>
    </row>
    <row r="703" spans="1:21" x14ac:dyDescent="0.2">
      <c r="A703" s="147" t="s">
        <v>8570</v>
      </c>
      <c r="B703" s="147" t="s">
        <v>223</v>
      </c>
      <c r="C703" s="147" t="s">
        <v>63</v>
      </c>
      <c r="D703" s="147" t="s">
        <v>8514</v>
      </c>
      <c r="E703" s="148">
        <v>247</v>
      </c>
      <c r="F703" s="148">
        <v>272</v>
      </c>
      <c r="G703" s="148">
        <v>36</v>
      </c>
      <c r="H703" s="148">
        <v>0</v>
      </c>
      <c r="I703" s="147" t="s">
        <v>4537</v>
      </c>
      <c r="J703" s="147" t="s">
        <v>4537</v>
      </c>
      <c r="K703" s="147" t="s">
        <v>4537</v>
      </c>
      <c r="L703" s="147" t="s">
        <v>8512</v>
      </c>
      <c r="M703" s="147" t="s">
        <v>4537</v>
      </c>
      <c r="N703" s="147" t="s">
        <v>233</v>
      </c>
      <c r="O703" s="147" t="s">
        <v>4537</v>
      </c>
      <c r="P703" s="147" t="s">
        <v>233</v>
      </c>
      <c r="Q703" s="147" t="s">
        <v>4537</v>
      </c>
      <c r="R703" s="147" t="s">
        <v>233</v>
      </c>
      <c r="S703" s="147" t="s">
        <v>4537</v>
      </c>
      <c r="T703" s="147" t="s">
        <v>233</v>
      </c>
      <c r="U703" s="150">
        <f t="shared" si="10"/>
        <v>0</v>
      </c>
    </row>
    <row r="704" spans="1:21" x14ac:dyDescent="0.2">
      <c r="A704" s="147" t="s">
        <v>8570</v>
      </c>
      <c r="B704" s="147" t="s">
        <v>8038</v>
      </c>
      <c r="C704" s="147" t="s">
        <v>544</v>
      </c>
      <c r="D704" s="147" t="s">
        <v>8514</v>
      </c>
      <c r="E704" s="148">
        <v>0</v>
      </c>
      <c r="F704" s="148">
        <v>1252</v>
      </c>
      <c r="G704" s="148">
        <v>71</v>
      </c>
      <c r="H704" s="148">
        <v>0</v>
      </c>
      <c r="I704" s="147" t="s">
        <v>4537</v>
      </c>
      <c r="J704" s="147" t="s">
        <v>4537</v>
      </c>
      <c r="K704" s="147" t="s">
        <v>4537</v>
      </c>
      <c r="L704" s="147" t="s">
        <v>8512</v>
      </c>
      <c r="M704" s="147" t="s">
        <v>4537</v>
      </c>
      <c r="N704" s="147" t="s">
        <v>233</v>
      </c>
      <c r="O704" s="147" t="s">
        <v>4537</v>
      </c>
      <c r="P704" s="147" t="s">
        <v>233</v>
      </c>
      <c r="Q704" s="147" t="s">
        <v>4537</v>
      </c>
      <c r="R704" s="147" t="s">
        <v>233</v>
      </c>
      <c r="S704" s="147" t="s">
        <v>4537</v>
      </c>
      <c r="T704" s="147" t="s">
        <v>233</v>
      </c>
      <c r="U704" s="150">
        <f t="shared" si="10"/>
        <v>0</v>
      </c>
    </row>
    <row r="705" spans="1:21" x14ac:dyDescent="0.2">
      <c r="A705" s="147" t="s">
        <v>8570</v>
      </c>
      <c r="B705" s="147" t="s">
        <v>7605</v>
      </c>
      <c r="C705" s="147" t="s">
        <v>43</v>
      </c>
      <c r="D705" s="147" t="s">
        <v>8514</v>
      </c>
      <c r="E705" s="148">
        <v>0</v>
      </c>
      <c r="F705" s="148">
        <v>1647</v>
      </c>
      <c r="G705" s="148">
        <v>0</v>
      </c>
      <c r="H705" s="148">
        <v>0</v>
      </c>
      <c r="I705" s="147" t="s">
        <v>4537</v>
      </c>
      <c r="J705" s="147" t="s">
        <v>4537</v>
      </c>
      <c r="K705" s="147" t="s">
        <v>4537</v>
      </c>
      <c r="L705" s="147" t="s">
        <v>8512</v>
      </c>
      <c r="M705" s="147" t="s">
        <v>4537</v>
      </c>
      <c r="N705" s="147" t="s">
        <v>233</v>
      </c>
      <c r="O705" s="147" t="s">
        <v>4537</v>
      </c>
      <c r="P705" s="147" t="s">
        <v>233</v>
      </c>
      <c r="Q705" s="147" t="s">
        <v>4537</v>
      </c>
      <c r="R705" s="147" t="s">
        <v>233</v>
      </c>
      <c r="S705" s="147" t="s">
        <v>4537</v>
      </c>
      <c r="T705" s="147" t="s">
        <v>233</v>
      </c>
      <c r="U705" s="150">
        <f t="shared" si="10"/>
        <v>0</v>
      </c>
    </row>
    <row r="706" spans="1:21" x14ac:dyDescent="0.2">
      <c r="A706" s="147" t="s">
        <v>8570</v>
      </c>
      <c r="B706" s="147" t="s">
        <v>5930</v>
      </c>
      <c r="C706" s="147" t="s">
        <v>544</v>
      </c>
      <c r="D706" s="147" t="s">
        <v>8514</v>
      </c>
      <c r="E706" s="148">
        <v>0</v>
      </c>
      <c r="F706" s="148">
        <v>781</v>
      </c>
      <c r="G706" s="148">
        <v>13</v>
      </c>
      <c r="H706" s="148">
        <v>0</v>
      </c>
      <c r="I706" s="147" t="s">
        <v>4537</v>
      </c>
      <c r="J706" s="147" t="s">
        <v>4537</v>
      </c>
      <c r="K706" s="147" t="s">
        <v>4537</v>
      </c>
      <c r="L706" s="147" t="s">
        <v>8512</v>
      </c>
      <c r="M706" s="147" t="s">
        <v>4537</v>
      </c>
      <c r="N706" s="147" t="s">
        <v>233</v>
      </c>
      <c r="O706" s="147" t="s">
        <v>4537</v>
      </c>
      <c r="P706" s="147" t="s">
        <v>233</v>
      </c>
      <c r="Q706" s="147" t="s">
        <v>4537</v>
      </c>
      <c r="R706" s="147" t="s">
        <v>233</v>
      </c>
      <c r="S706" s="147" t="s">
        <v>4537</v>
      </c>
      <c r="T706" s="147" t="s">
        <v>233</v>
      </c>
      <c r="U706" s="150">
        <f t="shared" ref="U706:U769" si="11">COUNTIF(I706:K706,"Yes")+COUNTIF(M706,"Yes")+COUNTIF(O706,"Yes")+COUNTIF(Q706,"Yes")+COUNTIF(S706,"Yes")</f>
        <v>0</v>
      </c>
    </row>
    <row r="707" spans="1:21" x14ac:dyDescent="0.2">
      <c r="A707" s="147" t="s">
        <v>8570</v>
      </c>
      <c r="B707" s="147" t="s">
        <v>184</v>
      </c>
      <c r="C707" s="147" t="s">
        <v>544</v>
      </c>
      <c r="D707" s="147" t="s">
        <v>8514</v>
      </c>
      <c r="E707" s="148">
        <v>0</v>
      </c>
      <c r="F707" s="148">
        <v>1005</v>
      </c>
      <c r="G707" s="148">
        <v>0</v>
      </c>
      <c r="H707" s="148">
        <v>0</v>
      </c>
      <c r="I707" s="147" t="s">
        <v>4537</v>
      </c>
      <c r="J707" s="147" t="s">
        <v>4537</v>
      </c>
      <c r="K707" s="147" t="s">
        <v>4537</v>
      </c>
      <c r="L707" s="147" t="s">
        <v>8512</v>
      </c>
      <c r="M707" s="147" t="s">
        <v>4537</v>
      </c>
      <c r="N707" s="147" t="s">
        <v>233</v>
      </c>
      <c r="O707" s="147" t="s">
        <v>4537</v>
      </c>
      <c r="P707" s="147" t="s">
        <v>233</v>
      </c>
      <c r="Q707" s="147" t="s">
        <v>4537</v>
      </c>
      <c r="R707" s="147" t="s">
        <v>233</v>
      </c>
      <c r="S707" s="147" t="s">
        <v>4537</v>
      </c>
      <c r="T707" s="147" t="s">
        <v>233</v>
      </c>
      <c r="U707" s="150">
        <f t="shared" si="11"/>
        <v>0</v>
      </c>
    </row>
    <row r="708" spans="1:21" x14ac:dyDescent="0.2">
      <c r="A708" s="147" t="s">
        <v>8570</v>
      </c>
      <c r="B708" s="147" t="s">
        <v>5957</v>
      </c>
      <c r="C708" s="147" t="s">
        <v>544</v>
      </c>
      <c r="D708" s="147" t="s">
        <v>8514</v>
      </c>
      <c r="E708" s="148">
        <v>0</v>
      </c>
      <c r="F708" s="148">
        <v>1137</v>
      </c>
      <c r="G708" s="148">
        <v>0</v>
      </c>
      <c r="H708" s="148">
        <v>0</v>
      </c>
      <c r="I708" s="147" t="s">
        <v>4537</v>
      </c>
      <c r="J708" s="147" t="s">
        <v>4537</v>
      </c>
      <c r="K708" s="147" t="s">
        <v>4537</v>
      </c>
      <c r="L708" s="147" t="s">
        <v>8512</v>
      </c>
      <c r="M708" s="147" t="s">
        <v>4537</v>
      </c>
      <c r="N708" s="147" t="s">
        <v>233</v>
      </c>
      <c r="O708" s="147" t="s">
        <v>4537</v>
      </c>
      <c r="P708" s="147" t="s">
        <v>233</v>
      </c>
      <c r="Q708" s="147" t="s">
        <v>4537</v>
      </c>
      <c r="R708" s="147" t="s">
        <v>233</v>
      </c>
      <c r="S708" s="147" t="s">
        <v>4537</v>
      </c>
      <c r="T708" s="147" t="s">
        <v>233</v>
      </c>
      <c r="U708" s="150">
        <f t="shared" si="11"/>
        <v>0</v>
      </c>
    </row>
    <row r="709" spans="1:21" x14ac:dyDescent="0.2">
      <c r="A709" s="147" t="s">
        <v>8570</v>
      </c>
      <c r="B709" s="147" t="s">
        <v>4714</v>
      </c>
      <c r="C709" s="147" t="s">
        <v>43</v>
      </c>
      <c r="D709" s="147" t="s">
        <v>8514</v>
      </c>
      <c r="E709" s="148">
        <v>262</v>
      </c>
      <c r="F709" s="148">
        <v>293</v>
      </c>
      <c r="G709" s="148">
        <v>1</v>
      </c>
      <c r="H709" s="148">
        <v>0</v>
      </c>
      <c r="I709" s="147" t="s">
        <v>4537</v>
      </c>
      <c r="J709" s="147" t="s">
        <v>4537</v>
      </c>
      <c r="K709" s="147" t="s">
        <v>4537</v>
      </c>
      <c r="L709" s="147" t="s">
        <v>8512</v>
      </c>
      <c r="M709" s="147" t="s">
        <v>4537</v>
      </c>
      <c r="N709" s="147" t="s">
        <v>233</v>
      </c>
      <c r="O709" s="147" t="s">
        <v>4537</v>
      </c>
      <c r="P709" s="147" t="s">
        <v>233</v>
      </c>
      <c r="Q709" s="147" t="s">
        <v>4537</v>
      </c>
      <c r="R709" s="147" t="s">
        <v>233</v>
      </c>
      <c r="S709" s="147" t="s">
        <v>4537</v>
      </c>
      <c r="T709" s="147" t="s">
        <v>233</v>
      </c>
      <c r="U709" s="150">
        <f t="shared" si="11"/>
        <v>0</v>
      </c>
    </row>
    <row r="710" spans="1:21" x14ac:dyDescent="0.2">
      <c r="A710" s="147" t="s">
        <v>8570</v>
      </c>
      <c r="B710" s="147" t="s">
        <v>4721</v>
      </c>
      <c r="C710" s="147" t="s">
        <v>43</v>
      </c>
      <c r="D710" s="147" t="s">
        <v>8514</v>
      </c>
      <c r="E710" s="148">
        <v>321</v>
      </c>
      <c r="F710" s="148">
        <v>355</v>
      </c>
      <c r="G710" s="148">
        <v>4</v>
      </c>
      <c r="H710" s="148">
        <v>0</v>
      </c>
      <c r="I710" s="147" t="s">
        <v>4537</v>
      </c>
      <c r="J710" s="147" t="s">
        <v>4537</v>
      </c>
      <c r="K710" s="147" t="s">
        <v>4537</v>
      </c>
      <c r="L710" s="147" t="s">
        <v>8512</v>
      </c>
      <c r="M710" s="147" t="s">
        <v>4537</v>
      </c>
      <c r="N710" s="147" t="s">
        <v>233</v>
      </c>
      <c r="O710" s="147" t="s">
        <v>4537</v>
      </c>
      <c r="P710" s="147" t="s">
        <v>233</v>
      </c>
      <c r="Q710" s="147" t="s">
        <v>4537</v>
      </c>
      <c r="R710" s="147" t="s">
        <v>233</v>
      </c>
      <c r="S710" s="147" t="s">
        <v>4537</v>
      </c>
      <c r="T710" s="147" t="s">
        <v>233</v>
      </c>
      <c r="U710" s="150">
        <f t="shared" si="11"/>
        <v>0</v>
      </c>
    </row>
    <row r="711" spans="1:21" x14ac:dyDescent="0.2">
      <c r="A711" s="147" t="s">
        <v>8570</v>
      </c>
      <c r="B711" s="147" t="s">
        <v>4718</v>
      </c>
      <c r="C711" s="147" t="s">
        <v>43</v>
      </c>
      <c r="D711" s="147" t="s">
        <v>8514</v>
      </c>
      <c r="E711" s="148">
        <v>658</v>
      </c>
      <c r="F711" s="148">
        <v>919</v>
      </c>
      <c r="G711" s="148">
        <v>185</v>
      </c>
      <c r="H711" s="148">
        <v>1</v>
      </c>
      <c r="I711" s="147" t="s">
        <v>4537</v>
      </c>
      <c r="J711" s="147" t="s">
        <v>4537</v>
      </c>
      <c r="K711" s="147" t="s">
        <v>4537</v>
      </c>
      <c r="L711" s="147" t="s">
        <v>8512</v>
      </c>
      <c r="M711" s="147" t="s">
        <v>4537</v>
      </c>
      <c r="N711" s="147" t="s">
        <v>233</v>
      </c>
      <c r="O711" s="147" t="s">
        <v>4537</v>
      </c>
      <c r="P711" s="147" t="s">
        <v>233</v>
      </c>
      <c r="Q711" s="147" t="s">
        <v>4537</v>
      </c>
      <c r="R711" s="147" t="s">
        <v>233</v>
      </c>
      <c r="S711" s="147" t="s">
        <v>4537</v>
      </c>
      <c r="T711" s="147" t="s">
        <v>233</v>
      </c>
      <c r="U711" s="150">
        <f t="shared" si="11"/>
        <v>0</v>
      </c>
    </row>
    <row r="712" spans="1:21" x14ac:dyDescent="0.2">
      <c r="A712" s="147" t="s">
        <v>8570</v>
      </c>
      <c r="B712" s="147" t="s">
        <v>5696</v>
      </c>
      <c r="C712" s="147" t="s">
        <v>544</v>
      </c>
      <c r="D712" s="147" t="s">
        <v>8514</v>
      </c>
      <c r="E712" s="148">
        <v>0</v>
      </c>
      <c r="F712" s="148">
        <v>0</v>
      </c>
      <c r="G712" s="148">
        <v>0</v>
      </c>
      <c r="H712" s="148">
        <v>0</v>
      </c>
      <c r="I712" s="147" t="s">
        <v>4537</v>
      </c>
      <c r="J712" s="147" t="s">
        <v>4537</v>
      </c>
      <c r="K712" s="147" t="s">
        <v>4537</v>
      </c>
      <c r="L712" s="147" t="s">
        <v>8512</v>
      </c>
      <c r="M712" s="147" t="s">
        <v>4537</v>
      </c>
      <c r="N712" s="147" t="s">
        <v>233</v>
      </c>
      <c r="O712" s="147" t="s">
        <v>4537</v>
      </c>
      <c r="P712" s="147" t="s">
        <v>233</v>
      </c>
      <c r="Q712" s="147" t="s">
        <v>4537</v>
      </c>
      <c r="R712" s="147" t="s">
        <v>233</v>
      </c>
      <c r="S712" s="147" t="s">
        <v>4537</v>
      </c>
      <c r="T712" s="147" t="s">
        <v>233</v>
      </c>
      <c r="U712" s="150">
        <f t="shared" si="11"/>
        <v>0</v>
      </c>
    </row>
    <row r="713" spans="1:21" x14ac:dyDescent="0.2">
      <c r="A713" s="147" t="s">
        <v>8570</v>
      </c>
      <c r="B713" s="147" t="s">
        <v>5215</v>
      </c>
      <c r="C713" s="147" t="s">
        <v>43</v>
      </c>
      <c r="D713" s="147" t="s">
        <v>8514</v>
      </c>
      <c r="E713" s="148">
        <v>1247</v>
      </c>
      <c r="F713" s="148">
        <v>1634</v>
      </c>
      <c r="G713" s="148">
        <v>0</v>
      </c>
      <c r="H713" s="148">
        <v>0</v>
      </c>
      <c r="I713" s="147" t="s">
        <v>4537</v>
      </c>
      <c r="J713" s="147" t="s">
        <v>4537</v>
      </c>
      <c r="K713" s="147" t="s">
        <v>4537</v>
      </c>
      <c r="L713" s="147" t="s">
        <v>8512</v>
      </c>
      <c r="M713" s="147" t="s">
        <v>4537</v>
      </c>
      <c r="N713" s="147" t="s">
        <v>233</v>
      </c>
      <c r="O713" s="147" t="s">
        <v>4537</v>
      </c>
      <c r="P713" s="147" t="s">
        <v>233</v>
      </c>
      <c r="Q713" s="147" t="s">
        <v>4537</v>
      </c>
      <c r="R713" s="147" t="s">
        <v>233</v>
      </c>
      <c r="S713" s="147" t="s">
        <v>4537</v>
      </c>
      <c r="T713" s="147" t="s">
        <v>233</v>
      </c>
      <c r="U713" s="150">
        <f t="shared" si="11"/>
        <v>0</v>
      </c>
    </row>
    <row r="714" spans="1:21" x14ac:dyDescent="0.2">
      <c r="A714" s="147" t="s">
        <v>8570</v>
      </c>
      <c r="B714" s="147" t="s">
        <v>4929</v>
      </c>
      <c r="C714" s="147" t="s">
        <v>63</v>
      </c>
      <c r="D714" s="147" t="s">
        <v>8514</v>
      </c>
      <c r="E714" s="148">
        <v>1058</v>
      </c>
      <c r="F714" s="148">
        <v>0</v>
      </c>
      <c r="G714" s="148">
        <v>0</v>
      </c>
      <c r="H714" s="148">
        <v>0</v>
      </c>
      <c r="I714" s="147" t="s">
        <v>4537</v>
      </c>
      <c r="J714" s="147" t="s">
        <v>4537</v>
      </c>
      <c r="K714" s="147" t="s">
        <v>4537</v>
      </c>
      <c r="L714" s="147" t="s">
        <v>8512</v>
      </c>
      <c r="M714" s="147" t="s">
        <v>4537</v>
      </c>
      <c r="N714" s="147" t="s">
        <v>233</v>
      </c>
      <c r="O714" s="147" t="s">
        <v>4537</v>
      </c>
      <c r="P714" s="147" t="s">
        <v>233</v>
      </c>
      <c r="Q714" s="147" t="s">
        <v>4537</v>
      </c>
      <c r="R714" s="147" t="s">
        <v>233</v>
      </c>
      <c r="S714" s="147" t="s">
        <v>4537</v>
      </c>
      <c r="T714" s="147" t="s">
        <v>233</v>
      </c>
      <c r="U714" s="150">
        <f t="shared" si="11"/>
        <v>0</v>
      </c>
    </row>
    <row r="715" spans="1:21" x14ac:dyDescent="0.2">
      <c r="A715" s="147" t="s">
        <v>8570</v>
      </c>
      <c r="B715" s="147" t="s">
        <v>7228</v>
      </c>
      <c r="C715" s="147" t="s">
        <v>43</v>
      </c>
      <c r="D715" s="147" t="s">
        <v>8514</v>
      </c>
      <c r="E715" s="148">
        <v>1114</v>
      </c>
      <c r="F715" s="148">
        <v>1182</v>
      </c>
      <c r="G715" s="148">
        <v>344</v>
      </c>
      <c r="H715" s="148">
        <v>0</v>
      </c>
      <c r="I715" s="147" t="s">
        <v>4537</v>
      </c>
      <c r="J715" s="147" t="s">
        <v>4537</v>
      </c>
      <c r="K715" s="147" t="s">
        <v>4537</v>
      </c>
      <c r="L715" s="147" t="s">
        <v>8512</v>
      </c>
      <c r="M715" s="147" t="s">
        <v>4537</v>
      </c>
      <c r="N715" s="147" t="s">
        <v>233</v>
      </c>
      <c r="O715" s="147" t="s">
        <v>4537</v>
      </c>
      <c r="P715" s="147" t="s">
        <v>233</v>
      </c>
      <c r="Q715" s="147" t="s">
        <v>4537</v>
      </c>
      <c r="R715" s="147" t="s">
        <v>233</v>
      </c>
      <c r="S715" s="147" t="s">
        <v>4537</v>
      </c>
      <c r="T715" s="147" t="s">
        <v>233</v>
      </c>
      <c r="U715" s="150">
        <f t="shared" si="11"/>
        <v>0</v>
      </c>
    </row>
    <row r="716" spans="1:21" x14ac:dyDescent="0.2">
      <c r="A716" s="147" t="s">
        <v>8570</v>
      </c>
      <c r="B716" s="147" t="s">
        <v>8027</v>
      </c>
      <c r="C716" s="147" t="s">
        <v>43</v>
      </c>
      <c r="D716" s="147" t="s">
        <v>8514</v>
      </c>
      <c r="E716" s="148">
        <v>0</v>
      </c>
      <c r="F716" s="148">
        <v>0</v>
      </c>
      <c r="G716" s="148">
        <v>0</v>
      </c>
      <c r="H716" s="148">
        <v>0</v>
      </c>
      <c r="I716" s="147" t="s">
        <v>4537</v>
      </c>
      <c r="J716" s="147" t="s">
        <v>4537</v>
      </c>
      <c r="K716" s="147" t="s">
        <v>4537</v>
      </c>
      <c r="L716" s="147" t="s">
        <v>8512</v>
      </c>
      <c r="M716" s="147" t="s">
        <v>4537</v>
      </c>
      <c r="N716" s="147" t="s">
        <v>233</v>
      </c>
      <c r="O716" s="147" t="s">
        <v>4537</v>
      </c>
      <c r="P716" s="147" t="s">
        <v>233</v>
      </c>
      <c r="Q716" s="147" t="s">
        <v>4537</v>
      </c>
      <c r="R716" s="147" t="s">
        <v>233</v>
      </c>
      <c r="S716" s="147" t="s">
        <v>4537</v>
      </c>
      <c r="T716" s="147" t="s">
        <v>233</v>
      </c>
      <c r="U716" s="150">
        <f t="shared" si="11"/>
        <v>0</v>
      </c>
    </row>
    <row r="717" spans="1:21" x14ac:dyDescent="0.2">
      <c r="A717" s="147" t="s">
        <v>8570</v>
      </c>
      <c r="B717" s="147" t="s">
        <v>4929</v>
      </c>
      <c r="C717" s="147" t="s">
        <v>63</v>
      </c>
      <c r="D717" s="147" t="s">
        <v>8521</v>
      </c>
      <c r="E717" s="148">
        <v>554</v>
      </c>
      <c r="F717" s="148">
        <v>554</v>
      </c>
      <c r="G717" s="148">
        <v>0</v>
      </c>
      <c r="H717" s="148">
        <v>0</v>
      </c>
      <c r="I717" s="147" t="s">
        <v>4537</v>
      </c>
      <c r="J717" s="147" t="s">
        <v>4537</v>
      </c>
      <c r="K717" s="147" t="s">
        <v>4537</v>
      </c>
      <c r="L717" s="147" t="s">
        <v>8512</v>
      </c>
      <c r="M717" s="147" t="s">
        <v>4537</v>
      </c>
      <c r="N717" s="147" t="s">
        <v>233</v>
      </c>
      <c r="O717" s="147" t="s">
        <v>4537</v>
      </c>
      <c r="P717" s="147" t="s">
        <v>233</v>
      </c>
      <c r="Q717" s="147" t="s">
        <v>4537</v>
      </c>
      <c r="R717" s="147" t="s">
        <v>233</v>
      </c>
      <c r="S717" s="147" t="s">
        <v>4537</v>
      </c>
      <c r="T717" s="147" t="s">
        <v>233</v>
      </c>
      <c r="U717" s="150">
        <f t="shared" si="11"/>
        <v>0</v>
      </c>
    </row>
    <row r="718" spans="1:21" x14ac:dyDescent="0.2">
      <c r="A718" s="147" t="s">
        <v>8570</v>
      </c>
      <c r="B718" s="147" t="s">
        <v>6222</v>
      </c>
      <c r="C718" s="147" t="s">
        <v>544</v>
      </c>
      <c r="D718" s="147" t="s">
        <v>8521</v>
      </c>
      <c r="E718" s="148">
        <v>519</v>
      </c>
      <c r="F718" s="148">
        <v>4783</v>
      </c>
      <c r="G718" s="148">
        <v>162</v>
      </c>
      <c r="H718" s="148">
        <v>0</v>
      </c>
      <c r="I718" s="147" t="s">
        <v>4537</v>
      </c>
      <c r="J718" s="147" t="s">
        <v>4537</v>
      </c>
      <c r="K718" s="147" t="s">
        <v>4537</v>
      </c>
      <c r="L718" s="147" t="s">
        <v>8512</v>
      </c>
      <c r="M718" s="147" t="s">
        <v>4537</v>
      </c>
      <c r="N718" s="147" t="s">
        <v>233</v>
      </c>
      <c r="O718" s="147" t="s">
        <v>4537</v>
      </c>
      <c r="P718" s="147" t="s">
        <v>233</v>
      </c>
      <c r="Q718" s="147" t="s">
        <v>4537</v>
      </c>
      <c r="R718" s="147" t="s">
        <v>233</v>
      </c>
      <c r="S718" s="147" t="s">
        <v>4537</v>
      </c>
      <c r="T718" s="147" t="s">
        <v>233</v>
      </c>
      <c r="U718" s="150">
        <f t="shared" si="11"/>
        <v>0</v>
      </c>
    </row>
    <row r="719" spans="1:21" x14ac:dyDescent="0.2">
      <c r="A719" s="147" t="s">
        <v>8570</v>
      </c>
      <c r="B719" s="147" t="s">
        <v>3512</v>
      </c>
      <c r="C719" s="147" t="s">
        <v>63</v>
      </c>
      <c r="D719" s="147" t="s">
        <v>8521</v>
      </c>
      <c r="E719" s="148">
        <v>241</v>
      </c>
      <c r="F719" s="148">
        <v>5908</v>
      </c>
      <c r="G719" s="148">
        <v>0</v>
      </c>
      <c r="H719" s="148">
        <v>0</v>
      </c>
      <c r="I719" s="147" t="s">
        <v>4537</v>
      </c>
      <c r="J719" s="147" t="s">
        <v>4537</v>
      </c>
      <c r="K719" s="147" t="s">
        <v>4537</v>
      </c>
      <c r="L719" s="147" t="s">
        <v>8512</v>
      </c>
      <c r="M719" s="147" t="s">
        <v>4537</v>
      </c>
      <c r="N719" s="147" t="s">
        <v>233</v>
      </c>
      <c r="O719" s="147" t="s">
        <v>4537</v>
      </c>
      <c r="P719" s="147" t="s">
        <v>233</v>
      </c>
      <c r="Q719" s="147" t="s">
        <v>4537</v>
      </c>
      <c r="R719" s="147" t="s">
        <v>233</v>
      </c>
      <c r="S719" s="147" t="s">
        <v>4537</v>
      </c>
      <c r="T719" s="147" t="s">
        <v>233</v>
      </c>
      <c r="U719" s="150">
        <f t="shared" si="11"/>
        <v>0</v>
      </c>
    </row>
    <row r="720" spans="1:21" x14ac:dyDescent="0.2">
      <c r="A720" s="147" t="s">
        <v>8570</v>
      </c>
      <c r="B720" s="147" t="s">
        <v>5627</v>
      </c>
      <c r="C720" s="147" t="s">
        <v>43</v>
      </c>
      <c r="D720" s="147" t="s">
        <v>8521</v>
      </c>
      <c r="E720" s="148">
        <v>193</v>
      </c>
      <c r="F720" s="148">
        <v>2129</v>
      </c>
      <c r="G720" s="148">
        <v>97</v>
      </c>
      <c r="H720" s="148">
        <v>0</v>
      </c>
      <c r="I720" s="147" t="s">
        <v>4537</v>
      </c>
      <c r="J720" s="147" t="s">
        <v>4537</v>
      </c>
      <c r="K720" s="147" t="s">
        <v>4537</v>
      </c>
      <c r="L720" s="147" t="s">
        <v>8512</v>
      </c>
      <c r="M720" s="147" t="s">
        <v>4537</v>
      </c>
      <c r="N720" s="147" t="s">
        <v>233</v>
      </c>
      <c r="O720" s="147" t="s">
        <v>4537</v>
      </c>
      <c r="P720" s="147" t="s">
        <v>233</v>
      </c>
      <c r="Q720" s="147" t="s">
        <v>4537</v>
      </c>
      <c r="R720" s="147" t="s">
        <v>233</v>
      </c>
      <c r="S720" s="147" t="s">
        <v>4537</v>
      </c>
      <c r="T720" s="147" t="s">
        <v>233</v>
      </c>
      <c r="U720" s="150">
        <f t="shared" si="11"/>
        <v>0</v>
      </c>
    </row>
    <row r="721" spans="1:21" x14ac:dyDescent="0.2">
      <c r="A721" s="147" t="s">
        <v>8570</v>
      </c>
      <c r="B721" s="147" t="s">
        <v>155</v>
      </c>
      <c r="C721" s="147" t="s">
        <v>1289</v>
      </c>
      <c r="D721" s="147" t="s">
        <v>8521</v>
      </c>
      <c r="E721" s="148">
        <v>314</v>
      </c>
      <c r="F721" s="148">
        <v>3757</v>
      </c>
      <c r="G721" s="148">
        <v>142</v>
      </c>
      <c r="H721" s="148">
        <v>0</v>
      </c>
      <c r="I721" s="147" t="s">
        <v>4537</v>
      </c>
      <c r="J721" s="147" t="s">
        <v>4537</v>
      </c>
      <c r="K721" s="147" t="s">
        <v>4537</v>
      </c>
      <c r="L721" s="147" t="s">
        <v>8512</v>
      </c>
      <c r="M721" s="147" t="s">
        <v>4537</v>
      </c>
      <c r="N721" s="147" t="s">
        <v>233</v>
      </c>
      <c r="O721" s="147" t="s">
        <v>4537</v>
      </c>
      <c r="P721" s="147" t="s">
        <v>233</v>
      </c>
      <c r="Q721" s="147" t="s">
        <v>4537</v>
      </c>
      <c r="R721" s="147" t="s">
        <v>233</v>
      </c>
      <c r="S721" s="147" t="s">
        <v>4537</v>
      </c>
      <c r="T721" s="147" t="s">
        <v>233</v>
      </c>
      <c r="U721" s="150">
        <f t="shared" si="11"/>
        <v>0</v>
      </c>
    </row>
    <row r="722" spans="1:21" x14ac:dyDescent="0.2">
      <c r="A722" s="147" t="s">
        <v>8570</v>
      </c>
      <c r="B722" s="147" t="s">
        <v>7236</v>
      </c>
      <c r="C722" s="147" t="s">
        <v>43</v>
      </c>
      <c r="D722" s="147" t="s">
        <v>8521</v>
      </c>
      <c r="E722" s="148">
        <v>398</v>
      </c>
      <c r="F722" s="148">
        <v>5006</v>
      </c>
      <c r="G722" s="148">
        <v>0</v>
      </c>
      <c r="H722" s="148">
        <v>0</v>
      </c>
      <c r="I722" s="147" t="s">
        <v>4537</v>
      </c>
      <c r="J722" s="147" t="s">
        <v>4537</v>
      </c>
      <c r="K722" s="147" t="s">
        <v>4537</v>
      </c>
      <c r="L722" s="147" t="s">
        <v>8512</v>
      </c>
      <c r="M722" s="147" t="s">
        <v>4537</v>
      </c>
      <c r="N722" s="147" t="s">
        <v>233</v>
      </c>
      <c r="O722" s="147" t="s">
        <v>4537</v>
      </c>
      <c r="P722" s="147" t="s">
        <v>233</v>
      </c>
      <c r="Q722" s="147" t="s">
        <v>4537</v>
      </c>
      <c r="R722" s="147" t="s">
        <v>233</v>
      </c>
      <c r="S722" s="147" t="s">
        <v>4537</v>
      </c>
      <c r="T722" s="147" t="s">
        <v>233</v>
      </c>
      <c r="U722" s="150">
        <f t="shared" si="11"/>
        <v>0</v>
      </c>
    </row>
    <row r="723" spans="1:21" x14ac:dyDescent="0.2">
      <c r="A723" s="147" t="s">
        <v>8570</v>
      </c>
      <c r="B723" s="147" t="s">
        <v>4726</v>
      </c>
      <c r="C723" s="147" t="s">
        <v>43</v>
      </c>
      <c r="D723" s="147" t="s">
        <v>8521</v>
      </c>
      <c r="E723" s="148">
        <v>639</v>
      </c>
      <c r="F723" s="148">
        <v>5196</v>
      </c>
      <c r="G723" s="148">
        <v>447</v>
      </c>
      <c r="H723" s="148">
        <v>0</v>
      </c>
      <c r="I723" s="147" t="s">
        <v>4537</v>
      </c>
      <c r="J723" s="147" t="s">
        <v>4537</v>
      </c>
      <c r="K723" s="147" t="s">
        <v>4537</v>
      </c>
      <c r="L723" s="147" t="s">
        <v>8512</v>
      </c>
      <c r="M723" s="147" t="s">
        <v>4537</v>
      </c>
      <c r="N723" s="147" t="s">
        <v>233</v>
      </c>
      <c r="O723" s="147" t="s">
        <v>4537</v>
      </c>
      <c r="P723" s="147" t="s">
        <v>233</v>
      </c>
      <c r="Q723" s="147" t="s">
        <v>4537</v>
      </c>
      <c r="R723" s="147" t="s">
        <v>233</v>
      </c>
      <c r="S723" s="147" t="s">
        <v>4537</v>
      </c>
      <c r="T723" s="147" t="s">
        <v>233</v>
      </c>
      <c r="U723" s="150">
        <f t="shared" si="11"/>
        <v>0</v>
      </c>
    </row>
    <row r="724" spans="1:21" x14ac:dyDescent="0.2">
      <c r="A724" s="147" t="s">
        <v>8570</v>
      </c>
      <c r="B724" s="147" t="s">
        <v>172</v>
      </c>
      <c r="C724" s="147" t="s">
        <v>63</v>
      </c>
      <c r="D724" s="147" t="s">
        <v>8521</v>
      </c>
      <c r="E724" s="148">
        <v>161</v>
      </c>
      <c r="F724" s="148">
        <v>1064</v>
      </c>
      <c r="G724" s="148">
        <v>0</v>
      </c>
      <c r="H724" s="148">
        <v>0</v>
      </c>
      <c r="I724" s="147" t="s">
        <v>4537</v>
      </c>
      <c r="J724" s="147" t="s">
        <v>4537</v>
      </c>
      <c r="K724" s="147" t="s">
        <v>4537</v>
      </c>
      <c r="L724" s="147" t="s">
        <v>8512</v>
      </c>
      <c r="M724" s="147" t="s">
        <v>4537</v>
      </c>
      <c r="N724" s="147" t="s">
        <v>233</v>
      </c>
      <c r="O724" s="147" t="s">
        <v>4537</v>
      </c>
      <c r="P724" s="147" t="s">
        <v>233</v>
      </c>
      <c r="Q724" s="147" t="s">
        <v>4537</v>
      </c>
      <c r="R724" s="147" t="s">
        <v>233</v>
      </c>
      <c r="S724" s="147" t="s">
        <v>4537</v>
      </c>
      <c r="T724" s="147" t="s">
        <v>233</v>
      </c>
      <c r="U724" s="150">
        <f t="shared" si="11"/>
        <v>0</v>
      </c>
    </row>
    <row r="725" spans="1:21" x14ac:dyDescent="0.2">
      <c r="A725" s="147" t="s">
        <v>8570</v>
      </c>
      <c r="B725" s="147" t="s">
        <v>5750</v>
      </c>
      <c r="C725" s="147" t="s">
        <v>43</v>
      </c>
      <c r="D725" s="147" t="s">
        <v>8521</v>
      </c>
      <c r="E725" s="148">
        <v>220</v>
      </c>
      <c r="F725" s="148">
        <v>235</v>
      </c>
      <c r="G725" s="148">
        <v>15</v>
      </c>
      <c r="H725" s="148">
        <v>0</v>
      </c>
      <c r="I725" s="147" t="s">
        <v>4537</v>
      </c>
      <c r="J725" s="147" t="s">
        <v>4537</v>
      </c>
      <c r="K725" s="147" t="s">
        <v>4537</v>
      </c>
      <c r="L725" s="147" t="s">
        <v>8512</v>
      </c>
      <c r="M725" s="147" t="s">
        <v>4537</v>
      </c>
      <c r="N725" s="147" t="s">
        <v>233</v>
      </c>
      <c r="O725" s="147" t="s">
        <v>4537</v>
      </c>
      <c r="P725" s="147" t="s">
        <v>233</v>
      </c>
      <c r="Q725" s="147" t="s">
        <v>4537</v>
      </c>
      <c r="R725" s="147" t="s">
        <v>233</v>
      </c>
      <c r="S725" s="147" t="s">
        <v>4537</v>
      </c>
      <c r="T725" s="147" t="s">
        <v>233</v>
      </c>
      <c r="U725" s="150">
        <f t="shared" si="11"/>
        <v>0</v>
      </c>
    </row>
    <row r="726" spans="1:21" x14ac:dyDescent="0.2">
      <c r="A726" s="147" t="s">
        <v>8570</v>
      </c>
      <c r="B726" s="147" t="s">
        <v>4902</v>
      </c>
      <c r="C726" s="147" t="s">
        <v>43</v>
      </c>
      <c r="D726" s="147" t="s">
        <v>8521</v>
      </c>
      <c r="E726" s="148">
        <v>243</v>
      </c>
      <c r="F726" s="148">
        <v>3232</v>
      </c>
      <c r="G726" s="148">
        <v>57</v>
      </c>
      <c r="H726" s="148">
        <v>0</v>
      </c>
      <c r="I726" s="147" t="s">
        <v>4537</v>
      </c>
      <c r="J726" s="147" t="s">
        <v>4537</v>
      </c>
      <c r="K726" s="147" t="s">
        <v>4537</v>
      </c>
      <c r="L726" s="147" t="s">
        <v>8512</v>
      </c>
      <c r="M726" s="147" t="s">
        <v>4537</v>
      </c>
      <c r="N726" s="147" t="s">
        <v>233</v>
      </c>
      <c r="O726" s="147" t="s">
        <v>4537</v>
      </c>
      <c r="P726" s="147" t="s">
        <v>233</v>
      </c>
      <c r="Q726" s="147" t="s">
        <v>4537</v>
      </c>
      <c r="R726" s="147" t="s">
        <v>233</v>
      </c>
      <c r="S726" s="147" t="s">
        <v>4537</v>
      </c>
      <c r="T726" s="147" t="s">
        <v>233</v>
      </c>
      <c r="U726" s="150">
        <f t="shared" si="11"/>
        <v>0</v>
      </c>
    </row>
    <row r="727" spans="1:21" x14ac:dyDescent="0.2">
      <c r="A727" s="147" t="s">
        <v>8570</v>
      </c>
      <c r="B727" s="147" t="s">
        <v>61</v>
      </c>
      <c r="C727" s="147" t="s">
        <v>63</v>
      </c>
      <c r="D727" s="147" t="s">
        <v>8521</v>
      </c>
      <c r="E727" s="148">
        <v>339</v>
      </c>
      <c r="F727" s="148">
        <v>339</v>
      </c>
      <c r="G727" s="148">
        <v>210</v>
      </c>
      <c r="H727" s="148">
        <v>0</v>
      </c>
      <c r="I727" s="147" t="s">
        <v>4537</v>
      </c>
      <c r="J727" s="147" t="s">
        <v>4537</v>
      </c>
      <c r="K727" s="147" t="s">
        <v>4537</v>
      </c>
      <c r="L727" s="147" t="s">
        <v>8512</v>
      </c>
      <c r="M727" s="147" t="s">
        <v>4537</v>
      </c>
      <c r="N727" s="147" t="s">
        <v>233</v>
      </c>
      <c r="O727" s="147" t="s">
        <v>4537</v>
      </c>
      <c r="P727" s="147" t="s">
        <v>233</v>
      </c>
      <c r="Q727" s="147" t="s">
        <v>4537</v>
      </c>
      <c r="R727" s="147" t="s">
        <v>233</v>
      </c>
      <c r="S727" s="147" t="s">
        <v>4537</v>
      </c>
      <c r="T727" s="147" t="s">
        <v>233</v>
      </c>
      <c r="U727" s="150">
        <f t="shared" si="11"/>
        <v>0</v>
      </c>
    </row>
    <row r="728" spans="1:21" x14ac:dyDescent="0.2">
      <c r="A728" s="147" t="s">
        <v>8570</v>
      </c>
      <c r="B728" s="147" t="s">
        <v>321</v>
      </c>
      <c r="C728" s="147" t="s">
        <v>63</v>
      </c>
      <c r="D728" s="147" t="s">
        <v>8521</v>
      </c>
      <c r="E728" s="148">
        <v>169</v>
      </c>
      <c r="F728" s="148">
        <v>3983</v>
      </c>
      <c r="G728" s="148">
        <v>0</v>
      </c>
      <c r="H728" s="148">
        <v>0</v>
      </c>
      <c r="I728" s="147" t="s">
        <v>4537</v>
      </c>
      <c r="J728" s="147" t="s">
        <v>4537</v>
      </c>
      <c r="K728" s="147" t="s">
        <v>4537</v>
      </c>
      <c r="L728" s="147" t="s">
        <v>8512</v>
      </c>
      <c r="M728" s="147" t="s">
        <v>4537</v>
      </c>
      <c r="N728" s="147" t="s">
        <v>233</v>
      </c>
      <c r="O728" s="147" t="s">
        <v>4537</v>
      </c>
      <c r="P728" s="147" t="s">
        <v>233</v>
      </c>
      <c r="Q728" s="147" t="s">
        <v>4537</v>
      </c>
      <c r="R728" s="147" t="s">
        <v>233</v>
      </c>
      <c r="S728" s="147" t="s">
        <v>4537</v>
      </c>
      <c r="T728" s="147" t="s">
        <v>233</v>
      </c>
      <c r="U728" s="150">
        <f t="shared" si="11"/>
        <v>0</v>
      </c>
    </row>
    <row r="729" spans="1:21" x14ac:dyDescent="0.2">
      <c r="A729" s="147" t="s">
        <v>8570</v>
      </c>
      <c r="B729" s="147" t="s">
        <v>7682</v>
      </c>
      <c r="C729" s="147" t="s">
        <v>63</v>
      </c>
      <c r="D729" s="147" t="s">
        <v>8521</v>
      </c>
      <c r="E729" s="148">
        <v>502</v>
      </c>
      <c r="F729" s="148">
        <v>5169</v>
      </c>
      <c r="G729" s="148">
        <v>192</v>
      </c>
      <c r="H729" s="148">
        <v>0</v>
      </c>
      <c r="I729" s="147" t="s">
        <v>4537</v>
      </c>
      <c r="J729" s="147" t="s">
        <v>4537</v>
      </c>
      <c r="K729" s="147" t="s">
        <v>4537</v>
      </c>
      <c r="L729" s="147" t="s">
        <v>8512</v>
      </c>
      <c r="M729" s="147" t="s">
        <v>4537</v>
      </c>
      <c r="N729" s="147" t="s">
        <v>233</v>
      </c>
      <c r="O729" s="147" t="s">
        <v>4537</v>
      </c>
      <c r="P729" s="147" t="s">
        <v>233</v>
      </c>
      <c r="Q729" s="147" t="s">
        <v>4537</v>
      </c>
      <c r="R729" s="147" t="s">
        <v>233</v>
      </c>
      <c r="S729" s="147" t="s">
        <v>4537</v>
      </c>
      <c r="T729" s="147" t="s">
        <v>233</v>
      </c>
      <c r="U729" s="150">
        <f t="shared" si="11"/>
        <v>0</v>
      </c>
    </row>
    <row r="730" spans="1:21" x14ac:dyDescent="0.2">
      <c r="A730" s="147" t="s">
        <v>8570</v>
      </c>
      <c r="B730" s="147" t="s">
        <v>2383</v>
      </c>
      <c r="C730" s="147" t="s">
        <v>43</v>
      </c>
      <c r="D730" s="147" t="s">
        <v>8521</v>
      </c>
      <c r="E730" s="148">
        <v>116</v>
      </c>
      <c r="F730" s="148">
        <v>0</v>
      </c>
      <c r="G730" s="148">
        <v>0</v>
      </c>
      <c r="H730" s="148">
        <v>0</v>
      </c>
      <c r="I730" s="147" t="s">
        <v>4537</v>
      </c>
      <c r="J730" s="147" t="s">
        <v>4537</v>
      </c>
      <c r="K730" s="147" t="s">
        <v>4537</v>
      </c>
      <c r="L730" s="147" t="s">
        <v>8512</v>
      </c>
      <c r="M730" s="147" t="s">
        <v>4537</v>
      </c>
      <c r="N730" s="147" t="s">
        <v>233</v>
      </c>
      <c r="O730" s="147" t="s">
        <v>4537</v>
      </c>
      <c r="P730" s="147" t="s">
        <v>233</v>
      </c>
      <c r="Q730" s="147" t="s">
        <v>4537</v>
      </c>
      <c r="R730" s="147" t="s">
        <v>233</v>
      </c>
      <c r="S730" s="147" t="s">
        <v>4537</v>
      </c>
      <c r="T730" s="147" t="s">
        <v>233</v>
      </c>
      <c r="U730" s="150">
        <f t="shared" si="11"/>
        <v>0</v>
      </c>
    </row>
    <row r="731" spans="1:21" x14ac:dyDescent="0.2">
      <c r="A731" s="147" t="s">
        <v>8570</v>
      </c>
      <c r="B731" s="147" t="s">
        <v>61</v>
      </c>
      <c r="C731" s="147" t="s">
        <v>63</v>
      </c>
      <c r="D731" s="147" t="s">
        <v>8521</v>
      </c>
      <c r="E731" s="148">
        <v>377</v>
      </c>
      <c r="F731" s="148">
        <v>377</v>
      </c>
      <c r="G731" s="148">
        <v>0</v>
      </c>
      <c r="H731" s="148">
        <v>0</v>
      </c>
      <c r="I731" s="147" t="s">
        <v>4537</v>
      </c>
      <c r="J731" s="147" t="s">
        <v>4537</v>
      </c>
      <c r="K731" s="147" t="s">
        <v>4537</v>
      </c>
      <c r="L731" s="147" t="s">
        <v>8512</v>
      </c>
      <c r="M731" s="147" t="s">
        <v>4537</v>
      </c>
      <c r="N731" s="147" t="s">
        <v>233</v>
      </c>
      <c r="O731" s="147" t="s">
        <v>4537</v>
      </c>
      <c r="P731" s="147" t="s">
        <v>233</v>
      </c>
      <c r="Q731" s="147" t="s">
        <v>4537</v>
      </c>
      <c r="R731" s="147" t="s">
        <v>233</v>
      </c>
      <c r="S731" s="147" t="s">
        <v>4537</v>
      </c>
      <c r="T731" s="147" t="s">
        <v>233</v>
      </c>
      <c r="U731" s="150">
        <f t="shared" si="11"/>
        <v>0</v>
      </c>
    </row>
    <row r="732" spans="1:21" x14ac:dyDescent="0.2">
      <c r="A732" s="147" t="s">
        <v>8570</v>
      </c>
      <c r="B732" s="147" t="s">
        <v>7682</v>
      </c>
      <c r="C732" s="147" t="s">
        <v>63</v>
      </c>
      <c r="D732" s="147" t="s">
        <v>8521</v>
      </c>
      <c r="E732" s="148">
        <v>216</v>
      </c>
      <c r="F732" s="148">
        <v>0</v>
      </c>
      <c r="G732" s="148">
        <v>0</v>
      </c>
      <c r="H732" s="148">
        <v>0</v>
      </c>
      <c r="I732" s="147" t="s">
        <v>4537</v>
      </c>
      <c r="J732" s="147" t="s">
        <v>4537</v>
      </c>
      <c r="K732" s="147" t="s">
        <v>4537</v>
      </c>
      <c r="L732" s="147" t="s">
        <v>8512</v>
      </c>
      <c r="M732" s="147" t="s">
        <v>4537</v>
      </c>
      <c r="N732" s="147" t="s">
        <v>233</v>
      </c>
      <c r="O732" s="147" t="s">
        <v>4537</v>
      </c>
      <c r="P732" s="147" t="s">
        <v>233</v>
      </c>
      <c r="Q732" s="147" t="s">
        <v>4537</v>
      </c>
      <c r="R732" s="147" t="s">
        <v>233</v>
      </c>
      <c r="S732" s="147" t="s">
        <v>4537</v>
      </c>
      <c r="T732" s="147" t="s">
        <v>233</v>
      </c>
      <c r="U732" s="150">
        <f t="shared" si="11"/>
        <v>0</v>
      </c>
    </row>
    <row r="733" spans="1:21" x14ac:dyDescent="0.2">
      <c r="A733" s="147" t="s">
        <v>8570</v>
      </c>
      <c r="B733" s="147" t="s">
        <v>2383</v>
      </c>
      <c r="C733" s="147" t="s">
        <v>43</v>
      </c>
      <c r="D733" s="147" t="s">
        <v>8521</v>
      </c>
      <c r="E733" s="148">
        <v>0</v>
      </c>
      <c r="F733" s="148">
        <v>0</v>
      </c>
      <c r="G733" s="148">
        <v>0</v>
      </c>
      <c r="H733" s="148">
        <v>0</v>
      </c>
      <c r="I733" s="147" t="s">
        <v>4537</v>
      </c>
      <c r="J733" s="147" t="s">
        <v>4537</v>
      </c>
      <c r="K733" s="147" t="s">
        <v>4537</v>
      </c>
      <c r="L733" s="147" t="s">
        <v>8512</v>
      </c>
      <c r="M733" s="147" t="s">
        <v>4537</v>
      </c>
      <c r="N733" s="147" t="s">
        <v>233</v>
      </c>
      <c r="O733" s="147" t="s">
        <v>4537</v>
      </c>
      <c r="P733" s="147" t="s">
        <v>233</v>
      </c>
      <c r="Q733" s="147" t="s">
        <v>4537</v>
      </c>
      <c r="R733" s="147" t="s">
        <v>233</v>
      </c>
      <c r="S733" s="147" t="s">
        <v>4537</v>
      </c>
      <c r="T733" s="147" t="s">
        <v>233</v>
      </c>
      <c r="U733" s="150">
        <f t="shared" si="11"/>
        <v>0</v>
      </c>
    </row>
    <row r="734" spans="1:21" x14ac:dyDescent="0.2">
      <c r="A734" s="147" t="s">
        <v>8570</v>
      </c>
      <c r="B734" s="147" t="s">
        <v>4726</v>
      </c>
      <c r="C734" s="147" t="s">
        <v>43</v>
      </c>
      <c r="D734" s="147" t="s">
        <v>8521</v>
      </c>
      <c r="E734" s="148">
        <v>332</v>
      </c>
      <c r="F734" s="148">
        <v>0</v>
      </c>
      <c r="G734" s="148">
        <v>0</v>
      </c>
      <c r="H734" s="148">
        <v>0</v>
      </c>
      <c r="I734" s="147" t="s">
        <v>4537</v>
      </c>
      <c r="J734" s="147" t="s">
        <v>4537</v>
      </c>
      <c r="K734" s="147" t="s">
        <v>4537</v>
      </c>
      <c r="L734" s="147" t="s">
        <v>8512</v>
      </c>
      <c r="M734" s="147" t="s">
        <v>4537</v>
      </c>
      <c r="N734" s="147" t="s">
        <v>233</v>
      </c>
      <c r="O734" s="147" t="s">
        <v>4537</v>
      </c>
      <c r="P734" s="147" t="s">
        <v>233</v>
      </c>
      <c r="Q734" s="147" t="s">
        <v>4537</v>
      </c>
      <c r="R734" s="147" t="s">
        <v>233</v>
      </c>
      <c r="S734" s="147" t="s">
        <v>4537</v>
      </c>
      <c r="T734" s="147" t="s">
        <v>233</v>
      </c>
      <c r="U734" s="150">
        <f t="shared" si="11"/>
        <v>0</v>
      </c>
    </row>
    <row r="735" spans="1:21" x14ac:dyDescent="0.2">
      <c r="A735" s="147" t="s">
        <v>8570</v>
      </c>
      <c r="B735" s="147" t="s">
        <v>5750</v>
      </c>
      <c r="C735" s="147" t="s">
        <v>43</v>
      </c>
      <c r="D735" s="147" t="s">
        <v>8521</v>
      </c>
      <c r="E735" s="148">
        <v>0</v>
      </c>
      <c r="F735" s="148">
        <v>0</v>
      </c>
      <c r="G735" s="148">
        <v>0</v>
      </c>
      <c r="H735" s="148">
        <v>0</v>
      </c>
      <c r="I735" s="147" t="s">
        <v>4537</v>
      </c>
      <c r="J735" s="147" t="s">
        <v>4537</v>
      </c>
      <c r="K735" s="147" t="s">
        <v>4537</v>
      </c>
      <c r="L735" s="147" t="s">
        <v>8512</v>
      </c>
      <c r="M735" s="147" t="s">
        <v>4537</v>
      </c>
      <c r="N735" s="147" t="s">
        <v>233</v>
      </c>
      <c r="O735" s="147" t="s">
        <v>4537</v>
      </c>
      <c r="P735" s="147" t="s">
        <v>233</v>
      </c>
      <c r="Q735" s="147" t="s">
        <v>4537</v>
      </c>
      <c r="R735" s="147" t="s">
        <v>233</v>
      </c>
      <c r="S735" s="147" t="s">
        <v>4537</v>
      </c>
      <c r="T735" s="147" t="s">
        <v>233</v>
      </c>
      <c r="U735" s="150">
        <f t="shared" si="11"/>
        <v>0</v>
      </c>
    </row>
    <row r="736" spans="1:21" x14ac:dyDescent="0.2">
      <c r="A736" s="147" t="s">
        <v>8570</v>
      </c>
      <c r="B736" s="147" t="s">
        <v>7880</v>
      </c>
      <c r="C736" s="147" t="s">
        <v>366</v>
      </c>
      <c r="D736" s="147" t="s">
        <v>8521</v>
      </c>
      <c r="E736" s="148">
        <v>818</v>
      </c>
      <c r="F736" s="148">
        <v>4537</v>
      </c>
      <c r="G736" s="148">
        <v>1043</v>
      </c>
      <c r="H736" s="148">
        <v>67</v>
      </c>
      <c r="I736" s="147" t="s">
        <v>4537</v>
      </c>
      <c r="J736" s="147" t="s">
        <v>4537</v>
      </c>
      <c r="K736" s="147" t="s">
        <v>4537</v>
      </c>
      <c r="L736" s="147" t="s">
        <v>8512</v>
      </c>
      <c r="M736" s="147" t="s">
        <v>4537</v>
      </c>
      <c r="N736" s="147" t="s">
        <v>233</v>
      </c>
      <c r="O736" s="147" t="s">
        <v>4537</v>
      </c>
      <c r="P736" s="147" t="s">
        <v>233</v>
      </c>
      <c r="Q736" s="147" t="s">
        <v>4537</v>
      </c>
      <c r="R736" s="147" t="s">
        <v>233</v>
      </c>
      <c r="S736" s="147" t="s">
        <v>4537</v>
      </c>
      <c r="T736" s="147" t="s">
        <v>233</v>
      </c>
      <c r="U736" s="150">
        <f t="shared" si="11"/>
        <v>0</v>
      </c>
    </row>
    <row r="737" spans="1:21" x14ac:dyDescent="0.2">
      <c r="A737" s="147" t="s">
        <v>8570</v>
      </c>
      <c r="B737" s="147" t="s">
        <v>8045</v>
      </c>
      <c r="C737" s="147" t="s">
        <v>544</v>
      </c>
      <c r="D737" s="147" t="s">
        <v>8521</v>
      </c>
      <c r="E737" s="148">
        <v>0</v>
      </c>
      <c r="F737" s="148">
        <v>0</v>
      </c>
      <c r="G737" s="148">
        <v>0</v>
      </c>
      <c r="H737" s="148">
        <v>0</v>
      </c>
      <c r="I737" s="147" t="s">
        <v>4537</v>
      </c>
      <c r="J737" s="147" t="s">
        <v>4537</v>
      </c>
      <c r="K737" s="147" t="s">
        <v>4537</v>
      </c>
      <c r="L737" s="147" t="s">
        <v>8512</v>
      </c>
      <c r="M737" s="147" t="s">
        <v>4537</v>
      </c>
      <c r="N737" s="147" t="s">
        <v>233</v>
      </c>
      <c r="O737" s="147" t="s">
        <v>4537</v>
      </c>
      <c r="P737" s="147" t="s">
        <v>233</v>
      </c>
      <c r="Q737" s="147" t="s">
        <v>4537</v>
      </c>
      <c r="R737" s="147" t="s">
        <v>233</v>
      </c>
      <c r="S737" s="147" t="s">
        <v>4537</v>
      </c>
      <c r="T737" s="147" t="s">
        <v>233</v>
      </c>
      <c r="U737" s="150">
        <f t="shared" si="11"/>
        <v>0</v>
      </c>
    </row>
    <row r="738" spans="1:21" x14ac:dyDescent="0.2">
      <c r="A738" s="147" t="s">
        <v>8570</v>
      </c>
      <c r="B738" s="147" t="s">
        <v>3512</v>
      </c>
      <c r="C738" s="147" t="s">
        <v>63</v>
      </c>
      <c r="D738" s="147" t="s">
        <v>8521</v>
      </c>
      <c r="E738" s="148">
        <v>0</v>
      </c>
      <c r="F738" s="148">
        <v>667</v>
      </c>
      <c r="G738" s="148">
        <v>0</v>
      </c>
      <c r="H738" s="148">
        <v>0</v>
      </c>
      <c r="I738" s="147" t="s">
        <v>4537</v>
      </c>
      <c r="J738" s="147" t="s">
        <v>4537</v>
      </c>
      <c r="K738" s="147" t="s">
        <v>4537</v>
      </c>
      <c r="L738" s="147" t="s">
        <v>8512</v>
      </c>
      <c r="M738" s="147" t="s">
        <v>4537</v>
      </c>
      <c r="N738" s="147" t="s">
        <v>233</v>
      </c>
      <c r="O738" s="147" t="s">
        <v>4537</v>
      </c>
      <c r="P738" s="147" t="s">
        <v>233</v>
      </c>
      <c r="Q738" s="147" t="s">
        <v>4537</v>
      </c>
      <c r="R738" s="147" t="s">
        <v>233</v>
      </c>
      <c r="S738" s="147" t="s">
        <v>4537</v>
      </c>
      <c r="T738" s="147" t="s">
        <v>233</v>
      </c>
      <c r="U738" s="150">
        <f t="shared" si="11"/>
        <v>0</v>
      </c>
    </row>
    <row r="739" spans="1:21" x14ac:dyDescent="0.2">
      <c r="A739" s="147" t="s">
        <v>8570</v>
      </c>
      <c r="B739" s="147" t="s">
        <v>6222</v>
      </c>
      <c r="C739" s="147" t="s">
        <v>544</v>
      </c>
      <c r="D739" s="147" t="s">
        <v>8521</v>
      </c>
      <c r="E739" s="148">
        <v>560</v>
      </c>
      <c r="F739" s="148">
        <v>0</v>
      </c>
      <c r="G739" s="148">
        <v>0</v>
      </c>
      <c r="H739" s="148">
        <v>0</v>
      </c>
      <c r="I739" s="147" t="s">
        <v>4537</v>
      </c>
      <c r="J739" s="147" t="s">
        <v>4537</v>
      </c>
      <c r="K739" s="147" t="s">
        <v>4537</v>
      </c>
      <c r="L739" s="147" t="s">
        <v>8512</v>
      </c>
      <c r="M739" s="147" t="s">
        <v>4537</v>
      </c>
      <c r="N739" s="147" t="s">
        <v>233</v>
      </c>
      <c r="O739" s="147" t="s">
        <v>4537</v>
      </c>
      <c r="P739" s="147" t="s">
        <v>233</v>
      </c>
      <c r="Q739" s="147" t="s">
        <v>4537</v>
      </c>
      <c r="R739" s="147" t="s">
        <v>233</v>
      </c>
      <c r="S739" s="147" t="s">
        <v>4537</v>
      </c>
      <c r="T739" s="147" t="s">
        <v>233</v>
      </c>
      <c r="U739" s="150">
        <f t="shared" si="11"/>
        <v>0</v>
      </c>
    </row>
    <row r="740" spans="1:21" x14ac:dyDescent="0.2">
      <c r="A740" s="147" t="s">
        <v>8570</v>
      </c>
      <c r="B740" s="147" t="s">
        <v>5696</v>
      </c>
      <c r="C740" s="147" t="s">
        <v>544</v>
      </c>
      <c r="D740" s="147" t="s">
        <v>8521</v>
      </c>
      <c r="E740" s="148">
        <v>384</v>
      </c>
      <c r="F740" s="148">
        <v>0</v>
      </c>
      <c r="G740" s="148">
        <v>0</v>
      </c>
      <c r="H740" s="148">
        <v>0</v>
      </c>
      <c r="I740" s="147" t="s">
        <v>4537</v>
      </c>
      <c r="J740" s="147" t="s">
        <v>4537</v>
      </c>
      <c r="K740" s="147" t="s">
        <v>4537</v>
      </c>
      <c r="L740" s="147" t="s">
        <v>8512</v>
      </c>
      <c r="M740" s="147" t="s">
        <v>4537</v>
      </c>
      <c r="N740" s="147" t="s">
        <v>233</v>
      </c>
      <c r="O740" s="147" t="s">
        <v>4537</v>
      </c>
      <c r="P740" s="147" t="s">
        <v>233</v>
      </c>
      <c r="Q740" s="147" t="s">
        <v>4537</v>
      </c>
      <c r="R740" s="147" t="s">
        <v>233</v>
      </c>
      <c r="S740" s="147" t="s">
        <v>4537</v>
      </c>
      <c r="T740" s="147" t="s">
        <v>233</v>
      </c>
      <c r="U740" s="150">
        <f t="shared" si="11"/>
        <v>0</v>
      </c>
    </row>
    <row r="741" spans="1:21" x14ac:dyDescent="0.2">
      <c r="A741" s="147" t="s">
        <v>8570</v>
      </c>
      <c r="B741" s="147" t="s">
        <v>5706</v>
      </c>
      <c r="C741" s="147" t="s">
        <v>544</v>
      </c>
      <c r="D741" s="147" t="s">
        <v>8516</v>
      </c>
      <c r="E741" s="148">
        <v>65</v>
      </c>
      <c r="F741" s="148">
        <v>85</v>
      </c>
      <c r="G741" s="148">
        <v>0</v>
      </c>
      <c r="H741" s="148">
        <v>0</v>
      </c>
      <c r="I741" s="147" t="s">
        <v>4537</v>
      </c>
      <c r="J741" s="147" t="s">
        <v>4537</v>
      </c>
      <c r="K741" s="147" t="s">
        <v>4537</v>
      </c>
      <c r="L741" s="147" t="s">
        <v>8512</v>
      </c>
      <c r="M741" s="147" t="s">
        <v>4537</v>
      </c>
      <c r="N741" s="147" t="s">
        <v>233</v>
      </c>
      <c r="O741" s="147" t="s">
        <v>4537</v>
      </c>
      <c r="P741" s="147" t="s">
        <v>233</v>
      </c>
      <c r="Q741" s="147" t="s">
        <v>4537</v>
      </c>
      <c r="R741" s="147" t="s">
        <v>233</v>
      </c>
      <c r="S741" s="147" t="s">
        <v>4537</v>
      </c>
      <c r="T741" s="147" t="s">
        <v>233</v>
      </c>
      <c r="U741" s="150">
        <f t="shared" si="11"/>
        <v>0</v>
      </c>
    </row>
    <row r="742" spans="1:21" x14ac:dyDescent="0.2">
      <c r="A742" s="147" t="s">
        <v>8570</v>
      </c>
      <c r="B742" s="147" t="s">
        <v>6222</v>
      </c>
      <c r="C742" s="147" t="s">
        <v>544</v>
      </c>
      <c r="D742" s="147" t="s">
        <v>8516</v>
      </c>
      <c r="E742" s="148">
        <v>7453</v>
      </c>
      <c r="F742" s="148">
        <v>8538</v>
      </c>
      <c r="G742" s="148">
        <v>4981</v>
      </c>
      <c r="H742" s="148">
        <v>0</v>
      </c>
      <c r="I742" s="147" t="s">
        <v>4537</v>
      </c>
      <c r="J742" s="147" t="s">
        <v>4537</v>
      </c>
      <c r="K742" s="147" t="s">
        <v>4537</v>
      </c>
      <c r="L742" s="147" t="s">
        <v>8512</v>
      </c>
      <c r="M742" s="147" t="s">
        <v>4537</v>
      </c>
      <c r="N742" s="147" t="s">
        <v>233</v>
      </c>
      <c r="O742" s="147" t="s">
        <v>4537</v>
      </c>
      <c r="P742" s="147" t="s">
        <v>233</v>
      </c>
      <c r="Q742" s="147" t="s">
        <v>4537</v>
      </c>
      <c r="R742" s="147" t="s">
        <v>233</v>
      </c>
      <c r="S742" s="147" t="s">
        <v>4537</v>
      </c>
      <c r="T742" s="147" t="s">
        <v>233</v>
      </c>
      <c r="U742" s="150">
        <f t="shared" si="11"/>
        <v>0</v>
      </c>
    </row>
    <row r="743" spans="1:21" x14ac:dyDescent="0.2">
      <c r="A743" s="147" t="s">
        <v>8570</v>
      </c>
      <c r="B743" s="147" t="s">
        <v>7663</v>
      </c>
      <c r="C743" s="147" t="s">
        <v>544</v>
      </c>
      <c r="D743" s="147" t="s">
        <v>8516</v>
      </c>
      <c r="E743" s="148">
        <v>306</v>
      </c>
      <c r="F743" s="148">
        <v>0</v>
      </c>
      <c r="G743" s="148">
        <v>0</v>
      </c>
      <c r="H743" s="148">
        <v>0</v>
      </c>
      <c r="I743" s="147" t="s">
        <v>4537</v>
      </c>
      <c r="J743" s="147" t="s">
        <v>4537</v>
      </c>
      <c r="K743" s="147" t="s">
        <v>4537</v>
      </c>
      <c r="L743" s="147" t="s">
        <v>8512</v>
      </c>
      <c r="M743" s="147" t="s">
        <v>4537</v>
      </c>
      <c r="N743" s="147" t="s">
        <v>233</v>
      </c>
      <c r="O743" s="147" t="s">
        <v>4537</v>
      </c>
      <c r="P743" s="147" t="s">
        <v>233</v>
      </c>
      <c r="Q743" s="147" t="s">
        <v>4537</v>
      </c>
      <c r="R743" s="147" t="s">
        <v>233</v>
      </c>
      <c r="S743" s="147" t="s">
        <v>4537</v>
      </c>
      <c r="T743" s="147" t="s">
        <v>233</v>
      </c>
      <c r="U743" s="150">
        <f t="shared" si="11"/>
        <v>0</v>
      </c>
    </row>
    <row r="744" spans="1:21" x14ac:dyDescent="0.2">
      <c r="A744" s="147" t="s">
        <v>8570</v>
      </c>
      <c r="B744" s="147" t="s">
        <v>5215</v>
      </c>
      <c r="C744" s="147" t="s">
        <v>43</v>
      </c>
      <c r="D744" s="147" t="s">
        <v>8516</v>
      </c>
      <c r="E744" s="148">
        <v>0</v>
      </c>
      <c r="F744" s="148">
        <v>3131</v>
      </c>
      <c r="G744" s="148">
        <v>11</v>
      </c>
      <c r="H744" s="148">
        <v>0</v>
      </c>
      <c r="I744" s="147" t="s">
        <v>4537</v>
      </c>
      <c r="J744" s="147" t="s">
        <v>4537</v>
      </c>
      <c r="K744" s="147" t="s">
        <v>4537</v>
      </c>
      <c r="L744" s="147" t="s">
        <v>8512</v>
      </c>
      <c r="M744" s="147" t="s">
        <v>4537</v>
      </c>
      <c r="N744" s="147" t="s">
        <v>233</v>
      </c>
      <c r="O744" s="147" t="s">
        <v>4537</v>
      </c>
      <c r="P744" s="147" t="s">
        <v>233</v>
      </c>
      <c r="Q744" s="147" t="s">
        <v>4537</v>
      </c>
      <c r="R744" s="147" t="s">
        <v>233</v>
      </c>
      <c r="S744" s="147" t="s">
        <v>4537</v>
      </c>
      <c r="T744" s="147" t="s">
        <v>233</v>
      </c>
      <c r="U744" s="150">
        <f t="shared" si="11"/>
        <v>0</v>
      </c>
    </row>
    <row r="745" spans="1:21" x14ac:dyDescent="0.2">
      <c r="A745" s="147" t="s">
        <v>8570</v>
      </c>
      <c r="B745" s="147" t="s">
        <v>8027</v>
      </c>
      <c r="C745" s="147" t="s">
        <v>43</v>
      </c>
      <c r="D745" s="147" t="s">
        <v>8516</v>
      </c>
      <c r="E745" s="148">
        <v>863</v>
      </c>
      <c r="F745" s="148">
        <v>1282</v>
      </c>
      <c r="G745" s="148">
        <v>28</v>
      </c>
      <c r="H745" s="148">
        <v>0</v>
      </c>
      <c r="I745" s="147" t="s">
        <v>4537</v>
      </c>
      <c r="J745" s="147" t="s">
        <v>4537</v>
      </c>
      <c r="K745" s="147" t="s">
        <v>4537</v>
      </c>
      <c r="L745" s="147" t="s">
        <v>8512</v>
      </c>
      <c r="M745" s="147" t="s">
        <v>4537</v>
      </c>
      <c r="N745" s="147" t="s">
        <v>233</v>
      </c>
      <c r="O745" s="147" t="s">
        <v>4537</v>
      </c>
      <c r="P745" s="147" t="s">
        <v>233</v>
      </c>
      <c r="Q745" s="147" t="s">
        <v>4537</v>
      </c>
      <c r="R745" s="147" t="s">
        <v>233</v>
      </c>
      <c r="S745" s="147" t="s">
        <v>4537</v>
      </c>
      <c r="T745" s="147" t="s">
        <v>233</v>
      </c>
      <c r="U745" s="150">
        <f t="shared" si="11"/>
        <v>0</v>
      </c>
    </row>
    <row r="746" spans="1:21" x14ac:dyDescent="0.2">
      <c r="A746" s="147" t="s">
        <v>8570</v>
      </c>
      <c r="B746" s="147" t="s">
        <v>3541</v>
      </c>
      <c r="C746" s="147" t="s">
        <v>366</v>
      </c>
      <c r="D746" s="147" t="s">
        <v>8516</v>
      </c>
      <c r="E746" s="148">
        <v>18</v>
      </c>
      <c r="F746" s="148">
        <v>33</v>
      </c>
      <c r="G746" s="148">
        <v>1</v>
      </c>
      <c r="H746" s="148">
        <v>0</v>
      </c>
      <c r="I746" s="147" t="s">
        <v>4537</v>
      </c>
      <c r="J746" s="147" t="s">
        <v>4537</v>
      </c>
      <c r="K746" s="147" t="s">
        <v>4537</v>
      </c>
      <c r="L746" s="147" t="s">
        <v>8512</v>
      </c>
      <c r="M746" s="147" t="s">
        <v>4537</v>
      </c>
      <c r="N746" s="147" t="s">
        <v>233</v>
      </c>
      <c r="O746" s="147" t="s">
        <v>4537</v>
      </c>
      <c r="P746" s="147" t="s">
        <v>233</v>
      </c>
      <c r="Q746" s="147" t="s">
        <v>4537</v>
      </c>
      <c r="R746" s="147" t="s">
        <v>233</v>
      </c>
      <c r="S746" s="147" t="s">
        <v>4537</v>
      </c>
      <c r="T746" s="147" t="s">
        <v>233</v>
      </c>
      <c r="U746" s="150">
        <f t="shared" si="11"/>
        <v>0</v>
      </c>
    </row>
    <row r="747" spans="1:21" x14ac:dyDescent="0.2">
      <c r="A747" s="147" t="s">
        <v>8570</v>
      </c>
      <c r="B747" s="147" t="s">
        <v>8047</v>
      </c>
      <c r="C747" s="147" t="s">
        <v>366</v>
      </c>
      <c r="D747" s="147" t="s">
        <v>8516</v>
      </c>
      <c r="E747" s="148">
        <v>140</v>
      </c>
      <c r="F747" s="148">
        <v>899</v>
      </c>
      <c r="G747" s="148">
        <v>522</v>
      </c>
      <c r="H747" s="148">
        <v>13</v>
      </c>
      <c r="I747" s="147" t="s">
        <v>4537</v>
      </c>
      <c r="J747" s="147" t="s">
        <v>4537</v>
      </c>
      <c r="K747" s="147" t="s">
        <v>4537</v>
      </c>
      <c r="L747" s="147" t="s">
        <v>8512</v>
      </c>
      <c r="M747" s="147" t="s">
        <v>4537</v>
      </c>
      <c r="N747" s="147" t="s">
        <v>233</v>
      </c>
      <c r="O747" s="147" t="s">
        <v>4537</v>
      </c>
      <c r="P747" s="147" t="s">
        <v>233</v>
      </c>
      <c r="Q747" s="147" t="s">
        <v>4537</v>
      </c>
      <c r="R747" s="147" t="s">
        <v>233</v>
      </c>
      <c r="S747" s="147" t="s">
        <v>4537</v>
      </c>
      <c r="T747" s="147" t="s">
        <v>233</v>
      </c>
      <c r="U747" s="150">
        <f t="shared" si="11"/>
        <v>0</v>
      </c>
    </row>
    <row r="748" spans="1:21" x14ac:dyDescent="0.2">
      <c r="A748" s="147" t="s">
        <v>8570</v>
      </c>
      <c r="B748" s="147" t="s">
        <v>8049</v>
      </c>
      <c r="C748" s="147" t="s">
        <v>366</v>
      </c>
      <c r="D748" s="147" t="s">
        <v>8516</v>
      </c>
      <c r="E748" s="148">
        <v>58</v>
      </c>
      <c r="F748" s="148">
        <v>197</v>
      </c>
      <c r="G748" s="148">
        <v>130</v>
      </c>
      <c r="H748" s="148">
        <v>8</v>
      </c>
      <c r="I748" s="147" t="s">
        <v>4537</v>
      </c>
      <c r="J748" s="147" t="s">
        <v>4537</v>
      </c>
      <c r="K748" s="147" t="s">
        <v>4537</v>
      </c>
      <c r="L748" s="147" t="s">
        <v>8512</v>
      </c>
      <c r="M748" s="147" t="s">
        <v>4537</v>
      </c>
      <c r="N748" s="147" t="s">
        <v>233</v>
      </c>
      <c r="O748" s="147" t="s">
        <v>4537</v>
      </c>
      <c r="P748" s="147" t="s">
        <v>233</v>
      </c>
      <c r="Q748" s="147" t="s">
        <v>4537</v>
      </c>
      <c r="R748" s="147" t="s">
        <v>233</v>
      </c>
      <c r="S748" s="147" t="s">
        <v>4537</v>
      </c>
      <c r="T748" s="147" t="s">
        <v>233</v>
      </c>
      <c r="U748" s="150">
        <f t="shared" si="11"/>
        <v>0</v>
      </c>
    </row>
    <row r="749" spans="1:21" x14ac:dyDescent="0.2">
      <c r="A749" s="147" t="s">
        <v>8570</v>
      </c>
      <c r="B749" s="147" t="s">
        <v>3541</v>
      </c>
      <c r="C749" s="147" t="s">
        <v>366</v>
      </c>
      <c r="D749" s="147" t="s">
        <v>8516</v>
      </c>
      <c r="E749" s="148">
        <v>1234</v>
      </c>
      <c r="F749" s="148">
        <v>3787</v>
      </c>
      <c r="G749" s="148">
        <v>1595</v>
      </c>
      <c r="H749" s="148">
        <v>27</v>
      </c>
      <c r="I749" s="147" t="s">
        <v>4537</v>
      </c>
      <c r="J749" s="147" t="s">
        <v>4537</v>
      </c>
      <c r="K749" s="147" t="s">
        <v>4537</v>
      </c>
      <c r="L749" s="147" t="s">
        <v>8512</v>
      </c>
      <c r="M749" s="147" t="s">
        <v>4537</v>
      </c>
      <c r="N749" s="147" t="s">
        <v>233</v>
      </c>
      <c r="O749" s="147" t="s">
        <v>4537</v>
      </c>
      <c r="P749" s="147" t="s">
        <v>233</v>
      </c>
      <c r="Q749" s="147" t="s">
        <v>4537</v>
      </c>
      <c r="R749" s="147" t="s">
        <v>233</v>
      </c>
      <c r="S749" s="147" t="s">
        <v>4537</v>
      </c>
      <c r="T749" s="147" t="s">
        <v>233</v>
      </c>
      <c r="U749" s="150">
        <f t="shared" si="11"/>
        <v>0</v>
      </c>
    </row>
    <row r="750" spans="1:21" x14ac:dyDescent="0.2">
      <c r="A750" s="147" t="s">
        <v>8570</v>
      </c>
      <c r="B750" s="147" t="s">
        <v>3512</v>
      </c>
      <c r="C750" s="147" t="s">
        <v>63</v>
      </c>
      <c r="D750" s="147" t="s">
        <v>8516</v>
      </c>
      <c r="E750" s="148">
        <v>1162</v>
      </c>
      <c r="F750" s="148">
        <v>3773</v>
      </c>
      <c r="G750" s="148">
        <v>0</v>
      </c>
      <c r="H750" s="148">
        <v>0</v>
      </c>
      <c r="I750" s="147" t="s">
        <v>4537</v>
      </c>
      <c r="J750" s="147" t="s">
        <v>4537</v>
      </c>
      <c r="K750" s="147" t="s">
        <v>4537</v>
      </c>
      <c r="L750" s="147" t="s">
        <v>8512</v>
      </c>
      <c r="M750" s="147" t="s">
        <v>4537</v>
      </c>
      <c r="N750" s="147" t="s">
        <v>233</v>
      </c>
      <c r="O750" s="147" t="s">
        <v>4537</v>
      </c>
      <c r="P750" s="147" t="s">
        <v>233</v>
      </c>
      <c r="Q750" s="147" t="s">
        <v>4537</v>
      </c>
      <c r="R750" s="147" t="s">
        <v>233</v>
      </c>
      <c r="S750" s="147" t="s">
        <v>4537</v>
      </c>
      <c r="T750" s="147" t="s">
        <v>233</v>
      </c>
      <c r="U750" s="150">
        <f t="shared" si="11"/>
        <v>0</v>
      </c>
    </row>
    <row r="751" spans="1:21" x14ac:dyDescent="0.2">
      <c r="A751" s="147" t="s">
        <v>8570</v>
      </c>
      <c r="B751" s="147" t="s">
        <v>5162</v>
      </c>
      <c r="C751" s="147" t="s">
        <v>544</v>
      </c>
      <c r="D751" s="147" t="s">
        <v>8516</v>
      </c>
      <c r="E751" s="148">
        <v>1729</v>
      </c>
      <c r="F751" s="148">
        <v>3745</v>
      </c>
      <c r="G751" s="148">
        <v>0</v>
      </c>
      <c r="H751" s="148">
        <v>0</v>
      </c>
      <c r="I751" s="147" t="s">
        <v>4537</v>
      </c>
      <c r="J751" s="147" t="s">
        <v>4537</v>
      </c>
      <c r="K751" s="147" t="s">
        <v>4537</v>
      </c>
      <c r="L751" s="147" t="s">
        <v>8512</v>
      </c>
      <c r="M751" s="147" t="s">
        <v>4537</v>
      </c>
      <c r="N751" s="147" t="s">
        <v>233</v>
      </c>
      <c r="O751" s="147" t="s">
        <v>4537</v>
      </c>
      <c r="P751" s="147" t="s">
        <v>233</v>
      </c>
      <c r="Q751" s="147" t="s">
        <v>4537</v>
      </c>
      <c r="R751" s="147" t="s">
        <v>233</v>
      </c>
      <c r="S751" s="147" t="s">
        <v>4537</v>
      </c>
      <c r="T751" s="147" t="s">
        <v>233</v>
      </c>
      <c r="U751" s="150">
        <f t="shared" si="11"/>
        <v>0</v>
      </c>
    </row>
    <row r="752" spans="1:21" x14ac:dyDescent="0.2">
      <c r="A752" s="147" t="s">
        <v>8570</v>
      </c>
      <c r="B752" s="147" t="s">
        <v>7236</v>
      </c>
      <c r="C752" s="147" t="s">
        <v>43</v>
      </c>
      <c r="D752" s="147" t="s">
        <v>8516</v>
      </c>
      <c r="E752" s="148">
        <v>464</v>
      </c>
      <c r="F752" s="148">
        <v>1689</v>
      </c>
      <c r="G752" s="148">
        <v>0</v>
      </c>
      <c r="H752" s="148">
        <v>0</v>
      </c>
      <c r="I752" s="147" t="s">
        <v>4537</v>
      </c>
      <c r="J752" s="147" t="s">
        <v>4537</v>
      </c>
      <c r="K752" s="147" t="s">
        <v>4537</v>
      </c>
      <c r="L752" s="147" t="s">
        <v>8512</v>
      </c>
      <c r="M752" s="147" t="s">
        <v>4537</v>
      </c>
      <c r="N752" s="147" t="s">
        <v>233</v>
      </c>
      <c r="O752" s="147" t="s">
        <v>4537</v>
      </c>
      <c r="P752" s="147" t="s">
        <v>233</v>
      </c>
      <c r="Q752" s="147" t="s">
        <v>4537</v>
      </c>
      <c r="R752" s="147" t="s">
        <v>233</v>
      </c>
      <c r="S752" s="147" t="s">
        <v>4537</v>
      </c>
      <c r="T752" s="147" t="s">
        <v>233</v>
      </c>
      <c r="U752" s="150">
        <f t="shared" si="11"/>
        <v>0</v>
      </c>
    </row>
    <row r="753" spans="1:21" x14ac:dyDescent="0.2">
      <c r="A753" s="147" t="s">
        <v>8570</v>
      </c>
      <c r="B753" s="147" t="s">
        <v>5627</v>
      </c>
      <c r="C753" s="147" t="s">
        <v>43</v>
      </c>
      <c r="D753" s="147" t="s">
        <v>8516</v>
      </c>
      <c r="E753" s="148">
        <v>690</v>
      </c>
      <c r="F753" s="148">
        <v>2107</v>
      </c>
      <c r="G753" s="148">
        <v>78</v>
      </c>
      <c r="H753" s="148">
        <v>0</v>
      </c>
      <c r="I753" s="147" t="s">
        <v>4537</v>
      </c>
      <c r="J753" s="147" t="s">
        <v>4537</v>
      </c>
      <c r="K753" s="147" t="s">
        <v>4537</v>
      </c>
      <c r="L753" s="147" t="s">
        <v>8512</v>
      </c>
      <c r="M753" s="147" t="s">
        <v>4537</v>
      </c>
      <c r="N753" s="147" t="s">
        <v>233</v>
      </c>
      <c r="O753" s="147" t="s">
        <v>4537</v>
      </c>
      <c r="P753" s="147" t="s">
        <v>233</v>
      </c>
      <c r="Q753" s="147" t="s">
        <v>4537</v>
      </c>
      <c r="R753" s="147" t="s">
        <v>233</v>
      </c>
      <c r="S753" s="147" t="s">
        <v>4537</v>
      </c>
      <c r="T753" s="147" t="s">
        <v>233</v>
      </c>
      <c r="U753" s="150">
        <f t="shared" si="11"/>
        <v>0</v>
      </c>
    </row>
    <row r="754" spans="1:21" x14ac:dyDescent="0.2">
      <c r="A754" s="147" t="s">
        <v>8570</v>
      </c>
      <c r="B754" s="147" t="s">
        <v>5538</v>
      </c>
      <c r="C754" s="147" t="s">
        <v>544</v>
      </c>
      <c r="D754" s="147" t="s">
        <v>8516</v>
      </c>
      <c r="E754" s="148">
        <v>717</v>
      </c>
      <c r="F754" s="148">
        <v>1617</v>
      </c>
      <c r="G754" s="148">
        <v>436</v>
      </c>
      <c r="H754" s="148">
        <v>0</v>
      </c>
      <c r="I754" s="147" t="s">
        <v>4537</v>
      </c>
      <c r="J754" s="147" t="s">
        <v>4537</v>
      </c>
      <c r="K754" s="147" t="s">
        <v>4537</v>
      </c>
      <c r="L754" s="147" t="s">
        <v>8512</v>
      </c>
      <c r="M754" s="147" t="s">
        <v>4537</v>
      </c>
      <c r="N754" s="147" t="s">
        <v>233</v>
      </c>
      <c r="O754" s="147" t="s">
        <v>4537</v>
      </c>
      <c r="P754" s="147" t="s">
        <v>233</v>
      </c>
      <c r="Q754" s="147" t="s">
        <v>4537</v>
      </c>
      <c r="R754" s="147" t="s">
        <v>233</v>
      </c>
      <c r="S754" s="147" t="s">
        <v>4537</v>
      </c>
      <c r="T754" s="147" t="s">
        <v>233</v>
      </c>
      <c r="U754" s="150">
        <f t="shared" si="11"/>
        <v>0</v>
      </c>
    </row>
    <row r="755" spans="1:21" x14ac:dyDescent="0.2">
      <c r="A755" s="147" t="s">
        <v>8570</v>
      </c>
      <c r="B755" s="147" t="s">
        <v>8045</v>
      </c>
      <c r="C755" s="147" t="s">
        <v>544</v>
      </c>
      <c r="D755" s="147" t="s">
        <v>8516</v>
      </c>
      <c r="E755" s="148">
        <v>110</v>
      </c>
      <c r="F755" s="148">
        <v>3403</v>
      </c>
      <c r="G755" s="148">
        <v>7</v>
      </c>
      <c r="H755" s="148">
        <v>0</v>
      </c>
      <c r="I755" s="147" t="s">
        <v>4537</v>
      </c>
      <c r="J755" s="147" t="s">
        <v>4537</v>
      </c>
      <c r="K755" s="147" t="s">
        <v>4537</v>
      </c>
      <c r="L755" s="147" t="s">
        <v>8512</v>
      </c>
      <c r="M755" s="147" t="s">
        <v>4537</v>
      </c>
      <c r="N755" s="147" t="s">
        <v>233</v>
      </c>
      <c r="O755" s="147" t="s">
        <v>4537</v>
      </c>
      <c r="P755" s="147" t="s">
        <v>233</v>
      </c>
      <c r="Q755" s="147" t="s">
        <v>4537</v>
      </c>
      <c r="R755" s="147" t="s">
        <v>233</v>
      </c>
      <c r="S755" s="147" t="s">
        <v>4537</v>
      </c>
      <c r="T755" s="147" t="s">
        <v>233</v>
      </c>
      <c r="U755" s="150">
        <f t="shared" si="11"/>
        <v>0</v>
      </c>
    </row>
    <row r="756" spans="1:21" x14ac:dyDescent="0.2">
      <c r="A756" s="147" t="s">
        <v>8570</v>
      </c>
      <c r="B756" s="147" t="s">
        <v>4873</v>
      </c>
      <c r="C756" s="147" t="s">
        <v>107</v>
      </c>
      <c r="D756" s="147" t="s">
        <v>8516</v>
      </c>
      <c r="E756" s="148">
        <v>993</v>
      </c>
      <c r="F756" s="148">
        <v>4715</v>
      </c>
      <c r="G756" s="148">
        <v>1961</v>
      </c>
      <c r="H756" s="148">
        <v>0</v>
      </c>
      <c r="I756" s="147" t="s">
        <v>4537</v>
      </c>
      <c r="J756" s="147" t="s">
        <v>4537</v>
      </c>
      <c r="K756" s="147" t="s">
        <v>4537</v>
      </c>
      <c r="L756" s="147" t="s">
        <v>8512</v>
      </c>
      <c r="M756" s="147" t="s">
        <v>4537</v>
      </c>
      <c r="N756" s="147" t="s">
        <v>233</v>
      </c>
      <c r="O756" s="147" t="s">
        <v>4537</v>
      </c>
      <c r="P756" s="147" t="s">
        <v>233</v>
      </c>
      <c r="Q756" s="147" t="s">
        <v>4537</v>
      </c>
      <c r="R756" s="147" t="s">
        <v>233</v>
      </c>
      <c r="S756" s="147" t="s">
        <v>4537</v>
      </c>
      <c r="T756" s="147" t="s">
        <v>233</v>
      </c>
      <c r="U756" s="150">
        <f t="shared" si="11"/>
        <v>0</v>
      </c>
    </row>
    <row r="757" spans="1:21" x14ac:dyDescent="0.2">
      <c r="A757" s="147" t="s">
        <v>8570</v>
      </c>
      <c r="B757" s="147" t="s">
        <v>520</v>
      </c>
      <c r="C757" s="147" t="s">
        <v>544</v>
      </c>
      <c r="D757" s="147" t="s">
        <v>8516</v>
      </c>
      <c r="E757" s="148">
        <v>1519</v>
      </c>
      <c r="F757" s="148">
        <v>1472</v>
      </c>
      <c r="G757" s="148">
        <v>365</v>
      </c>
      <c r="H757" s="148">
        <v>47</v>
      </c>
      <c r="I757" s="147" t="s">
        <v>4537</v>
      </c>
      <c r="J757" s="147" t="s">
        <v>4537</v>
      </c>
      <c r="K757" s="147" t="s">
        <v>4537</v>
      </c>
      <c r="L757" s="147" t="s">
        <v>8512</v>
      </c>
      <c r="M757" s="147" t="s">
        <v>4537</v>
      </c>
      <c r="N757" s="147" t="s">
        <v>233</v>
      </c>
      <c r="O757" s="147" t="s">
        <v>4537</v>
      </c>
      <c r="P757" s="147" t="s">
        <v>233</v>
      </c>
      <c r="Q757" s="147" t="s">
        <v>4537</v>
      </c>
      <c r="R757" s="147" t="s">
        <v>233</v>
      </c>
      <c r="S757" s="147" t="s">
        <v>4537</v>
      </c>
      <c r="T757" s="147" t="s">
        <v>233</v>
      </c>
      <c r="U757" s="150">
        <f t="shared" si="11"/>
        <v>0</v>
      </c>
    </row>
    <row r="758" spans="1:21" x14ac:dyDescent="0.2">
      <c r="A758" s="147" t="s">
        <v>8570</v>
      </c>
      <c r="B758" s="147" t="s">
        <v>8051</v>
      </c>
      <c r="C758" s="147" t="s">
        <v>544</v>
      </c>
      <c r="D758" s="147" t="s">
        <v>8516</v>
      </c>
      <c r="E758" s="148">
        <v>420</v>
      </c>
      <c r="F758" s="148">
        <v>0</v>
      </c>
      <c r="G758" s="148">
        <v>0</v>
      </c>
      <c r="H758" s="148">
        <v>0</v>
      </c>
      <c r="I758" s="147" t="s">
        <v>4537</v>
      </c>
      <c r="J758" s="147" t="s">
        <v>4537</v>
      </c>
      <c r="K758" s="147" t="s">
        <v>4537</v>
      </c>
      <c r="L758" s="147" t="s">
        <v>8512</v>
      </c>
      <c r="M758" s="147" t="s">
        <v>4537</v>
      </c>
      <c r="N758" s="147" t="s">
        <v>233</v>
      </c>
      <c r="O758" s="147" t="s">
        <v>4537</v>
      </c>
      <c r="P758" s="147" t="s">
        <v>233</v>
      </c>
      <c r="Q758" s="147" t="s">
        <v>4537</v>
      </c>
      <c r="R758" s="147" t="s">
        <v>233</v>
      </c>
      <c r="S758" s="147" t="s">
        <v>4537</v>
      </c>
      <c r="T758" s="147" t="s">
        <v>233</v>
      </c>
      <c r="U758" s="150">
        <f t="shared" si="11"/>
        <v>0</v>
      </c>
    </row>
    <row r="759" spans="1:21" x14ac:dyDescent="0.2">
      <c r="A759" s="147" t="s">
        <v>8570</v>
      </c>
      <c r="B759" s="147" t="s">
        <v>8053</v>
      </c>
      <c r="C759" s="147" t="s">
        <v>544</v>
      </c>
      <c r="D759" s="147" t="s">
        <v>8516</v>
      </c>
      <c r="E759" s="148">
        <v>0</v>
      </c>
      <c r="F759" s="148">
        <v>1366</v>
      </c>
      <c r="G759" s="148">
        <v>0</v>
      </c>
      <c r="H759" s="148">
        <v>0</v>
      </c>
      <c r="I759" s="147" t="s">
        <v>4537</v>
      </c>
      <c r="J759" s="147" t="s">
        <v>4537</v>
      </c>
      <c r="K759" s="147" t="s">
        <v>4537</v>
      </c>
      <c r="L759" s="147" t="s">
        <v>8512</v>
      </c>
      <c r="M759" s="147" t="s">
        <v>4537</v>
      </c>
      <c r="N759" s="147" t="s">
        <v>233</v>
      </c>
      <c r="O759" s="147" t="s">
        <v>4537</v>
      </c>
      <c r="P759" s="147" t="s">
        <v>233</v>
      </c>
      <c r="Q759" s="147" t="s">
        <v>4537</v>
      </c>
      <c r="R759" s="147" t="s">
        <v>233</v>
      </c>
      <c r="S759" s="147" t="s">
        <v>4537</v>
      </c>
      <c r="T759" s="147" t="s">
        <v>233</v>
      </c>
      <c r="U759" s="150">
        <f t="shared" si="11"/>
        <v>0</v>
      </c>
    </row>
    <row r="760" spans="1:21" x14ac:dyDescent="0.2">
      <c r="A760" s="147" t="s">
        <v>8570</v>
      </c>
      <c r="B760" s="147" t="s">
        <v>5750</v>
      </c>
      <c r="C760" s="147" t="s">
        <v>43</v>
      </c>
      <c r="D760" s="147" t="s">
        <v>8516</v>
      </c>
      <c r="E760" s="148">
        <v>0</v>
      </c>
      <c r="F760" s="148">
        <v>751</v>
      </c>
      <c r="G760" s="148">
        <v>0</v>
      </c>
      <c r="H760" s="148">
        <v>0</v>
      </c>
      <c r="I760" s="147" t="s">
        <v>4537</v>
      </c>
      <c r="J760" s="147" t="s">
        <v>4537</v>
      </c>
      <c r="K760" s="147" t="s">
        <v>4537</v>
      </c>
      <c r="L760" s="147" t="s">
        <v>8512</v>
      </c>
      <c r="M760" s="147" t="s">
        <v>4537</v>
      </c>
      <c r="N760" s="147" t="s">
        <v>233</v>
      </c>
      <c r="O760" s="147" t="s">
        <v>4537</v>
      </c>
      <c r="P760" s="147" t="s">
        <v>233</v>
      </c>
      <c r="Q760" s="147" t="s">
        <v>4537</v>
      </c>
      <c r="R760" s="147" t="s">
        <v>233</v>
      </c>
      <c r="S760" s="147" t="s">
        <v>4537</v>
      </c>
      <c r="T760" s="147" t="s">
        <v>233</v>
      </c>
      <c r="U760" s="150">
        <f t="shared" si="11"/>
        <v>0</v>
      </c>
    </row>
    <row r="761" spans="1:21" x14ac:dyDescent="0.2">
      <c r="A761" s="147" t="s">
        <v>8570</v>
      </c>
      <c r="B761" s="147" t="s">
        <v>4726</v>
      </c>
      <c r="C761" s="147" t="s">
        <v>43</v>
      </c>
      <c r="D761" s="147" t="s">
        <v>8516</v>
      </c>
      <c r="E761" s="148">
        <v>311</v>
      </c>
      <c r="F761" s="148">
        <v>506</v>
      </c>
      <c r="G761" s="148">
        <v>5</v>
      </c>
      <c r="H761" s="148">
        <v>0</v>
      </c>
      <c r="I761" s="147" t="s">
        <v>4537</v>
      </c>
      <c r="J761" s="147" t="s">
        <v>4537</v>
      </c>
      <c r="K761" s="147" t="s">
        <v>4537</v>
      </c>
      <c r="L761" s="147" t="s">
        <v>8512</v>
      </c>
      <c r="M761" s="147" t="s">
        <v>4537</v>
      </c>
      <c r="N761" s="147" t="s">
        <v>233</v>
      </c>
      <c r="O761" s="147" t="s">
        <v>4537</v>
      </c>
      <c r="P761" s="147" t="s">
        <v>233</v>
      </c>
      <c r="Q761" s="147" t="s">
        <v>4537</v>
      </c>
      <c r="R761" s="147" t="s">
        <v>233</v>
      </c>
      <c r="S761" s="147" t="s">
        <v>4537</v>
      </c>
      <c r="T761" s="147" t="s">
        <v>233</v>
      </c>
      <c r="U761" s="150">
        <f t="shared" si="11"/>
        <v>0</v>
      </c>
    </row>
    <row r="762" spans="1:21" x14ac:dyDescent="0.2">
      <c r="A762" s="147" t="s">
        <v>8570</v>
      </c>
      <c r="B762" s="147" t="s">
        <v>2903</v>
      </c>
      <c r="C762" s="147" t="s">
        <v>107</v>
      </c>
      <c r="D762" s="147" t="s">
        <v>8516</v>
      </c>
      <c r="E762" s="148">
        <v>16</v>
      </c>
      <c r="F762" s="148">
        <v>81</v>
      </c>
      <c r="G762" s="148">
        <v>41</v>
      </c>
      <c r="H762" s="148">
        <v>0</v>
      </c>
      <c r="I762" s="147" t="s">
        <v>4537</v>
      </c>
      <c r="J762" s="147" t="s">
        <v>4537</v>
      </c>
      <c r="K762" s="147" t="s">
        <v>4537</v>
      </c>
      <c r="L762" s="147" t="s">
        <v>8512</v>
      </c>
      <c r="M762" s="147" t="s">
        <v>4537</v>
      </c>
      <c r="N762" s="147" t="s">
        <v>233</v>
      </c>
      <c r="O762" s="147" t="s">
        <v>4537</v>
      </c>
      <c r="P762" s="147" t="s">
        <v>233</v>
      </c>
      <c r="Q762" s="147" t="s">
        <v>4537</v>
      </c>
      <c r="R762" s="147" t="s">
        <v>233</v>
      </c>
      <c r="S762" s="147" t="s">
        <v>4537</v>
      </c>
      <c r="T762" s="147" t="s">
        <v>233</v>
      </c>
      <c r="U762" s="150">
        <f t="shared" si="11"/>
        <v>0</v>
      </c>
    </row>
    <row r="763" spans="1:21" x14ac:dyDescent="0.2">
      <c r="A763" s="147" t="s">
        <v>8570</v>
      </c>
      <c r="B763" s="147" t="s">
        <v>4902</v>
      </c>
      <c r="C763" s="147" t="s">
        <v>43</v>
      </c>
      <c r="D763" s="147" t="s">
        <v>8516</v>
      </c>
      <c r="E763" s="148">
        <v>417</v>
      </c>
      <c r="F763" s="148">
        <v>492</v>
      </c>
      <c r="G763" s="148">
        <v>5</v>
      </c>
      <c r="H763" s="148">
        <v>0</v>
      </c>
      <c r="I763" s="147" t="s">
        <v>4537</v>
      </c>
      <c r="J763" s="147" t="s">
        <v>4537</v>
      </c>
      <c r="K763" s="147" t="s">
        <v>4537</v>
      </c>
      <c r="L763" s="147" t="s">
        <v>8512</v>
      </c>
      <c r="M763" s="147" t="s">
        <v>4537</v>
      </c>
      <c r="N763" s="147" t="s">
        <v>233</v>
      </c>
      <c r="O763" s="147" t="s">
        <v>4537</v>
      </c>
      <c r="P763" s="147" t="s">
        <v>233</v>
      </c>
      <c r="Q763" s="147" t="s">
        <v>4537</v>
      </c>
      <c r="R763" s="147" t="s">
        <v>233</v>
      </c>
      <c r="S763" s="147" t="s">
        <v>4537</v>
      </c>
      <c r="T763" s="147" t="s">
        <v>233</v>
      </c>
      <c r="U763" s="150">
        <f t="shared" si="11"/>
        <v>0</v>
      </c>
    </row>
    <row r="764" spans="1:21" x14ac:dyDescent="0.2">
      <c r="A764" s="147" t="s">
        <v>8570</v>
      </c>
      <c r="B764" s="147" t="s">
        <v>7682</v>
      </c>
      <c r="C764" s="147" t="s">
        <v>63</v>
      </c>
      <c r="D764" s="147" t="s">
        <v>8516</v>
      </c>
      <c r="E764" s="148">
        <v>544</v>
      </c>
      <c r="F764" s="148">
        <v>910</v>
      </c>
      <c r="G764" s="148">
        <v>0</v>
      </c>
      <c r="H764" s="148">
        <v>0</v>
      </c>
      <c r="I764" s="147" t="s">
        <v>4537</v>
      </c>
      <c r="J764" s="147" t="s">
        <v>4537</v>
      </c>
      <c r="K764" s="147" t="s">
        <v>4537</v>
      </c>
      <c r="L764" s="147" t="s">
        <v>8512</v>
      </c>
      <c r="M764" s="147" t="s">
        <v>4537</v>
      </c>
      <c r="N764" s="147" t="s">
        <v>233</v>
      </c>
      <c r="O764" s="147" t="s">
        <v>4537</v>
      </c>
      <c r="P764" s="147" t="s">
        <v>233</v>
      </c>
      <c r="Q764" s="147" t="s">
        <v>4537</v>
      </c>
      <c r="R764" s="147" t="s">
        <v>233</v>
      </c>
      <c r="S764" s="147" t="s">
        <v>4537</v>
      </c>
      <c r="T764" s="147" t="s">
        <v>233</v>
      </c>
      <c r="U764" s="150">
        <f t="shared" si="11"/>
        <v>0</v>
      </c>
    </row>
    <row r="765" spans="1:21" x14ac:dyDescent="0.2">
      <c r="A765" s="147" t="s">
        <v>8570</v>
      </c>
      <c r="B765" s="147" t="s">
        <v>55</v>
      </c>
      <c r="C765" s="147" t="s">
        <v>63</v>
      </c>
      <c r="D765" s="147" t="s">
        <v>8516</v>
      </c>
      <c r="E765" s="148">
        <v>726</v>
      </c>
      <c r="F765" s="148">
        <v>1012</v>
      </c>
      <c r="G765" s="148">
        <v>78</v>
      </c>
      <c r="H765" s="148">
        <v>0</v>
      </c>
      <c r="I765" s="147" t="s">
        <v>4537</v>
      </c>
      <c r="J765" s="147" t="s">
        <v>4537</v>
      </c>
      <c r="K765" s="147" t="s">
        <v>4537</v>
      </c>
      <c r="L765" s="147" t="s">
        <v>8512</v>
      </c>
      <c r="M765" s="147" t="s">
        <v>4537</v>
      </c>
      <c r="N765" s="147" t="s">
        <v>233</v>
      </c>
      <c r="O765" s="147" t="s">
        <v>4537</v>
      </c>
      <c r="P765" s="147" t="s">
        <v>233</v>
      </c>
      <c r="Q765" s="147" t="s">
        <v>4537</v>
      </c>
      <c r="R765" s="147" t="s">
        <v>233</v>
      </c>
      <c r="S765" s="147" t="s">
        <v>4537</v>
      </c>
      <c r="T765" s="147" t="s">
        <v>233</v>
      </c>
      <c r="U765" s="150">
        <f t="shared" si="11"/>
        <v>0</v>
      </c>
    </row>
    <row r="766" spans="1:21" x14ac:dyDescent="0.2">
      <c r="A766" s="147" t="s">
        <v>8570</v>
      </c>
      <c r="B766" s="147" t="s">
        <v>166</v>
      </c>
      <c r="C766" s="147" t="s">
        <v>544</v>
      </c>
      <c r="D766" s="147" t="s">
        <v>8516</v>
      </c>
      <c r="E766" s="148">
        <v>464</v>
      </c>
      <c r="F766" s="148">
        <v>1198</v>
      </c>
      <c r="G766" s="148">
        <v>0</v>
      </c>
      <c r="H766" s="148">
        <v>0</v>
      </c>
      <c r="I766" s="147" t="s">
        <v>4537</v>
      </c>
      <c r="J766" s="147" t="s">
        <v>4537</v>
      </c>
      <c r="K766" s="147" t="s">
        <v>4537</v>
      </c>
      <c r="L766" s="147" t="s">
        <v>8512</v>
      </c>
      <c r="M766" s="147" t="s">
        <v>4537</v>
      </c>
      <c r="N766" s="147" t="s">
        <v>233</v>
      </c>
      <c r="O766" s="147" t="s">
        <v>4537</v>
      </c>
      <c r="P766" s="147" t="s">
        <v>233</v>
      </c>
      <c r="Q766" s="147" t="s">
        <v>4537</v>
      </c>
      <c r="R766" s="147" t="s">
        <v>233</v>
      </c>
      <c r="S766" s="147" t="s">
        <v>4537</v>
      </c>
      <c r="T766" s="147" t="s">
        <v>233</v>
      </c>
      <c r="U766" s="150">
        <f t="shared" si="11"/>
        <v>0</v>
      </c>
    </row>
    <row r="767" spans="1:21" x14ac:dyDescent="0.2">
      <c r="A767" s="147" t="s">
        <v>8570</v>
      </c>
      <c r="B767" s="147" t="s">
        <v>2383</v>
      </c>
      <c r="C767" s="147" t="s">
        <v>43</v>
      </c>
      <c r="D767" s="147" t="s">
        <v>8516</v>
      </c>
      <c r="E767" s="148">
        <v>146</v>
      </c>
      <c r="F767" s="148">
        <v>249</v>
      </c>
      <c r="G767" s="148">
        <v>12</v>
      </c>
      <c r="H767" s="148">
        <v>0</v>
      </c>
      <c r="I767" s="147" t="s">
        <v>4537</v>
      </c>
      <c r="J767" s="147" t="s">
        <v>4537</v>
      </c>
      <c r="K767" s="147" t="s">
        <v>4537</v>
      </c>
      <c r="L767" s="147" t="s">
        <v>8512</v>
      </c>
      <c r="M767" s="147" t="s">
        <v>4537</v>
      </c>
      <c r="N767" s="147" t="s">
        <v>233</v>
      </c>
      <c r="O767" s="147" t="s">
        <v>4537</v>
      </c>
      <c r="P767" s="147" t="s">
        <v>233</v>
      </c>
      <c r="Q767" s="147" t="s">
        <v>4537</v>
      </c>
      <c r="R767" s="147" t="s">
        <v>233</v>
      </c>
      <c r="S767" s="147" t="s">
        <v>4537</v>
      </c>
      <c r="T767" s="147" t="s">
        <v>233</v>
      </c>
      <c r="U767" s="150">
        <f t="shared" si="11"/>
        <v>0</v>
      </c>
    </row>
    <row r="768" spans="1:21" x14ac:dyDescent="0.2">
      <c r="A768" s="147" t="s">
        <v>8570</v>
      </c>
      <c r="B768" s="147" t="s">
        <v>8056</v>
      </c>
      <c r="C768" s="147" t="s">
        <v>544</v>
      </c>
      <c r="D768" s="147" t="s">
        <v>8516</v>
      </c>
      <c r="E768" s="148">
        <v>23</v>
      </c>
      <c r="F768" s="148">
        <v>37</v>
      </c>
      <c r="G768" s="148">
        <v>0</v>
      </c>
      <c r="H768" s="148">
        <v>0</v>
      </c>
      <c r="I768" s="147" t="s">
        <v>4537</v>
      </c>
      <c r="J768" s="147" t="s">
        <v>4537</v>
      </c>
      <c r="K768" s="147" t="s">
        <v>4537</v>
      </c>
      <c r="L768" s="147" t="s">
        <v>8512</v>
      </c>
      <c r="M768" s="147" t="s">
        <v>4537</v>
      </c>
      <c r="N768" s="147" t="s">
        <v>233</v>
      </c>
      <c r="O768" s="147" t="s">
        <v>4537</v>
      </c>
      <c r="P768" s="147" t="s">
        <v>233</v>
      </c>
      <c r="Q768" s="147" t="s">
        <v>4537</v>
      </c>
      <c r="R768" s="147" t="s">
        <v>233</v>
      </c>
      <c r="S768" s="147" t="s">
        <v>4537</v>
      </c>
      <c r="T768" s="147" t="s">
        <v>233</v>
      </c>
      <c r="U768" s="150">
        <f t="shared" si="11"/>
        <v>0</v>
      </c>
    </row>
    <row r="769" spans="1:21" x14ac:dyDescent="0.2">
      <c r="A769" s="147" t="s">
        <v>8570</v>
      </c>
      <c r="B769" s="147" t="s">
        <v>542</v>
      </c>
      <c r="C769" s="147" t="s">
        <v>544</v>
      </c>
      <c r="D769" s="147" t="s">
        <v>8516</v>
      </c>
      <c r="E769" s="148">
        <v>161</v>
      </c>
      <c r="F769" s="148">
        <v>483</v>
      </c>
      <c r="G769" s="148">
        <v>0</v>
      </c>
      <c r="H769" s="148">
        <v>0</v>
      </c>
      <c r="I769" s="147" t="s">
        <v>4537</v>
      </c>
      <c r="J769" s="147" t="s">
        <v>4537</v>
      </c>
      <c r="K769" s="147" t="s">
        <v>4537</v>
      </c>
      <c r="L769" s="147" t="s">
        <v>8512</v>
      </c>
      <c r="M769" s="147" t="s">
        <v>4537</v>
      </c>
      <c r="N769" s="147" t="s">
        <v>233</v>
      </c>
      <c r="O769" s="147" t="s">
        <v>4537</v>
      </c>
      <c r="P769" s="147" t="s">
        <v>233</v>
      </c>
      <c r="Q769" s="147" t="s">
        <v>4537</v>
      </c>
      <c r="R769" s="147" t="s">
        <v>233</v>
      </c>
      <c r="S769" s="147" t="s">
        <v>4537</v>
      </c>
      <c r="T769" s="147" t="s">
        <v>233</v>
      </c>
      <c r="U769" s="150">
        <f t="shared" si="11"/>
        <v>0</v>
      </c>
    </row>
    <row r="770" spans="1:21" x14ac:dyDescent="0.2">
      <c r="A770" s="147" t="s">
        <v>8570</v>
      </c>
      <c r="B770" s="147" t="s">
        <v>5863</v>
      </c>
      <c r="C770" s="147" t="s">
        <v>107</v>
      </c>
      <c r="D770" s="147" t="s">
        <v>8516</v>
      </c>
      <c r="E770" s="148">
        <v>57</v>
      </c>
      <c r="F770" s="148">
        <v>85</v>
      </c>
      <c r="G770" s="148">
        <v>9</v>
      </c>
      <c r="H770" s="148">
        <v>15</v>
      </c>
      <c r="I770" s="147" t="s">
        <v>4537</v>
      </c>
      <c r="J770" s="147" t="s">
        <v>4537</v>
      </c>
      <c r="K770" s="147" t="s">
        <v>4537</v>
      </c>
      <c r="L770" s="147" t="s">
        <v>8512</v>
      </c>
      <c r="M770" s="147" t="s">
        <v>4537</v>
      </c>
      <c r="N770" s="147" t="s">
        <v>233</v>
      </c>
      <c r="O770" s="147" t="s">
        <v>4537</v>
      </c>
      <c r="P770" s="147" t="s">
        <v>233</v>
      </c>
      <c r="Q770" s="147" t="s">
        <v>4537</v>
      </c>
      <c r="R770" s="147" t="s">
        <v>233</v>
      </c>
      <c r="S770" s="147" t="s">
        <v>4537</v>
      </c>
      <c r="T770" s="147" t="s">
        <v>233</v>
      </c>
      <c r="U770" s="150">
        <f t="shared" ref="U770:U833" si="12">COUNTIF(I770:K770,"Yes")+COUNTIF(M770,"Yes")+COUNTIF(O770,"Yes")+COUNTIF(Q770,"Yes")+COUNTIF(S770,"Yes")</f>
        <v>0</v>
      </c>
    </row>
    <row r="771" spans="1:21" x14ac:dyDescent="0.2">
      <c r="A771" s="147" t="s">
        <v>8570</v>
      </c>
      <c r="B771" s="147" t="s">
        <v>488</v>
      </c>
      <c r="C771" s="147" t="s">
        <v>107</v>
      </c>
      <c r="D771" s="147" t="s">
        <v>8516</v>
      </c>
      <c r="E771" s="148">
        <v>162</v>
      </c>
      <c r="F771" s="148">
        <v>2149</v>
      </c>
      <c r="G771" s="148">
        <v>677</v>
      </c>
      <c r="H771" s="148">
        <v>0</v>
      </c>
      <c r="I771" s="147" t="s">
        <v>4537</v>
      </c>
      <c r="J771" s="147" t="s">
        <v>4537</v>
      </c>
      <c r="K771" s="147" t="s">
        <v>4537</v>
      </c>
      <c r="L771" s="147" t="s">
        <v>8512</v>
      </c>
      <c r="M771" s="147" t="s">
        <v>4537</v>
      </c>
      <c r="N771" s="147" t="s">
        <v>233</v>
      </c>
      <c r="O771" s="147" t="s">
        <v>4537</v>
      </c>
      <c r="P771" s="147" t="s">
        <v>233</v>
      </c>
      <c r="Q771" s="147" t="s">
        <v>4537</v>
      </c>
      <c r="R771" s="147" t="s">
        <v>233</v>
      </c>
      <c r="S771" s="147" t="s">
        <v>4537</v>
      </c>
      <c r="T771" s="147" t="s">
        <v>233</v>
      </c>
      <c r="U771" s="150">
        <f t="shared" si="12"/>
        <v>0</v>
      </c>
    </row>
    <row r="772" spans="1:21" x14ac:dyDescent="0.2">
      <c r="A772" s="147" t="s">
        <v>8570</v>
      </c>
      <c r="B772" s="147" t="s">
        <v>8060</v>
      </c>
      <c r="C772" s="147" t="s">
        <v>107</v>
      </c>
      <c r="D772" s="147" t="s">
        <v>8516</v>
      </c>
      <c r="E772" s="148">
        <v>421</v>
      </c>
      <c r="F772" s="148">
        <v>2208</v>
      </c>
      <c r="G772" s="148">
        <v>723</v>
      </c>
      <c r="H772" s="148">
        <v>0</v>
      </c>
      <c r="I772" s="147" t="s">
        <v>4537</v>
      </c>
      <c r="J772" s="147" t="s">
        <v>4537</v>
      </c>
      <c r="K772" s="147" t="s">
        <v>4537</v>
      </c>
      <c r="L772" s="147" t="s">
        <v>8512</v>
      </c>
      <c r="M772" s="147" t="s">
        <v>4537</v>
      </c>
      <c r="N772" s="147" t="s">
        <v>233</v>
      </c>
      <c r="O772" s="147" t="s">
        <v>4537</v>
      </c>
      <c r="P772" s="147" t="s">
        <v>233</v>
      </c>
      <c r="Q772" s="147" t="s">
        <v>4537</v>
      </c>
      <c r="R772" s="147" t="s">
        <v>233</v>
      </c>
      <c r="S772" s="147" t="s">
        <v>4537</v>
      </c>
      <c r="T772" s="147" t="s">
        <v>233</v>
      </c>
      <c r="U772" s="150">
        <f t="shared" si="12"/>
        <v>0</v>
      </c>
    </row>
    <row r="773" spans="1:21" x14ac:dyDescent="0.2">
      <c r="A773" s="147" t="s">
        <v>8570</v>
      </c>
      <c r="B773" s="147" t="s">
        <v>8062</v>
      </c>
      <c r="C773" s="147" t="s">
        <v>107</v>
      </c>
      <c r="D773" s="147" t="s">
        <v>8516</v>
      </c>
      <c r="E773" s="148">
        <v>28</v>
      </c>
      <c r="F773" s="148">
        <v>60</v>
      </c>
      <c r="G773" s="148">
        <v>84</v>
      </c>
      <c r="H773" s="148">
        <v>0</v>
      </c>
      <c r="I773" s="147" t="s">
        <v>4537</v>
      </c>
      <c r="J773" s="147" t="s">
        <v>4537</v>
      </c>
      <c r="K773" s="147" t="s">
        <v>4537</v>
      </c>
      <c r="L773" s="147" t="s">
        <v>8512</v>
      </c>
      <c r="M773" s="147" t="s">
        <v>4537</v>
      </c>
      <c r="N773" s="147" t="s">
        <v>233</v>
      </c>
      <c r="O773" s="147" t="s">
        <v>4537</v>
      </c>
      <c r="P773" s="147" t="s">
        <v>233</v>
      </c>
      <c r="Q773" s="147" t="s">
        <v>4537</v>
      </c>
      <c r="R773" s="147" t="s">
        <v>233</v>
      </c>
      <c r="S773" s="147" t="s">
        <v>4537</v>
      </c>
      <c r="T773" s="147" t="s">
        <v>233</v>
      </c>
      <c r="U773" s="150">
        <f t="shared" si="12"/>
        <v>0</v>
      </c>
    </row>
    <row r="774" spans="1:21" x14ac:dyDescent="0.2">
      <c r="A774" s="147" t="s">
        <v>8570</v>
      </c>
      <c r="B774" s="147" t="s">
        <v>565</v>
      </c>
      <c r="C774" s="147" t="s">
        <v>107</v>
      </c>
      <c r="D774" s="147" t="s">
        <v>8516</v>
      </c>
      <c r="E774" s="148">
        <v>982</v>
      </c>
      <c r="F774" s="148">
        <v>5802</v>
      </c>
      <c r="G774" s="148">
        <v>1166</v>
      </c>
      <c r="H774" s="148">
        <v>0</v>
      </c>
      <c r="I774" s="147" t="s">
        <v>4537</v>
      </c>
      <c r="J774" s="147" t="s">
        <v>4537</v>
      </c>
      <c r="K774" s="147" t="s">
        <v>4537</v>
      </c>
      <c r="L774" s="147" t="s">
        <v>8512</v>
      </c>
      <c r="M774" s="147" t="s">
        <v>4537</v>
      </c>
      <c r="N774" s="147" t="s">
        <v>233</v>
      </c>
      <c r="O774" s="147" t="s">
        <v>4537</v>
      </c>
      <c r="P774" s="147" t="s">
        <v>233</v>
      </c>
      <c r="Q774" s="147" t="s">
        <v>4537</v>
      </c>
      <c r="R774" s="147" t="s">
        <v>233</v>
      </c>
      <c r="S774" s="147" t="s">
        <v>4537</v>
      </c>
      <c r="T774" s="147" t="s">
        <v>233</v>
      </c>
      <c r="U774" s="150">
        <f t="shared" si="12"/>
        <v>0</v>
      </c>
    </row>
    <row r="775" spans="1:21" x14ac:dyDescent="0.2">
      <c r="A775" s="147" t="s">
        <v>8570</v>
      </c>
      <c r="B775" s="147" t="s">
        <v>650</v>
      </c>
      <c r="C775" s="147" t="s">
        <v>43</v>
      </c>
      <c r="D775" s="147" t="s">
        <v>8516</v>
      </c>
      <c r="E775" s="148">
        <v>456</v>
      </c>
      <c r="F775" s="148">
        <v>3081</v>
      </c>
      <c r="G775" s="148">
        <v>1345</v>
      </c>
      <c r="H775" s="148">
        <v>0</v>
      </c>
      <c r="I775" s="147" t="s">
        <v>4537</v>
      </c>
      <c r="J775" s="147" t="s">
        <v>4537</v>
      </c>
      <c r="K775" s="147" t="s">
        <v>4537</v>
      </c>
      <c r="L775" s="147" t="s">
        <v>8512</v>
      </c>
      <c r="M775" s="147" t="s">
        <v>4537</v>
      </c>
      <c r="N775" s="147" t="s">
        <v>233</v>
      </c>
      <c r="O775" s="147" t="s">
        <v>4537</v>
      </c>
      <c r="P775" s="147" t="s">
        <v>233</v>
      </c>
      <c r="Q775" s="147" t="s">
        <v>4537</v>
      </c>
      <c r="R775" s="147" t="s">
        <v>233</v>
      </c>
      <c r="S775" s="147" t="s">
        <v>4537</v>
      </c>
      <c r="T775" s="147" t="s">
        <v>233</v>
      </c>
      <c r="U775" s="150">
        <f t="shared" si="12"/>
        <v>0</v>
      </c>
    </row>
    <row r="776" spans="1:21" x14ac:dyDescent="0.2">
      <c r="A776" s="147" t="s">
        <v>8570</v>
      </c>
      <c r="B776" s="147" t="s">
        <v>560</v>
      </c>
      <c r="C776" s="147" t="s">
        <v>107</v>
      </c>
      <c r="D776" s="147" t="s">
        <v>8516</v>
      </c>
      <c r="E776" s="148">
        <v>288</v>
      </c>
      <c r="F776" s="148">
        <v>0</v>
      </c>
      <c r="G776" s="148">
        <v>0</v>
      </c>
      <c r="H776" s="148">
        <v>0</v>
      </c>
      <c r="I776" s="147" t="s">
        <v>4537</v>
      </c>
      <c r="J776" s="147" t="s">
        <v>4537</v>
      </c>
      <c r="K776" s="147" t="s">
        <v>4537</v>
      </c>
      <c r="L776" s="147" t="s">
        <v>8512</v>
      </c>
      <c r="M776" s="147" t="s">
        <v>4537</v>
      </c>
      <c r="N776" s="147" t="s">
        <v>233</v>
      </c>
      <c r="O776" s="147" t="s">
        <v>4537</v>
      </c>
      <c r="P776" s="147" t="s">
        <v>233</v>
      </c>
      <c r="Q776" s="147" t="s">
        <v>4537</v>
      </c>
      <c r="R776" s="147" t="s">
        <v>233</v>
      </c>
      <c r="S776" s="147" t="s">
        <v>4537</v>
      </c>
      <c r="T776" s="147" t="s">
        <v>233</v>
      </c>
      <c r="U776" s="150">
        <f t="shared" si="12"/>
        <v>0</v>
      </c>
    </row>
    <row r="777" spans="1:21" x14ac:dyDescent="0.2">
      <c r="A777" s="147" t="s">
        <v>8570</v>
      </c>
      <c r="B777" s="147" t="s">
        <v>589</v>
      </c>
      <c r="C777" s="147" t="s">
        <v>107</v>
      </c>
      <c r="D777" s="147" t="s">
        <v>8516</v>
      </c>
      <c r="E777" s="148">
        <v>745</v>
      </c>
      <c r="F777" s="148">
        <v>4379</v>
      </c>
      <c r="G777" s="148">
        <v>2981</v>
      </c>
      <c r="H777" s="148">
        <v>0</v>
      </c>
      <c r="I777" s="147" t="s">
        <v>4537</v>
      </c>
      <c r="J777" s="147" t="s">
        <v>4537</v>
      </c>
      <c r="K777" s="147" t="s">
        <v>4537</v>
      </c>
      <c r="L777" s="147" t="s">
        <v>8512</v>
      </c>
      <c r="M777" s="147" t="s">
        <v>4537</v>
      </c>
      <c r="N777" s="147" t="s">
        <v>233</v>
      </c>
      <c r="O777" s="147" t="s">
        <v>4537</v>
      </c>
      <c r="P777" s="147" t="s">
        <v>233</v>
      </c>
      <c r="Q777" s="147" t="s">
        <v>4537</v>
      </c>
      <c r="R777" s="147" t="s">
        <v>233</v>
      </c>
      <c r="S777" s="147" t="s">
        <v>4537</v>
      </c>
      <c r="T777" s="147" t="s">
        <v>233</v>
      </c>
      <c r="U777" s="150">
        <f t="shared" si="12"/>
        <v>0</v>
      </c>
    </row>
    <row r="778" spans="1:21" x14ac:dyDescent="0.2">
      <c r="A778" s="147" t="s">
        <v>8570</v>
      </c>
      <c r="B778" s="147" t="s">
        <v>669</v>
      </c>
      <c r="C778" s="147" t="s">
        <v>107</v>
      </c>
      <c r="D778" s="147" t="s">
        <v>8516</v>
      </c>
      <c r="E778" s="148">
        <v>221</v>
      </c>
      <c r="F778" s="148">
        <v>248</v>
      </c>
      <c r="G778" s="148">
        <v>23</v>
      </c>
      <c r="H778" s="148">
        <v>1</v>
      </c>
      <c r="I778" s="147" t="s">
        <v>4537</v>
      </c>
      <c r="J778" s="147" t="s">
        <v>4537</v>
      </c>
      <c r="K778" s="147" t="s">
        <v>4537</v>
      </c>
      <c r="L778" s="147" t="s">
        <v>8512</v>
      </c>
      <c r="M778" s="147" t="s">
        <v>4537</v>
      </c>
      <c r="N778" s="147" t="s">
        <v>233</v>
      </c>
      <c r="O778" s="147" t="s">
        <v>4537</v>
      </c>
      <c r="P778" s="147" t="s">
        <v>233</v>
      </c>
      <c r="Q778" s="147" t="s">
        <v>4537</v>
      </c>
      <c r="R778" s="147" t="s">
        <v>233</v>
      </c>
      <c r="S778" s="147" t="s">
        <v>4537</v>
      </c>
      <c r="T778" s="147" t="s">
        <v>233</v>
      </c>
      <c r="U778" s="150">
        <f t="shared" si="12"/>
        <v>0</v>
      </c>
    </row>
    <row r="779" spans="1:21" x14ac:dyDescent="0.2">
      <c r="A779" s="147" t="s">
        <v>8570</v>
      </c>
      <c r="B779" s="147" t="s">
        <v>7922</v>
      </c>
      <c r="C779" s="147" t="s">
        <v>63</v>
      </c>
      <c r="D779" s="147" t="s">
        <v>8516</v>
      </c>
      <c r="E779" s="148">
        <v>1278</v>
      </c>
      <c r="F779" s="148">
        <v>2754</v>
      </c>
      <c r="G779" s="148">
        <v>967</v>
      </c>
      <c r="H779" s="148">
        <v>0</v>
      </c>
      <c r="I779" s="147" t="s">
        <v>4537</v>
      </c>
      <c r="J779" s="147" t="s">
        <v>4537</v>
      </c>
      <c r="K779" s="147" t="s">
        <v>4537</v>
      </c>
      <c r="L779" s="147" t="s">
        <v>8512</v>
      </c>
      <c r="M779" s="147" t="s">
        <v>4537</v>
      </c>
      <c r="N779" s="147" t="s">
        <v>233</v>
      </c>
      <c r="O779" s="147" t="s">
        <v>4537</v>
      </c>
      <c r="P779" s="147" t="s">
        <v>233</v>
      </c>
      <c r="Q779" s="147" t="s">
        <v>4537</v>
      </c>
      <c r="R779" s="147" t="s">
        <v>233</v>
      </c>
      <c r="S779" s="147" t="s">
        <v>4537</v>
      </c>
      <c r="T779" s="147" t="s">
        <v>233</v>
      </c>
      <c r="U779" s="150">
        <f t="shared" si="12"/>
        <v>0</v>
      </c>
    </row>
    <row r="780" spans="1:21" x14ac:dyDescent="0.2">
      <c r="A780" s="147" t="s">
        <v>8570</v>
      </c>
      <c r="B780" s="147" t="s">
        <v>321</v>
      </c>
      <c r="C780" s="147" t="s">
        <v>63</v>
      </c>
      <c r="D780" s="147" t="s">
        <v>8516</v>
      </c>
      <c r="E780" s="148">
        <v>3412</v>
      </c>
      <c r="F780" s="148">
        <v>7169</v>
      </c>
      <c r="G780" s="148">
        <v>0</v>
      </c>
      <c r="H780" s="148">
        <v>0</v>
      </c>
      <c r="I780" s="147" t="s">
        <v>4537</v>
      </c>
      <c r="J780" s="147" t="s">
        <v>4537</v>
      </c>
      <c r="K780" s="147" t="s">
        <v>4537</v>
      </c>
      <c r="L780" s="147" t="s">
        <v>8512</v>
      </c>
      <c r="M780" s="147" t="s">
        <v>4537</v>
      </c>
      <c r="N780" s="147" t="s">
        <v>233</v>
      </c>
      <c r="O780" s="147" t="s">
        <v>4537</v>
      </c>
      <c r="P780" s="147" t="s">
        <v>233</v>
      </c>
      <c r="Q780" s="147" t="s">
        <v>4537</v>
      </c>
      <c r="R780" s="147" t="s">
        <v>233</v>
      </c>
      <c r="S780" s="147" t="s">
        <v>4537</v>
      </c>
      <c r="T780" s="147" t="s">
        <v>233</v>
      </c>
      <c r="U780" s="150">
        <f t="shared" si="12"/>
        <v>0</v>
      </c>
    </row>
    <row r="781" spans="1:21" x14ac:dyDescent="0.2">
      <c r="A781" s="147" t="s">
        <v>8570</v>
      </c>
      <c r="B781" s="147" t="s">
        <v>61</v>
      </c>
      <c r="C781" s="147" t="s">
        <v>63</v>
      </c>
      <c r="D781" s="147" t="s">
        <v>8516</v>
      </c>
      <c r="E781" s="148">
        <v>794</v>
      </c>
      <c r="F781" s="148">
        <v>856</v>
      </c>
      <c r="G781" s="148">
        <v>0</v>
      </c>
      <c r="H781" s="148">
        <v>0</v>
      </c>
      <c r="I781" s="147" t="s">
        <v>4537</v>
      </c>
      <c r="J781" s="147" t="s">
        <v>4537</v>
      </c>
      <c r="K781" s="147" t="s">
        <v>4537</v>
      </c>
      <c r="L781" s="147" t="s">
        <v>8512</v>
      </c>
      <c r="M781" s="147" t="s">
        <v>4537</v>
      </c>
      <c r="N781" s="147" t="s">
        <v>233</v>
      </c>
      <c r="O781" s="147" t="s">
        <v>4537</v>
      </c>
      <c r="P781" s="147" t="s">
        <v>233</v>
      </c>
      <c r="Q781" s="147" t="s">
        <v>4537</v>
      </c>
      <c r="R781" s="147" t="s">
        <v>233</v>
      </c>
      <c r="S781" s="147" t="s">
        <v>4537</v>
      </c>
      <c r="T781" s="147" t="s">
        <v>233</v>
      </c>
      <c r="U781" s="150">
        <f t="shared" si="12"/>
        <v>0</v>
      </c>
    </row>
    <row r="782" spans="1:21" x14ac:dyDescent="0.2">
      <c r="A782" s="147" t="s">
        <v>8570</v>
      </c>
      <c r="B782" s="147" t="s">
        <v>55</v>
      </c>
      <c r="C782" s="147" t="s">
        <v>63</v>
      </c>
      <c r="D782" s="147" t="s">
        <v>8516</v>
      </c>
      <c r="E782" s="148">
        <v>974</v>
      </c>
      <c r="F782" s="148">
        <v>2382</v>
      </c>
      <c r="G782" s="148">
        <v>483</v>
      </c>
      <c r="H782" s="148">
        <v>0</v>
      </c>
      <c r="I782" s="147" t="s">
        <v>4537</v>
      </c>
      <c r="J782" s="147" t="s">
        <v>4537</v>
      </c>
      <c r="K782" s="147" t="s">
        <v>4537</v>
      </c>
      <c r="L782" s="147" t="s">
        <v>8512</v>
      </c>
      <c r="M782" s="147" t="s">
        <v>4537</v>
      </c>
      <c r="N782" s="147" t="s">
        <v>233</v>
      </c>
      <c r="O782" s="147" t="s">
        <v>4537</v>
      </c>
      <c r="P782" s="147" t="s">
        <v>233</v>
      </c>
      <c r="Q782" s="147" t="s">
        <v>4537</v>
      </c>
      <c r="R782" s="147" t="s">
        <v>233</v>
      </c>
      <c r="S782" s="147" t="s">
        <v>4537</v>
      </c>
      <c r="T782" s="147" t="s">
        <v>233</v>
      </c>
      <c r="U782" s="150">
        <f t="shared" si="12"/>
        <v>0</v>
      </c>
    </row>
    <row r="783" spans="1:21" x14ac:dyDescent="0.2">
      <c r="A783" s="147" t="s">
        <v>8570</v>
      </c>
      <c r="B783" s="147" t="s">
        <v>4902</v>
      </c>
      <c r="C783" s="147" t="s">
        <v>43</v>
      </c>
      <c r="D783" s="147" t="s">
        <v>8516</v>
      </c>
      <c r="E783" s="148">
        <v>137</v>
      </c>
      <c r="F783" s="148">
        <v>323</v>
      </c>
      <c r="G783" s="148">
        <v>67</v>
      </c>
      <c r="H783" s="148">
        <v>0</v>
      </c>
      <c r="I783" s="147" t="s">
        <v>4537</v>
      </c>
      <c r="J783" s="147" t="s">
        <v>4537</v>
      </c>
      <c r="K783" s="147" t="s">
        <v>4537</v>
      </c>
      <c r="L783" s="147" t="s">
        <v>8512</v>
      </c>
      <c r="M783" s="147" t="s">
        <v>4537</v>
      </c>
      <c r="N783" s="147" t="s">
        <v>233</v>
      </c>
      <c r="O783" s="147" t="s">
        <v>4537</v>
      </c>
      <c r="P783" s="147" t="s">
        <v>233</v>
      </c>
      <c r="Q783" s="147" t="s">
        <v>4537</v>
      </c>
      <c r="R783" s="147" t="s">
        <v>233</v>
      </c>
      <c r="S783" s="147" t="s">
        <v>4537</v>
      </c>
      <c r="T783" s="147" t="s">
        <v>233</v>
      </c>
      <c r="U783" s="150">
        <f t="shared" si="12"/>
        <v>0</v>
      </c>
    </row>
    <row r="784" spans="1:21" x14ac:dyDescent="0.2">
      <c r="A784" s="147" t="s">
        <v>8570</v>
      </c>
      <c r="B784" s="147" t="s">
        <v>2903</v>
      </c>
      <c r="C784" s="147" t="s">
        <v>107</v>
      </c>
      <c r="D784" s="147" t="s">
        <v>8516</v>
      </c>
      <c r="E784" s="148">
        <v>719</v>
      </c>
      <c r="F784" s="148">
        <v>1586</v>
      </c>
      <c r="G784" s="148">
        <v>0</v>
      </c>
      <c r="H784" s="148">
        <v>0</v>
      </c>
      <c r="I784" s="147" t="s">
        <v>4537</v>
      </c>
      <c r="J784" s="147" t="s">
        <v>4537</v>
      </c>
      <c r="K784" s="147" t="s">
        <v>4537</v>
      </c>
      <c r="L784" s="147" t="s">
        <v>8512</v>
      </c>
      <c r="M784" s="147" t="s">
        <v>4537</v>
      </c>
      <c r="N784" s="147" t="s">
        <v>233</v>
      </c>
      <c r="O784" s="147" t="s">
        <v>4537</v>
      </c>
      <c r="P784" s="147" t="s">
        <v>233</v>
      </c>
      <c r="Q784" s="147" t="s">
        <v>4537</v>
      </c>
      <c r="R784" s="147" t="s">
        <v>233</v>
      </c>
      <c r="S784" s="147" t="s">
        <v>4537</v>
      </c>
      <c r="T784" s="147" t="s">
        <v>233</v>
      </c>
      <c r="U784" s="150">
        <f t="shared" si="12"/>
        <v>0</v>
      </c>
    </row>
    <row r="785" spans="1:21" x14ac:dyDescent="0.2">
      <c r="A785" s="147" t="s">
        <v>8570</v>
      </c>
      <c r="B785" s="147" t="s">
        <v>5750</v>
      </c>
      <c r="C785" s="147" t="s">
        <v>43</v>
      </c>
      <c r="D785" s="147" t="s">
        <v>8516</v>
      </c>
      <c r="E785" s="148">
        <v>257</v>
      </c>
      <c r="F785" s="148">
        <v>308</v>
      </c>
      <c r="G785" s="148">
        <v>77</v>
      </c>
      <c r="H785" s="148">
        <v>24</v>
      </c>
      <c r="I785" s="147" t="s">
        <v>4537</v>
      </c>
      <c r="J785" s="147" t="s">
        <v>4537</v>
      </c>
      <c r="K785" s="147" t="s">
        <v>4537</v>
      </c>
      <c r="L785" s="147" t="s">
        <v>8512</v>
      </c>
      <c r="M785" s="147" t="s">
        <v>4537</v>
      </c>
      <c r="N785" s="147" t="s">
        <v>233</v>
      </c>
      <c r="O785" s="147" t="s">
        <v>4537</v>
      </c>
      <c r="P785" s="147" t="s">
        <v>233</v>
      </c>
      <c r="Q785" s="147" t="s">
        <v>4537</v>
      </c>
      <c r="R785" s="147" t="s">
        <v>233</v>
      </c>
      <c r="S785" s="147" t="s">
        <v>4537</v>
      </c>
      <c r="T785" s="147" t="s">
        <v>233</v>
      </c>
      <c r="U785" s="150">
        <f t="shared" si="12"/>
        <v>0</v>
      </c>
    </row>
    <row r="786" spans="1:21" x14ac:dyDescent="0.2">
      <c r="A786" s="147" t="s">
        <v>8570</v>
      </c>
      <c r="B786" s="147" t="s">
        <v>7907</v>
      </c>
      <c r="C786" s="147" t="s">
        <v>63</v>
      </c>
      <c r="D786" s="147" t="s">
        <v>8516</v>
      </c>
      <c r="E786" s="148">
        <v>206</v>
      </c>
      <c r="F786" s="148">
        <v>1393</v>
      </c>
      <c r="G786" s="148">
        <v>577</v>
      </c>
      <c r="H786" s="148">
        <v>0</v>
      </c>
      <c r="I786" s="147" t="s">
        <v>4537</v>
      </c>
      <c r="J786" s="147" t="s">
        <v>4537</v>
      </c>
      <c r="K786" s="147" t="s">
        <v>4537</v>
      </c>
      <c r="L786" s="147" t="s">
        <v>8512</v>
      </c>
      <c r="M786" s="147" t="s">
        <v>4537</v>
      </c>
      <c r="N786" s="147" t="s">
        <v>233</v>
      </c>
      <c r="O786" s="147" t="s">
        <v>4537</v>
      </c>
      <c r="P786" s="147" t="s">
        <v>233</v>
      </c>
      <c r="Q786" s="147" t="s">
        <v>4537</v>
      </c>
      <c r="R786" s="147" t="s">
        <v>233</v>
      </c>
      <c r="S786" s="147" t="s">
        <v>4537</v>
      </c>
      <c r="T786" s="147" t="s">
        <v>233</v>
      </c>
      <c r="U786" s="150">
        <f t="shared" si="12"/>
        <v>0</v>
      </c>
    </row>
    <row r="787" spans="1:21" x14ac:dyDescent="0.2">
      <c r="A787" s="147" t="s">
        <v>8570</v>
      </c>
      <c r="B787" s="147" t="s">
        <v>8045</v>
      </c>
      <c r="C787" s="147" t="s">
        <v>544</v>
      </c>
      <c r="D787" s="147" t="s">
        <v>8516</v>
      </c>
      <c r="E787" s="148">
        <v>119</v>
      </c>
      <c r="F787" s="148">
        <v>1609</v>
      </c>
      <c r="G787" s="148">
        <v>0</v>
      </c>
      <c r="H787" s="148">
        <v>0</v>
      </c>
      <c r="I787" s="147" t="s">
        <v>4537</v>
      </c>
      <c r="J787" s="147" t="s">
        <v>4537</v>
      </c>
      <c r="K787" s="147" t="s">
        <v>4537</v>
      </c>
      <c r="L787" s="147" t="s">
        <v>8512</v>
      </c>
      <c r="M787" s="147" t="s">
        <v>4537</v>
      </c>
      <c r="N787" s="147" t="s">
        <v>233</v>
      </c>
      <c r="O787" s="147" t="s">
        <v>4537</v>
      </c>
      <c r="P787" s="147" t="s">
        <v>233</v>
      </c>
      <c r="Q787" s="147" t="s">
        <v>4537</v>
      </c>
      <c r="R787" s="147" t="s">
        <v>233</v>
      </c>
      <c r="S787" s="147" t="s">
        <v>4537</v>
      </c>
      <c r="T787" s="147" t="s">
        <v>233</v>
      </c>
      <c r="U787" s="150">
        <f t="shared" si="12"/>
        <v>0</v>
      </c>
    </row>
    <row r="788" spans="1:21" x14ac:dyDescent="0.2">
      <c r="A788" s="147" t="s">
        <v>8570</v>
      </c>
      <c r="B788" s="147" t="s">
        <v>4701</v>
      </c>
      <c r="C788" s="147" t="s">
        <v>63</v>
      </c>
      <c r="D788" s="147" t="s">
        <v>8516</v>
      </c>
      <c r="E788" s="148">
        <v>739</v>
      </c>
      <c r="F788" s="148">
        <v>2438</v>
      </c>
      <c r="G788" s="148">
        <v>1208</v>
      </c>
      <c r="H788" s="148">
        <v>0</v>
      </c>
      <c r="I788" s="147" t="s">
        <v>4537</v>
      </c>
      <c r="J788" s="147" t="s">
        <v>4537</v>
      </c>
      <c r="K788" s="147" t="s">
        <v>4537</v>
      </c>
      <c r="L788" s="147" t="s">
        <v>8512</v>
      </c>
      <c r="M788" s="147" t="s">
        <v>4537</v>
      </c>
      <c r="N788" s="147" t="s">
        <v>233</v>
      </c>
      <c r="O788" s="147" t="s">
        <v>4537</v>
      </c>
      <c r="P788" s="147" t="s">
        <v>233</v>
      </c>
      <c r="Q788" s="147" t="s">
        <v>4537</v>
      </c>
      <c r="R788" s="147" t="s">
        <v>233</v>
      </c>
      <c r="S788" s="147" t="s">
        <v>4537</v>
      </c>
      <c r="T788" s="147" t="s">
        <v>233</v>
      </c>
      <c r="U788" s="150">
        <f t="shared" si="12"/>
        <v>0</v>
      </c>
    </row>
    <row r="789" spans="1:21" x14ac:dyDescent="0.2">
      <c r="A789" s="147" t="s">
        <v>8570</v>
      </c>
      <c r="B789" s="147" t="s">
        <v>4726</v>
      </c>
      <c r="C789" s="147" t="s">
        <v>43</v>
      </c>
      <c r="D789" s="147" t="s">
        <v>8516</v>
      </c>
      <c r="E789" s="148">
        <v>302</v>
      </c>
      <c r="F789" s="148">
        <v>973</v>
      </c>
      <c r="G789" s="148">
        <v>341</v>
      </c>
      <c r="H789" s="148">
        <v>0</v>
      </c>
      <c r="I789" s="147" t="s">
        <v>4537</v>
      </c>
      <c r="J789" s="147" t="s">
        <v>4537</v>
      </c>
      <c r="K789" s="147" t="s">
        <v>4537</v>
      </c>
      <c r="L789" s="147" t="s">
        <v>8512</v>
      </c>
      <c r="M789" s="147" t="s">
        <v>4537</v>
      </c>
      <c r="N789" s="147" t="s">
        <v>233</v>
      </c>
      <c r="O789" s="147" t="s">
        <v>4537</v>
      </c>
      <c r="P789" s="147" t="s">
        <v>233</v>
      </c>
      <c r="Q789" s="147" t="s">
        <v>4537</v>
      </c>
      <c r="R789" s="147" t="s">
        <v>233</v>
      </c>
      <c r="S789" s="147" t="s">
        <v>4537</v>
      </c>
      <c r="T789" s="147" t="s">
        <v>233</v>
      </c>
      <c r="U789" s="150">
        <f t="shared" si="12"/>
        <v>0</v>
      </c>
    </row>
    <row r="790" spans="1:21" x14ac:dyDescent="0.2">
      <c r="A790" s="147" t="s">
        <v>8570</v>
      </c>
      <c r="B790" s="147" t="s">
        <v>4873</v>
      </c>
      <c r="C790" s="147" t="s">
        <v>107</v>
      </c>
      <c r="D790" s="147" t="s">
        <v>8516</v>
      </c>
      <c r="E790" s="148">
        <v>338</v>
      </c>
      <c r="F790" s="148">
        <v>433</v>
      </c>
      <c r="G790" s="148">
        <v>101</v>
      </c>
      <c r="H790" s="148">
        <v>0</v>
      </c>
      <c r="I790" s="147" t="s">
        <v>4537</v>
      </c>
      <c r="J790" s="147" t="s">
        <v>4537</v>
      </c>
      <c r="K790" s="147" t="s">
        <v>4537</v>
      </c>
      <c r="L790" s="147" t="s">
        <v>8512</v>
      </c>
      <c r="M790" s="147" t="s">
        <v>4537</v>
      </c>
      <c r="N790" s="147" t="s">
        <v>233</v>
      </c>
      <c r="O790" s="147" t="s">
        <v>4537</v>
      </c>
      <c r="P790" s="147" t="s">
        <v>233</v>
      </c>
      <c r="Q790" s="147" t="s">
        <v>4537</v>
      </c>
      <c r="R790" s="147" t="s">
        <v>233</v>
      </c>
      <c r="S790" s="147" t="s">
        <v>4537</v>
      </c>
      <c r="T790" s="147" t="s">
        <v>233</v>
      </c>
      <c r="U790" s="150">
        <f t="shared" si="12"/>
        <v>0</v>
      </c>
    </row>
    <row r="791" spans="1:21" x14ac:dyDescent="0.2">
      <c r="A791" s="147" t="s">
        <v>8570</v>
      </c>
      <c r="B791" s="147" t="s">
        <v>155</v>
      </c>
      <c r="C791" s="147" t="s">
        <v>1289</v>
      </c>
      <c r="D791" s="147" t="s">
        <v>8516</v>
      </c>
      <c r="E791" s="148">
        <v>1203</v>
      </c>
      <c r="F791" s="148">
        <v>1749</v>
      </c>
      <c r="G791" s="148">
        <v>577</v>
      </c>
      <c r="H791" s="148">
        <v>0</v>
      </c>
      <c r="I791" s="147" t="s">
        <v>4537</v>
      </c>
      <c r="J791" s="147" t="s">
        <v>4537</v>
      </c>
      <c r="K791" s="147" t="s">
        <v>4537</v>
      </c>
      <c r="L791" s="147" t="s">
        <v>8512</v>
      </c>
      <c r="M791" s="147" t="s">
        <v>4537</v>
      </c>
      <c r="N791" s="147" t="s">
        <v>233</v>
      </c>
      <c r="O791" s="147" t="s">
        <v>4537</v>
      </c>
      <c r="P791" s="147" t="s">
        <v>233</v>
      </c>
      <c r="Q791" s="147" t="s">
        <v>4537</v>
      </c>
      <c r="R791" s="147" t="s">
        <v>233</v>
      </c>
      <c r="S791" s="147" t="s">
        <v>4537</v>
      </c>
      <c r="T791" s="147" t="s">
        <v>233</v>
      </c>
      <c r="U791" s="150">
        <f t="shared" si="12"/>
        <v>0</v>
      </c>
    </row>
    <row r="792" spans="1:21" x14ac:dyDescent="0.2">
      <c r="A792" s="147" t="s">
        <v>8570</v>
      </c>
      <c r="B792" s="147" t="s">
        <v>7236</v>
      </c>
      <c r="C792" s="147" t="s">
        <v>43</v>
      </c>
      <c r="D792" s="147" t="s">
        <v>8516</v>
      </c>
      <c r="E792" s="148">
        <v>403</v>
      </c>
      <c r="F792" s="148">
        <v>813</v>
      </c>
      <c r="G792" s="148">
        <v>0</v>
      </c>
      <c r="H792" s="148">
        <v>0</v>
      </c>
      <c r="I792" s="147" t="s">
        <v>4537</v>
      </c>
      <c r="J792" s="147" t="s">
        <v>4537</v>
      </c>
      <c r="K792" s="147" t="s">
        <v>4537</v>
      </c>
      <c r="L792" s="147" t="s">
        <v>8512</v>
      </c>
      <c r="M792" s="147" t="s">
        <v>4537</v>
      </c>
      <c r="N792" s="147" t="s">
        <v>233</v>
      </c>
      <c r="O792" s="147" t="s">
        <v>4537</v>
      </c>
      <c r="P792" s="147" t="s">
        <v>233</v>
      </c>
      <c r="Q792" s="147" t="s">
        <v>4537</v>
      </c>
      <c r="R792" s="147" t="s">
        <v>233</v>
      </c>
      <c r="S792" s="147" t="s">
        <v>4537</v>
      </c>
      <c r="T792" s="147" t="s">
        <v>233</v>
      </c>
      <c r="U792" s="150">
        <f t="shared" si="12"/>
        <v>0</v>
      </c>
    </row>
    <row r="793" spans="1:21" x14ac:dyDescent="0.2">
      <c r="A793" s="147" t="s">
        <v>8570</v>
      </c>
      <c r="B793" s="147" t="s">
        <v>5627</v>
      </c>
      <c r="C793" s="147" t="s">
        <v>43</v>
      </c>
      <c r="D793" s="147" t="s">
        <v>8516</v>
      </c>
      <c r="E793" s="148">
        <v>424</v>
      </c>
      <c r="F793" s="148">
        <v>662</v>
      </c>
      <c r="G793" s="148">
        <v>74</v>
      </c>
      <c r="H793" s="148">
        <v>0</v>
      </c>
      <c r="I793" s="147" t="s">
        <v>4537</v>
      </c>
      <c r="J793" s="147" t="s">
        <v>4537</v>
      </c>
      <c r="K793" s="147" t="s">
        <v>4537</v>
      </c>
      <c r="L793" s="147" t="s">
        <v>8512</v>
      </c>
      <c r="M793" s="147" t="s">
        <v>4537</v>
      </c>
      <c r="N793" s="147" t="s">
        <v>233</v>
      </c>
      <c r="O793" s="147" t="s">
        <v>4537</v>
      </c>
      <c r="P793" s="147" t="s">
        <v>233</v>
      </c>
      <c r="Q793" s="147" t="s">
        <v>4537</v>
      </c>
      <c r="R793" s="147" t="s">
        <v>233</v>
      </c>
      <c r="S793" s="147" t="s">
        <v>4537</v>
      </c>
      <c r="T793" s="147" t="s">
        <v>233</v>
      </c>
      <c r="U793" s="150">
        <f t="shared" si="12"/>
        <v>0</v>
      </c>
    </row>
    <row r="794" spans="1:21" x14ac:dyDescent="0.2">
      <c r="A794" s="147" t="s">
        <v>8570</v>
      </c>
      <c r="B794" s="147" t="s">
        <v>5162</v>
      </c>
      <c r="C794" s="147" t="s">
        <v>544</v>
      </c>
      <c r="D794" s="147" t="s">
        <v>8516</v>
      </c>
      <c r="E794" s="148">
        <v>153</v>
      </c>
      <c r="F794" s="148">
        <v>193</v>
      </c>
      <c r="G794" s="148">
        <v>0</v>
      </c>
      <c r="H794" s="148">
        <v>0</v>
      </c>
      <c r="I794" s="147" t="s">
        <v>4537</v>
      </c>
      <c r="J794" s="147" t="s">
        <v>4537</v>
      </c>
      <c r="K794" s="147" t="s">
        <v>4537</v>
      </c>
      <c r="L794" s="147" t="s">
        <v>8512</v>
      </c>
      <c r="M794" s="147" t="s">
        <v>4537</v>
      </c>
      <c r="N794" s="147" t="s">
        <v>233</v>
      </c>
      <c r="O794" s="147" t="s">
        <v>4537</v>
      </c>
      <c r="P794" s="147" t="s">
        <v>233</v>
      </c>
      <c r="Q794" s="147" t="s">
        <v>4537</v>
      </c>
      <c r="R794" s="147" t="s">
        <v>233</v>
      </c>
      <c r="S794" s="147" t="s">
        <v>4537</v>
      </c>
      <c r="T794" s="147" t="s">
        <v>233</v>
      </c>
      <c r="U794" s="150">
        <f t="shared" si="12"/>
        <v>0</v>
      </c>
    </row>
    <row r="795" spans="1:21" x14ac:dyDescent="0.2">
      <c r="A795" s="147" t="s">
        <v>8570</v>
      </c>
      <c r="B795" s="147" t="s">
        <v>4721</v>
      </c>
      <c r="C795" s="147" t="s">
        <v>43</v>
      </c>
      <c r="D795" s="147" t="s">
        <v>8516</v>
      </c>
      <c r="E795" s="148">
        <v>979</v>
      </c>
      <c r="F795" s="148">
        <v>3161</v>
      </c>
      <c r="G795" s="148">
        <v>599</v>
      </c>
      <c r="H795" s="148">
        <v>12</v>
      </c>
      <c r="I795" s="147" t="s">
        <v>4537</v>
      </c>
      <c r="J795" s="147" t="s">
        <v>4537</v>
      </c>
      <c r="K795" s="147" t="s">
        <v>4537</v>
      </c>
      <c r="L795" s="147" t="s">
        <v>8512</v>
      </c>
      <c r="M795" s="147" t="s">
        <v>4537</v>
      </c>
      <c r="N795" s="147" t="s">
        <v>233</v>
      </c>
      <c r="O795" s="147" t="s">
        <v>4537</v>
      </c>
      <c r="P795" s="147" t="s">
        <v>233</v>
      </c>
      <c r="Q795" s="147" t="s">
        <v>4537</v>
      </c>
      <c r="R795" s="147" t="s">
        <v>233</v>
      </c>
      <c r="S795" s="147" t="s">
        <v>4537</v>
      </c>
      <c r="T795" s="147" t="s">
        <v>233</v>
      </c>
      <c r="U795" s="150">
        <f t="shared" si="12"/>
        <v>0</v>
      </c>
    </row>
    <row r="796" spans="1:21" x14ac:dyDescent="0.2">
      <c r="A796" s="147" t="s">
        <v>8570</v>
      </c>
      <c r="B796" s="147" t="s">
        <v>4718</v>
      </c>
      <c r="C796" s="147" t="s">
        <v>43</v>
      </c>
      <c r="D796" s="147" t="s">
        <v>8516</v>
      </c>
      <c r="E796" s="148">
        <v>857</v>
      </c>
      <c r="F796" s="148">
        <v>2627</v>
      </c>
      <c r="G796" s="148">
        <v>556</v>
      </c>
      <c r="H796" s="148">
        <v>0</v>
      </c>
      <c r="I796" s="147" t="s">
        <v>4537</v>
      </c>
      <c r="J796" s="147" t="s">
        <v>4537</v>
      </c>
      <c r="K796" s="147" t="s">
        <v>4537</v>
      </c>
      <c r="L796" s="147" t="s">
        <v>8512</v>
      </c>
      <c r="M796" s="147" t="s">
        <v>4537</v>
      </c>
      <c r="N796" s="147" t="s">
        <v>233</v>
      </c>
      <c r="O796" s="147" t="s">
        <v>4537</v>
      </c>
      <c r="P796" s="147" t="s">
        <v>233</v>
      </c>
      <c r="Q796" s="147" t="s">
        <v>4537</v>
      </c>
      <c r="R796" s="147" t="s">
        <v>233</v>
      </c>
      <c r="S796" s="147" t="s">
        <v>4537</v>
      </c>
      <c r="T796" s="147" t="s">
        <v>233</v>
      </c>
      <c r="U796" s="150">
        <f t="shared" si="12"/>
        <v>0</v>
      </c>
    </row>
    <row r="797" spans="1:21" x14ac:dyDescent="0.2">
      <c r="A797" s="147" t="s">
        <v>8570</v>
      </c>
      <c r="B797" s="147" t="s">
        <v>3541</v>
      </c>
      <c r="C797" s="147" t="s">
        <v>366</v>
      </c>
      <c r="D797" s="147" t="s">
        <v>8516</v>
      </c>
      <c r="E797" s="148">
        <v>121</v>
      </c>
      <c r="F797" s="148">
        <v>281</v>
      </c>
      <c r="G797" s="148">
        <v>195</v>
      </c>
      <c r="H797" s="148">
        <v>92</v>
      </c>
      <c r="I797" s="147" t="s">
        <v>4537</v>
      </c>
      <c r="J797" s="147" t="s">
        <v>4537</v>
      </c>
      <c r="K797" s="147" t="s">
        <v>4537</v>
      </c>
      <c r="L797" s="147" t="s">
        <v>8512</v>
      </c>
      <c r="M797" s="147" t="s">
        <v>4537</v>
      </c>
      <c r="N797" s="147" t="s">
        <v>233</v>
      </c>
      <c r="O797" s="147" t="s">
        <v>4537</v>
      </c>
      <c r="P797" s="147" t="s">
        <v>233</v>
      </c>
      <c r="Q797" s="147" t="s">
        <v>4537</v>
      </c>
      <c r="R797" s="147" t="s">
        <v>233</v>
      </c>
      <c r="S797" s="147" t="s">
        <v>4537</v>
      </c>
      <c r="T797" s="147" t="s">
        <v>233</v>
      </c>
      <c r="U797" s="150">
        <f t="shared" si="12"/>
        <v>0</v>
      </c>
    </row>
    <row r="798" spans="1:21" x14ac:dyDescent="0.2">
      <c r="A798" s="147" t="s">
        <v>8570</v>
      </c>
      <c r="B798" s="147" t="s">
        <v>3541</v>
      </c>
      <c r="C798" s="147" t="s">
        <v>366</v>
      </c>
      <c r="D798" s="147" t="s">
        <v>8516</v>
      </c>
      <c r="E798" s="148">
        <v>108</v>
      </c>
      <c r="F798" s="148">
        <v>339</v>
      </c>
      <c r="G798" s="148">
        <v>244</v>
      </c>
      <c r="H798" s="148">
        <v>61</v>
      </c>
      <c r="I798" s="147" t="s">
        <v>4537</v>
      </c>
      <c r="J798" s="147" t="s">
        <v>4537</v>
      </c>
      <c r="K798" s="147" t="s">
        <v>4537</v>
      </c>
      <c r="L798" s="147" t="s">
        <v>8512</v>
      </c>
      <c r="M798" s="147" t="s">
        <v>4537</v>
      </c>
      <c r="N798" s="147" t="s">
        <v>233</v>
      </c>
      <c r="O798" s="147" t="s">
        <v>4537</v>
      </c>
      <c r="P798" s="147" t="s">
        <v>233</v>
      </c>
      <c r="Q798" s="147" t="s">
        <v>4537</v>
      </c>
      <c r="R798" s="147" t="s">
        <v>233</v>
      </c>
      <c r="S798" s="147" t="s">
        <v>4537</v>
      </c>
      <c r="T798" s="147" t="s">
        <v>233</v>
      </c>
      <c r="U798" s="150">
        <f t="shared" si="12"/>
        <v>0</v>
      </c>
    </row>
    <row r="799" spans="1:21" x14ac:dyDescent="0.2">
      <c r="A799" s="147" t="s">
        <v>8570</v>
      </c>
      <c r="B799" s="147" t="s">
        <v>3541</v>
      </c>
      <c r="C799" s="147" t="s">
        <v>366</v>
      </c>
      <c r="D799" s="147" t="s">
        <v>8516</v>
      </c>
      <c r="E799" s="148">
        <v>42</v>
      </c>
      <c r="F799" s="148">
        <v>85</v>
      </c>
      <c r="G799" s="148">
        <v>24</v>
      </c>
      <c r="H799" s="148">
        <v>1</v>
      </c>
      <c r="I799" s="147" t="s">
        <v>4537</v>
      </c>
      <c r="J799" s="147" t="s">
        <v>4537</v>
      </c>
      <c r="K799" s="147" t="s">
        <v>4537</v>
      </c>
      <c r="L799" s="147" t="s">
        <v>8512</v>
      </c>
      <c r="M799" s="147" t="s">
        <v>4537</v>
      </c>
      <c r="N799" s="147" t="s">
        <v>233</v>
      </c>
      <c r="O799" s="147" t="s">
        <v>4537</v>
      </c>
      <c r="P799" s="147" t="s">
        <v>233</v>
      </c>
      <c r="Q799" s="147" t="s">
        <v>4537</v>
      </c>
      <c r="R799" s="147" t="s">
        <v>233</v>
      </c>
      <c r="S799" s="147" t="s">
        <v>4537</v>
      </c>
      <c r="T799" s="147" t="s">
        <v>233</v>
      </c>
      <c r="U799" s="150">
        <f t="shared" si="12"/>
        <v>0</v>
      </c>
    </row>
    <row r="800" spans="1:21" x14ac:dyDescent="0.2">
      <c r="A800" s="147" t="s">
        <v>8570</v>
      </c>
      <c r="B800" s="147" t="s">
        <v>580</v>
      </c>
      <c r="C800" s="147" t="s">
        <v>63</v>
      </c>
      <c r="D800" s="147" t="s">
        <v>8516</v>
      </c>
      <c r="E800" s="148">
        <v>522</v>
      </c>
      <c r="F800" s="148">
        <v>2972</v>
      </c>
      <c r="G800" s="148">
        <v>1084</v>
      </c>
      <c r="H800" s="148">
        <v>0</v>
      </c>
      <c r="I800" s="147" t="s">
        <v>4537</v>
      </c>
      <c r="J800" s="147" t="s">
        <v>4537</v>
      </c>
      <c r="K800" s="147" t="s">
        <v>4537</v>
      </c>
      <c r="L800" s="147" t="s">
        <v>8512</v>
      </c>
      <c r="M800" s="147" t="s">
        <v>4537</v>
      </c>
      <c r="N800" s="147" t="s">
        <v>233</v>
      </c>
      <c r="O800" s="147" t="s">
        <v>4537</v>
      </c>
      <c r="P800" s="147" t="s">
        <v>233</v>
      </c>
      <c r="Q800" s="147" t="s">
        <v>4537</v>
      </c>
      <c r="R800" s="147" t="s">
        <v>233</v>
      </c>
      <c r="S800" s="147" t="s">
        <v>4537</v>
      </c>
      <c r="T800" s="147" t="s">
        <v>233</v>
      </c>
      <c r="U800" s="150">
        <f t="shared" si="12"/>
        <v>0</v>
      </c>
    </row>
    <row r="801" spans="1:21" x14ac:dyDescent="0.2">
      <c r="A801" s="147" t="s">
        <v>8570</v>
      </c>
      <c r="B801" s="147" t="s">
        <v>5215</v>
      </c>
      <c r="C801" s="147" t="s">
        <v>43</v>
      </c>
      <c r="D801" s="147" t="s">
        <v>8516</v>
      </c>
      <c r="E801" s="148">
        <v>0</v>
      </c>
      <c r="F801" s="148">
        <v>551</v>
      </c>
      <c r="G801" s="148">
        <v>265</v>
      </c>
      <c r="H801" s="148">
        <v>0</v>
      </c>
      <c r="I801" s="147" t="s">
        <v>4537</v>
      </c>
      <c r="J801" s="147" t="s">
        <v>4537</v>
      </c>
      <c r="K801" s="147" t="s">
        <v>4537</v>
      </c>
      <c r="L801" s="147" t="s">
        <v>8512</v>
      </c>
      <c r="M801" s="147" t="s">
        <v>4537</v>
      </c>
      <c r="N801" s="147" t="s">
        <v>233</v>
      </c>
      <c r="O801" s="147" t="s">
        <v>4537</v>
      </c>
      <c r="P801" s="147" t="s">
        <v>233</v>
      </c>
      <c r="Q801" s="147" t="s">
        <v>4537</v>
      </c>
      <c r="R801" s="147" t="s">
        <v>233</v>
      </c>
      <c r="S801" s="147" t="s">
        <v>4537</v>
      </c>
      <c r="T801" s="147" t="s">
        <v>233</v>
      </c>
      <c r="U801" s="150">
        <f t="shared" si="12"/>
        <v>0</v>
      </c>
    </row>
    <row r="802" spans="1:21" x14ac:dyDescent="0.2">
      <c r="A802" s="147" t="s">
        <v>8570</v>
      </c>
      <c r="B802" s="147" t="s">
        <v>6222</v>
      </c>
      <c r="C802" s="147" t="s">
        <v>544</v>
      </c>
      <c r="D802" s="147" t="s">
        <v>8516</v>
      </c>
      <c r="E802" s="148">
        <v>1190</v>
      </c>
      <c r="F802" s="148">
        <v>4466</v>
      </c>
      <c r="G802" s="148">
        <v>2641</v>
      </c>
      <c r="H802" s="148">
        <v>0</v>
      </c>
      <c r="I802" s="147" t="s">
        <v>4537</v>
      </c>
      <c r="J802" s="147" t="s">
        <v>4537</v>
      </c>
      <c r="K802" s="147" t="s">
        <v>4537</v>
      </c>
      <c r="L802" s="147" t="s">
        <v>8512</v>
      </c>
      <c r="M802" s="147" t="s">
        <v>4537</v>
      </c>
      <c r="N802" s="147" t="s">
        <v>233</v>
      </c>
      <c r="O802" s="147" t="s">
        <v>4537</v>
      </c>
      <c r="P802" s="147" t="s">
        <v>233</v>
      </c>
      <c r="Q802" s="147" t="s">
        <v>4537</v>
      </c>
      <c r="R802" s="147" t="s">
        <v>233</v>
      </c>
      <c r="S802" s="147" t="s">
        <v>4537</v>
      </c>
      <c r="T802" s="147" t="s">
        <v>233</v>
      </c>
      <c r="U802" s="150">
        <f t="shared" si="12"/>
        <v>0</v>
      </c>
    </row>
    <row r="803" spans="1:21" x14ac:dyDescent="0.2">
      <c r="A803" s="147" t="s">
        <v>8570</v>
      </c>
      <c r="B803" s="147" t="s">
        <v>7901</v>
      </c>
      <c r="C803" s="147" t="s">
        <v>63</v>
      </c>
      <c r="D803" s="147" t="s">
        <v>8516</v>
      </c>
      <c r="E803" s="148">
        <v>459</v>
      </c>
      <c r="F803" s="148">
        <v>3032</v>
      </c>
      <c r="G803" s="148">
        <v>682</v>
      </c>
      <c r="H803" s="148">
        <v>0</v>
      </c>
      <c r="I803" s="147" t="s">
        <v>4537</v>
      </c>
      <c r="J803" s="147" t="s">
        <v>4537</v>
      </c>
      <c r="K803" s="147" t="s">
        <v>4537</v>
      </c>
      <c r="L803" s="147" t="s">
        <v>8512</v>
      </c>
      <c r="M803" s="147" t="s">
        <v>4537</v>
      </c>
      <c r="N803" s="147" t="s">
        <v>233</v>
      </c>
      <c r="O803" s="147" t="s">
        <v>4537</v>
      </c>
      <c r="P803" s="147" t="s">
        <v>233</v>
      </c>
      <c r="Q803" s="147" t="s">
        <v>4537</v>
      </c>
      <c r="R803" s="147" t="s">
        <v>233</v>
      </c>
      <c r="S803" s="147" t="s">
        <v>4537</v>
      </c>
      <c r="T803" s="147" t="s">
        <v>233</v>
      </c>
      <c r="U803" s="150">
        <f t="shared" si="12"/>
        <v>0</v>
      </c>
    </row>
    <row r="804" spans="1:21" x14ac:dyDescent="0.2">
      <c r="A804" s="147" t="s">
        <v>8570</v>
      </c>
      <c r="B804" s="147" t="s">
        <v>584</v>
      </c>
      <c r="C804" s="147" t="s">
        <v>63</v>
      </c>
      <c r="D804" s="147" t="s">
        <v>8516</v>
      </c>
      <c r="E804" s="148">
        <v>438</v>
      </c>
      <c r="F804" s="148">
        <v>1933</v>
      </c>
      <c r="G804" s="148">
        <v>977</v>
      </c>
      <c r="H804" s="148">
        <v>0</v>
      </c>
      <c r="I804" s="147" t="s">
        <v>4537</v>
      </c>
      <c r="J804" s="147" t="s">
        <v>4537</v>
      </c>
      <c r="K804" s="147" t="s">
        <v>4537</v>
      </c>
      <c r="L804" s="147" t="s">
        <v>8512</v>
      </c>
      <c r="M804" s="147" t="s">
        <v>4537</v>
      </c>
      <c r="N804" s="147" t="s">
        <v>233</v>
      </c>
      <c r="O804" s="147" t="s">
        <v>4537</v>
      </c>
      <c r="P804" s="147" t="s">
        <v>233</v>
      </c>
      <c r="Q804" s="147" t="s">
        <v>4537</v>
      </c>
      <c r="R804" s="147" t="s">
        <v>233</v>
      </c>
      <c r="S804" s="147" t="s">
        <v>4537</v>
      </c>
      <c r="T804" s="147" t="s">
        <v>233</v>
      </c>
      <c r="U804" s="150">
        <f t="shared" si="12"/>
        <v>0</v>
      </c>
    </row>
    <row r="805" spans="1:21" x14ac:dyDescent="0.2">
      <c r="A805" s="147" t="s">
        <v>8570</v>
      </c>
      <c r="B805" s="147" t="s">
        <v>7937</v>
      </c>
      <c r="C805" s="147" t="s">
        <v>43</v>
      </c>
      <c r="D805" s="147" t="s">
        <v>8516</v>
      </c>
      <c r="E805" s="148">
        <v>318</v>
      </c>
      <c r="F805" s="148">
        <v>1449</v>
      </c>
      <c r="G805" s="148">
        <v>772</v>
      </c>
      <c r="H805" s="148">
        <v>2</v>
      </c>
      <c r="I805" s="147" t="s">
        <v>4537</v>
      </c>
      <c r="J805" s="147" t="s">
        <v>4537</v>
      </c>
      <c r="K805" s="147" t="s">
        <v>4537</v>
      </c>
      <c r="L805" s="147" t="s">
        <v>8512</v>
      </c>
      <c r="M805" s="147" t="s">
        <v>4537</v>
      </c>
      <c r="N805" s="147" t="s">
        <v>233</v>
      </c>
      <c r="O805" s="147" t="s">
        <v>4537</v>
      </c>
      <c r="P805" s="147" t="s">
        <v>233</v>
      </c>
      <c r="Q805" s="147" t="s">
        <v>4537</v>
      </c>
      <c r="R805" s="147" t="s">
        <v>233</v>
      </c>
      <c r="S805" s="147" t="s">
        <v>4537</v>
      </c>
      <c r="T805" s="147" t="s">
        <v>233</v>
      </c>
      <c r="U805" s="150">
        <f t="shared" si="12"/>
        <v>0</v>
      </c>
    </row>
    <row r="806" spans="1:21" x14ac:dyDescent="0.2">
      <c r="A806" s="147" t="s">
        <v>8570</v>
      </c>
      <c r="B806" s="147" t="s">
        <v>4929</v>
      </c>
      <c r="C806" s="147" t="s">
        <v>63</v>
      </c>
      <c r="D806" s="147" t="s">
        <v>8516</v>
      </c>
      <c r="E806" s="148">
        <v>0</v>
      </c>
      <c r="F806" s="148">
        <v>1683</v>
      </c>
      <c r="G806" s="148">
        <v>0</v>
      </c>
      <c r="H806" s="148">
        <v>0</v>
      </c>
      <c r="I806" s="147" t="s">
        <v>4537</v>
      </c>
      <c r="J806" s="147" t="s">
        <v>4537</v>
      </c>
      <c r="K806" s="147" t="s">
        <v>4537</v>
      </c>
      <c r="L806" s="147" t="s">
        <v>8512</v>
      </c>
      <c r="M806" s="147" t="s">
        <v>4537</v>
      </c>
      <c r="N806" s="147" t="s">
        <v>233</v>
      </c>
      <c r="O806" s="147" t="s">
        <v>4537</v>
      </c>
      <c r="P806" s="147" t="s">
        <v>233</v>
      </c>
      <c r="Q806" s="147" t="s">
        <v>4537</v>
      </c>
      <c r="R806" s="147" t="s">
        <v>233</v>
      </c>
      <c r="S806" s="147" t="s">
        <v>4537</v>
      </c>
      <c r="T806" s="147" t="s">
        <v>233</v>
      </c>
      <c r="U806" s="150">
        <f t="shared" si="12"/>
        <v>0</v>
      </c>
    </row>
    <row r="807" spans="1:21" x14ac:dyDescent="0.2">
      <c r="A807" s="147" t="s">
        <v>8570</v>
      </c>
      <c r="B807" s="147" t="s">
        <v>7228</v>
      </c>
      <c r="C807" s="147" t="s">
        <v>43</v>
      </c>
      <c r="D807" s="147" t="s">
        <v>8516</v>
      </c>
      <c r="E807" s="148">
        <v>367</v>
      </c>
      <c r="F807" s="148">
        <v>1026</v>
      </c>
      <c r="G807" s="148">
        <v>0</v>
      </c>
      <c r="H807" s="148">
        <v>0</v>
      </c>
      <c r="I807" s="147" t="s">
        <v>4537</v>
      </c>
      <c r="J807" s="147" t="s">
        <v>4537</v>
      </c>
      <c r="K807" s="147" t="s">
        <v>4537</v>
      </c>
      <c r="L807" s="147" t="s">
        <v>8512</v>
      </c>
      <c r="M807" s="147" t="s">
        <v>4537</v>
      </c>
      <c r="N807" s="147" t="s">
        <v>233</v>
      </c>
      <c r="O807" s="147" t="s">
        <v>4537</v>
      </c>
      <c r="P807" s="147" t="s">
        <v>233</v>
      </c>
      <c r="Q807" s="147" t="s">
        <v>4537</v>
      </c>
      <c r="R807" s="147" t="s">
        <v>233</v>
      </c>
      <c r="S807" s="147" t="s">
        <v>4537</v>
      </c>
      <c r="T807" s="147" t="s">
        <v>233</v>
      </c>
      <c r="U807" s="150">
        <f t="shared" si="12"/>
        <v>0</v>
      </c>
    </row>
    <row r="808" spans="1:21" x14ac:dyDescent="0.2">
      <c r="A808" s="147" t="s">
        <v>8570</v>
      </c>
      <c r="B808" s="147" t="s">
        <v>7974</v>
      </c>
      <c r="C808" s="147" t="s">
        <v>1289</v>
      </c>
      <c r="D808" s="147" t="s">
        <v>987</v>
      </c>
      <c r="E808" s="148">
        <v>722</v>
      </c>
      <c r="F808" s="148">
        <v>70</v>
      </c>
      <c r="G808" s="148">
        <v>0</v>
      </c>
      <c r="H808" s="148">
        <v>0</v>
      </c>
      <c r="I808" s="147" t="s">
        <v>4537</v>
      </c>
      <c r="J808" s="147" t="s">
        <v>4537</v>
      </c>
      <c r="K808" s="147" t="s">
        <v>4537</v>
      </c>
      <c r="L808" s="147" t="s">
        <v>8512</v>
      </c>
      <c r="M808" s="147" t="s">
        <v>4537</v>
      </c>
      <c r="N808" s="147" t="s">
        <v>233</v>
      </c>
      <c r="O808" s="147" t="s">
        <v>4537</v>
      </c>
      <c r="P808" s="147" t="s">
        <v>233</v>
      </c>
      <c r="Q808" s="147" t="s">
        <v>4537</v>
      </c>
      <c r="R808" s="147" t="s">
        <v>233</v>
      </c>
      <c r="S808" s="147" t="s">
        <v>4537</v>
      </c>
      <c r="T808" s="147" t="s">
        <v>233</v>
      </c>
      <c r="U808" s="150">
        <f t="shared" si="12"/>
        <v>0</v>
      </c>
    </row>
    <row r="809" spans="1:21" x14ac:dyDescent="0.2">
      <c r="A809" s="147" t="s">
        <v>8570</v>
      </c>
      <c r="B809" s="147" t="s">
        <v>4714</v>
      </c>
      <c r="C809" s="147" t="s">
        <v>43</v>
      </c>
      <c r="D809" s="147" t="s">
        <v>987</v>
      </c>
      <c r="E809" s="148">
        <v>0</v>
      </c>
      <c r="F809" s="148">
        <v>355</v>
      </c>
      <c r="G809" s="148">
        <v>0</v>
      </c>
      <c r="H809" s="148">
        <v>0</v>
      </c>
      <c r="I809" s="147" t="s">
        <v>4537</v>
      </c>
      <c r="J809" s="147" t="s">
        <v>4537</v>
      </c>
      <c r="K809" s="147" t="s">
        <v>4537</v>
      </c>
      <c r="L809" s="147" t="s">
        <v>8512</v>
      </c>
      <c r="M809" s="147" t="s">
        <v>4537</v>
      </c>
      <c r="N809" s="147" t="s">
        <v>233</v>
      </c>
      <c r="O809" s="147" t="s">
        <v>4537</v>
      </c>
      <c r="P809" s="147" t="s">
        <v>233</v>
      </c>
      <c r="Q809" s="147" t="s">
        <v>4537</v>
      </c>
      <c r="R809" s="147" t="s">
        <v>233</v>
      </c>
      <c r="S809" s="147" t="s">
        <v>4537</v>
      </c>
      <c r="T809" s="147" t="s">
        <v>233</v>
      </c>
      <c r="U809" s="150">
        <f t="shared" si="12"/>
        <v>0</v>
      </c>
    </row>
    <row r="810" spans="1:21" x14ac:dyDescent="0.2">
      <c r="A810" s="147" t="s">
        <v>8570</v>
      </c>
      <c r="B810" s="147" t="s">
        <v>155</v>
      </c>
      <c r="C810" s="147" t="s">
        <v>1289</v>
      </c>
      <c r="D810" s="147" t="s">
        <v>987</v>
      </c>
      <c r="E810" s="148">
        <v>261</v>
      </c>
      <c r="F810" s="148">
        <v>650</v>
      </c>
      <c r="G810" s="148">
        <v>32</v>
      </c>
      <c r="H810" s="148">
        <v>0</v>
      </c>
      <c r="I810" s="147" t="s">
        <v>4537</v>
      </c>
      <c r="J810" s="147" t="s">
        <v>4537</v>
      </c>
      <c r="K810" s="147" t="s">
        <v>4537</v>
      </c>
      <c r="L810" s="147" t="s">
        <v>8512</v>
      </c>
      <c r="M810" s="147" t="s">
        <v>4537</v>
      </c>
      <c r="N810" s="147" t="s">
        <v>233</v>
      </c>
      <c r="O810" s="147" t="s">
        <v>4537</v>
      </c>
      <c r="P810" s="147" t="s">
        <v>233</v>
      </c>
      <c r="Q810" s="147" t="s">
        <v>4537</v>
      </c>
      <c r="R810" s="147" t="s">
        <v>233</v>
      </c>
      <c r="S810" s="147" t="s">
        <v>4537</v>
      </c>
      <c r="T810" s="147" t="s">
        <v>233</v>
      </c>
      <c r="U810" s="150">
        <f t="shared" si="12"/>
        <v>0</v>
      </c>
    </row>
    <row r="811" spans="1:21" x14ac:dyDescent="0.2">
      <c r="A811" s="147" t="s">
        <v>8570</v>
      </c>
      <c r="B811" s="147" t="s">
        <v>5162</v>
      </c>
      <c r="C811" s="147" t="s">
        <v>544</v>
      </c>
      <c r="D811" s="147" t="s">
        <v>8516</v>
      </c>
      <c r="E811" s="148">
        <v>639</v>
      </c>
      <c r="F811" s="148">
        <v>2863</v>
      </c>
      <c r="G811" s="148">
        <v>0</v>
      </c>
      <c r="H811" s="148">
        <v>0</v>
      </c>
      <c r="I811" s="147" t="s">
        <v>4537</v>
      </c>
      <c r="J811" s="147" t="s">
        <v>4537</v>
      </c>
      <c r="K811" s="147" t="s">
        <v>4537</v>
      </c>
      <c r="L811" s="147" t="s">
        <v>8512</v>
      </c>
      <c r="M811" s="147" t="s">
        <v>4537</v>
      </c>
      <c r="N811" s="147" t="s">
        <v>233</v>
      </c>
      <c r="O811" s="147" t="s">
        <v>4537</v>
      </c>
      <c r="P811" s="147" t="s">
        <v>233</v>
      </c>
      <c r="Q811" s="147" t="s">
        <v>4537</v>
      </c>
      <c r="R811" s="147" t="s">
        <v>233</v>
      </c>
      <c r="S811" s="147" t="s">
        <v>4537</v>
      </c>
      <c r="T811" s="147" t="s">
        <v>233</v>
      </c>
      <c r="U811" s="150">
        <f t="shared" si="12"/>
        <v>0</v>
      </c>
    </row>
    <row r="812" spans="1:21" x14ac:dyDescent="0.2">
      <c r="A812" s="147" t="s">
        <v>8570</v>
      </c>
      <c r="B812" s="147" t="s">
        <v>5195</v>
      </c>
      <c r="C812" s="147" t="s">
        <v>544</v>
      </c>
      <c r="D812" s="147" t="s">
        <v>8516</v>
      </c>
      <c r="E812" s="148">
        <v>0</v>
      </c>
      <c r="F812" s="148">
        <v>48</v>
      </c>
      <c r="G812" s="148">
        <v>0</v>
      </c>
      <c r="H812" s="148">
        <v>0</v>
      </c>
      <c r="I812" s="147" t="s">
        <v>4537</v>
      </c>
      <c r="J812" s="147" t="s">
        <v>4537</v>
      </c>
      <c r="K812" s="147" t="s">
        <v>4537</v>
      </c>
      <c r="L812" s="147" t="s">
        <v>8512</v>
      </c>
      <c r="M812" s="147" t="s">
        <v>4537</v>
      </c>
      <c r="N812" s="147" t="s">
        <v>233</v>
      </c>
      <c r="O812" s="147" t="s">
        <v>4537</v>
      </c>
      <c r="P812" s="147" t="s">
        <v>233</v>
      </c>
      <c r="Q812" s="147" t="s">
        <v>4537</v>
      </c>
      <c r="R812" s="147" t="s">
        <v>233</v>
      </c>
      <c r="S812" s="147" t="s">
        <v>4537</v>
      </c>
      <c r="T812" s="147" t="s">
        <v>233</v>
      </c>
      <c r="U812" s="150">
        <f t="shared" si="12"/>
        <v>0</v>
      </c>
    </row>
    <row r="813" spans="1:21" x14ac:dyDescent="0.2">
      <c r="A813" s="147" t="s">
        <v>8570</v>
      </c>
      <c r="B813" s="147" t="s">
        <v>5627</v>
      </c>
      <c r="C813" s="147" t="s">
        <v>43</v>
      </c>
      <c r="D813" s="147" t="s">
        <v>8516</v>
      </c>
      <c r="E813" s="148">
        <v>321</v>
      </c>
      <c r="F813" s="148">
        <v>2348</v>
      </c>
      <c r="G813" s="148">
        <v>55</v>
      </c>
      <c r="H813" s="148">
        <v>0</v>
      </c>
      <c r="I813" s="147" t="s">
        <v>4537</v>
      </c>
      <c r="J813" s="147" t="s">
        <v>4537</v>
      </c>
      <c r="K813" s="147" t="s">
        <v>4537</v>
      </c>
      <c r="L813" s="147" t="s">
        <v>8512</v>
      </c>
      <c r="M813" s="147" t="s">
        <v>4537</v>
      </c>
      <c r="N813" s="147" t="s">
        <v>233</v>
      </c>
      <c r="O813" s="147" t="s">
        <v>4537</v>
      </c>
      <c r="P813" s="147" t="s">
        <v>233</v>
      </c>
      <c r="Q813" s="147" t="s">
        <v>4537</v>
      </c>
      <c r="R813" s="147" t="s">
        <v>233</v>
      </c>
      <c r="S813" s="147" t="s">
        <v>4537</v>
      </c>
      <c r="T813" s="147" t="s">
        <v>233</v>
      </c>
      <c r="U813" s="150">
        <f t="shared" si="12"/>
        <v>0</v>
      </c>
    </row>
    <row r="814" spans="1:21" x14ac:dyDescent="0.2">
      <c r="A814" s="147" t="s">
        <v>8570</v>
      </c>
      <c r="B814" s="147" t="s">
        <v>8086</v>
      </c>
      <c r="C814" s="147" t="s">
        <v>544</v>
      </c>
      <c r="D814" s="147" t="s">
        <v>8516</v>
      </c>
      <c r="E814" s="148">
        <v>174</v>
      </c>
      <c r="F814" s="148">
        <v>533</v>
      </c>
      <c r="G814" s="148">
        <v>0</v>
      </c>
      <c r="H814" s="148">
        <v>0</v>
      </c>
      <c r="I814" s="147" t="s">
        <v>4537</v>
      </c>
      <c r="J814" s="147" t="s">
        <v>4537</v>
      </c>
      <c r="K814" s="147" t="s">
        <v>4537</v>
      </c>
      <c r="L814" s="147" t="s">
        <v>8512</v>
      </c>
      <c r="M814" s="147" t="s">
        <v>4537</v>
      </c>
      <c r="N814" s="147" t="s">
        <v>233</v>
      </c>
      <c r="O814" s="147" t="s">
        <v>4537</v>
      </c>
      <c r="P814" s="147" t="s">
        <v>233</v>
      </c>
      <c r="Q814" s="147" t="s">
        <v>4537</v>
      </c>
      <c r="R814" s="147" t="s">
        <v>233</v>
      </c>
      <c r="S814" s="147" t="s">
        <v>4537</v>
      </c>
      <c r="T814" s="147" t="s">
        <v>233</v>
      </c>
      <c r="U814" s="150">
        <f t="shared" si="12"/>
        <v>0</v>
      </c>
    </row>
    <row r="815" spans="1:21" x14ac:dyDescent="0.2">
      <c r="A815" s="147" t="s">
        <v>8570</v>
      </c>
      <c r="B815" s="147" t="s">
        <v>746</v>
      </c>
      <c r="C815" s="147" t="s">
        <v>63</v>
      </c>
      <c r="D815" s="147" t="s">
        <v>8516</v>
      </c>
      <c r="E815" s="148">
        <v>295</v>
      </c>
      <c r="F815" s="148">
        <v>693</v>
      </c>
      <c r="G815" s="148">
        <v>220</v>
      </c>
      <c r="H815" s="148">
        <v>31</v>
      </c>
      <c r="I815" s="147" t="s">
        <v>4537</v>
      </c>
      <c r="J815" s="147" t="s">
        <v>4537</v>
      </c>
      <c r="K815" s="147" t="s">
        <v>4537</v>
      </c>
      <c r="L815" s="147" t="s">
        <v>8512</v>
      </c>
      <c r="M815" s="147" t="s">
        <v>4537</v>
      </c>
      <c r="N815" s="147" t="s">
        <v>233</v>
      </c>
      <c r="O815" s="147" t="s">
        <v>4537</v>
      </c>
      <c r="P815" s="147" t="s">
        <v>233</v>
      </c>
      <c r="Q815" s="147" t="s">
        <v>4537</v>
      </c>
      <c r="R815" s="147" t="s">
        <v>233</v>
      </c>
      <c r="S815" s="147" t="s">
        <v>4537</v>
      </c>
      <c r="T815" s="147" t="s">
        <v>233</v>
      </c>
      <c r="U815" s="150">
        <f t="shared" si="12"/>
        <v>0</v>
      </c>
    </row>
    <row r="816" spans="1:21" x14ac:dyDescent="0.2">
      <c r="A816" s="147" t="s">
        <v>8570</v>
      </c>
      <c r="B816" s="147" t="s">
        <v>4827</v>
      </c>
      <c r="C816" s="147" t="s">
        <v>544</v>
      </c>
      <c r="D816" s="147" t="s">
        <v>8516</v>
      </c>
      <c r="E816" s="148">
        <v>0</v>
      </c>
      <c r="F816" s="148">
        <v>72</v>
      </c>
      <c r="G816" s="148">
        <v>0</v>
      </c>
      <c r="H816" s="148">
        <v>0</v>
      </c>
      <c r="I816" s="147" t="s">
        <v>4537</v>
      </c>
      <c r="J816" s="147" t="s">
        <v>4537</v>
      </c>
      <c r="K816" s="147" t="s">
        <v>4537</v>
      </c>
      <c r="L816" s="147" t="s">
        <v>8512</v>
      </c>
      <c r="M816" s="147" t="s">
        <v>4537</v>
      </c>
      <c r="N816" s="147" t="s">
        <v>233</v>
      </c>
      <c r="O816" s="147" t="s">
        <v>4537</v>
      </c>
      <c r="P816" s="147" t="s">
        <v>233</v>
      </c>
      <c r="Q816" s="147" t="s">
        <v>4537</v>
      </c>
      <c r="R816" s="147" t="s">
        <v>233</v>
      </c>
      <c r="S816" s="147" t="s">
        <v>4537</v>
      </c>
      <c r="T816" s="147" t="s">
        <v>233</v>
      </c>
      <c r="U816" s="150">
        <f t="shared" si="12"/>
        <v>0</v>
      </c>
    </row>
    <row r="817" spans="1:21" x14ac:dyDescent="0.2">
      <c r="A817" s="147" t="s">
        <v>8570</v>
      </c>
      <c r="B817" s="147" t="s">
        <v>7482</v>
      </c>
      <c r="C817" s="147" t="s">
        <v>544</v>
      </c>
      <c r="D817" s="147" t="s">
        <v>8516</v>
      </c>
      <c r="E817" s="148">
        <v>278</v>
      </c>
      <c r="F817" s="148">
        <v>1186</v>
      </c>
      <c r="G817" s="148">
        <v>110</v>
      </c>
      <c r="H817" s="148">
        <v>1</v>
      </c>
      <c r="I817" s="147" t="s">
        <v>4537</v>
      </c>
      <c r="J817" s="147" t="s">
        <v>4537</v>
      </c>
      <c r="K817" s="147" t="s">
        <v>4537</v>
      </c>
      <c r="L817" s="147" t="s">
        <v>8512</v>
      </c>
      <c r="M817" s="147" t="s">
        <v>4537</v>
      </c>
      <c r="N817" s="147" t="s">
        <v>233</v>
      </c>
      <c r="O817" s="147" t="s">
        <v>4537</v>
      </c>
      <c r="P817" s="147" t="s">
        <v>233</v>
      </c>
      <c r="Q817" s="147" t="s">
        <v>4537</v>
      </c>
      <c r="R817" s="147" t="s">
        <v>233</v>
      </c>
      <c r="S817" s="147" t="s">
        <v>4537</v>
      </c>
      <c r="T817" s="147" t="s">
        <v>233</v>
      </c>
      <c r="U817" s="150">
        <f t="shared" si="12"/>
        <v>0</v>
      </c>
    </row>
    <row r="818" spans="1:21" x14ac:dyDescent="0.2">
      <c r="A818" s="147" t="s">
        <v>8570</v>
      </c>
      <c r="B818" s="147" t="s">
        <v>5215</v>
      </c>
      <c r="C818" s="147" t="s">
        <v>43</v>
      </c>
      <c r="D818" s="147" t="s">
        <v>8516</v>
      </c>
      <c r="E818" s="148">
        <v>654</v>
      </c>
      <c r="F818" s="148">
        <v>1564</v>
      </c>
      <c r="G818" s="148">
        <v>0</v>
      </c>
      <c r="H818" s="148">
        <v>0</v>
      </c>
      <c r="I818" s="147" t="s">
        <v>4537</v>
      </c>
      <c r="J818" s="147" t="s">
        <v>4537</v>
      </c>
      <c r="K818" s="147" t="s">
        <v>4537</v>
      </c>
      <c r="L818" s="147" t="s">
        <v>8512</v>
      </c>
      <c r="M818" s="147" t="s">
        <v>4537</v>
      </c>
      <c r="N818" s="147" t="s">
        <v>233</v>
      </c>
      <c r="O818" s="147" t="s">
        <v>4537</v>
      </c>
      <c r="P818" s="147" t="s">
        <v>233</v>
      </c>
      <c r="Q818" s="147" t="s">
        <v>4537</v>
      </c>
      <c r="R818" s="147" t="s">
        <v>233</v>
      </c>
      <c r="S818" s="147" t="s">
        <v>4537</v>
      </c>
      <c r="T818" s="147" t="s">
        <v>233</v>
      </c>
      <c r="U818" s="150">
        <f t="shared" si="12"/>
        <v>0</v>
      </c>
    </row>
    <row r="819" spans="1:21" x14ac:dyDescent="0.2">
      <c r="A819" s="147" t="s">
        <v>8570</v>
      </c>
      <c r="B819" s="147" t="s">
        <v>4726</v>
      </c>
      <c r="C819" s="147" t="s">
        <v>43</v>
      </c>
      <c r="D819" s="147" t="s">
        <v>8516</v>
      </c>
      <c r="E819" s="148">
        <v>278</v>
      </c>
      <c r="F819" s="148">
        <v>453</v>
      </c>
      <c r="G819" s="148">
        <v>3</v>
      </c>
      <c r="H819" s="148">
        <v>31</v>
      </c>
      <c r="I819" s="147" t="s">
        <v>4537</v>
      </c>
      <c r="J819" s="147" t="s">
        <v>4537</v>
      </c>
      <c r="K819" s="147" t="s">
        <v>4537</v>
      </c>
      <c r="L819" s="147" t="s">
        <v>8512</v>
      </c>
      <c r="M819" s="147" t="s">
        <v>4537</v>
      </c>
      <c r="N819" s="147" t="s">
        <v>233</v>
      </c>
      <c r="O819" s="147" t="s">
        <v>4537</v>
      </c>
      <c r="P819" s="147" t="s">
        <v>233</v>
      </c>
      <c r="Q819" s="147" t="s">
        <v>4537</v>
      </c>
      <c r="R819" s="147" t="s">
        <v>233</v>
      </c>
      <c r="S819" s="147" t="s">
        <v>4537</v>
      </c>
      <c r="T819" s="147" t="s">
        <v>233</v>
      </c>
      <c r="U819" s="150">
        <f t="shared" si="12"/>
        <v>0</v>
      </c>
    </row>
    <row r="820" spans="1:21" x14ac:dyDescent="0.2">
      <c r="A820" s="147" t="s">
        <v>8570</v>
      </c>
      <c r="B820" s="147" t="s">
        <v>4873</v>
      </c>
      <c r="C820" s="147" t="s">
        <v>107</v>
      </c>
      <c r="D820" s="147" t="s">
        <v>8516</v>
      </c>
      <c r="E820" s="148">
        <v>130</v>
      </c>
      <c r="F820" s="148">
        <v>521</v>
      </c>
      <c r="G820" s="148">
        <v>0</v>
      </c>
      <c r="H820" s="148">
        <v>0</v>
      </c>
      <c r="I820" s="147" t="s">
        <v>4537</v>
      </c>
      <c r="J820" s="147" t="s">
        <v>4537</v>
      </c>
      <c r="K820" s="147" t="s">
        <v>4537</v>
      </c>
      <c r="L820" s="147" t="s">
        <v>8512</v>
      </c>
      <c r="M820" s="147" t="s">
        <v>4537</v>
      </c>
      <c r="N820" s="147" t="s">
        <v>233</v>
      </c>
      <c r="O820" s="147" t="s">
        <v>4537</v>
      </c>
      <c r="P820" s="147" t="s">
        <v>233</v>
      </c>
      <c r="Q820" s="147" t="s">
        <v>4537</v>
      </c>
      <c r="R820" s="147" t="s">
        <v>233</v>
      </c>
      <c r="S820" s="147" t="s">
        <v>4537</v>
      </c>
      <c r="T820" s="147" t="s">
        <v>233</v>
      </c>
      <c r="U820" s="150">
        <f t="shared" si="12"/>
        <v>0</v>
      </c>
    </row>
    <row r="821" spans="1:21" x14ac:dyDescent="0.2">
      <c r="A821" s="147" t="s">
        <v>8570</v>
      </c>
      <c r="B821" s="147" t="s">
        <v>4902</v>
      </c>
      <c r="C821" s="147" t="s">
        <v>43</v>
      </c>
      <c r="D821" s="147" t="s">
        <v>8516</v>
      </c>
      <c r="E821" s="148">
        <v>0</v>
      </c>
      <c r="F821" s="148">
        <v>3400</v>
      </c>
      <c r="G821" s="148">
        <v>0</v>
      </c>
      <c r="H821" s="148">
        <v>0</v>
      </c>
      <c r="I821" s="147" t="s">
        <v>4537</v>
      </c>
      <c r="J821" s="147" t="s">
        <v>4537</v>
      </c>
      <c r="K821" s="147" t="s">
        <v>4537</v>
      </c>
      <c r="L821" s="147" t="s">
        <v>8512</v>
      </c>
      <c r="M821" s="147" t="s">
        <v>4537</v>
      </c>
      <c r="N821" s="147" t="s">
        <v>233</v>
      </c>
      <c r="O821" s="147" t="s">
        <v>4537</v>
      </c>
      <c r="P821" s="147" t="s">
        <v>233</v>
      </c>
      <c r="Q821" s="147" t="s">
        <v>4537</v>
      </c>
      <c r="R821" s="147" t="s">
        <v>233</v>
      </c>
      <c r="S821" s="147" t="s">
        <v>4537</v>
      </c>
      <c r="T821" s="147" t="s">
        <v>233</v>
      </c>
      <c r="U821" s="150">
        <f t="shared" si="12"/>
        <v>0</v>
      </c>
    </row>
    <row r="822" spans="1:21" x14ac:dyDescent="0.2">
      <c r="A822" s="147" t="s">
        <v>8570</v>
      </c>
      <c r="B822" s="147" t="s">
        <v>5750</v>
      </c>
      <c r="C822" s="147" t="s">
        <v>43</v>
      </c>
      <c r="D822" s="147" t="s">
        <v>8516</v>
      </c>
      <c r="E822" s="148">
        <v>0</v>
      </c>
      <c r="F822" s="148">
        <v>569</v>
      </c>
      <c r="G822" s="148">
        <v>0</v>
      </c>
      <c r="H822" s="148">
        <v>0</v>
      </c>
      <c r="I822" s="147" t="s">
        <v>4537</v>
      </c>
      <c r="J822" s="147" t="s">
        <v>4537</v>
      </c>
      <c r="K822" s="147" t="s">
        <v>4537</v>
      </c>
      <c r="L822" s="147" t="s">
        <v>8512</v>
      </c>
      <c r="M822" s="147" t="s">
        <v>4537</v>
      </c>
      <c r="N822" s="147" t="s">
        <v>233</v>
      </c>
      <c r="O822" s="147" t="s">
        <v>4537</v>
      </c>
      <c r="P822" s="147" t="s">
        <v>233</v>
      </c>
      <c r="Q822" s="147" t="s">
        <v>4537</v>
      </c>
      <c r="R822" s="147" t="s">
        <v>233</v>
      </c>
      <c r="S822" s="147" t="s">
        <v>4537</v>
      </c>
      <c r="T822" s="147" t="s">
        <v>233</v>
      </c>
      <c r="U822" s="150">
        <f t="shared" si="12"/>
        <v>0</v>
      </c>
    </row>
    <row r="823" spans="1:21" x14ac:dyDescent="0.2">
      <c r="A823" s="147" t="s">
        <v>8570</v>
      </c>
      <c r="B823" s="147" t="s">
        <v>55</v>
      </c>
      <c r="C823" s="147" t="s">
        <v>63</v>
      </c>
      <c r="D823" s="147" t="s">
        <v>8516</v>
      </c>
      <c r="E823" s="148">
        <v>841</v>
      </c>
      <c r="F823" s="148">
        <v>3384</v>
      </c>
      <c r="G823" s="148">
        <v>946</v>
      </c>
      <c r="H823" s="148">
        <v>0</v>
      </c>
      <c r="I823" s="147" t="s">
        <v>4537</v>
      </c>
      <c r="J823" s="147" t="s">
        <v>4537</v>
      </c>
      <c r="K823" s="147" t="s">
        <v>4537</v>
      </c>
      <c r="L823" s="147" t="s">
        <v>8512</v>
      </c>
      <c r="M823" s="147" t="s">
        <v>4537</v>
      </c>
      <c r="N823" s="147" t="s">
        <v>233</v>
      </c>
      <c r="O823" s="147" t="s">
        <v>4537</v>
      </c>
      <c r="P823" s="147" t="s">
        <v>233</v>
      </c>
      <c r="Q823" s="147" t="s">
        <v>4537</v>
      </c>
      <c r="R823" s="147" t="s">
        <v>233</v>
      </c>
      <c r="S823" s="147" t="s">
        <v>4537</v>
      </c>
      <c r="T823" s="147" t="s">
        <v>233</v>
      </c>
      <c r="U823" s="150">
        <f t="shared" si="12"/>
        <v>0</v>
      </c>
    </row>
    <row r="824" spans="1:21" x14ac:dyDescent="0.2">
      <c r="A824" s="147" t="s">
        <v>8570</v>
      </c>
      <c r="B824" s="147" t="s">
        <v>715</v>
      </c>
      <c r="C824" s="147" t="s">
        <v>107</v>
      </c>
      <c r="D824" s="147" t="s">
        <v>8516</v>
      </c>
      <c r="E824" s="148">
        <v>504</v>
      </c>
      <c r="F824" s="148">
        <v>2505</v>
      </c>
      <c r="G824" s="148">
        <v>0</v>
      </c>
      <c r="H824" s="148">
        <v>0</v>
      </c>
      <c r="I824" s="147" t="s">
        <v>4537</v>
      </c>
      <c r="J824" s="147" t="s">
        <v>4537</v>
      </c>
      <c r="K824" s="147" t="s">
        <v>4537</v>
      </c>
      <c r="L824" s="147" t="s">
        <v>8512</v>
      </c>
      <c r="M824" s="147" t="s">
        <v>4537</v>
      </c>
      <c r="N824" s="147" t="s">
        <v>233</v>
      </c>
      <c r="O824" s="147" t="s">
        <v>4537</v>
      </c>
      <c r="P824" s="147" t="s">
        <v>233</v>
      </c>
      <c r="Q824" s="147" t="s">
        <v>4537</v>
      </c>
      <c r="R824" s="147" t="s">
        <v>233</v>
      </c>
      <c r="S824" s="147" t="s">
        <v>4537</v>
      </c>
      <c r="T824" s="147" t="s">
        <v>233</v>
      </c>
      <c r="U824" s="150">
        <f t="shared" si="12"/>
        <v>0</v>
      </c>
    </row>
    <row r="825" spans="1:21" x14ac:dyDescent="0.2">
      <c r="A825" s="147" t="s">
        <v>8570</v>
      </c>
      <c r="B825" s="147" t="s">
        <v>669</v>
      </c>
      <c r="C825" s="147" t="s">
        <v>107</v>
      </c>
      <c r="D825" s="147" t="s">
        <v>8516</v>
      </c>
      <c r="E825" s="148">
        <v>221</v>
      </c>
      <c r="F825" s="148">
        <v>278</v>
      </c>
      <c r="G825" s="148">
        <v>23</v>
      </c>
      <c r="H825" s="148">
        <v>1</v>
      </c>
      <c r="I825" s="147" t="s">
        <v>4537</v>
      </c>
      <c r="J825" s="147" t="s">
        <v>4537</v>
      </c>
      <c r="K825" s="147" t="s">
        <v>4537</v>
      </c>
      <c r="L825" s="147" t="s">
        <v>8512</v>
      </c>
      <c r="M825" s="147" t="s">
        <v>4537</v>
      </c>
      <c r="N825" s="147" t="s">
        <v>233</v>
      </c>
      <c r="O825" s="147" t="s">
        <v>4537</v>
      </c>
      <c r="P825" s="147" t="s">
        <v>233</v>
      </c>
      <c r="Q825" s="147" t="s">
        <v>4537</v>
      </c>
      <c r="R825" s="147" t="s">
        <v>233</v>
      </c>
      <c r="S825" s="147" t="s">
        <v>4537</v>
      </c>
      <c r="T825" s="147" t="s">
        <v>233</v>
      </c>
      <c r="U825" s="150">
        <f t="shared" si="12"/>
        <v>0</v>
      </c>
    </row>
    <row r="826" spans="1:21" x14ac:dyDescent="0.2">
      <c r="A826" s="147" t="s">
        <v>8570</v>
      </c>
      <c r="B826" s="147" t="s">
        <v>5863</v>
      </c>
      <c r="C826" s="147" t="s">
        <v>107</v>
      </c>
      <c r="D826" s="147" t="s">
        <v>8516</v>
      </c>
      <c r="E826" s="148">
        <v>22</v>
      </c>
      <c r="F826" s="148">
        <v>0</v>
      </c>
      <c r="G826" s="148">
        <v>0</v>
      </c>
      <c r="H826" s="148">
        <v>22</v>
      </c>
      <c r="I826" s="147" t="s">
        <v>4537</v>
      </c>
      <c r="J826" s="147" t="s">
        <v>4537</v>
      </c>
      <c r="K826" s="147" t="s">
        <v>4537</v>
      </c>
      <c r="L826" s="147" t="s">
        <v>8512</v>
      </c>
      <c r="M826" s="147" t="s">
        <v>4537</v>
      </c>
      <c r="N826" s="147" t="s">
        <v>233</v>
      </c>
      <c r="O826" s="147" t="s">
        <v>4537</v>
      </c>
      <c r="P826" s="147" t="s">
        <v>233</v>
      </c>
      <c r="Q826" s="147" t="s">
        <v>4537</v>
      </c>
      <c r="R826" s="147" t="s">
        <v>233</v>
      </c>
      <c r="S826" s="147" t="s">
        <v>4537</v>
      </c>
      <c r="T826" s="147" t="s">
        <v>233</v>
      </c>
      <c r="U826" s="150">
        <f t="shared" si="12"/>
        <v>0</v>
      </c>
    </row>
    <row r="827" spans="1:21" x14ac:dyDescent="0.2">
      <c r="A827" s="147" t="s">
        <v>8570</v>
      </c>
      <c r="B827" s="147" t="s">
        <v>7682</v>
      </c>
      <c r="C827" s="147" t="s">
        <v>63</v>
      </c>
      <c r="D827" s="147" t="s">
        <v>8516</v>
      </c>
      <c r="E827" s="148">
        <v>281</v>
      </c>
      <c r="F827" s="148">
        <v>793</v>
      </c>
      <c r="G827" s="148">
        <v>264</v>
      </c>
      <c r="H827" s="148">
        <v>0</v>
      </c>
      <c r="I827" s="147" t="s">
        <v>4537</v>
      </c>
      <c r="J827" s="147" t="s">
        <v>4537</v>
      </c>
      <c r="K827" s="147" t="s">
        <v>4537</v>
      </c>
      <c r="L827" s="147" t="s">
        <v>8512</v>
      </c>
      <c r="M827" s="147" t="s">
        <v>4537</v>
      </c>
      <c r="N827" s="147" t="s">
        <v>233</v>
      </c>
      <c r="O827" s="147" t="s">
        <v>4537</v>
      </c>
      <c r="P827" s="147" t="s">
        <v>233</v>
      </c>
      <c r="Q827" s="147" t="s">
        <v>4537</v>
      </c>
      <c r="R827" s="147" t="s">
        <v>233</v>
      </c>
      <c r="S827" s="147" t="s">
        <v>4537</v>
      </c>
      <c r="T827" s="147" t="s">
        <v>233</v>
      </c>
      <c r="U827" s="150">
        <f t="shared" si="12"/>
        <v>0</v>
      </c>
    </row>
    <row r="828" spans="1:21" x14ac:dyDescent="0.2">
      <c r="A828" s="147" t="s">
        <v>8570</v>
      </c>
      <c r="B828" s="147" t="s">
        <v>7682</v>
      </c>
      <c r="C828" s="147" t="s">
        <v>63</v>
      </c>
      <c r="D828" s="147" t="s">
        <v>18</v>
      </c>
      <c r="E828" s="148">
        <v>1850</v>
      </c>
      <c r="F828" s="148">
        <v>5238</v>
      </c>
      <c r="G828" s="148">
        <v>3305</v>
      </c>
      <c r="H828" s="148">
        <v>0</v>
      </c>
      <c r="I828" s="147" t="s">
        <v>4537</v>
      </c>
      <c r="J828" s="147" t="s">
        <v>4537</v>
      </c>
      <c r="K828" s="147" t="s">
        <v>4537</v>
      </c>
      <c r="L828" s="147" t="s">
        <v>8512</v>
      </c>
      <c r="M828" s="147" t="s">
        <v>4537</v>
      </c>
      <c r="N828" s="147" t="s">
        <v>233</v>
      </c>
      <c r="O828" s="147" t="s">
        <v>4537</v>
      </c>
      <c r="P828" s="147" t="s">
        <v>233</v>
      </c>
      <c r="Q828" s="147" t="s">
        <v>4537</v>
      </c>
      <c r="R828" s="147" t="s">
        <v>233</v>
      </c>
      <c r="S828" s="147" t="s">
        <v>4537</v>
      </c>
      <c r="T828" s="147" t="s">
        <v>233</v>
      </c>
      <c r="U828" s="150">
        <f t="shared" si="12"/>
        <v>0</v>
      </c>
    </row>
    <row r="829" spans="1:21" x14ac:dyDescent="0.2">
      <c r="A829" s="147" t="s">
        <v>8570</v>
      </c>
      <c r="B829" s="147" t="s">
        <v>166</v>
      </c>
      <c r="C829" s="147" t="s">
        <v>544</v>
      </c>
      <c r="D829" s="147" t="s">
        <v>18</v>
      </c>
      <c r="E829" s="148">
        <v>0</v>
      </c>
      <c r="F829" s="148">
        <v>238</v>
      </c>
      <c r="G829" s="148">
        <v>0</v>
      </c>
      <c r="H829" s="148">
        <v>0</v>
      </c>
      <c r="I829" s="147" t="s">
        <v>4537</v>
      </c>
      <c r="J829" s="147" t="s">
        <v>4537</v>
      </c>
      <c r="K829" s="147" t="s">
        <v>4537</v>
      </c>
      <c r="L829" s="147" t="s">
        <v>8512</v>
      </c>
      <c r="M829" s="147" t="s">
        <v>4537</v>
      </c>
      <c r="N829" s="147" t="s">
        <v>233</v>
      </c>
      <c r="O829" s="147" t="s">
        <v>4537</v>
      </c>
      <c r="P829" s="147" t="s">
        <v>233</v>
      </c>
      <c r="Q829" s="147" t="s">
        <v>4537</v>
      </c>
      <c r="R829" s="147" t="s">
        <v>233</v>
      </c>
      <c r="S829" s="147" t="s">
        <v>4537</v>
      </c>
      <c r="T829" s="147" t="s">
        <v>233</v>
      </c>
      <c r="U829" s="150">
        <f t="shared" si="12"/>
        <v>0</v>
      </c>
    </row>
    <row r="830" spans="1:21" x14ac:dyDescent="0.2">
      <c r="A830" s="147" t="s">
        <v>8570</v>
      </c>
      <c r="B830" s="147" t="s">
        <v>5750</v>
      </c>
      <c r="C830" s="147" t="s">
        <v>43</v>
      </c>
      <c r="D830" s="147" t="s">
        <v>18</v>
      </c>
      <c r="E830" s="148">
        <v>662</v>
      </c>
      <c r="F830" s="148">
        <v>1051</v>
      </c>
      <c r="G830" s="148">
        <v>494</v>
      </c>
      <c r="H830" s="148">
        <v>24</v>
      </c>
      <c r="I830" s="147" t="s">
        <v>4537</v>
      </c>
      <c r="J830" s="147" t="s">
        <v>4537</v>
      </c>
      <c r="K830" s="147" t="s">
        <v>4537</v>
      </c>
      <c r="L830" s="147" t="s">
        <v>8512</v>
      </c>
      <c r="M830" s="147" t="s">
        <v>4537</v>
      </c>
      <c r="N830" s="147" t="s">
        <v>233</v>
      </c>
      <c r="O830" s="147" t="s">
        <v>4537</v>
      </c>
      <c r="P830" s="147" t="s">
        <v>233</v>
      </c>
      <c r="Q830" s="147" t="s">
        <v>4537</v>
      </c>
      <c r="R830" s="147" t="s">
        <v>233</v>
      </c>
      <c r="S830" s="147" t="s">
        <v>4537</v>
      </c>
      <c r="T830" s="147" t="s">
        <v>233</v>
      </c>
      <c r="U830" s="150">
        <f t="shared" si="12"/>
        <v>0</v>
      </c>
    </row>
    <row r="831" spans="1:21" x14ac:dyDescent="0.2">
      <c r="A831" s="147" t="s">
        <v>8570</v>
      </c>
      <c r="B831" s="147" t="s">
        <v>7469</v>
      </c>
      <c r="C831" s="147" t="s">
        <v>107</v>
      </c>
      <c r="D831" s="147" t="s">
        <v>8516</v>
      </c>
      <c r="E831" s="148">
        <v>0</v>
      </c>
      <c r="F831" s="148">
        <v>0</v>
      </c>
      <c r="G831" s="148">
        <v>0</v>
      </c>
      <c r="H831" s="148">
        <v>0</v>
      </c>
      <c r="I831" s="147" t="s">
        <v>4537</v>
      </c>
      <c r="J831" s="147" t="s">
        <v>4537</v>
      </c>
      <c r="K831" s="147" t="s">
        <v>4537</v>
      </c>
      <c r="L831" s="147" t="s">
        <v>8512</v>
      </c>
      <c r="M831" s="147" t="s">
        <v>4537</v>
      </c>
      <c r="N831" s="147" t="s">
        <v>233</v>
      </c>
      <c r="O831" s="147" t="s">
        <v>4537</v>
      </c>
      <c r="P831" s="147" t="s">
        <v>233</v>
      </c>
      <c r="Q831" s="147" t="s">
        <v>4537</v>
      </c>
      <c r="R831" s="147" t="s">
        <v>233</v>
      </c>
      <c r="S831" s="147" t="s">
        <v>4537</v>
      </c>
      <c r="T831" s="147" t="s">
        <v>233</v>
      </c>
      <c r="U831" s="150">
        <f t="shared" si="12"/>
        <v>0</v>
      </c>
    </row>
    <row r="832" spans="1:21" x14ac:dyDescent="0.2">
      <c r="A832" s="147" t="s">
        <v>8570</v>
      </c>
      <c r="B832" s="147" t="s">
        <v>4902</v>
      </c>
      <c r="C832" s="147" t="s">
        <v>43</v>
      </c>
      <c r="D832" s="147" t="s">
        <v>18</v>
      </c>
      <c r="E832" s="148">
        <v>513</v>
      </c>
      <c r="F832" s="148">
        <v>6266</v>
      </c>
      <c r="G832" s="148">
        <v>4748</v>
      </c>
      <c r="H832" s="148">
        <v>0</v>
      </c>
      <c r="I832" s="147" t="s">
        <v>4537</v>
      </c>
      <c r="J832" s="147" t="s">
        <v>4537</v>
      </c>
      <c r="K832" s="147" t="s">
        <v>4537</v>
      </c>
      <c r="L832" s="147" t="s">
        <v>8512</v>
      </c>
      <c r="M832" s="147" t="s">
        <v>4537</v>
      </c>
      <c r="N832" s="147" t="s">
        <v>233</v>
      </c>
      <c r="O832" s="147" t="s">
        <v>4537</v>
      </c>
      <c r="P832" s="147" t="s">
        <v>233</v>
      </c>
      <c r="Q832" s="147" t="s">
        <v>4537</v>
      </c>
      <c r="R832" s="147" t="s">
        <v>233</v>
      </c>
      <c r="S832" s="147" t="s">
        <v>4537</v>
      </c>
      <c r="T832" s="147" t="s">
        <v>233</v>
      </c>
      <c r="U832" s="150">
        <f t="shared" si="12"/>
        <v>0</v>
      </c>
    </row>
    <row r="833" spans="1:21" x14ac:dyDescent="0.2">
      <c r="A833" s="147" t="s">
        <v>8570</v>
      </c>
      <c r="B833" s="147" t="s">
        <v>5215</v>
      </c>
      <c r="C833" s="147" t="s">
        <v>43</v>
      </c>
      <c r="D833" s="147" t="s">
        <v>18</v>
      </c>
      <c r="E833" s="148">
        <v>321</v>
      </c>
      <c r="F833" s="148">
        <v>2181</v>
      </c>
      <c r="G833" s="148">
        <v>0</v>
      </c>
      <c r="H833" s="148">
        <v>0</v>
      </c>
      <c r="I833" s="147" t="s">
        <v>4537</v>
      </c>
      <c r="J833" s="147" t="s">
        <v>4537</v>
      </c>
      <c r="K833" s="147" t="s">
        <v>4537</v>
      </c>
      <c r="L833" s="147" t="s">
        <v>8512</v>
      </c>
      <c r="M833" s="147" t="s">
        <v>4537</v>
      </c>
      <c r="N833" s="147" t="s">
        <v>233</v>
      </c>
      <c r="O833" s="147" t="s">
        <v>4537</v>
      </c>
      <c r="P833" s="147" t="s">
        <v>233</v>
      </c>
      <c r="Q833" s="147" t="s">
        <v>4537</v>
      </c>
      <c r="R833" s="147" t="s">
        <v>233</v>
      </c>
      <c r="S833" s="147" t="s">
        <v>4537</v>
      </c>
      <c r="T833" s="147" t="s">
        <v>233</v>
      </c>
      <c r="U833" s="150">
        <f t="shared" si="12"/>
        <v>0</v>
      </c>
    </row>
    <row r="834" spans="1:21" x14ac:dyDescent="0.2">
      <c r="A834" s="147" t="s">
        <v>8570</v>
      </c>
      <c r="B834" s="147" t="s">
        <v>7500</v>
      </c>
      <c r="C834" s="147" t="s">
        <v>107</v>
      </c>
      <c r="D834" s="147" t="s">
        <v>18</v>
      </c>
      <c r="E834" s="148">
        <v>779</v>
      </c>
      <c r="F834" s="148">
        <v>6696</v>
      </c>
      <c r="G834" s="148">
        <v>3002</v>
      </c>
      <c r="H834" s="148">
        <v>41</v>
      </c>
      <c r="I834" s="147" t="s">
        <v>4537</v>
      </c>
      <c r="J834" s="147" t="s">
        <v>4537</v>
      </c>
      <c r="K834" s="147" t="s">
        <v>4537</v>
      </c>
      <c r="L834" s="147" t="s">
        <v>8512</v>
      </c>
      <c r="M834" s="147" t="s">
        <v>4537</v>
      </c>
      <c r="N834" s="147" t="s">
        <v>233</v>
      </c>
      <c r="O834" s="147" t="s">
        <v>4537</v>
      </c>
      <c r="P834" s="147" t="s">
        <v>233</v>
      </c>
      <c r="Q834" s="147" t="s">
        <v>4537</v>
      </c>
      <c r="R834" s="147" t="s">
        <v>233</v>
      </c>
      <c r="S834" s="147" t="s">
        <v>4537</v>
      </c>
      <c r="T834" s="147" t="s">
        <v>233</v>
      </c>
      <c r="U834" s="150">
        <f t="shared" ref="U834:U897" si="13">COUNTIF(I834:K834,"Yes")+COUNTIF(M834,"Yes")+COUNTIF(O834,"Yes")+COUNTIF(Q834,"Yes")+COUNTIF(S834,"Yes")</f>
        <v>0</v>
      </c>
    </row>
    <row r="835" spans="1:21" x14ac:dyDescent="0.2">
      <c r="A835" s="147" t="s">
        <v>8570</v>
      </c>
      <c r="B835" s="147" t="s">
        <v>7526</v>
      </c>
      <c r="C835" s="147" t="s">
        <v>544</v>
      </c>
      <c r="D835" s="147" t="s">
        <v>18</v>
      </c>
      <c r="E835" s="148">
        <v>324</v>
      </c>
      <c r="F835" s="148">
        <v>2893</v>
      </c>
      <c r="G835" s="148">
        <v>1398</v>
      </c>
      <c r="H835" s="148">
        <v>24</v>
      </c>
      <c r="I835" s="147" t="s">
        <v>4537</v>
      </c>
      <c r="J835" s="147" t="s">
        <v>4537</v>
      </c>
      <c r="K835" s="147" t="s">
        <v>4537</v>
      </c>
      <c r="L835" s="147" t="s">
        <v>8512</v>
      </c>
      <c r="M835" s="147" t="s">
        <v>4537</v>
      </c>
      <c r="N835" s="147" t="s">
        <v>233</v>
      </c>
      <c r="O835" s="147" t="s">
        <v>4537</v>
      </c>
      <c r="P835" s="147" t="s">
        <v>233</v>
      </c>
      <c r="Q835" s="147" t="s">
        <v>4537</v>
      </c>
      <c r="R835" s="147" t="s">
        <v>233</v>
      </c>
      <c r="S835" s="147" t="s">
        <v>4537</v>
      </c>
      <c r="T835" s="147" t="s">
        <v>233</v>
      </c>
      <c r="U835" s="150">
        <f t="shared" si="13"/>
        <v>0</v>
      </c>
    </row>
    <row r="836" spans="1:21" x14ac:dyDescent="0.2">
      <c r="A836" s="147" t="s">
        <v>8570</v>
      </c>
      <c r="B836" s="147" t="s">
        <v>8097</v>
      </c>
      <c r="C836" s="147" t="s">
        <v>544</v>
      </c>
      <c r="D836" s="147" t="s">
        <v>18</v>
      </c>
      <c r="E836" s="148">
        <v>87</v>
      </c>
      <c r="F836" s="148">
        <v>427</v>
      </c>
      <c r="G836" s="148">
        <v>141</v>
      </c>
      <c r="H836" s="148">
        <v>0</v>
      </c>
      <c r="I836" s="147" t="s">
        <v>4537</v>
      </c>
      <c r="J836" s="147" t="s">
        <v>4537</v>
      </c>
      <c r="K836" s="147" t="s">
        <v>4537</v>
      </c>
      <c r="L836" s="147" t="s">
        <v>8512</v>
      </c>
      <c r="M836" s="147" t="s">
        <v>4537</v>
      </c>
      <c r="N836" s="147" t="s">
        <v>233</v>
      </c>
      <c r="O836" s="147" t="s">
        <v>4537</v>
      </c>
      <c r="P836" s="147" t="s">
        <v>233</v>
      </c>
      <c r="Q836" s="147" t="s">
        <v>4537</v>
      </c>
      <c r="R836" s="147" t="s">
        <v>233</v>
      </c>
      <c r="S836" s="147" t="s">
        <v>4537</v>
      </c>
      <c r="T836" s="147" t="s">
        <v>233</v>
      </c>
      <c r="U836" s="150">
        <f t="shared" si="13"/>
        <v>0</v>
      </c>
    </row>
    <row r="837" spans="1:21" x14ac:dyDescent="0.2">
      <c r="A837" s="147" t="s">
        <v>8570</v>
      </c>
      <c r="B837" s="147" t="s">
        <v>7866</v>
      </c>
      <c r="C837" s="147" t="s">
        <v>366</v>
      </c>
      <c r="D837" s="147" t="s">
        <v>18</v>
      </c>
      <c r="E837" s="148">
        <v>59</v>
      </c>
      <c r="F837" s="148">
        <v>872</v>
      </c>
      <c r="G837" s="148">
        <v>465</v>
      </c>
      <c r="H837" s="148">
        <v>0</v>
      </c>
      <c r="I837" s="147" t="s">
        <v>4537</v>
      </c>
      <c r="J837" s="147" t="s">
        <v>4537</v>
      </c>
      <c r="K837" s="147" t="s">
        <v>4537</v>
      </c>
      <c r="L837" s="147" t="s">
        <v>8512</v>
      </c>
      <c r="M837" s="147" t="s">
        <v>4537</v>
      </c>
      <c r="N837" s="147" t="s">
        <v>233</v>
      </c>
      <c r="O837" s="147" t="s">
        <v>4537</v>
      </c>
      <c r="P837" s="147" t="s">
        <v>233</v>
      </c>
      <c r="Q837" s="147" t="s">
        <v>4537</v>
      </c>
      <c r="R837" s="147" t="s">
        <v>233</v>
      </c>
      <c r="S837" s="147" t="s">
        <v>4537</v>
      </c>
      <c r="T837" s="147" t="s">
        <v>233</v>
      </c>
      <c r="U837" s="150">
        <f t="shared" si="13"/>
        <v>0</v>
      </c>
    </row>
    <row r="838" spans="1:21" x14ac:dyDescent="0.2">
      <c r="A838" s="147" t="s">
        <v>8570</v>
      </c>
      <c r="B838" s="147" t="s">
        <v>8099</v>
      </c>
      <c r="C838" s="147" t="s">
        <v>366</v>
      </c>
      <c r="D838" s="147" t="s">
        <v>18</v>
      </c>
      <c r="E838" s="148">
        <v>56</v>
      </c>
      <c r="F838" s="148">
        <v>573</v>
      </c>
      <c r="G838" s="148">
        <v>436</v>
      </c>
      <c r="H838" s="148">
        <v>0</v>
      </c>
      <c r="I838" s="147" t="s">
        <v>4537</v>
      </c>
      <c r="J838" s="147" t="s">
        <v>4537</v>
      </c>
      <c r="K838" s="147" t="s">
        <v>4537</v>
      </c>
      <c r="L838" s="147" t="s">
        <v>8512</v>
      </c>
      <c r="M838" s="147" t="s">
        <v>4537</v>
      </c>
      <c r="N838" s="147" t="s">
        <v>233</v>
      </c>
      <c r="O838" s="147" t="s">
        <v>4537</v>
      </c>
      <c r="P838" s="147" t="s">
        <v>233</v>
      </c>
      <c r="Q838" s="147" t="s">
        <v>4537</v>
      </c>
      <c r="R838" s="147" t="s">
        <v>233</v>
      </c>
      <c r="S838" s="147" t="s">
        <v>4537</v>
      </c>
      <c r="T838" s="147" t="s">
        <v>233</v>
      </c>
      <c r="U838" s="150">
        <f t="shared" si="13"/>
        <v>0</v>
      </c>
    </row>
    <row r="839" spans="1:21" x14ac:dyDescent="0.2">
      <c r="A839" s="147" t="s">
        <v>8570</v>
      </c>
      <c r="B839" s="147" t="s">
        <v>7974</v>
      </c>
      <c r="C839" s="147" t="s">
        <v>1289</v>
      </c>
      <c r="D839" s="147" t="s">
        <v>18</v>
      </c>
      <c r="E839" s="148">
        <v>722</v>
      </c>
      <c r="F839" s="148">
        <v>19256</v>
      </c>
      <c r="G839" s="148">
        <v>1886</v>
      </c>
      <c r="H839" s="148">
        <v>0</v>
      </c>
      <c r="I839" s="147" t="s">
        <v>4537</v>
      </c>
      <c r="J839" s="147" t="s">
        <v>4537</v>
      </c>
      <c r="K839" s="147" t="s">
        <v>4537</v>
      </c>
      <c r="L839" s="147" t="s">
        <v>8512</v>
      </c>
      <c r="M839" s="147" t="s">
        <v>4537</v>
      </c>
      <c r="N839" s="147" t="s">
        <v>233</v>
      </c>
      <c r="O839" s="147" t="s">
        <v>4537</v>
      </c>
      <c r="P839" s="147" t="s">
        <v>233</v>
      </c>
      <c r="Q839" s="147" t="s">
        <v>4537</v>
      </c>
      <c r="R839" s="147" t="s">
        <v>233</v>
      </c>
      <c r="S839" s="147" t="s">
        <v>4537</v>
      </c>
      <c r="T839" s="147" t="s">
        <v>233</v>
      </c>
      <c r="U839" s="150">
        <f t="shared" si="13"/>
        <v>0</v>
      </c>
    </row>
    <row r="840" spans="1:21" x14ac:dyDescent="0.2">
      <c r="A840" s="147" t="s">
        <v>8570</v>
      </c>
      <c r="B840" s="147" t="s">
        <v>4827</v>
      </c>
      <c r="C840" s="147" t="s">
        <v>544</v>
      </c>
      <c r="D840" s="147" t="s">
        <v>18</v>
      </c>
      <c r="E840" s="148">
        <v>265</v>
      </c>
      <c r="F840" s="148">
        <v>3574</v>
      </c>
      <c r="G840" s="148">
        <v>2744</v>
      </c>
      <c r="H840" s="148">
        <v>0</v>
      </c>
      <c r="I840" s="147" t="s">
        <v>4537</v>
      </c>
      <c r="J840" s="147" t="s">
        <v>4537</v>
      </c>
      <c r="K840" s="147" t="s">
        <v>4537</v>
      </c>
      <c r="L840" s="147" t="s">
        <v>8512</v>
      </c>
      <c r="M840" s="147" t="s">
        <v>4537</v>
      </c>
      <c r="N840" s="147" t="s">
        <v>233</v>
      </c>
      <c r="O840" s="147" t="s">
        <v>4537</v>
      </c>
      <c r="P840" s="147" t="s">
        <v>233</v>
      </c>
      <c r="Q840" s="147" t="s">
        <v>4537</v>
      </c>
      <c r="R840" s="147" t="s">
        <v>233</v>
      </c>
      <c r="S840" s="147" t="s">
        <v>4537</v>
      </c>
      <c r="T840" s="147" t="s">
        <v>233</v>
      </c>
      <c r="U840" s="150">
        <f t="shared" si="13"/>
        <v>0</v>
      </c>
    </row>
    <row r="841" spans="1:21" x14ac:dyDescent="0.2">
      <c r="A841" s="147" t="s">
        <v>8570</v>
      </c>
      <c r="B841" s="147" t="s">
        <v>746</v>
      </c>
      <c r="C841" s="147" t="s">
        <v>63</v>
      </c>
      <c r="D841" s="147" t="s">
        <v>18</v>
      </c>
      <c r="E841" s="148">
        <v>534</v>
      </c>
      <c r="F841" s="148">
        <v>3937</v>
      </c>
      <c r="G841" s="148">
        <v>748</v>
      </c>
      <c r="H841" s="148">
        <v>208</v>
      </c>
      <c r="I841" s="147" t="s">
        <v>4537</v>
      </c>
      <c r="J841" s="147" t="s">
        <v>4537</v>
      </c>
      <c r="K841" s="147" t="s">
        <v>4537</v>
      </c>
      <c r="L841" s="147" t="s">
        <v>8512</v>
      </c>
      <c r="M841" s="147" t="s">
        <v>4537</v>
      </c>
      <c r="N841" s="147" t="s">
        <v>233</v>
      </c>
      <c r="O841" s="147" t="s">
        <v>4537</v>
      </c>
      <c r="P841" s="147" t="s">
        <v>233</v>
      </c>
      <c r="Q841" s="147" t="s">
        <v>4537</v>
      </c>
      <c r="R841" s="147" t="s">
        <v>233</v>
      </c>
      <c r="S841" s="147" t="s">
        <v>4537</v>
      </c>
      <c r="T841" s="147" t="s">
        <v>233</v>
      </c>
      <c r="U841" s="150">
        <f t="shared" si="13"/>
        <v>0</v>
      </c>
    </row>
    <row r="842" spans="1:21" x14ac:dyDescent="0.2">
      <c r="A842" s="147" t="s">
        <v>8570</v>
      </c>
      <c r="B842" s="147" t="s">
        <v>5627</v>
      </c>
      <c r="C842" s="147" t="s">
        <v>43</v>
      </c>
      <c r="D842" s="147" t="s">
        <v>18</v>
      </c>
      <c r="E842" s="148">
        <v>219</v>
      </c>
      <c r="F842" s="148">
        <v>348</v>
      </c>
      <c r="G842" s="148">
        <v>1</v>
      </c>
      <c r="H842" s="148">
        <v>1</v>
      </c>
      <c r="I842" s="147" t="s">
        <v>4537</v>
      </c>
      <c r="J842" s="147" t="s">
        <v>4537</v>
      </c>
      <c r="K842" s="147" t="s">
        <v>4537</v>
      </c>
      <c r="L842" s="147" t="s">
        <v>8512</v>
      </c>
      <c r="M842" s="147" t="s">
        <v>4537</v>
      </c>
      <c r="N842" s="147" t="s">
        <v>233</v>
      </c>
      <c r="O842" s="147" t="s">
        <v>4537</v>
      </c>
      <c r="P842" s="147" t="s">
        <v>233</v>
      </c>
      <c r="Q842" s="147" t="s">
        <v>4537</v>
      </c>
      <c r="R842" s="147" t="s">
        <v>233</v>
      </c>
      <c r="S842" s="147" t="s">
        <v>4537</v>
      </c>
      <c r="T842" s="147" t="s">
        <v>233</v>
      </c>
      <c r="U842" s="150">
        <f t="shared" si="13"/>
        <v>0</v>
      </c>
    </row>
    <row r="843" spans="1:21" x14ac:dyDescent="0.2">
      <c r="A843" s="147" t="s">
        <v>8570</v>
      </c>
      <c r="B843" s="147" t="s">
        <v>155</v>
      </c>
      <c r="C843" s="147" t="s">
        <v>1289</v>
      </c>
      <c r="D843" s="147" t="s">
        <v>18</v>
      </c>
      <c r="E843" s="148">
        <v>564</v>
      </c>
      <c r="F843" s="148">
        <v>3679</v>
      </c>
      <c r="G843" s="148">
        <v>1830</v>
      </c>
      <c r="H843" s="148">
        <v>0</v>
      </c>
      <c r="I843" s="147" t="s">
        <v>4537</v>
      </c>
      <c r="J843" s="147" t="s">
        <v>4537</v>
      </c>
      <c r="K843" s="147" t="s">
        <v>4537</v>
      </c>
      <c r="L843" s="147" t="s">
        <v>8512</v>
      </c>
      <c r="M843" s="147" t="s">
        <v>4537</v>
      </c>
      <c r="N843" s="147" t="s">
        <v>233</v>
      </c>
      <c r="O843" s="147" t="s">
        <v>4537</v>
      </c>
      <c r="P843" s="147" t="s">
        <v>233</v>
      </c>
      <c r="Q843" s="147" t="s">
        <v>4537</v>
      </c>
      <c r="R843" s="147" t="s">
        <v>233</v>
      </c>
      <c r="S843" s="147" t="s">
        <v>4537</v>
      </c>
      <c r="T843" s="147" t="s">
        <v>233</v>
      </c>
      <c r="U843" s="150">
        <f t="shared" si="13"/>
        <v>0</v>
      </c>
    </row>
    <row r="844" spans="1:21" x14ac:dyDescent="0.2">
      <c r="A844" s="147" t="s">
        <v>8570</v>
      </c>
      <c r="B844" s="147" t="s">
        <v>5162</v>
      </c>
      <c r="C844" s="147" t="s">
        <v>544</v>
      </c>
      <c r="D844" s="147" t="s">
        <v>18</v>
      </c>
      <c r="E844" s="148">
        <v>488</v>
      </c>
      <c r="F844" s="148">
        <v>1305</v>
      </c>
      <c r="G844" s="148">
        <v>0</v>
      </c>
      <c r="H844" s="148">
        <v>0</v>
      </c>
      <c r="I844" s="147" t="s">
        <v>4537</v>
      </c>
      <c r="J844" s="147" t="s">
        <v>4537</v>
      </c>
      <c r="K844" s="147" t="s">
        <v>4537</v>
      </c>
      <c r="L844" s="147" t="s">
        <v>8512</v>
      </c>
      <c r="M844" s="147" t="s">
        <v>4537</v>
      </c>
      <c r="N844" s="147" t="s">
        <v>233</v>
      </c>
      <c r="O844" s="147" t="s">
        <v>4537</v>
      </c>
      <c r="P844" s="147" t="s">
        <v>233</v>
      </c>
      <c r="Q844" s="147" t="s">
        <v>4537</v>
      </c>
      <c r="R844" s="147" t="s">
        <v>233</v>
      </c>
      <c r="S844" s="147" t="s">
        <v>4537</v>
      </c>
      <c r="T844" s="147" t="s">
        <v>233</v>
      </c>
      <c r="U844" s="150">
        <f t="shared" si="13"/>
        <v>0</v>
      </c>
    </row>
    <row r="845" spans="1:21" x14ac:dyDescent="0.2">
      <c r="A845" s="147" t="s">
        <v>8570</v>
      </c>
      <c r="B845" s="147" t="s">
        <v>4714</v>
      </c>
      <c r="C845" s="147" t="s">
        <v>43</v>
      </c>
      <c r="D845" s="147" t="s">
        <v>18</v>
      </c>
      <c r="E845" s="148">
        <v>569</v>
      </c>
      <c r="F845" s="148">
        <v>3080</v>
      </c>
      <c r="G845" s="148">
        <v>283</v>
      </c>
      <c r="H845" s="148">
        <v>0</v>
      </c>
      <c r="I845" s="147" t="s">
        <v>4537</v>
      </c>
      <c r="J845" s="147" t="s">
        <v>4537</v>
      </c>
      <c r="K845" s="147" t="s">
        <v>4537</v>
      </c>
      <c r="L845" s="147" t="s">
        <v>8512</v>
      </c>
      <c r="M845" s="147" t="s">
        <v>4537</v>
      </c>
      <c r="N845" s="147" t="s">
        <v>233</v>
      </c>
      <c r="O845" s="147" t="s">
        <v>4537</v>
      </c>
      <c r="P845" s="147" t="s">
        <v>233</v>
      </c>
      <c r="Q845" s="147" t="s">
        <v>4537</v>
      </c>
      <c r="R845" s="147" t="s">
        <v>233</v>
      </c>
      <c r="S845" s="147" t="s">
        <v>4537</v>
      </c>
      <c r="T845" s="147" t="s">
        <v>233</v>
      </c>
      <c r="U845" s="150">
        <f t="shared" si="13"/>
        <v>0</v>
      </c>
    </row>
    <row r="846" spans="1:21" x14ac:dyDescent="0.2">
      <c r="A846" s="147" t="s">
        <v>8570</v>
      </c>
      <c r="B846" s="147" t="s">
        <v>3515</v>
      </c>
      <c r="C846" s="147" t="s">
        <v>107</v>
      </c>
      <c r="D846" s="147" t="s">
        <v>18</v>
      </c>
      <c r="E846" s="148">
        <v>375</v>
      </c>
      <c r="F846" s="148">
        <v>4912</v>
      </c>
      <c r="G846" s="148">
        <v>3904</v>
      </c>
      <c r="H846" s="148">
        <v>141</v>
      </c>
      <c r="I846" s="147" t="s">
        <v>4537</v>
      </c>
      <c r="J846" s="147" t="s">
        <v>4537</v>
      </c>
      <c r="K846" s="147" t="s">
        <v>4537</v>
      </c>
      <c r="L846" s="147" t="s">
        <v>8512</v>
      </c>
      <c r="M846" s="147" t="s">
        <v>4537</v>
      </c>
      <c r="N846" s="147" t="s">
        <v>233</v>
      </c>
      <c r="O846" s="147" t="s">
        <v>4537</v>
      </c>
      <c r="P846" s="147" t="s">
        <v>233</v>
      </c>
      <c r="Q846" s="147" t="s">
        <v>4537</v>
      </c>
      <c r="R846" s="147" t="s">
        <v>233</v>
      </c>
      <c r="S846" s="147" t="s">
        <v>4537</v>
      </c>
      <c r="T846" s="147" t="s">
        <v>233</v>
      </c>
      <c r="U846" s="150">
        <f t="shared" si="13"/>
        <v>0</v>
      </c>
    </row>
    <row r="847" spans="1:21" x14ac:dyDescent="0.2">
      <c r="A847" s="147" t="s">
        <v>8570</v>
      </c>
      <c r="B847" s="147" t="s">
        <v>811</v>
      </c>
      <c r="C847" s="147" t="s">
        <v>63</v>
      </c>
      <c r="D847" s="147" t="s">
        <v>8516</v>
      </c>
      <c r="E847" s="148">
        <v>3038</v>
      </c>
      <c r="F847" s="148">
        <v>7922</v>
      </c>
      <c r="G847" s="148">
        <v>10265</v>
      </c>
      <c r="H847" s="148">
        <v>0</v>
      </c>
      <c r="I847" s="147" t="s">
        <v>4537</v>
      </c>
      <c r="J847" s="147" t="s">
        <v>4537</v>
      </c>
      <c r="K847" s="147" t="s">
        <v>4537</v>
      </c>
      <c r="L847" s="147" t="s">
        <v>8512</v>
      </c>
      <c r="M847" s="147" t="s">
        <v>4537</v>
      </c>
      <c r="N847" s="147" t="s">
        <v>233</v>
      </c>
      <c r="O847" s="147" t="s">
        <v>4537</v>
      </c>
      <c r="P847" s="147" t="s">
        <v>233</v>
      </c>
      <c r="Q847" s="147" t="s">
        <v>4537</v>
      </c>
      <c r="R847" s="147" t="s">
        <v>233</v>
      </c>
      <c r="S847" s="147" t="s">
        <v>4537</v>
      </c>
      <c r="T847" s="147" t="s">
        <v>233</v>
      </c>
      <c r="U847" s="150">
        <f t="shared" si="13"/>
        <v>0</v>
      </c>
    </row>
    <row r="848" spans="1:21" x14ac:dyDescent="0.2">
      <c r="A848" s="147" t="s">
        <v>8570</v>
      </c>
      <c r="B848" s="147" t="s">
        <v>5750</v>
      </c>
      <c r="C848" s="147" t="s">
        <v>43</v>
      </c>
      <c r="D848" s="147" t="s">
        <v>8516</v>
      </c>
      <c r="E848" s="148">
        <v>0</v>
      </c>
      <c r="F848" s="148">
        <v>3947</v>
      </c>
      <c r="G848" s="148">
        <v>0</v>
      </c>
      <c r="H848" s="148">
        <v>0</v>
      </c>
      <c r="I848" s="147" t="s">
        <v>4537</v>
      </c>
      <c r="J848" s="147" t="s">
        <v>4537</v>
      </c>
      <c r="K848" s="147" t="s">
        <v>4537</v>
      </c>
      <c r="L848" s="147" t="s">
        <v>8512</v>
      </c>
      <c r="M848" s="147" t="s">
        <v>4537</v>
      </c>
      <c r="N848" s="147" t="s">
        <v>233</v>
      </c>
      <c r="O848" s="147" t="s">
        <v>4537</v>
      </c>
      <c r="P848" s="147" t="s">
        <v>233</v>
      </c>
      <c r="Q848" s="147" t="s">
        <v>4537</v>
      </c>
      <c r="R848" s="147" t="s">
        <v>233</v>
      </c>
      <c r="S848" s="147" t="s">
        <v>4537</v>
      </c>
      <c r="T848" s="147" t="s">
        <v>233</v>
      </c>
      <c r="U848" s="150">
        <f t="shared" si="13"/>
        <v>0</v>
      </c>
    </row>
    <row r="849" spans="1:21" x14ac:dyDescent="0.2">
      <c r="A849" s="147" t="s">
        <v>8570</v>
      </c>
      <c r="B849" s="147" t="s">
        <v>48</v>
      </c>
      <c r="C849" s="147" t="s">
        <v>107</v>
      </c>
      <c r="D849" s="147" t="s">
        <v>987</v>
      </c>
      <c r="E849" s="148">
        <v>425</v>
      </c>
      <c r="F849" s="148">
        <v>644</v>
      </c>
      <c r="G849" s="148">
        <v>0</v>
      </c>
      <c r="H849" s="148">
        <v>0</v>
      </c>
      <c r="I849" s="147" t="s">
        <v>4537</v>
      </c>
      <c r="J849" s="147" t="s">
        <v>4537</v>
      </c>
      <c r="K849" s="147" t="s">
        <v>4537</v>
      </c>
      <c r="L849" s="147" t="s">
        <v>8512</v>
      </c>
      <c r="M849" s="147" t="s">
        <v>4537</v>
      </c>
      <c r="N849" s="147" t="s">
        <v>233</v>
      </c>
      <c r="O849" s="147" t="s">
        <v>4537</v>
      </c>
      <c r="P849" s="147" t="s">
        <v>233</v>
      </c>
      <c r="Q849" s="147" t="s">
        <v>4537</v>
      </c>
      <c r="R849" s="147" t="s">
        <v>233</v>
      </c>
      <c r="S849" s="147" t="s">
        <v>4537</v>
      </c>
      <c r="T849" s="147" t="s">
        <v>233</v>
      </c>
      <c r="U849" s="150">
        <f t="shared" si="13"/>
        <v>0</v>
      </c>
    </row>
    <row r="850" spans="1:21" x14ac:dyDescent="0.2">
      <c r="A850" s="147" t="s">
        <v>8570</v>
      </c>
      <c r="B850" s="147" t="s">
        <v>5750</v>
      </c>
      <c r="C850" s="147" t="s">
        <v>43</v>
      </c>
      <c r="D850" s="147" t="s">
        <v>987</v>
      </c>
      <c r="E850" s="148">
        <v>0</v>
      </c>
      <c r="F850" s="148">
        <v>230</v>
      </c>
      <c r="G850" s="148">
        <v>0</v>
      </c>
      <c r="H850" s="148">
        <v>0</v>
      </c>
      <c r="I850" s="147" t="s">
        <v>4537</v>
      </c>
      <c r="J850" s="147" t="s">
        <v>4537</v>
      </c>
      <c r="K850" s="147" t="s">
        <v>4537</v>
      </c>
      <c r="L850" s="147" t="s">
        <v>8512</v>
      </c>
      <c r="M850" s="147" t="s">
        <v>4537</v>
      </c>
      <c r="N850" s="147" t="s">
        <v>233</v>
      </c>
      <c r="O850" s="147" t="s">
        <v>4537</v>
      </c>
      <c r="P850" s="147" t="s">
        <v>233</v>
      </c>
      <c r="Q850" s="147" t="s">
        <v>4537</v>
      </c>
      <c r="R850" s="147" t="s">
        <v>233</v>
      </c>
      <c r="S850" s="147" t="s">
        <v>4537</v>
      </c>
      <c r="T850" s="147" t="s">
        <v>233</v>
      </c>
      <c r="U850" s="150">
        <f t="shared" si="13"/>
        <v>0</v>
      </c>
    </row>
    <row r="851" spans="1:21" x14ac:dyDescent="0.2">
      <c r="A851" s="147" t="s">
        <v>8570</v>
      </c>
      <c r="B851" s="147" t="s">
        <v>155</v>
      </c>
      <c r="C851" s="147" t="s">
        <v>1289</v>
      </c>
      <c r="D851" s="147" t="s">
        <v>987</v>
      </c>
      <c r="E851" s="148">
        <v>151</v>
      </c>
      <c r="F851" s="148">
        <v>0</v>
      </c>
      <c r="G851" s="148">
        <v>0</v>
      </c>
      <c r="H851" s="148">
        <v>189</v>
      </c>
      <c r="I851" s="147" t="s">
        <v>4537</v>
      </c>
      <c r="J851" s="147" t="s">
        <v>4537</v>
      </c>
      <c r="K851" s="147" t="s">
        <v>4537</v>
      </c>
      <c r="L851" s="147" t="s">
        <v>8512</v>
      </c>
      <c r="M851" s="147" t="s">
        <v>4537</v>
      </c>
      <c r="N851" s="147" t="s">
        <v>233</v>
      </c>
      <c r="O851" s="147" t="s">
        <v>4537</v>
      </c>
      <c r="P851" s="147" t="s">
        <v>233</v>
      </c>
      <c r="Q851" s="147" t="s">
        <v>4537</v>
      </c>
      <c r="R851" s="147" t="s">
        <v>233</v>
      </c>
      <c r="S851" s="147" t="s">
        <v>4537</v>
      </c>
      <c r="T851" s="147" t="s">
        <v>233</v>
      </c>
      <c r="U851" s="150">
        <f t="shared" si="13"/>
        <v>0</v>
      </c>
    </row>
    <row r="852" spans="1:21" x14ac:dyDescent="0.2">
      <c r="A852" s="147" t="s">
        <v>8570</v>
      </c>
      <c r="B852" s="147" t="s">
        <v>4714</v>
      </c>
      <c r="C852" s="147" t="s">
        <v>43</v>
      </c>
      <c r="D852" s="147" t="s">
        <v>987</v>
      </c>
      <c r="E852" s="148">
        <v>0</v>
      </c>
      <c r="F852" s="148">
        <v>0</v>
      </c>
      <c r="G852" s="148">
        <v>0</v>
      </c>
      <c r="H852" s="148">
        <v>0</v>
      </c>
      <c r="I852" s="147" t="s">
        <v>4537</v>
      </c>
      <c r="J852" s="147" t="s">
        <v>4537</v>
      </c>
      <c r="K852" s="147" t="s">
        <v>4537</v>
      </c>
      <c r="L852" s="147" t="s">
        <v>8512</v>
      </c>
      <c r="M852" s="147" t="s">
        <v>4537</v>
      </c>
      <c r="N852" s="147" t="s">
        <v>233</v>
      </c>
      <c r="O852" s="147" t="s">
        <v>4537</v>
      </c>
      <c r="P852" s="147" t="s">
        <v>233</v>
      </c>
      <c r="Q852" s="147" t="s">
        <v>4537</v>
      </c>
      <c r="R852" s="147" t="s">
        <v>233</v>
      </c>
      <c r="S852" s="147" t="s">
        <v>4537</v>
      </c>
      <c r="T852" s="147" t="s">
        <v>233</v>
      </c>
      <c r="U852" s="150">
        <f t="shared" si="13"/>
        <v>0</v>
      </c>
    </row>
    <row r="853" spans="1:21" x14ac:dyDescent="0.2">
      <c r="A853" s="147" t="s">
        <v>8570</v>
      </c>
      <c r="B853" s="147" t="s">
        <v>4721</v>
      </c>
      <c r="C853" s="147" t="s">
        <v>43</v>
      </c>
      <c r="D853" s="147" t="s">
        <v>987</v>
      </c>
      <c r="E853" s="148">
        <v>0</v>
      </c>
      <c r="F853" s="148">
        <v>0</v>
      </c>
      <c r="G853" s="148">
        <v>0</v>
      </c>
      <c r="H853" s="148">
        <v>0</v>
      </c>
      <c r="I853" s="147" t="s">
        <v>4537</v>
      </c>
      <c r="J853" s="147" t="s">
        <v>4537</v>
      </c>
      <c r="K853" s="147" t="s">
        <v>4537</v>
      </c>
      <c r="L853" s="147" t="s">
        <v>8512</v>
      </c>
      <c r="M853" s="147" t="s">
        <v>4537</v>
      </c>
      <c r="N853" s="147" t="s">
        <v>233</v>
      </c>
      <c r="O853" s="147" t="s">
        <v>4537</v>
      </c>
      <c r="P853" s="147" t="s">
        <v>233</v>
      </c>
      <c r="Q853" s="147" t="s">
        <v>4537</v>
      </c>
      <c r="R853" s="147" t="s">
        <v>233</v>
      </c>
      <c r="S853" s="147" t="s">
        <v>4537</v>
      </c>
      <c r="T853" s="147" t="s">
        <v>233</v>
      </c>
      <c r="U853" s="150">
        <f t="shared" si="13"/>
        <v>0</v>
      </c>
    </row>
    <row r="854" spans="1:21" x14ac:dyDescent="0.2">
      <c r="A854" s="147" t="s">
        <v>8570</v>
      </c>
      <c r="B854" s="147" t="s">
        <v>4718</v>
      </c>
      <c r="C854" s="147" t="s">
        <v>43</v>
      </c>
      <c r="D854" s="147" t="s">
        <v>987</v>
      </c>
      <c r="E854" s="148">
        <v>0</v>
      </c>
      <c r="F854" s="148">
        <v>0</v>
      </c>
      <c r="G854" s="148">
        <v>0</v>
      </c>
      <c r="H854" s="148">
        <v>0</v>
      </c>
      <c r="I854" s="147" t="s">
        <v>4537</v>
      </c>
      <c r="J854" s="147" t="s">
        <v>4537</v>
      </c>
      <c r="K854" s="147" t="s">
        <v>4537</v>
      </c>
      <c r="L854" s="147" t="s">
        <v>8512</v>
      </c>
      <c r="M854" s="147" t="s">
        <v>4537</v>
      </c>
      <c r="N854" s="147" t="s">
        <v>233</v>
      </c>
      <c r="O854" s="147" t="s">
        <v>4537</v>
      </c>
      <c r="P854" s="147" t="s">
        <v>233</v>
      </c>
      <c r="Q854" s="147" t="s">
        <v>4537</v>
      </c>
      <c r="R854" s="147" t="s">
        <v>233</v>
      </c>
      <c r="S854" s="147" t="s">
        <v>4537</v>
      </c>
      <c r="T854" s="147" t="s">
        <v>233</v>
      </c>
      <c r="U854" s="150">
        <f t="shared" si="13"/>
        <v>0</v>
      </c>
    </row>
    <row r="855" spans="1:21" x14ac:dyDescent="0.2">
      <c r="A855" s="147" t="s">
        <v>8570</v>
      </c>
      <c r="B855" s="147" t="s">
        <v>184</v>
      </c>
      <c r="C855" s="147" t="s">
        <v>544</v>
      </c>
      <c r="D855" s="147" t="s">
        <v>987</v>
      </c>
      <c r="E855" s="148">
        <v>381</v>
      </c>
      <c r="F855" s="148">
        <v>1524</v>
      </c>
      <c r="G855" s="148">
        <v>0</v>
      </c>
      <c r="H855" s="148">
        <v>0</v>
      </c>
      <c r="I855" s="147" t="s">
        <v>4537</v>
      </c>
      <c r="J855" s="147" t="s">
        <v>4537</v>
      </c>
      <c r="K855" s="147" t="s">
        <v>4537</v>
      </c>
      <c r="L855" s="147" t="s">
        <v>8512</v>
      </c>
      <c r="M855" s="147" t="s">
        <v>4537</v>
      </c>
      <c r="N855" s="147" t="s">
        <v>233</v>
      </c>
      <c r="O855" s="147" t="s">
        <v>4537</v>
      </c>
      <c r="P855" s="147" t="s">
        <v>233</v>
      </c>
      <c r="Q855" s="147" t="s">
        <v>4537</v>
      </c>
      <c r="R855" s="147" t="s">
        <v>233</v>
      </c>
      <c r="S855" s="147" t="s">
        <v>4537</v>
      </c>
      <c r="T855" s="147" t="s">
        <v>233</v>
      </c>
      <c r="U855" s="150">
        <f t="shared" si="13"/>
        <v>0</v>
      </c>
    </row>
    <row r="856" spans="1:21" x14ac:dyDescent="0.2">
      <c r="A856" s="147" t="s">
        <v>8570</v>
      </c>
      <c r="B856" s="147" t="s">
        <v>4827</v>
      </c>
      <c r="C856" s="147" t="s">
        <v>544</v>
      </c>
      <c r="D856" s="147" t="s">
        <v>987</v>
      </c>
      <c r="E856" s="148">
        <v>0</v>
      </c>
      <c r="F856" s="148">
        <v>0</v>
      </c>
      <c r="G856" s="148">
        <v>0</v>
      </c>
      <c r="H856" s="148">
        <v>0</v>
      </c>
      <c r="I856" s="147" t="s">
        <v>4537</v>
      </c>
      <c r="J856" s="147" t="s">
        <v>4537</v>
      </c>
      <c r="K856" s="147" t="s">
        <v>4537</v>
      </c>
      <c r="L856" s="147" t="s">
        <v>8512</v>
      </c>
      <c r="M856" s="147" t="s">
        <v>4537</v>
      </c>
      <c r="N856" s="147" t="s">
        <v>233</v>
      </c>
      <c r="O856" s="147" t="s">
        <v>4537</v>
      </c>
      <c r="P856" s="147" t="s">
        <v>233</v>
      </c>
      <c r="Q856" s="147" t="s">
        <v>4537</v>
      </c>
      <c r="R856" s="147" t="s">
        <v>233</v>
      </c>
      <c r="S856" s="147" t="s">
        <v>4537</v>
      </c>
      <c r="T856" s="147" t="s">
        <v>233</v>
      </c>
      <c r="U856" s="150">
        <f t="shared" si="13"/>
        <v>0</v>
      </c>
    </row>
    <row r="857" spans="1:21" x14ac:dyDescent="0.2">
      <c r="A857" s="147" t="s">
        <v>8570</v>
      </c>
      <c r="B857" s="147" t="s">
        <v>3514</v>
      </c>
      <c r="C857" s="147" t="s">
        <v>544</v>
      </c>
      <c r="D857" s="147" t="s">
        <v>987</v>
      </c>
      <c r="E857" s="148">
        <v>0</v>
      </c>
      <c r="F857" s="148">
        <v>0</v>
      </c>
      <c r="G857" s="148">
        <v>0</v>
      </c>
      <c r="H857" s="148">
        <v>0</v>
      </c>
      <c r="I857" s="147" t="s">
        <v>4537</v>
      </c>
      <c r="J857" s="147" t="s">
        <v>4537</v>
      </c>
      <c r="K857" s="147" t="s">
        <v>4537</v>
      </c>
      <c r="L857" s="147" t="s">
        <v>8512</v>
      </c>
      <c r="M857" s="147" t="s">
        <v>4537</v>
      </c>
      <c r="N857" s="147" t="s">
        <v>233</v>
      </c>
      <c r="O857" s="147" t="s">
        <v>4537</v>
      </c>
      <c r="P857" s="147" t="s">
        <v>233</v>
      </c>
      <c r="Q857" s="147" t="s">
        <v>4537</v>
      </c>
      <c r="R857" s="147" t="s">
        <v>233</v>
      </c>
      <c r="S857" s="147" t="s">
        <v>4537</v>
      </c>
      <c r="T857" s="147" t="s">
        <v>233</v>
      </c>
      <c r="U857" s="150">
        <f t="shared" si="13"/>
        <v>0</v>
      </c>
    </row>
    <row r="858" spans="1:21" x14ac:dyDescent="0.2">
      <c r="A858" s="147" t="s">
        <v>8570</v>
      </c>
      <c r="B858" s="147" t="s">
        <v>8045</v>
      </c>
      <c r="C858" s="147" t="s">
        <v>544</v>
      </c>
      <c r="D858" s="147" t="s">
        <v>987</v>
      </c>
      <c r="E858" s="148">
        <v>32</v>
      </c>
      <c r="F858" s="148">
        <v>35</v>
      </c>
      <c r="G858" s="148">
        <v>0</v>
      </c>
      <c r="H858" s="148">
        <v>0</v>
      </c>
      <c r="I858" s="147" t="s">
        <v>4537</v>
      </c>
      <c r="J858" s="147" t="s">
        <v>4537</v>
      </c>
      <c r="K858" s="147" t="s">
        <v>4537</v>
      </c>
      <c r="L858" s="147" t="s">
        <v>8512</v>
      </c>
      <c r="M858" s="147" t="s">
        <v>4537</v>
      </c>
      <c r="N858" s="147" t="s">
        <v>233</v>
      </c>
      <c r="O858" s="147" t="s">
        <v>4537</v>
      </c>
      <c r="P858" s="147" t="s">
        <v>233</v>
      </c>
      <c r="Q858" s="147" t="s">
        <v>4537</v>
      </c>
      <c r="R858" s="147" t="s">
        <v>233</v>
      </c>
      <c r="S858" s="147" t="s">
        <v>4537</v>
      </c>
      <c r="T858" s="147" t="s">
        <v>233</v>
      </c>
      <c r="U858" s="150">
        <f t="shared" si="13"/>
        <v>0</v>
      </c>
    </row>
    <row r="859" spans="1:21" x14ac:dyDescent="0.2">
      <c r="A859" s="147" t="s">
        <v>8570</v>
      </c>
      <c r="B859" s="147" t="s">
        <v>520</v>
      </c>
      <c r="C859" s="147" t="s">
        <v>544</v>
      </c>
      <c r="D859" s="147" t="s">
        <v>987</v>
      </c>
      <c r="E859" s="148">
        <v>851</v>
      </c>
      <c r="F859" s="148">
        <v>1451</v>
      </c>
      <c r="G859" s="148">
        <v>452</v>
      </c>
      <c r="H859" s="148">
        <v>13</v>
      </c>
      <c r="I859" s="147" t="s">
        <v>4537</v>
      </c>
      <c r="J859" s="147" t="s">
        <v>4537</v>
      </c>
      <c r="K859" s="147" t="s">
        <v>4537</v>
      </c>
      <c r="L859" s="147" t="s">
        <v>8512</v>
      </c>
      <c r="M859" s="147" t="s">
        <v>4537</v>
      </c>
      <c r="N859" s="147" t="s">
        <v>233</v>
      </c>
      <c r="O859" s="147" t="s">
        <v>4537</v>
      </c>
      <c r="P859" s="147" t="s">
        <v>233</v>
      </c>
      <c r="Q859" s="147" t="s">
        <v>4537</v>
      </c>
      <c r="R859" s="147" t="s">
        <v>233</v>
      </c>
      <c r="S859" s="147" t="s">
        <v>4537</v>
      </c>
      <c r="T859" s="147" t="s">
        <v>233</v>
      </c>
      <c r="U859" s="150">
        <f t="shared" si="13"/>
        <v>0</v>
      </c>
    </row>
    <row r="860" spans="1:21" x14ac:dyDescent="0.2">
      <c r="A860" s="147" t="s">
        <v>8570</v>
      </c>
      <c r="B860" s="147" t="s">
        <v>166</v>
      </c>
      <c r="C860" s="147" t="s">
        <v>544</v>
      </c>
      <c r="D860" s="147" t="s">
        <v>987</v>
      </c>
      <c r="E860" s="148">
        <v>262</v>
      </c>
      <c r="F860" s="148">
        <v>744</v>
      </c>
      <c r="G860" s="148">
        <v>415</v>
      </c>
      <c r="H860" s="148">
        <v>0</v>
      </c>
      <c r="I860" s="147" t="s">
        <v>4537</v>
      </c>
      <c r="J860" s="147" t="s">
        <v>4537</v>
      </c>
      <c r="K860" s="147" t="s">
        <v>4537</v>
      </c>
      <c r="L860" s="147" t="s">
        <v>8512</v>
      </c>
      <c r="M860" s="147" t="s">
        <v>4537</v>
      </c>
      <c r="N860" s="147" t="s">
        <v>233</v>
      </c>
      <c r="O860" s="147" t="s">
        <v>4537</v>
      </c>
      <c r="P860" s="147" t="s">
        <v>233</v>
      </c>
      <c r="Q860" s="147" t="s">
        <v>4537</v>
      </c>
      <c r="R860" s="147" t="s">
        <v>233</v>
      </c>
      <c r="S860" s="147" t="s">
        <v>4537</v>
      </c>
      <c r="T860" s="147" t="s">
        <v>233</v>
      </c>
      <c r="U860" s="150">
        <f t="shared" si="13"/>
        <v>0</v>
      </c>
    </row>
    <row r="861" spans="1:21" x14ac:dyDescent="0.2">
      <c r="A861" s="147" t="s">
        <v>8570</v>
      </c>
      <c r="B861" s="147" t="s">
        <v>542</v>
      </c>
      <c r="C861" s="147" t="s">
        <v>544</v>
      </c>
      <c r="D861" s="147" t="s">
        <v>987</v>
      </c>
      <c r="E861" s="148">
        <v>24</v>
      </c>
      <c r="F861" s="148">
        <v>0</v>
      </c>
      <c r="G861" s="148">
        <v>0</v>
      </c>
      <c r="H861" s="148">
        <v>24</v>
      </c>
      <c r="I861" s="147" t="s">
        <v>4537</v>
      </c>
      <c r="J861" s="147" t="s">
        <v>4537</v>
      </c>
      <c r="K861" s="147" t="s">
        <v>4537</v>
      </c>
      <c r="L861" s="147" t="s">
        <v>8512</v>
      </c>
      <c r="M861" s="147" t="s">
        <v>4537</v>
      </c>
      <c r="N861" s="147" t="s">
        <v>233</v>
      </c>
      <c r="O861" s="147" t="s">
        <v>4537</v>
      </c>
      <c r="P861" s="147" t="s">
        <v>233</v>
      </c>
      <c r="Q861" s="147" t="s">
        <v>4537</v>
      </c>
      <c r="R861" s="147" t="s">
        <v>233</v>
      </c>
      <c r="S861" s="147" t="s">
        <v>4537</v>
      </c>
      <c r="T861" s="147" t="s">
        <v>233</v>
      </c>
      <c r="U861" s="150">
        <f t="shared" si="13"/>
        <v>0</v>
      </c>
    </row>
    <row r="862" spans="1:21" x14ac:dyDescent="0.2">
      <c r="A862" s="147" t="s">
        <v>8570</v>
      </c>
      <c r="B862" s="147" t="s">
        <v>2383</v>
      </c>
      <c r="C862" s="147" t="s">
        <v>43</v>
      </c>
      <c r="D862" s="147" t="s">
        <v>987</v>
      </c>
      <c r="E862" s="148">
        <v>106</v>
      </c>
      <c r="F862" s="148">
        <v>265</v>
      </c>
      <c r="G862" s="148">
        <v>0</v>
      </c>
      <c r="H862" s="148">
        <v>0</v>
      </c>
      <c r="I862" s="147" t="s">
        <v>4537</v>
      </c>
      <c r="J862" s="147" t="s">
        <v>4537</v>
      </c>
      <c r="K862" s="147" t="s">
        <v>4537</v>
      </c>
      <c r="L862" s="147" t="s">
        <v>8512</v>
      </c>
      <c r="M862" s="147" t="s">
        <v>4537</v>
      </c>
      <c r="N862" s="147" t="s">
        <v>233</v>
      </c>
      <c r="O862" s="147" t="s">
        <v>4537</v>
      </c>
      <c r="P862" s="147" t="s">
        <v>233</v>
      </c>
      <c r="Q862" s="147" t="s">
        <v>4537</v>
      </c>
      <c r="R862" s="147" t="s">
        <v>233</v>
      </c>
      <c r="S862" s="147" t="s">
        <v>4537</v>
      </c>
      <c r="T862" s="147" t="s">
        <v>233</v>
      </c>
      <c r="U862" s="150">
        <f t="shared" si="13"/>
        <v>0</v>
      </c>
    </row>
    <row r="863" spans="1:21" x14ac:dyDescent="0.2">
      <c r="A863" s="147" t="s">
        <v>8570</v>
      </c>
      <c r="B863" s="147" t="s">
        <v>321</v>
      </c>
      <c r="C863" s="147" t="s">
        <v>63</v>
      </c>
      <c r="D863" s="147" t="s">
        <v>987</v>
      </c>
      <c r="E863" s="148">
        <v>235</v>
      </c>
      <c r="F863" s="148">
        <v>3983</v>
      </c>
      <c r="G863" s="148">
        <v>0</v>
      </c>
      <c r="H863" s="148">
        <v>0</v>
      </c>
      <c r="I863" s="147" t="s">
        <v>4537</v>
      </c>
      <c r="J863" s="147" t="s">
        <v>4537</v>
      </c>
      <c r="K863" s="147" t="s">
        <v>4537</v>
      </c>
      <c r="L863" s="147" t="s">
        <v>8512</v>
      </c>
      <c r="M863" s="147" t="s">
        <v>4537</v>
      </c>
      <c r="N863" s="147" t="s">
        <v>233</v>
      </c>
      <c r="O863" s="147" t="s">
        <v>4537</v>
      </c>
      <c r="P863" s="147" t="s">
        <v>233</v>
      </c>
      <c r="Q863" s="147" t="s">
        <v>4537</v>
      </c>
      <c r="R863" s="147" t="s">
        <v>233</v>
      </c>
      <c r="S863" s="147" t="s">
        <v>4537</v>
      </c>
      <c r="T863" s="147" t="s">
        <v>233</v>
      </c>
      <c r="U863" s="150">
        <f t="shared" si="13"/>
        <v>0</v>
      </c>
    </row>
    <row r="864" spans="1:21" x14ac:dyDescent="0.2">
      <c r="A864" s="147" t="s">
        <v>8570</v>
      </c>
      <c r="B864" s="147" t="s">
        <v>7682</v>
      </c>
      <c r="C864" s="147" t="s">
        <v>63</v>
      </c>
      <c r="D864" s="147" t="s">
        <v>987</v>
      </c>
      <c r="E864" s="148">
        <v>65</v>
      </c>
      <c r="F864" s="148">
        <v>110</v>
      </c>
      <c r="G864" s="148">
        <v>0</v>
      </c>
      <c r="H864" s="148">
        <v>0</v>
      </c>
      <c r="I864" s="147" t="s">
        <v>4537</v>
      </c>
      <c r="J864" s="147" t="s">
        <v>4537</v>
      </c>
      <c r="K864" s="147" t="s">
        <v>4537</v>
      </c>
      <c r="L864" s="147" t="s">
        <v>8512</v>
      </c>
      <c r="M864" s="147" t="s">
        <v>4537</v>
      </c>
      <c r="N864" s="147" t="s">
        <v>233</v>
      </c>
      <c r="O864" s="147" t="s">
        <v>4537</v>
      </c>
      <c r="P864" s="147" t="s">
        <v>233</v>
      </c>
      <c r="Q864" s="147" t="s">
        <v>4537</v>
      </c>
      <c r="R864" s="147" t="s">
        <v>233</v>
      </c>
      <c r="S864" s="147" t="s">
        <v>4537</v>
      </c>
      <c r="T864" s="147" t="s">
        <v>233</v>
      </c>
      <c r="U864" s="150">
        <f t="shared" si="13"/>
        <v>0</v>
      </c>
    </row>
    <row r="865" spans="1:21" x14ac:dyDescent="0.2">
      <c r="A865" s="147" t="s">
        <v>8570</v>
      </c>
      <c r="B865" s="147" t="s">
        <v>5701</v>
      </c>
      <c r="C865" s="147" t="s">
        <v>544</v>
      </c>
      <c r="D865" s="147" t="s">
        <v>987</v>
      </c>
      <c r="E865" s="148">
        <v>237</v>
      </c>
      <c r="F865" s="148">
        <v>0</v>
      </c>
      <c r="G865" s="148">
        <v>0</v>
      </c>
      <c r="H865" s="148">
        <v>0</v>
      </c>
      <c r="I865" s="147" t="s">
        <v>4537</v>
      </c>
      <c r="J865" s="147" t="s">
        <v>4537</v>
      </c>
      <c r="K865" s="147" t="s">
        <v>4537</v>
      </c>
      <c r="L865" s="147" t="s">
        <v>8512</v>
      </c>
      <c r="M865" s="147" t="s">
        <v>4537</v>
      </c>
      <c r="N865" s="147" t="s">
        <v>233</v>
      </c>
      <c r="O865" s="147" t="s">
        <v>4537</v>
      </c>
      <c r="P865" s="147" t="s">
        <v>233</v>
      </c>
      <c r="Q865" s="147" t="s">
        <v>4537</v>
      </c>
      <c r="R865" s="147" t="s">
        <v>233</v>
      </c>
      <c r="S865" s="147" t="s">
        <v>4537</v>
      </c>
      <c r="T865" s="147" t="s">
        <v>233</v>
      </c>
      <c r="U865" s="150">
        <f t="shared" si="13"/>
        <v>0</v>
      </c>
    </row>
    <row r="866" spans="1:21" x14ac:dyDescent="0.2">
      <c r="A866" s="147" t="s">
        <v>8570</v>
      </c>
      <c r="B866" s="147" t="s">
        <v>5696</v>
      </c>
      <c r="C866" s="147" t="s">
        <v>544</v>
      </c>
      <c r="D866" s="147" t="s">
        <v>987</v>
      </c>
      <c r="E866" s="148">
        <v>312</v>
      </c>
      <c r="F866" s="148">
        <v>0</v>
      </c>
      <c r="G866" s="148">
        <v>0</v>
      </c>
      <c r="H866" s="148">
        <v>0</v>
      </c>
      <c r="I866" s="147" t="s">
        <v>4537</v>
      </c>
      <c r="J866" s="147" t="s">
        <v>4537</v>
      </c>
      <c r="K866" s="147" t="s">
        <v>4537</v>
      </c>
      <c r="L866" s="147" t="s">
        <v>8512</v>
      </c>
      <c r="M866" s="147" t="s">
        <v>4537</v>
      </c>
      <c r="N866" s="147" t="s">
        <v>233</v>
      </c>
      <c r="O866" s="147" t="s">
        <v>4537</v>
      </c>
      <c r="P866" s="147" t="s">
        <v>233</v>
      </c>
      <c r="Q866" s="147" t="s">
        <v>4537</v>
      </c>
      <c r="R866" s="147" t="s">
        <v>233</v>
      </c>
      <c r="S866" s="147" t="s">
        <v>4537</v>
      </c>
      <c r="T866" s="147" t="s">
        <v>233</v>
      </c>
      <c r="U866" s="150">
        <f t="shared" si="13"/>
        <v>0</v>
      </c>
    </row>
    <row r="867" spans="1:21" x14ac:dyDescent="0.2">
      <c r="A867" s="147" t="s">
        <v>8570</v>
      </c>
      <c r="B867" s="147" t="s">
        <v>5696</v>
      </c>
      <c r="C867" s="147" t="s">
        <v>544</v>
      </c>
      <c r="D867" s="147" t="s">
        <v>987</v>
      </c>
      <c r="E867" s="148">
        <v>378</v>
      </c>
      <c r="F867" s="148">
        <v>0</v>
      </c>
      <c r="G867" s="148">
        <v>0</v>
      </c>
      <c r="H867" s="148">
        <v>0</v>
      </c>
      <c r="I867" s="147" t="s">
        <v>4537</v>
      </c>
      <c r="J867" s="147" t="s">
        <v>4537</v>
      </c>
      <c r="K867" s="147" t="s">
        <v>4537</v>
      </c>
      <c r="L867" s="147" t="s">
        <v>8512</v>
      </c>
      <c r="M867" s="147" t="s">
        <v>4537</v>
      </c>
      <c r="N867" s="147" t="s">
        <v>233</v>
      </c>
      <c r="O867" s="147" t="s">
        <v>4537</v>
      </c>
      <c r="P867" s="147" t="s">
        <v>233</v>
      </c>
      <c r="Q867" s="147" t="s">
        <v>4537</v>
      </c>
      <c r="R867" s="147" t="s">
        <v>233</v>
      </c>
      <c r="S867" s="147" t="s">
        <v>4537</v>
      </c>
      <c r="T867" s="147" t="s">
        <v>233</v>
      </c>
      <c r="U867" s="150">
        <f t="shared" si="13"/>
        <v>0</v>
      </c>
    </row>
    <row r="868" spans="1:21" x14ac:dyDescent="0.2">
      <c r="A868" s="147" t="s">
        <v>8570</v>
      </c>
      <c r="B868" s="147" t="s">
        <v>8111</v>
      </c>
      <c r="C868" s="147" t="s">
        <v>366</v>
      </c>
      <c r="D868" s="147" t="s">
        <v>987</v>
      </c>
      <c r="E868" s="148">
        <v>627</v>
      </c>
      <c r="F868" s="148">
        <v>8389</v>
      </c>
      <c r="G868" s="148">
        <v>0</v>
      </c>
      <c r="H868" s="148">
        <v>0</v>
      </c>
      <c r="I868" s="147" t="s">
        <v>4537</v>
      </c>
      <c r="J868" s="147" t="s">
        <v>4537</v>
      </c>
      <c r="K868" s="147" t="s">
        <v>4537</v>
      </c>
      <c r="L868" s="147" t="s">
        <v>8512</v>
      </c>
      <c r="M868" s="147" t="s">
        <v>4537</v>
      </c>
      <c r="N868" s="147" t="s">
        <v>233</v>
      </c>
      <c r="O868" s="147" t="s">
        <v>4537</v>
      </c>
      <c r="P868" s="147" t="s">
        <v>233</v>
      </c>
      <c r="Q868" s="147" t="s">
        <v>4537</v>
      </c>
      <c r="R868" s="147" t="s">
        <v>233</v>
      </c>
      <c r="S868" s="147" t="s">
        <v>4537</v>
      </c>
      <c r="T868" s="147" t="s">
        <v>233</v>
      </c>
      <c r="U868" s="150">
        <f t="shared" si="13"/>
        <v>0</v>
      </c>
    </row>
    <row r="869" spans="1:21" x14ac:dyDescent="0.2">
      <c r="A869" s="147" t="s">
        <v>8570</v>
      </c>
      <c r="B869" s="147" t="s">
        <v>4929</v>
      </c>
      <c r="C869" s="147" t="s">
        <v>63</v>
      </c>
      <c r="D869" s="147" t="s">
        <v>987</v>
      </c>
      <c r="E869" s="148">
        <v>1590</v>
      </c>
      <c r="F869" s="148">
        <v>1590</v>
      </c>
      <c r="G869" s="148">
        <v>0</v>
      </c>
      <c r="H869" s="148">
        <v>0</v>
      </c>
      <c r="I869" s="147" t="s">
        <v>4537</v>
      </c>
      <c r="J869" s="147" t="s">
        <v>4537</v>
      </c>
      <c r="K869" s="147" t="s">
        <v>4537</v>
      </c>
      <c r="L869" s="147" t="s">
        <v>8512</v>
      </c>
      <c r="M869" s="147" t="s">
        <v>4537</v>
      </c>
      <c r="N869" s="147" t="s">
        <v>233</v>
      </c>
      <c r="O869" s="147" t="s">
        <v>4537</v>
      </c>
      <c r="P869" s="147" t="s">
        <v>233</v>
      </c>
      <c r="Q869" s="147" t="s">
        <v>4537</v>
      </c>
      <c r="R869" s="147" t="s">
        <v>233</v>
      </c>
      <c r="S869" s="147" t="s">
        <v>4537</v>
      </c>
      <c r="T869" s="147" t="s">
        <v>233</v>
      </c>
      <c r="U869" s="150">
        <f t="shared" si="13"/>
        <v>0</v>
      </c>
    </row>
    <row r="870" spans="1:21" x14ac:dyDescent="0.2">
      <c r="A870" s="147" t="s">
        <v>8570</v>
      </c>
      <c r="B870" s="147" t="s">
        <v>5701</v>
      </c>
      <c r="C870" s="147" t="s">
        <v>544</v>
      </c>
      <c r="D870" s="147" t="s">
        <v>987</v>
      </c>
      <c r="E870" s="148">
        <v>386</v>
      </c>
      <c r="F870" s="148">
        <v>0</v>
      </c>
      <c r="G870" s="148">
        <v>0</v>
      </c>
      <c r="H870" s="148">
        <v>0</v>
      </c>
      <c r="I870" s="147" t="s">
        <v>4537</v>
      </c>
      <c r="J870" s="147" t="s">
        <v>4537</v>
      </c>
      <c r="K870" s="147" t="s">
        <v>4537</v>
      </c>
      <c r="L870" s="147" t="s">
        <v>8512</v>
      </c>
      <c r="M870" s="147" t="s">
        <v>4537</v>
      </c>
      <c r="N870" s="147" t="s">
        <v>233</v>
      </c>
      <c r="O870" s="147" t="s">
        <v>4537</v>
      </c>
      <c r="P870" s="147" t="s">
        <v>233</v>
      </c>
      <c r="Q870" s="147" t="s">
        <v>4537</v>
      </c>
      <c r="R870" s="147" t="s">
        <v>233</v>
      </c>
      <c r="S870" s="147" t="s">
        <v>4537</v>
      </c>
      <c r="T870" s="147" t="s">
        <v>233</v>
      </c>
      <c r="U870" s="150">
        <f t="shared" si="13"/>
        <v>0</v>
      </c>
    </row>
    <row r="871" spans="1:21" x14ac:dyDescent="0.2">
      <c r="A871" s="147" t="s">
        <v>8570</v>
      </c>
      <c r="B871" s="147" t="s">
        <v>8027</v>
      </c>
      <c r="C871" s="147" t="s">
        <v>43</v>
      </c>
      <c r="D871" s="147" t="s">
        <v>987</v>
      </c>
      <c r="E871" s="148">
        <v>0</v>
      </c>
      <c r="F871" s="148">
        <v>0</v>
      </c>
      <c r="G871" s="148">
        <v>0</v>
      </c>
      <c r="H871" s="148">
        <v>0</v>
      </c>
      <c r="I871" s="147" t="s">
        <v>4537</v>
      </c>
      <c r="J871" s="147" t="s">
        <v>4537</v>
      </c>
      <c r="K871" s="147" t="s">
        <v>4537</v>
      </c>
      <c r="L871" s="147" t="s">
        <v>8512</v>
      </c>
      <c r="M871" s="147" t="s">
        <v>4537</v>
      </c>
      <c r="N871" s="147" t="s">
        <v>233</v>
      </c>
      <c r="O871" s="147" t="s">
        <v>4537</v>
      </c>
      <c r="P871" s="147" t="s">
        <v>233</v>
      </c>
      <c r="Q871" s="147" t="s">
        <v>4537</v>
      </c>
      <c r="R871" s="147" t="s">
        <v>233</v>
      </c>
      <c r="S871" s="147" t="s">
        <v>4537</v>
      </c>
      <c r="T871" s="147" t="s">
        <v>233</v>
      </c>
      <c r="U871" s="150">
        <f t="shared" si="13"/>
        <v>0</v>
      </c>
    </row>
    <row r="872" spans="1:21" x14ac:dyDescent="0.2">
      <c r="A872" s="147" t="s">
        <v>8570</v>
      </c>
      <c r="B872" s="147" t="s">
        <v>155</v>
      </c>
      <c r="C872" s="147" t="s">
        <v>1289</v>
      </c>
      <c r="D872" s="147" t="s">
        <v>987</v>
      </c>
      <c r="E872" s="148">
        <v>343</v>
      </c>
      <c r="F872" s="148">
        <v>343</v>
      </c>
      <c r="G872" s="148">
        <v>0</v>
      </c>
      <c r="H872" s="148">
        <v>0</v>
      </c>
      <c r="I872" s="147" t="s">
        <v>4537</v>
      </c>
      <c r="J872" s="147" t="s">
        <v>4537</v>
      </c>
      <c r="K872" s="147" t="s">
        <v>4537</v>
      </c>
      <c r="L872" s="147" t="s">
        <v>8512</v>
      </c>
      <c r="M872" s="147" t="s">
        <v>4537</v>
      </c>
      <c r="N872" s="147" t="s">
        <v>233</v>
      </c>
      <c r="O872" s="147" t="s">
        <v>4537</v>
      </c>
      <c r="P872" s="147" t="s">
        <v>233</v>
      </c>
      <c r="Q872" s="147" t="s">
        <v>4537</v>
      </c>
      <c r="R872" s="147" t="s">
        <v>233</v>
      </c>
      <c r="S872" s="147" t="s">
        <v>4537</v>
      </c>
      <c r="T872" s="147" t="s">
        <v>233</v>
      </c>
      <c r="U872" s="150">
        <f t="shared" si="13"/>
        <v>0</v>
      </c>
    </row>
    <row r="873" spans="1:21" x14ac:dyDescent="0.2">
      <c r="A873" s="147" t="s">
        <v>8570</v>
      </c>
      <c r="B873" s="147" t="s">
        <v>5538</v>
      </c>
      <c r="C873" s="147" t="s">
        <v>544</v>
      </c>
      <c r="D873" s="147" t="s">
        <v>987</v>
      </c>
      <c r="E873" s="148">
        <v>552</v>
      </c>
      <c r="F873" s="148">
        <v>552</v>
      </c>
      <c r="G873" s="148">
        <v>0</v>
      </c>
      <c r="H873" s="148">
        <v>0</v>
      </c>
      <c r="I873" s="147" t="s">
        <v>4537</v>
      </c>
      <c r="J873" s="147" t="s">
        <v>4537</v>
      </c>
      <c r="K873" s="147" t="s">
        <v>4537</v>
      </c>
      <c r="L873" s="147" t="s">
        <v>8512</v>
      </c>
      <c r="M873" s="147" t="s">
        <v>4537</v>
      </c>
      <c r="N873" s="147" t="s">
        <v>233</v>
      </c>
      <c r="O873" s="147" t="s">
        <v>4537</v>
      </c>
      <c r="P873" s="147" t="s">
        <v>233</v>
      </c>
      <c r="Q873" s="147" t="s">
        <v>4537</v>
      </c>
      <c r="R873" s="147" t="s">
        <v>233</v>
      </c>
      <c r="S873" s="147" t="s">
        <v>4537</v>
      </c>
      <c r="T873" s="147" t="s">
        <v>233</v>
      </c>
      <c r="U873" s="150">
        <f t="shared" si="13"/>
        <v>0</v>
      </c>
    </row>
    <row r="874" spans="1:21" x14ac:dyDescent="0.2">
      <c r="A874" s="147" t="s">
        <v>8570</v>
      </c>
      <c r="B874" s="147" t="s">
        <v>7236</v>
      </c>
      <c r="C874" s="147" t="s">
        <v>43</v>
      </c>
      <c r="D874" s="147" t="s">
        <v>987</v>
      </c>
      <c r="E874" s="148">
        <v>365</v>
      </c>
      <c r="F874" s="148">
        <v>365</v>
      </c>
      <c r="G874" s="148">
        <v>0</v>
      </c>
      <c r="H874" s="148">
        <v>0</v>
      </c>
      <c r="I874" s="147" t="s">
        <v>4537</v>
      </c>
      <c r="J874" s="147" t="s">
        <v>4537</v>
      </c>
      <c r="K874" s="147" t="s">
        <v>4537</v>
      </c>
      <c r="L874" s="147" t="s">
        <v>8512</v>
      </c>
      <c r="M874" s="147" t="s">
        <v>4537</v>
      </c>
      <c r="N874" s="147" t="s">
        <v>233</v>
      </c>
      <c r="O874" s="147" t="s">
        <v>4537</v>
      </c>
      <c r="P874" s="147" t="s">
        <v>233</v>
      </c>
      <c r="Q874" s="147" t="s">
        <v>4537</v>
      </c>
      <c r="R874" s="147" t="s">
        <v>233</v>
      </c>
      <c r="S874" s="147" t="s">
        <v>4537</v>
      </c>
      <c r="T874" s="147" t="s">
        <v>233</v>
      </c>
      <c r="U874" s="150">
        <f t="shared" si="13"/>
        <v>0</v>
      </c>
    </row>
    <row r="875" spans="1:21" x14ac:dyDescent="0.2">
      <c r="A875" s="147" t="s">
        <v>8570</v>
      </c>
      <c r="B875" s="147" t="s">
        <v>7682</v>
      </c>
      <c r="C875" s="147" t="s">
        <v>63</v>
      </c>
      <c r="D875" s="147" t="s">
        <v>987</v>
      </c>
      <c r="E875" s="148">
        <v>400</v>
      </c>
      <c r="F875" s="148">
        <v>800</v>
      </c>
      <c r="G875" s="148">
        <v>0</v>
      </c>
      <c r="H875" s="148">
        <v>0</v>
      </c>
      <c r="I875" s="147" t="s">
        <v>4537</v>
      </c>
      <c r="J875" s="147" t="s">
        <v>4537</v>
      </c>
      <c r="K875" s="147" t="s">
        <v>4537</v>
      </c>
      <c r="L875" s="147" t="s">
        <v>8512</v>
      </c>
      <c r="M875" s="147" t="s">
        <v>4537</v>
      </c>
      <c r="N875" s="147" t="s">
        <v>233</v>
      </c>
      <c r="O875" s="147" t="s">
        <v>4537</v>
      </c>
      <c r="P875" s="147" t="s">
        <v>233</v>
      </c>
      <c r="Q875" s="147" t="s">
        <v>4537</v>
      </c>
      <c r="R875" s="147" t="s">
        <v>233</v>
      </c>
      <c r="S875" s="147" t="s">
        <v>4537</v>
      </c>
      <c r="T875" s="147" t="s">
        <v>233</v>
      </c>
      <c r="U875" s="150">
        <f t="shared" si="13"/>
        <v>0</v>
      </c>
    </row>
    <row r="876" spans="1:21" x14ac:dyDescent="0.2">
      <c r="A876" s="147" t="s">
        <v>8570</v>
      </c>
      <c r="B876" s="147" t="s">
        <v>61</v>
      </c>
      <c r="C876" s="147" t="s">
        <v>63</v>
      </c>
      <c r="D876" s="147" t="s">
        <v>987</v>
      </c>
      <c r="E876" s="148">
        <v>959</v>
      </c>
      <c r="F876" s="148">
        <v>969</v>
      </c>
      <c r="G876" s="148">
        <v>0</v>
      </c>
      <c r="H876" s="148">
        <v>0</v>
      </c>
      <c r="I876" s="147" t="s">
        <v>4537</v>
      </c>
      <c r="J876" s="147" t="s">
        <v>4537</v>
      </c>
      <c r="K876" s="147" t="s">
        <v>4537</v>
      </c>
      <c r="L876" s="147" t="s">
        <v>8512</v>
      </c>
      <c r="M876" s="147" t="s">
        <v>4537</v>
      </c>
      <c r="N876" s="147" t="s">
        <v>233</v>
      </c>
      <c r="O876" s="147" t="s">
        <v>4537</v>
      </c>
      <c r="P876" s="147" t="s">
        <v>233</v>
      </c>
      <c r="Q876" s="147" t="s">
        <v>4537</v>
      </c>
      <c r="R876" s="147" t="s">
        <v>233</v>
      </c>
      <c r="S876" s="147" t="s">
        <v>4537</v>
      </c>
      <c r="T876" s="147" t="s">
        <v>233</v>
      </c>
      <c r="U876" s="150">
        <f t="shared" si="13"/>
        <v>0</v>
      </c>
    </row>
    <row r="877" spans="1:21" x14ac:dyDescent="0.2">
      <c r="A877" s="147" t="s">
        <v>8570</v>
      </c>
      <c r="B877" s="147" t="s">
        <v>8051</v>
      </c>
      <c r="C877" s="147" t="s">
        <v>544</v>
      </c>
      <c r="D877" s="147" t="s">
        <v>987</v>
      </c>
      <c r="E877" s="148">
        <v>671</v>
      </c>
      <c r="F877" s="148">
        <v>0</v>
      </c>
      <c r="G877" s="148">
        <v>0</v>
      </c>
      <c r="H877" s="148">
        <v>0</v>
      </c>
      <c r="I877" s="147" t="s">
        <v>4537</v>
      </c>
      <c r="J877" s="147" t="s">
        <v>4537</v>
      </c>
      <c r="K877" s="147" t="s">
        <v>4537</v>
      </c>
      <c r="L877" s="147" t="s">
        <v>8512</v>
      </c>
      <c r="M877" s="147" t="s">
        <v>4537</v>
      </c>
      <c r="N877" s="147" t="s">
        <v>233</v>
      </c>
      <c r="O877" s="147" t="s">
        <v>4537</v>
      </c>
      <c r="P877" s="147" t="s">
        <v>233</v>
      </c>
      <c r="Q877" s="147" t="s">
        <v>4537</v>
      </c>
      <c r="R877" s="147" t="s">
        <v>233</v>
      </c>
      <c r="S877" s="147" t="s">
        <v>4537</v>
      </c>
      <c r="T877" s="147" t="s">
        <v>233</v>
      </c>
      <c r="U877" s="150">
        <f t="shared" si="13"/>
        <v>0</v>
      </c>
    </row>
    <row r="878" spans="1:21" x14ac:dyDescent="0.2">
      <c r="A878" s="147" t="s">
        <v>8570</v>
      </c>
      <c r="B878" s="147" t="s">
        <v>7880</v>
      </c>
      <c r="C878" s="147" t="s">
        <v>366</v>
      </c>
      <c r="D878" s="147" t="s">
        <v>987</v>
      </c>
      <c r="E878" s="148">
        <v>0</v>
      </c>
      <c r="F878" s="148">
        <v>9499</v>
      </c>
      <c r="G878" s="148">
        <v>0</v>
      </c>
      <c r="H878" s="148">
        <v>0</v>
      </c>
      <c r="I878" s="147" t="s">
        <v>4537</v>
      </c>
      <c r="J878" s="147" t="s">
        <v>4537</v>
      </c>
      <c r="K878" s="147" t="s">
        <v>4537</v>
      </c>
      <c r="L878" s="147" t="s">
        <v>8512</v>
      </c>
      <c r="M878" s="147" t="s">
        <v>4537</v>
      </c>
      <c r="N878" s="147" t="s">
        <v>233</v>
      </c>
      <c r="O878" s="147" t="s">
        <v>4537</v>
      </c>
      <c r="P878" s="147" t="s">
        <v>233</v>
      </c>
      <c r="Q878" s="147" t="s">
        <v>4537</v>
      </c>
      <c r="R878" s="147" t="s">
        <v>233</v>
      </c>
      <c r="S878" s="147" t="s">
        <v>4537</v>
      </c>
      <c r="T878" s="147" t="s">
        <v>233</v>
      </c>
      <c r="U878" s="150">
        <f t="shared" si="13"/>
        <v>0</v>
      </c>
    </row>
    <row r="879" spans="1:21" x14ac:dyDescent="0.2">
      <c r="A879" s="147" t="s">
        <v>8570</v>
      </c>
      <c r="B879" s="147" t="s">
        <v>5392</v>
      </c>
      <c r="C879" s="147" t="s">
        <v>544</v>
      </c>
      <c r="D879" s="147" t="s">
        <v>987</v>
      </c>
      <c r="E879" s="148">
        <v>25</v>
      </c>
      <c r="F879" s="148">
        <v>25</v>
      </c>
      <c r="G879" s="148">
        <v>0</v>
      </c>
      <c r="H879" s="148">
        <v>0</v>
      </c>
      <c r="I879" s="147" t="s">
        <v>4537</v>
      </c>
      <c r="J879" s="147" t="s">
        <v>4537</v>
      </c>
      <c r="K879" s="147" t="s">
        <v>4537</v>
      </c>
      <c r="L879" s="147" t="s">
        <v>8512</v>
      </c>
      <c r="M879" s="147" t="s">
        <v>4537</v>
      </c>
      <c r="N879" s="147" t="s">
        <v>233</v>
      </c>
      <c r="O879" s="147" t="s">
        <v>4537</v>
      </c>
      <c r="P879" s="147" t="s">
        <v>233</v>
      </c>
      <c r="Q879" s="147" t="s">
        <v>4537</v>
      </c>
      <c r="R879" s="147" t="s">
        <v>233</v>
      </c>
      <c r="S879" s="147" t="s">
        <v>4537</v>
      </c>
      <c r="T879" s="147" t="s">
        <v>233</v>
      </c>
      <c r="U879" s="150">
        <f t="shared" si="13"/>
        <v>0</v>
      </c>
    </row>
    <row r="880" spans="1:21" x14ac:dyDescent="0.2">
      <c r="A880" s="147" t="s">
        <v>8570</v>
      </c>
      <c r="B880" s="147" t="s">
        <v>4902</v>
      </c>
      <c r="C880" s="147" t="s">
        <v>43</v>
      </c>
      <c r="D880" s="147" t="s">
        <v>987</v>
      </c>
      <c r="E880" s="148">
        <v>635</v>
      </c>
      <c r="F880" s="148">
        <v>2572</v>
      </c>
      <c r="G880" s="148">
        <v>0</v>
      </c>
      <c r="H880" s="148">
        <v>0</v>
      </c>
      <c r="I880" s="147" t="s">
        <v>4537</v>
      </c>
      <c r="J880" s="147" t="s">
        <v>4537</v>
      </c>
      <c r="K880" s="147" t="s">
        <v>4537</v>
      </c>
      <c r="L880" s="147" t="s">
        <v>8512</v>
      </c>
      <c r="M880" s="147" t="s">
        <v>4537</v>
      </c>
      <c r="N880" s="147" t="s">
        <v>233</v>
      </c>
      <c r="O880" s="147" t="s">
        <v>4537</v>
      </c>
      <c r="P880" s="147" t="s">
        <v>233</v>
      </c>
      <c r="Q880" s="147" t="s">
        <v>4537</v>
      </c>
      <c r="R880" s="147" t="s">
        <v>233</v>
      </c>
      <c r="S880" s="147" t="s">
        <v>4537</v>
      </c>
      <c r="T880" s="147" t="s">
        <v>233</v>
      </c>
      <c r="U880" s="150">
        <f t="shared" si="13"/>
        <v>0</v>
      </c>
    </row>
    <row r="881" spans="1:21" x14ac:dyDescent="0.2">
      <c r="A881" s="147" t="s">
        <v>8570</v>
      </c>
      <c r="B881" s="147" t="s">
        <v>278</v>
      </c>
      <c r="C881" s="147" t="s">
        <v>1289</v>
      </c>
      <c r="D881" s="147" t="s">
        <v>987</v>
      </c>
      <c r="E881" s="148">
        <v>1105</v>
      </c>
      <c r="F881" s="148">
        <v>1105</v>
      </c>
      <c r="G881" s="148">
        <v>0</v>
      </c>
      <c r="H881" s="148">
        <v>0</v>
      </c>
      <c r="I881" s="147" t="s">
        <v>4537</v>
      </c>
      <c r="J881" s="147" t="s">
        <v>4537</v>
      </c>
      <c r="K881" s="147" t="s">
        <v>4537</v>
      </c>
      <c r="L881" s="147" t="s">
        <v>8512</v>
      </c>
      <c r="M881" s="147" t="s">
        <v>4537</v>
      </c>
      <c r="N881" s="147" t="s">
        <v>233</v>
      </c>
      <c r="O881" s="147" t="s">
        <v>4537</v>
      </c>
      <c r="P881" s="147" t="s">
        <v>233</v>
      </c>
      <c r="Q881" s="147" t="s">
        <v>4537</v>
      </c>
      <c r="R881" s="147" t="s">
        <v>233</v>
      </c>
      <c r="S881" s="147" t="s">
        <v>4537</v>
      </c>
      <c r="T881" s="147" t="s">
        <v>233</v>
      </c>
      <c r="U881" s="150">
        <f t="shared" si="13"/>
        <v>0</v>
      </c>
    </row>
    <row r="882" spans="1:21" x14ac:dyDescent="0.2">
      <c r="A882" s="147" t="s">
        <v>8570</v>
      </c>
      <c r="B882" s="147" t="s">
        <v>6941</v>
      </c>
      <c r="C882" s="147" t="s">
        <v>107</v>
      </c>
      <c r="D882" s="147" t="s">
        <v>4744</v>
      </c>
      <c r="E882" s="148">
        <v>0</v>
      </c>
      <c r="F882" s="148">
        <v>2960</v>
      </c>
      <c r="G882" s="148">
        <v>676</v>
      </c>
      <c r="H882" s="148">
        <v>76</v>
      </c>
      <c r="I882" s="147" t="s">
        <v>4537</v>
      </c>
      <c r="J882" s="147" t="s">
        <v>4537</v>
      </c>
      <c r="K882" s="147" t="s">
        <v>4537</v>
      </c>
      <c r="L882" s="147" t="s">
        <v>8512</v>
      </c>
      <c r="M882" s="147" t="s">
        <v>4537</v>
      </c>
      <c r="N882" s="147" t="s">
        <v>233</v>
      </c>
      <c r="O882" s="147" t="s">
        <v>4537</v>
      </c>
      <c r="P882" s="147" t="s">
        <v>233</v>
      </c>
      <c r="Q882" s="147" t="s">
        <v>4537</v>
      </c>
      <c r="R882" s="147" t="s">
        <v>233</v>
      </c>
      <c r="S882" s="147" t="s">
        <v>4537</v>
      </c>
      <c r="T882" s="147" t="s">
        <v>233</v>
      </c>
      <c r="U882" s="150">
        <f t="shared" si="13"/>
        <v>0</v>
      </c>
    </row>
    <row r="883" spans="1:21" x14ac:dyDescent="0.2">
      <c r="A883" s="147" t="s">
        <v>8570</v>
      </c>
      <c r="B883" s="147" t="s">
        <v>520</v>
      </c>
      <c r="C883" s="147" t="s">
        <v>544</v>
      </c>
      <c r="D883" s="147" t="s">
        <v>4744</v>
      </c>
      <c r="E883" s="148">
        <v>0</v>
      </c>
      <c r="F883" s="148">
        <v>630</v>
      </c>
      <c r="G883" s="148">
        <v>107</v>
      </c>
      <c r="H883" s="148">
        <v>0</v>
      </c>
      <c r="I883" s="147" t="s">
        <v>4537</v>
      </c>
      <c r="J883" s="147" t="s">
        <v>4537</v>
      </c>
      <c r="K883" s="147" t="s">
        <v>4537</v>
      </c>
      <c r="L883" s="147" t="s">
        <v>8512</v>
      </c>
      <c r="M883" s="147" t="s">
        <v>4537</v>
      </c>
      <c r="N883" s="147" t="s">
        <v>233</v>
      </c>
      <c r="O883" s="147" t="s">
        <v>4537</v>
      </c>
      <c r="P883" s="147" t="s">
        <v>233</v>
      </c>
      <c r="Q883" s="147" t="s">
        <v>4537</v>
      </c>
      <c r="R883" s="147" t="s">
        <v>233</v>
      </c>
      <c r="S883" s="147" t="s">
        <v>4537</v>
      </c>
      <c r="T883" s="147" t="s">
        <v>233</v>
      </c>
      <c r="U883" s="150">
        <f t="shared" si="13"/>
        <v>0</v>
      </c>
    </row>
    <row r="884" spans="1:21" x14ac:dyDescent="0.2">
      <c r="A884" s="147" t="s">
        <v>8570</v>
      </c>
      <c r="B884" s="147" t="s">
        <v>4873</v>
      </c>
      <c r="C884" s="147" t="s">
        <v>107</v>
      </c>
      <c r="D884" s="147" t="s">
        <v>4744</v>
      </c>
      <c r="E884" s="148">
        <v>0</v>
      </c>
      <c r="F884" s="148">
        <v>2063</v>
      </c>
      <c r="G884" s="148">
        <v>679</v>
      </c>
      <c r="H884" s="148">
        <v>1</v>
      </c>
      <c r="I884" s="147" t="s">
        <v>4537</v>
      </c>
      <c r="J884" s="147" t="s">
        <v>4537</v>
      </c>
      <c r="K884" s="147" t="s">
        <v>4537</v>
      </c>
      <c r="L884" s="147" t="s">
        <v>8512</v>
      </c>
      <c r="M884" s="147" t="s">
        <v>4537</v>
      </c>
      <c r="N884" s="147" t="s">
        <v>233</v>
      </c>
      <c r="O884" s="147" t="s">
        <v>4537</v>
      </c>
      <c r="P884" s="147" t="s">
        <v>233</v>
      </c>
      <c r="Q884" s="147" t="s">
        <v>4537</v>
      </c>
      <c r="R884" s="147" t="s">
        <v>233</v>
      </c>
      <c r="S884" s="147" t="s">
        <v>4537</v>
      </c>
      <c r="T884" s="147" t="s">
        <v>233</v>
      </c>
      <c r="U884" s="150">
        <f t="shared" si="13"/>
        <v>0</v>
      </c>
    </row>
    <row r="885" spans="1:21" x14ac:dyDescent="0.2">
      <c r="A885" s="147" t="s">
        <v>8570</v>
      </c>
      <c r="B885" s="147" t="s">
        <v>999</v>
      </c>
      <c r="C885" s="147" t="s">
        <v>107</v>
      </c>
      <c r="D885" s="147" t="s">
        <v>4744</v>
      </c>
      <c r="E885" s="148">
        <v>0</v>
      </c>
      <c r="F885" s="148">
        <v>2886</v>
      </c>
      <c r="G885" s="148">
        <v>1230</v>
      </c>
      <c r="H885" s="148">
        <v>9</v>
      </c>
      <c r="I885" s="147" t="s">
        <v>4537</v>
      </c>
      <c r="J885" s="147" t="s">
        <v>4537</v>
      </c>
      <c r="K885" s="147" t="s">
        <v>4537</v>
      </c>
      <c r="L885" s="147" t="s">
        <v>8512</v>
      </c>
      <c r="M885" s="147" t="s">
        <v>4537</v>
      </c>
      <c r="N885" s="147" t="s">
        <v>233</v>
      </c>
      <c r="O885" s="147" t="s">
        <v>4537</v>
      </c>
      <c r="P885" s="147" t="s">
        <v>233</v>
      </c>
      <c r="Q885" s="147" t="s">
        <v>4537</v>
      </c>
      <c r="R885" s="147" t="s">
        <v>233</v>
      </c>
      <c r="S885" s="147" t="s">
        <v>4537</v>
      </c>
      <c r="T885" s="147" t="s">
        <v>233</v>
      </c>
      <c r="U885" s="150">
        <f t="shared" si="13"/>
        <v>0</v>
      </c>
    </row>
    <row r="886" spans="1:21" x14ac:dyDescent="0.2">
      <c r="A886" s="147" t="s">
        <v>8570</v>
      </c>
      <c r="B886" s="147" t="s">
        <v>8086</v>
      </c>
      <c r="C886" s="147" t="s">
        <v>544</v>
      </c>
      <c r="D886" s="147" t="s">
        <v>4744</v>
      </c>
      <c r="E886" s="148">
        <v>0</v>
      </c>
      <c r="F886" s="148">
        <v>1639</v>
      </c>
      <c r="G886" s="148">
        <v>0</v>
      </c>
      <c r="H886" s="148">
        <v>0</v>
      </c>
      <c r="I886" s="147" t="s">
        <v>4537</v>
      </c>
      <c r="J886" s="147" t="s">
        <v>4537</v>
      </c>
      <c r="K886" s="147" t="s">
        <v>4537</v>
      </c>
      <c r="L886" s="147" t="s">
        <v>8512</v>
      </c>
      <c r="M886" s="147" t="s">
        <v>4537</v>
      </c>
      <c r="N886" s="147" t="s">
        <v>233</v>
      </c>
      <c r="O886" s="147" t="s">
        <v>4537</v>
      </c>
      <c r="P886" s="147" t="s">
        <v>233</v>
      </c>
      <c r="Q886" s="147" t="s">
        <v>4537</v>
      </c>
      <c r="R886" s="147" t="s">
        <v>233</v>
      </c>
      <c r="S886" s="147" t="s">
        <v>4537</v>
      </c>
      <c r="T886" s="147" t="s">
        <v>233</v>
      </c>
      <c r="U886" s="150">
        <f t="shared" si="13"/>
        <v>0</v>
      </c>
    </row>
    <row r="887" spans="1:21" x14ac:dyDescent="0.2">
      <c r="A887" s="147" t="s">
        <v>8570</v>
      </c>
      <c r="B887" s="147" t="s">
        <v>48</v>
      </c>
      <c r="C887" s="147" t="s">
        <v>107</v>
      </c>
      <c r="D887" s="147" t="s">
        <v>4744</v>
      </c>
      <c r="E887" s="148">
        <v>0</v>
      </c>
      <c r="F887" s="148">
        <v>4756</v>
      </c>
      <c r="G887" s="148">
        <v>48</v>
      </c>
      <c r="H887" s="148">
        <v>0</v>
      </c>
      <c r="I887" s="147" t="s">
        <v>4537</v>
      </c>
      <c r="J887" s="147" t="s">
        <v>4537</v>
      </c>
      <c r="K887" s="147" t="s">
        <v>4537</v>
      </c>
      <c r="L887" s="147" t="s">
        <v>8512</v>
      </c>
      <c r="M887" s="147" t="s">
        <v>4537</v>
      </c>
      <c r="N887" s="147" t="s">
        <v>233</v>
      </c>
      <c r="O887" s="147" t="s">
        <v>4537</v>
      </c>
      <c r="P887" s="147" t="s">
        <v>233</v>
      </c>
      <c r="Q887" s="147" t="s">
        <v>4537</v>
      </c>
      <c r="R887" s="147" t="s">
        <v>233</v>
      </c>
      <c r="S887" s="147" t="s">
        <v>4537</v>
      </c>
      <c r="T887" s="147" t="s">
        <v>233</v>
      </c>
      <c r="U887" s="150">
        <f t="shared" si="13"/>
        <v>0</v>
      </c>
    </row>
    <row r="888" spans="1:21" x14ac:dyDescent="0.2">
      <c r="A888" s="147" t="s">
        <v>8570</v>
      </c>
      <c r="B888" s="147" t="s">
        <v>7228</v>
      </c>
      <c r="C888" s="147" t="s">
        <v>43</v>
      </c>
      <c r="D888" s="147" t="s">
        <v>4744</v>
      </c>
      <c r="E888" s="148">
        <v>1937</v>
      </c>
      <c r="F888" s="148">
        <v>0</v>
      </c>
      <c r="G888" s="148">
        <v>0</v>
      </c>
      <c r="H888" s="148">
        <v>0</v>
      </c>
      <c r="I888" s="147" t="s">
        <v>4537</v>
      </c>
      <c r="J888" s="147" t="s">
        <v>4537</v>
      </c>
      <c r="K888" s="147" t="s">
        <v>4537</v>
      </c>
      <c r="L888" s="147" t="s">
        <v>8512</v>
      </c>
      <c r="M888" s="147" t="s">
        <v>4537</v>
      </c>
      <c r="N888" s="147" t="s">
        <v>233</v>
      </c>
      <c r="O888" s="147" t="s">
        <v>4537</v>
      </c>
      <c r="P888" s="147" t="s">
        <v>233</v>
      </c>
      <c r="Q888" s="147" t="s">
        <v>4537</v>
      </c>
      <c r="R888" s="147" t="s">
        <v>233</v>
      </c>
      <c r="S888" s="147" t="s">
        <v>4537</v>
      </c>
      <c r="T888" s="147" t="s">
        <v>233</v>
      </c>
      <c r="U888" s="150">
        <f t="shared" si="13"/>
        <v>0</v>
      </c>
    </row>
    <row r="889" spans="1:21" x14ac:dyDescent="0.2">
      <c r="A889" s="147" t="s">
        <v>8570</v>
      </c>
      <c r="B889" s="147" t="s">
        <v>5215</v>
      </c>
      <c r="C889" s="147" t="s">
        <v>43</v>
      </c>
      <c r="D889" s="147" t="s">
        <v>4744</v>
      </c>
      <c r="E889" s="148">
        <v>0</v>
      </c>
      <c r="F889" s="148">
        <v>3090</v>
      </c>
      <c r="G889" s="148">
        <v>205</v>
      </c>
      <c r="H889" s="148">
        <v>2</v>
      </c>
      <c r="I889" s="147" t="s">
        <v>4537</v>
      </c>
      <c r="J889" s="147" t="s">
        <v>4537</v>
      </c>
      <c r="K889" s="147" t="s">
        <v>4537</v>
      </c>
      <c r="L889" s="147" t="s">
        <v>8512</v>
      </c>
      <c r="M889" s="147" t="s">
        <v>4537</v>
      </c>
      <c r="N889" s="147" t="s">
        <v>233</v>
      </c>
      <c r="O889" s="147" t="s">
        <v>4537</v>
      </c>
      <c r="P889" s="147" t="s">
        <v>233</v>
      </c>
      <c r="Q889" s="147" t="s">
        <v>4537</v>
      </c>
      <c r="R889" s="147" t="s">
        <v>233</v>
      </c>
      <c r="S889" s="147" t="s">
        <v>4537</v>
      </c>
      <c r="T889" s="147" t="s">
        <v>233</v>
      </c>
      <c r="U889" s="150">
        <f t="shared" si="13"/>
        <v>0</v>
      </c>
    </row>
    <row r="890" spans="1:21" x14ac:dyDescent="0.2">
      <c r="A890" s="147" t="s">
        <v>8570</v>
      </c>
      <c r="B890" s="147" t="s">
        <v>4929</v>
      </c>
      <c r="C890" s="147" t="s">
        <v>63</v>
      </c>
      <c r="D890" s="147" t="s">
        <v>18</v>
      </c>
      <c r="E890" s="148">
        <v>0</v>
      </c>
      <c r="F890" s="148">
        <v>2370</v>
      </c>
      <c r="G890" s="148">
        <v>2370</v>
      </c>
      <c r="H890" s="148">
        <v>0</v>
      </c>
      <c r="I890" s="147" t="s">
        <v>4537</v>
      </c>
      <c r="J890" s="147" t="s">
        <v>4537</v>
      </c>
      <c r="K890" s="147" t="s">
        <v>4537</v>
      </c>
      <c r="L890" s="147" t="s">
        <v>8512</v>
      </c>
      <c r="M890" s="147" t="s">
        <v>4537</v>
      </c>
      <c r="N890" s="147" t="s">
        <v>233</v>
      </c>
      <c r="O890" s="147" t="s">
        <v>4537</v>
      </c>
      <c r="P890" s="147" t="s">
        <v>233</v>
      </c>
      <c r="Q890" s="147" t="s">
        <v>4537</v>
      </c>
      <c r="R890" s="147" t="s">
        <v>233</v>
      </c>
      <c r="S890" s="147" t="s">
        <v>4537</v>
      </c>
      <c r="T890" s="147" t="s">
        <v>233</v>
      </c>
      <c r="U890" s="150">
        <f t="shared" si="13"/>
        <v>0</v>
      </c>
    </row>
    <row r="891" spans="1:21" x14ac:dyDescent="0.2">
      <c r="A891" s="147" t="s">
        <v>8570</v>
      </c>
      <c r="B891" s="147" t="s">
        <v>5162</v>
      </c>
      <c r="C891" s="147" t="s">
        <v>544</v>
      </c>
      <c r="D891" s="147" t="s">
        <v>8516</v>
      </c>
      <c r="E891" s="148">
        <v>1112</v>
      </c>
      <c r="F891" s="148">
        <v>1892</v>
      </c>
      <c r="G891" s="148">
        <v>0</v>
      </c>
      <c r="H891" s="148">
        <v>0</v>
      </c>
      <c r="I891" s="147" t="s">
        <v>4537</v>
      </c>
      <c r="J891" s="147" t="s">
        <v>4537</v>
      </c>
      <c r="K891" s="147" t="s">
        <v>4537</v>
      </c>
      <c r="L891" s="147" t="s">
        <v>8512</v>
      </c>
      <c r="M891" s="147" t="s">
        <v>4537</v>
      </c>
      <c r="N891" s="147" t="s">
        <v>233</v>
      </c>
      <c r="O891" s="147" t="s">
        <v>4537</v>
      </c>
      <c r="P891" s="147" t="s">
        <v>233</v>
      </c>
      <c r="Q891" s="147" t="s">
        <v>4537</v>
      </c>
      <c r="R891" s="147" t="s">
        <v>233</v>
      </c>
      <c r="S891" s="147" t="s">
        <v>4537</v>
      </c>
      <c r="T891" s="147" t="s">
        <v>233</v>
      </c>
      <c r="U891" s="150">
        <f t="shared" si="13"/>
        <v>0</v>
      </c>
    </row>
    <row r="892" spans="1:21" x14ac:dyDescent="0.2">
      <c r="A892" s="147" t="s">
        <v>8570</v>
      </c>
      <c r="B892" s="147" t="s">
        <v>4827</v>
      </c>
      <c r="C892" s="147" t="s">
        <v>544</v>
      </c>
      <c r="D892" s="147" t="s">
        <v>8516</v>
      </c>
      <c r="E892" s="148">
        <v>195</v>
      </c>
      <c r="F892" s="148">
        <v>1383</v>
      </c>
      <c r="G892" s="148">
        <v>1094</v>
      </c>
      <c r="H892" s="148">
        <v>0</v>
      </c>
      <c r="I892" s="147" t="s">
        <v>4537</v>
      </c>
      <c r="J892" s="147" t="s">
        <v>4537</v>
      </c>
      <c r="K892" s="147" t="s">
        <v>4537</v>
      </c>
      <c r="L892" s="147" t="s">
        <v>8512</v>
      </c>
      <c r="M892" s="147" t="s">
        <v>4537</v>
      </c>
      <c r="N892" s="147" t="s">
        <v>233</v>
      </c>
      <c r="O892" s="147" t="s">
        <v>4537</v>
      </c>
      <c r="P892" s="147" t="s">
        <v>233</v>
      </c>
      <c r="Q892" s="147" t="s">
        <v>4537</v>
      </c>
      <c r="R892" s="147" t="s">
        <v>233</v>
      </c>
      <c r="S892" s="147" t="s">
        <v>4537</v>
      </c>
      <c r="T892" s="147" t="s">
        <v>233</v>
      </c>
      <c r="U892" s="150">
        <f t="shared" si="13"/>
        <v>0</v>
      </c>
    </row>
    <row r="893" spans="1:21" x14ac:dyDescent="0.2">
      <c r="A893" s="147" t="s">
        <v>8570</v>
      </c>
      <c r="B893" s="147" t="s">
        <v>155</v>
      </c>
      <c r="C893" s="147" t="s">
        <v>1289</v>
      </c>
      <c r="D893" s="147" t="s">
        <v>987</v>
      </c>
      <c r="E893" s="148">
        <v>8</v>
      </c>
      <c r="F893" s="148">
        <v>0</v>
      </c>
      <c r="G893" s="148">
        <v>0</v>
      </c>
      <c r="H893" s="148">
        <v>35</v>
      </c>
      <c r="I893" s="147" t="s">
        <v>4537</v>
      </c>
      <c r="J893" s="147" t="s">
        <v>4537</v>
      </c>
      <c r="K893" s="147" t="s">
        <v>4537</v>
      </c>
      <c r="L893" s="147" t="s">
        <v>8512</v>
      </c>
      <c r="M893" s="147" t="s">
        <v>4537</v>
      </c>
      <c r="N893" s="147" t="s">
        <v>233</v>
      </c>
      <c r="O893" s="147" t="s">
        <v>4537</v>
      </c>
      <c r="P893" s="147" t="s">
        <v>233</v>
      </c>
      <c r="Q893" s="147" t="s">
        <v>4537</v>
      </c>
      <c r="R893" s="147" t="s">
        <v>233</v>
      </c>
      <c r="S893" s="147" t="s">
        <v>4537</v>
      </c>
      <c r="T893" s="147" t="s">
        <v>233</v>
      </c>
      <c r="U893" s="150">
        <f t="shared" si="13"/>
        <v>0</v>
      </c>
    </row>
    <row r="894" spans="1:21" x14ac:dyDescent="0.2">
      <c r="A894" s="147" t="s">
        <v>8570</v>
      </c>
      <c r="B894" s="147" t="s">
        <v>155</v>
      </c>
      <c r="C894" s="147" t="s">
        <v>1289</v>
      </c>
      <c r="D894" s="147" t="s">
        <v>987</v>
      </c>
      <c r="E894" s="148">
        <v>130</v>
      </c>
      <c r="F894" s="148">
        <v>388</v>
      </c>
      <c r="G894" s="148">
        <v>44</v>
      </c>
      <c r="H894" s="148">
        <v>0</v>
      </c>
      <c r="I894" s="147" t="s">
        <v>4537</v>
      </c>
      <c r="J894" s="147" t="s">
        <v>4537</v>
      </c>
      <c r="K894" s="147" t="s">
        <v>4537</v>
      </c>
      <c r="L894" s="147" t="s">
        <v>8512</v>
      </c>
      <c r="M894" s="147" t="s">
        <v>4537</v>
      </c>
      <c r="N894" s="147" t="s">
        <v>233</v>
      </c>
      <c r="O894" s="147" t="s">
        <v>4537</v>
      </c>
      <c r="P894" s="147" t="s">
        <v>233</v>
      </c>
      <c r="Q894" s="147" t="s">
        <v>4537</v>
      </c>
      <c r="R894" s="147" t="s">
        <v>233</v>
      </c>
      <c r="S894" s="147" t="s">
        <v>4537</v>
      </c>
      <c r="T894" s="147" t="s">
        <v>233</v>
      </c>
      <c r="U894" s="150">
        <f t="shared" si="13"/>
        <v>0</v>
      </c>
    </row>
    <row r="895" spans="1:21" x14ac:dyDescent="0.2">
      <c r="A895" s="147" t="s">
        <v>8570</v>
      </c>
      <c r="B895" s="147" t="s">
        <v>4873</v>
      </c>
      <c r="C895" s="147" t="s">
        <v>107</v>
      </c>
      <c r="D895" s="147" t="s">
        <v>987</v>
      </c>
      <c r="E895" s="148">
        <v>286</v>
      </c>
      <c r="F895" s="148">
        <v>6198</v>
      </c>
      <c r="G895" s="148">
        <v>0</v>
      </c>
      <c r="H895" s="148">
        <v>0</v>
      </c>
      <c r="I895" s="147" t="s">
        <v>4537</v>
      </c>
      <c r="J895" s="147" t="s">
        <v>4537</v>
      </c>
      <c r="K895" s="147" t="s">
        <v>4537</v>
      </c>
      <c r="L895" s="147" t="s">
        <v>8512</v>
      </c>
      <c r="M895" s="147" t="s">
        <v>4537</v>
      </c>
      <c r="N895" s="147" t="s">
        <v>233</v>
      </c>
      <c r="O895" s="147" t="s">
        <v>4537</v>
      </c>
      <c r="P895" s="147" t="s">
        <v>233</v>
      </c>
      <c r="Q895" s="147" t="s">
        <v>4537</v>
      </c>
      <c r="R895" s="147" t="s">
        <v>233</v>
      </c>
      <c r="S895" s="147" t="s">
        <v>4537</v>
      </c>
      <c r="T895" s="147" t="s">
        <v>233</v>
      </c>
      <c r="U895" s="150">
        <f t="shared" si="13"/>
        <v>0</v>
      </c>
    </row>
    <row r="896" spans="1:21" x14ac:dyDescent="0.2">
      <c r="A896" s="147" t="s">
        <v>8570</v>
      </c>
      <c r="B896" s="147" t="s">
        <v>7809</v>
      </c>
      <c r="C896" s="147" t="s">
        <v>63</v>
      </c>
      <c r="D896" s="147" t="s">
        <v>8521</v>
      </c>
      <c r="E896" s="148">
        <v>152</v>
      </c>
      <c r="F896" s="148">
        <v>0</v>
      </c>
      <c r="G896" s="148">
        <v>0</v>
      </c>
      <c r="H896" s="148">
        <v>0</v>
      </c>
      <c r="I896" s="147" t="s">
        <v>4537</v>
      </c>
      <c r="J896" s="147" t="s">
        <v>4537</v>
      </c>
      <c r="K896" s="147" t="s">
        <v>4537</v>
      </c>
      <c r="L896" s="147" t="s">
        <v>8512</v>
      </c>
      <c r="M896" s="147" t="s">
        <v>4537</v>
      </c>
      <c r="N896" s="147" t="s">
        <v>233</v>
      </c>
      <c r="O896" s="147" t="s">
        <v>4537</v>
      </c>
      <c r="P896" s="147" t="s">
        <v>233</v>
      </c>
      <c r="Q896" s="147" t="s">
        <v>4537</v>
      </c>
      <c r="R896" s="147" t="s">
        <v>233</v>
      </c>
      <c r="S896" s="147" t="s">
        <v>4537</v>
      </c>
      <c r="T896" s="147" t="s">
        <v>233</v>
      </c>
      <c r="U896" s="150">
        <f t="shared" si="13"/>
        <v>0</v>
      </c>
    </row>
    <row r="897" spans="1:21" x14ac:dyDescent="0.2">
      <c r="A897" s="147" t="s">
        <v>8570</v>
      </c>
      <c r="B897" s="147" t="s">
        <v>7809</v>
      </c>
      <c r="C897" s="147" t="s">
        <v>63</v>
      </c>
      <c r="D897" s="147" t="s">
        <v>8516</v>
      </c>
      <c r="E897" s="148">
        <v>0</v>
      </c>
      <c r="F897" s="148">
        <v>0</v>
      </c>
      <c r="G897" s="148">
        <v>0</v>
      </c>
      <c r="H897" s="148">
        <v>0</v>
      </c>
      <c r="I897" s="147" t="s">
        <v>4537</v>
      </c>
      <c r="J897" s="147" t="s">
        <v>4537</v>
      </c>
      <c r="K897" s="147" t="s">
        <v>4537</v>
      </c>
      <c r="L897" s="147" t="s">
        <v>8512</v>
      </c>
      <c r="M897" s="147" t="s">
        <v>4537</v>
      </c>
      <c r="N897" s="147" t="s">
        <v>233</v>
      </c>
      <c r="O897" s="147" t="s">
        <v>4537</v>
      </c>
      <c r="P897" s="147" t="s">
        <v>233</v>
      </c>
      <c r="Q897" s="147" t="s">
        <v>4537</v>
      </c>
      <c r="R897" s="147" t="s">
        <v>233</v>
      </c>
      <c r="S897" s="147" t="s">
        <v>4537</v>
      </c>
      <c r="T897" s="147" t="s">
        <v>233</v>
      </c>
      <c r="U897" s="150">
        <f t="shared" si="13"/>
        <v>0</v>
      </c>
    </row>
    <row r="898" spans="1:21" x14ac:dyDescent="0.2">
      <c r="A898" s="147" t="s">
        <v>8570</v>
      </c>
      <c r="B898" s="147" t="s">
        <v>7809</v>
      </c>
      <c r="C898" s="147" t="s">
        <v>63</v>
      </c>
      <c r="D898" s="147" t="s">
        <v>8516</v>
      </c>
      <c r="E898" s="148">
        <v>0</v>
      </c>
      <c r="F898" s="148">
        <v>0</v>
      </c>
      <c r="G898" s="148">
        <v>0</v>
      </c>
      <c r="H898" s="148">
        <v>0</v>
      </c>
      <c r="I898" s="147" t="s">
        <v>4537</v>
      </c>
      <c r="J898" s="147" t="s">
        <v>4537</v>
      </c>
      <c r="K898" s="147" t="s">
        <v>4537</v>
      </c>
      <c r="L898" s="147" t="s">
        <v>8512</v>
      </c>
      <c r="M898" s="147" t="s">
        <v>4537</v>
      </c>
      <c r="N898" s="147" t="s">
        <v>233</v>
      </c>
      <c r="O898" s="147" t="s">
        <v>4537</v>
      </c>
      <c r="P898" s="147" t="s">
        <v>233</v>
      </c>
      <c r="Q898" s="147" t="s">
        <v>4537</v>
      </c>
      <c r="R898" s="147" t="s">
        <v>233</v>
      </c>
      <c r="S898" s="147" t="s">
        <v>4537</v>
      </c>
      <c r="T898" s="147" t="s">
        <v>233</v>
      </c>
      <c r="U898" s="150">
        <f t="shared" ref="U898:U961" si="14">COUNTIF(I898:K898,"Yes")+COUNTIF(M898,"Yes")+COUNTIF(O898,"Yes")+COUNTIF(Q898,"Yes")+COUNTIF(S898,"Yes")</f>
        <v>0</v>
      </c>
    </row>
    <row r="899" spans="1:21" x14ac:dyDescent="0.2">
      <c r="A899" s="147" t="s">
        <v>8570</v>
      </c>
      <c r="B899" s="147" t="s">
        <v>7809</v>
      </c>
      <c r="C899" s="147" t="s">
        <v>63</v>
      </c>
      <c r="D899" s="147" t="s">
        <v>8516</v>
      </c>
      <c r="E899" s="148">
        <v>0</v>
      </c>
      <c r="F899" s="148">
        <v>0</v>
      </c>
      <c r="G899" s="148">
        <v>0</v>
      </c>
      <c r="H899" s="148">
        <v>0</v>
      </c>
      <c r="I899" s="147" t="s">
        <v>4537</v>
      </c>
      <c r="J899" s="147" t="s">
        <v>4537</v>
      </c>
      <c r="K899" s="147" t="s">
        <v>4537</v>
      </c>
      <c r="L899" s="147" t="s">
        <v>8512</v>
      </c>
      <c r="M899" s="147" t="s">
        <v>4537</v>
      </c>
      <c r="N899" s="147" t="s">
        <v>233</v>
      </c>
      <c r="O899" s="147" t="s">
        <v>4537</v>
      </c>
      <c r="P899" s="147" t="s">
        <v>233</v>
      </c>
      <c r="Q899" s="147" t="s">
        <v>4537</v>
      </c>
      <c r="R899" s="147" t="s">
        <v>233</v>
      </c>
      <c r="S899" s="147" t="s">
        <v>4537</v>
      </c>
      <c r="T899" s="147" t="s">
        <v>233</v>
      </c>
      <c r="U899" s="150">
        <f t="shared" si="14"/>
        <v>0</v>
      </c>
    </row>
    <row r="900" spans="1:21" x14ac:dyDescent="0.2">
      <c r="A900" s="147" t="s">
        <v>8570</v>
      </c>
      <c r="B900" s="147" t="s">
        <v>7809</v>
      </c>
      <c r="C900" s="147" t="s">
        <v>63</v>
      </c>
      <c r="D900" s="147" t="s">
        <v>8514</v>
      </c>
      <c r="E900" s="148">
        <v>0</v>
      </c>
      <c r="F900" s="148">
        <v>0</v>
      </c>
      <c r="G900" s="148">
        <v>0</v>
      </c>
      <c r="H900" s="148">
        <v>0</v>
      </c>
      <c r="I900" s="147" t="s">
        <v>4537</v>
      </c>
      <c r="J900" s="147" t="s">
        <v>4537</v>
      </c>
      <c r="K900" s="147" t="s">
        <v>4537</v>
      </c>
      <c r="L900" s="147" t="s">
        <v>8512</v>
      </c>
      <c r="M900" s="147" t="s">
        <v>4537</v>
      </c>
      <c r="N900" s="147" t="s">
        <v>233</v>
      </c>
      <c r="O900" s="147" t="s">
        <v>4537</v>
      </c>
      <c r="P900" s="147" t="s">
        <v>233</v>
      </c>
      <c r="Q900" s="147" t="s">
        <v>4537</v>
      </c>
      <c r="R900" s="147" t="s">
        <v>233</v>
      </c>
      <c r="S900" s="147" t="s">
        <v>4537</v>
      </c>
      <c r="T900" s="147" t="s">
        <v>233</v>
      </c>
      <c r="U900" s="150">
        <f t="shared" si="14"/>
        <v>0</v>
      </c>
    </row>
    <row r="901" spans="1:21" x14ac:dyDescent="0.2">
      <c r="A901" s="147" t="s">
        <v>8570</v>
      </c>
      <c r="B901" s="147" t="s">
        <v>7809</v>
      </c>
      <c r="C901" s="147" t="s">
        <v>63</v>
      </c>
      <c r="D901" s="147" t="s">
        <v>987</v>
      </c>
      <c r="E901" s="148">
        <v>184</v>
      </c>
      <c r="F901" s="148">
        <v>0</v>
      </c>
      <c r="G901" s="148">
        <v>0</v>
      </c>
      <c r="H901" s="148">
        <v>0</v>
      </c>
      <c r="I901" s="147" t="s">
        <v>4537</v>
      </c>
      <c r="J901" s="147" t="s">
        <v>4537</v>
      </c>
      <c r="K901" s="147" t="s">
        <v>4537</v>
      </c>
      <c r="L901" s="147" t="s">
        <v>8512</v>
      </c>
      <c r="M901" s="147" t="s">
        <v>4537</v>
      </c>
      <c r="N901" s="147" t="s">
        <v>233</v>
      </c>
      <c r="O901" s="147" t="s">
        <v>4537</v>
      </c>
      <c r="P901" s="147" t="s">
        <v>233</v>
      </c>
      <c r="Q901" s="147" t="s">
        <v>4537</v>
      </c>
      <c r="R901" s="147" t="s">
        <v>233</v>
      </c>
      <c r="S901" s="147" t="s">
        <v>4537</v>
      </c>
      <c r="T901" s="147" t="s">
        <v>233</v>
      </c>
      <c r="U901" s="150">
        <f t="shared" si="14"/>
        <v>0</v>
      </c>
    </row>
    <row r="902" spans="1:21" x14ac:dyDescent="0.2">
      <c r="A902" s="147" t="s">
        <v>8570</v>
      </c>
      <c r="B902" s="147" t="s">
        <v>2903</v>
      </c>
      <c r="C902" s="147" t="s">
        <v>107</v>
      </c>
      <c r="D902" s="147" t="s">
        <v>987</v>
      </c>
      <c r="E902" s="148">
        <v>0</v>
      </c>
      <c r="F902" s="148">
        <v>4</v>
      </c>
      <c r="G902" s="148">
        <v>0</v>
      </c>
      <c r="H902" s="148">
        <v>0</v>
      </c>
      <c r="I902" s="147" t="s">
        <v>4537</v>
      </c>
      <c r="J902" s="147" t="s">
        <v>4537</v>
      </c>
      <c r="K902" s="147" t="s">
        <v>4537</v>
      </c>
      <c r="L902" s="147" t="s">
        <v>8512</v>
      </c>
      <c r="M902" s="147" t="s">
        <v>4537</v>
      </c>
      <c r="N902" s="147" t="s">
        <v>233</v>
      </c>
      <c r="O902" s="147" t="s">
        <v>4537</v>
      </c>
      <c r="P902" s="147" t="s">
        <v>233</v>
      </c>
      <c r="Q902" s="147" t="s">
        <v>4537</v>
      </c>
      <c r="R902" s="147" t="s">
        <v>233</v>
      </c>
      <c r="S902" s="147" t="s">
        <v>4537</v>
      </c>
      <c r="T902" s="147" t="s">
        <v>233</v>
      </c>
      <c r="U902" s="150">
        <f t="shared" si="14"/>
        <v>0</v>
      </c>
    </row>
    <row r="903" spans="1:21" x14ac:dyDescent="0.2">
      <c r="A903" s="147" t="s">
        <v>8570</v>
      </c>
      <c r="B903" s="147" t="s">
        <v>2903</v>
      </c>
      <c r="C903" s="147" t="s">
        <v>107</v>
      </c>
      <c r="D903" s="147" t="s">
        <v>8516</v>
      </c>
      <c r="E903" s="148">
        <v>200</v>
      </c>
      <c r="F903" s="148">
        <v>2646</v>
      </c>
      <c r="G903" s="148">
        <v>0</v>
      </c>
      <c r="H903" s="148">
        <v>0</v>
      </c>
      <c r="I903" s="147" t="s">
        <v>4537</v>
      </c>
      <c r="J903" s="147" t="s">
        <v>4537</v>
      </c>
      <c r="K903" s="147" t="s">
        <v>4537</v>
      </c>
      <c r="L903" s="147" t="s">
        <v>8512</v>
      </c>
      <c r="M903" s="147" t="s">
        <v>4537</v>
      </c>
      <c r="N903" s="147" t="s">
        <v>233</v>
      </c>
      <c r="O903" s="147" t="s">
        <v>4537</v>
      </c>
      <c r="P903" s="147" t="s">
        <v>233</v>
      </c>
      <c r="Q903" s="147" t="s">
        <v>4537</v>
      </c>
      <c r="R903" s="147" t="s">
        <v>233</v>
      </c>
      <c r="S903" s="147" t="s">
        <v>4537</v>
      </c>
      <c r="T903" s="147" t="s">
        <v>233</v>
      </c>
      <c r="U903" s="150">
        <f t="shared" si="14"/>
        <v>0</v>
      </c>
    </row>
    <row r="904" spans="1:21" x14ac:dyDescent="0.2">
      <c r="A904" s="147" t="s">
        <v>8570</v>
      </c>
      <c r="B904" s="147" t="s">
        <v>240</v>
      </c>
      <c r="C904" s="147" t="s">
        <v>63</v>
      </c>
      <c r="D904" s="147" t="s">
        <v>8516</v>
      </c>
      <c r="E904" s="148">
        <v>0</v>
      </c>
      <c r="F904" s="148">
        <v>0</v>
      </c>
      <c r="G904" s="148">
        <v>0</v>
      </c>
      <c r="H904" s="148">
        <v>0</v>
      </c>
      <c r="I904" s="147" t="s">
        <v>4537</v>
      </c>
      <c r="J904" s="147" t="s">
        <v>4537</v>
      </c>
      <c r="K904" s="147" t="s">
        <v>4537</v>
      </c>
      <c r="L904" s="147" t="s">
        <v>8512</v>
      </c>
      <c r="M904" s="147" t="s">
        <v>4537</v>
      </c>
      <c r="N904" s="147" t="s">
        <v>233</v>
      </c>
      <c r="O904" s="147" t="s">
        <v>4537</v>
      </c>
      <c r="P904" s="147" t="s">
        <v>233</v>
      </c>
      <c r="Q904" s="147" t="s">
        <v>4537</v>
      </c>
      <c r="R904" s="147" t="s">
        <v>233</v>
      </c>
      <c r="S904" s="147" t="s">
        <v>4537</v>
      </c>
      <c r="T904" s="147" t="s">
        <v>233</v>
      </c>
      <c r="U904" s="150">
        <f t="shared" si="14"/>
        <v>0</v>
      </c>
    </row>
    <row r="905" spans="1:21" x14ac:dyDescent="0.2">
      <c r="A905" s="147" t="s">
        <v>8570</v>
      </c>
      <c r="B905" s="147" t="s">
        <v>1036</v>
      </c>
      <c r="C905" s="147" t="s">
        <v>544</v>
      </c>
      <c r="D905" s="147" t="s">
        <v>8516</v>
      </c>
      <c r="E905" s="148">
        <v>808</v>
      </c>
      <c r="F905" s="148">
        <v>5464</v>
      </c>
      <c r="G905" s="148">
        <v>3063</v>
      </c>
      <c r="H905" s="148">
        <v>208</v>
      </c>
      <c r="I905" s="147" t="s">
        <v>4537</v>
      </c>
      <c r="J905" s="147" t="s">
        <v>4537</v>
      </c>
      <c r="K905" s="147" t="s">
        <v>4537</v>
      </c>
      <c r="L905" s="147" t="s">
        <v>8512</v>
      </c>
      <c r="M905" s="147" t="s">
        <v>4537</v>
      </c>
      <c r="N905" s="147" t="s">
        <v>233</v>
      </c>
      <c r="O905" s="147" t="s">
        <v>4537</v>
      </c>
      <c r="P905" s="147" t="s">
        <v>233</v>
      </c>
      <c r="Q905" s="147" t="s">
        <v>4537</v>
      </c>
      <c r="R905" s="147" t="s">
        <v>233</v>
      </c>
      <c r="S905" s="147" t="s">
        <v>4537</v>
      </c>
      <c r="T905" s="147" t="s">
        <v>233</v>
      </c>
      <c r="U905" s="150">
        <f t="shared" si="14"/>
        <v>0</v>
      </c>
    </row>
    <row r="906" spans="1:21" x14ac:dyDescent="0.2">
      <c r="A906" s="147" t="s">
        <v>8570</v>
      </c>
      <c r="B906" s="147" t="s">
        <v>3541</v>
      </c>
      <c r="C906" s="147" t="s">
        <v>366</v>
      </c>
      <c r="D906" s="147" t="s">
        <v>446</v>
      </c>
      <c r="E906" s="148">
        <v>193</v>
      </c>
      <c r="F906" s="148">
        <v>211</v>
      </c>
      <c r="G906" s="148">
        <v>0</v>
      </c>
      <c r="H906" s="148">
        <v>0</v>
      </c>
      <c r="I906" s="147" t="s">
        <v>4537</v>
      </c>
      <c r="J906" s="147" t="s">
        <v>4537</v>
      </c>
      <c r="K906" s="147" t="s">
        <v>4537</v>
      </c>
      <c r="L906" s="147" t="s">
        <v>8512</v>
      </c>
      <c r="M906" s="147" t="s">
        <v>4537</v>
      </c>
      <c r="N906" s="147" t="s">
        <v>233</v>
      </c>
      <c r="O906" s="147" t="s">
        <v>4537</v>
      </c>
      <c r="P906" s="147" t="s">
        <v>233</v>
      </c>
      <c r="Q906" s="147" t="s">
        <v>4537</v>
      </c>
      <c r="R906" s="147" t="s">
        <v>233</v>
      </c>
      <c r="S906" s="147" t="s">
        <v>4537</v>
      </c>
      <c r="T906" s="147" t="s">
        <v>233</v>
      </c>
      <c r="U906" s="150">
        <f t="shared" si="14"/>
        <v>0</v>
      </c>
    </row>
    <row r="907" spans="1:21" x14ac:dyDescent="0.2">
      <c r="A907" s="147" t="s">
        <v>8570</v>
      </c>
      <c r="B907" s="147" t="s">
        <v>1081</v>
      </c>
      <c r="C907" s="147" t="s">
        <v>544</v>
      </c>
      <c r="D907" s="147" t="s">
        <v>446</v>
      </c>
      <c r="E907" s="148">
        <v>41</v>
      </c>
      <c r="F907" s="148">
        <v>61</v>
      </c>
      <c r="G907" s="148">
        <v>21</v>
      </c>
      <c r="H907" s="148">
        <v>0</v>
      </c>
      <c r="I907" s="147" t="s">
        <v>4537</v>
      </c>
      <c r="J907" s="147" t="s">
        <v>4537</v>
      </c>
      <c r="K907" s="147" t="s">
        <v>4537</v>
      </c>
      <c r="L907" s="147" t="s">
        <v>8512</v>
      </c>
      <c r="M907" s="147" t="s">
        <v>4537</v>
      </c>
      <c r="N907" s="147" t="s">
        <v>233</v>
      </c>
      <c r="O907" s="147" t="s">
        <v>4537</v>
      </c>
      <c r="P907" s="147" t="s">
        <v>233</v>
      </c>
      <c r="Q907" s="147" t="s">
        <v>4537</v>
      </c>
      <c r="R907" s="147" t="s">
        <v>233</v>
      </c>
      <c r="S907" s="147" t="s">
        <v>4537</v>
      </c>
      <c r="T907" s="147" t="s">
        <v>233</v>
      </c>
      <c r="U907" s="150">
        <f t="shared" si="14"/>
        <v>0</v>
      </c>
    </row>
    <row r="908" spans="1:21" x14ac:dyDescent="0.2">
      <c r="A908" s="147" t="s">
        <v>8570</v>
      </c>
      <c r="B908" s="147" t="s">
        <v>6160</v>
      </c>
      <c r="C908" s="147" t="s">
        <v>544</v>
      </c>
      <c r="D908" s="147" t="s">
        <v>446</v>
      </c>
      <c r="E908" s="148">
        <v>69</v>
      </c>
      <c r="F908" s="148">
        <v>76</v>
      </c>
      <c r="G908" s="148">
        <v>0</v>
      </c>
      <c r="H908" s="148">
        <v>0</v>
      </c>
      <c r="I908" s="147" t="s">
        <v>4537</v>
      </c>
      <c r="J908" s="147" t="s">
        <v>4537</v>
      </c>
      <c r="K908" s="147" t="s">
        <v>4537</v>
      </c>
      <c r="L908" s="147" t="s">
        <v>8512</v>
      </c>
      <c r="M908" s="147" t="s">
        <v>4537</v>
      </c>
      <c r="N908" s="147" t="s">
        <v>233</v>
      </c>
      <c r="O908" s="147" t="s">
        <v>4537</v>
      </c>
      <c r="P908" s="147" t="s">
        <v>233</v>
      </c>
      <c r="Q908" s="147" t="s">
        <v>4537</v>
      </c>
      <c r="R908" s="147" t="s">
        <v>233</v>
      </c>
      <c r="S908" s="147" t="s">
        <v>4537</v>
      </c>
      <c r="T908" s="147" t="s">
        <v>233</v>
      </c>
      <c r="U908" s="150">
        <f t="shared" si="14"/>
        <v>0</v>
      </c>
    </row>
    <row r="909" spans="1:21" x14ac:dyDescent="0.2">
      <c r="A909" s="147" t="s">
        <v>8570</v>
      </c>
      <c r="B909" s="147" t="s">
        <v>5627</v>
      </c>
      <c r="C909" s="147" t="s">
        <v>43</v>
      </c>
      <c r="D909" s="147" t="s">
        <v>446</v>
      </c>
      <c r="E909" s="148">
        <v>293</v>
      </c>
      <c r="F909" s="148">
        <v>1108</v>
      </c>
      <c r="G909" s="148">
        <v>34</v>
      </c>
      <c r="H909" s="148">
        <v>0</v>
      </c>
      <c r="I909" s="147" t="s">
        <v>4537</v>
      </c>
      <c r="J909" s="147" t="s">
        <v>4537</v>
      </c>
      <c r="K909" s="147" t="s">
        <v>4537</v>
      </c>
      <c r="L909" s="147" t="s">
        <v>8512</v>
      </c>
      <c r="M909" s="147" t="s">
        <v>4537</v>
      </c>
      <c r="N909" s="147" t="s">
        <v>233</v>
      </c>
      <c r="O909" s="147" t="s">
        <v>4537</v>
      </c>
      <c r="P909" s="147" t="s">
        <v>233</v>
      </c>
      <c r="Q909" s="147" t="s">
        <v>4537</v>
      </c>
      <c r="R909" s="147" t="s">
        <v>233</v>
      </c>
      <c r="S909" s="147" t="s">
        <v>4537</v>
      </c>
      <c r="T909" s="147" t="s">
        <v>233</v>
      </c>
      <c r="U909" s="150">
        <f t="shared" si="14"/>
        <v>0</v>
      </c>
    </row>
    <row r="910" spans="1:21" x14ac:dyDescent="0.2">
      <c r="A910" s="147" t="s">
        <v>8570</v>
      </c>
      <c r="B910" s="147" t="s">
        <v>8038</v>
      </c>
      <c r="C910" s="147" t="s">
        <v>544</v>
      </c>
      <c r="D910" s="147" t="s">
        <v>987</v>
      </c>
      <c r="E910" s="148">
        <v>92</v>
      </c>
      <c r="F910" s="148">
        <v>0</v>
      </c>
      <c r="G910" s="148">
        <v>0</v>
      </c>
      <c r="H910" s="148">
        <v>0</v>
      </c>
      <c r="I910" s="147" t="s">
        <v>4537</v>
      </c>
      <c r="J910" s="147" t="s">
        <v>4537</v>
      </c>
      <c r="K910" s="147" t="s">
        <v>4537</v>
      </c>
      <c r="L910" s="147" t="s">
        <v>8512</v>
      </c>
      <c r="M910" s="147" t="s">
        <v>4537</v>
      </c>
      <c r="N910" s="147" t="s">
        <v>233</v>
      </c>
      <c r="O910" s="147" t="s">
        <v>4537</v>
      </c>
      <c r="P910" s="147" t="s">
        <v>233</v>
      </c>
      <c r="Q910" s="147" t="s">
        <v>4537</v>
      </c>
      <c r="R910" s="147" t="s">
        <v>233</v>
      </c>
      <c r="S910" s="147" t="s">
        <v>4537</v>
      </c>
      <c r="T910" s="147" t="s">
        <v>233</v>
      </c>
      <c r="U910" s="150">
        <f t="shared" si="14"/>
        <v>0</v>
      </c>
    </row>
    <row r="911" spans="1:21" x14ac:dyDescent="0.2">
      <c r="A911" s="147" t="s">
        <v>8570</v>
      </c>
      <c r="B911" s="147" t="s">
        <v>184</v>
      </c>
      <c r="C911" s="147" t="s">
        <v>544</v>
      </c>
      <c r="D911" s="147" t="s">
        <v>987</v>
      </c>
      <c r="E911" s="148">
        <v>0</v>
      </c>
      <c r="F911" s="148">
        <v>846</v>
      </c>
      <c r="G911" s="148">
        <v>0</v>
      </c>
      <c r="H911" s="148">
        <v>0</v>
      </c>
      <c r="I911" s="147" t="s">
        <v>4537</v>
      </c>
      <c r="J911" s="147" t="s">
        <v>4537</v>
      </c>
      <c r="K911" s="147" t="s">
        <v>4537</v>
      </c>
      <c r="L911" s="147" t="s">
        <v>8512</v>
      </c>
      <c r="M911" s="147" t="s">
        <v>4537</v>
      </c>
      <c r="N911" s="147" t="s">
        <v>233</v>
      </c>
      <c r="O911" s="147" t="s">
        <v>4537</v>
      </c>
      <c r="P911" s="147" t="s">
        <v>233</v>
      </c>
      <c r="Q911" s="147" t="s">
        <v>4537</v>
      </c>
      <c r="R911" s="147" t="s">
        <v>233</v>
      </c>
      <c r="S911" s="147" t="s">
        <v>4537</v>
      </c>
      <c r="T911" s="147" t="s">
        <v>233</v>
      </c>
      <c r="U911" s="150">
        <f t="shared" si="14"/>
        <v>0</v>
      </c>
    </row>
    <row r="912" spans="1:21" x14ac:dyDescent="0.2">
      <c r="A912" s="147" t="s">
        <v>8570</v>
      </c>
      <c r="B912" s="147" t="s">
        <v>5930</v>
      </c>
      <c r="C912" s="147" t="s">
        <v>544</v>
      </c>
      <c r="D912" s="147" t="s">
        <v>987</v>
      </c>
      <c r="E912" s="148">
        <v>210</v>
      </c>
      <c r="F912" s="148">
        <v>0</v>
      </c>
      <c r="G912" s="148">
        <v>0</v>
      </c>
      <c r="H912" s="148">
        <v>0</v>
      </c>
      <c r="I912" s="147" t="s">
        <v>4537</v>
      </c>
      <c r="J912" s="147" t="s">
        <v>4537</v>
      </c>
      <c r="K912" s="147" t="s">
        <v>4537</v>
      </c>
      <c r="L912" s="147" t="s">
        <v>8512</v>
      </c>
      <c r="M912" s="147" t="s">
        <v>4537</v>
      </c>
      <c r="N912" s="147" t="s">
        <v>233</v>
      </c>
      <c r="O912" s="147" t="s">
        <v>4537</v>
      </c>
      <c r="P912" s="147" t="s">
        <v>233</v>
      </c>
      <c r="Q912" s="147" t="s">
        <v>4537</v>
      </c>
      <c r="R912" s="147" t="s">
        <v>233</v>
      </c>
      <c r="S912" s="147" t="s">
        <v>4537</v>
      </c>
      <c r="T912" s="147" t="s">
        <v>233</v>
      </c>
      <c r="U912" s="150">
        <f t="shared" si="14"/>
        <v>0</v>
      </c>
    </row>
    <row r="913" spans="1:21" x14ac:dyDescent="0.2">
      <c r="A913" s="147" t="s">
        <v>8570</v>
      </c>
      <c r="B913" s="147" t="s">
        <v>5957</v>
      </c>
      <c r="C913" s="147" t="s">
        <v>544</v>
      </c>
      <c r="D913" s="147" t="s">
        <v>987</v>
      </c>
      <c r="E913" s="148">
        <v>608</v>
      </c>
      <c r="F913" s="148">
        <v>710</v>
      </c>
      <c r="G913" s="148">
        <v>0</v>
      </c>
      <c r="H913" s="148">
        <v>0</v>
      </c>
      <c r="I913" s="147" t="s">
        <v>4537</v>
      </c>
      <c r="J913" s="147" t="s">
        <v>4537</v>
      </c>
      <c r="K913" s="147" t="s">
        <v>4537</v>
      </c>
      <c r="L913" s="147" t="s">
        <v>8512</v>
      </c>
      <c r="M913" s="147" t="s">
        <v>4537</v>
      </c>
      <c r="N913" s="147" t="s">
        <v>233</v>
      </c>
      <c r="O913" s="147" t="s">
        <v>4537</v>
      </c>
      <c r="P913" s="147" t="s">
        <v>233</v>
      </c>
      <c r="Q913" s="147" t="s">
        <v>4537</v>
      </c>
      <c r="R913" s="147" t="s">
        <v>233</v>
      </c>
      <c r="S913" s="147" t="s">
        <v>4537</v>
      </c>
      <c r="T913" s="147" t="s">
        <v>233</v>
      </c>
      <c r="U913" s="150">
        <f t="shared" si="14"/>
        <v>0</v>
      </c>
    </row>
    <row r="914" spans="1:21" x14ac:dyDescent="0.2">
      <c r="A914" s="147" t="s">
        <v>8570</v>
      </c>
      <c r="B914" s="147" t="s">
        <v>1133</v>
      </c>
      <c r="C914" s="147" t="s">
        <v>544</v>
      </c>
      <c r="D914" s="147" t="s">
        <v>446</v>
      </c>
      <c r="E914" s="148">
        <v>135</v>
      </c>
      <c r="F914" s="148">
        <v>152</v>
      </c>
      <c r="G914" s="148">
        <v>2</v>
      </c>
      <c r="H914" s="148">
        <v>0</v>
      </c>
      <c r="I914" s="147" t="s">
        <v>4537</v>
      </c>
      <c r="J914" s="147" t="s">
        <v>4537</v>
      </c>
      <c r="K914" s="147" t="s">
        <v>4537</v>
      </c>
      <c r="L914" s="147" t="s">
        <v>8512</v>
      </c>
      <c r="M914" s="147" t="s">
        <v>4537</v>
      </c>
      <c r="N914" s="147" t="s">
        <v>233</v>
      </c>
      <c r="O914" s="147" t="s">
        <v>4537</v>
      </c>
      <c r="P914" s="147" t="s">
        <v>233</v>
      </c>
      <c r="Q914" s="147" t="s">
        <v>4537</v>
      </c>
      <c r="R914" s="147" t="s">
        <v>233</v>
      </c>
      <c r="S914" s="147" t="s">
        <v>4537</v>
      </c>
      <c r="T914" s="147" t="s">
        <v>233</v>
      </c>
      <c r="U914" s="150">
        <f t="shared" si="14"/>
        <v>0</v>
      </c>
    </row>
    <row r="915" spans="1:21" x14ac:dyDescent="0.2">
      <c r="A915" s="147" t="s">
        <v>8570</v>
      </c>
      <c r="B915" s="147" t="s">
        <v>7937</v>
      </c>
      <c r="C915" s="147" t="s">
        <v>43</v>
      </c>
      <c r="D915" s="147" t="s">
        <v>446</v>
      </c>
      <c r="E915" s="148">
        <v>0</v>
      </c>
      <c r="F915" s="148">
        <v>0</v>
      </c>
      <c r="G915" s="148">
        <v>0</v>
      </c>
      <c r="H915" s="148">
        <v>0</v>
      </c>
      <c r="I915" s="147" t="s">
        <v>4537</v>
      </c>
      <c r="J915" s="147" t="s">
        <v>4537</v>
      </c>
      <c r="K915" s="147" t="s">
        <v>4537</v>
      </c>
      <c r="L915" s="147" t="s">
        <v>8512</v>
      </c>
      <c r="M915" s="147" t="s">
        <v>4537</v>
      </c>
      <c r="N915" s="147" t="s">
        <v>233</v>
      </c>
      <c r="O915" s="147" t="s">
        <v>4537</v>
      </c>
      <c r="P915" s="147" t="s">
        <v>233</v>
      </c>
      <c r="Q915" s="147" t="s">
        <v>4537</v>
      </c>
      <c r="R915" s="147" t="s">
        <v>233</v>
      </c>
      <c r="S915" s="147" t="s">
        <v>4537</v>
      </c>
      <c r="T915" s="147" t="s">
        <v>233</v>
      </c>
      <c r="U915" s="150">
        <f t="shared" si="14"/>
        <v>0</v>
      </c>
    </row>
    <row r="916" spans="1:21" x14ac:dyDescent="0.2">
      <c r="A916" s="147" t="s">
        <v>8570</v>
      </c>
      <c r="B916" s="147" t="s">
        <v>7901</v>
      </c>
      <c r="C916" s="147" t="s">
        <v>63</v>
      </c>
      <c r="D916" s="147" t="s">
        <v>446</v>
      </c>
      <c r="E916" s="148">
        <v>102</v>
      </c>
      <c r="F916" s="148">
        <v>326</v>
      </c>
      <c r="G916" s="148">
        <v>93</v>
      </c>
      <c r="H916" s="148">
        <v>0</v>
      </c>
      <c r="I916" s="147" t="s">
        <v>4537</v>
      </c>
      <c r="J916" s="147" t="s">
        <v>4537</v>
      </c>
      <c r="K916" s="147" t="s">
        <v>4537</v>
      </c>
      <c r="L916" s="147" t="s">
        <v>8512</v>
      </c>
      <c r="M916" s="147" t="s">
        <v>4537</v>
      </c>
      <c r="N916" s="147" t="s">
        <v>233</v>
      </c>
      <c r="O916" s="147" t="s">
        <v>4537</v>
      </c>
      <c r="P916" s="147" t="s">
        <v>233</v>
      </c>
      <c r="Q916" s="147" t="s">
        <v>4537</v>
      </c>
      <c r="R916" s="147" t="s">
        <v>233</v>
      </c>
      <c r="S916" s="147" t="s">
        <v>4537</v>
      </c>
      <c r="T916" s="147" t="s">
        <v>233</v>
      </c>
      <c r="U916" s="150">
        <f t="shared" si="14"/>
        <v>0</v>
      </c>
    </row>
    <row r="917" spans="1:21" x14ac:dyDescent="0.2">
      <c r="A917" s="147" t="s">
        <v>8570</v>
      </c>
      <c r="B917" s="147" t="s">
        <v>7228</v>
      </c>
      <c r="C917" s="147" t="s">
        <v>43</v>
      </c>
      <c r="D917" s="147" t="s">
        <v>446</v>
      </c>
      <c r="E917" s="148">
        <v>1126</v>
      </c>
      <c r="F917" s="148">
        <v>1517</v>
      </c>
      <c r="G917" s="148">
        <v>32</v>
      </c>
      <c r="H917" s="148">
        <v>9</v>
      </c>
      <c r="I917" s="147" t="s">
        <v>4537</v>
      </c>
      <c r="J917" s="147" t="s">
        <v>4537</v>
      </c>
      <c r="K917" s="147" t="s">
        <v>4537</v>
      </c>
      <c r="L917" s="147" t="s">
        <v>8512</v>
      </c>
      <c r="M917" s="147" t="s">
        <v>4537</v>
      </c>
      <c r="N917" s="147" t="s">
        <v>233</v>
      </c>
      <c r="O917" s="147" t="s">
        <v>4537</v>
      </c>
      <c r="P917" s="147" t="s">
        <v>233</v>
      </c>
      <c r="Q917" s="147" t="s">
        <v>4537</v>
      </c>
      <c r="R917" s="147" t="s">
        <v>233</v>
      </c>
      <c r="S917" s="147" t="s">
        <v>4537</v>
      </c>
      <c r="T917" s="147" t="s">
        <v>233</v>
      </c>
      <c r="U917" s="150">
        <f t="shared" si="14"/>
        <v>0</v>
      </c>
    </row>
    <row r="918" spans="1:21" x14ac:dyDescent="0.2">
      <c r="A918" s="147" t="s">
        <v>8570</v>
      </c>
      <c r="B918" s="147" t="s">
        <v>1140</v>
      </c>
      <c r="C918" s="147" t="s">
        <v>544</v>
      </c>
      <c r="D918" s="147" t="s">
        <v>446</v>
      </c>
      <c r="E918" s="148">
        <v>0</v>
      </c>
      <c r="F918" s="148">
        <v>119</v>
      </c>
      <c r="G918" s="148">
        <v>0</v>
      </c>
      <c r="H918" s="148">
        <v>0</v>
      </c>
      <c r="I918" s="147" t="s">
        <v>4537</v>
      </c>
      <c r="J918" s="147" t="s">
        <v>4537</v>
      </c>
      <c r="K918" s="147" t="s">
        <v>4537</v>
      </c>
      <c r="L918" s="147" t="s">
        <v>8512</v>
      </c>
      <c r="M918" s="147" t="s">
        <v>4537</v>
      </c>
      <c r="N918" s="147" t="s">
        <v>233</v>
      </c>
      <c r="O918" s="147" t="s">
        <v>4537</v>
      </c>
      <c r="P918" s="147" t="s">
        <v>233</v>
      </c>
      <c r="Q918" s="147" t="s">
        <v>4537</v>
      </c>
      <c r="R918" s="147" t="s">
        <v>233</v>
      </c>
      <c r="S918" s="147" t="s">
        <v>4537</v>
      </c>
      <c r="T918" s="147" t="s">
        <v>233</v>
      </c>
      <c r="U918" s="150">
        <f t="shared" si="14"/>
        <v>0</v>
      </c>
    </row>
    <row r="919" spans="1:21" x14ac:dyDescent="0.2">
      <c r="A919" s="147" t="s">
        <v>8570</v>
      </c>
      <c r="B919" s="147" t="s">
        <v>1180</v>
      </c>
      <c r="C919" s="147" t="s">
        <v>63</v>
      </c>
      <c r="D919" s="147" t="s">
        <v>446</v>
      </c>
      <c r="E919" s="148">
        <v>120</v>
      </c>
      <c r="F919" s="148">
        <v>131</v>
      </c>
      <c r="G919" s="148">
        <v>0</v>
      </c>
      <c r="H919" s="148">
        <v>0</v>
      </c>
      <c r="I919" s="147" t="s">
        <v>4537</v>
      </c>
      <c r="J919" s="147" t="s">
        <v>4537</v>
      </c>
      <c r="K919" s="147" t="s">
        <v>4537</v>
      </c>
      <c r="L919" s="147" t="s">
        <v>8512</v>
      </c>
      <c r="M919" s="147" t="s">
        <v>4537</v>
      </c>
      <c r="N919" s="147" t="s">
        <v>233</v>
      </c>
      <c r="O919" s="147" t="s">
        <v>4537</v>
      </c>
      <c r="P919" s="147" t="s">
        <v>233</v>
      </c>
      <c r="Q919" s="147" t="s">
        <v>4537</v>
      </c>
      <c r="R919" s="147" t="s">
        <v>233</v>
      </c>
      <c r="S919" s="147" t="s">
        <v>4537</v>
      </c>
      <c r="T919" s="147" t="s">
        <v>233</v>
      </c>
      <c r="U919" s="150">
        <f t="shared" si="14"/>
        <v>0</v>
      </c>
    </row>
    <row r="920" spans="1:21" x14ac:dyDescent="0.2">
      <c r="A920" s="147" t="s">
        <v>8570</v>
      </c>
      <c r="B920" s="147" t="s">
        <v>542</v>
      </c>
      <c r="C920" s="147" t="s">
        <v>544</v>
      </c>
      <c r="D920" s="147" t="s">
        <v>446</v>
      </c>
      <c r="E920" s="148">
        <v>45</v>
      </c>
      <c r="F920" s="148">
        <v>50</v>
      </c>
      <c r="G920" s="148">
        <v>0</v>
      </c>
      <c r="H920" s="148">
        <v>0</v>
      </c>
      <c r="I920" s="147" t="s">
        <v>4537</v>
      </c>
      <c r="J920" s="147" t="s">
        <v>4537</v>
      </c>
      <c r="K920" s="147" t="s">
        <v>4537</v>
      </c>
      <c r="L920" s="147" t="s">
        <v>8512</v>
      </c>
      <c r="M920" s="147" t="s">
        <v>4537</v>
      </c>
      <c r="N920" s="147" t="s">
        <v>233</v>
      </c>
      <c r="O920" s="147" t="s">
        <v>4537</v>
      </c>
      <c r="P920" s="147" t="s">
        <v>233</v>
      </c>
      <c r="Q920" s="147" t="s">
        <v>4537</v>
      </c>
      <c r="R920" s="147" t="s">
        <v>233</v>
      </c>
      <c r="S920" s="147" t="s">
        <v>4537</v>
      </c>
      <c r="T920" s="147" t="s">
        <v>233</v>
      </c>
      <c r="U920" s="150">
        <f t="shared" si="14"/>
        <v>0</v>
      </c>
    </row>
    <row r="921" spans="1:21" x14ac:dyDescent="0.2">
      <c r="A921" s="147" t="s">
        <v>8570</v>
      </c>
      <c r="B921" s="147" t="s">
        <v>1172</v>
      </c>
      <c r="C921" s="147" t="s">
        <v>544</v>
      </c>
      <c r="D921" s="147" t="s">
        <v>446</v>
      </c>
      <c r="E921" s="148">
        <v>66</v>
      </c>
      <c r="F921" s="148">
        <v>66</v>
      </c>
      <c r="G921" s="148">
        <v>0</v>
      </c>
      <c r="H921" s="148">
        <v>0</v>
      </c>
      <c r="I921" s="147" t="s">
        <v>4537</v>
      </c>
      <c r="J921" s="147" t="s">
        <v>4537</v>
      </c>
      <c r="K921" s="147" t="s">
        <v>4537</v>
      </c>
      <c r="L921" s="147" t="s">
        <v>8512</v>
      </c>
      <c r="M921" s="147" t="s">
        <v>4537</v>
      </c>
      <c r="N921" s="147" t="s">
        <v>233</v>
      </c>
      <c r="O921" s="147" t="s">
        <v>4537</v>
      </c>
      <c r="P921" s="147" t="s">
        <v>233</v>
      </c>
      <c r="Q921" s="147" t="s">
        <v>4537</v>
      </c>
      <c r="R921" s="147" t="s">
        <v>233</v>
      </c>
      <c r="S921" s="147" t="s">
        <v>4537</v>
      </c>
      <c r="T921" s="147" t="s">
        <v>233</v>
      </c>
      <c r="U921" s="150">
        <f t="shared" si="14"/>
        <v>0</v>
      </c>
    </row>
    <row r="922" spans="1:21" x14ac:dyDescent="0.2">
      <c r="A922" s="147" t="s">
        <v>8570</v>
      </c>
      <c r="B922" s="147" t="s">
        <v>8137</v>
      </c>
      <c r="C922" s="147" t="s">
        <v>63</v>
      </c>
      <c r="D922" s="147" t="s">
        <v>446</v>
      </c>
      <c r="E922" s="148">
        <v>22</v>
      </c>
      <c r="F922" s="148">
        <v>23</v>
      </c>
      <c r="G922" s="148">
        <v>0</v>
      </c>
      <c r="H922" s="148">
        <v>0</v>
      </c>
      <c r="I922" s="147" t="s">
        <v>4537</v>
      </c>
      <c r="J922" s="147" t="s">
        <v>4537</v>
      </c>
      <c r="K922" s="147" t="s">
        <v>4537</v>
      </c>
      <c r="L922" s="147" t="s">
        <v>8512</v>
      </c>
      <c r="M922" s="147" t="s">
        <v>4537</v>
      </c>
      <c r="N922" s="147" t="s">
        <v>233</v>
      </c>
      <c r="O922" s="147" t="s">
        <v>4537</v>
      </c>
      <c r="P922" s="147" t="s">
        <v>233</v>
      </c>
      <c r="Q922" s="147" t="s">
        <v>4537</v>
      </c>
      <c r="R922" s="147" t="s">
        <v>233</v>
      </c>
      <c r="S922" s="147" t="s">
        <v>4537</v>
      </c>
      <c r="T922" s="147" t="s">
        <v>233</v>
      </c>
      <c r="U922" s="150">
        <f t="shared" si="14"/>
        <v>0</v>
      </c>
    </row>
    <row r="923" spans="1:21" x14ac:dyDescent="0.2">
      <c r="A923" s="147" t="s">
        <v>8570</v>
      </c>
      <c r="B923" s="147" t="s">
        <v>4355</v>
      </c>
      <c r="C923" s="147" t="s">
        <v>107</v>
      </c>
      <c r="D923" s="147" t="s">
        <v>446</v>
      </c>
      <c r="E923" s="148">
        <v>34</v>
      </c>
      <c r="F923" s="148">
        <v>66</v>
      </c>
      <c r="G923" s="148">
        <v>0</v>
      </c>
      <c r="H923" s="148">
        <v>0</v>
      </c>
      <c r="I923" s="147" t="s">
        <v>4537</v>
      </c>
      <c r="J923" s="147" t="s">
        <v>4537</v>
      </c>
      <c r="K923" s="147" t="s">
        <v>4537</v>
      </c>
      <c r="L923" s="147" t="s">
        <v>8512</v>
      </c>
      <c r="M923" s="147" t="s">
        <v>4537</v>
      </c>
      <c r="N923" s="147" t="s">
        <v>233</v>
      </c>
      <c r="O923" s="147" t="s">
        <v>4537</v>
      </c>
      <c r="P923" s="147" t="s">
        <v>233</v>
      </c>
      <c r="Q923" s="147" t="s">
        <v>4537</v>
      </c>
      <c r="R923" s="147" t="s">
        <v>233</v>
      </c>
      <c r="S923" s="147" t="s">
        <v>4537</v>
      </c>
      <c r="T923" s="147" t="s">
        <v>233</v>
      </c>
      <c r="U923" s="150">
        <f t="shared" si="14"/>
        <v>0</v>
      </c>
    </row>
    <row r="924" spans="1:21" x14ac:dyDescent="0.2">
      <c r="A924" s="147" t="s">
        <v>8570</v>
      </c>
      <c r="B924" s="147" t="s">
        <v>8141</v>
      </c>
      <c r="C924" s="147" t="s">
        <v>63</v>
      </c>
      <c r="D924" s="147" t="s">
        <v>446</v>
      </c>
      <c r="E924" s="148">
        <v>78</v>
      </c>
      <c r="F924" s="148">
        <v>340</v>
      </c>
      <c r="G924" s="148">
        <v>153</v>
      </c>
      <c r="H924" s="148">
        <v>0</v>
      </c>
      <c r="I924" s="147" t="s">
        <v>4537</v>
      </c>
      <c r="J924" s="147" t="s">
        <v>4537</v>
      </c>
      <c r="K924" s="147" t="s">
        <v>4537</v>
      </c>
      <c r="L924" s="147" t="s">
        <v>8512</v>
      </c>
      <c r="M924" s="147" t="s">
        <v>4537</v>
      </c>
      <c r="N924" s="147" t="s">
        <v>233</v>
      </c>
      <c r="O924" s="147" t="s">
        <v>4537</v>
      </c>
      <c r="P924" s="147" t="s">
        <v>233</v>
      </c>
      <c r="Q924" s="147" t="s">
        <v>4537</v>
      </c>
      <c r="R924" s="147" t="s">
        <v>233</v>
      </c>
      <c r="S924" s="147" t="s">
        <v>4537</v>
      </c>
      <c r="T924" s="147" t="s">
        <v>233</v>
      </c>
      <c r="U924" s="150">
        <f t="shared" si="14"/>
        <v>0</v>
      </c>
    </row>
    <row r="925" spans="1:21" x14ac:dyDescent="0.2">
      <c r="A925" s="147" t="s">
        <v>8570</v>
      </c>
      <c r="B925" s="147" t="s">
        <v>8045</v>
      </c>
      <c r="C925" s="147" t="s">
        <v>544</v>
      </c>
      <c r="D925" s="147" t="s">
        <v>446</v>
      </c>
      <c r="E925" s="148">
        <v>46</v>
      </c>
      <c r="F925" s="148">
        <v>51</v>
      </c>
      <c r="G925" s="148">
        <v>0</v>
      </c>
      <c r="H925" s="148">
        <v>0</v>
      </c>
      <c r="I925" s="147" t="s">
        <v>4537</v>
      </c>
      <c r="J925" s="147" t="s">
        <v>4537</v>
      </c>
      <c r="K925" s="147" t="s">
        <v>4537</v>
      </c>
      <c r="L925" s="147" t="s">
        <v>8512</v>
      </c>
      <c r="M925" s="147" t="s">
        <v>4537</v>
      </c>
      <c r="N925" s="147" t="s">
        <v>233</v>
      </c>
      <c r="O925" s="147" t="s">
        <v>4537</v>
      </c>
      <c r="P925" s="147" t="s">
        <v>233</v>
      </c>
      <c r="Q925" s="147" t="s">
        <v>4537</v>
      </c>
      <c r="R925" s="147" t="s">
        <v>233</v>
      </c>
      <c r="S925" s="147" t="s">
        <v>4537</v>
      </c>
      <c r="T925" s="147" t="s">
        <v>233</v>
      </c>
      <c r="U925" s="150">
        <f t="shared" si="14"/>
        <v>0</v>
      </c>
    </row>
    <row r="926" spans="1:21" x14ac:dyDescent="0.2">
      <c r="A926" s="147" t="s">
        <v>8570</v>
      </c>
      <c r="B926" s="147" t="s">
        <v>8144</v>
      </c>
      <c r="C926" s="147" t="s">
        <v>63</v>
      </c>
      <c r="D926" s="147" t="s">
        <v>446</v>
      </c>
      <c r="E926" s="148">
        <v>44</v>
      </c>
      <c r="F926" s="148">
        <v>90</v>
      </c>
      <c r="G926" s="148">
        <v>0</v>
      </c>
      <c r="H926" s="148">
        <v>0</v>
      </c>
      <c r="I926" s="147" t="s">
        <v>4537</v>
      </c>
      <c r="J926" s="147" t="s">
        <v>4537</v>
      </c>
      <c r="K926" s="147" t="s">
        <v>4537</v>
      </c>
      <c r="L926" s="147" t="s">
        <v>8512</v>
      </c>
      <c r="M926" s="147" t="s">
        <v>4537</v>
      </c>
      <c r="N926" s="147" t="s">
        <v>233</v>
      </c>
      <c r="O926" s="147" t="s">
        <v>4537</v>
      </c>
      <c r="P926" s="147" t="s">
        <v>233</v>
      </c>
      <c r="Q926" s="147" t="s">
        <v>4537</v>
      </c>
      <c r="R926" s="147" t="s">
        <v>233</v>
      </c>
      <c r="S926" s="147" t="s">
        <v>4537</v>
      </c>
      <c r="T926" s="147" t="s">
        <v>233</v>
      </c>
      <c r="U926" s="150">
        <f t="shared" si="14"/>
        <v>0</v>
      </c>
    </row>
    <row r="927" spans="1:21" x14ac:dyDescent="0.2">
      <c r="A927" s="147" t="s">
        <v>8570</v>
      </c>
      <c r="B927" s="147" t="s">
        <v>1128</v>
      </c>
      <c r="C927" s="147" t="s">
        <v>63</v>
      </c>
      <c r="D927" s="147" t="s">
        <v>446</v>
      </c>
      <c r="E927" s="148">
        <v>43</v>
      </c>
      <c r="F927" s="148">
        <v>53</v>
      </c>
      <c r="G927" s="148">
        <v>0</v>
      </c>
      <c r="H927" s="148">
        <v>0</v>
      </c>
      <c r="I927" s="147" t="s">
        <v>4537</v>
      </c>
      <c r="J927" s="147" t="s">
        <v>4537</v>
      </c>
      <c r="K927" s="147" t="s">
        <v>4537</v>
      </c>
      <c r="L927" s="147" t="s">
        <v>8512</v>
      </c>
      <c r="M927" s="147" t="s">
        <v>4537</v>
      </c>
      <c r="N927" s="147" t="s">
        <v>233</v>
      </c>
      <c r="O927" s="147" t="s">
        <v>4537</v>
      </c>
      <c r="P927" s="147" t="s">
        <v>233</v>
      </c>
      <c r="Q927" s="147" t="s">
        <v>4537</v>
      </c>
      <c r="R927" s="147" t="s">
        <v>233</v>
      </c>
      <c r="S927" s="147" t="s">
        <v>4537</v>
      </c>
      <c r="T927" s="147" t="s">
        <v>233</v>
      </c>
      <c r="U927" s="150">
        <f t="shared" si="14"/>
        <v>0</v>
      </c>
    </row>
    <row r="928" spans="1:21" x14ac:dyDescent="0.2">
      <c r="A928" s="147" t="s">
        <v>8570</v>
      </c>
      <c r="B928" s="147" t="s">
        <v>6635</v>
      </c>
      <c r="C928" s="147" t="s">
        <v>63</v>
      </c>
      <c r="D928" s="147" t="s">
        <v>446</v>
      </c>
      <c r="E928" s="148">
        <v>0</v>
      </c>
      <c r="F928" s="148">
        <v>0</v>
      </c>
      <c r="G928" s="148">
        <v>0</v>
      </c>
      <c r="H928" s="148">
        <v>0</v>
      </c>
      <c r="I928" s="147" t="s">
        <v>4537</v>
      </c>
      <c r="J928" s="147" t="s">
        <v>4537</v>
      </c>
      <c r="K928" s="147" t="s">
        <v>4537</v>
      </c>
      <c r="L928" s="147" t="s">
        <v>8512</v>
      </c>
      <c r="M928" s="147" t="s">
        <v>4537</v>
      </c>
      <c r="N928" s="147" t="s">
        <v>233</v>
      </c>
      <c r="O928" s="147" t="s">
        <v>4537</v>
      </c>
      <c r="P928" s="147" t="s">
        <v>233</v>
      </c>
      <c r="Q928" s="147" t="s">
        <v>4537</v>
      </c>
      <c r="R928" s="147" t="s">
        <v>233</v>
      </c>
      <c r="S928" s="147" t="s">
        <v>4537</v>
      </c>
      <c r="T928" s="147" t="s">
        <v>233</v>
      </c>
      <c r="U928" s="150">
        <f t="shared" si="14"/>
        <v>0</v>
      </c>
    </row>
    <row r="929" spans="1:21" x14ac:dyDescent="0.2">
      <c r="A929" s="147" t="s">
        <v>8570</v>
      </c>
      <c r="B929" s="147" t="s">
        <v>1154</v>
      </c>
      <c r="C929" s="147" t="s">
        <v>63</v>
      </c>
      <c r="D929" s="147" t="s">
        <v>446</v>
      </c>
      <c r="E929" s="148">
        <v>0</v>
      </c>
      <c r="F929" s="148">
        <v>0</v>
      </c>
      <c r="G929" s="148">
        <v>0</v>
      </c>
      <c r="H929" s="148">
        <v>0</v>
      </c>
      <c r="I929" s="147" t="s">
        <v>4537</v>
      </c>
      <c r="J929" s="147" t="s">
        <v>4537</v>
      </c>
      <c r="K929" s="147" t="s">
        <v>4537</v>
      </c>
      <c r="L929" s="147" t="s">
        <v>8512</v>
      </c>
      <c r="M929" s="147" t="s">
        <v>4537</v>
      </c>
      <c r="N929" s="147" t="s">
        <v>233</v>
      </c>
      <c r="O929" s="147" t="s">
        <v>4537</v>
      </c>
      <c r="P929" s="147" t="s">
        <v>233</v>
      </c>
      <c r="Q929" s="147" t="s">
        <v>4537</v>
      </c>
      <c r="R929" s="147" t="s">
        <v>233</v>
      </c>
      <c r="S929" s="147" t="s">
        <v>4537</v>
      </c>
      <c r="T929" s="147" t="s">
        <v>233</v>
      </c>
      <c r="U929" s="150">
        <f t="shared" si="14"/>
        <v>0</v>
      </c>
    </row>
    <row r="930" spans="1:21" x14ac:dyDescent="0.2">
      <c r="A930" s="147" t="s">
        <v>8570</v>
      </c>
      <c r="B930" s="147" t="s">
        <v>2903</v>
      </c>
      <c r="C930" s="147" t="s">
        <v>107</v>
      </c>
      <c r="D930" s="147" t="s">
        <v>4744</v>
      </c>
      <c r="E930" s="148">
        <v>0</v>
      </c>
      <c r="F930" s="148">
        <v>0</v>
      </c>
      <c r="G930" s="148">
        <v>0</v>
      </c>
      <c r="H930" s="148">
        <v>0</v>
      </c>
      <c r="I930" s="147" t="s">
        <v>4537</v>
      </c>
      <c r="J930" s="147" t="s">
        <v>4537</v>
      </c>
      <c r="K930" s="147" t="s">
        <v>4537</v>
      </c>
      <c r="L930" s="147" t="s">
        <v>8512</v>
      </c>
      <c r="M930" s="147" t="s">
        <v>4537</v>
      </c>
      <c r="N930" s="147" t="s">
        <v>233</v>
      </c>
      <c r="O930" s="147" t="s">
        <v>4537</v>
      </c>
      <c r="P930" s="147" t="s">
        <v>233</v>
      </c>
      <c r="Q930" s="147" t="s">
        <v>4537</v>
      </c>
      <c r="R930" s="147" t="s">
        <v>233</v>
      </c>
      <c r="S930" s="147" t="s">
        <v>4537</v>
      </c>
      <c r="T930" s="147" t="s">
        <v>233</v>
      </c>
      <c r="U930" s="150">
        <f t="shared" si="14"/>
        <v>0</v>
      </c>
    </row>
    <row r="931" spans="1:21" x14ac:dyDescent="0.2">
      <c r="A931" s="147" t="s">
        <v>8570</v>
      </c>
      <c r="B931" s="147" t="s">
        <v>4902</v>
      </c>
      <c r="C931" s="147" t="s">
        <v>43</v>
      </c>
      <c r="D931" s="147" t="s">
        <v>4744</v>
      </c>
      <c r="E931" s="148">
        <v>0</v>
      </c>
      <c r="F931" s="148">
        <v>0</v>
      </c>
      <c r="G931" s="148">
        <v>0</v>
      </c>
      <c r="H931" s="148">
        <v>0</v>
      </c>
      <c r="I931" s="147" t="s">
        <v>4537</v>
      </c>
      <c r="J931" s="147" t="s">
        <v>4537</v>
      </c>
      <c r="K931" s="147" t="s">
        <v>4537</v>
      </c>
      <c r="L931" s="147" t="s">
        <v>8512</v>
      </c>
      <c r="M931" s="147" t="s">
        <v>4537</v>
      </c>
      <c r="N931" s="147" t="s">
        <v>233</v>
      </c>
      <c r="O931" s="147" t="s">
        <v>4537</v>
      </c>
      <c r="P931" s="147" t="s">
        <v>233</v>
      </c>
      <c r="Q931" s="147" t="s">
        <v>4537</v>
      </c>
      <c r="R931" s="147" t="s">
        <v>233</v>
      </c>
      <c r="S931" s="147" t="s">
        <v>4537</v>
      </c>
      <c r="T931" s="147" t="s">
        <v>233</v>
      </c>
      <c r="U931" s="150">
        <f t="shared" si="14"/>
        <v>0</v>
      </c>
    </row>
    <row r="932" spans="1:21" x14ac:dyDescent="0.2">
      <c r="A932" s="147" t="s">
        <v>8570</v>
      </c>
      <c r="B932" s="147" t="s">
        <v>103</v>
      </c>
      <c r="C932" s="147" t="s">
        <v>107</v>
      </c>
      <c r="D932" s="147" t="s">
        <v>4744</v>
      </c>
      <c r="E932" s="148">
        <v>0</v>
      </c>
      <c r="F932" s="148">
        <v>833</v>
      </c>
      <c r="G932" s="148">
        <v>0</v>
      </c>
      <c r="H932" s="148">
        <v>0</v>
      </c>
      <c r="I932" s="147" t="s">
        <v>4537</v>
      </c>
      <c r="J932" s="147" t="s">
        <v>4537</v>
      </c>
      <c r="K932" s="147" t="s">
        <v>4537</v>
      </c>
      <c r="L932" s="147" t="s">
        <v>8512</v>
      </c>
      <c r="M932" s="147" t="s">
        <v>4537</v>
      </c>
      <c r="N932" s="147" t="s">
        <v>233</v>
      </c>
      <c r="O932" s="147" t="s">
        <v>4537</v>
      </c>
      <c r="P932" s="147" t="s">
        <v>233</v>
      </c>
      <c r="Q932" s="147" t="s">
        <v>4537</v>
      </c>
      <c r="R932" s="147" t="s">
        <v>233</v>
      </c>
      <c r="S932" s="147" t="s">
        <v>4537</v>
      </c>
      <c r="T932" s="147" t="s">
        <v>233</v>
      </c>
      <c r="U932" s="150">
        <f t="shared" si="14"/>
        <v>0</v>
      </c>
    </row>
    <row r="933" spans="1:21" x14ac:dyDescent="0.2">
      <c r="A933" s="147" t="s">
        <v>8570</v>
      </c>
      <c r="B933" s="147" t="s">
        <v>55</v>
      </c>
      <c r="C933" s="147" t="s">
        <v>63</v>
      </c>
      <c r="D933" s="147" t="s">
        <v>4744</v>
      </c>
      <c r="E933" s="148">
        <v>2515</v>
      </c>
      <c r="F933" s="148">
        <v>2515</v>
      </c>
      <c r="G933" s="148">
        <v>0</v>
      </c>
      <c r="H933" s="148">
        <v>0</v>
      </c>
      <c r="I933" s="147" t="s">
        <v>4537</v>
      </c>
      <c r="J933" s="147" t="s">
        <v>4537</v>
      </c>
      <c r="K933" s="147" t="s">
        <v>4537</v>
      </c>
      <c r="L933" s="147" t="s">
        <v>8512</v>
      </c>
      <c r="M933" s="147" t="s">
        <v>4537</v>
      </c>
      <c r="N933" s="147" t="s">
        <v>233</v>
      </c>
      <c r="O933" s="147" t="s">
        <v>4537</v>
      </c>
      <c r="P933" s="147" t="s">
        <v>233</v>
      </c>
      <c r="Q933" s="147" t="s">
        <v>4537</v>
      </c>
      <c r="R933" s="147" t="s">
        <v>233</v>
      </c>
      <c r="S933" s="147" t="s">
        <v>4537</v>
      </c>
      <c r="T933" s="147" t="s">
        <v>233</v>
      </c>
      <c r="U933" s="150">
        <f t="shared" si="14"/>
        <v>0</v>
      </c>
    </row>
    <row r="934" spans="1:21" x14ac:dyDescent="0.2">
      <c r="A934" s="147" t="s">
        <v>8570</v>
      </c>
      <c r="B934" s="147" t="s">
        <v>8027</v>
      </c>
      <c r="C934" s="147" t="s">
        <v>43</v>
      </c>
      <c r="D934" s="147" t="s">
        <v>4744</v>
      </c>
      <c r="E934" s="148">
        <v>0</v>
      </c>
      <c r="F934" s="148">
        <v>0</v>
      </c>
      <c r="G934" s="148">
        <v>0</v>
      </c>
      <c r="H934" s="148">
        <v>0</v>
      </c>
      <c r="I934" s="147" t="s">
        <v>4537</v>
      </c>
      <c r="J934" s="147" t="s">
        <v>4537</v>
      </c>
      <c r="K934" s="147" t="s">
        <v>4537</v>
      </c>
      <c r="L934" s="147" t="s">
        <v>8512</v>
      </c>
      <c r="M934" s="147" t="s">
        <v>4537</v>
      </c>
      <c r="N934" s="147" t="s">
        <v>233</v>
      </c>
      <c r="O934" s="147" t="s">
        <v>4537</v>
      </c>
      <c r="P934" s="147" t="s">
        <v>233</v>
      </c>
      <c r="Q934" s="147" t="s">
        <v>4537</v>
      </c>
      <c r="R934" s="147" t="s">
        <v>233</v>
      </c>
      <c r="S934" s="147" t="s">
        <v>4537</v>
      </c>
      <c r="T934" s="147" t="s">
        <v>233</v>
      </c>
      <c r="U934" s="150">
        <f t="shared" si="14"/>
        <v>0</v>
      </c>
    </row>
    <row r="935" spans="1:21" x14ac:dyDescent="0.2">
      <c r="A935" s="147" t="s">
        <v>8570</v>
      </c>
      <c r="B935" s="147" t="s">
        <v>7500</v>
      </c>
      <c r="C935" s="147" t="s">
        <v>107</v>
      </c>
      <c r="D935" s="147" t="s">
        <v>4744</v>
      </c>
      <c r="E935" s="148">
        <v>0</v>
      </c>
      <c r="F935" s="148">
        <v>440</v>
      </c>
      <c r="G935" s="148">
        <v>0</v>
      </c>
      <c r="H935" s="148">
        <v>0</v>
      </c>
      <c r="I935" s="147" t="s">
        <v>4537</v>
      </c>
      <c r="J935" s="147" t="s">
        <v>4537</v>
      </c>
      <c r="K935" s="147" t="s">
        <v>4537</v>
      </c>
      <c r="L935" s="147" t="s">
        <v>8512</v>
      </c>
      <c r="M935" s="147" t="s">
        <v>4537</v>
      </c>
      <c r="N935" s="147" t="s">
        <v>233</v>
      </c>
      <c r="O935" s="147" t="s">
        <v>4537</v>
      </c>
      <c r="P935" s="147" t="s">
        <v>233</v>
      </c>
      <c r="Q935" s="147" t="s">
        <v>4537</v>
      </c>
      <c r="R935" s="147" t="s">
        <v>233</v>
      </c>
      <c r="S935" s="147" t="s">
        <v>4537</v>
      </c>
      <c r="T935" s="147" t="s">
        <v>233</v>
      </c>
      <c r="U935" s="150">
        <f t="shared" si="14"/>
        <v>0</v>
      </c>
    </row>
    <row r="936" spans="1:21" x14ac:dyDescent="0.2">
      <c r="A936" s="147" t="s">
        <v>8570</v>
      </c>
      <c r="B936" s="147" t="s">
        <v>7605</v>
      </c>
      <c r="C936" s="147" t="s">
        <v>43</v>
      </c>
      <c r="D936" s="147" t="s">
        <v>4744</v>
      </c>
      <c r="E936" s="148">
        <v>0</v>
      </c>
      <c r="F936" s="148">
        <v>374</v>
      </c>
      <c r="G936" s="148">
        <v>0</v>
      </c>
      <c r="H936" s="148">
        <v>0</v>
      </c>
      <c r="I936" s="147" t="s">
        <v>4537</v>
      </c>
      <c r="J936" s="147" t="s">
        <v>4537</v>
      </c>
      <c r="K936" s="147" t="s">
        <v>4537</v>
      </c>
      <c r="L936" s="147" t="s">
        <v>8512</v>
      </c>
      <c r="M936" s="147" t="s">
        <v>4537</v>
      </c>
      <c r="N936" s="147" t="s">
        <v>233</v>
      </c>
      <c r="O936" s="147" t="s">
        <v>4537</v>
      </c>
      <c r="P936" s="147" t="s">
        <v>233</v>
      </c>
      <c r="Q936" s="147" t="s">
        <v>4537</v>
      </c>
      <c r="R936" s="147" t="s">
        <v>233</v>
      </c>
      <c r="S936" s="147" t="s">
        <v>4537</v>
      </c>
      <c r="T936" s="147" t="s">
        <v>233</v>
      </c>
      <c r="U936" s="150">
        <f t="shared" si="14"/>
        <v>0</v>
      </c>
    </row>
    <row r="937" spans="1:21" x14ac:dyDescent="0.2">
      <c r="A937" s="147" t="s">
        <v>8570</v>
      </c>
      <c r="B937" s="147" t="s">
        <v>4827</v>
      </c>
      <c r="C937" s="147" t="s">
        <v>544</v>
      </c>
      <c r="D937" s="147" t="s">
        <v>8516</v>
      </c>
      <c r="E937" s="148">
        <v>146</v>
      </c>
      <c r="F937" s="148">
        <v>637</v>
      </c>
      <c r="G937" s="148">
        <v>414</v>
      </c>
      <c r="H937" s="148">
        <v>0</v>
      </c>
      <c r="I937" s="147" t="s">
        <v>4537</v>
      </c>
      <c r="J937" s="147" t="s">
        <v>4537</v>
      </c>
      <c r="K937" s="147" t="s">
        <v>4537</v>
      </c>
      <c r="L937" s="147" t="s">
        <v>8512</v>
      </c>
      <c r="M937" s="147" t="s">
        <v>4537</v>
      </c>
      <c r="N937" s="147" t="s">
        <v>233</v>
      </c>
      <c r="O937" s="147" t="s">
        <v>4537</v>
      </c>
      <c r="P937" s="147" t="s">
        <v>233</v>
      </c>
      <c r="Q937" s="147" t="s">
        <v>4537</v>
      </c>
      <c r="R937" s="147" t="s">
        <v>233</v>
      </c>
      <c r="S937" s="147" t="s">
        <v>4537</v>
      </c>
      <c r="T937" s="147" t="s">
        <v>233</v>
      </c>
      <c r="U937" s="150">
        <f t="shared" si="14"/>
        <v>0</v>
      </c>
    </row>
    <row r="938" spans="1:21" x14ac:dyDescent="0.2">
      <c r="A938" s="147" t="s">
        <v>8570</v>
      </c>
      <c r="B938" s="147" t="s">
        <v>2383</v>
      </c>
      <c r="C938" s="147" t="s">
        <v>43</v>
      </c>
      <c r="D938" s="147" t="s">
        <v>18</v>
      </c>
      <c r="E938" s="148">
        <v>334</v>
      </c>
      <c r="F938" s="148">
        <v>2543</v>
      </c>
      <c r="G938" s="148">
        <v>1666</v>
      </c>
      <c r="H938" s="148">
        <v>0</v>
      </c>
      <c r="I938" s="147" t="s">
        <v>4537</v>
      </c>
      <c r="J938" s="147" t="s">
        <v>4537</v>
      </c>
      <c r="K938" s="147" t="s">
        <v>4537</v>
      </c>
      <c r="L938" s="147" t="s">
        <v>8512</v>
      </c>
      <c r="M938" s="147" t="s">
        <v>4537</v>
      </c>
      <c r="N938" s="147" t="s">
        <v>233</v>
      </c>
      <c r="O938" s="147" t="s">
        <v>4537</v>
      </c>
      <c r="P938" s="147" t="s">
        <v>233</v>
      </c>
      <c r="Q938" s="147" t="s">
        <v>4537</v>
      </c>
      <c r="R938" s="147" t="s">
        <v>233</v>
      </c>
      <c r="S938" s="147" t="s">
        <v>4537</v>
      </c>
      <c r="T938" s="147" t="s">
        <v>233</v>
      </c>
      <c r="U938" s="150">
        <f t="shared" si="14"/>
        <v>0</v>
      </c>
    </row>
    <row r="939" spans="1:21" x14ac:dyDescent="0.2">
      <c r="A939" s="147" t="s">
        <v>8570</v>
      </c>
      <c r="B939" s="147" t="s">
        <v>7682</v>
      </c>
      <c r="C939" s="147" t="s">
        <v>63</v>
      </c>
      <c r="D939" s="147" t="s">
        <v>8516</v>
      </c>
      <c r="E939" s="148">
        <v>117</v>
      </c>
      <c r="F939" s="148">
        <v>207</v>
      </c>
      <c r="G939" s="148">
        <v>0</v>
      </c>
      <c r="H939" s="148">
        <v>5</v>
      </c>
      <c r="I939" s="147" t="s">
        <v>4537</v>
      </c>
      <c r="J939" s="147" t="s">
        <v>4537</v>
      </c>
      <c r="K939" s="147" t="s">
        <v>4537</v>
      </c>
      <c r="L939" s="147" t="s">
        <v>8512</v>
      </c>
      <c r="M939" s="147" t="s">
        <v>4537</v>
      </c>
      <c r="N939" s="147" t="s">
        <v>233</v>
      </c>
      <c r="O939" s="147" t="s">
        <v>4537</v>
      </c>
      <c r="P939" s="147" t="s">
        <v>233</v>
      </c>
      <c r="Q939" s="147" t="s">
        <v>4537</v>
      </c>
      <c r="R939" s="147" t="s">
        <v>233</v>
      </c>
      <c r="S939" s="147" t="s">
        <v>4537</v>
      </c>
      <c r="T939" s="147" t="s">
        <v>233</v>
      </c>
      <c r="U939" s="150">
        <f t="shared" si="14"/>
        <v>0</v>
      </c>
    </row>
    <row r="940" spans="1:21" x14ac:dyDescent="0.2">
      <c r="A940" s="147" t="s">
        <v>8570</v>
      </c>
      <c r="B940" s="147" t="s">
        <v>746</v>
      </c>
      <c r="C940" s="147" t="s">
        <v>63</v>
      </c>
      <c r="D940" s="147" t="s">
        <v>8516</v>
      </c>
      <c r="E940" s="148">
        <v>139</v>
      </c>
      <c r="F940" s="148">
        <v>317</v>
      </c>
      <c r="G940" s="148">
        <v>105</v>
      </c>
      <c r="H940" s="148">
        <v>2</v>
      </c>
      <c r="I940" s="147" t="s">
        <v>4537</v>
      </c>
      <c r="J940" s="147" t="s">
        <v>4537</v>
      </c>
      <c r="K940" s="147" t="s">
        <v>4537</v>
      </c>
      <c r="L940" s="147" t="s">
        <v>8512</v>
      </c>
      <c r="M940" s="147" t="s">
        <v>4537</v>
      </c>
      <c r="N940" s="147" t="s">
        <v>233</v>
      </c>
      <c r="O940" s="147" t="s">
        <v>4537</v>
      </c>
      <c r="P940" s="147" t="s">
        <v>233</v>
      </c>
      <c r="Q940" s="147" t="s">
        <v>4537</v>
      </c>
      <c r="R940" s="147" t="s">
        <v>233</v>
      </c>
      <c r="S940" s="147" t="s">
        <v>4537</v>
      </c>
      <c r="T940" s="147" t="s">
        <v>233</v>
      </c>
      <c r="U940" s="150">
        <f t="shared" si="14"/>
        <v>0</v>
      </c>
    </row>
    <row r="941" spans="1:21" x14ac:dyDescent="0.2">
      <c r="A941" s="147" t="s">
        <v>8570</v>
      </c>
      <c r="B941" s="147" t="s">
        <v>746</v>
      </c>
      <c r="C941" s="147" t="s">
        <v>63</v>
      </c>
      <c r="D941" s="147" t="s">
        <v>8521</v>
      </c>
      <c r="E941" s="148">
        <v>163</v>
      </c>
      <c r="F941" s="148">
        <v>0</v>
      </c>
      <c r="G941" s="148">
        <v>0</v>
      </c>
      <c r="H941" s="148">
        <v>0</v>
      </c>
      <c r="I941" s="147" t="s">
        <v>4537</v>
      </c>
      <c r="J941" s="147" t="s">
        <v>4537</v>
      </c>
      <c r="K941" s="147" t="s">
        <v>4537</v>
      </c>
      <c r="L941" s="147" t="s">
        <v>8512</v>
      </c>
      <c r="M941" s="147" t="s">
        <v>4537</v>
      </c>
      <c r="N941" s="147" t="s">
        <v>233</v>
      </c>
      <c r="O941" s="147" t="s">
        <v>4537</v>
      </c>
      <c r="P941" s="147" t="s">
        <v>233</v>
      </c>
      <c r="Q941" s="147" t="s">
        <v>4537</v>
      </c>
      <c r="R941" s="147" t="s">
        <v>233</v>
      </c>
      <c r="S941" s="147" t="s">
        <v>4537</v>
      </c>
      <c r="T941" s="147" t="s">
        <v>233</v>
      </c>
      <c r="U941" s="150">
        <f t="shared" si="14"/>
        <v>0</v>
      </c>
    </row>
    <row r="942" spans="1:21" x14ac:dyDescent="0.2">
      <c r="A942" s="147" t="s">
        <v>8570</v>
      </c>
      <c r="B942" s="147" t="s">
        <v>6708</v>
      </c>
      <c r="C942" s="147" t="s">
        <v>544</v>
      </c>
      <c r="D942" s="147" t="s">
        <v>8521</v>
      </c>
      <c r="E942" s="148">
        <v>0</v>
      </c>
      <c r="F942" s="148">
        <v>0</v>
      </c>
      <c r="G942" s="148">
        <v>0</v>
      </c>
      <c r="H942" s="148">
        <v>0</v>
      </c>
      <c r="I942" s="147" t="s">
        <v>4537</v>
      </c>
      <c r="J942" s="147" t="s">
        <v>4537</v>
      </c>
      <c r="K942" s="147" t="s">
        <v>4537</v>
      </c>
      <c r="L942" s="147" t="s">
        <v>8512</v>
      </c>
      <c r="M942" s="147" t="s">
        <v>4537</v>
      </c>
      <c r="N942" s="147" t="s">
        <v>233</v>
      </c>
      <c r="O942" s="147" t="s">
        <v>4537</v>
      </c>
      <c r="P942" s="147" t="s">
        <v>233</v>
      </c>
      <c r="Q942" s="147" t="s">
        <v>4537</v>
      </c>
      <c r="R942" s="147" t="s">
        <v>233</v>
      </c>
      <c r="S942" s="147" t="s">
        <v>4537</v>
      </c>
      <c r="T942" s="147" t="s">
        <v>233</v>
      </c>
      <c r="U942" s="150">
        <f t="shared" si="14"/>
        <v>0</v>
      </c>
    </row>
    <row r="943" spans="1:21" x14ac:dyDescent="0.2">
      <c r="A943" s="147" t="s">
        <v>8570</v>
      </c>
      <c r="B943" s="147" t="s">
        <v>5162</v>
      </c>
      <c r="C943" s="147" t="s">
        <v>544</v>
      </c>
      <c r="D943" s="147" t="s">
        <v>8521</v>
      </c>
      <c r="E943" s="148">
        <v>125</v>
      </c>
      <c r="F943" s="148">
        <v>0</v>
      </c>
      <c r="G943" s="148">
        <v>0</v>
      </c>
      <c r="H943" s="148">
        <v>0</v>
      </c>
      <c r="I943" s="147" t="s">
        <v>4537</v>
      </c>
      <c r="J943" s="147" t="s">
        <v>4537</v>
      </c>
      <c r="K943" s="147" t="s">
        <v>4537</v>
      </c>
      <c r="L943" s="147" t="s">
        <v>8512</v>
      </c>
      <c r="M943" s="147" t="s">
        <v>4537</v>
      </c>
      <c r="N943" s="147" t="s">
        <v>233</v>
      </c>
      <c r="O943" s="147" t="s">
        <v>4537</v>
      </c>
      <c r="P943" s="147" t="s">
        <v>233</v>
      </c>
      <c r="Q943" s="147" t="s">
        <v>4537</v>
      </c>
      <c r="R943" s="147" t="s">
        <v>233</v>
      </c>
      <c r="S943" s="147" t="s">
        <v>4537</v>
      </c>
      <c r="T943" s="147" t="s">
        <v>233</v>
      </c>
      <c r="U943" s="150">
        <f t="shared" si="14"/>
        <v>0</v>
      </c>
    </row>
    <row r="944" spans="1:21" x14ac:dyDescent="0.2">
      <c r="A944" s="147" t="s">
        <v>8570</v>
      </c>
      <c r="B944" s="147" t="s">
        <v>7482</v>
      </c>
      <c r="C944" s="147" t="s">
        <v>544</v>
      </c>
      <c r="D944" s="147" t="s">
        <v>8521</v>
      </c>
      <c r="E944" s="148">
        <v>65</v>
      </c>
      <c r="F944" s="148">
        <v>0</v>
      </c>
      <c r="G944" s="148">
        <v>0</v>
      </c>
      <c r="H944" s="148">
        <v>0</v>
      </c>
      <c r="I944" s="147" t="s">
        <v>4537</v>
      </c>
      <c r="J944" s="147" t="s">
        <v>4537</v>
      </c>
      <c r="K944" s="147" t="s">
        <v>4537</v>
      </c>
      <c r="L944" s="147" t="s">
        <v>8512</v>
      </c>
      <c r="M944" s="147" t="s">
        <v>4537</v>
      </c>
      <c r="N944" s="147" t="s">
        <v>233</v>
      </c>
      <c r="O944" s="147" t="s">
        <v>4537</v>
      </c>
      <c r="P944" s="147" t="s">
        <v>233</v>
      </c>
      <c r="Q944" s="147" t="s">
        <v>4537</v>
      </c>
      <c r="R944" s="147" t="s">
        <v>233</v>
      </c>
      <c r="S944" s="147" t="s">
        <v>4537</v>
      </c>
      <c r="T944" s="147" t="s">
        <v>233</v>
      </c>
      <c r="U944" s="150">
        <f t="shared" si="14"/>
        <v>0</v>
      </c>
    </row>
    <row r="945" spans="1:21" x14ac:dyDescent="0.2">
      <c r="A945" s="147" t="s">
        <v>8570</v>
      </c>
      <c r="B945" s="147" t="s">
        <v>7682</v>
      </c>
      <c r="C945" s="147" t="s">
        <v>63</v>
      </c>
      <c r="D945" s="147" t="s">
        <v>8521</v>
      </c>
      <c r="E945" s="148">
        <v>50</v>
      </c>
      <c r="F945" s="148">
        <v>0</v>
      </c>
      <c r="G945" s="148">
        <v>0</v>
      </c>
      <c r="H945" s="148">
        <v>0</v>
      </c>
      <c r="I945" s="147" t="s">
        <v>4537</v>
      </c>
      <c r="J945" s="147" t="s">
        <v>4537</v>
      </c>
      <c r="K945" s="147" t="s">
        <v>4537</v>
      </c>
      <c r="L945" s="147" t="s">
        <v>8512</v>
      </c>
      <c r="M945" s="147" t="s">
        <v>4537</v>
      </c>
      <c r="N945" s="147" t="s">
        <v>233</v>
      </c>
      <c r="O945" s="147" t="s">
        <v>4537</v>
      </c>
      <c r="P945" s="147" t="s">
        <v>233</v>
      </c>
      <c r="Q945" s="147" t="s">
        <v>4537</v>
      </c>
      <c r="R945" s="147" t="s">
        <v>233</v>
      </c>
      <c r="S945" s="147" t="s">
        <v>4537</v>
      </c>
      <c r="T945" s="147" t="s">
        <v>233</v>
      </c>
      <c r="U945" s="150">
        <f t="shared" si="14"/>
        <v>0</v>
      </c>
    </row>
    <row r="946" spans="1:21" x14ac:dyDescent="0.2">
      <c r="A946" s="147" t="s">
        <v>8570</v>
      </c>
      <c r="B946" s="147" t="s">
        <v>8153</v>
      </c>
      <c r="C946" s="147" t="s">
        <v>63</v>
      </c>
      <c r="D946" s="147" t="s">
        <v>8521</v>
      </c>
      <c r="E946" s="148">
        <v>0</v>
      </c>
      <c r="F946" s="148">
        <v>0</v>
      </c>
      <c r="G946" s="148">
        <v>0</v>
      </c>
      <c r="H946" s="148">
        <v>0</v>
      </c>
      <c r="I946" s="147" t="s">
        <v>4537</v>
      </c>
      <c r="J946" s="147" t="s">
        <v>4537</v>
      </c>
      <c r="K946" s="147" t="s">
        <v>4537</v>
      </c>
      <c r="L946" s="147" t="s">
        <v>8512</v>
      </c>
      <c r="M946" s="147" t="s">
        <v>4537</v>
      </c>
      <c r="N946" s="147" t="s">
        <v>233</v>
      </c>
      <c r="O946" s="147" t="s">
        <v>4537</v>
      </c>
      <c r="P946" s="147" t="s">
        <v>233</v>
      </c>
      <c r="Q946" s="147" t="s">
        <v>4537</v>
      </c>
      <c r="R946" s="147" t="s">
        <v>233</v>
      </c>
      <c r="S946" s="147" t="s">
        <v>4537</v>
      </c>
      <c r="T946" s="147" t="s">
        <v>233</v>
      </c>
      <c r="U946" s="150">
        <f t="shared" si="14"/>
        <v>0</v>
      </c>
    </row>
    <row r="947" spans="1:21" x14ac:dyDescent="0.2">
      <c r="A947" s="147" t="s">
        <v>8570</v>
      </c>
      <c r="B947" s="147" t="s">
        <v>5750</v>
      </c>
      <c r="C947" s="147" t="s">
        <v>43</v>
      </c>
      <c r="D947" s="147" t="s">
        <v>8521</v>
      </c>
      <c r="E947" s="148">
        <v>0</v>
      </c>
      <c r="F947" s="148">
        <v>0</v>
      </c>
      <c r="G947" s="148">
        <v>0</v>
      </c>
      <c r="H947" s="148">
        <v>0</v>
      </c>
      <c r="I947" s="147" t="s">
        <v>4537</v>
      </c>
      <c r="J947" s="147" t="s">
        <v>4537</v>
      </c>
      <c r="K947" s="147" t="s">
        <v>4537</v>
      </c>
      <c r="L947" s="147" t="s">
        <v>8512</v>
      </c>
      <c r="M947" s="147" t="s">
        <v>4537</v>
      </c>
      <c r="N947" s="147" t="s">
        <v>233</v>
      </c>
      <c r="O947" s="147" t="s">
        <v>4537</v>
      </c>
      <c r="P947" s="147" t="s">
        <v>233</v>
      </c>
      <c r="Q947" s="147" t="s">
        <v>4537</v>
      </c>
      <c r="R947" s="147" t="s">
        <v>233</v>
      </c>
      <c r="S947" s="147" t="s">
        <v>4537</v>
      </c>
      <c r="T947" s="147" t="s">
        <v>233</v>
      </c>
      <c r="U947" s="150">
        <f t="shared" si="14"/>
        <v>0</v>
      </c>
    </row>
    <row r="948" spans="1:21" x14ac:dyDescent="0.2">
      <c r="A948" s="147" t="s">
        <v>8570</v>
      </c>
      <c r="B948" s="147" t="s">
        <v>4726</v>
      </c>
      <c r="C948" s="147" t="s">
        <v>43</v>
      </c>
      <c r="D948" s="147" t="s">
        <v>8521</v>
      </c>
      <c r="E948" s="148">
        <v>110</v>
      </c>
      <c r="F948" s="148">
        <v>0</v>
      </c>
      <c r="G948" s="148">
        <v>0</v>
      </c>
      <c r="H948" s="148">
        <v>0</v>
      </c>
      <c r="I948" s="147" t="s">
        <v>4537</v>
      </c>
      <c r="J948" s="147" t="s">
        <v>4537</v>
      </c>
      <c r="K948" s="147" t="s">
        <v>4537</v>
      </c>
      <c r="L948" s="147" t="s">
        <v>8512</v>
      </c>
      <c r="M948" s="147" t="s">
        <v>4537</v>
      </c>
      <c r="N948" s="147" t="s">
        <v>233</v>
      </c>
      <c r="O948" s="147" t="s">
        <v>4537</v>
      </c>
      <c r="P948" s="147" t="s">
        <v>233</v>
      </c>
      <c r="Q948" s="147" t="s">
        <v>4537</v>
      </c>
      <c r="R948" s="147" t="s">
        <v>233</v>
      </c>
      <c r="S948" s="147" t="s">
        <v>4537</v>
      </c>
      <c r="T948" s="147" t="s">
        <v>233</v>
      </c>
      <c r="U948" s="150">
        <f t="shared" si="14"/>
        <v>0</v>
      </c>
    </row>
    <row r="949" spans="1:21" x14ac:dyDescent="0.2">
      <c r="A949" s="147" t="s">
        <v>8570</v>
      </c>
      <c r="B949" s="147" t="s">
        <v>5750</v>
      </c>
      <c r="C949" s="147" t="s">
        <v>43</v>
      </c>
      <c r="D949" s="147" t="s">
        <v>8521</v>
      </c>
      <c r="E949" s="148">
        <v>0</v>
      </c>
      <c r="F949" s="148">
        <v>0</v>
      </c>
      <c r="G949" s="148">
        <v>0</v>
      </c>
      <c r="H949" s="148">
        <v>0</v>
      </c>
      <c r="I949" s="147" t="s">
        <v>4537</v>
      </c>
      <c r="J949" s="147" t="s">
        <v>4537</v>
      </c>
      <c r="K949" s="147" t="s">
        <v>4537</v>
      </c>
      <c r="L949" s="147" t="s">
        <v>8512</v>
      </c>
      <c r="M949" s="147" t="s">
        <v>4537</v>
      </c>
      <c r="N949" s="147" t="s">
        <v>233</v>
      </c>
      <c r="O949" s="147" t="s">
        <v>4537</v>
      </c>
      <c r="P949" s="147" t="s">
        <v>233</v>
      </c>
      <c r="Q949" s="147" t="s">
        <v>4537</v>
      </c>
      <c r="R949" s="147" t="s">
        <v>233</v>
      </c>
      <c r="S949" s="147" t="s">
        <v>4537</v>
      </c>
      <c r="T949" s="147" t="s">
        <v>233</v>
      </c>
      <c r="U949" s="150">
        <f t="shared" si="14"/>
        <v>0</v>
      </c>
    </row>
    <row r="950" spans="1:21" x14ac:dyDescent="0.2">
      <c r="A950" s="147" t="s">
        <v>8570</v>
      </c>
      <c r="B950" s="147" t="s">
        <v>7482</v>
      </c>
      <c r="C950" s="147" t="s">
        <v>544</v>
      </c>
      <c r="D950" s="147" t="s">
        <v>8521</v>
      </c>
      <c r="E950" s="148">
        <v>54</v>
      </c>
      <c r="F950" s="148">
        <v>0</v>
      </c>
      <c r="G950" s="148">
        <v>0</v>
      </c>
      <c r="H950" s="148">
        <v>0</v>
      </c>
      <c r="I950" s="147" t="s">
        <v>4537</v>
      </c>
      <c r="J950" s="147" t="s">
        <v>4537</v>
      </c>
      <c r="K950" s="147" t="s">
        <v>4537</v>
      </c>
      <c r="L950" s="147" t="s">
        <v>8512</v>
      </c>
      <c r="M950" s="147" t="s">
        <v>4537</v>
      </c>
      <c r="N950" s="147" t="s">
        <v>233</v>
      </c>
      <c r="O950" s="147" t="s">
        <v>4537</v>
      </c>
      <c r="P950" s="147" t="s">
        <v>233</v>
      </c>
      <c r="Q950" s="147" t="s">
        <v>4537</v>
      </c>
      <c r="R950" s="147" t="s">
        <v>233</v>
      </c>
      <c r="S950" s="147" t="s">
        <v>4537</v>
      </c>
      <c r="T950" s="147" t="s">
        <v>233</v>
      </c>
      <c r="U950" s="150">
        <f t="shared" si="14"/>
        <v>0</v>
      </c>
    </row>
    <row r="951" spans="1:21" x14ac:dyDescent="0.2">
      <c r="A951" s="147" t="s">
        <v>8570</v>
      </c>
      <c r="B951" s="147" t="s">
        <v>746</v>
      </c>
      <c r="C951" s="147" t="s">
        <v>63</v>
      </c>
      <c r="D951" s="147" t="s">
        <v>8521</v>
      </c>
      <c r="E951" s="148">
        <v>54</v>
      </c>
      <c r="F951" s="148">
        <v>0</v>
      </c>
      <c r="G951" s="148">
        <v>0</v>
      </c>
      <c r="H951" s="148">
        <v>0</v>
      </c>
      <c r="I951" s="147" t="s">
        <v>4537</v>
      </c>
      <c r="J951" s="147" t="s">
        <v>4537</v>
      </c>
      <c r="K951" s="147" t="s">
        <v>4537</v>
      </c>
      <c r="L951" s="147" t="s">
        <v>8512</v>
      </c>
      <c r="M951" s="147" t="s">
        <v>4537</v>
      </c>
      <c r="N951" s="147" t="s">
        <v>233</v>
      </c>
      <c r="O951" s="147" t="s">
        <v>4537</v>
      </c>
      <c r="P951" s="147" t="s">
        <v>233</v>
      </c>
      <c r="Q951" s="147" t="s">
        <v>4537</v>
      </c>
      <c r="R951" s="147" t="s">
        <v>233</v>
      </c>
      <c r="S951" s="147" t="s">
        <v>4537</v>
      </c>
      <c r="T951" s="147" t="s">
        <v>233</v>
      </c>
      <c r="U951" s="150">
        <f t="shared" si="14"/>
        <v>0</v>
      </c>
    </row>
    <row r="952" spans="1:21" x14ac:dyDescent="0.2">
      <c r="A952" s="147" t="s">
        <v>8571</v>
      </c>
      <c r="B952" s="147" t="s">
        <v>5195</v>
      </c>
      <c r="C952" s="147" t="s">
        <v>544</v>
      </c>
      <c r="D952" s="147" t="s">
        <v>987</v>
      </c>
      <c r="E952" s="148">
        <v>0</v>
      </c>
      <c r="F952" s="148">
        <v>0</v>
      </c>
      <c r="G952" s="148">
        <v>0</v>
      </c>
      <c r="H952" s="148">
        <v>0</v>
      </c>
      <c r="I952" s="147" t="s">
        <v>4537</v>
      </c>
      <c r="J952" s="147" t="s">
        <v>4537</v>
      </c>
      <c r="K952" s="147" t="s">
        <v>4537</v>
      </c>
      <c r="L952" s="147" t="s">
        <v>8512</v>
      </c>
      <c r="M952" s="147" t="s">
        <v>4537</v>
      </c>
      <c r="N952" s="147" t="s">
        <v>233</v>
      </c>
      <c r="O952" s="147" t="s">
        <v>4537</v>
      </c>
      <c r="P952" s="147" t="s">
        <v>233</v>
      </c>
      <c r="Q952" s="147" t="s">
        <v>4537</v>
      </c>
      <c r="R952" s="147" t="s">
        <v>233</v>
      </c>
      <c r="S952" s="147" t="s">
        <v>4537</v>
      </c>
      <c r="T952" s="147" t="s">
        <v>233</v>
      </c>
      <c r="U952" s="150">
        <f t="shared" si="14"/>
        <v>0</v>
      </c>
    </row>
    <row r="953" spans="1:21" x14ac:dyDescent="0.2">
      <c r="A953" s="147" t="s">
        <v>8571</v>
      </c>
      <c r="B953" s="147" t="s">
        <v>5312</v>
      </c>
      <c r="C953" s="147" t="s">
        <v>544</v>
      </c>
      <c r="D953" s="147" t="s">
        <v>987</v>
      </c>
      <c r="E953" s="148">
        <v>46</v>
      </c>
      <c r="F953" s="148">
        <v>0</v>
      </c>
      <c r="G953" s="148">
        <v>0</v>
      </c>
      <c r="H953" s="148">
        <v>0</v>
      </c>
      <c r="I953" s="147" t="s">
        <v>4537</v>
      </c>
      <c r="J953" s="147" t="s">
        <v>4537</v>
      </c>
      <c r="K953" s="147" t="s">
        <v>4537</v>
      </c>
      <c r="L953" s="147" t="s">
        <v>8512</v>
      </c>
      <c r="M953" s="147" t="s">
        <v>4537</v>
      </c>
      <c r="N953" s="147" t="s">
        <v>233</v>
      </c>
      <c r="O953" s="147" t="s">
        <v>4537</v>
      </c>
      <c r="P953" s="147" t="s">
        <v>233</v>
      </c>
      <c r="Q953" s="147" t="s">
        <v>4537</v>
      </c>
      <c r="R953" s="147" t="s">
        <v>233</v>
      </c>
      <c r="S953" s="147" t="s">
        <v>4537</v>
      </c>
      <c r="T953" s="147" t="s">
        <v>233</v>
      </c>
      <c r="U953" s="150">
        <f t="shared" si="14"/>
        <v>0</v>
      </c>
    </row>
    <row r="954" spans="1:21" x14ac:dyDescent="0.2">
      <c r="A954" s="147" t="s">
        <v>8571</v>
      </c>
      <c r="B954" s="147" t="s">
        <v>5215</v>
      </c>
      <c r="C954" s="147" t="s">
        <v>43</v>
      </c>
      <c r="D954" s="147" t="s">
        <v>987</v>
      </c>
      <c r="E954" s="148">
        <v>775</v>
      </c>
      <c r="F954" s="148">
        <v>0</v>
      </c>
      <c r="G954" s="148">
        <v>0</v>
      </c>
      <c r="H954" s="148">
        <v>0</v>
      </c>
      <c r="I954" s="147" t="s">
        <v>4537</v>
      </c>
      <c r="J954" s="147" t="s">
        <v>4537</v>
      </c>
      <c r="K954" s="147" t="s">
        <v>4537</v>
      </c>
      <c r="L954" s="147" t="s">
        <v>8512</v>
      </c>
      <c r="M954" s="147" t="s">
        <v>4537</v>
      </c>
      <c r="N954" s="147" t="s">
        <v>233</v>
      </c>
      <c r="O954" s="147" t="s">
        <v>4537</v>
      </c>
      <c r="P954" s="147" t="s">
        <v>233</v>
      </c>
      <c r="Q954" s="147" t="s">
        <v>4537</v>
      </c>
      <c r="R954" s="147" t="s">
        <v>233</v>
      </c>
      <c r="S954" s="147" t="s">
        <v>4537</v>
      </c>
      <c r="T954" s="147" t="s">
        <v>233</v>
      </c>
      <c r="U954" s="150">
        <f t="shared" si="14"/>
        <v>0</v>
      </c>
    </row>
    <row r="955" spans="1:21" x14ac:dyDescent="0.2">
      <c r="A955" s="147" t="s">
        <v>8571</v>
      </c>
      <c r="B955" s="147" t="s">
        <v>4929</v>
      </c>
      <c r="C955" s="147" t="s">
        <v>63</v>
      </c>
      <c r="D955" s="147" t="s">
        <v>987</v>
      </c>
      <c r="E955" s="148">
        <v>0</v>
      </c>
      <c r="F955" s="148">
        <v>0</v>
      </c>
      <c r="G955" s="148">
        <v>0</v>
      </c>
      <c r="H955" s="148">
        <v>0</v>
      </c>
      <c r="I955" s="147" t="s">
        <v>4537</v>
      </c>
      <c r="J955" s="147" t="s">
        <v>4537</v>
      </c>
      <c r="K955" s="147" t="s">
        <v>4537</v>
      </c>
      <c r="L955" s="147" t="s">
        <v>8512</v>
      </c>
      <c r="M955" s="147" t="s">
        <v>4537</v>
      </c>
      <c r="N955" s="147" t="s">
        <v>233</v>
      </c>
      <c r="O955" s="147" t="s">
        <v>4537</v>
      </c>
      <c r="P955" s="147" t="s">
        <v>233</v>
      </c>
      <c r="Q955" s="147" t="s">
        <v>4537</v>
      </c>
      <c r="R955" s="147" t="s">
        <v>233</v>
      </c>
      <c r="S955" s="147" t="s">
        <v>4537</v>
      </c>
      <c r="T955" s="147" t="s">
        <v>233</v>
      </c>
      <c r="U955" s="150">
        <f t="shared" si="14"/>
        <v>0</v>
      </c>
    </row>
    <row r="956" spans="1:21" x14ac:dyDescent="0.2">
      <c r="A956" s="147" t="s">
        <v>8571</v>
      </c>
      <c r="B956" s="147" t="s">
        <v>48</v>
      </c>
      <c r="C956" s="147" t="s">
        <v>107</v>
      </c>
      <c r="D956" s="147" t="s">
        <v>987</v>
      </c>
      <c r="E956" s="148">
        <v>0</v>
      </c>
      <c r="F956" s="148">
        <v>0</v>
      </c>
      <c r="G956" s="148">
        <v>0</v>
      </c>
      <c r="H956" s="148">
        <v>0</v>
      </c>
      <c r="I956" s="147" t="s">
        <v>4537</v>
      </c>
      <c r="J956" s="147" t="s">
        <v>4537</v>
      </c>
      <c r="K956" s="147" t="s">
        <v>4537</v>
      </c>
      <c r="L956" s="147" t="s">
        <v>8512</v>
      </c>
      <c r="M956" s="147" t="s">
        <v>4537</v>
      </c>
      <c r="N956" s="147" t="s">
        <v>233</v>
      </c>
      <c r="O956" s="147" t="s">
        <v>4537</v>
      </c>
      <c r="P956" s="147" t="s">
        <v>233</v>
      </c>
      <c r="Q956" s="147" t="s">
        <v>4537</v>
      </c>
      <c r="R956" s="147" t="s">
        <v>233</v>
      </c>
      <c r="S956" s="147" t="s">
        <v>4537</v>
      </c>
      <c r="T956" s="147" t="s">
        <v>233</v>
      </c>
      <c r="U956" s="150">
        <f t="shared" si="14"/>
        <v>0</v>
      </c>
    </row>
    <row r="957" spans="1:21" x14ac:dyDescent="0.2">
      <c r="A957" s="147" t="s">
        <v>8571</v>
      </c>
      <c r="B957" s="147" t="s">
        <v>5957</v>
      </c>
      <c r="C957" s="147" t="s">
        <v>544</v>
      </c>
      <c r="D957" s="147" t="s">
        <v>987</v>
      </c>
      <c r="E957" s="148">
        <v>486</v>
      </c>
      <c r="F957" s="148">
        <v>505</v>
      </c>
      <c r="G957" s="148">
        <v>0</v>
      </c>
      <c r="H957" s="148">
        <v>0</v>
      </c>
      <c r="I957" s="147" t="s">
        <v>4537</v>
      </c>
      <c r="J957" s="147" t="s">
        <v>4537</v>
      </c>
      <c r="K957" s="147" t="s">
        <v>4537</v>
      </c>
      <c r="L957" s="147" t="s">
        <v>8512</v>
      </c>
      <c r="M957" s="147" t="s">
        <v>4537</v>
      </c>
      <c r="N957" s="147" t="s">
        <v>233</v>
      </c>
      <c r="O957" s="147" t="s">
        <v>4537</v>
      </c>
      <c r="P957" s="147" t="s">
        <v>233</v>
      </c>
      <c r="Q957" s="147" t="s">
        <v>4537</v>
      </c>
      <c r="R957" s="147" t="s">
        <v>233</v>
      </c>
      <c r="S957" s="147" t="s">
        <v>4537</v>
      </c>
      <c r="T957" s="147" t="s">
        <v>233</v>
      </c>
      <c r="U957" s="150">
        <f t="shared" si="14"/>
        <v>0</v>
      </c>
    </row>
    <row r="958" spans="1:21" x14ac:dyDescent="0.2">
      <c r="A958" s="147" t="s">
        <v>8571</v>
      </c>
      <c r="B958" s="147" t="s">
        <v>8027</v>
      </c>
      <c r="C958" s="147" t="s">
        <v>43</v>
      </c>
      <c r="D958" s="147" t="s">
        <v>987</v>
      </c>
      <c r="E958" s="148">
        <v>0</v>
      </c>
      <c r="F958" s="148">
        <v>226</v>
      </c>
      <c r="G958" s="148">
        <v>0</v>
      </c>
      <c r="H958" s="148">
        <v>0</v>
      </c>
      <c r="I958" s="147" t="s">
        <v>4537</v>
      </c>
      <c r="J958" s="147" t="s">
        <v>4537</v>
      </c>
      <c r="K958" s="147" t="s">
        <v>4537</v>
      </c>
      <c r="L958" s="147" t="s">
        <v>8512</v>
      </c>
      <c r="M958" s="147" t="s">
        <v>4537</v>
      </c>
      <c r="N958" s="147" t="s">
        <v>233</v>
      </c>
      <c r="O958" s="147" t="s">
        <v>4537</v>
      </c>
      <c r="P958" s="147" t="s">
        <v>233</v>
      </c>
      <c r="Q958" s="147" t="s">
        <v>4537</v>
      </c>
      <c r="R958" s="147" t="s">
        <v>233</v>
      </c>
      <c r="S958" s="147" t="s">
        <v>4537</v>
      </c>
      <c r="T958" s="147" t="s">
        <v>233</v>
      </c>
      <c r="U958" s="150">
        <f t="shared" si="14"/>
        <v>0</v>
      </c>
    </row>
    <row r="959" spans="1:21" x14ac:dyDescent="0.2">
      <c r="A959" s="147" t="s">
        <v>8571</v>
      </c>
      <c r="B959" s="147" t="s">
        <v>61</v>
      </c>
      <c r="C959" s="147" t="s">
        <v>63</v>
      </c>
      <c r="D959" s="147" t="s">
        <v>987</v>
      </c>
      <c r="E959" s="148">
        <v>1235</v>
      </c>
      <c r="F959" s="148">
        <v>1235</v>
      </c>
      <c r="G959" s="148">
        <v>0</v>
      </c>
      <c r="H959" s="148">
        <v>0</v>
      </c>
      <c r="I959" s="147" t="s">
        <v>4537</v>
      </c>
      <c r="J959" s="147" t="s">
        <v>4537</v>
      </c>
      <c r="K959" s="147" t="s">
        <v>4537</v>
      </c>
      <c r="L959" s="147" t="s">
        <v>8512</v>
      </c>
      <c r="M959" s="147" t="s">
        <v>4537</v>
      </c>
      <c r="N959" s="147" t="s">
        <v>233</v>
      </c>
      <c r="O959" s="147" t="s">
        <v>4537</v>
      </c>
      <c r="P959" s="147" t="s">
        <v>233</v>
      </c>
      <c r="Q959" s="147" t="s">
        <v>4537</v>
      </c>
      <c r="R959" s="147" t="s">
        <v>233</v>
      </c>
      <c r="S959" s="147" t="s">
        <v>4537</v>
      </c>
      <c r="T959" s="147" t="s">
        <v>233</v>
      </c>
      <c r="U959" s="150">
        <f t="shared" si="14"/>
        <v>0</v>
      </c>
    </row>
    <row r="960" spans="1:21" x14ac:dyDescent="0.2">
      <c r="A960" s="147" t="s">
        <v>8571</v>
      </c>
      <c r="B960" s="147" t="s">
        <v>1306</v>
      </c>
      <c r="C960" s="147" t="s">
        <v>544</v>
      </c>
      <c r="D960" s="147" t="s">
        <v>987</v>
      </c>
      <c r="E960" s="148">
        <v>0</v>
      </c>
      <c r="F960" s="148">
        <v>0</v>
      </c>
      <c r="G960" s="148">
        <v>0</v>
      </c>
      <c r="H960" s="148">
        <v>0</v>
      </c>
      <c r="I960" s="147" t="s">
        <v>4537</v>
      </c>
      <c r="J960" s="147" t="s">
        <v>4537</v>
      </c>
      <c r="K960" s="147" t="s">
        <v>4537</v>
      </c>
      <c r="L960" s="147" t="s">
        <v>8512</v>
      </c>
      <c r="M960" s="147" t="s">
        <v>4537</v>
      </c>
      <c r="N960" s="147" t="s">
        <v>233</v>
      </c>
      <c r="O960" s="147" t="s">
        <v>4537</v>
      </c>
      <c r="P960" s="147" t="s">
        <v>233</v>
      </c>
      <c r="Q960" s="147" t="s">
        <v>4537</v>
      </c>
      <c r="R960" s="147" t="s">
        <v>233</v>
      </c>
      <c r="S960" s="147" t="s">
        <v>4537</v>
      </c>
      <c r="T960" s="147" t="s">
        <v>233</v>
      </c>
      <c r="U960" s="150">
        <f t="shared" si="14"/>
        <v>0</v>
      </c>
    </row>
    <row r="961" spans="1:21" x14ac:dyDescent="0.2">
      <c r="A961" s="147" t="s">
        <v>8571</v>
      </c>
      <c r="B961" s="147" t="s">
        <v>7236</v>
      </c>
      <c r="C961" s="147" t="s">
        <v>43</v>
      </c>
      <c r="D961" s="147" t="s">
        <v>446</v>
      </c>
      <c r="E961" s="148">
        <v>26</v>
      </c>
      <c r="F961" s="148">
        <v>43</v>
      </c>
      <c r="G961" s="148">
        <v>0</v>
      </c>
      <c r="H961" s="148">
        <v>0</v>
      </c>
      <c r="I961" s="147" t="s">
        <v>4537</v>
      </c>
      <c r="J961" s="147" t="s">
        <v>4537</v>
      </c>
      <c r="K961" s="147" t="s">
        <v>4537</v>
      </c>
      <c r="L961" s="147" t="s">
        <v>8512</v>
      </c>
      <c r="M961" s="147" t="s">
        <v>4537</v>
      </c>
      <c r="N961" s="147" t="s">
        <v>233</v>
      </c>
      <c r="O961" s="147" t="s">
        <v>4537</v>
      </c>
      <c r="P961" s="147" t="s">
        <v>233</v>
      </c>
      <c r="Q961" s="147" t="s">
        <v>4537</v>
      </c>
      <c r="R961" s="147" t="s">
        <v>233</v>
      </c>
      <c r="S961" s="147" t="s">
        <v>4537</v>
      </c>
      <c r="T961" s="147" t="s">
        <v>233</v>
      </c>
      <c r="U961" s="150">
        <f t="shared" si="14"/>
        <v>0</v>
      </c>
    </row>
    <row r="962" spans="1:21" x14ac:dyDescent="0.2">
      <c r="A962" s="147" t="s">
        <v>8571</v>
      </c>
      <c r="B962" s="147" t="s">
        <v>565</v>
      </c>
      <c r="C962" s="147" t="s">
        <v>107</v>
      </c>
      <c r="D962" s="147" t="s">
        <v>446</v>
      </c>
      <c r="E962" s="148">
        <v>447</v>
      </c>
      <c r="F962" s="148">
        <v>7874</v>
      </c>
      <c r="G962" s="148">
        <v>1918</v>
      </c>
      <c r="H962" s="148">
        <v>0</v>
      </c>
      <c r="I962" s="147" t="s">
        <v>4537</v>
      </c>
      <c r="J962" s="147" t="s">
        <v>4537</v>
      </c>
      <c r="K962" s="147" t="s">
        <v>4537</v>
      </c>
      <c r="L962" s="147" t="s">
        <v>8512</v>
      </c>
      <c r="M962" s="147" t="s">
        <v>4537</v>
      </c>
      <c r="N962" s="147" t="s">
        <v>233</v>
      </c>
      <c r="O962" s="147" t="s">
        <v>4537</v>
      </c>
      <c r="P962" s="147" t="s">
        <v>233</v>
      </c>
      <c r="Q962" s="147" t="s">
        <v>4537</v>
      </c>
      <c r="R962" s="147" t="s">
        <v>233</v>
      </c>
      <c r="S962" s="147" t="s">
        <v>4537</v>
      </c>
      <c r="T962" s="147" t="s">
        <v>233</v>
      </c>
      <c r="U962" s="150">
        <f t="shared" ref="U962:U1025" si="15">COUNTIF(I962:K962,"Yes")+COUNTIF(M962,"Yes")+COUNTIF(O962,"Yes")+COUNTIF(Q962,"Yes")+COUNTIF(S962,"Yes")</f>
        <v>0</v>
      </c>
    </row>
    <row r="963" spans="1:21" x14ac:dyDescent="0.2">
      <c r="A963" s="147" t="s">
        <v>8571</v>
      </c>
      <c r="B963" s="147" t="s">
        <v>5195</v>
      </c>
      <c r="C963" s="147" t="s">
        <v>544</v>
      </c>
      <c r="D963" s="147" t="s">
        <v>446</v>
      </c>
      <c r="E963" s="148">
        <v>0</v>
      </c>
      <c r="F963" s="148">
        <v>219</v>
      </c>
      <c r="G963" s="148">
        <v>0</v>
      </c>
      <c r="H963" s="148">
        <v>0</v>
      </c>
      <c r="I963" s="147" t="s">
        <v>4537</v>
      </c>
      <c r="J963" s="147" t="s">
        <v>4537</v>
      </c>
      <c r="K963" s="147" t="s">
        <v>4537</v>
      </c>
      <c r="L963" s="147" t="s">
        <v>8512</v>
      </c>
      <c r="M963" s="147" t="s">
        <v>4537</v>
      </c>
      <c r="N963" s="147" t="s">
        <v>233</v>
      </c>
      <c r="O963" s="147" t="s">
        <v>4537</v>
      </c>
      <c r="P963" s="147" t="s">
        <v>233</v>
      </c>
      <c r="Q963" s="147" t="s">
        <v>4537</v>
      </c>
      <c r="R963" s="147" t="s">
        <v>233</v>
      </c>
      <c r="S963" s="147" t="s">
        <v>4537</v>
      </c>
      <c r="T963" s="147" t="s">
        <v>233</v>
      </c>
      <c r="U963" s="150">
        <f t="shared" si="15"/>
        <v>0</v>
      </c>
    </row>
    <row r="964" spans="1:21" x14ac:dyDescent="0.2">
      <c r="A964" s="147" t="s">
        <v>8571</v>
      </c>
      <c r="B964" s="147" t="s">
        <v>4827</v>
      </c>
      <c r="C964" s="147" t="s">
        <v>544</v>
      </c>
      <c r="D964" s="147" t="s">
        <v>8516</v>
      </c>
      <c r="E964" s="148">
        <v>1</v>
      </c>
      <c r="F964" s="148">
        <v>6</v>
      </c>
      <c r="G964" s="148">
        <v>4</v>
      </c>
      <c r="H964" s="148">
        <v>0</v>
      </c>
      <c r="I964" s="147" t="s">
        <v>4537</v>
      </c>
      <c r="J964" s="147" t="s">
        <v>4537</v>
      </c>
      <c r="K964" s="147" t="s">
        <v>4537</v>
      </c>
      <c r="L964" s="147" t="s">
        <v>8512</v>
      </c>
      <c r="M964" s="147" t="s">
        <v>4537</v>
      </c>
      <c r="N964" s="147" t="s">
        <v>233</v>
      </c>
      <c r="O964" s="147" t="s">
        <v>4537</v>
      </c>
      <c r="P964" s="147" t="s">
        <v>233</v>
      </c>
      <c r="Q964" s="147" t="s">
        <v>4537</v>
      </c>
      <c r="R964" s="147" t="s">
        <v>233</v>
      </c>
      <c r="S964" s="147" t="s">
        <v>4537</v>
      </c>
      <c r="T964" s="147" t="s">
        <v>233</v>
      </c>
      <c r="U964" s="150">
        <f t="shared" si="15"/>
        <v>0</v>
      </c>
    </row>
    <row r="965" spans="1:21" x14ac:dyDescent="0.2">
      <c r="A965" s="147" t="s">
        <v>8571</v>
      </c>
      <c r="B965" s="147" t="s">
        <v>1579</v>
      </c>
      <c r="C965" s="147" t="s">
        <v>107</v>
      </c>
      <c r="D965" s="147" t="s">
        <v>8516</v>
      </c>
      <c r="E965" s="148">
        <v>68</v>
      </c>
      <c r="F965" s="148">
        <v>178</v>
      </c>
      <c r="G965" s="148">
        <v>51</v>
      </c>
      <c r="H965" s="148">
        <v>0</v>
      </c>
      <c r="I965" s="147" t="s">
        <v>4537</v>
      </c>
      <c r="J965" s="147" t="s">
        <v>4537</v>
      </c>
      <c r="K965" s="147" t="s">
        <v>4537</v>
      </c>
      <c r="L965" s="147" t="s">
        <v>8512</v>
      </c>
      <c r="M965" s="147" t="s">
        <v>4537</v>
      </c>
      <c r="N965" s="147" t="s">
        <v>233</v>
      </c>
      <c r="O965" s="147" t="s">
        <v>4537</v>
      </c>
      <c r="P965" s="147" t="s">
        <v>233</v>
      </c>
      <c r="Q965" s="147" t="s">
        <v>4537</v>
      </c>
      <c r="R965" s="147" t="s">
        <v>233</v>
      </c>
      <c r="S965" s="147" t="s">
        <v>4537</v>
      </c>
      <c r="T965" s="147" t="s">
        <v>233</v>
      </c>
      <c r="U965" s="150">
        <f t="shared" si="15"/>
        <v>0</v>
      </c>
    </row>
    <row r="966" spans="1:21" x14ac:dyDescent="0.2">
      <c r="A966" s="147" t="s">
        <v>8571</v>
      </c>
      <c r="B966" s="147" t="s">
        <v>5750</v>
      </c>
      <c r="C966" s="147" t="s">
        <v>43</v>
      </c>
      <c r="D966" s="147" t="s">
        <v>8516</v>
      </c>
      <c r="E966" s="148">
        <v>0</v>
      </c>
      <c r="F966" s="148">
        <v>0</v>
      </c>
      <c r="G966" s="148">
        <v>0</v>
      </c>
      <c r="H966" s="148">
        <v>0</v>
      </c>
      <c r="I966" s="147" t="s">
        <v>4537</v>
      </c>
      <c r="J966" s="147" t="s">
        <v>4537</v>
      </c>
      <c r="K966" s="147" t="s">
        <v>4537</v>
      </c>
      <c r="L966" s="147" t="s">
        <v>8512</v>
      </c>
      <c r="M966" s="147" t="s">
        <v>4537</v>
      </c>
      <c r="N966" s="147" t="s">
        <v>233</v>
      </c>
      <c r="O966" s="147" t="s">
        <v>4537</v>
      </c>
      <c r="P966" s="147" t="s">
        <v>233</v>
      </c>
      <c r="Q966" s="147" t="s">
        <v>4537</v>
      </c>
      <c r="R966" s="147" t="s">
        <v>233</v>
      </c>
      <c r="S966" s="147" t="s">
        <v>4537</v>
      </c>
      <c r="T966" s="147" t="s">
        <v>233</v>
      </c>
      <c r="U966" s="150">
        <f t="shared" si="15"/>
        <v>0</v>
      </c>
    </row>
    <row r="967" spans="1:21" x14ac:dyDescent="0.2">
      <c r="A967" s="147" t="s">
        <v>8571</v>
      </c>
      <c r="B967" s="147" t="s">
        <v>7236</v>
      </c>
      <c r="C967" s="147" t="s">
        <v>43</v>
      </c>
      <c r="D967" s="147" t="s">
        <v>8516</v>
      </c>
      <c r="E967" s="148">
        <v>422</v>
      </c>
      <c r="F967" s="148">
        <v>1855</v>
      </c>
      <c r="G967" s="148">
        <v>241</v>
      </c>
      <c r="H967" s="148">
        <v>30</v>
      </c>
      <c r="I967" s="147" t="s">
        <v>4537</v>
      </c>
      <c r="J967" s="147" t="s">
        <v>4537</v>
      </c>
      <c r="K967" s="147" t="s">
        <v>4537</v>
      </c>
      <c r="L967" s="147" t="s">
        <v>8512</v>
      </c>
      <c r="M967" s="147" t="s">
        <v>4537</v>
      </c>
      <c r="N967" s="147" t="s">
        <v>233</v>
      </c>
      <c r="O967" s="147" t="s">
        <v>4537</v>
      </c>
      <c r="P967" s="147" t="s">
        <v>233</v>
      </c>
      <c r="Q967" s="147" t="s">
        <v>4537</v>
      </c>
      <c r="R967" s="147" t="s">
        <v>233</v>
      </c>
      <c r="S967" s="147" t="s">
        <v>4537</v>
      </c>
      <c r="T967" s="147" t="s">
        <v>233</v>
      </c>
      <c r="U967" s="150">
        <f t="shared" si="15"/>
        <v>0</v>
      </c>
    </row>
    <row r="968" spans="1:21" x14ac:dyDescent="0.2">
      <c r="A968" s="147" t="s">
        <v>8571</v>
      </c>
      <c r="B968" s="147" t="s">
        <v>5750</v>
      </c>
      <c r="C968" s="147" t="s">
        <v>43</v>
      </c>
      <c r="D968" s="147" t="s">
        <v>8516</v>
      </c>
      <c r="E968" s="148">
        <v>0</v>
      </c>
      <c r="F968" s="148">
        <v>0</v>
      </c>
      <c r="G968" s="148">
        <v>0</v>
      </c>
      <c r="H968" s="148">
        <v>0</v>
      </c>
      <c r="I968" s="147" t="s">
        <v>4537</v>
      </c>
      <c r="J968" s="147" t="s">
        <v>4537</v>
      </c>
      <c r="K968" s="147" t="s">
        <v>4537</v>
      </c>
      <c r="L968" s="147" t="s">
        <v>8512</v>
      </c>
      <c r="M968" s="147" t="s">
        <v>4537</v>
      </c>
      <c r="N968" s="147" t="s">
        <v>233</v>
      </c>
      <c r="O968" s="147" t="s">
        <v>4537</v>
      </c>
      <c r="P968" s="147" t="s">
        <v>233</v>
      </c>
      <c r="Q968" s="147" t="s">
        <v>4537</v>
      </c>
      <c r="R968" s="147" t="s">
        <v>233</v>
      </c>
      <c r="S968" s="147" t="s">
        <v>4537</v>
      </c>
      <c r="T968" s="147" t="s">
        <v>233</v>
      </c>
      <c r="U968" s="150">
        <f t="shared" si="15"/>
        <v>0</v>
      </c>
    </row>
    <row r="969" spans="1:21" x14ac:dyDescent="0.2">
      <c r="A969" s="147" t="s">
        <v>8571</v>
      </c>
      <c r="B969" s="147" t="s">
        <v>3512</v>
      </c>
      <c r="C969" s="147" t="s">
        <v>63</v>
      </c>
      <c r="D969" s="147" t="s">
        <v>987</v>
      </c>
      <c r="E969" s="148">
        <v>0</v>
      </c>
      <c r="F969" s="148">
        <v>537</v>
      </c>
      <c r="G969" s="148">
        <v>0</v>
      </c>
      <c r="H969" s="148">
        <v>0</v>
      </c>
      <c r="I969" s="147" t="s">
        <v>4537</v>
      </c>
      <c r="J969" s="147" t="s">
        <v>4537</v>
      </c>
      <c r="K969" s="147" t="s">
        <v>4537</v>
      </c>
      <c r="L969" s="147" t="s">
        <v>8512</v>
      </c>
      <c r="M969" s="147" t="s">
        <v>4537</v>
      </c>
      <c r="N969" s="147" t="s">
        <v>233</v>
      </c>
      <c r="O969" s="147" t="s">
        <v>4537</v>
      </c>
      <c r="P969" s="147" t="s">
        <v>233</v>
      </c>
      <c r="Q969" s="147" t="s">
        <v>4537</v>
      </c>
      <c r="R969" s="147" t="s">
        <v>233</v>
      </c>
      <c r="S969" s="147" t="s">
        <v>4537</v>
      </c>
      <c r="T969" s="147" t="s">
        <v>233</v>
      </c>
      <c r="U969" s="150">
        <f t="shared" si="15"/>
        <v>0</v>
      </c>
    </row>
    <row r="970" spans="1:21" x14ac:dyDescent="0.2">
      <c r="A970" s="147" t="s">
        <v>8571</v>
      </c>
      <c r="B970" s="147" t="s">
        <v>6708</v>
      </c>
      <c r="C970" s="147" t="s">
        <v>544</v>
      </c>
      <c r="D970" s="147" t="s">
        <v>987</v>
      </c>
      <c r="E970" s="148">
        <v>94</v>
      </c>
      <c r="F970" s="148">
        <v>97</v>
      </c>
      <c r="G970" s="148">
        <v>0</v>
      </c>
      <c r="H970" s="148">
        <v>0</v>
      </c>
      <c r="I970" s="147" t="s">
        <v>4537</v>
      </c>
      <c r="J970" s="147" t="s">
        <v>4537</v>
      </c>
      <c r="K970" s="147" t="s">
        <v>4537</v>
      </c>
      <c r="L970" s="147" t="s">
        <v>8512</v>
      </c>
      <c r="M970" s="147" t="s">
        <v>4537</v>
      </c>
      <c r="N970" s="147" t="s">
        <v>233</v>
      </c>
      <c r="O970" s="147" t="s">
        <v>4537</v>
      </c>
      <c r="P970" s="147" t="s">
        <v>233</v>
      </c>
      <c r="Q970" s="147" t="s">
        <v>4537</v>
      </c>
      <c r="R970" s="147" t="s">
        <v>233</v>
      </c>
      <c r="S970" s="147" t="s">
        <v>4537</v>
      </c>
      <c r="T970" s="147" t="s">
        <v>233</v>
      </c>
      <c r="U970" s="150">
        <f t="shared" si="15"/>
        <v>0</v>
      </c>
    </row>
    <row r="971" spans="1:21" x14ac:dyDescent="0.2">
      <c r="A971" s="147" t="s">
        <v>8571</v>
      </c>
      <c r="B971" s="147" t="s">
        <v>4929</v>
      </c>
      <c r="C971" s="147" t="s">
        <v>63</v>
      </c>
      <c r="D971" s="147" t="s">
        <v>8514</v>
      </c>
      <c r="E971" s="148">
        <v>1078</v>
      </c>
      <c r="F971" s="148">
        <v>0</v>
      </c>
      <c r="G971" s="148">
        <v>0</v>
      </c>
      <c r="H971" s="148">
        <v>0</v>
      </c>
      <c r="I971" s="147" t="s">
        <v>4537</v>
      </c>
      <c r="J971" s="147" t="s">
        <v>4537</v>
      </c>
      <c r="K971" s="147" t="s">
        <v>4537</v>
      </c>
      <c r="L971" s="147" t="s">
        <v>8512</v>
      </c>
      <c r="M971" s="147" t="s">
        <v>4537</v>
      </c>
      <c r="N971" s="147" t="s">
        <v>233</v>
      </c>
      <c r="O971" s="147" t="s">
        <v>4537</v>
      </c>
      <c r="P971" s="147" t="s">
        <v>233</v>
      </c>
      <c r="Q971" s="147" t="s">
        <v>4537</v>
      </c>
      <c r="R971" s="147" t="s">
        <v>233</v>
      </c>
      <c r="S971" s="147" t="s">
        <v>4537</v>
      </c>
      <c r="T971" s="147" t="s">
        <v>233</v>
      </c>
      <c r="U971" s="150">
        <f t="shared" si="15"/>
        <v>0</v>
      </c>
    </row>
    <row r="972" spans="1:21" x14ac:dyDescent="0.2">
      <c r="A972" s="147" t="s">
        <v>8571</v>
      </c>
      <c r="B972" s="147" t="s">
        <v>5215</v>
      </c>
      <c r="C972" s="147" t="s">
        <v>43</v>
      </c>
      <c r="D972" s="147" t="s">
        <v>8514</v>
      </c>
      <c r="E972" s="148">
        <v>1281</v>
      </c>
      <c r="F972" s="148">
        <v>1788</v>
      </c>
      <c r="G972" s="148">
        <v>0</v>
      </c>
      <c r="H972" s="148">
        <v>0</v>
      </c>
      <c r="I972" s="147" t="s">
        <v>4537</v>
      </c>
      <c r="J972" s="147" t="s">
        <v>4537</v>
      </c>
      <c r="K972" s="147" t="s">
        <v>4537</v>
      </c>
      <c r="L972" s="147" t="s">
        <v>8512</v>
      </c>
      <c r="M972" s="147" t="s">
        <v>4537</v>
      </c>
      <c r="N972" s="147" t="s">
        <v>233</v>
      </c>
      <c r="O972" s="147" t="s">
        <v>4537</v>
      </c>
      <c r="P972" s="147" t="s">
        <v>233</v>
      </c>
      <c r="Q972" s="147" t="s">
        <v>4537</v>
      </c>
      <c r="R972" s="147" t="s">
        <v>233</v>
      </c>
      <c r="S972" s="147" t="s">
        <v>4537</v>
      </c>
      <c r="T972" s="147" t="s">
        <v>233</v>
      </c>
      <c r="U972" s="150">
        <f t="shared" si="15"/>
        <v>0</v>
      </c>
    </row>
    <row r="973" spans="1:21" x14ac:dyDescent="0.2">
      <c r="A973" s="147" t="s">
        <v>8571</v>
      </c>
      <c r="B973" s="147" t="s">
        <v>7228</v>
      </c>
      <c r="C973" s="147" t="s">
        <v>43</v>
      </c>
      <c r="D973" s="147" t="s">
        <v>8514</v>
      </c>
      <c r="E973" s="148">
        <v>866</v>
      </c>
      <c r="F973" s="148">
        <v>1013</v>
      </c>
      <c r="G973" s="148">
        <v>291</v>
      </c>
      <c r="H973" s="148">
        <v>0</v>
      </c>
      <c r="I973" s="147" t="s">
        <v>4537</v>
      </c>
      <c r="J973" s="147" t="s">
        <v>4537</v>
      </c>
      <c r="K973" s="147" t="s">
        <v>4537</v>
      </c>
      <c r="L973" s="147" t="s">
        <v>8512</v>
      </c>
      <c r="M973" s="147" t="s">
        <v>4537</v>
      </c>
      <c r="N973" s="147" t="s">
        <v>233</v>
      </c>
      <c r="O973" s="147" t="s">
        <v>4537</v>
      </c>
      <c r="P973" s="147" t="s">
        <v>233</v>
      </c>
      <c r="Q973" s="147" t="s">
        <v>4537</v>
      </c>
      <c r="R973" s="147" t="s">
        <v>233</v>
      </c>
      <c r="S973" s="147" t="s">
        <v>4537</v>
      </c>
      <c r="T973" s="147" t="s">
        <v>233</v>
      </c>
      <c r="U973" s="150">
        <f t="shared" si="15"/>
        <v>0</v>
      </c>
    </row>
    <row r="974" spans="1:21" x14ac:dyDescent="0.2">
      <c r="A974" s="147" t="s">
        <v>8571</v>
      </c>
      <c r="B974" s="147" t="s">
        <v>184</v>
      </c>
      <c r="C974" s="147" t="s">
        <v>544</v>
      </c>
      <c r="D974" s="147" t="s">
        <v>8514</v>
      </c>
      <c r="E974" s="148">
        <v>0</v>
      </c>
      <c r="F974" s="148">
        <v>481</v>
      </c>
      <c r="G974" s="148">
        <v>0</v>
      </c>
      <c r="H974" s="148">
        <v>0</v>
      </c>
      <c r="I974" s="147" t="s">
        <v>4537</v>
      </c>
      <c r="J974" s="147" t="s">
        <v>4537</v>
      </c>
      <c r="K974" s="147" t="s">
        <v>4537</v>
      </c>
      <c r="L974" s="147" t="s">
        <v>8512</v>
      </c>
      <c r="M974" s="147" t="s">
        <v>4537</v>
      </c>
      <c r="N974" s="147" t="s">
        <v>233</v>
      </c>
      <c r="O974" s="147" t="s">
        <v>4537</v>
      </c>
      <c r="P974" s="147" t="s">
        <v>233</v>
      </c>
      <c r="Q974" s="147" t="s">
        <v>4537</v>
      </c>
      <c r="R974" s="147" t="s">
        <v>233</v>
      </c>
      <c r="S974" s="147" t="s">
        <v>4537</v>
      </c>
      <c r="T974" s="147" t="s">
        <v>233</v>
      </c>
      <c r="U974" s="150">
        <f t="shared" si="15"/>
        <v>0</v>
      </c>
    </row>
    <row r="975" spans="1:21" x14ac:dyDescent="0.2">
      <c r="A975" s="147" t="s">
        <v>8571</v>
      </c>
      <c r="B975" s="147" t="s">
        <v>5930</v>
      </c>
      <c r="C975" s="147" t="s">
        <v>544</v>
      </c>
      <c r="D975" s="147" t="s">
        <v>8514</v>
      </c>
      <c r="E975" s="148">
        <v>0</v>
      </c>
      <c r="F975" s="148">
        <v>561</v>
      </c>
      <c r="G975" s="148">
        <v>17</v>
      </c>
      <c r="H975" s="148">
        <v>0</v>
      </c>
      <c r="I975" s="147" t="s">
        <v>4537</v>
      </c>
      <c r="J975" s="147" t="s">
        <v>4537</v>
      </c>
      <c r="K975" s="147" t="s">
        <v>4537</v>
      </c>
      <c r="L975" s="147" t="s">
        <v>8512</v>
      </c>
      <c r="M975" s="147" t="s">
        <v>4537</v>
      </c>
      <c r="N975" s="147" t="s">
        <v>233</v>
      </c>
      <c r="O975" s="147" t="s">
        <v>4537</v>
      </c>
      <c r="P975" s="147" t="s">
        <v>233</v>
      </c>
      <c r="Q975" s="147" t="s">
        <v>4537</v>
      </c>
      <c r="R975" s="147" t="s">
        <v>233</v>
      </c>
      <c r="S975" s="147" t="s">
        <v>4537</v>
      </c>
      <c r="T975" s="147" t="s">
        <v>233</v>
      </c>
      <c r="U975" s="150">
        <f t="shared" si="15"/>
        <v>0</v>
      </c>
    </row>
    <row r="976" spans="1:21" x14ac:dyDescent="0.2">
      <c r="A976" s="147" t="s">
        <v>8571</v>
      </c>
      <c r="B976" s="147" t="s">
        <v>4718</v>
      </c>
      <c r="C976" s="147" t="s">
        <v>43</v>
      </c>
      <c r="D976" s="147" t="s">
        <v>8514</v>
      </c>
      <c r="E976" s="148">
        <v>857</v>
      </c>
      <c r="F976" s="148">
        <v>970</v>
      </c>
      <c r="G976" s="148">
        <v>245</v>
      </c>
      <c r="H976" s="148">
        <v>0</v>
      </c>
      <c r="I976" s="147" t="s">
        <v>4537</v>
      </c>
      <c r="J976" s="147" t="s">
        <v>4537</v>
      </c>
      <c r="K976" s="147" t="s">
        <v>4537</v>
      </c>
      <c r="L976" s="147" t="s">
        <v>8512</v>
      </c>
      <c r="M976" s="147" t="s">
        <v>4537</v>
      </c>
      <c r="N976" s="147" t="s">
        <v>233</v>
      </c>
      <c r="O976" s="147" t="s">
        <v>4537</v>
      </c>
      <c r="P976" s="147" t="s">
        <v>233</v>
      </c>
      <c r="Q976" s="147" t="s">
        <v>4537</v>
      </c>
      <c r="R976" s="147" t="s">
        <v>233</v>
      </c>
      <c r="S976" s="147" t="s">
        <v>4537</v>
      </c>
      <c r="T976" s="147" t="s">
        <v>233</v>
      </c>
      <c r="U976" s="150">
        <f t="shared" si="15"/>
        <v>0</v>
      </c>
    </row>
    <row r="977" spans="1:21" x14ac:dyDescent="0.2">
      <c r="A977" s="147" t="s">
        <v>8571</v>
      </c>
      <c r="B977" s="147" t="s">
        <v>5957</v>
      </c>
      <c r="C977" s="147" t="s">
        <v>544</v>
      </c>
      <c r="D977" s="147" t="s">
        <v>8514</v>
      </c>
      <c r="E977" s="148">
        <v>0</v>
      </c>
      <c r="F977" s="148">
        <v>1036</v>
      </c>
      <c r="G977" s="148">
        <v>0</v>
      </c>
      <c r="H977" s="148">
        <v>0</v>
      </c>
      <c r="I977" s="147" t="s">
        <v>4537</v>
      </c>
      <c r="J977" s="147" t="s">
        <v>4537</v>
      </c>
      <c r="K977" s="147" t="s">
        <v>4537</v>
      </c>
      <c r="L977" s="147" t="s">
        <v>8512</v>
      </c>
      <c r="M977" s="147" t="s">
        <v>4537</v>
      </c>
      <c r="N977" s="147" t="s">
        <v>233</v>
      </c>
      <c r="O977" s="147" t="s">
        <v>4537</v>
      </c>
      <c r="P977" s="147" t="s">
        <v>233</v>
      </c>
      <c r="Q977" s="147" t="s">
        <v>4537</v>
      </c>
      <c r="R977" s="147" t="s">
        <v>233</v>
      </c>
      <c r="S977" s="147" t="s">
        <v>4537</v>
      </c>
      <c r="T977" s="147" t="s">
        <v>233</v>
      </c>
      <c r="U977" s="150">
        <f t="shared" si="15"/>
        <v>0</v>
      </c>
    </row>
    <row r="978" spans="1:21" x14ac:dyDescent="0.2">
      <c r="A978" s="147" t="s">
        <v>8571</v>
      </c>
      <c r="B978" s="147" t="s">
        <v>4721</v>
      </c>
      <c r="C978" s="147" t="s">
        <v>43</v>
      </c>
      <c r="D978" s="147" t="s">
        <v>8514</v>
      </c>
      <c r="E978" s="148">
        <v>250</v>
      </c>
      <c r="F978" s="148">
        <v>269</v>
      </c>
      <c r="G978" s="148">
        <v>33</v>
      </c>
      <c r="H978" s="148">
        <v>0</v>
      </c>
      <c r="I978" s="147" t="s">
        <v>4537</v>
      </c>
      <c r="J978" s="147" t="s">
        <v>4537</v>
      </c>
      <c r="K978" s="147" t="s">
        <v>4537</v>
      </c>
      <c r="L978" s="147" t="s">
        <v>8512</v>
      </c>
      <c r="M978" s="147" t="s">
        <v>4537</v>
      </c>
      <c r="N978" s="147" t="s">
        <v>233</v>
      </c>
      <c r="O978" s="147" t="s">
        <v>4537</v>
      </c>
      <c r="P978" s="147" t="s">
        <v>233</v>
      </c>
      <c r="Q978" s="147" t="s">
        <v>4537</v>
      </c>
      <c r="R978" s="147" t="s">
        <v>233</v>
      </c>
      <c r="S978" s="147" t="s">
        <v>4537</v>
      </c>
      <c r="T978" s="147" t="s">
        <v>233</v>
      </c>
      <c r="U978" s="150">
        <f t="shared" si="15"/>
        <v>0</v>
      </c>
    </row>
    <row r="979" spans="1:21" x14ac:dyDescent="0.2">
      <c r="A979" s="147" t="s">
        <v>8571</v>
      </c>
      <c r="B979" s="147" t="s">
        <v>7605</v>
      </c>
      <c r="C979" s="147" t="s">
        <v>43</v>
      </c>
      <c r="D979" s="147" t="s">
        <v>8514</v>
      </c>
      <c r="E979" s="148">
        <v>0</v>
      </c>
      <c r="F979" s="148">
        <v>1672</v>
      </c>
      <c r="G979" s="148">
        <v>0</v>
      </c>
      <c r="H979" s="148">
        <v>0</v>
      </c>
      <c r="I979" s="147" t="s">
        <v>4537</v>
      </c>
      <c r="J979" s="147" t="s">
        <v>4537</v>
      </c>
      <c r="K979" s="147" t="s">
        <v>4537</v>
      </c>
      <c r="L979" s="147" t="s">
        <v>8512</v>
      </c>
      <c r="M979" s="147" t="s">
        <v>4537</v>
      </c>
      <c r="N979" s="147" t="s">
        <v>233</v>
      </c>
      <c r="O979" s="147" t="s">
        <v>4537</v>
      </c>
      <c r="P979" s="147" t="s">
        <v>233</v>
      </c>
      <c r="Q979" s="147" t="s">
        <v>4537</v>
      </c>
      <c r="R979" s="147" t="s">
        <v>233</v>
      </c>
      <c r="S979" s="147" t="s">
        <v>4537</v>
      </c>
      <c r="T979" s="147" t="s">
        <v>233</v>
      </c>
      <c r="U979" s="150">
        <f t="shared" si="15"/>
        <v>0</v>
      </c>
    </row>
    <row r="980" spans="1:21" x14ac:dyDescent="0.2">
      <c r="A980" s="147" t="s">
        <v>8571</v>
      </c>
      <c r="B980" s="147" t="s">
        <v>223</v>
      </c>
      <c r="C980" s="147" t="s">
        <v>63</v>
      </c>
      <c r="D980" s="147" t="s">
        <v>8514</v>
      </c>
      <c r="E980" s="148">
        <v>585</v>
      </c>
      <c r="F980" s="148">
        <v>643</v>
      </c>
      <c r="G980" s="148">
        <v>230</v>
      </c>
      <c r="H980" s="148">
        <v>0</v>
      </c>
      <c r="I980" s="147" t="s">
        <v>4537</v>
      </c>
      <c r="J980" s="147" t="s">
        <v>4537</v>
      </c>
      <c r="K980" s="147" t="s">
        <v>4537</v>
      </c>
      <c r="L980" s="147" t="s">
        <v>8512</v>
      </c>
      <c r="M980" s="147" t="s">
        <v>4537</v>
      </c>
      <c r="N980" s="147" t="s">
        <v>233</v>
      </c>
      <c r="O980" s="147" t="s">
        <v>4537</v>
      </c>
      <c r="P980" s="147" t="s">
        <v>233</v>
      </c>
      <c r="Q980" s="147" t="s">
        <v>4537</v>
      </c>
      <c r="R980" s="147" t="s">
        <v>233</v>
      </c>
      <c r="S980" s="147" t="s">
        <v>4537</v>
      </c>
      <c r="T980" s="147" t="s">
        <v>233</v>
      </c>
      <c r="U980" s="150">
        <f t="shared" si="15"/>
        <v>0</v>
      </c>
    </row>
    <row r="981" spans="1:21" x14ac:dyDescent="0.2">
      <c r="A981" s="147" t="s">
        <v>8571</v>
      </c>
      <c r="B981" s="147" t="s">
        <v>4714</v>
      </c>
      <c r="C981" s="147" t="s">
        <v>43</v>
      </c>
      <c r="D981" s="147" t="s">
        <v>8514</v>
      </c>
      <c r="E981" s="148">
        <v>371</v>
      </c>
      <c r="F981" s="148">
        <v>411</v>
      </c>
      <c r="G981" s="148">
        <v>82</v>
      </c>
      <c r="H981" s="148">
        <v>0</v>
      </c>
      <c r="I981" s="147" t="s">
        <v>4537</v>
      </c>
      <c r="J981" s="147" t="s">
        <v>4537</v>
      </c>
      <c r="K981" s="147" t="s">
        <v>4537</v>
      </c>
      <c r="L981" s="147" t="s">
        <v>8512</v>
      </c>
      <c r="M981" s="147" t="s">
        <v>4537</v>
      </c>
      <c r="N981" s="147" t="s">
        <v>233</v>
      </c>
      <c r="O981" s="147" t="s">
        <v>4537</v>
      </c>
      <c r="P981" s="147" t="s">
        <v>233</v>
      </c>
      <c r="Q981" s="147" t="s">
        <v>4537</v>
      </c>
      <c r="R981" s="147" t="s">
        <v>233</v>
      </c>
      <c r="S981" s="147" t="s">
        <v>4537</v>
      </c>
      <c r="T981" s="147" t="s">
        <v>233</v>
      </c>
      <c r="U981" s="150">
        <f t="shared" si="15"/>
        <v>0</v>
      </c>
    </row>
    <row r="982" spans="1:21" x14ac:dyDescent="0.2">
      <c r="A982" s="147" t="s">
        <v>8571</v>
      </c>
      <c r="B982" s="147" t="s">
        <v>8086</v>
      </c>
      <c r="C982" s="147" t="s">
        <v>544</v>
      </c>
      <c r="D982" s="147" t="s">
        <v>8514</v>
      </c>
      <c r="E982" s="148">
        <v>0</v>
      </c>
      <c r="F982" s="148">
        <v>284</v>
      </c>
      <c r="G982" s="148">
        <v>0</v>
      </c>
      <c r="H982" s="148">
        <v>0</v>
      </c>
      <c r="I982" s="147" t="s">
        <v>4537</v>
      </c>
      <c r="J982" s="147" t="s">
        <v>4537</v>
      </c>
      <c r="K982" s="147" t="s">
        <v>4537</v>
      </c>
      <c r="L982" s="147" t="s">
        <v>8512</v>
      </c>
      <c r="M982" s="147" t="s">
        <v>4537</v>
      </c>
      <c r="N982" s="147" t="s">
        <v>233</v>
      </c>
      <c r="O982" s="147" t="s">
        <v>4537</v>
      </c>
      <c r="P982" s="147" t="s">
        <v>233</v>
      </c>
      <c r="Q982" s="147" t="s">
        <v>4537</v>
      </c>
      <c r="R982" s="147" t="s">
        <v>233</v>
      </c>
      <c r="S982" s="147" t="s">
        <v>4537</v>
      </c>
      <c r="T982" s="147" t="s">
        <v>233</v>
      </c>
      <c r="U982" s="150">
        <f t="shared" si="15"/>
        <v>0</v>
      </c>
    </row>
    <row r="983" spans="1:21" x14ac:dyDescent="0.2">
      <c r="A983" s="147" t="s">
        <v>8571</v>
      </c>
      <c r="B983" s="147" t="s">
        <v>1818</v>
      </c>
      <c r="C983" s="147" t="s">
        <v>366</v>
      </c>
      <c r="D983" s="147" t="s">
        <v>8514</v>
      </c>
      <c r="E983" s="148">
        <v>0</v>
      </c>
      <c r="F983" s="148">
        <v>0</v>
      </c>
      <c r="G983" s="148">
        <v>0</v>
      </c>
      <c r="H983" s="148">
        <v>0</v>
      </c>
      <c r="I983" s="147" t="s">
        <v>4537</v>
      </c>
      <c r="J983" s="147" t="s">
        <v>4537</v>
      </c>
      <c r="K983" s="147" t="s">
        <v>4537</v>
      </c>
      <c r="L983" s="147" t="s">
        <v>8512</v>
      </c>
      <c r="M983" s="147" t="s">
        <v>4537</v>
      </c>
      <c r="N983" s="147" t="s">
        <v>233</v>
      </c>
      <c r="O983" s="147" t="s">
        <v>4537</v>
      </c>
      <c r="P983" s="147" t="s">
        <v>233</v>
      </c>
      <c r="Q983" s="147" t="s">
        <v>4537</v>
      </c>
      <c r="R983" s="147" t="s">
        <v>233</v>
      </c>
      <c r="S983" s="147" t="s">
        <v>4537</v>
      </c>
      <c r="T983" s="147" t="s">
        <v>233</v>
      </c>
      <c r="U983" s="150">
        <f t="shared" si="15"/>
        <v>0</v>
      </c>
    </row>
    <row r="984" spans="1:21" x14ac:dyDescent="0.2">
      <c r="A984" s="147" t="s">
        <v>8571</v>
      </c>
      <c r="B984" s="147" t="s">
        <v>8038</v>
      </c>
      <c r="C984" s="147" t="s">
        <v>544</v>
      </c>
      <c r="D984" s="147" t="s">
        <v>8514</v>
      </c>
      <c r="E984" s="148">
        <v>0</v>
      </c>
      <c r="F984" s="148">
        <v>1412</v>
      </c>
      <c r="G984" s="148">
        <v>125</v>
      </c>
      <c r="H984" s="148">
        <v>0</v>
      </c>
      <c r="I984" s="147" t="s">
        <v>4537</v>
      </c>
      <c r="J984" s="147" t="s">
        <v>4537</v>
      </c>
      <c r="K984" s="147" t="s">
        <v>4537</v>
      </c>
      <c r="L984" s="147" t="s">
        <v>8512</v>
      </c>
      <c r="M984" s="147" t="s">
        <v>4537</v>
      </c>
      <c r="N984" s="147" t="s">
        <v>233</v>
      </c>
      <c r="O984" s="147" t="s">
        <v>4537</v>
      </c>
      <c r="P984" s="147" t="s">
        <v>233</v>
      </c>
      <c r="Q984" s="147" t="s">
        <v>4537</v>
      </c>
      <c r="R984" s="147" t="s">
        <v>233</v>
      </c>
      <c r="S984" s="147" t="s">
        <v>4537</v>
      </c>
      <c r="T984" s="147" t="s">
        <v>233</v>
      </c>
      <c r="U984" s="150">
        <f t="shared" si="15"/>
        <v>0</v>
      </c>
    </row>
    <row r="985" spans="1:21" x14ac:dyDescent="0.2">
      <c r="A985" s="147" t="s">
        <v>8571</v>
      </c>
      <c r="B985" s="147" t="s">
        <v>8027</v>
      </c>
      <c r="C985" s="147" t="s">
        <v>43</v>
      </c>
      <c r="D985" s="147" t="s">
        <v>8514</v>
      </c>
      <c r="E985" s="148">
        <v>0</v>
      </c>
      <c r="F985" s="148">
        <v>0</v>
      </c>
      <c r="G985" s="148">
        <v>0</v>
      </c>
      <c r="H985" s="148">
        <v>0</v>
      </c>
      <c r="I985" s="147" t="s">
        <v>4537</v>
      </c>
      <c r="J985" s="147" t="s">
        <v>4537</v>
      </c>
      <c r="K985" s="147" t="s">
        <v>4537</v>
      </c>
      <c r="L985" s="147" t="s">
        <v>8512</v>
      </c>
      <c r="M985" s="147" t="s">
        <v>4537</v>
      </c>
      <c r="N985" s="147" t="s">
        <v>233</v>
      </c>
      <c r="O985" s="147" t="s">
        <v>4537</v>
      </c>
      <c r="P985" s="147" t="s">
        <v>233</v>
      </c>
      <c r="Q985" s="147" t="s">
        <v>4537</v>
      </c>
      <c r="R985" s="147" t="s">
        <v>233</v>
      </c>
      <c r="S985" s="147" t="s">
        <v>4537</v>
      </c>
      <c r="T985" s="147" t="s">
        <v>233</v>
      </c>
      <c r="U985" s="150">
        <f t="shared" si="15"/>
        <v>0</v>
      </c>
    </row>
    <row r="986" spans="1:21" x14ac:dyDescent="0.2">
      <c r="A986" s="147" t="s">
        <v>8571</v>
      </c>
      <c r="B986" s="147" t="s">
        <v>162</v>
      </c>
      <c r="C986" s="147" t="s">
        <v>63</v>
      </c>
      <c r="D986" s="147" t="s">
        <v>8514</v>
      </c>
      <c r="E986" s="148">
        <v>142</v>
      </c>
      <c r="F986" s="148">
        <v>0</v>
      </c>
      <c r="G986" s="148">
        <v>0</v>
      </c>
      <c r="H986" s="148">
        <v>0</v>
      </c>
      <c r="I986" s="147" t="s">
        <v>4537</v>
      </c>
      <c r="J986" s="147" t="s">
        <v>4537</v>
      </c>
      <c r="K986" s="147" t="s">
        <v>4537</v>
      </c>
      <c r="L986" s="147" t="s">
        <v>8512</v>
      </c>
      <c r="M986" s="147" t="s">
        <v>4537</v>
      </c>
      <c r="N986" s="147" t="s">
        <v>233</v>
      </c>
      <c r="O986" s="147" t="s">
        <v>4537</v>
      </c>
      <c r="P986" s="147" t="s">
        <v>233</v>
      </c>
      <c r="Q986" s="147" t="s">
        <v>4537</v>
      </c>
      <c r="R986" s="147" t="s">
        <v>233</v>
      </c>
      <c r="S986" s="147" t="s">
        <v>4537</v>
      </c>
      <c r="T986" s="147" t="s">
        <v>233</v>
      </c>
      <c r="U986" s="150">
        <f t="shared" si="15"/>
        <v>0</v>
      </c>
    </row>
    <row r="987" spans="1:21" x14ac:dyDescent="0.2">
      <c r="A987" s="147" t="s">
        <v>8571</v>
      </c>
      <c r="B987" s="147" t="s">
        <v>1306</v>
      </c>
      <c r="C987" s="147" t="s">
        <v>544</v>
      </c>
      <c r="D987" s="147" t="s">
        <v>8514</v>
      </c>
      <c r="E987" s="148">
        <v>0</v>
      </c>
      <c r="F987" s="148">
        <v>0</v>
      </c>
      <c r="G987" s="148">
        <v>0</v>
      </c>
      <c r="H987" s="148">
        <v>0</v>
      </c>
      <c r="I987" s="147" t="s">
        <v>4537</v>
      </c>
      <c r="J987" s="147" t="s">
        <v>4537</v>
      </c>
      <c r="K987" s="147" t="s">
        <v>4537</v>
      </c>
      <c r="L987" s="147" t="s">
        <v>8512</v>
      </c>
      <c r="M987" s="147" t="s">
        <v>4537</v>
      </c>
      <c r="N987" s="147" t="s">
        <v>233</v>
      </c>
      <c r="O987" s="147" t="s">
        <v>4537</v>
      </c>
      <c r="P987" s="147" t="s">
        <v>233</v>
      </c>
      <c r="Q987" s="147" t="s">
        <v>4537</v>
      </c>
      <c r="R987" s="147" t="s">
        <v>233</v>
      </c>
      <c r="S987" s="147" t="s">
        <v>4537</v>
      </c>
      <c r="T987" s="147" t="s">
        <v>233</v>
      </c>
      <c r="U987" s="150">
        <f t="shared" si="15"/>
        <v>0</v>
      </c>
    </row>
    <row r="988" spans="1:21" x14ac:dyDescent="0.2">
      <c r="A988" s="147" t="s">
        <v>8571</v>
      </c>
      <c r="B988" s="147" t="s">
        <v>4701</v>
      </c>
      <c r="C988" s="147" t="s">
        <v>63</v>
      </c>
      <c r="D988" s="147" t="s">
        <v>8514</v>
      </c>
      <c r="E988" s="148">
        <v>586</v>
      </c>
      <c r="F988" s="148">
        <v>604</v>
      </c>
      <c r="G988" s="148">
        <v>11</v>
      </c>
      <c r="H988" s="148">
        <v>1</v>
      </c>
      <c r="I988" s="147" t="s">
        <v>4537</v>
      </c>
      <c r="J988" s="147" t="s">
        <v>4537</v>
      </c>
      <c r="K988" s="147" t="s">
        <v>4537</v>
      </c>
      <c r="L988" s="147" t="s">
        <v>8512</v>
      </c>
      <c r="M988" s="147" t="s">
        <v>4537</v>
      </c>
      <c r="N988" s="147" t="s">
        <v>233</v>
      </c>
      <c r="O988" s="147" t="s">
        <v>4537</v>
      </c>
      <c r="P988" s="147" t="s">
        <v>233</v>
      </c>
      <c r="Q988" s="147" t="s">
        <v>4537</v>
      </c>
      <c r="R988" s="147" t="s">
        <v>233</v>
      </c>
      <c r="S988" s="147" t="s">
        <v>4537</v>
      </c>
      <c r="T988" s="147" t="s">
        <v>233</v>
      </c>
      <c r="U988" s="150">
        <f t="shared" si="15"/>
        <v>0</v>
      </c>
    </row>
    <row r="989" spans="1:21" x14ac:dyDescent="0.2">
      <c r="A989" s="147" t="s">
        <v>8571</v>
      </c>
      <c r="B989" s="147" t="s">
        <v>4677</v>
      </c>
      <c r="C989" s="147" t="s">
        <v>63</v>
      </c>
      <c r="D989" s="147" t="s">
        <v>8514</v>
      </c>
      <c r="E989" s="148">
        <v>189</v>
      </c>
      <c r="F989" s="148">
        <v>234</v>
      </c>
      <c r="G989" s="148">
        <v>76</v>
      </c>
      <c r="H989" s="148">
        <v>0</v>
      </c>
      <c r="I989" s="147" t="s">
        <v>4537</v>
      </c>
      <c r="J989" s="147" t="s">
        <v>4537</v>
      </c>
      <c r="K989" s="147" t="s">
        <v>4537</v>
      </c>
      <c r="L989" s="147" t="s">
        <v>8512</v>
      </c>
      <c r="M989" s="147" t="s">
        <v>4537</v>
      </c>
      <c r="N989" s="147" t="s">
        <v>233</v>
      </c>
      <c r="O989" s="147" t="s">
        <v>4537</v>
      </c>
      <c r="P989" s="147" t="s">
        <v>233</v>
      </c>
      <c r="Q989" s="147" t="s">
        <v>4537</v>
      </c>
      <c r="R989" s="147" t="s">
        <v>233</v>
      </c>
      <c r="S989" s="147" t="s">
        <v>4537</v>
      </c>
      <c r="T989" s="147" t="s">
        <v>233</v>
      </c>
      <c r="U989" s="150">
        <f t="shared" si="15"/>
        <v>0</v>
      </c>
    </row>
    <row r="990" spans="1:21" x14ac:dyDescent="0.2">
      <c r="A990" s="147" t="s">
        <v>8571</v>
      </c>
      <c r="B990" s="147" t="s">
        <v>4695</v>
      </c>
      <c r="C990" s="147" t="s">
        <v>63</v>
      </c>
      <c r="D990" s="147" t="s">
        <v>8514</v>
      </c>
      <c r="E990" s="148">
        <v>560</v>
      </c>
      <c r="F990" s="148">
        <v>654</v>
      </c>
      <c r="G990" s="148">
        <v>185</v>
      </c>
      <c r="H990" s="148">
        <v>0</v>
      </c>
      <c r="I990" s="147" t="s">
        <v>4537</v>
      </c>
      <c r="J990" s="147" t="s">
        <v>4537</v>
      </c>
      <c r="K990" s="147" t="s">
        <v>4537</v>
      </c>
      <c r="L990" s="147" t="s">
        <v>8512</v>
      </c>
      <c r="M990" s="147" t="s">
        <v>4537</v>
      </c>
      <c r="N990" s="147" t="s">
        <v>233</v>
      </c>
      <c r="O990" s="147" t="s">
        <v>4537</v>
      </c>
      <c r="P990" s="147" t="s">
        <v>233</v>
      </c>
      <c r="Q990" s="147" t="s">
        <v>4537</v>
      </c>
      <c r="R990" s="147" t="s">
        <v>233</v>
      </c>
      <c r="S990" s="147" t="s">
        <v>4537</v>
      </c>
      <c r="T990" s="147" t="s">
        <v>233</v>
      </c>
      <c r="U990" s="150">
        <f t="shared" si="15"/>
        <v>0</v>
      </c>
    </row>
    <row r="991" spans="1:21" x14ac:dyDescent="0.2">
      <c r="A991" s="147" t="s">
        <v>8571</v>
      </c>
      <c r="B991" s="147" t="s">
        <v>4902</v>
      </c>
      <c r="C991" s="147" t="s">
        <v>43</v>
      </c>
      <c r="D991" s="147" t="s">
        <v>8514</v>
      </c>
      <c r="E991" s="148">
        <v>744</v>
      </c>
      <c r="F991" s="148">
        <v>868</v>
      </c>
      <c r="G991" s="148">
        <v>149</v>
      </c>
      <c r="H991" s="148">
        <v>0</v>
      </c>
      <c r="I991" s="147" t="s">
        <v>4537</v>
      </c>
      <c r="J991" s="147" t="s">
        <v>4537</v>
      </c>
      <c r="K991" s="147" t="s">
        <v>4537</v>
      </c>
      <c r="L991" s="147" t="s">
        <v>8512</v>
      </c>
      <c r="M991" s="147" t="s">
        <v>4537</v>
      </c>
      <c r="N991" s="147" t="s">
        <v>233</v>
      </c>
      <c r="O991" s="147" t="s">
        <v>4537</v>
      </c>
      <c r="P991" s="147" t="s">
        <v>233</v>
      </c>
      <c r="Q991" s="147" t="s">
        <v>4537</v>
      </c>
      <c r="R991" s="147" t="s">
        <v>233</v>
      </c>
      <c r="S991" s="147" t="s">
        <v>4537</v>
      </c>
      <c r="T991" s="147" t="s">
        <v>233</v>
      </c>
      <c r="U991" s="150">
        <f t="shared" si="15"/>
        <v>0</v>
      </c>
    </row>
    <row r="992" spans="1:21" x14ac:dyDescent="0.2">
      <c r="A992" s="147" t="s">
        <v>8571</v>
      </c>
      <c r="B992" s="147" t="s">
        <v>7037</v>
      </c>
      <c r="C992" s="147" t="s">
        <v>63</v>
      </c>
      <c r="D992" s="147" t="s">
        <v>8514</v>
      </c>
      <c r="E992" s="148">
        <v>783</v>
      </c>
      <c r="F992" s="148">
        <v>0</v>
      </c>
      <c r="G992" s="148">
        <v>0</v>
      </c>
      <c r="H992" s="148">
        <v>0</v>
      </c>
      <c r="I992" s="147" t="s">
        <v>4537</v>
      </c>
      <c r="J992" s="147" t="s">
        <v>4537</v>
      </c>
      <c r="K992" s="147" t="s">
        <v>4537</v>
      </c>
      <c r="L992" s="147" t="s">
        <v>8512</v>
      </c>
      <c r="M992" s="147" t="s">
        <v>4537</v>
      </c>
      <c r="N992" s="147" t="s">
        <v>233</v>
      </c>
      <c r="O992" s="147" t="s">
        <v>4537</v>
      </c>
      <c r="P992" s="147" t="s">
        <v>233</v>
      </c>
      <c r="Q992" s="147" t="s">
        <v>4537</v>
      </c>
      <c r="R992" s="147" t="s">
        <v>233</v>
      </c>
      <c r="S992" s="147" t="s">
        <v>4537</v>
      </c>
      <c r="T992" s="147" t="s">
        <v>233</v>
      </c>
      <c r="U992" s="150">
        <f t="shared" si="15"/>
        <v>0</v>
      </c>
    </row>
    <row r="993" spans="1:21" x14ac:dyDescent="0.2">
      <c r="A993" s="147" t="s">
        <v>8571</v>
      </c>
      <c r="B993" s="147" t="s">
        <v>240</v>
      </c>
      <c r="C993" s="147" t="s">
        <v>63</v>
      </c>
      <c r="D993" s="147" t="s">
        <v>8514</v>
      </c>
      <c r="E993" s="148">
        <v>188</v>
      </c>
      <c r="F993" s="148">
        <v>0</v>
      </c>
      <c r="G993" s="148">
        <v>0</v>
      </c>
      <c r="H993" s="148">
        <v>0</v>
      </c>
      <c r="I993" s="147" t="s">
        <v>4537</v>
      </c>
      <c r="J993" s="147" t="s">
        <v>4537</v>
      </c>
      <c r="K993" s="147" t="s">
        <v>4537</v>
      </c>
      <c r="L993" s="147" t="s">
        <v>8512</v>
      </c>
      <c r="M993" s="147" t="s">
        <v>4537</v>
      </c>
      <c r="N993" s="147" t="s">
        <v>233</v>
      </c>
      <c r="O993" s="147" t="s">
        <v>4537</v>
      </c>
      <c r="P993" s="147" t="s">
        <v>233</v>
      </c>
      <c r="Q993" s="147" t="s">
        <v>4537</v>
      </c>
      <c r="R993" s="147" t="s">
        <v>233</v>
      </c>
      <c r="S993" s="147" t="s">
        <v>4537</v>
      </c>
      <c r="T993" s="147" t="s">
        <v>233</v>
      </c>
      <c r="U993" s="150">
        <f t="shared" si="15"/>
        <v>0</v>
      </c>
    </row>
    <row r="994" spans="1:21" x14ac:dyDescent="0.2">
      <c r="A994" s="147" t="s">
        <v>8571</v>
      </c>
      <c r="B994" s="147" t="s">
        <v>243</v>
      </c>
      <c r="C994" s="147" t="s">
        <v>63</v>
      </c>
      <c r="D994" s="147" t="s">
        <v>8514</v>
      </c>
      <c r="E994" s="148">
        <v>452</v>
      </c>
      <c r="F994" s="148">
        <v>578</v>
      </c>
      <c r="G994" s="148">
        <v>30</v>
      </c>
      <c r="H994" s="148">
        <v>0</v>
      </c>
      <c r="I994" s="147" t="s">
        <v>4537</v>
      </c>
      <c r="J994" s="147" t="s">
        <v>4537</v>
      </c>
      <c r="K994" s="147" t="s">
        <v>4537</v>
      </c>
      <c r="L994" s="147" t="s">
        <v>8512</v>
      </c>
      <c r="M994" s="147" t="s">
        <v>4537</v>
      </c>
      <c r="N994" s="147" t="s">
        <v>233</v>
      </c>
      <c r="O994" s="147" t="s">
        <v>4537</v>
      </c>
      <c r="P994" s="147" t="s">
        <v>233</v>
      </c>
      <c r="Q994" s="147" t="s">
        <v>4537</v>
      </c>
      <c r="R994" s="147" t="s">
        <v>233</v>
      </c>
      <c r="S994" s="147" t="s">
        <v>4537</v>
      </c>
      <c r="T994" s="147" t="s">
        <v>233</v>
      </c>
      <c r="U994" s="150">
        <f t="shared" si="15"/>
        <v>0</v>
      </c>
    </row>
    <row r="995" spans="1:21" x14ac:dyDescent="0.2">
      <c r="A995" s="147" t="s">
        <v>8571</v>
      </c>
      <c r="B995" s="147" t="s">
        <v>61</v>
      </c>
      <c r="C995" s="147" t="s">
        <v>63</v>
      </c>
      <c r="D995" s="147" t="s">
        <v>8514</v>
      </c>
      <c r="E995" s="148">
        <v>0</v>
      </c>
      <c r="F995" s="148">
        <v>695</v>
      </c>
      <c r="G995" s="148">
        <v>1000</v>
      </c>
      <c r="H995" s="148">
        <v>0</v>
      </c>
      <c r="I995" s="147" t="s">
        <v>4537</v>
      </c>
      <c r="J995" s="147" t="s">
        <v>4537</v>
      </c>
      <c r="K995" s="147" t="s">
        <v>4537</v>
      </c>
      <c r="L995" s="147" t="s">
        <v>8512</v>
      </c>
      <c r="M995" s="147" t="s">
        <v>4537</v>
      </c>
      <c r="N995" s="147" t="s">
        <v>233</v>
      </c>
      <c r="O995" s="147" t="s">
        <v>4537</v>
      </c>
      <c r="P995" s="147" t="s">
        <v>233</v>
      </c>
      <c r="Q995" s="147" t="s">
        <v>4537</v>
      </c>
      <c r="R995" s="147" t="s">
        <v>233</v>
      </c>
      <c r="S995" s="147" t="s">
        <v>4537</v>
      </c>
      <c r="T995" s="147" t="s">
        <v>233</v>
      </c>
      <c r="U995" s="150">
        <f t="shared" si="15"/>
        <v>0</v>
      </c>
    </row>
    <row r="996" spans="1:21" x14ac:dyDescent="0.2">
      <c r="A996" s="147" t="s">
        <v>8571</v>
      </c>
      <c r="B996" s="147" t="s">
        <v>226</v>
      </c>
      <c r="C996" s="147" t="s">
        <v>63</v>
      </c>
      <c r="D996" s="147" t="s">
        <v>8514</v>
      </c>
      <c r="E996" s="148">
        <v>374</v>
      </c>
      <c r="F996" s="148">
        <v>0</v>
      </c>
      <c r="G996" s="148">
        <v>0</v>
      </c>
      <c r="H996" s="148">
        <v>0</v>
      </c>
      <c r="I996" s="147" t="s">
        <v>4537</v>
      </c>
      <c r="J996" s="147" t="s">
        <v>4537</v>
      </c>
      <c r="K996" s="147" t="s">
        <v>4537</v>
      </c>
      <c r="L996" s="147" t="s">
        <v>8512</v>
      </c>
      <c r="M996" s="147" t="s">
        <v>4537</v>
      </c>
      <c r="N996" s="147" t="s">
        <v>233</v>
      </c>
      <c r="O996" s="147" t="s">
        <v>4537</v>
      </c>
      <c r="P996" s="147" t="s">
        <v>233</v>
      </c>
      <c r="Q996" s="147" t="s">
        <v>4537</v>
      </c>
      <c r="R996" s="147" t="s">
        <v>233</v>
      </c>
      <c r="S996" s="147" t="s">
        <v>4537</v>
      </c>
      <c r="T996" s="147" t="s">
        <v>233</v>
      </c>
      <c r="U996" s="150">
        <f t="shared" si="15"/>
        <v>0</v>
      </c>
    </row>
    <row r="997" spans="1:21" x14ac:dyDescent="0.2">
      <c r="A997" s="147" t="s">
        <v>8571</v>
      </c>
      <c r="B997" s="147" t="s">
        <v>55</v>
      </c>
      <c r="C997" s="147" t="s">
        <v>63</v>
      </c>
      <c r="D997" s="147" t="s">
        <v>8514</v>
      </c>
      <c r="E997" s="148">
        <v>0</v>
      </c>
      <c r="F997" s="148">
        <v>580</v>
      </c>
      <c r="G997" s="148">
        <v>205</v>
      </c>
      <c r="H997" s="148">
        <v>0</v>
      </c>
      <c r="I997" s="147" t="s">
        <v>4537</v>
      </c>
      <c r="J997" s="147" t="s">
        <v>4537</v>
      </c>
      <c r="K997" s="147" t="s">
        <v>4537</v>
      </c>
      <c r="L997" s="147" t="s">
        <v>8512</v>
      </c>
      <c r="M997" s="147" t="s">
        <v>4537</v>
      </c>
      <c r="N997" s="147" t="s">
        <v>233</v>
      </c>
      <c r="O997" s="147" t="s">
        <v>4537</v>
      </c>
      <c r="P997" s="147" t="s">
        <v>233</v>
      </c>
      <c r="Q997" s="147" t="s">
        <v>4537</v>
      </c>
      <c r="R997" s="147" t="s">
        <v>233</v>
      </c>
      <c r="S997" s="147" t="s">
        <v>4537</v>
      </c>
      <c r="T997" s="147" t="s">
        <v>233</v>
      </c>
      <c r="U997" s="150">
        <f t="shared" si="15"/>
        <v>0</v>
      </c>
    </row>
    <row r="998" spans="1:21" x14ac:dyDescent="0.2">
      <c r="A998" s="147" t="s">
        <v>8571</v>
      </c>
      <c r="B998" s="147" t="s">
        <v>166</v>
      </c>
      <c r="C998" s="147" t="s">
        <v>544</v>
      </c>
      <c r="D998" s="147" t="s">
        <v>8514</v>
      </c>
      <c r="E998" s="148">
        <v>0</v>
      </c>
      <c r="F998" s="148">
        <v>1417</v>
      </c>
      <c r="G998" s="148">
        <v>0</v>
      </c>
      <c r="H998" s="148">
        <v>0</v>
      </c>
      <c r="I998" s="147" t="s">
        <v>4537</v>
      </c>
      <c r="J998" s="147" t="s">
        <v>4537</v>
      </c>
      <c r="K998" s="147" t="s">
        <v>4537</v>
      </c>
      <c r="L998" s="147" t="s">
        <v>8512</v>
      </c>
      <c r="M998" s="147" t="s">
        <v>4537</v>
      </c>
      <c r="N998" s="147" t="s">
        <v>233</v>
      </c>
      <c r="O998" s="147" t="s">
        <v>4537</v>
      </c>
      <c r="P998" s="147" t="s">
        <v>233</v>
      </c>
      <c r="Q998" s="147" t="s">
        <v>4537</v>
      </c>
      <c r="R998" s="147" t="s">
        <v>233</v>
      </c>
      <c r="S998" s="147" t="s">
        <v>4537</v>
      </c>
      <c r="T998" s="147" t="s">
        <v>233</v>
      </c>
      <c r="U998" s="150">
        <f t="shared" si="15"/>
        <v>0</v>
      </c>
    </row>
    <row r="999" spans="1:21" x14ac:dyDescent="0.2">
      <c r="A999" s="147" t="s">
        <v>8571</v>
      </c>
      <c r="B999" s="147" t="s">
        <v>172</v>
      </c>
      <c r="C999" s="147" t="s">
        <v>63</v>
      </c>
      <c r="D999" s="147" t="s">
        <v>8514</v>
      </c>
      <c r="E999" s="148">
        <v>239</v>
      </c>
      <c r="F999" s="148">
        <v>0</v>
      </c>
      <c r="G999" s="148">
        <v>0</v>
      </c>
      <c r="H999" s="148">
        <v>0</v>
      </c>
      <c r="I999" s="147" t="s">
        <v>4537</v>
      </c>
      <c r="J999" s="147" t="s">
        <v>4537</v>
      </c>
      <c r="K999" s="147" t="s">
        <v>4537</v>
      </c>
      <c r="L999" s="147" t="s">
        <v>8512</v>
      </c>
      <c r="M999" s="147" t="s">
        <v>4537</v>
      </c>
      <c r="N999" s="147" t="s">
        <v>233</v>
      </c>
      <c r="O999" s="147" t="s">
        <v>4537</v>
      </c>
      <c r="P999" s="147" t="s">
        <v>233</v>
      </c>
      <c r="Q999" s="147" t="s">
        <v>4537</v>
      </c>
      <c r="R999" s="147" t="s">
        <v>233</v>
      </c>
      <c r="S999" s="147" t="s">
        <v>4537</v>
      </c>
      <c r="T999" s="147" t="s">
        <v>233</v>
      </c>
      <c r="U999" s="150">
        <f t="shared" si="15"/>
        <v>0</v>
      </c>
    </row>
    <row r="1000" spans="1:21" x14ac:dyDescent="0.2">
      <c r="A1000" s="147" t="s">
        <v>8571</v>
      </c>
      <c r="B1000" s="147" t="s">
        <v>8035</v>
      </c>
      <c r="C1000" s="147" t="s">
        <v>63</v>
      </c>
      <c r="D1000" s="147" t="s">
        <v>8514</v>
      </c>
      <c r="E1000" s="148">
        <v>192</v>
      </c>
      <c r="F1000" s="148">
        <v>0</v>
      </c>
      <c r="G1000" s="148">
        <v>0</v>
      </c>
      <c r="H1000" s="148">
        <v>0</v>
      </c>
      <c r="I1000" s="147" t="s">
        <v>4537</v>
      </c>
      <c r="J1000" s="147" t="s">
        <v>4537</v>
      </c>
      <c r="K1000" s="147" t="s">
        <v>4537</v>
      </c>
      <c r="L1000" s="147" t="s">
        <v>8512</v>
      </c>
      <c r="M1000" s="147" t="s">
        <v>4537</v>
      </c>
      <c r="N1000" s="147" t="s">
        <v>233</v>
      </c>
      <c r="O1000" s="147" t="s">
        <v>4537</v>
      </c>
      <c r="P1000" s="147" t="s">
        <v>233</v>
      </c>
      <c r="Q1000" s="147" t="s">
        <v>4537</v>
      </c>
      <c r="R1000" s="147" t="s">
        <v>233</v>
      </c>
      <c r="S1000" s="147" t="s">
        <v>4537</v>
      </c>
      <c r="T1000" s="147" t="s">
        <v>233</v>
      </c>
      <c r="U1000" s="150">
        <f t="shared" si="15"/>
        <v>0</v>
      </c>
    </row>
    <row r="1001" spans="1:21" x14ac:dyDescent="0.2">
      <c r="A1001" s="147" t="s">
        <v>8571</v>
      </c>
      <c r="B1001" s="147" t="s">
        <v>5392</v>
      </c>
      <c r="C1001" s="147" t="s">
        <v>544</v>
      </c>
      <c r="D1001" s="147" t="s">
        <v>8514</v>
      </c>
      <c r="E1001" s="148">
        <v>0</v>
      </c>
      <c r="F1001" s="148">
        <v>903</v>
      </c>
      <c r="G1001" s="148">
        <v>0</v>
      </c>
      <c r="H1001" s="148">
        <v>0</v>
      </c>
      <c r="I1001" s="147" t="s">
        <v>4537</v>
      </c>
      <c r="J1001" s="147" t="s">
        <v>4537</v>
      </c>
      <c r="K1001" s="147" t="s">
        <v>4537</v>
      </c>
      <c r="L1001" s="147" t="s">
        <v>8512</v>
      </c>
      <c r="M1001" s="147" t="s">
        <v>4537</v>
      </c>
      <c r="N1001" s="147" t="s">
        <v>233</v>
      </c>
      <c r="O1001" s="147" t="s">
        <v>4537</v>
      </c>
      <c r="P1001" s="147" t="s">
        <v>233</v>
      </c>
      <c r="Q1001" s="147" t="s">
        <v>4537</v>
      </c>
      <c r="R1001" s="147" t="s">
        <v>233</v>
      </c>
      <c r="S1001" s="147" t="s">
        <v>4537</v>
      </c>
      <c r="T1001" s="147" t="s">
        <v>233</v>
      </c>
      <c r="U1001" s="150">
        <f t="shared" si="15"/>
        <v>0</v>
      </c>
    </row>
    <row r="1002" spans="1:21" x14ac:dyDescent="0.2">
      <c r="A1002" s="147" t="s">
        <v>8571</v>
      </c>
      <c r="B1002" s="147" t="s">
        <v>7809</v>
      </c>
      <c r="C1002" s="147" t="s">
        <v>63</v>
      </c>
      <c r="D1002" s="147" t="s">
        <v>8514</v>
      </c>
      <c r="E1002" s="148">
        <v>951</v>
      </c>
      <c r="F1002" s="148">
        <v>0</v>
      </c>
      <c r="G1002" s="148">
        <v>0</v>
      </c>
      <c r="H1002" s="148">
        <v>0</v>
      </c>
      <c r="I1002" s="147" t="s">
        <v>4537</v>
      </c>
      <c r="J1002" s="147" t="s">
        <v>4537</v>
      </c>
      <c r="K1002" s="147" t="s">
        <v>4537</v>
      </c>
      <c r="L1002" s="147" t="s">
        <v>8512</v>
      </c>
      <c r="M1002" s="147" t="s">
        <v>4537</v>
      </c>
      <c r="N1002" s="147" t="s">
        <v>233</v>
      </c>
      <c r="O1002" s="147" t="s">
        <v>4537</v>
      </c>
      <c r="P1002" s="147" t="s">
        <v>233</v>
      </c>
      <c r="Q1002" s="147" t="s">
        <v>4537</v>
      </c>
      <c r="R1002" s="147" t="s">
        <v>233</v>
      </c>
      <c r="S1002" s="147" t="s">
        <v>4537</v>
      </c>
      <c r="T1002" s="147" t="s">
        <v>233</v>
      </c>
      <c r="U1002" s="150">
        <f t="shared" si="15"/>
        <v>0</v>
      </c>
    </row>
    <row r="1003" spans="1:21" x14ac:dyDescent="0.2">
      <c r="A1003" s="147" t="s">
        <v>8571</v>
      </c>
      <c r="B1003" s="147" t="s">
        <v>321</v>
      </c>
      <c r="C1003" s="147" t="s">
        <v>63</v>
      </c>
      <c r="D1003" s="147" t="s">
        <v>8521</v>
      </c>
      <c r="E1003" s="148">
        <v>154</v>
      </c>
      <c r="F1003" s="148">
        <v>3983</v>
      </c>
      <c r="G1003" s="148">
        <v>0</v>
      </c>
      <c r="H1003" s="148">
        <v>0</v>
      </c>
      <c r="I1003" s="147" t="s">
        <v>4537</v>
      </c>
      <c r="J1003" s="147" t="s">
        <v>4537</v>
      </c>
      <c r="K1003" s="147" t="s">
        <v>4537</v>
      </c>
      <c r="L1003" s="147" t="s">
        <v>8512</v>
      </c>
      <c r="M1003" s="147" t="s">
        <v>4537</v>
      </c>
      <c r="N1003" s="147" t="s">
        <v>233</v>
      </c>
      <c r="O1003" s="147" t="s">
        <v>4537</v>
      </c>
      <c r="P1003" s="147" t="s">
        <v>233</v>
      </c>
      <c r="Q1003" s="147" t="s">
        <v>4537</v>
      </c>
      <c r="R1003" s="147" t="s">
        <v>233</v>
      </c>
      <c r="S1003" s="147" t="s">
        <v>4537</v>
      </c>
      <c r="T1003" s="147" t="s">
        <v>233</v>
      </c>
      <c r="U1003" s="150">
        <f t="shared" si="15"/>
        <v>0</v>
      </c>
    </row>
    <row r="1004" spans="1:21" x14ac:dyDescent="0.2">
      <c r="A1004" s="147" t="s">
        <v>8571</v>
      </c>
      <c r="B1004" s="147" t="s">
        <v>61</v>
      </c>
      <c r="C1004" s="147" t="s">
        <v>63</v>
      </c>
      <c r="D1004" s="147" t="s">
        <v>8521</v>
      </c>
      <c r="E1004" s="148">
        <v>0</v>
      </c>
      <c r="F1004" s="148">
        <v>965</v>
      </c>
      <c r="G1004" s="148">
        <v>0</v>
      </c>
      <c r="H1004" s="148">
        <v>0</v>
      </c>
      <c r="I1004" s="147" t="s">
        <v>4537</v>
      </c>
      <c r="J1004" s="147" t="s">
        <v>4537</v>
      </c>
      <c r="K1004" s="147" t="s">
        <v>4537</v>
      </c>
      <c r="L1004" s="147" t="s">
        <v>8512</v>
      </c>
      <c r="M1004" s="147" t="s">
        <v>4537</v>
      </c>
      <c r="N1004" s="147" t="s">
        <v>233</v>
      </c>
      <c r="O1004" s="147" t="s">
        <v>4537</v>
      </c>
      <c r="P1004" s="147" t="s">
        <v>233</v>
      </c>
      <c r="Q1004" s="147" t="s">
        <v>4537</v>
      </c>
      <c r="R1004" s="147" t="s">
        <v>233</v>
      </c>
      <c r="S1004" s="147" t="s">
        <v>4537</v>
      </c>
      <c r="T1004" s="147" t="s">
        <v>233</v>
      </c>
      <c r="U1004" s="150">
        <f t="shared" si="15"/>
        <v>0</v>
      </c>
    </row>
    <row r="1005" spans="1:21" x14ac:dyDescent="0.2">
      <c r="A1005" s="147" t="s">
        <v>8571</v>
      </c>
      <c r="B1005" s="147" t="s">
        <v>7682</v>
      </c>
      <c r="C1005" s="147" t="s">
        <v>63</v>
      </c>
      <c r="D1005" s="147" t="s">
        <v>8521</v>
      </c>
      <c r="E1005" s="148">
        <v>102</v>
      </c>
      <c r="F1005" s="148">
        <v>1478</v>
      </c>
      <c r="G1005" s="148">
        <v>52</v>
      </c>
      <c r="H1005" s="148">
        <v>0</v>
      </c>
      <c r="I1005" s="147" t="s">
        <v>4537</v>
      </c>
      <c r="J1005" s="147" t="s">
        <v>4537</v>
      </c>
      <c r="K1005" s="147" t="s">
        <v>4537</v>
      </c>
      <c r="L1005" s="147" t="s">
        <v>8512</v>
      </c>
      <c r="M1005" s="147" t="s">
        <v>4537</v>
      </c>
      <c r="N1005" s="147" t="s">
        <v>233</v>
      </c>
      <c r="O1005" s="147" t="s">
        <v>4537</v>
      </c>
      <c r="P1005" s="147" t="s">
        <v>233</v>
      </c>
      <c r="Q1005" s="147" t="s">
        <v>4537</v>
      </c>
      <c r="R1005" s="147" t="s">
        <v>233</v>
      </c>
      <c r="S1005" s="147" t="s">
        <v>4537</v>
      </c>
      <c r="T1005" s="147" t="s">
        <v>233</v>
      </c>
      <c r="U1005" s="150">
        <f t="shared" si="15"/>
        <v>0</v>
      </c>
    </row>
    <row r="1006" spans="1:21" x14ac:dyDescent="0.2">
      <c r="A1006" s="147" t="s">
        <v>8571</v>
      </c>
      <c r="B1006" s="147" t="s">
        <v>4902</v>
      </c>
      <c r="C1006" s="147" t="s">
        <v>43</v>
      </c>
      <c r="D1006" s="147" t="s">
        <v>8521</v>
      </c>
      <c r="E1006" s="148">
        <v>73</v>
      </c>
      <c r="F1006" s="148">
        <v>879</v>
      </c>
      <c r="G1006" s="148">
        <v>269</v>
      </c>
      <c r="H1006" s="148">
        <v>661</v>
      </c>
      <c r="I1006" s="147" t="s">
        <v>4537</v>
      </c>
      <c r="J1006" s="147" t="s">
        <v>4537</v>
      </c>
      <c r="K1006" s="147" t="s">
        <v>4537</v>
      </c>
      <c r="L1006" s="147" t="s">
        <v>8512</v>
      </c>
      <c r="M1006" s="147" t="s">
        <v>4537</v>
      </c>
      <c r="N1006" s="147" t="s">
        <v>233</v>
      </c>
      <c r="O1006" s="147" t="s">
        <v>4537</v>
      </c>
      <c r="P1006" s="147" t="s">
        <v>233</v>
      </c>
      <c r="Q1006" s="147" t="s">
        <v>4537</v>
      </c>
      <c r="R1006" s="147" t="s">
        <v>233</v>
      </c>
      <c r="S1006" s="147" t="s">
        <v>4537</v>
      </c>
      <c r="T1006" s="147" t="s">
        <v>233</v>
      </c>
      <c r="U1006" s="150">
        <f t="shared" si="15"/>
        <v>0</v>
      </c>
    </row>
    <row r="1007" spans="1:21" x14ac:dyDescent="0.2">
      <c r="A1007" s="147" t="s">
        <v>8571</v>
      </c>
      <c r="B1007" s="147" t="s">
        <v>4726</v>
      </c>
      <c r="C1007" s="147" t="s">
        <v>43</v>
      </c>
      <c r="D1007" s="147" t="s">
        <v>8521</v>
      </c>
      <c r="E1007" s="148">
        <v>288</v>
      </c>
      <c r="F1007" s="148">
        <v>2808</v>
      </c>
      <c r="G1007" s="148">
        <v>904</v>
      </c>
      <c r="H1007" s="148">
        <v>858</v>
      </c>
      <c r="I1007" s="147" t="s">
        <v>4537</v>
      </c>
      <c r="J1007" s="147" t="s">
        <v>4537</v>
      </c>
      <c r="K1007" s="147" t="s">
        <v>4537</v>
      </c>
      <c r="L1007" s="147" t="s">
        <v>8512</v>
      </c>
      <c r="M1007" s="147" t="s">
        <v>4537</v>
      </c>
      <c r="N1007" s="147" t="s">
        <v>233</v>
      </c>
      <c r="O1007" s="147" t="s">
        <v>4537</v>
      </c>
      <c r="P1007" s="147" t="s">
        <v>233</v>
      </c>
      <c r="Q1007" s="147" t="s">
        <v>4537</v>
      </c>
      <c r="R1007" s="147" t="s">
        <v>233</v>
      </c>
      <c r="S1007" s="147" t="s">
        <v>4537</v>
      </c>
      <c r="T1007" s="147" t="s">
        <v>233</v>
      </c>
      <c r="U1007" s="150">
        <f t="shared" si="15"/>
        <v>0</v>
      </c>
    </row>
    <row r="1008" spans="1:21" x14ac:dyDescent="0.2">
      <c r="A1008" s="147" t="s">
        <v>8571</v>
      </c>
      <c r="B1008" s="147" t="s">
        <v>5750</v>
      </c>
      <c r="C1008" s="147" t="s">
        <v>43</v>
      </c>
      <c r="D1008" s="147" t="s">
        <v>8521</v>
      </c>
      <c r="E1008" s="148">
        <v>93</v>
      </c>
      <c r="F1008" s="148">
        <v>8</v>
      </c>
      <c r="G1008" s="148">
        <v>1</v>
      </c>
      <c r="H1008" s="148">
        <v>646</v>
      </c>
      <c r="I1008" s="147" t="s">
        <v>4537</v>
      </c>
      <c r="J1008" s="147" t="s">
        <v>4537</v>
      </c>
      <c r="K1008" s="147" t="s">
        <v>4537</v>
      </c>
      <c r="L1008" s="147" t="s">
        <v>8512</v>
      </c>
      <c r="M1008" s="147" t="s">
        <v>4537</v>
      </c>
      <c r="N1008" s="147" t="s">
        <v>233</v>
      </c>
      <c r="O1008" s="147" t="s">
        <v>4537</v>
      </c>
      <c r="P1008" s="147" t="s">
        <v>233</v>
      </c>
      <c r="Q1008" s="147" t="s">
        <v>4537</v>
      </c>
      <c r="R1008" s="147" t="s">
        <v>233</v>
      </c>
      <c r="S1008" s="147" t="s">
        <v>4537</v>
      </c>
      <c r="T1008" s="147" t="s">
        <v>233</v>
      </c>
      <c r="U1008" s="150">
        <f t="shared" si="15"/>
        <v>0</v>
      </c>
    </row>
    <row r="1009" spans="1:21" x14ac:dyDescent="0.2">
      <c r="A1009" s="147" t="s">
        <v>8571</v>
      </c>
      <c r="B1009" s="147" t="s">
        <v>3512</v>
      </c>
      <c r="C1009" s="147" t="s">
        <v>63</v>
      </c>
      <c r="D1009" s="147" t="s">
        <v>8521</v>
      </c>
      <c r="E1009" s="148">
        <v>212</v>
      </c>
      <c r="F1009" s="148">
        <v>2186</v>
      </c>
      <c r="G1009" s="148">
        <v>2002</v>
      </c>
      <c r="H1009" s="148">
        <v>665</v>
      </c>
      <c r="I1009" s="147" t="s">
        <v>4537</v>
      </c>
      <c r="J1009" s="147" t="s">
        <v>4537</v>
      </c>
      <c r="K1009" s="147" t="s">
        <v>4537</v>
      </c>
      <c r="L1009" s="147" t="s">
        <v>8512</v>
      </c>
      <c r="M1009" s="147" t="s">
        <v>4537</v>
      </c>
      <c r="N1009" s="147" t="s">
        <v>233</v>
      </c>
      <c r="O1009" s="147" t="s">
        <v>4537</v>
      </c>
      <c r="P1009" s="147" t="s">
        <v>233</v>
      </c>
      <c r="Q1009" s="147" t="s">
        <v>4537</v>
      </c>
      <c r="R1009" s="147" t="s">
        <v>233</v>
      </c>
      <c r="S1009" s="147" t="s">
        <v>4537</v>
      </c>
      <c r="T1009" s="147" t="s">
        <v>233</v>
      </c>
      <c r="U1009" s="150">
        <f t="shared" si="15"/>
        <v>0</v>
      </c>
    </row>
    <row r="1010" spans="1:21" x14ac:dyDescent="0.2">
      <c r="A1010" s="147" t="s">
        <v>8571</v>
      </c>
      <c r="B1010" s="147" t="s">
        <v>6222</v>
      </c>
      <c r="C1010" s="147" t="s">
        <v>544</v>
      </c>
      <c r="D1010" s="147" t="s">
        <v>8521</v>
      </c>
      <c r="E1010" s="148">
        <v>0</v>
      </c>
      <c r="F1010" s="148">
        <v>3425</v>
      </c>
      <c r="G1010" s="148">
        <v>1204</v>
      </c>
      <c r="H1010" s="148">
        <v>2</v>
      </c>
      <c r="I1010" s="147" t="s">
        <v>4537</v>
      </c>
      <c r="J1010" s="147" t="s">
        <v>4537</v>
      </c>
      <c r="K1010" s="147" t="s">
        <v>4537</v>
      </c>
      <c r="L1010" s="147" t="s">
        <v>8512</v>
      </c>
      <c r="M1010" s="147" t="s">
        <v>4537</v>
      </c>
      <c r="N1010" s="147" t="s">
        <v>233</v>
      </c>
      <c r="O1010" s="147" t="s">
        <v>4537</v>
      </c>
      <c r="P1010" s="147" t="s">
        <v>233</v>
      </c>
      <c r="Q1010" s="147" t="s">
        <v>4537</v>
      </c>
      <c r="R1010" s="147" t="s">
        <v>233</v>
      </c>
      <c r="S1010" s="147" t="s">
        <v>4537</v>
      </c>
      <c r="T1010" s="147" t="s">
        <v>233</v>
      </c>
      <c r="U1010" s="150">
        <f t="shared" si="15"/>
        <v>0</v>
      </c>
    </row>
    <row r="1011" spans="1:21" x14ac:dyDescent="0.2">
      <c r="A1011" s="147" t="s">
        <v>8571</v>
      </c>
      <c r="B1011" s="147" t="s">
        <v>4929</v>
      </c>
      <c r="C1011" s="147" t="s">
        <v>63</v>
      </c>
      <c r="D1011" s="147" t="s">
        <v>8521</v>
      </c>
      <c r="E1011" s="148">
        <v>2450</v>
      </c>
      <c r="F1011" s="148">
        <v>4659</v>
      </c>
      <c r="G1011" s="148">
        <v>2391</v>
      </c>
      <c r="H1011" s="148">
        <v>581</v>
      </c>
      <c r="I1011" s="147" t="s">
        <v>4537</v>
      </c>
      <c r="J1011" s="147" t="s">
        <v>4537</v>
      </c>
      <c r="K1011" s="147" t="s">
        <v>4537</v>
      </c>
      <c r="L1011" s="147" t="s">
        <v>8512</v>
      </c>
      <c r="M1011" s="147" t="s">
        <v>4537</v>
      </c>
      <c r="N1011" s="147" t="s">
        <v>233</v>
      </c>
      <c r="O1011" s="147" t="s">
        <v>4537</v>
      </c>
      <c r="P1011" s="147" t="s">
        <v>233</v>
      </c>
      <c r="Q1011" s="147" t="s">
        <v>4537</v>
      </c>
      <c r="R1011" s="147" t="s">
        <v>233</v>
      </c>
      <c r="S1011" s="147" t="s">
        <v>4537</v>
      </c>
      <c r="T1011" s="147" t="s">
        <v>233</v>
      </c>
      <c r="U1011" s="150">
        <f t="shared" si="15"/>
        <v>0</v>
      </c>
    </row>
    <row r="1012" spans="1:21" x14ac:dyDescent="0.2">
      <c r="A1012" s="147" t="s">
        <v>8571</v>
      </c>
      <c r="B1012" s="147" t="s">
        <v>5750</v>
      </c>
      <c r="C1012" s="147" t="s">
        <v>43</v>
      </c>
      <c r="D1012" s="147" t="s">
        <v>8521</v>
      </c>
      <c r="E1012" s="148">
        <v>366</v>
      </c>
      <c r="F1012" s="148">
        <v>0</v>
      </c>
      <c r="G1012" s="148">
        <v>0</v>
      </c>
      <c r="H1012" s="148">
        <v>0</v>
      </c>
      <c r="I1012" s="147" t="s">
        <v>4537</v>
      </c>
      <c r="J1012" s="147" t="s">
        <v>4537</v>
      </c>
      <c r="K1012" s="147" t="s">
        <v>4537</v>
      </c>
      <c r="L1012" s="147" t="s">
        <v>8512</v>
      </c>
      <c r="M1012" s="147" t="s">
        <v>4537</v>
      </c>
      <c r="N1012" s="147" t="s">
        <v>233</v>
      </c>
      <c r="O1012" s="147" t="s">
        <v>4537</v>
      </c>
      <c r="P1012" s="147" t="s">
        <v>233</v>
      </c>
      <c r="Q1012" s="147" t="s">
        <v>4537</v>
      </c>
      <c r="R1012" s="147" t="s">
        <v>233</v>
      </c>
      <c r="S1012" s="147" t="s">
        <v>4537</v>
      </c>
      <c r="T1012" s="147" t="s">
        <v>233</v>
      </c>
      <c r="U1012" s="150">
        <f t="shared" si="15"/>
        <v>0</v>
      </c>
    </row>
    <row r="1013" spans="1:21" x14ac:dyDescent="0.2">
      <c r="A1013" s="147" t="s">
        <v>8571</v>
      </c>
      <c r="B1013" s="147" t="s">
        <v>4726</v>
      </c>
      <c r="C1013" s="147" t="s">
        <v>43</v>
      </c>
      <c r="D1013" s="147" t="s">
        <v>8521</v>
      </c>
      <c r="E1013" s="148">
        <v>356</v>
      </c>
      <c r="F1013" s="148">
        <v>0</v>
      </c>
      <c r="G1013" s="148">
        <v>0</v>
      </c>
      <c r="H1013" s="148">
        <v>0</v>
      </c>
      <c r="I1013" s="147" t="s">
        <v>4537</v>
      </c>
      <c r="J1013" s="147" t="s">
        <v>4537</v>
      </c>
      <c r="K1013" s="147" t="s">
        <v>4537</v>
      </c>
      <c r="L1013" s="147" t="s">
        <v>8512</v>
      </c>
      <c r="M1013" s="147" t="s">
        <v>4537</v>
      </c>
      <c r="N1013" s="147" t="s">
        <v>233</v>
      </c>
      <c r="O1013" s="147" t="s">
        <v>4537</v>
      </c>
      <c r="P1013" s="147" t="s">
        <v>233</v>
      </c>
      <c r="Q1013" s="147" t="s">
        <v>4537</v>
      </c>
      <c r="R1013" s="147" t="s">
        <v>233</v>
      </c>
      <c r="S1013" s="147" t="s">
        <v>4537</v>
      </c>
      <c r="T1013" s="147" t="s">
        <v>233</v>
      </c>
      <c r="U1013" s="150">
        <f t="shared" si="15"/>
        <v>0</v>
      </c>
    </row>
    <row r="1014" spans="1:21" x14ac:dyDescent="0.2">
      <c r="A1014" s="147" t="s">
        <v>8571</v>
      </c>
      <c r="B1014" s="147" t="s">
        <v>2383</v>
      </c>
      <c r="C1014" s="147" t="s">
        <v>43</v>
      </c>
      <c r="D1014" s="147" t="s">
        <v>8521</v>
      </c>
      <c r="E1014" s="148">
        <v>93</v>
      </c>
      <c r="F1014" s="148">
        <v>0</v>
      </c>
      <c r="G1014" s="148">
        <v>0</v>
      </c>
      <c r="H1014" s="148">
        <v>0</v>
      </c>
      <c r="I1014" s="147" t="s">
        <v>4537</v>
      </c>
      <c r="J1014" s="147" t="s">
        <v>4537</v>
      </c>
      <c r="K1014" s="147" t="s">
        <v>4537</v>
      </c>
      <c r="L1014" s="147" t="s">
        <v>8512</v>
      </c>
      <c r="M1014" s="147" t="s">
        <v>4537</v>
      </c>
      <c r="N1014" s="147" t="s">
        <v>233</v>
      </c>
      <c r="O1014" s="147" t="s">
        <v>4537</v>
      </c>
      <c r="P1014" s="147" t="s">
        <v>233</v>
      </c>
      <c r="Q1014" s="147" t="s">
        <v>4537</v>
      </c>
      <c r="R1014" s="147" t="s">
        <v>233</v>
      </c>
      <c r="S1014" s="147" t="s">
        <v>4537</v>
      </c>
      <c r="T1014" s="147" t="s">
        <v>233</v>
      </c>
      <c r="U1014" s="150">
        <f t="shared" si="15"/>
        <v>0</v>
      </c>
    </row>
    <row r="1015" spans="1:21" x14ac:dyDescent="0.2">
      <c r="A1015" s="147" t="s">
        <v>8571</v>
      </c>
      <c r="B1015" s="147" t="s">
        <v>2383</v>
      </c>
      <c r="C1015" s="147" t="s">
        <v>43</v>
      </c>
      <c r="D1015" s="147" t="s">
        <v>8521</v>
      </c>
      <c r="E1015" s="148">
        <v>71</v>
      </c>
      <c r="F1015" s="148">
        <v>0</v>
      </c>
      <c r="G1015" s="148">
        <v>0</v>
      </c>
      <c r="H1015" s="148">
        <v>0</v>
      </c>
      <c r="I1015" s="147" t="s">
        <v>4537</v>
      </c>
      <c r="J1015" s="147" t="s">
        <v>4537</v>
      </c>
      <c r="K1015" s="147" t="s">
        <v>4537</v>
      </c>
      <c r="L1015" s="147" t="s">
        <v>8512</v>
      </c>
      <c r="M1015" s="147" t="s">
        <v>4537</v>
      </c>
      <c r="N1015" s="147" t="s">
        <v>233</v>
      </c>
      <c r="O1015" s="147" t="s">
        <v>4537</v>
      </c>
      <c r="P1015" s="147" t="s">
        <v>233</v>
      </c>
      <c r="Q1015" s="147" t="s">
        <v>4537</v>
      </c>
      <c r="R1015" s="147" t="s">
        <v>233</v>
      </c>
      <c r="S1015" s="147" t="s">
        <v>4537</v>
      </c>
      <c r="T1015" s="147" t="s">
        <v>233</v>
      </c>
      <c r="U1015" s="150">
        <f t="shared" si="15"/>
        <v>0</v>
      </c>
    </row>
    <row r="1016" spans="1:21" x14ac:dyDescent="0.2">
      <c r="A1016" s="147" t="s">
        <v>8571</v>
      </c>
      <c r="B1016" s="147" t="s">
        <v>7236</v>
      </c>
      <c r="C1016" s="147" t="s">
        <v>43</v>
      </c>
      <c r="D1016" s="147" t="s">
        <v>8521</v>
      </c>
      <c r="E1016" s="148">
        <v>807</v>
      </c>
      <c r="F1016" s="148">
        <v>824</v>
      </c>
      <c r="G1016" s="148">
        <v>0</v>
      </c>
      <c r="H1016" s="148">
        <v>0</v>
      </c>
      <c r="I1016" s="147" t="s">
        <v>4537</v>
      </c>
      <c r="J1016" s="147" t="s">
        <v>4537</v>
      </c>
      <c r="K1016" s="147" t="s">
        <v>4537</v>
      </c>
      <c r="L1016" s="147" t="s">
        <v>8512</v>
      </c>
      <c r="M1016" s="147" t="s">
        <v>4537</v>
      </c>
      <c r="N1016" s="147" t="s">
        <v>233</v>
      </c>
      <c r="O1016" s="147" t="s">
        <v>4537</v>
      </c>
      <c r="P1016" s="147" t="s">
        <v>233</v>
      </c>
      <c r="Q1016" s="147" t="s">
        <v>4537</v>
      </c>
      <c r="R1016" s="147" t="s">
        <v>233</v>
      </c>
      <c r="S1016" s="147" t="s">
        <v>4537</v>
      </c>
      <c r="T1016" s="147" t="s">
        <v>233</v>
      </c>
      <c r="U1016" s="150">
        <f t="shared" si="15"/>
        <v>0</v>
      </c>
    </row>
    <row r="1017" spans="1:21" x14ac:dyDescent="0.2">
      <c r="A1017" s="147" t="s">
        <v>8571</v>
      </c>
      <c r="B1017" s="147" t="s">
        <v>61</v>
      </c>
      <c r="C1017" s="147" t="s">
        <v>63</v>
      </c>
      <c r="D1017" s="147" t="s">
        <v>8521</v>
      </c>
      <c r="E1017" s="148">
        <v>377</v>
      </c>
      <c r="F1017" s="148">
        <v>377</v>
      </c>
      <c r="G1017" s="148">
        <v>0</v>
      </c>
      <c r="H1017" s="148">
        <v>0</v>
      </c>
      <c r="I1017" s="147" t="s">
        <v>4537</v>
      </c>
      <c r="J1017" s="147" t="s">
        <v>4537</v>
      </c>
      <c r="K1017" s="147" t="s">
        <v>4537</v>
      </c>
      <c r="L1017" s="147" t="s">
        <v>8512</v>
      </c>
      <c r="M1017" s="147" t="s">
        <v>4537</v>
      </c>
      <c r="N1017" s="147" t="s">
        <v>233</v>
      </c>
      <c r="O1017" s="147" t="s">
        <v>4537</v>
      </c>
      <c r="P1017" s="147" t="s">
        <v>233</v>
      </c>
      <c r="Q1017" s="147" t="s">
        <v>4537</v>
      </c>
      <c r="R1017" s="147" t="s">
        <v>233</v>
      </c>
      <c r="S1017" s="147" t="s">
        <v>4537</v>
      </c>
      <c r="T1017" s="147" t="s">
        <v>233</v>
      </c>
      <c r="U1017" s="150">
        <f t="shared" si="15"/>
        <v>0</v>
      </c>
    </row>
    <row r="1018" spans="1:21" x14ac:dyDescent="0.2">
      <c r="A1018" s="147" t="s">
        <v>8571</v>
      </c>
      <c r="B1018" s="147" t="s">
        <v>7682</v>
      </c>
      <c r="C1018" s="147" t="s">
        <v>63</v>
      </c>
      <c r="D1018" s="147" t="s">
        <v>8521</v>
      </c>
      <c r="E1018" s="148">
        <v>224</v>
      </c>
      <c r="F1018" s="148">
        <v>0</v>
      </c>
      <c r="G1018" s="148">
        <v>0</v>
      </c>
      <c r="H1018" s="148">
        <v>0</v>
      </c>
      <c r="I1018" s="147" t="s">
        <v>4537</v>
      </c>
      <c r="J1018" s="147" t="s">
        <v>4537</v>
      </c>
      <c r="K1018" s="147" t="s">
        <v>4537</v>
      </c>
      <c r="L1018" s="147" t="s">
        <v>8512</v>
      </c>
      <c r="M1018" s="147" t="s">
        <v>4537</v>
      </c>
      <c r="N1018" s="147" t="s">
        <v>233</v>
      </c>
      <c r="O1018" s="147" t="s">
        <v>4537</v>
      </c>
      <c r="P1018" s="147" t="s">
        <v>233</v>
      </c>
      <c r="Q1018" s="147" t="s">
        <v>4537</v>
      </c>
      <c r="R1018" s="147" t="s">
        <v>233</v>
      </c>
      <c r="S1018" s="147" t="s">
        <v>4537</v>
      </c>
      <c r="T1018" s="147" t="s">
        <v>233</v>
      </c>
      <c r="U1018" s="150">
        <f t="shared" si="15"/>
        <v>0</v>
      </c>
    </row>
    <row r="1019" spans="1:21" x14ac:dyDescent="0.2">
      <c r="A1019" s="147" t="s">
        <v>8571</v>
      </c>
      <c r="B1019" s="147" t="s">
        <v>2383</v>
      </c>
      <c r="C1019" s="147" t="s">
        <v>43</v>
      </c>
      <c r="D1019" s="147" t="s">
        <v>8516</v>
      </c>
      <c r="E1019" s="148">
        <v>121</v>
      </c>
      <c r="F1019" s="148">
        <v>273</v>
      </c>
      <c r="G1019" s="148">
        <v>188</v>
      </c>
      <c r="H1019" s="148">
        <v>14</v>
      </c>
      <c r="I1019" s="147" t="s">
        <v>4537</v>
      </c>
      <c r="J1019" s="147" t="s">
        <v>4537</v>
      </c>
      <c r="K1019" s="147" t="s">
        <v>4537</v>
      </c>
      <c r="L1019" s="147" t="s">
        <v>8512</v>
      </c>
      <c r="M1019" s="147" t="s">
        <v>4537</v>
      </c>
      <c r="N1019" s="147" t="s">
        <v>233</v>
      </c>
      <c r="O1019" s="147" t="s">
        <v>4537</v>
      </c>
      <c r="P1019" s="147" t="s">
        <v>233</v>
      </c>
      <c r="Q1019" s="147" t="s">
        <v>4537</v>
      </c>
      <c r="R1019" s="147" t="s">
        <v>233</v>
      </c>
      <c r="S1019" s="147" t="s">
        <v>4537</v>
      </c>
      <c r="T1019" s="147" t="s">
        <v>233</v>
      </c>
      <c r="U1019" s="150">
        <f t="shared" si="15"/>
        <v>0</v>
      </c>
    </row>
    <row r="1020" spans="1:21" x14ac:dyDescent="0.2">
      <c r="A1020" s="147" t="s">
        <v>8571</v>
      </c>
      <c r="B1020" s="147" t="s">
        <v>166</v>
      </c>
      <c r="C1020" s="147" t="s">
        <v>544</v>
      </c>
      <c r="D1020" s="147" t="s">
        <v>8516</v>
      </c>
      <c r="E1020" s="148">
        <v>336</v>
      </c>
      <c r="F1020" s="148">
        <v>645</v>
      </c>
      <c r="G1020" s="148">
        <v>66</v>
      </c>
      <c r="H1020" s="148">
        <v>0</v>
      </c>
      <c r="I1020" s="147" t="s">
        <v>4537</v>
      </c>
      <c r="J1020" s="147" t="s">
        <v>4537</v>
      </c>
      <c r="K1020" s="147" t="s">
        <v>4537</v>
      </c>
      <c r="L1020" s="147" t="s">
        <v>8512</v>
      </c>
      <c r="M1020" s="147" t="s">
        <v>4537</v>
      </c>
      <c r="N1020" s="147" t="s">
        <v>233</v>
      </c>
      <c r="O1020" s="147" t="s">
        <v>4537</v>
      </c>
      <c r="P1020" s="147" t="s">
        <v>233</v>
      </c>
      <c r="Q1020" s="147" t="s">
        <v>4537</v>
      </c>
      <c r="R1020" s="147" t="s">
        <v>233</v>
      </c>
      <c r="S1020" s="147" t="s">
        <v>4537</v>
      </c>
      <c r="T1020" s="147" t="s">
        <v>233</v>
      </c>
      <c r="U1020" s="150">
        <f t="shared" si="15"/>
        <v>0</v>
      </c>
    </row>
    <row r="1021" spans="1:21" x14ac:dyDescent="0.2">
      <c r="A1021" s="147" t="s">
        <v>8571</v>
      </c>
      <c r="B1021" s="147" t="s">
        <v>520</v>
      </c>
      <c r="C1021" s="147" t="s">
        <v>544</v>
      </c>
      <c r="D1021" s="147" t="s">
        <v>8516</v>
      </c>
      <c r="E1021" s="148">
        <v>3026</v>
      </c>
      <c r="F1021" s="148">
        <v>3026</v>
      </c>
      <c r="G1021" s="148">
        <v>2119</v>
      </c>
      <c r="H1021" s="148">
        <v>0</v>
      </c>
      <c r="I1021" s="147" t="s">
        <v>4537</v>
      </c>
      <c r="J1021" s="147" t="s">
        <v>4537</v>
      </c>
      <c r="K1021" s="147" t="s">
        <v>4537</v>
      </c>
      <c r="L1021" s="147" t="s">
        <v>8512</v>
      </c>
      <c r="M1021" s="147" t="s">
        <v>4537</v>
      </c>
      <c r="N1021" s="147" t="s">
        <v>233</v>
      </c>
      <c r="O1021" s="147" t="s">
        <v>4537</v>
      </c>
      <c r="P1021" s="147" t="s">
        <v>233</v>
      </c>
      <c r="Q1021" s="147" t="s">
        <v>4537</v>
      </c>
      <c r="R1021" s="147" t="s">
        <v>233</v>
      </c>
      <c r="S1021" s="147" t="s">
        <v>4537</v>
      </c>
      <c r="T1021" s="147" t="s">
        <v>233</v>
      </c>
      <c r="U1021" s="150">
        <f t="shared" si="15"/>
        <v>0</v>
      </c>
    </row>
    <row r="1022" spans="1:21" x14ac:dyDescent="0.2">
      <c r="A1022" s="147" t="s">
        <v>8571</v>
      </c>
      <c r="B1022" s="147" t="s">
        <v>5392</v>
      </c>
      <c r="C1022" s="147" t="s">
        <v>544</v>
      </c>
      <c r="D1022" s="147" t="s">
        <v>8516</v>
      </c>
      <c r="E1022" s="148">
        <v>62</v>
      </c>
      <c r="F1022" s="148">
        <v>62</v>
      </c>
      <c r="G1022" s="148">
        <v>57</v>
      </c>
      <c r="H1022" s="148">
        <v>0</v>
      </c>
      <c r="I1022" s="147" t="s">
        <v>4537</v>
      </c>
      <c r="J1022" s="147" t="s">
        <v>4537</v>
      </c>
      <c r="K1022" s="147" t="s">
        <v>4537</v>
      </c>
      <c r="L1022" s="147" t="s">
        <v>8512</v>
      </c>
      <c r="M1022" s="147" t="s">
        <v>4537</v>
      </c>
      <c r="N1022" s="147" t="s">
        <v>233</v>
      </c>
      <c r="O1022" s="147" t="s">
        <v>4537</v>
      </c>
      <c r="P1022" s="147" t="s">
        <v>233</v>
      </c>
      <c r="Q1022" s="147" t="s">
        <v>4537</v>
      </c>
      <c r="R1022" s="147" t="s">
        <v>233</v>
      </c>
      <c r="S1022" s="147" t="s">
        <v>4537</v>
      </c>
      <c r="T1022" s="147" t="s">
        <v>233</v>
      </c>
      <c r="U1022" s="150">
        <f t="shared" si="15"/>
        <v>0</v>
      </c>
    </row>
    <row r="1023" spans="1:21" x14ac:dyDescent="0.2">
      <c r="A1023" s="147" t="s">
        <v>8571</v>
      </c>
      <c r="B1023" s="147" t="s">
        <v>321</v>
      </c>
      <c r="C1023" s="147" t="s">
        <v>63</v>
      </c>
      <c r="D1023" s="147" t="s">
        <v>8516</v>
      </c>
      <c r="E1023" s="148">
        <v>758</v>
      </c>
      <c r="F1023" s="148">
        <v>4632</v>
      </c>
      <c r="G1023" s="148">
        <v>0</v>
      </c>
      <c r="H1023" s="148">
        <v>0</v>
      </c>
      <c r="I1023" s="147" t="s">
        <v>4537</v>
      </c>
      <c r="J1023" s="147" t="s">
        <v>4537</v>
      </c>
      <c r="K1023" s="147" t="s">
        <v>4537</v>
      </c>
      <c r="L1023" s="147" t="s">
        <v>8512</v>
      </c>
      <c r="M1023" s="147" t="s">
        <v>4537</v>
      </c>
      <c r="N1023" s="147" t="s">
        <v>233</v>
      </c>
      <c r="O1023" s="147" t="s">
        <v>4537</v>
      </c>
      <c r="P1023" s="147" t="s">
        <v>233</v>
      </c>
      <c r="Q1023" s="147" t="s">
        <v>4537</v>
      </c>
      <c r="R1023" s="147" t="s">
        <v>233</v>
      </c>
      <c r="S1023" s="147" t="s">
        <v>4537</v>
      </c>
      <c r="T1023" s="147" t="s">
        <v>233</v>
      </c>
      <c r="U1023" s="150">
        <f t="shared" si="15"/>
        <v>0</v>
      </c>
    </row>
    <row r="1024" spans="1:21" x14ac:dyDescent="0.2">
      <c r="A1024" s="147" t="s">
        <v>8571</v>
      </c>
      <c r="B1024" s="147" t="s">
        <v>7236</v>
      </c>
      <c r="C1024" s="147" t="s">
        <v>43</v>
      </c>
      <c r="D1024" s="147" t="s">
        <v>8516</v>
      </c>
      <c r="E1024" s="148">
        <v>209</v>
      </c>
      <c r="F1024" s="148">
        <v>272</v>
      </c>
      <c r="G1024" s="148">
        <v>168</v>
      </c>
      <c r="H1024" s="148">
        <v>21</v>
      </c>
      <c r="I1024" s="147" t="s">
        <v>4537</v>
      </c>
      <c r="J1024" s="147" t="s">
        <v>4537</v>
      </c>
      <c r="K1024" s="147" t="s">
        <v>4537</v>
      </c>
      <c r="L1024" s="147" t="s">
        <v>8512</v>
      </c>
      <c r="M1024" s="147" t="s">
        <v>4537</v>
      </c>
      <c r="N1024" s="147" t="s">
        <v>233</v>
      </c>
      <c r="O1024" s="147" t="s">
        <v>4537</v>
      </c>
      <c r="P1024" s="147" t="s">
        <v>233</v>
      </c>
      <c r="Q1024" s="147" t="s">
        <v>4537</v>
      </c>
      <c r="R1024" s="147" t="s">
        <v>233</v>
      </c>
      <c r="S1024" s="147" t="s">
        <v>4537</v>
      </c>
      <c r="T1024" s="147" t="s">
        <v>233</v>
      </c>
      <c r="U1024" s="150">
        <f t="shared" si="15"/>
        <v>0</v>
      </c>
    </row>
    <row r="1025" spans="1:21" x14ac:dyDescent="0.2">
      <c r="A1025" s="147" t="s">
        <v>8571</v>
      </c>
      <c r="B1025" s="147" t="s">
        <v>8056</v>
      </c>
      <c r="C1025" s="147" t="s">
        <v>544</v>
      </c>
      <c r="D1025" s="147" t="s">
        <v>8516</v>
      </c>
      <c r="E1025" s="148">
        <v>12</v>
      </c>
      <c r="F1025" s="148">
        <v>18</v>
      </c>
      <c r="G1025" s="148">
        <v>5</v>
      </c>
      <c r="H1025" s="148">
        <v>0</v>
      </c>
      <c r="I1025" s="147" t="s">
        <v>4537</v>
      </c>
      <c r="J1025" s="147" t="s">
        <v>4537</v>
      </c>
      <c r="K1025" s="147" t="s">
        <v>4537</v>
      </c>
      <c r="L1025" s="147" t="s">
        <v>8512</v>
      </c>
      <c r="M1025" s="147" t="s">
        <v>4537</v>
      </c>
      <c r="N1025" s="147" t="s">
        <v>233</v>
      </c>
      <c r="O1025" s="147" t="s">
        <v>4537</v>
      </c>
      <c r="P1025" s="147" t="s">
        <v>233</v>
      </c>
      <c r="Q1025" s="147" t="s">
        <v>4537</v>
      </c>
      <c r="R1025" s="147" t="s">
        <v>233</v>
      </c>
      <c r="S1025" s="147" t="s">
        <v>4537</v>
      </c>
      <c r="T1025" s="147" t="s">
        <v>233</v>
      </c>
      <c r="U1025" s="150">
        <f t="shared" si="15"/>
        <v>0</v>
      </c>
    </row>
    <row r="1026" spans="1:21" x14ac:dyDescent="0.2">
      <c r="A1026" s="147" t="s">
        <v>8571</v>
      </c>
      <c r="B1026" s="147" t="s">
        <v>542</v>
      </c>
      <c r="C1026" s="147" t="s">
        <v>544</v>
      </c>
      <c r="D1026" s="147" t="s">
        <v>8516</v>
      </c>
      <c r="E1026" s="148">
        <v>161</v>
      </c>
      <c r="F1026" s="148">
        <v>483</v>
      </c>
      <c r="G1026" s="148">
        <v>0</v>
      </c>
      <c r="H1026" s="148">
        <v>0</v>
      </c>
      <c r="I1026" s="147" t="s">
        <v>4537</v>
      </c>
      <c r="J1026" s="147" t="s">
        <v>4537</v>
      </c>
      <c r="K1026" s="147" t="s">
        <v>4537</v>
      </c>
      <c r="L1026" s="147" t="s">
        <v>8512</v>
      </c>
      <c r="M1026" s="147" t="s">
        <v>4537</v>
      </c>
      <c r="N1026" s="147" t="s">
        <v>233</v>
      </c>
      <c r="O1026" s="147" t="s">
        <v>4537</v>
      </c>
      <c r="P1026" s="147" t="s">
        <v>233</v>
      </c>
      <c r="Q1026" s="147" t="s">
        <v>4537</v>
      </c>
      <c r="R1026" s="147" t="s">
        <v>233</v>
      </c>
      <c r="S1026" s="147" t="s">
        <v>4537</v>
      </c>
      <c r="T1026" s="147" t="s">
        <v>233</v>
      </c>
      <c r="U1026" s="150">
        <f t="shared" ref="U1026:U1089" si="16">COUNTIF(I1026:K1026,"Yes")+COUNTIF(M1026,"Yes")+COUNTIF(O1026,"Yes")+COUNTIF(Q1026,"Yes")+COUNTIF(S1026,"Yes")</f>
        <v>0</v>
      </c>
    </row>
    <row r="1027" spans="1:21" x14ac:dyDescent="0.2">
      <c r="A1027" s="147" t="s">
        <v>8571</v>
      </c>
      <c r="B1027" s="147" t="s">
        <v>8060</v>
      </c>
      <c r="C1027" s="147" t="s">
        <v>107</v>
      </c>
      <c r="D1027" s="147" t="s">
        <v>8516</v>
      </c>
      <c r="E1027" s="148">
        <v>422</v>
      </c>
      <c r="F1027" s="148">
        <v>2277</v>
      </c>
      <c r="G1027" s="148">
        <v>1786</v>
      </c>
      <c r="H1027" s="148">
        <v>0</v>
      </c>
      <c r="I1027" s="147" t="s">
        <v>4537</v>
      </c>
      <c r="J1027" s="147" t="s">
        <v>4537</v>
      </c>
      <c r="K1027" s="147" t="s">
        <v>4537</v>
      </c>
      <c r="L1027" s="147" t="s">
        <v>8512</v>
      </c>
      <c r="M1027" s="147" t="s">
        <v>4537</v>
      </c>
      <c r="N1027" s="147" t="s">
        <v>233</v>
      </c>
      <c r="O1027" s="147" t="s">
        <v>4537</v>
      </c>
      <c r="P1027" s="147" t="s">
        <v>233</v>
      </c>
      <c r="Q1027" s="147" t="s">
        <v>4537</v>
      </c>
      <c r="R1027" s="147" t="s">
        <v>233</v>
      </c>
      <c r="S1027" s="147" t="s">
        <v>4537</v>
      </c>
      <c r="T1027" s="147" t="s">
        <v>233</v>
      </c>
      <c r="U1027" s="150">
        <f t="shared" si="16"/>
        <v>0</v>
      </c>
    </row>
    <row r="1028" spans="1:21" x14ac:dyDescent="0.2">
      <c r="A1028" s="147" t="s">
        <v>8571</v>
      </c>
      <c r="B1028" s="147" t="s">
        <v>7682</v>
      </c>
      <c r="C1028" s="147" t="s">
        <v>63</v>
      </c>
      <c r="D1028" s="147" t="s">
        <v>8516</v>
      </c>
      <c r="E1028" s="148">
        <v>515</v>
      </c>
      <c r="F1028" s="148">
        <v>1342</v>
      </c>
      <c r="G1028" s="148">
        <v>0</v>
      </c>
      <c r="H1028" s="148">
        <v>0</v>
      </c>
      <c r="I1028" s="147" t="s">
        <v>4537</v>
      </c>
      <c r="J1028" s="147" t="s">
        <v>4537</v>
      </c>
      <c r="K1028" s="147" t="s">
        <v>4537</v>
      </c>
      <c r="L1028" s="147" t="s">
        <v>8512</v>
      </c>
      <c r="M1028" s="147" t="s">
        <v>4537</v>
      </c>
      <c r="N1028" s="147" t="s">
        <v>233</v>
      </c>
      <c r="O1028" s="147" t="s">
        <v>4537</v>
      </c>
      <c r="P1028" s="147" t="s">
        <v>233</v>
      </c>
      <c r="Q1028" s="147" t="s">
        <v>4537</v>
      </c>
      <c r="R1028" s="147" t="s">
        <v>233</v>
      </c>
      <c r="S1028" s="147" t="s">
        <v>4537</v>
      </c>
      <c r="T1028" s="147" t="s">
        <v>233</v>
      </c>
      <c r="U1028" s="150">
        <f t="shared" si="16"/>
        <v>0</v>
      </c>
    </row>
    <row r="1029" spans="1:21" x14ac:dyDescent="0.2">
      <c r="A1029" s="147" t="s">
        <v>8571</v>
      </c>
      <c r="B1029" s="147" t="s">
        <v>4726</v>
      </c>
      <c r="C1029" s="147" t="s">
        <v>43</v>
      </c>
      <c r="D1029" s="147" t="s">
        <v>8516</v>
      </c>
      <c r="E1029" s="148">
        <v>335</v>
      </c>
      <c r="F1029" s="148">
        <v>569</v>
      </c>
      <c r="G1029" s="148">
        <v>365</v>
      </c>
      <c r="H1029" s="148">
        <v>100</v>
      </c>
      <c r="I1029" s="147" t="s">
        <v>4537</v>
      </c>
      <c r="J1029" s="147" t="s">
        <v>4537</v>
      </c>
      <c r="K1029" s="147" t="s">
        <v>4537</v>
      </c>
      <c r="L1029" s="147" t="s">
        <v>8512</v>
      </c>
      <c r="M1029" s="147" t="s">
        <v>4537</v>
      </c>
      <c r="N1029" s="147" t="s">
        <v>233</v>
      </c>
      <c r="O1029" s="147" t="s">
        <v>4537</v>
      </c>
      <c r="P1029" s="147" t="s">
        <v>233</v>
      </c>
      <c r="Q1029" s="147" t="s">
        <v>4537</v>
      </c>
      <c r="R1029" s="147" t="s">
        <v>233</v>
      </c>
      <c r="S1029" s="147" t="s">
        <v>4537</v>
      </c>
      <c r="T1029" s="147" t="s">
        <v>233</v>
      </c>
      <c r="U1029" s="150">
        <f t="shared" si="16"/>
        <v>0</v>
      </c>
    </row>
    <row r="1030" spans="1:21" x14ac:dyDescent="0.2">
      <c r="A1030" s="147" t="s">
        <v>8571</v>
      </c>
      <c r="B1030" s="147" t="s">
        <v>2903</v>
      </c>
      <c r="C1030" s="147" t="s">
        <v>107</v>
      </c>
      <c r="D1030" s="147" t="s">
        <v>8516</v>
      </c>
      <c r="E1030" s="148">
        <v>30</v>
      </c>
      <c r="F1030" s="148">
        <v>47</v>
      </c>
      <c r="G1030" s="148">
        <v>0</v>
      </c>
      <c r="H1030" s="148">
        <v>0</v>
      </c>
      <c r="I1030" s="147" t="s">
        <v>4537</v>
      </c>
      <c r="J1030" s="147" t="s">
        <v>4537</v>
      </c>
      <c r="K1030" s="147" t="s">
        <v>4537</v>
      </c>
      <c r="L1030" s="147" t="s">
        <v>8512</v>
      </c>
      <c r="M1030" s="147" t="s">
        <v>4537</v>
      </c>
      <c r="N1030" s="147" t="s">
        <v>233</v>
      </c>
      <c r="O1030" s="147" t="s">
        <v>4537</v>
      </c>
      <c r="P1030" s="147" t="s">
        <v>233</v>
      </c>
      <c r="Q1030" s="147" t="s">
        <v>4537</v>
      </c>
      <c r="R1030" s="147" t="s">
        <v>233</v>
      </c>
      <c r="S1030" s="147" t="s">
        <v>4537</v>
      </c>
      <c r="T1030" s="147" t="s">
        <v>233</v>
      </c>
      <c r="U1030" s="150">
        <f t="shared" si="16"/>
        <v>0</v>
      </c>
    </row>
    <row r="1031" spans="1:21" x14ac:dyDescent="0.2">
      <c r="A1031" s="147" t="s">
        <v>8571</v>
      </c>
      <c r="B1031" s="147" t="s">
        <v>4873</v>
      </c>
      <c r="C1031" s="147" t="s">
        <v>107</v>
      </c>
      <c r="D1031" s="147" t="s">
        <v>8516</v>
      </c>
      <c r="E1031" s="148">
        <v>0</v>
      </c>
      <c r="F1031" s="148">
        <v>1611</v>
      </c>
      <c r="G1031" s="148">
        <v>1458</v>
      </c>
      <c r="H1031" s="148">
        <v>58</v>
      </c>
      <c r="I1031" s="147" t="s">
        <v>4537</v>
      </c>
      <c r="J1031" s="147" t="s">
        <v>4537</v>
      </c>
      <c r="K1031" s="147" t="s">
        <v>4537</v>
      </c>
      <c r="L1031" s="147" t="s">
        <v>8512</v>
      </c>
      <c r="M1031" s="147" t="s">
        <v>4537</v>
      </c>
      <c r="N1031" s="147" t="s">
        <v>233</v>
      </c>
      <c r="O1031" s="147" t="s">
        <v>4537</v>
      </c>
      <c r="P1031" s="147" t="s">
        <v>233</v>
      </c>
      <c r="Q1031" s="147" t="s">
        <v>4537</v>
      </c>
      <c r="R1031" s="147" t="s">
        <v>233</v>
      </c>
      <c r="S1031" s="147" t="s">
        <v>4537</v>
      </c>
      <c r="T1031" s="147" t="s">
        <v>233</v>
      </c>
      <c r="U1031" s="150">
        <f t="shared" si="16"/>
        <v>0</v>
      </c>
    </row>
    <row r="1032" spans="1:21" x14ac:dyDescent="0.2">
      <c r="A1032" s="147" t="s">
        <v>8571</v>
      </c>
      <c r="B1032" s="147" t="s">
        <v>8051</v>
      </c>
      <c r="C1032" s="147" t="s">
        <v>544</v>
      </c>
      <c r="D1032" s="147" t="s">
        <v>8516</v>
      </c>
      <c r="E1032" s="148">
        <v>533</v>
      </c>
      <c r="F1032" s="148">
        <v>337</v>
      </c>
      <c r="G1032" s="148">
        <v>115</v>
      </c>
      <c r="H1032" s="148">
        <v>330</v>
      </c>
      <c r="I1032" s="147" t="s">
        <v>4537</v>
      </c>
      <c r="J1032" s="147" t="s">
        <v>4537</v>
      </c>
      <c r="K1032" s="147" t="s">
        <v>4537</v>
      </c>
      <c r="L1032" s="147" t="s">
        <v>8512</v>
      </c>
      <c r="M1032" s="147" t="s">
        <v>4537</v>
      </c>
      <c r="N1032" s="147" t="s">
        <v>233</v>
      </c>
      <c r="O1032" s="147" t="s">
        <v>4537</v>
      </c>
      <c r="P1032" s="147" t="s">
        <v>233</v>
      </c>
      <c r="Q1032" s="147" t="s">
        <v>4537</v>
      </c>
      <c r="R1032" s="147" t="s">
        <v>233</v>
      </c>
      <c r="S1032" s="147" t="s">
        <v>4537</v>
      </c>
      <c r="T1032" s="147" t="s">
        <v>233</v>
      </c>
      <c r="U1032" s="150">
        <f t="shared" si="16"/>
        <v>0</v>
      </c>
    </row>
    <row r="1033" spans="1:21" x14ac:dyDescent="0.2">
      <c r="A1033" s="147" t="s">
        <v>8571</v>
      </c>
      <c r="B1033" s="147" t="s">
        <v>5750</v>
      </c>
      <c r="C1033" s="147" t="s">
        <v>43</v>
      </c>
      <c r="D1033" s="147" t="s">
        <v>8516</v>
      </c>
      <c r="E1033" s="148">
        <v>568</v>
      </c>
      <c r="F1033" s="148">
        <v>1719</v>
      </c>
      <c r="G1033" s="148">
        <v>680</v>
      </c>
      <c r="H1033" s="148">
        <v>0</v>
      </c>
      <c r="I1033" s="147" t="s">
        <v>4537</v>
      </c>
      <c r="J1033" s="147" t="s">
        <v>4537</v>
      </c>
      <c r="K1033" s="147" t="s">
        <v>4537</v>
      </c>
      <c r="L1033" s="147" t="s">
        <v>8512</v>
      </c>
      <c r="M1033" s="147" t="s">
        <v>4537</v>
      </c>
      <c r="N1033" s="147" t="s">
        <v>233</v>
      </c>
      <c r="O1033" s="147" t="s">
        <v>4537</v>
      </c>
      <c r="P1033" s="147" t="s">
        <v>233</v>
      </c>
      <c r="Q1033" s="147" t="s">
        <v>4537</v>
      </c>
      <c r="R1033" s="147" t="s">
        <v>233</v>
      </c>
      <c r="S1033" s="147" t="s">
        <v>4537</v>
      </c>
      <c r="T1033" s="147" t="s">
        <v>233</v>
      </c>
      <c r="U1033" s="150">
        <f t="shared" si="16"/>
        <v>0</v>
      </c>
    </row>
    <row r="1034" spans="1:21" x14ac:dyDescent="0.2">
      <c r="A1034" s="147" t="s">
        <v>8571</v>
      </c>
      <c r="B1034" s="147" t="s">
        <v>5215</v>
      </c>
      <c r="C1034" s="147" t="s">
        <v>43</v>
      </c>
      <c r="D1034" s="147" t="s">
        <v>8516</v>
      </c>
      <c r="E1034" s="148">
        <v>0</v>
      </c>
      <c r="F1034" s="148">
        <v>2750</v>
      </c>
      <c r="G1034" s="148">
        <v>1390</v>
      </c>
      <c r="H1034" s="148">
        <v>1</v>
      </c>
      <c r="I1034" s="147" t="s">
        <v>4537</v>
      </c>
      <c r="J1034" s="147" t="s">
        <v>4537</v>
      </c>
      <c r="K1034" s="147" t="s">
        <v>4537</v>
      </c>
      <c r="L1034" s="147" t="s">
        <v>8512</v>
      </c>
      <c r="M1034" s="147" t="s">
        <v>4537</v>
      </c>
      <c r="N1034" s="147" t="s">
        <v>233</v>
      </c>
      <c r="O1034" s="147" t="s">
        <v>4537</v>
      </c>
      <c r="P1034" s="147" t="s">
        <v>233</v>
      </c>
      <c r="Q1034" s="147" t="s">
        <v>4537</v>
      </c>
      <c r="R1034" s="147" t="s">
        <v>233</v>
      </c>
      <c r="S1034" s="147" t="s">
        <v>4537</v>
      </c>
      <c r="T1034" s="147" t="s">
        <v>233</v>
      </c>
      <c r="U1034" s="150">
        <f t="shared" si="16"/>
        <v>0</v>
      </c>
    </row>
    <row r="1035" spans="1:21" x14ac:dyDescent="0.2">
      <c r="A1035" s="147" t="s">
        <v>8571</v>
      </c>
      <c r="B1035" s="147" t="s">
        <v>6222</v>
      </c>
      <c r="C1035" s="147" t="s">
        <v>544</v>
      </c>
      <c r="D1035" s="147" t="s">
        <v>8516</v>
      </c>
      <c r="E1035" s="148">
        <v>0</v>
      </c>
      <c r="F1035" s="148">
        <v>3902</v>
      </c>
      <c r="G1035" s="148">
        <v>1779</v>
      </c>
      <c r="H1035" s="148">
        <v>4</v>
      </c>
      <c r="I1035" s="147" t="s">
        <v>4537</v>
      </c>
      <c r="J1035" s="147" t="s">
        <v>4537</v>
      </c>
      <c r="K1035" s="147" t="s">
        <v>4537</v>
      </c>
      <c r="L1035" s="147" t="s">
        <v>8512</v>
      </c>
      <c r="M1035" s="147" t="s">
        <v>4537</v>
      </c>
      <c r="N1035" s="147" t="s">
        <v>233</v>
      </c>
      <c r="O1035" s="147" t="s">
        <v>4537</v>
      </c>
      <c r="P1035" s="147" t="s">
        <v>233</v>
      </c>
      <c r="Q1035" s="147" t="s">
        <v>4537</v>
      </c>
      <c r="R1035" s="147" t="s">
        <v>233</v>
      </c>
      <c r="S1035" s="147" t="s">
        <v>4537</v>
      </c>
      <c r="T1035" s="147" t="s">
        <v>233</v>
      </c>
      <c r="U1035" s="150">
        <f t="shared" si="16"/>
        <v>0</v>
      </c>
    </row>
    <row r="1036" spans="1:21" x14ac:dyDescent="0.2">
      <c r="A1036" s="147" t="s">
        <v>8571</v>
      </c>
      <c r="B1036" s="147" t="s">
        <v>5195</v>
      </c>
      <c r="C1036" s="147" t="s">
        <v>544</v>
      </c>
      <c r="D1036" s="147" t="s">
        <v>8516</v>
      </c>
      <c r="E1036" s="148">
        <v>0</v>
      </c>
      <c r="F1036" s="148">
        <v>89</v>
      </c>
      <c r="G1036" s="148">
        <v>0</v>
      </c>
      <c r="H1036" s="148">
        <v>0</v>
      </c>
      <c r="I1036" s="147" t="s">
        <v>4537</v>
      </c>
      <c r="J1036" s="147" t="s">
        <v>4537</v>
      </c>
      <c r="K1036" s="147" t="s">
        <v>4537</v>
      </c>
      <c r="L1036" s="147" t="s">
        <v>8512</v>
      </c>
      <c r="M1036" s="147" t="s">
        <v>4537</v>
      </c>
      <c r="N1036" s="147" t="s">
        <v>233</v>
      </c>
      <c r="O1036" s="147" t="s">
        <v>4537</v>
      </c>
      <c r="P1036" s="147" t="s">
        <v>233</v>
      </c>
      <c r="Q1036" s="147" t="s">
        <v>4537</v>
      </c>
      <c r="R1036" s="147" t="s">
        <v>233</v>
      </c>
      <c r="S1036" s="147" t="s">
        <v>4537</v>
      </c>
      <c r="T1036" s="147" t="s">
        <v>233</v>
      </c>
      <c r="U1036" s="150">
        <f t="shared" si="16"/>
        <v>0</v>
      </c>
    </row>
    <row r="1037" spans="1:21" x14ac:dyDescent="0.2">
      <c r="A1037" s="147" t="s">
        <v>8571</v>
      </c>
      <c r="B1037" s="147" t="s">
        <v>8086</v>
      </c>
      <c r="C1037" s="147" t="s">
        <v>544</v>
      </c>
      <c r="D1037" s="147" t="s">
        <v>8516</v>
      </c>
      <c r="E1037" s="148">
        <v>100</v>
      </c>
      <c r="F1037" s="148">
        <v>24</v>
      </c>
      <c r="G1037" s="148">
        <v>24</v>
      </c>
      <c r="H1037" s="148">
        <v>130</v>
      </c>
      <c r="I1037" s="147" t="s">
        <v>4537</v>
      </c>
      <c r="J1037" s="147" t="s">
        <v>4537</v>
      </c>
      <c r="K1037" s="147" t="s">
        <v>4537</v>
      </c>
      <c r="L1037" s="147" t="s">
        <v>8512</v>
      </c>
      <c r="M1037" s="147" t="s">
        <v>4537</v>
      </c>
      <c r="N1037" s="147" t="s">
        <v>233</v>
      </c>
      <c r="O1037" s="147" t="s">
        <v>4537</v>
      </c>
      <c r="P1037" s="147" t="s">
        <v>233</v>
      </c>
      <c r="Q1037" s="147" t="s">
        <v>4537</v>
      </c>
      <c r="R1037" s="147" t="s">
        <v>233</v>
      </c>
      <c r="S1037" s="147" t="s">
        <v>4537</v>
      </c>
      <c r="T1037" s="147" t="s">
        <v>233</v>
      </c>
      <c r="U1037" s="150">
        <f t="shared" si="16"/>
        <v>0</v>
      </c>
    </row>
    <row r="1038" spans="1:21" x14ac:dyDescent="0.2">
      <c r="A1038" s="147" t="s">
        <v>8571</v>
      </c>
      <c r="B1038" s="147" t="s">
        <v>8027</v>
      </c>
      <c r="C1038" s="147" t="s">
        <v>43</v>
      </c>
      <c r="D1038" s="147" t="s">
        <v>8516</v>
      </c>
      <c r="E1038" s="148">
        <v>0</v>
      </c>
      <c r="F1038" s="148">
        <v>1415</v>
      </c>
      <c r="G1038" s="148">
        <v>740</v>
      </c>
      <c r="H1038" s="148">
        <v>0</v>
      </c>
      <c r="I1038" s="147" t="s">
        <v>4537</v>
      </c>
      <c r="J1038" s="147" t="s">
        <v>4537</v>
      </c>
      <c r="K1038" s="147" t="s">
        <v>4537</v>
      </c>
      <c r="L1038" s="147" t="s">
        <v>8512</v>
      </c>
      <c r="M1038" s="147" t="s">
        <v>4537</v>
      </c>
      <c r="N1038" s="147" t="s">
        <v>233</v>
      </c>
      <c r="O1038" s="147" t="s">
        <v>4537</v>
      </c>
      <c r="P1038" s="147" t="s">
        <v>233</v>
      </c>
      <c r="Q1038" s="147" t="s">
        <v>4537</v>
      </c>
      <c r="R1038" s="147" t="s">
        <v>233</v>
      </c>
      <c r="S1038" s="147" t="s">
        <v>4537</v>
      </c>
      <c r="T1038" s="147" t="s">
        <v>233</v>
      </c>
      <c r="U1038" s="150">
        <f t="shared" si="16"/>
        <v>0</v>
      </c>
    </row>
    <row r="1039" spans="1:21" x14ac:dyDescent="0.2">
      <c r="A1039" s="147" t="s">
        <v>8571</v>
      </c>
      <c r="B1039" s="147" t="s">
        <v>4827</v>
      </c>
      <c r="C1039" s="147" t="s">
        <v>544</v>
      </c>
      <c r="D1039" s="147" t="s">
        <v>8516</v>
      </c>
      <c r="E1039" s="148">
        <v>1030</v>
      </c>
      <c r="F1039" s="148">
        <v>3720</v>
      </c>
      <c r="G1039" s="148">
        <v>3657</v>
      </c>
      <c r="H1039" s="148">
        <v>195</v>
      </c>
      <c r="I1039" s="147" t="s">
        <v>4537</v>
      </c>
      <c r="J1039" s="147" t="s">
        <v>4537</v>
      </c>
      <c r="K1039" s="147" t="s">
        <v>4537</v>
      </c>
      <c r="L1039" s="147" t="s">
        <v>8512</v>
      </c>
      <c r="M1039" s="147" t="s">
        <v>4537</v>
      </c>
      <c r="N1039" s="147" t="s">
        <v>233</v>
      </c>
      <c r="O1039" s="147" t="s">
        <v>4537</v>
      </c>
      <c r="P1039" s="147" t="s">
        <v>233</v>
      </c>
      <c r="Q1039" s="147" t="s">
        <v>4537</v>
      </c>
      <c r="R1039" s="147" t="s">
        <v>233</v>
      </c>
      <c r="S1039" s="147" t="s">
        <v>4537</v>
      </c>
      <c r="T1039" s="147" t="s">
        <v>233</v>
      </c>
      <c r="U1039" s="150">
        <f t="shared" si="16"/>
        <v>0</v>
      </c>
    </row>
    <row r="1040" spans="1:21" x14ac:dyDescent="0.2">
      <c r="A1040" s="147" t="s">
        <v>8571</v>
      </c>
      <c r="B1040" s="147" t="s">
        <v>8062</v>
      </c>
      <c r="C1040" s="147" t="s">
        <v>107</v>
      </c>
      <c r="D1040" s="147" t="s">
        <v>8516</v>
      </c>
      <c r="E1040" s="148">
        <v>16</v>
      </c>
      <c r="F1040" s="148">
        <v>0</v>
      </c>
      <c r="G1040" s="148">
        <v>0</v>
      </c>
      <c r="H1040" s="148">
        <v>0</v>
      </c>
      <c r="I1040" s="147" t="s">
        <v>4537</v>
      </c>
      <c r="J1040" s="147" t="s">
        <v>4537</v>
      </c>
      <c r="K1040" s="147" t="s">
        <v>4537</v>
      </c>
      <c r="L1040" s="147" t="s">
        <v>8512</v>
      </c>
      <c r="M1040" s="147" t="s">
        <v>4537</v>
      </c>
      <c r="N1040" s="147" t="s">
        <v>233</v>
      </c>
      <c r="O1040" s="147" t="s">
        <v>4537</v>
      </c>
      <c r="P1040" s="147" t="s">
        <v>233</v>
      </c>
      <c r="Q1040" s="147" t="s">
        <v>4537</v>
      </c>
      <c r="R1040" s="147" t="s">
        <v>233</v>
      </c>
      <c r="S1040" s="147" t="s">
        <v>4537</v>
      </c>
      <c r="T1040" s="147" t="s">
        <v>233</v>
      </c>
      <c r="U1040" s="150">
        <f t="shared" si="16"/>
        <v>0</v>
      </c>
    </row>
    <row r="1041" spans="1:21" x14ac:dyDescent="0.2">
      <c r="A1041" s="147" t="s">
        <v>8571</v>
      </c>
      <c r="B1041" s="147" t="s">
        <v>3541</v>
      </c>
      <c r="C1041" s="147" t="s">
        <v>366</v>
      </c>
      <c r="D1041" s="147" t="s">
        <v>8516</v>
      </c>
      <c r="E1041" s="148">
        <v>1548</v>
      </c>
      <c r="F1041" s="148">
        <v>5213</v>
      </c>
      <c r="G1041" s="148">
        <v>2815</v>
      </c>
      <c r="H1041" s="148">
        <v>562</v>
      </c>
      <c r="I1041" s="147" t="s">
        <v>4537</v>
      </c>
      <c r="J1041" s="147" t="s">
        <v>4537</v>
      </c>
      <c r="K1041" s="147" t="s">
        <v>4537</v>
      </c>
      <c r="L1041" s="147" t="s">
        <v>8512</v>
      </c>
      <c r="M1041" s="147" t="s">
        <v>4537</v>
      </c>
      <c r="N1041" s="147" t="s">
        <v>233</v>
      </c>
      <c r="O1041" s="147" t="s">
        <v>4537</v>
      </c>
      <c r="P1041" s="147" t="s">
        <v>233</v>
      </c>
      <c r="Q1041" s="147" t="s">
        <v>4537</v>
      </c>
      <c r="R1041" s="147" t="s">
        <v>233</v>
      </c>
      <c r="S1041" s="147" t="s">
        <v>4537</v>
      </c>
      <c r="T1041" s="147" t="s">
        <v>233</v>
      </c>
      <c r="U1041" s="150">
        <f t="shared" si="16"/>
        <v>0</v>
      </c>
    </row>
    <row r="1042" spans="1:21" x14ac:dyDescent="0.2">
      <c r="A1042" s="147" t="s">
        <v>8571</v>
      </c>
      <c r="B1042" s="147" t="s">
        <v>4491</v>
      </c>
      <c r="C1042" s="147" t="s">
        <v>366</v>
      </c>
      <c r="D1042" s="147" t="s">
        <v>8516</v>
      </c>
      <c r="E1042" s="148">
        <v>213</v>
      </c>
      <c r="F1042" s="148">
        <v>1467</v>
      </c>
      <c r="G1042" s="148">
        <v>856</v>
      </c>
      <c r="H1042" s="148">
        <v>185</v>
      </c>
      <c r="I1042" s="147" t="s">
        <v>4537</v>
      </c>
      <c r="J1042" s="147" t="s">
        <v>4537</v>
      </c>
      <c r="K1042" s="147" t="s">
        <v>4537</v>
      </c>
      <c r="L1042" s="147" t="s">
        <v>8512</v>
      </c>
      <c r="M1042" s="147" t="s">
        <v>4537</v>
      </c>
      <c r="N1042" s="147" t="s">
        <v>233</v>
      </c>
      <c r="O1042" s="147" t="s">
        <v>4537</v>
      </c>
      <c r="P1042" s="147" t="s">
        <v>233</v>
      </c>
      <c r="Q1042" s="147" t="s">
        <v>4537</v>
      </c>
      <c r="R1042" s="147" t="s">
        <v>233</v>
      </c>
      <c r="S1042" s="147" t="s">
        <v>4537</v>
      </c>
      <c r="T1042" s="147" t="s">
        <v>233</v>
      </c>
      <c r="U1042" s="150">
        <f t="shared" si="16"/>
        <v>0</v>
      </c>
    </row>
    <row r="1043" spans="1:21" x14ac:dyDescent="0.2">
      <c r="A1043" s="147" t="s">
        <v>8571</v>
      </c>
      <c r="B1043" s="147" t="s">
        <v>8049</v>
      </c>
      <c r="C1043" s="147" t="s">
        <v>366</v>
      </c>
      <c r="D1043" s="147" t="s">
        <v>8516</v>
      </c>
      <c r="E1043" s="148">
        <v>92</v>
      </c>
      <c r="F1043" s="148">
        <v>281</v>
      </c>
      <c r="G1043" s="148">
        <v>146</v>
      </c>
      <c r="H1043" s="148">
        <v>26</v>
      </c>
      <c r="I1043" s="147" t="s">
        <v>4537</v>
      </c>
      <c r="J1043" s="147" t="s">
        <v>4537</v>
      </c>
      <c r="K1043" s="147" t="s">
        <v>4537</v>
      </c>
      <c r="L1043" s="147" t="s">
        <v>8512</v>
      </c>
      <c r="M1043" s="147" t="s">
        <v>4537</v>
      </c>
      <c r="N1043" s="147" t="s">
        <v>233</v>
      </c>
      <c r="O1043" s="147" t="s">
        <v>4537</v>
      </c>
      <c r="P1043" s="147" t="s">
        <v>233</v>
      </c>
      <c r="Q1043" s="147" t="s">
        <v>4537</v>
      </c>
      <c r="R1043" s="147" t="s">
        <v>233</v>
      </c>
      <c r="S1043" s="147" t="s">
        <v>4537</v>
      </c>
      <c r="T1043" s="147" t="s">
        <v>233</v>
      </c>
      <c r="U1043" s="150">
        <f t="shared" si="16"/>
        <v>0</v>
      </c>
    </row>
    <row r="1044" spans="1:21" x14ac:dyDescent="0.2">
      <c r="A1044" s="147" t="s">
        <v>8571</v>
      </c>
      <c r="B1044" s="147" t="s">
        <v>3541</v>
      </c>
      <c r="C1044" s="147" t="s">
        <v>366</v>
      </c>
      <c r="D1044" s="147" t="s">
        <v>8516</v>
      </c>
      <c r="E1044" s="148">
        <v>103</v>
      </c>
      <c r="F1044" s="148">
        <v>345</v>
      </c>
      <c r="G1044" s="148">
        <v>200</v>
      </c>
      <c r="H1044" s="148">
        <v>126</v>
      </c>
      <c r="I1044" s="147" t="s">
        <v>4537</v>
      </c>
      <c r="J1044" s="147" t="s">
        <v>4537</v>
      </c>
      <c r="K1044" s="147" t="s">
        <v>4537</v>
      </c>
      <c r="L1044" s="147" t="s">
        <v>8512</v>
      </c>
      <c r="M1044" s="147" t="s">
        <v>4537</v>
      </c>
      <c r="N1044" s="147" t="s">
        <v>233</v>
      </c>
      <c r="O1044" s="147" t="s">
        <v>4537</v>
      </c>
      <c r="P1044" s="147" t="s">
        <v>233</v>
      </c>
      <c r="Q1044" s="147" t="s">
        <v>4537</v>
      </c>
      <c r="R1044" s="147" t="s">
        <v>233</v>
      </c>
      <c r="S1044" s="147" t="s">
        <v>4537</v>
      </c>
      <c r="T1044" s="147" t="s">
        <v>233</v>
      </c>
      <c r="U1044" s="150">
        <f t="shared" si="16"/>
        <v>0</v>
      </c>
    </row>
    <row r="1045" spans="1:21" x14ac:dyDescent="0.2">
      <c r="A1045" s="147" t="s">
        <v>8571</v>
      </c>
      <c r="B1045" s="147" t="s">
        <v>3541</v>
      </c>
      <c r="C1045" s="147" t="s">
        <v>366</v>
      </c>
      <c r="D1045" s="147" t="s">
        <v>8516</v>
      </c>
      <c r="E1045" s="148">
        <v>93</v>
      </c>
      <c r="F1045" s="148">
        <v>322</v>
      </c>
      <c r="G1045" s="148">
        <v>318</v>
      </c>
      <c r="H1045" s="148">
        <v>149</v>
      </c>
      <c r="I1045" s="147" t="s">
        <v>4537</v>
      </c>
      <c r="J1045" s="147" t="s">
        <v>4537</v>
      </c>
      <c r="K1045" s="147" t="s">
        <v>4537</v>
      </c>
      <c r="L1045" s="147" t="s">
        <v>8512</v>
      </c>
      <c r="M1045" s="147" t="s">
        <v>4537</v>
      </c>
      <c r="N1045" s="147" t="s">
        <v>233</v>
      </c>
      <c r="O1045" s="147" t="s">
        <v>4537</v>
      </c>
      <c r="P1045" s="147" t="s">
        <v>233</v>
      </c>
      <c r="Q1045" s="147" t="s">
        <v>4537</v>
      </c>
      <c r="R1045" s="147" t="s">
        <v>233</v>
      </c>
      <c r="S1045" s="147" t="s">
        <v>4537</v>
      </c>
      <c r="T1045" s="147" t="s">
        <v>233</v>
      </c>
      <c r="U1045" s="150">
        <f t="shared" si="16"/>
        <v>0</v>
      </c>
    </row>
    <row r="1046" spans="1:21" x14ac:dyDescent="0.2">
      <c r="A1046" s="147" t="s">
        <v>8571</v>
      </c>
      <c r="B1046" s="147" t="s">
        <v>3541</v>
      </c>
      <c r="C1046" s="147" t="s">
        <v>366</v>
      </c>
      <c r="D1046" s="147" t="s">
        <v>8516</v>
      </c>
      <c r="E1046" s="148">
        <v>45</v>
      </c>
      <c r="F1046" s="148">
        <v>123</v>
      </c>
      <c r="G1046" s="148">
        <v>71</v>
      </c>
      <c r="H1046" s="148">
        <v>41</v>
      </c>
      <c r="I1046" s="147" t="s">
        <v>4537</v>
      </c>
      <c r="J1046" s="147" t="s">
        <v>4537</v>
      </c>
      <c r="K1046" s="147" t="s">
        <v>4537</v>
      </c>
      <c r="L1046" s="147" t="s">
        <v>8512</v>
      </c>
      <c r="M1046" s="147" t="s">
        <v>4537</v>
      </c>
      <c r="N1046" s="147" t="s">
        <v>233</v>
      </c>
      <c r="O1046" s="147" t="s">
        <v>4537</v>
      </c>
      <c r="P1046" s="147" t="s">
        <v>233</v>
      </c>
      <c r="Q1046" s="147" t="s">
        <v>4537</v>
      </c>
      <c r="R1046" s="147" t="s">
        <v>233</v>
      </c>
      <c r="S1046" s="147" t="s">
        <v>4537</v>
      </c>
      <c r="T1046" s="147" t="s">
        <v>233</v>
      </c>
      <c r="U1046" s="150">
        <f t="shared" si="16"/>
        <v>0</v>
      </c>
    </row>
    <row r="1047" spans="1:21" x14ac:dyDescent="0.2">
      <c r="A1047" s="147" t="s">
        <v>8571</v>
      </c>
      <c r="B1047" s="147" t="s">
        <v>4827</v>
      </c>
      <c r="C1047" s="147" t="s">
        <v>544</v>
      </c>
      <c r="D1047" s="147" t="s">
        <v>8516</v>
      </c>
      <c r="E1047" s="148">
        <v>445</v>
      </c>
      <c r="F1047" s="148">
        <v>9533</v>
      </c>
      <c r="G1047" s="148">
        <v>7752</v>
      </c>
      <c r="H1047" s="148">
        <v>0</v>
      </c>
      <c r="I1047" s="147" t="s">
        <v>4537</v>
      </c>
      <c r="J1047" s="147" t="s">
        <v>4537</v>
      </c>
      <c r="K1047" s="147" t="s">
        <v>4537</v>
      </c>
      <c r="L1047" s="147" t="s">
        <v>8512</v>
      </c>
      <c r="M1047" s="147" t="s">
        <v>4537</v>
      </c>
      <c r="N1047" s="147" t="s">
        <v>233</v>
      </c>
      <c r="O1047" s="147" t="s">
        <v>4537</v>
      </c>
      <c r="P1047" s="147" t="s">
        <v>233</v>
      </c>
      <c r="Q1047" s="147" t="s">
        <v>4537</v>
      </c>
      <c r="R1047" s="147" t="s">
        <v>233</v>
      </c>
      <c r="S1047" s="147" t="s">
        <v>4537</v>
      </c>
      <c r="T1047" s="147" t="s">
        <v>233</v>
      </c>
      <c r="U1047" s="150">
        <f t="shared" si="16"/>
        <v>0</v>
      </c>
    </row>
    <row r="1048" spans="1:21" x14ac:dyDescent="0.2">
      <c r="A1048" s="147" t="s">
        <v>8571</v>
      </c>
      <c r="B1048" s="147" t="s">
        <v>650</v>
      </c>
      <c r="C1048" s="147" t="s">
        <v>43</v>
      </c>
      <c r="D1048" s="147" t="s">
        <v>8516</v>
      </c>
      <c r="E1048" s="148">
        <v>470</v>
      </c>
      <c r="F1048" s="148">
        <v>2782</v>
      </c>
      <c r="G1048" s="148">
        <v>1654</v>
      </c>
      <c r="H1048" s="148">
        <v>38</v>
      </c>
      <c r="I1048" s="147" t="s">
        <v>4537</v>
      </c>
      <c r="J1048" s="147" t="s">
        <v>4537</v>
      </c>
      <c r="K1048" s="147" t="s">
        <v>4537</v>
      </c>
      <c r="L1048" s="147" t="s">
        <v>8512</v>
      </c>
      <c r="M1048" s="147" t="s">
        <v>4537</v>
      </c>
      <c r="N1048" s="147" t="s">
        <v>233</v>
      </c>
      <c r="O1048" s="147" t="s">
        <v>4537</v>
      </c>
      <c r="P1048" s="147" t="s">
        <v>233</v>
      </c>
      <c r="Q1048" s="147" t="s">
        <v>4537</v>
      </c>
      <c r="R1048" s="147" t="s">
        <v>233</v>
      </c>
      <c r="S1048" s="147" t="s">
        <v>4537</v>
      </c>
      <c r="T1048" s="147" t="s">
        <v>233</v>
      </c>
      <c r="U1048" s="150">
        <f t="shared" si="16"/>
        <v>0</v>
      </c>
    </row>
    <row r="1049" spans="1:21" x14ac:dyDescent="0.2">
      <c r="A1049" s="147" t="s">
        <v>8571</v>
      </c>
      <c r="B1049" s="147" t="s">
        <v>3512</v>
      </c>
      <c r="C1049" s="147" t="s">
        <v>63</v>
      </c>
      <c r="D1049" s="147" t="s">
        <v>8516</v>
      </c>
      <c r="E1049" s="148">
        <v>1045</v>
      </c>
      <c r="F1049" s="148">
        <v>1045</v>
      </c>
      <c r="G1049" s="148">
        <v>0</v>
      </c>
      <c r="H1049" s="148">
        <v>0</v>
      </c>
      <c r="I1049" s="147" t="s">
        <v>4537</v>
      </c>
      <c r="J1049" s="147" t="s">
        <v>4537</v>
      </c>
      <c r="K1049" s="147" t="s">
        <v>4537</v>
      </c>
      <c r="L1049" s="147" t="s">
        <v>8512</v>
      </c>
      <c r="M1049" s="147" t="s">
        <v>4537</v>
      </c>
      <c r="N1049" s="147" t="s">
        <v>233</v>
      </c>
      <c r="O1049" s="147" t="s">
        <v>4537</v>
      </c>
      <c r="P1049" s="147" t="s">
        <v>233</v>
      </c>
      <c r="Q1049" s="147" t="s">
        <v>4537</v>
      </c>
      <c r="R1049" s="147" t="s">
        <v>233</v>
      </c>
      <c r="S1049" s="147" t="s">
        <v>4537</v>
      </c>
      <c r="T1049" s="147" t="s">
        <v>233</v>
      </c>
      <c r="U1049" s="150">
        <f t="shared" si="16"/>
        <v>0</v>
      </c>
    </row>
    <row r="1050" spans="1:21" x14ac:dyDescent="0.2">
      <c r="A1050" s="147" t="s">
        <v>8571</v>
      </c>
      <c r="B1050" s="147" t="s">
        <v>4718</v>
      </c>
      <c r="C1050" s="147" t="s">
        <v>43</v>
      </c>
      <c r="D1050" s="147" t="s">
        <v>8516</v>
      </c>
      <c r="E1050" s="148">
        <v>857</v>
      </c>
      <c r="F1050" s="148">
        <v>2352</v>
      </c>
      <c r="G1050" s="148">
        <v>2190</v>
      </c>
      <c r="H1050" s="148">
        <v>787</v>
      </c>
      <c r="I1050" s="147" t="s">
        <v>4537</v>
      </c>
      <c r="J1050" s="147" t="s">
        <v>4537</v>
      </c>
      <c r="K1050" s="147" t="s">
        <v>4537</v>
      </c>
      <c r="L1050" s="147" t="s">
        <v>8512</v>
      </c>
      <c r="M1050" s="147" t="s">
        <v>4537</v>
      </c>
      <c r="N1050" s="147" t="s">
        <v>233</v>
      </c>
      <c r="O1050" s="147" t="s">
        <v>4537</v>
      </c>
      <c r="P1050" s="147" t="s">
        <v>233</v>
      </c>
      <c r="Q1050" s="147" t="s">
        <v>4537</v>
      </c>
      <c r="R1050" s="147" t="s">
        <v>233</v>
      </c>
      <c r="S1050" s="147" t="s">
        <v>4537</v>
      </c>
      <c r="T1050" s="147" t="s">
        <v>233</v>
      </c>
      <c r="U1050" s="150">
        <f t="shared" si="16"/>
        <v>0</v>
      </c>
    </row>
    <row r="1051" spans="1:21" x14ac:dyDescent="0.2">
      <c r="A1051" s="147" t="s">
        <v>8571</v>
      </c>
      <c r="B1051" s="147" t="s">
        <v>4721</v>
      </c>
      <c r="C1051" s="147" t="s">
        <v>43</v>
      </c>
      <c r="D1051" s="147" t="s">
        <v>8516</v>
      </c>
      <c r="E1051" s="148">
        <v>985</v>
      </c>
      <c r="F1051" s="148">
        <v>3007</v>
      </c>
      <c r="G1051" s="148">
        <v>2856</v>
      </c>
      <c r="H1051" s="148">
        <v>522</v>
      </c>
      <c r="I1051" s="147" t="s">
        <v>4537</v>
      </c>
      <c r="J1051" s="147" t="s">
        <v>4537</v>
      </c>
      <c r="K1051" s="147" t="s">
        <v>4537</v>
      </c>
      <c r="L1051" s="147" t="s">
        <v>8512</v>
      </c>
      <c r="M1051" s="147" t="s">
        <v>4537</v>
      </c>
      <c r="N1051" s="147" t="s">
        <v>233</v>
      </c>
      <c r="O1051" s="147" t="s">
        <v>4537</v>
      </c>
      <c r="P1051" s="147" t="s">
        <v>233</v>
      </c>
      <c r="Q1051" s="147" t="s">
        <v>4537</v>
      </c>
      <c r="R1051" s="147" t="s">
        <v>233</v>
      </c>
      <c r="S1051" s="147" t="s">
        <v>4537</v>
      </c>
      <c r="T1051" s="147" t="s">
        <v>233</v>
      </c>
      <c r="U1051" s="150">
        <f t="shared" si="16"/>
        <v>0</v>
      </c>
    </row>
    <row r="1052" spans="1:21" x14ac:dyDescent="0.2">
      <c r="A1052" s="147" t="s">
        <v>8571</v>
      </c>
      <c r="B1052" s="147" t="s">
        <v>5215</v>
      </c>
      <c r="C1052" s="147" t="s">
        <v>43</v>
      </c>
      <c r="D1052" s="147" t="s">
        <v>8516</v>
      </c>
      <c r="E1052" s="148">
        <v>0</v>
      </c>
      <c r="F1052" s="148">
        <v>507</v>
      </c>
      <c r="G1052" s="148">
        <v>430</v>
      </c>
      <c r="H1052" s="148">
        <v>0</v>
      </c>
      <c r="I1052" s="147" t="s">
        <v>4537</v>
      </c>
      <c r="J1052" s="147" t="s">
        <v>4537</v>
      </c>
      <c r="K1052" s="147" t="s">
        <v>4537</v>
      </c>
      <c r="L1052" s="147" t="s">
        <v>8512</v>
      </c>
      <c r="M1052" s="147" t="s">
        <v>4537</v>
      </c>
      <c r="N1052" s="147" t="s">
        <v>233</v>
      </c>
      <c r="O1052" s="147" t="s">
        <v>4537</v>
      </c>
      <c r="P1052" s="147" t="s">
        <v>233</v>
      </c>
      <c r="Q1052" s="147" t="s">
        <v>4537</v>
      </c>
      <c r="R1052" s="147" t="s">
        <v>233</v>
      </c>
      <c r="S1052" s="147" t="s">
        <v>4537</v>
      </c>
      <c r="T1052" s="147" t="s">
        <v>233</v>
      </c>
      <c r="U1052" s="150">
        <f t="shared" si="16"/>
        <v>0</v>
      </c>
    </row>
    <row r="1053" spans="1:21" x14ac:dyDescent="0.2">
      <c r="A1053" s="147" t="s">
        <v>8571</v>
      </c>
      <c r="B1053" s="147" t="s">
        <v>7228</v>
      </c>
      <c r="C1053" s="147" t="s">
        <v>43</v>
      </c>
      <c r="D1053" s="147" t="s">
        <v>8516</v>
      </c>
      <c r="E1053" s="148">
        <v>344</v>
      </c>
      <c r="F1053" s="148">
        <v>1167</v>
      </c>
      <c r="G1053" s="148">
        <v>0</v>
      </c>
      <c r="H1053" s="148">
        <v>0</v>
      </c>
      <c r="I1053" s="147" t="s">
        <v>4537</v>
      </c>
      <c r="J1053" s="147" t="s">
        <v>4537</v>
      </c>
      <c r="K1053" s="147" t="s">
        <v>4537</v>
      </c>
      <c r="L1053" s="147" t="s">
        <v>8512</v>
      </c>
      <c r="M1053" s="147" t="s">
        <v>4537</v>
      </c>
      <c r="N1053" s="147" t="s">
        <v>233</v>
      </c>
      <c r="O1053" s="147" t="s">
        <v>4537</v>
      </c>
      <c r="P1053" s="147" t="s">
        <v>233</v>
      </c>
      <c r="Q1053" s="147" t="s">
        <v>4537</v>
      </c>
      <c r="R1053" s="147" t="s">
        <v>233</v>
      </c>
      <c r="S1053" s="147" t="s">
        <v>4537</v>
      </c>
      <c r="T1053" s="147" t="s">
        <v>233</v>
      </c>
      <c r="U1053" s="150">
        <f t="shared" si="16"/>
        <v>0</v>
      </c>
    </row>
    <row r="1054" spans="1:21" x14ac:dyDescent="0.2">
      <c r="A1054" s="147" t="s">
        <v>8571</v>
      </c>
      <c r="B1054" s="147" t="s">
        <v>7901</v>
      </c>
      <c r="C1054" s="147" t="s">
        <v>63</v>
      </c>
      <c r="D1054" s="147" t="s">
        <v>8516</v>
      </c>
      <c r="E1054" s="148">
        <v>329</v>
      </c>
      <c r="F1054" s="148">
        <v>3183</v>
      </c>
      <c r="G1054" s="148">
        <v>1813</v>
      </c>
      <c r="H1054" s="148">
        <v>53</v>
      </c>
      <c r="I1054" s="147" t="s">
        <v>4537</v>
      </c>
      <c r="J1054" s="147" t="s">
        <v>4537</v>
      </c>
      <c r="K1054" s="147" t="s">
        <v>4537</v>
      </c>
      <c r="L1054" s="147" t="s">
        <v>8512</v>
      </c>
      <c r="M1054" s="147" t="s">
        <v>4537</v>
      </c>
      <c r="N1054" s="147" t="s">
        <v>233</v>
      </c>
      <c r="O1054" s="147" t="s">
        <v>4537</v>
      </c>
      <c r="P1054" s="147" t="s">
        <v>233</v>
      </c>
      <c r="Q1054" s="147" t="s">
        <v>4537</v>
      </c>
      <c r="R1054" s="147" t="s">
        <v>233</v>
      </c>
      <c r="S1054" s="147" t="s">
        <v>4537</v>
      </c>
      <c r="T1054" s="147" t="s">
        <v>233</v>
      </c>
      <c r="U1054" s="150">
        <f t="shared" si="16"/>
        <v>0</v>
      </c>
    </row>
    <row r="1055" spans="1:21" x14ac:dyDescent="0.2">
      <c r="A1055" s="147" t="s">
        <v>8571</v>
      </c>
      <c r="B1055" s="147" t="s">
        <v>584</v>
      </c>
      <c r="C1055" s="147" t="s">
        <v>63</v>
      </c>
      <c r="D1055" s="147" t="s">
        <v>8516</v>
      </c>
      <c r="E1055" s="148">
        <v>502</v>
      </c>
      <c r="F1055" s="148">
        <v>2442</v>
      </c>
      <c r="G1055" s="148">
        <v>1477</v>
      </c>
      <c r="H1055" s="148">
        <v>0</v>
      </c>
      <c r="I1055" s="147" t="s">
        <v>4537</v>
      </c>
      <c r="J1055" s="147" t="s">
        <v>4537</v>
      </c>
      <c r="K1055" s="147" t="s">
        <v>4537</v>
      </c>
      <c r="L1055" s="147" t="s">
        <v>8512</v>
      </c>
      <c r="M1055" s="147" t="s">
        <v>4537</v>
      </c>
      <c r="N1055" s="147" t="s">
        <v>233</v>
      </c>
      <c r="O1055" s="147" t="s">
        <v>4537</v>
      </c>
      <c r="P1055" s="147" t="s">
        <v>233</v>
      </c>
      <c r="Q1055" s="147" t="s">
        <v>4537</v>
      </c>
      <c r="R1055" s="147" t="s">
        <v>233</v>
      </c>
      <c r="S1055" s="147" t="s">
        <v>4537</v>
      </c>
      <c r="T1055" s="147" t="s">
        <v>233</v>
      </c>
      <c r="U1055" s="150">
        <f t="shared" si="16"/>
        <v>0</v>
      </c>
    </row>
    <row r="1056" spans="1:21" x14ac:dyDescent="0.2">
      <c r="A1056" s="147" t="s">
        <v>8571</v>
      </c>
      <c r="B1056" s="147" t="s">
        <v>5750</v>
      </c>
      <c r="C1056" s="147" t="s">
        <v>43</v>
      </c>
      <c r="D1056" s="147" t="s">
        <v>8516</v>
      </c>
      <c r="E1056" s="148">
        <v>226</v>
      </c>
      <c r="F1056" s="148">
        <v>1777</v>
      </c>
      <c r="G1056" s="148">
        <v>1044</v>
      </c>
      <c r="H1056" s="148">
        <v>80</v>
      </c>
      <c r="I1056" s="147" t="s">
        <v>4537</v>
      </c>
      <c r="J1056" s="147" t="s">
        <v>4537</v>
      </c>
      <c r="K1056" s="147" t="s">
        <v>4537</v>
      </c>
      <c r="L1056" s="147" t="s">
        <v>8512</v>
      </c>
      <c r="M1056" s="147" t="s">
        <v>4537</v>
      </c>
      <c r="N1056" s="147" t="s">
        <v>233</v>
      </c>
      <c r="O1056" s="147" t="s">
        <v>4537</v>
      </c>
      <c r="P1056" s="147" t="s">
        <v>233</v>
      </c>
      <c r="Q1056" s="147" t="s">
        <v>4537</v>
      </c>
      <c r="R1056" s="147" t="s">
        <v>233</v>
      </c>
      <c r="S1056" s="147" t="s">
        <v>4537</v>
      </c>
      <c r="T1056" s="147" t="s">
        <v>233</v>
      </c>
      <c r="U1056" s="150">
        <f t="shared" si="16"/>
        <v>0</v>
      </c>
    </row>
    <row r="1057" spans="1:21" x14ac:dyDescent="0.2">
      <c r="A1057" s="147" t="s">
        <v>8571</v>
      </c>
      <c r="B1057" s="147" t="s">
        <v>4726</v>
      </c>
      <c r="C1057" s="147" t="s">
        <v>43</v>
      </c>
      <c r="D1057" s="147" t="s">
        <v>8516</v>
      </c>
      <c r="E1057" s="148">
        <v>248</v>
      </c>
      <c r="F1057" s="148">
        <v>979</v>
      </c>
      <c r="G1057" s="148">
        <v>595</v>
      </c>
      <c r="H1057" s="148">
        <v>5</v>
      </c>
      <c r="I1057" s="147" t="s">
        <v>4537</v>
      </c>
      <c r="J1057" s="147" t="s">
        <v>4537</v>
      </c>
      <c r="K1057" s="147" t="s">
        <v>4537</v>
      </c>
      <c r="L1057" s="147" t="s">
        <v>8512</v>
      </c>
      <c r="M1057" s="147" t="s">
        <v>4537</v>
      </c>
      <c r="N1057" s="147" t="s">
        <v>233</v>
      </c>
      <c r="O1057" s="147" t="s">
        <v>4537</v>
      </c>
      <c r="P1057" s="147" t="s">
        <v>233</v>
      </c>
      <c r="Q1057" s="147" t="s">
        <v>4537</v>
      </c>
      <c r="R1057" s="147" t="s">
        <v>233</v>
      </c>
      <c r="S1057" s="147" t="s">
        <v>4537</v>
      </c>
      <c r="T1057" s="147" t="s">
        <v>233</v>
      </c>
      <c r="U1057" s="150">
        <f t="shared" si="16"/>
        <v>0</v>
      </c>
    </row>
    <row r="1058" spans="1:21" x14ac:dyDescent="0.2">
      <c r="A1058" s="147" t="s">
        <v>8571</v>
      </c>
      <c r="B1058" s="147" t="s">
        <v>4873</v>
      </c>
      <c r="C1058" s="147" t="s">
        <v>107</v>
      </c>
      <c r="D1058" s="147" t="s">
        <v>8516</v>
      </c>
      <c r="E1058" s="148">
        <v>0</v>
      </c>
      <c r="F1058" s="148">
        <v>464</v>
      </c>
      <c r="G1058" s="148">
        <v>86</v>
      </c>
      <c r="H1058" s="148">
        <v>63</v>
      </c>
      <c r="I1058" s="147" t="s">
        <v>4537</v>
      </c>
      <c r="J1058" s="147" t="s">
        <v>4537</v>
      </c>
      <c r="K1058" s="147" t="s">
        <v>4537</v>
      </c>
      <c r="L1058" s="147" t="s">
        <v>8512</v>
      </c>
      <c r="M1058" s="147" t="s">
        <v>4537</v>
      </c>
      <c r="N1058" s="147" t="s">
        <v>233</v>
      </c>
      <c r="O1058" s="147" t="s">
        <v>4537</v>
      </c>
      <c r="P1058" s="147" t="s">
        <v>233</v>
      </c>
      <c r="Q1058" s="147" t="s">
        <v>4537</v>
      </c>
      <c r="R1058" s="147" t="s">
        <v>233</v>
      </c>
      <c r="S1058" s="147" t="s">
        <v>4537</v>
      </c>
      <c r="T1058" s="147" t="s">
        <v>233</v>
      </c>
      <c r="U1058" s="150">
        <f t="shared" si="16"/>
        <v>0</v>
      </c>
    </row>
    <row r="1059" spans="1:21" x14ac:dyDescent="0.2">
      <c r="A1059" s="147" t="s">
        <v>8571</v>
      </c>
      <c r="B1059" s="147" t="s">
        <v>7907</v>
      </c>
      <c r="C1059" s="147" t="s">
        <v>63</v>
      </c>
      <c r="D1059" s="147" t="s">
        <v>8516</v>
      </c>
      <c r="E1059" s="148">
        <v>208</v>
      </c>
      <c r="F1059" s="148">
        <v>1445</v>
      </c>
      <c r="G1059" s="148">
        <v>587</v>
      </c>
      <c r="H1059" s="148">
        <v>0</v>
      </c>
      <c r="I1059" s="147" t="s">
        <v>4537</v>
      </c>
      <c r="J1059" s="147" t="s">
        <v>4537</v>
      </c>
      <c r="K1059" s="147" t="s">
        <v>4537</v>
      </c>
      <c r="L1059" s="147" t="s">
        <v>8512</v>
      </c>
      <c r="M1059" s="147" t="s">
        <v>4537</v>
      </c>
      <c r="N1059" s="147" t="s">
        <v>233</v>
      </c>
      <c r="O1059" s="147" t="s">
        <v>4537</v>
      </c>
      <c r="P1059" s="147" t="s">
        <v>233</v>
      </c>
      <c r="Q1059" s="147" t="s">
        <v>4537</v>
      </c>
      <c r="R1059" s="147" t="s">
        <v>233</v>
      </c>
      <c r="S1059" s="147" t="s">
        <v>4537</v>
      </c>
      <c r="T1059" s="147" t="s">
        <v>233</v>
      </c>
      <c r="U1059" s="150">
        <f t="shared" si="16"/>
        <v>0</v>
      </c>
    </row>
    <row r="1060" spans="1:21" x14ac:dyDescent="0.2">
      <c r="A1060" s="147" t="s">
        <v>8571</v>
      </c>
      <c r="B1060" s="147" t="s">
        <v>2903</v>
      </c>
      <c r="C1060" s="147" t="s">
        <v>107</v>
      </c>
      <c r="D1060" s="147" t="s">
        <v>8516</v>
      </c>
      <c r="E1060" s="148">
        <v>723</v>
      </c>
      <c r="F1060" s="148">
        <v>2805</v>
      </c>
      <c r="G1060" s="148">
        <v>0</v>
      </c>
      <c r="H1060" s="148">
        <v>0</v>
      </c>
      <c r="I1060" s="147" t="s">
        <v>4537</v>
      </c>
      <c r="J1060" s="147" t="s">
        <v>4537</v>
      </c>
      <c r="K1060" s="147" t="s">
        <v>4537</v>
      </c>
      <c r="L1060" s="147" t="s">
        <v>8512</v>
      </c>
      <c r="M1060" s="147" t="s">
        <v>4537</v>
      </c>
      <c r="N1060" s="147" t="s">
        <v>233</v>
      </c>
      <c r="O1060" s="147" t="s">
        <v>4537</v>
      </c>
      <c r="P1060" s="147" t="s">
        <v>233</v>
      </c>
      <c r="Q1060" s="147" t="s">
        <v>4537</v>
      </c>
      <c r="R1060" s="147" t="s">
        <v>233</v>
      </c>
      <c r="S1060" s="147" t="s">
        <v>4537</v>
      </c>
      <c r="T1060" s="147" t="s">
        <v>233</v>
      </c>
      <c r="U1060" s="150">
        <f t="shared" si="16"/>
        <v>0</v>
      </c>
    </row>
    <row r="1061" spans="1:21" x14ac:dyDescent="0.2">
      <c r="A1061" s="147" t="s">
        <v>8571</v>
      </c>
      <c r="B1061" s="147" t="s">
        <v>4902</v>
      </c>
      <c r="C1061" s="147" t="s">
        <v>43</v>
      </c>
      <c r="D1061" s="147" t="s">
        <v>8516</v>
      </c>
      <c r="E1061" s="148">
        <v>72</v>
      </c>
      <c r="F1061" s="148">
        <v>342</v>
      </c>
      <c r="G1061" s="148">
        <v>288</v>
      </c>
      <c r="H1061" s="148">
        <v>3</v>
      </c>
      <c r="I1061" s="147" t="s">
        <v>4537</v>
      </c>
      <c r="J1061" s="147" t="s">
        <v>4537</v>
      </c>
      <c r="K1061" s="147" t="s">
        <v>4537</v>
      </c>
      <c r="L1061" s="147" t="s">
        <v>8512</v>
      </c>
      <c r="M1061" s="147" t="s">
        <v>4537</v>
      </c>
      <c r="N1061" s="147" t="s">
        <v>233</v>
      </c>
      <c r="O1061" s="147" t="s">
        <v>4537</v>
      </c>
      <c r="P1061" s="147" t="s">
        <v>233</v>
      </c>
      <c r="Q1061" s="147" t="s">
        <v>4537</v>
      </c>
      <c r="R1061" s="147" t="s">
        <v>233</v>
      </c>
      <c r="S1061" s="147" t="s">
        <v>4537</v>
      </c>
      <c r="T1061" s="147" t="s">
        <v>233</v>
      </c>
      <c r="U1061" s="150">
        <f t="shared" si="16"/>
        <v>0</v>
      </c>
    </row>
    <row r="1062" spans="1:21" x14ac:dyDescent="0.2">
      <c r="A1062" s="147" t="s">
        <v>8571</v>
      </c>
      <c r="B1062" s="147" t="s">
        <v>669</v>
      </c>
      <c r="C1062" s="147" t="s">
        <v>107</v>
      </c>
      <c r="D1062" s="147" t="s">
        <v>8516</v>
      </c>
      <c r="E1062" s="148">
        <v>127</v>
      </c>
      <c r="F1062" s="148">
        <v>106</v>
      </c>
      <c r="G1062" s="148">
        <v>95</v>
      </c>
      <c r="H1062" s="148">
        <v>84</v>
      </c>
      <c r="I1062" s="147" t="s">
        <v>4537</v>
      </c>
      <c r="J1062" s="147" t="s">
        <v>4537</v>
      </c>
      <c r="K1062" s="147" t="s">
        <v>4537</v>
      </c>
      <c r="L1062" s="147" t="s">
        <v>8512</v>
      </c>
      <c r="M1062" s="147" t="s">
        <v>4537</v>
      </c>
      <c r="N1062" s="147" t="s">
        <v>233</v>
      </c>
      <c r="O1062" s="147" t="s">
        <v>4537</v>
      </c>
      <c r="P1062" s="147" t="s">
        <v>233</v>
      </c>
      <c r="Q1062" s="147" t="s">
        <v>4537</v>
      </c>
      <c r="R1062" s="147" t="s">
        <v>233</v>
      </c>
      <c r="S1062" s="147" t="s">
        <v>4537</v>
      </c>
      <c r="T1062" s="147" t="s">
        <v>233</v>
      </c>
      <c r="U1062" s="150">
        <f t="shared" si="16"/>
        <v>0</v>
      </c>
    </row>
    <row r="1063" spans="1:21" x14ac:dyDescent="0.2">
      <c r="A1063" s="147" t="s">
        <v>8571</v>
      </c>
      <c r="B1063" s="147" t="s">
        <v>7236</v>
      </c>
      <c r="C1063" s="147" t="s">
        <v>43</v>
      </c>
      <c r="D1063" s="147" t="s">
        <v>8516</v>
      </c>
      <c r="E1063" s="148">
        <v>418</v>
      </c>
      <c r="F1063" s="148">
        <v>940</v>
      </c>
      <c r="G1063" s="148">
        <v>57</v>
      </c>
      <c r="H1063" s="148">
        <v>0</v>
      </c>
      <c r="I1063" s="147" t="s">
        <v>4537</v>
      </c>
      <c r="J1063" s="147" t="s">
        <v>4537</v>
      </c>
      <c r="K1063" s="147" t="s">
        <v>4537</v>
      </c>
      <c r="L1063" s="147" t="s">
        <v>8512</v>
      </c>
      <c r="M1063" s="147" t="s">
        <v>4537</v>
      </c>
      <c r="N1063" s="147" t="s">
        <v>233</v>
      </c>
      <c r="O1063" s="147" t="s">
        <v>4537</v>
      </c>
      <c r="P1063" s="147" t="s">
        <v>233</v>
      </c>
      <c r="Q1063" s="147" t="s">
        <v>4537</v>
      </c>
      <c r="R1063" s="147" t="s">
        <v>233</v>
      </c>
      <c r="S1063" s="147" t="s">
        <v>4537</v>
      </c>
      <c r="T1063" s="147" t="s">
        <v>233</v>
      </c>
      <c r="U1063" s="150">
        <f t="shared" si="16"/>
        <v>0</v>
      </c>
    </row>
    <row r="1064" spans="1:21" x14ac:dyDescent="0.2">
      <c r="A1064" s="147" t="s">
        <v>8571</v>
      </c>
      <c r="B1064" s="147" t="s">
        <v>7922</v>
      </c>
      <c r="C1064" s="147" t="s">
        <v>63</v>
      </c>
      <c r="D1064" s="147" t="s">
        <v>8516</v>
      </c>
      <c r="E1064" s="148">
        <v>1082</v>
      </c>
      <c r="F1064" s="148">
        <v>2523</v>
      </c>
      <c r="G1064" s="148">
        <v>1332</v>
      </c>
      <c r="H1064" s="148">
        <v>0</v>
      </c>
      <c r="I1064" s="147" t="s">
        <v>4537</v>
      </c>
      <c r="J1064" s="147" t="s">
        <v>4537</v>
      </c>
      <c r="K1064" s="147" t="s">
        <v>4537</v>
      </c>
      <c r="L1064" s="147" t="s">
        <v>8512</v>
      </c>
      <c r="M1064" s="147" t="s">
        <v>4537</v>
      </c>
      <c r="N1064" s="147" t="s">
        <v>233</v>
      </c>
      <c r="O1064" s="147" t="s">
        <v>4537</v>
      </c>
      <c r="P1064" s="147" t="s">
        <v>233</v>
      </c>
      <c r="Q1064" s="147" t="s">
        <v>4537</v>
      </c>
      <c r="R1064" s="147" t="s">
        <v>233</v>
      </c>
      <c r="S1064" s="147" t="s">
        <v>4537</v>
      </c>
      <c r="T1064" s="147" t="s">
        <v>233</v>
      </c>
      <c r="U1064" s="150">
        <f t="shared" si="16"/>
        <v>0</v>
      </c>
    </row>
    <row r="1065" spans="1:21" x14ac:dyDescent="0.2">
      <c r="A1065" s="147" t="s">
        <v>8571</v>
      </c>
      <c r="B1065" s="147" t="s">
        <v>7907</v>
      </c>
      <c r="C1065" s="147" t="s">
        <v>63</v>
      </c>
      <c r="D1065" s="147" t="s">
        <v>8516</v>
      </c>
      <c r="E1065" s="148">
        <v>208</v>
      </c>
      <c r="F1065" s="148">
        <v>1445</v>
      </c>
      <c r="G1065" s="148">
        <v>587</v>
      </c>
      <c r="H1065" s="148">
        <v>0</v>
      </c>
      <c r="I1065" s="147" t="s">
        <v>4537</v>
      </c>
      <c r="J1065" s="147" t="s">
        <v>4537</v>
      </c>
      <c r="K1065" s="147" t="s">
        <v>4537</v>
      </c>
      <c r="L1065" s="147" t="s">
        <v>8512</v>
      </c>
      <c r="M1065" s="147" t="s">
        <v>4537</v>
      </c>
      <c r="N1065" s="147" t="s">
        <v>233</v>
      </c>
      <c r="O1065" s="147" t="s">
        <v>4537</v>
      </c>
      <c r="P1065" s="147" t="s">
        <v>233</v>
      </c>
      <c r="Q1065" s="147" t="s">
        <v>4537</v>
      </c>
      <c r="R1065" s="147" t="s">
        <v>233</v>
      </c>
      <c r="S1065" s="147" t="s">
        <v>4537</v>
      </c>
      <c r="T1065" s="147" t="s">
        <v>233</v>
      </c>
      <c r="U1065" s="150">
        <f t="shared" si="16"/>
        <v>0</v>
      </c>
    </row>
    <row r="1066" spans="1:21" x14ac:dyDescent="0.2">
      <c r="A1066" s="147" t="s">
        <v>8571</v>
      </c>
      <c r="B1066" s="147" t="s">
        <v>55</v>
      </c>
      <c r="C1066" s="147" t="s">
        <v>63</v>
      </c>
      <c r="D1066" s="147" t="s">
        <v>8516</v>
      </c>
      <c r="E1066" s="148">
        <v>898</v>
      </c>
      <c r="F1066" s="148">
        <v>2142</v>
      </c>
      <c r="G1066" s="148">
        <v>784</v>
      </c>
      <c r="H1066" s="148">
        <v>0</v>
      </c>
      <c r="I1066" s="147" t="s">
        <v>4537</v>
      </c>
      <c r="J1066" s="147" t="s">
        <v>4537</v>
      </c>
      <c r="K1066" s="147" t="s">
        <v>4537</v>
      </c>
      <c r="L1066" s="147" t="s">
        <v>8512</v>
      </c>
      <c r="M1066" s="147" t="s">
        <v>4537</v>
      </c>
      <c r="N1066" s="147" t="s">
        <v>233</v>
      </c>
      <c r="O1066" s="147" t="s">
        <v>4537</v>
      </c>
      <c r="P1066" s="147" t="s">
        <v>233</v>
      </c>
      <c r="Q1066" s="147" t="s">
        <v>4537</v>
      </c>
      <c r="R1066" s="147" t="s">
        <v>233</v>
      </c>
      <c r="S1066" s="147" t="s">
        <v>4537</v>
      </c>
      <c r="T1066" s="147" t="s">
        <v>233</v>
      </c>
      <c r="U1066" s="150">
        <f t="shared" si="16"/>
        <v>0</v>
      </c>
    </row>
    <row r="1067" spans="1:21" x14ac:dyDescent="0.2">
      <c r="A1067" s="147" t="s">
        <v>8571</v>
      </c>
      <c r="B1067" s="147" t="s">
        <v>321</v>
      </c>
      <c r="C1067" s="147" t="s">
        <v>63</v>
      </c>
      <c r="D1067" s="147" t="s">
        <v>8516</v>
      </c>
      <c r="E1067" s="148">
        <v>4724</v>
      </c>
      <c r="F1067" s="148">
        <v>8746</v>
      </c>
      <c r="G1067" s="148">
        <v>0</v>
      </c>
      <c r="H1067" s="148">
        <v>0</v>
      </c>
      <c r="I1067" s="147" t="s">
        <v>4537</v>
      </c>
      <c r="J1067" s="147" t="s">
        <v>4537</v>
      </c>
      <c r="K1067" s="147" t="s">
        <v>4537</v>
      </c>
      <c r="L1067" s="147" t="s">
        <v>8512</v>
      </c>
      <c r="M1067" s="147" t="s">
        <v>4537</v>
      </c>
      <c r="N1067" s="147" t="s">
        <v>233</v>
      </c>
      <c r="O1067" s="147" t="s">
        <v>4537</v>
      </c>
      <c r="P1067" s="147" t="s">
        <v>233</v>
      </c>
      <c r="Q1067" s="147" t="s">
        <v>4537</v>
      </c>
      <c r="R1067" s="147" t="s">
        <v>233</v>
      </c>
      <c r="S1067" s="147" t="s">
        <v>4537</v>
      </c>
      <c r="T1067" s="147" t="s">
        <v>233</v>
      </c>
      <c r="U1067" s="150">
        <f t="shared" si="16"/>
        <v>0</v>
      </c>
    </row>
    <row r="1068" spans="1:21" x14ac:dyDescent="0.2">
      <c r="A1068" s="147" t="s">
        <v>8571</v>
      </c>
      <c r="B1068" s="147" t="s">
        <v>61</v>
      </c>
      <c r="C1068" s="147" t="s">
        <v>63</v>
      </c>
      <c r="D1068" s="147" t="s">
        <v>8516</v>
      </c>
      <c r="E1068" s="148">
        <v>867</v>
      </c>
      <c r="F1068" s="148">
        <v>867</v>
      </c>
      <c r="G1068" s="148">
        <v>0</v>
      </c>
      <c r="H1068" s="148">
        <v>0</v>
      </c>
      <c r="I1068" s="147" t="s">
        <v>4537</v>
      </c>
      <c r="J1068" s="147" t="s">
        <v>4537</v>
      </c>
      <c r="K1068" s="147" t="s">
        <v>4537</v>
      </c>
      <c r="L1068" s="147" t="s">
        <v>8512</v>
      </c>
      <c r="M1068" s="147" t="s">
        <v>4537</v>
      </c>
      <c r="N1068" s="147" t="s">
        <v>233</v>
      </c>
      <c r="O1068" s="147" t="s">
        <v>4537</v>
      </c>
      <c r="P1068" s="147" t="s">
        <v>233</v>
      </c>
      <c r="Q1068" s="147" t="s">
        <v>4537</v>
      </c>
      <c r="R1068" s="147" t="s">
        <v>233</v>
      </c>
      <c r="S1068" s="147" t="s">
        <v>4537</v>
      </c>
      <c r="T1068" s="147" t="s">
        <v>233</v>
      </c>
      <c r="U1068" s="150">
        <f t="shared" si="16"/>
        <v>0</v>
      </c>
    </row>
    <row r="1069" spans="1:21" x14ac:dyDescent="0.2">
      <c r="A1069" s="147" t="s">
        <v>8571</v>
      </c>
      <c r="B1069" s="147" t="s">
        <v>7236</v>
      </c>
      <c r="C1069" s="147" t="s">
        <v>43</v>
      </c>
      <c r="D1069" s="147" t="s">
        <v>987</v>
      </c>
      <c r="E1069" s="148">
        <v>332</v>
      </c>
      <c r="F1069" s="148">
        <v>441</v>
      </c>
      <c r="G1069" s="148">
        <v>0</v>
      </c>
      <c r="H1069" s="148">
        <v>0</v>
      </c>
      <c r="I1069" s="147" t="s">
        <v>4537</v>
      </c>
      <c r="J1069" s="147" t="s">
        <v>4537</v>
      </c>
      <c r="K1069" s="147" t="s">
        <v>4537</v>
      </c>
      <c r="L1069" s="147" t="s">
        <v>8512</v>
      </c>
      <c r="M1069" s="147" t="s">
        <v>4537</v>
      </c>
      <c r="N1069" s="147" t="s">
        <v>233</v>
      </c>
      <c r="O1069" s="147" t="s">
        <v>4537</v>
      </c>
      <c r="P1069" s="147" t="s">
        <v>233</v>
      </c>
      <c r="Q1069" s="147" t="s">
        <v>4537</v>
      </c>
      <c r="R1069" s="147" t="s">
        <v>233</v>
      </c>
      <c r="S1069" s="147" t="s">
        <v>4537</v>
      </c>
      <c r="T1069" s="147" t="s">
        <v>233</v>
      </c>
      <c r="U1069" s="150">
        <f t="shared" si="16"/>
        <v>0</v>
      </c>
    </row>
    <row r="1070" spans="1:21" x14ac:dyDescent="0.2">
      <c r="A1070" s="147" t="s">
        <v>8571</v>
      </c>
      <c r="B1070" s="147" t="s">
        <v>4714</v>
      </c>
      <c r="C1070" s="147" t="s">
        <v>43</v>
      </c>
      <c r="D1070" s="147" t="s">
        <v>987</v>
      </c>
      <c r="E1070" s="148">
        <v>0</v>
      </c>
      <c r="F1070" s="148">
        <v>380</v>
      </c>
      <c r="G1070" s="148">
        <v>0</v>
      </c>
      <c r="H1070" s="148">
        <v>0</v>
      </c>
      <c r="I1070" s="147" t="s">
        <v>4537</v>
      </c>
      <c r="J1070" s="147" t="s">
        <v>4537</v>
      </c>
      <c r="K1070" s="147" t="s">
        <v>4537</v>
      </c>
      <c r="L1070" s="147" t="s">
        <v>8512</v>
      </c>
      <c r="M1070" s="147" t="s">
        <v>4537</v>
      </c>
      <c r="N1070" s="147" t="s">
        <v>233</v>
      </c>
      <c r="O1070" s="147" t="s">
        <v>4537</v>
      </c>
      <c r="P1070" s="147" t="s">
        <v>233</v>
      </c>
      <c r="Q1070" s="147" t="s">
        <v>4537</v>
      </c>
      <c r="R1070" s="147" t="s">
        <v>233</v>
      </c>
      <c r="S1070" s="147" t="s">
        <v>4537</v>
      </c>
      <c r="T1070" s="147" t="s">
        <v>233</v>
      </c>
      <c r="U1070" s="150">
        <f t="shared" si="16"/>
        <v>0</v>
      </c>
    </row>
    <row r="1071" spans="1:21" x14ac:dyDescent="0.2">
      <c r="A1071" s="147" t="s">
        <v>8571</v>
      </c>
      <c r="B1071" s="147" t="s">
        <v>746</v>
      </c>
      <c r="C1071" s="147" t="s">
        <v>63</v>
      </c>
      <c r="D1071" s="147" t="s">
        <v>987</v>
      </c>
      <c r="E1071" s="148">
        <v>408</v>
      </c>
      <c r="F1071" s="148">
        <v>198</v>
      </c>
      <c r="G1071" s="148">
        <v>70</v>
      </c>
      <c r="H1071" s="148">
        <v>100</v>
      </c>
      <c r="I1071" s="147" t="s">
        <v>4537</v>
      </c>
      <c r="J1071" s="147" t="s">
        <v>4537</v>
      </c>
      <c r="K1071" s="147" t="s">
        <v>4537</v>
      </c>
      <c r="L1071" s="147" t="s">
        <v>8512</v>
      </c>
      <c r="M1071" s="147" t="s">
        <v>4537</v>
      </c>
      <c r="N1071" s="147" t="s">
        <v>233</v>
      </c>
      <c r="O1071" s="147" t="s">
        <v>4537</v>
      </c>
      <c r="P1071" s="147" t="s">
        <v>233</v>
      </c>
      <c r="Q1071" s="147" t="s">
        <v>4537</v>
      </c>
      <c r="R1071" s="147" t="s">
        <v>233</v>
      </c>
      <c r="S1071" s="147" t="s">
        <v>4537</v>
      </c>
      <c r="T1071" s="147" t="s">
        <v>233</v>
      </c>
      <c r="U1071" s="150">
        <f t="shared" si="16"/>
        <v>0</v>
      </c>
    </row>
    <row r="1072" spans="1:21" x14ac:dyDescent="0.2">
      <c r="A1072" s="147" t="s">
        <v>8571</v>
      </c>
      <c r="B1072" s="147" t="s">
        <v>5195</v>
      </c>
      <c r="C1072" s="147" t="s">
        <v>544</v>
      </c>
      <c r="D1072" s="147" t="s">
        <v>8516</v>
      </c>
      <c r="E1072" s="148">
        <v>0</v>
      </c>
      <c r="F1072" s="148">
        <v>49</v>
      </c>
      <c r="G1072" s="148">
        <v>0</v>
      </c>
      <c r="H1072" s="148">
        <v>0</v>
      </c>
      <c r="I1072" s="147" t="s">
        <v>4537</v>
      </c>
      <c r="J1072" s="147" t="s">
        <v>4537</v>
      </c>
      <c r="K1072" s="147" t="s">
        <v>4537</v>
      </c>
      <c r="L1072" s="147" t="s">
        <v>8512</v>
      </c>
      <c r="M1072" s="147" t="s">
        <v>4537</v>
      </c>
      <c r="N1072" s="147" t="s">
        <v>233</v>
      </c>
      <c r="O1072" s="147" t="s">
        <v>4537</v>
      </c>
      <c r="P1072" s="147" t="s">
        <v>233</v>
      </c>
      <c r="Q1072" s="147" t="s">
        <v>4537</v>
      </c>
      <c r="R1072" s="147" t="s">
        <v>233</v>
      </c>
      <c r="S1072" s="147" t="s">
        <v>4537</v>
      </c>
      <c r="T1072" s="147" t="s">
        <v>233</v>
      </c>
      <c r="U1072" s="150">
        <f t="shared" si="16"/>
        <v>0</v>
      </c>
    </row>
    <row r="1073" spans="1:21" x14ac:dyDescent="0.2">
      <c r="A1073" s="147" t="s">
        <v>8571</v>
      </c>
      <c r="B1073" s="147" t="s">
        <v>7482</v>
      </c>
      <c r="C1073" s="147" t="s">
        <v>544</v>
      </c>
      <c r="D1073" s="147" t="s">
        <v>8516</v>
      </c>
      <c r="E1073" s="148">
        <v>275</v>
      </c>
      <c r="F1073" s="148">
        <v>1353</v>
      </c>
      <c r="G1073" s="148">
        <v>277</v>
      </c>
      <c r="H1073" s="148">
        <v>1</v>
      </c>
      <c r="I1073" s="147" t="s">
        <v>4537</v>
      </c>
      <c r="J1073" s="147" t="s">
        <v>4537</v>
      </c>
      <c r="K1073" s="147" t="s">
        <v>4537</v>
      </c>
      <c r="L1073" s="147" t="s">
        <v>8512</v>
      </c>
      <c r="M1073" s="147" t="s">
        <v>4537</v>
      </c>
      <c r="N1073" s="147" t="s">
        <v>233</v>
      </c>
      <c r="O1073" s="147" t="s">
        <v>4537</v>
      </c>
      <c r="P1073" s="147" t="s">
        <v>233</v>
      </c>
      <c r="Q1073" s="147" t="s">
        <v>4537</v>
      </c>
      <c r="R1073" s="147" t="s">
        <v>233</v>
      </c>
      <c r="S1073" s="147" t="s">
        <v>4537</v>
      </c>
      <c r="T1073" s="147" t="s">
        <v>233</v>
      </c>
      <c r="U1073" s="150">
        <f t="shared" si="16"/>
        <v>0</v>
      </c>
    </row>
    <row r="1074" spans="1:21" x14ac:dyDescent="0.2">
      <c r="A1074" s="147" t="s">
        <v>8571</v>
      </c>
      <c r="B1074" s="147" t="s">
        <v>7236</v>
      </c>
      <c r="C1074" s="147" t="s">
        <v>43</v>
      </c>
      <c r="D1074" s="147" t="s">
        <v>8516</v>
      </c>
      <c r="E1074" s="148">
        <v>238</v>
      </c>
      <c r="F1074" s="148">
        <v>565</v>
      </c>
      <c r="G1074" s="148">
        <v>474</v>
      </c>
      <c r="H1074" s="148">
        <v>88</v>
      </c>
      <c r="I1074" s="147" t="s">
        <v>4537</v>
      </c>
      <c r="J1074" s="147" t="s">
        <v>4537</v>
      </c>
      <c r="K1074" s="147" t="s">
        <v>4537</v>
      </c>
      <c r="L1074" s="147" t="s">
        <v>8512</v>
      </c>
      <c r="M1074" s="147" t="s">
        <v>4537</v>
      </c>
      <c r="N1074" s="147" t="s">
        <v>233</v>
      </c>
      <c r="O1074" s="147" t="s">
        <v>4537</v>
      </c>
      <c r="P1074" s="147" t="s">
        <v>233</v>
      </c>
      <c r="Q1074" s="147" t="s">
        <v>4537</v>
      </c>
      <c r="R1074" s="147" t="s">
        <v>233</v>
      </c>
      <c r="S1074" s="147" t="s">
        <v>4537</v>
      </c>
      <c r="T1074" s="147" t="s">
        <v>233</v>
      </c>
      <c r="U1074" s="150">
        <f t="shared" si="16"/>
        <v>0</v>
      </c>
    </row>
    <row r="1075" spans="1:21" x14ac:dyDescent="0.2">
      <c r="A1075" s="147" t="s">
        <v>8571</v>
      </c>
      <c r="B1075" s="147" t="s">
        <v>7682</v>
      </c>
      <c r="C1075" s="147" t="s">
        <v>63</v>
      </c>
      <c r="D1075" s="147" t="s">
        <v>8516</v>
      </c>
      <c r="E1075" s="148">
        <v>156</v>
      </c>
      <c r="F1075" s="148">
        <v>295</v>
      </c>
      <c r="G1075" s="148">
        <v>257</v>
      </c>
      <c r="H1075" s="148">
        <v>0</v>
      </c>
      <c r="I1075" s="147" t="s">
        <v>4537</v>
      </c>
      <c r="J1075" s="147" t="s">
        <v>4537</v>
      </c>
      <c r="K1075" s="147" t="s">
        <v>4537</v>
      </c>
      <c r="L1075" s="147" t="s">
        <v>8512</v>
      </c>
      <c r="M1075" s="147" t="s">
        <v>4537</v>
      </c>
      <c r="N1075" s="147" t="s">
        <v>233</v>
      </c>
      <c r="O1075" s="147" t="s">
        <v>4537</v>
      </c>
      <c r="P1075" s="147" t="s">
        <v>233</v>
      </c>
      <c r="Q1075" s="147" t="s">
        <v>4537</v>
      </c>
      <c r="R1075" s="147" t="s">
        <v>233</v>
      </c>
      <c r="S1075" s="147" t="s">
        <v>4537</v>
      </c>
      <c r="T1075" s="147" t="s">
        <v>233</v>
      </c>
      <c r="U1075" s="150">
        <f t="shared" si="16"/>
        <v>0</v>
      </c>
    </row>
    <row r="1076" spans="1:21" x14ac:dyDescent="0.2">
      <c r="A1076" s="147" t="s">
        <v>8571</v>
      </c>
      <c r="B1076" s="147" t="s">
        <v>4902</v>
      </c>
      <c r="C1076" s="147" t="s">
        <v>43</v>
      </c>
      <c r="D1076" s="147" t="s">
        <v>8516</v>
      </c>
      <c r="E1076" s="148">
        <v>0</v>
      </c>
      <c r="F1076" s="148">
        <v>3800</v>
      </c>
      <c r="G1076" s="148">
        <v>0</v>
      </c>
      <c r="H1076" s="148">
        <v>0</v>
      </c>
      <c r="I1076" s="147" t="s">
        <v>4537</v>
      </c>
      <c r="J1076" s="147" t="s">
        <v>4537</v>
      </c>
      <c r="K1076" s="147" t="s">
        <v>4537</v>
      </c>
      <c r="L1076" s="147" t="s">
        <v>8512</v>
      </c>
      <c r="M1076" s="147" t="s">
        <v>4537</v>
      </c>
      <c r="N1076" s="147" t="s">
        <v>233</v>
      </c>
      <c r="O1076" s="147" t="s">
        <v>4537</v>
      </c>
      <c r="P1076" s="147" t="s">
        <v>233</v>
      </c>
      <c r="Q1076" s="147" t="s">
        <v>4537</v>
      </c>
      <c r="R1076" s="147" t="s">
        <v>233</v>
      </c>
      <c r="S1076" s="147" t="s">
        <v>4537</v>
      </c>
      <c r="T1076" s="147" t="s">
        <v>233</v>
      </c>
      <c r="U1076" s="150">
        <f t="shared" si="16"/>
        <v>0</v>
      </c>
    </row>
    <row r="1077" spans="1:21" x14ac:dyDescent="0.2">
      <c r="A1077" s="147" t="s">
        <v>8571</v>
      </c>
      <c r="B1077" s="147" t="s">
        <v>4726</v>
      </c>
      <c r="C1077" s="147" t="s">
        <v>43</v>
      </c>
      <c r="D1077" s="147" t="s">
        <v>8516</v>
      </c>
      <c r="E1077" s="148">
        <v>371</v>
      </c>
      <c r="F1077" s="148">
        <v>190</v>
      </c>
      <c r="G1077" s="148">
        <v>128</v>
      </c>
      <c r="H1077" s="148">
        <v>542</v>
      </c>
      <c r="I1077" s="147" t="s">
        <v>4537</v>
      </c>
      <c r="J1077" s="147" t="s">
        <v>4537</v>
      </c>
      <c r="K1077" s="147" t="s">
        <v>4537</v>
      </c>
      <c r="L1077" s="147" t="s">
        <v>8512</v>
      </c>
      <c r="M1077" s="147" t="s">
        <v>4537</v>
      </c>
      <c r="N1077" s="147" t="s">
        <v>233</v>
      </c>
      <c r="O1077" s="147" t="s">
        <v>4537</v>
      </c>
      <c r="P1077" s="147" t="s">
        <v>233</v>
      </c>
      <c r="Q1077" s="147" t="s">
        <v>4537</v>
      </c>
      <c r="R1077" s="147" t="s">
        <v>233</v>
      </c>
      <c r="S1077" s="147" t="s">
        <v>4537</v>
      </c>
      <c r="T1077" s="147" t="s">
        <v>233</v>
      </c>
      <c r="U1077" s="150">
        <f t="shared" si="16"/>
        <v>0</v>
      </c>
    </row>
    <row r="1078" spans="1:21" x14ac:dyDescent="0.2">
      <c r="A1078" s="147" t="s">
        <v>8571</v>
      </c>
      <c r="B1078" s="147" t="s">
        <v>5750</v>
      </c>
      <c r="C1078" s="147" t="s">
        <v>43</v>
      </c>
      <c r="D1078" s="147" t="s">
        <v>8516</v>
      </c>
      <c r="E1078" s="148">
        <v>423</v>
      </c>
      <c r="F1078" s="148">
        <v>1141</v>
      </c>
      <c r="G1078" s="148">
        <v>899</v>
      </c>
      <c r="H1078" s="148">
        <v>483</v>
      </c>
      <c r="I1078" s="147" t="s">
        <v>4537</v>
      </c>
      <c r="J1078" s="147" t="s">
        <v>4537</v>
      </c>
      <c r="K1078" s="147" t="s">
        <v>4537</v>
      </c>
      <c r="L1078" s="147" t="s">
        <v>8512</v>
      </c>
      <c r="M1078" s="147" t="s">
        <v>4537</v>
      </c>
      <c r="N1078" s="147" t="s">
        <v>233</v>
      </c>
      <c r="O1078" s="147" t="s">
        <v>4537</v>
      </c>
      <c r="P1078" s="147" t="s">
        <v>233</v>
      </c>
      <c r="Q1078" s="147" t="s">
        <v>4537</v>
      </c>
      <c r="R1078" s="147" t="s">
        <v>233</v>
      </c>
      <c r="S1078" s="147" t="s">
        <v>4537</v>
      </c>
      <c r="T1078" s="147" t="s">
        <v>233</v>
      </c>
      <c r="U1078" s="150">
        <f t="shared" si="16"/>
        <v>0</v>
      </c>
    </row>
    <row r="1079" spans="1:21" x14ac:dyDescent="0.2">
      <c r="A1079" s="147" t="s">
        <v>8571</v>
      </c>
      <c r="B1079" s="147" t="s">
        <v>746</v>
      </c>
      <c r="C1079" s="147" t="s">
        <v>63</v>
      </c>
      <c r="D1079" s="147" t="s">
        <v>8516</v>
      </c>
      <c r="E1079" s="148">
        <v>305</v>
      </c>
      <c r="F1079" s="148">
        <v>1339</v>
      </c>
      <c r="G1079" s="148">
        <v>899</v>
      </c>
      <c r="H1079" s="148">
        <v>521</v>
      </c>
      <c r="I1079" s="147" t="s">
        <v>4537</v>
      </c>
      <c r="J1079" s="147" t="s">
        <v>4537</v>
      </c>
      <c r="K1079" s="147" t="s">
        <v>4537</v>
      </c>
      <c r="L1079" s="147" t="s">
        <v>8512</v>
      </c>
      <c r="M1079" s="147" t="s">
        <v>4537</v>
      </c>
      <c r="N1079" s="147" t="s">
        <v>233</v>
      </c>
      <c r="O1079" s="147" t="s">
        <v>4537</v>
      </c>
      <c r="P1079" s="147" t="s">
        <v>233</v>
      </c>
      <c r="Q1079" s="147" t="s">
        <v>4537</v>
      </c>
      <c r="R1079" s="147" t="s">
        <v>233</v>
      </c>
      <c r="S1079" s="147" t="s">
        <v>4537</v>
      </c>
      <c r="T1079" s="147" t="s">
        <v>233</v>
      </c>
      <c r="U1079" s="150">
        <f t="shared" si="16"/>
        <v>0</v>
      </c>
    </row>
    <row r="1080" spans="1:21" x14ac:dyDescent="0.2">
      <c r="A1080" s="147" t="s">
        <v>8571</v>
      </c>
      <c r="B1080" s="147" t="s">
        <v>746</v>
      </c>
      <c r="C1080" s="147" t="s">
        <v>63</v>
      </c>
      <c r="D1080" s="147" t="s">
        <v>18</v>
      </c>
      <c r="E1080" s="148">
        <v>291</v>
      </c>
      <c r="F1080" s="148">
        <v>267</v>
      </c>
      <c r="G1080" s="148">
        <v>197</v>
      </c>
      <c r="H1080" s="148">
        <v>1312</v>
      </c>
      <c r="I1080" s="147" t="s">
        <v>4537</v>
      </c>
      <c r="J1080" s="147" t="s">
        <v>4537</v>
      </c>
      <c r="K1080" s="147" t="s">
        <v>4537</v>
      </c>
      <c r="L1080" s="147" t="s">
        <v>8512</v>
      </c>
      <c r="M1080" s="147" t="s">
        <v>4537</v>
      </c>
      <c r="N1080" s="147" t="s">
        <v>233</v>
      </c>
      <c r="O1080" s="147" t="s">
        <v>4537</v>
      </c>
      <c r="P1080" s="147" t="s">
        <v>233</v>
      </c>
      <c r="Q1080" s="147" t="s">
        <v>4537</v>
      </c>
      <c r="R1080" s="147" t="s">
        <v>233</v>
      </c>
      <c r="S1080" s="147" t="s">
        <v>4537</v>
      </c>
      <c r="T1080" s="147" t="s">
        <v>233</v>
      </c>
      <c r="U1080" s="150">
        <f t="shared" si="16"/>
        <v>0</v>
      </c>
    </row>
    <row r="1081" spans="1:21" x14ac:dyDescent="0.2">
      <c r="A1081" s="147" t="s">
        <v>8571</v>
      </c>
      <c r="B1081" s="147" t="s">
        <v>5750</v>
      </c>
      <c r="C1081" s="147" t="s">
        <v>43</v>
      </c>
      <c r="D1081" s="147" t="s">
        <v>18</v>
      </c>
      <c r="E1081" s="148">
        <v>682</v>
      </c>
      <c r="F1081" s="148">
        <v>5149</v>
      </c>
      <c r="G1081" s="148">
        <v>4968</v>
      </c>
      <c r="H1081" s="148">
        <v>936</v>
      </c>
      <c r="I1081" s="147" t="s">
        <v>4537</v>
      </c>
      <c r="J1081" s="147" t="s">
        <v>4537</v>
      </c>
      <c r="K1081" s="147" t="s">
        <v>4537</v>
      </c>
      <c r="L1081" s="147" t="s">
        <v>8512</v>
      </c>
      <c r="M1081" s="147" t="s">
        <v>4537</v>
      </c>
      <c r="N1081" s="147" t="s">
        <v>233</v>
      </c>
      <c r="O1081" s="147" t="s">
        <v>4537</v>
      </c>
      <c r="P1081" s="147" t="s">
        <v>233</v>
      </c>
      <c r="Q1081" s="147" t="s">
        <v>4537</v>
      </c>
      <c r="R1081" s="147" t="s">
        <v>233</v>
      </c>
      <c r="S1081" s="147" t="s">
        <v>4537</v>
      </c>
      <c r="T1081" s="147" t="s">
        <v>233</v>
      </c>
      <c r="U1081" s="150">
        <f t="shared" si="16"/>
        <v>0</v>
      </c>
    </row>
    <row r="1082" spans="1:21" x14ac:dyDescent="0.2">
      <c r="A1082" s="147" t="s">
        <v>8571</v>
      </c>
      <c r="B1082" s="147" t="s">
        <v>4902</v>
      </c>
      <c r="C1082" s="147" t="s">
        <v>43</v>
      </c>
      <c r="D1082" s="147" t="s">
        <v>18</v>
      </c>
      <c r="E1082" s="148">
        <v>612</v>
      </c>
      <c r="F1082" s="148">
        <v>6606</v>
      </c>
      <c r="G1082" s="148">
        <v>6039</v>
      </c>
      <c r="H1082" s="148">
        <v>66</v>
      </c>
      <c r="I1082" s="147" t="s">
        <v>4537</v>
      </c>
      <c r="J1082" s="147" t="s">
        <v>4537</v>
      </c>
      <c r="K1082" s="147" t="s">
        <v>4537</v>
      </c>
      <c r="L1082" s="147" t="s">
        <v>8512</v>
      </c>
      <c r="M1082" s="147" t="s">
        <v>4537</v>
      </c>
      <c r="N1082" s="147" t="s">
        <v>233</v>
      </c>
      <c r="O1082" s="147" t="s">
        <v>4537</v>
      </c>
      <c r="P1082" s="147" t="s">
        <v>233</v>
      </c>
      <c r="Q1082" s="147" t="s">
        <v>4537</v>
      </c>
      <c r="R1082" s="147" t="s">
        <v>233</v>
      </c>
      <c r="S1082" s="147" t="s">
        <v>4537</v>
      </c>
      <c r="T1082" s="147" t="s">
        <v>233</v>
      </c>
      <c r="U1082" s="150">
        <f t="shared" si="16"/>
        <v>0</v>
      </c>
    </row>
    <row r="1083" spans="1:21" x14ac:dyDescent="0.2">
      <c r="A1083" s="147" t="s">
        <v>8571</v>
      </c>
      <c r="B1083" s="147" t="s">
        <v>2383</v>
      </c>
      <c r="C1083" s="147" t="s">
        <v>43</v>
      </c>
      <c r="D1083" s="147" t="s">
        <v>18</v>
      </c>
      <c r="E1083" s="148">
        <v>299</v>
      </c>
      <c r="F1083" s="148">
        <v>1759</v>
      </c>
      <c r="G1083" s="148">
        <v>1420</v>
      </c>
      <c r="H1083" s="148">
        <v>15</v>
      </c>
      <c r="I1083" s="147" t="s">
        <v>4537</v>
      </c>
      <c r="J1083" s="147" t="s">
        <v>4537</v>
      </c>
      <c r="K1083" s="147" t="s">
        <v>4537</v>
      </c>
      <c r="L1083" s="147" t="s">
        <v>8512</v>
      </c>
      <c r="M1083" s="147" t="s">
        <v>4537</v>
      </c>
      <c r="N1083" s="147" t="s">
        <v>233</v>
      </c>
      <c r="O1083" s="147" t="s">
        <v>4537</v>
      </c>
      <c r="P1083" s="147" t="s">
        <v>233</v>
      </c>
      <c r="Q1083" s="147" t="s">
        <v>4537</v>
      </c>
      <c r="R1083" s="147" t="s">
        <v>233</v>
      </c>
      <c r="S1083" s="147" t="s">
        <v>4537</v>
      </c>
      <c r="T1083" s="147" t="s">
        <v>233</v>
      </c>
      <c r="U1083" s="150">
        <f t="shared" si="16"/>
        <v>0</v>
      </c>
    </row>
    <row r="1084" spans="1:21" x14ac:dyDescent="0.2">
      <c r="A1084" s="147" t="s">
        <v>8571</v>
      </c>
      <c r="B1084" s="147" t="s">
        <v>7682</v>
      </c>
      <c r="C1084" s="147" t="s">
        <v>63</v>
      </c>
      <c r="D1084" s="147" t="s">
        <v>18</v>
      </c>
      <c r="E1084" s="148">
        <v>2368</v>
      </c>
      <c r="F1084" s="148">
        <v>6225</v>
      </c>
      <c r="G1084" s="148">
        <v>5190</v>
      </c>
      <c r="H1084" s="148">
        <v>0</v>
      </c>
      <c r="I1084" s="147" t="s">
        <v>4537</v>
      </c>
      <c r="J1084" s="147" t="s">
        <v>4537</v>
      </c>
      <c r="K1084" s="147" t="s">
        <v>4537</v>
      </c>
      <c r="L1084" s="147" t="s">
        <v>8512</v>
      </c>
      <c r="M1084" s="147" t="s">
        <v>4537</v>
      </c>
      <c r="N1084" s="147" t="s">
        <v>233</v>
      </c>
      <c r="O1084" s="147" t="s">
        <v>4537</v>
      </c>
      <c r="P1084" s="147" t="s">
        <v>233</v>
      </c>
      <c r="Q1084" s="147" t="s">
        <v>4537</v>
      </c>
      <c r="R1084" s="147" t="s">
        <v>233</v>
      </c>
      <c r="S1084" s="147" t="s">
        <v>4537</v>
      </c>
      <c r="T1084" s="147" t="s">
        <v>233</v>
      </c>
      <c r="U1084" s="150">
        <f t="shared" si="16"/>
        <v>0</v>
      </c>
    </row>
    <row r="1085" spans="1:21" x14ac:dyDescent="0.2">
      <c r="A1085" s="147" t="s">
        <v>8571</v>
      </c>
      <c r="B1085" s="147" t="s">
        <v>7236</v>
      </c>
      <c r="C1085" s="147" t="s">
        <v>43</v>
      </c>
      <c r="D1085" s="147" t="s">
        <v>18</v>
      </c>
      <c r="E1085" s="148">
        <v>1</v>
      </c>
      <c r="F1085" s="148">
        <v>1</v>
      </c>
      <c r="G1085" s="148">
        <v>0</v>
      </c>
      <c r="H1085" s="148">
        <v>0</v>
      </c>
      <c r="I1085" s="147" t="s">
        <v>4537</v>
      </c>
      <c r="J1085" s="147" t="s">
        <v>4537</v>
      </c>
      <c r="K1085" s="147" t="s">
        <v>4537</v>
      </c>
      <c r="L1085" s="147" t="s">
        <v>8512</v>
      </c>
      <c r="M1085" s="147" t="s">
        <v>4537</v>
      </c>
      <c r="N1085" s="147" t="s">
        <v>233</v>
      </c>
      <c r="O1085" s="147" t="s">
        <v>4537</v>
      </c>
      <c r="P1085" s="147" t="s">
        <v>233</v>
      </c>
      <c r="Q1085" s="147" t="s">
        <v>4537</v>
      </c>
      <c r="R1085" s="147" t="s">
        <v>233</v>
      </c>
      <c r="S1085" s="147" t="s">
        <v>4537</v>
      </c>
      <c r="T1085" s="147" t="s">
        <v>233</v>
      </c>
      <c r="U1085" s="150">
        <f t="shared" si="16"/>
        <v>0</v>
      </c>
    </row>
    <row r="1086" spans="1:21" x14ac:dyDescent="0.2">
      <c r="A1086" s="147" t="s">
        <v>8571</v>
      </c>
      <c r="B1086" s="147" t="s">
        <v>7866</v>
      </c>
      <c r="C1086" s="147" t="s">
        <v>366</v>
      </c>
      <c r="D1086" s="147" t="s">
        <v>18</v>
      </c>
      <c r="E1086" s="148">
        <v>57</v>
      </c>
      <c r="F1086" s="148">
        <v>0</v>
      </c>
      <c r="G1086" s="148">
        <v>0</v>
      </c>
      <c r="H1086" s="148">
        <v>0</v>
      </c>
      <c r="I1086" s="147" t="s">
        <v>4537</v>
      </c>
      <c r="J1086" s="147" t="s">
        <v>4537</v>
      </c>
      <c r="K1086" s="147" t="s">
        <v>4537</v>
      </c>
      <c r="L1086" s="147" t="s">
        <v>8512</v>
      </c>
      <c r="M1086" s="147" t="s">
        <v>4537</v>
      </c>
      <c r="N1086" s="147" t="s">
        <v>233</v>
      </c>
      <c r="O1086" s="147" t="s">
        <v>4537</v>
      </c>
      <c r="P1086" s="147" t="s">
        <v>233</v>
      </c>
      <c r="Q1086" s="147" t="s">
        <v>4537</v>
      </c>
      <c r="R1086" s="147" t="s">
        <v>233</v>
      </c>
      <c r="S1086" s="147" t="s">
        <v>4537</v>
      </c>
      <c r="T1086" s="147" t="s">
        <v>233</v>
      </c>
      <c r="U1086" s="150">
        <f t="shared" si="16"/>
        <v>0</v>
      </c>
    </row>
    <row r="1087" spans="1:21" x14ac:dyDescent="0.2">
      <c r="A1087" s="147" t="s">
        <v>8571</v>
      </c>
      <c r="B1087" s="147" t="s">
        <v>8099</v>
      </c>
      <c r="C1087" s="147" t="s">
        <v>366</v>
      </c>
      <c r="D1087" s="147" t="s">
        <v>18</v>
      </c>
      <c r="E1087" s="148">
        <v>60</v>
      </c>
      <c r="F1087" s="148">
        <v>0</v>
      </c>
      <c r="G1087" s="148">
        <v>0</v>
      </c>
      <c r="H1087" s="148">
        <v>0</v>
      </c>
      <c r="I1087" s="147" t="s">
        <v>4537</v>
      </c>
      <c r="J1087" s="147" t="s">
        <v>4537</v>
      </c>
      <c r="K1087" s="147" t="s">
        <v>4537</v>
      </c>
      <c r="L1087" s="147" t="s">
        <v>8512</v>
      </c>
      <c r="M1087" s="147" t="s">
        <v>4537</v>
      </c>
      <c r="N1087" s="147" t="s">
        <v>233</v>
      </c>
      <c r="O1087" s="147" t="s">
        <v>4537</v>
      </c>
      <c r="P1087" s="147" t="s">
        <v>233</v>
      </c>
      <c r="Q1087" s="147" t="s">
        <v>4537</v>
      </c>
      <c r="R1087" s="147" t="s">
        <v>233</v>
      </c>
      <c r="S1087" s="147" t="s">
        <v>4537</v>
      </c>
      <c r="T1087" s="147" t="s">
        <v>233</v>
      </c>
      <c r="U1087" s="150">
        <f t="shared" si="16"/>
        <v>0</v>
      </c>
    </row>
    <row r="1088" spans="1:21" x14ac:dyDescent="0.2">
      <c r="A1088" s="147" t="s">
        <v>8571</v>
      </c>
      <c r="B1088" s="147" t="s">
        <v>3515</v>
      </c>
      <c r="C1088" s="147" t="s">
        <v>107</v>
      </c>
      <c r="D1088" s="147" t="s">
        <v>18</v>
      </c>
      <c r="E1088" s="148">
        <v>338</v>
      </c>
      <c r="F1088" s="148">
        <v>4665</v>
      </c>
      <c r="G1088" s="148">
        <v>4008</v>
      </c>
      <c r="H1088" s="148">
        <v>226</v>
      </c>
      <c r="I1088" s="147" t="s">
        <v>4537</v>
      </c>
      <c r="J1088" s="147" t="s">
        <v>4537</v>
      </c>
      <c r="K1088" s="147" t="s">
        <v>4537</v>
      </c>
      <c r="L1088" s="147" t="s">
        <v>8512</v>
      </c>
      <c r="M1088" s="147" t="s">
        <v>4537</v>
      </c>
      <c r="N1088" s="147" t="s">
        <v>233</v>
      </c>
      <c r="O1088" s="147" t="s">
        <v>4537</v>
      </c>
      <c r="P1088" s="147" t="s">
        <v>233</v>
      </c>
      <c r="Q1088" s="147" t="s">
        <v>4537</v>
      </c>
      <c r="R1088" s="147" t="s">
        <v>233</v>
      </c>
      <c r="S1088" s="147" t="s">
        <v>4537</v>
      </c>
      <c r="T1088" s="147" t="s">
        <v>233</v>
      </c>
      <c r="U1088" s="150">
        <f t="shared" si="16"/>
        <v>0</v>
      </c>
    </row>
    <row r="1089" spans="1:21" x14ac:dyDescent="0.2">
      <c r="A1089" s="147" t="s">
        <v>8571</v>
      </c>
      <c r="B1089" s="147" t="s">
        <v>7500</v>
      </c>
      <c r="C1089" s="147" t="s">
        <v>107</v>
      </c>
      <c r="D1089" s="147" t="s">
        <v>18</v>
      </c>
      <c r="E1089" s="148">
        <v>779</v>
      </c>
      <c r="F1089" s="148">
        <v>7990</v>
      </c>
      <c r="G1089" s="148">
        <v>4296</v>
      </c>
      <c r="H1089" s="148">
        <v>41</v>
      </c>
      <c r="I1089" s="147" t="s">
        <v>4537</v>
      </c>
      <c r="J1089" s="147" t="s">
        <v>4537</v>
      </c>
      <c r="K1089" s="147" t="s">
        <v>4537</v>
      </c>
      <c r="L1089" s="147" t="s">
        <v>8512</v>
      </c>
      <c r="M1089" s="147" t="s">
        <v>4537</v>
      </c>
      <c r="N1089" s="147" t="s">
        <v>233</v>
      </c>
      <c r="O1089" s="147" t="s">
        <v>4537</v>
      </c>
      <c r="P1089" s="147" t="s">
        <v>233</v>
      </c>
      <c r="Q1089" s="147" t="s">
        <v>4537</v>
      </c>
      <c r="R1089" s="147" t="s">
        <v>233</v>
      </c>
      <c r="S1089" s="147" t="s">
        <v>4537</v>
      </c>
      <c r="T1089" s="147" t="s">
        <v>233</v>
      </c>
      <c r="U1089" s="150">
        <f t="shared" si="16"/>
        <v>0</v>
      </c>
    </row>
    <row r="1090" spans="1:21" x14ac:dyDescent="0.2">
      <c r="A1090" s="147" t="s">
        <v>8571</v>
      </c>
      <c r="B1090" s="147" t="s">
        <v>7526</v>
      </c>
      <c r="C1090" s="147" t="s">
        <v>544</v>
      </c>
      <c r="D1090" s="147" t="s">
        <v>18</v>
      </c>
      <c r="E1090" s="148">
        <v>324</v>
      </c>
      <c r="F1090" s="148">
        <v>3081</v>
      </c>
      <c r="G1090" s="148">
        <v>1568</v>
      </c>
      <c r="H1090" s="148">
        <v>6</v>
      </c>
      <c r="I1090" s="147" t="s">
        <v>4537</v>
      </c>
      <c r="J1090" s="147" t="s">
        <v>4537</v>
      </c>
      <c r="K1090" s="147" t="s">
        <v>4537</v>
      </c>
      <c r="L1090" s="147" t="s">
        <v>8512</v>
      </c>
      <c r="M1090" s="147" t="s">
        <v>4537</v>
      </c>
      <c r="N1090" s="147" t="s">
        <v>233</v>
      </c>
      <c r="O1090" s="147" t="s">
        <v>4537</v>
      </c>
      <c r="P1090" s="147" t="s">
        <v>233</v>
      </c>
      <c r="Q1090" s="147" t="s">
        <v>4537</v>
      </c>
      <c r="R1090" s="147" t="s">
        <v>233</v>
      </c>
      <c r="S1090" s="147" t="s">
        <v>4537</v>
      </c>
      <c r="T1090" s="147" t="s">
        <v>233</v>
      </c>
      <c r="U1090" s="150">
        <f t="shared" ref="U1090:U1153" si="17">COUNTIF(I1090:K1090,"Yes")+COUNTIF(M1090,"Yes")+COUNTIF(O1090,"Yes")+COUNTIF(Q1090,"Yes")+COUNTIF(S1090,"Yes")</f>
        <v>0</v>
      </c>
    </row>
    <row r="1091" spans="1:21" x14ac:dyDescent="0.2">
      <c r="A1091" s="147" t="s">
        <v>8571</v>
      </c>
      <c r="B1091" s="147" t="s">
        <v>8097</v>
      </c>
      <c r="C1091" s="147" t="s">
        <v>544</v>
      </c>
      <c r="D1091" s="147" t="s">
        <v>18</v>
      </c>
      <c r="E1091" s="148">
        <v>87</v>
      </c>
      <c r="F1091" s="148">
        <v>453</v>
      </c>
      <c r="G1091" s="148">
        <v>167</v>
      </c>
      <c r="H1091" s="148">
        <v>0</v>
      </c>
      <c r="I1091" s="147" t="s">
        <v>4537</v>
      </c>
      <c r="J1091" s="147" t="s">
        <v>4537</v>
      </c>
      <c r="K1091" s="147" t="s">
        <v>4537</v>
      </c>
      <c r="L1091" s="147" t="s">
        <v>8512</v>
      </c>
      <c r="M1091" s="147" t="s">
        <v>4537</v>
      </c>
      <c r="N1091" s="147" t="s">
        <v>233</v>
      </c>
      <c r="O1091" s="147" t="s">
        <v>4537</v>
      </c>
      <c r="P1091" s="147" t="s">
        <v>233</v>
      </c>
      <c r="Q1091" s="147" t="s">
        <v>4537</v>
      </c>
      <c r="R1091" s="147" t="s">
        <v>233</v>
      </c>
      <c r="S1091" s="147" t="s">
        <v>4537</v>
      </c>
      <c r="T1091" s="147" t="s">
        <v>233</v>
      </c>
      <c r="U1091" s="150">
        <f t="shared" si="17"/>
        <v>0</v>
      </c>
    </row>
    <row r="1092" spans="1:21" x14ac:dyDescent="0.2">
      <c r="A1092" s="147" t="s">
        <v>8571</v>
      </c>
      <c r="B1092" s="147" t="s">
        <v>155</v>
      </c>
      <c r="C1092" s="147" t="s">
        <v>1289</v>
      </c>
      <c r="D1092" s="147" t="s">
        <v>18</v>
      </c>
      <c r="E1092" s="148">
        <v>564</v>
      </c>
      <c r="F1092" s="148">
        <v>3679</v>
      </c>
      <c r="G1092" s="148">
        <v>1830</v>
      </c>
      <c r="H1092" s="148">
        <v>0</v>
      </c>
      <c r="I1092" s="147" t="s">
        <v>4537</v>
      </c>
      <c r="J1092" s="147" t="s">
        <v>4537</v>
      </c>
      <c r="K1092" s="147" t="s">
        <v>4537</v>
      </c>
      <c r="L1092" s="147" t="s">
        <v>8512</v>
      </c>
      <c r="M1092" s="147" t="s">
        <v>4537</v>
      </c>
      <c r="N1092" s="147" t="s">
        <v>233</v>
      </c>
      <c r="O1092" s="147" t="s">
        <v>4537</v>
      </c>
      <c r="P1092" s="147" t="s">
        <v>233</v>
      </c>
      <c r="Q1092" s="147" t="s">
        <v>4537</v>
      </c>
      <c r="R1092" s="147" t="s">
        <v>233</v>
      </c>
      <c r="S1092" s="147" t="s">
        <v>4537</v>
      </c>
      <c r="T1092" s="147" t="s">
        <v>233</v>
      </c>
      <c r="U1092" s="150">
        <f t="shared" si="17"/>
        <v>0</v>
      </c>
    </row>
    <row r="1093" spans="1:21" x14ac:dyDescent="0.2">
      <c r="A1093" s="147" t="s">
        <v>8571</v>
      </c>
      <c r="B1093" s="147" t="s">
        <v>6708</v>
      </c>
      <c r="C1093" s="147" t="s">
        <v>544</v>
      </c>
      <c r="D1093" s="147" t="s">
        <v>18</v>
      </c>
      <c r="E1093" s="148">
        <v>41</v>
      </c>
      <c r="F1093" s="148">
        <v>908</v>
      </c>
      <c r="G1093" s="148">
        <v>0</v>
      </c>
      <c r="H1093" s="148">
        <v>0</v>
      </c>
      <c r="I1093" s="147" t="s">
        <v>4537</v>
      </c>
      <c r="J1093" s="147" t="s">
        <v>4537</v>
      </c>
      <c r="K1093" s="147" t="s">
        <v>4537</v>
      </c>
      <c r="L1093" s="147" t="s">
        <v>8512</v>
      </c>
      <c r="M1093" s="147" t="s">
        <v>4537</v>
      </c>
      <c r="N1093" s="147" t="s">
        <v>233</v>
      </c>
      <c r="O1093" s="147" t="s">
        <v>4537</v>
      </c>
      <c r="P1093" s="147" t="s">
        <v>233</v>
      </c>
      <c r="Q1093" s="147" t="s">
        <v>4537</v>
      </c>
      <c r="R1093" s="147" t="s">
        <v>233</v>
      </c>
      <c r="S1093" s="147" t="s">
        <v>4537</v>
      </c>
      <c r="T1093" s="147" t="s">
        <v>233</v>
      </c>
      <c r="U1093" s="150">
        <f t="shared" si="17"/>
        <v>0</v>
      </c>
    </row>
    <row r="1094" spans="1:21" x14ac:dyDescent="0.2">
      <c r="A1094" s="147" t="s">
        <v>8571</v>
      </c>
      <c r="B1094" s="147" t="s">
        <v>5750</v>
      </c>
      <c r="C1094" s="147" t="s">
        <v>43</v>
      </c>
      <c r="D1094" s="147" t="s">
        <v>8516</v>
      </c>
      <c r="E1094" s="148">
        <v>76</v>
      </c>
      <c r="F1094" s="148">
        <v>146</v>
      </c>
      <c r="G1094" s="148">
        <v>40</v>
      </c>
      <c r="H1094" s="148">
        <v>1141</v>
      </c>
      <c r="I1094" s="147" t="s">
        <v>4537</v>
      </c>
      <c r="J1094" s="147" t="s">
        <v>4537</v>
      </c>
      <c r="K1094" s="147" t="s">
        <v>4537</v>
      </c>
      <c r="L1094" s="147" t="s">
        <v>8512</v>
      </c>
      <c r="M1094" s="147" t="s">
        <v>4537</v>
      </c>
      <c r="N1094" s="147" t="s">
        <v>233</v>
      </c>
      <c r="O1094" s="147" t="s">
        <v>4537</v>
      </c>
      <c r="P1094" s="147" t="s">
        <v>233</v>
      </c>
      <c r="Q1094" s="147" t="s">
        <v>4537</v>
      </c>
      <c r="R1094" s="147" t="s">
        <v>233</v>
      </c>
      <c r="S1094" s="147" t="s">
        <v>4537</v>
      </c>
      <c r="T1094" s="147" t="s">
        <v>233</v>
      </c>
      <c r="U1094" s="150">
        <f t="shared" si="17"/>
        <v>0</v>
      </c>
    </row>
    <row r="1095" spans="1:21" x14ac:dyDescent="0.2">
      <c r="A1095" s="147" t="s">
        <v>8571</v>
      </c>
      <c r="B1095" s="147" t="s">
        <v>155</v>
      </c>
      <c r="C1095" s="147" t="s">
        <v>1289</v>
      </c>
      <c r="D1095" s="147" t="s">
        <v>987</v>
      </c>
      <c r="E1095" s="148">
        <v>8</v>
      </c>
      <c r="F1095" s="148">
        <v>0</v>
      </c>
      <c r="G1095" s="148">
        <v>0</v>
      </c>
      <c r="H1095" s="148">
        <v>35</v>
      </c>
      <c r="I1095" s="147" t="s">
        <v>4537</v>
      </c>
      <c r="J1095" s="147" t="s">
        <v>4537</v>
      </c>
      <c r="K1095" s="147" t="s">
        <v>4537</v>
      </c>
      <c r="L1095" s="147" t="s">
        <v>8512</v>
      </c>
      <c r="M1095" s="147" t="s">
        <v>4537</v>
      </c>
      <c r="N1095" s="147" t="s">
        <v>233</v>
      </c>
      <c r="O1095" s="147" t="s">
        <v>4537</v>
      </c>
      <c r="P1095" s="147" t="s">
        <v>233</v>
      </c>
      <c r="Q1095" s="147" t="s">
        <v>4537</v>
      </c>
      <c r="R1095" s="147" t="s">
        <v>233</v>
      </c>
      <c r="S1095" s="147" t="s">
        <v>4537</v>
      </c>
      <c r="T1095" s="147" t="s">
        <v>233</v>
      </c>
      <c r="U1095" s="150">
        <f t="shared" si="17"/>
        <v>0</v>
      </c>
    </row>
    <row r="1096" spans="1:21" x14ac:dyDescent="0.2">
      <c r="A1096" s="147" t="s">
        <v>8571</v>
      </c>
      <c r="B1096" s="147" t="s">
        <v>48</v>
      </c>
      <c r="C1096" s="147" t="s">
        <v>107</v>
      </c>
      <c r="D1096" s="147" t="s">
        <v>987</v>
      </c>
      <c r="E1096" s="148">
        <v>229</v>
      </c>
      <c r="F1096" s="148">
        <v>305</v>
      </c>
      <c r="G1096" s="148">
        <v>0</v>
      </c>
      <c r="H1096" s="148">
        <v>0</v>
      </c>
      <c r="I1096" s="147" t="s">
        <v>4537</v>
      </c>
      <c r="J1096" s="147" t="s">
        <v>4537</v>
      </c>
      <c r="K1096" s="147" t="s">
        <v>4537</v>
      </c>
      <c r="L1096" s="147" t="s">
        <v>8512</v>
      </c>
      <c r="M1096" s="147" t="s">
        <v>4537</v>
      </c>
      <c r="N1096" s="147" t="s">
        <v>233</v>
      </c>
      <c r="O1096" s="147" t="s">
        <v>4537</v>
      </c>
      <c r="P1096" s="147" t="s">
        <v>233</v>
      </c>
      <c r="Q1096" s="147" t="s">
        <v>4537</v>
      </c>
      <c r="R1096" s="147" t="s">
        <v>233</v>
      </c>
      <c r="S1096" s="147" t="s">
        <v>4537</v>
      </c>
      <c r="T1096" s="147" t="s">
        <v>233</v>
      </c>
      <c r="U1096" s="150">
        <f t="shared" si="17"/>
        <v>0</v>
      </c>
    </row>
    <row r="1097" spans="1:21" x14ac:dyDescent="0.2">
      <c r="A1097" s="147" t="s">
        <v>8571</v>
      </c>
      <c r="B1097" s="147" t="s">
        <v>5750</v>
      </c>
      <c r="C1097" s="147" t="s">
        <v>43</v>
      </c>
      <c r="D1097" s="147" t="s">
        <v>987</v>
      </c>
      <c r="E1097" s="148">
        <v>141</v>
      </c>
      <c r="F1097" s="148">
        <v>0</v>
      </c>
      <c r="G1097" s="148">
        <v>0</v>
      </c>
      <c r="H1097" s="148">
        <v>201</v>
      </c>
      <c r="I1097" s="147" t="s">
        <v>4537</v>
      </c>
      <c r="J1097" s="147" t="s">
        <v>4537</v>
      </c>
      <c r="K1097" s="147" t="s">
        <v>4537</v>
      </c>
      <c r="L1097" s="147" t="s">
        <v>8512</v>
      </c>
      <c r="M1097" s="147" t="s">
        <v>4537</v>
      </c>
      <c r="N1097" s="147" t="s">
        <v>233</v>
      </c>
      <c r="O1097" s="147" t="s">
        <v>4537</v>
      </c>
      <c r="P1097" s="147" t="s">
        <v>233</v>
      </c>
      <c r="Q1097" s="147" t="s">
        <v>4537</v>
      </c>
      <c r="R1097" s="147" t="s">
        <v>233</v>
      </c>
      <c r="S1097" s="147" t="s">
        <v>4537</v>
      </c>
      <c r="T1097" s="147" t="s">
        <v>233</v>
      </c>
      <c r="U1097" s="150">
        <f t="shared" si="17"/>
        <v>0</v>
      </c>
    </row>
    <row r="1098" spans="1:21" x14ac:dyDescent="0.2">
      <c r="A1098" s="147" t="s">
        <v>8571</v>
      </c>
      <c r="B1098" s="147" t="s">
        <v>1306</v>
      </c>
      <c r="C1098" s="147" t="s">
        <v>544</v>
      </c>
      <c r="D1098" s="147" t="s">
        <v>987</v>
      </c>
      <c r="E1098" s="148">
        <v>0</v>
      </c>
      <c r="F1098" s="148">
        <v>0</v>
      </c>
      <c r="G1098" s="148">
        <v>0</v>
      </c>
      <c r="H1098" s="148">
        <v>0</v>
      </c>
      <c r="I1098" s="147" t="s">
        <v>4537</v>
      </c>
      <c r="J1098" s="147" t="s">
        <v>4537</v>
      </c>
      <c r="K1098" s="147" t="s">
        <v>4537</v>
      </c>
      <c r="L1098" s="147" t="s">
        <v>8512</v>
      </c>
      <c r="M1098" s="147" t="s">
        <v>4537</v>
      </c>
      <c r="N1098" s="147" t="s">
        <v>233</v>
      </c>
      <c r="O1098" s="147" t="s">
        <v>4537</v>
      </c>
      <c r="P1098" s="147" t="s">
        <v>233</v>
      </c>
      <c r="Q1098" s="147" t="s">
        <v>4537</v>
      </c>
      <c r="R1098" s="147" t="s">
        <v>233</v>
      </c>
      <c r="S1098" s="147" t="s">
        <v>4537</v>
      </c>
      <c r="T1098" s="147" t="s">
        <v>233</v>
      </c>
      <c r="U1098" s="150">
        <f t="shared" si="17"/>
        <v>0</v>
      </c>
    </row>
    <row r="1099" spans="1:21" x14ac:dyDescent="0.2">
      <c r="A1099" s="147" t="s">
        <v>8571</v>
      </c>
      <c r="B1099" s="147" t="s">
        <v>542</v>
      </c>
      <c r="C1099" s="147" t="s">
        <v>544</v>
      </c>
      <c r="D1099" s="147" t="s">
        <v>987</v>
      </c>
      <c r="E1099" s="148">
        <v>20</v>
      </c>
      <c r="F1099" s="148">
        <v>0</v>
      </c>
      <c r="G1099" s="148">
        <v>0</v>
      </c>
      <c r="H1099" s="148">
        <v>24</v>
      </c>
      <c r="I1099" s="147" t="s">
        <v>4537</v>
      </c>
      <c r="J1099" s="147" t="s">
        <v>4537</v>
      </c>
      <c r="K1099" s="147" t="s">
        <v>4537</v>
      </c>
      <c r="L1099" s="147" t="s">
        <v>8512</v>
      </c>
      <c r="M1099" s="147" t="s">
        <v>4537</v>
      </c>
      <c r="N1099" s="147" t="s">
        <v>233</v>
      </c>
      <c r="O1099" s="147" t="s">
        <v>4537</v>
      </c>
      <c r="P1099" s="147" t="s">
        <v>233</v>
      </c>
      <c r="Q1099" s="147" t="s">
        <v>4537</v>
      </c>
      <c r="R1099" s="147" t="s">
        <v>233</v>
      </c>
      <c r="S1099" s="147" t="s">
        <v>4537</v>
      </c>
      <c r="T1099" s="147" t="s">
        <v>233</v>
      </c>
      <c r="U1099" s="150">
        <f t="shared" si="17"/>
        <v>0</v>
      </c>
    </row>
    <row r="1100" spans="1:21" x14ac:dyDescent="0.2">
      <c r="A1100" s="147" t="s">
        <v>8571</v>
      </c>
      <c r="B1100" s="147" t="s">
        <v>166</v>
      </c>
      <c r="C1100" s="147" t="s">
        <v>544</v>
      </c>
      <c r="D1100" s="147" t="s">
        <v>987</v>
      </c>
      <c r="E1100" s="148">
        <v>330</v>
      </c>
      <c r="F1100" s="148">
        <v>1221</v>
      </c>
      <c r="G1100" s="148">
        <v>836</v>
      </c>
      <c r="H1100" s="148">
        <v>0</v>
      </c>
      <c r="I1100" s="147" t="s">
        <v>4537</v>
      </c>
      <c r="J1100" s="147" t="s">
        <v>4537</v>
      </c>
      <c r="K1100" s="147" t="s">
        <v>4537</v>
      </c>
      <c r="L1100" s="147" t="s">
        <v>8512</v>
      </c>
      <c r="M1100" s="147" t="s">
        <v>4537</v>
      </c>
      <c r="N1100" s="147" t="s">
        <v>233</v>
      </c>
      <c r="O1100" s="147" t="s">
        <v>4537</v>
      </c>
      <c r="P1100" s="147" t="s">
        <v>233</v>
      </c>
      <c r="Q1100" s="147" t="s">
        <v>4537</v>
      </c>
      <c r="R1100" s="147" t="s">
        <v>233</v>
      </c>
      <c r="S1100" s="147" t="s">
        <v>4537</v>
      </c>
      <c r="T1100" s="147" t="s">
        <v>233</v>
      </c>
      <c r="U1100" s="150">
        <f t="shared" si="17"/>
        <v>0</v>
      </c>
    </row>
    <row r="1101" spans="1:21" x14ac:dyDescent="0.2">
      <c r="A1101" s="147" t="s">
        <v>8571</v>
      </c>
      <c r="B1101" s="147" t="s">
        <v>520</v>
      </c>
      <c r="C1101" s="147" t="s">
        <v>544</v>
      </c>
      <c r="D1101" s="147" t="s">
        <v>987</v>
      </c>
      <c r="E1101" s="148">
        <v>730</v>
      </c>
      <c r="F1101" s="148">
        <v>824</v>
      </c>
      <c r="G1101" s="148">
        <v>792</v>
      </c>
      <c r="H1101" s="148">
        <v>245</v>
      </c>
      <c r="I1101" s="147" t="s">
        <v>4537</v>
      </c>
      <c r="J1101" s="147" t="s">
        <v>4537</v>
      </c>
      <c r="K1101" s="147" t="s">
        <v>4537</v>
      </c>
      <c r="L1101" s="147" t="s">
        <v>8512</v>
      </c>
      <c r="M1101" s="147" t="s">
        <v>4537</v>
      </c>
      <c r="N1101" s="147" t="s">
        <v>233</v>
      </c>
      <c r="O1101" s="147" t="s">
        <v>4537</v>
      </c>
      <c r="P1101" s="147" t="s">
        <v>233</v>
      </c>
      <c r="Q1101" s="147" t="s">
        <v>4537</v>
      </c>
      <c r="R1101" s="147" t="s">
        <v>233</v>
      </c>
      <c r="S1101" s="147" t="s">
        <v>4537</v>
      </c>
      <c r="T1101" s="147" t="s">
        <v>233</v>
      </c>
      <c r="U1101" s="150">
        <f t="shared" si="17"/>
        <v>0</v>
      </c>
    </row>
    <row r="1102" spans="1:21" x14ac:dyDescent="0.2">
      <c r="A1102" s="147" t="s">
        <v>8571</v>
      </c>
      <c r="B1102" s="147" t="s">
        <v>4718</v>
      </c>
      <c r="C1102" s="147" t="s">
        <v>43</v>
      </c>
      <c r="D1102" s="147" t="s">
        <v>987</v>
      </c>
      <c r="E1102" s="148">
        <v>0</v>
      </c>
      <c r="F1102" s="148">
        <v>0</v>
      </c>
      <c r="G1102" s="148">
        <v>0</v>
      </c>
      <c r="H1102" s="148">
        <v>0</v>
      </c>
      <c r="I1102" s="147" t="s">
        <v>4537</v>
      </c>
      <c r="J1102" s="147" t="s">
        <v>4537</v>
      </c>
      <c r="K1102" s="147" t="s">
        <v>4537</v>
      </c>
      <c r="L1102" s="147" t="s">
        <v>8512</v>
      </c>
      <c r="M1102" s="147" t="s">
        <v>4537</v>
      </c>
      <c r="N1102" s="147" t="s">
        <v>233</v>
      </c>
      <c r="O1102" s="147" t="s">
        <v>4537</v>
      </c>
      <c r="P1102" s="147" t="s">
        <v>233</v>
      </c>
      <c r="Q1102" s="147" t="s">
        <v>4537</v>
      </c>
      <c r="R1102" s="147" t="s">
        <v>233</v>
      </c>
      <c r="S1102" s="147" t="s">
        <v>4537</v>
      </c>
      <c r="T1102" s="147" t="s">
        <v>233</v>
      </c>
      <c r="U1102" s="150">
        <f t="shared" si="17"/>
        <v>0</v>
      </c>
    </row>
    <row r="1103" spans="1:21" x14ac:dyDescent="0.2">
      <c r="A1103" s="147" t="s">
        <v>8571</v>
      </c>
      <c r="B1103" s="147" t="s">
        <v>7663</v>
      </c>
      <c r="C1103" s="147" t="s">
        <v>544</v>
      </c>
      <c r="D1103" s="147" t="s">
        <v>987</v>
      </c>
      <c r="E1103" s="148">
        <v>820</v>
      </c>
      <c r="F1103" s="148">
        <v>858</v>
      </c>
      <c r="G1103" s="148">
        <v>12</v>
      </c>
      <c r="H1103" s="148">
        <v>13</v>
      </c>
      <c r="I1103" s="147" t="s">
        <v>4537</v>
      </c>
      <c r="J1103" s="147" t="s">
        <v>4537</v>
      </c>
      <c r="K1103" s="147" t="s">
        <v>4537</v>
      </c>
      <c r="L1103" s="147" t="s">
        <v>8512</v>
      </c>
      <c r="M1103" s="147" t="s">
        <v>4537</v>
      </c>
      <c r="N1103" s="147" t="s">
        <v>233</v>
      </c>
      <c r="O1103" s="147" t="s">
        <v>4537</v>
      </c>
      <c r="P1103" s="147" t="s">
        <v>233</v>
      </c>
      <c r="Q1103" s="147" t="s">
        <v>4537</v>
      </c>
      <c r="R1103" s="147" t="s">
        <v>233</v>
      </c>
      <c r="S1103" s="147" t="s">
        <v>4537</v>
      </c>
      <c r="T1103" s="147" t="s">
        <v>233</v>
      </c>
      <c r="U1103" s="150">
        <f t="shared" si="17"/>
        <v>0</v>
      </c>
    </row>
    <row r="1104" spans="1:21" x14ac:dyDescent="0.2">
      <c r="A1104" s="147" t="s">
        <v>8571</v>
      </c>
      <c r="B1104" s="147" t="s">
        <v>184</v>
      </c>
      <c r="C1104" s="147" t="s">
        <v>544</v>
      </c>
      <c r="D1104" s="147" t="s">
        <v>987</v>
      </c>
      <c r="E1104" s="148">
        <v>296</v>
      </c>
      <c r="F1104" s="148">
        <v>1184</v>
      </c>
      <c r="G1104" s="148">
        <v>0</v>
      </c>
      <c r="H1104" s="148">
        <v>0</v>
      </c>
      <c r="I1104" s="147" t="s">
        <v>4537</v>
      </c>
      <c r="J1104" s="147" t="s">
        <v>4537</v>
      </c>
      <c r="K1104" s="147" t="s">
        <v>4537</v>
      </c>
      <c r="L1104" s="147" t="s">
        <v>8512</v>
      </c>
      <c r="M1104" s="147" t="s">
        <v>4537</v>
      </c>
      <c r="N1104" s="147" t="s">
        <v>233</v>
      </c>
      <c r="O1104" s="147" t="s">
        <v>4537</v>
      </c>
      <c r="P1104" s="147" t="s">
        <v>233</v>
      </c>
      <c r="Q1104" s="147" t="s">
        <v>4537</v>
      </c>
      <c r="R1104" s="147" t="s">
        <v>233</v>
      </c>
      <c r="S1104" s="147" t="s">
        <v>4537</v>
      </c>
      <c r="T1104" s="147" t="s">
        <v>233</v>
      </c>
      <c r="U1104" s="150">
        <f t="shared" si="17"/>
        <v>0</v>
      </c>
    </row>
    <row r="1105" spans="1:21" x14ac:dyDescent="0.2">
      <c r="A1105" s="147" t="s">
        <v>8571</v>
      </c>
      <c r="B1105" s="147" t="s">
        <v>4827</v>
      </c>
      <c r="C1105" s="147" t="s">
        <v>544</v>
      </c>
      <c r="D1105" s="147" t="s">
        <v>987</v>
      </c>
      <c r="E1105" s="148">
        <v>730</v>
      </c>
      <c r="F1105" s="148">
        <v>824</v>
      </c>
      <c r="G1105" s="148">
        <v>792</v>
      </c>
      <c r="H1105" s="148">
        <v>245</v>
      </c>
      <c r="I1105" s="147" t="s">
        <v>4537</v>
      </c>
      <c r="J1105" s="147" t="s">
        <v>4537</v>
      </c>
      <c r="K1105" s="147" t="s">
        <v>4537</v>
      </c>
      <c r="L1105" s="147" t="s">
        <v>8512</v>
      </c>
      <c r="M1105" s="147" t="s">
        <v>4537</v>
      </c>
      <c r="N1105" s="147" t="s">
        <v>233</v>
      </c>
      <c r="O1105" s="147" t="s">
        <v>4537</v>
      </c>
      <c r="P1105" s="147" t="s">
        <v>233</v>
      </c>
      <c r="Q1105" s="147" t="s">
        <v>4537</v>
      </c>
      <c r="R1105" s="147" t="s">
        <v>233</v>
      </c>
      <c r="S1105" s="147" t="s">
        <v>4537</v>
      </c>
      <c r="T1105" s="147" t="s">
        <v>233</v>
      </c>
      <c r="U1105" s="150">
        <f t="shared" si="17"/>
        <v>0</v>
      </c>
    </row>
    <row r="1106" spans="1:21" x14ac:dyDescent="0.2">
      <c r="A1106" s="147" t="s">
        <v>8571</v>
      </c>
      <c r="B1106" s="147" t="s">
        <v>48</v>
      </c>
      <c r="C1106" s="147" t="s">
        <v>107</v>
      </c>
      <c r="D1106" s="147" t="s">
        <v>987</v>
      </c>
      <c r="E1106" s="148">
        <v>0</v>
      </c>
      <c r="F1106" s="148">
        <v>0</v>
      </c>
      <c r="G1106" s="148">
        <v>0</v>
      </c>
      <c r="H1106" s="148">
        <v>0</v>
      </c>
      <c r="I1106" s="147" t="s">
        <v>4537</v>
      </c>
      <c r="J1106" s="147" t="s">
        <v>4537</v>
      </c>
      <c r="K1106" s="147" t="s">
        <v>4537</v>
      </c>
      <c r="L1106" s="147" t="s">
        <v>8512</v>
      </c>
      <c r="M1106" s="147" t="s">
        <v>4537</v>
      </c>
      <c r="N1106" s="147" t="s">
        <v>233</v>
      </c>
      <c r="O1106" s="147" t="s">
        <v>4537</v>
      </c>
      <c r="P1106" s="147" t="s">
        <v>233</v>
      </c>
      <c r="Q1106" s="147" t="s">
        <v>4537</v>
      </c>
      <c r="R1106" s="147" t="s">
        <v>233</v>
      </c>
      <c r="S1106" s="147" t="s">
        <v>4537</v>
      </c>
      <c r="T1106" s="147" t="s">
        <v>233</v>
      </c>
      <c r="U1106" s="150">
        <f t="shared" si="17"/>
        <v>0</v>
      </c>
    </row>
    <row r="1107" spans="1:21" x14ac:dyDescent="0.2">
      <c r="A1107" s="147" t="s">
        <v>8571</v>
      </c>
      <c r="B1107" s="147" t="s">
        <v>155</v>
      </c>
      <c r="C1107" s="147" t="s">
        <v>1289</v>
      </c>
      <c r="D1107" s="147" t="s">
        <v>987</v>
      </c>
      <c r="E1107" s="148">
        <v>130</v>
      </c>
      <c r="F1107" s="148">
        <v>388</v>
      </c>
      <c r="G1107" s="148">
        <v>44</v>
      </c>
      <c r="H1107" s="148">
        <v>0</v>
      </c>
      <c r="I1107" s="147" t="s">
        <v>4537</v>
      </c>
      <c r="J1107" s="147" t="s">
        <v>4537</v>
      </c>
      <c r="K1107" s="147" t="s">
        <v>4537</v>
      </c>
      <c r="L1107" s="147" t="s">
        <v>8512</v>
      </c>
      <c r="M1107" s="147" t="s">
        <v>4537</v>
      </c>
      <c r="N1107" s="147" t="s">
        <v>233</v>
      </c>
      <c r="O1107" s="147" t="s">
        <v>4537</v>
      </c>
      <c r="P1107" s="147" t="s">
        <v>233</v>
      </c>
      <c r="Q1107" s="147" t="s">
        <v>4537</v>
      </c>
      <c r="R1107" s="147" t="s">
        <v>233</v>
      </c>
      <c r="S1107" s="147" t="s">
        <v>4537</v>
      </c>
      <c r="T1107" s="147" t="s">
        <v>233</v>
      </c>
      <c r="U1107" s="150">
        <f t="shared" si="17"/>
        <v>0</v>
      </c>
    </row>
    <row r="1108" spans="1:21" x14ac:dyDescent="0.2">
      <c r="A1108" s="147" t="s">
        <v>8571</v>
      </c>
      <c r="B1108" s="147" t="s">
        <v>5538</v>
      </c>
      <c r="C1108" s="147" t="s">
        <v>544</v>
      </c>
      <c r="D1108" s="147" t="s">
        <v>987</v>
      </c>
      <c r="E1108" s="148">
        <v>0</v>
      </c>
      <c r="F1108" s="148">
        <v>2413</v>
      </c>
      <c r="G1108" s="148">
        <v>0</v>
      </c>
      <c r="H1108" s="148">
        <v>0</v>
      </c>
      <c r="I1108" s="147" t="s">
        <v>4537</v>
      </c>
      <c r="J1108" s="147" t="s">
        <v>4537</v>
      </c>
      <c r="K1108" s="147" t="s">
        <v>4537</v>
      </c>
      <c r="L1108" s="147" t="s">
        <v>8512</v>
      </c>
      <c r="M1108" s="147" t="s">
        <v>4537</v>
      </c>
      <c r="N1108" s="147" t="s">
        <v>233</v>
      </c>
      <c r="O1108" s="147" t="s">
        <v>4537</v>
      </c>
      <c r="P1108" s="147" t="s">
        <v>233</v>
      </c>
      <c r="Q1108" s="147" t="s">
        <v>4537</v>
      </c>
      <c r="R1108" s="147" t="s">
        <v>233</v>
      </c>
      <c r="S1108" s="147" t="s">
        <v>4537</v>
      </c>
      <c r="T1108" s="147" t="s">
        <v>233</v>
      </c>
      <c r="U1108" s="150">
        <f t="shared" si="17"/>
        <v>0</v>
      </c>
    </row>
    <row r="1109" spans="1:21" x14ac:dyDescent="0.2">
      <c r="A1109" s="147" t="s">
        <v>8571</v>
      </c>
      <c r="B1109" s="147" t="s">
        <v>4929</v>
      </c>
      <c r="C1109" s="147" t="s">
        <v>63</v>
      </c>
      <c r="D1109" s="147" t="s">
        <v>987</v>
      </c>
      <c r="E1109" s="148">
        <v>1877</v>
      </c>
      <c r="F1109" s="148">
        <v>3659</v>
      </c>
      <c r="G1109" s="148">
        <v>0</v>
      </c>
      <c r="H1109" s="148">
        <v>0</v>
      </c>
      <c r="I1109" s="147" t="s">
        <v>4537</v>
      </c>
      <c r="J1109" s="147" t="s">
        <v>4537</v>
      </c>
      <c r="K1109" s="147" t="s">
        <v>4537</v>
      </c>
      <c r="L1109" s="147" t="s">
        <v>8512</v>
      </c>
      <c r="M1109" s="147" t="s">
        <v>4537</v>
      </c>
      <c r="N1109" s="147" t="s">
        <v>233</v>
      </c>
      <c r="O1109" s="147" t="s">
        <v>4537</v>
      </c>
      <c r="P1109" s="147" t="s">
        <v>233</v>
      </c>
      <c r="Q1109" s="147" t="s">
        <v>4537</v>
      </c>
      <c r="R1109" s="147" t="s">
        <v>233</v>
      </c>
      <c r="S1109" s="147" t="s">
        <v>4537</v>
      </c>
      <c r="T1109" s="147" t="s">
        <v>233</v>
      </c>
      <c r="U1109" s="150">
        <f t="shared" si="17"/>
        <v>0</v>
      </c>
    </row>
    <row r="1110" spans="1:21" x14ac:dyDescent="0.2">
      <c r="A1110" s="147" t="s">
        <v>8571</v>
      </c>
      <c r="B1110" s="147" t="s">
        <v>8027</v>
      </c>
      <c r="C1110" s="147" t="s">
        <v>43</v>
      </c>
      <c r="D1110" s="147" t="s">
        <v>987</v>
      </c>
      <c r="E1110" s="148">
        <v>0</v>
      </c>
      <c r="F1110" s="148">
        <v>628</v>
      </c>
      <c r="G1110" s="148">
        <v>0</v>
      </c>
      <c r="H1110" s="148">
        <v>0</v>
      </c>
      <c r="I1110" s="147" t="s">
        <v>4537</v>
      </c>
      <c r="J1110" s="147" t="s">
        <v>4537</v>
      </c>
      <c r="K1110" s="147" t="s">
        <v>4537</v>
      </c>
      <c r="L1110" s="147" t="s">
        <v>8512</v>
      </c>
      <c r="M1110" s="147" t="s">
        <v>4537</v>
      </c>
      <c r="N1110" s="147" t="s">
        <v>233</v>
      </c>
      <c r="O1110" s="147" t="s">
        <v>4537</v>
      </c>
      <c r="P1110" s="147" t="s">
        <v>233</v>
      </c>
      <c r="Q1110" s="147" t="s">
        <v>4537</v>
      </c>
      <c r="R1110" s="147" t="s">
        <v>233</v>
      </c>
      <c r="S1110" s="147" t="s">
        <v>4537</v>
      </c>
      <c r="T1110" s="147" t="s">
        <v>233</v>
      </c>
      <c r="U1110" s="150">
        <f t="shared" si="17"/>
        <v>0</v>
      </c>
    </row>
    <row r="1111" spans="1:21" x14ac:dyDescent="0.2">
      <c r="A1111" s="147" t="s">
        <v>8571</v>
      </c>
      <c r="B1111" s="147" t="s">
        <v>5392</v>
      </c>
      <c r="C1111" s="147" t="s">
        <v>544</v>
      </c>
      <c r="D1111" s="147" t="s">
        <v>987</v>
      </c>
      <c r="E1111" s="148">
        <v>109</v>
      </c>
      <c r="F1111" s="148">
        <v>110</v>
      </c>
      <c r="G1111" s="148">
        <v>0</v>
      </c>
      <c r="H1111" s="148">
        <v>0</v>
      </c>
      <c r="I1111" s="147" t="s">
        <v>4537</v>
      </c>
      <c r="J1111" s="147" t="s">
        <v>4537</v>
      </c>
      <c r="K1111" s="147" t="s">
        <v>4537</v>
      </c>
      <c r="L1111" s="147" t="s">
        <v>8512</v>
      </c>
      <c r="M1111" s="147" t="s">
        <v>4537</v>
      </c>
      <c r="N1111" s="147" t="s">
        <v>233</v>
      </c>
      <c r="O1111" s="147" t="s">
        <v>4537</v>
      </c>
      <c r="P1111" s="147" t="s">
        <v>233</v>
      </c>
      <c r="Q1111" s="147" t="s">
        <v>4537</v>
      </c>
      <c r="R1111" s="147" t="s">
        <v>233</v>
      </c>
      <c r="S1111" s="147" t="s">
        <v>4537</v>
      </c>
      <c r="T1111" s="147" t="s">
        <v>233</v>
      </c>
      <c r="U1111" s="150">
        <f t="shared" si="17"/>
        <v>0</v>
      </c>
    </row>
    <row r="1112" spans="1:21" x14ac:dyDescent="0.2">
      <c r="A1112" s="147" t="s">
        <v>8571</v>
      </c>
      <c r="B1112" s="147" t="s">
        <v>61</v>
      </c>
      <c r="C1112" s="147" t="s">
        <v>63</v>
      </c>
      <c r="D1112" s="147" t="s">
        <v>987</v>
      </c>
      <c r="E1112" s="148">
        <v>504</v>
      </c>
      <c r="F1112" s="148">
        <v>521</v>
      </c>
      <c r="G1112" s="148">
        <v>0</v>
      </c>
      <c r="H1112" s="148">
        <v>0</v>
      </c>
      <c r="I1112" s="147" t="s">
        <v>4537</v>
      </c>
      <c r="J1112" s="147" t="s">
        <v>4537</v>
      </c>
      <c r="K1112" s="147" t="s">
        <v>4537</v>
      </c>
      <c r="L1112" s="147" t="s">
        <v>8512</v>
      </c>
      <c r="M1112" s="147" t="s">
        <v>4537</v>
      </c>
      <c r="N1112" s="147" t="s">
        <v>233</v>
      </c>
      <c r="O1112" s="147" t="s">
        <v>4537</v>
      </c>
      <c r="P1112" s="147" t="s">
        <v>233</v>
      </c>
      <c r="Q1112" s="147" t="s">
        <v>4537</v>
      </c>
      <c r="R1112" s="147" t="s">
        <v>233</v>
      </c>
      <c r="S1112" s="147" t="s">
        <v>4537</v>
      </c>
      <c r="T1112" s="147" t="s">
        <v>233</v>
      </c>
      <c r="U1112" s="150">
        <f t="shared" si="17"/>
        <v>0</v>
      </c>
    </row>
    <row r="1113" spans="1:21" x14ac:dyDescent="0.2">
      <c r="A1113" s="147" t="s">
        <v>8571</v>
      </c>
      <c r="B1113" s="147" t="s">
        <v>7682</v>
      </c>
      <c r="C1113" s="147" t="s">
        <v>63</v>
      </c>
      <c r="D1113" s="147" t="s">
        <v>987</v>
      </c>
      <c r="E1113" s="148">
        <v>450</v>
      </c>
      <c r="F1113" s="148">
        <v>850</v>
      </c>
      <c r="G1113" s="148">
        <v>100</v>
      </c>
      <c r="H1113" s="148">
        <v>0</v>
      </c>
      <c r="I1113" s="147" t="s">
        <v>4537</v>
      </c>
      <c r="J1113" s="147" t="s">
        <v>4537</v>
      </c>
      <c r="K1113" s="147" t="s">
        <v>4537</v>
      </c>
      <c r="L1113" s="147" t="s">
        <v>8512</v>
      </c>
      <c r="M1113" s="147" t="s">
        <v>4537</v>
      </c>
      <c r="N1113" s="147" t="s">
        <v>233</v>
      </c>
      <c r="O1113" s="147" t="s">
        <v>4537</v>
      </c>
      <c r="P1113" s="147" t="s">
        <v>233</v>
      </c>
      <c r="Q1113" s="147" t="s">
        <v>4537</v>
      </c>
      <c r="R1113" s="147" t="s">
        <v>233</v>
      </c>
      <c r="S1113" s="147" t="s">
        <v>4537</v>
      </c>
      <c r="T1113" s="147" t="s">
        <v>233</v>
      </c>
      <c r="U1113" s="150">
        <f t="shared" si="17"/>
        <v>0</v>
      </c>
    </row>
    <row r="1114" spans="1:21" x14ac:dyDescent="0.2">
      <c r="A1114" s="147" t="s">
        <v>8571</v>
      </c>
      <c r="B1114" s="147" t="s">
        <v>7236</v>
      </c>
      <c r="C1114" s="147" t="s">
        <v>43</v>
      </c>
      <c r="D1114" s="147" t="s">
        <v>987</v>
      </c>
      <c r="E1114" s="148">
        <v>59</v>
      </c>
      <c r="F1114" s="148">
        <v>59</v>
      </c>
      <c r="G1114" s="148">
        <v>0</v>
      </c>
      <c r="H1114" s="148">
        <v>0</v>
      </c>
      <c r="I1114" s="147" t="s">
        <v>4537</v>
      </c>
      <c r="J1114" s="147" t="s">
        <v>4537</v>
      </c>
      <c r="K1114" s="147" t="s">
        <v>4537</v>
      </c>
      <c r="L1114" s="147" t="s">
        <v>8512</v>
      </c>
      <c r="M1114" s="147" t="s">
        <v>4537</v>
      </c>
      <c r="N1114" s="147" t="s">
        <v>233</v>
      </c>
      <c r="O1114" s="147" t="s">
        <v>4537</v>
      </c>
      <c r="P1114" s="147" t="s">
        <v>233</v>
      </c>
      <c r="Q1114" s="147" t="s">
        <v>4537</v>
      </c>
      <c r="R1114" s="147" t="s">
        <v>233</v>
      </c>
      <c r="S1114" s="147" t="s">
        <v>4537</v>
      </c>
      <c r="T1114" s="147" t="s">
        <v>233</v>
      </c>
      <c r="U1114" s="150">
        <f t="shared" si="17"/>
        <v>0</v>
      </c>
    </row>
    <row r="1115" spans="1:21" x14ac:dyDescent="0.2">
      <c r="A1115" s="147" t="s">
        <v>8571</v>
      </c>
      <c r="B1115" s="147" t="s">
        <v>2383</v>
      </c>
      <c r="C1115" s="147" t="s">
        <v>43</v>
      </c>
      <c r="D1115" s="147" t="s">
        <v>987</v>
      </c>
      <c r="E1115" s="148">
        <v>45</v>
      </c>
      <c r="F1115" s="148">
        <v>31</v>
      </c>
      <c r="G1115" s="148">
        <v>0</v>
      </c>
      <c r="H1115" s="148">
        <v>40</v>
      </c>
      <c r="I1115" s="147" t="s">
        <v>4537</v>
      </c>
      <c r="J1115" s="147" t="s">
        <v>4537</v>
      </c>
      <c r="K1115" s="147" t="s">
        <v>4537</v>
      </c>
      <c r="L1115" s="147" t="s">
        <v>8512</v>
      </c>
      <c r="M1115" s="147" t="s">
        <v>4537</v>
      </c>
      <c r="N1115" s="147" t="s">
        <v>233</v>
      </c>
      <c r="O1115" s="147" t="s">
        <v>4537</v>
      </c>
      <c r="P1115" s="147" t="s">
        <v>233</v>
      </c>
      <c r="Q1115" s="147" t="s">
        <v>4537</v>
      </c>
      <c r="R1115" s="147" t="s">
        <v>233</v>
      </c>
      <c r="S1115" s="147" t="s">
        <v>4537</v>
      </c>
      <c r="T1115" s="147" t="s">
        <v>233</v>
      </c>
      <c r="U1115" s="150">
        <f t="shared" si="17"/>
        <v>0</v>
      </c>
    </row>
    <row r="1116" spans="1:21" x14ac:dyDescent="0.2">
      <c r="A1116" s="147" t="s">
        <v>8571</v>
      </c>
      <c r="B1116" s="147" t="s">
        <v>4902</v>
      </c>
      <c r="C1116" s="147" t="s">
        <v>43</v>
      </c>
      <c r="D1116" s="147" t="s">
        <v>987</v>
      </c>
      <c r="E1116" s="148">
        <v>754</v>
      </c>
      <c r="F1116" s="148">
        <v>2233</v>
      </c>
      <c r="G1116" s="148">
        <v>2233</v>
      </c>
      <c r="H1116" s="148">
        <v>0</v>
      </c>
      <c r="I1116" s="147" t="s">
        <v>4537</v>
      </c>
      <c r="J1116" s="147" t="s">
        <v>4537</v>
      </c>
      <c r="K1116" s="147" t="s">
        <v>4537</v>
      </c>
      <c r="L1116" s="147" t="s">
        <v>8512</v>
      </c>
      <c r="M1116" s="147" t="s">
        <v>4537</v>
      </c>
      <c r="N1116" s="147" t="s">
        <v>233</v>
      </c>
      <c r="O1116" s="147" t="s">
        <v>4537</v>
      </c>
      <c r="P1116" s="147" t="s">
        <v>233</v>
      </c>
      <c r="Q1116" s="147" t="s">
        <v>4537</v>
      </c>
      <c r="R1116" s="147" t="s">
        <v>233</v>
      </c>
      <c r="S1116" s="147" t="s">
        <v>4537</v>
      </c>
      <c r="T1116" s="147" t="s">
        <v>233</v>
      </c>
      <c r="U1116" s="150">
        <f t="shared" si="17"/>
        <v>0</v>
      </c>
    </row>
    <row r="1117" spans="1:21" x14ac:dyDescent="0.2">
      <c r="A1117" s="147" t="s">
        <v>8571</v>
      </c>
      <c r="B1117" s="147" t="s">
        <v>6941</v>
      </c>
      <c r="C1117" s="147" t="s">
        <v>107</v>
      </c>
      <c r="D1117" s="147" t="s">
        <v>4744</v>
      </c>
      <c r="E1117" s="148">
        <v>0</v>
      </c>
      <c r="F1117" s="148">
        <v>3572</v>
      </c>
      <c r="G1117" s="148">
        <v>2131</v>
      </c>
      <c r="H1117" s="148">
        <v>16</v>
      </c>
      <c r="I1117" s="147" t="s">
        <v>4537</v>
      </c>
      <c r="J1117" s="147" t="s">
        <v>4537</v>
      </c>
      <c r="K1117" s="147" t="s">
        <v>4537</v>
      </c>
      <c r="L1117" s="147" t="s">
        <v>8512</v>
      </c>
      <c r="M1117" s="147" t="s">
        <v>4537</v>
      </c>
      <c r="N1117" s="147" t="s">
        <v>233</v>
      </c>
      <c r="O1117" s="147" t="s">
        <v>4537</v>
      </c>
      <c r="P1117" s="147" t="s">
        <v>233</v>
      </c>
      <c r="Q1117" s="147" t="s">
        <v>4537</v>
      </c>
      <c r="R1117" s="147" t="s">
        <v>233</v>
      </c>
      <c r="S1117" s="147" t="s">
        <v>4537</v>
      </c>
      <c r="T1117" s="147" t="s">
        <v>233</v>
      </c>
      <c r="U1117" s="150">
        <f t="shared" si="17"/>
        <v>0</v>
      </c>
    </row>
    <row r="1118" spans="1:21" x14ac:dyDescent="0.2">
      <c r="A1118" s="147" t="s">
        <v>8571</v>
      </c>
      <c r="B1118" s="147" t="s">
        <v>999</v>
      </c>
      <c r="C1118" s="147" t="s">
        <v>107</v>
      </c>
      <c r="D1118" s="147" t="s">
        <v>4744</v>
      </c>
      <c r="E1118" s="148">
        <v>0</v>
      </c>
      <c r="F1118" s="148">
        <v>1538</v>
      </c>
      <c r="G1118" s="148">
        <v>1417</v>
      </c>
      <c r="H1118" s="148">
        <v>4</v>
      </c>
      <c r="I1118" s="147" t="s">
        <v>4537</v>
      </c>
      <c r="J1118" s="147" t="s">
        <v>4537</v>
      </c>
      <c r="K1118" s="147" t="s">
        <v>4537</v>
      </c>
      <c r="L1118" s="147" t="s">
        <v>8512</v>
      </c>
      <c r="M1118" s="147" t="s">
        <v>4537</v>
      </c>
      <c r="N1118" s="147" t="s">
        <v>233</v>
      </c>
      <c r="O1118" s="147" t="s">
        <v>4537</v>
      </c>
      <c r="P1118" s="147" t="s">
        <v>233</v>
      </c>
      <c r="Q1118" s="147" t="s">
        <v>4537</v>
      </c>
      <c r="R1118" s="147" t="s">
        <v>233</v>
      </c>
      <c r="S1118" s="147" t="s">
        <v>4537</v>
      </c>
      <c r="T1118" s="147" t="s">
        <v>233</v>
      </c>
      <c r="U1118" s="150">
        <f t="shared" si="17"/>
        <v>0</v>
      </c>
    </row>
    <row r="1119" spans="1:21" x14ac:dyDescent="0.2">
      <c r="A1119" s="147" t="s">
        <v>8571</v>
      </c>
      <c r="B1119" s="147" t="s">
        <v>520</v>
      </c>
      <c r="C1119" s="147" t="s">
        <v>544</v>
      </c>
      <c r="D1119" s="147" t="s">
        <v>4744</v>
      </c>
      <c r="E1119" s="148">
        <v>0</v>
      </c>
      <c r="F1119" s="148">
        <v>473</v>
      </c>
      <c r="G1119" s="148">
        <v>260</v>
      </c>
      <c r="H1119" s="148">
        <v>16</v>
      </c>
      <c r="I1119" s="147" t="s">
        <v>4537</v>
      </c>
      <c r="J1119" s="147" t="s">
        <v>4537</v>
      </c>
      <c r="K1119" s="147" t="s">
        <v>4537</v>
      </c>
      <c r="L1119" s="147" t="s">
        <v>8512</v>
      </c>
      <c r="M1119" s="147" t="s">
        <v>4537</v>
      </c>
      <c r="N1119" s="147" t="s">
        <v>233</v>
      </c>
      <c r="O1119" s="147" t="s">
        <v>4537</v>
      </c>
      <c r="P1119" s="147" t="s">
        <v>233</v>
      </c>
      <c r="Q1119" s="147" t="s">
        <v>4537</v>
      </c>
      <c r="R1119" s="147" t="s">
        <v>233</v>
      </c>
      <c r="S1119" s="147" t="s">
        <v>4537</v>
      </c>
      <c r="T1119" s="147" t="s">
        <v>233</v>
      </c>
      <c r="U1119" s="150">
        <f t="shared" si="17"/>
        <v>0</v>
      </c>
    </row>
    <row r="1120" spans="1:21" x14ac:dyDescent="0.2">
      <c r="A1120" s="147" t="s">
        <v>8571</v>
      </c>
      <c r="B1120" s="147" t="s">
        <v>7228</v>
      </c>
      <c r="C1120" s="147" t="s">
        <v>43</v>
      </c>
      <c r="D1120" s="147" t="s">
        <v>4744</v>
      </c>
      <c r="E1120" s="148">
        <v>0</v>
      </c>
      <c r="F1120" s="148">
        <v>0</v>
      </c>
      <c r="G1120" s="148">
        <v>0</v>
      </c>
      <c r="H1120" s="148">
        <v>0</v>
      </c>
      <c r="I1120" s="147" t="s">
        <v>4537</v>
      </c>
      <c r="J1120" s="147" t="s">
        <v>4537</v>
      </c>
      <c r="K1120" s="147" t="s">
        <v>4537</v>
      </c>
      <c r="L1120" s="147" t="s">
        <v>8512</v>
      </c>
      <c r="M1120" s="147" t="s">
        <v>4537</v>
      </c>
      <c r="N1120" s="147" t="s">
        <v>233</v>
      </c>
      <c r="O1120" s="147" t="s">
        <v>4537</v>
      </c>
      <c r="P1120" s="147" t="s">
        <v>233</v>
      </c>
      <c r="Q1120" s="147" t="s">
        <v>4537</v>
      </c>
      <c r="R1120" s="147" t="s">
        <v>233</v>
      </c>
      <c r="S1120" s="147" t="s">
        <v>4537</v>
      </c>
      <c r="T1120" s="147" t="s">
        <v>233</v>
      </c>
      <c r="U1120" s="150">
        <f t="shared" si="17"/>
        <v>0</v>
      </c>
    </row>
    <row r="1121" spans="1:21" x14ac:dyDescent="0.2">
      <c r="A1121" s="147" t="s">
        <v>8571</v>
      </c>
      <c r="B1121" s="147" t="s">
        <v>5215</v>
      </c>
      <c r="C1121" s="147" t="s">
        <v>43</v>
      </c>
      <c r="D1121" s="147" t="s">
        <v>4744</v>
      </c>
      <c r="E1121" s="148">
        <v>0</v>
      </c>
      <c r="F1121" s="148">
        <v>3733</v>
      </c>
      <c r="G1121" s="148">
        <v>326</v>
      </c>
      <c r="H1121" s="148">
        <v>0</v>
      </c>
      <c r="I1121" s="147" t="s">
        <v>4537</v>
      </c>
      <c r="J1121" s="147" t="s">
        <v>4537</v>
      </c>
      <c r="K1121" s="147" t="s">
        <v>4537</v>
      </c>
      <c r="L1121" s="147" t="s">
        <v>8512</v>
      </c>
      <c r="M1121" s="147" t="s">
        <v>4537</v>
      </c>
      <c r="N1121" s="147" t="s">
        <v>233</v>
      </c>
      <c r="O1121" s="147" t="s">
        <v>4537</v>
      </c>
      <c r="P1121" s="147" t="s">
        <v>233</v>
      </c>
      <c r="Q1121" s="147" t="s">
        <v>4537</v>
      </c>
      <c r="R1121" s="147" t="s">
        <v>233</v>
      </c>
      <c r="S1121" s="147" t="s">
        <v>4537</v>
      </c>
      <c r="T1121" s="147" t="s">
        <v>233</v>
      </c>
      <c r="U1121" s="150">
        <f t="shared" si="17"/>
        <v>0</v>
      </c>
    </row>
    <row r="1122" spans="1:21" x14ac:dyDescent="0.2">
      <c r="A1122" s="147" t="s">
        <v>8571</v>
      </c>
      <c r="B1122" s="147" t="s">
        <v>48</v>
      </c>
      <c r="C1122" s="147" t="s">
        <v>107</v>
      </c>
      <c r="D1122" s="147" t="s">
        <v>4744</v>
      </c>
      <c r="E1122" s="148">
        <v>0</v>
      </c>
      <c r="F1122" s="148">
        <v>3353</v>
      </c>
      <c r="G1122" s="148">
        <v>39</v>
      </c>
      <c r="H1122" s="148">
        <v>0</v>
      </c>
      <c r="I1122" s="147" t="s">
        <v>4537</v>
      </c>
      <c r="J1122" s="147" t="s">
        <v>4537</v>
      </c>
      <c r="K1122" s="147" t="s">
        <v>4537</v>
      </c>
      <c r="L1122" s="147" t="s">
        <v>8512</v>
      </c>
      <c r="M1122" s="147" t="s">
        <v>4537</v>
      </c>
      <c r="N1122" s="147" t="s">
        <v>233</v>
      </c>
      <c r="O1122" s="147" t="s">
        <v>4537</v>
      </c>
      <c r="P1122" s="147" t="s">
        <v>233</v>
      </c>
      <c r="Q1122" s="147" t="s">
        <v>4537</v>
      </c>
      <c r="R1122" s="147" t="s">
        <v>233</v>
      </c>
      <c r="S1122" s="147" t="s">
        <v>4537</v>
      </c>
      <c r="T1122" s="147" t="s">
        <v>233</v>
      </c>
      <c r="U1122" s="150">
        <f t="shared" si="17"/>
        <v>0</v>
      </c>
    </row>
    <row r="1123" spans="1:21" x14ac:dyDescent="0.2">
      <c r="A1123" s="147" t="s">
        <v>8571</v>
      </c>
      <c r="B1123" s="147" t="s">
        <v>746</v>
      </c>
      <c r="C1123" s="147" t="s">
        <v>63</v>
      </c>
      <c r="D1123" s="147" t="s">
        <v>18</v>
      </c>
      <c r="E1123" s="148">
        <v>149</v>
      </c>
      <c r="F1123" s="148">
        <v>1709</v>
      </c>
      <c r="G1123" s="148">
        <v>668</v>
      </c>
      <c r="H1123" s="148">
        <v>49</v>
      </c>
      <c r="I1123" s="147" t="s">
        <v>4537</v>
      </c>
      <c r="J1123" s="147" t="s">
        <v>4537</v>
      </c>
      <c r="K1123" s="147" t="s">
        <v>4537</v>
      </c>
      <c r="L1123" s="147" t="s">
        <v>8512</v>
      </c>
      <c r="M1123" s="147" t="s">
        <v>4537</v>
      </c>
      <c r="N1123" s="147" t="s">
        <v>233</v>
      </c>
      <c r="O1123" s="147" t="s">
        <v>4537</v>
      </c>
      <c r="P1123" s="147" t="s">
        <v>233</v>
      </c>
      <c r="Q1123" s="147" t="s">
        <v>4537</v>
      </c>
      <c r="R1123" s="147" t="s">
        <v>233</v>
      </c>
      <c r="S1123" s="147" t="s">
        <v>4537</v>
      </c>
      <c r="T1123" s="147" t="s">
        <v>233</v>
      </c>
      <c r="U1123" s="150">
        <f t="shared" si="17"/>
        <v>0</v>
      </c>
    </row>
    <row r="1124" spans="1:21" x14ac:dyDescent="0.2">
      <c r="A1124" s="147" t="s">
        <v>8571</v>
      </c>
      <c r="B1124" s="147" t="s">
        <v>746</v>
      </c>
      <c r="C1124" s="147" t="s">
        <v>63</v>
      </c>
      <c r="D1124" s="147" t="s">
        <v>8521</v>
      </c>
      <c r="E1124" s="148">
        <v>88</v>
      </c>
      <c r="F1124" s="148">
        <v>0</v>
      </c>
      <c r="G1124" s="148">
        <v>0</v>
      </c>
      <c r="H1124" s="148">
        <v>0</v>
      </c>
      <c r="I1124" s="147" t="s">
        <v>4537</v>
      </c>
      <c r="J1124" s="147" t="s">
        <v>4537</v>
      </c>
      <c r="K1124" s="147" t="s">
        <v>4537</v>
      </c>
      <c r="L1124" s="147" t="s">
        <v>8515</v>
      </c>
      <c r="M1124" s="147" t="s">
        <v>4537</v>
      </c>
      <c r="N1124" s="147" t="s">
        <v>233</v>
      </c>
      <c r="O1124" s="147" t="s">
        <v>4537</v>
      </c>
      <c r="P1124" s="147" t="s">
        <v>233</v>
      </c>
      <c r="Q1124" s="147" t="s">
        <v>4537</v>
      </c>
      <c r="R1124" s="147" t="s">
        <v>233</v>
      </c>
      <c r="S1124" s="147" t="s">
        <v>4537</v>
      </c>
      <c r="T1124" s="147" t="s">
        <v>233</v>
      </c>
      <c r="U1124" s="150">
        <f t="shared" si="17"/>
        <v>0</v>
      </c>
    </row>
    <row r="1125" spans="1:21" x14ac:dyDescent="0.2">
      <c r="A1125" s="147" t="s">
        <v>8571</v>
      </c>
      <c r="B1125" s="147" t="s">
        <v>155</v>
      </c>
      <c r="C1125" s="147" t="s">
        <v>1289</v>
      </c>
      <c r="D1125" s="147" t="s">
        <v>987</v>
      </c>
      <c r="E1125" s="148">
        <v>104</v>
      </c>
      <c r="F1125" s="148">
        <v>0</v>
      </c>
      <c r="G1125" s="148">
        <v>0</v>
      </c>
      <c r="H1125" s="148">
        <v>131</v>
      </c>
      <c r="I1125" s="147" t="s">
        <v>4537</v>
      </c>
      <c r="J1125" s="147" t="s">
        <v>4537</v>
      </c>
      <c r="K1125" s="147" t="s">
        <v>4537</v>
      </c>
      <c r="L1125" s="147" t="s">
        <v>8512</v>
      </c>
      <c r="M1125" s="147" t="s">
        <v>4537</v>
      </c>
      <c r="N1125" s="147" t="s">
        <v>233</v>
      </c>
      <c r="O1125" s="147" t="s">
        <v>4537</v>
      </c>
      <c r="P1125" s="147" t="s">
        <v>233</v>
      </c>
      <c r="Q1125" s="147" t="s">
        <v>4537</v>
      </c>
      <c r="R1125" s="147" t="s">
        <v>233</v>
      </c>
      <c r="S1125" s="147" t="s">
        <v>4537</v>
      </c>
      <c r="T1125" s="147" t="s">
        <v>233</v>
      </c>
      <c r="U1125" s="150">
        <f t="shared" si="17"/>
        <v>0</v>
      </c>
    </row>
    <row r="1126" spans="1:21" x14ac:dyDescent="0.2">
      <c r="A1126" s="147" t="s">
        <v>8571</v>
      </c>
      <c r="B1126" s="147" t="s">
        <v>4929</v>
      </c>
      <c r="C1126" s="147" t="s">
        <v>63</v>
      </c>
      <c r="D1126" s="147" t="s">
        <v>18</v>
      </c>
      <c r="E1126" s="148">
        <v>2558</v>
      </c>
      <c r="F1126" s="148">
        <v>2558</v>
      </c>
      <c r="G1126" s="148">
        <v>2558</v>
      </c>
      <c r="H1126" s="148">
        <v>0</v>
      </c>
      <c r="I1126" s="147" t="s">
        <v>4537</v>
      </c>
      <c r="J1126" s="147" t="s">
        <v>4537</v>
      </c>
      <c r="K1126" s="147" t="s">
        <v>4537</v>
      </c>
      <c r="L1126" s="147" t="s">
        <v>8512</v>
      </c>
      <c r="M1126" s="147" t="s">
        <v>4537</v>
      </c>
      <c r="N1126" s="147" t="s">
        <v>233</v>
      </c>
      <c r="O1126" s="147" t="s">
        <v>4537</v>
      </c>
      <c r="P1126" s="147" t="s">
        <v>233</v>
      </c>
      <c r="Q1126" s="147" t="s">
        <v>4537</v>
      </c>
      <c r="R1126" s="147" t="s">
        <v>233</v>
      </c>
      <c r="S1126" s="147" t="s">
        <v>4537</v>
      </c>
      <c r="T1126" s="147" t="s">
        <v>233</v>
      </c>
      <c r="U1126" s="150">
        <f t="shared" si="17"/>
        <v>0</v>
      </c>
    </row>
    <row r="1127" spans="1:21" x14ac:dyDescent="0.2">
      <c r="A1127" s="147" t="s">
        <v>8571</v>
      </c>
      <c r="B1127" s="147" t="s">
        <v>4929</v>
      </c>
      <c r="C1127" s="147" t="s">
        <v>63</v>
      </c>
      <c r="D1127" s="147" t="s">
        <v>8521</v>
      </c>
      <c r="E1127" s="148">
        <v>740</v>
      </c>
      <c r="F1127" s="148">
        <v>3866</v>
      </c>
      <c r="G1127" s="148">
        <v>0</v>
      </c>
      <c r="H1127" s="148">
        <v>0</v>
      </c>
      <c r="I1127" s="147" t="s">
        <v>4537</v>
      </c>
      <c r="J1127" s="147" t="s">
        <v>4537</v>
      </c>
      <c r="K1127" s="147" t="s">
        <v>4537</v>
      </c>
      <c r="L1127" s="147" t="s">
        <v>8512</v>
      </c>
      <c r="M1127" s="147" t="s">
        <v>4537</v>
      </c>
      <c r="N1127" s="147" t="s">
        <v>233</v>
      </c>
      <c r="O1127" s="147" t="s">
        <v>4537</v>
      </c>
      <c r="P1127" s="147" t="s">
        <v>233</v>
      </c>
      <c r="Q1127" s="147" t="s">
        <v>4537</v>
      </c>
      <c r="R1127" s="147" t="s">
        <v>233</v>
      </c>
      <c r="S1127" s="147" t="s">
        <v>4537</v>
      </c>
      <c r="T1127" s="147" t="s">
        <v>233</v>
      </c>
      <c r="U1127" s="150">
        <f t="shared" si="17"/>
        <v>0</v>
      </c>
    </row>
    <row r="1128" spans="1:21" x14ac:dyDescent="0.2">
      <c r="A1128" s="147" t="s">
        <v>8571</v>
      </c>
      <c r="B1128" s="147" t="s">
        <v>4827</v>
      </c>
      <c r="C1128" s="147" t="s">
        <v>544</v>
      </c>
      <c r="D1128" s="147" t="s">
        <v>8516</v>
      </c>
      <c r="E1128" s="148">
        <v>144</v>
      </c>
      <c r="F1128" s="148">
        <v>965</v>
      </c>
      <c r="G1128" s="148">
        <v>910</v>
      </c>
      <c r="H1128" s="148">
        <v>0</v>
      </c>
      <c r="I1128" s="147" t="s">
        <v>4537</v>
      </c>
      <c r="J1128" s="147" t="s">
        <v>4537</v>
      </c>
      <c r="K1128" s="147" t="s">
        <v>4537</v>
      </c>
      <c r="L1128" s="147" t="s">
        <v>8512</v>
      </c>
      <c r="M1128" s="147" t="s">
        <v>4537</v>
      </c>
      <c r="N1128" s="147" t="s">
        <v>233</v>
      </c>
      <c r="O1128" s="147" t="s">
        <v>4537</v>
      </c>
      <c r="P1128" s="147" t="s">
        <v>233</v>
      </c>
      <c r="Q1128" s="147" t="s">
        <v>4537</v>
      </c>
      <c r="R1128" s="147" t="s">
        <v>233</v>
      </c>
      <c r="S1128" s="147" t="s">
        <v>4537</v>
      </c>
      <c r="T1128" s="147" t="s">
        <v>233</v>
      </c>
      <c r="U1128" s="150">
        <f t="shared" si="17"/>
        <v>0</v>
      </c>
    </row>
    <row r="1129" spans="1:21" x14ac:dyDescent="0.2">
      <c r="A1129" s="147" t="s">
        <v>8571</v>
      </c>
      <c r="B1129" s="147" t="s">
        <v>1752</v>
      </c>
      <c r="C1129" s="147" t="s">
        <v>107</v>
      </c>
      <c r="D1129" s="147" t="s">
        <v>8516</v>
      </c>
      <c r="E1129" s="148">
        <v>271</v>
      </c>
      <c r="F1129" s="148">
        <v>2877</v>
      </c>
      <c r="G1129" s="148">
        <v>2835</v>
      </c>
      <c r="H1129" s="148">
        <v>51</v>
      </c>
      <c r="I1129" s="147" t="s">
        <v>4537</v>
      </c>
      <c r="J1129" s="147" t="s">
        <v>4537</v>
      </c>
      <c r="K1129" s="147" t="s">
        <v>4537</v>
      </c>
      <c r="L1129" s="147" t="s">
        <v>8512</v>
      </c>
      <c r="M1129" s="147" t="s">
        <v>4537</v>
      </c>
      <c r="N1129" s="147" t="s">
        <v>233</v>
      </c>
      <c r="O1129" s="147" t="s">
        <v>4537</v>
      </c>
      <c r="P1129" s="147" t="s">
        <v>233</v>
      </c>
      <c r="Q1129" s="147" t="s">
        <v>4537</v>
      </c>
      <c r="R1129" s="147" t="s">
        <v>233</v>
      </c>
      <c r="S1129" s="147" t="s">
        <v>4537</v>
      </c>
      <c r="T1129" s="147" t="s">
        <v>233</v>
      </c>
      <c r="U1129" s="150">
        <f t="shared" si="17"/>
        <v>0</v>
      </c>
    </row>
    <row r="1130" spans="1:21" x14ac:dyDescent="0.2">
      <c r="A1130" s="147" t="s">
        <v>8571</v>
      </c>
      <c r="B1130" s="147" t="s">
        <v>1752</v>
      </c>
      <c r="C1130" s="147" t="s">
        <v>107</v>
      </c>
      <c r="D1130" s="147" t="s">
        <v>8521</v>
      </c>
      <c r="E1130" s="148">
        <v>226</v>
      </c>
      <c r="F1130" s="148">
        <v>1438</v>
      </c>
      <c r="G1130" s="148">
        <v>1106</v>
      </c>
      <c r="H1130" s="148">
        <v>17</v>
      </c>
      <c r="I1130" s="147" t="s">
        <v>4537</v>
      </c>
      <c r="J1130" s="147" t="s">
        <v>4537</v>
      </c>
      <c r="K1130" s="147" t="s">
        <v>4537</v>
      </c>
      <c r="L1130" s="147" t="s">
        <v>8512</v>
      </c>
      <c r="M1130" s="147" t="s">
        <v>4537</v>
      </c>
      <c r="N1130" s="147" t="s">
        <v>233</v>
      </c>
      <c r="O1130" s="147" t="s">
        <v>4537</v>
      </c>
      <c r="P1130" s="147" t="s">
        <v>233</v>
      </c>
      <c r="Q1130" s="147" t="s">
        <v>4537</v>
      </c>
      <c r="R1130" s="147" t="s">
        <v>233</v>
      </c>
      <c r="S1130" s="147" t="s">
        <v>4537</v>
      </c>
      <c r="T1130" s="147" t="s">
        <v>233</v>
      </c>
      <c r="U1130" s="150">
        <f t="shared" si="17"/>
        <v>0</v>
      </c>
    </row>
    <row r="1131" spans="1:21" x14ac:dyDescent="0.2">
      <c r="A1131" s="147" t="s">
        <v>8571</v>
      </c>
      <c r="B1131" s="147" t="s">
        <v>7809</v>
      </c>
      <c r="C1131" s="147" t="s">
        <v>63</v>
      </c>
      <c r="D1131" s="147" t="s">
        <v>8521</v>
      </c>
      <c r="E1131" s="148">
        <v>110</v>
      </c>
      <c r="F1131" s="148">
        <v>0</v>
      </c>
      <c r="G1131" s="148">
        <v>0</v>
      </c>
      <c r="H1131" s="148">
        <v>0</v>
      </c>
      <c r="I1131" s="147" t="s">
        <v>4537</v>
      </c>
      <c r="J1131" s="147" t="s">
        <v>4537</v>
      </c>
      <c r="K1131" s="147" t="s">
        <v>4537</v>
      </c>
      <c r="L1131" s="147" t="s">
        <v>8512</v>
      </c>
      <c r="M1131" s="147" t="s">
        <v>4537</v>
      </c>
      <c r="N1131" s="147" t="s">
        <v>233</v>
      </c>
      <c r="O1131" s="147" t="s">
        <v>4537</v>
      </c>
      <c r="P1131" s="147" t="s">
        <v>233</v>
      </c>
      <c r="Q1131" s="147" t="s">
        <v>4537</v>
      </c>
      <c r="R1131" s="147" t="s">
        <v>233</v>
      </c>
      <c r="S1131" s="147" t="s">
        <v>4537</v>
      </c>
      <c r="T1131" s="147" t="s">
        <v>233</v>
      </c>
      <c r="U1131" s="150">
        <f t="shared" si="17"/>
        <v>0</v>
      </c>
    </row>
    <row r="1132" spans="1:21" x14ac:dyDescent="0.2">
      <c r="A1132" s="147" t="s">
        <v>8571</v>
      </c>
      <c r="B1132" s="147" t="s">
        <v>7809</v>
      </c>
      <c r="C1132" s="147" t="s">
        <v>63</v>
      </c>
      <c r="D1132" s="147" t="s">
        <v>8516</v>
      </c>
      <c r="E1132" s="148">
        <v>0</v>
      </c>
      <c r="F1132" s="148">
        <v>0</v>
      </c>
      <c r="G1132" s="148">
        <v>0</v>
      </c>
      <c r="H1132" s="148">
        <v>0</v>
      </c>
      <c r="I1132" s="147" t="s">
        <v>4537</v>
      </c>
      <c r="J1132" s="147" t="s">
        <v>4537</v>
      </c>
      <c r="K1132" s="147" t="s">
        <v>4537</v>
      </c>
      <c r="L1132" s="147" t="s">
        <v>8512</v>
      </c>
      <c r="M1132" s="147" t="s">
        <v>4537</v>
      </c>
      <c r="N1132" s="147" t="s">
        <v>233</v>
      </c>
      <c r="O1132" s="147" t="s">
        <v>4537</v>
      </c>
      <c r="P1132" s="147" t="s">
        <v>233</v>
      </c>
      <c r="Q1132" s="147" t="s">
        <v>4537</v>
      </c>
      <c r="R1132" s="147" t="s">
        <v>233</v>
      </c>
      <c r="S1132" s="147" t="s">
        <v>4537</v>
      </c>
      <c r="T1132" s="147" t="s">
        <v>233</v>
      </c>
      <c r="U1132" s="150">
        <f t="shared" si="17"/>
        <v>0</v>
      </c>
    </row>
    <row r="1133" spans="1:21" x14ac:dyDescent="0.2">
      <c r="A1133" s="147" t="s">
        <v>8571</v>
      </c>
      <c r="B1133" s="147" t="s">
        <v>7809</v>
      </c>
      <c r="C1133" s="147" t="s">
        <v>63</v>
      </c>
      <c r="D1133" s="147" t="s">
        <v>8516</v>
      </c>
      <c r="E1133" s="148">
        <v>0</v>
      </c>
      <c r="F1133" s="148">
        <v>521</v>
      </c>
      <c r="G1133" s="148">
        <v>8</v>
      </c>
      <c r="H1133" s="148">
        <v>0</v>
      </c>
      <c r="I1133" s="147" t="s">
        <v>4537</v>
      </c>
      <c r="J1133" s="147" t="s">
        <v>4537</v>
      </c>
      <c r="K1133" s="147" t="s">
        <v>4537</v>
      </c>
      <c r="L1133" s="147" t="s">
        <v>8512</v>
      </c>
      <c r="M1133" s="147" t="s">
        <v>4537</v>
      </c>
      <c r="N1133" s="147" t="s">
        <v>233</v>
      </c>
      <c r="O1133" s="147" t="s">
        <v>4537</v>
      </c>
      <c r="P1133" s="147" t="s">
        <v>233</v>
      </c>
      <c r="Q1133" s="147" t="s">
        <v>4537</v>
      </c>
      <c r="R1133" s="147" t="s">
        <v>233</v>
      </c>
      <c r="S1133" s="147" t="s">
        <v>4537</v>
      </c>
      <c r="T1133" s="147" t="s">
        <v>233</v>
      </c>
      <c r="U1133" s="150">
        <f t="shared" si="17"/>
        <v>0</v>
      </c>
    </row>
    <row r="1134" spans="1:21" x14ac:dyDescent="0.2">
      <c r="A1134" s="147" t="s">
        <v>8571</v>
      </c>
      <c r="B1134" s="147" t="s">
        <v>7809</v>
      </c>
      <c r="C1134" s="147" t="s">
        <v>63</v>
      </c>
      <c r="D1134" s="147" t="s">
        <v>8514</v>
      </c>
      <c r="E1134" s="148">
        <v>0</v>
      </c>
      <c r="F1134" s="148">
        <v>38</v>
      </c>
      <c r="G1134" s="148">
        <v>9</v>
      </c>
      <c r="H1134" s="148">
        <v>0</v>
      </c>
      <c r="I1134" s="147" t="s">
        <v>4537</v>
      </c>
      <c r="J1134" s="147" t="s">
        <v>4537</v>
      </c>
      <c r="K1134" s="147" t="s">
        <v>4537</v>
      </c>
      <c r="L1134" s="147" t="s">
        <v>8512</v>
      </c>
      <c r="M1134" s="147" t="s">
        <v>4537</v>
      </c>
      <c r="N1134" s="147" t="s">
        <v>233</v>
      </c>
      <c r="O1134" s="147" t="s">
        <v>4537</v>
      </c>
      <c r="P1134" s="147" t="s">
        <v>233</v>
      </c>
      <c r="Q1134" s="147" t="s">
        <v>4537</v>
      </c>
      <c r="R1134" s="147" t="s">
        <v>233</v>
      </c>
      <c r="S1134" s="147" t="s">
        <v>4537</v>
      </c>
      <c r="T1134" s="147" t="s">
        <v>233</v>
      </c>
      <c r="U1134" s="150">
        <f t="shared" si="17"/>
        <v>0</v>
      </c>
    </row>
    <row r="1135" spans="1:21" x14ac:dyDescent="0.2">
      <c r="A1135" s="147" t="s">
        <v>8571</v>
      </c>
      <c r="B1135" s="147" t="s">
        <v>7809</v>
      </c>
      <c r="C1135" s="147" t="s">
        <v>63</v>
      </c>
      <c r="D1135" s="147" t="s">
        <v>8516</v>
      </c>
      <c r="E1135" s="148">
        <v>0</v>
      </c>
      <c r="F1135" s="148">
        <v>0</v>
      </c>
      <c r="G1135" s="148">
        <v>0</v>
      </c>
      <c r="H1135" s="148">
        <v>0</v>
      </c>
      <c r="I1135" s="147" t="s">
        <v>4537</v>
      </c>
      <c r="J1135" s="147" t="s">
        <v>4537</v>
      </c>
      <c r="K1135" s="147" t="s">
        <v>4537</v>
      </c>
      <c r="L1135" s="147" t="s">
        <v>8512</v>
      </c>
      <c r="M1135" s="147" t="s">
        <v>4537</v>
      </c>
      <c r="N1135" s="147" t="s">
        <v>233</v>
      </c>
      <c r="O1135" s="147" t="s">
        <v>4537</v>
      </c>
      <c r="P1135" s="147" t="s">
        <v>233</v>
      </c>
      <c r="Q1135" s="147" t="s">
        <v>4537</v>
      </c>
      <c r="R1135" s="147" t="s">
        <v>233</v>
      </c>
      <c r="S1135" s="147" t="s">
        <v>4537</v>
      </c>
      <c r="T1135" s="147" t="s">
        <v>233</v>
      </c>
      <c r="U1135" s="150">
        <f t="shared" si="17"/>
        <v>0</v>
      </c>
    </row>
    <row r="1136" spans="1:21" x14ac:dyDescent="0.2">
      <c r="A1136" s="147" t="s">
        <v>8571</v>
      </c>
      <c r="B1136" s="147" t="s">
        <v>7809</v>
      </c>
      <c r="C1136" s="147" t="s">
        <v>63</v>
      </c>
      <c r="D1136" s="147" t="s">
        <v>987</v>
      </c>
      <c r="E1136" s="148">
        <v>243</v>
      </c>
      <c r="F1136" s="148">
        <v>0</v>
      </c>
      <c r="G1136" s="148">
        <v>0</v>
      </c>
      <c r="H1136" s="148">
        <v>0</v>
      </c>
      <c r="I1136" s="147" t="s">
        <v>4537</v>
      </c>
      <c r="J1136" s="147" t="s">
        <v>4537</v>
      </c>
      <c r="K1136" s="147" t="s">
        <v>4537</v>
      </c>
      <c r="L1136" s="147" t="s">
        <v>8512</v>
      </c>
      <c r="M1136" s="147" t="s">
        <v>4537</v>
      </c>
      <c r="N1136" s="147" t="s">
        <v>233</v>
      </c>
      <c r="O1136" s="147" t="s">
        <v>4537</v>
      </c>
      <c r="P1136" s="147" t="s">
        <v>233</v>
      </c>
      <c r="Q1136" s="147" t="s">
        <v>4537</v>
      </c>
      <c r="R1136" s="147" t="s">
        <v>233</v>
      </c>
      <c r="S1136" s="147" t="s">
        <v>4537</v>
      </c>
      <c r="T1136" s="147" t="s">
        <v>233</v>
      </c>
      <c r="U1136" s="150">
        <f t="shared" si="17"/>
        <v>0</v>
      </c>
    </row>
    <row r="1137" spans="1:21" x14ac:dyDescent="0.2">
      <c r="A1137" s="147" t="s">
        <v>8571</v>
      </c>
      <c r="B1137" s="147" t="s">
        <v>1306</v>
      </c>
      <c r="C1137" s="147" t="s">
        <v>544</v>
      </c>
      <c r="D1137" s="147" t="s">
        <v>987</v>
      </c>
      <c r="E1137" s="148">
        <v>1100</v>
      </c>
      <c r="F1137" s="148">
        <v>1100</v>
      </c>
      <c r="G1137" s="148">
        <v>0</v>
      </c>
      <c r="H1137" s="148">
        <v>0</v>
      </c>
      <c r="I1137" s="147" t="s">
        <v>4537</v>
      </c>
      <c r="J1137" s="147" t="s">
        <v>4537</v>
      </c>
      <c r="K1137" s="147" t="s">
        <v>4537</v>
      </c>
      <c r="L1137" s="147" t="s">
        <v>8512</v>
      </c>
      <c r="M1137" s="147" t="s">
        <v>4537</v>
      </c>
      <c r="N1137" s="147" t="s">
        <v>233</v>
      </c>
      <c r="O1137" s="147" t="s">
        <v>4537</v>
      </c>
      <c r="P1137" s="147" t="s">
        <v>233</v>
      </c>
      <c r="Q1137" s="147" t="s">
        <v>4537</v>
      </c>
      <c r="R1137" s="147" t="s">
        <v>233</v>
      </c>
      <c r="S1137" s="147" t="s">
        <v>4537</v>
      </c>
      <c r="T1137" s="147" t="s">
        <v>233</v>
      </c>
      <c r="U1137" s="150">
        <f t="shared" si="17"/>
        <v>0</v>
      </c>
    </row>
    <row r="1138" spans="1:21" x14ac:dyDescent="0.2">
      <c r="A1138" s="147" t="s">
        <v>8571</v>
      </c>
      <c r="B1138" s="147" t="s">
        <v>2903</v>
      </c>
      <c r="C1138" s="147" t="s">
        <v>107</v>
      </c>
      <c r="D1138" s="147" t="s">
        <v>8516</v>
      </c>
      <c r="E1138" s="148">
        <v>165</v>
      </c>
      <c r="F1138" s="148">
        <v>1612</v>
      </c>
      <c r="G1138" s="148">
        <v>0</v>
      </c>
      <c r="H1138" s="148">
        <v>0</v>
      </c>
      <c r="I1138" s="147" t="s">
        <v>4537</v>
      </c>
      <c r="J1138" s="147" t="s">
        <v>4537</v>
      </c>
      <c r="K1138" s="147" t="s">
        <v>4537</v>
      </c>
      <c r="L1138" s="147" t="s">
        <v>8512</v>
      </c>
      <c r="M1138" s="147" t="s">
        <v>4537</v>
      </c>
      <c r="N1138" s="147" t="s">
        <v>233</v>
      </c>
      <c r="O1138" s="147" t="s">
        <v>4537</v>
      </c>
      <c r="P1138" s="147" t="s">
        <v>233</v>
      </c>
      <c r="Q1138" s="147" t="s">
        <v>4537</v>
      </c>
      <c r="R1138" s="147" t="s">
        <v>233</v>
      </c>
      <c r="S1138" s="147" t="s">
        <v>4537</v>
      </c>
      <c r="T1138" s="147" t="s">
        <v>233</v>
      </c>
      <c r="U1138" s="150">
        <f t="shared" si="17"/>
        <v>0</v>
      </c>
    </row>
    <row r="1139" spans="1:21" x14ac:dyDescent="0.2">
      <c r="A1139" s="147" t="s">
        <v>8571</v>
      </c>
      <c r="B1139" s="147" t="s">
        <v>7469</v>
      </c>
      <c r="C1139" s="147" t="s">
        <v>107</v>
      </c>
      <c r="D1139" s="147" t="s">
        <v>8521</v>
      </c>
      <c r="E1139" s="148">
        <v>33</v>
      </c>
      <c r="F1139" s="148">
        <v>0</v>
      </c>
      <c r="G1139" s="148">
        <v>0</v>
      </c>
      <c r="H1139" s="148">
        <v>0</v>
      </c>
      <c r="I1139" s="147" t="s">
        <v>4537</v>
      </c>
      <c r="J1139" s="147" t="s">
        <v>4537</v>
      </c>
      <c r="K1139" s="147" t="s">
        <v>4537</v>
      </c>
      <c r="L1139" s="147" t="s">
        <v>8512</v>
      </c>
      <c r="M1139" s="147" t="s">
        <v>4537</v>
      </c>
      <c r="N1139" s="147" t="s">
        <v>233</v>
      </c>
      <c r="O1139" s="147" t="s">
        <v>4537</v>
      </c>
      <c r="P1139" s="147" t="s">
        <v>233</v>
      </c>
      <c r="Q1139" s="147" t="s">
        <v>4537</v>
      </c>
      <c r="R1139" s="147" t="s">
        <v>233</v>
      </c>
      <c r="S1139" s="147" t="s">
        <v>4537</v>
      </c>
      <c r="T1139" s="147" t="s">
        <v>233</v>
      </c>
      <c r="U1139" s="150">
        <f t="shared" si="17"/>
        <v>0</v>
      </c>
    </row>
    <row r="1140" spans="1:21" x14ac:dyDescent="0.2">
      <c r="A1140" s="147" t="s">
        <v>8571</v>
      </c>
      <c r="B1140" s="147" t="s">
        <v>5750</v>
      </c>
      <c r="C1140" s="147" t="s">
        <v>43</v>
      </c>
      <c r="D1140" s="147" t="s">
        <v>8516</v>
      </c>
      <c r="E1140" s="148">
        <v>467</v>
      </c>
      <c r="F1140" s="148">
        <v>1106</v>
      </c>
      <c r="G1140" s="148">
        <v>88</v>
      </c>
      <c r="H1140" s="148">
        <v>0</v>
      </c>
      <c r="I1140" s="147" t="s">
        <v>4537</v>
      </c>
      <c r="J1140" s="147" t="s">
        <v>4537</v>
      </c>
      <c r="K1140" s="147" t="s">
        <v>4537</v>
      </c>
      <c r="L1140" s="147" t="s">
        <v>8512</v>
      </c>
      <c r="M1140" s="147" t="s">
        <v>4537</v>
      </c>
      <c r="N1140" s="147" t="s">
        <v>233</v>
      </c>
      <c r="O1140" s="147" t="s">
        <v>4537</v>
      </c>
      <c r="P1140" s="147" t="s">
        <v>233</v>
      </c>
      <c r="Q1140" s="147" t="s">
        <v>4537</v>
      </c>
      <c r="R1140" s="147" t="s">
        <v>233</v>
      </c>
      <c r="S1140" s="147" t="s">
        <v>4537</v>
      </c>
      <c r="T1140" s="147" t="s">
        <v>233</v>
      </c>
      <c r="U1140" s="150">
        <f t="shared" si="17"/>
        <v>0</v>
      </c>
    </row>
    <row r="1141" spans="1:21" x14ac:dyDescent="0.2">
      <c r="A1141" s="147" t="s">
        <v>8571</v>
      </c>
      <c r="B1141" s="147" t="s">
        <v>5750</v>
      </c>
      <c r="C1141" s="147" t="s">
        <v>43</v>
      </c>
      <c r="D1141" s="147" t="s">
        <v>8516</v>
      </c>
      <c r="E1141" s="148">
        <v>729</v>
      </c>
      <c r="F1141" s="148">
        <v>1565</v>
      </c>
      <c r="G1141" s="148">
        <v>80</v>
      </c>
      <c r="H1141" s="148">
        <v>27</v>
      </c>
      <c r="I1141" s="147" t="s">
        <v>4537</v>
      </c>
      <c r="J1141" s="147" t="s">
        <v>4537</v>
      </c>
      <c r="K1141" s="147" t="s">
        <v>4537</v>
      </c>
      <c r="L1141" s="147" t="s">
        <v>8512</v>
      </c>
      <c r="M1141" s="147" t="s">
        <v>4537</v>
      </c>
      <c r="N1141" s="147" t="s">
        <v>233</v>
      </c>
      <c r="O1141" s="147" t="s">
        <v>4537</v>
      </c>
      <c r="P1141" s="147" t="s">
        <v>233</v>
      </c>
      <c r="Q1141" s="147" t="s">
        <v>4537</v>
      </c>
      <c r="R1141" s="147" t="s">
        <v>233</v>
      </c>
      <c r="S1141" s="147" t="s">
        <v>4537</v>
      </c>
      <c r="T1141" s="147" t="s">
        <v>233</v>
      </c>
      <c r="U1141" s="150">
        <f t="shared" si="17"/>
        <v>0</v>
      </c>
    </row>
    <row r="1142" spans="1:21" x14ac:dyDescent="0.2">
      <c r="A1142" s="147" t="s">
        <v>8571</v>
      </c>
      <c r="B1142" s="147" t="s">
        <v>5750</v>
      </c>
      <c r="C1142" s="147" t="s">
        <v>43</v>
      </c>
      <c r="D1142" s="147" t="s">
        <v>8521</v>
      </c>
      <c r="E1142" s="148">
        <v>32</v>
      </c>
      <c r="F1142" s="148">
        <v>0</v>
      </c>
      <c r="G1142" s="148">
        <v>0</v>
      </c>
      <c r="H1142" s="148">
        <v>0</v>
      </c>
      <c r="I1142" s="147" t="s">
        <v>4537</v>
      </c>
      <c r="J1142" s="147" t="s">
        <v>4537</v>
      </c>
      <c r="K1142" s="147" t="s">
        <v>4537</v>
      </c>
      <c r="L1142" s="147" t="s">
        <v>8512</v>
      </c>
      <c r="M1142" s="147" t="s">
        <v>4537</v>
      </c>
      <c r="N1142" s="147" t="s">
        <v>233</v>
      </c>
      <c r="O1142" s="147" t="s">
        <v>4537</v>
      </c>
      <c r="P1142" s="147" t="s">
        <v>233</v>
      </c>
      <c r="Q1142" s="147" t="s">
        <v>4537</v>
      </c>
      <c r="R1142" s="147" t="s">
        <v>233</v>
      </c>
      <c r="S1142" s="147" t="s">
        <v>4537</v>
      </c>
      <c r="T1142" s="147" t="s">
        <v>233</v>
      </c>
      <c r="U1142" s="150">
        <f t="shared" si="17"/>
        <v>0</v>
      </c>
    </row>
    <row r="1143" spans="1:21" x14ac:dyDescent="0.2">
      <c r="A1143" s="147" t="s">
        <v>8571</v>
      </c>
      <c r="B1143" s="147" t="s">
        <v>5750</v>
      </c>
      <c r="C1143" s="147" t="s">
        <v>43</v>
      </c>
      <c r="D1143" s="147" t="s">
        <v>8516</v>
      </c>
      <c r="E1143" s="148">
        <v>0</v>
      </c>
      <c r="F1143" s="148">
        <v>0</v>
      </c>
      <c r="G1143" s="148">
        <v>0</v>
      </c>
      <c r="H1143" s="148">
        <v>0</v>
      </c>
      <c r="I1143" s="147" t="s">
        <v>4537</v>
      </c>
      <c r="J1143" s="147" t="s">
        <v>4537</v>
      </c>
      <c r="K1143" s="147" t="s">
        <v>4537</v>
      </c>
      <c r="L1143" s="147" t="s">
        <v>8512</v>
      </c>
      <c r="M1143" s="147" t="s">
        <v>4537</v>
      </c>
      <c r="N1143" s="147" t="s">
        <v>233</v>
      </c>
      <c r="O1143" s="147" t="s">
        <v>4537</v>
      </c>
      <c r="P1143" s="147" t="s">
        <v>233</v>
      </c>
      <c r="Q1143" s="147" t="s">
        <v>4537</v>
      </c>
      <c r="R1143" s="147" t="s">
        <v>233</v>
      </c>
      <c r="S1143" s="147" t="s">
        <v>4537</v>
      </c>
      <c r="T1143" s="147" t="s">
        <v>233</v>
      </c>
      <c r="U1143" s="150">
        <f t="shared" si="17"/>
        <v>0</v>
      </c>
    </row>
    <row r="1144" spans="1:21" x14ac:dyDescent="0.2">
      <c r="A1144" s="147" t="s">
        <v>8571</v>
      </c>
      <c r="B1144" s="147" t="s">
        <v>5750</v>
      </c>
      <c r="C1144" s="147" t="s">
        <v>43</v>
      </c>
      <c r="D1144" s="147" t="s">
        <v>8516</v>
      </c>
      <c r="E1144" s="148">
        <v>0</v>
      </c>
      <c r="F1144" s="148">
        <v>0</v>
      </c>
      <c r="G1144" s="148">
        <v>0</v>
      </c>
      <c r="H1144" s="148">
        <v>0</v>
      </c>
      <c r="I1144" s="147" t="s">
        <v>4537</v>
      </c>
      <c r="J1144" s="147" t="s">
        <v>4537</v>
      </c>
      <c r="K1144" s="147" t="s">
        <v>4537</v>
      </c>
      <c r="L1144" s="147" t="s">
        <v>8512</v>
      </c>
      <c r="M1144" s="147" t="s">
        <v>4537</v>
      </c>
      <c r="N1144" s="147" t="s">
        <v>233</v>
      </c>
      <c r="O1144" s="147" t="s">
        <v>4537</v>
      </c>
      <c r="P1144" s="147" t="s">
        <v>233</v>
      </c>
      <c r="Q1144" s="147" t="s">
        <v>4537</v>
      </c>
      <c r="R1144" s="147" t="s">
        <v>233</v>
      </c>
      <c r="S1144" s="147" t="s">
        <v>4537</v>
      </c>
      <c r="T1144" s="147" t="s">
        <v>233</v>
      </c>
      <c r="U1144" s="150">
        <f t="shared" si="17"/>
        <v>0</v>
      </c>
    </row>
    <row r="1145" spans="1:21" x14ac:dyDescent="0.2">
      <c r="A1145" s="147" t="s">
        <v>8571</v>
      </c>
      <c r="B1145" s="147" t="s">
        <v>5750</v>
      </c>
      <c r="C1145" s="147" t="s">
        <v>43</v>
      </c>
      <c r="D1145" s="147" t="s">
        <v>8516</v>
      </c>
      <c r="E1145" s="148">
        <v>0</v>
      </c>
      <c r="F1145" s="148">
        <v>0</v>
      </c>
      <c r="G1145" s="148">
        <v>0</v>
      </c>
      <c r="H1145" s="148">
        <v>0</v>
      </c>
      <c r="I1145" s="147" t="s">
        <v>4537</v>
      </c>
      <c r="J1145" s="147" t="s">
        <v>4537</v>
      </c>
      <c r="K1145" s="147" t="s">
        <v>4537</v>
      </c>
      <c r="L1145" s="147" t="s">
        <v>8512</v>
      </c>
      <c r="M1145" s="147" t="s">
        <v>4537</v>
      </c>
      <c r="N1145" s="147" t="s">
        <v>233</v>
      </c>
      <c r="O1145" s="147" t="s">
        <v>4537</v>
      </c>
      <c r="P1145" s="147" t="s">
        <v>233</v>
      </c>
      <c r="Q1145" s="147" t="s">
        <v>4537</v>
      </c>
      <c r="R1145" s="147" t="s">
        <v>233</v>
      </c>
      <c r="S1145" s="147" t="s">
        <v>4537</v>
      </c>
      <c r="T1145" s="147" t="s">
        <v>233</v>
      </c>
      <c r="U1145" s="150">
        <f t="shared" si="17"/>
        <v>0</v>
      </c>
    </row>
    <row r="1146" spans="1:21" x14ac:dyDescent="0.2">
      <c r="A1146" s="147" t="s">
        <v>8571</v>
      </c>
      <c r="B1146" s="147" t="s">
        <v>5750</v>
      </c>
      <c r="C1146" s="147" t="s">
        <v>43</v>
      </c>
      <c r="D1146" s="147" t="s">
        <v>8516</v>
      </c>
      <c r="E1146" s="148">
        <v>0</v>
      </c>
      <c r="F1146" s="148">
        <v>0</v>
      </c>
      <c r="G1146" s="148">
        <v>0</v>
      </c>
      <c r="H1146" s="148">
        <v>0</v>
      </c>
      <c r="I1146" s="147" t="s">
        <v>4537</v>
      </c>
      <c r="J1146" s="147" t="s">
        <v>4537</v>
      </c>
      <c r="K1146" s="147" t="s">
        <v>4537</v>
      </c>
      <c r="L1146" s="147" t="s">
        <v>8512</v>
      </c>
      <c r="M1146" s="147" t="s">
        <v>4537</v>
      </c>
      <c r="N1146" s="147" t="s">
        <v>233</v>
      </c>
      <c r="O1146" s="147" t="s">
        <v>4537</v>
      </c>
      <c r="P1146" s="147" t="s">
        <v>233</v>
      </c>
      <c r="Q1146" s="147" t="s">
        <v>4537</v>
      </c>
      <c r="R1146" s="147" t="s">
        <v>233</v>
      </c>
      <c r="S1146" s="147" t="s">
        <v>4537</v>
      </c>
      <c r="T1146" s="147" t="s">
        <v>233</v>
      </c>
      <c r="U1146" s="150">
        <f t="shared" si="17"/>
        <v>0</v>
      </c>
    </row>
    <row r="1147" spans="1:21" x14ac:dyDescent="0.2">
      <c r="A1147" s="147" t="s">
        <v>8571</v>
      </c>
      <c r="B1147" s="147" t="s">
        <v>5750</v>
      </c>
      <c r="C1147" s="147" t="s">
        <v>43</v>
      </c>
      <c r="D1147" s="147" t="s">
        <v>8516</v>
      </c>
      <c r="E1147" s="148">
        <v>80</v>
      </c>
      <c r="F1147" s="148">
        <v>1</v>
      </c>
      <c r="G1147" s="148">
        <v>0</v>
      </c>
      <c r="H1147" s="148">
        <v>0</v>
      </c>
      <c r="I1147" s="147" t="s">
        <v>4537</v>
      </c>
      <c r="J1147" s="147" t="s">
        <v>4537</v>
      </c>
      <c r="K1147" s="147" t="s">
        <v>4537</v>
      </c>
      <c r="L1147" s="147" t="s">
        <v>8512</v>
      </c>
      <c r="M1147" s="147" t="s">
        <v>4537</v>
      </c>
      <c r="N1147" s="147" t="s">
        <v>233</v>
      </c>
      <c r="O1147" s="147" t="s">
        <v>4537</v>
      </c>
      <c r="P1147" s="147" t="s">
        <v>233</v>
      </c>
      <c r="Q1147" s="147" t="s">
        <v>4537</v>
      </c>
      <c r="R1147" s="147" t="s">
        <v>233</v>
      </c>
      <c r="S1147" s="147" t="s">
        <v>4537</v>
      </c>
      <c r="T1147" s="147" t="s">
        <v>233</v>
      </c>
      <c r="U1147" s="150">
        <f t="shared" si="17"/>
        <v>0</v>
      </c>
    </row>
    <row r="1148" spans="1:21" x14ac:dyDescent="0.2">
      <c r="A1148" s="147" t="s">
        <v>8571</v>
      </c>
      <c r="B1148" s="147" t="s">
        <v>5750</v>
      </c>
      <c r="C1148" s="147" t="s">
        <v>43</v>
      </c>
      <c r="D1148" s="147" t="s">
        <v>8516</v>
      </c>
      <c r="E1148" s="148">
        <v>0</v>
      </c>
      <c r="F1148" s="148">
        <v>0</v>
      </c>
      <c r="G1148" s="148">
        <v>0</v>
      </c>
      <c r="H1148" s="148">
        <v>0</v>
      </c>
      <c r="I1148" s="147" t="s">
        <v>4537</v>
      </c>
      <c r="J1148" s="147" t="s">
        <v>4537</v>
      </c>
      <c r="K1148" s="147" t="s">
        <v>4537</v>
      </c>
      <c r="L1148" s="147" t="s">
        <v>8512</v>
      </c>
      <c r="M1148" s="147" t="s">
        <v>4537</v>
      </c>
      <c r="N1148" s="147" t="s">
        <v>233</v>
      </c>
      <c r="O1148" s="147" t="s">
        <v>4537</v>
      </c>
      <c r="P1148" s="147" t="s">
        <v>233</v>
      </c>
      <c r="Q1148" s="147" t="s">
        <v>4537</v>
      </c>
      <c r="R1148" s="147" t="s">
        <v>233</v>
      </c>
      <c r="S1148" s="147" t="s">
        <v>4537</v>
      </c>
      <c r="T1148" s="147" t="s">
        <v>233</v>
      </c>
      <c r="U1148" s="150">
        <f t="shared" si="17"/>
        <v>0</v>
      </c>
    </row>
    <row r="1149" spans="1:21" x14ac:dyDescent="0.2">
      <c r="A1149" s="147" t="s">
        <v>8571</v>
      </c>
      <c r="B1149" s="147" t="s">
        <v>5750</v>
      </c>
      <c r="C1149" s="147" t="s">
        <v>43</v>
      </c>
      <c r="D1149" s="147" t="s">
        <v>8516</v>
      </c>
      <c r="E1149" s="148">
        <v>620</v>
      </c>
      <c r="F1149" s="148">
        <v>1573</v>
      </c>
      <c r="G1149" s="148">
        <v>0</v>
      </c>
      <c r="H1149" s="148">
        <v>0</v>
      </c>
      <c r="I1149" s="147" t="s">
        <v>4537</v>
      </c>
      <c r="J1149" s="147" t="s">
        <v>4537</v>
      </c>
      <c r="K1149" s="147" t="s">
        <v>4537</v>
      </c>
      <c r="L1149" s="147" t="s">
        <v>8512</v>
      </c>
      <c r="M1149" s="147" t="s">
        <v>4537</v>
      </c>
      <c r="N1149" s="147" t="s">
        <v>233</v>
      </c>
      <c r="O1149" s="147" t="s">
        <v>4537</v>
      </c>
      <c r="P1149" s="147" t="s">
        <v>233</v>
      </c>
      <c r="Q1149" s="147" t="s">
        <v>4537</v>
      </c>
      <c r="R1149" s="147" t="s">
        <v>233</v>
      </c>
      <c r="S1149" s="147" t="s">
        <v>4537</v>
      </c>
      <c r="T1149" s="147" t="s">
        <v>233</v>
      </c>
      <c r="U1149" s="150">
        <f t="shared" si="17"/>
        <v>0</v>
      </c>
    </row>
    <row r="1150" spans="1:21" x14ac:dyDescent="0.2">
      <c r="A1150" s="147" t="s">
        <v>8571</v>
      </c>
      <c r="B1150" s="147" t="s">
        <v>5750</v>
      </c>
      <c r="C1150" s="147" t="s">
        <v>43</v>
      </c>
      <c r="D1150" s="147" t="s">
        <v>8521</v>
      </c>
      <c r="E1150" s="148">
        <v>128</v>
      </c>
      <c r="F1150" s="148">
        <v>0</v>
      </c>
      <c r="G1150" s="148">
        <v>0</v>
      </c>
      <c r="H1150" s="148">
        <v>0</v>
      </c>
      <c r="I1150" s="147" t="s">
        <v>4537</v>
      </c>
      <c r="J1150" s="147" t="s">
        <v>4537</v>
      </c>
      <c r="K1150" s="147" t="s">
        <v>4537</v>
      </c>
      <c r="L1150" s="147" t="s">
        <v>8512</v>
      </c>
      <c r="M1150" s="147" t="s">
        <v>4537</v>
      </c>
      <c r="N1150" s="147" t="s">
        <v>233</v>
      </c>
      <c r="O1150" s="147" t="s">
        <v>4537</v>
      </c>
      <c r="P1150" s="147" t="s">
        <v>233</v>
      </c>
      <c r="Q1150" s="147" t="s">
        <v>4537</v>
      </c>
      <c r="R1150" s="147" t="s">
        <v>233</v>
      </c>
      <c r="S1150" s="147" t="s">
        <v>4537</v>
      </c>
      <c r="T1150" s="147" t="s">
        <v>233</v>
      </c>
      <c r="U1150" s="150">
        <f t="shared" si="17"/>
        <v>0</v>
      </c>
    </row>
    <row r="1151" spans="1:21" x14ac:dyDescent="0.2">
      <c r="A1151" s="147" t="s">
        <v>8571</v>
      </c>
      <c r="B1151" s="147" t="s">
        <v>5750</v>
      </c>
      <c r="C1151" s="147" t="s">
        <v>43</v>
      </c>
      <c r="D1151" s="147" t="s">
        <v>987</v>
      </c>
      <c r="E1151" s="148">
        <v>63</v>
      </c>
      <c r="F1151" s="148">
        <v>0</v>
      </c>
      <c r="G1151" s="148">
        <v>0</v>
      </c>
      <c r="H1151" s="148">
        <v>0</v>
      </c>
      <c r="I1151" s="147" t="s">
        <v>4537</v>
      </c>
      <c r="J1151" s="147" t="s">
        <v>4537</v>
      </c>
      <c r="K1151" s="147" t="s">
        <v>4537</v>
      </c>
      <c r="L1151" s="147" t="s">
        <v>8512</v>
      </c>
      <c r="M1151" s="147" t="s">
        <v>4537</v>
      </c>
      <c r="N1151" s="147" t="s">
        <v>233</v>
      </c>
      <c r="O1151" s="147" t="s">
        <v>4537</v>
      </c>
      <c r="P1151" s="147" t="s">
        <v>233</v>
      </c>
      <c r="Q1151" s="147" t="s">
        <v>4537</v>
      </c>
      <c r="R1151" s="147" t="s">
        <v>233</v>
      </c>
      <c r="S1151" s="147" t="s">
        <v>4537</v>
      </c>
      <c r="T1151" s="147" t="s">
        <v>233</v>
      </c>
      <c r="U1151" s="150">
        <f t="shared" si="17"/>
        <v>0</v>
      </c>
    </row>
    <row r="1152" spans="1:21" x14ac:dyDescent="0.2">
      <c r="A1152" s="147" t="s">
        <v>8571</v>
      </c>
      <c r="B1152" s="147" t="s">
        <v>5750</v>
      </c>
      <c r="C1152" s="147" t="s">
        <v>43</v>
      </c>
      <c r="D1152" s="147" t="s">
        <v>8516</v>
      </c>
      <c r="E1152" s="148">
        <v>0</v>
      </c>
      <c r="F1152" s="148">
        <v>0</v>
      </c>
      <c r="G1152" s="148">
        <v>0</v>
      </c>
      <c r="H1152" s="148">
        <v>0</v>
      </c>
      <c r="I1152" s="147" t="s">
        <v>4537</v>
      </c>
      <c r="J1152" s="147" t="s">
        <v>4537</v>
      </c>
      <c r="K1152" s="147" t="s">
        <v>4537</v>
      </c>
      <c r="L1152" s="147" t="s">
        <v>8512</v>
      </c>
      <c r="M1152" s="147" t="s">
        <v>4537</v>
      </c>
      <c r="N1152" s="147" t="s">
        <v>233</v>
      </c>
      <c r="O1152" s="147" t="s">
        <v>4537</v>
      </c>
      <c r="P1152" s="147" t="s">
        <v>233</v>
      </c>
      <c r="Q1152" s="147" t="s">
        <v>4537</v>
      </c>
      <c r="R1152" s="147" t="s">
        <v>233</v>
      </c>
      <c r="S1152" s="147" t="s">
        <v>4537</v>
      </c>
      <c r="T1152" s="147" t="s">
        <v>233</v>
      </c>
      <c r="U1152" s="150">
        <f t="shared" si="17"/>
        <v>0</v>
      </c>
    </row>
    <row r="1153" spans="1:21" x14ac:dyDescent="0.2">
      <c r="A1153" s="147" t="s">
        <v>8571</v>
      </c>
      <c r="B1153" s="147" t="s">
        <v>5750</v>
      </c>
      <c r="C1153" s="147" t="s">
        <v>43</v>
      </c>
      <c r="D1153" s="147" t="s">
        <v>8516</v>
      </c>
      <c r="E1153" s="148">
        <v>0</v>
      </c>
      <c r="F1153" s="148">
        <v>0</v>
      </c>
      <c r="G1153" s="148">
        <v>0</v>
      </c>
      <c r="H1153" s="148">
        <v>0</v>
      </c>
      <c r="I1153" s="147" t="s">
        <v>4537</v>
      </c>
      <c r="J1153" s="147" t="s">
        <v>4537</v>
      </c>
      <c r="K1153" s="147" t="s">
        <v>4537</v>
      </c>
      <c r="L1153" s="147" t="s">
        <v>8512</v>
      </c>
      <c r="M1153" s="147" t="s">
        <v>4537</v>
      </c>
      <c r="N1153" s="147" t="s">
        <v>233</v>
      </c>
      <c r="O1153" s="147" t="s">
        <v>4537</v>
      </c>
      <c r="P1153" s="147" t="s">
        <v>233</v>
      </c>
      <c r="Q1153" s="147" t="s">
        <v>4537</v>
      </c>
      <c r="R1153" s="147" t="s">
        <v>233</v>
      </c>
      <c r="S1153" s="147" t="s">
        <v>4537</v>
      </c>
      <c r="T1153" s="147" t="s">
        <v>233</v>
      </c>
      <c r="U1153" s="150">
        <f t="shared" si="17"/>
        <v>0</v>
      </c>
    </row>
    <row r="1154" spans="1:21" x14ac:dyDescent="0.2">
      <c r="A1154" s="147" t="s">
        <v>8571</v>
      </c>
      <c r="B1154" s="147" t="s">
        <v>5750</v>
      </c>
      <c r="C1154" s="147" t="s">
        <v>43</v>
      </c>
      <c r="D1154" s="147" t="s">
        <v>8521</v>
      </c>
      <c r="E1154" s="148">
        <v>0</v>
      </c>
      <c r="F1154" s="148">
        <v>0</v>
      </c>
      <c r="G1154" s="148">
        <v>0</v>
      </c>
      <c r="H1154" s="148">
        <v>0</v>
      </c>
      <c r="I1154" s="147" t="s">
        <v>4537</v>
      </c>
      <c r="J1154" s="147" t="s">
        <v>4537</v>
      </c>
      <c r="K1154" s="147" t="s">
        <v>4537</v>
      </c>
      <c r="L1154" s="147" t="s">
        <v>8512</v>
      </c>
      <c r="M1154" s="147" t="s">
        <v>4537</v>
      </c>
      <c r="N1154" s="147" t="s">
        <v>233</v>
      </c>
      <c r="O1154" s="147" t="s">
        <v>4537</v>
      </c>
      <c r="P1154" s="147" t="s">
        <v>233</v>
      </c>
      <c r="Q1154" s="147" t="s">
        <v>4537</v>
      </c>
      <c r="R1154" s="147" t="s">
        <v>233</v>
      </c>
      <c r="S1154" s="147" t="s">
        <v>4537</v>
      </c>
      <c r="T1154" s="147" t="s">
        <v>233</v>
      </c>
      <c r="U1154" s="150">
        <f t="shared" ref="U1154:U1217" si="18">COUNTIF(I1154:K1154,"Yes")+COUNTIF(M1154,"Yes")+COUNTIF(O1154,"Yes")+COUNTIF(Q1154,"Yes")+COUNTIF(S1154,"Yes")</f>
        <v>0</v>
      </c>
    </row>
    <row r="1155" spans="1:21" x14ac:dyDescent="0.2">
      <c r="A1155" s="147" t="s">
        <v>8571</v>
      </c>
      <c r="B1155" s="147" t="s">
        <v>5750</v>
      </c>
      <c r="C1155" s="147" t="s">
        <v>43</v>
      </c>
      <c r="D1155" s="147" t="s">
        <v>8521</v>
      </c>
      <c r="E1155" s="148">
        <v>527</v>
      </c>
      <c r="F1155" s="148">
        <v>1306</v>
      </c>
      <c r="G1155" s="148">
        <v>378</v>
      </c>
      <c r="H1155" s="148">
        <v>84</v>
      </c>
      <c r="I1155" s="147" t="s">
        <v>4537</v>
      </c>
      <c r="J1155" s="147" t="s">
        <v>4537</v>
      </c>
      <c r="K1155" s="147" t="s">
        <v>4537</v>
      </c>
      <c r="L1155" s="147" t="s">
        <v>8512</v>
      </c>
      <c r="M1155" s="147" t="s">
        <v>4537</v>
      </c>
      <c r="N1155" s="147" t="s">
        <v>233</v>
      </c>
      <c r="O1155" s="147" t="s">
        <v>4537</v>
      </c>
      <c r="P1155" s="147" t="s">
        <v>233</v>
      </c>
      <c r="Q1155" s="147" t="s">
        <v>4537</v>
      </c>
      <c r="R1155" s="147" t="s">
        <v>233</v>
      </c>
      <c r="S1155" s="147" t="s">
        <v>4537</v>
      </c>
      <c r="T1155" s="147" t="s">
        <v>233</v>
      </c>
      <c r="U1155" s="150">
        <f t="shared" si="18"/>
        <v>0</v>
      </c>
    </row>
    <row r="1156" spans="1:21" x14ac:dyDescent="0.2">
      <c r="A1156" s="147" t="s">
        <v>8571</v>
      </c>
      <c r="B1156" s="147" t="s">
        <v>5750</v>
      </c>
      <c r="C1156" s="147" t="s">
        <v>43</v>
      </c>
      <c r="D1156" s="147" t="s">
        <v>8516</v>
      </c>
      <c r="E1156" s="148">
        <v>0</v>
      </c>
      <c r="F1156" s="148">
        <v>0</v>
      </c>
      <c r="G1156" s="148">
        <v>0</v>
      </c>
      <c r="H1156" s="148">
        <v>0</v>
      </c>
      <c r="I1156" s="147" t="s">
        <v>4537</v>
      </c>
      <c r="J1156" s="147" t="s">
        <v>4537</v>
      </c>
      <c r="K1156" s="147" t="s">
        <v>4537</v>
      </c>
      <c r="L1156" s="147" t="s">
        <v>8512</v>
      </c>
      <c r="M1156" s="147" t="s">
        <v>4537</v>
      </c>
      <c r="N1156" s="147" t="s">
        <v>233</v>
      </c>
      <c r="O1156" s="147" t="s">
        <v>4537</v>
      </c>
      <c r="P1156" s="147" t="s">
        <v>233</v>
      </c>
      <c r="Q1156" s="147" t="s">
        <v>4537</v>
      </c>
      <c r="R1156" s="147" t="s">
        <v>233</v>
      </c>
      <c r="S1156" s="147" t="s">
        <v>4537</v>
      </c>
      <c r="T1156" s="147" t="s">
        <v>233</v>
      </c>
      <c r="U1156" s="150">
        <f t="shared" si="18"/>
        <v>0</v>
      </c>
    </row>
    <row r="1157" spans="1:21" x14ac:dyDescent="0.2">
      <c r="A1157" s="147" t="s">
        <v>8571</v>
      </c>
      <c r="B1157" s="147" t="s">
        <v>5750</v>
      </c>
      <c r="C1157" s="147" t="s">
        <v>43</v>
      </c>
      <c r="D1157" s="147" t="s">
        <v>987</v>
      </c>
      <c r="E1157" s="148">
        <v>137</v>
      </c>
      <c r="F1157" s="148">
        <v>85</v>
      </c>
      <c r="G1157" s="148">
        <v>56</v>
      </c>
      <c r="H1157" s="148">
        <v>884</v>
      </c>
      <c r="I1157" s="147" t="s">
        <v>4537</v>
      </c>
      <c r="J1157" s="147" t="s">
        <v>4537</v>
      </c>
      <c r="K1157" s="147" t="s">
        <v>4537</v>
      </c>
      <c r="L1157" s="147" t="s">
        <v>8512</v>
      </c>
      <c r="M1157" s="147" t="s">
        <v>4537</v>
      </c>
      <c r="N1157" s="147" t="s">
        <v>233</v>
      </c>
      <c r="O1157" s="147" t="s">
        <v>4537</v>
      </c>
      <c r="P1157" s="147" t="s">
        <v>233</v>
      </c>
      <c r="Q1157" s="147" t="s">
        <v>4537</v>
      </c>
      <c r="R1157" s="147" t="s">
        <v>233</v>
      </c>
      <c r="S1157" s="147" t="s">
        <v>4537</v>
      </c>
      <c r="T1157" s="147" t="s">
        <v>233</v>
      </c>
      <c r="U1157" s="150">
        <f t="shared" si="18"/>
        <v>0</v>
      </c>
    </row>
    <row r="1158" spans="1:21" x14ac:dyDescent="0.2">
      <c r="A1158" s="147" t="s">
        <v>8571</v>
      </c>
      <c r="B1158" s="147" t="s">
        <v>5750</v>
      </c>
      <c r="C1158" s="147" t="s">
        <v>43</v>
      </c>
      <c r="D1158" s="147" t="s">
        <v>8516</v>
      </c>
      <c r="E1158" s="148">
        <v>0</v>
      </c>
      <c r="F1158" s="148">
        <v>0</v>
      </c>
      <c r="G1158" s="148">
        <v>0</v>
      </c>
      <c r="H1158" s="148">
        <v>0</v>
      </c>
      <c r="I1158" s="147" t="s">
        <v>4537</v>
      </c>
      <c r="J1158" s="147" t="s">
        <v>4537</v>
      </c>
      <c r="K1158" s="147" t="s">
        <v>4537</v>
      </c>
      <c r="L1158" s="147" t="s">
        <v>8512</v>
      </c>
      <c r="M1158" s="147" t="s">
        <v>4537</v>
      </c>
      <c r="N1158" s="147" t="s">
        <v>233</v>
      </c>
      <c r="O1158" s="147" t="s">
        <v>4537</v>
      </c>
      <c r="P1158" s="147" t="s">
        <v>233</v>
      </c>
      <c r="Q1158" s="147" t="s">
        <v>4537</v>
      </c>
      <c r="R1158" s="147" t="s">
        <v>233</v>
      </c>
      <c r="S1158" s="147" t="s">
        <v>4537</v>
      </c>
      <c r="T1158" s="147" t="s">
        <v>233</v>
      </c>
      <c r="U1158" s="150">
        <f t="shared" si="18"/>
        <v>0</v>
      </c>
    </row>
    <row r="1159" spans="1:21" x14ac:dyDescent="0.2">
      <c r="A1159" s="147" t="s">
        <v>8571</v>
      </c>
      <c r="B1159" s="147" t="s">
        <v>5750</v>
      </c>
      <c r="C1159" s="147" t="s">
        <v>43</v>
      </c>
      <c r="D1159" s="147" t="s">
        <v>8516</v>
      </c>
      <c r="E1159" s="148">
        <v>216</v>
      </c>
      <c r="F1159" s="148">
        <v>872</v>
      </c>
      <c r="G1159" s="148">
        <v>26</v>
      </c>
      <c r="H1159" s="148">
        <v>90</v>
      </c>
      <c r="I1159" s="147" t="s">
        <v>4537</v>
      </c>
      <c r="J1159" s="147" t="s">
        <v>4537</v>
      </c>
      <c r="K1159" s="147" t="s">
        <v>4537</v>
      </c>
      <c r="L1159" s="147" t="s">
        <v>8512</v>
      </c>
      <c r="M1159" s="147" t="s">
        <v>4537</v>
      </c>
      <c r="N1159" s="147" t="s">
        <v>233</v>
      </c>
      <c r="O1159" s="147" t="s">
        <v>4537</v>
      </c>
      <c r="P1159" s="147" t="s">
        <v>233</v>
      </c>
      <c r="Q1159" s="147" t="s">
        <v>4537</v>
      </c>
      <c r="R1159" s="147" t="s">
        <v>233</v>
      </c>
      <c r="S1159" s="147" t="s">
        <v>4537</v>
      </c>
      <c r="T1159" s="147" t="s">
        <v>233</v>
      </c>
      <c r="U1159" s="150">
        <f t="shared" si="18"/>
        <v>0</v>
      </c>
    </row>
    <row r="1160" spans="1:21" x14ac:dyDescent="0.2">
      <c r="A1160" s="147" t="s">
        <v>8571</v>
      </c>
      <c r="B1160" s="147" t="s">
        <v>1081</v>
      </c>
      <c r="C1160" s="147" t="s">
        <v>544</v>
      </c>
      <c r="D1160" s="147" t="s">
        <v>446</v>
      </c>
      <c r="E1160" s="148">
        <v>0</v>
      </c>
      <c r="F1160" s="148">
        <v>0</v>
      </c>
      <c r="G1160" s="148">
        <v>0</v>
      </c>
      <c r="H1160" s="148">
        <v>0</v>
      </c>
      <c r="I1160" s="147" t="s">
        <v>4537</v>
      </c>
      <c r="J1160" s="147" t="s">
        <v>4537</v>
      </c>
      <c r="K1160" s="147" t="s">
        <v>4537</v>
      </c>
      <c r="L1160" s="147" t="s">
        <v>8512</v>
      </c>
      <c r="M1160" s="147" t="s">
        <v>4537</v>
      </c>
      <c r="N1160" s="147" t="s">
        <v>233</v>
      </c>
      <c r="O1160" s="147" t="s">
        <v>4537</v>
      </c>
      <c r="P1160" s="147" t="s">
        <v>233</v>
      </c>
      <c r="Q1160" s="147" t="s">
        <v>4537</v>
      </c>
      <c r="R1160" s="147" t="s">
        <v>233</v>
      </c>
      <c r="S1160" s="147" t="s">
        <v>4537</v>
      </c>
      <c r="T1160" s="147" t="s">
        <v>233</v>
      </c>
      <c r="U1160" s="150">
        <f t="shared" si="18"/>
        <v>0</v>
      </c>
    </row>
    <row r="1161" spans="1:21" x14ac:dyDescent="0.2">
      <c r="A1161" s="147" t="s">
        <v>8571</v>
      </c>
      <c r="B1161" s="147" t="s">
        <v>5930</v>
      </c>
      <c r="C1161" s="147" t="s">
        <v>544</v>
      </c>
      <c r="D1161" s="147" t="s">
        <v>987</v>
      </c>
      <c r="E1161" s="148">
        <v>198</v>
      </c>
      <c r="F1161" s="148">
        <v>0</v>
      </c>
      <c r="G1161" s="148">
        <v>0</v>
      </c>
      <c r="H1161" s="148">
        <v>0</v>
      </c>
      <c r="I1161" s="147" t="s">
        <v>4537</v>
      </c>
      <c r="J1161" s="147" t="s">
        <v>4537</v>
      </c>
      <c r="K1161" s="147" t="s">
        <v>4537</v>
      </c>
      <c r="L1161" s="147" t="s">
        <v>8512</v>
      </c>
      <c r="M1161" s="147" t="s">
        <v>4537</v>
      </c>
      <c r="N1161" s="147" t="s">
        <v>233</v>
      </c>
      <c r="O1161" s="147" t="s">
        <v>4537</v>
      </c>
      <c r="P1161" s="147" t="s">
        <v>233</v>
      </c>
      <c r="Q1161" s="147" t="s">
        <v>4537</v>
      </c>
      <c r="R1161" s="147" t="s">
        <v>233</v>
      </c>
      <c r="S1161" s="147" t="s">
        <v>4537</v>
      </c>
      <c r="T1161" s="147" t="s">
        <v>233</v>
      </c>
      <c r="U1161" s="150">
        <f t="shared" si="18"/>
        <v>0</v>
      </c>
    </row>
    <row r="1162" spans="1:21" x14ac:dyDescent="0.2">
      <c r="A1162" s="147" t="s">
        <v>8571</v>
      </c>
      <c r="B1162" s="147" t="s">
        <v>5957</v>
      </c>
      <c r="C1162" s="147" t="s">
        <v>544</v>
      </c>
      <c r="D1162" s="147" t="s">
        <v>987</v>
      </c>
      <c r="E1162" s="148">
        <v>270</v>
      </c>
      <c r="F1162" s="148">
        <v>302</v>
      </c>
      <c r="G1162" s="148">
        <v>0</v>
      </c>
      <c r="H1162" s="148">
        <v>0</v>
      </c>
      <c r="I1162" s="147" t="s">
        <v>4537</v>
      </c>
      <c r="J1162" s="147" t="s">
        <v>4537</v>
      </c>
      <c r="K1162" s="147" t="s">
        <v>4537</v>
      </c>
      <c r="L1162" s="147" t="s">
        <v>8512</v>
      </c>
      <c r="M1162" s="147" t="s">
        <v>4537</v>
      </c>
      <c r="N1162" s="147" t="s">
        <v>233</v>
      </c>
      <c r="O1162" s="147" t="s">
        <v>4537</v>
      </c>
      <c r="P1162" s="147" t="s">
        <v>233</v>
      </c>
      <c r="Q1162" s="147" t="s">
        <v>4537</v>
      </c>
      <c r="R1162" s="147" t="s">
        <v>233</v>
      </c>
      <c r="S1162" s="147" t="s">
        <v>4537</v>
      </c>
      <c r="T1162" s="147" t="s">
        <v>233</v>
      </c>
      <c r="U1162" s="150">
        <f t="shared" si="18"/>
        <v>0</v>
      </c>
    </row>
    <row r="1163" spans="1:21" x14ac:dyDescent="0.2">
      <c r="A1163" s="147" t="s">
        <v>8571</v>
      </c>
      <c r="B1163" s="147" t="s">
        <v>184</v>
      </c>
      <c r="C1163" s="147" t="s">
        <v>544</v>
      </c>
      <c r="D1163" s="147" t="s">
        <v>987</v>
      </c>
      <c r="E1163" s="148">
        <v>0</v>
      </c>
      <c r="F1163" s="148">
        <v>56</v>
      </c>
      <c r="G1163" s="148">
        <v>0</v>
      </c>
      <c r="H1163" s="148">
        <v>0</v>
      </c>
      <c r="I1163" s="147" t="s">
        <v>4537</v>
      </c>
      <c r="J1163" s="147" t="s">
        <v>4537</v>
      </c>
      <c r="K1163" s="147" t="s">
        <v>4537</v>
      </c>
      <c r="L1163" s="147" t="s">
        <v>8512</v>
      </c>
      <c r="M1163" s="147" t="s">
        <v>4537</v>
      </c>
      <c r="N1163" s="147" t="s">
        <v>233</v>
      </c>
      <c r="O1163" s="147" t="s">
        <v>4537</v>
      </c>
      <c r="P1163" s="147" t="s">
        <v>233</v>
      </c>
      <c r="Q1163" s="147" t="s">
        <v>4537</v>
      </c>
      <c r="R1163" s="147" t="s">
        <v>233</v>
      </c>
      <c r="S1163" s="147" t="s">
        <v>4537</v>
      </c>
      <c r="T1163" s="147" t="s">
        <v>233</v>
      </c>
      <c r="U1163" s="150">
        <f t="shared" si="18"/>
        <v>0</v>
      </c>
    </row>
    <row r="1164" spans="1:21" x14ac:dyDescent="0.2">
      <c r="A1164" s="147" t="s">
        <v>8571</v>
      </c>
      <c r="B1164" s="147" t="s">
        <v>8038</v>
      </c>
      <c r="C1164" s="147" t="s">
        <v>544</v>
      </c>
      <c r="D1164" s="147" t="s">
        <v>987</v>
      </c>
      <c r="E1164" s="148">
        <v>56</v>
      </c>
      <c r="F1164" s="148">
        <v>0</v>
      </c>
      <c r="G1164" s="148">
        <v>0</v>
      </c>
      <c r="H1164" s="148">
        <v>0</v>
      </c>
      <c r="I1164" s="147" t="s">
        <v>4537</v>
      </c>
      <c r="J1164" s="147" t="s">
        <v>4537</v>
      </c>
      <c r="K1164" s="147" t="s">
        <v>4537</v>
      </c>
      <c r="L1164" s="147" t="s">
        <v>8512</v>
      </c>
      <c r="M1164" s="147" t="s">
        <v>4537</v>
      </c>
      <c r="N1164" s="147" t="s">
        <v>233</v>
      </c>
      <c r="O1164" s="147" t="s">
        <v>4537</v>
      </c>
      <c r="P1164" s="147" t="s">
        <v>233</v>
      </c>
      <c r="Q1164" s="147" t="s">
        <v>4537</v>
      </c>
      <c r="R1164" s="147" t="s">
        <v>233</v>
      </c>
      <c r="S1164" s="147" t="s">
        <v>4537</v>
      </c>
      <c r="T1164" s="147" t="s">
        <v>233</v>
      </c>
      <c r="U1164" s="150">
        <f t="shared" si="18"/>
        <v>0</v>
      </c>
    </row>
    <row r="1165" spans="1:21" x14ac:dyDescent="0.2">
      <c r="A1165" s="147" t="s">
        <v>8571</v>
      </c>
      <c r="B1165" s="147" t="s">
        <v>7937</v>
      </c>
      <c r="C1165" s="147" t="s">
        <v>43</v>
      </c>
      <c r="D1165" s="147" t="s">
        <v>446</v>
      </c>
      <c r="E1165" s="148">
        <v>60</v>
      </c>
      <c r="F1165" s="148">
        <v>8</v>
      </c>
      <c r="G1165" s="148">
        <v>5</v>
      </c>
      <c r="H1165" s="148">
        <v>70</v>
      </c>
      <c r="I1165" s="147" t="s">
        <v>4537</v>
      </c>
      <c r="J1165" s="147" t="s">
        <v>4537</v>
      </c>
      <c r="K1165" s="147" t="s">
        <v>4537</v>
      </c>
      <c r="L1165" s="147" t="s">
        <v>8512</v>
      </c>
      <c r="M1165" s="147" t="s">
        <v>4537</v>
      </c>
      <c r="N1165" s="147" t="s">
        <v>233</v>
      </c>
      <c r="O1165" s="147" t="s">
        <v>4537</v>
      </c>
      <c r="P1165" s="147" t="s">
        <v>233</v>
      </c>
      <c r="Q1165" s="147" t="s">
        <v>4537</v>
      </c>
      <c r="R1165" s="147" t="s">
        <v>233</v>
      </c>
      <c r="S1165" s="147" t="s">
        <v>4537</v>
      </c>
      <c r="T1165" s="147" t="s">
        <v>233</v>
      </c>
      <c r="U1165" s="150">
        <f t="shared" si="18"/>
        <v>0</v>
      </c>
    </row>
    <row r="1166" spans="1:21" x14ac:dyDescent="0.2">
      <c r="A1166" s="147" t="s">
        <v>8571</v>
      </c>
      <c r="B1166" s="147" t="s">
        <v>7228</v>
      </c>
      <c r="C1166" s="147" t="s">
        <v>43</v>
      </c>
      <c r="D1166" s="147" t="s">
        <v>446</v>
      </c>
      <c r="E1166" s="148">
        <v>1189</v>
      </c>
      <c r="F1166" s="148">
        <v>1326</v>
      </c>
      <c r="G1166" s="148">
        <v>328</v>
      </c>
      <c r="H1166" s="148">
        <v>451</v>
      </c>
      <c r="I1166" s="147" t="s">
        <v>4537</v>
      </c>
      <c r="J1166" s="147" t="s">
        <v>4537</v>
      </c>
      <c r="K1166" s="147" t="s">
        <v>4537</v>
      </c>
      <c r="L1166" s="147" t="s">
        <v>8512</v>
      </c>
      <c r="M1166" s="147" t="s">
        <v>4537</v>
      </c>
      <c r="N1166" s="147" t="s">
        <v>233</v>
      </c>
      <c r="O1166" s="147" t="s">
        <v>4537</v>
      </c>
      <c r="P1166" s="147" t="s">
        <v>233</v>
      </c>
      <c r="Q1166" s="147" t="s">
        <v>4537</v>
      </c>
      <c r="R1166" s="147" t="s">
        <v>233</v>
      </c>
      <c r="S1166" s="147" t="s">
        <v>4537</v>
      </c>
      <c r="T1166" s="147" t="s">
        <v>233</v>
      </c>
      <c r="U1166" s="150">
        <f t="shared" si="18"/>
        <v>0</v>
      </c>
    </row>
    <row r="1167" spans="1:21" x14ac:dyDescent="0.2">
      <c r="A1167" s="147" t="s">
        <v>8571</v>
      </c>
      <c r="B1167" s="147" t="s">
        <v>6635</v>
      </c>
      <c r="C1167" s="147" t="s">
        <v>63</v>
      </c>
      <c r="D1167" s="147" t="s">
        <v>446</v>
      </c>
      <c r="E1167" s="148">
        <v>106</v>
      </c>
      <c r="F1167" s="148">
        <v>106</v>
      </c>
      <c r="G1167" s="148">
        <v>0</v>
      </c>
      <c r="H1167" s="148">
        <v>0</v>
      </c>
      <c r="I1167" s="147" t="s">
        <v>4537</v>
      </c>
      <c r="J1167" s="147" t="s">
        <v>4537</v>
      </c>
      <c r="K1167" s="147" t="s">
        <v>4537</v>
      </c>
      <c r="L1167" s="147" t="s">
        <v>8512</v>
      </c>
      <c r="M1167" s="147" t="s">
        <v>4537</v>
      </c>
      <c r="N1167" s="147" t="s">
        <v>233</v>
      </c>
      <c r="O1167" s="147" t="s">
        <v>4537</v>
      </c>
      <c r="P1167" s="147" t="s">
        <v>233</v>
      </c>
      <c r="Q1167" s="147" t="s">
        <v>4537</v>
      </c>
      <c r="R1167" s="147" t="s">
        <v>233</v>
      </c>
      <c r="S1167" s="147" t="s">
        <v>4537</v>
      </c>
      <c r="T1167" s="147" t="s">
        <v>233</v>
      </c>
      <c r="U1167" s="150">
        <f t="shared" si="18"/>
        <v>0</v>
      </c>
    </row>
    <row r="1168" spans="1:21" x14ac:dyDescent="0.2">
      <c r="A1168" s="147" t="s">
        <v>8571</v>
      </c>
      <c r="B1168" s="147" t="s">
        <v>2454</v>
      </c>
      <c r="C1168" s="147" t="s">
        <v>63</v>
      </c>
      <c r="D1168" s="147" t="s">
        <v>446</v>
      </c>
      <c r="E1168" s="148">
        <v>22</v>
      </c>
      <c r="F1168" s="148">
        <v>22</v>
      </c>
      <c r="G1168" s="148">
        <v>0</v>
      </c>
      <c r="H1168" s="148">
        <v>0</v>
      </c>
      <c r="I1168" s="147" t="s">
        <v>4537</v>
      </c>
      <c r="J1168" s="147" t="s">
        <v>4537</v>
      </c>
      <c r="K1168" s="147" t="s">
        <v>4537</v>
      </c>
      <c r="L1168" s="147" t="s">
        <v>8515</v>
      </c>
      <c r="M1168" s="147" t="s">
        <v>4537</v>
      </c>
      <c r="N1168" s="147" t="s">
        <v>233</v>
      </c>
      <c r="O1168" s="147" t="s">
        <v>4537</v>
      </c>
      <c r="P1168" s="147" t="s">
        <v>233</v>
      </c>
      <c r="Q1168" s="147" t="s">
        <v>4537</v>
      </c>
      <c r="R1168" s="147" t="s">
        <v>233</v>
      </c>
      <c r="S1168" s="147" t="s">
        <v>4537</v>
      </c>
      <c r="T1168" s="147" t="s">
        <v>233</v>
      </c>
      <c r="U1168" s="150">
        <f t="shared" si="18"/>
        <v>0</v>
      </c>
    </row>
    <row r="1169" spans="1:21" x14ac:dyDescent="0.2">
      <c r="A1169" s="147" t="s">
        <v>8571</v>
      </c>
      <c r="B1169" s="147" t="s">
        <v>1133</v>
      </c>
      <c r="C1169" s="147" t="s">
        <v>544</v>
      </c>
      <c r="D1169" s="147" t="s">
        <v>446</v>
      </c>
      <c r="E1169" s="148">
        <v>148</v>
      </c>
      <c r="F1169" s="148">
        <v>157</v>
      </c>
      <c r="G1169" s="148">
        <v>9</v>
      </c>
      <c r="H1169" s="148">
        <v>0</v>
      </c>
      <c r="I1169" s="147" t="s">
        <v>4537</v>
      </c>
      <c r="J1169" s="147" t="s">
        <v>4537</v>
      </c>
      <c r="K1169" s="147" t="s">
        <v>4537</v>
      </c>
      <c r="L1169" s="147" t="s">
        <v>8512</v>
      </c>
      <c r="M1169" s="147" t="s">
        <v>4537</v>
      </c>
      <c r="N1169" s="147" t="s">
        <v>233</v>
      </c>
      <c r="O1169" s="147" t="s">
        <v>4537</v>
      </c>
      <c r="P1169" s="147" t="s">
        <v>233</v>
      </c>
      <c r="Q1169" s="147" t="s">
        <v>4537</v>
      </c>
      <c r="R1169" s="147" t="s">
        <v>233</v>
      </c>
      <c r="S1169" s="147" t="s">
        <v>4537</v>
      </c>
      <c r="T1169" s="147" t="s">
        <v>233</v>
      </c>
      <c r="U1169" s="150">
        <f t="shared" si="18"/>
        <v>0</v>
      </c>
    </row>
    <row r="1170" spans="1:21" x14ac:dyDescent="0.2">
      <c r="A1170" s="147" t="s">
        <v>8571</v>
      </c>
      <c r="B1170" s="147" t="s">
        <v>1154</v>
      </c>
      <c r="C1170" s="147" t="s">
        <v>63</v>
      </c>
      <c r="D1170" s="147" t="s">
        <v>446</v>
      </c>
      <c r="E1170" s="148">
        <v>200</v>
      </c>
      <c r="F1170" s="148">
        <v>280</v>
      </c>
      <c r="G1170" s="148">
        <v>0</v>
      </c>
      <c r="H1170" s="148">
        <v>0</v>
      </c>
      <c r="I1170" s="147" t="s">
        <v>4537</v>
      </c>
      <c r="J1170" s="147" t="s">
        <v>4537</v>
      </c>
      <c r="K1170" s="147" t="s">
        <v>4537</v>
      </c>
      <c r="L1170" s="147" t="s">
        <v>8512</v>
      </c>
      <c r="M1170" s="147" t="s">
        <v>4537</v>
      </c>
      <c r="N1170" s="147" t="s">
        <v>233</v>
      </c>
      <c r="O1170" s="147" t="s">
        <v>4537</v>
      </c>
      <c r="P1170" s="147" t="s">
        <v>233</v>
      </c>
      <c r="Q1170" s="147" t="s">
        <v>4537</v>
      </c>
      <c r="R1170" s="147" t="s">
        <v>233</v>
      </c>
      <c r="S1170" s="147" t="s">
        <v>4537</v>
      </c>
      <c r="T1170" s="147" t="s">
        <v>233</v>
      </c>
      <c r="U1170" s="150">
        <f t="shared" si="18"/>
        <v>0</v>
      </c>
    </row>
    <row r="1171" spans="1:21" x14ac:dyDescent="0.2">
      <c r="A1171" s="147" t="s">
        <v>8571</v>
      </c>
      <c r="B1171" s="147" t="s">
        <v>7901</v>
      </c>
      <c r="C1171" s="147" t="s">
        <v>63</v>
      </c>
      <c r="D1171" s="147" t="s">
        <v>446</v>
      </c>
      <c r="E1171" s="148">
        <v>264</v>
      </c>
      <c r="F1171" s="148">
        <v>399</v>
      </c>
      <c r="G1171" s="148">
        <v>0</v>
      </c>
      <c r="H1171" s="148">
        <v>0</v>
      </c>
      <c r="I1171" s="147" t="s">
        <v>4537</v>
      </c>
      <c r="J1171" s="147" t="s">
        <v>4537</v>
      </c>
      <c r="K1171" s="147" t="s">
        <v>4537</v>
      </c>
      <c r="L1171" s="147" t="s">
        <v>8512</v>
      </c>
      <c r="M1171" s="147" t="s">
        <v>4537</v>
      </c>
      <c r="N1171" s="147" t="s">
        <v>233</v>
      </c>
      <c r="O1171" s="147" t="s">
        <v>4537</v>
      </c>
      <c r="P1171" s="147" t="s">
        <v>233</v>
      </c>
      <c r="Q1171" s="147" t="s">
        <v>4537</v>
      </c>
      <c r="R1171" s="147" t="s">
        <v>233</v>
      </c>
      <c r="S1171" s="147" t="s">
        <v>4537</v>
      </c>
      <c r="T1171" s="147" t="s">
        <v>233</v>
      </c>
      <c r="U1171" s="150">
        <f t="shared" si="18"/>
        <v>0</v>
      </c>
    </row>
    <row r="1172" spans="1:21" x14ac:dyDescent="0.2">
      <c r="A1172" s="147" t="s">
        <v>8571</v>
      </c>
      <c r="B1172" s="147" t="s">
        <v>8144</v>
      </c>
      <c r="C1172" s="147" t="s">
        <v>63</v>
      </c>
      <c r="D1172" s="147" t="s">
        <v>446</v>
      </c>
      <c r="E1172" s="148">
        <v>29</v>
      </c>
      <c r="F1172" s="148">
        <v>78</v>
      </c>
      <c r="G1172" s="148">
        <v>10</v>
      </c>
      <c r="H1172" s="148">
        <v>0</v>
      </c>
      <c r="I1172" s="147" t="s">
        <v>4537</v>
      </c>
      <c r="J1172" s="147" t="s">
        <v>4537</v>
      </c>
      <c r="K1172" s="147" t="s">
        <v>4537</v>
      </c>
      <c r="L1172" s="147" t="s">
        <v>8512</v>
      </c>
      <c r="M1172" s="147" t="s">
        <v>4537</v>
      </c>
      <c r="N1172" s="147" t="s">
        <v>233</v>
      </c>
      <c r="O1172" s="147" t="s">
        <v>4537</v>
      </c>
      <c r="P1172" s="147" t="s">
        <v>233</v>
      </c>
      <c r="Q1172" s="147" t="s">
        <v>4537</v>
      </c>
      <c r="R1172" s="147" t="s">
        <v>233</v>
      </c>
      <c r="S1172" s="147" t="s">
        <v>4537</v>
      </c>
      <c r="T1172" s="147" t="s">
        <v>233</v>
      </c>
      <c r="U1172" s="150">
        <f t="shared" si="18"/>
        <v>0</v>
      </c>
    </row>
    <row r="1173" spans="1:21" x14ac:dyDescent="0.2">
      <c r="A1173" s="147" t="s">
        <v>8571</v>
      </c>
      <c r="B1173" s="147" t="s">
        <v>1410</v>
      </c>
      <c r="C1173" s="147" t="s">
        <v>544</v>
      </c>
      <c r="D1173" s="147" t="s">
        <v>446</v>
      </c>
      <c r="E1173" s="148">
        <v>9</v>
      </c>
      <c r="F1173" s="148">
        <v>18</v>
      </c>
      <c r="G1173" s="148">
        <v>0</v>
      </c>
      <c r="H1173" s="148">
        <v>0</v>
      </c>
      <c r="I1173" s="147" t="s">
        <v>4537</v>
      </c>
      <c r="J1173" s="147" t="s">
        <v>4537</v>
      </c>
      <c r="K1173" s="147" t="s">
        <v>4537</v>
      </c>
      <c r="L1173" s="147" t="s">
        <v>8512</v>
      </c>
      <c r="M1173" s="147" t="s">
        <v>4537</v>
      </c>
      <c r="N1173" s="147" t="s">
        <v>233</v>
      </c>
      <c r="O1173" s="147" t="s">
        <v>4537</v>
      </c>
      <c r="P1173" s="147" t="s">
        <v>233</v>
      </c>
      <c r="Q1173" s="147" t="s">
        <v>4537</v>
      </c>
      <c r="R1173" s="147" t="s">
        <v>233</v>
      </c>
      <c r="S1173" s="147" t="s">
        <v>4537</v>
      </c>
      <c r="T1173" s="147" t="s">
        <v>233</v>
      </c>
      <c r="U1173" s="150">
        <f t="shared" si="18"/>
        <v>0</v>
      </c>
    </row>
    <row r="1174" spans="1:21" x14ac:dyDescent="0.2">
      <c r="A1174" s="147" t="s">
        <v>8571</v>
      </c>
      <c r="B1174" s="147" t="s">
        <v>8141</v>
      </c>
      <c r="C1174" s="147" t="s">
        <v>63</v>
      </c>
      <c r="D1174" s="147" t="s">
        <v>446</v>
      </c>
      <c r="E1174" s="148">
        <v>30</v>
      </c>
      <c r="F1174" s="148">
        <v>168</v>
      </c>
      <c r="G1174" s="148">
        <v>113</v>
      </c>
      <c r="H1174" s="148">
        <v>0</v>
      </c>
      <c r="I1174" s="147" t="s">
        <v>4537</v>
      </c>
      <c r="J1174" s="147" t="s">
        <v>4537</v>
      </c>
      <c r="K1174" s="147" t="s">
        <v>4537</v>
      </c>
      <c r="L1174" s="147" t="s">
        <v>8512</v>
      </c>
      <c r="M1174" s="147" t="s">
        <v>4537</v>
      </c>
      <c r="N1174" s="147" t="s">
        <v>233</v>
      </c>
      <c r="O1174" s="147" t="s">
        <v>4537</v>
      </c>
      <c r="P1174" s="147" t="s">
        <v>233</v>
      </c>
      <c r="Q1174" s="147" t="s">
        <v>4537</v>
      </c>
      <c r="R1174" s="147" t="s">
        <v>233</v>
      </c>
      <c r="S1174" s="147" t="s">
        <v>4537</v>
      </c>
      <c r="T1174" s="147" t="s">
        <v>233</v>
      </c>
      <c r="U1174" s="150">
        <f t="shared" si="18"/>
        <v>0</v>
      </c>
    </row>
    <row r="1175" spans="1:21" x14ac:dyDescent="0.2">
      <c r="A1175" s="147" t="s">
        <v>8571</v>
      </c>
      <c r="B1175" s="147" t="s">
        <v>8192</v>
      </c>
      <c r="C1175" s="147" t="s">
        <v>63</v>
      </c>
      <c r="D1175" s="147" t="s">
        <v>446</v>
      </c>
      <c r="E1175" s="148">
        <v>11</v>
      </c>
      <c r="F1175" s="148">
        <v>11</v>
      </c>
      <c r="G1175" s="148">
        <v>0</v>
      </c>
      <c r="H1175" s="148">
        <v>0</v>
      </c>
      <c r="I1175" s="147" t="s">
        <v>4537</v>
      </c>
      <c r="J1175" s="147" t="s">
        <v>4537</v>
      </c>
      <c r="K1175" s="147" t="s">
        <v>4537</v>
      </c>
      <c r="L1175" s="147" t="s">
        <v>8512</v>
      </c>
      <c r="M1175" s="147" t="s">
        <v>4537</v>
      </c>
      <c r="N1175" s="147" t="s">
        <v>233</v>
      </c>
      <c r="O1175" s="147" t="s">
        <v>4537</v>
      </c>
      <c r="P1175" s="147" t="s">
        <v>233</v>
      </c>
      <c r="Q1175" s="147" t="s">
        <v>4537</v>
      </c>
      <c r="R1175" s="147" t="s">
        <v>233</v>
      </c>
      <c r="S1175" s="147" t="s">
        <v>4537</v>
      </c>
      <c r="T1175" s="147" t="s">
        <v>233</v>
      </c>
      <c r="U1175" s="150">
        <f t="shared" si="18"/>
        <v>0</v>
      </c>
    </row>
    <row r="1176" spans="1:21" x14ac:dyDescent="0.2">
      <c r="A1176" s="147" t="s">
        <v>8571</v>
      </c>
      <c r="B1176" s="147" t="s">
        <v>542</v>
      </c>
      <c r="C1176" s="147" t="s">
        <v>544</v>
      </c>
      <c r="D1176" s="147" t="s">
        <v>446</v>
      </c>
      <c r="E1176" s="148">
        <v>45</v>
      </c>
      <c r="F1176" s="148">
        <v>60</v>
      </c>
      <c r="G1176" s="148">
        <v>0</v>
      </c>
      <c r="H1176" s="148">
        <v>0</v>
      </c>
      <c r="I1176" s="147" t="s">
        <v>4537</v>
      </c>
      <c r="J1176" s="147" t="s">
        <v>4537</v>
      </c>
      <c r="K1176" s="147" t="s">
        <v>4537</v>
      </c>
      <c r="L1176" s="147" t="s">
        <v>8512</v>
      </c>
      <c r="M1176" s="147" t="s">
        <v>4537</v>
      </c>
      <c r="N1176" s="147" t="s">
        <v>233</v>
      </c>
      <c r="O1176" s="147" t="s">
        <v>4537</v>
      </c>
      <c r="P1176" s="147" t="s">
        <v>233</v>
      </c>
      <c r="Q1176" s="147" t="s">
        <v>4537</v>
      </c>
      <c r="R1176" s="147" t="s">
        <v>233</v>
      </c>
      <c r="S1176" s="147" t="s">
        <v>4537</v>
      </c>
      <c r="T1176" s="147" t="s">
        <v>233</v>
      </c>
      <c r="U1176" s="150">
        <f t="shared" si="18"/>
        <v>0</v>
      </c>
    </row>
    <row r="1177" spans="1:21" x14ac:dyDescent="0.2">
      <c r="A1177" s="147" t="s">
        <v>8571</v>
      </c>
      <c r="B1177" s="147" t="s">
        <v>1172</v>
      </c>
      <c r="C1177" s="147" t="s">
        <v>544</v>
      </c>
      <c r="D1177" s="147" t="s">
        <v>446</v>
      </c>
      <c r="E1177" s="148">
        <v>24</v>
      </c>
      <c r="F1177" s="148">
        <v>24</v>
      </c>
      <c r="G1177" s="148">
        <v>0</v>
      </c>
      <c r="H1177" s="148">
        <v>0</v>
      </c>
      <c r="I1177" s="147" t="s">
        <v>4537</v>
      </c>
      <c r="J1177" s="147" t="s">
        <v>4537</v>
      </c>
      <c r="K1177" s="147" t="s">
        <v>4537</v>
      </c>
      <c r="L1177" s="147" t="s">
        <v>8512</v>
      </c>
      <c r="M1177" s="147" t="s">
        <v>4537</v>
      </c>
      <c r="N1177" s="147" t="s">
        <v>233</v>
      </c>
      <c r="O1177" s="147" t="s">
        <v>4537</v>
      </c>
      <c r="P1177" s="147" t="s">
        <v>233</v>
      </c>
      <c r="Q1177" s="147" t="s">
        <v>4537</v>
      </c>
      <c r="R1177" s="147" t="s">
        <v>233</v>
      </c>
      <c r="S1177" s="147" t="s">
        <v>4537</v>
      </c>
      <c r="T1177" s="147" t="s">
        <v>233</v>
      </c>
      <c r="U1177" s="150">
        <f t="shared" si="18"/>
        <v>0</v>
      </c>
    </row>
    <row r="1178" spans="1:21" x14ac:dyDescent="0.2">
      <c r="A1178" s="147" t="s">
        <v>8571</v>
      </c>
      <c r="B1178" s="147" t="s">
        <v>8137</v>
      </c>
      <c r="C1178" s="147" t="s">
        <v>63</v>
      </c>
      <c r="D1178" s="147" t="s">
        <v>446</v>
      </c>
      <c r="E1178" s="148">
        <v>26</v>
      </c>
      <c r="F1178" s="148">
        <v>60</v>
      </c>
      <c r="G1178" s="148">
        <v>30</v>
      </c>
      <c r="H1178" s="148">
        <v>30</v>
      </c>
      <c r="I1178" s="147" t="s">
        <v>4537</v>
      </c>
      <c r="J1178" s="147" t="s">
        <v>4537</v>
      </c>
      <c r="K1178" s="147" t="s">
        <v>4537</v>
      </c>
      <c r="L1178" s="147" t="s">
        <v>8512</v>
      </c>
      <c r="M1178" s="147" t="s">
        <v>4537</v>
      </c>
      <c r="N1178" s="147" t="s">
        <v>233</v>
      </c>
      <c r="O1178" s="147" t="s">
        <v>4537</v>
      </c>
      <c r="P1178" s="147" t="s">
        <v>233</v>
      </c>
      <c r="Q1178" s="147" t="s">
        <v>4537</v>
      </c>
      <c r="R1178" s="147" t="s">
        <v>233</v>
      </c>
      <c r="S1178" s="147" t="s">
        <v>4537</v>
      </c>
      <c r="T1178" s="147" t="s">
        <v>233</v>
      </c>
      <c r="U1178" s="150">
        <f t="shared" si="18"/>
        <v>0</v>
      </c>
    </row>
    <row r="1179" spans="1:21" x14ac:dyDescent="0.2">
      <c r="A1179" s="147" t="s">
        <v>8571</v>
      </c>
      <c r="B1179" s="147" t="s">
        <v>1345</v>
      </c>
      <c r="C1179" s="147" t="s">
        <v>544</v>
      </c>
      <c r="D1179" s="147" t="s">
        <v>446</v>
      </c>
      <c r="E1179" s="148">
        <v>83</v>
      </c>
      <c r="F1179" s="148">
        <v>430</v>
      </c>
      <c r="G1179" s="148">
        <v>321</v>
      </c>
      <c r="H1179" s="148">
        <v>0</v>
      </c>
      <c r="I1179" s="147" t="s">
        <v>4537</v>
      </c>
      <c r="J1179" s="147" t="s">
        <v>4537</v>
      </c>
      <c r="K1179" s="147" t="s">
        <v>4537</v>
      </c>
      <c r="L1179" s="147" t="s">
        <v>8512</v>
      </c>
      <c r="M1179" s="147" t="s">
        <v>4537</v>
      </c>
      <c r="N1179" s="147" t="s">
        <v>233</v>
      </c>
      <c r="O1179" s="147" t="s">
        <v>4537</v>
      </c>
      <c r="P1179" s="147" t="s">
        <v>233</v>
      </c>
      <c r="Q1179" s="147" t="s">
        <v>4537</v>
      </c>
      <c r="R1179" s="147" t="s">
        <v>233</v>
      </c>
      <c r="S1179" s="147" t="s">
        <v>4537</v>
      </c>
      <c r="T1179" s="147" t="s">
        <v>233</v>
      </c>
      <c r="U1179" s="150">
        <f t="shared" si="18"/>
        <v>0</v>
      </c>
    </row>
    <row r="1180" spans="1:21" x14ac:dyDescent="0.2">
      <c r="A1180" s="147" t="s">
        <v>8571</v>
      </c>
      <c r="B1180" s="147" t="s">
        <v>1140</v>
      </c>
      <c r="C1180" s="147" t="s">
        <v>544</v>
      </c>
      <c r="D1180" s="147" t="s">
        <v>446</v>
      </c>
      <c r="E1180" s="148">
        <v>0</v>
      </c>
      <c r="F1180" s="148">
        <v>0</v>
      </c>
      <c r="G1180" s="148">
        <v>0</v>
      </c>
      <c r="H1180" s="148">
        <v>0</v>
      </c>
      <c r="I1180" s="147" t="s">
        <v>4537</v>
      </c>
      <c r="J1180" s="147" t="s">
        <v>4537</v>
      </c>
      <c r="K1180" s="147" t="s">
        <v>4537</v>
      </c>
      <c r="L1180" s="147" t="s">
        <v>8512</v>
      </c>
      <c r="M1180" s="147" t="s">
        <v>4537</v>
      </c>
      <c r="N1180" s="147" t="s">
        <v>233</v>
      </c>
      <c r="O1180" s="147" t="s">
        <v>4537</v>
      </c>
      <c r="P1180" s="147" t="s">
        <v>233</v>
      </c>
      <c r="Q1180" s="147" t="s">
        <v>4537</v>
      </c>
      <c r="R1180" s="147" t="s">
        <v>233</v>
      </c>
      <c r="S1180" s="147" t="s">
        <v>4537</v>
      </c>
      <c r="T1180" s="147" t="s">
        <v>233</v>
      </c>
      <c r="U1180" s="150">
        <f t="shared" si="18"/>
        <v>0</v>
      </c>
    </row>
    <row r="1181" spans="1:21" x14ac:dyDescent="0.2">
      <c r="A1181" s="147" t="s">
        <v>8571</v>
      </c>
      <c r="B1181" s="147" t="s">
        <v>1180</v>
      </c>
      <c r="C1181" s="147" t="s">
        <v>63</v>
      </c>
      <c r="D1181" s="147" t="s">
        <v>446</v>
      </c>
      <c r="E1181" s="148">
        <v>0</v>
      </c>
      <c r="F1181" s="148">
        <v>0</v>
      </c>
      <c r="G1181" s="148">
        <v>0</v>
      </c>
      <c r="H1181" s="148">
        <v>0</v>
      </c>
      <c r="I1181" s="147" t="s">
        <v>4537</v>
      </c>
      <c r="J1181" s="147" t="s">
        <v>4537</v>
      </c>
      <c r="K1181" s="147" t="s">
        <v>4537</v>
      </c>
      <c r="L1181" s="147" t="s">
        <v>8512</v>
      </c>
      <c r="M1181" s="147" t="s">
        <v>4537</v>
      </c>
      <c r="N1181" s="147" t="s">
        <v>233</v>
      </c>
      <c r="O1181" s="147" t="s">
        <v>4537</v>
      </c>
      <c r="P1181" s="147" t="s">
        <v>233</v>
      </c>
      <c r="Q1181" s="147" t="s">
        <v>4537</v>
      </c>
      <c r="R1181" s="147" t="s">
        <v>233</v>
      </c>
      <c r="S1181" s="147" t="s">
        <v>4537</v>
      </c>
      <c r="T1181" s="147" t="s">
        <v>233</v>
      </c>
      <c r="U1181" s="150">
        <f t="shared" si="18"/>
        <v>0</v>
      </c>
    </row>
    <row r="1182" spans="1:21" x14ac:dyDescent="0.2">
      <c r="A1182" s="147" t="s">
        <v>8571</v>
      </c>
      <c r="B1182" s="147" t="s">
        <v>103</v>
      </c>
      <c r="C1182" s="147" t="s">
        <v>107</v>
      </c>
      <c r="D1182" s="147" t="s">
        <v>4744</v>
      </c>
      <c r="E1182" s="148">
        <v>0</v>
      </c>
      <c r="F1182" s="148">
        <v>1327</v>
      </c>
      <c r="G1182" s="148">
        <v>0</v>
      </c>
      <c r="H1182" s="148">
        <v>0</v>
      </c>
      <c r="I1182" s="147" t="s">
        <v>4537</v>
      </c>
      <c r="J1182" s="147" t="s">
        <v>4537</v>
      </c>
      <c r="K1182" s="147" t="s">
        <v>4537</v>
      </c>
      <c r="L1182" s="147" t="s">
        <v>8512</v>
      </c>
      <c r="M1182" s="147" t="s">
        <v>4537</v>
      </c>
      <c r="N1182" s="147" t="s">
        <v>233</v>
      </c>
      <c r="O1182" s="147" t="s">
        <v>4537</v>
      </c>
      <c r="P1182" s="147" t="s">
        <v>233</v>
      </c>
      <c r="Q1182" s="147" t="s">
        <v>4537</v>
      </c>
      <c r="R1182" s="147" t="s">
        <v>233</v>
      </c>
      <c r="S1182" s="147" t="s">
        <v>4537</v>
      </c>
      <c r="T1182" s="147" t="s">
        <v>233</v>
      </c>
      <c r="U1182" s="150">
        <f t="shared" si="18"/>
        <v>0</v>
      </c>
    </row>
    <row r="1183" spans="1:21" x14ac:dyDescent="0.2">
      <c r="A1183" s="147" t="s">
        <v>8571</v>
      </c>
      <c r="B1183" s="147" t="s">
        <v>7682</v>
      </c>
      <c r="C1183" s="147" t="s">
        <v>63</v>
      </c>
      <c r="D1183" s="147" t="s">
        <v>4744</v>
      </c>
      <c r="E1183" s="148">
        <v>0</v>
      </c>
      <c r="F1183" s="148">
        <v>0</v>
      </c>
      <c r="G1183" s="148">
        <v>0</v>
      </c>
      <c r="H1183" s="148">
        <v>0</v>
      </c>
      <c r="I1183" s="147" t="s">
        <v>4537</v>
      </c>
      <c r="J1183" s="147" t="s">
        <v>4537</v>
      </c>
      <c r="K1183" s="147" t="s">
        <v>4537</v>
      </c>
      <c r="L1183" s="147" t="s">
        <v>8512</v>
      </c>
      <c r="M1183" s="147" t="s">
        <v>4537</v>
      </c>
      <c r="N1183" s="147" t="s">
        <v>233</v>
      </c>
      <c r="O1183" s="147" t="s">
        <v>4537</v>
      </c>
      <c r="P1183" s="147" t="s">
        <v>233</v>
      </c>
      <c r="Q1183" s="147" t="s">
        <v>4537</v>
      </c>
      <c r="R1183" s="147" t="s">
        <v>233</v>
      </c>
      <c r="S1183" s="147" t="s">
        <v>4537</v>
      </c>
      <c r="T1183" s="147" t="s">
        <v>233</v>
      </c>
      <c r="U1183" s="150">
        <f t="shared" si="18"/>
        <v>0</v>
      </c>
    </row>
    <row r="1184" spans="1:21" x14ac:dyDescent="0.2">
      <c r="A1184" s="147" t="s">
        <v>8571</v>
      </c>
      <c r="B1184" s="147" t="s">
        <v>2903</v>
      </c>
      <c r="C1184" s="147" t="s">
        <v>107</v>
      </c>
      <c r="D1184" s="147" t="s">
        <v>4744</v>
      </c>
      <c r="E1184" s="148">
        <v>0</v>
      </c>
      <c r="F1184" s="148">
        <v>0</v>
      </c>
      <c r="G1184" s="148">
        <v>0</v>
      </c>
      <c r="H1184" s="148">
        <v>0</v>
      </c>
      <c r="I1184" s="147" t="s">
        <v>4537</v>
      </c>
      <c r="J1184" s="147" t="s">
        <v>4537</v>
      </c>
      <c r="K1184" s="147" t="s">
        <v>4537</v>
      </c>
      <c r="L1184" s="147" t="s">
        <v>8512</v>
      </c>
      <c r="M1184" s="147" t="s">
        <v>4537</v>
      </c>
      <c r="N1184" s="147" t="s">
        <v>233</v>
      </c>
      <c r="O1184" s="147" t="s">
        <v>4537</v>
      </c>
      <c r="P1184" s="147" t="s">
        <v>233</v>
      </c>
      <c r="Q1184" s="147" t="s">
        <v>4537</v>
      </c>
      <c r="R1184" s="147" t="s">
        <v>233</v>
      </c>
      <c r="S1184" s="147" t="s">
        <v>4537</v>
      </c>
      <c r="T1184" s="147" t="s">
        <v>233</v>
      </c>
      <c r="U1184" s="150">
        <f t="shared" si="18"/>
        <v>0</v>
      </c>
    </row>
    <row r="1185" spans="1:21" x14ac:dyDescent="0.2">
      <c r="A1185" s="147" t="s">
        <v>8571</v>
      </c>
      <c r="B1185" s="147" t="s">
        <v>4902</v>
      </c>
      <c r="C1185" s="147" t="s">
        <v>43</v>
      </c>
      <c r="D1185" s="147" t="s">
        <v>4744</v>
      </c>
      <c r="E1185" s="148">
        <v>0</v>
      </c>
      <c r="F1185" s="148">
        <v>0</v>
      </c>
      <c r="G1185" s="148">
        <v>0</v>
      </c>
      <c r="H1185" s="148">
        <v>0</v>
      </c>
      <c r="I1185" s="147" t="s">
        <v>4537</v>
      </c>
      <c r="J1185" s="147" t="s">
        <v>4537</v>
      </c>
      <c r="K1185" s="147" t="s">
        <v>4537</v>
      </c>
      <c r="L1185" s="147" t="s">
        <v>8512</v>
      </c>
      <c r="M1185" s="147" t="s">
        <v>4537</v>
      </c>
      <c r="N1185" s="147" t="s">
        <v>233</v>
      </c>
      <c r="O1185" s="147" t="s">
        <v>4537</v>
      </c>
      <c r="P1185" s="147" t="s">
        <v>233</v>
      </c>
      <c r="Q1185" s="147" t="s">
        <v>4537</v>
      </c>
      <c r="R1185" s="147" t="s">
        <v>233</v>
      </c>
      <c r="S1185" s="147" t="s">
        <v>4537</v>
      </c>
      <c r="T1185" s="147" t="s">
        <v>233</v>
      </c>
      <c r="U1185" s="150">
        <f t="shared" si="18"/>
        <v>0</v>
      </c>
    </row>
    <row r="1186" spans="1:21" x14ac:dyDescent="0.2">
      <c r="A1186" s="147" t="s">
        <v>8571</v>
      </c>
      <c r="B1186" s="147" t="s">
        <v>7500</v>
      </c>
      <c r="C1186" s="147" t="s">
        <v>107</v>
      </c>
      <c r="D1186" s="147" t="s">
        <v>4744</v>
      </c>
      <c r="E1186" s="148">
        <v>0</v>
      </c>
      <c r="F1186" s="148">
        <v>599</v>
      </c>
      <c r="G1186" s="148">
        <v>0</v>
      </c>
      <c r="H1186" s="148">
        <v>0</v>
      </c>
      <c r="I1186" s="147" t="s">
        <v>4537</v>
      </c>
      <c r="J1186" s="147" t="s">
        <v>4537</v>
      </c>
      <c r="K1186" s="147" t="s">
        <v>4537</v>
      </c>
      <c r="L1186" s="147" t="s">
        <v>8512</v>
      </c>
      <c r="M1186" s="147" t="s">
        <v>4537</v>
      </c>
      <c r="N1186" s="147" t="s">
        <v>233</v>
      </c>
      <c r="O1186" s="147" t="s">
        <v>4537</v>
      </c>
      <c r="P1186" s="147" t="s">
        <v>233</v>
      </c>
      <c r="Q1186" s="147" t="s">
        <v>4537</v>
      </c>
      <c r="R1186" s="147" t="s">
        <v>233</v>
      </c>
      <c r="S1186" s="147" t="s">
        <v>4537</v>
      </c>
      <c r="T1186" s="147" t="s">
        <v>233</v>
      </c>
      <c r="U1186" s="150">
        <f t="shared" si="18"/>
        <v>0</v>
      </c>
    </row>
    <row r="1187" spans="1:21" x14ac:dyDescent="0.2">
      <c r="A1187" s="147" t="s">
        <v>8571</v>
      </c>
      <c r="B1187" s="147" t="s">
        <v>8027</v>
      </c>
      <c r="C1187" s="147" t="s">
        <v>43</v>
      </c>
      <c r="D1187" s="147" t="s">
        <v>4744</v>
      </c>
      <c r="E1187" s="148">
        <v>0</v>
      </c>
      <c r="F1187" s="148">
        <v>0</v>
      </c>
      <c r="G1187" s="148">
        <v>0</v>
      </c>
      <c r="H1187" s="148">
        <v>0</v>
      </c>
      <c r="I1187" s="147" t="s">
        <v>4537</v>
      </c>
      <c r="J1187" s="147" t="s">
        <v>4537</v>
      </c>
      <c r="K1187" s="147" t="s">
        <v>4537</v>
      </c>
      <c r="L1187" s="147" t="s">
        <v>8512</v>
      </c>
      <c r="M1187" s="147" t="s">
        <v>4537</v>
      </c>
      <c r="N1187" s="147" t="s">
        <v>233</v>
      </c>
      <c r="O1187" s="147" t="s">
        <v>4537</v>
      </c>
      <c r="P1187" s="147" t="s">
        <v>233</v>
      </c>
      <c r="Q1187" s="147" t="s">
        <v>4537</v>
      </c>
      <c r="R1187" s="147" t="s">
        <v>233</v>
      </c>
      <c r="S1187" s="147" t="s">
        <v>4537</v>
      </c>
      <c r="T1187" s="147" t="s">
        <v>233</v>
      </c>
      <c r="U1187" s="150">
        <f t="shared" si="18"/>
        <v>0</v>
      </c>
    </row>
    <row r="1188" spans="1:21" x14ac:dyDescent="0.2">
      <c r="A1188" s="147" t="s">
        <v>8571</v>
      </c>
      <c r="B1188" s="147" t="s">
        <v>4827</v>
      </c>
      <c r="C1188" s="147" t="s">
        <v>544</v>
      </c>
      <c r="D1188" s="147" t="s">
        <v>8516</v>
      </c>
      <c r="E1188" s="148">
        <v>124</v>
      </c>
      <c r="F1188" s="148">
        <v>512</v>
      </c>
      <c r="G1188" s="148">
        <v>360</v>
      </c>
      <c r="H1188" s="148">
        <v>19</v>
      </c>
      <c r="I1188" s="147" t="s">
        <v>4537</v>
      </c>
      <c r="J1188" s="147" t="s">
        <v>4537</v>
      </c>
      <c r="K1188" s="147" t="s">
        <v>4537</v>
      </c>
      <c r="L1188" s="147" t="s">
        <v>8512</v>
      </c>
      <c r="M1188" s="147" t="s">
        <v>4537</v>
      </c>
      <c r="N1188" s="147" t="s">
        <v>233</v>
      </c>
      <c r="O1188" s="147" t="s">
        <v>4537</v>
      </c>
      <c r="P1188" s="147" t="s">
        <v>233</v>
      </c>
      <c r="Q1188" s="147" t="s">
        <v>4537</v>
      </c>
      <c r="R1188" s="147" t="s">
        <v>233</v>
      </c>
      <c r="S1188" s="147" t="s">
        <v>4537</v>
      </c>
      <c r="T1188" s="147" t="s">
        <v>233</v>
      </c>
      <c r="U1188" s="150">
        <f t="shared" si="18"/>
        <v>0</v>
      </c>
    </row>
    <row r="1189" spans="1:21" x14ac:dyDescent="0.2">
      <c r="A1189" s="147" t="s">
        <v>8571</v>
      </c>
      <c r="B1189" s="147" t="s">
        <v>7880</v>
      </c>
      <c r="C1189" s="147" t="s">
        <v>366</v>
      </c>
      <c r="D1189" s="147" t="s">
        <v>18</v>
      </c>
      <c r="E1189" s="148">
        <v>356</v>
      </c>
      <c r="F1189" s="148">
        <v>2566</v>
      </c>
      <c r="G1189" s="148">
        <v>1797</v>
      </c>
      <c r="H1189" s="148">
        <v>57</v>
      </c>
      <c r="I1189" s="147" t="s">
        <v>4537</v>
      </c>
      <c r="J1189" s="147" t="s">
        <v>4537</v>
      </c>
      <c r="K1189" s="147" t="s">
        <v>4537</v>
      </c>
      <c r="L1189" s="147" t="s">
        <v>8512</v>
      </c>
      <c r="M1189" s="147" t="s">
        <v>4537</v>
      </c>
      <c r="N1189" s="147" t="s">
        <v>233</v>
      </c>
      <c r="O1189" s="147" t="s">
        <v>4537</v>
      </c>
      <c r="P1189" s="147" t="s">
        <v>233</v>
      </c>
      <c r="Q1189" s="147" t="s">
        <v>4537</v>
      </c>
      <c r="R1189" s="147" t="s">
        <v>233</v>
      </c>
      <c r="S1189" s="147" t="s">
        <v>4537</v>
      </c>
      <c r="T1189" s="147" t="s">
        <v>233</v>
      </c>
      <c r="U1189" s="150">
        <f t="shared" si="18"/>
        <v>0</v>
      </c>
    </row>
    <row r="1190" spans="1:21" x14ac:dyDescent="0.2">
      <c r="A1190" s="147" t="s">
        <v>8571</v>
      </c>
      <c r="B1190" s="147" t="s">
        <v>2383</v>
      </c>
      <c r="C1190" s="147" t="s">
        <v>43</v>
      </c>
      <c r="D1190" s="147" t="s">
        <v>18</v>
      </c>
      <c r="E1190" s="148">
        <v>299</v>
      </c>
      <c r="F1190" s="148">
        <v>1774</v>
      </c>
      <c r="G1190" s="148">
        <v>1484</v>
      </c>
      <c r="H1190" s="148">
        <v>0</v>
      </c>
      <c r="I1190" s="147" t="s">
        <v>4537</v>
      </c>
      <c r="J1190" s="147" t="s">
        <v>4537</v>
      </c>
      <c r="K1190" s="147" t="s">
        <v>4537</v>
      </c>
      <c r="L1190" s="147" t="s">
        <v>8512</v>
      </c>
      <c r="M1190" s="147" t="s">
        <v>4537</v>
      </c>
      <c r="N1190" s="147" t="s">
        <v>233</v>
      </c>
      <c r="O1190" s="147" t="s">
        <v>4537</v>
      </c>
      <c r="P1190" s="147" t="s">
        <v>233</v>
      </c>
      <c r="Q1190" s="147" t="s">
        <v>4537</v>
      </c>
      <c r="R1190" s="147" t="s">
        <v>233</v>
      </c>
      <c r="S1190" s="147" t="s">
        <v>4537</v>
      </c>
      <c r="T1190" s="147" t="s">
        <v>233</v>
      </c>
      <c r="U1190" s="150">
        <f t="shared" si="18"/>
        <v>0</v>
      </c>
    </row>
    <row r="1191" spans="1:21" x14ac:dyDescent="0.2">
      <c r="A1191" s="147" t="s">
        <v>8571</v>
      </c>
      <c r="B1191" s="147" t="s">
        <v>7682</v>
      </c>
      <c r="C1191" s="147" t="s">
        <v>63</v>
      </c>
      <c r="D1191" s="147" t="s">
        <v>8516</v>
      </c>
      <c r="E1191" s="148">
        <v>101</v>
      </c>
      <c r="F1191" s="148">
        <v>128</v>
      </c>
      <c r="G1191" s="148">
        <v>0</v>
      </c>
      <c r="H1191" s="148">
        <v>58</v>
      </c>
      <c r="I1191" s="147" t="s">
        <v>4537</v>
      </c>
      <c r="J1191" s="147" t="s">
        <v>4537</v>
      </c>
      <c r="K1191" s="147" t="s">
        <v>4537</v>
      </c>
      <c r="L1191" s="147" t="s">
        <v>8512</v>
      </c>
      <c r="M1191" s="147" t="s">
        <v>4537</v>
      </c>
      <c r="N1191" s="147" t="s">
        <v>233</v>
      </c>
      <c r="O1191" s="147" t="s">
        <v>4537</v>
      </c>
      <c r="P1191" s="147" t="s">
        <v>233</v>
      </c>
      <c r="Q1191" s="147" t="s">
        <v>4537</v>
      </c>
      <c r="R1191" s="147" t="s">
        <v>233</v>
      </c>
      <c r="S1191" s="147" t="s">
        <v>4537</v>
      </c>
      <c r="T1191" s="147" t="s">
        <v>233</v>
      </c>
      <c r="U1191" s="150">
        <f t="shared" si="18"/>
        <v>0</v>
      </c>
    </row>
    <row r="1192" spans="1:21" x14ac:dyDescent="0.2">
      <c r="A1192" s="147" t="s">
        <v>8571</v>
      </c>
      <c r="B1192" s="147" t="s">
        <v>5750</v>
      </c>
      <c r="C1192" s="147" t="s">
        <v>43</v>
      </c>
      <c r="D1192" s="147" t="s">
        <v>8516</v>
      </c>
      <c r="E1192" s="148">
        <v>1293</v>
      </c>
      <c r="F1192" s="148">
        <v>3124</v>
      </c>
      <c r="G1192" s="148">
        <v>1946</v>
      </c>
      <c r="H1192" s="148">
        <v>1932</v>
      </c>
      <c r="I1192" s="147" t="s">
        <v>4537</v>
      </c>
      <c r="J1192" s="147" t="s">
        <v>4537</v>
      </c>
      <c r="K1192" s="147" t="s">
        <v>4537</v>
      </c>
      <c r="L1192" s="147" t="s">
        <v>8512</v>
      </c>
      <c r="M1192" s="147" t="s">
        <v>4537</v>
      </c>
      <c r="N1192" s="147" t="s">
        <v>233</v>
      </c>
      <c r="O1192" s="147" t="s">
        <v>4537</v>
      </c>
      <c r="P1192" s="147" t="s">
        <v>233</v>
      </c>
      <c r="Q1192" s="147" t="s">
        <v>4537</v>
      </c>
      <c r="R1192" s="147" t="s">
        <v>233</v>
      </c>
      <c r="S1192" s="147" t="s">
        <v>4537</v>
      </c>
      <c r="T1192" s="147" t="s">
        <v>233</v>
      </c>
      <c r="U1192" s="150">
        <f t="shared" si="18"/>
        <v>0</v>
      </c>
    </row>
    <row r="1193" spans="1:21" x14ac:dyDescent="0.2">
      <c r="A1193" s="147" t="s">
        <v>8571</v>
      </c>
      <c r="B1193" s="147" t="s">
        <v>3512</v>
      </c>
      <c r="C1193" s="147" t="s">
        <v>63</v>
      </c>
      <c r="D1193" s="147" t="s">
        <v>8516</v>
      </c>
      <c r="E1193" s="148">
        <v>368</v>
      </c>
      <c r="F1193" s="148">
        <v>1772</v>
      </c>
      <c r="G1193" s="148">
        <v>960</v>
      </c>
      <c r="H1193" s="148">
        <v>283</v>
      </c>
      <c r="I1193" s="147" t="s">
        <v>4537</v>
      </c>
      <c r="J1193" s="147" t="s">
        <v>4537</v>
      </c>
      <c r="K1193" s="147" t="s">
        <v>4537</v>
      </c>
      <c r="L1193" s="147" t="s">
        <v>8512</v>
      </c>
      <c r="M1193" s="147" t="s">
        <v>4537</v>
      </c>
      <c r="N1193" s="147" t="s">
        <v>233</v>
      </c>
      <c r="O1193" s="147" t="s">
        <v>4537</v>
      </c>
      <c r="P1193" s="147" t="s">
        <v>233</v>
      </c>
      <c r="Q1193" s="147" t="s">
        <v>4537</v>
      </c>
      <c r="R1193" s="147" t="s">
        <v>233</v>
      </c>
      <c r="S1193" s="147" t="s">
        <v>4537</v>
      </c>
      <c r="T1193" s="147" t="s">
        <v>233</v>
      </c>
      <c r="U1193" s="150">
        <f t="shared" si="18"/>
        <v>0</v>
      </c>
    </row>
    <row r="1194" spans="1:21" x14ac:dyDescent="0.2">
      <c r="A1194" s="147" t="s">
        <v>8571</v>
      </c>
      <c r="B1194" s="147" t="s">
        <v>746</v>
      </c>
      <c r="C1194" s="147" t="s">
        <v>63</v>
      </c>
      <c r="D1194" s="147" t="s">
        <v>8521</v>
      </c>
      <c r="E1194" s="148">
        <v>80</v>
      </c>
      <c r="F1194" s="148">
        <v>0</v>
      </c>
      <c r="G1194" s="148">
        <v>0</v>
      </c>
      <c r="H1194" s="148">
        <v>0</v>
      </c>
      <c r="I1194" s="147" t="s">
        <v>4537</v>
      </c>
      <c r="J1194" s="147" t="s">
        <v>4537</v>
      </c>
      <c r="K1194" s="147" t="s">
        <v>4537</v>
      </c>
      <c r="L1194" s="147" t="s">
        <v>8515</v>
      </c>
      <c r="M1194" s="147" t="s">
        <v>4537</v>
      </c>
      <c r="N1194" s="147" t="s">
        <v>233</v>
      </c>
      <c r="O1194" s="147" t="s">
        <v>4537</v>
      </c>
      <c r="P1194" s="147" t="s">
        <v>233</v>
      </c>
      <c r="Q1194" s="147" t="s">
        <v>4537</v>
      </c>
      <c r="R1194" s="147" t="s">
        <v>233</v>
      </c>
      <c r="S1194" s="147" t="s">
        <v>4537</v>
      </c>
      <c r="T1194" s="147" t="s">
        <v>233</v>
      </c>
      <c r="U1194" s="150">
        <f t="shared" si="18"/>
        <v>0</v>
      </c>
    </row>
    <row r="1195" spans="1:21" x14ac:dyDescent="0.2">
      <c r="A1195" s="147" t="s">
        <v>8571</v>
      </c>
      <c r="B1195" s="147" t="s">
        <v>6708</v>
      </c>
      <c r="C1195" s="147" t="s">
        <v>544</v>
      </c>
      <c r="D1195" s="147" t="s">
        <v>8521</v>
      </c>
      <c r="E1195" s="148">
        <v>0</v>
      </c>
      <c r="F1195" s="148">
        <v>0</v>
      </c>
      <c r="G1195" s="148">
        <v>0</v>
      </c>
      <c r="H1195" s="148">
        <v>0</v>
      </c>
      <c r="I1195" s="147" t="s">
        <v>4537</v>
      </c>
      <c r="J1195" s="147" t="s">
        <v>4537</v>
      </c>
      <c r="K1195" s="147" t="s">
        <v>4537</v>
      </c>
      <c r="L1195" s="147" t="s">
        <v>8512</v>
      </c>
      <c r="M1195" s="147" t="s">
        <v>4537</v>
      </c>
      <c r="N1195" s="147" t="s">
        <v>233</v>
      </c>
      <c r="O1195" s="147" t="s">
        <v>4537</v>
      </c>
      <c r="P1195" s="147" t="s">
        <v>233</v>
      </c>
      <c r="Q1195" s="147" t="s">
        <v>4537</v>
      </c>
      <c r="R1195" s="147" t="s">
        <v>233</v>
      </c>
      <c r="S1195" s="147" t="s">
        <v>4537</v>
      </c>
      <c r="T1195" s="147" t="s">
        <v>233</v>
      </c>
      <c r="U1195" s="150">
        <f t="shared" si="18"/>
        <v>0</v>
      </c>
    </row>
    <row r="1196" spans="1:21" x14ac:dyDescent="0.2">
      <c r="A1196" s="147" t="s">
        <v>8571</v>
      </c>
      <c r="B1196" s="147" t="s">
        <v>8144</v>
      </c>
      <c r="C1196" s="147" t="s">
        <v>63</v>
      </c>
      <c r="D1196" s="147" t="s">
        <v>8521</v>
      </c>
      <c r="E1196" s="148">
        <v>0</v>
      </c>
      <c r="F1196" s="148">
        <v>0</v>
      </c>
      <c r="G1196" s="148">
        <v>0</v>
      </c>
      <c r="H1196" s="148">
        <v>0</v>
      </c>
      <c r="I1196" s="147" t="s">
        <v>4537</v>
      </c>
      <c r="J1196" s="147" t="s">
        <v>4537</v>
      </c>
      <c r="K1196" s="147" t="s">
        <v>4537</v>
      </c>
      <c r="L1196" s="147" t="s">
        <v>8512</v>
      </c>
      <c r="M1196" s="147" t="s">
        <v>4537</v>
      </c>
      <c r="N1196" s="147" t="s">
        <v>233</v>
      </c>
      <c r="O1196" s="147" t="s">
        <v>4537</v>
      </c>
      <c r="P1196" s="147" t="s">
        <v>233</v>
      </c>
      <c r="Q1196" s="147" t="s">
        <v>4537</v>
      </c>
      <c r="R1196" s="147" t="s">
        <v>233</v>
      </c>
      <c r="S1196" s="147" t="s">
        <v>4537</v>
      </c>
      <c r="T1196" s="147" t="s">
        <v>233</v>
      </c>
      <c r="U1196" s="150">
        <f t="shared" si="18"/>
        <v>0</v>
      </c>
    </row>
    <row r="1197" spans="1:21" x14ac:dyDescent="0.2">
      <c r="A1197" s="147" t="s">
        <v>8571</v>
      </c>
      <c r="B1197" s="147" t="s">
        <v>4726</v>
      </c>
      <c r="C1197" s="147" t="s">
        <v>43</v>
      </c>
      <c r="D1197" s="147" t="s">
        <v>8521</v>
      </c>
      <c r="E1197" s="148">
        <v>97</v>
      </c>
      <c r="F1197" s="148">
        <v>0</v>
      </c>
      <c r="G1197" s="148">
        <v>0</v>
      </c>
      <c r="H1197" s="148">
        <v>0</v>
      </c>
      <c r="I1197" s="147" t="s">
        <v>4537</v>
      </c>
      <c r="J1197" s="147" t="s">
        <v>4537</v>
      </c>
      <c r="K1197" s="147" t="s">
        <v>4537</v>
      </c>
      <c r="L1197" s="147" t="s">
        <v>8512</v>
      </c>
      <c r="M1197" s="147" t="s">
        <v>4537</v>
      </c>
      <c r="N1197" s="147" t="s">
        <v>233</v>
      </c>
      <c r="O1197" s="147" t="s">
        <v>4537</v>
      </c>
      <c r="P1197" s="147" t="s">
        <v>233</v>
      </c>
      <c r="Q1197" s="147" t="s">
        <v>4537</v>
      </c>
      <c r="R1197" s="147" t="s">
        <v>233</v>
      </c>
      <c r="S1197" s="147" t="s">
        <v>4537</v>
      </c>
      <c r="T1197" s="147" t="s">
        <v>233</v>
      </c>
      <c r="U1197" s="150">
        <f t="shared" si="18"/>
        <v>0</v>
      </c>
    </row>
    <row r="1198" spans="1:21" x14ac:dyDescent="0.2">
      <c r="A1198" s="147" t="s">
        <v>8571</v>
      </c>
      <c r="B1198" s="147" t="s">
        <v>7682</v>
      </c>
      <c r="C1198" s="147" t="s">
        <v>63</v>
      </c>
      <c r="D1198" s="147" t="s">
        <v>8521</v>
      </c>
      <c r="E1198" s="148">
        <v>53</v>
      </c>
      <c r="F1198" s="148">
        <v>0</v>
      </c>
      <c r="G1198" s="148">
        <v>0</v>
      </c>
      <c r="H1198" s="148">
        <v>0</v>
      </c>
      <c r="I1198" s="147" t="s">
        <v>4537</v>
      </c>
      <c r="J1198" s="147" t="s">
        <v>4537</v>
      </c>
      <c r="K1198" s="147" t="s">
        <v>4537</v>
      </c>
      <c r="L1198" s="147" t="s">
        <v>8512</v>
      </c>
      <c r="M1198" s="147" t="s">
        <v>4537</v>
      </c>
      <c r="N1198" s="147" t="s">
        <v>233</v>
      </c>
      <c r="O1198" s="147" t="s">
        <v>4537</v>
      </c>
      <c r="P1198" s="147" t="s">
        <v>233</v>
      </c>
      <c r="Q1198" s="147" t="s">
        <v>4537</v>
      </c>
      <c r="R1198" s="147" t="s">
        <v>233</v>
      </c>
      <c r="S1198" s="147" t="s">
        <v>4537</v>
      </c>
      <c r="T1198" s="147" t="s">
        <v>233</v>
      </c>
      <c r="U1198" s="150">
        <f t="shared" si="18"/>
        <v>0</v>
      </c>
    </row>
    <row r="1199" spans="1:21" x14ac:dyDescent="0.2">
      <c r="A1199" s="147" t="s">
        <v>8571</v>
      </c>
      <c r="B1199" s="147" t="s">
        <v>746</v>
      </c>
      <c r="C1199" s="147" t="s">
        <v>63</v>
      </c>
      <c r="D1199" s="147" t="s">
        <v>8521</v>
      </c>
      <c r="E1199" s="148">
        <v>86</v>
      </c>
      <c r="F1199" s="148">
        <v>0</v>
      </c>
      <c r="G1199" s="148">
        <v>0</v>
      </c>
      <c r="H1199" s="148">
        <v>0</v>
      </c>
      <c r="I1199" s="147" t="s">
        <v>4537</v>
      </c>
      <c r="J1199" s="147" t="s">
        <v>4537</v>
      </c>
      <c r="K1199" s="147" t="s">
        <v>4537</v>
      </c>
      <c r="L1199" s="147" t="s">
        <v>8515</v>
      </c>
      <c r="M1199" s="147" t="s">
        <v>4537</v>
      </c>
      <c r="N1199" s="147" t="s">
        <v>233</v>
      </c>
      <c r="O1199" s="147" t="s">
        <v>4537</v>
      </c>
      <c r="P1199" s="147" t="s">
        <v>233</v>
      </c>
      <c r="Q1199" s="147" t="s">
        <v>4537</v>
      </c>
      <c r="R1199" s="147" t="s">
        <v>233</v>
      </c>
      <c r="S1199" s="147" t="s">
        <v>4537</v>
      </c>
      <c r="T1199" s="147" t="s">
        <v>233</v>
      </c>
      <c r="U1199" s="150">
        <f t="shared" si="18"/>
        <v>0</v>
      </c>
    </row>
    <row r="1200" spans="1:21" x14ac:dyDescent="0.2">
      <c r="A1200" s="147" t="s">
        <v>8572</v>
      </c>
      <c r="B1200" s="147" t="s">
        <v>5195</v>
      </c>
      <c r="C1200" s="147" t="s">
        <v>544</v>
      </c>
      <c r="D1200" s="147" t="s">
        <v>987</v>
      </c>
      <c r="E1200" s="148">
        <v>0</v>
      </c>
      <c r="F1200" s="148">
        <v>0</v>
      </c>
      <c r="G1200" s="148">
        <v>0</v>
      </c>
      <c r="H1200" s="148">
        <v>0</v>
      </c>
      <c r="I1200" s="147" t="s">
        <v>4537</v>
      </c>
      <c r="J1200" s="147" t="s">
        <v>4537</v>
      </c>
      <c r="K1200" s="147" t="s">
        <v>4537</v>
      </c>
      <c r="L1200" s="147" t="s">
        <v>8512</v>
      </c>
      <c r="M1200" s="147" t="s">
        <v>4537</v>
      </c>
      <c r="N1200" s="147" t="s">
        <v>233</v>
      </c>
      <c r="O1200" s="147" t="s">
        <v>4537</v>
      </c>
      <c r="P1200" s="147" t="s">
        <v>233</v>
      </c>
      <c r="Q1200" s="147" t="s">
        <v>4537</v>
      </c>
      <c r="R1200" s="147" t="s">
        <v>233</v>
      </c>
      <c r="S1200" s="147" t="s">
        <v>4537</v>
      </c>
      <c r="T1200" s="147" t="s">
        <v>233</v>
      </c>
      <c r="U1200" s="150">
        <f t="shared" si="18"/>
        <v>0</v>
      </c>
    </row>
    <row r="1201" spans="1:21" x14ac:dyDescent="0.2">
      <c r="A1201" s="147" t="s">
        <v>8572</v>
      </c>
      <c r="B1201" s="147" t="s">
        <v>5957</v>
      </c>
      <c r="C1201" s="147" t="s">
        <v>544</v>
      </c>
      <c r="D1201" s="147" t="s">
        <v>987</v>
      </c>
      <c r="E1201" s="148">
        <v>523</v>
      </c>
      <c r="F1201" s="148">
        <v>544</v>
      </c>
      <c r="G1201" s="148">
        <v>0</v>
      </c>
      <c r="H1201" s="148">
        <v>0</v>
      </c>
      <c r="I1201" s="147" t="s">
        <v>4537</v>
      </c>
      <c r="J1201" s="147" t="s">
        <v>4537</v>
      </c>
      <c r="K1201" s="147" t="s">
        <v>4537</v>
      </c>
      <c r="L1201" s="147" t="s">
        <v>8512</v>
      </c>
      <c r="M1201" s="147" t="s">
        <v>4537</v>
      </c>
      <c r="N1201" s="147" t="s">
        <v>233</v>
      </c>
      <c r="O1201" s="147" t="s">
        <v>4537</v>
      </c>
      <c r="P1201" s="147" t="s">
        <v>233</v>
      </c>
      <c r="Q1201" s="147" t="s">
        <v>4537</v>
      </c>
      <c r="R1201" s="147" t="s">
        <v>233</v>
      </c>
      <c r="S1201" s="147" t="s">
        <v>4537</v>
      </c>
      <c r="T1201" s="147" t="s">
        <v>233</v>
      </c>
      <c r="U1201" s="150">
        <f t="shared" si="18"/>
        <v>0</v>
      </c>
    </row>
    <row r="1202" spans="1:21" x14ac:dyDescent="0.2">
      <c r="A1202" s="147" t="s">
        <v>8572</v>
      </c>
      <c r="B1202" s="147" t="s">
        <v>5215</v>
      </c>
      <c r="C1202" s="147" t="s">
        <v>43</v>
      </c>
      <c r="D1202" s="147" t="s">
        <v>987</v>
      </c>
      <c r="E1202" s="148">
        <v>892</v>
      </c>
      <c r="F1202" s="148">
        <v>0</v>
      </c>
      <c r="G1202" s="148">
        <v>0</v>
      </c>
      <c r="H1202" s="148">
        <v>0</v>
      </c>
      <c r="I1202" s="147" t="s">
        <v>4537</v>
      </c>
      <c r="J1202" s="147" t="s">
        <v>4537</v>
      </c>
      <c r="K1202" s="147" t="s">
        <v>4537</v>
      </c>
      <c r="L1202" s="147" t="s">
        <v>8512</v>
      </c>
      <c r="M1202" s="147" t="s">
        <v>4537</v>
      </c>
      <c r="N1202" s="147" t="s">
        <v>233</v>
      </c>
      <c r="O1202" s="147" t="s">
        <v>4537</v>
      </c>
      <c r="P1202" s="147" t="s">
        <v>233</v>
      </c>
      <c r="Q1202" s="147" t="s">
        <v>4537</v>
      </c>
      <c r="R1202" s="147" t="s">
        <v>233</v>
      </c>
      <c r="S1202" s="147" t="s">
        <v>4537</v>
      </c>
      <c r="T1202" s="147" t="s">
        <v>233</v>
      </c>
      <c r="U1202" s="150">
        <f t="shared" si="18"/>
        <v>0</v>
      </c>
    </row>
    <row r="1203" spans="1:21" x14ac:dyDescent="0.2">
      <c r="A1203" s="147" t="s">
        <v>8572</v>
      </c>
      <c r="B1203" s="147" t="s">
        <v>4929</v>
      </c>
      <c r="C1203" s="147" t="s">
        <v>63</v>
      </c>
      <c r="D1203" s="147" t="s">
        <v>987</v>
      </c>
      <c r="E1203" s="148">
        <v>0</v>
      </c>
      <c r="F1203" s="148">
        <v>0</v>
      </c>
      <c r="G1203" s="148">
        <v>0</v>
      </c>
      <c r="H1203" s="148">
        <v>0</v>
      </c>
      <c r="I1203" s="147" t="s">
        <v>4537</v>
      </c>
      <c r="J1203" s="147" t="s">
        <v>4537</v>
      </c>
      <c r="K1203" s="147" t="s">
        <v>4537</v>
      </c>
      <c r="L1203" s="147" t="s">
        <v>8512</v>
      </c>
      <c r="M1203" s="147" t="s">
        <v>4537</v>
      </c>
      <c r="N1203" s="147" t="s">
        <v>233</v>
      </c>
      <c r="O1203" s="147" t="s">
        <v>4537</v>
      </c>
      <c r="P1203" s="147" t="s">
        <v>233</v>
      </c>
      <c r="Q1203" s="147" t="s">
        <v>4537</v>
      </c>
      <c r="R1203" s="147" t="s">
        <v>233</v>
      </c>
      <c r="S1203" s="147" t="s">
        <v>4537</v>
      </c>
      <c r="T1203" s="147" t="s">
        <v>233</v>
      </c>
      <c r="U1203" s="150">
        <f t="shared" si="18"/>
        <v>0</v>
      </c>
    </row>
    <row r="1204" spans="1:21" x14ac:dyDescent="0.2">
      <c r="A1204" s="147" t="s">
        <v>8572</v>
      </c>
      <c r="B1204" s="147" t="s">
        <v>8027</v>
      </c>
      <c r="C1204" s="147" t="s">
        <v>43</v>
      </c>
      <c r="D1204" s="147" t="s">
        <v>987</v>
      </c>
      <c r="E1204" s="148">
        <v>0</v>
      </c>
      <c r="F1204" s="148">
        <v>222</v>
      </c>
      <c r="G1204" s="148">
        <v>0</v>
      </c>
      <c r="H1204" s="148">
        <v>0</v>
      </c>
      <c r="I1204" s="147" t="s">
        <v>4537</v>
      </c>
      <c r="J1204" s="147" t="s">
        <v>4537</v>
      </c>
      <c r="K1204" s="147" t="s">
        <v>4537</v>
      </c>
      <c r="L1204" s="147" t="s">
        <v>8512</v>
      </c>
      <c r="M1204" s="147" t="s">
        <v>4537</v>
      </c>
      <c r="N1204" s="147" t="s">
        <v>233</v>
      </c>
      <c r="O1204" s="147" t="s">
        <v>4537</v>
      </c>
      <c r="P1204" s="147" t="s">
        <v>233</v>
      </c>
      <c r="Q1204" s="147" t="s">
        <v>4537</v>
      </c>
      <c r="R1204" s="147" t="s">
        <v>233</v>
      </c>
      <c r="S1204" s="147" t="s">
        <v>4537</v>
      </c>
      <c r="T1204" s="147" t="s">
        <v>233</v>
      </c>
      <c r="U1204" s="150">
        <f t="shared" si="18"/>
        <v>0</v>
      </c>
    </row>
    <row r="1205" spans="1:21" x14ac:dyDescent="0.2">
      <c r="A1205" s="147" t="s">
        <v>8572</v>
      </c>
      <c r="B1205" s="147" t="s">
        <v>4908</v>
      </c>
      <c r="C1205" s="147" t="s">
        <v>43</v>
      </c>
      <c r="D1205" s="147" t="s">
        <v>987</v>
      </c>
      <c r="E1205" s="148">
        <v>566</v>
      </c>
      <c r="F1205" s="148">
        <v>0</v>
      </c>
      <c r="G1205" s="148">
        <v>0</v>
      </c>
      <c r="H1205" s="148">
        <v>0</v>
      </c>
      <c r="I1205" s="147" t="s">
        <v>4537</v>
      </c>
      <c r="J1205" s="147" t="s">
        <v>4537</v>
      </c>
      <c r="K1205" s="147" t="s">
        <v>4537</v>
      </c>
      <c r="L1205" s="147" t="s">
        <v>8512</v>
      </c>
      <c r="M1205" s="147" t="s">
        <v>4537</v>
      </c>
      <c r="N1205" s="147" t="s">
        <v>233</v>
      </c>
      <c r="O1205" s="147" t="s">
        <v>4537</v>
      </c>
      <c r="P1205" s="147" t="s">
        <v>233</v>
      </c>
      <c r="Q1205" s="147" t="s">
        <v>4537</v>
      </c>
      <c r="R1205" s="147" t="s">
        <v>233</v>
      </c>
      <c r="S1205" s="147" t="s">
        <v>4537</v>
      </c>
      <c r="T1205" s="147" t="s">
        <v>233</v>
      </c>
      <c r="U1205" s="150">
        <f t="shared" si="18"/>
        <v>0</v>
      </c>
    </row>
    <row r="1206" spans="1:21" x14ac:dyDescent="0.2">
      <c r="A1206" s="147" t="s">
        <v>8572</v>
      </c>
      <c r="B1206" s="147" t="s">
        <v>48</v>
      </c>
      <c r="C1206" s="147" t="s">
        <v>107</v>
      </c>
      <c r="D1206" s="147" t="s">
        <v>987</v>
      </c>
      <c r="E1206" s="148">
        <v>0</v>
      </c>
      <c r="F1206" s="148">
        <v>0</v>
      </c>
      <c r="G1206" s="148">
        <v>0</v>
      </c>
      <c r="H1206" s="148">
        <v>0</v>
      </c>
      <c r="I1206" s="147" t="s">
        <v>4537</v>
      </c>
      <c r="J1206" s="147" t="s">
        <v>4537</v>
      </c>
      <c r="K1206" s="147" t="s">
        <v>4537</v>
      </c>
      <c r="L1206" s="147" t="s">
        <v>8512</v>
      </c>
      <c r="M1206" s="147" t="s">
        <v>4537</v>
      </c>
      <c r="N1206" s="147" t="s">
        <v>233</v>
      </c>
      <c r="O1206" s="147" t="s">
        <v>4537</v>
      </c>
      <c r="P1206" s="147" t="s">
        <v>233</v>
      </c>
      <c r="Q1206" s="147" t="s">
        <v>4537</v>
      </c>
      <c r="R1206" s="147" t="s">
        <v>233</v>
      </c>
      <c r="S1206" s="147" t="s">
        <v>4537</v>
      </c>
      <c r="T1206" s="147" t="s">
        <v>233</v>
      </c>
      <c r="U1206" s="150">
        <f t="shared" si="18"/>
        <v>0</v>
      </c>
    </row>
    <row r="1207" spans="1:21" x14ac:dyDescent="0.2">
      <c r="A1207" s="147" t="s">
        <v>8572</v>
      </c>
      <c r="B1207" s="147" t="s">
        <v>7605</v>
      </c>
      <c r="C1207" s="147" t="s">
        <v>43</v>
      </c>
      <c r="D1207" s="147" t="s">
        <v>987</v>
      </c>
      <c r="E1207" s="148">
        <v>0</v>
      </c>
      <c r="F1207" s="148">
        <v>235</v>
      </c>
      <c r="G1207" s="148">
        <v>0</v>
      </c>
      <c r="H1207" s="148">
        <v>0</v>
      </c>
      <c r="I1207" s="147" t="s">
        <v>4537</v>
      </c>
      <c r="J1207" s="147" t="s">
        <v>4537</v>
      </c>
      <c r="K1207" s="147" t="s">
        <v>4537</v>
      </c>
      <c r="L1207" s="147" t="s">
        <v>8512</v>
      </c>
      <c r="M1207" s="147" t="s">
        <v>4537</v>
      </c>
      <c r="N1207" s="147" t="s">
        <v>233</v>
      </c>
      <c r="O1207" s="147" t="s">
        <v>4537</v>
      </c>
      <c r="P1207" s="147" t="s">
        <v>233</v>
      </c>
      <c r="Q1207" s="147" t="s">
        <v>4537</v>
      </c>
      <c r="R1207" s="147" t="s">
        <v>233</v>
      </c>
      <c r="S1207" s="147" t="s">
        <v>4537</v>
      </c>
      <c r="T1207" s="147" t="s">
        <v>233</v>
      </c>
      <c r="U1207" s="150">
        <f t="shared" si="18"/>
        <v>0</v>
      </c>
    </row>
    <row r="1208" spans="1:21" x14ac:dyDescent="0.2">
      <c r="A1208" s="147" t="s">
        <v>8572</v>
      </c>
      <c r="B1208" s="147" t="s">
        <v>61</v>
      </c>
      <c r="C1208" s="147" t="s">
        <v>63</v>
      </c>
      <c r="D1208" s="147" t="s">
        <v>987</v>
      </c>
      <c r="E1208" s="148">
        <v>1306</v>
      </c>
      <c r="F1208" s="148">
        <v>1306</v>
      </c>
      <c r="G1208" s="148">
        <v>0</v>
      </c>
      <c r="H1208" s="148">
        <v>0</v>
      </c>
      <c r="I1208" s="147" t="s">
        <v>4537</v>
      </c>
      <c r="J1208" s="147" t="s">
        <v>4537</v>
      </c>
      <c r="K1208" s="147" t="s">
        <v>4537</v>
      </c>
      <c r="L1208" s="147" t="s">
        <v>8512</v>
      </c>
      <c r="M1208" s="147" t="s">
        <v>4537</v>
      </c>
      <c r="N1208" s="147" t="s">
        <v>233</v>
      </c>
      <c r="O1208" s="147" t="s">
        <v>4537</v>
      </c>
      <c r="P1208" s="147" t="s">
        <v>233</v>
      </c>
      <c r="Q1208" s="147" t="s">
        <v>4537</v>
      </c>
      <c r="R1208" s="147" t="s">
        <v>233</v>
      </c>
      <c r="S1208" s="147" t="s">
        <v>4537</v>
      </c>
      <c r="T1208" s="147" t="s">
        <v>233</v>
      </c>
      <c r="U1208" s="150">
        <f t="shared" si="18"/>
        <v>0</v>
      </c>
    </row>
    <row r="1209" spans="1:21" x14ac:dyDescent="0.2">
      <c r="A1209" s="147" t="s">
        <v>8572</v>
      </c>
      <c r="B1209" s="147" t="s">
        <v>2175</v>
      </c>
      <c r="C1209" s="147" t="s">
        <v>107</v>
      </c>
      <c r="D1209" s="147" t="s">
        <v>987</v>
      </c>
      <c r="E1209" s="148">
        <v>1218</v>
      </c>
      <c r="F1209" s="148">
        <v>0</v>
      </c>
      <c r="G1209" s="148">
        <v>0</v>
      </c>
      <c r="H1209" s="148">
        <v>0</v>
      </c>
      <c r="I1209" s="147" t="s">
        <v>4537</v>
      </c>
      <c r="J1209" s="147" t="s">
        <v>4537</v>
      </c>
      <c r="K1209" s="147" t="s">
        <v>4537</v>
      </c>
      <c r="L1209" s="147" t="s">
        <v>8512</v>
      </c>
      <c r="M1209" s="147" t="s">
        <v>4537</v>
      </c>
      <c r="N1209" s="147" t="s">
        <v>233</v>
      </c>
      <c r="O1209" s="147" t="s">
        <v>4537</v>
      </c>
      <c r="P1209" s="147" t="s">
        <v>233</v>
      </c>
      <c r="Q1209" s="147" t="s">
        <v>4537</v>
      </c>
      <c r="R1209" s="147" t="s">
        <v>233</v>
      </c>
      <c r="S1209" s="147" t="s">
        <v>4537</v>
      </c>
      <c r="T1209" s="147" t="s">
        <v>233</v>
      </c>
      <c r="U1209" s="150">
        <f t="shared" si="18"/>
        <v>0</v>
      </c>
    </row>
    <row r="1210" spans="1:21" x14ac:dyDescent="0.2">
      <c r="A1210" s="147" t="s">
        <v>8572</v>
      </c>
      <c r="B1210" s="147" t="s">
        <v>6873</v>
      </c>
      <c r="C1210" s="147" t="s">
        <v>544</v>
      </c>
      <c r="D1210" s="147" t="s">
        <v>987</v>
      </c>
      <c r="E1210" s="148">
        <v>0</v>
      </c>
      <c r="F1210" s="148">
        <v>0</v>
      </c>
      <c r="G1210" s="148">
        <v>0</v>
      </c>
      <c r="H1210" s="148">
        <v>0</v>
      </c>
      <c r="I1210" s="147" t="s">
        <v>4537</v>
      </c>
      <c r="J1210" s="147" t="s">
        <v>4537</v>
      </c>
      <c r="K1210" s="147" t="s">
        <v>4537</v>
      </c>
      <c r="L1210" s="147" t="s">
        <v>8512</v>
      </c>
      <c r="M1210" s="147" t="s">
        <v>4537</v>
      </c>
      <c r="N1210" s="147" t="s">
        <v>233</v>
      </c>
      <c r="O1210" s="147" t="s">
        <v>4537</v>
      </c>
      <c r="P1210" s="147" t="s">
        <v>233</v>
      </c>
      <c r="Q1210" s="147" t="s">
        <v>4537</v>
      </c>
      <c r="R1210" s="147" t="s">
        <v>233</v>
      </c>
      <c r="S1210" s="147" t="s">
        <v>4537</v>
      </c>
      <c r="T1210" s="147" t="s">
        <v>233</v>
      </c>
      <c r="U1210" s="150">
        <f t="shared" si="18"/>
        <v>0</v>
      </c>
    </row>
    <row r="1211" spans="1:21" x14ac:dyDescent="0.2">
      <c r="A1211" s="147" t="s">
        <v>8572</v>
      </c>
      <c r="B1211" s="147" t="s">
        <v>7236</v>
      </c>
      <c r="C1211" s="147" t="s">
        <v>43</v>
      </c>
      <c r="D1211" s="147" t="s">
        <v>446</v>
      </c>
      <c r="E1211" s="148">
        <v>0</v>
      </c>
      <c r="F1211" s="148">
        <v>0</v>
      </c>
      <c r="G1211" s="148">
        <v>0</v>
      </c>
      <c r="H1211" s="148">
        <v>0</v>
      </c>
      <c r="I1211" s="147" t="s">
        <v>4537</v>
      </c>
      <c r="J1211" s="147" t="s">
        <v>4537</v>
      </c>
      <c r="K1211" s="147" t="s">
        <v>4537</v>
      </c>
      <c r="L1211" s="147" t="s">
        <v>8512</v>
      </c>
      <c r="M1211" s="147" t="s">
        <v>4537</v>
      </c>
      <c r="N1211" s="147" t="s">
        <v>233</v>
      </c>
      <c r="O1211" s="147" t="s">
        <v>4537</v>
      </c>
      <c r="P1211" s="147" t="s">
        <v>233</v>
      </c>
      <c r="Q1211" s="147" t="s">
        <v>4537</v>
      </c>
      <c r="R1211" s="147" t="s">
        <v>233</v>
      </c>
      <c r="S1211" s="147" t="s">
        <v>4537</v>
      </c>
      <c r="T1211" s="147" t="s">
        <v>233</v>
      </c>
      <c r="U1211" s="150">
        <f t="shared" si="18"/>
        <v>0</v>
      </c>
    </row>
    <row r="1212" spans="1:21" x14ac:dyDescent="0.2">
      <c r="A1212" s="147" t="s">
        <v>8572</v>
      </c>
      <c r="B1212" s="147" t="s">
        <v>5627</v>
      </c>
      <c r="C1212" s="147" t="s">
        <v>43</v>
      </c>
      <c r="D1212" s="147" t="s">
        <v>446</v>
      </c>
      <c r="E1212" s="148">
        <v>0</v>
      </c>
      <c r="F1212" s="148">
        <v>623</v>
      </c>
      <c r="G1212" s="148">
        <v>257</v>
      </c>
      <c r="H1212" s="148">
        <v>270</v>
      </c>
      <c r="I1212" s="147" t="s">
        <v>4537</v>
      </c>
      <c r="J1212" s="147" t="s">
        <v>4537</v>
      </c>
      <c r="K1212" s="147" t="s">
        <v>4537</v>
      </c>
      <c r="L1212" s="147" t="s">
        <v>8512</v>
      </c>
      <c r="M1212" s="147" t="s">
        <v>4537</v>
      </c>
      <c r="N1212" s="147" t="s">
        <v>233</v>
      </c>
      <c r="O1212" s="147" t="s">
        <v>4537</v>
      </c>
      <c r="P1212" s="147" t="s">
        <v>233</v>
      </c>
      <c r="Q1212" s="147" t="s">
        <v>4537</v>
      </c>
      <c r="R1212" s="147" t="s">
        <v>233</v>
      </c>
      <c r="S1212" s="147" t="s">
        <v>4537</v>
      </c>
      <c r="T1212" s="147" t="s">
        <v>233</v>
      </c>
      <c r="U1212" s="150">
        <f t="shared" si="18"/>
        <v>0</v>
      </c>
    </row>
    <row r="1213" spans="1:21" x14ac:dyDescent="0.2">
      <c r="A1213" s="147" t="s">
        <v>8572</v>
      </c>
      <c r="B1213" s="147" t="s">
        <v>565</v>
      </c>
      <c r="C1213" s="147" t="s">
        <v>107</v>
      </c>
      <c r="D1213" s="147" t="s">
        <v>446</v>
      </c>
      <c r="E1213" s="148">
        <v>461</v>
      </c>
      <c r="F1213" s="148">
        <v>7577</v>
      </c>
      <c r="G1213" s="148">
        <v>2819</v>
      </c>
      <c r="H1213" s="148">
        <v>0</v>
      </c>
      <c r="I1213" s="147" t="s">
        <v>4537</v>
      </c>
      <c r="J1213" s="147" t="s">
        <v>4537</v>
      </c>
      <c r="K1213" s="147" t="s">
        <v>4537</v>
      </c>
      <c r="L1213" s="147" t="s">
        <v>8512</v>
      </c>
      <c r="M1213" s="147" t="s">
        <v>4537</v>
      </c>
      <c r="N1213" s="147" t="s">
        <v>233</v>
      </c>
      <c r="O1213" s="147" t="s">
        <v>4537</v>
      </c>
      <c r="P1213" s="147" t="s">
        <v>233</v>
      </c>
      <c r="Q1213" s="147" t="s">
        <v>4537</v>
      </c>
      <c r="R1213" s="147" t="s">
        <v>233</v>
      </c>
      <c r="S1213" s="147" t="s">
        <v>4537</v>
      </c>
      <c r="T1213" s="147" t="s">
        <v>233</v>
      </c>
      <c r="U1213" s="150">
        <f t="shared" si="18"/>
        <v>0</v>
      </c>
    </row>
    <row r="1214" spans="1:21" x14ac:dyDescent="0.2">
      <c r="A1214" s="147" t="s">
        <v>8572</v>
      </c>
      <c r="B1214" s="147" t="s">
        <v>1579</v>
      </c>
      <c r="C1214" s="147" t="s">
        <v>107</v>
      </c>
      <c r="D1214" s="147" t="s">
        <v>8516</v>
      </c>
      <c r="E1214" s="148">
        <v>482</v>
      </c>
      <c r="F1214" s="148">
        <v>1631</v>
      </c>
      <c r="G1214" s="148">
        <v>542</v>
      </c>
      <c r="H1214" s="148">
        <v>0</v>
      </c>
      <c r="I1214" s="147" t="s">
        <v>4537</v>
      </c>
      <c r="J1214" s="147" t="s">
        <v>4537</v>
      </c>
      <c r="K1214" s="147" t="s">
        <v>4537</v>
      </c>
      <c r="L1214" s="147" t="s">
        <v>8512</v>
      </c>
      <c r="M1214" s="147" t="s">
        <v>4537</v>
      </c>
      <c r="N1214" s="147" t="s">
        <v>233</v>
      </c>
      <c r="O1214" s="147" t="s">
        <v>4537</v>
      </c>
      <c r="P1214" s="147" t="s">
        <v>233</v>
      </c>
      <c r="Q1214" s="147" t="s">
        <v>4537</v>
      </c>
      <c r="R1214" s="147" t="s">
        <v>233</v>
      </c>
      <c r="S1214" s="147" t="s">
        <v>4537</v>
      </c>
      <c r="T1214" s="147" t="s">
        <v>233</v>
      </c>
      <c r="U1214" s="150">
        <f t="shared" si="18"/>
        <v>0</v>
      </c>
    </row>
    <row r="1215" spans="1:21" x14ac:dyDescent="0.2">
      <c r="A1215" s="147" t="s">
        <v>8572</v>
      </c>
      <c r="B1215" s="147" t="s">
        <v>3513</v>
      </c>
      <c r="C1215" s="147" t="s">
        <v>63</v>
      </c>
      <c r="D1215" s="147" t="s">
        <v>8516</v>
      </c>
      <c r="E1215" s="148">
        <v>2235</v>
      </c>
      <c r="F1215" s="148">
        <v>11310</v>
      </c>
      <c r="G1215" s="148">
        <v>427</v>
      </c>
      <c r="H1215" s="148">
        <v>0</v>
      </c>
      <c r="I1215" s="147" t="s">
        <v>4537</v>
      </c>
      <c r="J1215" s="147" t="s">
        <v>4537</v>
      </c>
      <c r="K1215" s="147" t="s">
        <v>4537</v>
      </c>
      <c r="L1215" s="147" t="s">
        <v>8515</v>
      </c>
      <c r="M1215" s="147" t="s">
        <v>4537</v>
      </c>
      <c r="N1215" s="147" t="s">
        <v>233</v>
      </c>
      <c r="O1215" s="147" t="s">
        <v>4537</v>
      </c>
      <c r="P1215" s="147" t="s">
        <v>233</v>
      </c>
      <c r="Q1215" s="147" t="s">
        <v>4537</v>
      </c>
      <c r="R1215" s="147" t="s">
        <v>233</v>
      </c>
      <c r="S1215" s="147" t="s">
        <v>4537</v>
      </c>
      <c r="T1215" s="147" t="s">
        <v>233</v>
      </c>
      <c r="U1215" s="150">
        <f t="shared" si="18"/>
        <v>0</v>
      </c>
    </row>
    <row r="1216" spans="1:21" x14ac:dyDescent="0.2">
      <c r="A1216" s="147" t="s">
        <v>8572</v>
      </c>
      <c r="B1216" s="147" t="s">
        <v>5195</v>
      </c>
      <c r="C1216" s="147" t="s">
        <v>544</v>
      </c>
      <c r="D1216" s="147" t="s">
        <v>8516</v>
      </c>
      <c r="E1216" s="148">
        <v>0</v>
      </c>
      <c r="F1216" s="148">
        <v>53</v>
      </c>
      <c r="G1216" s="148">
        <v>0</v>
      </c>
      <c r="H1216" s="148">
        <v>0</v>
      </c>
      <c r="I1216" s="147" t="s">
        <v>4537</v>
      </c>
      <c r="J1216" s="147" t="s">
        <v>4537</v>
      </c>
      <c r="K1216" s="147" t="s">
        <v>4537</v>
      </c>
      <c r="L1216" s="147" t="s">
        <v>8512</v>
      </c>
      <c r="M1216" s="147" t="s">
        <v>4537</v>
      </c>
      <c r="N1216" s="147" t="s">
        <v>233</v>
      </c>
      <c r="O1216" s="147" t="s">
        <v>4537</v>
      </c>
      <c r="P1216" s="147" t="s">
        <v>233</v>
      </c>
      <c r="Q1216" s="147" t="s">
        <v>4537</v>
      </c>
      <c r="R1216" s="147" t="s">
        <v>233</v>
      </c>
      <c r="S1216" s="147" t="s">
        <v>4537</v>
      </c>
      <c r="T1216" s="147" t="s">
        <v>233</v>
      </c>
      <c r="U1216" s="150">
        <f t="shared" si="18"/>
        <v>0</v>
      </c>
    </row>
    <row r="1217" spans="1:21" x14ac:dyDescent="0.2">
      <c r="A1217" s="147" t="s">
        <v>8572</v>
      </c>
      <c r="B1217" s="147" t="s">
        <v>103</v>
      </c>
      <c r="C1217" s="147" t="s">
        <v>107</v>
      </c>
      <c r="D1217" s="147" t="s">
        <v>8516</v>
      </c>
      <c r="E1217" s="148">
        <v>0</v>
      </c>
      <c r="F1217" s="148">
        <v>0</v>
      </c>
      <c r="G1217" s="148">
        <v>0</v>
      </c>
      <c r="H1217" s="148">
        <v>0</v>
      </c>
      <c r="I1217" s="147" t="s">
        <v>4537</v>
      </c>
      <c r="J1217" s="147" t="s">
        <v>4537</v>
      </c>
      <c r="K1217" s="147" t="s">
        <v>4537</v>
      </c>
      <c r="L1217" s="147" t="s">
        <v>8512</v>
      </c>
      <c r="M1217" s="147" t="s">
        <v>4537</v>
      </c>
      <c r="N1217" s="147" t="s">
        <v>233</v>
      </c>
      <c r="O1217" s="147" t="s">
        <v>4537</v>
      </c>
      <c r="P1217" s="147" t="s">
        <v>233</v>
      </c>
      <c r="Q1217" s="147" t="s">
        <v>4537</v>
      </c>
      <c r="R1217" s="147" t="s">
        <v>233</v>
      </c>
      <c r="S1217" s="147" t="s">
        <v>4537</v>
      </c>
      <c r="T1217" s="147" t="s">
        <v>233</v>
      </c>
      <c r="U1217" s="150">
        <f t="shared" si="18"/>
        <v>0</v>
      </c>
    </row>
    <row r="1218" spans="1:21" x14ac:dyDescent="0.2">
      <c r="A1218" s="147" t="s">
        <v>8572</v>
      </c>
      <c r="B1218" s="147" t="s">
        <v>7236</v>
      </c>
      <c r="C1218" s="147" t="s">
        <v>43</v>
      </c>
      <c r="D1218" s="147" t="s">
        <v>8516</v>
      </c>
      <c r="E1218" s="148">
        <v>350</v>
      </c>
      <c r="F1218" s="148">
        <v>2029</v>
      </c>
      <c r="G1218" s="148">
        <v>111</v>
      </c>
      <c r="H1218" s="148">
        <v>0</v>
      </c>
      <c r="I1218" s="147" t="s">
        <v>4537</v>
      </c>
      <c r="J1218" s="147" t="s">
        <v>4537</v>
      </c>
      <c r="K1218" s="147" t="s">
        <v>4537</v>
      </c>
      <c r="L1218" s="147" t="s">
        <v>8512</v>
      </c>
      <c r="M1218" s="147" t="s">
        <v>4537</v>
      </c>
      <c r="N1218" s="147" t="s">
        <v>233</v>
      </c>
      <c r="O1218" s="147" t="s">
        <v>4537</v>
      </c>
      <c r="P1218" s="147" t="s">
        <v>233</v>
      </c>
      <c r="Q1218" s="147" t="s">
        <v>4537</v>
      </c>
      <c r="R1218" s="147" t="s">
        <v>233</v>
      </c>
      <c r="S1218" s="147" t="s">
        <v>4537</v>
      </c>
      <c r="T1218" s="147" t="s">
        <v>233</v>
      </c>
      <c r="U1218" s="150">
        <f t="shared" ref="U1218:U1281" si="19">COUNTIF(I1218:K1218,"Yes")+COUNTIF(M1218,"Yes")+COUNTIF(O1218,"Yes")+COUNTIF(Q1218,"Yes")+COUNTIF(S1218,"Yes")</f>
        <v>0</v>
      </c>
    </row>
    <row r="1219" spans="1:21" x14ac:dyDescent="0.2">
      <c r="A1219" s="147" t="s">
        <v>8572</v>
      </c>
      <c r="B1219" s="147" t="s">
        <v>8192</v>
      </c>
      <c r="C1219" s="147" t="s">
        <v>63</v>
      </c>
      <c r="D1219" s="147" t="s">
        <v>8516</v>
      </c>
      <c r="E1219" s="148">
        <v>15</v>
      </c>
      <c r="F1219" s="148">
        <v>360</v>
      </c>
      <c r="G1219" s="148">
        <v>0</v>
      </c>
      <c r="H1219" s="148">
        <v>0</v>
      </c>
      <c r="I1219" s="147" t="s">
        <v>4537</v>
      </c>
      <c r="J1219" s="147" t="s">
        <v>4537</v>
      </c>
      <c r="K1219" s="147" t="s">
        <v>4537</v>
      </c>
      <c r="L1219" s="147" t="s">
        <v>8512</v>
      </c>
      <c r="M1219" s="147" t="s">
        <v>4537</v>
      </c>
      <c r="N1219" s="147" t="s">
        <v>233</v>
      </c>
      <c r="O1219" s="147" t="s">
        <v>4537</v>
      </c>
      <c r="P1219" s="147" t="s">
        <v>233</v>
      </c>
      <c r="Q1219" s="147" t="s">
        <v>4537</v>
      </c>
      <c r="R1219" s="147" t="s">
        <v>233</v>
      </c>
      <c r="S1219" s="147" t="s">
        <v>4537</v>
      </c>
      <c r="T1219" s="147" t="s">
        <v>233</v>
      </c>
      <c r="U1219" s="150">
        <f t="shared" si="19"/>
        <v>0</v>
      </c>
    </row>
    <row r="1220" spans="1:21" x14ac:dyDescent="0.2">
      <c r="A1220" s="147" t="s">
        <v>8572</v>
      </c>
      <c r="B1220" s="147" t="s">
        <v>5750</v>
      </c>
      <c r="C1220" s="147" t="s">
        <v>43</v>
      </c>
      <c r="D1220" s="147" t="s">
        <v>8516</v>
      </c>
      <c r="E1220" s="148">
        <v>0</v>
      </c>
      <c r="F1220" s="148">
        <v>0</v>
      </c>
      <c r="G1220" s="148">
        <v>0</v>
      </c>
      <c r="H1220" s="148">
        <v>0</v>
      </c>
      <c r="I1220" s="147" t="s">
        <v>4537</v>
      </c>
      <c r="J1220" s="147" t="s">
        <v>4537</v>
      </c>
      <c r="K1220" s="147" t="s">
        <v>4537</v>
      </c>
      <c r="L1220" s="147" t="s">
        <v>8512</v>
      </c>
      <c r="M1220" s="147" t="s">
        <v>4537</v>
      </c>
      <c r="N1220" s="147" t="s">
        <v>233</v>
      </c>
      <c r="O1220" s="147" t="s">
        <v>4537</v>
      </c>
      <c r="P1220" s="147" t="s">
        <v>233</v>
      </c>
      <c r="Q1220" s="147" t="s">
        <v>4537</v>
      </c>
      <c r="R1220" s="147" t="s">
        <v>233</v>
      </c>
      <c r="S1220" s="147" t="s">
        <v>4537</v>
      </c>
      <c r="T1220" s="147" t="s">
        <v>233</v>
      </c>
      <c r="U1220" s="150">
        <f t="shared" si="19"/>
        <v>0</v>
      </c>
    </row>
    <row r="1221" spans="1:21" x14ac:dyDescent="0.2">
      <c r="A1221" s="147" t="s">
        <v>8572</v>
      </c>
      <c r="B1221" s="147" t="s">
        <v>5750</v>
      </c>
      <c r="C1221" s="147" t="s">
        <v>43</v>
      </c>
      <c r="D1221" s="147" t="s">
        <v>8516</v>
      </c>
      <c r="E1221" s="148">
        <v>207</v>
      </c>
      <c r="F1221" s="148">
        <v>2046</v>
      </c>
      <c r="G1221" s="148">
        <v>0</v>
      </c>
      <c r="H1221" s="148">
        <v>22</v>
      </c>
      <c r="I1221" s="147" t="s">
        <v>4537</v>
      </c>
      <c r="J1221" s="147" t="s">
        <v>4537</v>
      </c>
      <c r="K1221" s="147" t="s">
        <v>4537</v>
      </c>
      <c r="L1221" s="147" t="s">
        <v>8512</v>
      </c>
      <c r="M1221" s="147" t="s">
        <v>4537</v>
      </c>
      <c r="N1221" s="147" t="s">
        <v>233</v>
      </c>
      <c r="O1221" s="147" t="s">
        <v>4537</v>
      </c>
      <c r="P1221" s="147" t="s">
        <v>233</v>
      </c>
      <c r="Q1221" s="147" t="s">
        <v>4537</v>
      </c>
      <c r="R1221" s="147" t="s">
        <v>233</v>
      </c>
      <c r="S1221" s="147" t="s">
        <v>4537</v>
      </c>
      <c r="T1221" s="147" t="s">
        <v>233</v>
      </c>
      <c r="U1221" s="150">
        <f t="shared" si="19"/>
        <v>0</v>
      </c>
    </row>
    <row r="1222" spans="1:21" x14ac:dyDescent="0.2">
      <c r="A1222" s="147" t="s">
        <v>8572</v>
      </c>
      <c r="B1222" s="147" t="s">
        <v>1881</v>
      </c>
      <c r="C1222" s="147" t="s">
        <v>544</v>
      </c>
      <c r="D1222" s="147" t="s">
        <v>8516</v>
      </c>
      <c r="E1222" s="148">
        <v>432</v>
      </c>
      <c r="F1222" s="148">
        <v>787</v>
      </c>
      <c r="G1222" s="148">
        <v>0</v>
      </c>
      <c r="H1222" s="148">
        <v>0</v>
      </c>
      <c r="I1222" s="147" t="s">
        <v>4537</v>
      </c>
      <c r="J1222" s="147" t="s">
        <v>4537</v>
      </c>
      <c r="K1222" s="147" t="s">
        <v>4537</v>
      </c>
      <c r="L1222" s="147" t="s">
        <v>8512</v>
      </c>
      <c r="M1222" s="147" t="s">
        <v>4537</v>
      </c>
      <c r="N1222" s="147" t="s">
        <v>233</v>
      </c>
      <c r="O1222" s="147" t="s">
        <v>4537</v>
      </c>
      <c r="P1222" s="147" t="s">
        <v>233</v>
      </c>
      <c r="Q1222" s="147" t="s">
        <v>4537</v>
      </c>
      <c r="R1222" s="147" t="s">
        <v>233</v>
      </c>
      <c r="S1222" s="147" t="s">
        <v>4537</v>
      </c>
      <c r="T1222" s="147" t="s">
        <v>233</v>
      </c>
      <c r="U1222" s="150">
        <f t="shared" si="19"/>
        <v>0</v>
      </c>
    </row>
    <row r="1223" spans="1:21" x14ac:dyDescent="0.2">
      <c r="A1223" s="147" t="s">
        <v>8572</v>
      </c>
      <c r="B1223" s="147" t="s">
        <v>3512</v>
      </c>
      <c r="C1223" s="147" t="s">
        <v>63</v>
      </c>
      <c r="D1223" s="147" t="s">
        <v>987</v>
      </c>
      <c r="E1223" s="148">
        <v>0</v>
      </c>
      <c r="F1223" s="148">
        <v>662</v>
      </c>
      <c r="G1223" s="148">
        <v>0</v>
      </c>
      <c r="H1223" s="148">
        <v>0</v>
      </c>
      <c r="I1223" s="147" t="s">
        <v>4537</v>
      </c>
      <c r="J1223" s="147" t="s">
        <v>4537</v>
      </c>
      <c r="K1223" s="147" t="s">
        <v>4537</v>
      </c>
      <c r="L1223" s="147" t="s">
        <v>8512</v>
      </c>
      <c r="M1223" s="147" t="s">
        <v>4537</v>
      </c>
      <c r="N1223" s="147" t="s">
        <v>233</v>
      </c>
      <c r="O1223" s="147" t="s">
        <v>4537</v>
      </c>
      <c r="P1223" s="147" t="s">
        <v>233</v>
      </c>
      <c r="Q1223" s="147" t="s">
        <v>4537</v>
      </c>
      <c r="R1223" s="147" t="s">
        <v>233</v>
      </c>
      <c r="S1223" s="147" t="s">
        <v>4537</v>
      </c>
      <c r="T1223" s="147" t="s">
        <v>233</v>
      </c>
      <c r="U1223" s="150">
        <f t="shared" si="19"/>
        <v>0</v>
      </c>
    </row>
    <row r="1224" spans="1:21" x14ac:dyDescent="0.2">
      <c r="A1224" s="147" t="s">
        <v>8572</v>
      </c>
      <c r="B1224" s="147" t="s">
        <v>184</v>
      </c>
      <c r="C1224" s="147" t="s">
        <v>544</v>
      </c>
      <c r="D1224" s="147" t="s">
        <v>8514</v>
      </c>
      <c r="E1224" s="148">
        <v>0</v>
      </c>
      <c r="F1224" s="148">
        <v>695</v>
      </c>
      <c r="G1224" s="148">
        <v>0</v>
      </c>
      <c r="H1224" s="148">
        <v>0</v>
      </c>
      <c r="I1224" s="147" t="s">
        <v>4537</v>
      </c>
      <c r="J1224" s="147" t="s">
        <v>4537</v>
      </c>
      <c r="K1224" s="147" t="s">
        <v>4537</v>
      </c>
      <c r="L1224" s="147" t="s">
        <v>8512</v>
      </c>
      <c r="M1224" s="147" t="s">
        <v>4537</v>
      </c>
      <c r="N1224" s="147" t="s">
        <v>233</v>
      </c>
      <c r="O1224" s="147" t="s">
        <v>4537</v>
      </c>
      <c r="P1224" s="147" t="s">
        <v>233</v>
      </c>
      <c r="Q1224" s="147" t="s">
        <v>4537</v>
      </c>
      <c r="R1224" s="147" t="s">
        <v>233</v>
      </c>
      <c r="S1224" s="147" t="s">
        <v>4537</v>
      </c>
      <c r="T1224" s="147" t="s">
        <v>233</v>
      </c>
      <c r="U1224" s="150">
        <f t="shared" si="19"/>
        <v>0</v>
      </c>
    </row>
    <row r="1225" spans="1:21" x14ac:dyDescent="0.2">
      <c r="A1225" s="147" t="s">
        <v>8572</v>
      </c>
      <c r="B1225" s="147" t="s">
        <v>5967</v>
      </c>
      <c r="C1225" s="147" t="s">
        <v>544</v>
      </c>
      <c r="D1225" s="147" t="s">
        <v>8514</v>
      </c>
      <c r="E1225" s="148">
        <v>0</v>
      </c>
      <c r="F1225" s="148">
        <v>0</v>
      </c>
      <c r="G1225" s="148">
        <v>0</v>
      </c>
      <c r="H1225" s="148">
        <v>0</v>
      </c>
      <c r="I1225" s="147" t="s">
        <v>4537</v>
      </c>
      <c r="J1225" s="147" t="s">
        <v>4537</v>
      </c>
      <c r="K1225" s="147" t="s">
        <v>4537</v>
      </c>
      <c r="L1225" s="147" t="s">
        <v>8512</v>
      </c>
      <c r="M1225" s="147" t="s">
        <v>4537</v>
      </c>
      <c r="N1225" s="147" t="s">
        <v>233</v>
      </c>
      <c r="O1225" s="147" t="s">
        <v>4537</v>
      </c>
      <c r="P1225" s="147" t="s">
        <v>233</v>
      </c>
      <c r="Q1225" s="147" t="s">
        <v>4537</v>
      </c>
      <c r="R1225" s="147" t="s">
        <v>233</v>
      </c>
      <c r="S1225" s="147" t="s">
        <v>4537</v>
      </c>
      <c r="T1225" s="147" t="s">
        <v>233</v>
      </c>
      <c r="U1225" s="150">
        <f t="shared" si="19"/>
        <v>0</v>
      </c>
    </row>
    <row r="1226" spans="1:21" x14ac:dyDescent="0.2">
      <c r="A1226" s="147" t="s">
        <v>8572</v>
      </c>
      <c r="B1226" s="147" t="s">
        <v>5215</v>
      </c>
      <c r="C1226" s="147" t="s">
        <v>43</v>
      </c>
      <c r="D1226" s="147" t="s">
        <v>8514</v>
      </c>
      <c r="E1226" s="148">
        <v>1025</v>
      </c>
      <c r="F1226" s="148">
        <v>1530</v>
      </c>
      <c r="G1226" s="148">
        <v>0</v>
      </c>
      <c r="H1226" s="148">
        <v>0</v>
      </c>
      <c r="I1226" s="147" t="s">
        <v>4537</v>
      </c>
      <c r="J1226" s="147" t="s">
        <v>4537</v>
      </c>
      <c r="K1226" s="147" t="s">
        <v>4537</v>
      </c>
      <c r="L1226" s="147" t="s">
        <v>8512</v>
      </c>
      <c r="M1226" s="147" t="s">
        <v>4537</v>
      </c>
      <c r="N1226" s="147" t="s">
        <v>233</v>
      </c>
      <c r="O1226" s="147" t="s">
        <v>4537</v>
      </c>
      <c r="P1226" s="147" t="s">
        <v>233</v>
      </c>
      <c r="Q1226" s="147" t="s">
        <v>4537</v>
      </c>
      <c r="R1226" s="147" t="s">
        <v>233</v>
      </c>
      <c r="S1226" s="147" t="s">
        <v>4537</v>
      </c>
      <c r="T1226" s="147" t="s">
        <v>233</v>
      </c>
      <c r="U1226" s="150">
        <f t="shared" si="19"/>
        <v>0</v>
      </c>
    </row>
    <row r="1227" spans="1:21" x14ac:dyDescent="0.2">
      <c r="A1227" s="147" t="s">
        <v>8572</v>
      </c>
      <c r="B1227" s="147" t="s">
        <v>6793</v>
      </c>
      <c r="C1227" s="147" t="s">
        <v>107</v>
      </c>
      <c r="D1227" s="147" t="s">
        <v>8514</v>
      </c>
      <c r="E1227" s="148">
        <v>0</v>
      </c>
      <c r="F1227" s="148">
        <v>0</v>
      </c>
      <c r="G1227" s="148">
        <v>0</v>
      </c>
      <c r="H1227" s="148">
        <v>0</v>
      </c>
      <c r="I1227" s="147" t="s">
        <v>4537</v>
      </c>
      <c r="J1227" s="147" t="s">
        <v>4537</v>
      </c>
      <c r="K1227" s="147" t="s">
        <v>4537</v>
      </c>
      <c r="L1227" s="147" t="s">
        <v>8512</v>
      </c>
      <c r="M1227" s="147" t="s">
        <v>4537</v>
      </c>
      <c r="N1227" s="147" t="s">
        <v>233</v>
      </c>
      <c r="O1227" s="147" t="s">
        <v>4537</v>
      </c>
      <c r="P1227" s="147" t="s">
        <v>233</v>
      </c>
      <c r="Q1227" s="147" t="s">
        <v>4537</v>
      </c>
      <c r="R1227" s="147" t="s">
        <v>233</v>
      </c>
      <c r="S1227" s="147" t="s">
        <v>4537</v>
      </c>
      <c r="T1227" s="147" t="s">
        <v>233</v>
      </c>
      <c r="U1227" s="150">
        <f t="shared" si="19"/>
        <v>0</v>
      </c>
    </row>
    <row r="1228" spans="1:21" x14ac:dyDescent="0.2">
      <c r="A1228" s="147" t="s">
        <v>8572</v>
      </c>
      <c r="B1228" s="147" t="s">
        <v>5930</v>
      </c>
      <c r="C1228" s="147" t="s">
        <v>544</v>
      </c>
      <c r="D1228" s="147" t="s">
        <v>8514</v>
      </c>
      <c r="E1228" s="148">
        <v>0</v>
      </c>
      <c r="F1228" s="148">
        <v>590</v>
      </c>
      <c r="G1228" s="148">
        <v>0</v>
      </c>
      <c r="H1228" s="148">
        <v>0</v>
      </c>
      <c r="I1228" s="147" t="s">
        <v>4537</v>
      </c>
      <c r="J1228" s="147" t="s">
        <v>4537</v>
      </c>
      <c r="K1228" s="147" t="s">
        <v>4537</v>
      </c>
      <c r="L1228" s="147" t="s">
        <v>8512</v>
      </c>
      <c r="M1228" s="147" t="s">
        <v>4537</v>
      </c>
      <c r="N1228" s="147" t="s">
        <v>233</v>
      </c>
      <c r="O1228" s="147" t="s">
        <v>4537</v>
      </c>
      <c r="P1228" s="147" t="s">
        <v>233</v>
      </c>
      <c r="Q1228" s="147" t="s">
        <v>4537</v>
      </c>
      <c r="R1228" s="147" t="s">
        <v>233</v>
      </c>
      <c r="S1228" s="147" t="s">
        <v>4537</v>
      </c>
      <c r="T1228" s="147" t="s">
        <v>233</v>
      </c>
      <c r="U1228" s="150">
        <f t="shared" si="19"/>
        <v>0</v>
      </c>
    </row>
    <row r="1229" spans="1:21" x14ac:dyDescent="0.2">
      <c r="A1229" s="147" t="s">
        <v>8572</v>
      </c>
      <c r="B1229" s="147" t="s">
        <v>6708</v>
      </c>
      <c r="C1229" s="147" t="s">
        <v>544</v>
      </c>
      <c r="D1229" s="147" t="s">
        <v>8514</v>
      </c>
      <c r="E1229" s="148">
        <v>0</v>
      </c>
      <c r="F1229" s="148">
        <v>1535</v>
      </c>
      <c r="G1229" s="148">
        <v>0</v>
      </c>
      <c r="H1229" s="148">
        <v>0</v>
      </c>
      <c r="I1229" s="147" t="s">
        <v>4537</v>
      </c>
      <c r="J1229" s="147" t="s">
        <v>4537</v>
      </c>
      <c r="K1229" s="147" t="s">
        <v>4537</v>
      </c>
      <c r="L1229" s="147" t="s">
        <v>8512</v>
      </c>
      <c r="M1229" s="147" t="s">
        <v>4537</v>
      </c>
      <c r="N1229" s="147" t="s">
        <v>233</v>
      </c>
      <c r="O1229" s="147" t="s">
        <v>4537</v>
      </c>
      <c r="P1229" s="147" t="s">
        <v>233</v>
      </c>
      <c r="Q1229" s="147" t="s">
        <v>4537</v>
      </c>
      <c r="R1229" s="147" t="s">
        <v>233</v>
      </c>
      <c r="S1229" s="147" t="s">
        <v>4537</v>
      </c>
      <c r="T1229" s="147" t="s">
        <v>233</v>
      </c>
      <c r="U1229" s="150">
        <f t="shared" si="19"/>
        <v>0</v>
      </c>
    </row>
    <row r="1230" spans="1:21" x14ac:dyDescent="0.2">
      <c r="A1230" s="147" t="s">
        <v>8572</v>
      </c>
      <c r="B1230" s="147" t="s">
        <v>4721</v>
      </c>
      <c r="C1230" s="147" t="s">
        <v>43</v>
      </c>
      <c r="D1230" s="147" t="s">
        <v>8514</v>
      </c>
      <c r="E1230" s="148">
        <v>0</v>
      </c>
      <c r="F1230" s="148">
        <v>714</v>
      </c>
      <c r="G1230" s="148">
        <v>109</v>
      </c>
      <c r="H1230" s="148">
        <v>4</v>
      </c>
      <c r="I1230" s="147" t="s">
        <v>4537</v>
      </c>
      <c r="J1230" s="147" t="s">
        <v>4537</v>
      </c>
      <c r="K1230" s="147" t="s">
        <v>4537</v>
      </c>
      <c r="L1230" s="147" t="s">
        <v>8512</v>
      </c>
      <c r="M1230" s="147" t="s">
        <v>4537</v>
      </c>
      <c r="N1230" s="147" t="s">
        <v>233</v>
      </c>
      <c r="O1230" s="147" t="s">
        <v>4537</v>
      </c>
      <c r="P1230" s="147" t="s">
        <v>233</v>
      </c>
      <c r="Q1230" s="147" t="s">
        <v>4537</v>
      </c>
      <c r="R1230" s="147" t="s">
        <v>233</v>
      </c>
      <c r="S1230" s="147" t="s">
        <v>4537</v>
      </c>
      <c r="T1230" s="147" t="s">
        <v>233</v>
      </c>
      <c r="U1230" s="150">
        <f t="shared" si="19"/>
        <v>0</v>
      </c>
    </row>
    <row r="1231" spans="1:21" x14ac:dyDescent="0.2">
      <c r="A1231" s="147" t="s">
        <v>8572</v>
      </c>
      <c r="B1231" s="147" t="s">
        <v>4718</v>
      </c>
      <c r="C1231" s="147" t="s">
        <v>43</v>
      </c>
      <c r="D1231" s="147" t="s">
        <v>8514</v>
      </c>
      <c r="E1231" s="148">
        <v>0</v>
      </c>
      <c r="F1231" s="148">
        <v>911</v>
      </c>
      <c r="G1231" s="148">
        <v>270</v>
      </c>
      <c r="H1231" s="148">
        <v>0</v>
      </c>
      <c r="I1231" s="147" t="s">
        <v>4537</v>
      </c>
      <c r="J1231" s="147" t="s">
        <v>4537</v>
      </c>
      <c r="K1231" s="147" t="s">
        <v>4537</v>
      </c>
      <c r="L1231" s="147" t="s">
        <v>8512</v>
      </c>
      <c r="M1231" s="147" t="s">
        <v>4537</v>
      </c>
      <c r="N1231" s="147" t="s">
        <v>233</v>
      </c>
      <c r="O1231" s="147" t="s">
        <v>4537</v>
      </c>
      <c r="P1231" s="147" t="s">
        <v>233</v>
      </c>
      <c r="Q1231" s="147" t="s">
        <v>4537</v>
      </c>
      <c r="R1231" s="147" t="s">
        <v>233</v>
      </c>
      <c r="S1231" s="147" t="s">
        <v>4537</v>
      </c>
      <c r="T1231" s="147" t="s">
        <v>233</v>
      </c>
      <c r="U1231" s="150">
        <f t="shared" si="19"/>
        <v>0</v>
      </c>
    </row>
    <row r="1232" spans="1:21" x14ac:dyDescent="0.2">
      <c r="A1232" s="147" t="s">
        <v>8572</v>
      </c>
      <c r="B1232" s="147" t="s">
        <v>8027</v>
      </c>
      <c r="C1232" s="147" t="s">
        <v>43</v>
      </c>
      <c r="D1232" s="147" t="s">
        <v>8514</v>
      </c>
      <c r="E1232" s="148">
        <v>0</v>
      </c>
      <c r="F1232" s="148">
        <v>0</v>
      </c>
      <c r="G1232" s="148">
        <v>0</v>
      </c>
      <c r="H1232" s="148">
        <v>0</v>
      </c>
      <c r="I1232" s="147" t="s">
        <v>4537</v>
      </c>
      <c r="J1232" s="147" t="s">
        <v>4537</v>
      </c>
      <c r="K1232" s="147" t="s">
        <v>4537</v>
      </c>
      <c r="L1232" s="147" t="s">
        <v>8512</v>
      </c>
      <c r="M1232" s="147" t="s">
        <v>4537</v>
      </c>
      <c r="N1232" s="147" t="s">
        <v>233</v>
      </c>
      <c r="O1232" s="147" t="s">
        <v>4537</v>
      </c>
      <c r="P1232" s="147" t="s">
        <v>233</v>
      </c>
      <c r="Q1232" s="147" t="s">
        <v>4537</v>
      </c>
      <c r="R1232" s="147" t="s">
        <v>233</v>
      </c>
      <c r="S1232" s="147" t="s">
        <v>4537</v>
      </c>
      <c r="T1232" s="147" t="s">
        <v>233</v>
      </c>
      <c r="U1232" s="150">
        <f t="shared" si="19"/>
        <v>0</v>
      </c>
    </row>
    <row r="1233" spans="1:21" x14ac:dyDescent="0.2">
      <c r="A1233" s="147" t="s">
        <v>8572</v>
      </c>
      <c r="B1233" s="147" t="s">
        <v>4929</v>
      </c>
      <c r="C1233" s="147" t="s">
        <v>63</v>
      </c>
      <c r="D1233" s="147" t="s">
        <v>8514</v>
      </c>
      <c r="E1233" s="148">
        <v>1131</v>
      </c>
      <c r="F1233" s="148">
        <v>1131</v>
      </c>
      <c r="G1233" s="148">
        <v>537</v>
      </c>
      <c r="H1233" s="148">
        <v>0</v>
      </c>
      <c r="I1233" s="147" t="s">
        <v>4537</v>
      </c>
      <c r="J1233" s="147" t="s">
        <v>4537</v>
      </c>
      <c r="K1233" s="147" t="s">
        <v>4537</v>
      </c>
      <c r="L1233" s="147" t="s">
        <v>8512</v>
      </c>
      <c r="M1233" s="147" t="s">
        <v>4537</v>
      </c>
      <c r="N1233" s="147" t="s">
        <v>233</v>
      </c>
      <c r="O1233" s="147" t="s">
        <v>4537</v>
      </c>
      <c r="P1233" s="147" t="s">
        <v>233</v>
      </c>
      <c r="Q1233" s="147" t="s">
        <v>4537</v>
      </c>
      <c r="R1233" s="147" t="s">
        <v>233</v>
      </c>
      <c r="S1233" s="147" t="s">
        <v>4537</v>
      </c>
      <c r="T1233" s="147" t="s">
        <v>233</v>
      </c>
      <c r="U1233" s="150">
        <f t="shared" si="19"/>
        <v>0</v>
      </c>
    </row>
    <row r="1234" spans="1:21" x14ac:dyDescent="0.2">
      <c r="A1234" s="147" t="s">
        <v>8572</v>
      </c>
      <c r="B1234" s="147" t="s">
        <v>7228</v>
      </c>
      <c r="C1234" s="147" t="s">
        <v>43</v>
      </c>
      <c r="D1234" s="147" t="s">
        <v>8514</v>
      </c>
      <c r="E1234" s="148">
        <v>800</v>
      </c>
      <c r="F1234" s="148">
        <v>1007</v>
      </c>
      <c r="G1234" s="148">
        <v>354</v>
      </c>
      <c r="H1234" s="148">
        <v>0</v>
      </c>
      <c r="I1234" s="147" t="s">
        <v>4537</v>
      </c>
      <c r="J1234" s="147" t="s">
        <v>4537</v>
      </c>
      <c r="K1234" s="147" t="s">
        <v>4537</v>
      </c>
      <c r="L1234" s="147" t="s">
        <v>8512</v>
      </c>
      <c r="M1234" s="147" t="s">
        <v>4537</v>
      </c>
      <c r="N1234" s="147" t="s">
        <v>233</v>
      </c>
      <c r="O1234" s="147" t="s">
        <v>4537</v>
      </c>
      <c r="P1234" s="147" t="s">
        <v>233</v>
      </c>
      <c r="Q1234" s="147" t="s">
        <v>4537</v>
      </c>
      <c r="R1234" s="147" t="s">
        <v>233</v>
      </c>
      <c r="S1234" s="147" t="s">
        <v>4537</v>
      </c>
      <c r="T1234" s="147" t="s">
        <v>233</v>
      </c>
      <c r="U1234" s="150">
        <f t="shared" si="19"/>
        <v>0</v>
      </c>
    </row>
    <row r="1235" spans="1:21" x14ac:dyDescent="0.2">
      <c r="A1235" s="147" t="s">
        <v>8572</v>
      </c>
      <c r="B1235" s="147" t="s">
        <v>4908</v>
      </c>
      <c r="C1235" s="147" t="s">
        <v>43</v>
      </c>
      <c r="D1235" s="147" t="s">
        <v>8514</v>
      </c>
      <c r="E1235" s="148">
        <v>0</v>
      </c>
      <c r="F1235" s="148">
        <v>0</v>
      </c>
      <c r="G1235" s="148">
        <v>0</v>
      </c>
      <c r="H1235" s="148">
        <v>0</v>
      </c>
      <c r="I1235" s="147" t="s">
        <v>4537</v>
      </c>
      <c r="J1235" s="147" t="s">
        <v>4537</v>
      </c>
      <c r="K1235" s="147" t="s">
        <v>4537</v>
      </c>
      <c r="L1235" s="147" t="s">
        <v>8512</v>
      </c>
      <c r="M1235" s="147" t="s">
        <v>4537</v>
      </c>
      <c r="N1235" s="147" t="s">
        <v>233</v>
      </c>
      <c r="O1235" s="147" t="s">
        <v>4537</v>
      </c>
      <c r="P1235" s="147" t="s">
        <v>233</v>
      </c>
      <c r="Q1235" s="147" t="s">
        <v>4537</v>
      </c>
      <c r="R1235" s="147" t="s">
        <v>233</v>
      </c>
      <c r="S1235" s="147" t="s">
        <v>4537</v>
      </c>
      <c r="T1235" s="147" t="s">
        <v>233</v>
      </c>
      <c r="U1235" s="150">
        <f t="shared" si="19"/>
        <v>0</v>
      </c>
    </row>
    <row r="1236" spans="1:21" x14ac:dyDescent="0.2">
      <c r="A1236" s="147" t="s">
        <v>8572</v>
      </c>
      <c r="B1236" s="147" t="s">
        <v>7037</v>
      </c>
      <c r="C1236" s="147" t="s">
        <v>63</v>
      </c>
      <c r="D1236" s="147" t="s">
        <v>8514</v>
      </c>
      <c r="E1236" s="148">
        <v>0</v>
      </c>
      <c r="F1236" s="148">
        <v>769</v>
      </c>
      <c r="G1236" s="148">
        <v>460</v>
      </c>
      <c r="H1236" s="148">
        <v>0</v>
      </c>
      <c r="I1236" s="147" t="s">
        <v>4537</v>
      </c>
      <c r="J1236" s="147" t="s">
        <v>4537</v>
      </c>
      <c r="K1236" s="147" t="s">
        <v>4537</v>
      </c>
      <c r="L1236" s="147" t="s">
        <v>8512</v>
      </c>
      <c r="M1236" s="147" t="s">
        <v>4537</v>
      </c>
      <c r="N1236" s="147" t="s">
        <v>233</v>
      </c>
      <c r="O1236" s="147" t="s">
        <v>4537</v>
      </c>
      <c r="P1236" s="147" t="s">
        <v>233</v>
      </c>
      <c r="Q1236" s="147" t="s">
        <v>4537</v>
      </c>
      <c r="R1236" s="147" t="s">
        <v>233</v>
      </c>
      <c r="S1236" s="147" t="s">
        <v>4537</v>
      </c>
      <c r="T1236" s="147" t="s">
        <v>233</v>
      </c>
      <c r="U1236" s="150">
        <f t="shared" si="19"/>
        <v>0</v>
      </c>
    </row>
    <row r="1237" spans="1:21" x14ac:dyDescent="0.2">
      <c r="A1237" s="147" t="s">
        <v>8572</v>
      </c>
      <c r="B1237" s="147" t="s">
        <v>162</v>
      </c>
      <c r="C1237" s="147" t="s">
        <v>63</v>
      </c>
      <c r="D1237" s="147" t="s">
        <v>8514</v>
      </c>
      <c r="E1237" s="148">
        <v>124</v>
      </c>
      <c r="F1237" s="148">
        <v>127</v>
      </c>
      <c r="G1237" s="148">
        <v>102</v>
      </c>
      <c r="H1237" s="148">
        <v>0</v>
      </c>
      <c r="I1237" s="147" t="s">
        <v>4537</v>
      </c>
      <c r="J1237" s="147" t="s">
        <v>4537</v>
      </c>
      <c r="K1237" s="147" t="s">
        <v>4537</v>
      </c>
      <c r="L1237" s="147" t="s">
        <v>8515</v>
      </c>
      <c r="M1237" s="147" t="s">
        <v>4537</v>
      </c>
      <c r="N1237" s="147" t="s">
        <v>233</v>
      </c>
      <c r="O1237" s="147" t="s">
        <v>4537</v>
      </c>
      <c r="P1237" s="147" t="s">
        <v>233</v>
      </c>
      <c r="Q1237" s="147" t="s">
        <v>4537</v>
      </c>
      <c r="R1237" s="147" t="s">
        <v>233</v>
      </c>
      <c r="S1237" s="147" t="s">
        <v>4537</v>
      </c>
      <c r="T1237" s="147" t="s">
        <v>233</v>
      </c>
      <c r="U1237" s="150">
        <f t="shared" si="19"/>
        <v>0</v>
      </c>
    </row>
    <row r="1238" spans="1:21" x14ac:dyDescent="0.2">
      <c r="A1238" s="147" t="s">
        <v>8572</v>
      </c>
      <c r="B1238" s="147" t="s">
        <v>48</v>
      </c>
      <c r="C1238" s="147" t="s">
        <v>107</v>
      </c>
      <c r="D1238" s="147" t="s">
        <v>8514</v>
      </c>
      <c r="E1238" s="148">
        <v>123</v>
      </c>
      <c r="F1238" s="148">
        <v>134</v>
      </c>
      <c r="G1238" s="148">
        <v>34</v>
      </c>
      <c r="H1238" s="148">
        <v>0</v>
      </c>
      <c r="I1238" s="147" t="s">
        <v>4537</v>
      </c>
      <c r="J1238" s="147" t="s">
        <v>4537</v>
      </c>
      <c r="K1238" s="147" t="s">
        <v>4537</v>
      </c>
      <c r="L1238" s="147" t="s">
        <v>8512</v>
      </c>
      <c r="M1238" s="147" t="s">
        <v>4537</v>
      </c>
      <c r="N1238" s="147" t="s">
        <v>233</v>
      </c>
      <c r="O1238" s="147" t="s">
        <v>4537</v>
      </c>
      <c r="P1238" s="147" t="s">
        <v>233</v>
      </c>
      <c r="Q1238" s="147" t="s">
        <v>4537</v>
      </c>
      <c r="R1238" s="147" t="s">
        <v>233</v>
      </c>
      <c r="S1238" s="147" t="s">
        <v>4537</v>
      </c>
      <c r="T1238" s="147" t="s">
        <v>233</v>
      </c>
      <c r="U1238" s="150">
        <f t="shared" si="19"/>
        <v>0</v>
      </c>
    </row>
    <row r="1239" spans="1:21" x14ac:dyDescent="0.2">
      <c r="A1239" s="147" t="s">
        <v>8572</v>
      </c>
      <c r="B1239" s="147" t="s">
        <v>223</v>
      </c>
      <c r="C1239" s="147" t="s">
        <v>63</v>
      </c>
      <c r="D1239" s="147" t="s">
        <v>8514</v>
      </c>
      <c r="E1239" s="148">
        <v>551</v>
      </c>
      <c r="F1239" s="148">
        <v>572</v>
      </c>
      <c r="G1239" s="148">
        <v>76</v>
      </c>
      <c r="H1239" s="148">
        <v>0</v>
      </c>
      <c r="I1239" s="147" t="s">
        <v>4537</v>
      </c>
      <c r="J1239" s="147" t="s">
        <v>4537</v>
      </c>
      <c r="K1239" s="147" t="s">
        <v>4537</v>
      </c>
      <c r="L1239" s="147" t="s">
        <v>8512</v>
      </c>
      <c r="M1239" s="147" t="s">
        <v>4537</v>
      </c>
      <c r="N1239" s="147" t="s">
        <v>233</v>
      </c>
      <c r="O1239" s="147" t="s">
        <v>4537</v>
      </c>
      <c r="P1239" s="147" t="s">
        <v>233</v>
      </c>
      <c r="Q1239" s="147" t="s">
        <v>4537</v>
      </c>
      <c r="R1239" s="147" t="s">
        <v>233</v>
      </c>
      <c r="S1239" s="147" t="s">
        <v>4537</v>
      </c>
      <c r="T1239" s="147" t="s">
        <v>233</v>
      </c>
      <c r="U1239" s="150">
        <f t="shared" si="19"/>
        <v>0</v>
      </c>
    </row>
    <row r="1240" spans="1:21" x14ac:dyDescent="0.2">
      <c r="A1240" s="147" t="s">
        <v>8572</v>
      </c>
      <c r="B1240" s="147" t="s">
        <v>4714</v>
      </c>
      <c r="C1240" s="147" t="s">
        <v>43</v>
      </c>
      <c r="D1240" s="147" t="s">
        <v>8514</v>
      </c>
      <c r="E1240" s="148">
        <v>0</v>
      </c>
      <c r="F1240" s="148">
        <v>526</v>
      </c>
      <c r="G1240" s="148">
        <v>73</v>
      </c>
      <c r="H1240" s="148">
        <v>0</v>
      </c>
      <c r="I1240" s="147" t="s">
        <v>4537</v>
      </c>
      <c r="J1240" s="147" t="s">
        <v>4537</v>
      </c>
      <c r="K1240" s="147" t="s">
        <v>4537</v>
      </c>
      <c r="L1240" s="147" t="s">
        <v>8512</v>
      </c>
      <c r="M1240" s="147" t="s">
        <v>4537</v>
      </c>
      <c r="N1240" s="147" t="s">
        <v>233</v>
      </c>
      <c r="O1240" s="147" t="s">
        <v>4537</v>
      </c>
      <c r="P1240" s="147" t="s">
        <v>233</v>
      </c>
      <c r="Q1240" s="147" t="s">
        <v>4537</v>
      </c>
      <c r="R1240" s="147" t="s">
        <v>233</v>
      </c>
      <c r="S1240" s="147" t="s">
        <v>4537</v>
      </c>
      <c r="T1240" s="147" t="s">
        <v>233</v>
      </c>
      <c r="U1240" s="150">
        <f t="shared" si="19"/>
        <v>0</v>
      </c>
    </row>
    <row r="1241" spans="1:21" x14ac:dyDescent="0.2">
      <c r="A1241" s="147" t="s">
        <v>8572</v>
      </c>
      <c r="B1241" s="147" t="s">
        <v>7605</v>
      </c>
      <c r="C1241" s="147" t="s">
        <v>43</v>
      </c>
      <c r="D1241" s="147" t="s">
        <v>8514</v>
      </c>
      <c r="E1241" s="148">
        <v>0</v>
      </c>
      <c r="F1241" s="148">
        <v>2019</v>
      </c>
      <c r="G1241" s="148">
        <v>334</v>
      </c>
      <c r="H1241" s="148">
        <v>0</v>
      </c>
      <c r="I1241" s="147" t="s">
        <v>4537</v>
      </c>
      <c r="J1241" s="147" t="s">
        <v>4537</v>
      </c>
      <c r="K1241" s="147" t="s">
        <v>4537</v>
      </c>
      <c r="L1241" s="147" t="s">
        <v>8512</v>
      </c>
      <c r="M1241" s="147" t="s">
        <v>4537</v>
      </c>
      <c r="N1241" s="147" t="s">
        <v>233</v>
      </c>
      <c r="O1241" s="147" t="s">
        <v>4537</v>
      </c>
      <c r="P1241" s="147" t="s">
        <v>233</v>
      </c>
      <c r="Q1241" s="147" t="s">
        <v>4537</v>
      </c>
      <c r="R1241" s="147" t="s">
        <v>233</v>
      </c>
      <c r="S1241" s="147" t="s">
        <v>4537</v>
      </c>
      <c r="T1241" s="147" t="s">
        <v>233</v>
      </c>
      <c r="U1241" s="150">
        <f t="shared" si="19"/>
        <v>0</v>
      </c>
    </row>
    <row r="1242" spans="1:21" x14ac:dyDescent="0.2">
      <c r="A1242" s="147" t="s">
        <v>8572</v>
      </c>
      <c r="B1242" s="147" t="s">
        <v>8086</v>
      </c>
      <c r="C1242" s="147" t="s">
        <v>544</v>
      </c>
      <c r="D1242" s="147" t="s">
        <v>8514</v>
      </c>
      <c r="E1242" s="148">
        <v>0</v>
      </c>
      <c r="F1242" s="148">
        <v>220</v>
      </c>
      <c r="G1242" s="148">
        <v>0</v>
      </c>
      <c r="H1242" s="148">
        <v>0</v>
      </c>
      <c r="I1242" s="147" t="s">
        <v>4537</v>
      </c>
      <c r="J1242" s="147" t="s">
        <v>4537</v>
      </c>
      <c r="K1242" s="147" t="s">
        <v>4537</v>
      </c>
      <c r="L1242" s="147" t="s">
        <v>8512</v>
      </c>
      <c r="M1242" s="147" t="s">
        <v>4537</v>
      </c>
      <c r="N1242" s="147" t="s">
        <v>233</v>
      </c>
      <c r="O1242" s="147" t="s">
        <v>4537</v>
      </c>
      <c r="P1242" s="147" t="s">
        <v>233</v>
      </c>
      <c r="Q1242" s="147" t="s">
        <v>4537</v>
      </c>
      <c r="R1242" s="147" t="s">
        <v>233</v>
      </c>
      <c r="S1242" s="147" t="s">
        <v>4537</v>
      </c>
      <c r="T1242" s="147" t="s">
        <v>233</v>
      </c>
      <c r="U1242" s="150">
        <f t="shared" si="19"/>
        <v>0</v>
      </c>
    </row>
    <row r="1243" spans="1:21" x14ac:dyDescent="0.2">
      <c r="A1243" s="147" t="s">
        <v>8572</v>
      </c>
      <c r="B1243" s="147" t="s">
        <v>8038</v>
      </c>
      <c r="C1243" s="147" t="s">
        <v>544</v>
      </c>
      <c r="D1243" s="147" t="s">
        <v>8514</v>
      </c>
      <c r="E1243" s="148">
        <v>0</v>
      </c>
      <c r="F1243" s="148">
        <v>1395</v>
      </c>
      <c r="G1243" s="148">
        <v>0</v>
      </c>
      <c r="H1243" s="148">
        <v>0</v>
      </c>
      <c r="I1243" s="147" t="s">
        <v>4537</v>
      </c>
      <c r="J1243" s="147" t="s">
        <v>4537</v>
      </c>
      <c r="K1243" s="147" t="s">
        <v>4537</v>
      </c>
      <c r="L1243" s="147" t="s">
        <v>8512</v>
      </c>
      <c r="M1243" s="147" t="s">
        <v>4537</v>
      </c>
      <c r="N1243" s="147" t="s">
        <v>233</v>
      </c>
      <c r="O1243" s="147" t="s">
        <v>4537</v>
      </c>
      <c r="P1243" s="147" t="s">
        <v>233</v>
      </c>
      <c r="Q1243" s="147" t="s">
        <v>4537</v>
      </c>
      <c r="R1243" s="147" t="s">
        <v>233</v>
      </c>
      <c r="S1243" s="147" t="s">
        <v>4537</v>
      </c>
      <c r="T1243" s="147" t="s">
        <v>233</v>
      </c>
      <c r="U1243" s="150">
        <f t="shared" si="19"/>
        <v>0</v>
      </c>
    </row>
    <row r="1244" spans="1:21" x14ac:dyDescent="0.2">
      <c r="A1244" s="147" t="s">
        <v>8572</v>
      </c>
      <c r="B1244" s="147" t="s">
        <v>226</v>
      </c>
      <c r="C1244" s="147" t="s">
        <v>63</v>
      </c>
      <c r="D1244" s="147" t="s">
        <v>8514</v>
      </c>
      <c r="E1244" s="148">
        <v>405</v>
      </c>
      <c r="F1244" s="148">
        <v>0</v>
      </c>
      <c r="G1244" s="148">
        <v>0</v>
      </c>
      <c r="H1244" s="148">
        <v>0</v>
      </c>
      <c r="I1244" s="147" t="s">
        <v>4537</v>
      </c>
      <c r="J1244" s="147" t="s">
        <v>4537</v>
      </c>
      <c r="K1244" s="147" t="s">
        <v>4537</v>
      </c>
      <c r="L1244" s="147" t="s">
        <v>8512</v>
      </c>
      <c r="M1244" s="147" t="s">
        <v>4537</v>
      </c>
      <c r="N1244" s="147" t="s">
        <v>233</v>
      </c>
      <c r="O1244" s="147" t="s">
        <v>4537</v>
      </c>
      <c r="P1244" s="147" t="s">
        <v>233</v>
      </c>
      <c r="Q1244" s="147" t="s">
        <v>4537</v>
      </c>
      <c r="R1244" s="147" t="s">
        <v>233</v>
      </c>
      <c r="S1244" s="147" t="s">
        <v>4537</v>
      </c>
      <c r="T1244" s="147" t="s">
        <v>233</v>
      </c>
      <c r="U1244" s="150">
        <f t="shared" si="19"/>
        <v>0</v>
      </c>
    </row>
    <row r="1245" spans="1:21" x14ac:dyDescent="0.2">
      <c r="A1245" s="147" t="s">
        <v>8572</v>
      </c>
      <c r="B1245" s="147" t="s">
        <v>240</v>
      </c>
      <c r="C1245" s="147" t="s">
        <v>63</v>
      </c>
      <c r="D1245" s="147" t="s">
        <v>8514</v>
      </c>
      <c r="E1245" s="148">
        <v>197</v>
      </c>
      <c r="F1245" s="148">
        <v>0</v>
      </c>
      <c r="G1245" s="148">
        <v>0</v>
      </c>
      <c r="H1245" s="148">
        <v>0</v>
      </c>
      <c r="I1245" s="147" t="s">
        <v>4537</v>
      </c>
      <c r="J1245" s="147" t="s">
        <v>4537</v>
      </c>
      <c r="K1245" s="147" t="s">
        <v>4537</v>
      </c>
      <c r="L1245" s="147" t="s">
        <v>8512</v>
      </c>
      <c r="M1245" s="147" t="s">
        <v>4537</v>
      </c>
      <c r="N1245" s="147" t="s">
        <v>233</v>
      </c>
      <c r="O1245" s="147" t="s">
        <v>4537</v>
      </c>
      <c r="P1245" s="147" t="s">
        <v>233</v>
      </c>
      <c r="Q1245" s="147" t="s">
        <v>4537</v>
      </c>
      <c r="R1245" s="147" t="s">
        <v>233</v>
      </c>
      <c r="S1245" s="147" t="s">
        <v>4537</v>
      </c>
      <c r="T1245" s="147" t="s">
        <v>233</v>
      </c>
      <c r="U1245" s="150">
        <f t="shared" si="19"/>
        <v>0</v>
      </c>
    </row>
    <row r="1246" spans="1:21" x14ac:dyDescent="0.2">
      <c r="A1246" s="147" t="s">
        <v>8572</v>
      </c>
      <c r="B1246" s="147" t="s">
        <v>243</v>
      </c>
      <c r="C1246" s="147" t="s">
        <v>63</v>
      </c>
      <c r="D1246" s="147" t="s">
        <v>8514</v>
      </c>
      <c r="E1246" s="148">
        <v>415</v>
      </c>
      <c r="F1246" s="148">
        <v>580</v>
      </c>
      <c r="G1246" s="148">
        <v>56</v>
      </c>
      <c r="H1246" s="148">
        <v>0</v>
      </c>
      <c r="I1246" s="147" t="s">
        <v>4537</v>
      </c>
      <c r="J1246" s="147" t="s">
        <v>4537</v>
      </c>
      <c r="K1246" s="147" t="s">
        <v>4537</v>
      </c>
      <c r="L1246" s="147" t="s">
        <v>8512</v>
      </c>
      <c r="M1246" s="147" t="s">
        <v>4537</v>
      </c>
      <c r="N1246" s="147" t="s">
        <v>233</v>
      </c>
      <c r="O1246" s="147" t="s">
        <v>4537</v>
      </c>
      <c r="P1246" s="147" t="s">
        <v>233</v>
      </c>
      <c r="Q1246" s="147" t="s">
        <v>4537</v>
      </c>
      <c r="R1246" s="147" t="s">
        <v>233</v>
      </c>
      <c r="S1246" s="147" t="s">
        <v>4537</v>
      </c>
      <c r="T1246" s="147" t="s">
        <v>233</v>
      </c>
      <c r="U1246" s="150">
        <f t="shared" si="19"/>
        <v>0</v>
      </c>
    </row>
    <row r="1247" spans="1:21" x14ac:dyDescent="0.2">
      <c r="A1247" s="147" t="s">
        <v>8572</v>
      </c>
      <c r="B1247" s="147" t="s">
        <v>166</v>
      </c>
      <c r="C1247" s="147" t="s">
        <v>544</v>
      </c>
      <c r="D1247" s="147" t="s">
        <v>8514</v>
      </c>
      <c r="E1247" s="148">
        <v>0</v>
      </c>
      <c r="F1247" s="148">
        <v>1403</v>
      </c>
      <c r="G1247" s="148">
        <v>0</v>
      </c>
      <c r="H1247" s="148">
        <v>0</v>
      </c>
      <c r="I1247" s="147" t="s">
        <v>4537</v>
      </c>
      <c r="J1247" s="147" t="s">
        <v>4537</v>
      </c>
      <c r="K1247" s="147" t="s">
        <v>4537</v>
      </c>
      <c r="L1247" s="147" t="s">
        <v>8512</v>
      </c>
      <c r="M1247" s="147" t="s">
        <v>4537</v>
      </c>
      <c r="N1247" s="147" t="s">
        <v>233</v>
      </c>
      <c r="O1247" s="147" t="s">
        <v>4537</v>
      </c>
      <c r="P1247" s="147" t="s">
        <v>233</v>
      </c>
      <c r="Q1247" s="147" t="s">
        <v>4537</v>
      </c>
      <c r="R1247" s="147" t="s">
        <v>233</v>
      </c>
      <c r="S1247" s="147" t="s">
        <v>4537</v>
      </c>
      <c r="T1247" s="147" t="s">
        <v>233</v>
      </c>
      <c r="U1247" s="150">
        <f t="shared" si="19"/>
        <v>0</v>
      </c>
    </row>
    <row r="1248" spans="1:21" x14ac:dyDescent="0.2">
      <c r="A1248" s="147" t="s">
        <v>8572</v>
      </c>
      <c r="B1248" s="147" t="s">
        <v>55</v>
      </c>
      <c r="C1248" s="147" t="s">
        <v>63</v>
      </c>
      <c r="D1248" s="147" t="s">
        <v>8514</v>
      </c>
      <c r="E1248" s="148">
        <v>501</v>
      </c>
      <c r="F1248" s="148">
        <v>603</v>
      </c>
      <c r="G1248" s="148">
        <v>230</v>
      </c>
      <c r="H1248" s="148">
        <v>0</v>
      </c>
      <c r="I1248" s="147" t="s">
        <v>4537</v>
      </c>
      <c r="J1248" s="147" t="s">
        <v>4537</v>
      </c>
      <c r="K1248" s="147" t="s">
        <v>4537</v>
      </c>
      <c r="L1248" s="147" t="s">
        <v>8512</v>
      </c>
      <c r="M1248" s="147" t="s">
        <v>4537</v>
      </c>
      <c r="N1248" s="147" t="s">
        <v>233</v>
      </c>
      <c r="O1248" s="147" t="s">
        <v>4537</v>
      </c>
      <c r="P1248" s="147" t="s">
        <v>233</v>
      </c>
      <c r="Q1248" s="147" t="s">
        <v>4537</v>
      </c>
      <c r="R1248" s="147" t="s">
        <v>233</v>
      </c>
      <c r="S1248" s="147" t="s">
        <v>4537</v>
      </c>
      <c r="T1248" s="147" t="s">
        <v>233</v>
      </c>
      <c r="U1248" s="150">
        <f t="shared" si="19"/>
        <v>0</v>
      </c>
    </row>
    <row r="1249" spans="1:21" x14ac:dyDescent="0.2">
      <c r="A1249" s="147" t="s">
        <v>8572</v>
      </c>
      <c r="B1249" s="147" t="s">
        <v>61</v>
      </c>
      <c r="C1249" s="147" t="s">
        <v>63</v>
      </c>
      <c r="D1249" s="147" t="s">
        <v>8514</v>
      </c>
      <c r="E1249" s="148">
        <v>0</v>
      </c>
      <c r="F1249" s="148">
        <v>796</v>
      </c>
      <c r="G1249" s="148">
        <v>628</v>
      </c>
      <c r="H1249" s="148">
        <v>0</v>
      </c>
      <c r="I1249" s="147" t="s">
        <v>4537</v>
      </c>
      <c r="J1249" s="147" t="s">
        <v>4537</v>
      </c>
      <c r="K1249" s="147" t="s">
        <v>4537</v>
      </c>
      <c r="L1249" s="147" t="s">
        <v>8512</v>
      </c>
      <c r="M1249" s="147" t="s">
        <v>4537</v>
      </c>
      <c r="N1249" s="147" t="s">
        <v>233</v>
      </c>
      <c r="O1249" s="147" t="s">
        <v>4537</v>
      </c>
      <c r="P1249" s="147" t="s">
        <v>233</v>
      </c>
      <c r="Q1249" s="147" t="s">
        <v>4537</v>
      </c>
      <c r="R1249" s="147" t="s">
        <v>233</v>
      </c>
      <c r="S1249" s="147" t="s">
        <v>4537</v>
      </c>
      <c r="T1249" s="147" t="s">
        <v>233</v>
      </c>
      <c r="U1249" s="150">
        <f t="shared" si="19"/>
        <v>0</v>
      </c>
    </row>
    <row r="1250" spans="1:21" x14ac:dyDescent="0.2">
      <c r="A1250" s="147" t="s">
        <v>8572</v>
      </c>
      <c r="B1250" s="147" t="s">
        <v>8199</v>
      </c>
      <c r="C1250" s="147" t="s">
        <v>63</v>
      </c>
      <c r="D1250" s="147" t="s">
        <v>8514</v>
      </c>
      <c r="E1250" s="148">
        <v>0</v>
      </c>
      <c r="F1250" s="148">
        <v>128</v>
      </c>
      <c r="G1250" s="148">
        <v>0</v>
      </c>
      <c r="H1250" s="148">
        <v>0</v>
      </c>
      <c r="I1250" s="147" t="s">
        <v>4537</v>
      </c>
      <c r="J1250" s="147" t="s">
        <v>4537</v>
      </c>
      <c r="K1250" s="147" t="s">
        <v>4537</v>
      </c>
      <c r="L1250" s="147" t="s">
        <v>8512</v>
      </c>
      <c r="M1250" s="147" t="s">
        <v>4537</v>
      </c>
      <c r="N1250" s="147" t="s">
        <v>233</v>
      </c>
      <c r="O1250" s="147" t="s">
        <v>4537</v>
      </c>
      <c r="P1250" s="147" t="s">
        <v>233</v>
      </c>
      <c r="Q1250" s="147" t="s">
        <v>4537</v>
      </c>
      <c r="R1250" s="147" t="s">
        <v>233</v>
      </c>
      <c r="S1250" s="147" t="s">
        <v>4537</v>
      </c>
      <c r="T1250" s="147" t="s">
        <v>233</v>
      </c>
      <c r="U1250" s="150">
        <f t="shared" si="19"/>
        <v>0</v>
      </c>
    </row>
    <row r="1251" spans="1:21" x14ac:dyDescent="0.2">
      <c r="A1251" s="147" t="s">
        <v>8572</v>
      </c>
      <c r="B1251" s="147" t="s">
        <v>4677</v>
      </c>
      <c r="C1251" s="147" t="s">
        <v>63</v>
      </c>
      <c r="D1251" s="147" t="s">
        <v>8514</v>
      </c>
      <c r="E1251" s="148">
        <v>535</v>
      </c>
      <c r="F1251" s="148">
        <v>592</v>
      </c>
      <c r="G1251" s="148">
        <v>107</v>
      </c>
      <c r="H1251" s="148">
        <v>0</v>
      </c>
      <c r="I1251" s="147" t="s">
        <v>4537</v>
      </c>
      <c r="J1251" s="147" t="s">
        <v>4537</v>
      </c>
      <c r="K1251" s="147" t="s">
        <v>4537</v>
      </c>
      <c r="L1251" s="147" t="s">
        <v>8512</v>
      </c>
      <c r="M1251" s="147" t="s">
        <v>4537</v>
      </c>
      <c r="N1251" s="147" t="s">
        <v>233</v>
      </c>
      <c r="O1251" s="147" t="s">
        <v>4537</v>
      </c>
      <c r="P1251" s="147" t="s">
        <v>233</v>
      </c>
      <c r="Q1251" s="147" t="s">
        <v>4537</v>
      </c>
      <c r="R1251" s="147" t="s">
        <v>233</v>
      </c>
      <c r="S1251" s="147" t="s">
        <v>4537</v>
      </c>
      <c r="T1251" s="147" t="s">
        <v>233</v>
      </c>
      <c r="U1251" s="150">
        <f t="shared" si="19"/>
        <v>0</v>
      </c>
    </row>
    <row r="1252" spans="1:21" x14ac:dyDescent="0.2">
      <c r="A1252" s="147" t="s">
        <v>8572</v>
      </c>
      <c r="B1252" s="147" t="s">
        <v>4695</v>
      </c>
      <c r="C1252" s="147" t="s">
        <v>63</v>
      </c>
      <c r="D1252" s="147" t="s">
        <v>8514</v>
      </c>
      <c r="E1252" s="148">
        <v>16</v>
      </c>
      <c r="F1252" s="148">
        <v>18</v>
      </c>
      <c r="G1252" s="148">
        <v>6</v>
      </c>
      <c r="H1252" s="148">
        <v>0</v>
      </c>
      <c r="I1252" s="147" t="s">
        <v>4537</v>
      </c>
      <c r="J1252" s="147" t="s">
        <v>4537</v>
      </c>
      <c r="K1252" s="147" t="s">
        <v>4537</v>
      </c>
      <c r="L1252" s="147" t="s">
        <v>8512</v>
      </c>
      <c r="M1252" s="147" t="s">
        <v>4537</v>
      </c>
      <c r="N1252" s="147" t="s">
        <v>233</v>
      </c>
      <c r="O1252" s="147" t="s">
        <v>4537</v>
      </c>
      <c r="P1252" s="147" t="s">
        <v>233</v>
      </c>
      <c r="Q1252" s="147" t="s">
        <v>4537</v>
      </c>
      <c r="R1252" s="147" t="s">
        <v>233</v>
      </c>
      <c r="S1252" s="147" t="s">
        <v>4537</v>
      </c>
      <c r="T1252" s="147" t="s">
        <v>233</v>
      </c>
      <c r="U1252" s="150">
        <f t="shared" si="19"/>
        <v>0</v>
      </c>
    </row>
    <row r="1253" spans="1:21" x14ac:dyDescent="0.2">
      <c r="A1253" s="147" t="s">
        <v>8572</v>
      </c>
      <c r="B1253" s="147" t="s">
        <v>6873</v>
      </c>
      <c r="C1253" s="147" t="s">
        <v>544</v>
      </c>
      <c r="D1253" s="147" t="s">
        <v>8514</v>
      </c>
      <c r="E1253" s="148">
        <v>0</v>
      </c>
      <c r="F1253" s="148">
        <v>0</v>
      </c>
      <c r="G1253" s="148">
        <v>0</v>
      </c>
      <c r="H1253" s="148">
        <v>0</v>
      </c>
      <c r="I1253" s="147" t="s">
        <v>4537</v>
      </c>
      <c r="J1253" s="147" t="s">
        <v>4537</v>
      </c>
      <c r="K1253" s="147" t="s">
        <v>4537</v>
      </c>
      <c r="L1253" s="147" t="s">
        <v>8512</v>
      </c>
      <c r="M1253" s="147" t="s">
        <v>4537</v>
      </c>
      <c r="N1253" s="147" t="s">
        <v>233</v>
      </c>
      <c r="O1253" s="147" t="s">
        <v>4537</v>
      </c>
      <c r="P1253" s="147" t="s">
        <v>233</v>
      </c>
      <c r="Q1253" s="147" t="s">
        <v>4537</v>
      </c>
      <c r="R1253" s="147" t="s">
        <v>233</v>
      </c>
      <c r="S1253" s="147" t="s">
        <v>4537</v>
      </c>
      <c r="T1253" s="147" t="s">
        <v>233</v>
      </c>
      <c r="U1253" s="150">
        <f t="shared" si="19"/>
        <v>0</v>
      </c>
    </row>
    <row r="1254" spans="1:21" x14ac:dyDescent="0.2">
      <c r="A1254" s="147" t="s">
        <v>8572</v>
      </c>
      <c r="B1254" s="147" t="s">
        <v>4701</v>
      </c>
      <c r="C1254" s="147" t="s">
        <v>63</v>
      </c>
      <c r="D1254" s="147" t="s">
        <v>8514</v>
      </c>
      <c r="E1254" s="148">
        <v>518</v>
      </c>
      <c r="F1254" s="148">
        <v>526</v>
      </c>
      <c r="G1254" s="148">
        <v>3</v>
      </c>
      <c r="H1254" s="148">
        <v>1</v>
      </c>
      <c r="I1254" s="147" t="s">
        <v>4537</v>
      </c>
      <c r="J1254" s="147" t="s">
        <v>4537</v>
      </c>
      <c r="K1254" s="147" t="s">
        <v>4537</v>
      </c>
      <c r="L1254" s="147" t="s">
        <v>8512</v>
      </c>
      <c r="M1254" s="147" t="s">
        <v>4537</v>
      </c>
      <c r="N1254" s="147" t="s">
        <v>233</v>
      </c>
      <c r="O1254" s="147" t="s">
        <v>4537</v>
      </c>
      <c r="P1254" s="147" t="s">
        <v>233</v>
      </c>
      <c r="Q1254" s="147" t="s">
        <v>4537</v>
      </c>
      <c r="R1254" s="147" t="s">
        <v>233</v>
      </c>
      <c r="S1254" s="147" t="s">
        <v>4537</v>
      </c>
      <c r="T1254" s="147" t="s">
        <v>233</v>
      </c>
      <c r="U1254" s="150">
        <f t="shared" si="19"/>
        <v>0</v>
      </c>
    </row>
    <row r="1255" spans="1:21" x14ac:dyDescent="0.2">
      <c r="A1255" s="147" t="s">
        <v>8572</v>
      </c>
      <c r="B1255" s="147" t="s">
        <v>172</v>
      </c>
      <c r="C1255" s="147" t="s">
        <v>63</v>
      </c>
      <c r="D1255" s="147" t="s">
        <v>8514</v>
      </c>
      <c r="E1255" s="148">
        <v>233</v>
      </c>
      <c r="F1255" s="148">
        <v>0</v>
      </c>
      <c r="G1255" s="148">
        <v>0</v>
      </c>
      <c r="H1255" s="148">
        <v>0</v>
      </c>
      <c r="I1255" s="147" t="s">
        <v>4537</v>
      </c>
      <c r="J1255" s="147" t="s">
        <v>4537</v>
      </c>
      <c r="K1255" s="147" t="s">
        <v>4537</v>
      </c>
      <c r="L1255" s="147" t="s">
        <v>8512</v>
      </c>
      <c r="M1255" s="147" t="s">
        <v>4537</v>
      </c>
      <c r="N1255" s="147" t="s">
        <v>233</v>
      </c>
      <c r="O1255" s="147" t="s">
        <v>4537</v>
      </c>
      <c r="P1255" s="147" t="s">
        <v>233</v>
      </c>
      <c r="Q1255" s="147" t="s">
        <v>4537</v>
      </c>
      <c r="R1255" s="147" t="s">
        <v>233</v>
      </c>
      <c r="S1255" s="147" t="s">
        <v>4537</v>
      </c>
      <c r="T1255" s="147" t="s">
        <v>233</v>
      </c>
      <c r="U1255" s="150">
        <f t="shared" si="19"/>
        <v>0</v>
      </c>
    </row>
    <row r="1256" spans="1:21" x14ac:dyDescent="0.2">
      <c r="A1256" s="147" t="s">
        <v>8572</v>
      </c>
      <c r="B1256" s="147" t="s">
        <v>8035</v>
      </c>
      <c r="C1256" s="147" t="s">
        <v>63</v>
      </c>
      <c r="D1256" s="147" t="s">
        <v>8514</v>
      </c>
      <c r="E1256" s="148">
        <v>201</v>
      </c>
      <c r="F1256" s="148">
        <v>0</v>
      </c>
      <c r="G1256" s="148">
        <v>0</v>
      </c>
      <c r="H1256" s="148">
        <v>0</v>
      </c>
      <c r="I1256" s="147" t="s">
        <v>4537</v>
      </c>
      <c r="J1256" s="147" t="s">
        <v>4537</v>
      </c>
      <c r="K1256" s="147" t="s">
        <v>4537</v>
      </c>
      <c r="L1256" s="147" t="s">
        <v>8512</v>
      </c>
      <c r="M1256" s="147" t="s">
        <v>4537</v>
      </c>
      <c r="N1256" s="147" t="s">
        <v>233</v>
      </c>
      <c r="O1256" s="147" t="s">
        <v>4537</v>
      </c>
      <c r="P1256" s="147" t="s">
        <v>233</v>
      </c>
      <c r="Q1256" s="147" t="s">
        <v>4537</v>
      </c>
      <c r="R1256" s="147" t="s">
        <v>233</v>
      </c>
      <c r="S1256" s="147" t="s">
        <v>4537</v>
      </c>
      <c r="T1256" s="147" t="s">
        <v>233</v>
      </c>
      <c r="U1256" s="150">
        <f t="shared" si="19"/>
        <v>0</v>
      </c>
    </row>
    <row r="1257" spans="1:21" x14ac:dyDescent="0.2">
      <c r="A1257" s="147" t="s">
        <v>8572</v>
      </c>
      <c r="B1257" s="147" t="s">
        <v>7809</v>
      </c>
      <c r="C1257" s="147" t="s">
        <v>63</v>
      </c>
      <c r="D1257" s="147" t="s">
        <v>8514</v>
      </c>
      <c r="E1257" s="148">
        <v>610</v>
      </c>
      <c r="F1257" s="148">
        <v>0</v>
      </c>
      <c r="G1257" s="148">
        <v>0</v>
      </c>
      <c r="H1257" s="148">
        <v>0</v>
      </c>
      <c r="I1257" s="147" t="s">
        <v>4537</v>
      </c>
      <c r="J1257" s="147" t="s">
        <v>4537</v>
      </c>
      <c r="K1257" s="147" t="s">
        <v>4537</v>
      </c>
      <c r="L1257" s="147" t="s">
        <v>8512</v>
      </c>
      <c r="M1257" s="147" t="s">
        <v>4537</v>
      </c>
      <c r="N1257" s="147" t="s">
        <v>233</v>
      </c>
      <c r="O1257" s="147" t="s">
        <v>4537</v>
      </c>
      <c r="P1257" s="147" t="s">
        <v>233</v>
      </c>
      <c r="Q1257" s="147" t="s">
        <v>4537</v>
      </c>
      <c r="R1257" s="147" t="s">
        <v>233</v>
      </c>
      <c r="S1257" s="147" t="s">
        <v>4537</v>
      </c>
      <c r="T1257" s="147" t="s">
        <v>233</v>
      </c>
      <c r="U1257" s="150">
        <f t="shared" si="19"/>
        <v>0</v>
      </c>
    </row>
    <row r="1258" spans="1:21" x14ac:dyDescent="0.2">
      <c r="A1258" s="147" t="s">
        <v>8572</v>
      </c>
      <c r="B1258" s="147" t="s">
        <v>5392</v>
      </c>
      <c r="C1258" s="147" t="s">
        <v>544</v>
      </c>
      <c r="D1258" s="147" t="s">
        <v>8514</v>
      </c>
      <c r="E1258" s="148">
        <v>0</v>
      </c>
      <c r="F1258" s="148">
        <v>1073</v>
      </c>
      <c r="G1258" s="148">
        <v>0</v>
      </c>
      <c r="H1258" s="148">
        <v>0</v>
      </c>
      <c r="I1258" s="147" t="s">
        <v>4537</v>
      </c>
      <c r="J1258" s="147" t="s">
        <v>4537</v>
      </c>
      <c r="K1258" s="147" t="s">
        <v>4537</v>
      </c>
      <c r="L1258" s="147" t="s">
        <v>8512</v>
      </c>
      <c r="M1258" s="147" t="s">
        <v>4537</v>
      </c>
      <c r="N1258" s="147" t="s">
        <v>233</v>
      </c>
      <c r="O1258" s="147" t="s">
        <v>4537</v>
      </c>
      <c r="P1258" s="147" t="s">
        <v>233</v>
      </c>
      <c r="Q1258" s="147" t="s">
        <v>4537</v>
      </c>
      <c r="R1258" s="147" t="s">
        <v>233</v>
      </c>
      <c r="S1258" s="147" t="s">
        <v>4537</v>
      </c>
      <c r="T1258" s="147" t="s">
        <v>233</v>
      </c>
      <c r="U1258" s="150">
        <f t="shared" si="19"/>
        <v>0</v>
      </c>
    </row>
    <row r="1259" spans="1:21" x14ac:dyDescent="0.2">
      <c r="A1259" s="147" t="s">
        <v>8572</v>
      </c>
      <c r="B1259" s="147" t="s">
        <v>4902</v>
      </c>
      <c r="C1259" s="147" t="s">
        <v>43</v>
      </c>
      <c r="D1259" s="147" t="s">
        <v>8514</v>
      </c>
      <c r="E1259" s="148">
        <v>732</v>
      </c>
      <c r="F1259" s="148">
        <v>882</v>
      </c>
      <c r="G1259" s="148">
        <v>92</v>
      </c>
      <c r="H1259" s="148">
        <v>0</v>
      </c>
      <c r="I1259" s="147" t="s">
        <v>4537</v>
      </c>
      <c r="J1259" s="147" t="s">
        <v>4537</v>
      </c>
      <c r="K1259" s="147" t="s">
        <v>4537</v>
      </c>
      <c r="L1259" s="147" t="s">
        <v>8512</v>
      </c>
      <c r="M1259" s="147" t="s">
        <v>4537</v>
      </c>
      <c r="N1259" s="147" t="s">
        <v>233</v>
      </c>
      <c r="O1259" s="147" t="s">
        <v>4537</v>
      </c>
      <c r="P1259" s="147" t="s">
        <v>233</v>
      </c>
      <c r="Q1259" s="147" t="s">
        <v>4537</v>
      </c>
      <c r="R1259" s="147" t="s">
        <v>233</v>
      </c>
      <c r="S1259" s="147" t="s">
        <v>4537</v>
      </c>
      <c r="T1259" s="147" t="s">
        <v>233</v>
      </c>
      <c r="U1259" s="150">
        <f t="shared" si="19"/>
        <v>0</v>
      </c>
    </row>
    <row r="1260" spans="1:21" x14ac:dyDescent="0.2">
      <c r="A1260" s="147" t="s">
        <v>8572</v>
      </c>
      <c r="B1260" s="147" t="s">
        <v>4695</v>
      </c>
      <c r="C1260" s="147" t="s">
        <v>63</v>
      </c>
      <c r="D1260" s="147" t="s">
        <v>8514</v>
      </c>
      <c r="E1260" s="148">
        <v>16</v>
      </c>
      <c r="F1260" s="148">
        <v>18</v>
      </c>
      <c r="G1260" s="148">
        <v>6</v>
      </c>
      <c r="H1260" s="148">
        <v>0</v>
      </c>
      <c r="I1260" s="147" t="s">
        <v>4537</v>
      </c>
      <c r="J1260" s="147" t="s">
        <v>4537</v>
      </c>
      <c r="K1260" s="147" t="s">
        <v>4537</v>
      </c>
      <c r="L1260" s="147" t="s">
        <v>8512</v>
      </c>
      <c r="M1260" s="147" t="s">
        <v>4537</v>
      </c>
      <c r="N1260" s="147" t="s">
        <v>233</v>
      </c>
      <c r="O1260" s="147" t="s">
        <v>4537</v>
      </c>
      <c r="P1260" s="147" t="s">
        <v>233</v>
      </c>
      <c r="Q1260" s="147" t="s">
        <v>4537</v>
      </c>
      <c r="R1260" s="147" t="s">
        <v>233</v>
      </c>
      <c r="S1260" s="147" t="s">
        <v>4537</v>
      </c>
      <c r="T1260" s="147" t="s">
        <v>233</v>
      </c>
      <c r="U1260" s="150">
        <f t="shared" si="19"/>
        <v>0</v>
      </c>
    </row>
    <row r="1261" spans="1:21" x14ac:dyDescent="0.2">
      <c r="A1261" s="147" t="s">
        <v>8572</v>
      </c>
      <c r="B1261" s="147" t="s">
        <v>2252</v>
      </c>
      <c r="C1261" s="147" t="s">
        <v>63</v>
      </c>
      <c r="D1261" s="147" t="s">
        <v>8521</v>
      </c>
      <c r="E1261" s="148">
        <v>48</v>
      </c>
      <c r="F1261" s="148">
        <v>541</v>
      </c>
      <c r="G1261" s="148">
        <v>0</v>
      </c>
      <c r="H1261" s="148">
        <v>0</v>
      </c>
      <c r="I1261" s="147" t="s">
        <v>4537</v>
      </c>
      <c r="J1261" s="147" t="s">
        <v>4537</v>
      </c>
      <c r="K1261" s="147" t="s">
        <v>4537</v>
      </c>
      <c r="L1261" s="147" t="s">
        <v>8512</v>
      </c>
      <c r="M1261" s="147" t="s">
        <v>4537</v>
      </c>
      <c r="N1261" s="147" t="s">
        <v>233</v>
      </c>
      <c r="O1261" s="147" t="s">
        <v>4537</v>
      </c>
      <c r="P1261" s="147" t="s">
        <v>233</v>
      </c>
      <c r="Q1261" s="147" t="s">
        <v>4537</v>
      </c>
      <c r="R1261" s="147" t="s">
        <v>233</v>
      </c>
      <c r="S1261" s="147" t="s">
        <v>4537</v>
      </c>
      <c r="T1261" s="147" t="s">
        <v>233</v>
      </c>
      <c r="U1261" s="150">
        <f t="shared" si="19"/>
        <v>0</v>
      </c>
    </row>
    <row r="1262" spans="1:21" x14ac:dyDescent="0.2">
      <c r="A1262" s="147" t="s">
        <v>8572</v>
      </c>
      <c r="B1262" s="147" t="s">
        <v>4902</v>
      </c>
      <c r="C1262" s="147" t="s">
        <v>43</v>
      </c>
      <c r="D1262" s="147" t="s">
        <v>8521</v>
      </c>
      <c r="E1262" s="148">
        <v>126</v>
      </c>
      <c r="F1262" s="148">
        <v>1632</v>
      </c>
      <c r="G1262" s="148">
        <v>53</v>
      </c>
      <c r="H1262" s="148">
        <v>1006</v>
      </c>
      <c r="I1262" s="147" t="s">
        <v>4537</v>
      </c>
      <c r="J1262" s="147" t="s">
        <v>4537</v>
      </c>
      <c r="K1262" s="147" t="s">
        <v>4537</v>
      </c>
      <c r="L1262" s="147" t="s">
        <v>8512</v>
      </c>
      <c r="M1262" s="147" t="s">
        <v>4537</v>
      </c>
      <c r="N1262" s="147" t="s">
        <v>233</v>
      </c>
      <c r="O1262" s="147" t="s">
        <v>4537</v>
      </c>
      <c r="P1262" s="147" t="s">
        <v>233</v>
      </c>
      <c r="Q1262" s="147" t="s">
        <v>4537</v>
      </c>
      <c r="R1262" s="147" t="s">
        <v>233</v>
      </c>
      <c r="S1262" s="147" t="s">
        <v>4537</v>
      </c>
      <c r="T1262" s="147" t="s">
        <v>233</v>
      </c>
      <c r="U1262" s="150">
        <f t="shared" si="19"/>
        <v>0</v>
      </c>
    </row>
    <row r="1263" spans="1:21" x14ac:dyDescent="0.2">
      <c r="A1263" s="147" t="s">
        <v>8572</v>
      </c>
      <c r="B1263" s="147" t="s">
        <v>4726</v>
      </c>
      <c r="C1263" s="147" t="s">
        <v>43</v>
      </c>
      <c r="D1263" s="147" t="s">
        <v>8521</v>
      </c>
      <c r="E1263" s="148">
        <v>385</v>
      </c>
      <c r="F1263" s="148">
        <v>4491</v>
      </c>
      <c r="G1263" s="148">
        <v>648</v>
      </c>
      <c r="H1263" s="148">
        <v>601</v>
      </c>
      <c r="I1263" s="147" t="s">
        <v>4537</v>
      </c>
      <c r="J1263" s="147" t="s">
        <v>4537</v>
      </c>
      <c r="K1263" s="147" t="s">
        <v>4537</v>
      </c>
      <c r="L1263" s="147" t="s">
        <v>8512</v>
      </c>
      <c r="M1263" s="147" t="s">
        <v>4537</v>
      </c>
      <c r="N1263" s="147" t="s">
        <v>233</v>
      </c>
      <c r="O1263" s="147" t="s">
        <v>4537</v>
      </c>
      <c r="P1263" s="147" t="s">
        <v>233</v>
      </c>
      <c r="Q1263" s="147" t="s">
        <v>4537</v>
      </c>
      <c r="R1263" s="147" t="s">
        <v>233</v>
      </c>
      <c r="S1263" s="147" t="s">
        <v>4537</v>
      </c>
      <c r="T1263" s="147" t="s">
        <v>233</v>
      </c>
      <c r="U1263" s="150">
        <f t="shared" si="19"/>
        <v>0</v>
      </c>
    </row>
    <row r="1264" spans="1:21" x14ac:dyDescent="0.2">
      <c r="A1264" s="147" t="s">
        <v>8572</v>
      </c>
      <c r="B1264" s="147" t="s">
        <v>61</v>
      </c>
      <c r="C1264" s="147" t="s">
        <v>63</v>
      </c>
      <c r="D1264" s="147" t="s">
        <v>8521</v>
      </c>
      <c r="E1264" s="148">
        <v>0</v>
      </c>
      <c r="F1264" s="148">
        <v>305</v>
      </c>
      <c r="G1264" s="148">
        <v>0</v>
      </c>
      <c r="H1264" s="148">
        <v>0</v>
      </c>
      <c r="I1264" s="147" t="s">
        <v>4537</v>
      </c>
      <c r="J1264" s="147" t="s">
        <v>4537</v>
      </c>
      <c r="K1264" s="147" t="s">
        <v>4537</v>
      </c>
      <c r="L1264" s="147" t="s">
        <v>8512</v>
      </c>
      <c r="M1264" s="147" t="s">
        <v>4537</v>
      </c>
      <c r="N1264" s="147" t="s">
        <v>233</v>
      </c>
      <c r="O1264" s="147" t="s">
        <v>4537</v>
      </c>
      <c r="P1264" s="147" t="s">
        <v>233</v>
      </c>
      <c r="Q1264" s="147" t="s">
        <v>4537</v>
      </c>
      <c r="R1264" s="147" t="s">
        <v>233</v>
      </c>
      <c r="S1264" s="147" t="s">
        <v>4537</v>
      </c>
      <c r="T1264" s="147" t="s">
        <v>233</v>
      </c>
      <c r="U1264" s="150">
        <f t="shared" si="19"/>
        <v>0</v>
      </c>
    </row>
    <row r="1265" spans="1:21" x14ac:dyDescent="0.2">
      <c r="A1265" s="147" t="s">
        <v>8572</v>
      </c>
      <c r="B1265" s="147" t="s">
        <v>7682</v>
      </c>
      <c r="C1265" s="147" t="s">
        <v>63</v>
      </c>
      <c r="D1265" s="147" t="s">
        <v>8521</v>
      </c>
      <c r="E1265" s="148">
        <v>211</v>
      </c>
      <c r="F1265" s="148">
        <v>3050</v>
      </c>
      <c r="G1265" s="148">
        <v>87</v>
      </c>
      <c r="H1265" s="148">
        <v>0</v>
      </c>
      <c r="I1265" s="147" t="s">
        <v>4537</v>
      </c>
      <c r="J1265" s="147" t="s">
        <v>4537</v>
      </c>
      <c r="K1265" s="147" t="s">
        <v>4537</v>
      </c>
      <c r="L1265" s="147" t="s">
        <v>8512</v>
      </c>
      <c r="M1265" s="147" t="s">
        <v>4537</v>
      </c>
      <c r="N1265" s="147" t="s">
        <v>233</v>
      </c>
      <c r="O1265" s="147" t="s">
        <v>4537</v>
      </c>
      <c r="P1265" s="147" t="s">
        <v>233</v>
      </c>
      <c r="Q1265" s="147" t="s">
        <v>4537</v>
      </c>
      <c r="R1265" s="147" t="s">
        <v>233</v>
      </c>
      <c r="S1265" s="147" t="s">
        <v>4537</v>
      </c>
      <c r="T1265" s="147" t="s">
        <v>233</v>
      </c>
      <c r="U1265" s="150">
        <f t="shared" si="19"/>
        <v>0</v>
      </c>
    </row>
    <row r="1266" spans="1:21" x14ac:dyDescent="0.2">
      <c r="A1266" s="147" t="s">
        <v>8572</v>
      </c>
      <c r="B1266" s="147" t="s">
        <v>1818</v>
      </c>
      <c r="C1266" s="147" t="s">
        <v>366</v>
      </c>
      <c r="D1266" s="147" t="s">
        <v>8521</v>
      </c>
      <c r="E1266" s="148">
        <v>0</v>
      </c>
      <c r="F1266" s="148">
        <v>0</v>
      </c>
      <c r="G1266" s="148">
        <v>0</v>
      </c>
      <c r="H1266" s="148">
        <v>0</v>
      </c>
      <c r="I1266" s="147" t="s">
        <v>4537</v>
      </c>
      <c r="J1266" s="147" t="s">
        <v>4537</v>
      </c>
      <c r="K1266" s="147" t="s">
        <v>4537</v>
      </c>
      <c r="L1266" s="147" t="s">
        <v>8512</v>
      </c>
      <c r="M1266" s="147" t="s">
        <v>4537</v>
      </c>
      <c r="N1266" s="147" t="s">
        <v>233</v>
      </c>
      <c r="O1266" s="147" t="s">
        <v>4537</v>
      </c>
      <c r="P1266" s="147" t="s">
        <v>233</v>
      </c>
      <c r="Q1266" s="147" t="s">
        <v>4537</v>
      </c>
      <c r="R1266" s="147" t="s">
        <v>233</v>
      </c>
      <c r="S1266" s="147" t="s">
        <v>4537</v>
      </c>
      <c r="T1266" s="147" t="s">
        <v>233</v>
      </c>
      <c r="U1266" s="150">
        <f t="shared" si="19"/>
        <v>0</v>
      </c>
    </row>
    <row r="1267" spans="1:21" x14ac:dyDescent="0.2">
      <c r="A1267" s="147" t="s">
        <v>8572</v>
      </c>
      <c r="B1267" s="147" t="s">
        <v>5627</v>
      </c>
      <c r="C1267" s="147" t="s">
        <v>43</v>
      </c>
      <c r="D1267" s="147" t="s">
        <v>8521</v>
      </c>
      <c r="E1267" s="148">
        <v>135</v>
      </c>
      <c r="F1267" s="148">
        <v>990</v>
      </c>
      <c r="G1267" s="148">
        <v>158</v>
      </c>
      <c r="H1267" s="148">
        <v>101</v>
      </c>
      <c r="I1267" s="147" t="s">
        <v>4537</v>
      </c>
      <c r="J1267" s="147" t="s">
        <v>4537</v>
      </c>
      <c r="K1267" s="147" t="s">
        <v>4537</v>
      </c>
      <c r="L1267" s="147" t="s">
        <v>8512</v>
      </c>
      <c r="M1267" s="147" t="s">
        <v>4537</v>
      </c>
      <c r="N1267" s="147" t="s">
        <v>233</v>
      </c>
      <c r="O1267" s="147" t="s">
        <v>4537</v>
      </c>
      <c r="P1267" s="147" t="s">
        <v>233</v>
      </c>
      <c r="Q1267" s="147" t="s">
        <v>4537</v>
      </c>
      <c r="R1267" s="147" t="s">
        <v>233</v>
      </c>
      <c r="S1267" s="147" t="s">
        <v>4537</v>
      </c>
      <c r="T1267" s="147" t="s">
        <v>233</v>
      </c>
      <c r="U1267" s="150">
        <f t="shared" si="19"/>
        <v>0</v>
      </c>
    </row>
    <row r="1268" spans="1:21" x14ac:dyDescent="0.2">
      <c r="A1268" s="147" t="s">
        <v>8572</v>
      </c>
      <c r="B1268" s="147" t="s">
        <v>5750</v>
      </c>
      <c r="C1268" s="147" t="s">
        <v>43</v>
      </c>
      <c r="D1268" s="147" t="s">
        <v>8521</v>
      </c>
      <c r="E1268" s="148">
        <v>124</v>
      </c>
      <c r="F1268" s="148">
        <v>843</v>
      </c>
      <c r="G1268" s="148">
        <v>18</v>
      </c>
      <c r="H1268" s="148">
        <v>1334</v>
      </c>
      <c r="I1268" s="147" t="s">
        <v>4537</v>
      </c>
      <c r="J1268" s="147" t="s">
        <v>4537</v>
      </c>
      <c r="K1268" s="147" t="s">
        <v>4537</v>
      </c>
      <c r="L1268" s="147" t="s">
        <v>8512</v>
      </c>
      <c r="M1268" s="147" t="s">
        <v>4537</v>
      </c>
      <c r="N1268" s="147" t="s">
        <v>233</v>
      </c>
      <c r="O1268" s="147" t="s">
        <v>4537</v>
      </c>
      <c r="P1268" s="147" t="s">
        <v>233</v>
      </c>
      <c r="Q1268" s="147" t="s">
        <v>4537</v>
      </c>
      <c r="R1268" s="147" t="s">
        <v>233</v>
      </c>
      <c r="S1268" s="147" t="s">
        <v>4537</v>
      </c>
      <c r="T1268" s="147" t="s">
        <v>233</v>
      </c>
      <c r="U1268" s="150">
        <f t="shared" si="19"/>
        <v>0</v>
      </c>
    </row>
    <row r="1269" spans="1:21" x14ac:dyDescent="0.2">
      <c r="A1269" s="147" t="s">
        <v>8572</v>
      </c>
      <c r="B1269" s="147" t="s">
        <v>4929</v>
      </c>
      <c r="C1269" s="147" t="s">
        <v>63</v>
      </c>
      <c r="D1269" s="147" t="s">
        <v>8521</v>
      </c>
      <c r="E1269" s="148">
        <v>2700</v>
      </c>
      <c r="F1269" s="148">
        <v>5226</v>
      </c>
      <c r="G1269" s="148">
        <v>3080</v>
      </c>
      <c r="H1269" s="148">
        <v>598</v>
      </c>
      <c r="I1269" s="147" t="s">
        <v>4537</v>
      </c>
      <c r="J1269" s="147" t="s">
        <v>4537</v>
      </c>
      <c r="K1269" s="147" t="s">
        <v>4537</v>
      </c>
      <c r="L1269" s="147" t="s">
        <v>8512</v>
      </c>
      <c r="M1269" s="147" t="s">
        <v>4537</v>
      </c>
      <c r="N1269" s="147" t="s">
        <v>233</v>
      </c>
      <c r="O1269" s="147" t="s">
        <v>4537</v>
      </c>
      <c r="P1269" s="147" t="s">
        <v>233</v>
      </c>
      <c r="Q1269" s="147" t="s">
        <v>4537</v>
      </c>
      <c r="R1269" s="147" t="s">
        <v>233</v>
      </c>
      <c r="S1269" s="147" t="s">
        <v>4537</v>
      </c>
      <c r="T1269" s="147" t="s">
        <v>233</v>
      </c>
      <c r="U1269" s="150">
        <f t="shared" si="19"/>
        <v>0</v>
      </c>
    </row>
    <row r="1270" spans="1:21" x14ac:dyDescent="0.2">
      <c r="A1270" s="147" t="s">
        <v>8572</v>
      </c>
      <c r="B1270" s="147" t="s">
        <v>6793</v>
      </c>
      <c r="C1270" s="147" t="s">
        <v>107</v>
      </c>
      <c r="D1270" s="147" t="s">
        <v>8521</v>
      </c>
      <c r="E1270" s="148">
        <v>149</v>
      </c>
      <c r="F1270" s="148">
        <v>83</v>
      </c>
      <c r="G1270" s="148">
        <v>0</v>
      </c>
      <c r="H1270" s="148">
        <v>1379</v>
      </c>
      <c r="I1270" s="147" t="s">
        <v>4537</v>
      </c>
      <c r="J1270" s="147" t="s">
        <v>4537</v>
      </c>
      <c r="K1270" s="147" t="s">
        <v>4537</v>
      </c>
      <c r="L1270" s="147" t="s">
        <v>8512</v>
      </c>
      <c r="M1270" s="147" t="s">
        <v>4537</v>
      </c>
      <c r="N1270" s="147" t="s">
        <v>233</v>
      </c>
      <c r="O1270" s="147" t="s">
        <v>4537</v>
      </c>
      <c r="P1270" s="147" t="s">
        <v>233</v>
      </c>
      <c r="Q1270" s="147" t="s">
        <v>4537</v>
      </c>
      <c r="R1270" s="147" t="s">
        <v>233</v>
      </c>
      <c r="S1270" s="147" t="s">
        <v>4537</v>
      </c>
      <c r="T1270" s="147" t="s">
        <v>233</v>
      </c>
      <c r="U1270" s="150">
        <f t="shared" si="19"/>
        <v>0</v>
      </c>
    </row>
    <row r="1271" spans="1:21" x14ac:dyDescent="0.2">
      <c r="A1271" s="147" t="s">
        <v>8572</v>
      </c>
      <c r="B1271" s="147" t="s">
        <v>3512</v>
      </c>
      <c r="C1271" s="147" t="s">
        <v>63</v>
      </c>
      <c r="D1271" s="147" t="s">
        <v>8521</v>
      </c>
      <c r="E1271" s="148">
        <v>363</v>
      </c>
      <c r="F1271" s="148">
        <v>3174</v>
      </c>
      <c r="G1271" s="148">
        <v>1622</v>
      </c>
      <c r="H1271" s="148">
        <v>1537</v>
      </c>
      <c r="I1271" s="147" t="s">
        <v>4537</v>
      </c>
      <c r="J1271" s="147" t="s">
        <v>4537</v>
      </c>
      <c r="K1271" s="147" t="s">
        <v>4537</v>
      </c>
      <c r="L1271" s="147" t="s">
        <v>8512</v>
      </c>
      <c r="M1271" s="147" t="s">
        <v>4537</v>
      </c>
      <c r="N1271" s="147" t="s">
        <v>233</v>
      </c>
      <c r="O1271" s="147" t="s">
        <v>4537</v>
      </c>
      <c r="P1271" s="147" t="s">
        <v>233</v>
      </c>
      <c r="Q1271" s="147" t="s">
        <v>4537</v>
      </c>
      <c r="R1271" s="147" t="s">
        <v>233</v>
      </c>
      <c r="S1271" s="147" t="s">
        <v>4537</v>
      </c>
      <c r="T1271" s="147" t="s">
        <v>233</v>
      </c>
      <c r="U1271" s="150">
        <f t="shared" si="19"/>
        <v>0</v>
      </c>
    </row>
    <row r="1272" spans="1:21" x14ac:dyDescent="0.2">
      <c r="A1272" s="147" t="s">
        <v>8572</v>
      </c>
      <c r="B1272" s="147" t="s">
        <v>7682</v>
      </c>
      <c r="C1272" s="147" t="s">
        <v>63</v>
      </c>
      <c r="D1272" s="147" t="s">
        <v>8521</v>
      </c>
      <c r="E1272" s="148">
        <v>262</v>
      </c>
      <c r="F1272" s="148">
        <v>0</v>
      </c>
      <c r="G1272" s="148">
        <v>0</v>
      </c>
      <c r="H1272" s="148">
        <v>0</v>
      </c>
      <c r="I1272" s="147" t="s">
        <v>4537</v>
      </c>
      <c r="J1272" s="147" t="s">
        <v>4537</v>
      </c>
      <c r="K1272" s="147" t="s">
        <v>4537</v>
      </c>
      <c r="L1272" s="147" t="s">
        <v>8512</v>
      </c>
      <c r="M1272" s="147" t="s">
        <v>4537</v>
      </c>
      <c r="N1272" s="147" t="s">
        <v>233</v>
      </c>
      <c r="O1272" s="147" t="s">
        <v>4537</v>
      </c>
      <c r="P1272" s="147" t="s">
        <v>233</v>
      </c>
      <c r="Q1272" s="147" t="s">
        <v>4537</v>
      </c>
      <c r="R1272" s="147" t="s">
        <v>233</v>
      </c>
      <c r="S1272" s="147" t="s">
        <v>4537</v>
      </c>
      <c r="T1272" s="147" t="s">
        <v>233</v>
      </c>
      <c r="U1272" s="150">
        <f t="shared" si="19"/>
        <v>0</v>
      </c>
    </row>
    <row r="1273" spans="1:21" x14ac:dyDescent="0.2">
      <c r="A1273" s="147" t="s">
        <v>8572</v>
      </c>
      <c r="B1273" s="147" t="s">
        <v>61</v>
      </c>
      <c r="C1273" s="147" t="s">
        <v>63</v>
      </c>
      <c r="D1273" s="147" t="s">
        <v>8521</v>
      </c>
      <c r="E1273" s="148">
        <v>403</v>
      </c>
      <c r="F1273" s="148">
        <v>403</v>
      </c>
      <c r="G1273" s="148">
        <v>0</v>
      </c>
      <c r="H1273" s="148">
        <v>0</v>
      </c>
      <c r="I1273" s="147" t="s">
        <v>4537</v>
      </c>
      <c r="J1273" s="147" t="s">
        <v>4537</v>
      </c>
      <c r="K1273" s="147" t="s">
        <v>4537</v>
      </c>
      <c r="L1273" s="147" t="s">
        <v>8512</v>
      </c>
      <c r="M1273" s="147" t="s">
        <v>4537</v>
      </c>
      <c r="N1273" s="147" t="s">
        <v>233</v>
      </c>
      <c r="O1273" s="147" t="s">
        <v>4537</v>
      </c>
      <c r="P1273" s="147" t="s">
        <v>233</v>
      </c>
      <c r="Q1273" s="147" t="s">
        <v>4537</v>
      </c>
      <c r="R1273" s="147" t="s">
        <v>233</v>
      </c>
      <c r="S1273" s="147" t="s">
        <v>4537</v>
      </c>
      <c r="T1273" s="147" t="s">
        <v>233</v>
      </c>
      <c r="U1273" s="150">
        <f t="shared" si="19"/>
        <v>0</v>
      </c>
    </row>
    <row r="1274" spans="1:21" x14ac:dyDescent="0.2">
      <c r="A1274" s="147" t="s">
        <v>8572</v>
      </c>
      <c r="B1274" s="147" t="s">
        <v>2383</v>
      </c>
      <c r="C1274" s="147" t="s">
        <v>43</v>
      </c>
      <c r="D1274" s="147" t="s">
        <v>8521</v>
      </c>
      <c r="E1274" s="148">
        <v>158</v>
      </c>
      <c r="F1274" s="148">
        <v>0</v>
      </c>
      <c r="G1274" s="148">
        <v>0</v>
      </c>
      <c r="H1274" s="148">
        <v>0</v>
      </c>
      <c r="I1274" s="147" t="s">
        <v>4537</v>
      </c>
      <c r="J1274" s="147" t="s">
        <v>4537</v>
      </c>
      <c r="K1274" s="147" t="s">
        <v>4537</v>
      </c>
      <c r="L1274" s="147" t="s">
        <v>8512</v>
      </c>
      <c r="M1274" s="147" t="s">
        <v>4537</v>
      </c>
      <c r="N1274" s="147" t="s">
        <v>233</v>
      </c>
      <c r="O1274" s="147" t="s">
        <v>4537</v>
      </c>
      <c r="P1274" s="147" t="s">
        <v>233</v>
      </c>
      <c r="Q1274" s="147" t="s">
        <v>4537</v>
      </c>
      <c r="R1274" s="147" t="s">
        <v>233</v>
      </c>
      <c r="S1274" s="147" t="s">
        <v>4537</v>
      </c>
      <c r="T1274" s="147" t="s">
        <v>233</v>
      </c>
      <c r="U1274" s="150">
        <f t="shared" si="19"/>
        <v>0</v>
      </c>
    </row>
    <row r="1275" spans="1:21" x14ac:dyDescent="0.2">
      <c r="A1275" s="147" t="s">
        <v>8572</v>
      </c>
      <c r="B1275" s="147" t="s">
        <v>7236</v>
      </c>
      <c r="C1275" s="147" t="s">
        <v>43</v>
      </c>
      <c r="D1275" s="147" t="s">
        <v>8521</v>
      </c>
      <c r="E1275" s="148">
        <v>891</v>
      </c>
      <c r="F1275" s="148">
        <v>905</v>
      </c>
      <c r="G1275" s="148">
        <v>0</v>
      </c>
      <c r="H1275" s="148">
        <v>0</v>
      </c>
      <c r="I1275" s="147" t="s">
        <v>4537</v>
      </c>
      <c r="J1275" s="147" t="s">
        <v>4537</v>
      </c>
      <c r="K1275" s="147" t="s">
        <v>4537</v>
      </c>
      <c r="L1275" s="147" t="s">
        <v>8512</v>
      </c>
      <c r="M1275" s="147" t="s">
        <v>4537</v>
      </c>
      <c r="N1275" s="147" t="s">
        <v>233</v>
      </c>
      <c r="O1275" s="147" t="s">
        <v>4537</v>
      </c>
      <c r="P1275" s="147" t="s">
        <v>233</v>
      </c>
      <c r="Q1275" s="147" t="s">
        <v>4537</v>
      </c>
      <c r="R1275" s="147" t="s">
        <v>233</v>
      </c>
      <c r="S1275" s="147" t="s">
        <v>4537</v>
      </c>
      <c r="T1275" s="147" t="s">
        <v>233</v>
      </c>
      <c r="U1275" s="150">
        <f t="shared" si="19"/>
        <v>0</v>
      </c>
    </row>
    <row r="1276" spans="1:21" x14ac:dyDescent="0.2">
      <c r="A1276" s="147" t="s">
        <v>8572</v>
      </c>
      <c r="B1276" s="147" t="s">
        <v>8045</v>
      </c>
      <c r="C1276" s="147" t="s">
        <v>544</v>
      </c>
      <c r="D1276" s="147" t="s">
        <v>8521</v>
      </c>
      <c r="E1276" s="148">
        <v>0</v>
      </c>
      <c r="F1276" s="148">
        <v>0</v>
      </c>
      <c r="G1276" s="148">
        <v>0</v>
      </c>
      <c r="H1276" s="148">
        <v>0</v>
      </c>
      <c r="I1276" s="147" t="s">
        <v>4537</v>
      </c>
      <c r="J1276" s="147" t="s">
        <v>4537</v>
      </c>
      <c r="K1276" s="147" t="s">
        <v>4537</v>
      </c>
      <c r="L1276" s="147" t="s">
        <v>8512</v>
      </c>
      <c r="M1276" s="147" t="s">
        <v>4537</v>
      </c>
      <c r="N1276" s="147" t="s">
        <v>233</v>
      </c>
      <c r="O1276" s="147" t="s">
        <v>4537</v>
      </c>
      <c r="P1276" s="147" t="s">
        <v>233</v>
      </c>
      <c r="Q1276" s="147" t="s">
        <v>4537</v>
      </c>
      <c r="R1276" s="147" t="s">
        <v>233</v>
      </c>
      <c r="S1276" s="147" t="s">
        <v>4537</v>
      </c>
      <c r="T1276" s="147" t="s">
        <v>233</v>
      </c>
      <c r="U1276" s="150">
        <f t="shared" si="19"/>
        <v>0</v>
      </c>
    </row>
    <row r="1277" spans="1:21" x14ac:dyDescent="0.2">
      <c r="A1277" s="147" t="s">
        <v>8572</v>
      </c>
      <c r="B1277" s="147" t="s">
        <v>7880</v>
      </c>
      <c r="C1277" s="147" t="s">
        <v>366</v>
      </c>
      <c r="D1277" s="147" t="s">
        <v>8521</v>
      </c>
      <c r="E1277" s="148">
        <v>741</v>
      </c>
      <c r="F1277" s="148">
        <v>4263</v>
      </c>
      <c r="G1277" s="148">
        <v>0</v>
      </c>
      <c r="H1277" s="148">
        <v>0</v>
      </c>
      <c r="I1277" s="147" t="s">
        <v>4537</v>
      </c>
      <c r="J1277" s="147" t="s">
        <v>4537</v>
      </c>
      <c r="K1277" s="147" t="s">
        <v>4537</v>
      </c>
      <c r="L1277" s="147" t="s">
        <v>8512</v>
      </c>
      <c r="M1277" s="147" t="s">
        <v>4537</v>
      </c>
      <c r="N1277" s="147" t="s">
        <v>233</v>
      </c>
      <c r="O1277" s="147" t="s">
        <v>4537</v>
      </c>
      <c r="P1277" s="147" t="s">
        <v>233</v>
      </c>
      <c r="Q1277" s="147" t="s">
        <v>4537</v>
      </c>
      <c r="R1277" s="147" t="s">
        <v>233</v>
      </c>
      <c r="S1277" s="147" t="s">
        <v>4537</v>
      </c>
      <c r="T1277" s="147" t="s">
        <v>233</v>
      </c>
      <c r="U1277" s="150">
        <f t="shared" si="19"/>
        <v>0</v>
      </c>
    </row>
    <row r="1278" spans="1:21" x14ac:dyDescent="0.2">
      <c r="A1278" s="147" t="s">
        <v>8572</v>
      </c>
      <c r="B1278" s="147" t="s">
        <v>2383</v>
      </c>
      <c r="C1278" s="147" t="s">
        <v>43</v>
      </c>
      <c r="D1278" s="147" t="s">
        <v>8521</v>
      </c>
      <c r="E1278" s="148">
        <v>117</v>
      </c>
      <c r="F1278" s="148">
        <v>0</v>
      </c>
      <c r="G1278" s="148">
        <v>0</v>
      </c>
      <c r="H1278" s="148">
        <v>0</v>
      </c>
      <c r="I1278" s="147" t="s">
        <v>4537</v>
      </c>
      <c r="J1278" s="147" t="s">
        <v>4537</v>
      </c>
      <c r="K1278" s="147" t="s">
        <v>4537</v>
      </c>
      <c r="L1278" s="147" t="s">
        <v>8512</v>
      </c>
      <c r="M1278" s="147" t="s">
        <v>4537</v>
      </c>
      <c r="N1278" s="147" t="s">
        <v>233</v>
      </c>
      <c r="O1278" s="147" t="s">
        <v>4537</v>
      </c>
      <c r="P1278" s="147" t="s">
        <v>233</v>
      </c>
      <c r="Q1278" s="147" t="s">
        <v>4537</v>
      </c>
      <c r="R1278" s="147" t="s">
        <v>233</v>
      </c>
      <c r="S1278" s="147" t="s">
        <v>4537</v>
      </c>
      <c r="T1278" s="147" t="s">
        <v>233</v>
      </c>
      <c r="U1278" s="150">
        <f t="shared" si="19"/>
        <v>0</v>
      </c>
    </row>
    <row r="1279" spans="1:21" x14ac:dyDescent="0.2">
      <c r="A1279" s="147" t="s">
        <v>8572</v>
      </c>
      <c r="B1279" s="147" t="s">
        <v>4726</v>
      </c>
      <c r="C1279" s="147" t="s">
        <v>43</v>
      </c>
      <c r="D1279" s="147" t="s">
        <v>8521</v>
      </c>
      <c r="E1279" s="148">
        <v>379</v>
      </c>
      <c r="F1279" s="148">
        <v>0</v>
      </c>
      <c r="G1279" s="148">
        <v>0</v>
      </c>
      <c r="H1279" s="148">
        <v>0</v>
      </c>
      <c r="I1279" s="147" t="s">
        <v>4537</v>
      </c>
      <c r="J1279" s="147" t="s">
        <v>4537</v>
      </c>
      <c r="K1279" s="147" t="s">
        <v>4537</v>
      </c>
      <c r="L1279" s="147" t="s">
        <v>8512</v>
      </c>
      <c r="M1279" s="147" t="s">
        <v>4537</v>
      </c>
      <c r="N1279" s="147" t="s">
        <v>233</v>
      </c>
      <c r="O1279" s="147" t="s">
        <v>4537</v>
      </c>
      <c r="P1279" s="147" t="s">
        <v>233</v>
      </c>
      <c r="Q1279" s="147" t="s">
        <v>4537</v>
      </c>
      <c r="R1279" s="147" t="s">
        <v>233</v>
      </c>
      <c r="S1279" s="147" t="s">
        <v>4537</v>
      </c>
      <c r="T1279" s="147" t="s">
        <v>233</v>
      </c>
      <c r="U1279" s="150">
        <f t="shared" si="19"/>
        <v>0</v>
      </c>
    </row>
    <row r="1280" spans="1:21" x14ac:dyDescent="0.2">
      <c r="A1280" s="147" t="s">
        <v>8572</v>
      </c>
      <c r="B1280" s="147" t="s">
        <v>5750</v>
      </c>
      <c r="C1280" s="147" t="s">
        <v>43</v>
      </c>
      <c r="D1280" s="147" t="s">
        <v>8521</v>
      </c>
      <c r="E1280" s="148">
        <v>433</v>
      </c>
      <c r="F1280" s="148">
        <v>0</v>
      </c>
      <c r="G1280" s="148">
        <v>0</v>
      </c>
      <c r="H1280" s="148">
        <v>0</v>
      </c>
      <c r="I1280" s="147" t="s">
        <v>4537</v>
      </c>
      <c r="J1280" s="147" t="s">
        <v>4537</v>
      </c>
      <c r="K1280" s="147" t="s">
        <v>4537</v>
      </c>
      <c r="L1280" s="147" t="s">
        <v>8512</v>
      </c>
      <c r="M1280" s="147" t="s">
        <v>4537</v>
      </c>
      <c r="N1280" s="147" t="s">
        <v>233</v>
      </c>
      <c r="O1280" s="147" t="s">
        <v>4537</v>
      </c>
      <c r="P1280" s="147" t="s">
        <v>233</v>
      </c>
      <c r="Q1280" s="147" t="s">
        <v>4537</v>
      </c>
      <c r="R1280" s="147" t="s">
        <v>233</v>
      </c>
      <c r="S1280" s="147" t="s">
        <v>4537</v>
      </c>
      <c r="T1280" s="147" t="s">
        <v>233</v>
      </c>
      <c r="U1280" s="150">
        <f t="shared" si="19"/>
        <v>0</v>
      </c>
    </row>
    <row r="1281" spans="1:21" x14ac:dyDescent="0.2">
      <c r="A1281" s="147" t="s">
        <v>8572</v>
      </c>
      <c r="B1281" s="147" t="s">
        <v>4726</v>
      </c>
      <c r="C1281" s="147" t="s">
        <v>43</v>
      </c>
      <c r="D1281" s="147" t="s">
        <v>8516</v>
      </c>
      <c r="E1281" s="148">
        <v>319</v>
      </c>
      <c r="F1281" s="148">
        <v>578</v>
      </c>
      <c r="G1281" s="148">
        <v>269</v>
      </c>
      <c r="H1281" s="148">
        <v>59</v>
      </c>
      <c r="I1281" s="147" t="s">
        <v>4537</v>
      </c>
      <c r="J1281" s="147" t="s">
        <v>4537</v>
      </c>
      <c r="K1281" s="147" t="s">
        <v>4537</v>
      </c>
      <c r="L1281" s="147" t="s">
        <v>8512</v>
      </c>
      <c r="M1281" s="147" t="s">
        <v>4537</v>
      </c>
      <c r="N1281" s="147" t="s">
        <v>233</v>
      </c>
      <c r="O1281" s="147" t="s">
        <v>4537</v>
      </c>
      <c r="P1281" s="147" t="s">
        <v>233</v>
      </c>
      <c r="Q1281" s="147" t="s">
        <v>4537</v>
      </c>
      <c r="R1281" s="147" t="s">
        <v>233</v>
      </c>
      <c r="S1281" s="147" t="s">
        <v>4537</v>
      </c>
      <c r="T1281" s="147" t="s">
        <v>233</v>
      </c>
      <c r="U1281" s="150">
        <f t="shared" si="19"/>
        <v>0</v>
      </c>
    </row>
    <row r="1282" spans="1:21" x14ac:dyDescent="0.2">
      <c r="A1282" s="147" t="s">
        <v>8572</v>
      </c>
      <c r="B1282" s="147" t="s">
        <v>2903</v>
      </c>
      <c r="C1282" s="147" t="s">
        <v>107</v>
      </c>
      <c r="D1282" s="147" t="s">
        <v>8516</v>
      </c>
      <c r="E1282" s="148">
        <v>30</v>
      </c>
      <c r="F1282" s="148">
        <v>48</v>
      </c>
      <c r="G1282" s="148">
        <v>0</v>
      </c>
      <c r="H1282" s="148">
        <v>0</v>
      </c>
      <c r="I1282" s="147" t="s">
        <v>4537</v>
      </c>
      <c r="J1282" s="147" t="s">
        <v>4537</v>
      </c>
      <c r="K1282" s="147" t="s">
        <v>4537</v>
      </c>
      <c r="L1282" s="147" t="s">
        <v>8512</v>
      </c>
      <c r="M1282" s="147" t="s">
        <v>4537</v>
      </c>
      <c r="N1282" s="147" t="s">
        <v>233</v>
      </c>
      <c r="O1282" s="147" t="s">
        <v>4537</v>
      </c>
      <c r="P1282" s="147" t="s">
        <v>233</v>
      </c>
      <c r="Q1282" s="147" t="s">
        <v>4537</v>
      </c>
      <c r="R1282" s="147" t="s">
        <v>233</v>
      </c>
      <c r="S1282" s="147" t="s">
        <v>4537</v>
      </c>
      <c r="T1282" s="147" t="s">
        <v>233</v>
      </c>
      <c r="U1282" s="150">
        <f t="shared" ref="U1282:U1345" si="20">COUNTIF(I1282:K1282,"Yes")+COUNTIF(M1282,"Yes")+COUNTIF(O1282,"Yes")+COUNTIF(Q1282,"Yes")+COUNTIF(S1282,"Yes")</f>
        <v>0</v>
      </c>
    </row>
    <row r="1283" spans="1:21" x14ac:dyDescent="0.2">
      <c r="A1283" s="147" t="s">
        <v>8572</v>
      </c>
      <c r="B1283" s="147" t="s">
        <v>520</v>
      </c>
      <c r="C1283" s="147" t="s">
        <v>544</v>
      </c>
      <c r="D1283" s="147" t="s">
        <v>8516</v>
      </c>
      <c r="E1283" s="148">
        <v>2017</v>
      </c>
      <c r="F1283" s="148">
        <v>1486</v>
      </c>
      <c r="G1283" s="148">
        <v>1168</v>
      </c>
      <c r="H1283" s="148">
        <v>637</v>
      </c>
      <c r="I1283" s="147" t="s">
        <v>4537</v>
      </c>
      <c r="J1283" s="147" t="s">
        <v>4537</v>
      </c>
      <c r="K1283" s="147" t="s">
        <v>4537</v>
      </c>
      <c r="L1283" s="147" t="s">
        <v>8512</v>
      </c>
      <c r="M1283" s="147" t="s">
        <v>4537</v>
      </c>
      <c r="N1283" s="147" t="s">
        <v>233</v>
      </c>
      <c r="O1283" s="147" t="s">
        <v>4537</v>
      </c>
      <c r="P1283" s="147" t="s">
        <v>233</v>
      </c>
      <c r="Q1283" s="147" t="s">
        <v>4537</v>
      </c>
      <c r="R1283" s="147" t="s">
        <v>233</v>
      </c>
      <c r="S1283" s="147" t="s">
        <v>4537</v>
      </c>
      <c r="T1283" s="147" t="s">
        <v>233</v>
      </c>
      <c r="U1283" s="150">
        <f t="shared" si="20"/>
        <v>0</v>
      </c>
    </row>
    <row r="1284" spans="1:21" x14ac:dyDescent="0.2">
      <c r="A1284" s="147" t="s">
        <v>8572</v>
      </c>
      <c r="B1284" s="147" t="s">
        <v>8051</v>
      </c>
      <c r="C1284" s="147" t="s">
        <v>544</v>
      </c>
      <c r="D1284" s="147" t="s">
        <v>8516</v>
      </c>
      <c r="E1284" s="148">
        <v>530</v>
      </c>
      <c r="F1284" s="148">
        <v>396</v>
      </c>
      <c r="G1284" s="148">
        <v>60</v>
      </c>
      <c r="H1284" s="148">
        <v>330</v>
      </c>
      <c r="I1284" s="147" t="s">
        <v>4537</v>
      </c>
      <c r="J1284" s="147" t="s">
        <v>4537</v>
      </c>
      <c r="K1284" s="147" t="s">
        <v>4537</v>
      </c>
      <c r="L1284" s="147" t="s">
        <v>8512</v>
      </c>
      <c r="M1284" s="147" t="s">
        <v>4537</v>
      </c>
      <c r="N1284" s="147" t="s">
        <v>233</v>
      </c>
      <c r="O1284" s="147" t="s">
        <v>4537</v>
      </c>
      <c r="P1284" s="147" t="s">
        <v>233</v>
      </c>
      <c r="Q1284" s="147" t="s">
        <v>4537</v>
      </c>
      <c r="R1284" s="147" t="s">
        <v>233</v>
      </c>
      <c r="S1284" s="147" t="s">
        <v>4537</v>
      </c>
      <c r="T1284" s="147" t="s">
        <v>233</v>
      </c>
      <c r="U1284" s="150">
        <f t="shared" si="20"/>
        <v>0</v>
      </c>
    </row>
    <row r="1285" spans="1:21" x14ac:dyDescent="0.2">
      <c r="A1285" s="147" t="s">
        <v>8572</v>
      </c>
      <c r="B1285" s="147" t="s">
        <v>8045</v>
      </c>
      <c r="C1285" s="147" t="s">
        <v>544</v>
      </c>
      <c r="D1285" s="147" t="s">
        <v>8516</v>
      </c>
      <c r="E1285" s="148">
        <v>54</v>
      </c>
      <c r="F1285" s="148">
        <v>1365</v>
      </c>
      <c r="G1285" s="148">
        <v>139</v>
      </c>
      <c r="H1285" s="148">
        <v>0</v>
      </c>
      <c r="I1285" s="147" t="s">
        <v>4537</v>
      </c>
      <c r="J1285" s="147" t="s">
        <v>4537</v>
      </c>
      <c r="K1285" s="147" t="s">
        <v>4537</v>
      </c>
      <c r="L1285" s="147" t="s">
        <v>8512</v>
      </c>
      <c r="M1285" s="147" t="s">
        <v>4537</v>
      </c>
      <c r="N1285" s="147" t="s">
        <v>233</v>
      </c>
      <c r="O1285" s="147" t="s">
        <v>4537</v>
      </c>
      <c r="P1285" s="147" t="s">
        <v>233</v>
      </c>
      <c r="Q1285" s="147" t="s">
        <v>4537</v>
      </c>
      <c r="R1285" s="147" t="s">
        <v>233</v>
      </c>
      <c r="S1285" s="147" t="s">
        <v>4537</v>
      </c>
      <c r="T1285" s="147" t="s">
        <v>233</v>
      </c>
      <c r="U1285" s="150">
        <f t="shared" si="20"/>
        <v>0</v>
      </c>
    </row>
    <row r="1286" spans="1:21" x14ac:dyDescent="0.2">
      <c r="A1286" s="147" t="s">
        <v>8572</v>
      </c>
      <c r="B1286" s="147" t="s">
        <v>4701</v>
      </c>
      <c r="C1286" s="147" t="s">
        <v>63</v>
      </c>
      <c r="D1286" s="147" t="s">
        <v>8516</v>
      </c>
      <c r="E1286" s="148">
        <v>0</v>
      </c>
      <c r="F1286" s="148">
        <v>0</v>
      </c>
      <c r="G1286" s="148">
        <v>0</v>
      </c>
      <c r="H1286" s="148">
        <v>0</v>
      </c>
      <c r="I1286" s="147" t="s">
        <v>4537</v>
      </c>
      <c r="J1286" s="147" t="s">
        <v>4537</v>
      </c>
      <c r="K1286" s="147" t="s">
        <v>4537</v>
      </c>
      <c r="L1286" s="147" t="s">
        <v>8512</v>
      </c>
      <c r="M1286" s="147" t="s">
        <v>4537</v>
      </c>
      <c r="N1286" s="147" t="s">
        <v>233</v>
      </c>
      <c r="O1286" s="147" t="s">
        <v>4537</v>
      </c>
      <c r="P1286" s="147" t="s">
        <v>233</v>
      </c>
      <c r="Q1286" s="147" t="s">
        <v>4537</v>
      </c>
      <c r="R1286" s="147" t="s">
        <v>233</v>
      </c>
      <c r="S1286" s="147" t="s">
        <v>4537</v>
      </c>
      <c r="T1286" s="147" t="s">
        <v>233</v>
      </c>
      <c r="U1286" s="150">
        <f t="shared" si="20"/>
        <v>0</v>
      </c>
    </row>
    <row r="1287" spans="1:21" x14ac:dyDescent="0.2">
      <c r="A1287" s="147" t="s">
        <v>8572</v>
      </c>
      <c r="B1287" s="147" t="s">
        <v>4873</v>
      </c>
      <c r="C1287" s="147" t="s">
        <v>107</v>
      </c>
      <c r="D1287" s="147" t="s">
        <v>8516</v>
      </c>
      <c r="E1287" s="148">
        <v>991</v>
      </c>
      <c r="F1287" s="148">
        <v>1578</v>
      </c>
      <c r="G1287" s="148">
        <v>596</v>
      </c>
      <c r="H1287" s="148">
        <v>0</v>
      </c>
      <c r="I1287" s="147" t="s">
        <v>4537</v>
      </c>
      <c r="J1287" s="147" t="s">
        <v>4537</v>
      </c>
      <c r="K1287" s="147" t="s">
        <v>4537</v>
      </c>
      <c r="L1287" s="147" t="s">
        <v>8512</v>
      </c>
      <c r="M1287" s="147" t="s">
        <v>4537</v>
      </c>
      <c r="N1287" s="147" t="s">
        <v>233</v>
      </c>
      <c r="O1287" s="147" t="s">
        <v>4537</v>
      </c>
      <c r="P1287" s="147" t="s">
        <v>233</v>
      </c>
      <c r="Q1287" s="147" t="s">
        <v>4537</v>
      </c>
      <c r="R1287" s="147" t="s">
        <v>233</v>
      </c>
      <c r="S1287" s="147" t="s">
        <v>4537</v>
      </c>
      <c r="T1287" s="147" t="s">
        <v>233</v>
      </c>
      <c r="U1287" s="150">
        <f t="shared" si="20"/>
        <v>0</v>
      </c>
    </row>
    <row r="1288" spans="1:21" x14ac:dyDescent="0.2">
      <c r="A1288" s="147" t="s">
        <v>8572</v>
      </c>
      <c r="B1288" s="147" t="s">
        <v>7236</v>
      </c>
      <c r="C1288" s="147" t="s">
        <v>43</v>
      </c>
      <c r="D1288" s="147" t="s">
        <v>8516</v>
      </c>
      <c r="E1288" s="148">
        <v>289</v>
      </c>
      <c r="F1288" s="148">
        <v>395</v>
      </c>
      <c r="G1288" s="148">
        <v>180</v>
      </c>
      <c r="H1288" s="148">
        <v>0</v>
      </c>
      <c r="I1288" s="147" t="s">
        <v>4537</v>
      </c>
      <c r="J1288" s="147" t="s">
        <v>4537</v>
      </c>
      <c r="K1288" s="147" t="s">
        <v>4537</v>
      </c>
      <c r="L1288" s="147" t="s">
        <v>8512</v>
      </c>
      <c r="M1288" s="147" t="s">
        <v>4537</v>
      </c>
      <c r="N1288" s="147" t="s">
        <v>233</v>
      </c>
      <c r="O1288" s="147" t="s">
        <v>4537</v>
      </c>
      <c r="P1288" s="147" t="s">
        <v>233</v>
      </c>
      <c r="Q1288" s="147" t="s">
        <v>4537</v>
      </c>
      <c r="R1288" s="147" t="s">
        <v>233</v>
      </c>
      <c r="S1288" s="147" t="s">
        <v>4537</v>
      </c>
      <c r="T1288" s="147" t="s">
        <v>233</v>
      </c>
      <c r="U1288" s="150">
        <f t="shared" si="20"/>
        <v>0</v>
      </c>
    </row>
    <row r="1289" spans="1:21" x14ac:dyDescent="0.2">
      <c r="A1289" s="147" t="s">
        <v>8572</v>
      </c>
      <c r="B1289" s="147" t="s">
        <v>2383</v>
      </c>
      <c r="C1289" s="147" t="s">
        <v>43</v>
      </c>
      <c r="D1289" s="147" t="s">
        <v>8516</v>
      </c>
      <c r="E1289" s="148">
        <v>90</v>
      </c>
      <c r="F1289" s="148">
        <v>117</v>
      </c>
      <c r="G1289" s="148">
        <v>42</v>
      </c>
      <c r="H1289" s="148">
        <v>26</v>
      </c>
      <c r="I1289" s="147" t="s">
        <v>4537</v>
      </c>
      <c r="J1289" s="147" t="s">
        <v>4537</v>
      </c>
      <c r="K1289" s="147" t="s">
        <v>4537</v>
      </c>
      <c r="L1289" s="147" t="s">
        <v>8512</v>
      </c>
      <c r="M1289" s="147" t="s">
        <v>4537</v>
      </c>
      <c r="N1289" s="147" t="s">
        <v>233</v>
      </c>
      <c r="O1289" s="147" t="s">
        <v>4537</v>
      </c>
      <c r="P1289" s="147" t="s">
        <v>233</v>
      </c>
      <c r="Q1289" s="147" t="s">
        <v>4537</v>
      </c>
      <c r="R1289" s="147" t="s">
        <v>233</v>
      </c>
      <c r="S1289" s="147" t="s">
        <v>4537</v>
      </c>
      <c r="T1289" s="147" t="s">
        <v>233</v>
      </c>
      <c r="U1289" s="150">
        <f t="shared" si="20"/>
        <v>0</v>
      </c>
    </row>
    <row r="1290" spans="1:21" x14ac:dyDescent="0.2">
      <c r="A1290" s="147" t="s">
        <v>8572</v>
      </c>
      <c r="B1290" s="147" t="s">
        <v>589</v>
      </c>
      <c r="C1290" s="147" t="s">
        <v>107</v>
      </c>
      <c r="D1290" s="147" t="s">
        <v>8516</v>
      </c>
      <c r="E1290" s="148">
        <v>748</v>
      </c>
      <c r="F1290" s="148">
        <v>10075</v>
      </c>
      <c r="G1290" s="148">
        <v>0</v>
      </c>
      <c r="H1290" s="148">
        <v>0</v>
      </c>
      <c r="I1290" s="147" t="s">
        <v>4537</v>
      </c>
      <c r="J1290" s="147" t="s">
        <v>4537</v>
      </c>
      <c r="K1290" s="147" t="s">
        <v>4537</v>
      </c>
      <c r="L1290" s="147" t="s">
        <v>8512</v>
      </c>
      <c r="M1290" s="147" t="s">
        <v>4537</v>
      </c>
      <c r="N1290" s="147" t="s">
        <v>233</v>
      </c>
      <c r="O1290" s="147" t="s">
        <v>4537</v>
      </c>
      <c r="P1290" s="147" t="s">
        <v>233</v>
      </c>
      <c r="Q1290" s="147" t="s">
        <v>4537</v>
      </c>
      <c r="R1290" s="147" t="s">
        <v>233</v>
      </c>
      <c r="S1290" s="147" t="s">
        <v>4537</v>
      </c>
      <c r="T1290" s="147" t="s">
        <v>233</v>
      </c>
      <c r="U1290" s="150">
        <f t="shared" si="20"/>
        <v>0</v>
      </c>
    </row>
    <row r="1291" spans="1:21" x14ac:dyDescent="0.2">
      <c r="A1291" s="147" t="s">
        <v>8572</v>
      </c>
      <c r="B1291" s="147" t="s">
        <v>8060</v>
      </c>
      <c r="C1291" s="147" t="s">
        <v>107</v>
      </c>
      <c r="D1291" s="147" t="s">
        <v>8516</v>
      </c>
      <c r="E1291" s="148">
        <v>438</v>
      </c>
      <c r="F1291" s="148">
        <v>2509</v>
      </c>
      <c r="G1291" s="148">
        <v>1495</v>
      </c>
      <c r="H1291" s="148">
        <v>0</v>
      </c>
      <c r="I1291" s="147" t="s">
        <v>4537</v>
      </c>
      <c r="J1291" s="147" t="s">
        <v>4537</v>
      </c>
      <c r="K1291" s="147" t="s">
        <v>4537</v>
      </c>
      <c r="L1291" s="147" t="s">
        <v>8512</v>
      </c>
      <c r="M1291" s="147" t="s">
        <v>4537</v>
      </c>
      <c r="N1291" s="147" t="s">
        <v>233</v>
      </c>
      <c r="O1291" s="147" t="s">
        <v>4537</v>
      </c>
      <c r="P1291" s="147" t="s">
        <v>233</v>
      </c>
      <c r="Q1291" s="147" t="s">
        <v>4537</v>
      </c>
      <c r="R1291" s="147" t="s">
        <v>233</v>
      </c>
      <c r="S1291" s="147" t="s">
        <v>4537</v>
      </c>
      <c r="T1291" s="147" t="s">
        <v>233</v>
      </c>
      <c r="U1291" s="150">
        <f t="shared" si="20"/>
        <v>0</v>
      </c>
    </row>
    <row r="1292" spans="1:21" x14ac:dyDescent="0.2">
      <c r="A1292" s="147" t="s">
        <v>8572</v>
      </c>
      <c r="B1292" s="147" t="s">
        <v>542</v>
      </c>
      <c r="C1292" s="147" t="s">
        <v>544</v>
      </c>
      <c r="D1292" s="147" t="s">
        <v>8516</v>
      </c>
      <c r="E1292" s="148">
        <v>225</v>
      </c>
      <c r="F1292" s="148">
        <v>0</v>
      </c>
      <c r="G1292" s="148">
        <v>0</v>
      </c>
      <c r="H1292" s="148">
        <v>0</v>
      </c>
      <c r="I1292" s="147" t="s">
        <v>4537</v>
      </c>
      <c r="J1292" s="147" t="s">
        <v>4537</v>
      </c>
      <c r="K1292" s="147" t="s">
        <v>4537</v>
      </c>
      <c r="L1292" s="147" t="s">
        <v>8512</v>
      </c>
      <c r="M1292" s="147" t="s">
        <v>4537</v>
      </c>
      <c r="N1292" s="147" t="s">
        <v>233</v>
      </c>
      <c r="O1292" s="147" t="s">
        <v>4537</v>
      </c>
      <c r="P1292" s="147" t="s">
        <v>233</v>
      </c>
      <c r="Q1292" s="147" t="s">
        <v>4537</v>
      </c>
      <c r="R1292" s="147" t="s">
        <v>233</v>
      </c>
      <c r="S1292" s="147" t="s">
        <v>4537</v>
      </c>
      <c r="T1292" s="147" t="s">
        <v>233</v>
      </c>
      <c r="U1292" s="150">
        <f t="shared" si="20"/>
        <v>0</v>
      </c>
    </row>
    <row r="1293" spans="1:21" x14ac:dyDescent="0.2">
      <c r="A1293" s="147" t="s">
        <v>8572</v>
      </c>
      <c r="B1293" s="147" t="s">
        <v>166</v>
      </c>
      <c r="C1293" s="147" t="s">
        <v>544</v>
      </c>
      <c r="D1293" s="147" t="s">
        <v>8516</v>
      </c>
      <c r="E1293" s="148">
        <v>271</v>
      </c>
      <c r="F1293" s="148">
        <v>408</v>
      </c>
      <c r="G1293" s="148">
        <v>16</v>
      </c>
      <c r="H1293" s="148">
        <v>0</v>
      </c>
      <c r="I1293" s="147" t="s">
        <v>4537</v>
      </c>
      <c r="J1293" s="147" t="s">
        <v>4537</v>
      </c>
      <c r="K1293" s="147" t="s">
        <v>4537</v>
      </c>
      <c r="L1293" s="147" t="s">
        <v>8512</v>
      </c>
      <c r="M1293" s="147" t="s">
        <v>4537</v>
      </c>
      <c r="N1293" s="147" t="s">
        <v>233</v>
      </c>
      <c r="O1293" s="147" t="s">
        <v>4537</v>
      </c>
      <c r="P1293" s="147" t="s">
        <v>233</v>
      </c>
      <c r="Q1293" s="147" t="s">
        <v>4537</v>
      </c>
      <c r="R1293" s="147" t="s">
        <v>233</v>
      </c>
      <c r="S1293" s="147" t="s">
        <v>4537</v>
      </c>
      <c r="T1293" s="147" t="s">
        <v>233</v>
      </c>
      <c r="U1293" s="150">
        <f t="shared" si="20"/>
        <v>0</v>
      </c>
    </row>
    <row r="1294" spans="1:21" x14ac:dyDescent="0.2">
      <c r="A1294" s="147" t="s">
        <v>8572</v>
      </c>
      <c r="B1294" s="147" t="s">
        <v>2175</v>
      </c>
      <c r="C1294" s="147" t="s">
        <v>107</v>
      </c>
      <c r="D1294" s="147" t="s">
        <v>8516</v>
      </c>
      <c r="E1294" s="148">
        <v>0</v>
      </c>
      <c r="F1294" s="148">
        <v>995</v>
      </c>
      <c r="G1294" s="148">
        <v>967</v>
      </c>
      <c r="H1294" s="148">
        <v>0</v>
      </c>
      <c r="I1294" s="147" t="s">
        <v>4537</v>
      </c>
      <c r="J1294" s="147" t="s">
        <v>4537</v>
      </c>
      <c r="K1294" s="147" t="s">
        <v>4537</v>
      </c>
      <c r="L1294" s="147" t="s">
        <v>8512</v>
      </c>
      <c r="M1294" s="147" t="s">
        <v>4537</v>
      </c>
      <c r="N1294" s="147" t="s">
        <v>233</v>
      </c>
      <c r="O1294" s="147" t="s">
        <v>4537</v>
      </c>
      <c r="P1294" s="147" t="s">
        <v>233</v>
      </c>
      <c r="Q1294" s="147" t="s">
        <v>4537</v>
      </c>
      <c r="R1294" s="147" t="s">
        <v>233</v>
      </c>
      <c r="S1294" s="147" t="s">
        <v>4537</v>
      </c>
      <c r="T1294" s="147" t="s">
        <v>233</v>
      </c>
      <c r="U1294" s="150">
        <f t="shared" si="20"/>
        <v>0</v>
      </c>
    </row>
    <row r="1295" spans="1:21" x14ac:dyDescent="0.2">
      <c r="A1295" s="147" t="s">
        <v>8572</v>
      </c>
      <c r="B1295" s="147" t="s">
        <v>7682</v>
      </c>
      <c r="C1295" s="147" t="s">
        <v>63</v>
      </c>
      <c r="D1295" s="147" t="s">
        <v>8516</v>
      </c>
      <c r="E1295" s="148">
        <v>721</v>
      </c>
      <c r="F1295" s="148">
        <v>1603</v>
      </c>
      <c r="G1295" s="148">
        <v>0</v>
      </c>
      <c r="H1295" s="148">
        <v>0</v>
      </c>
      <c r="I1295" s="147" t="s">
        <v>4537</v>
      </c>
      <c r="J1295" s="147" t="s">
        <v>4537</v>
      </c>
      <c r="K1295" s="147" t="s">
        <v>4537</v>
      </c>
      <c r="L1295" s="147" t="s">
        <v>8512</v>
      </c>
      <c r="M1295" s="147" t="s">
        <v>4537</v>
      </c>
      <c r="N1295" s="147" t="s">
        <v>233</v>
      </c>
      <c r="O1295" s="147" t="s">
        <v>4537</v>
      </c>
      <c r="P1295" s="147" t="s">
        <v>233</v>
      </c>
      <c r="Q1295" s="147" t="s">
        <v>4537</v>
      </c>
      <c r="R1295" s="147" t="s">
        <v>233</v>
      </c>
      <c r="S1295" s="147" t="s">
        <v>4537</v>
      </c>
      <c r="T1295" s="147" t="s">
        <v>233</v>
      </c>
      <c r="U1295" s="150">
        <f t="shared" si="20"/>
        <v>0</v>
      </c>
    </row>
    <row r="1296" spans="1:21" x14ac:dyDescent="0.2">
      <c r="A1296" s="147" t="s">
        <v>8572</v>
      </c>
      <c r="B1296" s="147" t="s">
        <v>6793</v>
      </c>
      <c r="C1296" s="147" t="s">
        <v>107</v>
      </c>
      <c r="D1296" s="147" t="s">
        <v>8516</v>
      </c>
      <c r="E1296" s="148">
        <v>473</v>
      </c>
      <c r="F1296" s="148">
        <v>1267</v>
      </c>
      <c r="G1296" s="148">
        <v>0</v>
      </c>
      <c r="H1296" s="148">
        <v>733</v>
      </c>
      <c r="I1296" s="147" t="s">
        <v>4537</v>
      </c>
      <c r="J1296" s="147" t="s">
        <v>4537</v>
      </c>
      <c r="K1296" s="147" t="s">
        <v>4537</v>
      </c>
      <c r="L1296" s="147" t="s">
        <v>8512</v>
      </c>
      <c r="M1296" s="147" t="s">
        <v>4537</v>
      </c>
      <c r="N1296" s="147" t="s">
        <v>233</v>
      </c>
      <c r="O1296" s="147" t="s">
        <v>4537</v>
      </c>
      <c r="P1296" s="147" t="s">
        <v>233</v>
      </c>
      <c r="Q1296" s="147" t="s">
        <v>4537</v>
      </c>
      <c r="R1296" s="147" t="s">
        <v>233</v>
      </c>
      <c r="S1296" s="147" t="s">
        <v>4537</v>
      </c>
      <c r="T1296" s="147" t="s">
        <v>233</v>
      </c>
      <c r="U1296" s="150">
        <f t="shared" si="20"/>
        <v>0</v>
      </c>
    </row>
    <row r="1297" spans="1:21" x14ac:dyDescent="0.2">
      <c r="A1297" s="147" t="s">
        <v>8572</v>
      </c>
      <c r="B1297" s="147" t="s">
        <v>5215</v>
      </c>
      <c r="C1297" s="147" t="s">
        <v>43</v>
      </c>
      <c r="D1297" s="147" t="s">
        <v>8516</v>
      </c>
      <c r="E1297" s="148">
        <v>0</v>
      </c>
      <c r="F1297" s="148">
        <v>3346</v>
      </c>
      <c r="G1297" s="148">
        <v>1381</v>
      </c>
      <c r="H1297" s="148">
        <v>10</v>
      </c>
      <c r="I1297" s="147" t="s">
        <v>4537</v>
      </c>
      <c r="J1297" s="147" t="s">
        <v>4537</v>
      </c>
      <c r="K1297" s="147" t="s">
        <v>4537</v>
      </c>
      <c r="L1297" s="147" t="s">
        <v>8512</v>
      </c>
      <c r="M1297" s="147" t="s">
        <v>4537</v>
      </c>
      <c r="N1297" s="147" t="s">
        <v>233</v>
      </c>
      <c r="O1297" s="147" t="s">
        <v>4537</v>
      </c>
      <c r="P1297" s="147" t="s">
        <v>233</v>
      </c>
      <c r="Q1297" s="147" t="s">
        <v>4537</v>
      </c>
      <c r="R1297" s="147" t="s">
        <v>233</v>
      </c>
      <c r="S1297" s="147" t="s">
        <v>4537</v>
      </c>
      <c r="T1297" s="147" t="s">
        <v>233</v>
      </c>
      <c r="U1297" s="150">
        <f t="shared" si="20"/>
        <v>0</v>
      </c>
    </row>
    <row r="1298" spans="1:21" x14ac:dyDescent="0.2">
      <c r="A1298" s="147" t="s">
        <v>8572</v>
      </c>
      <c r="B1298" s="147" t="s">
        <v>5538</v>
      </c>
      <c r="C1298" s="147" t="s">
        <v>544</v>
      </c>
      <c r="D1298" s="147" t="s">
        <v>8516</v>
      </c>
      <c r="E1298" s="148">
        <v>825</v>
      </c>
      <c r="F1298" s="148">
        <v>1002</v>
      </c>
      <c r="G1298" s="148">
        <v>0</v>
      </c>
      <c r="H1298" s="148">
        <v>0</v>
      </c>
      <c r="I1298" s="147" t="s">
        <v>4537</v>
      </c>
      <c r="J1298" s="147" t="s">
        <v>4537</v>
      </c>
      <c r="K1298" s="147" t="s">
        <v>4537</v>
      </c>
      <c r="L1298" s="147" t="s">
        <v>8512</v>
      </c>
      <c r="M1298" s="147" t="s">
        <v>4537</v>
      </c>
      <c r="N1298" s="147" t="s">
        <v>233</v>
      </c>
      <c r="O1298" s="147" t="s">
        <v>4537</v>
      </c>
      <c r="P1298" s="147" t="s">
        <v>233</v>
      </c>
      <c r="Q1298" s="147" t="s">
        <v>4537</v>
      </c>
      <c r="R1298" s="147" t="s">
        <v>233</v>
      </c>
      <c r="S1298" s="147" t="s">
        <v>4537</v>
      </c>
      <c r="T1298" s="147" t="s">
        <v>233</v>
      </c>
      <c r="U1298" s="150">
        <f t="shared" si="20"/>
        <v>0</v>
      </c>
    </row>
    <row r="1299" spans="1:21" x14ac:dyDescent="0.2">
      <c r="A1299" s="147" t="s">
        <v>8572</v>
      </c>
      <c r="B1299" s="147" t="s">
        <v>5195</v>
      </c>
      <c r="C1299" s="147" t="s">
        <v>544</v>
      </c>
      <c r="D1299" s="147" t="s">
        <v>8516</v>
      </c>
      <c r="E1299" s="148">
        <v>0</v>
      </c>
      <c r="F1299" s="148">
        <v>460</v>
      </c>
      <c r="G1299" s="148">
        <v>0</v>
      </c>
      <c r="H1299" s="148">
        <v>0</v>
      </c>
      <c r="I1299" s="147" t="s">
        <v>4537</v>
      </c>
      <c r="J1299" s="147" t="s">
        <v>4537</v>
      </c>
      <c r="K1299" s="147" t="s">
        <v>4537</v>
      </c>
      <c r="L1299" s="147" t="s">
        <v>8512</v>
      </c>
      <c r="M1299" s="147" t="s">
        <v>4537</v>
      </c>
      <c r="N1299" s="147" t="s">
        <v>233</v>
      </c>
      <c r="O1299" s="147" t="s">
        <v>4537</v>
      </c>
      <c r="P1299" s="147" t="s">
        <v>233</v>
      </c>
      <c r="Q1299" s="147" t="s">
        <v>4537</v>
      </c>
      <c r="R1299" s="147" t="s">
        <v>233</v>
      </c>
      <c r="S1299" s="147" t="s">
        <v>4537</v>
      </c>
      <c r="T1299" s="147" t="s">
        <v>233</v>
      </c>
      <c r="U1299" s="150">
        <f t="shared" si="20"/>
        <v>0</v>
      </c>
    </row>
    <row r="1300" spans="1:21" x14ac:dyDescent="0.2">
      <c r="A1300" s="147" t="s">
        <v>8572</v>
      </c>
      <c r="B1300" s="147" t="s">
        <v>8027</v>
      </c>
      <c r="C1300" s="147" t="s">
        <v>43</v>
      </c>
      <c r="D1300" s="147" t="s">
        <v>8516</v>
      </c>
      <c r="E1300" s="148">
        <v>0</v>
      </c>
      <c r="F1300" s="148">
        <v>1524</v>
      </c>
      <c r="G1300" s="148">
        <v>451</v>
      </c>
      <c r="H1300" s="148">
        <v>0</v>
      </c>
      <c r="I1300" s="147" t="s">
        <v>4537</v>
      </c>
      <c r="J1300" s="147" t="s">
        <v>4537</v>
      </c>
      <c r="K1300" s="147" t="s">
        <v>4537</v>
      </c>
      <c r="L1300" s="147" t="s">
        <v>8512</v>
      </c>
      <c r="M1300" s="147" t="s">
        <v>4537</v>
      </c>
      <c r="N1300" s="147" t="s">
        <v>233</v>
      </c>
      <c r="O1300" s="147" t="s">
        <v>4537</v>
      </c>
      <c r="P1300" s="147" t="s">
        <v>233</v>
      </c>
      <c r="Q1300" s="147" t="s">
        <v>4537</v>
      </c>
      <c r="R1300" s="147" t="s">
        <v>233</v>
      </c>
      <c r="S1300" s="147" t="s">
        <v>4537</v>
      </c>
      <c r="T1300" s="147" t="s">
        <v>233</v>
      </c>
      <c r="U1300" s="150">
        <f t="shared" si="20"/>
        <v>0</v>
      </c>
    </row>
    <row r="1301" spans="1:21" x14ac:dyDescent="0.2">
      <c r="A1301" s="147" t="s">
        <v>8572</v>
      </c>
      <c r="B1301" s="147" t="s">
        <v>4827</v>
      </c>
      <c r="C1301" s="147" t="s">
        <v>544</v>
      </c>
      <c r="D1301" s="147" t="s">
        <v>8516</v>
      </c>
      <c r="E1301" s="148">
        <v>554</v>
      </c>
      <c r="F1301" s="148">
        <v>769</v>
      </c>
      <c r="G1301" s="148">
        <v>371</v>
      </c>
      <c r="H1301" s="148">
        <v>73</v>
      </c>
      <c r="I1301" s="147" t="s">
        <v>4537</v>
      </c>
      <c r="J1301" s="147" t="s">
        <v>4537</v>
      </c>
      <c r="K1301" s="147" t="s">
        <v>4537</v>
      </c>
      <c r="L1301" s="147" t="s">
        <v>8512</v>
      </c>
      <c r="M1301" s="147" t="s">
        <v>4537</v>
      </c>
      <c r="N1301" s="147" t="s">
        <v>233</v>
      </c>
      <c r="O1301" s="147" t="s">
        <v>4537</v>
      </c>
      <c r="P1301" s="147" t="s">
        <v>233</v>
      </c>
      <c r="Q1301" s="147" t="s">
        <v>4537</v>
      </c>
      <c r="R1301" s="147" t="s">
        <v>233</v>
      </c>
      <c r="S1301" s="147" t="s">
        <v>4537</v>
      </c>
      <c r="T1301" s="147" t="s">
        <v>233</v>
      </c>
      <c r="U1301" s="150">
        <f t="shared" si="20"/>
        <v>0</v>
      </c>
    </row>
    <row r="1302" spans="1:21" x14ac:dyDescent="0.2">
      <c r="A1302" s="147" t="s">
        <v>8572</v>
      </c>
      <c r="B1302" s="147" t="s">
        <v>8204</v>
      </c>
      <c r="C1302" s="147" t="s">
        <v>43</v>
      </c>
      <c r="D1302" s="147" t="s">
        <v>8516</v>
      </c>
      <c r="E1302" s="148">
        <v>582</v>
      </c>
      <c r="F1302" s="148">
        <v>1442</v>
      </c>
      <c r="G1302" s="148">
        <v>0</v>
      </c>
      <c r="H1302" s="148">
        <v>1018</v>
      </c>
      <c r="I1302" s="147" t="s">
        <v>4537</v>
      </c>
      <c r="J1302" s="147" t="s">
        <v>4537</v>
      </c>
      <c r="K1302" s="147" t="s">
        <v>4537</v>
      </c>
      <c r="L1302" s="147" t="s">
        <v>8512</v>
      </c>
      <c r="M1302" s="147" t="s">
        <v>4537</v>
      </c>
      <c r="N1302" s="147" t="s">
        <v>233</v>
      </c>
      <c r="O1302" s="147" t="s">
        <v>4537</v>
      </c>
      <c r="P1302" s="147" t="s">
        <v>233</v>
      </c>
      <c r="Q1302" s="147" t="s">
        <v>4537</v>
      </c>
      <c r="R1302" s="147" t="s">
        <v>233</v>
      </c>
      <c r="S1302" s="147" t="s">
        <v>4537</v>
      </c>
      <c r="T1302" s="147" t="s">
        <v>233</v>
      </c>
      <c r="U1302" s="150">
        <f t="shared" si="20"/>
        <v>0</v>
      </c>
    </row>
    <row r="1303" spans="1:21" x14ac:dyDescent="0.2">
      <c r="A1303" s="147" t="s">
        <v>8572</v>
      </c>
      <c r="B1303" s="147" t="s">
        <v>8207</v>
      </c>
      <c r="C1303" s="147" t="s">
        <v>43</v>
      </c>
      <c r="D1303" s="147" t="s">
        <v>8516</v>
      </c>
      <c r="E1303" s="148">
        <v>332</v>
      </c>
      <c r="F1303" s="148">
        <v>544</v>
      </c>
      <c r="G1303" s="148">
        <v>0</v>
      </c>
      <c r="H1303" s="148">
        <v>0</v>
      </c>
      <c r="I1303" s="147" t="s">
        <v>4537</v>
      </c>
      <c r="J1303" s="147" t="s">
        <v>4537</v>
      </c>
      <c r="K1303" s="147" t="s">
        <v>4537</v>
      </c>
      <c r="L1303" s="147" t="s">
        <v>8512</v>
      </c>
      <c r="M1303" s="147" t="s">
        <v>4537</v>
      </c>
      <c r="N1303" s="147" t="s">
        <v>233</v>
      </c>
      <c r="O1303" s="147" t="s">
        <v>4537</v>
      </c>
      <c r="P1303" s="147" t="s">
        <v>233</v>
      </c>
      <c r="Q1303" s="147" t="s">
        <v>4537</v>
      </c>
      <c r="R1303" s="147" t="s">
        <v>233</v>
      </c>
      <c r="S1303" s="147" t="s">
        <v>4537</v>
      </c>
      <c r="T1303" s="147" t="s">
        <v>233</v>
      </c>
      <c r="U1303" s="150">
        <f t="shared" si="20"/>
        <v>0</v>
      </c>
    </row>
    <row r="1304" spans="1:21" x14ac:dyDescent="0.2">
      <c r="A1304" s="147" t="s">
        <v>8572</v>
      </c>
      <c r="B1304" s="147" t="s">
        <v>5750</v>
      </c>
      <c r="C1304" s="147" t="s">
        <v>43</v>
      </c>
      <c r="D1304" s="147" t="s">
        <v>8516</v>
      </c>
      <c r="E1304" s="148">
        <v>747</v>
      </c>
      <c r="F1304" s="148">
        <v>1505</v>
      </c>
      <c r="G1304" s="148">
        <v>816</v>
      </c>
      <c r="H1304" s="148">
        <v>583</v>
      </c>
      <c r="I1304" s="147" t="s">
        <v>4537</v>
      </c>
      <c r="J1304" s="147" t="s">
        <v>4537</v>
      </c>
      <c r="K1304" s="147" t="s">
        <v>4537</v>
      </c>
      <c r="L1304" s="147" t="s">
        <v>8512</v>
      </c>
      <c r="M1304" s="147" t="s">
        <v>4537</v>
      </c>
      <c r="N1304" s="147" t="s">
        <v>233</v>
      </c>
      <c r="O1304" s="147" t="s">
        <v>4537</v>
      </c>
      <c r="P1304" s="147" t="s">
        <v>233</v>
      </c>
      <c r="Q1304" s="147" t="s">
        <v>4537</v>
      </c>
      <c r="R1304" s="147" t="s">
        <v>233</v>
      </c>
      <c r="S1304" s="147" t="s">
        <v>4537</v>
      </c>
      <c r="T1304" s="147" t="s">
        <v>233</v>
      </c>
      <c r="U1304" s="150">
        <f t="shared" si="20"/>
        <v>0</v>
      </c>
    </row>
    <row r="1305" spans="1:21" x14ac:dyDescent="0.2">
      <c r="A1305" s="147" t="s">
        <v>8572</v>
      </c>
      <c r="B1305" s="147" t="s">
        <v>4908</v>
      </c>
      <c r="C1305" s="147" t="s">
        <v>43</v>
      </c>
      <c r="D1305" s="147" t="s">
        <v>8516</v>
      </c>
      <c r="E1305" s="148">
        <v>378</v>
      </c>
      <c r="F1305" s="148">
        <v>0</v>
      </c>
      <c r="G1305" s="148">
        <v>0</v>
      </c>
      <c r="H1305" s="148">
        <v>0</v>
      </c>
      <c r="I1305" s="147" t="s">
        <v>4537</v>
      </c>
      <c r="J1305" s="147" t="s">
        <v>4537</v>
      </c>
      <c r="K1305" s="147" t="s">
        <v>4537</v>
      </c>
      <c r="L1305" s="147" t="s">
        <v>8512</v>
      </c>
      <c r="M1305" s="147" t="s">
        <v>4537</v>
      </c>
      <c r="N1305" s="147" t="s">
        <v>233</v>
      </c>
      <c r="O1305" s="147" t="s">
        <v>4537</v>
      </c>
      <c r="P1305" s="147" t="s">
        <v>233</v>
      </c>
      <c r="Q1305" s="147" t="s">
        <v>4537</v>
      </c>
      <c r="R1305" s="147" t="s">
        <v>233</v>
      </c>
      <c r="S1305" s="147" t="s">
        <v>4537</v>
      </c>
      <c r="T1305" s="147" t="s">
        <v>233</v>
      </c>
      <c r="U1305" s="150">
        <f t="shared" si="20"/>
        <v>0</v>
      </c>
    </row>
    <row r="1306" spans="1:21" x14ac:dyDescent="0.2">
      <c r="A1306" s="147" t="s">
        <v>8572</v>
      </c>
      <c r="B1306" s="147" t="s">
        <v>5627</v>
      </c>
      <c r="C1306" s="147" t="s">
        <v>43</v>
      </c>
      <c r="D1306" s="147" t="s">
        <v>8516</v>
      </c>
      <c r="E1306" s="148">
        <v>865</v>
      </c>
      <c r="F1306" s="148">
        <v>1356</v>
      </c>
      <c r="G1306" s="148">
        <v>590</v>
      </c>
      <c r="H1306" s="148">
        <v>368</v>
      </c>
      <c r="I1306" s="147" t="s">
        <v>4537</v>
      </c>
      <c r="J1306" s="147" t="s">
        <v>4537</v>
      </c>
      <c r="K1306" s="147" t="s">
        <v>4537</v>
      </c>
      <c r="L1306" s="147" t="s">
        <v>8512</v>
      </c>
      <c r="M1306" s="147" t="s">
        <v>4537</v>
      </c>
      <c r="N1306" s="147" t="s">
        <v>233</v>
      </c>
      <c r="O1306" s="147" t="s">
        <v>4537</v>
      </c>
      <c r="P1306" s="147" t="s">
        <v>233</v>
      </c>
      <c r="Q1306" s="147" t="s">
        <v>4537</v>
      </c>
      <c r="R1306" s="147" t="s">
        <v>233</v>
      </c>
      <c r="S1306" s="147" t="s">
        <v>4537</v>
      </c>
      <c r="T1306" s="147" t="s">
        <v>233</v>
      </c>
      <c r="U1306" s="150">
        <f t="shared" si="20"/>
        <v>0</v>
      </c>
    </row>
    <row r="1307" spans="1:21" x14ac:dyDescent="0.2">
      <c r="A1307" s="147" t="s">
        <v>8572</v>
      </c>
      <c r="B1307" s="147" t="s">
        <v>8086</v>
      </c>
      <c r="C1307" s="147" t="s">
        <v>544</v>
      </c>
      <c r="D1307" s="147" t="s">
        <v>8516</v>
      </c>
      <c r="E1307" s="148">
        <v>180</v>
      </c>
      <c r="F1307" s="148">
        <v>150</v>
      </c>
      <c r="G1307" s="148">
        <v>150</v>
      </c>
      <c r="H1307" s="148">
        <v>168</v>
      </c>
      <c r="I1307" s="147" t="s">
        <v>4537</v>
      </c>
      <c r="J1307" s="147" t="s">
        <v>4537</v>
      </c>
      <c r="K1307" s="147" t="s">
        <v>4537</v>
      </c>
      <c r="L1307" s="147" t="s">
        <v>8512</v>
      </c>
      <c r="M1307" s="147" t="s">
        <v>4537</v>
      </c>
      <c r="N1307" s="147" t="s">
        <v>233</v>
      </c>
      <c r="O1307" s="147" t="s">
        <v>4537</v>
      </c>
      <c r="P1307" s="147" t="s">
        <v>233</v>
      </c>
      <c r="Q1307" s="147" t="s">
        <v>4537</v>
      </c>
      <c r="R1307" s="147" t="s">
        <v>233</v>
      </c>
      <c r="S1307" s="147" t="s">
        <v>4537</v>
      </c>
      <c r="T1307" s="147" t="s">
        <v>233</v>
      </c>
      <c r="U1307" s="150">
        <f t="shared" si="20"/>
        <v>0</v>
      </c>
    </row>
    <row r="1308" spans="1:21" x14ac:dyDescent="0.2">
      <c r="A1308" s="147" t="s">
        <v>8572</v>
      </c>
      <c r="B1308" s="147" t="s">
        <v>8062</v>
      </c>
      <c r="C1308" s="147" t="s">
        <v>107</v>
      </c>
      <c r="D1308" s="147" t="s">
        <v>8516</v>
      </c>
      <c r="E1308" s="148">
        <v>30</v>
      </c>
      <c r="F1308" s="148">
        <v>87</v>
      </c>
      <c r="G1308" s="148">
        <v>9</v>
      </c>
      <c r="H1308" s="148">
        <v>0</v>
      </c>
      <c r="I1308" s="147" t="s">
        <v>4537</v>
      </c>
      <c r="J1308" s="147" t="s">
        <v>4537</v>
      </c>
      <c r="K1308" s="147" t="s">
        <v>4537</v>
      </c>
      <c r="L1308" s="147" t="s">
        <v>8512</v>
      </c>
      <c r="M1308" s="147" t="s">
        <v>4537</v>
      </c>
      <c r="N1308" s="147" t="s">
        <v>233</v>
      </c>
      <c r="O1308" s="147" t="s">
        <v>4537</v>
      </c>
      <c r="P1308" s="147" t="s">
        <v>233</v>
      </c>
      <c r="Q1308" s="147" t="s">
        <v>4537</v>
      </c>
      <c r="R1308" s="147" t="s">
        <v>233</v>
      </c>
      <c r="S1308" s="147" t="s">
        <v>4537</v>
      </c>
      <c r="T1308" s="147" t="s">
        <v>233</v>
      </c>
      <c r="U1308" s="150">
        <f t="shared" si="20"/>
        <v>0</v>
      </c>
    </row>
    <row r="1309" spans="1:21" x14ac:dyDescent="0.2">
      <c r="A1309" s="147" t="s">
        <v>8572</v>
      </c>
      <c r="B1309" s="147" t="s">
        <v>3541</v>
      </c>
      <c r="C1309" s="147" t="s">
        <v>366</v>
      </c>
      <c r="D1309" s="147" t="s">
        <v>8516</v>
      </c>
      <c r="E1309" s="148">
        <v>1362</v>
      </c>
      <c r="F1309" s="148">
        <v>3752</v>
      </c>
      <c r="G1309" s="148">
        <v>1830</v>
      </c>
      <c r="H1309" s="148">
        <v>121</v>
      </c>
      <c r="I1309" s="147" t="s">
        <v>4537</v>
      </c>
      <c r="J1309" s="147" t="s">
        <v>4537</v>
      </c>
      <c r="K1309" s="147" t="s">
        <v>4537</v>
      </c>
      <c r="L1309" s="147" t="s">
        <v>8512</v>
      </c>
      <c r="M1309" s="147" t="s">
        <v>4537</v>
      </c>
      <c r="N1309" s="147" t="s">
        <v>233</v>
      </c>
      <c r="O1309" s="147" t="s">
        <v>4537</v>
      </c>
      <c r="P1309" s="147" t="s">
        <v>233</v>
      </c>
      <c r="Q1309" s="147" t="s">
        <v>4537</v>
      </c>
      <c r="R1309" s="147" t="s">
        <v>233</v>
      </c>
      <c r="S1309" s="147" t="s">
        <v>4537</v>
      </c>
      <c r="T1309" s="147" t="s">
        <v>233</v>
      </c>
      <c r="U1309" s="150">
        <f t="shared" si="20"/>
        <v>0</v>
      </c>
    </row>
    <row r="1310" spans="1:21" x14ac:dyDescent="0.2">
      <c r="A1310" s="147" t="s">
        <v>8572</v>
      </c>
      <c r="B1310" s="147" t="s">
        <v>4491</v>
      </c>
      <c r="C1310" s="147" t="s">
        <v>366</v>
      </c>
      <c r="D1310" s="147" t="s">
        <v>8516</v>
      </c>
      <c r="E1310" s="148">
        <v>159</v>
      </c>
      <c r="F1310" s="148">
        <v>1932</v>
      </c>
      <c r="G1310" s="148">
        <v>1041</v>
      </c>
      <c r="H1310" s="148">
        <v>89</v>
      </c>
      <c r="I1310" s="147" t="s">
        <v>4537</v>
      </c>
      <c r="J1310" s="147" t="s">
        <v>4537</v>
      </c>
      <c r="K1310" s="147" t="s">
        <v>4537</v>
      </c>
      <c r="L1310" s="147" t="s">
        <v>8512</v>
      </c>
      <c r="M1310" s="147" t="s">
        <v>4537</v>
      </c>
      <c r="N1310" s="147" t="s">
        <v>233</v>
      </c>
      <c r="O1310" s="147" t="s">
        <v>4537</v>
      </c>
      <c r="P1310" s="147" t="s">
        <v>233</v>
      </c>
      <c r="Q1310" s="147" t="s">
        <v>4537</v>
      </c>
      <c r="R1310" s="147" t="s">
        <v>233</v>
      </c>
      <c r="S1310" s="147" t="s">
        <v>4537</v>
      </c>
      <c r="T1310" s="147" t="s">
        <v>233</v>
      </c>
      <c r="U1310" s="150">
        <f t="shared" si="20"/>
        <v>0</v>
      </c>
    </row>
    <row r="1311" spans="1:21" x14ac:dyDescent="0.2">
      <c r="A1311" s="147" t="s">
        <v>8572</v>
      </c>
      <c r="B1311" s="147" t="s">
        <v>8049</v>
      </c>
      <c r="C1311" s="147" t="s">
        <v>366</v>
      </c>
      <c r="D1311" s="147" t="s">
        <v>8516</v>
      </c>
      <c r="E1311" s="148">
        <v>119</v>
      </c>
      <c r="F1311" s="148">
        <v>406</v>
      </c>
      <c r="G1311" s="148">
        <v>167</v>
      </c>
      <c r="H1311" s="148">
        <v>27</v>
      </c>
      <c r="I1311" s="147" t="s">
        <v>4537</v>
      </c>
      <c r="J1311" s="147" t="s">
        <v>4537</v>
      </c>
      <c r="K1311" s="147" t="s">
        <v>4537</v>
      </c>
      <c r="L1311" s="147" t="s">
        <v>8512</v>
      </c>
      <c r="M1311" s="147" t="s">
        <v>4537</v>
      </c>
      <c r="N1311" s="147" t="s">
        <v>233</v>
      </c>
      <c r="O1311" s="147" t="s">
        <v>4537</v>
      </c>
      <c r="P1311" s="147" t="s">
        <v>233</v>
      </c>
      <c r="Q1311" s="147" t="s">
        <v>4537</v>
      </c>
      <c r="R1311" s="147" t="s">
        <v>233</v>
      </c>
      <c r="S1311" s="147" t="s">
        <v>4537</v>
      </c>
      <c r="T1311" s="147" t="s">
        <v>233</v>
      </c>
      <c r="U1311" s="150">
        <f t="shared" si="20"/>
        <v>0</v>
      </c>
    </row>
    <row r="1312" spans="1:21" x14ac:dyDescent="0.2">
      <c r="A1312" s="147" t="s">
        <v>8572</v>
      </c>
      <c r="B1312" s="147" t="s">
        <v>8209</v>
      </c>
      <c r="C1312" s="147" t="s">
        <v>63</v>
      </c>
      <c r="D1312" s="147" t="s">
        <v>8516</v>
      </c>
      <c r="E1312" s="148">
        <v>41</v>
      </c>
      <c r="F1312" s="148">
        <v>0</v>
      </c>
      <c r="G1312" s="148">
        <v>0</v>
      </c>
      <c r="H1312" s="148">
        <v>0</v>
      </c>
      <c r="I1312" s="147" t="s">
        <v>4537</v>
      </c>
      <c r="J1312" s="147" t="s">
        <v>4537</v>
      </c>
      <c r="K1312" s="147" t="s">
        <v>4537</v>
      </c>
      <c r="L1312" s="147" t="s">
        <v>8515</v>
      </c>
      <c r="M1312" s="147" t="s">
        <v>4537</v>
      </c>
      <c r="N1312" s="147" t="s">
        <v>233</v>
      </c>
      <c r="O1312" s="147" t="s">
        <v>4537</v>
      </c>
      <c r="P1312" s="147" t="s">
        <v>233</v>
      </c>
      <c r="Q1312" s="147" t="s">
        <v>4537</v>
      </c>
      <c r="R1312" s="147" t="s">
        <v>233</v>
      </c>
      <c r="S1312" s="147" t="s">
        <v>4537</v>
      </c>
      <c r="T1312" s="147" t="s">
        <v>233</v>
      </c>
      <c r="U1312" s="150">
        <f t="shared" si="20"/>
        <v>0</v>
      </c>
    </row>
    <row r="1313" spans="1:21" x14ac:dyDescent="0.2">
      <c r="A1313" s="147" t="s">
        <v>8572</v>
      </c>
      <c r="B1313" s="147" t="s">
        <v>650</v>
      </c>
      <c r="C1313" s="147" t="s">
        <v>43</v>
      </c>
      <c r="D1313" s="147" t="s">
        <v>8516</v>
      </c>
      <c r="E1313" s="148">
        <v>329</v>
      </c>
      <c r="F1313" s="148">
        <v>1736</v>
      </c>
      <c r="G1313" s="148">
        <v>843</v>
      </c>
      <c r="H1313" s="148">
        <v>32</v>
      </c>
      <c r="I1313" s="147" t="s">
        <v>4537</v>
      </c>
      <c r="J1313" s="147" t="s">
        <v>4537</v>
      </c>
      <c r="K1313" s="147" t="s">
        <v>4537</v>
      </c>
      <c r="L1313" s="147" t="s">
        <v>8512</v>
      </c>
      <c r="M1313" s="147" t="s">
        <v>4537</v>
      </c>
      <c r="N1313" s="147" t="s">
        <v>233</v>
      </c>
      <c r="O1313" s="147" t="s">
        <v>4537</v>
      </c>
      <c r="P1313" s="147" t="s">
        <v>233</v>
      </c>
      <c r="Q1313" s="147" t="s">
        <v>4537</v>
      </c>
      <c r="R1313" s="147" t="s">
        <v>233</v>
      </c>
      <c r="S1313" s="147" t="s">
        <v>4537</v>
      </c>
      <c r="T1313" s="147" t="s">
        <v>233</v>
      </c>
      <c r="U1313" s="150">
        <f t="shared" si="20"/>
        <v>0</v>
      </c>
    </row>
    <row r="1314" spans="1:21" x14ac:dyDescent="0.2">
      <c r="A1314" s="147" t="s">
        <v>8572</v>
      </c>
      <c r="B1314" s="147" t="s">
        <v>3541</v>
      </c>
      <c r="C1314" s="147" t="s">
        <v>366</v>
      </c>
      <c r="D1314" s="147" t="s">
        <v>8516</v>
      </c>
      <c r="E1314" s="148">
        <v>125</v>
      </c>
      <c r="F1314" s="148">
        <v>163</v>
      </c>
      <c r="G1314" s="148">
        <v>6</v>
      </c>
      <c r="H1314" s="148">
        <v>124</v>
      </c>
      <c r="I1314" s="147" t="s">
        <v>4537</v>
      </c>
      <c r="J1314" s="147" t="s">
        <v>4537</v>
      </c>
      <c r="K1314" s="147" t="s">
        <v>4537</v>
      </c>
      <c r="L1314" s="147" t="s">
        <v>8512</v>
      </c>
      <c r="M1314" s="147" t="s">
        <v>4537</v>
      </c>
      <c r="N1314" s="147" t="s">
        <v>233</v>
      </c>
      <c r="O1314" s="147" t="s">
        <v>4537</v>
      </c>
      <c r="P1314" s="147" t="s">
        <v>233</v>
      </c>
      <c r="Q1314" s="147" t="s">
        <v>4537</v>
      </c>
      <c r="R1314" s="147" t="s">
        <v>233</v>
      </c>
      <c r="S1314" s="147" t="s">
        <v>4537</v>
      </c>
      <c r="T1314" s="147" t="s">
        <v>233</v>
      </c>
      <c r="U1314" s="150">
        <f t="shared" si="20"/>
        <v>0</v>
      </c>
    </row>
    <row r="1315" spans="1:21" x14ac:dyDescent="0.2">
      <c r="A1315" s="147" t="s">
        <v>8572</v>
      </c>
      <c r="B1315" s="147" t="s">
        <v>3541</v>
      </c>
      <c r="C1315" s="147" t="s">
        <v>366</v>
      </c>
      <c r="D1315" s="147" t="s">
        <v>8516</v>
      </c>
      <c r="E1315" s="148">
        <v>119</v>
      </c>
      <c r="F1315" s="148">
        <v>156</v>
      </c>
      <c r="G1315" s="148">
        <v>118</v>
      </c>
      <c r="H1315" s="148">
        <v>152</v>
      </c>
      <c r="I1315" s="147" t="s">
        <v>4537</v>
      </c>
      <c r="J1315" s="147" t="s">
        <v>4537</v>
      </c>
      <c r="K1315" s="147" t="s">
        <v>4537</v>
      </c>
      <c r="L1315" s="147" t="s">
        <v>8512</v>
      </c>
      <c r="M1315" s="147" t="s">
        <v>4537</v>
      </c>
      <c r="N1315" s="147" t="s">
        <v>233</v>
      </c>
      <c r="O1315" s="147" t="s">
        <v>4537</v>
      </c>
      <c r="P1315" s="147" t="s">
        <v>233</v>
      </c>
      <c r="Q1315" s="147" t="s">
        <v>4537</v>
      </c>
      <c r="R1315" s="147" t="s">
        <v>233</v>
      </c>
      <c r="S1315" s="147" t="s">
        <v>4537</v>
      </c>
      <c r="T1315" s="147" t="s">
        <v>233</v>
      </c>
      <c r="U1315" s="150">
        <f t="shared" si="20"/>
        <v>0</v>
      </c>
    </row>
    <row r="1316" spans="1:21" x14ac:dyDescent="0.2">
      <c r="A1316" s="147" t="s">
        <v>8572</v>
      </c>
      <c r="B1316" s="147" t="s">
        <v>3541</v>
      </c>
      <c r="C1316" s="147" t="s">
        <v>366</v>
      </c>
      <c r="D1316" s="147" t="s">
        <v>8516</v>
      </c>
      <c r="E1316" s="148">
        <v>48</v>
      </c>
      <c r="F1316" s="148">
        <v>72</v>
      </c>
      <c r="G1316" s="148">
        <v>14</v>
      </c>
      <c r="H1316" s="148">
        <v>10</v>
      </c>
      <c r="I1316" s="147" t="s">
        <v>4537</v>
      </c>
      <c r="J1316" s="147" t="s">
        <v>4537</v>
      </c>
      <c r="K1316" s="147" t="s">
        <v>4537</v>
      </c>
      <c r="L1316" s="147" t="s">
        <v>8512</v>
      </c>
      <c r="M1316" s="147" t="s">
        <v>4537</v>
      </c>
      <c r="N1316" s="147" t="s">
        <v>233</v>
      </c>
      <c r="O1316" s="147" t="s">
        <v>4537</v>
      </c>
      <c r="P1316" s="147" t="s">
        <v>233</v>
      </c>
      <c r="Q1316" s="147" t="s">
        <v>4537</v>
      </c>
      <c r="R1316" s="147" t="s">
        <v>233</v>
      </c>
      <c r="S1316" s="147" t="s">
        <v>4537</v>
      </c>
      <c r="T1316" s="147" t="s">
        <v>233</v>
      </c>
      <c r="U1316" s="150">
        <f t="shared" si="20"/>
        <v>0</v>
      </c>
    </row>
    <row r="1317" spans="1:21" x14ac:dyDescent="0.2">
      <c r="A1317" s="147" t="s">
        <v>8572</v>
      </c>
      <c r="B1317" s="147" t="s">
        <v>3512</v>
      </c>
      <c r="C1317" s="147" t="s">
        <v>63</v>
      </c>
      <c r="D1317" s="147" t="s">
        <v>8516</v>
      </c>
      <c r="E1317" s="148">
        <v>877</v>
      </c>
      <c r="F1317" s="148">
        <v>877</v>
      </c>
      <c r="G1317" s="148">
        <v>231</v>
      </c>
      <c r="H1317" s="148">
        <v>0</v>
      </c>
      <c r="I1317" s="147" t="s">
        <v>4537</v>
      </c>
      <c r="J1317" s="147" t="s">
        <v>4537</v>
      </c>
      <c r="K1317" s="147" t="s">
        <v>4537</v>
      </c>
      <c r="L1317" s="147" t="s">
        <v>8512</v>
      </c>
      <c r="M1317" s="147" t="s">
        <v>4537</v>
      </c>
      <c r="N1317" s="147" t="s">
        <v>233</v>
      </c>
      <c r="O1317" s="147" t="s">
        <v>4537</v>
      </c>
      <c r="P1317" s="147" t="s">
        <v>233</v>
      </c>
      <c r="Q1317" s="147" t="s">
        <v>4537</v>
      </c>
      <c r="R1317" s="147" t="s">
        <v>233</v>
      </c>
      <c r="S1317" s="147" t="s">
        <v>4537</v>
      </c>
      <c r="T1317" s="147" t="s">
        <v>233</v>
      </c>
      <c r="U1317" s="150">
        <f t="shared" si="20"/>
        <v>0</v>
      </c>
    </row>
    <row r="1318" spans="1:21" x14ac:dyDescent="0.2">
      <c r="A1318" s="147" t="s">
        <v>8572</v>
      </c>
      <c r="B1318" s="147" t="s">
        <v>7927</v>
      </c>
      <c r="C1318" s="147" t="s">
        <v>63</v>
      </c>
      <c r="D1318" s="147" t="s">
        <v>8516</v>
      </c>
      <c r="E1318" s="148">
        <v>127</v>
      </c>
      <c r="F1318" s="148">
        <v>1523</v>
      </c>
      <c r="G1318" s="148">
        <v>1022</v>
      </c>
      <c r="H1318" s="148">
        <v>35</v>
      </c>
      <c r="I1318" s="147" t="s">
        <v>4537</v>
      </c>
      <c r="J1318" s="147" t="s">
        <v>4537</v>
      </c>
      <c r="K1318" s="147" t="s">
        <v>4537</v>
      </c>
      <c r="L1318" s="147" t="s">
        <v>8512</v>
      </c>
      <c r="M1318" s="147" t="s">
        <v>4537</v>
      </c>
      <c r="N1318" s="147" t="s">
        <v>233</v>
      </c>
      <c r="O1318" s="147" t="s">
        <v>4537</v>
      </c>
      <c r="P1318" s="147" t="s">
        <v>233</v>
      </c>
      <c r="Q1318" s="147" t="s">
        <v>4537</v>
      </c>
      <c r="R1318" s="147" t="s">
        <v>233</v>
      </c>
      <c r="S1318" s="147" t="s">
        <v>4537</v>
      </c>
      <c r="T1318" s="147" t="s">
        <v>233</v>
      </c>
      <c r="U1318" s="150">
        <f t="shared" si="20"/>
        <v>0</v>
      </c>
    </row>
    <row r="1319" spans="1:21" x14ac:dyDescent="0.2">
      <c r="A1319" s="147" t="s">
        <v>8572</v>
      </c>
      <c r="B1319" s="147" t="s">
        <v>4827</v>
      </c>
      <c r="C1319" s="147" t="s">
        <v>544</v>
      </c>
      <c r="D1319" s="147" t="s">
        <v>8516</v>
      </c>
      <c r="E1319" s="148">
        <v>528</v>
      </c>
      <c r="F1319" s="148">
        <v>12531</v>
      </c>
      <c r="G1319" s="148">
        <v>9658</v>
      </c>
      <c r="H1319" s="148">
        <v>0</v>
      </c>
      <c r="I1319" s="147" t="s">
        <v>4537</v>
      </c>
      <c r="J1319" s="147" t="s">
        <v>4537</v>
      </c>
      <c r="K1319" s="147" t="s">
        <v>4537</v>
      </c>
      <c r="L1319" s="147" t="s">
        <v>8512</v>
      </c>
      <c r="M1319" s="147" t="s">
        <v>4537</v>
      </c>
      <c r="N1319" s="147" t="s">
        <v>233</v>
      </c>
      <c r="O1319" s="147" t="s">
        <v>4537</v>
      </c>
      <c r="P1319" s="147" t="s">
        <v>233</v>
      </c>
      <c r="Q1319" s="147" t="s">
        <v>4537</v>
      </c>
      <c r="R1319" s="147" t="s">
        <v>233</v>
      </c>
      <c r="S1319" s="147" t="s">
        <v>4537</v>
      </c>
      <c r="T1319" s="147" t="s">
        <v>233</v>
      </c>
      <c r="U1319" s="150">
        <f t="shared" si="20"/>
        <v>0</v>
      </c>
    </row>
    <row r="1320" spans="1:21" x14ac:dyDescent="0.2">
      <c r="A1320" s="147" t="s">
        <v>8572</v>
      </c>
      <c r="B1320" s="147" t="s">
        <v>5627</v>
      </c>
      <c r="C1320" s="147" t="s">
        <v>43</v>
      </c>
      <c r="D1320" s="147" t="s">
        <v>8516</v>
      </c>
      <c r="E1320" s="148">
        <v>370</v>
      </c>
      <c r="F1320" s="148">
        <v>636</v>
      </c>
      <c r="G1320" s="148">
        <v>159</v>
      </c>
      <c r="H1320" s="148">
        <v>7</v>
      </c>
      <c r="I1320" s="147" t="s">
        <v>4537</v>
      </c>
      <c r="J1320" s="147" t="s">
        <v>4537</v>
      </c>
      <c r="K1320" s="147" t="s">
        <v>4537</v>
      </c>
      <c r="L1320" s="147" t="s">
        <v>8512</v>
      </c>
      <c r="M1320" s="147" t="s">
        <v>4537</v>
      </c>
      <c r="N1320" s="147" t="s">
        <v>233</v>
      </c>
      <c r="O1320" s="147" t="s">
        <v>4537</v>
      </c>
      <c r="P1320" s="147" t="s">
        <v>233</v>
      </c>
      <c r="Q1320" s="147" t="s">
        <v>4537</v>
      </c>
      <c r="R1320" s="147" t="s">
        <v>233</v>
      </c>
      <c r="S1320" s="147" t="s">
        <v>4537</v>
      </c>
      <c r="T1320" s="147" t="s">
        <v>233</v>
      </c>
      <c r="U1320" s="150">
        <f t="shared" si="20"/>
        <v>0</v>
      </c>
    </row>
    <row r="1321" spans="1:21" x14ac:dyDescent="0.2">
      <c r="A1321" s="147" t="s">
        <v>8572</v>
      </c>
      <c r="B1321" s="147" t="s">
        <v>4721</v>
      </c>
      <c r="C1321" s="147" t="s">
        <v>43</v>
      </c>
      <c r="D1321" s="147" t="s">
        <v>8516</v>
      </c>
      <c r="E1321" s="148">
        <v>1079</v>
      </c>
      <c r="F1321" s="148">
        <v>3367</v>
      </c>
      <c r="G1321" s="148">
        <v>591</v>
      </c>
      <c r="H1321" s="148">
        <v>120</v>
      </c>
      <c r="I1321" s="147" t="s">
        <v>4537</v>
      </c>
      <c r="J1321" s="147" t="s">
        <v>4537</v>
      </c>
      <c r="K1321" s="147" t="s">
        <v>4537</v>
      </c>
      <c r="L1321" s="147" t="s">
        <v>8512</v>
      </c>
      <c r="M1321" s="147" t="s">
        <v>4537</v>
      </c>
      <c r="N1321" s="147" t="s">
        <v>233</v>
      </c>
      <c r="O1321" s="147" t="s">
        <v>4537</v>
      </c>
      <c r="P1321" s="147" t="s">
        <v>233</v>
      </c>
      <c r="Q1321" s="147" t="s">
        <v>4537</v>
      </c>
      <c r="R1321" s="147" t="s">
        <v>233</v>
      </c>
      <c r="S1321" s="147" t="s">
        <v>4537</v>
      </c>
      <c r="T1321" s="147" t="s">
        <v>233</v>
      </c>
      <c r="U1321" s="150">
        <f t="shared" si="20"/>
        <v>0</v>
      </c>
    </row>
    <row r="1322" spans="1:21" x14ac:dyDescent="0.2">
      <c r="A1322" s="147" t="s">
        <v>8572</v>
      </c>
      <c r="B1322" s="147" t="s">
        <v>5750</v>
      </c>
      <c r="C1322" s="147" t="s">
        <v>43</v>
      </c>
      <c r="D1322" s="147" t="s">
        <v>8516</v>
      </c>
      <c r="E1322" s="148">
        <v>307</v>
      </c>
      <c r="F1322" s="148">
        <v>1835</v>
      </c>
      <c r="G1322" s="148">
        <v>685</v>
      </c>
      <c r="H1322" s="148">
        <v>47</v>
      </c>
      <c r="I1322" s="147" t="s">
        <v>4537</v>
      </c>
      <c r="J1322" s="147" t="s">
        <v>4537</v>
      </c>
      <c r="K1322" s="147" t="s">
        <v>4537</v>
      </c>
      <c r="L1322" s="147" t="s">
        <v>8512</v>
      </c>
      <c r="M1322" s="147" t="s">
        <v>4537</v>
      </c>
      <c r="N1322" s="147" t="s">
        <v>233</v>
      </c>
      <c r="O1322" s="147" t="s">
        <v>4537</v>
      </c>
      <c r="P1322" s="147" t="s">
        <v>233</v>
      </c>
      <c r="Q1322" s="147" t="s">
        <v>4537</v>
      </c>
      <c r="R1322" s="147" t="s">
        <v>233</v>
      </c>
      <c r="S1322" s="147" t="s">
        <v>4537</v>
      </c>
      <c r="T1322" s="147" t="s">
        <v>233</v>
      </c>
      <c r="U1322" s="150">
        <f t="shared" si="20"/>
        <v>0</v>
      </c>
    </row>
    <row r="1323" spans="1:21" x14ac:dyDescent="0.2">
      <c r="A1323" s="147" t="s">
        <v>8572</v>
      </c>
      <c r="B1323" s="147" t="s">
        <v>2903</v>
      </c>
      <c r="C1323" s="147" t="s">
        <v>107</v>
      </c>
      <c r="D1323" s="147" t="s">
        <v>8516</v>
      </c>
      <c r="E1323" s="148">
        <v>1016</v>
      </c>
      <c r="F1323" s="148">
        <v>1831</v>
      </c>
      <c r="G1323" s="148">
        <v>0</v>
      </c>
      <c r="H1323" s="148">
        <v>0</v>
      </c>
      <c r="I1323" s="147" t="s">
        <v>4537</v>
      </c>
      <c r="J1323" s="147" t="s">
        <v>4537</v>
      </c>
      <c r="K1323" s="147" t="s">
        <v>4537</v>
      </c>
      <c r="L1323" s="147" t="s">
        <v>8512</v>
      </c>
      <c r="M1323" s="147" t="s">
        <v>4537</v>
      </c>
      <c r="N1323" s="147" t="s">
        <v>233</v>
      </c>
      <c r="O1323" s="147" t="s">
        <v>4537</v>
      </c>
      <c r="P1323" s="147" t="s">
        <v>233</v>
      </c>
      <c r="Q1323" s="147" t="s">
        <v>4537</v>
      </c>
      <c r="R1323" s="147" t="s">
        <v>233</v>
      </c>
      <c r="S1323" s="147" t="s">
        <v>4537</v>
      </c>
      <c r="T1323" s="147" t="s">
        <v>233</v>
      </c>
      <c r="U1323" s="150">
        <f t="shared" si="20"/>
        <v>0</v>
      </c>
    </row>
    <row r="1324" spans="1:21" x14ac:dyDescent="0.2">
      <c r="A1324" s="147" t="s">
        <v>8572</v>
      </c>
      <c r="B1324" s="147" t="s">
        <v>746</v>
      </c>
      <c r="C1324" s="147" t="s">
        <v>63</v>
      </c>
      <c r="D1324" s="147" t="s">
        <v>18</v>
      </c>
      <c r="E1324" s="148">
        <v>310</v>
      </c>
      <c r="F1324" s="148">
        <v>827</v>
      </c>
      <c r="G1324" s="148">
        <v>75</v>
      </c>
      <c r="H1324" s="148">
        <v>1886</v>
      </c>
      <c r="I1324" s="147" t="s">
        <v>4537</v>
      </c>
      <c r="J1324" s="147" t="s">
        <v>4537</v>
      </c>
      <c r="K1324" s="147" t="s">
        <v>4537</v>
      </c>
      <c r="L1324" s="147" t="s">
        <v>8512</v>
      </c>
      <c r="M1324" s="147" t="s">
        <v>4537</v>
      </c>
      <c r="N1324" s="147" t="s">
        <v>233</v>
      </c>
      <c r="O1324" s="147" t="s">
        <v>4537</v>
      </c>
      <c r="P1324" s="147" t="s">
        <v>233</v>
      </c>
      <c r="Q1324" s="147" t="s">
        <v>4537</v>
      </c>
      <c r="R1324" s="147" t="s">
        <v>233</v>
      </c>
      <c r="S1324" s="147" t="s">
        <v>4537</v>
      </c>
      <c r="T1324" s="147" t="s">
        <v>233</v>
      </c>
      <c r="U1324" s="150">
        <f t="shared" si="20"/>
        <v>0</v>
      </c>
    </row>
    <row r="1325" spans="1:21" x14ac:dyDescent="0.2">
      <c r="A1325" s="147" t="s">
        <v>8572</v>
      </c>
      <c r="B1325" s="147" t="s">
        <v>7901</v>
      </c>
      <c r="C1325" s="147" t="s">
        <v>63</v>
      </c>
      <c r="D1325" s="147" t="s">
        <v>8516</v>
      </c>
      <c r="E1325" s="148">
        <v>372</v>
      </c>
      <c r="F1325" s="148">
        <v>2891</v>
      </c>
      <c r="G1325" s="148">
        <v>1699</v>
      </c>
      <c r="H1325" s="148">
        <v>54</v>
      </c>
      <c r="I1325" s="147" t="s">
        <v>4537</v>
      </c>
      <c r="J1325" s="147" t="s">
        <v>4537</v>
      </c>
      <c r="K1325" s="147" t="s">
        <v>4537</v>
      </c>
      <c r="L1325" s="147" t="s">
        <v>8512</v>
      </c>
      <c r="M1325" s="147" t="s">
        <v>4537</v>
      </c>
      <c r="N1325" s="147" t="s">
        <v>233</v>
      </c>
      <c r="O1325" s="147" t="s">
        <v>4537</v>
      </c>
      <c r="P1325" s="147" t="s">
        <v>233</v>
      </c>
      <c r="Q1325" s="147" t="s">
        <v>4537</v>
      </c>
      <c r="R1325" s="147" t="s">
        <v>233</v>
      </c>
      <c r="S1325" s="147" t="s">
        <v>4537</v>
      </c>
      <c r="T1325" s="147" t="s">
        <v>233</v>
      </c>
      <c r="U1325" s="150">
        <f t="shared" si="20"/>
        <v>0</v>
      </c>
    </row>
    <row r="1326" spans="1:21" x14ac:dyDescent="0.2">
      <c r="A1326" s="147" t="s">
        <v>8572</v>
      </c>
      <c r="B1326" s="147" t="s">
        <v>584</v>
      </c>
      <c r="C1326" s="147" t="s">
        <v>63</v>
      </c>
      <c r="D1326" s="147" t="s">
        <v>8516</v>
      </c>
      <c r="E1326" s="148">
        <v>530</v>
      </c>
      <c r="F1326" s="148">
        <v>1944</v>
      </c>
      <c r="G1326" s="148">
        <v>1139</v>
      </c>
      <c r="H1326" s="148">
        <v>0</v>
      </c>
      <c r="I1326" s="147" t="s">
        <v>4537</v>
      </c>
      <c r="J1326" s="147" t="s">
        <v>4537</v>
      </c>
      <c r="K1326" s="147" t="s">
        <v>4537</v>
      </c>
      <c r="L1326" s="147" t="s">
        <v>8512</v>
      </c>
      <c r="M1326" s="147" t="s">
        <v>4537</v>
      </c>
      <c r="N1326" s="147" t="s">
        <v>233</v>
      </c>
      <c r="O1326" s="147" t="s">
        <v>4537</v>
      </c>
      <c r="P1326" s="147" t="s">
        <v>233</v>
      </c>
      <c r="Q1326" s="147" t="s">
        <v>4537</v>
      </c>
      <c r="R1326" s="147" t="s">
        <v>233</v>
      </c>
      <c r="S1326" s="147" t="s">
        <v>4537</v>
      </c>
      <c r="T1326" s="147" t="s">
        <v>233</v>
      </c>
      <c r="U1326" s="150">
        <f t="shared" si="20"/>
        <v>0</v>
      </c>
    </row>
    <row r="1327" spans="1:21" x14ac:dyDescent="0.2">
      <c r="A1327" s="147" t="s">
        <v>8572</v>
      </c>
      <c r="B1327" s="147" t="s">
        <v>7937</v>
      </c>
      <c r="C1327" s="147" t="s">
        <v>43</v>
      </c>
      <c r="D1327" s="147" t="s">
        <v>8516</v>
      </c>
      <c r="E1327" s="148">
        <v>430</v>
      </c>
      <c r="F1327" s="148">
        <v>2247</v>
      </c>
      <c r="G1327" s="148">
        <v>1411</v>
      </c>
      <c r="H1327" s="148">
        <v>21</v>
      </c>
      <c r="I1327" s="147" t="s">
        <v>4537</v>
      </c>
      <c r="J1327" s="147" t="s">
        <v>4537</v>
      </c>
      <c r="K1327" s="147" t="s">
        <v>4537</v>
      </c>
      <c r="L1327" s="147" t="s">
        <v>8512</v>
      </c>
      <c r="M1327" s="147" t="s">
        <v>4537</v>
      </c>
      <c r="N1327" s="147" t="s">
        <v>233</v>
      </c>
      <c r="O1327" s="147" t="s">
        <v>4537</v>
      </c>
      <c r="P1327" s="147" t="s">
        <v>233</v>
      </c>
      <c r="Q1327" s="147" t="s">
        <v>4537</v>
      </c>
      <c r="R1327" s="147" t="s">
        <v>233</v>
      </c>
      <c r="S1327" s="147" t="s">
        <v>4537</v>
      </c>
      <c r="T1327" s="147" t="s">
        <v>233</v>
      </c>
      <c r="U1327" s="150">
        <f t="shared" si="20"/>
        <v>0</v>
      </c>
    </row>
    <row r="1328" spans="1:21" x14ac:dyDescent="0.2">
      <c r="A1328" s="147" t="s">
        <v>8572</v>
      </c>
      <c r="B1328" s="147" t="s">
        <v>4718</v>
      </c>
      <c r="C1328" s="147" t="s">
        <v>43</v>
      </c>
      <c r="D1328" s="147" t="s">
        <v>8516</v>
      </c>
      <c r="E1328" s="148">
        <v>896</v>
      </c>
      <c r="F1328" s="148">
        <v>2276</v>
      </c>
      <c r="G1328" s="148">
        <v>1513</v>
      </c>
      <c r="H1328" s="148">
        <v>705</v>
      </c>
      <c r="I1328" s="147" t="s">
        <v>4537</v>
      </c>
      <c r="J1328" s="147" t="s">
        <v>4537</v>
      </c>
      <c r="K1328" s="147" t="s">
        <v>4537</v>
      </c>
      <c r="L1328" s="147" t="s">
        <v>8512</v>
      </c>
      <c r="M1328" s="147" t="s">
        <v>4537</v>
      </c>
      <c r="N1328" s="147" t="s">
        <v>233</v>
      </c>
      <c r="O1328" s="147" t="s">
        <v>4537</v>
      </c>
      <c r="P1328" s="147" t="s">
        <v>233</v>
      </c>
      <c r="Q1328" s="147" t="s">
        <v>4537</v>
      </c>
      <c r="R1328" s="147" t="s">
        <v>233</v>
      </c>
      <c r="S1328" s="147" t="s">
        <v>4537</v>
      </c>
      <c r="T1328" s="147" t="s">
        <v>233</v>
      </c>
      <c r="U1328" s="150">
        <f t="shared" si="20"/>
        <v>0</v>
      </c>
    </row>
    <row r="1329" spans="1:21" x14ac:dyDescent="0.2">
      <c r="A1329" s="147" t="s">
        <v>8572</v>
      </c>
      <c r="B1329" s="147" t="s">
        <v>5215</v>
      </c>
      <c r="C1329" s="147" t="s">
        <v>43</v>
      </c>
      <c r="D1329" s="147" t="s">
        <v>8516</v>
      </c>
      <c r="E1329" s="148">
        <v>0</v>
      </c>
      <c r="F1329" s="148">
        <v>528</v>
      </c>
      <c r="G1329" s="148">
        <v>403</v>
      </c>
      <c r="H1329" s="148">
        <v>0</v>
      </c>
      <c r="I1329" s="147" t="s">
        <v>4537</v>
      </c>
      <c r="J1329" s="147" t="s">
        <v>4537</v>
      </c>
      <c r="K1329" s="147" t="s">
        <v>4537</v>
      </c>
      <c r="L1329" s="147" t="s">
        <v>8512</v>
      </c>
      <c r="M1329" s="147" t="s">
        <v>4537</v>
      </c>
      <c r="N1329" s="147" t="s">
        <v>233</v>
      </c>
      <c r="O1329" s="147" t="s">
        <v>4537</v>
      </c>
      <c r="P1329" s="147" t="s">
        <v>233</v>
      </c>
      <c r="Q1329" s="147" t="s">
        <v>4537</v>
      </c>
      <c r="R1329" s="147" t="s">
        <v>233</v>
      </c>
      <c r="S1329" s="147" t="s">
        <v>4537</v>
      </c>
      <c r="T1329" s="147" t="s">
        <v>233</v>
      </c>
      <c r="U1329" s="150">
        <f t="shared" si="20"/>
        <v>0</v>
      </c>
    </row>
    <row r="1330" spans="1:21" x14ac:dyDescent="0.2">
      <c r="A1330" s="147" t="s">
        <v>8572</v>
      </c>
      <c r="B1330" s="147" t="s">
        <v>5863</v>
      </c>
      <c r="C1330" s="147" t="s">
        <v>107</v>
      </c>
      <c r="D1330" s="147" t="s">
        <v>8516</v>
      </c>
      <c r="E1330" s="148">
        <v>512</v>
      </c>
      <c r="F1330" s="148">
        <v>959</v>
      </c>
      <c r="G1330" s="148">
        <v>850</v>
      </c>
      <c r="H1330" s="148">
        <v>0</v>
      </c>
      <c r="I1330" s="147" t="s">
        <v>4537</v>
      </c>
      <c r="J1330" s="147" t="s">
        <v>4537</v>
      </c>
      <c r="K1330" s="147" t="s">
        <v>4537</v>
      </c>
      <c r="L1330" s="147" t="s">
        <v>8512</v>
      </c>
      <c r="M1330" s="147" t="s">
        <v>4537</v>
      </c>
      <c r="N1330" s="147" t="s">
        <v>233</v>
      </c>
      <c r="O1330" s="147" t="s">
        <v>4537</v>
      </c>
      <c r="P1330" s="147" t="s">
        <v>233</v>
      </c>
      <c r="Q1330" s="147" t="s">
        <v>4537</v>
      </c>
      <c r="R1330" s="147" t="s">
        <v>233</v>
      </c>
      <c r="S1330" s="147" t="s">
        <v>4537</v>
      </c>
      <c r="T1330" s="147" t="s">
        <v>233</v>
      </c>
      <c r="U1330" s="150">
        <f t="shared" si="20"/>
        <v>0</v>
      </c>
    </row>
    <row r="1331" spans="1:21" x14ac:dyDescent="0.2">
      <c r="A1331" s="147" t="s">
        <v>8572</v>
      </c>
      <c r="B1331" s="147" t="s">
        <v>321</v>
      </c>
      <c r="C1331" s="147" t="s">
        <v>63</v>
      </c>
      <c r="D1331" s="147" t="s">
        <v>8516</v>
      </c>
      <c r="E1331" s="148">
        <v>6710</v>
      </c>
      <c r="F1331" s="148">
        <v>8337</v>
      </c>
      <c r="G1331" s="148">
        <v>0</v>
      </c>
      <c r="H1331" s="148">
        <v>0</v>
      </c>
      <c r="I1331" s="147" t="s">
        <v>4537</v>
      </c>
      <c r="J1331" s="147" t="s">
        <v>4537</v>
      </c>
      <c r="K1331" s="147" t="s">
        <v>4537</v>
      </c>
      <c r="L1331" s="147" t="s">
        <v>8512</v>
      </c>
      <c r="M1331" s="147" t="s">
        <v>4537</v>
      </c>
      <c r="N1331" s="147" t="s">
        <v>233</v>
      </c>
      <c r="O1331" s="147" t="s">
        <v>4537</v>
      </c>
      <c r="P1331" s="147" t="s">
        <v>233</v>
      </c>
      <c r="Q1331" s="147" t="s">
        <v>4537</v>
      </c>
      <c r="R1331" s="147" t="s">
        <v>233</v>
      </c>
      <c r="S1331" s="147" t="s">
        <v>4537</v>
      </c>
      <c r="T1331" s="147" t="s">
        <v>233</v>
      </c>
      <c r="U1331" s="150">
        <f t="shared" si="20"/>
        <v>0</v>
      </c>
    </row>
    <row r="1332" spans="1:21" x14ac:dyDescent="0.2">
      <c r="A1332" s="147" t="s">
        <v>8572</v>
      </c>
      <c r="B1332" s="147" t="s">
        <v>7922</v>
      </c>
      <c r="C1332" s="147" t="s">
        <v>63</v>
      </c>
      <c r="D1332" s="147" t="s">
        <v>8516</v>
      </c>
      <c r="E1332" s="148">
        <v>1005</v>
      </c>
      <c r="F1332" s="148">
        <v>1936</v>
      </c>
      <c r="G1332" s="148">
        <v>999</v>
      </c>
      <c r="H1332" s="148">
        <v>0</v>
      </c>
      <c r="I1332" s="147" t="s">
        <v>4537</v>
      </c>
      <c r="J1332" s="147" t="s">
        <v>4537</v>
      </c>
      <c r="K1332" s="147" t="s">
        <v>4537</v>
      </c>
      <c r="L1332" s="147" t="s">
        <v>8512</v>
      </c>
      <c r="M1332" s="147" t="s">
        <v>4537</v>
      </c>
      <c r="N1332" s="147" t="s">
        <v>233</v>
      </c>
      <c r="O1332" s="147" t="s">
        <v>4537</v>
      </c>
      <c r="P1332" s="147" t="s">
        <v>233</v>
      </c>
      <c r="Q1332" s="147" t="s">
        <v>4537</v>
      </c>
      <c r="R1332" s="147" t="s">
        <v>233</v>
      </c>
      <c r="S1332" s="147" t="s">
        <v>4537</v>
      </c>
      <c r="T1332" s="147" t="s">
        <v>233</v>
      </c>
      <c r="U1332" s="150">
        <f t="shared" si="20"/>
        <v>0</v>
      </c>
    </row>
    <row r="1333" spans="1:21" x14ac:dyDescent="0.2">
      <c r="A1333" s="147" t="s">
        <v>8572</v>
      </c>
      <c r="B1333" s="147" t="s">
        <v>7907</v>
      </c>
      <c r="C1333" s="147" t="s">
        <v>63</v>
      </c>
      <c r="D1333" s="147" t="s">
        <v>8516</v>
      </c>
      <c r="E1333" s="148">
        <v>210</v>
      </c>
      <c r="F1333" s="148">
        <v>1733</v>
      </c>
      <c r="G1333" s="148">
        <v>925</v>
      </c>
      <c r="H1333" s="148">
        <v>1</v>
      </c>
      <c r="I1333" s="147" t="s">
        <v>4537</v>
      </c>
      <c r="J1333" s="147" t="s">
        <v>4537</v>
      </c>
      <c r="K1333" s="147" t="s">
        <v>4537</v>
      </c>
      <c r="L1333" s="147" t="s">
        <v>8512</v>
      </c>
      <c r="M1333" s="147" t="s">
        <v>4537</v>
      </c>
      <c r="N1333" s="147" t="s">
        <v>233</v>
      </c>
      <c r="O1333" s="147" t="s">
        <v>4537</v>
      </c>
      <c r="P1333" s="147" t="s">
        <v>233</v>
      </c>
      <c r="Q1333" s="147" t="s">
        <v>4537</v>
      </c>
      <c r="R1333" s="147" t="s">
        <v>233</v>
      </c>
      <c r="S1333" s="147" t="s">
        <v>4537</v>
      </c>
      <c r="T1333" s="147" t="s">
        <v>233</v>
      </c>
      <c r="U1333" s="150">
        <f t="shared" si="20"/>
        <v>0</v>
      </c>
    </row>
    <row r="1334" spans="1:21" x14ac:dyDescent="0.2">
      <c r="A1334" s="147" t="s">
        <v>8572</v>
      </c>
      <c r="B1334" s="147" t="s">
        <v>166</v>
      </c>
      <c r="C1334" s="147" t="s">
        <v>544</v>
      </c>
      <c r="D1334" s="147" t="s">
        <v>8516</v>
      </c>
      <c r="E1334" s="148">
        <v>246</v>
      </c>
      <c r="F1334" s="148">
        <v>845</v>
      </c>
      <c r="G1334" s="148">
        <v>582</v>
      </c>
      <c r="H1334" s="148">
        <v>0</v>
      </c>
      <c r="I1334" s="147" t="s">
        <v>4537</v>
      </c>
      <c r="J1334" s="147" t="s">
        <v>4537</v>
      </c>
      <c r="K1334" s="147" t="s">
        <v>4537</v>
      </c>
      <c r="L1334" s="147" t="s">
        <v>8512</v>
      </c>
      <c r="M1334" s="147" t="s">
        <v>4537</v>
      </c>
      <c r="N1334" s="147" t="s">
        <v>233</v>
      </c>
      <c r="O1334" s="147" t="s">
        <v>4537</v>
      </c>
      <c r="P1334" s="147" t="s">
        <v>233</v>
      </c>
      <c r="Q1334" s="147" t="s">
        <v>4537</v>
      </c>
      <c r="R1334" s="147" t="s">
        <v>233</v>
      </c>
      <c r="S1334" s="147" t="s">
        <v>4537</v>
      </c>
      <c r="T1334" s="147" t="s">
        <v>233</v>
      </c>
      <c r="U1334" s="150">
        <f t="shared" si="20"/>
        <v>0</v>
      </c>
    </row>
    <row r="1335" spans="1:21" x14ac:dyDescent="0.2">
      <c r="A1335" s="147" t="s">
        <v>8572</v>
      </c>
      <c r="B1335" s="147" t="s">
        <v>55</v>
      </c>
      <c r="C1335" s="147" t="s">
        <v>63</v>
      </c>
      <c r="D1335" s="147" t="s">
        <v>8516</v>
      </c>
      <c r="E1335" s="148">
        <v>1042</v>
      </c>
      <c r="F1335" s="148">
        <v>2286</v>
      </c>
      <c r="G1335" s="148">
        <v>531</v>
      </c>
      <c r="H1335" s="148">
        <v>0</v>
      </c>
      <c r="I1335" s="147" t="s">
        <v>4537</v>
      </c>
      <c r="J1335" s="147" t="s">
        <v>4537</v>
      </c>
      <c r="K1335" s="147" t="s">
        <v>4537</v>
      </c>
      <c r="L1335" s="147" t="s">
        <v>8512</v>
      </c>
      <c r="M1335" s="147" t="s">
        <v>4537</v>
      </c>
      <c r="N1335" s="147" t="s">
        <v>233</v>
      </c>
      <c r="O1335" s="147" t="s">
        <v>4537</v>
      </c>
      <c r="P1335" s="147" t="s">
        <v>233</v>
      </c>
      <c r="Q1335" s="147" t="s">
        <v>4537</v>
      </c>
      <c r="R1335" s="147" t="s">
        <v>233</v>
      </c>
      <c r="S1335" s="147" t="s">
        <v>4537</v>
      </c>
      <c r="T1335" s="147" t="s">
        <v>233</v>
      </c>
      <c r="U1335" s="150">
        <f t="shared" si="20"/>
        <v>0</v>
      </c>
    </row>
    <row r="1336" spans="1:21" x14ac:dyDescent="0.2">
      <c r="A1336" s="147" t="s">
        <v>8572</v>
      </c>
      <c r="B1336" s="147" t="s">
        <v>61</v>
      </c>
      <c r="C1336" s="147" t="s">
        <v>63</v>
      </c>
      <c r="D1336" s="147" t="s">
        <v>8516</v>
      </c>
      <c r="E1336" s="148">
        <v>846</v>
      </c>
      <c r="F1336" s="148">
        <v>846</v>
      </c>
      <c r="G1336" s="148">
        <v>202</v>
      </c>
      <c r="H1336" s="148">
        <v>0</v>
      </c>
      <c r="I1336" s="147" t="s">
        <v>4537</v>
      </c>
      <c r="J1336" s="147" t="s">
        <v>4537</v>
      </c>
      <c r="K1336" s="147" t="s">
        <v>4537</v>
      </c>
      <c r="L1336" s="147" t="s">
        <v>8512</v>
      </c>
      <c r="M1336" s="147" t="s">
        <v>4537</v>
      </c>
      <c r="N1336" s="147" t="s">
        <v>233</v>
      </c>
      <c r="O1336" s="147" t="s">
        <v>4537</v>
      </c>
      <c r="P1336" s="147" t="s">
        <v>233</v>
      </c>
      <c r="Q1336" s="147" t="s">
        <v>4537</v>
      </c>
      <c r="R1336" s="147" t="s">
        <v>233</v>
      </c>
      <c r="S1336" s="147" t="s">
        <v>4537</v>
      </c>
      <c r="T1336" s="147" t="s">
        <v>233</v>
      </c>
      <c r="U1336" s="150">
        <f t="shared" si="20"/>
        <v>0</v>
      </c>
    </row>
    <row r="1337" spans="1:21" x14ac:dyDescent="0.2">
      <c r="A1337" s="147" t="s">
        <v>8572</v>
      </c>
      <c r="B1337" s="147" t="s">
        <v>669</v>
      </c>
      <c r="C1337" s="147" t="s">
        <v>107</v>
      </c>
      <c r="D1337" s="147" t="s">
        <v>8516</v>
      </c>
      <c r="E1337" s="148">
        <v>135</v>
      </c>
      <c r="F1337" s="148">
        <v>128</v>
      </c>
      <c r="G1337" s="148">
        <v>71</v>
      </c>
      <c r="H1337" s="148">
        <v>70</v>
      </c>
      <c r="I1337" s="147" t="s">
        <v>4537</v>
      </c>
      <c r="J1337" s="147" t="s">
        <v>4537</v>
      </c>
      <c r="K1337" s="147" t="s">
        <v>4537</v>
      </c>
      <c r="L1337" s="147" t="s">
        <v>8512</v>
      </c>
      <c r="M1337" s="147" t="s">
        <v>4537</v>
      </c>
      <c r="N1337" s="147" t="s">
        <v>233</v>
      </c>
      <c r="O1337" s="147" t="s">
        <v>4537</v>
      </c>
      <c r="P1337" s="147" t="s">
        <v>233</v>
      </c>
      <c r="Q1337" s="147" t="s">
        <v>4537</v>
      </c>
      <c r="R1337" s="147" t="s">
        <v>233</v>
      </c>
      <c r="S1337" s="147" t="s">
        <v>4537</v>
      </c>
      <c r="T1337" s="147" t="s">
        <v>233</v>
      </c>
      <c r="U1337" s="150">
        <f t="shared" si="20"/>
        <v>0</v>
      </c>
    </row>
    <row r="1338" spans="1:21" x14ac:dyDescent="0.2">
      <c r="A1338" s="147" t="s">
        <v>8572</v>
      </c>
      <c r="B1338" s="147" t="s">
        <v>7236</v>
      </c>
      <c r="C1338" s="147" t="s">
        <v>43</v>
      </c>
      <c r="D1338" s="147" t="s">
        <v>8516</v>
      </c>
      <c r="E1338" s="148">
        <v>454</v>
      </c>
      <c r="F1338" s="148">
        <v>792</v>
      </c>
      <c r="G1338" s="148">
        <v>248</v>
      </c>
      <c r="H1338" s="148">
        <v>0</v>
      </c>
      <c r="I1338" s="147" t="s">
        <v>4537</v>
      </c>
      <c r="J1338" s="147" t="s">
        <v>4537</v>
      </c>
      <c r="K1338" s="147" t="s">
        <v>4537</v>
      </c>
      <c r="L1338" s="147" t="s">
        <v>8512</v>
      </c>
      <c r="M1338" s="147" t="s">
        <v>4537</v>
      </c>
      <c r="N1338" s="147" t="s">
        <v>233</v>
      </c>
      <c r="O1338" s="147" t="s">
        <v>4537</v>
      </c>
      <c r="P1338" s="147" t="s">
        <v>233</v>
      </c>
      <c r="Q1338" s="147" t="s">
        <v>4537</v>
      </c>
      <c r="R1338" s="147" t="s">
        <v>233</v>
      </c>
      <c r="S1338" s="147" t="s">
        <v>4537</v>
      </c>
      <c r="T1338" s="147" t="s">
        <v>233</v>
      </c>
      <c r="U1338" s="150">
        <f t="shared" si="20"/>
        <v>0</v>
      </c>
    </row>
    <row r="1339" spans="1:21" x14ac:dyDescent="0.2">
      <c r="A1339" s="147" t="s">
        <v>8572</v>
      </c>
      <c r="B1339" s="147" t="s">
        <v>4726</v>
      </c>
      <c r="C1339" s="147" t="s">
        <v>43</v>
      </c>
      <c r="D1339" s="147" t="s">
        <v>8516</v>
      </c>
      <c r="E1339" s="148">
        <v>201</v>
      </c>
      <c r="F1339" s="148">
        <v>515</v>
      </c>
      <c r="G1339" s="148">
        <v>201</v>
      </c>
      <c r="H1339" s="148">
        <v>21</v>
      </c>
      <c r="I1339" s="147" t="s">
        <v>4537</v>
      </c>
      <c r="J1339" s="147" t="s">
        <v>4537</v>
      </c>
      <c r="K1339" s="147" t="s">
        <v>4537</v>
      </c>
      <c r="L1339" s="147" t="s">
        <v>8512</v>
      </c>
      <c r="M1339" s="147" t="s">
        <v>4537</v>
      </c>
      <c r="N1339" s="147" t="s">
        <v>233</v>
      </c>
      <c r="O1339" s="147" t="s">
        <v>4537</v>
      </c>
      <c r="P1339" s="147" t="s">
        <v>233</v>
      </c>
      <c r="Q1339" s="147" t="s">
        <v>4537</v>
      </c>
      <c r="R1339" s="147" t="s">
        <v>233</v>
      </c>
      <c r="S1339" s="147" t="s">
        <v>4537</v>
      </c>
      <c r="T1339" s="147" t="s">
        <v>233</v>
      </c>
      <c r="U1339" s="150">
        <f t="shared" si="20"/>
        <v>0</v>
      </c>
    </row>
    <row r="1340" spans="1:21" x14ac:dyDescent="0.2">
      <c r="A1340" s="147" t="s">
        <v>8572</v>
      </c>
      <c r="B1340" s="147" t="s">
        <v>4873</v>
      </c>
      <c r="C1340" s="147" t="s">
        <v>107</v>
      </c>
      <c r="D1340" s="147" t="s">
        <v>8516</v>
      </c>
      <c r="E1340" s="148">
        <v>276</v>
      </c>
      <c r="F1340" s="148">
        <v>282</v>
      </c>
      <c r="G1340" s="148">
        <v>14</v>
      </c>
      <c r="H1340" s="148">
        <v>0</v>
      </c>
      <c r="I1340" s="147" t="s">
        <v>4537</v>
      </c>
      <c r="J1340" s="147" t="s">
        <v>4537</v>
      </c>
      <c r="K1340" s="147" t="s">
        <v>4537</v>
      </c>
      <c r="L1340" s="147" t="s">
        <v>8512</v>
      </c>
      <c r="M1340" s="147" t="s">
        <v>4537</v>
      </c>
      <c r="N1340" s="147" t="s">
        <v>233</v>
      </c>
      <c r="O1340" s="147" t="s">
        <v>4537</v>
      </c>
      <c r="P1340" s="147" t="s">
        <v>233</v>
      </c>
      <c r="Q1340" s="147" t="s">
        <v>4537</v>
      </c>
      <c r="R1340" s="147" t="s">
        <v>233</v>
      </c>
      <c r="S1340" s="147" t="s">
        <v>4537</v>
      </c>
      <c r="T1340" s="147" t="s">
        <v>233</v>
      </c>
      <c r="U1340" s="150">
        <f t="shared" si="20"/>
        <v>0</v>
      </c>
    </row>
    <row r="1341" spans="1:21" x14ac:dyDescent="0.2">
      <c r="A1341" s="147" t="s">
        <v>8572</v>
      </c>
      <c r="B1341" s="147" t="s">
        <v>6873</v>
      </c>
      <c r="C1341" s="147" t="s">
        <v>544</v>
      </c>
      <c r="D1341" s="147" t="s">
        <v>8516</v>
      </c>
      <c r="E1341" s="148">
        <v>1307</v>
      </c>
      <c r="F1341" s="148">
        <v>2246</v>
      </c>
      <c r="G1341" s="148">
        <v>1339</v>
      </c>
      <c r="H1341" s="148">
        <v>0</v>
      </c>
      <c r="I1341" s="147" t="s">
        <v>4537</v>
      </c>
      <c r="J1341" s="147" t="s">
        <v>4537</v>
      </c>
      <c r="K1341" s="147" t="s">
        <v>4537</v>
      </c>
      <c r="L1341" s="147" t="s">
        <v>8512</v>
      </c>
      <c r="M1341" s="147" t="s">
        <v>4537</v>
      </c>
      <c r="N1341" s="147" t="s">
        <v>233</v>
      </c>
      <c r="O1341" s="147" t="s">
        <v>4537</v>
      </c>
      <c r="P1341" s="147" t="s">
        <v>233</v>
      </c>
      <c r="Q1341" s="147" t="s">
        <v>4537</v>
      </c>
      <c r="R1341" s="147" t="s">
        <v>233</v>
      </c>
      <c r="S1341" s="147" t="s">
        <v>4537</v>
      </c>
      <c r="T1341" s="147" t="s">
        <v>233</v>
      </c>
      <c r="U1341" s="150">
        <f t="shared" si="20"/>
        <v>0</v>
      </c>
    </row>
    <row r="1342" spans="1:21" x14ac:dyDescent="0.2">
      <c r="A1342" s="147" t="s">
        <v>8572</v>
      </c>
      <c r="B1342" s="147" t="s">
        <v>8045</v>
      </c>
      <c r="C1342" s="147" t="s">
        <v>544</v>
      </c>
      <c r="D1342" s="147" t="s">
        <v>8516</v>
      </c>
      <c r="E1342" s="148">
        <v>63</v>
      </c>
      <c r="F1342" s="148">
        <v>621</v>
      </c>
      <c r="G1342" s="148">
        <v>175</v>
      </c>
      <c r="H1342" s="148">
        <v>216</v>
      </c>
      <c r="I1342" s="147" t="s">
        <v>4537</v>
      </c>
      <c r="J1342" s="147" t="s">
        <v>4537</v>
      </c>
      <c r="K1342" s="147" t="s">
        <v>4537</v>
      </c>
      <c r="L1342" s="147" t="s">
        <v>8512</v>
      </c>
      <c r="M1342" s="147" t="s">
        <v>4537</v>
      </c>
      <c r="N1342" s="147" t="s">
        <v>233</v>
      </c>
      <c r="O1342" s="147" t="s">
        <v>4537</v>
      </c>
      <c r="P1342" s="147" t="s">
        <v>233</v>
      </c>
      <c r="Q1342" s="147" t="s">
        <v>4537</v>
      </c>
      <c r="R1342" s="147" t="s">
        <v>233</v>
      </c>
      <c r="S1342" s="147" t="s">
        <v>4537</v>
      </c>
      <c r="T1342" s="147" t="s">
        <v>233</v>
      </c>
      <c r="U1342" s="150">
        <f t="shared" si="20"/>
        <v>0</v>
      </c>
    </row>
    <row r="1343" spans="1:21" x14ac:dyDescent="0.2">
      <c r="A1343" s="147" t="s">
        <v>8572</v>
      </c>
      <c r="B1343" s="147" t="s">
        <v>520</v>
      </c>
      <c r="C1343" s="147" t="s">
        <v>544</v>
      </c>
      <c r="D1343" s="147" t="s">
        <v>8516</v>
      </c>
      <c r="E1343" s="148">
        <v>150</v>
      </c>
      <c r="F1343" s="148">
        <v>555</v>
      </c>
      <c r="G1343" s="148">
        <v>356</v>
      </c>
      <c r="H1343" s="148">
        <v>9</v>
      </c>
      <c r="I1343" s="147" t="s">
        <v>4537</v>
      </c>
      <c r="J1343" s="147" t="s">
        <v>4537</v>
      </c>
      <c r="K1343" s="147" t="s">
        <v>4537</v>
      </c>
      <c r="L1343" s="147" t="s">
        <v>8512</v>
      </c>
      <c r="M1343" s="147" t="s">
        <v>4537</v>
      </c>
      <c r="N1343" s="147" t="s">
        <v>233</v>
      </c>
      <c r="O1343" s="147" t="s">
        <v>4537</v>
      </c>
      <c r="P1343" s="147" t="s">
        <v>233</v>
      </c>
      <c r="Q1343" s="147" t="s">
        <v>4537</v>
      </c>
      <c r="R1343" s="147" t="s">
        <v>233</v>
      </c>
      <c r="S1343" s="147" t="s">
        <v>4537</v>
      </c>
      <c r="T1343" s="147" t="s">
        <v>233</v>
      </c>
      <c r="U1343" s="150">
        <f t="shared" si="20"/>
        <v>0</v>
      </c>
    </row>
    <row r="1344" spans="1:21" x14ac:dyDescent="0.2">
      <c r="A1344" s="147" t="s">
        <v>8572</v>
      </c>
      <c r="B1344" s="147" t="s">
        <v>4902</v>
      </c>
      <c r="C1344" s="147" t="s">
        <v>43</v>
      </c>
      <c r="D1344" s="147" t="s">
        <v>8516</v>
      </c>
      <c r="E1344" s="148">
        <v>229</v>
      </c>
      <c r="F1344" s="148">
        <v>471</v>
      </c>
      <c r="G1344" s="148">
        <v>309</v>
      </c>
      <c r="H1344" s="148">
        <v>4</v>
      </c>
      <c r="I1344" s="147" t="s">
        <v>4537</v>
      </c>
      <c r="J1344" s="147" t="s">
        <v>4537</v>
      </c>
      <c r="K1344" s="147" t="s">
        <v>4537</v>
      </c>
      <c r="L1344" s="147" t="s">
        <v>8512</v>
      </c>
      <c r="M1344" s="147" t="s">
        <v>4537</v>
      </c>
      <c r="N1344" s="147" t="s">
        <v>233</v>
      </c>
      <c r="O1344" s="147" t="s">
        <v>4537</v>
      </c>
      <c r="P1344" s="147" t="s">
        <v>233</v>
      </c>
      <c r="Q1344" s="147" t="s">
        <v>4537</v>
      </c>
      <c r="R1344" s="147" t="s">
        <v>233</v>
      </c>
      <c r="S1344" s="147" t="s">
        <v>4537</v>
      </c>
      <c r="T1344" s="147" t="s">
        <v>233</v>
      </c>
      <c r="U1344" s="150">
        <f t="shared" si="20"/>
        <v>0</v>
      </c>
    </row>
    <row r="1345" spans="1:21" x14ac:dyDescent="0.2">
      <c r="A1345" s="147" t="s">
        <v>8572</v>
      </c>
      <c r="B1345" s="147" t="s">
        <v>7236</v>
      </c>
      <c r="C1345" s="147" t="s">
        <v>43</v>
      </c>
      <c r="D1345" s="147" t="s">
        <v>987</v>
      </c>
      <c r="E1345" s="148">
        <v>273</v>
      </c>
      <c r="F1345" s="148">
        <v>356</v>
      </c>
      <c r="G1345" s="148">
        <v>0</v>
      </c>
      <c r="H1345" s="148">
        <v>0</v>
      </c>
      <c r="I1345" s="147" t="s">
        <v>4537</v>
      </c>
      <c r="J1345" s="147" t="s">
        <v>4537</v>
      </c>
      <c r="K1345" s="147" t="s">
        <v>4537</v>
      </c>
      <c r="L1345" s="147" t="s">
        <v>8512</v>
      </c>
      <c r="M1345" s="147" t="s">
        <v>4537</v>
      </c>
      <c r="N1345" s="147" t="s">
        <v>233</v>
      </c>
      <c r="O1345" s="147" t="s">
        <v>4537</v>
      </c>
      <c r="P1345" s="147" t="s">
        <v>233</v>
      </c>
      <c r="Q1345" s="147" t="s">
        <v>4537</v>
      </c>
      <c r="R1345" s="147" t="s">
        <v>233</v>
      </c>
      <c r="S1345" s="147" t="s">
        <v>4537</v>
      </c>
      <c r="T1345" s="147" t="s">
        <v>233</v>
      </c>
      <c r="U1345" s="150">
        <f t="shared" si="20"/>
        <v>0</v>
      </c>
    </row>
    <row r="1346" spans="1:21" x14ac:dyDescent="0.2">
      <c r="A1346" s="147" t="s">
        <v>8572</v>
      </c>
      <c r="B1346" s="147" t="s">
        <v>7974</v>
      </c>
      <c r="C1346" s="147" t="s">
        <v>1289</v>
      </c>
      <c r="D1346" s="147" t="s">
        <v>987</v>
      </c>
      <c r="E1346" s="148">
        <v>70</v>
      </c>
      <c r="F1346" s="148">
        <v>70</v>
      </c>
      <c r="G1346" s="148">
        <v>0</v>
      </c>
      <c r="H1346" s="148">
        <v>0</v>
      </c>
      <c r="I1346" s="147" t="s">
        <v>4537</v>
      </c>
      <c r="J1346" s="147" t="s">
        <v>4537</v>
      </c>
      <c r="K1346" s="147" t="s">
        <v>4537</v>
      </c>
      <c r="L1346" s="147" t="s">
        <v>8512</v>
      </c>
      <c r="M1346" s="147" t="s">
        <v>4537</v>
      </c>
      <c r="N1346" s="147" t="s">
        <v>233</v>
      </c>
      <c r="O1346" s="147" t="s">
        <v>4537</v>
      </c>
      <c r="P1346" s="147" t="s">
        <v>233</v>
      </c>
      <c r="Q1346" s="147" t="s">
        <v>4537</v>
      </c>
      <c r="R1346" s="147" t="s">
        <v>233</v>
      </c>
      <c r="S1346" s="147" t="s">
        <v>4537</v>
      </c>
      <c r="T1346" s="147" t="s">
        <v>233</v>
      </c>
      <c r="U1346" s="150">
        <f t="shared" ref="U1346:U1409" si="21">COUNTIF(I1346:K1346,"Yes")+COUNTIF(M1346,"Yes")+COUNTIF(O1346,"Yes")+COUNTIF(Q1346,"Yes")+COUNTIF(S1346,"Yes")</f>
        <v>0</v>
      </c>
    </row>
    <row r="1347" spans="1:21" x14ac:dyDescent="0.2">
      <c r="A1347" s="147" t="s">
        <v>8572</v>
      </c>
      <c r="B1347" s="147" t="s">
        <v>746</v>
      </c>
      <c r="C1347" s="147" t="s">
        <v>63</v>
      </c>
      <c r="D1347" s="147" t="s">
        <v>987</v>
      </c>
      <c r="E1347" s="148">
        <v>279</v>
      </c>
      <c r="F1347" s="148">
        <v>244</v>
      </c>
      <c r="G1347" s="148">
        <v>24</v>
      </c>
      <c r="H1347" s="148">
        <v>62</v>
      </c>
      <c r="I1347" s="147" t="s">
        <v>4537</v>
      </c>
      <c r="J1347" s="147" t="s">
        <v>4537</v>
      </c>
      <c r="K1347" s="147" t="s">
        <v>4537</v>
      </c>
      <c r="L1347" s="147" t="s">
        <v>8512</v>
      </c>
      <c r="M1347" s="147" t="s">
        <v>4537</v>
      </c>
      <c r="N1347" s="147" t="s">
        <v>233</v>
      </c>
      <c r="O1347" s="147" t="s">
        <v>4537</v>
      </c>
      <c r="P1347" s="147" t="s">
        <v>233</v>
      </c>
      <c r="Q1347" s="147" t="s">
        <v>4537</v>
      </c>
      <c r="R1347" s="147" t="s">
        <v>233</v>
      </c>
      <c r="S1347" s="147" t="s">
        <v>4537</v>
      </c>
      <c r="T1347" s="147" t="s">
        <v>233</v>
      </c>
      <c r="U1347" s="150">
        <f t="shared" si="21"/>
        <v>0</v>
      </c>
    </row>
    <row r="1348" spans="1:21" x14ac:dyDescent="0.2">
      <c r="A1348" s="147" t="s">
        <v>8572</v>
      </c>
      <c r="B1348" s="147" t="s">
        <v>4714</v>
      </c>
      <c r="C1348" s="147" t="s">
        <v>43</v>
      </c>
      <c r="D1348" s="147" t="s">
        <v>987</v>
      </c>
      <c r="E1348" s="148">
        <v>0</v>
      </c>
      <c r="F1348" s="148">
        <v>395</v>
      </c>
      <c r="G1348" s="148">
        <v>0</v>
      </c>
      <c r="H1348" s="148">
        <v>0</v>
      </c>
      <c r="I1348" s="147" t="s">
        <v>4537</v>
      </c>
      <c r="J1348" s="147" t="s">
        <v>4537</v>
      </c>
      <c r="K1348" s="147" t="s">
        <v>4537</v>
      </c>
      <c r="L1348" s="147" t="s">
        <v>8512</v>
      </c>
      <c r="M1348" s="147" t="s">
        <v>4537</v>
      </c>
      <c r="N1348" s="147" t="s">
        <v>233</v>
      </c>
      <c r="O1348" s="147" t="s">
        <v>4537</v>
      </c>
      <c r="P1348" s="147" t="s">
        <v>233</v>
      </c>
      <c r="Q1348" s="147" t="s">
        <v>4537</v>
      </c>
      <c r="R1348" s="147" t="s">
        <v>233</v>
      </c>
      <c r="S1348" s="147" t="s">
        <v>4537</v>
      </c>
      <c r="T1348" s="147" t="s">
        <v>233</v>
      </c>
      <c r="U1348" s="150">
        <f t="shared" si="21"/>
        <v>0</v>
      </c>
    </row>
    <row r="1349" spans="1:21" x14ac:dyDescent="0.2">
      <c r="A1349" s="147" t="s">
        <v>8572</v>
      </c>
      <c r="B1349" s="147" t="s">
        <v>155</v>
      </c>
      <c r="C1349" s="147" t="s">
        <v>1289</v>
      </c>
      <c r="D1349" s="147" t="s">
        <v>987</v>
      </c>
      <c r="E1349" s="148">
        <v>261</v>
      </c>
      <c r="F1349" s="148">
        <v>650</v>
      </c>
      <c r="G1349" s="148">
        <v>32</v>
      </c>
      <c r="H1349" s="148">
        <v>0</v>
      </c>
      <c r="I1349" s="147" t="s">
        <v>4537</v>
      </c>
      <c r="J1349" s="147" t="s">
        <v>4537</v>
      </c>
      <c r="K1349" s="147" t="s">
        <v>4537</v>
      </c>
      <c r="L1349" s="147" t="s">
        <v>8512</v>
      </c>
      <c r="M1349" s="147" t="s">
        <v>4537</v>
      </c>
      <c r="N1349" s="147" t="s">
        <v>233</v>
      </c>
      <c r="O1349" s="147" t="s">
        <v>4537</v>
      </c>
      <c r="P1349" s="147" t="s">
        <v>233</v>
      </c>
      <c r="Q1349" s="147" t="s">
        <v>4537</v>
      </c>
      <c r="R1349" s="147" t="s">
        <v>233</v>
      </c>
      <c r="S1349" s="147" t="s">
        <v>4537</v>
      </c>
      <c r="T1349" s="147" t="s">
        <v>233</v>
      </c>
      <c r="U1349" s="150">
        <f t="shared" si="21"/>
        <v>0</v>
      </c>
    </row>
    <row r="1350" spans="1:21" x14ac:dyDescent="0.2">
      <c r="A1350" s="147" t="s">
        <v>8572</v>
      </c>
      <c r="B1350" s="147" t="s">
        <v>5627</v>
      </c>
      <c r="C1350" s="147" t="s">
        <v>43</v>
      </c>
      <c r="D1350" s="147" t="s">
        <v>8516</v>
      </c>
      <c r="E1350" s="148">
        <v>434</v>
      </c>
      <c r="F1350" s="148">
        <v>2213</v>
      </c>
      <c r="G1350" s="148">
        <v>1868</v>
      </c>
      <c r="H1350" s="148">
        <v>339</v>
      </c>
      <c r="I1350" s="147" t="s">
        <v>4537</v>
      </c>
      <c r="J1350" s="147" t="s">
        <v>4537</v>
      </c>
      <c r="K1350" s="147" t="s">
        <v>4537</v>
      </c>
      <c r="L1350" s="147" t="s">
        <v>8512</v>
      </c>
      <c r="M1350" s="147" t="s">
        <v>4537</v>
      </c>
      <c r="N1350" s="147" t="s">
        <v>233</v>
      </c>
      <c r="O1350" s="147" t="s">
        <v>4537</v>
      </c>
      <c r="P1350" s="147" t="s">
        <v>233</v>
      </c>
      <c r="Q1350" s="147" t="s">
        <v>4537</v>
      </c>
      <c r="R1350" s="147" t="s">
        <v>233</v>
      </c>
      <c r="S1350" s="147" t="s">
        <v>4537</v>
      </c>
      <c r="T1350" s="147" t="s">
        <v>233</v>
      </c>
      <c r="U1350" s="150">
        <f t="shared" si="21"/>
        <v>0</v>
      </c>
    </row>
    <row r="1351" spans="1:21" x14ac:dyDescent="0.2">
      <c r="A1351" s="147" t="s">
        <v>8572</v>
      </c>
      <c r="B1351" s="147" t="s">
        <v>746</v>
      </c>
      <c r="C1351" s="147" t="s">
        <v>63</v>
      </c>
      <c r="D1351" s="147" t="s">
        <v>8516</v>
      </c>
      <c r="E1351" s="148">
        <v>298</v>
      </c>
      <c r="F1351" s="148">
        <v>490</v>
      </c>
      <c r="G1351" s="148">
        <v>404</v>
      </c>
      <c r="H1351" s="148">
        <v>1031</v>
      </c>
      <c r="I1351" s="147" t="s">
        <v>4537</v>
      </c>
      <c r="J1351" s="147" t="s">
        <v>4537</v>
      </c>
      <c r="K1351" s="147" t="s">
        <v>4537</v>
      </c>
      <c r="L1351" s="147" t="s">
        <v>8512</v>
      </c>
      <c r="M1351" s="147" t="s">
        <v>4537</v>
      </c>
      <c r="N1351" s="147" t="s">
        <v>233</v>
      </c>
      <c r="O1351" s="147" t="s">
        <v>4537</v>
      </c>
      <c r="P1351" s="147" t="s">
        <v>233</v>
      </c>
      <c r="Q1351" s="147" t="s">
        <v>4537</v>
      </c>
      <c r="R1351" s="147" t="s">
        <v>233</v>
      </c>
      <c r="S1351" s="147" t="s">
        <v>4537</v>
      </c>
      <c r="T1351" s="147" t="s">
        <v>233</v>
      </c>
      <c r="U1351" s="150">
        <f t="shared" si="21"/>
        <v>0</v>
      </c>
    </row>
    <row r="1352" spans="1:21" x14ac:dyDescent="0.2">
      <c r="A1352" s="147" t="s">
        <v>8572</v>
      </c>
      <c r="B1352" s="147" t="s">
        <v>5750</v>
      </c>
      <c r="C1352" s="147" t="s">
        <v>43</v>
      </c>
      <c r="D1352" s="147" t="s">
        <v>8516</v>
      </c>
      <c r="E1352" s="148">
        <v>594</v>
      </c>
      <c r="F1352" s="148">
        <v>1497</v>
      </c>
      <c r="G1352" s="148">
        <v>1206</v>
      </c>
      <c r="H1352" s="148">
        <v>760</v>
      </c>
      <c r="I1352" s="147" t="s">
        <v>4537</v>
      </c>
      <c r="J1352" s="147" t="s">
        <v>4537</v>
      </c>
      <c r="K1352" s="147" t="s">
        <v>4537</v>
      </c>
      <c r="L1352" s="147" t="s">
        <v>8512</v>
      </c>
      <c r="M1352" s="147" t="s">
        <v>4537</v>
      </c>
      <c r="N1352" s="147" t="s">
        <v>233</v>
      </c>
      <c r="O1352" s="147" t="s">
        <v>4537</v>
      </c>
      <c r="P1352" s="147" t="s">
        <v>233</v>
      </c>
      <c r="Q1352" s="147" t="s">
        <v>4537</v>
      </c>
      <c r="R1352" s="147" t="s">
        <v>233</v>
      </c>
      <c r="S1352" s="147" t="s">
        <v>4537</v>
      </c>
      <c r="T1352" s="147" t="s">
        <v>233</v>
      </c>
      <c r="U1352" s="150">
        <f t="shared" si="21"/>
        <v>0</v>
      </c>
    </row>
    <row r="1353" spans="1:21" x14ac:dyDescent="0.2">
      <c r="A1353" s="147" t="s">
        <v>8572</v>
      </c>
      <c r="B1353" s="147" t="s">
        <v>8027</v>
      </c>
      <c r="C1353" s="147" t="s">
        <v>43</v>
      </c>
      <c r="D1353" s="147" t="s">
        <v>8516</v>
      </c>
      <c r="E1353" s="148">
        <v>0</v>
      </c>
      <c r="F1353" s="148">
        <v>0</v>
      </c>
      <c r="G1353" s="148">
        <v>0</v>
      </c>
      <c r="H1353" s="148">
        <v>0</v>
      </c>
      <c r="I1353" s="147" t="s">
        <v>4537</v>
      </c>
      <c r="J1353" s="147" t="s">
        <v>4537</v>
      </c>
      <c r="K1353" s="147" t="s">
        <v>4537</v>
      </c>
      <c r="L1353" s="147" t="s">
        <v>8512</v>
      </c>
      <c r="M1353" s="147" t="s">
        <v>4537</v>
      </c>
      <c r="N1353" s="147" t="s">
        <v>233</v>
      </c>
      <c r="O1353" s="147" t="s">
        <v>4537</v>
      </c>
      <c r="P1353" s="147" t="s">
        <v>233</v>
      </c>
      <c r="Q1353" s="147" t="s">
        <v>4537</v>
      </c>
      <c r="R1353" s="147" t="s">
        <v>233</v>
      </c>
      <c r="S1353" s="147" t="s">
        <v>4537</v>
      </c>
      <c r="T1353" s="147" t="s">
        <v>233</v>
      </c>
      <c r="U1353" s="150">
        <f t="shared" si="21"/>
        <v>0</v>
      </c>
    </row>
    <row r="1354" spans="1:21" x14ac:dyDescent="0.2">
      <c r="A1354" s="147" t="s">
        <v>8572</v>
      </c>
      <c r="B1354" s="147" t="s">
        <v>7236</v>
      </c>
      <c r="C1354" s="147" t="s">
        <v>43</v>
      </c>
      <c r="D1354" s="147" t="s">
        <v>8516</v>
      </c>
      <c r="E1354" s="148">
        <v>349</v>
      </c>
      <c r="F1354" s="148">
        <v>585</v>
      </c>
      <c r="G1354" s="148">
        <v>342</v>
      </c>
      <c r="H1354" s="148">
        <v>204</v>
      </c>
      <c r="I1354" s="147" t="s">
        <v>4537</v>
      </c>
      <c r="J1354" s="147" t="s">
        <v>4537</v>
      </c>
      <c r="K1354" s="147" t="s">
        <v>4537</v>
      </c>
      <c r="L1354" s="147" t="s">
        <v>8512</v>
      </c>
      <c r="M1354" s="147" t="s">
        <v>4537</v>
      </c>
      <c r="N1354" s="147" t="s">
        <v>233</v>
      </c>
      <c r="O1354" s="147" t="s">
        <v>4537</v>
      </c>
      <c r="P1354" s="147" t="s">
        <v>233</v>
      </c>
      <c r="Q1354" s="147" t="s">
        <v>4537</v>
      </c>
      <c r="R1354" s="147" t="s">
        <v>233</v>
      </c>
      <c r="S1354" s="147" t="s">
        <v>4537</v>
      </c>
      <c r="T1354" s="147" t="s">
        <v>233</v>
      </c>
      <c r="U1354" s="150">
        <f t="shared" si="21"/>
        <v>0</v>
      </c>
    </row>
    <row r="1355" spans="1:21" x14ac:dyDescent="0.2">
      <c r="A1355" s="147" t="s">
        <v>8572</v>
      </c>
      <c r="B1355" s="147" t="s">
        <v>7682</v>
      </c>
      <c r="C1355" s="147" t="s">
        <v>63</v>
      </c>
      <c r="D1355" s="147" t="s">
        <v>8516</v>
      </c>
      <c r="E1355" s="148">
        <v>155</v>
      </c>
      <c r="F1355" s="148">
        <v>393</v>
      </c>
      <c r="G1355" s="148">
        <v>311</v>
      </c>
      <c r="H1355" s="148">
        <v>0</v>
      </c>
      <c r="I1355" s="147" t="s">
        <v>4537</v>
      </c>
      <c r="J1355" s="147" t="s">
        <v>4537</v>
      </c>
      <c r="K1355" s="147" t="s">
        <v>4537</v>
      </c>
      <c r="L1355" s="147" t="s">
        <v>8512</v>
      </c>
      <c r="M1355" s="147" t="s">
        <v>4537</v>
      </c>
      <c r="N1355" s="147" t="s">
        <v>233</v>
      </c>
      <c r="O1355" s="147" t="s">
        <v>4537</v>
      </c>
      <c r="P1355" s="147" t="s">
        <v>233</v>
      </c>
      <c r="Q1355" s="147" t="s">
        <v>4537</v>
      </c>
      <c r="R1355" s="147" t="s">
        <v>233</v>
      </c>
      <c r="S1355" s="147" t="s">
        <v>4537</v>
      </c>
      <c r="T1355" s="147" t="s">
        <v>233</v>
      </c>
      <c r="U1355" s="150">
        <f t="shared" si="21"/>
        <v>0</v>
      </c>
    </row>
    <row r="1356" spans="1:21" x14ac:dyDescent="0.2">
      <c r="A1356" s="147" t="s">
        <v>8572</v>
      </c>
      <c r="B1356" s="147" t="s">
        <v>226</v>
      </c>
      <c r="C1356" s="147" t="s">
        <v>63</v>
      </c>
      <c r="D1356" s="147" t="s">
        <v>8516</v>
      </c>
      <c r="E1356" s="148">
        <v>711</v>
      </c>
      <c r="F1356" s="148">
        <v>2678</v>
      </c>
      <c r="G1356" s="148">
        <v>911</v>
      </c>
      <c r="H1356" s="148">
        <v>0</v>
      </c>
      <c r="I1356" s="147" t="s">
        <v>4537</v>
      </c>
      <c r="J1356" s="147" t="s">
        <v>4537</v>
      </c>
      <c r="K1356" s="147" t="s">
        <v>4537</v>
      </c>
      <c r="L1356" s="147" t="s">
        <v>8512</v>
      </c>
      <c r="M1356" s="147" t="s">
        <v>4537</v>
      </c>
      <c r="N1356" s="147" t="s">
        <v>233</v>
      </c>
      <c r="O1356" s="147" t="s">
        <v>4537</v>
      </c>
      <c r="P1356" s="147" t="s">
        <v>233</v>
      </c>
      <c r="Q1356" s="147" t="s">
        <v>4537</v>
      </c>
      <c r="R1356" s="147" t="s">
        <v>233</v>
      </c>
      <c r="S1356" s="147" t="s">
        <v>4537</v>
      </c>
      <c r="T1356" s="147" t="s">
        <v>233</v>
      </c>
      <c r="U1356" s="150">
        <f t="shared" si="21"/>
        <v>0</v>
      </c>
    </row>
    <row r="1357" spans="1:21" x14ac:dyDescent="0.2">
      <c r="A1357" s="147" t="s">
        <v>8572</v>
      </c>
      <c r="B1357" s="147" t="s">
        <v>4726</v>
      </c>
      <c r="C1357" s="147" t="s">
        <v>43</v>
      </c>
      <c r="D1357" s="147" t="s">
        <v>8516</v>
      </c>
      <c r="E1357" s="148">
        <v>112</v>
      </c>
      <c r="F1357" s="148">
        <v>28</v>
      </c>
      <c r="G1357" s="148">
        <v>19</v>
      </c>
      <c r="H1357" s="148">
        <v>114</v>
      </c>
      <c r="I1357" s="147" t="s">
        <v>4537</v>
      </c>
      <c r="J1357" s="147" t="s">
        <v>4537</v>
      </c>
      <c r="K1357" s="147" t="s">
        <v>4537</v>
      </c>
      <c r="L1357" s="147" t="s">
        <v>8512</v>
      </c>
      <c r="M1357" s="147" t="s">
        <v>4537</v>
      </c>
      <c r="N1357" s="147" t="s">
        <v>233</v>
      </c>
      <c r="O1357" s="147" t="s">
        <v>4537</v>
      </c>
      <c r="P1357" s="147" t="s">
        <v>233</v>
      </c>
      <c r="Q1357" s="147" t="s">
        <v>4537</v>
      </c>
      <c r="R1357" s="147" t="s">
        <v>233</v>
      </c>
      <c r="S1357" s="147" t="s">
        <v>4537</v>
      </c>
      <c r="T1357" s="147" t="s">
        <v>233</v>
      </c>
      <c r="U1357" s="150">
        <f t="shared" si="21"/>
        <v>0</v>
      </c>
    </row>
    <row r="1358" spans="1:21" x14ac:dyDescent="0.2">
      <c r="A1358" s="147" t="s">
        <v>8572</v>
      </c>
      <c r="B1358" s="147" t="s">
        <v>7482</v>
      </c>
      <c r="C1358" s="147" t="s">
        <v>544</v>
      </c>
      <c r="D1358" s="147" t="s">
        <v>8516</v>
      </c>
      <c r="E1358" s="148">
        <v>333</v>
      </c>
      <c r="F1358" s="148">
        <v>2741</v>
      </c>
      <c r="G1358" s="148">
        <v>2379</v>
      </c>
      <c r="H1358" s="148">
        <v>447</v>
      </c>
      <c r="I1358" s="147" t="s">
        <v>4537</v>
      </c>
      <c r="J1358" s="147" t="s">
        <v>4537</v>
      </c>
      <c r="K1358" s="147" t="s">
        <v>4537</v>
      </c>
      <c r="L1358" s="147" t="s">
        <v>8512</v>
      </c>
      <c r="M1358" s="147" t="s">
        <v>4537</v>
      </c>
      <c r="N1358" s="147" t="s">
        <v>233</v>
      </c>
      <c r="O1358" s="147" t="s">
        <v>4537</v>
      </c>
      <c r="P1358" s="147" t="s">
        <v>233</v>
      </c>
      <c r="Q1358" s="147" t="s">
        <v>4537</v>
      </c>
      <c r="R1358" s="147" t="s">
        <v>233</v>
      </c>
      <c r="S1358" s="147" t="s">
        <v>4537</v>
      </c>
      <c r="T1358" s="147" t="s">
        <v>233</v>
      </c>
      <c r="U1358" s="150">
        <f t="shared" si="21"/>
        <v>0</v>
      </c>
    </row>
    <row r="1359" spans="1:21" x14ac:dyDescent="0.2">
      <c r="A1359" s="147" t="s">
        <v>8572</v>
      </c>
      <c r="B1359" s="147" t="s">
        <v>7866</v>
      </c>
      <c r="C1359" s="147" t="s">
        <v>366</v>
      </c>
      <c r="D1359" s="147" t="s">
        <v>18</v>
      </c>
      <c r="E1359" s="148">
        <v>49</v>
      </c>
      <c r="F1359" s="148">
        <v>0</v>
      </c>
      <c r="G1359" s="148">
        <v>0</v>
      </c>
      <c r="H1359" s="148">
        <v>0</v>
      </c>
      <c r="I1359" s="147" t="s">
        <v>4537</v>
      </c>
      <c r="J1359" s="147" t="s">
        <v>4537</v>
      </c>
      <c r="K1359" s="147" t="s">
        <v>4537</v>
      </c>
      <c r="L1359" s="147" t="s">
        <v>8512</v>
      </c>
      <c r="M1359" s="147" t="s">
        <v>4537</v>
      </c>
      <c r="N1359" s="147" t="s">
        <v>233</v>
      </c>
      <c r="O1359" s="147" t="s">
        <v>4537</v>
      </c>
      <c r="P1359" s="147" t="s">
        <v>233</v>
      </c>
      <c r="Q1359" s="147" t="s">
        <v>4537</v>
      </c>
      <c r="R1359" s="147" t="s">
        <v>233</v>
      </c>
      <c r="S1359" s="147" t="s">
        <v>4537</v>
      </c>
      <c r="T1359" s="147" t="s">
        <v>233</v>
      </c>
      <c r="U1359" s="150">
        <f t="shared" si="21"/>
        <v>0</v>
      </c>
    </row>
    <row r="1360" spans="1:21" x14ac:dyDescent="0.2">
      <c r="A1360" s="147" t="s">
        <v>8572</v>
      </c>
      <c r="B1360" s="147" t="s">
        <v>8099</v>
      </c>
      <c r="C1360" s="147" t="s">
        <v>366</v>
      </c>
      <c r="D1360" s="147" t="s">
        <v>18</v>
      </c>
      <c r="E1360" s="148">
        <v>82</v>
      </c>
      <c r="F1360" s="148">
        <v>0</v>
      </c>
      <c r="G1360" s="148">
        <v>0</v>
      </c>
      <c r="H1360" s="148">
        <v>0</v>
      </c>
      <c r="I1360" s="147" t="s">
        <v>4537</v>
      </c>
      <c r="J1360" s="147" t="s">
        <v>4537</v>
      </c>
      <c r="K1360" s="147" t="s">
        <v>4537</v>
      </c>
      <c r="L1360" s="147" t="s">
        <v>8512</v>
      </c>
      <c r="M1360" s="147" t="s">
        <v>4537</v>
      </c>
      <c r="N1360" s="147" t="s">
        <v>233</v>
      </c>
      <c r="O1360" s="147" t="s">
        <v>4537</v>
      </c>
      <c r="P1360" s="147" t="s">
        <v>233</v>
      </c>
      <c r="Q1360" s="147" t="s">
        <v>4537</v>
      </c>
      <c r="R1360" s="147" t="s">
        <v>233</v>
      </c>
      <c r="S1360" s="147" t="s">
        <v>4537</v>
      </c>
      <c r="T1360" s="147" t="s">
        <v>233</v>
      </c>
      <c r="U1360" s="150">
        <f t="shared" si="21"/>
        <v>0</v>
      </c>
    </row>
    <row r="1361" spans="1:21" x14ac:dyDescent="0.2">
      <c r="A1361" s="147" t="s">
        <v>8572</v>
      </c>
      <c r="B1361" s="147" t="s">
        <v>7500</v>
      </c>
      <c r="C1361" s="147" t="s">
        <v>107</v>
      </c>
      <c r="D1361" s="147" t="s">
        <v>18</v>
      </c>
      <c r="E1361" s="148">
        <v>778</v>
      </c>
      <c r="F1361" s="148">
        <v>6625</v>
      </c>
      <c r="G1361" s="148">
        <v>5513</v>
      </c>
      <c r="H1361" s="148">
        <v>1965</v>
      </c>
      <c r="I1361" s="147" t="s">
        <v>4537</v>
      </c>
      <c r="J1361" s="147" t="s">
        <v>4537</v>
      </c>
      <c r="K1361" s="147" t="s">
        <v>4537</v>
      </c>
      <c r="L1361" s="147" t="s">
        <v>8512</v>
      </c>
      <c r="M1361" s="147" t="s">
        <v>4537</v>
      </c>
      <c r="N1361" s="147" t="s">
        <v>233</v>
      </c>
      <c r="O1361" s="147" t="s">
        <v>4537</v>
      </c>
      <c r="P1361" s="147" t="s">
        <v>233</v>
      </c>
      <c r="Q1361" s="147" t="s">
        <v>4537</v>
      </c>
      <c r="R1361" s="147" t="s">
        <v>233</v>
      </c>
      <c r="S1361" s="147" t="s">
        <v>4537</v>
      </c>
      <c r="T1361" s="147" t="s">
        <v>233</v>
      </c>
      <c r="U1361" s="150">
        <f t="shared" si="21"/>
        <v>0</v>
      </c>
    </row>
    <row r="1362" spans="1:21" x14ac:dyDescent="0.2">
      <c r="A1362" s="147" t="s">
        <v>8572</v>
      </c>
      <c r="B1362" s="147" t="s">
        <v>7526</v>
      </c>
      <c r="C1362" s="147" t="s">
        <v>544</v>
      </c>
      <c r="D1362" s="147" t="s">
        <v>18</v>
      </c>
      <c r="E1362" s="148">
        <v>263</v>
      </c>
      <c r="F1362" s="148">
        <v>2031</v>
      </c>
      <c r="G1362" s="148">
        <v>1218</v>
      </c>
      <c r="H1362" s="148">
        <v>267</v>
      </c>
      <c r="I1362" s="147" t="s">
        <v>4537</v>
      </c>
      <c r="J1362" s="147" t="s">
        <v>4537</v>
      </c>
      <c r="K1362" s="147" t="s">
        <v>4537</v>
      </c>
      <c r="L1362" s="147" t="s">
        <v>8512</v>
      </c>
      <c r="M1362" s="147" t="s">
        <v>4537</v>
      </c>
      <c r="N1362" s="147" t="s">
        <v>233</v>
      </c>
      <c r="O1362" s="147" t="s">
        <v>4537</v>
      </c>
      <c r="P1362" s="147" t="s">
        <v>233</v>
      </c>
      <c r="Q1362" s="147" t="s">
        <v>4537</v>
      </c>
      <c r="R1362" s="147" t="s">
        <v>233</v>
      </c>
      <c r="S1362" s="147" t="s">
        <v>4537</v>
      </c>
      <c r="T1362" s="147" t="s">
        <v>233</v>
      </c>
      <c r="U1362" s="150">
        <f t="shared" si="21"/>
        <v>0</v>
      </c>
    </row>
    <row r="1363" spans="1:21" x14ac:dyDescent="0.2">
      <c r="A1363" s="147" t="s">
        <v>8572</v>
      </c>
      <c r="B1363" s="147" t="s">
        <v>8097</v>
      </c>
      <c r="C1363" s="147" t="s">
        <v>544</v>
      </c>
      <c r="D1363" s="147" t="s">
        <v>18</v>
      </c>
      <c r="E1363" s="148">
        <v>103</v>
      </c>
      <c r="F1363" s="148">
        <v>639</v>
      </c>
      <c r="G1363" s="148">
        <v>436</v>
      </c>
      <c r="H1363" s="148">
        <v>49</v>
      </c>
      <c r="I1363" s="147" t="s">
        <v>4537</v>
      </c>
      <c r="J1363" s="147" t="s">
        <v>4537</v>
      </c>
      <c r="K1363" s="147" t="s">
        <v>4537</v>
      </c>
      <c r="L1363" s="147" t="s">
        <v>8512</v>
      </c>
      <c r="M1363" s="147" t="s">
        <v>4537</v>
      </c>
      <c r="N1363" s="147" t="s">
        <v>233</v>
      </c>
      <c r="O1363" s="147" t="s">
        <v>4537</v>
      </c>
      <c r="P1363" s="147" t="s">
        <v>233</v>
      </c>
      <c r="Q1363" s="147" t="s">
        <v>4537</v>
      </c>
      <c r="R1363" s="147" t="s">
        <v>233</v>
      </c>
      <c r="S1363" s="147" t="s">
        <v>4537</v>
      </c>
      <c r="T1363" s="147" t="s">
        <v>233</v>
      </c>
      <c r="U1363" s="150">
        <f t="shared" si="21"/>
        <v>0</v>
      </c>
    </row>
    <row r="1364" spans="1:21" x14ac:dyDescent="0.2">
      <c r="A1364" s="147" t="s">
        <v>8572</v>
      </c>
      <c r="B1364" s="147" t="s">
        <v>3512</v>
      </c>
      <c r="C1364" s="147" t="s">
        <v>63</v>
      </c>
      <c r="D1364" s="147" t="s">
        <v>18</v>
      </c>
      <c r="E1364" s="148">
        <v>2795</v>
      </c>
      <c r="F1364" s="148">
        <v>11111</v>
      </c>
      <c r="G1364" s="148">
        <v>9094</v>
      </c>
      <c r="H1364" s="148">
        <v>1282</v>
      </c>
      <c r="I1364" s="147" t="s">
        <v>4537</v>
      </c>
      <c r="J1364" s="147" t="s">
        <v>4537</v>
      </c>
      <c r="K1364" s="147" t="s">
        <v>4537</v>
      </c>
      <c r="L1364" s="147" t="s">
        <v>8512</v>
      </c>
      <c r="M1364" s="147" t="s">
        <v>4537</v>
      </c>
      <c r="N1364" s="147" t="s">
        <v>233</v>
      </c>
      <c r="O1364" s="147" t="s">
        <v>4537</v>
      </c>
      <c r="P1364" s="147" t="s">
        <v>233</v>
      </c>
      <c r="Q1364" s="147" t="s">
        <v>4537</v>
      </c>
      <c r="R1364" s="147" t="s">
        <v>233</v>
      </c>
      <c r="S1364" s="147" t="s">
        <v>4537</v>
      </c>
      <c r="T1364" s="147" t="s">
        <v>233</v>
      </c>
      <c r="U1364" s="150">
        <f t="shared" si="21"/>
        <v>0</v>
      </c>
    </row>
    <row r="1365" spans="1:21" x14ac:dyDescent="0.2">
      <c r="A1365" s="147" t="s">
        <v>8572</v>
      </c>
      <c r="B1365" s="147" t="s">
        <v>3515</v>
      </c>
      <c r="C1365" s="147" t="s">
        <v>107</v>
      </c>
      <c r="D1365" s="147" t="s">
        <v>18</v>
      </c>
      <c r="E1365" s="148">
        <v>375</v>
      </c>
      <c r="F1365" s="148">
        <v>3801</v>
      </c>
      <c r="G1365" s="148">
        <v>3076</v>
      </c>
      <c r="H1365" s="148">
        <v>247</v>
      </c>
      <c r="I1365" s="147" t="s">
        <v>4537</v>
      </c>
      <c r="J1365" s="147" t="s">
        <v>4537</v>
      </c>
      <c r="K1365" s="147" t="s">
        <v>4537</v>
      </c>
      <c r="L1365" s="147" t="s">
        <v>8512</v>
      </c>
      <c r="M1365" s="147" t="s">
        <v>4537</v>
      </c>
      <c r="N1365" s="147" t="s">
        <v>233</v>
      </c>
      <c r="O1365" s="147" t="s">
        <v>4537</v>
      </c>
      <c r="P1365" s="147" t="s">
        <v>233</v>
      </c>
      <c r="Q1365" s="147" t="s">
        <v>4537</v>
      </c>
      <c r="R1365" s="147" t="s">
        <v>233</v>
      </c>
      <c r="S1365" s="147" t="s">
        <v>4537</v>
      </c>
      <c r="T1365" s="147" t="s">
        <v>233</v>
      </c>
      <c r="U1365" s="150">
        <f t="shared" si="21"/>
        <v>0</v>
      </c>
    </row>
    <row r="1366" spans="1:21" x14ac:dyDescent="0.2">
      <c r="A1366" s="147" t="s">
        <v>8572</v>
      </c>
      <c r="B1366" s="147" t="s">
        <v>4902</v>
      </c>
      <c r="C1366" s="147" t="s">
        <v>43</v>
      </c>
      <c r="D1366" s="147" t="s">
        <v>18</v>
      </c>
      <c r="E1366" s="148">
        <v>439</v>
      </c>
      <c r="F1366" s="148">
        <v>6686</v>
      </c>
      <c r="G1366" s="148">
        <v>5852</v>
      </c>
      <c r="H1366" s="148">
        <v>0</v>
      </c>
      <c r="I1366" s="147" t="s">
        <v>4537</v>
      </c>
      <c r="J1366" s="147" t="s">
        <v>4537</v>
      </c>
      <c r="K1366" s="147" t="s">
        <v>4537</v>
      </c>
      <c r="L1366" s="147" t="s">
        <v>8512</v>
      </c>
      <c r="M1366" s="147" t="s">
        <v>4537</v>
      </c>
      <c r="N1366" s="147" t="s">
        <v>233</v>
      </c>
      <c r="O1366" s="147" t="s">
        <v>4537</v>
      </c>
      <c r="P1366" s="147" t="s">
        <v>233</v>
      </c>
      <c r="Q1366" s="147" t="s">
        <v>4537</v>
      </c>
      <c r="R1366" s="147" t="s">
        <v>233</v>
      </c>
      <c r="S1366" s="147" t="s">
        <v>4537</v>
      </c>
      <c r="T1366" s="147" t="s">
        <v>233</v>
      </c>
      <c r="U1366" s="150">
        <f t="shared" si="21"/>
        <v>0</v>
      </c>
    </row>
    <row r="1367" spans="1:21" x14ac:dyDescent="0.2">
      <c r="A1367" s="147" t="s">
        <v>8572</v>
      </c>
      <c r="B1367" s="147" t="s">
        <v>4726</v>
      </c>
      <c r="C1367" s="147" t="s">
        <v>43</v>
      </c>
      <c r="D1367" s="147" t="s">
        <v>18</v>
      </c>
      <c r="E1367" s="148">
        <v>55</v>
      </c>
      <c r="F1367" s="148">
        <v>345</v>
      </c>
      <c r="G1367" s="148">
        <v>0</v>
      </c>
      <c r="H1367" s="148">
        <v>0</v>
      </c>
      <c r="I1367" s="147" t="s">
        <v>4537</v>
      </c>
      <c r="J1367" s="147" t="s">
        <v>4537</v>
      </c>
      <c r="K1367" s="147" t="s">
        <v>4537</v>
      </c>
      <c r="L1367" s="147" t="s">
        <v>8512</v>
      </c>
      <c r="M1367" s="147" t="s">
        <v>4537</v>
      </c>
      <c r="N1367" s="147" t="s">
        <v>233</v>
      </c>
      <c r="O1367" s="147" t="s">
        <v>4537</v>
      </c>
      <c r="P1367" s="147" t="s">
        <v>233</v>
      </c>
      <c r="Q1367" s="147" t="s">
        <v>4537</v>
      </c>
      <c r="R1367" s="147" t="s">
        <v>233</v>
      </c>
      <c r="S1367" s="147" t="s">
        <v>4537</v>
      </c>
      <c r="T1367" s="147" t="s">
        <v>233</v>
      </c>
      <c r="U1367" s="150">
        <f t="shared" si="21"/>
        <v>0</v>
      </c>
    </row>
    <row r="1368" spans="1:21" x14ac:dyDescent="0.2">
      <c r="A1368" s="147" t="s">
        <v>8572</v>
      </c>
      <c r="B1368" s="147" t="s">
        <v>7682</v>
      </c>
      <c r="C1368" s="147" t="s">
        <v>63</v>
      </c>
      <c r="D1368" s="147" t="s">
        <v>18</v>
      </c>
      <c r="E1368" s="148">
        <v>2339</v>
      </c>
      <c r="F1368" s="148">
        <v>6345</v>
      </c>
      <c r="G1368" s="148">
        <v>5139</v>
      </c>
      <c r="H1368" s="148">
        <v>0</v>
      </c>
      <c r="I1368" s="147" t="s">
        <v>4537</v>
      </c>
      <c r="J1368" s="147" t="s">
        <v>4537</v>
      </c>
      <c r="K1368" s="147" t="s">
        <v>4537</v>
      </c>
      <c r="L1368" s="147" t="s">
        <v>8512</v>
      </c>
      <c r="M1368" s="147" t="s">
        <v>4537</v>
      </c>
      <c r="N1368" s="147" t="s">
        <v>233</v>
      </c>
      <c r="O1368" s="147" t="s">
        <v>4537</v>
      </c>
      <c r="P1368" s="147" t="s">
        <v>233</v>
      </c>
      <c r="Q1368" s="147" t="s">
        <v>4537</v>
      </c>
      <c r="R1368" s="147" t="s">
        <v>233</v>
      </c>
      <c r="S1368" s="147" t="s">
        <v>4537</v>
      </c>
      <c r="T1368" s="147" t="s">
        <v>233</v>
      </c>
      <c r="U1368" s="150">
        <f t="shared" si="21"/>
        <v>0</v>
      </c>
    </row>
    <row r="1369" spans="1:21" x14ac:dyDescent="0.2">
      <c r="A1369" s="147" t="s">
        <v>8572</v>
      </c>
      <c r="B1369" s="147" t="s">
        <v>7236</v>
      </c>
      <c r="C1369" s="147" t="s">
        <v>43</v>
      </c>
      <c r="D1369" s="147" t="s">
        <v>18</v>
      </c>
      <c r="E1369" s="148">
        <v>18</v>
      </c>
      <c r="F1369" s="148">
        <v>21</v>
      </c>
      <c r="G1369" s="148">
        <v>0</v>
      </c>
      <c r="H1369" s="148">
        <v>0</v>
      </c>
      <c r="I1369" s="147" t="s">
        <v>4537</v>
      </c>
      <c r="J1369" s="147" t="s">
        <v>4537</v>
      </c>
      <c r="K1369" s="147" t="s">
        <v>4537</v>
      </c>
      <c r="L1369" s="147" t="s">
        <v>8512</v>
      </c>
      <c r="M1369" s="147" t="s">
        <v>4537</v>
      </c>
      <c r="N1369" s="147" t="s">
        <v>233</v>
      </c>
      <c r="O1369" s="147" t="s">
        <v>4537</v>
      </c>
      <c r="P1369" s="147" t="s">
        <v>233</v>
      </c>
      <c r="Q1369" s="147" t="s">
        <v>4537</v>
      </c>
      <c r="R1369" s="147" t="s">
        <v>233</v>
      </c>
      <c r="S1369" s="147" t="s">
        <v>4537</v>
      </c>
      <c r="T1369" s="147" t="s">
        <v>233</v>
      </c>
      <c r="U1369" s="150">
        <f t="shared" si="21"/>
        <v>0</v>
      </c>
    </row>
    <row r="1370" spans="1:21" x14ac:dyDescent="0.2">
      <c r="A1370" s="147" t="s">
        <v>8572</v>
      </c>
      <c r="B1370" s="147" t="s">
        <v>4827</v>
      </c>
      <c r="C1370" s="147" t="s">
        <v>544</v>
      </c>
      <c r="D1370" s="147" t="s">
        <v>18</v>
      </c>
      <c r="E1370" s="148">
        <v>239</v>
      </c>
      <c r="F1370" s="148">
        <v>2984</v>
      </c>
      <c r="G1370" s="148">
        <v>2394</v>
      </c>
      <c r="H1370" s="148">
        <v>2</v>
      </c>
      <c r="I1370" s="147" t="s">
        <v>4537</v>
      </c>
      <c r="J1370" s="147" t="s">
        <v>4537</v>
      </c>
      <c r="K1370" s="147" t="s">
        <v>4537</v>
      </c>
      <c r="L1370" s="147" t="s">
        <v>8512</v>
      </c>
      <c r="M1370" s="147" t="s">
        <v>4537</v>
      </c>
      <c r="N1370" s="147" t="s">
        <v>233</v>
      </c>
      <c r="O1370" s="147" t="s">
        <v>4537</v>
      </c>
      <c r="P1370" s="147" t="s">
        <v>233</v>
      </c>
      <c r="Q1370" s="147" t="s">
        <v>4537</v>
      </c>
      <c r="R1370" s="147" t="s">
        <v>233</v>
      </c>
      <c r="S1370" s="147" t="s">
        <v>4537</v>
      </c>
      <c r="T1370" s="147" t="s">
        <v>233</v>
      </c>
      <c r="U1370" s="150">
        <f t="shared" si="21"/>
        <v>0</v>
      </c>
    </row>
    <row r="1371" spans="1:21" x14ac:dyDescent="0.2">
      <c r="A1371" s="147" t="s">
        <v>8572</v>
      </c>
      <c r="B1371" s="147" t="s">
        <v>7974</v>
      </c>
      <c r="C1371" s="147" t="s">
        <v>1289</v>
      </c>
      <c r="D1371" s="147" t="s">
        <v>18</v>
      </c>
      <c r="E1371" s="148">
        <v>716</v>
      </c>
      <c r="F1371" s="148">
        <v>11544</v>
      </c>
      <c r="G1371" s="148">
        <v>6632</v>
      </c>
      <c r="H1371" s="148">
        <v>0</v>
      </c>
      <c r="I1371" s="147" t="s">
        <v>4537</v>
      </c>
      <c r="J1371" s="147" t="s">
        <v>4537</v>
      </c>
      <c r="K1371" s="147" t="s">
        <v>4537</v>
      </c>
      <c r="L1371" s="147" t="s">
        <v>8512</v>
      </c>
      <c r="M1371" s="147" t="s">
        <v>4537</v>
      </c>
      <c r="N1371" s="147" t="s">
        <v>233</v>
      </c>
      <c r="O1371" s="147" t="s">
        <v>4537</v>
      </c>
      <c r="P1371" s="147" t="s">
        <v>233</v>
      </c>
      <c r="Q1371" s="147" t="s">
        <v>4537</v>
      </c>
      <c r="R1371" s="147" t="s">
        <v>233</v>
      </c>
      <c r="S1371" s="147" t="s">
        <v>4537</v>
      </c>
      <c r="T1371" s="147" t="s">
        <v>233</v>
      </c>
      <c r="U1371" s="150">
        <f t="shared" si="21"/>
        <v>0</v>
      </c>
    </row>
    <row r="1372" spans="1:21" x14ac:dyDescent="0.2">
      <c r="A1372" s="147" t="s">
        <v>8572</v>
      </c>
      <c r="B1372" s="147" t="s">
        <v>4726</v>
      </c>
      <c r="C1372" s="147" t="s">
        <v>43</v>
      </c>
      <c r="D1372" s="147" t="s">
        <v>18</v>
      </c>
      <c r="E1372" s="148">
        <v>310</v>
      </c>
      <c r="F1372" s="148">
        <v>888</v>
      </c>
      <c r="G1372" s="148">
        <v>0</v>
      </c>
      <c r="H1372" s="148">
        <v>0</v>
      </c>
      <c r="I1372" s="147" t="s">
        <v>4537</v>
      </c>
      <c r="J1372" s="147" t="s">
        <v>4537</v>
      </c>
      <c r="K1372" s="147" t="s">
        <v>4537</v>
      </c>
      <c r="L1372" s="147" t="s">
        <v>8512</v>
      </c>
      <c r="M1372" s="147" t="s">
        <v>4537</v>
      </c>
      <c r="N1372" s="147" t="s">
        <v>233</v>
      </c>
      <c r="O1372" s="147" t="s">
        <v>4537</v>
      </c>
      <c r="P1372" s="147" t="s">
        <v>233</v>
      </c>
      <c r="Q1372" s="147" t="s">
        <v>4537</v>
      </c>
      <c r="R1372" s="147" t="s">
        <v>233</v>
      </c>
      <c r="S1372" s="147" t="s">
        <v>4537</v>
      </c>
      <c r="T1372" s="147" t="s">
        <v>233</v>
      </c>
      <c r="U1372" s="150">
        <f t="shared" si="21"/>
        <v>0</v>
      </c>
    </row>
    <row r="1373" spans="1:21" x14ac:dyDescent="0.2">
      <c r="A1373" s="147" t="s">
        <v>8572</v>
      </c>
      <c r="B1373" s="147" t="s">
        <v>6708</v>
      </c>
      <c r="C1373" s="147" t="s">
        <v>544</v>
      </c>
      <c r="D1373" s="147" t="s">
        <v>18</v>
      </c>
      <c r="E1373" s="148">
        <v>54</v>
      </c>
      <c r="F1373" s="148">
        <v>796</v>
      </c>
      <c r="G1373" s="148">
        <v>527</v>
      </c>
      <c r="H1373" s="148">
        <v>2</v>
      </c>
      <c r="I1373" s="147" t="s">
        <v>4537</v>
      </c>
      <c r="J1373" s="147" t="s">
        <v>4537</v>
      </c>
      <c r="K1373" s="147" t="s">
        <v>4537</v>
      </c>
      <c r="L1373" s="147" t="s">
        <v>8512</v>
      </c>
      <c r="M1373" s="147" t="s">
        <v>4537</v>
      </c>
      <c r="N1373" s="147" t="s">
        <v>233</v>
      </c>
      <c r="O1373" s="147" t="s">
        <v>4537</v>
      </c>
      <c r="P1373" s="147" t="s">
        <v>233</v>
      </c>
      <c r="Q1373" s="147" t="s">
        <v>4537</v>
      </c>
      <c r="R1373" s="147" t="s">
        <v>233</v>
      </c>
      <c r="S1373" s="147" t="s">
        <v>4537</v>
      </c>
      <c r="T1373" s="147" t="s">
        <v>233</v>
      </c>
      <c r="U1373" s="150">
        <f t="shared" si="21"/>
        <v>0</v>
      </c>
    </row>
    <row r="1374" spans="1:21" x14ac:dyDescent="0.2">
      <c r="A1374" s="147" t="s">
        <v>8572</v>
      </c>
      <c r="B1374" s="147" t="s">
        <v>5750</v>
      </c>
      <c r="C1374" s="147" t="s">
        <v>43</v>
      </c>
      <c r="D1374" s="147" t="s">
        <v>18</v>
      </c>
      <c r="E1374" s="148">
        <v>749</v>
      </c>
      <c r="F1374" s="148">
        <v>4750</v>
      </c>
      <c r="G1374" s="148">
        <v>4479</v>
      </c>
      <c r="H1374" s="148">
        <v>2199</v>
      </c>
      <c r="I1374" s="147" t="s">
        <v>4537</v>
      </c>
      <c r="J1374" s="147" t="s">
        <v>4537</v>
      </c>
      <c r="K1374" s="147" t="s">
        <v>4537</v>
      </c>
      <c r="L1374" s="147" t="s">
        <v>8512</v>
      </c>
      <c r="M1374" s="147" t="s">
        <v>4537</v>
      </c>
      <c r="N1374" s="147" t="s">
        <v>233</v>
      </c>
      <c r="O1374" s="147" t="s">
        <v>4537</v>
      </c>
      <c r="P1374" s="147" t="s">
        <v>233</v>
      </c>
      <c r="Q1374" s="147" t="s">
        <v>4537</v>
      </c>
      <c r="R1374" s="147" t="s">
        <v>233</v>
      </c>
      <c r="S1374" s="147" t="s">
        <v>4537</v>
      </c>
      <c r="T1374" s="147" t="s">
        <v>233</v>
      </c>
      <c r="U1374" s="150">
        <f t="shared" si="21"/>
        <v>0</v>
      </c>
    </row>
    <row r="1375" spans="1:21" x14ac:dyDescent="0.2">
      <c r="A1375" s="147" t="s">
        <v>8572</v>
      </c>
      <c r="B1375" s="147" t="s">
        <v>746</v>
      </c>
      <c r="C1375" s="147" t="s">
        <v>63</v>
      </c>
      <c r="D1375" s="147" t="s">
        <v>18</v>
      </c>
      <c r="E1375" s="148">
        <v>310</v>
      </c>
      <c r="F1375" s="148">
        <v>827</v>
      </c>
      <c r="G1375" s="148">
        <v>75</v>
      </c>
      <c r="H1375" s="148">
        <v>1886</v>
      </c>
      <c r="I1375" s="147" t="s">
        <v>4537</v>
      </c>
      <c r="J1375" s="147" t="s">
        <v>4537</v>
      </c>
      <c r="K1375" s="147" t="s">
        <v>4537</v>
      </c>
      <c r="L1375" s="147" t="s">
        <v>8512</v>
      </c>
      <c r="M1375" s="147" t="s">
        <v>4537</v>
      </c>
      <c r="N1375" s="147" t="s">
        <v>233</v>
      </c>
      <c r="O1375" s="147" t="s">
        <v>4537</v>
      </c>
      <c r="P1375" s="147" t="s">
        <v>233</v>
      </c>
      <c r="Q1375" s="147" t="s">
        <v>4537</v>
      </c>
      <c r="R1375" s="147" t="s">
        <v>233</v>
      </c>
      <c r="S1375" s="147" t="s">
        <v>4537</v>
      </c>
      <c r="T1375" s="147" t="s">
        <v>233</v>
      </c>
      <c r="U1375" s="150">
        <f t="shared" si="21"/>
        <v>0</v>
      </c>
    </row>
    <row r="1376" spans="1:21" x14ac:dyDescent="0.2">
      <c r="A1376" s="147" t="s">
        <v>8572</v>
      </c>
      <c r="B1376" s="147" t="s">
        <v>5627</v>
      </c>
      <c r="C1376" s="147" t="s">
        <v>43</v>
      </c>
      <c r="D1376" s="147" t="s">
        <v>18</v>
      </c>
      <c r="E1376" s="148">
        <v>191</v>
      </c>
      <c r="F1376" s="148">
        <v>219</v>
      </c>
      <c r="G1376" s="148">
        <v>12</v>
      </c>
      <c r="H1376" s="148">
        <v>31</v>
      </c>
      <c r="I1376" s="147" t="s">
        <v>4537</v>
      </c>
      <c r="J1376" s="147" t="s">
        <v>4537</v>
      </c>
      <c r="K1376" s="147" t="s">
        <v>4537</v>
      </c>
      <c r="L1376" s="147" t="s">
        <v>8512</v>
      </c>
      <c r="M1376" s="147" t="s">
        <v>4537</v>
      </c>
      <c r="N1376" s="147" t="s">
        <v>233</v>
      </c>
      <c r="O1376" s="147" t="s">
        <v>4537</v>
      </c>
      <c r="P1376" s="147" t="s">
        <v>233</v>
      </c>
      <c r="Q1376" s="147" t="s">
        <v>4537</v>
      </c>
      <c r="R1376" s="147" t="s">
        <v>233</v>
      </c>
      <c r="S1376" s="147" t="s">
        <v>4537</v>
      </c>
      <c r="T1376" s="147" t="s">
        <v>233</v>
      </c>
      <c r="U1376" s="150">
        <f t="shared" si="21"/>
        <v>0</v>
      </c>
    </row>
    <row r="1377" spans="1:21" x14ac:dyDescent="0.2">
      <c r="A1377" s="147" t="s">
        <v>8572</v>
      </c>
      <c r="B1377" s="147" t="s">
        <v>155</v>
      </c>
      <c r="C1377" s="147" t="s">
        <v>1289</v>
      </c>
      <c r="D1377" s="147" t="s">
        <v>18</v>
      </c>
      <c r="E1377" s="148">
        <v>564</v>
      </c>
      <c r="F1377" s="148">
        <v>3679</v>
      </c>
      <c r="G1377" s="148">
        <v>1830</v>
      </c>
      <c r="H1377" s="148">
        <v>0</v>
      </c>
      <c r="I1377" s="147" t="s">
        <v>4537</v>
      </c>
      <c r="J1377" s="147" t="s">
        <v>4537</v>
      </c>
      <c r="K1377" s="147" t="s">
        <v>4537</v>
      </c>
      <c r="L1377" s="147" t="s">
        <v>8512</v>
      </c>
      <c r="M1377" s="147" t="s">
        <v>4537</v>
      </c>
      <c r="N1377" s="147" t="s">
        <v>233</v>
      </c>
      <c r="O1377" s="147" t="s">
        <v>4537</v>
      </c>
      <c r="P1377" s="147" t="s">
        <v>233</v>
      </c>
      <c r="Q1377" s="147" t="s">
        <v>4537</v>
      </c>
      <c r="R1377" s="147" t="s">
        <v>233</v>
      </c>
      <c r="S1377" s="147" t="s">
        <v>4537</v>
      </c>
      <c r="T1377" s="147" t="s">
        <v>233</v>
      </c>
      <c r="U1377" s="150">
        <f t="shared" si="21"/>
        <v>0</v>
      </c>
    </row>
    <row r="1378" spans="1:21" x14ac:dyDescent="0.2">
      <c r="A1378" s="147" t="s">
        <v>8572</v>
      </c>
      <c r="B1378" s="147" t="s">
        <v>5750</v>
      </c>
      <c r="C1378" s="147" t="s">
        <v>43</v>
      </c>
      <c r="D1378" s="147" t="s">
        <v>8516</v>
      </c>
      <c r="E1378" s="148">
        <v>84</v>
      </c>
      <c r="F1378" s="148">
        <v>300</v>
      </c>
      <c r="G1378" s="148">
        <v>267</v>
      </c>
      <c r="H1378" s="148">
        <v>1590</v>
      </c>
      <c r="I1378" s="147" t="s">
        <v>4537</v>
      </c>
      <c r="J1378" s="147" t="s">
        <v>4537</v>
      </c>
      <c r="K1378" s="147" t="s">
        <v>4537</v>
      </c>
      <c r="L1378" s="147" t="s">
        <v>8512</v>
      </c>
      <c r="M1378" s="147" t="s">
        <v>4537</v>
      </c>
      <c r="N1378" s="147" t="s">
        <v>233</v>
      </c>
      <c r="O1378" s="147" t="s">
        <v>4537</v>
      </c>
      <c r="P1378" s="147" t="s">
        <v>233</v>
      </c>
      <c r="Q1378" s="147" t="s">
        <v>4537</v>
      </c>
      <c r="R1378" s="147" t="s">
        <v>233</v>
      </c>
      <c r="S1378" s="147" t="s">
        <v>4537</v>
      </c>
      <c r="T1378" s="147" t="s">
        <v>233</v>
      </c>
      <c r="U1378" s="150">
        <f t="shared" si="21"/>
        <v>0</v>
      </c>
    </row>
    <row r="1379" spans="1:21" x14ac:dyDescent="0.2">
      <c r="A1379" s="147" t="s">
        <v>8572</v>
      </c>
      <c r="B1379" s="147" t="s">
        <v>5750</v>
      </c>
      <c r="C1379" s="147" t="s">
        <v>43</v>
      </c>
      <c r="D1379" s="147" t="s">
        <v>987</v>
      </c>
      <c r="E1379" s="148">
        <v>143</v>
      </c>
      <c r="F1379" s="148">
        <v>0</v>
      </c>
      <c r="G1379" s="148">
        <v>0</v>
      </c>
      <c r="H1379" s="148">
        <v>199</v>
      </c>
      <c r="I1379" s="147" t="s">
        <v>4537</v>
      </c>
      <c r="J1379" s="147" t="s">
        <v>4537</v>
      </c>
      <c r="K1379" s="147" t="s">
        <v>4537</v>
      </c>
      <c r="L1379" s="147" t="s">
        <v>8512</v>
      </c>
      <c r="M1379" s="147" t="s">
        <v>4537</v>
      </c>
      <c r="N1379" s="147" t="s">
        <v>233</v>
      </c>
      <c r="O1379" s="147" t="s">
        <v>4537</v>
      </c>
      <c r="P1379" s="147" t="s">
        <v>233</v>
      </c>
      <c r="Q1379" s="147" t="s">
        <v>4537</v>
      </c>
      <c r="R1379" s="147" t="s">
        <v>233</v>
      </c>
      <c r="S1379" s="147" t="s">
        <v>4537</v>
      </c>
      <c r="T1379" s="147" t="s">
        <v>233</v>
      </c>
      <c r="U1379" s="150">
        <f t="shared" si="21"/>
        <v>0</v>
      </c>
    </row>
    <row r="1380" spans="1:21" x14ac:dyDescent="0.2">
      <c r="A1380" s="147" t="s">
        <v>8572</v>
      </c>
      <c r="B1380" s="147" t="s">
        <v>155</v>
      </c>
      <c r="C1380" s="147" t="s">
        <v>1289</v>
      </c>
      <c r="D1380" s="147" t="s">
        <v>987</v>
      </c>
      <c r="E1380" s="148">
        <v>8</v>
      </c>
      <c r="F1380" s="148">
        <v>35</v>
      </c>
      <c r="G1380" s="148">
        <v>0</v>
      </c>
      <c r="H1380" s="148">
        <v>0</v>
      </c>
      <c r="I1380" s="147" t="s">
        <v>4537</v>
      </c>
      <c r="J1380" s="147" t="s">
        <v>4537</v>
      </c>
      <c r="K1380" s="147" t="s">
        <v>4537</v>
      </c>
      <c r="L1380" s="147" t="s">
        <v>8512</v>
      </c>
      <c r="M1380" s="147" t="s">
        <v>4537</v>
      </c>
      <c r="N1380" s="147" t="s">
        <v>233</v>
      </c>
      <c r="O1380" s="147" t="s">
        <v>4537</v>
      </c>
      <c r="P1380" s="147" t="s">
        <v>233</v>
      </c>
      <c r="Q1380" s="147" t="s">
        <v>4537</v>
      </c>
      <c r="R1380" s="147" t="s">
        <v>233</v>
      </c>
      <c r="S1380" s="147" t="s">
        <v>4537</v>
      </c>
      <c r="T1380" s="147" t="s">
        <v>233</v>
      </c>
      <c r="U1380" s="150">
        <f t="shared" si="21"/>
        <v>0</v>
      </c>
    </row>
    <row r="1381" spans="1:21" x14ac:dyDescent="0.2">
      <c r="A1381" s="147" t="s">
        <v>8572</v>
      </c>
      <c r="B1381" s="147" t="s">
        <v>48</v>
      </c>
      <c r="C1381" s="147" t="s">
        <v>107</v>
      </c>
      <c r="D1381" s="147" t="s">
        <v>987</v>
      </c>
      <c r="E1381" s="148">
        <v>125</v>
      </c>
      <c r="F1381" s="148">
        <v>216</v>
      </c>
      <c r="G1381" s="148">
        <v>0</v>
      </c>
      <c r="H1381" s="148">
        <v>0</v>
      </c>
      <c r="I1381" s="147" t="s">
        <v>4537</v>
      </c>
      <c r="J1381" s="147" t="s">
        <v>4537</v>
      </c>
      <c r="K1381" s="147" t="s">
        <v>4537</v>
      </c>
      <c r="L1381" s="147" t="s">
        <v>8512</v>
      </c>
      <c r="M1381" s="147" t="s">
        <v>4537</v>
      </c>
      <c r="N1381" s="147" t="s">
        <v>233</v>
      </c>
      <c r="O1381" s="147" t="s">
        <v>4537</v>
      </c>
      <c r="P1381" s="147" t="s">
        <v>233</v>
      </c>
      <c r="Q1381" s="147" t="s">
        <v>4537</v>
      </c>
      <c r="R1381" s="147" t="s">
        <v>233</v>
      </c>
      <c r="S1381" s="147" t="s">
        <v>4537</v>
      </c>
      <c r="T1381" s="147" t="s">
        <v>233</v>
      </c>
      <c r="U1381" s="150">
        <f t="shared" si="21"/>
        <v>0</v>
      </c>
    </row>
    <row r="1382" spans="1:21" x14ac:dyDescent="0.2">
      <c r="A1382" s="147" t="s">
        <v>8572</v>
      </c>
      <c r="B1382" s="147" t="s">
        <v>8027</v>
      </c>
      <c r="C1382" s="147" t="s">
        <v>43</v>
      </c>
      <c r="D1382" s="147" t="s">
        <v>987</v>
      </c>
      <c r="E1382" s="148">
        <v>0</v>
      </c>
      <c r="F1382" s="148">
        <v>0</v>
      </c>
      <c r="G1382" s="148">
        <v>0</v>
      </c>
      <c r="H1382" s="148">
        <v>0</v>
      </c>
      <c r="I1382" s="147" t="s">
        <v>4537</v>
      </c>
      <c r="J1382" s="147" t="s">
        <v>4537</v>
      </c>
      <c r="K1382" s="147" t="s">
        <v>4537</v>
      </c>
      <c r="L1382" s="147" t="s">
        <v>8512</v>
      </c>
      <c r="M1382" s="147" t="s">
        <v>4537</v>
      </c>
      <c r="N1382" s="147" t="s">
        <v>233</v>
      </c>
      <c r="O1382" s="147" t="s">
        <v>4537</v>
      </c>
      <c r="P1382" s="147" t="s">
        <v>233</v>
      </c>
      <c r="Q1382" s="147" t="s">
        <v>4537</v>
      </c>
      <c r="R1382" s="147" t="s">
        <v>233</v>
      </c>
      <c r="S1382" s="147" t="s">
        <v>4537</v>
      </c>
      <c r="T1382" s="147" t="s">
        <v>233</v>
      </c>
      <c r="U1382" s="150">
        <f t="shared" si="21"/>
        <v>0</v>
      </c>
    </row>
    <row r="1383" spans="1:21" x14ac:dyDescent="0.2">
      <c r="A1383" s="147" t="s">
        <v>8572</v>
      </c>
      <c r="B1383" s="147" t="s">
        <v>5627</v>
      </c>
      <c r="C1383" s="147" t="s">
        <v>43</v>
      </c>
      <c r="D1383" s="147" t="s">
        <v>987</v>
      </c>
      <c r="E1383" s="148">
        <v>0</v>
      </c>
      <c r="F1383" s="148">
        <v>1421</v>
      </c>
      <c r="G1383" s="148">
        <v>741</v>
      </c>
      <c r="H1383" s="148">
        <v>162</v>
      </c>
      <c r="I1383" s="147" t="s">
        <v>4537</v>
      </c>
      <c r="J1383" s="147" t="s">
        <v>4537</v>
      </c>
      <c r="K1383" s="147" t="s">
        <v>4537</v>
      </c>
      <c r="L1383" s="147" t="s">
        <v>8512</v>
      </c>
      <c r="M1383" s="147" t="s">
        <v>4537</v>
      </c>
      <c r="N1383" s="147" t="s">
        <v>233</v>
      </c>
      <c r="O1383" s="147" t="s">
        <v>4537</v>
      </c>
      <c r="P1383" s="147" t="s">
        <v>233</v>
      </c>
      <c r="Q1383" s="147" t="s">
        <v>4537</v>
      </c>
      <c r="R1383" s="147" t="s">
        <v>233</v>
      </c>
      <c r="S1383" s="147" t="s">
        <v>4537</v>
      </c>
      <c r="T1383" s="147" t="s">
        <v>233</v>
      </c>
      <c r="U1383" s="150">
        <f t="shared" si="21"/>
        <v>0</v>
      </c>
    </row>
    <row r="1384" spans="1:21" x14ac:dyDescent="0.2">
      <c r="A1384" s="147" t="s">
        <v>8572</v>
      </c>
      <c r="B1384" s="147" t="s">
        <v>5957</v>
      </c>
      <c r="C1384" s="147" t="s">
        <v>544</v>
      </c>
      <c r="D1384" s="147" t="s">
        <v>987</v>
      </c>
      <c r="E1384" s="148">
        <v>151</v>
      </c>
      <c r="F1384" s="148">
        <v>152</v>
      </c>
      <c r="G1384" s="148">
        <v>0</v>
      </c>
      <c r="H1384" s="148">
        <v>0</v>
      </c>
      <c r="I1384" s="147" t="s">
        <v>4537</v>
      </c>
      <c r="J1384" s="147" t="s">
        <v>4537</v>
      </c>
      <c r="K1384" s="147" t="s">
        <v>4537</v>
      </c>
      <c r="L1384" s="147" t="s">
        <v>8512</v>
      </c>
      <c r="M1384" s="147" t="s">
        <v>4537</v>
      </c>
      <c r="N1384" s="147" t="s">
        <v>233</v>
      </c>
      <c r="O1384" s="147" t="s">
        <v>4537</v>
      </c>
      <c r="P1384" s="147" t="s">
        <v>233</v>
      </c>
      <c r="Q1384" s="147" t="s">
        <v>4537</v>
      </c>
      <c r="R1384" s="147" t="s">
        <v>233</v>
      </c>
      <c r="S1384" s="147" t="s">
        <v>4537</v>
      </c>
      <c r="T1384" s="147" t="s">
        <v>233</v>
      </c>
      <c r="U1384" s="150">
        <f t="shared" si="21"/>
        <v>0</v>
      </c>
    </row>
    <row r="1385" spans="1:21" x14ac:dyDescent="0.2">
      <c r="A1385" s="147" t="s">
        <v>8572</v>
      </c>
      <c r="B1385" s="147" t="s">
        <v>6793</v>
      </c>
      <c r="C1385" s="147" t="s">
        <v>107</v>
      </c>
      <c r="D1385" s="147" t="s">
        <v>987</v>
      </c>
      <c r="E1385" s="148">
        <v>0</v>
      </c>
      <c r="F1385" s="148">
        <v>0</v>
      </c>
      <c r="G1385" s="148">
        <v>0</v>
      </c>
      <c r="H1385" s="148">
        <v>0</v>
      </c>
      <c r="I1385" s="147" t="s">
        <v>4537</v>
      </c>
      <c r="J1385" s="147" t="s">
        <v>4537</v>
      </c>
      <c r="K1385" s="147" t="s">
        <v>4537</v>
      </c>
      <c r="L1385" s="147" t="s">
        <v>8512</v>
      </c>
      <c r="M1385" s="147" t="s">
        <v>4537</v>
      </c>
      <c r="N1385" s="147" t="s">
        <v>233</v>
      </c>
      <c r="O1385" s="147" t="s">
        <v>4537</v>
      </c>
      <c r="P1385" s="147" t="s">
        <v>233</v>
      </c>
      <c r="Q1385" s="147" t="s">
        <v>4537</v>
      </c>
      <c r="R1385" s="147" t="s">
        <v>233</v>
      </c>
      <c r="S1385" s="147" t="s">
        <v>4537</v>
      </c>
      <c r="T1385" s="147" t="s">
        <v>233</v>
      </c>
      <c r="U1385" s="150">
        <f t="shared" si="21"/>
        <v>0</v>
      </c>
    </row>
    <row r="1386" spans="1:21" x14ac:dyDescent="0.2">
      <c r="A1386" s="147" t="s">
        <v>8572</v>
      </c>
      <c r="B1386" s="147" t="s">
        <v>7663</v>
      </c>
      <c r="C1386" s="147" t="s">
        <v>544</v>
      </c>
      <c r="D1386" s="147" t="s">
        <v>987</v>
      </c>
      <c r="E1386" s="148">
        <v>769</v>
      </c>
      <c r="F1386" s="148">
        <v>752</v>
      </c>
      <c r="G1386" s="148">
        <v>15</v>
      </c>
      <c r="H1386" s="148">
        <v>7</v>
      </c>
      <c r="I1386" s="147" t="s">
        <v>4537</v>
      </c>
      <c r="J1386" s="147" t="s">
        <v>4537</v>
      </c>
      <c r="K1386" s="147" t="s">
        <v>4537</v>
      </c>
      <c r="L1386" s="147" t="s">
        <v>8512</v>
      </c>
      <c r="M1386" s="147" t="s">
        <v>4537</v>
      </c>
      <c r="N1386" s="147" t="s">
        <v>233</v>
      </c>
      <c r="O1386" s="147" t="s">
        <v>4537</v>
      </c>
      <c r="P1386" s="147" t="s">
        <v>233</v>
      </c>
      <c r="Q1386" s="147" t="s">
        <v>4537</v>
      </c>
      <c r="R1386" s="147" t="s">
        <v>233</v>
      </c>
      <c r="S1386" s="147" t="s">
        <v>4537</v>
      </c>
      <c r="T1386" s="147" t="s">
        <v>233</v>
      </c>
      <c r="U1386" s="150">
        <f t="shared" si="21"/>
        <v>0</v>
      </c>
    </row>
    <row r="1387" spans="1:21" x14ac:dyDescent="0.2">
      <c r="A1387" s="147" t="s">
        <v>8572</v>
      </c>
      <c r="B1387" s="147" t="s">
        <v>184</v>
      </c>
      <c r="C1387" s="147" t="s">
        <v>544</v>
      </c>
      <c r="D1387" s="147" t="s">
        <v>987</v>
      </c>
      <c r="E1387" s="148">
        <v>456</v>
      </c>
      <c r="F1387" s="148">
        <v>1636</v>
      </c>
      <c r="G1387" s="148">
        <v>0</v>
      </c>
      <c r="H1387" s="148">
        <v>0</v>
      </c>
      <c r="I1387" s="147" t="s">
        <v>4537</v>
      </c>
      <c r="J1387" s="147" t="s">
        <v>4537</v>
      </c>
      <c r="K1387" s="147" t="s">
        <v>4537</v>
      </c>
      <c r="L1387" s="147" t="s">
        <v>8512</v>
      </c>
      <c r="M1387" s="147" t="s">
        <v>4537</v>
      </c>
      <c r="N1387" s="147" t="s">
        <v>233</v>
      </c>
      <c r="O1387" s="147" t="s">
        <v>4537</v>
      </c>
      <c r="P1387" s="147" t="s">
        <v>233</v>
      </c>
      <c r="Q1387" s="147" t="s">
        <v>4537</v>
      </c>
      <c r="R1387" s="147" t="s">
        <v>233</v>
      </c>
      <c r="S1387" s="147" t="s">
        <v>4537</v>
      </c>
      <c r="T1387" s="147" t="s">
        <v>233</v>
      </c>
      <c r="U1387" s="150">
        <f t="shared" si="21"/>
        <v>0</v>
      </c>
    </row>
    <row r="1388" spans="1:21" x14ac:dyDescent="0.2">
      <c r="A1388" s="147" t="s">
        <v>8572</v>
      </c>
      <c r="B1388" s="147" t="s">
        <v>542</v>
      </c>
      <c r="C1388" s="147" t="s">
        <v>544</v>
      </c>
      <c r="D1388" s="147" t="s">
        <v>987</v>
      </c>
      <c r="E1388" s="148">
        <v>20</v>
      </c>
      <c r="F1388" s="148">
        <v>24</v>
      </c>
      <c r="G1388" s="148">
        <v>0</v>
      </c>
      <c r="H1388" s="148">
        <v>0</v>
      </c>
      <c r="I1388" s="147" t="s">
        <v>4537</v>
      </c>
      <c r="J1388" s="147" t="s">
        <v>4537</v>
      </c>
      <c r="K1388" s="147" t="s">
        <v>4537</v>
      </c>
      <c r="L1388" s="147" t="s">
        <v>8512</v>
      </c>
      <c r="M1388" s="147" t="s">
        <v>4537</v>
      </c>
      <c r="N1388" s="147" t="s">
        <v>233</v>
      </c>
      <c r="O1388" s="147" t="s">
        <v>4537</v>
      </c>
      <c r="P1388" s="147" t="s">
        <v>233</v>
      </c>
      <c r="Q1388" s="147" t="s">
        <v>4537</v>
      </c>
      <c r="R1388" s="147" t="s">
        <v>233</v>
      </c>
      <c r="S1388" s="147" t="s">
        <v>4537</v>
      </c>
      <c r="T1388" s="147" t="s">
        <v>233</v>
      </c>
      <c r="U1388" s="150">
        <f t="shared" si="21"/>
        <v>0</v>
      </c>
    </row>
    <row r="1389" spans="1:21" x14ac:dyDescent="0.2">
      <c r="A1389" s="147" t="s">
        <v>8572</v>
      </c>
      <c r="B1389" s="147" t="s">
        <v>4827</v>
      </c>
      <c r="C1389" s="147" t="s">
        <v>544</v>
      </c>
      <c r="D1389" s="147" t="s">
        <v>987</v>
      </c>
      <c r="E1389" s="148">
        <v>800</v>
      </c>
      <c r="F1389" s="148">
        <v>1403</v>
      </c>
      <c r="G1389" s="148">
        <v>1330</v>
      </c>
      <c r="H1389" s="148">
        <v>0</v>
      </c>
      <c r="I1389" s="147" t="s">
        <v>4537</v>
      </c>
      <c r="J1389" s="147" t="s">
        <v>4537</v>
      </c>
      <c r="K1389" s="147" t="s">
        <v>4537</v>
      </c>
      <c r="L1389" s="147" t="s">
        <v>8512</v>
      </c>
      <c r="M1389" s="147" t="s">
        <v>4537</v>
      </c>
      <c r="N1389" s="147" t="s">
        <v>233</v>
      </c>
      <c r="O1389" s="147" t="s">
        <v>4537</v>
      </c>
      <c r="P1389" s="147" t="s">
        <v>233</v>
      </c>
      <c r="Q1389" s="147" t="s">
        <v>4537</v>
      </c>
      <c r="R1389" s="147" t="s">
        <v>233</v>
      </c>
      <c r="S1389" s="147" t="s">
        <v>4537</v>
      </c>
      <c r="T1389" s="147" t="s">
        <v>233</v>
      </c>
      <c r="U1389" s="150">
        <f t="shared" si="21"/>
        <v>0</v>
      </c>
    </row>
    <row r="1390" spans="1:21" x14ac:dyDescent="0.2">
      <c r="A1390" s="147" t="s">
        <v>8572</v>
      </c>
      <c r="B1390" s="147" t="s">
        <v>2175</v>
      </c>
      <c r="C1390" s="147" t="s">
        <v>107</v>
      </c>
      <c r="D1390" s="147" t="s">
        <v>987</v>
      </c>
      <c r="E1390" s="148">
        <v>0</v>
      </c>
      <c r="F1390" s="148">
        <v>0</v>
      </c>
      <c r="G1390" s="148">
        <v>0</v>
      </c>
      <c r="H1390" s="148">
        <v>0</v>
      </c>
      <c r="I1390" s="147" t="s">
        <v>4537</v>
      </c>
      <c r="J1390" s="147" t="s">
        <v>4537</v>
      </c>
      <c r="K1390" s="147" t="s">
        <v>4537</v>
      </c>
      <c r="L1390" s="147" t="s">
        <v>8512</v>
      </c>
      <c r="M1390" s="147" t="s">
        <v>4537</v>
      </c>
      <c r="N1390" s="147" t="s">
        <v>233</v>
      </c>
      <c r="O1390" s="147" t="s">
        <v>4537</v>
      </c>
      <c r="P1390" s="147" t="s">
        <v>233</v>
      </c>
      <c r="Q1390" s="147" t="s">
        <v>4537</v>
      </c>
      <c r="R1390" s="147" t="s">
        <v>233</v>
      </c>
      <c r="S1390" s="147" t="s">
        <v>4537</v>
      </c>
      <c r="T1390" s="147" t="s">
        <v>233</v>
      </c>
      <c r="U1390" s="150">
        <f t="shared" si="21"/>
        <v>0</v>
      </c>
    </row>
    <row r="1391" spans="1:21" x14ac:dyDescent="0.2">
      <c r="A1391" s="147" t="s">
        <v>8572</v>
      </c>
      <c r="B1391" s="147" t="s">
        <v>184</v>
      </c>
      <c r="C1391" s="147" t="s">
        <v>544</v>
      </c>
      <c r="D1391" s="147" t="s">
        <v>987</v>
      </c>
      <c r="E1391" s="148">
        <v>0</v>
      </c>
      <c r="F1391" s="148">
        <v>197</v>
      </c>
      <c r="G1391" s="148">
        <v>0</v>
      </c>
      <c r="H1391" s="148">
        <v>0</v>
      </c>
      <c r="I1391" s="147" t="s">
        <v>4537</v>
      </c>
      <c r="J1391" s="147" t="s">
        <v>4537</v>
      </c>
      <c r="K1391" s="147" t="s">
        <v>4537</v>
      </c>
      <c r="L1391" s="147" t="s">
        <v>8512</v>
      </c>
      <c r="M1391" s="147" t="s">
        <v>4537</v>
      </c>
      <c r="N1391" s="147" t="s">
        <v>233</v>
      </c>
      <c r="O1391" s="147" t="s">
        <v>4537</v>
      </c>
      <c r="P1391" s="147" t="s">
        <v>233</v>
      </c>
      <c r="Q1391" s="147" t="s">
        <v>4537</v>
      </c>
      <c r="R1391" s="147" t="s">
        <v>233</v>
      </c>
      <c r="S1391" s="147" t="s">
        <v>4537</v>
      </c>
      <c r="T1391" s="147" t="s">
        <v>233</v>
      </c>
      <c r="U1391" s="150">
        <f t="shared" si="21"/>
        <v>0</v>
      </c>
    </row>
    <row r="1392" spans="1:21" x14ac:dyDescent="0.2">
      <c r="A1392" s="147" t="s">
        <v>8572</v>
      </c>
      <c r="B1392" s="147" t="s">
        <v>7605</v>
      </c>
      <c r="C1392" s="147" t="s">
        <v>43</v>
      </c>
      <c r="D1392" s="147" t="s">
        <v>987</v>
      </c>
      <c r="E1392" s="148">
        <v>471</v>
      </c>
      <c r="F1392" s="148">
        <v>3600</v>
      </c>
      <c r="G1392" s="148">
        <v>0</v>
      </c>
      <c r="H1392" s="148">
        <v>0</v>
      </c>
      <c r="I1392" s="147" t="s">
        <v>4537</v>
      </c>
      <c r="J1392" s="147" t="s">
        <v>4537</v>
      </c>
      <c r="K1392" s="147" t="s">
        <v>4537</v>
      </c>
      <c r="L1392" s="147" t="s">
        <v>8512</v>
      </c>
      <c r="M1392" s="147" t="s">
        <v>4537</v>
      </c>
      <c r="N1392" s="147" t="s">
        <v>233</v>
      </c>
      <c r="O1392" s="147" t="s">
        <v>4537</v>
      </c>
      <c r="P1392" s="147" t="s">
        <v>233</v>
      </c>
      <c r="Q1392" s="147" t="s">
        <v>4537</v>
      </c>
      <c r="R1392" s="147" t="s">
        <v>233</v>
      </c>
      <c r="S1392" s="147" t="s">
        <v>4537</v>
      </c>
      <c r="T1392" s="147" t="s">
        <v>233</v>
      </c>
      <c r="U1392" s="150">
        <f t="shared" si="21"/>
        <v>0</v>
      </c>
    </row>
    <row r="1393" spans="1:21" x14ac:dyDescent="0.2">
      <c r="A1393" s="147" t="s">
        <v>8572</v>
      </c>
      <c r="B1393" s="147" t="s">
        <v>48</v>
      </c>
      <c r="C1393" s="147" t="s">
        <v>107</v>
      </c>
      <c r="D1393" s="147" t="s">
        <v>987</v>
      </c>
      <c r="E1393" s="148">
        <v>0</v>
      </c>
      <c r="F1393" s="148">
        <v>0</v>
      </c>
      <c r="G1393" s="148">
        <v>0</v>
      </c>
      <c r="H1393" s="148">
        <v>0</v>
      </c>
      <c r="I1393" s="147" t="s">
        <v>4537</v>
      </c>
      <c r="J1393" s="147" t="s">
        <v>4537</v>
      </c>
      <c r="K1393" s="147" t="s">
        <v>4537</v>
      </c>
      <c r="L1393" s="147" t="s">
        <v>8512</v>
      </c>
      <c r="M1393" s="147" t="s">
        <v>4537</v>
      </c>
      <c r="N1393" s="147" t="s">
        <v>233</v>
      </c>
      <c r="O1393" s="147" t="s">
        <v>4537</v>
      </c>
      <c r="P1393" s="147" t="s">
        <v>233</v>
      </c>
      <c r="Q1393" s="147" t="s">
        <v>4537</v>
      </c>
      <c r="R1393" s="147" t="s">
        <v>233</v>
      </c>
      <c r="S1393" s="147" t="s">
        <v>4537</v>
      </c>
      <c r="T1393" s="147" t="s">
        <v>233</v>
      </c>
      <c r="U1393" s="150">
        <f t="shared" si="21"/>
        <v>0</v>
      </c>
    </row>
    <row r="1394" spans="1:21" x14ac:dyDescent="0.2">
      <c r="A1394" s="147" t="s">
        <v>8572</v>
      </c>
      <c r="B1394" s="147" t="s">
        <v>8027</v>
      </c>
      <c r="C1394" s="147" t="s">
        <v>43</v>
      </c>
      <c r="D1394" s="147" t="s">
        <v>987</v>
      </c>
      <c r="E1394" s="148">
        <v>0</v>
      </c>
      <c r="F1394" s="148">
        <v>0</v>
      </c>
      <c r="G1394" s="148">
        <v>0</v>
      </c>
      <c r="H1394" s="148">
        <v>0</v>
      </c>
      <c r="I1394" s="147" t="s">
        <v>4537</v>
      </c>
      <c r="J1394" s="147" t="s">
        <v>4537</v>
      </c>
      <c r="K1394" s="147" t="s">
        <v>4537</v>
      </c>
      <c r="L1394" s="147" t="s">
        <v>8512</v>
      </c>
      <c r="M1394" s="147" t="s">
        <v>4537</v>
      </c>
      <c r="N1394" s="147" t="s">
        <v>233</v>
      </c>
      <c r="O1394" s="147" t="s">
        <v>4537</v>
      </c>
      <c r="P1394" s="147" t="s">
        <v>233</v>
      </c>
      <c r="Q1394" s="147" t="s">
        <v>4537</v>
      </c>
      <c r="R1394" s="147" t="s">
        <v>233</v>
      </c>
      <c r="S1394" s="147" t="s">
        <v>4537</v>
      </c>
      <c r="T1394" s="147" t="s">
        <v>233</v>
      </c>
      <c r="U1394" s="150">
        <f t="shared" si="21"/>
        <v>0</v>
      </c>
    </row>
    <row r="1395" spans="1:21" x14ac:dyDescent="0.2">
      <c r="A1395" s="147" t="s">
        <v>8572</v>
      </c>
      <c r="B1395" s="147" t="s">
        <v>8027</v>
      </c>
      <c r="C1395" s="147" t="s">
        <v>43</v>
      </c>
      <c r="D1395" s="147" t="s">
        <v>987</v>
      </c>
      <c r="E1395" s="148">
        <v>0</v>
      </c>
      <c r="F1395" s="148">
        <v>693</v>
      </c>
      <c r="G1395" s="148">
        <v>0</v>
      </c>
      <c r="H1395" s="148">
        <v>0</v>
      </c>
      <c r="I1395" s="147" t="s">
        <v>4537</v>
      </c>
      <c r="J1395" s="147" t="s">
        <v>4537</v>
      </c>
      <c r="K1395" s="147" t="s">
        <v>4537</v>
      </c>
      <c r="L1395" s="147" t="s">
        <v>8512</v>
      </c>
      <c r="M1395" s="147" t="s">
        <v>4537</v>
      </c>
      <c r="N1395" s="147" t="s">
        <v>233</v>
      </c>
      <c r="O1395" s="147" t="s">
        <v>4537</v>
      </c>
      <c r="P1395" s="147" t="s">
        <v>233</v>
      </c>
      <c r="Q1395" s="147" t="s">
        <v>4537</v>
      </c>
      <c r="R1395" s="147" t="s">
        <v>233</v>
      </c>
      <c r="S1395" s="147" t="s">
        <v>4537</v>
      </c>
      <c r="T1395" s="147" t="s">
        <v>233</v>
      </c>
      <c r="U1395" s="150">
        <f t="shared" si="21"/>
        <v>0</v>
      </c>
    </row>
    <row r="1396" spans="1:21" x14ac:dyDescent="0.2">
      <c r="A1396" s="147" t="s">
        <v>8572</v>
      </c>
      <c r="B1396" s="147" t="s">
        <v>8086</v>
      </c>
      <c r="C1396" s="147" t="s">
        <v>544</v>
      </c>
      <c r="D1396" s="147" t="s">
        <v>987</v>
      </c>
      <c r="E1396" s="148">
        <v>1152</v>
      </c>
      <c r="F1396" s="148">
        <v>1304</v>
      </c>
      <c r="G1396" s="148">
        <v>0</v>
      </c>
      <c r="H1396" s="148">
        <v>0</v>
      </c>
      <c r="I1396" s="147" t="s">
        <v>4537</v>
      </c>
      <c r="J1396" s="147" t="s">
        <v>4537</v>
      </c>
      <c r="K1396" s="147" t="s">
        <v>4537</v>
      </c>
      <c r="L1396" s="147" t="s">
        <v>8512</v>
      </c>
      <c r="M1396" s="147" t="s">
        <v>4537</v>
      </c>
      <c r="N1396" s="147" t="s">
        <v>233</v>
      </c>
      <c r="O1396" s="147" t="s">
        <v>4537</v>
      </c>
      <c r="P1396" s="147" t="s">
        <v>233</v>
      </c>
      <c r="Q1396" s="147" t="s">
        <v>4537</v>
      </c>
      <c r="R1396" s="147" t="s">
        <v>233</v>
      </c>
      <c r="S1396" s="147" t="s">
        <v>4537</v>
      </c>
      <c r="T1396" s="147" t="s">
        <v>233</v>
      </c>
      <c r="U1396" s="150">
        <f t="shared" si="21"/>
        <v>0</v>
      </c>
    </row>
    <row r="1397" spans="1:21" x14ac:dyDescent="0.2">
      <c r="A1397" s="147" t="s">
        <v>8572</v>
      </c>
      <c r="B1397" s="147" t="s">
        <v>7605</v>
      </c>
      <c r="C1397" s="147" t="s">
        <v>43</v>
      </c>
      <c r="D1397" s="147" t="s">
        <v>987</v>
      </c>
      <c r="E1397" s="148">
        <v>0</v>
      </c>
      <c r="F1397" s="148">
        <v>926</v>
      </c>
      <c r="G1397" s="148">
        <v>0</v>
      </c>
      <c r="H1397" s="148">
        <v>0</v>
      </c>
      <c r="I1397" s="147" t="s">
        <v>4537</v>
      </c>
      <c r="J1397" s="147" t="s">
        <v>4537</v>
      </c>
      <c r="K1397" s="147" t="s">
        <v>4537</v>
      </c>
      <c r="L1397" s="147" t="s">
        <v>8512</v>
      </c>
      <c r="M1397" s="147" t="s">
        <v>4537</v>
      </c>
      <c r="N1397" s="147" t="s">
        <v>233</v>
      </c>
      <c r="O1397" s="147" t="s">
        <v>4537</v>
      </c>
      <c r="P1397" s="147" t="s">
        <v>233</v>
      </c>
      <c r="Q1397" s="147" t="s">
        <v>4537</v>
      </c>
      <c r="R1397" s="147" t="s">
        <v>233</v>
      </c>
      <c r="S1397" s="147" t="s">
        <v>4537</v>
      </c>
      <c r="T1397" s="147" t="s">
        <v>233</v>
      </c>
      <c r="U1397" s="150">
        <f t="shared" si="21"/>
        <v>0</v>
      </c>
    </row>
    <row r="1398" spans="1:21" x14ac:dyDescent="0.2">
      <c r="A1398" s="147" t="s">
        <v>8572</v>
      </c>
      <c r="B1398" s="147" t="s">
        <v>155</v>
      </c>
      <c r="C1398" s="147" t="s">
        <v>1289</v>
      </c>
      <c r="D1398" s="147" t="s">
        <v>987</v>
      </c>
      <c r="E1398" s="148">
        <v>130</v>
      </c>
      <c r="F1398" s="148">
        <v>388</v>
      </c>
      <c r="G1398" s="148">
        <v>44</v>
      </c>
      <c r="H1398" s="148">
        <v>0</v>
      </c>
      <c r="I1398" s="147" t="s">
        <v>4537</v>
      </c>
      <c r="J1398" s="147" t="s">
        <v>4537</v>
      </c>
      <c r="K1398" s="147" t="s">
        <v>4537</v>
      </c>
      <c r="L1398" s="147" t="s">
        <v>8512</v>
      </c>
      <c r="M1398" s="147" t="s">
        <v>4537</v>
      </c>
      <c r="N1398" s="147" t="s">
        <v>233</v>
      </c>
      <c r="O1398" s="147" t="s">
        <v>4537</v>
      </c>
      <c r="P1398" s="147" t="s">
        <v>233</v>
      </c>
      <c r="Q1398" s="147" t="s">
        <v>4537</v>
      </c>
      <c r="R1398" s="147" t="s">
        <v>233</v>
      </c>
      <c r="S1398" s="147" t="s">
        <v>4537</v>
      </c>
      <c r="T1398" s="147" t="s">
        <v>233</v>
      </c>
      <c r="U1398" s="150">
        <f t="shared" si="21"/>
        <v>0</v>
      </c>
    </row>
    <row r="1399" spans="1:21" x14ac:dyDescent="0.2">
      <c r="A1399" s="147" t="s">
        <v>8572</v>
      </c>
      <c r="B1399" s="147" t="s">
        <v>4908</v>
      </c>
      <c r="C1399" s="147" t="s">
        <v>43</v>
      </c>
      <c r="D1399" s="147" t="s">
        <v>987</v>
      </c>
      <c r="E1399" s="148">
        <v>452</v>
      </c>
      <c r="F1399" s="148">
        <v>0</v>
      </c>
      <c r="G1399" s="148">
        <v>0</v>
      </c>
      <c r="H1399" s="148">
        <v>0</v>
      </c>
      <c r="I1399" s="147" t="s">
        <v>4537</v>
      </c>
      <c r="J1399" s="147" t="s">
        <v>4537</v>
      </c>
      <c r="K1399" s="147" t="s">
        <v>4537</v>
      </c>
      <c r="L1399" s="147" t="s">
        <v>8512</v>
      </c>
      <c r="M1399" s="147" t="s">
        <v>4537</v>
      </c>
      <c r="N1399" s="147" t="s">
        <v>233</v>
      </c>
      <c r="O1399" s="147" t="s">
        <v>4537</v>
      </c>
      <c r="P1399" s="147" t="s">
        <v>233</v>
      </c>
      <c r="Q1399" s="147" t="s">
        <v>4537</v>
      </c>
      <c r="R1399" s="147" t="s">
        <v>233</v>
      </c>
      <c r="S1399" s="147" t="s">
        <v>4537</v>
      </c>
      <c r="T1399" s="147" t="s">
        <v>233</v>
      </c>
      <c r="U1399" s="150">
        <f t="shared" si="21"/>
        <v>0</v>
      </c>
    </row>
    <row r="1400" spans="1:21" x14ac:dyDescent="0.2">
      <c r="A1400" s="147" t="s">
        <v>8572</v>
      </c>
      <c r="B1400" s="147" t="s">
        <v>8216</v>
      </c>
      <c r="C1400" s="147" t="s">
        <v>43</v>
      </c>
      <c r="D1400" s="147" t="s">
        <v>987</v>
      </c>
      <c r="E1400" s="148">
        <v>0</v>
      </c>
      <c r="F1400" s="148">
        <v>0</v>
      </c>
      <c r="G1400" s="148">
        <v>0</v>
      </c>
      <c r="H1400" s="148">
        <v>0</v>
      </c>
      <c r="I1400" s="147" t="s">
        <v>4537</v>
      </c>
      <c r="J1400" s="147" t="s">
        <v>4537</v>
      </c>
      <c r="K1400" s="147" t="s">
        <v>4537</v>
      </c>
      <c r="L1400" s="147" t="s">
        <v>8512</v>
      </c>
      <c r="M1400" s="147" t="s">
        <v>4537</v>
      </c>
      <c r="N1400" s="147" t="s">
        <v>233</v>
      </c>
      <c r="O1400" s="147" t="s">
        <v>4537</v>
      </c>
      <c r="P1400" s="147" t="s">
        <v>233</v>
      </c>
      <c r="Q1400" s="147" t="s">
        <v>4537</v>
      </c>
      <c r="R1400" s="147" t="s">
        <v>233</v>
      </c>
      <c r="S1400" s="147" t="s">
        <v>4537</v>
      </c>
      <c r="T1400" s="147" t="s">
        <v>233</v>
      </c>
      <c r="U1400" s="150">
        <f t="shared" si="21"/>
        <v>0</v>
      </c>
    </row>
    <row r="1401" spans="1:21" x14ac:dyDescent="0.2">
      <c r="A1401" s="147" t="s">
        <v>8572</v>
      </c>
      <c r="B1401" s="147" t="s">
        <v>8218</v>
      </c>
      <c r="C1401" s="147" t="s">
        <v>43</v>
      </c>
      <c r="D1401" s="147" t="s">
        <v>987</v>
      </c>
      <c r="E1401" s="148">
        <v>0</v>
      </c>
      <c r="F1401" s="148">
        <v>0</v>
      </c>
      <c r="G1401" s="148">
        <v>0</v>
      </c>
      <c r="H1401" s="148">
        <v>0</v>
      </c>
      <c r="I1401" s="147" t="s">
        <v>4537</v>
      </c>
      <c r="J1401" s="147" t="s">
        <v>4537</v>
      </c>
      <c r="K1401" s="147" t="s">
        <v>4537</v>
      </c>
      <c r="L1401" s="147" t="s">
        <v>8512</v>
      </c>
      <c r="M1401" s="147" t="s">
        <v>4537</v>
      </c>
      <c r="N1401" s="147" t="s">
        <v>233</v>
      </c>
      <c r="O1401" s="147" t="s">
        <v>4537</v>
      </c>
      <c r="P1401" s="147" t="s">
        <v>233</v>
      </c>
      <c r="Q1401" s="147" t="s">
        <v>4537</v>
      </c>
      <c r="R1401" s="147" t="s">
        <v>233</v>
      </c>
      <c r="S1401" s="147" t="s">
        <v>4537</v>
      </c>
      <c r="T1401" s="147" t="s">
        <v>233</v>
      </c>
      <c r="U1401" s="150">
        <f t="shared" si="21"/>
        <v>0</v>
      </c>
    </row>
    <row r="1402" spans="1:21" x14ac:dyDescent="0.2">
      <c r="A1402" s="147" t="s">
        <v>8572</v>
      </c>
      <c r="B1402" s="147" t="s">
        <v>7228</v>
      </c>
      <c r="C1402" s="147" t="s">
        <v>43</v>
      </c>
      <c r="D1402" s="147" t="s">
        <v>987</v>
      </c>
      <c r="E1402" s="148">
        <v>627</v>
      </c>
      <c r="F1402" s="148">
        <v>0</v>
      </c>
      <c r="G1402" s="148">
        <v>0</v>
      </c>
      <c r="H1402" s="148">
        <v>0</v>
      </c>
      <c r="I1402" s="147" t="s">
        <v>4537</v>
      </c>
      <c r="J1402" s="147" t="s">
        <v>4537</v>
      </c>
      <c r="K1402" s="147" t="s">
        <v>4537</v>
      </c>
      <c r="L1402" s="147" t="s">
        <v>8512</v>
      </c>
      <c r="M1402" s="147" t="s">
        <v>4537</v>
      </c>
      <c r="N1402" s="147" t="s">
        <v>233</v>
      </c>
      <c r="O1402" s="147" t="s">
        <v>4537</v>
      </c>
      <c r="P1402" s="147" t="s">
        <v>233</v>
      </c>
      <c r="Q1402" s="147" t="s">
        <v>4537</v>
      </c>
      <c r="R1402" s="147" t="s">
        <v>233</v>
      </c>
      <c r="S1402" s="147" t="s">
        <v>4537</v>
      </c>
      <c r="T1402" s="147" t="s">
        <v>233</v>
      </c>
      <c r="U1402" s="150">
        <f t="shared" si="21"/>
        <v>0</v>
      </c>
    </row>
    <row r="1403" spans="1:21" x14ac:dyDescent="0.2">
      <c r="A1403" s="147" t="s">
        <v>8572</v>
      </c>
      <c r="B1403" s="147" t="s">
        <v>4929</v>
      </c>
      <c r="C1403" s="147" t="s">
        <v>63</v>
      </c>
      <c r="D1403" s="147" t="s">
        <v>987</v>
      </c>
      <c r="E1403" s="148">
        <v>1993</v>
      </c>
      <c r="F1403" s="148">
        <v>4059</v>
      </c>
      <c r="G1403" s="148">
        <v>0</v>
      </c>
      <c r="H1403" s="148">
        <v>0</v>
      </c>
      <c r="I1403" s="147" t="s">
        <v>4537</v>
      </c>
      <c r="J1403" s="147" t="s">
        <v>4537</v>
      </c>
      <c r="K1403" s="147" t="s">
        <v>4537</v>
      </c>
      <c r="L1403" s="147" t="s">
        <v>8512</v>
      </c>
      <c r="M1403" s="147" t="s">
        <v>4537</v>
      </c>
      <c r="N1403" s="147" t="s">
        <v>233</v>
      </c>
      <c r="O1403" s="147" t="s">
        <v>4537</v>
      </c>
      <c r="P1403" s="147" t="s">
        <v>233</v>
      </c>
      <c r="Q1403" s="147" t="s">
        <v>4537</v>
      </c>
      <c r="R1403" s="147" t="s">
        <v>233</v>
      </c>
      <c r="S1403" s="147" t="s">
        <v>4537</v>
      </c>
      <c r="T1403" s="147" t="s">
        <v>233</v>
      </c>
      <c r="U1403" s="150">
        <f t="shared" si="21"/>
        <v>0</v>
      </c>
    </row>
    <row r="1404" spans="1:21" x14ac:dyDescent="0.2">
      <c r="A1404" s="147" t="s">
        <v>8572</v>
      </c>
      <c r="B1404" s="147" t="s">
        <v>61</v>
      </c>
      <c r="C1404" s="147" t="s">
        <v>63</v>
      </c>
      <c r="D1404" s="147" t="s">
        <v>987</v>
      </c>
      <c r="E1404" s="148">
        <v>583</v>
      </c>
      <c r="F1404" s="148">
        <v>600</v>
      </c>
      <c r="G1404" s="148">
        <v>0</v>
      </c>
      <c r="H1404" s="148">
        <v>0</v>
      </c>
      <c r="I1404" s="147" t="s">
        <v>4537</v>
      </c>
      <c r="J1404" s="147" t="s">
        <v>4537</v>
      </c>
      <c r="K1404" s="147" t="s">
        <v>4537</v>
      </c>
      <c r="L1404" s="147" t="s">
        <v>8512</v>
      </c>
      <c r="M1404" s="147" t="s">
        <v>4537</v>
      </c>
      <c r="N1404" s="147" t="s">
        <v>233</v>
      </c>
      <c r="O1404" s="147" t="s">
        <v>4537</v>
      </c>
      <c r="P1404" s="147" t="s">
        <v>233</v>
      </c>
      <c r="Q1404" s="147" t="s">
        <v>4537</v>
      </c>
      <c r="R1404" s="147" t="s">
        <v>233</v>
      </c>
      <c r="S1404" s="147" t="s">
        <v>4537</v>
      </c>
      <c r="T1404" s="147" t="s">
        <v>233</v>
      </c>
      <c r="U1404" s="150">
        <f t="shared" si="21"/>
        <v>0</v>
      </c>
    </row>
    <row r="1405" spans="1:21" x14ac:dyDescent="0.2">
      <c r="A1405" s="147" t="s">
        <v>8572</v>
      </c>
      <c r="B1405" s="147" t="s">
        <v>7682</v>
      </c>
      <c r="C1405" s="147" t="s">
        <v>63</v>
      </c>
      <c r="D1405" s="147" t="s">
        <v>987</v>
      </c>
      <c r="E1405" s="148">
        <v>360</v>
      </c>
      <c r="F1405" s="148">
        <v>1000</v>
      </c>
      <c r="G1405" s="148">
        <v>30</v>
      </c>
      <c r="H1405" s="148">
        <v>0</v>
      </c>
      <c r="I1405" s="147" t="s">
        <v>4537</v>
      </c>
      <c r="J1405" s="147" t="s">
        <v>4537</v>
      </c>
      <c r="K1405" s="147" t="s">
        <v>4537</v>
      </c>
      <c r="L1405" s="147" t="s">
        <v>8512</v>
      </c>
      <c r="M1405" s="147" t="s">
        <v>4537</v>
      </c>
      <c r="N1405" s="147" t="s">
        <v>233</v>
      </c>
      <c r="O1405" s="147" t="s">
        <v>4537</v>
      </c>
      <c r="P1405" s="147" t="s">
        <v>233</v>
      </c>
      <c r="Q1405" s="147" t="s">
        <v>4537</v>
      </c>
      <c r="R1405" s="147" t="s">
        <v>233</v>
      </c>
      <c r="S1405" s="147" t="s">
        <v>4537</v>
      </c>
      <c r="T1405" s="147" t="s">
        <v>233</v>
      </c>
      <c r="U1405" s="150">
        <f t="shared" si="21"/>
        <v>0</v>
      </c>
    </row>
    <row r="1406" spans="1:21" x14ac:dyDescent="0.2">
      <c r="A1406" s="147" t="s">
        <v>8572</v>
      </c>
      <c r="B1406" s="147" t="s">
        <v>2383</v>
      </c>
      <c r="C1406" s="147" t="s">
        <v>43</v>
      </c>
      <c r="D1406" s="147" t="s">
        <v>987</v>
      </c>
      <c r="E1406" s="148">
        <v>40</v>
      </c>
      <c r="F1406" s="148">
        <v>23</v>
      </c>
      <c r="G1406" s="148">
        <v>0</v>
      </c>
      <c r="H1406" s="148">
        <v>37</v>
      </c>
      <c r="I1406" s="147" t="s">
        <v>4537</v>
      </c>
      <c r="J1406" s="147" t="s">
        <v>4537</v>
      </c>
      <c r="K1406" s="147" t="s">
        <v>4537</v>
      </c>
      <c r="L1406" s="147" t="s">
        <v>8512</v>
      </c>
      <c r="M1406" s="147" t="s">
        <v>4537</v>
      </c>
      <c r="N1406" s="147" t="s">
        <v>233</v>
      </c>
      <c r="O1406" s="147" t="s">
        <v>4537</v>
      </c>
      <c r="P1406" s="147" t="s">
        <v>233</v>
      </c>
      <c r="Q1406" s="147" t="s">
        <v>4537</v>
      </c>
      <c r="R1406" s="147" t="s">
        <v>233</v>
      </c>
      <c r="S1406" s="147" t="s">
        <v>4537</v>
      </c>
      <c r="T1406" s="147" t="s">
        <v>233</v>
      </c>
      <c r="U1406" s="150">
        <f t="shared" si="21"/>
        <v>0</v>
      </c>
    </row>
    <row r="1407" spans="1:21" x14ac:dyDescent="0.2">
      <c r="A1407" s="147" t="s">
        <v>8572</v>
      </c>
      <c r="B1407" s="147" t="s">
        <v>7236</v>
      </c>
      <c r="C1407" s="147" t="s">
        <v>43</v>
      </c>
      <c r="D1407" s="147" t="s">
        <v>987</v>
      </c>
      <c r="E1407" s="148">
        <v>136</v>
      </c>
      <c r="F1407" s="148">
        <v>142</v>
      </c>
      <c r="G1407" s="148">
        <v>0</v>
      </c>
      <c r="H1407" s="148">
        <v>0</v>
      </c>
      <c r="I1407" s="147" t="s">
        <v>4537</v>
      </c>
      <c r="J1407" s="147" t="s">
        <v>4537</v>
      </c>
      <c r="K1407" s="147" t="s">
        <v>4537</v>
      </c>
      <c r="L1407" s="147" t="s">
        <v>8512</v>
      </c>
      <c r="M1407" s="147" t="s">
        <v>4537</v>
      </c>
      <c r="N1407" s="147" t="s">
        <v>233</v>
      </c>
      <c r="O1407" s="147" t="s">
        <v>4537</v>
      </c>
      <c r="P1407" s="147" t="s">
        <v>233</v>
      </c>
      <c r="Q1407" s="147" t="s">
        <v>4537</v>
      </c>
      <c r="R1407" s="147" t="s">
        <v>233</v>
      </c>
      <c r="S1407" s="147" t="s">
        <v>4537</v>
      </c>
      <c r="T1407" s="147" t="s">
        <v>233</v>
      </c>
      <c r="U1407" s="150">
        <f t="shared" si="21"/>
        <v>0</v>
      </c>
    </row>
    <row r="1408" spans="1:21" x14ac:dyDescent="0.2">
      <c r="A1408" s="147" t="s">
        <v>8572</v>
      </c>
      <c r="B1408" s="147" t="s">
        <v>7880</v>
      </c>
      <c r="C1408" s="147" t="s">
        <v>366</v>
      </c>
      <c r="D1408" s="147" t="s">
        <v>987</v>
      </c>
      <c r="E1408" s="148">
        <v>607</v>
      </c>
      <c r="F1408" s="148">
        <v>7101</v>
      </c>
      <c r="G1408" s="148">
        <v>0</v>
      </c>
      <c r="H1408" s="148">
        <v>0</v>
      </c>
      <c r="I1408" s="147" t="s">
        <v>4537</v>
      </c>
      <c r="J1408" s="147" t="s">
        <v>4537</v>
      </c>
      <c r="K1408" s="147" t="s">
        <v>4537</v>
      </c>
      <c r="L1408" s="147" t="s">
        <v>8512</v>
      </c>
      <c r="M1408" s="147" t="s">
        <v>4537</v>
      </c>
      <c r="N1408" s="147" t="s">
        <v>233</v>
      </c>
      <c r="O1408" s="147" t="s">
        <v>4537</v>
      </c>
      <c r="P1408" s="147" t="s">
        <v>233</v>
      </c>
      <c r="Q1408" s="147" t="s">
        <v>4537</v>
      </c>
      <c r="R1408" s="147" t="s">
        <v>233</v>
      </c>
      <c r="S1408" s="147" t="s">
        <v>4537</v>
      </c>
      <c r="T1408" s="147" t="s">
        <v>233</v>
      </c>
      <c r="U1408" s="150">
        <f t="shared" si="21"/>
        <v>0</v>
      </c>
    </row>
    <row r="1409" spans="1:21" x14ac:dyDescent="0.2">
      <c r="A1409" s="147" t="s">
        <v>8572</v>
      </c>
      <c r="B1409" s="147" t="s">
        <v>5392</v>
      </c>
      <c r="C1409" s="147" t="s">
        <v>544</v>
      </c>
      <c r="D1409" s="147" t="s">
        <v>987</v>
      </c>
      <c r="E1409" s="148">
        <v>321</v>
      </c>
      <c r="F1409" s="148">
        <v>334</v>
      </c>
      <c r="G1409" s="148">
        <v>0</v>
      </c>
      <c r="H1409" s="148">
        <v>0</v>
      </c>
      <c r="I1409" s="147" t="s">
        <v>4537</v>
      </c>
      <c r="J1409" s="147" t="s">
        <v>4537</v>
      </c>
      <c r="K1409" s="147" t="s">
        <v>4537</v>
      </c>
      <c r="L1409" s="147" t="s">
        <v>8512</v>
      </c>
      <c r="M1409" s="147" t="s">
        <v>4537</v>
      </c>
      <c r="N1409" s="147" t="s">
        <v>233</v>
      </c>
      <c r="O1409" s="147" t="s">
        <v>4537</v>
      </c>
      <c r="P1409" s="147" t="s">
        <v>233</v>
      </c>
      <c r="Q1409" s="147" t="s">
        <v>4537</v>
      </c>
      <c r="R1409" s="147" t="s">
        <v>233</v>
      </c>
      <c r="S1409" s="147" t="s">
        <v>4537</v>
      </c>
      <c r="T1409" s="147" t="s">
        <v>233</v>
      </c>
      <c r="U1409" s="150">
        <f t="shared" si="21"/>
        <v>0</v>
      </c>
    </row>
    <row r="1410" spans="1:21" x14ac:dyDescent="0.2">
      <c r="A1410" s="147" t="s">
        <v>8572</v>
      </c>
      <c r="B1410" s="147" t="s">
        <v>4902</v>
      </c>
      <c r="C1410" s="147" t="s">
        <v>43</v>
      </c>
      <c r="D1410" s="147" t="s">
        <v>987</v>
      </c>
      <c r="E1410" s="148">
        <v>842</v>
      </c>
      <c r="F1410" s="148">
        <v>2983</v>
      </c>
      <c r="G1410" s="148">
        <v>2700</v>
      </c>
      <c r="H1410" s="148">
        <v>0</v>
      </c>
      <c r="I1410" s="147" t="s">
        <v>4537</v>
      </c>
      <c r="J1410" s="147" t="s">
        <v>4537</v>
      </c>
      <c r="K1410" s="147" t="s">
        <v>4537</v>
      </c>
      <c r="L1410" s="147" t="s">
        <v>8512</v>
      </c>
      <c r="M1410" s="147" t="s">
        <v>4537</v>
      </c>
      <c r="N1410" s="147" t="s">
        <v>233</v>
      </c>
      <c r="O1410" s="147" t="s">
        <v>4537</v>
      </c>
      <c r="P1410" s="147" t="s">
        <v>233</v>
      </c>
      <c r="Q1410" s="147" t="s">
        <v>4537</v>
      </c>
      <c r="R1410" s="147" t="s">
        <v>233</v>
      </c>
      <c r="S1410" s="147" t="s">
        <v>4537</v>
      </c>
      <c r="T1410" s="147" t="s">
        <v>233</v>
      </c>
      <c r="U1410" s="150">
        <f t="shared" ref="U1410:U1473" si="22">COUNTIF(I1410:K1410,"Yes")+COUNTIF(M1410,"Yes")+COUNTIF(O1410,"Yes")+COUNTIF(Q1410,"Yes")+COUNTIF(S1410,"Yes")</f>
        <v>0</v>
      </c>
    </row>
    <row r="1411" spans="1:21" x14ac:dyDescent="0.2">
      <c r="A1411" s="147" t="s">
        <v>8572</v>
      </c>
      <c r="B1411" s="147" t="s">
        <v>4726</v>
      </c>
      <c r="C1411" s="147" t="s">
        <v>43</v>
      </c>
      <c r="D1411" s="147" t="s">
        <v>987</v>
      </c>
      <c r="E1411" s="148">
        <v>123</v>
      </c>
      <c r="F1411" s="148">
        <v>0</v>
      </c>
      <c r="G1411" s="148">
        <v>0</v>
      </c>
      <c r="H1411" s="148">
        <v>0</v>
      </c>
      <c r="I1411" s="147" t="s">
        <v>4537</v>
      </c>
      <c r="J1411" s="147" t="s">
        <v>4537</v>
      </c>
      <c r="K1411" s="147" t="s">
        <v>4537</v>
      </c>
      <c r="L1411" s="147" t="s">
        <v>8512</v>
      </c>
      <c r="M1411" s="147" t="s">
        <v>4537</v>
      </c>
      <c r="N1411" s="147" t="s">
        <v>233</v>
      </c>
      <c r="O1411" s="147" t="s">
        <v>4537</v>
      </c>
      <c r="P1411" s="147" t="s">
        <v>233</v>
      </c>
      <c r="Q1411" s="147" t="s">
        <v>4537</v>
      </c>
      <c r="R1411" s="147" t="s">
        <v>233</v>
      </c>
      <c r="S1411" s="147" t="s">
        <v>4537</v>
      </c>
      <c r="T1411" s="147" t="s">
        <v>233</v>
      </c>
      <c r="U1411" s="150">
        <f t="shared" si="22"/>
        <v>0</v>
      </c>
    </row>
    <row r="1412" spans="1:21" x14ac:dyDescent="0.2">
      <c r="A1412" s="147" t="s">
        <v>8572</v>
      </c>
      <c r="B1412" s="147" t="s">
        <v>520</v>
      </c>
      <c r="C1412" s="147" t="s">
        <v>544</v>
      </c>
      <c r="D1412" s="147" t="s">
        <v>4744</v>
      </c>
      <c r="E1412" s="148">
        <v>0</v>
      </c>
      <c r="F1412" s="148">
        <v>325</v>
      </c>
      <c r="G1412" s="148">
        <v>217</v>
      </c>
      <c r="H1412" s="148">
        <v>18</v>
      </c>
      <c r="I1412" s="147" t="s">
        <v>4537</v>
      </c>
      <c r="J1412" s="147" t="s">
        <v>4537</v>
      </c>
      <c r="K1412" s="147" t="s">
        <v>4537</v>
      </c>
      <c r="L1412" s="147" t="s">
        <v>8512</v>
      </c>
      <c r="M1412" s="147" t="s">
        <v>4537</v>
      </c>
      <c r="N1412" s="147" t="s">
        <v>233</v>
      </c>
      <c r="O1412" s="147" t="s">
        <v>4537</v>
      </c>
      <c r="P1412" s="147" t="s">
        <v>233</v>
      </c>
      <c r="Q1412" s="147" t="s">
        <v>4537</v>
      </c>
      <c r="R1412" s="147" t="s">
        <v>233</v>
      </c>
      <c r="S1412" s="147" t="s">
        <v>4537</v>
      </c>
      <c r="T1412" s="147" t="s">
        <v>233</v>
      </c>
      <c r="U1412" s="150">
        <f t="shared" si="22"/>
        <v>0</v>
      </c>
    </row>
    <row r="1413" spans="1:21" x14ac:dyDescent="0.2">
      <c r="A1413" s="147" t="s">
        <v>8572</v>
      </c>
      <c r="B1413" s="147" t="s">
        <v>4873</v>
      </c>
      <c r="C1413" s="147" t="s">
        <v>107</v>
      </c>
      <c r="D1413" s="147" t="s">
        <v>4744</v>
      </c>
      <c r="E1413" s="148">
        <v>0</v>
      </c>
      <c r="F1413" s="148">
        <v>2881</v>
      </c>
      <c r="G1413" s="148">
        <v>1748</v>
      </c>
      <c r="H1413" s="148">
        <v>0</v>
      </c>
      <c r="I1413" s="147" t="s">
        <v>4537</v>
      </c>
      <c r="J1413" s="147" t="s">
        <v>4537</v>
      </c>
      <c r="K1413" s="147" t="s">
        <v>4537</v>
      </c>
      <c r="L1413" s="147" t="s">
        <v>8512</v>
      </c>
      <c r="M1413" s="147" t="s">
        <v>4537</v>
      </c>
      <c r="N1413" s="147" t="s">
        <v>233</v>
      </c>
      <c r="O1413" s="147" t="s">
        <v>4537</v>
      </c>
      <c r="P1413" s="147" t="s">
        <v>233</v>
      </c>
      <c r="Q1413" s="147" t="s">
        <v>4537</v>
      </c>
      <c r="R1413" s="147" t="s">
        <v>233</v>
      </c>
      <c r="S1413" s="147" t="s">
        <v>4537</v>
      </c>
      <c r="T1413" s="147" t="s">
        <v>233</v>
      </c>
      <c r="U1413" s="150">
        <f t="shared" si="22"/>
        <v>0</v>
      </c>
    </row>
    <row r="1414" spans="1:21" x14ac:dyDescent="0.2">
      <c r="A1414" s="147" t="s">
        <v>8572</v>
      </c>
      <c r="B1414" s="147" t="s">
        <v>999</v>
      </c>
      <c r="C1414" s="147" t="s">
        <v>107</v>
      </c>
      <c r="D1414" s="147" t="s">
        <v>4744</v>
      </c>
      <c r="E1414" s="148">
        <v>0</v>
      </c>
      <c r="F1414" s="148">
        <v>2850</v>
      </c>
      <c r="G1414" s="148">
        <v>1589</v>
      </c>
      <c r="H1414" s="148">
        <v>4</v>
      </c>
      <c r="I1414" s="147" t="s">
        <v>4537</v>
      </c>
      <c r="J1414" s="147" t="s">
        <v>4537</v>
      </c>
      <c r="K1414" s="147" t="s">
        <v>4537</v>
      </c>
      <c r="L1414" s="147" t="s">
        <v>8512</v>
      </c>
      <c r="M1414" s="147" t="s">
        <v>4537</v>
      </c>
      <c r="N1414" s="147" t="s">
        <v>233</v>
      </c>
      <c r="O1414" s="147" t="s">
        <v>4537</v>
      </c>
      <c r="P1414" s="147" t="s">
        <v>233</v>
      </c>
      <c r="Q1414" s="147" t="s">
        <v>4537</v>
      </c>
      <c r="R1414" s="147" t="s">
        <v>233</v>
      </c>
      <c r="S1414" s="147" t="s">
        <v>4537</v>
      </c>
      <c r="T1414" s="147" t="s">
        <v>233</v>
      </c>
      <c r="U1414" s="150">
        <f t="shared" si="22"/>
        <v>0</v>
      </c>
    </row>
    <row r="1415" spans="1:21" x14ac:dyDescent="0.2">
      <c r="A1415" s="147" t="s">
        <v>8572</v>
      </c>
      <c r="B1415" s="147" t="s">
        <v>7228</v>
      </c>
      <c r="C1415" s="147" t="s">
        <v>43</v>
      </c>
      <c r="D1415" s="147" t="s">
        <v>4744</v>
      </c>
      <c r="E1415" s="148">
        <v>0</v>
      </c>
      <c r="F1415" s="148">
        <v>0</v>
      </c>
      <c r="G1415" s="148">
        <v>0</v>
      </c>
      <c r="H1415" s="148">
        <v>0</v>
      </c>
      <c r="I1415" s="147" t="s">
        <v>4537</v>
      </c>
      <c r="J1415" s="147" t="s">
        <v>4537</v>
      </c>
      <c r="K1415" s="147" t="s">
        <v>4537</v>
      </c>
      <c r="L1415" s="147" t="s">
        <v>8512</v>
      </c>
      <c r="M1415" s="147" t="s">
        <v>4537</v>
      </c>
      <c r="N1415" s="147" t="s">
        <v>233</v>
      </c>
      <c r="O1415" s="147" t="s">
        <v>4537</v>
      </c>
      <c r="P1415" s="147" t="s">
        <v>233</v>
      </c>
      <c r="Q1415" s="147" t="s">
        <v>4537</v>
      </c>
      <c r="R1415" s="147" t="s">
        <v>233</v>
      </c>
      <c r="S1415" s="147" t="s">
        <v>4537</v>
      </c>
      <c r="T1415" s="147" t="s">
        <v>233</v>
      </c>
      <c r="U1415" s="150">
        <f t="shared" si="22"/>
        <v>0</v>
      </c>
    </row>
    <row r="1416" spans="1:21" x14ac:dyDescent="0.2">
      <c r="A1416" s="147" t="s">
        <v>8572</v>
      </c>
      <c r="B1416" s="147" t="s">
        <v>4929</v>
      </c>
      <c r="C1416" s="147" t="s">
        <v>63</v>
      </c>
      <c r="D1416" s="147" t="s">
        <v>4744</v>
      </c>
      <c r="E1416" s="148">
        <v>0</v>
      </c>
      <c r="F1416" s="148">
        <v>1446</v>
      </c>
      <c r="G1416" s="148">
        <v>0</v>
      </c>
      <c r="H1416" s="148">
        <v>0</v>
      </c>
      <c r="I1416" s="147" t="s">
        <v>4537</v>
      </c>
      <c r="J1416" s="147" t="s">
        <v>4537</v>
      </c>
      <c r="K1416" s="147" t="s">
        <v>4537</v>
      </c>
      <c r="L1416" s="147" t="s">
        <v>8512</v>
      </c>
      <c r="M1416" s="147" t="s">
        <v>4537</v>
      </c>
      <c r="N1416" s="147" t="s">
        <v>233</v>
      </c>
      <c r="O1416" s="147" t="s">
        <v>4537</v>
      </c>
      <c r="P1416" s="147" t="s">
        <v>233</v>
      </c>
      <c r="Q1416" s="147" t="s">
        <v>4537</v>
      </c>
      <c r="R1416" s="147" t="s">
        <v>233</v>
      </c>
      <c r="S1416" s="147" t="s">
        <v>4537</v>
      </c>
      <c r="T1416" s="147" t="s">
        <v>233</v>
      </c>
      <c r="U1416" s="150">
        <f t="shared" si="22"/>
        <v>0</v>
      </c>
    </row>
    <row r="1417" spans="1:21" x14ac:dyDescent="0.2">
      <c r="A1417" s="147" t="s">
        <v>8572</v>
      </c>
      <c r="B1417" s="147" t="s">
        <v>5215</v>
      </c>
      <c r="C1417" s="147" t="s">
        <v>43</v>
      </c>
      <c r="D1417" s="147" t="s">
        <v>4744</v>
      </c>
      <c r="E1417" s="148">
        <v>0</v>
      </c>
      <c r="F1417" s="148">
        <v>3763</v>
      </c>
      <c r="G1417" s="148">
        <v>435</v>
      </c>
      <c r="H1417" s="148">
        <v>0</v>
      </c>
      <c r="I1417" s="147" t="s">
        <v>4537</v>
      </c>
      <c r="J1417" s="147" t="s">
        <v>4537</v>
      </c>
      <c r="K1417" s="147" t="s">
        <v>4537</v>
      </c>
      <c r="L1417" s="147" t="s">
        <v>8512</v>
      </c>
      <c r="M1417" s="147" t="s">
        <v>4537</v>
      </c>
      <c r="N1417" s="147" t="s">
        <v>233</v>
      </c>
      <c r="O1417" s="147" t="s">
        <v>4537</v>
      </c>
      <c r="P1417" s="147" t="s">
        <v>233</v>
      </c>
      <c r="Q1417" s="147" t="s">
        <v>4537</v>
      </c>
      <c r="R1417" s="147" t="s">
        <v>233</v>
      </c>
      <c r="S1417" s="147" t="s">
        <v>4537</v>
      </c>
      <c r="T1417" s="147" t="s">
        <v>233</v>
      </c>
      <c r="U1417" s="150">
        <f t="shared" si="22"/>
        <v>0</v>
      </c>
    </row>
    <row r="1418" spans="1:21" x14ac:dyDescent="0.2">
      <c r="A1418" s="147" t="s">
        <v>8572</v>
      </c>
      <c r="B1418" s="147" t="s">
        <v>6941</v>
      </c>
      <c r="C1418" s="147" t="s">
        <v>107</v>
      </c>
      <c r="D1418" s="147" t="s">
        <v>4744</v>
      </c>
      <c r="E1418" s="148">
        <v>0</v>
      </c>
      <c r="F1418" s="148">
        <v>2644</v>
      </c>
      <c r="G1418" s="148">
        <v>1550</v>
      </c>
      <c r="H1418" s="148">
        <v>2</v>
      </c>
      <c r="I1418" s="147" t="s">
        <v>4537</v>
      </c>
      <c r="J1418" s="147" t="s">
        <v>4537</v>
      </c>
      <c r="K1418" s="147" t="s">
        <v>4537</v>
      </c>
      <c r="L1418" s="147" t="s">
        <v>8512</v>
      </c>
      <c r="M1418" s="147" t="s">
        <v>4537</v>
      </c>
      <c r="N1418" s="147" t="s">
        <v>233</v>
      </c>
      <c r="O1418" s="147" t="s">
        <v>4537</v>
      </c>
      <c r="P1418" s="147" t="s">
        <v>233</v>
      </c>
      <c r="Q1418" s="147" t="s">
        <v>4537</v>
      </c>
      <c r="R1418" s="147" t="s">
        <v>233</v>
      </c>
      <c r="S1418" s="147" t="s">
        <v>4537</v>
      </c>
      <c r="T1418" s="147" t="s">
        <v>233</v>
      </c>
      <c r="U1418" s="150">
        <f t="shared" si="22"/>
        <v>0</v>
      </c>
    </row>
    <row r="1419" spans="1:21" x14ac:dyDescent="0.2">
      <c r="A1419" s="147" t="s">
        <v>8572</v>
      </c>
      <c r="B1419" s="147" t="s">
        <v>48</v>
      </c>
      <c r="C1419" s="147" t="s">
        <v>107</v>
      </c>
      <c r="D1419" s="147" t="s">
        <v>4744</v>
      </c>
      <c r="E1419" s="148">
        <v>0</v>
      </c>
      <c r="F1419" s="148">
        <v>2910</v>
      </c>
      <c r="G1419" s="148">
        <v>45</v>
      </c>
      <c r="H1419" s="148">
        <v>0</v>
      </c>
      <c r="I1419" s="147" t="s">
        <v>4537</v>
      </c>
      <c r="J1419" s="147" t="s">
        <v>4537</v>
      </c>
      <c r="K1419" s="147" t="s">
        <v>4537</v>
      </c>
      <c r="L1419" s="147" t="s">
        <v>8512</v>
      </c>
      <c r="M1419" s="147" t="s">
        <v>4537</v>
      </c>
      <c r="N1419" s="147" t="s">
        <v>233</v>
      </c>
      <c r="O1419" s="147" t="s">
        <v>4537</v>
      </c>
      <c r="P1419" s="147" t="s">
        <v>233</v>
      </c>
      <c r="Q1419" s="147" t="s">
        <v>4537</v>
      </c>
      <c r="R1419" s="147" t="s">
        <v>233</v>
      </c>
      <c r="S1419" s="147" t="s">
        <v>4537</v>
      </c>
      <c r="T1419" s="147" t="s">
        <v>233</v>
      </c>
      <c r="U1419" s="150">
        <f t="shared" si="22"/>
        <v>0</v>
      </c>
    </row>
    <row r="1420" spans="1:21" x14ac:dyDescent="0.2">
      <c r="A1420" s="147" t="s">
        <v>8572</v>
      </c>
      <c r="B1420" s="147" t="s">
        <v>7605</v>
      </c>
      <c r="C1420" s="147" t="s">
        <v>43</v>
      </c>
      <c r="D1420" s="147" t="s">
        <v>4744</v>
      </c>
      <c r="E1420" s="148">
        <v>0</v>
      </c>
      <c r="F1420" s="148">
        <v>3762</v>
      </c>
      <c r="G1420" s="148">
        <v>434</v>
      </c>
      <c r="H1420" s="148">
        <v>0</v>
      </c>
      <c r="I1420" s="147" t="s">
        <v>4537</v>
      </c>
      <c r="J1420" s="147" t="s">
        <v>4537</v>
      </c>
      <c r="K1420" s="147" t="s">
        <v>4537</v>
      </c>
      <c r="L1420" s="147" t="s">
        <v>8512</v>
      </c>
      <c r="M1420" s="147" t="s">
        <v>4537</v>
      </c>
      <c r="N1420" s="147" t="s">
        <v>233</v>
      </c>
      <c r="O1420" s="147" t="s">
        <v>4537</v>
      </c>
      <c r="P1420" s="147" t="s">
        <v>233</v>
      </c>
      <c r="Q1420" s="147" t="s">
        <v>4537</v>
      </c>
      <c r="R1420" s="147" t="s">
        <v>233</v>
      </c>
      <c r="S1420" s="147" t="s">
        <v>4537</v>
      </c>
      <c r="T1420" s="147" t="s">
        <v>233</v>
      </c>
      <c r="U1420" s="150">
        <f t="shared" si="22"/>
        <v>0</v>
      </c>
    </row>
    <row r="1421" spans="1:21" x14ac:dyDescent="0.2">
      <c r="A1421" s="147" t="s">
        <v>8572</v>
      </c>
      <c r="B1421" s="147" t="s">
        <v>1818</v>
      </c>
      <c r="C1421" s="147" t="s">
        <v>366</v>
      </c>
      <c r="D1421" s="147" t="s">
        <v>8516</v>
      </c>
      <c r="E1421" s="148">
        <v>179</v>
      </c>
      <c r="F1421" s="148">
        <v>544</v>
      </c>
      <c r="G1421" s="148">
        <v>64</v>
      </c>
      <c r="H1421" s="148">
        <v>0</v>
      </c>
      <c r="I1421" s="147" t="s">
        <v>4537</v>
      </c>
      <c r="J1421" s="147" t="s">
        <v>4537</v>
      </c>
      <c r="K1421" s="147" t="s">
        <v>4537</v>
      </c>
      <c r="L1421" s="147" t="s">
        <v>8512</v>
      </c>
      <c r="M1421" s="147" t="s">
        <v>4537</v>
      </c>
      <c r="N1421" s="147" t="s">
        <v>233</v>
      </c>
      <c r="O1421" s="147" t="s">
        <v>4537</v>
      </c>
      <c r="P1421" s="147" t="s">
        <v>233</v>
      </c>
      <c r="Q1421" s="147" t="s">
        <v>4537</v>
      </c>
      <c r="R1421" s="147" t="s">
        <v>233</v>
      </c>
      <c r="S1421" s="147" t="s">
        <v>4537</v>
      </c>
      <c r="T1421" s="147" t="s">
        <v>233</v>
      </c>
      <c r="U1421" s="150">
        <f t="shared" si="22"/>
        <v>0</v>
      </c>
    </row>
    <row r="1422" spans="1:21" x14ac:dyDescent="0.2">
      <c r="A1422" s="147" t="s">
        <v>8572</v>
      </c>
      <c r="B1422" s="147" t="s">
        <v>746</v>
      </c>
      <c r="C1422" s="147" t="s">
        <v>63</v>
      </c>
      <c r="D1422" s="147" t="s">
        <v>18</v>
      </c>
      <c r="E1422" s="148">
        <v>128</v>
      </c>
      <c r="F1422" s="148">
        <v>1124</v>
      </c>
      <c r="G1422" s="148">
        <v>251</v>
      </c>
      <c r="H1422" s="148">
        <v>155</v>
      </c>
      <c r="I1422" s="147" t="s">
        <v>4537</v>
      </c>
      <c r="J1422" s="147" t="s">
        <v>4537</v>
      </c>
      <c r="K1422" s="147" t="s">
        <v>4537</v>
      </c>
      <c r="L1422" s="147" t="s">
        <v>8512</v>
      </c>
      <c r="M1422" s="147" t="s">
        <v>4537</v>
      </c>
      <c r="N1422" s="147" t="s">
        <v>233</v>
      </c>
      <c r="O1422" s="147" t="s">
        <v>4537</v>
      </c>
      <c r="P1422" s="147" t="s">
        <v>233</v>
      </c>
      <c r="Q1422" s="147" t="s">
        <v>4537</v>
      </c>
      <c r="R1422" s="147" t="s">
        <v>233</v>
      </c>
      <c r="S1422" s="147" t="s">
        <v>4537</v>
      </c>
      <c r="T1422" s="147" t="s">
        <v>233</v>
      </c>
      <c r="U1422" s="150">
        <f t="shared" si="22"/>
        <v>0</v>
      </c>
    </row>
    <row r="1423" spans="1:21" x14ac:dyDescent="0.2">
      <c r="A1423" s="147" t="s">
        <v>8572</v>
      </c>
      <c r="B1423" s="147" t="s">
        <v>746</v>
      </c>
      <c r="C1423" s="147" t="s">
        <v>63</v>
      </c>
      <c r="D1423" s="147" t="s">
        <v>8521</v>
      </c>
      <c r="E1423" s="148">
        <v>108</v>
      </c>
      <c r="F1423" s="148">
        <v>0</v>
      </c>
      <c r="G1423" s="148">
        <v>0</v>
      </c>
      <c r="H1423" s="148">
        <v>0</v>
      </c>
      <c r="I1423" s="147" t="s">
        <v>4537</v>
      </c>
      <c r="J1423" s="147" t="s">
        <v>4537</v>
      </c>
      <c r="K1423" s="147" t="s">
        <v>4537</v>
      </c>
      <c r="L1423" s="147" t="s">
        <v>8515</v>
      </c>
      <c r="M1423" s="147" t="s">
        <v>4537</v>
      </c>
      <c r="N1423" s="147" t="s">
        <v>233</v>
      </c>
      <c r="O1423" s="147" t="s">
        <v>4537</v>
      </c>
      <c r="P1423" s="147" t="s">
        <v>233</v>
      </c>
      <c r="Q1423" s="147" t="s">
        <v>4537</v>
      </c>
      <c r="R1423" s="147" t="s">
        <v>233</v>
      </c>
      <c r="S1423" s="147" t="s">
        <v>4537</v>
      </c>
      <c r="T1423" s="147" t="s">
        <v>233</v>
      </c>
      <c r="U1423" s="150">
        <f t="shared" si="22"/>
        <v>0</v>
      </c>
    </row>
    <row r="1424" spans="1:21" x14ac:dyDescent="0.2">
      <c r="A1424" s="147" t="s">
        <v>8572</v>
      </c>
      <c r="B1424" s="147" t="s">
        <v>6793</v>
      </c>
      <c r="C1424" s="147" t="s">
        <v>107</v>
      </c>
      <c r="D1424" s="147" t="s">
        <v>8516</v>
      </c>
      <c r="E1424" s="148">
        <v>65</v>
      </c>
      <c r="F1424" s="148">
        <v>80</v>
      </c>
      <c r="G1424" s="148">
        <v>0</v>
      </c>
      <c r="H1424" s="148">
        <v>0</v>
      </c>
      <c r="I1424" s="147" t="s">
        <v>4537</v>
      </c>
      <c r="J1424" s="147" t="s">
        <v>4537</v>
      </c>
      <c r="K1424" s="147" t="s">
        <v>4537</v>
      </c>
      <c r="L1424" s="147" t="s">
        <v>8512</v>
      </c>
      <c r="M1424" s="147" t="s">
        <v>4537</v>
      </c>
      <c r="N1424" s="147" t="s">
        <v>233</v>
      </c>
      <c r="O1424" s="147" t="s">
        <v>4537</v>
      </c>
      <c r="P1424" s="147" t="s">
        <v>233</v>
      </c>
      <c r="Q1424" s="147" t="s">
        <v>4537</v>
      </c>
      <c r="R1424" s="147" t="s">
        <v>233</v>
      </c>
      <c r="S1424" s="147" t="s">
        <v>4537</v>
      </c>
      <c r="T1424" s="147" t="s">
        <v>233</v>
      </c>
      <c r="U1424" s="150">
        <f t="shared" si="22"/>
        <v>0</v>
      </c>
    </row>
    <row r="1425" spans="1:21" x14ac:dyDescent="0.2">
      <c r="A1425" s="147" t="s">
        <v>8572</v>
      </c>
      <c r="B1425" s="147" t="s">
        <v>8204</v>
      </c>
      <c r="C1425" s="147" t="s">
        <v>43</v>
      </c>
      <c r="D1425" s="147" t="s">
        <v>8516</v>
      </c>
      <c r="E1425" s="148">
        <v>231</v>
      </c>
      <c r="F1425" s="148">
        <v>231</v>
      </c>
      <c r="G1425" s="148">
        <v>0</v>
      </c>
      <c r="H1425" s="148">
        <v>0</v>
      </c>
      <c r="I1425" s="147" t="s">
        <v>4537</v>
      </c>
      <c r="J1425" s="147" t="s">
        <v>4537</v>
      </c>
      <c r="K1425" s="147" t="s">
        <v>4537</v>
      </c>
      <c r="L1425" s="147" t="s">
        <v>8512</v>
      </c>
      <c r="M1425" s="147" t="s">
        <v>4537</v>
      </c>
      <c r="N1425" s="147" t="s">
        <v>233</v>
      </c>
      <c r="O1425" s="147" t="s">
        <v>4537</v>
      </c>
      <c r="P1425" s="147" t="s">
        <v>233</v>
      </c>
      <c r="Q1425" s="147" t="s">
        <v>4537</v>
      </c>
      <c r="R1425" s="147" t="s">
        <v>233</v>
      </c>
      <c r="S1425" s="147" t="s">
        <v>4537</v>
      </c>
      <c r="T1425" s="147" t="s">
        <v>233</v>
      </c>
      <c r="U1425" s="150">
        <f t="shared" si="22"/>
        <v>0</v>
      </c>
    </row>
    <row r="1426" spans="1:21" x14ac:dyDescent="0.2">
      <c r="A1426" s="147" t="s">
        <v>8572</v>
      </c>
      <c r="B1426" s="147" t="s">
        <v>4929</v>
      </c>
      <c r="C1426" s="147" t="s">
        <v>63</v>
      </c>
      <c r="D1426" s="147" t="s">
        <v>18</v>
      </c>
      <c r="E1426" s="148">
        <v>2703</v>
      </c>
      <c r="F1426" s="148">
        <v>2703</v>
      </c>
      <c r="G1426" s="148">
        <v>2703</v>
      </c>
      <c r="H1426" s="148">
        <v>0</v>
      </c>
      <c r="I1426" s="147" t="s">
        <v>4537</v>
      </c>
      <c r="J1426" s="147" t="s">
        <v>4537</v>
      </c>
      <c r="K1426" s="147" t="s">
        <v>4537</v>
      </c>
      <c r="L1426" s="147" t="s">
        <v>8512</v>
      </c>
      <c r="M1426" s="147" t="s">
        <v>4537</v>
      </c>
      <c r="N1426" s="147" t="s">
        <v>233</v>
      </c>
      <c r="O1426" s="147" t="s">
        <v>4537</v>
      </c>
      <c r="P1426" s="147" t="s">
        <v>233</v>
      </c>
      <c r="Q1426" s="147" t="s">
        <v>4537</v>
      </c>
      <c r="R1426" s="147" t="s">
        <v>233</v>
      </c>
      <c r="S1426" s="147" t="s">
        <v>4537</v>
      </c>
      <c r="T1426" s="147" t="s">
        <v>233</v>
      </c>
      <c r="U1426" s="150">
        <f t="shared" si="22"/>
        <v>0</v>
      </c>
    </row>
    <row r="1427" spans="1:21" x14ac:dyDescent="0.2">
      <c r="A1427" s="147" t="s">
        <v>8572</v>
      </c>
      <c r="B1427" s="147" t="s">
        <v>4929</v>
      </c>
      <c r="C1427" s="147" t="s">
        <v>63</v>
      </c>
      <c r="D1427" s="147" t="s">
        <v>8521</v>
      </c>
      <c r="E1427" s="148">
        <v>760</v>
      </c>
      <c r="F1427" s="148">
        <v>3620</v>
      </c>
      <c r="G1427" s="148">
        <v>0</v>
      </c>
      <c r="H1427" s="148">
        <v>0</v>
      </c>
      <c r="I1427" s="147" t="s">
        <v>4537</v>
      </c>
      <c r="J1427" s="147" t="s">
        <v>4537</v>
      </c>
      <c r="K1427" s="147" t="s">
        <v>4537</v>
      </c>
      <c r="L1427" s="147" t="s">
        <v>8512</v>
      </c>
      <c r="M1427" s="147" t="s">
        <v>4537</v>
      </c>
      <c r="N1427" s="147" t="s">
        <v>233</v>
      </c>
      <c r="O1427" s="147" t="s">
        <v>4537</v>
      </c>
      <c r="P1427" s="147" t="s">
        <v>233</v>
      </c>
      <c r="Q1427" s="147" t="s">
        <v>4537</v>
      </c>
      <c r="R1427" s="147" t="s">
        <v>233</v>
      </c>
      <c r="S1427" s="147" t="s">
        <v>4537</v>
      </c>
      <c r="T1427" s="147" t="s">
        <v>233</v>
      </c>
      <c r="U1427" s="150">
        <f t="shared" si="22"/>
        <v>0</v>
      </c>
    </row>
    <row r="1428" spans="1:21" x14ac:dyDescent="0.2">
      <c r="A1428" s="147" t="s">
        <v>8572</v>
      </c>
      <c r="B1428" s="147" t="s">
        <v>7880</v>
      </c>
      <c r="C1428" s="147" t="s">
        <v>366</v>
      </c>
      <c r="D1428" s="147" t="s">
        <v>8521</v>
      </c>
      <c r="E1428" s="148">
        <v>504</v>
      </c>
      <c r="F1428" s="148">
        <v>0</v>
      </c>
      <c r="G1428" s="148">
        <v>0</v>
      </c>
      <c r="H1428" s="148">
        <v>0</v>
      </c>
      <c r="I1428" s="147" t="s">
        <v>4537</v>
      </c>
      <c r="J1428" s="147" t="s">
        <v>4537</v>
      </c>
      <c r="K1428" s="147" t="s">
        <v>4537</v>
      </c>
      <c r="L1428" s="147" t="s">
        <v>8512</v>
      </c>
      <c r="M1428" s="147" t="s">
        <v>4537</v>
      </c>
      <c r="N1428" s="147" t="s">
        <v>233</v>
      </c>
      <c r="O1428" s="147" t="s">
        <v>4537</v>
      </c>
      <c r="P1428" s="147" t="s">
        <v>233</v>
      </c>
      <c r="Q1428" s="147" t="s">
        <v>4537</v>
      </c>
      <c r="R1428" s="147" t="s">
        <v>233</v>
      </c>
      <c r="S1428" s="147" t="s">
        <v>4537</v>
      </c>
      <c r="T1428" s="147" t="s">
        <v>233</v>
      </c>
      <c r="U1428" s="150">
        <f t="shared" si="22"/>
        <v>0</v>
      </c>
    </row>
    <row r="1429" spans="1:21" x14ac:dyDescent="0.2">
      <c r="A1429" s="147" t="s">
        <v>8572</v>
      </c>
      <c r="B1429" s="147" t="s">
        <v>7809</v>
      </c>
      <c r="C1429" s="147" t="s">
        <v>63</v>
      </c>
      <c r="D1429" s="147" t="s">
        <v>8521</v>
      </c>
      <c r="E1429" s="148">
        <v>168</v>
      </c>
      <c r="F1429" s="148">
        <v>0</v>
      </c>
      <c r="G1429" s="148">
        <v>0</v>
      </c>
      <c r="H1429" s="148">
        <v>0</v>
      </c>
      <c r="I1429" s="147" t="s">
        <v>4537</v>
      </c>
      <c r="J1429" s="147" t="s">
        <v>4537</v>
      </c>
      <c r="K1429" s="147" t="s">
        <v>4537</v>
      </c>
      <c r="L1429" s="147" t="s">
        <v>8512</v>
      </c>
      <c r="M1429" s="147" t="s">
        <v>4537</v>
      </c>
      <c r="N1429" s="147" t="s">
        <v>233</v>
      </c>
      <c r="O1429" s="147" t="s">
        <v>4537</v>
      </c>
      <c r="P1429" s="147" t="s">
        <v>233</v>
      </c>
      <c r="Q1429" s="147" t="s">
        <v>4537</v>
      </c>
      <c r="R1429" s="147" t="s">
        <v>233</v>
      </c>
      <c r="S1429" s="147" t="s">
        <v>4537</v>
      </c>
      <c r="T1429" s="147" t="s">
        <v>233</v>
      </c>
      <c r="U1429" s="150">
        <f t="shared" si="22"/>
        <v>0</v>
      </c>
    </row>
    <row r="1430" spans="1:21" x14ac:dyDescent="0.2">
      <c r="A1430" s="147" t="s">
        <v>8572</v>
      </c>
      <c r="B1430" s="147" t="s">
        <v>7809</v>
      </c>
      <c r="C1430" s="147" t="s">
        <v>63</v>
      </c>
      <c r="D1430" s="147" t="s">
        <v>8516</v>
      </c>
      <c r="E1430" s="148">
        <v>0</v>
      </c>
      <c r="F1430" s="148">
        <v>0</v>
      </c>
      <c r="G1430" s="148">
        <v>0</v>
      </c>
      <c r="H1430" s="148">
        <v>0</v>
      </c>
      <c r="I1430" s="147" t="s">
        <v>4537</v>
      </c>
      <c r="J1430" s="147" t="s">
        <v>4537</v>
      </c>
      <c r="K1430" s="147" t="s">
        <v>4537</v>
      </c>
      <c r="L1430" s="147" t="s">
        <v>8512</v>
      </c>
      <c r="M1430" s="147" t="s">
        <v>4537</v>
      </c>
      <c r="N1430" s="147" t="s">
        <v>233</v>
      </c>
      <c r="O1430" s="147" t="s">
        <v>4537</v>
      </c>
      <c r="P1430" s="147" t="s">
        <v>233</v>
      </c>
      <c r="Q1430" s="147" t="s">
        <v>4537</v>
      </c>
      <c r="R1430" s="147" t="s">
        <v>233</v>
      </c>
      <c r="S1430" s="147" t="s">
        <v>4537</v>
      </c>
      <c r="T1430" s="147" t="s">
        <v>233</v>
      </c>
      <c r="U1430" s="150">
        <f t="shared" si="22"/>
        <v>0</v>
      </c>
    </row>
    <row r="1431" spans="1:21" x14ac:dyDescent="0.2">
      <c r="A1431" s="147" t="s">
        <v>8572</v>
      </c>
      <c r="B1431" s="147" t="s">
        <v>7809</v>
      </c>
      <c r="C1431" s="147" t="s">
        <v>63</v>
      </c>
      <c r="D1431" s="147" t="s">
        <v>8516</v>
      </c>
      <c r="E1431" s="148">
        <v>0</v>
      </c>
      <c r="F1431" s="148">
        <v>0</v>
      </c>
      <c r="G1431" s="148">
        <v>0</v>
      </c>
      <c r="H1431" s="148">
        <v>0</v>
      </c>
      <c r="I1431" s="147" t="s">
        <v>4537</v>
      </c>
      <c r="J1431" s="147" t="s">
        <v>4537</v>
      </c>
      <c r="K1431" s="147" t="s">
        <v>4537</v>
      </c>
      <c r="L1431" s="147" t="s">
        <v>8512</v>
      </c>
      <c r="M1431" s="147" t="s">
        <v>4537</v>
      </c>
      <c r="N1431" s="147" t="s">
        <v>233</v>
      </c>
      <c r="O1431" s="147" t="s">
        <v>4537</v>
      </c>
      <c r="P1431" s="147" t="s">
        <v>233</v>
      </c>
      <c r="Q1431" s="147" t="s">
        <v>4537</v>
      </c>
      <c r="R1431" s="147" t="s">
        <v>233</v>
      </c>
      <c r="S1431" s="147" t="s">
        <v>4537</v>
      </c>
      <c r="T1431" s="147" t="s">
        <v>233</v>
      </c>
      <c r="U1431" s="150">
        <f t="shared" si="22"/>
        <v>0</v>
      </c>
    </row>
    <row r="1432" spans="1:21" x14ac:dyDescent="0.2">
      <c r="A1432" s="147" t="s">
        <v>8572</v>
      </c>
      <c r="B1432" s="147" t="s">
        <v>7809</v>
      </c>
      <c r="C1432" s="147" t="s">
        <v>63</v>
      </c>
      <c r="D1432" s="147" t="s">
        <v>8516</v>
      </c>
      <c r="E1432" s="148">
        <v>0</v>
      </c>
      <c r="F1432" s="148">
        <v>827</v>
      </c>
      <c r="G1432" s="148">
        <v>82</v>
      </c>
      <c r="H1432" s="148">
        <v>0</v>
      </c>
      <c r="I1432" s="147" t="s">
        <v>4537</v>
      </c>
      <c r="J1432" s="147" t="s">
        <v>4537</v>
      </c>
      <c r="K1432" s="147" t="s">
        <v>4537</v>
      </c>
      <c r="L1432" s="147" t="s">
        <v>8512</v>
      </c>
      <c r="M1432" s="147" t="s">
        <v>4537</v>
      </c>
      <c r="N1432" s="147" t="s">
        <v>233</v>
      </c>
      <c r="O1432" s="147" t="s">
        <v>4537</v>
      </c>
      <c r="P1432" s="147" t="s">
        <v>233</v>
      </c>
      <c r="Q1432" s="147" t="s">
        <v>4537</v>
      </c>
      <c r="R1432" s="147" t="s">
        <v>233</v>
      </c>
      <c r="S1432" s="147" t="s">
        <v>4537</v>
      </c>
      <c r="T1432" s="147" t="s">
        <v>233</v>
      </c>
      <c r="U1432" s="150">
        <f t="shared" si="22"/>
        <v>0</v>
      </c>
    </row>
    <row r="1433" spans="1:21" x14ac:dyDescent="0.2">
      <c r="A1433" s="147" t="s">
        <v>8572</v>
      </c>
      <c r="B1433" s="147" t="s">
        <v>7809</v>
      </c>
      <c r="C1433" s="147" t="s">
        <v>63</v>
      </c>
      <c r="D1433" s="147" t="s">
        <v>8514</v>
      </c>
      <c r="E1433" s="148">
        <v>0</v>
      </c>
      <c r="F1433" s="148">
        <v>62</v>
      </c>
      <c r="G1433" s="148">
        <v>4</v>
      </c>
      <c r="H1433" s="148">
        <v>0</v>
      </c>
      <c r="I1433" s="147" t="s">
        <v>4537</v>
      </c>
      <c r="J1433" s="147" t="s">
        <v>4537</v>
      </c>
      <c r="K1433" s="147" t="s">
        <v>4537</v>
      </c>
      <c r="L1433" s="147" t="s">
        <v>8512</v>
      </c>
      <c r="M1433" s="147" t="s">
        <v>4537</v>
      </c>
      <c r="N1433" s="147" t="s">
        <v>233</v>
      </c>
      <c r="O1433" s="147" t="s">
        <v>4537</v>
      </c>
      <c r="P1433" s="147" t="s">
        <v>233</v>
      </c>
      <c r="Q1433" s="147" t="s">
        <v>4537</v>
      </c>
      <c r="R1433" s="147" t="s">
        <v>233</v>
      </c>
      <c r="S1433" s="147" t="s">
        <v>4537</v>
      </c>
      <c r="T1433" s="147" t="s">
        <v>233</v>
      </c>
      <c r="U1433" s="150">
        <f t="shared" si="22"/>
        <v>0</v>
      </c>
    </row>
    <row r="1434" spans="1:21" x14ac:dyDescent="0.2">
      <c r="A1434" s="147" t="s">
        <v>8572</v>
      </c>
      <c r="B1434" s="147" t="s">
        <v>7809</v>
      </c>
      <c r="C1434" s="147" t="s">
        <v>63</v>
      </c>
      <c r="D1434" s="147" t="s">
        <v>987</v>
      </c>
      <c r="E1434" s="148">
        <v>254</v>
      </c>
      <c r="F1434" s="148">
        <v>0</v>
      </c>
      <c r="G1434" s="148">
        <v>0</v>
      </c>
      <c r="H1434" s="148">
        <v>0</v>
      </c>
      <c r="I1434" s="147" t="s">
        <v>4537</v>
      </c>
      <c r="J1434" s="147" t="s">
        <v>4537</v>
      </c>
      <c r="K1434" s="147" t="s">
        <v>4537</v>
      </c>
      <c r="L1434" s="147" t="s">
        <v>8512</v>
      </c>
      <c r="M1434" s="147" t="s">
        <v>4537</v>
      </c>
      <c r="N1434" s="147" t="s">
        <v>233</v>
      </c>
      <c r="O1434" s="147" t="s">
        <v>4537</v>
      </c>
      <c r="P1434" s="147" t="s">
        <v>233</v>
      </c>
      <c r="Q1434" s="147" t="s">
        <v>4537</v>
      </c>
      <c r="R1434" s="147" t="s">
        <v>233</v>
      </c>
      <c r="S1434" s="147" t="s">
        <v>4537</v>
      </c>
      <c r="T1434" s="147" t="s">
        <v>233</v>
      </c>
      <c r="U1434" s="150">
        <f t="shared" si="22"/>
        <v>0</v>
      </c>
    </row>
    <row r="1435" spans="1:21" x14ac:dyDescent="0.2">
      <c r="A1435" s="147" t="s">
        <v>8572</v>
      </c>
      <c r="B1435" s="147" t="s">
        <v>2903</v>
      </c>
      <c r="C1435" s="147" t="s">
        <v>107</v>
      </c>
      <c r="D1435" s="147" t="s">
        <v>8516</v>
      </c>
      <c r="E1435" s="148">
        <v>301</v>
      </c>
      <c r="F1435" s="148">
        <v>2196</v>
      </c>
      <c r="G1435" s="148">
        <v>0</v>
      </c>
      <c r="H1435" s="148">
        <v>0</v>
      </c>
      <c r="I1435" s="147" t="s">
        <v>4537</v>
      </c>
      <c r="J1435" s="147" t="s">
        <v>4537</v>
      </c>
      <c r="K1435" s="147" t="s">
        <v>4537</v>
      </c>
      <c r="L1435" s="147" t="s">
        <v>8512</v>
      </c>
      <c r="M1435" s="147" t="s">
        <v>4537</v>
      </c>
      <c r="N1435" s="147" t="s">
        <v>233</v>
      </c>
      <c r="O1435" s="147" t="s">
        <v>4537</v>
      </c>
      <c r="P1435" s="147" t="s">
        <v>233</v>
      </c>
      <c r="Q1435" s="147" t="s">
        <v>4537</v>
      </c>
      <c r="R1435" s="147" t="s">
        <v>233</v>
      </c>
      <c r="S1435" s="147" t="s">
        <v>4537</v>
      </c>
      <c r="T1435" s="147" t="s">
        <v>233</v>
      </c>
      <c r="U1435" s="150">
        <f t="shared" si="22"/>
        <v>0</v>
      </c>
    </row>
    <row r="1436" spans="1:21" x14ac:dyDescent="0.2">
      <c r="A1436" s="147" t="s">
        <v>8572</v>
      </c>
      <c r="B1436" s="147" t="s">
        <v>7469</v>
      </c>
      <c r="C1436" s="147" t="s">
        <v>107</v>
      </c>
      <c r="D1436" s="147" t="s">
        <v>8521</v>
      </c>
      <c r="E1436" s="148">
        <v>50</v>
      </c>
      <c r="F1436" s="148">
        <v>0</v>
      </c>
      <c r="G1436" s="148">
        <v>0</v>
      </c>
      <c r="H1436" s="148">
        <v>0</v>
      </c>
      <c r="I1436" s="147" t="s">
        <v>4537</v>
      </c>
      <c r="J1436" s="147" t="s">
        <v>4537</v>
      </c>
      <c r="K1436" s="147" t="s">
        <v>4537</v>
      </c>
      <c r="L1436" s="147" t="s">
        <v>8512</v>
      </c>
      <c r="M1436" s="147" t="s">
        <v>4537</v>
      </c>
      <c r="N1436" s="147" t="s">
        <v>233</v>
      </c>
      <c r="O1436" s="147" t="s">
        <v>4537</v>
      </c>
      <c r="P1436" s="147" t="s">
        <v>233</v>
      </c>
      <c r="Q1436" s="147" t="s">
        <v>4537</v>
      </c>
      <c r="R1436" s="147" t="s">
        <v>233</v>
      </c>
      <c r="S1436" s="147" t="s">
        <v>4537</v>
      </c>
      <c r="T1436" s="147" t="s">
        <v>233</v>
      </c>
      <c r="U1436" s="150">
        <f t="shared" si="22"/>
        <v>0</v>
      </c>
    </row>
    <row r="1437" spans="1:21" x14ac:dyDescent="0.2">
      <c r="A1437" s="147" t="s">
        <v>8572</v>
      </c>
      <c r="B1437" s="147" t="s">
        <v>5750</v>
      </c>
      <c r="C1437" s="147" t="s">
        <v>43</v>
      </c>
      <c r="D1437" s="147" t="s">
        <v>8516</v>
      </c>
      <c r="E1437" s="148">
        <v>972</v>
      </c>
      <c r="F1437" s="148">
        <v>2568</v>
      </c>
      <c r="G1437" s="148">
        <v>108</v>
      </c>
      <c r="H1437" s="148">
        <v>0</v>
      </c>
      <c r="I1437" s="147" t="s">
        <v>4537</v>
      </c>
      <c r="J1437" s="147" t="s">
        <v>4537</v>
      </c>
      <c r="K1437" s="147" t="s">
        <v>4537</v>
      </c>
      <c r="L1437" s="147" t="s">
        <v>8512</v>
      </c>
      <c r="M1437" s="147" t="s">
        <v>4537</v>
      </c>
      <c r="N1437" s="147" t="s">
        <v>233</v>
      </c>
      <c r="O1437" s="147" t="s">
        <v>4537</v>
      </c>
      <c r="P1437" s="147" t="s">
        <v>233</v>
      </c>
      <c r="Q1437" s="147" t="s">
        <v>4537</v>
      </c>
      <c r="R1437" s="147" t="s">
        <v>233</v>
      </c>
      <c r="S1437" s="147" t="s">
        <v>4537</v>
      </c>
      <c r="T1437" s="147" t="s">
        <v>233</v>
      </c>
      <c r="U1437" s="150">
        <f t="shared" si="22"/>
        <v>0</v>
      </c>
    </row>
    <row r="1438" spans="1:21" x14ac:dyDescent="0.2">
      <c r="A1438" s="147" t="s">
        <v>8572</v>
      </c>
      <c r="B1438" s="147" t="s">
        <v>5750</v>
      </c>
      <c r="C1438" s="147" t="s">
        <v>43</v>
      </c>
      <c r="D1438" s="147" t="s">
        <v>8516</v>
      </c>
      <c r="E1438" s="148">
        <v>972</v>
      </c>
      <c r="F1438" s="148">
        <v>2559</v>
      </c>
      <c r="G1438" s="148">
        <v>157</v>
      </c>
      <c r="H1438" s="148">
        <v>22</v>
      </c>
      <c r="I1438" s="147" t="s">
        <v>4537</v>
      </c>
      <c r="J1438" s="147" t="s">
        <v>4537</v>
      </c>
      <c r="K1438" s="147" t="s">
        <v>4537</v>
      </c>
      <c r="L1438" s="147" t="s">
        <v>8512</v>
      </c>
      <c r="M1438" s="147" t="s">
        <v>4537</v>
      </c>
      <c r="N1438" s="147" t="s">
        <v>233</v>
      </c>
      <c r="O1438" s="147" t="s">
        <v>4537</v>
      </c>
      <c r="P1438" s="147" t="s">
        <v>233</v>
      </c>
      <c r="Q1438" s="147" t="s">
        <v>4537</v>
      </c>
      <c r="R1438" s="147" t="s">
        <v>233</v>
      </c>
      <c r="S1438" s="147" t="s">
        <v>4537</v>
      </c>
      <c r="T1438" s="147" t="s">
        <v>233</v>
      </c>
      <c r="U1438" s="150">
        <f t="shared" si="22"/>
        <v>0</v>
      </c>
    </row>
    <row r="1439" spans="1:21" x14ac:dyDescent="0.2">
      <c r="A1439" s="147" t="s">
        <v>8572</v>
      </c>
      <c r="B1439" s="147" t="s">
        <v>5750</v>
      </c>
      <c r="C1439" s="147" t="s">
        <v>43</v>
      </c>
      <c r="D1439" s="147" t="s">
        <v>8521</v>
      </c>
      <c r="E1439" s="148">
        <v>39</v>
      </c>
      <c r="F1439" s="148">
        <v>0</v>
      </c>
      <c r="G1439" s="148">
        <v>0</v>
      </c>
      <c r="H1439" s="148">
        <v>0</v>
      </c>
      <c r="I1439" s="147" t="s">
        <v>4537</v>
      </c>
      <c r="J1439" s="147" t="s">
        <v>4537</v>
      </c>
      <c r="K1439" s="147" t="s">
        <v>4537</v>
      </c>
      <c r="L1439" s="147" t="s">
        <v>8512</v>
      </c>
      <c r="M1439" s="147" t="s">
        <v>4537</v>
      </c>
      <c r="N1439" s="147" t="s">
        <v>233</v>
      </c>
      <c r="O1439" s="147" t="s">
        <v>4537</v>
      </c>
      <c r="P1439" s="147" t="s">
        <v>233</v>
      </c>
      <c r="Q1439" s="147" t="s">
        <v>4537</v>
      </c>
      <c r="R1439" s="147" t="s">
        <v>233</v>
      </c>
      <c r="S1439" s="147" t="s">
        <v>4537</v>
      </c>
      <c r="T1439" s="147" t="s">
        <v>233</v>
      </c>
      <c r="U1439" s="150">
        <f t="shared" si="22"/>
        <v>0</v>
      </c>
    </row>
    <row r="1440" spans="1:21" x14ac:dyDescent="0.2">
      <c r="A1440" s="147" t="s">
        <v>8572</v>
      </c>
      <c r="B1440" s="147" t="s">
        <v>5750</v>
      </c>
      <c r="C1440" s="147" t="s">
        <v>43</v>
      </c>
      <c r="D1440" s="147" t="s">
        <v>8516</v>
      </c>
      <c r="E1440" s="148">
        <v>0</v>
      </c>
      <c r="F1440" s="148">
        <v>0</v>
      </c>
      <c r="G1440" s="148">
        <v>0</v>
      </c>
      <c r="H1440" s="148">
        <v>0</v>
      </c>
      <c r="I1440" s="147" t="s">
        <v>4537</v>
      </c>
      <c r="J1440" s="147" t="s">
        <v>4537</v>
      </c>
      <c r="K1440" s="147" t="s">
        <v>4537</v>
      </c>
      <c r="L1440" s="147" t="s">
        <v>8512</v>
      </c>
      <c r="M1440" s="147" t="s">
        <v>4537</v>
      </c>
      <c r="N1440" s="147" t="s">
        <v>233</v>
      </c>
      <c r="O1440" s="147" t="s">
        <v>4537</v>
      </c>
      <c r="P1440" s="147" t="s">
        <v>233</v>
      </c>
      <c r="Q1440" s="147" t="s">
        <v>4537</v>
      </c>
      <c r="R1440" s="147" t="s">
        <v>233</v>
      </c>
      <c r="S1440" s="147" t="s">
        <v>4537</v>
      </c>
      <c r="T1440" s="147" t="s">
        <v>233</v>
      </c>
      <c r="U1440" s="150">
        <f t="shared" si="22"/>
        <v>0</v>
      </c>
    </row>
    <row r="1441" spans="1:21" x14ac:dyDescent="0.2">
      <c r="A1441" s="147" t="s">
        <v>8572</v>
      </c>
      <c r="B1441" s="147" t="s">
        <v>5750</v>
      </c>
      <c r="C1441" s="147" t="s">
        <v>43</v>
      </c>
      <c r="D1441" s="147" t="s">
        <v>8516</v>
      </c>
      <c r="E1441" s="148">
        <v>0</v>
      </c>
      <c r="F1441" s="148">
        <v>0</v>
      </c>
      <c r="G1441" s="148">
        <v>0</v>
      </c>
      <c r="H1441" s="148">
        <v>0</v>
      </c>
      <c r="I1441" s="147" t="s">
        <v>4537</v>
      </c>
      <c r="J1441" s="147" t="s">
        <v>4537</v>
      </c>
      <c r="K1441" s="147" t="s">
        <v>4537</v>
      </c>
      <c r="L1441" s="147" t="s">
        <v>8512</v>
      </c>
      <c r="M1441" s="147" t="s">
        <v>4537</v>
      </c>
      <c r="N1441" s="147" t="s">
        <v>233</v>
      </c>
      <c r="O1441" s="147" t="s">
        <v>4537</v>
      </c>
      <c r="P1441" s="147" t="s">
        <v>233</v>
      </c>
      <c r="Q1441" s="147" t="s">
        <v>4537</v>
      </c>
      <c r="R1441" s="147" t="s">
        <v>233</v>
      </c>
      <c r="S1441" s="147" t="s">
        <v>4537</v>
      </c>
      <c r="T1441" s="147" t="s">
        <v>233</v>
      </c>
      <c r="U1441" s="150">
        <f t="shared" si="22"/>
        <v>0</v>
      </c>
    </row>
    <row r="1442" spans="1:21" x14ac:dyDescent="0.2">
      <c r="A1442" s="147" t="s">
        <v>8572</v>
      </c>
      <c r="B1442" s="147" t="s">
        <v>5750</v>
      </c>
      <c r="C1442" s="147" t="s">
        <v>43</v>
      </c>
      <c r="D1442" s="147" t="s">
        <v>8516</v>
      </c>
      <c r="E1442" s="148">
        <v>0</v>
      </c>
      <c r="F1442" s="148">
        <v>0</v>
      </c>
      <c r="G1442" s="148">
        <v>0</v>
      </c>
      <c r="H1442" s="148">
        <v>0</v>
      </c>
      <c r="I1442" s="147" t="s">
        <v>4537</v>
      </c>
      <c r="J1442" s="147" t="s">
        <v>4537</v>
      </c>
      <c r="K1442" s="147" t="s">
        <v>4537</v>
      </c>
      <c r="L1442" s="147" t="s">
        <v>8512</v>
      </c>
      <c r="M1442" s="147" t="s">
        <v>4537</v>
      </c>
      <c r="N1442" s="147" t="s">
        <v>233</v>
      </c>
      <c r="O1442" s="147" t="s">
        <v>4537</v>
      </c>
      <c r="P1442" s="147" t="s">
        <v>233</v>
      </c>
      <c r="Q1442" s="147" t="s">
        <v>4537</v>
      </c>
      <c r="R1442" s="147" t="s">
        <v>233</v>
      </c>
      <c r="S1442" s="147" t="s">
        <v>4537</v>
      </c>
      <c r="T1442" s="147" t="s">
        <v>233</v>
      </c>
      <c r="U1442" s="150">
        <f t="shared" si="22"/>
        <v>0</v>
      </c>
    </row>
    <row r="1443" spans="1:21" x14ac:dyDescent="0.2">
      <c r="A1443" s="147" t="s">
        <v>8572</v>
      </c>
      <c r="B1443" s="147" t="s">
        <v>5750</v>
      </c>
      <c r="C1443" s="147" t="s">
        <v>43</v>
      </c>
      <c r="D1443" s="147" t="s">
        <v>8516</v>
      </c>
      <c r="E1443" s="148">
        <v>0</v>
      </c>
      <c r="F1443" s="148">
        <v>0</v>
      </c>
      <c r="G1443" s="148">
        <v>0</v>
      </c>
      <c r="H1443" s="148">
        <v>0</v>
      </c>
      <c r="I1443" s="147" t="s">
        <v>4537</v>
      </c>
      <c r="J1443" s="147" t="s">
        <v>4537</v>
      </c>
      <c r="K1443" s="147" t="s">
        <v>4537</v>
      </c>
      <c r="L1443" s="147" t="s">
        <v>8512</v>
      </c>
      <c r="M1443" s="147" t="s">
        <v>4537</v>
      </c>
      <c r="N1443" s="147" t="s">
        <v>233</v>
      </c>
      <c r="O1443" s="147" t="s">
        <v>4537</v>
      </c>
      <c r="P1443" s="147" t="s">
        <v>233</v>
      </c>
      <c r="Q1443" s="147" t="s">
        <v>4537</v>
      </c>
      <c r="R1443" s="147" t="s">
        <v>233</v>
      </c>
      <c r="S1443" s="147" t="s">
        <v>4537</v>
      </c>
      <c r="T1443" s="147" t="s">
        <v>233</v>
      </c>
      <c r="U1443" s="150">
        <f t="shared" si="22"/>
        <v>0</v>
      </c>
    </row>
    <row r="1444" spans="1:21" x14ac:dyDescent="0.2">
      <c r="A1444" s="147" t="s">
        <v>8572</v>
      </c>
      <c r="B1444" s="147" t="s">
        <v>5750</v>
      </c>
      <c r="C1444" s="147" t="s">
        <v>43</v>
      </c>
      <c r="D1444" s="147" t="s">
        <v>8516</v>
      </c>
      <c r="E1444" s="148">
        <v>14</v>
      </c>
      <c r="F1444" s="148">
        <v>4</v>
      </c>
      <c r="G1444" s="148">
        <v>0</v>
      </c>
      <c r="H1444" s="148">
        <v>0</v>
      </c>
      <c r="I1444" s="147" t="s">
        <v>4537</v>
      </c>
      <c r="J1444" s="147" t="s">
        <v>4537</v>
      </c>
      <c r="K1444" s="147" t="s">
        <v>4537</v>
      </c>
      <c r="L1444" s="147" t="s">
        <v>8512</v>
      </c>
      <c r="M1444" s="147" t="s">
        <v>4537</v>
      </c>
      <c r="N1444" s="147" t="s">
        <v>233</v>
      </c>
      <c r="O1444" s="147" t="s">
        <v>4537</v>
      </c>
      <c r="P1444" s="147" t="s">
        <v>233</v>
      </c>
      <c r="Q1444" s="147" t="s">
        <v>4537</v>
      </c>
      <c r="R1444" s="147" t="s">
        <v>233</v>
      </c>
      <c r="S1444" s="147" t="s">
        <v>4537</v>
      </c>
      <c r="T1444" s="147" t="s">
        <v>233</v>
      </c>
      <c r="U1444" s="150">
        <f t="shared" si="22"/>
        <v>0</v>
      </c>
    </row>
    <row r="1445" spans="1:21" x14ac:dyDescent="0.2">
      <c r="A1445" s="147" t="s">
        <v>8572</v>
      </c>
      <c r="B1445" s="147" t="s">
        <v>5750</v>
      </c>
      <c r="C1445" s="147" t="s">
        <v>43</v>
      </c>
      <c r="D1445" s="147" t="s">
        <v>8516</v>
      </c>
      <c r="E1445" s="148">
        <v>0</v>
      </c>
      <c r="F1445" s="148">
        <v>0</v>
      </c>
      <c r="G1445" s="148">
        <v>0</v>
      </c>
      <c r="H1445" s="148">
        <v>0</v>
      </c>
      <c r="I1445" s="147" t="s">
        <v>4537</v>
      </c>
      <c r="J1445" s="147" t="s">
        <v>4537</v>
      </c>
      <c r="K1445" s="147" t="s">
        <v>4537</v>
      </c>
      <c r="L1445" s="147" t="s">
        <v>8512</v>
      </c>
      <c r="M1445" s="147" t="s">
        <v>4537</v>
      </c>
      <c r="N1445" s="147" t="s">
        <v>233</v>
      </c>
      <c r="O1445" s="147" t="s">
        <v>4537</v>
      </c>
      <c r="P1445" s="147" t="s">
        <v>233</v>
      </c>
      <c r="Q1445" s="147" t="s">
        <v>4537</v>
      </c>
      <c r="R1445" s="147" t="s">
        <v>233</v>
      </c>
      <c r="S1445" s="147" t="s">
        <v>4537</v>
      </c>
      <c r="T1445" s="147" t="s">
        <v>233</v>
      </c>
      <c r="U1445" s="150">
        <f t="shared" si="22"/>
        <v>0</v>
      </c>
    </row>
    <row r="1446" spans="1:21" x14ac:dyDescent="0.2">
      <c r="A1446" s="147" t="s">
        <v>8572</v>
      </c>
      <c r="B1446" s="147" t="s">
        <v>5750</v>
      </c>
      <c r="C1446" s="147" t="s">
        <v>43</v>
      </c>
      <c r="D1446" s="147" t="s">
        <v>8516</v>
      </c>
      <c r="E1446" s="148">
        <v>740</v>
      </c>
      <c r="F1446" s="148">
        <v>1829</v>
      </c>
      <c r="G1446" s="148">
        <v>0</v>
      </c>
      <c r="H1446" s="148">
        <v>0</v>
      </c>
      <c r="I1446" s="147" t="s">
        <v>4537</v>
      </c>
      <c r="J1446" s="147" t="s">
        <v>4537</v>
      </c>
      <c r="K1446" s="147" t="s">
        <v>4537</v>
      </c>
      <c r="L1446" s="147" t="s">
        <v>8512</v>
      </c>
      <c r="M1446" s="147" t="s">
        <v>4537</v>
      </c>
      <c r="N1446" s="147" t="s">
        <v>233</v>
      </c>
      <c r="O1446" s="147" t="s">
        <v>4537</v>
      </c>
      <c r="P1446" s="147" t="s">
        <v>233</v>
      </c>
      <c r="Q1446" s="147" t="s">
        <v>4537</v>
      </c>
      <c r="R1446" s="147" t="s">
        <v>233</v>
      </c>
      <c r="S1446" s="147" t="s">
        <v>4537</v>
      </c>
      <c r="T1446" s="147" t="s">
        <v>233</v>
      </c>
      <c r="U1446" s="150">
        <f t="shared" si="22"/>
        <v>0</v>
      </c>
    </row>
    <row r="1447" spans="1:21" x14ac:dyDescent="0.2">
      <c r="A1447" s="147" t="s">
        <v>8572</v>
      </c>
      <c r="B1447" s="147" t="s">
        <v>5750</v>
      </c>
      <c r="C1447" s="147" t="s">
        <v>43</v>
      </c>
      <c r="D1447" s="147" t="s">
        <v>8521</v>
      </c>
      <c r="E1447" s="148">
        <v>0</v>
      </c>
      <c r="F1447" s="148">
        <v>0</v>
      </c>
      <c r="G1447" s="148">
        <v>0</v>
      </c>
      <c r="H1447" s="148">
        <v>0</v>
      </c>
      <c r="I1447" s="147" t="s">
        <v>4537</v>
      </c>
      <c r="J1447" s="147" t="s">
        <v>4537</v>
      </c>
      <c r="K1447" s="147" t="s">
        <v>4537</v>
      </c>
      <c r="L1447" s="147" t="s">
        <v>8512</v>
      </c>
      <c r="M1447" s="147" t="s">
        <v>4537</v>
      </c>
      <c r="N1447" s="147" t="s">
        <v>233</v>
      </c>
      <c r="O1447" s="147" t="s">
        <v>4537</v>
      </c>
      <c r="P1447" s="147" t="s">
        <v>233</v>
      </c>
      <c r="Q1447" s="147" t="s">
        <v>4537</v>
      </c>
      <c r="R1447" s="147" t="s">
        <v>233</v>
      </c>
      <c r="S1447" s="147" t="s">
        <v>4537</v>
      </c>
      <c r="T1447" s="147" t="s">
        <v>233</v>
      </c>
      <c r="U1447" s="150">
        <f t="shared" si="22"/>
        <v>0</v>
      </c>
    </row>
    <row r="1448" spans="1:21" x14ac:dyDescent="0.2">
      <c r="A1448" s="147" t="s">
        <v>8572</v>
      </c>
      <c r="B1448" s="147" t="s">
        <v>5750</v>
      </c>
      <c r="C1448" s="147" t="s">
        <v>43</v>
      </c>
      <c r="D1448" s="147" t="s">
        <v>8521</v>
      </c>
      <c r="E1448" s="148">
        <v>228</v>
      </c>
      <c r="F1448" s="148">
        <v>0</v>
      </c>
      <c r="G1448" s="148">
        <v>0</v>
      </c>
      <c r="H1448" s="148">
        <v>0</v>
      </c>
      <c r="I1448" s="147" t="s">
        <v>4537</v>
      </c>
      <c r="J1448" s="147" t="s">
        <v>4537</v>
      </c>
      <c r="K1448" s="147" t="s">
        <v>4537</v>
      </c>
      <c r="L1448" s="147" t="s">
        <v>8512</v>
      </c>
      <c r="M1448" s="147" t="s">
        <v>4537</v>
      </c>
      <c r="N1448" s="147" t="s">
        <v>233</v>
      </c>
      <c r="O1448" s="147" t="s">
        <v>4537</v>
      </c>
      <c r="P1448" s="147" t="s">
        <v>233</v>
      </c>
      <c r="Q1448" s="147" t="s">
        <v>4537</v>
      </c>
      <c r="R1448" s="147" t="s">
        <v>233</v>
      </c>
      <c r="S1448" s="147" t="s">
        <v>4537</v>
      </c>
      <c r="T1448" s="147" t="s">
        <v>233</v>
      </c>
      <c r="U1448" s="150">
        <f t="shared" si="22"/>
        <v>0</v>
      </c>
    </row>
    <row r="1449" spans="1:21" x14ac:dyDescent="0.2">
      <c r="A1449" s="147" t="s">
        <v>8572</v>
      </c>
      <c r="B1449" s="147" t="s">
        <v>5750</v>
      </c>
      <c r="C1449" s="147" t="s">
        <v>43</v>
      </c>
      <c r="D1449" s="147" t="s">
        <v>8516</v>
      </c>
      <c r="E1449" s="148">
        <v>0</v>
      </c>
      <c r="F1449" s="148">
        <v>0</v>
      </c>
      <c r="G1449" s="148">
        <v>0</v>
      </c>
      <c r="H1449" s="148">
        <v>0</v>
      </c>
      <c r="I1449" s="147" t="s">
        <v>4537</v>
      </c>
      <c r="J1449" s="147" t="s">
        <v>4537</v>
      </c>
      <c r="K1449" s="147" t="s">
        <v>4537</v>
      </c>
      <c r="L1449" s="147" t="s">
        <v>8512</v>
      </c>
      <c r="M1449" s="147" t="s">
        <v>4537</v>
      </c>
      <c r="N1449" s="147" t="s">
        <v>233</v>
      </c>
      <c r="O1449" s="147" t="s">
        <v>4537</v>
      </c>
      <c r="P1449" s="147" t="s">
        <v>233</v>
      </c>
      <c r="Q1449" s="147" t="s">
        <v>4537</v>
      </c>
      <c r="R1449" s="147" t="s">
        <v>233</v>
      </c>
      <c r="S1449" s="147" t="s">
        <v>4537</v>
      </c>
      <c r="T1449" s="147" t="s">
        <v>233</v>
      </c>
      <c r="U1449" s="150">
        <f t="shared" si="22"/>
        <v>0</v>
      </c>
    </row>
    <row r="1450" spans="1:21" x14ac:dyDescent="0.2">
      <c r="A1450" s="147" t="s">
        <v>8572</v>
      </c>
      <c r="B1450" s="147" t="s">
        <v>5750</v>
      </c>
      <c r="C1450" s="147" t="s">
        <v>43</v>
      </c>
      <c r="D1450" s="147" t="s">
        <v>987</v>
      </c>
      <c r="E1450" s="148">
        <v>65</v>
      </c>
      <c r="F1450" s="148">
        <v>0</v>
      </c>
      <c r="G1450" s="148">
        <v>0</v>
      </c>
      <c r="H1450" s="148">
        <v>0</v>
      </c>
      <c r="I1450" s="147" t="s">
        <v>4537</v>
      </c>
      <c r="J1450" s="147" t="s">
        <v>4537</v>
      </c>
      <c r="K1450" s="147" t="s">
        <v>4537</v>
      </c>
      <c r="L1450" s="147" t="s">
        <v>8512</v>
      </c>
      <c r="M1450" s="147" t="s">
        <v>4537</v>
      </c>
      <c r="N1450" s="147" t="s">
        <v>233</v>
      </c>
      <c r="O1450" s="147" t="s">
        <v>4537</v>
      </c>
      <c r="P1450" s="147" t="s">
        <v>233</v>
      </c>
      <c r="Q1450" s="147" t="s">
        <v>4537</v>
      </c>
      <c r="R1450" s="147" t="s">
        <v>233</v>
      </c>
      <c r="S1450" s="147" t="s">
        <v>4537</v>
      </c>
      <c r="T1450" s="147" t="s">
        <v>233</v>
      </c>
      <c r="U1450" s="150">
        <f t="shared" si="22"/>
        <v>0</v>
      </c>
    </row>
    <row r="1451" spans="1:21" x14ac:dyDescent="0.2">
      <c r="A1451" s="147" t="s">
        <v>8572</v>
      </c>
      <c r="B1451" s="147" t="s">
        <v>5750</v>
      </c>
      <c r="C1451" s="147" t="s">
        <v>43</v>
      </c>
      <c r="D1451" s="147" t="s">
        <v>8516</v>
      </c>
      <c r="E1451" s="148">
        <v>0</v>
      </c>
      <c r="F1451" s="148">
        <v>0</v>
      </c>
      <c r="G1451" s="148">
        <v>0</v>
      </c>
      <c r="H1451" s="148">
        <v>0</v>
      </c>
      <c r="I1451" s="147" t="s">
        <v>4537</v>
      </c>
      <c r="J1451" s="147" t="s">
        <v>4537</v>
      </c>
      <c r="K1451" s="147" t="s">
        <v>4537</v>
      </c>
      <c r="L1451" s="147" t="s">
        <v>8512</v>
      </c>
      <c r="M1451" s="147" t="s">
        <v>4537</v>
      </c>
      <c r="N1451" s="147" t="s">
        <v>233</v>
      </c>
      <c r="O1451" s="147" t="s">
        <v>4537</v>
      </c>
      <c r="P1451" s="147" t="s">
        <v>233</v>
      </c>
      <c r="Q1451" s="147" t="s">
        <v>4537</v>
      </c>
      <c r="R1451" s="147" t="s">
        <v>233</v>
      </c>
      <c r="S1451" s="147" t="s">
        <v>4537</v>
      </c>
      <c r="T1451" s="147" t="s">
        <v>233</v>
      </c>
      <c r="U1451" s="150">
        <f t="shared" si="22"/>
        <v>0</v>
      </c>
    </row>
    <row r="1452" spans="1:21" x14ac:dyDescent="0.2">
      <c r="A1452" s="147" t="s">
        <v>8572</v>
      </c>
      <c r="B1452" s="147" t="s">
        <v>5750</v>
      </c>
      <c r="C1452" s="147" t="s">
        <v>43</v>
      </c>
      <c r="D1452" s="147" t="s">
        <v>8516</v>
      </c>
      <c r="E1452" s="148">
        <v>0</v>
      </c>
      <c r="F1452" s="148">
        <v>0</v>
      </c>
      <c r="G1452" s="148">
        <v>0</v>
      </c>
      <c r="H1452" s="148">
        <v>0</v>
      </c>
      <c r="I1452" s="147" t="s">
        <v>4537</v>
      </c>
      <c r="J1452" s="147" t="s">
        <v>4537</v>
      </c>
      <c r="K1452" s="147" t="s">
        <v>4537</v>
      </c>
      <c r="L1452" s="147" t="s">
        <v>8512</v>
      </c>
      <c r="M1452" s="147" t="s">
        <v>4537</v>
      </c>
      <c r="N1452" s="147" t="s">
        <v>233</v>
      </c>
      <c r="O1452" s="147" t="s">
        <v>4537</v>
      </c>
      <c r="P1452" s="147" t="s">
        <v>233</v>
      </c>
      <c r="Q1452" s="147" t="s">
        <v>4537</v>
      </c>
      <c r="R1452" s="147" t="s">
        <v>233</v>
      </c>
      <c r="S1452" s="147" t="s">
        <v>4537</v>
      </c>
      <c r="T1452" s="147" t="s">
        <v>233</v>
      </c>
      <c r="U1452" s="150">
        <f t="shared" si="22"/>
        <v>0</v>
      </c>
    </row>
    <row r="1453" spans="1:21" x14ac:dyDescent="0.2">
      <c r="A1453" s="147" t="s">
        <v>8572</v>
      </c>
      <c r="B1453" s="147" t="s">
        <v>5750</v>
      </c>
      <c r="C1453" s="147" t="s">
        <v>43</v>
      </c>
      <c r="D1453" s="147" t="s">
        <v>8521</v>
      </c>
      <c r="E1453" s="148">
        <v>0</v>
      </c>
      <c r="F1453" s="148">
        <v>0</v>
      </c>
      <c r="G1453" s="148">
        <v>0</v>
      </c>
      <c r="H1453" s="148">
        <v>0</v>
      </c>
      <c r="I1453" s="147" t="s">
        <v>4537</v>
      </c>
      <c r="J1453" s="147" t="s">
        <v>4537</v>
      </c>
      <c r="K1453" s="147" t="s">
        <v>4537</v>
      </c>
      <c r="L1453" s="147" t="s">
        <v>8512</v>
      </c>
      <c r="M1453" s="147" t="s">
        <v>4537</v>
      </c>
      <c r="N1453" s="147" t="s">
        <v>233</v>
      </c>
      <c r="O1453" s="147" t="s">
        <v>4537</v>
      </c>
      <c r="P1453" s="147" t="s">
        <v>233</v>
      </c>
      <c r="Q1453" s="147" t="s">
        <v>4537</v>
      </c>
      <c r="R1453" s="147" t="s">
        <v>233</v>
      </c>
      <c r="S1453" s="147" t="s">
        <v>4537</v>
      </c>
      <c r="T1453" s="147" t="s">
        <v>233</v>
      </c>
      <c r="U1453" s="150">
        <f t="shared" si="22"/>
        <v>0</v>
      </c>
    </row>
    <row r="1454" spans="1:21" x14ac:dyDescent="0.2">
      <c r="A1454" s="147" t="s">
        <v>8572</v>
      </c>
      <c r="B1454" s="147" t="s">
        <v>5750</v>
      </c>
      <c r="C1454" s="147" t="s">
        <v>43</v>
      </c>
      <c r="D1454" s="147" t="s">
        <v>8521</v>
      </c>
      <c r="E1454" s="148">
        <v>582</v>
      </c>
      <c r="F1454" s="148">
        <v>1330</v>
      </c>
      <c r="G1454" s="148">
        <v>163</v>
      </c>
      <c r="H1454" s="148">
        <v>61</v>
      </c>
      <c r="I1454" s="147" t="s">
        <v>4537</v>
      </c>
      <c r="J1454" s="147" t="s">
        <v>4537</v>
      </c>
      <c r="K1454" s="147" t="s">
        <v>4537</v>
      </c>
      <c r="L1454" s="147" t="s">
        <v>8512</v>
      </c>
      <c r="M1454" s="147" t="s">
        <v>4537</v>
      </c>
      <c r="N1454" s="147" t="s">
        <v>233</v>
      </c>
      <c r="O1454" s="147" t="s">
        <v>4537</v>
      </c>
      <c r="P1454" s="147" t="s">
        <v>233</v>
      </c>
      <c r="Q1454" s="147" t="s">
        <v>4537</v>
      </c>
      <c r="R1454" s="147" t="s">
        <v>233</v>
      </c>
      <c r="S1454" s="147" t="s">
        <v>4537</v>
      </c>
      <c r="T1454" s="147" t="s">
        <v>233</v>
      </c>
      <c r="U1454" s="150">
        <f t="shared" si="22"/>
        <v>0</v>
      </c>
    </row>
    <row r="1455" spans="1:21" x14ac:dyDescent="0.2">
      <c r="A1455" s="147" t="s">
        <v>8572</v>
      </c>
      <c r="B1455" s="147" t="s">
        <v>5750</v>
      </c>
      <c r="C1455" s="147" t="s">
        <v>43</v>
      </c>
      <c r="D1455" s="147" t="s">
        <v>8516</v>
      </c>
      <c r="E1455" s="148">
        <v>0</v>
      </c>
      <c r="F1455" s="148">
        <v>0</v>
      </c>
      <c r="G1455" s="148">
        <v>0</v>
      </c>
      <c r="H1455" s="148">
        <v>0</v>
      </c>
      <c r="I1455" s="147" t="s">
        <v>4537</v>
      </c>
      <c r="J1455" s="147" t="s">
        <v>4537</v>
      </c>
      <c r="K1455" s="147" t="s">
        <v>4537</v>
      </c>
      <c r="L1455" s="147" t="s">
        <v>8512</v>
      </c>
      <c r="M1455" s="147" t="s">
        <v>4537</v>
      </c>
      <c r="N1455" s="147" t="s">
        <v>233</v>
      </c>
      <c r="O1455" s="147" t="s">
        <v>4537</v>
      </c>
      <c r="P1455" s="147" t="s">
        <v>233</v>
      </c>
      <c r="Q1455" s="147" t="s">
        <v>4537</v>
      </c>
      <c r="R1455" s="147" t="s">
        <v>233</v>
      </c>
      <c r="S1455" s="147" t="s">
        <v>4537</v>
      </c>
      <c r="T1455" s="147" t="s">
        <v>233</v>
      </c>
      <c r="U1455" s="150">
        <f t="shared" si="22"/>
        <v>0</v>
      </c>
    </row>
    <row r="1456" spans="1:21" x14ac:dyDescent="0.2">
      <c r="A1456" s="147" t="s">
        <v>8572</v>
      </c>
      <c r="B1456" s="147" t="s">
        <v>5750</v>
      </c>
      <c r="C1456" s="147" t="s">
        <v>43</v>
      </c>
      <c r="D1456" s="147" t="s">
        <v>987</v>
      </c>
      <c r="E1456" s="148">
        <v>264</v>
      </c>
      <c r="F1456" s="148">
        <v>96</v>
      </c>
      <c r="G1456" s="148">
        <v>67</v>
      </c>
      <c r="H1456" s="148">
        <v>1330</v>
      </c>
      <c r="I1456" s="147" t="s">
        <v>4537</v>
      </c>
      <c r="J1456" s="147" t="s">
        <v>4537</v>
      </c>
      <c r="K1456" s="147" t="s">
        <v>4537</v>
      </c>
      <c r="L1456" s="147" t="s">
        <v>8512</v>
      </c>
      <c r="M1456" s="147" t="s">
        <v>4537</v>
      </c>
      <c r="N1456" s="147" t="s">
        <v>233</v>
      </c>
      <c r="O1456" s="147" t="s">
        <v>4537</v>
      </c>
      <c r="P1456" s="147" t="s">
        <v>233</v>
      </c>
      <c r="Q1456" s="147" t="s">
        <v>4537</v>
      </c>
      <c r="R1456" s="147" t="s">
        <v>233</v>
      </c>
      <c r="S1456" s="147" t="s">
        <v>4537</v>
      </c>
      <c r="T1456" s="147" t="s">
        <v>233</v>
      </c>
      <c r="U1456" s="150">
        <f t="shared" si="22"/>
        <v>0</v>
      </c>
    </row>
    <row r="1457" spans="1:21" x14ac:dyDescent="0.2">
      <c r="A1457" s="147" t="s">
        <v>8572</v>
      </c>
      <c r="B1457" s="147" t="s">
        <v>5750</v>
      </c>
      <c r="C1457" s="147" t="s">
        <v>43</v>
      </c>
      <c r="D1457" s="147" t="s">
        <v>8516</v>
      </c>
      <c r="E1457" s="148">
        <v>0</v>
      </c>
      <c r="F1457" s="148">
        <v>0</v>
      </c>
      <c r="G1457" s="148">
        <v>0</v>
      </c>
      <c r="H1457" s="148">
        <v>0</v>
      </c>
      <c r="I1457" s="147" t="s">
        <v>4537</v>
      </c>
      <c r="J1457" s="147" t="s">
        <v>4537</v>
      </c>
      <c r="K1457" s="147" t="s">
        <v>4537</v>
      </c>
      <c r="L1457" s="147" t="s">
        <v>8512</v>
      </c>
      <c r="M1457" s="147" t="s">
        <v>4537</v>
      </c>
      <c r="N1457" s="147" t="s">
        <v>233</v>
      </c>
      <c r="O1457" s="147" t="s">
        <v>4537</v>
      </c>
      <c r="P1457" s="147" t="s">
        <v>233</v>
      </c>
      <c r="Q1457" s="147" t="s">
        <v>4537</v>
      </c>
      <c r="R1457" s="147" t="s">
        <v>233</v>
      </c>
      <c r="S1457" s="147" t="s">
        <v>4537</v>
      </c>
      <c r="T1457" s="147" t="s">
        <v>233</v>
      </c>
      <c r="U1457" s="150">
        <f t="shared" si="22"/>
        <v>0</v>
      </c>
    </row>
    <row r="1458" spans="1:21" x14ac:dyDescent="0.2">
      <c r="A1458" s="147" t="s">
        <v>8572</v>
      </c>
      <c r="B1458" s="147" t="s">
        <v>5750</v>
      </c>
      <c r="C1458" s="147" t="s">
        <v>43</v>
      </c>
      <c r="D1458" s="147" t="s">
        <v>8516</v>
      </c>
      <c r="E1458" s="148">
        <v>267</v>
      </c>
      <c r="F1458" s="148">
        <v>1060</v>
      </c>
      <c r="G1458" s="148">
        <v>13</v>
      </c>
      <c r="H1458" s="148">
        <v>17</v>
      </c>
      <c r="I1458" s="147" t="s">
        <v>4537</v>
      </c>
      <c r="J1458" s="147" t="s">
        <v>4537</v>
      </c>
      <c r="K1458" s="147" t="s">
        <v>4537</v>
      </c>
      <c r="L1458" s="147" t="s">
        <v>8512</v>
      </c>
      <c r="M1458" s="147" t="s">
        <v>4537</v>
      </c>
      <c r="N1458" s="147" t="s">
        <v>233</v>
      </c>
      <c r="O1458" s="147" t="s">
        <v>4537</v>
      </c>
      <c r="P1458" s="147" t="s">
        <v>233</v>
      </c>
      <c r="Q1458" s="147" t="s">
        <v>4537</v>
      </c>
      <c r="R1458" s="147" t="s">
        <v>233</v>
      </c>
      <c r="S1458" s="147" t="s">
        <v>4537</v>
      </c>
      <c r="T1458" s="147" t="s">
        <v>233</v>
      </c>
      <c r="U1458" s="150">
        <f t="shared" si="22"/>
        <v>0</v>
      </c>
    </row>
    <row r="1459" spans="1:21" x14ac:dyDescent="0.2">
      <c r="A1459" s="147" t="s">
        <v>8572</v>
      </c>
      <c r="B1459" s="147" t="s">
        <v>8192</v>
      </c>
      <c r="C1459" s="147" t="s">
        <v>63</v>
      </c>
      <c r="D1459" s="147" t="s">
        <v>8521</v>
      </c>
      <c r="E1459" s="148">
        <v>7</v>
      </c>
      <c r="F1459" s="148">
        <v>56</v>
      </c>
      <c r="G1459" s="148">
        <v>0</v>
      </c>
      <c r="H1459" s="148">
        <v>0</v>
      </c>
      <c r="I1459" s="147" t="s">
        <v>4537</v>
      </c>
      <c r="J1459" s="147" t="s">
        <v>4537</v>
      </c>
      <c r="K1459" s="147" t="s">
        <v>4537</v>
      </c>
      <c r="L1459" s="147" t="s">
        <v>8512</v>
      </c>
      <c r="M1459" s="147" t="s">
        <v>4537</v>
      </c>
      <c r="N1459" s="147" t="s">
        <v>233</v>
      </c>
      <c r="O1459" s="147" t="s">
        <v>4537</v>
      </c>
      <c r="P1459" s="147" t="s">
        <v>233</v>
      </c>
      <c r="Q1459" s="147" t="s">
        <v>4537</v>
      </c>
      <c r="R1459" s="147" t="s">
        <v>233</v>
      </c>
      <c r="S1459" s="147" t="s">
        <v>4537</v>
      </c>
      <c r="T1459" s="147" t="s">
        <v>233</v>
      </c>
      <c r="U1459" s="150">
        <f t="shared" si="22"/>
        <v>0</v>
      </c>
    </row>
    <row r="1460" spans="1:21" x14ac:dyDescent="0.2">
      <c r="A1460" s="147" t="s">
        <v>8572</v>
      </c>
      <c r="B1460" s="147" t="s">
        <v>1752</v>
      </c>
      <c r="C1460" s="147" t="s">
        <v>107</v>
      </c>
      <c r="D1460" s="147" t="s">
        <v>8516</v>
      </c>
      <c r="E1460" s="148">
        <v>267</v>
      </c>
      <c r="F1460" s="148">
        <v>3607</v>
      </c>
      <c r="G1460" s="148">
        <v>2948</v>
      </c>
      <c r="H1460" s="148">
        <v>34</v>
      </c>
      <c r="I1460" s="147" t="s">
        <v>4537</v>
      </c>
      <c r="J1460" s="147" t="s">
        <v>4537</v>
      </c>
      <c r="K1460" s="147" t="s">
        <v>4537</v>
      </c>
      <c r="L1460" s="147" t="s">
        <v>8512</v>
      </c>
      <c r="M1460" s="147" t="s">
        <v>4537</v>
      </c>
      <c r="N1460" s="147" t="s">
        <v>233</v>
      </c>
      <c r="O1460" s="147" t="s">
        <v>4537</v>
      </c>
      <c r="P1460" s="147" t="s">
        <v>233</v>
      </c>
      <c r="Q1460" s="147" t="s">
        <v>4537</v>
      </c>
      <c r="R1460" s="147" t="s">
        <v>233</v>
      </c>
      <c r="S1460" s="147" t="s">
        <v>4537</v>
      </c>
      <c r="T1460" s="147" t="s">
        <v>233</v>
      </c>
      <c r="U1460" s="150">
        <f t="shared" si="22"/>
        <v>0</v>
      </c>
    </row>
    <row r="1461" spans="1:21" x14ac:dyDescent="0.2">
      <c r="A1461" s="147" t="s">
        <v>8572</v>
      </c>
      <c r="B1461" s="147" t="s">
        <v>1752</v>
      </c>
      <c r="C1461" s="147" t="s">
        <v>107</v>
      </c>
      <c r="D1461" s="147" t="s">
        <v>8521</v>
      </c>
      <c r="E1461" s="148">
        <v>238</v>
      </c>
      <c r="F1461" s="148">
        <v>1782</v>
      </c>
      <c r="G1461" s="148">
        <v>756</v>
      </c>
      <c r="H1461" s="148">
        <v>0</v>
      </c>
      <c r="I1461" s="147" t="s">
        <v>4537</v>
      </c>
      <c r="J1461" s="147" t="s">
        <v>4537</v>
      </c>
      <c r="K1461" s="147" t="s">
        <v>4537</v>
      </c>
      <c r="L1461" s="147" t="s">
        <v>8512</v>
      </c>
      <c r="M1461" s="147" t="s">
        <v>4537</v>
      </c>
      <c r="N1461" s="147" t="s">
        <v>233</v>
      </c>
      <c r="O1461" s="147" t="s">
        <v>4537</v>
      </c>
      <c r="P1461" s="147" t="s">
        <v>233</v>
      </c>
      <c r="Q1461" s="147" t="s">
        <v>4537</v>
      </c>
      <c r="R1461" s="147" t="s">
        <v>233</v>
      </c>
      <c r="S1461" s="147" t="s">
        <v>4537</v>
      </c>
      <c r="T1461" s="147" t="s">
        <v>233</v>
      </c>
      <c r="U1461" s="150">
        <f t="shared" si="22"/>
        <v>0</v>
      </c>
    </row>
    <row r="1462" spans="1:21" x14ac:dyDescent="0.2">
      <c r="A1462" s="147" t="s">
        <v>8572</v>
      </c>
      <c r="B1462" s="147" t="s">
        <v>1140</v>
      </c>
      <c r="C1462" s="147" t="s">
        <v>544</v>
      </c>
      <c r="D1462" s="147" t="s">
        <v>446</v>
      </c>
      <c r="E1462" s="148">
        <v>0</v>
      </c>
      <c r="F1462" s="148">
        <v>0</v>
      </c>
      <c r="G1462" s="148">
        <v>0</v>
      </c>
      <c r="H1462" s="148">
        <v>0</v>
      </c>
      <c r="I1462" s="147" t="s">
        <v>4537</v>
      </c>
      <c r="J1462" s="147" t="s">
        <v>4537</v>
      </c>
      <c r="K1462" s="147" t="s">
        <v>4537</v>
      </c>
      <c r="L1462" s="147" t="s">
        <v>8512</v>
      </c>
      <c r="M1462" s="147" t="s">
        <v>4537</v>
      </c>
      <c r="N1462" s="147" t="s">
        <v>233</v>
      </c>
      <c r="O1462" s="147" t="s">
        <v>4537</v>
      </c>
      <c r="P1462" s="147" t="s">
        <v>233</v>
      </c>
      <c r="Q1462" s="147" t="s">
        <v>4537</v>
      </c>
      <c r="R1462" s="147" t="s">
        <v>233</v>
      </c>
      <c r="S1462" s="147" t="s">
        <v>4537</v>
      </c>
      <c r="T1462" s="147" t="s">
        <v>233</v>
      </c>
      <c r="U1462" s="150">
        <f t="shared" si="22"/>
        <v>0</v>
      </c>
    </row>
    <row r="1463" spans="1:21" x14ac:dyDescent="0.2">
      <c r="A1463" s="147" t="s">
        <v>8572</v>
      </c>
      <c r="B1463" s="147" t="s">
        <v>5278</v>
      </c>
      <c r="C1463" s="147" t="s">
        <v>544</v>
      </c>
      <c r="D1463" s="147" t="s">
        <v>446</v>
      </c>
      <c r="E1463" s="148">
        <v>40</v>
      </c>
      <c r="F1463" s="148">
        <v>53</v>
      </c>
      <c r="G1463" s="148">
        <v>24</v>
      </c>
      <c r="H1463" s="148">
        <v>0</v>
      </c>
      <c r="I1463" s="147" t="s">
        <v>4537</v>
      </c>
      <c r="J1463" s="147" t="s">
        <v>4537</v>
      </c>
      <c r="K1463" s="147" t="s">
        <v>4537</v>
      </c>
      <c r="L1463" s="147" t="s">
        <v>8512</v>
      </c>
      <c r="M1463" s="147" t="s">
        <v>4537</v>
      </c>
      <c r="N1463" s="147" t="s">
        <v>233</v>
      </c>
      <c r="O1463" s="147" t="s">
        <v>4537</v>
      </c>
      <c r="P1463" s="147" t="s">
        <v>233</v>
      </c>
      <c r="Q1463" s="147" t="s">
        <v>4537</v>
      </c>
      <c r="R1463" s="147" t="s">
        <v>233</v>
      </c>
      <c r="S1463" s="147" t="s">
        <v>4537</v>
      </c>
      <c r="T1463" s="147" t="s">
        <v>233</v>
      </c>
      <c r="U1463" s="150">
        <f t="shared" si="22"/>
        <v>0</v>
      </c>
    </row>
    <row r="1464" spans="1:21" x14ac:dyDescent="0.2">
      <c r="A1464" s="147" t="s">
        <v>8572</v>
      </c>
      <c r="B1464" s="147" t="s">
        <v>5957</v>
      </c>
      <c r="C1464" s="147" t="s">
        <v>544</v>
      </c>
      <c r="D1464" s="147" t="s">
        <v>987</v>
      </c>
      <c r="E1464" s="148">
        <v>0</v>
      </c>
      <c r="F1464" s="148">
        <v>0</v>
      </c>
      <c r="G1464" s="148">
        <v>0</v>
      </c>
      <c r="H1464" s="148">
        <v>0</v>
      </c>
      <c r="I1464" s="147" t="s">
        <v>4537</v>
      </c>
      <c r="J1464" s="147" t="s">
        <v>4537</v>
      </c>
      <c r="K1464" s="147" t="s">
        <v>4537</v>
      </c>
      <c r="L1464" s="147" t="s">
        <v>8512</v>
      </c>
      <c r="M1464" s="147" t="s">
        <v>4537</v>
      </c>
      <c r="N1464" s="147" t="s">
        <v>233</v>
      </c>
      <c r="O1464" s="147" t="s">
        <v>4537</v>
      </c>
      <c r="P1464" s="147" t="s">
        <v>233</v>
      </c>
      <c r="Q1464" s="147" t="s">
        <v>4537</v>
      </c>
      <c r="R1464" s="147" t="s">
        <v>233</v>
      </c>
      <c r="S1464" s="147" t="s">
        <v>4537</v>
      </c>
      <c r="T1464" s="147" t="s">
        <v>233</v>
      </c>
      <c r="U1464" s="150">
        <f t="shared" si="22"/>
        <v>0</v>
      </c>
    </row>
    <row r="1465" spans="1:21" x14ac:dyDescent="0.2">
      <c r="A1465" s="147" t="s">
        <v>8572</v>
      </c>
      <c r="B1465" s="147" t="s">
        <v>5930</v>
      </c>
      <c r="C1465" s="147" t="s">
        <v>544</v>
      </c>
      <c r="D1465" s="147" t="s">
        <v>987</v>
      </c>
      <c r="E1465" s="148">
        <v>215</v>
      </c>
      <c r="F1465" s="148">
        <v>0</v>
      </c>
      <c r="G1465" s="148">
        <v>0</v>
      </c>
      <c r="H1465" s="148">
        <v>0</v>
      </c>
      <c r="I1465" s="147" t="s">
        <v>4537</v>
      </c>
      <c r="J1465" s="147" t="s">
        <v>4537</v>
      </c>
      <c r="K1465" s="147" t="s">
        <v>4537</v>
      </c>
      <c r="L1465" s="147" t="s">
        <v>8512</v>
      </c>
      <c r="M1465" s="147" t="s">
        <v>4537</v>
      </c>
      <c r="N1465" s="147" t="s">
        <v>233</v>
      </c>
      <c r="O1465" s="147" t="s">
        <v>4537</v>
      </c>
      <c r="P1465" s="147" t="s">
        <v>233</v>
      </c>
      <c r="Q1465" s="147" t="s">
        <v>4537</v>
      </c>
      <c r="R1465" s="147" t="s">
        <v>233</v>
      </c>
      <c r="S1465" s="147" t="s">
        <v>4537</v>
      </c>
      <c r="T1465" s="147" t="s">
        <v>233</v>
      </c>
      <c r="U1465" s="150">
        <f t="shared" si="22"/>
        <v>0</v>
      </c>
    </row>
    <row r="1466" spans="1:21" x14ac:dyDescent="0.2">
      <c r="A1466" s="147" t="s">
        <v>8572</v>
      </c>
      <c r="B1466" s="147" t="s">
        <v>8038</v>
      </c>
      <c r="C1466" s="147" t="s">
        <v>544</v>
      </c>
      <c r="D1466" s="147" t="s">
        <v>987</v>
      </c>
      <c r="E1466" s="148">
        <v>0</v>
      </c>
      <c r="F1466" s="148">
        <v>0</v>
      </c>
      <c r="G1466" s="148">
        <v>0</v>
      </c>
      <c r="H1466" s="148">
        <v>0</v>
      </c>
      <c r="I1466" s="147" t="s">
        <v>4537</v>
      </c>
      <c r="J1466" s="147" t="s">
        <v>4537</v>
      </c>
      <c r="K1466" s="147" t="s">
        <v>4537</v>
      </c>
      <c r="L1466" s="147" t="s">
        <v>8512</v>
      </c>
      <c r="M1466" s="147" t="s">
        <v>4537</v>
      </c>
      <c r="N1466" s="147" t="s">
        <v>233</v>
      </c>
      <c r="O1466" s="147" t="s">
        <v>4537</v>
      </c>
      <c r="P1466" s="147" t="s">
        <v>233</v>
      </c>
      <c r="Q1466" s="147" t="s">
        <v>4537</v>
      </c>
      <c r="R1466" s="147" t="s">
        <v>233</v>
      </c>
      <c r="S1466" s="147" t="s">
        <v>4537</v>
      </c>
      <c r="T1466" s="147" t="s">
        <v>233</v>
      </c>
      <c r="U1466" s="150">
        <f t="shared" si="22"/>
        <v>0</v>
      </c>
    </row>
    <row r="1467" spans="1:21" x14ac:dyDescent="0.2">
      <c r="A1467" s="147" t="s">
        <v>8572</v>
      </c>
      <c r="B1467" s="147" t="s">
        <v>2498</v>
      </c>
      <c r="C1467" s="147" t="s">
        <v>63</v>
      </c>
      <c r="D1467" s="147" t="s">
        <v>446</v>
      </c>
      <c r="E1467" s="148">
        <v>0</v>
      </c>
      <c r="F1467" s="148">
        <v>0</v>
      </c>
      <c r="G1467" s="148">
        <v>0</v>
      </c>
      <c r="H1467" s="148">
        <v>0</v>
      </c>
      <c r="I1467" s="147" t="s">
        <v>4537</v>
      </c>
      <c r="J1467" s="147" t="s">
        <v>4537</v>
      </c>
      <c r="K1467" s="147" t="s">
        <v>4537</v>
      </c>
      <c r="L1467" s="147" t="s">
        <v>8515</v>
      </c>
      <c r="M1467" s="147" t="s">
        <v>4537</v>
      </c>
      <c r="N1467" s="147" t="s">
        <v>233</v>
      </c>
      <c r="O1467" s="147" t="s">
        <v>4537</v>
      </c>
      <c r="P1467" s="147" t="s">
        <v>233</v>
      </c>
      <c r="Q1467" s="147" t="s">
        <v>4537</v>
      </c>
      <c r="R1467" s="147" t="s">
        <v>233</v>
      </c>
      <c r="S1467" s="147" t="s">
        <v>4537</v>
      </c>
      <c r="T1467" s="147" t="s">
        <v>233</v>
      </c>
      <c r="U1467" s="150">
        <f t="shared" si="22"/>
        <v>0</v>
      </c>
    </row>
    <row r="1468" spans="1:21" x14ac:dyDescent="0.2">
      <c r="A1468" s="147" t="s">
        <v>8572</v>
      </c>
      <c r="B1468" s="147" t="s">
        <v>1133</v>
      </c>
      <c r="C1468" s="147" t="s">
        <v>544</v>
      </c>
      <c r="D1468" s="147" t="s">
        <v>446</v>
      </c>
      <c r="E1468" s="148">
        <v>199</v>
      </c>
      <c r="F1468" s="148">
        <v>211</v>
      </c>
      <c r="G1468" s="148">
        <v>6</v>
      </c>
      <c r="H1468" s="148">
        <v>1</v>
      </c>
      <c r="I1468" s="147" t="s">
        <v>4537</v>
      </c>
      <c r="J1468" s="147" t="s">
        <v>4537</v>
      </c>
      <c r="K1468" s="147" t="s">
        <v>4537</v>
      </c>
      <c r="L1468" s="147" t="s">
        <v>8512</v>
      </c>
      <c r="M1468" s="147" t="s">
        <v>4537</v>
      </c>
      <c r="N1468" s="147" t="s">
        <v>233</v>
      </c>
      <c r="O1468" s="147" t="s">
        <v>4537</v>
      </c>
      <c r="P1468" s="147" t="s">
        <v>233</v>
      </c>
      <c r="Q1468" s="147" t="s">
        <v>4537</v>
      </c>
      <c r="R1468" s="147" t="s">
        <v>233</v>
      </c>
      <c r="S1468" s="147" t="s">
        <v>4537</v>
      </c>
      <c r="T1468" s="147" t="s">
        <v>233</v>
      </c>
      <c r="U1468" s="150">
        <f t="shared" si="22"/>
        <v>0</v>
      </c>
    </row>
    <row r="1469" spans="1:21" x14ac:dyDescent="0.2">
      <c r="A1469" s="147" t="s">
        <v>8572</v>
      </c>
      <c r="B1469" s="147" t="s">
        <v>1154</v>
      </c>
      <c r="C1469" s="147" t="s">
        <v>63</v>
      </c>
      <c r="D1469" s="147" t="s">
        <v>446</v>
      </c>
      <c r="E1469" s="148">
        <v>275</v>
      </c>
      <c r="F1469" s="148">
        <v>352</v>
      </c>
      <c r="G1469" s="148">
        <v>0</v>
      </c>
      <c r="H1469" s="148">
        <v>39</v>
      </c>
      <c r="I1469" s="147" t="s">
        <v>4537</v>
      </c>
      <c r="J1469" s="147" t="s">
        <v>4537</v>
      </c>
      <c r="K1469" s="147" t="s">
        <v>4537</v>
      </c>
      <c r="L1469" s="147" t="s">
        <v>8512</v>
      </c>
      <c r="M1469" s="147" t="s">
        <v>4537</v>
      </c>
      <c r="N1469" s="147" t="s">
        <v>233</v>
      </c>
      <c r="O1469" s="147" t="s">
        <v>4537</v>
      </c>
      <c r="P1469" s="147" t="s">
        <v>233</v>
      </c>
      <c r="Q1469" s="147" t="s">
        <v>4537</v>
      </c>
      <c r="R1469" s="147" t="s">
        <v>233</v>
      </c>
      <c r="S1469" s="147" t="s">
        <v>4537</v>
      </c>
      <c r="T1469" s="147" t="s">
        <v>233</v>
      </c>
      <c r="U1469" s="150">
        <f t="shared" si="22"/>
        <v>0</v>
      </c>
    </row>
    <row r="1470" spans="1:21" x14ac:dyDescent="0.2">
      <c r="A1470" s="147" t="s">
        <v>8572</v>
      </c>
      <c r="B1470" s="147" t="s">
        <v>7901</v>
      </c>
      <c r="C1470" s="147" t="s">
        <v>63</v>
      </c>
      <c r="D1470" s="147" t="s">
        <v>446</v>
      </c>
      <c r="E1470" s="148">
        <v>388</v>
      </c>
      <c r="F1470" s="148">
        <v>1004</v>
      </c>
      <c r="G1470" s="148">
        <v>0</v>
      </c>
      <c r="H1470" s="148">
        <v>0</v>
      </c>
      <c r="I1470" s="147" t="s">
        <v>4537</v>
      </c>
      <c r="J1470" s="147" t="s">
        <v>4537</v>
      </c>
      <c r="K1470" s="147" t="s">
        <v>4537</v>
      </c>
      <c r="L1470" s="147" t="s">
        <v>8512</v>
      </c>
      <c r="M1470" s="147" t="s">
        <v>4537</v>
      </c>
      <c r="N1470" s="147" t="s">
        <v>233</v>
      </c>
      <c r="O1470" s="147" t="s">
        <v>4537</v>
      </c>
      <c r="P1470" s="147" t="s">
        <v>233</v>
      </c>
      <c r="Q1470" s="147" t="s">
        <v>4537</v>
      </c>
      <c r="R1470" s="147" t="s">
        <v>233</v>
      </c>
      <c r="S1470" s="147" t="s">
        <v>4537</v>
      </c>
      <c r="T1470" s="147" t="s">
        <v>233</v>
      </c>
      <c r="U1470" s="150">
        <f t="shared" si="22"/>
        <v>0</v>
      </c>
    </row>
    <row r="1471" spans="1:21" x14ac:dyDescent="0.2">
      <c r="A1471" s="147" t="s">
        <v>8572</v>
      </c>
      <c r="B1471" s="147" t="s">
        <v>1114</v>
      </c>
      <c r="C1471" s="147" t="s">
        <v>63</v>
      </c>
      <c r="D1471" s="147" t="s">
        <v>446</v>
      </c>
      <c r="E1471" s="148">
        <v>150</v>
      </c>
      <c r="F1471" s="148">
        <v>188</v>
      </c>
      <c r="G1471" s="148">
        <v>3</v>
      </c>
      <c r="H1471" s="148">
        <v>0</v>
      </c>
      <c r="I1471" s="147" t="s">
        <v>4537</v>
      </c>
      <c r="J1471" s="147" t="s">
        <v>4537</v>
      </c>
      <c r="K1471" s="147" t="s">
        <v>4537</v>
      </c>
      <c r="L1471" s="147" t="s">
        <v>8512</v>
      </c>
      <c r="M1471" s="147" t="s">
        <v>4537</v>
      </c>
      <c r="N1471" s="147" t="s">
        <v>233</v>
      </c>
      <c r="O1471" s="147" t="s">
        <v>4537</v>
      </c>
      <c r="P1471" s="147" t="s">
        <v>233</v>
      </c>
      <c r="Q1471" s="147" t="s">
        <v>4537</v>
      </c>
      <c r="R1471" s="147" t="s">
        <v>233</v>
      </c>
      <c r="S1471" s="147" t="s">
        <v>4537</v>
      </c>
      <c r="T1471" s="147" t="s">
        <v>233</v>
      </c>
      <c r="U1471" s="150">
        <f t="shared" si="22"/>
        <v>0</v>
      </c>
    </row>
    <row r="1472" spans="1:21" x14ac:dyDescent="0.2">
      <c r="A1472" s="147" t="s">
        <v>8572</v>
      </c>
      <c r="B1472" s="147" t="s">
        <v>8144</v>
      </c>
      <c r="C1472" s="147" t="s">
        <v>63</v>
      </c>
      <c r="D1472" s="147" t="s">
        <v>446</v>
      </c>
      <c r="E1472" s="148">
        <v>50</v>
      </c>
      <c r="F1472" s="148">
        <v>130</v>
      </c>
      <c r="G1472" s="148">
        <v>15</v>
      </c>
      <c r="H1472" s="148">
        <v>0</v>
      </c>
      <c r="I1472" s="147" t="s">
        <v>4537</v>
      </c>
      <c r="J1472" s="147" t="s">
        <v>4537</v>
      </c>
      <c r="K1472" s="147" t="s">
        <v>4537</v>
      </c>
      <c r="L1472" s="147" t="s">
        <v>8512</v>
      </c>
      <c r="M1472" s="147" t="s">
        <v>4537</v>
      </c>
      <c r="N1472" s="147" t="s">
        <v>233</v>
      </c>
      <c r="O1472" s="147" t="s">
        <v>4537</v>
      </c>
      <c r="P1472" s="147" t="s">
        <v>233</v>
      </c>
      <c r="Q1472" s="147" t="s">
        <v>4537</v>
      </c>
      <c r="R1472" s="147" t="s">
        <v>233</v>
      </c>
      <c r="S1472" s="147" t="s">
        <v>4537</v>
      </c>
      <c r="T1472" s="147" t="s">
        <v>233</v>
      </c>
      <c r="U1472" s="150">
        <f t="shared" si="22"/>
        <v>0</v>
      </c>
    </row>
    <row r="1473" spans="1:21" x14ac:dyDescent="0.2">
      <c r="A1473" s="147" t="s">
        <v>8572</v>
      </c>
      <c r="B1473" s="147" t="s">
        <v>2454</v>
      </c>
      <c r="C1473" s="147" t="s">
        <v>63</v>
      </c>
      <c r="D1473" s="147" t="s">
        <v>446</v>
      </c>
      <c r="E1473" s="148">
        <v>34</v>
      </c>
      <c r="F1473" s="148">
        <v>40</v>
      </c>
      <c r="G1473" s="148">
        <v>0</v>
      </c>
      <c r="H1473" s="148">
        <v>0</v>
      </c>
      <c r="I1473" s="147" t="s">
        <v>4537</v>
      </c>
      <c r="J1473" s="147" t="s">
        <v>4537</v>
      </c>
      <c r="K1473" s="147" t="s">
        <v>4537</v>
      </c>
      <c r="L1473" s="147" t="s">
        <v>8515</v>
      </c>
      <c r="M1473" s="147" t="s">
        <v>4537</v>
      </c>
      <c r="N1473" s="147" t="s">
        <v>233</v>
      </c>
      <c r="O1473" s="147" t="s">
        <v>4537</v>
      </c>
      <c r="P1473" s="147" t="s">
        <v>233</v>
      </c>
      <c r="Q1473" s="147" t="s">
        <v>4537</v>
      </c>
      <c r="R1473" s="147" t="s">
        <v>233</v>
      </c>
      <c r="S1473" s="147" t="s">
        <v>4537</v>
      </c>
      <c r="T1473" s="147" t="s">
        <v>233</v>
      </c>
      <c r="U1473" s="150">
        <f t="shared" si="22"/>
        <v>0</v>
      </c>
    </row>
    <row r="1474" spans="1:21" x14ac:dyDescent="0.2">
      <c r="A1474" s="147" t="s">
        <v>8572</v>
      </c>
      <c r="B1474" s="147" t="s">
        <v>7937</v>
      </c>
      <c r="C1474" s="147" t="s">
        <v>43</v>
      </c>
      <c r="D1474" s="147" t="s">
        <v>446</v>
      </c>
      <c r="E1474" s="148">
        <v>150</v>
      </c>
      <c r="F1474" s="148">
        <v>65</v>
      </c>
      <c r="G1474" s="148">
        <v>0</v>
      </c>
      <c r="H1474" s="148">
        <v>134</v>
      </c>
      <c r="I1474" s="147" t="s">
        <v>4537</v>
      </c>
      <c r="J1474" s="147" t="s">
        <v>4537</v>
      </c>
      <c r="K1474" s="147" t="s">
        <v>4537</v>
      </c>
      <c r="L1474" s="147" t="s">
        <v>8512</v>
      </c>
      <c r="M1474" s="147" t="s">
        <v>4537</v>
      </c>
      <c r="N1474" s="147" t="s">
        <v>233</v>
      </c>
      <c r="O1474" s="147" t="s">
        <v>4537</v>
      </c>
      <c r="P1474" s="147" t="s">
        <v>233</v>
      </c>
      <c r="Q1474" s="147" t="s">
        <v>4537</v>
      </c>
      <c r="R1474" s="147" t="s">
        <v>233</v>
      </c>
      <c r="S1474" s="147" t="s">
        <v>4537</v>
      </c>
      <c r="T1474" s="147" t="s">
        <v>233</v>
      </c>
      <c r="U1474" s="150">
        <f t="shared" ref="U1474:U1537" si="23">COUNTIF(I1474:K1474,"Yes")+COUNTIF(M1474,"Yes")+COUNTIF(O1474,"Yes")+COUNTIF(Q1474,"Yes")+COUNTIF(S1474,"Yes")</f>
        <v>0</v>
      </c>
    </row>
    <row r="1475" spans="1:21" x14ac:dyDescent="0.2">
      <c r="A1475" s="147" t="s">
        <v>8572</v>
      </c>
      <c r="B1475" s="147" t="s">
        <v>7228</v>
      </c>
      <c r="C1475" s="147" t="s">
        <v>43</v>
      </c>
      <c r="D1475" s="147" t="s">
        <v>446</v>
      </c>
      <c r="E1475" s="148">
        <v>1605</v>
      </c>
      <c r="F1475" s="148">
        <v>1535</v>
      </c>
      <c r="G1475" s="148">
        <v>752</v>
      </c>
      <c r="H1475" s="148">
        <v>721</v>
      </c>
      <c r="I1475" s="147" t="s">
        <v>4537</v>
      </c>
      <c r="J1475" s="147" t="s">
        <v>4537</v>
      </c>
      <c r="K1475" s="147" t="s">
        <v>4537</v>
      </c>
      <c r="L1475" s="147" t="s">
        <v>8512</v>
      </c>
      <c r="M1475" s="147" t="s">
        <v>4537</v>
      </c>
      <c r="N1475" s="147" t="s">
        <v>233</v>
      </c>
      <c r="O1475" s="147" t="s">
        <v>4537</v>
      </c>
      <c r="P1475" s="147" t="s">
        <v>233</v>
      </c>
      <c r="Q1475" s="147" t="s">
        <v>4537</v>
      </c>
      <c r="R1475" s="147" t="s">
        <v>233</v>
      </c>
      <c r="S1475" s="147" t="s">
        <v>4537</v>
      </c>
      <c r="T1475" s="147" t="s">
        <v>233</v>
      </c>
      <c r="U1475" s="150">
        <f t="shared" si="23"/>
        <v>0</v>
      </c>
    </row>
    <row r="1476" spans="1:21" x14ac:dyDescent="0.2">
      <c r="A1476" s="147" t="s">
        <v>8572</v>
      </c>
      <c r="B1476" s="147" t="s">
        <v>1180</v>
      </c>
      <c r="C1476" s="147" t="s">
        <v>63</v>
      </c>
      <c r="D1476" s="147" t="s">
        <v>446</v>
      </c>
      <c r="E1476" s="148">
        <v>0</v>
      </c>
      <c r="F1476" s="148">
        <v>19</v>
      </c>
      <c r="G1476" s="148">
        <v>0</v>
      </c>
      <c r="H1476" s="148">
        <v>0</v>
      </c>
      <c r="I1476" s="147" t="s">
        <v>4537</v>
      </c>
      <c r="J1476" s="147" t="s">
        <v>4537</v>
      </c>
      <c r="K1476" s="147" t="s">
        <v>4537</v>
      </c>
      <c r="L1476" s="147" t="s">
        <v>8512</v>
      </c>
      <c r="M1476" s="147" t="s">
        <v>4537</v>
      </c>
      <c r="N1476" s="147" t="s">
        <v>233</v>
      </c>
      <c r="O1476" s="147" t="s">
        <v>4537</v>
      </c>
      <c r="P1476" s="147" t="s">
        <v>233</v>
      </c>
      <c r="Q1476" s="147" t="s">
        <v>4537</v>
      </c>
      <c r="R1476" s="147" t="s">
        <v>233</v>
      </c>
      <c r="S1476" s="147" t="s">
        <v>4537</v>
      </c>
      <c r="T1476" s="147" t="s">
        <v>233</v>
      </c>
      <c r="U1476" s="150">
        <f t="shared" si="23"/>
        <v>0</v>
      </c>
    </row>
    <row r="1477" spans="1:21" x14ac:dyDescent="0.2">
      <c r="A1477" s="147" t="s">
        <v>8572</v>
      </c>
      <c r="B1477" s="147" t="s">
        <v>542</v>
      </c>
      <c r="C1477" s="147" t="s">
        <v>544</v>
      </c>
      <c r="D1477" s="147" t="s">
        <v>446</v>
      </c>
      <c r="E1477" s="148">
        <v>45</v>
      </c>
      <c r="F1477" s="148">
        <v>0</v>
      </c>
      <c r="G1477" s="148">
        <v>0</v>
      </c>
      <c r="H1477" s="148">
        <v>0</v>
      </c>
      <c r="I1477" s="147" t="s">
        <v>4537</v>
      </c>
      <c r="J1477" s="147" t="s">
        <v>4537</v>
      </c>
      <c r="K1477" s="147" t="s">
        <v>4537</v>
      </c>
      <c r="L1477" s="147" t="s">
        <v>8512</v>
      </c>
      <c r="M1477" s="147" t="s">
        <v>4537</v>
      </c>
      <c r="N1477" s="147" t="s">
        <v>233</v>
      </c>
      <c r="O1477" s="147" t="s">
        <v>4537</v>
      </c>
      <c r="P1477" s="147" t="s">
        <v>233</v>
      </c>
      <c r="Q1477" s="147" t="s">
        <v>4537</v>
      </c>
      <c r="R1477" s="147" t="s">
        <v>233</v>
      </c>
      <c r="S1477" s="147" t="s">
        <v>4537</v>
      </c>
      <c r="T1477" s="147" t="s">
        <v>233</v>
      </c>
      <c r="U1477" s="150">
        <f t="shared" si="23"/>
        <v>0</v>
      </c>
    </row>
    <row r="1478" spans="1:21" x14ac:dyDescent="0.2">
      <c r="A1478" s="147" t="s">
        <v>8572</v>
      </c>
      <c r="B1478" s="147" t="s">
        <v>1172</v>
      </c>
      <c r="C1478" s="147" t="s">
        <v>544</v>
      </c>
      <c r="D1478" s="147" t="s">
        <v>446</v>
      </c>
      <c r="E1478" s="148">
        <v>0</v>
      </c>
      <c r="F1478" s="148">
        <v>51</v>
      </c>
      <c r="G1478" s="148">
        <v>0</v>
      </c>
      <c r="H1478" s="148">
        <v>0</v>
      </c>
      <c r="I1478" s="147" t="s">
        <v>4537</v>
      </c>
      <c r="J1478" s="147" t="s">
        <v>4537</v>
      </c>
      <c r="K1478" s="147" t="s">
        <v>4537</v>
      </c>
      <c r="L1478" s="147" t="s">
        <v>8512</v>
      </c>
      <c r="M1478" s="147" t="s">
        <v>4537</v>
      </c>
      <c r="N1478" s="147" t="s">
        <v>233</v>
      </c>
      <c r="O1478" s="147" t="s">
        <v>4537</v>
      </c>
      <c r="P1478" s="147" t="s">
        <v>233</v>
      </c>
      <c r="Q1478" s="147" t="s">
        <v>4537</v>
      </c>
      <c r="R1478" s="147" t="s">
        <v>233</v>
      </c>
      <c r="S1478" s="147" t="s">
        <v>4537</v>
      </c>
      <c r="T1478" s="147" t="s">
        <v>233</v>
      </c>
      <c r="U1478" s="150">
        <f t="shared" si="23"/>
        <v>0</v>
      </c>
    </row>
    <row r="1479" spans="1:21" x14ac:dyDescent="0.2">
      <c r="A1479" s="147" t="s">
        <v>8572</v>
      </c>
      <c r="B1479" s="147" t="s">
        <v>8137</v>
      </c>
      <c r="C1479" s="147" t="s">
        <v>63</v>
      </c>
      <c r="D1479" s="147" t="s">
        <v>446</v>
      </c>
      <c r="E1479" s="148">
        <v>33</v>
      </c>
      <c r="F1479" s="148">
        <v>45</v>
      </c>
      <c r="G1479" s="148">
        <v>11</v>
      </c>
      <c r="H1479" s="148">
        <v>15</v>
      </c>
      <c r="I1479" s="147" t="s">
        <v>4537</v>
      </c>
      <c r="J1479" s="147" t="s">
        <v>4537</v>
      </c>
      <c r="K1479" s="147" t="s">
        <v>4537</v>
      </c>
      <c r="L1479" s="147" t="s">
        <v>8512</v>
      </c>
      <c r="M1479" s="147" t="s">
        <v>4537</v>
      </c>
      <c r="N1479" s="147" t="s">
        <v>233</v>
      </c>
      <c r="O1479" s="147" t="s">
        <v>4537</v>
      </c>
      <c r="P1479" s="147" t="s">
        <v>233</v>
      </c>
      <c r="Q1479" s="147" t="s">
        <v>4537</v>
      </c>
      <c r="R1479" s="147" t="s">
        <v>233</v>
      </c>
      <c r="S1479" s="147" t="s">
        <v>4537</v>
      </c>
      <c r="T1479" s="147" t="s">
        <v>233</v>
      </c>
      <c r="U1479" s="150">
        <f t="shared" si="23"/>
        <v>0</v>
      </c>
    </row>
    <row r="1480" spans="1:21" x14ac:dyDescent="0.2">
      <c r="A1480" s="147" t="s">
        <v>8572</v>
      </c>
      <c r="B1480" s="147" t="s">
        <v>1345</v>
      </c>
      <c r="C1480" s="147" t="s">
        <v>544</v>
      </c>
      <c r="D1480" s="147" t="s">
        <v>446</v>
      </c>
      <c r="E1480" s="148">
        <v>106</v>
      </c>
      <c r="F1480" s="148">
        <v>174</v>
      </c>
      <c r="G1480" s="148">
        <v>49</v>
      </c>
      <c r="H1480" s="148">
        <v>171</v>
      </c>
      <c r="I1480" s="147" t="s">
        <v>4537</v>
      </c>
      <c r="J1480" s="147" t="s">
        <v>4537</v>
      </c>
      <c r="K1480" s="147" t="s">
        <v>4537</v>
      </c>
      <c r="L1480" s="147" t="s">
        <v>8512</v>
      </c>
      <c r="M1480" s="147" t="s">
        <v>4537</v>
      </c>
      <c r="N1480" s="147" t="s">
        <v>233</v>
      </c>
      <c r="O1480" s="147" t="s">
        <v>4537</v>
      </c>
      <c r="P1480" s="147" t="s">
        <v>233</v>
      </c>
      <c r="Q1480" s="147" t="s">
        <v>4537</v>
      </c>
      <c r="R1480" s="147" t="s">
        <v>233</v>
      </c>
      <c r="S1480" s="147" t="s">
        <v>4537</v>
      </c>
      <c r="T1480" s="147" t="s">
        <v>233</v>
      </c>
      <c r="U1480" s="150">
        <f t="shared" si="23"/>
        <v>0</v>
      </c>
    </row>
    <row r="1481" spans="1:21" x14ac:dyDescent="0.2">
      <c r="A1481" s="147" t="s">
        <v>8572</v>
      </c>
      <c r="B1481" s="147" t="s">
        <v>1081</v>
      </c>
      <c r="C1481" s="147" t="s">
        <v>544</v>
      </c>
      <c r="D1481" s="147" t="s">
        <v>446</v>
      </c>
      <c r="E1481" s="148">
        <v>30</v>
      </c>
      <c r="F1481" s="148">
        <v>44</v>
      </c>
      <c r="G1481" s="148">
        <v>0</v>
      </c>
      <c r="H1481" s="148">
        <v>0</v>
      </c>
      <c r="I1481" s="147" t="s">
        <v>4537</v>
      </c>
      <c r="J1481" s="147" t="s">
        <v>4537</v>
      </c>
      <c r="K1481" s="147" t="s">
        <v>4537</v>
      </c>
      <c r="L1481" s="147" t="s">
        <v>8512</v>
      </c>
      <c r="M1481" s="147" t="s">
        <v>4537</v>
      </c>
      <c r="N1481" s="147" t="s">
        <v>233</v>
      </c>
      <c r="O1481" s="147" t="s">
        <v>4537</v>
      </c>
      <c r="P1481" s="147" t="s">
        <v>233</v>
      </c>
      <c r="Q1481" s="147" t="s">
        <v>4537</v>
      </c>
      <c r="R1481" s="147" t="s">
        <v>233</v>
      </c>
      <c r="S1481" s="147" t="s">
        <v>4537</v>
      </c>
      <c r="T1481" s="147" t="s">
        <v>233</v>
      </c>
      <c r="U1481" s="150">
        <f t="shared" si="23"/>
        <v>0</v>
      </c>
    </row>
    <row r="1482" spans="1:21" x14ac:dyDescent="0.2">
      <c r="A1482" s="147" t="s">
        <v>8572</v>
      </c>
      <c r="B1482" s="147" t="s">
        <v>1410</v>
      </c>
      <c r="C1482" s="147" t="s">
        <v>544</v>
      </c>
      <c r="D1482" s="147" t="s">
        <v>446</v>
      </c>
      <c r="E1482" s="148">
        <v>17</v>
      </c>
      <c r="F1482" s="148">
        <v>24</v>
      </c>
      <c r="G1482" s="148">
        <v>0</v>
      </c>
      <c r="H1482" s="148">
        <v>0</v>
      </c>
      <c r="I1482" s="147" t="s">
        <v>4537</v>
      </c>
      <c r="J1482" s="147" t="s">
        <v>4537</v>
      </c>
      <c r="K1482" s="147" t="s">
        <v>4537</v>
      </c>
      <c r="L1482" s="147" t="s">
        <v>8512</v>
      </c>
      <c r="M1482" s="147" t="s">
        <v>4537</v>
      </c>
      <c r="N1482" s="147" t="s">
        <v>233</v>
      </c>
      <c r="O1482" s="147" t="s">
        <v>4537</v>
      </c>
      <c r="P1482" s="147" t="s">
        <v>233</v>
      </c>
      <c r="Q1482" s="147" t="s">
        <v>4537</v>
      </c>
      <c r="R1482" s="147" t="s">
        <v>233</v>
      </c>
      <c r="S1482" s="147" t="s">
        <v>4537</v>
      </c>
      <c r="T1482" s="147" t="s">
        <v>233</v>
      </c>
      <c r="U1482" s="150">
        <f t="shared" si="23"/>
        <v>0</v>
      </c>
    </row>
    <row r="1483" spans="1:21" x14ac:dyDescent="0.2">
      <c r="A1483" s="147" t="s">
        <v>8572</v>
      </c>
      <c r="B1483" s="147" t="s">
        <v>8141</v>
      </c>
      <c r="C1483" s="147" t="s">
        <v>63</v>
      </c>
      <c r="D1483" s="147" t="s">
        <v>446</v>
      </c>
      <c r="E1483" s="148">
        <v>64</v>
      </c>
      <c r="F1483" s="148">
        <v>475</v>
      </c>
      <c r="G1483" s="148">
        <v>341</v>
      </c>
      <c r="H1483" s="148">
        <v>0</v>
      </c>
      <c r="I1483" s="147" t="s">
        <v>4537</v>
      </c>
      <c r="J1483" s="147" t="s">
        <v>4537</v>
      </c>
      <c r="K1483" s="147" t="s">
        <v>4537</v>
      </c>
      <c r="L1483" s="147" t="s">
        <v>8512</v>
      </c>
      <c r="M1483" s="147" t="s">
        <v>4537</v>
      </c>
      <c r="N1483" s="147" t="s">
        <v>233</v>
      </c>
      <c r="O1483" s="147" t="s">
        <v>4537</v>
      </c>
      <c r="P1483" s="147" t="s">
        <v>233</v>
      </c>
      <c r="Q1483" s="147" t="s">
        <v>4537</v>
      </c>
      <c r="R1483" s="147" t="s">
        <v>233</v>
      </c>
      <c r="S1483" s="147" t="s">
        <v>4537</v>
      </c>
      <c r="T1483" s="147" t="s">
        <v>233</v>
      </c>
      <c r="U1483" s="150">
        <f t="shared" si="23"/>
        <v>0</v>
      </c>
    </row>
    <row r="1484" spans="1:21" x14ac:dyDescent="0.2">
      <c r="A1484" s="147" t="s">
        <v>8572</v>
      </c>
      <c r="B1484" s="147" t="s">
        <v>103</v>
      </c>
      <c r="C1484" s="147" t="s">
        <v>107</v>
      </c>
      <c r="D1484" s="147" t="s">
        <v>4744</v>
      </c>
      <c r="E1484" s="148">
        <v>0</v>
      </c>
      <c r="F1484" s="148">
        <v>1766</v>
      </c>
      <c r="G1484" s="148">
        <v>0</v>
      </c>
      <c r="H1484" s="148">
        <v>0</v>
      </c>
      <c r="I1484" s="147" t="s">
        <v>4537</v>
      </c>
      <c r="J1484" s="147" t="s">
        <v>4537</v>
      </c>
      <c r="K1484" s="147" t="s">
        <v>4537</v>
      </c>
      <c r="L1484" s="147" t="s">
        <v>8512</v>
      </c>
      <c r="M1484" s="147" t="s">
        <v>4537</v>
      </c>
      <c r="N1484" s="147" t="s">
        <v>233</v>
      </c>
      <c r="O1484" s="147" t="s">
        <v>4537</v>
      </c>
      <c r="P1484" s="147" t="s">
        <v>233</v>
      </c>
      <c r="Q1484" s="147" t="s">
        <v>4537</v>
      </c>
      <c r="R1484" s="147" t="s">
        <v>233</v>
      </c>
      <c r="S1484" s="147" t="s">
        <v>4537</v>
      </c>
      <c r="T1484" s="147" t="s">
        <v>233</v>
      </c>
      <c r="U1484" s="150">
        <f t="shared" si="23"/>
        <v>0</v>
      </c>
    </row>
    <row r="1485" spans="1:21" x14ac:dyDescent="0.2">
      <c r="A1485" s="147" t="s">
        <v>8572</v>
      </c>
      <c r="B1485" s="147" t="s">
        <v>7682</v>
      </c>
      <c r="C1485" s="147" t="s">
        <v>63</v>
      </c>
      <c r="D1485" s="147" t="s">
        <v>4744</v>
      </c>
      <c r="E1485" s="148">
        <v>0</v>
      </c>
      <c r="F1485" s="148">
        <v>0</v>
      </c>
      <c r="G1485" s="148">
        <v>0</v>
      </c>
      <c r="H1485" s="148">
        <v>0</v>
      </c>
      <c r="I1485" s="147" t="s">
        <v>4537</v>
      </c>
      <c r="J1485" s="147" t="s">
        <v>4537</v>
      </c>
      <c r="K1485" s="147" t="s">
        <v>4537</v>
      </c>
      <c r="L1485" s="147" t="s">
        <v>8512</v>
      </c>
      <c r="M1485" s="147" t="s">
        <v>4537</v>
      </c>
      <c r="N1485" s="147" t="s">
        <v>233</v>
      </c>
      <c r="O1485" s="147" t="s">
        <v>4537</v>
      </c>
      <c r="P1485" s="147" t="s">
        <v>233</v>
      </c>
      <c r="Q1485" s="147" t="s">
        <v>4537</v>
      </c>
      <c r="R1485" s="147" t="s">
        <v>233</v>
      </c>
      <c r="S1485" s="147" t="s">
        <v>4537</v>
      </c>
      <c r="T1485" s="147" t="s">
        <v>233</v>
      </c>
      <c r="U1485" s="150">
        <f t="shared" si="23"/>
        <v>0</v>
      </c>
    </row>
    <row r="1486" spans="1:21" x14ac:dyDescent="0.2">
      <c r="A1486" s="147" t="s">
        <v>8572</v>
      </c>
      <c r="B1486" s="147" t="s">
        <v>2903</v>
      </c>
      <c r="C1486" s="147" t="s">
        <v>107</v>
      </c>
      <c r="D1486" s="147" t="s">
        <v>4744</v>
      </c>
      <c r="E1486" s="148">
        <v>0</v>
      </c>
      <c r="F1486" s="148">
        <v>0</v>
      </c>
      <c r="G1486" s="148">
        <v>0</v>
      </c>
      <c r="H1486" s="148">
        <v>0</v>
      </c>
      <c r="I1486" s="147" t="s">
        <v>4537</v>
      </c>
      <c r="J1486" s="147" t="s">
        <v>4537</v>
      </c>
      <c r="K1486" s="147" t="s">
        <v>4537</v>
      </c>
      <c r="L1486" s="147" t="s">
        <v>8512</v>
      </c>
      <c r="M1486" s="147" t="s">
        <v>4537</v>
      </c>
      <c r="N1486" s="147" t="s">
        <v>233</v>
      </c>
      <c r="O1486" s="147" t="s">
        <v>4537</v>
      </c>
      <c r="P1486" s="147" t="s">
        <v>233</v>
      </c>
      <c r="Q1486" s="147" t="s">
        <v>4537</v>
      </c>
      <c r="R1486" s="147" t="s">
        <v>233</v>
      </c>
      <c r="S1486" s="147" t="s">
        <v>4537</v>
      </c>
      <c r="T1486" s="147" t="s">
        <v>233</v>
      </c>
      <c r="U1486" s="150">
        <f t="shared" si="23"/>
        <v>0</v>
      </c>
    </row>
    <row r="1487" spans="1:21" x14ac:dyDescent="0.2">
      <c r="A1487" s="147" t="s">
        <v>8572</v>
      </c>
      <c r="B1487" s="147" t="s">
        <v>8027</v>
      </c>
      <c r="C1487" s="147" t="s">
        <v>43</v>
      </c>
      <c r="D1487" s="147" t="s">
        <v>4744</v>
      </c>
      <c r="E1487" s="148">
        <v>0</v>
      </c>
      <c r="F1487" s="148">
        <v>0</v>
      </c>
      <c r="G1487" s="148">
        <v>0</v>
      </c>
      <c r="H1487" s="148">
        <v>0</v>
      </c>
      <c r="I1487" s="147" t="s">
        <v>4537</v>
      </c>
      <c r="J1487" s="147" t="s">
        <v>4537</v>
      </c>
      <c r="K1487" s="147" t="s">
        <v>4537</v>
      </c>
      <c r="L1487" s="147" t="s">
        <v>8512</v>
      </c>
      <c r="M1487" s="147" t="s">
        <v>4537</v>
      </c>
      <c r="N1487" s="147" t="s">
        <v>233</v>
      </c>
      <c r="O1487" s="147" t="s">
        <v>4537</v>
      </c>
      <c r="P1487" s="147" t="s">
        <v>233</v>
      </c>
      <c r="Q1487" s="147" t="s">
        <v>4537</v>
      </c>
      <c r="R1487" s="147" t="s">
        <v>233</v>
      </c>
      <c r="S1487" s="147" t="s">
        <v>4537</v>
      </c>
      <c r="T1487" s="147" t="s">
        <v>233</v>
      </c>
      <c r="U1487" s="150">
        <f t="shared" si="23"/>
        <v>0</v>
      </c>
    </row>
    <row r="1488" spans="1:21" x14ac:dyDescent="0.2">
      <c r="A1488" s="147" t="s">
        <v>8572</v>
      </c>
      <c r="B1488" s="147" t="s">
        <v>3512</v>
      </c>
      <c r="C1488" s="147" t="s">
        <v>63</v>
      </c>
      <c r="D1488" s="147" t="s">
        <v>4744</v>
      </c>
      <c r="E1488" s="148">
        <v>86</v>
      </c>
      <c r="F1488" s="148">
        <v>1200</v>
      </c>
      <c r="G1488" s="148">
        <v>0</v>
      </c>
      <c r="H1488" s="148">
        <v>12</v>
      </c>
      <c r="I1488" s="147" t="s">
        <v>4537</v>
      </c>
      <c r="J1488" s="147" t="s">
        <v>4537</v>
      </c>
      <c r="K1488" s="147" t="s">
        <v>4537</v>
      </c>
      <c r="L1488" s="147" t="s">
        <v>8512</v>
      </c>
      <c r="M1488" s="147" t="s">
        <v>4537</v>
      </c>
      <c r="N1488" s="147" t="s">
        <v>233</v>
      </c>
      <c r="O1488" s="147" t="s">
        <v>4537</v>
      </c>
      <c r="P1488" s="147" t="s">
        <v>233</v>
      </c>
      <c r="Q1488" s="147" t="s">
        <v>4537</v>
      </c>
      <c r="R1488" s="147" t="s">
        <v>233</v>
      </c>
      <c r="S1488" s="147" t="s">
        <v>4537</v>
      </c>
      <c r="T1488" s="147" t="s">
        <v>233</v>
      </c>
      <c r="U1488" s="150">
        <f t="shared" si="23"/>
        <v>0</v>
      </c>
    </row>
    <row r="1489" spans="1:21" x14ac:dyDescent="0.2">
      <c r="A1489" s="147" t="s">
        <v>8572</v>
      </c>
      <c r="B1489" s="147" t="s">
        <v>5627</v>
      </c>
      <c r="C1489" s="147" t="s">
        <v>43</v>
      </c>
      <c r="D1489" s="147" t="s">
        <v>4744</v>
      </c>
      <c r="E1489" s="148">
        <v>0</v>
      </c>
      <c r="F1489" s="148">
        <v>91</v>
      </c>
      <c r="G1489" s="148">
        <v>0</v>
      </c>
      <c r="H1489" s="148">
        <v>135</v>
      </c>
      <c r="I1489" s="147" t="s">
        <v>4537</v>
      </c>
      <c r="J1489" s="147" t="s">
        <v>4537</v>
      </c>
      <c r="K1489" s="147" t="s">
        <v>4537</v>
      </c>
      <c r="L1489" s="147" t="s">
        <v>8512</v>
      </c>
      <c r="M1489" s="147" t="s">
        <v>4537</v>
      </c>
      <c r="N1489" s="147" t="s">
        <v>233</v>
      </c>
      <c r="O1489" s="147" t="s">
        <v>4537</v>
      </c>
      <c r="P1489" s="147" t="s">
        <v>233</v>
      </c>
      <c r="Q1489" s="147" t="s">
        <v>4537</v>
      </c>
      <c r="R1489" s="147" t="s">
        <v>233</v>
      </c>
      <c r="S1489" s="147" t="s">
        <v>4537</v>
      </c>
      <c r="T1489" s="147" t="s">
        <v>233</v>
      </c>
      <c r="U1489" s="150">
        <f t="shared" si="23"/>
        <v>0</v>
      </c>
    </row>
    <row r="1490" spans="1:21" x14ac:dyDescent="0.2">
      <c r="A1490" s="147" t="s">
        <v>8572</v>
      </c>
      <c r="B1490" s="147" t="s">
        <v>1970</v>
      </c>
      <c r="C1490" s="147" t="s">
        <v>544</v>
      </c>
      <c r="D1490" s="147" t="s">
        <v>4744</v>
      </c>
      <c r="E1490" s="148">
        <v>818</v>
      </c>
      <c r="F1490" s="148">
        <v>3622</v>
      </c>
      <c r="G1490" s="148">
        <v>0</v>
      </c>
      <c r="H1490" s="148">
        <v>0</v>
      </c>
      <c r="I1490" s="147" t="s">
        <v>4537</v>
      </c>
      <c r="J1490" s="147" t="s">
        <v>4537</v>
      </c>
      <c r="K1490" s="147" t="s">
        <v>4537</v>
      </c>
      <c r="L1490" s="147" t="s">
        <v>8512</v>
      </c>
      <c r="M1490" s="147" t="s">
        <v>4537</v>
      </c>
      <c r="N1490" s="147" t="s">
        <v>233</v>
      </c>
      <c r="O1490" s="147" t="s">
        <v>4537</v>
      </c>
      <c r="P1490" s="147" t="s">
        <v>233</v>
      </c>
      <c r="Q1490" s="147" t="s">
        <v>4537</v>
      </c>
      <c r="R1490" s="147" t="s">
        <v>233</v>
      </c>
      <c r="S1490" s="147" t="s">
        <v>4537</v>
      </c>
      <c r="T1490" s="147" t="s">
        <v>233</v>
      </c>
      <c r="U1490" s="150">
        <f t="shared" si="23"/>
        <v>0</v>
      </c>
    </row>
    <row r="1491" spans="1:21" x14ac:dyDescent="0.2">
      <c r="A1491" s="147" t="s">
        <v>8572</v>
      </c>
      <c r="B1491" s="147" t="s">
        <v>7880</v>
      </c>
      <c r="C1491" s="147" t="s">
        <v>366</v>
      </c>
      <c r="D1491" s="147" t="s">
        <v>18</v>
      </c>
      <c r="E1491" s="148">
        <v>368</v>
      </c>
      <c r="F1491" s="148">
        <v>2188</v>
      </c>
      <c r="G1491" s="148">
        <v>1213</v>
      </c>
      <c r="H1491" s="148">
        <v>0</v>
      </c>
      <c r="I1491" s="147" t="s">
        <v>4537</v>
      </c>
      <c r="J1491" s="147" t="s">
        <v>4537</v>
      </c>
      <c r="K1491" s="147" t="s">
        <v>4537</v>
      </c>
      <c r="L1491" s="147" t="s">
        <v>8512</v>
      </c>
      <c r="M1491" s="147" t="s">
        <v>4537</v>
      </c>
      <c r="N1491" s="147" t="s">
        <v>233</v>
      </c>
      <c r="O1491" s="147" t="s">
        <v>4537</v>
      </c>
      <c r="P1491" s="147" t="s">
        <v>233</v>
      </c>
      <c r="Q1491" s="147" t="s">
        <v>4537</v>
      </c>
      <c r="R1491" s="147" t="s">
        <v>233</v>
      </c>
      <c r="S1491" s="147" t="s">
        <v>4537</v>
      </c>
      <c r="T1491" s="147" t="s">
        <v>233</v>
      </c>
      <c r="U1491" s="150">
        <f t="shared" si="23"/>
        <v>0</v>
      </c>
    </row>
    <row r="1492" spans="1:21" x14ac:dyDescent="0.2">
      <c r="A1492" s="147" t="s">
        <v>8572</v>
      </c>
      <c r="B1492" s="147" t="s">
        <v>4726</v>
      </c>
      <c r="C1492" s="147" t="s">
        <v>43</v>
      </c>
      <c r="D1492" s="147" t="s">
        <v>8516</v>
      </c>
      <c r="E1492" s="148">
        <v>0</v>
      </c>
      <c r="F1492" s="148">
        <v>0</v>
      </c>
      <c r="G1492" s="148">
        <v>0</v>
      </c>
      <c r="H1492" s="148">
        <v>0</v>
      </c>
      <c r="I1492" s="147" t="s">
        <v>4537</v>
      </c>
      <c r="J1492" s="147" t="s">
        <v>4537</v>
      </c>
      <c r="K1492" s="147" t="s">
        <v>4537</v>
      </c>
      <c r="L1492" s="147" t="s">
        <v>8512</v>
      </c>
      <c r="M1492" s="147" t="s">
        <v>4537</v>
      </c>
      <c r="N1492" s="147" t="s">
        <v>233</v>
      </c>
      <c r="O1492" s="147" t="s">
        <v>4537</v>
      </c>
      <c r="P1492" s="147" t="s">
        <v>233</v>
      </c>
      <c r="Q1492" s="147" t="s">
        <v>4537</v>
      </c>
      <c r="R1492" s="147" t="s">
        <v>233</v>
      </c>
      <c r="S1492" s="147" t="s">
        <v>4537</v>
      </c>
      <c r="T1492" s="147" t="s">
        <v>233</v>
      </c>
      <c r="U1492" s="150">
        <f t="shared" si="23"/>
        <v>0</v>
      </c>
    </row>
    <row r="1493" spans="1:21" x14ac:dyDescent="0.2">
      <c r="A1493" s="147" t="s">
        <v>8572</v>
      </c>
      <c r="B1493" s="147" t="s">
        <v>2383</v>
      </c>
      <c r="C1493" s="147" t="s">
        <v>43</v>
      </c>
      <c r="D1493" s="147" t="s">
        <v>18</v>
      </c>
      <c r="E1493" s="148">
        <v>305</v>
      </c>
      <c r="F1493" s="148">
        <v>2258</v>
      </c>
      <c r="G1493" s="148">
        <v>1599</v>
      </c>
      <c r="H1493" s="148">
        <v>0</v>
      </c>
      <c r="I1493" s="147" t="s">
        <v>4537</v>
      </c>
      <c r="J1493" s="147" t="s">
        <v>4537</v>
      </c>
      <c r="K1493" s="147" t="s">
        <v>4537</v>
      </c>
      <c r="L1493" s="147" t="s">
        <v>8512</v>
      </c>
      <c r="M1493" s="147" t="s">
        <v>4537</v>
      </c>
      <c r="N1493" s="147" t="s">
        <v>233</v>
      </c>
      <c r="O1493" s="147" t="s">
        <v>4537</v>
      </c>
      <c r="P1493" s="147" t="s">
        <v>233</v>
      </c>
      <c r="Q1493" s="147" t="s">
        <v>4537</v>
      </c>
      <c r="R1493" s="147" t="s">
        <v>233</v>
      </c>
      <c r="S1493" s="147" t="s">
        <v>4537</v>
      </c>
      <c r="T1493" s="147" t="s">
        <v>233</v>
      </c>
      <c r="U1493" s="150">
        <f t="shared" si="23"/>
        <v>0</v>
      </c>
    </row>
    <row r="1494" spans="1:21" x14ac:dyDescent="0.2">
      <c r="A1494" s="147" t="s">
        <v>8572</v>
      </c>
      <c r="B1494" s="147" t="s">
        <v>4355</v>
      </c>
      <c r="C1494" s="147" t="s">
        <v>107</v>
      </c>
      <c r="D1494" s="147" t="s">
        <v>8516</v>
      </c>
      <c r="E1494" s="148">
        <v>34</v>
      </c>
      <c r="F1494" s="148">
        <v>74</v>
      </c>
      <c r="G1494" s="148">
        <v>0</v>
      </c>
      <c r="H1494" s="148">
        <v>0</v>
      </c>
      <c r="I1494" s="147" t="s">
        <v>4537</v>
      </c>
      <c r="J1494" s="147" t="s">
        <v>4537</v>
      </c>
      <c r="K1494" s="147" t="s">
        <v>4537</v>
      </c>
      <c r="L1494" s="147" t="s">
        <v>8512</v>
      </c>
      <c r="M1494" s="147" t="s">
        <v>4537</v>
      </c>
      <c r="N1494" s="147" t="s">
        <v>233</v>
      </c>
      <c r="O1494" s="147" t="s">
        <v>4537</v>
      </c>
      <c r="P1494" s="147" t="s">
        <v>233</v>
      </c>
      <c r="Q1494" s="147" t="s">
        <v>4537</v>
      </c>
      <c r="R1494" s="147" t="s">
        <v>233</v>
      </c>
      <c r="S1494" s="147" t="s">
        <v>4537</v>
      </c>
      <c r="T1494" s="147" t="s">
        <v>233</v>
      </c>
      <c r="U1494" s="150">
        <f t="shared" si="23"/>
        <v>0</v>
      </c>
    </row>
    <row r="1495" spans="1:21" x14ac:dyDescent="0.2">
      <c r="A1495" s="147" t="s">
        <v>8572</v>
      </c>
      <c r="B1495" s="147" t="s">
        <v>7682</v>
      </c>
      <c r="C1495" s="147" t="s">
        <v>63</v>
      </c>
      <c r="D1495" s="147" t="s">
        <v>8516</v>
      </c>
      <c r="E1495" s="148">
        <v>240</v>
      </c>
      <c r="F1495" s="148">
        <v>309</v>
      </c>
      <c r="G1495" s="148">
        <v>23</v>
      </c>
      <c r="H1495" s="148">
        <v>24</v>
      </c>
      <c r="I1495" s="147" t="s">
        <v>4537</v>
      </c>
      <c r="J1495" s="147" t="s">
        <v>4537</v>
      </c>
      <c r="K1495" s="147" t="s">
        <v>4537</v>
      </c>
      <c r="L1495" s="147" t="s">
        <v>8512</v>
      </c>
      <c r="M1495" s="147" t="s">
        <v>4537</v>
      </c>
      <c r="N1495" s="147" t="s">
        <v>233</v>
      </c>
      <c r="O1495" s="147" t="s">
        <v>4537</v>
      </c>
      <c r="P1495" s="147" t="s">
        <v>233</v>
      </c>
      <c r="Q1495" s="147" t="s">
        <v>4537</v>
      </c>
      <c r="R1495" s="147" t="s">
        <v>233</v>
      </c>
      <c r="S1495" s="147" t="s">
        <v>4537</v>
      </c>
      <c r="T1495" s="147" t="s">
        <v>233</v>
      </c>
      <c r="U1495" s="150">
        <f t="shared" si="23"/>
        <v>0</v>
      </c>
    </row>
    <row r="1496" spans="1:21" x14ac:dyDescent="0.2">
      <c r="A1496" s="147" t="s">
        <v>8572</v>
      </c>
      <c r="B1496" s="147" t="s">
        <v>3512</v>
      </c>
      <c r="C1496" s="147" t="s">
        <v>63</v>
      </c>
      <c r="D1496" s="147" t="s">
        <v>8516</v>
      </c>
      <c r="E1496" s="148">
        <v>1059</v>
      </c>
      <c r="F1496" s="148">
        <v>3005</v>
      </c>
      <c r="G1496" s="148">
        <v>1073</v>
      </c>
      <c r="H1496" s="148">
        <v>525</v>
      </c>
      <c r="I1496" s="147" t="s">
        <v>4537</v>
      </c>
      <c r="J1496" s="147" t="s">
        <v>4537</v>
      </c>
      <c r="K1496" s="147" t="s">
        <v>4537</v>
      </c>
      <c r="L1496" s="147" t="s">
        <v>8512</v>
      </c>
      <c r="M1496" s="147" t="s">
        <v>4537</v>
      </c>
      <c r="N1496" s="147" t="s">
        <v>233</v>
      </c>
      <c r="O1496" s="147" t="s">
        <v>4537</v>
      </c>
      <c r="P1496" s="147" t="s">
        <v>233</v>
      </c>
      <c r="Q1496" s="147" t="s">
        <v>4537</v>
      </c>
      <c r="R1496" s="147" t="s">
        <v>233</v>
      </c>
      <c r="S1496" s="147" t="s">
        <v>4537</v>
      </c>
      <c r="T1496" s="147" t="s">
        <v>233</v>
      </c>
      <c r="U1496" s="150">
        <f t="shared" si="23"/>
        <v>0</v>
      </c>
    </row>
    <row r="1497" spans="1:21" x14ac:dyDescent="0.2">
      <c r="A1497" s="147" t="s">
        <v>8572</v>
      </c>
      <c r="B1497" s="147" t="s">
        <v>7228</v>
      </c>
      <c r="C1497" s="147" t="s">
        <v>43</v>
      </c>
      <c r="D1497" s="147" t="s">
        <v>8516</v>
      </c>
      <c r="E1497" s="148">
        <v>0</v>
      </c>
      <c r="F1497" s="148">
        <v>0</v>
      </c>
      <c r="G1497" s="148">
        <v>0</v>
      </c>
      <c r="H1497" s="148">
        <v>0</v>
      </c>
      <c r="I1497" s="147" t="s">
        <v>4537</v>
      </c>
      <c r="J1497" s="147" t="s">
        <v>4537</v>
      </c>
      <c r="K1497" s="147" t="s">
        <v>4537</v>
      </c>
      <c r="L1497" s="147" t="s">
        <v>8512</v>
      </c>
      <c r="M1497" s="147" t="s">
        <v>4537</v>
      </c>
      <c r="N1497" s="147" t="s">
        <v>233</v>
      </c>
      <c r="O1497" s="147" t="s">
        <v>4537</v>
      </c>
      <c r="P1497" s="147" t="s">
        <v>233</v>
      </c>
      <c r="Q1497" s="147" t="s">
        <v>4537</v>
      </c>
      <c r="R1497" s="147" t="s">
        <v>233</v>
      </c>
      <c r="S1497" s="147" t="s">
        <v>4537</v>
      </c>
      <c r="T1497" s="147" t="s">
        <v>233</v>
      </c>
      <c r="U1497" s="150">
        <f t="shared" si="23"/>
        <v>0</v>
      </c>
    </row>
    <row r="1498" spans="1:21" x14ac:dyDescent="0.2">
      <c r="A1498" s="147" t="s">
        <v>8572</v>
      </c>
      <c r="B1498" s="147" t="s">
        <v>5627</v>
      </c>
      <c r="C1498" s="147" t="s">
        <v>43</v>
      </c>
      <c r="D1498" s="147" t="s">
        <v>8516</v>
      </c>
      <c r="E1498" s="148">
        <v>532</v>
      </c>
      <c r="F1498" s="148">
        <v>1251</v>
      </c>
      <c r="G1498" s="148">
        <v>725</v>
      </c>
      <c r="H1498" s="148">
        <v>171</v>
      </c>
      <c r="I1498" s="147" t="s">
        <v>4537</v>
      </c>
      <c r="J1498" s="147" t="s">
        <v>4537</v>
      </c>
      <c r="K1498" s="147" t="s">
        <v>4537</v>
      </c>
      <c r="L1498" s="147" t="s">
        <v>8512</v>
      </c>
      <c r="M1498" s="147" t="s">
        <v>4537</v>
      </c>
      <c r="N1498" s="147" t="s">
        <v>233</v>
      </c>
      <c r="O1498" s="147" t="s">
        <v>4537</v>
      </c>
      <c r="P1498" s="147" t="s">
        <v>233</v>
      </c>
      <c r="Q1498" s="147" t="s">
        <v>4537</v>
      </c>
      <c r="R1498" s="147" t="s">
        <v>233</v>
      </c>
      <c r="S1498" s="147" t="s">
        <v>4537</v>
      </c>
      <c r="T1498" s="147" t="s">
        <v>233</v>
      </c>
      <c r="U1498" s="150">
        <f t="shared" si="23"/>
        <v>0</v>
      </c>
    </row>
    <row r="1499" spans="1:21" x14ac:dyDescent="0.2">
      <c r="A1499" s="147" t="s">
        <v>8572</v>
      </c>
      <c r="B1499" s="147" t="s">
        <v>5750</v>
      </c>
      <c r="C1499" s="147" t="s">
        <v>43</v>
      </c>
      <c r="D1499" s="147" t="s">
        <v>8516</v>
      </c>
      <c r="E1499" s="148">
        <v>1260</v>
      </c>
      <c r="F1499" s="148">
        <v>3442</v>
      </c>
      <c r="G1499" s="148">
        <v>1434</v>
      </c>
      <c r="H1499" s="148">
        <v>1986</v>
      </c>
      <c r="I1499" s="147" t="s">
        <v>4537</v>
      </c>
      <c r="J1499" s="147" t="s">
        <v>4537</v>
      </c>
      <c r="K1499" s="147" t="s">
        <v>4537</v>
      </c>
      <c r="L1499" s="147" t="s">
        <v>8512</v>
      </c>
      <c r="M1499" s="147" t="s">
        <v>4537</v>
      </c>
      <c r="N1499" s="147" t="s">
        <v>233</v>
      </c>
      <c r="O1499" s="147" t="s">
        <v>4537</v>
      </c>
      <c r="P1499" s="147" t="s">
        <v>233</v>
      </c>
      <c r="Q1499" s="147" t="s">
        <v>4537</v>
      </c>
      <c r="R1499" s="147" t="s">
        <v>233</v>
      </c>
      <c r="S1499" s="147" t="s">
        <v>4537</v>
      </c>
      <c r="T1499" s="147" t="s">
        <v>233</v>
      </c>
      <c r="U1499" s="150">
        <f t="shared" si="23"/>
        <v>0</v>
      </c>
    </row>
    <row r="1500" spans="1:21" x14ac:dyDescent="0.2">
      <c r="A1500" s="147" t="s">
        <v>8572</v>
      </c>
      <c r="B1500" s="147" t="s">
        <v>746</v>
      </c>
      <c r="C1500" s="147" t="s">
        <v>63</v>
      </c>
      <c r="D1500" s="147" t="s">
        <v>8521</v>
      </c>
      <c r="E1500" s="148">
        <v>97</v>
      </c>
      <c r="F1500" s="148">
        <v>0</v>
      </c>
      <c r="G1500" s="148">
        <v>0</v>
      </c>
      <c r="H1500" s="148">
        <v>0</v>
      </c>
      <c r="I1500" s="147" t="s">
        <v>4537</v>
      </c>
      <c r="J1500" s="147" t="s">
        <v>4537</v>
      </c>
      <c r="K1500" s="147" t="s">
        <v>4537</v>
      </c>
      <c r="L1500" s="147" t="s">
        <v>8515</v>
      </c>
      <c r="M1500" s="147" t="s">
        <v>4537</v>
      </c>
      <c r="N1500" s="147" t="s">
        <v>233</v>
      </c>
      <c r="O1500" s="147" t="s">
        <v>4537</v>
      </c>
      <c r="P1500" s="147" t="s">
        <v>233</v>
      </c>
      <c r="Q1500" s="147" t="s">
        <v>4537</v>
      </c>
      <c r="R1500" s="147" t="s">
        <v>233</v>
      </c>
      <c r="S1500" s="147" t="s">
        <v>4537</v>
      </c>
      <c r="T1500" s="147" t="s">
        <v>233</v>
      </c>
      <c r="U1500" s="150">
        <f t="shared" si="23"/>
        <v>0</v>
      </c>
    </row>
    <row r="1501" spans="1:21" x14ac:dyDescent="0.2">
      <c r="A1501" s="147" t="s">
        <v>8572</v>
      </c>
      <c r="B1501" s="147" t="s">
        <v>7682</v>
      </c>
      <c r="C1501" s="147" t="s">
        <v>63</v>
      </c>
      <c r="D1501" s="147" t="s">
        <v>8521</v>
      </c>
      <c r="E1501" s="148">
        <v>52</v>
      </c>
      <c r="F1501" s="148">
        <v>0</v>
      </c>
      <c r="G1501" s="148">
        <v>0</v>
      </c>
      <c r="H1501" s="148">
        <v>0</v>
      </c>
      <c r="I1501" s="147" t="s">
        <v>4537</v>
      </c>
      <c r="J1501" s="147" t="s">
        <v>4537</v>
      </c>
      <c r="K1501" s="147" t="s">
        <v>4537</v>
      </c>
      <c r="L1501" s="147" t="s">
        <v>8512</v>
      </c>
      <c r="M1501" s="147" t="s">
        <v>4537</v>
      </c>
      <c r="N1501" s="147" t="s">
        <v>233</v>
      </c>
      <c r="O1501" s="147" t="s">
        <v>4537</v>
      </c>
      <c r="P1501" s="147" t="s">
        <v>233</v>
      </c>
      <c r="Q1501" s="147" t="s">
        <v>4537</v>
      </c>
      <c r="R1501" s="147" t="s">
        <v>233</v>
      </c>
      <c r="S1501" s="147" t="s">
        <v>4537</v>
      </c>
      <c r="T1501" s="147" t="s">
        <v>233</v>
      </c>
      <c r="U1501" s="150">
        <f t="shared" si="23"/>
        <v>0</v>
      </c>
    </row>
    <row r="1502" spans="1:21" x14ac:dyDescent="0.2">
      <c r="A1502" s="147" t="s">
        <v>8572</v>
      </c>
      <c r="B1502" s="147" t="s">
        <v>8153</v>
      </c>
      <c r="C1502" s="147" t="s">
        <v>63</v>
      </c>
      <c r="D1502" s="147" t="s">
        <v>8521</v>
      </c>
      <c r="E1502" s="148">
        <v>0</v>
      </c>
      <c r="F1502" s="148">
        <v>0</v>
      </c>
      <c r="G1502" s="148">
        <v>0</v>
      </c>
      <c r="H1502" s="148">
        <v>0</v>
      </c>
      <c r="I1502" s="147" t="s">
        <v>4537</v>
      </c>
      <c r="J1502" s="147" t="s">
        <v>4537</v>
      </c>
      <c r="K1502" s="147" t="s">
        <v>4537</v>
      </c>
      <c r="L1502" s="147" t="s">
        <v>8512</v>
      </c>
      <c r="M1502" s="147" t="s">
        <v>4537</v>
      </c>
      <c r="N1502" s="147" t="s">
        <v>233</v>
      </c>
      <c r="O1502" s="147" t="s">
        <v>4537</v>
      </c>
      <c r="P1502" s="147" t="s">
        <v>233</v>
      </c>
      <c r="Q1502" s="147" t="s">
        <v>4537</v>
      </c>
      <c r="R1502" s="147" t="s">
        <v>233</v>
      </c>
      <c r="S1502" s="147" t="s">
        <v>4537</v>
      </c>
      <c r="T1502" s="147" t="s">
        <v>233</v>
      </c>
      <c r="U1502" s="150">
        <f t="shared" si="23"/>
        <v>0</v>
      </c>
    </row>
    <row r="1503" spans="1:21" x14ac:dyDescent="0.2">
      <c r="A1503" s="147" t="s">
        <v>8572</v>
      </c>
      <c r="B1503" s="147" t="s">
        <v>4726</v>
      </c>
      <c r="C1503" s="147" t="s">
        <v>43</v>
      </c>
      <c r="D1503" s="147" t="s">
        <v>8521</v>
      </c>
      <c r="E1503" s="148">
        <v>124</v>
      </c>
      <c r="F1503" s="148">
        <v>0</v>
      </c>
      <c r="G1503" s="148">
        <v>0</v>
      </c>
      <c r="H1503" s="148">
        <v>0</v>
      </c>
      <c r="I1503" s="147" t="s">
        <v>4537</v>
      </c>
      <c r="J1503" s="147" t="s">
        <v>4537</v>
      </c>
      <c r="K1503" s="147" t="s">
        <v>4537</v>
      </c>
      <c r="L1503" s="147" t="s">
        <v>8512</v>
      </c>
      <c r="M1503" s="147" t="s">
        <v>4537</v>
      </c>
      <c r="N1503" s="147" t="s">
        <v>233</v>
      </c>
      <c r="O1503" s="147" t="s">
        <v>4537</v>
      </c>
      <c r="P1503" s="147" t="s">
        <v>233</v>
      </c>
      <c r="Q1503" s="147" t="s">
        <v>4537</v>
      </c>
      <c r="R1503" s="147" t="s">
        <v>233</v>
      </c>
      <c r="S1503" s="147" t="s">
        <v>4537</v>
      </c>
      <c r="T1503" s="147" t="s">
        <v>233</v>
      </c>
      <c r="U1503" s="150">
        <f t="shared" si="23"/>
        <v>0</v>
      </c>
    </row>
    <row r="1504" spans="1:21" x14ac:dyDescent="0.2">
      <c r="A1504" s="147" t="s">
        <v>8572</v>
      </c>
      <c r="B1504" s="147" t="s">
        <v>746</v>
      </c>
      <c r="C1504" s="147" t="s">
        <v>63</v>
      </c>
      <c r="D1504" s="147" t="s">
        <v>8521</v>
      </c>
      <c r="E1504" s="148">
        <v>81</v>
      </c>
      <c r="F1504" s="148">
        <v>0</v>
      </c>
      <c r="G1504" s="148">
        <v>0</v>
      </c>
      <c r="H1504" s="148">
        <v>0</v>
      </c>
      <c r="I1504" s="147" t="s">
        <v>4537</v>
      </c>
      <c r="J1504" s="147" t="s">
        <v>4537</v>
      </c>
      <c r="K1504" s="147" t="s">
        <v>4537</v>
      </c>
      <c r="L1504" s="147" t="s">
        <v>8515</v>
      </c>
      <c r="M1504" s="147" t="s">
        <v>4537</v>
      </c>
      <c r="N1504" s="147" t="s">
        <v>233</v>
      </c>
      <c r="O1504" s="147" t="s">
        <v>4537</v>
      </c>
      <c r="P1504" s="147" t="s">
        <v>233</v>
      </c>
      <c r="Q1504" s="147" t="s">
        <v>4537</v>
      </c>
      <c r="R1504" s="147" t="s">
        <v>233</v>
      </c>
      <c r="S1504" s="147" t="s">
        <v>4537</v>
      </c>
      <c r="T1504" s="147" t="s">
        <v>233</v>
      </c>
      <c r="U1504" s="150">
        <f t="shared" si="23"/>
        <v>0</v>
      </c>
    </row>
    <row r="1505" spans="1:21" x14ac:dyDescent="0.2">
      <c r="A1505" s="147" t="s">
        <v>8572</v>
      </c>
      <c r="B1505" s="147" t="s">
        <v>6708</v>
      </c>
      <c r="C1505" s="147" t="s">
        <v>544</v>
      </c>
      <c r="D1505" s="147" t="s">
        <v>8521</v>
      </c>
      <c r="E1505" s="148">
        <v>0</v>
      </c>
      <c r="F1505" s="148">
        <v>0</v>
      </c>
      <c r="G1505" s="148">
        <v>0</v>
      </c>
      <c r="H1505" s="148">
        <v>0</v>
      </c>
      <c r="I1505" s="147" t="s">
        <v>4537</v>
      </c>
      <c r="J1505" s="147" t="s">
        <v>4537</v>
      </c>
      <c r="K1505" s="147" t="s">
        <v>4537</v>
      </c>
      <c r="L1505" s="147" t="s">
        <v>8512</v>
      </c>
      <c r="M1505" s="147" t="s">
        <v>4537</v>
      </c>
      <c r="N1505" s="147" t="s">
        <v>233</v>
      </c>
      <c r="O1505" s="147" t="s">
        <v>4537</v>
      </c>
      <c r="P1505" s="147" t="s">
        <v>233</v>
      </c>
      <c r="Q1505" s="147" t="s">
        <v>4537</v>
      </c>
      <c r="R1505" s="147" t="s">
        <v>233</v>
      </c>
      <c r="S1505" s="147" t="s">
        <v>4537</v>
      </c>
      <c r="T1505" s="147" t="s">
        <v>233</v>
      </c>
      <c r="U1505" s="150">
        <f t="shared" si="23"/>
        <v>0</v>
      </c>
    </row>
    <row r="1506" spans="1:21" x14ac:dyDescent="0.2">
      <c r="A1506" s="147" t="s">
        <v>8518</v>
      </c>
      <c r="B1506" s="147" t="s">
        <v>4908</v>
      </c>
      <c r="C1506" s="147" t="s">
        <v>43</v>
      </c>
      <c r="D1506" s="147" t="s">
        <v>987</v>
      </c>
      <c r="E1506" s="148">
        <v>0</v>
      </c>
      <c r="F1506" s="148">
        <v>0</v>
      </c>
      <c r="G1506" s="148">
        <v>0</v>
      </c>
      <c r="H1506" s="148">
        <v>0</v>
      </c>
      <c r="I1506" s="147" t="s">
        <v>4537</v>
      </c>
      <c r="J1506" s="147" t="s">
        <v>4537</v>
      </c>
      <c r="K1506" s="147" t="s">
        <v>4537</v>
      </c>
      <c r="L1506" s="147" t="s">
        <v>8512</v>
      </c>
      <c r="M1506" s="147" t="s">
        <v>4537</v>
      </c>
      <c r="N1506" s="147" t="s">
        <v>233</v>
      </c>
      <c r="O1506" s="147" t="s">
        <v>4537</v>
      </c>
      <c r="P1506" s="147" t="s">
        <v>233</v>
      </c>
      <c r="Q1506" s="147" t="s">
        <v>4537</v>
      </c>
      <c r="R1506" s="147" t="s">
        <v>233</v>
      </c>
      <c r="S1506" s="147" t="s">
        <v>4537</v>
      </c>
      <c r="T1506" s="147" t="s">
        <v>233</v>
      </c>
      <c r="U1506" s="150">
        <f t="shared" si="23"/>
        <v>0</v>
      </c>
    </row>
    <row r="1507" spans="1:21" x14ac:dyDescent="0.2">
      <c r="A1507" s="147" t="s">
        <v>8518</v>
      </c>
      <c r="B1507" s="147" t="s">
        <v>5195</v>
      </c>
      <c r="C1507" s="147" t="s">
        <v>544</v>
      </c>
      <c r="D1507" s="147" t="s">
        <v>987</v>
      </c>
      <c r="E1507" s="148">
        <v>0</v>
      </c>
      <c r="F1507" s="148">
        <v>0</v>
      </c>
      <c r="G1507" s="148">
        <v>0</v>
      </c>
      <c r="H1507" s="148">
        <v>0</v>
      </c>
      <c r="I1507" s="147" t="s">
        <v>4537</v>
      </c>
      <c r="J1507" s="147" t="s">
        <v>4537</v>
      </c>
      <c r="K1507" s="147" t="s">
        <v>4537</v>
      </c>
      <c r="L1507" s="147" t="s">
        <v>8512</v>
      </c>
      <c r="M1507" s="147" t="s">
        <v>4537</v>
      </c>
      <c r="N1507" s="147" t="s">
        <v>233</v>
      </c>
      <c r="O1507" s="147" t="s">
        <v>4537</v>
      </c>
      <c r="P1507" s="147" t="s">
        <v>233</v>
      </c>
      <c r="Q1507" s="147" t="s">
        <v>4537</v>
      </c>
      <c r="R1507" s="147" t="s">
        <v>233</v>
      </c>
      <c r="S1507" s="147" t="s">
        <v>4537</v>
      </c>
      <c r="T1507" s="147" t="s">
        <v>233</v>
      </c>
      <c r="U1507" s="150">
        <f t="shared" si="23"/>
        <v>0</v>
      </c>
    </row>
    <row r="1508" spans="1:21" x14ac:dyDescent="0.2">
      <c r="A1508" s="147" t="s">
        <v>8518</v>
      </c>
      <c r="B1508" s="147" t="s">
        <v>8027</v>
      </c>
      <c r="C1508" s="147" t="s">
        <v>43</v>
      </c>
      <c r="D1508" s="147" t="s">
        <v>987</v>
      </c>
      <c r="E1508" s="148">
        <v>0</v>
      </c>
      <c r="F1508" s="148">
        <v>0</v>
      </c>
      <c r="G1508" s="148">
        <v>0</v>
      </c>
      <c r="H1508" s="148">
        <v>0</v>
      </c>
      <c r="I1508" s="147" t="s">
        <v>4537</v>
      </c>
      <c r="J1508" s="147" t="s">
        <v>4537</v>
      </c>
      <c r="K1508" s="147" t="s">
        <v>4537</v>
      </c>
      <c r="L1508" s="147" t="s">
        <v>8512</v>
      </c>
      <c r="M1508" s="147" t="s">
        <v>4537</v>
      </c>
      <c r="N1508" s="147" t="s">
        <v>233</v>
      </c>
      <c r="O1508" s="147" t="s">
        <v>4537</v>
      </c>
      <c r="P1508" s="147" t="s">
        <v>233</v>
      </c>
      <c r="Q1508" s="147" t="s">
        <v>4537</v>
      </c>
      <c r="R1508" s="147" t="s">
        <v>233</v>
      </c>
      <c r="S1508" s="147" t="s">
        <v>4537</v>
      </c>
      <c r="T1508" s="147" t="s">
        <v>233</v>
      </c>
      <c r="U1508" s="150">
        <f t="shared" si="23"/>
        <v>0</v>
      </c>
    </row>
    <row r="1509" spans="1:21" x14ac:dyDescent="0.2">
      <c r="A1509" s="147" t="s">
        <v>8518</v>
      </c>
      <c r="B1509" s="147" t="s">
        <v>8027</v>
      </c>
      <c r="C1509" s="147" t="s">
        <v>43</v>
      </c>
      <c r="D1509" s="147" t="s">
        <v>987</v>
      </c>
      <c r="E1509" s="148">
        <v>0</v>
      </c>
      <c r="F1509" s="148">
        <v>0</v>
      </c>
      <c r="G1509" s="148">
        <v>0</v>
      </c>
      <c r="H1509" s="148">
        <v>0</v>
      </c>
      <c r="I1509" s="147" t="s">
        <v>4537</v>
      </c>
      <c r="J1509" s="147" t="s">
        <v>4537</v>
      </c>
      <c r="K1509" s="147" t="s">
        <v>4537</v>
      </c>
      <c r="L1509" s="147" t="s">
        <v>8512</v>
      </c>
      <c r="M1509" s="147" t="s">
        <v>4537</v>
      </c>
      <c r="N1509" s="147" t="s">
        <v>233</v>
      </c>
      <c r="O1509" s="147" t="s">
        <v>4537</v>
      </c>
      <c r="P1509" s="147" t="s">
        <v>233</v>
      </c>
      <c r="Q1509" s="147" t="s">
        <v>4537</v>
      </c>
      <c r="R1509" s="147" t="s">
        <v>233</v>
      </c>
      <c r="S1509" s="147" t="s">
        <v>4537</v>
      </c>
      <c r="T1509" s="147" t="s">
        <v>233</v>
      </c>
      <c r="U1509" s="150">
        <f t="shared" si="23"/>
        <v>0</v>
      </c>
    </row>
    <row r="1510" spans="1:21" x14ac:dyDescent="0.2">
      <c r="A1510" s="147" t="s">
        <v>8518</v>
      </c>
      <c r="B1510" s="147" t="s">
        <v>7605</v>
      </c>
      <c r="C1510" s="147" t="s">
        <v>43</v>
      </c>
      <c r="D1510" s="147" t="s">
        <v>987</v>
      </c>
      <c r="E1510" s="148">
        <v>0</v>
      </c>
      <c r="F1510" s="148">
        <v>0</v>
      </c>
      <c r="G1510" s="148">
        <v>0</v>
      </c>
      <c r="H1510" s="148">
        <v>0</v>
      </c>
      <c r="I1510" s="147" t="s">
        <v>4537</v>
      </c>
      <c r="J1510" s="147" t="s">
        <v>4537</v>
      </c>
      <c r="K1510" s="147" t="s">
        <v>4537</v>
      </c>
      <c r="L1510" s="147" t="s">
        <v>8512</v>
      </c>
      <c r="M1510" s="147" t="s">
        <v>4537</v>
      </c>
      <c r="N1510" s="147" t="s">
        <v>233</v>
      </c>
      <c r="O1510" s="147" t="s">
        <v>4537</v>
      </c>
      <c r="P1510" s="147" t="s">
        <v>233</v>
      </c>
      <c r="Q1510" s="147" t="s">
        <v>4537</v>
      </c>
      <c r="R1510" s="147" t="s">
        <v>233</v>
      </c>
      <c r="S1510" s="147" t="s">
        <v>4537</v>
      </c>
      <c r="T1510" s="147" t="s">
        <v>233</v>
      </c>
      <c r="U1510" s="150">
        <f t="shared" si="23"/>
        <v>0</v>
      </c>
    </row>
    <row r="1511" spans="1:21" x14ac:dyDescent="0.2">
      <c r="A1511" s="147" t="s">
        <v>8518</v>
      </c>
      <c r="B1511" s="147" t="s">
        <v>48</v>
      </c>
      <c r="C1511" s="147" t="s">
        <v>107</v>
      </c>
      <c r="D1511" s="147" t="s">
        <v>987</v>
      </c>
      <c r="E1511" s="148">
        <v>0</v>
      </c>
      <c r="F1511" s="148">
        <v>0</v>
      </c>
      <c r="G1511" s="148">
        <v>0</v>
      </c>
      <c r="H1511" s="148">
        <v>0</v>
      </c>
      <c r="I1511" s="147" t="s">
        <v>4537</v>
      </c>
      <c r="J1511" s="147" t="s">
        <v>4537</v>
      </c>
      <c r="K1511" s="147" t="s">
        <v>4537</v>
      </c>
      <c r="L1511" s="147" t="s">
        <v>8512</v>
      </c>
      <c r="M1511" s="147" t="s">
        <v>4537</v>
      </c>
      <c r="N1511" s="147" t="s">
        <v>233</v>
      </c>
      <c r="O1511" s="147" t="s">
        <v>4537</v>
      </c>
      <c r="P1511" s="147" t="s">
        <v>233</v>
      </c>
      <c r="Q1511" s="147" t="s">
        <v>4537</v>
      </c>
      <c r="R1511" s="147" t="s">
        <v>233</v>
      </c>
      <c r="S1511" s="147" t="s">
        <v>4537</v>
      </c>
      <c r="T1511" s="147" t="s">
        <v>233</v>
      </c>
      <c r="U1511" s="150">
        <f t="shared" si="23"/>
        <v>0</v>
      </c>
    </row>
    <row r="1512" spans="1:21" x14ac:dyDescent="0.2">
      <c r="A1512" s="147" t="s">
        <v>8518</v>
      </c>
      <c r="B1512" s="147" t="s">
        <v>7605</v>
      </c>
      <c r="C1512" s="147" t="s">
        <v>43</v>
      </c>
      <c r="D1512" s="147" t="s">
        <v>987</v>
      </c>
      <c r="E1512" s="148">
        <v>0</v>
      </c>
      <c r="F1512" s="148">
        <v>300</v>
      </c>
      <c r="G1512" s="148">
        <v>0</v>
      </c>
      <c r="H1512" s="148">
        <v>0</v>
      </c>
      <c r="I1512" s="147" t="s">
        <v>4537</v>
      </c>
      <c r="J1512" s="147" t="s">
        <v>4537</v>
      </c>
      <c r="K1512" s="147" t="s">
        <v>4537</v>
      </c>
      <c r="L1512" s="147" t="s">
        <v>8512</v>
      </c>
      <c r="M1512" s="147" t="s">
        <v>4537</v>
      </c>
      <c r="N1512" s="147" t="s">
        <v>233</v>
      </c>
      <c r="O1512" s="147" t="s">
        <v>4537</v>
      </c>
      <c r="P1512" s="147" t="s">
        <v>233</v>
      </c>
      <c r="Q1512" s="147" t="s">
        <v>4537</v>
      </c>
      <c r="R1512" s="147" t="s">
        <v>233</v>
      </c>
      <c r="S1512" s="147" t="s">
        <v>4537</v>
      </c>
      <c r="T1512" s="147" t="s">
        <v>233</v>
      </c>
      <c r="U1512" s="150">
        <f t="shared" si="23"/>
        <v>0</v>
      </c>
    </row>
    <row r="1513" spans="1:21" x14ac:dyDescent="0.2">
      <c r="A1513" s="147" t="s">
        <v>8518</v>
      </c>
      <c r="B1513" s="147" t="s">
        <v>5312</v>
      </c>
      <c r="C1513" s="147" t="s">
        <v>544</v>
      </c>
      <c r="D1513" s="147" t="s">
        <v>987</v>
      </c>
      <c r="E1513" s="148">
        <v>0</v>
      </c>
      <c r="F1513" s="148">
        <v>709</v>
      </c>
      <c r="G1513" s="148">
        <v>0</v>
      </c>
      <c r="H1513" s="148">
        <v>0</v>
      </c>
      <c r="I1513" s="147" t="s">
        <v>4537</v>
      </c>
      <c r="J1513" s="147" t="s">
        <v>4537</v>
      </c>
      <c r="K1513" s="147" t="s">
        <v>4537</v>
      </c>
      <c r="L1513" s="147" t="s">
        <v>8512</v>
      </c>
      <c r="M1513" s="147" t="s">
        <v>4537</v>
      </c>
      <c r="N1513" s="147" t="s">
        <v>233</v>
      </c>
      <c r="O1513" s="147" t="s">
        <v>4537</v>
      </c>
      <c r="P1513" s="147" t="s">
        <v>233</v>
      </c>
      <c r="Q1513" s="147" t="s">
        <v>4537</v>
      </c>
      <c r="R1513" s="147" t="s">
        <v>233</v>
      </c>
      <c r="S1513" s="147" t="s">
        <v>4537</v>
      </c>
      <c r="T1513" s="147" t="s">
        <v>233</v>
      </c>
      <c r="U1513" s="150">
        <f t="shared" si="23"/>
        <v>0</v>
      </c>
    </row>
    <row r="1514" spans="1:21" x14ac:dyDescent="0.2">
      <c r="A1514" s="147" t="s">
        <v>8518</v>
      </c>
      <c r="B1514" s="147" t="s">
        <v>2534</v>
      </c>
      <c r="C1514" s="147" t="s">
        <v>107</v>
      </c>
      <c r="D1514" s="147" t="s">
        <v>8521</v>
      </c>
      <c r="E1514" s="148">
        <v>16</v>
      </c>
      <c r="F1514" s="148">
        <v>0</v>
      </c>
      <c r="G1514" s="148">
        <v>0</v>
      </c>
      <c r="H1514" s="148">
        <v>0</v>
      </c>
      <c r="I1514" s="147" t="s">
        <v>4537</v>
      </c>
      <c r="J1514" s="147" t="s">
        <v>4537</v>
      </c>
      <c r="K1514" s="147" t="s">
        <v>4537</v>
      </c>
      <c r="L1514" s="147" t="s">
        <v>8512</v>
      </c>
      <c r="M1514" s="147" t="s">
        <v>4537</v>
      </c>
      <c r="N1514" s="147" t="s">
        <v>233</v>
      </c>
      <c r="O1514" s="147" t="s">
        <v>4537</v>
      </c>
      <c r="P1514" s="147" t="s">
        <v>233</v>
      </c>
      <c r="Q1514" s="147" t="s">
        <v>4537</v>
      </c>
      <c r="R1514" s="147" t="s">
        <v>233</v>
      </c>
      <c r="S1514" s="147" t="s">
        <v>4537</v>
      </c>
      <c r="T1514" s="147" t="s">
        <v>233</v>
      </c>
      <c r="U1514" s="150">
        <f t="shared" si="23"/>
        <v>0</v>
      </c>
    </row>
    <row r="1515" spans="1:21" x14ac:dyDescent="0.2">
      <c r="A1515" s="147" t="s">
        <v>8518</v>
      </c>
      <c r="B1515" s="147" t="s">
        <v>8153</v>
      </c>
      <c r="C1515" s="147" t="s">
        <v>63</v>
      </c>
      <c r="D1515" s="147" t="s">
        <v>8521</v>
      </c>
      <c r="E1515" s="148">
        <v>0</v>
      </c>
      <c r="F1515" s="148">
        <v>0</v>
      </c>
      <c r="G1515" s="148">
        <v>0</v>
      </c>
      <c r="H1515" s="148">
        <v>0</v>
      </c>
      <c r="I1515" s="147" t="s">
        <v>4537</v>
      </c>
      <c r="J1515" s="147" t="s">
        <v>4537</v>
      </c>
      <c r="K1515" s="147" t="s">
        <v>4537</v>
      </c>
      <c r="L1515" s="147" t="s">
        <v>8512</v>
      </c>
      <c r="M1515" s="147" t="s">
        <v>4537</v>
      </c>
      <c r="N1515" s="147" t="s">
        <v>233</v>
      </c>
      <c r="O1515" s="147" t="s">
        <v>4537</v>
      </c>
      <c r="P1515" s="147" t="s">
        <v>233</v>
      </c>
      <c r="Q1515" s="147" t="s">
        <v>4537</v>
      </c>
      <c r="R1515" s="147" t="s">
        <v>233</v>
      </c>
      <c r="S1515" s="147" t="s">
        <v>4537</v>
      </c>
      <c r="T1515" s="147" t="s">
        <v>233</v>
      </c>
      <c r="U1515" s="150">
        <f t="shared" si="23"/>
        <v>0</v>
      </c>
    </row>
    <row r="1516" spans="1:21" x14ac:dyDescent="0.2">
      <c r="A1516" s="147" t="s">
        <v>8518</v>
      </c>
      <c r="B1516" s="147" t="s">
        <v>4718</v>
      </c>
      <c r="C1516" s="147" t="s">
        <v>43</v>
      </c>
      <c r="D1516" s="147" t="s">
        <v>8521</v>
      </c>
      <c r="E1516" s="148">
        <v>0</v>
      </c>
      <c r="F1516" s="148">
        <v>0</v>
      </c>
      <c r="G1516" s="148">
        <v>0</v>
      </c>
      <c r="H1516" s="148">
        <v>0</v>
      </c>
      <c r="I1516" s="147" t="s">
        <v>4537</v>
      </c>
      <c r="J1516" s="147" t="s">
        <v>4537</v>
      </c>
      <c r="K1516" s="147" t="s">
        <v>4537</v>
      </c>
      <c r="L1516" s="147" t="s">
        <v>8512</v>
      </c>
      <c r="M1516" s="147" t="s">
        <v>4537</v>
      </c>
      <c r="N1516" s="147" t="s">
        <v>233</v>
      </c>
      <c r="O1516" s="147" t="s">
        <v>4537</v>
      </c>
      <c r="P1516" s="147" t="s">
        <v>233</v>
      </c>
      <c r="Q1516" s="147" t="s">
        <v>4537</v>
      </c>
      <c r="R1516" s="147" t="s">
        <v>233</v>
      </c>
      <c r="S1516" s="147" t="s">
        <v>4537</v>
      </c>
      <c r="T1516" s="147" t="s">
        <v>233</v>
      </c>
      <c r="U1516" s="150">
        <f t="shared" si="23"/>
        <v>0</v>
      </c>
    </row>
    <row r="1517" spans="1:21" x14ac:dyDescent="0.2">
      <c r="A1517" s="147" t="s">
        <v>8518</v>
      </c>
      <c r="B1517" s="147" t="s">
        <v>155</v>
      </c>
      <c r="C1517" s="147" t="s">
        <v>1289</v>
      </c>
      <c r="D1517" s="147" t="s">
        <v>8521</v>
      </c>
      <c r="E1517" s="148">
        <v>47</v>
      </c>
      <c r="F1517" s="148">
        <v>0</v>
      </c>
      <c r="G1517" s="148">
        <v>0</v>
      </c>
      <c r="H1517" s="148">
        <v>0</v>
      </c>
      <c r="I1517" s="147" t="s">
        <v>4537</v>
      </c>
      <c r="J1517" s="147" t="s">
        <v>4537</v>
      </c>
      <c r="K1517" s="147" t="s">
        <v>4537</v>
      </c>
      <c r="L1517" s="147" t="s">
        <v>8515</v>
      </c>
      <c r="M1517" s="147" t="s">
        <v>4537</v>
      </c>
      <c r="N1517" s="147" t="s">
        <v>233</v>
      </c>
      <c r="O1517" s="147" t="s">
        <v>4537</v>
      </c>
      <c r="P1517" s="147" t="s">
        <v>233</v>
      </c>
      <c r="Q1517" s="147" t="s">
        <v>4537</v>
      </c>
      <c r="R1517" s="147" t="s">
        <v>233</v>
      </c>
      <c r="S1517" s="147" t="s">
        <v>4537</v>
      </c>
      <c r="T1517" s="147" t="s">
        <v>233</v>
      </c>
      <c r="U1517" s="150">
        <f t="shared" si="23"/>
        <v>0</v>
      </c>
    </row>
    <row r="1518" spans="1:21" x14ac:dyDescent="0.2">
      <c r="A1518" s="147" t="s">
        <v>8518</v>
      </c>
      <c r="B1518" s="147" t="s">
        <v>4714</v>
      </c>
      <c r="C1518" s="147" t="s">
        <v>43</v>
      </c>
      <c r="D1518" s="147" t="s">
        <v>8521</v>
      </c>
      <c r="E1518" s="148">
        <v>0</v>
      </c>
      <c r="F1518" s="148">
        <v>0</v>
      </c>
      <c r="G1518" s="148">
        <v>0</v>
      </c>
      <c r="H1518" s="148">
        <v>0</v>
      </c>
      <c r="I1518" s="147" t="s">
        <v>4537</v>
      </c>
      <c r="J1518" s="147" t="s">
        <v>4537</v>
      </c>
      <c r="K1518" s="147" t="s">
        <v>4537</v>
      </c>
      <c r="L1518" s="147" t="s">
        <v>8512</v>
      </c>
      <c r="M1518" s="147" t="s">
        <v>4537</v>
      </c>
      <c r="N1518" s="147" t="s">
        <v>233</v>
      </c>
      <c r="O1518" s="147" t="s">
        <v>4537</v>
      </c>
      <c r="P1518" s="147" t="s">
        <v>233</v>
      </c>
      <c r="Q1518" s="147" t="s">
        <v>4537</v>
      </c>
      <c r="R1518" s="147" t="s">
        <v>233</v>
      </c>
      <c r="S1518" s="147" t="s">
        <v>4537</v>
      </c>
      <c r="T1518" s="147" t="s">
        <v>233</v>
      </c>
      <c r="U1518" s="150">
        <f t="shared" si="23"/>
        <v>0</v>
      </c>
    </row>
    <row r="1519" spans="1:21" x14ac:dyDescent="0.2">
      <c r="A1519" s="147" t="s">
        <v>8518</v>
      </c>
      <c r="B1519" s="147" t="s">
        <v>5627</v>
      </c>
      <c r="C1519" s="147" t="s">
        <v>43</v>
      </c>
      <c r="D1519" s="147" t="s">
        <v>446</v>
      </c>
      <c r="E1519" s="148">
        <v>434</v>
      </c>
      <c r="F1519" s="148">
        <v>1255</v>
      </c>
      <c r="G1519" s="148">
        <v>176</v>
      </c>
      <c r="H1519" s="148">
        <v>95</v>
      </c>
      <c r="I1519" s="147" t="s">
        <v>4537</v>
      </c>
      <c r="J1519" s="147" t="s">
        <v>4537</v>
      </c>
      <c r="K1519" s="147" t="s">
        <v>4537</v>
      </c>
      <c r="L1519" s="147" t="s">
        <v>8512</v>
      </c>
      <c r="M1519" s="147" t="s">
        <v>4537</v>
      </c>
      <c r="N1519" s="147" t="s">
        <v>233</v>
      </c>
      <c r="O1519" s="147" t="s">
        <v>4537</v>
      </c>
      <c r="P1519" s="147" t="s">
        <v>233</v>
      </c>
      <c r="Q1519" s="147" t="s">
        <v>4537</v>
      </c>
      <c r="R1519" s="147" t="s">
        <v>233</v>
      </c>
      <c r="S1519" s="147" t="s">
        <v>4537</v>
      </c>
      <c r="T1519" s="147" t="s">
        <v>233</v>
      </c>
      <c r="U1519" s="150">
        <f t="shared" si="23"/>
        <v>0</v>
      </c>
    </row>
    <row r="1520" spans="1:21" x14ac:dyDescent="0.2">
      <c r="A1520" s="147" t="s">
        <v>8518</v>
      </c>
      <c r="B1520" s="147" t="s">
        <v>565</v>
      </c>
      <c r="C1520" s="147" t="s">
        <v>107</v>
      </c>
      <c r="D1520" s="147" t="s">
        <v>446</v>
      </c>
      <c r="E1520" s="148">
        <v>430</v>
      </c>
      <c r="F1520" s="148">
        <v>6324</v>
      </c>
      <c r="G1520" s="148">
        <v>1754</v>
      </c>
      <c r="H1520" s="148">
        <v>0</v>
      </c>
      <c r="I1520" s="147" t="s">
        <v>4537</v>
      </c>
      <c r="J1520" s="147" t="s">
        <v>4537</v>
      </c>
      <c r="K1520" s="147" t="s">
        <v>4537</v>
      </c>
      <c r="L1520" s="147" t="s">
        <v>8512</v>
      </c>
      <c r="M1520" s="147" t="s">
        <v>4537</v>
      </c>
      <c r="N1520" s="147" t="s">
        <v>233</v>
      </c>
      <c r="O1520" s="147" t="s">
        <v>4537</v>
      </c>
      <c r="P1520" s="147" t="s">
        <v>233</v>
      </c>
      <c r="Q1520" s="147" t="s">
        <v>4537</v>
      </c>
      <c r="R1520" s="147" t="s">
        <v>233</v>
      </c>
      <c r="S1520" s="147" t="s">
        <v>4537</v>
      </c>
      <c r="T1520" s="147" t="s">
        <v>233</v>
      </c>
      <c r="U1520" s="150">
        <f t="shared" si="23"/>
        <v>0</v>
      </c>
    </row>
    <row r="1521" spans="1:21" x14ac:dyDescent="0.2">
      <c r="A1521" s="147" t="s">
        <v>8518</v>
      </c>
      <c r="B1521" s="147" t="s">
        <v>155</v>
      </c>
      <c r="C1521" s="147" t="s">
        <v>1289</v>
      </c>
      <c r="D1521" s="147" t="s">
        <v>8516</v>
      </c>
      <c r="E1521" s="148">
        <v>460</v>
      </c>
      <c r="F1521" s="148">
        <v>3151</v>
      </c>
      <c r="G1521" s="148">
        <v>310</v>
      </c>
      <c r="H1521" s="148">
        <v>0</v>
      </c>
      <c r="I1521" s="147" t="s">
        <v>4537</v>
      </c>
      <c r="J1521" s="147" t="s">
        <v>4537</v>
      </c>
      <c r="K1521" s="147" t="s">
        <v>4537</v>
      </c>
      <c r="L1521" s="147" t="s">
        <v>8512</v>
      </c>
      <c r="M1521" s="147" t="s">
        <v>4537</v>
      </c>
      <c r="N1521" s="147" t="s">
        <v>233</v>
      </c>
      <c r="O1521" s="147" t="s">
        <v>4537</v>
      </c>
      <c r="P1521" s="147" t="s">
        <v>233</v>
      </c>
      <c r="Q1521" s="147" t="s">
        <v>4537</v>
      </c>
      <c r="R1521" s="147" t="s">
        <v>233</v>
      </c>
      <c r="S1521" s="147" t="s">
        <v>4537</v>
      </c>
      <c r="T1521" s="147" t="s">
        <v>233</v>
      </c>
      <c r="U1521" s="150">
        <f t="shared" si="23"/>
        <v>0</v>
      </c>
    </row>
    <row r="1522" spans="1:21" x14ac:dyDescent="0.2">
      <c r="A1522" s="147" t="s">
        <v>8518</v>
      </c>
      <c r="B1522" s="147" t="s">
        <v>2557</v>
      </c>
      <c r="C1522" s="147" t="s">
        <v>107</v>
      </c>
      <c r="D1522" s="147" t="s">
        <v>8516</v>
      </c>
      <c r="E1522" s="148">
        <v>1646</v>
      </c>
      <c r="F1522" s="148">
        <v>7791</v>
      </c>
      <c r="G1522" s="148">
        <v>1060</v>
      </c>
      <c r="H1522" s="148">
        <v>0</v>
      </c>
      <c r="I1522" s="147" t="s">
        <v>4537</v>
      </c>
      <c r="J1522" s="147" t="s">
        <v>4537</v>
      </c>
      <c r="K1522" s="147" t="s">
        <v>4537</v>
      </c>
      <c r="L1522" s="147" t="s">
        <v>8515</v>
      </c>
      <c r="M1522" s="147" t="s">
        <v>4537</v>
      </c>
      <c r="N1522" s="147" t="s">
        <v>233</v>
      </c>
      <c r="O1522" s="147" t="s">
        <v>4537</v>
      </c>
      <c r="P1522" s="147" t="s">
        <v>233</v>
      </c>
      <c r="Q1522" s="147" t="s">
        <v>4537</v>
      </c>
      <c r="R1522" s="147" t="s">
        <v>233</v>
      </c>
      <c r="S1522" s="147" t="s">
        <v>4537</v>
      </c>
      <c r="T1522" s="147" t="s">
        <v>233</v>
      </c>
      <c r="U1522" s="150">
        <f t="shared" si="23"/>
        <v>0</v>
      </c>
    </row>
    <row r="1523" spans="1:21" x14ac:dyDescent="0.2">
      <c r="A1523" s="147" t="s">
        <v>8518</v>
      </c>
      <c r="B1523" s="147" t="s">
        <v>3513</v>
      </c>
      <c r="C1523" s="147" t="s">
        <v>63</v>
      </c>
      <c r="D1523" s="147" t="s">
        <v>8516</v>
      </c>
      <c r="E1523" s="148">
        <v>1990</v>
      </c>
      <c r="F1523" s="148">
        <v>10637</v>
      </c>
      <c r="G1523" s="148">
        <v>307</v>
      </c>
      <c r="H1523" s="148">
        <v>0</v>
      </c>
      <c r="I1523" s="147" t="s">
        <v>4537</v>
      </c>
      <c r="J1523" s="147" t="s">
        <v>4537</v>
      </c>
      <c r="K1523" s="147" t="s">
        <v>4537</v>
      </c>
      <c r="L1523" s="147" t="s">
        <v>8515</v>
      </c>
      <c r="M1523" s="147" t="s">
        <v>4537</v>
      </c>
      <c r="N1523" s="147" t="s">
        <v>233</v>
      </c>
      <c r="O1523" s="147" t="s">
        <v>4537</v>
      </c>
      <c r="P1523" s="147" t="s">
        <v>233</v>
      </c>
      <c r="Q1523" s="147" t="s">
        <v>4537</v>
      </c>
      <c r="R1523" s="147" t="s">
        <v>233</v>
      </c>
      <c r="S1523" s="147" t="s">
        <v>4537</v>
      </c>
      <c r="T1523" s="147" t="s">
        <v>233</v>
      </c>
      <c r="U1523" s="150">
        <f t="shared" si="23"/>
        <v>0</v>
      </c>
    </row>
    <row r="1524" spans="1:21" x14ac:dyDescent="0.2">
      <c r="A1524" s="147" t="s">
        <v>8518</v>
      </c>
      <c r="B1524" s="147" t="s">
        <v>4929</v>
      </c>
      <c r="C1524" s="147" t="s">
        <v>63</v>
      </c>
      <c r="D1524" s="147" t="s">
        <v>8516</v>
      </c>
      <c r="E1524" s="148">
        <v>106</v>
      </c>
      <c r="F1524" s="148">
        <v>307</v>
      </c>
      <c r="G1524" s="148">
        <v>96</v>
      </c>
      <c r="H1524" s="148">
        <v>0</v>
      </c>
      <c r="I1524" s="147" t="s">
        <v>4537</v>
      </c>
      <c r="J1524" s="147" t="s">
        <v>4537</v>
      </c>
      <c r="K1524" s="147" t="s">
        <v>4537</v>
      </c>
      <c r="L1524" s="147" t="s">
        <v>8515</v>
      </c>
      <c r="M1524" s="147" t="s">
        <v>4537</v>
      </c>
      <c r="N1524" s="147" t="s">
        <v>233</v>
      </c>
      <c r="O1524" s="147" t="s">
        <v>4537</v>
      </c>
      <c r="P1524" s="147" t="s">
        <v>233</v>
      </c>
      <c r="Q1524" s="147" t="s">
        <v>4537</v>
      </c>
      <c r="R1524" s="147" t="s">
        <v>233</v>
      </c>
      <c r="S1524" s="147" t="s">
        <v>4537</v>
      </c>
      <c r="T1524" s="147" t="s">
        <v>233</v>
      </c>
      <c r="U1524" s="150">
        <f t="shared" si="23"/>
        <v>0</v>
      </c>
    </row>
    <row r="1525" spans="1:21" x14ac:dyDescent="0.2">
      <c r="A1525" s="147" t="s">
        <v>8518</v>
      </c>
      <c r="B1525" s="147" t="s">
        <v>6652</v>
      </c>
      <c r="C1525" s="147" t="s">
        <v>107</v>
      </c>
      <c r="D1525" s="147" t="s">
        <v>8516</v>
      </c>
      <c r="E1525" s="148">
        <v>78</v>
      </c>
      <c r="F1525" s="148">
        <v>654</v>
      </c>
      <c r="G1525" s="148">
        <v>0</v>
      </c>
      <c r="H1525" s="148">
        <v>0</v>
      </c>
      <c r="I1525" s="147" t="s">
        <v>4537</v>
      </c>
      <c r="J1525" s="147" t="s">
        <v>4537</v>
      </c>
      <c r="K1525" s="147" t="s">
        <v>4537</v>
      </c>
      <c r="L1525" s="147" t="s">
        <v>8515</v>
      </c>
      <c r="M1525" s="147" t="s">
        <v>4537</v>
      </c>
      <c r="N1525" s="147" t="s">
        <v>233</v>
      </c>
      <c r="O1525" s="147" t="s">
        <v>4537</v>
      </c>
      <c r="P1525" s="147" t="s">
        <v>233</v>
      </c>
      <c r="Q1525" s="147" t="s">
        <v>4537</v>
      </c>
      <c r="R1525" s="147" t="s">
        <v>233</v>
      </c>
      <c r="S1525" s="147" t="s">
        <v>4537</v>
      </c>
      <c r="T1525" s="147" t="s">
        <v>233</v>
      </c>
      <c r="U1525" s="150">
        <f t="shared" si="23"/>
        <v>0</v>
      </c>
    </row>
    <row r="1526" spans="1:21" x14ac:dyDescent="0.2">
      <c r="A1526" s="147" t="s">
        <v>8518</v>
      </c>
      <c r="B1526" s="147" t="s">
        <v>7809</v>
      </c>
      <c r="C1526" s="147" t="s">
        <v>63</v>
      </c>
      <c r="D1526" s="147" t="s">
        <v>8516</v>
      </c>
      <c r="E1526" s="148">
        <v>0</v>
      </c>
      <c r="F1526" s="148">
        <v>73</v>
      </c>
      <c r="G1526" s="148">
        <v>0</v>
      </c>
      <c r="H1526" s="148">
        <v>0</v>
      </c>
      <c r="I1526" s="147" t="s">
        <v>4537</v>
      </c>
      <c r="J1526" s="147" t="s">
        <v>4537</v>
      </c>
      <c r="K1526" s="147" t="s">
        <v>4537</v>
      </c>
      <c r="L1526" s="147" t="s">
        <v>8512</v>
      </c>
      <c r="M1526" s="147" t="s">
        <v>4537</v>
      </c>
      <c r="N1526" s="147" t="s">
        <v>233</v>
      </c>
      <c r="O1526" s="147" t="s">
        <v>4537</v>
      </c>
      <c r="P1526" s="147" t="s">
        <v>233</v>
      </c>
      <c r="Q1526" s="147" t="s">
        <v>4537</v>
      </c>
      <c r="R1526" s="147" t="s">
        <v>233</v>
      </c>
      <c r="S1526" s="147" t="s">
        <v>4537</v>
      </c>
      <c r="T1526" s="147" t="s">
        <v>233</v>
      </c>
      <c r="U1526" s="150">
        <f t="shared" si="23"/>
        <v>0</v>
      </c>
    </row>
    <row r="1527" spans="1:21" x14ac:dyDescent="0.2">
      <c r="A1527" s="147" t="s">
        <v>8518</v>
      </c>
      <c r="B1527" s="147" t="s">
        <v>7236</v>
      </c>
      <c r="C1527" s="147" t="s">
        <v>43</v>
      </c>
      <c r="D1527" s="147" t="s">
        <v>8516</v>
      </c>
      <c r="E1527" s="148">
        <v>465</v>
      </c>
      <c r="F1527" s="148">
        <v>3530</v>
      </c>
      <c r="G1527" s="148">
        <v>115</v>
      </c>
      <c r="H1527" s="148">
        <v>34</v>
      </c>
      <c r="I1527" s="147" t="s">
        <v>4537</v>
      </c>
      <c r="J1527" s="147" t="s">
        <v>4537</v>
      </c>
      <c r="K1527" s="147" t="s">
        <v>4537</v>
      </c>
      <c r="L1527" s="147" t="s">
        <v>8515</v>
      </c>
      <c r="M1527" s="147" t="s">
        <v>4537</v>
      </c>
      <c r="N1527" s="147" t="s">
        <v>233</v>
      </c>
      <c r="O1527" s="147" t="s">
        <v>4537</v>
      </c>
      <c r="P1527" s="147" t="s">
        <v>233</v>
      </c>
      <c r="Q1527" s="147" t="s">
        <v>4537</v>
      </c>
      <c r="R1527" s="147" t="s">
        <v>233</v>
      </c>
      <c r="S1527" s="147" t="s">
        <v>4537</v>
      </c>
      <c r="T1527" s="147" t="s">
        <v>233</v>
      </c>
      <c r="U1527" s="150">
        <f t="shared" si="23"/>
        <v>0</v>
      </c>
    </row>
    <row r="1528" spans="1:21" x14ac:dyDescent="0.2">
      <c r="A1528" s="147" t="s">
        <v>8518</v>
      </c>
      <c r="B1528" s="147" t="s">
        <v>5750</v>
      </c>
      <c r="C1528" s="147" t="s">
        <v>43</v>
      </c>
      <c r="D1528" s="147" t="s">
        <v>8516</v>
      </c>
      <c r="E1528" s="148">
        <v>0</v>
      </c>
      <c r="F1528" s="148">
        <v>476</v>
      </c>
      <c r="G1528" s="148">
        <v>0</v>
      </c>
      <c r="H1528" s="148">
        <v>0</v>
      </c>
      <c r="I1528" s="147" t="s">
        <v>4537</v>
      </c>
      <c r="J1528" s="147" t="s">
        <v>4537</v>
      </c>
      <c r="K1528" s="147" t="s">
        <v>4537</v>
      </c>
      <c r="L1528" s="147" t="s">
        <v>8512</v>
      </c>
      <c r="M1528" s="147" t="s">
        <v>4537</v>
      </c>
      <c r="N1528" s="147" t="s">
        <v>233</v>
      </c>
      <c r="O1528" s="147" t="s">
        <v>4537</v>
      </c>
      <c r="P1528" s="147" t="s">
        <v>233</v>
      </c>
      <c r="Q1528" s="147" t="s">
        <v>4537</v>
      </c>
      <c r="R1528" s="147" t="s">
        <v>233</v>
      </c>
      <c r="S1528" s="147" t="s">
        <v>4537</v>
      </c>
      <c r="T1528" s="147" t="s">
        <v>233</v>
      </c>
      <c r="U1528" s="150">
        <f t="shared" si="23"/>
        <v>0</v>
      </c>
    </row>
    <row r="1529" spans="1:21" x14ac:dyDescent="0.2">
      <c r="A1529" s="147" t="s">
        <v>8518</v>
      </c>
      <c r="B1529" s="147" t="s">
        <v>7236</v>
      </c>
      <c r="C1529" s="147" t="s">
        <v>43</v>
      </c>
      <c r="D1529" s="147" t="s">
        <v>987</v>
      </c>
      <c r="E1529" s="148">
        <v>853</v>
      </c>
      <c r="F1529" s="148">
        <v>0</v>
      </c>
      <c r="G1529" s="148">
        <v>0</v>
      </c>
      <c r="H1529" s="148">
        <v>0</v>
      </c>
      <c r="I1529" s="147" t="s">
        <v>4537</v>
      </c>
      <c r="J1529" s="147" t="s">
        <v>4537</v>
      </c>
      <c r="K1529" s="147" t="s">
        <v>4537</v>
      </c>
      <c r="L1529" s="147" t="s">
        <v>8512</v>
      </c>
      <c r="M1529" s="147" t="s">
        <v>4537</v>
      </c>
      <c r="N1529" s="147" t="s">
        <v>233</v>
      </c>
      <c r="O1529" s="147" t="s">
        <v>4537</v>
      </c>
      <c r="P1529" s="147" t="s">
        <v>233</v>
      </c>
      <c r="Q1529" s="147" t="s">
        <v>4537</v>
      </c>
      <c r="R1529" s="147" t="s">
        <v>233</v>
      </c>
      <c r="S1529" s="147" t="s">
        <v>4537</v>
      </c>
      <c r="T1529" s="147" t="s">
        <v>233</v>
      </c>
      <c r="U1529" s="150">
        <f t="shared" si="23"/>
        <v>0</v>
      </c>
    </row>
    <row r="1530" spans="1:21" x14ac:dyDescent="0.2">
      <c r="A1530" s="147" t="s">
        <v>8518</v>
      </c>
      <c r="B1530" s="147" t="s">
        <v>4929</v>
      </c>
      <c r="C1530" s="147" t="s">
        <v>63</v>
      </c>
      <c r="D1530" s="147" t="s">
        <v>8514</v>
      </c>
      <c r="E1530" s="148">
        <v>0</v>
      </c>
      <c r="F1530" s="148">
        <v>865</v>
      </c>
      <c r="G1530" s="148">
        <v>0</v>
      </c>
      <c r="H1530" s="148">
        <v>0</v>
      </c>
      <c r="I1530" s="147" t="s">
        <v>4537</v>
      </c>
      <c r="J1530" s="147" t="s">
        <v>4537</v>
      </c>
      <c r="K1530" s="147" t="s">
        <v>4537</v>
      </c>
      <c r="L1530" s="147" t="s">
        <v>8515</v>
      </c>
      <c r="M1530" s="147" t="s">
        <v>4537</v>
      </c>
      <c r="N1530" s="147" t="s">
        <v>233</v>
      </c>
      <c r="O1530" s="147" t="s">
        <v>4537</v>
      </c>
      <c r="P1530" s="147" t="s">
        <v>233</v>
      </c>
      <c r="Q1530" s="147" t="s">
        <v>4537</v>
      </c>
      <c r="R1530" s="147" t="s">
        <v>233</v>
      </c>
      <c r="S1530" s="147" t="s">
        <v>4537</v>
      </c>
      <c r="T1530" s="147" t="s">
        <v>233</v>
      </c>
      <c r="U1530" s="150">
        <f t="shared" si="23"/>
        <v>0</v>
      </c>
    </row>
    <row r="1531" spans="1:21" x14ac:dyDescent="0.2">
      <c r="A1531" s="147" t="s">
        <v>8518</v>
      </c>
      <c r="B1531" s="147" t="s">
        <v>5215</v>
      </c>
      <c r="C1531" s="147" t="s">
        <v>43</v>
      </c>
      <c r="D1531" s="147" t="s">
        <v>8514</v>
      </c>
      <c r="E1531" s="148">
        <v>0</v>
      </c>
      <c r="F1531" s="148">
        <v>1751</v>
      </c>
      <c r="G1531" s="148">
        <v>301</v>
      </c>
      <c r="H1531" s="148">
        <v>0</v>
      </c>
      <c r="I1531" s="147" t="s">
        <v>4537</v>
      </c>
      <c r="J1531" s="147" t="s">
        <v>4537</v>
      </c>
      <c r="K1531" s="147" t="s">
        <v>4537</v>
      </c>
      <c r="L1531" s="147" t="s">
        <v>8512</v>
      </c>
      <c r="M1531" s="147" t="s">
        <v>4537</v>
      </c>
      <c r="N1531" s="147" t="s">
        <v>233</v>
      </c>
      <c r="O1531" s="147" t="s">
        <v>4537</v>
      </c>
      <c r="P1531" s="147" t="s">
        <v>233</v>
      </c>
      <c r="Q1531" s="147" t="s">
        <v>4537</v>
      </c>
      <c r="R1531" s="147" t="s">
        <v>233</v>
      </c>
      <c r="S1531" s="147" t="s">
        <v>4537</v>
      </c>
      <c r="T1531" s="147" t="s">
        <v>233</v>
      </c>
      <c r="U1531" s="150">
        <f t="shared" si="23"/>
        <v>0</v>
      </c>
    </row>
    <row r="1532" spans="1:21" x14ac:dyDescent="0.2">
      <c r="A1532" s="147" t="s">
        <v>8518</v>
      </c>
      <c r="B1532" s="147" t="s">
        <v>6793</v>
      </c>
      <c r="C1532" s="147" t="s">
        <v>107</v>
      </c>
      <c r="D1532" s="147" t="s">
        <v>8514</v>
      </c>
      <c r="E1532" s="148">
        <v>0</v>
      </c>
      <c r="F1532" s="148">
        <v>417</v>
      </c>
      <c r="G1532" s="148">
        <v>150</v>
      </c>
      <c r="H1532" s="148">
        <v>0</v>
      </c>
      <c r="I1532" s="147" t="s">
        <v>4537</v>
      </c>
      <c r="J1532" s="147" t="s">
        <v>4537</v>
      </c>
      <c r="K1532" s="147" t="s">
        <v>4537</v>
      </c>
      <c r="L1532" s="147" t="s">
        <v>8512</v>
      </c>
      <c r="M1532" s="147" t="s">
        <v>4537</v>
      </c>
      <c r="N1532" s="147" t="s">
        <v>233</v>
      </c>
      <c r="O1532" s="147" t="s">
        <v>4537</v>
      </c>
      <c r="P1532" s="147" t="s">
        <v>233</v>
      </c>
      <c r="Q1532" s="147" t="s">
        <v>4537</v>
      </c>
      <c r="R1532" s="147" t="s">
        <v>233</v>
      </c>
      <c r="S1532" s="147" t="s">
        <v>4537</v>
      </c>
      <c r="T1532" s="147" t="s">
        <v>233</v>
      </c>
      <c r="U1532" s="150">
        <f t="shared" si="23"/>
        <v>0</v>
      </c>
    </row>
    <row r="1533" spans="1:21" x14ac:dyDescent="0.2">
      <c r="A1533" s="147" t="s">
        <v>8518</v>
      </c>
      <c r="B1533" s="147" t="s">
        <v>7228</v>
      </c>
      <c r="C1533" s="147" t="s">
        <v>43</v>
      </c>
      <c r="D1533" s="147" t="s">
        <v>8514</v>
      </c>
      <c r="E1533" s="148">
        <v>0</v>
      </c>
      <c r="F1533" s="148">
        <v>800</v>
      </c>
      <c r="G1533" s="148">
        <v>345</v>
      </c>
      <c r="H1533" s="148">
        <v>0</v>
      </c>
      <c r="I1533" s="147" t="s">
        <v>4537</v>
      </c>
      <c r="J1533" s="147" t="s">
        <v>4537</v>
      </c>
      <c r="K1533" s="147" t="s">
        <v>4537</v>
      </c>
      <c r="L1533" s="147" t="s">
        <v>8512</v>
      </c>
      <c r="M1533" s="147" t="s">
        <v>4537</v>
      </c>
      <c r="N1533" s="147" t="s">
        <v>233</v>
      </c>
      <c r="O1533" s="147" t="s">
        <v>4537</v>
      </c>
      <c r="P1533" s="147" t="s">
        <v>233</v>
      </c>
      <c r="Q1533" s="147" t="s">
        <v>4537</v>
      </c>
      <c r="R1533" s="147" t="s">
        <v>233</v>
      </c>
      <c r="S1533" s="147" t="s">
        <v>4537</v>
      </c>
      <c r="T1533" s="147" t="s">
        <v>233</v>
      </c>
      <c r="U1533" s="150">
        <f t="shared" si="23"/>
        <v>0</v>
      </c>
    </row>
    <row r="1534" spans="1:21" x14ac:dyDescent="0.2">
      <c r="A1534" s="147" t="s">
        <v>8518</v>
      </c>
      <c r="B1534" s="147" t="s">
        <v>5696</v>
      </c>
      <c r="C1534" s="147" t="s">
        <v>544</v>
      </c>
      <c r="D1534" s="147" t="s">
        <v>8514</v>
      </c>
      <c r="E1534" s="148">
        <v>0</v>
      </c>
      <c r="F1534" s="148">
        <v>0</v>
      </c>
      <c r="G1534" s="148">
        <v>0</v>
      </c>
      <c r="H1534" s="148">
        <v>0</v>
      </c>
      <c r="I1534" s="147" t="s">
        <v>4537</v>
      </c>
      <c r="J1534" s="147" t="s">
        <v>4537</v>
      </c>
      <c r="K1534" s="147" t="s">
        <v>4537</v>
      </c>
      <c r="L1534" s="147" t="s">
        <v>8512</v>
      </c>
      <c r="M1534" s="147" t="s">
        <v>4537</v>
      </c>
      <c r="N1534" s="147" t="s">
        <v>233</v>
      </c>
      <c r="O1534" s="147" t="s">
        <v>4537</v>
      </c>
      <c r="P1534" s="147" t="s">
        <v>233</v>
      </c>
      <c r="Q1534" s="147" t="s">
        <v>4537</v>
      </c>
      <c r="R1534" s="147" t="s">
        <v>233</v>
      </c>
      <c r="S1534" s="147" t="s">
        <v>4537</v>
      </c>
      <c r="T1534" s="147" t="s">
        <v>233</v>
      </c>
      <c r="U1534" s="150">
        <f t="shared" si="23"/>
        <v>0</v>
      </c>
    </row>
    <row r="1535" spans="1:21" x14ac:dyDescent="0.2">
      <c r="A1535" s="147" t="s">
        <v>8518</v>
      </c>
      <c r="B1535" s="147" t="s">
        <v>4763</v>
      </c>
      <c r="C1535" s="147" t="s">
        <v>107</v>
      </c>
      <c r="D1535" s="147" t="s">
        <v>8514</v>
      </c>
      <c r="E1535" s="148">
        <v>0</v>
      </c>
      <c r="F1535" s="148">
        <v>1660</v>
      </c>
      <c r="G1535" s="148">
        <v>928</v>
      </c>
      <c r="H1535" s="148">
        <v>0</v>
      </c>
      <c r="I1535" s="147" t="s">
        <v>4537</v>
      </c>
      <c r="J1535" s="147" t="s">
        <v>4537</v>
      </c>
      <c r="K1535" s="147" t="s">
        <v>4537</v>
      </c>
      <c r="L1535" s="147" t="s">
        <v>8512</v>
      </c>
      <c r="M1535" s="147" t="s">
        <v>4537</v>
      </c>
      <c r="N1535" s="147" t="s">
        <v>233</v>
      </c>
      <c r="O1535" s="147" t="s">
        <v>4537</v>
      </c>
      <c r="P1535" s="147" t="s">
        <v>233</v>
      </c>
      <c r="Q1535" s="147" t="s">
        <v>4537</v>
      </c>
      <c r="R1535" s="147" t="s">
        <v>233</v>
      </c>
      <c r="S1535" s="147" t="s">
        <v>4537</v>
      </c>
      <c r="T1535" s="147" t="s">
        <v>233</v>
      </c>
      <c r="U1535" s="150">
        <f t="shared" si="23"/>
        <v>0</v>
      </c>
    </row>
    <row r="1536" spans="1:21" x14ac:dyDescent="0.2">
      <c r="A1536" s="147" t="s">
        <v>8518</v>
      </c>
      <c r="B1536" s="147" t="s">
        <v>8027</v>
      </c>
      <c r="C1536" s="147" t="s">
        <v>43</v>
      </c>
      <c r="D1536" s="147" t="s">
        <v>8514</v>
      </c>
      <c r="E1536" s="148">
        <v>0</v>
      </c>
      <c r="F1536" s="148">
        <v>756</v>
      </c>
      <c r="G1536" s="148">
        <v>296</v>
      </c>
      <c r="H1536" s="148">
        <v>0</v>
      </c>
      <c r="I1536" s="147" t="s">
        <v>4537</v>
      </c>
      <c r="J1536" s="147" t="s">
        <v>4537</v>
      </c>
      <c r="K1536" s="147" t="s">
        <v>4537</v>
      </c>
      <c r="L1536" s="147" t="s">
        <v>8512</v>
      </c>
      <c r="M1536" s="147" t="s">
        <v>4537</v>
      </c>
      <c r="N1536" s="147" t="s">
        <v>233</v>
      </c>
      <c r="O1536" s="147" t="s">
        <v>4537</v>
      </c>
      <c r="P1536" s="147" t="s">
        <v>233</v>
      </c>
      <c r="Q1536" s="147" t="s">
        <v>4537</v>
      </c>
      <c r="R1536" s="147" t="s">
        <v>233</v>
      </c>
      <c r="S1536" s="147" t="s">
        <v>4537</v>
      </c>
      <c r="T1536" s="147" t="s">
        <v>233</v>
      </c>
      <c r="U1536" s="150">
        <f t="shared" si="23"/>
        <v>0</v>
      </c>
    </row>
    <row r="1537" spans="1:21" x14ac:dyDescent="0.2">
      <c r="A1537" s="147" t="s">
        <v>8518</v>
      </c>
      <c r="B1537" s="147" t="s">
        <v>8038</v>
      </c>
      <c r="C1537" s="147" t="s">
        <v>544</v>
      </c>
      <c r="D1537" s="147" t="s">
        <v>8514</v>
      </c>
      <c r="E1537" s="148">
        <v>0</v>
      </c>
      <c r="F1537" s="148">
        <v>457</v>
      </c>
      <c r="G1537" s="148">
        <v>0</v>
      </c>
      <c r="H1537" s="148">
        <v>0</v>
      </c>
      <c r="I1537" s="147" t="s">
        <v>4537</v>
      </c>
      <c r="J1537" s="147" t="s">
        <v>4537</v>
      </c>
      <c r="K1537" s="147" t="s">
        <v>4537</v>
      </c>
      <c r="L1537" s="147" t="s">
        <v>8512</v>
      </c>
      <c r="M1537" s="147" t="s">
        <v>4537</v>
      </c>
      <c r="N1537" s="147" t="s">
        <v>233</v>
      </c>
      <c r="O1537" s="147" t="s">
        <v>4537</v>
      </c>
      <c r="P1537" s="147" t="s">
        <v>233</v>
      </c>
      <c r="Q1537" s="147" t="s">
        <v>4537</v>
      </c>
      <c r="R1537" s="147" t="s">
        <v>233</v>
      </c>
      <c r="S1537" s="147" t="s">
        <v>4537</v>
      </c>
      <c r="T1537" s="147" t="s">
        <v>233</v>
      </c>
      <c r="U1537" s="150">
        <f t="shared" si="23"/>
        <v>0</v>
      </c>
    </row>
    <row r="1538" spans="1:21" x14ac:dyDescent="0.2">
      <c r="A1538" s="147" t="s">
        <v>8518</v>
      </c>
      <c r="B1538" s="147" t="s">
        <v>5967</v>
      </c>
      <c r="C1538" s="147" t="s">
        <v>544</v>
      </c>
      <c r="D1538" s="147" t="s">
        <v>8514</v>
      </c>
      <c r="E1538" s="148">
        <v>0</v>
      </c>
      <c r="F1538" s="148">
        <v>630</v>
      </c>
      <c r="G1538" s="148">
        <v>0</v>
      </c>
      <c r="H1538" s="148">
        <v>0</v>
      </c>
      <c r="I1538" s="147" t="s">
        <v>4537</v>
      </c>
      <c r="J1538" s="147" t="s">
        <v>4537</v>
      </c>
      <c r="K1538" s="147" t="s">
        <v>4537</v>
      </c>
      <c r="L1538" s="147" t="s">
        <v>8512</v>
      </c>
      <c r="M1538" s="147" t="s">
        <v>4537</v>
      </c>
      <c r="N1538" s="147" t="s">
        <v>233</v>
      </c>
      <c r="O1538" s="147" t="s">
        <v>4537</v>
      </c>
      <c r="P1538" s="147" t="s">
        <v>233</v>
      </c>
      <c r="Q1538" s="147" t="s">
        <v>4537</v>
      </c>
      <c r="R1538" s="147" t="s">
        <v>233</v>
      </c>
      <c r="S1538" s="147" t="s">
        <v>4537</v>
      </c>
      <c r="T1538" s="147" t="s">
        <v>233</v>
      </c>
      <c r="U1538" s="150">
        <f t="shared" ref="U1538:U1601" si="24">COUNTIF(I1538:K1538,"Yes")+COUNTIF(M1538,"Yes")+COUNTIF(O1538,"Yes")+COUNTIF(Q1538,"Yes")+COUNTIF(S1538,"Yes")</f>
        <v>0</v>
      </c>
    </row>
    <row r="1539" spans="1:21" x14ac:dyDescent="0.2">
      <c r="A1539" s="147" t="s">
        <v>8518</v>
      </c>
      <c r="B1539" s="147" t="s">
        <v>2761</v>
      </c>
      <c r="C1539" s="147" t="s">
        <v>43</v>
      </c>
      <c r="D1539" s="147" t="s">
        <v>8514</v>
      </c>
      <c r="E1539" s="148">
        <v>0</v>
      </c>
      <c r="F1539" s="148">
        <v>1529</v>
      </c>
      <c r="G1539" s="148">
        <v>617</v>
      </c>
      <c r="H1539" s="148">
        <v>0</v>
      </c>
      <c r="I1539" s="147" t="s">
        <v>4537</v>
      </c>
      <c r="J1539" s="147" t="s">
        <v>4537</v>
      </c>
      <c r="K1539" s="147" t="s">
        <v>4537</v>
      </c>
      <c r="L1539" s="147" t="s">
        <v>8512</v>
      </c>
      <c r="M1539" s="147" t="s">
        <v>4537</v>
      </c>
      <c r="N1539" s="147" t="s">
        <v>233</v>
      </c>
      <c r="O1539" s="147" t="s">
        <v>4537</v>
      </c>
      <c r="P1539" s="147" t="s">
        <v>233</v>
      </c>
      <c r="Q1539" s="147" t="s">
        <v>4537</v>
      </c>
      <c r="R1539" s="147" t="s">
        <v>233</v>
      </c>
      <c r="S1539" s="147" t="s">
        <v>4537</v>
      </c>
      <c r="T1539" s="147" t="s">
        <v>233</v>
      </c>
      <c r="U1539" s="150">
        <f t="shared" si="24"/>
        <v>0</v>
      </c>
    </row>
    <row r="1540" spans="1:21" x14ac:dyDescent="0.2">
      <c r="A1540" s="147" t="s">
        <v>8518</v>
      </c>
      <c r="B1540" s="147" t="s">
        <v>5930</v>
      </c>
      <c r="C1540" s="147" t="s">
        <v>544</v>
      </c>
      <c r="D1540" s="147" t="s">
        <v>8514</v>
      </c>
      <c r="E1540" s="148">
        <v>0</v>
      </c>
      <c r="F1540" s="148">
        <v>544</v>
      </c>
      <c r="G1540" s="148">
        <v>0</v>
      </c>
      <c r="H1540" s="148">
        <v>0</v>
      </c>
      <c r="I1540" s="147" t="s">
        <v>4537</v>
      </c>
      <c r="J1540" s="147" t="s">
        <v>4537</v>
      </c>
      <c r="K1540" s="147" t="s">
        <v>4537</v>
      </c>
      <c r="L1540" s="147" t="s">
        <v>8512</v>
      </c>
      <c r="M1540" s="147" t="s">
        <v>4537</v>
      </c>
      <c r="N1540" s="147" t="s">
        <v>233</v>
      </c>
      <c r="O1540" s="147" t="s">
        <v>4537</v>
      </c>
      <c r="P1540" s="147" t="s">
        <v>233</v>
      </c>
      <c r="Q1540" s="147" t="s">
        <v>4537</v>
      </c>
      <c r="R1540" s="147" t="s">
        <v>233</v>
      </c>
      <c r="S1540" s="147" t="s">
        <v>4537</v>
      </c>
      <c r="T1540" s="147" t="s">
        <v>233</v>
      </c>
      <c r="U1540" s="150">
        <f t="shared" si="24"/>
        <v>0</v>
      </c>
    </row>
    <row r="1541" spans="1:21" x14ac:dyDescent="0.2">
      <c r="A1541" s="147" t="s">
        <v>8518</v>
      </c>
      <c r="B1541" s="147" t="s">
        <v>184</v>
      </c>
      <c r="C1541" s="147" t="s">
        <v>544</v>
      </c>
      <c r="D1541" s="147" t="s">
        <v>8514</v>
      </c>
      <c r="E1541" s="148">
        <v>0</v>
      </c>
      <c r="F1541" s="148">
        <v>327</v>
      </c>
      <c r="G1541" s="148">
        <v>0</v>
      </c>
      <c r="H1541" s="148">
        <v>0</v>
      </c>
      <c r="I1541" s="147" t="s">
        <v>4537</v>
      </c>
      <c r="J1541" s="147" t="s">
        <v>4537</v>
      </c>
      <c r="K1541" s="147" t="s">
        <v>4537</v>
      </c>
      <c r="L1541" s="147" t="s">
        <v>8512</v>
      </c>
      <c r="M1541" s="147" t="s">
        <v>4537</v>
      </c>
      <c r="N1541" s="147" t="s">
        <v>233</v>
      </c>
      <c r="O1541" s="147" t="s">
        <v>4537</v>
      </c>
      <c r="P1541" s="147" t="s">
        <v>233</v>
      </c>
      <c r="Q1541" s="147" t="s">
        <v>4537</v>
      </c>
      <c r="R1541" s="147" t="s">
        <v>233</v>
      </c>
      <c r="S1541" s="147" t="s">
        <v>4537</v>
      </c>
      <c r="T1541" s="147" t="s">
        <v>233</v>
      </c>
      <c r="U1541" s="150">
        <f t="shared" si="24"/>
        <v>0</v>
      </c>
    </row>
    <row r="1542" spans="1:21" x14ac:dyDescent="0.2">
      <c r="A1542" s="147" t="s">
        <v>8518</v>
      </c>
      <c r="B1542" s="147" t="s">
        <v>5957</v>
      </c>
      <c r="C1542" s="147" t="s">
        <v>544</v>
      </c>
      <c r="D1542" s="147" t="s">
        <v>8514</v>
      </c>
      <c r="E1542" s="148">
        <v>0</v>
      </c>
      <c r="F1542" s="148">
        <v>1286</v>
      </c>
      <c r="G1542" s="148">
        <v>0</v>
      </c>
      <c r="H1542" s="148">
        <v>0</v>
      </c>
      <c r="I1542" s="147" t="s">
        <v>4537</v>
      </c>
      <c r="J1542" s="147" t="s">
        <v>4537</v>
      </c>
      <c r="K1542" s="147" t="s">
        <v>4537</v>
      </c>
      <c r="L1542" s="147" t="s">
        <v>8512</v>
      </c>
      <c r="M1542" s="147" t="s">
        <v>4537</v>
      </c>
      <c r="N1542" s="147" t="s">
        <v>233</v>
      </c>
      <c r="O1542" s="147" t="s">
        <v>4537</v>
      </c>
      <c r="P1542" s="147" t="s">
        <v>233</v>
      </c>
      <c r="Q1542" s="147" t="s">
        <v>4537</v>
      </c>
      <c r="R1542" s="147" t="s">
        <v>233</v>
      </c>
      <c r="S1542" s="147" t="s">
        <v>4537</v>
      </c>
      <c r="T1542" s="147" t="s">
        <v>233</v>
      </c>
      <c r="U1542" s="150">
        <f t="shared" si="24"/>
        <v>0</v>
      </c>
    </row>
    <row r="1543" spans="1:21" x14ac:dyDescent="0.2">
      <c r="A1543" s="147" t="s">
        <v>8518</v>
      </c>
      <c r="B1543" s="147" t="s">
        <v>4721</v>
      </c>
      <c r="C1543" s="147" t="s">
        <v>43</v>
      </c>
      <c r="D1543" s="147" t="s">
        <v>8514</v>
      </c>
      <c r="E1543" s="148">
        <v>600</v>
      </c>
      <c r="F1543" s="148">
        <v>642</v>
      </c>
      <c r="G1543" s="148">
        <v>99</v>
      </c>
      <c r="H1543" s="148">
        <v>1</v>
      </c>
      <c r="I1543" s="147" t="s">
        <v>4537</v>
      </c>
      <c r="J1543" s="147" t="s">
        <v>4537</v>
      </c>
      <c r="K1543" s="147" t="s">
        <v>4537</v>
      </c>
      <c r="L1543" s="147" t="s">
        <v>8512</v>
      </c>
      <c r="M1543" s="147" t="s">
        <v>4537</v>
      </c>
      <c r="N1543" s="147" t="s">
        <v>233</v>
      </c>
      <c r="O1543" s="147" t="s">
        <v>4537</v>
      </c>
      <c r="P1543" s="147" t="s">
        <v>233</v>
      </c>
      <c r="Q1543" s="147" t="s">
        <v>4537</v>
      </c>
      <c r="R1543" s="147" t="s">
        <v>233</v>
      </c>
      <c r="S1543" s="147" t="s">
        <v>4537</v>
      </c>
      <c r="T1543" s="147" t="s">
        <v>233</v>
      </c>
      <c r="U1543" s="150">
        <f t="shared" si="24"/>
        <v>0</v>
      </c>
    </row>
    <row r="1544" spans="1:21" x14ac:dyDescent="0.2">
      <c r="A1544" s="147" t="s">
        <v>8518</v>
      </c>
      <c r="B1544" s="147" t="s">
        <v>4718</v>
      </c>
      <c r="C1544" s="147" t="s">
        <v>43</v>
      </c>
      <c r="D1544" s="147" t="s">
        <v>8514</v>
      </c>
      <c r="E1544" s="148">
        <v>678</v>
      </c>
      <c r="F1544" s="148">
        <v>901</v>
      </c>
      <c r="G1544" s="148">
        <v>300</v>
      </c>
      <c r="H1544" s="148">
        <v>0</v>
      </c>
      <c r="I1544" s="147" t="s">
        <v>4537</v>
      </c>
      <c r="J1544" s="147" t="s">
        <v>4537</v>
      </c>
      <c r="K1544" s="147" t="s">
        <v>4537</v>
      </c>
      <c r="L1544" s="147" t="s">
        <v>8512</v>
      </c>
      <c r="M1544" s="147" t="s">
        <v>4537</v>
      </c>
      <c r="N1544" s="147" t="s">
        <v>233</v>
      </c>
      <c r="O1544" s="147" t="s">
        <v>4537</v>
      </c>
      <c r="P1544" s="147" t="s">
        <v>233</v>
      </c>
      <c r="Q1544" s="147" t="s">
        <v>4537</v>
      </c>
      <c r="R1544" s="147" t="s">
        <v>233</v>
      </c>
      <c r="S1544" s="147" t="s">
        <v>4537</v>
      </c>
      <c r="T1544" s="147" t="s">
        <v>233</v>
      </c>
      <c r="U1544" s="150">
        <f t="shared" si="24"/>
        <v>0</v>
      </c>
    </row>
    <row r="1545" spans="1:21" x14ac:dyDescent="0.2">
      <c r="A1545" s="147" t="s">
        <v>8518</v>
      </c>
      <c r="B1545" s="147" t="s">
        <v>4714</v>
      </c>
      <c r="C1545" s="147" t="s">
        <v>43</v>
      </c>
      <c r="D1545" s="147" t="s">
        <v>8514</v>
      </c>
      <c r="E1545" s="148">
        <v>447</v>
      </c>
      <c r="F1545" s="148">
        <v>510</v>
      </c>
      <c r="G1545" s="148">
        <v>68</v>
      </c>
      <c r="H1545" s="148">
        <v>0</v>
      </c>
      <c r="I1545" s="147" t="s">
        <v>4537</v>
      </c>
      <c r="J1545" s="147" t="s">
        <v>4537</v>
      </c>
      <c r="K1545" s="147" t="s">
        <v>4537</v>
      </c>
      <c r="L1545" s="147" t="s">
        <v>8512</v>
      </c>
      <c r="M1545" s="147" t="s">
        <v>4537</v>
      </c>
      <c r="N1545" s="147" t="s">
        <v>233</v>
      </c>
      <c r="O1545" s="147" t="s">
        <v>4537</v>
      </c>
      <c r="P1545" s="147" t="s">
        <v>233</v>
      </c>
      <c r="Q1545" s="147" t="s">
        <v>4537</v>
      </c>
      <c r="R1545" s="147" t="s">
        <v>233</v>
      </c>
      <c r="S1545" s="147" t="s">
        <v>4537</v>
      </c>
      <c r="T1545" s="147" t="s">
        <v>233</v>
      </c>
      <c r="U1545" s="150">
        <f t="shared" si="24"/>
        <v>0</v>
      </c>
    </row>
    <row r="1546" spans="1:21" x14ac:dyDescent="0.2">
      <c r="A1546" s="147" t="s">
        <v>8518</v>
      </c>
      <c r="B1546" s="147" t="s">
        <v>223</v>
      </c>
      <c r="C1546" s="147" t="s">
        <v>63</v>
      </c>
      <c r="D1546" s="147" t="s">
        <v>8514</v>
      </c>
      <c r="E1546" s="148">
        <v>163</v>
      </c>
      <c r="F1546" s="148">
        <v>187</v>
      </c>
      <c r="G1546" s="148">
        <v>45</v>
      </c>
      <c r="H1546" s="148">
        <v>0</v>
      </c>
      <c r="I1546" s="147" t="s">
        <v>4537</v>
      </c>
      <c r="J1546" s="147" t="s">
        <v>4537</v>
      </c>
      <c r="K1546" s="147" t="s">
        <v>4537</v>
      </c>
      <c r="L1546" s="147" t="s">
        <v>8512</v>
      </c>
      <c r="M1546" s="147" t="s">
        <v>4537</v>
      </c>
      <c r="N1546" s="147" t="s">
        <v>233</v>
      </c>
      <c r="O1546" s="147" t="s">
        <v>4537</v>
      </c>
      <c r="P1546" s="147" t="s">
        <v>233</v>
      </c>
      <c r="Q1546" s="147" t="s">
        <v>4537</v>
      </c>
      <c r="R1546" s="147" t="s">
        <v>233</v>
      </c>
      <c r="S1546" s="147" t="s">
        <v>4537</v>
      </c>
      <c r="T1546" s="147" t="s">
        <v>233</v>
      </c>
      <c r="U1546" s="150">
        <f t="shared" si="24"/>
        <v>0</v>
      </c>
    </row>
    <row r="1547" spans="1:21" x14ac:dyDescent="0.2">
      <c r="A1547" s="147" t="s">
        <v>8518</v>
      </c>
      <c r="B1547" s="147" t="s">
        <v>8199</v>
      </c>
      <c r="C1547" s="147" t="s">
        <v>63</v>
      </c>
      <c r="D1547" s="147" t="s">
        <v>8514</v>
      </c>
      <c r="E1547" s="148">
        <v>0</v>
      </c>
      <c r="F1547" s="148">
        <v>109</v>
      </c>
      <c r="G1547" s="148">
        <v>0</v>
      </c>
      <c r="H1547" s="148">
        <v>0</v>
      </c>
      <c r="I1547" s="147" t="s">
        <v>4537</v>
      </c>
      <c r="J1547" s="147" t="s">
        <v>4537</v>
      </c>
      <c r="K1547" s="147" t="s">
        <v>4537</v>
      </c>
      <c r="L1547" s="147" t="s">
        <v>8512</v>
      </c>
      <c r="M1547" s="147" t="s">
        <v>4537</v>
      </c>
      <c r="N1547" s="147" t="s">
        <v>233</v>
      </c>
      <c r="O1547" s="147" t="s">
        <v>4537</v>
      </c>
      <c r="P1547" s="147" t="s">
        <v>233</v>
      </c>
      <c r="Q1547" s="147" t="s">
        <v>4537</v>
      </c>
      <c r="R1547" s="147" t="s">
        <v>233</v>
      </c>
      <c r="S1547" s="147" t="s">
        <v>4537</v>
      </c>
      <c r="T1547" s="147" t="s">
        <v>233</v>
      </c>
      <c r="U1547" s="150">
        <f t="shared" si="24"/>
        <v>0</v>
      </c>
    </row>
    <row r="1548" spans="1:21" x14ac:dyDescent="0.2">
      <c r="A1548" s="147" t="s">
        <v>8518</v>
      </c>
      <c r="B1548" s="147" t="s">
        <v>226</v>
      </c>
      <c r="C1548" s="147" t="s">
        <v>63</v>
      </c>
      <c r="D1548" s="147" t="s">
        <v>8514</v>
      </c>
      <c r="E1548" s="148">
        <v>392</v>
      </c>
      <c r="F1548" s="148">
        <v>433</v>
      </c>
      <c r="G1548" s="148">
        <v>234</v>
      </c>
      <c r="H1548" s="148">
        <v>0</v>
      </c>
      <c r="I1548" s="147" t="s">
        <v>4537</v>
      </c>
      <c r="J1548" s="147" t="s">
        <v>4537</v>
      </c>
      <c r="K1548" s="147" t="s">
        <v>4537</v>
      </c>
      <c r="L1548" s="147" t="s">
        <v>8515</v>
      </c>
      <c r="M1548" s="147" t="s">
        <v>4537</v>
      </c>
      <c r="N1548" s="147" t="s">
        <v>233</v>
      </c>
      <c r="O1548" s="147" t="s">
        <v>4537</v>
      </c>
      <c r="P1548" s="147" t="s">
        <v>233</v>
      </c>
      <c r="Q1548" s="147" t="s">
        <v>4537</v>
      </c>
      <c r="R1548" s="147" t="s">
        <v>233</v>
      </c>
      <c r="S1548" s="147" t="s">
        <v>4537</v>
      </c>
      <c r="T1548" s="147" t="s">
        <v>233</v>
      </c>
      <c r="U1548" s="150">
        <f t="shared" si="24"/>
        <v>0</v>
      </c>
    </row>
    <row r="1549" spans="1:21" x14ac:dyDescent="0.2">
      <c r="A1549" s="147" t="s">
        <v>8518</v>
      </c>
      <c r="B1549" s="147" t="s">
        <v>4701</v>
      </c>
      <c r="C1549" s="147" t="s">
        <v>63</v>
      </c>
      <c r="D1549" s="147" t="s">
        <v>8514</v>
      </c>
      <c r="E1549" s="148">
        <v>570</v>
      </c>
      <c r="F1549" s="148">
        <v>648</v>
      </c>
      <c r="G1549" s="148">
        <v>33</v>
      </c>
      <c r="H1549" s="148">
        <v>0</v>
      </c>
      <c r="I1549" s="147" t="s">
        <v>4537</v>
      </c>
      <c r="J1549" s="147" t="s">
        <v>4537</v>
      </c>
      <c r="K1549" s="147" t="s">
        <v>4537</v>
      </c>
      <c r="L1549" s="147" t="s">
        <v>8512</v>
      </c>
      <c r="M1549" s="147" t="s">
        <v>4537</v>
      </c>
      <c r="N1549" s="147" t="s">
        <v>233</v>
      </c>
      <c r="O1549" s="147" t="s">
        <v>4537</v>
      </c>
      <c r="P1549" s="147" t="s">
        <v>233</v>
      </c>
      <c r="Q1549" s="147" t="s">
        <v>4537</v>
      </c>
      <c r="R1549" s="147" t="s">
        <v>233</v>
      </c>
      <c r="S1549" s="147" t="s">
        <v>4537</v>
      </c>
      <c r="T1549" s="147" t="s">
        <v>233</v>
      </c>
      <c r="U1549" s="150">
        <f t="shared" si="24"/>
        <v>0</v>
      </c>
    </row>
    <row r="1550" spans="1:21" x14ac:dyDescent="0.2">
      <c r="A1550" s="147" t="s">
        <v>8518</v>
      </c>
      <c r="B1550" s="147" t="s">
        <v>6652</v>
      </c>
      <c r="C1550" s="147" t="s">
        <v>107</v>
      </c>
      <c r="D1550" s="147" t="s">
        <v>8514</v>
      </c>
      <c r="E1550" s="148">
        <v>0</v>
      </c>
      <c r="F1550" s="148">
        <v>819</v>
      </c>
      <c r="G1550" s="148">
        <v>0</v>
      </c>
      <c r="H1550" s="148">
        <v>0</v>
      </c>
      <c r="I1550" s="147" t="s">
        <v>4537</v>
      </c>
      <c r="J1550" s="147" t="s">
        <v>4537</v>
      </c>
      <c r="K1550" s="147" t="s">
        <v>4537</v>
      </c>
      <c r="L1550" s="147" t="s">
        <v>8515</v>
      </c>
      <c r="M1550" s="147" t="s">
        <v>4537</v>
      </c>
      <c r="N1550" s="147" t="s">
        <v>233</v>
      </c>
      <c r="O1550" s="147" t="s">
        <v>4537</v>
      </c>
      <c r="P1550" s="147" t="s">
        <v>233</v>
      </c>
      <c r="Q1550" s="147" t="s">
        <v>4537</v>
      </c>
      <c r="R1550" s="147" t="s">
        <v>233</v>
      </c>
      <c r="S1550" s="147" t="s">
        <v>4537</v>
      </c>
      <c r="T1550" s="147" t="s">
        <v>233</v>
      </c>
      <c r="U1550" s="150">
        <f t="shared" si="24"/>
        <v>0</v>
      </c>
    </row>
    <row r="1551" spans="1:21" x14ac:dyDescent="0.2">
      <c r="A1551" s="147" t="s">
        <v>8518</v>
      </c>
      <c r="B1551" s="147" t="s">
        <v>4677</v>
      </c>
      <c r="C1551" s="147" t="s">
        <v>63</v>
      </c>
      <c r="D1551" s="147" t="s">
        <v>8514</v>
      </c>
      <c r="E1551" s="148">
        <v>553</v>
      </c>
      <c r="F1551" s="148">
        <v>571</v>
      </c>
      <c r="G1551" s="148">
        <v>74</v>
      </c>
      <c r="H1551" s="148">
        <v>0</v>
      </c>
      <c r="I1551" s="147" t="s">
        <v>4537</v>
      </c>
      <c r="J1551" s="147" t="s">
        <v>4537</v>
      </c>
      <c r="K1551" s="147" t="s">
        <v>4537</v>
      </c>
      <c r="L1551" s="147" t="s">
        <v>8512</v>
      </c>
      <c r="M1551" s="147" t="s">
        <v>4537</v>
      </c>
      <c r="N1551" s="147" t="s">
        <v>233</v>
      </c>
      <c r="O1551" s="147" t="s">
        <v>4537</v>
      </c>
      <c r="P1551" s="147" t="s">
        <v>233</v>
      </c>
      <c r="Q1551" s="147" t="s">
        <v>4537</v>
      </c>
      <c r="R1551" s="147" t="s">
        <v>233</v>
      </c>
      <c r="S1551" s="147" t="s">
        <v>4537</v>
      </c>
      <c r="T1551" s="147" t="s">
        <v>233</v>
      </c>
      <c r="U1551" s="150">
        <f t="shared" si="24"/>
        <v>0</v>
      </c>
    </row>
    <row r="1552" spans="1:21" x14ac:dyDescent="0.2">
      <c r="A1552" s="147" t="s">
        <v>8518</v>
      </c>
      <c r="B1552" s="147" t="s">
        <v>4695</v>
      </c>
      <c r="C1552" s="147" t="s">
        <v>63</v>
      </c>
      <c r="D1552" s="147" t="s">
        <v>8514</v>
      </c>
      <c r="E1552" s="148">
        <v>3</v>
      </c>
      <c r="F1552" s="148">
        <v>3</v>
      </c>
      <c r="G1552" s="148">
        <v>1</v>
      </c>
      <c r="H1552" s="148">
        <v>0</v>
      </c>
      <c r="I1552" s="147" t="s">
        <v>4537</v>
      </c>
      <c r="J1552" s="147" t="s">
        <v>4537</v>
      </c>
      <c r="K1552" s="147" t="s">
        <v>4537</v>
      </c>
      <c r="L1552" s="147" t="s">
        <v>8512</v>
      </c>
      <c r="M1552" s="147" t="s">
        <v>4537</v>
      </c>
      <c r="N1552" s="147" t="s">
        <v>233</v>
      </c>
      <c r="O1552" s="147" t="s">
        <v>4537</v>
      </c>
      <c r="P1552" s="147" t="s">
        <v>233</v>
      </c>
      <c r="Q1552" s="147" t="s">
        <v>4537</v>
      </c>
      <c r="R1552" s="147" t="s">
        <v>233</v>
      </c>
      <c r="S1552" s="147" t="s">
        <v>4537</v>
      </c>
      <c r="T1552" s="147" t="s">
        <v>233</v>
      </c>
      <c r="U1552" s="150">
        <f t="shared" si="24"/>
        <v>0</v>
      </c>
    </row>
    <row r="1553" spans="1:21" x14ac:dyDescent="0.2">
      <c r="A1553" s="147" t="s">
        <v>8518</v>
      </c>
      <c r="B1553" s="147" t="s">
        <v>7809</v>
      </c>
      <c r="C1553" s="147" t="s">
        <v>63</v>
      </c>
      <c r="D1553" s="147" t="s">
        <v>8514</v>
      </c>
      <c r="E1553" s="148">
        <v>0</v>
      </c>
      <c r="F1553" s="148">
        <v>537</v>
      </c>
      <c r="G1553" s="148">
        <v>0</v>
      </c>
      <c r="H1553" s="148">
        <v>0</v>
      </c>
      <c r="I1553" s="147" t="s">
        <v>4537</v>
      </c>
      <c r="J1553" s="147" t="s">
        <v>4537</v>
      </c>
      <c r="K1553" s="147" t="s">
        <v>4537</v>
      </c>
      <c r="L1553" s="147" t="s">
        <v>8512</v>
      </c>
      <c r="M1553" s="147" t="s">
        <v>4537</v>
      </c>
      <c r="N1553" s="147" t="s">
        <v>233</v>
      </c>
      <c r="O1553" s="147" t="s">
        <v>4537</v>
      </c>
      <c r="P1553" s="147" t="s">
        <v>233</v>
      </c>
      <c r="Q1553" s="147" t="s">
        <v>4537</v>
      </c>
      <c r="R1553" s="147" t="s">
        <v>233</v>
      </c>
      <c r="S1553" s="147" t="s">
        <v>4537</v>
      </c>
      <c r="T1553" s="147" t="s">
        <v>233</v>
      </c>
      <c r="U1553" s="150">
        <f t="shared" si="24"/>
        <v>0</v>
      </c>
    </row>
    <row r="1554" spans="1:21" x14ac:dyDescent="0.2">
      <c r="A1554" s="147" t="s">
        <v>8518</v>
      </c>
      <c r="B1554" s="147" t="s">
        <v>7269</v>
      </c>
      <c r="C1554" s="147" t="s">
        <v>107</v>
      </c>
      <c r="D1554" s="147" t="s">
        <v>8514</v>
      </c>
      <c r="E1554" s="148">
        <v>337</v>
      </c>
      <c r="F1554" s="148">
        <v>612</v>
      </c>
      <c r="G1554" s="148">
        <v>338</v>
      </c>
      <c r="H1554" s="148">
        <v>0</v>
      </c>
      <c r="I1554" s="147" t="s">
        <v>4537</v>
      </c>
      <c r="J1554" s="147" t="s">
        <v>4537</v>
      </c>
      <c r="K1554" s="147" t="s">
        <v>4537</v>
      </c>
      <c r="L1554" s="147" t="s">
        <v>8512</v>
      </c>
      <c r="M1554" s="147" t="s">
        <v>4537</v>
      </c>
      <c r="N1554" s="147" t="s">
        <v>233</v>
      </c>
      <c r="O1554" s="147" t="s">
        <v>4537</v>
      </c>
      <c r="P1554" s="147" t="s">
        <v>233</v>
      </c>
      <c r="Q1554" s="147" t="s">
        <v>4537</v>
      </c>
      <c r="R1554" s="147" t="s">
        <v>233</v>
      </c>
      <c r="S1554" s="147" t="s">
        <v>4537</v>
      </c>
      <c r="T1554" s="147" t="s">
        <v>233</v>
      </c>
      <c r="U1554" s="150">
        <f t="shared" si="24"/>
        <v>0</v>
      </c>
    </row>
    <row r="1555" spans="1:21" x14ac:dyDescent="0.2">
      <c r="A1555" s="147" t="s">
        <v>8518</v>
      </c>
      <c r="B1555" s="147" t="s">
        <v>5392</v>
      </c>
      <c r="C1555" s="147" t="s">
        <v>544</v>
      </c>
      <c r="D1555" s="147" t="s">
        <v>8514</v>
      </c>
      <c r="E1555" s="148">
        <v>0</v>
      </c>
      <c r="F1555" s="148">
        <v>900</v>
      </c>
      <c r="G1555" s="148">
        <v>0</v>
      </c>
      <c r="H1555" s="148">
        <v>0</v>
      </c>
      <c r="I1555" s="147" t="s">
        <v>4537</v>
      </c>
      <c r="J1555" s="147" t="s">
        <v>4537</v>
      </c>
      <c r="K1555" s="147" t="s">
        <v>4537</v>
      </c>
      <c r="L1555" s="147" t="s">
        <v>8512</v>
      </c>
      <c r="M1555" s="147" t="s">
        <v>4537</v>
      </c>
      <c r="N1555" s="147" t="s">
        <v>233</v>
      </c>
      <c r="O1555" s="147" t="s">
        <v>4537</v>
      </c>
      <c r="P1555" s="147" t="s">
        <v>233</v>
      </c>
      <c r="Q1555" s="147" t="s">
        <v>4537</v>
      </c>
      <c r="R1555" s="147" t="s">
        <v>233</v>
      </c>
      <c r="S1555" s="147" t="s">
        <v>4537</v>
      </c>
      <c r="T1555" s="147" t="s">
        <v>233</v>
      </c>
      <c r="U1555" s="150">
        <f t="shared" si="24"/>
        <v>0</v>
      </c>
    </row>
    <row r="1556" spans="1:21" x14ac:dyDescent="0.2">
      <c r="A1556" s="147" t="s">
        <v>8518</v>
      </c>
      <c r="B1556" s="147" t="s">
        <v>4929</v>
      </c>
      <c r="C1556" s="147" t="s">
        <v>63</v>
      </c>
      <c r="D1556" s="147" t="s">
        <v>8514</v>
      </c>
      <c r="E1556" s="148">
        <v>865</v>
      </c>
      <c r="F1556" s="148">
        <v>936</v>
      </c>
      <c r="G1556" s="148">
        <v>373</v>
      </c>
      <c r="H1556" s="148">
        <v>0</v>
      </c>
      <c r="I1556" s="147" t="s">
        <v>4537</v>
      </c>
      <c r="J1556" s="147" t="s">
        <v>4537</v>
      </c>
      <c r="K1556" s="147" t="s">
        <v>4537</v>
      </c>
      <c r="L1556" s="147" t="s">
        <v>8515</v>
      </c>
      <c r="M1556" s="147" t="s">
        <v>4537</v>
      </c>
      <c r="N1556" s="147" t="s">
        <v>233</v>
      </c>
      <c r="O1556" s="147" t="s">
        <v>4537</v>
      </c>
      <c r="P1556" s="147" t="s">
        <v>233</v>
      </c>
      <c r="Q1556" s="147" t="s">
        <v>4537</v>
      </c>
      <c r="R1556" s="147" t="s">
        <v>233</v>
      </c>
      <c r="S1556" s="147" t="s">
        <v>4537</v>
      </c>
      <c r="T1556" s="147" t="s">
        <v>233</v>
      </c>
      <c r="U1556" s="150">
        <f t="shared" si="24"/>
        <v>0</v>
      </c>
    </row>
    <row r="1557" spans="1:21" x14ac:dyDescent="0.2">
      <c r="A1557" s="147" t="s">
        <v>8518</v>
      </c>
      <c r="B1557" s="147" t="s">
        <v>61</v>
      </c>
      <c r="C1557" s="147" t="s">
        <v>63</v>
      </c>
      <c r="D1557" s="147" t="s">
        <v>8514</v>
      </c>
      <c r="E1557" s="148">
        <v>685</v>
      </c>
      <c r="F1557" s="148">
        <v>689</v>
      </c>
      <c r="G1557" s="148">
        <v>0</v>
      </c>
      <c r="H1557" s="148">
        <v>0</v>
      </c>
      <c r="I1557" s="147" t="s">
        <v>4537</v>
      </c>
      <c r="J1557" s="147" t="s">
        <v>4537</v>
      </c>
      <c r="K1557" s="147" t="s">
        <v>4537</v>
      </c>
      <c r="L1557" s="147" t="s">
        <v>8512</v>
      </c>
      <c r="M1557" s="147" t="s">
        <v>4537</v>
      </c>
      <c r="N1557" s="147" t="s">
        <v>233</v>
      </c>
      <c r="O1557" s="147" t="s">
        <v>4537</v>
      </c>
      <c r="P1557" s="147" t="s">
        <v>233</v>
      </c>
      <c r="Q1557" s="147" t="s">
        <v>4537</v>
      </c>
      <c r="R1557" s="147" t="s">
        <v>233</v>
      </c>
      <c r="S1557" s="147" t="s">
        <v>4537</v>
      </c>
      <c r="T1557" s="147" t="s">
        <v>233</v>
      </c>
      <c r="U1557" s="150">
        <f t="shared" si="24"/>
        <v>0</v>
      </c>
    </row>
    <row r="1558" spans="1:21" x14ac:dyDescent="0.2">
      <c r="A1558" s="147" t="s">
        <v>8518</v>
      </c>
      <c r="B1558" s="147" t="s">
        <v>55</v>
      </c>
      <c r="C1558" s="147" t="s">
        <v>63</v>
      </c>
      <c r="D1558" s="147" t="s">
        <v>8514</v>
      </c>
      <c r="E1558" s="148">
        <v>429</v>
      </c>
      <c r="F1558" s="148">
        <v>472</v>
      </c>
      <c r="G1558" s="148">
        <v>125</v>
      </c>
      <c r="H1558" s="148">
        <v>0</v>
      </c>
      <c r="I1558" s="147" t="s">
        <v>4537</v>
      </c>
      <c r="J1558" s="147" t="s">
        <v>4537</v>
      </c>
      <c r="K1558" s="147" t="s">
        <v>4537</v>
      </c>
      <c r="L1558" s="147" t="s">
        <v>8512</v>
      </c>
      <c r="M1558" s="147" t="s">
        <v>4537</v>
      </c>
      <c r="N1558" s="147" t="s">
        <v>233</v>
      </c>
      <c r="O1558" s="147" t="s">
        <v>4537</v>
      </c>
      <c r="P1558" s="147" t="s">
        <v>233</v>
      </c>
      <c r="Q1558" s="147" t="s">
        <v>4537</v>
      </c>
      <c r="R1558" s="147" t="s">
        <v>233</v>
      </c>
      <c r="S1558" s="147" t="s">
        <v>4537</v>
      </c>
      <c r="T1558" s="147" t="s">
        <v>233</v>
      </c>
      <c r="U1558" s="150">
        <f t="shared" si="24"/>
        <v>0</v>
      </c>
    </row>
    <row r="1559" spans="1:21" x14ac:dyDescent="0.2">
      <c r="A1559" s="147" t="s">
        <v>8518</v>
      </c>
      <c r="B1559" s="147" t="s">
        <v>243</v>
      </c>
      <c r="C1559" s="147" t="s">
        <v>63</v>
      </c>
      <c r="D1559" s="147" t="s">
        <v>8514</v>
      </c>
      <c r="E1559" s="148">
        <v>455</v>
      </c>
      <c r="F1559" s="148">
        <v>586</v>
      </c>
      <c r="G1559" s="148">
        <v>62</v>
      </c>
      <c r="H1559" s="148">
        <v>0</v>
      </c>
      <c r="I1559" s="147" t="s">
        <v>4537</v>
      </c>
      <c r="J1559" s="147" t="s">
        <v>4537</v>
      </c>
      <c r="K1559" s="147" t="s">
        <v>4537</v>
      </c>
      <c r="L1559" s="147" t="s">
        <v>8512</v>
      </c>
      <c r="M1559" s="147" t="s">
        <v>4537</v>
      </c>
      <c r="N1559" s="147" t="s">
        <v>233</v>
      </c>
      <c r="O1559" s="147" t="s">
        <v>4537</v>
      </c>
      <c r="P1559" s="147" t="s">
        <v>233</v>
      </c>
      <c r="Q1559" s="147" t="s">
        <v>4537</v>
      </c>
      <c r="R1559" s="147" t="s">
        <v>233</v>
      </c>
      <c r="S1559" s="147" t="s">
        <v>4537</v>
      </c>
      <c r="T1559" s="147" t="s">
        <v>233</v>
      </c>
      <c r="U1559" s="150">
        <f t="shared" si="24"/>
        <v>0</v>
      </c>
    </row>
    <row r="1560" spans="1:21" x14ac:dyDescent="0.2">
      <c r="A1560" s="147" t="s">
        <v>8518</v>
      </c>
      <c r="B1560" s="147" t="s">
        <v>2175</v>
      </c>
      <c r="C1560" s="147" t="s">
        <v>107</v>
      </c>
      <c r="D1560" s="147" t="s">
        <v>8514</v>
      </c>
      <c r="E1560" s="148">
        <v>1021</v>
      </c>
      <c r="F1560" s="148">
        <v>0</v>
      </c>
      <c r="G1560" s="148">
        <v>0</v>
      </c>
      <c r="H1560" s="148">
        <v>0</v>
      </c>
      <c r="I1560" s="147" t="s">
        <v>4537</v>
      </c>
      <c r="J1560" s="147" t="s">
        <v>4537</v>
      </c>
      <c r="K1560" s="147" t="s">
        <v>4537</v>
      </c>
      <c r="L1560" s="147" t="s">
        <v>8512</v>
      </c>
      <c r="M1560" s="147" t="s">
        <v>4537</v>
      </c>
      <c r="N1560" s="147" t="s">
        <v>233</v>
      </c>
      <c r="O1560" s="147" t="s">
        <v>4537</v>
      </c>
      <c r="P1560" s="147" t="s">
        <v>233</v>
      </c>
      <c r="Q1560" s="147" t="s">
        <v>4537</v>
      </c>
      <c r="R1560" s="147" t="s">
        <v>233</v>
      </c>
      <c r="S1560" s="147" t="s">
        <v>4537</v>
      </c>
      <c r="T1560" s="147" t="s">
        <v>233</v>
      </c>
      <c r="U1560" s="150">
        <f t="shared" si="24"/>
        <v>0</v>
      </c>
    </row>
    <row r="1561" spans="1:21" x14ac:dyDescent="0.2">
      <c r="A1561" s="147" t="s">
        <v>8518</v>
      </c>
      <c r="B1561" s="147" t="s">
        <v>166</v>
      </c>
      <c r="C1561" s="147" t="s">
        <v>544</v>
      </c>
      <c r="D1561" s="147" t="s">
        <v>8514</v>
      </c>
      <c r="E1561" s="148">
        <v>0</v>
      </c>
      <c r="F1561" s="148">
        <v>1355</v>
      </c>
      <c r="G1561" s="148">
        <v>0</v>
      </c>
      <c r="H1561" s="148">
        <v>0</v>
      </c>
      <c r="I1561" s="147" t="s">
        <v>4537</v>
      </c>
      <c r="J1561" s="147" t="s">
        <v>4537</v>
      </c>
      <c r="K1561" s="147" t="s">
        <v>4537</v>
      </c>
      <c r="L1561" s="147" t="s">
        <v>8512</v>
      </c>
      <c r="M1561" s="147" t="s">
        <v>4537</v>
      </c>
      <c r="N1561" s="147" t="s">
        <v>233</v>
      </c>
      <c r="O1561" s="147" t="s">
        <v>4537</v>
      </c>
      <c r="P1561" s="147" t="s">
        <v>233</v>
      </c>
      <c r="Q1561" s="147" t="s">
        <v>4537</v>
      </c>
      <c r="R1561" s="147" t="s">
        <v>233</v>
      </c>
      <c r="S1561" s="147" t="s">
        <v>4537</v>
      </c>
      <c r="T1561" s="147" t="s">
        <v>233</v>
      </c>
      <c r="U1561" s="150">
        <f t="shared" si="24"/>
        <v>0</v>
      </c>
    </row>
    <row r="1562" spans="1:21" x14ac:dyDescent="0.2">
      <c r="A1562" s="147" t="s">
        <v>8518</v>
      </c>
      <c r="B1562" s="147" t="s">
        <v>162</v>
      </c>
      <c r="C1562" s="147" t="s">
        <v>63</v>
      </c>
      <c r="D1562" s="147" t="s">
        <v>8514</v>
      </c>
      <c r="E1562" s="148">
        <v>102</v>
      </c>
      <c r="F1562" s="148">
        <v>108</v>
      </c>
      <c r="G1562" s="148">
        <v>86</v>
      </c>
      <c r="H1562" s="148">
        <v>0</v>
      </c>
      <c r="I1562" s="147" t="s">
        <v>4537</v>
      </c>
      <c r="J1562" s="147" t="s">
        <v>4537</v>
      </c>
      <c r="K1562" s="147" t="s">
        <v>4537</v>
      </c>
      <c r="L1562" s="147" t="s">
        <v>8515</v>
      </c>
      <c r="M1562" s="147" t="s">
        <v>4537</v>
      </c>
      <c r="N1562" s="147" t="s">
        <v>233</v>
      </c>
      <c r="O1562" s="147" t="s">
        <v>4537</v>
      </c>
      <c r="P1562" s="147" t="s">
        <v>233</v>
      </c>
      <c r="Q1562" s="147" t="s">
        <v>4537</v>
      </c>
      <c r="R1562" s="147" t="s">
        <v>233</v>
      </c>
      <c r="S1562" s="147" t="s">
        <v>4537</v>
      </c>
      <c r="T1562" s="147" t="s">
        <v>233</v>
      </c>
      <c r="U1562" s="150">
        <f t="shared" si="24"/>
        <v>0</v>
      </c>
    </row>
    <row r="1563" spans="1:21" x14ac:dyDescent="0.2">
      <c r="A1563" s="147" t="s">
        <v>8518</v>
      </c>
      <c r="B1563" s="147" t="s">
        <v>4902</v>
      </c>
      <c r="C1563" s="147" t="s">
        <v>43</v>
      </c>
      <c r="D1563" s="147" t="s">
        <v>8514</v>
      </c>
      <c r="E1563" s="148">
        <v>568</v>
      </c>
      <c r="F1563" s="148">
        <v>779</v>
      </c>
      <c r="G1563" s="148">
        <v>98</v>
      </c>
      <c r="H1563" s="148">
        <v>0</v>
      </c>
      <c r="I1563" s="147" t="s">
        <v>4537</v>
      </c>
      <c r="J1563" s="147" t="s">
        <v>4537</v>
      </c>
      <c r="K1563" s="147" t="s">
        <v>4537</v>
      </c>
      <c r="L1563" s="147" t="s">
        <v>8512</v>
      </c>
      <c r="M1563" s="147" t="s">
        <v>4537</v>
      </c>
      <c r="N1563" s="147" t="s">
        <v>233</v>
      </c>
      <c r="O1563" s="147" t="s">
        <v>4537</v>
      </c>
      <c r="P1563" s="147" t="s">
        <v>233</v>
      </c>
      <c r="Q1563" s="147" t="s">
        <v>4537</v>
      </c>
      <c r="R1563" s="147" t="s">
        <v>233</v>
      </c>
      <c r="S1563" s="147" t="s">
        <v>4537</v>
      </c>
      <c r="T1563" s="147" t="s">
        <v>233</v>
      </c>
      <c r="U1563" s="150">
        <f t="shared" si="24"/>
        <v>0</v>
      </c>
    </row>
    <row r="1564" spans="1:21" x14ac:dyDescent="0.2">
      <c r="A1564" s="147" t="s">
        <v>8518</v>
      </c>
      <c r="B1564" s="147" t="s">
        <v>7037</v>
      </c>
      <c r="C1564" s="147" t="s">
        <v>63</v>
      </c>
      <c r="D1564" s="147" t="s">
        <v>8514</v>
      </c>
      <c r="E1564" s="148">
        <v>648</v>
      </c>
      <c r="F1564" s="148">
        <v>695</v>
      </c>
      <c r="G1564" s="148">
        <v>373</v>
      </c>
      <c r="H1564" s="148">
        <v>0</v>
      </c>
      <c r="I1564" s="147" t="s">
        <v>4537</v>
      </c>
      <c r="J1564" s="147" t="s">
        <v>4537</v>
      </c>
      <c r="K1564" s="147" t="s">
        <v>4537</v>
      </c>
      <c r="L1564" s="147" t="s">
        <v>8515</v>
      </c>
      <c r="M1564" s="147" t="s">
        <v>4537</v>
      </c>
      <c r="N1564" s="147" t="s">
        <v>233</v>
      </c>
      <c r="O1564" s="147" t="s">
        <v>4537</v>
      </c>
      <c r="P1564" s="147" t="s">
        <v>233</v>
      </c>
      <c r="Q1564" s="147" t="s">
        <v>4537</v>
      </c>
      <c r="R1564" s="147" t="s">
        <v>233</v>
      </c>
      <c r="S1564" s="147" t="s">
        <v>4537</v>
      </c>
      <c r="T1564" s="147" t="s">
        <v>233</v>
      </c>
      <c r="U1564" s="150">
        <f t="shared" si="24"/>
        <v>0</v>
      </c>
    </row>
    <row r="1565" spans="1:21" x14ac:dyDescent="0.2">
      <c r="A1565" s="147" t="s">
        <v>8518</v>
      </c>
      <c r="B1565" s="147" t="s">
        <v>4908</v>
      </c>
      <c r="C1565" s="147" t="s">
        <v>43</v>
      </c>
      <c r="D1565" s="147" t="s">
        <v>8514</v>
      </c>
      <c r="E1565" s="148">
        <v>0</v>
      </c>
      <c r="F1565" s="148">
        <v>807</v>
      </c>
      <c r="G1565" s="148">
        <v>168</v>
      </c>
      <c r="H1565" s="148">
        <v>0</v>
      </c>
      <c r="I1565" s="147" t="s">
        <v>4537</v>
      </c>
      <c r="J1565" s="147" t="s">
        <v>4537</v>
      </c>
      <c r="K1565" s="147" t="s">
        <v>4537</v>
      </c>
      <c r="L1565" s="147" t="s">
        <v>8512</v>
      </c>
      <c r="M1565" s="147" t="s">
        <v>4537</v>
      </c>
      <c r="N1565" s="147" t="s">
        <v>233</v>
      </c>
      <c r="O1565" s="147" t="s">
        <v>4537</v>
      </c>
      <c r="P1565" s="147" t="s">
        <v>233</v>
      </c>
      <c r="Q1565" s="147" t="s">
        <v>4537</v>
      </c>
      <c r="R1565" s="147" t="s">
        <v>233</v>
      </c>
      <c r="S1565" s="147" t="s">
        <v>4537</v>
      </c>
      <c r="T1565" s="147" t="s">
        <v>233</v>
      </c>
      <c r="U1565" s="150">
        <f t="shared" si="24"/>
        <v>0</v>
      </c>
    </row>
    <row r="1566" spans="1:21" x14ac:dyDescent="0.2">
      <c r="A1566" s="147" t="s">
        <v>8518</v>
      </c>
      <c r="B1566" s="147" t="s">
        <v>7605</v>
      </c>
      <c r="C1566" s="147" t="s">
        <v>43</v>
      </c>
      <c r="D1566" s="147" t="s">
        <v>8514</v>
      </c>
      <c r="E1566" s="148">
        <v>0</v>
      </c>
      <c r="F1566" s="148">
        <v>1961</v>
      </c>
      <c r="G1566" s="148">
        <v>313</v>
      </c>
      <c r="H1566" s="148">
        <v>0</v>
      </c>
      <c r="I1566" s="147" t="s">
        <v>4537</v>
      </c>
      <c r="J1566" s="147" t="s">
        <v>4537</v>
      </c>
      <c r="K1566" s="147" t="s">
        <v>4537</v>
      </c>
      <c r="L1566" s="147" t="s">
        <v>8512</v>
      </c>
      <c r="M1566" s="147" t="s">
        <v>4537</v>
      </c>
      <c r="N1566" s="147" t="s">
        <v>233</v>
      </c>
      <c r="O1566" s="147" t="s">
        <v>4537</v>
      </c>
      <c r="P1566" s="147" t="s">
        <v>233</v>
      </c>
      <c r="Q1566" s="147" t="s">
        <v>4537</v>
      </c>
      <c r="R1566" s="147" t="s">
        <v>233</v>
      </c>
      <c r="S1566" s="147" t="s">
        <v>4537</v>
      </c>
      <c r="T1566" s="147" t="s">
        <v>233</v>
      </c>
      <c r="U1566" s="150">
        <f t="shared" si="24"/>
        <v>0</v>
      </c>
    </row>
    <row r="1567" spans="1:21" x14ac:dyDescent="0.2">
      <c r="A1567" s="147" t="s">
        <v>8518</v>
      </c>
      <c r="B1567" s="147" t="s">
        <v>48</v>
      </c>
      <c r="C1567" s="147" t="s">
        <v>107</v>
      </c>
      <c r="D1567" s="147" t="s">
        <v>8514</v>
      </c>
      <c r="E1567" s="148">
        <v>400</v>
      </c>
      <c r="F1567" s="148">
        <v>420</v>
      </c>
      <c r="G1567" s="148">
        <v>60</v>
      </c>
      <c r="H1567" s="148">
        <v>0</v>
      </c>
      <c r="I1567" s="147" t="s">
        <v>4537</v>
      </c>
      <c r="J1567" s="147" t="s">
        <v>4537</v>
      </c>
      <c r="K1567" s="147" t="s">
        <v>4537</v>
      </c>
      <c r="L1567" s="147" t="s">
        <v>8512</v>
      </c>
      <c r="M1567" s="147" t="s">
        <v>4537</v>
      </c>
      <c r="N1567" s="147" t="s">
        <v>233</v>
      </c>
      <c r="O1567" s="147" t="s">
        <v>4537</v>
      </c>
      <c r="P1567" s="147" t="s">
        <v>233</v>
      </c>
      <c r="Q1567" s="147" t="s">
        <v>4537</v>
      </c>
      <c r="R1567" s="147" t="s">
        <v>233</v>
      </c>
      <c r="S1567" s="147" t="s">
        <v>4537</v>
      </c>
      <c r="T1567" s="147" t="s">
        <v>233</v>
      </c>
      <c r="U1567" s="150">
        <f t="shared" si="24"/>
        <v>0</v>
      </c>
    </row>
    <row r="1568" spans="1:21" x14ac:dyDescent="0.2">
      <c r="A1568" s="147" t="s">
        <v>8518</v>
      </c>
      <c r="B1568" s="147" t="s">
        <v>5312</v>
      </c>
      <c r="C1568" s="147" t="s">
        <v>544</v>
      </c>
      <c r="D1568" s="147" t="s">
        <v>8514</v>
      </c>
      <c r="E1568" s="148">
        <v>0</v>
      </c>
      <c r="F1568" s="148">
        <v>558</v>
      </c>
      <c r="G1568" s="148">
        <v>0</v>
      </c>
      <c r="H1568" s="148">
        <v>0</v>
      </c>
      <c r="I1568" s="147" t="s">
        <v>4537</v>
      </c>
      <c r="J1568" s="147" t="s">
        <v>4537</v>
      </c>
      <c r="K1568" s="147" t="s">
        <v>4537</v>
      </c>
      <c r="L1568" s="147" t="s">
        <v>8512</v>
      </c>
      <c r="M1568" s="147" t="s">
        <v>4537</v>
      </c>
      <c r="N1568" s="147" t="s">
        <v>233</v>
      </c>
      <c r="O1568" s="147" t="s">
        <v>4537</v>
      </c>
      <c r="P1568" s="147" t="s">
        <v>233</v>
      </c>
      <c r="Q1568" s="147" t="s">
        <v>4537</v>
      </c>
      <c r="R1568" s="147" t="s">
        <v>233</v>
      </c>
      <c r="S1568" s="147" t="s">
        <v>4537</v>
      </c>
      <c r="T1568" s="147" t="s">
        <v>233</v>
      </c>
      <c r="U1568" s="150">
        <f t="shared" si="24"/>
        <v>0</v>
      </c>
    </row>
    <row r="1569" spans="1:21" x14ac:dyDescent="0.2">
      <c r="A1569" s="147" t="s">
        <v>8518</v>
      </c>
      <c r="B1569" s="147" t="s">
        <v>4873</v>
      </c>
      <c r="C1569" s="147" t="s">
        <v>107</v>
      </c>
      <c r="D1569" s="147" t="s">
        <v>8514</v>
      </c>
      <c r="E1569" s="148">
        <v>1322</v>
      </c>
      <c r="F1569" s="148">
        <v>1469</v>
      </c>
      <c r="G1569" s="148">
        <v>566</v>
      </c>
      <c r="H1569" s="148">
        <v>0</v>
      </c>
      <c r="I1569" s="147" t="s">
        <v>4537</v>
      </c>
      <c r="J1569" s="147" t="s">
        <v>4537</v>
      </c>
      <c r="K1569" s="147" t="s">
        <v>4537</v>
      </c>
      <c r="L1569" s="147" t="s">
        <v>8512</v>
      </c>
      <c r="M1569" s="147" t="s">
        <v>4537</v>
      </c>
      <c r="N1569" s="147" t="s">
        <v>233</v>
      </c>
      <c r="O1569" s="147" t="s">
        <v>4537</v>
      </c>
      <c r="P1569" s="147" t="s">
        <v>233</v>
      </c>
      <c r="Q1569" s="147" t="s">
        <v>4537</v>
      </c>
      <c r="R1569" s="147" t="s">
        <v>233</v>
      </c>
      <c r="S1569" s="147" t="s">
        <v>4537</v>
      </c>
      <c r="T1569" s="147" t="s">
        <v>233</v>
      </c>
      <c r="U1569" s="150">
        <f t="shared" si="24"/>
        <v>0</v>
      </c>
    </row>
    <row r="1570" spans="1:21" x14ac:dyDescent="0.2">
      <c r="A1570" s="147" t="s">
        <v>8518</v>
      </c>
      <c r="B1570" s="147" t="s">
        <v>8231</v>
      </c>
      <c r="C1570" s="147" t="s">
        <v>43</v>
      </c>
      <c r="D1570" s="147" t="s">
        <v>8514</v>
      </c>
      <c r="E1570" s="148">
        <v>0</v>
      </c>
      <c r="F1570" s="148">
        <v>553</v>
      </c>
      <c r="G1570" s="148">
        <v>85</v>
      </c>
      <c r="H1570" s="148">
        <v>0</v>
      </c>
      <c r="I1570" s="147" t="s">
        <v>4537</v>
      </c>
      <c r="J1570" s="147" t="s">
        <v>4537</v>
      </c>
      <c r="K1570" s="147" t="s">
        <v>4537</v>
      </c>
      <c r="L1570" s="147" t="s">
        <v>8512</v>
      </c>
      <c r="M1570" s="147" t="s">
        <v>4537</v>
      </c>
      <c r="N1570" s="147" t="s">
        <v>233</v>
      </c>
      <c r="O1570" s="147" t="s">
        <v>4537</v>
      </c>
      <c r="P1570" s="147" t="s">
        <v>233</v>
      </c>
      <c r="Q1570" s="147" t="s">
        <v>4537</v>
      </c>
      <c r="R1570" s="147" t="s">
        <v>233</v>
      </c>
      <c r="S1570" s="147" t="s">
        <v>4537</v>
      </c>
      <c r="T1570" s="147" t="s">
        <v>233</v>
      </c>
      <c r="U1570" s="150">
        <f t="shared" si="24"/>
        <v>0</v>
      </c>
    </row>
    <row r="1571" spans="1:21" x14ac:dyDescent="0.2">
      <c r="A1571" s="147" t="s">
        <v>8518</v>
      </c>
      <c r="B1571" s="147" t="s">
        <v>7605</v>
      </c>
      <c r="C1571" s="147" t="s">
        <v>43</v>
      </c>
      <c r="D1571" s="147" t="s">
        <v>8521</v>
      </c>
      <c r="E1571" s="148">
        <v>0</v>
      </c>
      <c r="F1571" s="148">
        <v>993</v>
      </c>
      <c r="G1571" s="148">
        <v>128</v>
      </c>
      <c r="H1571" s="148">
        <v>204</v>
      </c>
      <c r="I1571" s="147" t="s">
        <v>4537</v>
      </c>
      <c r="J1571" s="147" t="s">
        <v>4537</v>
      </c>
      <c r="K1571" s="147" t="s">
        <v>4537</v>
      </c>
      <c r="L1571" s="147" t="s">
        <v>8512</v>
      </c>
      <c r="M1571" s="147" t="s">
        <v>4537</v>
      </c>
      <c r="N1571" s="147" t="s">
        <v>233</v>
      </c>
      <c r="O1571" s="147" t="s">
        <v>4537</v>
      </c>
      <c r="P1571" s="147" t="s">
        <v>233</v>
      </c>
      <c r="Q1571" s="147" t="s">
        <v>4537</v>
      </c>
      <c r="R1571" s="147" t="s">
        <v>233</v>
      </c>
      <c r="S1571" s="147" t="s">
        <v>4537</v>
      </c>
      <c r="T1571" s="147" t="s">
        <v>233</v>
      </c>
      <c r="U1571" s="150">
        <f t="shared" si="24"/>
        <v>0</v>
      </c>
    </row>
    <row r="1572" spans="1:21" x14ac:dyDescent="0.2">
      <c r="A1572" s="147" t="s">
        <v>8518</v>
      </c>
      <c r="B1572" s="147" t="s">
        <v>3512</v>
      </c>
      <c r="C1572" s="147" t="s">
        <v>63</v>
      </c>
      <c r="D1572" s="147" t="s">
        <v>8521</v>
      </c>
      <c r="E1572" s="148">
        <v>365</v>
      </c>
      <c r="F1572" s="148">
        <v>4489</v>
      </c>
      <c r="G1572" s="148">
        <v>229</v>
      </c>
      <c r="H1572" s="148">
        <v>53</v>
      </c>
      <c r="I1572" s="147" t="s">
        <v>4537</v>
      </c>
      <c r="J1572" s="147" t="s">
        <v>4537</v>
      </c>
      <c r="K1572" s="147" t="s">
        <v>4537</v>
      </c>
      <c r="L1572" s="147" t="s">
        <v>8515</v>
      </c>
      <c r="M1572" s="147" t="s">
        <v>4537</v>
      </c>
      <c r="N1572" s="147" t="s">
        <v>233</v>
      </c>
      <c r="O1572" s="147" t="s">
        <v>4537</v>
      </c>
      <c r="P1572" s="147" t="s">
        <v>233</v>
      </c>
      <c r="Q1572" s="147" t="s">
        <v>4537</v>
      </c>
      <c r="R1572" s="147" t="s">
        <v>233</v>
      </c>
      <c r="S1572" s="147" t="s">
        <v>4537</v>
      </c>
      <c r="T1572" s="147" t="s">
        <v>233</v>
      </c>
      <c r="U1572" s="150">
        <f t="shared" si="24"/>
        <v>0</v>
      </c>
    </row>
    <row r="1573" spans="1:21" x14ac:dyDescent="0.2">
      <c r="A1573" s="147" t="s">
        <v>8518</v>
      </c>
      <c r="B1573" s="147" t="s">
        <v>4726</v>
      </c>
      <c r="C1573" s="147" t="s">
        <v>43</v>
      </c>
      <c r="D1573" s="147" t="s">
        <v>8521</v>
      </c>
      <c r="E1573" s="148">
        <v>496</v>
      </c>
      <c r="F1573" s="148">
        <v>4699</v>
      </c>
      <c r="G1573" s="148">
        <v>156</v>
      </c>
      <c r="H1573" s="148">
        <v>140</v>
      </c>
      <c r="I1573" s="147" t="s">
        <v>4537</v>
      </c>
      <c r="J1573" s="147" t="s">
        <v>4537</v>
      </c>
      <c r="K1573" s="147" t="s">
        <v>4537</v>
      </c>
      <c r="L1573" s="147" t="s">
        <v>8515</v>
      </c>
      <c r="M1573" s="147" t="s">
        <v>4537</v>
      </c>
      <c r="N1573" s="147" t="s">
        <v>233</v>
      </c>
      <c r="O1573" s="147" t="s">
        <v>4537</v>
      </c>
      <c r="P1573" s="147" t="s">
        <v>233</v>
      </c>
      <c r="Q1573" s="147" t="s">
        <v>4537</v>
      </c>
      <c r="R1573" s="147" t="s">
        <v>233</v>
      </c>
      <c r="S1573" s="147" t="s">
        <v>4537</v>
      </c>
      <c r="T1573" s="147" t="s">
        <v>233</v>
      </c>
      <c r="U1573" s="150">
        <f t="shared" si="24"/>
        <v>0</v>
      </c>
    </row>
    <row r="1574" spans="1:21" x14ac:dyDescent="0.2">
      <c r="A1574" s="147" t="s">
        <v>8518</v>
      </c>
      <c r="B1574" s="147" t="s">
        <v>4902</v>
      </c>
      <c r="C1574" s="147" t="s">
        <v>43</v>
      </c>
      <c r="D1574" s="147" t="s">
        <v>8521</v>
      </c>
      <c r="E1574" s="148">
        <v>151</v>
      </c>
      <c r="F1574" s="148">
        <v>1984</v>
      </c>
      <c r="G1574" s="148">
        <v>150</v>
      </c>
      <c r="H1574" s="148">
        <v>203</v>
      </c>
      <c r="I1574" s="147" t="s">
        <v>4537</v>
      </c>
      <c r="J1574" s="147" t="s">
        <v>4537</v>
      </c>
      <c r="K1574" s="147" t="s">
        <v>4537</v>
      </c>
      <c r="L1574" s="147" t="s">
        <v>8515</v>
      </c>
      <c r="M1574" s="147" t="s">
        <v>4537</v>
      </c>
      <c r="N1574" s="147" t="s">
        <v>233</v>
      </c>
      <c r="O1574" s="147" t="s">
        <v>4537</v>
      </c>
      <c r="P1574" s="147" t="s">
        <v>233</v>
      </c>
      <c r="Q1574" s="147" t="s">
        <v>4537</v>
      </c>
      <c r="R1574" s="147" t="s">
        <v>233</v>
      </c>
      <c r="S1574" s="147" t="s">
        <v>4537</v>
      </c>
      <c r="T1574" s="147" t="s">
        <v>233</v>
      </c>
      <c r="U1574" s="150">
        <f t="shared" si="24"/>
        <v>0</v>
      </c>
    </row>
    <row r="1575" spans="1:21" x14ac:dyDescent="0.2">
      <c r="A1575" s="147" t="s">
        <v>8518</v>
      </c>
      <c r="B1575" s="147" t="s">
        <v>5750</v>
      </c>
      <c r="C1575" s="147" t="s">
        <v>43</v>
      </c>
      <c r="D1575" s="147" t="s">
        <v>8521</v>
      </c>
      <c r="E1575" s="148">
        <v>235</v>
      </c>
      <c r="F1575" s="148">
        <v>2727</v>
      </c>
      <c r="G1575" s="148">
        <v>4</v>
      </c>
      <c r="H1575" s="148">
        <v>632</v>
      </c>
      <c r="I1575" s="147" t="s">
        <v>4537</v>
      </c>
      <c r="J1575" s="147" t="s">
        <v>4537</v>
      </c>
      <c r="K1575" s="147" t="s">
        <v>4537</v>
      </c>
      <c r="L1575" s="147" t="s">
        <v>8512</v>
      </c>
      <c r="M1575" s="147" t="s">
        <v>4537</v>
      </c>
      <c r="N1575" s="147" t="s">
        <v>233</v>
      </c>
      <c r="O1575" s="147" t="s">
        <v>4537</v>
      </c>
      <c r="P1575" s="147" t="s">
        <v>233</v>
      </c>
      <c r="Q1575" s="147" t="s">
        <v>4537</v>
      </c>
      <c r="R1575" s="147" t="s">
        <v>233</v>
      </c>
      <c r="S1575" s="147" t="s">
        <v>4537</v>
      </c>
      <c r="T1575" s="147" t="s">
        <v>233</v>
      </c>
      <c r="U1575" s="150">
        <f t="shared" si="24"/>
        <v>0</v>
      </c>
    </row>
    <row r="1576" spans="1:21" x14ac:dyDescent="0.2">
      <c r="A1576" s="147" t="s">
        <v>8518</v>
      </c>
      <c r="B1576" s="147" t="s">
        <v>61</v>
      </c>
      <c r="C1576" s="147" t="s">
        <v>63</v>
      </c>
      <c r="D1576" s="147" t="s">
        <v>8521</v>
      </c>
      <c r="E1576" s="148">
        <v>0</v>
      </c>
      <c r="F1576" s="148">
        <v>1333</v>
      </c>
      <c r="G1576" s="148">
        <v>525</v>
      </c>
      <c r="H1576" s="148">
        <v>0</v>
      </c>
      <c r="I1576" s="147" t="s">
        <v>4537</v>
      </c>
      <c r="J1576" s="147" t="s">
        <v>4537</v>
      </c>
      <c r="K1576" s="147" t="s">
        <v>4537</v>
      </c>
      <c r="L1576" s="147" t="s">
        <v>8512</v>
      </c>
      <c r="M1576" s="147" t="s">
        <v>4537</v>
      </c>
      <c r="N1576" s="147" t="s">
        <v>233</v>
      </c>
      <c r="O1576" s="147" t="s">
        <v>4537</v>
      </c>
      <c r="P1576" s="147" t="s">
        <v>233</v>
      </c>
      <c r="Q1576" s="147" t="s">
        <v>4537</v>
      </c>
      <c r="R1576" s="147" t="s">
        <v>233</v>
      </c>
      <c r="S1576" s="147" t="s">
        <v>4537</v>
      </c>
      <c r="T1576" s="147" t="s">
        <v>233</v>
      </c>
      <c r="U1576" s="150">
        <f t="shared" si="24"/>
        <v>0</v>
      </c>
    </row>
    <row r="1577" spans="1:21" x14ac:dyDescent="0.2">
      <c r="A1577" s="147" t="s">
        <v>8518</v>
      </c>
      <c r="B1577" s="147" t="s">
        <v>226</v>
      </c>
      <c r="C1577" s="147" t="s">
        <v>63</v>
      </c>
      <c r="D1577" s="147" t="s">
        <v>8521</v>
      </c>
      <c r="E1577" s="148">
        <v>120</v>
      </c>
      <c r="F1577" s="148">
        <v>2548</v>
      </c>
      <c r="G1577" s="148">
        <v>0</v>
      </c>
      <c r="H1577" s="148">
        <v>0</v>
      </c>
      <c r="I1577" s="147" t="s">
        <v>4537</v>
      </c>
      <c r="J1577" s="147" t="s">
        <v>4537</v>
      </c>
      <c r="K1577" s="147" t="s">
        <v>4537</v>
      </c>
      <c r="L1577" s="147" t="s">
        <v>8515</v>
      </c>
      <c r="M1577" s="147" t="s">
        <v>4537</v>
      </c>
      <c r="N1577" s="147" t="s">
        <v>233</v>
      </c>
      <c r="O1577" s="147" t="s">
        <v>4537</v>
      </c>
      <c r="P1577" s="147" t="s">
        <v>233</v>
      </c>
      <c r="Q1577" s="147" t="s">
        <v>4537</v>
      </c>
      <c r="R1577" s="147" t="s">
        <v>233</v>
      </c>
      <c r="S1577" s="147" t="s">
        <v>4537</v>
      </c>
      <c r="T1577" s="147" t="s">
        <v>233</v>
      </c>
      <c r="U1577" s="150">
        <f t="shared" si="24"/>
        <v>0</v>
      </c>
    </row>
    <row r="1578" spans="1:21" x14ac:dyDescent="0.2">
      <c r="A1578" s="147" t="s">
        <v>8518</v>
      </c>
      <c r="B1578" s="147" t="s">
        <v>7682</v>
      </c>
      <c r="C1578" s="147" t="s">
        <v>63</v>
      </c>
      <c r="D1578" s="147" t="s">
        <v>8521</v>
      </c>
      <c r="E1578" s="148">
        <v>196</v>
      </c>
      <c r="F1578" s="148">
        <v>3233</v>
      </c>
      <c r="G1578" s="148">
        <v>134</v>
      </c>
      <c r="H1578" s="148">
        <v>0</v>
      </c>
      <c r="I1578" s="147" t="s">
        <v>4537</v>
      </c>
      <c r="J1578" s="147" t="s">
        <v>4537</v>
      </c>
      <c r="K1578" s="147" t="s">
        <v>4537</v>
      </c>
      <c r="L1578" s="147" t="s">
        <v>8512</v>
      </c>
      <c r="M1578" s="147" t="s">
        <v>4537</v>
      </c>
      <c r="N1578" s="147" t="s">
        <v>233</v>
      </c>
      <c r="O1578" s="147" t="s">
        <v>4537</v>
      </c>
      <c r="P1578" s="147" t="s">
        <v>233</v>
      </c>
      <c r="Q1578" s="147" t="s">
        <v>4537</v>
      </c>
      <c r="R1578" s="147" t="s">
        <v>233</v>
      </c>
      <c r="S1578" s="147" t="s">
        <v>4537</v>
      </c>
      <c r="T1578" s="147" t="s">
        <v>233</v>
      </c>
      <c r="U1578" s="150">
        <f t="shared" si="24"/>
        <v>0</v>
      </c>
    </row>
    <row r="1579" spans="1:21" x14ac:dyDescent="0.2">
      <c r="A1579" s="147" t="s">
        <v>8518</v>
      </c>
      <c r="B1579" s="147" t="s">
        <v>7236</v>
      </c>
      <c r="C1579" s="147" t="s">
        <v>43</v>
      </c>
      <c r="D1579" s="147" t="s">
        <v>8521</v>
      </c>
      <c r="E1579" s="148">
        <v>0</v>
      </c>
      <c r="F1579" s="148">
        <v>3530</v>
      </c>
      <c r="G1579" s="148">
        <v>115</v>
      </c>
      <c r="H1579" s="148">
        <v>34</v>
      </c>
      <c r="I1579" s="147" t="s">
        <v>4537</v>
      </c>
      <c r="J1579" s="147" t="s">
        <v>4537</v>
      </c>
      <c r="K1579" s="147" t="s">
        <v>4537</v>
      </c>
      <c r="L1579" s="147" t="s">
        <v>8512</v>
      </c>
      <c r="M1579" s="147" t="s">
        <v>4537</v>
      </c>
      <c r="N1579" s="147" t="s">
        <v>233</v>
      </c>
      <c r="O1579" s="147" t="s">
        <v>4537</v>
      </c>
      <c r="P1579" s="147" t="s">
        <v>233</v>
      </c>
      <c r="Q1579" s="147" t="s">
        <v>4537</v>
      </c>
      <c r="R1579" s="147" t="s">
        <v>233</v>
      </c>
      <c r="S1579" s="147" t="s">
        <v>4537</v>
      </c>
      <c r="T1579" s="147" t="s">
        <v>233</v>
      </c>
      <c r="U1579" s="150">
        <f t="shared" si="24"/>
        <v>0</v>
      </c>
    </row>
    <row r="1580" spans="1:21" x14ac:dyDescent="0.2">
      <c r="A1580" s="147" t="s">
        <v>8518</v>
      </c>
      <c r="B1580" s="147" t="s">
        <v>155</v>
      </c>
      <c r="C1580" s="147" t="s">
        <v>1289</v>
      </c>
      <c r="D1580" s="147" t="s">
        <v>8521</v>
      </c>
      <c r="E1580" s="148">
        <v>441</v>
      </c>
      <c r="F1580" s="148">
        <v>1784</v>
      </c>
      <c r="G1580" s="148">
        <v>702</v>
      </c>
      <c r="H1580" s="148">
        <v>0</v>
      </c>
      <c r="I1580" s="147" t="s">
        <v>4537</v>
      </c>
      <c r="J1580" s="147" t="s">
        <v>4537</v>
      </c>
      <c r="K1580" s="147" t="s">
        <v>4537</v>
      </c>
      <c r="L1580" s="147" t="s">
        <v>8515</v>
      </c>
      <c r="M1580" s="147" t="s">
        <v>4537</v>
      </c>
      <c r="N1580" s="147" t="s">
        <v>233</v>
      </c>
      <c r="O1580" s="147" t="s">
        <v>4537</v>
      </c>
      <c r="P1580" s="147" t="s">
        <v>233</v>
      </c>
      <c r="Q1580" s="147" t="s">
        <v>4537</v>
      </c>
      <c r="R1580" s="147" t="s">
        <v>233</v>
      </c>
      <c r="S1580" s="147" t="s">
        <v>4537</v>
      </c>
      <c r="T1580" s="147" t="s">
        <v>233</v>
      </c>
      <c r="U1580" s="150">
        <f t="shared" si="24"/>
        <v>0</v>
      </c>
    </row>
    <row r="1581" spans="1:21" x14ac:dyDescent="0.2">
      <c r="A1581" s="147" t="s">
        <v>8518</v>
      </c>
      <c r="B1581" s="147" t="s">
        <v>5627</v>
      </c>
      <c r="C1581" s="147" t="s">
        <v>43</v>
      </c>
      <c r="D1581" s="147" t="s">
        <v>8521</v>
      </c>
      <c r="E1581" s="148">
        <v>107</v>
      </c>
      <c r="F1581" s="148">
        <v>1195</v>
      </c>
      <c r="G1581" s="148">
        <v>38</v>
      </c>
      <c r="H1581" s="148">
        <v>2</v>
      </c>
      <c r="I1581" s="147" t="s">
        <v>4537</v>
      </c>
      <c r="J1581" s="147" t="s">
        <v>4537</v>
      </c>
      <c r="K1581" s="147" t="s">
        <v>4537</v>
      </c>
      <c r="L1581" s="147" t="s">
        <v>8512</v>
      </c>
      <c r="M1581" s="147" t="s">
        <v>4537</v>
      </c>
      <c r="N1581" s="147" t="s">
        <v>233</v>
      </c>
      <c r="O1581" s="147" t="s">
        <v>4537</v>
      </c>
      <c r="P1581" s="147" t="s">
        <v>233</v>
      </c>
      <c r="Q1581" s="147" t="s">
        <v>4537</v>
      </c>
      <c r="R1581" s="147" t="s">
        <v>233</v>
      </c>
      <c r="S1581" s="147" t="s">
        <v>4537</v>
      </c>
      <c r="T1581" s="147" t="s">
        <v>233</v>
      </c>
      <c r="U1581" s="150">
        <f t="shared" si="24"/>
        <v>0</v>
      </c>
    </row>
    <row r="1582" spans="1:21" x14ac:dyDescent="0.2">
      <c r="A1582" s="147" t="s">
        <v>8518</v>
      </c>
      <c r="B1582" s="147" t="s">
        <v>6222</v>
      </c>
      <c r="C1582" s="147" t="s">
        <v>544</v>
      </c>
      <c r="D1582" s="147" t="s">
        <v>8521</v>
      </c>
      <c r="E1582" s="148">
        <v>0</v>
      </c>
      <c r="F1582" s="148">
        <v>4529</v>
      </c>
      <c r="G1582" s="148">
        <v>1284</v>
      </c>
      <c r="H1582" s="148">
        <v>587</v>
      </c>
      <c r="I1582" s="147" t="s">
        <v>4537</v>
      </c>
      <c r="J1582" s="147" t="s">
        <v>4537</v>
      </c>
      <c r="K1582" s="147" t="s">
        <v>4537</v>
      </c>
      <c r="L1582" s="147" t="s">
        <v>8512</v>
      </c>
      <c r="M1582" s="147" t="s">
        <v>4537</v>
      </c>
      <c r="N1582" s="147" t="s">
        <v>233</v>
      </c>
      <c r="O1582" s="147" t="s">
        <v>4537</v>
      </c>
      <c r="P1582" s="147" t="s">
        <v>233</v>
      </c>
      <c r="Q1582" s="147" t="s">
        <v>4537</v>
      </c>
      <c r="R1582" s="147" t="s">
        <v>233</v>
      </c>
      <c r="S1582" s="147" t="s">
        <v>4537</v>
      </c>
      <c r="T1582" s="147" t="s">
        <v>233</v>
      </c>
      <c r="U1582" s="150">
        <f t="shared" si="24"/>
        <v>0</v>
      </c>
    </row>
    <row r="1583" spans="1:21" x14ac:dyDescent="0.2">
      <c r="A1583" s="147" t="s">
        <v>8518</v>
      </c>
      <c r="B1583" s="147" t="s">
        <v>4929</v>
      </c>
      <c r="C1583" s="147" t="s">
        <v>63</v>
      </c>
      <c r="D1583" s="147" t="s">
        <v>8521</v>
      </c>
      <c r="E1583" s="148">
        <v>1686</v>
      </c>
      <c r="F1583" s="148">
        <v>4050</v>
      </c>
      <c r="G1583" s="148">
        <v>1986</v>
      </c>
      <c r="H1583" s="148">
        <v>154</v>
      </c>
      <c r="I1583" s="147" t="s">
        <v>4537</v>
      </c>
      <c r="J1583" s="147" t="s">
        <v>4537</v>
      </c>
      <c r="K1583" s="147" t="s">
        <v>4537</v>
      </c>
      <c r="L1583" s="147" t="s">
        <v>8515</v>
      </c>
      <c r="M1583" s="147" t="s">
        <v>4537</v>
      </c>
      <c r="N1583" s="147" t="s">
        <v>233</v>
      </c>
      <c r="O1583" s="147" t="s">
        <v>4537</v>
      </c>
      <c r="P1583" s="147" t="s">
        <v>233</v>
      </c>
      <c r="Q1583" s="147" t="s">
        <v>4537</v>
      </c>
      <c r="R1583" s="147" t="s">
        <v>233</v>
      </c>
      <c r="S1583" s="147" t="s">
        <v>4537</v>
      </c>
      <c r="T1583" s="147" t="s">
        <v>233</v>
      </c>
      <c r="U1583" s="150">
        <f t="shared" si="24"/>
        <v>0</v>
      </c>
    </row>
    <row r="1584" spans="1:21" x14ac:dyDescent="0.2">
      <c r="A1584" s="147" t="s">
        <v>8518</v>
      </c>
      <c r="B1584" s="147" t="s">
        <v>5696</v>
      </c>
      <c r="C1584" s="147" t="s">
        <v>544</v>
      </c>
      <c r="D1584" s="147" t="s">
        <v>8521</v>
      </c>
      <c r="E1584" s="148">
        <v>740</v>
      </c>
      <c r="F1584" s="148">
        <v>0</v>
      </c>
      <c r="G1584" s="148">
        <v>0</v>
      </c>
      <c r="H1584" s="148">
        <v>0</v>
      </c>
      <c r="I1584" s="147" t="s">
        <v>4537</v>
      </c>
      <c r="J1584" s="147" t="s">
        <v>4537</v>
      </c>
      <c r="K1584" s="147" t="s">
        <v>4537</v>
      </c>
      <c r="L1584" s="147" t="s">
        <v>8512</v>
      </c>
      <c r="M1584" s="147" t="s">
        <v>4537</v>
      </c>
      <c r="N1584" s="147" t="s">
        <v>233</v>
      </c>
      <c r="O1584" s="147" t="s">
        <v>4537</v>
      </c>
      <c r="P1584" s="147" t="s">
        <v>233</v>
      </c>
      <c r="Q1584" s="147" t="s">
        <v>4537</v>
      </c>
      <c r="R1584" s="147" t="s">
        <v>233</v>
      </c>
      <c r="S1584" s="147" t="s">
        <v>4537</v>
      </c>
      <c r="T1584" s="147" t="s">
        <v>233</v>
      </c>
      <c r="U1584" s="150">
        <f t="shared" si="24"/>
        <v>0</v>
      </c>
    </row>
    <row r="1585" spans="1:21" x14ac:dyDescent="0.2">
      <c r="A1585" s="147" t="s">
        <v>8518</v>
      </c>
      <c r="B1585" s="147" t="s">
        <v>155</v>
      </c>
      <c r="C1585" s="147" t="s">
        <v>1289</v>
      </c>
      <c r="D1585" s="147" t="s">
        <v>8521</v>
      </c>
      <c r="E1585" s="148">
        <v>354</v>
      </c>
      <c r="F1585" s="148">
        <v>380</v>
      </c>
      <c r="G1585" s="148">
        <v>0</v>
      </c>
      <c r="H1585" s="148">
        <v>0</v>
      </c>
      <c r="I1585" s="147" t="s">
        <v>4537</v>
      </c>
      <c r="J1585" s="147" t="s">
        <v>4537</v>
      </c>
      <c r="K1585" s="147" t="s">
        <v>4537</v>
      </c>
      <c r="L1585" s="147" t="s">
        <v>8515</v>
      </c>
      <c r="M1585" s="147" t="s">
        <v>4537</v>
      </c>
      <c r="N1585" s="147" t="s">
        <v>233</v>
      </c>
      <c r="O1585" s="147" t="s">
        <v>4537</v>
      </c>
      <c r="P1585" s="147" t="s">
        <v>233</v>
      </c>
      <c r="Q1585" s="147" t="s">
        <v>4537</v>
      </c>
      <c r="R1585" s="147" t="s">
        <v>233</v>
      </c>
      <c r="S1585" s="147" t="s">
        <v>4537</v>
      </c>
      <c r="T1585" s="147" t="s">
        <v>233</v>
      </c>
      <c r="U1585" s="150">
        <f t="shared" si="24"/>
        <v>0</v>
      </c>
    </row>
    <row r="1586" spans="1:21" x14ac:dyDescent="0.2">
      <c r="A1586" s="147" t="s">
        <v>8518</v>
      </c>
      <c r="B1586" s="147" t="s">
        <v>3512</v>
      </c>
      <c r="C1586" s="147" t="s">
        <v>63</v>
      </c>
      <c r="D1586" s="147" t="s">
        <v>8521</v>
      </c>
      <c r="E1586" s="148">
        <v>0</v>
      </c>
      <c r="F1586" s="148">
        <v>699</v>
      </c>
      <c r="G1586" s="148">
        <v>0</v>
      </c>
      <c r="H1586" s="148">
        <v>0</v>
      </c>
      <c r="I1586" s="147" t="s">
        <v>4537</v>
      </c>
      <c r="J1586" s="147" t="s">
        <v>4537</v>
      </c>
      <c r="K1586" s="147" t="s">
        <v>4537</v>
      </c>
      <c r="L1586" s="147" t="s">
        <v>8515</v>
      </c>
      <c r="M1586" s="147" t="s">
        <v>4537</v>
      </c>
      <c r="N1586" s="147" t="s">
        <v>233</v>
      </c>
      <c r="O1586" s="147" t="s">
        <v>4537</v>
      </c>
      <c r="P1586" s="147" t="s">
        <v>233</v>
      </c>
      <c r="Q1586" s="147" t="s">
        <v>4537</v>
      </c>
      <c r="R1586" s="147" t="s">
        <v>233</v>
      </c>
      <c r="S1586" s="147" t="s">
        <v>4537</v>
      </c>
      <c r="T1586" s="147" t="s">
        <v>233</v>
      </c>
      <c r="U1586" s="150">
        <f t="shared" si="24"/>
        <v>0</v>
      </c>
    </row>
    <row r="1587" spans="1:21" x14ac:dyDescent="0.2">
      <c r="A1587" s="147" t="s">
        <v>8518</v>
      </c>
      <c r="B1587" s="147" t="s">
        <v>2383</v>
      </c>
      <c r="C1587" s="147" t="s">
        <v>43</v>
      </c>
      <c r="D1587" s="147" t="s">
        <v>8521</v>
      </c>
      <c r="E1587" s="148">
        <v>0</v>
      </c>
      <c r="F1587" s="148">
        <v>0</v>
      </c>
      <c r="G1587" s="148">
        <v>0</v>
      </c>
      <c r="H1587" s="148">
        <v>0</v>
      </c>
      <c r="I1587" s="147" t="s">
        <v>4537</v>
      </c>
      <c r="J1587" s="147" t="s">
        <v>4537</v>
      </c>
      <c r="K1587" s="147" t="s">
        <v>4537</v>
      </c>
      <c r="L1587" s="147" t="s">
        <v>8512</v>
      </c>
      <c r="M1587" s="147" t="s">
        <v>4537</v>
      </c>
      <c r="N1587" s="147" t="s">
        <v>233</v>
      </c>
      <c r="O1587" s="147" t="s">
        <v>4537</v>
      </c>
      <c r="P1587" s="147" t="s">
        <v>233</v>
      </c>
      <c r="Q1587" s="147" t="s">
        <v>4537</v>
      </c>
      <c r="R1587" s="147" t="s">
        <v>233</v>
      </c>
      <c r="S1587" s="147" t="s">
        <v>4537</v>
      </c>
      <c r="T1587" s="147" t="s">
        <v>233</v>
      </c>
      <c r="U1587" s="150">
        <f t="shared" si="24"/>
        <v>0</v>
      </c>
    </row>
    <row r="1588" spans="1:21" x14ac:dyDescent="0.2">
      <c r="A1588" s="147" t="s">
        <v>8518</v>
      </c>
      <c r="B1588" s="147" t="s">
        <v>7682</v>
      </c>
      <c r="C1588" s="147" t="s">
        <v>63</v>
      </c>
      <c r="D1588" s="147" t="s">
        <v>8521</v>
      </c>
      <c r="E1588" s="148">
        <v>236</v>
      </c>
      <c r="F1588" s="148">
        <v>0</v>
      </c>
      <c r="G1588" s="148">
        <v>0</v>
      </c>
      <c r="H1588" s="148">
        <v>0</v>
      </c>
      <c r="I1588" s="147" t="s">
        <v>4537</v>
      </c>
      <c r="J1588" s="147" t="s">
        <v>4537</v>
      </c>
      <c r="K1588" s="147" t="s">
        <v>4537</v>
      </c>
      <c r="L1588" s="147" t="s">
        <v>8512</v>
      </c>
      <c r="M1588" s="147" t="s">
        <v>4537</v>
      </c>
      <c r="N1588" s="147" t="s">
        <v>233</v>
      </c>
      <c r="O1588" s="147" t="s">
        <v>4537</v>
      </c>
      <c r="P1588" s="147" t="s">
        <v>233</v>
      </c>
      <c r="Q1588" s="147" t="s">
        <v>4537</v>
      </c>
      <c r="R1588" s="147" t="s">
        <v>233</v>
      </c>
      <c r="S1588" s="147" t="s">
        <v>4537</v>
      </c>
      <c r="T1588" s="147" t="s">
        <v>233</v>
      </c>
      <c r="U1588" s="150">
        <f t="shared" si="24"/>
        <v>0</v>
      </c>
    </row>
    <row r="1589" spans="1:21" x14ac:dyDescent="0.2">
      <c r="A1589" s="147" t="s">
        <v>8518</v>
      </c>
      <c r="B1589" s="147" t="s">
        <v>226</v>
      </c>
      <c r="C1589" s="147" t="s">
        <v>63</v>
      </c>
      <c r="D1589" s="147" t="s">
        <v>8521</v>
      </c>
      <c r="E1589" s="148">
        <v>88</v>
      </c>
      <c r="F1589" s="148">
        <v>94</v>
      </c>
      <c r="G1589" s="148">
        <v>0</v>
      </c>
      <c r="H1589" s="148">
        <v>0</v>
      </c>
      <c r="I1589" s="147" t="s">
        <v>4537</v>
      </c>
      <c r="J1589" s="147" t="s">
        <v>4537</v>
      </c>
      <c r="K1589" s="147" t="s">
        <v>4537</v>
      </c>
      <c r="L1589" s="147" t="s">
        <v>8515</v>
      </c>
      <c r="M1589" s="147" t="s">
        <v>4537</v>
      </c>
      <c r="N1589" s="147" t="s">
        <v>233</v>
      </c>
      <c r="O1589" s="147" t="s">
        <v>4537</v>
      </c>
      <c r="P1589" s="147" t="s">
        <v>233</v>
      </c>
      <c r="Q1589" s="147" t="s">
        <v>4537</v>
      </c>
      <c r="R1589" s="147" t="s">
        <v>233</v>
      </c>
      <c r="S1589" s="147" t="s">
        <v>4537</v>
      </c>
      <c r="T1589" s="147" t="s">
        <v>233</v>
      </c>
      <c r="U1589" s="150">
        <f t="shared" si="24"/>
        <v>0</v>
      </c>
    </row>
    <row r="1590" spans="1:21" x14ac:dyDescent="0.2">
      <c r="A1590" s="147" t="s">
        <v>8518</v>
      </c>
      <c r="B1590" s="147" t="s">
        <v>6652</v>
      </c>
      <c r="C1590" s="147" t="s">
        <v>107</v>
      </c>
      <c r="D1590" s="147" t="s">
        <v>8521</v>
      </c>
      <c r="E1590" s="148">
        <v>86</v>
      </c>
      <c r="F1590" s="148">
        <v>0</v>
      </c>
      <c r="G1590" s="148">
        <v>0</v>
      </c>
      <c r="H1590" s="148">
        <v>0</v>
      </c>
      <c r="I1590" s="147" t="s">
        <v>4537</v>
      </c>
      <c r="J1590" s="147" t="s">
        <v>4537</v>
      </c>
      <c r="K1590" s="147" t="s">
        <v>4537</v>
      </c>
      <c r="L1590" s="147" t="s">
        <v>8515</v>
      </c>
      <c r="M1590" s="147" t="s">
        <v>4537</v>
      </c>
      <c r="N1590" s="147" t="s">
        <v>233</v>
      </c>
      <c r="O1590" s="147" t="s">
        <v>4537</v>
      </c>
      <c r="P1590" s="147" t="s">
        <v>233</v>
      </c>
      <c r="Q1590" s="147" t="s">
        <v>4537</v>
      </c>
      <c r="R1590" s="147" t="s">
        <v>233</v>
      </c>
      <c r="S1590" s="147" t="s">
        <v>4537</v>
      </c>
      <c r="T1590" s="147" t="s">
        <v>233</v>
      </c>
      <c r="U1590" s="150">
        <f t="shared" si="24"/>
        <v>0</v>
      </c>
    </row>
    <row r="1591" spans="1:21" x14ac:dyDescent="0.2">
      <c r="A1591" s="147" t="s">
        <v>8518</v>
      </c>
      <c r="B1591" s="147" t="s">
        <v>48</v>
      </c>
      <c r="C1591" s="147" t="s">
        <v>107</v>
      </c>
      <c r="D1591" s="147" t="s">
        <v>8521</v>
      </c>
      <c r="E1591" s="148">
        <v>401</v>
      </c>
      <c r="F1591" s="148">
        <v>1475</v>
      </c>
      <c r="G1591" s="148">
        <v>500</v>
      </c>
      <c r="H1591" s="148">
        <v>25</v>
      </c>
      <c r="I1591" s="147" t="s">
        <v>4537</v>
      </c>
      <c r="J1591" s="147" t="s">
        <v>4537</v>
      </c>
      <c r="K1591" s="147" t="s">
        <v>4537</v>
      </c>
      <c r="L1591" s="147" t="s">
        <v>8512</v>
      </c>
      <c r="M1591" s="147" t="s">
        <v>4537</v>
      </c>
      <c r="N1591" s="147" t="s">
        <v>233</v>
      </c>
      <c r="O1591" s="147" t="s">
        <v>4537</v>
      </c>
      <c r="P1591" s="147" t="s">
        <v>233</v>
      </c>
      <c r="Q1591" s="147" t="s">
        <v>4537</v>
      </c>
      <c r="R1591" s="147" t="s">
        <v>233</v>
      </c>
      <c r="S1591" s="147" t="s">
        <v>4537</v>
      </c>
      <c r="T1591" s="147" t="s">
        <v>233</v>
      </c>
      <c r="U1591" s="150">
        <f t="shared" si="24"/>
        <v>0</v>
      </c>
    </row>
    <row r="1592" spans="1:21" x14ac:dyDescent="0.2">
      <c r="A1592" s="147" t="s">
        <v>8518</v>
      </c>
      <c r="B1592" s="147" t="s">
        <v>4726</v>
      </c>
      <c r="C1592" s="147" t="s">
        <v>43</v>
      </c>
      <c r="D1592" s="147" t="s">
        <v>8521</v>
      </c>
      <c r="E1592" s="148">
        <v>365</v>
      </c>
      <c r="F1592" s="148">
        <v>0</v>
      </c>
      <c r="G1592" s="148">
        <v>0</v>
      </c>
      <c r="H1592" s="148">
        <v>0</v>
      </c>
      <c r="I1592" s="147" t="s">
        <v>4537</v>
      </c>
      <c r="J1592" s="147" t="s">
        <v>4537</v>
      </c>
      <c r="K1592" s="147" t="s">
        <v>4537</v>
      </c>
      <c r="L1592" s="147" t="s">
        <v>8515</v>
      </c>
      <c r="M1592" s="147" t="s">
        <v>4537</v>
      </c>
      <c r="N1592" s="147" t="s">
        <v>233</v>
      </c>
      <c r="O1592" s="147" t="s">
        <v>4537</v>
      </c>
      <c r="P1592" s="147" t="s">
        <v>233</v>
      </c>
      <c r="Q1592" s="147" t="s">
        <v>4537</v>
      </c>
      <c r="R1592" s="147" t="s">
        <v>233</v>
      </c>
      <c r="S1592" s="147" t="s">
        <v>4537</v>
      </c>
      <c r="T1592" s="147" t="s">
        <v>233</v>
      </c>
      <c r="U1592" s="150">
        <f t="shared" si="24"/>
        <v>0</v>
      </c>
    </row>
    <row r="1593" spans="1:21" x14ac:dyDescent="0.2">
      <c r="A1593" s="147" t="s">
        <v>8518</v>
      </c>
      <c r="B1593" s="147" t="s">
        <v>5750</v>
      </c>
      <c r="C1593" s="147" t="s">
        <v>43</v>
      </c>
      <c r="D1593" s="147" t="s">
        <v>8521</v>
      </c>
      <c r="E1593" s="148">
        <v>454</v>
      </c>
      <c r="F1593" s="148">
        <v>0</v>
      </c>
      <c r="G1593" s="148">
        <v>0</v>
      </c>
      <c r="H1593" s="148">
        <v>0</v>
      </c>
      <c r="I1593" s="147" t="s">
        <v>4537</v>
      </c>
      <c r="J1593" s="147" t="s">
        <v>4537</v>
      </c>
      <c r="K1593" s="147" t="s">
        <v>4537</v>
      </c>
      <c r="L1593" s="147" t="s">
        <v>8512</v>
      </c>
      <c r="M1593" s="147" t="s">
        <v>4537</v>
      </c>
      <c r="N1593" s="147" t="s">
        <v>233</v>
      </c>
      <c r="O1593" s="147" t="s">
        <v>4537</v>
      </c>
      <c r="P1593" s="147" t="s">
        <v>233</v>
      </c>
      <c r="Q1593" s="147" t="s">
        <v>4537</v>
      </c>
      <c r="R1593" s="147" t="s">
        <v>233</v>
      </c>
      <c r="S1593" s="147" t="s">
        <v>4537</v>
      </c>
      <c r="T1593" s="147" t="s">
        <v>233</v>
      </c>
      <c r="U1593" s="150">
        <f t="shared" si="24"/>
        <v>0</v>
      </c>
    </row>
    <row r="1594" spans="1:21" x14ac:dyDescent="0.2">
      <c r="A1594" s="147" t="s">
        <v>8518</v>
      </c>
      <c r="B1594" s="147" t="s">
        <v>4873</v>
      </c>
      <c r="C1594" s="147" t="s">
        <v>107</v>
      </c>
      <c r="D1594" s="147" t="s">
        <v>8516</v>
      </c>
      <c r="E1594" s="148">
        <v>476</v>
      </c>
      <c r="F1594" s="148">
        <v>1713</v>
      </c>
      <c r="G1594" s="148">
        <v>357</v>
      </c>
      <c r="H1594" s="148">
        <v>0</v>
      </c>
      <c r="I1594" s="147" t="s">
        <v>4537</v>
      </c>
      <c r="J1594" s="147" t="s">
        <v>4537</v>
      </c>
      <c r="K1594" s="147" t="s">
        <v>4537</v>
      </c>
      <c r="L1594" s="147" t="s">
        <v>8512</v>
      </c>
      <c r="M1594" s="147" t="s">
        <v>4537</v>
      </c>
      <c r="N1594" s="147" t="s">
        <v>233</v>
      </c>
      <c r="O1594" s="147" t="s">
        <v>4537</v>
      </c>
      <c r="P1594" s="147" t="s">
        <v>233</v>
      </c>
      <c r="Q1594" s="147" t="s">
        <v>4537</v>
      </c>
      <c r="R1594" s="147" t="s">
        <v>233</v>
      </c>
      <c r="S1594" s="147" t="s">
        <v>4537</v>
      </c>
      <c r="T1594" s="147" t="s">
        <v>233</v>
      </c>
      <c r="U1594" s="150">
        <f t="shared" si="24"/>
        <v>0</v>
      </c>
    </row>
    <row r="1595" spans="1:21" x14ac:dyDescent="0.2">
      <c r="A1595" s="147" t="s">
        <v>8518</v>
      </c>
      <c r="B1595" s="147" t="s">
        <v>4726</v>
      </c>
      <c r="C1595" s="147" t="s">
        <v>43</v>
      </c>
      <c r="D1595" s="147" t="s">
        <v>8516</v>
      </c>
      <c r="E1595" s="148">
        <v>250</v>
      </c>
      <c r="F1595" s="148">
        <v>667</v>
      </c>
      <c r="G1595" s="148">
        <v>154</v>
      </c>
      <c r="H1595" s="148">
        <v>58</v>
      </c>
      <c r="I1595" s="147" t="s">
        <v>4537</v>
      </c>
      <c r="J1595" s="147" t="s">
        <v>4537</v>
      </c>
      <c r="K1595" s="147" t="s">
        <v>4537</v>
      </c>
      <c r="L1595" s="147" t="s">
        <v>8515</v>
      </c>
      <c r="M1595" s="147" t="s">
        <v>4537</v>
      </c>
      <c r="N1595" s="147" t="s">
        <v>233</v>
      </c>
      <c r="O1595" s="147" t="s">
        <v>4537</v>
      </c>
      <c r="P1595" s="147" t="s">
        <v>233</v>
      </c>
      <c r="Q1595" s="147" t="s">
        <v>4537</v>
      </c>
      <c r="R1595" s="147" t="s">
        <v>233</v>
      </c>
      <c r="S1595" s="147" t="s">
        <v>4537</v>
      </c>
      <c r="T1595" s="147" t="s">
        <v>233</v>
      </c>
      <c r="U1595" s="150">
        <f t="shared" si="24"/>
        <v>0</v>
      </c>
    </row>
    <row r="1596" spans="1:21" x14ac:dyDescent="0.2">
      <c r="A1596" s="147" t="s">
        <v>8518</v>
      </c>
      <c r="B1596" s="147" t="s">
        <v>5627</v>
      </c>
      <c r="C1596" s="147" t="s">
        <v>43</v>
      </c>
      <c r="D1596" s="147" t="s">
        <v>8516</v>
      </c>
      <c r="E1596" s="148">
        <v>1748</v>
      </c>
      <c r="F1596" s="148">
        <v>697</v>
      </c>
      <c r="G1596" s="148">
        <v>379</v>
      </c>
      <c r="H1596" s="148">
        <v>265</v>
      </c>
      <c r="I1596" s="147" t="s">
        <v>4537</v>
      </c>
      <c r="J1596" s="147" t="s">
        <v>4537</v>
      </c>
      <c r="K1596" s="147" t="s">
        <v>4537</v>
      </c>
      <c r="L1596" s="147" t="s">
        <v>8512</v>
      </c>
      <c r="M1596" s="147" t="s">
        <v>4537</v>
      </c>
      <c r="N1596" s="147" t="s">
        <v>233</v>
      </c>
      <c r="O1596" s="147" t="s">
        <v>4537</v>
      </c>
      <c r="P1596" s="147" t="s">
        <v>233</v>
      </c>
      <c r="Q1596" s="147" t="s">
        <v>4537</v>
      </c>
      <c r="R1596" s="147" t="s">
        <v>233</v>
      </c>
      <c r="S1596" s="147" t="s">
        <v>4537</v>
      </c>
      <c r="T1596" s="147" t="s">
        <v>233</v>
      </c>
      <c r="U1596" s="150">
        <f t="shared" si="24"/>
        <v>0</v>
      </c>
    </row>
    <row r="1597" spans="1:21" x14ac:dyDescent="0.2">
      <c r="A1597" s="147" t="s">
        <v>8518</v>
      </c>
      <c r="B1597" s="147" t="s">
        <v>5750</v>
      </c>
      <c r="C1597" s="147" t="s">
        <v>43</v>
      </c>
      <c r="D1597" s="147" t="s">
        <v>8516</v>
      </c>
      <c r="E1597" s="148">
        <v>757</v>
      </c>
      <c r="F1597" s="148">
        <v>1838</v>
      </c>
      <c r="G1597" s="148">
        <v>477</v>
      </c>
      <c r="H1597" s="148">
        <v>191</v>
      </c>
      <c r="I1597" s="147" t="s">
        <v>4537</v>
      </c>
      <c r="J1597" s="147" t="s">
        <v>4537</v>
      </c>
      <c r="K1597" s="147" t="s">
        <v>4537</v>
      </c>
      <c r="L1597" s="147" t="s">
        <v>8512</v>
      </c>
      <c r="M1597" s="147" t="s">
        <v>4537</v>
      </c>
      <c r="N1597" s="147" t="s">
        <v>233</v>
      </c>
      <c r="O1597" s="147" t="s">
        <v>4537</v>
      </c>
      <c r="P1597" s="147" t="s">
        <v>233</v>
      </c>
      <c r="Q1597" s="147" t="s">
        <v>4537</v>
      </c>
      <c r="R1597" s="147" t="s">
        <v>233</v>
      </c>
      <c r="S1597" s="147" t="s">
        <v>4537</v>
      </c>
      <c r="T1597" s="147" t="s">
        <v>233</v>
      </c>
      <c r="U1597" s="150">
        <f t="shared" si="24"/>
        <v>0</v>
      </c>
    </row>
    <row r="1598" spans="1:21" x14ac:dyDescent="0.2">
      <c r="A1598" s="147" t="s">
        <v>8518</v>
      </c>
      <c r="B1598" s="147" t="s">
        <v>6941</v>
      </c>
      <c r="C1598" s="147" t="s">
        <v>107</v>
      </c>
      <c r="D1598" s="147" t="s">
        <v>8516</v>
      </c>
      <c r="E1598" s="148">
        <v>0</v>
      </c>
      <c r="F1598" s="148">
        <v>1632</v>
      </c>
      <c r="G1598" s="148">
        <v>0</v>
      </c>
      <c r="H1598" s="148">
        <v>0</v>
      </c>
      <c r="I1598" s="147" t="s">
        <v>4537</v>
      </c>
      <c r="J1598" s="147" t="s">
        <v>4537</v>
      </c>
      <c r="K1598" s="147" t="s">
        <v>4537</v>
      </c>
      <c r="L1598" s="147" t="s">
        <v>8512</v>
      </c>
      <c r="M1598" s="147" t="s">
        <v>4537</v>
      </c>
      <c r="N1598" s="147" t="s">
        <v>233</v>
      </c>
      <c r="O1598" s="147" t="s">
        <v>4537</v>
      </c>
      <c r="P1598" s="147" t="s">
        <v>233</v>
      </c>
      <c r="Q1598" s="147" t="s">
        <v>4537</v>
      </c>
      <c r="R1598" s="147" t="s">
        <v>233</v>
      </c>
      <c r="S1598" s="147" t="s">
        <v>4537</v>
      </c>
      <c r="T1598" s="147" t="s">
        <v>233</v>
      </c>
      <c r="U1598" s="150">
        <f t="shared" si="24"/>
        <v>0</v>
      </c>
    </row>
    <row r="1599" spans="1:21" x14ac:dyDescent="0.2">
      <c r="A1599" s="147" t="s">
        <v>8518</v>
      </c>
      <c r="B1599" s="147" t="s">
        <v>4902</v>
      </c>
      <c r="C1599" s="147" t="s">
        <v>43</v>
      </c>
      <c r="D1599" s="147" t="s">
        <v>8516</v>
      </c>
      <c r="E1599" s="148">
        <v>246</v>
      </c>
      <c r="F1599" s="148">
        <v>1165</v>
      </c>
      <c r="G1599" s="148">
        <v>368</v>
      </c>
      <c r="H1599" s="148">
        <v>95</v>
      </c>
      <c r="I1599" s="147" t="s">
        <v>4537</v>
      </c>
      <c r="J1599" s="147" t="s">
        <v>4537</v>
      </c>
      <c r="K1599" s="147" t="s">
        <v>4537</v>
      </c>
      <c r="L1599" s="147" t="s">
        <v>8512</v>
      </c>
      <c r="M1599" s="147" t="s">
        <v>4537</v>
      </c>
      <c r="N1599" s="147" t="s">
        <v>233</v>
      </c>
      <c r="O1599" s="147" t="s">
        <v>4537</v>
      </c>
      <c r="P1599" s="147" t="s">
        <v>233</v>
      </c>
      <c r="Q1599" s="147" t="s">
        <v>4537</v>
      </c>
      <c r="R1599" s="147" t="s">
        <v>233</v>
      </c>
      <c r="S1599" s="147" t="s">
        <v>4537</v>
      </c>
      <c r="T1599" s="147" t="s">
        <v>233</v>
      </c>
      <c r="U1599" s="150">
        <f t="shared" si="24"/>
        <v>0</v>
      </c>
    </row>
    <row r="1600" spans="1:21" x14ac:dyDescent="0.2">
      <c r="A1600" s="147" t="s">
        <v>8518</v>
      </c>
      <c r="B1600" s="147" t="s">
        <v>4908</v>
      </c>
      <c r="C1600" s="147" t="s">
        <v>43</v>
      </c>
      <c r="D1600" s="147" t="s">
        <v>8516</v>
      </c>
      <c r="E1600" s="148">
        <v>0</v>
      </c>
      <c r="F1600" s="148">
        <v>794</v>
      </c>
      <c r="G1600" s="148">
        <v>0</v>
      </c>
      <c r="H1600" s="148">
        <v>0</v>
      </c>
      <c r="I1600" s="147" t="s">
        <v>4537</v>
      </c>
      <c r="J1600" s="147" t="s">
        <v>4537</v>
      </c>
      <c r="K1600" s="147" t="s">
        <v>4537</v>
      </c>
      <c r="L1600" s="147" t="s">
        <v>8512</v>
      </c>
      <c r="M1600" s="147" t="s">
        <v>4537</v>
      </c>
      <c r="N1600" s="147" t="s">
        <v>233</v>
      </c>
      <c r="O1600" s="147" t="s">
        <v>4537</v>
      </c>
      <c r="P1600" s="147" t="s">
        <v>233</v>
      </c>
      <c r="Q1600" s="147" t="s">
        <v>4537</v>
      </c>
      <c r="R1600" s="147" t="s">
        <v>233</v>
      </c>
      <c r="S1600" s="147" t="s">
        <v>4537</v>
      </c>
      <c r="T1600" s="147" t="s">
        <v>233</v>
      </c>
      <c r="U1600" s="150">
        <f t="shared" si="24"/>
        <v>0</v>
      </c>
    </row>
    <row r="1601" spans="1:21" x14ac:dyDescent="0.2">
      <c r="A1601" s="147" t="s">
        <v>8518</v>
      </c>
      <c r="B1601" s="147" t="s">
        <v>5392</v>
      </c>
      <c r="C1601" s="147" t="s">
        <v>544</v>
      </c>
      <c r="D1601" s="147" t="s">
        <v>8516</v>
      </c>
      <c r="E1601" s="148">
        <v>582</v>
      </c>
      <c r="F1601" s="148">
        <v>824</v>
      </c>
      <c r="G1601" s="148">
        <v>0</v>
      </c>
      <c r="H1601" s="148">
        <v>0</v>
      </c>
      <c r="I1601" s="147" t="s">
        <v>4537</v>
      </c>
      <c r="J1601" s="147" t="s">
        <v>4537</v>
      </c>
      <c r="K1601" s="147" t="s">
        <v>4537</v>
      </c>
      <c r="L1601" s="147" t="s">
        <v>8512</v>
      </c>
      <c r="M1601" s="147" t="s">
        <v>4537</v>
      </c>
      <c r="N1601" s="147" t="s">
        <v>233</v>
      </c>
      <c r="O1601" s="147" t="s">
        <v>4537</v>
      </c>
      <c r="P1601" s="147" t="s">
        <v>233</v>
      </c>
      <c r="Q1601" s="147" t="s">
        <v>4537</v>
      </c>
      <c r="R1601" s="147" t="s">
        <v>233</v>
      </c>
      <c r="S1601" s="147" t="s">
        <v>4537</v>
      </c>
      <c r="T1601" s="147" t="s">
        <v>233</v>
      </c>
      <c r="U1601" s="150">
        <f t="shared" si="24"/>
        <v>0</v>
      </c>
    </row>
    <row r="1602" spans="1:21" x14ac:dyDescent="0.2">
      <c r="A1602" s="147" t="s">
        <v>8518</v>
      </c>
      <c r="B1602" s="147" t="s">
        <v>7809</v>
      </c>
      <c r="C1602" s="147" t="s">
        <v>63</v>
      </c>
      <c r="D1602" s="147" t="s">
        <v>8516</v>
      </c>
      <c r="E1602" s="148">
        <v>0</v>
      </c>
      <c r="F1602" s="148">
        <v>824</v>
      </c>
      <c r="G1602" s="148">
        <v>74</v>
      </c>
      <c r="H1602" s="148">
        <v>0</v>
      </c>
      <c r="I1602" s="147" t="s">
        <v>4537</v>
      </c>
      <c r="J1602" s="147" t="s">
        <v>4537</v>
      </c>
      <c r="K1602" s="147" t="s">
        <v>4537</v>
      </c>
      <c r="L1602" s="147" t="s">
        <v>8512</v>
      </c>
      <c r="M1602" s="147" t="s">
        <v>4537</v>
      </c>
      <c r="N1602" s="147" t="s">
        <v>233</v>
      </c>
      <c r="O1602" s="147" t="s">
        <v>4537</v>
      </c>
      <c r="P1602" s="147" t="s">
        <v>233</v>
      </c>
      <c r="Q1602" s="147" t="s">
        <v>4537</v>
      </c>
      <c r="R1602" s="147" t="s">
        <v>233</v>
      </c>
      <c r="S1602" s="147" t="s">
        <v>4537</v>
      </c>
      <c r="T1602" s="147" t="s">
        <v>233</v>
      </c>
      <c r="U1602" s="150">
        <f t="shared" ref="U1602:U1665" si="25">COUNTIF(I1602:K1602,"Yes")+COUNTIF(M1602,"Yes")+COUNTIF(O1602,"Yes")+COUNTIF(Q1602,"Yes")+COUNTIF(S1602,"Yes")</f>
        <v>0</v>
      </c>
    </row>
    <row r="1603" spans="1:21" x14ac:dyDescent="0.2">
      <c r="A1603" s="147" t="s">
        <v>8518</v>
      </c>
      <c r="B1603" s="147" t="s">
        <v>6652</v>
      </c>
      <c r="C1603" s="147" t="s">
        <v>107</v>
      </c>
      <c r="D1603" s="147" t="s">
        <v>8516</v>
      </c>
      <c r="E1603" s="148">
        <v>807</v>
      </c>
      <c r="F1603" s="148">
        <v>1426</v>
      </c>
      <c r="G1603" s="148">
        <v>299</v>
      </c>
      <c r="H1603" s="148">
        <v>0</v>
      </c>
      <c r="I1603" s="147" t="s">
        <v>4537</v>
      </c>
      <c r="J1603" s="147" t="s">
        <v>4537</v>
      </c>
      <c r="K1603" s="147" t="s">
        <v>4537</v>
      </c>
      <c r="L1603" s="147" t="s">
        <v>8515</v>
      </c>
      <c r="M1603" s="147" t="s">
        <v>4537</v>
      </c>
      <c r="N1603" s="147" t="s">
        <v>233</v>
      </c>
      <c r="O1603" s="147" t="s">
        <v>4537</v>
      </c>
      <c r="P1603" s="147" t="s">
        <v>233</v>
      </c>
      <c r="Q1603" s="147" t="s">
        <v>4537</v>
      </c>
      <c r="R1603" s="147" t="s">
        <v>233</v>
      </c>
      <c r="S1603" s="147" t="s">
        <v>4537</v>
      </c>
      <c r="T1603" s="147" t="s">
        <v>233</v>
      </c>
      <c r="U1603" s="150">
        <f t="shared" si="25"/>
        <v>0</v>
      </c>
    </row>
    <row r="1604" spans="1:21" x14ac:dyDescent="0.2">
      <c r="A1604" s="147" t="s">
        <v>8518</v>
      </c>
      <c r="B1604" s="147" t="s">
        <v>4701</v>
      </c>
      <c r="C1604" s="147" t="s">
        <v>63</v>
      </c>
      <c r="D1604" s="147" t="s">
        <v>8516</v>
      </c>
      <c r="E1604" s="148">
        <v>3555</v>
      </c>
      <c r="F1604" s="148">
        <v>1783</v>
      </c>
      <c r="G1604" s="148">
        <v>961</v>
      </c>
      <c r="H1604" s="148">
        <v>0</v>
      </c>
      <c r="I1604" s="147" t="s">
        <v>4537</v>
      </c>
      <c r="J1604" s="147" t="s">
        <v>4537</v>
      </c>
      <c r="K1604" s="147" t="s">
        <v>4537</v>
      </c>
      <c r="L1604" s="147" t="s">
        <v>8515</v>
      </c>
      <c r="M1604" s="147" t="s">
        <v>4537</v>
      </c>
      <c r="N1604" s="147" t="s">
        <v>233</v>
      </c>
      <c r="O1604" s="147" t="s">
        <v>4537</v>
      </c>
      <c r="P1604" s="147" t="s">
        <v>233</v>
      </c>
      <c r="Q1604" s="147" t="s">
        <v>4537</v>
      </c>
      <c r="R1604" s="147" t="s">
        <v>233</v>
      </c>
      <c r="S1604" s="147" t="s">
        <v>4537</v>
      </c>
      <c r="T1604" s="147" t="s">
        <v>233</v>
      </c>
      <c r="U1604" s="150">
        <f t="shared" si="25"/>
        <v>0</v>
      </c>
    </row>
    <row r="1605" spans="1:21" x14ac:dyDescent="0.2">
      <c r="A1605" s="147" t="s">
        <v>8518</v>
      </c>
      <c r="B1605" s="147" t="s">
        <v>321</v>
      </c>
      <c r="C1605" s="147" t="s">
        <v>63</v>
      </c>
      <c r="D1605" s="147" t="s">
        <v>8516</v>
      </c>
      <c r="E1605" s="148">
        <v>738</v>
      </c>
      <c r="F1605" s="148">
        <v>2450</v>
      </c>
      <c r="G1605" s="148">
        <v>0</v>
      </c>
      <c r="H1605" s="148">
        <v>0</v>
      </c>
      <c r="I1605" s="147" t="s">
        <v>4537</v>
      </c>
      <c r="J1605" s="147" t="s">
        <v>4537</v>
      </c>
      <c r="K1605" s="147" t="s">
        <v>4537</v>
      </c>
      <c r="L1605" s="147" t="s">
        <v>8515</v>
      </c>
      <c r="M1605" s="147" t="s">
        <v>4537</v>
      </c>
      <c r="N1605" s="147" t="s">
        <v>233</v>
      </c>
      <c r="O1605" s="147" t="s">
        <v>4537</v>
      </c>
      <c r="P1605" s="147" t="s">
        <v>233</v>
      </c>
      <c r="Q1605" s="147" t="s">
        <v>4537</v>
      </c>
      <c r="R1605" s="147" t="s">
        <v>233</v>
      </c>
      <c r="S1605" s="147" t="s">
        <v>4537</v>
      </c>
      <c r="T1605" s="147" t="s">
        <v>233</v>
      </c>
      <c r="U1605" s="150">
        <f t="shared" si="25"/>
        <v>0</v>
      </c>
    </row>
    <row r="1606" spans="1:21" x14ac:dyDescent="0.2">
      <c r="A1606" s="147" t="s">
        <v>8518</v>
      </c>
      <c r="B1606" s="147" t="s">
        <v>7682</v>
      </c>
      <c r="C1606" s="147" t="s">
        <v>63</v>
      </c>
      <c r="D1606" s="147" t="s">
        <v>8516</v>
      </c>
      <c r="E1606" s="148">
        <v>786</v>
      </c>
      <c r="F1606" s="148">
        <v>1638</v>
      </c>
      <c r="G1606" s="148">
        <v>749</v>
      </c>
      <c r="H1606" s="148">
        <v>5</v>
      </c>
      <c r="I1606" s="147" t="s">
        <v>4537</v>
      </c>
      <c r="J1606" s="147" t="s">
        <v>4537</v>
      </c>
      <c r="K1606" s="147" t="s">
        <v>4537</v>
      </c>
      <c r="L1606" s="147" t="s">
        <v>8512</v>
      </c>
      <c r="M1606" s="147" t="s">
        <v>4537</v>
      </c>
      <c r="N1606" s="147" t="s">
        <v>233</v>
      </c>
      <c r="O1606" s="147" t="s">
        <v>4537</v>
      </c>
      <c r="P1606" s="147" t="s">
        <v>233</v>
      </c>
      <c r="Q1606" s="147" t="s">
        <v>4537</v>
      </c>
      <c r="R1606" s="147" t="s">
        <v>233</v>
      </c>
      <c r="S1606" s="147" t="s">
        <v>4537</v>
      </c>
      <c r="T1606" s="147" t="s">
        <v>233</v>
      </c>
      <c r="U1606" s="150">
        <f t="shared" si="25"/>
        <v>0</v>
      </c>
    </row>
    <row r="1607" spans="1:21" x14ac:dyDescent="0.2">
      <c r="A1607" s="147" t="s">
        <v>8518</v>
      </c>
      <c r="B1607" s="147" t="s">
        <v>8060</v>
      </c>
      <c r="C1607" s="147" t="s">
        <v>107</v>
      </c>
      <c r="D1607" s="147" t="s">
        <v>8516</v>
      </c>
      <c r="E1607" s="148">
        <v>0</v>
      </c>
      <c r="F1607" s="148">
        <v>0</v>
      </c>
      <c r="G1607" s="148">
        <v>0</v>
      </c>
      <c r="H1607" s="148">
        <v>0</v>
      </c>
      <c r="I1607" s="147" t="s">
        <v>4537</v>
      </c>
      <c r="J1607" s="147" t="s">
        <v>4537</v>
      </c>
      <c r="K1607" s="147" t="s">
        <v>4537</v>
      </c>
      <c r="L1607" s="147" t="s">
        <v>8512</v>
      </c>
      <c r="M1607" s="147" t="s">
        <v>4537</v>
      </c>
      <c r="N1607" s="147" t="s">
        <v>233</v>
      </c>
      <c r="O1607" s="147" t="s">
        <v>4537</v>
      </c>
      <c r="P1607" s="147" t="s">
        <v>233</v>
      </c>
      <c r="Q1607" s="147" t="s">
        <v>4537</v>
      </c>
      <c r="R1607" s="147" t="s">
        <v>233</v>
      </c>
      <c r="S1607" s="147" t="s">
        <v>4537</v>
      </c>
      <c r="T1607" s="147" t="s">
        <v>233</v>
      </c>
      <c r="U1607" s="150">
        <f t="shared" si="25"/>
        <v>0</v>
      </c>
    </row>
    <row r="1608" spans="1:21" x14ac:dyDescent="0.2">
      <c r="A1608" s="147" t="s">
        <v>8518</v>
      </c>
      <c r="B1608" s="147" t="s">
        <v>4355</v>
      </c>
      <c r="C1608" s="147" t="s">
        <v>107</v>
      </c>
      <c r="D1608" s="147" t="s">
        <v>8516</v>
      </c>
      <c r="E1608" s="148">
        <v>14</v>
      </c>
      <c r="F1608" s="148">
        <v>32</v>
      </c>
      <c r="G1608" s="148">
        <v>0</v>
      </c>
      <c r="H1608" s="148">
        <v>0</v>
      </c>
      <c r="I1608" s="147" t="s">
        <v>4537</v>
      </c>
      <c r="J1608" s="147" t="s">
        <v>4537</v>
      </c>
      <c r="K1608" s="147" t="s">
        <v>4537</v>
      </c>
      <c r="L1608" s="147" t="s">
        <v>8512</v>
      </c>
      <c r="M1608" s="147" t="s">
        <v>4537</v>
      </c>
      <c r="N1608" s="147" t="s">
        <v>233</v>
      </c>
      <c r="O1608" s="147" t="s">
        <v>4537</v>
      </c>
      <c r="P1608" s="147" t="s">
        <v>233</v>
      </c>
      <c r="Q1608" s="147" t="s">
        <v>4537</v>
      </c>
      <c r="R1608" s="147" t="s">
        <v>233</v>
      </c>
      <c r="S1608" s="147" t="s">
        <v>4537</v>
      </c>
      <c r="T1608" s="147" t="s">
        <v>233</v>
      </c>
      <c r="U1608" s="150">
        <f t="shared" si="25"/>
        <v>0</v>
      </c>
    </row>
    <row r="1609" spans="1:21" x14ac:dyDescent="0.2">
      <c r="A1609" s="147" t="s">
        <v>8518</v>
      </c>
      <c r="B1609" s="147" t="s">
        <v>7236</v>
      </c>
      <c r="C1609" s="147" t="s">
        <v>43</v>
      </c>
      <c r="D1609" s="147" t="s">
        <v>8516</v>
      </c>
      <c r="E1609" s="148">
        <v>0</v>
      </c>
      <c r="F1609" s="148">
        <v>1300</v>
      </c>
      <c r="G1609" s="148">
        <v>188</v>
      </c>
      <c r="H1609" s="148">
        <v>72</v>
      </c>
      <c r="I1609" s="147" t="s">
        <v>4537</v>
      </c>
      <c r="J1609" s="147" t="s">
        <v>4537</v>
      </c>
      <c r="K1609" s="147" t="s">
        <v>4537</v>
      </c>
      <c r="L1609" s="147" t="s">
        <v>8512</v>
      </c>
      <c r="M1609" s="147" t="s">
        <v>4537</v>
      </c>
      <c r="N1609" s="147" t="s">
        <v>233</v>
      </c>
      <c r="O1609" s="147" t="s">
        <v>4537</v>
      </c>
      <c r="P1609" s="147" t="s">
        <v>233</v>
      </c>
      <c r="Q1609" s="147" t="s">
        <v>4537</v>
      </c>
      <c r="R1609" s="147" t="s">
        <v>233</v>
      </c>
      <c r="S1609" s="147" t="s">
        <v>4537</v>
      </c>
      <c r="T1609" s="147" t="s">
        <v>233</v>
      </c>
      <c r="U1609" s="150">
        <f t="shared" si="25"/>
        <v>0</v>
      </c>
    </row>
    <row r="1610" spans="1:21" x14ac:dyDescent="0.2">
      <c r="A1610" s="147" t="s">
        <v>8518</v>
      </c>
      <c r="B1610" s="147" t="s">
        <v>2383</v>
      </c>
      <c r="C1610" s="147" t="s">
        <v>43</v>
      </c>
      <c r="D1610" s="147" t="s">
        <v>8516</v>
      </c>
      <c r="E1610" s="148">
        <v>0</v>
      </c>
      <c r="F1610" s="148">
        <v>342</v>
      </c>
      <c r="G1610" s="148">
        <v>157</v>
      </c>
      <c r="H1610" s="148">
        <v>2</v>
      </c>
      <c r="I1610" s="147" t="s">
        <v>4537</v>
      </c>
      <c r="J1610" s="147" t="s">
        <v>4537</v>
      </c>
      <c r="K1610" s="147" t="s">
        <v>4537</v>
      </c>
      <c r="L1610" s="147" t="s">
        <v>8512</v>
      </c>
      <c r="M1610" s="147" t="s">
        <v>4537</v>
      </c>
      <c r="N1610" s="147" t="s">
        <v>233</v>
      </c>
      <c r="O1610" s="147" t="s">
        <v>4537</v>
      </c>
      <c r="P1610" s="147" t="s">
        <v>233</v>
      </c>
      <c r="Q1610" s="147" t="s">
        <v>4537</v>
      </c>
      <c r="R1610" s="147" t="s">
        <v>233</v>
      </c>
      <c r="S1610" s="147" t="s">
        <v>4537</v>
      </c>
      <c r="T1610" s="147" t="s">
        <v>233</v>
      </c>
      <c r="U1610" s="150">
        <f t="shared" si="25"/>
        <v>0</v>
      </c>
    </row>
    <row r="1611" spans="1:21" x14ac:dyDescent="0.2">
      <c r="A1611" s="147" t="s">
        <v>8518</v>
      </c>
      <c r="B1611" s="147" t="s">
        <v>7329</v>
      </c>
      <c r="C1611" s="147" t="s">
        <v>107</v>
      </c>
      <c r="D1611" s="147" t="s">
        <v>8516</v>
      </c>
      <c r="E1611" s="148">
        <v>156</v>
      </c>
      <c r="F1611" s="148">
        <v>227</v>
      </c>
      <c r="G1611" s="148">
        <v>37</v>
      </c>
      <c r="H1611" s="148">
        <v>0</v>
      </c>
      <c r="I1611" s="147" t="s">
        <v>4537</v>
      </c>
      <c r="J1611" s="147" t="s">
        <v>4537</v>
      </c>
      <c r="K1611" s="147" t="s">
        <v>4537</v>
      </c>
      <c r="L1611" s="147" t="s">
        <v>8515</v>
      </c>
      <c r="M1611" s="147" t="s">
        <v>4537</v>
      </c>
      <c r="N1611" s="147" t="s">
        <v>233</v>
      </c>
      <c r="O1611" s="147" t="s">
        <v>4537</v>
      </c>
      <c r="P1611" s="147" t="s">
        <v>233</v>
      </c>
      <c r="Q1611" s="147" t="s">
        <v>4537</v>
      </c>
      <c r="R1611" s="147" t="s">
        <v>233</v>
      </c>
      <c r="S1611" s="147" t="s">
        <v>4537</v>
      </c>
      <c r="T1611" s="147" t="s">
        <v>233</v>
      </c>
      <c r="U1611" s="150">
        <f t="shared" si="25"/>
        <v>0</v>
      </c>
    </row>
    <row r="1612" spans="1:21" x14ac:dyDescent="0.2">
      <c r="A1612" s="147" t="s">
        <v>8518</v>
      </c>
      <c r="B1612" s="147" t="s">
        <v>5195</v>
      </c>
      <c r="C1612" s="147" t="s">
        <v>544</v>
      </c>
      <c r="D1612" s="147" t="s">
        <v>8516</v>
      </c>
      <c r="E1612" s="148">
        <v>0</v>
      </c>
      <c r="F1612" s="148">
        <v>594</v>
      </c>
      <c r="G1612" s="148">
        <v>18</v>
      </c>
      <c r="H1612" s="148">
        <v>0</v>
      </c>
      <c r="I1612" s="147" t="s">
        <v>4537</v>
      </c>
      <c r="J1612" s="147" t="s">
        <v>4537</v>
      </c>
      <c r="K1612" s="147" t="s">
        <v>4537</v>
      </c>
      <c r="L1612" s="147" t="s">
        <v>8512</v>
      </c>
      <c r="M1612" s="147" t="s">
        <v>4537</v>
      </c>
      <c r="N1612" s="147" t="s">
        <v>233</v>
      </c>
      <c r="O1612" s="147" t="s">
        <v>4537</v>
      </c>
      <c r="P1612" s="147" t="s">
        <v>233</v>
      </c>
      <c r="Q1612" s="147" t="s">
        <v>4537</v>
      </c>
      <c r="R1612" s="147" t="s">
        <v>233</v>
      </c>
      <c r="S1612" s="147" t="s">
        <v>4537</v>
      </c>
      <c r="T1612" s="147" t="s">
        <v>233</v>
      </c>
      <c r="U1612" s="150">
        <f t="shared" si="25"/>
        <v>0</v>
      </c>
    </row>
    <row r="1613" spans="1:21" x14ac:dyDescent="0.2">
      <c r="A1613" s="147" t="s">
        <v>8518</v>
      </c>
      <c r="B1613" s="147" t="s">
        <v>5162</v>
      </c>
      <c r="C1613" s="147" t="s">
        <v>544</v>
      </c>
      <c r="D1613" s="147" t="s">
        <v>8516</v>
      </c>
      <c r="E1613" s="148">
        <v>1254</v>
      </c>
      <c r="F1613" s="148">
        <v>1851</v>
      </c>
      <c r="G1613" s="148">
        <v>773</v>
      </c>
      <c r="H1613" s="148">
        <v>0</v>
      </c>
      <c r="I1613" s="147" t="s">
        <v>4537</v>
      </c>
      <c r="J1613" s="147" t="s">
        <v>4537</v>
      </c>
      <c r="K1613" s="147" t="s">
        <v>4537</v>
      </c>
      <c r="L1613" s="147" t="s">
        <v>8512</v>
      </c>
      <c r="M1613" s="147" t="s">
        <v>4537</v>
      </c>
      <c r="N1613" s="147" t="s">
        <v>233</v>
      </c>
      <c r="O1613" s="147" t="s">
        <v>4537</v>
      </c>
      <c r="P1613" s="147" t="s">
        <v>233</v>
      </c>
      <c r="Q1613" s="147" t="s">
        <v>4537</v>
      </c>
      <c r="R1613" s="147" t="s">
        <v>233</v>
      </c>
      <c r="S1613" s="147" t="s">
        <v>4537</v>
      </c>
      <c r="T1613" s="147" t="s">
        <v>233</v>
      </c>
      <c r="U1613" s="150">
        <f t="shared" si="25"/>
        <v>0</v>
      </c>
    </row>
    <row r="1614" spans="1:21" x14ac:dyDescent="0.2">
      <c r="A1614" s="147" t="s">
        <v>8518</v>
      </c>
      <c r="B1614" s="147" t="s">
        <v>4718</v>
      </c>
      <c r="C1614" s="147" t="s">
        <v>43</v>
      </c>
      <c r="D1614" s="147" t="s">
        <v>8516</v>
      </c>
      <c r="E1614" s="148">
        <v>118</v>
      </c>
      <c r="F1614" s="148">
        <v>-74</v>
      </c>
      <c r="G1614" s="148">
        <v>14</v>
      </c>
      <c r="H1614" s="148">
        <v>220</v>
      </c>
      <c r="I1614" s="147" t="s">
        <v>4537</v>
      </c>
      <c r="J1614" s="147" t="s">
        <v>4537</v>
      </c>
      <c r="K1614" s="147" t="s">
        <v>4537</v>
      </c>
      <c r="L1614" s="147" t="s">
        <v>8515</v>
      </c>
      <c r="M1614" s="147" t="s">
        <v>4537</v>
      </c>
      <c r="N1614" s="147" t="s">
        <v>233</v>
      </c>
      <c r="O1614" s="147" t="s">
        <v>4537</v>
      </c>
      <c r="P1614" s="147" t="s">
        <v>233</v>
      </c>
      <c r="Q1614" s="147" t="s">
        <v>4537</v>
      </c>
      <c r="R1614" s="147" t="s">
        <v>233</v>
      </c>
      <c r="S1614" s="147" t="s">
        <v>4537</v>
      </c>
      <c r="T1614" s="147" t="s">
        <v>233</v>
      </c>
      <c r="U1614" s="150">
        <f t="shared" si="25"/>
        <v>0</v>
      </c>
    </row>
    <row r="1615" spans="1:21" x14ac:dyDescent="0.2">
      <c r="A1615" s="147" t="s">
        <v>8518</v>
      </c>
      <c r="B1615" s="147" t="s">
        <v>4721</v>
      </c>
      <c r="C1615" s="147" t="s">
        <v>43</v>
      </c>
      <c r="D1615" s="147" t="s">
        <v>8516</v>
      </c>
      <c r="E1615" s="148">
        <v>982</v>
      </c>
      <c r="F1615" s="148">
        <v>3360</v>
      </c>
      <c r="G1615" s="148">
        <v>2069</v>
      </c>
      <c r="H1615" s="148">
        <v>232</v>
      </c>
      <c r="I1615" s="147" t="s">
        <v>4537</v>
      </c>
      <c r="J1615" s="147" t="s">
        <v>4537</v>
      </c>
      <c r="K1615" s="147" t="s">
        <v>4537</v>
      </c>
      <c r="L1615" s="147" t="s">
        <v>8512</v>
      </c>
      <c r="M1615" s="147" t="s">
        <v>4537</v>
      </c>
      <c r="N1615" s="147" t="s">
        <v>233</v>
      </c>
      <c r="O1615" s="147" t="s">
        <v>4537</v>
      </c>
      <c r="P1615" s="147" t="s">
        <v>233</v>
      </c>
      <c r="Q1615" s="147" t="s">
        <v>4537</v>
      </c>
      <c r="R1615" s="147" t="s">
        <v>233</v>
      </c>
      <c r="S1615" s="147" t="s">
        <v>4537</v>
      </c>
      <c r="T1615" s="147" t="s">
        <v>233</v>
      </c>
      <c r="U1615" s="150">
        <f t="shared" si="25"/>
        <v>0</v>
      </c>
    </row>
    <row r="1616" spans="1:21" x14ac:dyDescent="0.2">
      <c r="A1616" s="147" t="s">
        <v>8518</v>
      </c>
      <c r="B1616" s="147" t="s">
        <v>155</v>
      </c>
      <c r="C1616" s="147" t="s">
        <v>1289</v>
      </c>
      <c r="D1616" s="147" t="s">
        <v>8516</v>
      </c>
      <c r="E1616" s="148">
        <v>2146</v>
      </c>
      <c r="F1616" s="148">
        <v>3795</v>
      </c>
      <c r="G1616" s="148">
        <v>901</v>
      </c>
      <c r="H1616" s="148">
        <v>0</v>
      </c>
      <c r="I1616" s="147" t="s">
        <v>4537</v>
      </c>
      <c r="J1616" s="147" t="s">
        <v>4537</v>
      </c>
      <c r="K1616" s="147" t="s">
        <v>4537</v>
      </c>
      <c r="L1616" s="147" t="s">
        <v>8515</v>
      </c>
      <c r="M1616" s="147" t="s">
        <v>4537</v>
      </c>
      <c r="N1616" s="147" t="s">
        <v>233</v>
      </c>
      <c r="O1616" s="147" t="s">
        <v>4537</v>
      </c>
      <c r="P1616" s="147" t="s">
        <v>233</v>
      </c>
      <c r="Q1616" s="147" t="s">
        <v>4537</v>
      </c>
      <c r="R1616" s="147" t="s">
        <v>233</v>
      </c>
      <c r="S1616" s="147" t="s">
        <v>4537</v>
      </c>
      <c r="T1616" s="147" t="s">
        <v>233</v>
      </c>
      <c r="U1616" s="150">
        <f t="shared" si="25"/>
        <v>0</v>
      </c>
    </row>
    <row r="1617" spans="1:21" x14ac:dyDescent="0.2">
      <c r="A1617" s="147" t="s">
        <v>8518</v>
      </c>
      <c r="B1617" s="147" t="s">
        <v>7325</v>
      </c>
      <c r="C1617" s="147" t="s">
        <v>107</v>
      </c>
      <c r="D1617" s="147" t="s">
        <v>8516</v>
      </c>
      <c r="E1617" s="148">
        <v>412</v>
      </c>
      <c r="F1617" s="148">
        <v>944</v>
      </c>
      <c r="G1617" s="148">
        <v>296</v>
      </c>
      <c r="H1617" s="148">
        <v>0</v>
      </c>
      <c r="I1617" s="147" t="s">
        <v>4537</v>
      </c>
      <c r="J1617" s="147" t="s">
        <v>4537</v>
      </c>
      <c r="K1617" s="147" t="s">
        <v>4537</v>
      </c>
      <c r="L1617" s="147" t="s">
        <v>8515</v>
      </c>
      <c r="M1617" s="147" t="s">
        <v>4537</v>
      </c>
      <c r="N1617" s="147" t="s">
        <v>233</v>
      </c>
      <c r="O1617" s="147" t="s">
        <v>4537</v>
      </c>
      <c r="P1617" s="147" t="s">
        <v>233</v>
      </c>
      <c r="Q1617" s="147" t="s">
        <v>4537</v>
      </c>
      <c r="R1617" s="147" t="s">
        <v>233</v>
      </c>
      <c r="S1617" s="147" t="s">
        <v>4537</v>
      </c>
      <c r="T1617" s="147" t="s">
        <v>233</v>
      </c>
      <c r="U1617" s="150">
        <f t="shared" si="25"/>
        <v>0</v>
      </c>
    </row>
    <row r="1618" spans="1:21" x14ac:dyDescent="0.2">
      <c r="A1618" s="147" t="s">
        <v>8518</v>
      </c>
      <c r="B1618" s="147" t="s">
        <v>4726</v>
      </c>
      <c r="C1618" s="147" t="s">
        <v>43</v>
      </c>
      <c r="D1618" s="147" t="s">
        <v>8516</v>
      </c>
      <c r="E1618" s="148">
        <v>0</v>
      </c>
      <c r="F1618" s="148">
        <v>1661</v>
      </c>
      <c r="G1618" s="148">
        <v>362</v>
      </c>
      <c r="H1618" s="148">
        <v>465</v>
      </c>
      <c r="I1618" s="147" t="s">
        <v>4537</v>
      </c>
      <c r="J1618" s="147" t="s">
        <v>4537</v>
      </c>
      <c r="K1618" s="147" t="s">
        <v>4537</v>
      </c>
      <c r="L1618" s="147" t="s">
        <v>8512</v>
      </c>
      <c r="M1618" s="147" t="s">
        <v>4537</v>
      </c>
      <c r="N1618" s="147" t="s">
        <v>233</v>
      </c>
      <c r="O1618" s="147" t="s">
        <v>4537</v>
      </c>
      <c r="P1618" s="147" t="s">
        <v>233</v>
      </c>
      <c r="Q1618" s="147" t="s">
        <v>4537</v>
      </c>
      <c r="R1618" s="147" t="s">
        <v>233</v>
      </c>
      <c r="S1618" s="147" t="s">
        <v>4537</v>
      </c>
      <c r="T1618" s="147" t="s">
        <v>233</v>
      </c>
      <c r="U1618" s="150">
        <f t="shared" si="25"/>
        <v>0</v>
      </c>
    </row>
    <row r="1619" spans="1:21" x14ac:dyDescent="0.2">
      <c r="A1619" s="147" t="s">
        <v>8518</v>
      </c>
      <c r="B1619" s="147" t="s">
        <v>2761</v>
      </c>
      <c r="C1619" s="147" t="s">
        <v>43</v>
      </c>
      <c r="D1619" s="147" t="s">
        <v>8516</v>
      </c>
      <c r="E1619" s="148">
        <v>0</v>
      </c>
      <c r="F1619" s="148">
        <v>553</v>
      </c>
      <c r="G1619" s="148">
        <v>116</v>
      </c>
      <c r="H1619" s="148">
        <v>0</v>
      </c>
      <c r="I1619" s="147" t="s">
        <v>4537</v>
      </c>
      <c r="J1619" s="147" t="s">
        <v>4537</v>
      </c>
      <c r="K1619" s="147" t="s">
        <v>4537</v>
      </c>
      <c r="L1619" s="147" t="s">
        <v>8512</v>
      </c>
      <c r="M1619" s="147" t="s">
        <v>4537</v>
      </c>
      <c r="N1619" s="147" t="s">
        <v>233</v>
      </c>
      <c r="O1619" s="147" t="s">
        <v>4537</v>
      </c>
      <c r="P1619" s="147" t="s">
        <v>233</v>
      </c>
      <c r="Q1619" s="147" t="s">
        <v>4537</v>
      </c>
      <c r="R1619" s="147" t="s">
        <v>233</v>
      </c>
      <c r="S1619" s="147" t="s">
        <v>4537</v>
      </c>
      <c r="T1619" s="147" t="s">
        <v>233</v>
      </c>
      <c r="U1619" s="150">
        <f t="shared" si="25"/>
        <v>0</v>
      </c>
    </row>
    <row r="1620" spans="1:21" x14ac:dyDescent="0.2">
      <c r="A1620" s="147" t="s">
        <v>8518</v>
      </c>
      <c r="B1620" s="147" t="s">
        <v>8027</v>
      </c>
      <c r="C1620" s="147" t="s">
        <v>43</v>
      </c>
      <c r="D1620" s="147" t="s">
        <v>8516</v>
      </c>
      <c r="E1620" s="148">
        <v>0</v>
      </c>
      <c r="F1620" s="148">
        <v>0</v>
      </c>
      <c r="G1620" s="148">
        <v>0</v>
      </c>
      <c r="H1620" s="148">
        <v>0</v>
      </c>
      <c r="I1620" s="147" t="s">
        <v>4537</v>
      </c>
      <c r="J1620" s="147" t="s">
        <v>4537</v>
      </c>
      <c r="K1620" s="147" t="s">
        <v>4537</v>
      </c>
      <c r="L1620" s="147" t="s">
        <v>8512</v>
      </c>
      <c r="M1620" s="147" t="s">
        <v>4537</v>
      </c>
      <c r="N1620" s="147" t="s">
        <v>233</v>
      </c>
      <c r="O1620" s="147" t="s">
        <v>4537</v>
      </c>
      <c r="P1620" s="147" t="s">
        <v>233</v>
      </c>
      <c r="Q1620" s="147" t="s">
        <v>4537</v>
      </c>
      <c r="R1620" s="147" t="s">
        <v>233</v>
      </c>
      <c r="S1620" s="147" t="s">
        <v>4537</v>
      </c>
      <c r="T1620" s="147" t="s">
        <v>233</v>
      </c>
      <c r="U1620" s="150">
        <f t="shared" si="25"/>
        <v>0</v>
      </c>
    </row>
    <row r="1621" spans="1:21" x14ac:dyDescent="0.2">
      <c r="A1621" s="147" t="s">
        <v>8518</v>
      </c>
      <c r="B1621" s="147" t="s">
        <v>4827</v>
      </c>
      <c r="C1621" s="147" t="s">
        <v>544</v>
      </c>
      <c r="D1621" s="147" t="s">
        <v>8516</v>
      </c>
      <c r="E1621" s="148">
        <v>1019</v>
      </c>
      <c r="F1621" s="148">
        <v>2069</v>
      </c>
      <c r="G1621" s="148">
        <v>1677</v>
      </c>
      <c r="H1621" s="148">
        <v>0</v>
      </c>
      <c r="I1621" s="147" t="s">
        <v>4537</v>
      </c>
      <c r="J1621" s="147" t="s">
        <v>4537</v>
      </c>
      <c r="K1621" s="147" t="s">
        <v>4537</v>
      </c>
      <c r="L1621" s="147" t="s">
        <v>8512</v>
      </c>
      <c r="M1621" s="147" t="s">
        <v>4537</v>
      </c>
      <c r="N1621" s="147" t="s">
        <v>233</v>
      </c>
      <c r="O1621" s="147" t="s">
        <v>4537</v>
      </c>
      <c r="P1621" s="147" t="s">
        <v>233</v>
      </c>
      <c r="Q1621" s="147" t="s">
        <v>4537</v>
      </c>
      <c r="R1621" s="147" t="s">
        <v>233</v>
      </c>
      <c r="S1621" s="147" t="s">
        <v>4537</v>
      </c>
      <c r="T1621" s="147" t="s">
        <v>233</v>
      </c>
      <c r="U1621" s="150">
        <f t="shared" si="25"/>
        <v>0</v>
      </c>
    </row>
    <row r="1622" spans="1:21" x14ac:dyDescent="0.2">
      <c r="A1622" s="147" t="s">
        <v>8518</v>
      </c>
      <c r="B1622" s="147" t="s">
        <v>3512</v>
      </c>
      <c r="C1622" s="147" t="s">
        <v>63</v>
      </c>
      <c r="D1622" s="147" t="s">
        <v>8516</v>
      </c>
      <c r="E1622" s="148">
        <v>1044</v>
      </c>
      <c r="F1622" s="148">
        <v>3271</v>
      </c>
      <c r="G1622" s="148">
        <v>387</v>
      </c>
      <c r="H1622" s="148">
        <v>181</v>
      </c>
      <c r="I1622" s="147" t="s">
        <v>4537</v>
      </c>
      <c r="J1622" s="147" t="s">
        <v>4537</v>
      </c>
      <c r="K1622" s="147" t="s">
        <v>4537</v>
      </c>
      <c r="L1622" s="147" t="s">
        <v>8515</v>
      </c>
      <c r="M1622" s="147" t="s">
        <v>4537</v>
      </c>
      <c r="N1622" s="147" t="s">
        <v>233</v>
      </c>
      <c r="O1622" s="147" t="s">
        <v>4537</v>
      </c>
      <c r="P1622" s="147" t="s">
        <v>233</v>
      </c>
      <c r="Q1622" s="147" t="s">
        <v>4537</v>
      </c>
      <c r="R1622" s="147" t="s">
        <v>233</v>
      </c>
      <c r="S1622" s="147" t="s">
        <v>4537</v>
      </c>
      <c r="T1622" s="147" t="s">
        <v>233</v>
      </c>
      <c r="U1622" s="150">
        <f t="shared" si="25"/>
        <v>0</v>
      </c>
    </row>
    <row r="1623" spans="1:21" x14ac:dyDescent="0.2">
      <c r="A1623" s="147" t="s">
        <v>8518</v>
      </c>
      <c r="B1623" s="147" t="s">
        <v>7605</v>
      </c>
      <c r="C1623" s="147" t="s">
        <v>43</v>
      </c>
      <c r="D1623" s="147" t="s">
        <v>8516</v>
      </c>
      <c r="E1623" s="148">
        <v>0</v>
      </c>
      <c r="F1623" s="148">
        <v>5178</v>
      </c>
      <c r="G1623" s="148">
        <v>1240</v>
      </c>
      <c r="H1623" s="148">
        <v>534</v>
      </c>
      <c r="I1623" s="147" t="s">
        <v>4537</v>
      </c>
      <c r="J1623" s="147" t="s">
        <v>4537</v>
      </c>
      <c r="K1623" s="147" t="s">
        <v>4537</v>
      </c>
      <c r="L1623" s="147" t="s">
        <v>8512</v>
      </c>
      <c r="M1623" s="147" t="s">
        <v>4537</v>
      </c>
      <c r="N1623" s="147" t="s">
        <v>233</v>
      </c>
      <c r="O1623" s="147" t="s">
        <v>4537</v>
      </c>
      <c r="P1623" s="147" t="s">
        <v>233</v>
      </c>
      <c r="Q1623" s="147" t="s">
        <v>4537</v>
      </c>
      <c r="R1623" s="147" t="s">
        <v>233</v>
      </c>
      <c r="S1623" s="147" t="s">
        <v>4537</v>
      </c>
      <c r="T1623" s="147" t="s">
        <v>233</v>
      </c>
      <c r="U1623" s="150">
        <f t="shared" si="25"/>
        <v>0</v>
      </c>
    </row>
    <row r="1624" spans="1:21" x14ac:dyDescent="0.2">
      <c r="A1624" s="147" t="s">
        <v>8518</v>
      </c>
      <c r="B1624" s="147" t="s">
        <v>2757</v>
      </c>
      <c r="C1624" s="147" t="s">
        <v>63</v>
      </c>
      <c r="D1624" s="147" t="s">
        <v>8516</v>
      </c>
      <c r="E1624" s="148">
        <v>0</v>
      </c>
      <c r="F1624" s="148">
        <v>0</v>
      </c>
      <c r="G1624" s="148">
        <v>0</v>
      </c>
      <c r="H1624" s="148">
        <v>0</v>
      </c>
      <c r="I1624" s="147" t="s">
        <v>4537</v>
      </c>
      <c r="J1624" s="147" t="s">
        <v>4537</v>
      </c>
      <c r="K1624" s="147" t="s">
        <v>4537</v>
      </c>
      <c r="L1624" s="147" t="s">
        <v>8512</v>
      </c>
      <c r="M1624" s="147" t="s">
        <v>4537</v>
      </c>
      <c r="N1624" s="147" t="s">
        <v>233</v>
      </c>
      <c r="O1624" s="147" t="s">
        <v>4537</v>
      </c>
      <c r="P1624" s="147" t="s">
        <v>233</v>
      </c>
      <c r="Q1624" s="147" t="s">
        <v>4537</v>
      </c>
      <c r="R1624" s="147" t="s">
        <v>233</v>
      </c>
      <c r="S1624" s="147" t="s">
        <v>4537</v>
      </c>
      <c r="T1624" s="147" t="s">
        <v>233</v>
      </c>
      <c r="U1624" s="150">
        <f t="shared" si="25"/>
        <v>0</v>
      </c>
    </row>
    <row r="1625" spans="1:21" x14ac:dyDescent="0.2">
      <c r="A1625" s="147" t="s">
        <v>8518</v>
      </c>
      <c r="B1625" s="147" t="s">
        <v>8231</v>
      </c>
      <c r="C1625" s="147" t="s">
        <v>43</v>
      </c>
      <c r="D1625" s="147" t="s">
        <v>8516</v>
      </c>
      <c r="E1625" s="148">
        <v>0</v>
      </c>
      <c r="F1625" s="148">
        <v>5238</v>
      </c>
      <c r="G1625" s="148">
        <v>1951</v>
      </c>
      <c r="H1625" s="148">
        <v>222</v>
      </c>
      <c r="I1625" s="147" t="s">
        <v>4537</v>
      </c>
      <c r="J1625" s="147" t="s">
        <v>4537</v>
      </c>
      <c r="K1625" s="147" t="s">
        <v>4537</v>
      </c>
      <c r="L1625" s="147" t="s">
        <v>8512</v>
      </c>
      <c r="M1625" s="147" t="s">
        <v>4537</v>
      </c>
      <c r="N1625" s="147" t="s">
        <v>233</v>
      </c>
      <c r="O1625" s="147" t="s">
        <v>4537</v>
      </c>
      <c r="P1625" s="147" t="s">
        <v>233</v>
      </c>
      <c r="Q1625" s="147" t="s">
        <v>4537</v>
      </c>
      <c r="R1625" s="147" t="s">
        <v>233</v>
      </c>
      <c r="S1625" s="147" t="s">
        <v>4537</v>
      </c>
      <c r="T1625" s="147" t="s">
        <v>233</v>
      </c>
      <c r="U1625" s="150">
        <f t="shared" si="25"/>
        <v>0</v>
      </c>
    </row>
    <row r="1626" spans="1:21" x14ac:dyDescent="0.2">
      <c r="A1626" s="147" t="s">
        <v>8518</v>
      </c>
      <c r="B1626" s="147" t="s">
        <v>3514</v>
      </c>
      <c r="C1626" s="147" t="s">
        <v>544</v>
      </c>
      <c r="D1626" s="147" t="s">
        <v>8516</v>
      </c>
      <c r="E1626" s="148">
        <v>0</v>
      </c>
      <c r="F1626" s="148">
        <v>340</v>
      </c>
      <c r="G1626" s="148">
        <v>203</v>
      </c>
      <c r="H1626" s="148">
        <v>0</v>
      </c>
      <c r="I1626" s="147" t="s">
        <v>4537</v>
      </c>
      <c r="J1626" s="147" t="s">
        <v>4537</v>
      </c>
      <c r="K1626" s="147" t="s">
        <v>4537</v>
      </c>
      <c r="L1626" s="147" t="s">
        <v>8512</v>
      </c>
      <c r="M1626" s="147" t="s">
        <v>4537</v>
      </c>
      <c r="N1626" s="147" t="s">
        <v>233</v>
      </c>
      <c r="O1626" s="147" t="s">
        <v>4537</v>
      </c>
      <c r="P1626" s="147" t="s">
        <v>233</v>
      </c>
      <c r="Q1626" s="147" t="s">
        <v>4537</v>
      </c>
      <c r="R1626" s="147" t="s">
        <v>233</v>
      </c>
      <c r="S1626" s="147" t="s">
        <v>4537</v>
      </c>
      <c r="T1626" s="147" t="s">
        <v>233</v>
      </c>
      <c r="U1626" s="150">
        <f t="shared" si="25"/>
        <v>0</v>
      </c>
    </row>
    <row r="1627" spans="1:21" x14ac:dyDescent="0.2">
      <c r="A1627" s="147" t="s">
        <v>8518</v>
      </c>
      <c r="B1627" s="147" t="s">
        <v>650</v>
      </c>
      <c r="C1627" s="147" t="s">
        <v>43</v>
      </c>
      <c r="D1627" s="147" t="s">
        <v>8516</v>
      </c>
      <c r="E1627" s="148">
        <v>213</v>
      </c>
      <c r="F1627" s="148">
        <v>1506</v>
      </c>
      <c r="G1627" s="148">
        <v>823</v>
      </c>
      <c r="H1627" s="148">
        <v>0</v>
      </c>
      <c r="I1627" s="147" t="s">
        <v>4537</v>
      </c>
      <c r="J1627" s="147" t="s">
        <v>4537</v>
      </c>
      <c r="K1627" s="147" t="s">
        <v>4537</v>
      </c>
      <c r="L1627" s="147" t="s">
        <v>8515</v>
      </c>
      <c r="M1627" s="147" t="s">
        <v>4537</v>
      </c>
      <c r="N1627" s="147" t="s">
        <v>233</v>
      </c>
      <c r="O1627" s="147" t="s">
        <v>4537</v>
      </c>
      <c r="P1627" s="147" t="s">
        <v>233</v>
      </c>
      <c r="Q1627" s="147" t="s">
        <v>4537</v>
      </c>
      <c r="R1627" s="147" t="s">
        <v>233</v>
      </c>
      <c r="S1627" s="147" t="s">
        <v>4537</v>
      </c>
      <c r="T1627" s="147" t="s">
        <v>233</v>
      </c>
      <c r="U1627" s="150">
        <f t="shared" si="25"/>
        <v>0</v>
      </c>
    </row>
    <row r="1628" spans="1:21" x14ac:dyDescent="0.2">
      <c r="A1628" s="147" t="s">
        <v>8518</v>
      </c>
      <c r="B1628" s="147" t="s">
        <v>7605</v>
      </c>
      <c r="C1628" s="147" t="s">
        <v>43</v>
      </c>
      <c r="D1628" s="147" t="s">
        <v>8516</v>
      </c>
      <c r="E1628" s="148">
        <v>0</v>
      </c>
      <c r="F1628" s="148">
        <v>795</v>
      </c>
      <c r="G1628" s="148">
        <v>149</v>
      </c>
      <c r="H1628" s="148">
        <v>5</v>
      </c>
      <c r="I1628" s="147" t="s">
        <v>4537</v>
      </c>
      <c r="J1628" s="147" t="s">
        <v>4537</v>
      </c>
      <c r="K1628" s="147" t="s">
        <v>4537</v>
      </c>
      <c r="L1628" s="147" t="s">
        <v>8512</v>
      </c>
      <c r="M1628" s="147" t="s">
        <v>4537</v>
      </c>
      <c r="N1628" s="147" t="s">
        <v>233</v>
      </c>
      <c r="O1628" s="147" t="s">
        <v>4537</v>
      </c>
      <c r="P1628" s="147" t="s">
        <v>233</v>
      </c>
      <c r="Q1628" s="147" t="s">
        <v>4537</v>
      </c>
      <c r="R1628" s="147" t="s">
        <v>233</v>
      </c>
      <c r="S1628" s="147" t="s">
        <v>4537</v>
      </c>
      <c r="T1628" s="147" t="s">
        <v>233</v>
      </c>
      <c r="U1628" s="150">
        <f t="shared" si="25"/>
        <v>0</v>
      </c>
    </row>
    <row r="1629" spans="1:21" x14ac:dyDescent="0.2">
      <c r="A1629" s="147" t="s">
        <v>8518</v>
      </c>
      <c r="B1629" s="147" t="s">
        <v>811</v>
      </c>
      <c r="C1629" s="147" t="s">
        <v>63</v>
      </c>
      <c r="D1629" s="147" t="s">
        <v>8516</v>
      </c>
      <c r="E1629" s="148">
        <v>2688</v>
      </c>
      <c r="F1629" s="148">
        <v>125685</v>
      </c>
      <c r="G1629" s="148">
        <v>8376</v>
      </c>
      <c r="H1629" s="148">
        <v>968</v>
      </c>
      <c r="I1629" s="147" t="s">
        <v>4537</v>
      </c>
      <c r="J1629" s="147" t="s">
        <v>4537</v>
      </c>
      <c r="K1629" s="147" t="s">
        <v>4537</v>
      </c>
      <c r="L1629" s="147" t="s">
        <v>8515</v>
      </c>
      <c r="M1629" s="147" t="s">
        <v>4537</v>
      </c>
      <c r="N1629" s="147" t="s">
        <v>233</v>
      </c>
      <c r="O1629" s="147" t="s">
        <v>4537</v>
      </c>
      <c r="P1629" s="147" t="s">
        <v>233</v>
      </c>
      <c r="Q1629" s="147" t="s">
        <v>4537</v>
      </c>
      <c r="R1629" s="147" t="s">
        <v>233</v>
      </c>
      <c r="S1629" s="147" t="s">
        <v>4537</v>
      </c>
      <c r="T1629" s="147" t="s">
        <v>233</v>
      </c>
      <c r="U1629" s="150">
        <f t="shared" si="25"/>
        <v>0</v>
      </c>
    </row>
    <row r="1630" spans="1:21" x14ac:dyDescent="0.2">
      <c r="A1630" s="147" t="s">
        <v>8518</v>
      </c>
      <c r="B1630" s="147" t="s">
        <v>3512</v>
      </c>
      <c r="C1630" s="147" t="s">
        <v>63</v>
      </c>
      <c r="D1630" s="147" t="s">
        <v>8516</v>
      </c>
      <c r="E1630" s="148">
        <v>738</v>
      </c>
      <c r="F1630" s="148">
        <v>735</v>
      </c>
      <c r="G1630" s="148">
        <v>19</v>
      </c>
      <c r="H1630" s="148">
        <v>0</v>
      </c>
      <c r="I1630" s="147" t="s">
        <v>4537</v>
      </c>
      <c r="J1630" s="147" t="s">
        <v>4537</v>
      </c>
      <c r="K1630" s="147" t="s">
        <v>4537</v>
      </c>
      <c r="L1630" s="147" t="s">
        <v>8515</v>
      </c>
      <c r="M1630" s="147" t="s">
        <v>4537</v>
      </c>
      <c r="N1630" s="147" t="s">
        <v>233</v>
      </c>
      <c r="O1630" s="147" t="s">
        <v>4537</v>
      </c>
      <c r="P1630" s="147" t="s">
        <v>233</v>
      </c>
      <c r="Q1630" s="147" t="s">
        <v>4537</v>
      </c>
      <c r="R1630" s="147" t="s">
        <v>233</v>
      </c>
      <c r="S1630" s="147" t="s">
        <v>4537</v>
      </c>
      <c r="T1630" s="147" t="s">
        <v>233</v>
      </c>
      <c r="U1630" s="150">
        <f t="shared" si="25"/>
        <v>0</v>
      </c>
    </row>
    <row r="1631" spans="1:21" x14ac:dyDescent="0.2">
      <c r="A1631" s="147" t="s">
        <v>8518</v>
      </c>
      <c r="B1631" s="147" t="s">
        <v>7927</v>
      </c>
      <c r="C1631" s="147" t="s">
        <v>63</v>
      </c>
      <c r="D1631" s="147" t="s">
        <v>8516</v>
      </c>
      <c r="E1631" s="148">
        <v>623</v>
      </c>
      <c r="F1631" s="148">
        <v>1976</v>
      </c>
      <c r="G1631" s="148">
        <v>1360</v>
      </c>
      <c r="H1631" s="148">
        <v>1</v>
      </c>
      <c r="I1631" s="147" t="s">
        <v>4537</v>
      </c>
      <c r="J1631" s="147" t="s">
        <v>4537</v>
      </c>
      <c r="K1631" s="147" t="s">
        <v>4537</v>
      </c>
      <c r="L1631" s="147" t="s">
        <v>8512</v>
      </c>
      <c r="M1631" s="147" t="s">
        <v>4537</v>
      </c>
      <c r="N1631" s="147" t="s">
        <v>233</v>
      </c>
      <c r="O1631" s="147" t="s">
        <v>4537</v>
      </c>
      <c r="P1631" s="147" t="s">
        <v>233</v>
      </c>
      <c r="Q1631" s="147" t="s">
        <v>4537</v>
      </c>
      <c r="R1631" s="147" t="s">
        <v>233</v>
      </c>
      <c r="S1631" s="147" t="s">
        <v>4537</v>
      </c>
      <c r="T1631" s="147" t="s">
        <v>233</v>
      </c>
      <c r="U1631" s="150">
        <f t="shared" si="25"/>
        <v>0</v>
      </c>
    </row>
    <row r="1632" spans="1:21" x14ac:dyDescent="0.2">
      <c r="A1632" s="147" t="s">
        <v>8518</v>
      </c>
      <c r="B1632" s="147" t="s">
        <v>4827</v>
      </c>
      <c r="C1632" s="147" t="s">
        <v>544</v>
      </c>
      <c r="D1632" s="147" t="s">
        <v>8516</v>
      </c>
      <c r="E1632" s="148">
        <v>99</v>
      </c>
      <c r="F1632" s="148">
        <v>417</v>
      </c>
      <c r="G1632" s="148">
        <v>238</v>
      </c>
      <c r="H1632" s="148">
        <v>1</v>
      </c>
      <c r="I1632" s="147" t="s">
        <v>4537</v>
      </c>
      <c r="J1632" s="147" t="s">
        <v>4537</v>
      </c>
      <c r="K1632" s="147" t="s">
        <v>4537</v>
      </c>
      <c r="L1632" s="147" t="s">
        <v>8512</v>
      </c>
      <c r="M1632" s="147" t="s">
        <v>4537</v>
      </c>
      <c r="N1632" s="147" t="s">
        <v>233</v>
      </c>
      <c r="O1632" s="147" t="s">
        <v>4537</v>
      </c>
      <c r="P1632" s="147" t="s">
        <v>233</v>
      </c>
      <c r="Q1632" s="147" t="s">
        <v>4537</v>
      </c>
      <c r="R1632" s="147" t="s">
        <v>233</v>
      </c>
      <c r="S1632" s="147" t="s">
        <v>4537</v>
      </c>
      <c r="T1632" s="147" t="s">
        <v>233</v>
      </c>
      <c r="U1632" s="150">
        <f t="shared" si="25"/>
        <v>0</v>
      </c>
    </row>
    <row r="1633" spans="1:21" x14ac:dyDescent="0.2">
      <c r="A1633" s="147" t="s">
        <v>8518</v>
      </c>
      <c r="B1633" s="147" t="s">
        <v>7974</v>
      </c>
      <c r="C1633" s="147" t="s">
        <v>1289</v>
      </c>
      <c r="D1633" s="147" t="s">
        <v>8516</v>
      </c>
      <c r="E1633" s="148">
        <v>0</v>
      </c>
      <c r="F1633" s="148">
        <v>0</v>
      </c>
      <c r="G1633" s="148">
        <v>0</v>
      </c>
      <c r="H1633" s="148">
        <v>0</v>
      </c>
      <c r="I1633" s="147" t="s">
        <v>4537</v>
      </c>
      <c r="J1633" s="147" t="s">
        <v>4537</v>
      </c>
      <c r="K1633" s="147" t="s">
        <v>4537</v>
      </c>
      <c r="L1633" s="147" t="s">
        <v>8515</v>
      </c>
      <c r="M1633" s="147" t="s">
        <v>4537</v>
      </c>
      <c r="N1633" s="147" t="s">
        <v>233</v>
      </c>
      <c r="O1633" s="147" t="s">
        <v>4537</v>
      </c>
      <c r="P1633" s="147" t="s">
        <v>233</v>
      </c>
      <c r="Q1633" s="147" t="s">
        <v>4537</v>
      </c>
      <c r="R1633" s="147" t="s">
        <v>233</v>
      </c>
      <c r="S1633" s="147" t="s">
        <v>4537</v>
      </c>
      <c r="T1633" s="147" t="s">
        <v>233</v>
      </c>
      <c r="U1633" s="150">
        <f t="shared" si="25"/>
        <v>0</v>
      </c>
    </row>
    <row r="1634" spans="1:21" x14ac:dyDescent="0.2">
      <c r="A1634" s="147" t="s">
        <v>8518</v>
      </c>
      <c r="B1634" s="147" t="s">
        <v>6222</v>
      </c>
      <c r="C1634" s="147" t="s">
        <v>544</v>
      </c>
      <c r="D1634" s="147" t="s">
        <v>8516</v>
      </c>
      <c r="E1634" s="148">
        <v>2563</v>
      </c>
      <c r="F1634" s="148">
        <v>5335</v>
      </c>
      <c r="G1634" s="148">
        <v>3153</v>
      </c>
      <c r="H1634" s="148">
        <v>7</v>
      </c>
      <c r="I1634" s="147" t="s">
        <v>4537</v>
      </c>
      <c r="J1634" s="147" t="s">
        <v>4537</v>
      </c>
      <c r="K1634" s="147" t="s">
        <v>4537</v>
      </c>
      <c r="L1634" s="147" t="s">
        <v>8512</v>
      </c>
      <c r="M1634" s="147" t="s">
        <v>4537</v>
      </c>
      <c r="N1634" s="147" t="s">
        <v>233</v>
      </c>
      <c r="O1634" s="147" t="s">
        <v>4537</v>
      </c>
      <c r="P1634" s="147" t="s">
        <v>233</v>
      </c>
      <c r="Q1634" s="147" t="s">
        <v>4537</v>
      </c>
      <c r="R1634" s="147" t="s">
        <v>233</v>
      </c>
      <c r="S1634" s="147" t="s">
        <v>4537</v>
      </c>
      <c r="T1634" s="147" t="s">
        <v>233</v>
      </c>
      <c r="U1634" s="150">
        <f t="shared" si="25"/>
        <v>0</v>
      </c>
    </row>
    <row r="1635" spans="1:21" x14ac:dyDescent="0.2">
      <c r="A1635" s="147" t="s">
        <v>8518</v>
      </c>
      <c r="B1635" s="147" t="s">
        <v>7901</v>
      </c>
      <c r="C1635" s="147" t="s">
        <v>63</v>
      </c>
      <c r="D1635" s="147" t="s">
        <v>8516</v>
      </c>
      <c r="E1635" s="148">
        <v>575</v>
      </c>
      <c r="F1635" s="148">
        <v>2603</v>
      </c>
      <c r="G1635" s="148">
        <v>1073</v>
      </c>
      <c r="H1635" s="148">
        <v>0</v>
      </c>
      <c r="I1635" s="147" t="s">
        <v>4537</v>
      </c>
      <c r="J1635" s="147" t="s">
        <v>4537</v>
      </c>
      <c r="K1635" s="147" t="s">
        <v>4537</v>
      </c>
      <c r="L1635" s="147" t="s">
        <v>8515</v>
      </c>
      <c r="M1635" s="147" t="s">
        <v>4537</v>
      </c>
      <c r="N1635" s="147" t="s">
        <v>233</v>
      </c>
      <c r="O1635" s="147" t="s">
        <v>4537</v>
      </c>
      <c r="P1635" s="147" t="s">
        <v>233</v>
      </c>
      <c r="Q1635" s="147" t="s">
        <v>4537</v>
      </c>
      <c r="R1635" s="147" t="s">
        <v>233</v>
      </c>
      <c r="S1635" s="147" t="s">
        <v>4537</v>
      </c>
      <c r="T1635" s="147" t="s">
        <v>233</v>
      </c>
      <c r="U1635" s="150">
        <f t="shared" si="25"/>
        <v>0</v>
      </c>
    </row>
    <row r="1636" spans="1:21" x14ac:dyDescent="0.2">
      <c r="A1636" s="147" t="s">
        <v>8518</v>
      </c>
      <c r="B1636" s="147" t="s">
        <v>584</v>
      </c>
      <c r="C1636" s="147" t="s">
        <v>63</v>
      </c>
      <c r="D1636" s="147" t="s">
        <v>8516</v>
      </c>
      <c r="E1636" s="148">
        <v>540</v>
      </c>
      <c r="F1636" s="148">
        <v>2002</v>
      </c>
      <c r="G1636" s="148">
        <v>1073</v>
      </c>
      <c r="H1636" s="148">
        <v>0</v>
      </c>
      <c r="I1636" s="147" t="s">
        <v>4537</v>
      </c>
      <c r="J1636" s="147" t="s">
        <v>4537</v>
      </c>
      <c r="K1636" s="147" t="s">
        <v>4537</v>
      </c>
      <c r="L1636" s="147" t="s">
        <v>8512</v>
      </c>
      <c r="M1636" s="147" t="s">
        <v>4537</v>
      </c>
      <c r="N1636" s="147" t="s">
        <v>233</v>
      </c>
      <c r="O1636" s="147" t="s">
        <v>4537</v>
      </c>
      <c r="P1636" s="147" t="s">
        <v>233</v>
      </c>
      <c r="Q1636" s="147" t="s">
        <v>4537</v>
      </c>
      <c r="R1636" s="147" t="s">
        <v>233</v>
      </c>
      <c r="S1636" s="147" t="s">
        <v>4537</v>
      </c>
      <c r="T1636" s="147" t="s">
        <v>233</v>
      </c>
      <c r="U1636" s="150">
        <f t="shared" si="25"/>
        <v>0</v>
      </c>
    </row>
    <row r="1637" spans="1:21" x14ac:dyDescent="0.2">
      <c r="A1637" s="147" t="s">
        <v>8518</v>
      </c>
      <c r="B1637" s="147" t="s">
        <v>7937</v>
      </c>
      <c r="C1637" s="147" t="s">
        <v>43</v>
      </c>
      <c r="D1637" s="147" t="s">
        <v>8516</v>
      </c>
      <c r="E1637" s="148">
        <v>415</v>
      </c>
      <c r="F1637" s="148">
        <v>1224</v>
      </c>
      <c r="G1637" s="148">
        <v>798</v>
      </c>
      <c r="H1637" s="148">
        <v>5</v>
      </c>
      <c r="I1637" s="147" t="s">
        <v>4537</v>
      </c>
      <c r="J1637" s="147" t="s">
        <v>4537</v>
      </c>
      <c r="K1637" s="147" t="s">
        <v>4537</v>
      </c>
      <c r="L1637" s="147" t="s">
        <v>8515</v>
      </c>
      <c r="M1637" s="147" t="s">
        <v>4537</v>
      </c>
      <c r="N1637" s="147" t="s">
        <v>233</v>
      </c>
      <c r="O1637" s="147" t="s">
        <v>4537</v>
      </c>
      <c r="P1637" s="147" t="s">
        <v>233</v>
      </c>
      <c r="Q1637" s="147" t="s">
        <v>4537</v>
      </c>
      <c r="R1637" s="147" t="s">
        <v>233</v>
      </c>
      <c r="S1637" s="147" t="s">
        <v>4537</v>
      </c>
      <c r="T1637" s="147" t="s">
        <v>233</v>
      </c>
      <c r="U1637" s="150">
        <f t="shared" si="25"/>
        <v>0</v>
      </c>
    </row>
    <row r="1638" spans="1:21" x14ac:dyDescent="0.2">
      <c r="A1638" s="147" t="s">
        <v>8518</v>
      </c>
      <c r="B1638" s="147" t="s">
        <v>7236</v>
      </c>
      <c r="C1638" s="147" t="s">
        <v>43</v>
      </c>
      <c r="D1638" s="147" t="s">
        <v>8516</v>
      </c>
      <c r="E1638" s="148">
        <v>382</v>
      </c>
      <c r="F1638" s="148">
        <v>598</v>
      </c>
      <c r="G1638" s="148">
        <v>147</v>
      </c>
      <c r="H1638" s="148">
        <v>6</v>
      </c>
      <c r="I1638" s="147" t="s">
        <v>4537</v>
      </c>
      <c r="J1638" s="147" t="s">
        <v>4537</v>
      </c>
      <c r="K1638" s="147" t="s">
        <v>4537</v>
      </c>
      <c r="L1638" s="147" t="s">
        <v>8515</v>
      </c>
      <c r="M1638" s="147" t="s">
        <v>4537</v>
      </c>
      <c r="N1638" s="147" t="s">
        <v>233</v>
      </c>
      <c r="O1638" s="147" t="s">
        <v>4537</v>
      </c>
      <c r="P1638" s="147" t="s">
        <v>233</v>
      </c>
      <c r="Q1638" s="147" t="s">
        <v>4537</v>
      </c>
      <c r="R1638" s="147" t="s">
        <v>233</v>
      </c>
      <c r="S1638" s="147" t="s">
        <v>4537</v>
      </c>
      <c r="T1638" s="147" t="s">
        <v>233</v>
      </c>
      <c r="U1638" s="150">
        <f t="shared" si="25"/>
        <v>0</v>
      </c>
    </row>
    <row r="1639" spans="1:21" x14ac:dyDescent="0.2">
      <c r="A1639" s="147" t="s">
        <v>8518</v>
      </c>
      <c r="B1639" s="147" t="s">
        <v>589</v>
      </c>
      <c r="C1639" s="147" t="s">
        <v>107</v>
      </c>
      <c r="D1639" s="147" t="s">
        <v>8516</v>
      </c>
      <c r="E1639" s="148">
        <v>607</v>
      </c>
      <c r="F1639" s="148">
        <v>10324</v>
      </c>
      <c r="G1639" s="148">
        <v>2581</v>
      </c>
      <c r="H1639" s="148">
        <v>0</v>
      </c>
      <c r="I1639" s="147" t="s">
        <v>4537</v>
      </c>
      <c r="J1639" s="147" t="s">
        <v>4537</v>
      </c>
      <c r="K1639" s="147" t="s">
        <v>4537</v>
      </c>
      <c r="L1639" s="147" t="s">
        <v>8515</v>
      </c>
      <c r="M1639" s="147" t="s">
        <v>4537</v>
      </c>
      <c r="N1639" s="147" t="s">
        <v>233</v>
      </c>
      <c r="O1639" s="147" t="s">
        <v>4537</v>
      </c>
      <c r="P1639" s="147" t="s">
        <v>233</v>
      </c>
      <c r="Q1639" s="147" t="s">
        <v>4537</v>
      </c>
      <c r="R1639" s="147" t="s">
        <v>233</v>
      </c>
      <c r="S1639" s="147" t="s">
        <v>4537</v>
      </c>
      <c r="T1639" s="147" t="s">
        <v>233</v>
      </c>
      <c r="U1639" s="150">
        <f t="shared" si="25"/>
        <v>0</v>
      </c>
    </row>
    <row r="1640" spans="1:21" x14ac:dyDescent="0.2">
      <c r="A1640" s="147" t="s">
        <v>8518</v>
      </c>
      <c r="B1640" s="147" t="s">
        <v>55</v>
      </c>
      <c r="C1640" s="147" t="s">
        <v>63</v>
      </c>
      <c r="D1640" s="147" t="s">
        <v>8516</v>
      </c>
      <c r="E1640" s="148">
        <v>2690</v>
      </c>
      <c r="F1640" s="148">
        <v>5084</v>
      </c>
      <c r="G1640" s="148">
        <v>182</v>
      </c>
      <c r="H1640" s="148">
        <v>0</v>
      </c>
      <c r="I1640" s="147" t="s">
        <v>4537</v>
      </c>
      <c r="J1640" s="147" t="s">
        <v>4537</v>
      </c>
      <c r="K1640" s="147" t="s">
        <v>4537</v>
      </c>
      <c r="L1640" s="147" t="s">
        <v>8515</v>
      </c>
      <c r="M1640" s="147" t="s">
        <v>4537</v>
      </c>
      <c r="N1640" s="147" t="s">
        <v>233</v>
      </c>
      <c r="O1640" s="147" t="s">
        <v>4537</v>
      </c>
      <c r="P1640" s="147" t="s">
        <v>233</v>
      </c>
      <c r="Q1640" s="147" t="s">
        <v>4537</v>
      </c>
      <c r="R1640" s="147" t="s">
        <v>233</v>
      </c>
      <c r="S1640" s="147" t="s">
        <v>4537</v>
      </c>
      <c r="T1640" s="147" t="s">
        <v>233</v>
      </c>
      <c r="U1640" s="150">
        <f t="shared" si="25"/>
        <v>0</v>
      </c>
    </row>
    <row r="1641" spans="1:21" x14ac:dyDescent="0.2">
      <c r="A1641" s="147" t="s">
        <v>8518</v>
      </c>
      <c r="B1641" s="147" t="s">
        <v>321</v>
      </c>
      <c r="C1641" s="147" t="s">
        <v>63</v>
      </c>
      <c r="D1641" s="147" t="s">
        <v>8516</v>
      </c>
      <c r="E1641" s="148">
        <v>3428</v>
      </c>
      <c r="F1641" s="148">
        <v>8686</v>
      </c>
      <c r="G1641" s="148">
        <v>0</v>
      </c>
      <c r="H1641" s="148">
        <v>0</v>
      </c>
      <c r="I1641" s="147" t="s">
        <v>4537</v>
      </c>
      <c r="J1641" s="147" t="s">
        <v>4537</v>
      </c>
      <c r="K1641" s="147" t="s">
        <v>4537</v>
      </c>
      <c r="L1641" s="147" t="s">
        <v>8515</v>
      </c>
      <c r="M1641" s="147" t="s">
        <v>4537</v>
      </c>
      <c r="N1641" s="147" t="s">
        <v>233</v>
      </c>
      <c r="O1641" s="147" t="s">
        <v>4537</v>
      </c>
      <c r="P1641" s="147" t="s">
        <v>233</v>
      </c>
      <c r="Q1641" s="147" t="s">
        <v>4537</v>
      </c>
      <c r="R1641" s="147" t="s">
        <v>233</v>
      </c>
      <c r="S1641" s="147" t="s">
        <v>4537</v>
      </c>
      <c r="T1641" s="147" t="s">
        <v>233</v>
      </c>
      <c r="U1641" s="150">
        <f t="shared" si="25"/>
        <v>0</v>
      </c>
    </row>
    <row r="1642" spans="1:21" x14ac:dyDescent="0.2">
      <c r="A1642" s="147" t="s">
        <v>8518</v>
      </c>
      <c r="B1642" s="147" t="s">
        <v>61</v>
      </c>
      <c r="C1642" s="147" t="s">
        <v>63</v>
      </c>
      <c r="D1642" s="147" t="s">
        <v>8516</v>
      </c>
      <c r="E1642" s="148">
        <v>729</v>
      </c>
      <c r="F1642" s="148">
        <v>709</v>
      </c>
      <c r="G1642" s="148">
        <v>37</v>
      </c>
      <c r="H1642" s="148">
        <v>0</v>
      </c>
      <c r="I1642" s="147" t="s">
        <v>4537</v>
      </c>
      <c r="J1642" s="147" t="s">
        <v>4537</v>
      </c>
      <c r="K1642" s="147" t="s">
        <v>4537</v>
      </c>
      <c r="L1642" s="147" t="s">
        <v>8515</v>
      </c>
      <c r="M1642" s="147" t="s">
        <v>4537</v>
      </c>
      <c r="N1642" s="147" t="s">
        <v>233</v>
      </c>
      <c r="O1642" s="147" t="s">
        <v>4537</v>
      </c>
      <c r="P1642" s="147" t="s">
        <v>233</v>
      </c>
      <c r="Q1642" s="147" t="s">
        <v>4537</v>
      </c>
      <c r="R1642" s="147" t="s">
        <v>233</v>
      </c>
      <c r="S1642" s="147" t="s">
        <v>4537</v>
      </c>
      <c r="T1642" s="147" t="s">
        <v>233</v>
      </c>
      <c r="U1642" s="150">
        <f t="shared" si="25"/>
        <v>0</v>
      </c>
    </row>
    <row r="1643" spans="1:21" x14ac:dyDescent="0.2">
      <c r="A1643" s="147" t="s">
        <v>8518</v>
      </c>
      <c r="B1643" s="147" t="s">
        <v>7922</v>
      </c>
      <c r="C1643" s="147" t="s">
        <v>63</v>
      </c>
      <c r="D1643" s="147" t="s">
        <v>8516</v>
      </c>
      <c r="E1643" s="148">
        <v>740</v>
      </c>
      <c r="F1643" s="148">
        <v>1764</v>
      </c>
      <c r="G1643" s="148">
        <v>7</v>
      </c>
      <c r="H1643" s="148">
        <v>0</v>
      </c>
      <c r="I1643" s="147" t="s">
        <v>4537</v>
      </c>
      <c r="J1643" s="147" t="s">
        <v>4537</v>
      </c>
      <c r="K1643" s="147" t="s">
        <v>4537</v>
      </c>
      <c r="L1643" s="147" t="s">
        <v>8515</v>
      </c>
      <c r="M1643" s="147" t="s">
        <v>4537</v>
      </c>
      <c r="N1643" s="147" t="s">
        <v>233</v>
      </c>
      <c r="O1643" s="147" t="s">
        <v>4537</v>
      </c>
      <c r="P1643" s="147" t="s">
        <v>233</v>
      </c>
      <c r="Q1643" s="147" t="s">
        <v>4537</v>
      </c>
      <c r="R1643" s="147" t="s">
        <v>233</v>
      </c>
      <c r="S1643" s="147" t="s">
        <v>4537</v>
      </c>
      <c r="T1643" s="147" t="s">
        <v>233</v>
      </c>
      <c r="U1643" s="150">
        <f t="shared" si="25"/>
        <v>0</v>
      </c>
    </row>
    <row r="1644" spans="1:21" x14ac:dyDescent="0.2">
      <c r="A1644" s="147" t="s">
        <v>8518</v>
      </c>
      <c r="B1644" s="147" t="s">
        <v>7907</v>
      </c>
      <c r="C1644" s="147" t="s">
        <v>63</v>
      </c>
      <c r="D1644" s="147" t="s">
        <v>8516</v>
      </c>
      <c r="E1644" s="148">
        <v>37</v>
      </c>
      <c r="F1644" s="148">
        <v>1485</v>
      </c>
      <c r="G1644" s="148">
        <v>690</v>
      </c>
      <c r="H1644" s="148">
        <v>0</v>
      </c>
      <c r="I1644" s="147" t="s">
        <v>4537</v>
      </c>
      <c r="J1644" s="147" t="s">
        <v>4537</v>
      </c>
      <c r="K1644" s="147" t="s">
        <v>4537</v>
      </c>
      <c r="L1644" s="147" t="s">
        <v>8512</v>
      </c>
      <c r="M1644" s="147" t="s">
        <v>4537</v>
      </c>
      <c r="N1644" s="147" t="s">
        <v>233</v>
      </c>
      <c r="O1644" s="147" t="s">
        <v>4537</v>
      </c>
      <c r="P1644" s="147" t="s">
        <v>233</v>
      </c>
      <c r="Q1644" s="147" t="s">
        <v>4537</v>
      </c>
      <c r="R1644" s="147" t="s">
        <v>233</v>
      </c>
      <c r="S1644" s="147" t="s">
        <v>4537</v>
      </c>
      <c r="T1644" s="147" t="s">
        <v>233</v>
      </c>
      <c r="U1644" s="150">
        <f t="shared" si="25"/>
        <v>0</v>
      </c>
    </row>
    <row r="1645" spans="1:21" x14ac:dyDescent="0.2">
      <c r="A1645" s="147" t="s">
        <v>8518</v>
      </c>
      <c r="B1645" s="147" t="s">
        <v>6941</v>
      </c>
      <c r="C1645" s="147" t="s">
        <v>107</v>
      </c>
      <c r="D1645" s="147" t="s">
        <v>8516</v>
      </c>
      <c r="E1645" s="148">
        <v>0</v>
      </c>
      <c r="F1645" s="148">
        <v>351</v>
      </c>
      <c r="G1645" s="148">
        <v>0</v>
      </c>
      <c r="H1645" s="148">
        <v>0</v>
      </c>
      <c r="I1645" s="147" t="s">
        <v>4537</v>
      </c>
      <c r="J1645" s="147" t="s">
        <v>4537</v>
      </c>
      <c r="K1645" s="147" t="s">
        <v>4537</v>
      </c>
      <c r="L1645" s="147" t="s">
        <v>8512</v>
      </c>
      <c r="M1645" s="147" t="s">
        <v>4537</v>
      </c>
      <c r="N1645" s="147" t="s">
        <v>233</v>
      </c>
      <c r="O1645" s="147" t="s">
        <v>4537</v>
      </c>
      <c r="P1645" s="147" t="s">
        <v>233</v>
      </c>
      <c r="Q1645" s="147" t="s">
        <v>4537</v>
      </c>
      <c r="R1645" s="147" t="s">
        <v>233</v>
      </c>
      <c r="S1645" s="147" t="s">
        <v>4537</v>
      </c>
      <c r="T1645" s="147" t="s">
        <v>233</v>
      </c>
      <c r="U1645" s="150">
        <f t="shared" si="25"/>
        <v>0</v>
      </c>
    </row>
    <row r="1646" spans="1:21" x14ac:dyDescent="0.2">
      <c r="A1646" s="147" t="s">
        <v>8518</v>
      </c>
      <c r="B1646" s="147" t="s">
        <v>5750</v>
      </c>
      <c r="C1646" s="147" t="s">
        <v>43</v>
      </c>
      <c r="D1646" s="147" t="s">
        <v>8516</v>
      </c>
      <c r="E1646" s="148">
        <v>310</v>
      </c>
      <c r="F1646" s="148">
        <v>1879</v>
      </c>
      <c r="G1646" s="148">
        <v>248</v>
      </c>
      <c r="H1646" s="148">
        <v>29</v>
      </c>
      <c r="I1646" s="147" t="s">
        <v>4537</v>
      </c>
      <c r="J1646" s="147" t="s">
        <v>4537</v>
      </c>
      <c r="K1646" s="147" t="s">
        <v>4537</v>
      </c>
      <c r="L1646" s="147" t="s">
        <v>8512</v>
      </c>
      <c r="M1646" s="147" t="s">
        <v>4537</v>
      </c>
      <c r="N1646" s="147" t="s">
        <v>233</v>
      </c>
      <c r="O1646" s="147" t="s">
        <v>4537</v>
      </c>
      <c r="P1646" s="147" t="s">
        <v>233</v>
      </c>
      <c r="Q1646" s="147" t="s">
        <v>4537</v>
      </c>
      <c r="R1646" s="147" t="s">
        <v>233</v>
      </c>
      <c r="S1646" s="147" t="s">
        <v>4537</v>
      </c>
      <c r="T1646" s="147" t="s">
        <v>233</v>
      </c>
      <c r="U1646" s="150">
        <f t="shared" si="25"/>
        <v>0</v>
      </c>
    </row>
    <row r="1647" spans="1:21" x14ac:dyDescent="0.2">
      <c r="A1647" s="147" t="s">
        <v>8518</v>
      </c>
      <c r="B1647" s="147" t="s">
        <v>5627</v>
      </c>
      <c r="C1647" s="147" t="s">
        <v>43</v>
      </c>
      <c r="D1647" s="147" t="s">
        <v>8516</v>
      </c>
      <c r="E1647" s="148">
        <v>355</v>
      </c>
      <c r="F1647" s="148">
        <v>900</v>
      </c>
      <c r="G1647" s="148">
        <v>100</v>
      </c>
      <c r="H1647" s="148">
        <v>0</v>
      </c>
      <c r="I1647" s="147" t="s">
        <v>4537</v>
      </c>
      <c r="J1647" s="147" t="s">
        <v>4537</v>
      </c>
      <c r="K1647" s="147" t="s">
        <v>4537</v>
      </c>
      <c r="L1647" s="147" t="s">
        <v>8512</v>
      </c>
      <c r="M1647" s="147" t="s">
        <v>4537</v>
      </c>
      <c r="N1647" s="147" t="s">
        <v>233</v>
      </c>
      <c r="O1647" s="147" t="s">
        <v>4537</v>
      </c>
      <c r="P1647" s="147" t="s">
        <v>233</v>
      </c>
      <c r="Q1647" s="147" t="s">
        <v>4537</v>
      </c>
      <c r="R1647" s="147" t="s">
        <v>233</v>
      </c>
      <c r="S1647" s="147" t="s">
        <v>4537</v>
      </c>
      <c r="T1647" s="147" t="s">
        <v>233</v>
      </c>
      <c r="U1647" s="150">
        <f t="shared" si="25"/>
        <v>0</v>
      </c>
    </row>
    <row r="1648" spans="1:21" x14ac:dyDescent="0.2">
      <c r="A1648" s="147" t="s">
        <v>8518</v>
      </c>
      <c r="B1648" s="147" t="s">
        <v>746</v>
      </c>
      <c r="C1648" s="147" t="s">
        <v>63</v>
      </c>
      <c r="D1648" s="147" t="s">
        <v>18</v>
      </c>
      <c r="E1648" s="148">
        <v>377</v>
      </c>
      <c r="F1648" s="148">
        <v>980</v>
      </c>
      <c r="G1648" s="148">
        <v>0</v>
      </c>
      <c r="H1648" s="148">
        <v>2129</v>
      </c>
      <c r="I1648" s="147" t="s">
        <v>4537</v>
      </c>
      <c r="J1648" s="147" t="s">
        <v>4537</v>
      </c>
      <c r="K1648" s="147" t="s">
        <v>4537</v>
      </c>
      <c r="L1648" s="147" t="s">
        <v>8512</v>
      </c>
      <c r="M1648" s="147" t="s">
        <v>4537</v>
      </c>
      <c r="N1648" s="147" t="s">
        <v>233</v>
      </c>
      <c r="O1648" s="147" t="s">
        <v>4537</v>
      </c>
      <c r="P1648" s="147" t="s">
        <v>233</v>
      </c>
      <c r="Q1648" s="147" t="s">
        <v>4537</v>
      </c>
      <c r="R1648" s="147" t="s">
        <v>233</v>
      </c>
      <c r="S1648" s="147" t="s">
        <v>4537</v>
      </c>
      <c r="T1648" s="147" t="s">
        <v>233</v>
      </c>
      <c r="U1648" s="150">
        <f t="shared" si="25"/>
        <v>0</v>
      </c>
    </row>
    <row r="1649" spans="1:21" x14ac:dyDescent="0.2">
      <c r="A1649" s="147" t="s">
        <v>8518</v>
      </c>
      <c r="B1649" s="147" t="s">
        <v>4726</v>
      </c>
      <c r="C1649" s="147" t="s">
        <v>43</v>
      </c>
      <c r="D1649" s="147" t="s">
        <v>8516</v>
      </c>
      <c r="E1649" s="148">
        <v>250</v>
      </c>
      <c r="F1649" s="148">
        <v>504</v>
      </c>
      <c r="G1649" s="148">
        <v>159</v>
      </c>
      <c r="H1649" s="148">
        <v>3</v>
      </c>
      <c r="I1649" s="147" t="s">
        <v>4537</v>
      </c>
      <c r="J1649" s="147" t="s">
        <v>4537</v>
      </c>
      <c r="K1649" s="147" t="s">
        <v>4537</v>
      </c>
      <c r="L1649" s="147" t="s">
        <v>8512</v>
      </c>
      <c r="M1649" s="147" t="s">
        <v>4537</v>
      </c>
      <c r="N1649" s="147" t="s">
        <v>233</v>
      </c>
      <c r="O1649" s="147" t="s">
        <v>4537</v>
      </c>
      <c r="P1649" s="147" t="s">
        <v>233</v>
      </c>
      <c r="Q1649" s="147" t="s">
        <v>4537</v>
      </c>
      <c r="R1649" s="147" t="s">
        <v>233</v>
      </c>
      <c r="S1649" s="147" t="s">
        <v>4537</v>
      </c>
      <c r="T1649" s="147" t="s">
        <v>233</v>
      </c>
      <c r="U1649" s="150">
        <f t="shared" si="25"/>
        <v>0</v>
      </c>
    </row>
    <row r="1650" spans="1:21" x14ac:dyDescent="0.2">
      <c r="A1650" s="147" t="s">
        <v>8518</v>
      </c>
      <c r="B1650" s="147" t="s">
        <v>4873</v>
      </c>
      <c r="C1650" s="147" t="s">
        <v>107</v>
      </c>
      <c r="D1650" s="147" t="s">
        <v>8516</v>
      </c>
      <c r="E1650" s="148">
        <v>370</v>
      </c>
      <c r="F1650" s="148">
        <v>538</v>
      </c>
      <c r="G1650" s="148">
        <v>168</v>
      </c>
      <c r="H1650" s="148">
        <v>0</v>
      </c>
      <c r="I1650" s="147" t="s">
        <v>4537</v>
      </c>
      <c r="J1650" s="147" t="s">
        <v>4537</v>
      </c>
      <c r="K1650" s="147" t="s">
        <v>4537</v>
      </c>
      <c r="L1650" s="147" t="s">
        <v>8512</v>
      </c>
      <c r="M1650" s="147" t="s">
        <v>4537</v>
      </c>
      <c r="N1650" s="147" t="s">
        <v>233</v>
      </c>
      <c r="O1650" s="147" t="s">
        <v>4537</v>
      </c>
      <c r="P1650" s="147" t="s">
        <v>233</v>
      </c>
      <c r="Q1650" s="147" t="s">
        <v>4537</v>
      </c>
      <c r="R1650" s="147" t="s">
        <v>233</v>
      </c>
      <c r="S1650" s="147" t="s">
        <v>4537</v>
      </c>
      <c r="T1650" s="147" t="s">
        <v>233</v>
      </c>
      <c r="U1650" s="150">
        <f t="shared" si="25"/>
        <v>0</v>
      </c>
    </row>
    <row r="1651" spans="1:21" x14ac:dyDescent="0.2">
      <c r="A1651" s="147" t="s">
        <v>8518</v>
      </c>
      <c r="B1651" s="147" t="s">
        <v>4902</v>
      </c>
      <c r="C1651" s="147" t="s">
        <v>43</v>
      </c>
      <c r="D1651" s="147" t="s">
        <v>8516</v>
      </c>
      <c r="E1651" s="148">
        <v>150</v>
      </c>
      <c r="F1651" s="148">
        <v>730</v>
      </c>
      <c r="G1651" s="148">
        <v>463</v>
      </c>
      <c r="H1651" s="148">
        <v>1</v>
      </c>
      <c r="I1651" s="147" t="s">
        <v>4537</v>
      </c>
      <c r="J1651" s="147" t="s">
        <v>4537</v>
      </c>
      <c r="K1651" s="147" t="s">
        <v>4537</v>
      </c>
      <c r="L1651" s="147" t="s">
        <v>8512</v>
      </c>
      <c r="M1651" s="147" t="s">
        <v>4537</v>
      </c>
      <c r="N1651" s="147" t="s">
        <v>233</v>
      </c>
      <c r="O1651" s="147" t="s">
        <v>4537</v>
      </c>
      <c r="P1651" s="147" t="s">
        <v>233</v>
      </c>
      <c r="Q1651" s="147" t="s">
        <v>4537</v>
      </c>
      <c r="R1651" s="147" t="s">
        <v>233</v>
      </c>
      <c r="S1651" s="147" t="s">
        <v>4537</v>
      </c>
      <c r="T1651" s="147" t="s">
        <v>233</v>
      </c>
      <c r="U1651" s="150">
        <f t="shared" si="25"/>
        <v>0</v>
      </c>
    </row>
    <row r="1652" spans="1:21" x14ac:dyDescent="0.2">
      <c r="A1652" s="147" t="s">
        <v>8518</v>
      </c>
      <c r="B1652" s="147" t="s">
        <v>746</v>
      </c>
      <c r="C1652" s="147" t="s">
        <v>63</v>
      </c>
      <c r="D1652" s="147" t="s">
        <v>987</v>
      </c>
      <c r="E1652" s="148">
        <v>292</v>
      </c>
      <c r="F1652" s="148">
        <v>677</v>
      </c>
      <c r="G1652" s="148">
        <v>18</v>
      </c>
      <c r="H1652" s="148">
        <v>21</v>
      </c>
      <c r="I1652" s="147" t="s">
        <v>4537</v>
      </c>
      <c r="J1652" s="147" t="s">
        <v>4537</v>
      </c>
      <c r="K1652" s="147" t="s">
        <v>4537</v>
      </c>
      <c r="L1652" s="147" t="s">
        <v>8512</v>
      </c>
      <c r="M1652" s="147" t="s">
        <v>4537</v>
      </c>
      <c r="N1652" s="147" t="s">
        <v>233</v>
      </c>
      <c r="O1652" s="147" t="s">
        <v>4537</v>
      </c>
      <c r="P1652" s="147" t="s">
        <v>233</v>
      </c>
      <c r="Q1652" s="147" t="s">
        <v>4537</v>
      </c>
      <c r="R1652" s="147" t="s">
        <v>233</v>
      </c>
      <c r="S1652" s="147" t="s">
        <v>4537</v>
      </c>
      <c r="T1652" s="147" t="s">
        <v>233</v>
      </c>
      <c r="U1652" s="150">
        <f t="shared" si="25"/>
        <v>0</v>
      </c>
    </row>
    <row r="1653" spans="1:21" x14ac:dyDescent="0.2">
      <c r="A1653" s="147" t="s">
        <v>8518</v>
      </c>
      <c r="B1653" s="147" t="s">
        <v>6652</v>
      </c>
      <c r="C1653" s="147" t="s">
        <v>107</v>
      </c>
      <c r="D1653" s="147" t="s">
        <v>987</v>
      </c>
      <c r="E1653" s="148">
        <v>0</v>
      </c>
      <c r="F1653" s="148">
        <v>0</v>
      </c>
      <c r="G1653" s="148">
        <v>0</v>
      </c>
      <c r="H1653" s="148">
        <v>0</v>
      </c>
      <c r="I1653" s="147" t="s">
        <v>4537</v>
      </c>
      <c r="J1653" s="147" t="s">
        <v>4537</v>
      </c>
      <c r="K1653" s="147" t="s">
        <v>4537</v>
      </c>
      <c r="L1653" s="147" t="s">
        <v>8515</v>
      </c>
      <c r="M1653" s="147" t="s">
        <v>4537</v>
      </c>
      <c r="N1653" s="147" t="s">
        <v>233</v>
      </c>
      <c r="O1653" s="147" t="s">
        <v>4537</v>
      </c>
      <c r="P1653" s="147" t="s">
        <v>233</v>
      </c>
      <c r="Q1653" s="147" t="s">
        <v>4537</v>
      </c>
      <c r="R1653" s="147" t="s">
        <v>233</v>
      </c>
      <c r="S1653" s="147" t="s">
        <v>4537</v>
      </c>
      <c r="T1653" s="147" t="s">
        <v>233</v>
      </c>
      <c r="U1653" s="150">
        <f t="shared" si="25"/>
        <v>0</v>
      </c>
    </row>
    <row r="1654" spans="1:21" x14ac:dyDescent="0.2">
      <c r="A1654" s="147" t="s">
        <v>8518</v>
      </c>
      <c r="B1654" s="147" t="s">
        <v>7809</v>
      </c>
      <c r="C1654" s="147" t="s">
        <v>63</v>
      </c>
      <c r="D1654" s="147" t="s">
        <v>987</v>
      </c>
      <c r="E1654" s="148">
        <v>0</v>
      </c>
      <c r="F1654" s="148">
        <v>0</v>
      </c>
      <c r="G1654" s="148">
        <v>0</v>
      </c>
      <c r="H1654" s="148">
        <v>0</v>
      </c>
      <c r="I1654" s="147" t="s">
        <v>4537</v>
      </c>
      <c r="J1654" s="147" t="s">
        <v>4537</v>
      </c>
      <c r="K1654" s="147" t="s">
        <v>4537</v>
      </c>
      <c r="L1654" s="147" t="s">
        <v>8512</v>
      </c>
      <c r="M1654" s="147" t="s">
        <v>4537</v>
      </c>
      <c r="N1654" s="147" t="s">
        <v>233</v>
      </c>
      <c r="O1654" s="147" t="s">
        <v>4537</v>
      </c>
      <c r="P1654" s="147" t="s">
        <v>233</v>
      </c>
      <c r="Q1654" s="147" t="s">
        <v>4537</v>
      </c>
      <c r="R1654" s="147" t="s">
        <v>233</v>
      </c>
      <c r="S1654" s="147" t="s">
        <v>4537</v>
      </c>
      <c r="T1654" s="147" t="s">
        <v>233</v>
      </c>
      <c r="U1654" s="150">
        <f t="shared" si="25"/>
        <v>0</v>
      </c>
    </row>
    <row r="1655" spans="1:21" x14ac:dyDescent="0.2">
      <c r="A1655" s="147" t="s">
        <v>8518</v>
      </c>
      <c r="B1655" s="147" t="s">
        <v>61</v>
      </c>
      <c r="C1655" s="147" t="s">
        <v>63</v>
      </c>
      <c r="D1655" s="147" t="s">
        <v>987</v>
      </c>
      <c r="E1655" s="148">
        <v>189</v>
      </c>
      <c r="F1655" s="148">
        <v>345</v>
      </c>
      <c r="G1655" s="148">
        <v>0</v>
      </c>
      <c r="H1655" s="148">
        <v>0</v>
      </c>
      <c r="I1655" s="147" t="s">
        <v>4537</v>
      </c>
      <c r="J1655" s="147" t="s">
        <v>4537</v>
      </c>
      <c r="K1655" s="147" t="s">
        <v>4537</v>
      </c>
      <c r="L1655" s="147" t="s">
        <v>8512</v>
      </c>
      <c r="M1655" s="147" t="s">
        <v>4537</v>
      </c>
      <c r="N1655" s="147" t="s">
        <v>233</v>
      </c>
      <c r="O1655" s="147" t="s">
        <v>4537</v>
      </c>
      <c r="P1655" s="147" t="s">
        <v>233</v>
      </c>
      <c r="Q1655" s="147" t="s">
        <v>4537</v>
      </c>
      <c r="R1655" s="147" t="s">
        <v>233</v>
      </c>
      <c r="S1655" s="147" t="s">
        <v>4537</v>
      </c>
      <c r="T1655" s="147" t="s">
        <v>233</v>
      </c>
      <c r="U1655" s="150">
        <f t="shared" si="25"/>
        <v>0</v>
      </c>
    </row>
    <row r="1656" spans="1:21" x14ac:dyDescent="0.2">
      <c r="A1656" s="147" t="s">
        <v>8518</v>
      </c>
      <c r="B1656" s="147" t="s">
        <v>5627</v>
      </c>
      <c r="C1656" s="147" t="s">
        <v>43</v>
      </c>
      <c r="D1656" s="147" t="s">
        <v>987</v>
      </c>
      <c r="E1656" s="148">
        <v>0</v>
      </c>
      <c r="F1656" s="148">
        <v>0</v>
      </c>
      <c r="G1656" s="148">
        <v>0</v>
      </c>
      <c r="H1656" s="148">
        <v>0</v>
      </c>
      <c r="I1656" s="147" t="s">
        <v>4537</v>
      </c>
      <c r="J1656" s="147" t="s">
        <v>4537</v>
      </c>
      <c r="K1656" s="147" t="s">
        <v>4537</v>
      </c>
      <c r="L1656" s="147" t="s">
        <v>8512</v>
      </c>
      <c r="M1656" s="147" t="s">
        <v>4537</v>
      </c>
      <c r="N1656" s="147" t="s">
        <v>233</v>
      </c>
      <c r="O1656" s="147" t="s">
        <v>4537</v>
      </c>
      <c r="P1656" s="147" t="s">
        <v>233</v>
      </c>
      <c r="Q1656" s="147" t="s">
        <v>4537</v>
      </c>
      <c r="R1656" s="147" t="s">
        <v>233</v>
      </c>
      <c r="S1656" s="147" t="s">
        <v>4537</v>
      </c>
      <c r="T1656" s="147" t="s">
        <v>233</v>
      </c>
      <c r="U1656" s="150">
        <f t="shared" si="25"/>
        <v>0</v>
      </c>
    </row>
    <row r="1657" spans="1:21" x14ac:dyDescent="0.2">
      <c r="A1657" s="147" t="s">
        <v>8518</v>
      </c>
      <c r="B1657" s="147" t="s">
        <v>5627</v>
      </c>
      <c r="C1657" s="147" t="s">
        <v>43</v>
      </c>
      <c r="D1657" s="147" t="s">
        <v>8516</v>
      </c>
      <c r="E1657" s="148">
        <v>628</v>
      </c>
      <c r="F1657" s="148">
        <v>2040</v>
      </c>
      <c r="G1657" s="148">
        <v>687</v>
      </c>
      <c r="H1657" s="148">
        <v>258</v>
      </c>
      <c r="I1657" s="147" t="s">
        <v>4537</v>
      </c>
      <c r="J1657" s="147" t="s">
        <v>4537</v>
      </c>
      <c r="K1657" s="147" t="s">
        <v>4537</v>
      </c>
      <c r="L1657" s="147" t="s">
        <v>8512</v>
      </c>
      <c r="M1657" s="147" t="s">
        <v>4537</v>
      </c>
      <c r="N1657" s="147" t="s">
        <v>233</v>
      </c>
      <c r="O1657" s="147" t="s">
        <v>4537</v>
      </c>
      <c r="P1657" s="147" t="s">
        <v>233</v>
      </c>
      <c r="Q1657" s="147" t="s">
        <v>4537</v>
      </c>
      <c r="R1657" s="147" t="s">
        <v>233</v>
      </c>
      <c r="S1657" s="147" t="s">
        <v>4537</v>
      </c>
      <c r="T1657" s="147" t="s">
        <v>233</v>
      </c>
      <c r="U1657" s="150">
        <f t="shared" si="25"/>
        <v>0</v>
      </c>
    </row>
    <row r="1658" spans="1:21" x14ac:dyDescent="0.2">
      <c r="A1658" s="147" t="s">
        <v>8518</v>
      </c>
      <c r="B1658" s="147" t="s">
        <v>4718</v>
      </c>
      <c r="C1658" s="147" t="s">
        <v>43</v>
      </c>
      <c r="D1658" s="147" t="s">
        <v>8516</v>
      </c>
      <c r="E1658" s="148">
        <v>1002</v>
      </c>
      <c r="F1658" s="148">
        <v>2482</v>
      </c>
      <c r="G1658" s="148">
        <v>1171</v>
      </c>
      <c r="H1658" s="148">
        <v>220</v>
      </c>
      <c r="I1658" s="147" t="s">
        <v>4537</v>
      </c>
      <c r="J1658" s="147" t="s">
        <v>4537</v>
      </c>
      <c r="K1658" s="147" t="s">
        <v>4537</v>
      </c>
      <c r="L1658" s="147" t="s">
        <v>8515</v>
      </c>
      <c r="M1658" s="147" t="s">
        <v>4537</v>
      </c>
      <c r="N1658" s="147" t="s">
        <v>233</v>
      </c>
      <c r="O1658" s="147" t="s">
        <v>4537</v>
      </c>
      <c r="P1658" s="147" t="s">
        <v>233</v>
      </c>
      <c r="Q1658" s="147" t="s">
        <v>4537</v>
      </c>
      <c r="R1658" s="147" t="s">
        <v>233</v>
      </c>
      <c r="S1658" s="147" t="s">
        <v>4537</v>
      </c>
      <c r="T1658" s="147" t="s">
        <v>233</v>
      </c>
      <c r="U1658" s="150">
        <f t="shared" si="25"/>
        <v>0</v>
      </c>
    </row>
    <row r="1659" spans="1:21" x14ac:dyDescent="0.2">
      <c r="A1659" s="147" t="s">
        <v>8518</v>
      </c>
      <c r="B1659" s="147" t="s">
        <v>5162</v>
      </c>
      <c r="C1659" s="147" t="s">
        <v>544</v>
      </c>
      <c r="D1659" s="147" t="s">
        <v>8516</v>
      </c>
      <c r="E1659" s="148">
        <v>279</v>
      </c>
      <c r="F1659" s="148">
        <v>662</v>
      </c>
      <c r="G1659" s="148">
        <v>472</v>
      </c>
      <c r="H1659" s="148">
        <v>0</v>
      </c>
      <c r="I1659" s="147" t="s">
        <v>4537</v>
      </c>
      <c r="J1659" s="147" t="s">
        <v>4537</v>
      </c>
      <c r="K1659" s="147" t="s">
        <v>4537</v>
      </c>
      <c r="L1659" s="147" t="s">
        <v>8512</v>
      </c>
      <c r="M1659" s="147" t="s">
        <v>4537</v>
      </c>
      <c r="N1659" s="147" t="s">
        <v>233</v>
      </c>
      <c r="O1659" s="147" t="s">
        <v>4537</v>
      </c>
      <c r="P1659" s="147" t="s">
        <v>233</v>
      </c>
      <c r="Q1659" s="147" t="s">
        <v>4537</v>
      </c>
      <c r="R1659" s="147" t="s">
        <v>233</v>
      </c>
      <c r="S1659" s="147" t="s">
        <v>4537</v>
      </c>
      <c r="T1659" s="147" t="s">
        <v>233</v>
      </c>
      <c r="U1659" s="150">
        <f t="shared" si="25"/>
        <v>0</v>
      </c>
    </row>
    <row r="1660" spans="1:21" x14ac:dyDescent="0.2">
      <c r="A1660" s="147" t="s">
        <v>8518</v>
      </c>
      <c r="B1660" s="147" t="s">
        <v>6222</v>
      </c>
      <c r="C1660" s="147" t="s">
        <v>544</v>
      </c>
      <c r="D1660" s="147" t="s">
        <v>8516</v>
      </c>
      <c r="E1660" s="148">
        <v>463</v>
      </c>
      <c r="F1660" s="148">
        <v>607</v>
      </c>
      <c r="G1660" s="148">
        <v>274</v>
      </c>
      <c r="H1660" s="148">
        <v>33</v>
      </c>
      <c r="I1660" s="147" t="s">
        <v>4537</v>
      </c>
      <c r="J1660" s="147" t="s">
        <v>4537</v>
      </c>
      <c r="K1660" s="147" t="s">
        <v>4537</v>
      </c>
      <c r="L1660" s="147" t="s">
        <v>8512</v>
      </c>
      <c r="M1660" s="147" t="s">
        <v>4537</v>
      </c>
      <c r="N1660" s="147" t="s">
        <v>233</v>
      </c>
      <c r="O1660" s="147" t="s">
        <v>4537</v>
      </c>
      <c r="P1660" s="147" t="s">
        <v>233</v>
      </c>
      <c r="Q1660" s="147" t="s">
        <v>4537</v>
      </c>
      <c r="R1660" s="147" t="s">
        <v>233</v>
      </c>
      <c r="S1660" s="147" t="s">
        <v>4537</v>
      </c>
      <c r="T1660" s="147" t="s">
        <v>233</v>
      </c>
      <c r="U1660" s="150">
        <f t="shared" si="25"/>
        <v>0</v>
      </c>
    </row>
    <row r="1661" spans="1:21" x14ac:dyDescent="0.2">
      <c r="A1661" s="147" t="s">
        <v>8518</v>
      </c>
      <c r="B1661" s="147" t="s">
        <v>4827</v>
      </c>
      <c r="C1661" s="147" t="s">
        <v>544</v>
      </c>
      <c r="D1661" s="147" t="s">
        <v>8516</v>
      </c>
      <c r="E1661" s="148">
        <v>369</v>
      </c>
      <c r="F1661" s="148">
        <v>4182</v>
      </c>
      <c r="G1661" s="148">
        <v>3180</v>
      </c>
      <c r="H1661" s="148">
        <v>36</v>
      </c>
      <c r="I1661" s="147" t="s">
        <v>4537</v>
      </c>
      <c r="J1661" s="147" t="s">
        <v>4537</v>
      </c>
      <c r="K1661" s="147" t="s">
        <v>4537</v>
      </c>
      <c r="L1661" s="147" t="s">
        <v>8512</v>
      </c>
      <c r="M1661" s="147" t="s">
        <v>4537</v>
      </c>
      <c r="N1661" s="147" t="s">
        <v>233</v>
      </c>
      <c r="O1661" s="147" t="s">
        <v>4537</v>
      </c>
      <c r="P1661" s="147" t="s">
        <v>233</v>
      </c>
      <c r="Q1661" s="147" t="s">
        <v>4537</v>
      </c>
      <c r="R1661" s="147" t="s">
        <v>233</v>
      </c>
      <c r="S1661" s="147" t="s">
        <v>4537</v>
      </c>
      <c r="T1661" s="147" t="s">
        <v>233</v>
      </c>
      <c r="U1661" s="150">
        <f t="shared" si="25"/>
        <v>0</v>
      </c>
    </row>
    <row r="1662" spans="1:21" x14ac:dyDescent="0.2">
      <c r="A1662" s="147" t="s">
        <v>8518</v>
      </c>
      <c r="B1662" s="147" t="s">
        <v>8027</v>
      </c>
      <c r="C1662" s="147" t="s">
        <v>43</v>
      </c>
      <c r="D1662" s="147" t="s">
        <v>8516</v>
      </c>
      <c r="E1662" s="148">
        <v>0</v>
      </c>
      <c r="F1662" s="148">
        <v>523</v>
      </c>
      <c r="G1662" s="148">
        <v>43</v>
      </c>
      <c r="H1662" s="148">
        <v>125</v>
      </c>
      <c r="I1662" s="147" t="s">
        <v>4537</v>
      </c>
      <c r="J1662" s="147" t="s">
        <v>4537</v>
      </c>
      <c r="K1662" s="147" t="s">
        <v>4537</v>
      </c>
      <c r="L1662" s="147" t="s">
        <v>8512</v>
      </c>
      <c r="M1662" s="147" t="s">
        <v>4537</v>
      </c>
      <c r="N1662" s="147" t="s">
        <v>233</v>
      </c>
      <c r="O1662" s="147" t="s">
        <v>4537</v>
      </c>
      <c r="P1662" s="147" t="s">
        <v>233</v>
      </c>
      <c r="Q1662" s="147" t="s">
        <v>4537</v>
      </c>
      <c r="R1662" s="147" t="s">
        <v>233</v>
      </c>
      <c r="S1662" s="147" t="s">
        <v>4537</v>
      </c>
      <c r="T1662" s="147" t="s">
        <v>233</v>
      </c>
      <c r="U1662" s="150">
        <f t="shared" si="25"/>
        <v>0</v>
      </c>
    </row>
    <row r="1663" spans="1:21" x14ac:dyDescent="0.2">
      <c r="A1663" s="147" t="s">
        <v>8518</v>
      </c>
      <c r="B1663" s="147" t="s">
        <v>6652</v>
      </c>
      <c r="C1663" s="147" t="s">
        <v>107</v>
      </c>
      <c r="D1663" s="147" t="s">
        <v>8516</v>
      </c>
      <c r="E1663" s="148">
        <v>721</v>
      </c>
      <c r="F1663" s="148">
        <v>2646</v>
      </c>
      <c r="G1663" s="148">
        <v>430</v>
      </c>
      <c r="H1663" s="148">
        <v>9</v>
      </c>
      <c r="I1663" s="147" t="s">
        <v>4537</v>
      </c>
      <c r="J1663" s="147" t="s">
        <v>4537</v>
      </c>
      <c r="K1663" s="147" t="s">
        <v>4537</v>
      </c>
      <c r="L1663" s="147" t="s">
        <v>8515</v>
      </c>
      <c r="M1663" s="147" t="s">
        <v>4537</v>
      </c>
      <c r="N1663" s="147" t="s">
        <v>233</v>
      </c>
      <c r="O1663" s="147" t="s">
        <v>4537</v>
      </c>
      <c r="P1663" s="147" t="s">
        <v>233</v>
      </c>
      <c r="Q1663" s="147" t="s">
        <v>4537</v>
      </c>
      <c r="R1663" s="147" t="s">
        <v>233</v>
      </c>
      <c r="S1663" s="147" t="s">
        <v>4537</v>
      </c>
      <c r="T1663" s="147" t="s">
        <v>233</v>
      </c>
      <c r="U1663" s="150">
        <f t="shared" si="25"/>
        <v>0</v>
      </c>
    </row>
    <row r="1664" spans="1:21" x14ac:dyDescent="0.2">
      <c r="A1664" s="147" t="s">
        <v>8518</v>
      </c>
      <c r="B1664" s="147" t="s">
        <v>226</v>
      </c>
      <c r="C1664" s="147" t="s">
        <v>63</v>
      </c>
      <c r="D1664" s="147" t="s">
        <v>8516</v>
      </c>
      <c r="E1664" s="148">
        <v>732</v>
      </c>
      <c r="F1664" s="148">
        <v>2560</v>
      </c>
      <c r="G1664" s="148">
        <v>723</v>
      </c>
      <c r="H1664" s="148">
        <v>0</v>
      </c>
      <c r="I1664" s="147" t="s">
        <v>4537</v>
      </c>
      <c r="J1664" s="147" t="s">
        <v>4537</v>
      </c>
      <c r="K1664" s="147" t="s">
        <v>4537</v>
      </c>
      <c r="L1664" s="147" t="s">
        <v>8512</v>
      </c>
      <c r="M1664" s="147" t="s">
        <v>4537</v>
      </c>
      <c r="N1664" s="147" t="s">
        <v>233</v>
      </c>
      <c r="O1664" s="147" t="s">
        <v>4537</v>
      </c>
      <c r="P1664" s="147" t="s">
        <v>233</v>
      </c>
      <c r="Q1664" s="147" t="s">
        <v>4537</v>
      </c>
      <c r="R1664" s="147" t="s">
        <v>233</v>
      </c>
      <c r="S1664" s="147" t="s">
        <v>4537</v>
      </c>
      <c r="T1664" s="147" t="s">
        <v>233</v>
      </c>
      <c r="U1664" s="150">
        <f t="shared" si="25"/>
        <v>0</v>
      </c>
    </row>
    <row r="1665" spans="1:21" x14ac:dyDescent="0.2">
      <c r="A1665" s="147" t="s">
        <v>8518</v>
      </c>
      <c r="B1665" s="147" t="s">
        <v>7682</v>
      </c>
      <c r="C1665" s="147" t="s">
        <v>63</v>
      </c>
      <c r="D1665" s="147" t="s">
        <v>8516</v>
      </c>
      <c r="E1665" s="148">
        <v>82</v>
      </c>
      <c r="F1665" s="148">
        <v>207</v>
      </c>
      <c r="G1665" s="148">
        <v>170</v>
      </c>
      <c r="H1665" s="148">
        <v>0</v>
      </c>
      <c r="I1665" s="147" t="s">
        <v>4537</v>
      </c>
      <c r="J1665" s="147" t="s">
        <v>4537</v>
      </c>
      <c r="K1665" s="147" t="s">
        <v>4537</v>
      </c>
      <c r="L1665" s="147" t="s">
        <v>8515</v>
      </c>
      <c r="M1665" s="147" t="s">
        <v>4537</v>
      </c>
      <c r="N1665" s="147" t="s">
        <v>233</v>
      </c>
      <c r="O1665" s="147" t="s">
        <v>4537</v>
      </c>
      <c r="P1665" s="147" t="s">
        <v>233</v>
      </c>
      <c r="Q1665" s="147" t="s">
        <v>4537</v>
      </c>
      <c r="R1665" s="147" t="s">
        <v>233</v>
      </c>
      <c r="S1665" s="147" t="s">
        <v>4537</v>
      </c>
      <c r="T1665" s="147" t="s">
        <v>233</v>
      </c>
      <c r="U1665" s="150">
        <f t="shared" si="25"/>
        <v>0</v>
      </c>
    </row>
    <row r="1666" spans="1:21" x14ac:dyDescent="0.2">
      <c r="A1666" s="147" t="s">
        <v>8518</v>
      </c>
      <c r="B1666" s="147" t="s">
        <v>746</v>
      </c>
      <c r="C1666" s="147" t="s">
        <v>63</v>
      </c>
      <c r="D1666" s="147" t="s">
        <v>8516</v>
      </c>
      <c r="E1666" s="148">
        <v>279</v>
      </c>
      <c r="F1666" s="148">
        <v>1910</v>
      </c>
      <c r="G1666" s="148">
        <v>94</v>
      </c>
      <c r="H1666" s="148">
        <v>100</v>
      </c>
      <c r="I1666" s="147" t="s">
        <v>4537</v>
      </c>
      <c r="J1666" s="147" t="s">
        <v>4537</v>
      </c>
      <c r="K1666" s="147" t="s">
        <v>4537</v>
      </c>
      <c r="L1666" s="147" t="s">
        <v>8512</v>
      </c>
      <c r="M1666" s="147" t="s">
        <v>4537</v>
      </c>
      <c r="N1666" s="147" t="s">
        <v>233</v>
      </c>
      <c r="O1666" s="147" t="s">
        <v>4537</v>
      </c>
      <c r="P1666" s="147" t="s">
        <v>233</v>
      </c>
      <c r="Q1666" s="147" t="s">
        <v>4537</v>
      </c>
      <c r="R1666" s="147" t="s">
        <v>233</v>
      </c>
      <c r="S1666" s="147" t="s">
        <v>4537</v>
      </c>
      <c r="T1666" s="147" t="s">
        <v>233</v>
      </c>
      <c r="U1666" s="150">
        <f t="shared" ref="U1666:U1729" si="26">COUNTIF(I1666:K1666,"Yes")+COUNTIF(M1666,"Yes")+COUNTIF(O1666,"Yes")+COUNTIF(Q1666,"Yes")+COUNTIF(S1666,"Yes")</f>
        <v>0</v>
      </c>
    </row>
    <row r="1667" spans="1:21" x14ac:dyDescent="0.2">
      <c r="A1667" s="147" t="s">
        <v>8518</v>
      </c>
      <c r="B1667" s="147" t="s">
        <v>4726</v>
      </c>
      <c r="C1667" s="147" t="s">
        <v>43</v>
      </c>
      <c r="D1667" s="147" t="s">
        <v>8516</v>
      </c>
      <c r="E1667" s="148">
        <v>101</v>
      </c>
      <c r="F1667" s="148">
        <v>84</v>
      </c>
      <c r="G1667" s="148">
        <v>0</v>
      </c>
      <c r="H1667" s="148">
        <v>47</v>
      </c>
      <c r="I1667" s="147" t="s">
        <v>4537</v>
      </c>
      <c r="J1667" s="147" t="s">
        <v>4537</v>
      </c>
      <c r="K1667" s="147" t="s">
        <v>4537</v>
      </c>
      <c r="L1667" s="147" t="s">
        <v>8512</v>
      </c>
      <c r="M1667" s="147" t="s">
        <v>4537</v>
      </c>
      <c r="N1667" s="147" t="s">
        <v>233</v>
      </c>
      <c r="O1667" s="147" t="s">
        <v>4537</v>
      </c>
      <c r="P1667" s="147" t="s">
        <v>233</v>
      </c>
      <c r="Q1667" s="147" t="s">
        <v>4537</v>
      </c>
      <c r="R1667" s="147" t="s">
        <v>233</v>
      </c>
      <c r="S1667" s="147" t="s">
        <v>4537</v>
      </c>
      <c r="T1667" s="147" t="s">
        <v>233</v>
      </c>
      <c r="U1667" s="150">
        <f t="shared" si="26"/>
        <v>0</v>
      </c>
    </row>
    <row r="1668" spans="1:21" x14ac:dyDescent="0.2">
      <c r="A1668" s="147" t="s">
        <v>8518</v>
      </c>
      <c r="B1668" s="147" t="s">
        <v>4726</v>
      </c>
      <c r="C1668" s="147" t="s">
        <v>43</v>
      </c>
      <c r="D1668" s="147" t="s">
        <v>18</v>
      </c>
      <c r="E1668" s="148">
        <v>472</v>
      </c>
      <c r="F1668" s="148">
        <v>627</v>
      </c>
      <c r="G1668" s="148">
        <v>0</v>
      </c>
      <c r="H1668" s="148">
        <v>282</v>
      </c>
      <c r="I1668" s="147" t="s">
        <v>4537</v>
      </c>
      <c r="J1668" s="147" t="s">
        <v>4537</v>
      </c>
      <c r="K1668" s="147" t="s">
        <v>4537</v>
      </c>
      <c r="L1668" s="147" t="s">
        <v>8512</v>
      </c>
      <c r="M1668" s="147" t="s">
        <v>4537</v>
      </c>
      <c r="N1668" s="147" t="s">
        <v>233</v>
      </c>
      <c r="O1668" s="147" t="s">
        <v>4537</v>
      </c>
      <c r="P1668" s="147" t="s">
        <v>233</v>
      </c>
      <c r="Q1668" s="147" t="s">
        <v>4537</v>
      </c>
      <c r="R1668" s="147" t="s">
        <v>233</v>
      </c>
      <c r="S1668" s="147" t="s">
        <v>4537</v>
      </c>
      <c r="T1668" s="147" t="s">
        <v>233</v>
      </c>
      <c r="U1668" s="150">
        <f t="shared" si="26"/>
        <v>0</v>
      </c>
    </row>
    <row r="1669" spans="1:21" x14ac:dyDescent="0.2">
      <c r="A1669" s="147" t="s">
        <v>8518</v>
      </c>
      <c r="B1669" s="147" t="s">
        <v>746</v>
      </c>
      <c r="C1669" s="147" t="s">
        <v>63</v>
      </c>
      <c r="D1669" s="147" t="s">
        <v>18</v>
      </c>
      <c r="E1669" s="148">
        <v>28</v>
      </c>
      <c r="F1669" s="148">
        <v>81</v>
      </c>
      <c r="G1669" s="148">
        <v>4</v>
      </c>
      <c r="H1669" s="148">
        <v>0</v>
      </c>
      <c r="I1669" s="147" t="s">
        <v>4537</v>
      </c>
      <c r="J1669" s="147" t="s">
        <v>4537</v>
      </c>
      <c r="K1669" s="147" t="s">
        <v>4537</v>
      </c>
      <c r="L1669" s="147" t="s">
        <v>8512</v>
      </c>
      <c r="M1669" s="147" t="s">
        <v>4537</v>
      </c>
      <c r="N1669" s="147" t="s">
        <v>233</v>
      </c>
      <c r="O1669" s="147" t="s">
        <v>4537</v>
      </c>
      <c r="P1669" s="147" t="s">
        <v>233</v>
      </c>
      <c r="Q1669" s="147" t="s">
        <v>4537</v>
      </c>
      <c r="R1669" s="147" t="s">
        <v>233</v>
      </c>
      <c r="S1669" s="147" t="s">
        <v>4537</v>
      </c>
      <c r="T1669" s="147" t="s">
        <v>233</v>
      </c>
      <c r="U1669" s="150">
        <f t="shared" si="26"/>
        <v>0</v>
      </c>
    </row>
    <row r="1670" spans="1:21" x14ac:dyDescent="0.2">
      <c r="A1670" s="147" t="s">
        <v>8518</v>
      </c>
      <c r="B1670" s="147" t="s">
        <v>5750</v>
      </c>
      <c r="C1670" s="147" t="s">
        <v>43</v>
      </c>
      <c r="D1670" s="147" t="s">
        <v>18</v>
      </c>
      <c r="E1670" s="148">
        <v>689</v>
      </c>
      <c r="F1670" s="148">
        <v>5059</v>
      </c>
      <c r="G1670" s="148">
        <v>4081</v>
      </c>
      <c r="H1670" s="148">
        <v>2272</v>
      </c>
      <c r="I1670" s="147" t="s">
        <v>4537</v>
      </c>
      <c r="J1670" s="147" t="s">
        <v>4537</v>
      </c>
      <c r="K1670" s="147" t="s">
        <v>4537</v>
      </c>
      <c r="L1670" s="147" t="s">
        <v>8512</v>
      </c>
      <c r="M1670" s="147" t="s">
        <v>4537</v>
      </c>
      <c r="N1670" s="147" t="s">
        <v>233</v>
      </c>
      <c r="O1670" s="147" t="s">
        <v>4537</v>
      </c>
      <c r="P1670" s="147" t="s">
        <v>233</v>
      </c>
      <c r="Q1670" s="147" t="s">
        <v>4537</v>
      </c>
      <c r="R1670" s="147" t="s">
        <v>233</v>
      </c>
      <c r="S1670" s="147" t="s">
        <v>4537</v>
      </c>
      <c r="T1670" s="147" t="s">
        <v>233</v>
      </c>
      <c r="U1670" s="150">
        <f t="shared" si="26"/>
        <v>0</v>
      </c>
    </row>
    <row r="1671" spans="1:21" x14ac:dyDescent="0.2">
      <c r="A1671" s="147" t="s">
        <v>8518</v>
      </c>
      <c r="B1671" s="147" t="s">
        <v>4902</v>
      </c>
      <c r="C1671" s="147" t="s">
        <v>43</v>
      </c>
      <c r="D1671" s="147" t="s">
        <v>18</v>
      </c>
      <c r="E1671" s="148">
        <v>826</v>
      </c>
      <c r="F1671" s="148">
        <v>3556</v>
      </c>
      <c r="G1671" s="148">
        <v>2971</v>
      </c>
      <c r="H1671" s="148">
        <v>257</v>
      </c>
      <c r="I1671" s="147" t="s">
        <v>4537</v>
      </c>
      <c r="J1671" s="147" t="s">
        <v>4537</v>
      </c>
      <c r="K1671" s="147" t="s">
        <v>4537</v>
      </c>
      <c r="L1671" s="147" t="s">
        <v>8512</v>
      </c>
      <c r="M1671" s="147" t="s">
        <v>4537</v>
      </c>
      <c r="N1671" s="147" t="s">
        <v>233</v>
      </c>
      <c r="O1671" s="147" t="s">
        <v>4537</v>
      </c>
      <c r="P1671" s="147" t="s">
        <v>233</v>
      </c>
      <c r="Q1671" s="147" t="s">
        <v>4537</v>
      </c>
      <c r="R1671" s="147" t="s">
        <v>233</v>
      </c>
      <c r="S1671" s="147" t="s">
        <v>4537</v>
      </c>
      <c r="T1671" s="147" t="s">
        <v>233</v>
      </c>
      <c r="U1671" s="150">
        <f t="shared" si="26"/>
        <v>0</v>
      </c>
    </row>
    <row r="1672" spans="1:21" x14ac:dyDescent="0.2">
      <c r="A1672" s="147" t="s">
        <v>8518</v>
      </c>
      <c r="B1672" s="147" t="s">
        <v>7682</v>
      </c>
      <c r="C1672" s="147" t="s">
        <v>63</v>
      </c>
      <c r="D1672" s="147" t="s">
        <v>18</v>
      </c>
      <c r="E1672" s="148">
        <v>2279</v>
      </c>
      <c r="F1672" s="148">
        <v>6069</v>
      </c>
      <c r="G1672" s="148">
        <v>4671</v>
      </c>
      <c r="H1672" s="148">
        <v>0</v>
      </c>
      <c r="I1672" s="147" t="s">
        <v>4537</v>
      </c>
      <c r="J1672" s="147" t="s">
        <v>4537</v>
      </c>
      <c r="K1672" s="147" t="s">
        <v>4537</v>
      </c>
      <c r="L1672" s="147" t="s">
        <v>8515</v>
      </c>
      <c r="M1672" s="147" t="s">
        <v>4537</v>
      </c>
      <c r="N1672" s="147" t="s">
        <v>233</v>
      </c>
      <c r="O1672" s="147" t="s">
        <v>4537</v>
      </c>
      <c r="P1672" s="147" t="s">
        <v>233</v>
      </c>
      <c r="Q1672" s="147" t="s">
        <v>4537</v>
      </c>
      <c r="R1672" s="147" t="s">
        <v>233</v>
      </c>
      <c r="S1672" s="147" t="s">
        <v>4537</v>
      </c>
      <c r="T1672" s="147" t="s">
        <v>233</v>
      </c>
      <c r="U1672" s="150">
        <f t="shared" si="26"/>
        <v>0</v>
      </c>
    </row>
    <row r="1673" spans="1:21" x14ac:dyDescent="0.2">
      <c r="A1673" s="147" t="s">
        <v>8518</v>
      </c>
      <c r="B1673" s="147" t="s">
        <v>4827</v>
      </c>
      <c r="C1673" s="147" t="s">
        <v>544</v>
      </c>
      <c r="D1673" s="147" t="s">
        <v>18</v>
      </c>
      <c r="E1673" s="148">
        <v>166</v>
      </c>
      <c r="F1673" s="148">
        <v>817</v>
      </c>
      <c r="G1673" s="148">
        <v>694</v>
      </c>
      <c r="H1673" s="148">
        <v>2</v>
      </c>
      <c r="I1673" s="147" t="s">
        <v>4537</v>
      </c>
      <c r="J1673" s="147" t="s">
        <v>4537</v>
      </c>
      <c r="K1673" s="147" t="s">
        <v>4537</v>
      </c>
      <c r="L1673" s="147" t="s">
        <v>8512</v>
      </c>
      <c r="M1673" s="147" t="s">
        <v>4537</v>
      </c>
      <c r="N1673" s="147" t="s">
        <v>233</v>
      </c>
      <c r="O1673" s="147" t="s">
        <v>4537</v>
      </c>
      <c r="P1673" s="147" t="s">
        <v>233</v>
      </c>
      <c r="Q1673" s="147" t="s">
        <v>4537</v>
      </c>
      <c r="R1673" s="147" t="s">
        <v>233</v>
      </c>
      <c r="S1673" s="147" t="s">
        <v>4537</v>
      </c>
      <c r="T1673" s="147" t="s">
        <v>233</v>
      </c>
      <c r="U1673" s="150">
        <f t="shared" si="26"/>
        <v>0</v>
      </c>
    </row>
    <row r="1674" spans="1:21" x14ac:dyDescent="0.2">
      <c r="A1674" s="147" t="s">
        <v>8518</v>
      </c>
      <c r="B1674" s="147" t="s">
        <v>7500</v>
      </c>
      <c r="C1674" s="147" t="s">
        <v>107</v>
      </c>
      <c r="D1674" s="147" t="s">
        <v>18</v>
      </c>
      <c r="E1674" s="148">
        <v>1291</v>
      </c>
      <c r="F1674" s="148">
        <v>8737</v>
      </c>
      <c r="G1674" s="148">
        <v>5207</v>
      </c>
      <c r="H1674" s="148">
        <v>614</v>
      </c>
      <c r="I1674" s="147" t="s">
        <v>4537</v>
      </c>
      <c r="J1674" s="147" t="s">
        <v>4537</v>
      </c>
      <c r="K1674" s="147" t="s">
        <v>4537</v>
      </c>
      <c r="L1674" s="147" t="s">
        <v>8512</v>
      </c>
      <c r="M1674" s="147" t="s">
        <v>4537</v>
      </c>
      <c r="N1674" s="147" t="s">
        <v>233</v>
      </c>
      <c r="O1674" s="147" t="s">
        <v>4537</v>
      </c>
      <c r="P1674" s="147" t="s">
        <v>233</v>
      </c>
      <c r="Q1674" s="147" t="s">
        <v>4537</v>
      </c>
      <c r="R1674" s="147" t="s">
        <v>233</v>
      </c>
      <c r="S1674" s="147" t="s">
        <v>4537</v>
      </c>
      <c r="T1674" s="147" t="s">
        <v>233</v>
      </c>
      <c r="U1674" s="150">
        <f t="shared" si="26"/>
        <v>0</v>
      </c>
    </row>
    <row r="1675" spans="1:21" x14ac:dyDescent="0.2">
      <c r="A1675" s="147" t="s">
        <v>8518</v>
      </c>
      <c r="B1675" s="147" t="s">
        <v>7526</v>
      </c>
      <c r="C1675" s="147" t="s">
        <v>544</v>
      </c>
      <c r="D1675" s="147" t="s">
        <v>18</v>
      </c>
      <c r="E1675" s="148">
        <v>427</v>
      </c>
      <c r="F1675" s="148">
        <v>2560</v>
      </c>
      <c r="G1675" s="148">
        <v>1426</v>
      </c>
      <c r="H1675" s="148">
        <v>21</v>
      </c>
      <c r="I1675" s="147" t="s">
        <v>4537</v>
      </c>
      <c r="J1675" s="147" t="s">
        <v>4537</v>
      </c>
      <c r="K1675" s="147" t="s">
        <v>4537</v>
      </c>
      <c r="L1675" s="147" t="s">
        <v>8512</v>
      </c>
      <c r="M1675" s="147" t="s">
        <v>4537</v>
      </c>
      <c r="N1675" s="147" t="s">
        <v>233</v>
      </c>
      <c r="O1675" s="147" t="s">
        <v>4537</v>
      </c>
      <c r="P1675" s="147" t="s">
        <v>233</v>
      </c>
      <c r="Q1675" s="147" t="s">
        <v>4537</v>
      </c>
      <c r="R1675" s="147" t="s">
        <v>233</v>
      </c>
      <c r="S1675" s="147" t="s">
        <v>4537</v>
      </c>
      <c r="T1675" s="147" t="s">
        <v>233</v>
      </c>
      <c r="U1675" s="150">
        <f t="shared" si="26"/>
        <v>0</v>
      </c>
    </row>
    <row r="1676" spans="1:21" x14ac:dyDescent="0.2">
      <c r="A1676" s="147" t="s">
        <v>8518</v>
      </c>
      <c r="B1676" s="147" t="s">
        <v>8097</v>
      </c>
      <c r="C1676" s="147" t="s">
        <v>544</v>
      </c>
      <c r="D1676" s="147" t="s">
        <v>18</v>
      </c>
      <c r="E1676" s="148">
        <v>135</v>
      </c>
      <c r="F1676" s="148">
        <v>588</v>
      </c>
      <c r="G1676" s="148">
        <v>353</v>
      </c>
      <c r="H1676" s="148">
        <v>8</v>
      </c>
      <c r="I1676" s="147" t="s">
        <v>4537</v>
      </c>
      <c r="J1676" s="147" t="s">
        <v>4537</v>
      </c>
      <c r="K1676" s="147" t="s">
        <v>4537</v>
      </c>
      <c r="L1676" s="147" t="s">
        <v>8512</v>
      </c>
      <c r="M1676" s="147" t="s">
        <v>4537</v>
      </c>
      <c r="N1676" s="147" t="s">
        <v>233</v>
      </c>
      <c r="O1676" s="147" t="s">
        <v>4537</v>
      </c>
      <c r="P1676" s="147" t="s">
        <v>233</v>
      </c>
      <c r="Q1676" s="147" t="s">
        <v>4537</v>
      </c>
      <c r="R1676" s="147" t="s">
        <v>233</v>
      </c>
      <c r="S1676" s="147" t="s">
        <v>4537</v>
      </c>
      <c r="T1676" s="147" t="s">
        <v>233</v>
      </c>
      <c r="U1676" s="150">
        <f t="shared" si="26"/>
        <v>0</v>
      </c>
    </row>
    <row r="1677" spans="1:21" x14ac:dyDescent="0.2">
      <c r="A1677" s="147" t="s">
        <v>8518</v>
      </c>
      <c r="B1677" s="147" t="s">
        <v>7482</v>
      </c>
      <c r="C1677" s="147" t="s">
        <v>544</v>
      </c>
      <c r="D1677" s="147" t="s">
        <v>18</v>
      </c>
      <c r="E1677" s="148">
        <v>606</v>
      </c>
      <c r="F1677" s="148">
        <v>3551</v>
      </c>
      <c r="G1677" s="148">
        <v>2372</v>
      </c>
      <c r="H1677" s="148">
        <v>299</v>
      </c>
      <c r="I1677" s="147" t="s">
        <v>4537</v>
      </c>
      <c r="J1677" s="147" t="s">
        <v>4537</v>
      </c>
      <c r="K1677" s="147" t="s">
        <v>4537</v>
      </c>
      <c r="L1677" s="147" t="s">
        <v>8512</v>
      </c>
      <c r="M1677" s="147" t="s">
        <v>4537</v>
      </c>
      <c r="N1677" s="147" t="s">
        <v>233</v>
      </c>
      <c r="O1677" s="147" t="s">
        <v>4537</v>
      </c>
      <c r="P1677" s="147" t="s">
        <v>233</v>
      </c>
      <c r="Q1677" s="147" t="s">
        <v>4537</v>
      </c>
      <c r="R1677" s="147" t="s">
        <v>233</v>
      </c>
      <c r="S1677" s="147" t="s">
        <v>4537</v>
      </c>
      <c r="T1677" s="147" t="s">
        <v>233</v>
      </c>
      <c r="U1677" s="150">
        <f t="shared" si="26"/>
        <v>0</v>
      </c>
    </row>
    <row r="1678" spans="1:21" x14ac:dyDescent="0.2">
      <c r="A1678" s="147" t="s">
        <v>8518</v>
      </c>
      <c r="B1678" s="147" t="s">
        <v>7974</v>
      </c>
      <c r="C1678" s="147" t="s">
        <v>1289</v>
      </c>
      <c r="D1678" s="147" t="s">
        <v>18</v>
      </c>
      <c r="E1678" s="148">
        <v>702</v>
      </c>
      <c r="F1678" s="148">
        <v>5623</v>
      </c>
      <c r="G1678" s="148">
        <v>2248</v>
      </c>
      <c r="H1678" s="148">
        <v>100</v>
      </c>
      <c r="I1678" s="147" t="s">
        <v>4537</v>
      </c>
      <c r="J1678" s="147" t="s">
        <v>4537</v>
      </c>
      <c r="K1678" s="147" t="s">
        <v>4537</v>
      </c>
      <c r="L1678" s="147" t="s">
        <v>8515</v>
      </c>
      <c r="M1678" s="147" t="s">
        <v>4537</v>
      </c>
      <c r="N1678" s="147" t="s">
        <v>233</v>
      </c>
      <c r="O1678" s="147" t="s">
        <v>4537</v>
      </c>
      <c r="P1678" s="147" t="s">
        <v>233</v>
      </c>
      <c r="Q1678" s="147" t="s">
        <v>4537</v>
      </c>
      <c r="R1678" s="147" t="s">
        <v>233</v>
      </c>
      <c r="S1678" s="147" t="s">
        <v>4537</v>
      </c>
      <c r="T1678" s="147" t="s">
        <v>233</v>
      </c>
      <c r="U1678" s="150">
        <f t="shared" si="26"/>
        <v>0</v>
      </c>
    </row>
    <row r="1679" spans="1:21" x14ac:dyDescent="0.2">
      <c r="A1679" s="147" t="s">
        <v>8518</v>
      </c>
      <c r="B1679" s="147" t="s">
        <v>6222</v>
      </c>
      <c r="C1679" s="147" t="s">
        <v>544</v>
      </c>
      <c r="D1679" s="147" t="s">
        <v>18</v>
      </c>
      <c r="E1679" s="148">
        <v>723</v>
      </c>
      <c r="F1679" s="148">
        <v>1545</v>
      </c>
      <c r="G1679" s="148">
        <v>1136</v>
      </c>
      <c r="H1679" s="148">
        <v>14</v>
      </c>
      <c r="I1679" s="147" t="s">
        <v>4537</v>
      </c>
      <c r="J1679" s="147" t="s">
        <v>4537</v>
      </c>
      <c r="K1679" s="147" t="s">
        <v>4537</v>
      </c>
      <c r="L1679" s="147" t="s">
        <v>8512</v>
      </c>
      <c r="M1679" s="147" t="s">
        <v>4537</v>
      </c>
      <c r="N1679" s="147" t="s">
        <v>233</v>
      </c>
      <c r="O1679" s="147" t="s">
        <v>4537</v>
      </c>
      <c r="P1679" s="147" t="s">
        <v>233</v>
      </c>
      <c r="Q1679" s="147" t="s">
        <v>4537</v>
      </c>
      <c r="R1679" s="147" t="s">
        <v>233</v>
      </c>
      <c r="S1679" s="147" t="s">
        <v>4537</v>
      </c>
      <c r="T1679" s="147" t="s">
        <v>233</v>
      </c>
      <c r="U1679" s="150">
        <f t="shared" si="26"/>
        <v>0</v>
      </c>
    </row>
    <row r="1680" spans="1:21" x14ac:dyDescent="0.2">
      <c r="A1680" s="147" t="s">
        <v>8518</v>
      </c>
      <c r="B1680" s="147" t="s">
        <v>5162</v>
      </c>
      <c r="C1680" s="147" t="s">
        <v>544</v>
      </c>
      <c r="D1680" s="147" t="s">
        <v>18</v>
      </c>
      <c r="E1680" s="148">
        <v>260</v>
      </c>
      <c r="F1680" s="148">
        <v>508</v>
      </c>
      <c r="G1680" s="148">
        <v>73</v>
      </c>
      <c r="H1680" s="148">
        <v>0</v>
      </c>
      <c r="I1680" s="147" t="s">
        <v>4537</v>
      </c>
      <c r="J1680" s="147" t="s">
        <v>4537</v>
      </c>
      <c r="K1680" s="147" t="s">
        <v>4537</v>
      </c>
      <c r="L1680" s="147" t="s">
        <v>8512</v>
      </c>
      <c r="M1680" s="147" t="s">
        <v>4537</v>
      </c>
      <c r="N1680" s="147" t="s">
        <v>233</v>
      </c>
      <c r="O1680" s="147" t="s">
        <v>4537</v>
      </c>
      <c r="P1680" s="147" t="s">
        <v>233</v>
      </c>
      <c r="Q1680" s="147" t="s">
        <v>4537</v>
      </c>
      <c r="R1680" s="147" t="s">
        <v>233</v>
      </c>
      <c r="S1680" s="147" t="s">
        <v>4537</v>
      </c>
      <c r="T1680" s="147" t="s">
        <v>233</v>
      </c>
      <c r="U1680" s="150">
        <f t="shared" si="26"/>
        <v>0</v>
      </c>
    </row>
    <row r="1681" spans="1:21" x14ac:dyDescent="0.2">
      <c r="A1681" s="147" t="s">
        <v>8518</v>
      </c>
      <c r="B1681" s="147" t="s">
        <v>5627</v>
      </c>
      <c r="C1681" s="147" t="s">
        <v>43</v>
      </c>
      <c r="D1681" s="147" t="s">
        <v>18</v>
      </c>
      <c r="E1681" s="148">
        <v>142</v>
      </c>
      <c r="F1681" s="148">
        <v>187</v>
      </c>
      <c r="G1681" s="148">
        <v>12</v>
      </c>
      <c r="H1681" s="148">
        <v>5</v>
      </c>
      <c r="I1681" s="147" t="s">
        <v>4537</v>
      </c>
      <c r="J1681" s="147" t="s">
        <v>4537</v>
      </c>
      <c r="K1681" s="147" t="s">
        <v>4537</v>
      </c>
      <c r="L1681" s="147" t="s">
        <v>8512</v>
      </c>
      <c r="M1681" s="147" t="s">
        <v>4537</v>
      </c>
      <c r="N1681" s="147" t="s">
        <v>233</v>
      </c>
      <c r="O1681" s="147" t="s">
        <v>4537</v>
      </c>
      <c r="P1681" s="147" t="s">
        <v>233</v>
      </c>
      <c r="Q1681" s="147" t="s">
        <v>4537</v>
      </c>
      <c r="R1681" s="147" t="s">
        <v>233</v>
      </c>
      <c r="S1681" s="147" t="s">
        <v>4537</v>
      </c>
      <c r="T1681" s="147" t="s">
        <v>233</v>
      </c>
      <c r="U1681" s="150">
        <f t="shared" si="26"/>
        <v>0</v>
      </c>
    </row>
    <row r="1682" spans="1:21" x14ac:dyDescent="0.2">
      <c r="A1682" s="147" t="s">
        <v>8518</v>
      </c>
      <c r="B1682" s="147" t="s">
        <v>155</v>
      </c>
      <c r="C1682" s="147" t="s">
        <v>1289</v>
      </c>
      <c r="D1682" s="147" t="s">
        <v>18</v>
      </c>
      <c r="E1682" s="148">
        <v>481</v>
      </c>
      <c r="F1682" s="148">
        <v>5814</v>
      </c>
      <c r="G1682" s="148">
        <v>3529</v>
      </c>
      <c r="H1682" s="148">
        <v>0</v>
      </c>
      <c r="I1682" s="147" t="s">
        <v>4537</v>
      </c>
      <c r="J1682" s="147" t="s">
        <v>4537</v>
      </c>
      <c r="K1682" s="147" t="s">
        <v>4537</v>
      </c>
      <c r="L1682" s="147" t="s">
        <v>8515</v>
      </c>
      <c r="M1682" s="147" t="s">
        <v>4537</v>
      </c>
      <c r="N1682" s="147" t="s">
        <v>233</v>
      </c>
      <c r="O1682" s="147" t="s">
        <v>4537</v>
      </c>
      <c r="P1682" s="147" t="s">
        <v>233</v>
      </c>
      <c r="Q1682" s="147" t="s">
        <v>4537</v>
      </c>
      <c r="R1682" s="147" t="s">
        <v>233</v>
      </c>
      <c r="S1682" s="147" t="s">
        <v>4537</v>
      </c>
      <c r="T1682" s="147" t="s">
        <v>233</v>
      </c>
      <c r="U1682" s="150">
        <f t="shared" si="26"/>
        <v>0</v>
      </c>
    </row>
    <row r="1683" spans="1:21" x14ac:dyDescent="0.2">
      <c r="A1683" s="147" t="s">
        <v>8518</v>
      </c>
      <c r="B1683" s="147" t="s">
        <v>4718</v>
      </c>
      <c r="C1683" s="147" t="s">
        <v>43</v>
      </c>
      <c r="D1683" s="147" t="s">
        <v>8516</v>
      </c>
      <c r="E1683" s="148">
        <v>18</v>
      </c>
      <c r="F1683" s="148">
        <v>17</v>
      </c>
      <c r="G1683" s="148">
        <v>0</v>
      </c>
      <c r="H1683" s="148">
        <v>1</v>
      </c>
      <c r="I1683" s="147" t="s">
        <v>4537</v>
      </c>
      <c r="J1683" s="147" t="s">
        <v>4537</v>
      </c>
      <c r="K1683" s="147" t="s">
        <v>4537</v>
      </c>
      <c r="L1683" s="147" t="s">
        <v>8512</v>
      </c>
      <c r="M1683" s="147" t="s">
        <v>4537</v>
      </c>
      <c r="N1683" s="147" t="s">
        <v>233</v>
      </c>
      <c r="O1683" s="147" t="s">
        <v>4537</v>
      </c>
      <c r="P1683" s="147" t="s">
        <v>233</v>
      </c>
      <c r="Q1683" s="147" t="s">
        <v>4537</v>
      </c>
      <c r="R1683" s="147" t="s">
        <v>233</v>
      </c>
      <c r="S1683" s="147" t="s">
        <v>4537</v>
      </c>
      <c r="T1683" s="147" t="s">
        <v>233</v>
      </c>
      <c r="U1683" s="150">
        <f t="shared" si="26"/>
        <v>0</v>
      </c>
    </row>
    <row r="1684" spans="1:21" x14ac:dyDescent="0.2">
      <c r="A1684" s="147" t="s">
        <v>8518</v>
      </c>
      <c r="B1684" s="147" t="s">
        <v>321</v>
      </c>
      <c r="C1684" s="147" t="s">
        <v>63</v>
      </c>
      <c r="D1684" s="147" t="s">
        <v>8516</v>
      </c>
      <c r="E1684" s="148">
        <v>110</v>
      </c>
      <c r="F1684" s="148">
        <v>3162</v>
      </c>
      <c r="G1684" s="148">
        <v>0</v>
      </c>
      <c r="H1684" s="148">
        <v>0</v>
      </c>
      <c r="I1684" s="147" t="s">
        <v>4537</v>
      </c>
      <c r="J1684" s="147" t="s">
        <v>4537</v>
      </c>
      <c r="K1684" s="147" t="s">
        <v>4537</v>
      </c>
      <c r="L1684" s="147" t="s">
        <v>8515</v>
      </c>
      <c r="M1684" s="147" t="s">
        <v>4537</v>
      </c>
      <c r="N1684" s="147" t="s">
        <v>233</v>
      </c>
      <c r="O1684" s="147" t="s">
        <v>4537</v>
      </c>
      <c r="P1684" s="147" t="s">
        <v>233</v>
      </c>
      <c r="Q1684" s="147" t="s">
        <v>4537</v>
      </c>
      <c r="R1684" s="147" t="s">
        <v>233</v>
      </c>
      <c r="S1684" s="147" t="s">
        <v>4537</v>
      </c>
      <c r="T1684" s="147" t="s">
        <v>233</v>
      </c>
      <c r="U1684" s="150">
        <f t="shared" si="26"/>
        <v>0</v>
      </c>
    </row>
    <row r="1685" spans="1:21" x14ac:dyDescent="0.2">
      <c r="A1685" s="147" t="s">
        <v>8518</v>
      </c>
      <c r="B1685" s="147" t="s">
        <v>5750</v>
      </c>
      <c r="C1685" s="147" t="s">
        <v>43</v>
      </c>
      <c r="D1685" s="147" t="s">
        <v>8516</v>
      </c>
      <c r="E1685" s="148">
        <v>69</v>
      </c>
      <c r="F1685" s="148">
        <v>628</v>
      </c>
      <c r="G1685" s="148">
        <v>49</v>
      </c>
      <c r="H1685" s="148">
        <v>1415</v>
      </c>
      <c r="I1685" s="147" t="s">
        <v>4537</v>
      </c>
      <c r="J1685" s="147" t="s">
        <v>4537</v>
      </c>
      <c r="K1685" s="147" t="s">
        <v>4537</v>
      </c>
      <c r="L1685" s="147" t="s">
        <v>8512</v>
      </c>
      <c r="M1685" s="147" t="s">
        <v>4537</v>
      </c>
      <c r="N1685" s="147" t="s">
        <v>233</v>
      </c>
      <c r="O1685" s="147" t="s">
        <v>4537</v>
      </c>
      <c r="P1685" s="147" t="s">
        <v>233</v>
      </c>
      <c r="Q1685" s="147" t="s">
        <v>4537</v>
      </c>
      <c r="R1685" s="147" t="s">
        <v>233</v>
      </c>
      <c r="S1685" s="147" t="s">
        <v>4537</v>
      </c>
      <c r="T1685" s="147" t="s">
        <v>233</v>
      </c>
      <c r="U1685" s="150">
        <f t="shared" si="26"/>
        <v>0</v>
      </c>
    </row>
    <row r="1686" spans="1:21" x14ac:dyDescent="0.2">
      <c r="A1686" s="147" t="s">
        <v>8518</v>
      </c>
      <c r="B1686" s="147" t="s">
        <v>5750</v>
      </c>
      <c r="C1686" s="147" t="s">
        <v>43</v>
      </c>
      <c r="D1686" s="147" t="s">
        <v>987</v>
      </c>
      <c r="E1686" s="148">
        <v>136</v>
      </c>
      <c r="F1686" s="148">
        <v>0</v>
      </c>
      <c r="G1686" s="148">
        <v>0</v>
      </c>
      <c r="H1686" s="148">
        <v>141</v>
      </c>
      <c r="I1686" s="147" t="s">
        <v>4537</v>
      </c>
      <c r="J1686" s="147" t="s">
        <v>4537</v>
      </c>
      <c r="K1686" s="147" t="s">
        <v>4537</v>
      </c>
      <c r="L1686" s="147" t="s">
        <v>8512</v>
      </c>
      <c r="M1686" s="147" t="s">
        <v>4537</v>
      </c>
      <c r="N1686" s="147" t="s">
        <v>233</v>
      </c>
      <c r="O1686" s="147" t="s">
        <v>4537</v>
      </c>
      <c r="P1686" s="147" t="s">
        <v>233</v>
      </c>
      <c r="Q1686" s="147" t="s">
        <v>4537</v>
      </c>
      <c r="R1686" s="147" t="s">
        <v>233</v>
      </c>
      <c r="S1686" s="147" t="s">
        <v>4537</v>
      </c>
      <c r="T1686" s="147" t="s">
        <v>233</v>
      </c>
      <c r="U1686" s="150">
        <f t="shared" si="26"/>
        <v>0</v>
      </c>
    </row>
    <row r="1687" spans="1:21" x14ac:dyDescent="0.2">
      <c r="A1687" s="147" t="s">
        <v>8518</v>
      </c>
      <c r="B1687" s="147" t="s">
        <v>155</v>
      </c>
      <c r="C1687" s="147" t="s">
        <v>1289</v>
      </c>
      <c r="D1687" s="147" t="s">
        <v>987</v>
      </c>
      <c r="E1687" s="148">
        <v>240</v>
      </c>
      <c r="F1687" s="148">
        <v>162</v>
      </c>
      <c r="G1687" s="148">
        <v>162</v>
      </c>
      <c r="H1687" s="148">
        <v>437</v>
      </c>
      <c r="I1687" s="147" t="s">
        <v>4537</v>
      </c>
      <c r="J1687" s="147" t="s">
        <v>4537</v>
      </c>
      <c r="K1687" s="147" t="s">
        <v>4537</v>
      </c>
      <c r="L1687" s="147" t="s">
        <v>8515</v>
      </c>
      <c r="M1687" s="147" t="s">
        <v>4537</v>
      </c>
      <c r="N1687" s="147" t="s">
        <v>233</v>
      </c>
      <c r="O1687" s="147" t="s">
        <v>4537</v>
      </c>
      <c r="P1687" s="147" t="s">
        <v>233</v>
      </c>
      <c r="Q1687" s="147" t="s">
        <v>4537</v>
      </c>
      <c r="R1687" s="147" t="s">
        <v>233</v>
      </c>
      <c r="S1687" s="147" t="s">
        <v>4537</v>
      </c>
      <c r="T1687" s="147" t="s">
        <v>233</v>
      </c>
      <c r="U1687" s="150">
        <f t="shared" si="26"/>
        <v>0</v>
      </c>
    </row>
    <row r="1688" spans="1:21" x14ac:dyDescent="0.2">
      <c r="A1688" s="147" t="s">
        <v>8518</v>
      </c>
      <c r="B1688" s="147" t="s">
        <v>7974</v>
      </c>
      <c r="C1688" s="147" t="s">
        <v>1289</v>
      </c>
      <c r="D1688" s="147" t="s">
        <v>987</v>
      </c>
      <c r="E1688" s="148">
        <v>0</v>
      </c>
      <c r="F1688" s="148">
        <v>0</v>
      </c>
      <c r="G1688" s="148">
        <v>0</v>
      </c>
      <c r="H1688" s="148">
        <v>76</v>
      </c>
      <c r="I1688" s="147" t="s">
        <v>4537</v>
      </c>
      <c r="J1688" s="147" t="s">
        <v>4537</v>
      </c>
      <c r="K1688" s="147" t="s">
        <v>4537</v>
      </c>
      <c r="L1688" s="147" t="s">
        <v>8515</v>
      </c>
      <c r="M1688" s="147" t="s">
        <v>4537</v>
      </c>
      <c r="N1688" s="147" t="s">
        <v>233</v>
      </c>
      <c r="O1688" s="147" t="s">
        <v>4537</v>
      </c>
      <c r="P1688" s="147" t="s">
        <v>233</v>
      </c>
      <c r="Q1688" s="147" t="s">
        <v>4537</v>
      </c>
      <c r="R1688" s="147" t="s">
        <v>233</v>
      </c>
      <c r="S1688" s="147" t="s">
        <v>4537</v>
      </c>
      <c r="T1688" s="147" t="s">
        <v>233</v>
      </c>
      <c r="U1688" s="150">
        <f t="shared" si="26"/>
        <v>0</v>
      </c>
    </row>
    <row r="1689" spans="1:21" x14ac:dyDescent="0.2">
      <c r="A1689" s="147" t="s">
        <v>8518</v>
      </c>
      <c r="B1689" s="147" t="s">
        <v>2903</v>
      </c>
      <c r="C1689" s="147" t="s">
        <v>107</v>
      </c>
      <c r="D1689" s="147" t="s">
        <v>987</v>
      </c>
      <c r="E1689" s="148">
        <v>6</v>
      </c>
      <c r="F1689" s="148">
        <v>0</v>
      </c>
      <c r="G1689" s="148">
        <v>0</v>
      </c>
      <c r="H1689" s="148">
        <v>0</v>
      </c>
      <c r="I1689" s="147" t="s">
        <v>4537</v>
      </c>
      <c r="J1689" s="147" t="s">
        <v>4537</v>
      </c>
      <c r="K1689" s="147" t="s">
        <v>4537</v>
      </c>
      <c r="L1689" s="147" t="s">
        <v>8512</v>
      </c>
      <c r="M1689" s="147" t="s">
        <v>4537</v>
      </c>
      <c r="N1689" s="147" t="s">
        <v>233</v>
      </c>
      <c r="O1689" s="147" t="s">
        <v>4537</v>
      </c>
      <c r="P1689" s="147" t="s">
        <v>233</v>
      </c>
      <c r="Q1689" s="147" t="s">
        <v>4537</v>
      </c>
      <c r="R1689" s="147" t="s">
        <v>233</v>
      </c>
      <c r="S1689" s="147" t="s">
        <v>4537</v>
      </c>
      <c r="T1689" s="147" t="s">
        <v>233</v>
      </c>
      <c r="U1689" s="150">
        <f t="shared" si="26"/>
        <v>0</v>
      </c>
    </row>
    <row r="1690" spans="1:21" x14ac:dyDescent="0.2">
      <c r="A1690" s="147" t="s">
        <v>8518</v>
      </c>
      <c r="B1690" s="147" t="s">
        <v>155</v>
      </c>
      <c r="C1690" s="147" t="s">
        <v>1289</v>
      </c>
      <c r="D1690" s="147" t="s">
        <v>8514</v>
      </c>
      <c r="E1690" s="148">
        <v>0</v>
      </c>
      <c r="F1690" s="148">
        <v>0</v>
      </c>
      <c r="G1690" s="148">
        <v>0</v>
      </c>
      <c r="H1690" s="148">
        <v>0</v>
      </c>
      <c r="I1690" s="147" t="s">
        <v>4537</v>
      </c>
      <c r="J1690" s="147" t="s">
        <v>4537</v>
      </c>
      <c r="K1690" s="147" t="s">
        <v>4537</v>
      </c>
      <c r="L1690" s="147" t="s">
        <v>8515</v>
      </c>
      <c r="M1690" s="147" t="s">
        <v>4537</v>
      </c>
      <c r="N1690" s="147" t="s">
        <v>233</v>
      </c>
      <c r="O1690" s="147" t="s">
        <v>4537</v>
      </c>
      <c r="P1690" s="147" t="s">
        <v>233</v>
      </c>
      <c r="Q1690" s="147" t="s">
        <v>4537</v>
      </c>
      <c r="R1690" s="147" t="s">
        <v>233</v>
      </c>
      <c r="S1690" s="147" t="s">
        <v>4537</v>
      </c>
      <c r="T1690" s="147" t="s">
        <v>233</v>
      </c>
      <c r="U1690" s="150">
        <f t="shared" si="26"/>
        <v>0</v>
      </c>
    </row>
    <row r="1691" spans="1:21" x14ac:dyDescent="0.2">
      <c r="A1691" s="147" t="s">
        <v>8518</v>
      </c>
      <c r="B1691" s="147" t="s">
        <v>2175</v>
      </c>
      <c r="C1691" s="147" t="s">
        <v>107</v>
      </c>
      <c r="D1691" s="147" t="s">
        <v>8514</v>
      </c>
      <c r="E1691" s="148">
        <v>0</v>
      </c>
      <c r="F1691" s="148">
        <v>721</v>
      </c>
      <c r="G1691" s="148">
        <v>0</v>
      </c>
      <c r="H1691" s="148">
        <v>0</v>
      </c>
      <c r="I1691" s="147" t="s">
        <v>4537</v>
      </c>
      <c r="J1691" s="147" t="s">
        <v>4537</v>
      </c>
      <c r="K1691" s="147" t="s">
        <v>4537</v>
      </c>
      <c r="L1691" s="147" t="s">
        <v>8512</v>
      </c>
      <c r="M1691" s="147" t="s">
        <v>4537</v>
      </c>
      <c r="N1691" s="147" t="s">
        <v>233</v>
      </c>
      <c r="O1691" s="147" t="s">
        <v>4537</v>
      </c>
      <c r="P1691" s="147" t="s">
        <v>233</v>
      </c>
      <c r="Q1691" s="147" t="s">
        <v>4537</v>
      </c>
      <c r="R1691" s="147" t="s">
        <v>233</v>
      </c>
      <c r="S1691" s="147" t="s">
        <v>4537</v>
      </c>
      <c r="T1691" s="147" t="s">
        <v>233</v>
      </c>
      <c r="U1691" s="150">
        <f t="shared" si="26"/>
        <v>0</v>
      </c>
    </row>
    <row r="1692" spans="1:21" x14ac:dyDescent="0.2">
      <c r="A1692" s="147" t="s">
        <v>8518</v>
      </c>
      <c r="B1692" s="147" t="s">
        <v>6652</v>
      </c>
      <c r="C1692" s="147" t="s">
        <v>107</v>
      </c>
      <c r="D1692" s="147" t="s">
        <v>8514</v>
      </c>
      <c r="E1692" s="148">
        <v>224</v>
      </c>
      <c r="F1692" s="148">
        <v>542</v>
      </c>
      <c r="G1692" s="148">
        <v>20</v>
      </c>
      <c r="H1692" s="148">
        <v>0</v>
      </c>
      <c r="I1692" s="147" t="s">
        <v>4537</v>
      </c>
      <c r="J1692" s="147" t="s">
        <v>4537</v>
      </c>
      <c r="K1692" s="147" t="s">
        <v>4537</v>
      </c>
      <c r="L1692" s="147" t="s">
        <v>8515</v>
      </c>
      <c r="M1692" s="147" t="s">
        <v>4537</v>
      </c>
      <c r="N1692" s="147" t="s">
        <v>233</v>
      </c>
      <c r="O1692" s="147" t="s">
        <v>4537</v>
      </c>
      <c r="P1692" s="147" t="s">
        <v>233</v>
      </c>
      <c r="Q1692" s="147" t="s">
        <v>4537</v>
      </c>
      <c r="R1692" s="147" t="s">
        <v>233</v>
      </c>
      <c r="S1692" s="147" t="s">
        <v>4537</v>
      </c>
      <c r="T1692" s="147" t="s">
        <v>233</v>
      </c>
      <c r="U1692" s="150">
        <f t="shared" si="26"/>
        <v>0</v>
      </c>
    </row>
    <row r="1693" spans="1:21" x14ac:dyDescent="0.2">
      <c r="A1693" s="147" t="s">
        <v>8518</v>
      </c>
      <c r="B1693" s="147" t="s">
        <v>7809</v>
      </c>
      <c r="C1693" s="147" t="s">
        <v>63</v>
      </c>
      <c r="D1693" s="147" t="s">
        <v>987</v>
      </c>
      <c r="E1693" s="148">
        <v>0</v>
      </c>
      <c r="F1693" s="148">
        <v>0</v>
      </c>
      <c r="G1693" s="148">
        <v>0</v>
      </c>
      <c r="H1693" s="148">
        <v>0</v>
      </c>
      <c r="I1693" s="147" t="s">
        <v>4537</v>
      </c>
      <c r="J1693" s="147" t="s">
        <v>4537</v>
      </c>
      <c r="K1693" s="147" t="s">
        <v>4537</v>
      </c>
      <c r="L1693" s="147" t="s">
        <v>8512</v>
      </c>
      <c r="M1693" s="147" t="s">
        <v>4537</v>
      </c>
      <c r="N1693" s="147" t="s">
        <v>233</v>
      </c>
      <c r="O1693" s="147" t="s">
        <v>4537</v>
      </c>
      <c r="P1693" s="147" t="s">
        <v>233</v>
      </c>
      <c r="Q1693" s="147" t="s">
        <v>4537</v>
      </c>
      <c r="R1693" s="147" t="s">
        <v>233</v>
      </c>
      <c r="S1693" s="147" t="s">
        <v>4537</v>
      </c>
      <c r="T1693" s="147" t="s">
        <v>233</v>
      </c>
      <c r="U1693" s="150">
        <f t="shared" si="26"/>
        <v>0</v>
      </c>
    </row>
    <row r="1694" spans="1:21" x14ac:dyDescent="0.2">
      <c r="A1694" s="147" t="s">
        <v>8518</v>
      </c>
      <c r="B1694" s="147" t="s">
        <v>6652</v>
      </c>
      <c r="C1694" s="147" t="s">
        <v>107</v>
      </c>
      <c r="D1694" s="147" t="s">
        <v>987</v>
      </c>
      <c r="E1694" s="148">
        <v>976</v>
      </c>
      <c r="F1694" s="148">
        <v>1264</v>
      </c>
      <c r="G1694" s="148">
        <v>0</v>
      </c>
      <c r="H1694" s="148">
        <v>0</v>
      </c>
      <c r="I1694" s="147" t="s">
        <v>4537</v>
      </c>
      <c r="J1694" s="147" t="s">
        <v>4537</v>
      </c>
      <c r="K1694" s="147" t="s">
        <v>4537</v>
      </c>
      <c r="L1694" s="147" t="s">
        <v>8515</v>
      </c>
      <c r="M1694" s="147" t="s">
        <v>4537</v>
      </c>
      <c r="N1694" s="147" t="s">
        <v>233</v>
      </c>
      <c r="O1694" s="147" t="s">
        <v>4537</v>
      </c>
      <c r="P1694" s="147" t="s">
        <v>233</v>
      </c>
      <c r="Q1694" s="147" t="s">
        <v>4537</v>
      </c>
      <c r="R1694" s="147" t="s">
        <v>233</v>
      </c>
      <c r="S1694" s="147" t="s">
        <v>4537</v>
      </c>
      <c r="T1694" s="147" t="s">
        <v>233</v>
      </c>
      <c r="U1694" s="150">
        <f t="shared" si="26"/>
        <v>0</v>
      </c>
    </row>
    <row r="1695" spans="1:21" x14ac:dyDescent="0.2">
      <c r="A1695" s="147" t="s">
        <v>8518</v>
      </c>
      <c r="B1695" s="147" t="s">
        <v>61</v>
      </c>
      <c r="C1695" s="147" t="s">
        <v>63</v>
      </c>
      <c r="D1695" s="147" t="s">
        <v>987</v>
      </c>
      <c r="E1695" s="148">
        <v>218</v>
      </c>
      <c r="F1695" s="148">
        <v>230</v>
      </c>
      <c r="G1695" s="148">
        <v>0</v>
      </c>
      <c r="H1695" s="148">
        <v>0</v>
      </c>
      <c r="I1695" s="147" t="s">
        <v>4537</v>
      </c>
      <c r="J1695" s="147" t="s">
        <v>4537</v>
      </c>
      <c r="K1695" s="147" t="s">
        <v>4537</v>
      </c>
      <c r="L1695" s="147" t="s">
        <v>8512</v>
      </c>
      <c r="M1695" s="147" t="s">
        <v>4537</v>
      </c>
      <c r="N1695" s="147" t="s">
        <v>233</v>
      </c>
      <c r="O1695" s="147" t="s">
        <v>4537</v>
      </c>
      <c r="P1695" s="147" t="s">
        <v>233</v>
      </c>
      <c r="Q1695" s="147" t="s">
        <v>4537</v>
      </c>
      <c r="R1695" s="147" t="s">
        <v>233</v>
      </c>
      <c r="S1695" s="147" t="s">
        <v>4537</v>
      </c>
      <c r="T1695" s="147" t="s">
        <v>233</v>
      </c>
      <c r="U1695" s="150">
        <f t="shared" si="26"/>
        <v>0</v>
      </c>
    </row>
    <row r="1696" spans="1:21" x14ac:dyDescent="0.2">
      <c r="A1696" s="147" t="s">
        <v>8518</v>
      </c>
      <c r="B1696" s="147" t="s">
        <v>184</v>
      </c>
      <c r="C1696" s="147" t="s">
        <v>544</v>
      </c>
      <c r="D1696" s="147" t="s">
        <v>987</v>
      </c>
      <c r="E1696" s="148">
        <v>0</v>
      </c>
      <c r="F1696" s="148">
        <v>1599</v>
      </c>
      <c r="G1696" s="148">
        <v>0</v>
      </c>
      <c r="H1696" s="148">
        <v>0</v>
      </c>
      <c r="I1696" s="147" t="s">
        <v>4537</v>
      </c>
      <c r="J1696" s="147" t="s">
        <v>4537</v>
      </c>
      <c r="K1696" s="147" t="s">
        <v>4537</v>
      </c>
      <c r="L1696" s="147" t="s">
        <v>8512</v>
      </c>
      <c r="M1696" s="147" t="s">
        <v>4537</v>
      </c>
      <c r="N1696" s="147" t="s">
        <v>233</v>
      </c>
      <c r="O1696" s="147" t="s">
        <v>4537</v>
      </c>
      <c r="P1696" s="147" t="s">
        <v>233</v>
      </c>
      <c r="Q1696" s="147" t="s">
        <v>4537</v>
      </c>
      <c r="R1696" s="147" t="s">
        <v>233</v>
      </c>
      <c r="S1696" s="147" t="s">
        <v>4537</v>
      </c>
      <c r="T1696" s="147" t="s">
        <v>233</v>
      </c>
      <c r="U1696" s="150">
        <f t="shared" si="26"/>
        <v>0</v>
      </c>
    </row>
    <row r="1697" spans="1:21" x14ac:dyDescent="0.2">
      <c r="A1697" s="147" t="s">
        <v>8518</v>
      </c>
      <c r="B1697" s="147" t="s">
        <v>7329</v>
      </c>
      <c r="C1697" s="147" t="s">
        <v>107</v>
      </c>
      <c r="D1697" s="147" t="s">
        <v>987</v>
      </c>
      <c r="E1697" s="148">
        <v>140</v>
      </c>
      <c r="F1697" s="148">
        <v>170</v>
      </c>
      <c r="G1697" s="148">
        <v>0</v>
      </c>
      <c r="H1697" s="148">
        <v>0</v>
      </c>
      <c r="I1697" s="147" t="s">
        <v>4537</v>
      </c>
      <c r="J1697" s="147" t="s">
        <v>4537</v>
      </c>
      <c r="K1697" s="147" t="s">
        <v>4537</v>
      </c>
      <c r="L1697" s="147" t="s">
        <v>8515</v>
      </c>
      <c r="M1697" s="147" t="s">
        <v>4537</v>
      </c>
      <c r="N1697" s="147" t="s">
        <v>233</v>
      </c>
      <c r="O1697" s="147" t="s">
        <v>4537</v>
      </c>
      <c r="P1697" s="147" t="s">
        <v>233</v>
      </c>
      <c r="Q1697" s="147" t="s">
        <v>4537</v>
      </c>
      <c r="R1697" s="147" t="s">
        <v>233</v>
      </c>
      <c r="S1697" s="147" t="s">
        <v>4537</v>
      </c>
      <c r="T1697" s="147" t="s">
        <v>233</v>
      </c>
      <c r="U1697" s="150">
        <f t="shared" si="26"/>
        <v>0</v>
      </c>
    </row>
    <row r="1698" spans="1:21" x14ac:dyDescent="0.2">
      <c r="A1698" s="147" t="s">
        <v>8518</v>
      </c>
      <c r="B1698" s="147" t="s">
        <v>5627</v>
      </c>
      <c r="C1698" s="147" t="s">
        <v>43</v>
      </c>
      <c r="D1698" s="147" t="s">
        <v>987</v>
      </c>
      <c r="E1698" s="148">
        <v>1449</v>
      </c>
      <c r="F1698" s="148">
        <v>1468</v>
      </c>
      <c r="G1698" s="148">
        <v>311</v>
      </c>
      <c r="H1698" s="148">
        <v>103</v>
      </c>
      <c r="I1698" s="147" t="s">
        <v>4537</v>
      </c>
      <c r="J1698" s="147" t="s">
        <v>4537</v>
      </c>
      <c r="K1698" s="147" t="s">
        <v>4537</v>
      </c>
      <c r="L1698" s="147" t="s">
        <v>8512</v>
      </c>
      <c r="M1698" s="147" t="s">
        <v>4537</v>
      </c>
      <c r="N1698" s="147" t="s">
        <v>233</v>
      </c>
      <c r="O1698" s="147" t="s">
        <v>4537</v>
      </c>
      <c r="P1698" s="147" t="s">
        <v>233</v>
      </c>
      <c r="Q1698" s="147" t="s">
        <v>4537</v>
      </c>
      <c r="R1698" s="147" t="s">
        <v>233</v>
      </c>
      <c r="S1698" s="147" t="s">
        <v>4537</v>
      </c>
      <c r="T1698" s="147" t="s">
        <v>233</v>
      </c>
      <c r="U1698" s="150">
        <f t="shared" si="26"/>
        <v>0</v>
      </c>
    </row>
    <row r="1699" spans="1:21" x14ac:dyDescent="0.2">
      <c r="A1699" s="147" t="s">
        <v>8518</v>
      </c>
      <c r="B1699" s="147" t="s">
        <v>7325</v>
      </c>
      <c r="C1699" s="147" t="s">
        <v>107</v>
      </c>
      <c r="D1699" s="147" t="s">
        <v>987</v>
      </c>
      <c r="E1699" s="148">
        <v>445</v>
      </c>
      <c r="F1699" s="148">
        <v>501</v>
      </c>
      <c r="G1699" s="148">
        <v>0</v>
      </c>
      <c r="H1699" s="148">
        <v>0</v>
      </c>
      <c r="I1699" s="147" t="s">
        <v>4537</v>
      </c>
      <c r="J1699" s="147" t="s">
        <v>4537</v>
      </c>
      <c r="K1699" s="147" t="s">
        <v>4537</v>
      </c>
      <c r="L1699" s="147" t="s">
        <v>8515</v>
      </c>
      <c r="M1699" s="147" t="s">
        <v>4537</v>
      </c>
      <c r="N1699" s="147" t="s">
        <v>233</v>
      </c>
      <c r="O1699" s="147" t="s">
        <v>4537</v>
      </c>
      <c r="P1699" s="147" t="s">
        <v>233</v>
      </c>
      <c r="Q1699" s="147" t="s">
        <v>4537</v>
      </c>
      <c r="R1699" s="147" t="s">
        <v>233</v>
      </c>
      <c r="S1699" s="147" t="s">
        <v>4537</v>
      </c>
      <c r="T1699" s="147" t="s">
        <v>233</v>
      </c>
      <c r="U1699" s="150">
        <f t="shared" si="26"/>
        <v>0</v>
      </c>
    </row>
    <row r="1700" spans="1:21" x14ac:dyDescent="0.2">
      <c r="A1700" s="147" t="s">
        <v>8518</v>
      </c>
      <c r="B1700" s="147" t="s">
        <v>7325</v>
      </c>
      <c r="C1700" s="147" t="s">
        <v>107</v>
      </c>
      <c r="D1700" s="147" t="s">
        <v>987</v>
      </c>
      <c r="E1700" s="148">
        <v>170</v>
      </c>
      <c r="F1700" s="148">
        <v>2650</v>
      </c>
      <c r="G1700" s="148">
        <v>0</v>
      </c>
      <c r="H1700" s="148">
        <v>0</v>
      </c>
      <c r="I1700" s="147" t="s">
        <v>4537</v>
      </c>
      <c r="J1700" s="147" t="s">
        <v>4537</v>
      </c>
      <c r="K1700" s="147" t="s">
        <v>4537</v>
      </c>
      <c r="L1700" s="147" t="s">
        <v>8515</v>
      </c>
      <c r="M1700" s="147" t="s">
        <v>4537</v>
      </c>
      <c r="N1700" s="147" t="s">
        <v>233</v>
      </c>
      <c r="O1700" s="147" t="s">
        <v>4537</v>
      </c>
      <c r="P1700" s="147" t="s">
        <v>233</v>
      </c>
      <c r="Q1700" s="147" t="s">
        <v>4537</v>
      </c>
      <c r="R1700" s="147" t="s">
        <v>233</v>
      </c>
      <c r="S1700" s="147" t="s">
        <v>4537</v>
      </c>
      <c r="T1700" s="147" t="s">
        <v>233</v>
      </c>
      <c r="U1700" s="150">
        <f t="shared" si="26"/>
        <v>0</v>
      </c>
    </row>
    <row r="1701" spans="1:21" x14ac:dyDescent="0.2">
      <c r="A1701" s="147" t="s">
        <v>8518</v>
      </c>
      <c r="B1701" s="147" t="s">
        <v>5696</v>
      </c>
      <c r="C1701" s="147" t="s">
        <v>544</v>
      </c>
      <c r="D1701" s="147" t="s">
        <v>987</v>
      </c>
      <c r="E1701" s="148">
        <v>130</v>
      </c>
      <c r="F1701" s="148">
        <v>0</v>
      </c>
      <c r="G1701" s="148">
        <v>0</v>
      </c>
      <c r="H1701" s="148">
        <v>0</v>
      </c>
      <c r="I1701" s="147" t="s">
        <v>4537</v>
      </c>
      <c r="J1701" s="147" t="s">
        <v>4537</v>
      </c>
      <c r="K1701" s="147" t="s">
        <v>4537</v>
      </c>
      <c r="L1701" s="147" t="s">
        <v>8512</v>
      </c>
      <c r="M1701" s="147" t="s">
        <v>4537</v>
      </c>
      <c r="N1701" s="147" t="s">
        <v>233</v>
      </c>
      <c r="O1701" s="147" t="s">
        <v>4537</v>
      </c>
      <c r="P1701" s="147" t="s">
        <v>233</v>
      </c>
      <c r="Q1701" s="147" t="s">
        <v>4537</v>
      </c>
      <c r="R1701" s="147" t="s">
        <v>233</v>
      </c>
      <c r="S1701" s="147" t="s">
        <v>4537</v>
      </c>
      <c r="T1701" s="147" t="s">
        <v>233</v>
      </c>
      <c r="U1701" s="150">
        <f t="shared" si="26"/>
        <v>0</v>
      </c>
    </row>
    <row r="1702" spans="1:21" x14ac:dyDescent="0.2">
      <c r="A1702" s="147" t="s">
        <v>8518</v>
      </c>
      <c r="B1702" s="147" t="s">
        <v>5696</v>
      </c>
      <c r="C1702" s="147" t="s">
        <v>544</v>
      </c>
      <c r="D1702" s="147" t="s">
        <v>987</v>
      </c>
      <c r="E1702" s="148">
        <v>130</v>
      </c>
      <c r="F1702" s="148">
        <v>0</v>
      </c>
      <c r="G1702" s="148">
        <v>0</v>
      </c>
      <c r="H1702" s="148">
        <v>0</v>
      </c>
      <c r="I1702" s="147" t="s">
        <v>4537</v>
      </c>
      <c r="J1702" s="147" t="s">
        <v>4537</v>
      </c>
      <c r="K1702" s="147" t="s">
        <v>4537</v>
      </c>
      <c r="L1702" s="147" t="s">
        <v>8512</v>
      </c>
      <c r="M1702" s="147" t="s">
        <v>4537</v>
      </c>
      <c r="N1702" s="147" t="s">
        <v>233</v>
      </c>
      <c r="O1702" s="147" t="s">
        <v>4537</v>
      </c>
      <c r="P1702" s="147" t="s">
        <v>233</v>
      </c>
      <c r="Q1702" s="147" t="s">
        <v>4537</v>
      </c>
      <c r="R1702" s="147" t="s">
        <v>233</v>
      </c>
      <c r="S1702" s="147" t="s">
        <v>4537</v>
      </c>
      <c r="T1702" s="147" t="s">
        <v>233</v>
      </c>
      <c r="U1702" s="150">
        <f t="shared" si="26"/>
        <v>0</v>
      </c>
    </row>
    <row r="1703" spans="1:21" x14ac:dyDescent="0.2">
      <c r="A1703" s="147" t="s">
        <v>8518</v>
      </c>
      <c r="B1703" s="147" t="s">
        <v>5701</v>
      </c>
      <c r="C1703" s="147" t="s">
        <v>544</v>
      </c>
      <c r="D1703" s="147" t="s">
        <v>987</v>
      </c>
      <c r="E1703" s="148">
        <v>131</v>
      </c>
      <c r="F1703" s="148">
        <v>0</v>
      </c>
      <c r="G1703" s="148">
        <v>0</v>
      </c>
      <c r="H1703" s="148">
        <v>0</v>
      </c>
      <c r="I1703" s="147" t="s">
        <v>4537</v>
      </c>
      <c r="J1703" s="147" t="s">
        <v>4537</v>
      </c>
      <c r="K1703" s="147" t="s">
        <v>4537</v>
      </c>
      <c r="L1703" s="147" t="s">
        <v>8512</v>
      </c>
      <c r="M1703" s="147" t="s">
        <v>4537</v>
      </c>
      <c r="N1703" s="147" t="s">
        <v>233</v>
      </c>
      <c r="O1703" s="147" t="s">
        <v>4537</v>
      </c>
      <c r="P1703" s="147" t="s">
        <v>233</v>
      </c>
      <c r="Q1703" s="147" t="s">
        <v>4537</v>
      </c>
      <c r="R1703" s="147" t="s">
        <v>233</v>
      </c>
      <c r="S1703" s="147" t="s">
        <v>4537</v>
      </c>
      <c r="T1703" s="147" t="s">
        <v>233</v>
      </c>
      <c r="U1703" s="150">
        <f t="shared" si="26"/>
        <v>0</v>
      </c>
    </row>
    <row r="1704" spans="1:21" x14ac:dyDescent="0.2">
      <c r="A1704" s="147" t="s">
        <v>8518</v>
      </c>
      <c r="B1704" s="147" t="s">
        <v>7605</v>
      </c>
      <c r="C1704" s="147" t="s">
        <v>43</v>
      </c>
      <c r="D1704" s="147" t="s">
        <v>987</v>
      </c>
      <c r="E1704" s="148">
        <v>532</v>
      </c>
      <c r="F1704" s="148">
        <v>532</v>
      </c>
      <c r="G1704" s="148">
        <v>0</v>
      </c>
      <c r="H1704" s="148">
        <v>0</v>
      </c>
      <c r="I1704" s="147" t="s">
        <v>4537</v>
      </c>
      <c r="J1704" s="147" t="s">
        <v>4537</v>
      </c>
      <c r="K1704" s="147" t="s">
        <v>4537</v>
      </c>
      <c r="L1704" s="147" t="s">
        <v>8512</v>
      </c>
      <c r="M1704" s="147" t="s">
        <v>4537</v>
      </c>
      <c r="N1704" s="147" t="s">
        <v>233</v>
      </c>
      <c r="O1704" s="147" t="s">
        <v>4537</v>
      </c>
      <c r="P1704" s="147" t="s">
        <v>233</v>
      </c>
      <c r="Q1704" s="147" t="s">
        <v>4537</v>
      </c>
      <c r="R1704" s="147" t="s">
        <v>233</v>
      </c>
      <c r="S1704" s="147" t="s">
        <v>4537</v>
      </c>
      <c r="T1704" s="147" t="s">
        <v>233</v>
      </c>
      <c r="U1704" s="150">
        <f t="shared" si="26"/>
        <v>0</v>
      </c>
    </row>
    <row r="1705" spans="1:21" x14ac:dyDescent="0.2">
      <c r="A1705" s="147" t="s">
        <v>8518</v>
      </c>
      <c r="B1705" s="147" t="s">
        <v>184</v>
      </c>
      <c r="C1705" s="147" t="s">
        <v>544</v>
      </c>
      <c r="D1705" s="147" t="s">
        <v>987</v>
      </c>
      <c r="E1705" s="148">
        <v>0</v>
      </c>
      <c r="F1705" s="148">
        <v>277</v>
      </c>
      <c r="G1705" s="148">
        <v>0</v>
      </c>
      <c r="H1705" s="148">
        <v>0</v>
      </c>
      <c r="I1705" s="147" t="s">
        <v>4537</v>
      </c>
      <c r="J1705" s="147" t="s">
        <v>4537</v>
      </c>
      <c r="K1705" s="147" t="s">
        <v>4537</v>
      </c>
      <c r="L1705" s="147" t="s">
        <v>8512</v>
      </c>
      <c r="M1705" s="147" t="s">
        <v>4537</v>
      </c>
      <c r="N1705" s="147" t="s">
        <v>233</v>
      </c>
      <c r="O1705" s="147" t="s">
        <v>4537</v>
      </c>
      <c r="P1705" s="147" t="s">
        <v>233</v>
      </c>
      <c r="Q1705" s="147" t="s">
        <v>4537</v>
      </c>
      <c r="R1705" s="147" t="s">
        <v>233</v>
      </c>
      <c r="S1705" s="147" t="s">
        <v>4537</v>
      </c>
      <c r="T1705" s="147" t="s">
        <v>233</v>
      </c>
      <c r="U1705" s="150">
        <f t="shared" si="26"/>
        <v>0</v>
      </c>
    </row>
    <row r="1706" spans="1:21" x14ac:dyDescent="0.2">
      <c r="A1706" s="147" t="s">
        <v>8518</v>
      </c>
      <c r="B1706" s="147" t="s">
        <v>155</v>
      </c>
      <c r="C1706" s="147" t="s">
        <v>1289</v>
      </c>
      <c r="D1706" s="147" t="s">
        <v>987</v>
      </c>
      <c r="E1706" s="148">
        <v>105</v>
      </c>
      <c r="F1706" s="148">
        <v>1040</v>
      </c>
      <c r="G1706" s="148">
        <v>3</v>
      </c>
      <c r="H1706" s="148">
        <v>0</v>
      </c>
      <c r="I1706" s="147" t="s">
        <v>4537</v>
      </c>
      <c r="J1706" s="147" t="s">
        <v>4537</v>
      </c>
      <c r="K1706" s="147" t="s">
        <v>4537</v>
      </c>
      <c r="L1706" s="147" t="s">
        <v>8515</v>
      </c>
      <c r="M1706" s="147" t="s">
        <v>4537</v>
      </c>
      <c r="N1706" s="147" t="s">
        <v>233</v>
      </c>
      <c r="O1706" s="147" t="s">
        <v>4537</v>
      </c>
      <c r="P1706" s="147" t="s">
        <v>233</v>
      </c>
      <c r="Q1706" s="147" t="s">
        <v>4537</v>
      </c>
      <c r="R1706" s="147" t="s">
        <v>233</v>
      </c>
      <c r="S1706" s="147" t="s">
        <v>4537</v>
      </c>
      <c r="T1706" s="147" t="s">
        <v>233</v>
      </c>
      <c r="U1706" s="150">
        <f t="shared" si="26"/>
        <v>0</v>
      </c>
    </row>
    <row r="1707" spans="1:21" x14ac:dyDescent="0.2">
      <c r="A1707" s="147" t="s">
        <v>8518</v>
      </c>
      <c r="B1707" s="147" t="s">
        <v>2175</v>
      </c>
      <c r="C1707" s="147" t="s">
        <v>107</v>
      </c>
      <c r="D1707" s="147" t="s">
        <v>987</v>
      </c>
      <c r="E1707" s="148">
        <v>0</v>
      </c>
      <c r="F1707" s="148">
        <v>0</v>
      </c>
      <c r="G1707" s="148">
        <v>0</v>
      </c>
      <c r="H1707" s="148">
        <v>0</v>
      </c>
      <c r="I1707" s="147" t="s">
        <v>4537</v>
      </c>
      <c r="J1707" s="147" t="s">
        <v>4537</v>
      </c>
      <c r="K1707" s="147" t="s">
        <v>4537</v>
      </c>
      <c r="L1707" s="147" t="s">
        <v>8512</v>
      </c>
      <c r="M1707" s="147" t="s">
        <v>4537</v>
      </c>
      <c r="N1707" s="147" t="s">
        <v>233</v>
      </c>
      <c r="O1707" s="147" t="s">
        <v>4537</v>
      </c>
      <c r="P1707" s="147" t="s">
        <v>233</v>
      </c>
      <c r="Q1707" s="147" t="s">
        <v>4537</v>
      </c>
      <c r="R1707" s="147" t="s">
        <v>233</v>
      </c>
      <c r="S1707" s="147" t="s">
        <v>4537</v>
      </c>
      <c r="T1707" s="147" t="s">
        <v>233</v>
      </c>
      <c r="U1707" s="150">
        <f t="shared" si="26"/>
        <v>0</v>
      </c>
    </row>
    <row r="1708" spans="1:21" x14ac:dyDescent="0.2">
      <c r="A1708" s="147" t="s">
        <v>8518</v>
      </c>
      <c r="B1708" s="147" t="s">
        <v>6652</v>
      </c>
      <c r="C1708" s="147" t="s">
        <v>107</v>
      </c>
      <c r="D1708" s="147" t="s">
        <v>987</v>
      </c>
      <c r="E1708" s="148">
        <v>262</v>
      </c>
      <c r="F1708" s="148">
        <v>3200</v>
      </c>
      <c r="G1708" s="148">
        <v>0</v>
      </c>
      <c r="H1708" s="148">
        <v>0</v>
      </c>
      <c r="I1708" s="147" t="s">
        <v>4537</v>
      </c>
      <c r="J1708" s="147" t="s">
        <v>4537</v>
      </c>
      <c r="K1708" s="147" t="s">
        <v>4537</v>
      </c>
      <c r="L1708" s="147" t="s">
        <v>8515</v>
      </c>
      <c r="M1708" s="147" t="s">
        <v>4537</v>
      </c>
      <c r="N1708" s="147" t="s">
        <v>233</v>
      </c>
      <c r="O1708" s="147" t="s">
        <v>4537</v>
      </c>
      <c r="P1708" s="147" t="s">
        <v>233</v>
      </c>
      <c r="Q1708" s="147" t="s">
        <v>4537</v>
      </c>
      <c r="R1708" s="147" t="s">
        <v>233</v>
      </c>
      <c r="S1708" s="147" t="s">
        <v>4537</v>
      </c>
      <c r="T1708" s="147" t="s">
        <v>233</v>
      </c>
      <c r="U1708" s="150">
        <f t="shared" si="26"/>
        <v>0</v>
      </c>
    </row>
    <row r="1709" spans="1:21" x14ac:dyDescent="0.2">
      <c r="A1709" s="147" t="s">
        <v>8518</v>
      </c>
      <c r="B1709" s="147" t="s">
        <v>278</v>
      </c>
      <c r="C1709" s="147" t="s">
        <v>1289</v>
      </c>
      <c r="D1709" s="147" t="s">
        <v>987</v>
      </c>
      <c r="E1709" s="148">
        <v>274</v>
      </c>
      <c r="F1709" s="148">
        <v>2794</v>
      </c>
      <c r="G1709" s="148">
        <v>0</v>
      </c>
      <c r="H1709" s="148">
        <v>0</v>
      </c>
      <c r="I1709" s="147" t="s">
        <v>4537</v>
      </c>
      <c r="J1709" s="147" t="s">
        <v>4537</v>
      </c>
      <c r="K1709" s="147" t="s">
        <v>4537</v>
      </c>
      <c r="L1709" s="147" t="s">
        <v>8515</v>
      </c>
      <c r="M1709" s="147" t="s">
        <v>4537</v>
      </c>
      <c r="N1709" s="147" t="s">
        <v>233</v>
      </c>
      <c r="O1709" s="147" t="s">
        <v>4537</v>
      </c>
      <c r="P1709" s="147" t="s">
        <v>233</v>
      </c>
      <c r="Q1709" s="147" t="s">
        <v>4537</v>
      </c>
      <c r="R1709" s="147" t="s">
        <v>233</v>
      </c>
      <c r="S1709" s="147" t="s">
        <v>4537</v>
      </c>
      <c r="T1709" s="147" t="s">
        <v>233</v>
      </c>
      <c r="U1709" s="150">
        <f t="shared" si="26"/>
        <v>0</v>
      </c>
    </row>
    <row r="1710" spans="1:21" x14ac:dyDescent="0.2">
      <c r="A1710" s="147" t="s">
        <v>8518</v>
      </c>
      <c r="B1710" s="147" t="s">
        <v>4873</v>
      </c>
      <c r="C1710" s="147" t="s">
        <v>107</v>
      </c>
      <c r="D1710" s="147" t="s">
        <v>987</v>
      </c>
      <c r="E1710" s="148">
        <v>189</v>
      </c>
      <c r="F1710" s="148">
        <v>1191</v>
      </c>
      <c r="G1710" s="148">
        <v>1506</v>
      </c>
      <c r="H1710" s="148">
        <v>0</v>
      </c>
      <c r="I1710" s="147" t="s">
        <v>4537</v>
      </c>
      <c r="J1710" s="147" t="s">
        <v>4537</v>
      </c>
      <c r="K1710" s="147" t="s">
        <v>4537</v>
      </c>
      <c r="L1710" s="147" t="s">
        <v>8512</v>
      </c>
      <c r="M1710" s="147" t="s">
        <v>4537</v>
      </c>
      <c r="N1710" s="147" t="s">
        <v>233</v>
      </c>
      <c r="O1710" s="147" t="s">
        <v>4537</v>
      </c>
      <c r="P1710" s="147" t="s">
        <v>233</v>
      </c>
      <c r="Q1710" s="147" t="s">
        <v>4537</v>
      </c>
      <c r="R1710" s="147" t="s">
        <v>233</v>
      </c>
      <c r="S1710" s="147" t="s">
        <v>4537</v>
      </c>
      <c r="T1710" s="147" t="s">
        <v>233</v>
      </c>
      <c r="U1710" s="150">
        <f t="shared" si="26"/>
        <v>0</v>
      </c>
    </row>
    <row r="1711" spans="1:21" x14ac:dyDescent="0.2">
      <c r="A1711" s="147" t="s">
        <v>8518</v>
      </c>
      <c r="B1711" s="147" t="s">
        <v>4902</v>
      </c>
      <c r="C1711" s="147" t="s">
        <v>43</v>
      </c>
      <c r="D1711" s="147" t="s">
        <v>987</v>
      </c>
      <c r="E1711" s="148">
        <v>1091</v>
      </c>
      <c r="F1711" s="148">
        <v>3194</v>
      </c>
      <c r="G1711" s="148">
        <v>0</v>
      </c>
      <c r="H1711" s="148">
        <v>0</v>
      </c>
      <c r="I1711" s="147" t="s">
        <v>4537</v>
      </c>
      <c r="J1711" s="147" t="s">
        <v>4537</v>
      </c>
      <c r="K1711" s="147" t="s">
        <v>4537</v>
      </c>
      <c r="L1711" s="147" t="s">
        <v>8512</v>
      </c>
      <c r="M1711" s="147" t="s">
        <v>4537</v>
      </c>
      <c r="N1711" s="147" t="s">
        <v>233</v>
      </c>
      <c r="O1711" s="147" t="s">
        <v>4537</v>
      </c>
      <c r="P1711" s="147" t="s">
        <v>233</v>
      </c>
      <c r="Q1711" s="147" t="s">
        <v>4537</v>
      </c>
      <c r="R1711" s="147" t="s">
        <v>233</v>
      </c>
      <c r="S1711" s="147" t="s">
        <v>4537</v>
      </c>
      <c r="T1711" s="147" t="s">
        <v>233</v>
      </c>
      <c r="U1711" s="150">
        <f t="shared" si="26"/>
        <v>0</v>
      </c>
    </row>
    <row r="1712" spans="1:21" x14ac:dyDescent="0.2">
      <c r="A1712" s="147" t="s">
        <v>8518</v>
      </c>
      <c r="B1712" s="147" t="s">
        <v>61</v>
      </c>
      <c r="C1712" s="147" t="s">
        <v>63</v>
      </c>
      <c r="D1712" s="147" t="s">
        <v>987</v>
      </c>
      <c r="E1712" s="148">
        <v>388</v>
      </c>
      <c r="F1712" s="148">
        <v>421</v>
      </c>
      <c r="G1712" s="148">
        <v>0</v>
      </c>
      <c r="H1712" s="148">
        <v>0</v>
      </c>
      <c r="I1712" s="147" t="s">
        <v>4537</v>
      </c>
      <c r="J1712" s="147" t="s">
        <v>4537</v>
      </c>
      <c r="K1712" s="147" t="s">
        <v>4537</v>
      </c>
      <c r="L1712" s="147" t="s">
        <v>8512</v>
      </c>
      <c r="M1712" s="147" t="s">
        <v>4537</v>
      </c>
      <c r="N1712" s="147" t="s">
        <v>233</v>
      </c>
      <c r="O1712" s="147" t="s">
        <v>4537</v>
      </c>
      <c r="P1712" s="147" t="s">
        <v>233</v>
      </c>
      <c r="Q1712" s="147" t="s">
        <v>4537</v>
      </c>
      <c r="R1712" s="147" t="s">
        <v>233</v>
      </c>
      <c r="S1712" s="147" t="s">
        <v>4537</v>
      </c>
      <c r="T1712" s="147" t="s">
        <v>233</v>
      </c>
      <c r="U1712" s="150">
        <f t="shared" si="26"/>
        <v>0</v>
      </c>
    </row>
    <row r="1713" spans="1:21" x14ac:dyDescent="0.2">
      <c r="A1713" s="147" t="s">
        <v>8518</v>
      </c>
      <c r="B1713" s="147" t="s">
        <v>5195</v>
      </c>
      <c r="C1713" s="147" t="s">
        <v>544</v>
      </c>
      <c r="D1713" s="147" t="s">
        <v>987</v>
      </c>
      <c r="E1713" s="148">
        <v>0</v>
      </c>
      <c r="F1713" s="148">
        <v>91</v>
      </c>
      <c r="G1713" s="148">
        <v>0</v>
      </c>
      <c r="H1713" s="148">
        <v>0</v>
      </c>
      <c r="I1713" s="147" t="s">
        <v>4537</v>
      </c>
      <c r="J1713" s="147" t="s">
        <v>4537</v>
      </c>
      <c r="K1713" s="147" t="s">
        <v>4537</v>
      </c>
      <c r="L1713" s="147" t="s">
        <v>8512</v>
      </c>
      <c r="M1713" s="147" t="s">
        <v>4537</v>
      </c>
      <c r="N1713" s="147" t="s">
        <v>233</v>
      </c>
      <c r="O1713" s="147" t="s">
        <v>4537</v>
      </c>
      <c r="P1713" s="147" t="s">
        <v>233</v>
      </c>
      <c r="Q1713" s="147" t="s">
        <v>4537</v>
      </c>
      <c r="R1713" s="147" t="s">
        <v>233</v>
      </c>
      <c r="S1713" s="147" t="s">
        <v>4537</v>
      </c>
      <c r="T1713" s="147" t="s">
        <v>233</v>
      </c>
      <c r="U1713" s="150">
        <f t="shared" si="26"/>
        <v>0</v>
      </c>
    </row>
    <row r="1714" spans="1:21" x14ac:dyDescent="0.2">
      <c r="A1714" s="147" t="s">
        <v>8518</v>
      </c>
      <c r="B1714" s="147" t="s">
        <v>155</v>
      </c>
      <c r="C1714" s="147" t="s">
        <v>1289</v>
      </c>
      <c r="D1714" s="147" t="s">
        <v>987</v>
      </c>
      <c r="E1714" s="148">
        <v>1445</v>
      </c>
      <c r="F1714" s="148">
        <v>1723</v>
      </c>
      <c r="G1714" s="148">
        <v>84</v>
      </c>
      <c r="H1714" s="148">
        <v>0</v>
      </c>
      <c r="I1714" s="147" t="s">
        <v>4537</v>
      </c>
      <c r="J1714" s="147" t="s">
        <v>4537</v>
      </c>
      <c r="K1714" s="147" t="s">
        <v>4537</v>
      </c>
      <c r="L1714" s="147" t="s">
        <v>8515</v>
      </c>
      <c r="M1714" s="147" t="s">
        <v>4537</v>
      </c>
      <c r="N1714" s="147" t="s">
        <v>233</v>
      </c>
      <c r="O1714" s="147" t="s">
        <v>4537</v>
      </c>
      <c r="P1714" s="147" t="s">
        <v>233</v>
      </c>
      <c r="Q1714" s="147" t="s">
        <v>4537</v>
      </c>
      <c r="R1714" s="147" t="s">
        <v>233</v>
      </c>
      <c r="S1714" s="147" t="s">
        <v>4537</v>
      </c>
      <c r="T1714" s="147" t="s">
        <v>233</v>
      </c>
      <c r="U1714" s="150">
        <f t="shared" si="26"/>
        <v>0</v>
      </c>
    </row>
    <row r="1715" spans="1:21" x14ac:dyDescent="0.2">
      <c r="A1715" s="147" t="s">
        <v>8518</v>
      </c>
      <c r="B1715" s="147" t="s">
        <v>7605</v>
      </c>
      <c r="C1715" s="147" t="s">
        <v>43</v>
      </c>
      <c r="D1715" s="147" t="s">
        <v>987</v>
      </c>
      <c r="E1715" s="148">
        <v>0</v>
      </c>
      <c r="F1715" s="148">
        <v>1400</v>
      </c>
      <c r="G1715" s="148">
        <v>0</v>
      </c>
      <c r="H1715" s="148">
        <v>0</v>
      </c>
      <c r="I1715" s="147" t="s">
        <v>4537</v>
      </c>
      <c r="J1715" s="147" t="s">
        <v>4537</v>
      </c>
      <c r="K1715" s="147" t="s">
        <v>4537</v>
      </c>
      <c r="L1715" s="147" t="s">
        <v>8512</v>
      </c>
      <c r="M1715" s="147" t="s">
        <v>4537</v>
      </c>
      <c r="N1715" s="147" t="s">
        <v>233</v>
      </c>
      <c r="O1715" s="147" t="s">
        <v>4537</v>
      </c>
      <c r="P1715" s="147" t="s">
        <v>233</v>
      </c>
      <c r="Q1715" s="147" t="s">
        <v>4537</v>
      </c>
      <c r="R1715" s="147" t="s">
        <v>233</v>
      </c>
      <c r="S1715" s="147" t="s">
        <v>4537</v>
      </c>
      <c r="T1715" s="147" t="s">
        <v>233</v>
      </c>
      <c r="U1715" s="150">
        <f t="shared" si="26"/>
        <v>0</v>
      </c>
    </row>
    <row r="1716" spans="1:21" x14ac:dyDescent="0.2">
      <c r="A1716" s="147" t="s">
        <v>8518</v>
      </c>
      <c r="B1716" s="147" t="s">
        <v>5701</v>
      </c>
      <c r="C1716" s="147" t="s">
        <v>544</v>
      </c>
      <c r="D1716" s="147" t="s">
        <v>987</v>
      </c>
      <c r="E1716" s="148">
        <v>0</v>
      </c>
      <c r="F1716" s="148">
        <v>0</v>
      </c>
      <c r="G1716" s="148">
        <v>0</v>
      </c>
      <c r="H1716" s="148">
        <v>0</v>
      </c>
      <c r="I1716" s="147" t="s">
        <v>4537</v>
      </c>
      <c r="J1716" s="147" t="s">
        <v>4537</v>
      </c>
      <c r="K1716" s="147" t="s">
        <v>4537</v>
      </c>
      <c r="L1716" s="147" t="s">
        <v>8512</v>
      </c>
      <c r="M1716" s="147" t="s">
        <v>4537</v>
      </c>
      <c r="N1716" s="147" t="s">
        <v>233</v>
      </c>
      <c r="O1716" s="147" t="s">
        <v>4537</v>
      </c>
      <c r="P1716" s="147" t="s">
        <v>233</v>
      </c>
      <c r="Q1716" s="147" t="s">
        <v>4537</v>
      </c>
      <c r="R1716" s="147" t="s">
        <v>233</v>
      </c>
      <c r="S1716" s="147" t="s">
        <v>4537</v>
      </c>
      <c r="T1716" s="147" t="s">
        <v>233</v>
      </c>
      <c r="U1716" s="150">
        <f t="shared" si="26"/>
        <v>0</v>
      </c>
    </row>
    <row r="1717" spans="1:21" x14ac:dyDescent="0.2">
      <c r="A1717" s="147" t="s">
        <v>8518</v>
      </c>
      <c r="B1717" s="147" t="s">
        <v>8027</v>
      </c>
      <c r="C1717" s="147" t="s">
        <v>43</v>
      </c>
      <c r="D1717" s="147" t="s">
        <v>987</v>
      </c>
      <c r="E1717" s="148">
        <v>0</v>
      </c>
      <c r="F1717" s="148">
        <v>0</v>
      </c>
      <c r="G1717" s="148">
        <v>0</v>
      </c>
      <c r="H1717" s="148">
        <v>0</v>
      </c>
      <c r="I1717" s="147" t="s">
        <v>4537</v>
      </c>
      <c r="J1717" s="147" t="s">
        <v>4537</v>
      </c>
      <c r="K1717" s="147" t="s">
        <v>4537</v>
      </c>
      <c r="L1717" s="147" t="s">
        <v>8512</v>
      </c>
      <c r="M1717" s="147" t="s">
        <v>4537</v>
      </c>
      <c r="N1717" s="147" t="s">
        <v>233</v>
      </c>
      <c r="O1717" s="147" t="s">
        <v>4537</v>
      </c>
      <c r="P1717" s="147" t="s">
        <v>233</v>
      </c>
      <c r="Q1717" s="147" t="s">
        <v>4537</v>
      </c>
      <c r="R1717" s="147" t="s">
        <v>233</v>
      </c>
      <c r="S1717" s="147" t="s">
        <v>4537</v>
      </c>
      <c r="T1717" s="147" t="s">
        <v>233</v>
      </c>
      <c r="U1717" s="150">
        <f t="shared" si="26"/>
        <v>0</v>
      </c>
    </row>
    <row r="1718" spans="1:21" x14ac:dyDescent="0.2">
      <c r="A1718" s="147" t="s">
        <v>8518</v>
      </c>
      <c r="B1718" s="147" t="s">
        <v>4929</v>
      </c>
      <c r="C1718" s="147" t="s">
        <v>63</v>
      </c>
      <c r="D1718" s="147" t="s">
        <v>987</v>
      </c>
      <c r="E1718" s="148">
        <v>1940</v>
      </c>
      <c r="F1718" s="148">
        <v>3752</v>
      </c>
      <c r="G1718" s="148">
        <v>0</v>
      </c>
      <c r="H1718" s="148">
        <v>0</v>
      </c>
      <c r="I1718" s="147" t="s">
        <v>4537</v>
      </c>
      <c r="J1718" s="147" t="s">
        <v>4537</v>
      </c>
      <c r="K1718" s="147" t="s">
        <v>4537</v>
      </c>
      <c r="L1718" s="147" t="s">
        <v>8515</v>
      </c>
      <c r="M1718" s="147" t="s">
        <v>4537</v>
      </c>
      <c r="N1718" s="147" t="s">
        <v>233</v>
      </c>
      <c r="O1718" s="147" t="s">
        <v>4537</v>
      </c>
      <c r="P1718" s="147" t="s">
        <v>233</v>
      </c>
      <c r="Q1718" s="147" t="s">
        <v>4537</v>
      </c>
      <c r="R1718" s="147" t="s">
        <v>233</v>
      </c>
      <c r="S1718" s="147" t="s">
        <v>4537</v>
      </c>
      <c r="T1718" s="147" t="s">
        <v>233</v>
      </c>
      <c r="U1718" s="150">
        <f t="shared" si="26"/>
        <v>0</v>
      </c>
    </row>
    <row r="1719" spans="1:21" x14ac:dyDescent="0.2">
      <c r="A1719" s="147" t="s">
        <v>8518</v>
      </c>
      <c r="B1719" s="147" t="s">
        <v>7228</v>
      </c>
      <c r="C1719" s="147" t="s">
        <v>43</v>
      </c>
      <c r="D1719" s="147" t="s">
        <v>987</v>
      </c>
      <c r="E1719" s="148">
        <v>0</v>
      </c>
      <c r="F1719" s="148">
        <v>0</v>
      </c>
      <c r="G1719" s="148">
        <v>0</v>
      </c>
      <c r="H1719" s="148">
        <v>0</v>
      </c>
      <c r="I1719" s="147" t="s">
        <v>4537</v>
      </c>
      <c r="J1719" s="147" t="s">
        <v>4537</v>
      </c>
      <c r="K1719" s="147" t="s">
        <v>4537</v>
      </c>
      <c r="L1719" s="147" t="s">
        <v>8512</v>
      </c>
      <c r="M1719" s="147" t="s">
        <v>4537</v>
      </c>
      <c r="N1719" s="147" t="s">
        <v>233</v>
      </c>
      <c r="O1719" s="147" t="s">
        <v>4537</v>
      </c>
      <c r="P1719" s="147" t="s">
        <v>233</v>
      </c>
      <c r="Q1719" s="147" t="s">
        <v>4537</v>
      </c>
      <c r="R1719" s="147" t="s">
        <v>233</v>
      </c>
      <c r="S1719" s="147" t="s">
        <v>4537</v>
      </c>
      <c r="T1719" s="147" t="s">
        <v>233</v>
      </c>
      <c r="U1719" s="150">
        <f t="shared" si="26"/>
        <v>0</v>
      </c>
    </row>
    <row r="1720" spans="1:21" x14ac:dyDescent="0.2">
      <c r="A1720" s="147" t="s">
        <v>8518</v>
      </c>
      <c r="B1720" s="147" t="s">
        <v>5696</v>
      </c>
      <c r="C1720" s="147" t="s">
        <v>544</v>
      </c>
      <c r="D1720" s="147" t="s">
        <v>987</v>
      </c>
      <c r="E1720" s="148">
        <v>0</v>
      </c>
      <c r="F1720" s="148">
        <v>0</v>
      </c>
      <c r="G1720" s="148">
        <v>0</v>
      </c>
      <c r="H1720" s="148">
        <v>0</v>
      </c>
      <c r="I1720" s="147" t="s">
        <v>4537</v>
      </c>
      <c r="J1720" s="147" t="s">
        <v>4537</v>
      </c>
      <c r="K1720" s="147" t="s">
        <v>4537</v>
      </c>
      <c r="L1720" s="147" t="s">
        <v>8512</v>
      </c>
      <c r="M1720" s="147" t="s">
        <v>4537</v>
      </c>
      <c r="N1720" s="147" t="s">
        <v>233</v>
      </c>
      <c r="O1720" s="147" t="s">
        <v>4537</v>
      </c>
      <c r="P1720" s="147" t="s">
        <v>233</v>
      </c>
      <c r="Q1720" s="147" t="s">
        <v>4537</v>
      </c>
      <c r="R1720" s="147" t="s">
        <v>233</v>
      </c>
      <c r="S1720" s="147" t="s">
        <v>4537</v>
      </c>
      <c r="T1720" s="147" t="s">
        <v>233</v>
      </c>
      <c r="U1720" s="150">
        <f t="shared" si="26"/>
        <v>0</v>
      </c>
    </row>
    <row r="1721" spans="1:21" x14ac:dyDescent="0.2">
      <c r="A1721" s="147" t="s">
        <v>8518</v>
      </c>
      <c r="B1721" s="147" t="s">
        <v>2175</v>
      </c>
      <c r="C1721" s="147" t="s">
        <v>107</v>
      </c>
      <c r="D1721" s="147" t="s">
        <v>987</v>
      </c>
      <c r="E1721" s="148">
        <v>0</v>
      </c>
      <c r="F1721" s="148">
        <v>0</v>
      </c>
      <c r="G1721" s="148">
        <v>0</v>
      </c>
      <c r="H1721" s="148">
        <v>0</v>
      </c>
      <c r="I1721" s="147" t="s">
        <v>4537</v>
      </c>
      <c r="J1721" s="147" t="s">
        <v>4537</v>
      </c>
      <c r="K1721" s="147" t="s">
        <v>4537</v>
      </c>
      <c r="L1721" s="147" t="s">
        <v>8512</v>
      </c>
      <c r="M1721" s="147" t="s">
        <v>4537</v>
      </c>
      <c r="N1721" s="147" t="s">
        <v>233</v>
      </c>
      <c r="O1721" s="147" t="s">
        <v>4537</v>
      </c>
      <c r="P1721" s="147" t="s">
        <v>233</v>
      </c>
      <c r="Q1721" s="147" t="s">
        <v>4537</v>
      </c>
      <c r="R1721" s="147" t="s">
        <v>233</v>
      </c>
      <c r="S1721" s="147" t="s">
        <v>4537</v>
      </c>
      <c r="T1721" s="147" t="s">
        <v>233</v>
      </c>
      <c r="U1721" s="150">
        <f t="shared" si="26"/>
        <v>0</v>
      </c>
    </row>
    <row r="1722" spans="1:21" x14ac:dyDescent="0.2">
      <c r="A1722" s="147" t="s">
        <v>8518</v>
      </c>
      <c r="B1722" s="147" t="s">
        <v>61</v>
      </c>
      <c r="C1722" s="147" t="s">
        <v>63</v>
      </c>
      <c r="D1722" s="147" t="s">
        <v>987</v>
      </c>
      <c r="E1722" s="148">
        <v>0</v>
      </c>
      <c r="F1722" s="148">
        <v>302</v>
      </c>
      <c r="G1722" s="148">
        <v>0</v>
      </c>
      <c r="H1722" s="148">
        <v>0</v>
      </c>
      <c r="I1722" s="147" t="s">
        <v>4537</v>
      </c>
      <c r="J1722" s="147" t="s">
        <v>4537</v>
      </c>
      <c r="K1722" s="147" t="s">
        <v>4537</v>
      </c>
      <c r="L1722" s="147" t="s">
        <v>8512</v>
      </c>
      <c r="M1722" s="147" t="s">
        <v>4537</v>
      </c>
      <c r="N1722" s="147" t="s">
        <v>233</v>
      </c>
      <c r="O1722" s="147" t="s">
        <v>4537</v>
      </c>
      <c r="P1722" s="147" t="s">
        <v>233</v>
      </c>
      <c r="Q1722" s="147" t="s">
        <v>4537</v>
      </c>
      <c r="R1722" s="147" t="s">
        <v>233</v>
      </c>
      <c r="S1722" s="147" t="s">
        <v>4537</v>
      </c>
      <c r="T1722" s="147" t="s">
        <v>233</v>
      </c>
      <c r="U1722" s="150">
        <f t="shared" si="26"/>
        <v>0</v>
      </c>
    </row>
    <row r="1723" spans="1:21" x14ac:dyDescent="0.2">
      <c r="A1723" s="147" t="s">
        <v>8518</v>
      </c>
      <c r="B1723" s="147" t="s">
        <v>5392</v>
      </c>
      <c r="C1723" s="147" t="s">
        <v>544</v>
      </c>
      <c r="D1723" s="147" t="s">
        <v>987</v>
      </c>
      <c r="E1723" s="148">
        <v>131</v>
      </c>
      <c r="F1723" s="148">
        <v>131</v>
      </c>
      <c r="G1723" s="148">
        <v>0</v>
      </c>
      <c r="H1723" s="148">
        <v>0</v>
      </c>
      <c r="I1723" s="147" t="s">
        <v>4537</v>
      </c>
      <c r="J1723" s="147" t="s">
        <v>4537</v>
      </c>
      <c r="K1723" s="147" t="s">
        <v>4537</v>
      </c>
      <c r="L1723" s="147" t="s">
        <v>8512</v>
      </c>
      <c r="M1723" s="147" t="s">
        <v>4537</v>
      </c>
      <c r="N1723" s="147" t="s">
        <v>233</v>
      </c>
      <c r="O1723" s="147" t="s">
        <v>4537</v>
      </c>
      <c r="P1723" s="147" t="s">
        <v>233</v>
      </c>
      <c r="Q1723" s="147" t="s">
        <v>4537</v>
      </c>
      <c r="R1723" s="147" t="s">
        <v>233</v>
      </c>
      <c r="S1723" s="147" t="s">
        <v>4537</v>
      </c>
      <c r="T1723" s="147" t="s">
        <v>233</v>
      </c>
      <c r="U1723" s="150">
        <f t="shared" si="26"/>
        <v>0</v>
      </c>
    </row>
    <row r="1724" spans="1:21" x14ac:dyDescent="0.2">
      <c r="A1724" s="147" t="s">
        <v>8518</v>
      </c>
      <c r="B1724" s="147" t="s">
        <v>7682</v>
      </c>
      <c r="C1724" s="147" t="s">
        <v>63</v>
      </c>
      <c r="D1724" s="147" t="s">
        <v>987</v>
      </c>
      <c r="E1724" s="148">
        <v>420</v>
      </c>
      <c r="F1724" s="148">
        <v>1250</v>
      </c>
      <c r="G1724" s="148">
        <v>0</v>
      </c>
      <c r="H1724" s="148">
        <v>0</v>
      </c>
      <c r="I1724" s="147" t="s">
        <v>4537</v>
      </c>
      <c r="J1724" s="147" t="s">
        <v>4537</v>
      </c>
      <c r="K1724" s="147" t="s">
        <v>4537</v>
      </c>
      <c r="L1724" s="147" t="s">
        <v>8512</v>
      </c>
      <c r="M1724" s="147" t="s">
        <v>4537</v>
      </c>
      <c r="N1724" s="147" t="s">
        <v>233</v>
      </c>
      <c r="O1724" s="147" t="s">
        <v>4537</v>
      </c>
      <c r="P1724" s="147" t="s">
        <v>233</v>
      </c>
      <c r="Q1724" s="147" t="s">
        <v>4537</v>
      </c>
      <c r="R1724" s="147" t="s">
        <v>233</v>
      </c>
      <c r="S1724" s="147" t="s">
        <v>4537</v>
      </c>
      <c r="T1724" s="147" t="s">
        <v>233</v>
      </c>
      <c r="U1724" s="150">
        <f t="shared" si="26"/>
        <v>0</v>
      </c>
    </row>
    <row r="1725" spans="1:21" x14ac:dyDescent="0.2">
      <c r="A1725" s="147" t="s">
        <v>8518</v>
      </c>
      <c r="B1725" s="147" t="s">
        <v>2383</v>
      </c>
      <c r="C1725" s="147" t="s">
        <v>43</v>
      </c>
      <c r="D1725" s="147" t="s">
        <v>987</v>
      </c>
      <c r="E1725" s="148">
        <v>0</v>
      </c>
      <c r="F1725" s="148">
        <v>312</v>
      </c>
      <c r="G1725" s="148">
        <v>0</v>
      </c>
      <c r="H1725" s="148">
        <v>0</v>
      </c>
      <c r="I1725" s="147" t="s">
        <v>4537</v>
      </c>
      <c r="J1725" s="147" t="s">
        <v>4537</v>
      </c>
      <c r="K1725" s="147" t="s">
        <v>4537</v>
      </c>
      <c r="L1725" s="147" t="s">
        <v>8512</v>
      </c>
      <c r="M1725" s="147" t="s">
        <v>4537</v>
      </c>
      <c r="N1725" s="147" t="s">
        <v>233</v>
      </c>
      <c r="O1725" s="147" t="s">
        <v>4537</v>
      </c>
      <c r="P1725" s="147" t="s">
        <v>233</v>
      </c>
      <c r="Q1725" s="147" t="s">
        <v>4537</v>
      </c>
      <c r="R1725" s="147" t="s">
        <v>233</v>
      </c>
      <c r="S1725" s="147" t="s">
        <v>4537</v>
      </c>
      <c r="T1725" s="147" t="s">
        <v>233</v>
      </c>
      <c r="U1725" s="150">
        <f t="shared" si="26"/>
        <v>0</v>
      </c>
    </row>
    <row r="1726" spans="1:21" x14ac:dyDescent="0.2">
      <c r="A1726" s="147" t="s">
        <v>8518</v>
      </c>
      <c r="B1726" s="147" t="s">
        <v>4902</v>
      </c>
      <c r="C1726" s="147" t="s">
        <v>43</v>
      </c>
      <c r="D1726" s="147" t="s">
        <v>987</v>
      </c>
      <c r="E1726" s="148">
        <v>1091</v>
      </c>
      <c r="F1726" s="148">
        <v>3194</v>
      </c>
      <c r="G1726" s="148">
        <v>0</v>
      </c>
      <c r="H1726" s="148">
        <v>0</v>
      </c>
      <c r="I1726" s="147" t="s">
        <v>4537</v>
      </c>
      <c r="J1726" s="147" t="s">
        <v>4537</v>
      </c>
      <c r="K1726" s="147" t="s">
        <v>4537</v>
      </c>
      <c r="L1726" s="147" t="s">
        <v>8515</v>
      </c>
      <c r="M1726" s="147" t="s">
        <v>4537</v>
      </c>
      <c r="N1726" s="147" t="s">
        <v>233</v>
      </c>
      <c r="O1726" s="147" t="s">
        <v>4537</v>
      </c>
      <c r="P1726" s="147" t="s">
        <v>233</v>
      </c>
      <c r="Q1726" s="147" t="s">
        <v>4537</v>
      </c>
      <c r="R1726" s="147" t="s">
        <v>233</v>
      </c>
      <c r="S1726" s="147" t="s">
        <v>4537</v>
      </c>
      <c r="T1726" s="147" t="s">
        <v>233</v>
      </c>
      <c r="U1726" s="150">
        <f t="shared" si="26"/>
        <v>0</v>
      </c>
    </row>
    <row r="1727" spans="1:21" x14ac:dyDescent="0.2">
      <c r="A1727" s="147" t="s">
        <v>8518</v>
      </c>
      <c r="B1727" s="147" t="s">
        <v>48</v>
      </c>
      <c r="C1727" s="147" t="s">
        <v>107</v>
      </c>
      <c r="D1727" s="147" t="s">
        <v>987</v>
      </c>
      <c r="E1727" s="148">
        <v>894</v>
      </c>
      <c r="F1727" s="148">
        <v>1752</v>
      </c>
      <c r="G1727" s="148">
        <v>894</v>
      </c>
      <c r="H1727" s="148">
        <v>36</v>
      </c>
      <c r="I1727" s="147" t="s">
        <v>4537</v>
      </c>
      <c r="J1727" s="147" t="s">
        <v>4537</v>
      </c>
      <c r="K1727" s="147" t="s">
        <v>4537</v>
      </c>
      <c r="L1727" s="147" t="s">
        <v>8512</v>
      </c>
      <c r="M1727" s="147" t="s">
        <v>4537</v>
      </c>
      <c r="N1727" s="147" t="s">
        <v>233</v>
      </c>
      <c r="O1727" s="147" t="s">
        <v>4537</v>
      </c>
      <c r="P1727" s="147" t="s">
        <v>233</v>
      </c>
      <c r="Q1727" s="147" t="s">
        <v>4537</v>
      </c>
      <c r="R1727" s="147" t="s">
        <v>233</v>
      </c>
      <c r="S1727" s="147" t="s">
        <v>4537</v>
      </c>
      <c r="T1727" s="147" t="s">
        <v>233</v>
      </c>
      <c r="U1727" s="150">
        <f t="shared" si="26"/>
        <v>0</v>
      </c>
    </row>
    <row r="1728" spans="1:21" x14ac:dyDescent="0.2">
      <c r="A1728" s="147" t="s">
        <v>8518</v>
      </c>
      <c r="B1728" s="147" t="s">
        <v>5002</v>
      </c>
      <c r="C1728" s="147" t="s">
        <v>544</v>
      </c>
      <c r="D1728" s="147" t="s">
        <v>4744</v>
      </c>
      <c r="E1728" s="148">
        <v>0</v>
      </c>
      <c r="F1728" s="148">
        <v>389</v>
      </c>
      <c r="G1728" s="148">
        <v>0</v>
      </c>
      <c r="H1728" s="148">
        <v>0</v>
      </c>
      <c r="I1728" s="147" t="s">
        <v>4537</v>
      </c>
      <c r="J1728" s="147" t="s">
        <v>4537</v>
      </c>
      <c r="K1728" s="147" t="s">
        <v>4537</v>
      </c>
      <c r="L1728" s="147" t="s">
        <v>8512</v>
      </c>
      <c r="M1728" s="147" t="s">
        <v>4537</v>
      </c>
      <c r="N1728" s="147" t="s">
        <v>233</v>
      </c>
      <c r="O1728" s="147" t="s">
        <v>4537</v>
      </c>
      <c r="P1728" s="147" t="s">
        <v>233</v>
      </c>
      <c r="Q1728" s="147" t="s">
        <v>4537</v>
      </c>
      <c r="R1728" s="147" t="s">
        <v>233</v>
      </c>
      <c r="S1728" s="147" t="s">
        <v>4537</v>
      </c>
      <c r="T1728" s="147" t="s">
        <v>233</v>
      </c>
      <c r="U1728" s="150">
        <f t="shared" si="26"/>
        <v>0</v>
      </c>
    </row>
    <row r="1729" spans="1:21" x14ac:dyDescent="0.2">
      <c r="A1729" s="147" t="s">
        <v>8518</v>
      </c>
      <c r="B1729" s="147" t="s">
        <v>48</v>
      </c>
      <c r="C1729" s="147" t="s">
        <v>107</v>
      </c>
      <c r="D1729" s="147" t="s">
        <v>4744</v>
      </c>
      <c r="E1729" s="148">
        <v>768</v>
      </c>
      <c r="F1729" s="148">
        <v>3216</v>
      </c>
      <c r="G1729" s="148">
        <v>800</v>
      </c>
      <c r="H1729" s="148">
        <v>5</v>
      </c>
      <c r="I1729" s="147" t="s">
        <v>4537</v>
      </c>
      <c r="J1729" s="147" t="s">
        <v>4537</v>
      </c>
      <c r="K1729" s="147" t="s">
        <v>4537</v>
      </c>
      <c r="L1729" s="147" t="s">
        <v>8512</v>
      </c>
      <c r="M1729" s="147" t="s">
        <v>4537</v>
      </c>
      <c r="N1729" s="147" t="s">
        <v>233</v>
      </c>
      <c r="O1729" s="147" t="s">
        <v>4537</v>
      </c>
      <c r="P1729" s="147" t="s">
        <v>233</v>
      </c>
      <c r="Q1729" s="147" t="s">
        <v>4537</v>
      </c>
      <c r="R1729" s="147" t="s">
        <v>233</v>
      </c>
      <c r="S1729" s="147" t="s">
        <v>4537</v>
      </c>
      <c r="T1729" s="147" t="s">
        <v>233</v>
      </c>
      <c r="U1729" s="150">
        <f t="shared" si="26"/>
        <v>0</v>
      </c>
    </row>
    <row r="1730" spans="1:21" x14ac:dyDescent="0.2">
      <c r="A1730" s="147" t="s">
        <v>8518</v>
      </c>
      <c r="B1730" s="147" t="s">
        <v>278</v>
      </c>
      <c r="C1730" s="147" t="s">
        <v>1289</v>
      </c>
      <c r="D1730" s="147" t="s">
        <v>4744</v>
      </c>
      <c r="E1730" s="148">
        <v>0</v>
      </c>
      <c r="F1730" s="148">
        <v>13960</v>
      </c>
      <c r="G1730" s="148">
        <v>0</v>
      </c>
      <c r="H1730" s="148">
        <v>0</v>
      </c>
      <c r="I1730" s="147" t="s">
        <v>4537</v>
      </c>
      <c r="J1730" s="147" t="s">
        <v>4537</v>
      </c>
      <c r="K1730" s="147" t="s">
        <v>4537</v>
      </c>
      <c r="L1730" s="147" t="s">
        <v>8515</v>
      </c>
      <c r="M1730" s="147" t="s">
        <v>4537</v>
      </c>
      <c r="N1730" s="147" t="s">
        <v>233</v>
      </c>
      <c r="O1730" s="147" t="s">
        <v>4537</v>
      </c>
      <c r="P1730" s="147" t="s">
        <v>233</v>
      </c>
      <c r="Q1730" s="147" t="s">
        <v>4537</v>
      </c>
      <c r="R1730" s="147" t="s">
        <v>233</v>
      </c>
      <c r="S1730" s="147" t="s">
        <v>4537</v>
      </c>
      <c r="T1730" s="147" t="s">
        <v>233</v>
      </c>
      <c r="U1730" s="150">
        <f t="shared" ref="U1730:U1793" si="27">COUNTIF(I1730:K1730,"Yes")+COUNTIF(M1730,"Yes")+COUNTIF(O1730,"Yes")+COUNTIF(Q1730,"Yes")+COUNTIF(S1730,"Yes")</f>
        <v>0</v>
      </c>
    </row>
    <row r="1731" spans="1:21" x14ac:dyDescent="0.2">
      <c r="A1731" s="147" t="s">
        <v>8518</v>
      </c>
      <c r="B1731" s="147" t="s">
        <v>6941</v>
      </c>
      <c r="C1731" s="147" t="s">
        <v>107</v>
      </c>
      <c r="D1731" s="147" t="s">
        <v>4744</v>
      </c>
      <c r="E1731" s="148">
        <v>0</v>
      </c>
      <c r="F1731" s="148">
        <v>4426</v>
      </c>
      <c r="G1731" s="148">
        <v>3369</v>
      </c>
      <c r="H1731" s="148">
        <v>3</v>
      </c>
      <c r="I1731" s="147" t="s">
        <v>4537</v>
      </c>
      <c r="J1731" s="147" t="s">
        <v>4537</v>
      </c>
      <c r="K1731" s="147" t="s">
        <v>4537</v>
      </c>
      <c r="L1731" s="147" t="s">
        <v>8512</v>
      </c>
      <c r="M1731" s="147" t="s">
        <v>4537</v>
      </c>
      <c r="N1731" s="147" t="s">
        <v>233</v>
      </c>
      <c r="O1731" s="147" t="s">
        <v>4537</v>
      </c>
      <c r="P1731" s="147" t="s">
        <v>233</v>
      </c>
      <c r="Q1731" s="147" t="s">
        <v>4537</v>
      </c>
      <c r="R1731" s="147" t="s">
        <v>233</v>
      </c>
      <c r="S1731" s="147" t="s">
        <v>4537</v>
      </c>
      <c r="T1731" s="147" t="s">
        <v>233</v>
      </c>
      <c r="U1731" s="150">
        <f t="shared" si="27"/>
        <v>0</v>
      </c>
    </row>
    <row r="1732" spans="1:21" x14ac:dyDescent="0.2">
      <c r="A1732" s="147" t="s">
        <v>8518</v>
      </c>
      <c r="B1732" s="147" t="s">
        <v>999</v>
      </c>
      <c r="C1732" s="147" t="s">
        <v>107</v>
      </c>
      <c r="D1732" s="147" t="s">
        <v>4744</v>
      </c>
      <c r="E1732" s="148">
        <v>0</v>
      </c>
      <c r="F1732" s="148">
        <v>2102</v>
      </c>
      <c r="G1732" s="148">
        <v>1335</v>
      </c>
      <c r="H1732" s="148">
        <v>3</v>
      </c>
      <c r="I1732" s="147" t="s">
        <v>4537</v>
      </c>
      <c r="J1732" s="147" t="s">
        <v>4537</v>
      </c>
      <c r="K1732" s="147" t="s">
        <v>4537</v>
      </c>
      <c r="L1732" s="147" t="s">
        <v>8512</v>
      </c>
      <c r="M1732" s="147" t="s">
        <v>4537</v>
      </c>
      <c r="N1732" s="147" t="s">
        <v>233</v>
      </c>
      <c r="O1732" s="147" t="s">
        <v>4537</v>
      </c>
      <c r="P1732" s="147" t="s">
        <v>233</v>
      </c>
      <c r="Q1732" s="147" t="s">
        <v>4537</v>
      </c>
      <c r="R1732" s="147" t="s">
        <v>233</v>
      </c>
      <c r="S1732" s="147" t="s">
        <v>4537</v>
      </c>
      <c r="T1732" s="147" t="s">
        <v>233</v>
      </c>
      <c r="U1732" s="150">
        <f t="shared" si="27"/>
        <v>0</v>
      </c>
    </row>
    <row r="1733" spans="1:21" x14ac:dyDescent="0.2">
      <c r="A1733" s="147" t="s">
        <v>8518</v>
      </c>
      <c r="B1733" s="147" t="s">
        <v>4873</v>
      </c>
      <c r="C1733" s="147" t="s">
        <v>107</v>
      </c>
      <c r="D1733" s="147" t="s">
        <v>4744</v>
      </c>
      <c r="E1733" s="148">
        <v>1178</v>
      </c>
      <c r="F1733" s="148">
        <v>2619</v>
      </c>
      <c r="G1733" s="148">
        <v>1706</v>
      </c>
      <c r="H1733" s="148">
        <v>0</v>
      </c>
      <c r="I1733" s="147" t="s">
        <v>4537</v>
      </c>
      <c r="J1733" s="147" t="s">
        <v>4537</v>
      </c>
      <c r="K1733" s="147" t="s">
        <v>4537</v>
      </c>
      <c r="L1733" s="147" t="s">
        <v>8512</v>
      </c>
      <c r="M1733" s="147" t="s">
        <v>4537</v>
      </c>
      <c r="N1733" s="147" t="s">
        <v>233</v>
      </c>
      <c r="O1733" s="147" t="s">
        <v>4537</v>
      </c>
      <c r="P1733" s="147" t="s">
        <v>233</v>
      </c>
      <c r="Q1733" s="147" t="s">
        <v>4537</v>
      </c>
      <c r="R1733" s="147" t="s">
        <v>233</v>
      </c>
      <c r="S1733" s="147" t="s">
        <v>4537</v>
      </c>
      <c r="T1733" s="147" t="s">
        <v>233</v>
      </c>
      <c r="U1733" s="150">
        <f t="shared" si="27"/>
        <v>0</v>
      </c>
    </row>
    <row r="1734" spans="1:21" x14ac:dyDescent="0.2">
      <c r="A1734" s="147" t="s">
        <v>8518</v>
      </c>
      <c r="B1734" s="147" t="s">
        <v>520</v>
      </c>
      <c r="C1734" s="147" t="s">
        <v>544</v>
      </c>
      <c r="D1734" s="147" t="s">
        <v>4744</v>
      </c>
      <c r="E1734" s="148">
        <v>0</v>
      </c>
      <c r="F1734" s="148">
        <v>319</v>
      </c>
      <c r="G1734" s="148">
        <v>0</v>
      </c>
      <c r="H1734" s="148">
        <v>0</v>
      </c>
      <c r="I1734" s="147" t="s">
        <v>4537</v>
      </c>
      <c r="J1734" s="147" t="s">
        <v>4537</v>
      </c>
      <c r="K1734" s="147" t="s">
        <v>4537</v>
      </c>
      <c r="L1734" s="147" t="s">
        <v>8512</v>
      </c>
      <c r="M1734" s="147" t="s">
        <v>4537</v>
      </c>
      <c r="N1734" s="147" t="s">
        <v>233</v>
      </c>
      <c r="O1734" s="147" t="s">
        <v>4537</v>
      </c>
      <c r="P1734" s="147" t="s">
        <v>233</v>
      </c>
      <c r="Q1734" s="147" t="s">
        <v>4537</v>
      </c>
      <c r="R1734" s="147" t="s">
        <v>233</v>
      </c>
      <c r="S1734" s="147" t="s">
        <v>4537</v>
      </c>
      <c r="T1734" s="147" t="s">
        <v>233</v>
      </c>
      <c r="U1734" s="150">
        <f t="shared" si="27"/>
        <v>0</v>
      </c>
    </row>
    <row r="1735" spans="1:21" x14ac:dyDescent="0.2">
      <c r="A1735" s="147" t="s">
        <v>8518</v>
      </c>
      <c r="B1735" s="147" t="s">
        <v>2175</v>
      </c>
      <c r="C1735" s="147" t="s">
        <v>107</v>
      </c>
      <c r="D1735" s="147" t="s">
        <v>4744</v>
      </c>
      <c r="E1735" s="148">
        <v>0</v>
      </c>
      <c r="F1735" s="148">
        <v>2570</v>
      </c>
      <c r="G1735" s="148">
        <v>0</v>
      </c>
      <c r="H1735" s="148">
        <v>0</v>
      </c>
      <c r="I1735" s="147" t="s">
        <v>4537</v>
      </c>
      <c r="J1735" s="147" t="s">
        <v>4537</v>
      </c>
      <c r="K1735" s="147" t="s">
        <v>4537</v>
      </c>
      <c r="L1735" s="147" t="s">
        <v>8512</v>
      </c>
      <c r="M1735" s="147" t="s">
        <v>4537</v>
      </c>
      <c r="N1735" s="147" t="s">
        <v>233</v>
      </c>
      <c r="O1735" s="147" t="s">
        <v>4537</v>
      </c>
      <c r="P1735" s="147" t="s">
        <v>233</v>
      </c>
      <c r="Q1735" s="147" t="s">
        <v>4537</v>
      </c>
      <c r="R1735" s="147" t="s">
        <v>233</v>
      </c>
      <c r="S1735" s="147" t="s">
        <v>4537</v>
      </c>
      <c r="T1735" s="147" t="s">
        <v>233</v>
      </c>
      <c r="U1735" s="150">
        <f t="shared" si="27"/>
        <v>0</v>
      </c>
    </row>
    <row r="1736" spans="1:21" x14ac:dyDescent="0.2">
      <c r="A1736" s="147" t="s">
        <v>8518</v>
      </c>
      <c r="B1736" s="147" t="s">
        <v>5215</v>
      </c>
      <c r="C1736" s="147" t="s">
        <v>43</v>
      </c>
      <c r="D1736" s="147" t="s">
        <v>4744</v>
      </c>
      <c r="E1736" s="148">
        <v>0</v>
      </c>
      <c r="F1736" s="148">
        <v>3244</v>
      </c>
      <c r="G1736" s="148">
        <v>292</v>
      </c>
      <c r="H1736" s="148">
        <v>0</v>
      </c>
      <c r="I1736" s="147" t="s">
        <v>4537</v>
      </c>
      <c r="J1736" s="147" t="s">
        <v>4537</v>
      </c>
      <c r="K1736" s="147" t="s">
        <v>4537</v>
      </c>
      <c r="L1736" s="147" t="s">
        <v>8512</v>
      </c>
      <c r="M1736" s="147" t="s">
        <v>4537</v>
      </c>
      <c r="N1736" s="147" t="s">
        <v>233</v>
      </c>
      <c r="O1736" s="147" t="s">
        <v>4537</v>
      </c>
      <c r="P1736" s="147" t="s">
        <v>233</v>
      </c>
      <c r="Q1736" s="147" t="s">
        <v>4537</v>
      </c>
      <c r="R1736" s="147" t="s">
        <v>233</v>
      </c>
      <c r="S1736" s="147" t="s">
        <v>4537</v>
      </c>
      <c r="T1736" s="147" t="s">
        <v>233</v>
      </c>
      <c r="U1736" s="150">
        <f t="shared" si="27"/>
        <v>0</v>
      </c>
    </row>
    <row r="1737" spans="1:21" x14ac:dyDescent="0.2">
      <c r="A1737" s="147" t="s">
        <v>8518</v>
      </c>
      <c r="B1737" s="147" t="s">
        <v>4929</v>
      </c>
      <c r="C1737" s="147" t="s">
        <v>63</v>
      </c>
      <c r="D1737" s="147" t="s">
        <v>4744</v>
      </c>
      <c r="E1737" s="148">
        <v>0</v>
      </c>
      <c r="F1737" s="148">
        <v>1684</v>
      </c>
      <c r="G1737" s="148">
        <v>0</v>
      </c>
      <c r="H1737" s="148">
        <v>0</v>
      </c>
      <c r="I1737" s="147" t="s">
        <v>4537</v>
      </c>
      <c r="J1737" s="147" t="s">
        <v>4537</v>
      </c>
      <c r="K1737" s="147" t="s">
        <v>4537</v>
      </c>
      <c r="L1737" s="147" t="s">
        <v>8512</v>
      </c>
      <c r="M1737" s="147" t="s">
        <v>4537</v>
      </c>
      <c r="N1737" s="147" t="s">
        <v>233</v>
      </c>
      <c r="O1737" s="147" t="s">
        <v>4537</v>
      </c>
      <c r="P1737" s="147" t="s">
        <v>233</v>
      </c>
      <c r="Q1737" s="147" t="s">
        <v>4537</v>
      </c>
      <c r="R1737" s="147" t="s">
        <v>233</v>
      </c>
      <c r="S1737" s="147" t="s">
        <v>4537</v>
      </c>
      <c r="T1737" s="147" t="s">
        <v>233</v>
      </c>
      <c r="U1737" s="150">
        <f t="shared" si="27"/>
        <v>0</v>
      </c>
    </row>
    <row r="1738" spans="1:21" x14ac:dyDescent="0.2">
      <c r="A1738" s="147" t="s">
        <v>8518</v>
      </c>
      <c r="B1738" s="147" t="s">
        <v>8003</v>
      </c>
      <c r="C1738" s="147" t="s">
        <v>107</v>
      </c>
      <c r="D1738" s="147" t="s">
        <v>4744</v>
      </c>
      <c r="E1738" s="148">
        <v>0</v>
      </c>
      <c r="F1738" s="148">
        <v>0</v>
      </c>
      <c r="G1738" s="148">
        <v>0</v>
      </c>
      <c r="H1738" s="148">
        <v>0</v>
      </c>
      <c r="I1738" s="147" t="s">
        <v>4537</v>
      </c>
      <c r="J1738" s="147" t="s">
        <v>4537</v>
      </c>
      <c r="K1738" s="147" t="s">
        <v>4537</v>
      </c>
      <c r="L1738" s="147" t="s">
        <v>8512</v>
      </c>
      <c r="M1738" s="147" t="s">
        <v>4537</v>
      </c>
      <c r="N1738" s="147" t="s">
        <v>233</v>
      </c>
      <c r="O1738" s="147" t="s">
        <v>4537</v>
      </c>
      <c r="P1738" s="147" t="s">
        <v>233</v>
      </c>
      <c r="Q1738" s="147" t="s">
        <v>4537</v>
      </c>
      <c r="R1738" s="147" t="s">
        <v>233</v>
      </c>
      <c r="S1738" s="147" t="s">
        <v>4537</v>
      </c>
      <c r="T1738" s="147" t="s">
        <v>233</v>
      </c>
      <c r="U1738" s="150">
        <f t="shared" si="27"/>
        <v>0</v>
      </c>
    </row>
    <row r="1739" spans="1:21" x14ac:dyDescent="0.2">
      <c r="A1739" s="147" t="s">
        <v>8518</v>
      </c>
      <c r="B1739" s="147" t="s">
        <v>3517</v>
      </c>
      <c r="C1739" s="147" t="s">
        <v>63</v>
      </c>
      <c r="D1739" s="147" t="s">
        <v>4744</v>
      </c>
      <c r="E1739" s="148">
        <v>0</v>
      </c>
      <c r="F1739" s="148">
        <v>5849</v>
      </c>
      <c r="G1739" s="148">
        <v>2645</v>
      </c>
      <c r="H1739" s="148">
        <v>92</v>
      </c>
      <c r="I1739" s="147" t="s">
        <v>4537</v>
      </c>
      <c r="J1739" s="147" t="s">
        <v>4537</v>
      </c>
      <c r="K1739" s="147" t="s">
        <v>4537</v>
      </c>
      <c r="L1739" s="147" t="s">
        <v>8515</v>
      </c>
      <c r="M1739" s="147" t="s">
        <v>4537</v>
      </c>
      <c r="N1739" s="147" t="s">
        <v>233</v>
      </c>
      <c r="O1739" s="147" t="s">
        <v>4537</v>
      </c>
      <c r="P1739" s="147" t="s">
        <v>233</v>
      </c>
      <c r="Q1739" s="147" t="s">
        <v>4537</v>
      </c>
      <c r="R1739" s="147" t="s">
        <v>233</v>
      </c>
      <c r="S1739" s="147" t="s">
        <v>4537</v>
      </c>
      <c r="T1739" s="147" t="s">
        <v>233</v>
      </c>
      <c r="U1739" s="150">
        <f t="shared" si="27"/>
        <v>0</v>
      </c>
    </row>
    <row r="1740" spans="1:21" x14ac:dyDescent="0.2">
      <c r="A1740" s="147" t="s">
        <v>8518</v>
      </c>
      <c r="B1740" s="147" t="s">
        <v>5254</v>
      </c>
      <c r="C1740" s="147" t="s">
        <v>63</v>
      </c>
      <c r="D1740" s="147" t="s">
        <v>446</v>
      </c>
      <c r="E1740" s="148">
        <v>166</v>
      </c>
      <c r="F1740" s="148">
        <v>989</v>
      </c>
      <c r="G1740" s="148">
        <v>491</v>
      </c>
      <c r="H1740" s="148">
        <v>0</v>
      </c>
      <c r="I1740" s="147" t="s">
        <v>4537</v>
      </c>
      <c r="J1740" s="147" t="s">
        <v>4537</v>
      </c>
      <c r="K1740" s="147" t="s">
        <v>4537</v>
      </c>
      <c r="L1740" s="147" t="s">
        <v>8512</v>
      </c>
      <c r="M1740" s="147" t="s">
        <v>4537</v>
      </c>
      <c r="N1740" s="147" t="s">
        <v>233</v>
      </c>
      <c r="O1740" s="147" t="s">
        <v>4537</v>
      </c>
      <c r="P1740" s="147" t="s">
        <v>233</v>
      </c>
      <c r="Q1740" s="147" t="s">
        <v>4537</v>
      </c>
      <c r="R1740" s="147" t="s">
        <v>233</v>
      </c>
      <c r="S1740" s="147" t="s">
        <v>4537</v>
      </c>
      <c r="T1740" s="147" t="s">
        <v>233</v>
      </c>
      <c r="U1740" s="150">
        <f t="shared" si="27"/>
        <v>0</v>
      </c>
    </row>
    <row r="1741" spans="1:21" x14ac:dyDescent="0.2">
      <c r="A1741" s="147" t="s">
        <v>8518</v>
      </c>
      <c r="B1741" s="147" t="s">
        <v>5254</v>
      </c>
      <c r="C1741" s="147" t="s">
        <v>63</v>
      </c>
      <c r="D1741" s="147" t="s">
        <v>446</v>
      </c>
      <c r="E1741" s="148">
        <v>234</v>
      </c>
      <c r="F1741" s="148">
        <v>166</v>
      </c>
      <c r="G1741" s="148">
        <v>491</v>
      </c>
      <c r="H1741" s="148">
        <v>0</v>
      </c>
      <c r="I1741" s="147" t="s">
        <v>4537</v>
      </c>
      <c r="J1741" s="147" t="s">
        <v>4537</v>
      </c>
      <c r="K1741" s="147" t="s">
        <v>4537</v>
      </c>
      <c r="L1741" s="147" t="s">
        <v>8512</v>
      </c>
      <c r="M1741" s="147" t="s">
        <v>4537</v>
      </c>
      <c r="N1741" s="147" t="s">
        <v>233</v>
      </c>
      <c r="O1741" s="147" t="s">
        <v>4537</v>
      </c>
      <c r="P1741" s="147" t="s">
        <v>233</v>
      </c>
      <c r="Q1741" s="147" t="s">
        <v>4537</v>
      </c>
      <c r="R1741" s="147" t="s">
        <v>233</v>
      </c>
      <c r="S1741" s="147" t="s">
        <v>4537</v>
      </c>
      <c r="T1741" s="147" t="s">
        <v>233</v>
      </c>
      <c r="U1741" s="150">
        <f t="shared" si="27"/>
        <v>0</v>
      </c>
    </row>
    <row r="1742" spans="1:21" x14ac:dyDescent="0.2">
      <c r="A1742" s="147" t="s">
        <v>8518</v>
      </c>
      <c r="B1742" s="147" t="s">
        <v>1133</v>
      </c>
      <c r="C1742" s="147" t="s">
        <v>544</v>
      </c>
      <c r="D1742" s="147" t="s">
        <v>8516</v>
      </c>
      <c r="E1742" s="148">
        <v>293</v>
      </c>
      <c r="F1742" s="148">
        <v>365</v>
      </c>
      <c r="G1742" s="148">
        <v>37</v>
      </c>
      <c r="H1742" s="148">
        <v>4</v>
      </c>
      <c r="I1742" s="147" t="s">
        <v>4537</v>
      </c>
      <c r="J1742" s="147" t="s">
        <v>4537</v>
      </c>
      <c r="K1742" s="147" t="s">
        <v>4537</v>
      </c>
      <c r="L1742" s="147" t="s">
        <v>8512</v>
      </c>
      <c r="M1742" s="147" t="s">
        <v>4537</v>
      </c>
      <c r="N1742" s="147" t="s">
        <v>233</v>
      </c>
      <c r="O1742" s="147" t="s">
        <v>4537</v>
      </c>
      <c r="P1742" s="147" t="s">
        <v>233</v>
      </c>
      <c r="Q1742" s="147" t="s">
        <v>4537</v>
      </c>
      <c r="R1742" s="147" t="s">
        <v>233</v>
      </c>
      <c r="S1742" s="147" t="s">
        <v>4537</v>
      </c>
      <c r="T1742" s="147" t="s">
        <v>233</v>
      </c>
      <c r="U1742" s="150">
        <f t="shared" si="27"/>
        <v>0</v>
      </c>
    </row>
    <row r="1743" spans="1:21" x14ac:dyDescent="0.2">
      <c r="A1743" s="147" t="s">
        <v>8518</v>
      </c>
      <c r="B1743" s="147" t="s">
        <v>3016</v>
      </c>
      <c r="C1743" s="147" t="s">
        <v>1289</v>
      </c>
      <c r="D1743" s="147" t="s">
        <v>8516</v>
      </c>
      <c r="E1743" s="148">
        <v>56</v>
      </c>
      <c r="F1743" s="148">
        <v>0</v>
      </c>
      <c r="G1743" s="148">
        <v>0</v>
      </c>
      <c r="H1743" s="148">
        <v>0</v>
      </c>
      <c r="I1743" s="147" t="s">
        <v>4537</v>
      </c>
      <c r="J1743" s="147" t="s">
        <v>4537</v>
      </c>
      <c r="K1743" s="147" t="s">
        <v>4537</v>
      </c>
      <c r="L1743" s="147" t="s">
        <v>8515</v>
      </c>
      <c r="M1743" s="147" t="s">
        <v>4537</v>
      </c>
      <c r="N1743" s="147" t="s">
        <v>233</v>
      </c>
      <c r="O1743" s="147" t="s">
        <v>4537</v>
      </c>
      <c r="P1743" s="147" t="s">
        <v>233</v>
      </c>
      <c r="Q1743" s="147" t="s">
        <v>4537</v>
      </c>
      <c r="R1743" s="147" t="s">
        <v>233</v>
      </c>
      <c r="S1743" s="147" t="s">
        <v>4537</v>
      </c>
      <c r="T1743" s="147" t="s">
        <v>233</v>
      </c>
      <c r="U1743" s="150">
        <f t="shared" si="27"/>
        <v>0</v>
      </c>
    </row>
    <row r="1744" spans="1:21" x14ac:dyDescent="0.2">
      <c r="A1744" s="147" t="s">
        <v>8518</v>
      </c>
      <c r="B1744" s="147" t="s">
        <v>4827</v>
      </c>
      <c r="C1744" s="147" t="s">
        <v>544</v>
      </c>
      <c r="D1744" s="147" t="s">
        <v>8516</v>
      </c>
      <c r="E1744" s="148">
        <v>500</v>
      </c>
      <c r="F1744" s="148">
        <v>9804</v>
      </c>
      <c r="G1744" s="148">
        <v>7022</v>
      </c>
      <c r="H1744" s="148">
        <v>0</v>
      </c>
      <c r="I1744" s="147" t="s">
        <v>4537</v>
      </c>
      <c r="J1744" s="147" t="s">
        <v>4537</v>
      </c>
      <c r="K1744" s="147" t="s">
        <v>4537</v>
      </c>
      <c r="L1744" s="147" t="s">
        <v>8512</v>
      </c>
      <c r="M1744" s="147" t="s">
        <v>4537</v>
      </c>
      <c r="N1744" s="147" t="s">
        <v>233</v>
      </c>
      <c r="O1744" s="147" t="s">
        <v>4537</v>
      </c>
      <c r="P1744" s="147" t="s">
        <v>233</v>
      </c>
      <c r="Q1744" s="147" t="s">
        <v>4537</v>
      </c>
      <c r="R1744" s="147" t="s">
        <v>233</v>
      </c>
      <c r="S1744" s="147" t="s">
        <v>4537</v>
      </c>
      <c r="T1744" s="147" t="s">
        <v>233</v>
      </c>
      <c r="U1744" s="150">
        <f t="shared" si="27"/>
        <v>0</v>
      </c>
    </row>
    <row r="1745" spans="1:21" x14ac:dyDescent="0.2">
      <c r="A1745" s="147" t="s">
        <v>8518</v>
      </c>
      <c r="B1745" s="147" t="s">
        <v>4929</v>
      </c>
      <c r="C1745" s="147" t="s">
        <v>63</v>
      </c>
      <c r="D1745" s="147" t="s">
        <v>18</v>
      </c>
      <c r="E1745" s="148">
        <v>3015</v>
      </c>
      <c r="F1745" s="148">
        <v>3015</v>
      </c>
      <c r="G1745" s="148">
        <v>3015</v>
      </c>
      <c r="H1745" s="148">
        <v>0</v>
      </c>
      <c r="I1745" s="147" t="s">
        <v>4537</v>
      </c>
      <c r="J1745" s="147" t="s">
        <v>4537</v>
      </c>
      <c r="K1745" s="147" t="s">
        <v>4537</v>
      </c>
      <c r="L1745" s="147" t="s">
        <v>8515</v>
      </c>
      <c r="M1745" s="147" t="s">
        <v>4537</v>
      </c>
      <c r="N1745" s="147" t="s">
        <v>233</v>
      </c>
      <c r="O1745" s="147" t="s">
        <v>4537</v>
      </c>
      <c r="P1745" s="147" t="s">
        <v>233</v>
      </c>
      <c r="Q1745" s="147" t="s">
        <v>4537</v>
      </c>
      <c r="R1745" s="147" t="s">
        <v>233</v>
      </c>
      <c r="S1745" s="147" t="s">
        <v>4537</v>
      </c>
      <c r="T1745" s="147" t="s">
        <v>233</v>
      </c>
      <c r="U1745" s="150">
        <f t="shared" si="27"/>
        <v>0</v>
      </c>
    </row>
    <row r="1746" spans="1:21" x14ac:dyDescent="0.2">
      <c r="A1746" s="147" t="s">
        <v>8518</v>
      </c>
      <c r="B1746" s="147" t="s">
        <v>4929</v>
      </c>
      <c r="C1746" s="147" t="s">
        <v>63</v>
      </c>
      <c r="D1746" s="147" t="s">
        <v>8521</v>
      </c>
      <c r="E1746" s="148">
        <v>882</v>
      </c>
      <c r="F1746" s="148">
        <v>3653</v>
      </c>
      <c r="G1746" s="148">
        <v>0</v>
      </c>
      <c r="H1746" s="148">
        <v>0</v>
      </c>
      <c r="I1746" s="147" t="s">
        <v>4537</v>
      </c>
      <c r="J1746" s="147" t="s">
        <v>4537</v>
      </c>
      <c r="K1746" s="147" t="s">
        <v>4537</v>
      </c>
      <c r="L1746" s="147" t="s">
        <v>8515</v>
      </c>
      <c r="M1746" s="147" t="s">
        <v>4537</v>
      </c>
      <c r="N1746" s="147" t="s">
        <v>233</v>
      </c>
      <c r="O1746" s="147" t="s">
        <v>4537</v>
      </c>
      <c r="P1746" s="147" t="s">
        <v>233</v>
      </c>
      <c r="Q1746" s="147" t="s">
        <v>4537</v>
      </c>
      <c r="R1746" s="147" t="s">
        <v>233</v>
      </c>
      <c r="S1746" s="147" t="s">
        <v>4537</v>
      </c>
      <c r="T1746" s="147" t="s">
        <v>233</v>
      </c>
      <c r="U1746" s="150">
        <f t="shared" si="27"/>
        <v>0</v>
      </c>
    </row>
    <row r="1747" spans="1:21" x14ac:dyDescent="0.2">
      <c r="A1747" s="147" t="s">
        <v>8518</v>
      </c>
      <c r="B1747" s="147" t="s">
        <v>746</v>
      </c>
      <c r="C1747" s="147" t="s">
        <v>63</v>
      </c>
      <c r="D1747" s="147" t="s">
        <v>4744</v>
      </c>
      <c r="E1747" s="148">
        <v>377</v>
      </c>
      <c r="F1747" s="148">
        <v>980</v>
      </c>
      <c r="G1747" s="148">
        <v>0</v>
      </c>
      <c r="H1747" s="148">
        <v>2129</v>
      </c>
      <c r="I1747" s="147" t="s">
        <v>4537</v>
      </c>
      <c r="J1747" s="147" t="s">
        <v>4537</v>
      </c>
      <c r="K1747" s="147" t="s">
        <v>4537</v>
      </c>
      <c r="L1747" s="147" t="s">
        <v>8512</v>
      </c>
      <c r="M1747" s="147" t="s">
        <v>4537</v>
      </c>
      <c r="N1747" s="147" t="s">
        <v>233</v>
      </c>
      <c r="O1747" s="147" t="s">
        <v>4537</v>
      </c>
      <c r="P1747" s="147" t="s">
        <v>233</v>
      </c>
      <c r="Q1747" s="147" t="s">
        <v>4537</v>
      </c>
      <c r="R1747" s="147" t="s">
        <v>233</v>
      </c>
      <c r="S1747" s="147" t="s">
        <v>4537</v>
      </c>
      <c r="T1747" s="147" t="s">
        <v>233</v>
      </c>
      <c r="U1747" s="150">
        <f t="shared" si="27"/>
        <v>0</v>
      </c>
    </row>
    <row r="1748" spans="1:21" x14ac:dyDescent="0.2">
      <c r="A1748" s="147" t="s">
        <v>8518</v>
      </c>
      <c r="B1748" s="147" t="s">
        <v>746</v>
      </c>
      <c r="C1748" s="147" t="s">
        <v>63</v>
      </c>
      <c r="D1748" s="147" t="s">
        <v>8521</v>
      </c>
      <c r="E1748" s="148">
        <v>106</v>
      </c>
      <c r="F1748" s="148">
        <v>0</v>
      </c>
      <c r="G1748" s="148">
        <v>0</v>
      </c>
      <c r="H1748" s="148">
        <v>0</v>
      </c>
      <c r="I1748" s="147" t="s">
        <v>4537</v>
      </c>
      <c r="J1748" s="147" t="s">
        <v>4537</v>
      </c>
      <c r="K1748" s="147" t="s">
        <v>4537</v>
      </c>
      <c r="L1748" s="147" t="s">
        <v>8515</v>
      </c>
      <c r="M1748" s="147" t="s">
        <v>4537</v>
      </c>
      <c r="N1748" s="147" t="s">
        <v>233</v>
      </c>
      <c r="O1748" s="147" t="s">
        <v>4537</v>
      </c>
      <c r="P1748" s="147" t="s">
        <v>233</v>
      </c>
      <c r="Q1748" s="147" t="s">
        <v>4537</v>
      </c>
      <c r="R1748" s="147" t="s">
        <v>233</v>
      </c>
      <c r="S1748" s="147" t="s">
        <v>4537</v>
      </c>
      <c r="T1748" s="147" t="s">
        <v>233</v>
      </c>
      <c r="U1748" s="150">
        <f t="shared" si="27"/>
        <v>0</v>
      </c>
    </row>
    <row r="1749" spans="1:21" x14ac:dyDescent="0.2">
      <c r="A1749" s="147" t="s">
        <v>8518</v>
      </c>
      <c r="B1749" s="147" t="s">
        <v>155</v>
      </c>
      <c r="C1749" s="147" t="s">
        <v>1289</v>
      </c>
      <c r="D1749" s="147" t="s">
        <v>18</v>
      </c>
      <c r="E1749" s="148">
        <v>2491</v>
      </c>
      <c r="F1749" s="148">
        <v>2491</v>
      </c>
      <c r="G1749" s="148">
        <v>0</v>
      </c>
      <c r="H1749" s="148">
        <v>0</v>
      </c>
      <c r="I1749" s="147" t="s">
        <v>4537</v>
      </c>
      <c r="J1749" s="147" t="s">
        <v>4537</v>
      </c>
      <c r="K1749" s="147" t="s">
        <v>4537</v>
      </c>
      <c r="L1749" s="147" t="s">
        <v>8515</v>
      </c>
      <c r="M1749" s="147" t="s">
        <v>4537</v>
      </c>
      <c r="N1749" s="147" t="s">
        <v>233</v>
      </c>
      <c r="O1749" s="147" t="s">
        <v>4537</v>
      </c>
      <c r="P1749" s="147" t="s">
        <v>233</v>
      </c>
      <c r="Q1749" s="147" t="s">
        <v>4537</v>
      </c>
      <c r="R1749" s="147" t="s">
        <v>233</v>
      </c>
      <c r="S1749" s="147" t="s">
        <v>4537</v>
      </c>
      <c r="T1749" s="147" t="s">
        <v>233</v>
      </c>
      <c r="U1749" s="150">
        <f t="shared" si="27"/>
        <v>0</v>
      </c>
    </row>
    <row r="1750" spans="1:21" x14ac:dyDescent="0.2">
      <c r="A1750" s="147" t="s">
        <v>8518</v>
      </c>
      <c r="B1750" s="147" t="s">
        <v>155</v>
      </c>
      <c r="C1750" s="147" t="s">
        <v>1289</v>
      </c>
      <c r="D1750" s="147" t="s">
        <v>987</v>
      </c>
      <c r="E1750" s="148">
        <v>0</v>
      </c>
      <c r="F1750" s="148">
        <v>5</v>
      </c>
      <c r="G1750" s="148">
        <v>0</v>
      </c>
      <c r="H1750" s="148">
        <v>0</v>
      </c>
      <c r="I1750" s="147" t="s">
        <v>4537</v>
      </c>
      <c r="J1750" s="147" t="s">
        <v>4537</v>
      </c>
      <c r="K1750" s="147" t="s">
        <v>4537</v>
      </c>
      <c r="L1750" s="147" t="s">
        <v>8515</v>
      </c>
      <c r="M1750" s="147" t="s">
        <v>4537</v>
      </c>
      <c r="N1750" s="147" t="s">
        <v>233</v>
      </c>
      <c r="O1750" s="147" t="s">
        <v>4537</v>
      </c>
      <c r="P1750" s="147" t="s">
        <v>233</v>
      </c>
      <c r="Q1750" s="147" t="s">
        <v>4537</v>
      </c>
      <c r="R1750" s="147" t="s">
        <v>233</v>
      </c>
      <c r="S1750" s="147" t="s">
        <v>4537</v>
      </c>
      <c r="T1750" s="147" t="s">
        <v>233</v>
      </c>
      <c r="U1750" s="150">
        <f t="shared" si="27"/>
        <v>0</v>
      </c>
    </row>
    <row r="1751" spans="1:21" x14ac:dyDescent="0.2">
      <c r="A1751" s="147" t="s">
        <v>8518</v>
      </c>
      <c r="B1751" s="147" t="s">
        <v>155</v>
      </c>
      <c r="C1751" s="147" t="s">
        <v>1289</v>
      </c>
      <c r="D1751" s="147" t="s">
        <v>446</v>
      </c>
      <c r="E1751" s="148">
        <v>34</v>
      </c>
      <c r="F1751" s="148">
        <v>348</v>
      </c>
      <c r="G1751" s="148">
        <v>164</v>
      </c>
      <c r="H1751" s="148">
        <v>0</v>
      </c>
      <c r="I1751" s="147" t="s">
        <v>4537</v>
      </c>
      <c r="J1751" s="147" t="s">
        <v>4537</v>
      </c>
      <c r="K1751" s="147" t="s">
        <v>4537</v>
      </c>
      <c r="L1751" s="147" t="s">
        <v>8515</v>
      </c>
      <c r="M1751" s="147" t="s">
        <v>4537</v>
      </c>
      <c r="N1751" s="147" t="s">
        <v>233</v>
      </c>
      <c r="O1751" s="147" t="s">
        <v>4537</v>
      </c>
      <c r="P1751" s="147" t="s">
        <v>233</v>
      </c>
      <c r="Q1751" s="147" t="s">
        <v>4537</v>
      </c>
      <c r="R1751" s="147" t="s">
        <v>233</v>
      </c>
      <c r="S1751" s="147" t="s">
        <v>4537</v>
      </c>
      <c r="T1751" s="147" t="s">
        <v>233</v>
      </c>
      <c r="U1751" s="150">
        <f t="shared" si="27"/>
        <v>0</v>
      </c>
    </row>
    <row r="1752" spans="1:21" x14ac:dyDescent="0.2">
      <c r="A1752" s="147" t="s">
        <v>8518</v>
      </c>
      <c r="B1752" s="147" t="s">
        <v>155</v>
      </c>
      <c r="C1752" s="147" t="s">
        <v>1289</v>
      </c>
      <c r="D1752" s="147" t="s">
        <v>8521</v>
      </c>
      <c r="E1752" s="148">
        <v>375</v>
      </c>
      <c r="F1752" s="148">
        <v>5410</v>
      </c>
      <c r="G1752" s="148">
        <v>215</v>
      </c>
      <c r="H1752" s="148">
        <v>0</v>
      </c>
      <c r="I1752" s="147" t="s">
        <v>4537</v>
      </c>
      <c r="J1752" s="147" t="s">
        <v>4537</v>
      </c>
      <c r="K1752" s="147" t="s">
        <v>4537</v>
      </c>
      <c r="L1752" s="147" t="s">
        <v>8515</v>
      </c>
      <c r="M1752" s="147" t="s">
        <v>4537</v>
      </c>
      <c r="N1752" s="147" t="s">
        <v>233</v>
      </c>
      <c r="O1752" s="147" t="s">
        <v>4537</v>
      </c>
      <c r="P1752" s="147" t="s">
        <v>233</v>
      </c>
      <c r="Q1752" s="147" t="s">
        <v>4537</v>
      </c>
      <c r="R1752" s="147" t="s">
        <v>233</v>
      </c>
      <c r="S1752" s="147" t="s">
        <v>4537</v>
      </c>
      <c r="T1752" s="147" t="s">
        <v>233</v>
      </c>
      <c r="U1752" s="150">
        <f t="shared" si="27"/>
        <v>0</v>
      </c>
    </row>
    <row r="1753" spans="1:21" x14ac:dyDescent="0.2">
      <c r="A1753" s="147" t="s">
        <v>8518</v>
      </c>
      <c r="B1753" s="147" t="s">
        <v>155</v>
      </c>
      <c r="C1753" s="147" t="s">
        <v>1289</v>
      </c>
      <c r="D1753" s="147" t="s">
        <v>8516</v>
      </c>
      <c r="E1753" s="148">
        <v>241</v>
      </c>
      <c r="F1753" s="148">
        <v>2803</v>
      </c>
      <c r="G1753" s="148">
        <v>0</v>
      </c>
      <c r="H1753" s="148">
        <v>0</v>
      </c>
      <c r="I1753" s="147" t="s">
        <v>4537</v>
      </c>
      <c r="J1753" s="147" t="s">
        <v>4537</v>
      </c>
      <c r="K1753" s="147" t="s">
        <v>4537</v>
      </c>
      <c r="L1753" s="147" t="s">
        <v>8515</v>
      </c>
      <c r="M1753" s="147" t="s">
        <v>4537</v>
      </c>
      <c r="N1753" s="147" t="s">
        <v>233</v>
      </c>
      <c r="O1753" s="147" t="s">
        <v>4537</v>
      </c>
      <c r="P1753" s="147" t="s">
        <v>233</v>
      </c>
      <c r="Q1753" s="147" t="s">
        <v>4537</v>
      </c>
      <c r="R1753" s="147" t="s">
        <v>233</v>
      </c>
      <c r="S1753" s="147" t="s">
        <v>4537</v>
      </c>
      <c r="T1753" s="147" t="s">
        <v>233</v>
      </c>
      <c r="U1753" s="150">
        <f t="shared" si="27"/>
        <v>0</v>
      </c>
    </row>
    <row r="1754" spans="1:21" x14ac:dyDescent="0.2">
      <c r="A1754" s="147" t="s">
        <v>8518</v>
      </c>
      <c r="B1754" s="147" t="s">
        <v>4718</v>
      </c>
      <c r="C1754" s="147" t="s">
        <v>43</v>
      </c>
      <c r="D1754" s="147" t="s">
        <v>987</v>
      </c>
      <c r="E1754" s="148">
        <v>197</v>
      </c>
      <c r="F1754" s="148">
        <v>1379</v>
      </c>
      <c r="G1754" s="148">
        <v>0</v>
      </c>
      <c r="H1754" s="148">
        <v>0</v>
      </c>
      <c r="I1754" s="147" t="s">
        <v>4537</v>
      </c>
      <c r="J1754" s="147" t="s">
        <v>4537</v>
      </c>
      <c r="K1754" s="147" t="s">
        <v>4537</v>
      </c>
      <c r="L1754" s="147" t="s">
        <v>8512</v>
      </c>
      <c r="M1754" s="147" t="s">
        <v>4537</v>
      </c>
      <c r="N1754" s="147" t="s">
        <v>233</v>
      </c>
      <c r="O1754" s="147" t="s">
        <v>4537</v>
      </c>
      <c r="P1754" s="147" t="s">
        <v>233</v>
      </c>
      <c r="Q1754" s="147" t="s">
        <v>4537</v>
      </c>
      <c r="R1754" s="147" t="s">
        <v>233</v>
      </c>
      <c r="S1754" s="147" t="s">
        <v>4537</v>
      </c>
      <c r="T1754" s="147" t="s">
        <v>233</v>
      </c>
      <c r="U1754" s="150">
        <f t="shared" si="27"/>
        <v>0</v>
      </c>
    </row>
    <row r="1755" spans="1:21" x14ac:dyDescent="0.2">
      <c r="A1755" s="147" t="s">
        <v>8518</v>
      </c>
      <c r="B1755" s="147" t="s">
        <v>4718</v>
      </c>
      <c r="C1755" s="147" t="s">
        <v>43</v>
      </c>
      <c r="D1755" s="147" t="s">
        <v>8514</v>
      </c>
      <c r="E1755" s="148">
        <v>0</v>
      </c>
      <c r="F1755" s="148">
        <v>139</v>
      </c>
      <c r="G1755" s="148">
        <v>14</v>
      </c>
      <c r="H1755" s="148">
        <v>7</v>
      </c>
      <c r="I1755" s="147" t="s">
        <v>4537</v>
      </c>
      <c r="J1755" s="147" t="s">
        <v>4537</v>
      </c>
      <c r="K1755" s="147" t="s">
        <v>4537</v>
      </c>
      <c r="L1755" s="147" t="s">
        <v>8512</v>
      </c>
      <c r="M1755" s="147" t="s">
        <v>4537</v>
      </c>
      <c r="N1755" s="147" t="s">
        <v>233</v>
      </c>
      <c r="O1755" s="147" t="s">
        <v>4537</v>
      </c>
      <c r="P1755" s="147" t="s">
        <v>233</v>
      </c>
      <c r="Q1755" s="147" t="s">
        <v>4537</v>
      </c>
      <c r="R1755" s="147" t="s">
        <v>233</v>
      </c>
      <c r="S1755" s="147" t="s">
        <v>4537</v>
      </c>
      <c r="T1755" s="147" t="s">
        <v>233</v>
      </c>
      <c r="U1755" s="150">
        <f t="shared" si="27"/>
        <v>0</v>
      </c>
    </row>
    <row r="1756" spans="1:21" x14ac:dyDescent="0.2">
      <c r="A1756" s="147" t="s">
        <v>8518</v>
      </c>
      <c r="B1756" s="147" t="s">
        <v>4885</v>
      </c>
      <c r="C1756" s="147" t="s">
        <v>107</v>
      </c>
      <c r="D1756" s="147" t="s">
        <v>8516</v>
      </c>
      <c r="E1756" s="148">
        <v>665</v>
      </c>
      <c r="F1756" s="148">
        <v>1722</v>
      </c>
      <c r="G1756" s="148">
        <v>748</v>
      </c>
      <c r="H1756" s="148">
        <v>0</v>
      </c>
      <c r="I1756" s="147" t="s">
        <v>4537</v>
      </c>
      <c r="J1756" s="147" t="s">
        <v>4537</v>
      </c>
      <c r="K1756" s="147" t="s">
        <v>4537</v>
      </c>
      <c r="L1756" s="147" t="s">
        <v>8515</v>
      </c>
      <c r="M1756" s="147" t="s">
        <v>4537</v>
      </c>
      <c r="N1756" s="147" t="s">
        <v>233</v>
      </c>
      <c r="O1756" s="147" t="s">
        <v>4537</v>
      </c>
      <c r="P1756" s="147" t="s">
        <v>233</v>
      </c>
      <c r="Q1756" s="147" t="s">
        <v>4537</v>
      </c>
      <c r="R1756" s="147" t="s">
        <v>233</v>
      </c>
      <c r="S1756" s="147" t="s">
        <v>4537</v>
      </c>
      <c r="T1756" s="147" t="s">
        <v>233</v>
      </c>
      <c r="U1756" s="150">
        <f t="shared" si="27"/>
        <v>0</v>
      </c>
    </row>
    <row r="1757" spans="1:21" x14ac:dyDescent="0.2">
      <c r="A1757" s="147" t="s">
        <v>8518</v>
      </c>
      <c r="B1757" s="147" t="s">
        <v>240</v>
      </c>
      <c r="C1757" s="147" t="s">
        <v>63</v>
      </c>
      <c r="D1757" s="147" t="s">
        <v>8516</v>
      </c>
      <c r="E1757" s="148">
        <v>247</v>
      </c>
      <c r="F1757" s="148">
        <v>143</v>
      </c>
      <c r="G1757" s="148">
        <v>0</v>
      </c>
      <c r="H1757" s="148">
        <v>0</v>
      </c>
      <c r="I1757" s="147" t="s">
        <v>4537</v>
      </c>
      <c r="J1757" s="147" t="s">
        <v>4537</v>
      </c>
      <c r="K1757" s="147" t="s">
        <v>4537</v>
      </c>
      <c r="L1757" s="147" t="s">
        <v>8512</v>
      </c>
      <c r="M1757" s="147" t="s">
        <v>4537</v>
      </c>
      <c r="N1757" s="147" t="s">
        <v>233</v>
      </c>
      <c r="O1757" s="147" t="s">
        <v>4537</v>
      </c>
      <c r="P1757" s="147" t="s">
        <v>233</v>
      </c>
      <c r="Q1757" s="147" t="s">
        <v>4537</v>
      </c>
      <c r="R1757" s="147" t="s">
        <v>233</v>
      </c>
      <c r="S1757" s="147" t="s">
        <v>4537</v>
      </c>
      <c r="T1757" s="147" t="s">
        <v>233</v>
      </c>
      <c r="U1757" s="150">
        <f t="shared" si="27"/>
        <v>0</v>
      </c>
    </row>
    <row r="1758" spans="1:21" x14ac:dyDescent="0.2">
      <c r="A1758" s="147" t="s">
        <v>8518</v>
      </c>
      <c r="B1758" s="147" t="s">
        <v>240</v>
      </c>
      <c r="C1758" s="147" t="s">
        <v>63</v>
      </c>
      <c r="D1758" s="147" t="s">
        <v>446</v>
      </c>
      <c r="E1758" s="148">
        <v>23</v>
      </c>
      <c r="F1758" s="148">
        <v>23</v>
      </c>
      <c r="G1758" s="148">
        <v>0</v>
      </c>
      <c r="H1758" s="148">
        <v>0</v>
      </c>
      <c r="I1758" s="147" t="s">
        <v>4537</v>
      </c>
      <c r="J1758" s="147" t="s">
        <v>4537</v>
      </c>
      <c r="K1758" s="147" t="s">
        <v>4537</v>
      </c>
      <c r="L1758" s="147" t="s">
        <v>8512</v>
      </c>
      <c r="M1758" s="147" t="s">
        <v>4537</v>
      </c>
      <c r="N1758" s="147" t="s">
        <v>233</v>
      </c>
      <c r="O1758" s="147" t="s">
        <v>4537</v>
      </c>
      <c r="P1758" s="147" t="s">
        <v>233</v>
      </c>
      <c r="Q1758" s="147" t="s">
        <v>4537</v>
      </c>
      <c r="R1758" s="147" t="s">
        <v>233</v>
      </c>
      <c r="S1758" s="147" t="s">
        <v>4537</v>
      </c>
      <c r="T1758" s="147" t="s">
        <v>233</v>
      </c>
      <c r="U1758" s="150">
        <f t="shared" si="27"/>
        <v>0</v>
      </c>
    </row>
    <row r="1759" spans="1:21" x14ac:dyDescent="0.2">
      <c r="A1759" s="147" t="s">
        <v>8518</v>
      </c>
      <c r="B1759" s="147" t="s">
        <v>6652</v>
      </c>
      <c r="C1759" s="147" t="s">
        <v>107</v>
      </c>
      <c r="D1759" s="147" t="s">
        <v>8516</v>
      </c>
      <c r="E1759" s="148">
        <v>40</v>
      </c>
      <c r="F1759" s="148">
        <v>55</v>
      </c>
      <c r="G1759" s="148">
        <v>0</v>
      </c>
      <c r="H1759" s="148">
        <v>0</v>
      </c>
      <c r="I1759" s="147" t="s">
        <v>4537</v>
      </c>
      <c r="J1759" s="147" t="s">
        <v>4537</v>
      </c>
      <c r="K1759" s="147" t="s">
        <v>4537</v>
      </c>
      <c r="L1759" s="147" t="s">
        <v>8515</v>
      </c>
      <c r="M1759" s="147" t="s">
        <v>4537</v>
      </c>
      <c r="N1759" s="147" t="s">
        <v>233</v>
      </c>
      <c r="O1759" s="147" t="s">
        <v>4537</v>
      </c>
      <c r="P1759" s="147" t="s">
        <v>233</v>
      </c>
      <c r="Q1759" s="147" t="s">
        <v>4537</v>
      </c>
      <c r="R1759" s="147" t="s">
        <v>233</v>
      </c>
      <c r="S1759" s="147" t="s">
        <v>4537</v>
      </c>
      <c r="T1759" s="147" t="s">
        <v>233</v>
      </c>
      <c r="U1759" s="150">
        <f t="shared" si="27"/>
        <v>0</v>
      </c>
    </row>
    <row r="1760" spans="1:21" x14ac:dyDescent="0.2">
      <c r="A1760" s="147" t="s">
        <v>8518</v>
      </c>
      <c r="B1760" s="147" t="s">
        <v>7809</v>
      </c>
      <c r="C1760" s="147" t="s">
        <v>63</v>
      </c>
      <c r="D1760" s="147" t="s">
        <v>8521</v>
      </c>
      <c r="E1760" s="148">
        <v>0</v>
      </c>
      <c r="F1760" s="148">
        <v>0</v>
      </c>
      <c r="G1760" s="148">
        <v>0</v>
      </c>
      <c r="H1760" s="148">
        <v>0</v>
      </c>
      <c r="I1760" s="147" t="s">
        <v>4537</v>
      </c>
      <c r="J1760" s="147" t="s">
        <v>4537</v>
      </c>
      <c r="K1760" s="147" t="s">
        <v>4537</v>
      </c>
      <c r="L1760" s="147" t="s">
        <v>8512</v>
      </c>
      <c r="M1760" s="147" t="s">
        <v>4537</v>
      </c>
      <c r="N1760" s="147" t="s">
        <v>233</v>
      </c>
      <c r="O1760" s="147" t="s">
        <v>4537</v>
      </c>
      <c r="P1760" s="147" t="s">
        <v>233</v>
      </c>
      <c r="Q1760" s="147" t="s">
        <v>4537</v>
      </c>
      <c r="R1760" s="147" t="s">
        <v>233</v>
      </c>
      <c r="S1760" s="147" t="s">
        <v>4537</v>
      </c>
      <c r="T1760" s="147" t="s">
        <v>233</v>
      </c>
      <c r="U1760" s="150">
        <f t="shared" si="27"/>
        <v>0</v>
      </c>
    </row>
    <row r="1761" spans="1:21" x14ac:dyDescent="0.2">
      <c r="A1761" s="147" t="s">
        <v>8518</v>
      </c>
      <c r="B1761" s="147" t="s">
        <v>7809</v>
      </c>
      <c r="C1761" s="147" t="s">
        <v>63</v>
      </c>
      <c r="D1761" s="147" t="s">
        <v>8516</v>
      </c>
      <c r="E1761" s="148">
        <v>0</v>
      </c>
      <c r="F1761" s="148">
        <v>328</v>
      </c>
      <c r="G1761" s="148">
        <v>0</v>
      </c>
      <c r="H1761" s="148">
        <v>0</v>
      </c>
      <c r="I1761" s="147" t="s">
        <v>4537</v>
      </c>
      <c r="J1761" s="147" t="s">
        <v>4537</v>
      </c>
      <c r="K1761" s="147" t="s">
        <v>4537</v>
      </c>
      <c r="L1761" s="147" t="s">
        <v>8512</v>
      </c>
      <c r="M1761" s="147" t="s">
        <v>4537</v>
      </c>
      <c r="N1761" s="147" t="s">
        <v>233</v>
      </c>
      <c r="O1761" s="147" t="s">
        <v>4537</v>
      </c>
      <c r="P1761" s="147" t="s">
        <v>233</v>
      </c>
      <c r="Q1761" s="147" t="s">
        <v>4537</v>
      </c>
      <c r="R1761" s="147" t="s">
        <v>233</v>
      </c>
      <c r="S1761" s="147" t="s">
        <v>4537</v>
      </c>
      <c r="T1761" s="147" t="s">
        <v>233</v>
      </c>
      <c r="U1761" s="150">
        <f t="shared" si="27"/>
        <v>0</v>
      </c>
    </row>
    <row r="1762" spans="1:21" x14ac:dyDescent="0.2">
      <c r="A1762" s="147" t="s">
        <v>8518</v>
      </c>
      <c r="B1762" s="147" t="s">
        <v>520</v>
      </c>
      <c r="C1762" s="147" t="s">
        <v>544</v>
      </c>
      <c r="D1762" s="147" t="s">
        <v>8516</v>
      </c>
      <c r="E1762" s="148">
        <v>1033</v>
      </c>
      <c r="F1762" s="148">
        <v>1507</v>
      </c>
      <c r="G1762" s="148">
        <v>0</v>
      </c>
      <c r="H1762" s="148">
        <v>0</v>
      </c>
      <c r="I1762" s="147" t="s">
        <v>4537</v>
      </c>
      <c r="J1762" s="147" t="s">
        <v>4537</v>
      </c>
      <c r="K1762" s="147" t="s">
        <v>4537</v>
      </c>
      <c r="L1762" s="147" t="s">
        <v>8512</v>
      </c>
      <c r="M1762" s="147" t="s">
        <v>4537</v>
      </c>
      <c r="N1762" s="147" t="s">
        <v>233</v>
      </c>
      <c r="O1762" s="147" t="s">
        <v>4537</v>
      </c>
      <c r="P1762" s="147" t="s">
        <v>233</v>
      </c>
      <c r="Q1762" s="147" t="s">
        <v>4537</v>
      </c>
      <c r="R1762" s="147" t="s">
        <v>233</v>
      </c>
      <c r="S1762" s="147" t="s">
        <v>4537</v>
      </c>
      <c r="T1762" s="147" t="s">
        <v>233</v>
      </c>
      <c r="U1762" s="150">
        <f t="shared" si="27"/>
        <v>0</v>
      </c>
    </row>
    <row r="1763" spans="1:21" x14ac:dyDescent="0.2">
      <c r="A1763" s="147" t="s">
        <v>8518</v>
      </c>
      <c r="B1763" s="147" t="s">
        <v>5863</v>
      </c>
      <c r="C1763" s="147" t="s">
        <v>107</v>
      </c>
      <c r="D1763" s="147" t="s">
        <v>446</v>
      </c>
      <c r="E1763" s="148">
        <v>506</v>
      </c>
      <c r="F1763" s="148">
        <v>1200</v>
      </c>
      <c r="G1763" s="148">
        <v>50</v>
      </c>
      <c r="H1763" s="148">
        <v>0</v>
      </c>
      <c r="I1763" s="147" t="s">
        <v>4537</v>
      </c>
      <c r="J1763" s="147" t="s">
        <v>4537</v>
      </c>
      <c r="K1763" s="147" t="s">
        <v>4537</v>
      </c>
      <c r="L1763" s="147" t="s">
        <v>8515</v>
      </c>
      <c r="M1763" s="147" t="s">
        <v>4537</v>
      </c>
      <c r="N1763" s="147" t="s">
        <v>233</v>
      </c>
      <c r="O1763" s="147" t="s">
        <v>4537</v>
      </c>
      <c r="P1763" s="147" t="s">
        <v>233</v>
      </c>
      <c r="Q1763" s="147" t="s">
        <v>4537</v>
      </c>
      <c r="R1763" s="147" t="s">
        <v>233</v>
      </c>
      <c r="S1763" s="147" t="s">
        <v>4537</v>
      </c>
      <c r="T1763" s="147" t="s">
        <v>233</v>
      </c>
      <c r="U1763" s="150">
        <f t="shared" si="27"/>
        <v>0</v>
      </c>
    </row>
    <row r="1764" spans="1:21" x14ac:dyDescent="0.2">
      <c r="A1764" s="147" t="s">
        <v>8518</v>
      </c>
      <c r="B1764" s="147" t="s">
        <v>5750</v>
      </c>
      <c r="C1764" s="147" t="s">
        <v>43</v>
      </c>
      <c r="D1764" s="147" t="s">
        <v>8516</v>
      </c>
      <c r="E1764" s="148">
        <v>1084</v>
      </c>
      <c r="F1764" s="148">
        <v>2873</v>
      </c>
      <c r="G1764" s="148">
        <v>37</v>
      </c>
      <c r="H1764" s="148">
        <v>0</v>
      </c>
      <c r="I1764" s="147" t="s">
        <v>4537</v>
      </c>
      <c r="J1764" s="147" t="s">
        <v>4537</v>
      </c>
      <c r="K1764" s="147" t="s">
        <v>4537</v>
      </c>
      <c r="L1764" s="147" t="s">
        <v>8512</v>
      </c>
      <c r="M1764" s="147" t="s">
        <v>4537</v>
      </c>
      <c r="N1764" s="147" t="s">
        <v>233</v>
      </c>
      <c r="O1764" s="147" t="s">
        <v>4537</v>
      </c>
      <c r="P1764" s="147" t="s">
        <v>233</v>
      </c>
      <c r="Q1764" s="147" t="s">
        <v>4537</v>
      </c>
      <c r="R1764" s="147" t="s">
        <v>233</v>
      </c>
      <c r="S1764" s="147" t="s">
        <v>4537</v>
      </c>
      <c r="T1764" s="147" t="s">
        <v>233</v>
      </c>
      <c r="U1764" s="150">
        <f t="shared" si="27"/>
        <v>0</v>
      </c>
    </row>
    <row r="1765" spans="1:21" x14ac:dyDescent="0.2">
      <c r="A1765" s="147" t="s">
        <v>8518</v>
      </c>
      <c r="B1765" s="147" t="s">
        <v>5750</v>
      </c>
      <c r="C1765" s="147" t="s">
        <v>43</v>
      </c>
      <c r="D1765" s="147" t="s">
        <v>8516</v>
      </c>
      <c r="E1765" s="148">
        <v>1179</v>
      </c>
      <c r="F1765" s="148">
        <v>2705</v>
      </c>
      <c r="G1765" s="148">
        <v>43</v>
      </c>
      <c r="H1765" s="148">
        <v>15</v>
      </c>
      <c r="I1765" s="147" t="s">
        <v>4537</v>
      </c>
      <c r="J1765" s="147" t="s">
        <v>4537</v>
      </c>
      <c r="K1765" s="147" t="s">
        <v>4537</v>
      </c>
      <c r="L1765" s="147" t="s">
        <v>8512</v>
      </c>
      <c r="M1765" s="147" t="s">
        <v>4537</v>
      </c>
      <c r="N1765" s="147" t="s">
        <v>233</v>
      </c>
      <c r="O1765" s="147" t="s">
        <v>4537</v>
      </c>
      <c r="P1765" s="147" t="s">
        <v>233</v>
      </c>
      <c r="Q1765" s="147" t="s">
        <v>4537</v>
      </c>
      <c r="R1765" s="147" t="s">
        <v>233</v>
      </c>
      <c r="S1765" s="147" t="s">
        <v>4537</v>
      </c>
      <c r="T1765" s="147" t="s">
        <v>233</v>
      </c>
      <c r="U1765" s="150">
        <f t="shared" si="27"/>
        <v>0</v>
      </c>
    </row>
    <row r="1766" spans="1:21" x14ac:dyDescent="0.2">
      <c r="A1766" s="147" t="s">
        <v>8518</v>
      </c>
      <c r="B1766" s="147" t="s">
        <v>5750</v>
      </c>
      <c r="C1766" s="147" t="s">
        <v>43</v>
      </c>
      <c r="D1766" s="147" t="s">
        <v>8521</v>
      </c>
      <c r="E1766" s="148">
        <v>35</v>
      </c>
      <c r="F1766" s="148">
        <v>0</v>
      </c>
      <c r="G1766" s="148">
        <v>0</v>
      </c>
      <c r="H1766" s="148">
        <v>0</v>
      </c>
      <c r="I1766" s="147" t="s">
        <v>4537</v>
      </c>
      <c r="J1766" s="147" t="s">
        <v>4537</v>
      </c>
      <c r="K1766" s="147" t="s">
        <v>4537</v>
      </c>
      <c r="L1766" s="147" t="s">
        <v>8512</v>
      </c>
      <c r="M1766" s="147" t="s">
        <v>4537</v>
      </c>
      <c r="N1766" s="147" t="s">
        <v>233</v>
      </c>
      <c r="O1766" s="147" t="s">
        <v>4537</v>
      </c>
      <c r="P1766" s="147" t="s">
        <v>233</v>
      </c>
      <c r="Q1766" s="147" t="s">
        <v>4537</v>
      </c>
      <c r="R1766" s="147" t="s">
        <v>233</v>
      </c>
      <c r="S1766" s="147" t="s">
        <v>4537</v>
      </c>
      <c r="T1766" s="147" t="s">
        <v>233</v>
      </c>
      <c r="U1766" s="150">
        <f t="shared" si="27"/>
        <v>0</v>
      </c>
    </row>
    <row r="1767" spans="1:21" x14ac:dyDescent="0.2">
      <c r="A1767" s="147" t="s">
        <v>8518</v>
      </c>
      <c r="B1767" s="147" t="s">
        <v>5750</v>
      </c>
      <c r="C1767" s="147" t="s">
        <v>43</v>
      </c>
      <c r="D1767" s="147" t="s">
        <v>8516</v>
      </c>
      <c r="E1767" s="148">
        <v>0</v>
      </c>
      <c r="F1767" s="148">
        <v>0</v>
      </c>
      <c r="G1767" s="148">
        <v>0</v>
      </c>
      <c r="H1767" s="148">
        <v>0</v>
      </c>
      <c r="I1767" s="147" t="s">
        <v>4537</v>
      </c>
      <c r="J1767" s="147" t="s">
        <v>4537</v>
      </c>
      <c r="K1767" s="147" t="s">
        <v>4537</v>
      </c>
      <c r="L1767" s="147" t="s">
        <v>8512</v>
      </c>
      <c r="M1767" s="147" t="s">
        <v>4537</v>
      </c>
      <c r="N1767" s="147" t="s">
        <v>233</v>
      </c>
      <c r="O1767" s="147" t="s">
        <v>4537</v>
      </c>
      <c r="P1767" s="147" t="s">
        <v>233</v>
      </c>
      <c r="Q1767" s="147" t="s">
        <v>4537</v>
      </c>
      <c r="R1767" s="147" t="s">
        <v>233</v>
      </c>
      <c r="S1767" s="147" t="s">
        <v>4537</v>
      </c>
      <c r="T1767" s="147" t="s">
        <v>233</v>
      </c>
      <c r="U1767" s="150">
        <f t="shared" si="27"/>
        <v>0</v>
      </c>
    </row>
    <row r="1768" spans="1:21" x14ac:dyDescent="0.2">
      <c r="A1768" s="147" t="s">
        <v>8518</v>
      </c>
      <c r="B1768" s="147" t="s">
        <v>5750</v>
      </c>
      <c r="C1768" s="147" t="s">
        <v>43</v>
      </c>
      <c r="D1768" s="147" t="s">
        <v>8516</v>
      </c>
      <c r="E1768" s="148">
        <v>0</v>
      </c>
      <c r="F1768" s="148">
        <v>0</v>
      </c>
      <c r="G1768" s="148">
        <v>0</v>
      </c>
      <c r="H1768" s="148">
        <v>0</v>
      </c>
      <c r="I1768" s="147" t="s">
        <v>4537</v>
      </c>
      <c r="J1768" s="147" t="s">
        <v>4537</v>
      </c>
      <c r="K1768" s="147" t="s">
        <v>4537</v>
      </c>
      <c r="L1768" s="147" t="s">
        <v>8512</v>
      </c>
      <c r="M1768" s="147" t="s">
        <v>4537</v>
      </c>
      <c r="N1768" s="147" t="s">
        <v>233</v>
      </c>
      <c r="O1768" s="147" t="s">
        <v>4537</v>
      </c>
      <c r="P1768" s="147" t="s">
        <v>233</v>
      </c>
      <c r="Q1768" s="147" t="s">
        <v>4537</v>
      </c>
      <c r="R1768" s="147" t="s">
        <v>233</v>
      </c>
      <c r="S1768" s="147" t="s">
        <v>4537</v>
      </c>
      <c r="T1768" s="147" t="s">
        <v>233</v>
      </c>
      <c r="U1768" s="150">
        <f t="shared" si="27"/>
        <v>0</v>
      </c>
    </row>
    <row r="1769" spans="1:21" x14ac:dyDescent="0.2">
      <c r="A1769" s="147" t="s">
        <v>8518</v>
      </c>
      <c r="B1769" s="147" t="s">
        <v>5750</v>
      </c>
      <c r="C1769" s="147" t="s">
        <v>43</v>
      </c>
      <c r="D1769" s="147" t="s">
        <v>8516</v>
      </c>
      <c r="E1769" s="148">
        <v>0</v>
      </c>
      <c r="F1769" s="148">
        <v>0</v>
      </c>
      <c r="G1769" s="148">
        <v>0</v>
      </c>
      <c r="H1769" s="148">
        <v>0</v>
      </c>
      <c r="I1769" s="147" t="s">
        <v>4537</v>
      </c>
      <c r="J1769" s="147" t="s">
        <v>4537</v>
      </c>
      <c r="K1769" s="147" t="s">
        <v>4537</v>
      </c>
      <c r="L1769" s="147" t="s">
        <v>8512</v>
      </c>
      <c r="M1769" s="147" t="s">
        <v>4537</v>
      </c>
      <c r="N1769" s="147" t="s">
        <v>233</v>
      </c>
      <c r="O1769" s="147" t="s">
        <v>4537</v>
      </c>
      <c r="P1769" s="147" t="s">
        <v>233</v>
      </c>
      <c r="Q1769" s="147" t="s">
        <v>4537</v>
      </c>
      <c r="R1769" s="147" t="s">
        <v>233</v>
      </c>
      <c r="S1769" s="147" t="s">
        <v>4537</v>
      </c>
      <c r="T1769" s="147" t="s">
        <v>233</v>
      </c>
      <c r="U1769" s="150">
        <f t="shared" si="27"/>
        <v>0</v>
      </c>
    </row>
    <row r="1770" spans="1:21" x14ac:dyDescent="0.2">
      <c r="A1770" s="147" t="s">
        <v>8518</v>
      </c>
      <c r="B1770" s="147" t="s">
        <v>5750</v>
      </c>
      <c r="C1770" s="147" t="s">
        <v>43</v>
      </c>
      <c r="D1770" s="147" t="s">
        <v>8516</v>
      </c>
      <c r="E1770" s="148">
        <v>0</v>
      </c>
      <c r="F1770" s="148">
        <v>0</v>
      </c>
      <c r="G1770" s="148">
        <v>0</v>
      </c>
      <c r="H1770" s="148">
        <v>0</v>
      </c>
      <c r="I1770" s="147" t="s">
        <v>4537</v>
      </c>
      <c r="J1770" s="147" t="s">
        <v>4537</v>
      </c>
      <c r="K1770" s="147" t="s">
        <v>4537</v>
      </c>
      <c r="L1770" s="147" t="s">
        <v>8512</v>
      </c>
      <c r="M1770" s="147" t="s">
        <v>4537</v>
      </c>
      <c r="N1770" s="147" t="s">
        <v>233</v>
      </c>
      <c r="O1770" s="147" t="s">
        <v>4537</v>
      </c>
      <c r="P1770" s="147" t="s">
        <v>233</v>
      </c>
      <c r="Q1770" s="147" t="s">
        <v>4537</v>
      </c>
      <c r="R1770" s="147" t="s">
        <v>233</v>
      </c>
      <c r="S1770" s="147" t="s">
        <v>4537</v>
      </c>
      <c r="T1770" s="147" t="s">
        <v>233</v>
      </c>
      <c r="U1770" s="150">
        <f t="shared" si="27"/>
        <v>0</v>
      </c>
    </row>
    <row r="1771" spans="1:21" x14ac:dyDescent="0.2">
      <c r="A1771" s="147" t="s">
        <v>8518</v>
      </c>
      <c r="B1771" s="147" t="s">
        <v>5750</v>
      </c>
      <c r="C1771" s="147" t="s">
        <v>43</v>
      </c>
      <c r="D1771" s="147" t="s">
        <v>8516</v>
      </c>
      <c r="E1771" s="148">
        <v>0</v>
      </c>
      <c r="F1771" s="148">
        <v>0</v>
      </c>
      <c r="G1771" s="148">
        <v>0</v>
      </c>
      <c r="H1771" s="148">
        <v>0</v>
      </c>
      <c r="I1771" s="147" t="s">
        <v>4537</v>
      </c>
      <c r="J1771" s="147" t="s">
        <v>4537</v>
      </c>
      <c r="K1771" s="147" t="s">
        <v>4537</v>
      </c>
      <c r="L1771" s="147" t="s">
        <v>8512</v>
      </c>
      <c r="M1771" s="147" t="s">
        <v>4537</v>
      </c>
      <c r="N1771" s="147" t="s">
        <v>233</v>
      </c>
      <c r="O1771" s="147" t="s">
        <v>4537</v>
      </c>
      <c r="P1771" s="147" t="s">
        <v>233</v>
      </c>
      <c r="Q1771" s="147" t="s">
        <v>4537</v>
      </c>
      <c r="R1771" s="147" t="s">
        <v>233</v>
      </c>
      <c r="S1771" s="147" t="s">
        <v>4537</v>
      </c>
      <c r="T1771" s="147" t="s">
        <v>233</v>
      </c>
      <c r="U1771" s="150">
        <f t="shared" si="27"/>
        <v>0</v>
      </c>
    </row>
    <row r="1772" spans="1:21" x14ac:dyDescent="0.2">
      <c r="A1772" s="147" t="s">
        <v>8518</v>
      </c>
      <c r="B1772" s="147" t="s">
        <v>5750</v>
      </c>
      <c r="C1772" s="147" t="s">
        <v>43</v>
      </c>
      <c r="D1772" s="147" t="s">
        <v>8516</v>
      </c>
      <c r="E1772" s="148">
        <v>0</v>
      </c>
      <c r="F1772" s="148">
        <v>0</v>
      </c>
      <c r="G1772" s="148">
        <v>0</v>
      </c>
      <c r="H1772" s="148">
        <v>0</v>
      </c>
      <c r="I1772" s="147" t="s">
        <v>4537</v>
      </c>
      <c r="J1772" s="147" t="s">
        <v>4537</v>
      </c>
      <c r="K1772" s="147" t="s">
        <v>4537</v>
      </c>
      <c r="L1772" s="147" t="s">
        <v>8512</v>
      </c>
      <c r="M1772" s="147" t="s">
        <v>4537</v>
      </c>
      <c r="N1772" s="147" t="s">
        <v>233</v>
      </c>
      <c r="O1772" s="147" t="s">
        <v>4537</v>
      </c>
      <c r="P1772" s="147" t="s">
        <v>233</v>
      </c>
      <c r="Q1772" s="147" t="s">
        <v>4537</v>
      </c>
      <c r="R1772" s="147" t="s">
        <v>233</v>
      </c>
      <c r="S1772" s="147" t="s">
        <v>4537</v>
      </c>
      <c r="T1772" s="147" t="s">
        <v>233</v>
      </c>
      <c r="U1772" s="150">
        <f t="shared" si="27"/>
        <v>0</v>
      </c>
    </row>
    <row r="1773" spans="1:21" x14ac:dyDescent="0.2">
      <c r="A1773" s="147" t="s">
        <v>8518</v>
      </c>
      <c r="B1773" s="147" t="s">
        <v>5750</v>
      </c>
      <c r="C1773" s="147" t="s">
        <v>43</v>
      </c>
      <c r="D1773" s="147" t="s">
        <v>8516</v>
      </c>
      <c r="E1773" s="148">
        <v>935</v>
      </c>
      <c r="F1773" s="148">
        <v>2332</v>
      </c>
      <c r="G1773" s="148">
        <v>0</v>
      </c>
      <c r="H1773" s="148">
        <v>0</v>
      </c>
      <c r="I1773" s="147" t="s">
        <v>4537</v>
      </c>
      <c r="J1773" s="147" t="s">
        <v>4537</v>
      </c>
      <c r="K1773" s="147" t="s">
        <v>4537</v>
      </c>
      <c r="L1773" s="147" t="s">
        <v>8512</v>
      </c>
      <c r="M1773" s="147" t="s">
        <v>4537</v>
      </c>
      <c r="N1773" s="147" t="s">
        <v>233</v>
      </c>
      <c r="O1773" s="147" t="s">
        <v>4537</v>
      </c>
      <c r="P1773" s="147" t="s">
        <v>233</v>
      </c>
      <c r="Q1773" s="147" t="s">
        <v>4537</v>
      </c>
      <c r="R1773" s="147" t="s">
        <v>233</v>
      </c>
      <c r="S1773" s="147" t="s">
        <v>4537</v>
      </c>
      <c r="T1773" s="147" t="s">
        <v>233</v>
      </c>
      <c r="U1773" s="150">
        <f t="shared" si="27"/>
        <v>0</v>
      </c>
    </row>
    <row r="1774" spans="1:21" x14ac:dyDescent="0.2">
      <c r="A1774" s="147" t="s">
        <v>8518</v>
      </c>
      <c r="B1774" s="147" t="s">
        <v>5750</v>
      </c>
      <c r="C1774" s="147" t="s">
        <v>43</v>
      </c>
      <c r="D1774" s="147" t="s">
        <v>8521</v>
      </c>
      <c r="E1774" s="148">
        <v>0</v>
      </c>
      <c r="F1774" s="148">
        <v>0</v>
      </c>
      <c r="G1774" s="148">
        <v>0</v>
      </c>
      <c r="H1774" s="148">
        <v>0</v>
      </c>
      <c r="I1774" s="147" t="s">
        <v>4537</v>
      </c>
      <c r="J1774" s="147" t="s">
        <v>4537</v>
      </c>
      <c r="K1774" s="147" t="s">
        <v>4537</v>
      </c>
      <c r="L1774" s="147" t="s">
        <v>8512</v>
      </c>
      <c r="M1774" s="147" t="s">
        <v>4537</v>
      </c>
      <c r="N1774" s="147" t="s">
        <v>233</v>
      </c>
      <c r="O1774" s="147" t="s">
        <v>4537</v>
      </c>
      <c r="P1774" s="147" t="s">
        <v>233</v>
      </c>
      <c r="Q1774" s="147" t="s">
        <v>4537</v>
      </c>
      <c r="R1774" s="147" t="s">
        <v>233</v>
      </c>
      <c r="S1774" s="147" t="s">
        <v>4537</v>
      </c>
      <c r="T1774" s="147" t="s">
        <v>233</v>
      </c>
      <c r="U1774" s="150">
        <f t="shared" si="27"/>
        <v>0</v>
      </c>
    </row>
    <row r="1775" spans="1:21" x14ac:dyDescent="0.2">
      <c r="A1775" s="147" t="s">
        <v>8518</v>
      </c>
      <c r="B1775" s="147" t="s">
        <v>5750</v>
      </c>
      <c r="C1775" s="147" t="s">
        <v>43</v>
      </c>
      <c r="D1775" s="147" t="s">
        <v>8521</v>
      </c>
      <c r="E1775" s="148">
        <v>220</v>
      </c>
      <c r="F1775" s="148">
        <v>0</v>
      </c>
      <c r="G1775" s="148">
        <v>0</v>
      </c>
      <c r="H1775" s="148">
        <v>0</v>
      </c>
      <c r="I1775" s="147" t="s">
        <v>4537</v>
      </c>
      <c r="J1775" s="147" t="s">
        <v>4537</v>
      </c>
      <c r="K1775" s="147" t="s">
        <v>4537</v>
      </c>
      <c r="L1775" s="147" t="s">
        <v>8512</v>
      </c>
      <c r="M1775" s="147" t="s">
        <v>4537</v>
      </c>
      <c r="N1775" s="147" t="s">
        <v>233</v>
      </c>
      <c r="O1775" s="147" t="s">
        <v>4537</v>
      </c>
      <c r="P1775" s="147" t="s">
        <v>233</v>
      </c>
      <c r="Q1775" s="147" t="s">
        <v>4537</v>
      </c>
      <c r="R1775" s="147" t="s">
        <v>233</v>
      </c>
      <c r="S1775" s="147" t="s">
        <v>4537</v>
      </c>
      <c r="T1775" s="147" t="s">
        <v>233</v>
      </c>
      <c r="U1775" s="150">
        <f t="shared" si="27"/>
        <v>0</v>
      </c>
    </row>
    <row r="1776" spans="1:21" x14ac:dyDescent="0.2">
      <c r="A1776" s="147" t="s">
        <v>8518</v>
      </c>
      <c r="B1776" s="147" t="s">
        <v>5750</v>
      </c>
      <c r="C1776" s="147" t="s">
        <v>43</v>
      </c>
      <c r="D1776" s="147" t="s">
        <v>8516</v>
      </c>
      <c r="E1776" s="148">
        <v>0</v>
      </c>
      <c r="F1776" s="148">
        <v>0</v>
      </c>
      <c r="G1776" s="148">
        <v>0</v>
      </c>
      <c r="H1776" s="148">
        <v>0</v>
      </c>
      <c r="I1776" s="147" t="s">
        <v>4537</v>
      </c>
      <c r="J1776" s="147" t="s">
        <v>4537</v>
      </c>
      <c r="K1776" s="147" t="s">
        <v>4537</v>
      </c>
      <c r="L1776" s="147" t="s">
        <v>8512</v>
      </c>
      <c r="M1776" s="147" t="s">
        <v>4537</v>
      </c>
      <c r="N1776" s="147" t="s">
        <v>233</v>
      </c>
      <c r="O1776" s="147" t="s">
        <v>4537</v>
      </c>
      <c r="P1776" s="147" t="s">
        <v>233</v>
      </c>
      <c r="Q1776" s="147" t="s">
        <v>4537</v>
      </c>
      <c r="R1776" s="147" t="s">
        <v>233</v>
      </c>
      <c r="S1776" s="147" t="s">
        <v>4537</v>
      </c>
      <c r="T1776" s="147" t="s">
        <v>233</v>
      </c>
      <c r="U1776" s="150">
        <f t="shared" si="27"/>
        <v>0</v>
      </c>
    </row>
    <row r="1777" spans="1:21" x14ac:dyDescent="0.2">
      <c r="A1777" s="147" t="s">
        <v>8518</v>
      </c>
      <c r="B1777" s="147" t="s">
        <v>5750</v>
      </c>
      <c r="C1777" s="147" t="s">
        <v>43</v>
      </c>
      <c r="D1777" s="147" t="s">
        <v>8516</v>
      </c>
      <c r="E1777" s="148">
        <v>391</v>
      </c>
      <c r="F1777" s="148">
        <v>1020</v>
      </c>
      <c r="G1777" s="148">
        <v>412</v>
      </c>
      <c r="H1777" s="148">
        <v>587</v>
      </c>
      <c r="I1777" s="147" t="s">
        <v>4537</v>
      </c>
      <c r="J1777" s="147" t="s">
        <v>4537</v>
      </c>
      <c r="K1777" s="147" t="s">
        <v>4537</v>
      </c>
      <c r="L1777" s="147" t="s">
        <v>8512</v>
      </c>
      <c r="M1777" s="147" t="s">
        <v>4537</v>
      </c>
      <c r="N1777" s="147" t="s">
        <v>233</v>
      </c>
      <c r="O1777" s="147" t="s">
        <v>4537</v>
      </c>
      <c r="P1777" s="147" t="s">
        <v>233</v>
      </c>
      <c r="Q1777" s="147" t="s">
        <v>4537</v>
      </c>
      <c r="R1777" s="147" t="s">
        <v>233</v>
      </c>
      <c r="S1777" s="147" t="s">
        <v>4537</v>
      </c>
      <c r="T1777" s="147" t="s">
        <v>233</v>
      </c>
      <c r="U1777" s="150">
        <f t="shared" si="27"/>
        <v>0</v>
      </c>
    </row>
    <row r="1778" spans="1:21" x14ac:dyDescent="0.2">
      <c r="A1778" s="147" t="s">
        <v>8518</v>
      </c>
      <c r="B1778" s="147" t="s">
        <v>5750</v>
      </c>
      <c r="C1778" s="147" t="s">
        <v>43</v>
      </c>
      <c r="D1778" s="147" t="s">
        <v>987</v>
      </c>
      <c r="E1778" s="148">
        <v>76</v>
      </c>
      <c r="F1778" s="148">
        <v>0</v>
      </c>
      <c r="G1778" s="148">
        <v>0</v>
      </c>
      <c r="H1778" s="148">
        <v>0</v>
      </c>
      <c r="I1778" s="147" t="s">
        <v>4537</v>
      </c>
      <c r="J1778" s="147" t="s">
        <v>4537</v>
      </c>
      <c r="K1778" s="147" t="s">
        <v>4537</v>
      </c>
      <c r="L1778" s="147" t="s">
        <v>8512</v>
      </c>
      <c r="M1778" s="147" t="s">
        <v>4537</v>
      </c>
      <c r="N1778" s="147" t="s">
        <v>233</v>
      </c>
      <c r="O1778" s="147" t="s">
        <v>4537</v>
      </c>
      <c r="P1778" s="147" t="s">
        <v>233</v>
      </c>
      <c r="Q1778" s="147" t="s">
        <v>4537</v>
      </c>
      <c r="R1778" s="147" t="s">
        <v>233</v>
      </c>
      <c r="S1778" s="147" t="s">
        <v>4537</v>
      </c>
      <c r="T1778" s="147" t="s">
        <v>233</v>
      </c>
      <c r="U1778" s="150">
        <f t="shared" si="27"/>
        <v>0</v>
      </c>
    </row>
    <row r="1779" spans="1:21" x14ac:dyDescent="0.2">
      <c r="A1779" s="147" t="s">
        <v>8518</v>
      </c>
      <c r="B1779" s="147" t="s">
        <v>5750</v>
      </c>
      <c r="C1779" s="147" t="s">
        <v>43</v>
      </c>
      <c r="D1779" s="147" t="s">
        <v>8516</v>
      </c>
      <c r="E1779" s="148">
        <v>0</v>
      </c>
      <c r="F1779" s="148">
        <v>0</v>
      </c>
      <c r="G1779" s="148">
        <v>0</v>
      </c>
      <c r="H1779" s="148">
        <v>0</v>
      </c>
      <c r="I1779" s="147" t="s">
        <v>4537</v>
      </c>
      <c r="J1779" s="147" t="s">
        <v>4537</v>
      </c>
      <c r="K1779" s="147" t="s">
        <v>4537</v>
      </c>
      <c r="L1779" s="147" t="s">
        <v>8512</v>
      </c>
      <c r="M1779" s="147" t="s">
        <v>4537</v>
      </c>
      <c r="N1779" s="147" t="s">
        <v>233</v>
      </c>
      <c r="O1779" s="147" t="s">
        <v>4537</v>
      </c>
      <c r="P1779" s="147" t="s">
        <v>233</v>
      </c>
      <c r="Q1779" s="147" t="s">
        <v>4537</v>
      </c>
      <c r="R1779" s="147" t="s">
        <v>233</v>
      </c>
      <c r="S1779" s="147" t="s">
        <v>4537</v>
      </c>
      <c r="T1779" s="147" t="s">
        <v>233</v>
      </c>
      <c r="U1779" s="150">
        <f t="shared" si="27"/>
        <v>0</v>
      </c>
    </row>
    <row r="1780" spans="1:21" x14ac:dyDescent="0.2">
      <c r="A1780" s="147" t="s">
        <v>8518</v>
      </c>
      <c r="B1780" s="147" t="s">
        <v>5750</v>
      </c>
      <c r="C1780" s="147" t="s">
        <v>43</v>
      </c>
      <c r="D1780" s="147" t="s">
        <v>8516</v>
      </c>
      <c r="E1780" s="148">
        <v>0</v>
      </c>
      <c r="F1780" s="148">
        <v>0</v>
      </c>
      <c r="G1780" s="148">
        <v>0</v>
      </c>
      <c r="H1780" s="148">
        <v>0</v>
      </c>
      <c r="I1780" s="147" t="s">
        <v>4537</v>
      </c>
      <c r="J1780" s="147" t="s">
        <v>4537</v>
      </c>
      <c r="K1780" s="147" t="s">
        <v>4537</v>
      </c>
      <c r="L1780" s="147" t="s">
        <v>8512</v>
      </c>
      <c r="M1780" s="147" t="s">
        <v>4537</v>
      </c>
      <c r="N1780" s="147" t="s">
        <v>233</v>
      </c>
      <c r="O1780" s="147" t="s">
        <v>4537</v>
      </c>
      <c r="P1780" s="147" t="s">
        <v>233</v>
      </c>
      <c r="Q1780" s="147" t="s">
        <v>4537</v>
      </c>
      <c r="R1780" s="147" t="s">
        <v>233</v>
      </c>
      <c r="S1780" s="147" t="s">
        <v>4537</v>
      </c>
      <c r="T1780" s="147" t="s">
        <v>233</v>
      </c>
      <c r="U1780" s="150">
        <f t="shared" si="27"/>
        <v>0</v>
      </c>
    </row>
    <row r="1781" spans="1:21" x14ac:dyDescent="0.2">
      <c r="A1781" s="147" t="s">
        <v>8518</v>
      </c>
      <c r="B1781" s="147" t="s">
        <v>5750</v>
      </c>
      <c r="C1781" s="147" t="s">
        <v>43</v>
      </c>
      <c r="D1781" s="147" t="s">
        <v>8521</v>
      </c>
      <c r="E1781" s="148">
        <v>0</v>
      </c>
      <c r="F1781" s="148">
        <v>0</v>
      </c>
      <c r="G1781" s="148">
        <v>0</v>
      </c>
      <c r="H1781" s="148">
        <v>0</v>
      </c>
      <c r="I1781" s="147" t="s">
        <v>4537</v>
      </c>
      <c r="J1781" s="147" t="s">
        <v>4537</v>
      </c>
      <c r="K1781" s="147" t="s">
        <v>4537</v>
      </c>
      <c r="L1781" s="147" t="s">
        <v>8512</v>
      </c>
      <c r="M1781" s="147" t="s">
        <v>4537</v>
      </c>
      <c r="N1781" s="147" t="s">
        <v>233</v>
      </c>
      <c r="O1781" s="147" t="s">
        <v>4537</v>
      </c>
      <c r="P1781" s="147" t="s">
        <v>233</v>
      </c>
      <c r="Q1781" s="147" t="s">
        <v>4537</v>
      </c>
      <c r="R1781" s="147" t="s">
        <v>233</v>
      </c>
      <c r="S1781" s="147" t="s">
        <v>4537</v>
      </c>
      <c r="T1781" s="147" t="s">
        <v>233</v>
      </c>
      <c r="U1781" s="150">
        <f t="shared" si="27"/>
        <v>0</v>
      </c>
    </row>
    <row r="1782" spans="1:21" x14ac:dyDescent="0.2">
      <c r="A1782" s="147" t="s">
        <v>8518</v>
      </c>
      <c r="B1782" s="147" t="s">
        <v>5750</v>
      </c>
      <c r="C1782" s="147" t="s">
        <v>43</v>
      </c>
      <c r="D1782" s="147" t="s">
        <v>8521</v>
      </c>
      <c r="E1782" s="148">
        <v>81</v>
      </c>
      <c r="F1782" s="148">
        <v>93</v>
      </c>
      <c r="G1782" s="148">
        <v>4</v>
      </c>
      <c r="H1782" s="148">
        <v>0</v>
      </c>
      <c r="I1782" s="147" t="s">
        <v>4537</v>
      </c>
      <c r="J1782" s="147" t="s">
        <v>4537</v>
      </c>
      <c r="K1782" s="147" t="s">
        <v>4537</v>
      </c>
      <c r="L1782" s="147" t="s">
        <v>8512</v>
      </c>
      <c r="M1782" s="147" t="s">
        <v>4537</v>
      </c>
      <c r="N1782" s="147" t="s">
        <v>233</v>
      </c>
      <c r="O1782" s="147" t="s">
        <v>4537</v>
      </c>
      <c r="P1782" s="147" t="s">
        <v>233</v>
      </c>
      <c r="Q1782" s="147" t="s">
        <v>4537</v>
      </c>
      <c r="R1782" s="147" t="s">
        <v>233</v>
      </c>
      <c r="S1782" s="147" t="s">
        <v>4537</v>
      </c>
      <c r="T1782" s="147" t="s">
        <v>233</v>
      </c>
      <c r="U1782" s="150">
        <f t="shared" si="27"/>
        <v>0</v>
      </c>
    </row>
    <row r="1783" spans="1:21" x14ac:dyDescent="0.2">
      <c r="A1783" s="147" t="s">
        <v>8518</v>
      </c>
      <c r="B1783" s="147" t="s">
        <v>5750</v>
      </c>
      <c r="C1783" s="147" t="s">
        <v>43</v>
      </c>
      <c r="D1783" s="147" t="s">
        <v>8516</v>
      </c>
      <c r="E1783" s="148">
        <v>0</v>
      </c>
      <c r="F1783" s="148">
        <v>0</v>
      </c>
      <c r="G1783" s="148">
        <v>0</v>
      </c>
      <c r="H1783" s="148">
        <v>0</v>
      </c>
      <c r="I1783" s="147" t="s">
        <v>4537</v>
      </c>
      <c r="J1783" s="147" t="s">
        <v>4537</v>
      </c>
      <c r="K1783" s="147" t="s">
        <v>4537</v>
      </c>
      <c r="L1783" s="147" t="s">
        <v>8512</v>
      </c>
      <c r="M1783" s="147" t="s">
        <v>4537</v>
      </c>
      <c r="N1783" s="147" t="s">
        <v>233</v>
      </c>
      <c r="O1783" s="147" t="s">
        <v>4537</v>
      </c>
      <c r="P1783" s="147" t="s">
        <v>233</v>
      </c>
      <c r="Q1783" s="147" t="s">
        <v>4537</v>
      </c>
      <c r="R1783" s="147" t="s">
        <v>233</v>
      </c>
      <c r="S1783" s="147" t="s">
        <v>4537</v>
      </c>
      <c r="T1783" s="147" t="s">
        <v>233</v>
      </c>
      <c r="U1783" s="150">
        <f t="shared" si="27"/>
        <v>0</v>
      </c>
    </row>
    <row r="1784" spans="1:21" x14ac:dyDescent="0.2">
      <c r="A1784" s="147" t="s">
        <v>8518</v>
      </c>
      <c r="B1784" s="147" t="s">
        <v>5750</v>
      </c>
      <c r="C1784" s="147" t="s">
        <v>43</v>
      </c>
      <c r="D1784" s="147" t="s">
        <v>987</v>
      </c>
      <c r="E1784" s="148">
        <v>334</v>
      </c>
      <c r="F1784" s="148">
        <v>48</v>
      </c>
      <c r="G1784" s="148">
        <v>45</v>
      </c>
      <c r="H1784" s="148">
        <v>1583</v>
      </c>
      <c r="I1784" s="147" t="s">
        <v>4537</v>
      </c>
      <c r="J1784" s="147" t="s">
        <v>4537</v>
      </c>
      <c r="K1784" s="147" t="s">
        <v>4537</v>
      </c>
      <c r="L1784" s="147" t="s">
        <v>8512</v>
      </c>
      <c r="M1784" s="147" t="s">
        <v>4537</v>
      </c>
      <c r="N1784" s="147" t="s">
        <v>233</v>
      </c>
      <c r="O1784" s="147" t="s">
        <v>4537</v>
      </c>
      <c r="P1784" s="147" t="s">
        <v>233</v>
      </c>
      <c r="Q1784" s="147" t="s">
        <v>4537</v>
      </c>
      <c r="R1784" s="147" t="s">
        <v>233</v>
      </c>
      <c r="S1784" s="147" t="s">
        <v>4537</v>
      </c>
      <c r="T1784" s="147" t="s">
        <v>233</v>
      </c>
      <c r="U1784" s="150">
        <f t="shared" si="27"/>
        <v>0</v>
      </c>
    </row>
    <row r="1785" spans="1:21" x14ac:dyDescent="0.2">
      <c r="A1785" s="147" t="s">
        <v>8518</v>
      </c>
      <c r="B1785" s="147" t="s">
        <v>5750</v>
      </c>
      <c r="C1785" s="147" t="s">
        <v>43</v>
      </c>
      <c r="D1785" s="147" t="s">
        <v>8516</v>
      </c>
      <c r="E1785" s="148">
        <v>0</v>
      </c>
      <c r="F1785" s="148">
        <v>0</v>
      </c>
      <c r="G1785" s="148">
        <v>0</v>
      </c>
      <c r="H1785" s="148">
        <v>0</v>
      </c>
      <c r="I1785" s="147" t="s">
        <v>4537</v>
      </c>
      <c r="J1785" s="147" t="s">
        <v>4537</v>
      </c>
      <c r="K1785" s="147" t="s">
        <v>4537</v>
      </c>
      <c r="L1785" s="147" t="s">
        <v>8512</v>
      </c>
      <c r="M1785" s="147" t="s">
        <v>4537</v>
      </c>
      <c r="N1785" s="147" t="s">
        <v>233</v>
      </c>
      <c r="O1785" s="147" t="s">
        <v>4537</v>
      </c>
      <c r="P1785" s="147" t="s">
        <v>233</v>
      </c>
      <c r="Q1785" s="147" t="s">
        <v>4537</v>
      </c>
      <c r="R1785" s="147" t="s">
        <v>233</v>
      </c>
      <c r="S1785" s="147" t="s">
        <v>4537</v>
      </c>
      <c r="T1785" s="147" t="s">
        <v>233</v>
      </c>
      <c r="U1785" s="150">
        <f t="shared" si="27"/>
        <v>0</v>
      </c>
    </row>
    <row r="1786" spans="1:21" x14ac:dyDescent="0.2">
      <c r="A1786" s="147" t="s">
        <v>8518</v>
      </c>
      <c r="B1786" s="147" t="s">
        <v>5750</v>
      </c>
      <c r="C1786" s="147" t="s">
        <v>43</v>
      </c>
      <c r="D1786" s="147" t="s">
        <v>8516</v>
      </c>
      <c r="E1786" s="148">
        <v>314</v>
      </c>
      <c r="F1786" s="148">
        <v>1132</v>
      </c>
      <c r="G1786" s="148">
        <v>1</v>
      </c>
      <c r="H1786" s="148">
        <v>5</v>
      </c>
      <c r="I1786" s="147" t="s">
        <v>4537</v>
      </c>
      <c r="J1786" s="147" t="s">
        <v>4537</v>
      </c>
      <c r="K1786" s="147" t="s">
        <v>4537</v>
      </c>
      <c r="L1786" s="147" t="s">
        <v>8512</v>
      </c>
      <c r="M1786" s="147" t="s">
        <v>4537</v>
      </c>
      <c r="N1786" s="147" t="s">
        <v>233</v>
      </c>
      <c r="O1786" s="147" t="s">
        <v>4537</v>
      </c>
      <c r="P1786" s="147" t="s">
        <v>233</v>
      </c>
      <c r="Q1786" s="147" t="s">
        <v>4537</v>
      </c>
      <c r="R1786" s="147" t="s">
        <v>233</v>
      </c>
      <c r="S1786" s="147" t="s">
        <v>4537</v>
      </c>
      <c r="T1786" s="147" t="s">
        <v>233</v>
      </c>
      <c r="U1786" s="150">
        <f t="shared" si="27"/>
        <v>0</v>
      </c>
    </row>
    <row r="1787" spans="1:21" x14ac:dyDescent="0.2">
      <c r="A1787" s="147" t="s">
        <v>8518</v>
      </c>
      <c r="B1787" s="147" t="s">
        <v>2903</v>
      </c>
      <c r="C1787" s="147" t="s">
        <v>107</v>
      </c>
      <c r="D1787" s="147" t="s">
        <v>8521</v>
      </c>
      <c r="E1787" s="148">
        <v>379</v>
      </c>
      <c r="F1787" s="148">
        <v>2462</v>
      </c>
      <c r="G1787" s="148">
        <v>0</v>
      </c>
      <c r="H1787" s="148">
        <v>0</v>
      </c>
      <c r="I1787" s="147" t="s">
        <v>4537</v>
      </c>
      <c r="J1787" s="147" t="s">
        <v>4537</v>
      </c>
      <c r="K1787" s="147" t="s">
        <v>4537</v>
      </c>
      <c r="L1787" s="147" t="s">
        <v>8512</v>
      </c>
      <c r="M1787" s="147" t="s">
        <v>4537</v>
      </c>
      <c r="N1787" s="147" t="s">
        <v>233</v>
      </c>
      <c r="O1787" s="147" t="s">
        <v>4537</v>
      </c>
      <c r="P1787" s="147" t="s">
        <v>233</v>
      </c>
      <c r="Q1787" s="147" t="s">
        <v>4537</v>
      </c>
      <c r="R1787" s="147" t="s">
        <v>233</v>
      </c>
      <c r="S1787" s="147" t="s">
        <v>4537</v>
      </c>
      <c r="T1787" s="147" t="s">
        <v>233</v>
      </c>
      <c r="U1787" s="150">
        <f t="shared" si="27"/>
        <v>0</v>
      </c>
    </row>
    <row r="1788" spans="1:21" x14ac:dyDescent="0.2">
      <c r="A1788" s="147" t="s">
        <v>8518</v>
      </c>
      <c r="B1788" s="147" t="s">
        <v>2903</v>
      </c>
      <c r="C1788" s="147" t="s">
        <v>107</v>
      </c>
      <c r="D1788" s="147" t="s">
        <v>8516</v>
      </c>
      <c r="E1788" s="148">
        <v>328</v>
      </c>
      <c r="F1788" s="148">
        <v>3265</v>
      </c>
      <c r="G1788" s="148">
        <v>0</v>
      </c>
      <c r="H1788" s="148">
        <v>0</v>
      </c>
      <c r="I1788" s="147" t="s">
        <v>4537</v>
      </c>
      <c r="J1788" s="147" t="s">
        <v>4537</v>
      </c>
      <c r="K1788" s="147" t="s">
        <v>4537</v>
      </c>
      <c r="L1788" s="147" t="s">
        <v>8512</v>
      </c>
      <c r="M1788" s="147" t="s">
        <v>4537</v>
      </c>
      <c r="N1788" s="147" t="s">
        <v>233</v>
      </c>
      <c r="O1788" s="147" t="s">
        <v>4537</v>
      </c>
      <c r="P1788" s="147" t="s">
        <v>233</v>
      </c>
      <c r="Q1788" s="147" t="s">
        <v>4537</v>
      </c>
      <c r="R1788" s="147" t="s">
        <v>233</v>
      </c>
      <c r="S1788" s="147" t="s">
        <v>4537</v>
      </c>
      <c r="T1788" s="147" t="s">
        <v>233</v>
      </c>
      <c r="U1788" s="150">
        <f t="shared" si="27"/>
        <v>0</v>
      </c>
    </row>
    <row r="1789" spans="1:21" x14ac:dyDescent="0.2">
      <c r="A1789" s="147" t="s">
        <v>8518</v>
      </c>
      <c r="B1789" s="147" t="s">
        <v>3052</v>
      </c>
      <c r="C1789" s="147" t="s">
        <v>63</v>
      </c>
      <c r="D1789" s="147" t="s">
        <v>8516</v>
      </c>
      <c r="E1789" s="148">
        <v>4561</v>
      </c>
      <c r="F1789" s="148">
        <v>12155</v>
      </c>
      <c r="G1789" s="148">
        <v>11917</v>
      </c>
      <c r="H1789" s="148">
        <v>196</v>
      </c>
      <c r="I1789" s="147" t="s">
        <v>4537</v>
      </c>
      <c r="J1789" s="147" t="s">
        <v>4537</v>
      </c>
      <c r="K1789" s="147" t="s">
        <v>4537</v>
      </c>
      <c r="L1789" s="147" t="s">
        <v>8515</v>
      </c>
      <c r="M1789" s="147" t="s">
        <v>4537</v>
      </c>
      <c r="N1789" s="147" t="s">
        <v>233</v>
      </c>
      <c r="O1789" s="147" t="s">
        <v>4537</v>
      </c>
      <c r="P1789" s="147" t="s">
        <v>233</v>
      </c>
      <c r="Q1789" s="147" t="s">
        <v>4537</v>
      </c>
      <c r="R1789" s="147" t="s">
        <v>233</v>
      </c>
      <c r="S1789" s="147" t="s">
        <v>4537</v>
      </c>
      <c r="T1789" s="147" t="s">
        <v>233</v>
      </c>
      <c r="U1789" s="150">
        <f t="shared" si="27"/>
        <v>0</v>
      </c>
    </row>
    <row r="1790" spans="1:21" x14ac:dyDescent="0.2">
      <c r="A1790" s="147" t="s">
        <v>8518</v>
      </c>
      <c r="B1790" s="147" t="s">
        <v>8209</v>
      </c>
      <c r="C1790" s="147" t="s">
        <v>63</v>
      </c>
      <c r="D1790" s="147" t="s">
        <v>18</v>
      </c>
      <c r="E1790" s="148">
        <v>53</v>
      </c>
      <c r="F1790" s="148">
        <v>0</v>
      </c>
      <c r="G1790" s="148">
        <v>0</v>
      </c>
      <c r="H1790" s="148">
        <v>0</v>
      </c>
      <c r="I1790" s="147" t="s">
        <v>4537</v>
      </c>
      <c r="J1790" s="147" t="s">
        <v>4537</v>
      </c>
      <c r="K1790" s="147" t="s">
        <v>4537</v>
      </c>
      <c r="L1790" s="147" t="s">
        <v>8515</v>
      </c>
      <c r="M1790" s="147" t="s">
        <v>4537</v>
      </c>
      <c r="N1790" s="147" t="s">
        <v>233</v>
      </c>
      <c r="O1790" s="147" t="s">
        <v>4537</v>
      </c>
      <c r="P1790" s="147" t="s">
        <v>233</v>
      </c>
      <c r="Q1790" s="147" t="s">
        <v>4537</v>
      </c>
      <c r="R1790" s="147" t="s">
        <v>233</v>
      </c>
      <c r="S1790" s="147" t="s">
        <v>4537</v>
      </c>
      <c r="T1790" s="147" t="s">
        <v>233</v>
      </c>
      <c r="U1790" s="150">
        <f t="shared" si="27"/>
        <v>0</v>
      </c>
    </row>
    <row r="1791" spans="1:21" x14ac:dyDescent="0.2">
      <c r="A1791" s="147" t="s">
        <v>8518</v>
      </c>
      <c r="B1791" s="147" t="s">
        <v>1752</v>
      </c>
      <c r="C1791" s="147" t="s">
        <v>107</v>
      </c>
      <c r="D1791" s="147" t="s">
        <v>8521</v>
      </c>
      <c r="E1791" s="148">
        <v>285</v>
      </c>
      <c r="F1791" s="148">
        <v>2958</v>
      </c>
      <c r="G1791" s="148">
        <v>1047</v>
      </c>
      <c r="H1791" s="148">
        <v>0</v>
      </c>
      <c r="I1791" s="147" t="s">
        <v>4537</v>
      </c>
      <c r="J1791" s="147" t="s">
        <v>4537</v>
      </c>
      <c r="K1791" s="147" t="s">
        <v>4537</v>
      </c>
      <c r="L1791" s="147" t="s">
        <v>8515</v>
      </c>
      <c r="M1791" s="147" t="s">
        <v>4537</v>
      </c>
      <c r="N1791" s="147" t="s">
        <v>233</v>
      </c>
      <c r="O1791" s="147" t="s">
        <v>4537</v>
      </c>
      <c r="P1791" s="147" t="s">
        <v>233</v>
      </c>
      <c r="Q1791" s="147" t="s">
        <v>4537</v>
      </c>
      <c r="R1791" s="147" t="s">
        <v>233</v>
      </c>
      <c r="S1791" s="147" t="s">
        <v>4537</v>
      </c>
      <c r="T1791" s="147" t="s">
        <v>233</v>
      </c>
      <c r="U1791" s="150">
        <f t="shared" si="27"/>
        <v>0</v>
      </c>
    </row>
    <row r="1792" spans="1:21" x14ac:dyDescent="0.2">
      <c r="A1792" s="147" t="s">
        <v>8518</v>
      </c>
      <c r="B1792" s="147" t="s">
        <v>1752</v>
      </c>
      <c r="C1792" s="147" t="s">
        <v>107</v>
      </c>
      <c r="D1792" s="147" t="s">
        <v>8516</v>
      </c>
      <c r="E1792" s="148">
        <v>302</v>
      </c>
      <c r="F1792" s="148">
        <v>3121</v>
      </c>
      <c r="G1792" s="148">
        <v>2217</v>
      </c>
      <c r="H1792" s="148">
        <v>20</v>
      </c>
      <c r="I1792" s="147" t="s">
        <v>4537</v>
      </c>
      <c r="J1792" s="147" t="s">
        <v>4537</v>
      </c>
      <c r="K1792" s="147" t="s">
        <v>4537</v>
      </c>
      <c r="L1792" s="147" t="s">
        <v>8515</v>
      </c>
      <c r="M1792" s="147" t="s">
        <v>4537</v>
      </c>
      <c r="N1792" s="147" t="s">
        <v>233</v>
      </c>
      <c r="O1792" s="147" t="s">
        <v>4537</v>
      </c>
      <c r="P1792" s="147" t="s">
        <v>233</v>
      </c>
      <c r="Q1792" s="147" t="s">
        <v>4537</v>
      </c>
      <c r="R1792" s="147" t="s">
        <v>233</v>
      </c>
      <c r="S1792" s="147" t="s">
        <v>4537</v>
      </c>
      <c r="T1792" s="147" t="s">
        <v>233</v>
      </c>
      <c r="U1792" s="150">
        <f t="shared" si="27"/>
        <v>0</v>
      </c>
    </row>
    <row r="1793" spans="1:21" x14ac:dyDescent="0.2">
      <c r="A1793" s="147" t="s">
        <v>8518</v>
      </c>
      <c r="B1793" s="147" t="s">
        <v>3106</v>
      </c>
      <c r="C1793" s="147" t="s">
        <v>1289</v>
      </c>
      <c r="D1793" s="147" t="s">
        <v>446</v>
      </c>
      <c r="E1793" s="148">
        <v>6</v>
      </c>
      <c r="F1793" s="148">
        <v>12</v>
      </c>
      <c r="G1793" s="148">
        <v>0</v>
      </c>
      <c r="H1793" s="148">
        <v>0</v>
      </c>
      <c r="I1793" s="147" t="s">
        <v>4537</v>
      </c>
      <c r="J1793" s="147" t="s">
        <v>4537</v>
      </c>
      <c r="K1793" s="147" t="s">
        <v>4537</v>
      </c>
      <c r="L1793" s="147" t="s">
        <v>8512</v>
      </c>
      <c r="M1793" s="147" t="s">
        <v>4537</v>
      </c>
      <c r="N1793" s="147" t="s">
        <v>233</v>
      </c>
      <c r="O1793" s="147" t="s">
        <v>4537</v>
      </c>
      <c r="P1793" s="147" t="s">
        <v>233</v>
      </c>
      <c r="Q1793" s="147" t="s">
        <v>4537</v>
      </c>
      <c r="R1793" s="147" t="s">
        <v>233</v>
      </c>
      <c r="S1793" s="147" t="s">
        <v>4537</v>
      </c>
      <c r="T1793" s="147" t="s">
        <v>233</v>
      </c>
      <c r="U1793" s="150">
        <f t="shared" si="27"/>
        <v>0</v>
      </c>
    </row>
    <row r="1794" spans="1:21" x14ac:dyDescent="0.2">
      <c r="A1794" s="147" t="s">
        <v>8518</v>
      </c>
      <c r="B1794" s="147" t="s">
        <v>8141</v>
      </c>
      <c r="C1794" s="147" t="s">
        <v>63</v>
      </c>
      <c r="D1794" s="147" t="s">
        <v>446</v>
      </c>
      <c r="E1794" s="148">
        <v>56</v>
      </c>
      <c r="F1794" s="148">
        <v>126</v>
      </c>
      <c r="G1794" s="148">
        <v>5</v>
      </c>
      <c r="H1794" s="148">
        <v>0</v>
      </c>
      <c r="I1794" s="147" t="s">
        <v>4537</v>
      </c>
      <c r="J1794" s="147" t="s">
        <v>4537</v>
      </c>
      <c r="K1794" s="147" t="s">
        <v>4537</v>
      </c>
      <c r="L1794" s="147" t="s">
        <v>8512</v>
      </c>
      <c r="M1794" s="147" t="s">
        <v>4537</v>
      </c>
      <c r="N1794" s="147" t="s">
        <v>233</v>
      </c>
      <c r="O1794" s="147" t="s">
        <v>4537</v>
      </c>
      <c r="P1794" s="147" t="s">
        <v>233</v>
      </c>
      <c r="Q1794" s="147" t="s">
        <v>4537</v>
      </c>
      <c r="R1794" s="147" t="s">
        <v>233</v>
      </c>
      <c r="S1794" s="147" t="s">
        <v>4537</v>
      </c>
      <c r="T1794" s="147" t="s">
        <v>233</v>
      </c>
      <c r="U1794" s="150">
        <f t="shared" ref="U1794:U1857" si="28">COUNTIF(I1794:K1794,"Yes")+COUNTIF(M1794,"Yes")+COUNTIF(O1794,"Yes")+COUNTIF(Q1794,"Yes")+COUNTIF(S1794,"Yes")</f>
        <v>0</v>
      </c>
    </row>
    <row r="1795" spans="1:21" x14ac:dyDescent="0.2">
      <c r="A1795" s="147" t="s">
        <v>8518</v>
      </c>
      <c r="B1795" s="147" t="s">
        <v>488</v>
      </c>
      <c r="C1795" s="147" t="s">
        <v>107</v>
      </c>
      <c r="D1795" s="147" t="s">
        <v>446</v>
      </c>
      <c r="E1795" s="148">
        <v>388</v>
      </c>
      <c r="F1795" s="148">
        <v>450</v>
      </c>
      <c r="G1795" s="148">
        <v>128</v>
      </c>
      <c r="H1795" s="148">
        <v>57</v>
      </c>
      <c r="I1795" s="147" t="s">
        <v>4537</v>
      </c>
      <c r="J1795" s="147" t="s">
        <v>4537</v>
      </c>
      <c r="K1795" s="147" t="s">
        <v>4537</v>
      </c>
      <c r="L1795" s="147" t="s">
        <v>8515</v>
      </c>
      <c r="M1795" s="147" t="s">
        <v>4537</v>
      </c>
      <c r="N1795" s="147" t="s">
        <v>233</v>
      </c>
      <c r="O1795" s="147" t="s">
        <v>4537</v>
      </c>
      <c r="P1795" s="147" t="s">
        <v>233</v>
      </c>
      <c r="Q1795" s="147" t="s">
        <v>4537</v>
      </c>
      <c r="R1795" s="147" t="s">
        <v>233</v>
      </c>
      <c r="S1795" s="147" t="s">
        <v>4537</v>
      </c>
      <c r="T1795" s="147" t="s">
        <v>233</v>
      </c>
      <c r="U1795" s="150">
        <f t="shared" si="28"/>
        <v>0</v>
      </c>
    </row>
    <row r="1796" spans="1:21" x14ac:dyDescent="0.2">
      <c r="A1796" s="147" t="s">
        <v>8518</v>
      </c>
      <c r="B1796" s="147" t="s">
        <v>1345</v>
      </c>
      <c r="C1796" s="147" t="s">
        <v>544</v>
      </c>
      <c r="D1796" s="147" t="s">
        <v>446</v>
      </c>
      <c r="E1796" s="148">
        <v>187</v>
      </c>
      <c r="F1796" s="148">
        <v>897</v>
      </c>
      <c r="G1796" s="148">
        <v>664</v>
      </c>
      <c r="H1796" s="148">
        <v>0</v>
      </c>
      <c r="I1796" s="147" t="s">
        <v>4537</v>
      </c>
      <c r="J1796" s="147" t="s">
        <v>4537</v>
      </c>
      <c r="K1796" s="147" t="s">
        <v>4537</v>
      </c>
      <c r="L1796" s="147" t="s">
        <v>8512</v>
      </c>
      <c r="M1796" s="147" t="s">
        <v>4537</v>
      </c>
      <c r="N1796" s="147" t="s">
        <v>233</v>
      </c>
      <c r="O1796" s="147" t="s">
        <v>4537</v>
      </c>
      <c r="P1796" s="147" t="s">
        <v>233</v>
      </c>
      <c r="Q1796" s="147" t="s">
        <v>4537</v>
      </c>
      <c r="R1796" s="147" t="s">
        <v>233</v>
      </c>
      <c r="S1796" s="147" t="s">
        <v>4537</v>
      </c>
      <c r="T1796" s="147" t="s">
        <v>233</v>
      </c>
      <c r="U1796" s="150">
        <f t="shared" si="28"/>
        <v>0</v>
      </c>
    </row>
    <row r="1797" spans="1:21" x14ac:dyDescent="0.2">
      <c r="A1797" s="147" t="s">
        <v>8518</v>
      </c>
      <c r="B1797" s="147" t="s">
        <v>5320</v>
      </c>
      <c r="C1797" s="147" t="s">
        <v>63</v>
      </c>
      <c r="D1797" s="147" t="s">
        <v>446</v>
      </c>
      <c r="E1797" s="148">
        <v>1391</v>
      </c>
      <c r="F1797" s="148">
        <v>12046</v>
      </c>
      <c r="G1797" s="148">
        <v>6663</v>
      </c>
      <c r="H1797" s="148">
        <v>0</v>
      </c>
      <c r="I1797" s="147" t="s">
        <v>4537</v>
      </c>
      <c r="J1797" s="147" t="s">
        <v>4537</v>
      </c>
      <c r="K1797" s="147" t="s">
        <v>4537</v>
      </c>
      <c r="L1797" s="147" t="s">
        <v>8512</v>
      </c>
      <c r="M1797" s="147" t="s">
        <v>4537</v>
      </c>
      <c r="N1797" s="147" t="s">
        <v>233</v>
      </c>
      <c r="O1797" s="147" t="s">
        <v>4537</v>
      </c>
      <c r="P1797" s="147" t="s">
        <v>233</v>
      </c>
      <c r="Q1797" s="147" t="s">
        <v>4537</v>
      </c>
      <c r="R1797" s="147" t="s">
        <v>233</v>
      </c>
      <c r="S1797" s="147" t="s">
        <v>4537</v>
      </c>
      <c r="T1797" s="147" t="s">
        <v>233</v>
      </c>
      <c r="U1797" s="150">
        <f t="shared" si="28"/>
        <v>0</v>
      </c>
    </row>
    <row r="1798" spans="1:21" x14ac:dyDescent="0.2">
      <c r="A1798" s="147" t="s">
        <v>8518</v>
      </c>
      <c r="B1798" s="147" t="s">
        <v>2498</v>
      </c>
      <c r="C1798" s="147" t="s">
        <v>63</v>
      </c>
      <c r="D1798" s="147" t="s">
        <v>446</v>
      </c>
      <c r="E1798" s="148">
        <v>0</v>
      </c>
      <c r="F1798" s="148">
        <v>0</v>
      </c>
      <c r="G1798" s="148">
        <v>0</v>
      </c>
      <c r="H1798" s="148">
        <v>1362</v>
      </c>
      <c r="I1798" s="147" t="s">
        <v>4537</v>
      </c>
      <c r="J1798" s="147" t="s">
        <v>4537</v>
      </c>
      <c r="K1798" s="147" t="s">
        <v>4537</v>
      </c>
      <c r="L1798" s="147" t="s">
        <v>8515</v>
      </c>
      <c r="M1798" s="147" t="s">
        <v>4537</v>
      </c>
      <c r="N1798" s="147" t="s">
        <v>233</v>
      </c>
      <c r="O1798" s="147" t="s">
        <v>4537</v>
      </c>
      <c r="P1798" s="147" t="s">
        <v>233</v>
      </c>
      <c r="Q1798" s="147" t="s">
        <v>4537</v>
      </c>
      <c r="R1798" s="147" t="s">
        <v>233</v>
      </c>
      <c r="S1798" s="147" t="s">
        <v>4537</v>
      </c>
      <c r="T1798" s="147" t="s">
        <v>233</v>
      </c>
      <c r="U1798" s="150">
        <f t="shared" si="28"/>
        <v>0</v>
      </c>
    </row>
    <row r="1799" spans="1:21" x14ac:dyDescent="0.2">
      <c r="A1799" s="147" t="s">
        <v>8518</v>
      </c>
      <c r="B1799" s="147" t="s">
        <v>6635</v>
      </c>
      <c r="C1799" s="147" t="s">
        <v>63</v>
      </c>
      <c r="D1799" s="147" t="s">
        <v>446</v>
      </c>
      <c r="E1799" s="148">
        <v>717</v>
      </c>
      <c r="F1799" s="148">
        <v>1388</v>
      </c>
      <c r="G1799" s="148">
        <v>338</v>
      </c>
      <c r="H1799" s="148">
        <v>14</v>
      </c>
      <c r="I1799" s="147" t="s">
        <v>4537</v>
      </c>
      <c r="J1799" s="147" t="s">
        <v>4537</v>
      </c>
      <c r="K1799" s="147" t="s">
        <v>4537</v>
      </c>
      <c r="L1799" s="147" t="s">
        <v>8512</v>
      </c>
      <c r="M1799" s="147" t="s">
        <v>4537</v>
      </c>
      <c r="N1799" s="147" t="s">
        <v>233</v>
      </c>
      <c r="O1799" s="147" t="s">
        <v>4537</v>
      </c>
      <c r="P1799" s="147" t="s">
        <v>233</v>
      </c>
      <c r="Q1799" s="147" t="s">
        <v>4537</v>
      </c>
      <c r="R1799" s="147" t="s">
        <v>233</v>
      </c>
      <c r="S1799" s="147" t="s">
        <v>4537</v>
      </c>
      <c r="T1799" s="147" t="s">
        <v>233</v>
      </c>
      <c r="U1799" s="150">
        <f t="shared" si="28"/>
        <v>0</v>
      </c>
    </row>
    <row r="1800" spans="1:21" x14ac:dyDescent="0.2">
      <c r="A1800" s="147" t="s">
        <v>8518</v>
      </c>
      <c r="B1800" s="147" t="s">
        <v>3129</v>
      </c>
      <c r="C1800" s="147" t="s">
        <v>1289</v>
      </c>
      <c r="D1800" s="147" t="s">
        <v>446</v>
      </c>
      <c r="E1800" s="148">
        <v>32</v>
      </c>
      <c r="F1800" s="148">
        <v>32</v>
      </c>
      <c r="G1800" s="148">
        <v>0</v>
      </c>
      <c r="H1800" s="148">
        <v>0</v>
      </c>
      <c r="I1800" s="147" t="s">
        <v>4537</v>
      </c>
      <c r="J1800" s="147" t="s">
        <v>4537</v>
      </c>
      <c r="K1800" s="147" t="s">
        <v>4537</v>
      </c>
      <c r="L1800" s="147" t="s">
        <v>8512</v>
      </c>
      <c r="M1800" s="147" t="s">
        <v>4537</v>
      </c>
      <c r="N1800" s="147" t="s">
        <v>233</v>
      </c>
      <c r="O1800" s="147" t="s">
        <v>4537</v>
      </c>
      <c r="P1800" s="147" t="s">
        <v>233</v>
      </c>
      <c r="Q1800" s="147" t="s">
        <v>4537</v>
      </c>
      <c r="R1800" s="147" t="s">
        <v>233</v>
      </c>
      <c r="S1800" s="147" t="s">
        <v>4537</v>
      </c>
      <c r="T1800" s="147" t="s">
        <v>233</v>
      </c>
      <c r="U1800" s="150">
        <f t="shared" si="28"/>
        <v>0</v>
      </c>
    </row>
    <row r="1801" spans="1:21" x14ac:dyDescent="0.2">
      <c r="A1801" s="147" t="s">
        <v>8518</v>
      </c>
      <c r="B1801" s="147" t="s">
        <v>8253</v>
      </c>
      <c r="C1801" s="147" t="s">
        <v>1289</v>
      </c>
      <c r="D1801" s="147" t="s">
        <v>446</v>
      </c>
      <c r="E1801" s="148">
        <v>0</v>
      </c>
      <c r="F1801" s="148">
        <v>0</v>
      </c>
      <c r="G1801" s="148">
        <v>0</v>
      </c>
      <c r="H1801" s="148">
        <v>0</v>
      </c>
      <c r="I1801" s="147" t="s">
        <v>4537</v>
      </c>
      <c r="J1801" s="147" t="s">
        <v>4537</v>
      </c>
      <c r="K1801" s="147" t="s">
        <v>4537</v>
      </c>
      <c r="L1801" s="147" t="s">
        <v>8512</v>
      </c>
      <c r="M1801" s="147" t="s">
        <v>4537</v>
      </c>
      <c r="N1801" s="147" t="s">
        <v>233</v>
      </c>
      <c r="O1801" s="147" t="s">
        <v>4537</v>
      </c>
      <c r="P1801" s="147" t="s">
        <v>233</v>
      </c>
      <c r="Q1801" s="147" t="s">
        <v>4537</v>
      </c>
      <c r="R1801" s="147" t="s">
        <v>233</v>
      </c>
      <c r="S1801" s="147" t="s">
        <v>4537</v>
      </c>
      <c r="T1801" s="147" t="s">
        <v>233</v>
      </c>
      <c r="U1801" s="150">
        <f t="shared" si="28"/>
        <v>0</v>
      </c>
    </row>
    <row r="1802" spans="1:21" x14ac:dyDescent="0.2">
      <c r="A1802" s="147" t="s">
        <v>8518</v>
      </c>
      <c r="B1802" s="147" t="s">
        <v>3138</v>
      </c>
      <c r="C1802" s="147" t="s">
        <v>1289</v>
      </c>
      <c r="D1802" s="147" t="s">
        <v>446</v>
      </c>
      <c r="E1802" s="148">
        <v>60</v>
      </c>
      <c r="F1802" s="148">
        <v>138</v>
      </c>
      <c r="G1802" s="148">
        <v>73</v>
      </c>
      <c r="H1802" s="148">
        <v>0</v>
      </c>
      <c r="I1802" s="147" t="s">
        <v>4537</v>
      </c>
      <c r="J1802" s="147" t="s">
        <v>4537</v>
      </c>
      <c r="K1802" s="147" t="s">
        <v>4537</v>
      </c>
      <c r="L1802" s="147" t="s">
        <v>8512</v>
      </c>
      <c r="M1802" s="147" t="s">
        <v>4537</v>
      </c>
      <c r="N1802" s="147" t="s">
        <v>233</v>
      </c>
      <c r="O1802" s="147" t="s">
        <v>4537</v>
      </c>
      <c r="P1802" s="147" t="s">
        <v>233</v>
      </c>
      <c r="Q1802" s="147" t="s">
        <v>4537</v>
      </c>
      <c r="R1802" s="147" t="s">
        <v>233</v>
      </c>
      <c r="S1802" s="147" t="s">
        <v>4537</v>
      </c>
      <c r="T1802" s="147" t="s">
        <v>233</v>
      </c>
      <c r="U1802" s="150">
        <f t="shared" si="28"/>
        <v>0</v>
      </c>
    </row>
    <row r="1803" spans="1:21" x14ac:dyDescent="0.2">
      <c r="A1803" s="147" t="s">
        <v>8518</v>
      </c>
      <c r="B1803" s="147" t="s">
        <v>8253</v>
      </c>
      <c r="C1803" s="147" t="s">
        <v>63</v>
      </c>
      <c r="D1803" s="147" t="s">
        <v>446</v>
      </c>
      <c r="E1803" s="148">
        <v>26</v>
      </c>
      <c r="F1803" s="148">
        <v>29</v>
      </c>
      <c r="G1803" s="148">
        <v>0</v>
      </c>
      <c r="H1803" s="148">
        <v>0</v>
      </c>
      <c r="I1803" s="147" t="s">
        <v>4537</v>
      </c>
      <c r="J1803" s="147" t="s">
        <v>4537</v>
      </c>
      <c r="K1803" s="147" t="s">
        <v>4537</v>
      </c>
      <c r="L1803" s="147" t="s">
        <v>8512</v>
      </c>
      <c r="M1803" s="147" t="s">
        <v>4537</v>
      </c>
      <c r="N1803" s="147" t="s">
        <v>233</v>
      </c>
      <c r="O1803" s="147" t="s">
        <v>4537</v>
      </c>
      <c r="P1803" s="147" t="s">
        <v>233</v>
      </c>
      <c r="Q1803" s="147" t="s">
        <v>4537</v>
      </c>
      <c r="R1803" s="147" t="s">
        <v>233</v>
      </c>
      <c r="S1803" s="147" t="s">
        <v>4537</v>
      </c>
      <c r="T1803" s="147" t="s">
        <v>233</v>
      </c>
      <c r="U1803" s="150">
        <f t="shared" si="28"/>
        <v>0</v>
      </c>
    </row>
    <row r="1804" spans="1:21" x14ac:dyDescent="0.2">
      <c r="A1804" s="147" t="s">
        <v>8518</v>
      </c>
      <c r="B1804" s="147" t="s">
        <v>4355</v>
      </c>
      <c r="C1804" s="147" t="s">
        <v>107</v>
      </c>
      <c r="D1804" s="147" t="s">
        <v>446</v>
      </c>
      <c r="E1804" s="148">
        <v>65</v>
      </c>
      <c r="F1804" s="148">
        <v>203</v>
      </c>
      <c r="G1804" s="148">
        <v>0</v>
      </c>
      <c r="H1804" s="148">
        <v>0</v>
      </c>
      <c r="I1804" s="147" t="s">
        <v>4537</v>
      </c>
      <c r="J1804" s="147" t="s">
        <v>4537</v>
      </c>
      <c r="K1804" s="147" t="s">
        <v>4537</v>
      </c>
      <c r="L1804" s="147" t="s">
        <v>8512</v>
      </c>
      <c r="M1804" s="147" t="s">
        <v>4537</v>
      </c>
      <c r="N1804" s="147" t="s">
        <v>233</v>
      </c>
      <c r="O1804" s="147" t="s">
        <v>4537</v>
      </c>
      <c r="P1804" s="147" t="s">
        <v>233</v>
      </c>
      <c r="Q1804" s="147" t="s">
        <v>4537</v>
      </c>
      <c r="R1804" s="147" t="s">
        <v>233</v>
      </c>
      <c r="S1804" s="147" t="s">
        <v>4537</v>
      </c>
      <c r="T1804" s="147" t="s">
        <v>233</v>
      </c>
      <c r="U1804" s="150">
        <f t="shared" si="28"/>
        <v>0</v>
      </c>
    </row>
    <row r="1805" spans="1:21" x14ac:dyDescent="0.2">
      <c r="A1805" s="147" t="s">
        <v>8518</v>
      </c>
      <c r="B1805" s="147" t="s">
        <v>3154</v>
      </c>
      <c r="C1805" s="147" t="s">
        <v>1289</v>
      </c>
      <c r="D1805" s="147" t="s">
        <v>446</v>
      </c>
      <c r="E1805" s="148">
        <v>0</v>
      </c>
      <c r="F1805" s="148">
        <v>0</v>
      </c>
      <c r="G1805" s="148">
        <v>0</v>
      </c>
      <c r="H1805" s="148">
        <v>0</v>
      </c>
      <c r="I1805" s="147" t="s">
        <v>4537</v>
      </c>
      <c r="J1805" s="147" t="s">
        <v>4537</v>
      </c>
      <c r="K1805" s="147" t="s">
        <v>4537</v>
      </c>
      <c r="L1805" s="147" t="s">
        <v>8512</v>
      </c>
      <c r="M1805" s="147" t="s">
        <v>4537</v>
      </c>
      <c r="N1805" s="147" t="s">
        <v>233</v>
      </c>
      <c r="O1805" s="147" t="s">
        <v>4537</v>
      </c>
      <c r="P1805" s="147" t="s">
        <v>233</v>
      </c>
      <c r="Q1805" s="147" t="s">
        <v>4537</v>
      </c>
      <c r="R1805" s="147" t="s">
        <v>233</v>
      </c>
      <c r="S1805" s="147" t="s">
        <v>4537</v>
      </c>
      <c r="T1805" s="147" t="s">
        <v>233</v>
      </c>
      <c r="U1805" s="150">
        <f t="shared" si="28"/>
        <v>0</v>
      </c>
    </row>
    <row r="1806" spans="1:21" x14ac:dyDescent="0.2">
      <c r="A1806" s="147" t="s">
        <v>8518</v>
      </c>
      <c r="B1806" s="147" t="s">
        <v>8192</v>
      </c>
      <c r="C1806" s="147" t="s">
        <v>63</v>
      </c>
      <c r="D1806" s="147" t="s">
        <v>446</v>
      </c>
      <c r="E1806" s="148">
        <v>11</v>
      </c>
      <c r="F1806" s="148">
        <v>17</v>
      </c>
      <c r="G1806" s="148">
        <v>0</v>
      </c>
      <c r="H1806" s="148">
        <v>0</v>
      </c>
      <c r="I1806" s="147" t="s">
        <v>4537</v>
      </c>
      <c r="J1806" s="147" t="s">
        <v>4537</v>
      </c>
      <c r="K1806" s="147" t="s">
        <v>4537</v>
      </c>
      <c r="L1806" s="147" t="s">
        <v>8512</v>
      </c>
      <c r="M1806" s="147" t="s">
        <v>4537</v>
      </c>
      <c r="N1806" s="147" t="s">
        <v>233</v>
      </c>
      <c r="O1806" s="147" t="s">
        <v>4537</v>
      </c>
      <c r="P1806" s="147" t="s">
        <v>233</v>
      </c>
      <c r="Q1806" s="147" t="s">
        <v>4537</v>
      </c>
      <c r="R1806" s="147" t="s">
        <v>233</v>
      </c>
      <c r="S1806" s="147" t="s">
        <v>4537</v>
      </c>
      <c r="T1806" s="147" t="s">
        <v>233</v>
      </c>
      <c r="U1806" s="150">
        <f t="shared" si="28"/>
        <v>0</v>
      </c>
    </row>
    <row r="1807" spans="1:21" x14ac:dyDescent="0.2">
      <c r="A1807" s="147" t="s">
        <v>8518</v>
      </c>
      <c r="B1807" s="147" t="s">
        <v>5254</v>
      </c>
      <c r="C1807" s="147" t="s">
        <v>63</v>
      </c>
      <c r="D1807" s="147" t="s">
        <v>446</v>
      </c>
      <c r="E1807" s="148">
        <v>31</v>
      </c>
      <c r="F1807" s="148">
        <v>137</v>
      </c>
      <c r="G1807" s="148">
        <v>101</v>
      </c>
      <c r="H1807" s="148">
        <v>0</v>
      </c>
      <c r="I1807" s="147" t="s">
        <v>4537</v>
      </c>
      <c r="J1807" s="147" t="s">
        <v>4537</v>
      </c>
      <c r="K1807" s="147" t="s">
        <v>4537</v>
      </c>
      <c r="L1807" s="147" t="s">
        <v>8512</v>
      </c>
      <c r="M1807" s="147" t="s">
        <v>4537</v>
      </c>
      <c r="N1807" s="147" t="s">
        <v>233</v>
      </c>
      <c r="O1807" s="147" t="s">
        <v>4537</v>
      </c>
      <c r="P1807" s="147" t="s">
        <v>233</v>
      </c>
      <c r="Q1807" s="147" t="s">
        <v>4537</v>
      </c>
      <c r="R1807" s="147" t="s">
        <v>233</v>
      </c>
      <c r="S1807" s="147" t="s">
        <v>4537</v>
      </c>
      <c r="T1807" s="147" t="s">
        <v>233</v>
      </c>
      <c r="U1807" s="150">
        <f t="shared" si="28"/>
        <v>0</v>
      </c>
    </row>
    <row r="1808" spans="1:21" x14ac:dyDescent="0.2">
      <c r="A1808" s="147" t="s">
        <v>8518</v>
      </c>
      <c r="B1808" s="147" t="s">
        <v>7901</v>
      </c>
      <c r="C1808" s="147" t="s">
        <v>63</v>
      </c>
      <c r="D1808" s="147" t="s">
        <v>446</v>
      </c>
      <c r="E1808" s="148">
        <v>106</v>
      </c>
      <c r="F1808" s="148">
        <v>231</v>
      </c>
      <c r="G1808" s="148">
        <v>111</v>
      </c>
      <c r="H1808" s="148">
        <v>4</v>
      </c>
      <c r="I1808" s="147" t="s">
        <v>4537</v>
      </c>
      <c r="J1808" s="147" t="s">
        <v>4537</v>
      </c>
      <c r="K1808" s="147" t="s">
        <v>4537</v>
      </c>
      <c r="L1808" s="147" t="s">
        <v>8512</v>
      </c>
      <c r="M1808" s="147" t="s">
        <v>4537</v>
      </c>
      <c r="N1808" s="147" t="s">
        <v>233</v>
      </c>
      <c r="O1808" s="147" t="s">
        <v>4537</v>
      </c>
      <c r="P1808" s="147" t="s">
        <v>233</v>
      </c>
      <c r="Q1808" s="147" t="s">
        <v>4537</v>
      </c>
      <c r="R1808" s="147" t="s">
        <v>233</v>
      </c>
      <c r="S1808" s="147" t="s">
        <v>4537</v>
      </c>
      <c r="T1808" s="147" t="s">
        <v>233</v>
      </c>
      <c r="U1808" s="150">
        <f t="shared" si="28"/>
        <v>0</v>
      </c>
    </row>
    <row r="1809" spans="1:21" x14ac:dyDescent="0.2">
      <c r="A1809" s="147" t="s">
        <v>8518</v>
      </c>
      <c r="B1809" s="147" t="s">
        <v>8144</v>
      </c>
      <c r="C1809" s="147" t="s">
        <v>63</v>
      </c>
      <c r="D1809" s="147" t="s">
        <v>446</v>
      </c>
      <c r="E1809" s="148">
        <v>40</v>
      </c>
      <c r="F1809" s="148">
        <v>132</v>
      </c>
      <c r="G1809" s="148">
        <v>12</v>
      </c>
      <c r="H1809" s="148">
        <v>0</v>
      </c>
      <c r="I1809" s="147" t="s">
        <v>4537</v>
      </c>
      <c r="J1809" s="147" t="s">
        <v>4537</v>
      </c>
      <c r="K1809" s="147" t="s">
        <v>4537</v>
      </c>
      <c r="L1809" s="147" t="s">
        <v>8512</v>
      </c>
      <c r="M1809" s="147" t="s">
        <v>4537</v>
      </c>
      <c r="N1809" s="147" t="s">
        <v>233</v>
      </c>
      <c r="O1809" s="147" t="s">
        <v>4537</v>
      </c>
      <c r="P1809" s="147" t="s">
        <v>233</v>
      </c>
      <c r="Q1809" s="147" t="s">
        <v>4537</v>
      </c>
      <c r="R1809" s="147" t="s">
        <v>233</v>
      </c>
      <c r="S1809" s="147" t="s">
        <v>4537</v>
      </c>
      <c r="T1809" s="147" t="s">
        <v>233</v>
      </c>
      <c r="U1809" s="150">
        <f t="shared" si="28"/>
        <v>0</v>
      </c>
    </row>
    <row r="1810" spans="1:21" x14ac:dyDescent="0.2">
      <c r="A1810" s="147" t="s">
        <v>8518</v>
      </c>
      <c r="B1810" s="147" t="s">
        <v>2454</v>
      </c>
      <c r="C1810" s="147" t="s">
        <v>63</v>
      </c>
      <c r="D1810" s="147" t="s">
        <v>446</v>
      </c>
      <c r="E1810" s="148">
        <v>37</v>
      </c>
      <c r="F1810" s="148">
        <v>41</v>
      </c>
      <c r="G1810" s="148">
        <v>0</v>
      </c>
      <c r="H1810" s="148">
        <v>0</v>
      </c>
      <c r="I1810" s="147" t="s">
        <v>4537</v>
      </c>
      <c r="J1810" s="147" t="s">
        <v>4537</v>
      </c>
      <c r="K1810" s="147" t="s">
        <v>4537</v>
      </c>
      <c r="L1810" s="147" t="s">
        <v>8515</v>
      </c>
      <c r="M1810" s="147" t="s">
        <v>4537</v>
      </c>
      <c r="N1810" s="147" t="s">
        <v>233</v>
      </c>
      <c r="O1810" s="147" t="s">
        <v>4537</v>
      </c>
      <c r="P1810" s="147" t="s">
        <v>233</v>
      </c>
      <c r="Q1810" s="147" t="s">
        <v>4537</v>
      </c>
      <c r="R1810" s="147" t="s">
        <v>233</v>
      </c>
      <c r="S1810" s="147" t="s">
        <v>4537</v>
      </c>
      <c r="T1810" s="147" t="s">
        <v>233</v>
      </c>
      <c r="U1810" s="150">
        <f t="shared" si="28"/>
        <v>0</v>
      </c>
    </row>
    <row r="1811" spans="1:21" x14ac:dyDescent="0.2">
      <c r="A1811" s="147" t="s">
        <v>8518</v>
      </c>
      <c r="B1811" s="147" t="s">
        <v>8027</v>
      </c>
      <c r="C1811" s="147" t="s">
        <v>43</v>
      </c>
      <c r="D1811" s="147" t="s">
        <v>4744</v>
      </c>
      <c r="E1811" s="148">
        <v>0</v>
      </c>
      <c r="F1811" s="148">
        <v>305</v>
      </c>
      <c r="G1811" s="148">
        <v>0</v>
      </c>
      <c r="H1811" s="148">
        <v>0</v>
      </c>
      <c r="I1811" s="147" t="s">
        <v>4537</v>
      </c>
      <c r="J1811" s="147" t="s">
        <v>4537</v>
      </c>
      <c r="K1811" s="147" t="s">
        <v>4537</v>
      </c>
      <c r="L1811" s="147" t="s">
        <v>8512</v>
      </c>
      <c r="M1811" s="147" t="s">
        <v>4537</v>
      </c>
      <c r="N1811" s="147" t="s">
        <v>233</v>
      </c>
      <c r="O1811" s="147" t="s">
        <v>4537</v>
      </c>
      <c r="P1811" s="147" t="s">
        <v>233</v>
      </c>
      <c r="Q1811" s="147" t="s">
        <v>4537</v>
      </c>
      <c r="R1811" s="147" t="s">
        <v>233</v>
      </c>
      <c r="S1811" s="147" t="s">
        <v>4537</v>
      </c>
      <c r="T1811" s="147" t="s">
        <v>233</v>
      </c>
      <c r="U1811" s="150">
        <f t="shared" si="28"/>
        <v>0</v>
      </c>
    </row>
    <row r="1812" spans="1:21" x14ac:dyDescent="0.2">
      <c r="A1812" s="147" t="s">
        <v>8518</v>
      </c>
      <c r="B1812" s="147" t="s">
        <v>7500</v>
      </c>
      <c r="C1812" s="147" t="s">
        <v>107</v>
      </c>
      <c r="D1812" s="147" t="s">
        <v>4744</v>
      </c>
      <c r="E1812" s="148">
        <v>0</v>
      </c>
      <c r="F1812" s="148">
        <v>1111</v>
      </c>
      <c r="G1812" s="148">
        <v>390</v>
      </c>
      <c r="H1812" s="148">
        <v>0</v>
      </c>
      <c r="I1812" s="147" t="s">
        <v>4537</v>
      </c>
      <c r="J1812" s="147" t="s">
        <v>4537</v>
      </c>
      <c r="K1812" s="147" t="s">
        <v>4537</v>
      </c>
      <c r="L1812" s="147" t="s">
        <v>8512</v>
      </c>
      <c r="M1812" s="147" t="s">
        <v>4537</v>
      </c>
      <c r="N1812" s="147" t="s">
        <v>233</v>
      </c>
      <c r="O1812" s="147" t="s">
        <v>4537</v>
      </c>
      <c r="P1812" s="147" t="s">
        <v>233</v>
      </c>
      <c r="Q1812" s="147" t="s">
        <v>4537</v>
      </c>
      <c r="R1812" s="147" t="s">
        <v>233</v>
      </c>
      <c r="S1812" s="147" t="s">
        <v>4537</v>
      </c>
      <c r="T1812" s="147" t="s">
        <v>233</v>
      </c>
      <c r="U1812" s="150">
        <f t="shared" si="28"/>
        <v>0</v>
      </c>
    </row>
    <row r="1813" spans="1:21" x14ac:dyDescent="0.2">
      <c r="A1813" s="147" t="s">
        <v>8518</v>
      </c>
      <c r="B1813" s="147" t="s">
        <v>2761</v>
      </c>
      <c r="C1813" s="147" t="s">
        <v>43</v>
      </c>
      <c r="D1813" s="147" t="s">
        <v>4744</v>
      </c>
      <c r="E1813" s="148">
        <v>0</v>
      </c>
      <c r="F1813" s="148">
        <v>112</v>
      </c>
      <c r="G1813" s="148">
        <v>0</v>
      </c>
      <c r="H1813" s="148">
        <v>0</v>
      </c>
      <c r="I1813" s="147" t="s">
        <v>4537</v>
      </c>
      <c r="J1813" s="147" t="s">
        <v>4537</v>
      </c>
      <c r="K1813" s="147" t="s">
        <v>4537</v>
      </c>
      <c r="L1813" s="147" t="s">
        <v>8512</v>
      </c>
      <c r="M1813" s="147" t="s">
        <v>4537</v>
      </c>
      <c r="N1813" s="147" t="s">
        <v>233</v>
      </c>
      <c r="O1813" s="147" t="s">
        <v>4537</v>
      </c>
      <c r="P1813" s="147" t="s">
        <v>233</v>
      </c>
      <c r="Q1813" s="147" t="s">
        <v>4537</v>
      </c>
      <c r="R1813" s="147" t="s">
        <v>233</v>
      </c>
      <c r="S1813" s="147" t="s">
        <v>4537</v>
      </c>
      <c r="T1813" s="147" t="s">
        <v>233</v>
      </c>
      <c r="U1813" s="150">
        <f t="shared" si="28"/>
        <v>0</v>
      </c>
    </row>
    <row r="1814" spans="1:21" x14ac:dyDescent="0.2">
      <c r="A1814" s="147" t="s">
        <v>8518</v>
      </c>
      <c r="B1814" s="147" t="s">
        <v>8261</v>
      </c>
      <c r="C1814" s="147" t="s">
        <v>43</v>
      </c>
      <c r="D1814" s="147" t="s">
        <v>4744</v>
      </c>
      <c r="E1814" s="148">
        <v>0</v>
      </c>
      <c r="F1814" s="148">
        <v>192</v>
      </c>
      <c r="G1814" s="148">
        <v>0</v>
      </c>
      <c r="H1814" s="148">
        <v>0</v>
      </c>
      <c r="I1814" s="147" t="s">
        <v>4537</v>
      </c>
      <c r="J1814" s="147" t="s">
        <v>4537</v>
      </c>
      <c r="K1814" s="147" t="s">
        <v>4537</v>
      </c>
      <c r="L1814" s="147" t="s">
        <v>8512</v>
      </c>
      <c r="M1814" s="147" t="s">
        <v>4537</v>
      </c>
      <c r="N1814" s="147" t="s">
        <v>233</v>
      </c>
      <c r="O1814" s="147" t="s">
        <v>4537</v>
      </c>
      <c r="P1814" s="147" t="s">
        <v>233</v>
      </c>
      <c r="Q1814" s="147" t="s">
        <v>4537</v>
      </c>
      <c r="R1814" s="147" t="s">
        <v>233</v>
      </c>
      <c r="S1814" s="147" t="s">
        <v>4537</v>
      </c>
      <c r="T1814" s="147" t="s">
        <v>233</v>
      </c>
      <c r="U1814" s="150">
        <f t="shared" si="28"/>
        <v>0</v>
      </c>
    </row>
    <row r="1815" spans="1:21" x14ac:dyDescent="0.2">
      <c r="A1815" s="147" t="s">
        <v>8518</v>
      </c>
      <c r="B1815" s="147" t="s">
        <v>4714</v>
      </c>
      <c r="C1815" s="147" t="s">
        <v>43</v>
      </c>
      <c r="D1815" s="147" t="s">
        <v>4744</v>
      </c>
      <c r="E1815" s="148">
        <v>0</v>
      </c>
      <c r="F1815" s="148">
        <v>178</v>
      </c>
      <c r="G1815" s="148">
        <v>0</v>
      </c>
      <c r="H1815" s="148">
        <v>0</v>
      </c>
      <c r="I1815" s="147" t="s">
        <v>4537</v>
      </c>
      <c r="J1815" s="147" t="s">
        <v>4537</v>
      </c>
      <c r="K1815" s="147" t="s">
        <v>4537</v>
      </c>
      <c r="L1815" s="147" t="s">
        <v>8512</v>
      </c>
      <c r="M1815" s="147" t="s">
        <v>4537</v>
      </c>
      <c r="N1815" s="147" t="s">
        <v>233</v>
      </c>
      <c r="O1815" s="147" t="s">
        <v>4537</v>
      </c>
      <c r="P1815" s="147" t="s">
        <v>233</v>
      </c>
      <c r="Q1815" s="147" t="s">
        <v>4537</v>
      </c>
      <c r="R1815" s="147" t="s">
        <v>233</v>
      </c>
      <c r="S1815" s="147" t="s">
        <v>4537</v>
      </c>
      <c r="T1815" s="147" t="s">
        <v>233</v>
      </c>
      <c r="U1815" s="150">
        <f t="shared" si="28"/>
        <v>0</v>
      </c>
    </row>
    <row r="1816" spans="1:21" x14ac:dyDescent="0.2">
      <c r="A1816" s="147" t="s">
        <v>8518</v>
      </c>
      <c r="B1816" s="147" t="s">
        <v>155</v>
      </c>
      <c r="C1816" s="147" t="s">
        <v>1289</v>
      </c>
      <c r="D1816" s="147" t="s">
        <v>4744</v>
      </c>
      <c r="E1816" s="148">
        <v>469</v>
      </c>
      <c r="F1816" s="148">
        <v>3876</v>
      </c>
      <c r="G1816" s="148">
        <v>1543</v>
      </c>
      <c r="H1816" s="148">
        <v>0</v>
      </c>
      <c r="I1816" s="147" t="s">
        <v>4537</v>
      </c>
      <c r="J1816" s="147" t="s">
        <v>4537</v>
      </c>
      <c r="K1816" s="147" t="s">
        <v>4537</v>
      </c>
      <c r="L1816" s="147" t="s">
        <v>8515</v>
      </c>
      <c r="M1816" s="147" t="s">
        <v>4537</v>
      </c>
      <c r="N1816" s="147" t="s">
        <v>233</v>
      </c>
      <c r="O1816" s="147" t="s">
        <v>4537</v>
      </c>
      <c r="P1816" s="147" t="s">
        <v>233</v>
      </c>
      <c r="Q1816" s="147" t="s">
        <v>4537</v>
      </c>
      <c r="R1816" s="147" t="s">
        <v>233</v>
      </c>
      <c r="S1816" s="147" t="s">
        <v>4537</v>
      </c>
      <c r="T1816" s="147" t="s">
        <v>233</v>
      </c>
      <c r="U1816" s="150">
        <f t="shared" si="28"/>
        <v>0</v>
      </c>
    </row>
    <row r="1817" spans="1:21" x14ac:dyDescent="0.2">
      <c r="A1817" s="147" t="s">
        <v>8518</v>
      </c>
      <c r="B1817" s="147" t="s">
        <v>5627</v>
      </c>
      <c r="C1817" s="147" t="s">
        <v>43</v>
      </c>
      <c r="D1817" s="147" t="s">
        <v>4744</v>
      </c>
      <c r="E1817" s="148">
        <v>0</v>
      </c>
      <c r="F1817" s="148">
        <v>220</v>
      </c>
      <c r="G1817" s="148">
        <v>0</v>
      </c>
      <c r="H1817" s="148">
        <v>111</v>
      </c>
      <c r="I1817" s="147" t="s">
        <v>4537</v>
      </c>
      <c r="J1817" s="147" t="s">
        <v>4537</v>
      </c>
      <c r="K1817" s="147" t="s">
        <v>4537</v>
      </c>
      <c r="L1817" s="147" t="s">
        <v>8512</v>
      </c>
      <c r="M1817" s="147" t="s">
        <v>4537</v>
      </c>
      <c r="N1817" s="147" t="s">
        <v>233</v>
      </c>
      <c r="O1817" s="147" t="s">
        <v>4537</v>
      </c>
      <c r="P1817" s="147" t="s">
        <v>233</v>
      </c>
      <c r="Q1817" s="147" t="s">
        <v>4537</v>
      </c>
      <c r="R1817" s="147" t="s">
        <v>233</v>
      </c>
      <c r="S1817" s="147" t="s">
        <v>4537</v>
      </c>
      <c r="T1817" s="147" t="s">
        <v>233</v>
      </c>
      <c r="U1817" s="150">
        <f t="shared" si="28"/>
        <v>0</v>
      </c>
    </row>
    <row r="1818" spans="1:21" x14ac:dyDescent="0.2">
      <c r="A1818" s="147" t="s">
        <v>8518</v>
      </c>
      <c r="B1818" s="147" t="s">
        <v>2383</v>
      </c>
      <c r="C1818" s="147" t="s">
        <v>43</v>
      </c>
      <c r="D1818" s="147" t="s">
        <v>4744</v>
      </c>
      <c r="E1818" s="148">
        <v>0</v>
      </c>
      <c r="F1818" s="148">
        <v>86</v>
      </c>
      <c r="G1818" s="148">
        <v>0</v>
      </c>
      <c r="H1818" s="148">
        <v>0</v>
      </c>
      <c r="I1818" s="147" t="s">
        <v>4537</v>
      </c>
      <c r="J1818" s="147" t="s">
        <v>4537</v>
      </c>
      <c r="K1818" s="147" t="s">
        <v>4537</v>
      </c>
      <c r="L1818" s="147" t="s">
        <v>8512</v>
      </c>
      <c r="M1818" s="147" t="s">
        <v>4537</v>
      </c>
      <c r="N1818" s="147" t="s">
        <v>233</v>
      </c>
      <c r="O1818" s="147" t="s">
        <v>4537</v>
      </c>
      <c r="P1818" s="147" t="s">
        <v>233</v>
      </c>
      <c r="Q1818" s="147" t="s">
        <v>4537</v>
      </c>
      <c r="R1818" s="147" t="s">
        <v>233</v>
      </c>
      <c r="S1818" s="147" t="s">
        <v>4537</v>
      </c>
      <c r="T1818" s="147" t="s">
        <v>233</v>
      </c>
      <c r="U1818" s="150">
        <f t="shared" si="28"/>
        <v>0</v>
      </c>
    </row>
    <row r="1819" spans="1:21" x14ac:dyDescent="0.2">
      <c r="A1819" s="147" t="s">
        <v>8518</v>
      </c>
      <c r="B1819" s="147" t="s">
        <v>5058</v>
      </c>
      <c r="C1819" s="147" t="s">
        <v>43</v>
      </c>
      <c r="D1819" s="147" t="s">
        <v>4744</v>
      </c>
      <c r="E1819" s="148">
        <v>0</v>
      </c>
      <c r="F1819" s="148">
        <v>210</v>
      </c>
      <c r="G1819" s="148">
        <v>0</v>
      </c>
      <c r="H1819" s="148">
        <v>0</v>
      </c>
      <c r="I1819" s="147" t="s">
        <v>4537</v>
      </c>
      <c r="J1819" s="147" t="s">
        <v>4537</v>
      </c>
      <c r="K1819" s="147" t="s">
        <v>4537</v>
      </c>
      <c r="L1819" s="147" t="s">
        <v>8512</v>
      </c>
      <c r="M1819" s="147" t="s">
        <v>4537</v>
      </c>
      <c r="N1819" s="147" t="s">
        <v>233</v>
      </c>
      <c r="O1819" s="147" t="s">
        <v>4537</v>
      </c>
      <c r="P1819" s="147" t="s">
        <v>233</v>
      </c>
      <c r="Q1819" s="147" t="s">
        <v>4537</v>
      </c>
      <c r="R1819" s="147" t="s">
        <v>233</v>
      </c>
      <c r="S1819" s="147" t="s">
        <v>4537</v>
      </c>
      <c r="T1819" s="147" t="s">
        <v>233</v>
      </c>
      <c r="U1819" s="150">
        <f t="shared" si="28"/>
        <v>0</v>
      </c>
    </row>
    <row r="1820" spans="1:21" x14ac:dyDescent="0.2">
      <c r="A1820" s="147" t="s">
        <v>8518</v>
      </c>
      <c r="B1820" s="147" t="s">
        <v>4726</v>
      </c>
      <c r="C1820" s="147" t="s">
        <v>43</v>
      </c>
      <c r="D1820" s="147" t="s">
        <v>4744</v>
      </c>
      <c r="E1820" s="148">
        <v>0</v>
      </c>
      <c r="F1820" s="148">
        <v>169</v>
      </c>
      <c r="G1820" s="148">
        <v>0</v>
      </c>
      <c r="H1820" s="148">
        <v>0</v>
      </c>
      <c r="I1820" s="147" t="s">
        <v>4537</v>
      </c>
      <c r="J1820" s="147" t="s">
        <v>4537</v>
      </c>
      <c r="K1820" s="147" t="s">
        <v>4537</v>
      </c>
      <c r="L1820" s="147" t="s">
        <v>8512</v>
      </c>
      <c r="M1820" s="147" t="s">
        <v>4537</v>
      </c>
      <c r="N1820" s="147" t="s">
        <v>233</v>
      </c>
      <c r="O1820" s="147" t="s">
        <v>4537</v>
      </c>
      <c r="P1820" s="147" t="s">
        <v>233</v>
      </c>
      <c r="Q1820" s="147" t="s">
        <v>4537</v>
      </c>
      <c r="R1820" s="147" t="s">
        <v>233</v>
      </c>
      <c r="S1820" s="147" t="s">
        <v>4537</v>
      </c>
      <c r="T1820" s="147" t="s">
        <v>233</v>
      </c>
      <c r="U1820" s="150">
        <f t="shared" si="28"/>
        <v>0</v>
      </c>
    </row>
    <row r="1821" spans="1:21" x14ac:dyDescent="0.2">
      <c r="A1821" s="147" t="s">
        <v>8518</v>
      </c>
      <c r="B1821" s="147" t="s">
        <v>4902</v>
      </c>
      <c r="C1821" s="147" t="s">
        <v>43</v>
      </c>
      <c r="D1821" s="147" t="s">
        <v>4744</v>
      </c>
      <c r="E1821" s="148">
        <v>0</v>
      </c>
      <c r="F1821" s="148">
        <v>85</v>
      </c>
      <c r="G1821" s="148">
        <v>0</v>
      </c>
      <c r="H1821" s="148">
        <v>0</v>
      </c>
      <c r="I1821" s="147" t="s">
        <v>4537</v>
      </c>
      <c r="J1821" s="147" t="s">
        <v>4537</v>
      </c>
      <c r="K1821" s="147" t="s">
        <v>4537</v>
      </c>
      <c r="L1821" s="147" t="s">
        <v>8512</v>
      </c>
      <c r="M1821" s="147" t="s">
        <v>4537</v>
      </c>
      <c r="N1821" s="147" t="s">
        <v>233</v>
      </c>
      <c r="O1821" s="147" t="s">
        <v>4537</v>
      </c>
      <c r="P1821" s="147" t="s">
        <v>233</v>
      </c>
      <c r="Q1821" s="147" t="s">
        <v>4537</v>
      </c>
      <c r="R1821" s="147" t="s">
        <v>233</v>
      </c>
      <c r="S1821" s="147" t="s">
        <v>4537</v>
      </c>
      <c r="T1821" s="147" t="s">
        <v>233</v>
      </c>
      <c r="U1821" s="150">
        <f t="shared" si="28"/>
        <v>0</v>
      </c>
    </row>
    <row r="1822" spans="1:21" x14ac:dyDescent="0.2">
      <c r="A1822" s="147" t="s">
        <v>8518</v>
      </c>
      <c r="B1822" s="147" t="s">
        <v>2903</v>
      </c>
      <c r="C1822" s="147" t="s">
        <v>107</v>
      </c>
      <c r="D1822" s="147" t="s">
        <v>4744</v>
      </c>
      <c r="E1822" s="148">
        <v>4870</v>
      </c>
      <c r="F1822" s="148">
        <v>0</v>
      </c>
      <c r="G1822" s="148">
        <v>0</v>
      </c>
      <c r="H1822" s="148">
        <v>0</v>
      </c>
      <c r="I1822" s="147" t="s">
        <v>4537</v>
      </c>
      <c r="J1822" s="147" t="s">
        <v>4537</v>
      </c>
      <c r="K1822" s="147" t="s">
        <v>4537</v>
      </c>
      <c r="L1822" s="147" t="s">
        <v>8512</v>
      </c>
      <c r="M1822" s="147" t="s">
        <v>4537</v>
      </c>
      <c r="N1822" s="147" t="s">
        <v>233</v>
      </c>
      <c r="O1822" s="147" t="s">
        <v>4537</v>
      </c>
      <c r="P1822" s="147" t="s">
        <v>233</v>
      </c>
      <c r="Q1822" s="147" t="s">
        <v>4537</v>
      </c>
      <c r="R1822" s="147" t="s">
        <v>233</v>
      </c>
      <c r="S1822" s="147" t="s">
        <v>4537</v>
      </c>
      <c r="T1822" s="147" t="s">
        <v>233</v>
      </c>
      <c r="U1822" s="150">
        <f t="shared" si="28"/>
        <v>0</v>
      </c>
    </row>
    <row r="1823" spans="1:21" x14ac:dyDescent="0.2">
      <c r="A1823" s="147" t="s">
        <v>8518</v>
      </c>
      <c r="B1823" s="147" t="s">
        <v>3499</v>
      </c>
      <c r="C1823" s="147" t="s">
        <v>43</v>
      </c>
      <c r="D1823" s="147" t="s">
        <v>4744</v>
      </c>
      <c r="E1823" s="148">
        <v>0</v>
      </c>
      <c r="F1823" s="148">
        <v>206</v>
      </c>
      <c r="G1823" s="148">
        <v>0</v>
      </c>
      <c r="H1823" s="148">
        <v>0</v>
      </c>
      <c r="I1823" s="147" t="s">
        <v>4537</v>
      </c>
      <c r="J1823" s="147" t="s">
        <v>4537</v>
      </c>
      <c r="K1823" s="147" t="s">
        <v>4537</v>
      </c>
      <c r="L1823" s="147" t="s">
        <v>8512</v>
      </c>
      <c r="M1823" s="147" t="s">
        <v>4537</v>
      </c>
      <c r="N1823" s="147" t="s">
        <v>233</v>
      </c>
      <c r="O1823" s="147" t="s">
        <v>4537</v>
      </c>
      <c r="P1823" s="147" t="s">
        <v>233</v>
      </c>
      <c r="Q1823" s="147" t="s">
        <v>4537</v>
      </c>
      <c r="R1823" s="147" t="s">
        <v>233</v>
      </c>
      <c r="S1823" s="147" t="s">
        <v>4537</v>
      </c>
      <c r="T1823" s="147" t="s">
        <v>233</v>
      </c>
      <c r="U1823" s="150">
        <f t="shared" si="28"/>
        <v>0</v>
      </c>
    </row>
    <row r="1824" spans="1:21" x14ac:dyDescent="0.2">
      <c r="A1824" s="147" t="s">
        <v>8518</v>
      </c>
      <c r="B1824" s="147" t="s">
        <v>155</v>
      </c>
      <c r="C1824" s="147" t="s">
        <v>1289</v>
      </c>
      <c r="D1824" s="147" t="s">
        <v>18</v>
      </c>
      <c r="E1824" s="148">
        <v>62</v>
      </c>
      <c r="F1824" s="148">
        <v>178</v>
      </c>
      <c r="G1824" s="148">
        <v>0</v>
      </c>
      <c r="H1824" s="148">
        <v>0</v>
      </c>
      <c r="I1824" s="147" t="s">
        <v>4537</v>
      </c>
      <c r="J1824" s="147" t="s">
        <v>4537</v>
      </c>
      <c r="K1824" s="147" t="s">
        <v>4537</v>
      </c>
      <c r="L1824" s="147" t="s">
        <v>8515</v>
      </c>
      <c r="M1824" s="147" t="s">
        <v>4537</v>
      </c>
      <c r="N1824" s="147" t="s">
        <v>233</v>
      </c>
      <c r="O1824" s="147" t="s">
        <v>4537</v>
      </c>
      <c r="P1824" s="147" t="s">
        <v>233</v>
      </c>
      <c r="Q1824" s="147" t="s">
        <v>4537</v>
      </c>
      <c r="R1824" s="147" t="s">
        <v>233</v>
      </c>
      <c r="S1824" s="147" t="s">
        <v>4537</v>
      </c>
      <c r="T1824" s="147" t="s">
        <v>233</v>
      </c>
      <c r="U1824" s="150">
        <f t="shared" si="28"/>
        <v>0</v>
      </c>
    </row>
    <row r="1825" spans="1:21" x14ac:dyDescent="0.2">
      <c r="A1825" s="147" t="s">
        <v>8518</v>
      </c>
      <c r="B1825" s="147" t="s">
        <v>4718</v>
      </c>
      <c r="C1825" s="147" t="s">
        <v>43</v>
      </c>
      <c r="D1825" s="147" t="s">
        <v>987</v>
      </c>
      <c r="E1825" s="148">
        <v>76</v>
      </c>
      <c r="F1825" s="148">
        <v>95</v>
      </c>
      <c r="G1825" s="148">
        <v>29</v>
      </c>
      <c r="H1825" s="148">
        <v>38</v>
      </c>
      <c r="I1825" s="147" t="s">
        <v>4537</v>
      </c>
      <c r="J1825" s="147" t="s">
        <v>4537</v>
      </c>
      <c r="K1825" s="147" t="s">
        <v>4537</v>
      </c>
      <c r="L1825" s="147" t="s">
        <v>8512</v>
      </c>
      <c r="M1825" s="147" t="s">
        <v>4537</v>
      </c>
      <c r="N1825" s="147" t="s">
        <v>233</v>
      </c>
      <c r="O1825" s="147" t="s">
        <v>4537</v>
      </c>
      <c r="P1825" s="147" t="s">
        <v>233</v>
      </c>
      <c r="Q1825" s="147" t="s">
        <v>4537</v>
      </c>
      <c r="R1825" s="147" t="s">
        <v>233</v>
      </c>
      <c r="S1825" s="147" t="s">
        <v>4537</v>
      </c>
      <c r="T1825" s="147" t="s">
        <v>233</v>
      </c>
      <c r="U1825" s="150">
        <f t="shared" si="28"/>
        <v>0</v>
      </c>
    </row>
    <row r="1826" spans="1:21" x14ac:dyDescent="0.2">
      <c r="A1826" s="147" t="s">
        <v>8518</v>
      </c>
      <c r="B1826" s="147" t="s">
        <v>4718</v>
      </c>
      <c r="C1826" s="147" t="s">
        <v>43</v>
      </c>
      <c r="D1826" s="147" t="s">
        <v>987</v>
      </c>
      <c r="E1826" s="148">
        <v>87</v>
      </c>
      <c r="F1826" s="148">
        <v>109</v>
      </c>
      <c r="G1826" s="148">
        <v>3</v>
      </c>
      <c r="H1826" s="148">
        <v>7</v>
      </c>
      <c r="I1826" s="147" t="s">
        <v>4537</v>
      </c>
      <c r="J1826" s="147" t="s">
        <v>4537</v>
      </c>
      <c r="K1826" s="147" t="s">
        <v>4537</v>
      </c>
      <c r="L1826" s="147" t="s">
        <v>8512</v>
      </c>
      <c r="M1826" s="147" t="s">
        <v>4537</v>
      </c>
      <c r="N1826" s="147" t="s">
        <v>233</v>
      </c>
      <c r="O1826" s="147" t="s">
        <v>4537</v>
      </c>
      <c r="P1826" s="147" t="s">
        <v>233</v>
      </c>
      <c r="Q1826" s="147" t="s">
        <v>4537</v>
      </c>
      <c r="R1826" s="147" t="s">
        <v>233</v>
      </c>
      <c r="S1826" s="147" t="s">
        <v>4537</v>
      </c>
      <c r="T1826" s="147" t="s">
        <v>233</v>
      </c>
      <c r="U1826" s="150">
        <f t="shared" si="28"/>
        <v>0</v>
      </c>
    </row>
    <row r="1827" spans="1:21" x14ac:dyDescent="0.2">
      <c r="A1827" s="147" t="s">
        <v>8518</v>
      </c>
      <c r="B1827" s="147" t="s">
        <v>7974</v>
      </c>
      <c r="C1827" s="147" t="s">
        <v>1289</v>
      </c>
      <c r="D1827" s="147" t="s">
        <v>4744</v>
      </c>
      <c r="E1827" s="148">
        <v>0</v>
      </c>
      <c r="F1827" s="148">
        <v>0</v>
      </c>
      <c r="G1827" s="148">
        <v>0</v>
      </c>
      <c r="H1827" s="148">
        <v>0</v>
      </c>
      <c r="I1827" s="147" t="s">
        <v>4537</v>
      </c>
      <c r="J1827" s="147" t="s">
        <v>4537</v>
      </c>
      <c r="K1827" s="147" t="s">
        <v>4537</v>
      </c>
      <c r="L1827" s="147" t="s">
        <v>8515</v>
      </c>
      <c r="M1827" s="147" t="s">
        <v>4537</v>
      </c>
      <c r="N1827" s="147" t="s">
        <v>233</v>
      </c>
      <c r="O1827" s="147" t="s">
        <v>4537</v>
      </c>
      <c r="P1827" s="147" t="s">
        <v>233</v>
      </c>
      <c r="Q1827" s="147" t="s">
        <v>4537</v>
      </c>
      <c r="R1827" s="147" t="s">
        <v>233</v>
      </c>
      <c r="S1827" s="147" t="s">
        <v>4537</v>
      </c>
      <c r="T1827" s="147" t="s">
        <v>233</v>
      </c>
      <c r="U1827" s="150">
        <f t="shared" si="28"/>
        <v>0</v>
      </c>
    </row>
    <row r="1828" spans="1:21" x14ac:dyDescent="0.2">
      <c r="A1828" s="147" t="s">
        <v>8518</v>
      </c>
      <c r="B1828" s="147" t="s">
        <v>3197</v>
      </c>
      <c r="C1828" s="147" t="s">
        <v>1289</v>
      </c>
      <c r="D1828" s="147" t="s">
        <v>8516</v>
      </c>
      <c r="E1828" s="148">
        <v>0</v>
      </c>
      <c r="F1828" s="148">
        <v>0</v>
      </c>
      <c r="G1828" s="148">
        <v>0</v>
      </c>
      <c r="H1828" s="148">
        <v>0</v>
      </c>
      <c r="I1828" s="147" t="s">
        <v>4537</v>
      </c>
      <c r="J1828" s="147" t="s">
        <v>4537</v>
      </c>
      <c r="K1828" s="147" t="s">
        <v>4537</v>
      </c>
      <c r="L1828" s="147" t="s">
        <v>8515</v>
      </c>
      <c r="M1828" s="147" t="s">
        <v>4537</v>
      </c>
      <c r="N1828" s="147" t="s">
        <v>233</v>
      </c>
      <c r="O1828" s="147" t="s">
        <v>4537</v>
      </c>
      <c r="P1828" s="147" t="s">
        <v>233</v>
      </c>
      <c r="Q1828" s="147" t="s">
        <v>4537</v>
      </c>
      <c r="R1828" s="147" t="s">
        <v>233</v>
      </c>
      <c r="S1828" s="147" t="s">
        <v>4537</v>
      </c>
      <c r="T1828" s="147" t="s">
        <v>233</v>
      </c>
      <c r="U1828" s="150">
        <f t="shared" si="28"/>
        <v>0</v>
      </c>
    </row>
    <row r="1829" spans="1:21" x14ac:dyDescent="0.2">
      <c r="A1829" s="147" t="s">
        <v>8518</v>
      </c>
      <c r="B1829" s="147" t="s">
        <v>5627</v>
      </c>
      <c r="C1829" s="147" t="s">
        <v>43</v>
      </c>
      <c r="D1829" s="147" t="s">
        <v>8516</v>
      </c>
      <c r="E1829" s="148">
        <v>738</v>
      </c>
      <c r="F1829" s="148">
        <v>1346</v>
      </c>
      <c r="G1829" s="148">
        <v>333</v>
      </c>
      <c r="H1829" s="148">
        <v>108</v>
      </c>
      <c r="I1829" s="147" t="s">
        <v>4537</v>
      </c>
      <c r="J1829" s="147" t="s">
        <v>4537</v>
      </c>
      <c r="K1829" s="147" t="s">
        <v>4537</v>
      </c>
      <c r="L1829" s="147" t="s">
        <v>8512</v>
      </c>
      <c r="M1829" s="147" t="s">
        <v>4537</v>
      </c>
      <c r="N1829" s="147" t="s">
        <v>233</v>
      </c>
      <c r="O1829" s="147" t="s">
        <v>4537</v>
      </c>
      <c r="P1829" s="147" t="s">
        <v>233</v>
      </c>
      <c r="Q1829" s="147" t="s">
        <v>4537</v>
      </c>
      <c r="R1829" s="147" t="s">
        <v>233</v>
      </c>
      <c r="S1829" s="147" t="s">
        <v>4537</v>
      </c>
      <c r="T1829" s="147" t="s">
        <v>233</v>
      </c>
      <c r="U1829" s="150">
        <f t="shared" si="28"/>
        <v>0</v>
      </c>
    </row>
    <row r="1830" spans="1:21" x14ac:dyDescent="0.2">
      <c r="A1830" s="147" t="s">
        <v>8518</v>
      </c>
      <c r="B1830" s="147" t="s">
        <v>5750</v>
      </c>
      <c r="C1830" s="147" t="s">
        <v>43</v>
      </c>
      <c r="D1830" s="147" t="s">
        <v>8516</v>
      </c>
      <c r="E1830" s="148">
        <v>1364</v>
      </c>
      <c r="F1830" s="148">
        <v>2562</v>
      </c>
      <c r="G1830" s="148">
        <v>693</v>
      </c>
      <c r="H1830" s="148">
        <v>1251</v>
      </c>
      <c r="I1830" s="147" t="s">
        <v>4537</v>
      </c>
      <c r="J1830" s="147" t="s">
        <v>4537</v>
      </c>
      <c r="K1830" s="147" t="s">
        <v>4537</v>
      </c>
      <c r="L1830" s="147" t="s">
        <v>8512</v>
      </c>
      <c r="M1830" s="147" t="s">
        <v>4537</v>
      </c>
      <c r="N1830" s="147" t="s">
        <v>233</v>
      </c>
      <c r="O1830" s="147" t="s">
        <v>4537</v>
      </c>
      <c r="P1830" s="147" t="s">
        <v>233</v>
      </c>
      <c r="Q1830" s="147" t="s">
        <v>4537</v>
      </c>
      <c r="R1830" s="147" t="s">
        <v>233</v>
      </c>
      <c r="S1830" s="147" t="s">
        <v>4537</v>
      </c>
      <c r="T1830" s="147" t="s">
        <v>233</v>
      </c>
      <c r="U1830" s="150">
        <f t="shared" si="28"/>
        <v>0</v>
      </c>
    </row>
    <row r="1831" spans="1:21" x14ac:dyDescent="0.2">
      <c r="A1831" s="147" t="s">
        <v>8518</v>
      </c>
      <c r="B1831" s="147" t="s">
        <v>7682</v>
      </c>
      <c r="C1831" s="147" t="s">
        <v>63</v>
      </c>
      <c r="D1831" s="147" t="s">
        <v>8516</v>
      </c>
      <c r="E1831" s="148">
        <v>291</v>
      </c>
      <c r="F1831" s="148">
        <v>490</v>
      </c>
      <c r="G1831" s="148">
        <v>134</v>
      </c>
      <c r="H1831" s="148">
        <v>0</v>
      </c>
      <c r="I1831" s="147" t="s">
        <v>4537</v>
      </c>
      <c r="J1831" s="147" t="s">
        <v>4537</v>
      </c>
      <c r="K1831" s="147" t="s">
        <v>4537</v>
      </c>
      <c r="L1831" s="147" t="s">
        <v>8515</v>
      </c>
      <c r="M1831" s="147" t="s">
        <v>4537</v>
      </c>
      <c r="N1831" s="147" t="s">
        <v>233</v>
      </c>
      <c r="O1831" s="147" t="s">
        <v>4537</v>
      </c>
      <c r="P1831" s="147" t="s">
        <v>233</v>
      </c>
      <c r="Q1831" s="147" t="s">
        <v>4537</v>
      </c>
      <c r="R1831" s="147" t="s">
        <v>233</v>
      </c>
      <c r="S1831" s="147" t="s">
        <v>4537</v>
      </c>
      <c r="T1831" s="147" t="s">
        <v>233</v>
      </c>
      <c r="U1831" s="150">
        <f t="shared" si="28"/>
        <v>0</v>
      </c>
    </row>
    <row r="1832" spans="1:21" x14ac:dyDescent="0.2">
      <c r="A1832" s="147" t="s">
        <v>8518</v>
      </c>
      <c r="B1832" s="147" t="s">
        <v>7682</v>
      </c>
      <c r="C1832" s="147" t="s">
        <v>63</v>
      </c>
      <c r="D1832" s="147" t="s">
        <v>8521</v>
      </c>
      <c r="E1832" s="148">
        <v>36</v>
      </c>
      <c r="F1832" s="148">
        <v>0</v>
      </c>
      <c r="G1832" s="148">
        <v>0</v>
      </c>
      <c r="H1832" s="148">
        <v>0</v>
      </c>
      <c r="I1832" s="147" t="s">
        <v>4537</v>
      </c>
      <c r="J1832" s="147" t="s">
        <v>4537</v>
      </c>
      <c r="K1832" s="147" t="s">
        <v>4537</v>
      </c>
      <c r="L1832" s="147" t="s">
        <v>8512</v>
      </c>
      <c r="M1832" s="147" t="s">
        <v>4537</v>
      </c>
      <c r="N1832" s="147" t="s">
        <v>233</v>
      </c>
      <c r="O1832" s="147" t="s">
        <v>4537</v>
      </c>
      <c r="P1832" s="147" t="s">
        <v>233</v>
      </c>
      <c r="Q1832" s="147" t="s">
        <v>4537</v>
      </c>
      <c r="R1832" s="147" t="s">
        <v>233</v>
      </c>
      <c r="S1832" s="147" t="s">
        <v>4537</v>
      </c>
      <c r="T1832" s="147" t="s">
        <v>233</v>
      </c>
      <c r="U1832" s="150">
        <f t="shared" si="28"/>
        <v>0</v>
      </c>
    </row>
    <row r="1833" spans="1:21" x14ac:dyDescent="0.2">
      <c r="A1833" s="147" t="s">
        <v>8518</v>
      </c>
      <c r="B1833" s="147" t="s">
        <v>321</v>
      </c>
      <c r="C1833" s="147" t="s">
        <v>63</v>
      </c>
      <c r="D1833" s="147" t="s">
        <v>8521</v>
      </c>
      <c r="E1833" s="148">
        <v>126</v>
      </c>
      <c r="F1833" s="148">
        <v>8686</v>
      </c>
      <c r="G1833" s="148">
        <v>0</v>
      </c>
      <c r="H1833" s="148">
        <v>0</v>
      </c>
      <c r="I1833" s="147" t="s">
        <v>4537</v>
      </c>
      <c r="J1833" s="147" t="s">
        <v>4537</v>
      </c>
      <c r="K1833" s="147" t="s">
        <v>4537</v>
      </c>
      <c r="L1833" s="147" t="s">
        <v>8515</v>
      </c>
      <c r="M1833" s="147" t="s">
        <v>4537</v>
      </c>
      <c r="N1833" s="147" t="s">
        <v>233</v>
      </c>
      <c r="O1833" s="147" t="s">
        <v>4537</v>
      </c>
      <c r="P1833" s="147" t="s">
        <v>233</v>
      </c>
      <c r="Q1833" s="147" t="s">
        <v>4537</v>
      </c>
      <c r="R1833" s="147" t="s">
        <v>233</v>
      </c>
      <c r="S1833" s="147" t="s">
        <v>4537</v>
      </c>
      <c r="T1833" s="147" t="s">
        <v>233</v>
      </c>
      <c r="U1833" s="150">
        <f t="shared" si="28"/>
        <v>0</v>
      </c>
    </row>
    <row r="1834" spans="1:21" x14ac:dyDescent="0.2">
      <c r="A1834" s="147" t="s">
        <v>8518</v>
      </c>
      <c r="B1834" s="147" t="s">
        <v>7469</v>
      </c>
      <c r="C1834" s="147" t="s">
        <v>107</v>
      </c>
      <c r="D1834" s="147" t="s">
        <v>8521</v>
      </c>
      <c r="E1834" s="148">
        <v>61</v>
      </c>
      <c r="F1834" s="148">
        <v>0</v>
      </c>
      <c r="G1834" s="148">
        <v>0</v>
      </c>
      <c r="H1834" s="148">
        <v>0</v>
      </c>
      <c r="I1834" s="147" t="s">
        <v>4537</v>
      </c>
      <c r="J1834" s="147" t="s">
        <v>4537</v>
      </c>
      <c r="K1834" s="147" t="s">
        <v>4537</v>
      </c>
      <c r="L1834" s="147" t="s">
        <v>8515</v>
      </c>
      <c r="M1834" s="147" t="s">
        <v>4537</v>
      </c>
      <c r="N1834" s="147" t="s">
        <v>233</v>
      </c>
      <c r="O1834" s="147" t="s">
        <v>4537</v>
      </c>
      <c r="P1834" s="147" t="s">
        <v>233</v>
      </c>
      <c r="Q1834" s="147" t="s">
        <v>4537</v>
      </c>
      <c r="R1834" s="147" t="s">
        <v>233</v>
      </c>
      <c r="S1834" s="147" t="s">
        <v>4537</v>
      </c>
      <c r="T1834" s="147" t="s">
        <v>233</v>
      </c>
      <c r="U1834" s="150">
        <f t="shared" si="28"/>
        <v>0</v>
      </c>
    </row>
    <row r="1835" spans="1:21" x14ac:dyDescent="0.2">
      <c r="A1835" s="147" t="s">
        <v>8518</v>
      </c>
      <c r="B1835" s="147" t="s">
        <v>4726</v>
      </c>
      <c r="C1835" s="147" t="s">
        <v>43</v>
      </c>
      <c r="D1835" s="147" t="s">
        <v>8521</v>
      </c>
      <c r="E1835" s="148">
        <v>80</v>
      </c>
      <c r="F1835" s="148">
        <v>0</v>
      </c>
      <c r="G1835" s="148">
        <v>0</v>
      </c>
      <c r="H1835" s="148">
        <v>0</v>
      </c>
      <c r="I1835" s="147" t="s">
        <v>4537</v>
      </c>
      <c r="J1835" s="147" t="s">
        <v>4537</v>
      </c>
      <c r="K1835" s="147" t="s">
        <v>4537</v>
      </c>
      <c r="L1835" s="147" t="s">
        <v>8512</v>
      </c>
      <c r="M1835" s="147" t="s">
        <v>4537</v>
      </c>
      <c r="N1835" s="147" t="s">
        <v>233</v>
      </c>
      <c r="O1835" s="147" t="s">
        <v>4537</v>
      </c>
      <c r="P1835" s="147" t="s">
        <v>233</v>
      </c>
      <c r="Q1835" s="147" t="s">
        <v>4537</v>
      </c>
      <c r="R1835" s="147" t="s">
        <v>233</v>
      </c>
      <c r="S1835" s="147" t="s">
        <v>4537</v>
      </c>
      <c r="T1835" s="147" t="s">
        <v>233</v>
      </c>
      <c r="U1835" s="150">
        <f t="shared" si="28"/>
        <v>0</v>
      </c>
    </row>
    <row r="1836" spans="1:21" x14ac:dyDescent="0.2">
      <c r="A1836" s="147" t="s">
        <v>8518</v>
      </c>
      <c r="B1836" s="147" t="s">
        <v>746</v>
      </c>
      <c r="C1836" s="147" t="s">
        <v>63</v>
      </c>
      <c r="D1836" s="147" t="s">
        <v>8521</v>
      </c>
      <c r="E1836" s="148">
        <v>98</v>
      </c>
      <c r="F1836" s="148">
        <v>0</v>
      </c>
      <c r="G1836" s="148">
        <v>0</v>
      </c>
      <c r="H1836" s="148">
        <v>0</v>
      </c>
      <c r="I1836" s="147" t="s">
        <v>4537</v>
      </c>
      <c r="J1836" s="147" t="s">
        <v>4537</v>
      </c>
      <c r="K1836" s="147" t="s">
        <v>4537</v>
      </c>
      <c r="L1836" s="147" t="s">
        <v>8515</v>
      </c>
      <c r="M1836" s="147" t="s">
        <v>4537</v>
      </c>
      <c r="N1836" s="147" t="s">
        <v>233</v>
      </c>
      <c r="O1836" s="147" t="s">
        <v>4537</v>
      </c>
      <c r="P1836" s="147" t="s">
        <v>233</v>
      </c>
      <c r="Q1836" s="147" t="s">
        <v>4537</v>
      </c>
      <c r="R1836" s="147" t="s">
        <v>233</v>
      </c>
      <c r="S1836" s="147" t="s">
        <v>4537</v>
      </c>
      <c r="T1836" s="147" t="s">
        <v>233</v>
      </c>
      <c r="U1836" s="150">
        <f t="shared" si="28"/>
        <v>0</v>
      </c>
    </row>
    <row r="1837" spans="1:21" x14ac:dyDescent="0.2">
      <c r="A1837" s="147" t="s">
        <v>8518</v>
      </c>
      <c r="B1837" s="147" t="s">
        <v>6222</v>
      </c>
      <c r="C1837" s="147" t="s">
        <v>544</v>
      </c>
      <c r="D1837" s="147" t="s">
        <v>8521</v>
      </c>
      <c r="E1837" s="148">
        <v>0</v>
      </c>
      <c r="F1837" s="148">
        <v>23</v>
      </c>
      <c r="G1837" s="148">
        <v>0</v>
      </c>
      <c r="H1837" s="148">
        <v>0</v>
      </c>
      <c r="I1837" s="147" t="s">
        <v>4537</v>
      </c>
      <c r="J1837" s="147" t="s">
        <v>4537</v>
      </c>
      <c r="K1837" s="147" t="s">
        <v>4537</v>
      </c>
      <c r="L1837" s="147" t="s">
        <v>8512</v>
      </c>
      <c r="M1837" s="147" t="s">
        <v>4537</v>
      </c>
      <c r="N1837" s="147" t="s">
        <v>233</v>
      </c>
      <c r="O1837" s="147" t="s">
        <v>4537</v>
      </c>
      <c r="P1837" s="147" t="s">
        <v>233</v>
      </c>
      <c r="Q1837" s="147" t="s">
        <v>4537</v>
      </c>
      <c r="R1837" s="147" t="s">
        <v>233</v>
      </c>
      <c r="S1837" s="147" t="s">
        <v>4537</v>
      </c>
      <c r="T1837" s="147" t="s">
        <v>233</v>
      </c>
      <c r="U1837" s="150">
        <f t="shared" si="28"/>
        <v>0</v>
      </c>
    </row>
    <row r="1838" spans="1:21" x14ac:dyDescent="0.2">
      <c r="A1838" s="147" t="s">
        <v>8518</v>
      </c>
      <c r="B1838" s="147" t="s">
        <v>746</v>
      </c>
      <c r="C1838" s="147" t="s">
        <v>63</v>
      </c>
      <c r="D1838" s="147" t="s">
        <v>8521</v>
      </c>
      <c r="E1838" s="148">
        <v>98</v>
      </c>
      <c r="F1838" s="148">
        <v>0</v>
      </c>
      <c r="G1838" s="148">
        <v>0</v>
      </c>
      <c r="H1838" s="148">
        <v>0</v>
      </c>
      <c r="I1838" s="147" t="s">
        <v>4537</v>
      </c>
      <c r="J1838" s="147" t="s">
        <v>4537</v>
      </c>
      <c r="K1838" s="147" t="s">
        <v>4537</v>
      </c>
      <c r="L1838" s="147" t="s">
        <v>8515</v>
      </c>
      <c r="M1838" s="147" t="s">
        <v>4537</v>
      </c>
      <c r="N1838" s="147" t="s">
        <v>233</v>
      </c>
      <c r="O1838" s="147" t="s">
        <v>4537</v>
      </c>
      <c r="P1838" s="147" t="s">
        <v>233</v>
      </c>
      <c r="Q1838" s="147" t="s">
        <v>4537</v>
      </c>
      <c r="R1838" s="147" t="s">
        <v>233</v>
      </c>
      <c r="S1838" s="147" t="s">
        <v>4537</v>
      </c>
      <c r="T1838" s="147" t="s">
        <v>233</v>
      </c>
      <c r="U1838" s="150">
        <f t="shared" si="28"/>
        <v>0</v>
      </c>
    </row>
    <row r="1839" spans="1:21" x14ac:dyDescent="0.2">
      <c r="A1839" s="147" t="s">
        <v>8518</v>
      </c>
      <c r="B1839" s="147" t="s">
        <v>4873</v>
      </c>
      <c r="C1839" s="147" t="s">
        <v>107</v>
      </c>
      <c r="D1839" s="147" t="s">
        <v>8521</v>
      </c>
      <c r="E1839" s="148">
        <v>0</v>
      </c>
      <c r="F1839" s="148">
        <v>0</v>
      </c>
      <c r="G1839" s="148">
        <v>0</v>
      </c>
      <c r="H1839" s="148">
        <v>0</v>
      </c>
      <c r="I1839" s="147" t="s">
        <v>4537</v>
      </c>
      <c r="J1839" s="147" t="s">
        <v>4537</v>
      </c>
      <c r="K1839" s="147" t="s">
        <v>4537</v>
      </c>
      <c r="L1839" s="147" t="s">
        <v>8512</v>
      </c>
      <c r="M1839" s="147" t="s">
        <v>4537</v>
      </c>
      <c r="N1839" s="147" t="s">
        <v>233</v>
      </c>
      <c r="O1839" s="147" t="s">
        <v>4537</v>
      </c>
      <c r="P1839" s="147" t="s">
        <v>233</v>
      </c>
      <c r="Q1839" s="147" t="s">
        <v>4537</v>
      </c>
      <c r="R1839" s="147" t="s">
        <v>233</v>
      </c>
      <c r="S1839" s="147" t="s">
        <v>4537</v>
      </c>
      <c r="T1839" s="147" t="s">
        <v>233</v>
      </c>
      <c r="U1839" s="150">
        <f t="shared" si="28"/>
        <v>0</v>
      </c>
    </row>
    <row r="1840" spans="1:21" x14ac:dyDescent="0.2">
      <c r="A1840" s="147" t="s">
        <v>3539</v>
      </c>
      <c r="B1840" s="147" t="s">
        <v>7211</v>
      </c>
      <c r="C1840" s="147" t="s">
        <v>43</v>
      </c>
      <c r="D1840" s="147" t="s">
        <v>987</v>
      </c>
      <c r="E1840" s="148">
        <v>39</v>
      </c>
      <c r="F1840" s="148">
        <v>0</v>
      </c>
      <c r="G1840" s="148">
        <v>0</v>
      </c>
      <c r="H1840" s="148">
        <v>0</v>
      </c>
      <c r="I1840" s="147" t="s">
        <v>4537</v>
      </c>
      <c r="J1840" s="147" t="s">
        <v>4537</v>
      </c>
      <c r="K1840" s="147" t="s">
        <v>4537</v>
      </c>
      <c r="L1840" s="147" t="s">
        <v>8512</v>
      </c>
      <c r="M1840" s="147" t="s">
        <v>4537</v>
      </c>
      <c r="N1840" s="147" t="s">
        <v>233</v>
      </c>
      <c r="O1840" s="147" t="s">
        <v>4537</v>
      </c>
      <c r="P1840" s="147" t="s">
        <v>233</v>
      </c>
      <c r="Q1840" s="147" t="s">
        <v>4537</v>
      </c>
      <c r="R1840" s="147" t="s">
        <v>233</v>
      </c>
      <c r="S1840" s="147" t="s">
        <v>4537</v>
      </c>
      <c r="T1840" s="147" t="s">
        <v>233</v>
      </c>
      <c r="U1840" s="150">
        <f t="shared" si="28"/>
        <v>0</v>
      </c>
    </row>
    <row r="1841" spans="1:21" x14ac:dyDescent="0.2">
      <c r="A1841" s="147" t="s">
        <v>3539</v>
      </c>
      <c r="B1841" s="147" t="s">
        <v>6873</v>
      </c>
      <c r="C1841" s="147" t="s">
        <v>544</v>
      </c>
      <c r="D1841" s="147" t="s">
        <v>987</v>
      </c>
      <c r="E1841" s="148">
        <v>0</v>
      </c>
      <c r="F1841" s="148">
        <v>0</v>
      </c>
      <c r="G1841" s="148">
        <v>0</v>
      </c>
      <c r="H1841" s="148">
        <v>0</v>
      </c>
      <c r="I1841" s="147" t="s">
        <v>4537</v>
      </c>
      <c r="J1841" s="147" t="s">
        <v>4537</v>
      </c>
      <c r="K1841" s="147" t="s">
        <v>4537</v>
      </c>
      <c r="L1841" s="147" t="s">
        <v>8512</v>
      </c>
      <c r="M1841" s="147" t="s">
        <v>4537</v>
      </c>
      <c r="N1841" s="147" t="s">
        <v>233</v>
      </c>
      <c r="O1841" s="147" t="s">
        <v>4537</v>
      </c>
      <c r="P1841" s="147" t="s">
        <v>233</v>
      </c>
      <c r="Q1841" s="147" t="s">
        <v>4537</v>
      </c>
      <c r="R1841" s="147" t="s">
        <v>233</v>
      </c>
      <c r="S1841" s="147" t="s">
        <v>4537</v>
      </c>
      <c r="T1841" s="147" t="s">
        <v>233</v>
      </c>
      <c r="U1841" s="150">
        <f t="shared" si="28"/>
        <v>0</v>
      </c>
    </row>
    <row r="1842" spans="1:21" x14ac:dyDescent="0.2">
      <c r="A1842" s="147" t="s">
        <v>3539</v>
      </c>
      <c r="B1842" s="147" t="s">
        <v>4908</v>
      </c>
      <c r="C1842" s="147" t="s">
        <v>43</v>
      </c>
      <c r="D1842" s="147" t="s">
        <v>987</v>
      </c>
      <c r="E1842" s="148">
        <v>477</v>
      </c>
      <c r="F1842" s="148">
        <v>0</v>
      </c>
      <c r="G1842" s="148">
        <v>0</v>
      </c>
      <c r="H1842" s="148">
        <v>0</v>
      </c>
      <c r="I1842" s="147" t="s">
        <v>4537</v>
      </c>
      <c r="J1842" s="147" t="s">
        <v>4537</v>
      </c>
      <c r="K1842" s="147" t="s">
        <v>4537</v>
      </c>
      <c r="L1842" s="147" t="s">
        <v>8512</v>
      </c>
      <c r="M1842" s="147" t="s">
        <v>4537</v>
      </c>
      <c r="N1842" s="147" t="s">
        <v>233</v>
      </c>
      <c r="O1842" s="147" t="s">
        <v>4537</v>
      </c>
      <c r="P1842" s="147" t="s">
        <v>233</v>
      </c>
      <c r="Q1842" s="147" t="s">
        <v>4537</v>
      </c>
      <c r="R1842" s="147" t="s">
        <v>233</v>
      </c>
      <c r="S1842" s="147" t="s">
        <v>4537</v>
      </c>
      <c r="T1842" s="147" t="s">
        <v>233</v>
      </c>
      <c r="U1842" s="150">
        <f t="shared" si="28"/>
        <v>0</v>
      </c>
    </row>
    <row r="1843" spans="1:21" x14ac:dyDescent="0.2">
      <c r="A1843" s="147" t="s">
        <v>3539</v>
      </c>
      <c r="B1843" s="147" t="s">
        <v>6941</v>
      </c>
      <c r="C1843" s="147" t="s">
        <v>107</v>
      </c>
      <c r="D1843" s="147" t="s">
        <v>987</v>
      </c>
      <c r="E1843" s="148">
        <v>0</v>
      </c>
      <c r="F1843" s="148">
        <v>0</v>
      </c>
      <c r="G1843" s="148">
        <v>0</v>
      </c>
      <c r="H1843" s="148">
        <v>0</v>
      </c>
      <c r="I1843" s="147" t="s">
        <v>4537</v>
      </c>
      <c r="J1843" s="147" t="s">
        <v>4537</v>
      </c>
      <c r="K1843" s="147" t="s">
        <v>4537</v>
      </c>
      <c r="L1843" s="147" t="s">
        <v>8512</v>
      </c>
      <c r="M1843" s="147" t="s">
        <v>4537</v>
      </c>
      <c r="N1843" s="147" t="s">
        <v>233</v>
      </c>
      <c r="O1843" s="147" t="s">
        <v>4537</v>
      </c>
      <c r="P1843" s="147" t="s">
        <v>233</v>
      </c>
      <c r="Q1843" s="147" t="s">
        <v>4537</v>
      </c>
      <c r="R1843" s="147" t="s">
        <v>233</v>
      </c>
      <c r="S1843" s="147" t="s">
        <v>4537</v>
      </c>
      <c r="T1843" s="147" t="s">
        <v>233</v>
      </c>
      <c r="U1843" s="150">
        <f t="shared" si="28"/>
        <v>0</v>
      </c>
    </row>
    <row r="1844" spans="1:21" x14ac:dyDescent="0.2">
      <c r="A1844" s="147" t="s">
        <v>3539</v>
      </c>
      <c r="B1844" s="147" t="s">
        <v>7605</v>
      </c>
      <c r="C1844" s="147" t="s">
        <v>43</v>
      </c>
      <c r="D1844" s="147" t="s">
        <v>987</v>
      </c>
      <c r="E1844" s="148">
        <v>185</v>
      </c>
      <c r="F1844" s="148">
        <v>0</v>
      </c>
      <c r="G1844" s="148">
        <v>0</v>
      </c>
      <c r="H1844" s="148">
        <v>0</v>
      </c>
      <c r="I1844" s="147" t="s">
        <v>4537</v>
      </c>
      <c r="J1844" s="147" t="s">
        <v>4537</v>
      </c>
      <c r="K1844" s="147" t="s">
        <v>4537</v>
      </c>
      <c r="L1844" s="147" t="s">
        <v>8512</v>
      </c>
      <c r="M1844" s="147" t="s">
        <v>4537</v>
      </c>
      <c r="N1844" s="147" t="s">
        <v>233</v>
      </c>
      <c r="O1844" s="147" t="s">
        <v>4537</v>
      </c>
      <c r="P1844" s="147" t="s">
        <v>233</v>
      </c>
      <c r="Q1844" s="147" t="s">
        <v>4537</v>
      </c>
      <c r="R1844" s="147" t="s">
        <v>233</v>
      </c>
      <c r="S1844" s="147" t="s">
        <v>4537</v>
      </c>
      <c r="T1844" s="147" t="s">
        <v>233</v>
      </c>
      <c r="U1844" s="150">
        <f t="shared" si="28"/>
        <v>0</v>
      </c>
    </row>
    <row r="1845" spans="1:21" x14ac:dyDescent="0.2">
      <c r="A1845" s="147" t="s">
        <v>3539</v>
      </c>
      <c r="B1845" s="147" t="s">
        <v>2175</v>
      </c>
      <c r="C1845" s="147" t="s">
        <v>107</v>
      </c>
      <c r="D1845" s="147" t="s">
        <v>987</v>
      </c>
      <c r="E1845" s="148">
        <v>0</v>
      </c>
      <c r="F1845" s="148">
        <v>0</v>
      </c>
      <c r="G1845" s="148">
        <v>0</v>
      </c>
      <c r="H1845" s="148">
        <v>0</v>
      </c>
      <c r="I1845" s="147" t="s">
        <v>4537</v>
      </c>
      <c r="J1845" s="147" t="s">
        <v>4537</v>
      </c>
      <c r="K1845" s="147" t="s">
        <v>4537</v>
      </c>
      <c r="L1845" s="147" t="s">
        <v>8515</v>
      </c>
      <c r="M1845" s="147" t="s">
        <v>4537</v>
      </c>
      <c r="N1845" s="147" t="s">
        <v>233</v>
      </c>
      <c r="O1845" s="147" t="s">
        <v>4537</v>
      </c>
      <c r="P1845" s="147" t="s">
        <v>233</v>
      </c>
      <c r="Q1845" s="147" t="s">
        <v>4537</v>
      </c>
      <c r="R1845" s="147" t="s">
        <v>233</v>
      </c>
      <c r="S1845" s="147" t="s">
        <v>4537</v>
      </c>
      <c r="T1845" s="147" t="s">
        <v>233</v>
      </c>
      <c r="U1845" s="150">
        <f t="shared" si="28"/>
        <v>0</v>
      </c>
    </row>
    <row r="1846" spans="1:21" x14ac:dyDescent="0.2">
      <c r="A1846" s="147" t="s">
        <v>3539</v>
      </c>
      <c r="B1846" s="147" t="s">
        <v>7880</v>
      </c>
      <c r="C1846" s="147" t="s">
        <v>366</v>
      </c>
      <c r="D1846" s="147" t="s">
        <v>987</v>
      </c>
      <c r="E1846" s="148">
        <v>303</v>
      </c>
      <c r="F1846" s="148">
        <v>0</v>
      </c>
      <c r="G1846" s="148">
        <v>0</v>
      </c>
      <c r="H1846" s="148">
        <v>0</v>
      </c>
      <c r="I1846" s="147" t="s">
        <v>4537</v>
      </c>
      <c r="J1846" s="147" t="s">
        <v>4537</v>
      </c>
      <c r="K1846" s="147" t="s">
        <v>4537</v>
      </c>
      <c r="L1846" s="147" t="s">
        <v>8515</v>
      </c>
      <c r="M1846" s="147" t="s">
        <v>4537</v>
      </c>
      <c r="N1846" s="147" t="s">
        <v>233</v>
      </c>
      <c r="O1846" s="147" t="s">
        <v>4537</v>
      </c>
      <c r="P1846" s="147" t="s">
        <v>233</v>
      </c>
      <c r="Q1846" s="147" t="s">
        <v>4537</v>
      </c>
      <c r="R1846" s="147" t="s">
        <v>233</v>
      </c>
      <c r="S1846" s="147" t="s">
        <v>4537</v>
      </c>
      <c r="T1846" s="147" t="s">
        <v>233</v>
      </c>
      <c r="U1846" s="150">
        <f t="shared" si="28"/>
        <v>0</v>
      </c>
    </row>
    <row r="1847" spans="1:21" x14ac:dyDescent="0.2">
      <c r="A1847" s="147" t="s">
        <v>3539</v>
      </c>
      <c r="B1847" s="147" t="s">
        <v>999</v>
      </c>
      <c r="C1847" s="147" t="s">
        <v>107</v>
      </c>
      <c r="D1847" s="147" t="s">
        <v>987</v>
      </c>
      <c r="E1847" s="148">
        <v>0</v>
      </c>
      <c r="F1847" s="148">
        <v>3451</v>
      </c>
      <c r="G1847" s="148">
        <v>0</v>
      </c>
      <c r="H1847" s="148">
        <v>0</v>
      </c>
      <c r="I1847" s="147" t="s">
        <v>4537</v>
      </c>
      <c r="J1847" s="147" t="s">
        <v>4537</v>
      </c>
      <c r="K1847" s="147" t="s">
        <v>4537</v>
      </c>
      <c r="L1847" s="147" t="s">
        <v>8512</v>
      </c>
      <c r="M1847" s="147" t="s">
        <v>4537</v>
      </c>
      <c r="N1847" s="147" t="s">
        <v>233</v>
      </c>
      <c r="O1847" s="147" t="s">
        <v>4537</v>
      </c>
      <c r="P1847" s="147" t="s">
        <v>233</v>
      </c>
      <c r="Q1847" s="147" t="s">
        <v>4537</v>
      </c>
      <c r="R1847" s="147" t="s">
        <v>233</v>
      </c>
      <c r="S1847" s="147" t="s">
        <v>4537</v>
      </c>
      <c r="T1847" s="147" t="s">
        <v>233</v>
      </c>
      <c r="U1847" s="150">
        <f t="shared" si="28"/>
        <v>0</v>
      </c>
    </row>
    <row r="1848" spans="1:21" x14ac:dyDescent="0.2">
      <c r="A1848" s="147" t="s">
        <v>3539</v>
      </c>
      <c r="B1848" s="147" t="s">
        <v>8021</v>
      </c>
      <c r="C1848" s="147" t="s">
        <v>107</v>
      </c>
      <c r="D1848" s="147" t="s">
        <v>987</v>
      </c>
      <c r="E1848" s="148">
        <v>427</v>
      </c>
      <c r="F1848" s="148">
        <v>-248</v>
      </c>
      <c r="G1848" s="148">
        <v>0</v>
      </c>
      <c r="H1848" s="148">
        <v>248</v>
      </c>
      <c r="I1848" s="147" t="s">
        <v>4537</v>
      </c>
      <c r="J1848" s="147" t="s">
        <v>4537</v>
      </c>
      <c r="K1848" s="147" t="s">
        <v>4537</v>
      </c>
      <c r="L1848" s="147" t="s">
        <v>8515</v>
      </c>
      <c r="M1848" s="147" t="s">
        <v>4537</v>
      </c>
      <c r="N1848" s="147" t="s">
        <v>233</v>
      </c>
      <c r="O1848" s="147" t="s">
        <v>4537</v>
      </c>
      <c r="P1848" s="147" t="s">
        <v>233</v>
      </c>
      <c r="Q1848" s="147" t="s">
        <v>4537</v>
      </c>
      <c r="R1848" s="147" t="s">
        <v>233</v>
      </c>
      <c r="S1848" s="147" t="s">
        <v>4537</v>
      </c>
      <c r="T1848" s="147" t="s">
        <v>233</v>
      </c>
      <c r="U1848" s="150">
        <f t="shared" si="28"/>
        <v>0</v>
      </c>
    </row>
    <row r="1849" spans="1:21" x14ac:dyDescent="0.2">
      <c r="A1849" s="147" t="s">
        <v>3539</v>
      </c>
      <c r="B1849" s="147" t="s">
        <v>5215</v>
      </c>
      <c r="C1849" s="147" t="s">
        <v>43</v>
      </c>
      <c r="D1849" s="147" t="s">
        <v>987</v>
      </c>
      <c r="E1849" s="148">
        <v>1151</v>
      </c>
      <c r="F1849" s="148">
        <v>0</v>
      </c>
      <c r="G1849" s="148">
        <v>0</v>
      </c>
      <c r="H1849" s="148">
        <v>0</v>
      </c>
      <c r="I1849" s="147" t="s">
        <v>4537</v>
      </c>
      <c r="J1849" s="147" t="s">
        <v>4537</v>
      </c>
      <c r="K1849" s="147" t="s">
        <v>4537</v>
      </c>
      <c r="L1849" s="147" t="s">
        <v>8512</v>
      </c>
      <c r="M1849" s="147" t="s">
        <v>4537</v>
      </c>
      <c r="N1849" s="147" t="s">
        <v>233</v>
      </c>
      <c r="O1849" s="147" t="s">
        <v>4537</v>
      </c>
      <c r="P1849" s="147" t="s">
        <v>233</v>
      </c>
      <c r="Q1849" s="147" t="s">
        <v>4537</v>
      </c>
      <c r="R1849" s="147" t="s">
        <v>233</v>
      </c>
      <c r="S1849" s="147" t="s">
        <v>4537</v>
      </c>
      <c r="T1849" s="147" t="s">
        <v>233</v>
      </c>
      <c r="U1849" s="150">
        <f t="shared" si="28"/>
        <v>0</v>
      </c>
    </row>
    <row r="1850" spans="1:21" x14ac:dyDescent="0.2">
      <c r="A1850" s="147" t="s">
        <v>3539</v>
      </c>
      <c r="B1850" s="147" t="s">
        <v>4929</v>
      </c>
      <c r="C1850" s="147" t="s">
        <v>63</v>
      </c>
      <c r="D1850" s="147" t="s">
        <v>987</v>
      </c>
      <c r="E1850" s="148">
        <v>582</v>
      </c>
      <c r="F1850" s="148">
        <v>0</v>
      </c>
      <c r="G1850" s="148">
        <v>0</v>
      </c>
      <c r="H1850" s="148">
        <v>0</v>
      </c>
      <c r="I1850" s="147" t="s">
        <v>4537</v>
      </c>
      <c r="J1850" s="147" t="s">
        <v>4537</v>
      </c>
      <c r="K1850" s="147" t="s">
        <v>4537</v>
      </c>
      <c r="L1850" s="147" t="s">
        <v>8512</v>
      </c>
      <c r="M1850" s="147" t="s">
        <v>4537</v>
      </c>
      <c r="N1850" s="147" t="s">
        <v>233</v>
      </c>
      <c r="O1850" s="147" t="s">
        <v>4537</v>
      </c>
      <c r="P1850" s="147" t="s">
        <v>233</v>
      </c>
      <c r="Q1850" s="147" t="s">
        <v>4537</v>
      </c>
      <c r="R1850" s="147" t="s">
        <v>233</v>
      </c>
      <c r="S1850" s="147" t="s">
        <v>4537</v>
      </c>
      <c r="T1850" s="147" t="s">
        <v>233</v>
      </c>
      <c r="U1850" s="150">
        <f t="shared" si="28"/>
        <v>0</v>
      </c>
    </row>
    <row r="1851" spans="1:21" x14ac:dyDescent="0.2">
      <c r="A1851" s="147" t="s">
        <v>3539</v>
      </c>
      <c r="B1851" s="147" t="s">
        <v>8027</v>
      </c>
      <c r="C1851" s="147" t="s">
        <v>43</v>
      </c>
      <c r="D1851" s="147" t="s">
        <v>987</v>
      </c>
      <c r="E1851" s="148">
        <v>199</v>
      </c>
      <c r="F1851" s="148">
        <v>0</v>
      </c>
      <c r="G1851" s="148">
        <v>0</v>
      </c>
      <c r="H1851" s="148">
        <v>0</v>
      </c>
      <c r="I1851" s="147" t="s">
        <v>4537</v>
      </c>
      <c r="J1851" s="147" t="s">
        <v>4537</v>
      </c>
      <c r="K1851" s="147" t="s">
        <v>4537</v>
      </c>
      <c r="L1851" s="147" t="s">
        <v>8512</v>
      </c>
      <c r="M1851" s="147" t="s">
        <v>4537</v>
      </c>
      <c r="N1851" s="147" t="s">
        <v>233</v>
      </c>
      <c r="O1851" s="147" t="s">
        <v>4537</v>
      </c>
      <c r="P1851" s="147" t="s">
        <v>233</v>
      </c>
      <c r="Q1851" s="147" t="s">
        <v>4537</v>
      </c>
      <c r="R1851" s="147" t="s">
        <v>233</v>
      </c>
      <c r="S1851" s="147" t="s">
        <v>4537</v>
      </c>
      <c r="T1851" s="147" t="s">
        <v>233</v>
      </c>
      <c r="U1851" s="150">
        <f t="shared" si="28"/>
        <v>0</v>
      </c>
    </row>
    <row r="1852" spans="1:21" x14ac:dyDescent="0.2">
      <c r="A1852" s="147" t="s">
        <v>3539</v>
      </c>
      <c r="B1852" s="147" t="s">
        <v>4763</v>
      </c>
      <c r="C1852" s="147" t="s">
        <v>107</v>
      </c>
      <c r="D1852" s="147" t="s">
        <v>987</v>
      </c>
      <c r="E1852" s="148">
        <v>0</v>
      </c>
      <c r="F1852" s="148">
        <v>0</v>
      </c>
      <c r="G1852" s="148">
        <v>0</v>
      </c>
      <c r="H1852" s="148">
        <v>0</v>
      </c>
      <c r="I1852" s="147" t="s">
        <v>4537</v>
      </c>
      <c r="J1852" s="147" t="s">
        <v>4537</v>
      </c>
      <c r="K1852" s="147" t="s">
        <v>4537</v>
      </c>
      <c r="L1852" s="147" t="s">
        <v>8512</v>
      </c>
      <c r="M1852" s="147" t="s">
        <v>4537</v>
      </c>
      <c r="N1852" s="147" t="s">
        <v>233</v>
      </c>
      <c r="O1852" s="147" t="s">
        <v>4537</v>
      </c>
      <c r="P1852" s="147" t="s">
        <v>233</v>
      </c>
      <c r="Q1852" s="147" t="s">
        <v>4537</v>
      </c>
      <c r="R1852" s="147" t="s">
        <v>233</v>
      </c>
      <c r="S1852" s="147" t="s">
        <v>4537</v>
      </c>
      <c r="T1852" s="147" t="s">
        <v>233</v>
      </c>
      <c r="U1852" s="150">
        <f t="shared" si="28"/>
        <v>0</v>
      </c>
    </row>
    <row r="1853" spans="1:21" x14ac:dyDescent="0.2">
      <c r="A1853" s="147" t="s">
        <v>3539</v>
      </c>
      <c r="B1853" s="147" t="s">
        <v>4718</v>
      </c>
      <c r="C1853" s="147" t="s">
        <v>43</v>
      </c>
      <c r="D1853" s="147" t="s">
        <v>8521</v>
      </c>
      <c r="E1853" s="148">
        <v>446</v>
      </c>
      <c r="F1853" s="148">
        <v>780</v>
      </c>
      <c r="G1853" s="148">
        <v>446</v>
      </c>
      <c r="H1853" s="148">
        <v>0</v>
      </c>
      <c r="I1853" s="147" t="s">
        <v>4537</v>
      </c>
      <c r="J1853" s="147" t="s">
        <v>4537</v>
      </c>
      <c r="K1853" s="147" t="s">
        <v>4537</v>
      </c>
      <c r="L1853" s="147" t="s">
        <v>8512</v>
      </c>
      <c r="M1853" s="147" t="s">
        <v>4537</v>
      </c>
      <c r="N1853" s="147" t="s">
        <v>233</v>
      </c>
      <c r="O1853" s="147" t="s">
        <v>4537</v>
      </c>
      <c r="P1853" s="147" t="s">
        <v>233</v>
      </c>
      <c r="Q1853" s="147" t="s">
        <v>4537</v>
      </c>
      <c r="R1853" s="147" t="s">
        <v>233</v>
      </c>
      <c r="S1853" s="147" t="s">
        <v>4537</v>
      </c>
      <c r="T1853" s="147" t="s">
        <v>233</v>
      </c>
      <c r="U1853" s="150">
        <f t="shared" si="28"/>
        <v>0</v>
      </c>
    </row>
    <row r="1854" spans="1:21" x14ac:dyDescent="0.2">
      <c r="A1854" s="147" t="s">
        <v>3539</v>
      </c>
      <c r="B1854" s="147" t="s">
        <v>2534</v>
      </c>
      <c r="C1854" s="147" t="s">
        <v>107</v>
      </c>
      <c r="D1854" s="147" t="s">
        <v>8521</v>
      </c>
      <c r="E1854" s="148">
        <v>17</v>
      </c>
      <c r="F1854" s="148">
        <v>0</v>
      </c>
      <c r="G1854" s="148">
        <v>0</v>
      </c>
      <c r="H1854" s="148">
        <v>0</v>
      </c>
      <c r="I1854" s="147" t="s">
        <v>4537</v>
      </c>
      <c r="J1854" s="147" t="s">
        <v>4537</v>
      </c>
      <c r="K1854" s="147" t="s">
        <v>4537</v>
      </c>
      <c r="L1854" s="147" t="s">
        <v>8515</v>
      </c>
      <c r="M1854" s="147" t="s">
        <v>4537</v>
      </c>
      <c r="N1854" s="147" t="s">
        <v>233</v>
      </c>
      <c r="O1854" s="147" t="s">
        <v>4537</v>
      </c>
      <c r="P1854" s="147" t="s">
        <v>233</v>
      </c>
      <c r="Q1854" s="147" t="s">
        <v>4537</v>
      </c>
      <c r="R1854" s="147" t="s">
        <v>233</v>
      </c>
      <c r="S1854" s="147" t="s">
        <v>4537</v>
      </c>
      <c r="T1854" s="147" t="s">
        <v>233</v>
      </c>
      <c r="U1854" s="150">
        <f t="shared" si="28"/>
        <v>0</v>
      </c>
    </row>
    <row r="1855" spans="1:21" x14ac:dyDescent="0.2">
      <c r="A1855" s="147" t="s">
        <v>3539</v>
      </c>
      <c r="B1855" s="147" t="s">
        <v>5627</v>
      </c>
      <c r="C1855" s="147" t="s">
        <v>43</v>
      </c>
      <c r="D1855" s="147" t="s">
        <v>446</v>
      </c>
      <c r="E1855" s="148">
        <v>554</v>
      </c>
      <c r="F1855" s="148">
        <v>1705</v>
      </c>
      <c r="G1855" s="148">
        <v>164</v>
      </c>
      <c r="H1855" s="148">
        <v>75</v>
      </c>
      <c r="I1855" s="147" t="s">
        <v>4537</v>
      </c>
      <c r="J1855" s="147" t="s">
        <v>4537</v>
      </c>
      <c r="K1855" s="147" t="s">
        <v>4537</v>
      </c>
      <c r="L1855" s="147" t="s">
        <v>8512</v>
      </c>
      <c r="M1855" s="147" t="s">
        <v>4537</v>
      </c>
      <c r="N1855" s="147" t="s">
        <v>233</v>
      </c>
      <c r="O1855" s="147" t="s">
        <v>4537</v>
      </c>
      <c r="P1855" s="147" t="s">
        <v>233</v>
      </c>
      <c r="Q1855" s="147" t="s">
        <v>4537</v>
      </c>
      <c r="R1855" s="147" t="s">
        <v>233</v>
      </c>
      <c r="S1855" s="147" t="s">
        <v>4537</v>
      </c>
      <c r="T1855" s="147" t="s">
        <v>233</v>
      </c>
      <c r="U1855" s="150">
        <f t="shared" si="28"/>
        <v>0</v>
      </c>
    </row>
    <row r="1856" spans="1:21" x14ac:dyDescent="0.2">
      <c r="A1856" s="147" t="s">
        <v>3539</v>
      </c>
      <c r="B1856" s="147" t="s">
        <v>3513</v>
      </c>
      <c r="C1856" s="147" t="s">
        <v>63</v>
      </c>
      <c r="D1856" s="147" t="s">
        <v>8516</v>
      </c>
      <c r="E1856" s="148">
        <v>1103</v>
      </c>
      <c r="F1856" s="148">
        <v>12292</v>
      </c>
      <c r="G1856" s="148">
        <v>3132</v>
      </c>
      <c r="H1856" s="148">
        <v>0</v>
      </c>
      <c r="I1856" s="147" t="s">
        <v>4537</v>
      </c>
      <c r="J1856" s="147" t="s">
        <v>4537</v>
      </c>
      <c r="K1856" s="147" t="s">
        <v>4537</v>
      </c>
      <c r="L1856" s="147" t="s">
        <v>8515</v>
      </c>
      <c r="M1856" s="147" t="s">
        <v>4537</v>
      </c>
      <c r="N1856" s="147" t="s">
        <v>233</v>
      </c>
      <c r="O1856" s="147" t="s">
        <v>4537</v>
      </c>
      <c r="P1856" s="147" t="s">
        <v>233</v>
      </c>
      <c r="Q1856" s="147" t="s">
        <v>4537</v>
      </c>
      <c r="R1856" s="147" t="s">
        <v>233</v>
      </c>
      <c r="S1856" s="147" t="s">
        <v>4537</v>
      </c>
      <c r="T1856" s="147" t="s">
        <v>233</v>
      </c>
      <c r="U1856" s="150">
        <f t="shared" si="28"/>
        <v>0</v>
      </c>
    </row>
    <row r="1857" spans="1:21" x14ac:dyDescent="0.2">
      <c r="A1857" s="147" t="s">
        <v>3539</v>
      </c>
      <c r="B1857" s="147" t="s">
        <v>3519</v>
      </c>
      <c r="C1857" s="147" t="s">
        <v>63</v>
      </c>
      <c r="D1857" s="147" t="s">
        <v>8516</v>
      </c>
      <c r="E1857" s="148">
        <v>215</v>
      </c>
      <c r="F1857" s="148">
        <v>863</v>
      </c>
      <c r="G1857" s="148">
        <v>0</v>
      </c>
      <c r="H1857" s="148">
        <v>0</v>
      </c>
      <c r="I1857" s="147" t="s">
        <v>4537</v>
      </c>
      <c r="J1857" s="147" t="s">
        <v>4537</v>
      </c>
      <c r="K1857" s="147" t="s">
        <v>4537</v>
      </c>
      <c r="L1857" s="147" t="s">
        <v>8512</v>
      </c>
      <c r="M1857" s="147" t="s">
        <v>4537</v>
      </c>
      <c r="N1857" s="147" t="s">
        <v>233</v>
      </c>
      <c r="O1857" s="147" t="s">
        <v>4537</v>
      </c>
      <c r="P1857" s="147" t="s">
        <v>233</v>
      </c>
      <c r="Q1857" s="147" t="s">
        <v>4537</v>
      </c>
      <c r="R1857" s="147" t="s">
        <v>233</v>
      </c>
      <c r="S1857" s="147" t="s">
        <v>4537</v>
      </c>
      <c r="T1857" s="147" t="s">
        <v>233</v>
      </c>
      <c r="U1857" s="150">
        <f t="shared" si="28"/>
        <v>0</v>
      </c>
    </row>
    <row r="1858" spans="1:21" x14ac:dyDescent="0.2">
      <c r="A1858" s="147" t="s">
        <v>3539</v>
      </c>
      <c r="B1858" s="147" t="s">
        <v>2498</v>
      </c>
      <c r="C1858" s="147" t="s">
        <v>63</v>
      </c>
      <c r="D1858" s="147" t="s">
        <v>8516</v>
      </c>
      <c r="E1858" s="148">
        <v>0</v>
      </c>
      <c r="F1858" s="148">
        <v>36</v>
      </c>
      <c r="G1858" s="148">
        <v>0</v>
      </c>
      <c r="H1858" s="148">
        <v>84</v>
      </c>
      <c r="I1858" s="147" t="s">
        <v>4537</v>
      </c>
      <c r="J1858" s="147" t="s">
        <v>4537</v>
      </c>
      <c r="K1858" s="147" t="s">
        <v>4537</v>
      </c>
      <c r="L1858" s="147" t="s">
        <v>8512</v>
      </c>
      <c r="M1858" s="147" t="s">
        <v>4537</v>
      </c>
      <c r="N1858" s="147" t="s">
        <v>233</v>
      </c>
      <c r="O1858" s="147" t="s">
        <v>4537</v>
      </c>
      <c r="P1858" s="147" t="s">
        <v>233</v>
      </c>
      <c r="Q1858" s="147" t="s">
        <v>4537</v>
      </c>
      <c r="R1858" s="147" t="s">
        <v>233</v>
      </c>
      <c r="S1858" s="147" t="s">
        <v>4537</v>
      </c>
      <c r="T1858" s="147" t="s">
        <v>233</v>
      </c>
      <c r="U1858" s="150">
        <f t="shared" ref="U1858:U1921" si="29">COUNTIF(I1858:K1858,"Yes")+COUNTIF(M1858,"Yes")+COUNTIF(O1858,"Yes")+COUNTIF(Q1858,"Yes")+COUNTIF(S1858,"Yes")</f>
        <v>0</v>
      </c>
    </row>
    <row r="1859" spans="1:21" x14ac:dyDescent="0.2">
      <c r="A1859" s="147" t="s">
        <v>3539</v>
      </c>
      <c r="B1859" s="147" t="s">
        <v>4929</v>
      </c>
      <c r="C1859" s="147" t="s">
        <v>63</v>
      </c>
      <c r="D1859" s="147" t="s">
        <v>8516</v>
      </c>
      <c r="E1859" s="148">
        <v>138</v>
      </c>
      <c r="F1859" s="148">
        <v>396</v>
      </c>
      <c r="G1859" s="148">
        <v>121</v>
      </c>
      <c r="H1859" s="148">
        <v>0</v>
      </c>
      <c r="I1859" s="147" t="s">
        <v>4537</v>
      </c>
      <c r="J1859" s="147" t="s">
        <v>4537</v>
      </c>
      <c r="K1859" s="147" t="s">
        <v>4537</v>
      </c>
      <c r="L1859" s="147" t="s">
        <v>8515</v>
      </c>
      <c r="M1859" s="147" t="s">
        <v>4537</v>
      </c>
      <c r="N1859" s="147" t="s">
        <v>233</v>
      </c>
      <c r="O1859" s="147" t="s">
        <v>4537</v>
      </c>
      <c r="P1859" s="147" t="s">
        <v>233</v>
      </c>
      <c r="Q1859" s="147" t="s">
        <v>4537</v>
      </c>
      <c r="R1859" s="147" t="s">
        <v>233</v>
      </c>
      <c r="S1859" s="147" t="s">
        <v>4537</v>
      </c>
      <c r="T1859" s="147" t="s">
        <v>233</v>
      </c>
      <c r="U1859" s="150">
        <f t="shared" si="29"/>
        <v>0</v>
      </c>
    </row>
    <row r="1860" spans="1:21" x14ac:dyDescent="0.2">
      <c r="A1860" s="147" t="s">
        <v>3539</v>
      </c>
      <c r="B1860" s="147" t="s">
        <v>6793</v>
      </c>
      <c r="C1860" s="147" t="s">
        <v>107</v>
      </c>
      <c r="D1860" s="147" t="s">
        <v>8516</v>
      </c>
      <c r="E1860" s="148">
        <v>177</v>
      </c>
      <c r="F1860" s="148">
        <v>354</v>
      </c>
      <c r="G1860" s="148">
        <v>0</v>
      </c>
      <c r="H1860" s="148">
        <v>0</v>
      </c>
      <c r="I1860" s="147" t="s">
        <v>4537</v>
      </c>
      <c r="J1860" s="147" t="s">
        <v>4537</v>
      </c>
      <c r="K1860" s="147" t="s">
        <v>4537</v>
      </c>
      <c r="L1860" s="147" t="s">
        <v>8512</v>
      </c>
      <c r="M1860" s="147" t="s">
        <v>4537</v>
      </c>
      <c r="N1860" s="147" t="s">
        <v>233</v>
      </c>
      <c r="O1860" s="147" t="s">
        <v>4537</v>
      </c>
      <c r="P1860" s="147" t="s">
        <v>233</v>
      </c>
      <c r="Q1860" s="147" t="s">
        <v>4537</v>
      </c>
      <c r="R1860" s="147" t="s">
        <v>233</v>
      </c>
      <c r="S1860" s="147" t="s">
        <v>4537</v>
      </c>
      <c r="T1860" s="147" t="s">
        <v>233</v>
      </c>
      <c r="U1860" s="150">
        <f t="shared" si="29"/>
        <v>0</v>
      </c>
    </row>
    <row r="1861" spans="1:21" x14ac:dyDescent="0.2">
      <c r="A1861" s="147" t="s">
        <v>3539</v>
      </c>
      <c r="B1861" s="147" t="s">
        <v>8204</v>
      </c>
      <c r="C1861" s="147" t="s">
        <v>43</v>
      </c>
      <c r="D1861" s="147" t="s">
        <v>8516</v>
      </c>
      <c r="E1861" s="148">
        <v>193</v>
      </c>
      <c r="F1861" s="148">
        <v>386</v>
      </c>
      <c r="G1861" s="148">
        <v>0</v>
      </c>
      <c r="H1861" s="148">
        <v>0</v>
      </c>
      <c r="I1861" s="147" t="s">
        <v>4537</v>
      </c>
      <c r="J1861" s="147" t="s">
        <v>4537</v>
      </c>
      <c r="K1861" s="147" t="s">
        <v>4537</v>
      </c>
      <c r="L1861" s="147" t="s">
        <v>8512</v>
      </c>
      <c r="M1861" s="147" t="s">
        <v>4537</v>
      </c>
      <c r="N1861" s="147" t="s">
        <v>233</v>
      </c>
      <c r="O1861" s="147" t="s">
        <v>4537</v>
      </c>
      <c r="P1861" s="147" t="s">
        <v>233</v>
      </c>
      <c r="Q1861" s="147" t="s">
        <v>4537</v>
      </c>
      <c r="R1861" s="147" t="s">
        <v>233</v>
      </c>
      <c r="S1861" s="147" t="s">
        <v>4537</v>
      </c>
      <c r="T1861" s="147" t="s">
        <v>233</v>
      </c>
      <c r="U1861" s="150">
        <f t="shared" si="29"/>
        <v>0</v>
      </c>
    </row>
    <row r="1862" spans="1:21" x14ac:dyDescent="0.2">
      <c r="A1862" s="147" t="s">
        <v>3539</v>
      </c>
      <c r="B1862" s="147" t="s">
        <v>5215</v>
      </c>
      <c r="C1862" s="147" t="s">
        <v>43</v>
      </c>
      <c r="D1862" s="147" t="s">
        <v>8516</v>
      </c>
      <c r="E1862" s="148">
        <v>168</v>
      </c>
      <c r="F1862" s="148">
        <v>711</v>
      </c>
      <c r="G1862" s="148">
        <v>0</v>
      </c>
      <c r="H1862" s="148">
        <v>0</v>
      </c>
      <c r="I1862" s="147" t="s">
        <v>4537</v>
      </c>
      <c r="J1862" s="147" t="s">
        <v>4537</v>
      </c>
      <c r="K1862" s="147" t="s">
        <v>4537</v>
      </c>
      <c r="L1862" s="147" t="s">
        <v>8512</v>
      </c>
      <c r="M1862" s="147" t="s">
        <v>4537</v>
      </c>
      <c r="N1862" s="147" t="s">
        <v>233</v>
      </c>
      <c r="O1862" s="147" t="s">
        <v>4537</v>
      </c>
      <c r="P1862" s="147" t="s">
        <v>233</v>
      </c>
      <c r="Q1862" s="147" t="s">
        <v>4537</v>
      </c>
      <c r="R1862" s="147" t="s">
        <v>233</v>
      </c>
      <c r="S1862" s="147" t="s">
        <v>4537</v>
      </c>
      <c r="T1862" s="147" t="s">
        <v>233</v>
      </c>
      <c r="U1862" s="150">
        <f t="shared" si="29"/>
        <v>0</v>
      </c>
    </row>
    <row r="1863" spans="1:21" x14ac:dyDescent="0.2">
      <c r="A1863" s="147" t="s">
        <v>3539</v>
      </c>
      <c r="B1863" s="147" t="s">
        <v>6652</v>
      </c>
      <c r="C1863" s="147" t="s">
        <v>107</v>
      </c>
      <c r="D1863" s="147" t="s">
        <v>8516</v>
      </c>
      <c r="E1863" s="148">
        <v>102</v>
      </c>
      <c r="F1863" s="148">
        <v>354</v>
      </c>
      <c r="G1863" s="148">
        <v>0</v>
      </c>
      <c r="H1863" s="148">
        <v>0</v>
      </c>
      <c r="I1863" s="147" t="s">
        <v>4537</v>
      </c>
      <c r="J1863" s="147" t="s">
        <v>4537</v>
      </c>
      <c r="K1863" s="147" t="s">
        <v>4537</v>
      </c>
      <c r="L1863" s="147" t="s">
        <v>8512</v>
      </c>
      <c r="M1863" s="147" t="s">
        <v>4537</v>
      </c>
      <c r="N1863" s="147" t="s">
        <v>233</v>
      </c>
      <c r="O1863" s="147" t="s">
        <v>4537</v>
      </c>
      <c r="P1863" s="147" t="s">
        <v>233</v>
      </c>
      <c r="Q1863" s="147" t="s">
        <v>4537</v>
      </c>
      <c r="R1863" s="147" t="s">
        <v>233</v>
      </c>
      <c r="S1863" s="147" t="s">
        <v>4537</v>
      </c>
      <c r="T1863" s="147" t="s">
        <v>233</v>
      </c>
      <c r="U1863" s="150">
        <f t="shared" si="29"/>
        <v>0</v>
      </c>
    </row>
    <row r="1864" spans="1:21" x14ac:dyDescent="0.2">
      <c r="A1864" s="147" t="s">
        <v>3539</v>
      </c>
      <c r="B1864" s="147" t="s">
        <v>5750</v>
      </c>
      <c r="C1864" s="147" t="s">
        <v>43</v>
      </c>
      <c r="D1864" s="147" t="s">
        <v>8516</v>
      </c>
      <c r="E1864" s="148">
        <v>436</v>
      </c>
      <c r="F1864" s="148">
        <v>2053</v>
      </c>
      <c r="G1864" s="148">
        <v>0</v>
      </c>
      <c r="H1864" s="148">
        <v>0</v>
      </c>
      <c r="I1864" s="147" t="s">
        <v>4537</v>
      </c>
      <c r="J1864" s="147" t="s">
        <v>4537</v>
      </c>
      <c r="K1864" s="147" t="s">
        <v>4537</v>
      </c>
      <c r="L1864" s="147" t="s">
        <v>8512</v>
      </c>
      <c r="M1864" s="147" t="s">
        <v>4537</v>
      </c>
      <c r="N1864" s="147" t="s">
        <v>233</v>
      </c>
      <c r="O1864" s="147" t="s">
        <v>4537</v>
      </c>
      <c r="P1864" s="147" t="s">
        <v>233</v>
      </c>
      <c r="Q1864" s="147" t="s">
        <v>4537</v>
      </c>
      <c r="R1864" s="147" t="s">
        <v>233</v>
      </c>
      <c r="S1864" s="147" t="s">
        <v>4537</v>
      </c>
      <c r="T1864" s="147" t="s">
        <v>233</v>
      </c>
      <c r="U1864" s="150">
        <f t="shared" si="29"/>
        <v>0</v>
      </c>
    </row>
    <row r="1865" spans="1:21" x14ac:dyDescent="0.2">
      <c r="A1865" s="147" t="s">
        <v>3539</v>
      </c>
      <c r="B1865" s="147" t="s">
        <v>5058</v>
      </c>
      <c r="C1865" s="147" t="s">
        <v>43</v>
      </c>
      <c r="D1865" s="147" t="s">
        <v>987</v>
      </c>
      <c r="E1865" s="148">
        <v>195</v>
      </c>
      <c r="F1865" s="148">
        <v>195</v>
      </c>
      <c r="G1865" s="148">
        <v>0</v>
      </c>
      <c r="H1865" s="148">
        <v>0</v>
      </c>
      <c r="I1865" s="147" t="s">
        <v>4537</v>
      </c>
      <c r="J1865" s="147" t="s">
        <v>4537</v>
      </c>
      <c r="K1865" s="147" t="s">
        <v>4537</v>
      </c>
      <c r="L1865" s="147" t="s">
        <v>8515</v>
      </c>
      <c r="M1865" s="147" t="s">
        <v>4537</v>
      </c>
      <c r="N1865" s="147" t="s">
        <v>233</v>
      </c>
      <c r="O1865" s="147" t="s">
        <v>4537</v>
      </c>
      <c r="P1865" s="147" t="s">
        <v>233</v>
      </c>
      <c r="Q1865" s="147" t="s">
        <v>4537</v>
      </c>
      <c r="R1865" s="147" t="s">
        <v>233</v>
      </c>
      <c r="S1865" s="147" t="s">
        <v>4537</v>
      </c>
      <c r="T1865" s="147" t="s">
        <v>233</v>
      </c>
      <c r="U1865" s="150">
        <f t="shared" si="29"/>
        <v>0</v>
      </c>
    </row>
    <row r="1866" spans="1:21" x14ac:dyDescent="0.2">
      <c r="A1866" s="147" t="s">
        <v>3539</v>
      </c>
      <c r="B1866" s="147" t="s">
        <v>166</v>
      </c>
      <c r="C1866" s="147" t="s">
        <v>544</v>
      </c>
      <c r="D1866" s="147" t="s">
        <v>8514</v>
      </c>
      <c r="E1866" s="148">
        <v>0</v>
      </c>
      <c r="F1866" s="148">
        <v>1267</v>
      </c>
      <c r="G1866" s="148">
        <v>0</v>
      </c>
      <c r="H1866" s="148">
        <v>0</v>
      </c>
      <c r="I1866" s="147" t="s">
        <v>4537</v>
      </c>
      <c r="J1866" s="147" t="s">
        <v>4537</v>
      </c>
      <c r="K1866" s="147" t="s">
        <v>4537</v>
      </c>
      <c r="L1866" s="147" t="s">
        <v>8515</v>
      </c>
      <c r="M1866" s="147" t="s">
        <v>4537</v>
      </c>
      <c r="N1866" s="147" t="s">
        <v>233</v>
      </c>
      <c r="O1866" s="147" t="s">
        <v>4537</v>
      </c>
      <c r="P1866" s="147" t="s">
        <v>233</v>
      </c>
      <c r="Q1866" s="147" t="s">
        <v>4537</v>
      </c>
      <c r="R1866" s="147" t="s">
        <v>233</v>
      </c>
      <c r="S1866" s="147" t="s">
        <v>4537</v>
      </c>
      <c r="T1866" s="147" t="s">
        <v>233</v>
      </c>
      <c r="U1866" s="150">
        <f t="shared" si="29"/>
        <v>0</v>
      </c>
    </row>
    <row r="1867" spans="1:21" x14ac:dyDescent="0.2">
      <c r="A1867" s="147" t="s">
        <v>3539</v>
      </c>
      <c r="B1867" s="147" t="s">
        <v>2175</v>
      </c>
      <c r="C1867" s="147" t="s">
        <v>107</v>
      </c>
      <c r="D1867" s="147" t="s">
        <v>8514</v>
      </c>
      <c r="E1867" s="148">
        <v>1013</v>
      </c>
      <c r="F1867" s="148">
        <v>1221</v>
      </c>
      <c r="G1867" s="148">
        <v>82</v>
      </c>
      <c r="H1867" s="148">
        <v>0</v>
      </c>
      <c r="I1867" s="147" t="s">
        <v>4537</v>
      </c>
      <c r="J1867" s="147" t="s">
        <v>4537</v>
      </c>
      <c r="K1867" s="147" t="s">
        <v>4537</v>
      </c>
      <c r="L1867" s="147" t="s">
        <v>8512</v>
      </c>
      <c r="M1867" s="147" t="s">
        <v>4537</v>
      </c>
      <c r="N1867" s="147" t="s">
        <v>233</v>
      </c>
      <c r="O1867" s="147" t="s">
        <v>4537</v>
      </c>
      <c r="P1867" s="147" t="s">
        <v>233</v>
      </c>
      <c r="Q1867" s="147" t="s">
        <v>4537</v>
      </c>
      <c r="R1867" s="147" t="s">
        <v>233</v>
      </c>
      <c r="S1867" s="147" t="s">
        <v>4537</v>
      </c>
      <c r="T1867" s="147" t="s">
        <v>233</v>
      </c>
      <c r="U1867" s="150">
        <f t="shared" si="29"/>
        <v>0</v>
      </c>
    </row>
    <row r="1868" spans="1:21" x14ac:dyDescent="0.2">
      <c r="A1868" s="147" t="s">
        <v>3539</v>
      </c>
      <c r="B1868" s="147" t="s">
        <v>7269</v>
      </c>
      <c r="C1868" s="147" t="s">
        <v>107</v>
      </c>
      <c r="D1868" s="147" t="s">
        <v>8514</v>
      </c>
      <c r="E1868" s="148">
        <v>0</v>
      </c>
      <c r="F1868" s="148">
        <v>1000</v>
      </c>
      <c r="G1868" s="148">
        <v>0</v>
      </c>
      <c r="H1868" s="148">
        <v>0</v>
      </c>
      <c r="I1868" s="147" t="s">
        <v>4537</v>
      </c>
      <c r="J1868" s="147" t="s">
        <v>4537</v>
      </c>
      <c r="K1868" s="147" t="s">
        <v>4537</v>
      </c>
      <c r="L1868" s="147" t="s">
        <v>8512</v>
      </c>
      <c r="M1868" s="147" t="s">
        <v>4537</v>
      </c>
      <c r="N1868" s="147" t="s">
        <v>233</v>
      </c>
      <c r="O1868" s="147" t="s">
        <v>4537</v>
      </c>
      <c r="P1868" s="147" t="s">
        <v>233</v>
      </c>
      <c r="Q1868" s="147" t="s">
        <v>4537</v>
      </c>
      <c r="R1868" s="147" t="s">
        <v>233</v>
      </c>
      <c r="S1868" s="147" t="s">
        <v>4537</v>
      </c>
      <c r="T1868" s="147" t="s">
        <v>233</v>
      </c>
      <c r="U1868" s="150">
        <f t="shared" si="29"/>
        <v>0</v>
      </c>
    </row>
    <row r="1869" spans="1:21" x14ac:dyDescent="0.2">
      <c r="A1869" s="147" t="s">
        <v>3539</v>
      </c>
      <c r="B1869" s="147" t="s">
        <v>172</v>
      </c>
      <c r="C1869" s="147" t="s">
        <v>63</v>
      </c>
      <c r="D1869" s="147" t="s">
        <v>8514</v>
      </c>
      <c r="E1869" s="148">
        <v>247</v>
      </c>
      <c r="F1869" s="148">
        <v>247</v>
      </c>
      <c r="G1869" s="148">
        <v>43</v>
      </c>
      <c r="H1869" s="148">
        <v>0</v>
      </c>
      <c r="I1869" s="147" t="s">
        <v>4537</v>
      </c>
      <c r="J1869" s="147" t="s">
        <v>4537</v>
      </c>
      <c r="K1869" s="147" t="s">
        <v>4537</v>
      </c>
      <c r="L1869" s="147" t="s">
        <v>8515</v>
      </c>
      <c r="M1869" s="147" t="s">
        <v>4537</v>
      </c>
      <c r="N1869" s="147" t="s">
        <v>233</v>
      </c>
      <c r="O1869" s="147" t="s">
        <v>4537</v>
      </c>
      <c r="P1869" s="147" t="s">
        <v>233</v>
      </c>
      <c r="Q1869" s="147" t="s">
        <v>4537</v>
      </c>
      <c r="R1869" s="147" t="s">
        <v>233</v>
      </c>
      <c r="S1869" s="147" t="s">
        <v>4537</v>
      </c>
      <c r="T1869" s="147" t="s">
        <v>233</v>
      </c>
      <c r="U1869" s="150">
        <f t="shared" si="29"/>
        <v>0</v>
      </c>
    </row>
    <row r="1870" spans="1:21" x14ac:dyDescent="0.2">
      <c r="A1870" s="147" t="s">
        <v>3539</v>
      </c>
      <c r="B1870" s="147" t="s">
        <v>8268</v>
      </c>
      <c r="C1870" s="147" t="s">
        <v>107</v>
      </c>
      <c r="D1870" s="147" t="s">
        <v>8514</v>
      </c>
      <c r="E1870" s="148">
        <v>0</v>
      </c>
      <c r="F1870" s="148">
        <v>0</v>
      </c>
      <c r="G1870" s="148">
        <v>0</v>
      </c>
      <c r="H1870" s="148">
        <v>0</v>
      </c>
      <c r="I1870" s="147" t="s">
        <v>4537</v>
      </c>
      <c r="J1870" s="147" t="s">
        <v>4537</v>
      </c>
      <c r="K1870" s="147" t="s">
        <v>4537</v>
      </c>
      <c r="L1870" s="147" t="s">
        <v>8512</v>
      </c>
      <c r="M1870" s="147" t="s">
        <v>4537</v>
      </c>
      <c r="N1870" s="147" t="s">
        <v>233</v>
      </c>
      <c r="O1870" s="147" t="s">
        <v>4537</v>
      </c>
      <c r="P1870" s="147" t="s">
        <v>233</v>
      </c>
      <c r="Q1870" s="147" t="s">
        <v>4537</v>
      </c>
      <c r="R1870" s="147" t="s">
        <v>233</v>
      </c>
      <c r="S1870" s="147" t="s">
        <v>4537</v>
      </c>
      <c r="T1870" s="147" t="s">
        <v>233</v>
      </c>
      <c r="U1870" s="150">
        <f t="shared" si="29"/>
        <v>0</v>
      </c>
    </row>
    <row r="1871" spans="1:21" x14ac:dyDescent="0.2">
      <c r="A1871" s="147" t="s">
        <v>3539</v>
      </c>
      <c r="B1871" s="147" t="s">
        <v>6652</v>
      </c>
      <c r="C1871" s="147" t="s">
        <v>107</v>
      </c>
      <c r="D1871" s="147" t="s">
        <v>8514</v>
      </c>
      <c r="E1871" s="148">
        <v>0</v>
      </c>
      <c r="F1871" s="148">
        <v>673</v>
      </c>
      <c r="G1871" s="148">
        <v>0</v>
      </c>
      <c r="H1871" s="148">
        <v>0</v>
      </c>
      <c r="I1871" s="147" t="s">
        <v>4537</v>
      </c>
      <c r="J1871" s="147" t="s">
        <v>4537</v>
      </c>
      <c r="K1871" s="147" t="s">
        <v>4537</v>
      </c>
      <c r="L1871" s="147" t="s">
        <v>8512</v>
      </c>
      <c r="M1871" s="147" t="s">
        <v>4537</v>
      </c>
      <c r="N1871" s="147" t="s">
        <v>233</v>
      </c>
      <c r="O1871" s="147" t="s">
        <v>4537</v>
      </c>
      <c r="P1871" s="147" t="s">
        <v>233</v>
      </c>
      <c r="Q1871" s="147" t="s">
        <v>4537</v>
      </c>
      <c r="R1871" s="147" t="s">
        <v>233</v>
      </c>
      <c r="S1871" s="147" t="s">
        <v>4537</v>
      </c>
      <c r="T1871" s="147" t="s">
        <v>233</v>
      </c>
      <c r="U1871" s="150">
        <f t="shared" si="29"/>
        <v>0</v>
      </c>
    </row>
    <row r="1872" spans="1:21" x14ac:dyDescent="0.2">
      <c r="A1872" s="147" t="s">
        <v>3539</v>
      </c>
      <c r="B1872" s="147" t="s">
        <v>999</v>
      </c>
      <c r="C1872" s="147" t="s">
        <v>107</v>
      </c>
      <c r="D1872" s="147" t="s">
        <v>8514</v>
      </c>
      <c r="E1872" s="148">
        <v>0</v>
      </c>
      <c r="F1872" s="148">
        <v>1175</v>
      </c>
      <c r="G1872" s="148">
        <v>0</v>
      </c>
      <c r="H1872" s="148">
        <v>0</v>
      </c>
      <c r="I1872" s="147" t="s">
        <v>4537</v>
      </c>
      <c r="J1872" s="147" t="s">
        <v>4537</v>
      </c>
      <c r="K1872" s="147" t="s">
        <v>4537</v>
      </c>
      <c r="L1872" s="147" t="s">
        <v>8512</v>
      </c>
      <c r="M1872" s="147" t="s">
        <v>4537</v>
      </c>
      <c r="N1872" s="147" t="s">
        <v>233</v>
      </c>
      <c r="O1872" s="147" t="s">
        <v>4537</v>
      </c>
      <c r="P1872" s="147" t="s">
        <v>233</v>
      </c>
      <c r="Q1872" s="147" t="s">
        <v>4537</v>
      </c>
      <c r="R1872" s="147" t="s">
        <v>233</v>
      </c>
      <c r="S1872" s="147" t="s">
        <v>4537</v>
      </c>
      <c r="T1872" s="147" t="s">
        <v>233</v>
      </c>
      <c r="U1872" s="150">
        <f t="shared" si="29"/>
        <v>0</v>
      </c>
    </row>
    <row r="1873" spans="1:21" x14ac:dyDescent="0.2">
      <c r="A1873" s="147" t="s">
        <v>3539</v>
      </c>
      <c r="B1873" s="147" t="s">
        <v>7809</v>
      </c>
      <c r="C1873" s="147" t="s">
        <v>63</v>
      </c>
      <c r="D1873" s="147" t="s">
        <v>8514</v>
      </c>
      <c r="E1873" s="148">
        <v>0</v>
      </c>
      <c r="F1873" s="148">
        <v>1000</v>
      </c>
      <c r="G1873" s="148">
        <v>0</v>
      </c>
      <c r="H1873" s="148">
        <v>0</v>
      </c>
      <c r="I1873" s="147" t="s">
        <v>4537</v>
      </c>
      <c r="J1873" s="147" t="s">
        <v>4537</v>
      </c>
      <c r="K1873" s="147" t="s">
        <v>4537</v>
      </c>
      <c r="L1873" s="147" t="s">
        <v>8512</v>
      </c>
      <c r="M1873" s="147" t="s">
        <v>4537</v>
      </c>
      <c r="N1873" s="147" t="s">
        <v>233</v>
      </c>
      <c r="O1873" s="147" t="s">
        <v>4537</v>
      </c>
      <c r="P1873" s="147" t="s">
        <v>233</v>
      </c>
      <c r="Q1873" s="147" t="s">
        <v>4537</v>
      </c>
      <c r="R1873" s="147" t="s">
        <v>233</v>
      </c>
      <c r="S1873" s="147" t="s">
        <v>4537</v>
      </c>
      <c r="T1873" s="147" t="s">
        <v>233</v>
      </c>
      <c r="U1873" s="150">
        <f t="shared" si="29"/>
        <v>0</v>
      </c>
    </row>
    <row r="1874" spans="1:21" x14ac:dyDescent="0.2">
      <c r="A1874" s="147" t="s">
        <v>3539</v>
      </c>
      <c r="B1874" s="147" t="s">
        <v>4701</v>
      </c>
      <c r="C1874" s="147" t="s">
        <v>63</v>
      </c>
      <c r="D1874" s="147" t="s">
        <v>8514</v>
      </c>
      <c r="E1874" s="148">
        <v>0</v>
      </c>
      <c r="F1874" s="148">
        <v>1400</v>
      </c>
      <c r="G1874" s="148">
        <v>0</v>
      </c>
      <c r="H1874" s="148">
        <v>0</v>
      </c>
      <c r="I1874" s="147" t="s">
        <v>4537</v>
      </c>
      <c r="J1874" s="147" t="s">
        <v>4537</v>
      </c>
      <c r="K1874" s="147" t="s">
        <v>4537</v>
      </c>
      <c r="L1874" s="147" t="s">
        <v>8512</v>
      </c>
      <c r="M1874" s="147" t="s">
        <v>4537</v>
      </c>
      <c r="N1874" s="147" t="s">
        <v>233</v>
      </c>
      <c r="O1874" s="147" t="s">
        <v>4537</v>
      </c>
      <c r="P1874" s="147" t="s">
        <v>233</v>
      </c>
      <c r="Q1874" s="147" t="s">
        <v>4537</v>
      </c>
      <c r="R1874" s="147" t="s">
        <v>233</v>
      </c>
      <c r="S1874" s="147" t="s">
        <v>4537</v>
      </c>
      <c r="T1874" s="147" t="s">
        <v>233</v>
      </c>
      <c r="U1874" s="150">
        <f t="shared" si="29"/>
        <v>0</v>
      </c>
    </row>
    <row r="1875" spans="1:21" x14ac:dyDescent="0.2">
      <c r="A1875" s="147" t="s">
        <v>3539</v>
      </c>
      <c r="B1875" s="147" t="s">
        <v>4873</v>
      </c>
      <c r="C1875" s="147" t="s">
        <v>107</v>
      </c>
      <c r="D1875" s="147" t="s">
        <v>8514</v>
      </c>
      <c r="E1875" s="148">
        <v>1413</v>
      </c>
      <c r="F1875" s="148">
        <v>1413</v>
      </c>
      <c r="G1875" s="148">
        <v>488</v>
      </c>
      <c r="H1875" s="148">
        <v>0</v>
      </c>
      <c r="I1875" s="147" t="s">
        <v>4537</v>
      </c>
      <c r="J1875" s="147" t="s">
        <v>4537</v>
      </c>
      <c r="K1875" s="147" t="s">
        <v>4537</v>
      </c>
      <c r="L1875" s="147" t="s">
        <v>8512</v>
      </c>
      <c r="M1875" s="147" t="s">
        <v>4537</v>
      </c>
      <c r="N1875" s="147" t="s">
        <v>233</v>
      </c>
      <c r="O1875" s="147" t="s">
        <v>4537</v>
      </c>
      <c r="P1875" s="147" t="s">
        <v>233</v>
      </c>
      <c r="Q1875" s="147" t="s">
        <v>4537</v>
      </c>
      <c r="R1875" s="147" t="s">
        <v>233</v>
      </c>
      <c r="S1875" s="147" t="s">
        <v>4537</v>
      </c>
      <c r="T1875" s="147" t="s">
        <v>233</v>
      </c>
      <c r="U1875" s="150">
        <f t="shared" si="29"/>
        <v>0</v>
      </c>
    </row>
    <row r="1876" spans="1:21" x14ac:dyDescent="0.2">
      <c r="A1876" s="147" t="s">
        <v>3539</v>
      </c>
      <c r="B1876" s="147" t="s">
        <v>7880</v>
      </c>
      <c r="C1876" s="147" t="s">
        <v>366</v>
      </c>
      <c r="D1876" s="147" t="s">
        <v>8514</v>
      </c>
      <c r="E1876" s="148">
        <v>648</v>
      </c>
      <c r="F1876" s="148">
        <v>0</v>
      </c>
      <c r="G1876" s="148">
        <v>0</v>
      </c>
      <c r="H1876" s="148">
        <v>0</v>
      </c>
      <c r="I1876" s="147" t="s">
        <v>4537</v>
      </c>
      <c r="J1876" s="147" t="s">
        <v>4537</v>
      </c>
      <c r="K1876" s="147" t="s">
        <v>4537</v>
      </c>
      <c r="L1876" s="147" t="s">
        <v>8515</v>
      </c>
      <c r="M1876" s="147" t="s">
        <v>4537</v>
      </c>
      <c r="N1876" s="147" t="s">
        <v>233</v>
      </c>
      <c r="O1876" s="147" t="s">
        <v>4537</v>
      </c>
      <c r="P1876" s="147" t="s">
        <v>233</v>
      </c>
      <c r="Q1876" s="147" t="s">
        <v>4537</v>
      </c>
      <c r="R1876" s="147" t="s">
        <v>233</v>
      </c>
      <c r="S1876" s="147" t="s">
        <v>4537</v>
      </c>
      <c r="T1876" s="147" t="s">
        <v>233</v>
      </c>
      <c r="U1876" s="150">
        <f t="shared" si="29"/>
        <v>0</v>
      </c>
    </row>
    <row r="1877" spans="1:21" x14ac:dyDescent="0.2">
      <c r="A1877" s="147" t="s">
        <v>3539</v>
      </c>
      <c r="B1877" s="147" t="s">
        <v>3516</v>
      </c>
      <c r="C1877" s="147" t="s">
        <v>366</v>
      </c>
      <c r="D1877" s="147" t="s">
        <v>8514</v>
      </c>
      <c r="E1877" s="148">
        <v>0</v>
      </c>
      <c r="F1877" s="148">
        <v>350</v>
      </c>
      <c r="G1877" s="148">
        <v>0</v>
      </c>
      <c r="H1877" s="148">
        <v>0</v>
      </c>
      <c r="I1877" s="147" t="s">
        <v>4537</v>
      </c>
      <c r="J1877" s="147" t="s">
        <v>4537</v>
      </c>
      <c r="K1877" s="147" t="s">
        <v>4537</v>
      </c>
      <c r="L1877" s="147" t="s">
        <v>8512</v>
      </c>
      <c r="M1877" s="147" t="s">
        <v>4537</v>
      </c>
      <c r="N1877" s="147" t="s">
        <v>233</v>
      </c>
      <c r="O1877" s="147" t="s">
        <v>4537</v>
      </c>
      <c r="P1877" s="147" t="s">
        <v>233</v>
      </c>
      <c r="Q1877" s="147" t="s">
        <v>4537</v>
      </c>
      <c r="R1877" s="147" t="s">
        <v>233</v>
      </c>
      <c r="S1877" s="147" t="s">
        <v>4537</v>
      </c>
      <c r="T1877" s="147" t="s">
        <v>233</v>
      </c>
      <c r="U1877" s="150">
        <f t="shared" si="29"/>
        <v>0</v>
      </c>
    </row>
    <row r="1878" spans="1:21" x14ac:dyDescent="0.2">
      <c r="A1878" s="147" t="s">
        <v>3539</v>
      </c>
      <c r="B1878" s="147" t="s">
        <v>8272</v>
      </c>
      <c r="C1878" s="147" t="s">
        <v>366</v>
      </c>
      <c r="D1878" s="147" t="s">
        <v>8514</v>
      </c>
      <c r="E1878" s="148">
        <v>0</v>
      </c>
      <c r="F1878" s="148">
        <v>375</v>
      </c>
      <c r="G1878" s="148">
        <v>0</v>
      </c>
      <c r="H1878" s="148">
        <v>0</v>
      </c>
      <c r="I1878" s="147" t="s">
        <v>4537</v>
      </c>
      <c r="J1878" s="147" t="s">
        <v>4537</v>
      </c>
      <c r="K1878" s="147" t="s">
        <v>4537</v>
      </c>
      <c r="L1878" s="147" t="s">
        <v>8512</v>
      </c>
      <c r="M1878" s="147" t="s">
        <v>4537</v>
      </c>
      <c r="N1878" s="147" t="s">
        <v>233</v>
      </c>
      <c r="O1878" s="147" t="s">
        <v>4537</v>
      </c>
      <c r="P1878" s="147" t="s">
        <v>233</v>
      </c>
      <c r="Q1878" s="147" t="s">
        <v>4537</v>
      </c>
      <c r="R1878" s="147" t="s">
        <v>233</v>
      </c>
      <c r="S1878" s="147" t="s">
        <v>4537</v>
      </c>
      <c r="T1878" s="147" t="s">
        <v>233</v>
      </c>
      <c r="U1878" s="150">
        <f t="shared" si="29"/>
        <v>0</v>
      </c>
    </row>
    <row r="1879" spans="1:21" x14ac:dyDescent="0.2">
      <c r="A1879" s="147" t="s">
        <v>3539</v>
      </c>
      <c r="B1879" s="147" t="s">
        <v>5392</v>
      </c>
      <c r="C1879" s="147" t="s">
        <v>544</v>
      </c>
      <c r="D1879" s="147" t="s">
        <v>8514</v>
      </c>
      <c r="E1879" s="148">
        <v>0</v>
      </c>
      <c r="F1879" s="148">
        <v>1025</v>
      </c>
      <c r="G1879" s="148">
        <v>0</v>
      </c>
      <c r="H1879" s="148">
        <v>0</v>
      </c>
      <c r="I1879" s="147" t="s">
        <v>4537</v>
      </c>
      <c r="J1879" s="147" t="s">
        <v>4537</v>
      </c>
      <c r="K1879" s="147" t="s">
        <v>4537</v>
      </c>
      <c r="L1879" s="147" t="s">
        <v>8515</v>
      </c>
      <c r="M1879" s="147" t="s">
        <v>4537</v>
      </c>
      <c r="N1879" s="147" t="s">
        <v>233</v>
      </c>
      <c r="O1879" s="147" t="s">
        <v>4537</v>
      </c>
      <c r="P1879" s="147" t="s">
        <v>233</v>
      </c>
      <c r="Q1879" s="147" t="s">
        <v>4537</v>
      </c>
      <c r="R1879" s="147" t="s">
        <v>233</v>
      </c>
      <c r="S1879" s="147" t="s">
        <v>4537</v>
      </c>
      <c r="T1879" s="147" t="s">
        <v>233</v>
      </c>
      <c r="U1879" s="150">
        <f t="shared" si="29"/>
        <v>0</v>
      </c>
    </row>
    <row r="1880" spans="1:21" x14ac:dyDescent="0.2">
      <c r="A1880" s="147" t="s">
        <v>3539</v>
      </c>
      <c r="B1880" s="147" t="s">
        <v>226</v>
      </c>
      <c r="C1880" s="147" t="s">
        <v>63</v>
      </c>
      <c r="D1880" s="147" t="s">
        <v>8514</v>
      </c>
      <c r="E1880" s="148">
        <v>392</v>
      </c>
      <c r="F1880" s="148">
        <v>347</v>
      </c>
      <c r="G1880" s="148">
        <v>139</v>
      </c>
      <c r="H1880" s="148">
        <v>0</v>
      </c>
      <c r="I1880" s="147" t="s">
        <v>4537</v>
      </c>
      <c r="J1880" s="147" t="s">
        <v>4537</v>
      </c>
      <c r="K1880" s="147" t="s">
        <v>4537</v>
      </c>
      <c r="L1880" s="147" t="s">
        <v>8515</v>
      </c>
      <c r="M1880" s="147" t="s">
        <v>4537</v>
      </c>
      <c r="N1880" s="147" t="s">
        <v>233</v>
      </c>
      <c r="O1880" s="147" t="s">
        <v>4537</v>
      </c>
      <c r="P1880" s="147" t="s">
        <v>233</v>
      </c>
      <c r="Q1880" s="147" t="s">
        <v>4537</v>
      </c>
      <c r="R1880" s="147" t="s">
        <v>233</v>
      </c>
      <c r="S1880" s="147" t="s">
        <v>4537</v>
      </c>
      <c r="T1880" s="147" t="s">
        <v>233</v>
      </c>
      <c r="U1880" s="150">
        <f t="shared" si="29"/>
        <v>0</v>
      </c>
    </row>
    <row r="1881" spans="1:21" x14ac:dyDescent="0.2">
      <c r="A1881" s="147" t="s">
        <v>3539</v>
      </c>
      <c r="B1881" s="147" t="s">
        <v>55</v>
      </c>
      <c r="C1881" s="147" t="s">
        <v>63</v>
      </c>
      <c r="D1881" s="147" t="s">
        <v>8514</v>
      </c>
      <c r="E1881" s="148">
        <v>0</v>
      </c>
      <c r="F1881" s="148">
        <v>500</v>
      </c>
      <c r="G1881" s="148">
        <v>0</v>
      </c>
      <c r="H1881" s="148">
        <v>0</v>
      </c>
      <c r="I1881" s="147" t="s">
        <v>4537</v>
      </c>
      <c r="J1881" s="147" t="s">
        <v>4537</v>
      </c>
      <c r="K1881" s="147" t="s">
        <v>4537</v>
      </c>
      <c r="L1881" s="147" t="s">
        <v>8512</v>
      </c>
      <c r="M1881" s="147" t="s">
        <v>4537</v>
      </c>
      <c r="N1881" s="147" t="s">
        <v>233</v>
      </c>
      <c r="O1881" s="147" t="s">
        <v>4537</v>
      </c>
      <c r="P1881" s="147" t="s">
        <v>233</v>
      </c>
      <c r="Q1881" s="147" t="s">
        <v>4537</v>
      </c>
      <c r="R1881" s="147" t="s">
        <v>233</v>
      </c>
      <c r="S1881" s="147" t="s">
        <v>4537</v>
      </c>
      <c r="T1881" s="147" t="s">
        <v>233</v>
      </c>
      <c r="U1881" s="150">
        <f t="shared" si="29"/>
        <v>0</v>
      </c>
    </row>
    <row r="1882" spans="1:21" x14ac:dyDescent="0.2">
      <c r="A1882" s="147" t="s">
        <v>3539</v>
      </c>
      <c r="B1882" s="147" t="s">
        <v>61</v>
      </c>
      <c r="C1882" s="147" t="s">
        <v>63</v>
      </c>
      <c r="D1882" s="147" t="s">
        <v>8514</v>
      </c>
      <c r="E1882" s="148">
        <v>663</v>
      </c>
      <c r="F1882" s="148">
        <v>672</v>
      </c>
      <c r="G1882" s="148">
        <v>0</v>
      </c>
      <c r="H1882" s="148">
        <v>0</v>
      </c>
      <c r="I1882" s="147" t="s">
        <v>4537</v>
      </c>
      <c r="J1882" s="147" t="s">
        <v>4537</v>
      </c>
      <c r="K1882" s="147" t="s">
        <v>4537</v>
      </c>
      <c r="L1882" s="147" t="s">
        <v>8515</v>
      </c>
      <c r="M1882" s="147" t="s">
        <v>4537</v>
      </c>
      <c r="N1882" s="147" t="s">
        <v>233</v>
      </c>
      <c r="O1882" s="147" t="s">
        <v>4537</v>
      </c>
      <c r="P1882" s="147" t="s">
        <v>233</v>
      </c>
      <c r="Q1882" s="147" t="s">
        <v>4537</v>
      </c>
      <c r="R1882" s="147" t="s">
        <v>233</v>
      </c>
      <c r="S1882" s="147" t="s">
        <v>4537</v>
      </c>
      <c r="T1882" s="147" t="s">
        <v>233</v>
      </c>
      <c r="U1882" s="150">
        <f t="shared" si="29"/>
        <v>0</v>
      </c>
    </row>
    <row r="1883" spans="1:21" x14ac:dyDescent="0.2">
      <c r="A1883" s="147" t="s">
        <v>3539</v>
      </c>
      <c r="B1883" s="147" t="s">
        <v>8153</v>
      </c>
      <c r="C1883" s="147" t="s">
        <v>63</v>
      </c>
      <c r="D1883" s="147" t="s">
        <v>8514</v>
      </c>
      <c r="E1883" s="148">
        <v>0</v>
      </c>
      <c r="F1883" s="148">
        <v>350</v>
      </c>
      <c r="G1883" s="148">
        <v>0</v>
      </c>
      <c r="H1883" s="148">
        <v>0</v>
      </c>
      <c r="I1883" s="147" t="s">
        <v>4537</v>
      </c>
      <c r="J1883" s="147" t="s">
        <v>4537</v>
      </c>
      <c r="K1883" s="147" t="s">
        <v>4537</v>
      </c>
      <c r="L1883" s="147" t="s">
        <v>8512</v>
      </c>
      <c r="M1883" s="147" t="s">
        <v>4537</v>
      </c>
      <c r="N1883" s="147" t="s">
        <v>233</v>
      </c>
      <c r="O1883" s="147" t="s">
        <v>4537</v>
      </c>
      <c r="P1883" s="147" t="s">
        <v>233</v>
      </c>
      <c r="Q1883" s="147" t="s">
        <v>4537</v>
      </c>
      <c r="R1883" s="147" t="s">
        <v>233</v>
      </c>
      <c r="S1883" s="147" t="s">
        <v>4537</v>
      </c>
      <c r="T1883" s="147" t="s">
        <v>233</v>
      </c>
      <c r="U1883" s="150">
        <f t="shared" si="29"/>
        <v>0</v>
      </c>
    </row>
    <row r="1884" spans="1:21" x14ac:dyDescent="0.2">
      <c r="A1884" s="147" t="s">
        <v>3539</v>
      </c>
      <c r="B1884" s="147" t="s">
        <v>240</v>
      </c>
      <c r="C1884" s="147" t="s">
        <v>63</v>
      </c>
      <c r="D1884" s="147" t="s">
        <v>8514</v>
      </c>
      <c r="E1884" s="148">
        <v>217</v>
      </c>
      <c r="F1884" s="148">
        <v>217</v>
      </c>
      <c r="G1884" s="148">
        <v>109</v>
      </c>
      <c r="H1884" s="148">
        <v>0</v>
      </c>
      <c r="I1884" s="147" t="s">
        <v>4537</v>
      </c>
      <c r="J1884" s="147" t="s">
        <v>4537</v>
      </c>
      <c r="K1884" s="147" t="s">
        <v>4537</v>
      </c>
      <c r="L1884" s="147" t="s">
        <v>8512</v>
      </c>
      <c r="M1884" s="147" t="s">
        <v>4537</v>
      </c>
      <c r="N1884" s="147" t="s">
        <v>233</v>
      </c>
      <c r="O1884" s="147" t="s">
        <v>4537</v>
      </c>
      <c r="P1884" s="147" t="s">
        <v>233</v>
      </c>
      <c r="Q1884" s="147" t="s">
        <v>4537</v>
      </c>
      <c r="R1884" s="147" t="s">
        <v>233</v>
      </c>
      <c r="S1884" s="147" t="s">
        <v>4537</v>
      </c>
      <c r="T1884" s="147" t="s">
        <v>233</v>
      </c>
      <c r="U1884" s="150">
        <f t="shared" si="29"/>
        <v>0</v>
      </c>
    </row>
    <row r="1885" spans="1:21" x14ac:dyDescent="0.2">
      <c r="A1885" s="147" t="s">
        <v>3539</v>
      </c>
      <c r="B1885" s="147" t="s">
        <v>243</v>
      </c>
      <c r="C1885" s="147" t="s">
        <v>63</v>
      </c>
      <c r="D1885" s="147" t="s">
        <v>8514</v>
      </c>
      <c r="E1885" s="148">
        <v>0</v>
      </c>
      <c r="F1885" s="148">
        <v>500</v>
      </c>
      <c r="G1885" s="148">
        <v>0</v>
      </c>
      <c r="H1885" s="148">
        <v>0</v>
      </c>
      <c r="I1885" s="147" t="s">
        <v>4537</v>
      </c>
      <c r="J1885" s="147" t="s">
        <v>4537</v>
      </c>
      <c r="K1885" s="147" t="s">
        <v>4537</v>
      </c>
      <c r="L1885" s="147" t="s">
        <v>8512</v>
      </c>
      <c r="M1885" s="147" t="s">
        <v>4537</v>
      </c>
      <c r="N1885" s="147" t="s">
        <v>233</v>
      </c>
      <c r="O1885" s="147" t="s">
        <v>4537</v>
      </c>
      <c r="P1885" s="147" t="s">
        <v>233</v>
      </c>
      <c r="Q1885" s="147" t="s">
        <v>4537</v>
      </c>
      <c r="R1885" s="147" t="s">
        <v>233</v>
      </c>
      <c r="S1885" s="147" t="s">
        <v>4537</v>
      </c>
      <c r="T1885" s="147" t="s">
        <v>233</v>
      </c>
      <c r="U1885" s="150">
        <f t="shared" si="29"/>
        <v>0</v>
      </c>
    </row>
    <row r="1886" spans="1:21" x14ac:dyDescent="0.2">
      <c r="A1886" s="147" t="s">
        <v>3539</v>
      </c>
      <c r="B1886" s="147" t="s">
        <v>48</v>
      </c>
      <c r="C1886" s="147" t="s">
        <v>107</v>
      </c>
      <c r="D1886" s="147" t="s">
        <v>8514</v>
      </c>
      <c r="E1886" s="148">
        <v>360</v>
      </c>
      <c r="F1886" s="148">
        <v>960</v>
      </c>
      <c r="G1886" s="148">
        <v>0</v>
      </c>
      <c r="H1886" s="148">
        <v>0</v>
      </c>
      <c r="I1886" s="147" t="s">
        <v>4537</v>
      </c>
      <c r="J1886" s="147" t="s">
        <v>4537</v>
      </c>
      <c r="K1886" s="147" t="s">
        <v>4537</v>
      </c>
      <c r="L1886" s="147" t="s">
        <v>8512</v>
      </c>
      <c r="M1886" s="147" t="s">
        <v>4537</v>
      </c>
      <c r="N1886" s="147" t="s">
        <v>233</v>
      </c>
      <c r="O1886" s="147" t="s">
        <v>4537</v>
      </c>
      <c r="P1886" s="147" t="s">
        <v>233</v>
      </c>
      <c r="Q1886" s="147" t="s">
        <v>4537</v>
      </c>
      <c r="R1886" s="147" t="s">
        <v>233</v>
      </c>
      <c r="S1886" s="147" t="s">
        <v>4537</v>
      </c>
      <c r="T1886" s="147" t="s">
        <v>233</v>
      </c>
      <c r="U1886" s="150">
        <f t="shared" si="29"/>
        <v>0</v>
      </c>
    </row>
    <row r="1887" spans="1:21" x14ac:dyDescent="0.2">
      <c r="A1887" s="147" t="s">
        <v>3539</v>
      </c>
      <c r="B1887" s="147" t="s">
        <v>3521</v>
      </c>
      <c r="C1887" s="147" t="s">
        <v>366</v>
      </c>
      <c r="D1887" s="147" t="s">
        <v>8514</v>
      </c>
      <c r="E1887" s="148">
        <v>196</v>
      </c>
      <c r="F1887" s="148">
        <v>0</v>
      </c>
      <c r="G1887" s="148">
        <v>0</v>
      </c>
      <c r="H1887" s="148">
        <v>0</v>
      </c>
      <c r="I1887" s="147" t="s">
        <v>4537</v>
      </c>
      <c r="J1887" s="147" t="s">
        <v>4537</v>
      </c>
      <c r="K1887" s="147" t="s">
        <v>4537</v>
      </c>
      <c r="L1887" s="147" t="s">
        <v>8515</v>
      </c>
      <c r="M1887" s="147" t="s">
        <v>4537</v>
      </c>
      <c r="N1887" s="147" t="s">
        <v>233</v>
      </c>
      <c r="O1887" s="147" t="s">
        <v>4537</v>
      </c>
      <c r="P1887" s="147" t="s">
        <v>233</v>
      </c>
      <c r="Q1887" s="147" t="s">
        <v>4537</v>
      </c>
      <c r="R1887" s="147" t="s">
        <v>233</v>
      </c>
      <c r="S1887" s="147" t="s">
        <v>4537</v>
      </c>
      <c r="T1887" s="147" t="s">
        <v>233</v>
      </c>
      <c r="U1887" s="150">
        <f t="shared" si="29"/>
        <v>0</v>
      </c>
    </row>
    <row r="1888" spans="1:21" x14ac:dyDescent="0.2">
      <c r="A1888" s="147" t="s">
        <v>3539</v>
      </c>
      <c r="B1888" s="147" t="s">
        <v>6941</v>
      </c>
      <c r="C1888" s="147" t="s">
        <v>107</v>
      </c>
      <c r="D1888" s="147" t="s">
        <v>8514</v>
      </c>
      <c r="E1888" s="148">
        <v>1111</v>
      </c>
      <c r="F1888" s="148">
        <v>0</v>
      </c>
      <c r="G1888" s="148">
        <v>0</v>
      </c>
      <c r="H1888" s="148">
        <v>0</v>
      </c>
      <c r="I1888" s="147" t="s">
        <v>4537</v>
      </c>
      <c r="J1888" s="147" t="s">
        <v>4537</v>
      </c>
      <c r="K1888" s="147" t="s">
        <v>4537</v>
      </c>
      <c r="L1888" s="147" t="s">
        <v>8512</v>
      </c>
      <c r="M1888" s="147" t="s">
        <v>4537</v>
      </c>
      <c r="N1888" s="147" t="s">
        <v>233</v>
      </c>
      <c r="O1888" s="147" t="s">
        <v>4537</v>
      </c>
      <c r="P1888" s="147" t="s">
        <v>233</v>
      </c>
      <c r="Q1888" s="147" t="s">
        <v>4537</v>
      </c>
      <c r="R1888" s="147" t="s">
        <v>233</v>
      </c>
      <c r="S1888" s="147" t="s">
        <v>4537</v>
      </c>
      <c r="T1888" s="147" t="s">
        <v>233</v>
      </c>
      <c r="U1888" s="150">
        <f t="shared" si="29"/>
        <v>0</v>
      </c>
    </row>
    <row r="1889" spans="1:21" x14ac:dyDescent="0.2">
      <c r="A1889" s="147" t="s">
        <v>3539</v>
      </c>
      <c r="B1889" s="147" t="s">
        <v>4908</v>
      </c>
      <c r="C1889" s="147" t="s">
        <v>43</v>
      </c>
      <c r="D1889" s="147" t="s">
        <v>8514</v>
      </c>
      <c r="E1889" s="148">
        <v>0</v>
      </c>
      <c r="F1889" s="148">
        <v>1180</v>
      </c>
      <c r="G1889" s="148">
        <v>0</v>
      </c>
      <c r="H1889" s="148">
        <v>0</v>
      </c>
      <c r="I1889" s="147" t="s">
        <v>4537</v>
      </c>
      <c r="J1889" s="147" t="s">
        <v>4537</v>
      </c>
      <c r="K1889" s="147" t="s">
        <v>4537</v>
      </c>
      <c r="L1889" s="147" t="s">
        <v>8512</v>
      </c>
      <c r="M1889" s="147" t="s">
        <v>4537</v>
      </c>
      <c r="N1889" s="147" t="s">
        <v>233</v>
      </c>
      <c r="O1889" s="147" t="s">
        <v>4537</v>
      </c>
      <c r="P1889" s="147" t="s">
        <v>233</v>
      </c>
      <c r="Q1889" s="147" t="s">
        <v>4537</v>
      </c>
      <c r="R1889" s="147" t="s">
        <v>233</v>
      </c>
      <c r="S1889" s="147" t="s">
        <v>4537</v>
      </c>
      <c r="T1889" s="147" t="s">
        <v>233</v>
      </c>
      <c r="U1889" s="150">
        <f t="shared" si="29"/>
        <v>0</v>
      </c>
    </row>
    <row r="1890" spans="1:21" x14ac:dyDescent="0.2">
      <c r="A1890" s="147" t="s">
        <v>3539</v>
      </c>
      <c r="B1890" s="147" t="s">
        <v>4902</v>
      </c>
      <c r="C1890" s="147" t="s">
        <v>43</v>
      </c>
      <c r="D1890" s="147" t="s">
        <v>8514</v>
      </c>
      <c r="E1890" s="148">
        <v>632</v>
      </c>
      <c r="F1890" s="148">
        <v>772</v>
      </c>
      <c r="G1890" s="148">
        <v>140</v>
      </c>
      <c r="H1890" s="148">
        <v>0</v>
      </c>
      <c r="I1890" s="147" t="s">
        <v>4537</v>
      </c>
      <c r="J1890" s="147" t="s">
        <v>4537</v>
      </c>
      <c r="K1890" s="147" t="s">
        <v>4537</v>
      </c>
      <c r="L1890" s="147" t="s">
        <v>8512</v>
      </c>
      <c r="M1890" s="147" t="s">
        <v>4537</v>
      </c>
      <c r="N1890" s="147" t="s">
        <v>233</v>
      </c>
      <c r="O1890" s="147" t="s">
        <v>4537</v>
      </c>
      <c r="P1890" s="147" t="s">
        <v>233</v>
      </c>
      <c r="Q1890" s="147" t="s">
        <v>4537</v>
      </c>
      <c r="R1890" s="147" t="s">
        <v>233</v>
      </c>
      <c r="S1890" s="147" t="s">
        <v>4537</v>
      </c>
      <c r="T1890" s="147" t="s">
        <v>233</v>
      </c>
      <c r="U1890" s="150">
        <f t="shared" si="29"/>
        <v>0</v>
      </c>
    </row>
    <row r="1891" spans="1:21" x14ac:dyDescent="0.2">
      <c r="A1891" s="147" t="s">
        <v>3539</v>
      </c>
      <c r="B1891" s="147" t="s">
        <v>6873</v>
      </c>
      <c r="C1891" s="147" t="s">
        <v>544</v>
      </c>
      <c r="D1891" s="147" t="s">
        <v>8514</v>
      </c>
      <c r="E1891" s="148">
        <v>0</v>
      </c>
      <c r="F1891" s="148">
        <v>462</v>
      </c>
      <c r="G1891" s="148">
        <v>145</v>
      </c>
      <c r="H1891" s="148">
        <v>0</v>
      </c>
      <c r="I1891" s="147" t="s">
        <v>4537</v>
      </c>
      <c r="J1891" s="147" t="s">
        <v>4537</v>
      </c>
      <c r="K1891" s="147" t="s">
        <v>4537</v>
      </c>
      <c r="L1891" s="147" t="s">
        <v>8512</v>
      </c>
      <c r="M1891" s="147" t="s">
        <v>4537</v>
      </c>
      <c r="N1891" s="147" t="s">
        <v>233</v>
      </c>
      <c r="O1891" s="147" t="s">
        <v>4537</v>
      </c>
      <c r="P1891" s="147" t="s">
        <v>233</v>
      </c>
      <c r="Q1891" s="147" t="s">
        <v>4537</v>
      </c>
      <c r="R1891" s="147" t="s">
        <v>233</v>
      </c>
      <c r="S1891" s="147" t="s">
        <v>4537</v>
      </c>
      <c r="T1891" s="147" t="s">
        <v>233</v>
      </c>
      <c r="U1891" s="150">
        <f t="shared" si="29"/>
        <v>0</v>
      </c>
    </row>
    <row r="1892" spans="1:21" x14ac:dyDescent="0.2">
      <c r="A1892" s="147" t="s">
        <v>3539</v>
      </c>
      <c r="B1892" s="147" t="s">
        <v>7211</v>
      </c>
      <c r="C1892" s="147" t="s">
        <v>43</v>
      </c>
      <c r="D1892" s="147" t="s">
        <v>8514</v>
      </c>
      <c r="E1892" s="148">
        <v>0</v>
      </c>
      <c r="F1892" s="148">
        <v>800</v>
      </c>
      <c r="G1892" s="148">
        <v>0</v>
      </c>
      <c r="H1892" s="148">
        <v>0</v>
      </c>
      <c r="I1892" s="147" t="s">
        <v>4537</v>
      </c>
      <c r="J1892" s="147" t="s">
        <v>4537</v>
      </c>
      <c r="K1892" s="147" t="s">
        <v>4537</v>
      </c>
      <c r="L1892" s="147" t="s">
        <v>8512</v>
      </c>
      <c r="M1892" s="147" t="s">
        <v>4537</v>
      </c>
      <c r="N1892" s="147" t="s">
        <v>233</v>
      </c>
      <c r="O1892" s="147" t="s">
        <v>4537</v>
      </c>
      <c r="P1892" s="147" t="s">
        <v>233</v>
      </c>
      <c r="Q1892" s="147" t="s">
        <v>4537</v>
      </c>
      <c r="R1892" s="147" t="s">
        <v>233</v>
      </c>
      <c r="S1892" s="147" t="s">
        <v>4537</v>
      </c>
      <c r="T1892" s="147" t="s">
        <v>233</v>
      </c>
      <c r="U1892" s="150">
        <f t="shared" si="29"/>
        <v>0</v>
      </c>
    </row>
    <row r="1893" spans="1:21" x14ac:dyDescent="0.2">
      <c r="A1893" s="147" t="s">
        <v>3539</v>
      </c>
      <c r="B1893" s="147" t="s">
        <v>3524</v>
      </c>
      <c r="C1893" s="147" t="s">
        <v>366</v>
      </c>
      <c r="D1893" s="147" t="s">
        <v>8514</v>
      </c>
      <c r="E1893" s="148">
        <v>95</v>
      </c>
      <c r="F1893" s="148">
        <v>112</v>
      </c>
      <c r="G1893" s="148">
        <v>0</v>
      </c>
      <c r="H1893" s="148">
        <v>0</v>
      </c>
      <c r="I1893" s="147" t="s">
        <v>4537</v>
      </c>
      <c r="J1893" s="147" t="s">
        <v>4537</v>
      </c>
      <c r="K1893" s="147" t="s">
        <v>4537</v>
      </c>
      <c r="L1893" s="147" t="s">
        <v>8512</v>
      </c>
      <c r="M1893" s="147" t="s">
        <v>4537</v>
      </c>
      <c r="N1893" s="147" t="s">
        <v>233</v>
      </c>
      <c r="O1893" s="147" t="s">
        <v>4537</v>
      </c>
      <c r="P1893" s="147" t="s">
        <v>233</v>
      </c>
      <c r="Q1893" s="147" t="s">
        <v>4537</v>
      </c>
      <c r="R1893" s="147" t="s">
        <v>233</v>
      </c>
      <c r="S1893" s="147" t="s">
        <v>4537</v>
      </c>
      <c r="T1893" s="147" t="s">
        <v>233</v>
      </c>
      <c r="U1893" s="150">
        <f t="shared" si="29"/>
        <v>0</v>
      </c>
    </row>
    <row r="1894" spans="1:21" x14ac:dyDescent="0.2">
      <c r="A1894" s="147" t="s">
        <v>3539</v>
      </c>
      <c r="B1894" s="147" t="s">
        <v>5292</v>
      </c>
      <c r="C1894" s="147" t="s">
        <v>544</v>
      </c>
      <c r="D1894" s="147" t="s">
        <v>8514</v>
      </c>
      <c r="E1894" s="148">
        <v>0</v>
      </c>
      <c r="F1894" s="148">
        <v>450</v>
      </c>
      <c r="G1894" s="148">
        <v>0</v>
      </c>
      <c r="H1894" s="148">
        <v>0</v>
      </c>
      <c r="I1894" s="147" t="s">
        <v>4537</v>
      </c>
      <c r="J1894" s="147" t="s">
        <v>4537</v>
      </c>
      <c r="K1894" s="147" t="s">
        <v>4537</v>
      </c>
      <c r="L1894" s="147" t="s">
        <v>8512</v>
      </c>
      <c r="M1894" s="147" t="s">
        <v>4537</v>
      </c>
      <c r="N1894" s="147" t="s">
        <v>233</v>
      </c>
      <c r="O1894" s="147" t="s">
        <v>4537</v>
      </c>
      <c r="P1894" s="147" t="s">
        <v>233</v>
      </c>
      <c r="Q1894" s="147" t="s">
        <v>4537</v>
      </c>
      <c r="R1894" s="147" t="s">
        <v>233</v>
      </c>
      <c r="S1894" s="147" t="s">
        <v>4537</v>
      </c>
      <c r="T1894" s="147" t="s">
        <v>233</v>
      </c>
      <c r="U1894" s="150">
        <f t="shared" si="29"/>
        <v>0</v>
      </c>
    </row>
    <row r="1895" spans="1:21" x14ac:dyDescent="0.2">
      <c r="A1895" s="147" t="s">
        <v>3539</v>
      </c>
      <c r="B1895" s="147" t="s">
        <v>6793</v>
      </c>
      <c r="C1895" s="147" t="s">
        <v>107</v>
      </c>
      <c r="D1895" s="147" t="s">
        <v>8514</v>
      </c>
      <c r="E1895" s="148">
        <v>0</v>
      </c>
      <c r="F1895" s="148">
        <v>583</v>
      </c>
      <c r="G1895" s="148">
        <v>257</v>
      </c>
      <c r="H1895" s="148">
        <v>0</v>
      </c>
      <c r="I1895" s="147" t="s">
        <v>4537</v>
      </c>
      <c r="J1895" s="147" t="s">
        <v>4537</v>
      </c>
      <c r="K1895" s="147" t="s">
        <v>4537</v>
      </c>
      <c r="L1895" s="147" t="s">
        <v>8512</v>
      </c>
      <c r="M1895" s="147" t="s">
        <v>4537</v>
      </c>
      <c r="N1895" s="147" t="s">
        <v>233</v>
      </c>
      <c r="O1895" s="147" t="s">
        <v>4537</v>
      </c>
      <c r="P1895" s="147" t="s">
        <v>233</v>
      </c>
      <c r="Q1895" s="147" t="s">
        <v>4537</v>
      </c>
      <c r="R1895" s="147" t="s">
        <v>233</v>
      </c>
      <c r="S1895" s="147" t="s">
        <v>4537</v>
      </c>
      <c r="T1895" s="147" t="s">
        <v>233</v>
      </c>
      <c r="U1895" s="150">
        <f t="shared" si="29"/>
        <v>0</v>
      </c>
    </row>
    <row r="1896" spans="1:21" x14ac:dyDescent="0.2">
      <c r="A1896" s="147" t="s">
        <v>3539</v>
      </c>
      <c r="B1896" s="147" t="s">
        <v>5215</v>
      </c>
      <c r="C1896" s="147" t="s">
        <v>43</v>
      </c>
      <c r="D1896" s="147" t="s">
        <v>8514</v>
      </c>
      <c r="E1896" s="148">
        <v>0</v>
      </c>
      <c r="F1896" s="148">
        <v>1411</v>
      </c>
      <c r="G1896" s="148">
        <v>0</v>
      </c>
      <c r="H1896" s="148">
        <v>0</v>
      </c>
      <c r="I1896" s="147" t="s">
        <v>4537</v>
      </c>
      <c r="J1896" s="147" t="s">
        <v>4537</v>
      </c>
      <c r="K1896" s="147" t="s">
        <v>4537</v>
      </c>
      <c r="L1896" s="147" t="s">
        <v>8512</v>
      </c>
      <c r="M1896" s="147" t="s">
        <v>4537</v>
      </c>
      <c r="N1896" s="147" t="s">
        <v>233</v>
      </c>
      <c r="O1896" s="147" t="s">
        <v>4537</v>
      </c>
      <c r="P1896" s="147" t="s">
        <v>233</v>
      </c>
      <c r="Q1896" s="147" t="s">
        <v>4537</v>
      </c>
      <c r="R1896" s="147" t="s">
        <v>233</v>
      </c>
      <c r="S1896" s="147" t="s">
        <v>4537</v>
      </c>
      <c r="T1896" s="147" t="s">
        <v>233</v>
      </c>
      <c r="U1896" s="150">
        <f t="shared" si="29"/>
        <v>0</v>
      </c>
    </row>
    <row r="1897" spans="1:21" x14ac:dyDescent="0.2">
      <c r="A1897" s="147" t="s">
        <v>3539</v>
      </c>
      <c r="B1897" s="147" t="s">
        <v>7228</v>
      </c>
      <c r="C1897" s="147" t="s">
        <v>43</v>
      </c>
      <c r="D1897" s="147" t="s">
        <v>8514</v>
      </c>
      <c r="E1897" s="148">
        <v>0</v>
      </c>
      <c r="F1897" s="148">
        <v>800</v>
      </c>
      <c r="G1897" s="148">
        <v>0</v>
      </c>
      <c r="H1897" s="148">
        <v>0</v>
      </c>
      <c r="I1897" s="147" t="s">
        <v>4537</v>
      </c>
      <c r="J1897" s="147" t="s">
        <v>4537</v>
      </c>
      <c r="K1897" s="147" t="s">
        <v>4537</v>
      </c>
      <c r="L1897" s="147" t="s">
        <v>8512</v>
      </c>
      <c r="M1897" s="147" t="s">
        <v>4537</v>
      </c>
      <c r="N1897" s="147" t="s">
        <v>233</v>
      </c>
      <c r="O1897" s="147" t="s">
        <v>4537</v>
      </c>
      <c r="P1897" s="147" t="s">
        <v>233</v>
      </c>
      <c r="Q1897" s="147" t="s">
        <v>4537</v>
      </c>
      <c r="R1897" s="147" t="s">
        <v>233</v>
      </c>
      <c r="S1897" s="147" t="s">
        <v>4537</v>
      </c>
      <c r="T1897" s="147" t="s">
        <v>233</v>
      </c>
      <c r="U1897" s="150">
        <f t="shared" si="29"/>
        <v>0</v>
      </c>
    </row>
    <row r="1898" spans="1:21" x14ac:dyDescent="0.2">
      <c r="A1898" s="147" t="s">
        <v>3539</v>
      </c>
      <c r="B1898" s="147" t="s">
        <v>4763</v>
      </c>
      <c r="C1898" s="147" t="s">
        <v>107</v>
      </c>
      <c r="D1898" s="147" t="s">
        <v>8514</v>
      </c>
      <c r="E1898" s="148">
        <v>1632</v>
      </c>
      <c r="F1898" s="148">
        <v>1632</v>
      </c>
      <c r="G1898" s="148">
        <v>856</v>
      </c>
      <c r="H1898" s="148">
        <v>0</v>
      </c>
      <c r="I1898" s="147" t="s">
        <v>4537</v>
      </c>
      <c r="J1898" s="147" t="s">
        <v>4537</v>
      </c>
      <c r="K1898" s="147" t="s">
        <v>4537</v>
      </c>
      <c r="L1898" s="147" t="s">
        <v>8512</v>
      </c>
      <c r="M1898" s="147" t="s">
        <v>4537</v>
      </c>
      <c r="N1898" s="147" t="s">
        <v>233</v>
      </c>
      <c r="O1898" s="147" t="s">
        <v>4537</v>
      </c>
      <c r="P1898" s="147" t="s">
        <v>233</v>
      </c>
      <c r="Q1898" s="147" t="s">
        <v>4537</v>
      </c>
      <c r="R1898" s="147" t="s">
        <v>233</v>
      </c>
      <c r="S1898" s="147" t="s">
        <v>4537</v>
      </c>
      <c r="T1898" s="147" t="s">
        <v>233</v>
      </c>
      <c r="U1898" s="150">
        <f t="shared" si="29"/>
        <v>0</v>
      </c>
    </row>
    <row r="1899" spans="1:21" x14ac:dyDescent="0.2">
      <c r="A1899" s="147" t="s">
        <v>3539</v>
      </c>
      <c r="B1899" s="147" t="s">
        <v>8038</v>
      </c>
      <c r="C1899" s="147" t="s">
        <v>544</v>
      </c>
      <c r="D1899" s="147" t="s">
        <v>8514</v>
      </c>
      <c r="E1899" s="148">
        <v>0</v>
      </c>
      <c r="F1899" s="148">
        <v>524</v>
      </c>
      <c r="G1899" s="148">
        <v>0</v>
      </c>
      <c r="H1899" s="148">
        <v>0</v>
      </c>
      <c r="I1899" s="147" t="s">
        <v>4537</v>
      </c>
      <c r="J1899" s="147" t="s">
        <v>4537</v>
      </c>
      <c r="K1899" s="147" t="s">
        <v>4537</v>
      </c>
      <c r="L1899" s="147" t="s">
        <v>8515</v>
      </c>
      <c r="M1899" s="147" t="s">
        <v>4537</v>
      </c>
      <c r="N1899" s="147" t="s">
        <v>233</v>
      </c>
      <c r="O1899" s="147" t="s">
        <v>4537</v>
      </c>
      <c r="P1899" s="147" t="s">
        <v>233</v>
      </c>
      <c r="Q1899" s="147" t="s">
        <v>4537</v>
      </c>
      <c r="R1899" s="147" t="s">
        <v>233</v>
      </c>
      <c r="S1899" s="147" t="s">
        <v>4537</v>
      </c>
      <c r="T1899" s="147" t="s">
        <v>233</v>
      </c>
      <c r="U1899" s="150">
        <f t="shared" si="29"/>
        <v>0</v>
      </c>
    </row>
    <row r="1900" spans="1:21" x14ac:dyDescent="0.2">
      <c r="A1900" s="147" t="s">
        <v>3539</v>
      </c>
      <c r="B1900" s="147" t="s">
        <v>5967</v>
      </c>
      <c r="C1900" s="147" t="s">
        <v>544</v>
      </c>
      <c r="D1900" s="147" t="s">
        <v>8514</v>
      </c>
      <c r="E1900" s="148">
        <v>0</v>
      </c>
      <c r="F1900" s="148">
        <v>721</v>
      </c>
      <c r="G1900" s="148">
        <v>0</v>
      </c>
      <c r="H1900" s="148">
        <v>0</v>
      </c>
      <c r="I1900" s="147" t="s">
        <v>4537</v>
      </c>
      <c r="J1900" s="147" t="s">
        <v>4537</v>
      </c>
      <c r="K1900" s="147" t="s">
        <v>4537</v>
      </c>
      <c r="L1900" s="147" t="s">
        <v>8515</v>
      </c>
      <c r="M1900" s="147" t="s">
        <v>4537</v>
      </c>
      <c r="N1900" s="147" t="s">
        <v>233</v>
      </c>
      <c r="O1900" s="147" t="s">
        <v>4537</v>
      </c>
      <c r="P1900" s="147" t="s">
        <v>233</v>
      </c>
      <c r="Q1900" s="147" t="s">
        <v>4537</v>
      </c>
      <c r="R1900" s="147" t="s">
        <v>233</v>
      </c>
      <c r="S1900" s="147" t="s">
        <v>4537</v>
      </c>
      <c r="T1900" s="147" t="s">
        <v>233</v>
      </c>
      <c r="U1900" s="150">
        <f t="shared" si="29"/>
        <v>0</v>
      </c>
    </row>
    <row r="1901" spans="1:21" x14ac:dyDescent="0.2">
      <c r="A1901" s="147" t="s">
        <v>3539</v>
      </c>
      <c r="B1901" s="147" t="s">
        <v>6077</v>
      </c>
      <c r="C1901" s="147" t="s">
        <v>544</v>
      </c>
      <c r="D1901" s="147" t="s">
        <v>8514</v>
      </c>
      <c r="E1901" s="148">
        <v>0</v>
      </c>
      <c r="F1901" s="148">
        <v>1040</v>
      </c>
      <c r="G1901" s="148">
        <v>0</v>
      </c>
      <c r="H1901" s="148">
        <v>0</v>
      </c>
      <c r="I1901" s="147" t="s">
        <v>4537</v>
      </c>
      <c r="J1901" s="147" t="s">
        <v>4537</v>
      </c>
      <c r="K1901" s="147" t="s">
        <v>4537</v>
      </c>
      <c r="L1901" s="147" t="s">
        <v>8512</v>
      </c>
      <c r="M1901" s="147" t="s">
        <v>4537</v>
      </c>
      <c r="N1901" s="147" t="s">
        <v>233</v>
      </c>
      <c r="O1901" s="147" t="s">
        <v>4537</v>
      </c>
      <c r="P1901" s="147" t="s">
        <v>233</v>
      </c>
      <c r="Q1901" s="147" t="s">
        <v>4537</v>
      </c>
      <c r="R1901" s="147" t="s">
        <v>233</v>
      </c>
      <c r="S1901" s="147" t="s">
        <v>4537</v>
      </c>
      <c r="T1901" s="147" t="s">
        <v>233</v>
      </c>
      <c r="U1901" s="150">
        <f t="shared" si="29"/>
        <v>0</v>
      </c>
    </row>
    <row r="1902" spans="1:21" x14ac:dyDescent="0.2">
      <c r="A1902" s="147" t="s">
        <v>3539</v>
      </c>
      <c r="B1902" s="147" t="s">
        <v>7605</v>
      </c>
      <c r="C1902" s="147" t="s">
        <v>43</v>
      </c>
      <c r="D1902" s="147" t="s">
        <v>8514</v>
      </c>
      <c r="E1902" s="148">
        <v>0</v>
      </c>
      <c r="F1902" s="148">
        <v>2110</v>
      </c>
      <c r="G1902" s="148">
        <v>344</v>
      </c>
      <c r="H1902" s="148">
        <v>0</v>
      </c>
      <c r="I1902" s="147" t="s">
        <v>4537</v>
      </c>
      <c r="J1902" s="147" t="s">
        <v>4537</v>
      </c>
      <c r="K1902" s="147" t="s">
        <v>4537</v>
      </c>
      <c r="L1902" s="147" t="s">
        <v>8512</v>
      </c>
      <c r="M1902" s="147" t="s">
        <v>4537</v>
      </c>
      <c r="N1902" s="147" t="s">
        <v>233</v>
      </c>
      <c r="O1902" s="147" t="s">
        <v>4537</v>
      </c>
      <c r="P1902" s="147" t="s">
        <v>233</v>
      </c>
      <c r="Q1902" s="147" t="s">
        <v>4537</v>
      </c>
      <c r="R1902" s="147" t="s">
        <v>233</v>
      </c>
      <c r="S1902" s="147" t="s">
        <v>4537</v>
      </c>
      <c r="T1902" s="147" t="s">
        <v>233</v>
      </c>
      <c r="U1902" s="150">
        <f t="shared" si="29"/>
        <v>0</v>
      </c>
    </row>
    <row r="1903" spans="1:21" x14ac:dyDescent="0.2">
      <c r="A1903" s="147" t="s">
        <v>3539</v>
      </c>
      <c r="B1903" s="147" t="s">
        <v>223</v>
      </c>
      <c r="C1903" s="147" t="s">
        <v>63</v>
      </c>
      <c r="D1903" s="147" t="s">
        <v>8514</v>
      </c>
      <c r="E1903" s="148">
        <v>0</v>
      </c>
      <c r="F1903" s="148">
        <v>300</v>
      </c>
      <c r="G1903" s="148">
        <v>0</v>
      </c>
      <c r="H1903" s="148">
        <v>0</v>
      </c>
      <c r="I1903" s="147" t="s">
        <v>4537</v>
      </c>
      <c r="J1903" s="147" t="s">
        <v>4537</v>
      </c>
      <c r="K1903" s="147" t="s">
        <v>4537</v>
      </c>
      <c r="L1903" s="147" t="s">
        <v>8512</v>
      </c>
      <c r="M1903" s="147" t="s">
        <v>4537</v>
      </c>
      <c r="N1903" s="147" t="s">
        <v>233</v>
      </c>
      <c r="O1903" s="147" t="s">
        <v>4537</v>
      </c>
      <c r="P1903" s="147" t="s">
        <v>233</v>
      </c>
      <c r="Q1903" s="147" t="s">
        <v>4537</v>
      </c>
      <c r="R1903" s="147" t="s">
        <v>233</v>
      </c>
      <c r="S1903" s="147" t="s">
        <v>4537</v>
      </c>
      <c r="T1903" s="147" t="s">
        <v>233</v>
      </c>
      <c r="U1903" s="150">
        <f t="shared" si="29"/>
        <v>0</v>
      </c>
    </row>
    <row r="1904" spans="1:21" x14ac:dyDescent="0.2">
      <c r="A1904" s="147" t="s">
        <v>3539</v>
      </c>
      <c r="B1904" s="147" t="s">
        <v>8231</v>
      </c>
      <c r="C1904" s="147" t="s">
        <v>43</v>
      </c>
      <c r="D1904" s="147" t="s">
        <v>8514</v>
      </c>
      <c r="E1904" s="148">
        <v>0</v>
      </c>
      <c r="F1904" s="148">
        <v>875</v>
      </c>
      <c r="G1904" s="148">
        <v>0</v>
      </c>
      <c r="H1904" s="148">
        <v>0</v>
      </c>
      <c r="I1904" s="147" t="s">
        <v>4537</v>
      </c>
      <c r="J1904" s="147" t="s">
        <v>4537</v>
      </c>
      <c r="K1904" s="147" t="s">
        <v>4537</v>
      </c>
      <c r="L1904" s="147" t="s">
        <v>8512</v>
      </c>
      <c r="M1904" s="147" t="s">
        <v>4537</v>
      </c>
      <c r="N1904" s="147" t="s">
        <v>233</v>
      </c>
      <c r="O1904" s="147" t="s">
        <v>4537</v>
      </c>
      <c r="P1904" s="147" t="s">
        <v>233</v>
      </c>
      <c r="Q1904" s="147" t="s">
        <v>4537</v>
      </c>
      <c r="R1904" s="147" t="s">
        <v>233</v>
      </c>
      <c r="S1904" s="147" t="s">
        <v>4537</v>
      </c>
      <c r="T1904" s="147" t="s">
        <v>233</v>
      </c>
      <c r="U1904" s="150">
        <f t="shared" si="29"/>
        <v>0</v>
      </c>
    </row>
    <row r="1905" spans="1:21" x14ac:dyDescent="0.2">
      <c r="A1905" s="147" t="s">
        <v>3539</v>
      </c>
      <c r="B1905" s="147" t="s">
        <v>155</v>
      </c>
      <c r="C1905" s="147" t="s">
        <v>1289</v>
      </c>
      <c r="D1905" s="147" t="s">
        <v>8514</v>
      </c>
      <c r="E1905" s="148">
        <v>0</v>
      </c>
      <c r="F1905" s="148">
        <v>0</v>
      </c>
      <c r="G1905" s="148">
        <v>0</v>
      </c>
      <c r="H1905" s="148">
        <v>0</v>
      </c>
      <c r="I1905" s="147" t="s">
        <v>4537</v>
      </c>
      <c r="J1905" s="147" t="s">
        <v>4537</v>
      </c>
      <c r="K1905" s="147" t="s">
        <v>4537</v>
      </c>
      <c r="L1905" s="147" t="s">
        <v>8515</v>
      </c>
      <c r="M1905" s="147" t="s">
        <v>4537</v>
      </c>
      <c r="N1905" s="147" t="s">
        <v>233</v>
      </c>
      <c r="O1905" s="147" t="s">
        <v>4537</v>
      </c>
      <c r="P1905" s="147" t="s">
        <v>233</v>
      </c>
      <c r="Q1905" s="147" t="s">
        <v>4537</v>
      </c>
      <c r="R1905" s="147" t="s">
        <v>233</v>
      </c>
      <c r="S1905" s="147" t="s">
        <v>4537</v>
      </c>
      <c r="T1905" s="147" t="s">
        <v>233</v>
      </c>
      <c r="U1905" s="150">
        <f t="shared" si="29"/>
        <v>0</v>
      </c>
    </row>
    <row r="1906" spans="1:21" x14ac:dyDescent="0.2">
      <c r="A1906" s="147" t="s">
        <v>3539</v>
      </c>
      <c r="B1906" s="147" t="s">
        <v>4721</v>
      </c>
      <c r="C1906" s="147" t="s">
        <v>43</v>
      </c>
      <c r="D1906" s="147" t="s">
        <v>8514</v>
      </c>
      <c r="E1906" s="148">
        <v>0</v>
      </c>
      <c r="F1906" s="148">
        <v>750</v>
      </c>
      <c r="G1906" s="148">
        <v>0</v>
      </c>
      <c r="H1906" s="148">
        <v>0</v>
      </c>
      <c r="I1906" s="147" t="s">
        <v>4537</v>
      </c>
      <c r="J1906" s="147" t="s">
        <v>4537</v>
      </c>
      <c r="K1906" s="147" t="s">
        <v>4537</v>
      </c>
      <c r="L1906" s="147" t="s">
        <v>8512</v>
      </c>
      <c r="M1906" s="147" t="s">
        <v>4537</v>
      </c>
      <c r="N1906" s="147" t="s">
        <v>233</v>
      </c>
      <c r="O1906" s="147" t="s">
        <v>4537</v>
      </c>
      <c r="P1906" s="147" t="s">
        <v>233</v>
      </c>
      <c r="Q1906" s="147" t="s">
        <v>4537</v>
      </c>
      <c r="R1906" s="147" t="s">
        <v>233</v>
      </c>
      <c r="S1906" s="147" t="s">
        <v>4537</v>
      </c>
      <c r="T1906" s="147" t="s">
        <v>233</v>
      </c>
      <c r="U1906" s="150">
        <f t="shared" si="29"/>
        <v>0</v>
      </c>
    </row>
    <row r="1907" spans="1:21" x14ac:dyDescent="0.2">
      <c r="A1907" s="147" t="s">
        <v>3539</v>
      </c>
      <c r="B1907" s="147" t="s">
        <v>4718</v>
      </c>
      <c r="C1907" s="147" t="s">
        <v>43</v>
      </c>
      <c r="D1907" s="147" t="s">
        <v>8514</v>
      </c>
      <c r="E1907" s="148">
        <v>0</v>
      </c>
      <c r="F1907" s="148">
        <v>779</v>
      </c>
      <c r="G1907" s="148">
        <v>0</v>
      </c>
      <c r="H1907" s="148">
        <v>0</v>
      </c>
      <c r="I1907" s="147" t="s">
        <v>4537</v>
      </c>
      <c r="J1907" s="147" t="s">
        <v>4537</v>
      </c>
      <c r="K1907" s="147" t="s">
        <v>4537</v>
      </c>
      <c r="L1907" s="147" t="s">
        <v>8512</v>
      </c>
      <c r="M1907" s="147" t="s">
        <v>4537</v>
      </c>
      <c r="N1907" s="147" t="s">
        <v>233</v>
      </c>
      <c r="O1907" s="147" t="s">
        <v>4537</v>
      </c>
      <c r="P1907" s="147" t="s">
        <v>233</v>
      </c>
      <c r="Q1907" s="147" t="s">
        <v>4537</v>
      </c>
      <c r="R1907" s="147" t="s">
        <v>233</v>
      </c>
      <c r="S1907" s="147" t="s">
        <v>4537</v>
      </c>
      <c r="T1907" s="147" t="s">
        <v>233</v>
      </c>
      <c r="U1907" s="150">
        <f t="shared" si="29"/>
        <v>0</v>
      </c>
    </row>
    <row r="1908" spans="1:21" x14ac:dyDescent="0.2">
      <c r="A1908" s="147" t="s">
        <v>3539</v>
      </c>
      <c r="B1908" s="147" t="s">
        <v>8021</v>
      </c>
      <c r="C1908" s="147" t="s">
        <v>107</v>
      </c>
      <c r="D1908" s="147" t="s">
        <v>8514</v>
      </c>
      <c r="E1908" s="148">
        <v>0</v>
      </c>
      <c r="F1908" s="148">
        <v>2400</v>
      </c>
      <c r="G1908" s="148">
        <v>0</v>
      </c>
      <c r="H1908" s="148">
        <v>0</v>
      </c>
      <c r="I1908" s="147" t="s">
        <v>4537</v>
      </c>
      <c r="J1908" s="147" t="s">
        <v>4537</v>
      </c>
      <c r="K1908" s="147" t="s">
        <v>4537</v>
      </c>
      <c r="L1908" s="147" t="s">
        <v>8512</v>
      </c>
      <c r="M1908" s="147" t="s">
        <v>4537</v>
      </c>
      <c r="N1908" s="147" t="s">
        <v>233</v>
      </c>
      <c r="O1908" s="147" t="s">
        <v>4537</v>
      </c>
      <c r="P1908" s="147" t="s">
        <v>233</v>
      </c>
      <c r="Q1908" s="147" t="s">
        <v>4537</v>
      </c>
      <c r="R1908" s="147" t="s">
        <v>233</v>
      </c>
      <c r="S1908" s="147" t="s">
        <v>4537</v>
      </c>
      <c r="T1908" s="147" t="s">
        <v>233</v>
      </c>
      <c r="U1908" s="150">
        <f t="shared" si="29"/>
        <v>0</v>
      </c>
    </row>
    <row r="1909" spans="1:21" x14ac:dyDescent="0.2">
      <c r="A1909" s="147" t="s">
        <v>3539</v>
      </c>
      <c r="B1909" s="147" t="s">
        <v>6098</v>
      </c>
      <c r="C1909" s="147" t="s">
        <v>544</v>
      </c>
      <c r="D1909" s="147" t="s">
        <v>8514</v>
      </c>
      <c r="E1909" s="148">
        <v>0</v>
      </c>
      <c r="F1909" s="148">
        <v>1400</v>
      </c>
      <c r="G1909" s="148">
        <v>0</v>
      </c>
      <c r="H1909" s="148">
        <v>0</v>
      </c>
      <c r="I1909" s="147" t="s">
        <v>4537</v>
      </c>
      <c r="J1909" s="147" t="s">
        <v>4537</v>
      </c>
      <c r="K1909" s="147" t="s">
        <v>4537</v>
      </c>
      <c r="L1909" s="147" t="s">
        <v>8512</v>
      </c>
      <c r="M1909" s="147" t="s">
        <v>4537</v>
      </c>
      <c r="N1909" s="147" t="s">
        <v>233</v>
      </c>
      <c r="O1909" s="147" t="s">
        <v>4537</v>
      </c>
      <c r="P1909" s="147" t="s">
        <v>233</v>
      </c>
      <c r="Q1909" s="147" t="s">
        <v>4537</v>
      </c>
      <c r="R1909" s="147" t="s">
        <v>233</v>
      </c>
      <c r="S1909" s="147" t="s">
        <v>4537</v>
      </c>
      <c r="T1909" s="147" t="s">
        <v>233</v>
      </c>
      <c r="U1909" s="150">
        <f t="shared" si="29"/>
        <v>0</v>
      </c>
    </row>
    <row r="1910" spans="1:21" x14ac:dyDescent="0.2">
      <c r="A1910" s="147" t="s">
        <v>3539</v>
      </c>
      <c r="B1910" s="147" t="s">
        <v>6347</v>
      </c>
      <c r="C1910" s="147" t="s">
        <v>544</v>
      </c>
      <c r="D1910" s="147" t="s">
        <v>8514</v>
      </c>
      <c r="E1910" s="148">
        <v>0</v>
      </c>
      <c r="F1910" s="148">
        <v>599</v>
      </c>
      <c r="G1910" s="148">
        <v>0</v>
      </c>
      <c r="H1910" s="148">
        <v>0</v>
      </c>
      <c r="I1910" s="147" t="s">
        <v>4537</v>
      </c>
      <c r="J1910" s="147" t="s">
        <v>4537</v>
      </c>
      <c r="K1910" s="147" t="s">
        <v>4537</v>
      </c>
      <c r="L1910" s="147" t="s">
        <v>8512</v>
      </c>
      <c r="M1910" s="147" t="s">
        <v>4537</v>
      </c>
      <c r="N1910" s="147" t="s">
        <v>233</v>
      </c>
      <c r="O1910" s="147" t="s">
        <v>4537</v>
      </c>
      <c r="P1910" s="147" t="s">
        <v>233</v>
      </c>
      <c r="Q1910" s="147" t="s">
        <v>4537</v>
      </c>
      <c r="R1910" s="147" t="s">
        <v>233</v>
      </c>
      <c r="S1910" s="147" t="s">
        <v>4537</v>
      </c>
      <c r="T1910" s="147" t="s">
        <v>233</v>
      </c>
      <c r="U1910" s="150">
        <f t="shared" si="29"/>
        <v>0</v>
      </c>
    </row>
    <row r="1911" spans="1:21" x14ac:dyDescent="0.2">
      <c r="A1911" s="147" t="s">
        <v>3539</v>
      </c>
      <c r="B1911" s="147" t="s">
        <v>8279</v>
      </c>
      <c r="C1911" s="147" t="s">
        <v>544</v>
      </c>
      <c r="D1911" s="147" t="s">
        <v>8514</v>
      </c>
      <c r="E1911" s="148">
        <v>0</v>
      </c>
      <c r="F1911" s="148">
        <v>750</v>
      </c>
      <c r="G1911" s="148">
        <v>0</v>
      </c>
      <c r="H1911" s="148">
        <v>0</v>
      </c>
      <c r="I1911" s="147" t="s">
        <v>4537</v>
      </c>
      <c r="J1911" s="147" t="s">
        <v>4537</v>
      </c>
      <c r="K1911" s="147" t="s">
        <v>4537</v>
      </c>
      <c r="L1911" s="147" t="s">
        <v>8512</v>
      </c>
      <c r="M1911" s="147" t="s">
        <v>4537</v>
      </c>
      <c r="N1911" s="147" t="s">
        <v>233</v>
      </c>
      <c r="O1911" s="147" t="s">
        <v>4537</v>
      </c>
      <c r="P1911" s="147" t="s">
        <v>233</v>
      </c>
      <c r="Q1911" s="147" t="s">
        <v>4537</v>
      </c>
      <c r="R1911" s="147" t="s">
        <v>233</v>
      </c>
      <c r="S1911" s="147" t="s">
        <v>4537</v>
      </c>
      <c r="T1911" s="147" t="s">
        <v>233</v>
      </c>
      <c r="U1911" s="150">
        <f t="shared" si="29"/>
        <v>0</v>
      </c>
    </row>
    <row r="1912" spans="1:21" x14ac:dyDescent="0.2">
      <c r="A1912" s="147" t="s">
        <v>3539</v>
      </c>
      <c r="B1912" s="147" t="s">
        <v>5957</v>
      </c>
      <c r="C1912" s="147" t="s">
        <v>544</v>
      </c>
      <c r="D1912" s="147" t="s">
        <v>8514</v>
      </c>
      <c r="E1912" s="148">
        <v>0</v>
      </c>
      <c r="F1912" s="148">
        <v>1124</v>
      </c>
      <c r="G1912" s="148">
        <v>0</v>
      </c>
      <c r="H1912" s="148">
        <v>0</v>
      </c>
      <c r="I1912" s="147" t="s">
        <v>4537</v>
      </c>
      <c r="J1912" s="147" t="s">
        <v>4537</v>
      </c>
      <c r="K1912" s="147" t="s">
        <v>4537</v>
      </c>
      <c r="L1912" s="147" t="s">
        <v>8515</v>
      </c>
      <c r="M1912" s="147" t="s">
        <v>4537</v>
      </c>
      <c r="N1912" s="147" t="s">
        <v>233</v>
      </c>
      <c r="O1912" s="147" t="s">
        <v>4537</v>
      </c>
      <c r="P1912" s="147" t="s">
        <v>233</v>
      </c>
      <c r="Q1912" s="147" t="s">
        <v>4537</v>
      </c>
      <c r="R1912" s="147" t="s">
        <v>233</v>
      </c>
      <c r="S1912" s="147" t="s">
        <v>4537</v>
      </c>
      <c r="T1912" s="147" t="s">
        <v>233</v>
      </c>
      <c r="U1912" s="150">
        <f t="shared" si="29"/>
        <v>0</v>
      </c>
    </row>
    <row r="1913" spans="1:21" x14ac:dyDescent="0.2">
      <c r="A1913" s="147" t="s">
        <v>3539</v>
      </c>
      <c r="B1913" s="147" t="s">
        <v>5930</v>
      </c>
      <c r="C1913" s="147" t="s">
        <v>544</v>
      </c>
      <c r="D1913" s="147" t="s">
        <v>8514</v>
      </c>
      <c r="E1913" s="148">
        <v>0</v>
      </c>
      <c r="F1913" s="148">
        <v>556</v>
      </c>
      <c r="G1913" s="148">
        <v>0</v>
      </c>
      <c r="H1913" s="148">
        <v>0</v>
      </c>
      <c r="I1913" s="147" t="s">
        <v>4537</v>
      </c>
      <c r="J1913" s="147" t="s">
        <v>4537</v>
      </c>
      <c r="K1913" s="147" t="s">
        <v>4537</v>
      </c>
      <c r="L1913" s="147" t="s">
        <v>8515</v>
      </c>
      <c r="M1913" s="147" t="s">
        <v>4537</v>
      </c>
      <c r="N1913" s="147" t="s">
        <v>233</v>
      </c>
      <c r="O1913" s="147" t="s">
        <v>4537</v>
      </c>
      <c r="P1913" s="147" t="s">
        <v>233</v>
      </c>
      <c r="Q1913" s="147" t="s">
        <v>4537</v>
      </c>
      <c r="R1913" s="147" t="s">
        <v>233</v>
      </c>
      <c r="S1913" s="147" t="s">
        <v>4537</v>
      </c>
      <c r="T1913" s="147" t="s">
        <v>233</v>
      </c>
      <c r="U1913" s="150">
        <f t="shared" si="29"/>
        <v>0</v>
      </c>
    </row>
    <row r="1914" spans="1:21" x14ac:dyDescent="0.2">
      <c r="A1914" s="147" t="s">
        <v>3539</v>
      </c>
      <c r="B1914" s="147" t="s">
        <v>184</v>
      </c>
      <c r="C1914" s="147" t="s">
        <v>544</v>
      </c>
      <c r="D1914" s="147" t="s">
        <v>8514</v>
      </c>
      <c r="E1914" s="148">
        <v>0</v>
      </c>
      <c r="F1914" s="148">
        <v>780</v>
      </c>
      <c r="G1914" s="148">
        <v>0</v>
      </c>
      <c r="H1914" s="148">
        <v>0</v>
      </c>
      <c r="I1914" s="147" t="s">
        <v>4537</v>
      </c>
      <c r="J1914" s="147" t="s">
        <v>4537</v>
      </c>
      <c r="K1914" s="147" t="s">
        <v>4537</v>
      </c>
      <c r="L1914" s="147" t="s">
        <v>8515</v>
      </c>
      <c r="M1914" s="147" t="s">
        <v>4537</v>
      </c>
      <c r="N1914" s="147" t="s">
        <v>233</v>
      </c>
      <c r="O1914" s="147" t="s">
        <v>4537</v>
      </c>
      <c r="P1914" s="147" t="s">
        <v>233</v>
      </c>
      <c r="Q1914" s="147" t="s">
        <v>4537</v>
      </c>
      <c r="R1914" s="147" t="s">
        <v>233</v>
      </c>
      <c r="S1914" s="147" t="s">
        <v>4537</v>
      </c>
      <c r="T1914" s="147" t="s">
        <v>233</v>
      </c>
      <c r="U1914" s="150">
        <f t="shared" si="29"/>
        <v>0</v>
      </c>
    </row>
    <row r="1915" spans="1:21" x14ac:dyDescent="0.2">
      <c r="A1915" s="147" t="s">
        <v>3539</v>
      </c>
      <c r="B1915" s="147" t="s">
        <v>4929</v>
      </c>
      <c r="C1915" s="147" t="s">
        <v>63</v>
      </c>
      <c r="D1915" s="147" t="s">
        <v>8514</v>
      </c>
      <c r="E1915" s="148">
        <v>1171</v>
      </c>
      <c r="F1915" s="148">
        <v>1171</v>
      </c>
      <c r="G1915" s="148">
        <v>506</v>
      </c>
      <c r="H1915" s="148">
        <v>0</v>
      </c>
      <c r="I1915" s="147" t="s">
        <v>4537</v>
      </c>
      <c r="J1915" s="147" t="s">
        <v>4537</v>
      </c>
      <c r="K1915" s="147" t="s">
        <v>4537</v>
      </c>
      <c r="L1915" s="147" t="s">
        <v>8515</v>
      </c>
      <c r="M1915" s="147" t="s">
        <v>4537</v>
      </c>
      <c r="N1915" s="147" t="s">
        <v>233</v>
      </c>
      <c r="O1915" s="147" t="s">
        <v>4537</v>
      </c>
      <c r="P1915" s="147" t="s">
        <v>233</v>
      </c>
      <c r="Q1915" s="147" t="s">
        <v>4537</v>
      </c>
      <c r="R1915" s="147" t="s">
        <v>233</v>
      </c>
      <c r="S1915" s="147" t="s">
        <v>4537</v>
      </c>
      <c r="T1915" s="147" t="s">
        <v>233</v>
      </c>
      <c r="U1915" s="150">
        <f t="shared" si="29"/>
        <v>0</v>
      </c>
    </row>
    <row r="1916" spans="1:21" x14ac:dyDescent="0.2">
      <c r="A1916" s="147" t="s">
        <v>3539</v>
      </c>
      <c r="B1916" s="147" t="s">
        <v>155</v>
      </c>
      <c r="C1916" s="147" t="s">
        <v>1289</v>
      </c>
      <c r="D1916" s="147" t="s">
        <v>8521</v>
      </c>
      <c r="E1916" s="148">
        <v>346</v>
      </c>
      <c r="F1916" s="148">
        <v>2552</v>
      </c>
      <c r="G1916" s="148">
        <v>582</v>
      </c>
      <c r="H1916" s="148">
        <v>0</v>
      </c>
      <c r="I1916" s="147" t="s">
        <v>4537</v>
      </c>
      <c r="J1916" s="147" t="s">
        <v>4537</v>
      </c>
      <c r="K1916" s="147" t="s">
        <v>4537</v>
      </c>
      <c r="L1916" s="147" t="s">
        <v>8512</v>
      </c>
      <c r="M1916" s="147" t="s">
        <v>4537</v>
      </c>
      <c r="N1916" s="147" t="s">
        <v>233</v>
      </c>
      <c r="O1916" s="147" t="s">
        <v>4537</v>
      </c>
      <c r="P1916" s="147" t="s">
        <v>233</v>
      </c>
      <c r="Q1916" s="147" t="s">
        <v>4537</v>
      </c>
      <c r="R1916" s="147" t="s">
        <v>233</v>
      </c>
      <c r="S1916" s="147" t="s">
        <v>4537</v>
      </c>
      <c r="T1916" s="147" t="s">
        <v>233</v>
      </c>
      <c r="U1916" s="150">
        <f t="shared" si="29"/>
        <v>0</v>
      </c>
    </row>
    <row r="1917" spans="1:21" x14ac:dyDescent="0.2">
      <c r="A1917" s="147" t="s">
        <v>3539</v>
      </c>
      <c r="B1917" s="147" t="s">
        <v>3512</v>
      </c>
      <c r="C1917" s="147" t="s">
        <v>63</v>
      </c>
      <c r="D1917" s="147" t="s">
        <v>8521</v>
      </c>
      <c r="E1917" s="148">
        <v>363</v>
      </c>
      <c r="F1917" s="148">
        <v>5623</v>
      </c>
      <c r="G1917" s="148">
        <v>172</v>
      </c>
      <c r="H1917" s="148">
        <v>15</v>
      </c>
      <c r="I1917" s="147" t="s">
        <v>4537</v>
      </c>
      <c r="J1917" s="147" t="s">
        <v>4537</v>
      </c>
      <c r="K1917" s="147" t="s">
        <v>4537</v>
      </c>
      <c r="L1917" s="147" t="s">
        <v>8515</v>
      </c>
      <c r="M1917" s="147" t="s">
        <v>4537</v>
      </c>
      <c r="N1917" s="147" t="s">
        <v>233</v>
      </c>
      <c r="O1917" s="147" t="s">
        <v>4537</v>
      </c>
      <c r="P1917" s="147" t="s">
        <v>233</v>
      </c>
      <c r="Q1917" s="147" t="s">
        <v>4537</v>
      </c>
      <c r="R1917" s="147" t="s">
        <v>233</v>
      </c>
      <c r="S1917" s="147" t="s">
        <v>4537</v>
      </c>
      <c r="T1917" s="147" t="s">
        <v>233</v>
      </c>
      <c r="U1917" s="150">
        <f t="shared" si="29"/>
        <v>0</v>
      </c>
    </row>
    <row r="1918" spans="1:21" x14ac:dyDescent="0.2">
      <c r="A1918" s="147" t="s">
        <v>3539</v>
      </c>
      <c r="B1918" s="147" t="s">
        <v>4929</v>
      </c>
      <c r="C1918" s="147" t="s">
        <v>63</v>
      </c>
      <c r="D1918" s="147" t="s">
        <v>8521</v>
      </c>
      <c r="E1918" s="148">
        <v>1568</v>
      </c>
      <c r="F1918" s="148">
        <v>4033</v>
      </c>
      <c r="G1918" s="148">
        <v>1595</v>
      </c>
      <c r="H1918" s="148">
        <v>49</v>
      </c>
      <c r="I1918" s="147" t="s">
        <v>4537</v>
      </c>
      <c r="J1918" s="147" t="s">
        <v>4537</v>
      </c>
      <c r="K1918" s="147" t="s">
        <v>4537</v>
      </c>
      <c r="L1918" s="147" t="s">
        <v>8515</v>
      </c>
      <c r="M1918" s="147" t="s">
        <v>4537</v>
      </c>
      <c r="N1918" s="147" t="s">
        <v>233</v>
      </c>
      <c r="O1918" s="147" t="s">
        <v>4537</v>
      </c>
      <c r="P1918" s="147" t="s">
        <v>233</v>
      </c>
      <c r="Q1918" s="147" t="s">
        <v>4537</v>
      </c>
      <c r="R1918" s="147" t="s">
        <v>233</v>
      </c>
      <c r="S1918" s="147" t="s">
        <v>4537</v>
      </c>
      <c r="T1918" s="147" t="s">
        <v>233</v>
      </c>
      <c r="U1918" s="150">
        <f t="shared" si="29"/>
        <v>0</v>
      </c>
    </row>
    <row r="1919" spans="1:21" x14ac:dyDescent="0.2">
      <c r="A1919" s="147" t="s">
        <v>3539</v>
      </c>
      <c r="B1919" s="147" t="s">
        <v>6793</v>
      </c>
      <c r="C1919" s="147" t="s">
        <v>107</v>
      </c>
      <c r="D1919" s="147" t="s">
        <v>8521</v>
      </c>
      <c r="E1919" s="148">
        <v>67</v>
      </c>
      <c r="F1919" s="148">
        <v>2437</v>
      </c>
      <c r="G1919" s="148">
        <v>0</v>
      </c>
      <c r="H1919" s="148">
        <v>1</v>
      </c>
      <c r="I1919" s="147" t="s">
        <v>4537</v>
      </c>
      <c r="J1919" s="147" t="s">
        <v>4537</v>
      </c>
      <c r="K1919" s="147" t="s">
        <v>4537</v>
      </c>
      <c r="L1919" s="147" t="s">
        <v>8512</v>
      </c>
      <c r="M1919" s="147" t="s">
        <v>4537</v>
      </c>
      <c r="N1919" s="147" t="s">
        <v>233</v>
      </c>
      <c r="O1919" s="147" t="s">
        <v>4537</v>
      </c>
      <c r="P1919" s="147" t="s">
        <v>233</v>
      </c>
      <c r="Q1919" s="147" t="s">
        <v>4537</v>
      </c>
      <c r="R1919" s="147" t="s">
        <v>233</v>
      </c>
      <c r="S1919" s="147" t="s">
        <v>4537</v>
      </c>
      <c r="T1919" s="147" t="s">
        <v>233</v>
      </c>
      <c r="U1919" s="150">
        <f t="shared" si="29"/>
        <v>0</v>
      </c>
    </row>
    <row r="1920" spans="1:21" x14ac:dyDescent="0.2">
      <c r="A1920" s="147" t="s">
        <v>3539</v>
      </c>
      <c r="B1920" s="147" t="s">
        <v>4726</v>
      </c>
      <c r="C1920" s="147" t="s">
        <v>43</v>
      </c>
      <c r="D1920" s="147" t="s">
        <v>8521</v>
      </c>
      <c r="E1920" s="148">
        <v>680</v>
      </c>
      <c r="F1920" s="148">
        <v>6621</v>
      </c>
      <c r="G1920" s="148">
        <v>267</v>
      </c>
      <c r="H1920" s="148">
        <v>4</v>
      </c>
      <c r="I1920" s="147" t="s">
        <v>4537</v>
      </c>
      <c r="J1920" s="147" t="s">
        <v>4537</v>
      </c>
      <c r="K1920" s="147" t="s">
        <v>4537</v>
      </c>
      <c r="L1920" s="147" t="s">
        <v>8515</v>
      </c>
      <c r="M1920" s="147" t="s">
        <v>4537</v>
      </c>
      <c r="N1920" s="147" t="s">
        <v>233</v>
      </c>
      <c r="O1920" s="147" t="s">
        <v>4537</v>
      </c>
      <c r="P1920" s="147" t="s">
        <v>233</v>
      </c>
      <c r="Q1920" s="147" t="s">
        <v>4537</v>
      </c>
      <c r="R1920" s="147" t="s">
        <v>233</v>
      </c>
      <c r="S1920" s="147" t="s">
        <v>4537</v>
      </c>
      <c r="T1920" s="147" t="s">
        <v>233</v>
      </c>
      <c r="U1920" s="150">
        <f t="shared" si="29"/>
        <v>0</v>
      </c>
    </row>
    <row r="1921" spans="1:21" x14ac:dyDescent="0.2">
      <c r="A1921" s="147" t="s">
        <v>3539</v>
      </c>
      <c r="B1921" s="147" t="s">
        <v>4902</v>
      </c>
      <c r="C1921" s="147" t="s">
        <v>43</v>
      </c>
      <c r="D1921" s="147" t="s">
        <v>8521</v>
      </c>
      <c r="E1921" s="148">
        <v>168</v>
      </c>
      <c r="F1921" s="148">
        <v>2278</v>
      </c>
      <c r="G1921" s="148">
        <v>148</v>
      </c>
      <c r="H1921" s="148">
        <v>17</v>
      </c>
      <c r="I1921" s="147" t="s">
        <v>4537</v>
      </c>
      <c r="J1921" s="147" t="s">
        <v>4537</v>
      </c>
      <c r="K1921" s="147" t="s">
        <v>4537</v>
      </c>
      <c r="L1921" s="147" t="s">
        <v>8515</v>
      </c>
      <c r="M1921" s="147" t="s">
        <v>4537</v>
      </c>
      <c r="N1921" s="147" t="s">
        <v>233</v>
      </c>
      <c r="O1921" s="147" t="s">
        <v>4537</v>
      </c>
      <c r="P1921" s="147" t="s">
        <v>233</v>
      </c>
      <c r="Q1921" s="147" t="s">
        <v>4537</v>
      </c>
      <c r="R1921" s="147" t="s">
        <v>233</v>
      </c>
      <c r="S1921" s="147" t="s">
        <v>4537</v>
      </c>
      <c r="T1921" s="147" t="s">
        <v>233</v>
      </c>
      <c r="U1921" s="150">
        <f t="shared" si="29"/>
        <v>0</v>
      </c>
    </row>
    <row r="1922" spans="1:21" x14ac:dyDescent="0.2">
      <c r="A1922" s="147" t="s">
        <v>3539</v>
      </c>
      <c r="B1922" s="147" t="s">
        <v>5750</v>
      </c>
      <c r="C1922" s="147" t="s">
        <v>43</v>
      </c>
      <c r="D1922" s="147" t="s">
        <v>8521</v>
      </c>
      <c r="E1922" s="148">
        <v>201</v>
      </c>
      <c r="F1922" s="148">
        <v>3150</v>
      </c>
      <c r="G1922" s="148">
        <v>0</v>
      </c>
      <c r="H1922" s="148">
        <v>0</v>
      </c>
      <c r="I1922" s="147" t="s">
        <v>4537</v>
      </c>
      <c r="J1922" s="147" t="s">
        <v>4537</v>
      </c>
      <c r="K1922" s="147" t="s">
        <v>4537</v>
      </c>
      <c r="L1922" s="147" t="s">
        <v>8512</v>
      </c>
      <c r="M1922" s="147" t="s">
        <v>4537</v>
      </c>
      <c r="N1922" s="147" t="s">
        <v>233</v>
      </c>
      <c r="O1922" s="147" t="s">
        <v>4537</v>
      </c>
      <c r="P1922" s="147" t="s">
        <v>233</v>
      </c>
      <c r="Q1922" s="147" t="s">
        <v>4537</v>
      </c>
      <c r="R1922" s="147" t="s">
        <v>233</v>
      </c>
      <c r="S1922" s="147" t="s">
        <v>4537</v>
      </c>
      <c r="T1922" s="147" t="s">
        <v>233</v>
      </c>
      <c r="U1922" s="150">
        <f t="shared" ref="U1922:U1985" si="30">COUNTIF(I1922:K1922,"Yes")+COUNTIF(M1922,"Yes")+COUNTIF(O1922,"Yes")+COUNTIF(Q1922,"Yes")+COUNTIF(S1922,"Yes")</f>
        <v>0</v>
      </c>
    </row>
    <row r="1923" spans="1:21" x14ac:dyDescent="0.2">
      <c r="A1923" s="147" t="s">
        <v>3539</v>
      </c>
      <c r="B1923" s="147" t="s">
        <v>5627</v>
      </c>
      <c r="C1923" s="147" t="s">
        <v>43</v>
      </c>
      <c r="D1923" s="147" t="s">
        <v>8521</v>
      </c>
      <c r="E1923" s="148">
        <v>130</v>
      </c>
      <c r="F1923" s="148">
        <v>1433</v>
      </c>
      <c r="G1923" s="148">
        <v>1</v>
      </c>
      <c r="H1923" s="148">
        <v>0</v>
      </c>
      <c r="I1923" s="147" t="s">
        <v>4537</v>
      </c>
      <c r="J1923" s="147" t="s">
        <v>4537</v>
      </c>
      <c r="K1923" s="147" t="s">
        <v>4537</v>
      </c>
      <c r="L1923" s="147" t="s">
        <v>8512</v>
      </c>
      <c r="M1923" s="147" t="s">
        <v>4537</v>
      </c>
      <c r="N1923" s="147" t="s">
        <v>233</v>
      </c>
      <c r="O1923" s="147" t="s">
        <v>4537</v>
      </c>
      <c r="P1923" s="147" t="s">
        <v>233</v>
      </c>
      <c r="Q1923" s="147" t="s">
        <v>4537</v>
      </c>
      <c r="R1923" s="147" t="s">
        <v>233</v>
      </c>
      <c r="S1923" s="147" t="s">
        <v>4537</v>
      </c>
      <c r="T1923" s="147" t="s">
        <v>233</v>
      </c>
      <c r="U1923" s="150">
        <f t="shared" si="30"/>
        <v>0</v>
      </c>
    </row>
    <row r="1924" spans="1:21" x14ac:dyDescent="0.2">
      <c r="A1924" s="147" t="s">
        <v>3539</v>
      </c>
      <c r="B1924" s="147" t="s">
        <v>61</v>
      </c>
      <c r="C1924" s="147" t="s">
        <v>63</v>
      </c>
      <c r="D1924" s="147" t="s">
        <v>8521</v>
      </c>
      <c r="E1924" s="148">
        <v>0</v>
      </c>
      <c r="F1924" s="148">
        <v>2386</v>
      </c>
      <c r="G1924" s="148">
        <v>0</v>
      </c>
      <c r="H1924" s="148">
        <v>0</v>
      </c>
      <c r="I1924" s="147" t="s">
        <v>4537</v>
      </c>
      <c r="J1924" s="147" t="s">
        <v>4537</v>
      </c>
      <c r="K1924" s="147" t="s">
        <v>4537</v>
      </c>
      <c r="L1924" s="147" t="s">
        <v>8515</v>
      </c>
      <c r="M1924" s="147" t="s">
        <v>4537</v>
      </c>
      <c r="N1924" s="147" t="s">
        <v>233</v>
      </c>
      <c r="O1924" s="147" t="s">
        <v>4537</v>
      </c>
      <c r="P1924" s="147" t="s">
        <v>233</v>
      </c>
      <c r="Q1924" s="147" t="s">
        <v>4537</v>
      </c>
      <c r="R1924" s="147" t="s">
        <v>233</v>
      </c>
      <c r="S1924" s="147" t="s">
        <v>4537</v>
      </c>
      <c r="T1924" s="147" t="s">
        <v>233</v>
      </c>
      <c r="U1924" s="150">
        <f t="shared" si="30"/>
        <v>0</v>
      </c>
    </row>
    <row r="1925" spans="1:21" x14ac:dyDescent="0.2">
      <c r="A1925" s="147" t="s">
        <v>3539</v>
      </c>
      <c r="B1925" s="147" t="s">
        <v>226</v>
      </c>
      <c r="C1925" s="147" t="s">
        <v>63</v>
      </c>
      <c r="D1925" s="147" t="s">
        <v>8521</v>
      </c>
      <c r="E1925" s="148">
        <v>188</v>
      </c>
      <c r="F1925" s="148">
        <v>2302</v>
      </c>
      <c r="G1925" s="148">
        <v>0</v>
      </c>
      <c r="H1925" s="148">
        <v>0</v>
      </c>
      <c r="I1925" s="147" t="s">
        <v>4537</v>
      </c>
      <c r="J1925" s="147" t="s">
        <v>4537</v>
      </c>
      <c r="K1925" s="147" t="s">
        <v>4537</v>
      </c>
      <c r="L1925" s="147" t="s">
        <v>8515</v>
      </c>
      <c r="M1925" s="147" t="s">
        <v>4537</v>
      </c>
      <c r="N1925" s="147" t="s">
        <v>233</v>
      </c>
      <c r="O1925" s="147" t="s">
        <v>4537</v>
      </c>
      <c r="P1925" s="147" t="s">
        <v>233</v>
      </c>
      <c r="Q1925" s="147" t="s">
        <v>4537</v>
      </c>
      <c r="R1925" s="147" t="s">
        <v>233</v>
      </c>
      <c r="S1925" s="147" t="s">
        <v>4537</v>
      </c>
      <c r="T1925" s="147" t="s">
        <v>233</v>
      </c>
      <c r="U1925" s="150">
        <f t="shared" si="30"/>
        <v>0</v>
      </c>
    </row>
    <row r="1926" spans="1:21" x14ac:dyDescent="0.2">
      <c r="A1926" s="147" t="s">
        <v>3539</v>
      </c>
      <c r="B1926" s="147" t="s">
        <v>7682</v>
      </c>
      <c r="C1926" s="147" t="s">
        <v>63</v>
      </c>
      <c r="D1926" s="147" t="s">
        <v>8521</v>
      </c>
      <c r="E1926" s="148">
        <v>202</v>
      </c>
      <c r="F1926" s="148">
        <v>3380</v>
      </c>
      <c r="G1926" s="148">
        <v>43</v>
      </c>
      <c r="H1926" s="148">
        <v>0</v>
      </c>
      <c r="I1926" s="147" t="s">
        <v>4537</v>
      </c>
      <c r="J1926" s="147" t="s">
        <v>4537</v>
      </c>
      <c r="K1926" s="147" t="s">
        <v>4537</v>
      </c>
      <c r="L1926" s="147" t="s">
        <v>8512</v>
      </c>
      <c r="M1926" s="147" t="s">
        <v>4537</v>
      </c>
      <c r="N1926" s="147" t="s">
        <v>233</v>
      </c>
      <c r="O1926" s="147" t="s">
        <v>4537</v>
      </c>
      <c r="P1926" s="147" t="s">
        <v>233</v>
      </c>
      <c r="Q1926" s="147" t="s">
        <v>4537</v>
      </c>
      <c r="R1926" s="147" t="s">
        <v>233</v>
      </c>
      <c r="S1926" s="147" t="s">
        <v>4537</v>
      </c>
      <c r="T1926" s="147" t="s">
        <v>233</v>
      </c>
      <c r="U1926" s="150">
        <f t="shared" si="30"/>
        <v>0</v>
      </c>
    </row>
    <row r="1927" spans="1:21" x14ac:dyDescent="0.2">
      <c r="A1927" s="147" t="s">
        <v>3539</v>
      </c>
      <c r="B1927" s="147" t="s">
        <v>7236</v>
      </c>
      <c r="C1927" s="147" t="s">
        <v>43</v>
      </c>
      <c r="D1927" s="147" t="s">
        <v>8521</v>
      </c>
      <c r="E1927" s="148">
        <v>388</v>
      </c>
      <c r="F1927" s="148">
        <v>4016</v>
      </c>
      <c r="G1927" s="148">
        <v>365</v>
      </c>
      <c r="H1927" s="148">
        <v>8</v>
      </c>
      <c r="I1927" s="147" t="s">
        <v>4537</v>
      </c>
      <c r="J1927" s="147" t="s">
        <v>4537</v>
      </c>
      <c r="K1927" s="147" t="s">
        <v>4537</v>
      </c>
      <c r="L1927" s="147" t="s">
        <v>8512</v>
      </c>
      <c r="M1927" s="147" t="s">
        <v>4537</v>
      </c>
      <c r="N1927" s="147" t="s">
        <v>233</v>
      </c>
      <c r="O1927" s="147" t="s">
        <v>4537</v>
      </c>
      <c r="P1927" s="147" t="s">
        <v>233</v>
      </c>
      <c r="Q1927" s="147" t="s">
        <v>4537</v>
      </c>
      <c r="R1927" s="147" t="s">
        <v>233</v>
      </c>
      <c r="S1927" s="147" t="s">
        <v>4537</v>
      </c>
      <c r="T1927" s="147" t="s">
        <v>233</v>
      </c>
      <c r="U1927" s="150">
        <f t="shared" si="30"/>
        <v>0</v>
      </c>
    </row>
    <row r="1928" spans="1:21" x14ac:dyDescent="0.2">
      <c r="A1928" s="147" t="s">
        <v>3539</v>
      </c>
      <c r="B1928" s="147" t="s">
        <v>172</v>
      </c>
      <c r="C1928" s="147" t="s">
        <v>63</v>
      </c>
      <c r="D1928" s="147" t="s">
        <v>8521</v>
      </c>
      <c r="E1928" s="148">
        <v>143</v>
      </c>
      <c r="F1928" s="148">
        <v>1149</v>
      </c>
      <c r="G1928" s="148">
        <v>220</v>
      </c>
      <c r="H1928" s="148">
        <v>0</v>
      </c>
      <c r="I1928" s="147" t="s">
        <v>4537</v>
      </c>
      <c r="J1928" s="147" t="s">
        <v>4537</v>
      </c>
      <c r="K1928" s="147" t="s">
        <v>4537</v>
      </c>
      <c r="L1928" s="147" t="s">
        <v>8515</v>
      </c>
      <c r="M1928" s="147" t="s">
        <v>4537</v>
      </c>
      <c r="N1928" s="147" t="s">
        <v>233</v>
      </c>
      <c r="O1928" s="147" t="s">
        <v>4537</v>
      </c>
      <c r="P1928" s="147" t="s">
        <v>233</v>
      </c>
      <c r="Q1928" s="147" t="s">
        <v>4537</v>
      </c>
      <c r="R1928" s="147" t="s">
        <v>233</v>
      </c>
      <c r="S1928" s="147" t="s">
        <v>4537</v>
      </c>
      <c r="T1928" s="147" t="s">
        <v>233</v>
      </c>
      <c r="U1928" s="150">
        <f t="shared" si="30"/>
        <v>0</v>
      </c>
    </row>
    <row r="1929" spans="1:21" x14ac:dyDescent="0.2">
      <c r="A1929" s="147" t="s">
        <v>3539</v>
      </c>
      <c r="B1929" s="147" t="s">
        <v>6652</v>
      </c>
      <c r="C1929" s="147" t="s">
        <v>107</v>
      </c>
      <c r="D1929" s="147" t="s">
        <v>8521</v>
      </c>
      <c r="E1929" s="148">
        <v>39</v>
      </c>
      <c r="F1929" s="148">
        <v>0</v>
      </c>
      <c r="G1929" s="148">
        <v>0</v>
      </c>
      <c r="H1929" s="148">
        <v>0</v>
      </c>
      <c r="I1929" s="147" t="s">
        <v>4537</v>
      </c>
      <c r="J1929" s="147" t="s">
        <v>4537</v>
      </c>
      <c r="K1929" s="147" t="s">
        <v>4537</v>
      </c>
      <c r="L1929" s="147" t="s">
        <v>8512</v>
      </c>
      <c r="M1929" s="147" t="s">
        <v>4537</v>
      </c>
      <c r="N1929" s="147" t="s">
        <v>233</v>
      </c>
      <c r="O1929" s="147" t="s">
        <v>4537</v>
      </c>
      <c r="P1929" s="147" t="s">
        <v>233</v>
      </c>
      <c r="Q1929" s="147" t="s">
        <v>4537</v>
      </c>
      <c r="R1929" s="147" t="s">
        <v>233</v>
      </c>
      <c r="S1929" s="147" t="s">
        <v>4537</v>
      </c>
      <c r="T1929" s="147" t="s">
        <v>233</v>
      </c>
      <c r="U1929" s="150">
        <f t="shared" si="30"/>
        <v>0</v>
      </c>
    </row>
    <row r="1930" spans="1:21" x14ac:dyDescent="0.2">
      <c r="A1930" s="147" t="s">
        <v>3539</v>
      </c>
      <c r="B1930" s="147" t="s">
        <v>7236</v>
      </c>
      <c r="C1930" s="147" t="s">
        <v>43</v>
      </c>
      <c r="D1930" s="147" t="s">
        <v>8521</v>
      </c>
      <c r="E1930" s="148">
        <v>931</v>
      </c>
      <c r="F1930" s="148">
        <v>0</v>
      </c>
      <c r="G1930" s="148">
        <v>0</v>
      </c>
      <c r="H1930" s="148">
        <v>0</v>
      </c>
      <c r="I1930" s="147" t="s">
        <v>4537</v>
      </c>
      <c r="J1930" s="147" t="s">
        <v>4537</v>
      </c>
      <c r="K1930" s="147" t="s">
        <v>4537</v>
      </c>
      <c r="L1930" s="147" t="s">
        <v>8512</v>
      </c>
      <c r="M1930" s="147" t="s">
        <v>4537</v>
      </c>
      <c r="N1930" s="147" t="s">
        <v>233</v>
      </c>
      <c r="O1930" s="147" t="s">
        <v>4537</v>
      </c>
      <c r="P1930" s="147" t="s">
        <v>233</v>
      </c>
      <c r="Q1930" s="147" t="s">
        <v>4537</v>
      </c>
      <c r="R1930" s="147" t="s">
        <v>233</v>
      </c>
      <c r="S1930" s="147" t="s">
        <v>4537</v>
      </c>
      <c r="T1930" s="147" t="s">
        <v>233</v>
      </c>
      <c r="U1930" s="150">
        <f t="shared" si="30"/>
        <v>0</v>
      </c>
    </row>
    <row r="1931" spans="1:21" x14ac:dyDescent="0.2">
      <c r="A1931" s="147" t="s">
        <v>3539</v>
      </c>
      <c r="B1931" s="147" t="s">
        <v>2383</v>
      </c>
      <c r="C1931" s="147" t="s">
        <v>43</v>
      </c>
      <c r="D1931" s="147" t="s">
        <v>8521</v>
      </c>
      <c r="E1931" s="148">
        <v>140</v>
      </c>
      <c r="F1931" s="148">
        <v>0</v>
      </c>
      <c r="G1931" s="148">
        <v>0</v>
      </c>
      <c r="H1931" s="148">
        <v>0</v>
      </c>
      <c r="I1931" s="147" t="s">
        <v>4537</v>
      </c>
      <c r="J1931" s="147" t="s">
        <v>4537</v>
      </c>
      <c r="K1931" s="147" t="s">
        <v>4537</v>
      </c>
      <c r="L1931" s="147" t="s">
        <v>8512</v>
      </c>
      <c r="M1931" s="147" t="s">
        <v>4537</v>
      </c>
      <c r="N1931" s="147" t="s">
        <v>233</v>
      </c>
      <c r="O1931" s="147" t="s">
        <v>4537</v>
      </c>
      <c r="P1931" s="147" t="s">
        <v>233</v>
      </c>
      <c r="Q1931" s="147" t="s">
        <v>4537</v>
      </c>
      <c r="R1931" s="147" t="s">
        <v>233</v>
      </c>
      <c r="S1931" s="147" t="s">
        <v>4537</v>
      </c>
      <c r="T1931" s="147" t="s">
        <v>233</v>
      </c>
      <c r="U1931" s="150">
        <f t="shared" si="30"/>
        <v>0</v>
      </c>
    </row>
    <row r="1932" spans="1:21" x14ac:dyDescent="0.2">
      <c r="A1932" s="147" t="s">
        <v>3539</v>
      </c>
      <c r="B1932" s="147" t="s">
        <v>226</v>
      </c>
      <c r="C1932" s="147" t="s">
        <v>63</v>
      </c>
      <c r="D1932" s="147" t="s">
        <v>8521</v>
      </c>
      <c r="E1932" s="148">
        <v>84</v>
      </c>
      <c r="F1932" s="148">
        <v>0</v>
      </c>
      <c r="G1932" s="148">
        <v>0</v>
      </c>
      <c r="H1932" s="148">
        <v>0</v>
      </c>
      <c r="I1932" s="147" t="s">
        <v>4537</v>
      </c>
      <c r="J1932" s="147" t="s">
        <v>4537</v>
      </c>
      <c r="K1932" s="147" t="s">
        <v>4537</v>
      </c>
      <c r="L1932" s="147" t="s">
        <v>8515</v>
      </c>
      <c r="M1932" s="147" t="s">
        <v>4537</v>
      </c>
      <c r="N1932" s="147" t="s">
        <v>233</v>
      </c>
      <c r="O1932" s="147" t="s">
        <v>4537</v>
      </c>
      <c r="P1932" s="147" t="s">
        <v>233</v>
      </c>
      <c r="Q1932" s="147" t="s">
        <v>4537</v>
      </c>
      <c r="R1932" s="147" t="s">
        <v>233</v>
      </c>
      <c r="S1932" s="147" t="s">
        <v>4537</v>
      </c>
      <c r="T1932" s="147" t="s">
        <v>233</v>
      </c>
      <c r="U1932" s="150">
        <f t="shared" si="30"/>
        <v>0</v>
      </c>
    </row>
    <row r="1933" spans="1:21" x14ac:dyDescent="0.2">
      <c r="A1933" s="147" t="s">
        <v>3539</v>
      </c>
      <c r="B1933" s="147" t="s">
        <v>7682</v>
      </c>
      <c r="C1933" s="147" t="s">
        <v>63</v>
      </c>
      <c r="D1933" s="147" t="s">
        <v>8521</v>
      </c>
      <c r="E1933" s="148">
        <v>233</v>
      </c>
      <c r="F1933" s="148">
        <v>0</v>
      </c>
      <c r="G1933" s="148">
        <v>0</v>
      </c>
      <c r="H1933" s="148">
        <v>0</v>
      </c>
      <c r="I1933" s="147" t="s">
        <v>4537</v>
      </c>
      <c r="J1933" s="147" t="s">
        <v>4537</v>
      </c>
      <c r="K1933" s="147" t="s">
        <v>4537</v>
      </c>
      <c r="L1933" s="147" t="s">
        <v>8512</v>
      </c>
      <c r="M1933" s="147" t="s">
        <v>4537</v>
      </c>
      <c r="N1933" s="147" t="s">
        <v>233</v>
      </c>
      <c r="O1933" s="147" t="s">
        <v>4537</v>
      </c>
      <c r="P1933" s="147" t="s">
        <v>233</v>
      </c>
      <c r="Q1933" s="147" t="s">
        <v>4537</v>
      </c>
      <c r="R1933" s="147" t="s">
        <v>233</v>
      </c>
      <c r="S1933" s="147" t="s">
        <v>4537</v>
      </c>
      <c r="T1933" s="147" t="s">
        <v>233</v>
      </c>
      <c r="U1933" s="150">
        <f t="shared" si="30"/>
        <v>0</v>
      </c>
    </row>
    <row r="1934" spans="1:21" x14ac:dyDescent="0.2">
      <c r="A1934" s="147" t="s">
        <v>3539</v>
      </c>
      <c r="B1934" s="147" t="s">
        <v>5750</v>
      </c>
      <c r="C1934" s="147" t="s">
        <v>43</v>
      </c>
      <c r="D1934" s="147" t="s">
        <v>8521</v>
      </c>
      <c r="E1934" s="148">
        <v>437</v>
      </c>
      <c r="F1934" s="148">
        <v>0</v>
      </c>
      <c r="G1934" s="148">
        <v>0</v>
      </c>
      <c r="H1934" s="148">
        <v>0</v>
      </c>
      <c r="I1934" s="147" t="s">
        <v>4537</v>
      </c>
      <c r="J1934" s="147" t="s">
        <v>4537</v>
      </c>
      <c r="K1934" s="147" t="s">
        <v>4537</v>
      </c>
      <c r="L1934" s="147" t="s">
        <v>8512</v>
      </c>
      <c r="M1934" s="147" t="s">
        <v>4537</v>
      </c>
      <c r="N1934" s="147" t="s">
        <v>233</v>
      </c>
      <c r="O1934" s="147" t="s">
        <v>4537</v>
      </c>
      <c r="P1934" s="147" t="s">
        <v>233</v>
      </c>
      <c r="Q1934" s="147" t="s">
        <v>4537</v>
      </c>
      <c r="R1934" s="147" t="s">
        <v>233</v>
      </c>
      <c r="S1934" s="147" t="s">
        <v>4537</v>
      </c>
      <c r="T1934" s="147" t="s">
        <v>233</v>
      </c>
      <c r="U1934" s="150">
        <f t="shared" si="30"/>
        <v>0</v>
      </c>
    </row>
    <row r="1935" spans="1:21" x14ac:dyDescent="0.2">
      <c r="A1935" s="147" t="s">
        <v>3539</v>
      </c>
      <c r="B1935" s="147" t="s">
        <v>4726</v>
      </c>
      <c r="C1935" s="147" t="s">
        <v>43</v>
      </c>
      <c r="D1935" s="147" t="s">
        <v>8521</v>
      </c>
      <c r="E1935" s="148">
        <v>413</v>
      </c>
      <c r="F1935" s="148">
        <v>0</v>
      </c>
      <c r="G1935" s="148">
        <v>0</v>
      </c>
      <c r="H1935" s="148">
        <v>0</v>
      </c>
      <c r="I1935" s="147" t="s">
        <v>4537</v>
      </c>
      <c r="J1935" s="147" t="s">
        <v>4537</v>
      </c>
      <c r="K1935" s="147" t="s">
        <v>4537</v>
      </c>
      <c r="L1935" s="147" t="s">
        <v>8515</v>
      </c>
      <c r="M1935" s="147" t="s">
        <v>4537</v>
      </c>
      <c r="N1935" s="147" t="s">
        <v>233</v>
      </c>
      <c r="O1935" s="147" t="s">
        <v>4537</v>
      </c>
      <c r="P1935" s="147" t="s">
        <v>233</v>
      </c>
      <c r="Q1935" s="147" t="s">
        <v>4537</v>
      </c>
      <c r="R1935" s="147" t="s">
        <v>233</v>
      </c>
      <c r="S1935" s="147" t="s">
        <v>4537</v>
      </c>
      <c r="T1935" s="147" t="s">
        <v>233</v>
      </c>
      <c r="U1935" s="150">
        <f t="shared" si="30"/>
        <v>0</v>
      </c>
    </row>
    <row r="1936" spans="1:21" x14ac:dyDescent="0.2">
      <c r="A1936" s="147" t="s">
        <v>3539</v>
      </c>
      <c r="B1936" s="147" t="s">
        <v>5696</v>
      </c>
      <c r="C1936" s="147" t="s">
        <v>544</v>
      </c>
      <c r="D1936" s="147" t="s">
        <v>8521</v>
      </c>
      <c r="E1936" s="148">
        <v>150</v>
      </c>
      <c r="F1936" s="148">
        <v>600</v>
      </c>
      <c r="G1936" s="148">
        <v>0</v>
      </c>
      <c r="H1936" s="148">
        <v>0</v>
      </c>
      <c r="I1936" s="147" t="s">
        <v>4537</v>
      </c>
      <c r="J1936" s="147" t="s">
        <v>4537</v>
      </c>
      <c r="K1936" s="147" t="s">
        <v>4537</v>
      </c>
      <c r="L1936" s="147" t="s">
        <v>8512</v>
      </c>
      <c r="M1936" s="147" t="s">
        <v>4537</v>
      </c>
      <c r="N1936" s="147" t="s">
        <v>233</v>
      </c>
      <c r="O1936" s="147" t="s">
        <v>4537</v>
      </c>
      <c r="P1936" s="147" t="s">
        <v>233</v>
      </c>
      <c r="Q1936" s="147" t="s">
        <v>4537</v>
      </c>
      <c r="R1936" s="147" t="s">
        <v>233</v>
      </c>
      <c r="S1936" s="147" t="s">
        <v>4537</v>
      </c>
      <c r="T1936" s="147" t="s">
        <v>233</v>
      </c>
      <c r="U1936" s="150">
        <f t="shared" si="30"/>
        <v>0</v>
      </c>
    </row>
    <row r="1937" spans="1:21" x14ac:dyDescent="0.2">
      <c r="A1937" s="147" t="s">
        <v>3539</v>
      </c>
      <c r="B1937" s="147" t="s">
        <v>3522</v>
      </c>
      <c r="C1937" s="147" t="s">
        <v>43</v>
      </c>
      <c r="D1937" s="147" t="s">
        <v>8521</v>
      </c>
      <c r="E1937" s="148">
        <v>45</v>
      </c>
      <c r="F1937" s="148">
        <v>0</v>
      </c>
      <c r="G1937" s="148">
        <v>0</v>
      </c>
      <c r="H1937" s="148">
        <v>0</v>
      </c>
      <c r="I1937" s="147" t="s">
        <v>4537</v>
      </c>
      <c r="J1937" s="147" t="s">
        <v>4537</v>
      </c>
      <c r="K1937" s="147" t="s">
        <v>4537</v>
      </c>
      <c r="L1937" s="147" t="s">
        <v>8512</v>
      </c>
      <c r="M1937" s="147" t="s">
        <v>4537</v>
      </c>
      <c r="N1937" s="147" t="s">
        <v>233</v>
      </c>
      <c r="O1937" s="147" t="s">
        <v>4537</v>
      </c>
      <c r="P1937" s="147" t="s">
        <v>233</v>
      </c>
      <c r="Q1937" s="147" t="s">
        <v>4537</v>
      </c>
      <c r="R1937" s="147" t="s">
        <v>233</v>
      </c>
      <c r="S1937" s="147" t="s">
        <v>4537</v>
      </c>
      <c r="T1937" s="147" t="s">
        <v>233</v>
      </c>
      <c r="U1937" s="150">
        <f t="shared" si="30"/>
        <v>0</v>
      </c>
    </row>
    <row r="1938" spans="1:21" x14ac:dyDescent="0.2">
      <c r="A1938" s="147" t="s">
        <v>3539</v>
      </c>
      <c r="B1938" s="147" t="s">
        <v>7663</v>
      </c>
      <c r="C1938" s="147" t="s">
        <v>544</v>
      </c>
      <c r="D1938" s="147" t="s">
        <v>8516</v>
      </c>
      <c r="E1938" s="148">
        <v>441</v>
      </c>
      <c r="F1938" s="148">
        <v>343</v>
      </c>
      <c r="G1938" s="148">
        <v>23</v>
      </c>
      <c r="H1938" s="148">
        <v>167</v>
      </c>
      <c r="I1938" s="147" t="s">
        <v>4537</v>
      </c>
      <c r="J1938" s="147" t="s">
        <v>4537</v>
      </c>
      <c r="K1938" s="147" t="s">
        <v>4537</v>
      </c>
      <c r="L1938" s="147" t="s">
        <v>8512</v>
      </c>
      <c r="M1938" s="147" t="s">
        <v>4537</v>
      </c>
      <c r="N1938" s="147" t="s">
        <v>233</v>
      </c>
      <c r="O1938" s="147" t="s">
        <v>4537</v>
      </c>
      <c r="P1938" s="147" t="s">
        <v>233</v>
      </c>
      <c r="Q1938" s="147" t="s">
        <v>4537</v>
      </c>
      <c r="R1938" s="147" t="s">
        <v>233</v>
      </c>
      <c r="S1938" s="147" t="s">
        <v>4537</v>
      </c>
      <c r="T1938" s="147" t="s">
        <v>233</v>
      </c>
      <c r="U1938" s="150">
        <f t="shared" si="30"/>
        <v>0</v>
      </c>
    </row>
    <row r="1939" spans="1:21" x14ac:dyDescent="0.2">
      <c r="A1939" s="147" t="s">
        <v>3539</v>
      </c>
      <c r="B1939" s="147" t="s">
        <v>8231</v>
      </c>
      <c r="C1939" s="147" t="s">
        <v>43</v>
      </c>
      <c r="D1939" s="147" t="s">
        <v>8516</v>
      </c>
      <c r="E1939" s="148">
        <v>769</v>
      </c>
      <c r="F1939" s="148">
        <v>3778</v>
      </c>
      <c r="G1939" s="148">
        <v>479</v>
      </c>
      <c r="H1939" s="148">
        <v>79</v>
      </c>
      <c r="I1939" s="147" t="s">
        <v>4537</v>
      </c>
      <c r="J1939" s="147" t="s">
        <v>4537</v>
      </c>
      <c r="K1939" s="147" t="s">
        <v>4537</v>
      </c>
      <c r="L1939" s="147" t="s">
        <v>8512</v>
      </c>
      <c r="M1939" s="147" t="s">
        <v>4537</v>
      </c>
      <c r="N1939" s="147" t="s">
        <v>233</v>
      </c>
      <c r="O1939" s="147" t="s">
        <v>4537</v>
      </c>
      <c r="P1939" s="147" t="s">
        <v>233</v>
      </c>
      <c r="Q1939" s="147" t="s">
        <v>4537</v>
      </c>
      <c r="R1939" s="147" t="s">
        <v>233</v>
      </c>
      <c r="S1939" s="147" t="s">
        <v>4537</v>
      </c>
      <c r="T1939" s="147" t="s">
        <v>233</v>
      </c>
      <c r="U1939" s="150">
        <f t="shared" si="30"/>
        <v>0</v>
      </c>
    </row>
    <row r="1940" spans="1:21" x14ac:dyDescent="0.2">
      <c r="A1940" s="147" t="s">
        <v>3539</v>
      </c>
      <c r="B1940" s="147" t="s">
        <v>3511</v>
      </c>
      <c r="C1940" s="147" t="s">
        <v>63</v>
      </c>
      <c r="D1940" s="147" t="s">
        <v>8516</v>
      </c>
      <c r="E1940" s="148">
        <v>0</v>
      </c>
      <c r="F1940" s="148">
        <v>475</v>
      </c>
      <c r="G1940" s="148">
        <v>125</v>
      </c>
      <c r="H1940" s="148">
        <v>25</v>
      </c>
      <c r="I1940" s="147" t="s">
        <v>4537</v>
      </c>
      <c r="J1940" s="147" t="s">
        <v>4537</v>
      </c>
      <c r="K1940" s="147" t="s">
        <v>4537</v>
      </c>
      <c r="L1940" s="147" t="s">
        <v>8512</v>
      </c>
      <c r="M1940" s="147" t="s">
        <v>4537</v>
      </c>
      <c r="N1940" s="147" t="s">
        <v>233</v>
      </c>
      <c r="O1940" s="147" t="s">
        <v>4537</v>
      </c>
      <c r="P1940" s="147" t="s">
        <v>233</v>
      </c>
      <c r="Q1940" s="147" t="s">
        <v>4537</v>
      </c>
      <c r="R1940" s="147" t="s">
        <v>233</v>
      </c>
      <c r="S1940" s="147" t="s">
        <v>4537</v>
      </c>
      <c r="T1940" s="147" t="s">
        <v>233</v>
      </c>
      <c r="U1940" s="150">
        <f t="shared" si="30"/>
        <v>0</v>
      </c>
    </row>
    <row r="1941" spans="1:21" x14ac:dyDescent="0.2">
      <c r="A1941" s="147" t="s">
        <v>3539</v>
      </c>
      <c r="B1941" s="147" t="s">
        <v>7325</v>
      </c>
      <c r="C1941" s="147" t="s">
        <v>107</v>
      </c>
      <c r="D1941" s="147" t="s">
        <v>8516</v>
      </c>
      <c r="E1941" s="148">
        <v>300</v>
      </c>
      <c r="F1941" s="148">
        <v>1129</v>
      </c>
      <c r="G1941" s="148">
        <v>492</v>
      </c>
      <c r="H1941" s="148">
        <v>0</v>
      </c>
      <c r="I1941" s="147" t="s">
        <v>4537</v>
      </c>
      <c r="J1941" s="147" t="s">
        <v>4537</v>
      </c>
      <c r="K1941" s="147" t="s">
        <v>4537</v>
      </c>
      <c r="L1941" s="147" t="s">
        <v>8512</v>
      </c>
      <c r="M1941" s="147" t="s">
        <v>4537</v>
      </c>
      <c r="N1941" s="147" t="s">
        <v>233</v>
      </c>
      <c r="O1941" s="147" t="s">
        <v>4537</v>
      </c>
      <c r="P1941" s="147" t="s">
        <v>233</v>
      </c>
      <c r="Q1941" s="147" t="s">
        <v>4537</v>
      </c>
      <c r="R1941" s="147" t="s">
        <v>233</v>
      </c>
      <c r="S1941" s="147" t="s">
        <v>4537</v>
      </c>
      <c r="T1941" s="147" t="s">
        <v>233</v>
      </c>
      <c r="U1941" s="150">
        <f t="shared" si="30"/>
        <v>0</v>
      </c>
    </row>
    <row r="1942" spans="1:21" x14ac:dyDescent="0.2">
      <c r="A1942" s="147" t="s">
        <v>3539</v>
      </c>
      <c r="B1942" s="147" t="s">
        <v>5162</v>
      </c>
      <c r="C1942" s="147" t="s">
        <v>544</v>
      </c>
      <c r="D1942" s="147" t="s">
        <v>8516</v>
      </c>
      <c r="E1942" s="148">
        <v>1128</v>
      </c>
      <c r="F1942" s="148">
        <v>1068</v>
      </c>
      <c r="G1942" s="148">
        <v>100</v>
      </c>
      <c r="H1942" s="148">
        <v>60</v>
      </c>
      <c r="I1942" s="147" t="s">
        <v>4537</v>
      </c>
      <c r="J1942" s="147" t="s">
        <v>4537</v>
      </c>
      <c r="K1942" s="147" t="s">
        <v>4537</v>
      </c>
      <c r="L1942" s="147" t="s">
        <v>8512</v>
      </c>
      <c r="M1942" s="147" t="s">
        <v>4537</v>
      </c>
      <c r="N1942" s="147" t="s">
        <v>233</v>
      </c>
      <c r="O1942" s="147" t="s">
        <v>4537</v>
      </c>
      <c r="P1942" s="147" t="s">
        <v>233</v>
      </c>
      <c r="Q1942" s="147" t="s">
        <v>4537</v>
      </c>
      <c r="R1942" s="147" t="s">
        <v>233</v>
      </c>
      <c r="S1942" s="147" t="s">
        <v>4537</v>
      </c>
      <c r="T1942" s="147" t="s">
        <v>233</v>
      </c>
      <c r="U1942" s="150">
        <f t="shared" si="30"/>
        <v>0</v>
      </c>
    </row>
    <row r="1943" spans="1:21" x14ac:dyDescent="0.2">
      <c r="A1943" s="147" t="s">
        <v>3539</v>
      </c>
      <c r="B1943" s="147" t="s">
        <v>8003</v>
      </c>
      <c r="C1943" s="147" t="s">
        <v>107</v>
      </c>
      <c r="D1943" s="147" t="s">
        <v>8516</v>
      </c>
      <c r="E1943" s="148">
        <v>2363</v>
      </c>
      <c r="F1943" s="148">
        <v>-235.7</v>
      </c>
      <c r="G1943" s="148">
        <v>6170</v>
      </c>
      <c r="H1943" s="148">
        <v>248</v>
      </c>
      <c r="I1943" s="147" t="s">
        <v>4537</v>
      </c>
      <c r="J1943" s="147" t="s">
        <v>4537</v>
      </c>
      <c r="K1943" s="147" t="s">
        <v>4537</v>
      </c>
      <c r="L1943" s="147" t="s">
        <v>8512</v>
      </c>
      <c r="M1943" s="147" t="s">
        <v>4537</v>
      </c>
      <c r="N1943" s="147" t="s">
        <v>233</v>
      </c>
      <c r="O1943" s="147" t="s">
        <v>4537</v>
      </c>
      <c r="P1943" s="147" t="s">
        <v>233</v>
      </c>
      <c r="Q1943" s="147" t="s">
        <v>4537</v>
      </c>
      <c r="R1943" s="147" t="s">
        <v>233</v>
      </c>
      <c r="S1943" s="147" t="s">
        <v>4537</v>
      </c>
      <c r="T1943" s="147" t="s">
        <v>233</v>
      </c>
      <c r="U1943" s="150">
        <f t="shared" si="30"/>
        <v>0</v>
      </c>
    </row>
    <row r="1944" spans="1:21" x14ac:dyDescent="0.2">
      <c r="A1944" s="147" t="s">
        <v>3539</v>
      </c>
      <c r="B1944" s="147" t="s">
        <v>7329</v>
      </c>
      <c r="C1944" s="147" t="s">
        <v>107</v>
      </c>
      <c r="D1944" s="147" t="s">
        <v>8516</v>
      </c>
      <c r="E1944" s="148">
        <v>169</v>
      </c>
      <c r="F1944" s="148">
        <v>262</v>
      </c>
      <c r="G1944" s="148">
        <v>3</v>
      </c>
      <c r="H1944" s="148">
        <v>0</v>
      </c>
      <c r="I1944" s="147" t="s">
        <v>4537</v>
      </c>
      <c r="J1944" s="147" t="s">
        <v>4537</v>
      </c>
      <c r="K1944" s="147" t="s">
        <v>4537</v>
      </c>
      <c r="L1944" s="147" t="s">
        <v>8512</v>
      </c>
      <c r="M1944" s="147" t="s">
        <v>4537</v>
      </c>
      <c r="N1944" s="147" t="s">
        <v>233</v>
      </c>
      <c r="O1944" s="147" t="s">
        <v>4537</v>
      </c>
      <c r="P1944" s="147" t="s">
        <v>233</v>
      </c>
      <c r="Q1944" s="147" t="s">
        <v>4537</v>
      </c>
      <c r="R1944" s="147" t="s">
        <v>233</v>
      </c>
      <c r="S1944" s="147" t="s">
        <v>4537</v>
      </c>
      <c r="T1944" s="147" t="s">
        <v>233</v>
      </c>
      <c r="U1944" s="150">
        <f t="shared" si="30"/>
        <v>0</v>
      </c>
    </row>
    <row r="1945" spans="1:21" x14ac:dyDescent="0.2">
      <c r="A1945" s="147" t="s">
        <v>3539</v>
      </c>
      <c r="B1945" s="147" t="s">
        <v>155</v>
      </c>
      <c r="C1945" s="147" t="s">
        <v>1289</v>
      </c>
      <c r="D1945" s="147" t="s">
        <v>8516</v>
      </c>
      <c r="E1945" s="148">
        <v>1295</v>
      </c>
      <c r="F1945" s="148">
        <v>3634</v>
      </c>
      <c r="G1945" s="148">
        <v>766</v>
      </c>
      <c r="H1945" s="148">
        <v>0</v>
      </c>
      <c r="I1945" s="147" t="s">
        <v>4537</v>
      </c>
      <c r="J1945" s="147" t="s">
        <v>4537</v>
      </c>
      <c r="K1945" s="147" t="s">
        <v>4537</v>
      </c>
      <c r="L1945" s="147" t="s">
        <v>8512</v>
      </c>
      <c r="M1945" s="147" t="s">
        <v>4537</v>
      </c>
      <c r="N1945" s="147" t="s">
        <v>233</v>
      </c>
      <c r="O1945" s="147" t="s">
        <v>4537</v>
      </c>
      <c r="P1945" s="147" t="s">
        <v>233</v>
      </c>
      <c r="Q1945" s="147" t="s">
        <v>4537</v>
      </c>
      <c r="R1945" s="147" t="s">
        <v>233</v>
      </c>
      <c r="S1945" s="147" t="s">
        <v>4537</v>
      </c>
      <c r="T1945" s="147" t="s">
        <v>233</v>
      </c>
      <c r="U1945" s="150">
        <f t="shared" si="30"/>
        <v>0</v>
      </c>
    </row>
    <row r="1946" spans="1:21" x14ac:dyDescent="0.2">
      <c r="A1946" s="147" t="s">
        <v>3539</v>
      </c>
      <c r="B1946" s="147" t="s">
        <v>4718</v>
      </c>
      <c r="C1946" s="147" t="s">
        <v>43</v>
      </c>
      <c r="D1946" s="147" t="s">
        <v>8516</v>
      </c>
      <c r="E1946" s="148">
        <v>1379</v>
      </c>
      <c r="F1946" s="148">
        <v>3691</v>
      </c>
      <c r="G1946" s="148">
        <v>2324</v>
      </c>
      <c r="H1946" s="148">
        <v>101</v>
      </c>
      <c r="I1946" s="147" t="s">
        <v>4537</v>
      </c>
      <c r="J1946" s="147" t="s">
        <v>4537</v>
      </c>
      <c r="K1946" s="147" t="s">
        <v>4537</v>
      </c>
      <c r="L1946" s="147" t="s">
        <v>8512</v>
      </c>
      <c r="M1946" s="147" t="s">
        <v>4537</v>
      </c>
      <c r="N1946" s="147" t="s">
        <v>233</v>
      </c>
      <c r="O1946" s="147" t="s">
        <v>4537</v>
      </c>
      <c r="P1946" s="147" t="s">
        <v>233</v>
      </c>
      <c r="Q1946" s="147" t="s">
        <v>4537</v>
      </c>
      <c r="R1946" s="147" t="s">
        <v>233</v>
      </c>
      <c r="S1946" s="147" t="s">
        <v>4537</v>
      </c>
      <c r="T1946" s="147" t="s">
        <v>233</v>
      </c>
      <c r="U1946" s="150">
        <f t="shared" si="30"/>
        <v>0</v>
      </c>
    </row>
    <row r="1947" spans="1:21" x14ac:dyDescent="0.2">
      <c r="A1947" s="147" t="s">
        <v>3539</v>
      </c>
      <c r="B1947" s="147" t="s">
        <v>4721</v>
      </c>
      <c r="C1947" s="147" t="s">
        <v>43</v>
      </c>
      <c r="D1947" s="147" t="s">
        <v>8516</v>
      </c>
      <c r="E1947" s="148">
        <v>1234</v>
      </c>
      <c r="F1947" s="148">
        <v>5361</v>
      </c>
      <c r="G1947" s="148">
        <v>4134</v>
      </c>
      <c r="H1947" s="148">
        <v>264</v>
      </c>
      <c r="I1947" s="147" t="s">
        <v>4537</v>
      </c>
      <c r="J1947" s="147" t="s">
        <v>4537</v>
      </c>
      <c r="K1947" s="147" t="s">
        <v>4537</v>
      </c>
      <c r="L1947" s="147" t="s">
        <v>8512</v>
      </c>
      <c r="M1947" s="147" t="s">
        <v>4537</v>
      </c>
      <c r="N1947" s="147" t="s">
        <v>233</v>
      </c>
      <c r="O1947" s="147" t="s">
        <v>4537</v>
      </c>
      <c r="P1947" s="147" t="s">
        <v>233</v>
      </c>
      <c r="Q1947" s="147" t="s">
        <v>4537</v>
      </c>
      <c r="R1947" s="147" t="s">
        <v>233</v>
      </c>
      <c r="S1947" s="147" t="s">
        <v>4537</v>
      </c>
      <c r="T1947" s="147" t="s">
        <v>233</v>
      </c>
      <c r="U1947" s="150">
        <f t="shared" si="30"/>
        <v>0</v>
      </c>
    </row>
    <row r="1948" spans="1:21" x14ac:dyDescent="0.2">
      <c r="A1948" s="147" t="s">
        <v>3539</v>
      </c>
      <c r="B1948" s="147" t="s">
        <v>5627</v>
      </c>
      <c r="C1948" s="147" t="s">
        <v>43</v>
      </c>
      <c r="D1948" s="147" t="s">
        <v>8516</v>
      </c>
      <c r="E1948" s="148">
        <v>978</v>
      </c>
      <c r="F1948" s="148">
        <v>889</v>
      </c>
      <c r="G1948" s="148">
        <v>260</v>
      </c>
      <c r="H1948" s="148">
        <v>178</v>
      </c>
      <c r="I1948" s="147" t="s">
        <v>4537</v>
      </c>
      <c r="J1948" s="147" t="s">
        <v>4537</v>
      </c>
      <c r="K1948" s="147" t="s">
        <v>4537</v>
      </c>
      <c r="L1948" s="147" t="s">
        <v>8512</v>
      </c>
      <c r="M1948" s="147" t="s">
        <v>4537</v>
      </c>
      <c r="N1948" s="147" t="s">
        <v>233</v>
      </c>
      <c r="O1948" s="147" t="s">
        <v>4537</v>
      </c>
      <c r="P1948" s="147" t="s">
        <v>233</v>
      </c>
      <c r="Q1948" s="147" t="s">
        <v>4537</v>
      </c>
      <c r="R1948" s="147" t="s">
        <v>233</v>
      </c>
      <c r="S1948" s="147" t="s">
        <v>4537</v>
      </c>
      <c r="T1948" s="147" t="s">
        <v>233</v>
      </c>
      <c r="U1948" s="150">
        <f t="shared" si="30"/>
        <v>0</v>
      </c>
    </row>
    <row r="1949" spans="1:21" x14ac:dyDescent="0.2">
      <c r="A1949" s="147" t="s">
        <v>3539</v>
      </c>
      <c r="B1949" s="147" t="s">
        <v>7228</v>
      </c>
      <c r="C1949" s="147" t="s">
        <v>43</v>
      </c>
      <c r="D1949" s="147" t="s">
        <v>8516</v>
      </c>
      <c r="E1949" s="148">
        <v>597</v>
      </c>
      <c r="F1949" s="148">
        <v>2109</v>
      </c>
      <c r="G1949" s="148">
        <v>194</v>
      </c>
      <c r="H1949" s="148">
        <v>393</v>
      </c>
      <c r="I1949" s="147" t="s">
        <v>4537</v>
      </c>
      <c r="J1949" s="147" t="s">
        <v>4537</v>
      </c>
      <c r="K1949" s="147" t="s">
        <v>4537</v>
      </c>
      <c r="L1949" s="147" t="s">
        <v>8512</v>
      </c>
      <c r="M1949" s="147" t="s">
        <v>4537</v>
      </c>
      <c r="N1949" s="147" t="s">
        <v>233</v>
      </c>
      <c r="O1949" s="147" t="s">
        <v>4537</v>
      </c>
      <c r="P1949" s="147" t="s">
        <v>233</v>
      </c>
      <c r="Q1949" s="147" t="s">
        <v>4537</v>
      </c>
      <c r="R1949" s="147" t="s">
        <v>233</v>
      </c>
      <c r="S1949" s="147" t="s">
        <v>4537</v>
      </c>
      <c r="T1949" s="147" t="s">
        <v>233</v>
      </c>
      <c r="U1949" s="150">
        <f t="shared" si="30"/>
        <v>0</v>
      </c>
    </row>
    <row r="1950" spans="1:21" x14ac:dyDescent="0.2">
      <c r="A1950" s="147" t="s">
        <v>3539</v>
      </c>
      <c r="B1950" s="147" t="s">
        <v>8003</v>
      </c>
      <c r="C1950" s="147" t="s">
        <v>107</v>
      </c>
      <c r="D1950" s="147" t="s">
        <v>8516</v>
      </c>
      <c r="E1950" s="148">
        <v>2363</v>
      </c>
      <c r="F1950" s="148">
        <v>12056</v>
      </c>
      <c r="G1950" s="148">
        <v>6170</v>
      </c>
      <c r="H1950" s="148">
        <v>248</v>
      </c>
      <c r="I1950" s="147" t="s">
        <v>4537</v>
      </c>
      <c r="J1950" s="147" t="s">
        <v>4537</v>
      </c>
      <c r="K1950" s="147" t="s">
        <v>4537</v>
      </c>
      <c r="L1950" s="147" t="s">
        <v>8515</v>
      </c>
      <c r="M1950" s="147" t="s">
        <v>4537</v>
      </c>
      <c r="N1950" s="147" t="s">
        <v>233</v>
      </c>
      <c r="O1950" s="147" t="s">
        <v>4537</v>
      </c>
      <c r="P1950" s="147" t="s">
        <v>233</v>
      </c>
      <c r="Q1950" s="147" t="s">
        <v>4537</v>
      </c>
      <c r="R1950" s="147" t="s">
        <v>233</v>
      </c>
      <c r="S1950" s="147" t="s">
        <v>4537</v>
      </c>
      <c r="T1950" s="147" t="s">
        <v>233</v>
      </c>
      <c r="U1950" s="150">
        <f t="shared" si="30"/>
        <v>0</v>
      </c>
    </row>
    <row r="1951" spans="1:21" x14ac:dyDescent="0.2">
      <c r="A1951" s="147" t="s">
        <v>3539</v>
      </c>
      <c r="B1951" s="147" t="s">
        <v>8204</v>
      </c>
      <c r="C1951" s="147" t="s">
        <v>43</v>
      </c>
      <c r="D1951" s="147" t="s">
        <v>8516</v>
      </c>
      <c r="E1951" s="148">
        <v>0</v>
      </c>
      <c r="F1951" s="148">
        <v>1865</v>
      </c>
      <c r="G1951" s="148">
        <v>59</v>
      </c>
      <c r="H1951" s="148">
        <v>41</v>
      </c>
      <c r="I1951" s="147" t="s">
        <v>4537</v>
      </c>
      <c r="J1951" s="147" t="s">
        <v>4537</v>
      </c>
      <c r="K1951" s="147" t="s">
        <v>4537</v>
      </c>
      <c r="L1951" s="147" t="s">
        <v>8512</v>
      </c>
      <c r="M1951" s="147" t="s">
        <v>4537</v>
      </c>
      <c r="N1951" s="147" t="s">
        <v>233</v>
      </c>
      <c r="O1951" s="147" t="s">
        <v>4537</v>
      </c>
      <c r="P1951" s="147" t="s">
        <v>233</v>
      </c>
      <c r="Q1951" s="147" t="s">
        <v>4537</v>
      </c>
      <c r="R1951" s="147" t="s">
        <v>233</v>
      </c>
      <c r="S1951" s="147" t="s">
        <v>4537</v>
      </c>
      <c r="T1951" s="147" t="s">
        <v>233</v>
      </c>
      <c r="U1951" s="150">
        <f t="shared" si="30"/>
        <v>0</v>
      </c>
    </row>
    <row r="1952" spans="1:21" x14ac:dyDescent="0.2">
      <c r="A1952" s="147" t="s">
        <v>3539</v>
      </c>
      <c r="B1952" s="147" t="s">
        <v>166</v>
      </c>
      <c r="C1952" s="147" t="s">
        <v>544</v>
      </c>
      <c r="D1952" s="147" t="s">
        <v>8516</v>
      </c>
      <c r="E1952" s="148">
        <v>708</v>
      </c>
      <c r="F1952" s="148">
        <v>1083</v>
      </c>
      <c r="G1952" s="148">
        <v>895</v>
      </c>
      <c r="H1952" s="148">
        <v>0</v>
      </c>
      <c r="I1952" s="147" t="s">
        <v>4537</v>
      </c>
      <c r="J1952" s="147" t="s">
        <v>4537</v>
      </c>
      <c r="K1952" s="147" t="s">
        <v>4537</v>
      </c>
      <c r="L1952" s="147" t="s">
        <v>8512</v>
      </c>
      <c r="M1952" s="147" t="s">
        <v>4537</v>
      </c>
      <c r="N1952" s="147" t="s">
        <v>233</v>
      </c>
      <c r="O1952" s="147" t="s">
        <v>4537</v>
      </c>
      <c r="P1952" s="147" t="s">
        <v>233</v>
      </c>
      <c r="Q1952" s="147" t="s">
        <v>4537</v>
      </c>
      <c r="R1952" s="147" t="s">
        <v>233</v>
      </c>
      <c r="S1952" s="147" t="s">
        <v>4537</v>
      </c>
      <c r="T1952" s="147" t="s">
        <v>233</v>
      </c>
      <c r="U1952" s="150">
        <f t="shared" si="30"/>
        <v>0</v>
      </c>
    </row>
    <row r="1953" spans="1:21" x14ac:dyDescent="0.2">
      <c r="A1953" s="147" t="s">
        <v>3539</v>
      </c>
      <c r="B1953" s="147" t="s">
        <v>5215</v>
      </c>
      <c r="C1953" s="147" t="s">
        <v>43</v>
      </c>
      <c r="D1953" s="147" t="s">
        <v>8516</v>
      </c>
      <c r="E1953" s="148">
        <v>59</v>
      </c>
      <c r="F1953" s="148">
        <v>3219</v>
      </c>
      <c r="G1953" s="148">
        <v>1047</v>
      </c>
      <c r="H1953" s="148">
        <v>0</v>
      </c>
      <c r="I1953" s="147" t="s">
        <v>4537</v>
      </c>
      <c r="J1953" s="147" t="s">
        <v>4537</v>
      </c>
      <c r="K1953" s="147" t="s">
        <v>4537</v>
      </c>
      <c r="L1953" s="147" t="s">
        <v>8512</v>
      </c>
      <c r="M1953" s="147" t="s">
        <v>4537</v>
      </c>
      <c r="N1953" s="147" t="s">
        <v>233</v>
      </c>
      <c r="O1953" s="147" t="s">
        <v>4537</v>
      </c>
      <c r="P1953" s="147" t="s">
        <v>233</v>
      </c>
      <c r="Q1953" s="147" t="s">
        <v>4537</v>
      </c>
      <c r="R1953" s="147" t="s">
        <v>233</v>
      </c>
      <c r="S1953" s="147" t="s">
        <v>4537</v>
      </c>
      <c r="T1953" s="147" t="s">
        <v>233</v>
      </c>
      <c r="U1953" s="150">
        <f t="shared" si="30"/>
        <v>0</v>
      </c>
    </row>
    <row r="1954" spans="1:21" x14ac:dyDescent="0.2">
      <c r="A1954" s="147" t="s">
        <v>3539</v>
      </c>
      <c r="B1954" s="147" t="s">
        <v>6793</v>
      </c>
      <c r="C1954" s="147" t="s">
        <v>107</v>
      </c>
      <c r="D1954" s="147" t="s">
        <v>8516</v>
      </c>
      <c r="E1954" s="148">
        <v>0</v>
      </c>
      <c r="F1954" s="148">
        <v>2416</v>
      </c>
      <c r="G1954" s="148">
        <v>132</v>
      </c>
      <c r="H1954" s="148">
        <v>58</v>
      </c>
      <c r="I1954" s="147" t="s">
        <v>4537</v>
      </c>
      <c r="J1954" s="147" t="s">
        <v>4537</v>
      </c>
      <c r="K1954" s="147" t="s">
        <v>4537</v>
      </c>
      <c r="L1954" s="147" t="s">
        <v>8512</v>
      </c>
      <c r="M1954" s="147" t="s">
        <v>4537</v>
      </c>
      <c r="N1954" s="147" t="s">
        <v>233</v>
      </c>
      <c r="O1954" s="147" t="s">
        <v>4537</v>
      </c>
      <c r="P1954" s="147" t="s">
        <v>233</v>
      </c>
      <c r="Q1954" s="147" t="s">
        <v>4537</v>
      </c>
      <c r="R1954" s="147" t="s">
        <v>233</v>
      </c>
      <c r="S1954" s="147" t="s">
        <v>4537</v>
      </c>
      <c r="T1954" s="147" t="s">
        <v>233</v>
      </c>
      <c r="U1954" s="150">
        <f t="shared" si="30"/>
        <v>0</v>
      </c>
    </row>
    <row r="1955" spans="1:21" x14ac:dyDescent="0.2">
      <c r="A1955" s="147" t="s">
        <v>3539</v>
      </c>
      <c r="B1955" s="147" t="s">
        <v>3512</v>
      </c>
      <c r="C1955" s="147" t="s">
        <v>63</v>
      </c>
      <c r="D1955" s="147" t="s">
        <v>8516</v>
      </c>
      <c r="E1955" s="148">
        <v>912</v>
      </c>
      <c r="F1955" s="148">
        <v>3304</v>
      </c>
      <c r="G1955" s="148">
        <v>291</v>
      </c>
      <c r="H1955" s="148">
        <v>59</v>
      </c>
      <c r="I1955" s="147" t="s">
        <v>4537</v>
      </c>
      <c r="J1955" s="147" t="s">
        <v>4537</v>
      </c>
      <c r="K1955" s="147" t="s">
        <v>4537</v>
      </c>
      <c r="L1955" s="147" t="s">
        <v>8515</v>
      </c>
      <c r="M1955" s="147" t="s">
        <v>4537</v>
      </c>
      <c r="N1955" s="147" t="s">
        <v>233</v>
      </c>
      <c r="O1955" s="147" t="s">
        <v>4537</v>
      </c>
      <c r="P1955" s="147" t="s">
        <v>233</v>
      </c>
      <c r="Q1955" s="147" t="s">
        <v>4537</v>
      </c>
      <c r="R1955" s="147" t="s">
        <v>233</v>
      </c>
      <c r="S1955" s="147" t="s">
        <v>4537</v>
      </c>
      <c r="T1955" s="147" t="s">
        <v>233</v>
      </c>
      <c r="U1955" s="150">
        <f t="shared" si="30"/>
        <v>0</v>
      </c>
    </row>
    <row r="1956" spans="1:21" x14ac:dyDescent="0.2">
      <c r="A1956" s="147" t="s">
        <v>3539</v>
      </c>
      <c r="B1956" s="147" t="s">
        <v>2761</v>
      </c>
      <c r="C1956" s="147" t="s">
        <v>43</v>
      </c>
      <c r="D1956" s="147" t="s">
        <v>8516</v>
      </c>
      <c r="E1956" s="148">
        <v>0</v>
      </c>
      <c r="F1956" s="148">
        <v>1369</v>
      </c>
      <c r="G1956" s="148">
        <v>631</v>
      </c>
      <c r="H1956" s="148">
        <v>0</v>
      </c>
      <c r="I1956" s="147" t="s">
        <v>4537</v>
      </c>
      <c r="J1956" s="147" t="s">
        <v>4537</v>
      </c>
      <c r="K1956" s="147" t="s">
        <v>4537</v>
      </c>
      <c r="L1956" s="147" t="s">
        <v>8512</v>
      </c>
      <c r="M1956" s="147" t="s">
        <v>4537</v>
      </c>
      <c r="N1956" s="147" t="s">
        <v>233</v>
      </c>
      <c r="O1956" s="147" t="s">
        <v>4537</v>
      </c>
      <c r="P1956" s="147" t="s">
        <v>233</v>
      </c>
      <c r="Q1956" s="147" t="s">
        <v>4537</v>
      </c>
      <c r="R1956" s="147" t="s">
        <v>233</v>
      </c>
      <c r="S1956" s="147" t="s">
        <v>4537</v>
      </c>
      <c r="T1956" s="147" t="s">
        <v>233</v>
      </c>
      <c r="U1956" s="150">
        <f t="shared" si="30"/>
        <v>0</v>
      </c>
    </row>
    <row r="1957" spans="1:21" x14ac:dyDescent="0.2">
      <c r="A1957" s="147" t="s">
        <v>3539</v>
      </c>
      <c r="B1957" s="147" t="s">
        <v>8027</v>
      </c>
      <c r="C1957" s="147" t="s">
        <v>43</v>
      </c>
      <c r="D1957" s="147" t="s">
        <v>8516</v>
      </c>
      <c r="E1957" s="148">
        <v>199</v>
      </c>
      <c r="F1957" s="148">
        <v>1388</v>
      </c>
      <c r="G1957" s="148">
        <v>179</v>
      </c>
      <c r="H1957" s="148">
        <v>181</v>
      </c>
      <c r="I1957" s="147" t="s">
        <v>4537</v>
      </c>
      <c r="J1957" s="147" t="s">
        <v>4537</v>
      </c>
      <c r="K1957" s="147" t="s">
        <v>4537</v>
      </c>
      <c r="L1957" s="147" t="s">
        <v>8512</v>
      </c>
      <c r="M1957" s="147" t="s">
        <v>4537</v>
      </c>
      <c r="N1957" s="147" t="s">
        <v>233</v>
      </c>
      <c r="O1957" s="147" t="s">
        <v>4537</v>
      </c>
      <c r="P1957" s="147" t="s">
        <v>233</v>
      </c>
      <c r="Q1957" s="147" t="s">
        <v>4537</v>
      </c>
      <c r="R1957" s="147" t="s">
        <v>233</v>
      </c>
      <c r="S1957" s="147" t="s">
        <v>4537</v>
      </c>
      <c r="T1957" s="147" t="s">
        <v>233</v>
      </c>
      <c r="U1957" s="150">
        <f t="shared" si="30"/>
        <v>0</v>
      </c>
    </row>
    <row r="1958" spans="1:21" x14ac:dyDescent="0.2">
      <c r="A1958" s="147" t="s">
        <v>3539</v>
      </c>
      <c r="B1958" s="147" t="s">
        <v>4726</v>
      </c>
      <c r="C1958" s="147" t="s">
        <v>43</v>
      </c>
      <c r="D1958" s="147" t="s">
        <v>8516</v>
      </c>
      <c r="E1958" s="148">
        <v>250</v>
      </c>
      <c r="F1958" s="148">
        <v>918</v>
      </c>
      <c r="G1958" s="148">
        <v>241</v>
      </c>
      <c r="H1958" s="148">
        <v>44</v>
      </c>
      <c r="I1958" s="147" t="s">
        <v>4537</v>
      </c>
      <c r="J1958" s="147" t="s">
        <v>4537</v>
      </c>
      <c r="K1958" s="147" t="s">
        <v>4537</v>
      </c>
      <c r="L1958" s="147" t="s">
        <v>8515</v>
      </c>
      <c r="M1958" s="147" t="s">
        <v>4537</v>
      </c>
      <c r="N1958" s="147" t="s">
        <v>233</v>
      </c>
      <c r="O1958" s="147" t="s">
        <v>4537</v>
      </c>
      <c r="P1958" s="147" t="s">
        <v>233</v>
      </c>
      <c r="Q1958" s="147" t="s">
        <v>4537</v>
      </c>
      <c r="R1958" s="147" t="s">
        <v>233</v>
      </c>
      <c r="S1958" s="147" t="s">
        <v>4537</v>
      </c>
      <c r="T1958" s="147" t="s">
        <v>233</v>
      </c>
      <c r="U1958" s="150">
        <f t="shared" si="30"/>
        <v>0</v>
      </c>
    </row>
    <row r="1959" spans="1:21" x14ac:dyDescent="0.2">
      <c r="A1959" s="147" t="s">
        <v>3539</v>
      </c>
      <c r="B1959" s="147" t="s">
        <v>5750</v>
      </c>
      <c r="C1959" s="147" t="s">
        <v>43</v>
      </c>
      <c r="D1959" s="147" t="s">
        <v>8516</v>
      </c>
      <c r="E1959" s="148">
        <v>719</v>
      </c>
      <c r="F1959" s="148">
        <v>1068</v>
      </c>
      <c r="G1959" s="148">
        <v>167</v>
      </c>
      <c r="H1959" s="148">
        <v>216</v>
      </c>
      <c r="I1959" s="147" t="s">
        <v>4537</v>
      </c>
      <c r="J1959" s="147" t="s">
        <v>4537</v>
      </c>
      <c r="K1959" s="147" t="s">
        <v>4537</v>
      </c>
      <c r="L1959" s="147" t="s">
        <v>8512</v>
      </c>
      <c r="M1959" s="147" t="s">
        <v>4537</v>
      </c>
      <c r="N1959" s="147" t="s">
        <v>233</v>
      </c>
      <c r="O1959" s="147" t="s">
        <v>4537</v>
      </c>
      <c r="P1959" s="147" t="s">
        <v>233</v>
      </c>
      <c r="Q1959" s="147" t="s">
        <v>4537</v>
      </c>
      <c r="R1959" s="147" t="s">
        <v>233</v>
      </c>
      <c r="S1959" s="147" t="s">
        <v>4537</v>
      </c>
      <c r="T1959" s="147" t="s">
        <v>233</v>
      </c>
      <c r="U1959" s="150">
        <f t="shared" si="30"/>
        <v>0</v>
      </c>
    </row>
    <row r="1960" spans="1:21" x14ac:dyDescent="0.2">
      <c r="A1960" s="147" t="s">
        <v>3539</v>
      </c>
      <c r="B1960" s="147" t="s">
        <v>6941</v>
      </c>
      <c r="C1960" s="147" t="s">
        <v>107</v>
      </c>
      <c r="D1960" s="147" t="s">
        <v>8516</v>
      </c>
      <c r="E1960" s="148">
        <v>1157</v>
      </c>
      <c r="F1960" s="148">
        <v>1659</v>
      </c>
      <c r="G1960" s="148">
        <v>0</v>
      </c>
      <c r="H1960" s="148">
        <v>290</v>
      </c>
      <c r="I1960" s="147" t="s">
        <v>4537</v>
      </c>
      <c r="J1960" s="147" t="s">
        <v>4537</v>
      </c>
      <c r="K1960" s="147" t="s">
        <v>4537</v>
      </c>
      <c r="L1960" s="147" t="s">
        <v>8512</v>
      </c>
      <c r="M1960" s="147" t="s">
        <v>4537</v>
      </c>
      <c r="N1960" s="147" t="s">
        <v>233</v>
      </c>
      <c r="O1960" s="147" t="s">
        <v>4537</v>
      </c>
      <c r="P1960" s="147" t="s">
        <v>233</v>
      </c>
      <c r="Q1960" s="147" t="s">
        <v>4537</v>
      </c>
      <c r="R1960" s="147" t="s">
        <v>233</v>
      </c>
      <c r="S1960" s="147" t="s">
        <v>4537</v>
      </c>
      <c r="T1960" s="147" t="s">
        <v>233</v>
      </c>
      <c r="U1960" s="150">
        <f t="shared" si="30"/>
        <v>0</v>
      </c>
    </row>
    <row r="1961" spans="1:21" x14ac:dyDescent="0.2">
      <c r="A1961" s="147" t="s">
        <v>3539</v>
      </c>
      <c r="B1961" s="147" t="s">
        <v>4902</v>
      </c>
      <c r="C1961" s="147" t="s">
        <v>43</v>
      </c>
      <c r="D1961" s="147" t="s">
        <v>8516</v>
      </c>
      <c r="E1961" s="148">
        <v>219</v>
      </c>
      <c r="F1961" s="148">
        <v>896</v>
      </c>
      <c r="G1961" s="148">
        <v>271</v>
      </c>
      <c r="H1961" s="148">
        <v>51</v>
      </c>
      <c r="I1961" s="147" t="s">
        <v>4537</v>
      </c>
      <c r="J1961" s="147" t="s">
        <v>4537</v>
      </c>
      <c r="K1961" s="147" t="s">
        <v>4537</v>
      </c>
      <c r="L1961" s="147" t="s">
        <v>8515</v>
      </c>
      <c r="M1961" s="147" t="s">
        <v>4537</v>
      </c>
      <c r="N1961" s="147" t="s">
        <v>233</v>
      </c>
      <c r="O1961" s="147" t="s">
        <v>4537</v>
      </c>
      <c r="P1961" s="147" t="s">
        <v>233</v>
      </c>
      <c r="Q1961" s="147" t="s">
        <v>4537</v>
      </c>
      <c r="R1961" s="147" t="s">
        <v>233</v>
      </c>
      <c r="S1961" s="147" t="s">
        <v>4537</v>
      </c>
      <c r="T1961" s="147" t="s">
        <v>233</v>
      </c>
      <c r="U1961" s="150">
        <f t="shared" si="30"/>
        <v>0</v>
      </c>
    </row>
    <row r="1962" spans="1:21" x14ac:dyDescent="0.2">
      <c r="A1962" s="147" t="s">
        <v>3539</v>
      </c>
      <c r="B1962" s="147" t="s">
        <v>4908</v>
      </c>
      <c r="C1962" s="147" t="s">
        <v>43</v>
      </c>
      <c r="D1962" s="147" t="s">
        <v>8516</v>
      </c>
      <c r="E1962" s="148">
        <v>249</v>
      </c>
      <c r="F1962" s="148">
        <v>872</v>
      </c>
      <c r="G1962" s="148">
        <v>165</v>
      </c>
      <c r="H1962" s="148">
        <v>42</v>
      </c>
      <c r="I1962" s="147" t="s">
        <v>4537</v>
      </c>
      <c r="J1962" s="147" t="s">
        <v>4537</v>
      </c>
      <c r="K1962" s="147" t="s">
        <v>4537</v>
      </c>
      <c r="L1962" s="147" t="s">
        <v>8512</v>
      </c>
      <c r="M1962" s="147" t="s">
        <v>4537</v>
      </c>
      <c r="N1962" s="147" t="s">
        <v>233</v>
      </c>
      <c r="O1962" s="147" t="s">
        <v>4537</v>
      </c>
      <c r="P1962" s="147" t="s">
        <v>233</v>
      </c>
      <c r="Q1962" s="147" t="s">
        <v>4537</v>
      </c>
      <c r="R1962" s="147" t="s">
        <v>233</v>
      </c>
      <c r="S1962" s="147" t="s">
        <v>4537</v>
      </c>
      <c r="T1962" s="147" t="s">
        <v>233</v>
      </c>
      <c r="U1962" s="150">
        <f t="shared" si="30"/>
        <v>0</v>
      </c>
    </row>
    <row r="1963" spans="1:21" x14ac:dyDescent="0.2">
      <c r="A1963" s="147" t="s">
        <v>3539</v>
      </c>
      <c r="B1963" s="147" t="s">
        <v>5863</v>
      </c>
      <c r="C1963" s="147" t="s">
        <v>107</v>
      </c>
      <c r="D1963" s="147" t="s">
        <v>8516</v>
      </c>
      <c r="E1963" s="148">
        <v>700</v>
      </c>
      <c r="F1963" s="148">
        <v>812</v>
      </c>
      <c r="G1963" s="148">
        <v>0</v>
      </c>
      <c r="H1963" s="148">
        <v>44</v>
      </c>
      <c r="I1963" s="147" t="s">
        <v>4537</v>
      </c>
      <c r="J1963" s="147" t="s">
        <v>4537</v>
      </c>
      <c r="K1963" s="147" t="s">
        <v>4537</v>
      </c>
      <c r="L1963" s="147" t="s">
        <v>8512</v>
      </c>
      <c r="M1963" s="147" t="s">
        <v>4537</v>
      </c>
      <c r="N1963" s="147" t="s">
        <v>233</v>
      </c>
      <c r="O1963" s="147" t="s">
        <v>4537</v>
      </c>
      <c r="P1963" s="147" t="s">
        <v>233</v>
      </c>
      <c r="Q1963" s="147" t="s">
        <v>4537</v>
      </c>
      <c r="R1963" s="147" t="s">
        <v>233</v>
      </c>
      <c r="S1963" s="147" t="s">
        <v>4537</v>
      </c>
      <c r="T1963" s="147" t="s">
        <v>233</v>
      </c>
      <c r="U1963" s="150">
        <f t="shared" si="30"/>
        <v>0</v>
      </c>
    </row>
    <row r="1964" spans="1:21" x14ac:dyDescent="0.2">
      <c r="A1964" s="147" t="s">
        <v>3539</v>
      </c>
      <c r="B1964" s="147" t="s">
        <v>7682</v>
      </c>
      <c r="C1964" s="147" t="s">
        <v>63</v>
      </c>
      <c r="D1964" s="147" t="s">
        <v>8516</v>
      </c>
      <c r="E1964" s="148">
        <v>534</v>
      </c>
      <c r="F1964" s="148">
        <v>1781</v>
      </c>
      <c r="G1964" s="148">
        <v>690</v>
      </c>
      <c r="H1964" s="148">
        <v>17</v>
      </c>
      <c r="I1964" s="147" t="s">
        <v>4537</v>
      </c>
      <c r="J1964" s="147" t="s">
        <v>4537</v>
      </c>
      <c r="K1964" s="147" t="s">
        <v>4537</v>
      </c>
      <c r="L1964" s="147" t="s">
        <v>8512</v>
      </c>
      <c r="M1964" s="147" t="s">
        <v>4537</v>
      </c>
      <c r="N1964" s="147" t="s">
        <v>233</v>
      </c>
      <c r="O1964" s="147" t="s">
        <v>4537</v>
      </c>
      <c r="P1964" s="147" t="s">
        <v>233</v>
      </c>
      <c r="Q1964" s="147" t="s">
        <v>4537</v>
      </c>
      <c r="R1964" s="147" t="s">
        <v>233</v>
      </c>
      <c r="S1964" s="147" t="s">
        <v>4537</v>
      </c>
      <c r="T1964" s="147" t="s">
        <v>233</v>
      </c>
      <c r="U1964" s="150">
        <f t="shared" si="30"/>
        <v>0</v>
      </c>
    </row>
    <row r="1965" spans="1:21" x14ac:dyDescent="0.2">
      <c r="A1965" s="147" t="s">
        <v>3539</v>
      </c>
      <c r="B1965" s="147" t="s">
        <v>2383</v>
      </c>
      <c r="C1965" s="147" t="s">
        <v>43</v>
      </c>
      <c r="D1965" s="147" t="s">
        <v>8516</v>
      </c>
      <c r="E1965" s="148">
        <v>184</v>
      </c>
      <c r="F1965" s="148">
        <v>743</v>
      </c>
      <c r="G1965" s="148">
        <v>329</v>
      </c>
      <c r="H1965" s="148">
        <v>7</v>
      </c>
      <c r="I1965" s="147" t="s">
        <v>4537</v>
      </c>
      <c r="J1965" s="147" t="s">
        <v>4537</v>
      </c>
      <c r="K1965" s="147" t="s">
        <v>4537</v>
      </c>
      <c r="L1965" s="147" t="s">
        <v>8512</v>
      </c>
      <c r="M1965" s="147" t="s">
        <v>4537</v>
      </c>
      <c r="N1965" s="147" t="s">
        <v>233</v>
      </c>
      <c r="O1965" s="147" t="s">
        <v>4537</v>
      </c>
      <c r="P1965" s="147" t="s">
        <v>233</v>
      </c>
      <c r="Q1965" s="147" t="s">
        <v>4537</v>
      </c>
      <c r="R1965" s="147" t="s">
        <v>233</v>
      </c>
      <c r="S1965" s="147" t="s">
        <v>4537</v>
      </c>
      <c r="T1965" s="147" t="s">
        <v>233</v>
      </c>
      <c r="U1965" s="150">
        <f t="shared" si="30"/>
        <v>0</v>
      </c>
    </row>
    <row r="1966" spans="1:21" x14ac:dyDescent="0.2">
      <c r="A1966" s="147" t="s">
        <v>3539</v>
      </c>
      <c r="B1966" s="147" t="s">
        <v>8060</v>
      </c>
      <c r="C1966" s="147" t="s">
        <v>107</v>
      </c>
      <c r="D1966" s="147" t="s">
        <v>8516</v>
      </c>
      <c r="E1966" s="148">
        <v>435</v>
      </c>
      <c r="F1966" s="148">
        <v>2346</v>
      </c>
      <c r="G1966" s="148">
        <v>1359</v>
      </c>
      <c r="H1966" s="148">
        <v>7</v>
      </c>
      <c r="I1966" s="147" t="s">
        <v>4537</v>
      </c>
      <c r="J1966" s="147" t="s">
        <v>4537</v>
      </c>
      <c r="K1966" s="147" t="s">
        <v>4537</v>
      </c>
      <c r="L1966" s="147" t="s">
        <v>8512</v>
      </c>
      <c r="M1966" s="147" t="s">
        <v>4537</v>
      </c>
      <c r="N1966" s="147" t="s">
        <v>233</v>
      </c>
      <c r="O1966" s="147" t="s">
        <v>4537</v>
      </c>
      <c r="P1966" s="147" t="s">
        <v>233</v>
      </c>
      <c r="Q1966" s="147" t="s">
        <v>4537</v>
      </c>
      <c r="R1966" s="147" t="s">
        <v>233</v>
      </c>
      <c r="S1966" s="147" t="s">
        <v>4537</v>
      </c>
      <c r="T1966" s="147" t="s">
        <v>233</v>
      </c>
      <c r="U1966" s="150">
        <f t="shared" si="30"/>
        <v>0</v>
      </c>
    </row>
    <row r="1967" spans="1:21" x14ac:dyDescent="0.2">
      <c r="A1967" s="147" t="s">
        <v>3539</v>
      </c>
      <c r="B1967" s="147" t="s">
        <v>4355</v>
      </c>
      <c r="C1967" s="147" t="s">
        <v>107</v>
      </c>
      <c r="D1967" s="147" t="s">
        <v>8516</v>
      </c>
      <c r="E1967" s="148">
        <v>32</v>
      </c>
      <c r="F1967" s="148">
        <v>90</v>
      </c>
      <c r="G1967" s="148">
        <v>45</v>
      </c>
      <c r="H1967" s="148">
        <v>0</v>
      </c>
      <c r="I1967" s="147" t="s">
        <v>4537</v>
      </c>
      <c r="J1967" s="147" t="s">
        <v>4537</v>
      </c>
      <c r="K1967" s="147" t="s">
        <v>4537</v>
      </c>
      <c r="L1967" s="147" t="s">
        <v>8512</v>
      </c>
      <c r="M1967" s="147" t="s">
        <v>4537</v>
      </c>
      <c r="N1967" s="147" t="s">
        <v>233</v>
      </c>
      <c r="O1967" s="147" t="s">
        <v>4537</v>
      </c>
      <c r="P1967" s="147" t="s">
        <v>233</v>
      </c>
      <c r="Q1967" s="147" t="s">
        <v>4537</v>
      </c>
      <c r="R1967" s="147" t="s">
        <v>233</v>
      </c>
      <c r="S1967" s="147" t="s">
        <v>4537</v>
      </c>
      <c r="T1967" s="147" t="s">
        <v>233</v>
      </c>
      <c r="U1967" s="150">
        <f t="shared" si="30"/>
        <v>0</v>
      </c>
    </row>
    <row r="1968" spans="1:21" x14ac:dyDescent="0.2">
      <c r="A1968" s="147" t="s">
        <v>3539</v>
      </c>
      <c r="B1968" s="147" t="s">
        <v>7236</v>
      </c>
      <c r="C1968" s="147" t="s">
        <v>43</v>
      </c>
      <c r="D1968" s="147" t="s">
        <v>8516</v>
      </c>
      <c r="E1968" s="148">
        <v>129</v>
      </c>
      <c r="F1968" s="148">
        <v>462</v>
      </c>
      <c r="G1968" s="148">
        <v>21</v>
      </c>
      <c r="H1968" s="148">
        <v>4</v>
      </c>
      <c r="I1968" s="147" t="s">
        <v>4537</v>
      </c>
      <c r="J1968" s="147" t="s">
        <v>4537</v>
      </c>
      <c r="K1968" s="147" t="s">
        <v>4537</v>
      </c>
      <c r="L1968" s="147" t="s">
        <v>8512</v>
      </c>
      <c r="M1968" s="147" t="s">
        <v>4537</v>
      </c>
      <c r="N1968" s="147" t="s">
        <v>233</v>
      </c>
      <c r="O1968" s="147" t="s">
        <v>4537</v>
      </c>
      <c r="P1968" s="147" t="s">
        <v>233</v>
      </c>
      <c r="Q1968" s="147" t="s">
        <v>4537</v>
      </c>
      <c r="R1968" s="147" t="s">
        <v>233</v>
      </c>
      <c r="S1968" s="147" t="s">
        <v>4537</v>
      </c>
      <c r="T1968" s="147" t="s">
        <v>233</v>
      </c>
      <c r="U1968" s="150">
        <f t="shared" si="30"/>
        <v>0</v>
      </c>
    </row>
    <row r="1969" spans="1:21" x14ac:dyDescent="0.2">
      <c r="A1969" s="147" t="s">
        <v>3539</v>
      </c>
      <c r="B1969" s="147" t="s">
        <v>520</v>
      </c>
      <c r="C1969" s="147" t="s">
        <v>544</v>
      </c>
      <c r="D1969" s="147" t="s">
        <v>8516</v>
      </c>
      <c r="E1969" s="148">
        <v>1061</v>
      </c>
      <c r="F1969" s="148">
        <v>1117</v>
      </c>
      <c r="G1969" s="148">
        <v>0</v>
      </c>
      <c r="H1969" s="148">
        <v>29</v>
      </c>
      <c r="I1969" s="147" t="s">
        <v>4537</v>
      </c>
      <c r="J1969" s="147" t="s">
        <v>4537</v>
      </c>
      <c r="K1969" s="147" t="s">
        <v>4537</v>
      </c>
      <c r="L1969" s="147" t="s">
        <v>8512</v>
      </c>
      <c r="M1969" s="147" t="s">
        <v>4537</v>
      </c>
      <c r="N1969" s="147" t="s">
        <v>233</v>
      </c>
      <c r="O1969" s="147" t="s">
        <v>4537</v>
      </c>
      <c r="P1969" s="147" t="s">
        <v>233</v>
      </c>
      <c r="Q1969" s="147" t="s">
        <v>4537</v>
      </c>
      <c r="R1969" s="147" t="s">
        <v>233</v>
      </c>
      <c r="S1969" s="147" t="s">
        <v>4537</v>
      </c>
      <c r="T1969" s="147" t="s">
        <v>233</v>
      </c>
      <c r="U1969" s="150">
        <f t="shared" si="30"/>
        <v>0</v>
      </c>
    </row>
    <row r="1970" spans="1:21" x14ac:dyDescent="0.2">
      <c r="A1970" s="147" t="s">
        <v>3539</v>
      </c>
      <c r="B1970" s="147" t="s">
        <v>2175</v>
      </c>
      <c r="C1970" s="147" t="s">
        <v>107</v>
      </c>
      <c r="D1970" s="147" t="s">
        <v>8516</v>
      </c>
      <c r="E1970" s="148">
        <v>0</v>
      </c>
      <c r="F1970" s="148">
        <v>1114</v>
      </c>
      <c r="G1970" s="148">
        <v>0</v>
      </c>
      <c r="H1970" s="148">
        <v>0</v>
      </c>
      <c r="I1970" s="147" t="s">
        <v>4537</v>
      </c>
      <c r="J1970" s="147" t="s">
        <v>4537</v>
      </c>
      <c r="K1970" s="147" t="s">
        <v>4537</v>
      </c>
      <c r="L1970" s="147" t="s">
        <v>8512</v>
      </c>
      <c r="M1970" s="147" t="s">
        <v>4537</v>
      </c>
      <c r="N1970" s="147" t="s">
        <v>233</v>
      </c>
      <c r="O1970" s="147" t="s">
        <v>4537</v>
      </c>
      <c r="P1970" s="147" t="s">
        <v>233</v>
      </c>
      <c r="Q1970" s="147" t="s">
        <v>4537</v>
      </c>
      <c r="R1970" s="147" t="s">
        <v>233</v>
      </c>
      <c r="S1970" s="147" t="s">
        <v>4537</v>
      </c>
      <c r="T1970" s="147" t="s">
        <v>233</v>
      </c>
      <c r="U1970" s="150">
        <f t="shared" si="30"/>
        <v>0</v>
      </c>
    </row>
    <row r="1971" spans="1:21" x14ac:dyDescent="0.2">
      <c r="A1971" s="147" t="s">
        <v>3539</v>
      </c>
      <c r="B1971" s="147" t="s">
        <v>5058</v>
      </c>
      <c r="C1971" s="147" t="s">
        <v>43</v>
      </c>
      <c r="D1971" s="147" t="s">
        <v>8516</v>
      </c>
      <c r="E1971" s="148">
        <v>0</v>
      </c>
      <c r="F1971" s="148">
        <v>12000</v>
      </c>
      <c r="G1971" s="148">
        <v>0</v>
      </c>
      <c r="H1971" s="148">
        <v>0</v>
      </c>
      <c r="I1971" s="147" t="s">
        <v>4537</v>
      </c>
      <c r="J1971" s="147" t="s">
        <v>4537</v>
      </c>
      <c r="K1971" s="147" t="s">
        <v>4537</v>
      </c>
      <c r="L1971" s="147" t="s">
        <v>8512</v>
      </c>
      <c r="M1971" s="147" t="s">
        <v>4537</v>
      </c>
      <c r="N1971" s="147" t="s">
        <v>233</v>
      </c>
      <c r="O1971" s="147" t="s">
        <v>4537</v>
      </c>
      <c r="P1971" s="147" t="s">
        <v>233</v>
      </c>
      <c r="Q1971" s="147" t="s">
        <v>4537</v>
      </c>
      <c r="R1971" s="147" t="s">
        <v>233</v>
      </c>
      <c r="S1971" s="147" t="s">
        <v>4537</v>
      </c>
      <c r="T1971" s="147" t="s">
        <v>233</v>
      </c>
      <c r="U1971" s="150">
        <f t="shared" si="30"/>
        <v>0</v>
      </c>
    </row>
    <row r="1972" spans="1:21" x14ac:dyDescent="0.2">
      <c r="A1972" s="147" t="s">
        <v>3539</v>
      </c>
      <c r="B1972" s="147" t="s">
        <v>5392</v>
      </c>
      <c r="C1972" s="147" t="s">
        <v>544</v>
      </c>
      <c r="D1972" s="147" t="s">
        <v>8516</v>
      </c>
      <c r="E1972" s="148">
        <v>357</v>
      </c>
      <c r="F1972" s="148">
        <v>396</v>
      </c>
      <c r="G1972" s="148">
        <v>0</v>
      </c>
      <c r="H1972" s="148">
        <v>0</v>
      </c>
      <c r="I1972" s="147" t="s">
        <v>4537</v>
      </c>
      <c r="J1972" s="147" t="s">
        <v>4537</v>
      </c>
      <c r="K1972" s="147" t="s">
        <v>4537</v>
      </c>
      <c r="L1972" s="147" t="s">
        <v>8512</v>
      </c>
      <c r="M1972" s="147" t="s">
        <v>4537</v>
      </c>
      <c r="N1972" s="147" t="s">
        <v>233</v>
      </c>
      <c r="O1972" s="147" t="s">
        <v>4537</v>
      </c>
      <c r="P1972" s="147" t="s">
        <v>233</v>
      </c>
      <c r="Q1972" s="147" t="s">
        <v>4537</v>
      </c>
      <c r="R1972" s="147" t="s">
        <v>233</v>
      </c>
      <c r="S1972" s="147" t="s">
        <v>4537</v>
      </c>
      <c r="T1972" s="147" t="s">
        <v>233</v>
      </c>
      <c r="U1972" s="150">
        <f t="shared" si="30"/>
        <v>0</v>
      </c>
    </row>
    <row r="1973" spans="1:21" x14ac:dyDescent="0.2">
      <c r="A1973" s="147" t="s">
        <v>3539</v>
      </c>
      <c r="B1973" s="147" t="s">
        <v>4873</v>
      </c>
      <c r="C1973" s="147" t="s">
        <v>107</v>
      </c>
      <c r="D1973" s="147" t="s">
        <v>8516</v>
      </c>
      <c r="E1973" s="148">
        <v>565</v>
      </c>
      <c r="F1973" s="148">
        <v>1395</v>
      </c>
      <c r="G1973" s="148">
        <v>128</v>
      </c>
      <c r="H1973" s="148">
        <v>147</v>
      </c>
      <c r="I1973" s="147" t="s">
        <v>4537</v>
      </c>
      <c r="J1973" s="147" t="s">
        <v>4537</v>
      </c>
      <c r="K1973" s="147" t="s">
        <v>4537</v>
      </c>
      <c r="L1973" s="147" t="s">
        <v>8512</v>
      </c>
      <c r="M1973" s="147" t="s">
        <v>4537</v>
      </c>
      <c r="N1973" s="147" t="s">
        <v>233</v>
      </c>
      <c r="O1973" s="147" t="s">
        <v>4537</v>
      </c>
      <c r="P1973" s="147" t="s">
        <v>233</v>
      </c>
      <c r="Q1973" s="147" t="s">
        <v>4537</v>
      </c>
      <c r="R1973" s="147" t="s">
        <v>233</v>
      </c>
      <c r="S1973" s="147" t="s">
        <v>4537</v>
      </c>
      <c r="T1973" s="147" t="s">
        <v>233</v>
      </c>
      <c r="U1973" s="150">
        <f t="shared" si="30"/>
        <v>0</v>
      </c>
    </row>
    <row r="1974" spans="1:21" x14ac:dyDescent="0.2">
      <c r="A1974" s="147" t="s">
        <v>3539</v>
      </c>
      <c r="B1974" s="147" t="s">
        <v>4701</v>
      </c>
      <c r="C1974" s="147" t="s">
        <v>63</v>
      </c>
      <c r="D1974" s="147" t="s">
        <v>8516</v>
      </c>
      <c r="E1974" s="148">
        <v>1186</v>
      </c>
      <c r="F1974" s="148">
        <v>3796</v>
      </c>
      <c r="G1974" s="148">
        <v>1664</v>
      </c>
      <c r="H1974" s="148">
        <v>2</v>
      </c>
      <c r="I1974" s="147" t="s">
        <v>4537</v>
      </c>
      <c r="J1974" s="147" t="s">
        <v>4537</v>
      </c>
      <c r="K1974" s="147" t="s">
        <v>4537</v>
      </c>
      <c r="L1974" s="147" t="s">
        <v>8512</v>
      </c>
      <c r="M1974" s="147" t="s">
        <v>4537</v>
      </c>
      <c r="N1974" s="147" t="s">
        <v>233</v>
      </c>
      <c r="O1974" s="147" t="s">
        <v>4537</v>
      </c>
      <c r="P1974" s="147" t="s">
        <v>233</v>
      </c>
      <c r="Q1974" s="147" t="s">
        <v>4537</v>
      </c>
      <c r="R1974" s="147" t="s">
        <v>233</v>
      </c>
      <c r="S1974" s="147" t="s">
        <v>4537</v>
      </c>
      <c r="T1974" s="147" t="s">
        <v>233</v>
      </c>
      <c r="U1974" s="150">
        <f t="shared" si="30"/>
        <v>0</v>
      </c>
    </row>
    <row r="1975" spans="1:21" x14ac:dyDescent="0.2">
      <c r="A1975" s="147" t="s">
        <v>3539</v>
      </c>
      <c r="B1975" s="147" t="s">
        <v>999</v>
      </c>
      <c r="C1975" s="147" t="s">
        <v>107</v>
      </c>
      <c r="D1975" s="147" t="s">
        <v>8516</v>
      </c>
      <c r="E1975" s="148">
        <v>0</v>
      </c>
      <c r="F1975" s="148">
        <v>1550</v>
      </c>
      <c r="G1975" s="148">
        <v>0</v>
      </c>
      <c r="H1975" s="148">
        <v>0</v>
      </c>
      <c r="I1975" s="147" t="s">
        <v>4537</v>
      </c>
      <c r="J1975" s="147" t="s">
        <v>4537</v>
      </c>
      <c r="K1975" s="147" t="s">
        <v>4537</v>
      </c>
      <c r="L1975" s="147" t="s">
        <v>8512</v>
      </c>
      <c r="M1975" s="147" t="s">
        <v>4537</v>
      </c>
      <c r="N1975" s="147" t="s">
        <v>233</v>
      </c>
      <c r="O1975" s="147" t="s">
        <v>4537</v>
      </c>
      <c r="P1975" s="147" t="s">
        <v>233</v>
      </c>
      <c r="Q1975" s="147" t="s">
        <v>4537</v>
      </c>
      <c r="R1975" s="147" t="s">
        <v>233</v>
      </c>
      <c r="S1975" s="147" t="s">
        <v>4537</v>
      </c>
      <c r="T1975" s="147" t="s">
        <v>233</v>
      </c>
      <c r="U1975" s="150">
        <f t="shared" si="30"/>
        <v>0</v>
      </c>
    </row>
    <row r="1976" spans="1:21" x14ac:dyDescent="0.2">
      <c r="A1976" s="147" t="s">
        <v>3539</v>
      </c>
      <c r="B1976" s="147" t="s">
        <v>999</v>
      </c>
      <c r="C1976" s="147" t="s">
        <v>107</v>
      </c>
      <c r="D1976" s="147" t="s">
        <v>8516</v>
      </c>
      <c r="E1976" s="148">
        <v>0</v>
      </c>
      <c r="F1976" s="148">
        <v>4307</v>
      </c>
      <c r="G1976" s="148">
        <v>2125</v>
      </c>
      <c r="H1976" s="148">
        <v>2835</v>
      </c>
      <c r="I1976" s="147" t="s">
        <v>4537</v>
      </c>
      <c r="J1976" s="147" t="s">
        <v>4537</v>
      </c>
      <c r="K1976" s="147" t="s">
        <v>4537</v>
      </c>
      <c r="L1976" s="147" t="s">
        <v>8512</v>
      </c>
      <c r="M1976" s="147" t="s">
        <v>4537</v>
      </c>
      <c r="N1976" s="147" t="s">
        <v>233</v>
      </c>
      <c r="O1976" s="147" t="s">
        <v>4537</v>
      </c>
      <c r="P1976" s="147" t="s">
        <v>233</v>
      </c>
      <c r="Q1976" s="147" t="s">
        <v>4537</v>
      </c>
      <c r="R1976" s="147" t="s">
        <v>233</v>
      </c>
      <c r="S1976" s="147" t="s">
        <v>4537</v>
      </c>
      <c r="T1976" s="147" t="s">
        <v>233</v>
      </c>
      <c r="U1976" s="150">
        <f t="shared" si="30"/>
        <v>0</v>
      </c>
    </row>
    <row r="1977" spans="1:21" x14ac:dyDescent="0.2">
      <c r="A1977" s="147" t="s">
        <v>3539</v>
      </c>
      <c r="B1977" s="147" t="s">
        <v>5104</v>
      </c>
      <c r="C1977" s="147" t="s">
        <v>544</v>
      </c>
      <c r="D1977" s="147" t="s">
        <v>8516</v>
      </c>
      <c r="E1977" s="148">
        <v>451</v>
      </c>
      <c r="F1977" s="148">
        <v>3426</v>
      </c>
      <c r="G1977" s="148">
        <v>1322</v>
      </c>
      <c r="H1977" s="148">
        <v>0</v>
      </c>
      <c r="I1977" s="147" t="s">
        <v>4537</v>
      </c>
      <c r="J1977" s="147" t="s">
        <v>4537</v>
      </c>
      <c r="K1977" s="147" t="s">
        <v>4537</v>
      </c>
      <c r="L1977" s="147" t="s">
        <v>8512</v>
      </c>
      <c r="M1977" s="147" t="s">
        <v>4537</v>
      </c>
      <c r="N1977" s="147" t="s">
        <v>233</v>
      </c>
      <c r="O1977" s="147" t="s">
        <v>4537</v>
      </c>
      <c r="P1977" s="147" t="s">
        <v>233</v>
      </c>
      <c r="Q1977" s="147" t="s">
        <v>4537</v>
      </c>
      <c r="R1977" s="147" t="s">
        <v>233</v>
      </c>
      <c r="S1977" s="147" t="s">
        <v>4537</v>
      </c>
      <c r="T1977" s="147" t="s">
        <v>233</v>
      </c>
      <c r="U1977" s="150">
        <f t="shared" si="30"/>
        <v>0</v>
      </c>
    </row>
    <row r="1978" spans="1:21" x14ac:dyDescent="0.2">
      <c r="A1978" s="147" t="s">
        <v>3539</v>
      </c>
      <c r="B1978" s="147" t="s">
        <v>4873</v>
      </c>
      <c r="C1978" s="147" t="s">
        <v>107</v>
      </c>
      <c r="D1978" s="147" t="s">
        <v>8516</v>
      </c>
      <c r="E1978" s="148">
        <v>377</v>
      </c>
      <c r="F1978" s="148">
        <v>818</v>
      </c>
      <c r="G1978" s="148">
        <v>437</v>
      </c>
      <c r="H1978" s="148">
        <v>0</v>
      </c>
      <c r="I1978" s="147" t="s">
        <v>4537</v>
      </c>
      <c r="J1978" s="147" t="s">
        <v>4537</v>
      </c>
      <c r="K1978" s="147" t="s">
        <v>4537</v>
      </c>
      <c r="L1978" s="147" t="s">
        <v>8512</v>
      </c>
      <c r="M1978" s="147" t="s">
        <v>4537</v>
      </c>
      <c r="N1978" s="147" t="s">
        <v>233</v>
      </c>
      <c r="O1978" s="147" t="s">
        <v>4537</v>
      </c>
      <c r="P1978" s="147" t="s">
        <v>233</v>
      </c>
      <c r="Q1978" s="147" t="s">
        <v>4537</v>
      </c>
      <c r="R1978" s="147" t="s">
        <v>233</v>
      </c>
      <c r="S1978" s="147" t="s">
        <v>4537</v>
      </c>
      <c r="T1978" s="147" t="s">
        <v>233</v>
      </c>
      <c r="U1978" s="150">
        <f t="shared" si="30"/>
        <v>0</v>
      </c>
    </row>
    <row r="1979" spans="1:21" x14ac:dyDescent="0.2">
      <c r="A1979" s="147" t="s">
        <v>3539</v>
      </c>
      <c r="B1979" s="147" t="s">
        <v>7922</v>
      </c>
      <c r="C1979" s="147" t="s">
        <v>63</v>
      </c>
      <c r="D1979" s="147" t="s">
        <v>8516</v>
      </c>
      <c r="E1979" s="148">
        <v>30</v>
      </c>
      <c r="F1979" s="148">
        <v>696</v>
      </c>
      <c r="G1979" s="148">
        <v>178</v>
      </c>
      <c r="H1979" s="148">
        <v>3</v>
      </c>
      <c r="I1979" s="147" t="s">
        <v>4537</v>
      </c>
      <c r="J1979" s="147" t="s">
        <v>4537</v>
      </c>
      <c r="K1979" s="147" t="s">
        <v>4537</v>
      </c>
      <c r="L1979" s="147" t="s">
        <v>8512</v>
      </c>
      <c r="M1979" s="147" t="s">
        <v>4537</v>
      </c>
      <c r="N1979" s="147" t="s">
        <v>233</v>
      </c>
      <c r="O1979" s="147" t="s">
        <v>4537</v>
      </c>
      <c r="P1979" s="147" t="s">
        <v>233</v>
      </c>
      <c r="Q1979" s="147" t="s">
        <v>4537</v>
      </c>
      <c r="R1979" s="147" t="s">
        <v>233</v>
      </c>
      <c r="S1979" s="147" t="s">
        <v>4537</v>
      </c>
      <c r="T1979" s="147" t="s">
        <v>233</v>
      </c>
      <c r="U1979" s="150">
        <f t="shared" si="30"/>
        <v>0</v>
      </c>
    </row>
    <row r="1980" spans="1:21" x14ac:dyDescent="0.2">
      <c r="A1980" s="147" t="s">
        <v>3539</v>
      </c>
      <c r="B1980" s="147" t="s">
        <v>7907</v>
      </c>
      <c r="C1980" s="147" t="s">
        <v>63</v>
      </c>
      <c r="D1980" s="147" t="s">
        <v>8516</v>
      </c>
      <c r="E1980" s="148">
        <v>201</v>
      </c>
      <c r="F1980" s="148">
        <v>1821</v>
      </c>
      <c r="G1980" s="148">
        <v>1012</v>
      </c>
      <c r="H1980" s="148">
        <v>1</v>
      </c>
      <c r="I1980" s="147" t="s">
        <v>4537</v>
      </c>
      <c r="J1980" s="147" t="s">
        <v>4537</v>
      </c>
      <c r="K1980" s="147" t="s">
        <v>4537</v>
      </c>
      <c r="L1980" s="147" t="s">
        <v>8512</v>
      </c>
      <c r="M1980" s="147" t="s">
        <v>4537</v>
      </c>
      <c r="N1980" s="147" t="s">
        <v>233</v>
      </c>
      <c r="O1980" s="147" t="s">
        <v>4537</v>
      </c>
      <c r="P1980" s="147" t="s">
        <v>233</v>
      </c>
      <c r="Q1980" s="147" t="s">
        <v>4537</v>
      </c>
      <c r="R1980" s="147" t="s">
        <v>233</v>
      </c>
      <c r="S1980" s="147" t="s">
        <v>4537</v>
      </c>
      <c r="T1980" s="147" t="s">
        <v>233</v>
      </c>
      <c r="U1980" s="150">
        <f t="shared" si="30"/>
        <v>0</v>
      </c>
    </row>
    <row r="1981" spans="1:21" x14ac:dyDescent="0.2">
      <c r="A1981" s="147" t="s">
        <v>3539</v>
      </c>
      <c r="B1981" s="147" t="s">
        <v>7236</v>
      </c>
      <c r="C1981" s="147" t="s">
        <v>43</v>
      </c>
      <c r="D1981" s="147" t="s">
        <v>8516</v>
      </c>
      <c r="E1981" s="148">
        <v>278</v>
      </c>
      <c r="F1981" s="148">
        <v>681</v>
      </c>
      <c r="G1981" s="148">
        <v>246</v>
      </c>
      <c r="H1981" s="148">
        <v>4</v>
      </c>
      <c r="I1981" s="147" t="s">
        <v>4537</v>
      </c>
      <c r="J1981" s="147" t="s">
        <v>4537</v>
      </c>
      <c r="K1981" s="147" t="s">
        <v>4537</v>
      </c>
      <c r="L1981" s="147" t="s">
        <v>8512</v>
      </c>
      <c r="M1981" s="147" t="s">
        <v>4537</v>
      </c>
      <c r="N1981" s="147" t="s">
        <v>233</v>
      </c>
      <c r="O1981" s="147" t="s">
        <v>4537</v>
      </c>
      <c r="P1981" s="147" t="s">
        <v>233</v>
      </c>
      <c r="Q1981" s="147" t="s">
        <v>4537</v>
      </c>
      <c r="R1981" s="147" t="s">
        <v>233</v>
      </c>
      <c r="S1981" s="147" t="s">
        <v>4537</v>
      </c>
      <c r="T1981" s="147" t="s">
        <v>233</v>
      </c>
      <c r="U1981" s="150">
        <f t="shared" si="30"/>
        <v>0</v>
      </c>
    </row>
    <row r="1982" spans="1:21" x14ac:dyDescent="0.2">
      <c r="A1982" s="147" t="s">
        <v>3539</v>
      </c>
      <c r="B1982" s="147" t="s">
        <v>589</v>
      </c>
      <c r="C1982" s="147" t="s">
        <v>107</v>
      </c>
      <c r="D1982" s="147" t="s">
        <v>8516</v>
      </c>
      <c r="E1982" s="148">
        <v>2414</v>
      </c>
      <c r="F1982" s="148">
        <v>11226</v>
      </c>
      <c r="G1982" s="148">
        <v>2926</v>
      </c>
      <c r="H1982" s="148">
        <v>0</v>
      </c>
      <c r="I1982" s="147" t="s">
        <v>4537</v>
      </c>
      <c r="J1982" s="147" t="s">
        <v>4537</v>
      </c>
      <c r="K1982" s="147" t="s">
        <v>4537</v>
      </c>
      <c r="L1982" s="147" t="s">
        <v>8515</v>
      </c>
      <c r="M1982" s="147" t="s">
        <v>4537</v>
      </c>
      <c r="N1982" s="147" t="s">
        <v>233</v>
      </c>
      <c r="O1982" s="147" t="s">
        <v>4537</v>
      </c>
      <c r="P1982" s="147" t="s">
        <v>233</v>
      </c>
      <c r="Q1982" s="147" t="s">
        <v>4537</v>
      </c>
      <c r="R1982" s="147" t="s">
        <v>233</v>
      </c>
      <c r="S1982" s="147" t="s">
        <v>4537</v>
      </c>
      <c r="T1982" s="147" t="s">
        <v>233</v>
      </c>
      <c r="U1982" s="150">
        <f t="shared" si="30"/>
        <v>0</v>
      </c>
    </row>
    <row r="1983" spans="1:21" x14ac:dyDescent="0.2">
      <c r="A1983" s="147" t="s">
        <v>3539</v>
      </c>
      <c r="B1983" s="147" t="s">
        <v>61</v>
      </c>
      <c r="C1983" s="147" t="s">
        <v>63</v>
      </c>
      <c r="D1983" s="147" t="s">
        <v>8516</v>
      </c>
      <c r="E1983" s="148">
        <v>644</v>
      </c>
      <c r="F1983" s="148">
        <v>644</v>
      </c>
      <c r="G1983" s="148">
        <v>40</v>
      </c>
      <c r="H1983" s="148">
        <v>0</v>
      </c>
      <c r="I1983" s="147" t="s">
        <v>4537</v>
      </c>
      <c r="J1983" s="147" t="s">
        <v>4537</v>
      </c>
      <c r="K1983" s="147" t="s">
        <v>4537</v>
      </c>
      <c r="L1983" s="147" t="s">
        <v>8515</v>
      </c>
      <c r="M1983" s="147" t="s">
        <v>4537</v>
      </c>
      <c r="N1983" s="147" t="s">
        <v>233</v>
      </c>
      <c r="O1983" s="147" t="s">
        <v>4537</v>
      </c>
      <c r="P1983" s="147" t="s">
        <v>233</v>
      </c>
      <c r="Q1983" s="147" t="s">
        <v>4537</v>
      </c>
      <c r="R1983" s="147" t="s">
        <v>233</v>
      </c>
      <c r="S1983" s="147" t="s">
        <v>4537</v>
      </c>
      <c r="T1983" s="147" t="s">
        <v>233</v>
      </c>
      <c r="U1983" s="150">
        <f t="shared" si="30"/>
        <v>0</v>
      </c>
    </row>
    <row r="1984" spans="1:21" x14ac:dyDescent="0.2">
      <c r="A1984" s="147" t="s">
        <v>3539</v>
      </c>
      <c r="B1984" s="147" t="s">
        <v>55</v>
      </c>
      <c r="C1984" s="147" t="s">
        <v>63</v>
      </c>
      <c r="D1984" s="147" t="s">
        <v>8516</v>
      </c>
      <c r="E1984" s="148">
        <v>472</v>
      </c>
      <c r="F1984" s="148">
        <v>2303</v>
      </c>
      <c r="G1984" s="148">
        <v>299</v>
      </c>
      <c r="H1984" s="148">
        <v>0</v>
      </c>
      <c r="I1984" s="147" t="s">
        <v>4537</v>
      </c>
      <c r="J1984" s="147" t="s">
        <v>4537</v>
      </c>
      <c r="K1984" s="147" t="s">
        <v>4537</v>
      </c>
      <c r="L1984" s="147" t="s">
        <v>8512</v>
      </c>
      <c r="M1984" s="147" t="s">
        <v>4537</v>
      </c>
      <c r="N1984" s="147" t="s">
        <v>233</v>
      </c>
      <c r="O1984" s="147" t="s">
        <v>4537</v>
      </c>
      <c r="P1984" s="147" t="s">
        <v>233</v>
      </c>
      <c r="Q1984" s="147" t="s">
        <v>4537</v>
      </c>
      <c r="R1984" s="147" t="s">
        <v>233</v>
      </c>
      <c r="S1984" s="147" t="s">
        <v>4537</v>
      </c>
      <c r="T1984" s="147" t="s">
        <v>233</v>
      </c>
      <c r="U1984" s="150">
        <f t="shared" si="30"/>
        <v>0</v>
      </c>
    </row>
    <row r="1985" spans="1:21" x14ac:dyDescent="0.2">
      <c r="A1985" s="147" t="s">
        <v>3539</v>
      </c>
      <c r="B1985" s="147" t="s">
        <v>6941</v>
      </c>
      <c r="C1985" s="147" t="s">
        <v>107</v>
      </c>
      <c r="D1985" s="147" t="s">
        <v>8516</v>
      </c>
      <c r="E1985" s="148">
        <v>437</v>
      </c>
      <c r="F1985" s="148">
        <v>437</v>
      </c>
      <c r="G1985" s="148">
        <v>0</v>
      </c>
      <c r="H1985" s="148">
        <v>0</v>
      </c>
      <c r="I1985" s="147" t="s">
        <v>4537</v>
      </c>
      <c r="J1985" s="147" t="s">
        <v>4537</v>
      </c>
      <c r="K1985" s="147" t="s">
        <v>4537</v>
      </c>
      <c r="L1985" s="147" t="s">
        <v>8512</v>
      </c>
      <c r="M1985" s="147" t="s">
        <v>4537</v>
      </c>
      <c r="N1985" s="147" t="s">
        <v>233</v>
      </c>
      <c r="O1985" s="147" t="s">
        <v>4537</v>
      </c>
      <c r="P1985" s="147" t="s">
        <v>233</v>
      </c>
      <c r="Q1985" s="147" t="s">
        <v>4537</v>
      </c>
      <c r="R1985" s="147" t="s">
        <v>233</v>
      </c>
      <c r="S1985" s="147" t="s">
        <v>4537</v>
      </c>
      <c r="T1985" s="147" t="s">
        <v>233</v>
      </c>
      <c r="U1985" s="150">
        <f t="shared" si="30"/>
        <v>0</v>
      </c>
    </row>
    <row r="1986" spans="1:21" x14ac:dyDescent="0.2">
      <c r="A1986" s="147" t="s">
        <v>3539</v>
      </c>
      <c r="B1986" s="147" t="s">
        <v>5750</v>
      </c>
      <c r="C1986" s="147" t="s">
        <v>43</v>
      </c>
      <c r="D1986" s="147" t="s">
        <v>8516</v>
      </c>
      <c r="E1986" s="148">
        <v>269</v>
      </c>
      <c r="F1986" s="148">
        <v>1474</v>
      </c>
      <c r="G1986" s="148">
        <v>163</v>
      </c>
      <c r="H1986" s="148">
        <v>12</v>
      </c>
      <c r="I1986" s="147" t="s">
        <v>4537</v>
      </c>
      <c r="J1986" s="147" t="s">
        <v>4537</v>
      </c>
      <c r="K1986" s="147" t="s">
        <v>4537</v>
      </c>
      <c r="L1986" s="147" t="s">
        <v>8512</v>
      </c>
      <c r="M1986" s="147" t="s">
        <v>4537</v>
      </c>
      <c r="N1986" s="147" t="s">
        <v>233</v>
      </c>
      <c r="O1986" s="147" t="s">
        <v>4537</v>
      </c>
      <c r="P1986" s="147" t="s">
        <v>233</v>
      </c>
      <c r="Q1986" s="147" t="s">
        <v>4537</v>
      </c>
      <c r="R1986" s="147" t="s">
        <v>233</v>
      </c>
      <c r="S1986" s="147" t="s">
        <v>4537</v>
      </c>
      <c r="T1986" s="147" t="s">
        <v>233</v>
      </c>
      <c r="U1986" s="150">
        <f t="shared" ref="U1986:U2049" si="31">COUNTIF(I1986:K1986,"Yes")+COUNTIF(M1986,"Yes")+COUNTIF(O1986,"Yes")+COUNTIF(Q1986,"Yes")+COUNTIF(S1986,"Yes")</f>
        <v>0</v>
      </c>
    </row>
    <row r="1987" spans="1:21" x14ac:dyDescent="0.2">
      <c r="A1987" s="147" t="s">
        <v>3539</v>
      </c>
      <c r="B1987" s="147" t="s">
        <v>6873</v>
      </c>
      <c r="C1987" s="147" t="s">
        <v>544</v>
      </c>
      <c r="D1987" s="147" t="s">
        <v>8516</v>
      </c>
      <c r="E1987" s="148">
        <v>0</v>
      </c>
      <c r="F1987" s="148">
        <v>1790</v>
      </c>
      <c r="G1987" s="148">
        <v>135</v>
      </c>
      <c r="H1987" s="148">
        <v>2</v>
      </c>
      <c r="I1987" s="147" t="s">
        <v>4537</v>
      </c>
      <c r="J1987" s="147" t="s">
        <v>4537</v>
      </c>
      <c r="K1987" s="147" t="s">
        <v>4537</v>
      </c>
      <c r="L1987" s="147" t="s">
        <v>8512</v>
      </c>
      <c r="M1987" s="147" t="s">
        <v>4537</v>
      </c>
      <c r="N1987" s="147" t="s">
        <v>233</v>
      </c>
      <c r="O1987" s="147" t="s">
        <v>4537</v>
      </c>
      <c r="P1987" s="147" t="s">
        <v>233</v>
      </c>
      <c r="Q1987" s="147" t="s">
        <v>4537</v>
      </c>
      <c r="R1987" s="147" t="s">
        <v>233</v>
      </c>
      <c r="S1987" s="147" t="s">
        <v>4537</v>
      </c>
      <c r="T1987" s="147" t="s">
        <v>233</v>
      </c>
      <c r="U1987" s="150">
        <f t="shared" si="31"/>
        <v>0</v>
      </c>
    </row>
    <row r="1988" spans="1:21" x14ac:dyDescent="0.2">
      <c r="A1988" s="147" t="s">
        <v>3539</v>
      </c>
      <c r="B1988" s="147" t="s">
        <v>4726</v>
      </c>
      <c r="C1988" s="147" t="s">
        <v>43</v>
      </c>
      <c r="D1988" s="147" t="s">
        <v>8516</v>
      </c>
      <c r="E1988" s="148">
        <v>343</v>
      </c>
      <c r="F1988" s="148">
        <v>967</v>
      </c>
      <c r="G1988" s="148">
        <v>498</v>
      </c>
      <c r="H1988" s="148">
        <v>0</v>
      </c>
      <c r="I1988" s="147" t="s">
        <v>4537</v>
      </c>
      <c r="J1988" s="147" t="s">
        <v>4537</v>
      </c>
      <c r="K1988" s="147" t="s">
        <v>4537</v>
      </c>
      <c r="L1988" s="147" t="s">
        <v>8512</v>
      </c>
      <c r="M1988" s="147" t="s">
        <v>4537</v>
      </c>
      <c r="N1988" s="147" t="s">
        <v>233</v>
      </c>
      <c r="O1988" s="147" t="s">
        <v>4537</v>
      </c>
      <c r="P1988" s="147" t="s">
        <v>233</v>
      </c>
      <c r="Q1988" s="147" t="s">
        <v>4537</v>
      </c>
      <c r="R1988" s="147" t="s">
        <v>233</v>
      </c>
      <c r="S1988" s="147" t="s">
        <v>4537</v>
      </c>
      <c r="T1988" s="147" t="s">
        <v>233</v>
      </c>
      <c r="U1988" s="150">
        <f t="shared" si="31"/>
        <v>0</v>
      </c>
    </row>
    <row r="1989" spans="1:21" x14ac:dyDescent="0.2">
      <c r="A1989" s="147" t="s">
        <v>3539</v>
      </c>
      <c r="B1989" s="147" t="s">
        <v>4902</v>
      </c>
      <c r="C1989" s="147" t="s">
        <v>43</v>
      </c>
      <c r="D1989" s="147" t="s">
        <v>8516</v>
      </c>
      <c r="E1989" s="148">
        <v>145</v>
      </c>
      <c r="F1989" s="148">
        <v>720</v>
      </c>
      <c r="G1989" s="148">
        <v>375</v>
      </c>
      <c r="H1989" s="148">
        <v>10</v>
      </c>
      <c r="I1989" s="147" t="s">
        <v>4537</v>
      </c>
      <c r="J1989" s="147" t="s">
        <v>4537</v>
      </c>
      <c r="K1989" s="147" t="s">
        <v>4537</v>
      </c>
      <c r="L1989" s="147" t="s">
        <v>8512</v>
      </c>
      <c r="M1989" s="147" t="s">
        <v>4537</v>
      </c>
      <c r="N1989" s="147" t="s">
        <v>233</v>
      </c>
      <c r="O1989" s="147" t="s">
        <v>4537</v>
      </c>
      <c r="P1989" s="147" t="s">
        <v>233</v>
      </c>
      <c r="Q1989" s="147" t="s">
        <v>4537</v>
      </c>
      <c r="R1989" s="147" t="s">
        <v>233</v>
      </c>
      <c r="S1989" s="147" t="s">
        <v>4537</v>
      </c>
      <c r="T1989" s="147" t="s">
        <v>233</v>
      </c>
      <c r="U1989" s="150">
        <f t="shared" si="31"/>
        <v>0</v>
      </c>
    </row>
    <row r="1990" spans="1:21" x14ac:dyDescent="0.2">
      <c r="A1990" s="147" t="s">
        <v>3539</v>
      </c>
      <c r="B1990" s="147" t="s">
        <v>746</v>
      </c>
      <c r="C1990" s="147" t="s">
        <v>63</v>
      </c>
      <c r="D1990" s="147" t="s">
        <v>18</v>
      </c>
      <c r="E1990" s="148">
        <v>74</v>
      </c>
      <c r="F1990" s="148">
        <v>-1182</v>
      </c>
      <c r="G1990" s="148">
        <v>4</v>
      </c>
      <c r="H1990" s="148">
        <v>1607</v>
      </c>
      <c r="I1990" s="147" t="s">
        <v>4537</v>
      </c>
      <c r="J1990" s="147" t="s">
        <v>4537</v>
      </c>
      <c r="K1990" s="147" t="s">
        <v>4537</v>
      </c>
      <c r="L1990" s="147" t="s">
        <v>8512</v>
      </c>
      <c r="M1990" s="147" t="s">
        <v>4537</v>
      </c>
      <c r="N1990" s="147" t="s">
        <v>233</v>
      </c>
      <c r="O1990" s="147" t="s">
        <v>4537</v>
      </c>
      <c r="P1990" s="147" t="s">
        <v>233</v>
      </c>
      <c r="Q1990" s="147" t="s">
        <v>4537</v>
      </c>
      <c r="R1990" s="147" t="s">
        <v>233</v>
      </c>
      <c r="S1990" s="147" t="s">
        <v>4537</v>
      </c>
      <c r="T1990" s="147" t="s">
        <v>233</v>
      </c>
      <c r="U1990" s="150">
        <f t="shared" si="31"/>
        <v>0</v>
      </c>
    </row>
    <row r="1991" spans="1:21" x14ac:dyDescent="0.2">
      <c r="A1991" s="147" t="s">
        <v>3539</v>
      </c>
      <c r="B1991" s="147" t="s">
        <v>5627</v>
      </c>
      <c r="C1991" s="147" t="s">
        <v>43</v>
      </c>
      <c r="D1991" s="147" t="s">
        <v>8516</v>
      </c>
      <c r="E1991" s="148">
        <v>322</v>
      </c>
      <c r="F1991" s="148">
        <v>730</v>
      </c>
      <c r="G1991" s="148">
        <v>87</v>
      </c>
      <c r="H1991" s="148">
        <v>15</v>
      </c>
      <c r="I1991" s="147" t="s">
        <v>4537</v>
      </c>
      <c r="J1991" s="147" t="s">
        <v>4537</v>
      </c>
      <c r="K1991" s="147" t="s">
        <v>4537</v>
      </c>
      <c r="L1991" s="147" t="s">
        <v>8512</v>
      </c>
      <c r="M1991" s="147" t="s">
        <v>4537</v>
      </c>
      <c r="N1991" s="147" t="s">
        <v>233</v>
      </c>
      <c r="O1991" s="147" t="s">
        <v>4537</v>
      </c>
      <c r="P1991" s="147" t="s">
        <v>233</v>
      </c>
      <c r="Q1991" s="147" t="s">
        <v>4537</v>
      </c>
      <c r="R1991" s="147" t="s">
        <v>233</v>
      </c>
      <c r="S1991" s="147" t="s">
        <v>4537</v>
      </c>
      <c r="T1991" s="147" t="s">
        <v>233</v>
      </c>
      <c r="U1991" s="150">
        <f t="shared" si="31"/>
        <v>0</v>
      </c>
    </row>
    <row r="1992" spans="1:21" x14ac:dyDescent="0.2">
      <c r="A1992" s="147" t="s">
        <v>3539</v>
      </c>
      <c r="B1992" s="147" t="s">
        <v>3512</v>
      </c>
      <c r="C1992" s="147" t="s">
        <v>63</v>
      </c>
      <c r="D1992" s="147" t="s">
        <v>8516</v>
      </c>
      <c r="E1992" s="148">
        <v>830</v>
      </c>
      <c r="F1992" s="148">
        <v>830</v>
      </c>
      <c r="G1992" s="148">
        <v>25</v>
      </c>
      <c r="H1992" s="148">
        <v>0</v>
      </c>
      <c r="I1992" s="147" t="s">
        <v>4537</v>
      </c>
      <c r="J1992" s="147" t="s">
        <v>4537</v>
      </c>
      <c r="K1992" s="147" t="s">
        <v>4537</v>
      </c>
      <c r="L1992" s="147" t="s">
        <v>8515</v>
      </c>
      <c r="M1992" s="147" t="s">
        <v>4537</v>
      </c>
      <c r="N1992" s="147" t="s">
        <v>233</v>
      </c>
      <c r="O1992" s="147" t="s">
        <v>4537</v>
      </c>
      <c r="P1992" s="147" t="s">
        <v>233</v>
      </c>
      <c r="Q1992" s="147" t="s">
        <v>4537</v>
      </c>
      <c r="R1992" s="147" t="s">
        <v>233</v>
      </c>
      <c r="S1992" s="147" t="s">
        <v>4537</v>
      </c>
      <c r="T1992" s="147" t="s">
        <v>233</v>
      </c>
      <c r="U1992" s="150">
        <f t="shared" si="31"/>
        <v>0</v>
      </c>
    </row>
    <row r="1993" spans="1:21" x14ac:dyDescent="0.2">
      <c r="A1993" s="147" t="s">
        <v>3539</v>
      </c>
      <c r="B1993" s="147" t="s">
        <v>650</v>
      </c>
      <c r="C1993" s="147" t="s">
        <v>43</v>
      </c>
      <c r="D1993" s="147" t="s">
        <v>8516</v>
      </c>
      <c r="E1993" s="148">
        <v>154</v>
      </c>
      <c r="F1993" s="148">
        <v>1048</v>
      </c>
      <c r="G1993" s="148">
        <v>475</v>
      </c>
      <c r="H1993" s="148">
        <v>0</v>
      </c>
      <c r="I1993" s="147" t="s">
        <v>4537</v>
      </c>
      <c r="J1993" s="147" t="s">
        <v>4537</v>
      </c>
      <c r="K1993" s="147" t="s">
        <v>4537</v>
      </c>
      <c r="L1993" s="147" t="s">
        <v>8512</v>
      </c>
      <c r="M1993" s="147" t="s">
        <v>4537</v>
      </c>
      <c r="N1993" s="147" t="s">
        <v>233</v>
      </c>
      <c r="O1993" s="147" t="s">
        <v>4537</v>
      </c>
      <c r="P1993" s="147" t="s">
        <v>233</v>
      </c>
      <c r="Q1993" s="147" t="s">
        <v>4537</v>
      </c>
      <c r="R1993" s="147" t="s">
        <v>233</v>
      </c>
      <c r="S1993" s="147" t="s">
        <v>4537</v>
      </c>
      <c r="T1993" s="147" t="s">
        <v>233</v>
      </c>
      <c r="U1993" s="150">
        <f t="shared" si="31"/>
        <v>0</v>
      </c>
    </row>
    <row r="1994" spans="1:21" x14ac:dyDescent="0.2">
      <c r="A1994" s="147" t="s">
        <v>3539</v>
      </c>
      <c r="B1994" s="147" t="s">
        <v>3523</v>
      </c>
      <c r="C1994" s="147" t="s">
        <v>107</v>
      </c>
      <c r="D1994" s="147" t="s">
        <v>8516</v>
      </c>
      <c r="E1994" s="148">
        <v>0</v>
      </c>
      <c r="F1994" s="148">
        <v>240</v>
      </c>
      <c r="G1994" s="148">
        <v>25</v>
      </c>
      <c r="H1994" s="148">
        <v>0</v>
      </c>
      <c r="I1994" s="147" t="s">
        <v>4537</v>
      </c>
      <c r="J1994" s="147" t="s">
        <v>4537</v>
      </c>
      <c r="K1994" s="147" t="s">
        <v>4537</v>
      </c>
      <c r="L1994" s="147" t="s">
        <v>8512</v>
      </c>
      <c r="M1994" s="147" t="s">
        <v>4537</v>
      </c>
      <c r="N1994" s="147" t="s">
        <v>233</v>
      </c>
      <c r="O1994" s="147" t="s">
        <v>4537</v>
      </c>
      <c r="P1994" s="147" t="s">
        <v>233</v>
      </c>
      <c r="Q1994" s="147" t="s">
        <v>4537</v>
      </c>
      <c r="R1994" s="147" t="s">
        <v>233</v>
      </c>
      <c r="S1994" s="147" t="s">
        <v>4537</v>
      </c>
      <c r="T1994" s="147" t="s">
        <v>233</v>
      </c>
      <c r="U1994" s="150">
        <f t="shared" si="31"/>
        <v>0</v>
      </c>
    </row>
    <row r="1995" spans="1:21" x14ac:dyDescent="0.2">
      <c r="A1995" s="147" t="s">
        <v>3539</v>
      </c>
      <c r="B1995" s="147" t="s">
        <v>3518</v>
      </c>
      <c r="C1995" s="147" t="s">
        <v>63</v>
      </c>
      <c r="D1995" s="147" t="s">
        <v>8516</v>
      </c>
      <c r="E1995" s="148">
        <v>0</v>
      </c>
      <c r="F1995" s="148">
        <v>723</v>
      </c>
      <c r="G1995" s="148">
        <v>7</v>
      </c>
      <c r="H1995" s="148">
        <v>7</v>
      </c>
      <c r="I1995" s="147" t="s">
        <v>4537</v>
      </c>
      <c r="J1995" s="147" t="s">
        <v>4537</v>
      </c>
      <c r="K1995" s="147" t="s">
        <v>4537</v>
      </c>
      <c r="L1995" s="147" t="s">
        <v>8515</v>
      </c>
      <c r="M1995" s="147" t="s">
        <v>4537</v>
      </c>
      <c r="N1995" s="147" t="s">
        <v>233</v>
      </c>
      <c r="O1995" s="147" t="s">
        <v>4537</v>
      </c>
      <c r="P1995" s="147" t="s">
        <v>233</v>
      </c>
      <c r="Q1995" s="147" t="s">
        <v>4537</v>
      </c>
      <c r="R1995" s="147" t="s">
        <v>233</v>
      </c>
      <c r="S1995" s="147" t="s">
        <v>4537</v>
      </c>
      <c r="T1995" s="147" t="s">
        <v>233</v>
      </c>
      <c r="U1995" s="150">
        <f t="shared" si="31"/>
        <v>0</v>
      </c>
    </row>
    <row r="1996" spans="1:21" x14ac:dyDescent="0.2">
      <c r="A1996" s="147" t="s">
        <v>3539</v>
      </c>
      <c r="B1996" s="147" t="s">
        <v>7927</v>
      </c>
      <c r="C1996" s="147" t="s">
        <v>63</v>
      </c>
      <c r="D1996" s="147" t="s">
        <v>8516</v>
      </c>
      <c r="E1996" s="148">
        <v>489</v>
      </c>
      <c r="F1996" s="148">
        <v>1439</v>
      </c>
      <c r="G1996" s="148">
        <v>1187</v>
      </c>
      <c r="H1996" s="148">
        <v>0</v>
      </c>
      <c r="I1996" s="147" t="s">
        <v>4537</v>
      </c>
      <c r="J1996" s="147" t="s">
        <v>4537</v>
      </c>
      <c r="K1996" s="147" t="s">
        <v>4537</v>
      </c>
      <c r="L1996" s="147" t="s">
        <v>8512</v>
      </c>
      <c r="M1996" s="147" t="s">
        <v>4537</v>
      </c>
      <c r="N1996" s="147" t="s">
        <v>233</v>
      </c>
      <c r="O1996" s="147" t="s">
        <v>4537</v>
      </c>
      <c r="P1996" s="147" t="s">
        <v>233</v>
      </c>
      <c r="Q1996" s="147" t="s">
        <v>4537</v>
      </c>
      <c r="R1996" s="147" t="s">
        <v>233</v>
      </c>
      <c r="S1996" s="147" t="s">
        <v>4537</v>
      </c>
      <c r="T1996" s="147" t="s">
        <v>233</v>
      </c>
      <c r="U1996" s="150">
        <f t="shared" si="31"/>
        <v>0</v>
      </c>
    </row>
    <row r="1997" spans="1:21" x14ac:dyDescent="0.2">
      <c r="A1997" s="147" t="s">
        <v>3539</v>
      </c>
      <c r="B1997" s="147" t="s">
        <v>166</v>
      </c>
      <c r="C1997" s="147" t="s">
        <v>544</v>
      </c>
      <c r="D1997" s="147" t="s">
        <v>8516</v>
      </c>
      <c r="E1997" s="148">
        <v>202</v>
      </c>
      <c r="F1997" s="148">
        <v>773</v>
      </c>
      <c r="G1997" s="148">
        <v>540</v>
      </c>
      <c r="H1997" s="148">
        <v>1</v>
      </c>
      <c r="I1997" s="147" t="s">
        <v>4537</v>
      </c>
      <c r="J1997" s="147" t="s">
        <v>4537</v>
      </c>
      <c r="K1997" s="147" t="s">
        <v>4537</v>
      </c>
      <c r="L1997" s="147" t="s">
        <v>8512</v>
      </c>
      <c r="M1997" s="147" t="s">
        <v>4537</v>
      </c>
      <c r="N1997" s="147" t="s">
        <v>233</v>
      </c>
      <c r="O1997" s="147" t="s">
        <v>4537</v>
      </c>
      <c r="P1997" s="147" t="s">
        <v>233</v>
      </c>
      <c r="Q1997" s="147" t="s">
        <v>4537</v>
      </c>
      <c r="R1997" s="147" t="s">
        <v>233</v>
      </c>
      <c r="S1997" s="147" t="s">
        <v>4537</v>
      </c>
      <c r="T1997" s="147" t="s">
        <v>233</v>
      </c>
      <c r="U1997" s="150">
        <f t="shared" si="31"/>
        <v>0</v>
      </c>
    </row>
    <row r="1998" spans="1:21" x14ac:dyDescent="0.2">
      <c r="A1998" s="147" t="s">
        <v>3539</v>
      </c>
      <c r="B1998" s="147" t="s">
        <v>7901</v>
      </c>
      <c r="C1998" s="147" t="s">
        <v>63</v>
      </c>
      <c r="D1998" s="147" t="s">
        <v>8516</v>
      </c>
      <c r="E1998" s="148">
        <v>510</v>
      </c>
      <c r="F1998" s="148">
        <v>2279</v>
      </c>
      <c r="G1998" s="148">
        <v>1152</v>
      </c>
      <c r="H1998" s="148">
        <v>16</v>
      </c>
      <c r="I1998" s="147" t="s">
        <v>4537</v>
      </c>
      <c r="J1998" s="147" t="s">
        <v>4537</v>
      </c>
      <c r="K1998" s="147" t="s">
        <v>4537</v>
      </c>
      <c r="L1998" s="147" t="s">
        <v>8512</v>
      </c>
      <c r="M1998" s="147" t="s">
        <v>4537</v>
      </c>
      <c r="N1998" s="147" t="s">
        <v>233</v>
      </c>
      <c r="O1998" s="147" t="s">
        <v>4537</v>
      </c>
      <c r="P1998" s="147" t="s">
        <v>233</v>
      </c>
      <c r="Q1998" s="147" t="s">
        <v>4537</v>
      </c>
      <c r="R1998" s="147" t="s">
        <v>233</v>
      </c>
      <c r="S1998" s="147" t="s">
        <v>4537</v>
      </c>
      <c r="T1998" s="147" t="s">
        <v>233</v>
      </c>
      <c r="U1998" s="150">
        <f t="shared" si="31"/>
        <v>0</v>
      </c>
    </row>
    <row r="1999" spans="1:21" x14ac:dyDescent="0.2">
      <c r="A1999" s="147" t="s">
        <v>3539</v>
      </c>
      <c r="B1999" s="147" t="s">
        <v>584</v>
      </c>
      <c r="C1999" s="147" t="s">
        <v>63</v>
      </c>
      <c r="D1999" s="147" t="s">
        <v>8516</v>
      </c>
      <c r="E1999" s="148">
        <v>472</v>
      </c>
      <c r="F1999" s="148">
        <v>2034</v>
      </c>
      <c r="G1999" s="148">
        <v>1038</v>
      </c>
      <c r="H1999" s="148">
        <v>0</v>
      </c>
      <c r="I1999" s="147" t="s">
        <v>4537</v>
      </c>
      <c r="J1999" s="147" t="s">
        <v>4537</v>
      </c>
      <c r="K1999" s="147" t="s">
        <v>4537</v>
      </c>
      <c r="L1999" s="147" t="s">
        <v>8512</v>
      </c>
      <c r="M1999" s="147" t="s">
        <v>4537</v>
      </c>
      <c r="N1999" s="147" t="s">
        <v>233</v>
      </c>
      <c r="O1999" s="147" t="s">
        <v>4537</v>
      </c>
      <c r="P1999" s="147" t="s">
        <v>233</v>
      </c>
      <c r="Q1999" s="147" t="s">
        <v>4537</v>
      </c>
      <c r="R1999" s="147" t="s">
        <v>233</v>
      </c>
      <c r="S1999" s="147" t="s">
        <v>4537</v>
      </c>
      <c r="T1999" s="147" t="s">
        <v>233</v>
      </c>
      <c r="U1999" s="150">
        <f t="shared" si="31"/>
        <v>0</v>
      </c>
    </row>
    <row r="2000" spans="1:21" x14ac:dyDescent="0.2">
      <c r="A2000" s="147" t="s">
        <v>3539</v>
      </c>
      <c r="B2000" s="147" t="s">
        <v>7937</v>
      </c>
      <c r="C2000" s="147" t="s">
        <v>43</v>
      </c>
      <c r="D2000" s="147" t="s">
        <v>8516</v>
      </c>
      <c r="E2000" s="148">
        <v>504</v>
      </c>
      <c r="F2000" s="148">
        <v>887</v>
      </c>
      <c r="G2000" s="148">
        <v>508</v>
      </c>
      <c r="H2000" s="148">
        <v>21</v>
      </c>
      <c r="I2000" s="147" t="s">
        <v>4537</v>
      </c>
      <c r="J2000" s="147" t="s">
        <v>4537</v>
      </c>
      <c r="K2000" s="147" t="s">
        <v>4537</v>
      </c>
      <c r="L2000" s="147" t="s">
        <v>8512</v>
      </c>
      <c r="M2000" s="147" t="s">
        <v>4537</v>
      </c>
      <c r="N2000" s="147" t="s">
        <v>233</v>
      </c>
      <c r="O2000" s="147" t="s">
        <v>4537</v>
      </c>
      <c r="P2000" s="147" t="s">
        <v>233</v>
      </c>
      <c r="Q2000" s="147" t="s">
        <v>4537</v>
      </c>
      <c r="R2000" s="147" t="s">
        <v>233</v>
      </c>
      <c r="S2000" s="147" t="s">
        <v>4537</v>
      </c>
      <c r="T2000" s="147" t="s">
        <v>233</v>
      </c>
      <c r="U2000" s="150">
        <f t="shared" si="31"/>
        <v>0</v>
      </c>
    </row>
    <row r="2001" spans="1:21" x14ac:dyDescent="0.2">
      <c r="A2001" s="147" t="s">
        <v>3539</v>
      </c>
      <c r="B2001" s="147" t="s">
        <v>5215</v>
      </c>
      <c r="C2001" s="147" t="s">
        <v>43</v>
      </c>
      <c r="D2001" s="147" t="s">
        <v>8516</v>
      </c>
      <c r="E2001" s="148">
        <v>312</v>
      </c>
      <c r="F2001" s="148">
        <v>480</v>
      </c>
      <c r="G2001" s="148">
        <v>221</v>
      </c>
      <c r="H2001" s="148">
        <v>0</v>
      </c>
      <c r="I2001" s="147" t="s">
        <v>4537</v>
      </c>
      <c r="J2001" s="147" t="s">
        <v>4537</v>
      </c>
      <c r="K2001" s="147" t="s">
        <v>4537</v>
      </c>
      <c r="L2001" s="147" t="s">
        <v>8512</v>
      </c>
      <c r="M2001" s="147" t="s">
        <v>4537</v>
      </c>
      <c r="N2001" s="147" t="s">
        <v>233</v>
      </c>
      <c r="O2001" s="147" t="s">
        <v>4537</v>
      </c>
      <c r="P2001" s="147" t="s">
        <v>233</v>
      </c>
      <c r="Q2001" s="147" t="s">
        <v>4537</v>
      </c>
      <c r="R2001" s="147" t="s">
        <v>233</v>
      </c>
      <c r="S2001" s="147" t="s">
        <v>4537</v>
      </c>
      <c r="T2001" s="147" t="s">
        <v>233</v>
      </c>
      <c r="U2001" s="150">
        <f t="shared" si="31"/>
        <v>0</v>
      </c>
    </row>
    <row r="2002" spans="1:21" x14ac:dyDescent="0.2">
      <c r="A2002" s="147" t="s">
        <v>3539</v>
      </c>
      <c r="B2002" s="147" t="s">
        <v>5627</v>
      </c>
      <c r="C2002" s="147" t="s">
        <v>43</v>
      </c>
      <c r="D2002" s="147" t="s">
        <v>987</v>
      </c>
      <c r="E2002" s="148">
        <v>452</v>
      </c>
      <c r="F2002" s="148">
        <v>2298</v>
      </c>
      <c r="G2002" s="148">
        <v>101</v>
      </c>
      <c r="H2002" s="148">
        <v>403</v>
      </c>
      <c r="I2002" s="147" t="s">
        <v>4537</v>
      </c>
      <c r="J2002" s="147" t="s">
        <v>4537</v>
      </c>
      <c r="K2002" s="147" t="s">
        <v>4537</v>
      </c>
      <c r="L2002" s="147" t="s">
        <v>8512</v>
      </c>
      <c r="M2002" s="147" t="s">
        <v>4537</v>
      </c>
      <c r="N2002" s="147" t="s">
        <v>233</v>
      </c>
      <c r="O2002" s="147" t="s">
        <v>4537</v>
      </c>
      <c r="P2002" s="147" t="s">
        <v>233</v>
      </c>
      <c r="Q2002" s="147" t="s">
        <v>4537</v>
      </c>
      <c r="R2002" s="147" t="s">
        <v>233</v>
      </c>
      <c r="S2002" s="147" t="s">
        <v>4537</v>
      </c>
      <c r="T2002" s="147" t="s">
        <v>233</v>
      </c>
      <c r="U2002" s="150">
        <f t="shared" si="31"/>
        <v>0</v>
      </c>
    </row>
    <row r="2003" spans="1:21" x14ac:dyDescent="0.2">
      <c r="A2003" s="147" t="s">
        <v>3539</v>
      </c>
      <c r="B2003" s="147" t="s">
        <v>5215</v>
      </c>
      <c r="C2003" s="147" t="s">
        <v>43</v>
      </c>
      <c r="D2003" s="147" t="s">
        <v>987</v>
      </c>
      <c r="E2003" s="148">
        <v>0</v>
      </c>
      <c r="F2003" s="148">
        <v>0</v>
      </c>
      <c r="G2003" s="148">
        <v>0</v>
      </c>
      <c r="H2003" s="148">
        <v>0</v>
      </c>
      <c r="I2003" s="147" t="s">
        <v>4537</v>
      </c>
      <c r="J2003" s="147" t="s">
        <v>4537</v>
      </c>
      <c r="K2003" s="147" t="s">
        <v>4537</v>
      </c>
      <c r="L2003" s="147" t="s">
        <v>8512</v>
      </c>
      <c r="M2003" s="147" t="s">
        <v>4537</v>
      </c>
      <c r="N2003" s="147" t="s">
        <v>233</v>
      </c>
      <c r="O2003" s="147" t="s">
        <v>4537</v>
      </c>
      <c r="P2003" s="147" t="s">
        <v>233</v>
      </c>
      <c r="Q2003" s="147" t="s">
        <v>4537</v>
      </c>
      <c r="R2003" s="147" t="s">
        <v>233</v>
      </c>
      <c r="S2003" s="147" t="s">
        <v>4537</v>
      </c>
      <c r="T2003" s="147" t="s">
        <v>233</v>
      </c>
      <c r="U2003" s="150">
        <f t="shared" si="31"/>
        <v>0</v>
      </c>
    </row>
    <row r="2004" spans="1:21" x14ac:dyDescent="0.2">
      <c r="A2004" s="147" t="s">
        <v>3539</v>
      </c>
      <c r="B2004" s="147" t="s">
        <v>746</v>
      </c>
      <c r="C2004" s="147" t="s">
        <v>63</v>
      </c>
      <c r="D2004" s="147" t="s">
        <v>987</v>
      </c>
      <c r="E2004" s="148">
        <v>345</v>
      </c>
      <c r="F2004" s="148">
        <v>375</v>
      </c>
      <c r="G2004" s="148">
        <v>15</v>
      </c>
      <c r="H2004" s="148">
        <v>436</v>
      </c>
      <c r="I2004" s="147" t="s">
        <v>4537</v>
      </c>
      <c r="J2004" s="147" t="s">
        <v>4537</v>
      </c>
      <c r="K2004" s="147" t="s">
        <v>4537</v>
      </c>
      <c r="L2004" s="147" t="s">
        <v>8512</v>
      </c>
      <c r="M2004" s="147" t="s">
        <v>4537</v>
      </c>
      <c r="N2004" s="147" t="s">
        <v>233</v>
      </c>
      <c r="O2004" s="147" t="s">
        <v>4537</v>
      </c>
      <c r="P2004" s="147" t="s">
        <v>233</v>
      </c>
      <c r="Q2004" s="147" t="s">
        <v>4537</v>
      </c>
      <c r="R2004" s="147" t="s">
        <v>233</v>
      </c>
      <c r="S2004" s="147" t="s">
        <v>4537</v>
      </c>
      <c r="T2004" s="147" t="s">
        <v>233</v>
      </c>
      <c r="U2004" s="150">
        <f t="shared" si="31"/>
        <v>0</v>
      </c>
    </row>
    <row r="2005" spans="1:21" x14ac:dyDescent="0.2">
      <c r="A2005" s="147" t="s">
        <v>3539</v>
      </c>
      <c r="B2005" s="147" t="s">
        <v>61</v>
      </c>
      <c r="C2005" s="147" t="s">
        <v>63</v>
      </c>
      <c r="D2005" s="147" t="s">
        <v>987</v>
      </c>
      <c r="E2005" s="148">
        <v>0</v>
      </c>
      <c r="F2005" s="148">
        <v>476</v>
      </c>
      <c r="G2005" s="148">
        <v>0</v>
      </c>
      <c r="H2005" s="148">
        <v>0</v>
      </c>
      <c r="I2005" s="147" t="s">
        <v>4537</v>
      </c>
      <c r="J2005" s="147" t="s">
        <v>4537</v>
      </c>
      <c r="K2005" s="147" t="s">
        <v>4537</v>
      </c>
      <c r="L2005" s="147" t="s">
        <v>8512</v>
      </c>
      <c r="M2005" s="147" t="s">
        <v>4537</v>
      </c>
      <c r="N2005" s="147" t="s">
        <v>233</v>
      </c>
      <c r="O2005" s="147" t="s">
        <v>4537</v>
      </c>
      <c r="P2005" s="147" t="s">
        <v>233</v>
      </c>
      <c r="Q2005" s="147" t="s">
        <v>4537</v>
      </c>
      <c r="R2005" s="147" t="s">
        <v>233</v>
      </c>
      <c r="S2005" s="147" t="s">
        <v>4537</v>
      </c>
      <c r="T2005" s="147" t="s">
        <v>233</v>
      </c>
      <c r="U2005" s="150">
        <f t="shared" si="31"/>
        <v>0</v>
      </c>
    </row>
    <row r="2006" spans="1:21" x14ac:dyDescent="0.2">
      <c r="A2006" s="147" t="s">
        <v>3539</v>
      </c>
      <c r="B2006" s="147" t="s">
        <v>321</v>
      </c>
      <c r="C2006" s="147" t="s">
        <v>63</v>
      </c>
      <c r="D2006" s="147" t="s">
        <v>8516</v>
      </c>
      <c r="E2006" s="148">
        <v>803</v>
      </c>
      <c r="F2006" s="148">
        <v>0</v>
      </c>
      <c r="G2006" s="148">
        <v>0</v>
      </c>
      <c r="H2006" s="148">
        <v>0</v>
      </c>
      <c r="I2006" s="147" t="s">
        <v>4537</v>
      </c>
      <c r="J2006" s="147" t="s">
        <v>4537</v>
      </c>
      <c r="K2006" s="147" t="s">
        <v>4537</v>
      </c>
      <c r="L2006" s="147" t="s">
        <v>8515</v>
      </c>
      <c r="M2006" s="147" t="s">
        <v>4537</v>
      </c>
      <c r="N2006" s="147" t="s">
        <v>233</v>
      </c>
      <c r="O2006" s="147" t="s">
        <v>4537</v>
      </c>
      <c r="P2006" s="147" t="s">
        <v>233</v>
      </c>
      <c r="Q2006" s="147" t="s">
        <v>4537</v>
      </c>
      <c r="R2006" s="147" t="s">
        <v>233</v>
      </c>
      <c r="S2006" s="147" t="s">
        <v>4537</v>
      </c>
      <c r="T2006" s="147" t="s">
        <v>233</v>
      </c>
      <c r="U2006" s="150">
        <f t="shared" si="31"/>
        <v>0</v>
      </c>
    </row>
    <row r="2007" spans="1:21" x14ac:dyDescent="0.2">
      <c r="A2007" s="147" t="s">
        <v>3539</v>
      </c>
      <c r="B2007" s="147" t="s">
        <v>7682</v>
      </c>
      <c r="C2007" s="147" t="s">
        <v>63</v>
      </c>
      <c r="D2007" s="147" t="s">
        <v>8516</v>
      </c>
      <c r="E2007" s="148">
        <v>96</v>
      </c>
      <c r="F2007" s="148">
        <v>308</v>
      </c>
      <c r="G2007" s="148">
        <v>254</v>
      </c>
      <c r="H2007" s="148">
        <v>0</v>
      </c>
      <c r="I2007" s="147" t="s">
        <v>4537</v>
      </c>
      <c r="J2007" s="147" t="s">
        <v>4537</v>
      </c>
      <c r="K2007" s="147" t="s">
        <v>4537</v>
      </c>
      <c r="L2007" s="147" t="s">
        <v>8515</v>
      </c>
      <c r="M2007" s="147" t="s">
        <v>4537</v>
      </c>
      <c r="N2007" s="147" t="s">
        <v>233</v>
      </c>
      <c r="O2007" s="147" t="s">
        <v>4537</v>
      </c>
      <c r="P2007" s="147" t="s">
        <v>233</v>
      </c>
      <c r="Q2007" s="147" t="s">
        <v>4537</v>
      </c>
      <c r="R2007" s="147" t="s">
        <v>233</v>
      </c>
      <c r="S2007" s="147" t="s">
        <v>4537</v>
      </c>
      <c r="T2007" s="147" t="s">
        <v>233</v>
      </c>
      <c r="U2007" s="150">
        <f t="shared" si="31"/>
        <v>0</v>
      </c>
    </row>
    <row r="2008" spans="1:21" x14ac:dyDescent="0.2">
      <c r="A2008" s="147" t="s">
        <v>3539</v>
      </c>
      <c r="B2008" s="147" t="s">
        <v>5058</v>
      </c>
      <c r="C2008" s="147" t="s">
        <v>43</v>
      </c>
      <c r="D2008" s="147" t="s">
        <v>8516</v>
      </c>
      <c r="E2008" s="148">
        <v>0</v>
      </c>
      <c r="F2008" s="148">
        <v>12000</v>
      </c>
      <c r="G2008" s="148">
        <v>0</v>
      </c>
      <c r="H2008" s="148">
        <v>0</v>
      </c>
      <c r="I2008" s="147" t="s">
        <v>4537</v>
      </c>
      <c r="J2008" s="147" t="s">
        <v>4537</v>
      </c>
      <c r="K2008" s="147" t="s">
        <v>4537</v>
      </c>
      <c r="L2008" s="147" t="s">
        <v>8515</v>
      </c>
      <c r="M2008" s="147" t="s">
        <v>4537</v>
      </c>
      <c r="N2008" s="147" t="s">
        <v>233</v>
      </c>
      <c r="O2008" s="147" t="s">
        <v>4537</v>
      </c>
      <c r="P2008" s="147" t="s">
        <v>233</v>
      </c>
      <c r="Q2008" s="147" t="s">
        <v>4537</v>
      </c>
      <c r="R2008" s="147" t="s">
        <v>233</v>
      </c>
      <c r="S2008" s="147" t="s">
        <v>4537</v>
      </c>
      <c r="T2008" s="147" t="s">
        <v>233</v>
      </c>
      <c r="U2008" s="150">
        <f t="shared" si="31"/>
        <v>0</v>
      </c>
    </row>
    <row r="2009" spans="1:21" x14ac:dyDescent="0.2">
      <c r="A2009" s="147" t="s">
        <v>3539</v>
      </c>
      <c r="B2009" s="147" t="s">
        <v>999</v>
      </c>
      <c r="C2009" s="147" t="s">
        <v>107</v>
      </c>
      <c r="D2009" s="147" t="s">
        <v>8516</v>
      </c>
      <c r="E2009" s="148">
        <v>1810</v>
      </c>
      <c r="F2009" s="148">
        <v>3312</v>
      </c>
      <c r="G2009" s="148">
        <v>0</v>
      </c>
      <c r="H2009" s="148">
        <v>0</v>
      </c>
      <c r="I2009" s="147" t="s">
        <v>4537</v>
      </c>
      <c r="J2009" s="147" t="s">
        <v>4537</v>
      </c>
      <c r="K2009" s="147" t="s">
        <v>4537</v>
      </c>
      <c r="L2009" s="147" t="s">
        <v>8512</v>
      </c>
      <c r="M2009" s="147" t="s">
        <v>4537</v>
      </c>
      <c r="N2009" s="147" t="s">
        <v>233</v>
      </c>
      <c r="O2009" s="147" t="s">
        <v>4537</v>
      </c>
      <c r="P2009" s="147" t="s">
        <v>233</v>
      </c>
      <c r="Q2009" s="147" t="s">
        <v>4537</v>
      </c>
      <c r="R2009" s="147" t="s">
        <v>233</v>
      </c>
      <c r="S2009" s="147" t="s">
        <v>4537</v>
      </c>
      <c r="T2009" s="147" t="s">
        <v>233</v>
      </c>
      <c r="U2009" s="150">
        <f t="shared" si="31"/>
        <v>0</v>
      </c>
    </row>
    <row r="2010" spans="1:21" x14ac:dyDescent="0.2">
      <c r="A2010" s="147" t="s">
        <v>3539</v>
      </c>
      <c r="B2010" s="147" t="s">
        <v>746</v>
      </c>
      <c r="C2010" s="147" t="s">
        <v>63</v>
      </c>
      <c r="D2010" s="147" t="s">
        <v>8516</v>
      </c>
      <c r="E2010" s="148">
        <v>360</v>
      </c>
      <c r="F2010" s="148">
        <v>1865</v>
      </c>
      <c r="G2010" s="148">
        <v>40</v>
      </c>
      <c r="H2010" s="148">
        <v>1002</v>
      </c>
      <c r="I2010" s="147" t="s">
        <v>4537</v>
      </c>
      <c r="J2010" s="147" t="s">
        <v>4537</v>
      </c>
      <c r="K2010" s="147" t="s">
        <v>4537</v>
      </c>
      <c r="L2010" s="147" t="s">
        <v>8512</v>
      </c>
      <c r="M2010" s="147" t="s">
        <v>4537</v>
      </c>
      <c r="N2010" s="147" t="s">
        <v>233</v>
      </c>
      <c r="O2010" s="147" t="s">
        <v>4537</v>
      </c>
      <c r="P2010" s="147" t="s">
        <v>233</v>
      </c>
      <c r="Q2010" s="147" t="s">
        <v>4537</v>
      </c>
      <c r="R2010" s="147" t="s">
        <v>233</v>
      </c>
      <c r="S2010" s="147" t="s">
        <v>4537</v>
      </c>
      <c r="T2010" s="147" t="s">
        <v>233</v>
      </c>
      <c r="U2010" s="150">
        <f t="shared" si="31"/>
        <v>0</v>
      </c>
    </row>
    <row r="2011" spans="1:21" x14ac:dyDescent="0.2">
      <c r="A2011" s="147" t="s">
        <v>3539</v>
      </c>
      <c r="B2011" s="147" t="s">
        <v>5750</v>
      </c>
      <c r="C2011" s="147" t="s">
        <v>43</v>
      </c>
      <c r="D2011" s="147" t="s">
        <v>8516</v>
      </c>
      <c r="E2011" s="148">
        <v>169</v>
      </c>
      <c r="F2011" s="148">
        <v>488</v>
      </c>
      <c r="G2011" s="148">
        <v>55</v>
      </c>
      <c r="H2011" s="148">
        <v>399</v>
      </c>
      <c r="I2011" s="147" t="s">
        <v>4537</v>
      </c>
      <c r="J2011" s="147" t="s">
        <v>4537</v>
      </c>
      <c r="K2011" s="147" t="s">
        <v>4537</v>
      </c>
      <c r="L2011" s="147" t="s">
        <v>8512</v>
      </c>
      <c r="M2011" s="147" t="s">
        <v>4537</v>
      </c>
      <c r="N2011" s="147" t="s">
        <v>233</v>
      </c>
      <c r="O2011" s="147" t="s">
        <v>4537</v>
      </c>
      <c r="P2011" s="147" t="s">
        <v>233</v>
      </c>
      <c r="Q2011" s="147" t="s">
        <v>4537</v>
      </c>
      <c r="R2011" s="147" t="s">
        <v>233</v>
      </c>
      <c r="S2011" s="147" t="s">
        <v>4537</v>
      </c>
      <c r="T2011" s="147" t="s">
        <v>233</v>
      </c>
      <c r="U2011" s="150">
        <f t="shared" si="31"/>
        <v>0</v>
      </c>
    </row>
    <row r="2012" spans="1:21" x14ac:dyDescent="0.2">
      <c r="A2012" s="147" t="s">
        <v>3539</v>
      </c>
      <c r="B2012" s="147" t="s">
        <v>4726</v>
      </c>
      <c r="C2012" s="147" t="s">
        <v>43</v>
      </c>
      <c r="D2012" s="147" t="s">
        <v>8516</v>
      </c>
      <c r="E2012" s="148">
        <v>111</v>
      </c>
      <c r="F2012" s="148">
        <v>136</v>
      </c>
      <c r="G2012" s="148">
        <v>9</v>
      </c>
      <c r="H2012" s="148">
        <v>39</v>
      </c>
      <c r="I2012" s="147" t="s">
        <v>4537</v>
      </c>
      <c r="J2012" s="147" t="s">
        <v>4537</v>
      </c>
      <c r="K2012" s="147" t="s">
        <v>4537</v>
      </c>
      <c r="L2012" s="147" t="s">
        <v>8512</v>
      </c>
      <c r="M2012" s="147" t="s">
        <v>4537</v>
      </c>
      <c r="N2012" s="147" t="s">
        <v>233</v>
      </c>
      <c r="O2012" s="147" t="s">
        <v>4537</v>
      </c>
      <c r="P2012" s="147" t="s">
        <v>233</v>
      </c>
      <c r="Q2012" s="147" t="s">
        <v>4537</v>
      </c>
      <c r="R2012" s="147" t="s">
        <v>233</v>
      </c>
      <c r="S2012" s="147" t="s">
        <v>4537</v>
      </c>
      <c r="T2012" s="147" t="s">
        <v>233</v>
      </c>
      <c r="U2012" s="150">
        <f t="shared" si="31"/>
        <v>0</v>
      </c>
    </row>
    <row r="2013" spans="1:21" x14ac:dyDescent="0.2">
      <c r="A2013" s="147" t="s">
        <v>3539</v>
      </c>
      <c r="B2013" s="147" t="s">
        <v>7211</v>
      </c>
      <c r="C2013" s="147" t="s">
        <v>43</v>
      </c>
      <c r="D2013" s="147" t="s">
        <v>8516</v>
      </c>
      <c r="E2013" s="148">
        <v>759</v>
      </c>
      <c r="F2013" s="148">
        <v>1974</v>
      </c>
      <c r="G2013" s="148">
        <v>772</v>
      </c>
      <c r="H2013" s="148">
        <v>273</v>
      </c>
      <c r="I2013" s="147" t="s">
        <v>4537</v>
      </c>
      <c r="J2013" s="147" t="s">
        <v>4537</v>
      </c>
      <c r="K2013" s="147" t="s">
        <v>4537</v>
      </c>
      <c r="L2013" s="147" t="s">
        <v>8512</v>
      </c>
      <c r="M2013" s="147" t="s">
        <v>4537</v>
      </c>
      <c r="N2013" s="147" t="s">
        <v>233</v>
      </c>
      <c r="O2013" s="147" t="s">
        <v>4537</v>
      </c>
      <c r="P2013" s="147" t="s">
        <v>233</v>
      </c>
      <c r="Q2013" s="147" t="s">
        <v>4537</v>
      </c>
      <c r="R2013" s="147" t="s">
        <v>233</v>
      </c>
      <c r="S2013" s="147" t="s">
        <v>4537</v>
      </c>
      <c r="T2013" s="147" t="s">
        <v>233</v>
      </c>
      <c r="U2013" s="150">
        <f t="shared" si="31"/>
        <v>0</v>
      </c>
    </row>
    <row r="2014" spans="1:21" x14ac:dyDescent="0.2">
      <c r="A2014" s="147" t="s">
        <v>3539</v>
      </c>
      <c r="B2014" s="147" t="s">
        <v>4902</v>
      </c>
      <c r="C2014" s="147" t="s">
        <v>43</v>
      </c>
      <c r="D2014" s="147" t="s">
        <v>8516</v>
      </c>
      <c r="E2014" s="148">
        <v>388</v>
      </c>
      <c r="F2014" s="148">
        <v>1854</v>
      </c>
      <c r="G2014" s="148">
        <v>400</v>
      </c>
      <c r="H2014" s="148">
        <v>2584</v>
      </c>
      <c r="I2014" s="147" t="s">
        <v>4537</v>
      </c>
      <c r="J2014" s="147" t="s">
        <v>4537</v>
      </c>
      <c r="K2014" s="147" t="s">
        <v>4537</v>
      </c>
      <c r="L2014" s="147" t="s">
        <v>8512</v>
      </c>
      <c r="M2014" s="147" t="s">
        <v>4537</v>
      </c>
      <c r="N2014" s="147" t="s">
        <v>233</v>
      </c>
      <c r="O2014" s="147" t="s">
        <v>4537</v>
      </c>
      <c r="P2014" s="147" t="s">
        <v>233</v>
      </c>
      <c r="Q2014" s="147" t="s">
        <v>4537</v>
      </c>
      <c r="R2014" s="147" t="s">
        <v>233</v>
      </c>
      <c r="S2014" s="147" t="s">
        <v>4537</v>
      </c>
      <c r="T2014" s="147" t="s">
        <v>233</v>
      </c>
      <c r="U2014" s="150">
        <f t="shared" si="31"/>
        <v>0</v>
      </c>
    </row>
    <row r="2015" spans="1:21" x14ac:dyDescent="0.2">
      <c r="A2015" s="147" t="s">
        <v>3539</v>
      </c>
      <c r="B2015" s="147" t="s">
        <v>5215</v>
      </c>
      <c r="C2015" s="147" t="s">
        <v>43</v>
      </c>
      <c r="D2015" s="147" t="s">
        <v>8516</v>
      </c>
      <c r="E2015" s="148">
        <v>300</v>
      </c>
      <c r="F2015" s="148">
        <v>432</v>
      </c>
      <c r="G2015" s="148">
        <v>0</v>
      </c>
      <c r="H2015" s="148">
        <v>0</v>
      </c>
      <c r="I2015" s="147" t="s">
        <v>4537</v>
      </c>
      <c r="J2015" s="147" t="s">
        <v>4537</v>
      </c>
      <c r="K2015" s="147" t="s">
        <v>4537</v>
      </c>
      <c r="L2015" s="147" t="s">
        <v>8512</v>
      </c>
      <c r="M2015" s="147" t="s">
        <v>4537</v>
      </c>
      <c r="N2015" s="147" t="s">
        <v>233</v>
      </c>
      <c r="O2015" s="147" t="s">
        <v>4537</v>
      </c>
      <c r="P2015" s="147" t="s">
        <v>233</v>
      </c>
      <c r="Q2015" s="147" t="s">
        <v>4537</v>
      </c>
      <c r="R2015" s="147" t="s">
        <v>233</v>
      </c>
      <c r="S2015" s="147" t="s">
        <v>4537</v>
      </c>
      <c r="T2015" s="147" t="s">
        <v>233</v>
      </c>
      <c r="U2015" s="150">
        <f t="shared" si="31"/>
        <v>0</v>
      </c>
    </row>
    <row r="2016" spans="1:21" x14ac:dyDescent="0.2">
      <c r="A2016" s="147" t="s">
        <v>3539</v>
      </c>
      <c r="B2016" s="147" t="s">
        <v>166</v>
      </c>
      <c r="C2016" s="147" t="s">
        <v>544</v>
      </c>
      <c r="D2016" s="147" t="s">
        <v>8516</v>
      </c>
      <c r="E2016" s="148">
        <v>327</v>
      </c>
      <c r="F2016" s="148">
        <v>3451</v>
      </c>
      <c r="G2016" s="148">
        <v>2496</v>
      </c>
      <c r="H2016" s="148">
        <v>134</v>
      </c>
      <c r="I2016" s="147" t="s">
        <v>4537</v>
      </c>
      <c r="J2016" s="147" t="s">
        <v>4537</v>
      </c>
      <c r="K2016" s="147" t="s">
        <v>4537</v>
      </c>
      <c r="L2016" s="147" t="s">
        <v>8512</v>
      </c>
      <c r="M2016" s="147" t="s">
        <v>4537</v>
      </c>
      <c r="N2016" s="147" t="s">
        <v>233</v>
      </c>
      <c r="O2016" s="147" t="s">
        <v>4537</v>
      </c>
      <c r="P2016" s="147" t="s">
        <v>233</v>
      </c>
      <c r="Q2016" s="147" t="s">
        <v>4537</v>
      </c>
      <c r="R2016" s="147" t="s">
        <v>233</v>
      </c>
      <c r="S2016" s="147" t="s">
        <v>4537</v>
      </c>
      <c r="T2016" s="147" t="s">
        <v>233</v>
      </c>
      <c r="U2016" s="150">
        <f t="shared" si="31"/>
        <v>0</v>
      </c>
    </row>
    <row r="2017" spans="1:21" x14ac:dyDescent="0.2">
      <c r="A2017" s="147" t="s">
        <v>3539</v>
      </c>
      <c r="B2017" s="147" t="s">
        <v>7482</v>
      </c>
      <c r="C2017" s="147" t="s">
        <v>544</v>
      </c>
      <c r="D2017" s="147" t="s">
        <v>8516</v>
      </c>
      <c r="E2017" s="148">
        <v>772</v>
      </c>
      <c r="F2017" s="148">
        <v>3612</v>
      </c>
      <c r="G2017" s="148">
        <v>2496</v>
      </c>
      <c r="H2017" s="148">
        <v>120</v>
      </c>
      <c r="I2017" s="147" t="s">
        <v>4537</v>
      </c>
      <c r="J2017" s="147" t="s">
        <v>4537</v>
      </c>
      <c r="K2017" s="147" t="s">
        <v>4537</v>
      </c>
      <c r="L2017" s="147" t="s">
        <v>8512</v>
      </c>
      <c r="M2017" s="147" t="s">
        <v>4537</v>
      </c>
      <c r="N2017" s="147" t="s">
        <v>233</v>
      </c>
      <c r="O2017" s="147" t="s">
        <v>4537</v>
      </c>
      <c r="P2017" s="147" t="s">
        <v>233</v>
      </c>
      <c r="Q2017" s="147" t="s">
        <v>4537</v>
      </c>
      <c r="R2017" s="147" t="s">
        <v>233</v>
      </c>
      <c r="S2017" s="147" t="s">
        <v>4537</v>
      </c>
      <c r="T2017" s="147" t="s">
        <v>233</v>
      </c>
      <c r="U2017" s="150">
        <f t="shared" si="31"/>
        <v>0</v>
      </c>
    </row>
    <row r="2018" spans="1:21" x14ac:dyDescent="0.2">
      <c r="A2018" s="147" t="s">
        <v>3539</v>
      </c>
      <c r="B2018" s="147" t="s">
        <v>5627</v>
      </c>
      <c r="C2018" s="147" t="s">
        <v>43</v>
      </c>
      <c r="D2018" s="147" t="s">
        <v>8516</v>
      </c>
      <c r="E2018" s="148">
        <v>297</v>
      </c>
      <c r="F2018" s="148">
        <v>2073</v>
      </c>
      <c r="G2018" s="148">
        <v>87</v>
      </c>
      <c r="H2018" s="148">
        <v>398</v>
      </c>
      <c r="I2018" s="147" t="s">
        <v>4537</v>
      </c>
      <c r="J2018" s="147" t="s">
        <v>4537</v>
      </c>
      <c r="K2018" s="147" t="s">
        <v>4537</v>
      </c>
      <c r="L2018" s="147" t="s">
        <v>8512</v>
      </c>
      <c r="M2018" s="147" t="s">
        <v>4537</v>
      </c>
      <c r="N2018" s="147" t="s">
        <v>233</v>
      </c>
      <c r="O2018" s="147" t="s">
        <v>4537</v>
      </c>
      <c r="P2018" s="147" t="s">
        <v>233</v>
      </c>
      <c r="Q2018" s="147" t="s">
        <v>4537</v>
      </c>
      <c r="R2018" s="147" t="s">
        <v>233</v>
      </c>
      <c r="S2018" s="147" t="s">
        <v>4537</v>
      </c>
      <c r="T2018" s="147" t="s">
        <v>233</v>
      </c>
      <c r="U2018" s="150">
        <f t="shared" si="31"/>
        <v>0</v>
      </c>
    </row>
    <row r="2019" spans="1:21" x14ac:dyDescent="0.2">
      <c r="A2019" s="147" t="s">
        <v>3539</v>
      </c>
      <c r="B2019" s="147" t="s">
        <v>6222</v>
      </c>
      <c r="C2019" s="147" t="s">
        <v>544</v>
      </c>
      <c r="D2019" s="147" t="s">
        <v>8516</v>
      </c>
      <c r="E2019" s="148">
        <v>494</v>
      </c>
      <c r="F2019" s="148">
        <v>650</v>
      </c>
      <c r="G2019" s="148">
        <v>56</v>
      </c>
      <c r="H2019" s="148">
        <v>8</v>
      </c>
      <c r="I2019" s="147" t="s">
        <v>4537</v>
      </c>
      <c r="J2019" s="147" t="s">
        <v>4537</v>
      </c>
      <c r="K2019" s="147" t="s">
        <v>4537</v>
      </c>
      <c r="L2019" s="147" t="s">
        <v>8512</v>
      </c>
      <c r="M2019" s="147" t="s">
        <v>4537</v>
      </c>
      <c r="N2019" s="147" t="s">
        <v>233</v>
      </c>
      <c r="O2019" s="147" t="s">
        <v>4537</v>
      </c>
      <c r="P2019" s="147" t="s">
        <v>233</v>
      </c>
      <c r="Q2019" s="147" t="s">
        <v>4537</v>
      </c>
      <c r="R2019" s="147" t="s">
        <v>233</v>
      </c>
      <c r="S2019" s="147" t="s">
        <v>4537</v>
      </c>
      <c r="T2019" s="147" t="s">
        <v>233</v>
      </c>
      <c r="U2019" s="150">
        <f t="shared" si="31"/>
        <v>0</v>
      </c>
    </row>
    <row r="2020" spans="1:21" x14ac:dyDescent="0.2">
      <c r="A2020" s="147" t="s">
        <v>3539</v>
      </c>
      <c r="B2020" s="147" t="s">
        <v>5162</v>
      </c>
      <c r="C2020" s="147" t="s">
        <v>544</v>
      </c>
      <c r="D2020" s="147" t="s">
        <v>8516</v>
      </c>
      <c r="E2020" s="148">
        <v>100</v>
      </c>
      <c r="F2020" s="148">
        <v>480</v>
      </c>
      <c r="G2020" s="148">
        <v>100</v>
      </c>
      <c r="H2020" s="148">
        <v>0</v>
      </c>
      <c r="I2020" s="147" t="s">
        <v>4537</v>
      </c>
      <c r="J2020" s="147" t="s">
        <v>4537</v>
      </c>
      <c r="K2020" s="147" t="s">
        <v>4537</v>
      </c>
      <c r="L2020" s="147" t="s">
        <v>8512</v>
      </c>
      <c r="M2020" s="147" t="s">
        <v>4537</v>
      </c>
      <c r="N2020" s="147" t="s">
        <v>233</v>
      </c>
      <c r="O2020" s="147" t="s">
        <v>4537</v>
      </c>
      <c r="P2020" s="147" t="s">
        <v>233</v>
      </c>
      <c r="Q2020" s="147" t="s">
        <v>4537</v>
      </c>
      <c r="R2020" s="147" t="s">
        <v>233</v>
      </c>
      <c r="S2020" s="147" t="s">
        <v>4537</v>
      </c>
      <c r="T2020" s="147" t="s">
        <v>233</v>
      </c>
      <c r="U2020" s="150">
        <f t="shared" si="31"/>
        <v>0</v>
      </c>
    </row>
    <row r="2021" spans="1:21" x14ac:dyDescent="0.2">
      <c r="A2021" s="147" t="s">
        <v>3539</v>
      </c>
      <c r="B2021" s="147" t="s">
        <v>5162</v>
      </c>
      <c r="C2021" s="147" t="s">
        <v>544</v>
      </c>
      <c r="D2021" s="147" t="s">
        <v>18</v>
      </c>
      <c r="E2021" s="148">
        <v>647</v>
      </c>
      <c r="F2021" s="148">
        <v>647</v>
      </c>
      <c r="G2021" s="148">
        <v>0</v>
      </c>
      <c r="H2021" s="148">
        <v>0</v>
      </c>
      <c r="I2021" s="147" t="s">
        <v>4537</v>
      </c>
      <c r="J2021" s="147" t="s">
        <v>4537</v>
      </c>
      <c r="K2021" s="147" t="s">
        <v>4537</v>
      </c>
      <c r="L2021" s="147" t="s">
        <v>8512</v>
      </c>
      <c r="M2021" s="147" t="s">
        <v>4537</v>
      </c>
      <c r="N2021" s="147" t="s">
        <v>233</v>
      </c>
      <c r="O2021" s="147" t="s">
        <v>4537</v>
      </c>
      <c r="P2021" s="147" t="s">
        <v>233</v>
      </c>
      <c r="Q2021" s="147" t="s">
        <v>4537</v>
      </c>
      <c r="R2021" s="147" t="s">
        <v>233</v>
      </c>
      <c r="S2021" s="147" t="s">
        <v>4537</v>
      </c>
      <c r="T2021" s="147" t="s">
        <v>233</v>
      </c>
      <c r="U2021" s="150">
        <f t="shared" si="31"/>
        <v>0</v>
      </c>
    </row>
    <row r="2022" spans="1:21" x14ac:dyDescent="0.2">
      <c r="A2022" s="147" t="s">
        <v>3539</v>
      </c>
      <c r="B2022" s="147" t="s">
        <v>6222</v>
      </c>
      <c r="C2022" s="147" t="s">
        <v>544</v>
      </c>
      <c r="D2022" s="147" t="s">
        <v>18</v>
      </c>
      <c r="E2022" s="148">
        <v>690</v>
      </c>
      <c r="F2022" s="148">
        <v>974</v>
      </c>
      <c r="G2022" s="148">
        <v>934</v>
      </c>
      <c r="H2022" s="148">
        <v>32</v>
      </c>
      <c r="I2022" s="147" t="s">
        <v>4537</v>
      </c>
      <c r="J2022" s="147" t="s">
        <v>4537</v>
      </c>
      <c r="K2022" s="147" t="s">
        <v>4537</v>
      </c>
      <c r="L2022" s="147" t="s">
        <v>8512</v>
      </c>
      <c r="M2022" s="147" t="s">
        <v>4537</v>
      </c>
      <c r="N2022" s="147" t="s">
        <v>233</v>
      </c>
      <c r="O2022" s="147" t="s">
        <v>4537</v>
      </c>
      <c r="P2022" s="147" t="s">
        <v>233</v>
      </c>
      <c r="Q2022" s="147" t="s">
        <v>4537</v>
      </c>
      <c r="R2022" s="147" t="s">
        <v>233</v>
      </c>
      <c r="S2022" s="147" t="s">
        <v>4537</v>
      </c>
      <c r="T2022" s="147" t="s">
        <v>233</v>
      </c>
      <c r="U2022" s="150">
        <f t="shared" si="31"/>
        <v>0</v>
      </c>
    </row>
    <row r="2023" spans="1:21" x14ac:dyDescent="0.2">
      <c r="A2023" s="147" t="s">
        <v>3539</v>
      </c>
      <c r="B2023" s="147" t="s">
        <v>155</v>
      </c>
      <c r="C2023" s="147" t="s">
        <v>1289</v>
      </c>
      <c r="D2023" s="147" t="s">
        <v>18</v>
      </c>
      <c r="E2023" s="148">
        <v>475</v>
      </c>
      <c r="F2023" s="148">
        <v>5943</v>
      </c>
      <c r="G2023" s="148">
        <v>2911</v>
      </c>
      <c r="H2023" s="148">
        <v>0</v>
      </c>
      <c r="I2023" s="147" t="s">
        <v>4537</v>
      </c>
      <c r="J2023" s="147" t="s">
        <v>4537</v>
      </c>
      <c r="K2023" s="147" t="s">
        <v>4537</v>
      </c>
      <c r="L2023" s="147" t="s">
        <v>8512</v>
      </c>
      <c r="M2023" s="147" t="s">
        <v>4537</v>
      </c>
      <c r="N2023" s="147" t="s">
        <v>233</v>
      </c>
      <c r="O2023" s="147" t="s">
        <v>4537</v>
      </c>
      <c r="P2023" s="147" t="s">
        <v>233</v>
      </c>
      <c r="Q2023" s="147" t="s">
        <v>4537</v>
      </c>
      <c r="R2023" s="147" t="s">
        <v>233</v>
      </c>
      <c r="S2023" s="147" t="s">
        <v>4537</v>
      </c>
      <c r="T2023" s="147" t="s">
        <v>233</v>
      </c>
      <c r="U2023" s="150">
        <f t="shared" si="31"/>
        <v>0</v>
      </c>
    </row>
    <row r="2024" spans="1:21" x14ac:dyDescent="0.2">
      <c r="A2024" s="147" t="s">
        <v>3539</v>
      </c>
      <c r="B2024" s="147" t="s">
        <v>7500</v>
      </c>
      <c r="C2024" s="147" t="s">
        <v>107</v>
      </c>
      <c r="D2024" s="147" t="s">
        <v>18</v>
      </c>
      <c r="E2024" s="148">
        <v>1702</v>
      </c>
      <c r="F2024" s="148">
        <v>9228</v>
      </c>
      <c r="G2024" s="148">
        <v>4752</v>
      </c>
      <c r="H2024" s="148">
        <v>192</v>
      </c>
      <c r="I2024" s="147" t="s">
        <v>4537</v>
      </c>
      <c r="J2024" s="147" t="s">
        <v>4537</v>
      </c>
      <c r="K2024" s="147" t="s">
        <v>4537</v>
      </c>
      <c r="L2024" s="147" t="s">
        <v>8512</v>
      </c>
      <c r="M2024" s="147" t="s">
        <v>4537</v>
      </c>
      <c r="N2024" s="147" t="s">
        <v>233</v>
      </c>
      <c r="O2024" s="147" t="s">
        <v>4537</v>
      </c>
      <c r="P2024" s="147" t="s">
        <v>233</v>
      </c>
      <c r="Q2024" s="147" t="s">
        <v>4537</v>
      </c>
      <c r="R2024" s="147" t="s">
        <v>233</v>
      </c>
      <c r="S2024" s="147" t="s">
        <v>4537</v>
      </c>
      <c r="T2024" s="147" t="s">
        <v>233</v>
      </c>
      <c r="U2024" s="150">
        <f t="shared" si="31"/>
        <v>0</v>
      </c>
    </row>
    <row r="2025" spans="1:21" x14ac:dyDescent="0.2">
      <c r="A2025" s="147" t="s">
        <v>3539</v>
      </c>
      <c r="B2025" s="147" t="s">
        <v>7526</v>
      </c>
      <c r="C2025" s="147" t="s">
        <v>544</v>
      </c>
      <c r="D2025" s="147" t="s">
        <v>18</v>
      </c>
      <c r="E2025" s="148">
        <v>663</v>
      </c>
      <c r="F2025" s="148">
        <v>3288</v>
      </c>
      <c r="G2025" s="148">
        <v>1608</v>
      </c>
      <c r="H2025" s="148">
        <v>12</v>
      </c>
      <c r="I2025" s="147" t="s">
        <v>4537</v>
      </c>
      <c r="J2025" s="147" t="s">
        <v>4537</v>
      </c>
      <c r="K2025" s="147" t="s">
        <v>4537</v>
      </c>
      <c r="L2025" s="147" t="s">
        <v>8512</v>
      </c>
      <c r="M2025" s="147" t="s">
        <v>4537</v>
      </c>
      <c r="N2025" s="147" t="s">
        <v>233</v>
      </c>
      <c r="O2025" s="147" t="s">
        <v>4537</v>
      </c>
      <c r="P2025" s="147" t="s">
        <v>233</v>
      </c>
      <c r="Q2025" s="147" t="s">
        <v>4537</v>
      </c>
      <c r="R2025" s="147" t="s">
        <v>233</v>
      </c>
      <c r="S2025" s="147" t="s">
        <v>4537</v>
      </c>
      <c r="T2025" s="147" t="s">
        <v>233</v>
      </c>
      <c r="U2025" s="150">
        <f t="shared" si="31"/>
        <v>0</v>
      </c>
    </row>
    <row r="2026" spans="1:21" x14ac:dyDescent="0.2">
      <c r="A2026" s="147" t="s">
        <v>3539</v>
      </c>
      <c r="B2026" s="147" t="s">
        <v>8097</v>
      </c>
      <c r="C2026" s="147" t="s">
        <v>544</v>
      </c>
      <c r="D2026" s="147" t="s">
        <v>18</v>
      </c>
      <c r="E2026" s="148">
        <v>184</v>
      </c>
      <c r="F2026" s="148">
        <v>612</v>
      </c>
      <c r="G2026" s="148">
        <v>300</v>
      </c>
      <c r="H2026" s="148">
        <v>24</v>
      </c>
      <c r="I2026" s="147" t="s">
        <v>4537</v>
      </c>
      <c r="J2026" s="147" t="s">
        <v>4537</v>
      </c>
      <c r="K2026" s="147" t="s">
        <v>4537</v>
      </c>
      <c r="L2026" s="147" t="s">
        <v>8512</v>
      </c>
      <c r="M2026" s="147" t="s">
        <v>4537</v>
      </c>
      <c r="N2026" s="147" t="s">
        <v>233</v>
      </c>
      <c r="O2026" s="147" t="s">
        <v>4537</v>
      </c>
      <c r="P2026" s="147" t="s">
        <v>233</v>
      </c>
      <c r="Q2026" s="147" t="s">
        <v>4537</v>
      </c>
      <c r="R2026" s="147" t="s">
        <v>233</v>
      </c>
      <c r="S2026" s="147" t="s">
        <v>4537</v>
      </c>
      <c r="T2026" s="147" t="s">
        <v>233</v>
      </c>
      <c r="U2026" s="150">
        <f t="shared" si="31"/>
        <v>0</v>
      </c>
    </row>
    <row r="2027" spans="1:21" x14ac:dyDescent="0.2">
      <c r="A2027" s="147" t="s">
        <v>3539</v>
      </c>
      <c r="B2027" s="147" t="s">
        <v>811</v>
      </c>
      <c r="C2027" s="147" t="s">
        <v>63</v>
      </c>
      <c r="D2027" s="147" t="s">
        <v>8516</v>
      </c>
      <c r="E2027" s="148">
        <v>2837</v>
      </c>
      <c r="F2027" s="148">
        <v>12655</v>
      </c>
      <c r="G2027" s="148">
        <v>7552</v>
      </c>
      <c r="H2027" s="148">
        <v>879</v>
      </c>
      <c r="I2027" s="147" t="s">
        <v>4537</v>
      </c>
      <c r="J2027" s="147" t="s">
        <v>4537</v>
      </c>
      <c r="K2027" s="147" t="s">
        <v>4537</v>
      </c>
      <c r="L2027" s="147" t="s">
        <v>8515</v>
      </c>
      <c r="M2027" s="147" t="s">
        <v>4537</v>
      </c>
      <c r="N2027" s="147" t="s">
        <v>233</v>
      </c>
      <c r="O2027" s="147" t="s">
        <v>4537</v>
      </c>
      <c r="P2027" s="147" t="s">
        <v>233</v>
      </c>
      <c r="Q2027" s="147" t="s">
        <v>4537</v>
      </c>
      <c r="R2027" s="147" t="s">
        <v>233</v>
      </c>
      <c r="S2027" s="147" t="s">
        <v>4537</v>
      </c>
      <c r="T2027" s="147" t="s">
        <v>233</v>
      </c>
      <c r="U2027" s="150">
        <f t="shared" si="31"/>
        <v>0</v>
      </c>
    </row>
    <row r="2028" spans="1:21" x14ac:dyDescent="0.2">
      <c r="A2028" s="147" t="s">
        <v>3539</v>
      </c>
      <c r="B2028" s="147" t="s">
        <v>226</v>
      </c>
      <c r="C2028" s="147" t="s">
        <v>63</v>
      </c>
      <c r="D2028" s="147" t="s">
        <v>18</v>
      </c>
      <c r="E2028" s="148">
        <v>718</v>
      </c>
      <c r="F2028" s="148">
        <v>2328</v>
      </c>
      <c r="G2028" s="148">
        <v>712</v>
      </c>
      <c r="H2028" s="148">
        <v>0</v>
      </c>
      <c r="I2028" s="147" t="s">
        <v>4537</v>
      </c>
      <c r="J2028" s="147" t="s">
        <v>4537</v>
      </c>
      <c r="K2028" s="147" t="s">
        <v>4537</v>
      </c>
      <c r="L2028" s="147" t="s">
        <v>8512</v>
      </c>
      <c r="M2028" s="147" t="s">
        <v>4537</v>
      </c>
      <c r="N2028" s="147" t="s">
        <v>233</v>
      </c>
      <c r="O2028" s="147" t="s">
        <v>4537</v>
      </c>
      <c r="P2028" s="147" t="s">
        <v>233</v>
      </c>
      <c r="Q2028" s="147" t="s">
        <v>4537</v>
      </c>
      <c r="R2028" s="147" t="s">
        <v>233</v>
      </c>
      <c r="S2028" s="147" t="s">
        <v>4537</v>
      </c>
      <c r="T2028" s="147" t="s">
        <v>233</v>
      </c>
      <c r="U2028" s="150">
        <f t="shared" si="31"/>
        <v>0</v>
      </c>
    </row>
    <row r="2029" spans="1:21" x14ac:dyDescent="0.2">
      <c r="A2029" s="147" t="s">
        <v>3539</v>
      </c>
      <c r="B2029" s="147" t="s">
        <v>5215</v>
      </c>
      <c r="C2029" s="147" t="s">
        <v>43</v>
      </c>
      <c r="D2029" s="147" t="s">
        <v>18</v>
      </c>
      <c r="E2029" s="148">
        <v>300</v>
      </c>
      <c r="F2029" s="148">
        <v>1940</v>
      </c>
      <c r="G2029" s="148">
        <v>0</v>
      </c>
      <c r="H2029" s="148">
        <v>0</v>
      </c>
      <c r="I2029" s="147" t="s">
        <v>4537</v>
      </c>
      <c r="J2029" s="147" t="s">
        <v>4537</v>
      </c>
      <c r="K2029" s="147" t="s">
        <v>4537</v>
      </c>
      <c r="L2029" s="147" t="s">
        <v>8512</v>
      </c>
      <c r="M2029" s="147" t="s">
        <v>4537</v>
      </c>
      <c r="N2029" s="147" t="s">
        <v>233</v>
      </c>
      <c r="O2029" s="147" t="s">
        <v>4537</v>
      </c>
      <c r="P2029" s="147" t="s">
        <v>233</v>
      </c>
      <c r="Q2029" s="147" t="s">
        <v>4537</v>
      </c>
      <c r="R2029" s="147" t="s">
        <v>233</v>
      </c>
      <c r="S2029" s="147" t="s">
        <v>4537</v>
      </c>
      <c r="T2029" s="147" t="s">
        <v>233</v>
      </c>
      <c r="U2029" s="150">
        <f t="shared" si="31"/>
        <v>0</v>
      </c>
    </row>
    <row r="2030" spans="1:21" x14ac:dyDescent="0.2">
      <c r="A2030" s="147" t="s">
        <v>3539</v>
      </c>
      <c r="B2030" s="147" t="s">
        <v>4827</v>
      </c>
      <c r="C2030" s="147" t="s">
        <v>544</v>
      </c>
      <c r="D2030" s="147" t="s">
        <v>18</v>
      </c>
      <c r="E2030" s="148">
        <v>135</v>
      </c>
      <c r="F2030" s="148">
        <v>939</v>
      </c>
      <c r="G2030" s="148">
        <v>704</v>
      </c>
      <c r="H2030" s="148">
        <v>0</v>
      </c>
      <c r="I2030" s="147" t="s">
        <v>4537</v>
      </c>
      <c r="J2030" s="147" t="s">
        <v>4537</v>
      </c>
      <c r="K2030" s="147" t="s">
        <v>4537</v>
      </c>
      <c r="L2030" s="147" t="s">
        <v>8512</v>
      </c>
      <c r="M2030" s="147" t="s">
        <v>4537</v>
      </c>
      <c r="N2030" s="147" t="s">
        <v>233</v>
      </c>
      <c r="O2030" s="147" t="s">
        <v>4537</v>
      </c>
      <c r="P2030" s="147" t="s">
        <v>233</v>
      </c>
      <c r="Q2030" s="147" t="s">
        <v>4537</v>
      </c>
      <c r="R2030" s="147" t="s">
        <v>233</v>
      </c>
      <c r="S2030" s="147" t="s">
        <v>4537</v>
      </c>
      <c r="T2030" s="147" t="s">
        <v>233</v>
      </c>
      <c r="U2030" s="150">
        <f t="shared" si="31"/>
        <v>0</v>
      </c>
    </row>
    <row r="2031" spans="1:21" x14ac:dyDescent="0.2">
      <c r="A2031" s="147" t="s">
        <v>3539</v>
      </c>
      <c r="B2031" s="147" t="s">
        <v>7974</v>
      </c>
      <c r="C2031" s="147" t="s">
        <v>1289</v>
      </c>
      <c r="D2031" s="147" t="s">
        <v>18</v>
      </c>
      <c r="E2031" s="148">
        <v>727</v>
      </c>
      <c r="F2031" s="148">
        <v>0</v>
      </c>
      <c r="G2031" s="148">
        <v>0</v>
      </c>
      <c r="H2031" s="148">
        <v>0</v>
      </c>
      <c r="I2031" s="147" t="s">
        <v>4537</v>
      </c>
      <c r="J2031" s="147" t="s">
        <v>4537</v>
      </c>
      <c r="K2031" s="147" t="s">
        <v>4537</v>
      </c>
      <c r="L2031" s="147" t="s">
        <v>8515</v>
      </c>
      <c r="M2031" s="147" t="s">
        <v>4537</v>
      </c>
      <c r="N2031" s="147" t="s">
        <v>233</v>
      </c>
      <c r="O2031" s="147" t="s">
        <v>4537</v>
      </c>
      <c r="P2031" s="147" t="s">
        <v>233</v>
      </c>
      <c r="Q2031" s="147" t="s">
        <v>4537</v>
      </c>
      <c r="R2031" s="147" t="s">
        <v>233</v>
      </c>
      <c r="S2031" s="147" t="s">
        <v>4537</v>
      </c>
      <c r="T2031" s="147" t="s">
        <v>233</v>
      </c>
      <c r="U2031" s="150">
        <f t="shared" si="31"/>
        <v>0</v>
      </c>
    </row>
    <row r="2032" spans="1:21" x14ac:dyDescent="0.2">
      <c r="A2032" s="147" t="s">
        <v>3539</v>
      </c>
      <c r="B2032" s="147" t="s">
        <v>4902</v>
      </c>
      <c r="C2032" s="147" t="s">
        <v>43</v>
      </c>
      <c r="D2032" s="147" t="s">
        <v>18</v>
      </c>
      <c r="E2032" s="148">
        <v>500</v>
      </c>
      <c r="F2032" s="148">
        <v>2550</v>
      </c>
      <c r="G2032" s="148">
        <v>2600</v>
      </c>
      <c r="H2032" s="148">
        <v>250</v>
      </c>
      <c r="I2032" s="147" t="s">
        <v>4537</v>
      </c>
      <c r="J2032" s="147" t="s">
        <v>4537</v>
      </c>
      <c r="K2032" s="147" t="s">
        <v>4537</v>
      </c>
      <c r="L2032" s="147" t="s">
        <v>8512</v>
      </c>
      <c r="M2032" s="147" t="s">
        <v>4537</v>
      </c>
      <c r="N2032" s="147" t="s">
        <v>233</v>
      </c>
      <c r="O2032" s="147" t="s">
        <v>4537</v>
      </c>
      <c r="P2032" s="147" t="s">
        <v>233</v>
      </c>
      <c r="Q2032" s="147" t="s">
        <v>4537</v>
      </c>
      <c r="R2032" s="147" t="s">
        <v>233</v>
      </c>
      <c r="S2032" s="147" t="s">
        <v>4537</v>
      </c>
      <c r="T2032" s="147" t="s">
        <v>233</v>
      </c>
      <c r="U2032" s="150">
        <f t="shared" si="31"/>
        <v>0</v>
      </c>
    </row>
    <row r="2033" spans="1:21" x14ac:dyDescent="0.2">
      <c r="A2033" s="147" t="s">
        <v>3539</v>
      </c>
      <c r="B2033" s="147" t="s">
        <v>5750</v>
      </c>
      <c r="C2033" s="147" t="s">
        <v>43</v>
      </c>
      <c r="D2033" s="147" t="s">
        <v>18</v>
      </c>
      <c r="E2033" s="148">
        <v>655</v>
      </c>
      <c r="F2033" s="148">
        <v>4154</v>
      </c>
      <c r="G2033" s="148">
        <v>4068</v>
      </c>
      <c r="H2033" s="148">
        <v>1845</v>
      </c>
      <c r="I2033" s="147" t="s">
        <v>4537</v>
      </c>
      <c r="J2033" s="147" t="s">
        <v>4537</v>
      </c>
      <c r="K2033" s="147" t="s">
        <v>4537</v>
      </c>
      <c r="L2033" s="147" t="s">
        <v>8512</v>
      </c>
      <c r="M2033" s="147" t="s">
        <v>4537</v>
      </c>
      <c r="N2033" s="147" t="s">
        <v>233</v>
      </c>
      <c r="O2033" s="147" t="s">
        <v>4537</v>
      </c>
      <c r="P2033" s="147" t="s">
        <v>233</v>
      </c>
      <c r="Q2033" s="147" t="s">
        <v>4537</v>
      </c>
      <c r="R2033" s="147" t="s">
        <v>233</v>
      </c>
      <c r="S2033" s="147" t="s">
        <v>4537</v>
      </c>
      <c r="T2033" s="147" t="s">
        <v>233</v>
      </c>
      <c r="U2033" s="150">
        <f t="shared" si="31"/>
        <v>0</v>
      </c>
    </row>
    <row r="2034" spans="1:21" x14ac:dyDescent="0.2">
      <c r="A2034" s="147" t="s">
        <v>3539</v>
      </c>
      <c r="B2034" s="147" t="s">
        <v>6941</v>
      </c>
      <c r="C2034" s="147" t="s">
        <v>107</v>
      </c>
      <c r="D2034" s="147" t="s">
        <v>18</v>
      </c>
      <c r="E2034" s="148">
        <v>0</v>
      </c>
      <c r="F2034" s="148">
        <v>3000</v>
      </c>
      <c r="G2034" s="148">
        <v>0</v>
      </c>
      <c r="H2034" s="148">
        <v>0</v>
      </c>
      <c r="I2034" s="147" t="s">
        <v>4537</v>
      </c>
      <c r="J2034" s="147" t="s">
        <v>4537</v>
      </c>
      <c r="K2034" s="147" t="s">
        <v>4537</v>
      </c>
      <c r="L2034" s="147" t="s">
        <v>8512</v>
      </c>
      <c r="M2034" s="147" t="s">
        <v>4537</v>
      </c>
      <c r="N2034" s="147" t="s">
        <v>233</v>
      </c>
      <c r="O2034" s="147" t="s">
        <v>4537</v>
      </c>
      <c r="P2034" s="147" t="s">
        <v>233</v>
      </c>
      <c r="Q2034" s="147" t="s">
        <v>4537</v>
      </c>
      <c r="R2034" s="147" t="s">
        <v>233</v>
      </c>
      <c r="S2034" s="147" t="s">
        <v>4537</v>
      </c>
      <c r="T2034" s="147" t="s">
        <v>233</v>
      </c>
      <c r="U2034" s="150">
        <f t="shared" si="31"/>
        <v>0</v>
      </c>
    </row>
    <row r="2035" spans="1:21" x14ac:dyDescent="0.2">
      <c r="A2035" s="147" t="s">
        <v>3539</v>
      </c>
      <c r="B2035" s="147" t="s">
        <v>4726</v>
      </c>
      <c r="C2035" s="147" t="s">
        <v>43</v>
      </c>
      <c r="D2035" s="147" t="s">
        <v>18</v>
      </c>
      <c r="E2035" s="148">
        <v>436</v>
      </c>
      <c r="F2035" s="148">
        <v>1261</v>
      </c>
      <c r="G2035" s="148">
        <v>0</v>
      </c>
      <c r="H2035" s="148">
        <v>50</v>
      </c>
      <c r="I2035" s="147" t="s">
        <v>4537</v>
      </c>
      <c r="J2035" s="147" t="s">
        <v>4537</v>
      </c>
      <c r="K2035" s="147" t="s">
        <v>4537</v>
      </c>
      <c r="L2035" s="147" t="s">
        <v>8512</v>
      </c>
      <c r="M2035" s="147" t="s">
        <v>4537</v>
      </c>
      <c r="N2035" s="147" t="s">
        <v>233</v>
      </c>
      <c r="O2035" s="147" t="s">
        <v>4537</v>
      </c>
      <c r="P2035" s="147" t="s">
        <v>233</v>
      </c>
      <c r="Q2035" s="147" t="s">
        <v>4537</v>
      </c>
      <c r="R2035" s="147" t="s">
        <v>233</v>
      </c>
      <c r="S2035" s="147" t="s">
        <v>4537</v>
      </c>
      <c r="T2035" s="147" t="s">
        <v>233</v>
      </c>
      <c r="U2035" s="150">
        <f t="shared" si="31"/>
        <v>0</v>
      </c>
    </row>
    <row r="2036" spans="1:21" x14ac:dyDescent="0.2">
      <c r="A2036" s="147" t="s">
        <v>3539</v>
      </c>
      <c r="B2036" s="147" t="s">
        <v>746</v>
      </c>
      <c r="C2036" s="147" t="s">
        <v>63</v>
      </c>
      <c r="D2036" s="147" t="s">
        <v>18</v>
      </c>
      <c r="E2036" s="148">
        <v>359</v>
      </c>
      <c r="F2036" s="148">
        <v>1452</v>
      </c>
      <c r="G2036" s="148">
        <v>0</v>
      </c>
      <c r="H2036" s="148">
        <v>1703</v>
      </c>
      <c r="I2036" s="147" t="s">
        <v>4537</v>
      </c>
      <c r="J2036" s="147" t="s">
        <v>4537</v>
      </c>
      <c r="K2036" s="147" t="s">
        <v>4537</v>
      </c>
      <c r="L2036" s="147" t="s">
        <v>8512</v>
      </c>
      <c r="M2036" s="147" t="s">
        <v>4537</v>
      </c>
      <c r="N2036" s="147" t="s">
        <v>233</v>
      </c>
      <c r="O2036" s="147" t="s">
        <v>4537</v>
      </c>
      <c r="P2036" s="147" t="s">
        <v>233</v>
      </c>
      <c r="Q2036" s="147" t="s">
        <v>4537</v>
      </c>
      <c r="R2036" s="147" t="s">
        <v>233</v>
      </c>
      <c r="S2036" s="147" t="s">
        <v>4537</v>
      </c>
      <c r="T2036" s="147" t="s">
        <v>233</v>
      </c>
      <c r="U2036" s="150">
        <f t="shared" si="31"/>
        <v>0</v>
      </c>
    </row>
    <row r="2037" spans="1:21" x14ac:dyDescent="0.2">
      <c r="A2037" s="147" t="s">
        <v>3539</v>
      </c>
      <c r="B2037" s="147" t="s">
        <v>5627</v>
      </c>
      <c r="C2037" s="147" t="s">
        <v>43</v>
      </c>
      <c r="D2037" s="147" t="s">
        <v>18</v>
      </c>
      <c r="E2037" s="148">
        <v>155</v>
      </c>
      <c r="F2037" s="148">
        <v>225</v>
      </c>
      <c r="G2037" s="148">
        <v>14</v>
      </c>
      <c r="H2037" s="148">
        <v>5</v>
      </c>
      <c r="I2037" s="147" t="s">
        <v>4537</v>
      </c>
      <c r="J2037" s="147" t="s">
        <v>4537</v>
      </c>
      <c r="K2037" s="147" t="s">
        <v>4537</v>
      </c>
      <c r="L2037" s="147" t="s">
        <v>8512</v>
      </c>
      <c r="M2037" s="147" t="s">
        <v>4537</v>
      </c>
      <c r="N2037" s="147" t="s">
        <v>233</v>
      </c>
      <c r="O2037" s="147" t="s">
        <v>4537</v>
      </c>
      <c r="P2037" s="147" t="s">
        <v>233</v>
      </c>
      <c r="Q2037" s="147" t="s">
        <v>4537</v>
      </c>
      <c r="R2037" s="147" t="s">
        <v>233</v>
      </c>
      <c r="S2037" s="147" t="s">
        <v>4537</v>
      </c>
      <c r="T2037" s="147" t="s">
        <v>233</v>
      </c>
      <c r="U2037" s="150">
        <f t="shared" si="31"/>
        <v>0</v>
      </c>
    </row>
    <row r="2038" spans="1:21" x14ac:dyDescent="0.2">
      <c r="A2038" s="147" t="s">
        <v>3539</v>
      </c>
      <c r="B2038" s="147" t="s">
        <v>5058</v>
      </c>
      <c r="C2038" s="147" t="s">
        <v>43</v>
      </c>
      <c r="D2038" s="147" t="s">
        <v>18</v>
      </c>
      <c r="E2038" s="148">
        <v>0</v>
      </c>
      <c r="F2038" s="148">
        <v>5400</v>
      </c>
      <c r="G2038" s="148">
        <v>0</v>
      </c>
      <c r="H2038" s="148">
        <v>0</v>
      </c>
      <c r="I2038" s="147" t="s">
        <v>4537</v>
      </c>
      <c r="J2038" s="147" t="s">
        <v>4537</v>
      </c>
      <c r="K2038" s="147" t="s">
        <v>4537</v>
      </c>
      <c r="L2038" s="147" t="s">
        <v>8515</v>
      </c>
      <c r="M2038" s="147" t="s">
        <v>4537</v>
      </c>
      <c r="N2038" s="147" t="s">
        <v>233</v>
      </c>
      <c r="O2038" s="147" t="s">
        <v>4537</v>
      </c>
      <c r="P2038" s="147" t="s">
        <v>233</v>
      </c>
      <c r="Q2038" s="147" t="s">
        <v>4537</v>
      </c>
      <c r="R2038" s="147" t="s">
        <v>233</v>
      </c>
      <c r="S2038" s="147" t="s">
        <v>4537</v>
      </c>
      <c r="T2038" s="147" t="s">
        <v>233</v>
      </c>
      <c r="U2038" s="150">
        <f t="shared" si="31"/>
        <v>0</v>
      </c>
    </row>
    <row r="2039" spans="1:21" x14ac:dyDescent="0.2">
      <c r="A2039" s="147" t="s">
        <v>3539</v>
      </c>
      <c r="B2039" s="147" t="s">
        <v>7682</v>
      </c>
      <c r="C2039" s="147" t="s">
        <v>63</v>
      </c>
      <c r="D2039" s="147" t="s">
        <v>18</v>
      </c>
      <c r="E2039" s="148">
        <v>2011</v>
      </c>
      <c r="F2039" s="148">
        <v>5923</v>
      </c>
      <c r="G2039" s="148">
        <v>4251</v>
      </c>
      <c r="H2039" s="148">
        <v>0</v>
      </c>
      <c r="I2039" s="147" t="s">
        <v>4537</v>
      </c>
      <c r="J2039" s="147" t="s">
        <v>4537</v>
      </c>
      <c r="K2039" s="147" t="s">
        <v>4537</v>
      </c>
      <c r="L2039" s="147" t="s">
        <v>8515</v>
      </c>
      <c r="M2039" s="147" t="s">
        <v>4537</v>
      </c>
      <c r="N2039" s="147" t="s">
        <v>233</v>
      </c>
      <c r="O2039" s="147" t="s">
        <v>4537</v>
      </c>
      <c r="P2039" s="147" t="s">
        <v>233</v>
      </c>
      <c r="Q2039" s="147" t="s">
        <v>4537</v>
      </c>
      <c r="R2039" s="147" t="s">
        <v>233</v>
      </c>
      <c r="S2039" s="147" t="s">
        <v>4537</v>
      </c>
      <c r="T2039" s="147" t="s">
        <v>233</v>
      </c>
      <c r="U2039" s="150">
        <f t="shared" si="31"/>
        <v>0</v>
      </c>
    </row>
    <row r="2040" spans="1:21" x14ac:dyDescent="0.2">
      <c r="A2040" s="147" t="s">
        <v>3539</v>
      </c>
      <c r="B2040" s="147" t="s">
        <v>321</v>
      </c>
      <c r="C2040" s="147" t="s">
        <v>63</v>
      </c>
      <c r="D2040" s="147" t="s">
        <v>18</v>
      </c>
      <c r="E2040" s="148">
        <v>3794</v>
      </c>
      <c r="F2040" s="148">
        <v>12173</v>
      </c>
      <c r="G2040" s="148">
        <v>0</v>
      </c>
      <c r="H2040" s="148">
        <v>0</v>
      </c>
      <c r="I2040" s="147" t="s">
        <v>4537</v>
      </c>
      <c r="J2040" s="147" t="s">
        <v>4537</v>
      </c>
      <c r="K2040" s="147" t="s">
        <v>4537</v>
      </c>
      <c r="L2040" s="147" t="s">
        <v>8515</v>
      </c>
      <c r="M2040" s="147" t="s">
        <v>4537</v>
      </c>
      <c r="N2040" s="147" t="s">
        <v>233</v>
      </c>
      <c r="O2040" s="147" t="s">
        <v>4537</v>
      </c>
      <c r="P2040" s="147" t="s">
        <v>233</v>
      </c>
      <c r="Q2040" s="147" t="s">
        <v>4537</v>
      </c>
      <c r="R2040" s="147" t="s">
        <v>233</v>
      </c>
      <c r="S2040" s="147" t="s">
        <v>4537</v>
      </c>
      <c r="T2040" s="147" t="s">
        <v>233</v>
      </c>
      <c r="U2040" s="150">
        <f t="shared" si="31"/>
        <v>0</v>
      </c>
    </row>
    <row r="2041" spans="1:21" x14ac:dyDescent="0.2">
      <c r="A2041" s="147" t="s">
        <v>3539</v>
      </c>
      <c r="B2041" s="147" t="s">
        <v>321</v>
      </c>
      <c r="C2041" s="147" t="s">
        <v>63</v>
      </c>
      <c r="D2041" s="147" t="s">
        <v>8516</v>
      </c>
      <c r="E2041" s="148">
        <v>107</v>
      </c>
      <c r="F2041" s="148">
        <v>2477</v>
      </c>
      <c r="G2041" s="148">
        <v>0</v>
      </c>
      <c r="H2041" s="148">
        <v>0</v>
      </c>
      <c r="I2041" s="147" t="s">
        <v>4537</v>
      </c>
      <c r="J2041" s="147" t="s">
        <v>4537</v>
      </c>
      <c r="K2041" s="147" t="s">
        <v>4537</v>
      </c>
      <c r="L2041" s="147" t="s">
        <v>8515</v>
      </c>
      <c r="M2041" s="147" t="s">
        <v>4537</v>
      </c>
      <c r="N2041" s="147" t="s">
        <v>233</v>
      </c>
      <c r="O2041" s="147" t="s">
        <v>4537</v>
      </c>
      <c r="P2041" s="147" t="s">
        <v>233</v>
      </c>
      <c r="Q2041" s="147" t="s">
        <v>4537</v>
      </c>
      <c r="R2041" s="147" t="s">
        <v>233</v>
      </c>
      <c r="S2041" s="147" t="s">
        <v>4537</v>
      </c>
      <c r="T2041" s="147" t="s">
        <v>233</v>
      </c>
      <c r="U2041" s="150">
        <f t="shared" si="31"/>
        <v>0</v>
      </c>
    </row>
    <row r="2042" spans="1:21" x14ac:dyDescent="0.2">
      <c r="A2042" s="147" t="s">
        <v>3539</v>
      </c>
      <c r="B2042" s="147" t="s">
        <v>4718</v>
      </c>
      <c r="C2042" s="147" t="s">
        <v>43</v>
      </c>
      <c r="D2042" s="147" t="s">
        <v>8516</v>
      </c>
      <c r="E2042" s="148">
        <v>0</v>
      </c>
      <c r="F2042" s="148">
        <v>83</v>
      </c>
      <c r="G2042" s="148">
        <v>1</v>
      </c>
      <c r="H2042" s="148">
        <v>0</v>
      </c>
      <c r="I2042" s="147" t="s">
        <v>4537</v>
      </c>
      <c r="J2042" s="147" t="s">
        <v>4537</v>
      </c>
      <c r="K2042" s="147" t="s">
        <v>4537</v>
      </c>
      <c r="L2042" s="147" t="s">
        <v>8512</v>
      </c>
      <c r="M2042" s="147" t="s">
        <v>4537</v>
      </c>
      <c r="N2042" s="147" t="s">
        <v>233</v>
      </c>
      <c r="O2042" s="147" t="s">
        <v>4537</v>
      </c>
      <c r="P2042" s="147" t="s">
        <v>233</v>
      </c>
      <c r="Q2042" s="147" t="s">
        <v>4537</v>
      </c>
      <c r="R2042" s="147" t="s">
        <v>233</v>
      </c>
      <c r="S2042" s="147" t="s">
        <v>4537</v>
      </c>
      <c r="T2042" s="147" t="s">
        <v>233</v>
      </c>
      <c r="U2042" s="150">
        <f t="shared" si="31"/>
        <v>0</v>
      </c>
    </row>
    <row r="2043" spans="1:21" x14ac:dyDescent="0.2">
      <c r="A2043" s="147" t="s">
        <v>3539</v>
      </c>
      <c r="B2043" s="147" t="s">
        <v>5750</v>
      </c>
      <c r="C2043" s="147" t="s">
        <v>43</v>
      </c>
      <c r="D2043" s="147" t="s">
        <v>8516</v>
      </c>
      <c r="E2043" s="148">
        <v>55</v>
      </c>
      <c r="F2043" s="148">
        <v>1237</v>
      </c>
      <c r="G2043" s="148">
        <v>17</v>
      </c>
      <c r="H2043" s="148">
        <v>371</v>
      </c>
      <c r="I2043" s="147" t="s">
        <v>4537</v>
      </c>
      <c r="J2043" s="147" t="s">
        <v>4537</v>
      </c>
      <c r="K2043" s="147" t="s">
        <v>4537</v>
      </c>
      <c r="L2043" s="147" t="s">
        <v>8512</v>
      </c>
      <c r="M2043" s="147" t="s">
        <v>4537</v>
      </c>
      <c r="N2043" s="147" t="s">
        <v>233</v>
      </c>
      <c r="O2043" s="147" t="s">
        <v>4537</v>
      </c>
      <c r="P2043" s="147" t="s">
        <v>233</v>
      </c>
      <c r="Q2043" s="147" t="s">
        <v>4537</v>
      </c>
      <c r="R2043" s="147" t="s">
        <v>233</v>
      </c>
      <c r="S2043" s="147" t="s">
        <v>4537</v>
      </c>
      <c r="T2043" s="147" t="s">
        <v>233</v>
      </c>
      <c r="U2043" s="150">
        <f t="shared" si="31"/>
        <v>0</v>
      </c>
    </row>
    <row r="2044" spans="1:21" x14ac:dyDescent="0.2">
      <c r="A2044" s="147" t="s">
        <v>3539</v>
      </c>
      <c r="B2044" s="147" t="s">
        <v>155</v>
      </c>
      <c r="C2044" s="147" t="s">
        <v>1289</v>
      </c>
      <c r="D2044" s="147" t="s">
        <v>987</v>
      </c>
      <c r="E2044" s="148">
        <v>297</v>
      </c>
      <c r="F2044" s="148">
        <v>192</v>
      </c>
      <c r="G2044" s="148">
        <v>192</v>
      </c>
      <c r="H2044" s="148">
        <v>547</v>
      </c>
      <c r="I2044" s="147" t="s">
        <v>4537</v>
      </c>
      <c r="J2044" s="147" t="s">
        <v>4537</v>
      </c>
      <c r="K2044" s="147" t="s">
        <v>4537</v>
      </c>
      <c r="L2044" s="147" t="s">
        <v>8512</v>
      </c>
      <c r="M2044" s="147" t="s">
        <v>4537</v>
      </c>
      <c r="N2044" s="147" t="s">
        <v>233</v>
      </c>
      <c r="O2044" s="147" t="s">
        <v>4537</v>
      </c>
      <c r="P2044" s="147" t="s">
        <v>233</v>
      </c>
      <c r="Q2044" s="147" t="s">
        <v>4537</v>
      </c>
      <c r="R2044" s="147" t="s">
        <v>233</v>
      </c>
      <c r="S2044" s="147" t="s">
        <v>4537</v>
      </c>
      <c r="T2044" s="147" t="s">
        <v>233</v>
      </c>
      <c r="U2044" s="150">
        <f t="shared" si="31"/>
        <v>0</v>
      </c>
    </row>
    <row r="2045" spans="1:21" x14ac:dyDescent="0.2">
      <c r="A2045" s="147" t="s">
        <v>3539</v>
      </c>
      <c r="B2045" s="147" t="s">
        <v>7974</v>
      </c>
      <c r="C2045" s="147" t="s">
        <v>1289</v>
      </c>
      <c r="D2045" s="147" t="s">
        <v>987</v>
      </c>
      <c r="E2045" s="148">
        <v>0</v>
      </c>
      <c r="F2045" s="148">
        <v>0</v>
      </c>
      <c r="G2045" s="148">
        <v>0</v>
      </c>
      <c r="H2045" s="148">
        <v>0</v>
      </c>
      <c r="I2045" s="147" t="s">
        <v>4537</v>
      </c>
      <c r="J2045" s="147" t="s">
        <v>4537</v>
      </c>
      <c r="K2045" s="147" t="s">
        <v>4537</v>
      </c>
      <c r="L2045" s="147" t="s">
        <v>8512</v>
      </c>
      <c r="M2045" s="147" t="s">
        <v>4537</v>
      </c>
      <c r="N2045" s="147" t="s">
        <v>233</v>
      </c>
      <c r="O2045" s="147" t="s">
        <v>4537</v>
      </c>
      <c r="P2045" s="147" t="s">
        <v>233</v>
      </c>
      <c r="Q2045" s="147" t="s">
        <v>4537</v>
      </c>
      <c r="R2045" s="147" t="s">
        <v>233</v>
      </c>
      <c r="S2045" s="147" t="s">
        <v>4537</v>
      </c>
      <c r="T2045" s="147" t="s">
        <v>233</v>
      </c>
      <c r="U2045" s="150">
        <f t="shared" si="31"/>
        <v>0</v>
      </c>
    </row>
    <row r="2046" spans="1:21" x14ac:dyDescent="0.2">
      <c r="A2046" s="147" t="s">
        <v>3539</v>
      </c>
      <c r="B2046" s="147" t="s">
        <v>5750</v>
      </c>
      <c r="C2046" s="147" t="s">
        <v>43</v>
      </c>
      <c r="D2046" s="147" t="s">
        <v>987</v>
      </c>
      <c r="E2046" s="148">
        <v>136</v>
      </c>
      <c r="F2046" s="148">
        <v>89</v>
      </c>
      <c r="G2046" s="148">
        <v>0</v>
      </c>
      <c r="H2046" s="148">
        <v>166</v>
      </c>
      <c r="I2046" s="147" t="s">
        <v>4537</v>
      </c>
      <c r="J2046" s="147" t="s">
        <v>4537</v>
      </c>
      <c r="K2046" s="147" t="s">
        <v>4537</v>
      </c>
      <c r="L2046" s="147" t="s">
        <v>8512</v>
      </c>
      <c r="M2046" s="147" t="s">
        <v>4537</v>
      </c>
      <c r="N2046" s="147" t="s">
        <v>233</v>
      </c>
      <c r="O2046" s="147" t="s">
        <v>4537</v>
      </c>
      <c r="P2046" s="147" t="s">
        <v>233</v>
      </c>
      <c r="Q2046" s="147" t="s">
        <v>4537</v>
      </c>
      <c r="R2046" s="147" t="s">
        <v>233</v>
      </c>
      <c r="S2046" s="147" t="s">
        <v>4537</v>
      </c>
      <c r="T2046" s="147" t="s">
        <v>233</v>
      </c>
      <c r="U2046" s="150">
        <f t="shared" si="31"/>
        <v>0</v>
      </c>
    </row>
    <row r="2047" spans="1:21" x14ac:dyDescent="0.2">
      <c r="A2047" s="147" t="s">
        <v>3539</v>
      </c>
      <c r="B2047" s="147" t="s">
        <v>155</v>
      </c>
      <c r="C2047" s="147" t="s">
        <v>1289</v>
      </c>
      <c r="D2047" s="147" t="s">
        <v>8514</v>
      </c>
      <c r="E2047" s="148">
        <v>5</v>
      </c>
      <c r="F2047" s="148">
        <v>5</v>
      </c>
      <c r="G2047" s="148">
        <v>0</v>
      </c>
      <c r="H2047" s="148">
        <v>0</v>
      </c>
      <c r="I2047" s="147" t="s">
        <v>4537</v>
      </c>
      <c r="J2047" s="147" t="s">
        <v>4537</v>
      </c>
      <c r="K2047" s="147" t="s">
        <v>4537</v>
      </c>
      <c r="L2047" s="147" t="s">
        <v>8512</v>
      </c>
      <c r="M2047" s="147" t="s">
        <v>4537</v>
      </c>
      <c r="N2047" s="147" t="s">
        <v>233</v>
      </c>
      <c r="O2047" s="147" t="s">
        <v>4537</v>
      </c>
      <c r="P2047" s="147" t="s">
        <v>233</v>
      </c>
      <c r="Q2047" s="147" t="s">
        <v>4537</v>
      </c>
      <c r="R2047" s="147" t="s">
        <v>233</v>
      </c>
      <c r="S2047" s="147" t="s">
        <v>4537</v>
      </c>
      <c r="T2047" s="147" t="s">
        <v>233</v>
      </c>
      <c r="U2047" s="150">
        <f t="shared" si="31"/>
        <v>0</v>
      </c>
    </row>
    <row r="2048" spans="1:21" x14ac:dyDescent="0.2">
      <c r="A2048" s="147" t="s">
        <v>3539</v>
      </c>
      <c r="B2048" s="147" t="s">
        <v>5627</v>
      </c>
      <c r="C2048" s="147" t="s">
        <v>43</v>
      </c>
      <c r="D2048" s="147" t="s">
        <v>987</v>
      </c>
      <c r="E2048" s="148">
        <v>424</v>
      </c>
      <c r="F2048" s="148">
        <v>1305</v>
      </c>
      <c r="G2048" s="148">
        <v>134</v>
      </c>
      <c r="H2048" s="148">
        <v>55</v>
      </c>
      <c r="I2048" s="147" t="s">
        <v>4537</v>
      </c>
      <c r="J2048" s="147" t="s">
        <v>4537</v>
      </c>
      <c r="K2048" s="147" t="s">
        <v>4537</v>
      </c>
      <c r="L2048" s="147" t="s">
        <v>8512</v>
      </c>
      <c r="M2048" s="147" t="s">
        <v>4537</v>
      </c>
      <c r="N2048" s="147" t="s">
        <v>233</v>
      </c>
      <c r="O2048" s="147" t="s">
        <v>4537</v>
      </c>
      <c r="P2048" s="147" t="s">
        <v>233</v>
      </c>
      <c r="Q2048" s="147" t="s">
        <v>4537</v>
      </c>
      <c r="R2048" s="147" t="s">
        <v>233</v>
      </c>
      <c r="S2048" s="147" t="s">
        <v>4537</v>
      </c>
      <c r="T2048" s="147" t="s">
        <v>233</v>
      </c>
      <c r="U2048" s="150">
        <f t="shared" si="31"/>
        <v>0</v>
      </c>
    </row>
    <row r="2049" spans="1:21" x14ac:dyDescent="0.2">
      <c r="A2049" s="147" t="s">
        <v>3539</v>
      </c>
      <c r="B2049" s="147" t="s">
        <v>5215</v>
      </c>
      <c r="C2049" s="147" t="s">
        <v>43</v>
      </c>
      <c r="D2049" s="147" t="s">
        <v>987</v>
      </c>
      <c r="E2049" s="148">
        <v>0</v>
      </c>
      <c r="F2049" s="148">
        <v>0</v>
      </c>
      <c r="G2049" s="148">
        <v>0</v>
      </c>
      <c r="H2049" s="148">
        <v>0</v>
      </c>
      <c r="I2049" s="147" t="s">
        <v>4537</v>
      </c>
      <c r="J2049" s="147" t="s">
        <v>4537</v>
      </c>
      <c r="K2049" s="147" t="s">
        <v>4537</v>
      </c>
      <c r="L2049" s="147" t="s">
        <v>8512</v>
      </c>
      <c r="M2049" s="147" t="s">
        <v>4537</v>
      </c>
      <c r="N2049" s="147" t="s">
        <v>233</v>
      </c>
      <c r="O2049" s="147" t="s">
        <v>4537</v>
      </c>
      <c r="P2049" s="147" t="s">
        <v>233</v>
      </c>
      <c r="Q2049" s="147" t="s">
        <v>4537</v>
      </c>
      <c r="R2049" s="147" t="s">
        <v>233</v>
      </c>
      <c r="S2049" s="147" t="s">
        <v>4537</v>
      </c>
      <c r="T2049" s="147" t="s">
        <v>233</v>
      </c>
      <c r="U2049" s="150">
        <f t="shared" si="31"/>
        <v>0</v>
      </c>
    </row>
    <row r="2050" spans="1:21" x14ac:dyDescent="0.2">
      <c r="A2050" s="147" t="s">
        <v>3539</v>
      </c>
      <c r="B2050" s="147" t="s">
        <v>2175</v>
      </c>
      <c r="C2050" s="147" t="s">
        <v>107</v>
      </c>
      <c r="D2050" s="147" t="s">
        <v>987</v>
      </c>
      <c r="E2050" s="148">
        <v>0</v>
      </c>
      <c r="F2050" s="148">
        <v>0</v>
      </c>
      <c r="G2050" s="148">
        <v>0</v>
      </c>
      <c r="H2050" s="148">
        <v>0</v>
      </c>
      <c r="I2050" s="147" t="s">
        <v>4537</v>
      </c>
      <c r="J2050" s="147" t="s">
        <v>4537</v>
      </c>
      <c r="K2050" s="147" t="s">
        <v>4537</v>
      </c>
      <c r="L2050" s="147" t="s">
        <v>8512</v>
      </c>
      <c r="M2050" s="147" t="s">
        <v>4537</v>
      </c>
      <c r="N2050" s="147" t="s">
        <v>233</v>
      </c>
      <c r="O2050" s="147" t="s">
        <v>4537</v>
      </c>
      <c r="P2050" s="147" t="s">
        <v>233</v>
      </c>
      <c r="Q2050" s="147" t="s">
        <v>4537</v>
      </c>
      <c r="R2050" s="147" t="s">
        <v>233</v>
      </c>
      <c r="S2050" s="147" t="s">
        <v>4537</v>
      </c>
      <c r="T2050" s="147" t="s">
        <v>233</v>
      </c>
      <c r="U2050" s="150">
        <f t="shared" ref="U2050:U2113" si="32">COUNTIF(I2050:K2050,"Yes")+COUNTIF(M2050,"Yes")+COUNTIF(O2050,"Yes")+COUNTIF(Q2050,"Yes")+COUNTIF(S2050,"Yes")</f>
        <v>0</v>
      </c>
    </row>
    <row r="2051" spans="1:21" x14ac:dyDescent="0.2">
      <c r="A2051" s="147" t="s">
        <v>3539</v>
      </c>
      <c r="B2051" s="147" t="s">
        <v>4873</v>
      </c>
      <c r="C2051" s="147" t="s">
        <v>107</v>
      </c>
      <c r="D2051" s="147" t="s">
        <v>987</v>
      </c>
      <c r="E2051" s="148">
        <v>1031</v>
      </c>
      <c r="F2051" s="148">
        <v>2129</v>
      </c>
      <c r="G2051" s="148">
        <v>0</v>
      </c>
      <c r="H2051" s="148">
        <v>0</v>
      </c>
      <c r="I2051" s="147" t="s">
        <v>4537</v>
      </c>
      <c r="J2051" s="147" t="s">
        <v>4537</v>
      </c>
      <c r="K2051" s="147" t="s">
        <v>4537</v>
      </c>
      <c r="L2051" s="147" t="s">
        <v>8512</v>
      </c>
      <c r="M2051" s="147" t="s">
        <v>4537</v>
      </c>
      <c r="N2051" s="147" t="s">
        <v>233</v>
      </c>
      <c r="O2051" s="147" t="s">
        <v>4537</v>
      </c>
      <c r="P2051" s="147" t="s">
        <v>233</v>
      </c>
      <c r="Q2051" s="147" t="s">
        <v>4537</v>
      </c>
      <c r="R2051" s="147" t="s">
        <v>233</v>
      </c>
      <c r="S2051" s="147" t="s">
        <v>4537</v>
      </c>
      <c r="T2051" s="147" t="s">
        <v>233</v>
      </c>
      <c r="U2051" s="150">
        <f t="shared" si="32"/>
        <v>0</v>
      </c>
    </row>
    <row r="2052" spans="1:21" x14ac:dyDescent="0.2">
      <c r="A2052" s="147" t="s">
        <v>3539</v>
      </c>
      <c r="B2052" s="147" t="s">
        <v>61</v>
      </c>
      <c r="C2052" s="147" t="s">
        <v>63</v>
      </c>
      <c r="D2052" s="147" t="s">
        <v>987</v>
      </c>
      <c r="E2052" s="148">
        <v>659</v>
      </c>
      <c r="F2052" s="148">
        <v>789</v>
      </c>
      <c r="G2052" s="148">
        <v>0</v>
      </c>
      <c r="H2052" s="148">
        <v>0</v>
      </c>
      <c r="I2052" s="147" t="s">
        <v>4537</v>
      </c>
      <c r="J2052" s="147" t="s">
        <v>4537</v>
      </c>
      <c r="K2052" s="147" t="s">
        <v>4537</v>
      </c>
      <c r="L2052" s="147" t="s">
        <v>8512</v>
      </c>
      <c r="M2052" s="147" t="s">
        <v>4537</v>
      </c>
      <c r="N2052" s="147" t="s">
        <v>233</v>
      </c>
      <c r="O2052" s="147" t="s">
        <v>4537</v>
      </c>
      <c r="P2052" s="147" t="s">
        <v>233</v>
      </c>
      <c r="Q2052" s="147" t="s">
        <v>4537</v>
      </c>
      <c r="R2052" s="147" t="s">
        <v>233</v>
      </c>
      <c r="S2052" s="147" t="s">
        <v>4537</v>
      </c>
      <c r="T2052" s="147" t="s">
        <v>233</v>
      </c>
      <c r="U2052" s="150">
        <f t="shared" si="32"/>
        <v>0</v>
      </c>
    </row>
    <row r="2053" spans="1:21" x14ac:dyDescent="0.2">
      <c r="A2053" s="147" t="s">
        <v>3539</v>
      </c>
      <c r="B2053" s="147" t="s">
        <v>4873</v>
      </c>
      <c r="C2053" s="147" t="s">
        <v>107</v>
      </c>
      <c r="D2053" s="147" t="s">
        <v>987</v>
      </c>
      <c r="E2053" s="148">
        <v>309</v>
      </c>
      <c r="F2053" s="148">
        <v>1950</v>
      </c>
      <c r="G2053" s="148">
        <v>0</v>
      </c>
      <c r="H2053" s="148">
        <v>0</v>
      </c>
      <c r="I2053" s="147" t="s">
        <v>4537</v>
      </c>
      <c r="J2053" s="147" t="s">
        <v>4537</v>
      </c>
      <c r="K2053" s="147" t="s">
        <v>4537</v>
      </c>
      <c r="L2053" s="147" t="s">
        <v>8512</v>
      </c>
      <c r="M2053" s="147" t="s">
        <v>4537</v>
      </c>
      <c r="N2053" s="147" t="s">
        <v>233</v>
      </c>
      <c r="O2053" s="147" t="s">
        <v>4537</v>
      </c>
      <c r="P2053" s="147" t="s">
        <v>233</v>
      </c>
      <c r="Q2053" s="147" t="s">
        <v>4537</v>
      </c>
      <c r="R2053" s="147" t="s">
        <v>233</v>
      </c>
      <c r="S2053" s="147" t="s">
        <v>4537</v>
      </c>
      <c r="T2053" s="147" t="s">
        <v>233</v>
      </c>
      <c r="U2053" s="150">
        <f t="shared" si="32"/>
        <v>0</v>
      </c>
    </row>
    <row r="2054" spans="1:21" x14ac:dyDescent="0.2">
      <c r="A2054" s="147" t="s">
        <v>3539</v>
      </c>
      <c r="B2054" s="147" t="s">
        <v>6652</v>
      </c>
      <c r="C2054" s="147" t="s">
        <v>107</v>
      </c>
      <c r="D2054" s="147" t="s">
        <v>987</v>
      </c>
      <c r="E2054" s="148">
        <v>0</v>
      </c>
      <c r="F2054" s="148">
        <v>3334</v>
      </c>
      <c r="G2054" s="148">
        <v>0</v>
      </c>
      <c r="H2054" s="148">
        <v>0</v>
      </c>
      <c r="I2054" s="147" t="s">
        <v>4537</v>
      </c>
      <c r="J2054" s="147" t="s">
        <v>4537</v>
      </c>
      <c r="K2054" s="147" t="s">
        <v>4537</v>
      </c>
      <c r="L2054" s="147" t="s">
        <v>8515</v>
      </c>
      <c r="M2054" s="147" t="s">
        <v>4537</v>
      </c>
      <c r="N2054" s="147" t="s">
        <v>233</v>
      </c>
      <c r="O2054" s="147" t="s">
        <v>4537</v>
      </c>
      <c r="P2054" s="147" t="s">
        <v>233</v>
      </c>
      <c r="Q2054" s="147" t="s">
        <v>4537</v>
      </c>
      <c r="R2054" s="147" t="s">
        <v>233</v>
      </c>
      <c r="S2054" s="147" t="s">
        <v>4537</v>
      </c>
      <c r="T2054" s="147" t="s">
        <v>233</v>
      </c>
      <c r="U2054" s="150">
        <f t="shared" si="32"/>
        <v>0</v>
      </c>
    </row>
    <row r="2055" spans="1:21" x14ac:dyDescent="0.2">
      <c r="A2055" s="147" t="s">
        <v>3539</v>
      </c>
      <c r="B2055" s="147" t="s">
        <v>5215</v>
      </c>
      <c r="C2055" s="147" t="s">
        <v>43</v>
      </c>
      <c r="D2055" s="147" t="s">
        <v>987</v>
      </c>
      <c r="E2055" s="148">
        <v>601</v>
      </c>
      <c r="F2055" s="148">
        <v>661</v>
      </c>
      <c r="G2055" s="148">
        <v>0</v>
      </c>
      <c r="H2055" s="148">
        <v>0</v>
      </c>
      <c r="I2055" s="147" t="s">
        <v>4537</v>
      </c>
      <c r="J2055" s="147" t="s">
        <v>4537</v>
      </c>
      <c r="K2055" s="147" t="s">
        <v>4537</v>
      </c>
      <c r="L2055" s="147" t="s">
        <v>8512</v>
      </c>
      <c r="M2055" s="147" t="s">
        <v>4537</v>
      </c>
      <c r="N2055" s="147" t="s">
        <v>233</v>
      </c>
      <c r="O2055" s="147" t="s">
        <v>4537</v>
      </c>
      <c r="P2055" s="147" t="s">
        <v>233</v>
      </c>
      <c r="Q2055" s="147" t="s">
        <v>4537</v>
      </c>
      <c r="R2055" s="147" t="s">
        <v>233</v>
      </c>
      <c r="S2055" s="147" t="s">
        <v>4537</v>
      </c>
      <c r="T2055" s="147" t="s">
        <v>233</v>
      </c>
      <c r="U2055" s="150">
        <f t="shared" si="32"/>
        <v>0</v>
      </c>
    </row>
    <row r="2056" spans="1:21" x14ac:dyDescent="0.2">
      <c r="A2056" s="147" t="s">
        <v>3539</v>
      </c>
      <c r="B2056" s="147" t="s">
        <v>7325</v>
      </c>
      <c r="C2056" s="147" t="s">
        <v>107</v>
      </c>
      <c r="D2056" s="147" t="s">
        <v>987</v>
      </c>
      <c r="E2056" s="148">
        <v>204</v>
      </c>
      <c r="F2056" s="148">
        <v>2606</v>
      </c>
      <c r="G2056" s="148">
        <v>0</v>
      </c>
      <c r="H2056" s="148">
        <v>0</v>
      </c>
      <c r="I2056" s="147" t="s">
        <v>4537</v>
      </c>
      <c r="J2056" s="147" t="s">
        <v>4537</v>
      </c>
      <c r="K2056" s="147" t="s">
        <v>4537</v>
      </c>
      <c r="L2056" s="147" t="s">
        <v>8515</v>
      </c>
      <c r="M2056" s="147" t="s">
        <v>4537</v>
      </c>
      <c r="N2056" s="147" t="s">
        <v>233</v>
      </c>
      <c r="O2056" s="147" t="s">
        <v>4537</v>
      </c>
      <c r="P2056" s="147" t="s">
        <v>233</v>
      </c>
      <c r="Q2056" s="147" t="s">
        <v>4537</v>
      </c>
      <c r="R2056" s="147" t="s">
        <v>233</v>
      </c>
      <c r="S2056" s="147" t="s">
        <v>4537</v>
      </c>
      <c r="T2056" s="147" t="s">
        <v>233</v>
      </c>
      <c r="U2056" s="150">
        <f t="shared" si="32"/>
        <v>0</v>
      </c>
    </row>
    <row r="2057" spans="1:21" x14ac:dyDescent="0.2">
      <c r="A2057" s="147" t="s">
        <v>3539</v>
      </c>
      <c r="B2057" s="147" t="s">
        <v>5701</v>
      </c>
      <c r="C2057" s="147" t="s">
        <v>544</v>
      </c>
      <c r="D2057" s="147" t="s">
        <v>987</v>
      </c>
      <c r="E2057" s="148">
        <v>55</v>
      </c>
      <c r="F2057" s="148">
        <v>220</v>
      </c>
      <c r="G2057" s="148">
        <v>0</v>
      </c>
      <c r="H2057" s="148">
        <v>0</v>
      </c>
      <c r="I2057" s="147" t="s">
        <v>4537</v>
      </c>
      <c r="J2057" s="147" t="s">
        <v>4537</v>
      </c>
      <c r="K2057" s="147" t="s">
        <v>4537</v>
      </c>
      <c r="L2057" s="147" t="s">
        <v>8512</v>
      </c>
      <c r="M2057" s="147" t="s">
        <v>4537</v>
      </c>
      <c r="N2057" s="147" t="s">
        <v>233</v>
      </c>
      <c r="O2057" s="147" t="s">
        <v>4537</v>
      </c>
      <c r="P2057" s="147" t="s">
        <v>233</v>
      </c>
      <c r="Q2057" s="147" t="s">
        <v>4537</v>
      </c>
      <c r="R2057" s="147" t="s">
        <v>233</v>
      </c>
      <c r="S2057" s="147" t="s">
        <v>4537</v>
      </c>
      <c r="T2057" s="147" t="s">
        <v>233</v>
      </c>
      <c r="U2057" s="150">
        <f t="shared" si="32"/>
        <v>0</v>
      </c>
    </row>
    <row r="2058" spans="1:21" x14ac:dyDescent="0.2">
      <c r="A2058" s="147" t="s">
        <v>3539</v>
      </c>
      <c r="B2058" s="147" t="s">
        <v>155</v>
      </c>
      <c r="C2058" s="147" t="s">
        <v>1289</v>
      </c>
      <c r="D2058" s="147" t="s">
        <v>987</v>
      </c>
      <c r="E2058" s="148">
        <v>84</v>
      </c>
      <c r="F2058" s="148">
        <v>1093</v>
      </c>
      <c r="G2058" s="148">
        <v>2</v>
      </c>
      <c r="H2058" s="148">
        <v>0</v>
      </c>
      <c r="I2058" s="147" t="s">
        <v>4537</v>
      </c>
      <c r="J2058" s="147" t="s">
        <v>4537</v>
      </c>
      <c r="K2058" s="147" t="s">
        <v>4537</v>
      </c>
      <c r="L2058" s="147" t="s">
        <v>8512</v>
      </c>
      <c r="M2058" s="147" t="s">
        <v>4537</v>
      </c>
      <c r="N2058" s="147" t="s">
        <v>233</v>
      </c>
      <c r="O2058" s="147" t="s">
        <v>4537</v>
      </c>
      <c r="P2058" s="147" t="s">
        <v>233</v>
      </c>
      <c r="Q2058" s="147" t="s">
        <v>4537</v>
      </c>
      <c r="R2058" s="147" t="s">
        <v>233</v>
      </c>
      <c r="S2058" s="147" t="s">
        <v>4537</v>
      </c>
      <c r="T2058" s="147" t="s">
        <v>233</v>
      </c>
      <c r="U2058" s="150">
        <f t="shared" si="32"/>
        <v>0</v>
      </c>
    </row>
    <row r="2059" spans="1:21" x14ac:dyDescent="0.2">
      <c r="A2059" s="147" t="s">
        <v>3539</v>
      </c>
      <c r="B2059" s="147" t="s">
        <v>7605</v>
      </c>
      <c r="C2059" s="147" t="s">
        <v>43</v>
      </c>
      <c r="D2059" s="147" t="s">
        <v>987</v>
      </c>
      <c r="E2059" s="148">
        <v>682</v>
      </c>
      <c r="F2059" s="148">
        <v>794</v>
      </c>
      <c r="G2059" s="148">
        <v>344</v>
      </c>
      <c r="H2059" s="148">
        <v>0</v>
      </c>
      <c r="I2059" s="147" t="s">
        <v>4537</v>
      </c>
      <c r="J2059" s="147" t="s">
        <v>4537</v>
      </c>
      <c r="K2059" s="147" t="s">
        <v>4537</v>
      </c>
      <c r="L2059" s="147" t="s">
        <v>8512</v>
      </c>
      <c r="M2059" s="147" t="s">
        <v>4537</v>
      </c>
      <c r="N2059" s="147" t="s">
        <v>233</v>
      </c>
      <c r="O2059" s="147" t="s">
        <v>4537</v>
      </c>
      <c r="P2059" s="147" t="s">
        <v>233</v>
      </c>
      <c r="Q2059" s="147" t="s">
        <v>4537</v>
      </c>
      <c r="R2059" s="147" t="s">
        <v>233</v>
      </c>
      <c r="S2059" s="147" t="s">
        <v>4537</v>
      </c>
      <c r="T2059" s="147" t="s">
        <v>233</v>
      </c>
      <c r="U2059" s="150">
        <f t="shared" si="32"/>
        <v>0</v>
      </c>
    </row>
    <row r="2060" spans="1:21" x14ac:dyDescent="0.2">
      <c r="A2060" s="147" t="s">
        <v>3539</v>
      </c>
      <c r="B2060" s="147" t="s">
        <v>5706</v>
      </c>
      <c r="C2060" s="147" t="s">
        <v>544</v>
      </c>
      <c r="D2060" s="147" t="s">
        <v>987</v>
      </c>
      <c r="E2060" s="148">
        <v>0</v>
      </c>
      <c r="F2060" s="148">
        <v>0</v>
      </c>
      <c r="G2060" s="148">
        <v>0</v>
      </c>
      <c r="H2060" s="148">
        <v>0</v>
      </c>
      <c r="I2060" s="147" t="s">
        <v>4537</v>
      </c>
      <c r="J2060" s="147" t="s">
        <v>4537</v>
      </c>
      <c r="K2060" s="147" t="s">
        <v>4537</v>
      </c>
      <c r="L2060" s="147" t="s">
        <v>8512</v>
      </c>
      <c r="M2060" s="147" t="s">
        <v>4537</v>
      </c>
      <c r="N2060" s="147" t="s">
        <v>233</v>
      </c>
      <c r="O2060" s="147" t="s">
        <v>4537</v>
      </c>
      <c r="P2060" s="147" t="s">
        <v>233</v>
      </c>
      <c r="Q2060" s="147" t="s">
        <v>4537</v>
      </c>
      <c r="R2060" s="147" t="s">
        <v>233</v>
      </c>
      <c r="S2060" s="147" t="s">
        <v>4537</v>
      </c>
      <c r="T2060" s="147" t="s">
        <v>233</v>
      </c>
      <c r="U2060" s="150">
        <f t="shared" si="32"/>
        <v>0</v>
      </c>
    </row>
    <row r="2061" spans="1:21" x14ac:dyDescent="0.2">
      <c r="A2061" s="147" t="s">
        <v>3539</v>
      </c>
      <c r="B2061" s="147" t="s">
        <v>7329</v>
      </c>
      <c r="C2061" s="147" t="s">
        <v>107</v>
      </c>
      <c r="D2061" s="147" t="s">
        <v>987</v>
      </c>
      <c r="E2061" s="148">
        <v>11</v>
      </c>
      <c r="F2061" s="148">
        <v>17</v>
      </c>
      <c r="G2061" s="148">
        <v>0</v>
      </c>
      <c r="H2061" s="148">
        <v>0</v>
      </c>
      <c r="I2061" s="147" t="s">
        <v>4537</v>
      </c>
      <c r="J2061" s="147" t="s">
        <v>4537</v>
      </c>
      <c r="K2061" s="147" t="s">
        <v>4537</v>
      </c>
      <c r="L2061" s="147" t="s">
        <v>8515</v>
      </c>
      <c r="M2061" s="147" t="s">
        <v>4537</v>
      </c>
      <c r="N2061" s="147" t="s">
        <v>233</v>
      </c>
      <c r="O2061" s="147" t="s">
        <v>4537</v>
      </c>
      <c r="P2061" s="147" t="s">
        <v>233</v>
      </c>
      <c r="Q2061" s="147" t="s">
        <v>4537</v>
      </c>
      <c r="R2061" s="147" t="s">
        <v>233</v>
      </c>
      <c r="S2061" s="147" t="s">
        <v>4537</v>
      </c>
      <c r="T2061" s="147" t="s">
        <v>233</v>
      </c>
      <c r="U2061" s="150">
        <f t="shared" si="32"/>
        <v>0</v>
      </c>
    </row>
    <row r="2062" spans="1:21" x14ac:dyDescent="0.2">
      <c r="A2062" s="147" t="s">
        <v>3539</v>
      </c>
      <c r="B2062" s="147" t="s">
        <v>5162</v>
      </c>
      <c r="C2062" s="147" t="s">
        <v>544</v>
      </c>
      <c r="D2062" s="147" t="s">
        <v>987</v>
      </c>
      <c r="E2062" s="148">
        <v>0</v>
      </c>
      <c r="F2062" s="148">
        <v>0</v>
      </c>
      <c r="G2062" s="148">
        <v>0</v>
      </c>
      <c r="H2062" s="148">
        <v>0</v>
      </c>
      <c r="I2062" s="147" t="s">
        <v>4537</v>
      </c>
      <c r="J2062" s="147" t="s">
        <v>4537</v>
      </c>
      <c r="K2062" s="147" t="s">
        <v>4537</v>
      </c>
      <c r="L2062" s="147" t="s">
        <v>8512</v>
      </c>
      <c r="M2062" s="147" t="s">
        <v>4537</v>
      </c>
      <c r="N2062" s="147" t="s">
        <v>233</v>
      </c>
      <c r="O2062" s="147" t="s">
        <v>4537</v>
      </c>
      <c r="P2062" s="147" t="s">
        <v>233</v>
      </c>
      <c r="Q2062" s="147" t="s">
        <v>4537</v>
      </c>
      <c r="R2062" s="147" t="s">
        <v>233</v>
      </c>
      <c r="S2062" s="147" t="s">
        <v>4537</v>
      </c>
      <c r="T2062" s="147" t="s">
        <v>233</v>
      </c>
      <c r="U2062" s="150">
        <f t="shared" si="32"/>
        <v>0</v>
      </c>
    </row>
    <row r="2063" spans="1:21" x14ac:dyDescent="0.2">
      <c r="A2063" s="147" t="s">
        <v>3539</v>
      </c>
      <c r="B2063" s="147" t="s">
        <v>5696</v>
      </c>
      <c r="C2063" s="147" t="s">
        <v>544</v>
      </c>
      <c r="D2063" s="147" t="s">
        <v>987</v>
      </c>
      <c r="E2063" s="148">
        <v>59</v>
      </c>
      <c r="F2063" s="148">
        <v>238</v>
      </c>
      <c r="G2063" s="148">
        <v>0</v>
      </c>
      <c r="H2063" s="148">
        <v>0</v>
      </c>
      <c r="I2063" s="147" t="s">
        <v>4537</v>
      </c>
      <c r="J2063" s="147" t="s">
        <v>4537</v>
      </c>
      <c r="K2063" s="147" t="s">
        <v>4537</v>
      </c>
      <c r="L2063" s="147" t="s">
        <v>8512</v>
      </c>
      <c r="M2063" s="147" t="s">
        <v>4537</v>
      </c>
      <c r="N2063" s="147" t="s">
        <v>233</v>
      </c>
      <c r="O2063" s="147" t="s">
        <v>4537</v>
      </c>
      <c r="P2063" s="147" t="s">
        <v>233</v>
      </c>
      <c r="Q2063" s="147" t="s">
        <v>4537</v>
      </c>
      <c r="R2063" s="147" t="s">
        <v>233</v>
      </c>
      <c r="S2063" s="147" t="s">
        <v>4537</v>
      </c>
      <c r="T2063" s="147" t="s">
        <v>233</v>
      </c>
      <c r="U2063" s="150">
        <f t="shared" si="32"/>
        <v>0</v>
      </c>
    </row>
    <row r="2064" spans="1:21" x14ac:dyDescent="0.2">
      <c r="A2064" s="147" t="s">
        <v>3539</v>
      </c>
      <c r="B2064" s="147" t="s">
        <v>8261</v>
      </c>
      <c r="C2064" s="147" t="s">
        <v>43</v>
      </c>
      <c r="D2064" s="147" t="s">
        <v>987</v>
      </c>
      <c r="E2064" s="148">
        <v>111</v>
      </c>
      <c r="F2064" s="148">
        <v>116</v>
      </c>
      <c r="G2064" s="148">
        <v>0</v>
      </c>
      <c r="H2064" s="148">
        <v>0</v>
      </c>
      <c r="I2064" s="147" t="s">
        <v>4537</v>
      </c>
      <c r="J2064" s="147" t="s">
        <v>4537</v>
      </c>
      <c r="K2064" s="147" t="s">
        <v>4537</v>
      </c>
      <c r="L2064" s="147" t="s">
        <v>8512</v>
      </c>
      <c r="M2064" s="147" t="s">
        <v>4537</v>
      </c>
      <c r="N2064" s="147" t="s">
        <v>233</v>
      </c>
      <c r="O2064" s="147" t="s">
        <v>4537</v>
      </c>
      <c r="P2064" s="147" t="s">
        <v>233</v>
      </c>
      <c r="Q2064" s="147" t="s">
        <v>4537</v>
      </c>
      <c r="R2064" s="147" t="s">
        <v>233</v>
      </c>
      <c r="S2064" s="147" t="s">
        <v>4537</v>
      </c>
      <c r="T2064" s="147" t="s">
        <v>233</v>
      </c>
      <c r="U2064" s="150">
        <f t="shared" si="32"/>
        <v>0</v>
      </c>
    </row>
    <row r="2065" spans="1:21" x14ac:dyDescent="0.2">
      <c r="A2065" s="147" t="s">
        <v>3539</v>
      </c>
      <c r="B2065" s="147" t="s">
        <v>8288</v>
      </c>
      <c r="C2065" s="147" t="s">
        <v>63</v>
      </c>
      <c r="D2065" s="147" t="s">
        <v>987</v>
      </c>
      <c r="E2065" s="148">
        <v>0</v>
      </c>
      <c r="F2065" s="148">
        <v>150</v>
      </c>
      <c r="G2065" s="148">
        <v>0</v>
      </c>
      <c r="H2065" s="148">
        <v>0</v>
      </c>
      <c r="I2065" s="147" t="s">
        <v>4537</v>
      </c>
      <c r="J2065" s="147" t="s">
        <v>4537</v>
      </c>
      <c r="K2065" s="147" t="s">
        <v>4537</v>
      </c>
      <c r="L2065" s="147" t="s">
        <v>8512</v>
      </c>
      <c r="M2065" s="147" t="s">
        <v>4537</v>
      </c>
      <c r="N2065" s="147" t="s">
        <v>233</v>
      </c>
      <c r="O2065" s="147" t="s">
        <v>4537</v>
      </c>
      <c r="P2065" s="147" t="s">
        <v>233</v>
      </c>
      <c r="Q2065" s="147" t="s">
        <v>4537</v>
      </c>
      <c r="R2065" s="147" t="s">
        <v>233</v>
      </c>
      <c r="S2065" s="147" t="s">
        <v>4537</v>
      </c>
      <c r="T2065" s="147" t="s">
        <v>233</v>
      </c>
      <c r="U2065" s="150">
        <f t="shared" si="32"/>
        <v>0</v>
      </c>
    </row>
    <row r="2066" spans="1:21" x14ac:dyDescent="0.2">
      <c r="A2066" s="147" t="s">
        <v>3539</v>
      </c>
      <c r="B2066" s="147" t="s">
        <v>61</v>
      </c>
      <c r="C2066" s="147" t="s">
        <v>63</v>
      </c>
      <c r="D2066" s="147" t="s">
        <v>987</v>
      </c>
      <c r="E2066" s="148">
        <v>354</v>
      </c>
      <c r="F2066" s="148">
        <v>366</v>
      </c>
      <c r="G2066" s="148">
        <v>0</v>
      </c>
      <c r="H2066" s="148">
        <v>0</v>
      </c>
      <c r="I2066" s="147" t="s">
        <v>4537</v>
      </c>
      <c r="J2066" s="147" t="s">
        <v>4537</v>
      </c>
      <c r="K2066" s="147" t="s">
        <v>4537</v>
      </c>
      <c r="L2066" s="147" t="s">
        <v>8512</v>
      </c>
      <c r="M2066" s="147" t="s">
        <v>4537</v>
      </c>
      <c r="N2066" s="147" t="s">
        <v>233</v>
      </c>
      <c r="O2066" s="147" t="s">
        <v>4537</v>
      </c>
      <c r="P2066" s="147" t="s">
        <v>233</v>
      </c>
      <c r="Q2066" s="147" t="s">
        <v>4537</v>
      </c>
      <c r="R2066" s="147" t="s">
        <v>233</v>
      </c>
      <c r="S2066" s="147" t="s">
        <v>4537</v>
      </c>
      <c r="T2066" s="147" t="s">
        <v>233</v>
      </c>
      <c r="U2066" s="150">
        <f t="shared" si="32"/>
        <v>0</v>
      </c>
    </row>
    <row r="2067" spans="1:21" x14ac:dyDescent="0.2">
      <c r="A2067" s="147" t="s">
        <v>3539</v>
      </c>
      <c r="B2067" s="147" t="s">
        <v>6941</v>
      </c>
      <c r="C2067" s="147" t="s">
        <v>107</v>
      </c>
      <c r="D2067" s="147" t="s">
        <v>987</v>
      </c>
      <c r="E2067" s="148">
        <v>294</v>
      </c>
      <c r="F2067" s="148">
        <v>0</v>
      </c>
      <c r="G2067" s="148">
        <v>0</v>
      </c>
      <c r="H2067" s="148">
        <v>0</v>
      </c>
      <c r="I2067" s="147" t="s">
        <v>4537</v>
      </c>
      <c r="J2067" s="147" t="s">
        <v>4537</v>
      </c>
      <c r="K2067" s="147" t="s">
        <v>4537</v>
      </c>
      <c r="L2067" s="147" t="s">
        <v>8512</v>
      </c>
      <c r="M2067" s="147" t="s">
        <v>4537</v>
      </c>
      <c r="N2067" s="147" t="s">
        <v>233</v>
      </c>
      <c r="O2067" s="147" t="s">
        <v>4537</v>
      </c>
      <c r="P2067" s="147" t="s">
        <v>233</v>
      </c>
      <c r="Q2067" s="147" t="s">
        <v>4537</v>
      </c>
      <c r="R2067" s="147" t="s">
        <v>233</v>
      </c>
      <c r="S2067" s="147" t="s">
        <v>4537</v>
      </c>
      <c r="T2067" s="147" t="s">
        <v>233</v>
      </c>
      <c r="U2067" s="150">
        <f t="shared" si="32"/>
        <v>0</v>
      </c>
    </row>
    <row r="2068" spans="1:21" x14ac:dyDescent="0.2">
      <c r="A2068" s="147" t="s">
        <v>3539</v>
      </c>
      <c r="B2068" s="147" t="s">
        <v>6941</v>
      </c>
      <c r="C2068" s="147" t="s">
        <v>107</v>
      </c>
      <c r="D2068" s="147" t="s">
        <v>987</v>
      </c>
      <c r="E2068" s="148">
        <v>391</v>
      </c>
      <c r="F2068" s="148">
        <v>0</v>
      </c>
      <c r="G2068" s="148">
        <v>0</v>
      </c>
      <c r="H2068" s="148">
        <v>0</v>
      </c>
      <c r="I2068" s="147" t="s">
        <v>4537</v>
      </c>
      <c r="J2068" s="147" t="s">
        <v>4537</v>
      </c>
      <c r="K2068" s="147" t="s">
        <v>4537</v>
      </c>
      <c r="L2068" s="147" t="s">
        <v>8512</v>
      </c>
      <c r="M2068" s="147" t="s">
        <v>4537</v>
      </c>
      <c r="N2068" s="147" t="s">
        <v>233</v>
      </c>
      <c r="O2068" s="147" t="s">
        <v>4537</v>
      </c>
      <c r="P2068" s="147" t="s">
        <v>233</v>
      </c>
      <c r="Q2068" s="147" t="s">
        <v>4537</v>
      </c>
      <c r="R2068" s="147" t="s">
        <v>233</v>
      </c>
      <c r="S2068" s="147" t="s">
        <v>4537</v>
      </c>
      <c r="T2068" s="147" t="s">
        <v>233</v>
      </c>
      <c r="U2068" s="150">
        <f t="shared" si="32"/>
        <v>0</v>
      </c>
    </row>
    <row r="2069" spans="1:21" x14ac:dyDescent="0.2">
      <c r="A2069" s="147" t="s">
        <v>3539</v>
      </c>
      <c r="B2069" s="147" t="s">
        <v>4902</v>
      </c>
      <c r="C2069" s="147" t="s">
        <v>43</v>
      </c>
      <c r="D2069" s="147" t="s">
        <v>987</v>
      </c>
      <c r="E2069" s="148">
        <v>912</v>
      </c>
      <c r="F2069" s="148">
        <v>2727</v>
      </c>
      <c r="G2069" s="148">
        <v>0</v>
      </c>
      <c r="H2069" s="148">
        <v>0</v>
      </c>
      <c r="I2069" s="147" t="s">
        <v>4537</v>
      </c>
      <c r="J2069" s="147" t="s">
        <v>4537</v>
      </c>
      <c r="K2069" s="147" t="s">
        <v>4537</v>
      </c>
      <c r="L2069" s="147" t="s">
        <v>8515</v>
      </c>
      <c r="M2069" s="147" t="s">
        <v>4537</v>
      </c>
      <c r="N2069" s="147" t="s">
        <v>233</v>
      </c>
      <c r="O2069" s="147" t="s">
        <v>4537</v>
      </c>
      <c r="P2069" s="147" t="s">
        <v>233</v>
      </c>
      <c r="Q2069" s="147" t="s">
        <v>4537</v>
      </c>
      <c r="R2069" s="147" t="s">
        <v>233</v>
      </c>
      <c r="S2069" s="147" t="s">
        <v>4537</v>
      </c>
      <c r="T2069" s="147" t="s">
        <v>233</v>
      </c>
      <c r="U2069" s="150">
        <f t="shared" si="32"/>
        <v>0</v>
      </c>
    </row>
    <row r="2070" spans="1:21" x14ac:dyDescent="0.2">
      <c r="A2070" s="147" t="s">
        <v>3539</v>
      </c>
      <c r="B2070" s="147" t="s">
        <v>4908</v>
      </c>
      <c r="C2070" s="147" t="s">
        <v>43</v>
      </c>
      <c r="D2070" s="147" t="s">
        <v>987</v>
      </c>
      <c r="E2070" s="148">
        <v>558</v>
      </c>
      <c r="F2070" s="148">
        <v>0</v>
      </c>
      <c r="G2070" s="148">
        <v>0</v>
      </c>
      <c r="H2070" s="148">
        <v>0</v>
      </c>
      <c r="I2070" s="147" t="s">
        <v>4537</v>
      </c>
      <c r="J2070" s="147" t="s">
        <v>4537</v>
      </c>
      <c r="K2070" s="147" t="s">
        <v>4537</v>
      </c>
      <c r="L2070" s="147" t="s">
        <v>8512</v>
      </c>
      <c r="M2070" s="147" t="s">
        <v>4537</v>
      </c>
      <c r="N2070" s="147" t="s">
        <v>233</v>
      </c>
      <c r="O2070" s="147" t="s">
        <v>4537</v>
      </c>
      <c r="P2070" s="147" t="s">
        <v>233</v>
      </c>
      <c r="Q2070" s="147" t="s">
        <v>4537</v>
      </c>
      <c r="R2070" s="147" t="s">
        <v>233</v>
      </c>
      <c r="S2070" s="147" t="s">
        <v>4537</v>
      </c>
      <c r="T2070" s="147" t="s">
        <v>233</v>
      </c>
      <c r="U2070" s="150">
        <f t="shared" si="32"/>
        <v>0</v>
      </c>
    </row>
    <row r="2071" spans="1:21" x14ac:dyDescent="0.2">
      <c r="A2071" s="147" t="s">
        <v>3539</v>
      </c>
      <c r="B2071" s="147" t="s">
        <v>6873</v>
      </c>
      <c r="C2071" s="147" t="s">
        <v>544</v>
      </c>
      <c r="D2071" s="147" t="s">
        <v>987</v>
      </c>
      <c r="E2071" s="148">
        <v>0</v>
      </c>
      <c r="F2071" s="148">
        <v>0</v>
      </c>
      <c r="G2071" s="148">
        <v>0</v>
      </c>
      <c r="H2071" s="148">
        <v>0</v>
      </c>
      <c r="I2071" s="147" t="s">
        <v>4537</v>
      </c>
      <c r="J2071" s="147" t="s">
        <v>4537</v>
      </c>
      <c r="K2071" s="147" t="s">
        <v>4537</v>
      </c>
      <c r="L2071" s="147" t="s">
        <v>8512</v>
      </c>
      <c r="M2071" s="147" t="s">
        <v>4537</v>
      </c>
      <c r="N2071" s="147" t="s">
        <v>233</v>
      </c>
      <c r="O2071" s="147" t="s">
        <v>4537</v>
      </c>
      <c r="P2071" s="147" t="s">
        <v>233</v>
      </c>
      <c r="Q2071" s="147" t="s">
        <v>4537</v>
      </c>
      <c r="R2071" s="147" t="s">
        <v>233</v>
      </c>
      <c r="S2071" s="147" t="s">
        <v>4537</v>
      </c>
      <c r="T2071" s="147" t="s">
        <v>233</v>
      </c>
      <c r="U2071" s="150">
        <f t="shared" si="32"/>
        <v>0</v>
      </c>
    </row>
    <row r="2072" spans="1:21" x14ac:dyDescent="0.2">
      <c r="A2072" s="147" t="s">
        <v>3539</v>
      </c>
      <c r="B2072" s="147" t="s">
        <v>4726</v>
      </c>
      <c r="C2072" s="147" t="s">
        <v>43</v>
      </c>
      <c r="D2072" s="147" t="s">
        <v>987</v>
      </c>
      <c r="E2072" s="148">
        <v>280</v>
      </c>
      <c r="F2072" s="148">
        <v>0</v>
      </c>
      <c r="G2072" s="148">
        <v>0</v>
      </c>
      <c r="H2072" s="148">
        <v>0</v>
      </c>
      <c r="I2072" s="147" t="s">
        <v>4537</v>
      </c>
      <c r="J2072" s="147" t="s">
        <v>4537</v>
      </c>
      <c r="K2072" s="147" t="s">
        <v>4537</v>
      </c>
      <c r="L2072" s="147" t="s">
        <v>8512</v>
      </c>
      <c r="M2072" s="147" t="s">
        <v>4537</v>
      </c>
      <c r="N2072" s="147" t="s">
        <v>233</v>
      </c>
      <c r="O2072" s="147" t="s">
        <v>4537</v>
      </c>
      <c r="P2072" s="147" t="s">
        <v>233</v>
      </c>
      <c r="Q2072" s="147" t="s">
        <v>4537</v>
      </c>
      <c r="R2072" s="147" t="s">
        <v>233</v>
      </c>
      <c r="S2072" s="147" t="s">
        <v>4537</v>
      </c>
      <c r="T2072" s="147" t="s">
        <v>233</v>
      </c>
      <c r="U2072" s="150">
        <f t="shared" si="32"/>
        <v>0</v>
      </c>
    </row>
    <row r="2073" spans="1:21" x14ac:dyDescent="0.2">
      <c r="A2073" s="147" t="s">
        <v>3539</v>
      </c>
      <c r="B2073" s="147" t="s">
        <v>2175</v>
      </c>
      <c r="C2073" s="147" t="s">
        <v>107</v>
      </c>
      <c r="D2073" s="147" t="s">
        <v>987</v>
      </c>
      <c r="E2073" s="148">
        <v>270</v>
      </c>
      <c r="F2073" s="148">
        <v>0</v>
      </c>
      <c r="G2073" s="148">
        <v>0</v>
      </c>
      <c r="H2073" s="148">
        <v>0</v>
      </c>
      <c r="I2073" s="147" t="s">
        <v>4537</v>
      </c>
      <c r="J2073" s="147" t="s">
        <v>4537</v>
      </c>
      <c r="K2073" s="147" t="s">
        <v>4537</v>
      </c>
      <c r="L2073" s="147" t="s">
        <v>8512</v>
      </c>
      <c r="M2073" s="147" t="s">
        <v>4537</v>
      </c>
      <c r="N2073" s="147" t="s">
        <v>233</v>
      </c>
      <c r="O2073" s="147" t="s">
        <v>4537</v>
      </c>
      <c r="P2073" s="147" t="s">
        <v>233</v>
      </c>
      <c r="Q2073" s="147" t="s">
        <v>4537</v>
      </c>
      <c r="R2073" s="147" t="s">
        <v>233</v>
      </c>
      <c r="S2073" s="147" t="s">
        <v>4537</v>
      </c>
      <c r="T2073" s="147" t="s">
        <v>233</v>
      </c>
      <c r="U2073" s="150">
        <f t="shared" si="32"/>
        <v>0</v>
      </c>
    </row>
    <row r="2074" spans="1:21" x14ac:dyDescent="0.2">
      <c r="A2074" s="147" t="s">
        <v>3539</v>
      </c>
      <c r="B2074" s="147" t="s">
        <v>6652</v>
      </c>
      <c r="C2074" s="147" t="s">
        <v>107</v>
      </c>
      <c r="D2074" s="147" t="s">
        <v>987</v>
      </c>
      <c r="E2074" s="148">
        <v>744</v>
      </c>
      <c r="F2074" s="148">
        <v>2077</v>
      </c>
      <c r="G2074" s="148">
        <v>0</v>
      </c>
      <c r="H2074" s="148">
        <v>0</v>
      </c>
      <c r="I2074" s="147" t="s">
        <v>4537</v>
      </c>
      <c r="J2074" s="147" t="s">
        <v>4537</v>
      </c>
      <c r="K2074" s="147" t="s">
        <v>4537</v>
      </c>
      <c r="L2074" s="147" t="s">
        <v>8512</v>
      </c>
      <c r="M2074" s="147" t="s">
        <v>4537</v>
      </c>
      <c r="N2074" s="147" t="s">
        <v>233</v>
      </c>
      <c r="O2074" s="147" t="s">
        <v>4537</v>
      </c>
      <c r="P2074" s="147" t="s">
        <v>233</v>
      </c>
      <c r="Q2074" s="147" t="s">
        <v>4537</v>
      </c>
      <c r="R2074" s="147" t="s">
        <v>233</v>
      </c>
      <c r="S2074" s="147" t="s">
        <v>4537</v>
      </c>
      <c r="T2074" s="147" t="s">
        <v>233</v>
      </c>
      <c r="U2074" s="150">
        <f t="shared" si="32"/>
        <v>0</v>
      </c>
    </row>
    <row r="2075" spans="1:21" x14ac:dyDescent="0.2">
      <c r="A2075" s="147" t="s">
        <v>3539</v>
      </c>
      <c r="B2075" s="147" t="s">
        <v>5392</v>
      </c>
      <c r="C2075" s="147" t="s">
        <v>544</v>
      </c>
      <c r="D2075" s="147" t="s">
        <v>987</v>
      </c>
      <c r="E2075" s="148">
        <v>306</v>
      </c>
      <c r="F2075" s="148">
        <v>313</v>
      </c>
      <c r="G2075" s="148">
        <v>0</v>
      </c>
      <c r="H2075" s="148">
        <v>0</v>
      </c>
      <c r="I2075" s="147" t="s">
        <v>4537</v>
      </c>
      <c r="J2075" s="147" t="s">
        <v>4537</v>
      </c>
      <c r="K2075" s="147" t="s">
        <v>4537</v>
      </c>
      <c r="L2075" s="147" t="s">
        <v>8512</v>
      </c>
      <c r="M2075" s="147" t="s">
        <v>4537</v>
      </c>
      <c r="N2075" s="147" t="s">
        <v>233</v>
      </c>
      <c r="O2075" s="147" t="s">
        <v>4537</v>
      </c>
      <c r="P2075" s="147" t="s">
        <v>233</v>
      </c>
      <c r="Q2075" s="147" t="s">
        <v>4537</v>
      </c>
      <c r="R2075" s="147" t="s">
        <v>233</v>
      </c>
      <c r="S2075" s="147" t="s">
        <v>4537</v>
      </c>
      <c r="T2075" s="147" t="s">
        <v>233</v>
      </c>
      <c r="U2075" s="150">
        <f t="shared" si="32"/>
        <v>0</v>
      </c>
    </row>
    <row r="2076" spans="1:21" x14ac:dyDescent="0.2">
      <c r="A2076" s="147" t="s">
        <v>3539</v>
      </c>
      <c r="B2076" s="147" t="s">
        <v>61</v>
      </c>
      <c r="C2076" s="147" t="s">
        <v>63</v>
      </c>
      <c r="D2076" s="147" t="s">
        <v>987</v>
      </c>
      <c r="E2076" s="148">
        <v>0</v>
      </c>
      <c r="F2076" s="148">
        <v>442</v>
      </c>
      <c r="G2076" s="148">
        <v>0</v>
      </c>
      <c r="H2076" s="148">
        <v>0</v>
      </c>
      <c r="I2076" s="147" t="s">
        <v>4537</v>
      </c>
      <c r="J2076" s="147" t="s">
        <v>4537</v>
      </c>
      <c r="K2076" s="147" t="s">
        <v>4537</v>
      </c>
      <c r="L2076" s="147" t="s">
        <v>8512</v>
      </c>
      <c r="M2076" s="147" t="s">
        <v>4537</v>
      </c>
      <c r="N2076" s="147" t="s">
        <v>233</v>
      </c>
      <c r="O2076" s="147" t="s">
        <v>4537</v>
      </c>
      <c r="P2076" s="147" t="s">
        <v>233</v>
      </c>
      <c r="Q2076" s="147" t="s">
        <v>4537</v>
      </c>
      <c r="R2076" s="147" t="s">
        <v>233</v>
      </c>
      <c r="S2076" s="147" t="s">
        <v>4537</v>
      </c>
      <c r="T2076" s="147" t="s">
        <v>233</v>
      </c>
      <c r="U2076" s="150">
        <f t="shared" si="32"/>
        <v>0</v>
      </c>
    </row>
    <row r="2077" spans="1:21" x14ac:dyDescent="0.2">
      <c r="A2077" s="147" t="s">
        <v>3539</v>
      </c>
      <c r="B2077" s="147" t="s">
        <v>7682</v>
      </c>
      <c r="C2077" s="147" t="s">
        <v>63</v>
      </c>
      <c r="D2077" s="147" t="s">
        <v>987</v>
      </c>
      <c r="E2077" s="148">
        <v>420</v>
      </c>
      <c r="F2077" s="148">
        <v>1260</v>
      </c>
      <c r="G2077" s="148">
        <v>0</v>
      </c>
      <c r="H2077" s="148">
        <v>0</v>
      </c>
      <c r="I2077" s="147" t="s">
        <v>4537</v>
      </c>
      <c r="J2077" s="147" t="s">
        <v>4537</v>
      </c>
      <c r="K2077" s="147" t="s">
        <v>4537</v>
      </c>
      <c r="L2077" s="147" t="s">
        <v>8512</v>
      </c>
      <c r="M2077" s="147" t="s">
        <v>4537</v>
      </c>
      <c r="N2077" s="147" t="s">
        <v>233</v>
      </c>
      <c r="O2077" s="147" t="s">
        <v>4537</v>
      </c>
      <c r="P2077" s="147" t="s">
        <v>233</v>
      </c>
      <c r="Q2077" s="147" t="s">
        <v>4537</v>
      </c>
      <c r="R2077" s="147" t="s">
        <v>233</v>
      </c>
      <c r="S2077" s="147" t="s">
        <v>4537</v>
      </c>
      <c r="T2077" s="147" t="s">
        <v>233</v>
      </c>
      <c r="U2077" s="150">
        <f t="shared" si="32"/>
        <v>0</v>
      </c>
    </row>
    <row r="2078" spans="1:21" x14ac:dyDescent="0.2">
      <c r="A2078" s="147" t="s">
        <v>3539</v>
      </c>
      <c r="B2078" s="147" t="s">
        <v>2383</v>
      </c>
      <c r="C2078" s="147" t="s">
        <v>43</v>
      </c>
      <c r="D2078" s="147" t="s">
        <v>987</v>
      </c>
      <c r="E2078" s="148">
        <v>432</v>
      </c>
      <c r="F2078" s="148">
        <v>0</v>
      </c>
      <c r="G2078" s="148">
        <v>0</v>
      </c>
      <c r="H2078" s="148">
        <v>0</v>
      </c>
      <c r="I2078" s="147" t="s">
        <v>4537</v>
      </c>
      <c r="J2078" s="147" t="s">
        <v>4537</v>
      </c>
      <c r="K2078" s="147" t="s">
        <v>4537</v>
      </c>
      <c r="L2078" s="147" t="s">
        <v>8512</v>
      </c>
      <c r="M2078" s="147" t="s">
        <v>4537</v>
      </c>
      <c r="N2078" s="147" t="s">
        <v>233</v>
      </c>
      <c r="O2078" s="147" t="s">
        <v>4537</v>
      </c>
      <c r="P2078" s="147" t="s">
        <v>233</v>
      </c>
      <c r="Q2078" s="147" t="s">
        <v>4537</v>
      </c>
      <c r="R2078" s="147" t="s">
        <v>233</v>
      </c>
      <c r="S2078" s="147" t="s">
        <v>4537</v>
      </c>
      <c r="T2078" s="147" t="s">
        <v>233</v>
      </c>
      <c r="U2078" s="150">
        <f t="shared" si="32"/>
        <v>0</v>
      </c>
    </row>
    <row r="2079" spans="1:21" x14ac:dyDescent="0.2">
      <c r="A2079" s="147" t="s">
        <v>3539</v>
      </c>
      <c r="B2079" s="147" t="s">
        <v>7236</v>
      </c>
      <c r="C2079" s="147" t="s">
        <v>43</v>
      </c>
      <c r="D2079" s="147" t="s">
        <v>987</v>
      </c>
      <c r="E2079" s="148">
        <v>530</v>
      </c>
      <c r="F2079" s="148">
        <v>0</v>
      </c>
      <c r="G2079" s="148">
        <v>0</v>
      </c>
      <c r="H2079" s="148">
        <v>0</v>
      </c>
      <c r="I2079" s="147" t="s">
        <v>4537</v>
      </c>
      <c r="J2079" s="147" t="s">
        <v>4537</v>
      </c>
      <c r="K2079" s="147" t="s">
        <v>4537</v>
      </c>
      <c r="L2079" s="147" t="s">
        <v>8512</v>
      </c>
      <c r="M2079" s="147" t="s">
        <v>4537</v>
      </c>
      <c r="N2079" s="147" t="s">
        <v>233</v>
      </c>
      <c r="O2079" s="147" t="s">
        <v>4537</v>
      </c>
      <c r="P2079" s="147" t="s">
        <v>233</v>
      </c>
      <c r="Q2079" s="147" t="s">
        <v>4537</v>
      </c>
      <c r="R2079" s="147" t="s">
        <v>233</v>
      </c>
      <c r="S2079" s="147" t="s">
        <v>4537</v>
      </c>
      <c r="T2079" s="147" t="s">
        <v>233</v>
      </c>
      <c r="U2079" s="150">
        <f t="shared" si="32"/>
        <v>0</v>
      </c>
    </row>
    <row r="2080" spans="1:21" x14ac:dyDescent="0.2">
      <c r="A2080" s="147" t="s">
        <v>3539</v>
      </c>
      <c r="B2080" s="147" t="s">
        <v>5215</v>
      </c>
      <c r="C2080" s="147" t="s">
        <v>43</v>
      </c>
      <c r="D2080" s="147" t="s">
        <v>987</v>
      </c>
      <c r="E2080" s="148">
        <v>0</v>
      </c>
      <c r="F2080" s="148">
        <v>938</v>
      </c>
      <c r="G2080" s="148">
        <v>0</v>
      </c>
      <c r="H2080" s="148">
        <v>0</v>
      </c>
      <c r="I2080" s="147" t="s">
        <v>4537</v>
      </c>
      <c r="J2080" s="147" t="s">
        <v>4537</v>
      </c>
      <c r="K2080" s="147" t="s">
        <v>4537</v>
      </c>
      <c r="L2080" s="147" t="s">
        <v>8512</v>
      </c>
      <c r="M2080" s="147" t="s">
        <v>4537</v>
      </c>
      <c r="N2080" s="147" t="s">
        <v>233</v>
      </c>
      <c r="O2080" s="147" t="s">
        <v>4537</v>
      </c>
      <c r="P2080" s="147" t="s">
        <v>233</v>
      </c>
      <c r="Q2080" s="147" t="s">
        <v>4537</v>
      </c>
      <c r="R2080" s="147" t="s">
        <v>233</v>
      </c>
      <c r="S2080" s="147" t="s">
        <v>4537</v>
      </c>
      <c r="T2080" s="147" t="s">
        <v>233</v>
      </c>
      <c r="U2080" s="150">
        <f t="shared" si="32"/>
        <v>0</v>
      </c>
    </row>
    <row r="2081" spans="1:21" x14ac:dyDescent="0.2">
      <c r="A2081" s="147" t="s">
        <v>3539</v>
      </c>
      <c r="B2081" s="147" t="s">
        <v>6793</v>
      </c>
      <c r="C2081" s="147" t="s">
        <v>107</v>
      </c>
      <c r="D2081" s="147" t="s">
        <v>987</v>
      </c>
      <c r="E2081" s="148">
        <v>0</v>
      </c>
      <c r="F2081" s="148">
        <v>981</v>
      </c>
      <c r="G2081" s="148">
        <v>0</v>
      </c>
      <c r="H2081" s="148">
        <v>0</v>
      </c>
      <c r="I2081" s="147" t="s">
        <v>4537</v>
      </c>
      <c r="J2081" s="147" t="s">
        <v>4537</v>
      </c>
      <c r="K2081" s="147" t="s">
        <v>4537</v>
      </c>
      <c r="L2081" s="147" t="s">
        <v>8512</v>
      </c>
      <c r="M2081" s="147" t="s">
        <v>4537</v>
      </c>
      <c r="N2081" s="147" t="s">
        <v>233</v>
      </c>
      <c r="O2081" s="147" t="s">
        <v>4537</v>
      </c>
      <c r="P2081" s="147" t="s">
        <v>233</v>
      </c>
      <c r="Q2081" s="147" t="s">
        <v>4537</v>
      </c>
      <c r="R2081" s="147" t="s">
        <v>233</v>
      </c>
      <c r="S2081" s="147" t="s">
        <v>4537</v>
      </c>
      <c r="T2081" s="147" t="s">
        <v>233</v>
      </c>
      <c r="U2081" s="150">
        <f t="shared" si="32"/>
        <v>0</v>
      </c>
    </row>
    <row r="2082" spans="1:21" x14ac:dyDescent="0.2">
      <c r="A2082" s="147" t="s">
        <v>3539</v>
      </c>
      <c r="B2082" s="147" t="s">
        <v>7228</v>
      </c>
      <c r="C2082" s="147" t="s">
        <v>43</v>
      </c>
      <c r="D2082" s="147" t="s">
        <v>987</v>
      </c>
      <c r="E2082" s="148">
        <v>675</v>
      </c>
      <c r="F2082" s="148">
        <v>0</v>
      </c>
      <c r="G2082" s="148">
        <v>0</v>
      </c>
      <c r="H2082" s="148">
        <v>0</v>
      </c>
      <c r="I2082" s="147" t="s">
        <v>4537</v>
      </c>
      <c r="J2082" s="147" t="s">
        <v>4537</v>
      </c>
      <c r="K2082" s="147" t="s">
        <v>4537</v>
      </c>
      <c r="L2082" s="147" t="s">
        <v>8512</v>
      </c>
      <c r="M2082" s="147" t="s">
        <v>4537</v>
      </c>
      <c r="N2082" s="147" t="s">
        <v>233</v>
      </c>
      <c r="O2082" s="147" t="s">
        <v>4537</v>
      </c>
      <c r="P2082" s="147" t="s">
        <v>233</v>
      </c>
      <c r="Q2082" s="147" t="s">
        <v>4537</v>
      </c>
      <c r="R2082" s="147" t="s">
        <v>233</v>
      </c>
      <c r="S2082" s="147" t="s">
        <v>4537</v>
      </c>
      <c r="T2082" s="147" t="s">
        <v>233</v>
      </c>
      <c r="U2082" s="150">
        <f t="shared" si="32"/>
        <v>0</v>
      </c>
    </row>
    <row r="2083" spans="1:21" x14ac:dyDescent="0.2">
      <c r="A2083" s="147" t="s">
        <v>3539</v>
      </c>
      <c r="B2083" s="147" t="s">
        <v>8204</v>
      </c>
      <c r="C2083" s="147" t="s">
        <v>43</v>
      </c>
      <c r="D2083" s="147" t="s">
        <v>987</v>
      </c>
      <c r="E2083" s="148">
        <v>0</v>
      </c>
      <c r="F2083" s="148">
        <v>5</v>
      </c>
      <c r="G2083" s="148">
        <v>0</v>
      </c>
      <c r="H2083" s="148">
        <v>0</v>
      </c>
      <c r="I2083" s="147" t="s">
        <v>4537</v>
      </c>
      <c r="J2083" s="147" t="s">
        <v>4537</v>
      </c>
      <c r="K2083" s="147" t="s">
        <v>4537</v>
      </c>
      <c r="L2083" s="147" t="s">
        <v>8512</v>
      </c>
      <c r="M2083" s="147" t="s">
        <v>4537</v>
      </c>
      <c r="N2083" s="147" t="s">
        <v>233</v>
      </c>
      <c r="O2083" s="147" t="s">
        <v>4537</v>
      </c>
      <c r="P2083" s="147" t="s">
        <v>233</v>
      </c>
      <c r="Q2083" s="147" t="s">
        <v>4537</v>
      </c>
      <c r="R2083" s="147" t="s">
        <v>233</v>
      </c>
      <c r="S2083" s="147" t="s">
        <v>4537</v>
      </c>
      <c r="T2083" s="147" t="s">
        <v>233</v>
      </c>
      <c r="U2083" s="150">
        <f t="shared" si="32"/>
        <v>0</v>
      </c>
    </row>
    <row r="2084" spans="1:21" x14ac:dyDescent="0.2">
      <c r="A2084" s="147" t="s">
        <v>3539</v>
      </c>
      <c r="B2084" s="147" t="s">
        <v>2761</v>
      </c>
      <c r="C2084" s="147" t="s">
        <v>43</v>
      </c>
      <c r="D2084" s="147" t="s">
        <v>987</v>
      </c>
      <c r="E2084" s="148">
        <v>686</v>
      </c>
      <c r="F2084" s="148">
        <v>0</v>
      </c>
      <c r="G2084" s="148">
        <v>0</v>
      </c>
      <c r="H2084" s="148">
        <v>0</v>
      </c>
      <c r="I2084" s="147" t="s">
        <v>4537</v>
      </c>
      <c r="J2084" s="147" t="s">
        <v>4537</v>
      </c>
      <c r="K2084" s="147" t="s">
        <v>4537</v>
      </c>
      <c r="L2084" s="147" t="s">
        <v>8512</v>
      </c>
      <c r="M2084" s="147" t="s">
        <v>4537</v>
      </c>
      <c r="N2084" s="147" t="s">
        <v>233</v>
      </c>
      <c r="O2084" s="147" t="s">
        <v>4537</v>
      </c>
      <c r="P2084" s="147" t="s">
        <v>233</v>
      </c>
      <c r="Q2084" s="147" t="s">
        <v>4537</v>
      </c>
      <c r="R2084" s="147" t="s">
        <v>233</v>
      </c>
      <c r="S2084" s="147" t="s">
        <v>4537</v>
      </c>
      <c r="T2084" s="147" t="s">
        <v>233</v>
      </c>
      <c r="U2084" s="150">
        <f t="shared" si="32"/>
        <v>0</v>
      </c>
    </row>
    <row r="2085" spans="1:21" x14ac:dyDescent="0.2">
      <c r="A2085" s="147" t="s">
        <v>3539</v>
      </c>
      <c r="B2085" s="147" t="s">
        <v>8027</v>
      </c>
      <c r="C2085" s="147" t="s">
        <v>43</v>
      </c>
      <c r="D2085" s="147" t="s">
        <v>987</v>
      </c>
      <c r="E2085" s="148">
        <v>289</v>
      </c>
      <c r="F2085" s="148">
        <v>0</v>
      </c>
      <c r="G2085" s="148">
        <v>0</v>
      </c>
      <c r="H2085" s="148">
        <v>0</v>
      </c>
      <c r="I2085" s="147" t="s">
        <v>4537</v>
      </c>
      <c r="J2085" s="147" t="s">
        <v>4537</v>
      </c>
      <c r="K2085" s="147" t="s">
        <v>4537</v>
      </c>
      <c r="L2085" s="147" t="s">
        <v>8512</v>
      </c>
      <c r="M2085" s="147" t="s">
        <v>4537</v>
      </c>
      <c r="N2085" s="147" t="s">
        <v>233</v>
      </c>
      <c r="O2085" s="147" t="s">
        <v>4537</v>
      </c>
      <c r="P2085" s="147" t="s">
        <v>233</v>
      </c>
      <c r="Q2085" s="147" t="s">
        <v>4537</v>
      </c>
      <c r="R2085" s="147" t="s">
        <v>233</v>
      </c>
      <c r="S2085" s="147" t="s">
        <v>4537</v>
      </c>
      <c r="T2085" s="147" t="s">
        <v>233</v>
      </c>
      <c r="U2085" s="150">
        <f t="shared" si="32"/>
        <v>0</v>
      </c>
    </row>
    <row r="2086" spans="1:21" x14ac:dyDescent="0.2">
      <c r="A2086" s="147" t="s">
        <v>3539</v>
      </c>
      <c r="B2086" s="147" t="s">
        <v>5701</v>
      </c>
      <c r="C2086" s="147" t="s">
        <v>544</v>
      </c>
      <c r="D2086" s="147" t="s">
        <v>987</v>
      </c>
      <c r="E2086" s="148">
        <v>413</v>
      </c>
      <c r="F2086" s="148">
        <v>413</v>
      </c>
      <c r="G2086" s="148">
        <v>0</v>
      </c>
      <c r="H2086" s="148">
        <v>0</v>
      </c>
      <c r="I2086" s="147" t="s">
        <v>4537</v>
      </c>
      <c r="J2086" s="147" t="s">
        <v>4537</v>
      </c>
      <c r="K2086" s="147" t="s">
        <v>4537</v>
      </c>
      <c r="L2086" s="147" t="s">
        <v>8512</v>
      </c>
      <c r="M2086" s="147" t="s">
        <v>4537</v>
      </c>
      <c r="N2086" s="147" t="s">
        <v>233</v>
      </c>
      <c r="O2086" s="147" t="s">
        <v>4537</v>
      </c>
      <c r="P2086" s="147" t="s">
        <v>233</v>
      </c>
      <c r="Q2086" s="147" t="s">
        <v>4537</v>
      </c>
      <c r="R2086" s="147" t="s">
        <v>233</v>
      </c>
      <c r="S2086" s="147" t="s">
        <v>4537</v>
      </c>
      <c r="T2086" s="147" t="s">
        <v>233</v>
      </c>
      <c r="U2086" s="150">
        <f t="shared" si="32"/>
        <v>0</v>
      </c>
    </row>
    <row r="2087" spans="1:21" x14ac:dyDescent="0.2">
      <c r="A2087" s="147" t="s">
        <v>3539</v>
      </c>
      <c r="B2087" s="147" t="s">
        <v>7329</v>
      </c>
      <c r="C2087" s="147" t="s">
        <v>107</v>
      </c>
      <c r="D2087" s="147" t="s">
        <v>987</v>
      </c>
      <c r="E2087" s="148">
        <v>239</v>
      </c>
      <c r="F2087" s="148">
        <v>299</v>
      </c>
      <c r="G2087" s="148">
        <v>0</v>
      </c>
      <c r="H2087" s="148">
        <v>0</v>
      </c>
      <c r="I2087" s="147" t="s">
        <v>4537</v>
      </c>
      <c r="J2087" s="147" t="s">
        <v>4537</v>
      </c>
      <c r="K2087" s="147" t="s">
        <v>4537</v>
      </c>
      <c r="L2087" s="147" t="s">
        <v>8512</v>
      </c>
      <c r="M2087" s="147" t="s">
        <v>4537</v>
      </c>
      <c r="N2087" s="147" t="s">
        <v>233</v>
      </c>
      <c r="O2087" s="147" t="s">
        <v>4537</v>
      </c>
      <c r="P2087" s="147" t="s">
        <v>233</v>
      </c>
      <c r="Q2087" s="147" t="s">
        <v>4537</v>
      </c>
      <c r="R2087" s="147" t="s">
        <v>233</v>
      </c>
      <c r="S2087" s="147" t="s">
        <v>4537</v>
      </c>
      <c r="T2087" s="147" t="s">
        <v>233</v>
      </c>
      <c r="U2087" s="150">
        <f t="shared" si="32"/>
        <v>0</v>
      </c>
    </row>
    <row r="2088" spans="1:21" x14ac:dyDescent="0.2">
      <c r="A2088" s="147" t="s">
        <v>3539</v>
      </c>
      <c r="B2088" s="147" t="s">
        <v>5706</v>
      </c>
      <c r="C2088" s="147" t="s">
        <v>544</v>
      </c>
      <c r="D2088" s="147" t="s">
        <v>987</v>
      </c>
      <c r="E2088" s="148">
        <v>0</v>
      </c>
      <c r="F2088" s="148">
        <v>0</v>
      </c>
      <c r="G2088" s="148">
        <v>0</v>
      </c>
      <c r="H2088" s="148">
        <v>0</v>
      </c>
      <c r="I2088" s="147" t="s">
        <v>4537</v>
      </c>
      <c r="J2088" s="147" t="s">
        <v>4537</v>
      </c>
      <c r="K2088" s="147" t="s">
        <v>4537</v>
      </c>
      <c r="L2088" s="147" t="s">
        <v>8512</v>
      </c>
      <c r="M2088" s="147" t="s">
        <v>4537</v>
      </c>
      <c r="N2088" s="147" t="s">
        <v>233</v>
      </c>
      <c r="O2088" s="147" t="s">
        <v>4537</v>
      </c>
      <c r="P2088" s="147" t="s">
        <v>233</v>
      </c>
      <c r="Q2088" s="147" t="s">
        <v>4537</v>
      </c>
      <c r="R2088" s="147" t="s">
        <v>233</v>
      </c>
      <c r="S2088" s="147" t="s">
        <v>4537</v>
      </c>
      <c r="T2088" s="147" t="s">
        <v>233</v>
      </c>
      <c r="U2088" s="150">
        <f t="shared" si="32"/>
        <v>0</v>
      </c>
    </row>
    <row r="2089" spans="1:21" x14ac:dyDescent="0.2">
      <c r="A2089" s="147" t="s">
        <v>3539</v>
      </c>
      <c r="B2089" s="147" t="s">
        <v>5696</v>
      </c>
      <c r="C2089" s="147" t="s">
        <v>544</v>
      </c>
      <c r="D2089" s="147" t="s">
        <v>987</v>
      </c>
      <c r="E2089" s="148">
        <v>527</v>
      </c>
      <c r="F2089" s="148">
        <v>527</v>
      </c>
      <c r="G2089" s="148">
        <v>0</v>
      </c>
      <c r="H2089" s="148">
        <v>0</v>
      </c>
      <c r="I2089" s="147" t="s">
        <v>4537</v>
      </c>
      <c r="J2089" s="147" t="s">
        <v>4537</v>
      </c>
      <c r="K2089" s="147" t="s">
        <v>4537</v>
      </c>
      <c r="L2089" s="147" t="s">
        <v>8512</v>
      </c>
      <c r="M2089" s="147" t="s">
        <v>4537</v>
      </c>
      <c r="N2089" s="147" t="s">
        <v>233</v>
      </c>
      <c r="O2089" s="147" t="s">
        <v>4537</v>
      </c>
      <c r="P2089" s="147" t="s">
        <v>233</v>
      </c>
      <c r="Q2089" s="147" t="s">
        <v>4537</v>
      </c>
      <c r="R2089" s="147" t="s">
        <v>233</v>
      </c>
      <c r="S2089" s="147" t="s">
        <v>4537</v>
      </c>
      <c r="T2089" s="147" t="s">
        <v>233</v>
      </c>
      <c r="U2089" s="150">
        <f t="shared" si="32"/>
        <v>0</v>
      </c>
    </row>
    <row r="2090" spans="1:21" x14ac:dyDescent="0.2">
      <c r="A2090" s="147" t="s">
        <v>3539</v>
      </c>
      <c r="B2090" s="147" t="s">
        <v>7325</v>
      </c>
      <c r="C2090" s="147" t="s">
        <v>107</v>
      </c>
      <c r="D2090" s="147" t="s">
        <v>987</v>
      </c>
      <c r="E2090" s="148">
        <v>241</v>
      </c>
      <c r="F2090" s="148">
        <v>270</v>
      </c>
      <c r="G2090" s="148">
        <v>0</v>
      </c>
      <c r="H2090" s="148">
        <v>0</v>
      </c>
      <c r="I2090" s="147" t="s">
        <v>4537</v>
      </c>
      <c r="J2090" s="147" t="s">
        <v>4537</v>
      </c>
      <c r="K2090" s="147" t="s">
        <v>4537</v>
      </c>
      <c r="L2090" s="147" t="s">
        <v>8512</v>
      </c>
      <c r="M2090" s="147" t="s">
        <v>4537</v>
      </c>
      <c r="N2090" s="147" t="s">
        <v>233</v>
      </c>
      <c r="O2090" s="147" t="s">
        <v>4537</v>
      </c>
      <c r="P2090" s="147" t="s">
        <v>233</v>
      </c>
      <c r="Q2090" s="147" t="s">
        <v>4537</v>
      </c>
      <c r="R2090" s="147" t="s">
        <v>233</v>
      </c>
      <c r="S2090" s="147" t="s">
        <v>4537</v>
      </c>
      <c r="T2090" s="147" t="s">
        <v>233</v>
      </c>
      <c r="U2090" s="150">
        <f t="shared" si="32"/>
        <v>0</v>
      </c>
    </row>
    <row r="2091" spans="1:21" x14ac:dyDescent="0.2">
      <c r="A2091" s="147" t="s">
        <v>3539</v>
      </c>
      <c r="B2091" s="147" t="s">
        <v>5162</v>
      </c>
      <c r="C2091" s="147" t="s">
        <v>544</v>
      </c>
      <c r="D2091" s="147" t="s">
        <v>987</v>
      </c>
      <c r="E2091" s="148">
        <v>0</v>
      </c>
      <c r="F2091" s="148">
        <v>0</v>
      </c>
      <c r="G2091" s="148">
        <v>0</v>
      </c>
      <c r="H2091" s="148">
        <v>0</v>
      </c>
      <c r="I2091" s="147" t="s">
        <v>4537</v>
      </c>
      <c r="J2091" s="147" t="s">
        <v>4537</v>
      </c>
      <c r="K2091" s="147" t="s">
        <v>4537</v>
      </c>
      <c r="L2091" s="147" t="s">
        <v>8512</v>
      </c>
      <c r="M2091" s="147" t="s">
        <v>4537</v>
      </c>
      <c r="N2091" s="147" t="s">
        <v>233</v>
      </c>
      <c r="O2091" s="147" t="s">
        <v>4537</v>
      </c>
      <c r="P2091" s="147" t="s">
        <v>233</v>
      </c>
      <c r="Q2091" s="147" t="s">
        <v>4537</v>
      </c>
      <c r="R2091" s="147" t="s">
        <v>233</v>
      </c>
      <c r="S2091" s="147" t="s">
        <v>4537</v>
      </c>
      <c r="T2091" s="147" t="s">
        <v>233</v>
      </c>
      <c r="U2091" s="150">
        <f t="shared" si="32"/>
        <v>0</v>
      </c>
    </row>
    <row r="2092" spans="1:21" x14ac:dyDescent="0.2">
      <c r="A2092" s="147" t="s">
        <v>3539</v>
      </c>
      <c r="B2092" s="147" t="s">
        <v>155</v>
      </c>
      <c r="C2092" s="147" t="s">
        <v>1289</v>
      </c>
      <c r="D2092" s="147" t="s">
        <v>987</v>
      </c>
      <c r="E2092" s="148">
        <v>1208</v>
      </c>
      <c r="F2092" s="148">
        <v>1779</v>
      </c>
      <c r="G2092" s="148">
        <v>104</v>
      </c>
      <c r="H2092" s="148">
        <v>0</v>
      </c>
      <c r="I2092" s="147" t="s">
        <v>4537</v>
      </c>
      <c r="J2092" s="147" t="s">
        <v>4537</v>
      </c>
      <c r="K2092" s="147" t="s">
        <v>4537</v>
      </c>
      <c r="L2092" s="147" t="s">
        <v>8512</v>
      </c>
      <c r="M2092" s="147" t="s">
        <v>4537</v>
      </c>
      <c r="N2092" s="147" t="s">
        <v>233</v>
      </c>
      <c r="O2092" s="147" t="s">
        <v>4537</v>
      </c>
      <c r="P2092" s="147" t="s">
        <v>233</v>
      </c>
      <c r="Q2092" s="147" t="s">
        <v>4537</v>
      </c>
      <c r="R2092" s="147" t="s">
        <v>233</v>
      </c>
      <c r="S2092" s="147" t="s">
        <v>4537</v>
      </c>
      <c r="T2092" s="147" t="s">
        <v>233</v>
      </c>
      <c r="U2092" s="150">
        <f t="shared" si="32"/>
        <v>0</v>
      </c>
    </row>
    <row r="2093" spans="1:21" x14ac:dyDescent="0.2">
      <c r="A2093" s="147" t="s">
        <v>3539</v>
      </c>
      <c r="B2093" s="147" t="s">
        <v>5627</v>
      </c>
      <c r="C2093" s="147" t="s">
        <v>43</v>
      </c>
      <c r="D2093" s="147" t="s">
        <v>987</v>
      </c>
      <c r="E2093" s="148">
        <v>1504</v>
      </c>
      <c r="F2093" s="148">
        <v>0</v>
      </c>
      <c r="G2093" s="148">
        <v>0</v>
      </c>
      <c r="H2093" s="148">
        <v>0</v>
      </c>
      <c r="I2093" s="147" t="s">
        <v>4537</v>
      </c>
      <c r="J2093" s="147" t="s">
        <v>4537</v>
      </c>
      <c r="K2093" s="147" t="s">
        <v>4537</v>
      </c>
      <c r="L2093" s="147" t="s">
        <v>8512</v>
      </c>
      <c r="M2093" s="147" t="s">
        <v>4537</v>
      </c>
      <c r="N2093" s="147" t="s">
        <v>233</v>
      </c>
      <c r="O2093" s="147" t="s">
        <v>4537</v>
      </c>
      <c r="P2093" s="147" t="s">
        <v>233</v>
      </c>
      <c r="Q2093" s="147" t="s">
        <v>4537</v>
      </c>
      <c r="R2093" s="147" t="s">
        <v>233</v>
      </c>
      <c r="S2093" s="147" t="s">
        <v>4537</v>
      </c>
      <c r="T2093" s="147" t="s">
        <v>233</v>
      </c>
      <c r="U2093" s="150">
        <f t="shared" si="32"/>
        <v>0</v>
      </c>
    </row>
    <row r="2094" spans="1:21" x14ac:dyDescent="0.2">
      <c r="A2094" s="147" t="s">
        <v>3539</v>
      </c>
      <c r="B2094" s="147" t="s">
        <v>48</v>
      </c>
      <c r="C2094" s="147" t="s">
        <v>107</v>
      </c>
      <c r="D2094" s="147" t="s">
        <v>987</v>
      </c>
      <c r="E2094" s="148">
        <v>640</v>
      </c>
      <c r="F2094" s="148">
        <v>3200</v>
      </c>
      <c r="G2094" s="148">
        <v>640</v>
      </c>
      <c r="H2094" s="148">
        <v>36</v>
      </c>
      <c r="I2094" s="147" t="s">
        <v>4537</v>
      </c>
      <c r="J2094" s="147" t="s">
        <v>4537</v>
      </c>
      <c r="K2094" s="147" t="s">
        <v>4537</v>
      </c>
      <c r="L2094" s="147" t="s">
        <v>8512</v>
      </c>
      <c r="M2094" s="147" t="s">
        <v>4537</v>
      </c>
      <c r="N2094" s="147" t="s">
        <v>233</v>
      </c>
      <c r="O2094" s="147" t="s">
        <v>4537</v>
      </c>
      <c r="P2094" s="147" t="s">
        <v>233</v>
      </c>
      <c r="Q2094" s="147" t="s">
        <v>4537</v>
      </c>
      <c r="R2094" s="147" t="s">
        <v>233</v>
      </c>
      <c r="S2094" s="147" t="s">
        <v>4537</v>
      </c>
      <c r="T2094" s="147" t="s">
        <v>233</v>
      </c>
      <c r="U2094" s="150">
        <f t="shared" si="32"/>
        <v>0</v>
      </c>
    </row>
    <row r="2095" spans="1:21" x14ac:dyDescent="0.2">
      <c r="A2095" s="147" t="s">
        <v>3539</v>
      </c>
      <c r="B2095" s="147" t="s">
        <v>5002</v>
      </c>
      <c r="C2095" s="147" t="s">
        <v>544</v>
      </c>
      <c r="D2095" s="147" t="s">
        <v>987</v>
      </c>
      <c r="E2095" s="148">
        <v>255</v>
      </c>
      <c r="F2095" s="148">
        <v>782</v>
      </c>
      <c r="G2095" s="148">
        <v>0</v>
      </c>
      <c r="H2095" s="148">
        <v>6</v>
      </c>
      <c r="I2095" s="147" t="s">
        <v>4537</v>
      </c>
      <c r="J2095" s="147" t="s">
        <v>4537</v>
      </c>
      <c r="K2095" s="147" t="s">
        <v>4537</v>
      </c>
      <c r="L2095" s="147" t="s">
        <v>8512</v>
      </c>
      <c r="M2095" s="147" t="s">
        <v>4537</v>
      </c>
      <c r="N2095" s="147" t="s">
        <v>233</v>
      </c>
      <c r="O2095" s="147" t="s">
        <v>4537</v>
      </c>
      <c r="P2095" s="147" t="s">
        <v>233</v>
      </c>
      <c r="Q2095" s="147" t="s">
        <v>4537</v>
      </c>
      <c r="R2095" s="147" t="s">
        <v>233</v>
      </c>
      <c r="S2095" s="147" t="s">
        <v>4537</v>
      </c>
      <c r="T2095" s="147" t="s">
        <v>233</v>
      </c>
      <c r="U2095" s="150">
        <f t="shared" si="32"/>
        <v>0</v>
      </c>
    </row>
    <row r="2096" spans="1:21" x14ac:dyDescent="0.2">
      <c r="A2096" s="147" t="s">
        <v>3539</v>
      </c>
      <c r="B2096" s="147" t="s">
        <v>4929</v>
      </c>
      <c r="C2096" s="147" t="s">
        <v>63</v>
      </c>
      <c r="D2096" s="147" t="s">
        <v>987</v>
      </c>
      <c r="E2096" s="148">
        <v>1971</v>
      </c>
      <c r="F2096" s="148">
        <v>1971</v>
      </c>
      <c r="G2096" s="148">
        <v>0</v>
      </c>
      <c r="H2096" s="148">
        <v>0</v>
      </c>
      <c r="I2096" s="147" t="s">
        <v>4537</v>
      </c>
      <c r="J2096" s="147" t="s">
        <v>4537</v>
      </c>
      <c r="K2096" s="147" t="s">
        <v>4537</v>
      </c>
      <c r="L2096" s="147" t="s">
        <v>8515</v>
      </c>
      <c r="M2096" s="147" t="s">
        <v>4537</v>
      </c>
      <c r="N2096" s="147" t="s">
        <v>233</v>
      </c>
      <c r="O2096" s="147" t="s">
        <v>4537</v>
      </c>
      <c r="P2096" s="147" t="s">
        <v>233</v>
      </c>
      <c r="Q2096" s="147" t="s">
        <v>4537</v>
      </c>
      <c r="R2096" s="147" t="s">
        <v>233</v>
      </c>
      <c r="S2096" s="147" t="s">
        <v>4537</v>
      </c>
      <c r="T2096" s="147" t="s">
        <v>233</v>
      </c>
      <c r="U2096" s="150">
        <f t="shared" si="32"/>
        <v>0</v>
      </c>
    </row>
    <row r="2097" spans="1:21" x14ac:dyDescent="0.2">
      <c r="A2097" s="147" t="s">
        <v>3539</v>
      </c>
      <c r="B2097" s="147" t="s">
        <v>8231</v>
      </c>
      <c r="C2097" s="147" t="s">
        <v>43</v>
      </c>
      <c r="D2097" s="147" t="s">
        <v>987</v>
      </c>
      <c r="E2097" s="148">
        <v>1063</v>
      </c>
      <c r="F2097" s="148">
        <v>0</v>
      </c>
      <c r="G2097" s="148">
        <v>0</v>
      </c>
      <c r="H2097" s="148">
        <v>0</v>
      </c>
      <c r="I2097" s="147" t="s">
        <v>4537</v>
      </c>
      <c r="J2097" s="147" t="s">
        <v>4537</v>
      </c>
      <c r="K2097" s="147" t="s">
        <v>4537</v>
      </c>
      <c r="L2097" s="147" t="s">
        <v>8512</v>
      </c>
      <c r="M2097" s="147" t="s">
        <v>4537</v>
      </c>
      <c r="N2097" s="147" t="s">
        <v>233</v>
      </c>
      <c r="O2097" s="147" t="s">
        <v>4537</v>
      </c>
      <c r="P2097" s="147" t="s">
        <v>233</v>
      </c>
      <c r="Q2097" s="147" t="s">
        <v>4537</v>
      </c>
      <c r="R2097" s="147" t="s">
        <v>233</v>
      </c>
      <c r="S2097" s="147" t="s">
        <v>4537</v>
      </c>
      <c r="T2097" s="147" t="s">
        <v>233</v>
      </c>
      <c r="U2097" s="150">
        <f t="shared" si="32"/>
        <v>0</v>
      </c>
    </row>
    <row r="2098" spans="1:21" x14ac:dyDescent="0.2">
      <c r="A2098" s="147" t="s">
        <v>3539</v>
      </c>
      <c r="B2098" s="147" t="s">
        <v>4714</v>
      </c>
      <c r="C2098" s="147" t="s">
        <v>43</v>
      </c>
      <c r="D2098" s="147" t="s">
        <v>4744</v>
      </c>
      <c r="E2098" s="148">
        <v>3000</v>
      </c>
      <c r="F2098" s="148">
        <v>2800</v>
      </c>
      <c r="G2098" s="148">
        <v>200</v>
      </c>
      <c r="H2098" s="148">
        <v>0</v>
      </c>
      <c r="I2098" s="147" t="s">
        <v>4537</v>
      </c>
      <c r="J2098" s="147" t="s">
        <v>4537</v>
      </c>
      <c r="K2098" s="147" t="s">
        <v>4537</v>
      </c>
      <c r="L2098" s="147" t="s">
        <v>8512</v>
      </c>
      <c r="M2098" s="147" t="s">
        <v>4537</v>
      </c>
      <c r="N2098" s="147" t="s">
        <v>233</v>
      </c>
      <c r="O2098" s="147" t="s">
        <v>4537</v>
      </c>
      <c r="P2098" s="147" t="s">
        <v>233</v>
      </c>
      <c r="Q2098" s="147" t="s">
        <v>4537</v>
      </c>
      <c r="R2098" s="147" t="s">
        <v>233</v>
      </c>
      <c r="S2098" s="147" t="s">
        <v>4537</v>
      </c>
      <c r="T2098" s="147" t="s">
        <v>233</v>
      </c>
      <c r="U2098" s="150">
        <f t="shared" si="32"/>
        <v>0</v>
      </c>
    </row>
    <row r="2099" spans="1:21" x14ac:dyDescent="0.2">
      <c r="A2099" s="147" t="s">
        <v>3539</v>
      </c>
      <c r="B2099" s="147" t="s">
        <v>8261</v>
      </c>
      <c r="C2099" s="147" t="s">
        <v>43</v>
      </c>
      <c r="D2099" s="147" t="s">
        <v>4744</v>
      </c>
      <c r="E2099" s="148">
        <v>0</v>
      </c>
      <c r="F2099" s="148">
        <v>519</v>
      </c>
      <c r="G2099" s="148">
        <v>31</v>
      </c>
      <c r="H2099" s="148">
        <v>0</v>
      </c>
      <c r="I2099" s="147" t="s">
        <v>4537</v>
      </c>
      <c r="J2099" s="147" t="s">
        <v>4537</v>
      </c>
      <c r="K2099" s="147" t="s">
        <v>4537</v>
      </c>
      <c r="L2099" s="147" t="s">
        <v>8512</v>
      </c>
      <c r="M2099" s="147" t="s">
        <v>4537</v>
      </c>
      <c r="N2099" s="147" t="s">
        <v>233</v>
      </c>
      <c r="O2099" s="147" t="s">
        <v>4537</v>
      </c>
      <c r="P2099" s="147" t="s">
        <v>233</v>
      </c>
      <c r="Q2099" s="147" t="s">
        <v>4537</v>
      </c>
      <c r="R2099" s="147" t="s">
        <v>233</v>
      </c>
      <c r="S2099" s="147" t="s">
        <v>4537</v>
      </c>
      <c r="T2099" s="147" t="s">
        <v>233</v>
      </c>
      <c r="U2099" s="150">
        <f t="shared" si="32"/>
        <v>0</v>
      </c>
    </row>
    <row r="2100" spans="1:21" x14ac:dyDescent="0.2">
      <c r="A2100" s="147" t="s">
        <v>3539</v>
      </c>
      <c r="B2100" s="147" t="s">
        <v>8003</v>
      </c>
      <c r="C2100" s="147" t="s">
        <v>107</v>
      </c>
      <c r="D2100" s="147" t="s">
        <v>4744</v>
      </c>
      <c r="E2100" s="148">
        <v>0</v>
      </c>
      <c r="F2100" s="148">
        <v>1125</v>
      </c>
      <c r="G2100" s="148">
        <v>0</v>
      </c>
      <c r="H2100" s="148">
        <v>0</v>
      </c>
      <c r="I2100" s="147" t="s">
        <v>4537</v>
      </c>
      <c r="J2100" s="147" t="s">
        <v>4537</v>
      </c>
      <c r="K2100" s="147" t="s">
        <v>4537</v>
      </c>
      <c r="L2100" s="147" t="s">
        <v>8512</v>
      </c>
      <c r="M2100" s="147" t="s">
        <v>4537</v>
      </c>
      <c r="N2100" s="147" t="s">
        <v>233</v>
      </c>
      <c r="O2100" s="147" t="s">
        <v>4537</v>
      </c>
      <c r="P2100" s="147" t="s">
        <v>233</v>
      </c>
      <c r="Q2100" s="147" t="s">
        <v>4537</v>
      </c>
      <c r="R2100" s="147" t="s">
        <v>233</v>
      </c>
      <c r="S2100" s="147" t="s">
        <v>4537</v>
      </c>
      <c r="T2100" s="147" t="s">
        <v>233</v>
      </c>
      <c r="U2100" s="150">
        <f t="shared" si="32"/>
        <v>0</v>
      </c>
    </row>
    <row r="2101" spans="1:21" x14ac:dyDescent="0.2">
      <c r="A2101" s="147" t="s">
        <v>3539</v>
      </c>
      <c r="B2101" s="147" t="s">
        <v>3517</v>
      </c>
      <c r="C2101" s="147" t="s">
        <v>63</v>
      </c>
      <c r="D2101" s="147" t="s">
        <v>4744</v>
      </c>
      <c r="E2101" s="148">
        <v>0</v>
      </c>
      <c r="F2101" s="148">
        <v>7149</v>
      </c>
      <c r="G2101" s="148">
        <v>3138</v>
      </c>
      <c r="H2101" s="148">
        <v>0</v>
      </c>
      <c r="I2101" s="147" t="s">
        <v>4537</v>
      </c>
      <c r="J2101" s="147" t="s">
        <v>4537</v>
      </c>
      <c r="K2101" s="147" t="s">
        <v>4537</v>
      </c>
      <c r="L2101" s="147" t="s">
        <v>8515</v>
      </c>
      <c r="M2101" s="147" t="s">
        <v>4537</v>
      </c>
      <c r="N2101" s="147" t="s">
        <v>233</v>
      </c>
      <c r="O2101" s="147" t="s">
        <v>4537</v>
      </c>
      <c r="P2101" s="147" t="s">
        <v>233</v>
      </c>
      <c r="Q2101" s="147" t="s">
        <v>4537</v>
      </c>
      <c r="R2101" s="147" t="s">
        <v>233</v>
      </c>
      <c r="S2101" s="147" t="s">
        <v>4537</v>
      </c>
      <c r="T2101" s="147" t="s">
        <v>233</v>
      </c>
      <c r="U2101" s="150">
        <f t="shared" si="32"/>
        <v>0</v>
      </c>
    </row>
    <row r="2102" spans="1:21" x14ac:dyDescent="0.2">
      <c r="A2102" s="147" t="s">
        <v>3539</v>
      </c>
      <c r="B2102" s="147" t="s">
        <v>4929</v>
      </c>
      <c r="C2102" s="147" t="s">
        <v>63</v>
      </c>
      <c r="D2102" s="147" t="s">
        <v>4744</v>
      </c>
      <c r="E2102" s="148">
        <v>0</v>
      </c>
      <c r="F2102" s="148">
        <v>1807</v>
      </c>
      <c r="G2102" s="148">
        <v>0</v>
      </c>
      <c r="H2102" s="148">
        <v>0</v>
      </c>
      <c r="I2102" s="147" t="s">
        <v>4537</v>
      </c>
      <c r="J2102" s="147" t="s">
        <v>4537</v>
      </c>
      <c r="K2102" s="147" t="s">
        <v>4537</v>
      </c>
      <c r="L2102" s="147" t="s">
        <v>8515</v>
      </c>
      <c r="M2102" s="147" t="s">
        <v>4537</v>
      </c>
      <c r="N2102" s="147" t="s">
        <v>233</v>
      </c>
      <c r="O2102" s="147" t="s">
        <v>4537</v>
      </c>
      <c r="P2102" s="147" t="s">
        <v>233</v>
      </c>
      <c r="Q2102" s="147" t="s">
        <v>4537</v>
      </c>
      <c r="R2102" s="147" t="s">
        <v>233</v>
      </c>
      <c r="S2102" s="147" t="s">
        <v>4537</v>
      </c>
      <c r="T2102" s="147" t="s">
        <v>233</v>
      </c>
      <c r="U2102" s="150">
        <f t="shared" si="32"/>
        <v>0</v>
      </c>
    </row>
    <row r="2103" spans="1:21" x14ac:dyDescent="0.2">
      <c r="A2103" s="147" t="s">
        <v>3539</v>
      </c>
      <c r="B2103" s="147" t="s">
        <v>5215</v>
      </c>
      <c r="C2103" s="147" t="s">
        <v>43</v>
      </c>
      <c r="D2103" s="147" t="s">
        <v>4744</v>
      </c>
      <c r="E2103" s="148">
        <v>1726</v>
      </c>
      <c r="F2103" s="148">
        <v>2215</v>
      </c>
      <c r="G2103" s="148">
        <v>292</v>
      </c>
      <c r="H2103" s="148">
        <v>0</v>
      </c>
      <c r="I2103" s="147" t="s">
        <v>4537</v>
      </c>
      <c r="J2103" s="147" t="s">
        <v>4537</v>
      </c>
      <c r="K2103" s="147" t="s">
        <v>4537</v>
      </c>
      <c r="L2103" s="147" t="s">
        <v>8512</v>
      </c>
      <c r="M2103" s="147" t="s">
        <v>4537</v>
      </c>
      <c r="N2103" s="147" t="s">
        <v>233</v>
      </c>
      <c r="O2103" s="147" t="s">
        <v>4537</v>
      </c>
      <c r="P2103" s="147" t="s">
        <v>233</v>
      </c>
      <c r="Q2103" s="147" t="s">
        <v>4537</v>
      </c>
      <c r="R2103" s="147" t="s">
        <v>233</v>
      </c>
      <c r="S2103" s="147" t="s">
        <v>4537</v>
      </c>
      <c r="T2103" s="147" t="s">
        <v>233</v>
      </c>
      <c r="U2103" s="150">
        <f t="shared" si="32"/>
        <v>0</v>
      </c>
    </row>
    <row r="2104" spans="1:21" x14ac:dyDescent="0.2">
      <c r="A2104" s="147" t="s">
        <v>3539</v>
      </c>
      <c r="B2104" s="147" t="s">
        <v>3520</v>
      </c>
      <c r="C2104" s="147" t="s">
        <v>544</v>
      </c>
      <c r="D2104" s="147" t="s">
        <v>4744</v>
      </c>
      <c r="E2104" s="148">
        <v>1300</v>
      </c>
      <c r="F2104" s="148">
        <v>1300</v>
      </c>
      <c r="G2104" s="148">
        <v>200</v>
      </c>
      <c r="H2104" s="148">
        <v>0</v>
      </c>
      <c r="I2104" s="147" t="s">
        <v>4537</v>
      </c>
      <c r="J2104" s="147" t="s">
        <v>4537</v>
      </c>
      <c r="K2104" s="147" t="s">
        <v>4537</v>
      </c>
      <c r="L2104" s="147" t="s">
        <v>8512</v>
      </c>
      <c r="M2104" s="147" t="s">
        <v>4537</v>
      </c>
      <c r="N2104" s="147" t="s">
        <v>233</v>
      </c>
      <c r="O2104" s="147" t="s">
        <v>4537</v>
      </c>
      <c r="P2104" s="147" t="s">
        <v>233</v>
      </c>
      <c r="Q2104" s="147" t="s">
        <v>4537</v>
      </c>
      <c r="R2104" s="147" t="s">
        <v>233</v>
      </c>
      <c r="S2104" s="147" t="s">
        <v>4537</v>
      </c>
      <c r="T2104" s="147" t="s">
        <v>233</v>
      </c>
      <c r="U2104" s="150">
        <f t="shared" si="32"/>
        <v>0</v>
      </c>
    </row>
    <row r="2105" spans="1:21" x14ac:dyDescent="0.2">
      <c r="A2105" s="147" t="s">
        <v>3539</v>
      </c>
      <c r="B2105" s="147" t="s">
        <v>999</v>
      </c>
      <c r="C2105" s="147" t="s">
        <v>107</v>
      </c>
      <c r="D2105" s="147" t="s">
        <v>4744</v>
      </c>
      <c r="E2105" s="148">
        <v>0</v>
      </c>
      <c r="F2105" s="148">
        <v>3671</v>
      </c>
      <c r="G2105" s="148">
        <v>0</v>
      </c>
      <c r="H2105" s="148">
        <v>0</v>
      </c>
      <c r="I2105" s="147" t="s">
        <v>4537</v>
      </c>
      <c r="J2105" s="147" t="s">
        <v>4537</v>
      </c>
      <c r="K2105" s="147" t="s">
        <v>4537</v>
      </c>
      <c r="L2105" s="147" t="s">
        <v>8512</v>
      </c>
      <c r="M2105" s="147" t="s">
        <v>4537</v>
      </c>
      <c r="N2105" s="147" t="s">
        <v>233</v>
      </c>
      <c r="O2105" s="147" t="s">
        <v>4537</v>
      </c>
      <c r="P2105" s="147" t="s">
        <v>233</v>
      </c>
      <c r="Q2105" s="147" t="s">
        <v>4537</v>
      </c>
      <c r="R2105" s="147" t="s">
        <v>233</v>
      </c>
      <c r="S2105" s="147" t="s">
        <v>4537</v>
      </c>
      <c r="T2105" s="147" t="s">
        <v>233</v>
      </c>
      <c r="U2105" s="150">
        <f t="shared" si="32"/>
        <v>0</v>
      </c>
    </row>
    <row r="2106" spans="1:21" x14ac:dyDescent="0.2">
      <c r="A2106" s="147" t="s">
        <v>3539</v>
      </c>
      <c r="B2106" s="147" t="s">
        <v>4873</v>
      </c>
      <c r="C2106" s="147" t="s">
        <v>107</v>
      </c>
      <c r="D2106" s="147" t="s">
        <v>4744</v>
      </c>
      <c r="E2106" s="148">
        <v>1832</v>
      </c>
      <c r="F2106" s="148">
        <v>2619</v>
      </c>
      <c r="G2106" s="148">
        <v>1706</v>
      </c>
      <c r="H2106" s="148">
        <v>0</v>
      </c>
      <c r="I2106" s="147" t="s">
        <v>4537</v>
      </c>
      <c r="J2106" s="147" t="s">
        <v>4537</v>
      </c>
      <c r="K2106" s="147" t="s">
        <v>4537</v>
      </c>
      <c r="L2106" s="147" t="s">
        <v>8515</v>
      </c>
      <c r="M2106" s="147" t="s">
        <v>4537</v>
      </c>
      <c r="N2106" s="147" t="s">
        <v>233</v>
      </c>
      <c r="O2106" s="147" t="s">
        <v>4537</v>
      </c>
      <c r="P2106" s="147" t="s">
        <v>233</v>
      </c>
      <c r="Q2106" s="147" t="s">
        <v>4537</v>
      </c>
      <c r="R2106" s="147" t="s">
        <v>233</v>
      </c>
      <c r="S2106" s="147" t="s">
        <v>4537</v>
      </c>
      <c r="T2106" s="147" t="s">
        <v>233</v>
      </c>
      <c r="U2106" s="150">
        <f t="shared" si="32"/>
        <v>0</v>
      </c>
    </row>
    <row r="2107" spans="1:21" x14ac:dyDescent="0.2">
      <c r="A2107" s="147" t="s">
        <v>3539</v>
      </c>
      <c r="B2107" s="147" t="s">
        <v>2175</v>
      </c>
      <c r="C2107" s="147" t="s">
        <v>107</v>
      </c>
      <c r="D2107" s="147" t="s">
        <v>4744</v>
      </c>
      <c r="E2107" s="148">
        <v>0</v>
      </c>
      <c r="F2107" s="148">
        <v>1745</v>
      </c>
      <c r="G2107" s="148">
        <v>0</v>
      </c>
      <c r="H2107" s="148">
        <v>0</v>
      </c>
      <c r="I2107" s="147" t="s">
        <v>4537</v>
      </c>
      <c r="J2107" s="147" t="s">
        <v>4537</v>
      </c>
      <c r="K2107" s="147" t="s">
        <v>4537</v>
      </c>
      <c r="L2107" s="147" t="s">
        <v>8512</v>
      </c>
      <c r="M2107" s="147" t="s">
        <v>4537</v>
      </c>
      <c r="N2107" s="147" t="s">
        <v>233</v>
      </c>
      <c r="O2107" s="147" t="s">
        <v>4537</v>
      </c>
      <c r="P2107" s="147" t="s">
        <v>233</v>
      </c>
      <c r="Q2107" s="147" t="s">
        <v>4537</v>
      </c>
      <c r="R2107" s="147" t="s">
        <v>233</v>
      </c>
      <c r="S2107" s="147" t="s">
        <v>4537</v>
      </c>
      <c r="T2107" s="147" t="s">
        <v>233</v>
      </c>
      <c r="U2107" s="150">
        <f t="shared" si="32"/>
        <v>0</v>
      </c>
    </row>
    <row r="2108" spans="1:21" x14ac:dyDescent="0.2">
      <c r="A2108" s="147" t="s">
        <v>3539</v>
      </c>
      <c r="B2108" s="147" t="s">
        <v>6873</v>
      </c>
      <c r="C2108" s="147" t="s">
        <v>544</v>
      </c>
      <c r="D2108" s="147" t="s">
        <v>4744</v>
      </c>
      <c r="E2108" s="148">
        <v>0</v>
      </c>
      <c r="F2108" s="148">
        <v>7277</v>
      </c>
      <c r="G2108" s="148">
        <v>1186</v>
      </c>
      <c r="H2108" s="148">
        <v>0</v>
      </c>
      <c r="I2108" s="147" t="s">
        <v>4537</v>
      </c>
      <c r="J2108" s="147" t="s">
        <v>4537</v>
      </c>
      <c r="K2108" s="147" t="s">
        <v>4537</v>
      </c>
      <c r="L2108" s="147" t="s">
        <v>8512</v>
      </c>
      <c r="M2108" s="147" t="s">
        <v>4537</v>
      </c>
      <c r="N2108" s="147" t="s">
        <v>233</v>
      </c>
      <c r="O2108" s="147" t="s">
        <v>4537</v>
      </c>
      <c r="P2108" s="147" t="s">
        <v>233</v>
      </c>
      <c r="Q2108" s="147" t="s">
        <v>4537</v>
      </c>
      <c r="R2108" s="147" t="s">
        <v>233</v>
      </c>
      <c r="S2108" s="147" t="s">
        <v>4537</v>
      </c>
      <c r="T2108" s="147" t="s">
        <v>233</v>
      </c>
      <c r="U2108" s="150">
        <f t="shared" si="32"/>
        <v>0</v>
      </c>
    </row>
    <row r="2109" spans="1:21" x14ac:dyDescent="0.2">
      <c r="A2109" s="147" t="s">
        <v>3539</v>
      </c>
      <c r="B2109" s="147" t="s">
        <v>6941</v>
      </c>
      <c r="C2109" s="147" t="s">
        <v>107</v>
      </c>
      <c r="D2109" s="147" t="s">
        <v>4744</v>
      </c>
      <c r="E2109" s="148">
        <v>1689</v>
      </c>
      <c r="F2109" s="148">
        <v>5213</v>
      </c>
      <c r="G2109" s="148">
        <v>3769</v>
      </c>
      <c r="H2109" s="148">
        <v>0</v>
      </c>
      <c r="I2109" s="147" t="s">
        <v>4537</v>
      </c>
      <c r="J2109" s="147" t="s">
        <v>4537</v>
      </c>
      <c r="K2109" s="147" t="s">
        <v>4537</v>
      </c>
      <c r="L2109" s="147" t="s">
        <v>8512</v>
      </c>
      <c r="M2109" s="147" t="s">
        <v>4537</v>
      </c>
      <c r="N2109" s="147" t="s">
        <v>233</v>
      </c>
      <c r="O2109" s="147" t="s">
        <v>4537</v>
      </c>
      <c r="P2109" s="147" t="s">
        <v>233</v>
      </c>
      <c r="Q2109" s="147" t="s">
        <v>4537</v>
      </c>
      <c r="R2109" s="147" t="s">
        <v>233</v>
      </c>
      <c r="S2109" s="147" t="s">
        <v>4537</v>
      </c>
      <c r="T2109" s="147" t="s">
        <v>233</v>
      </c>
      <c r="U2109" s="150">
        <f t="shared" si="32"/>
        <v>0</v>
      </c>
    </row>
    <row r="2110" spans="1:21" x14ac:dyDescent="0.2">
      <c r="A2110" s="147" t="s">
        <v>3539</v>
      </c>
      <c r="B2110" s="147" t="s">
        <v>48</v>
      </c>
      <c r="C2110" s="147" t="s">
        <v>107</v>
      </c>
      <c r="D2110" s="147" t="s">
        <v>4744</v>
      </c>
      <c r="E2110" s="148">
        <v>1004</v>
      </c>
      <c r="F2110" s="148">
        <v>5811</v>
      </c>
      <c r="G2110" s="148">
        <v>1505</v>
      </c>
      <c r="H2110" s="148">
        <v>8</v>
      </c>
      <c r="I2110" s="147" t="s">
        <v>4537</v>
      </c>
      <c r="J2110" s="147" t="s">
        <v>4537</v>
      </c>
      <c r="K2110" s="147" t="s">
        <v>4537</v>
      </c>
      <c r="L2110" s="147" t="s">
        <v>8512</v>
      </c>
      <c r="M2110" s="147" t="s">
        <v>4537</v>
      </c>
      <c r="N2110" s="147" t="s">
        <v>233</v>
      </c>
      <c r="O2110" s="147" t="s">
        <v>4537</v>
      </c>
      <c r="P2110" s="147" t="s">
        <v>233</v>
      </c>
      <c r="Q2110" s="147" t="s">
        <v>4537</v>
      </c>
      <c r="R2110" s="147" t="s">
        <v>233</v>
      </c>
      <c r="S2110" s="147" t="s">
        <v>4537</v>
      </c>
      <c r="T2110" s="147" t="s">
        <v>233</v>
      </c>
      <c r="U2110" s="150">
        <f t="shared" si="32"/>
        <v>0</v>
      </c>
    </row>
    <row r="2111" spans="1:21" x14ac:dyDescent="0.2">
      <c r="A2111" s="147" t="s">
        <v>3539</v>
      </c>
      <c r="B2111" s="147" t="s">
        <v>746</v>
      </c>
      <c r="C2111" s="147" t="s">
        <v>63</v>
      </c>
      <c r="D2111" s="147" t="s">
        <v>8521</v>
      </c>
      <c r="E2111" s="148">
        <v>85</v>
      </c>
      <c r="F2111" s="148">
        <v>0</v>
      </c>
      <c r="G2111" s="148">
        <v>0</v>
      </c>
      <c r="H2111" s="148">
        <v>0</v>
      </c>
      <c r="I2111" s="147" t="s">
        <v>4537</v>
      </c>
      <c r="J2111" s="147" t="s">
        <v>4537</v>
      </c>
      <c r="K2111" s="147" t="s">
        <v>4537</v>
      </c>
      <c r="L2111" s="147" t="s">
        <v>8515</v>
      </c>
      <c r="M2111" s="147" t="s">
        <v>4537</v>
      </c>
      <c r="N2111" s="147" t="s">
        <v>233</v>
      </c>
      <c r="O2111" s="147" t="s">
        <v>4537</v>
      </c>
      <c r="P2111" s="147" t="s">
        <v>233</v>
      </c>
      <c r="Q2111" s="147" t="s">
        <v>4537</v>
      </c>
      <c r="R2111" s="147" t="s">
        <v>233</v>
      </c>
      <c r="S2111" s="147" t="s">
        <v>4537</v>
      </c>
      <c r="T2111" s="147" t="s">
        <v>233</v>
      </c>
      <c r="U2111" s="150">
        <f t="shared" si="32"/>
        <v>0</v>
      </c>
    </row>
    <row r="2112" spans="1:21" x14ac:dyDescent="0.2">
      <c r="A2112" s="147" t="s">
        <v>3539</v>
      </c>
      <c r="B2112" s="147" t="s">
        <v>5750</v>
      </c>
      <c r="C2112" s="147" t="s">
        <v>43</v>
      </c>
      <c r="D2112" s="147" t="s">
        <v>8516</v>
      </c>
      <c r="E2112" s="148">
        <v>1089</v>
      </c>
      <c r="F2112" s="148">
        <v>2900</v>
      </c>
      <c r="G2112" s="148">
        <v>0</v>
      </c>
      <c r="H2112" s="148">
        <v>0</v>
      </c>
      <c r="I2112" s="147" t="s">
        <v>4537</v>
      </c>
      <c r="J2112" s="147" t="s">
        <v>4537</v>
      </c>
      <c r="K2112" s="147" t="s">
        <v>4537</v>
      </c>
      <c r="L2112" s="147" t="s">
        <v>8512</v>
      </c>
      <c r="M2112" s="147" t="s">
        <v>4537</v>
      </c>
      <c r="N2112" s="147" t="s">
        <v>233</v>
      </c>
      <c r="O2112" s="147" t="s">
        <v>4537</v>
      </c>
      <c r="P2112" s="147" t="s">
        <v>233</v>
      </c>
      <c r="Q2112" s="147" t="s">
        <v>4537</v>
      </c>
      <c r="R2112" s="147" t="s">
        <v>233</v>
      </c>
      <c r="S2112" s="147" t="s">
        <v>4537</v>
      </c>
      <c r="T2112" s="147" t="s">
        <v>233</v>
      </c>
      <c r="U2112" s="150">
        <f t="shared" si="32"/>
        <v>0</v>
      </c>
    </row>
    <row r="2113" spans="1:21" x14ac:dyDescent="0.2">
      <c r="A2113" s="147" t="s">
        <v>3539</v>
      </c>
      <c r="B2113" s="147" t="s">
        <v>5750</v>
      </c>
      <c r="C2113" s="147" t="s">
        <v>43</v>
      </c>
      <c r="D2113" s="147" t="s">
        <v>8516</v>
      </c>
      <c r="E2113" s="148">
        <v>1218</v>
      </c>
      <c r="F2113" s="148">
        <v>3027</v>
      </c>
      <c r="G2113" s="148">
        <v>14</v>
      </c>
      <c r="H2113" s="148">
        <v>20</v>
      </c>
      <c r="I2113" s="147" t="s">
        <v>4537</v>
      </c>
      <c r="J2113" s="147" t="s">
        <v>4537</v>
      </c>
      <c r="K2113" s="147" t="s">
        <v>4537</v>
      </c>
      <c r="L2113" s="147" t="s">
        <v>8512</v>
      </c>
      <c r="M2113" s="147" t="s">
        <v>4537</v>
      </c>
      <c r="N2113" s="147" t="s">
        <v>233</v>
      </c>
      <c r="O2113" s="147" t="s">
        <v>4537</v>
      </c>
      <c r="P2113" s="147" t="s">
        <v>233</v>
      </c>
      <c r="Q2113" s="147" t="s">
        <v>4537</v>
      </c>
      <c r="R2113" s="147" t="s">
        <v>233</v>
      </c>
      <c r="S2113" s="147" t="s">
        <v>4537</v>
      </c>
      <c r="T2113" s="147" t="s">
        <v>233</v>
      </c>
      <c r="U2113" s="150">
        <f t="shared" si="32"/>
        <v>0</v>
      </c>
    </row>
    <row r="2114" spans="1:21" x14ac:dyDescent="0.2">
      <c r="A2114" s="147" t="s">
        <v>3539</v>
      </c>
      <c r="B2114" s="147" t="s">
        <v>5750</v>
      </c>
      <c r="C2114" s="147" t="s">
        <v>43</v>
      </c>
      <c r="D2114" s="147" t="s">
        <v>8516</v>
      </c>
      <c r="E2114" s="148">
        <v>47</v>
      </c>
      <c r="F2114" s="148">
        <v>0</v>
      </c>
      <c r="G2114" s="148">
        <v>0</v>
      </c>
      <c r="H2114" s="148">
        <v>0</v>
      </c>
      <c r="I2114" s="147" t="s">
        <v>4537</v>
      </c>
      <c r="J2114" s="147" t="s">
        <v>4537</v>
      </c>
      <c r="K2114" s="147" t="s">
        <v>4537</v>
      </c>
      <c r="L2114" s="147" t="s">
        <v>8512</v>
      </c>
      <c r="M2114" s="147" t="s">
        <v>4537</v>
      </c>
      <c r="N2114" s="147" t="s">
        <v>233</v>
      </c>
      <c r="O2114" s="147" t="s">
        <v>4537</v>
      </c>
      <c r="P2114" s="147" t="s">
        <v>233</v>
      </c>
      <c r="Q2114" s="147" t="s">
        <v>4537</v>
      </c>
      <c r="R2114" s="147" t="s">
        <v>233</v>
      </c>
      <c r="S2114" s="147" t="s">
        <v>4537</v>
      </c>
      <c r="T2114" s="147" t="s">
        <v>233</v>
      </c>
      <c r="U2114" s="150">
        <f t="shared" ref="U2114:U2177" si="33">COUNTIF(I2114:K2114,"Yes")+COUNTIF(M2114,"Yes")+COUNTIF(O2114,"Yes")+COUNTIF(Q2114,"Yes")+COUNTIF(S2114,"Yes")</f>
        <v>0</v>
      </c>
    </row>
    <row r="2115" spans="1:21" x14ac:dyDescent="0.2">
      <c r="A2115" s="147" t="s">
        <v>3539</v>
      </c>
      <c r="B2115" s="147" t="s">
        <v>5750</v>
      </c>
      <c r="C2115" s="147" t="s">
        <v>43</v>
      </c>
      <c r="D2115" s="147" t="s">
        <v>8516</v>
      </c>
      <c r="E2115" s="148">
        <v>0</v>
      </c>
      <c r="F2115" s="148">
        <v>0</v>
      </c>
      <c r="G2115" s="148">
        <v>0</v>
      </c>
      <c r="H2115" s="148">
        <v>0</v>
      </c>
      <c r="I2115" s="147" t="s">
        <v>4537</v>
      </c>
      <c r="J2115" s="147" t="s">
        <v>4537</v>
      </c>
      <c r="K2115" s="147" t="s">
        <v>4537</v>
      </c>
      <c r="L2115" s="147" t="s">
        <v>8512</v>
      </c>
      <c r="M2115" s="147" t="s">
        <v>4537</v>
      </c>
      <c r="N2115" s="147" t="s">
        <v>233</v>
      </c>
      <c r="O2115" s="147" t="s">
        <v>4537</v>
      </c>
      <c r="P2115" s="147" t="s">
        <v>233</v>
      </c>
      <c r="Q2115" s="147" t="s">
        <v>4537</v>
      </c>
      <c r="R2115" s="147" t="s">
        <v>233</v>
      </c>
      <c r="S2115" s="147" t="s">
        <v>4537</v>
      </c>
      <c r="T2115" s="147" t="s">
        <v>233</v>
      </c>
      <c r="U2115" s="150">
        <f t="shared" si="33"/>
        <v>0</v>
      </c>
    </row>
    <row r="2116" spans="1:21" x14ac:dyDescent="0.2">
      <c r="A2116" s="147" t="s">
        <v>3539</v>
      </c>
      <c r="B2116" s="147" t="s">
        <v>5750</v>
      </c>
      <c r="C2116" s="147" t="s">
        <v>43</v>
      </c>
      <c r="D2116" s="147" t="s">
        <v>8516</v>
      </c>
      <c r="E2116" s="148">
        <v>0</v>
      </c>
      <c r="F2116" s="148">
        <v>0</v>
      </c>
      <c r="G2116" s="148">
        <v>0</v>
      </c>
      <c r="H2116" s="148">
        <v>0</v>
      </c>
      <c r="I2116" s="147" t="s">
        <v>4537</v>
      </c>
      <c r="J2116" s="147" t="s">
        <v>4537</v>
      </c>
      <c r="K2116" s="147" t="s">
        <v>4537</v>
      </c>
      <c r="L2116" s="147" t="s">
        <v>8512</v>
      </c>
      <c r="M2116" s="147" t="s">
        <v>4537</v>
      </c>
      <c r="N2116" s="147" t="s">
        <v>233</v>
      </c>
      <c r="O2116" s="147" t="s">
        <v>4537</v>
      </c>
      <c r="P2116" s="147" t="s">
        <v>233</v>
      </c>
      <c r="Q2116" s="147" t="s">
        <v>4537</v>
      </c>
      <c r="R2116" s="147" t="s">
        <v>233</v>
      </c>
      <c r="S2116" s="147" t="s">
        <v>4537</v>
      </c>
      <c r="T2116" s="147" t="s">
        <v>233</v>
      </c>
      <c r="U2116" s="150">
        <f t="shared" si="33"/>
        <v>0</v>
      </c>
    </row>
    <row r="2117" spans="1:21" x14ac:dyDescent="0.2">
      <c r="A2117" s="147" t="s">
        <v>3539</v>
      </c>
      <c r="B2117" s="147" t="s">
        <v>5750</v>
      </c>
      <c r="C2117" s="147" t="s">
        <v>43</v>
      </c>
      <c r="D2117" s="147" t="s">
        <v>8516</v>
      </c>
      <c r="E2117" s="148">
        <v>0</v>
      </c>
      <c r="F2117" s="148">
        <v>0</v>
      </c>
      <c r="G2117" s="148">
        <v>0</v>
      </c>
      <c r="H2117" s="148">
        <v>0</v>
      </c>
      <c r="I2117" s="147" t="s">
        <v>4537</v>
      </c>
      <c r="J2117" s="147" t="s">
        <v>4537</v>
      </c>
      <c r="K2117" s="147" t="s">
        <v>4537</v>
      </c>
      <c r="L2117" s="147" t="s">
        <v>8512</v>
      </c>
      <c r="M2117" s="147" t="s">
        <v>4537</v>
      </c>
      <c r="N2117" s="147" t="s">
        <v>233</v>
      </c>
      <c r="O2117" s="147" t="s">
        <v>4537</v>
      </c>
      <c r="P2117" s="147" t="s">
        <v>233</v>
      </c>
      <c r="Q2117" s="147" t="s">
        <v>4537</v>
      </c>
      <c r="R2117" s="147" t="s">
        <v>233</v>
      </c>
      <c r="S2117" s="147" t="s">
        <v>4537</v>
      </c>
      <c r="T2117" s="147" t="s">
        <v>233</v>
      </c>
      <c r="U2117" s="150">
        <f t="shared" si="33"/>
        <v>0</v>
      </c>
    </row>
    <row r="2118" spans="1:21" x14ac:dyDescent="0.2">
      <c r="A2118" s="147" t="s">
        <v>3539</v>
      </c>
      <c r="B2118" s="147" t="s">
        <v>5750</v>
      </c>
      <c r="C2118" s="147" t="s">
        <v>43</v>
      </c>
      <c r="D2118" s="147" t="s">
        <v>8516</v>
      </c>
      <c r="E2118" s="148">
        <v>0</v>
      </c>
      <c r="F2118" s="148">
        <v>0</v>
      </c>
      <c r="G2118" s="148">
        <v>0</v>
      </c>
      <c r="H2118" s="148">
        <v>0</v>
      </c>
      <c r="I2118" s="147" t="s">
        <v>4537</v>
      </c>
      <c r="J2118" s="147" t="s">
        <v>4537</v>
      </c>
      <c r="K2118" s="147" t="s">
        <v>4537</v>
      </c>
      <c r="L2118" s="147" t="s">
        <v>8512</v>
      </c>
      <c r="M2118" s="147" t="s">
        <v>4537</v>
      </c>
      <c r="N2118" s="147" t="s">
        <v>233</v>
      </c>
      <c r="O2118" s="147" t="s">
        <v>4537</v>
      </c>
      <c r="P2118" s="147" t="s">
        <v>233</v>
      </c>
      <c r="Q2118" s="147" t="s">
        <v>4537</v>
      </c>
      <c r="R2118" s="147" t="s">
        <v>233</v>
      </c>
      <c r="S2118" s="147" t="s">
        <v>4537</v>
      </c>
      <c r="T2118" s="147" t="s">
        <v>233</v>
      </c>
      <c r="U2118" s="150">
        <f t="shared" si="33"/>
        <v>0</v>
      </c>
    </row>
    <row r="2119" spans="1:21" x14ac:dyDescent="0.2">
      <c r="A2119" s="147" t="s">
        <v>3539</v>
      </c>
      <c r="B2119" s="147" t="s">
        <v>5750</v>
      </c>
      <c r="C2119" s="147" t="s">
        <v>43</v>
      </c>
      <c r="D2119" s="147" t="s">
        <v>8516</v>
      </c>
      <c r="E2119" s="148">
        <v>0</v>
      </c>
      <c r="F2119" s="148">
        <v>0</v>
      </c>
      <c r="G2119" s="148">
        <v>0</v>
      </c>
      <c r="H2119" s="148">
        <v>0</v>
      </c>
      <c r="I2119" s="147" t="s">
        <v>4537</v>
      </c>
      <c r="J2119" s="147" t="s">
        <v>4537</v>
      </c>
      <c r="K2119" s="147" t="s">
        <v>4537</v>
      </c>
      <c r="L2119" s="147" t="s">
        <v>8512</v>
      </c>
      <c r="M2119" s="147" t="s">
        <v>4537</v>
      </c>
      <c r="N2119" s="147" t="s">
        <v>233</v>
      </c>
      <c r="O2119" s="147" t="s">
        <v>4537</v>
      </c>
      <c r="P2119" s="147" t="s">
        <v>233</v>
      </c>
      <c r="Q2119" s="147" t="s">
        <v>4537</v>
      </c>
      <c r="R2119" s="147" t="s">
        <v>233</v>
      </c>
      <c r="S2119" s="147" t="s">
        <v>4537</v>
      </c>
      <c r="T2119" s="147" t="s">
        <v>233</v>
      </c>
      <c r="U2119" s="150">
        <f t="shared" si="33"/>
        <v>0</v>
      </c>
    </row>
    <row r="2120" spans="1:21" x14ac:dyDescent="0.2">
      <c r="A2120" s="147" t="s">
        <v>3539</v>
      </c>
      <c r="B2120" s="147" t="s">
        <v>5750</v>
      </c>
      <c r="C2120" s="147" t="s">
        <v>43</v>
      </c>
      <c r="D2120" s="147" t="s">
        <v>8516</v>
      </c>
      <c r="E2120" s="148">
        <v>0</v>
      </c>
      <c r="F2120" s="148">
        <v>0</v>
      </c>
      <c r="G2120" s="148">
        <v>0</v>
      </c>
      <c r="H2120" s="148">
        <v>0</v>
      </c>
      <c r="I2120" s="147" t="s">
        <v>4537</v>
      </c>
      <c r="J2120" s="147" t="s">
        <v>4537</v>
      </c>
      <c r="K2120" s="147" t="s">
        <v>4537</v>
      </c>
      <c r="L2120" s="147" t="s">
        <v>8512</v>
      </c>
      <c r="M2120" s="147" t="s">
        <v>4537</v>
      </c>
      <c r="N2120" s="147" t="s">
        <v>233</v>
      </c>
      <c r="O2120" s="147" t="s">
        <v>4537</v>
      </c>
      <c r="P2120" s="147" t="s">
        <v>233</v>
      </c>
      <c r="Q2120" s="147" t="s">
        <v>4537</v>
      </c>
      <c r="R2120" s="147" t="s">
        <v>233</v>
      </c>
      <c r="S2120" s="147" t="s">
        <v>4537</v>
      </c>
      <c r="T2120" s="147" t="s">
        <v>233</v>
      </c>
      <c r="U2120" s="150">
        <f t="shared" si="33"/>
        <v>0</v>
      </c>
    </row>
    <row r="2121" spans="1:21" x14ac:dyDescent="0.2">
      <c r="A2121" s="147" t="s">
        <v>3539</v>
      </c>
      <c r="B2121" s="147" t="s">
        <v>5750</v>
      </c>
      <c r="C2121" s="147" t="s">
        <v>43</v>
      </c>
      <c r="D2121" s="147" t="s">
        <v>8516</v>
      </c>
      <c r="E2121" s="148">
        <v>1024</v>
      </c>
      <c r="F2121" s="148">
        <v>3004</v>
      </c>
      <c r="G2121" s="148">
        <v>0</v>
      </c>
      <c r="H2121" s="148">
        <v>0</v>
      </c>
      <c r="I2121" s="147" t="s">
        <v>4537</v>
      </c>
      <c r="J2121" s="147" t="s">
        <v>4537</v>
      </c>
      <c r="K2121" s="147" t="s">
        <v>4537</v>
      </c>
      <c r="L2121" s="147" t="s">
        <v>8512</v>
      </c>
      <c r="M2121" s="147" t="s">
        <v>4537</v>
      </c>
      <c r="N2121" s="147" t="s">
        <v>233</v>
      </c>
      <c r="O2121" s="147" t="s">
        <v>4537</v>
      </c>
      <c r="P2121" s="147" t="s">
        <v>233</v>
      </c>
      <c r="Q2121" s="147" t="s">
        <v>4537</v>
      </c>
      <c r="R2121" s="147" t="s">
        <v>233</v>
      </c>
      <c r="S2121" s="147" t="s">
        <v>4537</v>
      </c>
      <c r="T2121" s="147" t="s">
        <v>233</v>
      </c>
      <c r="U2121" s="150">
        <f t="shared" si="33"/>
        <v>0</v>
      </c>
    </row>
    <row r="2122" spans="1:21" x14ac:dyDescent="0.2">
      <c r="A2122" s="147" t="s">
        <v>3539</v>
      </c>
      <c r="B2122" s="147" t="s">
        <v>5750</v>
      </c>
      <c r="C2122" s="147" t="s">
        <v>43</v>
      </c>
      <c r="D2122" s="147" t="s">
        <v>8521</v>
      </c>
      <c r="E2122" s="148">
        <v>0</v>
      </c>
      <c r="F2122" s="148">
        <v>0</v>
      </c>
      <c r="G2122" s="148">
        <v>0</v>
      </c>
      <c r="H2122" s="148">
        <v>0</v>
      </c>
      <c r="I2122" s="147" t="s">
        <v>4537</v>
      </c>
      <c r="J2122" s="147" t="s">
        <v>4537</v>
      </c>
      <c r="K2122" s="147" t="s">
        <v>4537</v>
      </c>
      <c r="L2122" s="147" t="s">
        <v>8512</v>
      </c>
      <c r="M2122" s="147" t="s">
        <v>4537</v>
      </c>
      <c r="N2122" s="147" t="s">
        <v>233</v>
      </c>
      <c r="O2122" s="147" t="s">
        <v>4537</v>
      </c>
      <c r="P2122" s="147" t="s">
        <v>233</v>
      </c>
      <c r="Q2122" s="147" t="s">
        <v>4537</v>
      </c>
      <c r="R2122" s="147" t="s">
        <v>233</v>
      </c>
      <c r="S2122" s="147" t="s">
        <v>4537</v>
      </c>
      <c r="T2122" s="147" t="s">
        <v>233</v>
      </c>
      <c r="U2122" s="150">
        <f t="shared" si="33"/>
        <v>0</v>
      </c>
    </row>
    <row r="2123" spans="1:21" x14ac:dyDescent="0.2">
      <c r="A2123" s="147" t="s">
        <v>3539</v>
      </c>
      <c r="B2123" s="147" t="s">
        <v>5750</v>
      </c>
      <c r="C2123" s="147" t="s">
        <v>43</v>
      </c>
      <c r="D2123" s="147" t="s">
        <v>8521</v>
      </c>
      <c r="E2123" s="148">
        <v>232</v>
      </c>
      <c r="F2123" s="148">
        <v>0</v>
      </c>
      <c r="G2123" s="148">
        <v>0</v>
      </c>
      <c r="H2123" s="148">
        <v>0</v>
      </c>
      <c r="I2123" s="147" t="s">
        <v>4537</v>
      </c>
      <c r="J2123" s="147" t="s">
        <v>4537</v>
      </c>
      <c r="K2123" s="147" t="s">
        <v>4537</v>
      </c>
      <c r="L2123" s="147" t="s">
        <v>8512</v>
      </c>
      <c r="M2123" s="147" t="s">
        <v>4537</v>
      </c>
      <c r="N2123" s="147" t="s">
        <v>233</v>
      </c>
      <c r="O2123" s="147" t="s">
        <v>4537</v>
      </c>
      <c r="P2123" s="147" t="s">
        <v>233</v>
      </c>
      <c r="Q2123" s="147" t="s">
        <v>4537</v>
      </c>
      <c r="R2123" s="147" t="s">
        <v>233</v>
      </c>
      <c r="S2123" s="147" t="s">
        <v>4537</v>
      </c>
      <c r="T2123" s="147" t="s">
        <v>233</v>
      </c>
      <c r="U2123" s="150">
        <f t="shared" si="33"/>
        <v>0</v>
      </c>
    </row>
    <row r="2124" spans="1:21" x14ac:dyDescent="0.2">
      <c r="A2124" s="147" t="s">
        <v>3539</v>
      </c>
      <c r="B2124" s="147" t="s">
        <v>5750</v>
      </c>
      <c r="C2124" s="147" t="s">
        <v>43</v>
      </c>
      <c r="D2124" s="147" t="s">
        <v>8516</v>
      </c>
      <c r="E2124" s="148">
        <v>0</v>
      </c>
      <c r="F2124" s="148">
        <v>0</v>
      </c>
      <c r="G2124" s="148">
        <v>0</v>
      </c>
      <c r="H2124" s="148">
        <v>0</v>
      </c>
      <c r="I2124" s="147" t="s">
        <v>4537</v>
      </c>
      <c r="J2124" s="147" t="s">
        <v>4537</v>
      </c>
      <c r="K2124" s="147" t="s">
        <v>4537</v>
      </c>
      <c r="L2124" s="147" t="s">
        <v>8512</v>
      </c>
      <c r="M2124" s="147" t="s">
        <v>4537</v>
      </c>
      <c r="N2124" s="147" t="s">
        <v>233</v>
      </c>
      <c r="O2124" s="147" t="s">
        <v>4537</v>
      </c>
      <c r="P2124" s="147" t="s">
        <v>233</v>
      </c>
      <c r="Q2124" s="147" t="s">
        <v>4537</v>
      </c>
      <c r="R2124" s="147" t="s">
        <v>233</v>
      </c>
      <c r="S2124" s="147" t="s">
        <v>4537</v>
      </c>
      <c r="T2124" s="147" t="s">
        <v>233</v>
      </c>
      <c r="U2124" s="150">
        <f t="shared" si="33"/>
        <v>0</v>
      </c>
    </row>
    <row r="2125" spans="1:21" x14ac:dyDescent="0.2">
      <c r="A2125" s="147" t="s">
        <v>3539</v>
      </c>
      <c r="B2125" s="147" t="s">
        <v>5750</v>
      </c>
      <c r="C2125" s="147" t="s">
        <v>43</v>
      </c>
      <c r="D2125" s="147" t="s">
        <v>987</v>
      </c>
      <c r="E2125" s="148">
        <v>76</v>
      </c>
      <c r="F2125" s="148">
        <v>0</v>
      </c>
      <c r="G2125" s="148">
        <v>0</v>
      </c>
      <c r="H2125" s="148">
        <v>0</v>
      </c>
      <c r="I2125" s="147" t="s">
        <v>4537</v>
      </c>
      <c r="J2125" s="147" t="s">
        <v>4537</v>
      </c>
      <c r="K2125" s="147" t="s">
        <v>4537</v>
      </c>
      <c r="L2125" s="147" t="s">
        <v>8512</v>
      </c>
      <c r="M2125" s="147" t="s">
        <v>4537</v>
      </c>
      <c r="N2125" s="147" t="s">
        <v>233</v>
      </c>
      <c r="O2125" s="147" t="s">
        <v>4537</v>
      </c>
      <c r="P2125" s="147" t="s">
        <v>233</v>
      </c>
      <c r="Q2125" s="147" t="s">
        <v>4537</v>
      </c>
      <c r="R2125" s="147" t="s">
        <v>233</v>
      </c>
      <c r="S2125" s="147" t="s">
        <v>4537</v>
      </c>
      <c r="T2125" s="147" t="s">
        <v>233</v>
      </c>
      <c r="U2125" s="150">
        <f t="shared" si="33"/>
        <v>0</v>
      </c>
    </row>
    <row r="2126" spans="1:21" x14ac:dyDescent="0.2">
      <c r="A2126" s="147" t="s">
        <v>3539</v>
      </c>
      <c r="B2126" s="147" t="s">
        <v>5750</v>
      </c>
      <c r="C2126" s="147" t="s">
        <v>43</v>
      </c>
      <c r="D2126" s="147" t="s">
        <v>8516</v>
      </c>
      <c r="E2126" s="148">
        <v>0</v>
      </c>
      <c r="F2126" s="148">
        <v>0</v>
      </c>
      <c r="G2126" s="148">
        <v>0</v>
      </c>
      <c r="H2126" s="148">
        <v>0</v>
      </c>
      <c r="I2126" s="147" t="s">
        <v>4537</v>
      </c>
      <c r="J2126" s="147" t="s">
        <v>4537</v>
      </c>
      <c r="K2126" s="147" t="s">
        <v>4537</v>
      </c>
      <c r="L2126" s="147" t="s">
        <v>8512</v>
      </c>
      <c r="M2126" s="147" t="s">
        <v>4537</v>
      </c>
      <c r="N2126" s="147" t="s">
        <v>233</v>
      </c>
      <c r="O2126" s="147" t="s">
        <v>4537</v>
      </c>
      <c r="P2126" s="147" t="s">
        <v>233</v>
      </c>
      <c r="Q2126" s="147" t="s">
        <v>4537</v>
      </c>
      <c r="R2126" s="147" t="s">
        <v>233</v>
      </c>
      <c r="S2126" s="147" t="s">
        <v>4537</v>
      </c>
      <c r="T2126" s="147" t="s">
        <v>233</v>
      </c>
      <c r="U2126" s="150">
        <f t="shared" si="33"/>
        <v>0</v>
      </c>
    </row>
    <row r="2127" spans="1:21" x14ac:dyDescent="0.2">
      <c r="A2127" s="147" t="s">
        <v>3539</v>
      </c>
      <c r="B2127" s="147" t="s">
        <v>5750</v>
      </c>
      <c r="C2127" s="147" t="s">
        <v>43</v>
      </c>
      <c r="D2127" s="147" t="s">
        <v>8516</v>
      </c>
      <c r="E2127" s="148">
        <v>0</v>
      </c>
      <c r="F2127" s="148">
        <v>0</v>
      </c>
      <c r="G2127" s="148">
        <v>0</v>
      </c>
      <c r="H2127" s="148">
        <v>0</v>
      </c>
      <c r="I2127" s="147" t="s">
        <v>4537</v>
      </c>
      <c r="J2127" s="147" t="s">
        <v>4537</v>
      </c>
      <c r="K2127" s="147" t="s">
        <v>4537</v>
      </c>
      <c r="L2127" s="147" t="s">
        <v>8512</v>
      </c>
      <c r="M2127" s="147" t="s">
        <v>4537</v>
      </c>
      <c r="N2127" s="147" t="s">
        <v>233</v>
      </c>
      <c r="O2127" s="147" t="s">
        <v>4537</v>
      </c>
      <c r="P2127" s="147" t="s">
        <v>233</v>
      </c>
      <c r="Q2127" s="147" t="s">
        <v>4537</v>
      </c>
      <c r="R2127" s="147" t="s">
        <v>233</v>
      </c>
      <c r="S2127" s="147" t="s">
        <v>4537</v>
      </c>
      <c r="T2127" s="147" t="s">
        <v>233</v>
      </c>
      <c r="U2127" s="150">
        <f t="shared" si="33"/>
        <v>0</v>
      </c>
    </row>
    <row r="2128" spans="1:21" x14ac:dyDescent="0.2">
      <c r="A2128" s="147" t="s">
        <v>3539</v>
      </c>
      <c r="B2128" s="147" t="s">
        <v>5750</v>
      </c>
      <c r="C2128" s="147" t="s">
        <v>43</v>
      </c>
      <c r="D2128" s="147" t="s">
        <v>8521</v>
      </c>
      <c r="E2128" s="148">
        <v>0</v>
      </c>
      <c r="F2128" s="148">
        <v>0</v>
      </c>
      <c r="G2128" s="148">
        <v>0</v>
      </c>
      <c r="H2128" s="148">
        <v>0</v>
      </c>
      <c r="I2128" s="147" t="s">
        <v>4537</v>
      </c>
      <c r="J2128" s="147" t="s">
        <v>4537</v>
      </c>
      <c r="K2128" s="147" t="s">
        <v>4537</v>
      </c>
      <c r="L2128" s="147" t="s">
        <v>8512</v>
      </c>
      <c r="M2128" s="147" t="s">
        <v>4537</v>
      </c>
      <c r="N2128" s="147" t="s">
        <v>233</v>
      </c>
      <c r="O2128" s="147" t="s">
        <v>4537</v>
      </c>
      <c r="P2128" s="147" t="s">
        <v>233</v>
      </c>
      <c r="Q2128" s="147" t="s">
        <v>4537</v>
      </c>
      <c r="R2128" s="147" t="s">
        <v>233</v>
      </c>
      <c r="S2128" s="147" t="s">
        <v>4537</v>
      </c>
      <c r="T2128" s="147" t="s">
        <v>233</v>
      </c>
      <c r="U2128" s="150">
        <f t="shared" si="33"/>
        <v>0</v>
      </c>
    </row>
    <row r="2129" spans="1:21" x14ac:dyDescent="0.2">
      <c r="A2129" s="147" t="s">
        <v>3539</v>
      </c>
      <c r="B2129" s="147" t="s">
        <v>5750</v>
      </c>
      <c r="C2129" s="147" t="s">
        <v>43</v>
      </c>
      <c r="D2129" s="147" t="s">
        <v>8521</v>
      </c>
      <c r="E2129" s="148">
        <v>124</v>
      </c>
      <c r="F2129" s="148">
        <v>291</v>
      </c>
      <c r="G2129" s="148">
        <v>12</v>
      </c>
      <c r="H2129" s="148">
        <v>0</v>
      </c>
      <c r="I2129" s="147" t="s">
        <v>4537</v>
      </c>
      <c r="J2129" s="147" t="s">
        <v>4537</v>
      </c>
      <c r="K2129" s="147" t="s">
        <v>4537</v>
      </c>
      <c r="L2129" s="147" t="s">
        <v>8512</v>
      </c>
      <c r="M2129" s="147" t="s">
        <v>4537</v>
      </c>
      <c r="N2129" s="147" t="s">
        <v>233</v>
      </c>
      <c r="O2129" s="147" t="s">
        <v>4537</v>
      </c>
      <c r="P2129" s="147" t="s">
        <v>233</v>
      </c>
      <c r="Q2129" s="147" t="s">
        <v>4537</v>
      </c>
      <c r="R2129" s="147" t="s">
        <v>233</v>
      </c>
      <c r="S2129" s="147" t="s">
        <v>4537</v>
      </c>
      <c r="T2129" s="147" t="s">
        <v>233</v>
      </c>
      <c r="U2129" s="150">
        <f t="shared" si="33"/>
        <v>0</v>
      </c>
    </row>
    <row r="2130" spans="1:21" x14ac:dyDescent="0.2">
      <c r="A2130" s="147" t="s">
        <v>3539</v>
      </c>
      <c r="B2130" s="147" t="s">
        <v>5750</v>
      </c>
      <c r="C2130" s="147" t="s">
        <v>43</v>
      </c>
      <c r="D2130" s="147" t="s">
        <v>8516</v>
      </c>
      <c r="E2130" s="148">
        <v>0</v>
      </c>
      <c r="F2130" s="148">
        <v>0</v>
      </c>
      <c r="G2130" s="148">
        <v>0</v>
      </c>
      <c r="H2130" s="148">
        <v>0</v>
      </c>
      <c r="I2130" s="147" t="s">
        <v>4537</v>
      </c>
      <c r="J2130" s="147" t="s">
        <v>4537</v>
      </c>
      <c r="K2130" s="147" t="s">
        <v>4537</v>
      </c>
      <c r="L2130" s="147" t="s">
        <v>8512</v>
      </c>
      <c r="M2130" s="147" t="s">
        <v>4537</v>
      </c>
      <c r="N2130" s="147" t="s">
        <v>233</v>
      </c>
      <c r="O2130" s="147" t="s">
        <v>4537</v>
      </c>
      <c r="P2130" s="147" t="s">
        <v>233</v>
      </c>
      <c r="Q2130" s="147" t="s">
        <v>4537</v>
      </c>
      <c r="R2130" s="147" t="s">
        <v>233</v>
      </c>
      <c r="S2130" s="147" t="s">
        <v>4537</v>
      </c>
      <c r="T2130" s="147" t="s">
        <v>233</v>
      </c>
      <c r="U2130" s="150">
        <f t="shared" si="33"/>
        <v>0</v>
      </c>
    </row>
    <row r="2131" spans="1:21" x14ac:dyDescent="0.2">
      <c r="A2131" s="147" t="s">
        <v>3539</v>
      </c>
      <c r="B2131" s="147" t="s">
        <v>5750</v>
      </c>
      <c r="C2131" s="147" t="s">
        <v>43</v>
      </c>
      <c r="D2131" s="147" t="s">
        <v>987</v>
      </c>
      <c r="E2131" s="148">
        <v>301</v>
      </c>
      <c r="F2131" s="148">
        <v>44</v>
      </c>
      <c r="G2131" s="148">
        <v>21</v>
      </c>
      <c r="H2131" s="148">
        <v>1341</v>
      </c>
      <c r="I2131" s="147" t="s">
        <v>4537</v>
      </c>
      <c r="J2131" s="147" t="s">
        <v>4537</v>
      </c>
      <c r="K2131" s="147" t="s">
        <v>4537</v>
      </c>
      <c r="L2131" s="147" t="s">
        <v>8512</v>
      </c>
      <c r="M2131" s="147" t="s">
        <v>4537</v>
      </c>
      <c r="N2131" s="147" t="s">
        <v>233</v>
      </c>
      <c r="O2131" s="147" t="s">
        <v>4537</v>
      </c>
      <c r="P2131" s="147" t="s">
        <v>233</v>
      </c>
      <c r="Q2131" s="147" t="s">
        <v>4537</v>
      </c>
      <c r="R2131" s="147" t="s">
        <v>233</v>
      </c>
      <c r="S2131" s="147" t="s">
        <v>4537</v>
      </c>
      <c r="T2131" s="147" t="s">
        <v>233</v>
      </c>
      <c r="U2131" s="150">
        <f t="shared" si="33"/>
        <v>0</v>
      </c>
    </row>
    <row r="2132" spans="1:21" x14ac:dyDescent="0.2">
      <c r="A2132" s="147" t="s">
        <v>3539</v>
      </c>
      <c r="B2132" s="147" t="s">
        <v>5750</v>
      </c>
      <c r="C2132" s="147" t="s">
        <v>43</v>
      </c>
      <c r="D2132" s="147" t="s">
        <v>8516</v>
      </c>
      <c r="E2132" s="148">
        <v>0</v>
      </c>
      <c r="F2132" s="148">
        <v>0</v>
      </c>
      <c r="G2132" s="148">
        <v>0</v>
      </c>
      <c r="H2132" s="148">
        <v>0</v>
      </c>
      <c r="I2132" s="147" t="s">
        <v>4537</v>
      </c>
      <c r="J2132" s="147" t="s">
        <v>4537</v>
      </c>
      <c r="K2132" s="147" t="s">
        <v>4537</v>
      </c>
      <c r="L2132" s="147" t="s">
        <v>8512</v>
      </c>
      <c r="M2132" s="147" t="s">
        <v>4537</v>
      </c>
      <c r="N2132" s="147" t="s">
        <v>233</v>
      </c>
      <c r="O2132" s="147" t="s">
        <v>4537</v>
      </c>
      <c r="P2132" s="147" t="s">
        <v>233</v>
      </c>
      <c r="Q2132" s="147" t="s">
        <v>4537</v>
      </c>
      <c r="R2132" s="147" t="s">
        <v>233</v>
      </c>
      <c r="S2132" s="147" t="s">
        <v>4537</v>
      </c>
      <c r="T2132" s="147" t="s">
        <v>233</v>
      </c>
      <c r="U2132" s="150">
        <f t="shared" si="33"/>
        <v>0</v>
      </c>
    </row>
    <row r="2133" spans="1:21" x14ac:dyDescent="0.2">
      <c r="A2133" s="147" t="s">
        <v>3539</v>
      </c>
      <c r="B2133" s="147" t="s">
        <v>5750</v>
      </c>
      <c r="C2133" s="147" t="s">
        <v>43</v>
      </c>
      <c r="D2133" s="147" t="s">
        <v>8516</v>
      </c>
      <c r="E2133" s="148">
        <v>254</v>
      </c>
      <c r="F2133" s="148">
        <v>1384</v>
      </c>
      <c r="G2133" s="148">
        <v>2</v>
      </c>
      <c r="H2133" s="148">
        <v>1</v>
      </c>
      <c r="I2133" s="147" t="s">
        <v>4537</v>
      </c>
      <c r="J2133" s="147" t="s">
        <v>4537</v>
      </c>
      <c r="K2133" s="147" t="s">
        <v>4537</v>
      </c>
      <c r="L2133" s="147" t="s">
        <v>8512</v>
      </c>
      <c r="M2133" s="147" t="s">
        <v>4537</v>
      </c>
      <c r="N2133" s="147" t="s">
        <v>233</v>
      </c>
      <c r="O2133" s="147" t="s">
        <v>4537</v>
      </c>
      <c r="P2133" s="147" t="s">
        <v>233</v>
      </c>
      <c r="Q2133" s="147" t="s">
        <v>4537</v>
      </c>
      <c r="R2133" s="147" t="s">
        <v>233</v>
      </c>
      <c r="S2133" s="147" t="s">
        <v>4537</v>
      </c>
      <c r="T2133" s="147" t="s">
        <v>233</v>
      </c>
      <c r="U2133" s="150">
        <f t="shared" si="33"/>
        <v>0</v>
      </c>
    </row>
    <row r="2134" spans="1:21" x14ac:dyDescent="0.2">
      <c r="A2134" s="147" t="s">
        <v>3539</v>
      </c>
      <c r="B2134" s="147" t="s">
        <v>6941</v>
      </c>
      <c r="C2134" s="147" t="s">
        <v>107</v>
      </c>
      <c r="D2134" s="147" t="s">
        <v>8516</v>
      </c>
      <c r="E2134" s="148">
        <v>464</v>
      </c>
      <c r="F2134" s="148">
        <v>464</v>
      </c>
      <c r="G2134" s="148">
        <v>0</v>
      </c>
      <c r="H2134" s="148">
        <v>0</v>
      </c>
      <c r="I2134" s="147" t="s">
        <v>4537</v>
      </c>
      <c r="J2134" s="147" t="s">
        <v>4537</v>
      </c>
      <c r="K2134" s="147" t="s">
        <v>4537</v>
      </c>
      <c r="L2134" s="147" t="s">
        <v>8512</v>
      </c>
      <c r="M2134" s="147" t="s">
        <v>4537</v>
      </c>
      <c r="N2134" s="147" t="s">
        <v>233</v>
      </c>
      <c r="O2134" s="147" t="s">
        <v>4537</v>
      </c>
      <c r="P2134" s="147" t="s">
        <v>233</v>
      </c>
      <c r="Q2134" s="147" t="s">
        <v>4537</v>
      </c>
      <c r="R2134" s="147" t="s">
        <v>233</v>
      </c>
      <c r="S2134" s="147" t="s">
        <v>4537</v>
      </c>
      <c r="T2134" s="147" t="s">
        <v>233</v>
      </c>
      <c r="U2134" s="150">
        <f t="shared" si="33"/>
        <v>0</v>
      </c>
    </row>
    <row r="2135" spans="1:21" x14ac:dyDescent="0.2">
      <c r="A2135" s="147" t="s">
        <v>3539</v>
      </c>
      <c r="B2135" s="147" t="s">
        <v>6652</v>
      </c>
      <c r="C2135" s="147" t="s">
        <v>107</v>
      </c>
      <c r="D2135" s="147" t="s">
        <v>8516</v>
      </c>
      <c r="E2135" s="148">
        <v>743</v>
      </c>
      <c r="F2135" s="148">
        <v>3806</v>
      </c>
      <c r="G2135" s="148">
        <v>659</v>
      </c>
      <c r="H2135" s="148">
        <v>11</v>
      </c>
      <c r="I2135" s="147" t="s">
        <v>4537</v>
      </c>
      <c r="J2135" s="147" t="s">
        <v>4537</v>
      </c>
      <c r="K2135" s="147" t="s">
        <v>4537</v>
      </c>
      <c r="L2135" s="147" t="s">
        <v>8512</v>
      </c>
      <c r="M2135" s="147" t="s">
        <v>4537</v>
      </c>
      <c r="N2135" s="147" t="s">
        <v>233</v>
      </c>
      <c r="O2135" s="147" t="s">
        <v>4537</v>
      </c>
      <c r="P2135" s="147" t="s">
        <v>233</v>
      </c>
      <c r="Q2135" s="147" t="s">
        <v>4537</v>
      </c>
      <c r="R2135" s="147" t="s">
        <v>233</v>
      </c>
      <c r="S2135" s="147" t="s">
        <v>4537</v>
      </c>
      <c r="T2135" s="147" t="s">
        <v>233</v>
      </c>
      <c r="U2135" s="150">
        <f t="shared" si="33"/>
        <v>0</v>
      </c>
    </row>
    <row r="2136" spans="1:21" x14ac:dyDescent="0.2">
      <c r="A2136" s="147" t="s">
        <v>3539</v>
      </c>
      <c r="B2136" s="147" t="s">
        <v>7325</v>
      </c>
      <c r="C2136" s="147" t="s">
        <v>107</v>
      </c>
      <c r="D2136" s="147" t="s">
        <v>987</v>
      </c>
      <c r="E2136" s="148">
        <v>204</v>
      </c>
      <c r="F2136" s="148">
        <v>2606</v>
      </c>
      <c r="G2136" s="148">
        <v>0</v>
      </c>
      <c r="H2136" s="148">
        <v>0</v>
      </c>
      <c r="I2136" s="147" t="s">
        <v>4537</v>
      </c>
      <c r="J2136" s="147" t="s">
        <v>4537</v>
      </c>
      <c r="K2136" s="147" t="s">
        <v>4537</v>
      </c>
      <c r="L2136" s="147" t="s">
        <v>8512</v>
      </c>
      <c r="M2136" s="147" t="s">
        <v>4537</v>
      </c>
      <c r="N2136" s="147" t="s">
        <v>233</v>
      </c>
      <c r="O2136" s="147" t="s">
        <v>4537</v>
      </c>
      <c r="P2136" s="147" t="s">
        <v>233</v>
      </c>
      <c r="Q2136" s="147" t="s">
        <v>4537</v>
      </c>
      <c r="R2136" s="147" t="s">
        <v>233</v>
      </c>
      <c r="S2136" s="147" t="s">
        <v>4537</v>
      </c>
      <c r="T2136" s="147" t="s">
        <v>233</v>
      </c>
      <c r="U2136" s="150">
        <f t="shared" si="33"/>
        <v>0</v>
      </c>
    </row>
    <row r="2137" spans="1:21" x14ac:dyDescent="0.2">
      <c r="A2137" s="147" t="s">
        <v>3539</v>
      </c>
      <c r="B2137" s="147" t="s">
        <v>6652</v>
      </c>
      <c r="C2137" s="147" t="s">
        <v>107</v>
      </c>
      <c r="D2137" s="147" t="s">
        <v>8516</v>
      </c>
      <c r="E2137" s="148">
        <v>706</v>
      </c>
      <c r="F2137" s="148">
        <v>1707</v>
      </c>
      <c r="G2137" s="148">
        <v>525</v>
      </c>
      <c r="H2137" s="148">
        <v>0</v>
      </c>
      <c r="I2137" s="147" t="s">
        <v>4537</v>
      </c>
      <c r="J2137" s="147" t="s">
        <v>4537</v>
      </c>
      <c r="K2137" s="147" t="s">
        <v>4537</v>
      </c>
      <c r="L2137" s="147" t="s">
        <v>8512</v>
      </c>
      <c r="M2137" s="147" t="s">
        <v>4537</v>
      </c>
      <c r="N2137" s="147" t="s">
        <v>233</v>
      </c>
      <c r="O2137" s="147" t="s">
        <v>4537</v>
      </c>
      <c r="P2137" s="147" t="s">
        <v>233</v>
      </c>
      <c r="Q2137" s="147" t="s">
        <v>4537</v>
      </c>
      <c r="R2137" s="147" t="s">
        <v>233</v>
      </c>
      <c r="S2137" s="147" t="s">
        <v>4537</v>
      </c>
      <c r="T2137" s="147" t="s">
        <v>233</v>
      </c>
      <c r="U2137" s="150">
        <f t="shared" si="33"/>
        <v>0</v>
      </c>
    </row>
    <row r="2138" spans="1:21" x14ac:dyDescent="0.2">
      <c r="A2138" s="147" t="s">
        <v>3539</v>
      </c>
      <c r="B2138" s="147" t="s">
        <v>240</v>
      </c>
      <c r="C2138" s="147" t="s">
        <v>63</v>
      </c>
      <c r="D2138" s="147" t="s">
        <v>8516</v>
      </c>
      <c r="E2138" s="148">
        <v>102</v>
      </c>
      <c r="F2138" s="148">
        <v>102</v>
      </c>
      <c r="G2138" s="148">
        <v>257</v>
      </c>
      <c r="H2138" s="148">
        <v>0</v>
      </c>
      <c r="I2138" s="147" t="s">
        <v>4537</v>
      </c>
      <c r="J2138" s="147" t="s">
        <v>4537</v>
      </c>
      <c r="K2138" s="147" t="s">
        <v>4537</v>
      </c>
      <c r="L2138" s="147" t="s">
        <v>8512</v>
      </c>
      <c r="M2138" s="147" t="s">
        <v>4537</v>
      </c>
      <c r="N2138" s="147" t="s">
        <v>233</v>
      </c>
      <c r="O2138" s="147" t="s">
        <v>4537</v>
      </c>
      <c r="P2138" s="147" t="s">
        <v>233</v>
      </c>
      <c r="Q2138" s="147" t="s">
        <v>4537</v>
      </c>
      <c r="R2138" s="147" t="s">
        <v>233</v>
      </c>
      <c r="S2138" s="147" t="s">
        <v>4537</v>
      </c>
      <c r="T2138" s="147" t="s">
        <v>233</v>
      </c>
      <c r="U2138" s="150">
        <f t="shared" si="33"/>
        <v>0</v>
      </c>
    </row>
    <row r="2139" spans="1:21" x14ac:dyDescent="0.2">
      <c r="A2139" s="147" t="s">
        <v>3539</v>
      </c>
      <c r="B2139" s="147" t="s">
        <v>240</v>
      </c>
      <c r="C2139" s="147" t="s">
        <v>63</v>
      </c>
      <c r="D2139" s="147" t="s">
        <v>446</v>
      </c>
      <c r="E2139" s="148">
        <v>38</v>
      </c>
      <c r="F2139" s="148">
        <v>38</v>
      </c>
      <c r="G2139" s="148">
        <v>0</v>
      </c>
      <c r="H2139" s="148">
        <v>0</v>
      </c>
      <c r="I2139" s="147" t="s">
        <v>4537</v>
      </c>
      <c r="J2139" s="147" t="s">
        <v>4537</v>
      </c>
      <c r="K2139" s="147" t="s">
        <v>4537</v>
      </c>
      <c r="L2139" s="147" t="s">
        <v>8512</v>
      </c>
      <c r="M2139" s="147" t="s">
        <v>4537</v>
      </c>
      <c r="N2139" s="147" t="s">
        <v>233</v>
      </c>
      <c r="O2139" s="147" t="s">
        <v>4537</v>
      </c>
      <c r="P2139" s="147" t="s">
        <v>233</v>
      </c>
      <c r="Q2139" s="147" t="s">
        <v>4537</v>
      </c>
      <c r="R2139" s="147" t="s">
        <v>233</v>
      </c>
      <c r="S2139" s="147" t="s">
        <v>4537</v>
      </c>
      <c r="T2139" s="147" t="s">
        <v>233</v>
      </c>
      <c r="U2139" s="150">
        <f t="shared" si="33"/>
        <v>0</v>
      </c>
    </row>
    <row r="2140" spans="1:21" x14ac:dyDescent="0.2">
      <c r="A2140" s="147" t="s">
        <v>3539</v>
      </c>
      <c r="B2140" s="147" t="s">
        <v>6222</v>
      </c>
      <c r="C2140" s="147" t="s">
        <v>544</v>
      </c>
      <c r="D2140" s="147" t="s">
        <v>8516</v>
      </c>
      <c r="E2140" s="148">
        <v>798</v>
      </c>
      <c r="F2140" s="148">
        <v>1828</v>
      </c>
      <c r="G2140" s="148">
        <v>4</v>
      </c>
      <c r="H2140" s="148">
        <v>202</v>
      </c>
      <c r="I2140" s="147" t="s">
        <v>4537</v>
      </c>
      <c r="J2140" s="147" t="s">
        <v>4537</v>
      </c>
      <c r="K2140" s="147" t="s">
        <v>4537</v>
      </c>
      <c r="L2140" s="147" t="s">
        <v>8512</v>
      </c>
      <c r="M2140" s="147" t="s">
        <v>4537</v>
      </c>
      <c r="N2140" s="147" t="s">
        <v>233</v>
      </c>
      <c r="O2140" s="147" t="s">
        <v>4537</v>
      </c>
      <c r="P2140" s="147" t="s">
        <v>233</v>
      </c>
      <c r="Q2140" s="147" t="s">
        <v>4537</v>
      </c>
      <c r="R2140" s="147" t="s">
        <v>233</v>
      </c>
      <c r="S2140" s="147" t="s">
        <v>4537</v>
      </c>
      <c r="T2140" s="147" t="s">
        <v>233</v>
      </c>
      <c r="U2140" s="150">
        <f t="shared" si="33"/>
        <v>0</v>
      </c>
    </row>
    <row r="2141" spans="1:21" x14ac:dyDescent="0.2">
      <c r="A2141" s="147" t="s">
        <v>3539</v>
      </c>
      <c r="B2141" s="147" t="s">
        <v>4929</v>
      </c>
      <c r="C2141" s="147" t="s">
        <v>63</v>
      </c>
      <c r="D2141" s="147" t="s">
        <v>18</v>
      </c>
      <c r="E2141" s="148">
        <v>0</v>
      </c>
      <c r="F2141" s="148">
        <v>3191</v>
      </c>
      <c r="G2141" s="148">
        <v>3191</v>
      </c>
      <c r="H2141" s="148">
        <v>0</v>
      </c>
      <c r="I2141" s="147" t="s">
        <v>4537</v>
      </c>
      <c r="J2141" s="147" t="s">
        <v>4537</v>
      </c>
      <c r="K2141" s="147" t="s">
        <v>4537</v>
      </c>
      <c r="L2141" s="147" t="s">
        <v>8515</v>
      </c>
      <c r="M2141" s="147" t="s">
        <v>4537</v>
      </c>
      <c r="N2141" s="147" t="s">
        <v>233</v>
      </c>
      <c r="O2141" s="147" t="s">
        <v>4537</v>
      </c>
      <c r="P2141" s="147" t="s">
        <v>233</v>
      </c>
      <c r="Q2141" s="147" t="s">
        <v>4537</v>
      </c>
      <c r="R2141" s="147" t="s">
        <v>233</v>
      </c>
      <c r="S2141" s="147" t="s">
        <v>4537</v>
      </c>
      <c r="T2141" s="147" t="s">
        <v>233</v>
      </c>
      <c r="U2141" s="150">
        <f t="shared" si="33"/>
        <v>0</v>
      </c>
    </row>
    <row r="2142" spans="1:21" x14ac:dyDescent="0.2">
      <c r="A2142" s="147" t="s">
        <v>3539</v>
      </c>
      <c r="B2142" s="147" t="s">
        <v>6793</v>
      </c>
      <c r="C2142" s="147" t="s">
        <v>107</v>
      </c>
      <c r="D2142" s="147" t="s">
        <v>8516</v>
      </c>
      <c r="E2142" s="148">
        <v>418</v>
      </c>
      <c r="F2142" s="148">
        <v>17172</v>
      </c>
      <c r="G2142" s="148">
        <v>1600</v>
      </c>
      <c r="H2142" s="148">
        <v>0</v>
      </c>
      <c r="I2142" s="147" t="s">
        <v>4537</v>
      </c>
      <c r="J2142" s="147" t="s">
        <v>4537</v>
      </c>
      <c r="K2142" s="147" t="s">
        <v>4537</v>
      </c>
      <c r="L2142" s="147" t="s">
        <v>8512</v>
      </c>
      <c r="M2142" s="147" t="s">
        <v>4537</v>
      </c>
      <c r="N2142" s="147" t="s">
        <v>233</v>
      </c>
      <c r="O2142" s="147" t="s">
        <v>4537</v>
      </c>
      <c r="P2142" s="147" t="s">
        <v>233</v>
      </c>
      <c r="Q2142" s="147" t="s">
        <v>4537</v>
      </c>
      <c r="R2142" s="147" t="s">
        <v>233</v>
      </c>
      <c r="S2142" s="147" t="s">
        <v>4537</v>
      </c>
      <c r="T2142" s="147" t="s">
        <v>233</v>
      </c>
      <c r="U2142" s="150">
        <f t="shared" si="33"/>
        <v>0</v>
      </c>
    </row>
    <row r="2143" spans="1:21" x14ac:dyDescent="0.2">
      <c r="A2143" s="147" t="s">
        <v>3539</v>
      </c>
      <c r="B2143" s="147" t="s">
        <v>1752</v>
      </c>
      <c r="C2143" s="147" t="s">
        <v>107</v>
      </c>
      <c r="D2143" s="147" t="s">
        <v>8516</v>
      </c>
      <c r="E2143" s="148">
        <v>442</v>
      </c>
      <c r="F2143" s="148">
        <v>2311</v>
      </c>
      <c r="G2143" s="148">
        <v>1552</v>
      </c>
      <c r="H2143" s="148">
        <v>0</v>
      </c>
      <c r="I2143" s="147" t="s">
        <v>4537</v>
      </c>
      <c r="J2143" s="147" t="s">
        <v>4537</v>
      </c>
      <c r="K2143" s="147" t="s">
        <v>4537</v>
      </c>
      <c r="L2143" s="147" t="s">
        <v>8515</v>
      </c>
      <c r="M2143" s="147" t="s">
        <v>4537</v>
      </c>
      <c r="N2143" s="147" t="s">
        <v>233</v>
      </c>
      <c r="O2143" s="147" t="s">
        <v>4537</v>
      </c>
      <c r="P2143" s="147" t="s">
        <v>233</v>
      </c>
      <c r="Q2143" s="147" t="s">
        <v>4537</v>
      </c>
      <c r="R2143" s="147" t="s">
        <v>233</v>
      </c>
      <c r="S2143" s="147" t="s">
        <v>4537</v>
      </c>
      <c r="T2143" s="147" t="s">
        <v>233</v>
      </c>
      <c r="U2143" s="150">
        <f t="shared" si="33"/>
        <v>0</v>
      </c>
    </row>
    <row r="2144" spans="1:21" x14ac:dyDescent="0.2">
      <c r="A2144" s="147" t="s">
        <v>3539</v>
      </c>
      <c r="B2144" s="147" t="s">
        <v>1752</v>
      </c>
      <c r="C2144" s="147" t="s">
        <v>107</v>
      </c>
      <c r="D2144" s="147" t="s">
        <v>8521</v>
      </c>
      <c r="E2144" s="148">
        <v>366</v>
      </c>
      <c r="F2144" s="148">
        <v>3020</v>
      </c>
      <c r="G2144" s="148">
        <v>1053</v>
      </c>
      <c r="H2144" s="148">
        <v>0</v>
      </c>
      <c r="I2144" s="147" t="s">
        <v>4537</v>
      </c>
      <c r="J2144" s="147" t="s">
        <v>4537</v>
      </c>
      <c r="K2144" s="147" t="s">
        <v>4537</v>
      </c>
      <c r="L2144" s="147" t="s">
        <v>8515</v>
      </c>
      <c r="M2144" s="147" t="s">
        <v>4537</v>
      </c>
      <c r="N2144" s="147" t="s">
        <v>233</v>
      </c>
      <c r="O2144" s="147" t="s">
        <v>4537</v>
      </c>
      <c r="P2144" s="147" t="s">
        <v>233</v>
      </c>
      <c r="Q2144" s="147" t="s">
        <v>4537</v>
      </c>
      <c r="R2144" s="147" t="s">
        <v>233</v>
      </c>
      <c r="S2144" s="147" t="s">
        <v>4537</v>
      </c>
      <c r="T2144" s="147" t="s">
        <v>233</v>
      </c>
      <c r="U2144" s="150">
        <f t="shared" si="33"/>
        <v>0</v>
      </c>
    </row>
    <row r="2145" spans="1:21" x14ac:dyDescent="0.2">
      <c r="A2145" s="147" t="s">
        <v>3539</v>
      </c>
      <c r="B2145" s="147" t="s">
        <v>565</v>
      </c>
      <c r="C2145" s="147" t="s">
        <v>107</v>
      </c>
      <c r="D2145" s="147" t="s">
        <v>446</v>
      </c>
      <c r="E2145" s="148">
        <v>1200</v>
      </c>
      <c r="F2145" s="148">
        <v>6270</v>
      </c>
      <c r="G2145" s="148">
        <v>0</v>
      </c>
      <c r="H2145" s="148">
        <v>0</v>
      </c>
      <c r="I2145" s="147" t="s">
        <v>4537</v>
      </c>
      <c r="J2145" s="147" t="s">
        <v>4537</v>
      </c>
      <c r="K2145" s="147" t="s">
        <v>4537</v>
      </c>
      <c r="L2145" s="147" t="s">
        <v>8512</v>
      </c>
      <c r="M2145" s="147" t="s">
        <v>4537</v>
      </c>
      <c r="N2145" s="147" t="s">
        <v>233</v>
      </c>
      <c r="O2145" s="147" t="s">
        <v>4537</v>
      </c>
      <c r="P2145" s="147" t="s">
        <v>233</v>
      </c>
      <c r="Q2145" s="147" t="s">
        <v>4537</v>
      </c>
      <c r="R2145" s="147" t="s">
        <v>233</v>
      </c>
      <c r="S2145" s="147" t="s">
        <v>4537</v>
      </c>
      <c r="T2145" s="147" t="s">
        <v>233</v>
      </c>
      <c r="U2145" s="150">
        <f t="shared" si="33"/>
        <v>0</v>
      </c>
    </row>
    <row r="2146" spans="1:21" x14ac:dyDescent="0.2">
      <c r="A2146" s="147" t="s">
        <v>3539</v>
      </c>
      <c r="B2146" s="147" t="s">
        <v>2903</v>
      </c>
      <c r="C2146" s="147" t="s">
        <v>107</v>
      </c>
      <c r="D2146" s="147" t="s">
        <v>8516</v>
      </c>
      <c r="E2146" s="148">
        <v>416</v>
      </c>
      <c r="F2146" s="148">
        <v>4508</v>
      </c>
      <c r="G2146" s="148">
        <v>0</v>
      </c>
      <c r="H2146" s="148">
        <v>0</v>
      </c>
      <c r="I2146" s="147" t="s">
        <v>4537</v>
      </c>
      <c r="J2146" s="147" t="s">
        <v>4537</v>
      </c>
      <c r="K2146" s="147" t="s">
        <v>4537</v>
      </c>
      <c r="L2146" s="147" t="s">
        <v>8512</v>
      </c>
      <c r="M2146" s="147" t="s">
        <v>4537</v>
      </c>
      <c r="N2146" s="147" t="s">
        <v>233</v>
      </c>
      <c r="O2146" s="147" t="s">
        <v>4537</v>
      </c>
      <c r="P2146" s="147" t="s">
        <v>233</v>
      </c>
      <c r="Q2146" s="147" t="s">
        <v>4537</v>
      </c>
      <c r="R2146" s="147" t="s">
        <v>233</v>
      </c>
      <c r="S2146" s="147" t="s">
        <v>4537</v>
      </c>
      <c r="T2146" s="147" t="s">
        <v>233</v>
      </c>
      <c r="U2146" s="150">
        <f t="shared" si="33"/>
        <v>0</v>
      </c>
    </row>
    <row r="2147" spans="1:21" x14ac:dyDescent="0.2">
      <c r="A2147" s="147" t="s">
        <v>3539</v>
      </c>
      <c r="B2147" s="147" t="s">
        <v>1133</v>
      </c>
      <c r="C2147" s="147" t="s">
        <v>544</v>
      </c>
      <c r="D2147" s="147" t="s">
        <v>8516</v>
      </c>
      <c r="E2147" s="148">
        <v>326</v>
      </c>
      <c r="F2147" s="148">
        <v>375</v>
      </c>
      <c r="G2147" s="148">
        <v>16</v>
      </c>
      <c r="H2147" s="148">
        <v>12</v>
      </c>
      <c r="I2147" s="147" t="s">
        <v>4537</v>
      </c>
      <c r="J2147" s="147" t="s">
        <v>4537</v>
      </c>
      <c r="K2147" s="147" t="s">
        <v>4537</v>
      </c>
      <c r="L2147" s="147" t="s">
        <v>8512</v>
      </c>
      <c r="M2147" s="147" t="s">
        <v>4537</v>
      </c>
      <c r="N2147" s="147" t="s">
        <v>233</v>
      </c>
      <c r="O2147" s="147" t="s">
        <v>4537</v>
      </c>
      <c r="P2147" s="147" t="s">
        <v>233</v>
      </c>
      <c r="Q2147" s="147" t="s">
        <v>4537</v>
      </c>
      <c r="R2147" s="147" t="s">
        <v>233</v>
      </c>
      <c r="S2147" s="147" t="s">
        <v>4537</v>
      </c>
      <c r="T2147" s="147" t="s">
        <v>233</v>
      </c>
      <c r="U2147" s="150">
        <f t="shared" si="33"/>
        <v>0</v>
      </c>
    </row>
    <row r="2148" spans="1:21" x14ac:dyDescent="0.2">
      <c r="A2148" s="147" t="s">
        <v>3539</v>
      </c>
      <c r="B2148" s="147" t="s">
        <v>4827</v>
      </c>
      <c r="C2148" s="147" t="s">
        <v>544</v>
      </c>
      <c r="D2148" s="147" t="s">
        <v>8516</v>
      </c>
      <c r="E2148" s="148">
        <v>451</v>
      </c>
      <c r="F2148" s="148">
        <v>11462</v>
      </c>
      <c r="G2148" s="148">
        <v>8069</v>
      </c>
      <c r="H2148" s="148">
        <v>2</v>
      </c>
      <c r="I2148" s="147" t="s">
        <v>4537</v>
      </c>
      <c r="J2148" s="147" t="s">
        <v>4537</v>
      </c>
      <c r="K2148" s="147" t="s">
        <v>4537</v>
      </c>
      <c r="L2148" s="147" t="s">
        <v>8512</v>
      </c>
      <c r="M2148" s="147" t="s">
        <v>4537</v>
      </c>
      <c r="N2148" s="147" t="s">
        <v>233</v>
      </c>
      <c r="O2148" s="147" t="s">
        <v>4537</v>
      </c>
      <c r="P2148" s="147" t="s">
        <v>233</v>
      </c>
      <c r="Q2148" s="147" t="s">
        <v>4537</v>
      </c>
      <c r="R2148" s="147" t="s">
        <v>233</v>
      </c>
      <c r="S2148" s="147" t="s">
        <v>4537</v>
      </c>
      <c r="T2148" s="147" t="s">
        <v>233</v>
      </c>
      <c r="U2148" s="150">
        <f t="shared" si="33"/>
        <v>0</v>
      </c>
    </row>
    <row r="2149" spans="1:21" x14ac:dyDescent="0.2">
      <c r="A2149" s="147" t="s">
        <v>3539</v>
      </c>
      <c r="B2149" s="147" t="s">
        <v>4827</v>
      </c>
      <c r="C2149" s="147" t="s">
        <v>544</v>
      </c>
      <c r="D2149" s="147" t="s">
        <v>4744</v>
      </c>
      <c r="E2149" s="148">
        <v>0</v>
      </c>
      <c r="F2149" s="148">
        <v>-3</v>
      </c>
      <c r="G2149" s="148">
        <v>0</v>
      </c>
      <c r="H2149" s="148">
        <v>3</v>
      </c>
      <c r="I2149" s="147" t="s">
        <v>4537</v>
      </c>
      <c r="J2149" s="147" t="s">
        <v>4537</v>
      </c>
      <c r="K2149" s="147" t="s">
        <v>4537</v>
      </c>
      <c r="L2149" s="147" t="s">
        <v>8512</v>
      </c>
      <c r="M2149" s="147" t="s">
        <v>4537</v>
      </c>
      <c r="N2149" s="147" t="s">
        <v>233</v>
      </c>
      <c r="O2149" s="147" t="s">
        <v>4537</v>
      </c>
      <c r="P2149" s="147" t="s">
        <v>233</v>
      </c>
      <c r="Q2149" s="147" t="s">
        <v>4537</v>
      </c>
      <c r="R2149" s="147" t="s">
        <v>233</v>
      </c>
      <c r="S2149" s="147" t="s">
        <v>4537</v>
      </c>
      <c r="T2149" s="147" t="s">
        <v>233</v>
      </c>
      <c r="U2149" s="150">
        <f t="shared" si="33"/>
        <v>0</v>
      </c>
    </row>
    <row r="2150" spans="1:21" x14ac:dyDescent="0.2">
      <c r="A2150" s="147" t="s">
        <v>3539</v>
      </c>
      <c r="B2150" s="147" t="s">
        <v>4885</v>
      </c>
      <c r="C2150" s="147" t="s">
        <v>107</v>
      </c>
      <c r="D2150" s="147" t="s">
        <v>8516</v>
      </c>
      <c r="E2150" s="148">
        <v>282</v>
      </c>
      <c r="F2150" s="148">
        <v>2183</v>
      </c>
      <c r="G2150" s="148">
        <v>981</v>
      </c>
      <c r="H2150" s="148">
        <v>0</v>
      </c>
      <c r="I2150" s="147" t="s">
        <v>4537</v>
      </c>
      <c r="J2150" s="147" t="s">
        <v>4537</v>
      </c>
      <c r="K2150" s="147" t="s">
        <v>4537</v>
      </c>
      <c r="L2150" s="147" t="s">
        <v>8515</v>
      </c>
      <c r="M2150" s="147" t="s">
        <v>4537</v>
      </c>
      <c r="N2150" s="147" t="s">
        <v>233</v>
      </c>
      <c r="O2150" s="147" t="s">
        <v>4537</v>
      </c>
      <c r="P2150" s="147" t="s">
        <v>233</v>
      </c>
      <c r="Q2150" s="147" t="s">
        <v>4537</v>
      </c>
      <c r="R2150" s="147" t="s">
        <v>233</v>
      </c>
      <c r="S2150" s="147" t="s">
        <v>4537</v>
      </c>
      <c r="T2150" s="147" t="s">
        <v>233</v>
      </c>
      <c r="U2150" s="150">
        <f t="shared" si="33"/>
        <v>0</v>
      </c>
    </row>
    <row r="2151" spans="1:21" x14ac:dyDescent="0.2">
      <c r="A2151" s="147" t="s">
        <v>3539</v>
      </c>
      <c r="B2151" s="147" t="s">
        <v>4718</v>
      </c>
      <c r="C2151" s="147" t="s">
        <v>43</v>
      </c>
      <c r="D2151" s="147" t="s">
        <v>987</v>
      </c>
      <c r="E2151" s="148">
        <v>746</v>
      </c>
      <c r="F2151" s="148">
        <v>2280</v>
      </c>
      <c r="G2151" s="148">
        <v>0</v>
      </c>
      <c r="H2151" s="148">
        <v>0</v>
      </c>
      <c r="I2151" s="147" t="s">
        <v>4537</v>
      </c>
      <c r="J2151" s="147" t="s">
        <v>4537</v>
      </c>
      <c r="K2151" s="147" t="s">
        <v>4537</v>
      </c>
      <c r="L2151" s="147" t="s">
        <v>8512</v>
      </c>
      <c r="M2151" s="147" t="s">
        <v>4537</v>
      </c>
      <c r="N2151" s="147" t="s">
        <v>233</v>
      </c>
      <c r="O2151" s="147" t="s">
        <v>4537</v>
      </c>
      <c r="P2151" s="147" t="s">
        <v>233</v>
      </c>
      <c r="Q2151" s="147" t="s">
        <v>4537</v>
      </c>
      <c r="R2151" s="147" t="s">
        <v>233</v>
      </c>
      <c r="S2151" s="147" t="s">
        <v>4537</v>
      </c>
      <c r="T2151" s="147" t="s">
        <v>233</v>
      </c>
      <c r="U2151" s="150">
        <f t="shared" si="33"/>
        <v>0</v>
      </c>
    </row>
    <row r="2152" spans="1:21" x14ac:dyDescent="0.2">
      <c r="A2152" s="147" t="s">
        <v>3539</v>
      </c>
      <c r="B2152" s="147" t="s">
        <v>4718</v>
      </c>
      <c r="C2152" s="147" t="s">
        <v>43</v>
      </c>
      <c r="D2152" s="147" t="s">
        <v>8514</v>
      </c>
      <c r="E2152" s="148">
        <v>117</v>
      </c>
      <c r="F2152" s="148">
        <v>124</v>
      </c>
      <c r="G2152" s="148">
        <v>3</v>
      </c>
      <c r="H2152" s="148">
        <v>4</v>
      </c>
      <c r="I2152" s="147" t="s">
        <v>4537</v>
      </c>
      <c r="J2152" s="147" t="s">
        <v>4537</v>
      </c>
      <c r="K2152" s="147" t="s">
        <v>4537</v>
      </c>
      <c r="L2152" s="147" t="s">
        <v>8512</v>
      </c>
      <c r="M2152" s="147" t="s">
        <v>4537</v>
      </c>
      <c r="N2152" s="147" t="s">
        <v>233</v>
      </c>
      <c r="O2152" s="147" t="s">
        <v>4537</v>
      </c>
      <c r="P2152" s="147" t="s">
        <v>233</v>
      </c>
      <c r="Q2152" s="147" t="s">
        <v>4537</v>
      </c>
      <c r="R2152" s="147" t="s">
        <v>233</v>
      </c>
      <c r="S2152" s="147" t="s">
        <v>4537</v>
      </c>
      <c r="T2152" s="147" t="s">
        <v>233</v>
      </c>
      <c r="U2152" s="150">
        <f t="shared" si="33"/>
        <v>0</v>
      </c>
    </row>
    <row r="2153" spans="1:21" x14ac:dyDescent="0.2">
      <c r="A2153" s="147" t="s">
        <v>3539</v>
      </c>
      <c r="B2153" s="147" t="s">
        <v>155</v>
      </c>
      <c r="C2153" s="147" t="s">
        <v>1289</v>
      </c>
      <c r="D2153" s="147" t="s">
        <v>18</v>
      </c>
      <c r="E2153" s="148">
        <v>196</v>
      </c>
      <c r="F2153" s="148">
        <v>2779</v>
      </c>
      <c r="G2153" s="148">
        <v>0</v>
      </c>
      <c r="H2153" s="148">
        <v>0</v>
      </c>
      <c r="I2153" s="147" t="s">
        <v>4537</v>
      </c>
      <c r="J2153" s="147" t="s">
        <v>4537</v>
      </c>
      <c r="K2153" s="147" t="s">
        <v>4537</v>
      </c>
      <c r="L2153" s="147" t="s">
        <v>8512</v>
      </c>
      <c r="M2153" s="147" t="s">
        <v>4537</v>
      </c>
      <c r="N2153" s="147" t="s">
        <v>233</v>
      </c>
      <c r="O2153" s="147" t="s">
        <v>4537</v>
      </c>
      <c r="P2153" s="147" t="s">
        <v>233</v>
      </c>
      <c r="Q2153" s="147" t="s">
        <v>4537</v>
      </c>
      <c r="R2153" s="147" t="s">
        <v>233</v>
      </c>
      <c r="S2153" s="147" t="s">
        <v>4537</v>
      </c>
      <c r="T2153" s="147" t="s">
        <v>233</v>
      </c>
      <c r="U2153" s="150">
        <f t="shared" si="33"/>
        <v>0</v>
      </c>
    </row>
    <row r="2154" spans="1:21" x14ac:dyDescent="0.2">
      <c r="A2154" s="147" t="s">
        <v>3539</v>
      </c>
      <c r="B2154" s="147" t="s">
        <v>155</v>
      </c>
      <c r="C2154" s="147" t="s">
        <v>1289</v>
      </c>
      <c r="D2154" s="147" t="s">
        <v>987</v>
      </c>
      <c r="E2154" s="148">
        <v>9</v>
      </c>
      <c r="F2154" s="148">
        <v>9</v>
      </c>
      <c r="G2154" s="148">
        <v>0</v>
      </c>
      <c r="H2154" s="148">
        <v>0</v>
      </c>
      <c r="I2154" s="147" t="s">
        <v>4537</v>
      </c>
      <c r="J2154" s="147" t="s">
        <v>4537</v>
      </c>
      <c r="K2154" s="147" t="s">
        <v>4537</v>
      </c>
      <c r="L2154" s="147" t="s">
        <v>8512</v>
      </c>
      <c r="M2154" s="147" t="s">
        <v>4537</v>
      </c>
      <c r="N2154" s="147" t="s">
        <v>233</v>
      </c>
      <c r="O2154" s="147" t="s">
        <v>4537</v>
      </c>
      <c r="P2154" s="147" t="s">
        <v>233</v>
      </c>
      <c r="Q2154" s="147" t="s">
        <v>4537</v>
      </c>
      <c r="R2154" s="147" t="s">
        <v>233</v>
      </c>
      <c r="S2154" s="147" t="s">
        <v>4537</v>
      </c>
      <c r="T2154" s="147" t="s">
        <v>233</v>
      </c>
      <c r="U2154" s="150">
        <f t="shared" si="33"/>
        <v>0</v>
      </c>
    </row>
    <row r="2155" spans="1:21" x14ac:dyDescent="0.2">
      <c r="A2155" s="147" t="s">
        <v>3539</v>
      </c>
      <c r="B2155" s="147" t="s">
        <v>155</v>
      </c>
      <c r="C2155" s="147" t="s">
        <v>1289</v>
      </c>
      <c r="D2155" s="147" t="s">
        <v>446</v>
      </c>
      <c r="E2155" s="148">
        <v>47</v>
      </c>
      <c r="F2155" s="148">
        <v>852</v>
      </c>
      <c r="G2155" s="148">
        <v>424</v>
      </c>
      <c r="H2155" s="148">
        <v>0</v>
      </c>
      <c r="I2155" s="147" t="s">
        <v>4537</v>
      </c>
      <c r="J2155" s="147" t="s">
        <v>4537</v>
      </c>
      <c r="K2155" s="147" t="s">
        <v>4537</v>
      </c>
      <c r="L2155" s="147" t="s">
        <v>8512</v>
      </c>
      <c r="M2155" s="147" t="s">
        <v>4537</v>
      </c>
      <c r="N2155" s="147" t="s">
        <v>233</v>
      </c>
      <c r="O2155" s="147" t="s">
        <v>4537</v>
      </c>
      <c r="P2155" s="147" t="s">
        <v>233</v>
      </c>
      <c r="Q2155" s="147" t="s">
        <v>4537</v>
      </c>
      <c r="R2155" s="147" t="s">
        <v>233</v>
      </c>
      <c r="S2155" s="147" t="s">
        <v>4537</v>
      </c>
      <c r="T2155" s="147" t="s">
        <v>233</v>
      </c>
      <c r="U2155" s="150">
        <f t="shared" si="33"/>
        <v>0</v>
      </c>
    </row>
    <row r="2156" spans="1:21" x14ac:dyDescent="0.2">
      <c r="A2156" s="147" t="s">
        <v>3539</v>
      </c>
      <c r="B2156" s="147" t="s">
        <v>278</v>
      </c>
      <c r="C2156" s="147" t="s">
        <v>1289</v>
      </c>
      <c r="D2156" s="147" t="s">
        <v>8521</v>
      </c>
      <c r="E2156" s="148">
        <v>0</v>
      </c>
      <c r="F2156" s="148">
        <v>0</v>
      </c>
      <c r="G2156" s="148">
        <v>0</v>
      </c>
      <c r="H2156" s="148">
        <v>0</v>
      </c>
      <c r="I2156" s="147" t="s">
        <v>4537</v>
      </c>
      <c r="J2156" s="147" t="s">
        <v>4537</v>
      </c>
      <c r="K2156" s="147" t="s">
        <v>4537</v>
      </c>
      <c r="L2156" s="147" t="s">
        <v>8515</v>
      </c>
      <c r="M2156" s="147" t="s">
        <v>4537</v>
      </c>
      <c r="N2156" s="147" t="s">
        <v>233</v>
      </c>
      <c r="O2156" s="147" t="s">
        <v>4537</v>
      </c>
      <c r="P2156" s="147" t="s">
        <v>233</v>
      </c>
      <c r="Q2156" s="147" t="s">
        <v>4537</v>
      </c>
      <c r="R2156" s="147" t="s">
        <v>233</v>
      </c>
      <c r="S2156" s="147" t="s">
        <v>4537</v>
      </c>
      <c r="T2156" s="147" t="s">
        <v>233</v>
      </c>
      <c r="U2156" s="150">
        <f t="shared" si="33"/>
        <v>0</v>
      </c>
    </row>
    <row r="2157" spans="1:21" x14ac:dyDescent="0.2">
      <c r="A2157" s="147" t="s">
        <v>3539</v>
      </c>
      <c r="B2157" s="147" t="s">
        <v>155</v>
      </c>
      <c r="C2157" s="147" t="s">
        <v>1289</v>
      </c>
      <c r="D2157" s="147" t="s">
        <v>8516</v>
      </c>
      <c r="E2157" s="148">
        <v>315</v>
      </c>
      <c r="F2157" s="148">
        <v>0</v>
      </c>
      <c r="G2157" s="148">
        <v>0</v>
      </c>
      <c r="H2157" s="148">
        <v>0</v>
      </c>
      <c r="I2157" s="147" t="s">
        <v>4537</v>
      </c>
      <c r="J2157" s="147" t="s">
        <v>4537</v>
      </c>
      <c r="K2157" s="147" t="s">
        <v>4537</v>
      </c>
      <c r="L2157" s="147" t="s">
        <v>8515</v>
      </c>
      <c r="M2157" s="147" t="s">
        <v>4537</v>
      </c>
      <c r="N2157" s="147" t="s">
        <v>233</v>
      </c>
      <c r="O2157" s="147" t="s">
        <v>4537</v>
      </c>
      <c r="P2157" s="147" t="s">
        <v>233</v>
      </c>
      <c r="Q2157" s="147" t="s">
        <v>4537</v>
      </c>
      <c r="R2157" s="147" t="s">
        <v>233</v>
      </c>
      <c r="S2157" s="147" t="s">
        <v>4537</v>
      </c>
      <c r="T2157" s="147" t="s">
        <v>233</v>
      </c>
      <c r="U2157" s="150">
        <f t="shared" si="33"/>
        <v>0</v>
      </c>
    </row>
    <row r="2158" spans="1:21" x14ac:dyDescent="0.2">
      <c r="A2158" s="147" t="s">
        <v>3539</v>
      </c>
      <c r="B2158" s="147" t="s">
        <v>155</v>
      </c>
      <c r="C2158" s="147" t="s">
        <v>1289</v>
      </c>
      <c r="D2158" s="147" t="s">
        <v>8521</v>
      </c>
      <c r="E2158" s="148">
        <v>246</v>
      </c>
      <c r="F2158" s="148">
        <v>4564</v>
      </c>
      <c r="G2158" s="148">
        <v>148</v>
      </c>
      <c r="H2158" s="148">
        <v>0</v>
      </c>
      <c r="I2158" s="147" t="s">
        <v>4537</v>
      </c>
      <c r="J2158" s="147" t="s">
        <v>4537</v>
      </c>
      <c r="K2158" s="147" t="s">
        <v>4537</v>
      </c>
      <c r="L2158" s="147" t="s">
        <v>8515</v>
      </c>
      <c r="M2158" s="147" t="s">
        <v>4537</v>
      </c>
      <c r="N2158" s="147" t="s">
        <v>233</v>
      </c>
      <c r="O2158" s="147" t="s">
        <v>4537</v>
      </c>
      <c r="P2158" s="147" t="s">
        <v>233</v>
      </c>
      <c r="Q2158" s="147" t="s">
        <v>4537</v>
      </c>
      <c r="R2158" s="147" t="s">
        <v>233</v>
      </c>
      <c r="S2158" s="147" t="s">
        <v>4537</v>
      </c>
      <c r="T2158" s="147" t="s">
        <v>233</v>
      </c>
      <c r="U2158" s="150">
        <f t="shared" si="33"/>
        <v>0</v>
      </c>
    </row>
    <row r="2159" spans="1:21" x14ac:dyDescent="0.2">
      <c r="A2159" s="147" t="s">
        <v>3539</v>
      </c>
      <c r="B2159" s="147" t="s">
        <v>5627</v>
      </c>
      <c r="C2159" s="147" t="s">
        <v>43</v>
      </c>
      <c r="D2159" s="147" t="s">
        <v>8516</v>
      </c>
      <c r="E2159" s="148">
        <v>122</v>
      </c>
      <c r="F2159" s="148">
        <v>574</v>
      </c>
      <c r="G2159" s="148">
        <v>16</v>
      </c>
      <c r="H2159" s="148">
        <v>77</v>
      </c>
      <c r="I2159" s="147" t="s">
        <v>4537</v>
      </c>
      <c r="J2159" s="147" t="s">
        <v>4537</v>
      </c>
      <c r="K2159" s="147" t="s">
        <v>4537</v>
      </c>
      <c r="L2159" s="147" t="s">
        <v>8512</v>
      </c>
      <c r="M2159" s="147" t="s">
        <v>4537</v>
      </c>
      <c r="N2159" s="147" t="s">
        <v>233</v>
      </c>
      <c r="O2159" s="147" t="s">
        <v>4537</v>
      </c>
      <c r="P2159" s="147" t="s">
        <v>233</v>
      </c>
      <c r="Q2159" s="147" t="s">
        <v>4537</v>
      </c>
      <c r="R2159" s="147" t="s">
        <v>233</v>
      </c>
      <c r="S2159" s="147" t="s">
        <v>4537</v>
      </c>
      <c r="T2159" s="147" t="s">
        <v>233</v>
      </c>
      <c r="U2159" s="150">
        <f t="shared" si="33"/>
        <v>0</v>
      </c>
    </row>
    <row r="2160" spans="1:21" x14ac:dyDescent="0.2">
      <c r="A2160" s="147" t="s">
        <v>3539</v>
      </c>
      <c r="B2160" s="147" t="s">
        <v>4355</v>
      </c>
      <c r="C2160" s="147" t="s">
        <v>107</v>
      </c>
      <c r="D2160" s="147" t="s">
        <v>446</v>
      </c>
      <c r="E2160" s="148">
        <v>69</v>
      </c>
      <c r="F2160" s="148">
        <v>101</v>
      </c>
      <c r="G2160" s="148">
        <v>50</v>
      </c>
      <c r="H2160" s="148">
        <v>0</v>
      </c>
      <c r="I2160" s="147" t="s">
        <v>4537</v>
      </c>
      <c r="J2160" s="147" t="s">
        <v>4537</v>
      </c>
      <c r="K2160" s="147" t="s">
        <v>4537</v>
      </c>
      <c r="L2160" s="147" t="s">
        <v>8512</v>
      </c>
      <c r="M2160" s="147" t="s">
        <v>4537</v>
      </c>
      <c r="N2160" s="147" t="s">
        <v>233</v>
      </c>
      <c r="O2160" s="147" t="s">
        <v>4537</v>
      </c>
      <c r="P2160" s="147" t="s">
        <v>233</v>
      </c>
      <c r="Q2160" s="147" t="s">
        <v>4537</v>
      </c>
      <c r="R2160" s="147" t="s">
        <v>233</v>
      </c>
      <c r="S2160" s="147" t="s">
        <v>4537</v>
      </c>
      <c r="T2160" s="147" t="s">
        <v>233</v>
      </c>
      <c r="U2160" s="150">
        <f t="shared" si="33"/>
        <v>0</v>
      </c>
    </row>
    <row r="2161" spans="1:21" x14ac:dyDescent="0.2">
      <c r="A2161" s="147" t="s">
        <v>3539</v>
      </c>
      <c r="B2161" s="147" t="s">
        <v>8192</v>
      </c>
      <c r="C2161" s="147" t="s">
        <v>63</v>
      </c>
      <c r="D2161" s="147" t="s">
        <v>446</v>
      </c>
      <c r="E2161" s="148">
        <v>5</v>
      </c>
      <c r="F2161" s="148">
        <v>18</v>
      </c>
      <c r="G2161" s="148">
        <v>0</v>
      </c>
      <c r="H2161" s="148">
        <v>0</v>
      </c>
      <c r="I2161" s="147" t="s">
        <v>4537</v>
      </c>
      <c r="J2161" s="147" t="s">
        <v>4537</v>
      </c>
      <c r="K2161" s="147" t="s">
        <v>4537</v>
      </c>
      <c r="L2161" s="147" t="s">
        <v>8512</v>
      </c>
      <c r="M2161" s="147" t="s">
        <v>4537</v>
      </c>
      <c r="N2161" s="147" t="s">
        <v>233</v>
      </c>
      <c r="O2161" s="147" t="s">
        <v>4537</v>
      </c>
      <c r="P2161" s="147" t="s">
        <v>233</v>
      </c>
      <c r="Q2161" s="147" t="s">
        <v>4537</v>
      </c>
      <c r="R2161" s="147" t="s">
        <v>233</v>
      </c>
      <c r="S2161" s="147" t="s">
        <v>4537</v>
      </c>
      <c r="T2161" s="147" t="s">
        <v>233</v>
      </c>
      <c r="U2161" s="150">
        <f t="shared" si="33"/>
        <v>0</v>
      </c>
    </row>
    <row r="2162" spans="1:21" x14ac:dyDescent="0.2">
      <c r="A2162" s="147" t="s">
        <v>3539</v>
      </c>
      <c r="B2162" s="147" t="s">
        <v>488</v>
      </c>
      <c r="C2162" s="147" t="s">
        <v>107</v>
      </c>
      <c r="D2162" s="147" t="s">
        <v>446</v>
      </c>
      <c r="E2162" s="148">
        <v>438</v>
      </c>
      <c r="F2162" s="148">
        <v>787</v>
      </c>
      <c r="G2162" s="148">
        <v>121</v>
      </c>
      <c r="H2162" s="148">
        <v>89</v>
      </c>
      <c r="I2162" s="147" t="s">
        <v>4537</v>
      </c>
      <c r="J2162" s="147" t="s">
        <v>4537</v>
      </c>
      <c r="K2162" s="147" t="s">
        <v>4537</v>
      </c>
      <c r="L2162" s="147" t="s">
        <v>8512</v>
      </c>
      <c r="M2162" s="147" t="s">
        <v>4537</v>
      </c>
      <c r="N2162" s="147" t="s">
        <v>233</v>
      </c>
      <c r="O2162" s="147" t="s">
        <v>4537</v>
      </c>
      <c r="P2162" s="147" t="s">
        <v>233</v>
      </c>
      <c r="Q2162" s="147" t="s">
        <v>4537</v>
      </c>
      <c r="R2162" s="147" t="s">
        <v>233</v>
      </c>
      <c r="S2162" s="147" t="s">
        <v>4537</v>
      </c>
      <c r="T2162" s="147" t="s">
        <v>233</v>
      </c>
      <c r="U2162" s="150">
        <f t="shared" si="33"/>
        <v>0</v>
      </c>
    </row>
    <row r="2163" spans="1:21" x14ac:dyDescent="0.2">
      <c r="A2163" s="147" t="s">
        <v>3539</v>
      </c>
      <c r="B2163" s="147" t="s">
        <v>1345</v>
      </c>
      <c r="C2163" s="147" t="s">
        <v>544</v>
      </c>
      <c r="D2163" s="147" t="s">
        <v>446</v>
      </c>
      <c r="E2163" s="148">
        <v>476</v>
      </c>
      <c r="F2163" s="148">
        <v>2074</v>
      </c>
      <c r="G2163" s="148">
        <v>1433</v>
      </c>
      <c r="H2163" s="148">
        <v>0</v>
      </c>
      <c r="I2163" s="147" t="s">
        <v>4537</v>
      </c>
      <c r="J2163" s="147" t="s">
        <v>4537</v>
      </c>
      <c r="K2163" s="147" t="s">
        <v>4537</v>
      </c>
      <c r="L2163" s="147" t="s">
        <v>8512</v>
      </c>
      <c r="M2163" s="147" t="s">
        <v>4537</v>
      </c>
      <c r="N2163" s="147" t="s">
        <v>233</v>
      </c>
      <c r="O2163" s="147" t="s">
        <v>4537</v>
      </c>
      <c r="P2163" s="147" t="s">
        <v>233</v>
      </c>
      <c r="Q2163" s="147" t="s">
        <v>4537</v>
      </c>
      <c r="R2163" s="147" t="s">
        <v>233</v>
      </c>
      <c r="S2163" s="147" t="s">
        <v>4537</v>
      </c>
      <c r="T2163" s="147" t="s">
        <v>233</v>
      </c>
      <c r="U2163" s="150">
        <f t="shared" si="33"/>
        <v>0</v>
      </c>
    </row>
    <row r="2164" spans="1:21" x14ac:dyDescent="0.2">
      <c r="A2164" s="147" t="s">
        <v>3539</v>
      </c>
      <c r="B2164" s="147" t="s">
        <v>3129</v>
      </c>
      <c r="C2164" s="147" t="s">
        <v>1289</v>
      </c>
      <c r="D2164" s="147" t="s">
        <v>446</v>
      </c>
      <c r="E2164" s="148">
        <v>0</v>
      </c>
      <c r="F2164" s="148">
        <v>0</v>
      </c>
      <c r="G2164" s="148">
        <v>0</v>
      </c>
      <c r="H2164" s="148">
        <v>0</v>
      </c>
      <c r="I2164" s="147" t="s">
        <v>4537</v>
      </c>
      <c r="J2164" s="147" t="s">
        <v>4537</v>
      </c>
      <c r="K2164" s="147" t="s">
        <v>4537</v>
      </c>
      <c r="L2164" s="147" t="s">
        <v>8515</v>
      </c>
      <c r="M2164" s="147" t="s">
        <v>4537</v>
      </c>
      <c r="N2164" s="147" t="s">
        <v>233</v>
      </c>
      <c r="O2164" s="147" t="s">
        <v>4537</v>
      </c>
      <c r="P2164" s="147" t="s">
        <v>233</v>
      </c>
      <c r="Q2164" s="147" t="s">
        <v>4537</v>
      </c>
      <c r="R2164" s="147" t="s">
        <v>233</v>
      </c>
      <c r="S2164" s="147" t="s">
        <v>4537</v>
      </c>
      <c r="T2164" s="147" t="s">
        <v>233</v>
      </c>
      <c r="U2164" s="150">
        <f t="shared" si="33"/>
        <v>0</v>
      </c>
    </row>
    <row r="2165" spans="1:21" x14ac:dyDescent="0.2">
      <c r="A2165" s="147" t="s">
        <v>3539</v>
      </c>
      <c r="B2165" s="147" t="s">
        <v>4355</v>
      </c>
      <c r="C2165" s="147" t="s">
        <v>107</v>
      </c>
      <c r="D2165" s="147" t="s">
        <v>446</v>
      </c>
      <c r="E2165" s="148">
        <v>69</v>
      </c>
      <c r="F2165" s="148">
        <v>101</v>
      </c>
      <c r="G2165" s="148">
        <v>50</v>
      </c>
      <c r="H2165" s="148">
        <v>0</v>
      </c>
      <c r="I2165" s="147" t="s">
        <v>4537</v>
      </c>
      <c r="J2165" s="147" t="s">
        <v>4537</v>
      </c>
      <c r="K2165" s="147" t="s">
        <v>4537</v>
      </c>
      <c r="L2165" s="147" t="s">
        <v>8512</v>
      </c>
      <c r="M2165" s="147" t="s">
        <v>4537</v>
      </c>
      <c r="N2165" s="147" t="s">
        <v>233</v>
      </c>
      <c r="O2165" s="147" t="s">
        <v>4537</v>
      </c>
      <c r="P2165" s="147" t="s">
        <v>233</v>
      </c>
      <c r="Q2165" s="147" t="s">
        <v>4537</v>
      </c>
      <c r="R2165" s="147" t="s">
        <v>233</v>
      </c>
      <c r="S2165" s="147" t="s">
        <v>4537</v>
      </c>
      <c r="T2165" s="147" t="s">
        <v>233</v>
      </c>
      <c r="U2165" s="150">
        <f t="shared" si="33"/>
        <v>0</v>
      </c>
    </row>
    <row r="2166" spans="1:21" x14ac:dyDescent="0.2">
      <c r="A2166" s="147" t="s">
        <v>3539</v>
      </c>
      <c r="B2166" s="147" t="s">
        <v>5254</v>
      </c>
      <c r="C2166" s="147" t="s">
        <v>63</v>
      </c>
      <c r="D2166" s="147" t="s">
        <v>446</v>
      </c>
      <c r="E2166" s="148">
        <v>16</v>
      </c>
      <c r="F2166" s="148">
        <v>31</v>
      </c>
      <c r="G2166" s="148">
        <v>0</v>
      </c>
      <c r="H2166" s="148">
        <v>0</v>
      </c>
      <c r="I2166" s="147" t="s">
        <v>4537</v>
      </c>
      <c r="J2166" s="147" t="s">
        <v>4537</v>
      </c>
      <c r="K2166" s="147" t="s">
        <v>4537</v>
      </c>
      <c r="L2166" s="147" t="s">
        <v>8515</v>
      </c>
      <c r="M2166" s="147" t="s">
        <v>4537</v>
      </c>
      <c r="N2166" s="147" t="s">
        <v>233</v>
      </c>
      <c r="O2166" s="147" t="s">
        <v>4537</v>
      </c>
      <c r="P2166" s="147" t="s">
        <v>233</v>
      </c>
      <c r="Q2166" s="147" t="s">
        <v>4537</v>
      </c>
      <c r="R2166" s="147" t="s">
        <v>233</v>
      </c>
      <c r="S2166" s="147" t="s">
        <v>4537</v>
      </c>
      <c r="T2166" s="147" t="s">
        <v>233</v>
      </c>
      <c r="U2166" s="150">
        <f t="shared" si="33"/>
        <v>0</v>
      </c>
    </row>
    <row r="2167" spans="1:21" x14ac:dyDescent="0.2">
      <c r="A2167" s="147" t="s">
        <v>3539</v>
      </c>
      <c r="B2167" s="147" t="s">
        <v>8144</v>
      </c>
      <c r="C2167" s="147" t="s">
        <v>63</v>
      </c>
      <c r="D2167" s="147" t="s">
        <v>446</v>
      </c>
      <c r="E2167" s="148">
        <v>28</v>
      </c>
      <c r="F2167" s="148">
        <v>28</v>
      </c>
      <c r="G2167" s="148">
        <v>5</v>
      </c>
      <c r="H2167" s="148">
        <v>0</v>
      </c>
      <c r="I2167" s="147" t="s">
        <v>4537</v>
      </c>
      <c r="J2167" s="147" t="s">
        <v>4537</v>
      </c>
      <c r="K2167" s="147" t="s">
        <v>4537</v>
      </c>
      <c r="L2167" s="147" t="s">
        <v>8512</v>
      </c>
      <c r="M2167" s="147" t="s">
        <v>4537</v>
      </c>
      <c r="N2167" s="147" t="s">
        <v>233</v>
      </c>
      <c r="O2167" s="147" t="s">
        <v>4537</v>
      </c>
      <c r="P2167" s="147" t="s">
        <v>233</v>
      </c>
      <c r="Q2167" s="147" t="s">
        <v>4537</v>
      </c>
      <c r="R2167" s="147" t="s">
        <v>233</v>
      </c>
      <c r="S2167" s="147" t="s">
        <v>4537</v>
      </c>
      <c r="T2167" s="147" t="s">
        <v>233</v>
      </c>
      <c r="U2167" s="150">
        <f t="shared" si="33"/>
        <v>0</v>
      </c>
    </row>
    <row r="2168" spans="1:21" x14ac:dyDescent="0.2">
      <c r="A2168" s="147" t="s">
        <v>3539</v>
      </c>
      <c r="B2168" s="147" t="s">
        <v>6635</v>
      </c>
      <c r="C2168" s="147" t="s">
        <v>63</v>
      </c>
      <c r="D2168" s="147" t="s">
        <v>446</v>
      </c>
      <c r="E2168" s="148">
        <v>717</v>
      </c>
      <c r="F2168" s="148">
        <v>818</v>
      </c>
      <c r="G2168" s="148">
        <v>2175</v>
      </c>
      <c r="H2168" s="148">
        <v>17</v>
      </c>
      <c r="I2168" s="147" t="s">
        <v>4537</v>
      </c>
      <c r="J2168" s="147" t="s">
        <v>4537</v>
      </c>
      <c r="K2168" s="147" t="s">
        <v>4537</v>
      </c>
      <c r="L2168" s="147" t="s">
        <v>8515</v>
      </c>
      <c r="M2168" s="147" t="s">
        <v>4537</v>
      </c>
      <c r="N2168" s="147" t="s">
        <v>233</v>
      </c>
      <c r="O2168" s="147" t="s">
        <v>4537</v>
      </c>
      <c r="P2168" s="147" t="s">
        <v>233</v>
      </c>
      <c r="Q2168" s="147" t="s">
        <v>4537</v>
      </c>
      <c r="R2168" s="147" t="s">
        <v>233</v>
      </c>
      <c r="S2168" s="147" t="s">
        <v>4537</v>
      </c>
      <c r="T2168" s="147" t="s">
        <v>233</v>
      </c>
      <c r="U2168" s="150">
        <f t="shared" si="33"/>
        <v>0</v>
      </c>
    </row>
    <row r="2169" spans="1:21" x14ac:dyDescent="0.2">
      <c r="A2169" s="147" t="s">
        <v>3539</v>
      </c>
      <c r="B2169" s="147" t="s">
        <v>3499</v>
      </c>
      <c r="C2169" s="147" t="s">
        <v>43</v>
      </c>
      <c r="D2169" s="147" t="s">
        <v>4744</v>
      </c>
      <c r="E2169" s="148">
        <v>0</v>
      </c>
      <c r="F2169" s="148">
        <v>0</v>
      </c>
      <c r="G2169" s="148">
        <v>0</v>
      </c>
      <c r="H2169" s="148">
        <v>0</v>
      </c>
      <c r="I2169" s="147" t="s">
        <v>4537</v>
      </c>
      <c r="J2169" s="147" t="s">
        <v>4537</v>
      </c>
      <c r="K2169" s="147" t="s">
        <v>4537</v>
      </c>
      <c r="L2169" s="147" t="s">
        <v>8512</v>
      </c>
      <c r="M2169" s="147" t="s">
        <v>4537</v>
      </c>
      <c r="N2169" s="147" t="s">
        <v>233</v>
      </c>
      <c r="O2169" s="147" t="s">
        <v>4537</v>
      </c>
      <c r="P2169" s="147" t="s">
        <v>233</v>
      </c>
      <c r="Q2169" s="147" t="s">
        <v>4537</v>
      </c>
      <c r="R2169" s="147" t="s">
        <v>233</v>
      </c>
      <c r="S2169" s="147" t="s">
        <v>4537</v>
      </c>
      <c r="T2169" s="147" t="s">
        <v>233</v>
      </c>
      <c r="U2169" s="150">
        <f t="shared" si="33"/>
        <v>0</v>
      </c>
    </row>
    <row r="2170" spans="1:21" x14ac:dyDescent="0.2">
      <c r="A2170" s="147" t="s">
        <v>3539</v>
      </c>
      <c r="B2170" s="147" t="s">
        <v>2903</v>
      </c>
      <c r="C2170" s="147" t="s">
        <v>107</v>
      </c>
      <c r="D2170" s="147" t="s">
        <v>4744</v>
      </c>
      <c r="E2170" s="148">
        <v>4607</v>
      </c>
      <c r="F2170" s="148">
        <v>0</v>
      </c>
      <c r="G2170" s="148">
        <v>0</v>
      </c>
      <c r="H2170" s="148">
        <v>0</v>
      </c>
      <c r="I2170" s="147" t="s">
        <v>4537</v>
      </c>
      <c r="J2170" s="147" t="s">
        <v>4537</v>
      </c>
      <c r="K2170" s="147" t="s">
        <v>4537</v>
      </c>
      <c r="L2170" s="147" t="s">
        <v>8512</v>
      </c>
      <c r="M2170" s="147" t="s">
        <v>4537</v>
      </c>
      <c r="N2170" s="147" t="s">
        <v>233</v>
      </c>
      <c r="O2170" s="147" t="s">
        <v>4537</v>
      </c>
      <c r="P2170" s="147" t="s">
        <v>233</v>
      </c>
      <c r="Q2170" s="147" t="s">
        <v>4537</v>
      </c>
      <c r="R2170" s="147" t="s">
        <v>233</v>
      </c>
      <c r="S2170" s="147" t="s">
        <v>4537</v>
      </c>
      <c r="T2170" s="147" t="s">
        <v>233</v>
      </c>
      <c r="U2170" s="150">
        <f t="shared" si="33"/>
        <v>0</v>
      </c>
    </row>
    <row r="2171" spans="1:21" x14ac:dyDescent="0.2">
      <c r="A2171" s="147" t="s">
        <v>3539</v>
      </c>
      <c r="B2171" s="147" t="s">
        <v>2761</v>
      </c>
      <c r="C2171" s="147" t="s">
        <v>43</v>
      </c>
      <c r="D2171" s="147" t="s">
        <v>4744</v>
      </c>
      <c r="E2171" s="148">
        <v>0</v>
      </c>
      <c r="F2171" s="148">
        <v>0</v>
      </c>
      <c r="G2171" s="148">
        <v>0</v>
      </c>
      <c r="H2171" s="148">
        <v>0</v>
      </c>
      <c r="I2171" s="147" t="s">
        <v>4537</v>
      </c>
      <c r="J2171" s="147" t="s">
        <v>4537</v>
      </c>
      <c r="K2171" s="147" t="s">
        <v>4537</v>
      </c>
      <c r="L2171" s="147" t="s">
        <v>8512</v>
      </c>
      <c r="M2171" s="147" t="s">
        <v>4537</v>
      </c>
      <c r="N2171" s="147" t="s">
        <v>233</v>
      </c>
      <c r="O2171" s="147" t="s">
        <v>4537</v>
      </c>
      <c r="P2171" s="147" t="s">
        <v>233</v>
      </c>
      <c r="Q2171" s="147" t="s">
        <v>4537</v>
      </c>
      <c r="R2171" s="147" t="s">
        <v>233</v>
      </c>
      <c r="S2171" s="147" t="s">
        <v>4537</v>
      </c>
      <c r="T2171" s="147" t="s">
        <v>233</v>
      </c>
      <c r="U2171" s="150">
        <f t="shared" si="33"/>
        <v>0</v>
      </c>
    </row>
    <row r="2172" spans="1:21" x14ac:dyDescent="0.2">
      <c r="A2172" s="147" t="s">
        <v>3539</v>
      </c>
      <c r="B2172" s="147" t="s">
        <v>8027</v>
      </c>
      <c r="C2172" s="147" t="s">
        <v>43</v>
      </c>
      <c r="D2172" s="147" t="s">
        <v>4744</v>
      </c>
      <c r="E2172" s="148">
        <v>0</v>
      </c>
      <c r="F2172" s="148">
        <v>0</v>
      </c>
      <c r="G2172" s="148">
        <v>0</v>
      </c>
      <c r="H2172" s="148">
        <v>0</v>
      </c>
      <c r="I2172" s="147" t="s">
        <v>4537</v>
      </c>
      <c r="J2172" s="147" t="s">
        <v>4537</v>
      </c>
      <c r="K2172" s="147" t="s">
        <v>4537</v>
      </c>
      <c r="L2172" s="147" t="s">
        <v>8512</v>
      </c>
      <c r="M2172" s="147" t="s">
        <v>4537</v>
      </c>
      <c r="N2172" s="147" t="s">
        <v>233</v>
      </c>
      <c r="O2172" s="147" t="s">
        <v>4537</v>
      </c>
      <c r="P2172" s="147" t="s">
        <v>233</v>
      </c>
      <c r="Q2172" s="147" t="s">
        <v>4537</v>
      </c>
      <c r="R2172" s="147" t="s">
        <v>233</v>
      </c>
      <c r="S2172" s="147" t="s">
        <v>4537</v>
      </c>
      <c r="T2172" s="147" t="s">
        <v>233</v>
      </c>
      <c r="U2172" s="150">
        <f t="shared" si="33"/>
        <v>0</v>
      </c>
    </row>
    <row r="2173" spans="1:21" x14ac:dyDescent="0.2">
      <c r="A2173" s="147" t="s">
        <v>3539</v>
      </c>
      <c r="B2173" s="147" t="s">
        <v>7500</v>
      </c>
      <c r="C2173" s="147" t="s">
        <v>107</v>
      </c>
      <c r="D2173" s="147" t="s">
        <v>4744</v>
      </c>
      <c r="E2173" s="148">
        <v>0</v>
      </c>
      <c r="F2173" s="148">
        <v>1358</v>
      </c>
      <c r="G2173" s="148">
        <v>567</v>
      </c>
      <c r="H2173" s="148">
        <v>0</v>
      </c>
      <c r="I2173" s="147" t="s">
        <v>4537</v>
      </c>
      <c r="J2173" s="147" t="s">
        <v>4537</v>
      </c>
      <c r="K2173" s="147" t="s">
        <v>4537</v>
      </c>
      <c r="L2173" s="147" t="s">
        <v>8512</v>
      </c>
      <c r="M2173" s="147" t="s">
        <v>4537</v>
      </c>
      <c r="N2173" s="147" t="s">
        <v>233</v>
      </c>
      <c r="O2173" s="147" t="s">
        <v>4537</v>
      </c>
      <c r="P2173" s="147" t="s">
        <v>233</v>
      </c>
      <c r="Q2173" s="147" t="s">
        <v>4537</v>
      </c>
      <c r="R2173" s="147" t="s">
        <v>233</v>
      </c>
      <c r="S2173" s="147" t="s">
        <v>4537</v>
      </c>
      <c r="T2173" s="147" t="s">
        <v>233</v>
      </c>
      <c r="U2173" s="150">
        <f t="shared" si="33"/>
        <v>0</v>
      </c>
    </row>
    <row r="2174" spans="1:21" x14ac:dyDescent="0.2">
      <c r="A2174" s="147" t="s">
        <v>3539</v>
      </c>
      <c r="B2174" s="147" t="s">
        <v>7974</v>
      </c>
      <c r="C2174" s="147" t="s">
        <v>1289</v>
      </c>
      <c r="D2174" s="147" t="s">
        <v>4744</v>
      </c>
      <c r="E2174" s="148">
        <v>0</v>
      </c>
      <c r="F2174" s="148">
        <v>0</v>
      </c>
      <c r="G2174" s="148">
        <v>0</v>
      </c>
      <c r="H2174" s="148">
        <v>0</v>
      </c>
      <c r="I2174" s="147" t="s">
        <v>4537</v>
      </c>
      <c r="J2174" s="147" t="s">
        <v>4537</v>
      </c>
      <c r="K2174" s="147" t="s">
        <v>4537</v>
      </c>
      <c r="L2174" s="147" t="s">
        <v>8512</v>
      </c>
      <c r="M2174" s="147" t="s">
        <v>4537</v>
      </c>
      <c r="N2174" s="147" t="s">
        <v>233</v>
      </c>
      <c r="O2174" s="147" t="s">
        <v>4537</v>
      </c>
      <c r="P2174" s="147" t="s">
        <v>233</v>
      </c>
      <c r="Q2174" s="147" t="s">
        <v>4537</v>
      </c>
      <c r="R2174" s="147" t="s">
        <v>233</v>
      </c>
      <c r="S2174" s="147" t="s">
        <v>4537</v>
      </c>
      <c r="T2174" s="147" t="s">
        <v>233</v>
      </c>
      <c r="U2174" s="150">
        <f t="shared" si="33"/>
        <v>0</v>
      </c>
    </row>
    <row r="2175" spans="1:21" x14ac:dyDescent="0.2">
      <c r="A2175" s="147" t="s">
        <v>3539</v>
      </c>
      <c r="B2175" s="147" t="s">
        <v>7605</v>
      </c>
      <c r="C2175" s="147" t="s">
        <v>43</v>
      </c>
      <c r="D2175" s="147" t="s">
        <v>4744</v>
      </c>
      <c r="E2175" s="148">
        <v>0</v>
      </c>
      <c r="F2175" s="148">
        <v>0</v>
      </c>
      <c r="G2175" s="148">
        <v>0</v>
      </c>
      <c r="H2175" s="148">
        <v>0</v>
      </c>
      <c r="I2175" s="147" t="s">
        <v>4537</v>
      </c>
      <c r="J2175" s="147" t="s">
        <v>4537</v>
      </c>
      <c r="K2175" s="147" t="s">
        <v>4537</v>
      </c>
      <c r="L2175" s="147" t="s">
        <v>8515</v>
      </c>
      <c r="M2175" s="147" t="s">
        <v>4537</v>
      </c>
      <c r="N2175" s="147" t="s">
        <v>233</v>
      </c>
      <c r="O2175" s="147" t="s">
        <v>4537</v>
      </c>
      <c r="P2175" s="147" t="s">
        <v>233</v>
      </c>
      <c r="Q2175" s="147" t="s">
        <v>4537</v>
      </c>
      <c r="R2175" s="147" t="s">
        <v>233</v>
      </c>
      <c r="S2175" s="147" t="s">
        <v>4537</v>
      </c>
      <c r="T2175" s="147" t="s">
        <v>233</v>
      </c>
      <c r="U2175" s="150">
        <f t="shared" si="33"/>
        <v>0</v>
      </c>
    </row>
    <row r="2176" spans="1:21" x14ac:dyDescent="0.2">
      <c r="A2176" s="147" t="s">
        <v>3539</v>
      </c>
      <c r="B2176" s="147" t="s">
        <v>155</v>
      </c>
      <c r="C2176" s="147" t="s">
        <v>1289</v>
      </c>
      <c r="D2176" s="147" t="s">
        <v>4744</v>
      </c>
      <c r="E2176" s="148">
        <v>499</v>
      </c>
      <c r="F2176" s="148">
        <v>6563</v>
      </c>
      <c r="G2176" s="148">
        <v>1600</v>
      </c>
      <c r="H2176" s="148">
        <v>0</v>
      </c>
      <c r="I2176" s="147" t="s">
        <v>4537</v>
      </c>
      <c r="J2176" s="147" t="s">
        <v>4537</v>
      </c>
      <c r="K2176" s="147" t="s">
        <v>4537</v>
      </c>
      <c r="L2176" s="147" t="s">
        <v>8512</v>
      </c>
      <c r="M2176" s="147" t="s">
        <v>4537</v>
      </c>
      <c r="N2176" s="147" t="s">
        <v>233</v>
      </c>
      <c r="O2176" s="147" t="s">
        <v>4537</v>
      </c>
      <c r="P2176" s="147" t="s">
        <v>233</v>
      </c>
      <c r="Q2176" s="147" t="s">
        <v>4537</v>
      </c>
      <c r="R2176" s="147" t="s">
        <v>233</v>
      </c>
      <c r="S2176" s="147" t="s">
        <v>4537</v>
      </c>
      <c r="T2176" s="147" t="s">
        <v>233</v>
      </c>
      <c r="U2176" s="150">
        <f t="shared" si="33"/>
        <v>0</v>
      </c>
    </row>
    <row r="2177" spans="1:21" x14ac:dyDescent="0.2">
      <c r="A2177" s="147" t="s">
        <v>3539</v>
      </c>
      <c r="B2177" s="147" t="s">
        <v>4714</v>
      </c>
      <c r="C2177" s="147" t="s">
        <v>43</v>
      </c>
      <c r="D2177" s="147" t="s">
        <v>4744</v>
      </c>
      <c r="E2177" s="148">
        <v>0</v>
      </c>
      <c r="F2177" s="148">
        <v>0</v>
      </c>
      <c r="G2177" s="148">
        <v>0</v>
      </c>
      <c r="H2177" s="148">
        <v>0</v>
      </c>
      <c r="I2177" s="147" t="s">
        <v>4537</v>
      </c>
      <c r="J2177" s="147" t="s">
        <v>4537</v>
      </c>
      <c r="K2177" s="147" t="s">
        <v>4537</v>
      </c>
      <c r="L2177" s="147" t="s">
        <v>8512</v>
      </c>
      <c r="M2177" s="147" t="s">
        <v>4537</v>
      </c>
      <c r="N2177" s="147" t="s">
        <v>233</v>
      </c>
      <c r="O2177" s="147" t="s">
        <v>4537</v>
      </c>
      <c r="P2177" s="147" t="s">
        <v>233</v>
      </c>
      <c r="Q2177" s="147" t="s">
        <v>4537</v>
      </c>
      <c r="R2177" s="147" t="s">
        <v>233</v>
      </c>
      <c r="S2177" s="147" t="s">
        <v>4537</v>
      </c>
      <c r="T2177" s="147" t="s">
        <v>233</v>
      </c>
      <c r="U2177" s="150">
        <f t="shared" si="33"/>
        <v>0</v>
      </c>
    </row>
    <row r="2178" spans="1:21" x14ac:dyDescent="0.2">
      <c r="A2178" s="147" t="s">
        <v>3539</v>
      </c>
      <c r="B2178" s="147" t="s">
        <v>2383</v>
      </c>
      <c r="C2178" s="147" t="s">
        <v>43</v>
      </c>
      <c r="D2178" s="147" t="s">
        <v>4744</v>
      </c>
      <c r="E2178" s="148">
        <v>0</v>
      </c>
      <c r="F2178" s="148">
        <v>0</v>
      </c>
      <c r="G2178" s="148">
        <v>0</v>
      </c>
      <c r="H2178" s="148">
        <v>0</v>
      </c>
      <c r="I2178" s="147" t="s">
        <v>4537</v>
      </c>
      <c r="J2178" s="147" t="s">
        <v>4537</v>
      </c>
      <c r="K2178" s="147" t="s">
        <v>4537</v>
      </c>
      <c r="L2178" s="147" t="s">
        <v>8512</v>
      </c>
      <c r="M2178" s="147" t="s">
        <v>4537</v>
      </c>
      <c r="N2178" s="147" t="s">
        <v>233</v>
      </c>
      <c r="O2178" s="147" t="s">
        <v>4537</v>
      </c>
      <c r="P2178" s="147" t="s">
        <v>233</v>
      </c>
      <c r="Q2178" s="147" t="s">
        <v>4537</v>
      </c>
      <c r="R2178" s="147" t="s">
        <v>233</v>
      </c>
      <c r="S2178" s="147" t="s">
        <v>4537</v>
      </c>
      <c r="T2178" s="147" t="s">
        <v>233</v>
      </c>
      <c r="U2178" s="150">
        <f t="shared" ref="U2178:U2241" si="34">COUNTIF(I2178:K2178,"Yes")+COUNTIF(M2178,"Yes")+COUNTIF(O2178,"Yes")+COUNTIF(Q2178,"Yes")+COUNTIF(S2178,"Yes")</f>
        <v>0</v>
      </c>
    </row>
    <row r="2179" spans="1:21" x14ac:dyDescent="0.2">
      <c r="A2179" s="147" t="s">
        <v>3539</v>
      </c>
      <c r="B2179" s="147" t="s">
        <v>5058</v>
      </c>
      <c r="C2179" s="147" t="s">
        <v>43</v>
      </c>
      <c r="D2179" s="147" t="s">
        <v>4744</v>
      </c>
      <c r="E2179" s="148">
        <v>0</v>
      </c>
      <c r="F2179" s="148">
        <v>0</v>
      </c>
      <c r="G2179" s="148">
        <v>0</v>
      </c>
      <c r="H2179" s="148">
        <v>0</v>
      </c>
      <c r="I2179" s="147" t="s">
        <v>4537</v>
      </c>
      <c r="J2179" s="147" t="s">
        <v>4537</v>
      </c>
      <c r="K2179" s="147" t="s">
        <v>4537</v>
      </c>
      <c r="L2179" s="147" t="s">
        <v>8512</v>
      </c>
      <c r="M2179" s="147" t="s">
        <v>4537</v>
      </c>
      <c r="N2179" s="147" t="s">
        <v>233</v>
      </c>
      <c r="O2179" s="147" t="s">
        <v>4537</v>
      </c>
      <c r="P2179" s="147" t="s">
        <v>233</v>
      </c>
      <c r="Q2179" s="147" t="s">
        <v>4537</v>
      </c>
      <c r="R2179" s="147" t="s">
        <v>233</v>
      </c>
      <c r="S2179" s="147" t="s">
        <v>4537</v>
      </c>
      <c r="T2179" s="147" t="s">
        <v>233</v>
      </c>
      <c r="U2179" s="150">
        <f t="shared" si="34"/>
        <v>0</v>
      </c>
    </row>
    <row r="2180" spans="1:21" x14ac:dyDescent="0.2">
      <c r="A2180" s="147" t="s">
        <v>3539</v>
      </c>
      <c r="B2180" s="147" t="s">
        <v>4902</v>
      </c>
      <c r="C2180" s="147" t="s">
        <v>43</v>
      </c>
      <c r="D2180" s="147" t="s">
        <v>4744</v>
      </c>
      <c r="E2180" s="148">
        <v>0</v>
      </c>
      <c r="F2180" s="148">
        <v>0</v>
      </c>
      <c r="G2180" s="148">
        <v>0</v>
      </c>
      <c r="H2180" s="148">
        <v>0</v>
      </c>
      <c r="I2180" s="147" t="s">
        <v>4537</v>
      </c>
      <c r="J2180" s="147" t="s">
        <v>4537</v>
      </c>
      <c r="K2180" s="147" t="s">
        <v>4537</v>
      </c>
      <c r="L2180" s="147" t="s">
        <v>8512</v>
      </c>
      <c r="M2180" s="147" t="s">
        <v>4537</v>
      </c>
      <c r="N2180" s="147" t="s">
        <v>233</v>
      </c>
      <c r="O2180" s="147" t="s">
        <v>4537</v>
      </c>
      <c r="P2180" s="147" t="s">
        <v>233</v>
      </c>
      <c r="Q2180" s="147" t="s">
        <v>4537</v>
      </c>
      <c r="R2180" s="147" t="s">
        <v>233</v>
      </c>
      <c r="S2180" s="147" t="s">
        <v>4537</v>
      </c>
      <c r="T2180" s="147" t="s">
        <v>233</v>
      </c>
      <c r="U2180" s="150">
        <f t="shared" si="34"/>
        <v>0</v>
      </c>
    </row>
    <row r="2181" spans="1:21" x14ac:dyDescent="0.2">
      <c r="A2181" s="147" t="s">
        <v>3539</v>
      </c>
      <c r="B2181" s="147" t="s">
        <v>4726</v>
      </c>
      <c r="C2181" s="147" t="s">
        <v>43</v>
      </c>
      <c r="D2181" s="147" t="s">
        <v>4744</v>
      </c>
      <c r="E2181" s="148">
        <v>0</v>
      </c>
      <c r="F2181" s="148">
        <v>0</v>
      </c>
      <c r="G2181" s="148">
        <v>0</v>
      </c>
      <c r="H2181" s="148">
        <v>0</v>
      </c>
      <c r="I2181" s="147" t="s">
        <v>4537</v>
      </c>
      <c r="J2181" s="147" t="s">
        <v>4537</v>
      </c>
      <c r="K2181" s="147" t="s">
        <v>4537</v>
      </c>
      <c r="L2181" s="147" t="s">
        <v>8512</v>
      </c>
      <c r="M2181" s="147" t="s">
        <v>4537</v>
      </c>
      <c r="N2181" s="147" t="s">
        <v>233</v>
      </c>
      <c r="O2181" s="147" t="s">
        <v>4537</v>
      </c>
      <c r="P2181" s="147" t="s">
        <v>233</v>
      </c>
      <c r="Q2181" s="147" t="s">
        <v>4537</v>
      </c>
      <c r="R2181" s="147" t="s">
        <v>233</v>
      </c>
      <c r="S2181" s="147" t="s">
        <v>4537</v>
      </c>
      <c r="T2181" s="147" t="s">
        <v>233</v>
      </c>
      <c r="U2181" s="150">
        <f t="shared" si="34"/>
        <v>0</v>
      </c>
    </row>
    <row r="2182" spans="1:21" x14ac:dyDescent="0.2">
      <c r="A2182" s="147" t="s">
        <v>3539</v>
      </c>
      <c r="B2182" s="147" t="s">
        <v>746</v>
      </c>
      <c r="C2182" s="147" t="s">
        <v>63</v>
      </c>
      <c r="D2182" s="147" t="s">
        <v>4744</v>
      </c>
      <c r="E2182" s="148">
        <v>0</v>
      </c>
      <c r="F2182" s="148">
        <v>0</v>
      </c>
      <c r="G2182" s="148">
        <v>0</v>
      </c>
      <c r="H2182" s="148">
        <v>0</v>
      </c>
      <c r="I2182" s="147" t="s">
        <v>4537</v>
      </c>
      <c r="J2182" s="147" t="s">
        <v>4537</v>
      </c>
      <c r="K2182" s="147" t="s">
        <v>4537</v>
      </c>
      <c r="L2182" s="147" t="s">
        <v>8512</v>
      </c>
      <c r="M2182" s="147" t="s">
        <v>4537</v>
      </c>
      <c r="N2182" s="147" t="s">
        <v>233</v>
      </c>
      <c r="O2182" s="147" t="s">
        <v>4537</v>
      </c>
      <c r="P2182" s="147" t="s">
        <v>233</v>
      </c>
      <c r="Q2182" s="147" t="s">
        <v>4537</v>
      </c>
      <c r="R2182" s="147" t="s">
        <v>233</v>
      </c>
      <c r="S2182" s="147" t="s">
        <v>4537</v>
      </c>
      <c r="T2182" s="147" t="s">
        <v>233</v>
      </c>
      <c r="U2182" s="150">
        <f t="shared" si="34"/>
        <v>0</v>
      </c>
    </row>
    <row r="2183" spans="1:21" x14ac:dyDescent="0.2">
      <c r="A2183" s="147" t="s">
        <v>3539</v>
      </c>
      <c r="B2183" s="147" t="s">
        <v>4718</v>
      </c>
      <c r="C2183" s="147" t="s">
        <v>43</v>
      </c>
      <c r="D2183" s="147" t="s">
        <v>987</v>
      </c>
      <c r="E2183" s="148">
        <v>71</v>
      </c>
      <c r="F2183" s="148">
        <v>113</v>
      </c>
      <c r="G2183" s="148">
        <v>0</v>
      </c>
      <c r="H2183" s="148">
        <v>0</v>
      </c>
      <c r="I2183" s="147" t="s">
        <v>4537</v>
      </c>
      <c r="J2183" s="147" t="s">
        <v>4537</v>
      </c>
      <c r="K2183" s="147" t="s">
        <v>4537</v>
      </c>
      <c r="L2183" s="147" t="s">
        <v>8512</v>
      </c>
      <c r="M2183" s="147" t="s">
        <v>4537</v>
      </c>
      <c r="N2183" s="147" t="s">
        <v>233</v>
      </c>
      <c r="O2183" s="147" t="s">
        <v>4537</v>
      </c>
      <c r="P2183" s="147" t="s">
        <v>233</v>
      </c>
      <c r="Q2183" s="147" t="s">
        <v>4537</v>
      </c>
      <c r="R2183" s="147" t="s">
        <v>233</v>
      </c>
      <c r="S2183" s="147" t="s">
        <v>4537</v>
      </c>
      <c r="T2183" s="147" t="s">
        <v>233</v>
      </c>
      <c r="U2183" s="150">
        <f t="shared" si="34"/>
        <v>0</v>
      </c>
    </row>
    <row r="2184" spans="1:21" x14ac:dyDescent="0.2">
      <c r="A2184" s="147" t="s">
        <v>3539</v>
      </c>
      <c r="B2184" s="147" t="s">
        <v>4721</v>
      </c>
      <c r="C2184" s="147" t="s">
        <v>43</v>
      </c>
      <c r="D2184" s="147" t="s">
        <v>987</v>
      </c>
      <c r="E2184" s="148">
        <v>98</v>
      </c>
      <c r="F2184" s="148">
        <v>265</v>
      </c>
      <c r="G2184" s="148">
        <v>86</v>
      </c>
      <c r="H2184" s="148">
        <v>48</v>
      </c>
      <c r="I2184" s="147" t="s">
        <v>4537</v>
      </c>
      <c r="J2184" s="147" t="s">
        <v>4537</v>
      </c>
      <c r="K2184" s="147" t="s">
        <v>4537</v>
      </c>
      <c r="L2184" s="147" t="s">
        <v>8512</v>
      </c>
      <c r="M2184" s="147" t="s">
        <v>4537</v>
      </c>
      <c r="N2184" s="147" t="s">
        <v>233</v>
      </c>
      <c r="O2184" s="147" t="s">
        <v>4537</v>
      </c>
      <c r="P2184" s="147" t="s">
        <v>233</v>
      </c>
      <c r="Q2184" s="147" t="s">
        <v>4537</v>
      </c>
      <c r="R2184" s="147" t="s">
        <v>233</v>
      </c>
      <c r="S2184" s="147" t="s">
        <v>4537</v>
      </c>
      <c r="T2184" s="147" t="s">
        <v>233</v>
      </c>
      <c r="U2184" s="150">
        <f t="shared" si="34"/>
        <v>0</v>
      </c>
    </row>
    <row r="2185" spans="1:21" x14ac:dyDescent="0.2">
      <c r="A2185" s="147" t="s">
        <v>3539</v>
      </c>
      <c r="B2185" s="147" t="s">
        <v>155</v>
      </c>
      <c r="C2185" s="147" t="s">
        <v>1289</v>
      </c>
      <c r="D2185" s="147" t="s">
        <v>18</v>
      </c>
      <c r="E2185" s="148">
        <v>65</v>
      </c>
      <c r="F2185" s="148">
        <v>196</v>
      </c>
      <c r="G2185" s="148">
        <v>0</v>
      </c>
      <c r="H2185" s="148">
        <v>0</v>
      </c>
      <c r="I2185" s="147" t="s">
        <v>4537</v>
      </c>
      <c r="J2185" s="147" t="s">
        <v>4537</v>
      </c>
      <c r="K2185" s="147" t="s">
        <v>4537</v>
      </c>
      <c r="L2185" s="147" t="s">
        <v>8512</v>
      </c>
      <c r="M2185" s="147" t="s">
        <v>4537</v>
      </c>
      <c r="N2185" s="147" t="s">
        <v>233</v>
      </c>
      <c r="O2185" s="147" t="s">
        <v>4537</v>
      </c>
      <c r="P2185" s="147" t="s">
        <v>233</v>
      </c>
      <c r="Q2185" s="147" t="s">
        <v>4537</v>
      </c>
      <c r="R2185" s="147" t="s">
        <v>233</v>
      </c>
      <c r="S2185" s="147" t="s">
        <v>4537</v>
      </c>
      <c r="T2185" s="147" t="s">
        <v>233</v>
      </c>
      <c r="U2185" s="150">
        <f t="shared" si="34"/>
        <v>0</v>
      </c>
    </row>
    <row r="2186" spans="1:21" x14ac:dyDescent="0.2">
      <c r="A2186" s="147" t="s">
        <v>3539</v>
      </c>
      <c r="B2186" s="147" t="s">
        <v>5627</v>
      </c>
      <c r="C2186" s="147" t="s">
        <v>43</v>
      </c>
      <c r="D2186" s="147" t="s">
        <v>8516</v>
      </c>
      <c r="E2186" s="148">
        <v>358</v>
      </c>
      <c r="F2186" s="148">
        <v>1638</v>
      </c>
      <c r="G2186" s="148">
        <v>167</v>
      </c>
      <c r="H2186" s="148">
        <v>77</v>
      </c>
      <c r="I2186" s="147" t="s">
        <v>4537</v>
      </c>
      <c r="J2186" s="147" t="s">
        <v>4537</v>
      </c>
      <c r="K2186" s="147" t="s">
        <v>4537</v>
      </c>
      <c r="L2186" s="147" t="s">
        <v>8512</v>
      </c>
      <c r="M2186" s="147" t="s">
        <v>4537</v>
      </c>
      <c r="N2186" s="147" t="s">
        <v>233</v>
      </c>
      <c r="O2186" s="147" t="s">
        <v>4537</v>
      </c>
      <c r="P2186" s="147" t="s">
        <v>233</v>
      </c>
      <c r="Q2186" s="147" t="s">
        <v>4537</v>
      </c>
      <c r="R2186" s="147" t="s">
        <v>233</v>
      </c>
      <c r="S2186" s="147" t="s">
        <v>4537</v>
      </c>
      <c r="T2186" s="147" t="s">
        <v>233</v>
      </c>
      <c r="U2186" s="150">
        <f t="shared" si="34"/>
        <v>0</v>
      </c>
    </row>
    <row r="2187" spans="1:21" x14ac:dyDescent="0.2">
      <c r="A2187" s="147" t="s">
        <v>3539</v>
      </c>
      <c r="B2187" s="147" t="s">
        <v>5750</v>
      </c>
      <c r="C2187" s="147" t="s">
        <v>43</v>
      </c>
      <c r="D2187" s="147" t="s">
        <v>8516</v>
      </c>
      <c r="E2187" s="148">
        <v>1561</v>
      </c>
      <c r="F2187" s="148">
        <v>2336</v>
      </c>
      <c r="G2187" s="148">
        <v>177</v>
      </c>
      <c r="H2187" s="148">
        <v>607</v>
      </c>
      <c r="I2187" s="147" t="s">
        <v>4537</v>
      </c>
      <c r="J2187" s="147" t="s">
        <v>4537</v>
      </c>
      <c r="K2187" s="147" t="s">
        <v>4537</v>
      </c>
      <c r="L2187" s="147" t="s">
        <v>8512</v>
      </c>
      <c r="M2187" s="147" t="s">
        <v>4537</v>
      </c>
      <c r="N2187" s="147" t="s">
        <v>233</v>
      </c>
      <c r="O2187" s="147" t="s">
        <v>4537</v>
      </c>
      <c r="P2187" s="147" t="s">
        <v>233</v>
      </c>
      <c r="Q2187" s="147" t="s">
        <v>4537</v>
      </c>
      <c r="R2187" s="147" t="s">
        <v>233</v>
      </c>
      <c r="S2187" s="147" t="s">
        <v>4537</v>
      </c>
      <c r="T2187" s="147" t="s">
        <v>233</v>
      </c>
      <c r="U2187" s="150">
        <f t="shared" si="34"/>
        <v>0</v>
      </c>
    </row>
    <row r="2188" spans="1:21" x14ac:dyDescent="0.2">
      <c r="A2188" s="147" t="s">
        <v>3539</v>
      </c>
      <c r="B2188" s="147" t="s">
        <v>7682</v>
      </c>
      <c r="C2188" s="147" t="s">
        <v>63</v>
      </c>
      <c r="D2188" s="147" t="s">
        <v>8516</v>
      </c>
      <c r="E2188" s="148">
        <v>177</v>
      </c>
      <c r="F2188" s="148">
        <v>356</v>
      </c>
      <c r="G2188" s="148">
        <v>106</v>
      </c>
      <c r="H2188" s="148">
        <v>0</v>
      </c>
      <c r="I2188" s="147" t="s">
        <v>4537</v>
      </c>
      <c r="J2188" s="147" t="s">
        <v>4537</v>
      </c>
      <c r="K2188" s="147" t="s">
        <v>4537</v>
      </c>
      <c r="L2188" s="147" t="s">
        <v>8512</v>
      </c>
      <c r="M2188" s="147" t="s">
        <v>4537</v>
      </c>
      <c r="N2188" s="147" t="s">
        <v>233</v>
      </c>
      <c r="O2188" s="147" t="s">
        <v>4537</v>
      </c>
      <c r="P2188" s="147" t="s">
        <v>233</v>
      </c>
      <c r="Q2188" s="147" t="s">
        <v>4537</v>
      </c>
      <c r="R2188" s="147" t="s">
        <v>233</v>
      </c>
      <c r="S2188" s="147" t="s">
        <v>4537</v>
      </c>
      <c r="T2188" s="147" t="s">
        <v>233</v>
      </c>
      <c r="U2188" s="150">
        <f t="shared" si="34"/>
        <v>0</v>
      </c>
    </row>
    <row r="2189" spans="1:21" x14ac:dyDescent="0.2">
      <c r="A2189" s="147" t="s">
        <v>3539</v>
      </c>
      <c r="B2189" s="147" t="s">
        <v>7682</v>
      </c>
      <c r="C2189" s="147" t="s">
        <v>63</v>
      </c>
      <c r="D2189" s="147" t="s">
        <v>8521</v>
      </c>
      <c r="E2189" s="148">
        <v>69</v>
      </c>
      <c r="F2189" s="148">
        <v>0</v>
      </c>
      <c r="G2189" s="148">
        <v>0</v>
      </c>
      <c r="H2189" s="148">
        <v>0</v>
      </c>
      <c r="I2189" s="147" t="s">
        <v>4537</v>
      </c>
      <c r="J2189" s="147" t="s">
        <v>4537</v>
      </c>
      <c r="K2189" s="147" t="s">
        <v>4537</v>
      </c>
      <c r="L2189" s="147" t="s">
        <v>8512</v>
      </c>
      <c r="M2189" s="147" t="s">
        <v>4537</v>
      </c>
      <c r="N2189" s="147" t="s">
        <v>233</v>
      </c>
      <c r="O2189" s="147" t="s">
        <v>4537</v>
      </c>
      <c r="P2189" s="147" t="s">
        <v>233</v>
      </c>
      <c r="Q2189" s="147" t="s">
        <v>4537</v>
      </c>
      <c r="R2189" s="147" t="s">
        <v>233</v>
      </c>
      <c r="S2189" s="147" t="s">
        <v>4537</v>
      </c>
      <c r="T2189" s="147" t="s">
        <v>233</v>
      </c>
      <c r="U2189" s="150">
        <f t="shared" si="34"/>
        <v>0</v>
      </c>
    </row>
    <row r="2190" spans="1:21" x14ac:dyDescent="0.2">
      <c r="A2190" s="147" t="s">
        <v>3539</v>
      </c>
      <c r="B2190" s="147" t="s">
        <v>321</v>
      </c>
      <c r="C2190" s="147" t="s">
        <v>63</v>
      </c>
      <c r="D2190" s="147" t="s">
        <v>8521</v>
      </c>
      <c r="E2190" s="148">
        <v>165</v>
      </c>
      <c r="F2190" s="148">
        <v>0</v>
      </c>
      <c r="G2190" s="148">
        <v>0</v>
      </c>
      <c r="H2190" s="148">
        <v>0</v>
      </c>
      <c r="I2190" s="147" t="s">
        <v>4537</v>
      </c>
      <c r="J2190" s="147" t="s">
        <v>4537</v>
      </c>
      <c r="K2190" s="147" t="s">
        <v>4537</v>
      </c>
      <c r="L2190" s="147" t="s">
        <v>8515</v>
      </c>
      <c r="M2190" s="147" t="s">
        <v>4537</v>
      </c>
      <c r="N2190" s="147" t="s">
        <v>233</v>
      </c>
      <c r="O2190" s="147" t="s">
        <v>4537</v>
      </c>
      <c r="P2190" s="147" t="s">
        <v>233</v>
      </c>
      <c r="Q2190" s="147" t="s">
        <v>4537</v>
      </c>
      <c r="R2190" s="147" t="s">
        <v>233</v>
      </c>
      <c r="S2190" s="147" t="s">
        <v>4537</v>
      </c>
      <c r="T2190" s="147" t="s">
        <v>233</v>
      </c>
      <c r="U2190" s="150">
        <f t="shared" si="34"/>
        <v>0</v>
      </c>
    </row>
    <row r="2191" spans="1:21" x14ac:dyDescent="0.2">
      <c r="A2191" s="147" t="s">
        <v>3539</v>
      </c>
      <c r="B2191" s="147" t="s">
        <v>746</v>
      </c>
      <c r="C2191" s="147" t="s">
        <v>63</v>
      </c>
      <c r="D2191" s="147" t="s">
        <v>8521</v>
      </c>
      <c r="E2191" s="148">
        <v>100</v>
      </c>
      <c r="F2191" s="148">
        <v>0</v>
      </c>
      <c r="G2191" s="148">
        <v>0</v>
      </c>
      <c r="H2191" s="148">
        <v>0</v>
      </c>
      <c r="I2191" s="147" t="s">
        <v>4537</v>
      </c>
      <c r="J2191" s="147" t="s">
        <v>4537</v>
      </c>
      <c r="K2191" s="147" t="s">
        <v>4537</v>
      </c>
      <c r="L2191" s="147" t="s">
        <v>8515</v>
      </c>
      <c r="M2191" s="147" t="s">
        <v>4537</v>
      </c>
      <c r="N2191" s="147" t="s">
        <v>233</v>
      </c>
      <c r="O2191" s="147" t="s">
        <v>4537</v>
      </c>
      <c r="P2191" s="147" t="s">
        <v>233</v>
      </c>
      <c r="Q2191" s="147" t="s">
        <v>4537</v>
      </c>
      <c r="R2191" s="147" t="s">
        <v>233</v>
      </c>
      <c r="S2191" s="147" t="s">
        <v>4537</v>
      </c>
      <c r="T2191" s="147" t="s">
        <v>233</v>
      </c>
      <c r="U2191" s="150">
        <f t="shared" si="34"/>
        <v>0</v>
      </c>
    </row>
    <row r="2192" spans="1:21" x14ac:dyDescent="0.2">
      <c r="A2192" s="147" t="s">
        <v>3539</v>
      </c>
      <c r="B2192" s="147" t="s">
        <v>4726</v>
      </c>
      <c r="C2192" s="147" t="s">
        <v>43</v>
      </c>
      <c r="D2192" s="147" t="s">
        <v>8521</v>
      </c>
      <c r="E2192" s="148">
        <v>71</v>
      </c>
      <c r="F2192" s="148">
        <v>0</v>
      </c>
      <c r="G2192" s="148">
        <v>0</v>
      </c>
      <c r="H2192" s="148">
        <v>0</v>
      </c>
      <c r="I2192" s="147" t="s">
        <v>4537</v>
      </c>
      <c r="J2192" s="147" t="s">
        <v>4537</v>
      </c>
      <c r="K2192" s="147" t="s">
        <v>4537</v>
      </c>
      <c r="L2192" s="147" t="s">
        <v>8512</v>
      </c>
      <c r="M2192" s="147" t="s">
        <v>4537</v>
      </c>
      <c r="N2192" s="147" t="s">
        <v>233</v>
      </c>
      <c r="O2192" s="147" t="s">
        <v>4537</v>
      </c>
      <c r="P2192" s="147" t="s">
        <v>233</v>
      </c>
      <c r="Q2192" s="147" t="s">
        <v>4537</v>
      </c>
      <c r="R2192" s="147" t="s">
        <v>233</v>
      </c>
      <c r="S2192" s="147" t="s">
        <v>4537</v>
      </c>
      <c r="T2192" s="147" t="s">
        <v>233</v>
      </c>
      <c r="U2192" s="150">
        <f t="shared" si="34"/>
        <v>0</v>
      </c>
    </row>
    <row r="2193" spans="1:21" x14ac:dyDescent="0.2">
      <c r="A2193" s="147" t="s">
        <v>3539</v>
      </c>
      <c r="B2193" s="147" t="s">
        <v>6222</v>
      </c>
      <c r="C2193" s="147" t="s">
        <v>544</v>
      </c>
      <c r="D2193" s="147" t="s">
        <v>8521</v>
      </c>
      <c r="E2193" s="148">
        <v>10</v>
      </c>
      <c r="F2193" s="148">
        <v>0</v>
      </c>
      <c r="G2193" s="148">
        <v>0</v>
      </c>
      <c r="H2193" s="148">
        <v>0</v>
      </c>
      <c r="I2193" s="147" t="s">
        <v>4537</v>
      </c>
      <c r="J2193" s="147" t="s">
        <v>4537</v>
      </c>
      <c r="K2193" s="147" t="s">
        <v>4537</v>
      </c>
      <c r="L2193" s="147" t="s">
        <v>8512</v>
      </c>
      <c r="M2193" s="147" t="s">
        <v>4537</v>
      </c>
      <c r="N2193" s="147" t="s">
        <v>233</v>
      </c>
      <c r="O2193" s="147" t="s">
        <v>4537</v>
      </c>
      <c r="P2193" s="147" t="s">
        <v>233</v>
      </c>
      <c r="Q2193" s="147" t="s">
        <v>4537</v>
      </c>
      <c r="R2193" s="147" t="s">
        <v>233</v>
      </c>
      <c r="S2193" s="147" t="s">
        <v>4537</v>
      </c>
      <c r="T2193" s="147" t="s">
        <v>233</v>
      </c>
      <c r="U2193" s="150">
        <f t="shared" si="34"/>
        <v>0</v>
      </c>
    </row>
    <row r="2194" spans="1:21" x14ac:dyDescent="0.2">
      <c r="A2194" s="147" t="s">
        <v>3539</v>
      </c>
      <c r="B2194" s="147" t="s">
        <v>7482</v>
      </c>
      <c r="C2194" s="147" t="s">
        <v>544</v>
      </c>
      <c r="D2194" s="147" t="s">
        <v>8521</v>
      </c>
      <c r="E2194" s="148">
        <v>80</v>
      </c>
      <c r="F2194" s="148">
        <v>0</v>
      </c>
      <c r="G2194" s="148">
        <v>0</v>
      </c>
      <c r="H2194" s="148">
        <v>0</v>
      </c>
      <c r="I2194" s="147" t="s">
        <v>4537</v>
      </c>
      <c r="J2194" s="147" t="s">
        <v>4537</v>
      </c>
      <c r="K2194" s="147" t="s">
        <v>4537</v>
      </c>
      <c r="L2194" s="147" t="s">
        <v>8512</v>
      </c>
      <c r="M2194" s="147" t="s">
        <v>4537</v>
      </c>
      <c r="N2194" s="147" t="s">
        <v>233</v>
      </c>
      <c r="O2194" s="147" t="s">
        <v>4537</v>
      </c>
      <c r="P2194" s="147" t="s">
        <v>233</v>
      </c>
      <c r="Q2194" s="147" t="s">
        <v>4537</v>
      </c>
      <c r="R2194" s="147" t="s">
        <v>233</v>
      </c>
      <c r="S2194" s="147" t="s">
        <v>4537</v>
      </c>
      <c r="T2194" s="147" t="s">
        <v>233</v>
      </c>
      <c r="U2194" s="150">
        <f t="shared" si="34"/>
        <v>0</v>
      </c>
    </row>
    <row r="2195" spans="1:21" x14ac:dyDescent="0.2">
      <c r="A2195" s="147" t="s">
        <v>3539</v>
      </c>
      <c r="B2195" s="147" t="s">
        <v>7482</v>
      </c>
      <c r="C2195" s="147" t="s">
        <v>544</v>
      </c>
      <c r="D2195" s="147" t="s">
        <v>8521</v>
      </c>
      <c r="E2195" s="148">
        <v>62</v>
      </c>
      <c r="F2195" s="148">
        <v>0</v>
      </c>
      <c r="G2195" s="148">
        <v>0</v>
      </c>
      <c r="H2195" s="148">
        <v>0</v>
      </c>
      <c r="I2195" s="147" t="s">
        <v>4537</v>
      </c>
      <c r="J2195" s="147" t="s">
        <v>4537</v>
      </c>
      <c r="K2195" s="147" t="s">
        <v>4537</v>
      </c>
      <c r="L2195" s="147" t="s">
        <v>8512</v>
      </c>
      <c r="M2195" s="147" t="s">
        <v>4537</v>
      </c>
      <c r="N2195" s="147" t="s">
        <v>233</v>
      </c>
      <c r="O2195" s="147" t="s">
        <v>4537</v>
      </c>
      <c r="P2195" s="147" t="s">
        <v>233</v>
      </c>
      <c r="Q2195" s="147" t="s">
        <v>4537</v>
      </c>
      <c r="R2195" s="147" t="s">
        <v>233</v>
      </c>
      <c r="S2195" s="147" t="s">
        <v>4537</v>
      </c>
      <c r="T2195" s="147" t="s">
        <v>233</v>
      </c>
      <c r="U2195" s="150">
        <f t="shared" si="34"/>
        <v>0</v>
      </c>
    </row>
    <row r="2196" spans="1:21" x14ac:dyDescent="0.2">
      <c r="A2196" s="147" t="s">
        <v>3539</v>
      </c>
      <c r="B2196" s="147" t="s">
        <v>6222</v>
      </c>
      <c r="C2196" s="147" t="s">
        <v>544</v>
      </c>
      <c r="D2196" s="147" t="s">
        <v>8521</v>
      </c>
      <c r="E2196" s="148">
        <v>42</v>
      </c>
      <c r="F2196" s="148">
        <v>0</v>
      </c>
      <c r="G2196" s="148">
        <v>0</v>
      </c>
      <c r="H2196" s="148">
        <v>0</v>
      </c>
      <c r="I2196" s="147" t="s">
        <v>4537</v>
      </c>
      <c r="J2196" s="147" t="s">
        <v>4537</v>
      </c>
      <c r="K2196" s="147" t="s">
        <v>4537</v>
      </c>
      <c r="L2196" s="147" t="s">
        <v>8512</v>
      </c>
      <c r="M2196" s="147" t="s">
        <v>4537</v>
      </c>
      <c r="N2196" s="147" t="s">
        <v>233</v>
      </c>
      <c r="O2196" s="147" t="s">
        <v>4537</v>
      </c>
      <c r="P2196" s="147" t="s">
        <v>233</v>
      </c>
      <c r="Q2196" s="147" t="s">
        <v>4537</v>
      </c>
      <c r="R2196" s="147" t="s">
        <v>233</v>
      </c>
      <c r="S2196" s="147" t="s">
        <v>4537</v>
      </c>
      <c r="T2196" s="147" t="s">
        <v>233</v>
      </c>
      <c r="U2196" s="150">
        <f t="shared" si="34"/>
        <v>0</v>
      </c>
    </row>
    <row r="2197" spans="1:21" x14ac:dyDescent="0.2">
      <c r="A2197" s="147" t="s">
        <v>3539</v>
      </c>
      <c r="B2197" s="147" t="s">
        <v>746</v>
      </c>
      <c r="C2197" s="147" t="s">
        <v>63</v>
      </c>
      <c r="D2197" s="147" t="s">
        <v>8521</v>
      </c>
      <c r="E2197" s="148">
        <v>103</v>
      </c>
      <c r="F2197" s="148">
        <v>0</v>
      </c>
      <c r="G2197" s="148">
        <v>0</v>
      </c>
      <c r="H2197" s="148">
        <v>0</v>
      </c>
      <c r="I2197" s="147" t="s">
        <v>4537</v>
      </c>
      <c r="J2197" s="147" t="s">
        <v>4537</v>
      </c>
      <c r="K2197" s="147" t="s">
        <v>4537</v>
      </c>
      <c r="L2197" s="147" t="s">
        <v>8515</v>
      </c>
      <c r="M2197" s="147" t="s">
        <v>4537</v>
      </c>
      <c r="N2197" s="147" t="s">
        <v>233</v>
      </c>
      <c r="O2197" s="147" t="s">
        <v>4537</v>
      </c>
      <c r="P2197" s="147" t="s">
        <v>233</v>
      </c>
      <c r="Q2197" s="147" t="s">
        <v>4537</v>
      </c>
      <c r="R2197" s="147" t="s">
        <v>233</v>
      </c>
      <c r="S2197" s="147" t="s">
        <v>4537</v>
      </c>
      <c r="T2197" s="147" t="s">
        <v>233</v>
      </c>
      <c r="U2197" s="150">
        <f t="shared" si="34"/>
        <v>0</v>
      </c>
    </row>
    <row r="2198" spans="1:21" x14ac:dyDescent="0.2">
      <c r="A2198" s="147" t="s">
        <v>3539</v>
      </c>
      <c r="B2198" s="147" t="s">
        <v>6941</v>
      </c>
      <c r="C2198" s="147" t="s">
        <v>107</v>
      </c>
      <c r="D2198" s="147" t="s">
        <v>8521</v>
      </c>
      <c r="E2198" s="148">
        <v>108</v>
      </c>
      <c r="F2198" s="148">
        <v>0</v>
      </c>
      <c r="G2198" s="148">
        <v>0</v>
      </c>
      <c r="H2198" s="148">
        <v>0</v>
      </c>
      <c r="I2198" s="147" t="s">
        <v>4537</v>
      </c>
      <c r="J2198" s="147" t="s">
        <v>4537</v>
      </c>
      <c r="K2198" s="147" t="s">
        <v>4537</v>
      </c>
      <c r="L2198" s="147" t="s">
        <v>8512</v>
      </c>
      <c r="M2198" s="147" t="s">
        <v>4537</v>
      </c>
      <c r="N2198" s="147" t="s">
        <v>233</v>
      </c>
      <c r="O2198" s="147" t="s">
        <v>4537</v>
      </c>
      <c r="P2198" s="147" t="s">
        <v>233</v>
      </c>
      <c r="Q2198" s="147" t="s">
        <v>4537</v>
      </c>
      <c r="R2198" s="147" t="s">
        <v>233</v>
      </c>
      <c r="S2198" s="147" t="s">
        <v>4537</v>
      </c>
      <c r="T2198" s="147" t="s">
        <v>233</v>
      </c>
      <c r="U2198" s="150">
        <f t="shared" si="34"/>
        <v>0</v>
      </c>
    </row>
    <row r="2199" spans="1:21" x14ac:dyDescent="0.2">
      <c r="A2199" s="147" t="s">
        <v>3539</v>
      </c>
      <c r="B2199" s="147" t="s">
        <v>4484</v>
      </c>
      <c r="C2199" s="147" t="s">
        <v>366</v>
      </c>
      <c r="D2199" s="147" t="s">
        <v>8514</v>
      </c>
      <c r="E2199" s="148">
        <v>1361</v>
      </c>
      <c r="F2199" s="148">
        <v>1694</v>
      </c>
      <c r="G2199" s="148">
        <v>0</v>
      </c>
      <c r="H2199" s="148">
        <v>0</v>
      </c>
      <c r="I2199" s="147" t="s">
        <v>4537</v>
      </c>
      <c r="J2199" s="147" t="s">
        <v>4537</v>
      </c>
      <c r="K2199" s="147" t="s">
        <v>4537</v>
      </c>
      <c r="L2199" s="147" t="s">
        <v>8512</v>
      </c>
      <c r="M2199" s="147" t="s">
        <v>4537</v>
      </c>
      <c r="N2199" s="147" t="s">
        <v>233</v>
      </c>
      <c r="O2199" s="147" t="s">
        <v>4537</v>
      </c>
      <c r="P2199" s="147" t="s">
        <v>233</v>
      </c>
      <c r="Q2199" s="147" t="s">
        <v>4537</v>
      </c>
      <c r="R2199" s="147" t="s">
        <v>233</v>
      </c>
      <c r="S2199" s="147" t="s">
        <v>4537</v>
      </c>
      <c r="T2199" s="147" t="s">
        <v>233</v>
      </c>
      <c r="U2199" s="150">
        <f t="shared" si="34"/>
        <v>0</v>
      </c>
    </row>
    <row r="2200" spans="1:21" x14ac:dyDescent="0.2">
      <c r="A2200" s="147" t="s">
        <v>3539</v>
      </c>
      <c r="B2200" s="147" t="s">
        <v>4485</v>
      </c>
      <c r="C2200" s="147" t="s">
        <v>366</v>
      </c>
      <c r="D2200" s="147" t="s">
        <v>8514</v>
      </c>
      <c r="E2200" s="148">
        <v>571</v>
      </c>
      <c r="F2200" s="148">
        <v>571</v>
      </c>
      <c r="G2200" s="148">
        <v>204</v>
      </c>
      <c r="H2200" s="148">
        <v>5</v>
      </c>
      <c r="I2200" s="147" t="s">
        <v>4537</v>
      </c>
      <c r="J2200" s="147" t="s">
        <v>4537</v>
      </c>
      <c r="K2200" s="147" t="s">
        <v>4537</v>
      </c>
      <c r="L2200" s="147" t="s">
        <v>8512</v>
      </c>
      <c r="M2200" s="147" t="s">
        <v>4537</v>
      </c>
      <c r="N2200" s="147" t="s">
        <v>233</v>
      </c>
      <c r="O2200" s="147" t="s">
        <v>4537</v>
      </c>
      <c r="P2200" s="147" t="s">
        <v>233</v>
      </c>
      <c r="Q2200" s="147" t="s">
        <v>4537</v>
      </c>
      <c r="R2200" s="147" t="s">
        <v>233</v>
      </c>
      <c r="S2200" s="147" t="s">
        <v>4537</v>
      </c>
      <c r="T2200" s="147" t="s">
        <v>233</v>
      </c>
      <c r="U2200" s="150">
        <f t="shared" si="34"/>
        <v>0</v>
      </c>
    </row>
    <row r="2201" spans="1:21" x14ac:dyDescent="0.2">
      <c r="A2201" s="147" t="s">
        <v>3539</v>
      </c>
      <c r="B2201" s="147" t="s">
        <v>3510</v>
      </c>
      <c r="C2201" s="147" t="s">
        <v>366</v>
      </c>
      <c r="D2201" s="147" t="s">
        <v>8514</v>
      </c>
      <c r="E2201" s="148">
        <v>48</v>
      </c>
      <c r="F2201" s="148">
        <v>240</v>
      </c>
      <c r="G2201" s="148">
        <v>0</v>
      </c>
      <c r="H2201" s="148">
        <v>0</v>
      </c>
      <c r="I2201" s="147" t="s">
        <v>4537</v>
      </c>
      <c r="J2201" s="147" t="s">
        <v>4537</v>
      </c>
      <c r="K2201" s="147" t="s">
        <v>4537</v>
      </c>
      <c r="L2201" s="147" t="s">
        <v>8515</v>
      </c>
      <c r="M2201" s="147" t="s">
        <v>4537</v>
      </c>
      <c r="N2201" s="147" t="s">
        <v>233</v>
      </c>
      <c r="O2201" s="147" t="s">
        <v>4537</v>
      </c>
      <c r="P2201" s="147" t="s">
        <v>233</v>
      </c>
      <c r="Q2201" s="147" t="s">
        <v>4537</v>
      </c>
      <c r="R2201" s="147" t="s">
        <v>233</v>
      </c>
      <c r="S2201" s="147" t="s">
        <v>4537</v>
      </c>
      <c r="T2201" s="147" t="s">
        <v>233</v>
      </c>
      <c r="U2201" s="150">
        <f t="shared" si="34"/>
        <v>0</v>
      </c>
    </row>
    <row r="2202" spans="1:21" x14ac:dyDescent="0.2">
      <c r="A2202" s="147" t="s">
        <v>3539</v>
      </c>
      <c r="B2202" s="147" t="s">
        <v>4486</v>
      </c>
      <c r="C2202" s="147" t="s">
        <v>366</v>
      </c>
      <c r="D2202" s="147" t="s">
        <v>8514</v>
      </c>
      <c r="E2202" s="148">
        <v>88</v>
      </c>
      <c r="F2202" s="148">
        <v>0</v>
      </c>
      <c r="G2202" s="148">
        <v>0</v>
      </c>
      <c r="H2202" s="148">
        <v>0</v>
      </c>
      <c r="I2202" s="147" t="s">
        <v>4537</v>
      </c>
      <c r="J2202" s="147" t="s">
        <v>4537</v>
      </c>
      <c r="K2202" s="147" t="s">
        <v>4537</v>
      </c>
      <c r="L2202" s="147" t="s">
        <v>8512</v>
      </c>
      <c r="M2202" s="147" t="s">
        <v>4537</v>
      </c>
      <c r="N2202" s="147" t="s">
        <v>233</v>
      </c>
      <c r="O2202" s="147" t="s">
        <v>4537</v>
      </c>
      <c r="P2202" s="147" t="s">
        <v>233</v>
      </c>
      <c r="Q2202" s="147" t="s">
        <v>4537</v>
      </c>
      <c r="R2202" s="147" t="s">
        <v>233</v>
      </c>
      <c r="S2202" s="147" t="s">
        <v>4537</v>
      </c>
      <c r="T2202" s="147" t="s">
        <v>233</v>
      </c>
      <c r="U2202" s="150">
        <f t="shared" si="34"/>
        <v>0</v>
      </c>
    </row>
    <row r="2203" spans="1:21" x14ac:dyDescent="0.2">
      <c r="A2203" s="147" t="s">
        <v>3539</v>
      </c>
      <c r="B2203" s="147" t="s">
        <v>1818</v>
      </c>
      <c r="C2203" s="147" t="s">
        <v>366</v>
      </c>
      <c r="D2203" s="147" t="s">
        <v>8514</v>
      </c>
      <c r="E2203" s="148">
        <v>0</v>
      </c>
      <c r="F2203" s="148">
        <v>0</v>
      </c>
      <c r="G2203" s="148">
        <v>0</v>
      </c>
      <c r="H2203" s="148">
        <v>0</v>
      </c>
      <c r="I2203" s="147" t="s">
        <v>4537</v>
      </c>
      <c r="J2203" s="147" t="s">
        <v>4537</v>
      </c>
      <c r="K2203" s="147" t="s">
        <v>4537</v>
      </c>
      <c r="L2203" s="147" t="s">
        <v>8512</v>
      </c>
      <c r="M2203" s="147" t="s">
        <v>4537</v>
      </c>
      <c r="N2203" s="147" t="s">
        <v>233</v>
      </c>
      <c r="O2203" s="147" t="s">
        <v>4537</v>
      </c>
      <c r="P2203" s="147" t="s">
        <v>233</v>
      </c>
      <c r="Q2203" s="147" t="s">
        <v>4537</v>
      </c>
      <c r="R2203" s="147" t="s">
        <v>233</v>
      </c>
      <c r="S2203" s="147" t="s">
        <v>4537</v>
      </c>
      <c r="T2203" s="147" t="s">
        <v>233</v>
      </c>
      <c r="U2203" s="150">
        <f t="shared" si="34"/>
        <v>0</v>
      </c>
    </row>
    <row r="2204" spans="1:21" x14ac:dyDescent="0.2">
      <c r="A2204" s="147" t="s">
        <v>3539</v>
      </c>
      <c r="B2204" s="147" t="s">
        <v>3510</v>
      </c>
      <c r="C2204" s="147" t="s">
        <v>366</v>
      </c>
      <c r="D2204" s="147" t="s">
        <v>8514</v>
      </c>
      <c r="E2204" s="148">
        <v>0</v>
      </c>
      <c r="F2204" s="148">
        <v>0</v>
      </c>
      <c r="G2204" s="148">
        <v>0</v>
      </c>
      <c r="H2204" s="148">
        <v>0</v>
      </c>
      <c r="I2204" s="147" t="s">
        <v>4537</v>
      </c>
      <c r="J2204" s="147" t="s">
        <v>4537</v>
      </c>
      <c r="K2204" s="147" t="s">
        <v>4537</v>
      </c>
      <c r="L2204" s="147" t="s">
        <v>8515</v>
      </c>
      <c r="M2204" s="147" t="s">
        <v>4537</v>
      </c>
      <c r="N2204" s="147" t="s">
        <v>233</v>
      </c>
      <c r="O2204" s="147" t="s">
        <v>4537</v>
      </c>
      <c r="P2204" s="147" t="s">
        <v>233</v>
      </c>
      <c r="Q2204" s="147" t="s">
        <v>4537</v>
      </c>
      <c r="R2204" s="147" t="s">
        <v>233</v>
      </c>
      <c r="S2204" s="147" t="s">
        <v>4537</v>
      </c>
      <c r="T2204" s="147" t="s">
        <v>233</v>
      </c>
      <c r="U2204" s="150">
        <f t="shared" si="34"/>
        <v>0</v>
      </c>
    </row>
    <row r="2205" spans="1:21" x14ac:dyDescent="0.2">
      <c r="A2205" s="147" t="s">
        <v>3539</v>
      </c>
      <c r="B2205" s="147" t="s">
        <v>4484</v>
      </c>
      <c r="C2205" s="147" t="s">
        <v>366</v>
      </c>
      <c r="D2205" s="147" t="s">
        <v>8521</v>
      </c>
      <c r="E2205" s="148">
        <v>75</v>
      </c>
      <c r="F2205" s="148">
        <v>843</v>
      </c>
      <c r="G2205" s="148">
        <v>263</v>
      </c>
      <c r="H2205" s="148">
        <v>0</v>
      </c>
      <c r="I2205" s="147" t="s">
        <v>4537</v>
      </c>
      <c r="J2205" s="147" t="s">
        <v>4537</v>
      </c>
      <c r="K2205" s="147" t="s">
        <v>4537</v>
      </c>
      <c r="L2205" s="147" t="s">
        <v>8512</v>
      </c>
      <c r="M2205" s="147" t="s">
        <v>4537</v>
      </c>
      <c r="N2205" s="147" t="s">
        <v>233</v>
      </c>
      <c r="O2205" s="147" t="s">
        <v>4537</v>
      </c>
      <c r="P2205" s="147" t="s">
        <v>233</v>
      </c>
      <c r="Q2205" s="147" t="s">
        <v>4537</v>
      </c>
      <c r="R2205" s="147" t="s">
        <v>233</v>
      </c>
      <c r="S2205" s="147" t="s">
        <v>4537</v>
      </c>
      <c r="T2205" s="147" t="s">
        <v>233</v>
      </c>
      <c r="U2205" s="150">
        <f t="shared" si="34"/>
        <v>0</v>
      </c>
    </row>
    <row r="2206" spans="1:21" x14ac:dyDescent="0.2">
      <c r="A2206" s="147" t="s">
        <v>3539</v>
      </c>
      <c r="B2206" s="147" t="s">
        <v>7880</v>
      </c>
      <c r="C2206" s="147" t="s">
        <v>366</v>
      </c>
      <c r="D2206" s="147" t="s">
        <v>8521</v>
      </c>
      <c r="E2206" s="148">
        <v>572</v>
      </c>
      <c r="F2206" s="148">
        <v>3949</v>
      </c>
      <c r="G2206" s="148">
        <v>0</v>
      </c>
      <c r="H2206" s="148">
        <v>0</v>
      </c>
      <c r="I2206" s="147" t="s">
        <v>4537</v>
      </c>
      <c r="J2206" s="147" t="s">
        <v>4537</v>
      </c>
      <c r="K2206" s="147" t="s">
        <v>4537</v>
      </c>
      <c r="L2206" s="147" t="s">
        <v>8515</v>
      </c>
      <c r="M2206" s="147" t="s">
        <v>4537</v>
      </c>
      <c r="N2206" s="147" t="s">
        <v>233</v>
      </c>
      <c r="O2206" s="147" t="s">
        <v>4537</v>
      </c>
      <c r="P2206" s="147" t="s">
        <v>233</v>
      </c>
      <c r="Q2206" s="147" t="s">
        <v>4537</v>
      </c>
      <c r="R2206" s="147" t="s">
        <v>233</v>
      </c>
      <c r="S2206" s="147" t="s">
        <v>4537</v>
      </c>
      <c r="T2206" s="147" t="s">
        <v>233</v>
      </c>
      <c r="U2206" s="150">
        <f t="shared" si="34"/>
        <v>0</v>
      </c>
    </row>
    <row r="2207" spans="1:21" x14ac:dyDescent="0.2">
      <c r="A2207" s="147" t="s">
        <v>3539</v>
      </c>
      <c r="B2207" s="147" t="s">
        <v>4486</v>
      </c>
      <c r="C2207" s="147" t="s">
        <v>366</v>
      </c>
      <c r="D2207" s="147" t="s">
        <v>8521</v>
      </c>
      <c r="E2207" s="148">
        <v>44</v>
      </c>
      <c r="F2207" s="148">
        <v>306</v>
      </c>
      <c r="G2207" s="148">
        <v>0</v>
      </c>
      <c r="H2207" s="148">
        <v>0</v>
      </c>
      <c r="I2207" s="147" t="s">
        <v>4537</v>
      </c>
      <c r="J2207" s="147" t="s">
        <v>4537</v>
      </c>
      <c r="K2207" s="147" t="s">
        <v>4537</v>
      </c>
      <c r="L2207" s="147" t="s">
        <v>8515</v>
      </c>
      <c r="M2207" s="147" t="s">
        <v>4537</v>
      </c>
      <c r="N2207" s="147" t="s">
        <v>233</v>
      </c>
      <c r="O2207" s="147" t="s">
        <v>4537</v>
      </c>
      <c r="P2207" s="147" t="s">
        <v>233</v>
      </c>
      <c r="Q2207" s="147" t="s">
        <v>4537</v>
      </c>
      <c r="R2207" s="147" t="s">
        <v>233</v>
      </c>
      <c r="S2207" s="147" t="s">
        <v>4537</v>
      </c>
      <c r="T2207" s="147" t="s">
        <v>233</v>
      </c>
      <c r="U2207" s="150">
        <f t="shared" si="34"/>
        <v>0</v>
      </c>
    </row>
    <row r="2208" spans="1:21" x14ac:dyDescent="0.2">
      <c r="A2208" s="147" t="s">
        <v>3539</v>
      </c>
      <c r="B2208" s="147" t="s">
        <v>4488</v>
      </c>
      <c r="C2208" s="147" t="s">
        <v>366</v>
      </c>
      <c r="D2208" s="147" t="s">
        <v>8521</v>
      </c>
      <c r="E2208" s="148">
        <v>950</v>
      </c>
      <c r="F2208" s="148">
        <v>0</v>
      </c>
      <c r="G2208" s="148">
        <v>0</v>
      </c>
      <c r="H2208" s="148">
        <v>0</v>
      </c>
      <c r="I2208" s="147" t="s">
        <v>4537</v>
      </c>
      <c r="J2208" s="147" t="s">
        <v>4537</v>
      </c>
      <c r="K2208" s="147" t="s">
        <v>4537</v>
      </c>
      <c r="L2208" s="147" t="s">
        <v>8515</v>
      </c>
      <c r="M2208" s="147" t="s">
        <v>4537</v>
      </c>
      <c r="N2208" s="147" t="s">
        <v>233</v>
      </c>
      <c r="O2208" s="147" t="s">
        <v>4537</v>
      </c>
      <c r="P2208" s="147" t="s">
        <v>233</v>
      </c>
      <c r="Q2208" s="147" t="s">
        <v>4537</v>
      </c>
      <c r="R2208" s="147" t="s">
        <v>233</v>
      </c>
      <c r="S2208" s="147" t="s">
        <v>4537</v>
      </c>
      <c r="T2208" s="147" t="s">
        <v>233</v>
      </c>
      <c r="U2208" s="150">
        <f t="shared" si="34"/>
        <v>0</v>
      </c>
    </row>
    <row r="2209" spans="1:21" x14ac:dyDescent="0.2">
      <c r="A2209" s="147" t="s">
        <v>3539</v>
      </c>
      <c r="B2209" s="147" t="s">
        <v>4484</v>
      </c>
      <c r="C2209" s="147" t="s">
        <v>366</v>
      </c>
      <c r="D2209" s="147" t="s">
        <v>8521</v>
      </c>
      <c r="E2209" s="148">
        <v>225</v>
      </c>
      <c r="F2209" s="148">
        <v>0</v>
      </c>
      <c r="G2209" s="148">
        <v>0</v>
      </c>
      <c r="H2209" s="148">
        <v>0</v>
      </c>
      <c r="I2209" s="147" t="s">
        <v>4537</v>
      </c>
      <c r="J2209" s="147" t="s">
        <v>4537</v>
      </c>
      <c r="K2209" s="147" t="s">
        <v>4537</v>
      </c>
      <c r="L2209" s="147" t="s">
        <v>8515</v>
      </c>
      <c r="M2209" s="147" t="s">
        <v>4537</v>
      </c>
      <c r="N2209" s="147" t="s">
        <v>233</v>
      </c>
      <c r="O2209" s="147" t="s">
        <v>4537</v>
      </c>
      <c r="P2209" s="147" t="s">
        <v>233</v>
      </c>
      <c r="Q2209" s="147" t="s">
        <v>4537</v>
      </c>
      <c r="R2209" s="147" t="s">
        <v>233</v>
      </c>
      <c r="S2209" s="147" t="s">
        <v>4537</v>
      </c>
      <c r="T2209" s="147" t="s">
        <v>233</v>
      </c>
      <c r="U2209" s="150">
        <f t="shared" si="34"/>
        <v>0</v>
      </c>
    </row>
    <row r="2210" spans="1:21" x14ac:dyDescent="0.2">
      <c r="A2210" s="147" t="s">
        <v>3539</v>
      </c>
      <c r="B2210" s="147" t="s">
        <v>4489</v>
      </c>
      <c r="C2210" s="147" t="s">
        <v>366</v>
      </c>
      <c r="D2210" s="147" t="s">
        <v>8516</v>
      </c>
      <c r="E2210" s="148">
        <v>35</v>
      </c>
      <c r="F2210" s="148">
        <v>124</v>
      </c>
      <c r="G2210" s="148">
        <v>0</v>
      </c>
      <c r="H2210" s="148">
        <v>0</v>
      </c>
      <c r="I2210" s="147" t="s">
        <v>4537</v>
      </c>
      <c r="J2210" s="147" t="s">
        <v>4537</v>
      </c>
      <c r="K2210" s="147" t="s">
        <v>4537</v>
      </c>
      <c r="L2210" s="147" t="s">
        <v>8515</v>
      </c>
      <c r="M2210" s="147" t="s">
        <v>4537</v>
      </c>
      <c r="N2210" s="147" t="s">
        <v>233</v>
      </c>
      <c r="O2210" s="147" t="s">
        <v>4537</v>
      </c>
      <c r="P2210" s="147" t="s">
        <v>233</v>
      </c>
      <c r="Q2210" s="147" t="s">
        <v>4537</v>
      </c>
      <c r="R2210" s="147" t="s">
        <v>233</v>
      </c>
      <c r="S2210" s="147" t="s">
        <v>4537</v>
      </c>
      <c r="T2210" s="147" t="s">
        <v>233</v>
      </c>
      <c r="U2210" s="150">
        <f t="shared" si="34"/>
        <v>0</v>
      </c>
    </row>
    <row r="2211" spans="1:21" x14ac:dyDescent="0.2">
      <c r="A2211" s="147" t="s">
        <v>3539</v>
      </c>
      <c r="B2211" s="147" t="s">
        <v>3541</v>
      </c>
      <c r="C2211" s="147" t="s">
        <v>366</v>
      </c>
      <c r="D2211" s="147" t="s">
        <v>8516</v>
      </c>
      <c r="E2211" s="148">
        <v>1086</v>
      </c>
      <c r="F2211" s="148">
        <v>3988</v>
      </c>
      <c r="G2211" s="148">
        <v>0</v>
      </c>
      <c r="H2211" s="148">
        <v>0</v>
      </c>
      <c r="I2211" s="147" t="s">
        <v>4537</v>
      </c>
      <c r="J2211" s="147" t="s">
        <v>4537</v>
      </c>
      <c r="K2211" s="147" t="s">
        <v>4537</v>
      </c>
      <c r="L2211" s="147" t="s">
        <v>8515</v>
      </c>
      <c r="M2211" s="147" t="s">
        <v>4537</v>
      </c>
      <c r="N2211" s="147" t="s">
        <v>233</v>
      </c>
      <c r="O2211" s="147" t="s">
        <v>4537</v>
      </c>
      <c r="P2211" s="147" t="s">
        <v>233</v>
      </c>
      <c r="Q2211" s="147" t="s">
        <v>4537</v>
      </c>
      <c r="R2211" s="147" t="s">
        <v>233</v>
      </c>
      <c r="S2211" s="147" t="s">
        <v>4537</v>
      </c>
      <c r="T2211" s="147" t="s">
        <v>233</v>
      </c>
      <c r="U2211" s="150">
        <f t="shared" si="34"/>
        <v>0</v>
      </c>
    </row>
    <row r="2212" spans="1:21" x14ac:dyDescent="0.2">
      <c r="A2212" s="147" t="s">
        <v>3539</v>
      </c>
      <c r="B2212" s="147" t="s">
        <v>3541</v>
      </c>
      <c r="C2212" s="147" t="s">
        <v>366</v>
      </c>
      <c r="D2212" s="147" t="s">
        <v>8516</v>
      </c>
      <c r="E2212" s="148">
        <v>132</v>
      </c>
      <c r="F2212" s="148">
        <v>434</v>
      </c>
      <c r="G2212" s="148">
        <v>0</v>
      </c>
      <c r="H2212" s="148">
        <v>0</v>
      </c>
      <c r="I2212" s="147" t="s">
        <v>4537</v>
      </c>
      <c r="J2212" s="147" t="s">
        <v>4537</v>
      </c>
      <c r="K2212" s="147" t="s">
        <v>4537</v>
      </c>
      <c r="L2212" s="147" t="s">
        <v>8512</v>
      </c>
      <c r="M2212" s="147" t="s">
        <v>4537</v>
      </c>
      <c r="N2212" s="147" t="s">
        <v>233</v>
      </c>
      <c r="O2212" s="147" t="s">
        <v>4537</v>
      </c>
      <c r="P2212" s="147" t="s">
        <v>233</v>
      </c>
      <c r="Q2212" s="147" t="s">
        <v>4537</v>
      </c>
      <c r="R2212" s="147" t="s">
        <v>233</v>
      </c>
      <c r="S2212" s="147" t="s">
        <v>4537</v>
      </c>
      <c r="T2212" s="147" t="s">
        <v>233</v>
      </c>
      <c r="U2212" s="150">
        <f t="shared" si="34"/>
        <v>0</v>
      </c>
    </row>
    <row r="2213" spans="1:21" x14ac:dyDescent="0.2">
      <c r="A2213" s="147" t="s">
        <v>3539</v>
      </c>
      <c r="B2213" s="147" t="s">
        <v>4490</v>
      </c>
      <c r="C2213" s="147" t="s">
        <v>366</v>
      </c>
      <c r="D2213" s="147" t="s">
        <v>8516</v>
      </c>
      <c r="E2213" s="148">
        <v>179</v>
      </c>
      <c r="F2213" s="148">
        <v>562</v>
      </c>
      <c r="G2213" s="148">
        <v>0</v>
      </c>
      <c r="H2213" s="148">
        <v>0</v>
      </c>
      <c r="I2213" s="147" t="s">
        <v>4537</v>
      </c>
      <c r="J2213" s="147" t="s">
        <v>4537</v>
      </c>
      <c r="K2213" s="147" t="s">
        <v>4537</v>
      </c>
      <c r="L2213" s="147" t="s">
        <v>8512</v>
      </c>
      <c r="M2213" s="147" t="s">
        <v>4537</v>
      </c>
      <c r="N2213" s="147" t="s">
        <v>233</v>
      </c>
      <c r="O2213" s="147" t="s">
        <v>4537</v>
      </c>
      <c r="P2213" s="147" t="s">
        <v>233</v>
      </c>
      <c r="Q2213" s="147" t="s">
        <v>4537</v>
      </c>
      <c r="R2213" s="147" t="s">
        <v>233</v>
      </c>
      <c r="S2213" s="147" t="s">
        <v>4537</v>
      </c>
      <c r="T2213" s="147" t="s">
        <v>233</v>
      </c>
      <c r="U2213" s="150">
        <f t="shared" si="34"/>
        <v>0</v>
      </c>
    </row>
    <row r="2214" spans="1:21" x14ac:dyDescent="0.2">
      <c r="A2214" s="147" t="s">
        <v>3539</v>
      </c>
      <c r="B2214" s="147" t="s">
        <v>4491</v>
      </c>
      <c r="C2214" s="147" t="s">
        <v>366</v>
      </c>
      <c r="D2214" s="147" t="s">
        <v>8516</v>
      </c>
      <c r="E2214" s="148">
        <v>169</v>
      </c>
      <c r="F2214" s="148">
        <v>1483</v>
      </c>
      <c r="G2214" s="148">
        <v>0</v>
      </c>
      <c r="H2214" s="148">
        <v>0</v>
      </c>
      <c r="I2214" s="147" t="s">
        <v>4537</v>
      </c>
      <c r="J2214" s="147" t="s">
        <v>4537</v>
      </c>
      <c r="K2214" s="147" t="s">
        <v>4537</v>
      </c>
      <c r="L2214" s="147" t="s">
        <v>8515</v>
      </c>
      <c r="M2214" s="147" t="s">
        <v>4537</v>
      </c>
      <c r="N2214" s="147" t="s">
        <v>233</v>
      </c>
      <c r="O2214" s="147" t="s">
        <v>4537</v>
      </c>
      <c r="P2214" s="147" t="s">
        <v>233</v>
      </c>
      <c r="Q2214" s="147" t="s">
        <v>4537</v>
      </c>
      <c r="R2214" s="147" t="s">
        <v>233</v>
      </c>
      <c r="S2214" s="147" t="s">
        <v>4537</v>
      </c>
      <c r="T2214" s="147" t="s">
        <v>233</v>
      </c>
      <c r="U2214" s="150">
        <f t="shared" si="34"/>
        <v>0</v>
      </c>
    </row>
    <row r="2215" spans="1:21" x14ac:dyDescent="0.2">
      <c r="A2215" s="147" t="s">
        <v>3539</v>
      </c>
      <c r="B2215" s="147" t="s">
        <v>4492</v>
      </c>
      <c r="C2215" s="147" t="s">
        <v>366</v>
      </c>
      <c r="D2215" s="147" t="s">
        <v>8516</v>
      </c>
      <c r="E2215" s="148">
        <v>151</v>
      </c>
      <c r="F2215" s="148">
        <v>471</v>
      </c>
      <c r="G2215" s="148">
        <v>0</v>
      </c>
      <c r="H2215" s="148">
        <v>0</v>
      </c>
      <c r="I2215" s="147" t="s">
        <v>4537</v>
      </c>
      <c r="J2215" s="147" t="s">
        <v>4537</v>
      </c>
      <c r="K2215" s="147" t="s">
        <v>4537</v>
      </c>
      <c r="L2215" s="147" t="s">
        <v>8515</v>
      </c>
      <c r="M2215" s="147" t="s">
        <v>4537</v>
      </c>
      <c r="N2215" s="147" t="s">
        <v>233</v>
      </c>
      <c r="O2215" s="147" t="s">
        <v>4537</v>
      </c>
      <c r="P2215" s="147" t="s">
        <v>233</v>
      </c>
      <c r="Q2215" s="147" t="s">
        <v>4537</v>
      </c>
      <c r="R2215" s="147" t="s">
        <v>233</v>
      </c>
      <c r="S2215" s="147" t="s">
        <v>4537</v>
      </c>
      <c r="T2215" s="147" t="s">
        <v>233</v>
      </c>
      <c r="U2215" s="150">
        <f t="shared" si="34"/>
        <v>0</v>
      </c>
    </row>
    <row r="2216" spans="1:21" x14ac:dyDescent="0.2">
      <c r="A2216" s="147" t="s">
        <v>3539</v>
      </c>
      <c r="B2216" s="147" t="s">
        <v>3541</v>
      </c>
      <c r="C2216" s="147" t="s">
        <v>366</v>
      </c>
      <c r="D2216" s="147" t="s">
        <v>8516</v>
      </c>
      <c r="E2216" s="148">
        <v>0</v>
      </c>
      <c r="F2216" s="148">
        <v>0</v>
      </c>
      <c r="G2216" s="148">
        <v>0</v>
      </c>
      <c r="H2216" s="148">
        <v>0</v>
      </c>
      <c r="I2216" s="147" t="s">
        <v>4537</v>
      </c>
      <c r="J2216" s="147" t="s">
        <v>4537</v>
      </c>
      <c r="K2216" s="147" t="s">
        <v>4537</v>
      </c>
      <c r="L2216" s="147" t="s">
        <v>8512</v>
      </c>
      <c r="M2216" s="147" t="s">
        <v>4537</v>
      </c>
      <c r="N2216" s="147" t="s">
        <v>233</v>
      </c>
      <c r="O2216" s="147" t="s">
        <v>4537</v>
      </c>
      <c r="P2216" s="147" t="s">
        <v>233</v>
      </c>
      <c r="Q2216" s="147" t="s">
        <v>4537</v>
      </c>
      <c r="R2216" s="147" t="s">
        <v>233</v>
      </c>
      <c r="S2216" s="147" t="s">
        <v>4537</v>
      </c>
      <c r="T2216" s="147" t="s">
        <v>233</v>
      </c>
      <c r="U2216" s="150">
        <f t="shared" si="34"/>
        <v>0</v>
      </c>
    </row>
    <row r="2217" spans="1:21" x14ac:dyDescent="0.2">
      <c r="A2217" s="147" t="s">
        <v>3539</v>
      </c>
      <c r="B2217" s="147" t="s">
        <v>4484</v>
      </c>
      <c r="C2217" s="147" t="s">
        <v>366</v>
      </c>
      <c r="D2217" s="147" t="s">
        <v>8516</v>
      </c>
      <c r="E2217" s="148">
        <v>878</v>
      </c>
      <c r="F2217" s="148">
        <v>2702</v>
      </c>
      <c r="G2217" s="148">
        <v>1603</v>
      </c>
      <c r="H2217" s="148">
        <v>0</v>
      </c>
      <c r="I2217" s="147" t="s">
        <v>4537</v>
      </c>
      <c r="J2217" s="147" t="s">
        <v>4537</v>
      </c>
      <c r="K2217" s="147" t="s">
        <v>4537</v>
      </c>
      <c r="L2217" s="147" t="s">
        <v>8512</v>
      </c>
      <c r="M2217" s="147" t="s">
        <v>4537</v>
      </c>
      <c r="N2217" s="147" t="s">
        <v>233</v>
      </c>
      <c r="O2217" s="147" t="s">
        <v>4537</v>
      </c>
      <c r="P2217" s="147" t="s">
        <v>233</v>
      </c>
      <c r="Q2217" s="147" t="s">
        <v>4537</v>
      </c>
      <c r="R2217" s="147" t="s">
        <v>233</v>
      </c>
      <c r="S2217" s="147" t="s">
        <v>4537</v>
      </c>
      <c r="T2217" s="147" t="s">
        <v>233</v>
      </c>
      <c r="U2217" s="150">
        <f t="shared" si="34"/>
        <v>0</v>
      </c>
    </row>
    <row r="2218" spans="1:21" x14ac:dyDescent="0.2">
      <c r="A2218" s="147" t="s">
        <v>3539</v>
      </c>
      <c r="B2218" s="147" t="s">
        <v>4493</v>
      </c>
      <c r="C2218" s="147" t="s">
        <v>366</v>
      </c>
      <c r="D2218" s="147" t="s">
        <v>8516</v>
      </c>
      <c r="E2218" s="148">
        <v>21</v>
      </c>
      <c r="F2218" s="148">
        <v>0</v>
      </c>
      <c r="G2218" s="148">
        <v>0</v>
      </c>
      <c r="H2218" s="148">
        <v>0</v>
      </c>
      <c r="I2218" s="147" t="s">
        <v>4537</v>
      </c>
      <c r="J2218" s="147" t="s">
        <v>4537</v>
      </c>
      <c r="K2218" s="147" t="s">
        <v>4537</v>
      </c>
      <c r="L2218" s="147" t="s">
        <v>8515</v>
      </c>
      <c r="M2218" s="147" t="s">
        <v>4537</v>
      </c>
      <c r="N2218" s="147" t="s">
        <v>233</v>
      </c>
      <c r="O2218" s="147" t="s">
        <v>4537</v>
      </c>
      <c r="P2218" s="147" t="s">
        <v>233</v>
      </c>
      <c r="Q2218" s="147" t="s">
        <v>4537</v>
      </c>
      <c r="R2218" s="147" t="s">
        <v>233</v>
      </c>
      <c r="S2218" s="147" t="s">
        <v>4537</v>
      </c>
      <c r="T2218" s="147" t="s">
        <v>233</v>
      </c>
      <c r="U2218" s="150">
        <f t="shared" si="34"/>
        <v>0</v>
      </c>
    </row>
    <row r="2219" spans="1:21" x14ac:dyDescent="0.2">
      <c r="A2219" s="147" t="s">
        <v>3539</v>
      </c>
      <c r="B2219" s="147" t="s">
        <v>4494</v>
      </c>
      <c r="C2219" s="147" t="s">
        <v>366</v>
      </c>
      <c r="D2219" s="147" t="s">
        <v>8516</v>
      </c>
      <c r="E2219" s="148">
        <v>0</v>
      </c>
      <c r="F2219" s="148">
        <v>0</v>
      </c>
      <c r="G2219" s="148">
        <v>0</v>
      </c>
      <c r="H2219" s="148">
        <v>0</v>
      </c>
      <c r="I2219" s="147" t="s">
        <v>4537</v>
      </c>
      <c r="J2219" s="147" t="s">
        <v>4537</v>
      </c>
      <c r="K2219" s="147" t="s">
        <v>4537</v>
      </c>
      <c r="L2219" s="147" t="s">
        <v>8515</v>
      </c>
      <c r="M2219" s="147" t="s">
        <v>4537</v>
      </c>
      <c r="N2219" s="147" t="s">
        <v>233</v>
      </c>
      <c r="O2219" s="147" t="s">
        <v>4537</v>
      </c>
      <c r="P2219" s="147" t="s">
        <v>233</v>
      </c>
      <c r="Q2219" s="147" t="s">
        <v>4537</v>
      </c>
      <c r="R2219" s="147" t="s">
        <v>233</v>
      </c>
      <c r="S2219" s="147" t="s">
        <v>4537</v>
      </c>
      <c r="T2219" s="147" t="s">
        <v>233</v>
      </c>
      <c r="U2219" s="150">
        <f t="shared" si="34"/>
        <v>0</v>
      </c>
    </row>
    <row r="2220" spans="1:21" x14ac:dyDescent="0.2">
      <c r="A2220" s="147" t="s">
        <v>3539</v>
      </c>
      <c r="B2220" s="147" t="s">
        <v>4484</v>
      </c>
      <c r="C2220" s="147" t="s">
        <v>366</v>
      </c>
      <c r="D2220" s="147" t="s">
        <v>8516</v>
      </c>
      <c r="E2220" s="148">
        <v>78</v>
      </c>
      <c r="F2220" s="148">
        <v>416</v>
      </c>
      <c r="G2220" s="148">
        <v>282</v>
      </c>
      <c r="H2220" s="148">
        <v>0</v>
      </c>
      <c r="I2220" s="147" t="s">
        <v>4537</v>
      </c>
      <c r="J2220" s="147" t="s">
        <v>4537</v>
      </c>
      <c r="K2220" s="147" t="s">
        <v>4537</v>
      </c>
      <c r="L2220" s="147" t="s">
        <v>8512</v>
      </c>
      <c r="M2220" s="147" t="s">
        <v>4537</v>
      </c>
      <c r="N2220" s="147" t="s">
        <v>233</v>
      </c>
      <c r="O2220" s="147" t="s">
        <v>4537</v>
      </c>
      <c r="P2220" s="147" t="s">
        <v>233</v>
      </c>
      <c r="Q2220" s="147" t="s">
        <v>4537</v>
      </c>
      <c r="R2220" s="147" t="s">
        <v>233</v>
      </c>
      <c r="S2220" s="147" t="s">
        <v>4537</v>
      </c>
      <c r="T2220" s="147" t="s">
        <v>233</v>
      </c>
      <c r="U2220" s="150">
        <f t="shared" si="34"/>
        <v>0</v>
      </c>
    </row>
    <row r="2221" spans="1:21" x14ac:dyDescent="0.2">
      <c r="A2221" s="147" t="s">
        <v>3539</v>
      </c>
      <c r="B2221" s="147" t="s">
        <v>8312</v>
      </c>
      <c r="C2221" s="147" t="s">
        <v>366</v>
      </c>
      <c r="D2221" s="147" t="s">
        <v>18</v>
      </c>
      <c r="E2221" s="148">
        <v>108</v>
      </c>
      <c r="F2221" s="148">
        <v>440</v>
      </c>
      <c r="G2221" s="148">
        <v>171</v>
      </c>
      <c r="H2221" s="148">
        <v>37</v>
      </c>
      <c r="I2221" s="147" t="s">
        <v>4537</v>
      </c>
      <c r="J2221" s="147" t="s">
        <v>4537</v>
      </c>
      <c r="K2221" s="147" t="s">
        <v>4537</v>
      </c>
      <c r="L2221" s="147" t="s">
        <v>8515</v>
      </c>
      <c r="M2221" s="147" t="s">
        <v>4537</v>
      </c>
      <c r="N2221" s="147" t="s">
        <v>233</v>
      </c>
      <c r="O2221" s="147" t="s">
        <v>4537</v>
      </c>
      <c r="P2221" s="147" t="s">
        <v>233</v>
      </c>
      <c r="Q2221" s="147" t="s">
        <v>4537</v>
      </c>
      <c r="R2221" s="147" t="s">
        <v>233</v>
      </c>
      <c r="S2221" s="147" t="s">
        <v>4537</v>
      </c>
      <c r="T2221" s="147" t="s">
        <v>233</v>
      </c>
      <c r="U2221" s="150">
        <f t="shared" si="34"/>
        <v>0</v>
      </c>
    </row>
    <row r="2222" spans="1:21" x14ac:dyDescent="0.2">
      <c r="A2222" s="147" t="s">
        <v>3539</v>
      </c>
      <c r="B2222" s="147" t="s">
        <v>8313</v>
      </c>
      <c r="C2222" s="147" t="s">
        <v>366</v>
      </c>
      <c r="D2222" s="147" t="s">
        <v>18</v>
      </c>
      <c r="E2222" s="148">
        <v>0</v>
      </c>
      <c r="F2222" s="148">
        <v>0</v>
      </c>
      <c r="G2222" s="148">
        <v>0</v>
      </c>
      <c r="H2222" s="148">
        <v>0</v>
      </c>
      <c r="I2222" s="147" t="s">
        <v>4537</v>
      </c>
      <c r="J2222" s="147" t="s">
        <v>4537</v>
      </c>
      <c r="K2222" s="147" t="s">
        <v>4537</v>
      </c>
      <c r="L2222" s="147" t="s">
        <v>8512</v>
      </c>
      <c r="M2222" s="147" t="s">
        <v>4537</v>
      </c>
      <c r="N2222" s="147" t="s">
        <v>233</v>
      </c>
      <c r="O2222" s="147" t="s">
        <v>4537</v>
      </c>
      <c r="P2222" s="147" t="s">
        <v>233</v>
      </c>
      <c r="Q2222" s="147" t="s">
        <v>4537</v>
      </c>
      <c r="R2222" s="147" t="s">
        <v>233</v>
      </c>
      <c r="S2222" s="147" t="s">
        <v>4537</v>
      </c>
      <c r="T2222" s="147" t="s">
        <v>233</v>
      </c>
      <c r="U2222" s="150">
        <f t="shared" si="34"/>
        <v>0</v>
      </c>
    </row>
    <row r="2223" spans="1:21" x14ac:dyDescent="0.2">
      <c r="A2223" s="147" t="s">
        <v>3539</v>
      </c>
      <c r="B2223" s="147" t="s">
        <v>4495</v>
      </c>
      <c r="C2223" s="147" t="s">
        <v>366</v>
      </c>
      <c r="D2223" s="147" t="s">
        <v>18</v>
      </c>
      <c r="E2223" s="148">
        <v>194</v>
      </c>
      <c r="F2223" s="148">
        <v>530</v>
      </c>
      <c r="G2223" s="148">
        <v>306</v>
      </c>
      <c r="H2223" s="148">
        <v>3</v>
      </c>
      <c r="I2223" s="147" t="s">
        <v>4537</v>
      </c>
      <c r="J2223" s="147" t="s">
        <v>4537</v>
      </c>
      <c r="K2223" s="147" t="s">
        <v>4537</v>
      </c>
      <c r="L2223" s="147" t="s">
        <v>8515</v>
      </c>
      <c r="M2223" s="147" t="s">
        <v>4537</v>
      </c>
      <c r="N2223" s="147" t="s">
        <v>233</v>
      </c>
      <c r="O2223" s="147" t="s">
        <v>4537</v>
      </c>
      <c r="P2223" s="147" t="s">
        <v>233</v>
      </c>
      <c r="Q2223" s="147" t="s">
        <v>4537</v>
      </c>
      <c r="R2223" s="147" t="s">
        <v>233</v>
      </c>
      <c r="S2223" s="147" t="s">
        <v>4537</v>
      </c>
      <c r="T2223" s="147" t="s">
        <v>233</v>
      </c>
      <c r="U2223" s="150">
        <f t="shared" si="34"/>
        <v>0</v>
      </c>
    </row>
    <row r="2224" spans="1:21" x14ac:dyDescent="0.2">
      <c r="A2224" s="147" t="s">
        <v>3539</v>
      </c>
      <c r="B2224" s="147" t="s">
        <v>7880</v>
      </c>
      <c r="C2224" s="147" t="s">
        <v>366</v>
      </c>
      <c r="D2224" s="147" t="s">
        <v>18</v>
      </c>
      <c r="E2224" s="148">
        <v>296</v>
      </c>
      <c r="F2224" s="148">
        <v>1683</v>
      </c>
      <c r="G2224" s="148">
        <v>1010</v>
      </c>
      <c r="H2224" s="148">
        <v>7</v>
      </c>
      <c r="I2224" s="147" t="s">
        <v>4537</v>
      </c>
      <c r="J2224" s="147" t="s">
        <v>4537</v>
      </c>
      <c r="K2224" s="147" t="s">
        <v>4537</v>
      </c>
      <c r="L2224" s="147" t="s">
        <v>8512</v>
      </c>
      <c r="M2224" s="147" t="s">
        <v>4537</v>
      </c>
      <c r="N2224" s="147" t="s">
        <v>233</v>
      </c>
      <c r="O2224" s="147" t="s">
        <v>4537</v>
      </c>
      <c r="P2224" s="147" t="s">
        <v>233</v>
      </c>
      <c r="Q2224" s="147" t="s">
        <v>4537</v>
      </c>
      <c r="R2224" s="147" t="s">
        <v>233</v>
      </c>
      <c r="S2224" s="147" t="s">
        <v>4537</v>
      </c>
      <c r="T2224" s="147" t="s">
        <v>233</v>
      </c>
      <c r="U2224" s="150">
        <f t="shared" si="34"/>
        <v>0</v>
      </c>
    </row>
    <row r="2225" spans="1:21" x14ac:dyDescent="0.2">
      <c r="A2225" s="147" t="s">
        <v>3539</v>
      </c>
      <c r="B2225" s="147" t="s">
        <v>7877</v>
      </c>
      <c r="C2225" s="147" t="s">
        <v>366</v>
      </c>
      <c r="D2225" s="147" t="s">
        <v>18</v>
      </c>
      <c r="E2225" s="148">
        <v>57</v>
      </c>
      <c r="F2225" s="148">
        <v>311</v>
      </c>
      <c r="G2225" s="148">
        <v>210</v>
      </c>
      <c r="H2225" s="148">
        <v>3</v>
      </c>
      <c r="I2225" s="147" t="s">
        <v>4537</v>
      </c>
      <c r="J2225" s="147" t="s">
        <v>4537</v>
      </c>
      <c r="K2225" s="147" t="s">
        <v>4537</v>
      </c>
      <c r="L2225" s="147" t="s">
        <v>8512</v>
      </c>
      <c r="M2225" s="147" t="s">
        <v>4537</v>
      </c>
      <c r="N2225" s="147" t="s">
        <v>233</v>
      </c>
      <c r="O2225" s="147" t="s">
        <v>4537</v>
      </c>
      <c r="P2225" s="147" t="s">
        <v>233</v>
      </c>
      <c r="Q2225" s="147" t="s">
        <v>4537</v>
      </c>
      <c r="R2225" s="147" t="s">
        <v>233</v>
      </c>
      <c r="S2225" s="147" t="s">
        <v>4537</v>
      </c>
      <c r="T2225" s="147" t="s">
        <v>233</v>
      </c>
      <c r="U2225" s="150">
        <f t="shared" si="34"/>
        <v>0</v>
      </c>
    </row>
    <row r="2226" spans="1:21" x14ac:dyDescent="0.2">
      <c r="A2226" s="147" t="s">
        <v>3539</v>
      </c>
      <c r="B2226" s="147" t="s">
        <v>7866</v>
      </c>
      <c r="C2226" s="147" t="s">
        <v>366</v>
      </c>
      <c r="D2226" s="147" t="s">
        <v>18</v>
      </c>
      <c r="E2226" s="148">
        <v>44</v>
      </c>
      <c r="F2226" s="148">
        <v>150</v>
      </c>
      <c r="G2226" s="148">
        <v>97</v>
      </c>
      <c r="H2226" s="148">
        <v>26</v>
      </c>
      <c r="I2226" s="147" t="s">
        <v>4537</v>
      </c>
      <c r="J2226" s="147" t="s">
        <v>4537</v>
      </c>
      <c r="K2226" s="147" t="s">
        <v>4537</v>
      </c>
      <c r="L2226" s="147" t="s">
        <v>8515</v>
      </c>
      <c r="M2226" s="147" t="s">
        <v>4537</v>
      </c>
      <c r="N2226" s="147" t="s">
        <v>233</v>
      </c>
      <c r="O2226" s="147" t="s">
        <v>4537</v>
      </c>
      <c r="P2226" s="147" t="s">
        <v>233</v>
      </c>
      <c r="Q2226" s="147" t="s">
        <v>4537</v>
      </c>
      <c r="R2226" s="147" t="s">
        <v>233</v>
      </c>
      <c r="S2226" s="147" t="s">
        <v>4537</v>
      </c>
      <c r="T2226" s="147" t="s">
        <v>233</v>
      </c>
      <c r="U2226" s="150">
        <f t="shared" si="34"/>
        <v>0</v>
      </c>
    </row>
    <row r="2227" spans="1:21" x14ac:dyDescent="0.2">
      <c r="A2227" s="147" t="s">
        <v>3539</v>
      </c>
      <c r="B2227" s="147" t="s">
        <v>8099</v>
      </c>
      <c r="C2227" s="147" t="s">
        <v>366</v>
      </c>
      <c r="D2227" s="147" t="s">
        <v>18</v>
      </c>
      <c r="E2227" s="148">
        <v>58</v>
      </c>
      <c r="F2227" s="148">
        <v>528</v>
      </c>
      <c r="G2227" s="148">
        <v>280</v>
      </c>
      <c r="H2227" s="148">
        <v>20</v>
      </c>
      <c r="I2227" s="147" t="s">
        <v>4537</v>
      </c>
      <c r="J2227" s="147" t="s">
        <v>4537</v>
      </c>
      <c r="K2227" s="147" t="s">
        <v>4537</v>
      </c>
      <c r="L2227" s="147" t="s">
        <v>8515</v>
      </c>
      <c r="M2227" s="147" t="s">
        <v>4537</v>
      </c>
      <c r="N2227" s="147" t="s">
        <v>233</v>
      </c>
      <c r="O2227" s="147" t="s">
        <v>4537</v>
      </c>
      <c r="P2227" s="147" t="s">
        <v>233</v>
      </c>
      <c r="Q2227" s="147" t="s">
        <v>4537</v>
      </c>
      <c r="R2227" s="147" t="s">
        <v>233</v>
      </c>
      <c r="S2227" s="147" t="s">
        <v>4537</v>
      </c>
      <c r="T2227" s="147" t="s">
        <v>233</v>
      </c>
      <c r="U2227" s="150">
        <f t="shared" si="34"/>
        <v>0</v>
      </c>
    </row>
    <row r="2228" spans="1:21" x14ac:dyDescent="0.2">
      <c r="A2228" s="147" t="s">
        <v>3539</v>
      </c>
      <c r="B2228" s="147" t="s">
        <v>4484</v>
      </c>
      <c r="C2228" s="147" t="s">
        <v>366</v>
      </c>
      <c r="D2228" s="147" t="s">
        <v>18</v>
      </c>
      <c r="E2228" s="148">
        <v>565</v>
      </c>
      <c r="F2228" s="148">
        <v>2898</v>
      </c>
      <c r="G2228" s="148">
        <v>2318</v>
      </c>
      <c r="H2228" s="148">
        <v>0</v>
      </c>
      <c r="I2228" s="147" t="s">
        <v>4537</v>
      </c>
      <c r="J2228" s="147" t="s">
        <v>4537</v>
      </c>
      <c r="K2228" s="147" t="s">
        <v>4537</v>
      </c>
      <c r="L2228" s="147" t="s">
        <v>8512</v>
      </c>
      <c r="M2228" s="147" t="s">
        <v>4537</v>
      </c>
      <c r="N2228" s="147" t="s">
        <v>233</v>
      </c>
      <c r="O2228" s="147" t="s">
        <v>4537</v>
      </c>
      <c r="P2228" s="147" t="s">
        <v>233</v>
      </c>
      <c r="Q2228" s="147" t="s">
        <v>4537</v>
      </c>
      <c r="R2228" s="147" t="s">
        <v>233</v>
      </c>
      <c r="S2228" s="147" t="s">
        <v>4537</v>
      </c>
      <c r="T2228" s="147" t="s">
        <v>233</v>
      </c>
      <c r="U2228" s="150">
        <f t="shared" si="34"/>
        <v>0</v>
      </c>
    </row>
    <row r="2229" spans="1:21" x14ac:dyDescent="0.2">
      <c r="A2229" s="147" t="s">
        <v>3539</v>
      </c>
      <c r="B2229" s="147" t="s">
        <v>3541</v>
      </c>
      <c r="C2229" s="147" t="s">
        <v>366</v>
      </c>
      <c r="D2229" s="147" t="s">
        <v>8514</v>
      </c>
      <c r="E2229" s="148">
        <v>24</v>
      </c>
      <c r="F2229" s="148">
        <v>150</v>
      </c>
      <c r="G2229" s="148">
        <v>0</v>
      </c>
      <c r="H2229" s="148">
        <v>0</v>
      </c>
      <c r="I2229" s="147" t="s">
        <v>4537</v>
      </c>
      <c r="J2229" s="147" t="s">
        <v>4537</v>
      </c>
      <c r="K2229" s="147" t="s">
        <v>4537</v>
      </c>
      <c r="L2229" s="147" t="s">
        <v>8515</v>
      </c>
      <c r="M2229" s="147" t="s">
        <v>4537</v>
      </c>
      <c r="N2229" s="147" t="s">
        <v>233</v>
      </c>
      <c r="O2229" s="147" t="s">
        <v>4537</v>
      </c>
      <c r="P2229" s="147" t="s">
        <v>233</v>
      </c>
      <c r="Q2229" s="147" t="s">
        <v>4537</v>
      </c>
      <c r="R2229" s="147" t="s">
        <v>233</v>
      </c>
      <c r="S2229" s="147" t="s">
        <v>4537</v>
      </c>
      <c r="T2229" s="147" t="s">
        <v>233</v>
      </c>
      <c r="U2229" s="150">
        <f t="shared" si="34"/>
        <v>0</v>
      </c>
    </row>
    <row r="2230" spans="1:21" x14ac:dyDescent="0.2">
      <c r="A2230" s="147" t="s">
        <v>3539</v>
      </c>
      <c r="B2230" s="147" t="s">
        <v>4485</v>
      </c>
      <c r="C2230" s="147" t="s">
        <v>366</v>
      </c>
      <c r="D2230" s="147" t="s">
        <v>987</v>
      </c>
      <c r="E2230" s="148">
        <v>0</v>
      </c>
      <c r="F2230" s="148">
        <v>0</v>
      </c>
      <c r="G2230" s="148">
        <v>0</v>
      </c>
      <c r="H2230" s="148">
        <v>0</v>
      </c>
      <c r="I2230" s="147" t="s">
        <v>4537</v>
      </c>
      <c r="J2230" s="147" t="s">
        <v>4537</v>
      </c>
      <c r="K2230" s="147" t="s">
        <v>4537</v>
      </c>
      <c r="L2230" s="147" t="s">
        <v>8512</v>
      </c>
      <c r="M2230" s="147" t="s">
        <v>4537</v>
      </c>
      <c r="N2230" s="147" t="s">
        <v>233</v>
      </c>
      <c r="O2230" s="147" t="s">
        <v>4537</v>
      </c>
      <c r="P2230" s="147" t="s">
        <v>233</v>
      </c>
      <c r="Q2230" s="147" t="s">
        <v>4537</v>
      </c>
      <c r="R2230" s="147" t="s">
        <v>233</v>
      </c>
      <c r="S2230" s="147" t="s">
        <v>4537</v>
      </c>
      <c r="T2230" s="147" t="s">
        <v>233</v>
      </c>
      <c r="U2230" s="150">
        <f t="shared" si="34"/>
        <v>0</v>
      </c>
    </row>
    <row r="2231" spans="1:21" x14ac:dyDescent="0.2">
      <c r="A2231" s="147" t="s">
        <v>3539</v>
      </c>
      <c r="B2231" s="147" t="s">
        <v>7880</v>
      </c>
      <c r="C2231" s="147" t="s">
        <v>366</v>
      </c>
      <c r="D2231" s="147" t="s">
        <v>987</v>
      </c>
      <c r="E2231" s="148">
        <v>343</v>
      </c>
      <c r="F2231" s="148">
        <v>1762</v>
      </c>
      <c r="G2231" s="148">
        <v>0</v>
      </c>
      <c r="H2231" s="148">
        <v>0</v>
      </c>
      <c r="I2231" s="147" t="s">
        <v>4537</v>
      </c>
      <c r="J2231" s="147" t="s">
        <v>4537</v>
      </c>
      <c r="K2231" s="147" t="s">
        <v>4537</v>
      </c>
      <c r="L2231" s="147" t="s">
        <v>8515</v>
      </c>
      <c r="M2231" s="147" t="s">
        <v>4537</v>
      </c>
      <c r="N2231" s="147" t="s">
        <v>233</v>
      </c>
      <c r="O2231" s="147" t="s">
        <v>4537</v>
      </c>
      <c r="P2231" s="147" t="s">
        <v>233</v>
      </c>
      <c r="Q2231" s="147" t="s">
        <v>4537</v>
      </c>
      <c r="R2231" s="147" t="s">
        <v>233</v>
      </c>
      <c r="S2231" s="147" t="s">
        <v>4537</v>
      </c>
      <c r="T2231" s="147" t="s">
        <v>233</v>
      </c>
      <c r="U2231" s="150">
        <f t="shared" si="34"/>
        <v>0</v>
      </c>
    </row>
    <row r="2232" spans="1:21" x14ac:dyDescent="0.2">
      <c r="A2232" s="147" t="s">
        <v>3539</v>
      </c>
      <c r="B2232" s="147" t="s">
        <v>1818</v>
      </c>
      <c r="C2232" s="147" t="s">
        <v>366</v>
      </c>
      <c r="D2232" s="147" t="s">
        <v>987</v>
      </c>
      <c r="E2232" s="148">
        <v>300</v>
      </c>
      <c r="F2232" s="148">
        <v>4500</v>
      </c>
      <c r="G2232" s="148">
        <v>0</v>
      </c>
      <c r="H2232" s="148">
        <v>0</v>
      </c>
      <c r="I2232" s="147" t="s">
        <v>4537</v>
      </c>
      <c r="J2232" s="147" t="s">
        <v>4537</v>
      </c>
      <c r="K2232" s="147" t="s">
        <v>4537</v>
      </c>
      <c r="L2232" s="147" t="s">
        <v>8512</v>
      </c>
      <c r="M2232" s="147" t="s">
        <v>4537</v>
      </c>
      <c r="N2232" s="147" t="s">
        <v>233</v>
      </c>
      <c r="O2232" s="147" t="s">
        <v>4537</v>
      </c>
      <c r="P2232" s="147" t="s">
        <v>233</v>
      </c>
      <c r="Q2232" s="147" t="s">
        <v>4537</v>
      </c>
      <c r="R2232" s="147" t="s">
        <v>233</v>
      </c>
      <c r="S2232" s="147" t="s">
        <v>4537</v>
      </c>
      <c r="T2232" s="147" t="s">
        <v>233</v>
      </c>
      <c r="U2232" s="150">
        <f t="shared" si="34"/>
        <v>0</v>
      </c>
    </row>
    <row r="2233" spans="1:21" x14ac:dyDescent="0.2">
      <c r="A2233" s="147" t="s">
        <v>3539</v>
      </c>
      <c r="B2233" s="147" t="s">
        <v>4486</v>
      </c>
      <c r="C2233" s="147" t="s">
        <v>366</v>
      </c>
      <c r="D2233" s="147" t="s">
        <v>987</v>
      </c>
      <c r="E2233" s="148">
        <v>177</v>
      </c>
      <c r="F2233" s="148">
        <v>2781</v>
      </c>
      <c r="G2233" s="148">
        <v>0</v>
      </c>
      <c r="H2233" s="148">
        <v>0</v>
      </c>
      <c r="I2233" s="147" t="s">
        <v>4537</v>
      </c>
      <c r="J2233" s="147" t="s">
        <v>4537</v>
      </c>
      <c r="K2233" s="147" t="s">
        <v>4537</v>
      </c>
      <c r="L2233" s="147" t="s">
        <v>8512</v>
      </c>
      <c r="M2233" s="147" t="s">
        <v>4537</v>
      </c>
      <c r="N2233" s="147" t="s">
        <v>233</v>
      </c>
      <c r="O2233" s="147" t="s">
        <v>4537</v>
      </c>
      <c r="P2233" s="147" t="s">
        <v>233</v>
      </c>
      <c r="Q2233" s="147" t="s">
        <v>4537</v>
      </c>
      <c r="R2233" s="147" t="s">
        <v>233</v>
      </c>
      <c r="S2233" s="147" t="s">
        <v>4537</v>
      </c>
      <c r="T2233" s="147" t="s">
        <v>233</v>
      </c>
      <c r="U2233" s="150">
        <f t="shared" si="34"/>
        <v>0</v>
      </c>
    </row>
    <row r="2234" spans="1:21" x14ac:dyDescent="0.2">
      <c r="A2234" s="147" t="s">
        <v>3539</v>
      </c>
      <c r="B2234" s="147" t="s">
        <v>3521</v>
      </c>
      <c r="C2234" s="147" t="s">
        <v>366</v>
      </c>
      <c r="D2234" s="147" t="s">
        <v>987</v>
      </c>
      <c r="E2234" s="148">
        <v>147</v>
      </c>
      <c r="F2234" s="148">
        <v>2708</v>
      </c>
      <c r="G2234" s="148">
        <v>0</v>
      </c>
      <c r="H2234" s="148">
        <v>0</v>
      </c>
      <c r="I2234" s="147" t="s">
        <v>4537</v>
      </c>
      <c r="J2234" s="147" t="s">
        <v>4537</v>
      </c>
      <c r="K2234" s="147" t="s">
        <v>4537</v>
      </c>
      <c r="L2234" s="147" t="s">
        <v>8515</v>
      </c>
      <c r="M2234" s="147" t="s">
        <v>4537</v>
      </c>
      <c r="N2234" s="147" t="s">
        <v>233</v>
      </c>
      <c r="O2234" s="147" t="s">
        <v>4537</v>
      </c>
      <c r="P2234" s="147" t="s">
        <v>233</v>
      </c>
      <c r="Q2234" s="147" t="s">
        <v>4537</v>
      </c>
      <c r="R2234" s="147" t="s">
        <v>233</v>
      </c>
      <c r="S2234" s="147" t="s">
        <v>4537</v>
      </c>
      <c r="T2234" s="147" t="s">
        <v>233</v>
      </c>
      <c r="U2234" s="150">
        <f t="shared" si="34"/>
        <v>0</v>
      </c>
    </row>
    <row r="2235" spans="1:21" x14ac:dyDescent="0.2">
      <c r="A2235" s="147" t="s">
        <v>3539</v>
      </c>
      <c r="B2235" s="147" t="s">
        <v>4484</v>
      </c>
      <c r="C2235" s="147" t="s">
        <v>366</v>
      </c>
      <c r="D2235" s="147" t="s">
        <v>987</v>
      </c>
      <c r="E2235" s="148">
        <v>133</v>
      </c>
      <c r="F2235" s="148">
        <v>250</v>
      </c>
      <c r="G2235" s="148">
        <v>0</v>
      </c>
      <c r="H2235" s="148">
        <v>0</v>
      </c>
      <c r="I2235" s="147" t="s">
        <v>4537</v>
      </c>
      <c r="J2235" s="147" t="s">
        <v>4537</v>
      </c>
      <c r="K2235" s="147" t="s">
        <v>4537</v>
      </c>
      <c r="L2235" s="147" t="s">
        <v>8512</v>
      </c>
      <c r="M2235" s="147" t="s">
        <v>4537</v>
      </c>
      <c r="N2235" s="147" t="s">
        <v>233</v>
      </c>
      <c r="O2235" s="147" t="s">
        <v>4537</v>
      </c>
      <c r="P2235" s="147" t="s">
        <v>233</v>
      </c>
      <c r="Q2235" s="147" t="s">
        <v>4537</v>
      </c>
      <c r="R2235" s="147" t="s">
        <v>233</v>
      </c>
      <c r="S2235" s="147" t="s">
        <v>4537</v>
      </c>
      <c r="T2235" s="147" t="s">
        <v>233</v>
      </c>
      <c r="U2235" s="150">
        <f t="shared" si="34"/>
        <v>0</v>
      </c>
    </row>
    <row r="2236" spans="1:21" x14ac:dyDescent="0.2">
      <c r="A2236" s="147" t="s">
        <v>3539</v>
      </c>
      <c r="B2236" s="147" t="s">
        <v>1818</v>
      </c>
      <c r="C2236" s="147" t="s">
        <v>366</v>
      </c>
      <c r="D2236" s="147" t="s">
        <v>987</v>
      </c>
      <c r="E2236" s="148">
        <v>191</v>
      </c>
      <c r="F2236" s="148">
        <v>3984</v>
      </c>
      <c r="G2236" s="148">
        <v>0</v>
      </c>
      <c r="H2236" s="148">
        <v>0</v>
      </c>
      <c r="I2236" s="147" t="s">
        <v>4537</v>
      </c>
      <c r="J2236" s="147" t="s">
        <v>4537</v>
      </c>
      <c r="K2236" s="147" t="s">
        <v>4537</v>
      </c>
      <c r="L2236" s="147" t="s">
        <v>8512</v>
      </c>
      <c r="M2236" s="147" t="s">
        <v>4537</v>
      </c>
      <c r="N2236" s="147" t="s">
        <v>233</v>
      </c>
      <c r="O2236" s="147" t="s">
        <v>4537</v>
      </c>
      <c r="P2236" s="147" t="s">
        <v>233</v>
      </c>
      <c r="Q2236" s="147" t="s">
        <v>4537</v>
      </c>
      <c r="R2236" s="147" t="s">
        <v>233</v>
      </c>
      <c r="S2236" s="147" t="s">
        <v>4537</v>
      </c>
      <c r="T2236" s="147" t="s">
        <v>233</v>
      </c>
      <c r="U2236" s="150">
        <f t="shared" si="34"/>
        <v>0</v>
      </c>
    </row>
    <row r="2237" spans="1:21" x14ac:dyDescent="0.2">
      <c r="A2237" s="147" t="s">
        <v>3539</v>
      </c>
      <c r="B2237" s="147" t="s">
        <v>8272</v>
      </c>
      <c r="C2237" s="147" t="s">
        <v>366</v>
      </c>
      <c r="D2237" s="147" t="s">
        <v>987</v>
      </c>
      <c r="E2237" s="148">
        <v>0</v>
      </c>
      <c r="F2237" s="148">
        <v>0</v>
      </c>
      <c r="G2237" s="148">
        <v>0</v>
      </c>
      <c r="H2237" s="148">
        <v>0</v>
      </c>
      <c r="I2237" s="147" t="s">
        <v>4537</v>
      </c>
      <c r="J2237" s="147" t="s">
        <v>4537</v>
      </c>
      <c r="K2237" s="147" t="s">
        <v>4537</v>
      </c>
      <c r="L2237" s="147" t="s">
        <v>8512</v>
      </c>
      <c r="M2237" s="147" t="s">
        <v>4537</v>
      </c>
      <c r="N2237" s="147" t="s">
        <v>233</v>
      </c>
      <c r="O2237" s="147" t="s">
        <v>4537</v>
      </c>
      <c r="P2237" s="147" t="s">
        <v>233</v>
      </c>
      <c r="Q2237" s="147" t="s">
        <v>4537</v>
      </c>
      <c r="R2237" s="147" t="s">
        <v>233</v>
      </c>
      <c r="S2237" s="147" t="s">
        <v>4537</v>
      </c>
      <c r="T2237" s="147" t="s">
        <v>233</v>
      </c>
      <c r="U2237" s="150">
        <f t="shared" si="34"/>
        <v>0</v>
      </c>
    </row>
    <row r="2238" spans="1:21" x14ac:dyDescent="0.2">
      <c r="A2238" s="147" t="s">
        <v>3539</v>
      </c>
      <c r="B2238" s="147" t="s">
        <v>7880</v>
      </c>
      <c r="C2238" s="147" t="s">
        <v>366</v>
      </c>
      <c r="D2238" s="147" t="s">
        <v>987</v>
      </c>
      <c r="E2238" s="148">
        <v>604</v>
      </c>
      <c r="F2238" s="148">
        <v>7279</v>
      </c>
      <c r="G2238" s="148">
        <v>0</v>
      </c>
      <c r="H2238" s="148">
        <v>0</v>
      </c>
      <c r="I2238" s="147" t="s">
        <v>4537</v>
      </c>
      <c r="J2238" s="147" t="s">
        <v>4537</v>
      </c>
      <c r="K2238" s="147" t="s">
        <v>4537</v>
      </c>
      <c r="L2238" s="147" t="s">
        <v>8515</v>
      </c>
      <c r="M2238" s="147" t="s">
        <v>4537</v>
      </c>
      <c r="N2238" s="147" t="s">
        <v>233</v>
      </c>
      <c r="O2238" s="147" t="s">
        <v>4537</v>
      </c>
      <c r="P2238" s="147" t="s">
        <v>233</v>
      </c>
      <c r="Q2238" s="147" t="s">
        <v>4537</v>
      </c>
      <c r="R2238" s="147" t="s">
        <v>233</v>
      </c>
      <c r="S2238" s="147" t="s">
        <v>4537</v>
      </c>
      <c r="T2238" s="147" t="s">
        <v>233</v>
      </c>
      <c r="U2238" s="150">
        <f t="shared" si="34"/>
        <v>0</v>
      </c>
    </row>
    <row r="2239" spans="1:21" x14ac:dyDescent="0.2">
      <c r="A2239" s="147" t="s">
        <v>3539</v>
      </c>
      <c r="B2239" s="147" t="s">
        <v>3541</v>
      </c>
      <c r="C2239" s="147" t="s">
        <v>366</v>
      </c>
      <c r="D2239" s="147" t="s">
        <v>8521</v>
      </c>
      <c r="E2239" s="148">
        <v>12</v>
      </c>
      <c r="F2239" s="148">
        <v>29</v>
      </c>
      <c r="G2239" s="148">
        <v>0</v>
      </c>
      <c r="H2239" s="148">
        <v>0</v>
      </c>
      <c r="I2239" s="147" t="s">
        <v>4537</v>
      </c>
      <c r="J2239" s="147" t="s">
        <v>4537</v>
      </c>
      <c r="K2239" s="147" t="s">
        <v>4537</v>
      </c>
      <c r="L2239" s="147" t="s">
        <v>8515</v>
      </c>
      <c r="M2239" s="147" t="s">
        <v>4537</v>
      </c>
      <c r="N2239" s="147" t="s">
        <v>233</v>
      </c>
      <c r="O2239" s="147" t="s">
        <v>4537</v>
      </c>
      <c r="P2239" s="147" t="s">
        <v>233</v>
      </c>
      <c r="Q2239" s="147" t="s">
        <v>4537</v>
      </c>
      <c r="R2239" s="147" t="s">
        <v>233</v>
      </c>
      <c r="S2239" s="147" t="s">
        <v>4537</v>
      </c>
      <c r="T2239" s="147" t="s">
        <v>233</v>
      </c>
      <c r="U2239" s="150">
        <f t="shared" si="34"/>
        <v>0</v>
      </c>
    </row>
    <row r="2240" spans="1:21" x14ac:dyDescent="0.2">
      <c r="A2240" s="147" t="s">
        <v>3539</v>
      </c>
      <c r="B2240" s="147" t="s">
        <v>3541</v>
      </c>
      <c r="C2240" s="147" t="s">
        <v>366</v>
      </c>
      <c r="D2240" s="147" t="s">
        <v>8516</v>
      </c>
      <c r="E2240" s="148">
        <v>1579</v>
      </c>
      <c r="F2240" s="148">
        <v>0</v>
      </c>
      <c r="G2240" s="148">
        <v>0</v>
      </c>
      <c r="H2240" s="148">
        <v>0</v>
      </c>
      <c r="I2240" s="147" t="s">
        <v>4537</v>
      </c>
      <c r="J2240" s="147" t="s">
        <v>4537</v>
      </c>
      <c r="K2240" s="147" t="s">
        <v>4537</v>
      </c>
      <c r="L2240" s="147" t="s">
        <v>8515</v>
      </c>
      <c r="M2240" s="147" t="s">
        <v>4537</v>
      </c>
      <c r="N2240" s="147" t="s">
        <v>233</v>
      </c>
      <c r="O2240" s="147" t="s">
        <v>4537</v>
      </c>
      <c r="P2240" s="147" t="s">
        <v>233</v>
      </c>
      <c r="Q2240" s="147" t="s">
        <v>4537</v>
      </c>
      <c r="R2240" s="147" t="s">
        <v>233</v>
      </c>
      <c r="S2240" s="147" t="s">
        <v>4537</v>
      </c>
      <c r="T2240" s="147" t="s">
        <v>233</v>
      </c>
      <c r="U2240" s="150">
        <f t="shared" si="34"/>
        <v>0</v>
      </c>
    </row>
    <row r="2241" spans="1:21" x14ac:dyDescent="0.2">
      <c r="A2241" s="147" t="s">
        <v>3539</v>
      </c>
      <c r="B2241" s="147" t="s">
        <v>4487</v>
      </c>
      <c r="C2241" s="147" t="s">
        <v>366</v>
      </c>
      <c r="D2241" s="147" t="s">
        <v>8514</v>
      </c>
      <c r="E2241" s="148">
        <v>0</v>
      </c>
      <c r="F2241" s="148">
        <v>0</v>
      </c>
      <c r="G2241" s="148">
        <v>0</v>
      </c>
      <c r="H2241" s="148">
        <v>0</v>
      </c>
      <c r="I2241" s="147" t="s">
        <v>4537</v>
      </c>
      <c r="J2241" s="147" t="s">
        <v>4537</v>
      </c>
      <c r="K2241" s="147" t="s">
        <v>4537</v>
      </c>
      <c r="L2241" s="147" t="s">
        <v>8512</v>
      </c>
      <c r="M2241" s="147" t="s">
        <v>4537</v>
      </c>
      <c r="N2241" s="147" t="s">
        <v>233</v>
      </c>
      <c r="O2241" s="147" t="s">
        <v>4537</v>
      </c>
      <c r="P2241" s="147" t="s">
        <v>233</v>
      </c>
      <c r="Q2241" s="147" t="s">
        <v>4537</v>
      </c>
      <c r="R2241" s="147" t="s">
        <v>233</v>
      </c>
      <c r="S2241" s="147" t="s">
        <v>4537</v>
      </c>
      <c r="T2241" s="147" t="s">
        <v>233</v>
      </c>
      <c r="U2241" s="150">
        <f t="shared" si="34"/>
        <v>0</v>
      </c>
    </row>
    <row r="2242" spans="1:21" x14ac:dyDescent="0.2">
      <c r="A2242" s="147" t="s">
        <v>3539</v>
      </c>
      <c r="B2242" s="147" t="s">
        <v>4487</v>
      </c>
      <c r="C2242" s="147" t="s">
        <v>366</v>
      </c>
      <c r="D2242" s="147" t="s">
        <v>987</v>
      </c>
      <c r="E2242" s="148">
        <v>0</v>
      </c>
      <c r="F2242" s="148">
        <v>6159</v>
      </c>
      <c r="G2242" s="148">
        <v>0</v>
      </c>
      <c r="H2242" s="148">
        <v>0</v>
      </c>
      <c r="I2242" s="147" t="s">
        <v>4537</v>
      </c>
      <c r="J2242" s="147" t="s">
        <v>4537</v>
      </c>
      <c r="K2242" s="147" t="s">
        <v>4537</v>
      </c>
      <c r="L2242" s="147" t="s">
        <v>8512</v>
      </c>
      <c r="M2242" s="147" t="s">
        <v>4537</v>
      </c>
      <c r="N2242" s="147" t="s">
        <v>233</v>
      </c>
      <c r="O2242" s="147" t="s">
        <v>4537</v>
      </c>
      <c r="P2242" s="147" t="s">
        <v>233</v>
      </c>
      <c r="Q2242" s="147" t="s">
        <v>4537</v>
      </c>
      <c r="R2242" s="147" t="s">
        <v>233</v>
      </c>
      <c r="S2242" s="147" t="s">
        <v>4537</v>
      </c>
      <c r="T2242" s="147" t="s">
        <v>233</v>
      </c>
      <c r="U2242" s="150">
        <f t="shared" ref="U2242:U2252" si="35">COUNTIF(I2242:K2242,"Yes")+COUNTIF(M2242,"Yes")+COUNTIF(O2242,"Yes")+COUNTIF(Q2242,"Yes")+COUNTIF(S2242,"Yes")</f>
        <v>0</v>
      </c>
    </row>
    <row r="2243" spans="1:21" x14ac:dyDescent="0.2">
      <c r="A2243" s="147" t="s">
        <v>3539</v>
      </c>
      <c r="B2243" s="147" t="s">
        <v>4487</v>
      </c>
      <c r="C2243" s="147" t="s">
        <v>366</v>
      </c>
      <c r="D2243" s="147" t="s">
        <v>987</v>
      </c>
      <c r="E2243" s="148">
        <v>102</v>
      </c>
      <c r="F2243" s="148">
        <v>0</v>
      </c>
      <c r="G2243" s="148">
        <v>0</v>
      </c>
      <c r="H2243" s="148">
        <v>0</v>
      </c>
      <c r="I2243" s="147" t="s">
        <v>4537</v>
      </c>
      <c r="J2243" s="147" t="s">
        <v>4537</v>
      </c>
      <c r="K2243" s="147" t="s">
        <v>4537</v>
      </c>
      <c r="L2243" s="147" t="s">
        <v>8512</v>
      </c>
      <c r="M2243" s="147" t="s">
        <v>4537</v>
      </c>
      <c r="N2243" s="147" t="s">
        <v>233</v>
      </c>
      <c r="O2243" s="147" t="s">
        <v>4537</v>
      </c>
      <c r="P2243" s="147" t="s">
        <v>233</v>
      </c>
      <c r="Q2243" s="147" t="s">
        <v>4537</v>
      </c>
      <c r="R2243" s="147" t="s">
        <v>233</v>
      </c>
      <c r="S2243" s="147" t="s">
        <v>4537</v>
      </c>
      <c r="T2243" s="147" t="s">
        <v>233</v>
      </c>
      <c r="U2243" s="150">
        <f t="shared" si="35"/>
        <v>0</v>
      </c>
    </row>
    <row r="2244" spans="1:21" x14ac:dyDescent="0.2">
      <c r="A2244" s="147" t="s">
        <v>8511</v>
      </c>
      <c r="B2244" s="147" t="s">
        <v>5750</v>
      </c>
      <c r="C2244" s="147" t="s">
        <v>6640</v>
      </c>
      <c r="D2244" s="147" t="s">
        <v>8516</v>
      </c>
      <c r="E2244" s="148">
        <v>480</v>
      </c>
      <c r="F2244" s="148">
        <v>0</v>
      </c>
      <c r="G2244" s="148">
        <v>0</v>
      </c>
      <c r="H2244" s="148">
        <v>0</v>
      </c>
      <c r="I2244" s="147" t="s">
        <v>4537</v>
      </c>
      <c r="J2244" s="147" t="s">
        <v>4537</v>
      </c>
      <c r="K2244" s="147" t="s">
        <v>4537</v>
      </c>
      <c r="L2244" s="147" t="s">
        <v>8512</v>
      </c>
      <c r="M2244" s="147" t="s">
        <v>4537</v>
      </c>
      <c r="N2244" s="147" t="s">
        <v>233</v>
      </c>
      <c r="O2244" s="147" t="s">
        <v>4537</v>
      </c>
      <c r="P2244" s="147" t="s">
        <v>233</v>
      </c>
      <c r="Q2244" s="147" t="s">
        <v>4537</v>
      </c>
      <c r="R2244" s="147" t="s">
        <v>233</v>
      </c>
      <c r="S2244" s="147" t="s">
        <v>4537</v>
      </c>
      <c r="T2244" s="147" t="s">
        <v>233</v>
      </c>
      <c r="U2244" s="150">
        <f t="shared" si="35"/>
        <v>0</v>
      </c>
    </row>
    <row r="2245" spans="1:21" x14ac:dyDescent="0.2">
      <c r="A2245" s="147" t="s">
        <v>8511</v>
      </c>
      <c r="B2245" s="147" t="s">
        <v>5071</v>
      </c>
      <c r="C2245" s="147" t="s">
        <v>6640</v>
      </c>
      <c r="D2245" s="147" t="s">
        <v>8516</v>
      </c>
      <c r="E2245" s="148">
        <v>2585</v>
      </c>
      <c r="F2245" s="148">
        <v>0</v>
      </c>
      <c r="G2245" s="148">
        <v>0</v>
      </c>
      <c r="H2245" s="148">
        <v>0</v>
      </c>
      <c r="I2245" s="147" t="s">
        <v>4537</v>
      </c>
      <c r="J2245" s="147" t="s">
        <v>4537</v>
      </c>
      <c r="K2245" s="147" t="s">
        <v>4537</v>
      </c>
      <c r="L2245" s="147" t="s">
        <v>8512</v>
      </c>
      <c r="M2245" s="147" t="s">
        <v>4537</v>
      </c>
      <c r="N2245" s="147" t="s">
        <v>233</v>
      </c>
      <c r="O2245" s="147" t="s">
        <v>4537</v>
      </c>
      <c r="P2245" s="147" t="s">
        <v>233</v>
      </c>
      <c r="Q2245" s="147" t="s">
        <v>4537</v>
      </c>
      <c r="R2245" s="147" t="s">
        <v>233</v>
      </c>
      <c r="S2245" s="147" t="s">
        <v>4537</v>
      </c>
      <c r="T2245" s="147" t="s">
        <v>233</v>
      </c>
      <c r="U2245" s="150">
        <f t="shared" si="35"/>
        <v>0</v>
      </c>
    </row>
    <row r="2246" spans="1:21" x14ac:dyDescent="0.2">
      <c r="A2246" s="147" t="s">
        <v>8511</v>
      </c>
      <c r="B2246" s="147" t="s">
        <v>2761</v>
      </c>
      <c r="C2246" s="147" t="s">
        <v>43</v>
      </c>
      <c r="D2246" s="147" t="s">
        <v>8516</v>
      </c>
      <c r="E2246" s="148">
        <v>3191</v>
      </c>
      <c r="F2246" s="148">
        <v>0</v>
      </c>
      <c r="G2246" s="148">
        <v>0</v>
      </c>
      <c r="H2246" s="148">
        <v>0</v>
      </c>
      <c r="I2246" s="147" t="s">
        <v>4537</v>
      </c>
      <c r="J2246" s="147" t="s">
        <v>4537</v>
      </c>
      <c r="K2246" s="147" t="s">
        <v>4537</v>
      </c>
      <c r="L2246" s="147" t="s">
        <v>8512</v>
      </c>
      <c r="M2246" s="147" t="s">
        <v>4537</v>
      </c>
      <c r="N2246" s="147" t="s">
        <v>233</v>
      </c>
      <c r="O2246" s="147" t="s">
        <v>4537</v>
      </c>
      <c r="P2246" s="147" t="s">
        <v>233</v>
      </c>
      <c r="Q2246" s="147" t="s">
        <v>4537</v>
      </c>
      <c r="R2246" s="147" t="s">
        <v>233</v>
      </c>
      <c r="S2246" s="147" t="s">
        <v>4537</v>
      </c>
      <c r="T2246" s="147" t="s">
        <v>233</v>
      </c>
      <c r="U2246" s="150">
        <f t="shared" si="35"/>
        <v>0</v>
      </c>
    </row>
    <row r="2247" spans="1:21" x14ac:dyDescent="0.2">
      <c r="A2247" s="147" t="s">
        <v>8511</v>
      </c>
      <c r="B2247" s="147" t="s">
        <v>4577</v>
      </c>
      <c r="C2247" s="147" t="s">
        <v>6640</v>
      </c>
      <c r="D2247" s="147" t="s">
        <v>8516</v>
      </c>
      <c r="E2247" s="148">
        <v>3665</v>
      </c>
      <c r="F2247" s="148">
        <v>0</v>
      </c>
      <c r="G2247" s="148">
        <v>0</v>
      </c>
      <c r="H2247" s="148">
        <v>0</v>
      </c>
      <c r="I2247" s="147" t="s">
        <v>4537</v>
      </c>
      <c r="J2247" s="147" t="s">
        <v>4537</v>
      </c>
      <c r="K2247" s="147" t="s">
        <v>4537</v>
      </c>
      <c r="L2247" s="147" t="s">
        <v>8512</v>
      </c>
      <c r="M2247" s="147" t="s">
        <v>4537</v>
      </c>
      <c r="N2247" s="147" t="s">
        <v>233</v>
      </c>
      <c r="O2247" s="147" t="s">
        <v>4537</v>
      </c>
      <c r="P2247" s="147" t="s">
        <v>233</v>
      </c>
      <c r="Q2247" s="147" t="s">
        <v>4537</v>
      </c>
      <c r="R2247" s="147" t="s">
        <v>233</v>
      </c>
      <c r="S2247" s="147" t="s">
        <v>4537</v>
      </c>
      <c r="T2247" s="147" t="s">
        <v>233</v>
      </c>
      <c r="U2247" s="150">
        <f t="shared" si="35"/>
        <v>0</v>
      </c>
    </row>
    <row r="2248" spans="1:21" x14ac:dyDescent="0.2">
      <c r="A2248" s="147" t="s">
        <v>8511</v>
      </c>
      <c r="B2248" s="147" t="s">
        <v>8321</v>
      </c>
      <c r="C2248" s="147" t="s">
        <v>43</v>
      </c>
      <c r="D2248" s="147" t="s">
        <v>8516</v>
      </c>
      <c r="E2248" s="148">
        <v>4757</v>
      </c>
      <c r="F2248" s="148">
        <v>0</v>
      </c>
      <c r="G2248" s="148">
        <v>0</v>
      </c>
      <c r="H2248" s="148">
        <v>0</v>
      </c>
      <c r="I2248" s="147" t="s">
        <v>4537</v>
      </c>
      <c r="J2248" s="147" t="s">
        <v>4537</v>
      </c>
      <c r="K2248" s="147" t="s">
        <v>4537</v>
      </c>
      <c r="L2248" s="147" t="s">
        <v>8512</v>
      </c>
      <c r="M2248" s="147" t="s">
        <v>4537</v>
      </c>
      <c r="N2248" s="147" t="s">
        <v>233</v>
      </c>
      <c r="O2248" s="147" t="s">
        <v>4537</v>
      </c>
      <c r="P2248" s="147" t="s">
        <v>233</v>
      </c>
      <c r="Q2248" s="147" t="s">
        <v>4537</v>
      </c>
      <c r="R2248" s="147" t="s">
        <v>233</v>
      </c>
      <c r="S2248" s="147" t="s">
        <v>4537</v>
      </c>
      <c r="T2248" s="147" t="s">
        <v>233</v>
      </c>
      <c r="U2248" s="150">
        <f t="shared" si="35"/>
        <v>0</v>
      </c>
    </row>
    <row r="2249" spans="1:21" x14ac:dyDescent="0.2">
      <c r="A2249" s="147" t="s">
        <v>8511</v>
      </c>
      <c r="B2249" s="147" t="s">
        <v>8322</v>
      </c>
      <c r="C2249" s="147" t="s">
        <v>6640</v>
      </c>
      <c r="D2249" s="147" t="s">
        <v>8516</v>
      </c>
      <c r="E2249" s="148">
        <v>429</v>
      </c>
      <c r="F2249" s="148">
        <v>0</v>
      </c>
      <c r="G2249" s="148">
        <v>0</v>
      </c>
      <c r="H2249" s="148">
        <v>0</v>
      </c>
      <c r="I2249" s="147" t="s">
        <v>4537</v>
      </c>
      <c r="J2249" s="147" t="s">
        <v>4537</v>
      </c>
      <c r="K2249" s="147" t="s">
        <v>4537</v>
      </c>
      <c r="L2249" s="147" t="s">
        <v>8512</v>
      </c>
      <c r="M2249" s="147" t="s">
        <v>4537</v>
      </c>
      <c r="N2249" s="147" t="s">
        <v>233</v>
      </c>
      <c r="O2249" s="147" t="s">
        <v>4537</v>
      </c>
      <c r="P2249" s="147" t="s">
        <v>233</v>
      </c>
      <c r="Q2249" s="147" t="s">
        <v>4537</v>
      </c>
      <c r="R2249" s="147" t="s">
        <v>233</v>
      </c>
      <c r="S2249" s="147" t="s">
        <v>4537</v>
      </c>
      <c r="T2249" s="147" t="s">
        <v>233</v>
      </c>
      <c r="U2249" s="150">
        <f t="shared" si="35"/>
        <v>0</v>
      </c>
    </row>
    <row r="2250" spans="1:21" x14ac:dyDescent="0.2">
      <c r="A2250" s="147" t="s">
        <v>8511</v>
      </c>
      <c r="B2250" s="147" t="s">
        <v>8027</v>
      </c>
      <c r="C2250" s="147" t="s">
        <v>43</v>
      </c>
      <c r="D2250" s="147" t="s">
        <v>8516</v>
      </c>
      <c r="E2250" s="148">
        <v>2247</v>
      </c>
      <c r="F2250" s="148">
        <v>0</v>
      </c>
      <c r="G2250" s="148">
        <v>0</v>
      </c>
      <c r="H2250" s="148">
        <v>0</v>
      </c>
      <c r="I2250" s="147" t="s">
        <v>4537</v>
      </c>
      <c r="J2250" s="147" t="s">
        <v>4537</v>
      </c>
      <c r="K2250" s="147" t="s">
        <v>4537</v>
      </c>
      <c r="L2250" s="147" t="s">
        <v>8512</v>
      </c>
      <c r="M2250" s="147" t="s">
        <v>4537</v>
      </c>
      <c r="N2250" s="147" t="s">
        <v>233</v>
      </c>
      <c r="O2250" s="147" t="s">
        <v>4537</v>
      </c>
      <c r="P2250" s="147" t="s">
        <v>233</v>
      </c>
      <c r="Q2250" s="147" t="s">
        <v>4537</v>
      </c>
      <c r="R2250" s="147" t="s">
        <v>233</v>
      </c>
      <c r="S2250" s="147" t="s">
        <v>4537</v>
      </c>
      <c r="T2250" s="147" t="s">
        <v>233</v>
      </c>
      <c r="U2250" s="150">
        <f t="shared" si="35"/>
        <v>0</v>
      </c>
    </row>
    <row r="2251" spans="1:21" x14ac:dyDescent="0.2">
      <c r="A2251" s="147" t="s">
        <v>8511</v>
      </c>
      <c r="B2251" s="147" t="s">
        <v>4726</v>
      </c>
      <c r="C2251" s="147" t="s">
        <v>43</v>
      </c>
      <c r="D2251" s="147" t="s">
        <v>8516</v>
      </c>
      <c r="E2251" s="148">
        <v>969</v>
      </c>
      <c r="F2251" s="148">
        <v>0</v>
      </c>
      <c r="G2251" s="148">
        <v>0</v>
      </c>
      <c r="H2251" s="148">
        <v>0</v>
      </c>
      <c r="I2251" s="147" t="s">
        <v>4537</v>
      </c>
      <c r="J2251" s="147" t="s">
        <v>4537</v>
      </c>
      <c r="K2251" s="147" t="s">
        <v>4537</v>
      </c>
      <c r="L2251" s="147" t="s">
        <v>8512</v>
      </c>
      <c r="M2251" s="147" t="s">
        <v>4537</v>
      </c>
      <c r="N2251" s="147" t="s">
        <v>233</v>
      </c>
      <c r="O2251" s="147" t="s">
        <v>4537</v>
      </c>
      <c r="P2251" s="147" t="s">
        <v>233</v>
      </c>
      <c r="Q2251" s="147" t="s">
        <v>4537</v>
      </c>
      <c r="R2251" s="147" t="s">
        <v>233</v>
      </c>
      <c r="S2251" s="147" t="s">
        <v>4537</v>
      </c>
      <c r="T2251" s="147" t="s">
        <v>233</v>
      </c>
      <c r="U2251" s="150">
        <f t="shared" si="35"/>
        <v>0</v>
      </c>
    </row>
    <row r="2252" spans="1:21" x14ac:dyDescent="0.2">
      <c r="A2252" s="147" t="s">
        <v>8511</v>
      </c>
      <c r="B2252" s="147" t="s">
        <v>8323</v>
      </c>
      <c r="C2252" s="147" t="s">
        <v>6640</v>
      </c>
      <c r="D2252" s="147" t="s">
        <v>8516</v>
      </c>
      <c r="E2252" s="148">
        <v>2342</v>
      </c>
      <c r="F2252" s="148">
        <v>0</v>
      </c>
      <c r="G2252" s="148">
        <v>0</v>
      </c>
      <c r="H2252" s="148">
        <v>0</v>
      </c>
      <c r="I2252" s="147" t="s">
        <v>4537</v>
      </c>
      <c r="J2252" s="147" t="s">
        <v>4537</v>
      </c>
      <c r="K2252" s="147" t="s">
        <v>4537</v>
      </c>
      <c r="L2252" s="147" t="s">
        <v>8512</v>
      </c>
      <c r="M2252" s="147" t="s">
        <v>4537</v>
      </c>
      <c r="N2252" s="147" t="s">
        <v>233</v>
      </c>
      <c r="O2252" s="147" t="s">
        <v>4537</v>
      </c>
      <c r="P2252" s="147" t="s">
        <v>233</v>
      </c>
      <c r="Q2252" s="147" t="s">
        <v>4537</v>
      </c>
      <c r="R2252" s="147" t="s">
        <v>233</v>
      </c>
      <c r="S2252" s="147" t="s">
        <v>4537</v>
      </c>
      <c r="T2252" s="147" t="s">
        <v>233</v>
      </c>
      <c r="U2252" s="150">
        <f t="shared" si="35"/>
        <v>0</v>
      </c>
    </row>
  </sheetData>
  <conditionalFormatting sqref="U2:U2252">
    <cfRule type="colorScale" priority="1">
      <colorScale>
        <cfvo type="min"/>
        <cfvo type="percent" val="50"/>
        <cfvo type="max"/>
        <color rgb="FFF4CCCC"/>
        <color rgb="FFFFF2CC"/>
        <color rgb="FFD9EAD3"/>
      </colorScale>
    </cfRule>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815E-5BC5-8B4A-B330-795E720DC4F4}">
  <dimension ref="A1:L648"/>
  <sheetViews>
    <sheetView showGridLines="0" topLeftCell="A32" zoomScale="130" zoomScaleNormal="130" workbookViewId="0"/>
  </sheetViews>
  <sheetFormatPr baseColWidth="10" defaultRowHeight="15" x14ac:dyDescent="0.2"/>
  <cols>
    <col min="1" max="1" width="47.33203125" style="6" customWidth="1"/>
    <col min="2" max="2" width="98" style="6" customWidth="1"/>
    <col min="3" max="16384" width="10.83203125" style="6"/>
  </cols>
  <sheetData>
    <row r="1" spans="1:12" s="5" customFormat="1" ht="26" x14ac:dyDescent="0.3">
      <c r="A1" s="7" t="str">
        <f>'Cover Sheet'!A1</f>
        <v>Provincial Asset Inventory (2019-2026)</v>
      </c>
    </row>
    <row r="2" spans="1:12" s="5" customFormat="1" ht="21" x14ac:dyDescent="0.25"/>
    <row r="3" spans="1:12" ht="21" x14ac:dyDescent="0.25">
      <c r="A3" s="13" t="s">
        <v>2401</v>
      </c>
    </row>
    <row r="5" spans="1:12" ht="161" customHeight="1" x14ac:dyDescent="0.2">
      <c r="A5" s="179" t="s">
        <v>4452</v>
      </c>
      <c r="B5" s="179"/>
      <c r="C5" s="8"/>
      <c r="D5" s="8"/>
      <c r="E5" s="8"/>
      <c r="F5" s="8"/>
      <c r="G5" s="8"/>
      <c r="H5" s="8"/>
      <c r="I5" s="8"/>
      <c r="J5" s="8"/>
      <c r="K5" s="8"/>
      <c r="L5" s="8"/>
    </row>
    <row r="7" spans="1:12" ht="16" x14ac:dyDescent="0.2">
      <c r="A7" s="19" t="s">
        <v>2395</v>
      </c>
      <c r="B7" s="20" t="s">
        <v>2394</v>
      </c>
    </row>
    <row r="8" spans="1:12" ht="32" x14ac:dyDescent="0.2">
      <c r="A8" s="14" t="s">
        <v>3527</v>
      </c>
      <c r="B8" s="21" t="s">
        <v>2404</v>
      </c>
    </row>
    <row r="9" spans="1:12" ht="48" x14ac:dyDescent="0.2">
      <c r="A9" s="22" t="s">
        <v>31</v>
      </c>
      <c r="B9" s="23" t="s">
        <v>2405</v>
      </c>
    </row>
    <row r="10" spans="1:12" ht="48" x14ac:dyDescent="0.2">
      <c r="A10" s="14" t="s">
        <v>3528</v>
      </c>
      <c r="B10" s="24" t="s">
        <v>4435</v>
      </c>
    </row>
    <row r="11" spans="1:12" ht="32" x14ac:dyDescent="0.2">
      <c r="A11" s="22" t="s">
        <v>3529</v>
      </c>
      <c r="B11" s="23" t="s">
        <v>4436</v>
      </c>
    </row>
    <row r="12" spans="1:12" ht="48" x14ac:dyDescent="0.2">
      <c r="A12" s="14" t="s">
        <v>2543</v>
      </c>
      <c r="B12" s="24" t="s">
        <v>4437</v>
      </c>
    </row>
    <row r="13" spans="1:12" ht="48" x14ac:dyDescent="0.2">
      <c r="A13" s="22" t="s">
        <v>3507</v>
      </c>
      <c r="B13" s="23" t="s">
        <v>4438</v>
      </c>
    </row>
    <row r="14" spans="1:12" ht="64" x14ac:dyDescent="0.2">
      <c r="A14" s="14" t="s">
        <v>101</v>
      </c>
      <c r="B14" s="24" t="s">
        <v>4439</v>
      </c>
    </row>
    <row r="15" spans="1:12" ht="48" x14ac:dyDescent="0.2">
      <c r="A15" s="22" t="s">
        <v>3530</v>
      </c>
      <c r="B15" s="23" t="s">
        <v>4440</v>
      </c>
    </row>
    <row r="16" spans="1:12" ht="48" x14ac:dyDescent="0.2">
      <c r="A16" s="14" t="s">
        <v>118</v>
      </c>
      <c r="B16" s="21" t="s">
        <v>2408</v>
      </c>
    </row>
    <row r="17" spans="1:2" ht="32" x14ac:dyDescent="0.2">
      <c r="A17" s="22" t="s">
        <v>3531</v>
      </c>
      <c r="B17" s="23" t="s">
        <v>4441</v>
      </c>
    </row>
    <row r="18" spans="1:2" ht="32" x14ac:dyDescent="0.2">
      <c r="A18" s="14" t="s">
        <v>286</v>
      </c>
      <c r="B18" s="21" t="s">
        <v>4442</v>
      </c>
    </row>
    <row r="19" spans="1:2" ht="80" x14ac:dyDescent="0.2">
      <c r="A19" s="22" t="s">
        <v>353</v>
      </c>
      <c r="B19" s="23" t="s">
        <v>2407</v>
      </c>
    </row>
    <row r="20" spans="1:2" ht="32" x14ac:dyDescent="0.2">
      <c r="A20" s="14" t="s">
        <v>95</v>
      </c>
      <c r="B20" s="21" t="s">
        <v>2409</v>
      </c>
    </row>
    <row r="21" spans="1:2" ht="48" x14ac:dyDescent="0.2">
      <c r="A21" s="22" t="s">
        <v>558</v>
      </c>
      <c r="B21" s="23" t="s">
        <v>2410</v>
      </c>
    </row>
    <row r="22" spans="1:2" ht="48" x14ac:dyDescent="0.2">
      <c r="A22" s="14" t="s">
        <v>704</v>
      </c>
      <c r="B22" s="21" t="s">
        <v>2411</v>
      </c>
    </row>
    <row r="23" spans="1:2" ht="64" x14ac:dyDescent="0.2">
      <c r="A23" s="22" t="s">
        <v>869</v>
      </c>
      <c r="B23" s="23" t="s">
        <v>4443</v>
      </c>
    </row>
    <row r="24" spans="1:2" ht="48" x14ac:dyDescent="0.2">
      <c r="A24" s="14" t="s">
        <v>3532</v>
      </c>
      <c r="B24" s="21" t="s">
        <v>2412</v>
      </c>
    </row>
    <row r="25" spans="1:2" ht="48" x14ac:dyDescent="0.2">
      <c r="A25" s="22" t="s">
        <v>3533</v>
      </c>
      <c r="B25" s="23" t="s">
        <v>2421</v>
      </c>
    </row>
    <row r="26" spans="1:2" ht="32" x14ac:dyDescent="0.2">
      <c r="A26" s="14" t="s">
        <v>2418</v>
      </c>
      <c r="B26" s="24" t="s">
        <v>2419</v>
      </c>
    </row>
    <row r="27" spans="1:2" ht="32" x14ac:dyDescent="0.2">
      <c r="A27" s="22" t="s">
        <v>2265</v>
      </c>
      <c r="B27" s="23" t="s">
        <v>2420</v>
      </c>
    </row>
    <row r="28" spans="1:2" ht="64" x14ac:dyDescent="0.2">
      <c r="A28" s="14" t="s">
        <v>3534</v>
      </c>
      <c r="B28" s="21" t="s">
        <v>2406</v>
      </c>
    </row>
    <row r="29" spans="1:2" ht="48" x14ac:dyDescent="0.2">
      <c r="A29" s="22" t="s">
        <v>3535</v>
      </c>
      <c r="B29" s="23" t="s">
        <v>4444</v>
      </c>
    </row>
    <row r="30" spans="1:2" ht="48" x14ac:dyDescent="0.2">
      <c r="A30" s="14" t="s">
        <v>3509</v>
      </c>
      <c r="B30" s="24" t="s">
        <v>4445</v>
      </c>
    </row>
    <row r="31" spans="1:2" ht="48" x14ac:dyDescent="0.2">
      <c r="A31" s="22" t="s">
        <v>990</v>
      </c>
      <c r="B31" s="23" t="s">
        <v>2413</v>
      </c>
    </row>
    <row r="32" spans="1:2" ht="48" x14ac:dyDescent="0.2">
      <c r="A32" s="14" t="s">
        <v>3508</v>
      </c>
      <c r="B32" s="24" t="s">
        <v>4446</v>
      </c>
    </row>
    <row r="33" spans="1:2" ht="32" x14ac:dyDescent="0.2">
      <c r="A33" s="22" t="s">
        <v>1096</v>
      </c>
      <c r="B33" s="23" t="s">
        <v>2417</v>
      </c>
    </row>
    <row r="34" spans="1:2" ht="32" x14ac:dyDescent="0.2">
      <c r="A34" s="14" t="s">
        <v>1112</v>
      </c>
      <c r="B34" s="21" t="s">
        <v>2414</v>
      </c>
    </row>
    <row r="35" spans="1:2" ht="80" x14ac:dyDescent="0.2">
      <c r="A35" s="22" t="s">
        <v>1189</v>
      </c>
      <c r="B35" s="23" t="s">
        <v>2415</v>
      </c>
    </row>
    <row r="36" spans="1:2" ht="48" x14ac:dyDescent="0.2">
      <c r="A36" s="14" t="s">
        <v>3074</v>
      </c>
      <c r="B36" s="24" t="s">
        <v>4447</v>
      </c>
    </row>
    <row r="37" spans="1:2" ht="32" x14ac:dyDescent="0.2">
      <c r="A37" s="22" t="s">
        <v>1230</v>
      </c>
      <c r="B37" s="23" t="s">
        <v>2416</v>
      </c>
    </row>
    <row r="38" spans="1:2" ht="48" x14ac:dyDescent="0.2">
      <c r="A38" s="14" t="s">
        <v>3536</v>
      </c>
      <c r="B38" s="24" t="s">
        <v>4448</v>
      </c>
    </row>
    <row r="39" spans="1:2" ht="48" x14ac:dyDescent="0.2">
      <c r="A39" s="22" t="s">
        <v>3537</v>
      </c>
      <c r="B39" s="23" t="s">
        <v>4449</v>
      </c>
    </row>
    <row r="40" spans="1:2" ht="48" x14ac:dyDescent="0.2">
      <c r="A40" s="14" t="s">
        <v>3219</v>
      </c>
      <c r="B40" s="24" t="s">
        <v>4450</v>
      </c>
    </row>
    <row r="41" spans="1:2" ht="48" x14ac:dyDescent="0.2">
      <c r="A41" s="22" t="s">
        <v>3538</v>
      </c>
      <c r="B41" s="23" t="s">
        <v>4451</v>
      </c>
    </row>
    <row r="42" spans="1:2" ht="16" x14ac:dyDescent="0.2">
      <c r="A42"/>
    </row>
    <row r="43" spans="1:2" ht="16" x14ac:dyDescent="0.2">
      <c r="A43"/>
    </row>
    <row r="44" spans="1:2" ht="16" x14ac:dyDescent="0.2">
      <c r="A44"/>
    </row>
    <row r="45" spans="1:2" ht="16" x14ac:dyDescent="0.2">
      <c r="A45"/>
    </row>
    <row r="46" spans="1:2" ht="16" x14ac:dyDescent="0.2">
      <c r="A46"/>
    </row>
    <row r="47" spans="1:2" ht="16" x14ac:dyDescent="0.2">
      <c r="A47"/>
    </row>
    <row r="48" spans="1:2" ht="16" x14ac:dyDescent="0.2">
      <c r="A48"/>
    </row>
    <row r="49" spans="1:1" ht="16" x14ac:dyDescent="0.2">
      <c r="A49"/>
    </row>
    <row r="50" spans="1:1" ht="16" x14ac:dyDescent="0.2">
      <c r="A50"/>
    </row>
    <row r="51" spans="1:1" ht="16" x14ac:dyDescent="0.2">
      <c r="A51"/>
    </row>
    <row r="52" spans="1:1" ht="16" x14ac:dyDescent="0.2">
      <c r="A52"/>
    </row>
    <row r="53" spans="1:1" ht="16" x14ac:dyDescent="0.2">
      <c r="A53"/>
    </row>
    <row r="54" spans="1:1" ht="16" x14ac:dyDescent="0.2">
      <c r="A54"/>
    </row>
    <row r="55" spans="1:1" ht="16" x14ac:dyDescent="0.2">
      <c r="A55"/>
    </row>
    <row r="56" spans="1:1" ht="16" x14ac:dyDescent="0.2">
      <c r="A56"/>
    </row>
    <row r="57" spans="1:1" ht="16" x14ac:dyDescent="0.2">
      <c r="A57"/>
    </row>
    <row r="58" spans="1:1" ht="16" x14ac:dyDescent="0.2">
      <c r="A58"/>
    </row>
    <row r="59" spans="1:1" ht="16" x14ac:dyDescent="0.2">
      <c r="A59"/>
    </row>
    <row r="60" spans="1:1" ht="16" x14ac:dyDescent="0.2">
      <c r="A60"/>
    </row>
    <row r="61" spans="1:1" ht="16" x14ac:dyDescent="0.2">
      <c r="A61"/>
    </row>
    <row r="62" spans="1:1" ht="16" x14ac:dyDescent="0.2">
      <c r="A62"/>
    </row>
    <row r="63" spans="1:1" ht="16" x14ac:dyDescent="0.2">
      <c r="A63"/>
    </row>
    <row r="64" spans="1:1" ht="16" x14ac:dyDescent="0.2">
      <c r="A64"/>
    </row>
    <row r="65" spans="1:1" ht="16" x14ac:dyDescent="0.2">
      <c r="A65"/>
    </row>
    <row r="66" spans="1:1" ht="16" x14ac:dyDescent="0.2">
      <c r="A66"/>
    </row>
    <row r="67" spans="1:1" ht="16" x14ac:dyDescent="0.2">
      <c r="A67"/>
    </row>
    <row r="68" spans="1:1" ht="16" x14ac:dyDescent="0.2">
      <c r="A68"/>
    </row>
    <row r="69" spans="1:1" ht="16" x14ac:dyDescent="0.2">
      <c r="A69"/>
    </row>
    <row r="70" spans="1:1" ht="16" x14ac:dyDescent="0.2">
      <c r="A70"/>
    </row>
    <row r="71" spans="1:1" ht="16" x14ac:dyDescent="0.2">
      <c r="A71"/>
    </row>
    <row r="72" spans="1:1" ht="16" x14ac:dyDescent="0.2">
      <c r="A72"/>
    </row>
    <row r="73" spans="1:1" ht="16" x14ac:dyDescent="0.2">
      <c r="A73"/>
    </row>
    <row r="74" spans="1:1" ht="16" x14ac:dyDescent="0.2">
      <c r="A74"/>
    </row>
    <row r="75" spans="1:1" ht="16" x14ac:dyDescent="0.2">
      <c r="A75"/>
    </row>
    <row r="76" spans="1:1" ht="16" x14ac:dyDescent="0.2">
      <c r="A76"/>
    </row>
    <row r="77" spans="1:1" ht="16" x14ac:dyDescent="0.2">
      <c r="A77"/>
    </row>
    <row r="78" spans="1:1" ht="16" x14ac:dyDescent="0.2">
      <c r="A78"/>
    </row>
    <row r="79" spans="1:1" ht="16" x14ac:dyDescent="0.2">
      <c r="A79"/>
    </row>
    <row r="80" spans="1:1" ht="16" x14ac:dyDescent="0.2">
      <c r="A80"/>
    </row>
    <row r="81" spans="1:1" ht="16" x14ac:dyDescent="0.2">
      <c r="A81"/>
    </row>
    <row r="82" spans="1:1" ht="16" x14ac:dyDescent="0.2">
      <c r="A82"/>
    </row>
    <row r="83" spans="1:1" ht="16" x14ac:dyDescent="0.2">
      <c r="A83"/>
    </row>
    <row r="84" spans="1:1" ht="16" x14ac:dyDescent="0.2">
      <c r="A84"/>
    </row>
    <row r="85" spans="1:1" ht="16" x14ac:dyDescent="0.2">
      <c r="A85"/>
    </row>
    <row r="86" spans="1:1" ht="16" x14ac:dyDescent="0.2">
      <c r="A86"/>
    </row>
    <row r="87" spans="1:1" ht="16" x14ac:dyDescent="0.2">
      <c r="A87"/>
    </row>
    <row r="88" spans="1:1" ht="16" x14ac:dyDescent="0.2">
      <c r="A88"/>
    </row>
    <row r="89" spans="1:1" ht="16" x14ac:dyDescent="0.2">
      <c r="A89"/>
    </row>
    <row r="90" spans="1:1" ht="16" x14ac:dyDescent="0.2">
      <c r="A90"/>
    </row>
    <row r="91" spans="1:1" ht="16" x14ac:dyDescent="0.2">
      <c r="A91"/>
    </row>
    <row r="92" spans="1:1" ht="16" x14ac:dyDescent="0.2">
      <c r="A92"/>
    </row>
    <row r="93" spans="1:1" ht="16" x14ac:dyDescent="0.2">
      <c r="A93"/>
    </row>
    <row r="94" spans="1:1" ht="16" x14ac:dyDescent="0.2">
      <c r="A94"/>
    </row>
    <row r="95" spans="1:1" ht="16" x14ac:dyDescent="0.2">
      <c r="A95"/>
    </row>
    <row r="96" spans="1:1" ht="16" x14ac:dyDescent="0.2">
      <c r="A96"/>
    </row>
    <row r="97" spans="1:1" ht="16" x14ac:dyDescent="0.2">
      <c r="A97"/>
    </row>
    <row r="98" spans="1:1" ht="16" x14ac:dyDescent="0.2">
      <c r="A98"/>
    </row>
    <row r="99" spans="1:1" ht="16" x14ac:dyDescent="0.2">
      <c r="A99"/>
    </row>
    <row r="100" spans="1:1" ht="16" x14ac:dyDescent="0.2">
      <c r="A100"/>
    </row>
    <row r="101" spans="1:1" ht="16" x14ac:dyDescent="0.2">
      <c r="A101"/>
    </row>
    <row r="102" spans="1:1" ht="16" x14ac:dyDescent="0.2">
      <c r="A102"/>
    </row>
    <row r="103" spans="1:1" ht="16" x14ac:dyDescent="0.2">
      <c r="A103"/>
    </row>
    <row r="104" spans="1:1" ht="16" x14ac:dyDescent="0.2">
      <c r="A104"/>
    </row>
    <row r="105" spans="1:1" ht="16" x14ac:dyDescent="0.2">
      <c r="A105"/>
    </row>
    <row r="106" spans="1:1" ht="16" x14ac:dyDescent="0.2">
      <c r="A106"/>
    </row>
    <row r="107" spans="1:1" ht="16" x14ac:dyDescent="0.2">
      <c r="A107"/>
    </row>
    <row r="108" spans="1:1" ht="16" x14ac:dyDescent="0.2">
      <c r="A108"/>
    </row>
    <row r="109" spans="1:1" ht="16" x14ac:dyDescent="0.2">
      <c r="A109"/>
    </row>
    <row r="110" spans="1:1" ht="16" x14ac:dyDescent="0.2">
      <c r="A110"/>
    </row>
    <row r="111" spans="1:1" ht="16" x14ac:dyDescent="0.2">
      <c r="A111"/>
    </row>
    <row r="112" spans="1:1" ht="16" x14ac:dyDescent="0.2">
      <c r="A112"/>
    </row>
    <row r="113" spans="1:1" ht="16" x14ac:dyDescent="0.2">
      <c r="A113"/>
    </row>
    <row r="114" spans="1:1" ht="16" x14ac:dyDescent="0.2">
      <c r="A114"/>
    </row>
    <row r="115" spans="1:1" ht="16" x14ac:dyDescent="0.2">
      <c r="A115"/>
    </row>
    <row r="116" spans="1:1" ht="16" x14ac:dyDescent="0.2">
      <c r="A116"/>
    </row>
    <row r="117" spans="1:1" ht="16" x14ac:dyDescent="0.2">
      <c r="A117"/>
    </row>
    <row r="118" spans="1:1" ht="16" x14ac:dyDescent="0.2">
      <c r="A118"/>
    </row>
    <row r="119" spans="1:1" ht="16" x14ac:dyDescent="0.2">
      <c r="A119"/>
    </row>
    <row r="120" spans="1:1" ht="16" x14ac:dyDescent="0.2">
      <c r="A120"/>
    </row>
    <row r="121" spans="1:1" ht="16" x14ac:dyDescent="0.2">
      <c r="A121"/>
    </row>
    <row r="122" spans="1:1" ht="16" x14ac:dyDescent="0.2">
      <c r="A122"/>
    </row>
    <row r="123" spans="1:1" ht="16" x14ac:dyDescent="0.2">
      <c r="A123"/>
    </row>
    <row r="124" spans="1:1" ht="16" x14ac:dyDescent="0.2">
      <c r="A124"/>
    </row>
    <row r="125" spans="1:1" ht="16" x14ac:dyDescent="0.2">
      <c r="A125"/>
    </row>
    <row r="126" spans="1:1" ht="16" x14ac:dyDescent="0.2">
      <c r="A126"/>
    </row>
    <row r="127" spans="1:1" ht="16" x14ac:dyDescent="0.2">
      <c r="A127"/>
    </row>
    <row r="128" spans="1:1" ht="16" x14ac:dyDescent="0.2">
      <c r="A128"/>
    </row>
    <row r="129" spans="1:1" ht="16" x14ac:dyDescent="0.2">
      <c r="A129"/>
    </row>
    <row r="130" spans="1:1" ht="16" x14ac:dyDescent="0.2">
      <c r="A130"/>
    </row>
    <row r="131" spans="1:1" ht="16" x14ac:dyDescent="0.2">
      <c r="A131"/>
    </row>
    <row r="132" spans="1:1" ht="16" x14ac:dyDescent="0.2">
      <c r="A132"/>
    </row>
    <row r="133" spans="1:1" ht="16" x14ac:dyDescent="0.2">
      <c r="A133"/>
    </row>
    <row r="134" spans="1:1" ht="16" x14ac:dyDescent="0.2">
      <c r="A134"/>
    </row>
    <row r="135" spans="1:1" ht="16" x14ac:dyDescent="0.2">
      <c r="A135"/>
    </row>
    <row r="136" spans="1:1" ht="16" x14ac:dyDescent="0.2">
      <c r="A136"/>
    </row>
    <row r="137" spans="1:1" ht="16" x14ac:dyDescent="0.2">
      <c r="A137"/>
    </row>
    <row r="138" spans="1:1" ht="16" x14ac:dyDescent="0.2">
      <c r="A138"/>
    </row>
    <row r="139" spans="1:1" ht="16" x14ac:dyDescent="0.2">
      <c r="A139"/>
    </row>
    <row r="140" spans="1:1" ht="16" x14ac:dyDescent="0.2">
      <c r="A140"/>
    </row>
    <row r="141" spans="1:1" ht="16" x14ac:dyDescent="0.2">
      <c r="A141"/>
    </row>
    <row r="142" spans="1:1" ht="16" x14ac:dyDescent="0.2">
      <c r="A142"/>
    </row>
    <row r="143" spans="1:1" ht="16" x14ac:dyDescent="0.2">
      <c r="A143"/>
    </row>
    <row r="144" spans="1:1" ht="16" x14ac:dyDescent="0.2">
      <c r="A144"/>
    </row>
    <row r="145" spans="1:1" ht="16" x14ac:dyDescent="0.2">
      <c r="A145"/>
    </row>
    <row r="146" spans="1:1" ht="16" x14ac:dyDescent="0.2">
      <c r="A146"/>
    </row>
    <row r="147" spans="1:1" ht="16" x14ac:dyDescent="0.2">
      <c r="A147"/>
    </row>
    <row r="148" spans="1:1" ht="16" x14ac:dyDescent="0.2">
      <c r="A148"/>
    </row>
    <row r="149" spans="1:1" ht="16" x14ac:dyDescent="0.2">
      <c r="A149"/>
    </row>
    <row r="150" spans="1:1" ht="16" x14ac:dyDescent="0.2">
      <c r="A150"/>
    </row>
    <row r="151" spans="1:1" ht="16" x14ac:dyDescent="0.2">
      <c r="A151"/>
    </row>
    <row r="152" spans="1:1" ht="16" x14ac:dyDescent="0.2">
      <c r="A152"/>
    </row>
    <row r="153" spans="1:1" ht="16" x14ac:dyDescent="0.2">
      <c r="A153"/>
    </row>
    <row r="154" spans="1:1" ht="16" x14ac:dyDescent="0.2">
      <c r="A154"/>
    </row>
    <row r="155" spans="1:1" ht="16" x14ac:dyDescent="0.2">
      <c r="A155"/>
    </row>
    <row r="156" spans="1:1" ht="16" x14ac:dyDescent="0.2">
      <c r="A156"/>
    </row>
    <row r="157" spans="1:1" ht="16" x14ac:dyDescent="0.2">
      <c r="A157"/>
    </row>
    <row r="158" spans="1:1" ht="16" x14ac:dyDescent="0.2">
      <c r="A158"/>
    </row>
    <row r="159" spans="1:1" ht="16" x14ac:dyDescent="0.2">
      <c r="A159"/>
    </row>
    <row r="160" spans="1:1" ht="16" x14ac:dyDescent="0.2">
      <c r="A160"/>
    </row>
    <row r="161" spans="1:1" ht="16" x14ac:dyDescent="0.2">
      <c r="A161"/>
    </row>
    <row r="162" spans="1:1" ht="16" x14ac:dyDescent="0.2">
      <c r="A162"/>
    </row>
    <row r="163" spans="1:1" ht="16" x14ac:dyDescent="0.2">
      <c r="A163"/>
    </row>
    <row r="164" spans="1:1" ht="16" x14ac:dyDescent="0.2">
      <c r="A164"/>
    </row>
    <row r="165" spans="1:1" ht="16" x14ac:dyDescent="0.2">
      <c r="A165"/>
    </row>
    <row r="166" spans="1:1" ht="16" x14ac:dyDescent="0.2">
      <c r="A166"/>
    </row>
    <row r="167" spans="1:1" ht="16" x14ac:dyDescent="0.2">
      <c r="A167"/>
    </row>
    <row r="168" spans="1:1" ht="16" x14ac:dyDescent="0.2">
      <c r="A168"/>
    </row>
    <row r="169" spans="1:1" ht="16" x14ac:dyDescent="0.2">
      <c r="A169"/>
    </row>
    <row r="170" spans="1:1" ht="16" x14ac:dyDescent="0.2">
      <c r="A170"/>
    </row>
    <row r="171" spans="1:1" ht="16" x14ac:dyDescent="0.2">
      <c r="A171"/>
    </row>
    <row r="172" spans="1:1" ht="16" x14ac:dyDescent="0.2">
      <c r="A172"/>
    </row>
    <row r="173" spans="1:1" ht="16" x14ac:dyDescent="0.2">
      <c r="A173"/>
    </row>
    <row r="174" spans="1:1" ht="16" x14ac:dyDescent="0.2">
      <c r="A174"/>
    </row>
    <row r="175" spans="1:1" ht="16" x14ac:dyDescent="0.2">
      <c r="A175"/>
    </row>
    <row r="176" spans="1:1" ht="16" x14ac:dyDescent="0.2">
      <c r="A176"/>
    </row>
    <row r="177" spans="1:1" ht="16" x14ac:dyDescent="0.2">
      <c r="A177"/>
    </row>
    <row r="178" spans="1:1" ht="16" x14ac:dyDescent="0.2">
      <c r="A178"/>
    </row>
    <row r="179" spans="1:1" ht="16" x14ac:dyDescent="0.2">
      <c r="A179"/>
    </row>
    <row r="180" spans="1:1" ht="16" x14ac:dyDescent="0.2">
      <c r="A180"/>
    </row>
    <row r="181" spans="1:1" ht="16" x14ac:dyDescent="0.2">
      <c r="A181"/>
    </row>
    <row r="182" spans="1:1" ht="16" x14ac:dyDescent="0.2">
      <c r="A182"/>
    </row>
    <row r="183" spans="1:1" ht="16" x14ac:dyDescent="0.2">
      <c r="A183"/>
    </row>
    <row r="184" spans="1:1" ht="16" x14ac:dyDescent="0.2">
      <c r="A184"/>
    </row>
    <row r="185" spans="1:1" ht="16" x14ac:dyDescent="0.2">
      <c r="A185"/>
    </row>
    <row r="186" spans="1:1" ht="16" x14ac:dyDescent="0.2">
      <c r="A186"/>
    </row>
    <row r="187" spans="1:1" ht="16" x14ac:dyDescent="0.2">
      <c r="A187"/>
    </row>
    <row r="188" spans="1:1" ht="16" x14ac:dyDescent="0.2">
      <c r="A188"/>
    </row>
    <row r="189" spans="1:1" ht="16" x14ac:dyDescent="0.2">
      <c r="A189"/>
    </row>
    <row r="190" spans="1:1" ht="16" x14ac:dyDescent="0.2">
      <c r="A190"/>
    </row>
    <row r="191" spans="1:1" ht="16" x14ac:dyDescent="0.2">
      <c r="A191"/>
    </row>
    <row r="192" spans="1:1" ht="16" x14ac:dyDescent="0.2">
      <c r="A192"/>
    </row>
    <row r="193" spans="1:1" ht="16" x14ac:dyDescent="0.2">
      <c r="A193"/>
    </row>
    <row r="194" spans="1:1" ht="16" x14ac:dyDescent="0.2">
      <c r="A194"/>
    </row>
    <row r="195" spans="1:1" ht="16" x14ac:dyDescent="0.2">
      <c r="A195"/>
    </row>
    <row r="196" spans="1:1" ht="16" x14ac:dyDescent="0.2">
      <c r="A196"/>
    </row>
    <row r="197" spans="1:1" ht="16" x14ac:dyDescent="0.2">
      <c r="A197"/>
    </row>
    <row r="198" spans="1:1" ht="16" x14ac:dyDescent="0.2">
      <c r="A198"/>
    </row>
    <row r="199" spans="1:1" ht="16" x14ac:dyDescent="0.2">
      <c r="A199"/>
    </row>
    <row r="200" spans="1:1" ht="16" x14ac:dyDescent="0.2">
      <c r="A200"/>
    </row>
    <row r="201" spans="1:1" ht="16" x14ac:dyDescent="0.2">
      <c r="A201"/>
    </row>
    <row r="202" spans="1:1" ht="16" x14ac:dyDescent="0.2">
      <c r="A202"/>
    </row>
    <row r="203" spans="1:1" ht="16" x14ac:dyDescent="0.2">
      <c r="A203"/>
    </row>
    <row r="204" spans="1:1" ht="16" x14ac:dyDescent="0.2">
      <c r="A204"/>
    </row>
    <row r="205" spans="1:1" ht="16" x14ac:dyDescent="0.2">
      <c r="A205"/>
    </row>
    <row r="206" spans="1:1" ht="16" x14ac:dyDescent="0.2">
      <c r="A206"/>
    </row>
    <row r="207" spans="1:1" ht="16" x14ac:dyDescent="0.2">
      <c r="A207"/>
    </row>
    <row r="208" spans="1:1" ht="16" x14ac:dyDescent="0.2">
      <c r="A208"/>
    </row>
    <row r="209" spans="1:1" ht="16" x14ac:dyDescent="0.2">
      <c r="A209"/>
    </row>
    <row r="210" spans="1:1" ht="16" x14ac:dyDescent="0.2">
      <c r="A210"/>
    </row>
    <row r="211" spans="1:1" ht="16" x14ac:dyDescent="0.2">
      <c r="A211"/>
    </row>
    <row r="212" spans="1:1" ht="16" x14ac:dyDescent="0.2">
      <c r="A212"/>
    </row>
    <row r="213" spans="1:1" ht="16" x14ac:dyDescent="0.2">
      <c r="A213"/>
    </row>
    <row r="214" spans="1:1" ht="16" x14ac:dyDescent="0.2">
      <c r="A214"/>
    </row>
    <row r="215" spans="1:1" ht="16" x14ac:dyDescent="0.2">
      <c r="A215"/>
    </row>
    <row r="216" spans="1:1" ht="16" x14ac:dyDescent="0.2">
      <c r="A216"/>
    </row>
    <row r="217" spans="1:1" ht="16" x14ac:dyDescent="0.2">
      <c r="A217"/>
    </row>
    <row r="218" spans="1:1" ht="16" x14ac:dyDescent="0.2">
      <c r="A218"/>
    </row>
    <row r="219" spans="1:1" ht="16" x14ac:dyDescent="0.2">
      <c r="A219"/>
    </row>
    <row r="220" spans="1:1" ht="16" x14ac:dyDescent="0.2">
      <c r="A220"/>
    </row>
    <row r="221" spans="1:1" ht="16" x14ac:dyDescent="0.2">
      <c r="A221"/>
    </row>
    <row r="222" spans="1:1" ht="16" x14ac:dyDescent="0.2">
      <c r="A222"/>
    </row>
    <row r="223" spans="1:1" ht="16" x14ac:dyDescent="0.2">
      <c r="A223"/>
    </row>
    <row r="224" spans="1:1" ht="16" x14ac:dyDescent="0.2">
      <c r="A224"/>
    </row>
    <row r="225" spans="1:1" ht="16" x14ac:dyDescent="0.2">
      <c r="A225"/>
    </row>
    <row r="226" spans="1:1" ht="16" x14ac:dyDescent="0.2">
      <c r="A226"/>
    </row>
    <row r="227" spans="1:1" ht="16" x14ac:dyDescent="0.2">
      <c r="A227"/>
    </row>
    <row r="228" spans="1:1" ht="16" x14ac:dyDescent="0.2">
      <c r="A228"/>
    </row>
    <row r="229" spans="1:1" ht="16" x14ac:dyDescent="0.2">
      <c r="A229"/>
    </row>
    <row r="230" spans="1:1" ht="16" x14ac:dyDescent="0.2">
      <c r="A230"/>
    </row>
    <row r="231" spans="1:1" ht="16" x14ac:dyDescent="0.2">
      <c r="A231"/>
    </row>
    <row r="232" spans="1:1" ht="16" x14ac:dyDescent="0.2">
      <c r="A232"/>
    </row>
    <row r="233" spans="1:1" ht="16" x14ac:dyDescent="0.2">
      <c r="A233"/>
    </row>
    <row r="234" spans="1:1" ht="16" x14ac:dyDescent="0.2">
      <c r="A234"/>
    </row>
    <row r="235" spans="1:1" ht="16" x14ac:dyDescent="0.2">
      <c r="A235"/>
    </row>
    <row r="236" spans="1:1" ht="16" x14ac:dyDescent="0.2">
      <c r="A236"/>
    </row>
    <row r="237" spans="1:1" ht="16" x14ac:dyDescent="0.2">
      <c r="A237"/>
    </row>
    <row r="238" spans="1:1" ht="16" x14ac:dyDescent="0.2">
      <c r="A238"/>
    </row>
    <row r="239" spans="1:1" ht="16" x14ac:dyDescent="0.2">
      <c r="A239"/>
    </row>
    <row r="240" spans="1:1" ht="16" x14ac:dyDescent="0.2">
      <c r="A240"/>
    </row>
    <row r="241" spans="1:1" ht="16" x14ac:dyDescent="0.2">
      <c r="A241"/>
    </row>
    <row r="242" spans="1:1" ht="16" x14ac:dyDescent="0.2">
      <c r="A242"/>
    </row>
    <row r="243" spans="1:1" ht="16" x14ac:dyDescent="0.2">
      <c r="A243"/>
    </row>
    <row r="244" spans="1:1" ht="16" x14ac:dyDescent="0.2">
      <c r="A244"/>
    </row>
    <row r="245" spans="1:1" ht="16" x14ac:dyDescent="0.2">
      <c r="A245"/>
    </row>
    <row r="246" spans="1:1" ht="16" x14ac:dyDescent="0.2">
      <c r="A246"/>
    </row>
    <row r="247" spans="1:1" ht="16" x14ac:dyDescent="0.2">
      <c r="A247"/>
    </row>
    <row r="248" spans="1:1" ht="16" x14ac:dyDescent="0.2">
      <c r="A248"/>
    </row>
    <row r="249" spans="1:1" ht="16" x14ac:dyDescent="0.2">
      <c r="A249"/>
    </row>
    <row r="250" spans="1:1" ht="16" x14ac:dyDescent="0.2">
      <c r="A250"/>
    </row>
    <row r="251" spans="1:1" ht="16" x14ac:dyDescent="0.2">
      <c r="A251"/>
    </row>
    <row r="252" spans="1:1" ht="16" x14ac:dyDescent="0.2">
      <c r="A252"/>
    </row>
    <row r="253" spans="1:1" ht="16" x14ac:dyDescent="0.2">
      <c r="A253"/>
    </row>
    <row r="254" spans="1:1" ht="16" x14ac:dyDescent="0.2">
      <c r="A254"/>
    </row>
    <row r="255" spans="1:1" ht="16" x14ac:dyDescent="0.2">
      <c r="A255"/>
    </row>
    <row r="256" spans="1:1" ht="16" x14ac:dyDescent="0.2">
      <c r="A256"/>
    </row>
    <row r="257" spans="1:1" ht="16" x14ac:dyDescent="0.2">
      <c r="A257"/>
    </row>
    <row r="258" spans="1:1" ht="16" x14ac:dyDescent="0.2">
      <c r="A258"/>
    </row>
    <row r="259" spans="1:1" ht="16" x14ac:dyDescent="0.2">
      <c r="A259"/>
    </row>
    <row r="260" spans="1:1" ht="16" x14ac:dyDescent="0.2">
      <c r="A260"/>
    </row>
    <row r="261" spans="1:1" ht="16" x14ac:dyDescent="0.2">
      <c r="A261"/>
    </row>
    <row r="262" spans="1:1" ht="16" x14ac:dyDescent="0.2">
      <c r="A262"/>
    </row>
    <row r="263" spans="1:1" ht="16" x14ac:dyDescent="0.2">
      <c r="A263"/>
    </row>
    <row r="264" spans="1:1" ht="16" x14ac:dyDescent="0.2">
      <c r="A264"/>
    </row>
    <row r="265" spans="1:1" ht="16" x14ac:dyDescent="0.2">
      <c r="A265"/>
    </row>
    <row r="266" spans="1:1" ht="16" x14ac:dyDescent="0.2">
      <c r="A266"/>
    </row>
    <row r="267" spans="1:1" ht="16" x14ac:dyDescent="0.2">
      <c r="A267"/>
    </row>
    <row r="268" spans="1:1" ht="16" x14ac:dyDescent="0.2">
      <c r="A268"/>
    </row>
    <row r="269" spans="1:1" ht="16" x14ac:dyDescent="0.2">
      <c r="A269"/>
    </row>
    <row r="270" spans="1:1" ht="16" x14ac:dyDescent="0.2">
      <c r="A270"/>
    </row>
    <row r="271" spans="1:1" ht="16" x14ac:dyDescent="0.2">
      <c r="A271"/>
    </row>
    <row r="272" spans="1:1" ht="16" x14ac:dyDescent="0.2">
      <c r="A272"/>
    </row>
    <row r="273" spans="1:1" ht="16" x14ac:dyDescent="0.2">
      <c r="A273"/>
    </row>
    <row r="274" spans="1:1" ht="16" x14ac:dyDescent="0.2">
      <c r="A274"/>
    </row>
    <row r="275" spans="1:1" ht="16" x14ac:dyDescent="0.2">
      <c r="A275"/>
    </row>
    <row r="276" spans="1:1" ht="16" x14ac:dyDescent="0.2">
      <c r="A276"/>
    </row>
    <row r="277" spans="1:1" ht="16" x14ac:dyDescent="0.2">
      <c r="A277"/>
    </row>
    <row r="278" spans="1:1" ht="16" x14ac:dyDescent="0.2">
      <c r="A278"/>
    </row>
    <row r="279" spans="1:1" ht="16" x14ac:dyDescent="0.2">
      <c r="A279"/>
    </row>
    <row r="280" spans="1:1" ht="16" x14ac:dyDescent="0.2">
      <c r="A280"/>
    </row>
    <row r="281" spans="1:1" ht="16" x14ac:dyDescent="0.2">
      <c r="A281"/>
    </row>
    <row r="282" spans="1:1" ht="16" x14ac:dyDescent="0.2">
      <c r="A282"/>
    </row>
    <row r="283" spans="1:1" ht="16" x14ac:dyDescent="0.2">
      <c r="A283"/>
    </row>
    <row r="284" spans="1:1" ht="16" x14ac:dyDescent="0.2">
      <c r="A284"/>
    </row>
    <row r="285" spans="1:1" ht="16" x14ac:dyDescent="0.2">
      <c r="A285"/>
    </row>
    <row r="286" spans="1:1" ht="16" x14ac:dyDescent="0.2">
      <c r="A286"/>
    </row>
    <row r="287" spans="1:1" ht="16" x14ac:dyDescent="0.2">
      <c r="A287"/>
    </row>
    <row r="288" spans="1:1" ht="16" x14ac:dyDescent="0.2">
      <c r="A288"/>
    </row>
    <row r="289" spans="1:1" ht="16" x14ac:dyDescent="0.2">
      <c r="A289"/>
    </row>
    <row r="290" spans="1:1" ht="16" x14ac:dyDescent="0.2">
      <c r="A290"/>
    </row>
    <row r="291" spans="1:1" ht="16" x14ac:dyDescent="0.2">
      <c r="A291"/>
    </row>
    <row r="292" spans="1:1" ht="16" x14ac:dyDescent="0.2">
      <c r="A292"/>
    </row>
    <row r="293" spans="1:1" ht="16" x14ac:dyDescent="0.2">
      <c r="A293"/>
    </row>
    <row r="294" spans="1:1" ht="16" x14ac:dyDescent="0.2">
      <c r="A294"/>
    </row>
    <row r="295" spans="1:1" ht="16" x14ac:dyDescent="0.2">
      <c r="A295"/>
    </row>
    <row r="296" spans="1:1" ht="16" x14ac:dyDescent="0.2">
      <c r="A296"/>
    </row>
    <row r="297" spans="1:1" ht="16" x14ac:dyDescent="0.2">
      <c r="A297"/>
    </row>
    <row r="298" spans="1:1" ht="16" x14ac:dyDescent="0.2">
      <c r="A298"/>
    </row>
    <row r="299" spans="1:1" ht="16" x14ac:dyDescent="0.2">
      <c r="A299"/>
    </row>
    <row r="300" spans="1:1" ht="16" x14ac:dyDescent="0.2">
      <c r="A300"/>
    </row>
    <row r="301" spans="1:1" ht="16" x14ac:dyDescent="0.2">
      <c r="A301"/>
    </row>
    <row r="302" spans="1:1" ht="16" x14ac:dyDescent="0.2">
      <c r="A302"/>
    </row>
    <row r="303" spans="1:1" ht="16" x14ac:dyDescent="0.2">
      <c r="A303"/>
    </row>
    <row r="304" spans="1:1" ht="16" x14ac:dyDescent="0.2">
      <c r="A304"/>
    </row>
    <row r="305" spans="1:1" ht="16" x14ac:dyDescent="0.2">
      <c r="A305"/>
    </row>
    <row r="306" spans="1:1" ht="16" x14ac:dyDescent="0.2">
      <c r="A306"/>
    </row>
    <row r="307" spans="1:1" ht="16" x14ac:dyDescent="0.2">
      <c r="A307"/>
    </row>
    <row r="308" spans="1:1" ht="16" x14ac:dyDescent="0.2">
      <c r="A308"/>
    </row>
    <row r="309" spans="1:1" ht="16" x14ac:dyDescent="0.2">
      <c r="A309"/>
    </row>
    <row r="310" spans="1:1" ht="16" x14ac:dyDescent="0.2">
      <c r="A310"/>
    </row>
    <row r="311" spans="1:1" ht="16" x14ac:dyDescent="0.2">
      <c r="A311"/>
    </row>
    <row r="312" spans="1:1" ht="16" x14ac:dyDescent="0.2">
      <c r="A312"/>
    </row>
    <row r="313" spans="1:1" ht="16" x14ac:dyDescent="0.2">
      <c r="A313"/>
    </row>
    <row r="314" spans="1:1" ht="16" x14ac:dyDescent="0.2">
      <c r="A314"/>
    </row>
    <row r="315" spans="1:1" ht="16" x14ac:dyDescent="0.2">
      <c r="A315"/>
    </row>
    <row r="316" spans="1:1" ht="16" x14ac:dyDescent="0.2">
      <c r="A316"/>
    </row>
    <row r="317" spans="1:1" ht="16" x14ac:dyDescent="0.2">
      <c r="A317"/>
    </row>
    <row r="318" spans="1:1" ht="16" x14ac:dyDescent="0.2">
      <c r="A318"/>
    </row>
    <row r="319" spans="1:1" ht="16" x14ac:dyDescent="0.2">
      <c r="A319"/>
    </row>
    <row r="320" spans="1:1" ht="16" x14ac:dyDescent="0.2">
      <c r="A320"/>
    </row>
    <row r="321" spans="1:1" ht="16" x14ac:dyDescent="0.2">
      <c r="A321"/>
    </row>
    <row r="322" spans="1:1" ht="16" x14ac:dyDescent="0.2">
      <c r="A322"/>
    </row>
    <row r="323" spans="1:1" ht="16" x14ac:dyDescent="0.2">
      <c r="A323"/>
    </row>
    <row r="324" spans="1:1" ht="16" x14ac:dyDescent="0.2">
      <c r="A324"/>
    </row>
    <row r="325" spans="1:1" ht="16" x14ac:dyDescent="0.2">
      <c r="A325"/>
    </row>
    <row r="326" spans="1:1" ht="16" x14ac:dyDescent="0.2">
      <c r="A326"/>
    </row>
    <row r="327" spans="1:1" ht="16" x14ac:dyDescent="0.2">
      <c r="A327"/>
    </row>
    <row r="328" spans="1:1" ht="16" x14ac:dyDescent="0.2">
      <c r="A328"/>
    </row>
    <row r="329" spans="1:1" ht="16" x14ac:dyDescent="0.2">
      <c r="A329"/>
    </row>
    <row r="330" spans="1:1" ht="16" x14ac:dyDescent="0.2">
      <c r="A330"/>
    </row>
    <row r="331" spans="1:1" ht="16" x14ac:dyDescent="0.2">
      <c r="A331"/>
    </row>
    <row r="332" spans="1:1" ht="16" x14ac:dyDescent="0.2">
      <c r="A332"/>
    </row>
    <row r="333" spans="1:1" ht="16" x14ac:dyDescent="0.2">
      <c r="A333"/>
    </row>
    <row r="334" spans="1:1" ht="16" x14ac:dyDescent="0.2">
      <c r="A334"/>
    </row>
    <row r="335" spans="1:1" ht="16" x14ac:dyDescent="0.2">
      <c r="A335"/>
    </row>
    <row r="336" spans="1:1" ht="16" x14ac:dyDescent="0.2">
      <c r="A336"/>
    </row>
    <row r="337" spans="1:1" ht="16" x14ac:dyDescent="0.2">
      <c r="A337"/>
    </row>
    <row r="338" spans="1:1" ht="16" x14ac:dyDescent="0.2">
      <c r="A338"/>
    </row>
    <row r="339" spans="1:1" ht="16" x14ac:dyDescent="0.2">
      <c r="A339"/>
    </row>
    <row r="340" spans="1:1" ht="16" x14ac:dyDescent="0.2">
      <c r="A340"/>
    </row>
    <row r="341" spans="1:1" ht="16" x14ac:dyDescent="0.2">
      <c r="A341"/>
    </row>
    <row r="342" spans="1:1" ht="16" x14ac:dyDescent="0.2">
      <c r="A342"/>
    </row>
    <row r="343" spans="1:1" ht="16" x14ac:dyDescent="0.2">
      <c r="A343"/>
    </row>
    <row r="344" spans="1:1" ht="16" x14ac:dyDescent="0.2">
      <c r="A344"/>
    </row>
    <row r="345" spans="1:1" ht="16" x14ac:dyDescent="0.2">
      <c r="A345"/>
    </row>
    <row r="346" spans="1:1" ht="16" x14ac:dyDescent="0.2">
      <c r="A346"/>
    </row>
    <row r="347" spans="1:1" ht="16" x14ac:dyDescent="0.2">
      <c r="A347"/>
    </row>
    <row r="348" spans="1:1" ht="16" x14ac:dyDescent="0.2">
      <c r="A348"/>
    </row>
    <row r="349" spans="1:1" ht="16" x14ac:dyDescent="0.2">
      <c r="A349"/>
    </row>
    <row r="350" spans="1:1" ht="16" x14ac:dyDescent="0.2">
      <c r="A350"/>
    </row>
    <row r="351" spans="1:1" ht="16" x14ac:dyDescent="0.2">
      <c r="A351"/>
    </row>
    <row r="352" spans="1:1" ht="16" x14ac:dyDescent="0.2">
      <c r="A352"/>
    </row>
    <row r="353" spans="1:1" ht="16" x14ac:dyDescent="0.2">
      <c r="A353"/>
    </row>
    <row r="354" spans="1:1" ht="16" x14ac:dyDescent="0.2">
      <c r="A354"/>
    </row>
    <row r="355" spans="1:1" ht="16" x14ac:dyDescent="0.2">
      <c r="A355"/>
    </row>
    <row r="356" spans="1:1" ht="16" x14ac:dyDescent="0.2">
      <c r="A356"/>
    </row>
    <row r="357" spans="1:1" ht="16" x14ac:dyDescent="0.2">
      <c r="A357"/>
    </row>
    <row r="358" spans="1:1" ht="16" x14ac:dyDescent="0.2">
      <c r="A358"/>
    </row>
    <row r="359" spans="1:1" ht="16" x14ac:dyDescent="0.2">
      <c r="A359"/>
    </row>
    <row r="360" spans="1:1" ht="16" x14ac:dyDescent="0.2">
      <c r="A360"/>
    </row>
    <row r="361" spans="1:1" ht="16" x14ac:dyDescent="0.2">
      <c r="A361"/>
    </row>
    <row r="362" spans="1:1" ht="16" x14ac:dyDescent="0.2">
      <c r="A362"/>
    </row>
    <row r="363" spans="1:1" ht="16" x14ac:dyDescent="0.2">
      <c r="A363"/>
    </row>
    <row r="364" spans="1:1" ht="16" x14ac:dyDescent="0.2">
      <c r="A364"/>
    </row>
    <row r="365" spans="1:1" ht="16" x14ac:dyDescent="0.2">
      <c r="A365"/>
    </row>
    <row r="366" spans="1:1" ht="16" x14ac:dyDescent="0.2">
      <c r="A366"/>
    </row>
    <row r="367" spans="1:1" ht="16" x14ac:dyDescent="0.2">
      <c r="A367"/>
    </row>
    <row r="368" spans="1:1" ht="16" x14ac:dyDescent="0.2">
      <c r="A368"/>
    </row>
    <row r="369" spans="1:1" ht="16" x14ac:dyDescent="0.2">
      <c r="A369"/>
    </row>
    <row r="370" spans="1:1" ht="16" x14ac:dyDescent="0.2">
      <c r="A370"/>
    </row>
    <row r="371" spans="1:1" ht="16" x14ac:dyDescent="0.2">
      <c r="A371"/>
    </row>
    <row r="372" spans="1:1" ht="16" x14ac:dyDescent="0.2">
      <c r="A372"/>
    </row>
    <row r="373" spans="1:1" ht="16" x14ac:dyDescent="0.2">
      <c r="A373"/>
    </row>
    <row r="374" spans="1:1" ht="16" x14ac:dyDescent="0.2">
      <c r="A374"/>
    </row>
    <row r="375" spans="1:1" ht="16" x14ac:dyDescent="0.2">
      <c r="A375"/>
    </row>
    <row r="376" spans="1:1" ht="16" x14ac:dyDescent="0.2">
      <c r="A376"/>
    </row>
    <row r="377" spans="1:1" ht="16" x14ac:dyDescent="0.2">
      <c r="A377"/>
    </row>
    <row r="378" spans="1:1" ht="16" x14ac:dyDescent="0.2">
      <c r="A378"/>
    </row>
    <row r="379" spans="1:1" ht="16" x14ac:dyDescent="0.2">
      <c r="A379"/>
    </row>
    <row r="380" spans="1:1" ht="16" x14ac:dyDescent="0.2">
      <c r="A380"/>
    </row>
    <row r="381" spans="1:1" ht="16" x14ac:dyDescent="0.2">
      <c r="A381"/>
    </row>
    <row r="382" spans="1:1" ht="16" x14ac:dyDescent="0.2">
      <c r="A382"/>
    </row>
    <row r="383" spans="1:1" ht="16" x14ac:dyDescent="0.2">
      <c r="A383"/>
    </row>
    <row r="384" spans="1:1" ht="16" x14ac:dyDescent="0.2">
      <c r="A384"/>
    </row>
    <row r="385" spans="1:1" ht="16" x14ac:dyDescent="0.2">
      <c r="A385"/>
    </row>
    <row r="386" spans="1:1" ht="16" x14ac:dyDescent="0.2">
      <c r="A386"/>
    </row>
    <row r="387" spans="1:1" ht="16" x14ac:dyDescent="0.2">
      <c r="A387"/>
    </row>
    <row r="388" spans="1:1" ht="16" x14ac:dyDescent="0.2">
      <c r="A388"/>
    </row>
    <row r="389" spans="1:1" ht="16" x14ac:dyDescent="0.2">
      <c r="A389"/>
    </row>
    <row r="390" spans="1:1" ht="16" x14ac:dyDescent="0.2">
      <c r="A390"/>
    </row>
    <row r="391" spans="1:1" ht="16" x14ac:dyDescent="0.2">
      <c r="A391"/>
    </row>
    <row r="392" spans="1:1" ht="16" x14ac:dyDescent="0.2">
      <c r="A392"/>
    </row>
    <row r="393" spans="1:1" ht="16" x14ac:dyDescent="0.2">
      <c r="A393"/>
    </row>
    <row r="394" spans="1:1" ht="16" x14ac:dyDescent="0.2">
      <c r="A394"/>
    </row>
    <row r="395" spans="1:1" ht="16" x14ac:dyDescent="0.2">
      <c r="A395"/>
    </row>
    <row r="396" spans="1:1" ht="16" x14ac:dyDescent="0.2">
      <c r="A396"/>
    </row>
    <row r="397" spans="1:1" ht="16" x14ac:dyDescent="0.2">
      <c r="A397"/>
    </row>
    <row r="398" spans="1:1" ht="16" x14ac:dyDescent="0.2">
      <c r="A398"/>
    </row>
    <row r="399" spans="1:1" ht="16" x14ac:dyDescent="0.2">
      <c r="A399"/>
    </row>
    <row r="400" spans="1:1" ht="16" x14ac:dyDescent="0.2">
      <c r="A400"/>
    </row>
    <row r="401" spans="1:1" ht="16" x14ac:dyDescent="0.2">
      <c r="A401"/>
    </row>
    <row r="402" spans="1:1" ht="16" x14ac:dyDescent="0.2">
      <c r="A402"/>
    </row>
    <row r="403" spans="1:1" ht="16" x14ac:dyDescent="0.2">
      <c r="A403"/>
    </row>
    <row r="404" spans="1:1" ht="16" x14ac:dyDescent="0.2">
      <c r="A404"/>
    </row>
    <row r="405" spans="1:1" ht="16" x14ac:dyDescent="0.2">
      <c r="A405"/>
    </row>
    <row r="406" spans="1:1" ht="16" x14ac:dyDescent="0.2">
      <c r="A406"/>
    </row>
    <row r="407" spans="1:1" ht="16" x14ac:dyDescent="0.2">
      <c r="A407"/>
    </row>
    <row r="408" spans="1:1" ht="16" x14ac:dyDescent="0.2">
      <c r="A408"/>
    </row>
    <row r="409" spans="1:1" ht="16" x14ac:dyDescent="0.2">
      <c r="A409"/>
    </row>
    <row r="410" spans="1:1" ht="16" x14ac:dyDescent="0.2">
      <c r="A410"/>
    </row>
    <row r="411" spans="1:1" ht="16" x14ac:dyDescent="0.2">
      <c r="A411"/>
    </row>
    <row r="412" spans="1:1" ht="16" x14ac:dyDescent="0.2">
      <c r="A412"/>
    </row>
    <row r="413" spans="1:1" ht="16" x14ac:dyDescent="0.2">
      <c r="A413"/>
    </row>
    <row r="414" spans="1:1" ht="16" x14ac:dyDescent="0.2">
      <c r="A414"/>
    </row>
    <row r="415" spans="1:1" ht="16" x14ac:dyDescent="0.2">
      <c r="A415"/>
    </row>
    <row r="416" spans="1:1" ht="16" x14ac:dyDescent="0.2">
      <c r="A416"/>
    </row>
    <row r="417" spans="1:1" ht="16" x14ac:dyDescent="0.2">
      <c r="A417"/>
    </row>
    <row r="418" spans="1:1" ht="16" x14ac:dyDescent="0.2">
      <c r="A418"/>
    </row>
    <row r="419" spans="1:1" ht="16" x14ac:dyDescent="0.2">
      <c r="A419"/>
    </row>
    <row r="420" spans="1:1" ht="16" x14ac:dyDescent="0.2">
      <c r="A420"/>
    </row>
    <row r="421" spans="1:1" ht="16" x14ac:dyDescent="0.2">
      <c r="A421"/>
    </row>
    <row r="422" spans="1:1" ht="16" x14ac:dyDescent="0.2">
      <c r="A422"/>
    </row>
    <row r="423" spans="1:1" ht="16" x14ac:dyDescent="0.2">
      <c r="A423"/>
    </row>
    <row r="424" spans="1:1" ht="16" x14ac:dyDescent="0.2">
      <c r="A424"/>
    </row>
    <row r="425" spans="1:1" ht="16" x14ac:dyDescent="0.2">
      <c r="A425"/>
    </row>
    <row r="426" spans="1:1" ht="16" x14ac:dyDescent="0.2">
      <c r="A426"/>
    </row>
    <row r="427" spans="1:1" ht="16" x14ac:dyDescent="0.2">
      <c r="A427"/>
    </row>
    <row r="428" spans="1:1" ht="16" x14ac:dyDescent="0.2">
      <c r="A428"/>
    </row>
    <row r="429" spans="1:1" ht="16" x14ac:dyDescent="0.2">
      <c r="A429"/>
    </row>
    <row r="430" spans="1:1" ht="16" x14ac:dyDescent="0.2">
      <c r="A430"/>
    </row>
    <row r="431" spans="1:1" ht="16" x14ac:dyDescent="0.2">
      <c r="A431"/>
    </row>
    <row r="432" spans="1:1" ht="16" x14ac:dyDescent="0.2">
      <c r="A432"/>
    </row>
    <row r="433" spans="1:1" ht="16" x14ac:dyDescent="0.2">
      <c r="A433"/>
    </row>
    <row r="434" spans="1:1" ht="16" x14ac:dyDescent="0.2">
      <c r="A434"/>
    </row>
    <row r="435" spans="1:1" ht="16" x14ac:dyDescent="0.2">
      <c r="A435"/>
    </row>
    <row r="436" spans="1:1" ht="16" x14ac:dyDescent="0.2">
      <c r="A436"/>
    </row>
    <row r="437" spans="1:1" ht="16" x14ac:dyDescent="0.2">
      <c r="A437"/>
    </row>
    <row r="438" spans="1:1" ht="16" x14ac:dyDescent="0.2">
      <c r="A438"/>
    </row>
    <row r="439" spans="1:1" ht="16" x14ac:dyDescent="0.2">
      <c r="A439"/>
    </row>
    <row r="440" spans="1:1" ht="16" x14ac:dyDescent="0.2">
      <c r="A440"/>
    </row>
    <row r="441" spans="1:1" ht="16" x14ac:dyDescent="0.2">
      <c r="A441"/>
    </row>
    <row r="442" spans="1:1" ht="16" x14ac:dyDescent="0.2">
      <c r="A442"/>
    </row>
    <row r="443" spans="1:1" ht="16" x14ac:dyDescent="0.2">
      <c r="A443"/>
    </row>
    <row r="444" spans="1:1" ht="16" x14ac:dyDescent="0.2">
      <c r="A444"/>
    </row>
    <row r="445" spans="1:1" ht="16" x14ac:dyDescent="0.2">
      <c r="A445"/>
    </row>
    <row r="446" spans="1:1" ht="16" x14ac:dyDescent="0.2">
      <c r="A446"/>
    </row>
    <row r="447" spans="1:1" ht="16" x14ac:dyDescent="0.2">
      <c r="A447"/>
    </row>
    <row r="448" spans="1:1" ht="16" x14ac:dyDescent="0.2">
      <c r="A448"/>
    </row>
    <row r="449" spans="1:1" ht="16" x14ac:dyDescent="0.2">
      <c r="A449"/>
    </row>
    <row r="450" spans="1:1" ht="16" x14ac:dyDescent="0.2">
      <c r="A450"/>
    </row>
    <row r="451" spans="1:1" ht="16" x14ac:dyDescent="0.2">
      <c r="A451"/>
    </row>
    <row r="452" spans="1:1" ht="16" x14ac:dyDescent="0.2">
      <c r="A452"/>
    </row>
    <row r="453" spans="1:1" ht="16" x14ac:dyDescent="0.2">
      <c r="A453"/>
    </row>
    <row r="454" spans="1:1" ht="16" x14ac:dyDescent="0.2">
      <c r="A454"/>
    </row>
    <row r="455" spans="1:1" ht="16" x14ac:dyDescent="0.2">
      <c r="A455"/>
    </row>
    <row r="456" spans="1:1" ht="16" x14ac:dyDescent="0.2">
      <c r="A456"/>
    </row>
    <row r="457" spans="1:1" ht="16" x14ac:dyDescent="0.2">
      <c r="A457"/>
    </row>
    <row r="458" spans="1:1" ht="16" x14ac:dyDescent="0.2">
      <c r="A458"/>
    </row>
    <row r="459" spans="1:1" ht="16" x14ac:dyDescent="0.2">
      <c r="A459"/>
    </row>
    <row r="460" spans="1:1" ht="16" x14ac:dyDescent="0.2">
      <c r="A460"/>
    </row>
    <row r="461" spans="1:1" ht="16" x14ac:dyDescent="0.2">
      <c r="A461"/>
    </row>
    <row r="462" spans="1:1" ht="16" x14ac:dyDescent="0.2">
      <c r="A462"/>
    </row>
    <row r="463" spans="1:1" ht="16" x14ac:dyDescent="0.2">
      <c r="A463"/>
    </row>
    <row r="464" spans="1:1" ht="16" x14ac:dyDescent="0.2">
      <c r="A464"/>
    </row>
    <row r="465" spans="1:1" ht="16" x14ac:dyDescent="0.2">
      <c r="A465"/>
    </row>
    <row r="466" spans="1:1" ht="16" x14ac:dyDescent="0.2">
      <c r="A466"/>
    </row>
    <row r="467" spans="1:1" ht="16" x14ac:dyDescent="0.2">
      <c r="A467"/>
    </row>
    <row r="468" spans="1:1" ht="16" x14ac:dyDescent="0.2">
      <c r="A468"/>
    </row>
    <row r="469" spans="1:1" ht="16" x14ac:dyDescent="0.2">
      <c r="A469"/>
    </row>
    <row r="470" spans="1:1" ht="16" x14ac:dyDescent="0.2">
      <c r="A470"/>
    </row>
    <row r="471" spans="1:1" ht="16" x14ac:dyDescent="0.2">
      <c r="A471"/>
    </row>
    <row r="472" spans="1:1" ht="16" x14ac:dyDescent="0.2">
      <c r="A472"/>
    </row>
    <row r="473" spans="1:1" ht="16" x14ac:dyDescent="0.2">
      <c r="A473"/>
    </row>
    <row r="474" spans="1:1" ht="16" x14ac:dyDescent="0.2">
      <c r="A474"/>
    </row>
    <row r="475" spans="1:1" ht="16" x14ac:dyDescent="0.2">
      <c r="A475"/>
    </row>
    <row r="476" spans="1:1" ht="16" x14ac:dyDescent="0.2">
      <c r="A476"/>
    </row>
    <row r="477" spans="1:1" ht="16" x14ac:dyDescent="0.2">
      <c r="A477"/>
    </row>
    <row r="478" spans="1:1" ht="16" x14ac:dyDescent="0.2">
      <c r="A478"/>
    </row>
    <row r="479" spans="1:1" ht="16" x14ac:dyDescent="0.2">
      <c r="A479"/>
    </row>
    <row r="480" spans="1:1" ht="16" x14ac:dyDescent="0.2">
      <c r="A480"/>
    </row>
    <row r="481" spans="1:1" ht="16" x14ac:dyDescent="0.2">
      <c r="A481"/>
    </row>
    <row r="482" spans="1:1" ht="16" x14ac:dyDescent="0.2">
      <c r="A482"/>
    </row>
    <row r="483" spans="1:1" ht="16" x14ac:dyDescent="0.2">
      <c r="A483"/>
    </row>
    <row r="484" spans="1:1" ht="16" x14ac:dyDescent="0.2">
      <c r="A484"/>
    </row>
    <row r="485" spans="1:1" ht="16" x14ac:dyDescent="0.2">
      <c r="A485"/>
    </row>
    <row r="486" spans="1:1" ht="16" x14ac:dyDescent="0.2">
      <c r="A486"/>
    </row>
    <row r="487" spans="1:1" ht="16" x14ac:dyDescent="0.2">
      <c r="A487"/>
    </row>
    <row r="488" spans="1:1" ht="16" x14ac:dyDescent="0.2">
      <c r="A488"/>
    </row>
    <row r="489" spans="1:1" ht="16" x14ac:dyDescent="0.2">
      <c r="A489"/>
    </row>
    <row r="490" spans="1:1" ht="16" x14ac:dyDescent="0.2">
      <c r="A490"/>
    </row>
    <row r="491" spans="1:1" ht="16" x14ac:dyDescent="0.2">
      <c r="A491"/>
    </row>
    <row r="492" spans="1:1" ht="16" x14ac:dyDescent="0.2">
      <c r="A492"/>
    </row>
    <row r="493" spans="1:1" ht="16" x14ac:dyDescent="0.2">
      <c r="A493"/>
    </row>
    <row r="494" spans="1:1" ht="16" x14ac:dyDescent="0.2">
      <c r="A494"/>
    </row>
    <row r="495" spans="1:1" ht="16" x14ac:dyDescent="0.2">
      <c r="A495"/>
    </row>
    <row r="496" spans="1:1" ht="16" x14ac:dyDescent="0.2">
      <c r="A496"/>
    </row>
    <row r="497" spans="1:1" ht="16" x14ac:dyDescent="0.2">
      <c r="A497"/>
    </row>
    <row r="498" spans="1:1" ht="16" x14ac:dyDescent="0.2">
      <c r="A498"/>
    </row>
    <row r="499" spans="1:1" ht="16" x14ac:dyDescent="0.2">
      <c r="A499"/>
    </row>
    <row r="500" spans="1:1" ht="16" x14ac:dyDescent="0.2">
      <c r="A500"/>
    </row>
    <row r="501" spans="1:1" ht="16" x14ac:dyDescent="0.2">
      <c r="A501"/>
    </row>
    <row r="502" spans="1:1" ht="16" x14ac:dyDescent="0.2">
      <c r="A502"/>
    </row>
    <row r="503" spans="1:1" ht="16" x14ac:dyDescent="0.2">
      <c r="A503"/>
    </row>
    <row r="504" spans="1:1" ht="16" x14ac:dyDescent="0.2">
      <c r="A504"/>
    </row>
    <row r="505" spans="1:1" ht="16" x14ac:dyDescent="0.2">
      <c r="A505"/>
    </row>
    <row r="506" spans="1:1" ht="16" x14ac:dyDescent="0.2">
      <c r="A506"/>
    </row>
    <row r="507" spans="1:1" ht="16" x14ac:dyDescent="0.2">
      <c r="A507"/>
    </row>
    <row r="508" spans="1:1" ht="16" x14ac:dyDescent="0.2">
      <c r="A508"/>
    </row>
    <row r="509" spans="1:1" ht="16" x14ac:dyDescent="0.2">
      <c r="A509"/>
    </row>
    <row r="510" spans="1:1" ht="16" x14ac:dyDescent="0.2">
      <c r="A510"/>
    </row>
    <row r="511" spans="1:1" ht="16" x14ac:dyDescent="0.2">
      <c r="A511"/>
    </row>
    <row r="512" spans="1:1" ht="16" x14ac:dyDescent="0.2">
      <c r="A512"/>
    </row>
    <row r="513" spans="1:1" ht="16" x14ac:dyDescent="0.2">
      <c r="A513"/>
    </row>
    <row r="514" spans="1:1" ht="16" x14ac:dyDescent="0.2">
      <c r="A514"/>
    </row>
    <row r="515" spans="1:1" ht="16" x14ac:dyDescent="0.2">
      <c r="A515"/>
    </row>
    <row r="516" spans="1:1" ht="16" x14ac:dyDescent="0.2">
      <c r="A516"/>
    </row>
    <row r="517" spans="1:1" ht="16" x14ac:dyDescent="0.2">
      <c r="A517"/>
    </row>
    <row r="518" spans="1:1" ht="16" x14ac:dyDescent="0.2">
      <c r="A518"/>
    </row>
    <row r="519" spans="1:1" ht="16" x14ac:dyDescent="0.2">
      <c r="A519"/>
    </row>
    <row r="520" spans="1:1" ht="16" x14ac:dyDescent="0.2">
      <c r="A520"/>
    </row>
    <row r="521" spans="1:1" ht="16" x14ac:dyDescent="0.2">
      <c r="A521"/>
    </row>
    <row r="522" spans="1:1" ht="16" x14ac:dyDescent="0.2">
      <c r="A522"/>
    </row>
    <row r="523" spans="1:1" ht="16" x14ac:dyDescent="0.2">
      <c r="A523"/>
    </row>
    <row r="524" spans="1:1" ht="16" x14ac:dyDescent="0.2">
      <c r="A524"/>
    </row>
    <row r="525" spans="1:1" ht="16" x14ac:dyDescent="0.2">
      <c r="A525"/>
    </row>
    <row r="526" spans="1:1" ht="16" x14ac:dyDescent="0.2">
      <c r="A526"/>
    </row>
    <row r="527" spans="1:1" ht="16" x14ac:dyDescent="0.2">
      <c r="A527"/>
    </row>
    <row r="528" spans="1:1" ht="16" x14ac:dyDescent="0.2">
      <c r="A528"/>
    </row>
    <row r="529" spans="1:1" ht="16" x14ac:dyDescent="0.2">
      <c r="A529"/>
    </row>
    <row r="530" spans="1:1" ht="16" x14ac:dyDescent="0.2">
      <c r="A530"/>
    </row>
    <row r="531" spans="1:1" ht="16" x14ac:dyDescent="0.2">
      <c r="A531"/>
    </row>
    <row r="532" spans="1:1" ht="16" x14ac:dyDescent="0.2">
      <c r="A532"/>
    </row>
    <row r="533" spans="1:1" ht="16" x14ac:dyDescent="0.2">
      <c r="A533"/>
    </row>
    <row r="534" spans="1:1" ht="16" x14ac:dyDescent="0.2">
      <c r="A534"/>
    </row>
    <row r="535" spans="1:1" ht="16" x14ac:dyDescent="0.2">
      <c r="A535"/>
    </row>
    <row r="536" spans="1:1" ht="16" x14ac:dyDescent="0.2">
      <c r="A536"/>
    </row>
    <row r="537" spans="1:1" ht="16" x14ac:dyDescent="0.2">
      <c r="A537"/>
    </row>
    <row r="538" spans="1:1" ht="16" x14ac:dyDescent="0.2">
      <c r="A538"/>
    </row>
    <row r="539" spans="1:1" ht="16" x14ac:dyDescent="0.2">
      <c r="A539"/>
    </row>
    <row r="540" spans="1:1" ht="16" x14ac:dyDescent="0.2">
      <c r="A540"/>
    </row>
    <row r="541" spans="1:1" ht="16" x14ac:dyDescent="0.2">
      <c r="A541"/>
    </row>
    <row r="542" spans="1:1" ht="16" x14ac:dyDescent="0.2">
      <c r="A542"/>
    </row>
    <row r="543" spans="1:1" ht="16" x14ac:dyDescent="0.2">
      <c r="A543"/>
    </row>
    <row r="544" spans="1:1" ht="16" x14ac:dyDescent="0.2">
      <c r="A544"/>
    </row>
    <row r="545" spans="1:1" ht="16" x14ac:dyDescent="0.2">
      <c r="A545"/>
    </row>
    <row r="546" spans="1:1" ht="16" x14ac:dyDescent="0.2">
      <c r="A546"/>
    </row>
    <row r="547" spans="1:1" ht="16" x14ac:dyDescent="0.2">
      <c r="A547"/>
    </row>
    <row r="548" spans="1:1" ht="16" x14ac:dyDescent="0.2">
      <c r="A548"/>
    </row>
    <row r="549" spans="1:1" ht="16" x14ac:dyDescent="0.2">
      <c r="A549"/>
    </row>
    <row r="550" spans="1:1" ht="16" x14ac:dyDescent="0.2">
      <c r="A550"/>
    </row>
    <row r="551" spans="1:1" ht="16" x14ac:dyDescent="0.2">
      <c r="A551"/>
    </row>
    <row r="552" spans="1:1" ht="16" x14ac:dyDescent="0.2">
      <c r="A552"/>
    </row>
    <row r="553" spans="1:1" ht="16" x14ac:dyDescent="0.2">
      <c r="A553"/>
    </row>
    <row r="554" spans="1:1" ht="16" x14ac:dyDescent="0.2">
      <c r="A554"/>
    </row>
    <row r="555" spans="1:1" ht="16" x14ac:dyDescent="0.2">
      <c r="A555"/>
    </row>
    <row r="556" spans="1:1" ht="16" x14ac:dyDescent="0.2">
      <c r="A556"/>
    </row>
    <row r="557" spans="1:1" ht="16" x14ac:dyDescent="0.2">
      <c r="A557"/>
    </row>
    <row r="558" spans="1:1" ht="16" x14ac:dyDescent="0.2">
      <c r="A558"/>
    </row>
    <row r="559" spans="1:1" ht="16" x14ac:dyDescent="0.2">
      <c r="A559"/>
    </row>
    <row r="560" spans="1:1" ht="16" x14ac:dyDescent="0.2">
      <c r="A560"/>
    </row>
    <row r="561" spans="1:1" ht="16" x14ac:dyDescent="0.2">
      <c r="A561"/>
    </row>
    <row r="562" spans="1:1" ht="16" x14ac:dyDescent="0.2">
      <c r="A562"/>
    </row>
    <row r="563" spans="1:1" ht="16" x14ac:dyDescent="0.2">
      <c r="A563"/>
    </row>
    <row r="564" spans="1:1" ht="16" x14ac:dyDescent="0.2">
      <c r="A564"/>
    </row>
    <row r="565" spans="1:1" ht="16" x14ac:dyDescent="0.2">
      <c r="A565"/>
    </row>
    <row r="566" spans="1:1" ht="16" x14ac:dyDescent="0.2">
      <c r="A566"/>
    </row>
    <row r="567" spans="1:1" ht="16" x14ac:dyDescent="0.2">
      <c r="A567"/>
    </row>
    <row r="568" spans="1:1" ht="16" x14ac:dyDescent="0.2">
      <c r="A568"/>
    </row>
    <row r="569" spans="1:1" ht="16" x14ac:dyDescent="0.2">
      <c r="A569"/>
    </row>
    <row r="570" spans="1:1" ht="16" x14ac:dyDescent="0.2">
      <c r="A570"/>
    </row>
    <row r="571" spans="1:1" ht="16" x14ac:dyDescent="0.2">
      <c r="A571"/>
    </row>
    <row r="572" spans="1:1" ht="16" x14ac:dyDescent="0.2">
      <c r="A572"/>
    </row>
    <row r="573" spans="1:1" ht="16" x14ac:dyDescent="0.2">
      <c r="A573"/>
    </row>
    <row r="574" spans="1:1" ht="16" x14ac:dyDescent="0.2">
      <c r="A574"/>
    </row>
    <row r="575" spans="1:1" ht="16" x14ac:dyDescent="0.2">
      <c r="A575"/>
    </row>
    <row r="576" spans="1:1" ht="16" x14ac:dyDescent="0.2">
      <c r="A576"/>
    </row>
    <row r="577" spans="1:1" ht="16" x14ac:dyDescent="0.2">
      <c r="A577"/>
    </row>
    <row r="578" spans="1:1" ht="16" x14ac:dyDescent="0.2">
      <c r="A578"/>
    </row>
    <row r="579" spans="1:1" ht="16" x14ac:dyDescent="0.2">
      <c r="A579"/>
    </row>
    <row r="580" spans="1:1" ht="16" x14ac:dyDescent="0.2">
      <c r="A580"/>
    </row>
    <row r="581" spans="1:1" ht="16" x14ac:dyDescent="0.2">
      <c r="A581"/>
    </row>
    <row r="582" spans="1:1" ht="16" x14ac:dyDescent="0.2">
      <c r="A582"/>
    </row>
    <row r="583" spans="1:1" ht="16" x14ac:dyDescent="0.2">
      <c r="A583"/>
    </row>
    <row r="584" spans="1:1" ht="16" x14ac:dyDescent="0.2">
      <c r="A584"/>
    </row>
    <row r="585" spans="1:1" ht="16" x14ac:dyDescent="0.2">
      <c r="A585"/>
    </row>
    <row r="586" spans="1:1" ht="16" x14ac:dyDescent="0.2">
      <c r="A586"/>
    </row>
    <row r="587" spans="1:1" ht="16" x14ac:dyDescent="0.2">
      <c r="A587"/>
    </row>
    <row r="588" spans="1:1" ht="16" x14ac:dyDescent="0.2">
      <c r="A588"/>
    </row>
    <row r="589" spans="1:1" ht="16" x14ac:dyDescent="0.2">
      <c r="A589"/>
    </row>
    <row r="590" spans="1:1" ht="16" x14ac:dyDescent="0.2">
      <c r="A590"/>
    </row>
    <row r="591" spans="1:1" ht="16" x14ac:dyDescent="0.2">
      <c r="A591"/>
    </row>
    <row r="592" spans="1:1" ht="16" x14ac:dyDescent="0.2">
      <c r="A592"/>
    </row>
    <row r="593" spans="1:1" ht="16" x14ac:dyDescent="0.2">
      <c r="A593"/>
    </row>
    <row r="594" spans="1:1" ht="16" x14ac:dyDescent="0.2">
      <c r="A594"/>
    </row>
    <row r="595" spans="1:1" ht="16" x14ac:dyDescent="0.2">
      <c r="A595"/>
    </row>
    <row r="596" spans="1:1" ht="16" x14ac:dyDescent="0.2">
      <c r="A596"/>
    </row>
    <row r="597" spans="1:1" ht="16" x14ac:dyDescent="0.2">
      <c r="A597"/>
    </row>
    <row r="598" spans="1:1" ht="16" x14ac:dyDescent="0.2">
      <c r="A598"/>
    </row>
    <row r="599" spans="1:1" ht="16" x14ac:dyDescent="0.2">
      <c r="A599"/>
    </row>
    <row r="600" spans="1:1" ht="16" x14ac:dyDescent="0.2">
      <c r="A600"/>
    </row>
    <row r="601" spans="1:1" ht="16" x14ac:dyDescent="0.2">
      <c r="A601"/>
    </row>
    <row r="602" spans="1:1" ht="16" x14ac:dyDescent="0.2">
      <c r="A602"/>
    </row>
    <row r="603" spans="1:1" ht="16" x14ac:dyDescent="0.2">
      <c r="A603"/>
    </row>
    <row r="604" spans="1:1" ht="16" x14ac:dyDescent="0.2">
      <c r="A604"/>
    </row>
    <row r="605" spans="1:1" ht="16" x14ac:dyDescent="0.2">
      <c r="A605"/>
    </row>
    <row r="606" spans="1:1" ht="16" x14ac:dyDescent="0.2">
      <c r="A606"/>
    </row>
    <row r="607" spans="1:1" ht="16" x14ac:dyDescent="0.2">
      <c r="A607"/>
    </row>
    <row r="608" spans="1:1" ht="16" x14ac:dyDescent="0.2">
      <c r="A608"/>
    </row>
    <row r="609" spans="1:1" ht="16" x14ac:dyDescent="0.2">
      <c r="A609"/>
    </row>
    <row r="610" spans="1:1" ht="16" x14ac:dyDescent="0.2">
      <c r="A610"/>
    </row>
    <row r="611" spans="1:1" ht="16" x14ac:dyDescent="0.2">
      <c r="A611"/>
    </row>
    <row r="612" spans="1:1" ht="16" x14ac:dyDescent="0.2">
      <c r="A612"/>
    </row>
    <row r="613" spans="1:1" ht="16" x14ac:dyDescent="0.2">
      <c r="A613"/>
    </row>
    <row r="614" spans="1:1" ht="16" x14ac:dyDescent="0.2">
      <c r="A614"/>
    </row>
    <row r="615" spans="1:1" ht="16" x14ac:dyDescent="0.2">
      <c r="A615"/>
    </row>
    <row r="616" spans="1:1" ht="16" x14ac:dyDescent="0.2">
      <c r="A616"/>
    </row>
    <row r="617" spans="1:1" ht="16" x14ac:dyDescent="0.2">
      <c r="A617"/>
    </row>
    <row r="618" spans="1:1" ht="16" x14ac:dyDescent="0.2">
      <c r="A618"/>
    </row>
    <row r="619" spans="1:1" ht="16" x14ac:dyDescent="0.2">
      <c r="A619"/>
    </row>
    <row r="620" spans="1:1" ht="16" x14ac:dyDescent="0.2">
      <c r="A620"/>
    </row>
    <row r="621" spans="1:1" ht="16" x14ac:dyDescent="0.2">
      <c r="A621"/>
    </row>
    <row r="622" spans="1:1" ht="16" x14ac:dyDescent="0.2">
      <c r="A622"/>
    </row>
    <row r="623" spans="1:1" ht="16" x14ac:dyDescent="0.2">
      <c r="A623"/>
    </row>
    <row r="624" spans="1:1" ht="16" x14ac:dyDescent="0.2">
      <c r="A624"/>
    </row>
    <row r="625" spans="1:1" ht="16" x14ac:dyDescent="0.2">
      <c r="A625"/>
    </row>
    <row r="626" spans="1:1" ht="16" x14ac:dyDescent="0.2">
      <c r="A626"/>
    </row>
    <row r="627" spans="1:1" ht="16" x14ac:dyDescent="0.2">
      <c r="A627"/>
    </row>
    <row r="628" spans="1:1" ht="16" x14ac:dyDescent="0.2">
      <c r="A628"/>
    </row>
    <row r="629" spans="1:1" ht="16" x14ac:dyDescent="0.2">
      <c r="A629"/>
    </row>
    <row r="630" spans="1:1" ht="16" x14ac:dyDescent="0.2">
      <c r="A630"/>
    </row>
    <row r="631" spans="1:1" ht="16" x14ac:dyDescent="0.2">
      <c r="A631"/>
    </row>
    <row r="632" spans="1:1" ht="16" x14ac:dyDescent="0.2">
      <c r="A632"/>
    </row>
    <row r="633" spans="1:1" ht="16" x14ac:dyDescent="0.2">
      <c r="A633"/>
    </row>
    <row r="634" spans="1:1" ht="16" x14ac:dyDescent="0.2">
      <c r="A634"/>
    </row>
    <row r="635" spans="1:1" ht="16" x14ac:dyDescent="0.2">
      <c r="A635"/>
    </row>
    <row r="636" spans="1:1" ht="16" x14ac:dyDescent="0.2">
      <c r="A636"/>
    </row>
    <row r="637" spans="1:1" ht="16" x14ac:dyDescent="0.2">
      <c r="A637"/>
    </row>
    <row r="638" spans="1:1" ht="16" x14ac:dyDescent="0.2">
      <c r="A638"/>
    </row>
    <row r="639" spans="1:1" ht="16" x14ac:dyDescent="0.2">
      <c r="A639"/>
    </row>
    <row r="640" spans="1:1" ht="16" x14ac:dyDescent="0.2">
      <c r="A640"/>
    </row>
    <row r="641" spans="1:1" ht="16" x14ac:dyDescent="0.2">
      <c r="A641"/>
    </row>
    <row r="642" spans="1:1" ht="16" x14ac:dyDescent="0.2">
      <c r="A642"/>
    </row>
    <row r="643" spans="1:1" ht="16" x14ac:dyDescent="0.2">
      <c r="A643"/>
    </row>
    <row r="644" spans="1:1" ht="16" x14ac:dyDescent="0.2">
      <c r="A644"/>
    </row>
    <row r="645" spans="1:1" ht="16" x14ac:dyDescent="0.2">
      <c r="A645"/>
    </row>
    <row r="646" spans="1:1" ht="16" x14ac:dyDescent="0.2">
      <c r="A646"/>
    </row>
    <row r="647" spans="1:1" ht="16" x14ac:dyDescent="0.2">
      <c r="A647"/>
    </row>
    <row r="648" spans="1:1" ht="16" x14ac:dyDescent="0.2">
      <c r="A648"/>
    </row>
  </sheetData>
  <mergeCells count="1">
    <mergeCell ref="A5:B5"/>
  </mergeCells>
  <pageMargins left="0.7" right="0.7" top="0.75" bottom="0.75" header="0.3" footer="0.3"/>
  <pageSetup orientation="portrait" horizontalDpi="0" verticalDpi="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F8755-8402-E745-B8BD-E31D1519F4EF}">
  <dimension ref="A1:W2252"/>
  <sheetViews>
    <sheetView topLeftCell="B1" workbookViewId="0">
      <selection activeCell="V1" sqref="V1:W1"/>
    </sheetView>
  </sheetViews>
  <sheetFormatPr baseColWidth="10" defaultRowHeight="16" x14ac:dyDescent="0.2"/>
  <cols>
    <col min="1" max="1" width="13" bestFit="1" customWidth="1"/>
    <col min="2" max="2" width="20.6640625" bestFit="1" customWidth="1"/>
    <col min="3" max="3" width="13.1640625" bestFit="1" customWidth="1"/>
    <col min="6" max="6" width="74.33203125" bestFit="1" customWidth="1"/>
    <col min="7" max="7" width="20.6640625" bestFit="1" customWidth="1"/>
    <col min="10" max="10" width="14.1640625" customWidth="1"/>
    <col min="22" max="23" width="20" style="6" bestFit="1" customWidth="1"/>
  </cols>
  <sheetData>
    <row r="1" spans="1:23" x14ac:dyDescent="0.2">
      <c r="V1" s="6" t="s">
        <v>4617</v>
      </c>
      <c r="W1" s="6" t="s">
        <v>4618</v>
      </c>
    </row>
    <row r="2" spans="1:23" x14ac:dyDescent="0.2">
      <c r="V2" s="6" t="s">
        <v>4684</v>
      </c>
      <c r="W2" s="6" t="s">
        <v>204</v>
      </c>
    </row>
    <row r="3" spans="1:23" x14ac:dyDescent="0.2">
      <c r="A3" s="1" t="s">
        <v>2384</v>
      </c>
      <c r="B3" t="s">
        <v>8466</v>
      </c>
      <c r="F3" s="1" t="s">
        <v>2384</v>
      </c>
      <c r="G3" t="s">
        <v>8466</v>
      </c>
      <c r="I3" s="110" t="s">
        <v>8450</v>
      </c>
      <c r="J3" s="110" t="s">
        <v>107</v>
      </c>
      <c r="K3" t="s">
        <v>63</v>
      </c>
      <c r="L3" t="s">
        <v>366</v>
      </c>
      <c r="M3" t="s">
        <v>1289</v>
      </c>
      <c r="N3" t="s">
        <v>43</v>
      </c>
      <c r="O3" t="s">
        <v>544</v>
      </c>
      <c r="P3" t="s">
        <v>8467</v>
      </c>
      <c r="R3" t="s">
        <v>8329</v>
      </c>
      <c r="V3" s="6" t="s">
        <v>4698</v>
      </c>
      <c r="W3" s="6" t="s">
        <v>2339</v>
      </c>
    </row>
    <row r="4" spans="1:23" x14ac:dyDescent="0.2">
      <c r="A4" s="2" t="s">
        <v>23</v>
      </c>
      <c r="B4" s="186">
        <v>286</v>
      </c>
      <c r="F4" s="2" t="s">
        <v>23</v>
      </c>
      <c r="G4" s="186">
        <v>286</v>
      </c>
      <c r="I4" s="2" t="s">
        <v>23</v>
      </c>
      <c r="J4">
        <f>COUNTA(F6:F24)</f>
        <v>19</v>
      </c>
      <c r="K4">
        <f>COUNTA(F26:F59)</f>
        <v>34</v>
      </c>
      <c r="L4">
        <f>COUNTA(F61:F67)</f>
        <v>7</v>
      </c>
      <c r="M4">
        <f>COUNTA(F69:F71)</f>
        <v>3</v>
      </c>
      <c r="N4">
        <f>COUNTA(F73:F87)</f>
        <v>15</v>
      </c>
      <c r="O4">
        <f>COUNTA(F89:F121)</f>
        <v>33</v>
      </c>
      <c r="R4">
        <f>SUM(J4:Q4)</f>
        <v>111</v>
      </c>
      <c r="V4" s="6" t="s">
        <v>4704</v>
      </c>
      <c r="W4" s="6" t="s">
        <v>615</v>
      </c>
    </row>
    <row r="5" spans="1:23" x14ac:dyDescent="0.2">
      <c r="A5" s="2" t="s">
        <v>1291</v>
      </c>
      <c r="B5" s="186">
        <v>248</v>
      </c>
      <c r="F5" s="2" t="s">
        <v>1291</v>
      </c>
      <c r="G5" s="186">
        <v>248</v>
      </c>
      <c r="I5" s="2" t="s">
        <v>1291</v>
      </c>
      <c r="J5">
        <f>COUNTA(F7:F21)</f>
        <v>15</v>
      </c>
      <c r="K5">
        <f>COUNTA(F23:F53)</f>
        <v>31</v>
      </c>
      <c r="L5">
        <f>COUNTA(F55:F61)</f>
        <v>7</v>
      </c>
      <c r="M5">
        <f>COUNTA(F63)</f>
        <v>1</v>
      </c>
      <c r="N5">
        <f>COUNTA(F65:F78)</f>
        <v>14</v>
      </c>
      <c r="O5">
        <f>COUNTA(F80:F107)</f>
        <v>28</v>
      </c>
      <c r="R5">
        <f t="shared" ref="R5:R10" si="0">SUM(J5:Q5)</f>
        <v>96</v>
      </c>
      <c r="V5" s="6" t="s">
        <v>4707</v>
      </c>
      <c r="W5" s="6" t="s">
        <v>1612</v>
      </c>
    </row>
    <row r="6" spans="1:23" x14ac:dyDescent="0.2">
      <c r="A6" s="2" t="s">
        <v>1844</v>
      </c>
      <c r="B6" s="186">
        <v>306</v>
      </c>
      <c r="F6" s="2" t="s">
        <v>1844</v>
      </c>
      <c r="G6" s="186">
        <v>306</v>
      </c>
      <c r="I6" s="2" t="s">
        <v>1844</v>
      </c>
      <c r="J6">
        <f>COUNTA(F8:F27)</f>
        <v>20</v>
      </c>
      <c r="K6">
        <f>COUNTA(F29:F66)</f>
        <v>38</v>
      </c>
      <c r="L6">
        <f>COUNTA(F68:F74)</f>
        <v>7</v>
      </c>
      <c r="M6">
        <f>COUNTA(F76:F77)</f>
        <v>2</v>
      </c>
      <c r="N6">
        <f>COUNTA(F79:F98)</f>
        <v>20</v>
      </c>
      <c r="O6">
        <f>COUNTA(F100:F129)</f>
        <v>30</v>
      </c>
      <c r="R6">
        <f t="shared" si="0"/>
        <v>117</v>
      </c>
      <c r="V6" s="6" t="s">
        <v>232</v>
      </c>
      <c r="W6" s="6" t="s">
        <v>1744</v>
      </c>
    </row>
    <row r="7" spans="1:23" x14ac:dyDescent="0.2">
      <c r="A7" s="2" t="s">
        <v>2512</v>
      </c>
      <c r="B7" s="186">
        <v>336</v>
      </c>
      <c r="F7" s="2" t="s">
        <v>2512</v>
      </c>
      <c r="G7" s="186">
        <v>336</v>
      </c>
      <c r="I7" s="2" t="s">
        <v>2512</v>
      </c>
      <c r="J7">
        <f>COUNTA(F9:F33)</f>
        <v>25</v>
      </c>
      <c r="K7">
        <f>COUNTA(F10:F48)</f>
        <v>39</v>
      </c>
      <c r="L7">
        <v>0</v>
      </c>
      <c r="M7">
        <f>COUNTA(F11:F20)</f>
        <v>10</v>
      </c>
      <c r="N7">
        <f>COUNTA(F12:F32)</f>
        <v>21</v>
      </c>
      <c r="O7">
        <f>COUNTA(F34:F55)</f>
        <v>22</v>
      </c>
      <c r="R7">
        <f t="shared" si="0"/>
        <v>117</v>
      </c>
      <c r="V7" s="6" t="s">
        <v>4712</v>
      </c>
      <c r="W7" s="6" t="s">
        <v>244</v>
      </c>
    </row>
    <row r="8" spans="1:23" x14ac:dyDescent="0.2">
      <c r="A8" s="2" t="s">
        <v>3526</v>
      </c>
      <c r="B8" s="186">
        <v>406</v>
      </c>
      <c r="F8" s="2" t="s">
        <v>3526</v>
      </c>
      <c r="G8" s="186">
        <v>406</v>
      </c>
      <c r="I8" s="2" t="s">
        <v>3526</v>
      </c>
      <c r="J8">
        <f>COUNTA(F10:F35)</f>
        <v>26</v>
      </c>
      <c r="K8">
        <f>COUNTA(F37:F68)</f>
        <v>32</v>
      </c>
      <c r="L8">
        <f>COUNTA(F12:F36)</f>
        <v>25</v>
      </c>
      <c r="M8">
        <f>COUNTA(F13:F16)</f>
        <v>4</v>
      </c>
      <c r="N8">
        <f>COUNTA(F18:F41)</f>
        <v>24</v>
      </c>
      <c r="O8">
        <f>COUNTA(F43:F71)</f>
        <v>29</v>
      </c>
      <c r="R8">
        <f t="shared" si="0"/>
        <v>140</v>
      </c>
      <c r="V8" s="6" t="s">
        <v>4716</v>
      </c>
      <c r="W8" s="6" t="s">
        <v>247</v>
      </c>
    </row>
    <row r="9" spans="1:23" x14ac:dyDescent="0.2">
      <c r="A9" s="2" t="s">
        <v>4676</v>
      </c>
      <c r="B9" s="186">
        <v>268</v>
      </c>
      <c r="F9" s="2" t="s">
        <v>4676</v>
      </c>
      <c r="G9" s="186">
        <v>268</v>
      </c>
      <c r="I9" s="2" t="s">
        <v>4676</v>
      </c>
      <c r="J9">
        <f>COUNTA(F11:F20)</f>
        <v>10</v>
      </c>
      <c r="K9">
        <f>COUNTA(F22:F47)</f>
        <v>26</v>
      </c>
      <c r="L9">
        <f>COUNTA(F52)</f>
        <v>1</v>
      </c>
      <c r="M9">
        <f>COUNTA(F54:F55)</f>
        <v>2</v>
      </c>
      <c r="N9">
        <f>COUNTA(F57:F73)</f>
        <v>17</v>
      </c>
      <c r="O9">
        <f>COUNTA(F75:F126)</f>
        <v>52</v>
      </c>
      <c r="P9">
        <f>COUNTA(F49:F50)</f>
        <v>2</v>
      </c>
      <c r="R9">
        <f t="shared" si="0"/>
        <v>110</v>
      </c>
      <c r="V9" s="6" t="s">
        <v>4716</v>
      </c>
      <c r="W9" s="6" t="s">
        <v>4720</v>
      </c>
    </row>
    <row r="10" spans="1:23" x14ac:dyDescent="0.2">
      <c r="A10" s="2" t="s">
        <v>4725</v>
      </c>
      <c r="B10" s="186">
        <v>408</v>
      </c>
      <c r="F10" s="2" t="s">
        <v>4725</v>
      </c>
      <c r="G10" s="186">
        <v>408</v>
      </c>
      <c r="I10" s="2" t="s">
        <v>4725</v>
      </c>
      <c r="J10">
        <f>COUNTA(F12:F35)</f>
        <v>24</v>
      </c>
      <c r="K10">
        <f>COUNTA(F37:F62)</f>
        <v>26</v>
      </c>
      <c r="L10">
        <f>COUNTA(F71:F83)</f>
        <v>13</v>
      </c>
      <c r="M10">
        <f>COUNTA(F85:F87)</f>
        <v>3</v>
      </c>
      <c r="N10">
        <f>COUNTA(F89:F108)</f>
        <v>20</v>
      </c>
      <c r="O10">
        <f>COUNTA(F110:F169)</f>
        <v>60</v>
      </c>
      <c r="P10">
        <f>COUNTA(F64:F69)</f>
        <v>6</v>
      </c>
      <c r="R10">
        <f t="shared" si="0"/>
        <v>152</v>
      </c>
      <c r="V10" s="6" t="s">
        <v>4716</v>
      </c>
      <c r="W10" s="6" t="s">
        <v>4723</v>
      </c>
    </row>
    <row r="11" spans="1:23" x14ac:dyDescent="0.2">
      <c r="A11" s="2" t="s">
        <v>2385</v>
      </c>
      <c r="B11" s="186">
        <v>2258</v>
      </c>
      <c r="F11" s="3" t="s">
        <v>107</v>
      </c>
      <c r="G11" s="186">
        <v>66</v>
      </c>
      <c r="V11" s="6" t="s">
        <v>43</v>
      </c>
      <c r="W11" s="6" t="s">
        <v>348</v>
      </c>
    </row>
    <row r="12" spans="1:23" x14ac:dyDescent="0.2">
      <c r="F12" s="17" t="s">
        <v>565</v>
      </c>
      <c r="G12" s="186">
        <v>1</v>
      </c>
      <c r="V12" s="6" t="s">
        <v>4751</v>
      </c>
      <c r="W12" s="6" t="s">
        <v>549</v>
      </c>
    </row>
    <row r="13" spans="1:23" x14ac:dyDescent="0.2">
      <c r="F13" s="17" t="s">
        <v>589</v>
      </c>
      <c r="G13" s="186">
        <v>1</v>
      </c>
      <c r="V13" s="6" t="s">
        <v>4766</v>
      </c>
      <c r="W13" s="6" t="s">
        <v>4767</v>
      </c>
    </row>
    <row r="14" spans="1:23" x14ac:dyDescent="0.2">
      <c r="F14" s="17" t="s">
        <v>5863</v>
      </c>
      <c r="G14" s="186">
        <v>1</v>
      </c>
      <c r="V14" s="6" t="s">
        <v>4778</v>
      </c>
      <c r="W14" s="6" t="s">
        <v>2176</v>
      </c>
    </row>
    <row r="15" spans="1:23" x14ac:dyDescent="0.2">
      <c r="F15" s="17" t="s">
        <v>7329</v>
      </c>
      <c r="G15" s="186">
        <v>3</v>
      </c>
      <c r="V15" s="6" t="s">
        <v>4778</v>
      </c>
      <c r="W15" s="6" t="s">
        <v>2176</v>
      </c>
    </row>
    <row r="16" spans="1:23" x14ac:dyDescent="0.2">
      <c r="F16" s="17" t="s">
        <v>7325</v>
      </c>
      <c r="G16" s="186">
        <v>3</v>
      </c>
      <c r="V16" s="6" t="s">
        <v>4778</v>
      </c>
      <c r="W16" s="6" t="s">
        <v>2176</v>
      </c>
    </row>
    <row r="17" spans="6:23" x14ac:dyDescent="0.2">
      <c r="F17" s="17" t="s">
        <v>6652</v>
      </c>
      <c r="G17" s="186">
        <v>7</v>
      </c>
      <c r="V17" s="6" t="s">
        <v>4778</v>
      </c>
      <c r="W17" s="6" t="s">
        <v>2176</v>
      </c>
    </row>
    <row r="18" spans="6:23" x14ac:dyDescent="0.2">
      <c r="F18" s="17" t="s">
        <v>7269</v>
      </c>
      <c r="G18" s="186">
        <v>1</v>
      </c>
      <c r="V18" s="6" t="s">
        <v>4766</v>
      </c>
      <c r="W18" s="6" t="s">
        <v>4767</v>
      </c>
    </row>
    <row r="19" spans="6:23" x14ac:dyDescent="0.2">
      <c r="F19" s="17" t="s">
        <v>4873</v>
      </c>
      <c r="G19" s="186">
        <v>7</v>
      </c>
      <c r="V19" s="6" t="s">
        <v>149</v>
      </c>
      <c r="W19" s="6" t="s">
        <v>294</v>
      </c>
    </row>
    <row r="20" spans="6:23" x14ac:dyDescent="0.2">
      <c r="F20" s="17" t="s">
        <v>4763</v>
      </c>
      <c r="G20" s="186">
        <v>3</v>
      </c>
      <c r="V20" s="6" t="s">
        <v>4834</v>
      </c>
      <c r="W20" s="6" t="s">
        <v>1047</v>
      </c>
    </row>
    <row r="21" spans="6:23" x14ac:dyDescent="0.2">
      <c r="F21" s="17" t="s">
        <v>999</v>
      </c>
      <c r="G21" s="186">
        <v>1</v>
      </c>
      <c r="V21" s="6" t="s">
        <v>4834</v>
      </c>
      <c r="W21" s="6" t="s">
        <v>1047</v>
      </c>
    </row>
    <row r="22" spans="6:23" x14ac:dyDescent="0.2">
      <c r="F22" s="17" t="s">
        <v>4885</v>
      </c>
      <c r="G22" s="186">
        <v>1</v>
      </c>
      <c r="V22" s="6" t="s">
        <v>4834</v>
      </c>
      <c r="W22" s="6" t="s">
        <v>1047</v>
      </c>
    </row>
    <row r="23" spans="6:23" x14ac:dyDescent="0.2">
      <c r="F23" s="17" t="s">
        <v>2903</v>
      </c>
      <c r="G23" s="186">
        <v>3</v>
      </c>
      <c r="V23" s="6" t="s">
        <v>4834</v>
      </c>
      <c r="W23" s="6" t="s">
        <v>1047</v>
      </c>
    </row>
    <row r="24" spans="6:23" x14ac:dyDescent="0.2">
      <c r="F24" s="17" t="s">
        <v>5627</v>
      </c>
      <c r="G24" s="186">
        <v>4</v>
      </c>
      <c r="V24" s="6" t="s">
        <v>4880</v>
      </c>
      <c r="W24" s="6" t="s">
        <v>475</v>
      </c>
    </row>
    <row r="25" spans="6:23" x14ac:dyDescent="0.2">
      <c r="F25" s="17" t="s">
        <v>48</v>
      </c>
      <c r="G25" s="186">
        <v>4</v>
      </c>
      <c r="V25" s="6" t="s">
        <v>4890</v>
      </c>
      <c r="W25" s="6" t="s">
        <v>3024</v>
      </c>
    </row>
    <row r="26" spans="6:23" x14ac:dyDescent="0.2">
      <c r="F26" s="17" t="s">
        <v>5426</v>
      </c>
      <c r="G26" s="186">
        <v>2</v>
      </c>
      <c r="V26" s="6" t="s">
        <v>43</v>
      </c>
      <c r="W26" s="6" t="s">
        <v>267</v>
      </c>
    </row>
    <row r="27" spans="6:23" x14ac:dyDescent="0.2">
      <c r="F27" s="17" t="s">
        <v>2175</v>
      </c>
      <c r="G27" s="186">
        <v>4</v>
      </c>
      <c r="V27" s="6" t="s">
        <v>43</v>
      </c>
      <c r="W27" s="6" t="s">
        <v>2085</v>
      </c>
    </row>
    <row r="28" spans="6:23" x14ac:dyDescent="0.2">
      <c r="F28" s="17" t="s">
        <v>6941</v>
      </c>
      <c r="G28" s="186">
        <v>9</v>
      </c>
      <c r="V28" s="6" t="s">
        <v>43</v>
      </c>
      <c r="W28" s="6" t="s">
        <v>2085</v>
      </c>
    </row>
    <row r="29" spans="6:23" x14ac:dyDescent="0.2">
      <c r="F29" s="17" t="s">
        <v>7500</v>
      </c>
      <c r="G29" s="186">
        <v>2</v>
      </c>
      <c r="V29" s="6" t="s">
        <v>4834</v>
      </c>
      <c r="W29" s="6" t="s">
        <v>883</v>
      </c>
    </row>
    <row r="30" spans="6:23" x14ac:dyDescent="0.2">
      <c r="F30" s="17" t="s">
        <v>6793</v>
      </c>
      <c r="G30" s="186">
        <v>1</v>
      </c>
      <c r="V30" s="6" t="s">
        <v>149</v>
      </c>
      <c r="W30" s="6" t="s">
        <v>77</v>
      </c>
    </row>
    <row r="31" spans="6:23" x14ac:dyDescent="0.2">
      <c r="F31" s="17" t="s">
        <v>7469</v>
      </c>
      <c r="G31" s="186">
        <v>1</v>
      </c>
      <c r="V31" s="6" t="s">
        <v>4778</v>
      </c>
      <c r="W31" s="6" t="s">
        <v>566</v>
      </c>
    </row>
    <row r="32" spans="6:23" x14ac:dyDescent="0.2">
      <c r="F32" s="17" t="s">
        <v>1752</v>
      </c>
      <c r="G32" s="186">
        <v>2</v>
      </c>
      <c r="V32" s="6" t="s">
        <v>149</v>
      </c>
      <c r="W32" s="6" t="s">
        <v>77</v>
      </c>
    </row>
    <row r="33" spans="6:23" x14ac:dyDescent="0.2">
      <c r="F33" s="17" t="s">
        <v>3525</v>
      </c>
      <c r="G33" s="186">
        <v>2</v>
      </c>
      <c r="V33" s="6" t="s">
        <v>1558</v>
      </c>
      <c r="W33" s="6" t="s">
        <v>241</v>
      </c>
    </row>
    <row r="34" spans="6:23" x14ac:dyDescent="0.2">
      <c r="F34" s="17" t="s">
        <v>8021</v>
      </c>
      <c r="G34" s="186">
        <v>1</v>
      </c>
      <c r="V34" s="6" t="s">
        <v>149</v>
      </c>
      <c r="W34" s="6" t="s">
        <v>77</v>
      </c>
    </row>
    <row r="35" spans="6:23" x14ac:dyDescent="0.2">
      <c r="F35" s="17" t="s">
        <v>8003</v>
      </c>
      <c r="G35" s="186">
        <v>2</v>
      </c>
      <c r="V35" s="6" t="s">
        <v>4880</v>
      </c>
      <c r="W35" s="6" t="s">
        <v>475</v>
      </c>
    </row>
    <row r="36" spans="6:23" x14ac:dyDescent="0.2">
      <c r="F36" s="3" t="s">
        <v>63</v>
      </c>
      <c r="G36" s="186">
        <v>70</v>
      </c>
      <c r="V36" s="6" t="s">
        <v>1558</v>
      </c>
      <c r="W36" s="6" t="s">
        <v>241</v>
      </c>
    </row>
    <row r="37" spans="6:23" x14ac:dyDescent="0.2">
      <c r="F37" s="17" t="s">
        <v>6635</v>
      </c>
      <c r="G37" s="186">
        <v>3</v>
      </c>
      <c r="V37" s="6" t="s">
        <v>149</v>
      </c>
      <c r="W37" s="6" t="s">
        <v>77</v>
      </c>
    </row>
    <row r="38" spans="6:23" x14ac:dyDescent="0.2">
      <c r="F38" s="17" t="s">
        <v>3512</v>
      </c>
      <c r="G38" s="186">
        <v>3</v>
      </c>
      <c r="V38" s="6" t="s">
        <v>4880</v>
      </c>
      <c r="W38" s="6" t="s">
        <v>475</v>
      </c>
    </row>
    <row r="39" spans="6:23" x14ac:dyDescent="0.2">
      <c r="F39" s="17" t="s">
        <v>7922</v>
      </c>
      <c r="G39" s="186">
        <v>1</v>
      </c>
      <c r="V39" s="6" t="s">
        <v>149</v>
      </c>
      <c r="W39" s="6" t="s">
        <v>77</v>
      </c>
    </row>
    <row r="40" spans="6:23" x14ac:dyDescent="0.2">
      <c r="F40" s="17" t="s">
        <v>584</v>
      </c>
      <c r="G40" s="186">
        <v>1</v>
      </c>
      <c r="V40" s="6" t="s">
        <v>4880</v>
      </c>
      <c r="W40" s="6" t="s">
        <v>475</v>
      </c>
    </row>
    <row r="41" spans="6:23" x14ac:dyDescent="0.2">
      <c r="F41" s="17" t="s">
        <v>7901</v>
      </c>
      <c r="G41" s="186">
        <v>2</v>
      </c>
      <c r="V41" s="6" t="s">
        <v>4880</v>
      </c>
      <c r="W41" s="6" t="s">
        <v>475</v>
      </c>
    </row>
    <row r="42" spans="6:23" x14ac:dyDescent="0.2">
      <c r="F42" s="17" t="s">
        <v>5254</v>
      </c>
      <c r="G42" s="186">
        <v>1</v>
      </c>
      <c r="V42" s="6" t="s">
        <v>5005</v>
      </c>
      <c r="W42" s="6" t="s">
        <v>5006</v>
      </c>
    </row>
    <row r="43" spans="6:23" x14ac:dyDescent="0.2">
      <c r="F43" s="17" t="s">
        <v>172</v>
      </c>
      <c r="G43" s="186">
        <v>2</v>
      </c>
      <c r="V43" s="6" t="s">
        <v>149</v>
      </c>
      <c r="W43" s="6" t="s">
        <v>294</v>
      </c>
    </row>
    <row r="44" spans="6:23" x14ac:dyDescent="0.2">
      <c r="F44" s="17" t="s">
        <v>7927</v>
      </c>
      <c r="G44" s="186">
        <v>1</v>
      </c>
      <c r="V44" s="6" t="s">
        <v>149</v>
      </c>
      <c r="W44" s="6" t="s">
        <v>294</v>
      </c>
    </row>
    <row r="45" spans="6:23" x14ac:dyDescent="0.2">
      <c r="F45" s="17" t="s">
        <v>811</v>
      </c>
      <c r="G45" s="186">
        <v>1</v>
      </c>
      <c r="V45" s="6" t="s">
        <v>149</v>
      </c>
      <c r="W45" s="6" t="s">
        <v>294</v>
      </c>
    </row>
    <row r="46" spans="6:23" x14ac:dyDescent="0.2">
      <c r="F46" s="17" t="s">
        <v>7997</v>
      </c>
      <c r="G46" s="186">
        <v>1</v>
      </c>
      <c r="V46" s="6" t="s">
        <v>149</v>
      </c>
      <c r="W46" s="6" t="s">
        <v>294</v>
      </c>
    </row>
    <row r="47" spans="6:23" x14ac:dyDescent="0.2">
      <c r="F47" s="17" t="s">
        <v>7907</v>
      </c>
      <c r="G47" s="186">
        <v>1</v>
      </c>
      <c r="V47" s="6" t="s">
        <v>43</v>
      </c>
      <c r="W47" s="6" t="s">
        <v>5065</v>
      </c>
    </row>
    <row r="48" spans="6:23" x14ac:dyDescent="0.2">
      <c r="F48" s="17" t="s">
        <v>7809</v>
      </c>
      <c r="G48" s="186">
        <v>3</v>
      </c>
      <c r="V48" s="6" t="s">
        <v>43</v>
      </c>
      <c r="W48" s="6" t="s">
        <v>5065</v>
      </c>
    </row>
    <row r="49" spans="6:23" x14ac:dyDescent="0.2">
      <c r="F49" s="17" t="s">
        <v>4677</v>
      </c>
      <c r="G49" s="186">
        <v>1</v>
      </c>
      <c r="V49" s="6" t="s">
        <v>4766</v>
      </c>
      <c r="W49" s="6" t="s">
        <v>4767</v>
      </c>
    </row>
    <row r="50" spans="6:23" x14ac:dyDescent="0.2">
      <c r="F50" s="17" t="s">
        <v>4695</v>
      </c>
      <c r="G50" s="186">
        <v>1</v>
      </c>
      <c r="V50" s="6" t="s">
        <v>4880</v>
      </c>
      <c r="W50" s="6" t="s">
        <v>475</v>
      </c>
    </row>
    <row r="51" spans="6:23" x14ac:dyDescent="0.2">
      <c r="F51" s="17" t="s">
        <v>4701</v>
      </c>
      <c r="G51" s="186">
        <v>2</v>
      </c>
      <c r="V51" s="6" t="s">
        <v>149</v>
      </c>
      <c r="W51" s="6" t="s">
        <v>294</v>
      </c>
    </row>
    <row r="52" spans="6:23" x14ac:dyDescent="0.2">
      <c r="F52" s="17" t="s">
        <v>223</v>
      </c>
      <c r="G52" s="186">
        <v>1</v>
      </c>
      <c r="V52" s="6" t="s">
        <v>149</v>
      </c>
      <c r="W52" s="6" t="s">
        <v>236</v>
      </c>
    </row>
    <row r="53" spans="6:23" x14ac:dyDescent="0.2">
      <c r="F53" s="17" t="s">
        <v>3518</v>
      </c>
      <c r="G53" s="186">
        <v>1</v>
      </c>
      <c r="V53" s="6" t="s">
        <v>43</v>
      </c>
      <c r="W53" s="6" t="s">
        <v>348</v>
      </c>
    </row>
    <row r="54" spans="6:23" x14ac:dyDescent="0.2">
      <c r="F54" s="17" t="s">
        <v>746</v>
      </c>
      <c r="G54" s="186">
        <v>8</v>
      </c>
      <c r="V54" s="6" t="s">
        <v>5109</v>
      </c>
      <c r="W54" s="6" t="s">
        <v>3943</v>
      </c>
    </row>
    <row r="55" spans="6:23" x14ac:dyDescent="0.2">
      <c r="F55" s="17" t="s">
        <v>226</v>
      </c>
      <c r="G55" s="186">
        <v>4</v>
      </c>
      <c r="V55" s="6" t="s">
        <v>5005</v>
      </c>
      <c r="W55" s="6" t="s">
        <v>1134</v>
      </c>
    </row>
    <row r="56" spans="6:23" x14ac:dyDescent="0.2">
      <c r="F56" s="17" t="s">
        <v>55</v>
      </c>
      <c r="G56" s="186">
        <v>2</v>
      </c>
      <c r="V56" s="6" t="s">
        <v>5005</v>
      </c>
      <c r="W56" s="6" t="s">
        <v>1134</v>
      </c>
    </row>
    <row r="57" spans="6:23" x14ac:dyDescent="0.2">
      <c r="F57" s="17" t="s">
        <v>7682</v>
      </c>
      <c r="G57" s="186">
        <v>2</v>
      </c>
      <c r="V57" s="6" t="s">
        <v>43</v>
      </c>
      <c r="W57" s="6" t="s">
        <v>3858</v>
      </c>
    </row>
    <row r="58" spans="6:23" x14ac:dyDescent="0.2">
      <c r="F58" s="17" t="s">
        <v>7618</v>
      </c>
      <c r="G58" s="186">
        <v>1</v>
      </c>
      <c r="V58" s="6" t="s">
        <v>5155</v>
      </c>
      <c r="W58" s="6" t="s">
        <v>902</v>
      </c>
    </row>
    <row r="59" spans="6:23" x14ac:dyDescent="0.2">
      <c r="F59" s="17" t="s">
        <v>61</v>
      </c>
      <c r="G59" s="186">
        <v>9</v>
      </c>
      <c r="V59" s="6" t="s">
        <v>512</v>
      </c>
      <c r="W59" s="6" t="s">
        <v>127</v>
      </c>
    </row>
    <row r="60" spans="6:23" x14ac:dyDescent="0.2">
      <c r="F60" s="17" t="s">
        <v>240</v>
      </c>
      <c r="G60" s="186">
        <v>3</v>
      </c>
      <c r="V60" s="6" t="s">
        <v>512</v>
      </c>
      <c r="W60" s="6" t="s">
        <v>127</v>
      </c>
    </row>
    <row r="61" spans="6:23" x14ac:dyDescent="0.2">
      <c r="F61" s="17" t="s">
        <v>243</v>
      </c>
      <c r="G61" s="186">
        <v>1</v>
      </c>
      <c r="V61" s="6" t="s">
        <v>512</v>
      </c>
      <c r="W61" s="6" t="s">
        <v>127</v>
      </c>
    </row>
    <row r="62" spans="6:23" x14ac:dyDescent="0.2">
      <c r="F62" s="17" t="s">
        <v>321</v>
      </c>
      <c r="G62" s="186">
        <v>4</v>
      </c>
      <c r="V62" s="6" t="s">
        <v>512</v>
      </c>
      <c r="W62" s="6" t="s">
        <v>127</v>
      </c>
    </row>
    <row r="63" spans="6:23" x14ac:dyDescent="0.2">
      <c r="F63" s="17" t="s">
        <v>5320</v>
      </c>
      <c r="G63" s="186">
        <v>1</v>
      </c>
      <c r="V63" s="6" t="s">
        <v>5199</v>
      </c>
      <c r="W63" s="6" t="s">
        <v>96</v>
      </c>
    </row>
    <row r="64" spans="6:23" x14ac:dyDescent="0.2">
      <c r="F64" s="17" t="s">
        <v>4929</v>
      </c>
      <c r="G64" s="186">
        <v>7</v>
      </c>
      <c r="V64" s="6" t="s">
        <v>5199</v>
      </c>
      <c r="W64" s="6" t="s">
        <v>96</v>
      </c>
    </row>
    <row r="65" spans="6:23" x14ac:dyDescent="0.2">
      <c r="F65" s="17" t="s">
        <v>7037</v>
      </c>
      <c r="G65" s="186">
        <v>1</v>
      </c>
      <c r="V65" s="6" t="s">
        <v>5199</v>
      </c>
      <c r="W65" s="6" t="s">
        <v>96</v>
      </c>
    </row>
    <row r="66" spans="6:23" x14ac:dyDescent="0.2">
      <c r="F66" s="17" t="s">
        <v>1180</v>
      </c>
      <c r="G66" s="186">
        <v>1</v>
      </c>
      <c r="V66" s="6" t="s">
        <v>43</v>
      </c>
      <c r="W66" s="6" t="s">
        <v>42</v>
      </c>
    </row>
    <row r="67" spans="6:23" x14ac:dyDescent="0.2">
      <c r="F67" s="3" t="s">
        <v>6640</v>
      </c>
      <c r="G67" s="186">
        <v>9</v>
      </c>
      <c r="V67" s="6" t="s">
        <v>43</v>
      </c>
      <c r="W67" s="6" t="s">
        <v>42</v>
      </c>
    </row>
    <row r="68" spans="6:23" x14ac:dyDescent="0.2">
      <c r="F68" s="17" t="s">
        <v>6635</v>
      </c>
      <c r="G68" s="186">
        <v>1</v>
      </c>
      <c r="V68" s="6" t="s">
        <v>43</v>
      </c>
      <c r="W68" s="6" t="s">
        <v>42</v>
      </c>
    </row>
    <row r="69" spans="6:23" x14ac:dyDescent="0.2">
      <c r="F69" s="17" t="s">
        <v>5750</v>
      </c>
      <c r="G69" s="186">
        <v>4</v>
      </c>
      <c r="V69" s="6" t="s">
        <v>43</v>
      </c>
      <c r="W69" s="6" t="s">
        <v>42</v>
      </c>
    </row>
    <row r="70" spans="6:23" x14ac:dyDescent="0.2">
      <c r="F70" s="17" t="s">
        <v>5071</v>
      </c>
      <c r="G70" s="186">
        <v>1</v>
      </c>
      <c r="V70" s="6" t="s">
        <v>5261</v>
      </c>
      <c r="W70" s="6" t="s">
        <v>3039</v>
      </c>
    </row>
    <row r="71" spans="6:23" x14ac:dyDescent="0.2">
      <c r="F71" s="17" t="s">
        <v>4577</v>
      </c>
      <c r="G71" s="186">
        <v>1</v>
      </c>
      <c r="V71" s="6" t="s">
        <v>5261</v>
      </c>
      <c r="W71" s="6" t="s">
        <v>3039</v>
      </c>
    </row>
    <row r="72" spans="6:23" x14ac:dyDescent="0.2">
      <c r="F72" s="17" t="s">
        <v>8322</v>
      </c>
      <c r="G72" s="186">
        <v>1</v>
      </c>
      <c r="V72" s="6" t="s">
        <v>5281</v>
      </c>
      <c r="W72" s="6" t="s">
        <v>1976</v>
      </c>
    </row>
    <row r="73" spans="6:23" x14ac:dyDescent="0.2">
      <c r="F73" s="17" t="s">
        <v>8323</v>
      </c>
      <c r="G73" s="186">
        <v>1</v>
      </c>
      <c r="V73" s="6" t="s">
        <v>5281</v>
      </c>
      <c r="W73" s="6" t="s">
        <v>1976</v>
      </c>
    </row>
    <row r="74" spans="6:23" x14ac:dyDescent="0.2">
      <c r="F74" s="3" t="s">
        <v>366</v>
      </c>
      <c r="G74" s="186">
        <v>24</v>
      </c>
      <c r="V74" s="6" t="s">
        <v>5261</v>
      </c>
      <c r="W74" s="6" t="s">
        <v>3039</v>
      </c>
    </row>
    <row r="75" spans="6:23" x14ac:dyDescent="0.2">
      <c r="F75" s="17" t="s">
        <v>7866</v>
      </c>
      <c r="G75" s="186">
        <v>1</v>
      </c>
      <c r="V75" s="6" t="s">
        <v>5296</v>
      </c>
      <c r="W75" s="6" t="s">
        <v>3740</v>
      </c>
    </row>
    <row r="76" spans="6:23" x14ac:dyDescent="0.2">
      <c r="F76" s="17" t="s">
        <v>7877</v>
      </c>
      <c r="G76" s="186">
        <v>1</v>
      </c>
      <c r="V76" s="6" t="s">
        <v>5296</v>
      </c>
      <c r="W76" s="6" t="s">
        <v>3740</v>
      </c>
    </row>
    <row r="77" spans="6:23" x14ac:dyDescent="0.2">
      <c r="F77" s="17" t="s">
        <v>7880</v>
      </c>
      <c r="G77" s="186">
        <v>5</v>
      </c>
      <c r="V77" s="6" t="s">
        <v>5296</v>
      </c>
      <c r="W77" s="6" t="s">
        <v>1342</v>
      </c>
    </row>
    <row r="78" spans="6:23" x14ac:dyDescent="0.2">
      <c r="F78" s="17" t="s">
        <v>4492</v>
      </c>
      <c r="G78" s="186">
        <v>1</v>
      </c>
      <c r="V78" s="6" t="s">
        <v>5296</v>
      </c>
      <c r="W78" s="6" t="s">
        <v>1342</v>
      </c>
    </row>
    <row r="79" spans="6:23" x14ac:dyDescent="0.2">
      <c r="F79" s="17" t="s">
        <v>1818</v>
      </c>
      <c r="G79" s="186">
        <v>4</v>
      </c>
      <c r="V79" s="6" t="s">
        <v>149</v>
      </c>
      <c r="W79" s="6" t="s">
        <v>3116</v>
      </c>
    </row>
    <row r="80" spans="6:23" x14ac:dyDescent="0.2">
      <c r="F80" s="17" t="s">
        <v>3541</v>
      </c>
      <c r="G80" s="186">
        <v>2</v>
      </c>
      <c r="V80" s="6" t="s">
        <v>149</v>
      </c>
      <c r="W80" s="6" t="s">
        <v>3116</v>
      </c>
    </row>
    <row r="81" spans="6:23" x14ac:dyDescent="0.2">
      <c r="F81" s="17" t="s">
        <v>4495</v>
      </c>
      <c r="G81" s="186">
        <v>1</v>
      </c>
      <c r="V81" s="6" t="s">
        <v>5296</v>
      </c>
      <c r="W81" s="6" t="s">
        <v>1342</v>
      </c>
    </row>
    <row r="82" spans="6:23" x14ac:dyDescent="0.2">
      <c r="F82" s="17" t="s">
        <v>7858</v>
      </c>
      <c r="G82" s="186">
        <v>1</v>
      </c>
      <c r="V82" s="6" t="s">
        <v>5296</v>
      </c>
      <c r="W82" s="6" t="s">
        <v>1342</v>
      </c>
    </row>
    <row r="83" spans="6:23" x14ac:dyDescent="0.2">
      <c r="F83" s="17" t="s">
        <v>4484</v>
      </c>
      <c r="G83" s="186">
        <v>3</v>
      </c>
      <c r="V83" s="6" t="s">
        <v>4684</v>
      </c>
      <c r="W83" s="6" t="s">
        <v>204</v>
      </c>
    </row>
    <row r="84" spans="6:23" x14ac:dyDescent="0.2">
      <c r="F84" s="17" t="s">
        <v>7884</v>
      </c>
      <c r="G84" s="186">
        <v>1</v>
      </c>
      <c r="V84" s="6" t="s">
        <v>4698</v>
      </c>
      <c r="W84" s="6" t="s">
        <v>2339</v>
      </c>
    </row>
    <row r="85" spans="6:23" x14ac:dyDescent="0.2">
      <c r="F85" s="17" t="s">
        <v>4491</v>
      </c>
      <c r="G85" s="186">
        <v>1</v>
      </c>
      <c r="V85" s="6" t="s">
        <v>5109</v>
      </c>
      <c r="W85" s="6" t="s">
        <v>3943</v>
      </c>
    </row>
    <row r="86" spans="6:23" x14ac:dyDescent="0.2">
      <c r="F86" s="17" t="s">
        <v>4493</v>
      </c>
      <c r="G86" s="186">
        <v>1</v>
      </c>
      <c r="V86" s="6" t="s">
        <v>5109</v>
      </c>
      <c r="W86" s="6" t="s">
        <v>3943</v>
      </c>
    </row>
    <row r="87" spans="6:23" x14ac:dyDescent="0.2">
      <c r="F87" s="17" t="s">
        <v>4485</v>
      </c>
      <c r="G87" s="186">
        <v>2</v>
      </c>
      <c r="V87" s="6" t="s">
        <v>5281</v>
      </c>
      <c r="W87" s="6" t="s">
        <v>1976</v>
      </c>
    </row>
    <row r="88" spans="6:23" x14ac:dyDescent="0.2">
      <c r="F88" s="3" t="s">
        <v>1289</v>
      </c>
      <c r="G88" s="186">
        <v>19</v>
      </c>
      <c r="V88" s="6" t="s">
        <v>5199</v>
      </c>
      <c r="W88" s="6" t="s">
        <v>96</v>
      </c>
    </row>
    <row r="89" spans="6:23" x14ac:dyDescent="0.2">
      <c r="F89" s="17" t="s">
        <v>7974</v>
      </c>
      <c r="G89" s="186">
        <v>2</v>
      </c>
      <c r="V89" s="6" t="s">
        <v>512</v>
      </c>
      <c r="W89" s="6" t="s">
        <v>127</v>
      </c>
    </row>
    <row r="90" spans="6:23" x14ac:dyDescent="0.2">
      <c r="F90" s="17" t="s">
        <v>155</v>
      </c>
      <c r="G90" s="186">
        <v>15</v>
      </c>
      <c r="V90" s="6" t="s">
        <v>512</v>
      </c>
      <c r="W90" s="6" t="s">
        <v>127</v>
      </c>
    </row>
    <row r="91" spans="6:23" x14ac:dyDescent="0.2">
      <c r="F91" s="17" t="s">
        <v>278</v>
      </c>
      <c r="G91" s="186">
        <v>2</v>
      </c>
      <c r="V91" s="6" t="s">
        <v>512</v>
      </c>
      <c r="W91" s="6" t="s">
        <v>127</v>
      </c>
    </row>
    <row r="92" spans="6:23" x14ac:dyDescent="0.2">
      <c r="F92" s="3" t="s">
        <v>43</v>
      </c>
      <c r="G92" s="186">
        <v>66</v>
      </c>
      <c r="V92" s="6" t="s">
        <v>512</v>
      </c>
      <c r="W92" s="6" t="s">
        <v>127</v>
      </c>
    </row>
    <row r="93" spans="6:23" x14ac:dyDescent="0.2">
      <c r="F93" s="17" t="s">
        <v>5750</v>
      </c>
      <c r="G93" s="186">
        <v>7</v>
      </c>
      <c r="V93" s="6" t="s">
        <v>4859</v>
      </c>
      <c r="W93" s="6" t="s">
        <v>167</v>
      </c>
    </row>
    <row r="94" spans="6:23" x14ac:dyDescent="0.2">
      <c r="F94" s="17" t="s">
        <v>7937</v>
      </c>
      <c r="G94" s="186">
        <v>1</v>
      </c>
      <c r="V94" s="6" t="s">
        <v>4851</v>
      </c>
      <c r="W94" s="6" t="s">
        <v>260</v>
      </c>
    </row>
    <row r="95" spans="6:23" x14ac:dyDescent="0.2">
      <c r="F95" s="17" t="s">
        <v>5058</v>
      </c>
      <c r="G95" s="186">
        <v>4</v>
      </c>
      <c r="V95" s="6" t="s">
        <v>43</v>
      </c>
      <c r="W95" s="6" t="s">
        <v>5403</v>
      </c>
    </row>
    <row r="96" spans="6:23" x14ac:dyDescent="0.2">
      <c r="F96" s="17" t="s">
        <v>5215</v>
      </c>
      <c r="G96" s="186">
        <v>2</v>
      </c>
      <c r="V96" s="6" t="s">
        <v>5199</v>
      </c>
      <c r="W96" s="6" t="s">
        <v>96</v>
      </c>
    </row>
    <row r="97" spans="6:23" x14ac:dyDescent="0.2">
      <c r="F97" s="17" t="s">
        <v>2761</v>
      </c>
      <c r="G97" s="186">
        <v>11</v>
      </c>
      <c r="V97" s="6" t="s">
        <v>5416</v>
      </c>
      <c r="W97" s="6" t="s">
        <v>5417</v>
      </c>
    </row>
    <row r="98" spans="6:23" x14ac:dyDescent="0.2">
      <c r="F98" s="17" t="s">
        <v>5627</v>
      </c>
      <c r="G98" s="186">
        <v>1</v>
      </c>
      <c r="V98" s="6" t="s">
        <v>5433</v>
      </c>
      <c r="W98" s="6" t="s">
        <v>5434</v>
      </c>
    </row>
    <row r="99" spans="6:23" x14ac:dyDescent="0.2">
      <c r="F99" s="17" t="s">
        <v>7605</v>
      </c>
      <c r="G99" s="186">
        <v>3</v>
      </c>
      <c r="V99" s="6" t="s">
        <v>149</v>
      </c>
      <c r="W99" s="6" t="s">
        <v>5449</v>
      </c>
    </row>
    <row r="100" spans="6:23" x14ac:dyDescent="0.2">
      <c r="F100" s="17" t="s">
        <v>8321</v>
      </c>
      <c r="G100" s="186">
        <v>1</v>
      </c>
      <c r="V100" s="6" t="s">
        <v>43</v>
      </c>
      <c r="W100" s="6" t="s">
        <v>3858</v>
      </c>
    </row>
    <row r="101" spans="6:23" x14ac:dyDescent="0.2">
      <c r="F101" s="17" t="s">
        <v>4714</v>
      </c>
      <c r="G101" s="186">
        <v>1</v>
      </c>
      <c r="V101" s="6" t="s">
        <v>43</v>
      </c>
      <c r="W101" s="6" t="s">
        <v>3858</v>
      </c>
    </row>
    <row r="102" spans="6:23" x14ac:dyDescent="0.2">
      <c r="F102" s="17" t="s">
        <v>4718</v>
      </c>
      <c r="G102" s="186">
        <v>3</v>
      </c>
      <c r="V102" s="6" t="s">
        <v>5474</v>
      </c>
      <c r="W102" s="6" t="s">
        <v>5475</v>
      </c>
    </row>
    <row r="103" spans="6:23" x14ac:dyDescent="0.2">
      <c r="F103" s="17" t="s">
        <v>4721</v>
      </c>
      <c r="G103" s="186">
        <v>1</v>
      </c>
      <c r="V103" s="6" t="s">
        <v>5474</v>
      </c>
      <c r="W103" s="6" t="s">
        <v>5475</v>
      </c>
    </row>
    <row r="104" spans="6:23" x14ac:dyDescent="0.2">
      <c r="F104" s="17" t="s">
        <v>650</v>
      </c>
      <c r="G104" s="186">
        <v>1</v>
      </c>
      <c r="V104" s="6" t="s">
        <v>4880</v>
      </c>
      <c r="W104" s="6" t="s">
        <v>475</v>
      </c>
    </row>
    <row r="105" spans="6:23" x14ac:dyDescent="0.2">
      <c r="F105" s="17" t="s">
        <v>4908</v>
      </c>
      <c r="G105" s="186">
        <v>2</v>
      </c>
      <c r="V105" s="6" t="s">
        <v>5416</v>
      </c>
      <c r="W105" s="6" t="s">
        <v>5504</v>
      </c>
    </row>
    <row r="106" spans="6:23" x14ac:dyDescent="0.2">
      <c r="F106" s="17" t="s">
        <v>4902</v>
      </c>
      <c r="G106" s="186">
        <v>2</v>
      </c>
      <c r="V106" s="6" t="s">
        <v>5416</v>
      </c>
      <c r="W106" s="6" t="s">
        <v>5504</v>
      </c>
    </row>
    <row r="107" spans="6:23" x14ac:dyDescent="0.2">
      <c r="F107" s="17" t="s">
        <v>6851</v>
      </c>
      <c r="G107" s="186">
        <v>5</v>
      </c>
      <c r="V107" s="6" t="s">
        <v>5528</v>
      </c>
      <c r="W107" s="6" t="s">
        <v>5529</v>
      </c>
    </row>
    <row r="108" spans="6:23" x14ac:dyDescent="0.2">
      <c r="F108" s="17" t="s">
        <v>3522</v>
      </c>
      <c r="G108" s="186">
        <v>2</v>
      </c>
      <c r="V108" s="6" t="s">
        <v>5543</v>
      </c>
      <c r="W108" s="6" t="s">
        <v>481</v>
      </c>
    </row>
    <row r="109" spans="6:23" x14ac:dyDescent="0.2">
      <c r="F109" s="17" t="s">
        <v>7236</v>
      </c>
      <c r="G109" s="186">
        <v>7</v>
      </c>
      <c r="V109" s="6" t="s">
        <v>5543</v>
      </c>
      <c r="W109" s="6" t="s">
        <v>481</v>
      </c>
    </row>
    <row r="110" spans="6:23" x14ac:dyDescent="0.2">
      <c r="F110" s="17" t="s">
        <v>8027</v>
      </c>
      <c r="G110" s="186">
        <v>1</v>
      </c>
      <c r="V110" s="6" t="s">
        <v>5543</v>
      </c>
      <c r="W110" s="6" t="s">
        <v>481</v>
      </c>
    </row>
    <row r="111" spans="6:23" x14ac:dyDescent="0.2">
      <c r="F111" s="17" t="s">
        <v>7211</v>
      </c>
      <c r="G111" s="186">
        <v>1</v>
      </c>
      <c r="V111" s="6" t="s">
        <v>5543</v>
      </c>
      <c r="W111" s="6" t="s">
        <v>481</v>
      </c>
    </row>
    <row r="112" spans="6:23" x14ac:dyDescent="0.2">
      <c r="F112" s="17" t="s">
        <v>4726</v>
      </c>
      <c r="G112" s="186">
        <v>7</v>
      </c>
      <c r="V112" s="6" t="s">
        <v>5543</v>
      </c>
      <c r="W112" s="6" t="s">
        <v>5574</v>
      </c>
    </row>
    <row r="113" spans="6:23" x14ac:dyDescent="0.2">
      <c r="F113" s="17" t="s">
        <v>7228</v>
      </c>
      <c r="G113" s="186">
        <v>1</v>
      </c>
      <c r="V113" s="6" t="s">
        <v>5543</v>
      </c>
      <c r="W113" s="6" t="s">
        <v>481</v>
      </c>
    </row>
    <row r="114" spans="6:23" x14ac:dyDescent="0.2">
      <c r="F114" s="17" t="s">
        <v>6512</v>
      </c>
      <c r="G114" s="186">
        <v>2</v>
      </c>
      <c r="V114" s="6" t="s">
        <v>5543</v>
      </c>
      <c r="W114" s="6" t="s">
        <v>481</v>
      </c>
    </row>
    <row r="115" spans="6:23" x14ac:dyDescent="0.2">
      <c r="F115" s="3" t="s">
        <v>544</v>
      </c>
      <c r="G115" s="186">
        <v>154</v>
      </c>
      <c r="V115" s="6" t="s">
        <v>5543</v>
      </c>
      <c r="W115" s="6" t="s">
        <v>5574</v>
      </c>
    </row>
    <row r="116" spans="6:23" x14ac:dyDescent="0.2">
      <c r="F116" s="17" t="s">
        <v>6740</v>
      </c>
      <c r="G116" s="186">
        <v>2</v>
      </c>
      <c r="V116" s="6" t="s">
        <v>4834</v>
      </c>
      <c r="W116" s="6" t="s">
        <v>883</v>
      </c>
    </row>
    <row r="117" spans="6:23" x14ac:dyDescent="0.2">
      <c r="F117" s="17" t="s">
        <v>6265</v>
      </c>
      <c r="G117" s="186">
        <v>1</v>
      </c>
      <c r="V117" s="6" t="s">
        <v>4834</v>
      </c>
      <c r="W117" s="6" t="s">
        <v>883</v>
      </c>
    </row>
    <row r="118" spans="6:23" x14ac:dyDescent="0.2">
      <c r="F118" s="17" t="s">
        <v>6178</v>
      </c>
      <c r="G118" s="186">
        <v>1</v>
      </c>
      <c r="V118" s="6" t="s">
        <v>5416</v>
      </c>
      <c r="W118" s="6" t="s">
        <v>5417</v>
      </c>
    </row>
    <row r="119" spans="6:23" x14ac:dyDescent="0.2">
      <c r="F119" s="17" t="s">
        <v>6364</v>
      </c>
      <c r="G119" s="186">
        <v>1</v>
      </c>
      <c r="V119" s="6" t="s">
        <v>5416</v>
      </c>
      <c r="W119" s="6" t="s">
        <v>5417</v>
      </c>
    </row>
    <row r="120" spans="6:23" x14ac:dyDescent="0.2">
      <c r="F120" s="17" t="s">
        <v>5651</v>
      </c>
      <c r="G120" s="186">
        <v>4</v>
      </c>
      <c r="V120" s="6" t="s">
        <v>5416</v>
      </c>
      <c r="W120" s="6" t="s">
        <v>5417</v>
      </c>
    </row>
    <row r="121" spans="6:23" x14ac:dyDescent="0.2">
      <c r="F121" s="17" t="s">
        <v>6077</v>
      </c>
      <c r="G121" s="186">
        <v>6</v>
      </c>
      <c r="V121" s="6" t="s">
        <v>5416</v>
      </c>
      <c r="W121" s="6" t="s">
        <v>5417</v>
      </c>
    </row>
    <row r="122" spans="6:23" x14ac:dyDescent="0.2">
      <c r="F122" s="17" t="s">
        <v>5002</v>
      </c>
      <c r="G122" s="186">
        <v>2</v>
      </c>
      <c r="V122" s="6" t="s">
        <v>5416</v>
      </c>
      <c r="W122" s="6" t="s">
        <v>5417</v>
      </c>
    </row>
    <row r="123" spans="6:23" x14ac:dyDescent="0.2">
      <c r="F123" s="17" t="s">
        <v>5195</v>
      </c>
      <c r="G123" s="186">
        <v>8</v>
      </c>
      <c r="V123" s="6" t="s">
        <v>5416</v>
      </c>
      <c r="W123" s="6" t="s">
        <v>5417</v>
      </c>
    </row>
    <row r="124" spans="6:23" x14ac:dyDescent="0.2">
      <c r="F124" s="17" t="s">
        <v>5521</v>
      </c>
      <c r="G124" s="186">
        <v>1</v>
      </c>
      <c r="V124" s="6" t="s">
        <v>5416</v>
      </c>
      <c r="W124" s="6" t="s">
        <v>5417</v>
      </c>
    </row>
    <row r="125" spans="6:23" x14ac:dyDescent="0.2">
      <c r="F125" s="17" t="s">
        <v>6090</v>
      </c>
      <c r="G125" s="186">
        <v>1</v>
      </c>
      <c r="V125" s="6" t="s">
        <v>4751</v>
      </c>
      <c r="W125" s="6" t="s">
        <v>5622</v>
      </c>
    </row>
    <row r="126" spans="6:23" x14ac:dyDescent="0.2">
      <c r="F126" s="17" t="s">
        <v>166</v>
      </c>
      <c r="G126" s="186">
        <v>1</v>
      </c>
      <c r="V126" s="6" t="s">
        <v>43</v>
      </c>
      <c r="W126" s="6" t="s">
        <v>2830</v>
      </c>
    </row>
    <row r="127" spans="6:23" x14ac:dyDescent="0.2">
      <c r="F127" s="17" t="s">
        <v>7112</v>
      </c>
      <c r="G127" s="186">
        <v>1</v>
      </c>
      <c r="V127" s="6" t="s">
        <v>149</v>
      </c>
      <c r="W127" s="6" t="s">
        <v>77</v>
      </c>
    </row>
    <row r="128" spans="6:23" x14ac:dyDescent="0.2">
      <c r="F128" s="17" t="s">
        <v>4827</v>
      </c>
      <c r="G128" s="186">
        <v>2</v>
      </c>
      <c r="V128" s="6" t="s">
        <v>5199</v>
      </c>
      <c r="W128" s="6" t="s">
        <v>96</v>
      </c>
    </row>
    <row r="129" spans="6:23" x14ac:dyDescent="0.2">
      <c r="F129" s="17" t="s">
        <v>6753</v>
      </c>
      <c r="G129" s="186">
        <v>4</v>
      </c>
      <c r="V129" s="6" t="s">
        <v>5199</v>
      </c>
      <c r="W129" s="6" t="s">
        <v>96</v>
      </c>
    </row>
    <row r="130" spans="6:23" x14ac:dyDescent="0.2">
      <c r="F130" s="17" t="s">
        <v>6301</v>
      </c>
      <c r="G130" s="186">
        <v>1</v>
      </c>
      <c r="V130" s="6" t="s">
        <v>5199</v>
      </c>
      <c r="W130" s="6" t="s">
        <v>96</v>
      </c>
    </row>
    <row r="131" spans="6:23" x14ac:dyDescent="0.2">
      <c r="F131" s="17" t="s">
        <v>5278</v>
      </c>
      <c r="G131" s="186">
        <v>2</v>
      </c>
      <c r="V131" s="6" t="s">
        <v>5296</v>
      </c>
      <c r="W131" s="6" t="s">
        <v>5657</v>
      </c>
    </row>
    <row r="132" spans="6:23" x14ac:dyDescent="0.2">
      <c r="F132" s="17" t="s">
        <v>5890</v>
      </c>
      <c r="G132" s="186">
        <v>1</v>
      </c>
      <c r="V132" s="6" t="s">
        <v>5663</v>
      </c>
      <c r="W132" s="6" t="s">
        <v>5664</v>
      </c>
    </row>
    <row r="133" spans="6:23" x14ac:dyDescent="0.2">
      <c r="F133" s="17" t="s">
        <v>1133</v>
      </c>
      <c r="G133" s="186">
        <v>1</v>
      </c>
      <c r="V133" s="6" t="s">
        <v>5671</v>
      </c>
      <c r="W133" s="6" t="s">
        <v>5672</v>
      </c>
    </row>
    <row r="134" spans="6:23" x14ac:dyDescent="0.2">
      <c r="F134" s="17" t="s">
        <v>5930</v>
      </c>
      <c r="G134" s="186">
        <v>1</v>
      </c>
      <c r="V134" s="6" t="s">
        <v>5671</v>
      </c>
      <c r="W134" s="6" t="s">
        <v>5672</v>
      </c>
    </row>
    <row r="135" spans="6:23" x14ac:dyDescent="0.2">
      <c r="F135" s="17" t="s">
        <v>184</v>
      </c>
      <c r="G135" s="186">
        <v>1</v>
      </c>
      <c r="V135" s="6" t="s">
        <v>5296</v>
      </c>
      <c r="W135" s="6" t="s">
        <v>5657</v>
      </c>
    </row>
    <row r="136" spans="6:23" x14ac:dyDescent="0.2">
      <c r="F136" s="17" t="s">
        <v>5701</v>
      </c>
      <c r="G136" s="186">
        <v>2</v>
      </c>
      <c r="V136" s="6" t="s">
        <v>5663</v>
      </c>
      <c r="W136" s="6" t="s">
        <v>5664</v>
      </c>
    </row>
    <row r="137" spans="6:23" x14ac:dyDescent="0.2">
      <c r="F137" s="17" t="s">
        <v>5696</v>
      </c>
      <c r="G137" s="186">
        <v>3</v>
      </c>
      <c r="V137" s="6" t="s">
        <v>5671</v>
      </c>
      <c r="W137" s="6" t="s">
        <v>5672</v>
      </c>
    </row>
    <row r="138" spans="6:23" x14ac:dyDescent="0.2">
      <c r="F138" s="17" t="s">
        <v>5162</v>
      </c>
      <c r="G138" s="186">
        <v>6</v>
      </c>
      <c r="V138" s="6" t="s">
        <v>5671</v>
      </c>
      <c r="W138" s="6" t="s">
        <v>5672</v>
      </c>
    </row>
    <row r="139" spans="6:23" x14ac:dyDescent="0.2">
      <c r="F139" s="17" t="s">
        <v>5706</v>
      </c>
      <c r="G139" s="186">
        <v>2</v>
      </c>
      <c r="V139" s="6" t="s">
        <v>5543</v>
      </c>
      <c r="W139" s="6" t="s">
        <v>481</v>
      </c>
    </row>
    <row r="140" spans="6:23" x14ac:dyDescent="0.2">
      <c r="F140" s="17" t="s">
        <v>6372</v>
      </c>
      <c r="G140" s="186">
        <v>1</v>
      </c>
      <c r="V140" s="6" t="s">
        <v>512</v>
      </c>
      <c r="W140" s="6" t="s">
        <v>187</v>
      </c>
    </row>
    <row r="141" spans="6:23" x14ac:dyDescent="0.2">
      <c r="F141" s="17" t="s">
        <v>5468</v>
      </c>
      <c r="G141" s="186">
        <v>1</v>
      </c>
      <c r="V141" s="6" t="s">
        <v>512</v>
      </c>
      <c r="W141" s="6" t="s">
        <v>917</v>
      </c>
    </row>
    <row r="142" spans="6:23" x14ac:dyDescent="0.2">
      <c r="F142" s="17" t="s">
        <v>5410</v>
      </c>
      <c r="G142" s="186">
        <v>7</v>
      </c>
      <c r="V142" s="6" t="s">
        <v>512</v>
      </c>
      <c r="W142" s="6" t="s">
        <v>187</v>
      </c>
    </row>
    <row r="143" spans="6:23" x14ac:dyDescent="0.2">
      <c r="F143" s="17" t="s">
        <v>5104</v>
      </c>
      <c r="G143" s="186">
        <v>3</v>
      </c>
      <c r="V143" s="6" t="s">
        <v>512</v>
      </c>
      <c r="W143" s="6" t="s">
        <v>127</v>
      </c>
    </row>
    <row r="144" spans="6:23" x14ac:dyDescent="0.2">
      <c r="F144" s="17" t="s">
        <v>6449</v>
      </c>
      <c r="G144" s="186">
        <v>1</v>
      </c>
      <c r="V144" s="6" t="s">
        <v>5709</v>
      </c>
      <c r="W144" s="6" t="s">
        <v>5710</v>
      </c>
    </row>
    <row r="145" spans="6:23" x14ac:dyDescent="0.2">
      <c r="F145" s="17" t="s">
        <v>6819</v>
      </c>
      <c r="G145" s="186">
        <v>1</v>
      </c>
      <c r="V145" s="6" t="s">
        <v>512</v>
      </c>
      <c r="W145" s="6" t="s">
        <v>917</v>
      </c>
    </row>
    <row r="146" spans="6:23" x14ac:dyDescent="0.2">
      <c r="F146" s="17" t="s">
        <v>7102</v>
      </c>
      <c r="G146" s="186">
        <v>3</v>
      </c>
      <c r="V146" s="6" t="s">
        <v>5416</v>
      </c>
      <c r="W146" s="6" t="s">
        <v>5417</v>
      </c>
    </row>
    <row r="147" spans="6:23" x14ac:dyDescent="0.2">
      <c r="F147" s="17" t="s">
        <v>3514</v>
      </c>
      <c r="G147" s="186">
        <v>2</v>
      </c>
      <c r="V147" s="6" t="s">
        <v>5416</v>
      </c>
      <c r="W147" s="6" t="s">
        <v>5417</v>
      </c>
    </row>
    <row r="148" spans="6:23" x14ac:dyDescent="0.2">
      <c r="F148" s="17" t="s">
        <v>5292</v>
      </c>
      <c r="G148" s="186">
        <v>1</v>
      </c>
      <c r="V148" s="6" t="s">
        <v>512</v>
      </c>
      <c r="W148" s="6" t="s">
        <v>187</v>
      </c>
    </row>
    <row r="149" spans="6:23" x14ac:dyDescent="0.2">
      <c r="F149" s="17" t="s">
        <v>5312</v>
      </c>
      <c r="G149" s="186">
        <v>7</v>
      </c>
      <c r="V149" s="6" t="s">
        <v>512</v>
      </c>
      <c r="W149" s="6" t="s">
        <v>127</v>
      </c>
    </row>
    <row r="150" spans="6:23" x14ac:dyDescent="0.2">
      <c r="F150" s="17" t="s">
        <v>6049</v>
      </c>
      <c r="G150" s="186">
        <v>2</v>
      </c>
      <c r="V150" s="6" t="s">
        <v>5709</v>
      </c>
      <c r="W150" s="6" t="s">
        <v>5710</v>
      </c>
    </row>
    <row r="151" spans="6:23" x14ac:dyDescent="0.2">
      <c r="F151" s="17" t="s">
        <v>6769</v>
      </c>
      <c r="G151" s="186">
        <v>1</v>
      </c>
      <c r="V151" s="6" t="s">
        <v>5728</v>
      </c>
      <c r="W151" s="6" t="s">
        <v>5729</v>
      </c>
    </row>
    <row r="152" spans="6:23" x14ac:dyDescent="0.2">
      <c r="F152" s="17" t="s">
        <v>6197</v>
      </c>
      <c r="G152" s="186">
        <v>1</v>
      </c>
      <c r="V152" s="6" t="s">
        <v>5728</v>
      </c>
      <c r="W152" s="6" t="s">
        <v>5729</v>
      </c>
    </row>
    <row r="153" spans="6:23" x14ac:dyDescent="0.2">
      <c r="F153" s="17" t="s">
        <v>5538</v>
      </c>
      <c r="G153" s="186">
        <v>6</v>
      </c>
      <c r="V153" s="6" t="s">
        <v>5528</v>
      </c>
      <c r="W153" s="6" t="s">
        <v>5529</v>
      </c>
    </row>
    <row r="154" spans="6:23" x14ac:dyDescent="0.2">
      <c r="F154" s="17" t="s">
        <v>5967</v>
      </c>
      <c r="G154" s="186">
        <v>1</v>
      </c>
      <c r="V154" s="6" t="s">
        <v>5416</v>
      </c>
      <c r="W154" s="6" t="s">
        <v>5417</v>
      </c>
    </row>
    <row r="155" spans="6:23" x14ac:dyDescent="0.2">
      <c r="F155" s="17" t="s">
        <v>6808</v>
      </c>
      <c r="G155" s="186">
        <v>1</v>
      </c>
      <c r="V155" s="6" t="s">
        <v>43</v>
      </c>
      <c r="W155" s="6" t="s">
        <v>112</v>
      </c>
    </row>
    <row r="156" spans="6:23" x14ac:dyDescent="0.2">
      <c r="F156" s="17" t="s">
        <v>7793</v>
      </c>
      <c r="G156" s="186">
        <v>1</v>
      </c>
      <c r="V156" s="6" t="s">
        <v>43</v>
      </c>
      <c r="W156" s="6" t="s">
        <v>2830</v>
      </c>
    </row>
    <row r="157" spans="6:23" x14ac:dyDescent="0.2">
      <c r="F157" s="17" t="s">
        <v>6777</v>
      </c>
      <c r="G157" s="186">
        <v>1</v>
      </c>
      <c r="V157" s="6" t="s">
        <v>43</v>
      </c>
      <c r="W157" s="6" t="s">
        <v>2830</v>
      </c>
    </row>
    <row r="158" spans="6:23" x14ac:dyDescent="0.2">
      <c r="F158" s="17" t="s">
        <v>6222</v>
      </c>
      <c r="G158" s="186">
        <v>16</v>
      </c>
      <c r="V158" s="6" t="s">
        <v>43</v>
      </c>
      <c r="W158" s="6" t="s">
        <v>2085</v>
      </c>
    </row>
    <row r="159" spans="6:23" x14ac:dyDescent="0.2">
      <c r="F159" s="17" t="s">
        <v>520</v>
      </c>
      <c r="G159" s="186">
        <v>2</v>
      </c>
      <c r="V159" s="6" t="s">
        <v>43</v>
      </c>
      <c r="W159" s="6" t="s">
        <v>2085</v>
      </c>
    </row>
    <row r="160" spans="6:23" x14ac:dyDescent="0.2">
      <c r="F160" s="17" t="s">
        <v>7663</v>
      </c>
      <c r="G160" s="186">
        <v>1</v>
      </c>
      <c r="V160" s="6" t="s">
        <v>43</v>
      </c>
      <c r="W160" s="6" t="s">
        <v>2830</v>
      </c>
    </row>
    <row r="161" spans="6:23" x14ac:dyDescent="0.2">
      <c r="F161" s="17" t="s">
        <v>7526</v>
      </c>
      <c r="G161" s="186">
        <v>1</v>
      </c>
      <c r="V161" s="6" t="s">
        <v>43</v>
      </c>
      <c r="W161" s="6" t="s">
        <v>2830</v>
      </c>
    </row>
    <row r="162" spans="6:23" x14ac:dyDescent="0.2">
      <c r="F162" s="17" t="s">
        <v>7482</v>
      </c>
      <c r="G162" s="186">
        <v>4</v>
      </c>
      <c r="V162" s="6" t="s">
        <v>4880</v>
      </c>
      <c r="W162" s="6" t="s">
        <v>475</v>
      </c>
    </row>
    <row r="163" spans="6:23" x14ac:dyDescent="0.2">
      <c r="F163" s="17" t="s">
        <v>5879</v>
      </c>
      <c r="G163" s="186">
        <v>4</v>
      </c>
      <c r="V163" s="6" t="s">
        <v>149</v>
      </c>
      <c r="W163" s="6" t="s">
        <v>236</v>
      </c>
    </row>
    <row r="164" spans="6:23" x14ac:dyDescent="0.2">
      <c r="F164" s="17" t="s">
        <v>6116</v>
      </c>
      <c r="G164" s="186">
        <v>1</v>
      </c>
      <c r="V164" s="6" t="s">
        <v>149</v>
      </c>
      <c r="W164" s="6" t="s">
        <v>236</v>
      </c>
    </row>
    <row r="165" spans="6:23" x14ac:dyDescent="0.2">
      <c r="F165" s="17" t="s">
        <v>7122</v>
      </c>
      <c r="G165" s="186">
        <v>1</v>
      </c>
      <c r="V165" s="6" t="s">
        <v>149</v>
      </c>
      <c r="W165" s="6" t="s">
        <v>236</v>
      </c>
    </row>
    <row r="166" spans="6:23" x14ac:dyDescent="0.2">
      <c r="F166" s="17" t="s">
        <v>6873</v>
      </c>
      <c r="G166" s="186">
        <v>7</v>
      </c>
      <c r="V166" s="6" t="s">
        <v>149</v>
      </c>
      <c r="W166" s="6" t="s">
        <v>236</v>
      </c>
    </row>
    <row r="167" spans="6:23" x14ac:dyDescent="0.2">
      <c r="F167" s="17" t="s">
        <v>6708</v>
      </c>
      <c r="G167" s="186">
        <v>2</v>
      </c>
      <c r="V167" s="6" t="s">
        <v>149</v>
      </c>
      <c r="W167" s="6" t="s">
        <v>236</v>
      </c>
    </row>
    <row r="168" spans="6:23" x14ac:dyDescent="0.2">
      <c r="F168" s="17" t="s">
        <v>5957</v>
      </c>
      <c r="G168" s="186">
        <v>4</v>
      </c>
      <c r="V168" s="6" t="s">
        <v>149</v>
      </c>
      <c r="W168" s="6" t="s">
        <v>236</v>
      </c>
    </row>
    <row r="169" spans="6:23" x14ac:dyDescent="0.2">
      <c r="F169" s="17" t="s">
        <v>5392</v>
      </c>
      <c r="G169" s="186">
        <v>3</v>
      </c>
      <c r="V169" s="6" t="s">
        <v>149</v>
      </c>
      <c r="W169" s="6" t="s">
        <v>236</v>
      </c>
    </row>
    <row r="170" spans="6:23" x14ac:dyDescent="0.2">
      <c r="F170" s="17" t="s">
        <v>6160</v>
      </c>
      <c r="G170" s="186">
        <v>1</v>
      </c>
      <c r="V170" s="6" t="s">
        <v>149</v>
      </c>
      <c r="W170" s="6" t="s">
        <v>236</v>
      </c>
    </row>
    <row r="171" spans="6:23" x14ac:dyDescent="0.2">
      <c r="F171" s="17" t="s">
        <v>6689</v>
      </c>
      <c r="G171" s="186">
        <v>1</v>
      </c>
      <c r="V171" s="6" t="s">
        <v>149</v>
      </c>
      <c r="W171" s="6" t="s">
        <v>236</v>
      </c>
    </row>
    <row r="172" spans="6:23" x14ac:dyDescent="0.2">
      <c r="F172" s="17" t="s">
        <v>5499</v>
      </c>
      <c r="G172" s="186">
        <v>1</v>
      </c>
      <c r="V172" s="6" t="s">
        <v>149</v>
      </c>
      <c r="W172" s="6" t="s">
        <v>236</v>
      </c>
    </row>
    <row r="173" spans="6:23" x14ac:dyDescent="0.2">
      <c r="F173" s="17" t="s">
        <v>6134</v>
      </c>
      <c r="G173" s="186">
        <v>2</v>
      </c>
      <c r="V173" s="6" t="s">
        <v>149</v>
      </c>
      <c r="W173" s="6" t="s">
        <v>236</v>
      </c>
    </row>
    <row r="174" spans="6:23" x14ac:dyDescent="0.2">
      <c r="F174" s="17" t="s">
        <v>6098</v>
      </c>
      <c r="G174" s="186">
        <v>2</v>
      </c>
      <c r="V174" s="6" t="s">
        <v>149</v>
      </c>
      <c r="W174" s="6" t="s">
        <v>236</v>
      </c>
    </row>
    <row r="175" spans="6:23" x14ac:dyDescent="0.2">
      <c r="F175" s="17" t="s">
        <v>6347</v>
      </c>
      <c r="G175" s="186">
        <v>5</v>
      </c>
      <c r="V175" s="6" t="s">
        <v>149</v>
      </c>
      <c r="W175" s="6" t="s">
        <v>236</v>
      </c>
    </row>
    <row r="176" spans="6:23" x14ac:dyDescent="0.2">
      <c r="F176" s="2" t="s">
        <v>2385</v>
      </c>
      <c r="G176" s="186">
        <v>2258</v>
      </c>
      <c r="V176" s="6" t="s">
        <v>149</v>
      </c>
      <c r="W176" s="6" t="s">
        <v>236</v>
      </c>
    </row>
    <row r="177" spans="22:23" x14ac:dyDescent="0.2">
      <c r="V177" s="6" t="s">
        <v>149</v>
      </c>
      <c r="W177" s="6" t="s">
        <v>236</v>
      </c>
    </row>
    <row r="178" spans="22:23" x14ac:dyDescent="0.2">
      <c r="V178" s="6" t="s">
        <v>512</v>
      </c>
      <c r="W178" s="6" t="s">
        <v>187</v>
      </c>
    </row>
    <row r="179" spans="22:23" x14ac:dyDescent="0.2">
      <c r="V179" s="6" t="s">
        <v>512</v>
      </c>
      <c r="W179" s="6" t="s">
        <v>917</v>
      </c>
    </row>
    <row r="180" spans="22:23" x14ac:dyDescent="0.2">
      <c r="V180" s="6" t="s">
        <v>512</v>
      </c>
      <c r="W180" s="6" t="s">
        <v>187</v>
      </c>
    </row>
    <row r="181" spans="22:23" x14ac:dyDescent="0.2">
      <c r="V181" s="6" t="s">
        <v>512</v>
      </c>
      <c r="W181" s="6" t="s">
        <v>127</v>
      </c>
    </row>
    <row r="182" spans="22:23" x14ac:dyDescent="0.2">
      <c r="V182" s="6" t="s">
        <v>5709</v>
      </c>
      <c r="W182" s="6" t="s">
        <v>5710</v>
      </c>
    </row>
    <row r="183" spans="22:23" x14ac:dyDescent="0.2">
      <c r="V183" s="6" t="s">
        <v>512</v>
      </c>
      <c r="W183" s="6" t="s">
        <v>917</v>
      </c>
    </row>
    <row r="184" spans="22:23" x14ac:dyDescent="0.2">
      <c r="V184" s="6" t="s">
        <v>512</v>
      </c>
      <c r="W184" s="6" t="s">
        <v>187</v>
      </c>
    </row>
    <row r="185" spans="22:23" x14ac:dyDescent="0.2">
      <c r="V185" s="6" t="s">
        <v>512</v>
      </c>
      <c r="W185" s="6" t="s">
        <v>127</v>
      </c>
    </row>
    <row r="186" spans="22:23" x14ac:dyDescent="0.2">
      <c r="V186" s="6" t="s">
        <v>5709</v>
      </c>
      <c r="W186" s="6" t="s">
        <v>5710</v>
      </c>
    </row>
    <row r="187" spans="22:23" x14ac:dyDescent="0.2">
      <c r="V187" s="6" t="s">
        <v>5296</v>
      </c>
      <c r="W187" s="6" t="s">
        <v>1342</v>
      </c>
    </row>
    <row r="188" spans="22:23" x14ac:dyDescent="0.2">
      <c r="V188" s="6" t="s">
        <v>43</v>
      </c>
      <c r="W188" s="6" t="s">
        <v>348</v>
      </c>
    </row>
    <row r="189" spans="22:23" x14ac:dyDescent="0.2">
      <c r="V189" s="6" t="s">
        <v>5296</v>
      </c>
      <c r="W189" s="6" t="s">
        <v>1342</v>
      </c>
    </row>
    <row r="190" spans="22:23" x14ac:dyDescent="0.2">
      <c r="V190" s="6" t="s">
        <v>5296</v>
      </c>
      <c r="W190" s="6" t="s">
        <v>1342</v>
      </c>
    </row>
    <row r="191" spans="22:23" x14ac:dyDescent="0.2">
      <c r="V191" s="6" t="s">
        <v>5296</v>
      </c>
      <c r="W191" s="6" t="s">
        <v>1342</v>
      </c>
    </row>
    <row r="192" spans="22:23" x14ac:dyDescent="0.2">
      <c r="V192" s="6" t="s">
        <v>43</v>
      </c>
      <c r="W192" s="6" t="s">
        <v>348</v>
      </c>
    </row>
    <row r="193" spans="22:23" x14ac:dyDescent="0.2">
      <c r="V193" s="6" t="s">
        <v>43</v>
      </c>
      <c r="W193" s="6" t="s">
        <v>348</v>
      </c>
    </row>
    <row r="194" spans="22:23" x14ac:dyDescent="0.2">
      <c r="V194" s="6" t="s">
        <v>43</v>
      </c>
      <c r="W194" s="6" t="s">
        <v>348</v>
      </c>
    </row>
    <row r="195" spans="22:23" x14ac:dyDescent="0.2">
      <c r="V195" s="6" t="s">
        <v>5869</v>
      </c>
      <c r="W195" s="6" t="s">
        <v>424</v>
      </c>
    </row>
    <row r="196" spans="22:23" x14ac:dyDescent="0.2">
      <c r="V196" s="6" t="s">
        <v>43</v>
      </c>
      <c r="W196" s="6" t="s">
        <v>267</v>
      </c>
    </row>
    <row r="197" spans="22:23" x14ac:dyDescent="0.2">
      <c r="V197" s="6" t="s">
        <v>5663</v>
      </c>
      <c r="W197" s="6" t="s">
        <v>5666</v>
      </c>
    </row>
    <row r="198" spans="22:23" x14ac:dyDescent="0.2">
      <c r="V198" s="6" t="s">
        <v>5663</v>
      </c>
      <c r="W198" s="6" t="s">
        <v>5666</v>
      </c>
    </row>
    <row r="199" spans="22:23" x14ac:dyDescent="0.2">
      <c r="V199" s="6" t="s">
        <v>5663</v>
      </c>
      <c r="W199" s="6" t="s">
        <v>5666</v>
      </c>
    </row>
    <row r="200" spans="22:23" x14ac:dyDescent="0.2">
      <c r="V200" s="6" t="s">
        <v>5894</v>
      </c>
      <c r="W200" s="6" t="s">
        <v>5895</v>
      </c>
    </row>
    <row r="201" spans="22:23" x14ac:dyDescent="0.2">
      <c r="V201" s="6" t="s">
        <v>43</v>
      </c>
      <c r="W201" s="6" t="s">
        <v>348</v>
      </c>
    </row>
    <row r="202" spans="22:23" x14ac:dyDescent="0.2">
      <c r="V202" s="6" t="s">
        <v>43</v>
      </c>
      <c r="W202" s="6" t="s">
        <v>348</v>
      </c>
    </row>
    <row r="203" spans="22:23" x14ac:dyDescent="0.2">
      <c r="V203" s="6" t="s">
        <v>43</v>
      </c>
      <c r="W203" s="6" t="s">
        <v>348</v>
      </c>
    </row>
    <row r="204" spans="22:23" x14ac:dyDescent="0.2">
      <c r="V204" s="6" t="s">
        <v>43</v>
      </c>
      <c r="W204" s="6" t="s">
        <v>348</v>
      </c>
    </row>
    <row r="205" spans="22:23" x14ac:dyDescent="0.2">
      <c r="V205" s="6" t="s">
        <v>43</v>
      </c>
      <c r="W205" s="6" t="s">
        <v>2762</v>
      </c>
    </row>
    <row r="206" spans="22:23" x14ac:dyDescent="0.2">
      <c r="V206" s="6" t="s">
        <v>43</v>
      </c>
      <c r="W206" s="6" t="s">
        <v>2762</v>
      </c>
    </row>
    <row r="207" spans="22:23" x14ac:dyDescent="0.2">
      <c r="V207" s="6" t="s">
        <v>5934</v>
      </c>
      <c r="W207" s="6" t="s">
        <v>179</v>
      </c>
    </row>
    <row r="208" spans="22:23" x14ac:dyDescent="0.2">
      <c r="V208" s="6" t="s">
        <v>4859</v>
      </c>
      <c r="W208" s="6" t="s">
        <v>167</v>
      </c>
    </row>
    <row r="209" spans="22:23" x14ac:dyDescent="0.2">
      <c r="V209" s="6" t="s">
        <v>5005</v>
      </c>
      <c r="W209" s="6" t="s">
        <v>5006</v>
      </c>
    </row>
    <row r="210" spans="22:23" x14ac:dyDescent="0.2">
      <c r="V210" s="6" t="s">
        <v>4834</v>
      </c>
      <c r="W210" s="6" t="s">
        <v>120</v>
      </c>
    </row>
    <row r="211" spans="22:23" x14ac:dyDescent="0.2">
      <c r="V211" s="6" t="s">
        <v>4851</v>
      </c>
      <c r="W211" s="6" t="s">
        <v>5959</v>
      </c>
    </row>
    <row r="212" spans="22:23" x14ac:dyDescent="0.2">
      <c r="V212" s="6" t="s">
        <v>4851</v>
      </c>
      <c r="W212" s="6" t="s">
        <v>260</v>
      </c>
    </row>
    <row r="213" spans="22:23" x14ac:dyDescent="0.2">
      <c r="V213" s="6" t="s">
        <v>5970</v>
      </c>
      <c r="W213" s="6" t="s">
        <v>215</v>
      </c>
    </row>
    <row r="214" spans="22:23" x14ac:dyDescent="0.2">
      <c r="V214" s="6" t="s">
        <v>43</v>
      </c>
      <c r="W214" s="6" t="s">
        <v>2762</v>
      </c>
    </row>
    <row r="215" spans="22:23" x14ac:dyDescent="0.2">
      <c r="V215" s="6" t="s">
        <v>43</v>
      </c>
      <c r="W215" s="6" t="s">
        <v>2762</v>
      </c>
    </row>
    <row r="216" spans="22:23" x14ac:dyDescent="0.2">
      <c r="V216" s="6" t="s">
        <v>43</v>
      </c>
      <c r="W216" s="6" t="s">
        <v>2762</v>
      </c>
    </row>
    <row r="217" spans="22:23" x14ac:dyDescent="0.2">
      <c r="V217" s="6" t="s">
        <v>43</v>
      </c>
      <c r="W217" s="6" t="s">
        <v>2762</v>
      </c>
    </row>
    <row r="218" spans="22:23" x14ac:dyDescent="0.2">
      <c r="V218" s="6" t="s">
        <v>43</v>
      </c>
      <c r="W218" s="6" t="s">
        <v>2762</v>
      </c>
    </row>
    <row r="219" spans="22:23" x14ac:dyDescent="0.2">
      <c r="V219" s="6" t="s">
        <v>43</v>
      </c>
      <c r="W219" s="6" t="s">
        <v>2762</v>
      </c>
    </row>
    <row r="220" spans="22:23" x14ac:dyDescent="0.2">
      <c r="V220" s="6" t="s">
        <v>43</v>
      </c>
      <c r="W220" s="6" t="s">
        <v>2762</v>
      </c>
    </row>
    <row r="221" spans="22:23" x14ac:dyDescent="0.2">
      <c r="V221" s="6" t="s">
        <v>43</v>
      </c>
      <c r="W221" s="6" t="s">
        <v>2762</v>
      </c>
    </row>
    <row r="222" spans="22:23" x14ac:dyDescent="0.2">
      <c r="V222" s="6" t="s">
        <v>5005</v>
      </c>
      <c r="W222" s="6" t="s">
        <v>5006</v>
      </c>
    </row>
    <row r="223" spans="22:23" x14ac:dyDescent="0.2">
      <c r="V223" s="6" t="s">
        <v>5663</v>
      </c>
      <c r="W223" s="6" t="s">
        <v>5666</v>
      </c>
    </row>
    <row r="224" spans="22:23" x14ac:dyDescent="0.2">
      <c r="V224" s="6" t="s">
        <v>5663</v>
      </c>
      <c r="W224" s="6" t="s">
        <v>5666</v>
      </c>
    </row>
    <row r="225" spans="22:23" x14ac:dyDescent="0.2">
      <c r="V225" s="6" t="s">
        <v>5296</v>
      </c>
      <c r="W225" s="6" t="s">
        <v>1342</v>
      </c>
    </row>
    <row r="226" spans="22:23" x14ac:dyDescent="0.2">
      <c r="V226" s="6" t="s">
        <v>6037</v>
      </c>
      <c r="W226" s="6" t="s">
        <v>6038</v>
      </c>
    </row>
    <row r="227" spans="22:23" x14ac:dyDescent="0.2">
      <c r="V227" s="6" t="s">
        <v>6037</v>
      </c>
      <c r="W227" s="6" t="s">
        <v>6038</v>
      </c>
    </row>
    <row r="228" spans="22:23" x14ac:dyDescent="0.2">
      <c r="V228" s="6" t="s">
        <v>5296</v>
      </c>
      <c r="W228" s="6" t="s">
        <v>6052</v>
      </c>
    </row>
    <row r="229" spans="22:23" x14ac:dyDescent="0.2">
      <c r="V229" s="6" t="s">
        <v>5296</v>
      </c>
      <c r="W229" s="6" t="s">
        <v>6066</v>
      </c>
    </row>
    <row r="230" spans="22:23" x14ac:dyDescent="0.2">
      <c r="V230" s="6" t="s">
        <v>5296</v>
      </c>
      <c r="W230" s="6" t="s">
        <v>6066</v>
      </c>
    </row>
    <row r="231" spans="22:23" x14ac:dyDescent="0.2">
      <c r="V231" s="6" t="s">
        <v>6082</v>
      </c>
      <c r="W231" s="6" t="s">
        <v>3757</v>
      </c>
    </row>
    <row r="232" spans="22:23" x14ac:dyDescent="0.2">
      <c r="V232" s="6" t="s">
        <v>5296</v>
      </c>
      <c r="W232" s="6" t="s">
        <v>6095</v>
      </c>
    </row>
    <row r="233" spans="22:23" x14ac:dyDescent="0.2">
      <c r="V233" s="6" t="s">
        <v>5416</v>
      </c>
      <c r="W233" s="6" t="s">
        <v>3779</v>
      </c>
    </row>
    <row r="234" spans="22:23" x14ac:dyDescent="0.2">
      <c r="V234" s="6" t="s">
        <v>5416</v>
      </c>
      <c r="W234" s="6" t="s">
        <v>3779</v>
      </c>
    </row>
    <row r="235" spans="22:23" x14ac:dyDescent="0.2">
      <c r="V235" s="6" t="s">
        <v>5296</v>
      </c>
      <c r="W235" s="6" t="s">
        <v>6095</v>
      </c>
    </row>
    <row r="236" spans="22:23" x14ac:dyDescent="0.2">
      <c r="V236" s="6" t="s">
        <v>5354</v>
      </c>
      <c r="W236" s="6" t="s">
        <v>6122</v>
      </c>
    </row>
    <row r="237" spans="22:23" x14ac:dyDescent="0.2">
      <c r="V237" s="6" t="s">
        <v>5354</v>
      </c>
      <c r="W237" s="6" t="s">
        <v>6122</v>
      </c>
    </row>
    <row r="238" spans="22:23" x14ac:dyDescent="0.2">
      <c r="V238" s="6" t="s">
        <v>5416</v>
      </c>
      <c r="W238" s="6" t="s">
        <v>6105</v>
      </c>
    </row>
    <row r="239" spans="22:23" x14ac:dyDescent="0.2">
      <c r="V239" s="6" t="s">
        <v>5416</v>
      </c>
      <c r="W239" s="6" t="s">
        <v>5417</v>
      </c>
    </row>
    <row r="240" spans="22:23" x14ac:dyDescent="0.2">
      <c r="V240" s="6" t="s">
        <v>5416</v>
      </c>
      <c r="W240" s="6" t="s">
        <v>6105</v>
      </c>
    </row>
    <row r="241" spans="22:23" x14ac:dyDescent="0.2">
      <c r="V241" s="6" t="s">
        <v>5416</v>
      </c>
      <c r="W241" s="6" t="s">
        <v>6105</v>
      </c>
    </row>
    <row r="242" spans="22:23" x14ac:dyDescent="0.2">
      <c r="V242" s="6" t="s">
        <v>6164</v>
      </c>
      <c r="W242" s="6" t="s">
        <v>1093</v>
      </c>
    </row>
    <row r="243" spans="22:23" x14ac:dyDescent="0.2">
      <c r="V243" s="6" t="s">
        <v>6164</v>
      </c>
      <c r="W243" s="6" t="s">
        <v>1093</v>
      </c>
    </row>
    <row r="244" spans="22:23" x14ac:dyDescent="0.2">
      <c r="V244" s="6" t="s">
        <v>1558</v>
      </c>
      <c r="W244" s="6" t="s">
        <v>241</v>
      </c>
    </row>
    <row r="245" spans="22:23" x14ac:dyDescent="0.2">
      <c r="V245" s="6" t="s">
        <v>5354</v>
      </c>
      <c r="W245" s="6" t="s">
        <v>6184</v>
      </c>
    </row>
    <row r="246" spans="22:23" x14ac:dyDescent="0.2">
      <c r="V246" s="6" t="s">
        <v>5354</v>
      </c>
      <c r="W246" s="6" t="s">
        <v>6184</v>
      </c>
    </row>
    <row r="247" spans="22:23" x14ac:dyDescent="0.2">
      <c r="V247" s="6" t="s">
        <v>5296</v>
      </c>
      <c r="W247" s="6" t="s">
        <v>6206</v>
      </c>
    </row>
    <row r="248" spans="22:23" x14ac:dyDescent="0.2">
      <c r="V248" s="6" t="s">
        <v>5296</v>
      </c>
      <c r="W248" s="6" t="s">
        <v>2662</v>
      </c>
    </row>
    <row r="249" spans="22:23" x14ac:dyDescent="0.2">
      <c r="V249" s="6" t="s">
        <v>5296</v>
      </c>
      <c r="W249" s="6" t="s">
        <v>2662</v>
      </c>
    </row>
    <row r="250" spans="22:23" x14ac:dyDescent="0.2">
      <c r="V250" s="6" t="s">
        <v>5296</v>
      </c>
      <c r="W250" s="6" t="s">
        <v>1342</v>
      </c>
    </row>
    <row r="251" spans="22:23" x14ac:dyDescent="0.2">
      <c r="V251" s="6" t="s">
        <v>5296</v>
      </c>
      <c r="W251" s="6" t="s">
        <v>1342</v>
      </c>
    </row>
    <row r="252" spans="22:23" x14ac:dyDescent="0.2">
      <c r="V252" s="6" t="s">
        <v>149</v>
      </c>
      <c r="W252" s="6" t="s">
        <v>6246</v>
      </c>
    </row>
    <row r="253" spans="22:23" x14ac:dyDescent="0.2">
      <c r="V253" s="6" t="s">
        <v>149</v>
      </c>
      <c r="W253" s="6" t="s">
        <v>322</v>
      </c>
    </row>
    <row r="254" spans="22:23" x14ac:dyDescent="0.2">
      <c r="V254" s="6" t="s">
        <v>5199</v>
      </c>
      <c r="W254" s="6" t="s">
        <v>6272</v>
      </c>
    </row>
    <row r="255" spans="22:23" x14ac:dyDescent="0.2">
      <c r="V255" s="6" t="s">
        <v>149</v>
      </c>
      <c r="W255" s="6" t="s">
        <v>322</v>
      </c>
    </row>
    <row r="256" spans="22:23" x14ac:dyDescent="0.2">
      <c r="V256" s="6" t="s">
        <v>149</v>
      </c>
      <c r="W256" s="6" t="s">
        <v>322</v>
      </c>
    </row>
    <row r="257" spans="22:23" x14ac:dyDescent="0.2">
      <c r="V257" s="6" t="s">
        <v>149</v>
      </c>
      <c r="W257" s="6" t="s">
        <v>6246</v>
      </c>
    </row>
    <row r="258" spans="22:23" x14ac:dyDescent="0.2">
      <c r="V258" s="6" t="s">
        <v>149</v>
      </c>
      <c r="W258" s="6" t="s">
        <v>6297</v>
      </c>
    </row>
    <row r="259" spans="22:23" x14ac:dyDescent="0.2">
      <c r="V259" s="6" t="s">
        <v>5296</v>
      </c>
      <c r="W259" s="6" t="s">
        <v>6307</v>
      </c>
    </row>
    <row r="260" spans="22:23" x14ac:dyDescent="0.2">
      <c r="V260" s="6" t="s">
        <v>5296</v>
      </c>
      <c r="W260" s="6" t="s">
        <v>2662</v>
      </c>
    </row>
    <row r="261" spans="22:23" x14ac:dyDescent="0.2">
      <c r="V261" s="6" t="s">
        <v>4851</v>
      </c>
      <c r="W261" s="6" t="s">
        <v>260</v>
      </c>
    </row>
    <row r="262" spans="22:23" x14ac:dyDescent="0.2">
      <c r="V262" s="6" t="s">
        <v>4851</v>
      </c>
      <c r="W262" s="6" t="s">
        <v>260</v>
      </c>
    </row>
    <row r="263" spans="22:23" x14ac:dyDescent="0.2">
      <c r="V263" s="6" t="s">
        <v>5325</v>
      </c>
      <c r="W263" s="6" t="s">
        <v>1828</v>
      </c>
    </row>
    <row r="264" spans="22:23" x14ac:dyDescent="0.2">
      <c r="V264" s="6" t="s">
        <v>5325</v>
      </c>
      <c r="W264" s="6" t="s">
        <v>1828</v>
      </c>
    </row>
    <row r="265" spans="22:23" x14ac:dyDescent="0.2">
      <c r="V265" s="6" t="s">
        <v>5671</v>
      </c>
      <c r="W265" s="6" t="s">
        <v>6354</v>
      </c>
    </row>
    <row r="266" spans="22:23" x14ac:dyDescent="0.2">
      <c r="V266" s="6" t="s">
        <v>5671</v>
      </c>
      <c r="W266" s="6" t="s">
        <v>6354</v>
      </c>
    </row>
    <row r="267" spans="22:23" x14ac:dyDescent="0.2">
      <c r="V267" s="6" t="s">
        <v>6082</v>
      </c>
      <c r="W267" s="6" t="s">
        <v>6369</v>
      </c>
    </row>
    <row r="268" spans="22:23" x14ac:dyDescent="0.2">
      <c r="V268" s="6" t="s">
        <v>6378</v>
      </c>
      <c r="W268" s="6" t="s">
        <v>6379</v>
      </c>
    </row>
    <row r="269" spans="22:23" x14ac:dyDescent="0.2">
      <c r="V269" s="6" t="s">
        <v>6378</v>
      </c>
      <c r="W269" s="6" t="s">
        <v>6385</v>
      </c>
    </row>
    <row r="270" spans="22:23" x14ac:dyDescent="0.2">
      <c r="V270" s="6" t="s">
        <v>6082</v>
      </c>
      <c r="W270" s="6" t="s">
        <v>6369</v>
      </c>
    </row>
    <row r="271" spans="22:23" x14ac:dyDescent="0.2">
      <c r="V271" s="6" t="s">
        <v>5296</v>
      </c>
      <c r="W271" s="6" t="s">
        <v>1342</v>
      </c>
    </row>
    <row r="272" spans="22:23" x14ac:dyDescent="0.2">
      <c r="V272" s="6" t="s">
        <v>5416</v>
      </c>
      <c r="W272" s="6" t="s">
        <v>6105</v>
      </c>
    </row>
    <row r="273" spans="22:23" x14ac:dyDescent="0.2">
      <c r="V273" s="6" t="s">
        <v>4716</v>
      </c>
      <c r="W273" s="6" t="s">
        <v>4720</v>
      </c>
    </row>
    <row r="274" spans="22:23" x14ac:dyDescent="0.2">
      <c r="V274" s="6" t="s">
        <v>4716</v>
      </c>
      <c r="W274" s="6" t="s">
        <v>4720</v>
      </c>
    </row>
    <row r="275" spans="22:23" x14ac:dyDescent="0.2">
      <c r="V275" s="6" t="s">
        <v>4716</v>
      </c>
      <c r="W275" s="6" t="s">
        <v>4720</v>
      </c>
    </row>
    <row r="276" spans="22:23" x14ac:dyDescent="0.2">
      <c r="V276" s="6" t="s">
        <v>328</v>
      </c>
      <c r="W276" s="6" t="s">
        <v>157</v>
      </c>
    </row>
    <row r="277" spans="22:23" x14ac:dyDescent="0.2">
      <c r="V277" s="6" t="s">
        <v>328</v>
      </c>
      <c r="W277" s="6" t="s">
        <v>157</v>
      </c>
    </row>
    <row r="278" spans="22:23" x14ac:dyDescent="0.2">
      <c r="V278" s="6" t="s">
        <v>328</v>
      </c>
      <c r="W278" s="6" t="s">
        <v>279</v>
      </c>
    </row>
    <row r="279" spans="22:23" x14ac:dyDescent="0.2">
      <c r="V279" s="6" t="s">
        <v>6453</v>
      </c>
      <c r="W279" s="6" t="s">
        <v>6454</v>
      </c>
    </row>
    <row r="280" spans="22:23" x14ac:dyDescent="0.2">
      <c r="V280" s="6" t="s">
        <v>6453</v>
      </c>
      <c r="W280" s="6" t="s">
        <v>6454</v>
      </c>
    </row>
    <row r="281" spans="22:23" x14ac:dyDescent="0.2">
      <c r="V281" s="6" t="s">
        <v>328</v>
      </c>
      <c r="W281" s="6" t="s">
        <v>157</v>
      </c>
    </row>
    <row r="282" spans="22:23" x14ac:dyDescent="0.2">
      <c r="V282" s="6" t="s">
        <v>328</v>
      </c>
      <c r="W282" s="6" t="s">
        <v>157</v>
      </c>
    </row>
    <row r="283" spans="22:23" x14ac:dyDescent="0.2">
      <c r="V283" s="6" t="s">
        <v>328</v>
      </c>
      <c r="W283" s="6" t="s">
        <v>157</v>
      </c>
    </row>
    <row r="284" spans="22:23" x14ac:dyDescent="0.2">
      <c r="V284" s="6" t="s">
        <v>328</v>
      </c>
      <c r="W284" s="6" t="s">
        <v>157</v>
      </c>
    </row>
    <row r="285" spans="22:23" x14ac:dyDescent="0.2">
      <c r="V285" s="6" t="s">
        <v>328</v>
      </c>
      <c r="W285" s="6" t="s">
        <v>279</v>
      </c>
    </row>
    <row r="286" spans="22:23" x14ac:dyDescent="0.2">
      <c r="V286" s="6" t="s">
        <v>328</v>
      </c>
      <c r="W286" s="6" t="s">
        <v>3066</v>
      </c>
    </row>
    <row r="287" spans="22:23" x14ac:dyDescent="0.2">
      <c r="V287" s="6" t="s">
        <v>328</v>
      </c>
      <c r="W287" s="6" t="s">
        <v>3066</v>
      </c>
    </row>
    <row r="288" spans="22:23" x14ac:dyDescent="0.2">
      <c r="V288" s="6" t="s">
        <v>328</v>
      </c>
      <c r="W288" s="6" t="s">
        <v>157</v>
      </c>
    </row>
    <row r="289" spans="22:23" x14ac:dyDescent="0.2">
      <c r="V289" s="6" t="s">
        <v>43</v>
      </c>
      <c r="W289" s="6" t="s">
        <v>6519</v>
      </c>
    </row>
    <row r="290" spans="22:23" x14ac:dyDescent="0.2">
      <c r="V290" s="6" t="s">
        <v>328</v>
      </c>
      <c r="W290" s="6" t="s">
        <v>3066</v>
      </c>
    </row>
    <row r="291" spans="22:23" x14ac:dyDescent="0.2">
      <c r="V291" s="6" t="s">
        <v>5416</v>
      </c>
      <c r="W291" s="6" t="s">
        <v>5417</v>
      </c>
    </row>
    <row r="292" spans="22:23" x14ac:dyDescent="0.2">
      <c r="V292" s="6" t="s">
        <v>328</v>
      </c>
      <c r="W292" s="6" t="s">
        <v>157</v>
      </c>
    </row>
    <row r="293" spans="22:23" x14ac:dyDescent="0.2">
      <c r="V293" s="6" t="s">
        <v>5199</v>
      </c>
      <c r="W293" s="6" t="s">
        <v>96</v>
      </c>
    </row>
    <row r="294" spans="22:23" x14ac:dyDescent="0.2">
      <c r="V294" s="6" t="s">
        <v>5199</v>
      </c>
      <c r="W294" s="6" t="s">
        <v>96</v>
      </c>
    </row>
    <row r="295" spans="22:23" x14ac:dyDescent="0.2">
      <c r="V295" s="6" t="s">
        <v>328</v>
      </c>
      <c r="W295" s="6" t="s">
        <v>157</v>
      </c>
    </row>
    <row r="296" spans="22:23" x14ac:dyDescent="0.2">
      <c r="V296" s="6" t="s">
        <v>5199</v>
      </c>
      <c r="W296" s="6" t="s">
        <v>96</v>
      </c>
    </row>
    <row r="297" spans="22:23" x14ac:dyDescent="0.2">
      <c r="V297" s="6" t="s">
        <v>5199</v>
      </c>
      <c r="W297" s="6" t="s">
        <v>96</v>
      </c>
    </row>
    <row r="298" spans="22:23" x14ac:dyDescent="0.2">
      <c r="V298" s="6" t="s">
        <v>5199</v>
      </c>
      <c r="W298" s="6" t="s">
        <v>96</v>
      </c>
    </row>
    <row r="299" spans="22:23" x14ac:dyDescent="0.2">
      <c r="V299" s="6" t="s">
        <v>5199</v>
      </c>
      <c r="W299" s="6" t="s">
        <v>96</v>
      </c>
    </row>
    <row r="300" spans="22:23" x14ac:dyDescent="0.2">
      <c r="V300" s="6" t="s">
        <v>6082</v>
      </c>
      <c r="W300" s="6" t="s">
        <v>3757</v>
      </c>
    </row>
    <row r="301" spans="22:23" x14ac:dyDescent="0.2">
      <c r="V301" s="6" t="s">
        <v>5296</v>
      </c>
      <c r="W301" s="6" t="s">
        <v>6206</v>
      </c>
    </row>
    <row r="302" spans="22:23" x14ac:dyDescent="0.2">
      <c r="V302" s="6" t="s">
        <v>5199</v>
      </c>
      <c r="W302" s="6" t="s">
        <v>96</v>
      </c>
    </row>
    <row r="303" spans="22:23" x14ac:dyDescent="0.2">
      <c r="V303" s="6" t="s">
        <v>5199</v>
      </c>
      <c r="W303" s="6" t="s">
        <v>96</v>
      </c>
    </row>
    <row r="304" spans="22:23" x14ac:dyDescent="0.2">
      <c r="V304" s="6" t="s">
        <v>5663</v>
      </c>
      <c r="W304" s="6" t="s">
        <v>5666</v>
      </c>
    </row>
    <row r="305" spans="22:23" x14ac:dyDescent="0.2">
      <c r="V305" s="6" t="s">
        <v>5663</v>
      </c>
      <c r="W305" s="6" t="s">
        <v>5666</v>
      </c>
    </row>
    <row r="306" spans="22:23" x14ac:dyDescent="0.2">
      <c r="V306" s="6" t="s">
        <v>5663</v>
      </c>
      <c r="W306" s="6" t="s">
        <v>5666</v>
      </c>
    </row>
    <row r="307" spans="22:23" x14ac:dyDescent="0.2">
      <c r="V307" s="6" t="s">
        <v>149</v>
      </c>
      <c r="W307" s="6" t="s">
        <v>6246</v>
      </c>
    </row>
    <row r="308" spans="22:23" x14ac:dyDescent="0.2">
      <c r="V308" s="6" t="s">
        <v>149</v>
      </c>
      <c r="W308" s="6" t="s">
        <v>6246</v>
      </c>
    </row>
    <row r="309" spans="22:23" x14ac:dyDescent="0.2">
      <c r="V309" s="6" t="s">
        <v>43</v>
      </c>
      <c r="W309" s="6" t="s">
        <v>5065</v>
      </c>
    </row>
    <row r="310" spans="22:23" x14ac:dyDescent="0.2">
      <c r="V310" s="6" t="s">
        <v>5109</v>
      </c>
      <c r="W310" s="6" t="s">
        <v>3943</v>
      </c>
    </row>
    <row r="311" spans="22:23" x14ac:dyDescent="0.2">
      <c r="V311" s="6" t="s">
        <v>5109</v>
      </c>
      <c r="W311" s="6" t="s">
        <v>3943</v>
      </c>
    </row>
    <row r="312" spans="22:23" x14ac:dyDescent="0.2">
      <c r="V312" s="6" t="s">
        <v>5109</v>
      </c>
      <c r="W312" s="6" t="s">
        <v>3943</v>
      </c>
    </row>
    <row r="313" spans="22:23" x14ac:dyDescent="0.2">
      <c r="V313" s="6" t="s">
        <v>43</v>
      </c>
      <c r="W313" s="6" t="s">
        <v>5065</v>
      </c>
    </row>
    <row r="314" spans="22:23" x14ac:dyDescent="0.2">
      <c r="V314" s="6" t="s">
        <v>4778</v>
      </c>
      <c r="W314" s="6" t="s">
        <v>548</v>
      </c>
    </row>
    <row r="315" spans="22:23" x14ac:dyDescent="0.2">
      <c r="V315" s="6" t="s">
        <v>4778</v>
      </c>
      <c r="W315" s="6" t="s">
        <v>548</v>
      </c>
    </row>
    <row r="316" spans="22:23" x14ac:dyDescent="0.2">
      <c r="V316" s="6" t="s">
        <v>4778</v>
      </c>
      <c r="W316" s="6" t="s">
        <v>548</v>
      </c>
    </row>
    <row r="317" spans="22:23" x14ac:dyDescent="0.2">
      <c r="V317" s="6" t="s">
        <v>6631</v>
      </c>
      <c r="W317" s="6" t="s">
        <v>6632</v>
      </c>
    </row>
    <row r="318" spans="22:23" x14ac:dyDescent="0.2">
      <c r="V318" s="6" t="s">
        <v>6639</v>
      </c>
      <c r="W318" s="6" t="s">
        <v>1115</v>
      </c>
    </row>
    <row r="319" spans="22:23" x14ac:dyDescent="0.2">
      <c r="V319" s="6" t="s">
        <v>6639</v>
      </c>
      <c r="W319" s="6" t="s">
        <v>1115</v>
      </c>
    </row>
    <row r="320" spans="22:23" x14ac:dyDescent="0.2">
      <c r="V320" s="6" t="s">
        <v>6655</v>
      </c>
      <c r="W320" s="6" t="s">
        <v>2578</v>
      </c>
    </row>
    <row r="321" spans="22:23" x14ac:dyDescent="0.2">
      <c r="V321" s="6" t="s">
        <v>4859</v>
      </c>
      <c r="W321" s="6" t="s">
        <v>167</v>
      </c>
    </row>
    <row r="322" spans="22:23" x14ac:dyDescent="0.2">
      <c r="V322" s="6" t="s">
        <v>4851</v>
      </c>
      <c r="W322" s="6" t="s">
        <v>5959</v>
      </c>
    </row>
    <row r="323" spans="22:23" x14ac:dyDescent="0.2">
      <c r="V323" s="6" t="s">
        <v>4851</v>
      </c>
      <c r="W323" s="6" t="s">
        <v>260</v>
      </c>
    </row>
    <row r="324" spans="22:23" x14ac:dyDescent="0.2">
      <c r="V324" s="6" t="s">
        <v>4834</v>
      </c>
      <c r="W324" s="6" t="s">
        <v>120</v>
      </c>
    </row>
    <row r="325" spans="22:23" x14ac:dyDescent="0.2">
      <c r="V325" s="6" t="s">
        <v>5934</v>
      </c>
      <c r="W325" s="6" t="s">
        <v>179</v>
      </c>
    </row>
    <row r="326" spans="22:23" x14ac:dyDescent="0.2">
      <c r="V326" s="6" t="s">
        <v>5970</v>
      </c>
      <c r="W326" s="6" t="s">
        <v>215</v>
      </c>
    </row>
    <row r="327" spans="22:23" x14ac:dyDescent="0.2">
      <c r="V327" s="6" t="s">
        <v>6655</v>
      </c>
      <c r="W327" s="6" t="s">
        <v>2578</v>
      </c>
    </row>
    <row r="328" spans="22:23" x14ac:dyDescent="0.2">
      <c r="V328" s="6" t="s">
        <v>4851</v>
      </c>
      <c r="W328" s="6" t="s">
        <v>260</v>
      </c>
    </row>
    <row r="329" spans="22:23" x14ac:dyDescent="0.2">
      <c r="V329" s="6" t="s">
        <v>4851</v>
      </c>
      <c r="W329" s="6" t="s">
        <v>260</v>
      </c>
    </row>
    <row r="330" spans="22:23" x14ac:dyDescent="0.2">
      <c r="V330" s="6" t="s">
        <v>5416</v>
      </c>
      <c r="W330" s="6" t="s">
        <v>6699</v>
      </c>
    </row>
    <row r="331" spans="22:23" x14ac:dyDescent="0.2">
      <c r="V331" s="6" t="s">
        <v>4851</v>
      </c>
      <c r="W331" s="6" t="s">
        <v>5959</v>
      </c>
    </row>
    <row r="332" spans="22:23" x14ac:dyDescent="0.2">
      <c r="V332" s="6" t="s">
        <v>4851</v>
      </c>
      <c r="W332" s="6" t="s">
        <v>5959</v>
      </c>
    </row>
    <row r="333" spans="22:23" x14ac:dyDescent="0.2">
      <c r="V333" s="6" t="s">
        <v>4851</v>
      </c>
      <c r="W333" s="6" t="s">
        <v>1443</v>
      </c>
    </row>
    <row r="334" spans="22:23" x14ac:dyDescent="0.2">
      <c r="V334" s="6" t="s">
        <v>4851</v>
      </c>
      <c r="W334" s="6" t="s">
        <v>1443</v>
      </c>
    </row>
    <row r="335" spans="22:23" x14ac:dyDescent="0.2">
      <c r="V335" s="6" t="s">
        <v>4851</v>
      </c>
      <c r="W335" s="6" t="s">
        <v>1443</v>
      </c>
    </row>
    <row r="336" spans="22:23" x14ac:dyDescent="0.2">
      <c r="V336" s="6" t="s">
        <v>4851</v>
      </c>
      <c r="W336" s="6" t="s">
        <v>1443</v>
      </c>
    </row>
    <row r="337" spans="22:23" x14ac:dyDescent="0.2">
      <c r="V337" s="6" t="s">
        <v>6744</v>
      </c>
      <c r="W337" s="6" t="s">
        <v>6745</v>
      </c>
    </row>
    <row r="338" spans="22:23" x14ac:dyDescent="0.2">
      <c r="V338" s="6" t="s">
        <v>6744</v>
      </c>
      <c r="W338" s="6" t="s">
        <v>6745</v>
      </c>
    </row>
    <row r="339" spans="22:23" x14ac:dyDescent="0.2">
      <c r="V339" s="6" t="s">
        <v>6744</v>
      </c>
      <c r="W339" s="6" t="s">
        <v>6757</v>
      </c>
    </row>
    <row r="340" spans="22:23" x14ac:dyDescent="0.2">
      <c r="V340" s="6" t="s">
        <v>6744</v>
      </c>
      <c r="W340" s="6" t="s">
        <v>6757</v>
      </c>
    </row>
    <row r="341" spans="22:23" x14ac:dyDescent="0.2">
      <c r="V341" s="6" t="s">
        <v>5296</v>
      </c>
      <c r="W341" s="6" t="s">
        <v>2662</v>
      </c>
    </row>
    <row r="342" spans="22:23" x14ac:dyDescent="0.2">
      <c r="V342" s="6" t="s">
        <v>5296</v>
      </c>
      <c r="W342" s="6" t="s">
        <v>2662</v>
      </c>
    </row>
    <row r="343" spans="22:23" x14ac:dyDescent="0.2">
      <c r="V343" s="6" t="s">
        <v>5296</v>
      </c>
      <c r="W343" s="6" t="s">
        <v>2662</v>
      </c>
    </row>
    <row r="344" spans="22:23" x14ac:dyDescent="0.2">
      <c r="V344" s="6" t="s">
        <v>6773</v>
      </c>
      <c r="W344" s="6" t="s">
        <v>6774</v>
      </c>
    </row>
    <row r="345" spans="22:23" x14ac:dyDescent="0.2">
      <c r="V345" s="6" t="s">
        <v>6773</v>
      </c>
      <c r="W345" s="6" t="s">
        <v>6774</v>
      </c>
    </row>
    <row r="346" spans="22:23" x14ac:dyDescent="0.2">
      <c r="V346" s="6" t="s">
        <v>5296</v>
      </c>
      <c r="W346" s="6" t="s">
        <v>6784</v>
      </c>
    </row>
    <row r="347" spans="22:23" x14ac:dyDescent="0.2">
      <c r="V347" s="6" t="s">
        <v>5296</v>
      </c>
      <c r="W347" s="6" t="s">
        <v>6784</v>
      </c>
    </row>
    <row r="348" spans="22:23" x14ac:dyDescent="0.2">
      <c r="V348" s="6" t="s">
        <v>6801</v>
      </c>
      <c r="W348" s="6" t="s">
        <v>1853</v>
      </c>
    </row>
    <row r="349" spans="22:23" x14ac:dyDescent="0.2">
      <c r="V349" s="6" t="s">
        <v>5296</v>
      </c>
      <c r="W349" s="6" t="s">
        <v>2662</v>
      </c>
    </row>
    <row r="350" spans="22:23" x14ac:dyDescent="0.2">
      <c r="V350" s="6" t="s">
        <v>6082</v>
      </c>
      <c r="W350" s="6" t="s">
        <v>6813</v>
      </c>
    </row>
    <row r="351" spans="22:23" x14ac:dyDescent="0.2">
      <c r="V351" s="6" t="s">
        <v>6801</v>
      </c>
      <c r="W351" s="6" t="s">
        <v>1853</v>
      </c>
    </row>
    <row r="352" spans="22:23" x14ac:dyDescent="0.2">
      <c r="V352" s="6" t="s">
        <v>5296</v>
      </c>
      <c r="W352" s="6" t="s">
        <v>2662</v>
      </c>
    </row>
    <row r="353" spans="22:23" x14ac:dyDescent="0.2">
      <c r="V353" s="6" t="s">
        <v>6082</v>
      </c>
      <c r="W353" s="6" t="s">
        <v>6813</v>
      </c>
    </row>
    <row r="354" spans="22:23" x14ac:dyDescent="0.2">
      <c r="V354" s="6" t="s">
        <v>5416</v>
      </c>
      <c r="W354" s="6" t="s">
        <v>6824</v>
      </c>
    </row>
    <row r="355" spans="22:23" x14ac:dyDescent="0.2">
      <c r="V355" s="6" t="s">
        <v>5416</v>
      </c>
      <c r="W355" s="6" t="s">
        <v>6824</v>
      </c>
    </row>
    <row r="356" spans="22:23" x14ac:dyDescent="0.2">
      <c r="V356" s="6" t="s">
        <v>5296</v>
      </c>
      <c r="W356" s="6" t="s">
        <v>2662</v>
      </c>
    </row>
    <row r="357" spans="22:23" x14ac:dyDescent="0.2">
      <c r="V357" s="6" t="s">
        <v>5296</v>
      </c>
      <c r="W357" s="6" t="s">
        <v>2662</v>
      </c>
    </row>
    <row r="358" spans="22:23" x14ac:dyDescent="0.2">
      <c r="V358" s="6" t="s">
        <v>5296</v>
      </c>
      <c r="W358" s="6" t="s">
        <v>2662</v>
      </c>
    </row>
    <row r="359" spans="22:23" x14ac:dyDescent="0.2">
      <c r="V359" s="6" t="s">
        <v>5296</v>
      </c>
      <c r="W359" s="6" t="s">
        <v>2662</v>
      </c>
    </row>
    <row r="360" spans="22:23" x14ac:dyDescent="0.2">
      <c r="V360" s="6" t="s">
        <v>5296</v>
      </c>
      <c r="W360" s="6" t="s">
        <v>2662</v>
      </c>
    </row>
    <row r="361" spans="22:23" x14ac:dyDescent="0.2">
      <c r="V361" s="6" t="s">
        <v>43</v>
      </c>
      <c r="W361" s="6" t="s">
        <v>267</v>
      </c>
    </row>
    <row r="362" spans="22:23" x14ac:dyDescent="0.2">
      <c r="V362" s="6" t="s">
        <v>6082</v>
      </c>
      <c r="W362" s="6" t="s">
        <v>3757</v>
      </c>
    </row>
    <row r="363" spans="22:23" x14ac:dyDescent="0.2">
      <c r="V363" s="6" t="s">
        <v>6082</v>
      </c>
      <c r="W363" s="6" t="s">
        <v>3757</v>
      </c>
    </row>
    <row r="364" spans="22:23" x14ac:dyDescent="0.2">
      <c r="V364" s="6" t="s">
        <v>6082</v>
      </c>
      <c r="W364" s="6" t="s">
        <v>3757</v>
      </c>
    </row>
    <row r="365" spans="22:23" x14ac:dyDescent="0.2">
      <c r="V365" s="6" t="s">
        <v>6082</v>
      </c>
      <c r="W365" s="6" t="s">
        <v>3757</v>
      </c>
    </row>
    <row r="366" spans="22:23" x14ac:dyDescent="0.2">
      <c r="V366" s="6" t="s">
        <v>6801</v>
      </c>
      <c r="W366" s="6" t="s">
        <v>4152</v>
      </c>
    </row>
    <row r="367" spans="22:23" x14ac:dyDescent="0.2">
      <c r="V367" s="6" t="s">
        <v>6801</v>
      </c>
      <c r="W367" s="6" t="s">
        <v>4152</v>
      </c>
    </row>
    <row r="368" spans="22:23" x14ac:dyDescent="0.2">
      <c r="V368" s="6" t="s">
        <v>6801</v>
      </c>
      <c r="W368" s="6" t="s">
        <v>4152</v>
      </c>
    </row>
    <row r="369" spans="22:23" x14ac:dyDescent="0.2">
      <c r="V369" s="6" t="s">
        <v>6801</v>
      </c>
      <c r="W369" s="6" t="s">
        <v>4152</v>
      </c>
    </row>
    <row r="370" spans="22:23" x14ac:dyDescent="0.2">
      <c r="V370" s="6" t="s">
        <v>6801</v>
      </c>
      <c r="W370" s="6" t="s">
        <v>4152</v>
      </c>
    </row>
    <row r="371" spans="22:23" x14ac:dyDescent="0.2">
      <c r="V371" s="6" t="s">
        <v>6082</v>
      </c>
      <c r="W371" s="6" t="s">
        <v>3757</v>
      </c>
    </row>
    <row r="372" spans="22:23" x14ac:dyDescent="0.2">
      <c r="V372" s="6" t="s">
        <v>5671</v>
      </c>
      <c r="W372" s="6" t="s">
        <v>6354</v>
      </c>
    </row>
    <row r="373" spans="22:23" x14ac:dyDescent="0.2">
      <c r="V373" s="6" t="s">
        <v>5671</v>
      </c>
      <c r="W373" s="6" t="s">
        <v>6354</v>
      </c>
    </row>
    <row r="374" spans="22:23" x14ac:dyDescent="0.2">
      <c r="V374" s="6" t="s">
        <v>43</v>
      </c>
      <c r="W374" s="6" t="s">
        <v>267</v>
      </c>
    </row>
    <row r="375" spans="22:23" x14ac:dyDescent="0.2">
      <c r="V375" s="6" t="s">
        <v>43</v>
      </c>
      <c r="W375" s="6" t="s">
        <v>267</v>
      </c>
    </row>
    <row r="376" spans="22:23" x14ac:dyDescent="0.2">
      <c r="V376" s="6" t="s">
        <v>6906</v>
      </c>
      <c r="W376" s="6" t="s">
        <v>6907</v>
      </c>
    </row>
    <row r="377" spans="22:23" x14ac:dyDescent="0.2">
      <c r="V377" s="6" t="s">
        <v>6082</v>
      </c>
      <c r="W377" s="6" t="s">
        <v>3757</v>
      </c>
    </row>
    <row r="378" spans="22:23" x14ac:dyDescent="0.2">
      <c r="V378" s="6" t="s">
        <v>6906</v>
      </c>
      <c r="W378" s="6" t="s">
        <v>6907</v>
      </c>
    </row>
    <row r="379" spans="22:23" x14ac:dyDescent="0.2">
      <c r="V379" s="6" t="s">
        <v>6082</v>
      </c>
      <c r="W379" s="6" t="s">
        <v>3757</v>
      </c>
    </row>
    <row r="380" spans="22:23" x14ac:dyDescent="0.2">
      <c r="V380" s="6" t="s">
        <v>43</v>
      </c>
      <c r="W380" s="6" t="s">
        <v>267</v>
      </c>
    </row>
    <row r="381" spans="22:23" x14ac:dyDescent="0.2">
      <c r="V381" s="6" t="s">
        <v>43</v>
      </c>
      <c r="W381" s="6" t="s">
        <v>267</v>
      </c>
    </row>
    <row r="382" spans="22:23" x14ac:dyDescent="0.2">
      <c r="V382" s="6" t="s">
        <v>6801</v>
      </c>
      <c r="W382" s="6" t="s">
        <v>4152</v>
      </c>
    </row>
    <row r="383" spans="22:23" x14ac:dyDescent="0.2">
      <c r="V383" s="6" t="s">
        <v>43</v>
      </c>
      <c r="W383" s="6" t="s">
        <v>267</v>
      </c>
    </row>
    <row r="384" spans="22:23" x14ac:dyDescent="0.2">
      <c r="V384" s="6" t="s">
        <v>43</v>
      </c>
      <c r="W384" s="6" t="s">
        <v>267</v>
      </c>
    </row>
    <row r="385" spans="22:23" x14ac:dyDescent="0.2">
      <c r="V385" s="6" t="s">
        <v>43</v>
      </c>
      <c r="W385" s="6" t="s">
        <v>267</v>
      </c>
    </row>
    <row r="386" spans="22:23" x14ac:dyDescent="0.2">
      <c r="V386" s="6" t="s">
        <v>43</v>
      </c>
      <c r="W386" s="6" t="s">
        <v>267</v>
      </c>
    </row>
    <row r="387" spans="22:23" x14ac:dyDescent="0.2">
      <c r="V387" s="6" t="s">
        <v>43</v>
      </c>
      <c r="W387" s="6" t="s">
        <v>267</v>
      </c>
    </row>
    <row r="388" spans="22:23" x14ac:dyDescent="0.2">
      <c r="V388" s="6" t="s">
        <v>5296</v>
      </c>
      <c r="W388" s="6" t="s">
        <v>2662</v>
      </c>
    </row>
    <row r="389" spans="22:23" x14ac:dyDescent="0.2">
      <c r="V389" s="6" t="s">
        <v>6801</v>
      </c>
      <c r="W389" s="6" t="s">
        <v>4152</v>
      </c>
    </row>
    <row r="390" spans="22:23" x14ac:dyDescent="0.2">
      <c r="V390" s="6" t="s">
        <v>6947</v>
      </c>
      <c r="W390" s="6" t="s">
        <v>3598</v>
      </c>
    </row>
    <row r="391" spans="22:23" x14ac:dyDescent="0.2">
      <c r="V391" s="6" t="s">
        <v>6947</v>
      </c>
      <c r="W391" s="6" t="s">
        <v>3598</v>
      </c>
    </row>
    <row r="392" spans="22:23" x14ac:dyDescent="0.2">
      <c r="V392" s="6" t="s">
        <v>6947</v>
      </c>
      <c r="W392" s="6" t="s">
        <v>3598</v>
      </c>
    </row>
    <row r="393" spans="22:23" x14ac:dyDescent="0.2">
      <c r="V393" s="6" t="s">
        <v>6082</v>
      </c>
      <c r="W393" s="6" t="s">
        <v>3757</v>
      </c>
    </row>
    <row r="394" spans="22:23" x14ac:dyDescent="0.2">
      <c r="V394" s="6" t="s">
        <v>6947</v>
      </c>
      <c r="W394" s="6" t="s">
        <v>3906</v>
      </c>
    </row>
    <row r="395" spans="22:23" x14ac:dyDescent="0.2">
      <c r="V395" s="6" t="s">
        <v>6947</v>
      </c>
      <c r="W395" s="6" t="s">
        <v>3598</v>
      </c>
    </row>
    <row r="396" spans="22:23" x14ac:dyDescent="0.2">
      <c r="V396" s="6" t="s">
        <v>43</v>
      </c>
      <c r="W396" s="6" t="s">
        <v>6519</v>
      </c>
    </row>
    <row r="397" spans="22:23" x14ac:dyDescent="0.2">
      <c r="V397" s="6" t="s">
        <v>5296</v>
      </c>
      <c r="W397" s="6" t="s">
        <v>2662</v>
      </c>
    </row>
    <row r="398" spans="22:23" x14ac:dyDescent="0.2">
      <c r="V398" s="6" t="s">
        <v>6947</v>
      </c>
      <c r="W398" s="6" t="s">
        <v>3906</v>
      </c>
    </row>
    <row r="399" spans="22:23" x14ac:dyDescent="0.2">
      <c r="V399" s="6" t="s">
        <v>4751</v>
      </c>
      <c r="W399" s="6" t="s">
        <v>5622</v>
      </c>
    </row>
    <row r="400" spans="22:23" x14ac:dyDescent="0.2">
      <c r="V400" s="6" t="s">
        <v>43</v>
      </c>
      <c r="W400" s="6" t="s">
        <v>6519</v>
      </c>
    </row>
    <row r="401" spans="22:23" x14ac:dyDescent="0.2">
      <c r="V401" s="6" t="s">
        <v>6947</v>
      </c>
      <c r="W401" s="6" t="s">
        <v>3598</v>
      </c>
    </row>
    <row r="402" spans="22:23" x14ac:dyDescent="0.2">
      <c r="V402" s="6" t="s">
        <v>5296</v>
      </c>
      <c r="W402" s="6" t="s">
        <v>2662</v>
      </c>
    </row>
    <row r="403" spans="22:23" x14ac:dyDescent="0.2">
      <c r="V403" s="6" t="s">
        <v>5296</v>
      </c>
      <c r="W403" s="6" t="s">
        <v>2662</v>
      </c>
    </row>
    <row r="404" spans="22:23" x14ac:dyDescent="0.2">
      <c r="V404" s="6" t="s">
        <v>5296</v>
      </c>
      <c r="W404" s="6" t="s">
        <v>2662</v>
      </c>
    </row>
    <row r="405" spans="22:23" x14ac:dyDescent="0.2">
      <c r="V405" s="6" t="s">
        <v>6082</v>
      </c>
      <c r="W405" s="6" t="s">
        <v>3757</v>
      </c>
    </row>
    <row r="406" spans="22:23" x14ac:dyDescent="0.2">
      <c r="V406" s="6" t="s">
        <v>6082</v>
      </c>
      <c r="W406" s="6" t="s">
        <v>3757</v>
      </c>
    </row>
    <row r="407" spans="22:23" x14ac:dyDescent="0.2">
      <c r="V407" s="6" t="s">
        <v>5296</v>
      </c>
      <c r="W407" s="6" t="s">
        <v>1342</v>
      </c>
    </row>
    <row r="408" spans="22:23" x14ac:dyDescent="0.2">
      <c r="V408" s="6" t="s">
        <v>5296</v>
      </c>
      <c r="W408" s="6" t="s">
        <v>1342</v>
      </c>
    </row>
    <row r="409" spans="22:23" x14ac:dyDescent="0.2">
      <c r="V409" s="6" t="s">
        <v>4851</v>
      </c>
      <c r="W409" s="6" t="s">
        <v>5959</v>
      </c>
    </row>
    <row r="410" spans="22:23" x14ac:dyDescent="0.2">
      <c r="V410" s="6" t="s">
        <v>4851</v>
      </c>
      <c r="W410" s="6" t="s">
        <v>5959</v>
      </c>
    </row>
    <row r="411" spans="22:23" x14ac:dyDescent="0.2">
      <c r="V411" s="6" t="s">
        <v>43</v>
      </c>
      <c r="W411" s="6" t="s">
        <v>112</v>
      </c>
    </row>
    <row r="412" spans="22:23" x14ac:dyDescent="0.2">
      <c r="V412" s="6" t="s">
        <v>43</v>
      </c>
      <c r="W412" s="6" t="s">
        <v>112</v>
      </c>
    </row>
    <row r="413" spans="22:23" x14ac:dyDescent="0.2">
      <c r="V413" s="6" t="s">
        <v>43</v>
      </c>
      <c r="W413" s="6" t="s">
        <v>112</v>
      </c>
    </row>
    <row r="414" spans="22:23" x14ac:dyDescent="0.2">
      <c r="V414" s="6" t="s">
        <v>4851</v>
      </c>
      <c r="W414" s="6" t="s">
        <v>5959</v>
      </c>
    </row>
    <row r="415" spans="22:23" x14ac:dyDescent="0.2">
      <c r="V415" s="6" t="s">
        <v>4851</v>
      </c>
      <c r="W415" s="6" t="s">
        <v>5959</v>
      </c>
    </row>
    <row r="416" spans="22:23" x14ac:dyDescent="0.2">
      <c r="V416" s="6" t="s">
        <v>149</v>
      </c>
      <c r="W416" s="6" t="s">
        <v>275</v>
      </c>
    </row>
    <row r="417" spans="22:23" x14ac:dyDescent="0.2">
      <c r="V417" s="6" t="s">
        <v>149</v>
      </c>
      <c r="W417" s="6" t="s">
        <v>77</v>
      </c>
    </row>
    <row r="418" spans="22:23" x14ac:dyDescent="0.2">
      <c r="V418" s="6" t="s">
        <v>4751</v>
      </c>
      <c r="W418" s="6" t="s">
        <v>5622</v>
      </c>
    </row>
    <row r="419" spans="22:23" x14ac:dyDescent="0.2">
      <c r="V419" s="6" t="s">
        <v>4851</v>
      </c>
      <c r="W419" s="6" t="s">
        <v>5959</v>
      </c>
    </row>
    <row r="420" spans="22:23" x14ac:dyDescent="0.2">
      <c r="V420" s="6" t="s">
        <v>4851</v>
      </c>
      <c r="W420" s="6" t="s">
        <v>5959</v>
      </c>
    </row>
    <row r="421" spans="22:23" x14ac:dyDescent="0.2">
      <c r="V421" s="6" t="s">
        <v>43</v>
      </c>
      <c r="W421" s="6" t="s">
        <v>112</v>
      </c>
    </row>
    <row r="422" spans="22:23" x14ac:dyDescent="0.2">
      <c r="V422" s="6" t="s">
        <v>6947</v>
      </c>
      <c r="W422" s="6" t="s">
        <v>3598</v>
      </c>
    </row>
    <row r="423" spans="22:23" x14ac:dyDescent="0.2">
      <c r="V423" s="6" t="s">
        <v>4778</v>
      </c>
      <c r="W423" s="6" t="s">
        <v>548</v>
      </c>
    </row>
    <row r="424" spans="22:23" x14ac:dyDescent="0.2">
      <c r="V424" s="6" t="s">
        <v>43</v>
      </c>
      <c r="W424" s="6" t="s">
        <v>112</v>
      </c>
    </row>
    <row r="425" spans="22:23" x14ac:dyDescent="0.2">
      <c r="V425" s="6" t="s">
        <v>43</v>
      </c>
      <c r="W425" s="6" t="s">
        <v>112</v>
      </c>
    </row>
    <row r="426" spans="22:23" x14ac:dyDescent="0.2">
      <c r="V426" s="6" t="s">
        <v>5671</v>
      </c>
      <c r="W426" s="6" t="s">
        <v>6354</v>
      </c>
    </row>
    <row r="427" spans="22:23" x14ac:dyDescent="0.2">
      <c r="V427" s="6" t="s">
        <v>5671</v>
      </c>
      <c r="W427" s="6" t="s">
        <v>6354</v>
      </c>
    </row>
    <row r="428" spans="22:23" x14ac:dyDescent="0.2">
      <c r="V428" s="6" t="s">
        <v>5281</v>
      </c>
      <c r="W428" s="6" t="s">
        <v>7107</v>
      </c>
    </row>
    <row r="429" spans="22:23" x14ac:dyDescent="0.2">
      <c r="V429" s="6" t="s">
        <v>5281</v>
      </c>
      <c r="W429" s="6" t="s">
        <v>7107</v>
      </c>
    </row>
    <row r="430" spans="22:23" x14ac:dyDescent="0.2">
      <c r="V430" s="6" t="s">
        <v>6082</v>
      </c>
      <c r="W430" s="6" t="s">
        <v>7117</v>
      </c>
    </row>
    <row r="431" spans="22:23" x14ac:dyDescent="0.2">
      <c r="V431" s="6" t="s">
        <v>6082</v>
      </c>
      <c r="W431" s="6" t="s">
        <v>7117</v>
      </c>
    </row>
    <row r="432" spans="22:23" x14ac:dyDescent="0.2">
      <c r="V432" s="6" t="s">
        <v>5416</v>
      </c>
      <c r="W432" s="6" t="s">
        <v>7126</v>
      </c>
    </row>
    <row r="433" spans="22:23" x14ac:dyDescent="0.2">
      <c r="V433" s="6" t="s">
        <v>5416</v>
      </c>
      <c r="W433" s="6" t="s">
        <v>7126</v>
      </c>
    </row>
    <row r="434" spans="22:23" x14ac:dyDescent="0.2">
      <c r="V434" s="6" t="s">
        <v>5281</v>
      </c>
      <c r="W434" s="6" t="s">
        <v>7107</v>
      </c>
    </row>
    <row r="435" spans="22:23" x14ac:dyDescent="0.2">
      <c r="V435" s="6" t="s">
        <v>5281</v>
      </c>
      <c r="W435" s="6" t="s">
        <v>7107</v>
      </c>
    </row>
    <row r="436" spans="22:23" x14ac:dyDescent="0.2">
      <c r="V436" s="6" t="s">
        <v>6744</v>
      </c>
      <c r="W436" s="6" t="s">
        <v>6745</v>
      </c>
    </row>
    <row r="437" spans="22:23" x14ac:dyDescent="0.2">
      <c r="V437" s="6" t="s">
        <v>6744</v>
      </c>
      <c r="W437" s="6" t="s">
        <v>6745</v>
      </c>
    </row>
    <row r="438" spans="22:23" x14ac:dyDescent="0.2">
      <c r="V438" s="6" t="s">
        <v>7146</v>
      </c>
      <c r="W438" s="6" t="s">
        <v>227</v>
      </c>
    </row>
    <row r="439" spans="22:23" x14ac:dyDescent="0.2">
      <c r="V439" s="6" t="s">
        <v>7146</v>
      </c>
      <c r="W439" s="6" t="s">
        <v>227</v>
      </c>
    </row>
    <row r="440" spans="22:23" x14ac:dyDescent="0.2">
      <c r="V440" s="6" t="s">
        <v>7146</v>
      </c>
      <c r="W440" s="6" t="s">
        <v>227</v>
      </c>
    </row>
    <row r="441" spans="22:23" x14ac:dyDescent="0.2">
      <c r="V441" s="6" t="s">
        <v>7146</v>
      </c>
      <c r="W441" s="6" t="s">
        <v>227</v>
      </c>
    </row>
    <row r="442" spans="22:23" x14ac:dyDescent="0.2">
      <c r="V442" s="6" t="s">
        <v>7146</v>
      </c>
      <c r="W442" s="6" t="s">
        <v>227</v>
      </c>
    </row>
    <row r="443" spans="22:23" x14ac:dyDescent="0.2">
      <c r="V443" s="6" t="s">
        <v>5671</v>
      </c>
      <c r="W443" s="6" t="s">
        <v>6354</v>
      </c>
    </row>
    <row r="444" spans="22:23" x14ac:dyDescent="0.2">
      <c r="V444" s="6" t="s">
        <v>6947</v>
      </c>
      <c r="W444" s="6" t="s">
        <v>3598</v>
      </c>
    </row>
    <row r="445" spans="22:23" x14ac:dyDescent="0.2">
      <c r="V445" s="6" t="s">
        <v>5296</v>
      </c>
      <c r="W445" s="6" t="s">
        <v>2662</v>
      </c>
    </row>
    <row r="446" spans="22:23" x14ac:dyDescent="0.2">
      <c r="V446" s="6" t="s">
        <v>5296</v>
      </c>
      <c r="W446" s="6" t="s">
        <v>2662</v>
      </c>
    </row>
    <row r="447" spans="22:23" x14ac:dyDescent="0.2">
      <c r="V447" s="6" t="s">
        <v>7146</v>
      </c>
      <c r="W447" s="6" t="s">
        <v>227</v>
      </c>
    </row>
    <row r="448" spans="22:23" x14ac:dyDescent="0.2">
      <c r="V448" s="6" t="s">
        <v>328</v>
      </c>
      <c r="W448" s="6" t="s">
        <v>157</v>
      </c>
    </row>
    <row r="449" spans="1:23" x14ac:dyDescent="0.2">
      <c r="V449" s="6" t="s">
        <v>328</v>
      </c>
      <c r="W449" s="6" t="s">
        <v>157</v>
      </c>
    </row>
    <row r="450" spans="1:23" x14ac:dyDescent="0.2">
      <c r="V450" s="6" t="s">
        <v>7146</v>
      </c>
      <c r="W450" s="6" t="s">
        <v>227</v>
      </c>
    </row>
    <row r="451" spans="1:23" x14ac:dyDescent="0.2">
      <c r="V451" s="6" t="s">
        <v>328</v>
      </c>
      <c r="W451" s="6" t="s">
        <v>157</v>
      </c>
    </row>
    <row r="452" spans="1:23" x14ac:dyDescent="0.2">
      <c r="V452" s="6" t="s">
        <v>7146</v>
      </c>
      <c r="W452" s="6" t="s">
        <v>227</v>
      </c>
    </row>
    <row r="453" spans="1:23" x14ac:dyDescent="0.2">
      <c r="V453" s="6" t="s">
        <v>7146</v>
      </c>
      <c r="W453" s="6" t="s">
        <v>227</v>
      </c>
    </row>
    <row r="454" spans="1:23" x14ac:dyDescent="0.2">
      <c r="V454" s="6" t="s">
        <v>43</v>
      </c>
      <c r="W454" s="6" t="s">
        <v>112</v>
      </c>
    </row>
    <row r="455" spans="1:23" x14ac:dyDescent="0.2">
      <c r="V455" s="6" t="s">
        <v>328</v>
      </c>
      <c r="W455" s="6" t="s">
        <v>157</v>
      </c>
    </row>
    <row r="456" spans="1:23" x14ac:dyDescent="0.2">
      <c r="V456" s="6" t="s">
        <v>328</v>
      </c>
      <c r="W456" s="6" t="s">
        <v>157</v>
      </c>
    </row>
    <row r="457" spans="1:23" x14ac:dyDescent="0.2">
      <c r="V457" s="6" t="s">
        <v>5325</v>
      </c>
      <c r="W457" s="6" t="s">
        <v>1828</v>
      </c>
    </row>
    <row r="458" spans="1:23" x14ac:dyDescent="0.2">
      <c r="V458" s="6" t="s">
        <v>328</v>
      </c>
      <c r="W458" s="6" t="s">
        <v>157</v>
      </c>
    </row>
    <row r="459" spans="1:23" x14ac:dyDescent="0.2">
      <c r="V459" s="6" t="s">
        <v>328</v>
      </c>
      <c r="W459" s="6" t="s">
        <v>157</v>
      </c>
    </row>
    <row r="460" spans="1:23" x14ac:dyDescent="0.2">
      <c r="V460" s="6" t="s">
        <v>5325</v>
      </c>
      <c r="W460" s="6" t="s">
        <v>1828</v>
      </c>
    </row>
    <row r="461" spans="1:23" x14ac:dyDescent="0.2">
      <c r="V461" s="6" t="s">
        <v>328</v>
      </c>
      <c r="W461" s="6" t="s">
        <v>279</v>
      </c>
    </row>
    <row r="462" spans="1:23" x14ac:dyDescent="0.2">
      <c r="A462" s="3"/>
      <c r="V462" s="6" t="s">
        <v>328</v>
      </c>
      <c r="W462" s="6" t="s">
        <v>3066</v>
      </c>
    </row>
    <row r="463" spans="1:23" x14ac:dyDescent="0.2">
      <c r="A463" s="3"/>
      <c r="V463" s="6" t="s">
        <v>328</v>
      </c>
      <c r="W463" s="6" t="s">
        <v>3066</v>
      </c>
    </row>
    <row r="464" spans="1:23" x14ac:dyDescent="0.2">
      <c r="A464" s="3"/>
      <c r="V464" s="6" t="s">
        <v>5296</v>
      </c>
      <c r="W464" s="6" t="s">
        <v>2662</v>
      </c>
    </row>
    <row r="465" spans="1:23" x14ac:dyDescent="0.2">
      <c r="A465" s="3"/>
      <c r="V465" s="6" t="s">
        <v>43</v>
      </c>
      <c r="W465" s="6" t="s">
        <v>3590</v>
      </c>
    </row>
    <row r="466" spans="1:23" x14ac:dyDescent="0.2">
      <c r="A466" s="3"/>
      <c r="V466" s="6" t="s">
        <v>5296</v>
      </c>
      <c r="W466" s="6" t="s">
        <v>2662</v>
      </c>
    </row>
    <row r="467" spans="1:23" x14ac:dyDescent="0.2">
      <c r="A467" s="3"/>
      <c r="V467" s="6" t="s">
        <v>5296</v>
      </c>
      <c r="W467" s="6" t="s">
        <v>2662</v>
      </c>
    </row>
    <row r="468" spans="1:23" x14ac:dyDescent="0.2">
      <c r="A468" t="s">
        <v>3161</v>
      </c>
      <c r="V468" s="6" t="s">
        <v>5281</v>
      </c>
      <c r="W468" s="6" t="s">
        <v>7107</v>
      </c>
    </row>
    <row r="469" spans="1:23" x14ac:dyDescent="0.2">
      <c r="A469" t="s">
        <v>2468</v>
      </c>
      <c r="V469" s="6" t="s">
        <v>43</v>
      </c>
      <c r="W469" s="6" t="s">
        <v>83</v>
      </c>
    </row>
    <row r="470" spans="1:23" x14ac:dyDescent="0.2">
      <c r="A470" t="s">
        <v>162</v>
      </c>
      <c r="V470" s="6" t="s">
        <v>5281</v>
      </c>
      <c r="W470" s="6" t="s">
        <v>7107</v>
      </c>
    </row>
    <row r="471" spans="1:23" x14ac:dyDescent="0.2">
      <c r="A471" t="s">
        <v>2429</v>
      </c>
      <c r="V471" s="6" t="s">
        <v>5296</v>
      </c>
      <c r="W471" s="6" t="s">
        <v>2662</v>
      </c>
    </row>
    <row r="472" spans="1:23" x14ac:dyDescent="0.2">
      <c r="A472" t="s">
        <v>565</v>
      </c>
      <c r="V472" s="6" t="s">
        <v>328</v>
      </c>
      <c r="W472" s="6" t="s">
        <v>157</v>
      </c>
    </row>
    <row r="473" spans="1:23" x14ac:dyDescent="0.2">
      <c r="A473" t="s">
        <v>288</v>
      </c>
      <c r="V473" s="6" t="s">
        <v>5296</v>
      </c>
      <c r="W473" s="6" t="s">
        <v>2662</v>
      </c>
    </row>
    <row r="474" spans="1:23" x14ac:dyDescent="0.2">
      <c r="A474" t="s">
        <v>3441</v>
      </c>
      <c r="V474" s="6" t="s">
        <v>5296</v>
      </c>
      <c r="W474" s="6" t="s">
        <v>2662</v>
      </c>
    </row>
    <row r="475" spans="1:23" x14ac:dyDescent="0.2">
      <c r="A475" t="s">
        <v>2425</v>
      </c>
      <c r="V475" s="6" t="s">
        <v>43</v>
      </c>
      <c r="W475" s="6" t="s">
        <v>3590</v>
      </c>
    </row>
    <row r="476" spans="1:23" x14ac:dyDescent="0.2">
      <c r="A476" t="s">
        <v>293</v>
      </c>
      <c r="V476" s="6" t="s">
        <v>5296</v>
      </c>
      <c r="W476" s="6" t="s">
        <v>2662</v>
      </c>
    </row>
    <row r="477" spans="1:23" x14ac:dyDescent="0.2">
      <c r="A477" t="s">
        <v>166</v>
      </c>
      <c r="V477" s="6" t="s">
        <v>43</v>
      </c>
      <c r="W477" s="6" t="s">
        <v>83</v>
      </c>
    </row>
    <row r="478" spans="1:23" x14ac:dyDescent="0.2">
      <c r="A478" t="s">
        <v>573</v>
      </c>
      <c r="V478" s="6" t="s">
        <v>4716</v>
      </c>
      <c r="W478" s="6" t="s">
        <v>4720</v>
      </c>
    </row>
    <row r="479" spans="1:23" x14ac:dyDescent="0.2">
      <c r="A479" t="s">
        <v>692</v>
      </c>
      <c r="V479" s="6" t="s">
        <v>43</v>
      </c>
      <c r="W479" s="6" t="s">
        <v>142</v>
      </c>
    </row>
    <row r="480" spans="1:23" x14ac:dyDescent="0.2">
      <c r="A480" t="s">
        <v>709</v>
      </c>
      <c r="V480" s="6" t="s">
        <v>5296</v>
      </c>
      <c r="W480" s="6" t="s">
        <v>2662</v>
      </c>
    </row>
    <row r="481" spans="1:23" x14ac:dyDescent="0.2">
      <c r="A481" t="s">
        <v>578</v>
      </c>
      <c r="V481" s="6" t="s">
        <v>328</v>
      </c>
      <c r="W481" s="6" t="s">
        <v>3066</v>
      </c>
    </row>
    <row r="482" spans="1:23" x14ac:dyDescent="0.2">
      <c r="A482" t="s">
        <v>580</v>
      </c>
      <c r="V482" s="6" t="s">
        <v>5296</v>
      </c>
      <c r="W482" s="6" t="s">
        <v>2662</v>
      </c>
    </row>
    <row r="483" spans="1:23" x14ac:dyDescent="0.2">
      <c r="A483" t="s">
        <v>1809</v>
      </c>
      <c r="V483" s="6" t="s">
        <v>328</v>
      </c>
      <c r="W483" s="6" t="s">
        <v>157</v>
      </c>
    </row>
    <row r="484" spans="1:23" x14ac:dyDescent="0.2">
      <c r="A484" t="s">
        <v>4574</v>
      </c>
      <c r="V484" s="6" t="s">
        <v>328</v>
      </c>
      <c r="W484" s="6" t="s">
        <v>157</v>
      </c>
    </row>
    <row r="485" spans="1:23" x14ac:dyDescent="0.2">
      <c r="A485" t="s">
        <v>2476</v>
      </c>
      <c r="V485" s="6" t="s">
        <v>43</v>
      </c>
      <c r="W485" s="6" t="s">
        <v>142</v>
      </c>
    </row>
    <row r="486" spans="1:23" x14ac:dyDescent="0.2">
      <c r="A486" t="s">
        <v>3495</v>
      </c>
      <c r="V486" s="6" t="s">
        <v>328</v>
      </c>
      <c r="W486" s="6" t="s">
        <v>2544</v>
      </c>
    </row>
    <row r="487" spans="1:23" x14ac:dyDescent="0.2">
      <c r="A487" t="s">
        <v>584</v>
      </c>
      <c r="V487" s="6" t="s">
        <v>7275</v>
      </c>
      <c r="W487" s="6" t="s">
        <v>7276</v>
      </c>
    </row>
    <row r="488" spans="1:23" x14ac:dyDescent="0.2">
      <c r="A488" t="s">
        <v>2503</v>
      </c>
      <c r="V488" s="6" t="s">
        <v>43</v>
      </c>
      <c r="W488" s="6" t="s">
        <v>142</v>
      </c>
    </row>
    <row r="489" spans="1:23" x14ac:dyDescent="0.2">
      <c r="A489" t="s">
        <v>589</v>
      </c>
      <c r="V489" s="6" t="s">
        <v>328</v>
      </c>
      <c r="W489" s="6" t="s">
        <v>157</v>
      </c>
    </row>
    <row r="490" spans="1:23" x14ac:dyDescent="0.2">
      <c r="A490" t="s">
        <v>2557</v>
      </c>
      <c r="V490" s="6" t="s">
        <v>43</v>
      </c>
      <c r="W490" s="6" t="s">
        <v>142</v>
      </c>
    </row>
    <row r="491" spans="1:23" x14ac:dyDescent="0.2">
      <c r="A491" t="s">
        <v>3052</v>
      </c>
      <c r="V491" s="6" t="s">
        <v>328</v>
      </c>
      <c r="W491" s="6" t="s">
        <v>157</v>
      </c>
    </row>
    <row r="492" spans="1:23" x14ac:dyDescent="0.2">
      <c r="A492" t="s">
        <v>2481</v>
      </c>
      <c r="V492" s="6" t="s">
        <v>328</v>
      </c>
      <c r="W492" s="6" t="s">
        <v>2544</v>
      </c>
    </row>
    <row r="493" spans="1:23" x14ac:dyDescent="0.2">
      <c r="A493" t="s">
        <v>2534</v>
      </c>
      <c r="V493" s="6" t="s">
        <v>328</v>
      </c>
      <c r="W493" s="6" t="s">
        <v>157</v>
      </c>
    </row>
    <row r="494" spans="1:23" x14ac:dyDescent="0.2">
      <c r="A494" t="s">
        <v>811</v>
      </c>
      <c r="V494" s="6" t="s">
        <v>4851</v>
      </c>
      <c r="W494" s="6" t="s">
        <v>260</v>
      </c>
    </row>
    <row r="495" spans="1:23" x14ac:dyDescent="0.2">
      <c r="A495" t="s">
        <v>33</v>
      </c>
      <c r="V495" s="6" t="s">
        <v>4851</v>
      </c>
      <c r="W495" s="6" t="s">
        <v>260</v>
      </c>
    </row>
    <row r="496" spans="1:23" x14ac:dyDescent="0.2">
      <c r="A496" t="s">
        <v>178</v>
      </c>
      <c r="V496" s="6" t="s">
        <v>6655</v>
      </c>
      <c r="W496" s="6" t="s">
        <v>2578</v>
      </c>
    </row>
    <row r="497" spans="1:23" x14ac:dyDescent="0.2">
      <c r="A497" t="s">
        <v>184</v>
      </c>
      <c r="V497" s="6" t="s">
        <v>6655</v>
      </c>
      <c r="W497" s="6" t="s">
        <v>2578</v>
      </c>
    </row>
    <row r="498" spans="1:23" x14ac:dyDescent="0.2">
      <c r="A498" t="s">
        <v>594</v>
      </c>
      <c r="V498" s="6" t="s">
        <v>6655</v>
      </c>
      <c r="W498" s="6" t="s">
        <v>2578</v>
      </c>
    </row>
    <row r="499" spans="1:23" x14ac:dyDescent="0.2">
      <c r="A499" t="s">
        <v>2737</v>
      </c>
      <c r="V499" s="6" t="s">
        <v>6655</v>
      </c>
      <c r="W499" s="6" t="s">
        <v>2578</v>
      </c>
    </row>
    <row r="500" spans="1:23" x14ac:dyDescent="0.2">
      <c r="A500" t="s">
        <v>2745</v>
      </c>
      <c r="V500" s="6" t="s">
        <v>6655</v>
      </c>
      <c r="W500" s="6" t="s">
        <v>2578</v>
      </c>
    </row>
    <row r="501" spans="1:23" x14ac:dyDescent="0.2">
      <c r="A501" t="s">
        <v>2577</v>
      </c>
      <c r="V501" s="6" t="s">
        <v>6655</v>
      </c>
      <c r="W501" s="6" t="s">
        <v>2578</v>
      </c>
    </row>
    <row r="502" spans="1:23" x14ac:dyDescent="0.2">
      <c r="A502" t="s">
        <v>916</v>
      </c>
      <c r="V502" s="6" t="s">
        <v>6655</v>
      </c>
      <c r="W502" s="6" t="s">
        <v>2578</v>
      </c>
    </row>
    <row r="503" spans="1:23" x14ac:dyDescent="0.2">
      <c r="A503" t="s">
        <v>186</v>
      </c>
      <c r="V503" s="6" t="s">
        <v>6655</v>
      </c>
      <c r="W503" s="6" t="s">
        <v>2578</v>
      </c>
    </row>
    <row r="504" spans="1:23" x14ac:dyDescent="0.2">
      <c r="A504" t="s">
        <v>126</v>
      </c>
      <c r="V504" s="6" t="s">
        <v>4880</v>
      </c>
      <c r="W504" s="6" t="s">
        <v>475</v>
      </c>
    </row>
    <row r="505" spans="1:23" x14ac:dyDescent="0.2">
      <c r="A505" t="s">
        <v>2622</v>
      </c>
      <c r="V505" s="6" t="s">
        <v>7327</v>
      </c>
      <c r="W505" s="6" t="s">
        <v>2746</v>
      </c>
    </row>
    <row r="506" spans="1:23" x14ac:dyDescent="0.2">
      <c r="A506" t="s">
        <v>194</v>
      </c>
      <c r="V506" s="6" t="s">
        <v>7327</v>
      </c>
      <c r="W506" s="6" t="s">
        <v>2746</v>
      </c>
    </row>
    <row r="507" spans="1:23" x14ac:dyDescent="0.2">
      <c r="A507" t="s">
        <v>41</v>
      </c>
      <c r="V507" s="6" t="s">
        <v>7331</v>
      </c>
      <c r="W507" s="6" t="s">
        <v>2738</v>
      </c>
    </row>
    <row r="508" spans="1:23" x14ac:dyDescent="0.2">
      <c r="A508" t="s">
        <v>2757</v>
      </c>
      <c r="V508" s="6" t="s">
        <v>7331</v>
      </c>
      <c r="W508" s="6" t="s">
        <v>2738</v>
      </c>
    </row>
    <row r="509" spans="1:23" x14ac:dyDescent="0.2">
      <c r="A509" t="s">
        <v>203</v>
      </c>
      <c r="V509" s="6" t="s">
        <v>4880</v>
      </c>
      <c r="W509" s="6" t="s">
        <v>475</v>
      </c>
    </row>
    <row r="510" spans="1:23" x14ac:dyDescent="0.2">
      <c r="A510" t="s">
        <v>208</v>
      </c>
      <c r="V510" s="6" t="s">
        <v>43</v>
      </c>
      <c r="W510" s="6" t="s">
        <v>142</v>
      </c>
    </row>
    <row r="511" spans="1:23" x14ac:dyDescent="0.2">
      <c r="A511" t="s">
        <v>211</v>
      </c>
      <c r="V511" s="6" t="s">
        <v>4834</v>
      </c>
      <c r="W511" s="6" t="s">
        <v>883</v>
      </c>
    </row>
    <row r="512" spans="1:23" x14ac:dyDescent="0.2">
      <c r="A512" t="s">
        <v>2526</v>
      </c>
      <c r="V512" s="6" t="s">
        <v>43</v>
      </c>
      <c r="W512" s="6" t="s">
        <v>142</v>
      </c>
    </row>
    <row r="513" spans="1:23" x14ac:dyDescent="0.2">
      <c r="A513" t="s">
        <v>4575</v>
      </c>
      <c r="V513" s="6" t="s">
        <v>6744</v>
      </c>
      <c r="W513" s="6" t="s">
        <v>6757</v>
      </c>
    </row>
    <row r="514" spans="1:23" x14ac:dyDescent="0.2">
      <c r="A514" t="s">
        <v>2458</v>
      </c>
      <c r="V514" s="6" t="s">
        <v>4751</v>
      </c>
      <c r="W514" s="6" t="s">
        <v>590</v>
      </c>
    </row>
    <row r="515" spans="1:23" x14ac:dyDescent="0.2">
      <c r="A515" t="s">
        <v>474</v>
      </c>
      <c r="V515" s="6" t="s">
        <v>6744</v>
      </c>
      <c r="W515" s="6" t="s">
        <v>6757</v>
      </c>
    </row>
    <row r="516" spans="1:23" x14ac:dyDescent="0.2">
      <c r="A516" t="s">
        <v>2590</v>
      </c>
      <c r="V516" s="6" t="s">
        <v>6744</v>
      </c>
      <c r="W516" s="6" t="s">
        <v>6757</v>
      </c>
    </row>
    <row r="517" spans="1:23" x14ac:dyDescent="0.2">
      <c r="A517" t="s">
        <v>4576</v>
      </c>
      <c r="V517" s="6" t="s">
        <v>6744</v>
      </c>
      <c r="W517" s="6" t="s">
        <v>6757</v>
      </c>
    </row>
    <row r="518" spans="1:23" x14ac:dyDescent="0.2">
      <c r="A518" t="s">
        <v>999</v>
      </c>
      <c r="V518" s="6" t="s">
        <v>43</v>
      </c>
      <c r="W518" s="6" t="s">
        <v>112</v>
      </c>
    </row>
    <row r="519" spans="1:23" x14ac:dyDescent="0.2">
      <c r="A519" t="s">
        <v>3106</v>
      </c>
      <c r="V519" s="6" t="s">
        <v>6744</v>
      </c>
      <c r="W519" s="6" t="s">
        <v>6757</v>
      </c>
    </row>
    <row r="520" spans="1:23" x14ac:dyDescent="0.2">
      <c r="A520" t="s">
        <v>2761</v>
      </c>
      <c r="V520" s="6" t="s">
        <v>6744</v>
      </c>
      <c r="W520" s="6" t="s">
        <v>6757</v>
      </c>
    </row>
    <row r="521" spans="1:23" x14ac:dyDescent="0.2">
      <c r="A521" t="s">
        <v>2454</v>
      </c>
      <c r="V521" s="6" t="s">
        <v>43</v>
      </c>
      <c r="W521" s="6" t="s">
        <v>112</v>
      </c>
    </row>
    <row r="522" spans="1:23" x14ac:dyDescent="0.2">
      <c r="A522" t="s">
        <v>3023</v>
      </c>
      <c r="V522" s="6" t="s">
        <v>5416</v>
      </c>
      <c r="W522" s="6" t="s">
        <v>3779</v>
      </c>
    </row>
    <row r="523" spans="1:23" x14ac:dyDescent="0.2">
      <c r="A523" t="s">
        <v>1345</v>
      </c>
      <c r="V523" s="6" t="s">
        <v>5296</v>
      </c>
      <c r="W523" s="6" t="s">
        <v>2662</v>
      </c>
    </row>
    <row r="524" spans="1:23" x14ac:dyDescent="0.2">
      <c r="A524" t="s">
        <v>3016</v>
      </c>
      <c r="V524" s="6" t="s">
        <v>5296</v>
      </c>
      <c r="W524" s="6" t="s">
        <v>2662</v>
      </c>
    </row>
    <row r="525" spans="1:23" x14ac:dyDescent="0.2">
      <c r="A525" t="s">
        <v>3129</v>
      </c>
      <c r="V525" s="6" t="s">
        <v>43</v>
      </c>
      <c r="W525" s="6" t="s">
        <v>112</v>
      </c>
    </row>
    <row r="526" spans="1:23" x14ac:dyDescent="0.2">
      <c r="A526" t="s">
        <v>488</v>
      </c>
      <c r="V526" s="6" t="s">
        <v>6655</v>
      </c>
      <c r="W526" s="6" t="s">
        <v>2578</v>
      </c>
    </row>
    <row r="527" spans="1:23" x14ac:dyDescent="0.2">
      <c r="A527" t="s">
        <v>2903</v>
      </c>
      <c r="V527" s="6" t="s">
        <v>6655</v>
      </c>
      <c r="W527" s="6" t="s">
        <v>2578</v>
      </c>
    </row>
    <row r="528" spans="1:23" x14ac:dyDescent="0.2">
      <c r="A528" t="s">
        <v>4577</v>
      </c>
      <c r="V528" s="6" t="s">
        <v>7327</v>
      </c>
      <c r="W528" s="6" t="s">
        <v>2746</v>
      </c>
    </row>
    <row r="529" spans="1:23" x14ac:dyDescent="0.2">
      <c r="A529" t="s">
        <v>3491</v>
      </c>
      <c r="V529" s="6" t="s">
        <v>43</v>
      </c>
      <c r="W529" s="6" t="s">
        <v>112</v>
      </c>
    </row>
    <row r="530" spans="1:23" x14ac:dyDescent="0.2">
      <c r="A530" t="s">
        <v>219</v>
      </c>
      <c r="V530" s="6" t="s">
        <v>43</v>
      </c>
      <c r="W530" s="6" t="s">
        <v>112</v>
      </c>
    </row>
    <row r="531" spans="1:23" x14ac:dyDescent="0.2">
      <c r="A531" t="s">
        <v>223</v>
      </c>
      <c r="V531" s="6" t="s">
        <v>7327</v>
      </c>
      <c r="W531" s="6" t="s">
        <v>2746</v>
      </c>
    </row>
    <row r="532" spans="1:23" x14ac:dyDescent="0.2">
      <c r="A532" t="s">
        <v>3197</v>
      </c>
      <c r="V532" s="6" t="s">
        <v>7331</v>
      </c>
      <c r="W532" s="6" t="s">
        <v>2738</v>
      </c>
    </row>
    <row r="533" spans="1:23" x14ac:dyDescent="0.2">
      <c r="A533" t="s">
        <v>746</v>
      </c>
      <c r="V533" s="6" t="s">
        <v>7331</v>
      </c>
      <c r="W533" s="6" t="s">
        <v>2738</v>
      </c>
    </row>
    <row r="534" spans="1:23" x14ac:dyDescent="0.2">
      <c r="A534" t="s">
        <v>48</v>
      </c>
      <c r="V534" s="6" t="s">
        <v>6906</v>
      </c>
      <c r="W534" s="6" t="s">
        <v>24</v>
      </c>
    </row>
    <row r="535" spans="1:23" x14ac:dyDescent="0.2">
      <c r="A535" t="s">
        <v>2498</v>
      </c>
      <c r="V535" s="6" t="s">
        <v>6906</v>
      </c>
      <c r="W535" s="6" t="s">
        <v>24</v>
      </c>
    </row>
    <row r="536" spans="1:23" x14ac:dyDescent="0.2">
      <c r="A536" t="s">
        <v>4578</v>
      </c>
      <c r="V536" s="6" t="s">
        <v>512</v>
      </c>
      <c r="W536" s="6" t="s">
        <v>7487</v>
      </c>
    </row>
    <row r="537" spans="1:23" x14ac:dyDescent="0.2">
      <c r="A537" t="s">
        <v>226</v>
      </c>
      <c r="V537" s="6" t="s">
        <v>7505</v>
      </c>
      <c r="W537" s="6" t="s">
        <v>1200</v>
      </c>
    </row>
    <row r="538" spans="1:23" x14ac:dyDescent="0.2">
      <c r="A538" t="s">
        <v>55</v>
      </c>
      <c r="V538" s="6" t="s">
        <v>512</v>
      </c>
      <c r="W538" s="6" t="s">
        <v>7487</v>
      </c>
    </row>
    <row r="539" spans="1:23" x14ac:dyDescent="0.2">
      <c r="A539" t="s">
        <v>631</v>
      </c>
      <c r="V539" s="6" t="s">
        <v>5575</v>
      </c>
      <c r="W539" s="6" t="s">
        <v>7530</v>
      </c>
    </row>
    <row r="540" spans="1:23" x14ac:dyDescent="0.2">
      <c r="A540" t="s">
        <v>2456</v>
      </c>
      <c r="V540" s="6" t="s">
        <v>7505</v>
      </c>
      <c r="W540" s="6" t="s">
        <v>1200</v>
      </c>
    </row>
    <row r="541" spans="1:23" x14ac:dyDescent="0.2">
      <c r="A541" t="s">
        <v>4579</v>
      </c>
      <c r="V541" s="6" t="s">
        <v>6639</v>
      </c>
      <c r="W541" s="6" t="s">
        <v>747</v>
      </c>
    </row>
    <row r="542" spans="1:23" x14ac:dyDescent="0.2">
      <c r="A542" t="s">
        <v>307</v>
      </c>
      <c r="V542" s="6" t="s">
        <v>6639</v>
      </c>
      <c r="W542" s="6" t="s">
        <v>747</v>
      </c>
    </row>
    <row r="543" spans="1:23" x14ac:dyDescent="0.2">
      <c r="A543" t="s">
        <v>1167</v>
      </c>
      <c r="V543" s="6" t="s">
        <v>6639</v>
      </c>
      <c r="W543" s="6" t="s">
        <v>1232</v>
      </c>
    </row>
    <row r="544" spans="1:23" x14ac:dyDescent="0.2">
      <c r="A544" t="s">
        <v>62</v>
      </c>
      <c r="V544" s="6" t="s">
        <v>6639</v>
      </c>
      <c r="W544" s="6" t="s">
        <v>1232</v>
      </c>
    </row>
    <row r="545" spans="1:23" x14ac:dyDescent="0.2">
      <c r="A545" t="s">
        <v>1264</v>
      </c>
      <c r="V545" s="6" t="s">
        <v>6639</v>
      </c>
      <c r="W545" s="6" t="s">
        <v>1232</v>
      </c>
    </row>
    <row r="546" spans="1:23" x14ac:dyDescent="0.2">
      <c r="A546" t="s">
        <v>3154</v>
      </c>
      <c r="V546" s="6" t="s">
        <v>6639</v>
      </c>
      <c r="W546" s="6" t="s">
        <v>1232</v>
      </c>
    </row>
    <row r="547" spans="1:23" x14ac:dyDescent="0.2">
      <c r="A547" t="s">
        <v>240</v>
      </c>
      <c r="V547" s="6" t="s">
        <v>4880</v>
      </c>
      <c r="W547" s="6" t="s">
        <v>475</v>
      </c>
    </row>
    <row r="548" spans="1:23" x14ac:dyDescent="0.2">
      <c r="A548" t="s">
        <v>243</v>
      </c>
      <c r="V548" s="6" t="s">
        <v>6639</v>
      </c>
      <c r="W548" s="6" t="s">
        <v>1232</v>
      </c>
    </row>
    <row r="549" spans="1:23" x14ac:dyDescent="0.2">
      <c r="A549" t="s">
        <v>321</v>
      </c>
      <c r="V549" s="6" t="s">
        <v>6639</v>
      </c>
      <c r="W549" s="6" t="s">
        <v>1232</v>
      </c>
    </row>
    <row r="550" spans="1:23" x14ac:dyDescent="0.2">
      <c r="A550" t="s">
        <v>2175</v>
      </c>
      <c r="V550" s="6" t="s">
        <v>6639</v>
      </c>
      <c r="W550" s="6" t="s">
        <v>1232</v>
      </c>
    </row>
    <row r="551" spans="1:23" x14ac:dyDescent="0.2">
      <c r="A551" t="s">
        <v>246</v>
      </c>
      <c r="V551" s="6" t="s">
        <v>6639</v>
      </c>
      <c r="W551" s="6" t="s">
        <v>1232</v>
      </c>
    </row>
    <row r="552" spans="1:23" x14ac:dyDescent="0.2">
      <c r="A552" t="s">
        <v>251</v>
      </c>
      <c r="V552" s="6" t="s">
        <v>6639</v>
      </c>
      <c r="W552" s="6" t="s">
        <v>1232</v>
      </c>
    </row>
    <row r="553" spans="1:23" x14ac:dyDescent="0.2">
      <c r="A553" t="s">
        <v>255</v>
      </c>
      <c r="V553" s="6" t="s">
        <v>6639</v>
      </c>
      <c r="W553" s="6" t="s">
        <v>1232</v>
      </c>
    </row>
    <row r="554" spans="1:23" x14ac:dyDescent="0.2">
      <c r="A554" t="s">
        <v>650</v>
      </c>
      <c r="V554" s="6" t="s">
        <v>6639</v>
      </c>
      <c r="W554" s="6" t="s">
        <v>1232</v>
      </c>
    </row>
    <row r="555" spans="1:23" x14ac:dyDescent="0.2">
      <c r="A555" t="s">
        <v>2081</v>
      </c>
      <c r="V555" s="6" t="s">
        <v>6639</v>
      </c>
      <c r="W555" s="6" t="s">
        <v>1232</v>
      </c>
    </row>
    <row r="556" spans="1:23" x14ac:dyDescent="0.2">
      <c r="A556" t="s">
        <v>4580</v>
      </c>
      <c r="V556" s="6" t="s">
        <v>6639</v>
      </c>
      <c r="W556" s="6" t="s">
        <v>1232</v>
      </c>
    </row>
    <row r="557" spans="1:23" x14ac:dyDescent="0.2">
      <c r="A557" t="s">
        <v>3115</v>
      </c>
      <c r="V557" s="6" t="s">
        <v>6639</v>
      </c>
      <c r="W557" s="6" t="s">
        <v>1232</v>
      </c>
    </row>
    <row r="558" spans="1:23" x14ac:dyDescent="0.2">
      <c r="A558" t="s">
        <v>1010</v>
      </c>
      <c r="V558" s="6" t="s">
        <v>7327</v>
      </c>
      <c r="W558" s="6" t="s">
        <v>2746</v>
      </c>
    </row>
    <row r="559" spans="1:23" x14ac:dyDescent="0.2">
      <c r="A559" t="s">
        <v>3097</v>
      </c>
      <c r="V559" s="6" t="s">
        <v>7327</v>
      </c>
      <c r="W559" s="6" t="s">
        <v>2746</v>
      </c>
    </row>
    <row r="560" spans="1:23" x14ac:dyDescent="0.2">
      <c r="A560" t="s">
        <v>155</v>
      </c>
      <c r="V560" s="6" t="s">
        <v>7331</v>
      </c>
      <c r="W560" s="6" t="s">
        <v>2738</v>
      </c>
    </row>
    <row r="561" spans="1:23" x14ac:dyDescent="0.2">
      <c r="A561" t="s">
        <v>844</v>
      </c>
      <c r="V561" s="6" t="s">
        <v>7331</v>
      </c>
      <c r="W561" s="6" t="s">
        <v>2738</v>
      </c>
    </row>
    <row r="562" spans="1:23" x14ac:dyDescent="0.2">
      <c r="A562" t="s">
        <v>848</v>
      </c>
      <c r="V562" s="6" t="s">
        <v>6655</v>
      </c>
      <c r="W562" s="6" t="s">
        <v>2578</v>
      </c>
    </row>
    <row r="563" spans="1:23" x14ac:dyDescent="0.2">
      <c r="A563" t="s">
        <v>761</v>
      </c>
      <c r="V563" s="6" t="s">
        <v>6655</v>
      </c>
      <c r="W563" s="6" t="s">
        <v>2578</v>
      </c>
    </row>
    <row r="564" spans="1:23" x14ac:dyDescent="0.2">
      <c r="A564" t="s">
        <v>854</v>
      </c>
      <c r="V564" s="6" t="s">
        <v>6655</v>
      </c>
      <c r="W564" s="6" t="s">
        <v>2578</v>
      </c>
    </row>
    <row r="565" spans="1:23" x14ac:dyDescent="0.2">
      <c r="A565" t="s">
        <v>1199</v>
      </c>
      <c r="V565" s="6" t="s">
        <v>7609</v>
      </c>
      <c r="W565" s="6" t="s">
        <v>220</v>
      </c>
    </row>
    <row r="566" spans="1:23" x14ac:dyDescent="0.2">
      <c r="A566" t="s">
        <v>333</v>
      </c>
      <c r="V566" s="6" t="s">
        <v>7623</v>
      </c>
      <c r="W566" s="6" t="s">
        <v>4073</v>
      </c>
    </row>
    <row r="567" spans="1:23" x14ac:dyDescent="0.2">
      <c r="A567" t="s">
        <v>259</v>
      </c>
      <c r="V567" s="6" t="s">
        <v>7609</v>
      </c>
      <c r="W567" s="6" t="s">
        <v>220</v>
      </c>
    </row>
    <row r="568" spans="1:23" x14ac:dyDescent="0.2">
      <c r="A568" t="s">
        <v>266</v>
      </c>
      <c r="V568" s="6" t="s">
        <v>7623</v>
      </c>
      <c r="W568" s="6" t="s">
        <v>4073</v>
      </c>
    </row>
    <row r="569" spans="1:23" x14ac:dyDescent="0.2">
      <c r="A569" t="s">
        <v>3138</v>
      </c>
      <c r="V569" s="6" t="s">
        <v>512</v>
      </c>
      <c r="W569" s="6" t="s">
        <v>511</v>
      </c>
    </row>
    <row r="570" spans="1:23" x14ac:dyDescent="0.2">
      <c r="A570" t="s">
        <v>76</v>
      </c>
      <c r="V570" s="6" t="s">
        <v>512</v>
      </c>
      <c r="W570" s="6" t="s">
        <v>511</v>
      </c>
    </row>
    <row r="571" spans="1:23" x14ac:dyDescent="0.2">
      <c r="A571" t="s">
        <v>274</v>
      </c>
      <c r="V571" s="6" t="s">
        <v>7623</v>
      </c>
      <c r="W571" s="6" t="s">
        <v>308</v>
      </c>
    </row>
    <row r="572" spans="1:23" x14ac:dyDescent="0.2">
      <c r="A572" t="s">
        <v>278</v>
      </c>
      <c r="V572" s="6" t="s">
        <v>7623</v>
      </c>
      <c r="W572" s="6" t="s">
        <v>308</v>
      </c>
    </row>
    <row r="573" spans="1:23" x14ac:dyDescent="0.2">
      <c r="A573" t="s">
        <v>1849</v>
      </c>
      <c r="V573" s="6" t="s">
        <v>7623</v>
      </c>
      <c r="W573" s="6" t="s">
        <v>308</v>
      </c>
    </row>
    <row r="574" spans="1:23" x14ac:dyDescent="0.2">
      <c r="A574" t="s">
        <v>2427</v>
      </c>
      <c r="V574" s="6" t="s">
        <v>7623</v>
      </c>
      <c r="W574" s="6" t="s">
        <v>308</v>
      </c>
    </row>
    <row r="575" spans="1:23" x14ac:dyDescent="0.2">
      <c r="A575" t="s">
        <v>4581</v>
      </c>
      <c r="V575" s="6" t="s">
        <v>7609</v>
      </c>
      <c r="W575" s="6" t="s">
        <v>220</v>
      </c>
    </row>
    <row r="576" spans="1:23" x14ac:dyDescent="0.2">
      <c r="A576" t="s">
        <v>2426</v>
      </c>
      <c r="V576" s="6" t="s">
        <v>512</v>
      </c>
      <c r="W576" s="6" t="s">
        <v>7487</v>
      </c>
    </row>
    <row r="577" spans="1:23" x14ac:dyDescent="0.2">
      <c r="A577" t="s">
        <v>347</v>
      </c>
      <c r="V577" s="6" t="s">
        <v>512</v>
      </c>
      <c r="W577" s="6" t="s">
        <v>7487</v>
      </c>
    </row>
    <row r="578" spans="1:23" x14ac:dyDescent="0.2">
      <c r="A578" t="s">
        <v>82</v>
      </c>
      <c r="V578" s="6" t="s">
        <v>43</v>
      </c>
      <c r="W578" s="6" t="s">
        <v>112</v>
      </c>
    </row>
    <row r="579" spans="1:23" x14ac:dyDescent="0.2">
      <c r="A579" t="s">
        <v>3499</v>
      </c>
      <c r="V579" s="6" t="s">
        <v>43</v>
      </c>
      <c r="W579" s="6" t="s">
        <v>112</v>
      </c>
    </row>
    <row r="580" spans="1:23" x14ac:dyDescent="0.2">
      <c r="A580" t="s">
        <v>22</v>
      </c>
      <c r="V580" s="6" t="s">
        <v>43</v>
      </c>
      <c r="W580" s="6" t="s">
        <v>112</v>
      </c>
    </row>
    <row r="581" spans="1:23" x14ac:dyDescent="0.2">
      <c r="A581" t="s">
        <v>1752</v>
      </c>
      <c r="V581" s="6" t="s">
        <v>43</v>
      </c>
      <c r="W581" s="6" t="s">
        <v>142</v>
      </c>
    </row>
    <row r="582" spans="1:23" x14ac:dyDescent="0.2">
      <c r="A582" t="s">
        <v>1556</v>
      </c>
      <c r="V582" s="6" t="s">
        <v>49</v>
      </c>
      <c r="W582" s="6" t="s">
        <v>7798</v>
      </c>
    </row>
    <row r="583" spans="1:23" x14ac:dyDescent="0.2">
      <c r="A583" t="s">
        <v>2383</v>
      </c>
      <c r="V583" s="6" t="s">
        <v>149</v>
      </c>
      <c r="W583" s="6" t="s">
        <v>195</v>
      </c>
    </row>
    <row r="584" spans="1:23" x14ac:dyDescent="0.2">
      <c r="V584" s="6" t="s">
        <v>149</v>
      </c>
      <c r="W584" s="6" t="s">
        <v>195</v>
      </c>
    </row>
    <row r="585" spans="1:23" x14ac:dyDescent="0.2">
      <c r="V585" s="6" t="s">
        <v>149</v>
      </c>
      <c r="W585" s="6" t="s">
        <v>195</v>
      </c>
    </row>
    <row r="586" spans="1:23" x14ac:dyDescent="0.2">
      <c r="V586" s="6" t="s">
        <v>149</v>
      </c>
      <c r="W586" s="6" t="s">
        <v>195</v>
      </c>
    </row>
    <row r="587" spans="1:23" x14ac:dyDescent="0.2">
      <c r="V587" s="6" t="s">
        <v>149</v>
      </c>
      <c r="W587" s="6" t="s">
        <v>195</v>
      </c>
    </row>
    <row r="588" spans="1:23" x14ac:dyDescent="0.2">
      <c r="V588" s="6" t="s">
        <v>149</v>
      </c>
      <c r="W588" s="6" t="s">
        <v>195</v>
      </c>
    </row>
    <row r="589" spans="1:23" x14ac:dyDescent="0.2">
      <c r="V589" s="6" t="s">
        <v>43</v>
      </c>
      <c r="W589" s="6" t="s">
        <v>112</v>
      </c>
    </row>
    <row r="590" spans="1:23" x14ac:dyDescent="0.2">
      <c r="V590" s="6" t="s">
        <v>43</v>
      </c>
      <c r="W590" s="6" t="s">
        <v>112</v>
      </c>
    </row>
    <row r="591" spans="1:23" x14ac:dyDescent="0.2">
      <c r="V591" s="35" t="s">
        <v>7856</v>
      </c>
      <c r="W591" s="6" t="s">
        <v>3672</v>
      </c>
    </row>
    <row r="592" spans="1:23" x14ac:dyDescent="0.2">
      <c r="V592" s="35" t="s">
        <v>7856</v>
      </c>
      <c r="W592" s="6" t="s">
        <v>4517</v>
      </c>
    </row>
    <row r="593" spans="22:23" x14ac:dyDescent="0.2">
      <c r="V593" s="35" t="s">
        <v>7856</v>
      </c>
      <c r="W593" s="6" t="s">
        <v>4517</v>
      </c>
    </row>
    <row r="594" spans="22:23" x14ac:dyDescent="0.2">
      <c r="V594" s="35" t="s">
        <v>7861</v>
      </c>
      <c r="W594" s="6" t="s">
        <v>7862</v>
      </c>
    </row>
    <row r="595" spans="22:23" x14ac:dyDescent="0.2">
      <c r="V595" s="6" t="s">
        <v>7865</v>
      </c>
      <c r="W595" s="6" t="s">
        <v>455</v>
      </c>
    </row>
    <row r="596" spans="22:23" x14ac:dyDescent="0.2">
      <c r="V596" s="41" t="s">
        <v>7865</v>
      </c>
      <c r="W596" s="42" t="s">
        <v>1770</v>
      </c>
    </row>
    <row r="597" spans="22:23" x14ac:dyDescent="0.2">
      <c r="V597" s="35" t="s">
        <v>7867</v>
      </c>
      <c r="W597" s="6" t="s">
        <v>4521</v>
      </c>
    </row>
    <row r="598" spans="22:23" x14ac:dyDescent="0.2">
      <c r="V598" s="6" t="s">
        <v>7869</v>
      </c>
      <c r="W598" s="45" t="s">
        <v>1819</v>
      </c>
    </row>
    <row r="599" spans="22:23" x14ac:dyDescent="0.2">
      <c r="V599" s="6" t="s">
        <v>7869</v>
      </c>
      <c r="W599" s="45" t="s">
        <v>1819</v>
      </c>
    </row>
    <row r="600" spans="22:23" x14ac:dyDescent="0.2">
      <c r="V600" s="35" t="s">
        <v>7869</v>
      </c>
      <c r="W600" s="6" t="s">
        <v>1819</v>
      </c>
    </row>
    <row r="601" spans="22:23" x14ac:dyDescent="0.2">
      <c r="V601" s="35" t="s">
        <v>7869</v>
      </c>
      <c r="W601" s="6" t="s">
        <v>7874</v>
      </c>
    </row>
    <row r="602" spans="22:23" x14ac:dyDescent="0.2">
      <c r="V602" s="35" t="s">
        <v>611</v>
      </c>
      <c r="W602" s="6" t="s">
        <v>4515</v>
      </c>
    </row>
    <row r="603" spans="22:23" x14ac:dyDescent="0.2">
      <c r="V603" s="35" t="s">
        <v>611</v>
      </c>
      <c r="W603" s="6" t="s">
        <v>4515</v>
      </c>
    </row>
    <row r="604" spans="22:23" x14ac:dyDescent="0.2">
      <c r="V604" s="35" t="s">
        <v>7876</v>
      </c>
      <c r="W604" s="6" t="s">
        <v>4523</v>
      </c>
    </row>
    <row r="605" spans="22:23" x14ac:dyDescent="0.2">
      <c r="V605" s="35" t="s">
        <v>7879</v>
      </c>
      <c r="W605" s="6" t="s">
        <v>4524</v>
      </c>
    </row>
    <row r="606" spans="22:23" x14ac:dyDescent="0.2">
      <c r="V606" s="35" t="s">
        <v>4488</v>
      </c>
      <c r="W606" s="6" t="s">
        <v>950</v>
      </c>
    </row>
    <row r="607" spans="22:23" x14ac:dyDescent="0.2">
      <c r="V607" s="35" t="s">
        <v>4488</v>
      </c>
      <c r="W607" s="6" t="s">
        <v>950</v>
      </c>
    </row>
    <row r="608" spans="22:23" x14ac:dyDescent="0.2">
      <c r="V608" s="35" t="s">
        <v>4488</v>
      </c>
      <c r="W608" s="6" t="s">
        <v>1522</v>
      </c>
    </row>
    <row r="609" spans="22:23" x14ac:dyDescent="0.2">
      <c r="V609" s="50" t="s">
        <v>4488</v>
      </c>
      <c r="W609" s="6" t="s">
        <v>7887</v>
      </c>
    </row>
    <row r="610" spans="22:23" x14ac:dyDescent="0.2">
      <c r="V610" s="6" t="s">
        <v>4488</v>
      </c>
      <c r="W610" s="6" t="s">
        <v>459</v>
      </c>
    </row>
    <row r="611" spans="22:23" x14ac:dyDescent="0.2">
      <c r="V611" s="35" t="s">
        <v>4488</v>
      </c>
      <c r="W611" s="6" t="s">
        <v>1522</v>
      </c>
    </row>
    <row r="612" spans="22:23" x14ac:dyDescent="0.2">
      <c r="V612" s="35" t="s">
        <v>4488</v>
      </c>
      <c r="W612" s="6" t="s">
        <v>950</v>
      </c>
    </row>
    <row r="613" spans="22:23" x14ac:dyDescent="0.2">
      <c r="V613" s="6" t="s">
        <v>4488</v>
      </c>
      <c r="W613" s="6" t="s">
        <v>459</v>
      </c>
    </row>
    <row r="614" spans="22:23" x14ac:dyDescent="0.2">
      <c r="V614" s="35" t="s">
        <v>7890</v>
      </c>
      <c r="W614" s="6" t="s">
        <v>466</v>
      </c>
    </row>
    <row r="615" spans="22:23" x14ac:dyDescent="0.2">
      <c r="V615" s="6" t="s">
        <v>4712</v>
      </c>
      <c r="W615" s="6" t="s">
        <v>7894</v>
      </c>
    </row>
    <row r="616" spans="22:23" x14ac:dyDescent="0.2">
      <c r="V616" s="6" t="s">
        <v>7904</v>
      </c>
      <c r="W616" s="6" t="s">
        <v>632</v>
      </c>
    </row>
    <row r="617" spans="22:23" x14ac:dyDescent="0.2">
      <c r="V617" s="6" t="s">
        <v>7910</v>
      </c>
      <c r="W617" s="6" t="s">
        <v>1678</v>
      </c>
    </row>
    <row r="618" spans="22:23" x14ac:dyDescent="0.2">
      <c r="V618" s="6" t="s">
        <v>232</v>
      </c>
      <c r="W618" s="6" t="s">
        <v>1744</v>
      </c>
    </row>
    <row r="619" spans="22:23" x14ac:dyDescent="0.2">
      <c r="V619" s="6" t="s">
        <v>7925</v>
      </c>
      <c r="W619" s="6" t="s">
        <v>1802</v>
      </c>
    </row>
    <row r="620" spans="22:23" x14ac:dyDescent="0.2">
      <c r="V620" s="6" t="s">
        <v>4704</v>
      </c>
      <c r="W620" s="6" t="s">
        <v>2782</v>
      </c>
    </row>
    <row r="621" spans="22:23" x14ac:dyDescent="0.2">
      <c r="V621" s="6" t="s">
        <v>4704</v>
      </c>
      <c r="W621" s="6" t="s">
        <v>615</v>
      </c>
    </row>
    <row r="622" spans="22:23" x14ac:dyDescent="0.2">
      <c r="V622" s="6" t="s">
        <v>4716</v>
      </c>
      <c r="W622" s="6" t="s">
        <v>1120</v>
      </c>
    </row>
    <row r="623" spans="22:23" x14ac:dyDescent="0.2">
      <c r="V623" s="6" t="s">
        <v>43</v>
      </c>
      <c r="W623" s="6" t="s">
        <v>651</v>
      </c>
    </row>
    <row r="624" spans="22:23" x14ac:dyDescent="0.2">
      <c r="V624" s="6" t="s">
        <v>4766</v>
      </c>
      <c r="W624" s="6" t="s">
        <v>4767</v>
      </c>
    </row>
    <row r="625" spans="22:23" x14ac:dyDescent="0.2">
      <c r="V625" s="6" t="s">
        <v>7869</v>
      </c>
      <c r="W625" s="45" t="s">
        <v>1819</v>
      </c>
    </row>
    <row r="626" spans="22:23" x14ac:dyDescent="0.2">
      <c r="V626" s="6" t="s">
        <v>7609</v>
      </c>
      <c r="W626" s="6" t="s">
        <v>220</v>
      </c>
    </row>
    <row r="627" spans="22:23" x14ac:dyDescent="0.2">
      <c r="V627" s="6" t="s">
        <v>5281</v>
      </c>
      <c r="W627" s="6" t="s">
        <v>1976</v>
      </c>
    </row>
    <row r="628" spans="22:23" x14ac:dyDescent="0.2">
      <c r="V628" s="6" t="s">
        <v>4766</v>
      </c>
      <c r="W628" s="6" t="s">
        <v>4767</v>
      </c>
    </row>
    <row r="629" spans="22:23" x14ac:dyDescent="0.2">
      <c r="V629" s="6" t="s">
        <v>4778</v>
      </c>
      <c r="W629" s="6" t="s">
        <v>2176</v>
      </c>
    </row>
    <row r="630" spans="22:23" x14ac:dyDescent="0.2">
      <c r="V630" s="6" t="s">
        <v>7925</v>
      </c>
      <c r="W630" s="6" t="s">
        <v>1802</v>
      </c>
    </row>
    <row r="631" spans="22:23" x14ac:dyDescent="0.2">
      <c r="V631" s="6" t="s">
        <v>43</v>
      </c>
      <c r="W631" s="6" t="s">
        <v>5065</v>
      </c>
    </row>
    <row r="632" spans="22:23" x14ac:dyDescent="0.2">
      <c r="V632" s="6" t="s">
        <v>4880</v>
      </c>
      <c r="W632" s="6" t="s">
        <v>475</v>
      </c>
    </row>
    <row r="633" spans="22:23" x14ac:dyDescent="0.2">
      <c r="V633" s="6" t="s">
        <v>4880</v>
      </c>
      <c r="W633" s="6" t="s">
        <v>475</v>
      </c>
    </row>
    <row r="634" spans="22:23" x14ac:dyDescent="0.2">
      <c r="V634" s="6" t="s">
        <v>4880</v>
      </c>
      <c r="W634" s="6" t="s">
        <v>475</v>
      </c>
    </row>
    <row r="635" spans="22:23" x14ac:dyDescent="0.2">
      <c r="V635" s="6" t="s">
        <v>4880</v>
      </c>
      <c r="W635" s="6" t="s">
        <v>475</v>
      </c>
    </row>
    <row r="636" spans="22:23" x14ac:dyDescent="0.2">
      <c r="V636" s="6" t="s">
        <v>43</v>
      </c>
      <c r="W636" s="6" t="s">
        <v>5065</v>
      </c>
    </row>
    <row r="637" spans="22:23" x14ac:dyDescent="0.2">
      <c r="V637" s="6" t="s">
        <v>4880</v>
      </c>
      <c r="W637" s="6" t="s">
        <v>475</v>
      </c>
    </row>
    <row r="638" spans="22:23" x14ac:dyDescent="0.2">
      <c r="V638" s="6" t="s">
        <v>4880</v>
      </c>
      <c r="W638" s="6" t="s">
        <v>475</v>
      </c>
    </row>
    <row r="639" spans="22:23" x14ac:dyDescent="0.2">
      <c r="V639" s="6" t="s">
        <v>5433</v>
      </c>
      <c r="W639" s="6" t="s">
        <v>5434</v>
      </c>
    </row>
    <row r="640" spans="22:23" x14ac:dyDescent="0.2">
      <c r="V640" s="6" t="s">
        <v>7977</v>
      </c>
      <c r="W640" s="6" t="s">
        <v>2791</v>
      </c>
    </row>
    <row r="641" spans="22:23" x14ac:dyDescent="0.2">
      <c r="V641" s="6" t="s">
        <v>5433</v>
      </c>
      <c r="W641" s="6" t="s">
        <v>5434</v>
      </c>
    </row>
    <row r="642" spans="22:23" x14ac:dyDescent="0.2">
      <c r="V642" s="6" t="s">
        <v>7977</v>
      </c>
      <c r="W642" s="6" t="s">
        <v>2791</v>
      </c>
    </row>
    <row r="643" spans="22:23" x14ac:dyDescent="0.2">
      <c r="V643" s="6" t="s">
        <v>4704</v>
      </c>
      <c r="W643" s="6" t="s">
        <v>615</v>
      </c>
    </row>
    <row r="644" spans="22:23" x14ac:dyDescent="0.2">
      <c r="V644" s="6" t="s">
        <v>4707</v>
      </c>
      <c r="W644" s="6" t="s">
        <v>1612</v>
      </c>
    </row>
    <row r="645" spans="22:23" x14ac:dyDescent="0.2">
      <c r="V645" s="6" t="s">
        <v>232</v>
      </c>
      <c r="W645" s="6" t="s">
        <v>1744</v>
      </c>
    </row>
    <row r="646" spans="22:23" x14ac:dyDescent="0.2">
      <c r="V646" s="6" t="s">
        <v>4712</v>
      </c>
      <c r="W646" s="6" t="s">
        <v>244</v>
      </c>
    </row>
    <row r="647" spans="22:23" x14ac:dyDescent="0.2">
      <c r="V647" s="6" t="s">
        <v>4716</v>
      </c>
      <c r="W647" s="6" t="s">
        <v>247</v>
      </c>
    </row>
    <row r="648" spans="22:23" x14ac:dyDescent="0.2">
      <c r="V648" s="6" t="s">
        <v>4716</v>
      </c>
      <c r="W648" s="6" t="s">
        <v>4720</v>
      </c>
    </row>
    <row r="649" spans="22:23" x14ac:dyDescent="0.2">
      <c r="V649" s="6" t="s">
        <v>4716</v>
      </c>
      <c r="W649" s="6" t="s">
        <v>4723</v>
      </c>
    </row>
    <row r="650" spans="22:23" x14ac:dyDescent="0.2">
      <c r="V650" s="6" t="s">
        <v>4698</v>
      </c>
      <c r="W650" s="6" t="s">
        <v>7987</v>
      </c>
    </row>
    <row r="651" spans="22:23" x14ac:dyDescent="0.2">
      <c r="V651" s="6" t="s">
        <v>4698</v>
      </c>
      <c r="W651" s="6" t="s">
        <v>7987</v>
      </c>
    </row>
    <row r="652" spans="22:23" x14ac:dyDescent="0.2">
      <c r="V652" s="6" t="s">
        <v>7990</v>
      </c>
      <c r="W652" s="6" t="s">
        <v>1155</v>
      </c>
    </row>
    <row r="653" spans="22:23" x14ac:dyDescent="0.2">
      <c r="V653" s="6" t="s">
        <v>7990</v>
      </c>
      <c r="W653" s="6" t="s">
        <v>1155</v>
      </c>
    </row>
    <row r="654" spans="22:23" x14ac:dyDescent="0.2">
      <c r="V654" s="6" t="s">
        <v>4716</v>
      </c>
      <c r="W654" s="6" t="s">
        <v>1120</v>
      </c>
    </row>
    <row r="655" spans="22:23" x14ac:dyDescent="0.2">
      <c r="V655" s="6" t="s">
        <v>7931</v>
      </c>
      <c r="W655" s="6" t="s">
        <v>7994</v>
      </c>
    </row>
    <row r="656" spans="22:23" x14ac:dyDescent="0.2">
      <c r="V656" s="6" t="s">
        <v>7904</v>
      </c>
      <c r="W656" s="6" t="s">
        <v>632</v>
      </c>
    </row>
    <row r="657" spans="22:23" x14ac:dyDescent="0.2">
      <c r="V657" s="6" t="s">
        <v>2810</v>
      </c>
      <c r="W657" s="6" t="s">
        <v>8000</v>
      </c>
    </row>
    <row r="658" spans="22:23" x14ac:dyDescent="0.2">
      <c r="V658" s="6" t="s">
        <v>2810</v>
      </c>
      <c r="W658" s="6" t="s">
        <v>8000</v>
      </c>
    </row>
    <row r="659" spans="22:23" x14ac:dyDescent="0.2">
      <c r="V659" s="6" t="s">
        <v>5433</v>
      </c>
      <c r="W659" s="6" t="s">
        <v>3453</v>
      </c>
    </row>
    <row r="660" spans="22:23" x14ac:dyDescent="0.2">
      <c r="V660" s="6" t="s">
        <v>8016</v>
      </c>
    </row>
    <row r="661" spans="22:23" x14ac:dyDescent="0.2">
      <c r="V661" s="6" t="s">
        <v>5433</v>
      </c>
      <c r="W661" s="6" t="s">
        <v>3453</v>
      </c>
    </row>
    <row r="662" spans="22:23" x14ac:dyDescent="0.2">
      <c r="V662" s="6" t="s">
        <v>5433</v>
      </c>
      <c r="W662" s="6" t="s">
        <v>3453</v>
      </c>
    </row>
    <row r="663" spans="22:23" x14ac:dyDescent="0.2">
      <c r="V663" s="6" t="s">
        <v>5433</v>
      </c>
      <c r="W663" s="6" t="s">
        <v>3612</v>
      </c>
    </row>
    <row r="664" spans="22:23" x14ac:dyDescent="0.2">
      <c r="V664" s="6" t="s">
        <v>43</v>
      </c>
      <c r="W664" s="6" t="s">
        <v>142</v>
      </c>
    </row>
    <row r="665" spans="22:23" x14ac:dyDescent="0.2">
      <c r="V665" s="6" t="s">
        <v>43</v>
      </c>
      <c r="W665" s="6" t="s">
        <v>142</v>
      </c>
    </row>
    <row r="666" spans="22:23" x14ac:dyDescent="0.2">
      <c r="V666" s="6" t="s">
        <v>6906</v>
      </c>
      <c r="W666" s="6" t="s">
        <v>24</v>
      </c>
    </row>
    <row r="667" spans="22:23" x14ac:dyDescent="0.2">
      <c r="V667" s="6" t="s">
        <v>232</v>
      </c>
      <c r="W667" s="6" t="s">
        <v>1744</v>
      </c>
    </row>
    <row r="668" spans="22:23" x14ac:dyDescent="0.2">
      <c r="V668" s="6" t="s">
        <v>149</v>
      </c>
      <c r="W668" s="6" t="s">
        <v>236</v>
      </c>
    </row>
    <row r="669" spans="22:23" x14ac:dyDescent="0.2">
      <c r="V669" s="6" t="s">
        <v>4751</v>
      </c>
      <c r="W669" s="6" t="s">
        <v>5622</v>
      </c>
    </row>
    <row r="670" spans="22:23" x14ac:dyDescent="0.2">
      <c r="V670" s="6" t="s">
        <v>4851</v>
      </c>
      <c r="W670" s="6" t="s">
        <v>5959</v>
      </c>
    </row>
    <row r="671" spans="22:23" x14ac:dyDescent="0.2">
      <c r="V671" s="6" t="s">
        <v>43</v>
      </c>
      <c r="W671" s="6" t="s">
        <v>42</v>
      </c>
    </row>
    <row r="672" spans="22:23" x14ac:dyDescent="0.2">
      <c r="V672" s="6" t="s">
        <v>43</v>
      </c>
      <c r="W672" s="6" t="s">
        <v>83</v>
      </c>
    </row>
    <row r="673" spans="22:23" x14ac:dyDescent="0.2">
      <c r="V673" s="6" t="s">
        <v>149</v>
      </c>
      <c r="W673" s="6" t="s">
        <v>77</v>
      </c>
    </row>
    <row r="674" spans="22:23" x14ac:dyDescent="0.2">
      <c r="V674" s="6" t="s">
        <v>43</v>
      </c>
      <c r="W674" s="6" t="s">
        <v>70</v>
      </c>
    </row>
    <row r="675" spans="22:23" x14ac:dyDescent="0.2">
      <c r="V675" s="6" t="s">
        <v>5199</v>
      </c>
      <c r="W675" s="6" t="s">
        <v>96</v>
      </c>
    </row>
    <row r="676" spans="22:23" x14ac:dyDescent="0.2">
      <c r="V676" s="6" t="s">
        <v>8029</v>
      </c>
      <c r="W676" s="6" t="s">
        <v>91</v>
      </c>
    </row>
    <row r="677" spans="22:23" x14ac:dyDescent="0.2">
      <c r="V677" s="6" t="s">
        <v>8031</v>
      </c>
      <c r="W677" s="6" t="s">
        <v>104</v>
      </c>
    </row>
    <row r="678" spans="22:23" x14ac:dyDescent="0.2">
      <c r="V678" s="6" t="s">
        <v>43</v>
      </c>
      <c r="W678" s="6" t="s">
        <v>112</v>
      </c>
    </row>
    <row r="679" spans="22:23" x14ac:dyDescent="0.2">
      <c r="V679" s="6" t="s">
        <v>4834</v>
      </c>
      <c r="W679" s="6" t="s">
        <v>120</v>
      </c>
    </row>
    <row r="680" spans="22:23" x14ac:dyDescent="0.2">
      <c r="V680" s="6" t="s">
        <v>5709</v>
      </c>
      <c r="W680" s="6" t="s">
        <v>5710</v>
      </c>
    </row>
    <row r="681" spans="22:23" x14ac:dyDescent="0.2">
      <c r="V681" s="6" t="s">
        <v>512</v>
      </c>
      <c r="W681" s="6" t="s">
        <v>127</v>
      </c>
    </row>
    <row r="682" spans="22:23" x14ac:dyDescent="0.2">
      <c r="V682" s="6" t="s">
        <v>43</v>
      </c>
      <c r="W682" s="6" t="s">
        <v>142</v>
      </c>
    </row>
    <row r="683" spans="22:23" x14ac:dyDescent="0.2">
      <c r="V683" s="6" t="s">
        <v>328</v>
      </c>
      <c r="W683" s="6" t="s">
        <v>157</v>
      </c>
    </row>
    <row r="684" spans="22:23" x14ac:dyDescent="0.2">
      <c r="V684" s="6" t="s">
        <v>232</v>
      </c>
      <c r="W684" s="6" t="s">
        <v>1744</v>
      </c>
    </row>
    <row r="685" spans="22:23" x14ac:dyDescent="0.2">
      <c r="V685" s="6" t="s">
        <v>149</v>
      </c>
      <c r="W685" s="6" t="s">
        <v>236</v>
      </c>
    </row>
    <row r="686" spans="22:23" x14ac:dyDescent="0.2">
      <c r="V686" s="6" t="s">
        <v>1558</v>
      </c>
      <c r="W686" s="6" t="s">
        <v>241</v>
      </c>
    </row>
    <row r="687" spans="22:23" x14ac:dyDescent="0.2">
      <c r="V687" s="6" t="s">
        <v>4712</v>
      </c>
      <c r="W687" s="6" t="s">
        <v>244</v>
      </c>
    </row>
    <row r="688" spans="22:23" x14ac:dyDescent="0.2">
      <c r="V688" s="6" t="s">
        <v>4859</v>
      </c>
      <c r="W688" s="6" t="s">
        <v>167</v>
      </c>
    </row>
    <row r="689" spans="22:23" x14ac:dyDescent="0.2">
      <c r="V689" s="6" t="s">
        <v>232</v>
      </c>
      <c r="W689" s="6" t="s">
        <v>1744</v>
      </c>
    </row>
    <row r="690" spans="22:23" x14ac:dyDescent="0.2">
      <c r="V690" s="6" t="s">
        <v>149</v>
      </c>
      <c r="W690" s="6" t="s">
        <v>236</v>
      </c>
    </row>
    <row r="691" spans="22:23" x14ac:dyDescent="0.2">
      <c r="V691" s="6" t="s">
        <v>7146</v>
      </c>
      <c r="W691" s="6" t="s">
        <v>227</v>
      </c>
    </row>
    <row r="692" spans="22:23" x14ac:dyDescent="0.2">
      <c r="V692" s="6" t="s">
        <v>43</v>
      </c>
      <c r="W692" s="6" t="s">
        <v>267</v>
      </c>
    </row>
    <row r="693" spans="22:23" x14ac:dyDescent="0.2">
      <c r="V693" s="6" t="s">
        <v>149</v>
      </c>
      <c r="W693" s="6" t="s">
        <v>275</v>
      </c>
    </row>
    <row r="694" spans="22:23" x14ac:dyDescent="0.2">
      <c r="V694" s="6" t="s">
        <v>328</v>
      </c>
      <c r="W694" s="6" t="s">
        <v>279</v>
      </c>
    </row>
    <row r="695" spans="22:23" x14ac:dyDescent="0.2">
      <c r="V695" s="6" t="s">
        <v>8034</v>
      </c>
      <c r="W695" s="6" t="s">
        <v>163</v>
      </c>
    </row>
    <row r="696" spans="22:23" x14ac:dyDescent="0.2">
      <c r="V696" s="6" t="s">
        <v>5325</v>
      </c>
      <c r="W696" s="6" t="s">
        <v>1828</v>
      </c>
    </row>
    <row r="697" spans="22:23" x14ac:dyDescent="0.2">
      <c r="V697" s="6" t="s">
        <v>8037</v>
      </c>
      <c r="W697" s="6" t="s">
        <v>191</v>
      </c>
    </row>
    <row r="698" spans="22:23" x14ac:dyDescent="0.2">
      <c r="V698" s="6" t="s">
        <v>149</v>
      </c>
      <c r="W698" s="6" t="s">
        <v>195</v>
      </c>
    </row>
    <row r="699" spans="22:23" x14ac:dyDescent="0.2">
      <c r="V699" s="6" t="s">
        <v>4851</v>
      </c>
      <c r="W699" s="6" t="s">
        <v>260</v>
      </c>
    </row>
    <row r="700" spans="22:23" x14ac:dyDescent="0.2">
      <c r="V700" s="6" t="s">
        <v>4704</v>
      </c>
      <c r="W700" s="6" t="s">
        <v>615</v>
      </c>
    </row>
    <row r="701" spans="22:23" x14ac:dyDescent="0.2">
      <c r="V701" s="6" t="s">
        <v>4684</v>
      </c>
      <c r="W701" s="6" t="s">
        <v>204</v>
      </c>
    </row>
    <row r="702" spans="22:23" x14ac:dyDescent="0.2">
      <c r="V702" s="6" t="s">
        <v>4698</v>
      </c>
      <c r="W702" s="6" t="s">
        <v>2339</v>
      </c>
    </row>
    <row r="703" spans="22:23" x14ac:dyDescent="0.2">
      <c r="V703" s="6" t="s">
        <v>4707</v>
      </c>
      <c r="W703" s="6" t="s">
        <v>1612</v>
      </c>
    </row>
    <row r="704" spans="22:23" x14ac:dyDescent="0.2">
      <c r="V704" s="6" t="s">
        <v>5972</v>
      </c>
      <c r="W704" s="6" t="s">
        <v>214</v>
      </c>
    </row>
    <row r="705" spans="22:23" x14ac:dyDescent="0.2">
      <c r="V705" s="6" t="s">
        <v>7609</v>
      </c>
      <c r="W705" s="6" t="s">
        <v>220</v>
      </c>
    </row>
    <row r="706" spans="22:23" x14ac:dyDescent="0.2">
      <c r="V706" s="6" t="s">
        <v>5934</v>
      </c>
      <c r="W706" s="6" t="s">
        <v>179</v>
      </c>
    </row>
    <row r="707" spans="22:23" x14ac:dyDescent="0.2">
      <c r="V707" s="6" t="s">
        <v>4834</v>
      </c>
      <c r="W707" s="6" t="s">
        <v>120</v>
      </c>
    </row>
    <row r="708" spans="22:23" x14ac:dyDescent="0.2">
      <c r="V708" s="6" t="s">
        <v>4851</v>
      </c>
      <c r="W708" s="6" t="s">
        <v>5959</v>
      </c>
    </row>
    <row r="709" spans="22:23" x14ac:dyDescent="0.2">
      <c r="V709" s="6" t="s">
        <v>4716</v>
      </c>
      <c r="W709" s="6" t="s">
        <v>247</v>
      </c>
    </row>
    <row r="710" spans="22:23" x14ac:dyDescent="0.2">
      <c r="V710" s="6" t="s">
        <v>4716</v>
      </c>
      <c r="W710" s="6" t="s">
        <v>4723</v>
      </c>
    </row>
    <row r="711" spans="22:23" x14ac:dyDescent="0.2">
      <c r="V711" s="6" t="s">
        <v>4716</v>
      </c>
      <c r="W711" s="6" t="s">
        <v>4720</v>
      </c>
    </row>
    <row r="712" spans="22:23" x14ac:dyDescent="0.2">
      <c r="V712" s="6" t="s">
        <v>512</v>
      </c>
      <c r="W712" s="6" t="s">
        <v>187</v>
      </c>
    </row>
    <row r="713" spans="22:23" x14ac:dyDescent="0.2">
      <c r="V713" s="6" t="s">
        <v>43</v>
      </c>
      <c r="W713" s="6" t="s">
        <v>42</v>
      </c>
    </row>
    <row r="714" spans="22:23" x14ac:dyDescent="0.2">
      <c r="V714" s="6" t="s">
        <v>149</v>
      </c>
      <c r="W714" s="6" t="s">
        <v>77</v>
      </c>
    </row>
    <row r="715" spans="22:23" x14ac:dyDescent="0.2">
      <c r="V715" s="6" t="s">
        <v>43</v>
      </c>
      <c r="W715" s="6" t="s">
        <v>83</v>
      </c>
    </row>
    <row r="716" spans="22:23" x14ac:dyDescent="0.2">
      <c r="V716" s="6" t="s">
        <v>43</v>
      </c>
      <c r="W716" s="6" t="s">
        <v>70</v>
      </c>
    </row>
    <row r="717" spans="22:23" x14ac:dyDescent="0.2">
      <c r="V717" s="6" t="s">
        <v>149</v>
      </c>
      <c r="W717" s="6" t="s">
        <v>77</v>
      </c>
    </row>
    <row r="718" spans="22:23" x14ac:dyDescent="0.2">
      <c r="V718" s="6" t="s">
        <v>5296</v>
      </c>
      <c r="W718" s="6" t="s">
        <v>2662</v>
      </c>
    </row>
    <row r="719" spans="22:23" x14ac:dyDescent="0.2">
      <c r="V719" s="6" t="s">
        <v>149</v>
      </c>
      <c r="W719" s="6" t="s">
        <v>294</v>
      </c>
    </row>
    <row r="720" spans="22:23" x14ac:dyDescent="0.2">
      <c r="V720" s="6" t="s">
        <v>43</v>
      </c>
      <c r="W720" s="6" t="s">
        <v>2830</v>
      </c>
    </row>
    <row r="721" spans="22:23" x14ac:dyDescent="0.2">
      <c r="V721" s="6" t="s">
        <v>328</v>
      </c>
      <c r="W721" s="6" t="s">
        <v>157</v>
      </c>
    </row>
    <row r="722" spans="22:23" x14ac:dyDescent="0.2">
      <c r="V722" s="6" t="s">
        <v>43</v>
      </c>
      <c r="W722" s="6" t="s">
        <v>142</v>
      </c>
    </row>
    <row r="723" spans="22:23" x14ac:dyDescent="0.2">
      <c r="V723" s="6" t="s">
        <v>43</v>
      </c>
      <c r="W723" s="6" t="s">
        <v>348</v>
      </c>
    </row>
    <row r="724" spans="22:23" x14ac:dyDescent="0.2">
      <c r="V724" s="6" t="s">
        <v>5325</v>
      </c>
      <c r="W724" s="6" t="s">
        <v>1828</v>
      </c>
    </row>
    <row r="725" spans="22:23" x14ac:dyDescent="0.2">
      <c r="V725" s="6" t="s">
        <v>43</v>
      </c>
      <c r="W725" s="6" t="s">
        <v>112</v>
      </c>
    </row>
    <row r="726" spans="22:23" x14ac:dyDescent="0.2">
      <c r="V726" s="6" t="s">
        <v>43</v>
      </c>
      <c r="W726" s="6" t="s">
        <v>267</v>
      </c>
    </row>
    <row r="727" spans="22:23" x14ac:dyDescent="0.2">
      <c r="V727" s="6" t="s">
        <v>149</v>
      </c>
      <c r="W727" s="6" t="s">
        <v>236</v>
      </c>
    </row>
    <row r="728" spans="22:23" x14ac:dyDescent="0.2">
      <c r="V728" s="6" t="s">
        <v>149</v>
      </c>
      <c r="W728" s="6" t="s">
        <v>6246</v>
      </c>
    </row>
    <row r="729" spans="22:23" x14ac:dyDescent="0.2">
      <c r="V729" s="6" t="s">
        <v>7623</v>
      </c>
      <c r="W729" s="6" t="s">
        <v>308</v>
      </c>
    </row>
    <row r="730" spans="22:23" x14ac:dyDescent="0.2">
      <c r="V730" s="6" t="s">
        <v>43</v>
      </c>
      <c r="W730" s="6" t="s">
        <v>400</v>
      </c>
    </row>
    <row r="731" spans="22:23" x14ac:dyDescent="0.2">
      <c r="V731" s="6" t="s">
        <v>149</v>
      </c>
      <c r="W731" s="6" t="s">
        <v>236</v>
      </c>
    </row>
    <row r="732" spans="22:23" x14ac:dyDescent="0.2">
      <c r="V732" s="6" t="s">
        <v>7623</v>
      </c>
      <c r="W732" s="6" t="s">
        <v>308</v>
      </c>
    </row>
    <row r="733" spans="22:23" x14ac:dyDescent="0.2">
      <c r="V733" s="6" t="s">
        <v>43</v>
      </c>
      <c r="W733" s="6" t="s">
        <v>400</v>
      </c>
    </row>
    <row r="734" spans="22:23" x14ac:dyDescent="0.2">
      <c r="V734" s="6" t="s">
        <v>43</v>
      </c>
      <c r="W734" s="6" t="s">
        <v>348</v>
      </c>
    </row>
    <row r="735" spans="22:23" x14ac:dyDescent="0.2">
      <c r="V735" s="6" t="s">
        <v>43</v>
      </c>
      <c r="W735" s="6" t="s">
        <v>112</v>
      </c>
    </row>
    <row r="736" spans="22:23" x14ac:dyDescent="0.2">
      <c r="V736" s="35" t="s">
        <v>4488</v>
      </c>
      <c r="W736" s="6" t="s">
        <v>946</v>
      </c>
    </row>
    <row r="737" spans="22:23" x14ac:dyDescent="0.2">
      <c r="V737" s="6" t="s">
        <v>5575</v>
      </c>
      <c r="W737" s="6" t="s">
        <v>370</v>
      </c>
    </row>
    <row r="738" spans="22:23" x14ac:dyDescent="0.2">
      <c r="V738" s="6" t="s">
        <v>149</v>
      </c>
      <c r="W738" s="6" t="s">
        <v>294</v>
      </c>
    </row>
    <row r="739" spans="22:23" x14ac:dyDescent="0.2">
      <c r="V739" s="6" t="s">
        <v>5296</v>
      </c>
      <c r="W739" s="6" t="s">
        <v>2662</v>
      </c>
    </row>
    <row r="740" spans="22:23" x14ac:dyDescent="0.2">
      <c r="V740" s="6" t="s">
        <v>512</v>
      </c>
      <c r="W740" s="6" t="s">
        <v>187</v>
      </c>
    </row>
    <row r="741" spans="22:23" x14ac:dyDescent="0.2">
      <c r="V741" s="6" t="s">
        <v>5709</v>
      </c>
      <c r="W741" s="6" t="s">
        <v>5710</v>
      </c>
    </row>
    <row r="742" spans="22:23" x14ac:dyDescent="0.2">
      <c r="V742" s="6" t="s">
        <v>5296</v>
      </c>
      <c r="W742" s="6" t="s">
        <v>2662</v>
      </c>
    </row>
    <row r="743" spans="22:23" x14ac:dyDescent="0.2">
      <c r="V743" s="6" t="s">
        <v>512</v>
      </c>
      <c r="W743" s="6" t="s">
        <v>511</v>
      </c>
    </row>
    <row r="744" spans="22:23" x14ac:dyDescent="0.2">
      <c r="V744" s="6" t="s">
        <v>43</v>
      </c>
      <c r="W744" s="6" t="s">
        <v>42</v>
      </c>
    </row>
    <row r="745" spans="22:23" x14ac:dyDescent="0.2">
      <c r="V745" s="6" t="s">
        <v>43</v>
      </c>
      <c r="W745" s="6" t="s">
        <v>70</v>
      </c>
    </row>
    <row r="746" spans="22:23" x14ac:dyDescent="0.2">
      <c r="V746" s="6" t="s">
        <v>4488</v>
      </c>
      <c r="W746" s="6" t="s">
        <v>459</v>
      </c>
    </row>
    <row r="747" spans="22:23" x14ac:dyDescent="0.2">
      <c r="V747" s="6" t="s">
        <v>7865</v>
      </c>
      <c r="W747" s="6" t="s">
        <v>455</v>
      </c>
    </row>
    <row r="748" spans="22:23" x14ac:dyDescent="0.2">
      <c r="V748" s="6" t="s">
        <v>7890</v>
      </c>
      <c r="W748" s="6" t="s">
        <v>466</v>
      </c>
    </row>
    <row r="749" spans="22:23" x14ac:dyDescent="0.2">
      <c r="V749" s="6" t="s">
        <v>4488</v>
      </c>
      <c r="W749" s="6" t="s">
        <v>459</v>
      </c>
    </row>
    <row r="750" spans="22:23" x14ac:dyDescent="0.2">
      <c r="V750" s="6" t="s">
        <v>149</v>
      </c>
      <c r="W750" s="6" t="s">
        <v>294</v>
      </c>
    </row>
    <row r="751" spans="22:23" x14ac:dyDescent="0.2">
      <c r="V751" s="6" t="s">
        <v>512</v>
      </c>
      <c r="W751" s="6" t="s">
        <v>127</v>
      </c>
    </row>
    <row r="752" spans="22:23" x14ac:dyDescent="0.2">
      <c r="V752" s="6" t="s">
        <v>43</v>
      </c>
      <c r="W752" s="6" t="s">
        <v>142</v>
      </c>
    </row>
    <row r="753" spans="22:23" x14ac:dyDescent="0.2">
      <c r="V753" s="6" t="s">
        <v>43</v>
      </c>
      <c r="W753" s="6" t="s">
        <v>2830</v>
      </c>
    </row>
    <row r="754" spans="22:23" x14ac:dyDescent="0.2">
      <c r="V754" s="6" t="s">
        <v>5543</v>
      </c>
      <c r="W754" s="6" t="s">
        <v>481</v>
      </c>
    </row>
    <row r="755" spans="22:23" x14ac:dyDescent="0.2">
      <c r="V755" s="6" t="s">
        <v>5575</v>
      </c>
      <c r="W755" s="6" t="s">
        <v>370</v>
      </c>
    </row>
    <row r="756" spans="22:23" x14ac:dyDescent="0.2">
      <c r="V756" s="6" t="s">
        <v>4880</v>
      </c>
      <c r="W756" s="6" t="s">
        <v>475</v>
      </c>
    </row>
    <row r="757" spans="22:23" x14ac:dyDescent="0.2">
      <c r="V757" s="6" t="s">
        <v>4834</v>
      </c>
      <c r="W757" s="6" t="s">
        <v>883</v>
      </c>
    </row>
    <row r="758" spans="22:23" x14ac:dyDescent="0.2">
      <c r="V758" s="6" t="s">
        <v>512</v>
      </c>
      <c r="W758" s="6" t="s">
        <v>505</v>
      </c>
    </row>
    <row r="759" spans="22:23" x14ac:dyDescent="0.2">
      <c r="V759" s="6" t="s">
        <v>4851</v>
      </c>
      <c r="W759" s="6" t="s">
        <v>260</v>
      </c>
    </row>
    <row r="760" spans="22:23" x14ac:dyDescent="0.2">
      <c r="V760" s="6" t="s">
        <v>43</v>
      </c>
      <c r="W760" s="6" t="s">
        <v>112</v>
      </c>
    </row>
    <row r="761" spans="22:23" x14ac:dyDescent="0.2">
      <c r="V761" s="6" t="s">
        <v>43</v>
      </c>
      <c r="W761" s="6" t="s">
        <v>348</v>
      </c>
    </row>
    <row r="762" spans="22:23" x14ac:dyDescent="0.2">
      <c r="V762" s="6" t="s">
        <v>4778</v>
      </c>
      <c r="W762" s="6" t="s">
        <v>548</v>
      </c>
    </row>
    <row r="763" spans="22:23" x14ac:dyDescent="0.2">
      <c r="V763" s="6" t="s">
        <v>43</v>
      </c>
      <c r="W763" s="6" t="s">
        <v>267</v>
      </c>
    </row>
    <row r="764" spans="22:23" x14ac:dyDescent="0.2">
      <c r="V764" s="6" t="s">
        <v>7623</v>
      </c>
      <c r="W764" s="6" t="s">
        <v>308</v>
      </c>
    </row>
    <row r="765" spans="22:23" x14ac:dyDescent="0.2">
      <c r="V765" s="6" t="s">
        <v>232</v>
      </c>
      <c r="W765" s="6" t="s">
        <v>1744</v>
      </c>
    </row>
    <row r="766" spans="22:23" x14ac:dyDescent="0.2">
      <c r="V766" s="6" t="s">
        <v>4859</v>
      </c>
      <c r="W766" s="6" t="s">
        <v>167</v>
      </c>
    </row>
    <row r="767" spans="22:23" x14ac:dyDescent="0.2">
      <c r="V767" s="6" t="s">
        <v>43</v>
      </c>
      <c r="W767" s="6" t="s">
        <v>400</v>
      </c>
    </row>
    <row r="768" spans="22:23" x14ac:dyDescent="0.2">
      <c r="V768" s="6" t="s">
        <v>7800</v>
      </c>
      <c r="W768" s="6" t="s">
        <v>435</v>
      </c>
    </row>
    <row r="769" spans="22:23" x14ac:dyDescent="0.2">
      <c r="V769" s="6" t="s">
        <v>5934</v>
      </c>
      <c r="W769" s="6" t="s">
        <v>543</v>
      </c>
    </row>
    <row r="770" spans="22:23" x14ac:dyDescent="0.2">
      <c r="V770" s="6" t="s">
        <v>5869</v>
      </c>
      <c r="W770" s="6" t="s">
        <v>424</v>
      </c>
    </row>
    <row r="771" spans="22:23" x14ac:dyDescent="0.2">
      <c r="V771" s="6" t="s">
        <v>8059</v>
      </c>
      <c r="W771" s="6" t="s">
        <v>3121</v>
      </c>
    </row>
    <row r="772" spans="22:23" x14ac:dyDescent="0.2">
      <c r="V772" s="6" t="s">
        <v>4778</v>
      </c>
      <c r="W772" s="6" t="s">
        <v>404</v>
      </c>
    </row>
    <row r="773" spans="22:23" x14ac:dyDescent="0.2">
      <c r="V773" s="6" t="s">
        <v>4778</v>
      </c>
      <c r="W773" s="6" t="s">
        <v>429</v>
      </c>
    </row>
    <row r="774" spans="22:23" x14ac:dyDescent="0.2">
      <c r="V774" s="6" t="s">
        <v>4778</v>
      </c>
      <c r="W774" s="6" t="s">
        <v>566</v>
      </c>
    </row>
    <row r="775" spans="22:23" x14ac:dyDescent="0.2">
      <c r="V775" s="6" t="s">
        <v>4716</v>
      </c>
      <c r="W775" s="6" t="s">
        <v>651</v>
      </c>
    </row>
    <row r="776" spans="22:23" x14ac:dyDescent="0.2">
      <c r="V776" s="6" t="s">
        <v>8066</v>
      </c>
      <c r="W776" s="6" t="s">
        <v>561</v>
      </c>
    </row>
    <row r="777" spans="22:23" x14ac:dyDescent="0.2">
      <c r="V777" s="6" t="s">
        <v>4751</v>
      </c>
      <c r="W777" s="6" t="s">
        <v>590</v>
      </c>
    </row>
    <row r="778" spans="22:23" x14ac:dyDescent="0.2">
      <c r="V778" s="6" t="s">
        <v>8068</v>
      </c>
      <c r="W778" s="6" t="s">
        <v>670</v>
      </c>
    </row>
    <row r="779" spans="22:23" x14ac:dyDescent="0.2">
      <c r="V779" s="6" t="s">
        <v>7925</v>
      </c>
      <c r="W779" s="6" t="s">
        <v>1802</v>
      </c>
    </row>
    <row r="780" spans="22:23" x14ac:dyDescent="0.2">
      <c r="V780" s="6" t="s">
        <v>149</v>
      </c>
      <c r="W780" s="6" t="s">
        <v>322</v>
      </c>
    </row>
    <row r="781" spans="22:23" x14ac:dyDescent="0.2">
      <c r="V781" s="6" t="s">
        <v>8071</v>
      </c>
      <c r="W781" s="6" t="s">
        <v>148</v>
      </c>
    </row>
    <row r="782" spans="22:23" x14ac:dyDescent="0.2">
      <c r="V782" s="6" t="s">
        <v>232</v>
      </c>
      <c r="W782" s="6" t="s">
        <v>1744</v>
      </c>
    </row>
    <row r="783" spans="22:23" x14ac:dyDescent="0.2">
      <c r="V783" s="6" t="s">
        <v>43</v>
      </c>
      <c r="W783" s="6" t="s">
        <v>267</v>
      </c>
    </row>
    <row r="784" spans="22:23" x14ac:dyDescent="0.2">
      <c r="V784" s="6" t="s">
        <v>4778</v>
      </c>
      <c r="W784" s="6" t="s">
        <v>548</v>
      </c>
    </row>
    <row r="785" spans="22:23" x14ac:dyDescent="0.2">
      <c r="V785" s="6" t="s">
        <v>7609</v>
      </c>
      <c r="W785" s="6" t="s">
        <v>112</v>
      </c>
    </row>
    <row r="786" spans="22:23" x14ac:dyDescent="0.2">
      <c r="V786" s="6" t="s">
        <v>7910</v>
      </c>
      <c r="W786" s="6" t="s">
        <v>1678</v>
      </c>
    </row>
    <row r="787" spans="22:23" x14ac:dyDescent="0.2">
      <c r="V787" s="6" t="s">
        <v>6164</v>
      </c>
      <c r="W787" s="6" t="s">
        <v>603</v>
      </c>
    </row>
    <row r="788" spans="22:23" x14ac:dyDescent="0.2">
      <c r="V788" s="6" t="s">
        <v>4704</v>
      </c>
      <c r="W788" s="6" t="s">
        <v>615</v>
      </c>
    </row>
    <row r="789" spans="22:23" x14ac:dyDescent="0.2">
      <c r="V789" s="6" t="s">
        <v>43</v>
      </c>
      <c r="W789" s="6" t="s">
        <v>348</v>
      </c>
    </row>
    <row r="790" spans="22:23" x14ac:dyDescent="0.2">
      <c r="V790" s="6" t="s">
        <v>4880</v>
      </c>
      <c r="W790" s="6" t="s">
        <v>475</v>
      </c>
    </row>
    <row r="791" spans="22:23" x14ac:dyDescent="0.2">
      <c r="V791" s="6" t="s">
        <v>328</v>
      </c>
      <c r="W791" s="6" t="s">
        <v>157</v>
      </c>
    </row>
    <row r="792" spans="22:23" x14ac:dyDescent="0.2">
      <c r="V792" s="6" t="s">
        <v>43</v>
      </c>
      <c r="W792" s="6" t="s">
        <v>142</v>
      </c>
    </row>
    <row r="793" spans="22:23" x14ac:dyDescent="0.2">
      <c r="V793" s="6" t="s">
        <v>43</v>
      </c>
      <c r="W793" s="6" t="s">
        <v>2830</v>
      </c>
    </row>
    <row r="794" spans="22:23" x14ac:dyDescent="0.2">
      <c r="V794" s="6" t="s">
        <v>512</v>
      </c>
      <c r="W794" s="6" t="s">
        <v>127</v>
      </c>
    </row>
    <row r="795" spans="22:23" x14ac:dyDescent="0.2">
      <c r="V795" s="6" t="s">
        <v>4716</v>
      </c>
      <c r="W795" s="6" t="s">
        <v>4723</v>
      </c>
    </row>
    <row r="796" spans="22:23" x14ac:dyDescent="0.2">
      <c r="V796" s="6" t="s">
        <v>4716</v>
      </c>
      <c r="W796" s="6" t="s">
        <v>4720</v>
      </c>
    </row>
    <row r="797" spans="22:23" x14ac:dyDescent="0.2">
      <c r="V797" s="6" t="s">
        <v>4488</v>
      </c>
      <c r="W797" s="6" t="s">
        <v>459</v>
      </c>
    </row>
    <row r="798" spans="22:23" x14ac:dyDescent="0.2">
      <c r="V798" s="6" t="s">
        <v>4488</v>
      </c>
      <c r="W798" s="6" t="s">
        <v>459</v>
      </c>
    </row>
    <row r="799" spans="22:23" x14ac:dyDescent="0.2">
      <c r="V799" s="6" t="s">
        <v>4488</v>
      </c>
      <c r="W799" s="6" t="s">
        <v>459</v>
      </c>
    </row>
    <row r="800" spans="22:23" x14ac:dyDescent="0.2">
      <c r="V800" s="6" t="s">
        <v>6639</v>
      </c>
      <c r="W800" s="6" t="s">
        <v>581</v>
      </c>
    </row>
    <row r="801" spans="22:23" x14ac:dyDescent="0.2">
      <c r="V801" s="6" t="s">
        <v>43</v>
      </c>
      <c r="W801" s="6" t="s">
        <v>42</v>
      </c>
    </row>
    <row r="802" spans="22:23" x14ac:dyDescent="0.2">
      <c r="V802" s="6" t="s">
        <v>5296</v>
      </c>
      <c r="W802" s="6" t="s">
        <v>1335</v>
      </c>
    </row>
    <row r="803" spans="22:23" x14ac:dyDescent="0.2">
      <c r="V803" s="6" t="s">
        <v>7904</v>
      </c>
      <c r="W803" s="6" t="s">
        <v>632</v>
      </c>
    </row>
    <row r="804" spans="22:23" x14ac:dyDescent="0.2">
      <c r="V804" s="6" t="s">
        <v>4712</v>
      </c>
      <c r="W804" s="6" t="s">
        <v>585</v>
      </c>
    </row>
    <row r="805" spans="22:23" x14ac:dyDescent="0.2">
      <c r="V805" s="6" t="s">
        <v>4716</v>
      </c>
      <c r="W805" s="6" t="s">
        <v>1120</v>
      </c>
    </row>
    <row r="806" spans="22:23" x14ac:dyDescent="0.2">
      <c r="V806" s="6" t="s">
        <v>149</v>
      </c>
      <c r="W806" s="6" t="s">
        <v>77</v>
      </c>
    </row>
    <row r="807" spans="22:23" x14ac:dyDescent="0.2">
      <c r="V807" s="6" t="s">
        <v>43</v>
      </c>
      <c r="W807" s="6" t="s">
        <v>83</v>
      </c>
    </row>
    <row r="808" spans="22:23" x14ac:dyDescent="0.2">
      <c r="V808" s="6" t="s">
        <v>7977</v>
      </c>
      <c r="W808" s="6" t="s">
        <v>693</v>
      </c>
    </row>
    <row r="809" spans="22:23" x14ac:dyDescent="0.2">
      <c r="V809" s="6" t="s">
        <v>4716</v>
      </c>
      <c r="W809" s="6" t="s">
        <v>247</v>
      </c>
    </row>
    <row r="810" spans="22:23" x14ac:dyDescent="0.2">
      <c r="V810" s="6" t="s">
        <v>328</v>
      </c>
      <c r="W810" s="6" t="s">
        <v>157</v>
      </c>
    </row>
    <row r="811" spans="22:23" x14ac:dyDescent="0.2">
      <c r="V811" s="6" t="s">
        <v>512</v>
      </c>
      <c r="W811" s="6" t="s">
        <v>127</v>
      </c>
    </row>
    <row r="812" spans="22:23" x14ac:dyDescent="0.2">
      <c r="V812" s="6" t="s">
        <v>5199</v>
      </c>
      <c r="W812" s="6" t="s">
        <v>96</v>
      </c>
    </row>
    <row r="813" spans="22:23" x14ac:dyDescent="0.2">
      <c r="V813" s="6" t="s">
        <v>43</v>
      </c>
      <c r="W813" s="6" t="s">
        <v>2830</v>
      </c>
    </row>
    <row r="814" spans="22:23" x14ac:dyDescent="0.2">
      <c r="V814" s="6" t="s">
        <v>5575</v>
      </c>
      <c r="W814" s="6" t="s">
        <v>736</v>
      </c>
    </row>
    <row r="815" spans="22:23" x14ac:dyDescent="0.2">
      <c r="V815" s="6" t="s">
        <v>6639</v>
      </c>
      <c r="W815" s="6" t="s">
        <v>747</v>
      </c>
    </row>
    <row r="816" spans="22:23" x14ac:dyDescent="0.2">
      <c r="V816" s="6" t="s">
        <v>34</v>
      </c>
      <c r="W816" s="6" t="s">
        <v>710</v>
      </c>
    </row>
    <row r="817" spans="22:23" x14ac:dyDescent="0.2">
      <c r="V817" s="6" t="s">
        <v>512</v>
      </c>
      <c r="W817" s="6" t="s">
        <v>762</v>
      </c>
    </row>
    <row r="818" spans="22:23" x14ac:dyDescent="0.2">
      <c r="V818" s="6" t="s">
        <v>43</v>
      </c>
      <c r="W818" s="6" t="s">
        <v>42</v>
      </c>
    </row>
    <row r="819" spans="22:23" x14ac:dyDescent="0.2">
      <c r="V819" s="6" t="s">
        <v>43</v>
      </c>
      <c r="W819" s="6" t="s">
        <v>348</v>
      </c>
    </row>
    <row r="820" spans="22:23" x14ac:dyDescent="0.2">
      <c r="V820" s="6" t="s">
        <v>4880</v>
      </c>
      <c r="W820" s="6" t="s">
        <v>475</v>
      </c>
    </row>
    <row r="821" spans="22:23" x14ac:dyDescent="0.2">
      <c r="V821" s="6" t="s">
        <v>43</v>
      </c>
      <c r="W821" s="6" t="s">
        <v>267</v>
      </c>
    </row>
    <row r="822" spans="22:23" x14ac:dyDescent="0.2">
      <c r="V822" s="6" t="s">
        <v>7609</v>
      </c>
      <c r="W822" s="6" t="s">
        <v>112</v>
      </c>
    </row>
    <row r="823" spans="22:23" x14ac:dyDescent="0.2">
      <c r="V823" s="6" t="s">
        <v>232</v>
      </c>
      <c r="W823" s="6" t="s">
        <v>1744</v>
      </c>
    </row>
    <row r="824" spans="22:23" x14ac:dyDescent="0.2">
      <c r="V824" s="6" t="s">
        <v>5869</v>
      </c>
      <c r="W824" s="6" t="s">
        <v>716</v>
      </c>
    </row>
    <row r="825" spans="22:23" x14ac:dyDescent="0.2">
      <c r="V825" s="6" t="s">
        <v>6631</v>
      </c>
      <c r="W825" s="6" t="s">
        <v>775</v>
      </c>
    </row>
    <row r="826" spans="22:23" x14ac:dyDescent="0.2">
      <c r="V826" s="6" t="s">
        <v>5869</v>
      </c>
      <c r="W826" s="6" t="s">
        <v>424</v>
      </c>
    </row>
    <row r="827" spans="22:23" x14ac:dyDescent="0.2">
      <c r="V827" s="6" t="s">
        <v>7623</v>
      </c>
      <c r="W827" s="6" t="s">
        <v>308</v>
      </c>
    </row>
    <row r="828" spans="22:23" x14ac:dyDescent="0.2">
      <c r="V828" s="6" t="s">
        <v>7623</v>
      </c>
      <c r="W828" s="6" t="s">
        <v>308</v>
      </c>
    </row>
    <row r="829" spans="22:23" x14ac:dyDescent="0.2">
      <c r="V829" s="6" t="s">
        <v>4859</v>
      </c>
      <c r="W829" s="6" t="s">
        <v>167</v>
      </c>
    </row>
    <row r="830" spans="22:23" x14ac:dyDescent="0.2">
      <c r="V830" s="6" t="s">
        <v>7609</v>
      </c>
      <c r="W830" s="6" t="s">
        <v>112</v>
      </c>
    </row>
    <row r="831" spans="22:23" x14ac:dyDescent="0.2">
      <c r="V831" s="6" t="s">
        <v>6906</v>
      </c>
      <c r="W831" s="6" t="s">
        <v>24</v>
      </c>
    </row>
    <row r="832" spans="22:23" x14ac:dyDescent="0.2">
      <c r="V832" s="6" t="s">
        <v>43</v>
      </c>
      <c r="W832" s="6" t="s">
        <v>267</v>
      </c>
    </row>
    <row r="833" spans="22:23" x14ac:dyDescent="0.2">
      <c r="V833" s="6" t="s">
        <v>43</v>
      </c>
      <c r="W833" s="6" t="s">
        <v>42</v>
      </c>
    </row>
    <row r="834" spans="22:23" x14ac:dyDescent="0.2">
      <c r="V834" s="6" t="s">
        <v>7505</v>
      </c>
      <c r="W834" s="6" t="s">
        <v>1200</v>
      </c>
    </row>
    <row r="835" spans="22:23" x14ac:dyDescent="0.2">
      <c r="V835" s="6" t="s">
        <v>5575</v>
      </c>
      <c r="W835" s="6" t="s">
        <v>855</v>
      </c>
    </row>
    <row r="836" spans="22:23" x14ac:dyDescent="0.2">
      <c r="V836" s="6" t="s">
        <v>5005</v>
      </c>
      <c r="W836" s="6" t="s">
        <v>845</v>
      </c>
    </row>
    <row r="837" spans="22:23" x14ac:dyDescent="0.2">
      <c r="V837" s="6" t="s">
        <v>7865</v>
      </c>
      <c r="W837" s="42" t="s">
        <v>801</v>
      </c>
    </row>
    <row r="838" spans="22:23" x14ac:dyDescent="0.2">
      <c r="V838" s="6" t="s">
        <v>7890</v>
      </c>
      <c r="W838" s="6" t="s">
        <v>466</v>
      </c>
    </row>
    <row r="839" spans="22:23" x14ac:dyDescent="0.2">
      <c r="V839" s="6" t="s">
        <v>7977</v>
      </c>
      <c r="W839" s="6" t="s">
        <v>693</v>
      </c>
    </row>
    <row r="840" spans="22:23" x14ac:dyDescent="0.2">
      <c r="V840" s="6" t="s">
        <v>4834</v>
      </c>
      <c r="W840" s="6" t="s">
        <v>1047</v>
      </c>
    </row>
    <row r="841" spans="22:23" x14ac:dyDescent="0.2">
      <c r="V841" s="6" t="s">
        <v>6639</v>
      </c>
      <c r="W841" s="6" t="s">
        <v>747</v>
      </c>
    </row>
    <row r="842" spans="22:23" x14ac:dyDescent="0.2">
      <c r="V842" s="6" t="s">
        <v>43</v>
      </c>
      <c r="W842" s="6" t="s">
        <v>2830</v>
      </c>
    </row>
    <row r="843" spans="22:23" x14ac:dyDescent="0.2">
      <c r="V843" s="6" t="s">
        <v>328</v>
      </c>
      <c r="W843" s="6" t="s">
        <v>157</v>
      </c>
    </row>
    <row r="844" spans="22:23" x14ac:dyDescent="0.2">
      <c r="V844" s="6" t="s">
        <v>512</v>
      </c>
      <c r="W844" s="6" t="s">
        <v>127</v>
      </c>
    </row>
    <row r="845" spans="22:23" x14ac:dyDescent="0.2">
      <c r="V845" s="6" t="s">
        <v>4716</v>
      </c>
      <c r="W845" s="6" t="s">
        <v>247</v>
      </c>
    </row>
    <row r="846" spans="22:23" x14ac:dyDescent="0.2">
      <c r="V846" s="6" t="s">
        <v>8102</v>
      </c>
      <c r="W846" s="6" t="s">
        <v>796</v>
      </c>
    </row>
    <row r="847" spans="22:23" x14ac:dyDescent="0.2">
      <c r="V847" s="6" t="s">
        <v>149</v>
      </c>
      <c r="W847" s="6" t="s">
        <v>294</v>
      </c>
    </row>
    <row r="848" spans="22:23" x14ac:dyDescent="0.2">
      <c r="V848" s="6" t="s">
        <v>7609</v>
      </c>
      <c r="W848" s="6" t="s">
        <v>112</v>
      </c>
    </row>
    <row r="849" spans="22:23" x14ac:dyDescent="0.2">
      <c r="V849" s="6" t="s">
        <v>4751</v>
      </c>
      <c r="W849" s="6" t="s">
        <v>5622</v>
      </c>
    </row>
    <row r="850" spans="22:23" x14ac:dyDescent="0.2">
      <c r="V850" s="6" t="s">
        <v>7609</v>
      </c>
      <c r="W850" s="6" t="s">
        <v>112</v>
      </c>
    </row>
    <row r="851" spans="22:23" x14ac:dyDescent="0.2">
      <c r="V851" s="6" t="s">
        <v>328</v>
      </c>
      <c r="W851" s="6" t="s">
        <v>157</v>
      </c>
    </row>
    <row r="852" spans="22:23" x14ac:dyDescent="0.2">
      <c r="V852" s="6" t="s">
        <v>4716</v>
      </c>
      <c r="W852" s="6" t="s">
        <v>247</v>
      </c>
    </row>
    <row r="853" spans="22:23" x14ac:dyDescent="0.2">
      <c r="V853" s="6" t="s">
        <v>4716</v>
      </c>
      <c r="W853" s="6" t="s">
        <v>4723</v>
      </c>
    </row>
    <row r="854" spans="22:23" x14ac:dyDescent="0.2">
      <c r="V854" s="6" t="s">
        <v>4716</v>
      </c>
      <c r="W854" s="6" t="s">
        <v>4720</v>
      </c>
    </row>
    <row r="855" spans="22:23" x14ac:dyDescent="0.2">
      <c r="V855" s="6" t="s">
        <v>4834</v>
      </c>
      <c r="W855" s="6" t="s">
        <v>120</v>
      </c>
    </row>
    <row r="856" spans="22:23" x14ac:dyDescent="0.2">
      <c r="V856" s="6" t="s">
        <v>4834</v>
      </c>
      <c r="W856" s="6" t="s">
        <v>883</v>
      </c>
    </row>
    <row r="857" spans="22:23" x14ac:dyDescent="0.2">
      <c r="V857" s="6" t="s">
        <v>5155</v>
      </c>
      <c r="W857" s="6" t="s">
        <v>902</v>
      </c>
    </row>
    <row r="858" spans="22:23" x14ac:dyDescent="0.2">
      <c r="V858" s="6" t="s">
        <v>5575</v>
      </c>
      <c r="W858" s="6" t="s">
        <v>370</v>
      </c>
    </row>
    <row r="859" spans="22:23" x14ac:dyDescent="0.2">
      <c r="V859" s="6" t="s">
        <v>4834</v>
      </c>
      <c r="W859" s="6" t="s">
        <v>883</v>
      </c>
    </row>
    <row r="860" spans="22:23" x14ac:dyDescent="0.2">
      <c r="V860" s="6" t="s">
        <v>4859</v>
      </c>
      <c r="W860" s="6" t="s">
        <v>167</v>
      </c>
    </row>
    <row r="861" spans="22:23" x14ac:dyDescent="0.2">
      <c r="V861" s="6" t="s">
        <v>5934</v>
      </c>
      <c r="W861" s="6" t="s">
        <v>543</v>
      </c>
    </row>
    <row r="862" spans="22:23" x14ac:dyDescent="0.2">
      <c r="V862" s="6" t="s">
        <v>43</v>
      </c>
      <c r="W862" s="6" t="s">
        <v>400</v>
      </c>
    </row>
    <row r="863" spans="22:23" x14ac:dyDescent="0.2">
      <c r="V863" s="6" t="s">
        <v>149</v>
      </c>
      <c r="W863" s="6" t="s">
        <v>322</v>
      </c>
    </row>
    <row r="864" spans="22:23" x14ac:dyDescent="0.2">
      <c r="V864" s="6" t="s">
        <v>7623</v>
      </c>
      <c r="W864" s="6" t="s">
        <v>927</v>
      </c>
    </row>
    <row r="865" spans="22:23" x14ac:dyDescent="0.2">
      <c r="V865" s="6" t="s">
        <v>512</v>
      </c>
      <c r="W865" s="6" t="s">
        <v>917</v>
      </c>
    </row>
    <row r="866" spans="22:23" x14ac:dyDescent="0.2">
      <c r="V866" s="6" t="s">
        <v>512</v>
      </c>
      <c r="W866" s="6" t="s">
        <v>187</v>
      </c>
    </row>
    <row r="867" spans="22:23" x14ac:dyDescent="0.2">
      <c r="V867" s="6" t="s">
        <v>512</v>
      </c>
      <c r="W867" s="6" t="s">
        <v>187</v>
      </c>
    </row>
    <row r="868" spans="22:23" x14ac:dyDescent="0.2">
      <c r="V868" s="6" t="s">
        <v>4488</v>
      </c>
      <c r="W868" s="6" t="s">
        <v>950</v>
      </c>
    </row>
    <row r="869" spans="22:23" x14ac:dyDescent="0.2">
      <c r="V869" s="6" t="s">
        <v>149</v>
      </c>
      <c r="W869" s="6" t="s">
        <v>77</v>
      </c>
    </row>
    <row r="870" spans="22:23" x14ac:dyDescent="0.2">
      <c r="V870" s="6" t="s">
        <v>512</v>
      </c>
      <c r="W870" s="6" t="s">
        <v>917</v>
      </c>
    </row>
    <row r="871" spans="22:23" x14ac:dyDescent="0.2">
      <c r="V871" s="6" t="s">
        <v>43</v>
      </c>
      <c r="W871" s="6" t="s">
        <v>70</v>
      </c>
    </row>
    <row r="872" spans="22:23" x14ac:dyDescent="0.2">
      <c r="V872" s="6" t="s">
        <v>328</v>
      </c>
      <c r="W872" s="6" t="s">
        <v>157</v>
      </c>
    </row>
    <row r="873" spans="22:23" x14ac:dyDescent="0.2">
      <c r="V873" s="6" t="s">
        <v>5543</v>
      </c>
      <c r="W873" s="6" t="s">
        <v>481</v>
      </c>
    </row>
    <row r="874" spans="22:23" x14ac:dyDescent="0.2">
      <c r="V874" s="6" t="s">
        <v>43</v>
      </c>
      <c r="W874" s="6" t="s">
        <v>142</v>
      </c>
    </row>
    <row r="875" spans="22:23" x14ac:dyDescent="0.2">
      <c r="V875" s="6" t="s">
        <v>7623</v>
      </c>
      <c r="W875" s="6" t="s">
        <v>308</v>
      </c>
    </row>
    <row r="876" spans="22:23" x14ac:dyDescent="0.2">
      <c r="V876" s="6" t="s">
        <v>149</v>
      </c>
      <c r="W876" s="6" t="s">
        <v>236</v>
      </c>
    </row>
    <row r="877" spans="22:23" x14ac:dyDescent="0.2">
      <c r="V877" s="6" t="s">
        <v>512</v>
      </c>
      <c r="W877" s="6" t="s">
        <v>505</v>
      </c>
    </row>
    <row r="878" spans="22:23" x14ac:dyDescent="0.2">
      <c r="V878" s="6" t="s">
        <v>4488</v>
      </c>
      <c r="W878" s="6" t="s">
        <v>1522</v>
      </c>
    </row>
    <row r="879" spans="22:23" x14ac:dyDescent="0.2">
      <c r="V879" s="6" t="s">
        <v>4851</v>
      </c>
      <c r="W879" s="6" t="s">
        <v>260</v>
      </c>
    </row>
    <row r="880" spans="22:23" x14ac:dyDescent="0.2">
      <c r="V880" s="6" t="s">
        <v>43</v>
      </c>
      <c r="W880" s="6" t="s">
        <v>267</v>
      </c>
    </row>
    <row r="881" spans="22:23" x14ac:dyDescent="0.2">
      <c r="V881" s="6" t="s">
        <v>328</v>
      </c>
      <c r="W881" s="6" t="s">
        <v>279</v>
      </c>
    </row>
    <row r="882" spans="22:23" x14ac:dyDescent="0.2">
      <c r="V882" s="6" t="s">
        <v>6947</v>
      </c>
      <c r="W882" s="6" t="s">
        <v>1011</v>
      </c>
    </row>
    <row r="883" spans="22:23" x14ac:dyDescent="0.2">
      <c r="V883" s="6" t="s">
        <v>4834</v>
      </c>
      <c r="W883" s="6" t="s">
        <v>883</v>
      </c>
    </row>
    <row r="884" spans="22:23" x14ac:dyDescent="0.2">
      <c r="V884" s="6" t="s">
        <v>4880</v>
      </c>
      <c r="W884" s="6" t="s">
        <v>475</v>
      </c>
    </row>
    <row r="885" spans="22:23" x14ac:dyDescent="0.2">
      <c r="V885" s="6" t="s">
        <v>6631</v>
      </c>
      <c r="W885" s="6" t="s">
        <v>6632</v>
      </c>
    </row>
    <row r="886" spans="22:23" x14ac:dyDescent="0.2">
      <c r="V886" s="6" t="s">
        <v>5575</v>
      </c>
      <c r="W886" s="6" t="s">
        <v>736</v>
      </c>
    </row>
    <row r="887" spans="22:23" x14ac:dyDescent="0.2">
      <c r="V887" s="6" t="s">
        <v>4751</v>
      </c>
      <c r="W887" s="6" t="s">
        <v>5622</v>
      </c>
    </row>
    <row r="888" spans="22:23" x14ac:dyDescent="0.2">
      <c r="V888" s="6" t="s">
        <v>43</v>
      </c>
      <c r="W888" s="6" t="s">
        <v>83</v>
      </c>
    </row>
    <row r="889" spans="22:23" x14ac:dyDescent="0.2">
      <c r="V889" s="6" t="s">
        <v>43</v>
      </c>
      <c r="W889" s="6" t="s">
        <v>42</v>
      </c>
    </row>
    <row r="890" spans="22:23" x14ac:dyDescent="0.2">
      <c r="V890" s="6" t="s">
        <v>149</v>
      </c>
      <c r="W890" s="6" t="s">
        <v>77</v>
      </c>
    </row>
    <row r="891" spans="22:23" x14ac:dyDescent="0.2">
      <c r="V891" s="6" t="s">
        <v>512</v>
      </c>
      <c r="W891" s="6" t="s">
        <v>127</v>
      </c>
    </row>
    <row r="892" spans="22:23" x14ac:dyDescent="0.2">
      <c r="V892" s="6" t="s">
        <v>4834</v>
      </c>
      <c r="W892" s="6" t="s">
        <v>1047</v>
      </c>
    </row>
    <row r="893" spans="22:23" x14ac:dyDescent="0.2">
      <c r="V893" s="6" t="s">
        <v>328</v>
      </c>
      <c r="W893" s="6" t="s">
        <v>157</v>
      </c>
    </row>
    <row r="894" spans="22:23" x14ac:dyDescent="0.2">
      <c r="V894" s="6" t="s">
        <v>328</v>
      </c>
      <c r="W894" s="6" t="s">
        <v>157</v>
      </c>
    </row>
    <row r="895" spans="22:23" x14ac:dyDescent="0.2">
      <c r="V895" s="6" t="s">
        <v>4880</v>
      </c>
      <c r="W895" s="6" t="s">
        <v>475</v>
      </c>
    </row>
    <row r="896" spans="22:23" x14ac:dyDescent="0.2">
      <c r="V896" s="6" t="s">
        <v>149</v>
      </c>
      <c r="W896" s="6" t="s">
        <v>195</v>
      </c>
    </row>
    <row r="897" spans="22:23" x14ac:dyDescent="0.2">
      <c r="V897" s="6" t="s">
        <v>149</v>
      </c>
      <c r="W897" s="6" t="s">
        <v>195</v>
      </c>
    </row>
    <row r="898" spans="22:23" x14ac:dyDescent="0.2">
      <c r="V898" s="6" t="s">
        <v>149</v>
      </c>
      <c r="W898" s="6" t="s">
        <v>195</v>
      </c>
    </row>
    <row r="899" spans="22:23" x14ac:dyDescent="0.2">
      <c r="V899" s="6" t="s">
        <v>149</v>
      </c>
      <c r="W899" s="6" t="s">
        <v>195</v>
      </c>
    </row>
    <row r="900" spans="22:23" x14ac:dyDescent="0.2">
      <c r="V900" s="6" t="s">
        <v>149</v>
      </c>
      <c r="W900" s="6" t="s">
        <v>195</v>
      </c>
    </row>
    <row r="901" spans="22:23" x14ac:dyDescent="0.2">
      <c r="V901" s="6" t="s">
        <v>149</v>
      </c>
      <c r="W901" s="6" t="s">
        <v>195</v>
      </c>
    </row>
    <row r="902" spans="22:23" x14ac:dyDescent="0.2">
      <c r="V902" s="6" t="s">
        <v>4778</v>
      </c>
      <c r="W902" s="6" t="s">
        <v>548</v>
      </c>
    </row>
    <row r="903" spans="22:23" x14ac:dyDescent="0.2">
      <c r="V903" s="6" t="s">
        <v>4778</v>
      </c>
      <c r="W903" s="6" t="s">
        <v>548</v>
      </c>
    </row>
    <row r="904" spans="22:23" x14ac:dyDescent="0.2">
      <c r="V904" s="6" t="s">
        <v>1558</v>
      </c>
      <c r="W904" s="6" t="s">
        <v>241</v>
      </c>
    </row>
    <row r="905" spans="22:23" x14ac:dyDescent="0.2">
      <c r="V905" s="6" t="s">
        <v>49</v>
      </c>
      <c r="W905" s="6" t="s">
        <v>1037</v>
      </c>
    </row>
    <row r="906" spans="22:23" x14ac:dyDescent="0.2">
      <c r="V906" s="6" t="s">
        <v>4488</v>
      </c>
      <c r="W906" s="6" t="s">
        <v>459</v>
      </c>
    </row>
    <row r="907" spans="22:23" x14ac:dyDescent="0.2">
      <c r="V907" s="6" t="s">
        <v>8128</v>
      </c>
      <c r="W907" s="6" t="s">
        <v>1082</v>
      </c>
    </row>
    <row r="908" spans="22:23" x14ac:dyDescent="0.2">
      <c r="V908" s="6" t="s">
        <v>6164</v>
      </c>
      <c r="W908" s="6" t="s">
        <v>1093</v>
      </c>
    </row>
    <row r="909" spans="22:23" x14ac:dyDescent="0.2">
      <c r="V909" s="6" t="s">
        <v>43</v>
      </c>
      <c r="W909" s="6" t="s">
        <v>2830</v>
      </c>
    </row>
    <row r="910" spans="22:23" x14ac:dyDescent="0.2">
      <c r="V910" s="6" t="s">
        <v>5972</v>
      </c>
      <c r="W910" s="6" t="s">
        <v>214</v>
      </c>
    </row>
    <row r="911" spans="22:23" x14ac:dyDescent="0.2">
      <c r="V911" s="6" t="s">
        <v>4834</v>
      </c>
      <c r="W911" s="6" t="s">
        <v>120</v>
      </c>
    </row>
    <row r="912" spans="22:23" x14ac:dyDescent="0.2">
      <c r="V912" s="6" t="s">
        <v>5934</v>
      </c>
      <c r="W912" s="6" t="s">
        <v>179</v>
      </c>
    </row>
    <row r="913" spans="22:23" x14ac:dyDescent="0.2">
      <c r="V913" s="6" t="s">
        <v>4851</v>
      </c>
      <c r="W913" s="64" t="s">
        <v>5959</v>
      </c>
    </row>
    <row r="914" spans="22:23" x14ac:dyDescent="0.2">
      <c r="V914" s="6" t="s">
        <v>5005</v>
      </c>
      <c r="W914" s="6" t="s">
        <v>1134</v>
      </c>
    </row>
    <row r="915" spans="22:23" x14ac:dyDescent="0.2">
      <c r="V915" s="6" t="s">
        <v>4716</v>
      </c>
      <c r="W915" s="6" t="s">
        <v>1120</v>
      </c>
    </row>
    <row r="916" spans="22:23" x14ac:dyDescent="0.2">
      <c r="V916" s="6" t="s">
        <v>7904</v>
      </c>
      <c r="W916" s="6" t="s">
        <v>632</v>
      </c>
    </row>
    <row r="917" spans="22:23" x14ac:dyDescent="0.2">
      <c r="V917" s="6" t="s">
        <v>43</v>
      </c>
      <c r="W917" s="6" t="s">
        <v>83</v>
      </c>
    </row>
    <row r="918" spans="22:23" x14ac:dyDescent="0.2">
      <c r="V918" s="6" t="s">
        <v>4859</v>
      </c>
      <c r="W918" s="6" t="s">
        <v>1141</v>
      </c>
    </row>
    <row r="919" spans="22:23" x14ac:dyDescent="0.2">
      <c r="V919" s="6" t="s">
        <v>8135</v>
      </c>
      <c r="W919" s="6" t="s">
        <v>1181</v>
      </c>
    </row>
    <row r="920" spans="22:23" x14ac:dyDescent="0.2">
      <c r="V920" s="6" t="s">
        <v>5934</v>
      </c>
      <c r="W920" s="6" t="s">
        <v>543</v>
      </c>
    </row>
    <row r="921" spans="22:23" x14ac:dyDescent="0.2">
      <c r="V921" s="6" t="s">
        <v>4859</v>
      </c>
      <c r="W921" s="6" t="s">
        <v>1174</v>
      </c>
    </row>
    <row r="922" spans="22:23" x14ac:dyDescent="0.2">
      <c r="V922" s="6" t="s">
        <v>8139</v>
      </c>
      <c r="W922" s="6" t="s">
        <v>3148</v>
      </c>
    </row>
    <row r="923" spans="22:23" x14ac:dyDescent="0.2">
      <c r="V923" s="6" t="s">
        <v>4890</v>
      </c>
      <c r="W923" s="6" t="s">
        <v>1123</v>
      </c>
    </row>
    <row r="924" spans="22:23" x14ac:dyDescent="0.2">
      <c r="V924" s="6" t="s">
        <v>8143</v>
      </c>
      <c r="W924" s="6" t="s">
        <v>1163</v>
      </c>
    </row>
    <row r="925" spans="22:23" x14ac:dyDescent="0.2">
      <c r="V925" s="6" t="s">
        <v>5575</v>
      </c>
      <c r="W925" s="6" t="s">
        <v>370</v>
      </c>
    </row>
    <row r="926" spans="22:23" x14ac:dyDescent="0.2">
      <c r="V926" s="6" t="s">
        <v>8146</v>
      </c>
      <c r="W926" s="6" t="s">
        <v>1168</v>
      </c>
    </row>
    <row r="927" spans="22:23" x14ac:dyDescent="0.2">
      <c r="V927" s="6" t="s">
        <v>8148</v>
      </c>
      <c r="W927" s="6" t="s">
        <v>1129</v>
      </c>
    </row>
    <row r="928" spans="22:23" x14ac:dyDescent="0.2">
      <c r="V928" s="6" t="s">
        <v>4698</v>
      </c>
      <c r="W928" s="6" t="s">
        <v>7987</v>
      </c>
    </row>
    <row r="929" spans="22:23" x14ac:dyDescent="0.2">
      <c r="V929" s="6" t="s">
        <v>7990</v>
      </c>
      <c r="W929" s="6" t="s">
        <v>1155</v>
      </c>
    </row>
    <row r="930" spans="22:23" x14ac:dyDescent="0.2">
      <c r="V930" s="6" t="s">
        <v>4778</v>
      </c>
      <c r="W930" s="6" t="s">
        <v>548</v>
      </c>
    </row>
    <row r="931" spans="22:23" x14ac:dyDescent="0.2">
      <c r="V931" s="6" t="s">
        <v>43</v>
      </c>
      <c r="W931" s="6" t="s">
        <v>267</v>
      </c>
    </row>
    <row r="932" spans="22:23" x14ac:dyDescent="0.2">
      <c r="V932" s="6" t="s">
        <v>6947</v>
      </c>
      <c r="W932" s="6" t="s">
        <v>105</v>
      </c>
    </row>
    <row r="933" spans="22:23" x14ac:dyDescent="0.2">
      <c r="V933" s="6" t="s">
        <v>232</v>
      </c>
      <c r="W933" s="6" t="s">
        <v>1744</v>
      </c>
    </row>
    <row r="934" spans="22:23" x14ac:dyDescent="0.2">
      <c r="V934" s="6" t="s">
        <v>43</v>
      </c>
      <c r="W934" s="6" t="s">
        <v>70</v>
      </c>
    </row>
    <row r="935" spans="22:23" x14ac:dyDescent="0.2">
      <c r="V935" s="6" t="s">
        <v>7505</v>
      </c>
      <c r="W935" s="6" t="s">
        <v>1200</v>
      </c>
    </row>
    <row r="936" spans="22:23" x14ac:dyDescent="0.2">
      <c r="V936" s="6" t="s">
        <v>43</v>
      </c>
      <c r="W936" s="6" t="s">
        <v>1191</v>
      </c>
    </row>
    <row r="937" spans="22:23" x14ac:dyDescent="0.2">
      <c r="V937" s="6" t="s">
        <v>34</v>
      </c>
      <c r="W937" s="6" t="s">
        <v>710</v>
      </c>
    </row>
    <row r="938" spans="22:23" x14ac:dyDescent="0.2">
      <c r="V938" s="6" t="s">
        <v>43</v>
      </c>
      <c r="W938" s="6" t="s">
        <v>400</v>
      </c>
    </row>
    <row r="939" spans="22:23" x14ac:dyDescent="0.2">
      <c r="V939" s="6" t="s">
        <v>7623</v>
      </c>
      <c r="W939" s="6" t="s">
        <v>308</v>
      </c>
    </row>
    <row r="940" spans="22:23" x14ac:dyDescent="0.2">
      <c r="V940" s="6" t="s">
        <v>6639</v>
      </c>
      <c r="W940" s="6" t="s">
        <v>1232</v>
      </c>
    </row>
    <row r="941" spans="22:23" x14ac:dyDescent="0.2">
      <c r="V941" s="6" t="s">
        <v>6639</v>
      </c>
      <c r="W941" s="6" t="s">
        <v>1232</v>
      </c>
    </row>
    <row r="942" spans="22:23" x14ac:dyDescent="0.2">
      <c r="V942" s="65" t="s">
        <v>4851</v>
      </c>
      <c r="W942" s="6" t="s">
        <v>1443</v>
      </c>
    </row>
    <row r="943" spans="22:23" x14ac:dyDescent="0.2">
      <c r="V943" s="6" t="s">
        <v>512</v>
      </c>
      <c r="W943" s="6" t="s">
        <v>127</v>
      </c>
    </row>
    <row r="944" spans="22:23" x14ac:dyDescent="0.2">
      <c r="V944" s="6" t="s">
        <v>512</v>
      </c>
      <c r="W944" s="6" t="s">
        <v>762</v>
      </c>
    </row>
    <row r="945" spans="22:23" x14ac:dyDescent="0.2">
      <c r="V945" s="6" t="s">
        <v>7623</v>
      </c>
      <c r="W945" s="6" t="s">
        <v>308</v>
      </c>
    </row>
    <row r="946" spans="22:23" x14ac:dyDescent="0.2">
      <c r="V946" s="6" t="s">
        <v>8146</v>
      </c>
      <c r="W946" s="6" t="s">
        <v>1265</v>
      </c>
    </row>
    <row r="947" spans="22:23" x14ac:dyDescent="0.2">
      <c r="V947" s="6" t="s">
        <v>43</v>
      </c>
      <c r="W947" s="6" t="s">
        <v>112</v>
      </c>
    </row>
    <row r="948" spans="22:23" x14ac:dyDescent="0.2">
      <c r="V948" s="6" t="s">
        <v>43</v>
      </c>
      <c r="W948" s="6" t="s">
        <v>348</v>
      </c>
    </row>
    <row r="949" spans="22:23" x14ac:dyDescent="0.2">
      <c r="V949" s="6" t="s">
        <v>43</v>
      </c>
      <c r="W949" s="6" t="s">
        <v>112</v>
      </c>
    </row>
    <row r="950" spans="22:23" x14ac:dyDescent="0.2">
      <c r="V950" s="6" t="s">
        <v>512</v>
      </c>
      <c r="W950" s="6" t="s">
        <v>1285</v>
      </c>
    </row>
    <row r="951" spans="22:23" x14ac:dyDescent="0.2">
      <c r="V951" s="6" t="s">
        <v>6639</v>
      </c>
      <c r="W951" s="6" t="s">
        <v>1232</v>
      </c>
    </row>
    <row r="952" spans="22:23" x14ac:dyDescent="0.2">
      <c r="V952" s="6" t="s">
        <v>5199</v>
      </c>
      <c r="W952" s="6" t="s">
        <v>96</v>
      </c>
    </row>
    <row r="953" spans="22:23" x14ac:dyDescent="0.2">
      <c r="V953" s="6" t="s">
        <v>5296</v>
      </c>
      <c r="W953" s="6" t="s">
        <v>1342</v>
      </c>
    </row>
    <row r="954" spans="22:23" x14ac:dyDescent="0.2">
      <c r="V954" s="6" t="s">
        <v>43</v>
      </c>
      <c r="W954" s="6" t="s">
        <v>42</v>
      </c>
    </row>
    <row r="955" spans="22:23" x14ac:dyDescent="0.2">
      <c r="V955" s="6" t="s">
        <v>149</v>
      </c>
      <c r="W955" s="6" t="s">
        <v>77</v>
      </c>
    </row>
    <row r="956" spans="22:23" x14ac:dyDescent="0.2">
      <c r="V956" s="6" t="s">
        <v>4751</v>
      </c>
      <c r="W956" s="65" t="s">
        <v>5622</v>
      </c>
    </row>
    <row r="957" spans="22:23" x14ac:dyDescent="0.2">
      <c r="V957" s="6" t="s">
        <v>4851</v>
      </c>
      <c r="W957" s="65" t="s">
        <v>5959</v>
      </c>
    </row>
    <row r="958" spans="22:23" x14ac:dyDescent="0.2">
      <c r="V958" s="6" t="s">
        <v>43</v>
      </c>
      <c r="W958" s="6" t="s">
        <v>70</v>
      </c>
    </row>
    <row r="959" spans="22:23" x14ac:dyDescent="0.2">
      <c r="V959" s="6" t="s">
        <v>149</v>
      </c>
      <c r="W959" s="6" t="s">
        <v>236</v>
      </c>
    </row>
    <row r="960" spans="22:23" x14ac:dyDescent="0.2">
      <c r="V960" s="6" t="s">
        <v>7505</v>
      </c>
      <c r="W960" s="6" t="s">
        <v>1308</v>
      </c>
    </row>
    <row r="961" spans="22:23" x14ac:dyDescent="0.2">
      <c r="V961" s="6" t="s">
        <v>43</v>
      </c>
      <c r="W961" s="6" t="s">
        <v>142</v>
      </c>
    </row>
    <row r="962" spans="22:23" x14ac:dyDescent="0.2">
      <c r="V962" s="6" t="s">
        <v>4778</v>
      </c>
      <c r="W962" s="6" t="s">
        <v>566</v>
      </c>
    </row>
    <row r="963" spans="22:23" x14ac:dyDescent="0.2">
      <c r="V963" s="6" t="s">
        <v>5199</v>
      </c>
      <c r="W963" s="6" t="s">
        <v>96</v>
      </c>
    </row>
    <row r="964" spans="22:23" x14ac:dyDescent="0.2">
      <c r="V964" s="6" t="s">
        <v>4834</v>
      </c>
      <c r="W964" s="6" t="s">
        <v>1047</v>
      </c>
    </row>
    <row r="965" spans="22:23" x14ac:dyDescent="0.2">
      <c r="V965" s="6" t="s">
        <v>4890</v>
      </c>
      <c r="W965" s="6" t="s">
        <v>1580</v>
      </c>
    </row>
    <row r="966" spans="22:23" x14ac:dyDescent="0.2">
      <c r="V966" s="6" t="s">
        <v>43</v>
      </c>
      <c r="W966" s="6" t="s">
        <v>112</v>
      </c>
    </row>
    <row r="967" spans="22:23" x14ac:dyDescent="0.2">
      <c r="V967" s="6" t="s">
        <v>43</v>
      </c>
      <c r="W967" s="6" t="s">
        <v>142</v>
      </c>
    </row>
    <row r="968" spans="22:23" x14ac:dyDescent="0.2">
      <c r="V968" s="6" t="s">
        <v>43</v>
      </c>
      <c r="W968" s="6" t="s">
        <v>112</v>
      </c>
    </row>
    <row r="969" spans="22:23" x14ac:dyDescent="0.2">
      <c r="V969" s="6" t="s">
        <v>149</v>
      </c>
      <c r="W969" s="6" t="s">
        <v>294</v>
      </c>
    </row>
    <row r="970" spans="22:23" x14ac:dyDescent="0.2">
      <c r="V970" s="6" t="s">
        <v>4851</v>
      </c>
      <c r="W970" s="6" t="s">
        <v>1443</v>
      </c>
    </row>
    <row r="971" spans="22:23" x14ac:dyDescent="0.2">
      <c r="V971" s="6" t="s">
        <v>149</v>
      </c>
      <c r="W971" s="6" t="s">
        <v>77</v>
      </c>
    </row>
    <row r="972" spans="22:23" x14ac:dyDescent="0.2">
      <c r="V972" s="6" t="s">
        <v>43</v>
      </c>
      <c r="W972" s="6" t="s">
        <v>42</v>
      </c>
    </row>
    <row r="973" spans="22:23" x14ac:dyDescent="0.2">
      <c r="V973" s="6" t="s">
        <v>43</v>
      </c>
      <c r="W973" s="6" t="s">
        <v>83</v>
      </c>
    </row>
    <row r="974" spans="22:23" x14ac:dyDescent="0.2">
      <c r="V974" s="6" t="s">
        <v>4834</v>
      </c>
      <c r="W974" s="6" t="s">
        <v>120</v>
      </c>
    </row>
    <row r="975" spans="22:23" x14ac:dyDescent="0.2">
      <c r="V975" s="6" t="s">
        <v>5934</v>
      </c>
      <c r="W975" s="6" t="s">
        <v>179</v>
      </c>
    </row>
    <row r="976" spans="22:23" x14ac:dyDescent="0.2">
      <c r="V976" s="6" t="s">
        <v>4716</v>
      </c>
      <c r="W976" s="6" t="s">
        <v>4720</v>
      </c>
    </row>
    <row r="977" spans="22:23" x14ac:dyDescent="0.2">
      <c r="V977" s="6" t="s">
        <v>4851</v>
      </c>
      <c r="W977" s="65" t="s">
        <v>5959</v>
      </c>
    </row>
    <row r="978" spans="22:23" x14ac:dyDescent="0.2">
      <c r="V978" s="6" t="s">
        <v>4716</v>
      </c>
      <c r="W978" s="65" t="s">
        <v>4723</v>
      </c>
    </row>
    <row r="979" spans="22:23" x14ac:dyDescent="0.2">
      <c r="V979" s="6" t="s">
        <v>7609</v>
      </c>
      <c r="W979" s="6" t="s">
        <v>220</v>
      </c>
    </row>
    <row r="980" spans="22:23" x14ac:dyDescent="0.2">
      <c r="V980" s="6" t="s">
        <v>4707</v>
      </c>
      <c r="W980" s="6" t="s">
        <v>1612</v>
      </c>
    </row>
    <row r="981" spans="22:23" x14ac:dyDescent="0.2">
      <c r="V981" s="6" t="s">
        <v>4716</v>
      </c>
      <c r="W981" s="6" t="s">
        <v>247</v>
      </c>
    </row>
    <row r="982" spans="22:23" x14ac:dyDescent="0.2">
      <c r="V982" s="6" t="s">
        <v>5575</v>
      </c>
      <c r="W982" s="6" t="s">
        <v>736</v>
      </c>
    </row>
    <row r="983" spans="22:23" x14ac:dyDescent="0.2">
      <c r="V983" s="6" t="s">
        <v>7869</v>
      </c>
      <c r="W983" s="45" t="s">
        <v>1819</v>
      </c>
    </row>
    <row r="984" spans="22:23" x14ac:dyDescent="0.2">
      <c r="V984" s="6" t="s">
        <v>5972</v>
      </c>
      <c r="W984" s="6" t="s">
        <v>214</v>
      </c>
    </row>
    <row r="985" spans="22:23" x14ac:dyDescent="0.2">
      <c r="V985" s="6" t="s">
        <v>43</v>
      </c>
      <c r="W985" s="6" t="s">
        <v>70</v>
      </c>
    </row>
    <row r="986" spans="22:23" x14ac:dyDescent="0.2">
      <c r="V986" s="6" t="s">
        <v>8034</v>
      </c>
      <c r="W986" s="6" t="s">
        <v>163</v>
      </c>
    </row>
    <row r="987" spans="22:23" x14ac:dyDescent="0.2">
      <c r="V987" s="6" t="s">
        <v>7505</v>
      </c>
      <c r="W987" s="6" t="s">
        <v>8163</v>
      </c>
    </row>
    <row r="988" spans="22:23" x14ac:dyDescent="0.2">
      <c r="V988" s="6" t="s">
        <v>4704</v>
      </c>
      <c r="W988" s="6" t="s">
        <v>615</v>
      </c>
    </row>
    <row r="989" spans="22:23" x14ac:dyDescent="0.2">
      <c r="V989" s="6" t="s">
        <v>4684</v>
      </c>
      <c r="W989" s="6" t="s">
        <v>204</v>
      </c>
    </row>
    <row r="990" spans="22:23" x14ac:dyDescent="0.2">
      <c r="V990" s="6" t="s">
        <v>4698</v>
      </c>
      <c r="W990" s="6" t="s">
        <v>2339</v>
      </c>
    </row>
    <row r="991" spans="22:23" x14ac:dyDescent="0.2">
      <c r="V991" s="6" t="s">
        <v>43</v>
      </c>
      <c r="W991" s="6" t="s">
        <v>267</v>
      </c>
    </row>
    <row r="992" spans="22:23" x14ac:dyDescent="0.2">
      <c r="V992" s="6" t="s">
        <v>149</v>
      </c>
      <c r="W992" s="6" t="s">
        <v>275</v>
      </c>
    </row>
    <row r="993" spans="22:23" x14ac:dyDescent="0.2">
      <c r="V993" s="6" t="s">
        <v>1558</v>
      </c>
      <c r="W993" s="6" t="s">
        <v>241</v>
      </c>
    </row>
    <row r="994" spans="22:23" x14ac:dyDescent="0.2">
      <c r="V994" s="6" t="s">
        <v>4712</v>
      </c>
      <c r="W994" s="6" t="s">
        <v>244</v>
      </c>
    </row>
    <row r="995" spans="22:23" x14ac:dyDescent="0.2">
      <c r="V995" s="6" t="s">
        <v>149</v>
      </c>
      <c r="W995" s="6" t="s">
        <v>236</v>
      </c>
    </row>
    <row r="996" spans="22:23" x14ac:dyDescent="0.2">
      <c r="V996" s="6" t="s">
        <v>7146</v>
      </c>
      <c r="W996" s="6" t="s">
        <v>227</v>
      </c>
    </row>
    <row r="997" spans="22:23" x14ac:dyDescent="0.2">
      <c r="V997" s="6" t="s">
        <v>232</v>
      </c>
      <c r="W997" s="6" t="s">
        <v>1744</v>
      </c>
    </row>
    <row r="998" spans="22:23" x14ac:dyDescent="0.2">
      <c r="V998" s="6" t="s">
        <v>4859</v>
      </c>
      <c r="W998" s="6" t="s">
        <v>167</v>
      </c>
    </row>
    <row r="999" spans="22:23" x14ac:dyDescent="0.2">
      <c r="V999" s="6" t="s">
        <v>5325</v>
      </c>
      <c r="W999" s="6" t="s">
        <v>1828</v>
      </c>
    </row>
    <row r="1000" spans="22:23" x14ac:dyDescent="0.2">
      <c r="V1000" s="6" t="s">
        <v>8037</v>
      </c>
      <c r="W1000" s="6" t="s">
        <v>191</v>
      </c>
    </row>
    <row r="1001" spans="22:23" x14ac:dyDescent="0.2">
      <c r="V1001" s="6" t="s">
        <v>4851</v>
      </c>
      <c r="W1001" s="6" t="s">
        <v>260</v>
      </c>
    </row>
    <row r="1002" spans="22:23" x14ac:dyDescent="0.2">
      <c r="V1002" s="6" t="s">
        <v>149</v>
      </c>
      <c r="W1002" s="6" t="s">
        <v>195</v>
      </c>
    </row>
    <row r="1003" spans="22:23" x14ac:dyDescent="0.2">
      <c r="V1003" s="6" t="s">
        <v>149</v>
      </c>
      <c r="W1003" s="6" t="s">
        <v>6246</v>
      </c>
    </row>
    <row r="1004" spans="22:23" x14ac:dyDescent="0.2">
      <c r="V1004" s="6" t="s">
        <v>149</v>
      </c>
      <c r="W1004" s="65" t="s">
        <v>236</v>
      </c>
    </row>
    <row r="1005" spans="22:23" x14ac:dyDescent="0.2">
      <c r="V1005" s="6" t="s">
        <v>7623</v>
      </c>
      <c r="W1005" s="6" t="s">
        <v>308</v>
      </c>
    </row>
    <row r="1006" spans="22:23" x14ac:dyDescent="0.2">
      <c r="V1006" s="6" t="s">
        <v>43</v>
      </c>
      <c r="W1006" s="6" t="s">
        <v>267</v>
      </c>
    </row>
    <row r="1007" spans="22:23" x14ac:dyDescent="0.2">
      <c r="V1007" s="6" t="s">
        <v>43</v>
      </c>
      <c r="W1007" s="6" t="s">
        <v>348</v>
      </c>
    </row>
    <row r="1008" spans="22:23" x14ac:dyDescent="0.2">
      <c r="V1008" s="6" t="s">
        <v>43</v>
      </c>
      <c r="W1008" s="6" t="s">
        <v>112</v>
      </c>
    </row>
    <row r="1009" spans="22:23" x14ac:dyDescent="0.2">
      <c r="V1009" s="6" t="s">
        <v>149</v>
      </c>
      <c r="W1009" s="6" t="s">
        <v>294</v>
      </c>
    </row>
    <row r="1010" spans="22:23" x14ac:dyDescent="0.2">
      <c r="V1010" s="6" t="s">
        <v>5296</v>
      </c>
      <c r="W1010" s="65" t="s">
        <v>2662</v>
      </c>
    </row>
    <row r="1011" spans="22:23" x14ac:dyDescent="0.2">
      <c r="V1011" s="6" t="s">
        <v>149</v>
      </c>
      <c r="W1011" s="6" t="s">
        <v>77</v>
      </c>
    </row>
    <row r="1012" spans="22:23" x14ac:dyDescent="0.2">
      <c r="V1012" s="6" t="s">
        <v>43</v>
      </c>
      <c r="W1012" s="6" t="s">
        <v>112</v>
      </c>
    </row>
    <row r="1013" spans="22:23" x14ac:dyDescent="0.2">
      <c r="V1013" s="6" t="s">
        <v>43</v>
      </c>
      <c r="W1013" s="6" t="s">
        <v>348</v>
      </c>
    </row>
    <row r="1014" spans="22:23" x14ac:dyDescent="0.2">
      <c r="V1014" s="6" t="s">
        <v>43</v>
      </c>
      <c r="W1014" s="6" t="s">
        <v>400</v>
      </c>
    </row>
    <row r="1015" spans="22:23" x14ac:dyDescent="0.2">
      <c r="V1015" s="6" t="s">
        <v>43</v>
      </c>
      <c r="W1015" s="6" t="s">
        <v>400</v>
      </c>
    </row>
    <row r="1016" spans="22:23" x14ac:dyDescent="0.2">
      <c r="V1016" s="6" t="s">
        <v>43</v>
      </c>
      <c r="W1016" s="6" t="s">
        <v>142</v>
      </c>
    </row>
    <row r="1017" spans="22:23" x14ac:dyDescent="0.2">
      <c r="V1017" s="6" t="s">
        <v>149</v>
      </c>
      <c r="W1017" s="6" t="s">
        <v>236</v>
      </c>
    </row>
    <row r="1018" spans="22:23" x14ac:dyDescent="0.2">
      <c r="V1018" s="6" t="s">
        <v>7623</v>
      </c>
      <c r="W1018" s="6" t="s">
        <v>308</v>
      </c>
    </row>
    <row r="1019" spans="22:23" x14ac:dyDescent="0.2">
      <c r="V1019" s="6" t="s">
        <v>43</v>
      </c>
      <c r="W1019" s="6" t="s">
        <v>400</v>
      </c>
    </row>
    <row r="1020" spans="22:23" x14ac:dyDescent="0.2">
      <c r="V1020" s="6" t="s">
        <v>4859</v>
      </c>
      <c r="W1020" s="6" t="s">
        <v>167</v>
      </c>
    </row>
    <row r="1021" spans="22:23" x14ac:dyDescent="0.2">
      <c r="V1021" s="6" t="s">
        <v>4834</v>
      </c>
      <c r="W1021" s="6" t="s">
        <v>883</v>
      </c>
    </row>
    <row r="1022" spans="22:23" x14ac:dyDescent="0.2">
      <c r="V1022" s="6" t="s">
        <v>4851</v>
      </c>
      <c r="W1022" s="6" t="s">
        <v>260</v>
      </c>
    </row>
    <row r="1023" spans="22:23" x14ac:dyDescent="0.2">
      <c r="V1023" s="6" t="s">
        <v>149</v>
      </c>
      <c r="W1023" s="6" t="s">
        <v>6246</v>
      </c>
    </row>
    <row r="1024" spans="22:23" x14ac:dyDescent="0.2">
      <c r="V1024" s="6" t="s">
        <v>43</v>
      </c>
      <c r="W1024" s="6" t="s">
        <v>142</v>
      </c>
    </row>
    <row r="1025" spans="22:23" x14ac:dyDescent="0.2">
      <c r="V1025" s="6" t="s">
        <v>7800</v>
      </c>
      <c r="W1025" s="6" t="s">
        <v>435</v>
      </c>
    </row>
    <row r="1026" spans="22:23" x14ac:dyDescent="0.2">
      <c r="V1026" s="6" t="s">
        <v>5934</v>
      </c>
      <c r="W1026" s="6" t="s">
        <v>543</v>
      </c>
    </row>
    <row r="1027" spans="22:23" x14ac:dyDescent="0.2">
      <c r="V1027" s="6" t="s">
        <v>4778</v>
      </c>
      <c r="W1027" s="6" t="s">
        <v>404</v>
      </c>
    </row>
    <row r="1028" spans="22:23" x14ac:dyDescent="0.2">
      <c r="V1028" s="6" t="s">
        <v>7623</v>
      </c>
      <c r="W1028" s="6" t="s">
        <v>308</v>
      </c>
    </row>
    <row r="1029" spans="22:23" x14ac:dyDescent="0.2">
      <c r="V1029" s="6" t="s">
        <v>43</v>
      </c>
      <c r="W1029" s="6" t="s">
        <v>348</v>
      </c>
    </row>
    <row r="1030" spans="22:23" x14ac:dyDescent="0.2">
      <c r="V1030" s="6" t="s">
        <v>4778</v>
      </c>
      <c r="W1030" s="6" t="s">
        <v>548</v>
      </c>
    </row>
    <row r="1031" spans="22:23" x14ac:dyDescent="0.2">
      <c r="V1031" s="6" t="s">
        <v>4880</v>
      </c>
      <c r="W1031" s="6" t="s">
        <v>475</v>
      </c>
    </row>
    <row r="1032" spans="22:23" x14ac:dyDescent="0.2">
      <c r="V1032" s="6" t="s">
        <v>512</v>
      </c>
      <c r="W1032" s="6" t="s">
        <v>505</v>
      </c>
    </row>
    <row r="1033" spans="22:23" x14ac:dyDescent="0.2">
      <c r="V1033" s="6" t="s">
        <v>43</v>
      </c>
      <c r="W1033" s="6" t="s">
        <v>112</v>
      </c>
    </row>
    <row r="1034" spans="22:23" x14ac:dyDescent="0.2">
      <c r="V1034" s="6" t="s">
        <v>43</v>
      </c>
      <c r="W1034" s="6" t="s">
        <v>42</v>
      </c>
    </row>
    <row r="1035" spans="22:23" x14ac:dyDescent="0.2">
      <c r="V1035" s="6" t="s">
        <v>5296</v>
      </c>
      <c r="W1035" s="65" t="s">
        <v>2662</v>
      </c>
    </row>
    <row r="1036" spans="22:23" x14ac:dyDescent="0.2">
      <c r="V1036" s="6" t="s">
        <v>5199</v>
      </c>
      <c r="W1036" s="6" t="s">
        <v>96</v>
      </c>
    </row>
    <row r="1037" spans="22:23" x14ac:dyDescent="0.2">
      <c r="V1037" s="6" t="s">
        <v>5575</v>
      </c>
      <c r="W1037" s="6" t="s">
        <v>736</v>
      </c>
    </row>
    <row r="1038" spans="22:23" x14ac:dyDescent="0.2">
      <c r="V1038" s="6" t="s">
        <v>43</v>
      </c>
      <c r="W1038" s="6" t="s">
        <v>70</v>
      </c>
    </row>
    <row r="1039" spans="22:23" x14ac:dyDescent="0.2">
      <c r="V1039" s="6" t="s">
        <v>4834</v>
      </c>
      <c r="W1039" s="6" t="s">
        <v>1438</v>
      </c>
    </row>
    <row r="1040" spans="22:23" x14ac:dyDescent="0.2">
      <c r="V1040" s="6" t="s">
        <v>4778</v>
      </c>
      <c r="W1040" s="6" t="s">
        <v>429</v>
      </c>
    </row>
    <row r="1041" spans="22:23" x14ac:dyDescent="0.2">
      <c r="V1041" s="6" t="s">
        <v>4488</v>
      </c>
      <c r="W1041" s="6" t="s">
        <v>459</v>
      </c>
    </row>
    <row r="1042" spans="22:23" x14ac:dyDescent="0.2">
      <c r="V1042" s="6" t="s">
        <v>7865</v>
      </c>
      <c r="W1042" s="6" t="s">
        <v>455</v>
      </c>
    </row>
    <row r="1043" spans="22:23" x14ac:dyDescent="0.2">
      <c r="V1043" s="6" t="s">
        <v>7890</v>
      </c>
      <c r="W1043" s="6" t="s">
        <v>1515</v>
      </c>
    </row>
    <row r="1044" spans="22:23" x14ac:dyDescent="0.2">
      <c r="V1044" s="6" t="s">
        <v>4488</v>
      </c>
      <c r="W1044" s="6" t="s">
        <v>459</v>
      </c>
    </row>
    <row r="1045" spans="22:23" x14ac:dyDescent="0.2">
      <c r="V1045" s="6" t="s">
        <v>4488</v>
      </c>
      <c r="W1045" s="6" t="s">
        <v>459</v>
      </c>
    </row>
    <row r="1046" spans="22:23" x14ac:dyDescent="0.2">
      <c r="V1046" s="6" t="s">
        <v>4488</v>
      </c>
      <c r="W1046" s="6" t="s">
        <v>459</v>
      </c>
    </row>
    <row r="1047" spans="22:23" x14ac:dyDescent="0.2">
      <c r="V1047" s="6" t="s">
        <v>4834</v>
      </c>
      <c r="W1047" s="6" t="s">
        <v>1047</v>
      </c>
    </row>
    <row r="1048" spans="22:23" x14ac:dyDescent="0.2">
      <c r="V1048" s="6" t="s">
        <v>43</v>
      </c>
      <c r="W1048" s="6" t="s">
        <v>651</v>
      </c>
    </row>
    <row r="1049" spans="22:23" x14ac:dyDescent="0.2">
      <c r="V1049" s="6" t="s">
        <v>149</v>
      </c>
      <c r="W1049" s="6" t="s">
        <v>294</v>
      </c>
    </row>
    <row r="1050" spans="22:23" x14ac:dyDescent="0.2">
      <c r="V1050" s="6" t="s">
        <v>4716</v>
      </c>
      <c r="W1050" s="6" t="s">
        <v>4720</v>
      </c>
    </row>
    <row r="1051" spans="22:23" x14ac:dyDescent="0.2">
      <c r="V1051" s="6" t="s">
        <v>4716</v>
      </c>
      <c r="W1051" s="6" t="s">
        <v>4723</v>
      </c>
    </row>
    <row r="1052" spans="22:23" x14ac:dyDescent="0.2">
      <c r="V1052" s="6" t="s">
        <v>43</v>
      </c>
      <c r="W1052" s="6" t="s">
        <v>42</v>
      </c>
    </row>
    <row r="1053" spans="22:23" x14ac:dyDescent="0.2">
      <c r="V1053" s="6" t="s">
        <v>43</v>
      </c>
      <c r="W1053" s="6" t="s">
        <v>83</v>
      </c>
    </row>
    <row r="1054" spans="22:23" x14ac:dyDescent="0.2">
      <c r="V1054" s="6" t="s">
        <v>7904</v>
      </c>
      <c r="W1054" s="6" t="s">
        <v>632</v>
      </c>
    </row>
    <row r="1055" spans="22:23" x14ac:dyDescent="0.2">
      <c r="V1055" s="6" t="s">
        <v>4712</v>
      </c>
      <c r="W1055" s="6" t="s">
        <v>1673</v>
      </c>
    </row>
    <row r="1056" spans="22:23" x14ac:dyDescent="0.2">
      <c r="V1056" s="6" t="s">
        <v>43</v>
      </c>
      <c r="W1056" s="6" t="s">
        <v>112</v>
      </c>
    </row>
    <row r="1057" spans="22:23" x14ac:dyDescent="0.2">
      <c r="V1057" s="6" t="s">
        <v>43</v>
      </c>
      <c r="W1057" s="6" t="s">
        <v>348</v>
      </c>
    </row>
    <row r="1058" spans="22:23" x14ac:dyDescent="0.2">
      <c r="V1058" s="6" t="s">
        <v>4880</v>
      </c>
      <c r="W1058" s="6" t="s">
        <v>475</v>
      </c>
    </row>
    <row r="1059" spans="22:23" x14ac:dyDescent="0.2">
      <c r="V1059" s="6" t="s">
        <v>7910</v>
      </c>
      <c r="W1059" s="6" t="s">
        <v>1678</v>
      </c>
    </row>
    <row r="1060" spans="22:23" x14ac:dyDescent="0.2">
      <c r="V1060" s="6" t="s">
        <v>4778</v>
      </c>
      <c r="W1060" s="6" t="s">
        <v>548</v>
      </c>
    </row>
    <row r="1061" spans="22:23" x14ac:dyDescent="0.2">
      <c r="V1061" s="6" t="s">
        <v>43</v>
      </c>
      <c r="W1061" s="6" t="s">
        <v>267</v>
      </c>
    </row>
    <row r="1062" spans="22:23" x14ac:dyDescent="0.2">
      <c r="V1062" s="6" t="s">
        <v>8068</v>
      </c>
      <c r="W1062" s="6" t="s">
        <v>670</v>
      </c>
    </row>
    <row r="1063" spans="22:23" x14ac:dyDescent="0.2">
      <c r="V1063" s="6" t="s">
        <v>43</v>
      </c>
      <c r="W1063" s="6" t="s">
        <v>142</v>
      </c>
    </row>
    <row r="1064" spans="22:23" x14ac:dyDescent="0.2">
      <c r="V1064" s="6" t="s">
        <v>7925</v>
      </c>
      <c r="W1064" s="6" t="s">
        <v>1802</v>
      </c>
    </row>
    <row r="1065" spans="22:23" x14ac:dyDescent="0.2">
      <c r="V1065" s="6" t="s">
        <v>7910</v>
      </c>
      <c r="W1065" s="6" t="s">
        <v>1678</v>
      </c>
    </row>
    <row r="1066" spans="22:23" x14ac:dyDescent="0.2">
      <c r="V1066" s="6" t="s">
        <v>232</v>
      </c>
      <c r="W1066" s="6" t="s">
        <v>1744</v>
      </c>
    </row>
    <row r="1067" spans="22:23" x14ac:dyDescent="0.2">
      <c r="V1067" s="6" t="s">
        <v>149</v>
      </c>
      <c r="W1067" s="6" t="s">
        <v>6246</v>
      </c>
    </row>
    <row r="1068" spans="22:23" x14ac:dyDescent="0.2">
      <c r="V1068" s="6" t="s">
        <v>149</v>
      </c>
      <c r="W1068" s="65" t="s">
        <v>236</v>
      </c>
    </row>
    <row r="1069" spans="22:23" x14ac:dyDescent="0.2">
      <c r="V1069" s="6" t="s">
        <v>43</v>
      </c>
      <c r="W1069" s="6" t="s">
        <v>142</v>
      </c>
    </row>
    <row r="1070" spans="22:23" x14ac:dyDescent="0.2">
      <c r="V1070" s="6" t="s">
        <v>4716</v>
      </c>
      <c r="W1070" s="6" t="s">
        <v>247</v>
      </c>
    </row>
    <row r="1071" spans="22:23" x14ac:dyDescent="0.2">
      <c r="V1071" s="6" t="s">
        <v>6639</v>
      </c>
      <c r="W1071" s="6" t="s">
        <v>1232</v>
      </c>
    </row>
    <row r="1072" spans="22:23" x14ac:dyDescent="0.2">
      <c r="V1072" s="6" t="s">
        <v>5199</v>
      </c>
      <c r="W1072" s="6" t="s">
        <v>96</v>
      </c>
    </row>
    <row r="1073" spans="22:23" x14ac:dyDescent="0.2">
      <c r="V1073" s="6" t="s">
        <v>512</v>
      </c>
      <c r="W1073" s="6" t="s">
        <v>1534</v>
      </c>
    </row>
    <row r="1074" spans="22:23" x14ac:dyDescent="0.2">
      <c r="V1074" s="6" t="s">
        <v>43</v>
      </c>
      <c r="W1074" s="6" t="s">
        <v>142</v>
      </c>
    </row>
    <row r="1075" spans="22:23" x14ac:dyDescent="0.2">
      <c r="V1075" s="6" t="s">
        <v>7623</v>
      </c>
      <c r="W1075" s="6" t="s">
        <v>308</v>
      </c>
    </row>
    <row r="1076" spans="22:23" x14ac:dyDescent="0.2">
      <c r="V1076" s="6" t="s">
        <v>43</v>
      </c>
      <c r="W1076" s="6" t="s">
        <v>267</v>
      </c>
    </row>
    <row r="1077" spans="22:23" x14ac:dyDescent="0.2">
      <c r="V1077" s="6" t="s">
        <v>43</v>
      </c>
      <c r="W1077" s="6" t="s">
        <v>348</v>
      </c>
    </row>
    <row r="1078" spans="22:23" x14ac:dyDescent="0.2">
      <c r="V1078" s="6" t="s">
        <v>43</v>
      </c>
      <c r="W1078" s="6" t="s">
        <v>112</v>
      </c>
    </row>
    <row r="1079" spans="22:23" x14ac:dyDescent="0.2">
      <c r="V1079" s="6" t="s">
        <v>6639</v>
      </c>
      <c r="W1079" s="6" t="s">
        <v>747</v>
      </c>
    </row>
    <row r="1080" spans="22:23" x14ac:dyDescent="0.2">
      <c r="V1080" s="6" t="s">
        <v>6639</v>
      </c>
      <c r="W1080" s="6" t="s">
        <v>1232</v>
      </c>
    </row>
    <row r="1081" spans="22:23" x14ac:dyDescent="0.2">
      <c r="V1081" s="6" t="s">
        <v>43</v>
      </c>
      <c r="W1081" s="6" t="s">
        <v>112</v>
      </c>
    </row>
    <row r="1082" spans="22:23" x14ac:dyDescent="0.2">
      <c r="V1082" s="6" t="s">
        <v>43</v>
      </c>
      <c r="W1082" s="6" t="s">
        <v>267</v>
      </c>
    </row>
    <row r="1083" spans="22:23" x14ac:dyDescent="0.2">
      <c r="V1083" s="6" t="s">
        <v>43</v>
      </c>
      <c r="W1083" s="6" t="s">
        <v>400</v>
      </c>
    </row>
    <row r="1084" spans="22:23" x14ac:dyDescent="0.2">
      <c r="V1084" s="6" t="s">
        <v>7623</v>
      </c>
      <c r="W1084" s="6" t="s">
        <v>1691</v>
      </c>
    </row>
    <row r="1085" spans="22:23" x14ac:dyDescent="0.2">
      <c r="V1085" s="6" t="s">
        <v>43</v>
      </c>
      <c r="W1085" s="6" t="s">
        <v>142</v>
      </c>
    </row>
    <row r="1086" spans="22:23" x14ac:dyDescent="0.2">
      <c r="V1086" s="41" t="s">
        <v>7865</v>
      </c>
      <c r="W1086" s="42" t="s">
        <v>1770</v>
      </c>
    </row>
    <row r="1087" spans="22:23" x14ac:dyDescent="0.2">
      <c r="V1087" s="6" t="s">
        <v>7890</v>
      </c>
      <c r="W1087" s="6" t="s">
        <v>1515</v>
      </c>
    </row>
    <row r="1088" spans="22:23" x14ac:dyDescent="0.2">
      <c r="V1088" s="6" t="s">
        <v>8102</v>
      </c>
      <c r="W1088" s="6" t="s">
        <v>796</v>
      </c>
    </row>
    <row r="1089" spans="22:23" x14ac:dyDescent="0.2">
      <c r="V1089" s="6" t="s">
        <v>7505</v>
      </c>
      <c r="W1089" s="6" t="s">
        <v>1200</v>
      </c>
    </row>
    <row r="1090" spans="22:23" x14ac:dyDescent="0.2">
      <c r="V1090" s="6" t="s">
        <v>5575</v>
      </c>
      <c r="W1090" s="6" t="s">
        <v>855</v>
      </c>
    </row>
    <row r="1091" spans="22:23" x14ac:dyDescent="0.2">
      <c r="V1091" s="6" t="s">
        <v>5005</v>
      </c>
      <c r="W1091" s="6" t="s">
        <v>845</v>
      </c>
    </row>
    <row r="1092" spans="22:23" x14ac:dyDescent="0.2">
      <c r="V1092" s="6" t="s">
        <v>328</v>
      </c>
      <c r="W1092" s="6" t="s">
        <v>157</v>
      </c>
    </row>
    <row r="1093" spans="22:23" x14ac:dyDescent="0.2">
      <c r="V1093" s="6" t="s">
        <v>4851</v>
      </c>
      <c r="W1093" s="6" t="s">
        <v>1443</v>
      </c>
    </row>
    <row r="1094" spans="22:23" x14ac:dyDescent="0.2">
      <c r="V1094" s="6" t="s">
        <v>43</v>
      </c>
      <c r="W1094" s="6" t="s">
        <v>112</v>
      </c>
    </row>
    <row r="1095" spans="22:23" x14ac:dyDescent="0.2">
      <c r="V1095" s="6" t="s">
        <v>328</v>
      </c>
      <c r="W1095" s="6" t="s">
        <v>157</v>
      </c>
    </row>
    <row r="1096" spans="22:23" x14ac:dyDescent="0.2">
      <c r="V1096" s="6" t="s">
        <v>4751</v>
      </c>
      <c r="W1096" s="65" t="s">
        <v>5622</v>
      </c>
    </row>
    <row r="1097" spans="22:23" x14ac:dyDescent="0.2">
      <c r="V1097" s="6" t="s">
        <v>43</v>
      </c>
      <c r="W1097" s="6" t="s">
        <v>112</v>
      </c>
    </row>
    <row r="1098" spans="22:23" x14ac:dyDescent="0.2">
      <c r="V1098" s="6" t="s">
        <v>7505</v>
      </c>
      <c r="W1098" s="6" t="s">
        <v>8163</v>
      </c>
    </row>
    <row r="1099" spans="22:23" x14ac:dyDescent="0.2">
      <c r="V1099" s="6" t="s">
        <v>5934</v>
      </c>
      <c r="W1099" s="6" t="s">
        <v>543</v>
      </c>
    </row>
    <row r="1100" spans="22:23" x14ac:dyDescent="0.2">
      <c r="V1100" s="6" t="s">
        <v>4859</v>
      </c>
      <c r="W1100" s="6" t="s">
        <v>167</v>
      </c>
    </row>
    <row r="1101" spans="22:23" x14ac:dyDescent="0.2">
      <c r="V1101" s="6" t="s">
        <v>4834</v>
      </c>
      <c r="W1101" s="6" t="s">
        <v>1047</v>
      </c>
    </row>
    <row r="1102" spans="22:23" x14ac:dyDescent="0.2">
      <c r="V1102" s="6" t="s">
        <v>4716</v>
      </c>
      <c r="W1102" s="6" t="s">
        <v>4720</v>
      </c>
    </row>
    <row r="1103" spans="22:23" x14ac:dyDescent="0.2">
      <c r="V1103" s="6" t="s">
        <v>512</v>
      </c>
      <c r="W1103" s="6" t="s">
        <v>511</v>
      </c>
    </row>
    <row r="1104" spans="22:23" x14ac:dyDescent="0.2">
      <c r="V1104" s="6" t="s">
        <v>4834</v>
      </c>
      <c r="W1104" s="6" t="s">
        <v>120</v>
      </c>
    </row>
    <row r="1105" spans="22:23" x14ac:dyDescent="0.2">
      <c r="V1105" s="6" t="s">
        <v>4834</v>
      </c>
      <c r="W1105" s="6" t="s">
        <v>1047</v>
      </c>
    </row>
    <row r="1106" spans="22:23" x14ac:dyDescent="0.2">
      <c r="V1106" s="6" t="s">
        <v>4751</v>
      </c>
      <c r="W1106" s="65" t="s">
        <v>5622</v>
      </c>
    </row>
    <row r="1107" spans="22:23" x14ac:dyDescent="0.2">
      <c r="V1107" s="6" t="s">
        <v>328</v>
      </c>
      <c r="W1107" s="6" t="s">
        <v>157</v>
      </c>
    </row>
    <row r="1108" spans="22:23" x14ac:dyDescent="0.2">
      <c r="V1108" s="6" t="s">
        <v>5543</v>
      </c>
      <c r="W1108" s="6" t="s">
        <v>481</v>
      </c>
    </row>
    <row r="1109" spans="22:23" x14ac:dyDescent="0.2">
      <c r="V1109" s="6" t="s">
        <v>149</v>
      </c>
      <c r="W1109" s="6" t="s">
        <v>77</v>
      </c>
    </row>
    <row r="1110" spans="22:23" x14ac:dyDescent="0.2">
      <c r="V1110" s="6" t="s">
        <v>43</v>
      </c>
      <c r="W1110" s="6" t="s">
        <v>70</v>
      </c>
    </row>
    <row r="1111" spans="22:23" x14ac:dyDescent="0.2">
      <c r="V1111" s="6" t="s">
        <v>4851</v>
      </c>
      <c r="W1111" s="6" t="s">
        <v>260</v>
      </c>
    </row>
    <row r="1112" spans="22:23" x14ac:dyDescent="0.2">
      <c r="V1112" s="6" t="s">
        <v>149</v>
      </c>
      <c r="W1112" s="6" t="s">
        <v>236</v>
      </c>
    </row>
    <row r="1113" spans="22:23" x14ac:dyDescent="0.2">
      <c r="V1113" s="6" t="s">
        <v>7623</v>
      </c>
      <c r="W1113" s="6" t="s">
        <v>308</v>
      </c>
    </row>
    <row r="1114" spans="22:23" x14ac:dyDescent="0.2">
      <c r="V1114" s="6" t="s">
        <v>43</v>
      </c>
      <c r="W1114" s="6" t="s">
        <v>142</v>
      </c>
    </row>
    <row r="1115" spans="22:23" x14ac:dyDescent="0.2">
      <c r="V1115" s="6" t="s">
        <v>43</v>
      </c>
      <c r="W1115" s="6" t="s">
        <v>400</v>
      </c>
    </row>
    <row r="1116" spans="22:23" x14ac:dyDescent="0.2">
      <c r="V1116" s="6" t="s">
        <v>43</v>
      </c>
      <c r="W1116" s="6" t="s">
        <v>267</v>
      </c>
    </row>
    <row r="1117" spans="22:23" x14ac:dyDescent="0.2">
      <c r="V1117" s="6" t="s">
        <v>6947</v>
      </c>
      <c r="W1117" s="6" t="s">
        <v>1011</v>
      </c>
    </row>
    <row r="1118" spans="22:23" x14ac:dyDescent="0.2">
      <c r="V1118" s="6" t="s">
        <v>6631</v>
      </c>
      <c r="W1118" s="6" t="s">
        <v>6632</v>
      </c>
    </row>
    <row r="1119" spans="22:23" x14ac:dyDescent="0.2">
      <c r="V1119" s="6" t="s">
        <v>4834</v>
      </c>
      <c r="W1119" s="6" t="s">
        <v>883</v>
      </c>
    </row>
    <row r="1120" spans="22:23" x14ac:dyDescent="0.2">
      <c r="V1120" s="6" t="s">
        <v>43</v>
      </c>
      <c r="W1120" s="6" t="s">
        <v>83</v>
      </c>
    </row>
    <row r="1121" spans="22:23" x14ac:dyDescent="0.2">
      <c r="V1121" s="6" t="s">
        <v>43</v>
      </c>
      <c r="W1121" s="6" t="s">
        <v>42</v>
      </c>
    </row>
    <row r="1122" spans="22:23" x14ac:dyDescent="0.2">
      <c r="V1122" s="6" t="s">
        <v>4751</v>
      </c>
      <c r="W1122" s="65" t="s">
        <v>5622</v>
      </c>
    </row>
    <row r="1123" spans="22:23" x14ac:dyDescent="0.2">
      <c r="V1123" s="6" t="s">
        <v>6639</v>
      </c>
      <c r="W1123" s="6" t="s">
        <v>1232</v>
      </c>
    </row>
    <row r="1124" spans="22:23" x14ac:dyDescent="0.2">
      <c r="V1124" s="6" t="s">
        <v>6639</v>
      </c>
      <c r="W1124" s="6" t="s">
        <v>1232</v>
      </c>
    </row>
    <row r="1125" spans="22:23" x14ac:dyDescent="0.2">
      <c r="V1125" s="6" t="s">
        <v>328</v>
      </c>
      <c r="W1125" s="6" t="s">
        <v>157</v>
      </c>
    </row>
    <row r="1126" spans="22:23" x14ac:dyDescent="0.2">
      <c r="V1126" s="6" t="s">
        <v>149</v>
      </c>
      <c r="W1126" s="6" t="s">
        <v>77</v>
      </c>
    </row>
    <row r="1127" spans="22:23" x14ac:dyDescent="0.2">
      <c r="V1127" s="6" t="s">
        <v>149</v>
      </c>
      <c r="W1127" s="6" t="s">
        <v>77</v>
      </c>
    </row>
    <row r="1128" spans="22:23" x14ac:dyDescent="0.2">
      <c r="V1128" s="6" t="s">
        <v>4834</v>
      </c>
      <c r="W1128" s="6" t="s">
        <v>1047</v>
      </c>
    </row>
    <row r="1129" spans="22:23" x14ac:dyDescent="0.2">
      <c r="V1129" s="6" t="s">
        <v>6906</v>
      </c>
      <c r="W1129" s="6" t="s">
        <v>6907</v>
      </c>
    </row>
    <row r="1130" spans="22:23" x14ac:dyDescent="0.2">
      <c r="V1130" s="6" t="s">
        <v>6906</v>
      </c>
      <c r="W1130" s="6" t="s">
        <v>6907</v>
      </c>
    </row>
    <row r="1131" spans="22:23" x14ac:dyDescent="0.2">
      <c r="V1131" s="6" t="s">
        <v>149</v>
      </c>
      <c r="W1131" s="6" t="s">
        <v>195</v>
      </c>
    </row>
    <row r="1132" spans="22:23" x14ac:dyDescent="0.2">
      <c r="V1132" s="6" t="s">
        <v>149</v>
      </c>
      <c r="W1132" s="6" t="s">
        <v>195</v>
      </c>
    </row>
    <row r="1133" spans="22:23" x14ac:dyDescent="0.2">
      <c r="V1133" s="6" t="s">
        <v>149</v>
      </c>
      <c r="W1133" s="6" t="s">
        <v>195</v>
      </c>
    </row>
    <row r="1134" spans="22:23" x14ac:dyDescent="0.2">
      <c r="V1134" s="6" t="s">
        <v>149</v>
      </c>
      <c r="W1134" s="6" t="s">
        <v>195</v>
      </c>
    </row>
    <row r="1135" spans="22:23" x14ac:dyDescent="0.2">
      <c r="V1135" s="6" t="s">
        <v>149</v>
      </c>
      <c r="W1135" s="6" t="s">
        <v>195</v>
      </c>
    </row>
    <row r="1136" spans="22:23" x14ac:dyDescent="0.2">
      <c r="V1136" s="6" t="s">
        <v>149</v>
      </c>
      <c r="W1136" s="6" t="s">
        <v>195</v>
      </c>
    </row>
    <row r="1137" spans="22:23" x14ac:dyDescent="0.2">
      <c r="V1137" s="6" t="s">
        <v>7505</v>
      </c>
      <c r="W1137" s="6" t="s">
        <v>8163</v>
      </c>
    </row>
    <row r="1138" spans="22:23" x14ac:dyDescent="0.2">
      <c r="V1138" s="6" t="s">
        <v>4778</v>
      </c>
      <c r="W1138" s="6" t="s">
        <v>548</v>
      </c>
    </row>
    <row r="1139" spans="22:23" x14ac:dyDescent="0.2">
      <c r="V1139" s="6" t="s">
        <v>6906</v>
      </c>
      <c r="W1139" s="6" t="s">
        <v>24</v>
      </c>
    </row>
    <row r="1140" spans="22:23" x14ac:dyDescent="0.2">
      <c r="V1140" s="6" t="s">
        <v>43</v>
      </c>
      <c r="W1140" s="6" t="s">
        <v>112</v>
      </c>
    </row>
    <row r="1141" spans="22:23" x14ac:dyDescent="0.2">
      <c r="V1141" s="6" t="s">
        <v>43</v>
      </c>
      <c r="W1141" s="6" t="s">
        <v>112</v>
      </c>
    </row>
    <row r="1142" spans="22:23" x14ac:dyDescent="0.2">
      <c r="V1142" s="6" t="s">
        <v>43</v>
      </c>
      <c r="W1142" s="6" t="s">
        <v>112</v>
      </c>
    </row>
    <row r="1143" spans="22:23" x14ac:dyDescent="0.2">
      <c r="V1143" s="6" t="s">
        <v>43</v>
      </c>
      <c r="W1143" s="6" t="s">
        <v>112</v>
      </c>
    </row>
    <row r="1144" spans="22:23" x14ac:dyDescent="0.2">
      <c r="V1144" s="6" t="s">
        <v>43</v>
      </c>
      <c r="W1144" s="6" t="s">
        <v>112</v>
      </c>
    </row>
    <row r="1145" spans="22:23" x14ac:dyDescent="0.2">
      <c r="V1145" s="6" t="s">
        <v>43</v>
      </c>
      <c r="W1145" s="6" t="s">
        <v>112</v>
      </c>
    </row>
    <row r="1146" spans="22:23" x14ac:dyDescent="0.2">
      <c r="V1146" s="6" t="s">
        <v>43</v>
      </c>
      <c r="W1146" s="6" t="s">
        <v>112</v>
      </c>
    </row>
    <row r="1147" spans="22:23" x14ac:dyDescent="0.2">
      <c r="V1147" s="6" t="s">
        <v>43</v>
      </c>
      <c r="W1147" s="6" t="s">
        <v>112</v>
      </c>
    </row>
    <row r="1148" spans="22:23" x14ac:dyDescent="0.2">
      <c r="V1148" s="6" t="s">
        <v>43</v>
      </c>
      <c r="W1148" s="6" t="s">
        <v>112</v>
      </c>
    </row>
    <row r="1149" spans="22:23" x14ac:dyDescent="0.2">
      <c r="V1149" s="6" t="s">
        <v>43</v>
      </c>
      <c r="W1149" s="6" t="s">
        <v>112</v>
      </c>
    </row>
    <row r="1150" spans="22:23" x14ac:dyDescent="0.2">
      <c r="V1150" s="6" t="s">
        <v>43</v>
      </c>
      <c r="W1150" s="6" t="s">
        <v>112</v>
      </c>
    </row>
    <row r="1151" spans="22:23" x14ac:dyDescent="0.2">
      <c r="V1151" s="6" t="s">
        <v>43</v>
      </c>
      <c r="W1151" s="6" t="s">
        <v>112</v>
      </c>
    </row>
    <row r="1152" spans="22:23" x14ac:dyDescent="0.2">
      <c r="V1152" s="6" t="s">
        <v>43</v>
      </c>
      <c r="W1152" s="6" t="s">
        <v>112</v>
      </c>
    </row>
    <row r="1153" spans="22:23" x14ac:dyDescent="0.2">
      <c r="V1153" s="6" t="s">
        <v>43</v>
      </c>
      <c r="W1153" s="6" t="s">
        <v>112</v>
      </c>
    </row>
    <row r="1154" spans="22:23" x14ac:dyDescent="0.2">
      <c r="V1154" s="6" t="s">
        <v>43</v>
      </c>
      <c r="W1154" s="6" t="s">
        <v>112</v>
      </c>
    </row>
    <row r="1155" spans="22:23" x14ac:dyDescent="0.2">
      <c r="V1155" s="6" t="s">
        <v>43</v>
      </c>
      <c r="W1155" s="6" t="s">
        <v>112</v>
      </c>
    </row>
    <row r="1156" spans="22:23" x14ac:dyDescent="0.2">
      <c r="V1156" s="6" t="s">
        <v>43</v>
      </c>
      <c r="W1156" s="6" t="s">
        <v>112</v>
      </c>
    </row>
    <row r="1157" spans="22:23" x14ac:dyDescent="0.2">
      <c r="V1157" s="6" t="s">
        <v>43</v>
      </c>
      <c r="W1157" s="6" t="s">
        <v>112</v>
      </c>
    </row>
    <row r="1158" spans="22:23" x14ac:dyDescent="0.2">
      <c r="V1158" s="6" t="s">
        <v>43</v>
      </c>
      <c r="W1158" s="6" t="s">
        <v>112</v>
      </c>
    </row>
    <row r="1159" spans="22:23" x14ac:dyDescent="0.2">
      <c r="V1159" s="6" t="s">
        <v>43</v>
      </c>
      <c r="W1159" s="6" t="s">
        <v>112</v>
      </c>
    </row>
    <row r="1160" spans="22:23" x14ac:dyDescent="0.2">
      <c r="V1160" s="6" t="s">
        <v>8128</v>
      </c>
      <c r="W1160" s="6" t="s">
        <v>1082</v>
      </c>
    </row>
    <row r="1161" spans="22:23" x14ac:dyDescent="0.2">
      <c r="V1161" s="6" t="s">
        <v>5934</v>
      </c>
      <c r="W1161" s="6" t="s">
        <v>179</v>
      </c>
    </row>
    <row r="1162" spans="22:23" x14ac:dyDescent="0.2">
      <c r="V1162" s="6" t="s">
        <v>4851</v>
      </c>
      <c r="W1162" s="66" t="s">
        <v>5959</v>
      </c>
    </row>
    <row r="1163" spans="22:23" x14ac:dyDescent="0.2">
      <c r="V1163" s="6" t="s">
        <v>4834</v>
      </c>
      <c r="W1163" s="26" t="s">
        <v>120</v>
      </c>
    </row>
    <row r="1164" spans="22:23" x14ac:dyDescent="0.2">
      <c r="V1164" s="6" t="s">
        <v>5972</v>
      </c>
      <c r="W1164" s="26" t="s">
        <v>214</v>
      </c>
    </row>
    <row r="1165" spans="22:23" x14ac:dyDescent="0.2">
      <c r="V1165" s="6" t="s">
        <v>4716</v>
      </c>
      <c r="W1165" s="26" t="s">
        <v>1120</v>
      </c>
    </row>
    <row r="1166" spans="22:23" x14ac:dyDescent="0.2">
      <c r="V1166" s="6" t="s">
        <v>43</v>
      </c>
      <c r="W1166" s="26" t="s">
        <v>83</v>
      </c>
    </row>
    <row r="1167" spans="22:23" x14ac:dyDescent="0.2">
      <c r="V1167" s="6" t="s">
        <v>4698</v>
      </c>
      <c r="W1167" s="26" t="s">
        <v>7987</v>
      </c>
    </row>
    <row r="1168" spans="22:23" x14ac:dyDescent="0.2">
      <c r="V1168" s="6" t="s">
        <v>149</v>
      </c>
      <c r="W1168" s="26" t="s">
        <v>8189</v>
      </c>
    </row>
    <row r="1169" spans="22:23" x14ac:dyDescent="0.2">
      <c r="V1169" s="6" t="s">
        <v>5005</v>
      </c>
      <c r="W1169" s="26" t="s">
        <v>1134</v>
      </c>
    </row>
    <row r="1170" spans="22:23" x14ac:dyDescent="0.2">
      <c r="V1170" s="6" t="s">
        <v>6639</v>
      </c>
      <c r="W1170" s="26" t="s">
        <v>1115</v>
      </c>
    </row>
    <row r="1171" spans="22:23" x14ac:dyDescent="0.2">
      <c r="V1171" s="6" t="s">
        <v>7904</v>
      </c>
      <c r="W1171" s="26" t="s">
        <v>632</v>
      </c>
    </row>
    <row r="1172" spans="22:23" x14ac:dyDescent="0.2">
      <c r="V1172" s="6" t="s">
        <v>8146</v>
      </c>
      <c r="W1172" s="26" t="s">
        <v>1901</v>
      </c>
    </row>
    <row r="1173" spans="22:23" x14ac:dyDescent="0.2">
      <c r="V1173" s="6" t="s">
        <v>8191</v>
      </c>
      <c r="W1173" s="26" t="s">
        <v>1411</v>
      </c>
    </row>
    <row r="1174" spans="22:23" x14ac:dyDescent="0.2">
      <c r="V1174" s="6" t="s">
        <v>8143</v>
      </c>
      <c r="W1174" s="26" t="s">
        <v>1163</v>
      </c>
    </row>
    <row r="1175" spans="22:23" x14ac:dyDescent="0.2">
      <c r="V1175" s="6" t="s">
        <v>7146</v>
      </c>
      <c r="W1175" s="26" t="s">
        <v>3158</v>
      </c>
    </row>
    <row r="1176" spans="22:23" x14ac:dyDescent="0.2">
      <c r="V1176" s="6" t="s">
        <v>5934</v>
      </c>
      <c r="W1176" s="26" t="s">
        <v>543</v>
      </c>
    </row>
    <row r="1177" spans="22:23" x14ac:dyDescent="0.2">
      <c r="V1177" s="6" t="s">
        <v>4859</v>
      </c>
      <c r="W1177" s="26" t="s">
        <v>1174</v>
      </c>
    </row>
    <row r="1178" spans="22:23" x14ac:dyDescent="0.2">
      <c r="V1178" s="6" t="s">
        <v>8139</v>
      </c>
      <c r="W1178" s="26" t="s">
        <v>3148</v>
      </c>
    </row>
    <row r="1179" spans="22:23" x14ac:dyDescent="0.2">
      <c r="V1179" s="6" t="s">
        <v>4851</v>
      </c>
      <c r="W1179" s="26" t="s">
        <v>1346</v>
      </c>
    </row>
    <row r="1180" spans="22:23" x14ac:dyDescent="0.2">
      <c r="V1180" s="6" t="s">
        <v>4859</v>
      </c>
      <c r="W1180" s="26" t="s">
        <v>1141</v>
      </c>
    </row>
    <row r="1181" spans="22:23" x14ac:dyDescent="0.2">
      <c r="V1181" s="6" t="s">
        <v>8135</v>
      </c>
      <c r="W1181" s="26" t="s">
        <v>1181</v>
      </c>
    </row>
    <row r="1182" spans="22:23" x14ac:dyDescent="0.2">
      <c r="V1182" s="6" t="s">
        <v>6947</v>
      </c>
      <c r="W1182" s="26" t="s">
        <v>105</v>
      </c>
    </row>
    <row r="1183" spans="22:23" x14ac:dyDescent="0.2">
      <c r="V1183" s="6" t="s">
        <v>7623</v>
      </c>
      <c r="W1183" s="26" t="s">
        <v>308</v>
      </c>
    </row>
    <row r="1184" spans="22:23" x14ac:dyDescent="0.2">
      <c r="V1184" s="6" t="s">
        <v>4778</v>
      </c>
      <c r="W1184" s="26" t="s">
        <v>548</v>
      </c>
    </row>
    <row r="1185" spans="22:23" x14ac:dyDescent="0.2">
      <c r="V1185" s="6" t="s">
        <v>43</v>
      </c>
      <c r="W1185" s="26" t="s">
        <v>267</v>
      </c>
    </row>
    <row r="1186" spans="22:23" x14ac:dyDescent="0.2">
      <c r="V1186" s="6" t="s">
        <v>7505</v>
      </c>
      <c r="W1186" s="26" t="s">
        <v>1200</v>
      </c>
    </row>
    <row r="1187" spans="22:23" x14ac:dyDescent="0.2">
      <c r="V1187" s="6" t="s">
        <v>43</v>
      </c>
      <c r="W1187" s="26" t="s">
        <v>70</v>
      </c>
    </row>
    <row r="1188" spans="22:23" x14ac:dyDescent="0.2">
      <c r="V1188" s="6" t="s">
        <v>34</v>
      </c>
      <c r="W1188" s="26" t="s">
        <v>710</v>
      </c>
    </row>
    <row r="1189" spans="22:23" x14ac:dyDescent="0.2">
      <c r="V1189" s="35" t="s">
        <v>4488</v>
      </c>
      <c r="W1189" s="26" t="s">
        <v>1522</v>
      </c>
    </row>
    <row r="1190" spans="22:23" x14ac:dyDescent="0.2">
      <c r="V1190" s="6" t="s">
        <v>43</v>
      </c>
      <c r="W1190" s="26" t="s">
        <v>400</v>
      </c>
    </row>
    <row r="1191" spans="22:23" x14ac:dyDescent="0.2">
      <c r="V1191" s="6" t="s">
        <v>7623</v>
      </c>
      <c r="W1191" s="26" t="s">
        <v>308</v>
      </c>
    </row>
    <row r="1192" spans="22:23" x14ac:dyDescent="0.2">
      <c r="V1192" s="6" t="s">
        <v>43</v>
      </c>
      <c r="W1192" s="26" t="s">
        <v>112</v>
      </c>
    </row>
    <row r="1193" spans="22:23" x14ac:dyDescent="0.2">
      <c r="V1193" s="6" t="s">
        <v>149</v>
      </c>
      <c r="W1193" s="26" t="s">
        <v>294</v>
      </c>
    </row>
    <row r="1194" spans="22:23" x14ac:dyDescent="0.2">
      <c r="V1194" s="6" t="s">
        <v>6639</v>
      </c>
      <c r="W1194" s="26" t="s">
        <v>1232</v>
      </c>
    </row>
    <row r="1195" spans="22:23" x14ac:dyDescent="0.2">
      <c r="V1195" s="6" t="s">
        <v>4851</v>
      </c>
      <c r="W1195" s="26" t="s">
        <v>1443</v>
      </c>
    </row>
    <row r="1196" spans="22:23" x14ac:dyDescent="0.2">
      <c r="V1196" s="6" t="s">
        <v>8146</v>
      </c>
      <c r="W1196" s="26" t="s">
        <v>1265</v>
      </c>
    </row>
    <row r="1197" spans="22:23" x14ac:dyDescent="0.2">
      <c r="V1197" s="6" t="s">
        <v>43</v>
      </c>
      <c r="W1197" s="26" t="s">
        <v>348</v>
      </c>
    </row>
    <row r="1198" spans="22:23" x14ac:dyDescent="0.2">
      <c r="V1198" s="6" t="s">
        <v>7623</v>
      </c>
      <c r="W1198" s="26" t="s">
        <v>308</v>
      </c>
    </row>
    <row r="1199" spans="22:23" x14ac:dyDescent="0.2">
      <c r="V1199" s="6" t="s">
        <v>6639</v>
      </c>
      <c r="W1199" s="26" t="s">
        <v>1232</v>
      </c>
    </row>
    <row r="1200" spans="22:23" x14ac:dyDescent="0.2">
      <c r="V1200" s="6" t="s">
        <v>5199</v>
      </c>
      <c r="W1200" s="26" t="s">
        <v>96</v>
      </c>
    </row>
    <row r="1201" spans="22:23" x14ac:dyDescent="0.2">
      <c r="V1201" s="6" t="s">
        <v>4851</v>
      </c>
      <c r="W1201" s="26" t="s">
        <v>5959</v>
      </c>
    </row>
    <row r="1202" spans="22:23" x14ac:dyDescent="0.2">
      <c r="V1202" s="6" t="s">
        <v>43</v>
      </c>
      <c r="W1202" s="26" t="s">
        <v>42</v>
      </c>
    </row>
    <row r="1203" spans="22:23" x14ac:dyDescent="0.2">
      <c r="V1203" s="6" t="s">
        <v>149</v>
      </c>
      <c r="W1203" s="26" t="s">
        <v>77</v>
      </c>
    </row>
    <row r="1204" spans="22:23" x14ac:dyDescent="0.2">
      <c r="V1204" s="6" t="s">
        <v>43</v>
      </c>
      <c r="W1204" s="26" t="s">
        <v>70</v>
      </c>
    </row>
    <row r="1205" spans="22:23" x14ac:dyDescent="0.2">
      <c r="V1205" s="6" t="s">
        <v>43</v>
      </c>
      <c r="W1205" s="26" t="s">
        <v>2085</v>
      </c>
    </row>
    <row r="1206" spans="22:23" x14ac:dyDescent="0.2">
      <c r="V1206" s="6" t="s">
        <v>4751</v>
      </c>
      <c r="W1206" s="26" t="s">
        <v>5622</v>
      </c>
    </row>
    <row r="1207" spans="22:23" x14ac:dyDescent="0.2">
      <c r="V1207" s="6" t="s">
        <v>7609</v>
      </c>
      <c r="W1207" s="26" t="s">
        <v>220</v>
      </c>
    </row>
    <row r="1208" spans="22:23" x14ac:dyDescent="0.2">
      <c r="V1208" s="6" t="s">
        <v>149</v>
      </c>
      <c r="W1208" s="26" t="s">
        <v>236</v>
      </c>
    </row>
    <row r="1209" spans="22:23" x14ac:dyDescent="0.2">
      <c r="V1209" s="6" t="s">
        <v>4778</v>
      </c>
      <c r="W1209" s="26" t="s">
        <v>2176</v>
      </c>
    </row>
    <row r="1210" spans="22:23" x14ac:dyDescent="0.2">
      <c r="V1210" s="6" t="s">
        <v>6801</v>
      </c>
      <c r="W1210" s="26" t="s">
        <v>4152</v>
      </c>
    </row>
    <row r="1211" spans="22:23" x14ac:dyDescent="0.2">
      <c r="V1211" s="6" t="s">
        <v>43</v>
      </c>
      <c r="W1211" s="26" t="s">
        <v>142</v>
      </c>
    </row>
    <row r="1212" spans="22:23" x14ac:dyDescent="0.2">
      <c r="V1212" s="6" t="s">
        <v>43</v>
      </c>
      <c r="W1212" s="26" t="s">
        <v>2830</v>
      </c>
    </row>
    <row r="1213" spans="22:23" x14ac:dyDescent="0.2">
      <c r="V1213" s="6" t="s">
        <v>4778</v>
      </c>
      <c r="W1213" s="26" t="s">
        <v>566</v>
      </c>
    </row>
    <row r="1214" spans="22:23" x14ac:dyDescent="0.2">
      <c r="V1214" s="6" t="s">
        <v>4890</v>
      </c>
      <c r="W1214" s="26" t="s">
        <v>8196</v>
      </c>
    </row>
    <row r="1215" spans="22:23" x14ac:dyDescent="0.2">
      <c r="V1215" s="6" t="s">
        <v>7146</v>
      </c>
      <c r="W1215" s="26" t="s">
        <v>3549</v>
      </c>
    </row>
    <row r="1216" spans="22:23" x14ac:dyDescent="0.2">
      <c r="V1216" s="6" t="s">
        <v>5199</v>
      </c>
      <c r="W1216" s="26" t="s">
        <v>96</v>
      </c>
    </row>
    <row r="1217" spans="22:23" x14ac:dyDescent="0.2">
      <c r="V1217" s="6" t="s">
        <v>8031</v>
      </c>
      <c r="W1217" s="26" t="s">
        <v>104</v>
      </c>
    </row>
    <row r="1218" spans="22:23" x14ac:dyDescent="0.2">
      <c r="V1218" s="6" t="s">
        <v>43</v>
      </c>
      <c r="W1218" s="26" t="s">
        <v>142</v>
      </c>
    </row>
    <row r="1219" spans="22:23" x14ac:dyDescent="0.2">
      <c r="V1219" s="6" t="s">
        <v>7146</v>
      </c>
      <c r="W1219" s="26" t="s">
        <v>3158</v>
      </c>
    </row>
    <row r="1220" spans="22:23" x14ac:dyDescent="0.2">
      <c r="V1220" s="6" t="s">
        <v>43</v>
      </c>
      <c r="W1220" s="26" t="s">
        <v>112</v>
      </c>
    </row>
    <row r="1221" spans="22:23" x14ac:dyDescent="0.2">
      <c r="V1221" s="6" t="s">
        <v>43</v>
      </c>
      <c r="W1221" s="26" t="s">
        <v>112</v>
      </c>
    </row>
    <row r="1222" spans="22:23" x14ac:dyDescent="0.2">
      <c r="V1222" s="6" t="s">
        <v>8198</v>
      </c>
      <c r="W1222" s="26" t="s">
        <v>3551</v>
      </c>
    </row>
    <row r="1223" spans="22:23" x14ac:dyDescent="0.2">
      <c r="V1223" s="6" t="s">
        <v>149</v>
      </c>
      <c r="W1223" s="26" t="s">
        <v>294</v>
      </c>
    </row>
    <row r="1224" spans="22:23" x14ac:dyDescent="0.2">
      <c r="V1224" s="6" t="s">
        <v>4834</v>
      </c>
      <c r="W1224" s="26" t="s">
        <v>120</v>
      </c>
    </row>
    <row r="1225" spans="22:23" x14ac:dyDescent="0.2">
      <c r="V1225" s="6" t="s">
        <v>5970</v>
      </c>
      <c r="W1225" s="26" t="s">
        <v>215</v>
      </c>
    </row>
    <row r="1226" spans="22:23" x14ac:dyDescent="0.2">
      <c r="V1226" s="6" t="s">
        <v>43</v>
      </c>
      <c r="W1226" s="26" t="s">
        <v>42</v>
      </c>
    </row>
    <row r="1227" spans="22:23" x14ac:dyDescent="0.2">
      <c r="V1227" s="6" t="s">
        <v>6801</v>
      </c>
      <c r="W1227" s="26" t="s">
        <v>1853</v>
      </c>
    </row>
    <row r="1228" spans="22:23" x14ac:dyDescent="0.2">
      <c r="V1228" s="6" t="s">
        <v>5934</v>
      </c>
      <c r="W1228" s="26" t="s">
        <v>179</v>
      </c>
    </row>
    <row r="1229" spans="22:23" x14ac:dyDescent="0.2">
      <c r="V1229" s="6" t="s">
        <v>4851</v>
      </c>
      <c r="W1229" s="26" t="s">
        <v>1443</v>
      </c>
    </row>
    <row r="1230" spans="22:23" x14ac:dyDescent="0.2">
      <c r="V1230" s="6" t="s">
        <v>4716</v>
      </c>
      <c r="W1230" s="26" t="s">
        <v>256</v>
      </c>
    </row>
    <row r="1231" spans="22:23" x14ac:dyDescent="0.2">
      <c r="V1231" s="6" t="s">
        <v>4716</v>
      </c>
      <c r="W1231" s="26" t="s">
        <v>252</v>
      </c>
    </row>
    <row r="1232" spans="22:23" x14ac:dyDescent="0.2">
      <c r="V1232" s="6" t="s">
        <v>43</v>
      </c>
      <c r="W1232" s="26" t="s">
        <v>70</v>
      </c>
    </row>
    <row r="1233" spans="22:23" x14ac:dyDescent="0.2">
      <c r="V1233" s="6" t="s">
        <v>149</v>
      </c>
      <c r="W1233" s="26" t="s">
        <v>77</v>
      </c>
    </row>
    <row r="1234" spans="22:23" x14ac:dyDescent="0.2">
      <c r="V1234" s="6" t="s">
        <v>43</v>
      </c>
      <c r="W1234" s="26" t="s">
        <v>83</v>
      </c>
    </row>
    <row r="1235" spans="22:23" x14ac:dyDescent="0.2">
      <c r="V1235" s="6" t="s">
        <v>43</v>
      </c>
      <c r="W1235" s="26" t="s">
        <v>2085</v>
      </c>
    </row>
    <row r="1236" spans="22:23" x14ac:dyDescent="0.2">
      <c r="V1236" s="6" t="s">
        <v>149</v>
      </c>
      <c r="W1236" s="26" t="s">
        <v>275</v>
      </c>
    </row>
    <row r="1237" spans="22:23" x14ac:dyDescent="0.2">
      <c r="V1237" s="6" t="s">
        <v>8034</v>
      </c>
      <c r="W1237" s="26" t="s">
        <v>163</v>
      </c>
    </row>
    <row r="1238" spans="22:23" x14ac:dyDescent="0.2">
      <c r="V1238" s="6" t="s">
        <v>4751</v>
      </c>
      <c r="W1238" s="26" t="s">
        <v>5622</v>
      </c>
    </row>
    <row r="1239" spans="22:23" x14ac:dyDescent="0.2">
      <c r="V1239" s="6" t="s">
        <v>4707</v>
      </c>
      <c r="W1239" s="26" t="s">
        <v>1612</v>
      </c>
    </row>
    <row r="1240" spans="22:23" x14ac:dyDescent="0.2">
      <c r="V1240" s="6" t="s">
        <v>4716</v>
      </c>
      <c r="W1240" s="26" t="s">
        <v>247</v>
      </c>
    </row>
    <row r="1241" spans="22:23" x14ac:dyDescent="0.2">
      <c r="V1241" s="6" t="s">
        <v>7609</v>
      </c>
      <c r="W1241" s="26" t="s">
        <v>220</v>
      </c>
    </row>
    <row r="1242" spans="22:23" x14ac:dyDescent="0.2">
      <c r="V1242" s="6" t="s">
        <v>5575</v>
      </c>
      <c r="W1242" s="26" t="s">
        <v>736</v>
      </c>
    </row>
    <row r="1243" spans="22:23" x14ac:dyDescent="0.2">
      <c r="V1243" s="6" t="s">
        <v>5972</v>
      </c>
      <c r="W1243" s="26" t="s">
        <v>214</v>
      </c>
    </row>
    <row r="1244" spans="22:23" x14ac:dyDescent="0.2">
      <c r="V1244" s="6" t="s">
        <v>7146</v>
      </c>
      <c r="W1244" s="26" t="s">
        <v>227</v>
      </c>
    </row>
    <row r="1245" spans="22:23" x14ac:dyDescent="0.2">
      <c r="V1245" s="6" t="s">
        <v>1558</v>
      </c>
      <c r="W1245" s="26" t="s">
        <v>241</v>
      </c>
    </row>
    <row r="1246" spans="22:23" x14ac:dyDescent="0.2">
      <c r="V1246" s="6" t="s">
        <v>4712</v>
      </c>
      <c r="W1246" s="26" t="s">
        <v>244</v>
      </c>
    </row>
    <row r="1247" spans="22:23" x14ac:dyDescent="0.2">
      <c r="V1247" s="6" t="s">
        <v>4859</v>
      </c>
      <c r="W1247" s="26" t="s">
        <v>167</v>
      </c>
    </row>
    <row r="1248" spans="22:23" x14ac:dyDescent="0.2">
      <c r="V1248" s="6" t="s">
        <v>232</v>
      </c>
      <c r="W1248" s="26" t="s">
        <v>1744</v>
      </c>
    </row>
    <row r="1249" spans="22:23" x14ac:dyDescent="0.2">
      <c r="V1249" s="6" t="s">
        <v>149</v>
      </c>
      <c r="W1249" s="26" t="s">
        <v>236</v>
      </c>
    </row>
    <row r="1250" spans="22:23" x14ac:dyDescent="0.2">
      <c r="V1250" s="6" t="s">
        <v>8034</v>
      </c>
      <c r="W1250" s="26" t="s">
        <v>163</v>
      </c>
    </row>
    <row r="1251" spans="22:23" x14ac:dyDescent="0.2">
      <c r="V1251" s="6" t="s">
        <v>4684</v>
      </c>
      <c r="W1251" s="26" t="s">
        <v>204</v>
      </c>
    </row>
    <row r="1252" spans="22:23" x14ac:dyDescent="0.2">
      <c r="V1252" s="6" t="s">
        <v>4698</v>
      </c>
      <c r="W1252" s="26" t="s">
        <v>2339</v>
      </c>
    </row>
    <row r="1253" spans="22:23" x14ac:dyDescent="0.2">
      <c r="V1253" s="6" t="s">
        <v>6801</v>
      </c>
      <c r="W1253" s="26" t="s">
        <v>4152</v>
      </c>
    </row>
    <row r="1254" spans="22:23" x14ac:dyDescent="0.2">
      <c r="V1254" s="6" t="s">
        <v>4704</v>
      </c>
      <c r="W1254" s="26" t="s">
        <v>615</v>
      </c>
    </row>
    <row r="1255" spans="22:23" x14ac:dyDescent="0.2">
      <c r="V1255" s="6" t="s">
        <v>5325</v>
      </c>
      <c r="W1255" s="26" t="s">
        <v>1828</v>
      </c>
    </row>
    <row r="1256" spans="22:23" x14ac:dyDescent="0.2">
      <c r="V1256" s="6" t="s">
        <v>8037</v>
      </c>
      <c r="W1256" s="26" t="s">
        <v>191</v>
      </c>
    </row>
    <row r="1257" spans="22:23" x14ac:dyDescent="0.2">
      <c r="V1257" s="6" t="s">
        <v>149</v>
      </c>
      <c r="W1257" s="26" t="s">
        <v>195</v>
      </c>
    </row>
    <row r="1258" spans="22:23" x14ac:dyDescent="0.2">
      <c r="V1258" s="6" t="s">
        <v>4851</v>
      </c>
      <c r="W1258" s="26" t="s">
        <v>260</v>
      </c>
    </row>
    <row r="1259" spans="22:23" x14ac:dyDescent="0.2">
      <c r="V1259" s="6" t="s">
        <v>43</v>
      </c>
      <c r="W1259" s="26" t="s">
        <v>267</v>
      </c>
    </row>
    <row r="1260" spans="22:23" x14ac:dyDescent="0.2">
      <c r="V1260" s="6" t="s">
        <v>4698</v>
      </c>
      <c r="W1260" s="26" t="s">
        <v>2339</v>
      </c>
    </row>
    <row r="1261" spans="22:23" x14ac:dyDescent="0.2">
      <c r="V1261" s="6" t="s">
        <v>8201</v>
      </c>
      <c r="W1261" s="26" t="s">
        <v>2253</v>
      </c>
    </row>
    <row r="1262" spans="22:23" x14ac:dyDescent="0.2">
      <c r="V1262" s="6" t="s">
        <v>43</v>
      </c>
      <c r="W1262" s="26" t="s">
        <v>267</v>
      </c>
    </row>
    <row r="1263" spans="22:23" x14ac:dyDescent="0.2">
      <c r="V1263" s="6" t="s">
        <v>43</v>
      </c>
      <c r="W1263" s="26" t="s">
        <v>348</v>
      </c>
    </row>
    <row r="1264" spans="22:23" x14ac:dyDescent="0.2">
      <c r="V1264" s="6" t="s">
        <v>149</v>
      </c>
      <c r="W1264" s="26" t="s">
        <v>236</v>
      </c>
    </row>
    <row r="1265" spans="22:23" x14ac:dyDescent="0.2">
      <c r="V1265" s="6" t="s">
        <v>7623</v>
      </c>
      <c r="W1265" s="26" t="s">
        <v>308</v>
      </c>
    </row>
    <row r="1266" spans="22:23" x14ac:dyDescent="0.2">
      <c r="V1266" s="6" t="s">
        <v>7869</v>
      </c>
      <c r="W1266" s="63" t="s">
        <v>1819</v>
      </c>
    </row>
    <row r="1267" spans="22:23" x14ac:dyDescent="0.2">
      <c r="V1267" s="6" t="s">
        <v>43</v>
      </c>
      <c r="W1267" s="26" t="s">
        <v>2830</v>
      </c>
    </row>
    <row r="1268" spans="22:23" x14ac:dyDescent="0.2">
      <c r="V1268" s="6" t="s">
        <v>43</v>
      </c>
      <c r="W1268" s="26" t="s">
        <v>112</v>
      </c>
    </row>
    <row r="1269" spans="22:23" x14ac:dyDescent="0.2">
      <c r="V1269" s="6" t="s">
        <v>149</v>
      </c>
      <c r="W1269" s="26" t="s">
        <v>77</v>
      </c>
    </row>
    <row r="1270" spans="22:23" x14ac:dyDescent="0.2">
      <c r="V1270" s="6" t="s">
        <v>6801</v>
      </c>
      <c r="W1270" s="26" t="s">
        <v>1853</v>
      </c>
    </row>
    <row r="1271" spans="22:23" x14ac:dyDescent="0.2">
      <c r="V1271" s="6" t="s">
        <v>149</v>
      </c>
      <c r="W1271" s="26" t="s">
        <v>294</v>
      </c>
    </row>
    <row r="1272" spans="22:23" x14ac:dyDescent="0.2">
      <c r="V1272" s="6" t="s">
        <v>7623</v>
      </c>
      <c r="W1272" s="26" t="s">
        <v>308</v>
      </c>
    </row>
    <row r="1273" spans="22:23" x14ac:dyDescent="0.2">
      <c r="V1273" s="6" t="s">
        <v>149</v>
      </c>
      <c r="W1273" s="26" t="s">
        <v>1944</v>
      </c>
    </row>
    <row r="1274" spans="22:23" x14ac:dyDescent="0.2">
      <c r="V1274" s="6" t="s">
        <v>43</v>
      </c>
      <c r="W1274" s="26" t="s">
        <v>400</v>
      </c>
    </row>
    <row r="1275" spans="22:23" x14ac:dyDescent="0.2">
      <c r="V1275" s="6" t="s">
        <v>43</v>
      </c>
      <c r="W1275" s="26" t="s">
        <v>142</v>
      </c>
    </row>
    <row r="1276" spans="22:23" x14ac:dyDescent="0.2">
      <c r="V1276" s="6" t="s">
        <v>5575</v>
      </c>
      <c r="W1276" s="26" t="s">
        <v>370</v>
      </c>
    </row>
    <row r="1277" spans="22:23" x14ac:dyDescent="0.2">
      <c r="V1277" s="35" t="s">
        <v>4488</v>
      </c>
      <c r="W1277" s="26" t="s">
        <v>1522</v>
      </c>
    </row>
    <row r="1278" spans="22:23" x14ac:dyDescent="0.2">
      <c r="V1278" s="6" t="s">
        <v>43</v>
      </c>
      <c r="W1278" s="26" t="s">
        <v>400</v>
      </c>
    </row>
    <row r="1279" spans="22:23" x14ac:dyDescent="0.2">
      <c r="V1279" s="6" t="s">
        <v>43</v>
      </c>
      <c r="W1279" s="26" t="s">
        <v>348</v>
      </c>
    </row>
    <row r="1280" spans="22:23" x14ac:dyDescent="0.2">
      <c r="V1280" s="6" t="s">
        <v>43</v>
      </c>
      <c r="W1280" s="26" t="s">
        <v>112</v>
      </c>
    </row>
    <row r="1281" spans="22:23" x14ac:dyDescent="0.2">
      <c r="V1281" s="6" t="s">
        <v>43</v>
      </c>
      <c r="W1281" s="26" t="s">
        <v>348</v>
      </c>
    </row>
    <row r="1282" spans="22:23" x14ac:dyDescent="0.2">
      <c r="V1282" s="6" t="s">
        <v>4778</v>
      </c>
      <c r="W1282" s="26" t="s">
        <v>548</v>
      </c>
    </row>
    <row r="1283" spans="22:23" x14ac:dyDescent="0.2">
      <c r="V1283" s="6" t="s">
        <v>4834</v>
      </c>
      <c r="W1283" s="26" t="s">
        <v>883</v>
      </c>
    </row>
    <row r="1284" spans="22:23" x14ac:dyDescent="0.2">
      <c r="V1284" s="6" t="s">
        <v>512</v>
      </c>
      <c r="W1284" s="26" t="s">
        <v>505</v>
      </c>
    </row>
    <row r="1285" spans="22:23" x14ac:dyDescent="0.2">
      <c r="V1285" s="6" t="s">
        <v>5575</v>
      </c>
      <c r="W1285" s="26" t="s">
        <v>370</v>
      </c>
    </row>
    <row r="1286" spans="22:23" x14ac:dyDescent="0.2">
      <c r="V1286" s="6" t="s">
        <v>4704</v>
      </c>
      <c r="W1286" s="26" t="s">
        <v>615</v>
      </c>
    </row>
    <row r="1287" spans="22:23" x14ac:dyDescent="0.2">
      <c r="V1287" s="6" t="s">
        <v>4880</v>
      </c>
      <c r="W1287" s="26" t="s">
        <v>475</v>
      </c>
    </row>
    <row r="1288" spans="22:23" x14ac:dyDescent="0.2">
      <c r="V1288" s="6" t="s">
        <v>43</v>
      </c>
      <c r="W1288" s="26" t="s">
        <v>142</v>
      </c>
    </row>
    <row r="1289" spans="22:23" x14ac:dyDescent="0.2">
      <c r="V1289" s="6" t="s">
        <v>43</v>
      </c>
      <c r="W1289" s="26" t="s">
        <v>400</v>
      </c>
    </row>
    <row r="1290" spans="22:23" x14ac:dyDescent="0.2">
      <c r="V1290" s="6" t="s">
        <v>4751</v>
      </c>
      <c r="W1290" s="26" t="s">
        <v>590</v>
      </c>
    </row>
    <row r="1291" spans="22:23" x14ac:dyDescent="0.2">
      <c r="V1291" s="6" t="s">
        <v>4778</v>
      </c>
      <c r="W1291" s="26" t="s">
        <v>404</v>
      </c>
    </row>
    <row r="1292" spans="22:23" x14ac:dyDescent="0.2">
      <c r="V1292" s="6" t="s">
        <v>5934</v>
      </c>
      <c r="W1292" s="26" t="s">
        <v>543</v>
      </c>
    </row>
    <row r="1293" spans="22:23" x14ac:dyDescent="0.2">
      <c r="V1293" s="6" t="s">
        <v>4859</v>
      </c>
      <c r="W1293" s="26" t="s">
        <v>167</v>
      </c>
    </row>
    <row r="1294" spans="22:23" x14ac:dyDescent="0.2">
      <c r="V1294" s="6" t="s">
        <v>4778</v>
      </c>
      <c r="W1294" s="26" t="s">
        <v>2176</v>
      </c>
    </row>
    <row r="1295" spans="22:23" x14ac:dyDescent="0.2">
      <c r="V1295" s="6" t="s">
        <v>7623</v>
      </c>
      <c r="W1295" s="26" t="s">
        <v>308</v>
      </c>
    </row>
    <row r="1296" spans="22:23" x14ac:dyDescent="0.2">
      <c r="V1296" s="6" t="s">
        <v>6801</v>
      </c>
      <c r="W1296" s="26" t="s">
        <v>1853</v>
      </c>
    </row>
    <row r="1297" spans="22:23" x14ac:dyDescent="0.2">
      <c r="V1297" s="6" t="s">
        <v>43</v>
      </c>
      <c r="W1297" s="26" t="s">
        <v>42</v>
      </c>
    </row>
    <row r="1298" spans="22:23" x14ac:dyDescent="0.2">
      <c r="V1298" s="6" t="s">
        <v>5543</v>
      </c>
      <c r="W1298" s="26" t="s">
        <v>481</v>
      </c>
    </row>
    <row r="1299" spans="22:23" x14ac:dyDescent="0.2">
      <c r="V1299" s="6" t="s">
        <v>5199</v>
      </c>
      <c r="W1299" s="26" t="s">
        <v>96</v>
      </c>
    </row>
    <row r="1300" spans="22:23" x14ac:dyDescent="0.2">
      <c r="V1300" s="6" t="s">
        <v>43</v>
      </c>
      <c r="W1300" s="26" t="s">
        <v>70</v>
      </c>
    </row>
    <row r="1301" spans="22:23" x14ac:dyDescent="0.2">
      <c r="V1301" s="6" t="s">
        <v>34</v>
      </c>
      <c r="W1301" s="26" t="s">
        <v>710</v>
      </c>
    </row>
    <row r="1302" spans="22:23" x14ac:dyDescent="0.2">
      <c r="V1302" s="6" t="s">
        <v>8206</v>
      </c>
      <c r="W1302" s="26" t="s">
        <v>3886</v>
      </c>
    </row>
    <row r="1303" spans="22:23" x14ac:dyDescent="0.2">
      <c r="V1303" s="6" t="s">
        <v>43</v>
      </c>
      <c r="W1303" s="26" t="s">
        <v>2102</v>
      </c>
    </row>
    <row r="1304" spans="22:23" x14ac:dyDescent="0.2">
      <c r="V1304" s="6" t="s">
        <v>43</v>
      </c>
      <c r="W1304" s="26" t="s">
        <v>112</v>
      </c>
    </row>
    <row r="1305" spans="22:23" x14ac:dyDescent="0.2">
      <c r="V1305" s="6" t="s">
        <v>43</v>
      </c>
      <c r="W1305" s="26" t="s">
        <v>2085</v>
      </c>
    </row>
    <row r="1306" spans="22:23" x14ac:dyDescent="0.2">
      <c r="V1306" s="6" t="s">
        <v>43</v>
      </c>
      <c r="W1306" s="26" t="s">
        <v>2830</v>
      </c>
    </row>
    <row r="1307" spans="22:23" x14ac:dyDescent="0.2">
      <c r="V1307" s="6" t="s">
        <v>5575</v>
      </c>
      <c r="W1307" s="26" t="s">
        <v>736</v>
      </c>
    </row>
    <row r="1308" spans="22:23" x14ac:dyDescent="0.2">
      <c r="V1308" s="6" t="s">
        <v>4778</v>
      </c>
      <c r="W1308" s="26" t="s">
        <v>429</v>
      </c>
    </row>
    <row r="1309" spans="22:23" x14ac:dyDescent="0.2">
      <c r="V1309" s="6" t="s">
        <v>4488</v>
      </c>
      <c r="W1309" s="26" t="s">
        <v>459</v>
      </c>
    </row>
    <row r="1310" spans="22:23" x14ac:dyDescent="0.2">
      <c r="V1310" s="6" t="s">
        <v>7865</v>
      </c>
      <c r="W1310" s="26" t="s">
        <v>455</v>
      </c>
    </row>
    <row r="1311" spans="22:23" x14ac:dyDescent="0.2">
      <c r="V1311" s="6" t="s">
        <v>7890</v>
      </c>
      <c r="W1311" s="26" t="s">
        <v>466</v>
      </c>
    </row>
    <row r="1312" spans="22:23" x14ac:dyDescent="0.2">
      <c r="V1312" s="6" t="s">
        <v>8211</v>
      </c>
      <c r="W1312" s="26" t="s">
        <v>2477</v>
      </c>
    </row>
    <row r="1313" spans="22:23" x14ac:dyDescent="0.2">
      <c r="V1313" s="6" t="s">
        <v>43</v>
      </c>
      <c r="W1313" s="26" t="s">
        <v>651</v>
      </c>
    </row>
    <row r="1314" spans="22:23" x14ac:dyDescent="0.2">
      <c r="V1314" s="6" t="s">
        <v>4488</v>
      </c>
      <c r="W1314" s="26" t="s">
        <v>459</v>
      </c>
    </row>
    <row r="1315" spans="22:23" x14ac:dyDescent="0.2">
      <c r="V1315" s="6" t="s">
        <v>4488</v>
      </c>
      <c r="W1315" s="26" t="s">
        <v>459</v>
      </c>
    </row>
    <row r="1316" spans="22:23" x14ac:dyDescent="0.2">
      <c r="V1316" s="6" t="s">
        <v>4488</v>
      </c>
      <c r="W1316" s="26" t="s">
        <v>459</v>
      </c>
    </row>
    <row r="1317" spans="22:23" x14ac:dyDescent="0.2">
      <c r="V1317" s="6" t="s">
        <v>149</v>
      </c>
      <c r="W1317" s="26" t="s">
        <v>294</v>
      </c>
    </row>
    <row r="1318" spans="22:23" x14ac:dyDescent="0.2">
      <c r="V1318" s="6" t="s">
        <v>4704</v>
      </c>
      <c r="W1318" s="26" t="s">
        <v>2782</v>
      </c>
    </row>
    <row r="1319" spans="22:23" x14ac:dyDescent="0.2">
      <c r="V1319" s="6" t="s">
        <v>4834</v>
      </c>
      <c r="W1319" s="26" t="s">
        <v>1047</v>
      </c>
    </row>
    <row r="1320" spans="22:23" x14ac:dyDescent="0.2">
      <c r="V1320" s="6" t="s">
        <v>43</v>
      </c>
      <c r="W1320" s="26" t="s">
        <v>2830</v>
      </c>
    </row>
    <row r="1321" spans="22:23" x14ac:dyDescent="0.2">
      <c r="V1321" s="6" t="s">
        <v>4716</v>
      </c>
      <c r="W1321" s="26" t="s">
        <v>256</v>
      </c>
    </row>
    <row r="1322" spans="22:23" x14ac:dyDescent="0.2">
      <c r="V1322" s="6" t="s">
        <v>43</v>
      </c>
      <c r="W1322" s="26" t="s">
        <v>112</v>
      </c>
    </row>
    <row r="1323" spans="22:23" x14ac:dyDescent="0.2">
      <c r="V1323" s="6" t="s">
        <v>4778</v>
      </c>
      <c r="W1323" s="26" t="s">
        <v>548</v>
      </c>
    </row>
    <row r="1324" spans="22:23" x14ac:dyDescent="0.2">
      <c r="V1324" s="6" t="s">
        <v>6639</v>
      </c>
      <c r="W1324" s="26" t="s">
        <v>1232</v>
      </c>
    </row>
    <row r="1325" spans="22:23" x14ac:dyDescent="0.2">
      <c r="V1325" s="6" t="s">
        <v>7904</v>
      </c>
      <c r="W1325" s="26" t="s">
        <v>632</v>
      </c>
    </row>
    <row r="1326" spans="22:23" x14ac:dyDescent="0.2">
      <c r="V1326" s="6" t="s">
        <v>4712</v>
      </c>
      <c r="W1326" s="26" t="s">
        <v>2151</v>
      </c>
    </row>
    <row r="1327" spans="22:23" x14ac:dyDescent="0.2">
      <c r="V1327" s="6" t="s">
        <v>4716</v>
      </c>
      <c r="W1327" s="26" t="s">
        <v>1120</v>
      </c>
    </row>
    <row r="1328" spans="22:23" x14ac:dyDescent="0.2">
      <c r="V1328" s="6" t="s">
        <v>4716</v>
      </c>
      <c r="W1328" s="26" t="s">
        <v>252</v>
      </c>
    </row>
    <row r="1329" spans="22:23" x14ac:dyDescent="0.2">
      <c r="V1329" s="6" t="s">
        <v>43</v>
      </c>
      <c r="W1329" s="26" t="s">
        <v>42</v>
      </c>
    </row>
    <row r="1330" spans="22:23" x14ac:dyDescent="0.2">
      <c r="V1330" s="6" t="s">
        <v>5869</v>
      </c>
      <c r="W1330" s="26" t="s">
        <v>424</v>
      </c>
    </row>
    <row r="1331" spans="22:23" x14ac:dyDescent="0.2">
      <c r="V1331" s="6" t="s">
        <v>149</v>
      </c>
      <c r="W1331" s="26" t="s">
        <v>322</v>
      </c>
    </row>
    <row r="1332" spans="22:23" x14ac:dyDescent="0.2">
      <c r="V1332" s="6" t="s">
        <v>7925</v>
      </c>
      <c r="W1332" s="26" t="s">
        <v>1802</v>
      </c>
    </row>
    <row r="1333" spans="22:23" x14ac:dyDescent="0.2">
      <c r="V1333" s="6" t="s">
        <v>7910</v>
      </c>
      <c r="W1333" s="26" t="s">
        <v>1678</v>
      </c>
    </row>
    <row r="1334" spans="22:23" x14ac:dyDescent="0.2">
      <c r="V1334" s="6" t="s">
        <v>4834</v>
      </c>
      <c r="W1334" s="26" t="s">
        <v>883</v>
      </c>
    </row>
    <row r="1335" spans="22:23" x14ac:dyDescent="0.2">
      <c r="V1335" s="6" t="s">
        <v>232</v>
      </c>
      <c r="W1335" s="26" t="s">
        <v>1744</v>
      </c>
    </row>
    <row r="1336" spans="22:23" x14ac:dyDescent="0.2">
      <c r="V1336" s="6" t="s">
        <v>149</v>
      </c>
      <c r="W1336" s="26" t="s">
        <v>236</v>
      </c>
    </row>
    <row r="1337" spans="22:23" x14ac:dyDescent="0.2">
      <c r="V1337" s="6" t="s">
        <v>8068</v>
      </c>
      <c r="W1337" s="26" t="s">
        <v>670</v>
      </c>
    </row>
    <row r="1338" spans="22:23" x14ac:dyDescent="0.2">
      <c r="V1338" s="6" t="s">
        <v>43</v>
      </c>
      <c r="W1338" s="26" t="s">
        <v>142</v>
      </c>
    </row>
    <row r="1339" spans="22:23" x14ac:dyDescent="0.2">
      <c r="V1339" s="6" t="s">
        <v>43</v>
      </c>
      <c r="W1339" s="26" t="s">
        <v>348</v>
      </c>
    </row>
    <row r="1340" spans="22:23" x14ac:dyDescent="0.2">
      <c r="V1340" s="6" t="s">
        <v>4880</v>
      </c>
      <c r="W1340" s="26" t="s">
        <v>475</v>
      </c>
    </row>
    <row r="1341" spans="22:23" x14ac:dyDescent="0.2">
      <c r="V1341" s="6" t="s">
        <v>6801</v>
      </c>
      <c r="W1341" s="26" t="s">
        <v>4152</v>
      </c>
    </row>
    <row r="1342" spans="22:23" x14ac:dyDescent="0.2">
      <c r="V1342" s="6" t="s">
        <v>5575</v>
      </c>
      <c r="W1342" s="26" t="s">
        <v>370</v>
      </c>
    </row>
    <row r="1343" spans="22:23" x14ac:dyDescent="0.2">
      <c r="V1343" s="6" t="s">
        <v>34</v>
      </c>
      <c r="W1343" s="26" t="s">
        <v>710</v>
      </c>
    </row>
    <row r="1344" spans="22:23" x14ac:dyDescent="0.2">
      <c r="V1344" s="6" t="s">
        <v>43</v>
      </c>
      <c r="W1344" s="26" t="s">
        <v>267</v>
      </c>
    </row>
    <row r="1345" spans="22:23" x14ac:dyDescent="0.2">
      <c r="V1345" s="6" t="s">
        <v>43</v>
      </c>
      <c r="W1345" s="26" t="s">
        <v>142</v>
      </c>
    </row>
    <row r="1346" spans="22:23" x14ac:dyDescent="0.2">
      <c r="V1346" s="6" t="s">
        <v>7977</v>
      </c>
      <c r="W1346" s="26" t="s">
        <v>693</v>
      </c>
    </row>
    <row r="1347" spans="22:23" x14ac:dyDescent="0.2">
      <c r="V1347" s="6" t="s">
        <v>6639</v>
      </c>
      <c r="W1347" s="26" t="s">
        <v>1232</v>
      </c>
    </row>
    <row r="1348" spans="22:23" x14ac:dyDescent="0.2">
      <c r="V1348" s="6" t="s">
        <v>4716</v>
      </c>
      <c r="W1348" s="26" t="s">
        <v>247</v>
      </c>
    </row>
    <row r="1349" spans="22:23" x14ac:dyDescent="0.2">
      <c r="V1349" s="6" t="s">
        <v>328</v>
      </c>
      <c r="W1349" s="26" t="s">
        <v>157</v>
      </c>
    </row>
    <row r="1350" spans="22:23" x14ac:dyDescent="0.2">
      <c r="V1350" s="6" t="s">
        <v>43</v>
      </c>
      <c r="W1350" s="26" t="s">
        <v>2830</v>
      </c>
    </row>
    <row r="1351" spans="22:23" x14ac:dyDescent="0.2">
      <c r="V1351" s="6" t="s">
        <v>6639</v>
      </c>
      <c r="W1351" s="26" t="s">
        <v>747</v>
      </c>
    </row>
    <row r="1352" spans="22:23" x14ac:dyDescent="0.2">
      <c r="V1352" s="6" t="s">
        <v>43</v>
      </c>
      <c r="W1352" s="26" t="s">
        <v>112</v>
      </c>
    </row>
    <row r="1353" spans="22:23" x14ac:dyDescent="0.2">
      <c r="V1353" s="6" t="s">
        <v>43</v>
      </c>
      <c r="W1353" s="26" t="s">
        <v>70</v>
      </c>
    </row>
    <row r="1354" spans="22:23" x14ac:dyDescent="0.2">
      <c r="V1354" s="6" t="s">
        <v>43</v>
      </c>
      <c r="W1354" s="26" t="s">
        <v>142</v>
      </c>
    </row>
    <row r="1355" spans="22:23" x14ac:dyDescent="0.2">
      <c r="V1355" s="6" t="s">
        <v>7623</v>
      </c>
      <c r="W1355" s="26" t="s">
        <v>308</v>
      </c>
    </row>
    <row r="1356" spans="22:23" x14ac:dyDescent="0.2">
      <c r="V1356" s="6" t="s">
        <v>7146</v>
      </c>
      <c r="W1356" s="26" t="s">
        <v>227</v>
      </c>
    </row>
    <row r="1357" spans="22:23" x14ac:dyDescent="0.2">
      <c r="V1357" s="6" t="s">
        <v>43</v>
      </c>
      <c r="W1357" s="26" t="s">
        <v>348</v>
      </c>
    </row>
    <row r="1358" spans="22:23" x14ac:dyDescent="0.2">
      <c r="V1358" s="6" t="s">
        <v>512</v>
      </c>
      <c r="W1358" s="26" t="s">
        <v>1285</v>
      </c>
    </row>
    <row r="1359" spans="22:23" x14ac:dyDescent="0.2">
      <c r="V1359" s="41" t="s">
        <v>7865</v>
      </c>
      <c r="W1359" s="67" t="s">
        <v>1770</v>
      </c>
    </row>
    <row r="1360" spans="22:23" x14ac:dyDescent="0.2">
      <c r="V1360" s="6" t="s">
        <v>7890</v>
      </c>
      <c r="W1360" s="26" t="s">
        <v>466</v>
      </c>
    </row>
    <row r="1361" spans="22:23" x14ac:dyDescent="0.2">
      <c r="V1361" s="6" t="s">
        <v>7505</v>
      </c>
      <c r="W1361" s="26" t="s">
        <v>1200</v>
      </c>
    </row>
    <row r="1362" spans="22:23" x14ac:dyDescent="0.2">
      <c r="V1362" s="6" t="s">
        <v>5575</v>
      </c>
      <c r="W1362" s="26" t="s">
        <v>7530</v>
      </c>
    </row>
    <row r="1363" spans="22:23" x14ac:dyDescent="0.2">
      <c r="V1363" s="6" t="s">
        <v>5005</v>
      </c>
      <c r="W1363" s="26" t="s">
        <v>845</v>
      </c>
    </row>
    <row r="1364" spans="22:23" x14ac:dyDescent="0.2">
      <c r="V1364" s="6" t="s">
        <v>149</v>
      </c>
      <c r="W1364" s="26" t="s">
        <v>294</v>
      </c>
    </row>
    <row r="1365" spans="22:23" x14ac:dyDescent="0.2">
      <c r="V1365" s="6" t="s">
        <v>8102</v>
      </c>
      <c r="W1365" s="26" t="s">
        <v>796</v>
      </c>
    </row>
    <row r="1366" spans="22:23" x14ac:dyDescent="0.2">
      <c r="V1366" s="6" t="s">
        <v>43</v>
      </c>
      <c r="W1366" s="26" t="s">
        <v>267</v>
      </c>
    </row>
    <row r="1367" spans="22:23" x14ac:dyDescent="0.2">
      <c r="V1367" s="6" t="s">
        <v>43</v>
      </c>
      <c r="W1367" s="26" t="s">
        <v>348</v>
      </c>
    </row>
    <row r="1368" spans="22:23" x14ac:dyDescent="0.2">
      <c r="V1368" s="6" t="s">
        <v>7623</v>
      </c>
      <c r="W1368" s="26" t="s">
        <v>1691</v>
      </c>
    </row>
    <row r="1369" spans="22:23" x14ac:dyDescent="0.2">
      <c r="V1369" s="6" t="s">
        <v>43</v>
      </c>
      <c r="W1369" s="26" t="s">
        <v>142</v>
      </c>
    </row>
    <row r="1370" spans="22:23" x14ac:dyDescent="0.2">
      <c r="V1370" s="6" t="s">
        <v>4834</v>
      </c>
      <c r="W1370" s="26" t="s">
        <v>1047</v>
      </c>
    </row>
    <row r="1371" spans="22:23" x14ac:dyDescent="0.2">
      <c r="V1371" s="6" t="s">
        <v>7977</v>
      </c>
      <c r="W1371" s="26" t="s">
        <v>693</v>
      </c>
    </row>
    <row r="1372" spans="22:23" x14ac:dyDescent="0.2">
      <c r="V1372" s="6" t="s">
        <v>43</v>
      </c>
      <c r="W1372" s="26" t="s">
        <v>348</v>
      </c>
    </row>
    <row r="1373" spans="22:23" x14ac:dyDescent="0.2">
      <c r="V1373" s="6" t="s">
        <v>4851</v>
      </c>
      <c r="W1373" s="26" t="s">
        <v>1443</v>
      </c>
    </row>
    <row r="1374" spans="22:23" x14ac:dyDescent="0.2">
      <c r="V1374" s="6" t="s">
        <v>43</v>
      </c>
      <c r="W1374" s="26" t="s">
        <v>112</v>
      </c>
    </row>
    <row r="1375" spans="22:23" x14ac:dyDescent="0.2">
      <c r="V1375" s="6" t="s">
        <v>6639</v>
      </c>
      <c r="W1375" s="26" t="s">
        <v>1232</v>
      </c>
    </row>
    <row r="1376" spans="22:23" x14ac:dyDescent="0.2">
      <c r="V1376" s="6" t="s">
        <v>43</v>
      </c>
      <c r="W1376" s="26" t="s">
        <v>2830</v>
      </c>
    </row>
    <row r="1377" spans="22:23" x14ac:dyDescent="0.2">
      <c r="V1377" s="6" t="s">
        <v>328</v>
      </c>
      <c r="W1377" s="26" t="s">
        <v>157</v>
      </c>
    </row>
    <row r="1378" spans="22:23" x14ac:dyDescent="0.2">
      <c r="V1378" s="6" t="s">
        <v>43</v>
      </c>
      <c r="W1378" s="26" t="s">
        <v>112</v>
      </c>
    </row>
    <row r="1379" spans="22:23" x14ac:dyDescent="0.2">
      <c r="V1379" s="6" t="s">
        <v>43</v>
      </c>
      <c r="W1379" s="26" t="s">
        <v>112</v>
      </c>
    </row>
    <row r="1380" spans="22:23" x14ac:dyDescent="0.2">
      <c r="V1380" s="6" t="s">
        <v>328</v>
      </c>
      <c r="W1380" s="26" t="s">
        <v>157</v>
      </c>
    </row>
    <row r="1381" spans="22:23" x14ac:dyDescent="0.2">
      <c r="V1381" s="6" t="s">
        <v>4751</v>
      </c>
      <c r="W1381" s="26" t="s">
        <v>5622</v>
      </c>
    </row>
    <row r="1382" spans="22:23" x14ac:dyDescent="0.2">
      <c r="V1382" s="6" t="s">
        <v>43</v>
      </c>
      <c r="W1382" s="26" t="s">
        <v>70</v>
      </c>
    </row>
    <row r="1383" spans="22:23" x14ac:dyDescent="0.2">
      <c r="V1383" s="6" t="s">
        <v>43</v>
      </c>
      <c r="W1383" s="26" t="s">
        <v>2830</v>
      </c>
    </row>
    <row r="1384" spans="22:23" x14ac:dyDescent="0.2">
      <c r="V1384" s="6" t="s">
        <v>4851</v>
      </c>
      <c r="W1384" s="26" t="s">
        <v>5959</v>
      </c>
    </row>
    <row r="1385" spans="22:23" x14ac:dyDescent="0.2">
      <c r="V1385" s="6" t="s">
        <v>6801</v>
      </c>
      <c r="W1385" s="26" t="s">
        <v>1853</v>
      </c>
    </row>
    <row r="1386" spans="22:23" x14ac:dyDescent="0.2">
      <c r="V1386" s="6" t="s">
        <v>512</v>
      </c>
      <c r="W1386" s="26" t="s">
        <v>511</v>
      </c>
    </row>
    <row r="1387" spans="22:23" x14ac:dyDescent="0.2">
      <c r="V1387" s="6" t="s">
        <v>4834</v>
      </c>
      <c r="W1387" s="26" t="s">
        <v>120</v>
      </c>
    </row>
    <row r="1388" spans="22:23" x14ac:dyDescent="0.2">
      <c r="V1388" s="6" t="s">
        <v>5934</v>
      </c>
      <c r="W1388" s="26" t="s">
        <v>543</v>
      </c>
    </row>
    <row r="1389" spans="22:23" x14ac:dyDescent="0.2">
      <c r="V1389" s="6" t="s">
        <v>4834</v>
      </c>
      <c r="W1389" s="26" t="s">
        <v>1047</v>
      </c>
    </row>
    <row r="1390" spans="22:23" x14ac:dyDescent="0.2">
      <c r="V1390" s="6" t="s">
        <v>4778</v>
      </c>
      <c r="W1390" s="26" t="s">
        <v>2176</v>
      </c>
    </row>
    <row r="1391" spans="22:23" x14ac:dyDescent="0.2">
      <c r="V1391" s="6" t="s">
        <v>4834</v>
      </c>
      <c r="W1391" s="26" t="s">
        <v>120</v>
      </c>
    </row>
    <row r="1392" spans="22:23" x14ac:dyDescent="0.2">
      <c r="V1392" s="6" t="s">
        <v>7609</v>
      </c>
      <c r="W1392" s="26" t="s">
        <v>220</v>
      </c>
    </row>
    <row r="1393" spans="22:23" x14ac:dyDescent="0.2">
      <c r="V1393" s="6" t="s">
        <v>4751</v>
      </c>
      <c r="W1393" s="26" t="s">
        <v>5622</v>
      </c>
    </row>
    <row r="1394" spans="22:23" x14ac:dyDescent="0.2">
      <c r="V1394" s="6" t="s">
        <v>43</v>
      </c>
      <c r="W1394" s="26" t="s">
        <v>70</v>
      </c>
    </row>
    <row r="1395" spans="22:23" x14ac:dyDescent="0.2">
      <c r="V1395" s="6" t="s">
        <v>43</v>
      </c>
      <c r="W1395" s="26" t="s">
        <v>70</v>
      </c>
    </row>
    <row r="1396" spans="22:23" x14ac:dyDescent="0.2">
      <c r="V1396" s="6" t="s">
        <v>5575</v>
      </c>
      <c r="W1396" s="26" t="s">
        <v>736</v>
      </c>
    </row>
    <row r="1397" spans="22:23" x14ac:dyDescent="0.2">
      <c r="V1397" s="6" t="s">
        <v>7609</v>
      </c>
      <c r="W1397" s="26" t="s">
        <v>220</v>
      </c>
    </row>
    <row r="1398" spans="22:23" x14ac:dyDescent="0.2">
      <c r="V1398" s="6" t="s">
        <v>328</v>
      </c>
      <c r="W1398" s="26" t="s">
        <v>157</v>
      </c>
    </row>
    <row r="1399" spans="22:23" x14ac:dyDescent="0.2">
      <c r="V1399" s="6" t="s">
        <v>43</v>
      </c>
      <c r="W1399" s="26" t="s">
        <v>2085</v>
      </c>
    </row>
    <row r="1400" spans="22:23" x14ac:dyDescent="0.2">
      <c r="V1400" s="6" t="s">
        <v>43</v>
      </c>
      <c r="W1400" s="26" t="s">
        <v>2092</v>
      </c>
    </row>
    <row r="1401" spans="22:23" x14ac:dyDescent="0.2">
      <c r="V1401" s="6" t="s">
        <v>43</v>
      </c>
      <c r="W1401" s="26" t="s">
        <v>1564</v>
      </c>
    </row>
    <row r="1402" spans="22:23" x14ac:dyDescent="0.2">
      <c r="V1402" s="6" t="s">
        <v>43</v>
      </c>
      <c r="W1402" s="26" t="s">
        <v>83</v>
      </c>
    </row>
    <row r="1403" spans="22:23" x14ac:dyDescent="0.2">
      <c r="V1403" s="6" t="s">
        <v>149</v>
      </c>
      <c r="W1403" s="26" t="s">
        <v>77</v>
      </c>
    </row>
    <row r="1404" spans="22:23" x14ac:dyDescent="0.2">
      <c r="V1404" s="6" t="s">
        <v>149</v>
      </c>
      <c r="W1404" s="26" t="s">
        <v>236</v>
      </c>
    </row>
    <row r="1405" spans="22:23" x14ac:dyDescent="0.2">
      <c r="V1405" s="6" t="s">
        <v>7623</v>
      </c>
      <c r="W1405" s="26" t="s">
        <v>308</v>
      </c>
    </row>
    <row r="1406" spans="22:23" x14ac:dyDescent="0.2">
      <c r="V1406" s="6" t="s">
        <v>43</v>
      </c>
      <c r="W1406" s="26" t="s">
        <v>400</v>
      </c>
    </row>
    <row r="1407" spans="22:23" x14ac:dyDescent="0.2">
      <c r="V1407" s="6" t="s">
        <v>43</v>
      </c>
      <c r="W1407" s="26" t="s">
        <v>142</v>
      </c>
    </row>
    <row r="1408" spans="22:23" x14ac:dyDescent="0.2">
      <c r="V1408" s="6" t="s">
        <v>4488</v>
      </c>
      <c r="W1408" s="26" t="s">
        <v>950</v>
      </c>
    </row>
    <row r="1409" spans="22:23" x14ac:dyDescent="0.2">
      <c r="V1409" s="6" t="s">
        <v>4851</v>
      </c>
      <c r="W1409" s="26" t="s">
        <v>260</v>
      </c>
    </row>
    <row r="1410" spans="22:23" x14ac:dyDescent="0.2">
      <c r="V1410" s="6" t="s">
        <v>43</v>
      </c>
      <c r="W1410" s="26" t="s">
        <v>267</v>
      </c>
    </row>
    <row r="1411" spans="22:23" x14ac:dyDescent="0.2">
      <c r="V1411" s="6" t="s">
        <v>43</v>
      </c>
      <c r="W1411" s="26" t="s">
        <v>348</v>
      </c>
    </row>
    <row r="1412" spans="22:23" x14ac:dyDescent="0.2">
      <c r="V1412" s="6" t="s">
        <v>4834</v>
      </c>
      <c r="W1412" s="26" t="s">
        <v>883</v>
      </c>
    </row>
    <row r="1413" spans="22:23" x14ac:dyDescent="0.2">
      <c r="V1413" s="6" t="s">
        <v>4880</v>
      </c>
      <c r="W1413" s="26" t="s">
        <v>475</v>
      </c>
    </row>
    <row r="1414" spans="22:23" x14ac:dyDescent="0.2">
      <c r="V1414" s="6" t="s">
        <v>6631</v>
      </c>
      <c r="W1414" s="26" t="s">
        <v>1000</v>
      </c>
    </row>
    <row r="1415" spans="22:23" x14ac:dyDescent="0.2">
      <c r="V1415" s="6" t="s">
        <v>43</v>
      </c>
      <c r="W1415" s="26" t="s">
        <v>83</v>
      </c>
    </row>
    <row r="1416" spans="22:23" x14ac:dyDescent="0.2">
      <c r="V1416" s="6" t="s">
        <v>149</v>
      </c>
      <c r="W1416" s="26" t="s">
        <v>77</v>
      </c>
    </row>
    <row r="1417" spans="22:23" x14ac:dyDescent="0.2">
      <c r="V1417" s="6" t="s">
        <v>43</v>
      </c>
      <c r="W1417" s="26" t="s">
        <v>42</v>
      </c>
    </row>
    <row r="1418" spans="22:23" x14ac:dyDescent="0.2">
      <c r="V1418" s="6" t="s">
        <v>6947</v>
      </c>
      <c r="W1418" s="26" t="s">
        <v>1011</v>
      </c>
    </row>
    <row r="1419" spans="22:23" x14ac:dyDescent="0.2">
      <c r="V1419" s="6" t="s">
        <v>4751</v>
      </c>
      <c r="W1419" s="26" t="s">
        <v>5622</v>
      </c>
    </row>
    <row r="1420" spans="22:23" x14ac:dyDescent="0.2">
      <c r="V1420" s="6" t="s">
        <v>7609</v>
      </c>
      <c r="W1420" s="26" t="s">
        <v>220</v>
      </c>
    </row>
    <row r="1421" spans="22:23" x14ac:dyDescent="0.2">
      <c r="V1421" s="6" t="s">
        <v>7869</v>
      </c>
      <c r="W1421" s="63" t="s">
        <v>1819</v>
      </c>
    </row>
    <row r="1422" spans="22:23" x14ac:dyDescent="0.2">
      <c r="V1422" s="6" t="s">
        <v>6639</v>
      </c>
      <c r="W1422" s="26" t="s">
        <v>1232</v>
      </c>
    </row>
    <row r="1423" spans="22:23" x14ac:dyDescent="0.2">
      <c r="V1423" s="6" t="s">
        <v>6639</v>
      </c>
      <c r="W1423" s="26" t="s">
        <v>1232</v>
      </c>
    </row>
    <row r="1424" spans="22:23" x14ac:dyDescent="0.2">
      <c r="V1424" s="6" t="s">
        <v>6801</v>
      </c>
      <c r="W1424" s="26" t="s">
        <v>1853</v>
      </c>
    </row>
    <row r="1425" spans="22:23" x14ac:dyDescent="0.2">
      <c r="V1425" s="6" t="s">
        <v>8206</v>
      </c>
      <c r="W1425" s="26" t="s">
        <v>3886</v>
      </c>
    </row>
    <row r="1426" spans="22:23" x14ac:dyDescent="0.2">
      <c r="V1426" s="6" t="s">
        <v>149</v>
      </c>
      <c r="W1426" s="26" t="s">
        <v>77</v>
      </c>
    </row>
    <row r="1427" spans="22:23" x14ac:dyDescent="0.2">
      <c r="V1427" s="6" t="s">
        <v>149</v>
      </c>
      <c r="W1427" s="26" t="s">
        <v>77</v>
      </c>
    </row>
    <row r="1428" spans="22:23" x14ac:dyDescent="0.2">
      <c r="V1428" s="6" t="s">
        <v>4488</v>
      </c>
      <c r="W1428" s="26" t="s">
        <v>950</v>
      </c>
    </row>
    <row r="1429" spans="22:23" x14ac:dyDescent="0.2">
      <c r="V1429" s="6" t="s">
        <v>149</v>
      </c>
      <c r="W1429" s="26" t="s">
        <v>195</v>
      </c>
    </row>
    <row r="1430" spans="22:23" x14ac:dyDescent="0.2">
      <c r="V1430" s="6" t="s">
        <v>149</v>
      </c>
      <c r="W1430" s="26" t="s">
        <v>195</v>
      </c>
    </row>
    <row r="1431" spans="22:23" x14ac:dyDescent="0.2">
      <c r="V1431" s="6" t="s">
        <v>149</v>
      </c>
      <c r="W1431" s="26" t="s">
        <v>195</v>
      </c>
    </row>
    <row r="1432" spans="22:23" x14ac:dyDescent="0.2">
      <c r="V1432" s="6" t="s">
        <v>149</v>
      </c>
      <c r="W1432" s="26" t="s">
        <v>195</v>
      </c>
    </row>
    <row r="1433" spans="22:23" x14ac:dyDescent="0.2">
      <c r="V1433" s="6" t="s">
        <v>149</v>
      </c>
      <c r="W1433" s="26" t="s">
        <v>195</v>
      </c>
    </row>
    <row r="1434" spans="22:23" x14ac:dyDescent="0.2">
      <c r="V1434" s="6" t="s">
        <v>149</v>
      </c>
      <c r="W1434" s="26" t="s">
        <v>195</v>
      </c>
    </row>
    <row r="1435" spans="22:23" x14ac:dyDescent="0.2">
      <c r="V1435" s="6" t="s">
        <v>4778</v>
      </c>
      <c r="W1435" s="26" t="s">
        <v>548</v>
      </c>
    </row>
    <row r="1436" spans="22:23" x14ac:dyDescent="0.2">
      <c r="V1436" s="6" t="s">
        <v>6906</v>
      </c>
      <c r="W1436" s="26" t="s">
        <v>24</v>
      </c>
    </row>
    <row r="1437" spans="22:23" x14ac:dyDescent="0.2">
      <c r="V1437" s="6" t="s">
        <v>43</v>
      </c>
      <c r="W1437" s="26" t="s">
        <v>112</v>
      </c>
    </row>
    <row r="1438" spans="22:23" x14ac:dyDescent="0.2">
      <c r="V1438" s="6" t="s">
        <v>43</v>
      </c>
      <c r="W1438" s="26" t="s">
        <v>112</v>
      </c>
    </row>
    <row r="1439" spans="22:23" x14ac:dyDescent="0.2">
      <c r="V1439" s="6" t="s">
        <v>43</v>
      </c>
      <c r="W1439" s="26" t="s">
        <v>112</v>
      </c>
    </row>
    <row r="1440" spans="22:23" x14ac:dyDescent="0.2">
      <c r="V1440" s="6" t="s">
        <v>43</v>
      </c>
      <c r="W1440" s="26" t="s">
        <v>112</v>
      </c>
    </row>
    <row r="1441" spans="22:23" x14ac:dyDescent="0.2">
      <c r="V1441" s="6" t="s">
        <v>43</v>
      </c>
      <c r="W1441" s="26" t="s">
        <v>112</v>
      </c>
    </row>
    <row r="1442" spans="22:23" x14ac:dyDescent="0.2">
      <c r="V1442" s="6" t="s">
        <v>43</v>
      </c>
      <c r="W1442" s="26" t="s">
        <v>112</v>
      </c>
    </row>
    <row r="1443" spans="22:23" x14ac:dyDescent="0.2">
      <c r="V1443" s="6" t="s">
        <v>43</v>
      </c>
      <c r="W1443" s="26" t="s">
        <v>112</v>
      </c>
    </row>
    <row r="1444" spans="22:23" x14ac:dyDescent="0.2">
      <c r="V1444" s="6" t="s">
        <v>43</v>
      </c>
      <c r="W1444" s="26" t="s">
        <v>112</v>
      </c>
    </row>
    <row r="1445" spans="22:23" x14ac:dyDescent="0.2">
      <c r="V1445" s="6" t="s">
        <v>43</v>
      </c>
      <c r="W1445" s="26" t="s">
        <v>112</v>
      </c>
    </row>
    <row r="1446" spans="22:23" x14ac:dyDescent="0.2">
      <c r="V1446" s="6" t="s">
        <v>43</v>
      </c>
      <c r="W1446" s="26" t="s">
        <v>112</v>
      </c>
    </row>
    <row r="1447" spans="22:23" x14ac:dyDescent="0.2">
      <c r="V1447" s="6" t="s">
        <v>43</v>
      </c>
      <c r="W1447" s="26" t="s">
        <v>112</v>
      </c>
    </row>
    <row r="1448" spans="22:23" x14ac:dyDescent="0.2">
      <c r="V1448" s="6" t="s">
        <v>43</v>
      </c>
      <c r="W1448" s="26" t="s">
        <v>112</v>
      </c>
    </row>
    <row r="1449" spans="22:23" x14ac:dyDescent="0.2">
      <c r="V1449" s="6" t="s">
        <v>43</v>
      </c>
      <c r="W1449" s="26" t="s">
        <v>112</v>
      </c>
    </row>
    <row r="1450" spans="22:23" x14ac:dyDescent="0.2">
      <c r="V1450" s="6" t="s">
        <v>43</v>
      </c>
      <c r="W1450" s="26" t="s">
        <v>112</v>
      </c>
    </row>
    <row r="1451" spans="22:23" x14ac:dyDescent="0.2">
      <c r="V1451" s="6" t="s">
        <v>43</v>
      </c>
      <c r="W1451" s="26" t="s">
        <v>112</v>
      </c>
    </row>
    <row r="1452" spans="22:23" x14ac:dyDescent="0.2">
      <c r="V1452" s="6" t="s">
        <v>43</v>
      </c>
      <c r="W1452" s="26" t="s">
        <v>112</v>
      </c>
    </row>
    <row r="1453" spans="22:23" x14ac:dyDescent="0.2">
      <c r="V1453" s="6" t="s">
        <v>43</v>
      </c>
      <c r="W1453" s="26" t="s">
        <v>112</v>
      </c>
    </row>
    <row r="1454" spans="22:23" x14ac:dyDescent="0.2">
      <c r="V1454" s="6" t="s">
        <v>43</v>
      </c>
      <c r="W1454" s="26" t="s">
        <v>112</v>
      </c>
    </row>
    <row r="1455" spans="22:23" x14ac:dyDescent="0.2">
      <c r="V1455" s="6" t="s">
        <v>43</v>
      </c>
      <c r="W1455" s="26" t="s">
        <v>112</v>
      </c>
    </row>
    <row r="1456" spans="22:23" x14ac:dyDescent="0.2">
      <c r="V1456" s="6" t="s">
        <v>43</v>
      </c>
      <c r="W1456" s="26" t="s">
        <v>112</v>
      </c>
    </row>
    <row r="1457" spans="22:23" x14ac:dyDescent="0.2">
      <c r="V1457" s="6" t="s">
        <v>43</v>
      </c>
      <c r="W1457" s="26" t="s">
        <v>112</v>
      </c>
    </row>
    <row r="1458" spans="22:23" x14ac:dyDescent="0.2">
      <c r="V1458" s="6" t="s">
        <v>43</v>
      </c>
      <c r="W1458" s="26" t="s">
        <v>112</v>
      </c>
    </row>
    <row r="1459" spans="22:23" x14ac:dyDescent="0.2">
      <c r="V1459" s="6" t="s">
        <v>7146</v>
      </c>
      <c r="W1459" s="26" t="s">
        <v>3158</v>
      </c>
    </row>
    <row r="1460" spans="22:23" x14ac:dyDescent="0.2">
      <c r="V1460" s="6" t="s">
        <v>6906</v>
      </c>
      <c r="W1460" s="26" t="s">
        <v>1754</v>
      </c>
    </row>
    <row r="1461" spans="22:23" x14ac:dyDescent="0.2">
      <c r="V1461" s="6" t="s">
        <v>6906</v>
      </c>
      <c r="W1461" s="26" t="s">
        <v>1754</v>
      </c>
    </row>
    <row r="1462" spans="22:23" x14ac:dyDescent="0.2">
      <c r="V1462" s="6" t="s">
        <v>4859</v>
      </c>
      <c r="W1462" s="26" t="s">
        <v>1141</v>
      </c>
    </row>
    <row r="1463" spans="22:23" x14ac:dyDescent="0.2">
      <c r="V1463" s="6" t="s">
        <v>5281</v>
      </c>
      <c r="W1463" s="26" t="s">
        <v>1976</v>
      </c>
    </row>
    <row r="1464" spans="22:23" x14ac:dyDescent="0.2">
      <c r="V1464" s="6" t="s">
        <v>4851</v>
      </c>
      <c r="W1464" s="26" t="s">
        <v>5959</v>
      </c>
    </row>
    <row r="1465" spans="22:23" x14ac:dyDescent="0.2">
      <c r="V1465" s="6" t="s">
        <v>5934</v>
      </c>
      <c r="W1465" s="26" t="s">
        <v>179</v>
      </c>
    </row>
    <row r="1466" spans="22:23" x14ac:dyDescent="0.2">
      <c r="V1466" s="6" t="s">
        <v>5972</v>
      </c>
      <c r="W1466" s="26" t="s">
        <v>214</v>
      </c>
    </row>
    <row r="1467" spans="22:23" x14ac:dyDescent="0.2">
      <c r="V1467" s="6" t="s">
        <v>149</v>
      </c>
      <c r="W1467" s="26" t="s">
        <v>8222</v>
      </c>
    </row>
    <row r="1468" spans="22:23" x14ac:dyDescent="0.2">
      <c r="V1468" s="6" t="s">
        <v>5005</v>
      </c>
      <c r="W1468" s="26" t="s">
        <v>1134</v>
      </c>
    </row>
    <row r="1469" spans="22:23" x14ac:dyDescent="0.2">
      <c r="V1469" s="6" t="s">
        <v>6639</v>
      </c>
      <c r="W1469" s="26" t="s">
        <v>1115</v>
      </c>
    </row>
    <row r="1470" spans="22:23" x14ac:dyDescent="0.2">
      <c r="V1470" s="6" t="s">
        <v>7904</v>
      </c>
      <c r="W1470" s="26" t="s">
        <v>632</v>
      </c>
    </row>
    <row r="1471" spans="22:23" x14ac:dyDescent="0.2">
      <c r="V1471" s="6" t="s">
        <v>6639</v>
      </c>
      <c r="W1471" s="26" t="s">
        <v>1115</v>
      </c>
    </row>
    <row r="1472" spans="22:23" x14ac:dyDescent="0.2">
      <c r="V1472" s="6" t="s">
        <v>8146</v>
      </c>
      <c r="W1472" s="26" t="s">
        <v>1901</v>
      </c>
    </row>
    <row r="1473" spans="22:23" x14ac:dyDescent="0.2">
      <c r="V1473" s="6" t="s">
        <v>149</v>
      </c>
      <c r="W1473" s="26" t="s">
        <v>8189</v>
      </c>
    </row>
    <row r="1474" spans="22:23" x14ac:dyDescent="0.2">
      <c r="V1474" s="6" t="s">
        <v>4716</v>
      </c>
      <c r="W1474" s="26" t="s">
        <v>1120</v>
      </c>
    </row>
    <row r="1475" spans="22:23" x14ac:dyDescent="0.2">
      <c r="V1475" s="6" t="s">
        <v>43</v>
      </c>
      <c r="W1475" s="26" t="s">
        <v>83</v>
      </c>
    </row>
    <row r="1476" spans="22:23" x14ac:dyDescent="0.2">
      <c r="V1476" s="6" t="s">
        <v>8135</v>
      </c>
      <c r="W1476" s="26" t="s">
        <v>1181</v>
      </c>
    </row>
    <row r="1477" spans="22:23" x14ac:dyDescent="0.2">
      <c r="V1477" s="6" t="s">
        <v>5934</v>
      </c>
      <c r="W1477" s="26" t="s">
        <v>543</v>
      </c>
    </row>
    <row r="1478" spans="22:23" x14ac:dyDescent="0.2">
      <c r="V1478" s="6" t="s">
        <v>4859</v>
      </c>
      <c r="W1478" s="26" t="s">
        <v>1174</v>
      </c>
    </row>
    <row r="1479" spans="22:23" x14ac:dyDescent="0.2">
      <c r="V1479" s="6" t="s">
        <v>8139</v>
      </c>
      <c r="W1479" s="26" t="s">
        <v>3148</v>
      </c>
    </row>
    <row r="1480" spans="22:23" x14ac:dyDescent="0.2">
      <c r="V1480" s="6" t="s">
        <v>4851</v>
      </c>
      <c r="W1480" s="26" t="s">
        <v>1346</v>
      </c>
    </row>
    <row r="1481" spans="22:23" x14ac:dyDescent="0.2">
      <c r="V1481" s="6" t="s">
        <v>8128</v>
      </c>
      <c r="W1481" s="26" t="s">
        <v>1082</v>
      </c>
    </row>
    <row r="1482" spans="22:23" x14ac:dyDescent="0.2">
      <c r="V1482" s="6" t="s">
        <v>8191</v>
      </c>
      <c r="W1482" s="26" t="s">
        <v>1411</v>
      </c>
    </row>
    <row r="1483" spans="22:23" x14ac:dyDescent="0.2">
      <c r="V1483" s="6" t="s">
        <v>8143</v>
      </c>
      <c r="W1483" s="26" t="s">
        <v>1163</v>
      </c>
    </row>
    <row r="1484" spans="22:23" x14ac:dyDescent="0.2">
      <c r="V1484" s="6" t="s">
        <v>6947</v>
      </c>
      <c r="W1484" s="26" t="s">
        <v>105</v>
      </c>
    </row>
    <row r="1485" spans="22:23" x14ac:dyDescent="0.2">
      <c r="V1485" s="6" t="s">
        <v>7623</v>
      </c>
      <c r="W1485" s="26" t="s">
        <v>308</v>
      </c>
    </row>
    <row r="1486" spans="22:23" x14ac:dyDescent="0.2">
      <c r="V1486" s="6" t="s">
        <v>4778</v>
      </c>
      <c r="W1486" s="26" t="s">
        <v>548</v>
      </c>
    </row>
    <row r="1487" spans="22:23" x14ac:dyDescent="0.2">
      <c r="V1487" s="6" t="s">
        <v>43</v>
      </c>
      <c r="W1487" s="26" t="s">
        <v>70</v>
      </c>
    </row>
    <row r="1488" spans="22:23" x14ac:dyDescent="0.2">
      <c r="V1488" s="6" t="s">
        <v>149</v>
      </c>
      <c r="W1488" s="26" t="s">
        <v>294</v>
      </c>
    </row>
    <row r="1489" spans="22:23" x14ac:dyDescent="0.2">
      <c r="V1489" s="6" t="s">
        <v>43</v>
      </c>
      <c r="W1489" s="26" t="s">
        <v>2830</v>
      </c>
    </row>
    <row r="1490" spans="22:23" x14ac:dyDescent="0.2">
      <c r="V1490" s="6" t="s">
        <v>512</v>
      </c>
      <c r="W1490" s="26" t="s">
        <v>1971</v>
      </c>
    </row>
    <row r="1491" spans="22:23" x14ac:dyDescent="0.2">
      <c r="V1491" s="35" t="s">
        <v>4488</v>
      </c>
      <c r="W1491" s="26" t="s">
        <v>1522</v>
      </c>
    </row>
    <row r="1492" spans="22:23" x14ac:dyDescent="0.2">
      <c r="V1492" s="6" t="s">
        <v>43</v>
      </c>
      <c r="W1492" s="26" t="s">
        <v>348</v>
      </c>
    </row>
    <row r="1493" spans="22:23" x14ac:dyDescent="0.2">
      <c r="V1493" s="6" t="s">
        <v>43</v>
      </c>
      <c r="W1493" s="26" t="s">
        <v>400</v>
      </c>
    </row>
    <row r="1494" spans="22:23" x14ac:dyDescent="0.2">
      <c r="V1494" s="6" t="s">
        <v>8226</v>
      </c>
      <c r="W1494" s="26" t="s">
        <v>3145</v>
      </c>
    </row>
    <row r="1495" spans="22:23" x14ac:dyDescent="0.2">
      <c r="V1495" s="6" t="s">
        <v>7623</v>
      </c>
      <c r="W1495" s="26" t="s">
        <v>308</v>
      </c>
    </row>
    <row r="1496" spans="22:23" x14ac:dyDescent="0.2">
      <c r="V1496" s="6" t="s">
        <v>149</v>
      </c>
      <c r="W1496" s="26" t="s">
        <v>294</v>
      </c>
    </row>
    <row r="1497" spans="22:23" x14ac:dyDescent="0.2">
      <c r="V1497" s="6" t="s">
        <v>43</v>
      </c>
      <c r="W1497" s="26" t="s">
        <v>83</v>
      </c>
    </row>
    <row r="1498" spans="22:23" x14ac:dyDescent="0.2">
      <c r="V1498" s="6" t="s">
        <v>43</v>
      </c>
      <c r="W1498" s="26" t="s">
        <v>2830</v>
      </c>
    </row>
    <row r="1499" spans="22:23" x14ac:dyDescent="0.2">
      <c r="V1499" s="6" t="s">
        <v>43</v>
      </c>
      <c r="W1499" s="26" t="s">
        <v>112</v>
      </c>
    </row>
    <row r="1500" spans="22:23" x14ac:dyDescent="0.2">
      <c r="V1500" s="6" t="s">
        <v>6639</v>
      </c>
      <c r="W1500" s="26" t="s">
        <v>1232</v>
      </c>
    </row>
    <row r="1501" spans="22:23" x14ac:dyDescent="0.2">
      <c r="V1501" s="6" t="s">
        <v>7623</v>
      </c>
      <c r="W1501" s="26" t="s">
        <v>308</v>
      </c>
    </row>
    <row r="1502" spans="22:23" x14ac:dyDescent="0.2">
      <c r="V1502" s="6" t="s">
        <v>8146</v>
      </c>
      <c r="W1502" s="26" t="s">
        <v>1265</v>
      </c>
    </row>
    <row r="1503" spans="22:23" x14ac:dyDescent="0.2">
      <c r="V1503" s="6" t="s">
        <v>43</v>
      </c>
      <c r="W1503" s="26" t="s">
        <v>348</v>
      </c>
    </row>
    <row r="1504" spans="22:23" x14ac:dyDescent="0.2">
      <c r="V1504" s="6" t="s">
        <v>6639</v>
      </c>
      <c r="W1504" s="26" t="s">
        <v>1232</v>
      </c>
    </row>
    <row r="1505" spans="22:23" x14ac:dyDescent="0.2">
      <c r="V1505" s="6" t="s">
        <v>4851</v>
      </c>
      <c r="W1505" s="26" t="s">
        <v>1443</v>
      </c>
    </row>
    <row r="1506" spans="22:23" x14ac:dyDescent="0.2">
      <c r="V1506" s="6" t="s">
        <v>43</v>
      </c>
      <c r="W1506" s="26" t="s">
        <v>2085</v>
      </c>
    </row>
    <row r="1507" spans="22:23" x14ac:dyDescent="0.2">
      <c r="V1507" s="6" t="s">
        <v>5199</v>
      </c>
      <c r="W1507" s="26" t="s">
        <v>96</v>
      </c>
    </row>
    <row r="1508" spans="22:23" x14ac:dyDescent="0.2">
      <c r="V1508" s="6" t="s">
        <v>43</v>
      </c>
      <c r="W1508" s="26" t="s">
        <v>70</v>
      </c>
    </row>
    <row r="1509" spans="22:23" x14ac:dyDescent="0.2">
      <c r="V1509" s="6" t="s">
        <v>43</v>
      </c>
      <c r="W1509" s="26" t="s">
        <v>70</v>
      </c>
    </row>
    <row r="1510" spans="22:23" x14ac:dyDescent="0.2">
      <c r="V1510" s="6" t="s">
        <v>7609</v>
      </c>
      <c r="W1510" s="26" t="s">
        <v>220</v>
      </c>
    </row>
    <row r="1511" spans="22:23" x14ac:dyDescent="0.2">
      <c r="V1511" s="6" t="s">
        <v>4751</v>
      </c>
      <c r="W1511" s="26" t="s">
        <v>5622</v>
      </c>
    </row>
    <row r="1512" spans="22:23" x14ac:dyDescent="0.2">
      <c r="V1512" s="6" t="s">
        <v>7609</v>
      </c>
      <c r="W1512" s="26" t="s">
        <v>220</v>
      </c>
    </row>
    <row r="1513" spans="22:23" x14ac:dyDescent="0.2">
      <c r="V1513" s="6" t="s">
        <v>5296</v>
      </c>
      <c r="W1513" s="26" t="s">
        <v>1342</v>
      </c>
    </row>
    <row r="1514" spans="22:23" x14ac:dyDescent="0.2">
      <c r="V1514" s="6" t="s">
        <v>6906</v>
      </c>
      <c r="W1514" s="26" t="s">
        <v>2536</v>
      </c>
    </row>
    <row r="1515" spans="22:23" x14ac:dyDescent="0.2">
      <c r="V1515" s="6" t="s">
        <v>8146</v>
      </c>
      <c r="W1515" s="26" t="s">
        <v>1265</v>
      </c>
    </row>
    <row r="1516" spans="22:23" x14ac:dyDescent="0.2">
      <c r="V1516" s="6" t="s">
        <v>4716</v>
      </c>
      <c r="W1516" s="26" t="s">
        <v>252</v>
      </c>
    </row>
    <row r="1517" spans="22:23" x14ac:dyDescent="0.2">
      <c r="V1517" s="6" t="s">
        <v>328</v>
      </c>
      <c r="W1517" s="26" t="s">
        <v>2544</v>
      </c>
    </row>
    <row r="1518" spans="22:23" x14ac:dyDescent="0.2">
      <c r="V1518" s="6" t="s">
        <v>4716</v>
      </c>
      <c r="W1518" s="26" t="s">
        <v>247</v>
      </c>
    </row>
    <row r="1519" spans="22:23" x14ac:dyDescent="0.2">
      <c r="V1519" s="6" t="s">
        <v>43</v>
      </c>
      <c r="W1519" s="26" t="s">
        <v>2830</v>
      </c>
    </row>
    <row r="1520" spans="22:23" x14ac:dyDescent="0.2">
      <c r="V1520" s="6" t="s">
        <v>4778</v>
      </c>
      <c r="W1520" s="26" t="s">
        <v>566</v>
      </c>
    </row>
    <row r="1521" spans="22:23" x14ac:dyDescent="0.2">
      <c r="V1521" s="6" t="s">
        <v>328</v>
      </c>
      <c r="W1521" s="26" t="s">
        <v>2562</v>
      </c>
    </row>
    <row r="1522" spans="22:23" x14ac:dyDescent="0.2">
      <c r="V1522" s="6" t="s">
        <v>4778</v>
      </c>
      <c r="W1522" s="26" t="s">
        <v>2558</v>
      </c>
    </row>
    <row r="1523" spans="22:23" x14ac:dyDescent="0.2">
      <c r="V1523" s="6" t="s">
        <v>7146</v>
      </c>
      <c r="W1523" s="26" t="s">
        <v>3549</v>
      </c>
    </row>
    <row r="1524" spans="22:23" x14ac:dyDescent="0.2">
      <c r="V1524" s="6" t="s">
        <v>149</v>
      </c>
      <c r="W1524" s="26" t="s">
        <v>77</v>
      </c>
    </row>
    <row r="1525" spans="22:23" x14ac:dyDescent="0.2">
      <c r="V1525" s="6" t="s">
        <v>6655</v>
      </c>
      <c r="W1525" s="26" t="s">
        <v>2578</v>
      </c>
    </row>
    <row r="1526" spans="22:23" x14ac:dyDescent="0.2">
      <c r="V1526" s="6" t="s">
        <v>149</v>
      </c>
      <c r="W1526" s="26" t="s">
        <v>195</v>
      </c>
    </row>
    <row r="1527" spans="22:23" x14ac:dyDescent="0.2">
      <c r="V1527" s="6" t="s">
        <v>43</v>
      </c>
      <c r="W1527" s="26" t="s">
        <v>142</v>
      </c>
    </row>
    <row r="1528" spans="22:23" x14ac:dyDescent="0.2">
      <c r="V1528" s="6" t="s">
        <v>43</v>
      </c>
      <c r="W1528" s="26" t="s">
        <v>112</v>
      </c>
    </row>
    <row r="1529" spans="22:23" x14ac:dyDescent="0.2">
      <c r="V1529" s="6" t="s">
        <v>43</v>
      </c>
      <c r="W1529" s="26" t="s">
        <v>142</v>
      </c>
    </row>
    <row r="1530" spans="22:23" x14ac:dyDescent="0.2">
      <c r="V1530" s="6" t="s">
        <v>149</v>
      </c>
      <c r="W1530" s="26" t="s">
        <v>77</v>
      </c>
    </row>
    <row r="1531" spans="22:23" x14ac:dyDescent="0.2">
      <c r="V1531" s="6" t="s">
        <v>43</v>
      </c>
      <c r="W1531" s="26" t="s">
        <v>42</v>
      </c>
    </row>
    <row r="1532" spans="22:23" x14ac:dyDescent="0.2">
      <c r="V1532" s="6" t="s">
        <v>6801</v>
      </c>
      <c r="W1532" s="26" t="s">
        <v>1853</v>
      </c>
    </row>
    <row r="1533" spans="22:23" x14ac:dyDescent="0.2">
      <c r="V1533" s="6" t="s">
        <v>43</v>
      </c>
      <c r="W1533" s="26" t="s">
        <v>83</v>
      </c>
    </row>
    <row r="1534" spans="22:23" x14ac:dyDescent="0.2">
      <c r="V1534" s="6" t="s">
        <v>512</v>
      </c>
      <c r="W1534" s="26" t="s">
        <v>187</v>
      </c>
    </row>
    <row r="1535" spans="22:23" x14ac:dyDescent="0.2">
      <c r="V1535" s="6" t="s">
        <v>4766</v>
      </c>
      <c r="W1535" s="26" t="s">
        <v>4767</v>
      </c>
    </row>
    <row r="1536" spans="22:23" x14ac:dyDescent="0.2">
      <c r="V1536" s="6" t="s">
        <v>43</v>
      </c>
      <c r="W1536" s="26" t="s">
        <v>70</v>
      </c>
    </row>
    <row r="1537" spans="22:23" x14ac:dyDescent="0.2">
      <c r="V1537" s="6" t="s">
        <v>5972</v>
      </c>
      <c r="W1537" s="26" t="s">
        <v>214</v>
      </c>
    </row>
    <row r="1538" spans="22:23" x14ac:dyDescent="0.2">
      <c r="V1538" s="6" t="s">
        <v>5970</v>
      </c>
      <c r="W1538" s="26" t="s">
        <v>215</v>
      </c>
    </row>
    <row r="1539" spans="22:23" x14ac:dyDescent="0.2">
      <c r="V1539" s="6" t="s">
        <v>43</v>
      </c>
      <c r="W1539" s="26" t="s">
        <v>2762</v>
      </c>
    </row>
    <row r="1540" spans="22:23" x14ac:dyDescent="0.2">
      <c r="V1540" s="6" t="s">
        <v>5934</v>
      </c>
      <c r="W1540" s="26" t="s">
        <v>179</v>
      </c>
    </row>
    <row r="1541" spans="22:23" x14ac:dyDescent="0.2">
      <c r="V1541" s="6" t="s">
        <v>4834</v>
      </c>
      <c r="W1541" s="26" t="s">
        <v>120</v>
      </c>
    </row>
    <row r="1542" spans="22:23" x14ac:dyDescent="0.2">
      <c r="V1542" s="6" t="s">
        <v>4851</v>
      </c>
      <c r="W1542" s="26" t="s">
        <v>5959</v>
      </c>
    </row>
    <row r="1543" spans="22:23" x14ac:dyDescent="0.2">
      <c r="V1543" s="6" t="s">
        <v>4716</v>
      </c>
      <c r="W1543" s="26" t="s">
        <v>256</v>
      </c>
    </row>
    <row r="1544" spans="22:23" x14ac:dyDescent="0.2">
      <c r="V1544" s="6" t="s">
        <v>4716</v>
      </c>
      <c r="W1544" s="26" t="s">
        <v>252</v>
      </c>
    </row>
    <row r="1545" spans="22:23" x14ac:dyDescent="0.2">
      <c r="V1545" s="6" t="s">
        <v>4716</v>
      </c>
      <c r="W1545" s="26" t="s">
        <v>247</v>
      </c>
    </row>
    <row r="1546" spans="22:23" x14ac:dyDescent="0.2">
      <c r="V1546" s="6" t="s">
        <v>4707</v>
      </c>
      <c r="W1546" s="26" t="s">
        <v>1612</v>
      </c>
    </row>
    <row r="1547" spans="22:23" x14ac:dyDescent="0.2">
      <c r="V1547" s="6" t="s">
        <v>8034</v>
      </c>
      <c r="W1547" s="26" t="s">
        <v>163</v>
      </c>
    </row>
    <row r="1548" spans="22:23" x14ac:dyDescent="0.2">
      <c r="V1548" s="6" t="s">
        <v>7146</v>
      </c>
      <c r="W1548" s="26" t="s">
        <v>227</v>
      </c>
    </row>
    <row r="1549" spans="22:23" x14ac:dyDescent="0.2">
      <c r="V1549" s="6" t="s">
        <v>4704</v>
      </c>
      <c r="W1549" s="26" t="s">
        <v>615</v>
      </c>
    </row>
    <row r="1550" spans="22:23" x14ac:dyDescent="0.2">
      <c r="V1550" s="6" t="s">
        <v>6655</v>
      </c>
      <c r="W1550" s="26" t="s">
        <v>2578</v>
      </c>
    </row>
    <row r="1551" spans="22:23" x14ac:dyDescent="0.2">
      <c r="V1551" s="6" t="s">
        <v>4684</v>
      </c>
      <c r="W1551" s="26" t="s">
        <v>204</v>
      </c>
    </row>
    <row r="1552" spans="22:23" x14ac:dyDescent="0.2">
      <c r="V1552" s="6" t="s">
        <v>4698</v>
      </c>
      <c r="W1552" s="26" t="s">
        <v>2339</v>
      </c>
    </row>
    <row r="1553" spans="22:23" x14ac:dyDescent="0.2">
      <c r="V1553" s="6" t="s">
        <v>149</v>
      </c>
      <c r="W1553" s="26" t="s">
        <v>195</v>
      </c>
    </row>
    <row r="1554" spans="22:23" x14ac:dyDescent="0.2">
      <c r="V1554" s="6" t="s">
        <v>7275</v>
      </c>
      <c r="W1554" s="26" t="s">
        <v>7276</v>
      </c>
    </row>
    <row r="1555" spans="22:23" x14ac:dyDescent="0.2">
      <c r="V1555" s="6" t="s">
        <v>4851</v>
      </c>
      <c r="W1555" s="26" t="s">
        <v>260</v>
      </c>
    </row>
    <row r="1556" spans="22:23" x14ac:dyDescent="0.2">
      <c r="V1556" s="6" t="s">
        <v>149</v>
      </c>
      <c r="W1556" s="26" t="s">
        <v>77</v>
      </c>
    </row>
    <row r="1557" spans="22:23" x14ac:dyDescent="0.2">
      <c r="V1557" s="6" t="s">
        <v>149</v>
      </c>
      <c r="W1557" s="26" t="s">
        <v>236</v>
      </c>
    </row>
    <row r="1558" spans="22:23" x14ac:dyDescent="0.2">
      <c r="V1558" s="6" t="s">
        <v>232</v>
      </c>
      <c r="W1558" s="26" t="s">
        <v>1744</v>
      </c>
    </row>
    <row r="1559" spans="22:23" x14ac:dyDescent="0.2">
      <c r="V1559" s="6" t="s">
        <v>4712</v>
      </c>
      <c r="W1559" s="26" t="s">
        <v>244</v>
      </c>
    </row>
    <row r="1560" spans="22:23" x14ac:dyDescent="0.2">
      <c r="V1560" s="6" t="s">
        <v>4778</v>
      </c>
      <c r="W1560" s="26" t="s">
        <v>2176</v>
      </c>
    </row>
    <row r="1561" spans="22:23" x14ac:dyDescent="0.2">
      <c r="V1561" s="6" t="s">
        <v>4859</v>
      </c>
      <c r="W1561" s="26" t="s">
        <v>167</v>
      </c>
    </row>
    <row r="1562" spans="22:23" x14ac:dyDescent="0.2">
      <c r="V1562" s="6" t="s">
        <v>8034</v>
      </c>
      <c r="W1562" s="26" t="s">
        <v>163</v>
      </c>
    </row>
    <row r="1563" spans="22:23" x14ac:dyDescent="0.2">
      <c r="V1563" s="6" t="s">
        <v>43</v>
      </c>
      <c r="W1563" s="26" t="s">
        <v>267</v>
      </c>
    </row>
    <row r="1564" spans="22:23" x14ac:dyDescent="0.2">
      <c r="V1564" s="6" t="s">
        <v>149</v>
      </c>
      <c r="W1564" s="26" t="s">
        <v>275</v>
      </c>
    </row>
    <row r="1565" spans="22:23" x14ac:dyDescent="0.2">
      <c r="V1565" s="6" t="s">
        <v>43</v>
      </c>
      <c r="W1565" s="26" t="s">
        <v>2085</v>
      </c>
    </row>
    <row r="1566" spans="22:23" x14ac:dyDescent="0.2">
      <c r="V1566" s="6" t="s">
        <v>7609</v>
      </c>
      <c r="W1566" s="26" t="s">
        <v>220</v>
      </c>
    </row>
    <row r="1567" spans="22:23" x14ac:dyDescent="0.2">
      <c r="V1567" s="6" t="s">
        <v>4751</v>
      </c>
      <c r="W1567" s="26" t="s">
        <v>5622</v>
      </c>
    </row>
    <row r="1568" spans="22:23" x14ac:dyDescent="0.2">
      <c r="V1568" s="6" t="s">
        <v>5296</v>
      </c>
      <c r="W1568" s="26" t="s">
        <v>1342</v>
      </c>
    </row>
    <row r="1569" spans="22:23" x14ac:dyDescent="0.2">
      <c r="V1569" s="6" t="s">
        <v>4880</v>
      </c>
      <c r="W1569" s="26" t="s">
        <v>475</v>
      </c>
    </row>
    <row r="1570" spans="22:23" x14ac:dyDescent="0.2">
      <c r="V1570" s="6" t="s">
        <v>43</v>
      </c>
      <c r="W1570" s="26" t="s">
        <v>2768</v>
      </c>
    </row>
    <row r="1571" spans="22:23" x14ac:dyDescent="0.2">
      <c r="V1571" s="6" t="s">
        <v>7609</v>
      </c>
      <c r="W1571" s="26" t="s">
        <v>220</v>
      </c>
    </row>
    <row r="1572" spans="22:23" x14ac:dyDescent="0.2">
      <c r="V1572" s="6" t="s">
        <v>149</v>
      </c>
      <c r="W1572" s="26" t="s">
        <v>294</v>
      </c>
    </row>
    <row r="1573" spans="22:23" x14ac:dyDescent="0.2">
      <c r="V1573" s="6" t="s">
        <v>43</v>
      </c>
      <c r="W1573" s="26" t="s">
        <v>348</v>
      </c>
    </row>
    <row r="1574" spans="22:23" x14ac:dyDescent="0.2">
      <c r="V1574" s="6" t="s">
        <v>43</v>
      </c>
      <c r="W1574" s="26" t="s">
        <v>267</v>
      </c>
    </row>
    <row r="1575" spans="22:23" x14ac:dyDescent="0.2">
      <c r="V1575" s="6" t="s">
        <v>43</v>
      </c>
      <c r="W1575" s="26" t="s">
        <v>112</v>
      </c>
    </row>
    <row r="1576" spans="22:23" x14ac:dyDescent="0.2">
      <c r="V1576" s="6" t="s">
        <v>149</v>
      </c>
      <c r="W1576" s="26" t="s">
        <v>236</v>
      </c>
    </row>
    <row r="1577" spans="22:23" x14ac:dyDescent="0.2">
      <c r="V1577" s="6" t="s">
        <v>7146</v>
      </c>
      <c r="W1577" s="26" t="s">
        <v>227</v>
      </c>
    </row>
    <row r="1578" spans="22:23" x14ac:dyDescent="0.2">
      <c r="V1578" s="6" t="s">
        <v>7623</v>
      </c>
      <c r="W1578" s="26" t="s">
        <v>308</v>
      </c>
    </row>
    <row r="1579" spans="22:23" x14ac:dyDescent="0.2">
      <c r="V1579" s="6" t="s">
        <v>43</v>
      </c>
      <c r="W1579" s="26" t="s">
        <v>112</v>
      </c>
    </row>
    <row r="1580" spans="22:23" x14ac:dyDescent="0.2">
      <c r="V1580" s="6" t="s">
        <v>328</v>
      </c>
      <c r="W1580" s="26" t="s">
        <v>157</v>
      </c>
    </row>
    <row r="1581" spans="22:23" x14ac:dyDescent="0.2">
      <c r="V1581" s="6" t="s">
        <v>43</v>
      </c>
      <c r="W1581" s="26" t="s">
        <v>2830</v>
      </c>
    </row>
    <row r="1582" spans="22:23" x14ac:dyDescent="0.2">
      <c r="V1582" s="6" t="s">
        <v>5296</v>
      </c>
      <c r="W1582" s="26" t="s">
        <v>2662</v>
      </c>
    </row>
    <row r="1583" spans="22:23" x14ac:dyDescent="0.2">
      <c r="V1583" s="6" t="s">
        <v>149</v>
      </c>
      <c r="W1583" s="26" t="s">
        <v>77</v>
      </c>
    </row>
    <row r="1584" spans="22:23" x14ac:dyDescent="0.2">
      <c r="V1584" s="6" t="s">
        <v>512</v>
      </c>
      <c r="W1584" s="26" t="s">
        <v>187</v>
      </c>
    </row>
    <row r="1585" spans="22:23" x14ac:dyDescent="0.2">
      <c r="V1585" s="6" t="s">
        <v>328</v>
      </c>
      <c r="W1585" s="26" t="s">
        <v>157</v>
      </c>
    </row>
    <row r="1586" spans="22:23" x14ac:dyDescent="0.2">
      <c r="V1586" s="6" t="s">
        <v>149</v>
      </c>
      <c r="W1586" s="26" t="s">
        <v>294</v>
      </c>
    </row>
    <row r="1587" spans="22:23" x14ac:dyDescent="0.2">
      <c r="V1587" s="6" t="s">
        <v>43</v>
      </c>
      <c r="W1587" s="26" t="s">
        <v>400</v>
      </c>
    </row>
    <row r="1588" spans="22:23" x14ac:dyDescent="0.2">
      <c r="V1588" s="6" t="s">
        <v>7623</v>
      </c>
      <c r="W1588" s="26" t="s">
        <v>308</v>
      </c>
    </row>
    <row r="1589" spans="22:23" x14ac:dyDescent="0.2">
      <c r="V1589" s="6" t="s">
        <v>7146</v>
      </c>
      <c r="W1589" s="26" t="s">
        <v>227</v>
      </c>
    </row>
    <row r="1590" spans="22:23" x14ac:dyDescent="0.2">
      <c r="V1590" s="6" t="s">
        <v>6655</v>
      </c>
      <c r="W1590" s="26" t="s">
        <v>2578</v>
      </c>
    </row>
    <row r="1591" spans="22:23" x14ac:dyDescent="0.2">
      <c r="V1591" s="6" t="s">
        <v>4751</v>
      </c>
      <c r="W1591" s="26" t="s">
        <v>5622</v>
      </c>
    </row>
    <row r="1592" spans="22:23" x14ac:dyDescent="0.2">
      <c r="V1592" s="6" t="s">
        <v>43</v>
      </c>
      <c r="W1592" s="26" t="s">
        <v>348</v>
      </c>
    </row>
    <row r="1593" spans="22:23" x14ac:dyDescent="0.2">
      <c r="V1593" s="6" t="s">
        <v>43</v>
      </c>
      <c r="W1593" s="26" t="s">
        <v>112</v>
      </c>
    </row>
    <row r="1594" spans="22:23" x14ac:dyDescent="0.2">
      <c r="V1594" s="6" t="s">
        <v>4880</v>
      </c>
      <c r="W1594" s="26" t="s">
        <v>475</v>
      </c>
    </row>
    <row r="1595" spans="22:23" x14ac:dyDescent="0.2">
      <c r="V1595" s="6" t="s">
        <v>43</v>
      </c>
      <c r="W1595" s="26" t="s">
        <v>348</v>
      </c>
    </row>
    <row r="1596" spans="22:23" x14ac:dyDescent="0.2">
      <c r="V1596" s="6" t="s">
        <v>43</v>
      </c>
      <c r="W1596" s="26" t="s">
        <v>2830</v>
      </c>
    </row>
    <row r="1597" spans="22:23" x14ac:dyDescent="0.2">
      <c r="V1597" s="6" t="s">
        <v>43</v>
      </c>
      <c r="W1597" s="26" t="s">
        <v>112</v>
      </c>
    </row>
    <row r="1598" spans="22:23" x14ac:dyDescent="0.2">
      <c r="V1598" s="6" t="s">
        <v>6947</v>
      </c>
      <c r="W1598" s="26" t="s">
        <v>3906</v>
      </c>
    </row>
    <row r="1599" spans="22:23" x14ac:dyDescent="0.2">
      <c r="V1599" s="6" t="s">
        <v>43</v>
      </c>
      <c r="W1599" s="26" t="s">
        <v>267</v>
      </c>
    </row>
    <row r="1600" spans="22:23" x14ac:dyDescent="0.2">
      <c r="V1600" s="6" t="s">
        <v>43</v>
      </c>
      <c r="W1600" s="26" t="s">
        <v>2085</v>
      </c>
    </row>
    <row r="1601" spans="22:23" x14ac:dyDescent="0.2">
      <c r="V1601" s="6" t="s">
        <v>4851</v>
      </c>
      <c r="W1601" s="26" t="s">
        <v>260</v>
      </c>
    </row>
    <row r="1602" spans="22:23" x14ac:dyDescent="0.2">
      <c r="V1602" s="6" t="s">
        <v>149</v>
      </c>
      <c r="W1602" s="26" t="s">
        <v>195</v>
      </c>
    </row>
    <row r="1603" spans="22:23" x14ac:dyDescent="0.2">
      <c r="V1603" s="6" t="s">
        <v>6655</v>
      </c>
      <c r="W1603" s="26" t="s">
        <v>2578</v>
      </c>
    </row>
    <row r="1604" spans="22:23" x14ac:dyDescent="0.2">
      <c r="V1604" s="6" t="s">
        <v>4704</v>
      </c>
      <c r="W1604" s="26" t="s">
        <v>615</v>
      </c>
    </row>
    <row r="1605" spans="22:23" x14ac:dyDescent="0.2">
      <c r="V1605" s="6" t="s">
        <v>149</v>
      </c>
      <c r="W1605" s="26" t="s">
        <v>322</v>
      </c>
    </row>
    <row r="1606" spans="22:23" x14ac:dyDescent="0.2">
      <c r="V1606" s="6" t="s">
        <v>7623</v>
      </c>
      <c r="W1606" s="26" t="s">
        <v>308</v>
      </c>
    </row>
    <row r="1607" spans="22:23" x14ac:dyDescent="0.2">
      <c r="V1607" s="6" t="s">
        <v>4778</v>
      </c>
      <c r="W1607" s="26" t="s">
        <v>404</v>
      </c>
    </row>
    <row r="1608" spans="22:23" x14ac:dyDescent="0.2">
      <c r="V1608" s="6" t="s">
        <v>4890</v>
      </c>
      <c r="W1608" s="26" t="s">
        <v>2070</v>
      </c>
    </row>
    <row r="1609" spans="22:23" x14ac:dyDescent="0.2">
      <c r="V1609" s="6" t="s">
        <v>43</v>
      </c>
      <c r="W1609" s="26" t="s">
        <v>112</v>
      </c>
    </row>
    <row r="1610" spans="22:23" x14ac:dyDescent="0.2">
      <c r="V1610" s="6" t="s">
        <v>43</v>
      </c>
      <c r="W1610" s="26" t="s">
        <v>400</v>
      </c>
    </row>
    <row r="1611" spans="22:23" x14ac:dyDescent="0.2">
      <c r="V1611" s="6" t="s">
        <v>7331</v>
      </c>
      <c r="W1611" s="26" t="s">
        <v>2738</v>
      </c>
    </row>
    <row r="1612" spans="22:23" x14ac:dyDescent="0.2">
      <c r="V1612" s="6" t="s">
        <v>5199</v>
      </c>
      <c r="W1612" s="26" t="s">
        <v>96</v>
      </c>
    </row>
    <row r="1613" spans="22:23" x14ac:dyDescent="0.2">
      <c r="V1613" s="6" t="s">
        <v>512</v>
      </c>
      <c r="W1613" s="26" t="s">
        <v>127</v>
      </c>
    </row>
    <row r="1614" spans="22:23" x14ac:dyDescent="0.2">
      <c r="V1614" s="6" t="s">
        <v>4716</v>
      </c>
      <c r="W1614" s="26" t="s">
        <v>252</v>
      </c>
    </row>
    <row r="1615" spans="22:23" x14ac:dyDescent="0.2">
      <c r="V1615" s="6" t="s">
        <v>4716</v>
      </c>
      <c r="W1615" s="26" t="s">
        <v>256</v>
      </c>
    </row>
    <row r="1616" spans="22:23" x14ac:dyDescent="0.2">
      <c r="V1616" s="6" t="s">
        <v>328</v>
      </c>
      <c r="W1616" s="26" t="s">
        <v>157</v>
      </c>
    </row>
    <row r="1617" spans="22:23" x14ac:dyDescent="0.2">
      <c r="V1617" s="6" t="s">
        <v>7327</v>
      </c>
      <c r="W1617" s="26" t="s">
        <v>2746</v>
      </c>
    </row>
    <row r="1618" spans="22:23" x14ac:dyDescent="0.2">
      <c r="V1618" s="6" t="s">
        <v>43</v>
      </c>
      <c r="W1618" s="26" t="s">
        <v>348</v>
      </c>
    </row>
    <row r="1619" spans="22:23" x14ac:dyDescent="0.2">
      <c r="V1619" s="6" t="s">
        <v>43</v>
      </c>
      <c r="W1619" s="26" t="s">
        <v>2762</v>
      </c>
    </row>
    <row r="1620" spans="22:23" x14ac:dyDescent="0.2">
      <c r="V1620" s="6" t="s">
        <v>43</v>
      </c>
      <c r="W1620" s="26" t="s">
        <v>70</v>
      </c>
    </row>
    <row r="1621" spans="22:23" x14ac:dyDescent="0.2">
      <c r="V1621" s="6" t="s">
        <v>4834</v>
      </c>
      <c r="W1621" s="26" t="s">
        <v>1047</v>
      </c>
    </row>
    <row r="1622" spans="22:23" x14ac:dyDescent="0.2">
      <c r="V1622" s="6" t="s">
        <v>149</v>
      </c>
      <c r="W1622" s="26" t="s">
        <v>294</v>
      </c>
    </row>
    <row r="1623" spans="22:23" x14ac:dyDescent="0.2">
      <c r="V1623" s="6" t="s">
        <v>7609</v>
      </c>
      <c r="W1623" s="26" t="s">
        <v>220</v>
      </c>
    </row>
    <row r="1624" spans="22:23" x14ac:dyDescent="0.2">
      <c r="V1624" s="6" t="s">
        <v>232</v>
      </c>
      <c r="W1624" s="26" t="s">
        <v>2758</v>
      </c>
    </row>
    <row r="1625" spans="22:23" x14ac:dyDescent="0.2">
      <c r="V1625" s="6" t="s">
        <v>43</v>
      </c>
      <c r="W1625" s="26" t="s">
        <v>2768</v>
      </c>
    </row>
    <row r="1626" spans="22:23" x14ac:dyDescent="0.2">
      <c r="V1626" s="6" t="s">
        <v>5155</v>
      </c>
      <c r="W1626" s="26" t="s">
        <v>902</v>
      </c>
    </row>
    <row r="1627" spans="22:23" x14ac:dyDescent="0.2">
      <c r="V1627" s="6" t="s">
        <v>43</v>
      </c>
      <c r="W1627" s="26" t="s">
        <v>651</v>
      </c>
    </row>
    <row r="1628" spans="22:23" x14ac:dyDescent="0.2">
      <c r="V1628" s="6" t="s">
        <v>7609</v>
      </c>
      <c r="W1628" s="26" t="s">
        <v>220</v>
      </c>
    </row>
    <row r="1629" spans="22:23" x14ac:dyDescent="0.2">
      <c r="V1629" s="6" t="s">
        <v>149</v>
      </c>
      <c r="W1629" s="26" t="s">
        <v>812</v>
      </c>
    </row>
    <row r="1630" spans="22:23" x14ac:dyDescent="0.2">
      <c r="V1630" s="6" t="s">
        <v>149</v>
      </c>
      <c r="W1630" s="26" t="s">
        <v>294</v>
      </c>
    </row>
    <row r="1631" spans="22:23" x14ac:dyDescent="0.2">
      <c r="V1631" s="6" t="s">
        <v>4704</v>
      </c>
      <c r="W1631" s="26" t="s">
        <v>2782</v>
      </c>
    </row>
    <row r="1632" spans="22:23" x14ac:dyDescent="0.2">
      <c r="V1632" s="6" t="s">
        <v>34</v>
      </c>
      <c r="W1632" s="26" t="s">
        <v>710</v>
      </c>
    </row>
    <row r="1633" spans="22:23" x14ac:dyDescent="0.2">
      <c r="V1633" s="6" t="s">
        <v>7977</v>
      </c>
      <c r="W1633" s="26" t="s">
        <v>2791</v>
      </c>
    </row>
    <row r="1634" spans="22:23" x14ac:dyDescent="0.2">
      <c r="V1634" s="6" t="s">
        <v>5296</v>
      </c>
      <c r="W1634" s="26" t="s">
        <v>2662</v>
      </c>
    </row>
    <row r="1635" spans="22:23" x14ac:dyDescent="0.2">
      <c r="V1635" s="6" t="s">
        <v>7904</v>
      </c>
      <c r="W1635" s="26" t="s">
        <v>632</v>
      </c>
    </row>
    <row r="1636" spans="22:23" x14ac:dyDescent="0.2">
      <c r="V1636" s="6" t="s">
        <v>4712</v>
      </c>
      <c r="W1636" s="26" t="s">
        <v>7894</v>
      </c>
    </row>
    <row r="1637" spans="22:23" x14ac:dyDescent="0.2">
      <c r="V1637" s="6" t="s">
        <v>4716</v>
      </c>
      <c r="W1637" s="26" t="s">
        <v>1120</v>
      </c>
    </row>
    <row r="1638" spans="22:23" x14ac:dyDescent="0.2">
      <c r="V1638" s="6" t="s">
        <v>43</v>
      </c>
      <c r="W1638" s="26" t="s">
        <v>142</v>
      </c>
    </row>
    <row r="1639" spans="22:23" x14ac:dyDescent="0.2">
      <c r="V1639" s="6" t="s">
        <v>4751</v>
      </c>
      <c r="W1639" s="26" t="s">
        <v>590</v>
      </c>
    </row>
    <row r="1640" spans="22:23" x14ac:dyDescent="0.2">
      <c r="V1640" s="6" t="s">
        <v>232</v>
      </c>
      <c r="W1640" s="26" t="s">
        <v>1744</v>
      </c>
    </row>
    <row r="1641" spans="22:23" x14ac:dyDescent="0.2">
      <c r="V1641" s="6" t="s">
        <v>149</v>
      </c>
      <c r="W1641" s="26" t="s">
        <v>322</v>
      </c>
    </row>
    <row r="1642" spans="22:23" x14ac:dyDescent="0.2">
      <c r="V1642" s="6" t="s">
        <v>149</v>
      </c>
      <c r="W1642" s="26" t="s">
        <v>236</v>
      </c>
    </row>
    <row r="1643" spans="22:23" x14ac:dyDescent="0.2">
      <c r="V1643" s="6" t="s">
        <v>7925</v>
      </c>
      <c r="W1643" s="26" t="s">
        <v>1802</v>
      </c>
    </row>
    <row r="1644" spans="22:23" x14ac:dyDescent="0.2">
      <c r="V1644" s="6" t="s">
        <v>7910</v>
      </c>
      <c r="W1644" s="26" t="s">
        <v>1678</v>
      </c>
    </row>
    <row r="1645" spans="22:23" x14ac:dyDescent="0.2">
      <c r="V1645" s="6" t="s">
        <v>6947</v>
      </c>
      <c r="W1645" s="26" t="s">
        <v>3906</v>
      </c>
    </row>
    <row r="1646" spans="22:23" x14ac:dyDescent="0.2">
      <c r="V1646" s="6" t="s">
        <v>43</v>
      </c>
      <c r="W1646" s="26" t="s">
        <v>112</v>
      </c>
    </row>
    <row r="1647" spans="22:23" x14ac:dyDescent="0.2">
      <c r="V1647" s="6" t="s">
        <v>43</v>
      </c>
      <c r="W1647" s="26" t="s">
        <v>2830</v>
      </c>
    </row>
    <row r="1648" spans="22:23" x14ac:dyDescent="0.2">
      <c r="V1648" s="6" t="s">
        <v>6639</v>
      </c>
      <c r="W1648" s="26" t="s">
        <v>1232</v>
      </c>
    </row>
    <row r="1649" spans="22:23" x14ac:dyDescent="0.2">
      <c r="V1649" s="6" t="s">
        <v>43</v>
      </c>
      <c r="W1649" s="26" t="s">
        <v>348</v>
      </c>
    </row>
    <row r="1650" spans="22:23" x14ac:dyDescent="0.2">
      <c r="V1650" s="6" t="s">
        <v>4880</v>
      </c>
      <c r="W1650" s="26" t="s">
        <v>475</v>
      </c>
    </row>
    <row r="1651" spans="22:23" x14ac:dyDescent="0.2">
      <c r="V1651" s="6" t="s">
        <v>43</v>
      </c>
      <c r="W1651" s="26" t="s">
        <v>267</v>
      </c>
    </row>
    <row r="1652" spans="22:23" x14ac:dyDescent="0.2">
      <c r="V1652" s="6" t="s">
        <v>6639</v>
      </c>
      <c r="W1652" s="26" t="s">
        <v>1232</v>
      </c>
    </row>
    <row r="1653" spans="22:23" x14ac:dyDescent="0.2">
      <c r="V1653" s="6" t="s">
        <v>6655</v>
      </c>
      <c r="W1653" s="26" t="s">
        <v>2578</v>
      </c>
    </row>
    <row r="1654" spans="22:23" x14ac:dyDescent="0.2">
      <c r="V1654" s="6" t="s">
        <v>149</v>
      </c>
      <c r="W1654" s="26" t="s">
        <v>195</v>
      </c>
    </row>
    <row r="1655" spans="22:23" x14ac:dyDescent="0.2">
      <c r="V1655" s="6" t="s">
        <v>149</v>
      </c>
      <c r="W1655" s="26" t="s">
        <v>236</v>
      </c>
    </row>
    <row r="1656" spans="22:23" x14ac:dyDescent="0.2">
      <c r="V1656" s="6" t="s">
        <v>43</v>
      </c>
      <c r="W1656" s="26" t="s">
        <v>2830</v>
      </c>
    </row>
    <row r="1657" spans="22:23" x14ac:dyDescent="0.2">
      <c r="V1657" s="6" t="s">
        <v>43</v>
      </c>
      <c r="W1657" s="26" t="s">
        <v>2830</v>
      </c>
    </row>
    <row r="1658" spans="22:23" x14ac:dyDescent="0.2">
      <c r="V1658" s="6" t="s">
        <v>4716</v>
      </c>
      <c r="W1658" s="26" t="s">
        <v>252</v>
      </c>
    </row>
    <row r="1659" spans="22:23" x14ac:dyDescent="0.2">
      <c r="V1659" s="6" t="s">
        <v>512</v>
      </c>
      <c r="W1659" s="26" t="s">
        <v>127</v>
      </c>
    </row>
    <row r="1660" spans="22:23" x14ac:dyDescent="0.2">
      <c r="V1660" s="6" t="s">
        <v>5296</v>
      </c>
      <c r="W1660" s="26" t="s">
        <v>2662</v>
      </c>
    </row>
    <row r="1661" spans="22:23" x14ac:dyDescent="0.2">
      <c r="V1661" s="6" t="s">
        <v>4834</v>
      </c>
      <c r="W1661" s="26" t="s">
        <v>1047</v>
      </c>
    </row>
    <row r="1662" spans="22:23" x14ac:dyDescent="0.2">
      <c r="V1662" s="6" t="s">
        <v>43</v>
      </c>
      <c r="W1662" s="26" t="s">
        <v>70</v>
      </c>
    </row>
    <row r="1663" spans="22:23" x14ac:dyDescent="0.2">
      <c r="V1663" s="6" t="s">
        <v>6655</v>
      </c>
      <c r="W1663" s="26" t="s">
        <v>2578</v>
      </c>
    </row>
    <row r="1664" spans="22:23" x14ac:dyDescent="0.2">
      <c r="V1664" s="6" t="s">
        <v>7146</v>
      </c>
      <c r="W1664" s="26" t="s">
        <v>227</v>
      </c>
    </row>
    <row r="1665" spans="22:23" x14ac:dyDescent="0.2">
      <c r="V1665" s="6" t="s">
        <v>7623</v>
      </c>
      <c r="W1665" s="26" t="s">
        <v>308</v>
      </c>
    </row>
    <row r="1666" spans="22:23" x14ac:dyDescent="0.2">
      <c r="V1666" s="6" t="s">
        <v>6639</v>
      </c>
      <c r="W1666" s="26" t="s">
        <v>747</v>
      </c>
    </row>
    <row r="1667" spans="22:23" x14ac:dyDescent="0.2">
      <c r="V1667" s="6" t="s">
        <v>43</v>
      </c>
      <c r="W1667" s="26" t="s">
        <v>348</v>
      </c>
    </row>
    <row r="1668" spans="22:23" x14ac:dyDescent="0.2">
      <c r="V1668" s="6" t="s">
        <v>43</v>
      </c>
      <c r="W1668" s="26" t="s">
        <v>348</v>
      </c>
    </row>
    <row r="1669" spans="22:23" x14ac:dyDescent="0.2">
      <c r="V1669" s="6" t="s">
        <v>6639</v>
      </c>
      <c r="W1669" s="26" t="s">
        <v>747</v>
      </c>
    </row>
    <row r="1670" spans="22:23" x14ac:dyDescent="0.2">
      <c r="V1670" s="6" t="s">
        <v>43</v>
      </c>
      <c r="W1670" s="26" t="s">
        <v>112</v>
      </c>
    </row>
    <row r="1671" spans="22:23" x14ac:dyDescent="0.2">
      <c r="V1671" s="6" t="s">
        <v>43</v>
      </c>
      <c r="W1671" s="26" t="s">
        <v>267</v>
      </c>
    </row>
    <row r="1672" spans="22:23" x14ac:dyDescent="0.2">
      <c r="V1672" s="6" t="s">
        <v>7623</v>
      </c>
      <c r="W1672" s="26" t="s">
        <v>1691</v>
      </c>
    </row>
    <row r="1673" spans="22:23" x14ac:dyDescent="0.2">
      <c r="V1673" s="6" t="s">
        <v>4834</v>
      </c>
      <c r="W1673" s="26" t="s">
        <v>1047</v>
      </c>
    </row>
    <row r="1674" spans="22:23" x14ac:dyDescent="0.2">
      <c r="V1674" s="6" t="s">
        <v>7505</v>
      </c>
      <c r="W1674" s="26" t="s">
        <v>1200</v>
      </c>
    </row>
    <row r="1675" spans="22:23" x14ac:dyDescent="0.2">
      <c r="V1675" s="6" t="s">
        <v>5575</v>
      </c>
      <c r="W1675" s="26" t="s">
        <v>7530</v>
      </c>
    </row>
    <row r="1676" spans="22:23" x14ac:dyDescent="0.2">
      <c r="V1676" s="6" t="s">
        <v>5005</v>
      </c>
      <c r="W1676" s="26" t="s">
        <v>845</v>
      </c>
    </row>
    <row r="1677" spans="22:23" x14ac:dyDescent="0.2">
      <c r="V1677" s="6" t="s">
        <v>512</v>
      </c>
      <c r="W1677" s="26" t="s">
        <v>1534</v>
      </c>
    </row>
    <row r="1678" spans="22:23" x14ac:dyDescent="0.2">
      <c r="V1678" s="6" t="s">
        <v>7977</v>
      </c>
      <c r="W1678" s="26" t="s">
        <v>2791</v>
      </c>
    </row>
    <row r="1679" spans="22:23" x14ac:dyDescent="0.2">
      <c r="V1679" s="6" t="s">
        <v>5296</v>
      </c>
      <c r="W1679" s="26" t="s">
        <v>2662</v>
      </c>
    </row>
    <row r="1680" spans="22:23" x14ac:dyDescent="0.2">
      <c r="V1680" s="6" t="s">
        <v>512</v>
      </c>
      <c r="W1680" s="26" t="s">
        <v>127</v>
      </c>
    </row>
    <row r="1681" spans="22:23" x14ac:dyDescent="0.2">
      <c r="V1681" s="6" t="s">
        <v>43</v>
      </c>
      <c r="W1681" s="26" t="s">
        <v>2830</v>
      </c>
    </row>
    <row r="1682" spans="22:23" x14ac:dyDescent="0.2">
      <c r="V1682" s="6" t="s">
        <v>328</v>
      </c>
      <c r="W1682" s="26" t="s">
        <v>157</v>
      </c>
    </row>
    <row r="1683" spans="22:23" x14ac:dyDescent="0.2">
      <c r="V1683" s="6" t="s">
        <v>4716</v>
      </c>
      <c r="W1683" s="26" t="s">
        <v>252</v>
      </c>
    </row>
    <row r="1684" spans="22:23" x14ac:dyDescent="0.2">
      <c r="V1684" s="6" t="s">
        <v>149</v>
      </c>
      <c r="W1684" s="26" t="s">
        <v>322</v>
      </c>
    </row>
    <row r="1685" spans="22:23" x14ac:dyDescent="0.2">
      <c r="V1685" s="6" t="s">
        <v>43</v>
      </c>
      <c r="W1685" s="26" t="s">
        <v>112</v>
      </c>
    </row>
    <row r="1686" spans="22:23" x14ac:dyDescent="0.2">
      <c r="V1686" s="6" t="s">
        <v>43</v>
      </c>
      <c r="W1686" s="26" t="s">
        <v>112</v>
      </c>
    </row>
    <row r="1687" spans="22:23" x14ac:dyDescent="0.2">
      <c r="V1687" s="6" t="s">
        <v>328</v>
      </c>
      <c r="W1687" s="26" t="s">
        <v>157</v>
      </c>
    </row>
    <row r="1688" spans="22:23" x14ac:dyDescent="0.2">
      <c r="V1688" s="6" t="s">
        <v>7977</v>
      </c>
      <c r="W1688" s="26" t="s">
        <v>2791</v>
      </c>
    </row>
    <row r="1689" spans="22:23" x14ac:dyDescent="0.2">
      <c r="V1689" s="6" t="s">
        <v>4778</v>
      </c>
      <c r="W1689" s="26" t="s">
        <v>548</v>
      </c>
    </row>
    <row r="1690" spans="22:23" x14ac:dyDescent="0.2">
      <c r="V1690" s="6" t="s">
        <v>328</v>
      </c>
      <c r="W1690" s="26" t="s">
        <v>157</v>
      </c>
    </row>
    <row r="1691" spans="22:23" x14ac:dyDescent="0.2">
      <c r="V1691" s="6" t="s">
        <v>4778</v>
      </c>
      <c r="W1691" s="26" t="s">
        <v>2176</v>
      </c>
    </row>
    <row r="1692" spans="22:23" x14ac:dyDescent="0.2">
      <c r="V1692" s="6" t="s">
        <v>6655</v>
      </c>
      <c r="W1692" s="26" t="s">
        <v>2578</v>
      </c>
    </row>
    <row r="1693" spans="22:23" x14ac:dyDescent="0.2">
      <c r="V1693" s="6" t="s">
        <v>149</v>
      </c>
      <c r="W1693" s="26" t="s">
        <v>195</v>
      </c>
    </row>
    <row r="1694" spans="22:23" x14ac:dyDescent="0.2">
      <c r="V1694" s="6" t="s">
        <v>6655</v>
      </c>
      <c r="W1694" s="26" t="s">
        <v>2578</v>
      </c>
    </row>
    <row r="1695" spans="22:23" x14ac:dyDescent="0.2">
      <c r="V1695" s="6" t="s">
        <v>149</v>
      </c>
      <c r="W1695" s="26" t="s">
        <v>236</v>
      </c>
    </row>
    <row r="1696" spans="22:23" x14ac:dyDescent="0.2">
      <c r="V1696" s="6" t="s">
        <v>4834</v>
      </c>
      <c r="W1696" s="26" t="s">
        <v>120</v>
      </c>
    </row>
    <row r="1697" spans="22:23" x14ac:dyDescent="0.2">
      <c r="V1697" s="6" t="s">
        <v>7331</v>
      </c>
      <c r="W1697" s="26" t="s">
        <v>2738</v>
      </c>
    </row>
    <row r="1698" spans="22:23" x14ac:dyDescent="0.2">
      <c r="V1698" s="6" t="s">
        <v>43</v>
      </c>
      <c r="W1698" s="26" t="s">
        <v>2830</v>
      </c>
    </row>
    <row r="1699" spans="22:23" x14ac:dyDescent="0.2">
      <c r="V1699" s="6" t="s">
        <v>7327</v>
      </c>
      <c r="W1699" s="26" t="s">
        <v>2746</v>
      </c>
    </row>
    <row r="1700" spans="22:23" x14ac:dyDescent="0.2">
      <c r="V1700" s="6" t="s">
        <v>7327</v>
      </c>
      <c r="W1700" s="26" t="s">
        <v>2746</v>
      </c>
    </row>
    <row r="1701" spans="22:23" x14ac:dyDescent="0.2">
      <c r="V1701" s="6" t="s">
        <v>512</v>
      </c>
      <c r="W1701" s="26" t="s">
        <v>187</v>
      </c>
    </row>
    <row r="1702" spans="22:23" x14ac:dyDescent="0.2">
      <c r="V1702" s="6" t="s">
        <v>512</v>
      </c>
      <c r="W1702" s="26" t="s">
        <v>187</v>
      </c>
    </row>
    <row r="1703" spans="22:23" x14ac:dyDescent="0.2">
      <c r="V1703" s="6" t="s">
        <v>512</v>
      </c>
      <c r="W1703" s="26" t="s">
        <v>917</v>
      </c>
    </row>
    <row r="1704" spans="22:23" x14ac:dyDescent="0.2">
      <c r="V1704" s="6" t="s">
        <v>7609</v>
      </c>
      <c r="W1704" s="26" t="s">
        <v>220</v>
      </c>
    </row>
    <row r="1705" spans="22:23" x14ac:dyDescent="0.2">
      <c r="V1705" s="6" t="s">
        <v>4834</v>
      </c>
      <c r="W1705" s="26" t="s">
        <v>120</v>
      </c>
    </row>
    <row r="1706" spans="22:23" x14ac:dyDescent="0.2">
      <c r="V1706" s="6" t="s">
        <v>328</v>
      </c>
      <c r="W1706" s="26" t="s">
        <v>157</v>
      </c>
    </row>
    <row r="1707" spans="22:23" x14ac:dyDescent="0.2">
      <c r="V1707" s="6" t="s">
        <v>4778</v>
      </c>
      <c r="W1707" s="26" t="s">
        <v>2176</v>
      </c>
    </row>
    <row r="1708" spans="22:23" x14ac:dyDescent="0.2">
      <c r="V1708" s="6" t="s">
        <v>6655</v>
      </c>
      <c r="W1708" s="26" t="s">
        <v>2578</v>
      </c>
    </row>
    <row r="1709" spans="22:23" x14ac:dyDescent="0.2">
      <c r="V1709" s="6" t="s">
        <v>328</v>
      </c>
      <c r="W1709" s="26" t="s">
        <v>279</v>
      </c>
    </row>
    <row r="1710" spans="22:23" x14ac:dyDescent="0.2">
      <c r="V1710" s="6" t="s">
        <v>4880</v>
      </c>
      <c r="W1710" s="26" t="s">
        <v>475</v>
      </c>
    </row>
    <row r="1711" spans="22:23" x14ac:dyDescent="0.2">
      <c r="V1711" s="6" t="s">
        <v>43</v>
      </c>
      <c r="W1711" s="26" t="s">
        <v>267</v>
      </c>
    </row>
    <row r="1712" spans="22:23" x14ac:dyDescent="0.2">
      <c r="V1712" s="6" t="s">
        <v>149</v>
      </c>
      <c r="W1712" s="26" t="s">
        <v>236</v>
      </c>
    </row>
    <row r="1713" spans="22:23" x14ac:dyDescent="0.2">
      <c r="V1713" s="6" t="s">
        <v>5199</v>
      </c>
      <c r="W1713" s="26" t="s">
        <v>96</v>
      </c>
    </row>
    <row r="1714" spans="22:23" x14ac:dyDescent="0.2">
      <c r="V1714" s="6" t="s">
        <v>328</v>
      </c>
      <c r="W1714" s="26" t="s">
        <v>157</v>
      </c>
    </row>
    <row r="1715" spans="22:23" x14ac:dyDescent="0.2">
      <c r="V1715" s="6" t="s">
        <v>7609</v>
      </c>
      <c r="W1715" s="26" t="s">
        <v>220</v>
      </c>
    </row>
    <row r="1716" spans="22:23" x14ac:dyDescent="0.2">
      <c r="V1716" s="6" t="s">
        <v>512</v>
      </c>
      <c r="W1716" s="26" t="s">
        <v>917</v>
      </c>
    </row>
    <row r="1717" spans="22:23" x14ac:dyDescent="0.2">
      <c r="V1717" s="6" t="s">
        <v>43</v>
      </c>
      <c r="W1717" s="26" t="s">
        <v>70</v>
      </c>
    </row>
    <row r="1718" spans="22:23" x14ac:dyDescent="0.2">
      <c r="V1718" s="6" t="s">
        <v>149</v>
      </c>
      <c r="W1718" s="26" t="s">
        <v>77</v>
      </c>
    </row>
    <row r="1719" spans="22:23" x14ac:dyDescent="0.2">
      <c r="V1719" s="6" t="s">
        <v>43</v>
      </c>
      <c r="W1719" s="26" t="s">
        <v>83</v>
      </c>
    </row>
    <row r="1720" spans="22:23" x14ac:dyDescent="0.2">
      <c r="V1720" s="6" t="s">
        <v>512</v>
      </c>
      <c r="W1720" s="26" t="s">
        <v>187</v>
      </c>
    </row>
    <row r="1721" spans="22:23" x14ac:dyDescent="0.2">
      <c r="V1721" s="6" t="s">
        <v>4778</v>
      </c>
      <c r="W1721" s="26" t="s">
        <v>2176</v>
      </c>
    </row>
    <row r="1722" spans="22:23" x14ac:dyDescent="0.2">
      <c r="V1722" s="6" t="s">
        <v>149</v>
      </c>
      <c r="W1722" s="26" t="s">
        <v>236</v>
      </c>
    </row>
    <row r="1723" spans="22:23" x14ac:dyDescent="0.2">
      <c r="V1723" s="6" t="s">
        <v>4851</v>
      </c>
      <c r="W1723" s="26" t="s">
        <v>260</v>
      </c>
    </row>
    <row r="1724" spans="22:23" x14ac:dyDescent="0.2">
      <c r="V1724" s="6" t="s">
        <v>7623</v>
      </c>
      <c r="W1724" s="26" t="s">
        <v>308</v>
      </c>
    </row>
    <row r="1725" spans="22:23" x14ac:dyDescent="0.2">
      <c r="V1725" s="6" t="s">
        <v>43</v>
      </c>
      <c r="W1725" s="26" t="s">
        <v>400</v>
      </c>
    </row>
    <row r="1726" spans="22:23" x14ac:dyDescent="0.2">
      <c r="V1726" s="6" t="s">
        <v>43</v>
      </c>
      <c r="W1726" s="26" t="s">
        <v>267</v>
      </c>
    </row>
    <row r="1727" spans="22:23" x14ac:dyDescent="0.2">
      <c r="V1727" s="6" t="s">
        <v>4751</v>
      </c>
      <c r="W1727" s="26" t="s">
        <v>5622</v>
      </c>
    </row>
    <row r="1728" spans="22:23" x14ac:dyDescent="0.2">
      <c r="V1728" s="6" t="s">
        <v>5005</v>
      </c>
      <c r="W1728" s="26" t="s">
        <v>8236</v>
      </c>
    </row>
    <row r="1729" spans="22:23" x14ac:dyDescent="0.2">
      <c r="V1729" s="6" t="s">
        <v>4751</v>
      </c>
      <c r="W1729" s="26" t="s">
        <v>5622</v>
      </c>
    </row>
    <row r="1730" spans="22:23" x14ac:dyDescent="0.2">
      <c r="V1730" s="6" t="s">
        <v>328</v>
      </c>
      <c r="W1730" s="26" t="s">
        <v>2995</v>
      </c>
    </row>
    <row r="1731" spans="22:23" x14ac:dyDescent="0.2">
      <c r="V1731" s="6" t="s">
        <v>6947</v>
      </c>
      <c r="W1731" s="26" t="s">
        <v>1011</v>
      </c>
    </row>
    <row r="1732" spans="22:23" x14ac:dyDescent="0.2">
      <c r="V1732" s="6" t="s">
        <v>6631</v>
      </c>
      <c r="W1732" s="26" t="s">
        <v>1000</v>
      </c>
    </row>
    <row r="1733" spans="22:23" x14ac:dyDescent="0.2">
      <c r="V1733" s="6" t="s">
        <v>4880</v>
      </c>
      <c r="W1733" s="26" t="s">
        <v>475</v>
      </c>
    </row>
    <row r="1734" spans="22:23" x14ac:dyDescent="0.2">
      <c r="V1734" s="6" t="s">
        <v>4834</v>
      </c>
      <c r="W1734" s="26" t="s">
        <v>883</v>
      </c>
    </row>
    <row r="1735" spans="22:23" x14ac:dyDescent="0.2">
      <c r="V1735" s="6" t="s">
        <v>4778</v>
      </c>
      <c r="W1735" s="26" t="s">
        <v>2176</v>
      </c>
    </row>
    <row r="1736" spans="22:23" x14ac:dyDescent="0.2">
      <c r="V1736" s="6" t="s">
        <v>43</v>
      </c>
      <c r="W1736" s="26" t="s">
        <v>42</v>
      </c>
    </row>
    <row r="1737" spans="22:23" x14ac:dyDescent="0.2">
      <c r="V1737" s="6" t="s">
        <v>149</v>
      </c>
      <c r="W1737" s="26" t="s">
        <v>77</v>
      </c>
    </row>
    <row r="1738" spans="22:23" x14ac:dyDescent="0.2">
      <c r="V1738" s="6" t="s">
        <v>5433</v>
      </c>
      <c r="W1738" s="26" t="s">
        <v>3453</v>
      </c>
    </row>
    <row r="1739" spans="22:23" x14ac:dyDescent="0.2">
      <c r="V1739" s="6" t="s">
        <v>6639</v>
      </c>
      <c r="W1739" s="26" t="s">
        <v>3005</v>
      </c>
    </row>
    <row r="1740" spans="22:23" x14ac:dyDescent="0.2">
      <c r="V1740" s="6" t="s">
        <v>5261</v>
      </c>
      <c r="W1740" s="26" t="s">
        <v>3039</v>
      </c>
    </row>
    <row r="1741" spans="22:23" x14ac:dyDescent="0.2">
      <c r="V1741" s="6" t="s">
        <v>5261</v>
      </c>
      <c r="W1741" s="26" t="s">
        <v>3039</v>
      </c>
    </row>
    <row r="1742" spans="22:23" x14ac:dyDescent="0.2">
      <c r="V1742" s="6" t="s">
        <v>5005</v>
      </c>
      <c r="W1742" s="26" t="s">
        <v>1134</v>
      </c>
    </row>
    <row r="1743" spans="22:23" x14ac:dyDescent="0.2">
      <c r="V1743" s="6" t="s">
        <v>8242</v>
      </c>
      <c r="W1743" s="26" t="s">
        <v>3017</v>
      </c>
    </row>
    <row r="1744" spans="22:23" x14ac:dyDescent="0.2">
      <c r="V1744" s="6" t="s">
        <v>4859</v>
      </c>
      <c r="W1744" s="26" t="s">
        <v>2853</v>
      </c>
    </row>
    <row r="1745" spans="22:23" x14ac:dyDescent="0.2">
      <c r="V1745" s="6" t="s">
        <v>149</v>
      </c>
      <c r="W1745" s="26" t="s">
        <v>77</v>
      </c>
    </row>
    <row r="1746" spans="22:23" x14ac:dyDescent="0.2">
      <c r="V1746" s="6" t="s">
        <v>149</v>
      </c>
      <c r="W1746" s="26" t="s">
        <v>77</v>
      </c>
    </row>
    <row r="1747" spans="22:23" x14ac:dyDescent="0.2">
      <c r="V1747" s="6" t="s">
        <v>6639</v>
      </c>
      <c r="W1747" s="26" t="s">
        <v>1232</v>
      </c>
    </row>
    <row r="1748" spans="22:23" x14ac:dyDescent="0.2">
      <c r="V1748" s="6" t="s">
        <v>6639</v>
      </c>
      <c r="W1748" s="26" t="s">
        <v>1232</v>
      </c>
    </row>
    <row r="1749" spans="22:23" x14ac:dyDescent="0.2">
      <c r="V1749" s="6" t="s">
        <v>328</v>
      </c>
      <c r="W1749" s="26" t="s">
        <v>157</v>
      </c>
    </row>
    <row r="1750" spans="22:23" x14ac:dyDescent="0.2">
      <c r="V1750" s="6" t="s">
        <v>328</v>
      </c>
      <c r="W1750" s="26" t="s">
        <v>157</v>
      </c>
    </row>
    <row r="1751" spans="22:23" x14ac:dyDescent="0.2">
      <c r="V1751" s="6" t="s">
        <v>328</v>
      </c>
      <c r="W1751" s="26" t="s">
        <v>3066</v>
      </c>
    </row>
    <row r="1752" spans="22:23" x14ac:dyDescent="0.2">
      <c r="V1752" s="6" t="s">
        <v>328</v>
      </c>
      <c r="W1752" s="26" t="s">
        <v>157</v>
      </c>
    </row>
    <row r="1753" spans="22:23" x14ac:dyDescent="0.2">
      <c r="V1753" s="6" t="s">
        <v>328</v>
      </c>
      <c r="W1753" s="26" t="s">
        <v>157</v>
      </c>
    </row>
    <row r="1754" spans="22:23" x14ac:dyDescent="0.2">
      <c r="V1754" s="6" t="s">
        <v>4716</v>
      </c>
      <c r="W1754" s="26" t="s">
        <v>252</v>
      </c>
    </row>
    <row r="1755" spans="22:23" x14ac:dyDescent="0.2">
      <c r="V1755" s="6" t="s">
        <v>4716</v>
      </c>
      <c r="W1755" s="26" t="s">
        <v>252</v>
      </c>
    </row>
    <row r="1756" spans="22:23" x14ac:dyDescent="0.2">
      <c r="V1756" s="6" t="s">
        <v>4890</v>
      </c>
      <c r="W1756" s="26" t="s">
        <v>3024</v>
      </c>
    </row>
    <row r="1757" spans="22:23" x14ac:dyDescent="0.2">
      <c r="V1757" s="6" t="s">
        <v>1558</v>
      </c>
      <c r="W1757" s="26" t="s">
        <v>241</v>
      </c>
    </row>
    <row r="1758" spans="22:23" x14ac:dyDescent="0.2">
      <c r="V1758" s="6" t="s">
        <v>1558</v>
      </c>
      <c r="W1758" s="26" t="s">
        <v>241</v>
      </c>
    </row>
    <row r="1759" spans="22:23" x14ac:dyDescent="0.2">
      <c r="V1759" s="6" t="s">
        <v>6655</v>
      </c>
      <c r="W1759" s="26" t="s">
        <v>2578</v>
      </c>
    </row>
    <row r="1760" spans="22:23" x14ac:dyDescent="0.2">
      <c r="V1760" s="6" t="s">
        <v>149</v>
      </c>
      <c r="W1760" s="26" t="s">
        <v>195</v>
      </c>
    </row>
    <row r="1761" spans="22:23" x14ac:dyDescent="0.2">
      <c r="V1761" s="6" t="s">
        <v>149</v>
      </c>
      <c r="W1761" s="26" t="s">
        <v>195</v>
      </c>
    </row>
    <row r="1762" spans="22:23" x14ac:dyDescent="0.2">
      <c r="V1762" s="6" t="s">
        <v>4834</v>
      </c>
      <c r="W1762" s="26" t="s">
        <v>883</v>
      </c>
    </row>
    <row r="1763" spans="22:23" x14ac:dyDescent="0.2">
      <c r="V1763" s="6" t="s">
        <v>5869</v>
      </c>
      <c r="W1763" s="26" t="s">
        <v>424</v>
      </c>
    </row>
    <row r="1764" spans="22:23" x14ac:dyDescent="0.2">
      <c r="V1764" s="6" t="s">
        <v>43</v>
      </c>
      <c r="W1764" s="26" t="s">
        <v>112</v>
      </c>
    </row>
    <row r="1765" spans="22:23" x14ac:dyDescent="0.2">
      <c r="V1765" s="6" t="s">
        <v>43</v>
      </c>
      <c r="W1765" s="26" t="s">
        <v>112</v>
      </c>
    </row>
    <row r="1766" spans="22:23" x14ac:dyDescent="0.2">
      <c r="V1766" s="6" t="s">
        <v>43</v>
      </c>
      <c r="W1766" s="26" t="s">
        <v>112</v>
      </c>
    </row>
    <row r="1767" spans="22:23" x14ac:dyDescent="0.2">
      <c r="V1767" s="6" t="s">
        <v>43</v>
      </c>
      <c r="W1767" s="26" t="s">
        <v>112</v>
      </c>
    </row>
    <row r="1768" spans="22:23" x14ac:dyDescent="0.2">
      <c r="V1768" s="6" t="s">
        <v>43</v>
      </c>
      <c r="W1768" s="26" t="s">
        <v>112</v>
      </c>
    </row>
    <row r="1769" spans="22:23" x14ac:dyDescent="0.2">
      <c r="V1769" s="6" t="s">
        <v>43</v>
      </c>
      <c r="W1769" s="26" t="s">
        <v>112</v>
      </c>
    </row>
    <row r="1770" spans="22:23" x14ac:dyDescent="0.2">
      <c r="V1770" s="6" t="s">
        <v>43</v>
      </c>
      <c r="W1770" s="26" t="s">
        <v>112</v>
      </c>
    </row>
    <row r="1771" spans="22:23" x14ac:dyDescent="0.2">
      <c r="V1771" s="6" t="s">
        <v>43</v>
      </c>
      <c r="W1771" s="26" t="s">
        <v>112</v>
      </c>
    </row>
    <row r="1772" spans="22:23" x14ac:dyDescent="0.2">
      <c r="V1772" s="6" t="s">
        <v>43</v>
      </c>
      <c r="W1772" s="26" t="s">
        <v>112</v>
      </c>
    </row>
    <row r="1773" spans="22:23" x14ac:dyDescent="0.2">
      <c r="V1773" s="6" t="s">
        <v>43</v>
      </c>
      <c r="W1773" s="26" t="s">
        <v>112</v>
      </c>
    </row>
    <row r="1774" spans="22:23" x14ac:dyDescent="0.2">
      <c r="V1774" s="6" t="s">
        <v>43</v>
      </c>
      <c r="W1774" s="26" t="s">
        <v>112</v>
      </c>
    </row>
    <row r="1775" spans="22:23" x14ac:dyDescent="0.2">
      <c r="V1775" s="6" t="s">
        <v>43</v>
      </c>
      <c r="W1775" s="26" t="s">
        <v>112</v>
      </c>
    </row>
    <row r="1776" spans="22:23" x14ac:dyDescent="0.2">
      <c r="V1776" s="6" t="s">
        <v>43</v>
      </c>
      <c r="W1776" s="26" t="s">
        <v>112</v>
      </c>
    </row>
    <row r="1777" spans="22:23" x14ac:dyDescent="0.2">
      <c r="V1777" s="6" t="s">
        <v>43</v>
      </c>
      <c r="W1777" s="26" t="s">
        <v>112</v>
      </c>
    </row>
    <row r="1778" spans="22:23" x14ac:dyDescent="0.2">
      <c r="V1778" s="6" t="s">
        <v>43</v>
      </c>
      <c r="W1778" s="26" t="s">
        <v>112</v>
      </c>
    </row>
    <row r="1779" spans="22:23" x14ac:dyDescent="0.2">
      <c r="V1779" s="6" t="s">
        <v>43</v>
      </c>
      <c r="W1779" s="26" t="s">
        <v>112</v>
      </c>
    </row>
    <row r="1780" spans="22:23" x14ac:dyDescent="0.2">
      <c r="V1780" s="6" t="s">
        <v>43</v>
      </c>
      <c r="W1780" s="26" t="s">
        <v>112</v>
      </c>
    </row>
    <row r="1781" spans="22:23" x14ac:dyDescent="0.2">
      <c r="V1781" s="6" t="s">
        <v>43</v>
      </c>
      <c r="W1781" s="26" t="s">
        <v>112</v>
      </c>
    </row>
    <row r="1782" spans="22:23" x14ac:dyDescent="0.2">
      <c r="V1782" s="6" t="s">
        <v>43</v>
      </c>
      <c r="W1782" s="26" t="s">
        <v>112</v>
      </c>
    </row>
    <row r="1783" spans="22:23" x14ac:dyDescent="0.2">
      <c r="V1783" s="6" t="s">
        <v>43</v>
      </c>
      <c r="W1783" s="26" t="s">
        <v>112</v>
      </c>
    </row>
    <row r="1784" spans="22:23" x14ac:dyDescent="0.2">
      <c r="V1784" s="6" t="s">
        <v>43</v>
      </c>
      <c r="W1784" s="26" t="s">
        <v>112</v>
      </c>
    </row>
    <row r="1785" spans="22:23" x14ac:dyDescent="0.2">
      <c r="V1785" s="6" t="s">
        <v>43</v>
      </c>
      <c r="W1785" s="26" t="s">
        <v>112</v>
      </c>
    </row>
    <row r="1786" spans="22:23" x14ac:dyDescent="0.2">
      <c r="V1786" s="6" t="s">
        <v>43</v>
      </c>
      <c r="W1786" s="26" t="s">
        <v>112</v>
      </c>
    </row>
    <row r="1787" spans="22:23" x14ac:dyDescent="0.2">
      <c r="V1787" s="6" t="s">
        <v>4778</v>
      </c>
      <c r="W1787" s="26" t="s">
        <v>548</v>
      </c>
    </row>
    <row r="1788" spans="22:23" x14ac:dyDescent="0.2">
      <c r="V1788" s="6" t="s">
        <v>4778</v>
      </c>
      <c r="W1788" s="26" t="s">
        <v>548</v>
      </c>
    </row>
    <row r="1789" spans="22:23" x14ac:dyDescent="0.2">
      <c r="V1789" s="6" t="s">
        <v>149</v>
      </c>
      <c r="W1789" s="26" t="s">
        <v>3053</v>
      </c>
    </row>
    <row r="1790" spans="22:23" x14ac:dyDescent="0.2">
      <c r="V1790" s="6" t="s">
        <v>8211</v>
      </c>
      <c r="W1790" s="26" t="s">
        <v>2477</v>
      </c>
    </row>
    <row r="1791" spans="22:23" x14ac:dyDescent="0.2">
      <c r="V1791" s="6" t="s">
        <v>6906</v>
      </c>
      <c r="W1791" s="26" t="s">
        <v>1754</v>
      </c>
    </row>
    <row r="1792" spans="22:23" x14ac:dyDescent="0.2">
      <c r="V1792" s="6" t="s">
        <v>6906</v>
      </c>
      <c r="W1792" s="26" t="s">
        <v>1754</v>
      </c>
    </row>
    <row r="1793" spans="22:23" x14ac:dyDescent="0.2">
      <c r="V1793" s="6" t="s">
        <v>8247</v>
      </c>
      <c r="W1793" s="26" t="s">
        <v>3107</v>
      </c>
    </row>
    <row r="1794" spans="22:23" x14ac:dyDescent="0.2">
      <c r="V1794" s="6" t="s">
        <v>8143</v>
      </c>
      <c r="W1794" s="26" t="s">
        <v>1163</v>
      </c>
    </row>
    <row r="1795" spans="22:23" x14ac:dyDescent="0.2">
      <c r="V1795" s="6" t="s">
        <v>8059</v>
      </c>
      <c r="W1795" s="26" t="s">
        <v>8250</v>
      </c>
    </row>
    <row r="1796" spans="22:23" x14ac:dyDescent="0.2">
      <c r="V1796" s="6" t="s">
        <v>4851</v>
      </c>
      <c r="W1796" s="26" t="s">
        <v>1346</v>
      </c>
    </row>
    <row r="1797" spans="22:23" x14ac:dyDescent="0.2">
      <c r="V1797" s="6" t="s">
        <v>149</v>
      </c>
      <c r="W1797" s="26" t="s">
        <v>3116</v>
      </c>
    </row>
    <row r="1798" spans="22:23" x14ac:dyDescent="0.2">
      <c r="V1798" s="6" t="s">
        <v>149</v>
      </c>
      <c r="W1798" s="26" t="s">
        <v>8222</v>
      </c>
    </row>
    <row r="1799" spans="22:23" x14ac:dyDescent="0.2">
      <c r="V1799" s="6" t="s">
        <v>6639</v>
      </c>
      <c r="W1799" s="26" t="s">
        <v>1115</v>
      </c>
    </row>
    <row r="1800" spans="22:23" x14ac:dyDescent="0.2">
      <c r="V1800" s="6" t="s">
        <v>8252</v>
      </c>
      <c r="W1800" s="26" t="s">
        <v>4352</v>
      </c>
    </row>
    <row r="1801" spans="22:23" x14ac:dyDescent="0.2">
      <c r="V1801" s="6" t="s">
        <v>8255</v>
      </c>
      <c r="W1801" s="26" t="s">
        <v>8256</v>
      </c>
    </row>
    <row r="1802" spans="22:23" x14ac:dyDescent="0.2">
      <c r="V1802" s="6" t="s">
        <v>3108</v>
      </c>
      <c r="W1802" s="26" t="s">
        <v>3139</v>
      </c>
    </row>
    <row r="1803" spans="22:23" x14ac:dyDescent="0.2">
      <c r="V1803" s="6" t="s">
        <v>8139</v>
      </c>
      <c r="W1803" s="26" t="s">
        <v>3148</v>
      </c>
    </row>
    <row r="1804" spans="22:23" x14ac:dyDescent="0.2">
      <c r="V1804" s="6" t="s">
        <v>8226</v>
      </c>
      <c r="W1804" s="26" t="s">
        <v>3145</v>
      </c>
    </row>
    <row r="1805" spans="22:23" x14ac:dyDescent="0.2">
      <c r="V1805" s="6" t="s">
        <v>8259</v>
      </c>
      <c r="W1805" s="26" t="s">
        <v>8260</v>
      </c>
    </row>
    <row r="1806" spans="22:23" x14ac:dyDescent="0.2">
      <c r="V1806" s="6" t="s">
        <v>7146</v>
      </c>
      <c r="W1806" s="26" t="s">
        <v>3158</v>
      </c>
    </row>
    <row r="1807" spans="22:23" x14ac:dyDescent="0.2">
      <c r="V1807" s="6" t="s">
        <v>5261</v>
      </c>
      <c r="W1807" s="26" t="s">
        <v>3039</v>
      </c>
    </row>
    <row r="1808" spans="22:23" x14ac:dyDescent="0.2">
      <c r="V1808" s="6" t="s">
        <v>7904</v>
      </c>
      <c r="W1808" s="26" t="s">
        <v>632</v>
      </c>
    </row>
    <row r="1809" spans="22:23" x14ac:dyDescent="0.2">
      <c r="V1809" s="6" t="s">
        <v>8146</v>
      </c>
      <c r="W1809" s="26" t="s">
        <v>1901</v>
      </c>
    </row>
    <row r="1810" spans="22:23" x14ac:dyDescent="0.2">
      <c r="V1810" s="6" t="s">
        <v>149</v>
      </c>
      <c r="W1810" s="26" t="s">
        <v>8189</v>
      </c>
    </row>
    <row r="1811" spans="22:23" x14ac:dyDescent="0.2">
      <c r="V1811" s="6" t="s">
        <v>43</v>
      </c>
      <c r="W1811" s="26" t="s">
        <v>70</v>
      </c>
    </row>
    <row r="1812" spans="22:23" x14ac:dyDescent="0.2">
      <c r="V1812" s="6" t="s">
        <v>7505</v>
      </c>
      <c r="W1812" s="26" t="s">
        <v>1200</v>
      </c>
    </row>
    <row r="1813" spans="22:23" x14ac:dyDescent="0.2">
      <c r="V1813" s="6" t="s">
        <v>43</v>
      </c>
      <c r="W1813" s="26" t="s">
        <v>2762</v>
      </c>
    </row>
    <row r="1814" spans="22:23" x14ac:dyDescent="0.2">
      <c r="V1814" s="6" t="s">
        <v>7609</v>
      </c>
      <c r="W1814" s="26" t="s">
        <v>3492</v>
      </c>
    </row>
    <row r="1815" spans="22:23" x14ac:dyDescent="0.2">
      <c r="V1815" s="6" t="s">
        <v>4716</v>
      </c>
      <c r="W1815" s="26" t="s">
        <v>247</v>
      </c>
    </row>
    <row r="1816" spans="22:23" x14ac:dyDescent="0.2">
      <c r="V1816" s="6" t="s">
        <v>328</v>
      </c>
      <c r="W1816" s="26" t="s">
        <v>3066</v>
      </c>
    </row>
    <row r="1817" spans="22:23" x14ac:dyDescent="0.2">
      <c r="V1817" s="6" t="s">
        <v>43</v>
      </c>
      <c r="W1817" s="26" t="s">
        <v>2830</v>
      </c>
    </row>
    <row r="1818" spans="22:23" x14ac:dyDescent="0.2">
      <c r="V1818" s="6" t="s">
        <v>43</v>
      </c>
      <c r="W1818" s="26" t="s">
        <v>400</v>
      </c>
    </row>
    <row r="1819" spans="22:23" x14ac:dyDescent="0.2">
      <c r="V1819" s="6" t="s">
        <v>43</v>
      </c>
      <c r="W1819" s="26" t="s">
        <v>5065</v>
      </c>
    </row>
    <row r="1820" spans="22:23" x14ac:dyDescent="0.2">
      <c r="V1820" s="6" t="s">
        <v>43</v>
      </c>
      <c r="W1820" s="26" t="s">
        <v>348</v>
      </c>
    </row>
    <row r="1821" spans="22:23" x14ac:dyDescent="0.2">
      <c r="V1821" s="6" t="s">
        <v>43</v>
      </c>
      <c r="W1821" s="26" t="s">
        <v>267</v>
      </c>
    </row>
    <row r="1822" spans="22:23" x14ac:dyDescent="0.2">
      <c r="V1822" s="6" t="s">
        <v>4778</v>
      </c>
      <c r="W1822" s="26" t="s">
        <v>548</v>
      </c>
    </row>
    <row r="1823" spans="22:23" x14ac:dyDescent="0.2">
      <c r="V1823" s="6" t="s">
        <v>43</v>
      </c>
      <c r="W1823" s="26" t="s">
        <v>3500</v>
      </c>
    </row>
    <row r="1824" spans="22:23" x14ac:dyDescent="0.2">
      <c r="V1824" s="6" t="s">
        <v>328</v>
      </c>
      <c r="W1824" s="26" t="s">
        <v>157</v>
      </c>
    </row>
    <row r="1825" spans="22:23" x14ac:dyDescent="0.2">
      <c r="V1825" s="6" t="s">
        <v>4716</v>
      </c>
      <c r="W1825" s="26" t="s">
        <v>252</v>
      </c>
    </row>
    <row r="1826" spans="22:23" x14ac:dyDescent="0.2">
      <c r="V1826" s="6" t="s">
        <v>4716</v>
      </c>
      <c r="W1826" s="26" t="s">
        <v>252</v>
      </c>
    </row>
    <row r="1827" spans="22:23" x14ac:dyDescent="0.2">
      <c r="V1827" s="6" t="s">
        <v>7977</v>
      </c>
      <c r="W1827" s="26" t="s">
        <v>2791</v>
      </c>
    </row>
    <row r="1828" spans="22:23" x14ac:dyDescent="0.2">
      <c r="V1828" s="6" t="s">
        <v>328</v>
      </c>
      <c r="W1828" s="26" t="s">
        <v>3198</v>
      </c>
    </row>
    <row r="1829" spans="22:23" x14ac:dyDescent="0.2">
      <c r="V1829" s="6" t="s">
        <v>43</v>
      </c>
      <c r="W1829" s="26" t="s">
        <v>2830</v>
      </c>
    </row>
    <row r="1830" spans="22:23" x14ac:dyDescent="0.2">
      <c r="V1830" s="6" t="s">
        <v>43</v>
      </c>
      <c r="W1830" s="26" t="s">
        <v>112</v>
      </c>
    </row>
    <row r="1831" spans="22:23" x14ac:dyDescent="0.2">
      <c r="V1831" s="6" t="s">
        <v>7623</v>
      </c>
      <c r="W1831" s="26" t="s">
        <v>308</v>
      </c>
    </row>
    <row r="1832" spans="22:23" x14ac:dyDescent="0.2">
      <c r="V1832" s="6" t="s">
        <v>7623</v>
      </c>
      <c r="W1832" s="26" t="s">
        <v>308</v>
      </c>
    </row>
    <row r="1833" spans="22:23" x14ac:dyDescent="0.2">
      <c r="V1833" s="6" t="s">
        <v>149</v>
      </c>
      <c r="W1833" s="26" t="s">
        <v>322</v>
      </c>
    </row>
    <row r="1834" spans="22:23" x14ac:dyDescent="0.2">
      <c r="V1834" s="6" t="s">
        <v>6906</v>
      </c>
      <c r="W1834" s="26" t="s">
        <v>24</v>
      </c>
    </row>
    <row r="1835" spans="22:23" x14ac:dyDescent="0.2">
      <c r="V1835" s="6" t="s">
        <v>43</v>
      </c>
      <c r="W1835" s="26" t="s">
        <v>348</v>
      </c>
    </row>
    <row r="1836" spans="22:23" x14ac:dyDescent="0.2">
      <c r="V1836" s="6" t="s">
        <v>6639</v>
      </c>
      <c r="W1836" s="26" t="s">
        <v>1232</v>
      </c>
    </row>
    <row r="1837" spans="22:23" x14ac:dyDescent="0.2">
      <c r="V1837" s="6" t="s">
        <v>5296</v>
      </c>
      <c r="W1837" s="26" t="s">
        <v>2662</v>
      </c>
    </row>
    <row r="1838" spans="22:23" x14ac:dyDescent="0.2">
      <c r="V1838" s="6" t="s">
        <v>6639</v>
      </c>
      <c r="W1838" s="26" t="s">
        <v>1232</v>
      </c>
    </row>
    <row r="1839" spans="22:23" x14ac:dyDescent="0.2">
      <c r="V1839" s="6" t="s">
        <v>4766</v>
      </c>
      <c r="W1839" s="26" t="s">
        <v>8265</v>
      </c>
    </row>
    <row r="1840" spans="22:23" x14ac:dyDescent="0.2">
      <c r="V1840" s="6" t="s">
        <v>43</v>
      </c>
      <c r="W1840" s="26" t="s">
        <v>3590</v>
      </c>
    </row>
    <row r="1841" spans="22:23" x14ac:dyDescent="0.2">
      <c r="V1841" s="6" t="s">
        <v>6801</v>
      </c>
      <c r="W1841" s="26" t="s">
        <v>4152</v>
      </c>
    </row>
    <row r="1842" spans="22:23" x14ac:dyDescent="0.2">
      <c r="V1842" s="6" t="s">
        <v>43</v>
      </c>
      <c r="W1842" s="26" t="s">
        <v>2085</v>
      </c>
    </row>
    <row r="1843" spans="22:23" x14ac:dyDescent="0.2">
      <c r="V1843" s="6" t="s">
        <v>6947</v>
      </c>
      <c r="W1843" s="26" t="s">
        <v>3598</v>
      </c>
    </row>
    <row r="1844" spans="22:23" x14ac:dyDescent="0.2">
      <c r="V1844" s="6" t="s">
        <v>7609</v>
      </c>
      <c r="W1844" s="26" t="s">
        <v>220</v>
      </c>
    </row>
    <row r="1845" spans="22:23" x14ac:dyDescent="0.2">
      <c r="V1845" s="6" t="s">
        <v>4778</v>
      </c>
      <c r="W1845" s="26" t="s">
        <v>2176</v>
      </c>
    </row>
    <row r="1846" spans="22:23" x14ac:dyDescent="0.2">
      <c r="V1846" s="6" t="s">
        <v>4488</v>
      </c>
      <c r="W1846" s="26" t="s">
        <v>950</v>
      </c>
    </row>
    <row r="1847" spans="22:23" x14ac:dyDescent="0.2">
      <c r="V1847" s="6" t="s">
        <v>6631</v>
      </c>
      <c r="W1847" s="26" t="s">
        <v>1000</v>
      </c>
    </row>
    <row r="1848" spans="22:23" x14ac:dyDescent="0.2">
      <c r="V1848" s="6" t="s">
        <v>5433</v>
      </c>
      <c r="W1848" s="26" t="s">
        <v>3612</v>
      </c>
    </row>
    <row r="1849" spans="22:23" x14ac:dyDescent="0.2">
      <c r="V1849" s="6" t="s">
        <v>43</v>
      </c>
      <c r="W1849" s="26" t="s">
        <v>42</v>
      </c>
    </row>
    <row r="1850" spans="22:23" x14ac:dyDescent="0.2">
      <c r="V1850" s="6" t="s">
        <v>149</v>
      </c>
      <c r="W1850" s="26" t="s">
        <v>77</v>
      </c>
    </row>
    <row r="1851" spans="22:23" x14ac:dyDescent="0.2">
      <c r="V1851" s="6" t="s">
        <v>43</v>
      </c>
      <c r="W1851" s="26" t="s">
        <v>70</v>
      </c>
    </row>
    <row r="1852" spans="22:23" x14ac:dyDescent="0.2">
      <c r="V1852" s="6" t="s">
        <v>4766</v>
      </c>
      <c r="W1852" s="26" t="s">
        <v>4767</v>
      </c>
    </row>
    <row r="1853" spans="22:23" x14ac:dyDescent="0.2">
      <c r="V1853" s="6" t="s">
        <v>4716</v>
      </c>
      <c r="W1853" s="26" t="s">
        <v>252</v>
      </c>
    </row>
    <row r="1854" spans="22:23" x14ac:dyDescent="0.2">
      <c r="V1854" s="6" t="s">
        <v>6906</v>
      </c>
      <c r="W1854" s="26" t="s">
        <v>2536</v>
      </c>
    </row>
    <row r="1855" spans="22:23" x14ac:dyDescent="0.2">
      <c r="V1855" s="6" t="s">
        <v>43</v>
      </c>
      <c r="W1855" s="26" t="s">
        <v>2830</v>
      </c>
    </row>
    <row r="1856" spans="22:23" x14ac:dyDescent="0.2">
      <c r="V1856" s="6" t="s">
        <v>7146</v>
      </c>
      <c r="W1856" s="26" t="s">
        <v>3549</v>
      </c>
    </row>
    <row r="1857" spans="22:23" x14ac:dyDescent="0.2">
      <c r="V1857" s="6" t="s">
        <v>149</v>
      </c>
      <c r="W1857" s="26" t="s">
        <v>3639</v>
      </c>
    </row>
    <row r="1858" spans="22:23" x14ac:dyDescent="0.2">
      <c r="V1858" s="6" t="s">
        <v>149</v>
      </c>
      <c r="W1858" s="26" t="s">
        <v>8222</v>
      </c>
    </row>
    <row r="1859" spans="22:23" x14ac:dyDescent="0.2">
      <c r="V1859" s="6" t="s">
        <v>149</v>
      </c>
      <c r="W1859" s="26" t="s">
        <v>77</v>
      </c>
    </row>
    <row r="1860" spans="22:23" x14ac:dyDescent="0.2">
      <c r="V1860" s="6" t="s">
        <v>6801</v>
      </c>
      <c r="W1860" s="26" t="s">
        <v>1853</v>
      </c>
    </row>
    <row r="1861" spans="22:23" x14ac:dyDescent="0.2">
      <c r="V1861" s="6" t="s">
        <v>8206</v>
      </c>
      <c r="W1861" s="26" t="s">
        <v>3886</v>
      </c>
    </row>
    <row r="1862" spans="22:23" x14ac:dyDescent="0.2">
      <c r="V1862" s="6" t="s">
        <v>43</v>
      </c>
      <c r="W1862" s="26" t="s">
        <v>42</v>
      </c>
    </row>
    <row r="1863" spans="22:23" x14ac:dyDescent="0.2">
      <c r="V1863" s="6" t="s">
        <v>6655</v>
      </c>
      <c r="W1863" s="26" t="s">
        <v>2578</v>
      </c>
    </row>
    <row r="1864" spans="22:23" x14ac:dyDescent="0.2">
      <c r="V1864" s="6" t="s">
        <v>43</v>
      </c>
      <c r="W1864" s="26" t="s">
        <v>112</v>
      </c>
    </row>
    <row r="1865" spans="22:23" x14ac:dyDescent="0.2">
      <c r="V1865" s="6" t="s">
        <v>43</v>
      </c>
      <c r="W1865" s="26" t="s">
        <v>5065</v>
      </c>
    </row>
    <row r="1866" spans="22:23" x14ac:dyDescent="0.2">
      <c r="V1866" s="6" t="s">
        <v>4859</v>
      </c>
      <c r="W1866" s="26" t="s">
        <v>167</v>
      </c>
    </row>
    <row r="1867" spans="22:23" x14ac:dyDescent="0.2">
      <c r="V1867" s="6" t="s">
        <v>4778</v>
      </c>
      <c r="W1867" s="26" t="s">
        <v>2176</v>
      </c>
    </row>
    <row r="1868" spans="22:23" x14ac:dyDescent="0.2">
      <c r="V1868" s="6" t="s">
        <v>7275</v>
      </c>
      <c r="W1868" s="26" t="s">
        <v>7276</v>
      </c>
    </row>
    <row r="1869" spans="22:23" x14ac:dyDescent="0.2">
      <c r="V1869" s="6" t="s">
        <v>5325</v>
      </c>
      <c r="W1869" s="26" t="s">
        <v>1828</v>
      </c>
    </row>
    <row r="1870" spans="22:23" x14ac:dyDescent="0.2">
      <c r="V1870" s="6" t="s">
        <v>8059</v>
      </c>
      <c r="W1870" s="26" t="s">
        <v>3680</v>
      </c>
    </row>
    <row r="1871" spans="22:23" x14ac:dyDescent="0.2">
      <c r="V1871" s="6" t="s">
        <v>6655</v>
      </c>
      <c r="W1871" s="26" t="s">
        <v>2578</v>
      </c>
    </row>
    <row r="1872" spans="22:23" x14ac:dyDescent="0.2">
      <c r="V1872" s="6" t="s">
        <v>6631</v>
      </c>
      <c r="W1872" s="26" t="s">
        <v>1000</v>
      </c>
    </row>
    <row r="1873" spans="22:23" x14ac:dyDescent="0.2">
      <c r="V1873" s="6" t="s">
        <v>149</v>
      </c>
      <c r="W1873" s="26" t="s">
        <v>195</v>
      </c>
    </row>
    <row r="1874" spans="22:23" x14ac:dyDescent="0.2">
      <c r="V1874" s="6" t="s">
        <v>4704</v>
      </c>
      <c r="W1874" s="26" t="s">
        <v>615</v>
      </c>
    </row>
    <row r="1875" spans="22:23" x14ac:dyDescent="0.2">
      <c r="V1875" s="6" t="s">
        <v>4880</v>
      </c>
      <c r="W1875" s="26" t="s">
        <v>475</v>
      </c>
    </row>
    <row r="1876" spans="22:23" x14ac:dyDescent="0.2">
      <c r="V1876" s="6" t="s">
        <v>4488</v>
      </c>
      <c r="W1876" s="26" t="s">
        <v>950</v>
      </c>
    </row>
    <row r="1877" spans="22:23" x14ac:dyDescent="0.2">
      <c r="V1877" s="6" t="s">
        <v>8271</v>
      </c>
      <c r="W1877" s="26" t="s">
        <v>3698</v>
      </c>
    </row>
    <row r="1878" spans="22:23" x14ac:dyDescent="0.2">
      <c r="V1878" s="6" t="s">
        <v>7876</v>
      </c>
      <c r="W1878" s="26" t="s">
        <v>3701</v>
      </c>
    </row>
    <row r="1879" spans="22:23" x14ac:dyDescent="0.2">
      <c r="V1879" s="6" t="s">
        <v>4851</v>
      </c>
      <c r="W1879" s="26" t="s">
        <v>260</v>
      </c>
    </row>
    <row r="1880" spans="22:23" x14ac:dyDescent="0.2">
      <c r="V1880" s="6" t="s">
        <v>7146</v>
      </c>
      <c r="W1880" s="26" t="s">
        <v>227</v>
      </c>
    </row>
    <row r="1881" spans="22:23" x14ac:dyDescent="0.2">
      <c r="V1881" s="6" t="s">
        <v>232</v>
      </c>
      <c r="W1881" s="26" t="s">
        <v>1744</v>
      </c>
    </row>
    <row r="1882" spans="22:23" x14ac:dyDescent="0.2">
      <c r="V1882" s="6" t="s">
        <v>149</v>
      </c>
      <c r="W1882" s="26" t="s">
        <v>236</v>
      </c>
    </row>
    <row r="1883" spans="22:23" x14ac:dyDescent="0.2">
      <c r="V1883" s="6" t="s">
        <v>8275</v>
      </c>
      <c r="W1883" s="26" t="s">
        <v>3715</v>
      </c>
    </row>
    <row r="1884" spans="22:23" x14ac:dyDescent="0.2">
      <c r="V1884" s="6" t="s">
        <v>1558</v>
      </c>
      <c r="W1884" s="26" t="s">
        <v>241</v>
      </c>
    </row>
    <row r="1885" spans="22:23" x14ac:dyDescent="0.2">
      <c r="V1885" s="6" t="s">
        <v>4712</v>
      </c>
      <c r="W1885" s="26" t="s">
        <v>244</v>
      </c>
    </row>
    <row r="1886" spans="22:23" x14ac:dyDescent="0.2">
      <c r="V1886" s="6" t="s">
        <v>4751</v>
      </c>
      <c r="W1886" s="26" t="s">
        <v>5622</v>
      </c>
    </row>
    <row r="1887" spans="22:23" x14ac:dyDescent="0.2">
      <c r="V1887" s="6" t="s">
        <v>7890</v>
      </c>
      <c r="W1887" s="26" t="s">
        <v>466</v>
      </c>
    </row>
    <row r="1888" spans="22:23" x14ac:dyDescent="0.2">
      <c r="V1888" s="6" t="s">
        <v>6947</v>
      </c>
      <c r="W1888" s="26" t="s">
        <v>3598</v>
      </c>
    </row>
    <row r="1889" spans="22:23" x14ac:dyDescent="0.2">
      <c r="V1889" s="6" t="s">
        <v>43</v>
      </c>
      <c r="W1889" s="26" t="s">
        <v>2085</v>
      </c>
    </row>
    <row r="1890" spans="22:23" x14ac:dyDescent="0.2">
      <c r="V1890" s="6" t="s">
        <v>43</v>
      </c>
      <c r="W1890" s="26" t="s">
        <v>267</v>
      </c>
    </row>
    <row r="1891" spans="22:23" x14ac:dyDescent="0.2">
      <c r="V1891" s="6" t="s">
        <v>6801</v>
      </c>
      <c r="W1891" s="26" t="s">
        <v>4152</v>
      </c>
    </row>
    <row r="1892" spans="22:23" x14ac:dyDescent="0.2">
      <c r="V1892" s="6" t="s">
        <v>43</v>
      </c>
      <c r="W1892" s="26" t="s">
        <v>3590</v>
      </c>
    </row>
    <row r="1893" spans="22:23" x14ac:dyDescent="0.2">
      <c r="V1893" s="6" t="s">
        <v>8278</v>
      </c>
      <c r="W1893" s="26" t="s">
        <v>3738</v>
      </c>
    </row>
    <row r="1894" spans="22:23" x14ac:dyDescent="0.2">
      <c r="V1894" s="6" t="s">
        <v>5296</v>
      </c>
      <c r="W1894" s="26" t="s">
        <v>3740</v>
      </c>
    </row>
    <row r="1895" spans="22:23" x14ac:dyDescent="0.2">
      <c r="V1895" s="6" t="s">
        <v>6801</v>
      </c>
      <c r="W1895" s="26" t="s">
        <v>1853</v>
      </c>
    </row>
    <row r="1896" spans="22:23" x14ac:dyDescent="0.2">
      <c r="V1896" s="6" t="s">
        <v>43</v>
      </c>
      <c r="W1896" s="26" t="s">
        <v>42</v>
      </c>
    </row>
    <row r="1897" spans="22:23" x14ac:dyDescent="0.2">
      <c r="V1897" s="6" t="s">
        <v>43</v>
      </c>
      <c r="W1897" s="26" t="s">
        <v>83</v>
      </c>
    </row>
    <row r="1898" spans="22:23" x14ac:dyDescent="0.2">
      <c r="V1898" s="6" t="s">
        <v>4766</v>
      </c>
      <c r="W1898" s="26" t="s">
        <v>4767</v>
      </c>
    </row>
    <row r="1899" spans="22:23" x14ac:dyDescent="0.2">
      <c r="V1899" s="6" t="s">
        <v>5972</v>
      </c>
      <c r="W1899" s="26" t="s">
        <v>214</v>
      </c>
    </row>
    <row r="1900" spans="22:23" x14ac:dyDescent="0.2">
      <c r="V1900" s="6" t="s">
        <v>5970</v>
      </c>
      <c r="W1900" s="26" t="s">
        <v>215</v>
      </c>
    </row>
    <row r="1901" spans="22:23" x14ac:dyDescent="0.2">
      <c r="V1901" s="6" t="s">
        <v>6082</v>
      </c>
      <c r="W1901" s="26" t="s">
        <v>3757</v>
      </c>
    </row>
    <row r="1902" spans="22:23" x14ac:dyDescent="0.2">
      <c r="V1902" s="6" t="s">
        <v>7609</v>
      </c>
      <c r="W1902" s="26" t="s">
        <v>220</v>
      </c>
    </row>
    <row r="1903" spans="22:23" x14ac:dyDescent="0.2">
      <c r="V1903" s="6" t="s">
        <v>4707</v>
      </c>
      <c r="W1903" s="26" t="s">
        <v>1612</v>
      </c>
    </row>
    <row r="1904" spans="22:23" x14ac:dyDescent="0.2">
      <c r="V1904" s="6" t="s">
        <v>43</v>
      </c>
      <c r="W1904" s="26" t="s">
        <v>2768</v>
      </c>
    </row>
    <row r="1905" spans="22:23" x14ac:dyDescent="0.2">
      <c r="V1905" s="6" t="s">
        <v>328</v>
      </c>
      <c r="W1905" s="26" t="s">
        <v>157</v>
      </c>
    </row>
    <row r="1906" spans="22:23" x14ac:dyDescent="0.2">
      <c r="V1906" s="6" t="s">
        <v>4716</v>
      </c>
      <c r="W1906" s="26" t="s">
        <v>256</v>
      </c>
    </row>
    <row r="1907" spans="22:23" x14ac:dyDescent="0.2">
      <c r="V1907" s="6" t="s">
        <v>4716</v>
      </c>
      <c r="W1907" s="26" t="s">
        <v>252</v>
      </c>
    </row>
    <row r="1908" spans="22:23" x14ac:dyDescent="0.2">
      <c r="V1908" s="6" t="s">
        <v>5433</v>
      </c>
      <c r="W1908" s="26" t="s">
        <v>3612</v>
      </c>
    </row>
    <row r="1909" spans="22:23" x14ac:dyDescent="0.2">
      <c r="V1909" s="6" t="s">
        <v>5416</v>
      </c>
      <c r="W1909" s="26" t="s">
        <v>3779</v>
      </c>
    </row>
    <row r="1910" spans="22:23" x14ac:dyDescent="0.2">
      <c r="V1910" s="6" t="s">
        <v>5671</v>
      </c>
      <c r="W1910" s="26" t="s">
        <v>6354</v>
      </c>
    </row>
    <row r="1911" spans="22:23" x14ac:dyDescent="0.2">
      <c r="V1911" s="6" t="s">
        <v>6164</v>
      </c>
      <c r="W1911" s="26" t="s">
        <v>3786</v>
      </c>
    </row>
    <row r="1912" spans="22:23" x14ac:dyDescent="0.2">
      <c r="V1912" s="6" t="s">
        <v>4851</v>
      </c>
      <c r="W1912" s="26" t="s">
        <v>5959</v>
      </c>
    </row>
    <row r="1913" spans="22:23" x14ac:dyDescent="0.2">
      <c r="V1913" s="6" t="s">
        <v>5934</v>
      </c>
      <c r="W1913" s="26" t="s">
        <v>179</v>
      </c>
    </row>
    <row r="1914" spans="22:23" x14ac:dyDescent="0.2">
      <c r="V1914" s="6" t="s">
        <v>4834</v>
      </c>
      <c r="W1914" s="26" t="s">
        <v>120</v>
      </c>
    </row>
    <row r="1915" spans="22:23" x14ac:dyDescent="0.2">
      <c r="V1915" s="6" t="s">
        <v>149</v>
      </c>
      <c r="W1915" s="26" t="s">
        <v>77</v>
      </c>
    </row>
    <row r="1916" spans="22:23" x14ac:dyDescent="0.2">
      <c r="V1916" s="6" t="s">
        <v>328</v>
      </c>
      <c r="W1916" s="26" t="s">
        <v>157</v>
      </c>
    </row>
    <row r="1917" spans="22:23" x14ac:dyDescent="0.2">
      <c r="V1917" s="6" t="s">
        <v>149</v>
      </c>
      <c r="W1917" s="26" t="s">
        <v>294</v>
      </c>
    </row>
    <row r="1918" spans="22:23" x14ac:dyDescent="0.2">
      <c r="V1918" s="6" t="s">
        <v>149</v>
      </c>
      <c r="W1918" s="26" t="s">
        <v>77</v>
      </c>
    </row>
    <row r="1919" spans="22:23" x14ac:dyDescent="0.2">
      <c r="V1919" s="6" t="s">
        <v>6801</v>
      </c>
      <c r="W1919" s="26" t="s">
        <v>1853</v>
      </c>
    </row>
    <row r="1920" spans="22:23" x14ac:dyDescent="0.2">
      <c r="V1920" s="6" t="s">
        <v>43</v>
      </c>
      <c r="W1920" s="26" t="s">
        <v>348</v>
      </c>
    </row>
    <row r="1921" spans="22:23" x14ac:dyDescent="0.2">
      <c r="V1921" s="6" t="s">
        <v>43</v>
      </c>
      <c r="W1921" s="26" t="s">
        <v>267</v>
      </c>
    </row>
    <row r="1922" spans="22:23" x14ac:dyDescent="0.2">
      <c r="V1922" s="6" t="s">
        <v>43</v>
      </c>
      <c r="W1922" s="26" t="s">
        <v>112</v>
      </c>
    </row>
    <row r="1923" spans="22:23" x14ac:dyDescent="0.2">
      <c r="V1923" s="6" t="s">
        <v>43</v>
      </c>
      <c r="W1923" s="26" t="s">
        <v>2830</v>
      </c>
    </row>
    <row r="1924" spans="22:23" x14ac:dyDescent="0.2">
      <c r="V1924" s="6" t="s">
        <v>149</v>
      </c>
      <c r="W1924" s="26" t="s">
        <v>236</v>
      </c>
    </row>
    <row r="1925" spans="22:23" x14ac:dyDescent="0.2">
      <c r="V1925" s="6" t="s">
        <v>7146</v>
      </c>
      <c r="W1925" s="26" t="s">
        <v>227</v>
      </c>
    </row>
    <row r="1926" spans="22:23" x14ac:dyDescent="0.2">
      <c r="V1926" s="6" t="s">
        <v>7623</v>
      </c>
      <c r="W1926" s="26" t="s">
        <v>308</v>
      </c>
    </row>
    <row r="1927" spans="22:23" x14ac:dyDescent="0.2">
      <c r="V1927" s="6" t="s">
        <v>43</v>
      </c>
      <c r="W1927" s="26" t="s">
        <v>142</v>
      </c>
    </row>
    <row r="1928" spans="22:23" x14ac:dyDescent="0.2">
      <c r="V1928" s="6" t="s">
        <v>5325</v>
      </c>
      <c r="W1928" s="26" t="s">
        <v>1828</v>
      </c>
    </row>
    <row r="1929" spans="22:23" x14ac:dyDescent="0.2">
      <c r="V1929" s="6" t="s">
        <v>6655</v>
      </c>
      <c r="W1929" s="26" t="s">
        <v>2578</v>
      </c>
    </row>
    <row r="1930" spans="22:23" x14ac:dyDescent="0.2">
      <c r="V1930" s="6" t="s">
        <v>43</v>
      </c>
      <c r="W1930" s="26" t="s">
        <v>142</v>
      </c>
    </row>
    <row r="1931" spans="22:23" x14ac:dyDescent="0.2">
      <c r="V1931" s="6" t="s">
        <v>106</v>
      </c>
      <c r="W1931" s="26" t="s">
        <v>400</v>
      </c>
    </row>
    <row r="1932" spans="22:23" x14ac:dyDescent="0.2">
      <c r="V1932" s="6" t="s">
        <v>7146</v>
      </c>
      <c r="W1932" s="26" t="s">
        <v>227</v>
      </c>
    </row>
    <row r="1933" spans="22:23" x14ac:dyDescent="0.2">
      <c r="V1933" s="6" t="s">
        <v>7623</v>
      </c>
      <c r="W1933" s="26" t="s">
        <v>308</v>
      </c>
    </row>
    <row r="1934" spans="22:23" x14ac:dyDescent="0.2">
      <c r="V1934" s="6" t="s">
        <v>43</v>
      </c>
      <c r="W1934" s="26" t="s">
        <v>112</v>
      </c>
    </row>
    <row r="1935" spans="22:23" x14ac:dyDescent="0.2">
      <c r="V1935" s="6" t="s">
        <v>43</v>
      </c>
      <c r="W1935" s="26" t="s">
        <v>348</v>
      </c>
    </row>
    <row r="1936" spans="22:23" x14ac:dyDescent="0.2">
      <c r="V1936" s="6" t="s">
        <v>512</v>
      </c>
      <c r="W1936" s="26" t="s">
        <v>187</v>
      </c>
    </row>
    <row r="1937" spans="22:23" x14ac:dyDescent="0.2">
      <c r="V1937" s="6" t="s">
        <v>43</v>
      </c>
      <c r="W1937" s="26" t="s">
        <v>3858</v>
      </c>
    </row>
    <row r="1938" spans="22:23" x14ac:dyDescent="0.2">
      <c r="V1938" s="6" t="s">
        <v>512</v>
      </c>
      <c r="W1938" s="26" t="s">
        <v>511</v>
      </c>
    </row>
    <row r="1939" spans="22:23" x14ac:dyDescent="0.2">
      <c r="V1939" s="6" t="s">
        <v>43</v>
      </c>
      <c r="W1939" s="26" t="s">
        <v>2768</v>
      </c>
    </row>
    <row r="1940" spans="22:23" x14ac:dyDescent="0.2">
      <c r="V1940" s="6" t="s">
        <v>8282</v>
      </c>
      <c r="W1940" s="26" t="s">
        <v>8283</v>
      </c>
    </row>
    <row r="1941" spans="22:23" x14ac:dyDescent="0.2">
      <c r="V1941" s="6" t="s">
        <v>7327</v>
      </c>
      <c r="W1941" s="26" t="s">
        <v>2746</v>
      </c>
    </row>
    <row r="1942" spans="22:23" x14ac:dyDescent="0.2">
      <c r="V1942" s="6" t="s">
        <v>512</v>
      </c>
      <c r="W1942" s="26" t="s">
        <v>127</v>
      </c>
    </row>
    <row r="1943" spans="22:23" x14ac:dyDescent="0.2">
      <c r="V1943" s="6" t="s">
        <v>5433</v>
      </c>
      <c r="W1943" s="26" t="s">
        <v>3453</v>
      </c>
    </row>
    <row r="1944" spans="22:23" x14ac:dyDescent="0.2">
      <c r="V1944" s="6" t="s">
        <v>7331</v>
      </c>
      <c r="W1944" s="26" t="s">
        <v>2738</v>
      </c>
    </row>
    <row r="1945" spans="22:23" x14ac:dyDescent="0.2">
      <c r="V1945" s="6" t="s">
        <v>328</v>
      </c>
      <c r="W1945" s="26" t="s">
        <v>157</v>
      </c>
    </row>
    <row r="1946" spans="22:23" x14ac:dyDescent="0.2">
      <c r="V1946" s="6" t="s">
        <v>4716</v>
      </c>
      <c r="W1946" s="26" t="s">
        <v>252</v>
      </c>
    </row>
    <row r="1947" spans="22:23" x14ac:dyDescent="0.2">
      <c r="V1947" s="6" t="s">
        <v>4716</v>
      </c>
      <c r="W1947" s="26" t="s">
        <v>256</v>
      </c>
    </row>
    <row r="1948" spans="22:23" x14ac:dyDescent="0.2">
      <c r="V1948" s="6" t="s">
        <v>43</v>
      </c>
      <c r="W1948" s="26" t="s">
        <v>2830</v>
      </c>
    </row>
    <row r="1949" spans="22:23" x14ac:dyDescent="0.2">
      <c r="V1949" s="6" t="s">
        <v>43</v>
      </c>
      <c r="W1949" s="26" t="s">
        <v>83</v>
      </c>
    </row>
    <row r="1950" spans="22:23" x14ac:dyDescent="0.2">
      <c r="V1950" s="6" t="s">
        <v>5433</v>
      </c>
      <c r="W1950" s="26" t="s">
        <v>3453</v>
      </c>
    </row>
    <row r="1951" spans="22:23" x14ac:dyDescent="0.2">
      <c r="V1951" s="6" t="s">
        <v>8206</v>
      </c>
      <c r="W1951" s="26" t="s">
        <v>3886</v>
      </c>
    </row>
    <row r="1952" spans="22:23" x14ac:dyDescent="0.2">
      <c r="V1952" s="6" t="s">
        <v>4859</v>
      </c>
      <c r="W1952" s="26" t="s">
        <v>167</v>
      </c>
    </row>
    <row r="1953" spans="22:23" x14ac:dyDescent="0.2">
      <c r="V1953" s="6" t="s">
        <v>43</v>
      </c>
      <c r="W1953" s="26" t="s">
        <v>42</v>
      </c>
    </row>
    <row r="1954" spans="22:23" x14ac:dyDescent="0.2">
      <c r="V1954" s="6" t="s">
        <v>6801</v>
      </c>
      <c r="W1954" s="26" t="s">
        <v>1853</v>
      </c>
    </row>
    <row r="1955" spans="22:23" x14ac:dyDescent="0.2">
      <c r="V1955" s="6" t="s">
        <v>149</v>
      </c>
      <c r="W1955" s="26" t="s">
        <v>294</v>
      </c>
    </row>
    <row r="1956" spans="22:23" x14ac:dyDescent="0.2">
      <c r="V1956" s="6" t="s">
        <v>43</v>
      </c>
      <c r="W1956" s="26" t="s">
        <v>2762</v>
      </c>
    </row>
    <row r="1957" spans="22:23" x14ac:dyDescent="0.2">
      <c r="V1957" s="6" t="s">
        <v>43</v>
      </c>
      <c r="W1957" s="26" t="s">
        <v>70</v>
      </c>
    </row>
    <row r="1958" spans="22:23" x14ac:dyDescent="0.2">
      <c r="V1958" s="6" t="s">
        <v>43</v>
      </c>
      <c r="W1958" s="26" t="s">
        <v>348</v>
      </c>
    </row>
    <row r="1959" spans="22:23" x14ac:dyDescent="0.2">
      <c r="V1959" s="6" t="s">
        <v>43</v>
      </c>
      <c r="W1959" s="26" t="s">
        <v>112</v>
      </c>
    </row>
    <row r="1960" spans="22:23" x14ac:dyDescent="0.2">
      <c r="V1960" s="6" t="s">
        <v>6947</v>
      </c>
      <c r="W1960" s="26" t="s">
        <v>3906</v>
      </c>
    </row>
    <row r="1961" spans="22:23" x14ac:dyDescent="0.2">
      <c r="V1961" s="6" t="s">
        <v>43</v>
      </c>
      <c r="W1961" s="26" t="s">
        <v>267</v>
      </c>
    </row>
    <row r="1962" spans="22:23" x14ac:dyDescent="0.2">
      <c r="V1962" s="6" t="s">
        <v>43</v>
      </c>
      <c r="W1962" s="26" t="s">
        <v>2085</v>
      </c>
    </row>
    <row r="1963" spans="22:23" x14ac:dyDescent="0.2">
      <c r="V1963" s="6" t="s">
        <v>5869</v>
      </c>
      <c r="W1963" s="26" t="s">
        <v>424</v>
      </c>
    </row>
    <row r="1964" spans="22:23" x14ac:dyDescent="0.2">
      <c r="V1964" s="6" t="s">
        <v>7623</v>
      </c>
      <c r="W1964" s="26" t="s">
        <v>308</v>
      </c>
    </row>
    <row r="1965" spans="22:23" x14ac:dyDescent="0.2">
      <c r="V1965" s="6" t="s">
        <v>106</v>
      </c>
      <c r="W1965" s="26" t="s">
        <v>400</v>
      </c>
    </row>
    <row r="1966" spans="22:23" x14ac:dyDescent="0.2">
      <c r="V1966" s="6" t="s">
        <v>4778</v>
      </c>
      <c r="W1966" s="26" t="s">
        <v>404</v>
      </c>
    </row>
    <row r="1967" spans="22:23" x14ac:dyDescent="0.2">
      <c r="V1967" s="6" t="s">
        <v>4890</v>
      </c>
      <c r="W1967" s="26" t="s">
        <v>2070</v>
      </c>
    </row>
    <row r="1968" spans="22:23" x14ac:dyDescent="0.2">
      <c r="V1968" s="6" t="s">
        <v>43</v>
      </c>
      <c r="W1968" s="26" t="s">
        <v>142</v>
      </c>
    </row>
    <row r="1969" spans="22:23" x14ac:dyDescent="0.2">
      <c r="V1969" s="6" t="s">
        <v>4834</v>
      </c>
      <c r="W1969" s="26" t="s">
        <v>883</v>
      </c>
    </row>
    <row r="1970" spans="22:23" x14ac:dyDescent="0.2">
      <c r="V1970" s="6" t="s">
        <v>4778</v>
      </c>
      <c r="W1970" s="26" t="s">
        <v>2176</v>
      </c>
    </row>
    <row r="1971" spans="22:23" x14ac:dyDescent="0.2">
      <c r="V1971" s="6" t="s">
        <v>43</v>
      </c>
      <c r="W1971" s="26" t="s">
        <v>5065</v>
      </c>
    </row>
    <row r="1972" spans="22:23" x14ac:dyDescent="0.2">
      <c r="V1972" s="6" t="s">
        <v>4851</v>
      </c>
      <c r="W1972" s="26" t="s">
        <v>260</v>
      </c>
    </row>
    <row r="1973" spans="22:23" x14ac:dyDescent="0.2">
      <c r="V1973" s="6" t="s">
        <v>4880</v>
      </c>
      <c r="W1973" s="26" t="s">
        <v>475</v>
      </c>
    </row>
    <row r="1974" spans="22:23" x14ac:dyDescent="0.2">
      <c r="V1974" s="6" t="s">
        <v>4704</v>
      </c>
      <c r="W1974" s="26" t="s">
        <v>615</v>
      </c>
    </row>
    <row r="1975" spans="22:23" x14ac:dyDescent="0.2">
      <c r="V1975" s="6" t="s">
        <v>6631</v>
      </c>
      <c r="W1975" s="26" t="s">
        <v>1000</v>
      </c>
    </row>
    <row r="1976" spans="22:23" x14ac:dyDescent="0.2">
      <c r="V1976" s="6" t="s">
        <v>6631</v>
      </c>
      <c r="W1976" s="26" t="s">
        <v>1000</v>
      </c>
    </row>
    <row r="1977" spans="22:23" x14ac:dyDescent="0.2">
      <c r="V1977" s="6" t="s">
        <v>5109</v>
      </c>
      <c r="W1977" s="26" t="s">
        <v>3943</v>
      </c>
    </row>
    <row r="1978" spans="22:23" x14ac:dyDescent="0.2">
      <c r="V1978" s="6" t="s">
        <v>4880</v>
      </c>
      <c r="W1978" s="26" t="s">
        <v>475</v>
      </c>
    </row>
    <row r="1979" spans="22:23" x14ac:dyDescent="0.2">
      <c r="V1979" s="6" t="s">
        <v>7925</v>
      </c>
      <c r="W1979" s="26" t="s">
        <v>1802</v>
      </c>
    </row>
    <row r="1980" spans="22:23" x14ac:dyDescent="0.2">
      <c r="V1980" s="6" t="s">
        <v>7910</v>
      </c>
      <c r="W1980" s="26" t="s">
        <v>1678</v>
      </c>
    </row>
    <row r="1981" spans="22:23" x14ac:dyDescent="0.2">
      <c r="V1981" s="6" t="s">
        <v>43</v>
      </c>
      <c r="W1981" s="26" t="s">
        <v>142</v>
      </c>
    </row>
    <row r="1982" spans="22:23" x14ac:dyDescent="0.2">
      <c r="V1982" s="6" t="s">
        <v>4751</v>
      </c>
      <c r="W1982" s="26" t="s">
        <v>590</v>
      </c>
    </row>
    <row r="1983" spans="22:23" x14ac:dyDescent="0.2">
      <c r="V1983" s="6" t="s">
        <v>149</v>
      </c>
      <c r="W1983" s="26" t="s">
        <v>236</v>
      </c>
    </row>
    <row r="1984" spans="22:23" x14ac:dyDescent="0.2">
      <c r="V1984" s="6" t="s">
        <v>232</v>
      </c>
      <c r="W1984" s="26" t="s">
        <v>1744</v>
      </c>
    </row>
    <row r="1985" spans="22:23" x14ac:dyDescent="0.2">
      <c r="V1985" s="6" t="s">
        <v>6947</v>
      </c>
      <c r="W1985" s="26" t="s">
        <v>3906</v>
      </c>
    </row>
    <row r="1986" spans="22:23" x14ac:dyDescent="0.2">
      <c r="V1986" s="6" t="s">
        <v>43</v>
      </c>
      <c r="W1986" s="26" t="s">
        <v>112</v>
      </c>
    </row>
    <row r="1987" spans="22:23" x14ac:dyDescent="0.2">
      <c r="V1987" s="6" t="s">
        <v>6801</v>
      </c>
      <c r="W1987" s="26" t="s">
        <v>4152</v>
      </c>
    </row>
    <row r="1988" spans="22:23" x14ac:dyDescent="0.2">
      <c r="V1988" s="6" t="s">
        <v>43</v>
      </c>
      <c r="W1988" s="26" t="s">
        <v>348</v>
      </c>
    </row>
    <row r="1989" spans="22:23" x14ac:dyDescent="0.2">
      <c r="V1989" s="6" t="s">
        <v>43</v>
      </c>
      <c r="W1989" s="26" t="s">
        <v>267</v>
      </c>
    </row>
    <row r="1990" spans="22:23" x14ac:dyDescent="0.2">
      <c r="V1990" s="6" t="s">
        <v>6639</v>
      </c>
      <c r="W1990" s="26" t="s">
        <v>1232</v>
      </c>
    </row>
    <row r="1991" spans="22:23" x14ac:dyDescent="0.2">
      <c r="V1991" s="6" t="s">
        <v>43</v>
      </c>
      <c r="W1991" s="26" t="s">
        <v>2830</v>
      </c>
    </row>
    <row r="1992" spans="22:23" x14ac:dyDescent="0.2">
      <c r="V1992" s="6" t="s">
        <v>149</v>
      </c>
      <c r="W1992" s="26" t="s">
        <v>294</v>
      </c>
    </row>
    <row r="1993" spans="22:23" x14ac:dyDescent="0.2">
      <c r="V1993" s="6" t="s">
        <v>43</v>
      </c>
      <c r="W1993" s="26" t="s">
        <v>651</v>
      </c>
    </row>
    <row r="1994" spans="22:23" x14ac:dyDescent="0.2">
      <c r="V1994" s="6" t="s">
        <v>8068</v>
      </c>
      <c r="W1994" s="26" t="s">
        <v>3977</v>
      </c>
    </row>
    <row r="1995" spans="22:23" x14ac:dyDescent="0.2">
      <c r="V1995" s="6" t="s">
        <v>149</v>
      </c>
      <c r="W1995" s="26" t="s">
        <v>8285</v>
      </c>
    </row>
    <row r="1996" spans="22:23" x14ac:dyDescent="0.2">
      <c r="V1996" s="6" t="s">
        <v>4704</v>
      </c>
      <c r="W1996" s="26" t="s">
        <v>2782</v>
      </c>
    </row>
    <row r="1997" spans="22:23" x14ac:dyDescent="0.2">
      <c r="V1997" s="6" t="s">
        <v>4859</v>
      </c>
      <c r="W1997" s="26" t="s">
        <v>167</v>
      </c>
    </row>
    <row r="1998" spans="22:23" x14ac:dyDescent="0.2">
      <c r="V1998" s="6" t="s">
        <v>7904</v>
      </c>
      <c r="W1998" s="26" t="s">
        <v>632</v>
      </c>
    </row>
    <row r="1999" spans="22:23" x14ac:dyDescent="0.2">
      <c r="V1999" s="6" t="s">
        <v>4712</v>
      </c>
      <c r="W1999" s="26" t="s">
        <v>7894</v>
      </c>
    </row>
    <row r="2000" spans="22:23" x14ac:dyDescent="0.2">
      <c r="V2000" s="6" t="s">
        <v>4716</v>
      </c>
      <c r="W2000" s="26" t="s">
        <v>1120</v>
      </c>
    </row>
    <row r="2001" spans="22:23" x14ac:dyDescent="0.2">
      <c r="V2001" s="6" t="s">
        <v>43</v>
      </c>
      <c r="W2001" s="26" t="s">
        <v>42</v>
      </c>
    </row>
    <row r="2002" spans="22:23" x14ac:dyDescent="0.2">
      <c r="V2002" s="6" t="s">
        <v>43</v>
      </c>
      <c r="W2002" s="26" t="s">
        <v>2830</v>
      </c>
    </row>
    <row r="2003" spans="22:23" x14ac:dyDescent="0.2">
      <c r="V2003" s="6" t="s">
        <v>43</v>
      </c>
      <c r="W2003" s="26" t="s">
        <v>42</v>
      </c>
    </row>
    <row r="2004" spans="22:23" x14ac:dyDescent="0.2">
      <c r="V2004" s="6" t="s">
        <v>6639</v>
      </c>
      <c r="W2004" s="26" t="s">
        <v>1232</v>
      </c>
    </row>
    <row r="2005" spans="22:23" x14ac:dyDescent="0.2">
      <c r="V2005" s="6" t="s">
        <v>149</v>
      </c>
      <c r="W2005" s="26" t="s">
        <v>236</v>
      </c>
    </row>
    <row r="2006" spans="22:23" x14ac:dyDescent="0.2">
      <c r="V2006" s="6" t="s">
        <v>149</v>
      </c>
      <c r="W2006" s="26" t="s">
        <v>322</v>
      </c>
    </row>
    <row r="2007" spans="22:23" x14ac:dyDescent="0.2">
      <c r="V2007" s="6" t="s">
        <v>7623</v>
      </c>
      <c r="W2007" s="26" t="s">
        <v>308</v>
      </c>
    </row>
    <row r="2008" spans="22:23" x14ac:dyDescent="0.2">
      <c r="V2008" s="6" t="s">
        <v>43</v>
      </c>
      <c r="W2008" s="26" t="s">
        <v>5065</v>
      </c>
    </row>
    <row r="2009" spans="22:23" x14ac:dyDescent="0.2">
      <c r="V2009" s="6" t="s">
        <v>6631</v>
      </c>
      <c r="W2009" s="26" t="s">
        <v>1000</v>
      </c>
    </row>
    <row r="2010" spans="22:23" x14ac:dyDescent="0.2">
      <c r="V2010" s="6" t="s">
        <v>6639</v>
      </c>
      <c r="W2010" s="26" t="s">
        <v>747</v>
      </c>
    </row>
    <row r="2011" spans="22:23" x14ac:dyDescent="0.2">
      <c r="V2011" s="6" t="s">
        <v>43</v>
      </c>
      <c r="W2011" s="26" t="s">
        <v>112</v>
      </c>
    </row>
    <row r="2012" spans="22:23" x14ac:dyDescent="0.2">
      <c r="V2012" s="6" t="s">
        <v>43</v>
      </c>
      <c r="W2012" s="26" t="s">
        <v>348</v>
      </c>
    </row>
    <row r="2013" spans="22:23" x14ac:dyDescent="0.2">
      <c r="V2013" s="6" t="s">
        <v>43</v>
      </c>
      <c r="W2013" s="26" t="s">
        <v>3590</v>
      </c>
    </row>
    <row r="2014" spans="22:23" x14ac:dyDescent="0.2">
      <c r="V2014" s="6" t="s">
        <v>43</v>
      </c>
      <c r="W2014" s="26" t="s">
        <v>267</v>
      </c>
    </row>
    <row r="2015" spans="22:23" x14ac:dyDescent="0.2">
      <c r="V2015" s="6" t="s">
        <v>43</v>
      </c>
      <c r="W2015" s="26" t="s">
        <v>42</v>
      </c>
    </row>
    <row r="2016" spans="22:23" x14ac:dyDescent="0.2">
      <c r="V2016" s="6" t="s">
        <v>4859</v>
      </c>
      <c r="W2016" s="26" t="s">
        <v>167</v>
      </c>
    </row>
    <row r="2017" spans="22:23" x14ac:dyDescent="0.2">
      <c r="V2017" s="6" t="s">
        <v>512</v>
      </c>
      <c r="W2017" s="26" t="s">
        <v>1534</v>
      </c>
    </row>
    <row r="2018" spans="22:23" x14ac:dyDescent="0.2">
      <c r="V2018" s="6" t="s">
        <v>43</v>
      </c>
      <c r="W2018" s="26" t="s">
        <v>2830</v>
      </c>
    </row>
    <row r="2019" spans="22:23" x14ac:dyDescent="0.2">
      <c r="V2019" s="6" t="s">
        <v>5296</v>
      </c>
      <c r="W2019" s="26" t="s">
        <v>2662</v>
      </c>
    </row>
    <row r="2020" spans="22:23" x14ac:dyDescent="0.2">
      <c r="V2020" s="6" t="s">
        <v>512</v>
      </c>
      <c r="W2020" s="26" t="s">
        <v>127</v>
      </c>
    </row>
    <row r="2021" spans="22:23" x14ac:dyDescent="0.2">
      <c r="V2021" s="6" t="s">
        <v>512</v>
      </c>
      <c r="W2021" s="26" t="s">
        <v>127</v>
      </c>
    </row>
    <row r="2022" spans="22:23" x14ac:dyDescent="0.2">
      <c r="V2022" s="6" t="s">
        <v>5296</v>
      </c>
      <c r="W2022" s="26" t="s">
        <v>2662</v>
      </c>
    </row>
    <row r="2023" spans="22:23" x14ac:dyDescent="0.2">
      <c r="V2023" s="6" t="s">
        <v>328</v>
      </c>
      <c r="W2023" s="26" t="s">
        <v>157</v>
      </c>
    </row>
    <row r="2024" spans="22:23" x14ac:dyDescent="0.2">
      <c r="V2024" s="6" t="s">
        <v>7505</v>
      </c>
      <c r="W2024" s="26" t="s">
        <v>1200</v>
      </c>
    </row>
    <row r="2025" spans="22:23" x14ac:dyDescent="0.2">
      <c r="V2025" s="6" t="s">
        <v>5575</v>
      </c>
      <c r="W2025" s="26" t="s">
        <v>855</v>
      </c>
    </row>
    <row r="2026" spans="22:23" x14ac:dyDescent="0.2">
      <c r="V2026" s="6" t="s">
        <v>5005</v>
      </c>
      <c r="W2026" s="26" t="s">
        <v>845</v>
      </c>
    </row>
    <row r="2027" spans="22:23" x14ac:dyDescent="0.2">
      <c r="V2027" s="6" t="s">
        <v>149</v>
      </c>
      <c r="W2027" s="26" t="s">
        <v>294</v>
      </c>
    </row>
    <row r="2028" spans="22:23" x14ac:dyDescent="0.2">
      <c r="V2028" s="6" t="s">
        <v>7146</v>
      </c>
      <c r="W2028" s="26" t="s">
        <v>4047</v>
      </c>
    </row>
    <row r="2029" spans="22:23" x14ac:dyDescent="0.2">
      <c r="V2029" s="6" t="s">
        <v>43</v>
      </c>
      <c r="W2029" s="26" t="s">
        <v>42</v>
      </c>
    </row>
    <row r="2030" spans="22:23" x14ac:dyDescent="0.2">
      <c r="V2030" s="6" t="s">
        <v>4834</v>
      </c>
      <c r="W2030" s="26" t="s">
        <v>1047</v>
      </c>
    </row>
    <row r="2031" spans="22:23" x14ac:dyDescent="0.2">
      <c r="V2031" s="6" t="s">
        <v>7977</v>
      </c>
      <c r="W2031" s="26" t="s">
        <v>2791</v>
      </c>
    </row>
    <row r="2032" spans="22:23" x14ac:dyDescent="0.2">
      <c r="V2032" s="6" t="s">
        <v>43</v>
      </c>
      <c r="W2032" s="26" t="s">
        <v>267</v>
      </c>
    </row>
    <row r="2033" spans="22:23" x14ac:dyDescent="0.2">
      <c r="V2033" s="6" t="s">
        <v>43</v>
      </c>
      <c r="W2033" s="26" t="s">
        <v>112</v>
      </c>
    </row>
    <row r="2034" spans="22:23" x14ac:dyDescent="0.2">
      <c r="V2034" s="6" t="s">
        <v>6947</v>
      </c>
      <c r="W2034" s="26" t="s">
        <v>3598</v>
      </c>
    </row>
    <row r="2035" spans="22:23" x14ac:dyDescent="0.2">
      <c r="V2035" s="6" t="s">
        <v>43</v>
      </c>
      <c r="W2035" s="26" t="s">
        <v>348</v>
      </c>
    </row>
    <row r="2036" spans="22:23" x14ac:dyDescent="0.2">
      <c r="V2036" s="6" t="s">
        <v>6639</v>
      </c>
      <c r="W2036" s="26" t="s">
        <v>1232</v>
      </c>
    </row>
    <row r="2037" spans="22:23" x14ac:dyDescent="0.2">
      <c r="V2037" s="6" t="s">
        <v>43</v>
      </c>
      <c r="W2037" s="26" t="s">
        <v>2830</v>
      </c>
    </row>
    <row r="2038" spans="22:23" x14ac:dyDescent="0.2">
      <c r="V2038" s="6" t="s">
        <v>43</v>
      </c>
      <c r="W2038" s="26" t="s">
        <v>5065</v>
      </c>
    </row>
    <row r="2039" spans="22:23" x14ac:dyDescent="0.2">
      <c r="V2039" s="6" t="s">
        <v>7623</v>
      </c>
      <c r="W2039" s="26" t="s">
        <v>4073</v>
      </c>
    </row>
    <row r="2040" spans="22:23" x14ac:dyDescent="0.2">
      <c r="V2040" s="6" t="s">
        <v>149</v>
      </c>
      <c r="W2040" s="26" t="s">
        <v>322</v>
      </c>
    </row>
    <row r="2041" spans="22:23" x14ac:dyDescent="0.2">
      <c r="V2041" s="6" t="s">
        <v>149</v>
      </c>
      <c r="W2041" s="26" t="s">
        <v>322</v>
      </c>
    </row>
    <row r="2042" spans="22:23" x14ac:dyDescent="0.2">
      <c r="V2042" s="6" t="s">
        <v>4716</v>
      </c>
      <c r="W2042" s="26" t="s">
        <v>252</v>
      </c>
    </row>
    <row r="2043" spans="22:23" x14ac:dyDescent="0.2">
      <c r="V2043" s="6" t="s">
        <v>43</v>
      </c>
      <c r="W2043" s="26" t="s">
        <v>112</v>
      </c>
    </row>
    <row r="2044" spans="22:23" x14ac:dyDescent="0.2">
      <c r="V2044" s="6" t="s">
        <v>328</v>
      </c>
      <c r="W2044" s="26" t="s">
        <v>157</v>
      </c>
    </row>
    <row r="2045" spans="22:23" x14ac:dyDescent="0.2">
      <c r="V2045" s="6" t="s">
        <v>7977</v>
      </c>
      <c r="W2045" s="26" t="s">
        <v>2791</v>
      </c>
    </row>
    <row r="2046" spans="22:23" x14ac:dyDescent="0.2">
      <c r="V2046" s="6" t="s">
        <v>43</v>
      </c>
      <c r="W2046" s="26" t="s">
        <v>112</v>
      </c>
    </row>
    <row r="2047" spans="22:23" x14ac:dyDescent="0.2">
      <c r="V2047" s="6" t="s">
        <v>328</v>
      </c>
      <c r="W2047" s="26" t="s">
        <v>157</v>
      </c>
    </row>
    <row r="2048" spans="22:23" x14ac:dyDescent="0.2">
      <c r="V2048" s="6" t="s">
        <v>43</v>
      </c>
      <c r="W2048" s="26" t="s">
        <v>2830</v>
      </c>
    </row>
    <row r="2049" spans="22:23" x14ac:dyDescent="0.2">
      <c r="V2049" s="6" t="s">
        <v>43</v>
      </c>
      <c r="W2049" s="26" t="s">
        <v>42</v>
      </c>
    </row>
    <row r="2050" spans="22:23" x14ac:dyDescent="0.2">
      <c r="V2050" s="6" t="s">
        <v>4778</v>
      </c>
      <c r="W2050" s="26" t="s">
        <v>2176</v>
      </c>
    </row>
    <row r="2051" spans="22:23" x14ac:dyDescent="0.2">
      <c r="V2051" s="6" t="s">
        <v>4880</v>
      </c>
      <c r="W2051" s="26" t="s">
        <v>475</v>
      </c>
    </row>
    <row r="2052" spans="22:23" x14ac:dyDescent="0.2">
      <c r="V2052" s="6" t="s">
        <v>149</v>
      </c>
      <c r="W2052" s="26" t="s">
        <v>236</v>
      </c>
    </row>
    <row r="2053" spans="22:23" x14ac:dyDescent="0.2">
      <c r="V2053" s="6" t="s">
        <v>4880</v>
      </c>
      <c r="W2053" s="26" t="s">
        <v>475</v>
      </c>
    </row>
    <row r="2054" spans="22:23" x14ac:dyDescent="0.2">
      <c r="V2054" s="6" t="s">
        <v>6655</v>
      </c>
      <c r="W2054" s="26" t="s">
        <v>2578</v>
      </c>
    </row>
    <row r="2055" spans="22:23" x14ac:dyDescent="0.2">
      <c r="V2055" s="6" t="s">
        <v>43</v>
      </c>
      <c r="W2055" s="26" t="s">
        <v>42</v>
      </c>
    </row>
    <row r="2056" spans="22:23" x14ac:dyDescent="0.2">
      <c r="V2056" s="6" t="s">
        <v>7327</v>
      </c>
      <c r="W2056" s="26" t="s">
        <v>2746</v>
      </c>
    </row>
    <row r="2057" spans="22:23" x14ac:dyDescent="0.2">
      <c r="V2057" s="6" t="s">
        <v>512</v>
      </c>
      <c r="W2057" s="26" t="s">
        <v>917</v>
      </c>
    </row>
    <row r="2058" spans="22:23" x14ac:dyDescent="0.2">
      <c r="V2058" s="6" t="s">
        <v>328</v>
      </c>
      <c r="W2058" s="26" t="s">
        <v>157</v>
      </c>
    </row>
    <row r="2059" spans="22:23" x14ac:dyDescent="0.2">
      <c r="V2059" s="6" t="s">
        <v>7609</v>
      </c>
      <c r="W2059" s="26" t="s">
        <v>220</v>
      </c>
    </row>
    <row r="2060" spans="22:23" x14ac:dyDescent="0.2">
      <c r="V2060" s="6" t="s">
        <v>5709</v>
      </c>
      <c r="W2060" s="26" t="s">
        <v>5710</v>
      </c>
    </row>
    <row r="2061" spans="22:23" x14ac:dyDescent="0.2">
      <c r="V2061" s="6" t="s">
        <v>7331</v>
      </c>
      <c r="W2061" s="26" t="s">
        <v>2738</v>
      </c>
    </row>
    <row r="2062" spans="22:23" x14ac:dyDescent="0.2">
      <c r="V2062" s="6" t="s">
        <v>512</v>
      </c>
      <c r="W2062" s="26" t="s">
        <v>127</v>
      </c>
    </row>
    <row r="2063" spans="22:23" x14ac:dyDescent="0.2">
      <c r="V2063" s="6" t="s">
        <v>512</v>
      </c>
      <c r="W2063" s="26" t="s">
        <v>187</v>
      </c>
    </row>
    <row r="2064" spans="22:23" x14ac:dyDescent="0.2">
      <c r="V2064" s="6" t="s">
        <v>43</v>
      </c>
      <c r="W2064" s="26" t="s">
        <v>4131</v>
      </c>
    </row>
    <row r="2065" spans="22:23" x14ac:dyDescent="0.2">
      <c r="V2065" s="6" t="s">
        <v>8290</v>
      </c>
      <c r="W2065" s="26" t="s">
        <v>4136</v>
      </c>
    </row>
    <row r="2066" spans="22:23" x14ac:dyDescent="0.2">
      <c r="V2066" s="6" t="s">
        <v>149</v>
      </c>
      <c r="W2066" s="26" t="s">
        <v>236</v>
      </c>
    </row>
    <row r="2067" spans="22:23" x14ac:dyDescent="0.2">
      <c r="V2067" s="6" t="s">
        <v>6947</v>
      </c>
      <c r="W2067" s="26" t="s">
        <v>3598</v>
      </c>
    </row>
    <row r="2068" spans="22:23" x14ac:dyDescent="0.2">
      <c r="V2068" s="6" t="s">
        <v>6947</v>
      </c>
      <c r="W2068" s="26" t="s">
        <v>3598</v>
      </c>
    </row>
    <row r="2069" spans="22:23" x14ac:dyDescent="0.2">
      <c r="V2069" s="6" t="s">
        <v>43</v>
      </c>
      <c r="W2069" s="26" t="s">
        <v>267</v>
      </c>
    </row>
    <row r="2070" spans="22:23" x14ac:dyDescent="0.2">
      <c r="V2070" s="6" t="s">
        <v>43</v>
      </c>
      <c r="W2070" s="26" t="s">
        <v>2085</v>
      </c>
    </row>
    <row r="2071" spans="22:23" x14ac:dyDescent="0.2">
      <c r="V2071" s="6" t="s">
        <v>6801</v>
      </c>
      <c r="W2071" s="26" t="s">
        <v>4152</v>
      </c>
    </row>
    <row r="2072" spans="22:23" x14ac:dyDescent="0.2">
      <c r="V2072" s="6" t="s">
        <v>43</v>
      </c>
      <c r="W2072" s="26" t="s">
        <v>348</v>
      </c>
    </row>
    <row r="2073" spans="22:23" x14ac:dyDescent="0.2">
      <c r="V2073" s="6" t="s">
        <v>4778</v>
      </c>
      <c r="W2073" s="26" t="s">
        <v>2176</v>
      </c>
    </row>
    <row r="2074" spans="22:23" x14ac:dyDescent="0.2">
      <c r="V2074" s="6" t="s">
        <v>6655</v>
      </c>
      <c r="W2074" s="26" t="s">
        <v>2578</v>
      </c>
    </row>
    <row r="2075" spans="22:23" x14ac:dyDescent="0.2">
      <c r="V2075" s="6" t="s">
        <v>4851</v>
      </c>
      <c r="W2075" s="26" t="s">
        <v>260</v>
      </c>
    </row>
    <row r="2076" spans="22:23" x14ac:dyDescent="0.2">
      <c r="V2076" s="6" t="s">
        <v>149</v>
      </c>
      <c r="W2076" s="26" t="s">
        <v>236</v>
      </c>
    </row>
    <row r="2077" spans="22:23" x14ac:dyDescent="0.2">
      <c r="V2077" s="6" t="s">
        <v>7623</v>
      </c>
      <c r="W2077" s="26" t="s">
        <v>308</v>
      </c>
    </row>
    <row r="2078" spans="22:23" x14ac:dyDescent="0.2">
      <c r="V2078" s="6" t="s">
        <v>106</v>
      </c>
      <c r="W2078" s="26" t="s">
        <v>400</v>
      </c>
    </row>
    <row r="2079" spans="22:23" x14ac:dyDescent="0.2">
      <c r="V2079" s="6" t="s">
        <v>43</v>
      </c>
      <c r="W2079" s="26" t="s">
        <v>142</v>
      </c>
    </row>
    <row r="2080" spans="22:23" x14ac:dyDescent="0.2">
      <c r="V2080" s="6" t="s">
        <v>43</v>
      </c>
      <c r="W2080" s="26" t="s">
        <v>42</v>
      </c>
    </row>
    <row r="2081" spans="22:23" x14ac:dyDescent="0.2">
      <c r="V2081" s="6" t="s">
        <v>6801</v>
      </c>
      <c r="W2081" s="26" t="s">
        <v>1853</v>
      </c>
    </row>
    <row r="2082" spans="22:23" x14ac:dyDescent="0.2">
      <c r="V2082" s="6" t="s">
        <v>43</v>
      </c>
      <c r="W2082" s="26" t="s">
        <v>83</v>
      </c>
    </row>
    <row r="2083" spans="22:23" x14ac:dyDescent="0.2">
      <c r="V2083" s="6" t="s">
        <v>8206</v>
      </c>
      <c r="W2083" s="26" t="s">
        <v>3886</v>
      </c>
    </row>
    <row r="2084" spans="22:23" x14ac:dyDescent="0.2">
      <c r="V2084" s="6" t="s">
        <v>43</v>
      </c>
      <c r="W2084" s="26" t="s">
        <v>2762</v>
      </c>
    </row>
    <row r="2085" spans="22:23" x14ac:dyDescent="0.2">
      <c r="V2085" s="6" t="s">
        <v>43</v>
      </c>
      <c r="W2085" s="26" t="s">
        <v>70</v>
      </c>
    </row>
    <row r="2086" spans="22:23" x14ac:dyDescent="0.2">
      <c r="V2086" s="6" t="s">
        <v>512</v>
      </c>
      <c r="W2086" s="26" t="s">
        <v>917</v>
      </c>
    </row>
    <row r="2087" spans="22:23" x14ac:dyDescent="0.2">
      <c r="V2087" s="6" t="s">
        <v>7331</v>
      </c>
      <c r="W2087" s="26" t="s">
        <v>2738</v>
      </c>
    </row>
    <row r="2088" spans="22:23" x14ac:dyDescent="0.2">
      <c r="V2088" s="6" t="s">
        <v>5709</v>
      </c>
      <c r="W2088" s="26" t="s">
        <v>5710</v>
      </c>
    </row>
    <row r="2089" spans="22:23" x14ac:dyDescent="0.2">
      <c r="V2089" s="6" t="s">
        <v>512</v>
      </c>
      <c r="W2089" s="26" t="s">
        <v>187</v>
      </c>
    </row>
    <row r="2090" spans="22:23" x14ac:dyDescent="0.2">
      <c r="V2090" s="6" t="s">
        <v>7327</v>
      </c>
      <c r="W2090" s="26" t="s">
        <v>2746</v>
      </c>
    </row>
    <row r="2091" spans="22:23" x14ac:dyDescent="0.2">
      <c r="V2091" s="6" t="s">
        <v>512</v>
      </c>
      <c r="W2091" s="26" t="s">
        <v>127</v>
      </c>
    </row>
    <row r="2092" spans="22:23" x14ac:dyDescent="0.2">
      <c r="V2092" s="6" t="s">
        <v>328</v>
      </c>
      <c r="W2092" s="26" t="s">
        <v>157</v>
      </c>
    </row>
    <row r="2093" spans="22:23" x14ac:dyDescent="0.2">
      <c r="V2093" s="6" t="s">
        <v>43</v>
      </c>
      <c r="W2093" s="26" t="s">
        <v>2830</v>
      </c>
    </row>
    <row r="2094" spans="22:23" x14ac:dyDescent="0.2">
      <c r="V2094" s="6" t="s">
        <v>4751</v>
      </c>
      <c r="W2094" s="26" t="s">
        <v>5622</v>
      </c>
    </row>
    <row r="2095" spans="22:23" x14ac:dyDescent="0.2">
      <c r="V2095" s="6" t="s">
        <v>5005</v>
      </c>
      <c r="W2095" s="26" t="s">
        <v>8236</v>
      </c>
    </row>
    <row r="2096" spans="22:23" x14ac:dyDescent="0.2">
      <c r="V2096" s="6" t="s">
        <v>149</v>
      </c>
      <c r="W2096" s="26" t="s">
        <v>77</v>
      </c>
    </row>
    <row r="2097" spans="22:23" x14ac:dyDescent="0.2">
      <c r="V2097" s="6" t="s">
        <v>43</v>
      </c>
      <c r="W2097" s="26" t="s">
        <v>2768</v>
      </c>
    </row>
    <row r="2098" spans="22:23" x14ac:dyDescent="0.2">
      <c r="V2098" s="6" t="s">
        <v>4716</v>
      </c>
      <c r="W2098" s="26" t="s">
        <v>247</v>
      </c>
    </row>
    <row r="2099" spans="22:23" x14ac:dyDescent="0.2">
      <c r="V2099" s="6" t="s">
        <v>43</v>
      </c>
      <c r="W2099" s="26" t="s">
        <v>4131</v>
      </c>
    </row>
    <row r="2100" spans="22:23" x14ac:dyDescent="0.2">
      <c r="V2100" s="6" t="s">
        <v>5433</v>
      </c>
      <c r="W2100" s="26" t="s">
        <v>3453</v>
      </c>
    </row>
    <row r="2101" spans="22:23" x14ac:dyDescent="0.2">
      <c r="V2101" s="6" t="s">
        <v>6639</v>
      </c>
      <c r="W2101" s="26" t="s">
        <v>3005</v>
      </c>
    </row>
    <row r="2102" spans="22:23" x14ac:dyDescent="0.2">
      <c r="V2102" s="6" t="s">
        <v>149</v>
      </c>
      <c r="W2102" s="26" t="s">
        <v>77</v>
      </c>
    </row>
    <row r="2103" spans="22:23" x14ac:dyDescent="0.2">
      <c r="V2103" s="6" t="s">
        <v>43</v>
      </c>
      <c r="W2103" s="26" t="s">
        <v>4221</v>
      </c>
    </row>
    <row r="2104" spans="22:23" x14ac:dyDescent="0.2">
      <c r="V2104" s="6" t="s">
        <v>512</v>
      </c>
      <c r="W2104" s="26" t="s">
        <v>4225</v>
      </c>
    </row>
    <row r="2105" spans="22:23" x14ac:dyDescent="0.2">
      <c r="V2105" s="6" t="s">
        <v>6631</v>
      </c>
      <c r="W2105" s="26" t="s">
        <v>1000</v>
      </c>
    </row>
    <row r="2106" spans="22:23" x14ac:dyDescent="0.2">
      <c r="V2106" s="6" t="s">
        <v>4880</v>
      </c>
      <c r="W2106" s="26" t="s">
        <v>475</v>
      </c>
    </row>
    <row r="2107" spans="22:23" x14ac:dyDescent="0.2">
      <c r="V2107" s="6" t="s">
        <v>4778</v>
      </c>
      <c r="W2107" s="26" t="s">
        <v>2176</v>
      </c>
    </row>
    <row r="2108" spans="22:23" x14ac:dyDescent="0.2">
      <c r="V2108" s="6" t="s">
        <v>6801</v>
      </c>
      <c r="W2108" s="26" t="s">
        <v>4152</v>
      </c>
    </row>
    <row r="2109" spans="22:23" x14ac:dyDescent="0.2">
      <c r="V2109" s="6" t="s">
        <v>6947</v>
      </c>
      <c r="W2109" s="26" t="s">
        <v>4240</v>
      </c>
    </row>
    <row r="2110" spans="22:23" x14ac:dyDescent="0.2">
      <c r="V2110" s="6" t="s">
        <v>4751</v>
      </c>
      <c r="W2110" s="26" t="s">
        <v>549</v>
      </c>
    </row>
    <row r="2111" spans="22:23" x14ac:dyDescent="0.2">
      <c r="V2111" s="6" t="s">
        <v>6639</v>
      </c>
      <c r="W2111" s="26" t="s">
        <v>1232</v>
      </c>
    </row>
    <row r="2112" spans="22:23" x14ac:dyDescent="0.2">
      <c r="V2112" s="6" t="s">
        <v>43</v>
      </c>
      <c r="W2112" s="26" t="s">
        <v>112</v>
      </c>
    </row>
    <row r="2113" spans="22:23" x14ac:dyDescent="0.2">
      <c r="V2113" s="6" t="s">
        <v>43</v>
      </c>
      <c r="W2113" s="26" t="s">
        <v>112</v>
      </c>
    </row>
    <row r="2114" spans="22:23" x14ac:dyDescent="0.2">
      <c r="V2114" s="6" t="s">
        <v>43</v>
      </c>
      <c r="W2114" s="26" t="s">
        <v>112</v>
      </c>
    </row>
    <row r="2115" spans="22:23" x14ac:dyDescent="0.2">
      <c r="V2115" s="6" t="s">
        <v>43</v>
      </c>
      <c r="W2115" s="26" t="s">
        <v>112</v>
      </c>
    </row>
    <row r="2116" spans="22:23" x14ac:dyDescent="0.2">
      <c r="V2116" s="6" t="s">
        <v>43</v>
      </c>
      <c r="W2116" s="26" t="s">
        <v>112</v>
      </c>
    </row>
    <row r="2117" spans="22:23" x14ac:dyDescent="0.2">
      <c r="V2117" s="6" t="s">
        <v>43</v>
      </c>
      <c r="W2117" s="26" t="s">
        <v>112</v>
      </c>
    </row>
    <row r="2118" spans="22:23" x14ac:dyDescent="0.2">
      <c r="V2118" s="6" t="s">
        <v>43</v>
      </c>
      <c r="W2118" s="26" t="s">
        <v>112</v>
      </c>
    </row>
    <row r="2119" spans="22:23" x14ac:dyDescent="0.2">
      <c r="V2119" s="6" t="s">
        <v>43</v>
      </c>
      <c r="W2119" s="26" t="s">
        <v>112</v>
      </c>
    </row>
    <row r="2120" spans="22:23" x14ac:dyDescent="0.2">
      <c r="V2120" s="6" t="s">
        <v>43</v>
      </c>
      <c r="W2120" s="26" t="s">
        <v>112</v>
      </c>
    </row>
    <row r="2121" spans="22:23" x14ac:dyDescent="0.2">
      <c r="V2121" s="6" t="s">
        <v>43</v>
      </c>
      <c r="W2121" s="26" t="s">
        <v>112</v>
      </c>
    </row>
    <row r="2122" spans="22:23" x14ac:dyDescent="0.2">
      <c r="V2122" s="6" t="s">
        <v>43</v>
      </c>
      <c r="W2122" s="26" t="s">
        <v>112</v>
      </c>
    </row>
    <row r="2123" spans="22:23" x14ac:dyDescent="0.2">
      <c r="V2123" s="6" t="s">
        <v>43</v>
      </c>
      <c r="W2123" s="26" t="s">
        <v>112</v>
      </c>
    </row>
    <row r="2124" spans="22:23" x14ac:dyDescent="0.2">
      <c r="V2124" s="6" t="s">
        <v>43</v>
      </c>
      <c r="W2124" s="26" t="s">
        <v>112</v>
      </c>
    </row>
    <row r="2125" spans="22:23" x14ac:dyDescent="0.2">
      <c r="V2125" s="6" t="s">
        <v>43</v>
      </c>
      <c r="W2125" s="26" t="s">
        <v>112</v>
      </c>
    </row>
    <row r="2126" spans="22:23" x14ac:dyDescent="0.2">
      <c r="V2126" s="6" t="s">
        <v>43</v>
      </c>
      <c r="W2126" s="26" t="s">
        <v>112</v>
      </c>
    </row>
    <row r="2127" spans="22:23" x14ac:dyDescent="0.2">
      <c r="V2127" s="6" t="s">
        <v>43</v>
      </c>
      <c r="W2127" s="26" t="s">
        <v>112</v>
      </c>
    </row>
    <row r="2128" spans="22:23" x14ac:dyDescent="0.2">
      <c r="V2128" s="6" t="s">
        <v>43</v>
      </c>
      <c r="W2128" s="26" t="s">
        <v>112</v>
      </c>
    </row>
    <row r="2129" spans="22:23" x14ac:dyDescent="0.2">
      <c r="V2129" s="6" t="s">
        <v>43</v>
      </c>
      <c r="W2129" s="26" t="s">
        <v>112</v>
      </c>
    </row>
    <row r="2130" spans="22:23" x14ac:dyDescent="0.2">
      <c r="V2130" s="6" t="s">
        <v>43</v>
      </c>
      <c r="W2130" s="26" t="s">
        <v>112</v>
      </c>
    </row>
    <row r="2131" spans="22:23" x14ac:dyDescent="0.2">
      <c r="V2131" s="6" t="s">
        <v>43</v>
      </c>
      <c r="W2131" s="26" t="s">
        <v>112</v>
      </c>
    </row>
    <row r="2132" spans="22:23" x14ac:dyDescent="0.2">
      <c r="V2132" s="6" t="s">
        <v>43</v>
      </c>
      <c r="W2132" s="26" t="s">
        <v>112</v>
      </c>
    </row>
    <row r="2133" spans="22:23" x14ac:dyDescent="0.2">
      <c r="V2133" s="6" t="s">
        <v>43</v>
      </c>
      <c r="W2133" s="26" t="s">
        <v>112</v>
      </c>
    </row>
    <row r="2134" spans="22:23" x14ac:dyDescent="0.2">
      <c r="V2134" s="6" t="s">
        <v>6947</v>
      </c>
      <c r="W2134" s="26" t="s">
        <v>4240</v>
      </c>
    </row>
    <row r="2135" spans="22:23" x14ac:dyDescent="0.2">
      <c r="V2135" s="6" t="s">
        <v>6655</v>
      </c>
      <c r="W2135" s="26" t="s">
        <v>2578</v>
      </c>
    </row>
    <row r="2136" spans="22:23" x14ac:dyDescent="0.2">
      <c r="V2136" s="6" t="s">
        <v>7327</v>
      </c>
      <c r="W2136" s="26" t="s">
        <v>2746</v>
      </c>
    </row>
    <row r="2137" spans="22:23" x14ac:dyDescent="0.2">
      <c r="V2137" s="6" t="s">
        <v>6655</v>
      </c>
      <c r="W2137" s="26" t="s">
        <v>2578</v>
      </c>
    </row>
    <row r="2138" spans="22:23" x14ac:dyDescent="0.2">
      <c r="V2138" s="6" t="s">
        <v>1558</v>
      </c>
      <c r="W2138" s="26" t="s">
        <v>241</v>
      </c>
    </row>
    <row r="2139" spans="22:23" x14ac:dyDescent="0.2">
      <c r="V2139" s="6" t="s">
        <v>1558</v>
      </c>
      <c r="W2139" s="26" t="s">
        <v>241</v>
      </c>
    </row>
    <row r="2140" spans="22:23" x14ac:dyDescent="0.2">
      <c r="V2140" s="6" t="s">
        <v>5296</v>
      </c>
      <c r="W2140" s="26" t="s">
        <v>2662</v>
      </c>
    </row>
    <row r="2141" spans="22:23" x14ac:dyDescent="0.2">
      <c r="V2141" s="6" t="s">
        <v>149</v>
      </c>
      <c r="W2141" s="26" t="s">
        <v>77</v>
      </c>
    </row>
    <row r="2142" spans="22:23" x14ac:dyDescent="0.2">
      <c r="V2142" s="6" t="s">
        <v>6801</v>
      </c>
      <c r="W2142" s="26" t="s">
        <v>1853</v>
      </c>
    </row>
    <row r="2143" spans="22:23" x14ac:dyDescent="0.2">
      <c r="V2143" s="6" t="s">
        <v>6906</v>
      </c>
      <c r="W2143" s="26" t="s">
        <v>1754</v>
      </c>
    </row>
    <row r="2144" spans="22:23" x14ac:dyDescent="0.2">
      <c r="V2144" s="6" t="s">
        <v>6906</v>
      </c>
      <c r="W2144" s="26" t="s">
        <v>1754</v>
      </c>
    </row>
    <row r="2145" spans="22:23" x14ac:dyDescent="0.2">
      <c r="V2145" s="6" t="s">
        <v>4778</v>
      </c>
      <c r="W2145" s="26" t="s">
        <v>566</v>
      </c>
    </row>
    <row r="2146" spans="22:23" x14ac:dyDescent="0.2">
      <c r="V2146" s="6" t="s">
        <v>4778</v>
      </c>
      <c r="W2146" s="26" t="s">
        <v>548</v>
      </c>
    </row>
    <row r="2147" spans="22:23" x14ac:dyDescent="0.2">
      <c r="V2147" s="6" t="s">
        <v>5005</v>
      </c>
      <c r="W2147" s="26" t="s">
        <v>1134</v>
      </c>
    </row>
    <row r="2148" spans="22:23" x14ac:dyDescent="0.2">
      <c r="V2148" s="6" t="s">
        <v>4834</v>
      </c>
      <c r="W2148" s="26" t="s">
        <v>1047</v>
      </c>
    </row>
    <row r="2149" spans="22:23" x14ac:dyDescent="0.2">
      <c r="V2149" s="6" t="s">
        <v>4834</v>
      </c>
      <c r="W2149" s="26" t="s">
        <v>8297</v>
      </c>
    </row>
    <row r="2150" spans="22:23" x14ac:dyDescent="0.2">
      <c r="V2150" s="6" t="s">
        <v>4890</v>
      </c>
      <c r="W2150" s="26" t="s">
        <v>3024</v>
      </c>
    </row>
    <row r="2151" spans="22:23" x14ac:dyDescent="0.2">
      <c r="V2151" s="6" t="s">
        <v>4716</v>
      </c>
      <c r="W2151" s="26" t="s">
        <v>252</v>
      </c>
    </row>
    <row r="2152" spans="22:23" x14ac:dyDescent="0.2">
      <c r="V2152" s="6" t="s">
        <v>4716</v>
      </c>
      <c r="W2152" s="26" t="s">
        <v>252</v>
      </c>
    </row>
    <row r="2153" spans="22:23" x14ac:dyDescent="0.2">
      <c r="V2153" s="6" t="s">
        <v>328</v>
      </c>
      <c r="W2153" s="26" t="s">
        <v>157</v>
      </c>
    </row>
    <row r="2154" spans="22:23" x14ac:dyDescent="0.2">
      <c r="V2154" s="6" t="s">
        <v>328</v>
      </c>
      <c r="W2154" s="26" t="s">
        <v>157</v>
      </c>
    </row>
    <row r="2155" spans="22:23" x14ac:dyDescent="0.2">
      <c r="V2155" s="6" t="s">
        <v>328</v>
      </c>
      <c r="W2155" s="26" t="s">
        <v>157</v>
      </c>
    </row>
    <row r="2156" spans="22:23" x14ac:dyDescent="0.2">
      <c r="V2156" s="6" t="s">
        <v>328</v>
      </c>
      <c r="W2156" s="26" t="s">
        <v>279</v>
      </c>
    </row>
    <row r="2157" spans="22:23" x14ac:dyDescent="0.2">
      <c r="V2157" s="6" t="s">
        <v>328</v>
      </c>
      <c r="W2157" s="26" t="s">
        <v>157</v>
      </c>
    </row>
    <row r="2158" spans="22:23" x14ac:dyDescent="0.2">
      <c r="V2158" s="6" t="s">
        <v>328</v>
      </c>
      <c r="W2158" s="26" t="s">
        <v>157</v>
      </c>
    </row>
    <row r="2159" spans="22:23" x14ac:dyDescent="0.2">
      <c r="V2159" s="6" t="s">
        <v>43</v>
      </c>
      <c r="W2159" s="26" t="s">
        <v>2830</v>
      </c>
    </row>
    <row r="2160" spans="22:23" x14ac:dyDescent="0.2">
      <c r="V2160" s="6" t="s">
        <v>8226</v>
      </c>
      <c r="W2160" s="26" t="s">
        <v>3145</v>
      </c>
    </row>
    <row r="2161" spans="22:23" x14ac:dyDescent="0.2">
      <c r="V2161" s="6" t="s">
        <v>7146</v>
      </c>
      <c r="W2161" s="26" t="s">
        <v>3158</v>
      </c>
    </row>
    <row r="2162" spans="22:23" x14ac:dyDescent="0.2">
      <c r="V2162" s="6" t="s">
        <v>8059</v>
      </c>
      <c r="W2162" s="26" t="s">
        <v>8250</v>
      </c>
    </row>
    <row r="2163" spans="22:23" x14ac:dyDescent="0.2">
      <c r="V2163" s="6" t="s">
        <v>4851</v>
      </c>
      <c r="W2163" s="26" t="s">
        <v>1346</v>
      </c>
    </row>
    <row r="2164" spans="22:23" x14ac:dyDescent="0.2">
      <c r="V2164" s="6" t="s">
        <v>8252</v>
      </c>
      <c r="W2164" s="26" t="s">
        <v>4352</v>
      </c>
    </row>
    <row r="2165" spans="22:23" x14ac:dyDescent="0.2">
      <c r="V2165" s="6" t="s">
        <v>8226</v>
      </c>
      <c r="W2165" s="26" t="s">
        <v>3145</v>
      </c>
    </row>
    <row r="2166" spans="22:23" x14ac:dyDescent="0.2">
      <c r="V2166" s="6" t="s">
        <v>5261</v>
      </c>
      <c r="W2166" s="26" t="s">
        <v>3039</v>
      </c>
    </row>
    <row r="2167" spans="22:23" x14ac:dyDescent="0.2">
      <c r="V2167" s="6" t="s">
        <v>8146</v>
      </c>
      <c r="W2167" s="26" t="s">
        <v>1901</v>
      </c>
    </row>
    <row r="2168" spans="22:23" x14ac:dyDescent="0.2">
      <c r="V2168" s="6" t="s">
        <v>6639</v>
      </c>
      <c r="W2168" s="26" t="s">
        <v>1115</v>
      </c>
    </row>
    <row r="2169" spans="22:23" x14ac:dyDescent="0.2">
      <c r="V2169" s="6" t="s">
        <v>43</v>
      </c>
      <c r="W2169" s="26" t="s">
        <v>3500</v>
      </c>
    </row>
    <row r="2170" spans="22:23" x14ac:dyDescent="0.2">
      <c r="V2170" s="6" t="s">
        <v>4778</v>
      </c>
      <c r="W2170" s="26" t="s">
        <v>548</v>
      </c>
    </row>
    <row r="2171" spans="22:23" x14ac:dyDescent="0.2">
      <c r="V2171" s="6" t="s">
        <v>43</v>
      </c>
      <c r="W2171" s="26" t="s">
        <v>2762</v>
      </c>
    </row>
    <row r="2172" spans="22:23" x14ac:dyDescent="0.2">
      <c r="V2172" s="6" t="s">
        <v>43</v>
      </c>
      <c r="W2172" s="26" t="s">
        <v>70</v>
      </c>
    </row>
    <row r="2173" spans="22:23" x14ac:dyDescent="0.2">
      <c r="V2173" s="6" t="s">
        <v>7505</v>
      </c>
      <c r="W2173" s="26" t="s">
        <v>1200</v>
      </c>
    </row>
    <row r="2174" spans="22:23" x14ac:dyDescent="0.2">
      <c r="V2174" s="6" t="s">
        <v>7977</v>
      </c>
      <c r="W2174" s="26" t="s">
        <v>2791</v>
      </c>
    </row>
    <row r="2175" spans="22:23" x14ac:dyDescent="0.2">
      <c r="V2175" s="6" t="s">
        <v>7609</v>
      </c>
      <c r="W2175" s="26" t="s">
        <v>3492</v>
      </c>
    </row>
    <row r="2176" spans="22:23" x14ac:dyDescent="0.2">
      <c r="V2176" s="6" t="s">
        <v>328</v>
      </c>
      <c r="W2176" s="26" t="s">
        <v>157</v>
      </c>
    </row>
    <row r="2177" spans="22:23" x14ac:dyDescent="0.2">
      <c r="V2177" s="6" t="s">
        <v>4716</v>
      </c>
      <c r="W2177" s="26" t="s">
        <v>247</v>
      </c>
    </row>
    <row r="2178" spans="22:23" x14ac:dyDescent="0.2">
      <c r="V2178" s="6" t="s">
        <v>43</v>
      </c>
      <c r="W2178" s="26" t="s">
        <v>400</v>
      </c>
    </row>
    <row r="2179" spans="22:23" x14ac:dyDescent="0.2">
      <c r="V2179" s="6" t="s">
        <v>43</v>
      </c>
      <c r="W2179" s="26" t="s">
        <v>5065</v>
      </c>
    </row>
    <row r="2180" spans="22:23" x14ac:dyDescent="0.2">
      <c r="V2180" s="6" t="s">
        <v>43</v>
      </c>
      <c r="W2180" s="26" t="s">
        <v>267</v>
      </c>
    </row>
    <row r="2181" spans="22:23" x14ac:dyDescent="0.2">
      <c r="V2181" s="6" t="s">
        <v>43</v>
      </c>
      <c r="W2181" s="26" t="s">
        <v>348</v>
      </c>
    </row>
    <row r="2182" spans="22:23" x14ac:dyDescent="0.2">
      <c r="V2182" s="6" t="s">
        <v>6639</v>
      </c>
      <c r="W2182" s="26" t="s">
        <v>1232</v>
      </c>
    </row>
    <row r="2183" spans="22:23" x14ac:dyDescent="0.2">
      <c r="V2183" s="6" t="s">
        <v>4716</v>
      </c>
      <c r="W2183" s="26" t="s">
        <v>252</v>
      </c>
    </row>
    <row r="2184" spans="22:23" x14ac:dyDescent="0.2">
      <c r="V2184" s="6" t="s">
        <v>4716</v>
      </c>
      <c r="W2184" s="26" t="s">
        <v>256</v>
      </c>
    </row>
    <row r="2185" spans="22:23" x14ac:dyDescent="0.2">
      <c r="V2185" s="6" t="s">
        <v>328</v>
      </c>
      <c r="W2185" s="26" t="s">
        <v>157</v>
      </c>
    </row>
    <row r="2186" spans="22:23" x14ac:dyDescent="0.2">
      <c r="V2186" s="6" t="s">
        <v>43</v>
      </c>
      <c r="W2186" s="26" t="s">
        <v>2830</v>
      </c>
    </row>
    <row r="2187" spans="22:23" x14ac:dyDescent="0.2">
      <c r="V2187" s="6" t="s">
        <v>43</v>
      </c>
      <c r="W2187" s="26" t="s">
        <v>112</v>
      </c>
    </row>
    <row r="2188" spans="22:23" x14ac:dyDescent="0.2">
      <c r="V2188" s="6" t="s">
        <v>7623</v>
      </c>
      <c r="W2188" s="26" t="s">
        <v>308</v>
      </c>
    </row>
    <row r="2189" spans="22:23" x14ac:dyDescent="0.2">
      <c r="V2189" s="6" t="s">
        <v>7623</v>
      </c>
      <c r="W2189" s="26" t="s">
        <v>308</v>
      </c>
    </row>
    <row r="2190" spans="22:23" x14ac:dyDescent="0.2">
      <c r="V2190" s="6" t="s">
        <v>149</v>
      </c>
      <c r="W2190" s="26" t="s">
        <v>322</v>
      </c>
    </row>
    <row r="2191" spans="22:23" x14ac:dyDescent="0.2">
      <c r="V2191" s="6" t="s">
        <v>6639</v>
      </c>
      <c r="W2191" s="26" t="s">
        <v>1232</v>
      </c>
    </row>
    <row r="2192" spans="22:23" x14ac:dyDescent="0.2">
      <c r="V2192" s="6" t="s">
        <v>43</v>
      </c>
      <c r="W2192" s="26" t="s">
        <v>348</v>
      </c>
    </row>
    <row r="2193" spans="22:23" x14ac:dyDescent="0.2">
      <c r="V2193" s="6" t="s">
        <v>5296</v>
      </c>
      <c r="W2193" s="26" t="s">
        <v>2662</v>
      </c>
    </row>
    <row r="2194" spans="22:23" x14ac:dyDescent="0.2">
      <c r="V2194" s="6" t="s">
        <v>512</v>
      </c>
      <c r="W2194" s="26" t="s">
        <v>1534</v>
      </c>
    </row>
    <row r="2195" spans="22:23" x14ac:dyDescent="0.2">
      <c r="V2195" s="6" t="s">
        <v>512</v>
      </c>
      <c r="W2195" s="26" t="s">
        <v>1534</v>
      </c>
    </row>
    <row r="2196" spans="22:23" x14ac:dyDescent="0.2">
      <c r="V2196" s="6" t="s">
        <v>5296</v>
      </c>
      <c r="W2196" s="26" t="s">
        <v>2662</v>
      </c>
    </row>
    <row r="2197" spans="22:23" x14ac:dyDescent="0.2">
      <c r="V2197" s="6" t="s">
        <v>6639</v>
      </c>
      <c r="W2197" s="26" t="s">
        <v>1232</v>
      </c>
    </row>
    <row r="2198" spans="22:23" x14ac:dyDescent="0.2">
      <c r="V2198" s="6" t="s">
        <v>6947</v>
      </c>
      <c r="W2198" s="26" t="s">
        <v>4240</v>
      </c>
    </row>
    <row r="2199" spans="22:23" x14ac:dyDescent="0.2">
      <c r="V2199" s="6" t="s">
        <v>7856</v>
      </c>
      <c r="W2199" s="63" t="s">
        <v>3672</v>
      </c>
    </row>
    <row r="2200" spans="22:23" x14ac:dyDescent="0.2">
      <c r="V2200" s="6" t="s">
        <v>611</v>
      </c>
      <c r="W2200" s="63" t="s">
        <v>8300</v>
      </c>
    </row>
    <row r="2201" spans="22:23" x14ac:dyDescent="0.2">
      <c r="V2201" s="6" t="s">
        <v>8302</v>
      </c>
      <c r="W2201" s="63" t="s">
        <v>3803</v>
      </c>
    </row>
    <row r="2202" spans="22:23" x14ac:dyDescent="0.2">
      <c r="V2202" s="6" t="s">
        <v>8304</v>
      </c>
      <c r="W2202" s="63" t="s">
        <v>8305</v>
      </c>
    </row>
    <row r="2203" spans="22:23" x14ac:dyDescent="0.2">
      <c r="V2203" s="6" t="s">
        <v>7869</v>
      </c>
      <c r="W2203" s="63" t="s">
        <v>1819</v>
      </c>
    </row>
    <row r="2204" spans="22:23" x14ac:dyDescent="0.2">
      <c r="V2204" s="6" t="s">
        <v>8306</v>
      </c>
      <c r="W2204" s="63" t="s">
        <v>4516</v>
      </c>
    </row>
    <row r="2205" spans="22:23" x14ac:dyDescent="0.2">
      <c r="V2205" s="6" t="s">
        <v>7856</v>
      </c>
      <c r="W2205" s="63" t="s">
        <v>4517</v>
      </c>
    </row>
    <row r="2206" spans="22:23" x14ac:dyDescent="0.2">
      <c r="V2206" s="35" t="s">
        <v>4488</v>
      </c>
      <c r="W2206" s="26" t="s">
        <v>1522</v>
      </c>
    </row>
    <row r="2207" spans="22:23" x14ac:dyDescent="0.2">
      <c r="V2207" s="6" t="s">
        <v>8304</v>
      </c>
      <c r="W2207" s="63" t="s">
        <v>8305</v>
      </c>
    </row>
    <row r="2208" spans="22:23" x14ac:dyDescent="0.2">
      <c r="V2208" s="6" t="s">
        <v>4488</v>
      </c>
      <c r="W2208" s="63" t="s">
        <v>4518</v>
      </c>
    </row>
    <row r="2209" spans="22:23" x14ac:dyDescent="0.2">
      <c r="V2209" s="6" t="s">
        <v>7856</v>
      </c>
      <c r="W2209" s="63" t="s">
        <v>3672</v>
      </c>
    </row>
    <row r="2210" spans="22:23" x14ac:dyDescent="0.2">
      <c r="V2210" s="6" t="s">
        <v>8308</v>
      </c>
      <c r="W2210" s="63" t="s">
        <v>4519</v>
      </c>
    </row>
    <row r="2211" spans="22:23" x14ac:dyDescent="0.2">
      <c r="V2211" s="6" t="s">
        <v>4488</v>
      </c>
      <c r="W2211" s="26" t="s">
        <v>459</v>
      </c>
    </row>
    <row r="2212" spans="22:23" x14ac:dyDescent="0.2">
      <c r="V2212" s="6" t="s">
        <v>611</v>
      </c>
      <c r="W2212" s="63" t="s">
        <v>4520</v>
      </c>
    </row>
    <row r="2213" spans="22:23" x14ac:dyDescent="0.2">
      <c r="V2213" s="6" t="s">
        <v>7876</v>
      </c>
      <c r="W2213" s="63" t="s">
        <v>8309</v>
      </c>
    </row>
    <row r="2214" spans="22:23" x14ac:dyDescent="0.2">
      <c r="V2214" s="6" t="s">
        <v>7865</v>
      </c>
      <c r="W2214" s="26" t="s">
        <v>455</v>
      </c>
    </row>
    <row r="2215" spans="22:23" x14ac:dyDescent="0.2">
      <c r="V2215" s="6" t="s">
        <v>7890</v>
      </c>
      <c r="W2215" s="63" t="s">
        <v>466</v>
      </c>
    </row>
    <row r="2216" spans="22:23" x14ac:dyDescent="0.2">
      <c r="V2216" s="6" t="s">
        <v>4488</v>
      </c>
      <c r="W2216" s="63" t="s">
        <v>459</v>
      </c>
    </row>
    <row r="2217" spans="22:23" x14ac:dyDescent="0.2">
      <c r="V2217" s="6" t="s">
        <v>7856</v>
      </c>
      <c r="W2217" s="63" t="s">
        <v>4517</v>
      </c>
    </row>
    <row r="2218" spans="22:23" x14ac:dyDescent="0.2">
      <c r="V2218" s="6" t="s">
        <v>7867</v>
      </c>
      <c r="W2218" s="63" t="s">
        <v>8309</v>
      </c>
    </row>
    <row r="2219" spans="22:23" x14ac:dyDescent="0.2">
      <c r="V2219" s="6" t="s">
        <v>7861</v>
      </c>
      <c r="W2219" s="63" t="s">
        <v>8311</v>
      </c>
    </row>
    <row r="2220" spans="22:23" x14ac:dyDescent="0.2">
      <c r="V2220" s="6" t="s">
        <v>7856</v>
      </c>
      <c r="W2220" s="63" t="s">
        <v>3672</v>
      </c>
    </row>
    <row r="2221" spans="22:23" x14ac:dyDescent="0.2">
      <c r="V2221" s="6" t="s">
        <v>7861</v>
      </c>
      <c r="W2221" s="63" t="s">
        <v>4522</v>
      </c>
    </row>
    <row r="2222" spans="22:23" x14ac:dyDescent="0.2">
      <c r="V2222" s="6" t="s">
        <v>611</v>
      </c>
      <c r="W2222" s="63" t="s">
        <v>8314</v>
      </c>
    </row>
    <row r="2223" spans="22:23" x14ac:dyDescent="0.2">
      <c r="V2223" s="35" t="s">
        <v>7876</v>
      </c>
      <c r="W2223" s="76" t="s">
        <v>4523</v>
      </c>
    </row>
    <row r="2224" spans="22:23" x14ac:dyDescent="0.2">
      <c r="V2224" s="35" t="s">
        <v>4488</v>
      </c>
      <c r="W2224" s="26" t="s">
        <v>1522</v>
      </c>
    </row>
    <row r="2225" spans="22:23" x14ac:dyDescent="0.2">
      <c r="V2225" s="6" t="s">
        <v>7879</v>
      </c>
      <c r="W2225" s="63" t="s">
        <v>4524</v>
      </c>
    </row>
    <row r="2226" spans="22:23" x14ac:dyDescent="0.2">
      <c r="V2226" s="41" t="s">
        <v>7865</v>
      </c>
      <c r="W2226" s="67" t="s">
        <v>1770</v>
      </c>
    </row>
    <row r="2227" spans="22:23" x14ac:dyDescent="0.2">
      <c r="V2227" s="6" t="s">
        <v>7890</v>
      </c>
      <c r="W2227" s="26" t="s">
        <v>466</v>
      </c>
    </row>
    <row r="2228" spans="22:23" x14ac:dyDescent="0.2">
      <c r="V2228" s="6" t="s">
        <v>7856</v>
      </c>
      <c r="W2228" s="63" t="s">
        <v>4517</v>
      </c>
    </row>
    <row r="2229" spans="22:23" x14ac:dyDescent="0.2">
      <c r="V2229" s="6" t="s">
        <v>4488</v>
      </c>
      <c r="W2229" s="26" t="s">
        <v>459</v>
      </c>
    </row>
    <row r="2230" spans="22:23" x14ac:dyDescent="0.2">
      <c r="V2230" s="6" t="s">
        <v>611</v>
      </c>
      <c r="W2230" s="63" t="s">
        <v>8300</v>
      </c>
    </row>
    <row r="2231" spans="22:23" x14ac:dyDescent="0.2">
      <c r="V2231" s="6" t="s">
        <v>4488</v>
      </c>
      <c r="W2231" s="63" t="s">
        <v>950</v>
      </c>
    </row>
    <row r="2232" spans="22:23" x14ac:dyDescent="0.2">
      <c r="V2232" s="6" t="s">
        <v>7869</v>
      </c>
      <c r="W2232" s="63" t="s">
        <v>1819</v>
      </c>
    </row>
    <row r="2233" spans="22:23" x14ac:dyDescent="0.2">
      <c r="V2233" s="6" t="s">
        <v>8304</v>
      </c>
      <c r="W2233" s="63" t="s">
        <v>8305</v>
      </c>
    </row>
    <row r="2234" spans="22:23" x14ac:dyDescent="0.2">
      <c r="V2234" s="6" t="s">
        <v>7890</v>
      </c>
      <c r="W2234" s="26" t="s">
        <v>466</v>
      </c>
    </row>
    <row r="2235" spans="22:23" x14ac:dyDescent="0.2">
      <c r="V2235" s="6" t="s">
        <v>7856</v>
      </c>
      <c r="W2235" s="63" t="s">
        <v>3672</v>
      </c>
    </row>
    <row r="2236" spans="22:23" x14ac:dyDescent="0.2">
      <c r="V2236" s="6" t="s">
        <v>7869</v>
      </c>
      <c r="W2236" s="63" t="s">
        <v>1819</v>
      </c>
    </row>
    <row r="2237" spans="22:23" x14ac:dyDescent="0.2">
      <c r="V2237" s="6" t="s">
        <v>7876</v>
      </c>
      <c r="W2237" s="26" t="s">
        <v>3701</v>
      </c>
    </row>
    <row r="2238" spans="22:23" x14ac:dyDescent="0.2">
      <c r="V2238" s="6" t="s">
        <v>4488</v>
      </c>
      <c r="W2238" s="63" t="s">
        <v>950</v>
      </c>
    </row>
    <row r="2239" spans="22:23" x14ac:dyDescent="0.2">
      <c r="V2239" s="6" t="s">
        <v>4488</v>
      </c>
      <c r="W2239" s="26" t="s">
        <v>459</v>
      </c>
    </row>
    <row r="2240" spans="22:23" x14ac:dyDescent="0.2">
      <c r="V2240" s="6" t="s">
        <v>4488</v>
      </c>
      <c r="W2240" s="26" t="s">
        <v>459</v>
      </c>
    </row>
    <row r="2241" spans="22:23" x14ac:dyDescent="0.2">
      <c r="V2241" s="6" t="s">
        <v>7865</v>
      </c>
      <c r="W2241" s="63" t="s">
        <v>8315</v>
      </c>
    </row>
    <row r="2242" spans="22:23" x14ac:dyDescent="0.2">
      <c r="V2242" s="6" t="s">
        <v>7865</v>
      </c>
      <c r="W2242" s="63" t="s">
        <v>8315</v>
      </c>
    </row>
    <row r="2243" spans="22:23" x14ac:dyDescent="0.2">
      <c r="V2243" s="6" t="s">
        <v>7865</v>
      </c>
      <c r="W2243" s="77" t="s">
        <v>8315</v>
      </c>
    </row>
    <row r="2244" spans="22:23" x14ac:dyDescent="0.2">
      <c r="V2244" s="6" t="s">
        <v>43</v>
      </c>
      <c r="W2244" s="6" t="s">
        <v>267</v>
      </c>
    </row>
    <row r="2245" spans="22:23" x14ac:dyDescent="0.2">
      <c r="V2245" s="6" t="s">
        <v>43</v>
      </c>
      <c r="W2245" s="6" t="s">
        <v>267</v>
      </c>
    </row>
    <row r="2246" spans="22:23" x14ac:dyDescent="0.2">
      <c r="V2246" s="6" t="s">
        <v>43</v>
      </c>
      <c r="W2246" s="6" t="s">
        <v>267</v>
      </c>
    </row>
    <row r="2247" spans="22:23" x14ac:dyDescent="0.2">
      <c r="V2247" s="6" t="s">
        <v>43</v>
      </c>
      <c r="W2247" s="6" t="s">
        <v>267</v>
      </c>
    </row>
    <row r="2248" spans="22:23" x14ac:dyDescent="0.2">
      <c r="V2248" s="6" t="s">
        <v>43</v>
      </c>
      <c r="W2248" s="6" t="s">
        <v>267</v>
      </c>
    </row>
    <row r="2249" spans="22:23" x14ac:dyDescent="0.2">
      <c r="V2249" s="6" t="s">
        <v>43</v>
      </c>
      <c r="W2249" s="6" t="s">
        <v>267</v>
      </c>
    </row>
    <row r="2250" spans="22:23" x14ac:dyDescent="0.2">
      <c r="V2250" s="6" t="s">
        <v>43</v>
      </c>
      <c r="W2250" s="6" t="s">
        <v>267</v>
      </c>
    </row>
    <row r="2251" spans="22:23" x14ac:dyDescent="0.2">
      <c r="V2251" s="6" t="s">
        <v>43</v>
      </c>
      <c r="W2251" s="6" t="s">
        <v>267</v>
      </c>
    </row>
    <row r="2252" spans="22:23" x14ac:dyDescent="0.2">
      <c r="V2252" s="6" t="s">
        <v>43</v>
      </c>
      <c r="W2252" s="6" t="s">
        <v>267</v>
      </c>
    </row>
  </sheetData>
  <sortState xmlns:xlrd2="http://schemas.microsoft.com/office/spreadsheetml/2017/richdata2" ref="A3:B147">
    <sortCondition ref="A135"/>
  </sortState>
  <pageMargins left="0.7" right="0.7" top="0.75" bottom="0.75" header="0.3" footer="0.3"/>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61ED-2CA7-4A43-8883-0853EF7DE8C8}">
  <sheetPr>
    <tabColor theme="6"/>
  </sheetPr>
  <dimension ref="A1:C2252"/>
  <sheetViews>
    <sheetView workbookViewId="0">
      <selection activeCell="B11" sqref="B11"/>
    </sheetView>
  </sheetViews>
  <sheetFormatPr baseColWidth="10" defaultRowHeight="16" x14ac:dyDescent="0.2"/>
  <cols>
    <col min="1" max="1" width="20.5" customWidth="1"/>
    <col min="2" max="2" width="16.6640625" customWidth="1"/>
  </cols>
  <sheetData>
    <row r="1" spans="1:3" x14ac:dyDescent="0.2">
      <c r="A1" t="s">
        <v>3</v>
      </c>
      <c r="B1" t="s">
        <v>0</v>
      </c>
      <c r="C1" t="s">
        <v>2</v>
      </c>
    </row>
    <row r="2" spans="1:3" hidden="1" x14ac:dyDescent="0.2">
      <c r="A2" t="s">
        <v>5959</v>
      </c>
      <c r="B2" t="s">
        <v>20</v>
      </c>
      <c r="C2" t="s">
        <v>3526</v>
      </c>
    </row>
    <row r="3" spans="1:3" hidden="1" x14ac:dyDescent="0.2">
      <c r="A3" t="s">
        <v>96</v>
      </c>
      <c r="B3" t="s">
        <v>20</v>
      </c>
      <c r="C3" t="s">
        <v>1291</v>
      </c>
    </row>
    <row r="4" spans="1:3" hidden="1" x14ac:dyDescent="0.2">
      <c r="A4" t="s">
        <v>1342</v>
      </c>
      <c r="B4" t="s">
        <v>20</v>
      </c>
      <c r="C4" t="s">
        <v>1291</v>
      </c>
    </row>
    <row r="5" spans="1:3" hidden="1" x14ac:dyDescent="0.2">
      <c r="A5" t="s">
        <v>112</v>
      </c>
      <c r="B5" t="s">
        <v>20</v>
      </c>
      <c r="C5" t="s">
        <v>1291</v>
      </c>
    </row>
    <row r="6" spans="1:3" hidden="1" x14ac:dyDescent="0.2">
      <c r="A6" t="s">
        <v>96</v>
      </c>
      <c r="B6" t="s">
        <v>20</v>
      </c>
      <c r="C6" t="s">
        <v>1844</v>
      </c>
    </row>
    <row r="7" spans="1:3" hidden="1" x14ac:dyDescent="0.2">
      <c r="A7" t="s">
        <v>112</v>
      </c>
      <c r="B7" t="s">
        <v>20</v>
      </c>
      <c r="C7" t="s">
        <v>1844</v>
      </c>
    </row>
    <row r="8" spans="1:3" hidden="1" x14ac:dyDescent="0.2">
      <c r="A8" t="s">
        <v>2085</v>
      </c>
      <c r="B8" t="s">
        <v>20</v>
      </c>
      <c r="C8" t="s">
        <v>2512</v>
      </c>
    </row>
    <row r="9" spans="1:3" hidden="1" x14ac:dyDescent="0.2">
      <c r="A9" t="s">
        <v>96</v>
      </c>
      <c r="B9" t="s">
        <v>20</v>
      </c>
      <c r="C9" t="s">
        <v>2512</v>
      </c>
    </row>
    <row r="10" spans="1:3" hidden="1" x14ac:dyDescent="0.2">
      <c r="A10" t="s">
        <v>70</v>
      </c>
      <c r="B10" t="s">
        <v>20</v>
      </c>
      <c r="C10" t="s">
        <v>2512</v>
      </c>
    </row>
    <row r="11" spans="1:3" hidden="1" x14ac:dyDescent="0.2">
      <c r="A11" t="s">
        <v>112</v>
      </c>
      <c r="B11" t="s">
        <v>20</v>
      </c>
      <c r="C11" t="s">
        <v>2512</v>
      </c>
    </row>
    <row r="12" spans="1:3" hidden="1" x14ac:dyDescent="0.2">
      <c r="A12" t="s">
        <v>3590</v>
      </c>
      <c r="B12" t="s">
        <v>20</v>
      </c>
      <c r="C12" t="s">
        <v>3526</v>
      </c>
    </row>
    <row r="13" spans="1:3" hidden="1" x14ac:dyDescent="0.2">
      <c r="A13" t="s">
        <v>112</v>
      </c>
      <c r="B13" t="s">
        <v>20</v>
      </c>
      <c r="C13" t="s">
        <v>3526</v>
      </c>
    </row>
    <row r="14" spans="1:3" x14ac:dyDescent="0.2">
      <c r="A14" t="s">
        <v>4767</v>
      </c>
      <c r="B14" t="s">
        <v>31</v>
      </c>
      <c r="C14" t="s">
        <v>4725</v>
      </c>
    </row>
    <row r="15" spans="1:3" x14ac:dyDescent="0.2">
      <c r="A15" t="s">
        <v>77</v>
      </c>
      <c r="B15" t="s">
        <v>31</v>
      </c>
      <c r="C15" t="s">
        <v>4725</v>
      </c>
    </row>
    <row r="16" spans="1:3" hidden="1" x14ac:dyDescent="0.2">
      <c r="A16" t="s">
        <v>1342</v>
      </c>
      <c r="B16" t="s">
        <v>31</v>
      </c>
      <c r="C16" t="s">
        <v>4676</v>
      </c>
    </row>
    <row r="17" spans="1:3" x14ac:dyDescent="0.2">
      <c r="A17" t="s">
        <v>1342</v>
      </c>
      <c r="B17" t="s">
        <v>31</v>
      </c>
      <c r="C17" t="s">
        <v>4725</v>
      </c>
    </row>
    <row r="18" spans="1:3" x14ac:dyDescent="0.2">
      <c r="A18" t="s">
        <v>4152</v>
      </c>
      <c r="B18" t="s">
        <v>31</v>
      </c>
      <c r="C18" t="s">
        <v>4725</v>
      </c>
    </row>
    <row r="19" spans="1:3" hidden="1" x14ac:dyDescent="0.2">
      <c r="A19" t="s">
        <v>5959</v>
      </c>
      <c r="B19" t="s">
        <v>31</v>
      </c>
      <c r="C19" t="s">
        <v>4676</v>
      </c>
    </row>
    <row r="20" spans="1:3" x14ac:dyDescent="0.2">
      <c r="A20" t="s">
        <v>5959</v>
      </c>
      <c r="B20" t="s">
        <v>31</v>
      </c>
      <c r="C20" t="s">
        <v>4725</v>
      </c>
    </row>
    <row r="21" spans="1:3" x14ac:dyDescent="0.2">
      <c r="A21" t="s">
        <v>3598</v>
      </c>
      <c r="B21" t="s">
        <v>31</v>
      </c>
      <c r="C21" t="s">
        <v>4725</v>
      </c>
    </row>
    <row r="22" spans="1:3" x14ac:dyDescent="0.2">
      <c r="A22" t="s">
        <v>220</v>
      </c>
      <c r="B22" t="s">
        <v>31</v>
      </c>
      <c r="C22" t="s">
        <v>4725</v>
      </c>
    </row>
    <row r="23" spans="1:3" hidden="1" x14ac:dyDescent="0.2">
      <c r="A23" t="s">
        <v>4767</v>
      </c>
      <c r="B23" t="s">
        <v>31</v>
      </c>
      <c r="C23" t="s">
        <v>4676</v>
      </c>
    </row>
    <row r="24" spans="1:3" x14ac:dyDescent="0.2">
      <c r="A24" t="s">
        <v>3612</v>
      </c>
      <c r="B24" t="s">
        <v>31</v>
      </c>
      <c r="C24" t="s">
        <v>4725</v>
      </c>
    </row>
    <row r="25" spans="1:3" hidden="1" x14ac:dyDescent="0.2">
      <c r="A25" t="s">
        <v>1744</v>
      </c>
      <c r="B25" t="s">
        <v>31</v>
      </c>
      <c r="C25" t="s">
        <v>23</v>
      </c>
    </row>
    <row r="26" spans="1:3" hidden="1" x14ac:dyDescent="0.2">
      <c r="A26" t="s">
        <v>236</v>
      </c>
      <c r="B26" t="s">
        <v>31</v>
      </c>
      <c r="C26" t="s">
        <v>23</v>
      </c>
    </row>
    <row r="27" spans="1:3" hidden="1" x14ac:dyDescent="0.2">
      <c r="A27" t="s">
        <v>5622</v>
      </c>
      <c r="B27" t="s">
        <v>31</v>
      </c>
      <c r="C27" t="s">
        <v>23</v>
      </c>
    </row>
    <row r="28" spans="1:3" hidden="1" x14ac:dyDescent="0.2">
      <c r="A28" t="s">
        <v>5959</v>
      </c>
      <c r="B28" t="s">
        <v>31</v>
      </c>
      <c r="C28" t="s">
        <v>23</v>
      </c>
    </row>
    <row r="29" spans="1:3" hidden="1" x14ac:dyDescent="0.2">
      <c r="A29" t="s">
        <v>42</v>
      </c>
      <c r="B29" t="s">
        <v>31</v>
      </c>
      <c r="C29" t="s">
        <v>23</v>
      </c>
    </row>
    <row r="30" spans="1:3" hidden="1" x14ac:dyDescent="0.2">
      <c r="A30" t="s">
        <v>83</v>
      </c>
      <c r="B30" t="s">
        <v>31</v>
      </c>
      <c r="C30" t="s">
        <v>23</v>
      </c>
    </row>
    <row r="31" spans="1:3" hidden="1" x14ac:dyDescent="0.2">
      <c r="A31" t="s">
        <v>77</v>
      </c>
      <c r="B31" t="s">
        <v>31</v>
      </c>
      <c r="C31" t="s">
        <v>23</v>
      </c>
    </row>
    <row r="32" spans="1:3" hidden="1" x14ac:dyDescent="0.2">
      <c r="A32" t="s">
        <v>70</v>
      </c>
      <c r="B32" t="s">
        <v>31</v>
      </c>
      <c r="C32" t="s">
        <v>23</v>
      </c>
    </row>
    <row r="33" spans="1:3" hidden="1" x14ac:dyDescent="0.2">
      <c r="A33" t="s">
        <v>42</v>
      </c>
      <c r="B33" t="s">
        <v>31</v>
      </c>
      <c r="C33" t="s">
        <v>1291</v>
      </c>
    </row>
    <row r="34" spans="1:3" hidden="1" x14ac:dyDescent="0.2">
      <c r="A34" t="s">
        <v>77</v>
      </c>
      <c r="B34" t="s">
        <v>31</v>
      </c>
      <c r="C34" t="s">
        <v>1291</v>
      </c>
    </row>
    <row r="35" spans="1:3" hidden="1" x14ac:dyDescent="0.2">
      <c r="A35" t="s">
        <v>5622</v>
      </c>
      <c r="B35" t="s">
        <v>31</v>
      </c>
      <c r="C35" t="s">
        <v>1291</v>
      </c>
    </row>
    <row r="36" spans="1:3" hidden="1" x14ac:dyDescent="0.2">
      <c r="A36" t="s">
        <v>5959</v>
      </c>
      <c r="B36" t="s">
        <v>31</v>
      </c>
      <c r="C36" t="s">
        <v>1291</v>
      </c>
    </row>
    <row r="37" spans="1:3" hidden="1" x14ac:dyDescent="0.2">
      <c r="A37" t="s">
        <v>70</v>
      </c>
      <c r="B37" t="s">
        <v>31</v>
      </c>
      <c r="C37" t="s">
        <v>1291</v>
      </c>
    </row>
    <row r="38" spans="1:3" hidden="1" x14ac:dyDescent="0.2">
      <c r="A38" t="s">
        <v>236</v>
      </c>
      <c r="B38" t="s">
        <v>31</v>
      </c>
      <c r="C38" t="s">
        <v>1291</v>
      </c>
    </row>
    <row r="39" spans="1:3" hidden="1" x14ac:dyDescent="0.2">
      <c r="A39" t="s">
        <v>1308</v>
      </c>
      <c r="B39" t="s">
        <v>31</v>
      </c>
      <c r="C39" t="s">
        <v>1291</v>
      </c>
    </row>
    <row r="40" spans="1:3" hidden="1" x14ac:dyDescent="0.2">
      <c r="A40" t="s">
        <v>5959</v>
      </c>
      <c r="B40" t="s">
        <v>31</v>
      </c>
      <c r="C40" t="s">
        <v>1844</v>
      </c>
    </row>
    <row r="41" spans="1:3" hidden="1" x14ac:dyDescent="0.2">
      <c r="A41" t="s">
        <v>42</v>
      </c>
      <c r="B41" t="s">
        <v>31</v>
      </c>
      <c r="C41" t="s">
        <v>1844</v>
      </c>
    </row>
    <row r="42" spans="1:3" hidden="1" x14ac:dyDescent="0.2">
      <c r="A42" t="s">
        <v>77</v>
      </c>
      <c r="B42" t="s">
        <v>31</v>
      </c>
      <c r="C42" t="s">
        <v>1844</v>
      </c>
    </row>
    <row r="43" spans="1:3" hidden="1" x14ac:dyDescent="0.2">
      <c r="A43" t="s">
        <v>70</v>
      </c>
      <c r="B43" t="s">
        <v>31</v>
      </c>
      <c r="C43" t="s">
        <v>1844</v>
      </c>
    </row>
    <row r="44" spans="1:3" hidden="1" x14ac:dyDescent="0.2">
      <c r="A44" t="s">
        <v>2085</v>
      </c>
      <c r="B44" t="s">
        <v>31</v>
      </c>
      <c r="C44" t="s">
        <v>1844</v>
      </c>
    </row>
    <row r="45" spans="1:3" hidden="1" x14ac:dyDescent="0.2">
      <c r="A45" t="s">
        <v>5622</v>
      </c>
      <c r="B45" t="s">
        <v>31</v>
      </c>
      <c r="C45" t="s">
        <v>1844</v>
      </c>
    </row>
    <row r="46" spans="1:3" hidden="1" x14ac:dyDescent="0.2">
      <c r="A46" t="s">
        <v>220</v>
      </c>
      <c r="B46" t="s">
        <v>31</v>
      </c>
      <c r="C46" t="s">
        <v>1844</v>
      </c>
    </row>
    <row r="47" spans="1:3" hidden="1" x14ac:dyDescent="0.2">
      <c r="A47" t="s">
        <v>236</v>
      </c>
      <c r="B47" t="s">
        <v>31</v>
      </c>
      <c r="C47" t="s">
        <v>1844</v>
      </c>
    </row>
    <row r="48" spans="1:3" hidden="1" x14ac:dyDescent="0.2">
      <c r="A48" t="s">
        <v>2176</v>
      </c>
      <c r="B48" t="s">
        <v>31</v>
      </c>
      <c r="C48" t="s">
        <v>1844</v>
      </c>
    </row>
    <row r="49" spans="1:3" hidden="1" x14ac:dyDescent="0.2">
      <c r="A49" t="s">
        <v>4152</v>
      </c>
      <c r="B49" t="s">
        <v>31</v>
      </c>
      <c r="C49" t="s">
        <v>1844</v>
      </c>
    </row>
    <row r="50" spans="1:3" hidden="1" x14ac:dyDescent="0.2">
      <c r="A50" t="s">
        <v>70</v>
      </c>
      <c r="B50" t="s">
        <v>31</v>
      </c>
      <c r="C50" t="s">
        <v>2512</v>
      </c>
    </row>
    <row r="51" spans="1:3" hidden="1" x14ac:dyDescent="0.2">
      <c r="A51" t="s">
        <v>220</v>
      </c>
      <c r="B51" t="s">
        <v>31</v>
      </c>
      <c r="C51" t="s">
        <v>2512</v>
      </c>
    </row>
    <row r="52" spans="1:3" hidden="1" x14ac:dyDescent="0.2">
      <c r="A52" t="s">
        <v>5622</v>
      </c>
      <c r="B52" t="s">
        <v>31</v>
      </c>
      <c r="C52" t="s">
        <v>2512</v>
      </c>
    </row>
    <row r="53" spans="1:3" hidden="1" x14ac:dyDescent="0.2">
      <c r="A53" t="s">
        <v>220</v>
      </c>
      <c r="B53" t="s">
        <v>31</v>
      </c>
      <c r="C53" t="s">
        <v>2512</v>
      </c>
    </row>
    <row r="54" spans="1:3" hidden="1" x14ac:dyDescent="0.2">
      <c r="A54" t="s">
        <v>1342</v>
      </c>
      <c r="B54" t="s">
        <v>31</v>
      </c>
      <c r="C54" t="s">
        <v>2512</v>
      </c>
    </row>
    <row r="55" spans="1:3" hidden="1" x14ac:dyDescent="0.2">
      <c r="A55" t="s">
        <v>4152</v>
      </c>
      <c r="B55" t="s">
        <v>31</v>
      </c>
      <c r="C55" t="s">
        <v>3526</v>
      </c>
    </row>
    <row r="56" spans="1:3" hidden="1" x14ac:dyDescent="0.2">
      <c r="A56" t="s">
        <v>2085</v>
      </c>
      <c r="B56" t="s">
        <v>31</v>
      </c>
      <c r="C56" t="s">
        <v>3526</v>
      </c>
    </row>
    <row r="57" spans="1:3" hidden="1" x14ac:dyDescent="0.2">
      <c r="A57" t="s">
        <v>3598</v>
      </c>
      <c r="B57" t="s">
        <v>31</v>
      </c>
      <c r="C57" t="s">
        <v>3526</v>
      </c>
    </row>
    <row r="58" spans="1:3" hidden="1" x14ac:dyDescent="0.2">
      <c r="A58" t="s">
        <v>220</v>
      </c>
      <c r="B58" t="s">
        <v>31</v>
      </c>
      <c r="C58" t="s">
        <v>3526</v>
      </c>
    </row>
    <row r="59" spans="1:3" hidden="1" x14ac:dyDescent="0.2">
      <c r="A59" t="s">
        <v>2176</v>
      </c>
      <c r="B59" t="s">
        <v>31</v>
      </c>
      <c r="C59" t="s">
        <v>3526</v>
      </c>
    </row>
    <row r="60" spans="1:3" hidden="1" x14ac:dyDescent="0.2">
      <c r="A60" t="s">
        <v>950</v>
      </c>
      <c r="B60" t="s">
        <v>31</v>
      </c>
      <c r="C60" t="s">
        <v>3526</v>
      </c>
    </row>
    <row r="61" spans="1:3" hidden="1" x14ac:dyDescent="0.2">
      <c r="A61" t="s">
        <v>1000</v>
      </c>
      <c r="B61" t="s">
        <v>31</v>
      </c>
      <c r="C61" t="s">
        <v>3526</v>
      </c>
    </row>
    <row r="62" spans="1:3" hidden="1" x14ac:dyDescent="0.2">
      <c r="A62" t="s">
        <v>3612</v>
      </c>
      <c r="B62" t="s">
        <v>31</v>
      </c>
      <c r="C62" t="s">
        <v>3526</v>
      </c>
    </row>
    <row r="63" spans="1:3" hidden="1" x14ac:dyDescent="0.2">
      <c r="A63" t="s">
        <v>42</v>
      </c>
      <c r="B63" t="s">
        <v>31</v>
      </c>
      <c r="C63" t="s">
        <v>3526</v>
      </c>
    </row>
    <row r="64" spans="1:3" hidden="1" x14ac:dyDescent="0.2">
      <c r="A64" t="s">
        <v>77</v>
      </c>
      <c r="B64" t="s">
        <v>31</v>
      </c>
      <c r="C64" t="s">
        <v>3526</v>
      </c>
    </row>
    <row r="65" spans="1:3" hidden="1" x14ac:dyDescent="0.2">
      <c r="A65" t="s">
        <v>70</v>
      </c>
      <c r="B65" t="s">
        <v>31</v>
      </c>
      <c r="C65" t="s">
        <v>3526</v>
      </c>
    </row>
    <row r="66" spans="1:3" hidden="1" x14ac:dyDescent="0.2">
      <c r="A66" t="s">
        <v>4767</v>
      </c>
      <c r="B66" t="s">
        <v>31</v>
      </c>
      <c r="C66" t="s">
        <v>3526</v>
      </c>
    </row>
    <row r="67" spans="1:3" hidden="1" x14ac:dyDescent="0.2">
      <c r="A67" t="s">
        <v>4240</v>
      </c>
      <c r="B67" t="s">
        <v>3528</v>
      </c>
      <c r="C67" t="s">
        <v>3526</v>
      </c>
    </row>
    <row r="68" spans="1:3" hidden="1" x14ac:dyDescent="0.2">
      <c r="A68" t="s">
        <v>1853</v>
      </c>
      <c r="B68" t="s">
        <v>3528</v>
      </c>
      <c r="C68" t="s">
        <v>3526</v>
      </c>
    </row>
    <row r="69" spans="1:3" x14ac:dyDescent="0.2">
      <c r="A69" t="s">
        <v>2176</v>
      </c>
      <c r="B69" t="s">
        <v>3529</v>
      </c>
      <c r="C69" t="s">
        <v>4725</v>
      </c>
    </row>
    <row r="70" spans="1:3" hidden="1" x14ac:dyDescent="0.2">
      <c r="A70" t="s">
        <v>96</v>
      </c>
      <c r="B70" t="s">
        <v>3529</v>
      </c>
      <c r="C70" t="s">
        <v>4676</v>
      </c>
    </row>
    <row r="71" spans="1:3" x14ac:dyDescent="0.2">
      <c r="A71" t="s">
        <v>481</v>
      </c>
      <c r="B71" t="s">
        <v>3529</v>
      </c>
      <c r="C71" t="s">
        <v>4725</v>
      </c>
    </row>
    <row r="72" spans="1:3" hidden="1" x14ac:dyDescent="0.2">
      <c r="A72" t="s">
        <v>481</v>
      </c>
      <c r="B72" t="s">
        <v>3529</v>
      </c>
      <c r="C72" t="s">
        <v>4676</v>
      </c>
    </row>
    <row r="73" spans="1:3" x14ac:dyDescent="0.2">
      <c r="A73" t="s">
        <v>96</v>
      </c>
      <c r="B73" t="s">
        <v>3529</v>
      </c>
      <c r="C73" t="s">
        <v>4725</v>
      </c>
    </row>
    <row r="74" spans="1:3" hidden="1" x14ac:dyDescent="0.2">
      <c r="A74" t="s">
        <v>1342</v>
      </c>
      <c r="B74" t="s">
        <v>3529</v>
      </c>
      <c r="C74" t="s">
        <v>4676</v>
      </c>
    </row>
    <row r="75" spans="1:3" x14ac:dyDescent="0.2">
      <c r="A75" t="s">
        <v>1342</v>
      </c>
      <c r="B75" t="s">
        <v>3529</v>
      </c>
      <c r="C75" t="s">
        <v>4725</v>
      </c>
    </row>
    <row r="76" spans="1:3" hidden="1" x14ac:dyDescent="0.2">
      <c r="A76" t="s">
        <v>5666</v>
      </c>
      <c r="B76" t="s">
        <v>3529</v>
      </c>
      <c r="C76" t="s">
        <v>4676</v>
      </c>
    </row>
    <row r="77" spans="1:3" x14ac:dyDescent="0.2">
      <c r="A77" t="s">
        <v>5666</v>
      </c>
      <c r="B77" t="s">
        <v>3529</v>
      </c>
      <c r="C77" t="s">
        <v>4725</v>
      </c>
    </row>
    <row r="78" spans="1:3" x14ac:dyDescent="0.2">
      <c r="A78" t="s">
        <v>6105</v>
      </c>
      <c r="B78" t="s">
        <v>3529</v>
      </c>
      <c r="C78" t="s">
        <v>4725</v>
      </c>
    </row>
    <row r="79" spans="1:3" x14ac:dyDescent="0.2">
      <c r="A79" t="s">
        <v>6354</v>
      </c>
      <c r="B79" t="s">
        <v>3529</v>
      </c>
      <c r="C79" t="s">
        <v>4725</v>
      </c>
    </row>
    <row r="80" spans="1:3" hidden="1" x14ac:dyDescent="0.2">
      <c r="A80" t="s">
        <v>6354</v>
      </c>
      <c r="B80" t="s">
        <v>3529</v>
      </c>
      <c r="C80" t="s">
        <v>4676</v>
      </c>
    </row>
    <row r="81" spans="1:3" hidden="1" x14ac:dyDescent="0.2">
      <c r="A81" t="s">
        <v>6105</v>
      </c>
      <c r="B81" t="s">
        <v>3529</v>
      </c>
      <c r="C81" t="s">
        <v>4676</v>
      </c>
    </row>
    <row r="82" spans="1:3" x14ac:dyDescent="0.2">
      <c r="A82" t="s">
        <v>3757</v>
      </c>
      <c r="B82" t="s">
        <v>3529</v>
      </c>
      <c r="C82" t="s">
        <v>4725</v>
      </c>
    </row>
    <row r="83" spans="1:3" hidden="1" x14ac:dyDescent="0.2">
      <c r="A83" t="s">
        <v>3757</v>
      </c>
      <c r="B83" t="s">
        <v>3529</v>
      </c>
      <c r="C83" t="s">
        <v>4676</v>
      </c>
    </row>
    <row r="84" spans="1:3" hidden="1" x14ac:dyDescent="0.2">
      <c r="A84" t="s">
        <v>7107</v>
      </c>
      <c r="B84" t="s">
        <v>3529</v>
      </c>
      <c r="C84" t="s">
        <v>4676</v>
      </c>
    </row>
    <row r="85" spans="1:3" x14ac:dyDescent="0.2">
      <c r="A85" t="s">
        <v>7107</v>
      </c>
      <c r="B85" t="s">
        <v>3529</v>
      </c>
      <c r="C85" t="s">
        <v>4725</v>
      </c>
    </row>
    <row r="86" spans="1:3" hidden="1" x14ac:dyDescent="0.2">
      <c r="A86" t="s">
        <v>7117</v>
      </c>
      <c r="B86" t="s">
        <v>3529</v>
      </c>
      <c r="C86" t="s">
        <v>4676</v>
      </c>
    </row>
    <row r="87" spans="1:3" x14ac:dyDescent="0.2">
      <c r="A87" t="s">
        <v>7117</v>
      </c>
      <c r="B87" t="s">
        <v>3529</v>
      </c>
      <c r="C87" t="s">
        <v>4725</v>
      </c>
    </row>
    <row r="88" spans="1:3" hidden="1" x14ac:dyDescent="0.2">
      <c r="A88" t="s">
        <v>7126</v>
      </c>
      <c r="B88" t="s">
        <v>3529</v>
      </c>
      <c r="C88" t="s">
        <v>4676</v>
      </c>
    </row>
    <row r="89" spans="1:3" x14ac:dyDescent="0.2">
      <c r="A89" t="s">
        <v>7126</v>
      </c>
      <c r="B89" t="s">
        <v>3529</v>
      </c>
      <c r="C89" t="s">
        <v>4725</v>
      </c>
    </row>
    <row r="90" spans="1:3" hidden="1" x14ac:dyDescent="0.2">
      <c r="A90" t="s">
        <v>7107</v>
      </c>
      <c r="B90" t="s">
        <v>3529</v>
      </c>
      <c r="C90" t="s">
        <v>4676</v>
      </c>
    </row>
    <row r="91" spans="1:3" x14ac:dyDescent="0.2">
      <c r="A91" t="s">
        <v>7107</v>
      </c>
      <c r="B91" t="s">
        <v>3529</v>
      </c>
      <c r="C91" t="s">
        <v>4725</v>
      </c>
    </row>
    <row r="92" spans="1:3" hidden="1" x14ac:dyDescent="0.2">
      <c r="A92" t="s">
        <v>6745</v>
      </c>
      <c r="B92" t="s">
        <v>3529</v>
      </c>
      <c r="C92" t="s">
        <v>4676</v>
      </c>
    </row>
    <row r="93" spans="1:3" x14ac:dyDescent="0.2">
      <c r="A93" t="s">
        <v>6745</v>
      </c>
      <c r="B93" t="s">
        <v>3529</v>
      </c>
      <c r="C93" t="s">
        <v>4725</v>
      </c>
    </row>
    <row r="94" spans="1:3" hidden="1" x14ac:dyDescent="0.2">
      <c r="A94" t="s">
        <v>195</v>
      </c>
      <c r="B94" t="s">
        <v>3529</v>
      </c>
      <c r="C94" t="s">
        <v>23</v>
      </c>
    </row>
    <row r="95" spans="1:3" hidden="1" x14ac:dyDescent="0.2">
      <c r="A95" t="s">
        <v>77</v>
      </c>
      <c r="B95" t="s">
        <v>3529</v>
      </c>
      <c r="C95" t="s">
        <v>1291</v>
      </c>
    </row>
    <row r="96" spans="1:3" hidden="1" x14ac:dyDescent="0.2">
      <c r="A96" t="s">
        <v>195</v>
      </c>
      <c r="B96" t="s">
        <v>3529</v>
      </c>
      <c r="C96" t="s">
        <v>1291</v>
      </c>
    </row>
    <row r="97" spans="1:3" hidden="1" x14ac:dyDescent="0.2">
      <c r="A97" t="s">
        <v>112</v>
      </c>
      <c r="B97" t="s">
        <v>3529</v>
      </c>
      <c r="C97" t="s">
        <v>1291</v>
      </c>
    </row>
    <row r="98" spans="1:3" hidden="1" x14ac:dyDescent="0.2">
      <c r="A98" t="s">
        <v>112</v>
      </c>
      <c r="B98" t="s">
        <v>3529</v>
      </c>
      <c r="C98" t="s">
        <v>1291</v>
      </c>
    </row>
    <row r="99" spans="1:3" hidden="1" x14ac:dyDescent="0.2">
      <c r="A99" t="s">
        <v>77</v>
      </c>
      <c r="B99" t="s">
        <v>3529</v>
      </c>
      <c r="C99" t="s">
        <v>1844</v>
      </c>
    </row>
    <row r="100" spans="1:3" hidden="1" x14ac:dyDescent="0.2">
      <c r="A100" t="s">
        <v>195</v>
      </c>
      <c r="B100" t="s">
        <v>3529</v>
      </c>
      <c r="C100" t="s">
        <v>1844</v>
      </c>
    </row>
    <row r="101" spans="1:3" hidden="1" x14ac:dyDescent="0.2">
      <c r="A101" t="s">
        <v>112</v>
      </c>
      <c r="B101" t="s">
        <v>3529</v>
      </c>
      <c r="C101" t="s">
        <v>1844</v>
      </c>
    </row>
    <row r="102" spans="1:3" hidden="1" x14ac:dyDescent="0.2">
      <c r="A102" t="s">
        <v>112</v>
      </c>
      <c r="B102" t="s">
        <v>3529</v>
      </c>
      <c r="C102" t="s">
        <v>1844</v>
      </c>
    </row>
    <row r="103" spans="1:3" hidden="1" x14ac:dyDescent="0.2">
      <c r="A103" t="s">
        <v>77</v>
      </c>
      <c r="B103" t="s">
        <v>3529</v>
      </c>
      <c r="C103" t="s">
        <v>2512</v>
      </c>
    </row>
    <row r="104" spans="1:3" hidden="1" x14ac:dyDescent="0.2">
      <c r="A104" t="s">
        <v>195</v>
      </c>
      <c r="B104" t="s">
        <v>3529</v>
      </c>
      <c r="C104" t="s">
        <v>2512</v>
      </c>
    </row>
    <row r="105" spans="1:3" hidden="1" x14ac:dyDescent="0.2">
      <c r="A105" t="s">
        <v>112</v>
      </c>
      <c r="B105" t="s">
        <v>3529</v>
      </c>
      <c r="C105" t="s">
        <v>2512</v>
      </c>
    </row>
    <row r="106" spans="1:3" hidden="1" x14ac:dyDescent="0.2">
      <c r="A106" t="s">
        <v>112</v>
      </c>
      <c r="B106" t="s">
        <v>3529</v>
      </c>
      <c r="C106" t="s">
        <v>2512</v>
      </c>
    </row>
    <row r="107" spans="1:3" hidden="1" x14ac:dyDescent="0.2">
      <c r="A107" t="s">
        <v>548</v>
      </c>
      <c r="B107" t="s">
        <v>3529</v>
      </c>
      <c r="C107" t="s">
        <v>2512</v>
      </c>
    </row>
    <row r="108" spans="1:3" hidden="1" x14ac:dyDescent="0.2">
      <c r="A108" t="s">
        <v>112</v>
      </c>
      <c r="B108" t="s">
        <v>3529</v>
      </c>
      <c r="C108" t="s">
        <v>3526</v>
      </c>
    </row>
    <row r="109" spans="1:3" x14ac:dyDescent="0.2">
      <c r="A109" t="s">
        <v>6206</v>
      </c>
      <c r="B109" t="s">
        <v>2543</v>
      </c>
      <c r="C109" t="s">
        <v>4725</v>
      </c>
    </row>
    <row r="110" spans="1:3" hidden="1" x14ac:dyDescent="0.2">
      <c r="A110" t="s">
        <v>6206</v>
      </c>
      <c r="B110" t="s">
        <v>2543</v>
      </c>
      <c r="C110" t="s">
        <v>4676</v>
      </c>
    </row>
    <row r="111" spans="1:3" hidden="1" x14ac:dyDescent="0.2">
      <c r="A111" t="s">
        <v>6824</v>
      </c>
      <c r="B111" t="s">
        <v>2543</v>
      </c>
      <c r="C111" t="s">
        <v>4676</v>
      </c>
    </row>
    <row r="112" spans="1:3" x14ac:dyDescent="0.2">
      <c r="A112" t="s">
        <v>6824</v>
      </c>
      <c r="B112" t="s">
        <v>2543</v>
      </c>
      <c r="C112" t="s">
        <v>4725</v>
      </c>
    </row>
    <row r="113" spans="1:3" hidden="1" x14ac:dyDescent="0.2">
      <c r="A113" t="s">
        <v>2544</v>
      </c>
      <c r="B113" t="s">
        <v>2543</v>
      </c>
      <c r="C113" t="s">
        <v>4676</v>
      </c>
    </row>
    <row r="114" spans="1:3" x14ac:dyDescent="0.2">
      <c r="A114" t="s">
        <v>2544</v>
      </c>
      <c r="B114" t="s">
        <v>2543</v>
      </c>
      <c r="C114" t="s">
        <v>4725</v>
      </c>
    </row>
    <row r="115" spans="1:3" hidden="1" x14ac:dyDescent="0.2">
      <c r="A115" t="s">
        <v>1265</v>
      </c>
      <c r="B115" t="s">
        <v>2543</v>
      </c>
      <c r="C115" t="s">
        <v>23</v>
      </c>
    </row>
    <row r="116" spans="1:3" hidden="1" x14ac:dyDescent="0.2">
      <c r="A116" t="s">
        <v>1265</v>
      </c>
      <c r="B116" t="s">
        <v>2543</v>
      </c>
      <c r="C116" t="s">
        <v>1291</v>
      </c>
    </row>
    <row r="117" spans="1:3" hidden="1" x14ac:dyDescent="0.2">
      <c r="A117" t="s">
        <v>1265</v>
      </c>
      <c r="B117" t="s">
        <v>2543</v>
      </c>
      <c r="C117" t="s">
        <v>1844</v>
      </c>
    </row>
    <row r="118" spans="1:3" hidden="1" x14ac:dyDescent="0.2">
      <c r="A118" t="s">
        <v>2536</v>
      </c>
      <c r="B118" t="s">
        <v>2543</v>
      </c>
      <c r="C118" t="s">
        <v>2512</v>
      </c>
    </row>
    <row r="119" spans="1:3" hidden="1" x14ac:dyDescent="0.2">
      <c r="A119" t="s">
        <v>1265</v>
      </c>
      <c r="B119" t="s">
        <v>2543</v>
      </c>
      <c r="C119" t="s">
        <v>2512</v>
      </c>
    </row>
    <row r="120" spans="1:3" hidden="1" x14ac:dyDescent="0.2">
      <c r="A120" t="s">
        <v>252</v>
      </c>
      <c r="B120" t="s">
        <v>2543</v>
      </c>
      <c r="C120" t="s">
        <v>2512</v>
      </c>
    </row>
    <row r="121" spans="1:3" hidden="1" x14ac:dyDescent="0.2">
      <c r="A121" t="s">
        <v>2544</v>
      </c>
      <c r="B121" t="s">
        <v>2543</v>
      </c>
      <c r="C121" t="s">
        <v>2512</v>
      </c>
    </row>
    <row r="122" spans="1:3" hidden="1" x14ac:dyDescent="0.2">
      <c r="A122" t="s">
        <v>247</v>
      </c>
      <c r="B122" t="s">
        <v>2543</v>
      </c>
      <c r="C122" t="s">
        <v>2512</v>
      </c>
    </row>
    <row r="123" spans="1:3" hidden="1" x14ac:dyDescent="0.2">
      <c r="A123" t="s">
        <v>252</v>
      </c>
      <c r="B123" t="s">
        <v>2543</v>
      </c>
      <c r="C123" t="s">
        <v>3526</v>
      </c>
    </row>
    <row r="124" spans="1:3" hidden="1" x14ac:dyDescent="0.2">
      <c r="A124" t="s">
        <v>2536</v>
      </c>
      <c r="B124" t="s">
        <v>2543</v>
      </c>
      <c r="C124" t="s">
        <v>3526</v>
      </c>
    </row>
    <row r="125" spans="1:3" hidden="1" x14ac:dyDescent="0.2">
      <c r="A125" t="s">
        <v>96</v>
      </c>
      <c r="B125" t="s">
        <v>88</v>
      </c>
      <c r="C125" t="s">
        <v>23</v>
      </c>
    </row>
    <row r="126" spans="1:3" hidden="1" x14ac:dyDescent="0.2">
      <c r="A126" t="s">
        <v>91</v>
      </c>
      <c r="B126" t="s">
        <v>88</v>
      </c>
      <c r="C126" t="s">
        <v>23</v>
      </c>
    </row>
    <row r="127" spans="1:3" hidden="1" x14ac:dyDescent="0.2">
      <c r="A127" t="s">
        <v>142</v>
      </c>
      <c r="B127" t="s">
        <v>88</v>
      </c>
      <c r="C127" t="s">
        <v>1291</v>
      </c>
    </row>
    <row r="128" spans="1:3" hidden="1" x14ac:dyDescent="0.2">
      <c r="A128" t="s">
        <v>566</v>
      </c>
      <c r="B128" t="s">
        <v>88</v>
      </c>
      <c r="C128" t="s">
        <v>1291</v>
      </c>
    </row>
    <row r="129" spans="1:3" hidden="1" x14ac:dyDescent="0.2">
      <c r="A129" t="s">
        <v>96</v>
      </c>
      <c r="B129" t="s">
        <v>88</v>
      </c>
      <c r="C129" t="s">
        <v>1291</v>
      </c>
    </row>
    <row r="130" spans="1:3" hidden="1" x14ac:dyDescent="0.2">
      <c r="A130" t="s">
        <v>142</v>
      </c>
      <c r="B130" t="s">
        <v>88</v>
      </c>
      <c r="C130" t="s">
        <v>1844</v>
      </c>
    </row>
    <row r="131" spans="1:3" hidden="1" x14ac:dyDescent="0.2">
      <c r="A131" t="s">
        <v>2830</v>
      </c>
      <c r="B131" t="s">
        <v>88</v>
      </c>
      <c r="C131" t="s">
        <v>1844</v>
      </c>
    </row>
    <row r="132" spans="1:3" hidden="1" x14ac:dyDescent="0.2">
      <c r="A132" t="s">
        <v>566</v>
      </c>
      <c r="B132" t="s">
        <v>88</v>
      </c>
      <c r="C132" t="s">
        <v>1844</v>
      </c>
    </row>
    <row r="133" spans="1:3" hidden="1" x14ac:dyDescent="0.2">
      <c r="A133" t="s">
        <v>2830</v>
      </c>
      <c r="B133" t="s">
        <v>88</v>
      </c>
      <c r="C133" t="s">
        <v>2512</v>
      </c>
    </row>
    <row r="134" spans="1:3" hidden="1" x14ac:dyDescent="0.2">
      <c r="A134" t="s">
        <v>566</v>
      </c>
      <c r="B134" t="s">
        <v>88</v>
      </c>
      <c r="C134" t="s">
        <v>2512</v>
      </c>
    </row>
    <row r="135" spans="1:3" hidden="1" x14ac:dyDescent="0.2">
      <c r="A135" t="s">
        <v>2830</v>
      </c>
      <c r="B135" t="s">
        <v>88</v>
      </c>
      <c r="C135" t="s">
        <v>3526</v>
      </c>
    </row>
    <row r="136" spans="1:3" hidden="1" x14ac:dyDescent="0.2">
      <c r="A136" t="s">
        <v>3066</v>
      </c>
      <c r="B136" t="s">
        <v>6526</v>
      </c>
      <c r="C136" t="s">
        <v>4676</v>
      </c>
    </row>
    <row r="137" spans="1:3" x14ac:dyDescent="0.2">
      <c r="A137" t="s">
        <v>3066</v>
      </c>
      <c r="B137" t="s">
        <v>6526</v>
      </c>
      <c r="C137" t="s">
        <v>4725</v>
      </c>
    </row>
    <row r="138" spans="1:3" hidden="1" x14ac:dyDescent="0.2">
      <c r="A138" t="s">
        <v>3053</v>
      </c>
      <c r="B138" t="s">
        <v>6526</v>
      </c>
      <c r="C138" t="s">
        <v>2512</v>
      </c>
    </row>
    <row r="139" spans="1:3" x14ac:dyDescent="0.2">
      <c r="A139" t="s">
        <v>77</v>
      </c>
      <c r="B139" t="s">
        <v>3507</v>
      </c>
      <c r="C139" t="s">
        <v>4725</v>
      </c>
    </row>
    <row r="140" spans="1:3" x14ac:dyDescent="0.2">
      <c r="A140" t="s">
        <v>77</v>
      </c>
      <c r="B140" t="s">
        <v>3507</v>
      </c>
      <c r="C140" t="s">
        <v>4725</v>
      </c>
    </row>
    <row r="141" spans="1:3" hidden="1" x14ac:dyDescent="0.2">
      <c r="A141" t="s">
        <v>96</v>
      </c>
      <c r="B141" t="s">
        <v>3507</v>
      </c>
      <c r="C141" t="s">
        <v>4676</v>
      </c>
    </row>
    <row r="142" spans="1:3" x14ac:dyDescent="0.2">
      <c r="A142" t="s">
        <v>96</v>
      </c>
      <c r="B142" t="s">
        <v>3507</v>
      </c>
      <c r="C142" t="s">
        <v>4725</v>
      </c>
    </row>
    <row r="143" spans="1:3" hidden="1" x14ac:dyDescent="0.2">
      <c r="A143" t="s">
        <v>3943</v>
      </c>
      <c r="B143" t="s">
        <v>3507</v>
      </c>
      <c r="C143" t="s">
        <v>4676</v>
      </c>
    </row>
    <row r="144" spans="1:3" x14ac:dyDescent="0.2">
      <c r="A144" t="s">
        <v>3943</v>
      </c>
      <c r="B144" t="s">
        <v>3507</v>
      </c>
      <c r="C144" t="s">
        <v>4725</v>
      </c>
    </row>
    <row r="145" spans="1:3" hidden="1" x14ac:dyDescent="0.2">
      <c r="A145" t="s">
        <v>5666</v>
      </c>
      <c r="B145" t="s">
        <v>3507</v>
      </c>
      <c r="C145" t="s">
        <v>4676</v>
      </c>
    </row>
    <row r="146" spans="1:3" x14ac:dyDescent="0.2">
      <c r="A146" t="s">
        <v>5666</v>
      </c>
      <c r="B146" t="s">
        <v>3507</v>
      </c>
      <c r="C146" t="s">
        <v>4725</v>
      </c>
    </row>
    <row r="147" spans="1:3" hidden="1" x14ac:dyDescent="0.2">
      <c r="A147" t="s">
        <v>2662</v>
      </c>
      <c r="B147" t="s">
        <v>3507</v>
      </c>
      <c r="C147" t="s">
        <v>4676</v>
      </c>
    </row>
    <row r="148" spans="1:3" x14ac:dyDescent="0.2">
      <c r="A148" t="s">
        <v>2662</v>
      </c>
      <c r="B148" t="s">
        <v>3507</v>
      </c>
      <c r="C148" t="s">
        <v>4725</v>
      </c>
    </row>
    <row r="149" spans="1:3" x14ac:dyDescent="0.2">
      <c r="A149" t="s">
        <v>459</v>
      </c>
      <c r="B149" t="s">
        <v>3507</v>
      </c>
      <c r="C149" t="s">
        <v>4725</v>
      </c>
    </row>
    <row r="150" spans="1:3" hidden="1" x14ac:dyDescent="0.2">
      <c r="A150" t="s">
        <v>77</v>
      </c>
      <c r="B150" t="s">
        <v>3507</v>
      </c>
      <c r="C150" t="s">
        <v>23</v>
      </c>
    </row>
    <row r="151" spans="1:3" hidden="1" x14ac:dyDescent="0.2">
      <c r="A151" t="s">
        <v>77</v>
      </c>
      <c r="B151" t="s">
        <v>3507</v>
      </c>
      <c r="C151" t="s">
        <v>1291</v>
      </c>
    </row>
    <row r="152" spans="1:3" hidden="1" x14ac:dyDescent="0.2">
      <c r="A152" t="s">
        <v>77</v>
      </c>
      <c r="B152" t="s">
        <v>3507</v>
      </c>
      <c r="C152" t="s">
        <v>1844</v>
      </c>
    </row>
    <row r="153" spans="1:3" hidden="1" x14ac:dyDescent="0.2">
      <c r="A153" t="s">
        <v>77</v>
      </c>
      <c r="B153" t="s">
        <v>3507</v>
      </c>
      <c r="C153" t="s">
        <v>2512</v>
      </c>
    </row>
    <row r="154" spans="1:3" hidden="1" x14ac:dyDescent="0.2">
      <c r="A154" t="s">
        <v>157</v>
      </c>
      <c r="B154" t="s">
        <v>3507</v>
      </c>
      <c r="C154" t="s">
        <v>2512</v>
      </c>
    </row>
    <row r="155" spans="1:3" hidden="1" x14ac:dyDescent="0.2">
      <c r="A155" t="s">
        <v>77</v>
      </c>
      <c r="B155" t="s">
        <v>3507</v>
      </c>
      <c r="C155" t="s">
        <v>3526</v>
      </c>
    </row>
    <row r="156" spans="1:3" hidden="1" x14ac:dyDescent="0.2">
      <c r="A156" t="s">
        <v>157</v>
      </c>
      <c r="B156" t="s">
        <v>3507</v>
      </c>
      <c r="C156" t="s">
        <v>3526</v>
      </c>
    </row>
    <row r="157" spans="1:3" hidden="1" x14ac:dyDescent="0.2">
      <c r="A157" t="s">
        <v>104</v>
      </c>
      <c r="B157" t="s">
        <v>101</v>
      </c>
      <c r="C157" t="s">
        <v>23</v>
      </c>
    </row>
    <row r="158" spans="1:3" hidden="1" x14ac:dyDescent="0.2">
      <c r="A158" t="s">
        <v>1047</v>
      </c>
      <c r="B158" t="s">
        <v>101</v>
      </c>
      <c r="C158" t="s">
        <v>1291</v>
      </c>
    </row>
    <row r="159" spans="1:3" hidden="1" x14ac:dyDescent="0.2">
      <c r="A159" t="s">
        <v>1580</v>
      </c>
      <c r="B159" t="s">
        <v>101</v>
      </c>
      <c r="C159" t="s">
        <v>1291</v>
      </c>
    </row>
    <row r="160" spans="1:3" hidden="1" x14ac:dyDescent="0.2">
      <c r="A160" t="s">
        <v>8196</v>
      </c>
      <c r="B160" t="s">
        <v>101</v>
      </c>
      <c r="C160" t="s">
        <v>1844</v>
      </c>
    </row>
    <row r="161" spans="1:3" hidden="1" x14ac:dyDescent="0.2">
      <c r="A161" t="s">
        <v>3549</v>
      </c>
      <c r="B161" t="s">
        <v>101</v>
      </c>
      <c r="C161" t="s">
        <v>1844</v>
      </c>
    </row>
    <row r="162" spans="1:3" hidden="1" x14ac:dyDescent="0.2">
      <c r="A162" t="s">
        <v>96</v>
      </c>
      <c r="B162" t="s">
        <v>101</v>
      </c>
      <c r="C162" t="s">
        <v>1844</v>
      </c>
    </row>
    <row r="163" spans="1:3" hidden="1" x14ac:dyDescent="0.2">
      <c r="A163" t="s">
        <v>104</v>
      </c>
      <c r="B163" t="s">
        <v>101</v>
      </c>
      <c r="C163" t="s">
        <v>1844</v>
      </c>
    </row>
    <row r="164" spans="1:3" hidden="1" x14ac:dyDescent="0.2">
      <c r="A164" t="s">
        <v>1819</v>
      </c>
      <c r="B164" t="s">
        <v>101</v>
      </c>
      <c r="C164" t="s">
        <v>1844</v>
      </c>
    </row>
    <row r="165" spans="1:3" hidden="1" x14ac:dyDescent="0.2">
      <c r="A165" t="s">
        <v>2562</v>
      </c>
      <c r="B165" t="s">
        <v>101</v>
      </c>
      <c r="C165" t="s">
        <v>2512</v>
      </c>
    </row>
    <row r="166" spans="1:3" hidden="1" x14ac:dyDescent="0.2">
      <c r="A166" t="s">
        <v>2558</v>
      </c>
      <c r="B166" t="s">
        <v>101</v>
      </c>
      <c r="C166" t="s">
        <v>2512</v>
      </c>
    </row>
    <row r="167" spans="1:3" hidden="1" x14ac:dyDescent="0.2">
      <c r="A167" t="s">
        <v>3549</v>
      </c>
      <c r="B167" t="s">
        <v>101</v>
      </c>
      <c r="C167" t="s">
        <v>2512</v>
      </c>
    </row>
    <row r="168" spans="1:3" hidden="1" x14ac:dyDescent="0.2">
      <c r="A168" t="s">
        <v>3549</v>
      </c>
      <c r="B168" t="s">
        <v>101</v>
      </c>
      <c r="C168" t="s">
        <v>3526</v>
      </c>
    </row>
    <row r="169" spans="1:3" hidden="1" x14ac:dyDescent="0.2">
      <c r="A169" t="s">
        <v>5657</v>
      </c>
      <c r="B169" t="s">
        <v>5653</v>
      </c>
      <c r="C169" t="s">
        <v>4676</v>
      </c>
    </row>
    <row r="170" spans="1:3" hidden="1" x14ac:dyDescent="0.2">
      <c r="A170" t="s">
        <v>5664</v>
      </c>
      <c r="B170" t="s">
        <v>5653</v>
      </c>
      <c r="C170" t="s">
        <v>4676</v>
      </c>
    </row>
    <row r="171" spans="1:3" hidden="1" x14ac:dyDescent="0.2">
      <c r="A171" t="s">
        <v>5672</v>
      </c>
      <c r="B171" t="s">
        <v>5653</v>
      </c>
      <c r="C171" t="s">
        <v>4676</v>
      </c>
    </row>
    <row r="172" spans="1:3" hidden="1" x14ac:dyDescent="0.2">
      <c r="A172" t="s">
        <v>5672</v>
      </c>
      <c r="B172" t="s">
        <v>5653</v>
      </c>
      <c r="C172" t="s">
        <v>4676</v>
      </c>
    </row>
    <row r="173" spans="1:3" hidden="1" x14ac:dyDescent="0.2">
      <c r="A173" t="s">
        <v>6184</v>
      </c>
      <c r="B173" t="s">
        <v>5653</v>
      </c>
      <c r="C173" t="s">
        <v>4676</v>
      </c>
    </row>
    <row r="174" spans="1:3" x14ac:dyDescent="0.2">
      <c r="A174" t="s">
        <v>6184</v>
      </c>
      <c r="B174" t="s">
        <v>5653</v>
      </c>
      <c r="C174" t="s">
        <v>4725</v>
      </c>
    </row>
    <row r="175" spans="1:3" x14ac:dyDescent="0.2">
      <c r="A175" t="s">
        <v>6272</v>
      </c>
      <c r="B175" t="s">
        <v>5653</v>
      </c>
      <c r="C175" t="s">
        <v>4725</v>
      </c>
    </row>
    <row r="176" spans="1:3" x14ac:dyDescent="0.2">
      <c r="A176" t="s">
        <v>6369</v>
      </c>
      <c r="B176" t="s">
        <v>5653</v>
      </c>
      <c r="C176" t="s">
        <v>4725</v>
      </c>
    </row>
    <row r="177" spans="1:3" hidden="1" x14ac:dyDescent="0.2">
      <c r="A177" t="s">
        <v>6369</v>
      </c>
      <c r="B177" t="s">
        <v>5653</v>
      </c>
      <c r="C177" t="s">
        <v>4676</v>
      </c>
    </row>
    <row r="178" spans="1:3" hidden="1" x14ac:dyDescent="0.2">
      <c r="A178" t="s">
        <v>6745</v>
      </c>
      <c r="B178" t="s">
        <v>5653</v>
      </c>
      <c r="C178" t="s">
        <v>4676</v>
      </c>
    </row>
    <row r="179" spans="1:3" x14ac:dyDescent="0.2">
      <c r="A179" t="s">
        <v>6745</v>
      </c>
      <c r="B179" t="s">
        <v>5653</v>
      </c>
      <c r="C179" t="s">
        <v>4725</v>
      </c>
    </row>
    <row r="180" spans="1:3" x14ac:dyDescent="0.2">
      <c r="A180" t="s">
        <v>6699</v>
      </c>
      <c r="B180" t="s">
        <v>3530</v>
      </c>
      <c r="C180" t="s">
        <v>4725</v>
      </c>
    </row>
    <row r="181" spans="1:3" x14ac:dyDescent="0.2">
      <c r="A181" t="s">
        <v>4152</v>
      </c>
      <c r="B181" t="s">
        <v>3530</v>
      </c>
      <c r="C181" t="s">
        <v>4725</v>
      </c>
    </row>
    <row r="182" spans="1:3" x14ac:dyDescent="0.2">
      <c r="A182" t="s">
        <v>112</v>
      </c>
      <c r="B182" t="s">
        <v>3530</v>
      </c>
      <c r="C182" t="s">
        <v>4725</v>
      </c>
    </row>
    <row r="183" spans="1:3" hidden="1" x14ac:dyDescent="0.2">
      <c r="A183" t="s">
        <v>112</v>
      </c>
      <c r="B183" t="s">
        <v>3530</v>
      </c>
      <c r="C183" t="s">
        <v>4676</v>
      </c>
    </row>
    <row r="184" spans="1:3" x14ac:dyDescent="0.2">
      <c r="A184" t="s">
        <v>142</v>
      </c>
      <c r="B184" t="s">
        <v>3530</v>
      </c>
      <c r="C184" t="s">
        <v>4725</v>
      </c>
    </row>
    <row r="185" spans="1:3" hidden="1" x14ac:dyDescent="0.2">
      <c r="A185" t="s">
        <v>2578</v>
      </c>
      <c r="B185" t="s">
        <v>3530</v>
      </c>
      <c r="C185" t="s">
        <v>4676</v>
      </c>
    </row>
    <row r="186" spans="1:3" x14ac:dyDescent="0.2">
      <c r="A186" t="s">
        <v>2578</v>
      </c>
      <c r="B186" t="s">
        <v>3530</v>
      </c>
      <c r="C186" t="s">
        <v>4725</v>
      </c>
    </row>
    <row r="187" spans="1:3" hidden="1" x14ac:dyDescent="0.2">
      <c r="A187" t="s">
        <v>195</v>
      </c>
      <c r="B187" t="s">
        <v>3530</v>
      </c>
      <c r="C187" t="s">
        <v>4676</v>
      </c>
    </row>
    <row r="188" spans="1:3" x14ac:dyDescent="0.2">
      <c r="A188" t="s">
        <v>195</v>
      </c>
      <c r="B188" t="s">
        <v>3530</v>
      </c>
      <c r="C188" t="s">
        <v>4725</v>
      </c>
    </row>
    <row r="189" spans="1:3" hidden="1" x14ac:dyDescent="0.2">
      <c r="A189" t="s">
        <v>112</v>
      </c>
      <c r="B189" t="s">
        <v>3530</v>
      </c>
      <c r="C189" t="s">
        <v>23</v>
      </c>
    </row>
    <row r="190" spans="1:3" hidden="1" x14ac:dyDescent="0.2">
      <c r="A190" t="s">
        <v>195</v>
      </c>
      <c r="B190" t="s">
        <v>3530</v>
      </c>
      <c r="C190" t="s">
        <v>23</v>
      </c>
    </row>
    <row r="191" spans="1:3" hidden="1" x14ac:dyDescent="0.2">
      <c r="A191" t="s">
        <v>548</v>
      </c>
      <c r="B191" t="s">
        <v>3530</v>
      </c>
      <c r="C191" t="s">
        <v>23</v>
      </c>
    </row>
    <row r="192" spans="1:3" hidden="1" x14ac:dyDescent="0.2">
      <c r="A192" t="s">
        <v>112</v>
      </c>
      <c r="B192" t="s">
        <v>3530</v>
      </c>
      <c r="C192" t="s">
        <v>1291</v>
      </c>
    </row>
    <row r="193" spans="1:3" hidden="1" x14ac:dyDescent="0.2">
      <c r="A193" t="s">
        <v>142</v>
      </c>
      <c r="B193" t="s">
        <v>3530</v>
      </c>
      <c r="C193" t="s">
        <v>1291</v>
      </c>
    </row>
    <row r="194" spans="1:3" hidden="1" x14ac:dyDescent="0.2">
      <c r="A194" t="s">
        <v>112</v>
      </c>
      <c r="B194" t="s">
        <v>3530</v>
      </c>
      <c r="C194" t="s">
        <v>1291</v>
      </c>
    </row>
    <row r="195" spans="1:3" hidden="1" x14ac:dyDescent="0.2">
      <c r="A195" t="s">
        <v>195</v>
      </c>
      <c r="B195" t="s">
        <v>3530</v>
      </c>
      <c r="C195" t="s">
        <v>1291</v>
      </c>
    </row>
    <row r="196" spans="1:3" hidden="1" x14ac:dyDescent="0.2">
      <c r="A196" t="s">
        <v>548</v>
      </c>
      <c r="B196" t="s">
        <v>3530</v>
      </c>
      <c r="C196" t="s">
        <v>1291</v>
      </c>
    </row>
    <row r="197" spans="1:3" hidden="1" x14ac:dyDescent="0.2">
      <c r="A197" t="s">
        <v>142</v>
      </c>
      <c r="B197" t="s">
        <v>3530</v>
      </c>
      <c r="C197" t="s">
        <v>1844</v>
      </c>
    </row>
    <row r="198" spans="1:3" hidden="1" x14ac:dyDescent="0.2">
      <c r="A198" t="s">
        <v>3158</v>
      </c>
      <c r="B198" t="s">
        <v>3530</v>
      </c>
      <c r="C198" t="s">
        <v>1844</v>
      </c>
    </row>
    <row r="199" spans="1:3" hidden="1" x14ac:dyDescent="0.2">
      <c r="A199" t="s">
        <v>112</v>
      </c>
      <c r="B199" t="s">
        <v>3530</v>
      </c>
      <c r="C199" t="s">
        <v>1844</v>
      </c>
    </row>
    <row r="200" spans="1:3" hidden="1" x14ac:dyDescent="0.2">
      <c r="A200" t="s">
        <v>112</v>
      </c>
      <c r="B200" t="s">
        <v>3530</v>
      </c>
      <c r="C200" t="s">
        <v>1844</v>
      </c>
    </row>
    <row r="201" spans="1:3" hidden="1" x14ac:dyDescent="0.2">
      <c r="A201" t="s">
        <v>3551</v>
      </c>
      <c r="B201" t="s">
        <v>3530</v>
      </c>
      <c r="C201" t="s">
        <v>1844</v>
      </c>
    </row>
    <row r="202" spans="1:3" hidden="1" x14ac:dyDescent="0.2">
      <c r="A202" t="s">
        <v>1853</v>
      </c>
      <c r="B202" t="s">
        <v>3530</v>
      </c>
      <c r="C202" t="s">
        <v>1844</v>
      </c>
    </row>
    <row r="203" spans="1:3" hidden="1" x14ac:dyDescent="0.2">
      <c r="A203" t="s">
        <v>3886</v>
      </c>
      <c r="B203" t="s">
        <v>3530</v>
      </c>
      <c r="C203" t="s">
        <v>1844</v>
      </c>
    </row>
    <row r="204" spans="1:3" hidden="1" x14ac:dyDescent="0.2">
      <c r="A204" t="s">
        <v>195</v>
      </c>
      <c r="B204" t="s">
        <v>3530</v>
      </c>
      <c r="C204" t="s">
        <v>1844</v>
      </c>
    </row>
    <row r="205" spans="1:3" hidden="1" x14ac:dyDescent="0.2">
      <c r="A205" t="s">
        <v>548</v>
      </c>
      <c r="B205" t="s">
        <v>3530</v>
      </c>
      <c r="C205" t="s">
        <v>1844</v>
      </c>
    </row>
    <row r="206" spans="1:3" hidden="1" x14ac:dyDescent="0.2">
      <c r="A206" t="s">
        <v>77</v>
      </c>
      <c r="B206" t="s">
        <v>3530</v>
      </c>
      <c r="C206" t="s">
        <v>2512</v>
      </c>
    </row>
    <row r="207" spans="1:3" hidden="1" x14ac:dyDescent="0.2">
      <c r="A207" t="s">
        <v>2578</v>
      </c>
      <c r="B207" t="s">
        <v>3530</v>
      </c>
      <c r="C207" t="s">
        <v>2512</v>
      </c>
    </row>
    <row r="208" spans="1:3" hidden="1" x14ac:dyDescent="0.2">
      <c r="A208" t="s">
        <v>195</v>
      </c>
      <c r="B208" t="s">
        <v>3530</v>
      </c>
      <c r="C208" t="s">
        <v>2512</v>
      </c>
    </row>
    <row r="209" spans="1:3" hidden="1" x14ac:dyDescent="0.2">
      <c r="A209" t="s">
        <v>142</v>
      </c>
      <c r="B209" t="s">
        <v>3530</v>
      </c>
      <c r="C209" t="s">
        <v>2512</v>
      </c>
    </row>
    <row r="210" spans="1:3" hidden="1" x14ac:dyDescent="0.2">
      <c r="A210" t="s">
        <v>112</v>
      </c>
      <c r="B210" t="s">
        <v>3530</v>
      </c>
      <c r="C210" t="s">
        <v>2512</v>
      </c>
    </row>
    <row r="211" spans="1:3" hidden="1" x14ac:dyDescent="0.2">
      <c r="A211" t="s">
        <v>548</v>
      </c>
      <c r="B211" t="s">
        <v>3530</v>
      </c>
      <c r="C211" t="s">
        <v>2512</v>
      </c>
    </row>
    <row r="212" spans="1:3" hidden="1" x14ac:dyDescent="0.2">
      <c r="A212" t="s">
        <v>3639</v>
      </c>
      <c r="B212" t="s">
        <v>3530</v>
      </c>
      <c r="C212" t="s">
        <v>3526</v>
      </c>
    </row>
    <row r="213" spans="1:3" hidden="1" x14ac:dyDescent="0.2">
      <c r="A213" t="s">
        <v>8222</v>
      </c>
      <c r="B213" t="s">
        <v>3530</v>
      </c>
      <c r="C213" t="s">
        <v>3526</v>
      </c>
    </row>
    <row r="214" spans="1:3" hidden="1" x14ac:dyDescent="0.2">
      <c r="A214" t="s">
        <v>77</v>
      </c>
      <c r="B214" t="s">
        <v>3530</v>
      </c>
      <c r="C214" t="s">
        <v>3526</v>
      </c>
    </row>
    <row r="215" spans="1:3" hidden="1" x14ac:dyDescent="0.2">
      <c r="A215" t="s">
        <v>1853</v>
      </c>
      <c r="B215" t="s">
        <v>3530</v>
      </c>
      <c r="C215" t="s">
        <v>3526</v>
      </c>
    </row>
    <row r="216" spans="1:3" hidden="1" x14ac:dyDescent="0.2">
      <c r="A216" t="s">
        <v>3886</v>
      </c>
      <c r="B216" t="s">
        <v>3530</v>
      </c>
      <c r="C216" t="s">
        <v>3526</v>
      </c>
    </row>
    <row r="217" spans="1:3" hidden="1" x14ac:dyDescent="0.2">
      <c r="A217" t="s">
        <v>42</v>
      </c>
      <c r="B217" t="s">
        <v>3530</v>
      </c>
      <c r="C217" t="s">
        <v>3526</v>
      </c>
    </row>
    <row r="218" spans="1:3" hidden="1" x14ac:dyDescent="0.2">
      <c r="A218" t="s">
        <v>2578</v>
      </c>
      <c r="B218" t="s">
        <v>3530</v>
      </c>
      <c r="C218" t="s">
        <v>3526</v>
      </c>
    </row>
    <row r="219" spans="1:3" hidden="1" x14ac:dyDescent="0.2">
      <c r="A219" t="s">
        <v>112</v>
      </c>
      <c r="B219" t="s">
        <v>3530</v>
      </c>
      <c r="C219" t="s">
        <v>3526</v>
      </c>
    </row>
    <row r="220" spans="1:3" hidden="1" x14ac:dyDescent="0.2">
      <c r="A220" t="s">
        <v>548</v>
      </c>
      <c r="B220" t="s">
        <v>3530</v>
      </c>
      <c r="C220" t="s">
        <v>3526</v>
      </c>
    </row>
    <row r="221" spans="1:3" x14ac:dyDescent="0.2">
      <c r="A221" t="s">
        <v>5065</v>
      </c>
      <c r="B221" t="s">
        <v>118</v>
      </c>
      <c r="C221" t="s">
        <v>4725</v>
      </c>
    </row>
    <row r="222" spans="1:3" x14ac:dyDescent="0.2">
      <c r="A222" t="s">
        <v>1342</v>
      </c>
      <c r="B222" t="s">
        <v>118</v>
      </c>
      <c r="C222" t="s">
        <v>4725</v>
      </c>
    </row>
    <row r="223" spans="1:3" hidden="1" x14ac:dyDescent="0.2">
      <c r="A223" t="s">
        <v>1342</v>
      </c>
      <c r="B223" t="s">
        <v>118</v>
      </c>
      <c r="C223" t="s">
        <v>4676</v>
      </c>
    </row>
    <row r="224" spans="1:3" hidden="1" x14ac:dyDescent="0.2">
      <c r="A224" t="s">
        <v>120</v>
      </c>
      <c r="B224" t="s">
        <v>118</v>
      </c>
      <c r="C224" t="s">
        <v>23</v>
      </c>
    </row>
    <row r="225" spans="1:3" hidden="1" x14ac:dyDescent="0.2">
      <c r="A225" t="s">
        <v>5710</v>
      </c>
      <c r="B225" t="s">
        <v>118</v>
      </c>
      <c r="C225" t="s">
        <v>23</v>
      </c>
    </row>
    <row r="226" spans="1:3" hidden="1" x14ac:dyDescent="0.2">
      <c r="A226" t="s">
        <v>127</v>
      </c>
      <c r="B226" t="s">
        <v>118</v>
      </c>
      <c r="C226" t="s">
        <v>23</v>
      </c>
    </row>
    <row r="227" spans="1:3" hidden="1" x14ac:dyDescent="0.2">
      <c r="A227" t="s">
        <v>142</v>
      </c>
      <c r="B227" t="s">
        <v>118</v>
      </c>
      <c r="C227" t="s">
        <v>23</v>
      </c>
    </row>
    <row r="228" spans="1:3" hidden="1" x14ac:dyDescent="0.2">
      <c r="A228" t="s">
        <v>157</v>
      </c>
      <c r="B228" t="s">
        <v>118</v>
      </c>
      <c r="C228" t="s">
        <v>23</v>
      </c>
    </row>
    <row r="229" spans="1:3" hidden="1" x14ac:dyDescent="0.2">
      <c r="A229" t="s">
        <v>1744</v>
      </c>
      <c r="B229" t="s">
        <v>118</v>
      </c>
      <c r="C229" t="s">
        <v>23</v>
      </c>
    </row>
    <row r="230" spans="1:3" hidden="1" x14ac:dyDescent="0.2">
      <c r="A230" t="s">
        <v>236</v>
      </c>
      <c r="B230" t="s">
        <v>118</v>
      </c>
      <c r="C230" t="s">
        <v>23</v>
      </c>
    </row>
    <row r="231" spans="1:3" hidden="1" x14ac:dyDescent="0.2">
      <c r="A231" t="s">
        <v>294</v>
      </c>
      <c r="B231" t="s">
        <v>118</v>
      </c>
      <c r="C231" t="s">
        <v>1291</v>
      </c>
    </row>
    <row r="232" spans="1:3" hidden="1" x14ac:dyDescent="0.2">
      <c r="A232" t="s">
        <v>1443</v>
      </c>
      <c r="B232" t="s">
        <v>118</v>
      </c>
      <c r="C232" t="s">
        <v>1291</v>
      </c>
    </row>
    <row r="233" spans="1:3" hidden="1" x14ac:dyDescent="0.2">
      <c r="A233" t="s">
        <v>294</v>
      </c>
      <c r="B233" t="s">
        <v>118</v>
      </c>
      <c r="C233" t="s">
        <v>1844</v>
      </c>
    </row>
    <row r="234" spans="1:3" hidden="1" x14ac:dyDescent="0.2">
      <c r="A234" t="s">
        <v>142</v>
      </c>
      <c r="B234" t="s">
        <v>118</v>
      </c>
      <c r="C234" t="s">
        <v>2512</v>
      </c>
    </row>
    <row r="235" spans="1:3" hidden="1" x14ac:dyDescent="0.2">
      <c r="A235" t="s">
        <v>5065</v>
      </c>
      <c r="B235" t="s">
        <v>118</v>
      </c>
      <c r="C235" t="s">
        <v>3526</v>
      </c>
    </row>
    <row r="236" spans="1:3" x14ac:dyDescent="0.2">
      <c r="A236" t="s">
        <v>294</v>
      </c>
      <c r="B236" t="s">
        <v>292</v>
      </c>
      <c r="C236" t="s">
        <v>4725</v>
      </c>
    </row>
    <row r="237" spans="1:3" hidden="1" x14ac:dyDescent="0.2">
      <c r="A237" t="s">
        <v>294</v>
      </c>
      <c r="B237" t="s">
        <v>292</v>
      </c>
      <c r="C237" t="s">
        <v>4676</v>
      </c>
    </row>
    <row r="238" spans="1:3" x14ac:dyDescent="0.2">
      <c r="A238" t="s">
        <v>2830</v>
      </c>
      <c r="B238" t="s">
        <v>292</v>
      </c>
      <c r="C238" t="s">
        <v>4725</v>
      </c>
    </row>
    <row r="239" spans="1:3" hidden="1" x14ac:dyDescent="0.2">
      <c r="A239" t="s">
        <v>236</v>
      </c>
      <c r="B239" t="s">
        <v>292</v>
      </c>
      <c r="C239" t="s">
        <v>4676</v>
      </c>
    </row>
    <row r="240" spans="1:3" x14ac:dyDescent="0.2">
      <c r="A240" t="s">
        <v>236</v>
      </c>
      <c r="B240" t="s">
        <v>292</v>
      </c>
      <c r="C240" t="s">
        <v>4725</v>
      </c>
    </row>
    <row r="241" spans="1:3" hidden="1" x14ac:dyDescent="0.2">
      <c r="A241" t="s">
        <v>236</v>
      </c>
      <c r="B241" t="s">
        <v>292</v>
      </c>
      <c r="C241" t="s">
        <v>4676</v>
      </c>
    </row>
    <row r="242" spans="1:3" x14ac:dyDescent="0.2">
      <c r="A242" t="s">
        <v>1828</v>
      </c>
      <c r="B242" t="s">
        <v>292</v>
      </c>
      <c r="C242" t="s">
        <v>4725</v>
      </c>
    </row>
    <row r="243" spans="1:3" hidden="1" x14ac:dyDescent="0.2">
      <c r="A243" t="s">
        <v>1828</v>
      </c>
      <c r="B243" t="s">
        <v>292</v>
      </c>
      <c r="C243" t="s">
        <v>4676</v>
      </c>
    </row>
    <row r="244" spans="1:3" hidden="1" x14ac:dyDescent="0.2">
      <c r="A244" t="s">
        <v>2662</v>
      </c>
      <c r="B244" t="s">
        <v>292</v>
      </c>
      <c r="C244" t="s">
        <v>4676</v>
      </c>
    </row>
    <row r="245" spans="1:3" hidden="1" x14ac:dyDescent="0.2">
      <c r="A245" t="s">
        <v>267</v>
      </c>
      <c r="B245" t="s">
        <v>292</v>
      </c>
      <c r="C245" t="s">
        <v>4676</v>
      </c>
    </row>
    <row r="246" spans="1:3" x14ac:dyDescent="0.2">
      <c r="A246" t="s">
        <v>267</v>
      </c>
      <c r="B246" t="s">
        <v>292</v>
      </c>
      <c r="C246" t="s">
        <v>4725</v>
      </c>
    </row>
    <row r="247" spans="1:3" hidden="1" x14ac:dyDescent="0.2">
      <c r="A247" t="s">
        <v>112</v>
      </c>
      <c r="B247" t="s">
        <v>292</v>
      </c>
      <c r="C247" t="s">
        <v>4676</v>
      </c>
    </row>
    <row r="248" spans="1:3" hidden="1" x14ac:dyDescent="0.2">
      <c r="A248" t="s">
        <v>227</v>
      </c>
      <c r="B248" t="s">
        <v>292</v>
      </c>
      <c r="C248" t="s">
        <v>4676</v>
      </c>
    </row>
    <row r="249" spans="1:3" x14ac:dyDescent="0.2">
      <c r="A249" t="s">
        <v>227</v>
      </c>
      <c r="B249" t="s">
        <v>292</v>
      </c>
      <c r="C249" t="s">
        <v>4725</v>
      </c>
    </row>
    <row r="250" spans="1:3" x14ac:dyDescent="0.2">
      <c r="A250" t="s">
        <v>2662</v>
      </c>
      <c r="B250" t="s">
        <v>292</v>
      </c>
      <c r="C250" t="s">
        <v>4725</v>
      </c>
    </row>
    <row r="251" spans="1:3" x14ac:dyDescent="0.2">
      <c r="A251" t="s">
        <v>112</v>
      </c>
      <c r="B251" t="s">
        <v>292</v>
      </c>
      <c r="C251" t="s">
        <v>4725</v>
      </c>
    </row>
    <row r="252" spans="1:3" hidden="1" x14ac:dyDescent="0.2">
      <c r="A252" t="s">
        <v>77</v>
      </c>
      <c r="B252" t="s">
        <v>292</v>
      </c>
      <c r="C252" t="s">
        <v>23</v>
      </c>
    </row>
    <row r="253" spans="1:3" hidden="1" x14ac:dyDescent="0.2">
      <c r="A253" t="s">
        <v>2662</v>
      </c>
      <c r="B253" t="s">
        <v>292</v>
      </c>
      <c r="C253" t="s">
        <v>23</v>
      </c>
    </row>
    <row r="254" spans="1:3" hidden="1" x14ac:dyDescent="0.2">
      <c r="A254" t="s">
        <v>294</v>
      </c>
      <c r="B254" t="s">
        <v>292</v>
      </c>
      <c r="C254" t="s">
        <v>23</v>
      </c>
    </row>
    <row r="255" spans="1:3" hidden="1" x14ac:dyDescent="0.2">
      <c r="A255" t="s">
        <v>2830</v>
      </c>
      <c r="B255" t="s">
        <v>292</v>
      </c>
      <c r="C255" t="s">
        <v>23</v>
      </c>
    </row>
    <row r="256" spans="1:3" hidden="1" x14ac:dyDescent="0.2">
      <c r="A256" t="s">
        <v>157</v>
      </c>
      <c r="B256" t="s">
        <v>292</v>
      </c>
      <c r="C256" t="s">
        <v>23</v>
      </c>
    </row>
    <row r="257" spans="1:3" hidden="1" x14ac:dyDescent="0.2">
      <c r="A257" t="s">
        <v>142</v>
      </c>
      <c r="B257" t="s">
        <v>292</v>
      </c>
      <c r="C257" t="s">
        <v>23</v>
      </c>
    </row>
    <row r="258" spans="1:3" hidden="1" x14ac:dyDescent="0.2">
      <c r="A258" t="s">
        <v>348</v>
      </c>
      <c r="B258" t="s">
        <v>292</v>
      </c>
      <c r="C258" t="s">
        <v>23</v>
      </c>
    </row>
    <row r="259" spans="1:3" hidden="1" x14ac:dyDescent="0.2">
      <c r="A259" t="s">
        <v>1828</v>
      </c>
      <c r="B259" t="s">
        <v>292</v>
      </c>
      <c r="C259" t="s">
        <v>23</v>
      </c>
    </row>
    <row r="260" spans="1:3" hidden="1" x14ac:dyDescent="0.2">
      <c r="A260" t="s">
        <v>112</v>
      </c>
      <c r="B260" t="s">
        <v>292</v>
      </c>
      <c r="C260" t="s">
        <v>23</v>
      </c>
    </row>
    <row r="261" spans="1:3" hidden="1" x14ac:dyDescent="0.2">
      <c r="A261" t="s">
        <v>267</v>
      </c>
      <c r="B261" t="s">
        <v>292</v>
      </c>
      <c r="C261" t="s">
        <v>23</v>
      </c>
    </row>
    <row r="262" spans="1:3" hidden="1" x14ac:dyDescent="0.2">
      <c r="A262" t="s">
        <v>236</v>
      </c>
      <c r="B262" t="s">
        <v>292</v>
      </c>
      <c r="C262" t="s">
        <v>23</v>
      </c>
    </row>
    <row r="263" spans="1:3" hidden="1" x14ac:dyDescent="0.2">
      <c r="A263" t="s">
        <v>6246</v>
      </c>
      <c r="B263" t="s">
        <v>292</v>
      </c>
      <c r="C263" t="s">
        <v>23</v>
      </c>
    </row>
    <row r="264" spans="1:3" hidden="1" x14ac:dyDescent="0.2">
      <c r="A264" t="s">
        <v>308</v>
      </c>
      <c r="B264" t="s">
        <v>292</v>
      </c>
      <c r="C264" t="s">
        <v>23</v>
      </c>
    </row>
    <row r="265" spans="1:3" hidden="1" x14ac:dyDescent="0.2">
      <c r="A265" t="s">
        <v>6246</v>
      </c>
      <c r="B265" t="s">
        <v>292</v>
      </c>
      <c r="C265" t="s">
        <v>1291</v>
      </c>
    </row>
    <row r="266" spans="1:3" hidden="1" x14ac:dyDescent="0.2">
      <c r="A266" t="s">
        <v>236</v>
      </c>
      <c r="B266" t="s">
        <v>292</v>
      </c>
      <c r="C266" t="s">
        <v>1291</v>
      </c>
    </row>
    <row r="267" spans="1:3" hidden="1" x14ac:dyDescent="0.2">
      <c r="A267" t="s">
        <v>308</v>
      </c>
      <c r="B267" t="s">
        <v>292</v>
      </c>
      <c r="C267" t="s">
        <v>1291</v>
      </c>
    </row>
    <row r="268" spans="1:3" hidden="1" x14ac:dyDescent="0.2">
      <c r="A268" t="s">
        <v>267</v>
      </c>
      <c r="B268" t="s">
        <v>292</v>
      </c>
      <c r="C268" t="s">
        <v>1291</v>
      </c>
    </row>
    <row r="269" spans="1:3" hidden="1" x14ac:dyDescent="0.2">
      <c r="A269" t="s">
        <v>348</v>
      </c>
      <c r="B269" t="s">
        <v>292</v>
      </c>
      <c r="C269" t="s">
        <v>1291</v>
      </c>
    </row>
    <row r="270" spans="1:3" hidden="1" x14ac:dyDescent="0.2">
      <c r="A270" t="s">
        <v>112</v>
      </c>
      <c r="B270" t="s">
        <v>292</v>
      </c>
      <c r="C270" t="s">
        <v>1291</v>
      </c>
    </row>
    <row r="271" spans="1:3" hidden="1" x14ac:dyDescent="0.2">
      <c r="A271" t="s">
        <v>294</v>
      </c>
      <c r="B271" t="s">
        <v>292</v>
      </c>
      <c r="C271" t="s">
        <v>1291</v>
      </c>
    </row>
    <row r="272" spans="1:3" hidden="1" x14ac:dyDescent="0.2">
      <c r="A272" t="s">
        <v>2662</v>
      </c>
      <c r="B272" t="s">
        <v>292</v>
      </c>
      <c r="C272" t="s">
        <v>1291</v>
      </c>
    </row>
    <row r="273" spans="1:3" hidden="1" x14ac:dyDescent="0.2">
      <c r="A273" t="s">
        <v>77</v>
      </c>
      <c r="B273" t="s">
        <v>292</v>
      </c>
      <c r="C273" t="s">
        <v>1291</v>
      </c>
    </row>
    <row r="274" spans="1:3" hidden="1" x14ac:dyDescent="0.2">
      <c r="A274" t="s">
        <v>2253</v>
      </c>
      <c r="B274" t="s">
        <v>292</v>
      </c>
      <c r="C274" t="s">
        <v>1844</v>
      </c>
    </row>
    <row r="275" spans="1:3" hidden="1" x14ac:dyDescent="0.2">
      <c r="A275" t="s">
        <v>267</v>
      </c>
      <c r="B275" t="s">
        <v>292</v>
      </c>
      <c r="C275" t="s">
        <v>1844</v>
      </c>
    </row>
    <row r="276" spans="1:3" hidden="1" x14ac:dyDescent="0.2">
      <c r="A276" t="s">
        <v>348</v>
      </c>
      <c r="B276" t="s">
        <v>292</v>
      </c>
      <c r="C276" t="s">
        <v>1844</v>
      </c>
    </row>
    <row r="277" spans="1:3" hidden="1" x14ac:dyDescent="0.2">
      <c r="A277" t="s">
        <v>236</v>
      </c>
      <c r="B277" t="s">
        <v>292</v>
      </c>
      <c r="C277" t="s">
        <v>1844</v>
      </c>
    </row>
    <row r="278" spans="1:3" hidden="1" x14ac:dyDescent="0.2">
      <c r="A278" t="s">
        <v>308</v>
      </c>
      <c r="B278" t="s">
        <v>292</v>
      </c>
      <c r="C278" t="s">
        <v>1844</v>
      </c>
    </row>
    <row r="279" spans="1:3" hidden="1" x14ac:dyDescent="0.2">
      <c r="A279" t="s">
        <v>1819</v>
      </c>
      <c r="B279" t="s">
        <v>292</v>
      </c>
      <c r="C279" t="s">
        <v>1844</v>
      </c>
    </row>
    <row r="280" spans="1:3" hidden="1" x14ac:dyDescent="0.2">
      <c r="A280" t="s">
        <v>2830</v>
      </c>
      <c r="B280" t="s">
        <v>292</v>
      </c>
      <c r="C280" t="s">
        <v>1844</v>
      </c>
    </row>
    <row r="281" spans="1:3" hidden="1" x14ac:dyDescent="0.2">
      <c r="A281" t="s">
        <v>112</v>
      </c>
      <c r="B281" t="s">
        <v>292</v>
      </c>
      <c r="C281" t="s">
        <v>1844</v>
      </c>
    </row>
    <row r="282" spans="1:3" hidden="1" x14ac:dyDescent="0.2">
      <c r="A282" t="s">
        <v>77</v>
      </c>
      <c r="B282" t="s">
        <v>292</v>
      </c>
      <c r="C282" t="s">
        <v>1844</v>
      </c>
    </row>
    <row r="283" spans="1:3" hidden="1" x14ac:dyDescent="0.2">
      <c r="A283" t="s">
        <v>1853</v>
      </c>
      <c r="B283" t="s">
        <v>292</v>
      </c>
      <c r="C283" t="s">
        <v>1844</v>
      </c>
    </row>
    <row r="284" spans="1:3" hidden="1" x14ac:dyDescent="0.2">
      <c r="A284" t="s">
        <v>294</v>
      </c>
      <c r="B284" t="s">
        <v>292</v>
      </c>
      <c r="C284" t="s">
        <v>1844</v>
      </c>
    </row>
    <row r="285" spans="1:3" hidden="1" x14ac:dyDescent="0.2">
      <c r="A285" t="s">
        <v>112</v>
      </c>
      <c r="B285" t="s">
        <v>292</v>
      </c>
      <c r="C285" t="s">
        <v>1844</v>
      </c>
    </row>
    <row r="286" spans="1:3" hidden="1" x14ac:dyDescent="0.2">
      <c r="A286" t="s">
        <v>220</v>
      </c>
      <c r="B286" t="s">
        <v>292</v>
      </c>
      <c r="C286" t="s">
        <v>2512</v>
      </c>
    </row>
    <row r="287" spans="1:3" hidden="1" x14ac:dyDescent="0.2">
      <c r="A287" t="s">
        <v>294</v>
      </c>
      <c r="B287" t="s">
        <v>292</v>
      </c>
      <c r="C287" t="s">
        <v>2512</v>
      </c>
    </row>
    <row r="288" spans="1:3" hidden="1" x14ac:dyDescent="0.2">
      <c r="A288" t="s">
        <v>348</v>
      </c>
      <c r="B288" t="s">
        <v>292</v>
      </c>
      <c r="C288" t="s">
        <v>2512</v>
      </c>
    </row>
    <row r="289" spans="1:3" hidden="1" x14ac:dyDescent="0.2">
      <c r="A289" t="s">
        <v>267</v>
      </c>
      <c r="B289" t="s">
        <v>292</v>
      </c>
      <c r="C289" t="s">
        <v>2512</v>
      </c>
    </row>
    <row r="290" spans="1:3" hidden="1" x14ac:dyDescent="0.2">
      <c r="A290" t="s">
        <v>112</v>
      </c>
      <c r="B290" t="s">
        <v>292</v>
      </c>
      <c r="C290" t="s">
        <v>2512</v>
      </c>
    </row>
    <row r="291" spans="1:3" hidden="1" x14ac:dyDescent="0.2">
      <c r="A291" t="s">
        <v>236</v>
      </c>
      <c r="B291" t="s">
        <v>292</v>
      </c>
      <c r="C291" t="s">
        <v>2512</v>
      </c>
    </row>
    <row r="292" spans="1:3" hidden="1" x14ac:dyDescent="0.2">
      <c r="A292" t="s">
        <v>227</v>
      </c>
      <c r="B292" t="s">
        <v>292</v>
      </c>
      <c r="C292" t="s">
        <v>2512</v>
      </c>
    </row>
    <row r="293" spans="1:3" hidden="1" x14ac:dyDescent="0.2">
      <c r="A293" t="s">
        <v>308</v>
      </c>
      <c r="B293" t="s">
        <v>292</v>
      </c>
      <c r="C293" t="s">
        <v>2512</v>
      </c>
    </row>
    <row r="294" spans="1:3" hidden="1" x14ac:dyDescent="0.2">
      <c r="A294" t="s">
        <v>112</v>
      </c>
      <c r="B294" t="s">
        <v>292</v>
      </c>
      <c r="C294" t="s">
        <v>2512</v>
      </c>
    </row>
    <row r="295" spans="1:3" hidden="1" x14ac:dyDescent="0.2">
      <c r="A295" t="s">
        <v>157</v>
      </c>
      <c r="B295" t="s">
        <v>292</v>
      </c>
      <c r="C295" t="s">
        <v>2512</v>
      </c>
    </row>
    <row r="296" spans="1:3" hidden="1" x14ac:dyDescent="0.2">
      <c r="A296" t="s">
        <v>2830</v>
      </c>
      <c r="B296" t="s">
        <v>292</v>
      </c>
      <c r="C296" t="s">
        <v>2512</v>
      </c>
    </row>
    <row r="297" spans="1:3" hidden="1" x14ac:dyDescent="0.2">
      <c r="A297" t="s">
        <v>2662</v>
      </c>
      <c r="B297" t="s">
        <v>292</v>
      </c>
      <c r="C297" t="s">
        <v>2512</v>
      </c>
    </row>
    <row r="298" spans="1:3" hidden="1" x14ac:dyDescent="0.2">
      <c r="A298" t="s">
        <v>77</v>
      </c>
      <c r="B298" t="s">
        <v>292</v>
      </c>
      <c r="C298" t="s">
        <v>2512</v>
      </c>
    </row>
    <row r="299" spans="1:3" hidden="1" x14ac:dyDescent="0.2">
      <c r="A299" t="s">
        <v>112</v>
      </c>
      <c r="B299" t="s">
        <v>292</v>
      </c>
      <c r="C299" t="s">
        <v>2512</v>
      </c>
    </row>
    <row r="300" spans="1:3" hidden="1" x14ac:dyDescent="0.2">
      <c r="A300" t="s">
        <v>157</v>
      </c>
      <c r="B300" t="s">
        <v>292</v>
      </c>
      <c r="C300" t="s">
        <v>3526</v>
      </c>
    </row>
    <row r="301" spans="1:3" hidden="1" x14ac:dyDescent="0.2">
      <c r="A301" t="s">
        <v>294</v>
      </c>
      <c r="B301" t="s">
        <v>292</v>
      </c>
      <c r="C301" t="s">
        <v>3526</v>
      </c>
    </row>
    <row r="302" spans="1:3" hidden="1" x14ac:dyDescent="0.2">
      <c r="A302" t="s">
        <v>77</v>
      </c>
      <c r="B302" t="s">
        <v>292</v>
      </c>
      <c r="C302" t="s">
        <v>3526</v>
      </c>
    </row>
    <row r="303" spans="1:3" hidden="1" x14ac:dyDescent="0.2">
      <c r="A303" t="s">
        <v>1853</v>
      </c>
      <c r="B303" t="s">
        <v>292</v>
      </c>
      <c r="C303" t="s">
        <v>3526</v>
      </c>
    </row>
    <row r="304" spans="1:3" hidden="1" x14ac:dyDescent="0.2">
      <c r="A304" t="s">
        <v>348</v>
      </c>
      <c r="B304" t="s">
        <v>292</v>
      </c>
      <c r="C304" t="s">
        <v>3526</v>
      </c>
    </row>
    <row r="305" spans="1:3" hidden="1" x14ac:dyDescent="0.2">
      <c r="A305" t="s">
        <v>267</v>
      </c>
      <c r="B305" t="s">
        <v>292</v>
      </c>
      <c r="C305" t="s">
        <v>3526</v>
      </c>
    </row>
    <row r="306" spans="1:3" hidden="1" x14ac:dyDescent="0.2">
      <c r="A306" t="s">
        <v>112</v>
      </c>
      <c r="B306" t="s">
        <v>292</v>
      </c>
      <c r="C306" t="s">
        <v>3526</v>
      </c>
    </row>
    <row r="307" spans="1:3" hidden="1" x14ac:dyDescent="0.2">
      <c r="A307" t="s">
        <v>2830</v>
      </c>
      <c r="B307" t="s">
        <v>292</v>
      </c>
      <c r="C307" t="s">
        <v>3526</v>
      </c>
    </row>
    <row r="308" spans="1:3" hidden="1" x14ac:dyDescent="0.2">
      <c r="A308" t="s">
        <v>236</v>
      </c>
      <c r="B308" t="s">
        <v>292</v>
      </c>
      <c r="C308" t="s">
        <v>3526</v>
      </c>
    </row>
    <row r="309" spans="1:3" hidden="1" x14ac:dyDescent="0.2">
      <c r="A309" t="s">
        <v>227</v>
      </c>
      <c r="B309" t="s">
        <v>292</v>
      </c>
      <c r="C309" t="s">
        <v>3526</v>
      </c>
    </row>
    <row r="310" spans="1:3" hidden="1" x14ac:dyDescent="0.2">
      <c r="A310" t="s">
        <v>308</v>
      </c>
      <c r="B310" t="s">
        <v>292</v>
      </c>
      <c r="C310" t="s">
        <v>3526</v>
      </c>
    </row>
    <row r="311" spans="1:3" hidden="1" x14ac:dyDescent="0.2">
      <c r="A311" t="s">
        <v>142</v>
      </c>
      <c r="B311" t="s">
        <v>292</v>
      </c>
      <c r="C311" t="s">
        <v>3526</v>
      </c>
    </row>
    <row r="312" spans="1:3" hidden="1" x14ac:dyDescent="0.2">
      <c r="A312" t="s">
        <v>1828</v>
      </c>
      <c r="B312" t="s">
        <v>292</v>
      </c>
      <c r="C312" t="s">
        <v>3526</v>
      </c>
    </row>
    <row r="313" spans="1:3" hidden="1" x14ac:dyDescent="0.2">
      <c r="A313" t="s">
        <v>112</v>
      </c>
      <c r="B313" t="s">
        <v>292</v>
      </c>
      <c r="C313" t="s">
        <v>3526</v>
      </c>
    </row>
    <row r="314" spans="1:3" hidden="1" x14ac:dyDescent="0.2">
      <c r="A314" t="s">
        <v>157</v>
      </c>
      <c r="B314" t="s">
        <v>292</v>
      </c>
      <c r="C314" t="s">
        <v>3526</v>
      </c>
    </row>
    <row r="315" spans="1:3" hidden="1" x14ac:dyDescent="0.2">
      <c r="A315" t="s">
        <v>4517</v>
      </c>
      <c r="B315" t="s">
        <v>292</v>
      </c>
      <c r="C315" t="s">
        <v>3526</v>
      </c>
    </row>
    <row r="316" spans="1:3" hidden="1" x14ac:dyDescent="0.2">
      <c r="A316" t="s">
        <v>1522</v>
      </c>
      <c r="B316" t="s">
        <v>292</v>
      </c>
      <c r="C316" t="s">
        <v>3526</v>
      </c>
    </row>
    <row r="317" spans="1:3" hidden="1" x14ac:dyDescent="0.2">
      <c r="A317" t="s">
        <v>8305</v>
      </c>
      <c r="B317" t="s">
        <v>292</v>
      </c>
      <c r="C317" t="s">
        <v>3526</v>
      </c>
    </row>
    <row r="318" spans="1:3" hidden="1" x14ac:dyDescent="0.2">
      <c r="A318" t="s">
        <v>204</v>
      </c>
      <c r="B318" t="s">
        <v>3531</v>
      </c>
      <c r="C318" t="s">
        <v>4676</v>
      </c>
    </row>
    <row r="319" spans="1:3" hidden="1" x14ac:dyDescent="0.2">
      <c r="A319" t="s">
        <v>2339</v>
      </c>
      <c r="B319" t="s">
        <v>3531</v>
      </c>
      <c r="C319" t="s">
        <v>4676</v>
      </c>
    </row>
    <row r="320" spans="1:3" hidden="1" x14ac:dyDescent="0.2">
      <c r="A320" t="s">
        <v>615</v>
      </c>
      <c r="B320" t="s">
        <v>3531</v>
      </c>
      <c r="C320" t="s">
        <v>4676</v>
      </c>
    </row>
    <row r="321" spans="1:3" hidden="1" x14ac:dyDescent="0.2">
      <c r="A321" t="s">
        <v>1612</v>
      </c>
      <c r="B321" t="s">
        <v>3531</v>
      </c>
      <c r="C321" t="s">
        <v>4676</v>
      </c>
    </row>
    <row r="322" spans="1:3" hidden="1" x14ac:dyDescent="0.2">
      <c r="A322" t="s">
        <v>1744</v>
      </c>
      <c r="B322" t="s">
        <v>3531</v>
      </c>
      <c r="C322" t="s">
        <v>4676</v>
      </c>
    </row>
    <row r="323" spans="1:3" hidden="1" x14ac:dyDescent="0.2">
      <c r="A323" t="s">
        <v>244</v>
      </c>
      <c r="B323" t="s">
        <v>3531</v>
      </c>
      <c r="C323" t="s">
        <v>4676</v>
      </c>
    </row>
    <row r="324" spans="1:3" hidden="1" x14ac:dyDescent="0.2">
      <c r="A324" t="s">
        <v>247</v>
      </c>
      <c r="B324" t="s">
        <v>3531</v>
      </c>
      <c r="C324" t="s">
        <v>4676</v>
      </c>
    </row>
    <row r="325" spans="1:3" hidden="1" x14ac:dyDescent="0.2">
      <c r="A325" t="s">
        <v>4720</v>
      </c>
      <c r="B325" t="s">
        <v>3531</v>
      </c>
      <c r="C325" t="s">
        <v>4676</v>
      </c>
    </row>
    <row r="326" spans="1:3" hidden="1" x14ac:dyDescent="0.2">
      <c r="A326" t="s">
        <v>4723</v>
      </c>
      <c r="B326" t="s">
        <v>3531</v>
      </c>
      <c r="C326" t="s">
        <v>4676</v>
      </c>
    </row>
    <row r="327" spans="1:3" x14ac:dyDescent="0.2">
      <c r="A327" t="s">
        <v>4767</v>
      </c>
      <c r="B327" t="s">
        <v>3531</v>
      </c>
      <c r="C327" t="s">
        <v>4725</v>
      </c>
    </row>
    <row r="328" spans="1:3" x14ac:dyDescent="0.2">
      <c r="A328" t="s">
        <v>475</v>
      </c>
      <c r="B328" t="s">
        <v>3531</v>
      </c>
      <c r="C328" t="s">
        <v>4725</v>
      </c>
    </row>
    <row r="329" spans="1:3" hidden="1" x14ac:dyDescent="0.2">
      <c r="A329" t="s">
        <v>475</v>
      </c>
      <c r="B329" t="s">
        <v>3531</v>
      </c>
      <c r="C329" t="s">
        <v>4676</v>
      </c>
    </row>
    <row r="330" spans="1:3" hidden="1" x14ac:dyDescent="0.2">
      <c r="A330" t="s">
        <v>475</v>
      </c>
      <c r="B330" t="s">
        <v>3531</v>
      </c>
      <c r="C330" t="s">
        <v>3526</v>
      </c>
    </row>
    <row r="331" spans="1:3" hidden="1" x14ac:dyDescent="0.2">
      <c r="A331" t="s">
        <v>475</v>
      </c>
      <c r="B331" t="s">
        <v>3531</v>
      </c>
      <c r="C331" t="s">
        <v>2512</v>
      </c>
    </row>
    <row r="332" spans="1:3" hidden="1" x14ac:dyDescent="0.2">
      <c r="A332" t="s">
        <v>3740</v>
      </c>
      <c r="B332" t="s">
        <v>3531</v>
      </c>
      <c r="C332" t="s">
        <v>4676</v>
      </c>
    </row>
    <row r="333" spans="1:3" x14ac:dyDescent="0.2">
      <c r="A333" t="s">
        <v>3740</v>
      </c>
      <c r="B333" t="s">
        <v>3531</v>
      </c>
      <c r="C333" t="s">
        <v>4725</v>
      </c>
    </row>
    <row r="334" spans="1:3" hidden="1" x14ac:dyDescent="0.2">
      <c r="A334" t="s">
        <v>1342</v>
      </c>
      <c r="B334" t="s">
        <v>3531</v>
      </c>
      <c r="C334" t="s">
        <v>4676</v>
      </c>
    </row>
    <row r="335" spans="1:3" x14ac:dyDescent="0.2">
      <c r="A335" t="s">
        <v>1342</v>
      </c>
      <c r="B335" t="s">
        <v>3531</v>
      </c>
      <c r="C335" t="s">
        <v>4725</v>
      </c>
    </row>
    <row r="336" spans="1:3" x14ac:dyDescent="0.2">
      <c r="A336" t="s">
        <v>204</v>
      </c>
      <c r="B336" t="s">
        <v>3531</v>
      </c>
      <c r="C336" t="s">
        <v>4725</v>
      </c>
    </row>
    <row r="337" spans="1:3" x14ac:dyDescent="0.2">
      <c r="A337" t="s">
        <v>2339</v>
      </c>
      <c r="B337" t="s">
        <v>3531</v>
      </c>
      <c r="C337" t="s">
        <v>4725</v>
      </c>
    </row>
    <row r="338" spans="1:3" x14ac:dyDescent="0.2">
      <c r="A338" t="s">
        <v>1976</v>
      </c>
      <c r="B338" t="s">
        <v>3531</v>
      </c>
      <c r="C338" t="s">
        <v>4725</v>
      </c>
    </row>
    <row r="339" spans="1:3" hidden="1" x14ac:dyDescent="0.2">
      <c r="A339" t="s">
        <v>167</v>
      </c>
      <c r="B339" t="s">
        <v>3531</v>
      </c>
      <c r="C339" t="s">
        <v>4676</v>
      </c>
    </row>
    <row r="340" spans="1:3" hidden="1" x14ac:dyDescent="0.2">
      <c r="A340" t="s">
        <v>260</v>
      </c>
      <c r="B340" t="s">
        <v>3531</v>
      </c>
      <c r="C340" t="s">
        <v>4676</v>
      </c>
    </row>
    <row r="341" spans="1:3" x14ac:dyDescent="0.2">
      <c r="A341" t="s">
        <v>5622</v>
      </c>
      <c r="B341" t="s">
        <v>3531</v>
      </c>
      <c r="C341" t="s">
        <v>4725</v>
      </c>
    </row>
    <row r="342" spans="1:3" x14ac:dyDescent="0.2">
      <c r="A342" t="s">
        <v>5657</v>
      </c>
      <c r="B342" t="s">
        <v>3531</v>
      </c>
      <c r="C342" t="s">
        <v>4725</v>
      </c>
    </row>
    <row r="343" spans="1:3" x14ac:dyDescent="0.2">
      <c r="A343" t="s">
        <v>5664</v>
      </c>
      <c r="B343" t="s">
        <v>3531</v>
      </c>
      <c r="C343" t="s">
        <v>4725</v>
      </c>
    </row>
    <row r="344" spans="1:3" x14ac:dyDescent="0.2">
      <c r="A344" t="s">
        <v>5672</v>
      </c>
      <c r="B344" t="s">
        <v>3531</v>
      </c>
      <c r="C344" t="s">
        <v>4725</v>
      </c>
    </row>
    <row r="345" spans="1:3" x14ac:dyDescent="0.2">
      <c r="A345" t="s">
        <v>5672</v>
      </c>
      <c r="B345" t="s">
        <v>3531</v>
      </c>
      <c r="C345" t="s">
        <v>4725</v>
      </c>
    </row>
    <row r="346" spans="1:3" hidden="1" x14ac:dyDescent="0.2">
      <c r="A346" t="s">
        <v>2085</v>
      </c>
      <c r="B346" t="s">
        <v>3531</v>
      </c>
      <c r="C346" t="s">
        <v>4676</v>
      </c>
    </row>
    <row r="347" spans="1:3" x14ac:dyDescent="0.2">
      <c r="A347" t="s">
        <v>2085</v>
      </c>
      <c r="B347" t="s">
        <v>3531</v>
      </c>
      <c r="C347" t="s">
        <v>4725</v>
      </c>
    </row>
    <row r="348" spans="1:3" hidden="1" x14ac:dyDescent="0.2">
      <c r="A348" t="s">
        <v>236</v>
      </c>
      <c r="B348" t="s">
        <v>3531</v>
      </c>
      <c r="C348" t="s">
        <v>4676</v>
      </c>
    </row>
    <row r="349" spans="1:3" x14ac:dyDescent="0.2">
      <c r="A349" t="s">
        <v>236</v>
      </c>
      <c r="B349" t="s">
        <v>3531</v>
      </c>
      <c r="C349" t="s">
        <v>4725</v>
      </c>
    </row>
    <row r="350" spans="1:3" hidden="1" x14ac:dyDescent="0.2">
      <c r="A350" t="s">
        <v>179</v>
      </c>
      <c r="B350" t="s">
        <v>3531</v>
      </c>
      <c r="C350" t="s">
        <v>4676</v>
      </c>
    </row>
    <row r="351" spans="1:3" hidden="1" x14ac:dyDescent="0.2">
      <c r="A351" t="s">
        <v>167</v>
      </c>
      <c r="B351" t="s">
        <v>3531</v>
      </c>
      <c r="C351" t="s">
        <v>4676</v>
      </c>
    </row>
    <row r="352" spans="1:3" hidden="1" x14ac:dyDescent="0.2">
      <c r="A352" t="s">
        <v>120</v>
      </c>
      <c r="B352" t="s">
        <v>3531</v>
      </c>
      <c r="C352" t="s">
        <v>4676</v>
      </c>
    </row>
    <row r="353" spans="1:3" hidden="1" x14ac:dyDescent="0.2">
      <c r="A353" t="s">
        <v>5959</v>
      </c>
      <c r="B353" t="s">
        <v>3531</v>
      </c>
      <c r="C353" t="s">
        <v>4676</v>
      </c>
    </row>
    <row r="354" spans="1:3" hidden="1" x14ac:dyDescent="0.2">
      <c r="A354" t="s">
        <v>260</v>
      </c>
      <c r="B354" t="s">
        <v>3531</v>
      </c>
      <c r="C354" t="s">
        <v>4676</v>
      </c>
    </row>
    <row r="355" spans="1:3" hidden="1" x14ac:dyDescent="0.2">
      <c r="A355" t="s">
        <v>215</v>
      </c>
      <c r="B355" t="s">
        <v>3531</v>
      </c>
      <c r="C355" t="s">
        <v>4676</v>
      </c>
    </row>
    <row r="356" spans="1:3" x14ac:dyDescent="0.2">
      <c r="A356" t="s">
        <v>2762</v>
      </c>
      <c r="B356" t="s">
        <v>3531</v>
      </c>
      <c r="C356" t="s">
        <v>4725</v>
      </c>
    </row>
    <row r="357" spans="1:3" x14ac:dyDescent="0.2">
      <c r="A357" t="s">
        <v>241</v>
      </c>
      <c r="B357" t="s">
        <v>3531</v>
      </c>
      <c r="C357" t="s">
        <v>4725</v>
      </c>
    </row>
    <row r="358" spans="1:3" x14ac:dyDescent="0.2">
      <c r="A358" t="s">
        <v>279</v>
      </c>
      <c r="B358" t="s">
        <v>3531</v>
      </c>
      <c r="C358" t="s">
        <v>4725</v>
      </c>
    </row>
    <row r="359" spans="1:3" hidden="1" x14ac:dyDescent="0.2">
      <c r="A359" t="s">
        <v>2578</v>
      </c>
      <c r="B359" t="s">
        <v>3531</v>
      </c>
      <c r="C359" t="s">
        <v>4676</v>
      </c>
    </row>
    <row r="360" spans="1:3" x14ac:dyDescent="0.2">
      <c r="A360" t="s">
        <v>167</v>
      </c>
      <c r="B360" t="s">
        <v>3531</v>
      </c>
      <c r="C360" t="s">
        <v>4725</v>
      </c>
    </row>
    <row r="361" spans="1:3" x14ac:dyDescent="0.2">
      <c r="A361" t="s">
        <v>5959</v>
      </c>
      <c r="B361" t="s">
        <v>3531</v>
      </c>
      <c r="C361" t="s">
        <v>4725</v>
      </c>
    </row>
    <row r="362" spans="1:3" x14ac:dyDescent="0.2">
      <c r="A362" t="s">
        <v>260</v>
      </c>
      <c r="B362" t="s">
        <v>3531</v>
      </c>
      <c r="C362" t="s">
        <v>4725</v>
      </c>
    </row>
    <row r="363" spans="1:3" x14ac:dyDescent="0.2">
      <c r="A363" t="s">
        <v>120</v>
      </c>
      <c r="B363" t="s">
        <v>3531</v>
      </c>
      <c r="C363" t="s">
        <v>4725</v>
      </c>
    </row>
    <row r="364" spans="1:3" x14ac:dyDescent="0.2">
      <c r="A364" t="s">
        <v>179</v>
      </c>
      <c r="B364" t="s">
        <v>3531</v>
      </c>
      <c r="C364" t="s">
        <v>4725</v>
      </c>
    </row>
    <row r="365" spans="1:3" x14ac:dyDescent="0.2">
      <c r="A365" t="s">
        <v>215</v>
      </c>
      <c r="B365" t="s">
        <v>3531</v>
      </c>
      <c r="C365" t="s">
        <v>4725</v>
      </c>
    </row>
    <row r="366" spans="1:3" x14ac:dyDescent="0.2">
      <c r="A366" t="s">
        <v>2578</v>
      </c>
      <c r="B366" t="s">
        <v>3531</v>
      </c>
      <c r="C366" t="s">
        <v>4725</v>
      </c>
    </row>
    <row r="367" spans="1:3" x14ac:dyDescent="0.2">
      <c r="A367" t="s">
        <v>260</v>
      </c>
      <c r="B367" t="s">
        <v>3531</v>
      </c>
      <c r="C367" t="s">
        <v>4725</v>
      </c>
    </row>
    <row r="368" spans="1:3" hidden="1" x14ac:dyDescent="0.2">
      <c r="A368" t="s">
        <v>260</v>
      </c>
      <c r="B368" t="s">
        <v>3531</v>
      </c>
      <c r="C368" t="s">
        <v>4676</v>
      </c>
    </row>
    <row r="369" spans="1:3" x14ac:dyDescent="0.2">
      <c r="A369" t="s">
        <v>5959</v>
      </c>
      <c r="B369" t="s">
        <v>3531</v>
      </c>
      <c r="C369" t="s">
        <v>4725</v>
      </c>
    </row>
    <row r="370" spans="1:3" hidden="1" x14ac:dyDescent="0.2">
      <c r="A370" t="s">
        <v>5959</v>
      </c>
      <c r="B370" t="s">
        <v>3531</v>
      </c>
      <c r="C370" t="s">
        <v>4676</v>
      </c>
    </row>
    <row r="371" spans="1:3" hidden="1" x14ac:dyDescent="0.2">
      <c r="A371" t="s">
        <v>6757</v>
      </c>
      <c r="B371" t="s">
        <v>3531</v>
      </c>
      <c r="C371" t="s">
        <v>4676</v>
      </c>
    </row>
    <row r="372" spans="1:3" x14ac:dyDescent="0.2">
      <c r="A372" t="s">
        <v>6757</v>
      </c>
      <c r="B372" t="s">
        <v>3531</v>
      </c>
      <c r="C372" t="s">
        <v>4725</v>
      </c>
    </row>
    <row r="373" spans="1:3" hidden="1" x14ac:dyDescent="0.2">
      <c r="A373" t="s">
        <v>3757</v>
      </c>
      <c r="B373" t="s">
        <v>3531</v>
      </c>
      <c r="C373" t="s">
        <v>4676</v>
      </c>
    </row>
    <row r="374" spans="1:3" x14ac:dyDescent="0.2">
      <c r="A374" t="s">
        <v>3757</v>
      </c>
      <c r="B374" t="s">
        <v>3531</v>
      </c>
      <c r="C374" t="s">
        <v>4725</v>
      </c>
    </row>
    <row r="375" spans="1:3" x14ac:dyDescent="0.2">
      <c r="A375" t="s">
        <v>4152</v>
      </c>
      <c r="B375" t="s">
        <v>3531</v>
      </c>
      <c r="C375" t="s">
        <v>4725</v>
      </c>
    </row>
    <row r="376" spans="1:3" x14ac:dyDescent="0.2">
      <c r="A376" t="s">
        <v>275</v>
      </c>
      <c r="B376" t="s">
        <v>3531</v>
      </c>
      <c r="C376" t="s">
        <v>4725</v>
      </c>
    </row>
    <row r="377" spans="1:3" x14ac:dyDescent="0.2">
      <c r="A377" t="s">
        <v>77</v>
      </c>
      <c r="B377" t="s">
        <v>3531</v>
      </c>
      <c r="C377" t="s">
        <v>4725</v>
      </c>
    </row>
    <row r="378" spans="1:3" hidden="1" x14ac:dyDescent="0.2">
      <c r="A378" t="s">
        <v>227</v>
      </c>
      <c r="B378" t="s">
        <v>3531</v>
      </c>
      <c r="C378" t="s">
        <v>4676</v>
      </c>
    </row>
    <row r="379" spans="1:3" x14ac:dyDescent="0.2">
      <c r="A379" t="s">
        <v>6354</v>
      </c>
      <c r="B379" t="s">
        <v>3531</v>
      </c>
      <c r="C379" t="s">
        <v>4725</v>
      </c>
    </row>
    <row r="380" spans="1:3" x14ac:dyDescent="0.2">
      <c r="A380" t="s">
        <v>3598</v>
      </c>
      <c r="B380" t="s">
        <v>3531</v>
      </c>
      <c r="C380" t="s">
        <v>4725</v>
      </c>
    </row>
    <row r="381" spans="1:3" x14ac:dyDescent="0.2">
      <c r="A381" t="s">
        <v>227</v>
      </c>
      <c r="B381" t="s">
        <v>3531</v>
      </c>
      <c r="C381" t="s">
        <v>4725</v>
      </c>
    </row>
    <row r="382" spans="1:3" hidden="1" x14ac:dyDescent="0.2">
      <c r="A382" t="s">
        <v>1828</v>
      </c>
      <c r="B382" t="s">
        <v>3531</v>
      </c>
      <c r="C382" t="s">
        <v>4676</v>
      </c>
    </row>
    <row r="383" spans="1:3" x14ac:dyDescent="0.2">
      <c r="A383" t="s">
        <v>1828</v>
      </c>
      <c r="B383" t="s">
        <v>3531</v>
      </c>
      <c r="C383" t="s">
        <v>4725</v>
      </c>
    </row>
    <row r="384" spans="1:3" x14ac:dyDescent="0.2">
      <c r="A384" t="s">
        <v>7276</v>
      </c>
      <c r="B384" t="s">
        <v>3531</v>
      </c>
      <c r="C384" t="s">
        <v>4725</v>
      </c>
    </row>
    <row r="385" spans="1:3" x14ac:dyDescent="0.2">
      <c r="A385" t="s">
        <v>3779</v>
      </c>
      <c r="B385" t="s">
        <v>3531</v>
      </c>
      <c r="C385" t="s">
        <v>4725</v>
      </c>
    </row>
    <row r="386" spans="1:3" x14ac:dyDescent="0.2">
      <c r="A386" t="s">
        <v>475</v>
      </c>
      <c r="B386" t="s">
        <v>3531</v>
      </c>
      <c r="C386" t="s">
        <v>4725</v>
      </c>
    </row>
    <row r="387" spans="1:3" hidden="1" x14ac:dyDescent="0.2">
      <c r="A387" t="s">
        <v>195</v>
      </c>
      <c r="B387" t="s">
        <v>3531</v>
      </c>
      <c r="C387" t="s">
        <v>4676</v>
      </c>
    </row>
    <row r="388" spans="1:3" x14ac:dyDescent="0.2">
      <c r="A388" t="s">
        <v>195</v>
      </c>
      <c r="B388" t="s">
        <v>3531</v>
      </c>
      <c r="C388" t="s">
        <v>4725</v>
      </c>
    </row>
    <row r="389" spans="1:3" x14ac:dyDescent="0.2">
      <c r="A389" t="s">
        <v>3672</v>
      </c>
      <c r="B389" t="s">
        <v>3531</v>
      </c>
      <c r="C389" t="s">
        <v>4725</v>
      </c>
    </row>
    <row r="390" spans="1:3" x14ac:dyDescent="0.2">
      <c r="A390" t="s">
        <v>1819</v>
      </c>
      <c r="B390" t="s">
        <v>3531</v>
      </c>
      <c r="C390" t="s">
        <v>4725</v>
      </c>
    </row>
    <row r="391" spans="1:3" x14ac:dyDescent="0.2">
      <c r="A391" t="s">
        <v>4515</v>
      </c>
      <c r="B391" t="s">
        <v>3531</v>
      </c>
      <c r="C391" t="s">
        <v>4725</v>
      </c>
    </row>
    <row r="392" spans="1:3" x14ac:dyDescent="0.2">
      <c r="A392" t="s">
        <v>950</v>
      </c>
      <c r="B392" t="s">
        <v>3531</v>
      </c>
      <c r="C392" t="s">
        <v>4725</v>
      </c>
    </row>
    <row r="393" spans="1:3" hidden="1" x14ac:dyDescent="0.2">
      <c r="A393" t="s">
        <v>1819</v>
      </c>
      <c r="B393" t="s">
        <v>3531</v>
      </c>
      <c r="C393" t="s">
        <v>4676</v>
      </c>
    </row>
    <row r="394" spans="1:3" hidden="1" x14ac:dyDescent="0.2">
      <c r="A394" t="s">
        <v>220</v>
      </c>
      <c r="B394" t="s">
        <v>3531</v>
      </c>
      <c r="C394" t="s">
        <v>4676</v>
      </c>
    </row>
    <row r="395" spans="1:3" hidden="1" x14ac:dyDescent="0.2">
      <c r="A395" t="s">
        <v>1976</v>
      </c>
      <c r="B395" t="s">
        <v>3531</v>
      </c>
      <c r="C395" t="s">
        <v>4676</v>
      </c>
    </row>
    <row r="396" spans="1:3" hidden="1" x14ac:dyDescent="0.2">
      <c r="A396" t="s">
        <v>4767</v>
      </c>
      <c r="B396" t="s">
        <v>3531</v>
      </c>
      <c r="C396" t="s">
        <v>4676</v>
      </c>
    </row>
    <row r="397" spans="1:3" hidden="1" x14ac:dyDescent="0.2">
      <c r="A397" t="s">
        <v>2176</v>
      </c>
      <c r="B397" t="s">
        <v>3531</v>
      </c>
      <c r="C397" t="s">
        <v>4676</v>
      </c>
    </row>
    <row r="398" spans="1:3" hidden="1" x14ac:dyDescent="0.2">
      <c r="A398" t="s">
        <v>1802</v>
      </c>
      <c r="B398" t="s">
        <v>3531</v>
      </c>
      <c r="C398" t="s">
        <v>4676</v>
      </c>
    </row>
    <row r="399" spans="1:3" x14ac:dyDescent="0.2">
      <c r="A399" t="s">
        <v>615</v>
      </c>
      <c r="B399" t="s">
        <v>3531</v>
      </c>
      <c r="C399" t="s">
        <v>4725</v>
      </c>
    </row>
    <row r="400" spans="1:3" x14ac:dyDescent="0.2">
      <c r="A400" t="s">
        <v>1612</v>
      </c>
      <c r="B400" t="s">
        <v>3531</v>
      </c>
      <c r="C400" t="s">
        <v>4725</v>
      </c>
    </row>
    <row r="401" spans="1:3" x14ac:dyDescent="0.2">
      <c r="A401" t="s">
        <v>1744</v>
      </c>
      <c r="B401" t="s">
        <v>3531</v>
      </c>
      <c r="C401" t="s">
        <v>4725</v>
      </c>
    </row>
    <row r="402" spans="1:3" x14ac:dyDescent="0.2">
      <c r="A402" t="s">
        <v>244</v>
      </c>
      <c r="B402" t="s">
        <v>3531</v>
      </c>
      <c r="C402" t="s">
        <v>4725</v>
      </c>
    </row>
    <row r="403" spans="1:3" x14ac:dyDescent="0.2">
      <c r="A403" t="s">
        <v>247</v>
      </c>
      <c r="B403" t="s">
        <v>3531</v>
      </c>
      <c r="C403" t="s">
        <v>4725</v>
      </c>
    </row>
    <row r="404" spans="1:3" x14ac:dyDescent="0.2">
      <c r="A404" t="s">
        <v>4720</v>
      </c>
      <c r="B404" t="s">
        <v>3531</v>
      </c>
      <c r="C404" t="s">
        <v>4725</v>
      </c>
    </row>
    <row r="405" spans="1:3" x14ac:dyDescent="0.2">
      <c r="A405" t="s">
        <v>4723</v>
      </c>
      <c r="B405" t="s">
        <v>3531</v>
      </c>
      <c r="C405" t="s">
        <v>4725</v>
      </c>
    </row>
    <row r="406" spans="1:3" x14ac:dyDescent="0.2">
      <c r="B406" t="s">
        <v>3531</v>
      </c>
      <c r="C406" t="s">
        <v>4725</v>
      </c>
    </row>
    <row r="407" spans="1:3" hidden="1" x14ac:dyDescent="0.2">
      <c r="A407" t="s">
        <v>241</v>
      </c>
      <c r="B407" t="s">
        <v>3531</v>
      </c>
      <c r="C407" t="s">
        <v>23</v>
      </c>
    </row>
    <row r="408" spans="1:3" hidden="1" x14ac:dyDescent="0.2">
      <c r="A408" t="s">
        <v>244</v>
      </c>
      <c r="B408" t="s">
        <v>3531</v>
      </c>
      <c r="C408" t="s">
        <v>23</v>
      </c>
    </row>
    <row r="409" spans="1:3" hidden="1" x14ac:dyDescent="0.2">
      <c r="A409" t="s">
        <v>167</v>
      </c>
      <c r="B409" t="s">
        <v>3531</v>
      </c>
      <c r="C409" t="s">
        <v>23</v>
      </c>
    </row>
    <row r="410" spans="1:3" hidden="1" x14ac:dyDescent="0.2">
      <c r="A410" t="s">
        <v>1744</v>
      </c>
      <c r="B410" t="s">
        <v>3531</v>
      </c>
      <c r="C410" t="s">
        <v>23</v>
      </c>
    </row>
    <row r="411" spans="1:3" hidden="1" x14ac:dyDescent="0.2">
      <c r="A411" t="s">
        <v>236</v>
      </c>
      <c r="B411" t="s">
        <v>3531</v>
      </c>
      <c r="C411" t="s">
        <v>23</v>
      </c>
    </row>
    <row r="412" spans="1:3" hidden="1" x14ac:dyDescent="0.2">
      <c r="A412" t="s">
        <v>227</v>
      </c>
      <c r="B412" t="s">
        <v>3531</v>
      </c>
      <c r="C412" t="s">
        <v>23</v>
      </c>
    </row>
    <row r="413" spans="1:3" hidden="1" x14ac:dyDescent="0.2">
      <c r="A413" t="s">
        <v>267</v>
      </c>
      <c r="B413" t="s">
        <v>3531</v>
      </c>
      <c r="C413" t="s">
        <v>23</v>
      </c>
    </row>
    <row r="414" spans="1:3" hidden="1" x14ac:dyDescent="0.2">
      <c r="A414" t="s">
        <v>275</v>
      </c>
      <c r="B414" t="s">
        <v>3531</v>
      </c>
      <c r="C414" t="s">
        <v>23</v>
      </c>
    </row>
    <row r="415" spans="1:3" hidden="1" x14ac:dyDescent="0.2">
      <c r="A415" t="s">
        <v>279</v>
      </c>
      <c r="B415" t="s">
        <v>3531</v>
      </c>
      <c r="C415" t="s">
        <v>23</v>
      </c>
    </row>
    <row r="416" spans="1:3" hidden="1" x14ac:dyDescent="0.2">
      <c r="A416" t="s">
        <v>163</v>
      </c>
      <c r="B416" t="s">
        <v>3531</v>
      </c>
      <c r="C416" t="s">
        <v>23</v>
      </c>
    </row>
    <row r="417" spans="1:3" hidden="1" x14ac:dyDescent="0.2">
      <c r="A417" t="s">
        <v>1828</v>
      </c>
      <c r="B417" t="s">
        <v>3531</v>
      </c>
      <c r="C417" t="s">
        <v>23</v>
      </c>
    </row>
    <row r="418" spans="1:3" hidden="1" x14ac:dyDescent="0.2">
      <c r="A418" t="s">
        <v>191</v>
      </c>
      <c r="B418" t="s">
        <v>3531</v>
      </c>
      <c r="C418" t="s">
        <v>23</v>
      </c>
    </row>
    <row r="419" spans="1:3" hidden="1" x14ac:dyDescent="0.2">
      <c r="A419" t="s">
        <v>195</v>
      </c>
      <c r="B419" t="s">
        <v>3531</v>
      </c>
      <c r="C419" t="s">
        <v>23</v>
      </c>
    </row>
    <row r="420" spans="1:3" hidden="1" x14ac:dyDescent="0.2">
      <c r="A420" t="s">
        <v>260</v>
      </c>
      <c r="B420" t="s">
        <v>3531</v>
      </c>
      <c r="C420" t="s">
        <v>23</v>
      </c>
    </row>
    <row r="421" spans="1:3" hidden="1" x14ac:dyDescent="0.2">
      <c r="A421" t="s">
        <v>615</v>
      </c>
      <c r="B421" t="s">
        <v>3531</v>
      </c>
      <c r="C421" t="s">
        <v>23</v>
      </c>
    </row>
    <row r="422" spans="1:3" hidden="1" x14ac:dyDescent="0.2">
      <c r="A422" t="s">
        <v>204</v>
      </c>
      <c r="B422" t="s">
        <v>3531</v>
      </c>
      <c r="C422" t="s">
        <v>23</v>
      </c>
    </row>
    <row r="423" spans="1:3" hidden="1" x14ac:dyDescent="0.2">
      <c r="A423" t="s">
        <v>2339</v>
      </c>
      <c r="B423" t="s">
        <v>3531</v>
      </c>
      <c r="C423" t="s">
        <v>23</v>
      </c>
    </row>
    <row r="424" spans="1:3" hidden="1" x14ac:dyDescent="0.2">
      <c r="A424" t="s">
        <v>1612</v>
      </c>
      <c r="B424" t="s">
        <v>3531</v>
      </c>
      <c r="C424" t="s">
        <v>23</v>
      </c>
    </row>
    <row r="425" spans="1:3" hidden="1" x14ac:dyDescent="0.2">
      <c r="A425" t="s">
        <v>214</v>
      </c>
      <c r="B425" t="s">
        <v>3531</v>
      </c>
      <c r="C425" t="s">
        <v>23</v>
      </c>
    </row>
    <row r="426" spans="1:3" hidden="1" x14ac:dyDescent="0.2">
      <c r="A426" t="s">
        <v>220</v>
      </c>
      <c r="B426" t="s">
        <v>3531</v>
      </c>
      <c r="C426" t="s">
        <v>23</v>
      </c>
    </row>
    <row r="427" spans="1:3" hidden="1" x14ac:dyDescent="0.2">
      <c r="A427" t="s">
        <v>179</v>
      </c>
      <c r="B427" t="s">
        <v>3531</v>
      </c>
      <c r="C427" t="s">
        <v>23</v>
      </c>
    </row>
    <row r="428" spans="1:3" hidden="1" x14ac:dyDescent="0.2">
      <c r="A428" t="s">
        <v>120</v>
      </c>
      <c r="B428" t="s">
        <v>3531</v>
      </c>
      <c r="C428" t="s">
        <v>23</v>
      </c>
    </row>
    <row r="429" spans="1:3" hidden="1" x14ac:dyDescent="0.2">
      <c r="A429" t="s">
        <v>5959</v>
      </c>
      <c r="B429" t="s">
        <v>3531</v>
      </c>
      <c r="C429" t="s">
        <v>23</v>
      </c>
    </row>
    <row r="430" spans="1:3" hidden="1" x14ac:dyDescent="0.2">
      <c r="A430" t="s">
        <v>247</v>
      </c>
      <c r="B430" t="s">
        <v>3531</v>
      </c>
      <c r="C430" t="s">
        <v>23</v>
      </c>
    </row>
    <row r="431" spans="1:3" hidden="1" x14ac:dyDescent="0.2">
      <c r="A431" t="s">
        <v>4723</v>
      </c>
      <c r="B431" t="s">
        <v>3531</v>
      </c>
      <c r="C431" t="s">
        <v>23</v>
      </c>
    </row>
    <row r="432" spans="1:3" hidden="1" x14ac:dyDescent="0.2">
      <c r="A432" t="s">
        <v>4720</v>
      </c>
      <c r="B432" t="s">
        <v>3531</v>
      </c>
      <c r="C432" t="s">
        <v>23</v>
      </c>
    </row>
    <row r="433" spans="1:3" hidden="1" x14ac:dyDescent="0.2">
      <c r="A433" t="s">
        <v>187</v>
      </c>
      <c r="B433" t="s">
        <v>3531</v>
      </c>
      <c r="C433" t="s">
        <v>23</v>
      </c>
    </row>
    <row r="434" spans="1:3" hidden="1" x14ac:dyDescent="0.2">
      <c r="A434" t="s">
        <v>42</v>
      </c>
      <c r="B434" t="s">
        <v>3531</v>
      </c>
      <c r="C434" t="s">
        <v>23</v>
      </c>
    </row>
    <row r="435" spans="1:3" hidden="1" x14ac:dyDescent="0.2">
      <c r="A435" t="s">
        <v>77</v>
      </c>
      <c r="B435" t="s">
        <v>3531</v>
      </c>
      <c r="C435" t="s">
        <v>23</v>
      </c>
    </row>
    <row r="436" spans="1:3" hidden="1" x14ac:dyDescent="0.2">
      <c r="A436" t="s">
        <v>83</v>
      </c>
      <c r="B436" t="s">
        <v>3531</v>
      </c>
      <c r="C436" t="s">
        <v>23</v>
      </c>
    </row>
    <row r="437" spans="1:3" hidden="1" x14ac:dyDescent="0.2">
      <c r="A437" t="s">
        <v>70</v>
      </c>
      <c r="B437" t="s">
        <v>3531</v>
      </c>
      <c r="C437" t="s">
        <v>23</v>
      </c>
    </row>
    <row r="438" spans="1:3" hidden="1" x14ac:dyDescent="0.2">
      <c r="A438" t="s">
        <v>195</v>
      </c>
      <c r="B438" t="s">
        <v>3531</v>
      </c>
      <c r="C438" t="s">
        <v>23</v>
      </c>
    </row>
    <row r="439" spans="1:3" hidden="1" x14ac:dyDescent="0.2">
      <c r="A439" t="s">
        <v>77</v>
      </c>
      <c r="B439" t="s">
        <v>3531</v>
      </c>
      <c r="C439" t="s">
        <v>1291</v>
      </c>
    </row>
    <row r="440" spans="1:3" hidden="1" x14ac:dyDescent="0.2">
      <c r="A440" t="s">
        <v>42</v>
      </c>
      <c r="B440" t="s">
        <v>3531</v>
      </c>
      <c r="C440" t="s">
        <v>1291</v>
      </c>
    </row>
    <row r="441" spans="1:3" hidden="1" x14ac:dyDescent="0.2">
      <c r="A441" t="s">
        <v>83</v>
      </c>
      <c r="B441" t="s">
        <v>3531</v>
      </c>
      <c r="C441" t="s">
        <v>1291</v>
      </c>
    </row>
    <row r="442" spans="1:3" hidden="1" x14ac:dyDescent="0.2">
      <c r="A442" t="s">
        <v>120</v>
      </c>
      <c r="B442" t="s">
        <v>3531</v>
      </c>
      <c r="C442" t="s">
        <v>1291</v>
      </c>
    </row>
    <row r="443" spans="1:3" hidden="1" x14ac:dyDescent="0.2">
      <c r="A443" t="s">
        <v>179</v>
      </c>
      <c r="B443" t="s">
        <v>3531</v>
      </c>
      <c r="C443" t="s">
        <v>1291</v>
      </c>
    </row>
    <row r="444" spans="1:3" hidden="1" x14ac:dyDescent="0.2">
      <c r="A444" t="s">
        <v>4720</v>
      </c>
      <c r="B444" t="s">
        <v>3531</v>
      </c>
      <c r="C444" t="s">
        <v>1291</v>
      </c>
    </row>
    <row r="445" spans="1:3" hidden="1" x14ac:dyDescent="0.2">
      <c r="A445" t="s">
        <v>5959</v>
      </c>
      <c r="B445" t="s">
        <v>3531</v>
      </c>
      <c r="C445" t="s">
        <v>1291</v>
      </c>
    </row>
    <row r="446" spans="1:3" hidden="1" x14ac:dyDescent="0.2">
      <c r="A446" t="s">
        <v>4723</v>
      </c>
      <c r="B446" t="s">
        <v>3531</v>
      </c>
      <c r="C446" t="s">
        <v>1291</v>
      </c>
    </row>
    <row r="447" spans="1:3" hidden="1" x14ac:dyDescent="0.2">
      <c r="A447" t="s">
        <v>220</v>
      </c>
      <c r="B447" t="s">
        <v>3531</v>
      </c>
      <c r="C447" t="s">
        <v>1291</v>
      </c>
    </row>
    <row r="448" spans="1:3" hidden="1" x14ac:dyDescent="0.2">
      <c r="A448" t="s">
        <v>1612</v>
      </c>
      <c r="B448" t="s">
        <v>3531</v>
      </c>
      <c r="C448" t="s">
        <v>1291</v>
      </c>
    </row>
    <row r="449" spans="1:3" hidden="1" x14ac:dyDescent="0.2">
      <c r="A449" t="s">
        <v>247</v>
      </c>
      <c r="B449" t="s">
        <v>3531</v>
      </c>
      <c r="C449" t="s">
        <v>1291</v>
      </c>
    </row>
    <row r="450" spans="1:3" hidden="1" x14ac:dyDescent="0.2">
      <c r="A450" t="s">
        <v>736</v>
      </c>
      <c r="B450" t="s">
        <v>3531</v>
      </c>
      <c r="C450" t="s">
        <v>1291</v>
      </c>
    </row>
    <row r="451" spans="1:3" hidden="1" x14ac:dyDescent="0.2">
      <c r="A451" t="s">
        <v>1819</v>
      </c>
      <c r="B451" t="s">
        <v>3531</v>
      </c>
      <c r="C451" t="s">
        <v>1291</v>
      </c>
    </row>
    <row r="452" spans="1:3" hidden="1" x14ac:dyDescent="0.2">
      <c r="A452" t="s">
        <v>214</v>
      </c>
      <c r="B452" t="s">
        <v>3531</v>
      </c>
      <c r="C452" t="s">
        <v>1291</v>
      </c>
    </row>
    <row r="453" spans="1:3" hidden="1" x14ac:dyDescent="0.2">
      <c r="A453" t="s">
        <v>70</v>
      </c>
      <c r="B453" t="s">
        <v>3531</v>
      </c>
      <c r="C453" t="s">
        <v>1291</v>
      </c>
    </row>
    <row r="454" spans="1:3" hidden="1" x14ac:dyDescent="0.2">
      <c r="A454" t="s">
        <v>163</v>
      </c>
      <c r="B454" t="s">
        <v>3531</v>
      </c>
      <c r="C454" t="s">
        <v>1291</v>
      </c>
    </row>
    <row r="455" spans="1:3" hidden="1" x14ac:dyDescent="0.2">
      <c r="A455" t="s">
        <v>8163</v>
      </c>
      <c r="B455" t="s">
        <v>3531</v>
      </c>
      <c r="C455" t="s">
        <v>1291</v>
      </c>
    </row>
    <row r="456" spans="1:3" hidden="1" x14ac:dyDescent="0.2">
      <c r="A456" t="s">
        <v>615</v>
      </c>
      <c r="B456" t="s">
        <v>3531</v>
      </c>
      <c r="C456" t="s">
        <v>1291</v>
      </c>
    </row>
    <row r="457" spans="1:3" hidden="1" x14ac:dyDescent="0.2">
      <c r="A457" t="s">
        <v>204</v>
      </c>
      <c r="B457" t="s">
        <v>3531</v>
      </c>
      <c r="C457" t="s">
        <v>1291</v>
      </c>
    </row>
    <row r="458" spans="1:3" hidden="1" x14ac:dyDescent="0.2">
      <c r="A458" t="s">
        <v>2339</v>
      </c>
      <c r="B458" t="s">
        <v>3531</v>
      </c>
      <c r="C458" t="s">
        <v>1291</v>
      </c>
    </row>
    <row r="459" spans="1:3" hidden="1" x14ac:dyDescent="0.2">
      <c r="A459" t="s">
        <v>267</v>
      </c>
      <c r="B459" t="s">
        <v>3531</v>
      </c>
      <c r="C459" t="s">
        <v>1291</v>
      </c>
    </row>
    <row r="460" spans="1:3" hidden="1" x14ac:dyDescent="0.2">
      <c r="A460" t="s">
        <v>275</v>
      </c>
      <c r="B460" t="s">
        <v>3531</v>
      </c>
      <c r="C460" t="s">
        <v>1291</v>
      </c>
    </row>
    <row r="461" spans="1:3" hidden="1" x14ac:dyDescent="0.2">
      <c r="A461" t="s">
        <v>241</v>
      </c>
      <c r="B461" t="s">
        <v>3531</v>
      </c>
      <c r="C461" t="s">
        <v>1291</v>
      </c>
    </row>
    <row r="462" spans="1:3" hidden="1" x14ac:dyDescent="0.2">
      <c r="A462" t="s">
        <v>244</v>
      </c>
      <c r="B462" t="s">
        <v>3531</v>
      </c>
      <c r="C462" t="s">
        <v>1291</v>
      </c>
    </row>
    <row r="463" spans="1:3" hidden="1" x14ac:dyDescent="0.2">
      <c r="A463" t="s">
        <v>236</v>
      </c>
      <c r="B463" t="s">
        <v>3531</v>
      </c>
      <c r="C463" t="s">
        <v>1291</v>
      </c>
    </row>
    <row r="464" spans="1:3" hidden="1" x14ac:dyDescent="0.2">
      <c r="A464" t="s">
        <v>227</v>
      </c>
      <c r="B464" t="s">
        <v>3531</v>
      </c>
      <c r="C464" t="s">
        <v>1291</v>
      </c>
    </row>
    <row r="465" spans="1:3" hidden="1" x14ac:dyDescent="0.2">
      <c r="A465" t="s">
        <v>1744</v>
      </c>
      <c r="B465" t="s">
        <v>3531</v>
      </c>
      <c r="C465" t="s">
        <v>1291</v>
      </c>
    </row>
    <row r="466" spans="1:3" hidden="1" x14ac:dyDescent="0.2">
      <c r="A466" t="s">
        <v>167</v>
      </c>
      <c r="B466" t="s">
        <v>3531</v>
      </c>
      <c r="C466" t="s">
        <v>1291</v>
      </c>
    </row>
    <row r="467" spans="1:3" hidden="1" x14ac:dyDescent="0.2">
      <c r="A467" t="s">
        <v>1828</v>
      </c>
      <c r="B467" t="s">
        <v>3531</v>
      </c>
      <c r="C467" t="s">
        <v>1291</v>
      </c>
    </row>
    <row r="468" spans="1:3" hidden="1" x14ac:dyDescent="0.2">
      <c r="A468" t="s">
        <v>191</v>
      </c>
      <c r="B468" t="s">
        <v>3531</v>
      </c>
      <c r="C468" t="s">
        <v>1291</v>
      </c>
    </row>
    <row r="469" spans="1:3" hidden="1" x14ac:dyDescent="0.2">
      <c r="A469" t="s">
        <v>260</v>
      </c>
      <c r="B469" t="s">
        <v>3531</v>
      </c>
      <c r="C469" t="s">
        <v>1291</v>
      </c>
    </row>
    <row r="470" spans="1:3" hidden="1" x14ac:dyDescent="0.2">
      <c r="A470" t="s">
        <v>195</v>
      </c>
      <c r="B470" t="s">
        <v>3531</v>
      </c>
      <c r="C470" t="s">
        <v>1291</v>
      </c>
    </row>
    <row r="471" spans="1:3" hidden="1" x14ac:dyDescent="0.2">
      <c r="A471" t="s">
        <v>195</v>
      </c>
      <c r="B471" t="s">
        <v>3531</v>
      </c>
      <c r="C471" t="s">
        <v>1291</v>
      </c>
    </row>
    <row r="472" spans="1:3" hidden="1" x14ac:dyDescent="0.2">
      <c r="A472" t="s">
        <v>120</v>
      </c>
      <c r="B472" t="s">
        <v>3531</v>
      </c>
      <c r="C472" t="s">
        <v>1844</v>
      </c>
    </row>
    <row r="473" spans="1:3" hidden="1" x14ac:dyDescent="0.2">
      <c r="A473" t="s">
        <v>215</v>
      </c>
      <c r="B473" t="s">
        <v>3531</v>
      </c>
      <c r="C473" t="s">
        <v>1844</v>
      </c>
    </row>
    <row r="474" spans="1:3" hidden="1" x14ac:dyDescent="0.2">
      <c r="A474" t="s">
        <v>42</v>
      </c>
      <c r="B474" t="s">
        <v>3531</v>
      </c>
      <c r="C474" t="s">
        <v>1844</v>
      </c>
    </row>
    <row r="475" spans="1:3" hidden="1" x14ac:dyDescent="0.2">
      <c r="A475" t="s">
        <v>1853</v>
      </c>
      <c r="B475" t="s">
        <v>3531</v>
      </c>
      <c r="C475" t="s">
        <v>1844</v>
      </c>
    </row>
    <row r="476" spans="1:3" hidden="1" x14ac:dyDescent="0.2">
      <c r="A476" t="s">
        <v>179</v>
      </c>
      <c r="B476" t="s">
        <v>3531</v>
      </c>
      <c r="C476" t="s">
        <v>1844</v>
      </c>
    </row>
    <row r="477" spans="1:3" hidden="1" x14ac:dyDescent="0.2">
      <c r="A477" t="s">
        <v>1443</v>
      </c>
      <c r="B477" t="s">
        <v>3531</v>
      </c>
      <c r="C477" t="s">
        <v>1844</v>
      </c>
    </row>
    <row r="478" spans="1:3" hidden="1" x14ac:dyDescent="0.2">
      <c r="A478" t="s">
        <v>256</v>
      </c>
      <c r="B478" t="s">
        <v>3531</v>
      </c>
      <c r="C478" t="s">
        <v>1844</v>
      </c>
    </row>
    <row r="479" spans="1:3" hidden="1" x14ac:dyDescent="0.2">
      <c r="A479" t="s">
        <v>252</v>
      </c>
      <c r="B479" t="s">
        <v>3531</v>
      </c>
      <c r="C479" t="s">
        <v>1844</v>
      </c>
    </row>
    <row r="480" spans="1:3" hidden="1" x14ac:dyDescent="0.2">
      <c r="A480" t="s">
        <v>70</v>
      </c>
      <c r="B480" t="s">
        <v>3531</v>
      </c>
      <c r="C480" t="s">
        <v>1844</v>
      </c>
    </row>
    <row r="481" spans="1:3" hidden="1" x14ac:dyDescent="0.2">
      <c r="A481" t="s">
        <v>77</v>
      </c>
      <c r="B481" t="s">
        <v>3531</v>
      </c>
      <c r="C481" t="s">
        <v>1844</v>
      </c>
    </row>
    <row r="482" spans="1:3" hidden="1" x14ac:dyDescent="0.2">
      <c r="A482" t="s">
        <v>83</v>
      </c>
      <c r="B482" t="s">
        <v>3531</v>
      </c>
      <c r="C482" t="s">
        <v>1844</v>
      </c>
    </row>
    <row r="483" spans="1:3" hidden="1" x14ac:dyDescent="0.2">
      <c r="A483" t="s">
        <v>2085</v>
      </c>
      <c r="B483" t="s">
        <v>3531</v>
      </c>
      <c r="C483" t="s">
        <v>1844</v>
      </c>
    </row>
    <row r="484" spans="1:3" hidden="1" x14ac:dyDescent="0.2">
      <c r="A484" t="s">
        <v>275</v>
      </c>
      <c r="B484" t="s">
        <v>3531</v>
      </c>
      <c r="C484" t="s">
        <v>1844</v>
      </c>
    </row>
    <row r="485" spans="1:3" hidden="1" x14ac:dyDescent="0.2">
      <c r="A485" t="s">
        <v>163</v>
      </c>
      <c r="B485" t="s">
        <v>3531</v>
      </c>
      <c r="C485" t="s">
        <v>1844</v>
      </c>
    </row>
    <row r="486" spans="1:3" hidden="1" x14ac:dyDescent="0.2">
      <c r="A486" t="s">
        <v>5622</v>
      </c>
      <c r="B486" t="s">
        <v>3531</v>
      </c>
      <c r="C486" t="s">
        <v>1844</v>
      </c>
    </row>
    <row r="487" spans="1:3" hidden="1" x14ac:dyDescent="0.2">
      <c r="A487" t="s">
        <v>1612</v>
      </c>
      <c r="B487" t="s">
        <v>3531</v>
      </c>
      <c r="C487" t="s">
        <v>1844</v>
      </c>
    </row>
    <row r="488" spans="1:3" hidden="1" x14ac:dyDescent="0.2">
      <c r="A488" t="s">
        <v>247</v>
      </c>
      <c r="B488" t="s">
        <v>3531</v>
      </c>
      <c r="C488" t="s">
        <v>1844</v>
      </c>
    </row>
    <row r="489" spans="1:3" hidden="1" x14ac:dyDescent="0.2">
      <c r="A489" t="s">
        <v>220</v>
      </c>
      <c r="B489" t="s">
        <v>3531</v>
      </c>
      <c r="C489" t="s">
        <v>1844</v>
      </c>
    </row>
    <row r="490" spans="1:3" hidden="1" x14ac:dyDescent="0.2">
      <c r="A490" t="s">
        <v>736</v>
      </c>
      <c r="B490" t="s">
        <v>3531</v>
      </c>
      <c r="C490" t="s">
        <v>1844</v>
      </c>
    </row>
    <row r="491" spans="1:3" hidden="1" x14ac:dyDescent="0.2">
      <c r="A491" t="s">
        <v>214</v>
      </c>
      <c r="B491" t="s">
        <v>3531</v>
      </c>
      <c r="C491" t="s">
        <v>1844</v>
      </c>
    </row>
    <row r="492" spans="1:3" hidden="1" x14ac:dyDescent="0.2">
      <c r="A492" t="s">
        <v>227</v>
      </c>
      <c r="B492" t="s">
        <v>3531</v>
      </c>
      <c r="C492" t="s">
        <v>1844</v>
      </c>
    </row>
    <row r="493" spans="1:3" hidden="1" x14ac:dyDescent="0.2">
      <c r="A493" t="s">
        <v>241</v>
      </c>
      <c r="B493" t="s">
        <v>3531</v>
      </c>
      <c r="C493" t="s">
        <v>1844</v>
      </c>
    </row>
    <row r="494" spans="1:3" hidden="1" x14ac:dyDescent="0.2">
      <c r="A494" t="s">
        <v>244</v>
      </c>
      <c r="B494" t="s">
        <v>3531</v>
      </c>
      <c r="C494" t="s">
        <v>1844</v>
      </c>
    </row>
    <row r="495" spans="1:3" hidden="1" x14ac:dyDescent="0.2">
      <c r="A495" t="s">
        <v>167</v>
      </c>
      <c r="B495" t="s">
        <v>3531</v>
      </c>
      <c r="C495" t="s">
        <v>1844</v>
      </c>
    </row>
    <row r="496" spans="1:3" hidden="1" x14ac:dyDescent="0.2">
      <c r="A496" t="s">
        <v>1744</v>
      </c>
      <c r="B496" t="s">
        <v>3531</v>
      </c>
      <c r="C496" t="s">
        <v>1844</v>
      </c>
    </row>
    <row r="497" spans="1:3" hidden="1" x14ac:dyDescent="0.2">
      <c r="A497" t="s">
        <v>236</v>
      </c>
      <c r="B497" t="s">
        <v>3531</v>
      </c>
      <c r="C497" t="s">
        <v>1844</v>
      </c>
    </row>
    <row r="498" spans="1:3" hidden="1" x14ac:dyDescent="0.2">
      <c r="A498" t="s">
        <v>163</v>
      </c>
      <c r="B498" t="s">
        <v>3531</v>
      </c>
      <c r="C498" t="s">
        <v>1844</v>
      </c>
    </row>
    <row r="499" spans="1:3" hidden="1" x14ac:dyDescent="0.2">
      <c r="A499" t="s">
        <v>204</v>
      </c>
      <c r="B499" t="s">
        <v>3531</v>
      </c>
      <c r="C499" t="s">
        <v>1844</v>
      </c>
    </row>
    <row r="500" spans="1:3" hidden="1" x14ac:dyDescent="0.2">
      <c r="A500" t="s">
        <v>2339</v>
      </c>
      <c r="B500" t="s">
        <v>3531</v>
      </c>
      <c r="C500" t="s">
        <v>1844</v>
      </c>
    </row>
    <row r="501" spans="1:3" hidden="1" x14ac:dyDescent="0.2">
      <c r="A501" t="s">
        <v>4152</v>
      </c>
      <c r="B501" t="s">
        <v>3531</v>
      </c>
      <c r="C501" t="s">
        <v>1844</v>
      </c>
    </row>
    <row r="502" spans="1:3" hidden="1" x14ac:dyDescent="0.2">
      <c r="A502" t="s">
        <v>615</v>
      </c>
      <c r="B502" t="s">
        <v>3531</v>
      </c>
      <c r="C502" t="s">
        <v>1844</v>
      </c>
    </row>
    <row r="503" spans="1:3" hidden="1" x14ac:dyDescent="0.2">
      <c r="A503" t="s">
        <v>1828</v>
      </c>
      <c r="B503" t="s">
        <v>3531</v>
      </c>
      <c r="C503" t="s">
        <v>1844</v>
      </c>
    </row>
    <row r="504" spans="1:3" hidden="1" x14ac:dyDescent="0.2">
      <c r="A504" t="s">
        <v>191</v>
      </c>
      <c r="B504" t="s">
        <v>3531</v>
      </c>
      <c r="C504" t="s">
        <v>1844</v>
      </c>
    </row>
    <row r="505" spans="1:3" hidden="1" x14ac:dyDescent="0.2">
      <c r="A505" t="s">
        <v>195</v>
      </c>
      <c r="B505" t="s">
        <v>3531</v>
      </c>
      <c r="C505" t="s">
        <v>1844</v>
      </c>
    </row>
    <row r="506" spans="1:3" hidden="1" x14ac:dyDescent="0.2">
      <c r="A506" t="s">
        <v>260</v>
      </c>
      <c r="B506" t="s">
        <v>3531</v>
      </c>
      <c r="C506" t="s">
        <v>1844</v>
      </c>
    </row>
    <row r="507" spans="1:3" hidden="1" x14ac:dyDescent="0.2">
      <c r="A507" t="s">
        <v>267</v>
      </c>
      <c r="B507" t="s">
        <v>3531</v>
      </c>
      <c r="C507" t="s">
        <v>1844</v>
      </c>
    </row>
    <row r="508" spans="1:3" hidden="1" x14ac:dyDescent="0.2">
      <c r="A508" t="s">
        <v>2339</v>
      </c>
      <c r="B508" t="s">
        <v>3531</v>
      </c>
      <c r="C508" t="s">
        <v>1844</v>
      </c>
    </row>
    <row r="509" spans="1:3" hidden="1" x14ac:dyDescent="0.2">
      <c r="A509" t="s">
        <v>195</v>
      </c>
      <c r="B509" t="s">
        <v>3531</v>
      </c>
      <c r="C509" t="s">
        <v>1844</v>
      </c>
    </row>
    <row r="510" spans="1:3" hidden="1" x14ac:dyDescent="0.2">
      <c r="A510" t="s">
        <v>77</v>
      </c>
      <c r="B510" t="s">
        <v>3531</v>
      </c>
      <c r="C510" t="s">
        <v>2512</v>
      </c>
    </row>
    <row r="511" spans="1:3" hidden="1" x14ac:dyDescent="0.2">
      <c r="A511" t="s">
        <v>42</v>
      </c>
      <c r="B511" t="s">
        <v>3531</v>
      </c>
      <c r="C511" t="s">
        <v>2512</v>
      </c>
    </row>
    <row r="512" spans="1:3" hidden="1" x14ac:dyDescent="0.2">
      <c r="A512" t="s">
        <v>1853</v>
      </c>
      <c r="B512" t="s">
        <v>3531</v>
      </c>
      <c r="C512" t="s">
        <v>2512</v>
      </c>
    </row>
    <row r="513" spans="1:3" hidden="1" x14ac:dyDescent="0.2">
      <c r="A513" t="s">
        <v>83</v>
      </c>
      <c r="B513" t="s">
        <v>3531</v>
      </c>
      <c r="C513" t="s">
        <v>2512</v>
      </c>
    </row>
    <row r="514" spans="1:3" hidden="1" x14ac:dyDescent="0.2">
      <c r="A514" t="s">
        <v>187</v>
      </c>
      <c r="B514" t="s">
        <v>3531</v>
      </c>
      <c r="C514" t="s">
        <v>2512</v>
      </c>
    </row>
    <row r="515" spans="1:3" hidden="1" x14ac:dyDescent="0.2">
      <c r="A515" t="s">
        <v>4767</v>
      </c>
      <c r="B515" t="s">
        <v>3531</v>
      </c>
      <c r="C515" t="s">
        <v>2512</v>
      </c>
    </row>
    <row r="516" spans="1:3" hidden="1" x14ac:dyDescent="0.2">
      <c r="A516" t="s">
        <v>70</v>
      </c>
      <c r="B516" t="s">
        <v>3531</v>
      </c>
      <c r="C516" t="s">
        <v>2512</v>
      </c>
    </row>
    <row r="517" spans="1:3" hidden="1" x14ac:dyDescent="0.2">
      <c r="A517" t="s">
        <v>214</v>
      </c>
      <c r="B517" t="s">
        <v>3531</v>
      </c>
      <c r="C517" t="s">
        <v>2512</v>
      </c>
    </row>
    <row r="518" spans="1:3" hidden="1" x14ac:dyDescent="0.2">
      <c r="A518" t="s">
        <v>215</v>
      </c>
      <c r="B518" t="s">
        <v>3531</v>
      </c>
      <c r="C518" t="s">
        <v>2512</v>
      </c>
    </row>
    <row r="519" spans="1:3" hidden="1" x14ac:dyDescent="0.2">
      <c r="A519" t="s">
        <v>2762</v>
      </c>
      <c r="B519" t="s">
        <v>3531</v>
      </c>
      <c r="C519" t="s">
        <v>2512</v>
      </c>
    </row>
    <row r="520" spans="1:3" hidden="1" x14ac:dyDescent="0.2">
      <c r="A520" t="s">
        <v>179</v>
      </c>
      <c r="B520" t="s">
        <v>3531</v>
      </c>
      <c r="C520" t="s">
        <v>2512</v>
      </c>
    </row>
    <row r="521" spans="1:3" hidden="1" x14ac:dyDescent="0.2">
      <c r="A521" t="s">
        <v>120</v>
      </c>
      <c r="B521" t="s">
        <v>3531</v>
      </c>
      <c r="C521" t="s">
        <v>2512</v>
      </c>
    </row>
    <row r="522" spans="1:3" hidden="1" x14ac:dyDescent="0.2">
      <c r="A522" t="s">
        <v>5959</v>
      </c>
      <c r="B522" t="s">
        <v>3531</v>
      </c>
      <c r="C522" t="s">
        <v>2512</v>
      </c>
    </row>
    <row r="523" spans="1:3" hidden="1" x14ac:dyDescent="0.2">
      <c r="A523" t="s">
        <v>256</v>
      </c>
      <c r="B523" t="s">
        <v>3531</v>
      </c>
      <c r="C523" t="s">
        <v>2512</v>
      </c>
    </row>
    <row r="524" spans="1:3" hidden="1" x14ac:dyDescent="0.2">
      <c r="A524" t="s">
        <v>252</v>
      </c>
      <c r="B524" t="s">
        <v>3531</v>
      </c>
      <c r="C524" t="s">
        <v>2512</v>
      </c>
    </row>
    <row r="525" spans="1:3" hidden="1" x14ac:dyDescent="0.2">
      <c r="A525" t="s">
        <v>247</v>
      </c>
      <c r="B525" t="s">
        <v>3531</v>
      </c>
      <c r="C525" t="s">
        <v>2512</v>
      </c>
    </row>
    <row r="526" spans="1:3" hidden="1" x14ac:dyDescent="0.2">
      <c r="A526" t="s">
        <v>1612</v>
      </c>
      <c r="B526" t="s">
        <v>3531</v>
      </c>
      <c r="C526" t="s">
        <v>2512</v>
      </c>
    </row>
    <row r="527" spans="1:3" hidden="1" x14ac:dyDescent="0.2">
      <c r="A527" t="s">
        <v>163</v>
      </c>
      <c r="B527" t="s">
        <v>3531</v>
      </c>
      <c r="C527" t="s">
        <v>2512</v>
      </c>
    </row>
    <row r="528" spans="1:3" hidden="1" x14ac:dyDescent="0.2">
      <c r="A528" t="s">
        <v>227</v>
      </c>
      <c r="B528" t="s">
        <v>3531</v>
      </c>
      <c r="C528" t="s">
        <v>2512</v>
      </c>
    </row>
    <row r="529" spans="1:3" hidden="1" x14ac:dyDescent="0.2">
      <c r="A529" t="s">
        <v>615</v>
      </c>
      <c r="B529" t="s">
        <v>3531</v>
      </c>
      <c r="C529" t="s">
        <v>2512</v>
      </c>
    </row>
    <row r="530" spans="1:3" hidden="1" x14ac:dyDescent="0.2">
      <c r="A530" t="s">
        <v>2578</v>
      </c>
      <c r="B530" t="s">
        <v>3531</v>
      </c>
      <c r="C530" t="s">
        <v>2512</v>
      </c>
    </row>
    <row r="531" spans="1:3" hidden="1" x14ac:dyDescent="0.2">
      <c r="A531" t="s">
        <v>204</v>
      </c>
      <c r="B531" t="s">
        <v>3531</v>
      </c>
      <c r="C531" t="s">
        <v>2512</v>
      </c>
    </row>
    <row r="532" spans="1:3" hidden="1" x14ac:dyDescent="0.2">
      <c r="A532" t="s">
        <v>2339</v>
      </c>
      <c r="B532" t="s">
        <v>3531</v>
      </c>
      <c r="C532" t="s">
        <v>2512</v>
      </c>
    </row>
    <row r="533" spans="1:3" hidden="1" x14ac:dyDescent="0.2">
      <c r="A533" t="s">
        <v>195</v>
      </c>
      <c r="B533" t="s">
        <v>3531</v>
      </c>
      <c r="C533" t="s">
        <v>2512</v>
      </c>
    </row>
    <row r="534" spans="1:3" hidden="1" x14ac:dyDescent="0.2">
      <c r="A534" t="s">
        <v>7276</v>
      </c>
      <c r="B534" t="s">
        <v>3531</v>
      </c>
      <c r="C534" t="s">
        <v>2512</v>
      </c>
    </row>
    <row r="535" spans="1:3" hidden="1" x14ac:dyDescent="0.2">
      <c r="A535" t="s">
        <v>260</v>
      </c>
      <c r="B535" t="s">
        <v>3531</v>
      </c>
      <c r="C535" t="s">
        <v>2512</v>
      </c>
    </row>
    <row r="536" spans="1:3" hidden="1" x14ac:dyDescent="0.2">
      <c r="A536" t="s">
        <v>77</v>
      </c>
      <c r="B536" t="s">
        <v>3531</v>
      </c>
      <c r="C536" t="s">
        <v>2512</v>
      </c>
    </row>
    <row r="537" spans="1:3" hidden="1" x14ac:dyDescent="0.2">
      <c r="A537" t="s">
        <v>236</v>
      </c>
      <c r="B537" t="s">
        <v>3531</v>
      </c>
      <c r="C537" t="s">
        <v>2512</v>
      </c>
    </row>
    <row r="538" spans="1:3" hidden="1" x14ac:dyDescent="0.2">
      <c r="A538" t="s">
        <v>1744</v>
      </c>
      <c r="B538" t="s">
        <v>3531</v>
      </c>
      <c r="C538" t="s">
        <v>2512</v>
      </c>
    </row>
    <row r="539" spans="1:3" hidden="1" x14ac:dyDescent="0.2">
      <c r="A539" t="s">
        <v>244</v>
      </c>
      <c r="B539" t="s">
        <v>3531</v>
      </c>
      <c r="C539" t="s">
        <v>2512</v>
      </c>
    </row>
    <row r="540" spans="1:3" hidden="1" x14ac:dyDescent="0.2">
      <c r="A540" t="s">
        <v>2176</v>
      </c>
      <c r="B540" t="s">
        <v>3531</v>
      </c>
      <c r="C540" t="s">
        <v>2512</v>
      </c>
    </row>
    <row r="541" spans="1:3" hidden="1" x14ac:dyDescent="0.2">
      <c r="A541" t="s">
        <v>167</v>
      </c>
      <c r="B541" t="s">
        <v>3531</v>
      </c>
      <c r="C541" t="s">
        <v>2512</v>
      </c>
    </row>
    <row r="542" spans="1:3" hidden="1" x14ac:dyDescent="0.2">
      <c r="A542" t="s">
        <v>163</v>
      </c>
      <c r="B542" t="s">
        <v>3531</v>
      </c>
      <c r="C542" t="s">
        <v>2512</v>
      </c>
    </row>
    <row r="543" spans="1:3" hidden="1" x14ac:dyDescent="0.2">
      <c r="A543" t="s">
        <v>267</v>
      </c>
      <c r="B543" t="s">
        <v>3531</v>
      </c>
      <c r="C543" t="s">
        <v>2512</v>
      </c>
    </row>
    <row r="544" spans="1:3" hidden="1" x14ac:dyDescent="0.2">
      <c r="A544" t="s">
        <v>275</v>
      </c>
      <c r="B544" t="s">
        <v>3531</v>
      </c>
      <c r="C544" t="s">
        <v>2512</v>
      </c>
    </row>
    <row r="545" spans="1:3" hidden="1" x14ac:dyDescent="0.2">
      <c r="A545" t="s">
        <v>2085</v>
      </c>
      <c r="B545" t="s">
        <v>3531</v>
      </c>
      <c r="C545" t="s">
        <v>2512</v>
      </c>
    </row>
    <row r="546" spans="1:3" hidden="1" x14ac:dyDescent="0.2">
      <c r="A546" t="s">
        <v>220</v>
      </c>
      <c r="B546" t="s">
        <v>3531</v>
      </c>
      <c r="C546" t="s">
        <v>2512</v>
      </c>
    </row>
    <row r="547" spans="1:3" hidden="1" x14ac:dyDescent="0.2">
      <c r="A547" t="s">
        <v>5622</v>
      </c>
      <c r="B547" t="s">
        <v>3531</v>
      </c>
      <c r="C547" t="s">
        <v>2512</v>
      </c>
    </row>
    <row r="548" spans="1:3" hidden="1" x14ac:dyDescent="0.2">
      <c r="A548" t="s">
        <v>1342</v>
      </c>
      <c r="B548" t="s">
        <v>3531</v>
      </c>
      <c r="C548" t="s">
        <v>2512</v>
      </c>
    </row>
    <row r="549" spans="1:3" hidden="1" x14ac:dyDescent="0.2">
      <c r="A549" t="s">
        <v>475</v>
      </c>
      <c r="B549" t="s">
        <v>3531</v>
      </c>
      <c r="C549" t="s">
        <v>2512</v>
      </c>
    </row>
    <row r="550" spans="1:3" hidden="1" x14ac:dyDescent="0.2">
      <c r="A550" t="s">
        <v>2768</v>
      </c>
      <c r="B550" t="s">
        <v>3531</v>
      </c>
      <c r="C550" t="s">
        <v>2512</v>
      </c>
    </row>
    <row r="551" spans="1:3" hidden="1" x14ac:dyDescent="0.2">
      <c r="A551" t="s">
        <v>167</v>
      </c>
      <c r="B551" t="s">
        <v>3531</v>
      </c>
      <c r="C551" t="s">
        <v>3526</v>
      </c>
    </row>
    <row r="552" spans="1:3" hidden="1" x14ac:dyDescent="0.2">
      <c r="A552" t="s">
        <v>2176</v>
      </c>
      <c r="B552" t="s">
        <v>3531</v>
      </c>
      <c r="C552" t="s">
        <v>3526</v>
      </c>
    </row>
    <row r="553" spans="1:3" hidden="1" x14ac:dyDescent="0.2">
      <c r="A553" t="s">
        <v>7276</v>
      </c>
      <c r="B553" t="s">
        <v>3531</v>
      </c>
      <c r="C553" t="s">
        <v>3526</v>
      </c>
    </row>
    <row r="554" spans="1:3" hidden="1" x14ac:dyDescent="0.2">
      <c r="A554" t="s">
        <v>1828</v>
      </c>
      <c r="B554" t="s">
        <v>3531</v>
      </c>
      <c r="C554" t="s">
        <v>3526</v>
      </c>
    </row>
    <row r="555" spans="1:3" hidden="1" x14ac:dyDescent="0.2">
      <c r="A555" t="s">
        <v>3680</v>
      </c>
      <c r="B555" t="s">
        <v>3531</v>
      </c>
      <c r="C555" t="s">
        <v>3526</v>
      </c>
    </row>
    <row r="556" spans="1:3" hidden="1" x14ac:dyDescent="0.2">
      <c r="A556" t="s">
        <v>2578</v>
      </c>
      <c r="B556" t="s">
        <v>3531</v>
      </c>
      <c r="C556" t="s">
        <v>3526</v>
      </c>
    </row>
    <row r="557" spans="1:3" hidden="1" x14ac:dyDescent="0.2">
      <c r="A557" t="s">
        <v>1000</v>
      </c>
      <c r="B557" t="s">
        <v>3531</v>
      </c>
      <c r="C557" t="s">
        <v>3526</v>
      </c>
    </row>
    <row r="558" spans="1:3" hidden="1" x14ac:dyDescent="0.2">
      <c r="A558" t="s">
        <v>195</v>
      </c>
      <c r="B558" t="s">
        <v>3531</v>
      </c>
      <c r="C558" t="s">
        <v>3526</v>
      </c>
    </row>
    <row r="559" spans="1:3" hidden="1" x14ac:dyDescent="0.2">
      <c r="A559" t="s">
        <v>615</v>
      </c>
      <c r="B559" t="s">
        <v>3531</v>
      </c>
      <c r="C559" t="s">
        <v>3526</v>
      </c>
    </row>
    <row r="560" spans="1:3" hidden="1" x14ac:dyDescent="0.2">
      <c r="A560" t="s">
        <v>475</v>
      </c>
      <c r="B560" t="s">
        <v>3531</v>
      </c>
      <c r="C560" t="s">
        <v>3526</v>
      </c>
    </row>
    <row r="561" spans="1:3" hidden="1" x14ac:dyDescent="0.2">
      <c r="A561" t="s">
        <v>950</v>
      </c>
      <c r="B561" t="s">
        <v>3531</v>
      </c>
      <c r="C561" t="s">
        <v>3526</v>
      </c>
    </row>
    <row r="562" spans="1:3" hidden="1" x14ac:dyDescent="0.2">
      <c r="A562" t="s">
        <v>3698</v>
      </c>
      <c r="B562" t="s">
        <v>3531</v>
      </c>
      <c r="C562" t="s">
        <v>3526</v>
      </c>
    </row>
    <row r="563" spans="1:3" hidden="1" x14ac:dyDescent="0.2">
      <c r="A563" t="s">
        <v>3701</v>
      </c>
      <c r="B563" t="s">
        <v>3531</v>
      </c>
      <c r="C563" t="s">
        <v>3526</v>
      </c>
    </row>
    <row r="564" spans="1:3" hidden="1" x14ac:dyDescent="0.2">
      <c r="A564" t="s">
        <v>260</v>
      </c>
      <c r="B564" t="s">
        <v>3531</v>
      </c>
      <c r="C564" t="s">
        <v>3526</v>
      </c>
    </row>
    <row r="565" spans="1:3" hidden="1" x14ac:dyDescent="0.2">
      <c r="A565" t="s">
        <v>227</v>
      </c>
      <c r="B565" t="s">
        <v>3531</v>
      </c>
      <c r="C565" t="s">
        <v>3526</v>
      </c>
    </row>
    <row r="566" spans="1:3" hidden="1" x14ac:dyDescent="0.2">
      <c r="A566" t="s">
        <v>1744</v>
      </c>
      <c r="B566" t="s">
        <v>3531</v>
      </c>
      <c r="C566" t="s">
        <v>3526</v>
      </c>
    </row>
    <row r="567" spans="1:3" hidden="1" x14ac:dyDescent="0.2">
      <c r="A567" t="s">
        <v>236</v>
      </c>
      <c r="B567" t="s">
        <v>3531</v>
      </c>
      <c r="C567" t="s">
        <v>3526</v>
      </c>
    </row>
    <row r="568" spans="1:3" hidden="1" x14ac:dyDescent="0.2">
      <c r="A568" t="s">
        <v>3715</v>
      </c>
      <c r="B568" t="s">
        <v>3531</v>
      </c>
      <c r="C568" t="s">
        <v>3526</v>
      </c>
    </row>
    <row r="569" spans="1:3" hidden="1" x14ac:dyDescent="0.2">
      <c r="A569" t="s">
        <v>241</v>
      </c>
      <c r="B569" t="s">
        <v>3531</v>
      </c>
      <c r="C569" t="s">
        <v>3526</v>
      </c>
    </row>
    <row r="570" spans="1:3" hidden="1" x14ac:dyDescent="0.2">
      <c r="A570" t="s">
        <v>244</v>
      </c>
      <c r="B570" t="s">
        <v>3531</v>
      </c>
      <c r="C570" t="s">
        <v>3526</v>
      </c>
    </row>
    <row r="571" spans="1:3" hidden="1" x14ac:dyDescent="0.2">
      <c r="A571" t="s">
        <v>5622</v>
      </c>
      <c r="B571" t="s">
        <v>3531</v>
      </c>
      <c r="C571" t="s">
        <v>3526</v>
      </c>
    </row>
    <row r="572" spans="1:3" hidden="1" x14ac:dyDescent="0.2">
      <c r="A572" t="s">
        <v>466</v>
      </c>
      <c r="B572" t="s">
        <v>3531</v>
      </c>
      <c r="C572" t="s">
        <v>3526</v>
      </c>
    </row>
    <row r="573" spans="1:3" hidden="1" x14ac:dyDescent="0.2">
      <c r="A573" t="s">
        <v>3598</v>
      </c>
      <c r="B573" t="s">
        <v>3531</v>
      </c>
      <c r="C573" t="s">
        <v>3526</v>
      </c>
    </row>
    <row r="574" spans="1:3" hidden="1" x14ac:dyDescent="0.2">
      <c r="A574" t="s">
        <v>2085</v>
      </c>
      <c r="B574" t="s">
        <v>3531</v>
      </c>
      <c r="C574" t="s">
        <v>3526</v>
      </c>
    </row>
    <row r="575" spans="1:3" hidden="1" x14ac:dyDescent="0.2">
      <c r="A575" t="s">
        <v>267</v>
      </c>
      <c r="B575" t="s">
        <v>3531</v>
      </c>
      <c r="C575" t="s">
        <v>3526</v>
      </c>
    </row>
    <row r="576" spans="1:3" hidden="1" x14ac:dyDescent="0.2">
      <c r="A576" t="s">
        <v>4152</v>
      </c>
      <c r="B576" t="s">
        <v>3531</v>
      </c>
      <c r="C576" t="s">
        <v>3526</v>
      </c>
    </row>
    <row r="577" spans="1:3" hidden="1" x14ac:dyDescent="0.2">
      <c r="A577" t="s">
        <v>3590</v>
      </c>
      <c r="B577" t="s">
        <v>3531</v>
      </c>
      <c r="C577" t="s">
        <v>3526</v>
      </c>
    </row>
    <row r="578" spans="1:3" hidden="1" x14ac:dyDescent="0.2">
      <c r="A578" t="s">
        <v>3738</v>
      </c>
      <c r="B578" t="s">
        <v>3531</v>
      </c>
      <c r="C578" t="s">
        <v>3526</v>
      </c>
    </row>
    <row r="579" spans="1:3" hidden="1" x14ac:dyDescent="0.2">
      <c r="A579" t="s">
        <v>3740</v>
      </c>
      <c r="B579" t="s">
        <v>3531</v>
      </c>
      <c r="C579" t="s">
        <v>3526</v>
      </c>
    </row>
    <row r="580" spans="1:3" hidden="1" x14ac:dyDescent="0.2">
      <c r="A580" t="s">
        <v>1853</v>
      </c>
      <c r="B580" t="s">
        <v>3531</v>
      </c>
      <c r="C580" t="s">
        <v>3526</v>
      </c>
    </row>
    <row r="581" spans="1:3" hidden="1" x14ac:dyDescent="0.2">
      <c r="A581" t="s">
        <v>42</v>
      </c>
      <c r="B581" t="s">
        <v>3531</v>
      </c>
      <c r="C581" t="s">
        <v>3526</v>
      </c>
    </row>
    <row r="582" spans="1:3" hidden="1" x14ac:dyDescent="0.2">
      <c r="A582" t="s">
        <v>83</v>
      </c>
      <c r="B582" t="s">
        <v>3531</v>
      </c>
      <c r="C582" t="s">
        <v>3526</v>
      </c>
    </row>
    <row r="583" spans="1:3" hidden="1" x14ac:dyDescent="0.2">
      <c r="A583" t="s">
        <v>4767</v>
      </c>
      <c r="B583" t="s">
        <v>3531</v>
      </c>
      <c r="C583" t="s">
        <v>3526</v>
      </c>
    </row>
    <row r="584" spans="1:3" hidden="1" x14ac:dyDescent="0.2">
      <c r="A584" t="s">
        <v>214</v>
      </c>
      <c r="B584" t="s">
        <v>3531</v>
      </c>
      <c r="C584" t="s">
        <v>3526</v>
      </c>
    </row>
    <row r="585" spans="1:3" hidden="1" x14ac:dyDescent="0.2">
      <c r="A585" t="s">
        <v>215</v>
      </c>
      <c r="B585" t="s">
        <v>3531</v>
      </c>
      <c r="C585" t="s">
        <v>3526</v>
      </c>
    </row>
    <row r="586" spans="1:3" hidden="1" x14ac:dyDescent="0.2">
      <c r="A586" t="s">
        <v>3757</v>
      </c>
      <c r="B586" t="s">
        <v>3531</v>
      </c>
      <c r="C586" t="s">
        <v>3526</v>
      </c>
    </row>
    <row r="587" spans="1:3" hidden="1" x14ac:dyDescent="0.2">
      <c r="A587" t="s">
        <v>220</v>
      </c>
      <c r="B587" t="s">
        <v>3531</v>
      </c>
      <c r="C587" t="s">
        <v>3526</v>
      </c>
    </row>
    <row r="588" spans="1:3" hidden="1" x14ac:dyDescent="0.2">
      <c r="A588" t="s">
        <v>1612</v>
      </c>
      <c r="B588" t="s">
        <v>3531</v>
      </c>
      <c r="C588" t="s">
        <v>3526</v>
      </c>
    </row>
    <row r="589" spans="1:3" hidden="1" x14ac:dyDescent="0.2">
      <c r="A589" t="s">
        <v>2768</v>
      </c>
      <c r="B589" t="s">
        <v>3531</v>
      </c>
      <c r="C589" t="s">
        <v>3526</v>
      </c>
    </row>
    <row r="590" spans="1:3" hidden="1" x14ac:dyDescent="0.2">
      <c r="A590" t="s">
        <v>157</v>
      </c>
      <c r="B590" t="s">
        <v>3531</v>
      </c>
      <c r="C590" t="s">
        <v>3526</v>
      </c>
    </row>
    <row r="591" spans="1:3" hidden="1" x14ac:dyDescent="0.2">
      <c r="A591" t="s">
        <v>256</v>
      </c>
      <c r="B591" t="s">
        <v>3531</v>
      </c>
      <c r="C591" t="s">
        <v>3526</v>
      </c>
    </row>
    <row r="592" spans="1:3" hidden="1" x14ac:dyDescent="0.2">
      <c r="A592" t="s">
        <v>252</v>
      </c>
      <c r="B592" t="s">
        <v>3531</v>
      </c>
      <c r="C592" t="s">
        <v>3526</v>
      </c>
    </row>
    <row r="593" spans="1:3" hidden="1" x14ac:dyDescent="0.2">
      <c r="A593" t="s">
        <v>3612</v>
      </c>
      <c r="B593" t="s">
        <v>3531</v>
      </c>
      <c r="C593" t="s">
        <v>3526</v>
      </c>
    </row>
    <row r="594" spans="1:3" hidden="1" x14ac:dyDescent="0.2">
      <c r="A594" t="s">
        <v>3779</v>
      </c>
      <c r="B594" t="s">
        <v>3531</v>
      </c>
      <c r="C594" t="s">
        <v>3526</v>
      </c>
    </row>
    <row r="595" spans="1:3" hidden="1" x14ac:dyDescent="0.2">
      <c r="A595" t="s">
        <v>6354</v>
      </c>
      <c r="B595" t="s">
        <v>3531</v>
      </c>
      <c r="C595" t="s">
        <v>3526</v>
      </c>
    </row>
    <row r="596" spans="1:3" hidden="1" x14ac:dyDescent="0.2">
      <c r="A596" t="s">
        <v>3786</v>
      </c>
      <c r="B596" t="s">
        <v>3531</v>
      </c>
      <c r="C596" t="s">
        <v>3526</v>
      </c>
    </row>
    <row r="597" spans="1:3" hidden="1" x14ac:dyDescent="0.2">
      <c r="A597" t="s">
        <v>5959</v>
      </c>
      <c r="B597" t="s">
        <v>3531</v>
      </c>
      <c r="C597" t="s">
        <v>3526</v>
      </c>
    </row>
    <row r="598" spans="1:3" hidden="1" x14ac:dyDescent="0.2">
      <c r="A598" t="s">
        <v>179</v>
      </c>
      <c r="B598" t="s">
        <v>3531</v>
      </c>
      <c r="C598" t="s">
        <v>3526</v>
      </c>
    </row>
    <row r="599" spans="1:3" hidden="1" x14ac:dyDescent="0.2">
      <c r="A599" t="s">
        <v>120</v>
      </c>
      <c r="B599" t="s">
        <v>3531</v>
      </c>
      <c r="C599" t="s">
        <v>3526</v>
      </c>
    </row>
    <row r="600" spans="1:3" hidden="1" x14ac:dyDescent="0.2">
      <c r="A600" t="s">
        <v>77</v>
      </c>
      <c r="B600" t="s">
        <v>3531</v>
      </c>
      <c r="C600" t="s">
        <v>3526</v>
      </c>
    </row>
    <row r="601" spans="1:3" hidden="1" x14ac:dyDescent="0.2">
      <c r="A601" t="s">
        <v>3672</v>
      </c>
      <c r="B601" t="s">
        <v>3531</v>
      </c>
      <c r="C601" t="s">
        <v>3526</v>
      </c>
    </row>
    <row r="602" spans="1:3" hidden="1" x14ac:dyDescent="0.2">
      <c r="A602" t="s">
        <v>8300</v>
      </c>
      <c r="B602" t="s">
        <v>3531</v>
      </c>
      <c r="C602" t="s">
        <v>3526</v>
      </c>
    </row>
    <row r="603" spans="1:3" hidden="1" x14ac:dyDescent="0.2">
      <c r="A603" t="s">
        <v>3803</v>
      </c>
      <c r="B603" t="s">
        <v>3531</v>
      </c>
      <c r="C603" t="s">
        <v>3526</v>
      </c>
    </row>
    <row r="604" spans="1:3" hidden="1" x14ac:dyDescent="0.2">
      <c r="A604" t="s">
        <v>8305</v>
      </c>
      <c r="B604" t="s">
        <v>3531</v>
      </c>
      <c r="C604" t="s">
        <v>3526</v>
      </c>
    </row>
    <row r="605" spans="1:3" hidden="1" x14ac:dyDescent="0.2">
      <c r="A605" t="s">
        <v>1819</v>
      </c>
      <c r="B605" t="s">
        <v>3531</v>
      </c>
      <c r="C605" t="s">
        <v>3526</v>
      </c>
    </row>
    <row r="606" spans="1:3" hidden="1" x14ac:dyDescent="0.2">
      <c r="A606" t="s">
        <v>4516</v>
      </c>
      <c r="B606" t="s">
        <v>3531</v>
      </c>
      <c r="C606" t="s">
        <v>3526</v>
      </c>
    </row>
    <row r="607" spans="1:3" hidden="1" x14ac:dyDescent="0.2">
      <c r="A607" t="s">
        <v>8315</v>
      </c>
      <c r="B607" t="s">
        <v>3531</v>
      </c>
      <c r="C607" t="s">
        <v>3526</v>
      </c>
    </row>
    <row r="608" spans="1:3" hidden="1" x14ac:dyDescent="0.2">
      <c r="A608" t="s">
        <v>3590</v>
      </c>
      <c r="B608" t="s">
        <v>7214</v>
      </c>
      <c r="C608" t="s">
        <v>4676</v>
      </c>
    </row>
    <row r="609" spans="1:3" hidden="1" x14ac:dyDescent="0.2">
      <c r="A609" t="s">
        <v>83</v>
      </c>
      <c r="B609" t="s">
        <v>7214</v>
      </c>
      <c r="C609" t="s">
        <v>4676</v>
      </c>
    </row>
    <row r="610" spans="1:3" x14ac:dyDescent="0.2">
      <c r="A610" t="s">
        <v>3590</v>
      </c>
      <c r="B610" t="s">
        <v>7214</v>
      </c>
      <c r="C610" t="s">
        <v>4725</v>
      </c>
    </row>
    <row r="611" spans="1:3" x14ac:dyDescent="0.2">
      <c r="A611" t="s">
        <v>83</v>
      </c>
      <c r="B611" t="s">
        <v>7214</v>
      </c>
      <c r="C611" t="s">
        <v>4725</v>
      </c>
    </row>
    <row r="612" spans="1:3" hidden="1" x14ac:dyDescent="0.2">
      <c r="A612" t="s">
        <v>400</v>
      </c>
      <c r="B612" t="s">
        <v>353</v>
      </c>
      <c r="C612" t="s">
        <v>23</v>
      </c>
    </row>
    <row r="613" spans="1:3" hidden="1" x14ac:dyDescent="0.2">
      <c r="A613" t="s">
        <v>236</v>
      </c>
      <c r="B613" t="s">
        <v>353</v>
      </c>
      <c r="C613" t="s">
        <v>23</v>
      </c>
    </row>
    <row r="614" spans="1:3" hidden="1" x14ac:dyDescent="0.2">
      <c r="A614" t="s">
        <v>308</v>
      </c>
      <c r="B614" t="s">
        <v>353</v>
      </c>
      <c r="C614" t="s">
        <v>23</v>
      </c>
    </row>
    <row r="615" spans="1:3" hidden="1" x14ac:dyDescent="0.2">
      <c r="A615" t="s">
        <v>400</v>
      </c>
      <c r="B615" t="s">
        <v>353</v>
      </c>
      <c r="C615" t="s">
        <v>23</v>
      </c>
    </row>
    <row r="616" spans="1:3" hidden="1" x14ac:dyDescent="0.2">
      <c r="A616" t="s">
        <v>348</v>
      </c>
      <c r="B616" t="s">
        <v>353</v>
      </c>
      <c r="C616" t="s">
        <v>23</v>
      </c>
    </row>
    <row r="617" spans="1:3" hidden="1" x14ac:dyDescent="0.2">
      <c r="A617" t="s">
        <v>112</v>
      </c>
      <c r="B617" t="s">
        <v>353</v>
      </c>
      <c r="C617" t="s">
        <v>23</v>
      </c>
    </row>
    <row r="618" spans="1:3" hidden="1" x14ac:dyDescent="0.2">
      <c r="A618" t="s">
        <v>946</v>
      </c>
      <c r="B618" t="s">
        <v>353</v>
      </c>
      <c r="C618" t="s">
        <v>23</v>
      </c>
    </row>
    <row r="619" spans="1:3" hidden="1" x14ac:dyDescent="0.2">
      <c r="A619" t="s">
        <v>370</v>
      </c>
      <c r="B619" t="s">
        <v>353</v>
      </c>
      <c r="C619" t="s">
        <v>23</v>
      </c>
    </row>
    <row r="620" spans="1:3" hidden="1" x14ac:dyDescent="0.2">
      <c r="A620" t="s">
        <v>294</v>
      </c>
      <c r="B620" t="s">
        <v>353</v>
      </c>
      <c r="C620" t="s">
        <v>23</v>
      </c>
    </row>
    <row r="621" spans="1:3" hidden="1" x14ac:dyDescent="0.2">
      <c r="A621" t="s">
        <v>2662</v>
      </c>
      <c r="B621" t="s">
        <v>353</v>
      </c>
      <c r="C621" t="s">
        <v>23</v>
      </c>
    </row>
    <row r="622" spans="1:3" hidden="1" x14ac:dyDescent="0.2">
      <c r="A622" t="s">
        <v>187</v>
      </c>
      <c r="B622" t="s">
        <v>353</v>
      </c>
      <c r="C622" t="s">
        <v>23</v>
      </c>
    </row>
    <row r="623" spans="1:3" hidden="1" x14ac:dyDescent="0.2">
      <c r="A623" t="s">
        <v>112</v>
      </c>
      <c r="B623" t="s">
        <v>353</v>
      </c>
      <c r="C623" t="s">
        <v>1291</v>
      </c>
    </row>
    <row r="624" spans="1:3" hidden="1" x14ac:dyDescent="0.2">
      <c r="A624" t="s">
        <v>348</v>
      </c>
      <c r="B624" t="s">
        <v>353</v>
      </c>
      <c r="C624" t="s">
        <v>1291</v>
      </c>
    </row>
    <row r="625" spans="1:3" hidden="1" x14ac:dyDescent="0.2">
      <c r="A625" t="s">
        <v>400</v>
      </c>
      <c r="B625" t="s">
        <v>353</v>
      </c>
      <c r="C625" t="s">
        <v>1291</v>
      </c>
    </row>
    <row r="626" spans="1:3" hidden="1" x14ac:dyDescent="0.2">
      <c r="A626" t="s">
        <v>400</v>
      </c>
      <c r="B626" t="s">
        <v>353</v>
      </c>
      <c r="C626" t="s">
        <v>1291</v>
      </c>
    </row>
    <row r="627" spans="1:3" hidden="1" x14ac:dyDescent="0.2">
      <c r="A627" t="s">
        <v>142</v>
      </c>
      <c r="B627" t="s">
        <v>353</v>
      </c>
      <c r="C627" t="s">
        <v>1291</v>
      </c>
    </row>
    <row r="628" spans="1:3" hidden="1" x14ac:dyDescent="0.2">
      <c r="A628" t="s">
        <v>236</v>
      </c>
      <c r="B628" t="s">
        <v>353</v>
      </c>
      <c r="C628" t="s">
        <v>1291</v>
      </c>
    </row>
    <row r="629" spans="1:3" hidden="1" x14ac:dyDescent="0.2">
      <c r="A629" t="s">
        <v>308</v>
      </c>
      <c r="B629" t="s">
        <v>353</v>
      </c>
      <c r="C629" t="s">
        <v>1291</v>
      </c>
    </row>
    <row r="630" spans="1:3" hidden="1" x14ac:dyDescent="0.2">
      <c r="A630" t="s">
        <v>112</v>
      </c>
      <c r="B630" t="s">
        <v>353</v>
      </c>
      <c r="C630" t="s">
        <v>1291</v>
      </c>
    </row>
    <row r="631" spans="1:3" hidden="1" x14ac:dyDescent="0.2">
      <c r="A631" t="s">
        <v>308</v>
      </c>
      <c r="B631" t="s">
        <v>353</v>
      </c>
      <c r="C631" t="s">
        <v>1844</v>
      </c>
    </row>
    <row r="632" spans="1:3" hidden="1" x14ac:dyDescent="0.2">
      <c r="A632" t="s">
        <v>1944</v>
      </c>
      <c r="B632" t="s">
        <v>353</v>
      </c>
      <c r="C632" t="s">
        <v>1844</v>
      </c>
    </row>
    <row r="633" spans="1:3" hidden="1" x14ac:dyDescent="0.2">
      <c r="A633" t="s">
        <v>400</v>
      </c>
      <c r="B633" t="s">
        <v>353</v>
      </c>
      <c r="C633" t="s">
        <v>1844</v>
      </c>
    </row>
    <row r="634" spans="1:3" hidden="1" x14ac:dyDescent="0.2">
      <c r="A634" t="s">
        <v>142</v>
      </c>
      <c r="B634" t="s">
        <v>353</v>
      </c>
      <c r="C634" t="s">
        <v>1844</v>
      </c>
    </row>
    <row r="635" spans="1:3" hidden="1" x14ac:dyDescent="0.2">
      <c r="A635" t="s">
        <v>370</v>
      </c>
      <c r="B635" t="s">
        <v>353</v>
      </c>
      <c r="C635" t="s">
        <v>1844</v>
      </c>
    </row>
    <row r="636" spans="1:3" hidden="1" x14ac:dyDescent="0.2">
      <c r="A636" t="s">
        <v>1522</v>
      </c>
      <c r="B636" t="s">
        <v>353</v>
      </c>
      <c r="C636" t="s">
        <v>1844</v>
      </c>
    </row>
    <row r="637" spans="1:3" hidden="1" x14ac:dyDescent="0.2">
      <c r="A637" t="s">
        <v>400</v>
      </c>
      <c r="B637" t="s">
        <v>353</v>
      </c>
      <c r="C637" t="s">
        <v>1844</v>
      </c>
    </row>
    <row r="638" spans="1:3" hidden="1" x14ac:dyDescent="0.2">
      <c r="A638" t="s">
        <v>348</v>
      </c>
      <c r="B638" t="s">
        <v>353</v>
      </c>
      <c r="C638" t="s">
        <v>1844</v>
      </c>
    </row>
    <row r="639" spans="1:3" hidden="1" x14ac:dyDescent="0.2">
      <c r="A639" t="s">
        <v>112</v>
      </c>
      <c r="B639" t="s">
        <v>353</v>
      </c>
      <c r="C639" t="s">
        <v>1844</v>
      </c>
    </row>
    <row r="640" spans="1:3" hidden="1" x14ac:dyDescent="0.2">
      <c r="A640" t="s">
        <v>950</v>
      </c>
      <c r="B640" t="s">
        <v>353</v>
      </c>
      <c r="C640" t="s">
        <v>1844</v>
      </c>
    </row>
    <row r="641" spans="1:3" hidden="1" x14ac:dyDescent="0.2">
      <c r="A641" t="s">
        <v>112</v>
      </c>
      <c r="B641" t="s">
        <v>353</v>
      </c>
      <c r="C641" t="s">
        <v>1844</v>
      </c>
    </row>
    <row r="642" spans="1:3" hidden="1" x14ac:dyDescent="0.2">
      <c r="A642" t="s">
        <v>187</v>
      </c>
      <c r="B642" t="s">
        <v>353</v>
      </c>
      <c r="C642" t="s">
        <v>2512</v>
      </c>
    </row>
    <row r="643" spans="1:3" hidden="1" x14ac:dyDescent="0.2">
      <c r="A643" t="s">
        <v>157</v>
      </c>
      <c r="B643" t="s">
        <v>353</v>
      </c>
      <c r="C643" t="s">
        <v>2512</v>
      </c>
    </row>
    <row r="644" spans="1:3" hidden="1" x14ac:dyDescent="0.2">
      <c r="A644" t="s">
        <v>294</v>
      </c>
      <c r="B644" t="s">
        <v>353</v>
      </c>
      <c r="C644" t="s">
        <v>2512</v>
      </c>
    </row>
    <row r="645" spans="1:3" hidden="1" x14ac:dyDescent="0.2">
      <c r="A645" t="s">
        <v>400</v>
      </c>
      <c r="B645" t="s">
        <v>353</v>
      </c>
      <c r="C645" t="s">
        <v>2512</v>
      </c>
    </row>
    <row r="646" spans="1:3" hidden="1" x14ac:dyDescent="0.2">
      <c r="A646" t="s">
        <v>308</v>
      </c>
      <c r="B646" t="s">
        <v>353</v>
      </c>
      <c r="C646" t="s">
        <v>2512</v>
      </c>
    </row>
    <row r="647" spans="1:3" hidden="1" x14ac:dyDescent="0.2">
      <c r="A647" t="s">
        <v>227</v>
      </c>
      <c r="B647" t="s">
        <v>353</v>
      </c>
      <c r="C647" t="s">
        <v>2512</v>
      </c>
    </row>
    <row r="648" spans="1:3" hidden="1" x14ac:dyDescent="0.2">
      <c r="A648" t="s">
        <v>2578</v>
      </c>
      <c r="B648" t="s">
        <v>353</v>
      </c>
      <c r="C648" t="s">
        <v>2512</v>
      </c>
    </row>
    <row r="649" spans="1:3" hidden="1" x14ac:dyDescent="0.2">
      <c r="A649" t="s">
        <v>5622</v>
      </c>
      <c r="B649" t="s">
        <v>353</v>
      </c>
      <c r="C649" t="s">
        <v>2512</v>
      </c>
    </row>
    <row r="650" spans="1:3" hidden="1" x14ac:dyDescent="0.2">
      <c r="A650" t="s">
        <v>348</v>
      </c>
      <c r="B650" t="s">
        <v>353</v>
      </c>
      <c r="C650" t="s">
        <v>2512</v>
      </c>
    </row>
    <row r="651" spans="1:3" hidden="1" x14ac:dyDescent="0.2">
      <c r="A651" t="s">
        <v>112</v>
      </c>
      <c r="B651" t="s">
        <v>353</v>
      </c>
      <c r="C651" t="s">
        <v>2512</v>
      </c>
    </row>
    <row r="652" spans="1:3" hidden="1" x14ac:dyDescent="0.2">
      <c r="A652" t="s">
        <v>112</v>
      </c>
      <c r="B652" t="s">
        <v>353</v>
      </c>
      <c r="C652" t="s">
        <v>2512</v>
      </c>
    </row>
    <row r="653" spans="1:3" hidden="1" x14ac:dyDescent="0.2">
      <c r="A653" t="s">
        <v>2578</v>
      </c>
      <c r="B653" t="s">
        <v>353</v>
      </c>
      <c r="C653" t="s">
        <v>3526</v>
      </c>
    </row>
    <row r="654" spans="1:3" hidden="1" x14ac:dyDescent="0.2">
      <c r="A654" t="s">
        <v>142</v>
      </c>
      <c r="B654" t="s">
        <v>353</v>
      </c>
      <c r="C654" t="s">
        <v>3526</v>
      </c>
    </row>
    <row r="655" spans="1:3" hidden="1" x14ac:dyDescent="0.2">
      <c r="A655" t="s">
        <v>400</v>
      </c>
      <c r="B655" t="s">
        <v>353</v>
      </c>
      <c r="C655" t="s">
        <v>3526</v>
      </c>
    </row>
    <row r="656" spans="1:3" hidden="1" x14ac:dyDescent="0.2">
      <c r="A656" t="s">
        <v>227</v>
      </c>
      <c r="B656" t="s">
        <v>353</v>
      </c>
      <c r="C656" t="s">
        <v>3526</v>
      </c>
    </row>
    <row r="657" spans="1:3" hidden="1" x14ac:dyDescent="0.2">
      <c r="A657" t="s">
        <v>308</v>
      </c>
      <c r="B657" t="s">
        <v>353</v>
      </c>
      <c r="C657" t="s">
        <v>3526</v>
      </c>
    </row>
    <row r="658" spans="1:3" hidden="1" x14ac:dyDescent="0.2">
      <c r="A658" t="s">
        <v>112</v>
      </c>
      <c r="B658" t="s">
        <v>353</v>
      </c>
      <c r="C658" t="s">
        <v>3526</v>
      </c>
    </row>
    <row r="659" spans="1:3" hidden="1" x14ac:dyDescent="0.2">
      <c r="A659" t="s">
        <v>348</v>
      </c>
      <c r="B659" t="s">
        <v>353</v>
      </c>
      <c r="C659" t="s">
        <v>3526</v>
      </c>
    </row>
    <row r="660" spans="1:3" hidden="1" x14ac:dyDescent="0.2">
      <c r="A660" t="s">
        <v>187</v>
      </c>
      <c r="B660" t="s">
        <v>353</v>
      </c>
      <c r="C660" t="s">
        <v>3526</v>
      </c>
    </row>
    <row r="661" spans="1:3" hidden="1" x14ac:dyDescent="0.2">
      <c r="A661" t="s">
        <v>3858</v>
      </c>
      <c r="B661" t="s">
        <v>353</v>
      </c>
      <c r="C661" t="s">
        <v>3526</v>
      </c>
    </row>
    <row r="662" spans="1:3" hidden="1" x14ac:dyDescent="0.2">
      <c r="A662" t="s">
        <v>112</v>
      </c>
      <c r="B662" t="s">
        <v>353</v>
      </c>
      <c r="C662" t="s">
        <v>3526</v>
      </c>
    </row>
    <row r="663" spans="1:3" hidden="1" x14ac:dyDescent="0.2">
      <c r="A663" t="s">
        <v>3672</v>
      </c>
      <c r="B663" t="s">
        <v>353</v>
      </c>
      <c r="C663" t="s">
        <v>3526</v>
      </c>
    </row>
    <row r="664" spans="1:3" hidden="1" x14ac:dyDescent="0.2">
      <c r="A664" t="s">
        <v>96</v>
      </c>
      <c r="B664" t="s">
        <v>5406</v>
      </c>
      <c r="C664" t="s">
        <v>4676</v>
      </c>
    </row>
    <row r="665" spans="1:3" x14ac:dyDescent="0.2">
      <c r="A665" t="s">
        <v>2176</v>
      </c>
      <c r="B665" t="s">
        <v>95</v>
      </c>
      <c r="C665" t="s">
        <v>4725</v>
      </c>
    </row>
    <row r="666" spans="1:3" hidden="1" x14ac:dyDescent="0.2">
      <c r="A666" t="s">
        <v>1047</v>
      </c>
      <c r="B666" t="s">
        <v>95</v>
      </c>
      <c r="C666" t="s">
        <v>4676</v>
      </c>
    </row>
    <row r="667" spans="1:3" x14ac:dyDescent="0.2">
      <c r="A667" t="s">
        <v>1047</v>
      </c>
      <c r="B667" t="s">
        <v>95</v>
      </c>
      <c r="C667" t="s">
        <v>4725</v>
      </c>
    </row>
    <row r="668" spans="1:3" hidden="1" x14ac:dyDescent="0.2">
      <c r="A668" t="s">
        <v>2085</v>
      </c>
      <c r="B668" t="s">
        <v>95</v>
      </c>
      <c r="C668" t="s">
        <v>2512</v>
      </c>
    </row>
    <row r="669" spans="1:3" hidden="1" x14ac:dyDescent="0.2">
      <c r="A669" t="s">
        <v>2085</v>
      </c>
      <c r="B669" t="s">
        <v>95</v>
      </c>
      <c r="C669" t="s">
        <v>4676</v>
      </c>
    </row>
    <row r="670" spans="1:3" hidden="1" x14ac:dyDescent="0.2">
      <c r="A670" t="s">
        <v>883</v>
      </c>
      <c r="B670" t="s">
        <v>95</v>
      </c>
      <c r="C670" t="s">
        <v>4676</v>
      </c>
    </row>
    <row r="671" spans="1:3" x14ac:dyDescent="0.2">
      <c r="A671" t="s">
        <v>3858</v>
      </c>
      <c r="B671" t="s">
        <v>95</v>
      </c>
      <c r="C671" t="s">
        <v>4725</v>
      </c>
    </row>
    <row r="672" spans="1:3" x14ac:dyDescent="0.2">
      <c r="A672" t="s">
        <v>902</v>
      </c>
      <c r="B672" t="s">
        <v>95</v>
      </c>
      <c r="C672" t="s">
        <v>4725</v>
      </c>
    </row>
    <row r="673" spans="1:3" x14ac:dyDescent="0.2">
      <c r="A673" t="s">
        <v>127</v>
      </c>
      <c r="B673" t="s">
        <v>95</v>
      </c>
      <c r="C673" t="s">
        <v>4725</v>
      </c>
    </row>
    <row r="674" spans="1:3" hidden="1" x14ac:dyDescent="0.2">
      <c r="A674" t="s">
        <v>127</v>
      </c>
      <c r="B674" t="s">
        <v>95</v>
      </c>
      <c r="C674" t="s">
        <v>4676</v>
      </c>
    </row>
    <row r="675" spans="1:3" x14ac:dyDescent="0.2">
      <c r="A675" t="s">
        <v>5417</v>
      </c>
      <c r="B675" t="s">
        <v>95</v>
      </c>
      <c r="C675" t="s">
        <v>4725</v>
      </c>
    </row>
    <row r="676" spans="1:3" x14ac:dyDescent="0.2">
      <c r="A676" t="s">
        <v>481</v>
      </c>
      <c r="B676" t="s">
        <v>95</v>
      </c>
      <c r="C676" t="s">
        <v>4725</v>
      </c>
    </row>
    <row r="677" spans="1:3" hidden="1" x14ac:dyDescent="0.2">
      <c r="A677" t="s">
        <v>5574</v>
      </c>
      <c r="B677" t="s">
        <v>95</v>
      </c>
      <c r="C677" t="s">
        <v>4676</v>
      </c>
    </row>
    <row r="678" spans="1:3" hidden="1" x14ac:dyDescent="0.2">
      <c r="A678" t="s">
        <v>5417</v>
      </c>
      <c r="B678" t="s">
        <v>95</v>
      </c>
      <c r="C678" t="s">
        <v>4676</v>
      </c>
    </row>
    <row r="679" spans="1:3" x14ac:dyDescent="0.2">
      <c r="A679" t="s">
        <v>77</v>
      </c>
      <c r="B679" t="s">
        <v>95</v>
      </c>
      <c r="C679" t="s">
        <v>4725</v>
      </c>
    </row>
    <row r="680" spans="1:3" x14ac:dyDescent="0.2">
      <c r="A680" t="s">
        <v>2830</v>
      </c>
      <c r="B680" t="s">
        <v>95</v>
      </c>
      <c r="C680" t="s">
        <v>4725</v>
      </c>
    </row>
    <row r="681" spans="1:3" hidden="1" x14ac:dyDescent="0.2">
      <c r="A681" t="s">
        <v>348</v>
      </c>
      <c r="B681" t="s">
        <v>95</v>
      </c>
      <c r="C681" t="s">
        <v>4676</v>
      </c>
    </row>
    <row r="682" spans="1:3" x14ac:dyDescent="0.2">
      <c r="A682" t="s">
        <v>348</v>
      </c>
      <c r="B682" t="s">
        <v>95</v>
      </c>
      <c r="C682" t="s">
        <v>4725</v>
      </c>
    </row>
    <row r="683" spans="1:3" x14ac:dyDescent="0.2">
      <c r="A683" t="s">
        <v>2762</v>
      </c>
      <c r="B683" t="s">
        <v>95</v>
      </c>
      <c r="C683" t="s">
        <v>4725</v>
      </c>
    </row>
    <row r="684" spans="1:3" hidden="1" x14ac:dyDescent="0.2">
      <c r="A684" t="s">
        <v>260</v>
      </c>
      <c r="B684" t="s">
        <v>95</v>
      </c>
      <c r="C684" t="s">
        <v>4676</v>
      </c>
    </row>
    <row r="685" spans="1:3" x14ac:dyDescent="0.2">
      <c r="A685" t="s">
        <v>260</v>
      </c>
      <c r="B685" t="s">
        <v>95</v>
      </c>
      <c r="C685" t="s">
        <v>4725</v>
      </c>
    </row>
    <row r="686" spans="1:3" hidden="1" x14ac:dyDescent="0.2">
      <c r="A686" t="s">
        <v>4720</v>
      </c>
      <c r="B686" t="s">
        <v>95</v>
      </c>
      <c r="C686" t="s">
        <v>4676</v>
      </c>
    </row>
    <row r="687" spans="1:3" hidden="1" x14ac:dyDescent="0.2">
      <c r="A687" t="s">
        <v>157</v>
      </c>
      <c r="B687" t="s">
        <v>95</v>
      </c>
      <c r="C687" t="s">
        <v>4676</v>
      </c>
    </row>
    <row r="688" spans="1:3" x14ac:dyDescent="0.2">
      <c r="A688" t="s">
        <v>6519</v>
      </c>
      <c r="B688" t="s">
        <v>95</v>
      </c>
      <c r="C688" t="s">
        <v>4725</v>
      </c>
    </row>
    <row r="689" spans="1:3" hidden="1" x14ac:dyDescent="0.2">
      <c r="A689" t="s">
        <v>96</v>
      </c>
      <c r="B689" t="s">
        <v>95</v>
      </c>
      <c r="C689" t="s">
        <v>4676</v>
      </c>
    </row>
    <row r="690" spans="1:3" x14ac:dyDescent="0.2">
      <c r="A690" t="s">
        <v>96</v>
      </c>
      <c r="B690" t="s">
        <v>95</v>
      </c>
      <c r="C690" t="s">
        <v>4725</v>
      </c>
    </row>
    <row r="691" spans="1:3" x14ac:dyDescent="0.2">
      <c r="A691" t="s">
        <v>6246</v>
      </c>
      <c r="B691" t="s">
        <v>95</v>
      </c>
      <c r="C691" t="s">
        <v>4725</v>
      </c>
    </row>
    <row r="692" spans="1:3" hidden="1" x14ac:dyDescent="0.2">
      <c r="A692" t="s">
        <v>2662</v>
      </c>
      <c r="B692" t="s">
        <v>95</v>
      </c>
      <c r="C692" t="s">
        <v>4676</v>
      </c>
    </row>
    <row r="693" spans="1:3" hidden="1" x14ac:dyDescent="0.2">
      <c r="A693" t="s">
        <v>2662</v>
      </c>
      <c r="B693" t="s">
        <v>95</v>
      </c>
      <c r="C693" t="s">
        <v>4676</v>
      </c>
    </row>
    <row r="694" spans="1:3" hidden="1" x14ac:dyDescent="0.2">
      <c r="A694" t="s">
        <v>2662</v>
      </c>
      <c r="B694" t="s">
        <v>95</v>
      </c>
      <c r="C694" t="s">
        <v>4676</v>
      </c>
    </row>
    <row r="695" spans="1:3" hidden="1" x14ac:dyDescent="0.2">
      <c r="A695" t="s">
        <v>267</v>
      </c>
      <c r="B695" t="s">
        <v>95</v>
      </c>
      <c r="C695" t="s">
        <v>4676</v>
      </c>
    </row>
    <row r="696" spans="1:3" x14ac:dyDescent="0.2">
      <c r="A696" t="s">
        <v>3757</v>
      </c>
      <c r="B696" t="s">
        <v>95</v>
      </c>
      <c r="C696" t="s">
        <v>4725</v>
      </c>
    </row>
    <row r="697" spans="1:3" x14ac:dyDescent="0.2">
      <c r="A697" t="s">
        <v>4152</v>
      </c>
      <c r="B697" t="s">
        <v>95</v>
      </c>
      <c r="C697" t="s">
        <v>4725</v>
      </c>
    </row>
    <row r="698" spans="1:3" x14ac:dyDescent="0.2">
      <c r="A698" t="s">
        <v>267</v>
      </c>
      <c r="B698" t="s">
        <v>95</v>
      </c>
      <c r="C698" t="s">
        <v>4725</v>
      </c>
    </row>
    <row r="699" spans="1:3" x14ac:dyDescent="0.2">
      <c r="A699" t="s">
        <v>3906</v>
      </c>
      <c r="B699" t="s">
        <v>95</v>
      </c>
      <c r="C699" t="s">
        <v>4725</v>
      </c>
    </row>
    <row r="700" spans="1:3" hidden="1" x14ac:dyDescent="0.2">
      <c r="A700" t="s">
        <v>3757</v>
      </c>
      <c r="B700" t="s">
        <v>95</v>
      </c>
      <c r="C700" t="s">
        <v>4676</v>
      </c>
    </row>
    <row r="701" spans="1:3" hidden="1" x14ac:dyDescent="0.2">
      <c r="A701" t="s">
        <v>1342</v>
      </c>
      <c r="B701" t="s">
        <v>95</v>
      </c>
      <c r="C701" t="s">
        <v>4676</v>
      </c>
    </row>
    <row r="702" spans="1:3" x14ac:dyDescent="0.2">
      <c r="A702" t="s">
        <v>1342</v>
      </c>
      <c r="B702" t="s">
        <v>95</v>
      </c>
      <c r="C702" t="s">
        <v>4725</v>
      </c>
    </row>
    <row r="703" spans="1:3" hidden="1" x14ac:dyDescent="0.2">
      <c r="A703" t="s">
        <v>112</v>
      </c>
      <c r="B703" t="s">
        <v>95</v>
      </c>
      <c r="C703" t="s">
        <v>4676</v>
      </c>
    </row>
    <row r="704" spans="1:3" x14ac:dyDescent="0.2">
      <c r="A704" t="s">
        <v>112</v>
      </c>
      <c r="B704" t="s">
        <v>95</v>
      </c>
      <c r="C704" t="s">
        <v>4725</v>
      </c>
    </row>
    <row r="705" spans="1:3" x14ac:dyDescent="0.2">
      <c r="A705" t="s">
        <v>112</v>
      </c>
      <c r="B705" t="s">
        <v>95</v>
      </c>
      <c r="C705" t="s">
        <v>4725</v>
      </c>
    </row>
    <row r="706" spans="1:3" x14ac:dyDescent="0.2">
      <c r="A706" t="s">
        <v>157</v>
      </c>
      <c r="B706" t="s">
        <v>95</v>
      </c>
      <c r="C706" t="s">
        <v>4725</v>
      </c>
    </row>
    <row r="707" spans="1:3" x14ac:dyDescent="0.2">
      <c r="A707" t="s">
        <v>2662</v>
      </c>
      <c r="B707" t="s">
        <v>95</v>
      </c>
      <c r="C707" t="s">
        <v>4725</v>
      </c>
    </row>
    <row r="708" spans="1:3" x14ac:dyDescent="0.2">
      <c r="A708" t="s">
        <v>2662</v>
      </c>
      <c r="B708" t="s">
        <v>95</v>
      </c>
      <c r="C708" t="s">
        <v>4725</v>
      </c>
    </row>
    <row r="709" spans="1:3" x14ac:dyDescent="0.2">
      <c r="A709" t="s">
        <v>2662</v>
      </c>
      <c r="B709" t="s">
        <v>95</v>
      </c>
      <c r="C709" t="s">
        <v>4725</v>
      </c>
    </row>
    <row r="710" spans="1:3" x14ac:dyDescent="0.2">
      <c r="A710" t="s">
        <v>4720</v>
      </c>
      <c r="B710" t="s">
        <v>95</v>
      </c>
      <c r="C710" t="s">
        <v>4725</v>
      </c>
    </row>
    <row r="711" spans="1:3" x14ac:dyDescent="0.2">
      <c r="A711" t="s">
        <v>142</v>
      </c>
      <c r="B711" t="s">
        <v>95</v>
      </c>
      <c r="C711" t="s">
        <v>4725</v>
      </c>
    </row>
    <row r="712" spans="1:3" hidden="1" x14ac:dyDescent="0.2">
      <c r="A712" t="s">
        <v>2578</v>
      </c>
      <c r="B712" t="s">
        <v>95</v>
      </c>
      <c r="C712" t="s">
        <v>4676</v>
      </c>
    </row>
    <row r="713" spans="1:3" x14ac:dyDescent="0.2">
      <c r="A713" t="s">
        <v>2578</v>
      </c>
      <c r="B713" t="s">
        <v>95</v>
      </c>
      <c r="C713" t="s">
        <v>4725</v>
      </c>
    </row>
    <row r="714" spans="1:3" x14ac:dyDescent="0.2">
      <c r="A714" t="s">
        <v>475</v>
      </c>
      <c r="B714" t="s">
        <v>95</v>
      </c>
      <c r="C714" t="s">
        <v>4725</v>
      </c>
    </row>
    <row r="715" spans="1:3" x14ac:dyDescent="0.2">
      <c r="A715" t="s">
        <v>883</v>
      </c>
      <c r="B715" t="s">
        <v>95</v>
      </c>
      <c r="C715" t="s">
        <v>4725</v>
      </c>
    </row>
    <row r="716" spans="1:3" hidden="1" x14ac:dyDescent="0.2">
      <c r="A716" t="s">
        <v>112</v>
      </c>
      <c r="B716" t="s">
        <v>95</v>
      </c>
      <c r="C716" t="s">
        <v>4676</v>
      </c>
    </row>
    <row r="717" spans="1:3" x14ac:dyDescent="0.2">
      <c r="A717" t="s">
        <v>112</v>
      </c>
      <c r="B717" t="s">
        <v>95</v>
      </c>
      <c r="C717" t="s">
        <v>4725</v>
      </c>
    </row>
    <row r="718" spans="1:3" hidden="1" x14ac:dyDescent="0.2">
      <c r="A718" t="s">
        <v>2746</v>
      </c>
      <c r="B718" t="s">
        <v>95</v>
      </c>
      <c r="C718" t="s">
        <v>4676</v>
      </c>
    </row>
    <row r="719" spans="1:3" x14ac:dyDescent="0.2">
      <c r="A719" t="s">
        <v>2746</v>
      </c>
      <c r="B719" t="s">
        <v>95</v>
      </c>
      <c r="C719" t="s">
        <v>4725</v>
      </c>
    </row>
    <row r="720" spans="1:3" hidden="1" x14ac:dyDescent="0.2">
      <c r="A720" t="s">
        <v>2738</v>
      </c>
      <c r="B720" t="s">
        <v>95</v>
      </c>
      <c r="C720" t="s">
        <v>4676</v>
      </c>
    </row>
    <row r="721" spans="1:3" x14ac:dyDescent="0.2">
      <c r="A721" t="s">
        <v>2738</v>
      </c>
      <c r="B721" t="s">
        <v>95</v>
      </c>
      <c r="C721" t="s">
        <v>4725</v>
      </c>
    </row>
    <row r="722" spans="1:3" hidden="1" x14ac:dyDescent="0.2">
      <c r="A722" t="s">
        <v>511</v>
      </c>
      <c r="B722" t="s">
        <v>95</v>
      </c>
      <c r="C722" t="s">
        <v>4676</v>
      </c>
    </row>
    <row r="723" spans="1:3" x14ac:dyDescent="0.2">
      <c r="A723" t="s">
        <v>511</v>
      </c>
      <c r="B723" t="s">
        <v>95</v>
      </c>
      <c r="C723" t="s">
        <v>4725</v>
      </c>
    </row>
    <row r="724" spans="1:3" hidden="1" x14ac:dyDescent="0.2">
      <c r="A724" t="s">
        <v>195</v>
      </c>
      <c r="B724" t="s">
        <v>95</v>
      </c>
      <c r="C724" t="s">
        <v>4676</v>
      </c>
    </row>
    <row r="725" spans="1:3" x14ac:dyDescent="0.2">
      <c r="A725" t="s">
        <v>195</v>
      </c>
      <c r="B725" t="s">
        <v>95</v>
      </c>
      <c r="C725" t="s">
        <v>4725</v>
      </c>
    </row>
    <row r="726" spans="1:3" x14ac:dyDescent="0.2">
      <c r="A726" t="s">
        <v>4517</v>
      </c>
      <c r="B726" t="s">
        <v>95</v>
      </c>
      <c r="C726" t="s">
        <v>4725</v>
      </c>
    </row>
    <row r="727" spans="1:3" x14ac:dyDescent="0.2">
      <c r="A727" t="s">
        <v>455</v>
      </c>
      <c r="B727" t="s">
        <v>95</v>
      </c>
      <c r="C727" t="s">
        <v>4725</v>
      </c>
    </row>
    <row r="728" spans="1:3" x14ac:dyDescent="0.2">
      <c r="A728" t="s">
        <v>7874</v>
      </c>
      <c r="B728" t="s">
        <v>95</v>
      </c>
      <c r="C728" t="s">
        <v>4725</v>
      </c>
    </row>
    <row r="729" spans="1:3" x14ac:dyDescent="0.2">
      <c r="A729" t="s">
        <v>459</v>
      </c>
      <c r="B729" t="s">
        <v>95</v>
      </c>
      <c r="C729" t="s">
        <v>4725</v>
      </c>
    </row>
    <row r="730" spans="1:3" x14ac:dyDescent="0.2">
      <c r="A730" t="s">
        <v>466</v>
      </c>
      <c r="B730" t="s">
        <v>95</v>
      </c>
      <c r="C730" t="s">
        <v>4725</v>
      </c>
    </row>
    <row r="731" spans="1:3" hidden="1" x14ac:dyDescent="0.2">
      <c r="A731" t="s">
        <v>5065</v>
      </c>
      <c r="B731" t="s">
        <v>95</v>
      </c>
      <c r="C731" t="s">
        <v>4676</v>
      </c>
    </row>
    <row r="732" spans="1:3" hidden="1" x14ac:dyDescent="0.2">
      <c r="A732" t="s">
        <v>475</v>
      </c>
      <c r="B732" t="s">
        <v>95</v>
      </c>
      <c r="C732" t="s">
        <v>4676</v>
      </c>
    </row>
    <row r="733" spans="1:3" hidden="1" x14ac:dyDescent="0.2">
      <c r="A733" t="s">
        <v>5710</v>
      </c>
      <c r="B733" t="s">
        <v>95</v>
      </c>
      <c r="C733" t="s">
        <v>23</v>
      </c>
    </row>
    <row r="734" spans="1:3" hidden="1" x14ac:dyDescent="0.2">
      <c r="A734" t="s">
        <v>2662</v>
      </c>
      <c r="B734" t="s">
        <v>95</v>
      </c>
      <c r="C734" t="s">
        <v>23</v>
      </c>
    </row>
    <row r="735" spans="1:3" hidden="1" x14ac:dyDescent="0.2">
      <c r="A735" t="s">
        <v>511</v>
      </c>
      <c r="B735" t="s">
        <v>95</v>
      </c>
      <c r="C735" t="s">
        <v>23</v>
      </c>
    </row>
    <row r="736" spans="1:3" hidden="1" x14ac:dyDescent="0.2">
      <c r="A736" t="s">
        <v>42</v>
      </c>
      <c r="B736" t="s">
        <v>95</v>
      </c>
      <c r="C736" t="s">
        <v>23</v>
      </c>
    </row>
    <row r="737" spans="1:3" hidden="1" x14ac:dyDescent="0.2">
      <c r="A737" t="s">
        <v>70</v>
      </c>
      <c r="B737" t="s">
        <v>95</v>
      </c>
      <c r="C737" t="s">
        <v>23</v>
      </c>
    </row>
    <row r="738" spans="1:3" hidden="1" x14ac:dyDescent="0.2">
      <c r="A738" t="s">
        <v>459</v>
      </c>
      <c r="B738" t="s">
        <v>95</v>
      </c>
      <c r="C738" t="s">
        <v>23</v>
      </c>
    </row>
    <row r="739" spans="1:3" hidden="1" x14ac:dyDescent="0.2">
      <c r="A739" t="s">
        <v>455</v>
      </c>
      <c r="B739" t="s">
        <v>95</v>
      </c>
      <c r="C739" t="s">
        <v>23</v>
      </c>
    </row>
    <row r="740" spans="1:3" hidden="1" x14ac:dyDescent="0.2">
      <c r="A740" t="s">
        <v>466</v>
      </c>
      <c r="B740" t="s">
        <v>95</v>
      </c>
      <c r="C740" t="s">
        <v>23</v>
      </c>
    </row>
    <row r="741" spans="1:3" hidden="1" x14ac:dyDescent="0.2">
      <c r="A741" t="s">
        <v>459</v>
      </c>
      <c r="B741" t="s">
        <v>95</v>
      </c>
      <c r="C741" t="s">
        <v>23</v>
      </c>
    </row>
    <row r="742" spans="1:3" hidden="1" x14ac:dyDescent="0.2">
      <c r="A742" t="s">
        <v>294</v>
      </c>
      <c r="B742" t="s">
        <v>95</v>
      </c>
      <c r="C742" t="s">
        <v>23</v>
      </c>
    </row>
    <row r="743" spans="1:3" hidden="1" x14ac:dyDescent="0.2">
      <c r="A743" t="s">
        <v>127</v>
      </c>
      <c r="B743" t="s">
        <v>95</v>
      </c>
      <c r="C743" t="s">
        <v>23</v>
      </c>
    </row>
    <row r="744" spans="1:3" hidden="1" x14ac:dyDescent="0.2">
      <c r="A744" t="s">
        <v>142</v>
      </c>
      <c r="B744" t="s">
        <v>95</v>
      </c>
      <c r="C744" t="s">
        <v>23</v>
      </c>
    </row>
    <row r="745" spans="1:3" hidden="1" x14ac:dyDescent="0.2">
      <c r="A745" t="s">
        <v>2830</v>
      </c>
      <c r="B745" t="s">
        <v>95</v>
      </c>
      <c r="C745" t="s">
        <v>23</v>
      </c>
    </row>
    <row r="746" spans="1:3" hidden="1" x14ac:dyDescent="0.2">
      <c r="A746" t="s">
        <v>481</v>
      </c>
      <c r="B746" t="s">
        <v>95</v>
      </c>
      <c r="C746" t="s">
        <v>23</v>
      </c>
    </row>
    <row r="747" spans="1:3" hidden="1" x14ac:dyDescent="0.2">
      <c r="A747" t="s">
        <v>370</v>
      </c>
      <c r="B747" t="s">
        <v>95</v>
      </c>
      <c r="C747" t="s">
        <v>23</v>
      </c>
    </row>
    <row r="748" spans="1:3" hidden="1" x14ac:dyDescent="0.2">
      <c r="A748" t="s">
        <v>475</v>
      </c>
      <c r="B748" t="s">
        <v>95</v>
      </c>
      <c r="C748" t="s">
        <v>23</v>
      </c>
    </row>
    <row r="749" spans="1:3" hidden="1" x14ac:dyDescent="0.2">
      <c r="A749" t="s">
        <v>883</v>
      </c>
      <c r="B749" t="s">
        <v>95</v>
      </c>
      <c r="C749" t="s">
        <v>23</v>
      </c>
    </row>
    <row r="750" spans="1:3" hidden="1" x14ac:dyDescent="0.2">
      <c r="A750" t="s">
        <v>505</v>
      </c>
      <c r="B750" t="s">
        <v>95</v>
      </c>
      <c r="C750" t="s">
        <v>23</v>
      </c>
    </row>
    <row r="751" spans="1:3" hidden="1" x14ac:dyDescent="0.2">
      <c r="A751" t="s">
        <v>260</v>
      </c>
      <c r="B751" t="s">
        <v>95</v>
      </c>
      <c r="C751" t="s">
        <v>23</v>
      </c>
    </row>
    <row r="752" spans="1:3" hidden="1" x14ac:dyDescent="0.2">
      <c r="A752" t="s">
        <v>112</v>
      </c>
      <c r="B752" t="s">
        <v>95</v>
      </c>
      <c r="C752" t="s">
        <v>23</v>
      </c>
    </row>
    <row r="753" spans="1:3" hidden="1" x14ac:dyDescent="0.2">
      <c r="A753" t="s">
        <v>348</v>
      </c>
      <c r="B753" t="s">
        <v>95</v>
      </c>
      <c r="C753" t="s">
        <v>23</v>
      </c>
    </row>
    <row r="754" spans="1:3" hidden="1" x14ac:dyDescent="0.2">
      <c r="A754" t="s">
        <v>548</v>
      </c>
      <c r="B754" t="s">
        <v>95</v>
      </c>
      <c r="C754" t="s">
        <v>23</v>
      </c>
    </row>
    <row r="755" spans="1:3" hidden="1" x14ac:dyDescent="0.2">
      <c r="A755" t="s">
        <v>267</v>
      </c>
      <c r="B755" t="s">
        <v>95</v>
      </c>
      <c r="C755" t="s">
        <v>23</v>
      </c>
    </row>
    <row r="756" spans="1:3" hidden="1" x14ac:dyDescent="0.2">
      <c r="A756" t="s">
        <v>308</v>
      </c>
      <c r="B756" t="s">
        <v>95</v>
      </c>
      <c r="C756" t="s">
        <v>23</v>
      </c>
    </row>
    <row r="757" spans="1:3" hidden="1" x14ac:dyDescent="0.2">
      <c r="A757" t="s">
        <v>1744</v>
      </c>
      <c r="B757" t="s">
        <v>95</v>
      </c>
      <c r="C757" t="s">
        <v>23</v>
      </c>
    </row>
    <row r="758" spans="1:3" hidden="1" x14ac:dyDescent="0.2">
      <c r="A758" t="s">
        <v>167</v>
      </c>
      <c r="B758" t="s">
        <v>95</v>
      </c>
      <c r="C758" t="s">
        <v>23</v>
      </c>
    </row>
    <row r="759" spans="1:3" hidden="1" x14ac:dyDescent="0.2">
      <c r="A759" t="s">
        <v>400</v>
      </c>
      <c r="B759" t="s">
        <v>95</v>
      </c>
      <c r="C759" t="s">
        <v>23</v>
      </c>
    </row>
    <row r="760" spans="1:3" hidden="1" x14ac:dyDescent="0.2">
      <c r="A760" t="s">
        <v>435</v>
      </c>
      <c r="B760" t="s">
        <v>95</v>
      </c>
      <c r="C760" t="s">
        <v>23</v>
      </c>
    </row>
    <row r="761" spans="1:3" hidden="1" x14ac:dyDescent="0.2">
      <c r="A761" t="s">
        <v>543</v>
      </c>
      <c r="B761" t="s">
        <v>95</v>
      </c>
      <c r="C761" t="s">
        <v>23</v>
      </c>
    </row>
    <row r="762" spans="1:3" hidden="1" x14ac:dyDescent="0.2">
      <c r="A762" t="s">
        <v>424</v>
      </c>
      <c r="B762" t="s">
        <v>95</v>
      </c>
      <c r="C762" t="s">
        <v>23</v>
      </c>
    </row>
    <row r="763" spans="1:3" hidden="1" x14ac:dyDescent="0.2">
      <c r="A763" t="s">
        <v>3121</v>
      </c>
      <c r="B763" t="s">
        <v>95</v>
      </c>
      <c r="C763" t="s">
        <v>23</v>
      </c>
    </row>
    <row r="764" spans="1:3" hidden="1" x14ac:dyDescent="0.2">
      <c r="A764" t="s">
        <v>404</v>
      </c>
      <c r="B764" t="s">
        <v>95</v>
      </c>
      <c r="C764" t="s">
        <v>23</v>
      </c>
    </row>
    <row r="765" spans="1:3" hidden="1" x14ac:dyDescent="0.2">
      <c r="A765" t="s">
        <v>429</v>
      </c>
      <c r="B765" t="s">
        <v>95</v>
      </c>
      <c r="C765" t="s">
        <v>23</v>
      </c>
    </row>
    <row r="766" spans="1:3" hidden="1" x14ac:dyDescent="0.2">
      <c r="A766" t="s">
        <v>195</v>
      </c>
      <c r="B766" t="s">
        <v>95</v>
      </c>
      <c r="C766" t="s">
        <v>23</v>
      </c>
    </row>
    <row r="767" spans="1:3" hidden="1" x14ac:dyDescent="0.2">
      <c r="A767" t="s">
        <v>400</v>
      </c>
      <c r="B767" t="s">
        <v>95</v>
      </c>
      <c r="C767" t="s">
        <v>1291</v>
      </c>
    </row>
    <row r="768" spans="1:3" hidden="1" x14ac:dyDescent="0.2">
      <c r="A768" t="s">
        <v>167</v>
      </c>
      <c r="B768" t="s">
        <v>95</v>
      </c>
      <c r="C768" t="s">
        <v>1291</v>
      </c>
    </row>
    <row r="769" spans="1:3" hidden="1" x14ac:dyDescent="0.2">
      <c r="A769" t="s">
        <v>883</v>
      </c>
      <c r="B769" t="s">
        <v>95</v>
      </c>
      <c r="C769" t="s">
        <v>1291</v>
      </c>
    </row>
    <row r="770" spans="1:3" hidden="1" x14ac:dyDescent="0.2">
      <c r="A770" t="s">
        <v>260</v>
      </c>
      <c r="B770" t="s">
        <v>95</v>
      </c>
      <c r="C770" t="s">
        <v>1291</v>
      </c>
    </row>
    <row r="771" spans="1:3" hidden="1" x14ac:dyDescent="0.2">
      <c r="A771" t="s">
        <v>6246</v>
      </c>
      <c r="B771" t="s">
        <v>95</v>
      </c>
      <c r="C771" t="s">
        <v>1291</v>
      </c>
    </row>
    <row r="772" spans="1:3" hidden="1" x14ac:dyDescent="0.2">
      <c r="A772" t="s">
        <v>142</v>
      </c>
      <c r="B772" t="s">
        <v>95</v>
      </c>
      <c r="C772" t="s">
        <v>1291</v>
      </c>
    </row>
    <row r="773" spans="1:3" hidden="1" x14ac:dyDescent="0.2">
      <c r="A773" t="s">
        <v>435</v>
      </c>
      <c r="B773" t="s">
        <v>95</v>
      </c>
      <c r="C773" t="s">
        <v>1291</v>
      </c>
    </row>
    <row r="774" spans="1:3" hidden="1" x14ac:dyDescent="0.2">
      <c r="A774" t="s">
        <v>543</v>
      </c>
      <c r="B774" t="s">
        <v>95</v>
      </c>
      <c r="C774" t="s">
        <v>1291</v>
      </c>
    </row>
    <row r="775" spans="1:3" hidden="1" x14ac:dyDescent="0.2">
      <c r="A775" t="s">
        <v>404</v>
      </c>
      <c r="B775" t="s">
        <v>95</v>
      </c>
      <c r="C775" t="s">
        <v>1291</v>
      </c>
    </row>
    <row r="776" spans="1:3" hidden="1" x14ac:dyDescent="0.2">
      <c r="A776" t="s">
        <v>308</v>
      </c>
      <c r="B776" t="s">
        <v>95</v>
      </c>
      <c r="C776" t="s">
        <v>1291</v>
      </c>
    </row>
    <row r="777" spans="1:3" hidden="1" x14ac:dyDescent="0.2">
      <c r="A777" t="s">
        <v>348</v>
      </c>
      <c r="B777" t="s">
        <v>95</v>
      </c>
      <c r="C777" t="s">
        <v>1291</v>
      </c>
    </row>
    <row r="778" spans="1:3" hidden="1" x14ac:dyDescent="0.2">
      <c r="A778" t="s">
        <v>548</v>
      </c>
      <c r="B778" t="s">
        <v>95</v>
      </c>
      <c r="C778" t="s">
        <v>1291</v>
      </c>
    </row>
    <row r="779" spans="1:3" hidden="1" x14ac:dyDescent="0.2">
      <c r="A779" t="s">
        <v>475</v>
      </c>
      <c r="B779" t="s">
        <v>95</v>
      </c>
      <c r="C779" t="s">
        <v>1291</v>
      </c>
    </row>
    <row r="780" spans="1:3" hidden="1" x14ac:dyDescent="0.2">
      <c r="A780" t="s">
        <v>505</v>
      </c>
      <c r="B780" t="s">
        <v>95</v>
      </c>
      <c r="C780" t="s">
        <v>1291</v>
      </c>
    </row>
    <row r="781" spans="1:3" hidden="1" x14ac:dyDescent="0.2">
      <c r="A781" t="s">
        <v>112</v>
      </c>
      <c r="B781" t="s">
        <v>95</v>
      </c>
      <c r="C781" t="s">
        <v>1291</v>
      </c>
    </row>
    <row r="782" spans="1:3" hidden="1" x14ac:dyDescent="0.2">
      <c r="A782" t="s">
        <v>42</v>
      </c>
      <c r="B782" t="s">
        <v>95</v>
      </c>
      <c r="C782" t="s">
        <v>1291</v>
      </c>
    </row>
    <row r="783" spans="1:3" hidden="1" x14ac:dyDescent="0.2">
      <c r="A783" t="s">
        <v>2662</v>
      </c>
      <c r="B783" t="s">
        <v>95</v>
      </c>
      <c r="C783" t="s">
        <v>1291</v>
      </c>
    </row>
    <row r="784" spans="1:3" hidden="1" x14ac:dyDescent="0.2">
      <c r="A784" t="s">
        <v>96</v>
      </c>
      <c r="B784" t="s">
        <v>95</v>
      </c>
      <c r="C784" t="s">
        <v>1291</v>
      </c>
    </row>
    <row r="785" spans="1:3" hidden="1" x14ac:dyDescent="0.2">
      <c r="A785" t="s">
        <v>736</v>
      </c>
      <c r="B785" t="s">
        <v>95</v>
      </c>
      <c r="C785" t="s">
        <v>1291</v>
      </c>
    </row>
    <row r="786" spans="1:3" hidden="1" x14ac:dyDescent="0.2">
      <c r="A786" t="s">
        <v>70</v>
      </c>
      <c r="B786" t="s">
        <v>95</v>
      </c>
      <c r="C786" t="s">
        <v>1291</v>
      </c>
    </row>
    <row r="787" spans="1:3" hidden="1" x14ac:dyDescent="0.2">
      <c r="A787" t="s">
        <v>1438</v>
      </c>
      <c r="B787" t="s">
        <v>95</v>
      </c>
      <c r="C787" t="s">
        <v>1291</v>
      </c>
    </row>
    <row r="788" spans="1:3" hidden="1" x14ac:dyDescent="0.2">
      <c r="A788" t="s">
        <v>429</v>
      </c>
      <c r="B788" t="s">
        <v>95</v>
      </c>
      <c r="C788" t="s">
        <v>1291</v>
      </c>
    </row>
    <row r="789" spans="1:3" hidden="1" x14ac:dyDescent="0.2">
      <c r="A789" t="s">
        <v>459</v>
      </c>
      <c r="B789" t="s">
        <v>95</v>
      </c>
      <c r="C789" t="s">
        <v>1291</v>
      </c>
    </row>
    <row r="790" spans="1:3" hidden="1" x14ac:dyDescent="0.2">
      <c r="A790" t="s">
        <v>455</v>
      </c>
      <c r="B790" t="s">
        <v>95</v>
      </c>
      <c r="C790" t="s">
        <v>1291</v>
      </c>
    </row>
    <row r="791" spans="1:3" hidden="1" x14ac:dyDescent="0.2">
      <c r="A791" t="s">
        <v>1515</v>
      </c>
      <c r="B791" t="s">
        <v>95</v>
      </c>
      <c r="C791" t="s">
        <v>1291</v>
      </c>
    </row>
    <row r="792" spans="1:3" hidden="1" x14ac:dyDescent="0.2">
      <c r="A792" t="s">
        <v>195</v>
      </c>
      <c r="B792" t="s">
        <v>95</v>
      </c>
      <c r="C792" t="s">
        <v>1291</v>
      </c>
    </row>
    <row r="793" spans="1:3" hidden="1" x14ac:dyDescent="0.2">
      <c r="A793" t="s">
        <v>348</v>
      </c>
      <c r="B793" t="s">
        <v>95</v>
      </c>
      <c r="C793" t="s">
        <v>1844</v>
      </c>
    </row>
    <row r="794" spans="1:3" hidden="1" x14ac:dyDescent="0.2">
      <c r="A794" t="s">
        <v>548</v>
      </c>
      <c r="B794" t="s">
        <v>95</v>
      </c>
      <c r="C794" t="s">
        <v>1844</v>
      </c>
    </row>
    <row r="795" spans="1:3" hidden="1" x14ac:dyDescent="0.2">
      <c r="A795" t="s">
        <v>883</v>
      </c>
      <c r="B795" t="s">
        <v>95</v>
      </c>
      <c r="C795" t="s">
        <v>1844</v>
      </c>
    </row>
    <row r="796" spans="1:3" hidden="1" x14ac:dyDescent="0.2">
      <c r="A796" t="s">
        <v>505</v>
      </c>
      <c r="B796" t="s">
        <v>95</v>
      </c>
      <c r="C796" t="s">
        <v>1844</v>
      </c>
    </row>
    <row r="797" spans="1:3" hidden="1" x14ac:dyDescent="0.2">
      <c r="A797" t="s">
        <v>370</v>
      </c>
      <c r="B797" t="s">
        <v>95</v>
      </c>
      <c r="C797" t="s">
        <v>1844</v>
      </c>
    </row>
    <row r="798" spans="1:3" hidden="1" x14ac:dyDescent="0.2">
      <c r="A798" t="s">
        <v>615</v>
      </c>
      <c r="B798" t="s">
        <v>95</v>
      </c>
      <c r="C798" t="s">
        <v>1844</v>
      </c>
    </row>
    <row r="799" spans="1:3" hidden="1" x14ac:dyDescent="0.2">
      <c r="A799" t="s">
        <v>475</v>
      </c>
      <c r="B799" t="s">
        <v>95</v>
      </c>
      <c r="C799" t="s">
        <v>1844</v>
      </c>
    </row>
    <row r="800" spans="1:3" hidden="1" x14ac:dyDescent="0.2">
      <c r="A800" t="s">
        <v>142</v>
      </c>
      <c r="B800" t="s">
        <v>95</v>
      </c>
      <c r="C800" t="s">
        <v>1844</v>
      </c>
    </row>
    <row r="801" spans="1:3" hidden="1" x14ac:dyDescent="0.2">
      <c r="A801" t="s">
        <v>400</v>
      </c>
      <c r="B801" t="s">
        <v>95</v>
      </c>
      <c r="C801" t="s">
        <v>1844</v>
      </c>
    </row>
    <row r="802" spans="1:3" hidden="1" x14ac:dyDescent="0.2">
      <c r="A802" t="s">
        <v>590</v>
      </c>
      <c r="B802" t="s">
        <v>95</v>
      </c>
      <c r="C802" t="s">
        <v>1844</v>
      </c>
    </row>
    <row r="803" spans="1:3" hidden="1" x14ac:dyDescent="0.2">
      <c r="A803" t="s">
        <v>404</v>
      </c>
      <c r="B803" t="s">
        <v>95</v>
      </c>
      <c r="C803" t="s">
        <v>1844</v>
      </c>
    </row>
    <row r="804" spans="1:3" hidden="1" x14ac:dyDescent="0.2">
      <c r="A804" t="s">
        <v>543</v>
      </c>
      <c r="B804" t="s">
        <v>95</v>
      </c>
      <c r="C804" t="s">
        <v>1844</v>
      </c>
    </row>
    <row r="805" spans="1:3" hidden="1" x14ac:dyDescent="0.2">
      <c r="A805" t="s">
        <v>167</v>
      </c>
      <c r="B805" t="s">
        <v>95</v>
      </c>
      <c r="C805" t="s">
        <v>1844</v>
      </c>
    </row>
    <row r="806" spans="1:3" hidden="1" x14ac:dyDescent="0.2">
      <c r="A806" t="s">
        <v>2176</v>
      </c>
      <c r="B806" t="s">
        <v>95</v>
      </c>
      <c r="C806" t="s">
        <v>1844</v>
      </c>
    </row>
    <row r="807" spans="1:3" hidden="1" x14ac:dyDescent="0.2">
      <c r="A807" t="s">
        <v>308</v>
      </c>
      <c r="B807" t="s">
        <v>95</v>
      </c>
      <c r="C807" t="s">
        <v>1844</v>
      </c>
    </row>
    <row r="808" spans="1:3" hidden="1" x14ac:dyDescent="0.2">
      <c r="A808" t="s">
        <v>1853</v>
      </c>
      <c r="B808" t="s">
        <v>95</v>
      </c>
      <c r="C808" t="s">
        <v>1844</v>
      </c>
    </row>
    <row r="809" spans="1:3" hidden="1" x14ac:dyDescent="0.2">
      <c r="A809" t="s">
        <v>42</v>
      </c>
      <c r="B809" t="s">
        <v>95</v>
      </c>
      <c r="C809" t="s">
        <v>1844</v>
      </c>
    </row>
    <row r="810" spans="1:3" hidden="1" x14ac:dyDescent="0.2">
      <c r="A810" t="s">
        <v>481</v>
      </c>
      <c r="B810" t="s">
        <v>95</v>
      </c>
      <c r="C810" t="s">
        <v>1844</v>
      </c>
    </row>
    <row r="811" spans="1:3" hidden="1" x14ac:dyDescent="0.2">
      <c r="A811" t="s">
        <v>96</v>
      </c>
      <c r="B811" t="s">
        <v>95</v>
      </c>
      <c r="C811" t="s">
        <v>1844</v>
      </c>
    </row>
    <row r="812" spans="1:3" hidden="1" x14ac:dyDescent="0.2">
      <c r="A812" t="s">
        <v>70</v>
      </c>
      <c r="B812" t="s">
        <v>95</v>
      </c>
      <c r="C812" t="s">
        <v>1844</v>
      </c>
    </row>
    <row r="813" spans="1:3" hidden="1" x14ac:dyDescent="0.2">
      <c r="A813" t="s">
        <v>710</v>
      </c>
      <c r="B813" t="s">
        <v>95</v>
      </c>
      <c r="C813" t="s">
        <v>1844</v>
      </c>
    </row>
    <row r="814" spans="1:3" hidden="1" x14ac:dyDescent="0.2">
      <c r="A814" t="s">
        <v>3886</v>
      </c>
      <c r="B814" t="s">
        <v>95</v>
      </c>
      <c r="C814" t="s">
        <v>1844</v>
      </c>
    </row>
    <row r="815" spans="1:3" hidden="1" x14ac:dyDescent="0.2">
      <c r="A815" t="s">
        <v>2102</v>
      </c>
      <c r="B815" t="s">
        <v>95</v>
      </c>
      <c r="C815" t="s">
        <v>1844</v>
      </c>
    </row>
    <row r="816" spans="1:3" hidden="1" x14ac:dyDescent="0.2">
      <c r="A816" t="s">
        <v>112</v>
      </c>
      <c r="B816" t="s">
        <v>95</v>
      </c>
      <c r="C816" t="s">
        <v>1844</v>
      </c>
    </row>
    <row r="817" spans="1:3" hidden="1" x14ac:dyDescent="0.2">
      <c r="A817" t="s">
        <v>2085</v>
      </c>
      <c r="B817" t="s">
        <v>95</v>
      </c>
      <c r="C817" t="s">
        <v>1844</v>
      </c>
    </row>
    <row r="818" spans="1:3" hidden="1" x14ac:dyDescent="0.2">
      <c r="A818" t="s">
        <v>2830</v>
      </c>
      <c r="B818" t="s">
        <v>95</v>
      </c>
      <c r="C818" t="s">
        <v>1844</v>
      </c>
    </row>
    <row r="819" spans="1:3" hidden="1" x14ac:dyDescent="0.2">
      <c r="A819" t="s">
        <v>736</v>
      </c>
      <c r="B819" t="s">
        <v>95</v>
      </c>
      <c r="C819" t="s">
        <v>1844</v>
      </c>
    </row>
    <row r="820" spans="1:3" hidden="1" x14ac:dyDescent="0.2">
      <c r="A820" t="s">
        <v>429</v>
      </c>
      <c r="B820" t="s">
        <v>95</v>
      </c>
      <c r="C820" t="s">
        <v>1844</v>
      </c>
    </row>
    <row r="821" spans="1:3" hidden="1" x14ac:dyDescent="0.2">
      <c r="A821" t="s">
        <v>459</v>
      </c>
      <c r="B821" t="s">
        <v>95</v>
      </c>
      <c r="C821" t="s">
        <v>1844</v>
      </c>
    </row>
    <row r="822" spans="1:3" hidden="1" x14ac:dyDescent="0.2">
      <c r="A822" t="s">
        <v>455</v>
      </c>
      <c r="B822" t="s">
        <v>95</v>
      </c>
      <c r="C822" t="s">
        <v>1844</v>
      </c>
    </row>
    <row r="823" spans="1:3" hidden="1" x14ac:dyDescent="0.2">
      <c r="A823" t="s">
        <v>466</v>
      </c>
      <c r="B823" t="s">
        <v>95</v>
      </c>
      <c r="C823" t="s">
        <v>1844</v>
      </c>
    </row>
    <row r="824" spans="1:3" hidden="1" x14ac:dyDescent="0.2">
      <c r="A824" t="s">
        <v>2477</v>
      </c>
      <c r="B824" t="s">
        <v>95</v>
      </c>
      <c r="C824" t="s">
        <v>1844</v>
      </c>
    </row>
    <row r="825" spans="1:3" hidden="1" x14ac:dyDescent="0.2">
      <c r="A825" t="s">
        <v>195</v>
      </c>
      <c r="B825" t="s">
        <v>95</v>
      </c>
      <c r="C825" t="s">
        <v>1844</v>
      </c>
    </row>
    <row r="826" spans="1:3" hidden="1" x14ac:dyDescent="0.2">
      <c r="A826" t="s">
        <v>112</v>
      </c>
      <c r="B826" t="s">
        <v>95</v>
      </c>
      <c r="C826" t="s">
        <v>1844</v>
      </c>
    </row>
    <row r="827" spans="1:3" hidden="1" x14ac:dyDescent="0.2">
      <c r="A827" t="s">
        <v>475</v>
      </c>
      <c r="B827" t="s">
        <v>95</v>
      </c>
      <c r="C827" t="s">
        <v>2512</v>
      </c>
    </row>
    <row r="828" spans="1:3" hidden="1" x14ac:dyDescent="0.2">
      <c r="A828" t="s">
        <v>348</v>
      </c>
      <c r="B828" t="s">
        <v>95</v>
      </c>
      <c r="C828" t="s">
        <v>2512</v>
      </c>
    </row>
    <row r="829" spans="1:3" hidden="1" x14ac:dyDescent="0.2">
      <c r="A829" t="s">
        <v>2830</v>
      </c>
      <c r="B829" t="s">
        <v>95</v>
      </c>
      <c r="C829" t="s">
        <v>2512</v>
      </c>
    </row>
    <row r="830" spans="1:3" hidden="1" x14ac:dyDescent="0.2">
      <c r="A830" t="s">
        <v>112</v>
      </c>
      <c r="B830" t="s">
        <v>95</v>
      </c>
      <c r="C830" t="s">
        <v>2512</v>
      </c>
    </row>
    <row r="831" spans="1:3" hidden="1" x14ac:dyDescent="0.2">
      <c r="A831" t="s">
        <v>3906</v>
      </c>
      <c r="B831" t="s">
        <v>95</v>
      </c>
      <c r="C831" t="s">
        <v>2512</v>
      </c>
    </row>
    <row r="832" spans="1:3" hidden="1" x14ac:dyDescent="0.2">
      <c r="A832" t="s">
        <v>267</v>
      </c>
      <c r="B832" t="s">
        <v>95</v>
      </c>
      <c r="C832" t="s">
        <v>2512</v>
      </c>
    </row>
    <row r="833" spans="1:3" hidden="1" x14ac:dyDescent="0.2">
      <c r="A833" t="s">
        <v>2085</v>
      </c>
      <c r="B833" t="s">
        <v>95</v>
      </c>
      <c r="C833" t="s">
        <v>2512</v>
      </c>
    </row>
    <row r="834" spans="1:3" hidden="1" x14ac:dyDescent="0.2">
      <c r="A834" t="s">
        <v>260</v>
      </c>
      <c r="B834" t="s">
        <v>95</v>
      </c>
      <c r="C834" t="s">
        <v>2512</v>
      </c>
    </row>
    <row r="835" spans="1:3" hidden="1" x14ac:dyDescent="0.2">
      <c r="A835" t="s">
        <v>195</v>
      </c>
      <c r="B835" t="s">
        <v>95</v>
      </c>
      <c r="C835" t="s">
        <v>2512</v>
      </c>
    </row>
    <row r="836" spans="1:3" hidden="1" x14ac:dyDescent="0.2">
      <c r="A836" t="s">
        <v>2578</v>
      </c>
      <c r="B836" t="s">
        <v>95</v>
      </c>
      <c r="C836" t="s">
        <v>2512</v>
      </c>
    </row>
    <row r="837" spans="1:3" hidden="1" x14ac:dyDescent="0.2">
      <c r="A837" t="s">
        <v>615</v>
      </c>
      <c r="B837" t="s">
        <v>95</v>
      </c>
      <c r="C837" t="s">
        <v>2512</v>
      </c>
    </row>
    <row r="838" spans="1:3" hidden="1" x14ac:dyDescent="0.2">
      <c r="A838" t="s">
        <v>322</v>
      </c>
      <c r="B838" t="s">
        <v>95</v>
      </c>
      <c r="C838" t="s">
        <v>2512</v>
      </c>
    </row>
    <row r="839" spans="1:3" hidden="1" x14ac:dyDescent="0.2">
      <c r="A839" t="s">
        <v>308</v>
      </c>
      <c r="B839" t="s">
        <v>95</v>
      </c>
      <c r="C839" t="s">
        <v>2512</v>
      </c>
    </row>
    <row r="840" spans="1:3" hidden="1" x14ac:dyDescent="0.2">
      <c r="A840" t="s">
        <v>404</v>
      </c>
      <c r="B840" t="s">
        <v>95</v>
      </c>
      <c r="C840" t="s">
        <v>2512</v>
      </c>
    </row>
    <row r="841" spans="1:3" hidden="1" x14ac:dyDescent="0.2">
      <c r="A841" t="s">
        <v>2070</v>
      </c>
      <c r="B841" t="s">
        <v>95</v>
      </c>
      <c r="C841" t="s">
        <v>2512</v>
      </c>
    </row>
    <row r="842" spans="1:3" hidden="1" x14ac:dyDescent="0.2">
      <c r="A842" t="s">
        <v>112</v>
      </c>
      <c r="B842" t="s">
        <v>95</v>
      </c>
      <c r="C842" t="s">
        <v>2512</v>
      </c>
    </row>
    <row r="843" spans="1:3" hidden="1" x14ac:dyDescent="0.2">
      <c r="A843" t="s">
        <v>400</v>
      </c>
      <c r="B843" t="s">
        <v>95</v>
      </c>
      <c r="C843" t="s">
        <v>2512</v>
      </c>
    </row>
    <row r="844" spans="1:3" hidden="1" x14ac:dyDescent="0.2">
      <c r="A844" t="s">
        <v>2738</v>
      </c>
      <c r="B844" t="s">
        <v>95</v>
      </c>
      <c r="C844" t="s">
        <v>2512</v>
      </c>
    </row>
    <row r="845" spans="1:3" hidden="1" x14ac:dyDescent="0.2">
      <c r="A845" t="s">
        <v>96</v>
      </c>
      <c r="B845" t="s">
        <v>95</v>
      </c>
      <c r="C845" t="s">
        <v>2512</v>
      </c>
    </row>
    <row r="846" spans="1:3" hidden="1" x14ac:dyDescent="0.2">
      <c r="A846" t="s">
        <v>127</v>
      </c>
      <c r="B846" t="s">
        <v>95</v>
      </c>
      <c r="C846" t="s">
        <v>2512</v>
      </c>
    </row>
    <row r="847" spans="1:3" hidden="1" x14ac:dyDescent="0.2">
      <c r="A847" t="s">
        <v>252</v>
      </c>
      <c r="B847" t="s">
        <v>95</v>
      </c>
      <c r="C847" t="s">
        <v>2512</v>
      </c>
    </row>
    <row r="848" spans="1:3" hidden="1" x14ac:dyDescent="0.2">
      <c r="A848" t="s">
        <v>256</v>
      </c>
      <c r="B848" t="s">
        <v>95</v>
      </c>
      <c r="C848" t="s">
        <v>2512</v>
      </c>
    </row>
    <row r="849" spans="1:3" hidden="1" x14ac:dyDescent="0.2">
      <c r="A849" t="s">
        <v>157</v>
      </c>
      <c r="B849" t="s">
        <v>95</v>
      </c>
      <c r="C849" t="s">
        <v>2512</v>
      </c>
    </row>
    <row r="850" spans="1:3" hidden="1" x14ac:dyDescent="0.2">
      <c r="A850" t="s">
        <v>2746</v>
      </c>
      <c r="B850" t="s">
        <v>95</v>
      </c>
      <c r="C850" t="s">
        <v>2512</v>
      </c>
    </row>
    <row r="851" spans="1:3" hidden="1" x14ac:dyDescent="0.2">
      <c r="A851" t="s">
        <v>348</v>
      </c>
      <c r="B851" t="s">
        <v>95</v>
      </c>
      <c r="C851" t="s">
        <v>2512</v>
      </c>
    </row>
    <row r="852" spans="1:3" hidden="1" x14ac:dyDescent="0.2">
      <c r="A852" t="s">
        <v>2762</v>
      </c>
      <c r="B852" t="s">
        <v>95</v>
      </c>
      <c r="C852" t="s">
        <v>2512</v>
      </c>
    </row>
    <row r="853" spans="1:3" hidden="1" x14ac:dyDescent="0.2">
      <c r="A853" t="s">
        <v>70</v>
      </c>
      <c r="B853" t="s">
        <v>95</v>
      </c>
      <c r="C853" t="s">
        <v>2512</v>
      </c>
    </row>
    <row r="854" spans="1:3" hidden="1" x14ac:dyDescent="0.2">
      <c r="A854" t="s">
        <v>1047</v>
      </c>
      <c r="B854" t="s">
        <v>95</v>
      </c>
      <c r="C854" t="s">
        <v>2512</v>
      </c>
    </row>
    <row r="855" spans="1:3" hidden="1" x14ac:dyDescent="0.2">
      <c r="A855" t="s">
        <v>294</v>
      </c>
      <c r="B855" t="s">
        <v>95</v>
      </c>
      <c r="C855" t="s">
        <v>2512</v>
      </c>
    </row>
    <row r="856" spans="1:3" hidden="1" x14ac:dyDescent="0.2">
      <c r="A856" t="s">
        <v>220</v>
      </c>
      <c r="B856" t="s">
        <v>95</v>
      </c>
      <c r="C856" t="s">
        <v>2512</v>
      </c>
    </row>
    <row r="857" spans="1:3" hidden="1" x14ac:dyDescent="0.2">
      <c r="A857" t="s">
        <v>2758</v>
      </c>
      <c r="B857" t="s">
        <v>95</v>
      </c>
      <c r="C857" t="s">
        <v>2512</v>
      </c>
    </row>
    <row r="858" spans="1:3" hidden="1" x14ac:dyDescent="0.2">
      <c r="A858" t="s">
        <v>2768</v>
      </c>
      <c r="B858" t="s">
        <v>95</v>
      </c>
      <c r="C858" t="s">
        <v>2512</v>
      </c>
    </row>
    <row r="859" spans="1:3" hidden="1" x14ac:dyDescent="0.2">
      <c r="A859" t="s">
        <v>902</v>
      </c>
      <c r="B859" t="s">
        <v>95</v>
      </c>
      <c r="C859" t="s">
        <v>2512</v>
      </c>
    </row>
    <row r="860" spans="1:3" hidden="1" x14ac:dyDescent="0.2">
      <c r="A860" t="s">
        <v>883</v>
      </c>
      <c r="B860" t="s">
        <v>95</v>
      </c>
      <c r="C860" t="s">
        <v>2512</v>
      </c>
    </row>
    <row r="861" spans="1:3" hidden="1" x14ac:dyDescent="0.2">
      <c r="A861" t="s">
        <v>112</v>
      </c>
      <c r="B861" t="s">
        <v>95</v>
      </c>
      <c r="C861" t="s">
        <v>2512</v>
      </c>
    </row>
    <row r="862" spans="1:3" hidden="1" x14ac:dyDescent="0.2">
      <c r="A862" t="s">
        <v>511</v>
      </c>
      <c r="B862" t="s">
        <v>95</v>
      </c>
      <c r="C862" t="s">
        <v>3526</v>
      </c>
    </row>
    <row r="863" spans="1:3" hidden="1" x14ac:dyDescent="0.2">
      <c r="A863" t="s">
        <v>2768</v>
      </c>
      <c r="B863" t="s">
        <v>95</v>
      </c>
      <c r="C863" t="s">
        <v>3526</v>
      </c>
    </row>
    <row r="864" spans="1:3" hidden="1" x14ac:dyDescent="0.2">
      <c r="A864" t="s">
        <v>8283</v>
      </c>
      <c r="B864" t="s">
        <v>95</v>
      </c>
      <c r="C864" t="s">
        <v>3526</v>
      </c>
    </row>
    <row r="865" spans="1:3" hidden="1" x14ac:dyDescent="0.2">
      <c r="A865" t="s">
        <v>2746</v>
      </c>
      <c r="B865" t="s">
        <v>95</v>
      </c>
      <c r="C865" t="s">
        <v>3526</v>
      </c>
    </row>
    <row r="866" spans="1:3" hidden="1" x14ac:dyDescent="0.2">
      <c r="A866" t="s">
        <v>127</v>
      </c>
      <c r="B866" t="s">
        <v>95</v>
      </c>
      <c r="C866" t="s">
        <v>3526</v>
      </c>
    </row>
    <row r="867" spans="1:3" hidden="1" x14ac:dyDescent="0.2">
      <c r="A867" t="s">
        <v>3453</v>
      </c>
      <c r="B867" t="s">
        <v>95</v>
      </c>
      <c r="C867" t="s">
        <v>3526</v>
      </c>
    </row>
    <row r="868" spans="1:3" hidden="1" x14ac:dyDescent="0.2">
      <c r="A868" t="s">
        <v>2738</v>
      </c>
      <c r="B868" t="s">
        <v>95</v>
      </c>
      <c r="C868" t="s">
        <v>3526</v>
      </c>
    </row>
    <row r="869" spans="1:3" hidden="1" x14ac:dyDescent="0.2">
      <c r="A869" t="s">
        <v>157</v>
      </c>
      <c r="B869" t="s">
        <v>95</v>
      </c>
      <c r="C869" t="s">
        <v>3526</v>
      </c>
    </row>
    <row r="870" spans="1:3" hidden="1" x14ac:dyDescent="0.2">
      <c r="A870" t="s">
        <v>252</v>
      </c>
      <c r="B870" t="s">
        <v>95</v>
      </c>
      <c r="C870" t="s">
        <v>3526</v>
      </c>
    </row>
    <row r="871" spans="1:3" hidden="1" x14ac:dyDescent="0.2">
      <c r="A871" t="s">
        <v>256</v>
      </c>
      <c r="B871" t="s">
        <v>95</v>
      </c>
      <c r="C871" t="s">
        <v>3526</v>
      </c>
    </row>
    <row r="872" spans="1:3" hidden="1" x14ac:dyDescent="0.2">
      <c r="A872" t="s">
        <v>2830</v>
      </c>
      <c r="B872" t="s">
        <v>95</v>
      </c>
      <c r="C872" t="s">
        <v>3526</v>
      </c>
    </row>
    <row r="873" spans="1:3" hidden="1" x14ac:dyDescent="0.2">
      <c r="A873" t="s">
        <v>83</v>
      </c>
      <c r="B873" t="s">
        <v>95</v>
      </c>
      <c r="C873" t="s">
        <v>3526</v>
      </c>
    </row>
    <row r="874" spans="1:3" hidden="1" x14ac:dyDescent="0.2">
      <c r="A874" t="s">
        <v>3453</v>
      </c>
      <c r="B874" t="s">
        <v>95</v>
      </c>
      <c r="C874" t="s">
        <v>3526</v>
      </c>
    </row>
    <row r="875" spans="1:3" hidden="1" x14ac:dyDescent="0.2">
      <c r="A875" t="s">
        <v>3886</v>
      </c>
      <c r="B875" t="s">
        <v>95</v>
      </c>
      <c r="C875" t="s">
        <v>3526</v>
      </c>
    </row>
    <row r="876" spans="1:3" hidden="1" x14ac:dyDescent="0.2">
      <c r="A876" t="s">
        <v>167</v>
      </c>
      <c r="B876" t="s">
        <v>95</v>
      </c>
      <c r="C876" t="s">
        <v>3526</v>
      </c>
    </row>
    <row r="877" spans="1:3" hidden="1" x14ac:dyDescent="0.2">
      <c r="A877" t="s">
        <v>42</v>
      </c>
      <c r="B877" t="s">
        <v>95</v>
      </c>
      <c r="C877" t="s">
        <v>3526</v>
      </c>
    </row>
    <row r="878" spans="1:3" hidden="1" x14ac:dyDescent="0.2">
      <c r="A878" t="s">
        <v>1853</v>
      </c>
      <c r="B878" t="s">
        <v>95</v>
      </c>
      <c r="C878" t="s">
        <v>3526</v>
      </c>
    </row>
    <row r="879" spans="1:3" hidden="1" x14ac:dyDescent="0.2">
      <c r="A879" t="s">
        <v>294</v>
      </c>
      <c r="B879" t="s">
        <v>95</v>
      </c>
      <c r="C879" t="s">
        <v>3526</v>
      </c>
    </row>
    <row r="880" spans="1:3" hidden="1" x14ac:dyDescent="0.2">
      <c r="A880" t="s">
        <v>2762</v>
      </c>
      <c r="B880" t="s">
        <v>95</v>
      </c>
      <c r="C880" t="s">
        <v>3526</v>
      </c>
    </row>
    <row r="881" spans="1:3" hidden="1" x14ac:dyDescent="0.2">
      <c r="A881" t="s">
        <v>70</v>
      </c>
      <c r="B881" t="s">
        <v>95</v>
      </c>
      <c r="C881" t="s">
        <v>3526</v>
      </c>
    </row>
    <row r="882" spans="1:3" hidden="1" x14ac:dyDescent="0.2">
      <c r="A882" t="s">
        <v>348</v>
      </c>
      <c r="B882" t="s">
        <v>95</v>
      </c>
      <c r="C882" t="s">
        <v>3526</v>
      </c>
    </row>
    <row r="883" spans="1:3" hidden="1" x14ac:dyDescent="0.2">
      <c r="A883" t="s">
        <v>112</v>
      </c>
      <c r="B883" t="s">
        <v>95</v>
      </c>
      <c r="C883" t="s">
        <v>3526</v>
      </c>
    </row>
    <row r="884" spans="1:3" hidden="1" x14ac:dyDescent="0.2">
      <c r="A884" t="s">
        <v>3906</v>
      </c>
      <c r="B884" t="s">
        <v>95</v>
      </c>
      <c r="C884" t="s">
        <v>3526</v>
      </c>
    </row>
    <row r="885" spans="1:3" hidden="1" x14ac:dyDescent="0.2">
      <c r="A885" t="s">
        <v>267</v>
      </c>
      <c r="B885" t="s">
        <v>95</v>
      </c>
      <c r="C885" t="s">
        <v>3526</v>
      </c>
    </row>
    <row r="886" spans="1:3" hidden="1" x14ac:dyDescent="0.2">
      <c r="A886" t="s">
        <v>2085</v>
      </c>
      <c r="B886" t="s">
        <v>95</v>
      </c>
      <c r="C886" t="s">
        <v>3526</v>
      </c>
    </row>
    <row r="887" spans="1:3" hidden="1" x14ac:dyDescent="0.2">
      <c r="A887" t="s">
        <v>424</v>
      </c>
      <c r="B887" t="s">
        <v>95</v>
      </c>
      <c r="C887" t="s">
        <v>3526</v>
      </c>
    </row>
    <row r="888" spans="1:3" hidden="1" x14ac:dyDescent="0.2">
      <c r="A888" t="s">
        <v>308</v>
      </c>
      <c r="B888" t="s">
        <v>95</v>
      </c>
      <c r="C888" t="s">
        <v>3526</v>
      </c>
    </row>
    <row r="889" spans="1:3" hidden="1" x14ac:dyDescent="0.2">
      <c r="A889" t="s">
        <v>400</v>
      </c>
      <c r="B889" t="s">
        <v>95</v>
      </c>
      <c r="C889" t="s">
        <v>3526</v>
      </c>
    </row>
    <row r="890" spans="1:3" hidden="1" x14ac:dyDescent="0.2">
      <c r="A890" t="s">
        <v>404</v>
      </c>
      <c r="B890" t="s">
        <v>95</v>
      </c>
      <c r="C890" t="s">
        <v>3526</v>
      </c>
    </row>
    <row r="891" spans="1:3" hidden="1" x14ac:dyDescent="0.2">
      <c r="A891" t="s">
        <v>2070</v>
      </c>
      <c r="B891" t="s">
        <v>95</v>
      </c>
      <c r="C891" t="s">
        <v>3526</v>
      </c>
    </row>
    <row r="892" spans="1:3" hidden="1" x14ac:dyDescent="0.2">
      <c r="A892" t="s">
        <v>142</v>
      </c>
      <c r="B892" t="s">
        <v>95</v>
      </c>
      <c r="C892" t="s">
        <v>3526</v>
      </c>
    </row>
    <row r="893" spans="1:3" hidden="1" x14ac:dyDescent="0.2">
      <c r="A893" t="s">
        <v>883</v>
      </c>
      <c r="B893" t="s">
        <v>95</v>
      </c>
      <c r="C893" t="s">
        <v>3526</v>
      </c>
    </row>
    <row r="894" spans="1:3" hidden="1" x14ac:dyDescent="0.2">
      <c r="A894" t="s">
        <v>2176</v>
      </c>
      <c r="B894" t="s">
        <v>95</v>
      </c>
      <c r="C894" t="s">
        <v>3526</v>
      </c>
    </row>
    <row r="895" spans="1:3" hidden="1" x14ac:dyDescent="0.2">
      <c r="A895" t="s">
        <v>5065</v>
      </c>
      <c r="B895" t="s">
        <v>95</v>
      </c>
      <c r="C895" t="s">
        <v>3526</v>
      </c>
    </row>
    <row r="896" spans="1:3" hidden="1" x14ac:dyDescent="0.2">
      <c r="A896" t="s">
        <v>260</v>
      </c>
      <c r="B896" t="s">
        <v>95</v>
      </c>
      <c r="C896" t="s">
        <v>3526</v>
      </c>
    </row>
    <row r="897" spans="1:3" hidden="1" x14ac:dyDescent="0.2">
      <c r="A897" t="s">
        <v>475</v>
      </c>
      <c r="B897" t="s">
        <v>95</v>
      </c>
      <c r="C897" t="s">
        <v>3526</v>
      </c>
    </row>
    <row r="898" spans="1:3" hidden="1" x14ac:dyDescent="0.2">
      <c r="A898" t="s">
        <v>615</v>
      </c>
      <c r="B898" t="s">
        <v>95</v>
      </c>
      <c r="C898" t="s">
        <v>3526</v>
      </c>
    </row>
    <row r="899" spans="1:3" hidden="1" x14ac:dyDescent="0.2">
      <c r="A899" t="s">
        <v>1000</v>
      </c>
      <c r="B899" t="s">
        <v>95</v>
      </c>
      <c r="C899" t="s">
        <v>3526</v>
      </c>
    </row>
    <row r="900" spans="1:3" hidden="1" x14ac:dyDescent="0.2">
      <c r="A900" t="s">
        <v>112</v>
      </c>
      <c r="B900" t="s">
        <v>95</v>
      </c>
      <c r="C900" t="s">
        <v>3526</v>
      </c>
    </row>
    <row r="901" spans="1:3" hidden="1" x14ac:dyDescent="0.2">
      <c r="A901" t="s">
        <v>2578</v>
      </c>
      <c r="B901" t="s">
        <v>95</v>
      </c>
      <c r="C901" t="s">
        <v>3526</v>
      </c>
    </row>
    <row r="902" spans="1:3" hidden="1" x14ac:dyDescent="0.2">
      <c r="A902" t="s">
        <v>4519</v>
      </c>
      <c r="B902" t="s">
        <v>95</v>
      </c>
      <c r="C902" t="s">
        <v>3526</v>
      </c>
    </row>
    <row r="903" spans="1:3" hidden="1" x14ac:dyDescent="0.2">
      <c r="A903" t="s">
        <v>459</v>
      </c>
      <c r="B903" t="s">
        <v>95</v>
      </c>
      <c r="C903" t="s">
        <v>3526</v>
      </c>
    </row>
    <row r="904" spans="1:3" hidden="1" x14ac:dyDescent="0.2">
      <c r="A904" t="s">
        <v>4520</v>
      </c>
      <c r="B904" t="s">
        <v>95</v>
      </c>
      <c r="C904" t="s">
        <v>3526</v>
      </c>
    </row>
    <row r="905" spans="1:3" hidden="1" x14ac:dyDescent="0.2">
      <c r="A905" t="s">
        <v>8309</v>
      </c>
      <c r="B905" t="s">
        <v>95</v>
      </c>
      <c r="C905" t="s">
        <v>3526</v>
      </c>
    </row>
    <row r="906" spans="1:3" hidden="1" x14ac:dyDescent="0.2">
      <c r="A906" t="s">
        <v>455</v>
      </c>
      <c r="B906" t="s">
        <v>95</v>
      </c>
      <c r="C906" t="s">
        <v>3526</v>
      </c>
    </row>
    <row r="907" spans="1:3" hidden="1" x14ac:dyDescent="0.2">
      <c r="A907" t="s">
        <v>466</v>
      </c>
      <c r="B907" t="s">
        <v>95</v>
      </c>
      <c r="C907" t="s">
        <v>3526</v>
      </c>
    </row>
    <row r="908" spans="1:3" hidden="1" x14ac:dyDescent="0.2">
      <c r="A908" t="s">
        <v>459</v>
      </c>
      <c r="B908" t="s">
        <v>95</v>
      </c>
      <c r="C908" t="s">
        <v>3526</v>
      </c>
    </row>
    <row r="909" spans="1:3" hidden="1" x14ac:dyDescent="0.2">
      <c r="A909" t="s">
        <v>4517</v>
      </c>
      <c r="B909" t="s">
        <v>95</v>
      </c>
      <c r="C909" t="s">
        <v>3526</v>
      </c>
    </row>
    <row r="910" spans="1:3" hidden="1" x14ac:dyDescent="0.2">
      <c r="A910" t="s">
        <v>8309</v>
      </c>
      <c r="B910" t="s">
        <v>95</v>
      </c>
      <c r="C910" t="s">
        <v>3526</v>
      </c>
    </row>
    <row r="911" spans="1:3" hidden="1" x14ac:dyDescent="0.2">
      <c r="A911" t="s">
        <v>8311</v>
      </c>
      <c r="B911" t="s">
        <v>95</v>
      </c>
      <c r="C911" t="s">
        <v>3526</v>
      </c>
    </row>
    <row r="912" spans="1:3" x14ac:dyDescent="0.2">
      <c r="A912" t="s">
        <v>3024</v>
      </c>
      <c r="B912" t="s">
        <v>558</v>
      </c>
      <c r="C912" t="s">
        <v>4725</v>
      </c>
    </row>
    <row r="913" spans="1:3" x14ac:dyDescent="0.2">
      <c r="A913" t="s">
        <v>294</v>
      </c>
      <c r="B913" t="s">
        <v>558</v>
      </c>
      <c r="C913" t="s">
        <v>4725</v>
      </c>
    </row>
    <row r="914" spans="1:3" x14ac:dyDescent="0.2">
      <c r="A914" t="s">
        <v>236</v>
      </c>
      <c r="B914" t="s">
        <v>558</v>
      </c>
      <c r="C914" t="s">
        <v>4725</v>
      </c>
    </row>
    <row r="915" spans="1:3" x14ac:dyDescent="0.2">
      <c r="A915" t="s">
        <v>127</v>
      </c>
      <c r="B915" t="s">
        <v>558</v>
      </c>
      <c r="C915" t="s">
        <v>4725</v>
      </c>
    </row>
    <row r="916" spans="1:3" hidden="1" x14ac:dyDescent="0.2">
      <c r="A916" t="s">
        <v>127</v>
      </c>
      <c r="B916" t="s">
        <v>558</v>
      </c>
      <c r="C916" t="s">
        <v>4676</v>
      </c>
    </row>
    <row r="917" spans="1:3" x14ac:dyDescent="0.2">
      <c r="A917" t="s">
        <v>5449</v>
      </c>
      <c r="B917" t="s">
        <v>558</v>
      </c>
      <c r="C917" t="s">
        <v>4725</v>
      </c>
    </row>
    <row r="918" spans="1:3" x14ac:dyDescent="0.2">
      <c r="A918" t="s">
        <v>5417</v>
      </c>
      <c r="B918" t="s">
        <v>558</v>
      </c>
      <c r="C918" t="s">
        <v>4725</v>
      </c>
    </row>
    <row r="919" spans="1:3" hidden="1" x14ac:dyDescent="0.2">
      <c r="A919" t="s">
        <v>5417</v>
      </c>
      <c r="B919" t="s">
        <v>558</v>
      </c>
      <c r="C919" t="s">
        <v>4676</v>
      </c>
    </row>
    <row r="920" spans="1:3" x14ac:dyDescent="0.2">
      <c r="A920" t="s">
        <v>2830</v>
      </c>
      <c r="B920" t="s">
        <v>558</v>
      </c>
      <c r="C920" t="s">
        <v>4725</v>
      </c>
    </row>
    <row r="921" spans="1:3" hidden="1" x14ac:dyDescent="0.2">
      <c r="A921" t="s">
        <v>348</v>
      </c>
      <c r="B921" t="s">
        <v>558</v>
      </c>
      <c r="C921" t="s">
        <v>4676</v>
      </c>
    </row>
    <row r="922" spans="1:3" x14ac:dyDescent="0.2">
      <c r="A922" t="s">
        <v>348</v>
      </c>
      <c r="B922" t="s">
        <v>558</v>
      </c>
      <c r="C922" t="s">
        <v>4725</v>
      </c>
    </row>
    <row r="923" spans="1:3" hidden="1" x14ac:dyDescent="0.2">
      <c r="A923" t="s">
        <v>3943</v>
      </c>
      <c r="B923" t="s">
        <v>558</v>
      </c>
      <c r="C923" t="s">
        <v>4676</v>
      </c>
    </row>
    <row r="924" spans="1:3" hidden="1" x14ac:dyDescent="0.2">
      <c r="A924" t="s">
        <v>2662</v>
      </c>
      <c r="B924" t="s">
        <v>558</v>
      </c>
      <c r="C924" t="s">
        <v>4676</v>
      </c>
    </row>
    <row r="925" spans="1:3" x14ac:dyDescent="0.2">
      <c r="A925" t="s">
        <v>4152</v>
      </c>
      <c r="B925" t="s">
        <v>558</v>
      </c>
      <c r="C925" t="s">
        <v>4725</v>
      </c>
    </row>
    <row r="926" spans="1:3" hidden="1" x14ac:dyDescent="0.2">
      <c r="A926" t="s">
        <v>267</v>
      </c>
      <c r="B926" t="s">
        <v>558</v>
      </c>
      <c r="C926" t="s">
        <v>4676</v>
      </c>
    </row>
    <row r="927" spans="1:3" x14ac:dyDescent="0.2">
      <c r="A927" t="s">
        <v>267</v>
      </c>
      <c r="B927" t="s">
        <v>558</v>
      </c>
      <c r="C927" t="s">
        <v>4725</v>
      </c>
    </row>
    <row r="928" spans="1:3" x14ac:dyDescent="0.2">
      <c r="A928" t="s">
        <v>3906</v>
      </c>
      <c r="B928" t="s">
        <v>558</v>
      </c>
      <c r="C928" t="s">
        <v>4725</v>
      </c>
    </row>
    <row r="929" spans="1:3" x14ac:dyDescent="0.2">
      <c r="A929" t="s">
        <v>3598</v>
      </c>
      <c r="B929" t="s">
        <v>558</v>
      </c>
      <c r="C929" t="s">
        <v>4725</v>
      </c>
    </row>
    <row r="930" spans="1:3" hidden="1" x14ac:dyDescent="0.2">
      <c r="A930" t="s">
        <v>2662</v>
      </c>
      <c r="B930" t="s">
        <v>558</v>
      </c>
      <c r="C930" t="s">
        <v>4676</v>
      </c>
    </row>
    <row r="931" spans="1:3" x14ac:dyDescent="0.2">
      <c r="A931" t="s">
        <v>2662</v>
      </c>
      <c r="B931" t="s">
        <v>558</v>
      </c>
      <c r="C931" t="s">
        <v>4725</v>
      </c>
    </row>
    <row r="932" spans="1:3" x14ac:dyDescent="0.2">
      <c r="A932" t="s">
        <v>2662</v>
      </c>
      <c r="B932" t="s">
        <v>558</v>
      </c>
      <c r="C932" t="s">
        <v>4725</v>
      </c>
    </row>
    <row r="933" spans="1:3" x14ac:dyDescent="0.2">
      <c r="A933" t="s">
        <v>142</v>
      </c>
      <c r="B933" t="s">
        <v>558</v>
      </c>
      <c r="C933" t="s">
        <v>4725</v>
      </c>
    </row>
    <row r="934" spans="1:3" x14ac:dyDescent="0.2">
      <c r="A934" t="s">
        <v>475</v>
      </c>
      <c r="B934" t="s">
        <v>558</v>
      </c>
      <c r="C934" t="s">
        <v>4725</v>
      </c>
    </row>
    <row r="935" spans="1:3" x14ac:dyDescent="0.2">
      <c r="A935" t="s">
        <v>590</v>
      </c>
      <c r="B935" t="s">
        <v>558</v>
      </c>
      <c r="C935" t="s">
        <v>4725</v>
      </c>
    </row>
    <row r="936" spans="1:3" x14ac:dyDescent="0.2">
      <c r="A936" t="s">
        <v>4521</v>
      </c>
      <c r="B936" t="s">
        <v>558</v>
      </c>
      <c r="C936" t="s">
        <v>4725</v>
      </c>
    </row>
    <row r="937" spans="1:3" hidden="1" x14ac:dyDescent="0.2">
      <c r="A937" t="s">
        <v>7894</v>
      </c>
      <c r="B937" t="s">
        <v>558</v>
      </c>
      <c r="C937" t="s">
        <v>4676</v>
      </c>
    </row>
    <row r="938" spans="1:3" hidden="1" x14ac:dyDescent="0.2">
      <c r="A938" t="s">
        <v>632</v>
      </c>
      <c r="B938" t="s">
        <v>558</v>
      </c>
      <c r="C938" t="s">
        <v>4676</v>
      </c>
    </row>
    <row r="939" spans="1:3" hidden="1" x14ac:dyDescent="0.2">
      <c r="A939" t="s">
        <v>1678</v>
      </c>
      <c r="B939" t="s">
        <v>558</v>
      </c>
      <c r="C939" t="s">
        <v>4676</v>
      </c>
    </row>
    <row r="940" spans="1:3" hidden="1" x14ac:dyDescent="0.2">
      <c r="A940" t="s">
        <v>1744</v>
      </c>
      <c r="B940" t="s">
        <v>558</v>
      </c>
      <c r="C940" t="s">
        <v>4676</v>
      </c>
    </row>
    <row r="941" spans="1:3" hidden="1" x14ac:dyDescent="0.2">
      <c r="A941" t="s">
        <v>1802</v>
      </c>
      <c r="B941" t="s">
        <v>558</v>
      </c>
      <c r="C941" t="s">
        <v>4676</v>
      </c>
    </row>
    <row r="942" spans="1:3" hidden="1" x14ac:dyDescent="0.2">
      <c r="A942" t="s">
        <v>2782</v>
      </c>
      <c r="B942" t="s">
        <v>558</v>
      </c>
      <c r="C942" t="s">
        <v>4676</v>
      </c>
    </row>
    <row r="943" spans="1:3" hidden="1" x14ac:dyDescent="0.2">
      <c r="A943" t="s">
        <v>615</v>
      </c>
      <c r="B943" t="s">
        <v>558</v>
      </c>
      <c r="C943" t="s">
        <v>4676</v>
      </c>
    </row>
    <row r="944" spans="1:3" hidden="1" x14ac:dyDescent="0.2">
      <c r="A944" t="s">
        <v>1120</v>
      </c>
      <c r="B944" t="s">
        <v>558</v>
      </c>
      <c r="C944" t="s">
        <v>4676</v>
      </c>
    </row>
    <row r="945" spans="1:3" hidden="1" x14ac:dyDescent="0.2">
      <c r="A945" t="s">
        <v>651</v>
      </c>
      <c r="B945" t="s">
        <v>558</v>
      </c>
      <c r="C945" t="s">
        <v>4676</v>
      </c>
    </row>
    <row r="946" spans="1:3" hidden="1" x14ac:dyDescent="0.2">
      <c r="A946" t="s">
        <v>475</v>
      </c>
      <c r="B946" t="s">
        <v>558</v>
      </c>
      <c r="C946" t="s">
        <v>4676</v>
      </c>
    </row>
    <row r="947" spans="1:3" x14ac:dyDescent="0.2">
      <c r="A947" t="s">
        <v>2791</v>
      </c>
      <c r="B947" t="s">
        <v>558</v>
      </c>
      <c r="C947" t="s">
        <v>4725</v>
      </c>
    </row>
    <row r="948" spans="1:3" x14ac:dyDescent="0.2">
      <c r="A948" t="s">
        <v>3453</v>
      </c>
      <c r="B948" t="s">
        <v>558</v>
      </c>
      <c r="C948" t="s">
        <v>4725</v>
      </c>
    </row>
    <row r="949" spans="1:3" hidden="1" x14ac:dyDescent="0.2">
      <c r="A949" t="s">
        <v>566</v>
      </c>
      <c r="B949" t="s">
        <v>558</v>
      </c>
      <c r="C949" t="s">
        <v>23</v>
      </c>
    </row>
    <row r="950" spans="1:3" hidden="1" x14ac:dyDescent="0.2">
      <c r="A950" t="s">
        <v>651</v>
      </c>
      <c r="B950" t="s">
        <v>558</v>
      </c>
      <c r="C950" t="s">
        <v>23</v>
      </c>
    </row>
    <row r="951" spans="1:3" hidden="1" x14ac:dyDescent="0.2">
      <c r="A951" t="s">
        <v>561</v>
      </c>
      <c r="B951" t="s">
        <v>558</v>
      </c>
      <c r="C951" t="s">
        <v>23</v>
      </c>
    </row>
    <row r="952" spans="1:3" hidden="1" x14ac:dyDescent="0.2">
      <c r="A952" t="s">
        <v>590</v>
      </c>
      <c r="B952" t="s">
        <v>558</v>
      </c>
      <c r="C952" t="s">
        <v>23</v>
      </c>
    </row>
    <row r="953" spans="1:3" hidden="1" x14ac:dyDescent="0.2">
      <c r="A953" t="s">
        <v>670</v>
      </c>
      <c r="B953" t="s">
        <v>558</v>
      </c>
      <c r="C953" t="s">
        <v>23</v>
      </c>
    </row>
    <row r="954" spans="1:3" hidden="1" x14ac:dyDescent="0.2">
      <c r="A954" t="s">
        <v>1802</v>
      </c>
      <c r="B954" t="s">
        <v>558</v>
      </c>
      <c r="C954" t="s">
        <v>23</v>
      </c>
    </row>
    <row r="955" spans="1:3" hidden="1" x14ac:dyDescent="0.2">
      <c r="A955" t="s">
        <v>322</v>
      </c>
      <c r="B955" t="s">
        <v>558</v>
      </c>
      <c r="C955" t="s">
        <v>23</v>
      </c>
    </row>
    <row r="956" spans="1:3" hidden="1" x14ac:dyDescent="0.2">
      <c r="A956" t="s">
        <v>148</v>
      </c>
      <c r="B956" t="s">
        <v>558</v>
      </c>
      <c r="C956" t="s">
        <v>23</v>
      </c>
    </row>
    <row r="957" spans="1:3" hidden="1" x14ac:dyDescent="0.2">
      <c r="A957" t="s">
        <v>1744</v>
      </c>
      <c r="B957" t="s">
        <v>558</v>
      </c>
      <c r="C957" t="s">
        <v>23</v>
      </c>
    </row>
    <row r="958" spans="1:3" hidden="1" x14ac:dyDescent="0.2">
      <c r="A958" t="s">
        <v>267</v>
      </c>
      <c r="B958" t="s">
        <v>558</v>
      </c>
      <c r="C958" t="s">
        <v>23</v>
      </c>
    </row>
    <row r="959" spans="1:3" hidden="1" x14ac:dyDescent="0.2">
      <c r="A959" t="s">
        <v>548</v>
      </c>
      <c r="B959" t="s">
        <v>558</v>
      </c>
      <c r="C959" t="s">
        <v>23</v>
      </c>
    </row>
    <row r="960" spans="1:3" hidden="1" x14ac:dyDescent="0.2">
      <c r="A960" t="s">
        <v>112</v>
      </c>
      <c r="B960" t="s">
        <v>558</v>
      </c>
      <c r="C960" t="s">
        <v>23</v>
      </c>
    </row>
    <row r="961" spans="1:3" hidden="1" x14ac:dyDescent="0.2">
      <c r="A961" t="s">
        <v>1678</v>
      </c>
      <c r="B961" t="s">
        <v>558</v>
      </c>
      <c r="C961" t="s">
        <v>23</v>
      </c>
    </row>
    <row r="962" spans="1:3" hidden="1" x14ac:dyDescent="0.2">
      <c r="A962" t="s">
        <v>603</v>
      </c>
      <c r="B962" t="s">
        <v>558</v>
      </c>
      <c r="C962" t="s">
        <v>23</v>
      </c>
    </row>
    <row r="963" spans="1:3" hidden="1" x14ac:dyDescent="0.2">
      <c r="A963" t="s">
        <v>615</v>
      </c>
      <c r="B963" t="s">
        <v>558</v>
      </c>
      <c r="C963" t="s">
        <v>23</v>
      </c>
    </row>
    <row r="964" spans="1:3" hidden="1" x14ac:dyDescent="0.2">
      <c r="A964" t="s">
        <v>348</v>
      </c>
      <c r="B964" t="s">
        <v>558</v>
      </c>
      <c r="C964" t="s">
        <v>23</v>
      </c>
    </row>
    <row r="965" spans="1:3" hidden="1" x14ac:dyDescent="0.2">
      <c r="A965" t="s">
        <v>475</v>
      </c>
      <c r="B965" t="s">
        <v>558</v>
      </c>
      <c r="C965" t="s">
        <v>23</v>
      </c>
    </row>
    <row r="966" spans="1:3" hidden="1" x14ac:dyDescent="0.2">
      <c r="A966" t="s">
        <v>157</v>
      </c>
      <c r="B966" t="s">
        <v>558</v>
      </c>
      <c r="C966" t="s">
        <v>23</v>
      </c>
    </row>
    <row r="967" spans="1:3" hidden="1" x14ac:dyDescent="0.2">
      <c r="A967" t="s">
        <v>142</v>
      </c>
      <c r="B967" t="s">
        <v>558</v>
      </c>
      <c r="C967" t="s">
        <v>23</v>
      </c>
    </row>
    <row r="968" spans="1:3" hidden="1" x14ac:dyDescent="0.2">
      <c r="A968" t="s">
        <v>2830</v>
      </c>
      <c r="B968" t="s">
        <v>558</v>
      </c>
      <c r="C968" t="s">
        <v>23</v>
      </c>
    </row>
    <row r="969" spans="1:3" hidden="1" x14ac:dyDescent="0.2">
      <c r="A969" t="s">
        <v>127</v>
      </c>
      <c r="B969" t="s">
        <v>558</v>
      </c>
      <c r="C969" t="s">
        <v>23</v>
      </c>
    </row>
    <row r="970" spans="1:3" hidden="1" x14ac:dyDescent="0.2">
      <c r="A970" t="s">
        <v>4723</v>
      </c>
      <c r="B970" t="s">
        <v>558</v>
      </c>
      <c r="C970" t="s">
        <v>23</v>
      </c>
    </row>
    <row r="971" spans="1:3" hidden="1" x14ac:dyDescent="0.2">
      <c r="A971" t="s">
        <v>4720</v>
      </c>
      <c r="B971" t="s">
        <v>558</v>
      </c>
      <c r="C971" t="s">
        <v>23</v>
      </c>
    </row>
    <row r="972" spans="1:3" hidden="1" x14ac:dyDescent="0.2">
      <c r="A972" t="s">
        <v>459</v>
      </c>
      <c r="B972" t="s">
        <v>558</v>
      </c>
      <c r="C972" t="s">
        <v>23</v>
      </c>
    </row>
    <row r="973" spans="1:3" hidden="1" x14ac:dyDescent="0.2">
      <c r="A973" t="s">
        <v>459</v>
      </c>
      <c r="B973" t="s">
        <v>558</v>
      </c>
      <c r="C973" t="s">
        <v>23</v>
      </c>
    </row>
    <row r="974" spans="1:3" hidden="1" x14ac:dyDescent="0.2">
      <c r="A974" t="s">
        <v>459</v>
      </c>
      <c r="B974" t="s">
        <v>558</v>
      </c>
      <c r="C974" t="s">
        <v>23</v>
      </c>
    </row>
    <row r="975" spans="1:3" hidden="1" x14ac:dyDescent="0.2">
      <c r="A975" t="s">
        <v>581</v>
      </c>
      <c r="B975" t="s">
        <v>558</v>
      </c>
      <c r="C975" t="s">
        <v>23</v>
      </c>
    </row>
    <row r="976" spans="1:3" hidden="1" x14ac:dyDescent="0.2">
      <c r="A976" t="s">
        <v>42</v>
      </c>
      <c r="B976" t="s">
        <v>558</v>
      </c>
      <c r="C976" t="s">
        <v>23</v>
      </c>
    </row>
    <row r="977" spans="1:3" hidden="1" x14ac:dyDescent="0.2">
      <c r="A977" t="s">
        <v>1335</v>
      </c>
      <c r="B977" t="s">
        <v>558</v>
      </c>
      <c r="C977" t="s">
        <v>23</v>
      </c>
    </row>
    <row r="978" spans="1:3" hidden="1" x14ac:dyDescent="0.2">
      <c r="A978" t="s">
        <v>632</v>
      </c>
      <c r="B978" t="s">
        <v>558</v>
      </c>
      <c r="C978" t="s">
        <v>23</v>
      </c>
    </row>
    <row r="979" spans="1:3" hidden="1" x14ac:dyDescent="0.2">
      <c r="A979" t="s">
        <v>585</v>
      </c>
      <c r="B979" t="s">
        <v>558</v>
      </c>
      <c r="C979" t="s">
        <v>23</v>
      </c>
    </row>
    <row r="980" spans="1:3" hidden="1" x14ac:dyDescent="0.2">
      <c r="A980" t="s">
        <v>1120</v>
      </c>
      <c r="B980" t="s">
        <v>558</v>
      </c>
      <c r="C980" t="s">
        <v>23</v>
      </c>
    </row>
    <row r="981" spans="1:3" hidden="1" x14ac:dyDescent="0.2">
      <c r="A981" t="s">
        <v>77</v>
      </c>
      <c r="B981" t="s">
        <v>558</v>
      </c>
      <c r="C981" t="s">
        <v>23</v>
      </c>
    </row>
    <row r="982" spans="1:3" hidden="1" x14ac:dyDescent="0.2">
      <c r="A982" t="s">
        <v>83</v>
      </c>
      <c r="B982" t="s">
        <v>558</v>
      </c>
      <c r="C982" t="s">
        <v>23</v>
      </c>
    </row>
    <row r="983" spans="1:3" hidden="1" x14ac:dyDescent="0.2">
      <c r="A983" t="s">
        <v>127</v>
      </c>
      <c r="B983" t="s">
        <v>558</v>
      </c>
      <c r="C983" t="s">
        <v>23</v>
      </c>
    </row>
    <row r="984" spans="1:3" hidden="1" x14ac:dyDescent="0.2">
      <c r="A984" t="s">
        <v>1047</v>
      </c>
      <c r="B984" t="s">
        <v>558</v>
      </c>
      <c r="C984" t="s">
        <v>23</v>
      </c>
    </row>
    <row r="985" spans="1:3" hidden="1" x14ac:dyDescent="0.2">
      <c r="A985" t="s">
        <v>710</v>
      </c>
      <c r="B985" t="s">
        <v>558</v>
      </c>
      <c r="C985" t="s">
        <v>23</v>
      </c>
    </row>
    <row r="986" spans="1:3" hidden="1" x14ac:dyDescent="0.2">
      <c r="A986" t="s">
        <v>459</v>
      </c>
      <c r="B986" t="s">
        <v>558</v>
      </c>
      <c r="C986" t="s">
        <v>1291</v>
      </c>
    </row>
    <row r="987" spans="1:3" hidden="1" x14ac:dyDescent="0.2">
      <c r="A987" t="s">
        <v>459</v>
      </c>
      <c r="B987" t="s">
        <v>558</v>
      </c>
      <c r="C987" t="s">
        <v>1291</v>
      </c>
    </row>
    <row r="988" spans="1:3" hidden="1" x14ac:dyDescent="0.2">
      <c r="A988" t="s">
        <v>459</v>
      </c>
      <c r="B988" t="s">
        <v>558</v>
      </c>
      <c r="C988" t="s">
        <v>1291</v>
      </c>
    </row>
    <row r="989" spans="1:3" hidden="1" x14ac:dyDescent="0.2">
      <c r="A989" t="s">
        <v>1047</v>
      </c>
      <c r="B989" t="s">
        <v>558</v>
      </c>
      <c r="C989" t="s">
        <v>1291</v>
      </c>
    </row>
    <row r="990" spans="1:3" hidden="1" x14ac:dyDescent="0.2">
      <c r="A990" t="s">
        <v>651</v>
      </c>
      <c r="B990" t="s">
        <v>558</v>
      </c>
      <c r="C990" t="s">
        <v>1291</v>
      </c>
    </row>
    <row r="991" spans="1:3" hidden="1" x14ac:dyDescent="0.2">
      <c r="A991" t="s">
        <v>294</v>
      </c>
      <c r="B991" t="s">
        <v>558</v>
      </c>
      <c r="C991" t="s">
        <v>1291</v>
      </c>
    </row>
    <row r="992" spans="1:3" hidden="1" x14ac:dyDescent="0.2">
      <c r="A992" t="s">
        <v>4720</v>
      </c>
      <c r="B992" t="s">
        <v>558</v>
      </c>
      <c r="C992" t="s">
        <v>1291</v>
      </c>
    </row>
    <row r="993" spans="1:3" hidden="1" x14ac:dyDescent="0.2">
      <c r="A993" t="s">
        <v>4723</v>
      </c>
      <c r="B993" t="s">
        <v>558</v>
      </c>
      <c r="C993" t="s">
        <v>1291</v>
      </c>
    </row>
    <row r="994" spans="1:3" hidden="1" x14ac:dyDescent="0.2">
      <c r="A994" t="s">
        <v>42</v>
      </c>
      <c r="B994" t="s">
        <v>558</v>
      </c>
      <c r="C994" t="s">
        <v>1291</v>
      </c>
    </row>
    <row r="995" spans="1:3" hidden="1" x14ac:dyDescent="0.2">
      <c r="A995" t="s">
        <v>83</v>
      </c>
      <c r="B995" t="s">
        <v>558</v>
      </c>
      <c r="C995" t="s">
        <v>1291</v>
      </c>
    </row>
    <row r="996" spans="1:3" hidden="1" x14ac:dyDescent="0.2">
      <c r="A996" t="s">
        <v>632</v>
      </c>
      <c r="B996" t="s">
        <v>558</v>
      </c>
      <c r="C996" t="s">
        <v>1291</v>
      </c>
    </row>
    <row r="997" spans="1:3" hidden="1" x14ac:dyDescent="0.2">
      <c r="A997" t="s">
        <v>1673</v>
      </c>
      <c r="B997" t="s">
        <v>558</v>
      </c>
      <c r="C997" t="s">
        <v>1291</v>
      </c>
    </row>
    <row r="998" spans="1:3" hidden="1" x14ac:dyDescent="0.2">
      <c r="A998" t="s">
        <v>112</v>
      </c>
      <c r="B998" t="s">
        <v>558</v>
      </c>
      <c r="C998" t="s">
        <v>1291</v>
      </c>
    </row>
    <row r="999" spans="1:3" hidden="1" x14ac:dyDescent="0.2">
      <c r="A999" t="s">
        <v>348</v>
      </c>
      <c r="B999" t="s">
        <v>558</v>
      </c>
      <c r="C999" t="s">
        <v>1291</v>
      </c>
    </row>
    <row r="1000" spans="1:3" hidden="1" x14ac:dyDescent="0.2">
      <c r="A1000" t="s">
        <v>475</v>
      </c>
      <c r="B1000" t="s">
        <v>558</v>
      </c>
      <c r="C1000" t="s">
        <v>1291</v>
      </c>
    </row>
    <row r="1001" spans="1:3" hidden="1" x14ac:dyDescent="0.2">
      <c r="A1001" t="s">
        <v>1678</v>
      </c>
      <c r="B1001" t="s">
        <v>558</v>
      </c>
      <c r="C1001" t="s">
        <v>1291</v>
      </c>
    </row>
    <row r="1002" spans="1:3" hidden="1" x14ac:dyDescent="0.2">
      <c r="A1002" t="s">
        <v>548</v>
      </c>
      <c r="B1002" t="s">
        <v>558</v>
      </c>
      <c r="C1002" t="s">
        <v>1291</v>
      </c>
    </row>
    <row r="1003" spans="1:3" hidden="1" x14ac:dyDescent="0.2">
      <c r="A1003" t="s">
        <v>267</v>
      </c>
      <c r="B1003" t="s">
        <v>558</v>
      </c>
      <c r="C1003" t="s">
        <v>1291</v>
      </c>
    </row>
    <row r="1004" spans="1:3" hidden="1" x14ac:dyDescent="0.2">
      <c r="A1004" t="s">
        <v>670</v>
      </c>
      <c r="B1004" t="s">
        <v>558</v>
      </c>
      <c r="C1004" t="s">
        <v>1291</v>
      </c>
    </row>
    <row r="1005" spans="1:3" hidden="1" x14ac:dyDescent="0.2">
      <c r="A1005" t="s">
        <v>142</v>
      </c>
      <c r="B1005" t="s">
        <v>558</v>
      </c>
      <c r="C1005" t="s">
        <v>1291</v>
      </c>
    </row>
    <row r="1006" spans="1:3" hidden="1" x14ac:dyDescent="0.2">
      <c r="A1006" t="s">
        <v>1802</v>
      </c>
      <c r="B1006" t="s">
        <v>558</v>
      </c>
      <c r="C1006" t="s">
        <v>1291</v>
      </c>
    </row>
    <row r="1007" spans="1:3" hidden="1" x14ac:dyDescent="0.2">
      <c r="A1007" t="s">
        <v>1678</v>
      </c>
      <c r="B1007" t="s">
        <v>558</v>
      </c>
      <c r="C1007" t="s">
        <v>1291</v>
      </c>
    </row>
    <row r="1008" spans="1:3" hidden="1" x14ac:dyDescent="0.2">
      <c r="A1008" t="s">
        <v>1744</v>
      </c>
      <c r="B1008" t="s">
        <v>558</v>
      </c>
      <c r="C1008" t="s">
        <v>1291</v>
      </c>
    </row>
    <row r="1009" spans="1:3" hidden="1" x14ac:dyDescent="0.2">
      <c r="A1009" t="s">
        <v>6246</v>
      </c>
      <c r="B1009" t="s">
        <v>558</v>
      </c>
      <c r="C1009" t="s">
        <v>1291</v>
      </c>
    </row>
    <row r="1010" spans="1:3" hidden="1" x14ac:dyDescent="0.2">
      <c r="A1010" t="s">
        <v>236</v>
      </c>
      <c r="B1010" t="s">
        <v>558</v>
      </c>
      <c r="C1010" t="s">
        <v>1291</v>
      </c>
    </row>
    <row r="1011" spans="1:3" hidden="1" x14ac:dyDescent="0.2">
      <c r="A1011" t="s">
        <v>1047</v>
      </c>
      <c r="B1011" t="s">
        <v>558</v>
      </c>
      <c r="C1011" t="s">
        <v>1291</v>
      </c>
    </row>
    <row r="1012" spans="1:3" hidden="1" x14ac:dyDescent="0.2">
      <c r="A1012" t="s">
        <v>6907</v>
      </c>
      <c r="B1012" t="s">
        <v>558</v>
      </c>
      <c r="C1012" t="s">
        <v>1291</v>
      </c>
    </row>
    <row r="1013" spans="1:3" hidden="1" x14ac:dyDescent="0.2">
      <c r="A1013" t="s">
        <v>710</v>
      </c>
      <c r="B1013" t="s">
        <v>558</v>
      </c>
      <c r="C1013" t="s">
        <v>1291</v>
      </c>
    </row>
    <row r="1014" spans="1:3" hidden="1" x14ac:dyDescent="0.2">
      <c r="A1014" t="s">
        <v>651</v>
      </c>
      <c r="B1014" t="s">
        <v>558</v>
      </c>
      <c r="C1014" t="s">
        <v>1844</v>
      </c>
    </row>
    <row r="1015" spans="1:3" hidden="1" x14ac:dyDescent="0.2">
      <c r="A1015" t="s">
        <v>459</v>
      </c>
      <c r="B1015" t="s">
        <v>558</v>
      </c>
      <c r="C1015" t="s">
        <v>1844</v>
      </c>
    </row>
    <row r="1016" spans="1:3" hidden="1" x14ac:dyDescent="0.2">
      <c r="A1016" t="s">
        <v>459</v>
      </c>
      <c r="B1016" t="s">
        <v>558</v>
      </c>
      <c r="C1016" t="s">
        <v>1844</v>
      </c>
    </row>
    <row r="1017" spans="1:3" hidden="1" x14ac:dyDescent="0.2">
      <c r="A1017" t="s">
        <v>459</v>
      </c>
      <c r="B1017" t="s">
        <v>558</v>
      </c>
      <c r="C1017" t="s">
        <v>1844</v>
      </c>
    </row>
    <row r="1018" spans="1:3" hidden="1" x14ac:dyDescent="0.2">
      <c r="A1018" t="s">
        <v>294</v>
      </c>
      <c r="B1018" t="s">
        <v>558</v>
      </c>
      <c r="C1018" t="s">
        <v>1844</v>
      </c>
    </row>
    <row r="1019" spans="1:3" hidden="1" x14ac:dyDescent="0.2">
      <c r="A1019" t="s">
        <v>2782</v>
      </c>
      <c r="B1019" t="s">
        <v>558</v>
      </c>
      <c r="C1019" t="s">
        <v>1844</v>
      </c>
    </row>
    <row r="1020" spans="1:3" hidden="1" x14ac:dyDescent="0.2">
      <c r="A1020" t="s">
        <v>1047</v>
      </c>
      <c r="B1020" t="s">
        <v>558</v>
      </c>
      <c r="C1020" t="s">
        <v>1844</v>
      </c>
    </row>
    <row r="1021" spans="1:3" hidden="1" x14ac:dyDescent="0.2">
      <c r="A1021" t="s">
        <v>2830</v>
      </c>
      <c r="B1021" t="s">
        <v>558</v>
      </c>
      <c r="C1021" t="s">
        <v>1844</v>
      </c>
    </row>
    <row r="1022" spans="1:3" hidden="1" x14ac:dyDescent="0.2">
      <c r="A1022" t="s">
        <v>256</v>
      </c>
      <c r="B1022" t="s">
        <v>558</v>
      </c>
      <c r="C1022" t="s">
        <v>1844</v>
      </c>
    </row>
    <row r="1023" spans="1:3" hidden="1" x14ac:dyDescent="0.2">
      <c r="A1023" t="s">
        <v>112</v>
      </c>
      <c r="B1023" t="s">
        <v>558</v>
      </c>
      <c r="C1023" t="s">
        <v>1844</v>
      </c>
    </row>
    <row r="1024" spans="1:3" hidden="1" x14ac:dyDescent="0.2">
      <c r="A1024" t="s">
        <v>548</v>
      </c>
      <c r="B1024" t="s">
        <v>558</v>
      </c>
      <c r="C1024" t="s">
        <v>1844</v>
      </c>
    </row>
    <row r="1025" spans="1:3" hidden="1" x14ac:dyDescent="0.2">
      <c r="A1025" t="s">
        <v>632</v>
      </c>
      <c r="B1025" t="s">
        <v>558</v>
      </c>
      <c r="C1025" t="s">
        <v>1844</v>
      </c>
    </row>
    <row r="1026" spans="1:3" hidden="1" x14ac:dyDescent="0.2">
      <c r="A1026" t="s">
        <v>2151</v>
      </c>
      <c r="B1026" t="s">
        <v>558</v>
      </c>
      <c r="C1026" t="s">
        <v>1844</v>
      </c>
    </row>
    <row r="1027" spans="1:3" hidden="1" x14ac:dyDescent="0.2">
      <c r="A1027" t="s">
        <v>1120</v>
      </c>
      <c r="B1027" t="s">
        <v>558</v>
      </c>
      <c r="C1027" t="s">
        <v>1844</v>
      </c>
    </row>
    <row r="1028" spans="1:3" hidden="1" x14ac:dyDescent="0.2">
      <c r="A1028" t="s">
        <v>252</v>
      </c>
      <c r="B1028" t="s">
        <v>558</v>
      </c>
      <c r="C1028" t="s">
        <v>1844</v>
      </c>
    </row>
    <row r="1029" spans="1:3" hidden="1" x14ac:dyDescent="0.2">
      <c r="A1029" t="s">
        <v>42</v>
      </c>
      <c r="B1029" t="s">
        <v>558</v>
      </c>
      <c r="C1029" t="s">
        <v>1844</v>
      </c>
    </row>
    <row r="1030" spans="1:3" hidden="1" x14ac:dyDescent="0.2">
      <c r="A1030" t="s">
        <v>424</v>
      </c>
      <c r="B1030" t="s">
        <v>558</v>
      </c>
      <c r="C1030" t="s">
        <v>1844</v>
      </c>
    </row>
    <row r="1031" spans="1:3" hidden="1" x14ac:dyDescent="0.2">
      <c r="A1031" t="s">
        <v>322</v>
      </c>
      <c r="B1031" t="s">
        <v>558</v>
      </c>
      <c r="C1031" t="s">
        <v>1844</v>
      </c>
    </row>
    <row r="1032" spans="1:3" hidden="1" x14ac:dyDescent="0.2">
      <c r="A1032" t="s">
        <v>1802</v>
      </c>
      <c r="B1032" t="s">
        <v>558</v>
      </c>
      <c r="C1032" t="s">
        <v>1844</v>
      </c>
    </row>
    <row r="1033" spans="1:3" hidden="1" x14ac:dyDescent="0.2">
      <c r="A1033" t="s">
        <v>1678</v>
      </c>
      <c r="B1033" t="s">
        <v>558</v>
      </c>
      <c r="C1033" t="s">
        <v>1844</v>
      </c>
    </row>
    <row r="1034" spans="1:3" hidden="1" x14ac:dyDescent="0.2">
      <c r="A1034" t="s">
        <v>883</v>
      </c>
      <c r="B1034" t="s">
        <v>558</v>
      </c>
      <c r="C1034" t="s">
        <v>1844</v>
      </c>
    </row>
    <row r="1035" spans="1:3" hidden="1" x14ac:dyDescent="0.2">
      <c r="A1035" t="s">
        <v>1744</v>
      </c>
      <c r="B1035" t="s">
        <v>558</v>
      </c>
      <c r="C1035" t="s">
        <v>1844</v>
      </c>
    </row>
    <row r="1036" spans="1:3" hidden="1" x14ac:dyDescent="0.2">
      <c r="A1036" t="s">
        <v>236</v>
      </c>
      <c r="B1036" t="s">
        <v>558</v>
      </c>
      <c r="C1036" t="s">
        <v>1844</v>
      </c>
    </row>
    <row r="1037" spans="1:3" hidden="1" x14ac:dyDescent="0.2">
      <c r="A1037" t="s">
        <v>670</v>
      </c>
      <c r="B1037" t="s">
        <v>558</v>
      </c>
      <c r="C1037" t="s">
        <v>1844</v>
      </c>
    </row>
    <row r="1038" spans="1:3" hidden="1" x14ac:dyDescent="0.2">
      <c r="A1038" t="s">
        <v>142</v>
      </c>
      <c r="B1038" t="s">
        <v>558</v>
      </c>
      <c r="C1038" t="s">
        <v>1844</v>
      </c>
    </row>
    <row r="1039" spans="1:3" hidden="1" x14ac:dyDescent="0.2">
      <c r="A1039" t="s">
        <v>348</v>
      </c>
      <c r="B1039" t="s">
        <v>558</v>
      </c>
      <c r="C1039" t="s">
        <v>1844</v>
      </c>
    </row>
    <row r="1040" spans="1:3" hidden="1" x14ac:dyDescent="0.2">
      <c r="A1040" t="s">
        <v>475</v>
      </c>
      <c r="B1040" t="s">
        <v>558</v>
      </c>
      <c r="C1040" t="s">
        <v>1844</v>
      </c>
    </row>
    <row r="1041" spans="1:3" hidden="1" x14ac:dyDescent="0.2">
      <c r="A1041" t="s">
        <v>4152</v>
      </c>
      <c r="B1041" t="s">
        <v>558</v>
      </c>
      <c r="C1041" t="s">
        <v>1844</v>
      </c>
    </row>
    <row r="1042" spans="1:3" hidden="1" x14ac:dyDescent="0.2">
      <c r="A1042" t="s">
        <v>370</v>
      </c>
      <c r="B1042" t="s">
        <v>558</v>
      </c>
      <c r="C1042" t="s">
        <v>1844</v>
      </c>
    </row>
    <row r="1043" spans="1:3" hidden="1" x14ac:dyDescent="0.2">
      <c r="A1043" t="s">
        <v>710</v>
      </c>
      <c r="B1043" t="s">
        <v>558</v>
      </c>
      <c r="C1043" t="s">
        <v>1844</v>
      </c>
    </row>
    <row r="1044" spans="1:3" hidden="1" x14ac:dyDescent="0.2">
      <c r="A1044" t="s">
        <v>267</v>
      </c>
      <c r="B1044" t="s">
        <v>558</v>
      </c>
      <c r="C1044" t="s">
        <v>1844</v>
      </c>
    </row>
    <row r="1045" spans="1:3" hidden="1" x14ac:dyDescent="0.2">
      <c r="A1045" t="s">
        <v>1754</v>
      </c>
      <c r="B1045" t="s">
        <v>558</v>
      </c>
      <c r="C1045" t="s">
        <v>1844</v>
      </c>
    </row>
    <row r="1046" spans="1:3" hidden="1" x14ac:dyDescent="0.2">
      <c r="A1046" t="s">
        <v>651</v>
      </c>
      <c r="B1046" t="s">
        <v>558</v>
      </c>
      <c r="C1046" t="s">
        <v>2512</v>
      </c>
    </row>
    <row r="1047" spans="1:3" hidden="1" x14ac:dyDescent="0.2">
      <c r="A1047" t="s">
        <v>220</v>
      </c>
      <c r="B1047" t="s">
        <v>558</v>
      </c>
      <c r="C1047" t="s">
        <v>2512</v>
      </c>
    </row>
    <row r="1048" spans="1:3" hidden="1" x14ac:dyDescent="0.2">
      <c r="A1048" t="s">
        <v>812</v>
      </c>
      <c r="B1048" t="s">
        <v>558</v>
      </c>
      <c r="C1048" t="s">
        <v>2512</v>
      </c>
    </row>
    <row r="1049" spans="1:3" hidden="1" x14ac:dyDescent="0.2">
      <c r="A1049" t="s">
        <v>294</v>
      </c>
      <c r="B1049" t="s">
        <v>558</v>
      </c>
      <c r="C1049" t="s">
        <v>2512</v>
      </c>
    </row>
    <row r="1050" spans="1:3" hidden="1" x14ac:dyDescent="0.2">
      <c r="A1050" t="s">
        <v>2782</v>
      </c>
      <c r="B1050" t="s">
        <v>558</v>
      </c>
      <c r="C1050" t="s">
        <v>2512</v>
      </c>
    </row>
    <row r="1051" spans="1:3" hidden="1" x14ac:dyDescent="0.2">
      <c r="A1051" t="s">
        <v>710</v>
      </c>
      <c r="B1051" t="s">
        <v>558</v>
      </c>
      <c r="C1051" t="s">
        <v>2512</v>
      </c>
    </row>
    <row r="1052" spans="1:3" hidden="1" x14ac:dyDescent="0.2">
      <c r="A1052" t="s">
        <v>2791</v>
      </c>
      <c r="B1052" t="s">
        <v>558</v>
      </c>
      <c r="C1052" t="s">
        <v>2512</v>
      </c>
    </row>
    <row r="1053" spans="1:3" hidden="1" x14ac:dyDescent="0.2">
      <c r="A1053" t="s">
        <v>2662</v>
      </c>
      <c r="B1053" t="s">
        <v>558</v>
      </c>
      <c r="C1053" t="s">
        <v>2512</v>
      </c>
    </row>
    <row r="1054" spans="1:3" hidden="1" x14ac:dyDescent="0.2">
      <c r="A1054" t="s">
        <v>632</v>
      </c>
      <c r="B1054" t="s">
        <v>558</v>
      </c>
      <c r="C1054" t="s">
        <v>2512</v>
      </c>
    </row>
    <row r="1055" spans="1:3" hidden="1" x14ac:dyDescent="0.2">
      <c r="A1055" t="s">
        <v>7894</v>
      </c>
      <c r="B1055" t="s">
        <v>558</v>
      </c>
      <c r="C1055" t="s">
        <v>2512</v>
      </c>
    </row>
    <row r="1056" spans="1:3" hidden="1" x14ac:dyDescent="0.2">
      <c r="A1056" t="s">
        <v>1120</v>
      </c>
      <c r="B1056" t="s">
        <v>558</v>
      </c>
      <c r="C1056" t="s">
        <v>2512</v>
      </c>
    </row>
    <row r="1057" spans="1:3" hidden="1" x14ac:dyDescent="0.2">
      <c r="A1057" t="s">
        <v>142</v>
      </c>
      <c r="B1057" t="s">
        <v>558</v>
      </c>
      <c r="C1057" t="s">
        <v>2512</v>
      </c>
    </row>
    <row r="1058" spans="1:3" hidden="1" x14ac:dyDescent="0.2">
      <c r="A1058" t="s">
        <v>590</v>
      </c>
      <c r="B1058" t="s">
        <v>558</v>
      </c>
      <c r="C1058" t="s">
        <v>2512</v>
      </c>
    </row>
    <row r="1059" spans="1:3" hidden="1" x14ac:dyDescent="0.2">
      <c r="A1059" t="s">
        <v>1744</v>
      </c>
      <c r="B1059" t="s">
        <v>558</v>
      </c>
      <c r="C1059" t="s">
        <v>2512</v>
      </c>
    </row>
    <row r="1060" spans="1:3" hidden="1" x14ac:dyDescent="0.2">
      <c r="A1060" t="s">
        <v>322</v>
      </c>
      <c r="B1060" t="s">
        <v>558</v>
      </c>
      <c r="C1060" t="s">
        <v>2512</v>
      </c>
    </row>
    <row r="1061" spans="1:3" hidden="1" x14ac:dyDescent="0.2">
      <c r="A1061" t="s">
        <v>236</v>
      </c>
      <c r="B1061" t="s">
        <v>558</v>
      </c>
      <c r="C1061" t="s">
        <v>2512</v>
      </c>
    </row>
    <row r="1062" spans="1:3" hidden="1" x14ac:dyDescent="0.2">
      <c r="A1062" t="s">
        <v>1802</v>
      </c>
      <c r="B1062" t="s">
        <v>558</v>
      </c>
      <c r="C1062" t="s">
        <v>2512</v>
      </c>
    </row>
    <row r="1063" spans="1:3" hidden="1" x14ac:dyDescent="0.2">
      <c r="A1063" t="s">
        <v>1678</v>
      </c>
      <c r="B1063" t="s">
        <v>558</v>
      </c>
      <c r="C1063" t="s">
        <v>2512</v>
      </c>
    </row>
    <row r="1064" spans="1:3" hidden="1" x14ac:dyDescent="0.2">
      <c r="A1064" t="s">
        <v>3906</v>
      </c>
      <c r="B1064" t="s">
        <v>558</v>
      </c>
      <c r="C1064" t="s">
        <v>2512</v>
      </c>
    </row>
    <row r="1065" spans="1:3" hidden="1" x14ac:dyDescent="0.2">
      <c r="A1065" t="s">
        <v>112</v>
      </c>
      <c r="B1065" t="s">
        <v>558</v>
      </c>
      <c r="C1065" t="s">
        <v>2512</v>
      </c>
    </row>
    <row r="1066" spans="1:3" hidden="1" x14ac:dyDescent="0.2">
      <c r="A1066" t="s">
        <v>2830</v>
      </c>
      <c r="B1066" t="s">
        <v>558</v>
      </c>
      <c r="C1066" t="s">
        <v>2512</v>
      </c>
    </row>
    <row r="1067" spans="1:3" hidden="1" x14ac:dyDescent="0.2">
      <c r="A1067" t="s">
        <v>348</v>
      </c>
      <c r="B1067" t="s">
        <v>558</v>
      </c>
      <c r="C1067" t="s">
        <v>2512</v>
      </c>
    </row>
    <row r="1068" spans="1:3" hidden="1" x14ac:dyDescent="0.2">
      <c r="A1068" t="s">
        <v>475</v>
      </c>
      <c r="B1068" t="s">
        <v>558</v>
      </c>
      <c r="C1068" t="s">
        <v>2512</v>
      </c>
    </row>
    <row r="1069" spans="1:3" hidden="1" x14ac:dyDescent="0.2">
      <c r="A1069" t="s">
        <v>267</v>
      </c>
      <c r="B1069" t="s">
        <v>558</v>
      </c>
      <c r="C1069" t="s">
        <v>2512</v>
      </c>
    </row>
    <row r="1070" spans="1:3" hidden="1" x14ac:dyDescent="0.2">
      <c r="A1070" t="s">
        <v>2853</v>
      </c>
      <c r="B1070" t="s">
        <v>558</v>
      </c>
      <c r="C1070" t="s">
        <v>2512</v>
      </c>
    </row>
    <row r="1071" spans="1:3" hidden="1" x14ac:dyDescent="0.2">
      <c r="A1071" t="s">
        <v>3024</v>
      </c>
      <c r="B1071" t="s">
        <v>558</v>
      </c>
      <c r="C1071" t="s">
        <v>2512</v>
      </c>
    </row>
    <row r="1072" spans="1:3" hidden="1" x14ac:dyDescent="0.2">
      <c r="A1072" t="s">
        <v>241</v>
      </c>
      <c r="B1072" t="s">
        <v>558</v>
      </c>
      <c r="C1072" t="s">
        <v>2512</v>
      </c>
    </row>
    <row r="1073" spans="1:3" hidden="1" x14ac:dyDescent="0.2">
      <c r="A1073" t="s">
        <v>1754</v>
      </c>
      <c r="B1073" t="s">
        <v>558</v>
      </c>
      <c r="C1073" t="s">
        <v>2512</v>
      </c>
    </row>
    <row r="1074" spans="1:3" hidden="1" x14ac:dyDescent="0.2">
      <c r="A1074" t="s">
        <v>1000</v>
      </c>
      <c r="B1074" t="s">
        <v>558</v>
      </c>
      <c r="C1074" t="s">
        <v>3526</v>
      </c>
    </row>
    <row r="1075" spans="1:3" hidden="1" x14ac:dyDescent="0.2">
      <c r="A1075" t="s">
        <v>3943</v>
      </c>
      <c r="B1075" t="s">
        <v>558</v>
      </c>
      <c r="C1075" t="s">
        <v>3526</v>
      </c>
    </row>
    <row r="1076" spans="1:3" hidden="1" x14ac:dyDescent="0.2">
      <c r="A1076" t="s">
        <v>475</v>
      </c>
      <c r="B1076" t="s">
        <v>558</v>
      </c>
      <c r="C1076" t="s">
        <v>3526</v>
      </c>
    </row>
    <row r="1077" spans="1:3" hidden="1" x14ac:dyDescent="0.2">
      <c r="A1077" t="s">
        <v>1802</v>
      </c>
      <c r="B1077" t="s">
        <v>558</v>
      </c>
      <c r="C1077" t="s">
        <v>3526</v>
      </c>
    </row>
    <row r="1078" spans="1:3" hidden="1" x14ac:dyDescent="0.2">
      <c r="A1078" t="s">
        <v>1678</v>
      </c>
      <c r="B1078" t="s">
        <v>558</v>
      </c>
      <c r="C1078" t="s">
        <v>3526</v>
      </c>
    </row>
    <row r="1079" spans="1:3" hidden="1" x14ac:dyDescent="0.2">
      <c r="A1079" t="s">
        <v>142</v>
      </c>
      <c r="B1079" t="s">
        <v>558</v>
      </c>
      <c r="C1079" t="s">
        <v>3526</v>
      </c>
    </row>
    <row r="1080" spans="1:3" hidden="1" x14ac:dyDescent="0.2">
      <c r="A1080" t="s">
        <v>590</v>
      </c>
      <c r="B1080" t="s">
        <v>558</v>
      </c>
      <c r="C1080" t="s">
        <v>3526</v>
      </c>
    </row>
    <row r="1081" spans="1:3" hidden="1" x14ac:dyDescent="0.2">
      <c r="A1081" t="s">
        <v>236</v>
      </c>
      <c r="B1081" t="s">
        <v>558</v>
      </c>
      <c r="C1081" t="s">
        <v>3526</v>
      </c>
    </row>
    <row r="1082" spans="1:3" hidden="1" x14ac:dyDescent="0.2">
      <c r="A1082" t="s">
        <v>1744</v>
      </c>
      <c r="B1082" t="s">
        <v>558</v>
      </c>
      <c r="C1082" t="s">
        <v>3526</v>
      </c>
    </row>
    <row r="1083" spans="1:3" hidden="1" x14ac:dyDescent="0.2">
      <c r="A1083" t="s">
        <v>3906</v>
      </c>
      <c r="B1083" t="s">
        <v>558</v>
      </c>
      <c r="C1083" t="s">
        <v>3526</v>
      </c>
    </row>
    <row r="1084" spans="1:3" hidden="1" x14ac:dyDescent="0.2">
      <c r="A1084" t="s">
        <v>112</v>
      </c>
      <c r="B1084" t="s">
        <v>558</v>
      </c>
      <c r="C1084" t="s">
        <v>3526</v>
      </c>
    </row>
    <row r="1085" spans="1:3" hidden="1" x14ac:dyDescent="0.2">
      <c r="A1085" t="s">
        <v>4152</v>
      </c>
      <c r="B1085" t="s">
        <v>558</v>
      </c>
      <c r="C1085" t="s">
        <v>3526</v>
      </c>
    </row>
    <row r="1086" spans="1:3" hidden="1" x14ac:dyDescent="0.2">
      <c r="A1086" t="s">
        <v>348</v>
      </c>
      <c r="B1086" t="s">
        <v>558</v>
      </c>
      <c r="C1086" t="s">
        <v>3526</v>
      </c>
    </row>
    <row r="1087" spans="1:3" hidden="1" x14ac:dyDescent="0.2">
      <c r="A1087" t="s">
        <v>267</v>
      </c>
      <c r="B1087" t="s">
        <v>558</v>
      </c>
      <c r="C1087" t="s">
        <v>3526</v>
      </c>
    </row>
    <row r="1088" spans="1:3" hidden="1" x14ac:dyDescent="0.2">
      <c r="A1088" t="s">
        <v>2830</v>
      </c>
      <c r="B1088" t="s">
        <v>558</v>
      </c>
      <c r="C1088" t="s">
        <v>3526</v>
      </c>
    </row>
    <row r="1089" spans="1:3" hidden="1" x14ac:dyDescent="0.2">
      <c r="A1089" t="s">
        <v>294</v>
      </c>
      <c r="B1089" t="s">
        <v>558</v>
      </c>
      <c r="C1089" t="s">
        <v>3526</v>
      </c>
    </row>
    <row r="1090" spans="1:3" hidden="1" x14ac:dyDescent="0.2">
      <c r="A1090" t="s">
        <v>651</v>
      </c>
      <c r="B1090" t="s">
        <v>558</v>
      </c>
      <c r="C1090" t="s">
        <v>3526</v>
      </c>
    </row>
    <row r="1091" spans="1:3" hidden="1" x14ac:dyDescent="0.2">
      <c r="A1091" t="s">
        <v>3977</v>
      </c>
      <c r="B1091" t="s">
        <v>558</v>
      </c>
      <c r="C1091" t="s">
        <v>3526</v>
      </c>
    </row>
    <row r="1092" spans="1:3" hidden="1" x14ac:dyDescent="0.2">
      <c r="A1092" t="s">
        <v>8285</v>
      </c>
      <c r="B1092" t="s">
        <v>558</v>
      </c>
      <c r="C1092" t="s">
        <v>3526</v>
      </c>
    </row>
    <row r="1093" spans="1:3" hidden="1" x14ac:dyDescent="0.2">
      <c r="A1093" t="s">
        <v>2782</v>
      </c>
      <c r="B1093" t="s">
        <v>558</v>
      </c>
      <c r="C1093" t="s">
        <v>3526</v>
      </c>
    </row>
    <row r="1094" spans="1:3" hidden="1" x14ac:dyDescent="0.2">
      <c r="A1094" t="s">
        <v>167</v>
      </c>
      <c r="B1094" t="s">
        <v>558</v>
      </c>
      <c r="C1094" t="s">
        <v>3526</v>
      </c>
    </row>
    <row r="1095" spans="1:3" hidden="1" x14ac:dyDescent="0.2">
      <c r="A1095" t="s">
        <v>632</v>
      </c>
      <c r="B1095" t="s">
        <v>558</v>
      </c>
      <c r="C1095" t="s">
        <v>3526</v>
      </c>
    </row>
    <row r="1096" spans="1:3" hidden="1" x14ac:dyDescent="0.2">
      <c r="A1096" t="s">
        <v>7894</v>
      </c>
      <c r="B1096" t="s">
        <v>558</v>
      </c>
      <c r="C1096" t="s">
        <v>3526</v>
      </c>
    </row>
    <row r="1097" spans="1:3" hidden="1" x14ac:dyDescent="0.2">
      <c r="A1097" t="s">
        <v>1120</v>
      </c>
      <c r="B1097" t="s">
        <v>558</v>
      </c>
      <c r="C1097" t="s">
        <v>3526</v>
      </c>
    </row>
    <row r="1098" spans="1:3" hidden="1" x14ac:dyDescent="0.2">
      <c r="A1098" t="s">
        <v>42</v>
      </c>
      <c r="B1098" t="s">
        <v>558</v>
      </c>
      <c r="C1098" t="s">
        <v>3526</v>
      </c>
    </row>
    <row r="1099" spans="1:3" hidden="1" x14ac:dyDescent="0.2">
      <c r="A1099" t="s">
        <v>241</v>
      </c>
      <c r="B1099" t="s">
        <v>558</v>
      </c>
      <c r="C1099" t="s">
        <v>3526</v>
      </c>
    </row>
    <row r="1100" spans="1:3" hidden="1" x14ac:dyDescent="0.2">
      <c r="A1100" t="s">
        <v>2662</v>
      </c>
      <c r="B1100" t="s">
        <v>558</v>
      </c>
      <c r="C1100" t="s">
        <v>3526</v>
      </c>
    </row>
    <row r="1101" spans="1:3" hidden="1" x14ac:dyDescent="0.2">
      <c r="A1101" t="s">
        <v>1754</v>
      </c>
      <c r="B1101" t="s">
        <v>558</v>
      </c>
      <c r="C1101" t="s">
        <v>3526</v>
      </c>
    </row>
    <row r="1102" spans="1:3" hidden="1" x14ac:dyDescent="0.2">
      <c r="A1102" t="s">
        <v>1047</v>
      </c>
      <c r="B1102" t="s">
        <v>558</v>
      </c>
      <c r="C1102" t="s">
        <v>3526</v>
      </c>
    </row>
    <row r="1103" spans="1:3" hidden="1" x14ac:dyDescent="0.2">
      <c r="A1103" t="s">
        <v>3024</v>
      </c>
      <c r="B1103" t="s">
        <v>558</v>
      </c>
      <c r="C1103" t="s">
        <v>3526</v>
      </c>
    </row>
    <row r="1104" spans="1:3" hidden="1" x14ac:dyDescent="0.2">
      <c r="A1104" t="s">
        <v>3672</v>
      </c>
      <c r="B1104" t="s">
        <v>558</v>
      </c>
      <c r="C1104" t="s">
        <v>3526</v>
      </c>
    </row>
    <row r="1105" spans="1:3" x14ac:dyDescent="0.2">
      <c r="A1105" t="s">
        <v>475</v>
      </c>
      <c r="B1105" t="s">
        <v>4876</v>
      </c>
      <c r="C1105" t="s">
        <v>4725</v>
      </c>
    </row>
    <row r="1106" spans="1:3" x14ac:dyDescent="0.2">
      <c r="A1106" t="s">
        <v>2762</v>
      </c>
      <c r="B1106" t="s">
        <v>4876</v>
      </c>
      <c r="C1106" t="s">
        <v>4725</v>
      </c>
    </row>
    <row r="1107" spans="1:3" x14ac:dyDescent="0.2">
      <c r="A1107" t="s">
        <v>2762</v>
      </c>
      <c r="B1107" t="s">
        <v>4876</v>
      </c>
      <c r="C1107" t="s">
        <v>4725</v>
      </c>
    </row>
    <row r="1108" spans="1:3" hidden="1" x14ac:dyDescent="0.2">
      <c r="A1108" t="s">
        <v>475</v>
      </c>
      <c r="B1108" t="s">
        <v>690</v>
      </c>
      <c r="C1108" t="s">
        <v>4676</v>
      </c>
    </row>
    <row r="1109" spans="1:3" hidden="1" x14ac:dyDescent="0.2">
      <c r="A1109" t="s">
        <v>693</v>
      </c>
      <c r="B1109" t="s">
        <v>690</v>
      </c>
      <c r="C1109" t="s">
        <v>23</v>
      </c>
    </row>
    <row r="1110" spans="1:3" hidden="1" x14ac:dyDescent="0.2">
      <c r="A1110" t="s">
        <v>247</v>
      </c>
      <c r="B1110" t="s">
        <v>690</v>
      </c>
      <c r="C1110" t="s">
        <v>23</v>
      </c>
    </row>
    <row r="1111" spans="1:3" hidden="1" x14ac:dyDescent="0.2">
      <c r="A1111" t="s">
        <v>157</v>
      </c>
      <c r="B1111" t="s">
        <v>690</v>
      </c>
      <c r="C1111" t="s">
        <v>23</v>
      </c>
    </row>
    <row r="1112" spans="1:3" hidden="1" x14ac:dyDescent="0.2">
      <c r="A1112" t="s">
        <v>142</v>
      </c>
      <c r="B1112" t="s">
        <v>690</v>
      </c>
      <c r="C1112" t="s">
        <v>1291</v>
      </c>
    </row>
    <row r="1113" spans="1:3" hidden="1" x14ac:dyDescent="0.2">
      <c r="A1113" t="s">
        <v>247</v>
      </c>
      <c r="B1113" t="s">
        <v>690</v>
      </c>
      <c r="C1113" t="s">
        <v>1291</v>
      </c>
    </row>
    <row r="1114" spans="1:3" hidden="1" x14ac:dyDescent="0.2">
      <c r="A1114" t="s">
        <v>1232</v>
      </c>
      <c r="B1114" t="s">
        <v>690</v>
      </c>
      <c r="C1114" t="s">
        <v>1291</v>
      </c>
    </row>
    <row r="1115" spans="1:3" hidden="1" x14ac:dyDescent="0.2">
      <c r="A1115" t="s">
        <v>142</v>
      </c>
      <c r="B1115" t="s">
        <v>690</v>
      </c>
      <c r="C1115" t="s">
        <v>1844</v>
      </c>
    </row>
    <row r="1116" spans="1:3" hidden="1" x14ac:dyDescent="0.2">
      <c r="A1116" t="s">
        <v>693</v>
      </c>
      <c r="B1116" t="s">
        <v>690</v>
      </c>
      <c r="C1116" t="s">
        <v>1844</v>
      </c>
    </row>
    <row r="1117" spans="1:3" hidden="1" x14ac:dyDescent="0.2">
      <c r="A1117" t="s">
        <v>1232</v>
      </c>
      <c r="B1117" t="s">
        <v>690</v>
      </c>
      <c r="C1117" t="s">
        <v>1844</v>
      </c>
    </row>
    <row r="1118" spans="1:3" hidden="1" x14ac:dyDescent="0.2">
      <c r="A1118" t="s">
        <v>247</v>
      </c>
      <c r="B1118" t="s">
        <v>690</v>
      </c>
      <c r="C1118" t="s">
        <v>1844</v>
      </c>
    </row>
    <row r="1119" spans="1:3" hidden="1" x14ac:dyDescent="0.2">
      <c r="A1119" t="s">
        <v>157</v>
      </c>
      <c r="B1119" t="s">
        <v>690</v>
      </c>
      <c r="C1119" t="s">
        <v>1844</v>
      </c>
    </row>
    <row r="1120" spans="1:3" hidden="1" x14ac:dyDescent="0.2">
      <c r="A1120" t="s">
        <v>1232</v>
      </c>
      <c r="B1120" t="s">
        <v>690</v>
      </c>
      <c r="C1120" t="s">
        <v>2512</v>
      </c>
    </row>
    <row r="1121" spans="1:3" hidden="1" x14ac:dyDescent="0.2">
      <c r="A1121" t="s">
        <v>2578</v>
      </c>
      <c r="B1121" t="s">
        <v>690</v>
      </c>
      <c r="C1121" t="s">
        <v>2512</v>
      </c>
    </row>
    <row r="1122" spans="1:3" hidden="1" x14ac:dyDescent="0.2">
      <c r="A1122" t="s">
        <v>195</v>
      </c>
      <c r="B1122" t="s">
        <v>690</v>
      </c>
      <c r="C1122" t="s">
        <v>2512</v>
      </c>
    </row>
    <row r="1123" spans="1:3" hidden="1" x14ac:dyDescent="0.2">
      <c r="A1123" t="s">
        <v>236</v>
      </c>
      <c r="B1123" t="s">
        <v>690</v>
      </c>
      <c r="C1123" t="s">
        <v>2512</v>
      </c>
    </row>
    <row r="1124" spans="1:3" hidden="1" x14ac:dyDescent="0.2">
      <c r="A1124" t="s">
        <v>2830</v>
      </c>
      <c r="B1124" t="s">
        <v>690</v>
      </c>
      <c r="C1124" t="s">
        <v>2512</v>
      </c>
    </row>
    <row r="1125" spans="1:3" hidden="1" x14ac:dyDescent="0.2">
      <c r="A1125" t="s">
        <v>252</v>
      </c>
      <c r="B1125" t="s">
        <v>690</v>
      </c>
      <c r="C1125" t="s">
        <v>2512</v>
      </c>
    </row>
    <row r="1126" spans="1:3" hidden="1" x14ac:dyDescent="0.2">
      <c r="A1126" t="s">
        <v>252</v>
      </c>
      <c r="B1126" t="s">
        <v>690</v>
      </c>
      <c r="C1126" t="s">
        <v>2512</v>
      </c>
    </row>
    <row r="1127" spans="1:3" hidden="1" x14ac:dyDescent="0.2">
      <c r="A1127" t="s">
        <v>2830</v>
      </c>
      <c r="B1127" t="s">
        <v>690</v>
      </c>
      <c r="C1127" t="s">
        <v>3526</v>
      </c>
    </row>
    <row r="1128" spans="1:3" hidden="1" x14ac:dyDescent="0.2">
      <c r="A1128" t="s">
        <v>42</v>
      </c>
      <c r="B1128" t="s">
        <v>690</v>
      </c>
      <c r="C1128" t="s">
        <v>3526</v>
      </c>
    </row>
    <row r="1129" spans="1:3" hidden="1" x14ac:dyDescent="0.2">
      <c r="A1129" t="s">
        <v>1232</v>
      </c>
      <c r="B1129" t="s">
        <v>690</v>
      </c>
      <c r="C1129" t="s">
        <v>3526</v>
      </c>
    </row>
    <row r="1130" spans="1:3" hidden="1" x14ac:dyDescent="0.2">
      <c r="A1130" t="s">
        <v>236</v>
      </c>
      <c r="B1130" t="s">
        <v>690</v>
      </c>
      <c r="C1130" t="s">
        <v>3526</v>
      </c>
    </row>
    <row r="1131" spans="1:3" hidden="1" x14ac:dyDescent="0.2">
      <c r="A1131" t="s">
        <v>252</v>
      </c>
      <c r="B1131" t="s">
        <v>690</v>
      </c>
      <c r="C1131" t="s">
        <v>3526</v>
      </c>
    </row>
    <row r="1132" spans="1:3" hidden="1" x14ac:dyDescent="0.2">
      <c r="A1132" t="s">
        <v>256</v>
      </c>
      <c r="B1132" t="s">
        <v>690</v>
      </c>
      <c r="C1132" t="s">
        <v>3526</v>
      </c>
    </row>
    <row r="1133" spans="1:3" x14ac:dyDescent="0.2">
      <c r="A1133" t="s">
        <v>5065</v>
      </c>
      <c r="B1133" t="s">
        <v>704</v>
      </c>
      <c r="C1133" t="s">
        <v>4725</v>
      </c>
    </row>
    <row r="1134" spans="1:3" x14ac:dyDescent="0.2">
      <c r="A1134" t="s">
        <v>127</v>
      </c>
      <c r="B1134" t="s">
        <v>704</v>
      </c>
      <c r="C1134" t="s">
        <v>4725</v>
      </c>
    </row>
    <row r="1135" spans="1:3" hidden="1" x14ac:dyDescent="0.2">
      <c r="A1135" t="s">
        <v>127</v>
      </c>
      <c r="B1135" t="s">
        <v>704</v>
      </c>
      <c r="C1135" t="s">
        <v>4676</v>
      </c>
    </row>
    <row r="1136" spans="1:3" x14ac:dyDescent="0.2">
      <c r="A1136" t="s">
        <v>5403</v>
      </c>
      <c r="B1136" t="s">
        <v>704</v>
      </c>
      <c r="C1136" t="s">
        <v>4725</v>
      </c>
    </row>
    <row r="1137" spans="1:3" x14ac:dyDescent="0.2">
      <c r="A1137" t="s">
        <v>2830</v>
      </c>
      <c r="B1137" t="s">
        <v>704</v>
      </c>
      <c r="C1137" t="s">
        <v>4725</v>
      </c>
    </row>
    <row r="1138" spans="1:3" x14ac:dyDescent="0.2">
      <c r="A1138" t="s">
        <v>267</v>
      </c>
      <c r="B1138" t="s">
        <v>704</v>
      </c>
      <c r="C1138" t="s">
        <v>4725</v>
      </c>
    </row>
    <row r="1139" spans="1:3" x14ac:dyDescent="0.2">
      <c r="A1139" t="s">
        <v>2762</v>
      </c>
      <c r="B1139" t="s">
        <v>704</v>
      </c>
      <c r="C1139" t="s">
        <v>4725</v>
      </c>
    </row>
    <row r="1140" spans="1:3" hidden="1" x14ac:dyDescent="0.2">
      <c r="A1140" t="s">
        <v>6246</v>
      </c>
      <c r="B1140" t="s">
        <v>704</v>
      </c>
      <c r="C1140" t="s">
        <v>4676</v>
      </c>
    </row>
    <row r="1141" spans="1:3" x14ac:dyDescent="0.2">
      <c r="A1141" t="s">
        <v>6297</v>
      </c>
      <c r="B1141" t="s">
        <v>704</v>
      </c>
      <c r="C1141" t="s">
        <v>4725</v>
      </c>
    </row>
    <row r="1142" spans="1:3" x14ac:dyDescent="0.2">
      <c r="A1142" t="s">
        <v>6307</v>
      </c>
      <c r="B1142" t="s">
        <v>704</v>
      </c>
      <c r="C1142" t="s">
        <v>4725</v>
      </c>
    </row>
    <row r="1143" spans="1:3" x14ac:dyDescent="0.2">
      <c r="A1143" t="s">
        <v>2662</v>
      </c>
      <c r="B1143" t="s">
        <v>704</v>
      </c>
      <c r="C1143" t="s">
        <v>4725</v>
      </c>
    </row>
    <row r="1144" spans="1:3" hidden="1" x14ac:dyDescent="0.2">
      <c r="A1144" t="s">
        <v>5666</v>
      </c>
      <c r="B1144" t="s">
        <v>704</v>
      </c>
      <c r="C1144" t="s">
        <v>4676</v>
      </c>
    </row>
    <row r="1145" spans="1:3" x14ac:dyDescent="0.2">
      <c r="A1145" t="s">
        <v>5666</v>
      </c>
      <c r="B1145" t="s">
        <v>704</v>
      </c>
      <c r="C1145" t="s">
        <v>4725</v>
      </c>
    </row>
    <row r="1146" spans="1:3" hidden="1" x14ac:dyDescent="0.2">
      <c r="A1146" t="s">
        <v>6246</v>
      </c>
      <c r="B1146" t="s">
        <v>704</v>
      </c>
      <c r="C1146" t="s">
        <v>4676</v>
      </c>
    </row>
    <row r="1147" spans="1:3" x14ac:dyDescent="0.2">
      <c r="A1147" t="s">
        <v>5065</v>
      </c>
      <c r="B1147" t="s">
        <v>704</v>
      </c>
      <c r="C1147" t="s">
        <v>4725</v>
      </c>
    </row>
    <row r="1148" spans="1:3" hidden="1" x14ac:dyDescent="0.2">
      <c r="A1148" t="s">
        <v>2662</v>
      </c>
      <c r="B1148" t="s">
        <v>704</v>
      </c>
      <c r="C1148" t="s">
        <v>4676</v>
      </c>
    </row>
    <row r="1149" spans="1:3" x14ac:dyDescent="0.2">
      <c r="A1149" t="s">
        <v>2662</v>
      </c>
      <c r="B1149" t="s">
        <v>704</v>
      </c>
      <c r="C1149" t="s">
        <v>4725</v>
      </c>
    </row>
    <row r="1150" spans="1:3" x14ac:dyDescent="0.2">
      <c r="A1150" t="s">
        <v>6354</v>
      </c>
      <c r="B1150" t="s">
        <v>704</v>
      </c>
      <c r="C1150" t="s">
        <v>4725</v>
      </c>
    </row>
    <row r="1151" spans="1:3" x14ac:dyDescent="0.2">
      <c r="A1151" t="s">
        <v>142</v>
      </c>
      <c r="B1151" t="s">
        <v>704</v>
      </c>
      <c r="C1151" t="s">
        <v>4725</v>
      </c>
    </row>
    <row r="1152" spans="1:3" hidden="1" x14ac:dyDescent="0.2">
      <c r="A1152" t="s">
        <v>747</v>
      </c>
      <c r="B1152" t="s">
        <v>704</v>
      </c>
      <c r="C1152" t="s">
        <v>4676</v>
      </c>
    </row>
    <row r="1153" spans="1:3" x14ac:dyDescent="0.2">
      <c r="A1153" t="s">
        <v>747</v>
      </c>
      <c r="B1153" t="s">
        <v>704</v>
      </c>
      <c r="C1153" t="s">
        <v>4725</v>
      </c>
    </row>
    <row r="1154" spans="1:3" hidden="1" x14ac:dyDescent="0.2">
      <c r="A1154" t="s">
        <v>1232</v>
      </c>
      <c r="B1154" t="s">
        <v>704</v>
      </c>
      <c r="C1154" t="s">
        <v>4676</v>
      </c>
    </row>
    <row r="1155" spans="1:3" x14ac:dyDescent="0.2">
      <c r="A1155" t="s">
        <v>1232</v>
      </c>
      <c r="B1155" t="s">
        <v>704</v>
      </c>
      <c r="C1155" t="s">
        <v>4725</v>
      </c>
    </row>
    <row r="1156" spans="1:3" hidden="1" x14ac:dyDescent="0.2">
      <c r="A1156" t="s">
        <v>2578</v>
      </c>
      <c r="B1156" t="s">
        <v>704</v>
      </c>
      <c r="C1156" t="s">
        <v>4676</v>
      </c>
    </row>
    <row r="1157" spans="1:3" x14ac:dyDescent="0.2">
      <c r="A1157" t="s">
        <v>2578</v>
      </c>
      <c r="B1157" t="s">
        <v>704</v>
      </c>
      <c r="C1157" t="s">
        <v>4725</v>
      </c>
    </row>
    <row r="1158" spans="1:3" hidden="1" x14ac:dyDescent="0.2">
      <c r="A1158" t="s">
        <v>2578</v>
      </c>
      <c r="B1158" t="s">
        <v>704</v>
      </c>
      <c r="C1158" t="s">
        <v>4676</v>
      </c>
    </row>
    <row r="1159" spans="1:3" hidden="1" x14ac:dyDescent="0.2">
      <c r="A1159" t="s">
        <v>112</v>
      </c>
      <c r="B1159" t="s">
        <v>704</v>
      </c>
      <c r="C1159" t="s">
        <v>4676</v>
      </c>
    </row>
    <row r="1160" spans="1:3" x14ac:dyDescent="0.2">
      <c r="A1160" t="s">
        <v>112</v>
      </c>
      <c r="B1160" t="s">
        <v>704</v>
      </c>
      <c r="C1160" t="s">
        <v>4725</v>
      </c>
    </row>
    <row r="1161" spans="1:3" x14ac:dyDescent="0.2">
      <c r="A1161" t="s">
        <v>7798</v>
      </c>
      <c r="B1161" t="s">
        <v>704</v>
      </c>
      <c r="C1161" t="s">
        <v>4725</v>
      </c>
    </row>
    <row r="1162" spans="1:3" hidden="1" x14ac:dyDescent="0.2">
      <c r="A1162" t="s">
        <v>112</v>
      </c>
      <c r="B1162" t="s">
        <v>704</v>
      </c>
      <c r="C1162" t="s">
        <v>4676</v>
      </c>
    </row>
    <row r="1163" spans="1:3" x14ac:dyDescent="0.2">
      <c r="A1163" t="s">
        <v>112</v>
      </c>
      <c r="B1163" t="s">
        <v>704</v>
      </c>
      <c r="C1163" t="s">
        <v>4725</v>
      </c>
    </row>
    <row r="1164" spans="1:3" x14ac:dyDescent="0.2">
      <c r="A1164" t="s">
        <v>4517</v>
      </c>
      <c r="B1164" t="s">
        <v>704</v>
      </c>
      <c r="C1164" t="s">
        <v>4725</v>
      </c>
    </row>
    <row r="1165" spans="1:3" x14ac:dyDescent="0.2">
      <c r="A1165" t="s">
        <v>7862</v>
      </c>
      <c r="B1165" t="s">
        <v>704</v>
      </c>
      <c r="C1165" t="s">
        <v>4725</v>
      </c>
    </row>
    <row r="1166" spans="1:3" hidden="1" x14ac:dyDescent="0.2">
      <c r="A1166" t="s">
        <v>475</v>
      </c>
      <c r="B1166" t="s">
        <v>704</v>
      </c>
      <c r="C1166" t="s">
        <v>4676</v>
      </c>
    </row>
    <row r="1167" spans="1:3" hidden="1" x14ac:dyDescent="0.2">
      <c r="A1167" t="s">
        <v>127</v>
      </c>
      <c r="B1167" t="s">
        <v>704</v>
      </c>
      <c r="C1167" t="s">
        <v>23</v>
      </c>
    </row>
    <row r="1168" spans="1:3" hidden="1" x14ac:dyDescent="0.2">
      <c r="A1168" t="s">
        <v>96</v>
      </c>
      <c r="B1168" t="s">
        <v>704</v>
      </c>
      <c r="C1168" t="s">
        <v>23</v>
      </c>
    </row>
    <row r="1169" spans="1:3" hidden="1" x14ac:dyDescent="0.2">
      <c r="A1169" t="s">
        <v>2830</v>
      </c>
      <c r="B1169" t="s">
        <v>704</v>
      </c>
      <c r="C1169" t="s">
        <v>23</v>
      </c>
    </row>
    <row r="1170" spans="1:3" hidden="1" x14ac:dyDescent="0.2">
      <c r="A1170" t="s">
        <v>736</v>
      </c>
      <c r="B1170" t="s">
        <v>704</v>
      </c>
      <c r="C1170" t="s">
        <v>23</v>
      </c>
    </row>
    <row r="1171" spans="1:3" hidden="1" x14ac:dyDescent="0.2">
      <c r="A1171" t="s">
        <v>747</v>
      </c>
      <c r="B1171" t="s">
        <v>704</v>
      </c>
      <c r="C1171" t="s">
        <v>23</v>
      </c>
    </row>
    <row r="1172" spans="1:3" hidden="1" x14ac:dyDescent="0.2">
      <c r="A1172" t="s">
        <v>710</v>
      </c>
      <c r="B1172" t="s">
        <v>704</v>
      </c>
      <c r="C1172" t="s">
        <v>23</v>
      </c>
    </row>
    <row r="1173" spans="1:3" hidden="1" x14ac:dyDescent="0.2">
      <c r="A1173" t="s">
        <v>762</v>
      </c>
      <c r="B1173" t="s">
        <v>704</v>
      </c>
      <c r="C1173" t="s">
        <v>23</v>
      </c>
    </row>
    <row r="1174" spans="1:3" hidden="1" x14ac:dyDescent="0.2">
      <c r="A1174" t="s">
        <v>42</v>
      </c>
      <c r="B1174" t="s">
        <v>704</v>
      </c>
      <c r="C1174" t="s">
        <v>23</v>
      </c>
    </row>
    <row r="1175" spans="1:3" hidden="1" x14ac:dyDescent="0.2">
      <c r="A1175" t="s">
        <v>348</v>
      </c>
      <c r="B1175" t="s">
        <v>704</v>
      </c>
      <c r="C1175" t="s">
        <v>23</v>
      </c>
    </row>
    <row r="1176" spans="1:3" hidden="1" x14ac:dyDescent="0.2">
      <c r="A1176" t="s">
        <v>475</v>
      </c>
      <c r="B1176" t="s">
        <v>704</v>
      </c>
      <c r="C1176" t="s">
        <v>23</v>
      </c>
    </row>
    <row r="1177" spans="1:3" hidden="1" x14ac:dyDescent="0.2">
      <c r="A1177" t="s">
        <v>267</v>
      </c>
      <c r="B1177" t="s">
        <v>704</v>
      </c>
      <c r="C1177" t="s">
        <v>23</v>
      </c>
    </row>
    <row r="1178" spans="1:3" hidden="1" x14ac:dyDescent="0.2">
      <c r="A1178" t="s">
        <v>112</v>
      </c>
      <c r="B1178" t="s">
        <v>704</v>
      </c>
      <c r="C1178" t="s">
        <v>23</v>
      </c>
    </row>
    <row r="1179" spans="1:3" hidden="1" x14ac:dyDescent="0.2">
      <c r="A1179" t="s">
        <v>1744</v>
      </c>
      <c r="B1179" t="s">
        <v>704</v>
      </c>
      <c r="C1179" t="s">
        <v>23</v>
      </c>
    </row>
    <row r="1180" spans="1:3" hidden="1" x14ac:dyDescent="0.2">
      <c r="A1180" t="s">
        <v>716</v>
      </c>
      <c r="B1180" t="s">
        <v>704</v>
      </c>
      <c r="C1180" t="s">
        <v>23</v>
      </c>
    </row>
    <row r="1181" spans="1:3" hidden="1" x14ac:dyDescent="0.2">
      <c r="A1181" t="s">
        <v>775</v>
      </c>
      <c r="B1181" t="s">
        <v>704</v>
      </c>
      <c r="C1181" t="s">
        <v>23</v>
      </c>
    </row>
    <row r="1182" spans="1:3" hidden="1" x14ac:dyDescent="0.2">
      <c r="A1182" t="s">
        <v>424</v>
      </c>
      <c r="B1182" t="s">
        <v>704</v>
      </c>
      <c r="C1182" t="s">
        <v>23</v>
      </c>
    </row>
    <row r="1183" spans="1:3" hidden="1" x14ac:dyDescent="0.2">
      <c r="A1183" t="s">
        <v>308</v>
      </c>
      <c r="B1183" t="s">
        <v>704</v>
      </c>
      <c r="C1183" t="s">
        <v>23</v>
      </c>
    </row>
    <row r="1184" spans="1:3" hidden="1" x14ac:dyDescent="0.2">
      <c r="A1184" t="s">
        <v>96</v>
      </c>
      <c r="B1184" t="s">
        <v>704</v>
      </c>
      <c r="C1184" t="s">
        <v>1291</v>
      </c>
    </row>
    <row r="1185" spans="1:3" hidden="1" x14ac:dyDescent="0.2">
      <c r="A1185" t="s">
        <v>1534</v>
      </c>
      <c r="B1185" t="s">
        <v>704</v>
      </c>
      <c r="C1185" t="s">
        <v>1291</v>
      </c>
    </row>
    <row r="1186" spans="1:3" hidden="1" x14ac:dyDescent="0.2">
      <c r="A1186" t="s">
        <v>142</v>
      </c>
      <c r="B1186" t="s">
        <v>704</v>
      </c>
      <c r="C1186" t="s">
        <v>1291</v>
      </c>
    </row>
    <row r="1187" spans="1:3" hidden="1" x14ac:dyDescent="0.2">
      <c r="A1187" t="s">
        <v>308</v>
      </c>
      <c r="B1187" t="s">
        <v>704</v>
      </c>
      <c r="C1187" t="s">
        <v>1291</v>
      </c>
    </row>
    <row r="1188" spans="1:3" hidden="1" x14ac:dyDescent="0.2">
      <c r="A1188" t="s">
        <v>267</v>
      </c>
      <c r="B1188" t="s">
        <v>704</v>
      </c>
      <c r="C1188" t="s">
        <v>1291</v>
      </c>
    </row>
    <row r="1189" spans="1:3" hidden="1" x14ac:dyDescent="0.2">
      <c r="A1189" t="s">
        <v>348</v>
      </c>
      <c r="B1189" t="s">
        <v>704</v>
      </c>
      <c r="C1189" t="s">
        <v>1291</v>
      </c>
    </row>
    <row r="1190" spans="1:3" hidden="1" x14ac:dyDescent="0.2">
      <c r="A1190" t="s">
        <v>112</v>
      </c>
      <c r="B1190" t="s">
        <v>704</v>
      </c>
      <c r="C1190" t="s">
        <v>1291</v>
      </c>
    </row>
    <row r="1191" spans="1:3" hidden="1" x14ac:dyDescent="0.2">
      <c r="A1191" t="s">
        <v>747</v>
      </c>
      <c r="B1191" t="s">
        <v>704</v>
      </c>
      <c r="C1191" t="s">
        <v>1291</v>
      </c>
    </row>
    <row r="1192" spans="1:3" hidden="1" x14ac:dyDescent="0.2">
      <c r="A1192" t="s">
        <v>2830</v>
      </c>
      <c r="B1192" t="s">
        <v>704</v>
      </c>
      <c r="C1192" t="s">
        <v>1844</v>
      </c>
    </row>
    <row r="1193" spans="1:3" hidden="1" x14ac:dyDescent="0.2">
      <c r="A1193" t="s">
        <v>747</v>
      </c>
      <c r="B1193" t="s">
        <v>704</v>
      </c>
      <c r="C1193" t="s">
        <v>1844</v>
      </c>
    </row>
    <row r="1194" spans="1:3" hidden="1" x14ac:dyDescent="0.2">
      <c r="A1194" t="s">
        <v>112</v>
      </c>
      <c r="B1194" t="s">
        <v>704</v>
      </c>
      <c r="C1194" t="s">
        <v>1844</v>
      </c>
    </row>
    <row r="1195" spans="1:3" hidden="1" x14ac:dyDescent="0.2">
      <c r="A1195" t="s">
        <v>70</v>
      </c>
      <c r="B1195" t="s">
        <v>704</v>
      </c>
      <c r="C1195" t="s">
        <v>1844</v>
      </c>
    </row>
    <row r="1196" spans="1:3" hidden="1" x14ac:dyDescent="0.2">
      <c r="A1196" t="s">
        <v>142</v>
      </c>
      <c r="B1196" t="s">
        <v>704</v>
      </c>
      <c r="C1196" t="s">
        <v>1844</v>
      </c>
    </row>
    <row r="1197" spans="1:3" hidden="1" x14ac:dyDescent="0.2">
      <c r="A1197" t="s">
        <v>308</v>
      </c>
      <c r="B1197" t="s">
        <v>704</v>
      </c>
      <c r="C1197" t="s">
        <v>1844</v>
      </c>
    </row>
    <row r="1198" spans="1:3" hidden="1" x14ac:dyDescent="0.2">
      <c r="A1198" t="s">
        <v>227</v>
      </c>
      <c r="B1198" t="s">
        <v>704</v>
      </c>
      <c r="C1198" t="s">
        <v>1844</v>
      </c>
    </row>
    <row r="1199" spans="1:3" hidden="1" x14ac:dyDescent="0.2">
      <c r="A1199" t="s">
        <v>348</v>
      </c>
      <c r="B1199" t="s">
        <v>704</v>
      </c>
      <c r="C1199" t="s">
        <v>1844</v>
      </c>
    </row>
    <row r="1200" spans="1:3" hidden="1" x14ac:dyDescent="0.2">
      <c r="A1200" t="s">
        <v>1285</v>
      </c>
      <c r="B1200" t="s">
        <v>704</v>
      </c>
      <c r="C1200" t="s">
        <v>1844</v>
      </c>
    </row>
    <row r="1201" spans="1:3" hidden="1" x14ac:dyDescent="0.2">
      <c r="A1201" t="s">
        <v>2830</v>
      </c>
      <c r="B1201" t="s">
        <v>704</v>
      </c>
      <c r="C1201" t="s">
        <v>2512</v>
      </c>
    </row>
    <row r="1202" spans="1:3" hidden="1" x14ac:dyDescent="0.2">
      <c r="A1202" t="s">
        <v>252</v>
      </c>
      <c r="B1202" t="s">
        <v>704</v>
      </c>
      <c r="C1202" t="s">
        <v>2512</v>
      </c>
    </row>
    <row r="1203" spans="1:3" hidden="1" x14ac:dyDescent="0.2">
      <c r="A1203" t="s">
        <v>127</v>
      </c>
      <c r="B1203" t="s">
        <v>704</v>
      </c>
      <c r="C1203" t="s">
        <v>2512</v>
      </c>
    </row>
    <row r="1204" spans="1:3" hidden="1" x14ac:dyDescent="0.2">
      <c r="A1204" t="s">
        <v>2662</v>
      </c>
      <c r="B1204" t="s">
        <v>704</v>
      </c>
      <c r="C1204" t="s">
        <v>2512</v>
      </c>
    </row>
    <row r="1205" spans="1:3" hidden="1" x14ac:dyDescent="0.2">
      <c r="A1205" t="s">
        <v>1047</v>
      </c>
      <c r="B1205" t="s">
        <v>704</v>
      </c>
      <c r="C1205" t="s">
        <v>2512</v>
      </c>
    </row>
    <row r="1206" spans="1:3" hidden="1" x14ac:dyDescent="0.2">
      <c r="A1206" t="s">
        <v>70</v>
      </c>
      <c r="B1206" t="s">
        <v>704</v>
      </c>
      <c r="C1206" t="s">
        <v>2512</v>
      </c>
    </row>
    <row r="1207" spans="1:3" hidden="1" x14ac:dyDescent="0.2">
      <c r="A1207" t="s">
        <v>2578</v>
      </c>
      <c r="B1207" t="s">
        <v>704</v>
      </c>
      <c r="C1207" t="s">
        <v>2512</v>
      </c>
    </row>
    <row r="1208" spans="1:3" hidden="1" x14ac:dyDescent="0.2">
      <c r="A1208" t="s">
        <v>227</v>
      </c>
      <c r="B1208" t="s">
        <v>704</v>
      </c>
      <c r="C1208" t="s">
        <v>2512</v>
      </c>
    </row>
    <row r="1209" spans="1:3" hidden="1" x14ac:dyDescent="0.2">
      <c r="A1209" t="s">
        <v>308</v>
      </c>
      <c r="B1209" t="s">
        <v>704</v>
      </c>
      <c r="C1209" t="s">
        <v>2512</v>
      </c>
    </row>
    <row r="1210" spans="1:3" hidden="1" x14ac:dyDescent="0.2">
      <c r="A1210" t="s">
        <v>747</v>
      </c>
      <c r="B1210" t="s">
        <v>704</v>
      </c>
      <c r="C1210" t="s">
        <v>2512</v>
      </c>
    </row>
    <row r="1211" spans="1:3" hidden="1" x14ac:dyDescent="0.2">
      <c r="A1211" t="s">
        <v>348</v>
      </c>
      <c r="B1211" t="s">
        <v>704</v>
      </c>
      <c r="C1211" t="s">
        <v>2512</v>
      </c>
    </row>
    <row r="1212" spans="1:3" hidden="1" x14ac:dyDescent="0.2">
      <c r="A1212" t="s">
        <v>3017</v>
      </c>
      <c r="B1212" t="s">
        <v>704</v>
      </c>
      <c r="C1212" t="s">
        <v>2512</v>
      </c>
    </row>
    <row r="1213" spans="1:3" hidden="1" x14ac:dyDescent="0.2">
      <c r="A1213" t="s">
        <v>112</v>
      </c>
      <c r="B1213" t="s">
        <v>704</v>
      </c>
      <c r="C1213" t="s">
        <v>2512</v>
      </c>
    </row>
    <row r="1214" spans="1:3" hidden="1" x14ac:dyDescent="0.2">
      <c r="A1214" t="s">
        <v>322</v>
      </c>
      <c r="B1214" t="s">
        <v>704</v>
      </c>
      <c r="C1214" t="s">
        <v>3526</v>
      </c>
    </row>
    <row r="1215" spans="1:3" hidden="1" x14ac:dyDescent="0.2">
      <c r="A1215" t="s">
        <v>308</v>
      </c>
      <c r="B1215" t="s">
        <v>704</v>
      </c>
      <c r="C1215" t="s">
        <v>3526</v>
      </c>
    </row>
    <row r="1216" spans="1:3" hidden="1" x14ac:dyDescent="0.2">
      <c r="A1216" t="s">
        <v>5065</v>
      </c>
      <c r="B1216" t="s">
        <v>704</v>
      </c>
      <c r="C1216" t="s">
        <v>3526</v>
      </c>
    </row>
    <row r="1217" spans="1:3" hidden="1" x14ac:dyDescent="0.2">
      <c r="A1217" t="s">
        <v>1000</v>
      </c>
      <c r="B1217" t="s">
        <v>704</v>
      </c>
      <c r="C1217" t="s">
        <v>3526</v>
      </c>
    </row>
    <row r="1218" spans="1:3" hidden="1" x14ac:dyDescent="0.2">
      <c r="A1218" t="s">
        <v>747</v>
      </c>
      <c r="B1218" t="s">
        <v>704</v>
      </c>
      <c r="C1218" t="s">
        <v>3526</v>
      </c>
    </row>
    <row r="1219" spans="1:3" hidden="1" x14ac:dyDescent="0.2">
      <c r="A1219" t="s">
        <v>112</v>
      </c>
      <c r="B1219" t="s">
        <v>704</v>
      </c>
      <c r="C1219" t="s">
        <v>3526</v>
      </c>
    </row>
    <row r="1220" spans="1:3" hidden="1" x14ac:dyDescent="0.2">
      <c r="A1220" t="s">
        <v>348</v>
      </c>
      <c r="B1220" t="s">
        <v>704</v>
      </c>
      <c r="C1220" t="s">
        <v>3526</v>
      </c>
    </row>
    <row r="1221" spans="1:3" hidden="1" x14ac:dyDescent="0.2">
      <c r="A1221" t="s">
        <v>3590</v>
      </c>
      <c r="B1221" t="s">
        <v>704</v>
      </c>
      <c r="C1221" t="s">
        <v>3526</v>
      </c>
    </row>
    <row r="1222" spans="1:3" hidden="1" x14ac:dyDescent="0.2">
      <c r="A1222" t="s">
        <v>267</v>
      </c>
      <c r="B1222" t="s">
        <v>704</v>
      </c>
      <c r="C1222" t="s">
        <v>3526</v>
      </c>
    </row>
    <row r="1223" spans="1:3" hidden="1" x14ac:dyDescent="0.2">
      <c r="A1223" t="s">
        <v>42</v>
      </c>
      <c r="B1223" t="s">
        <v>704</v>
      </c>
      <c r="C1223" t="s">
        <v>3526</v>
      </c>
    </row>
    <row r="1224" spans="1:3" hidden="1" x14ac:dyDescent="0.2">
      <c r="A1224" t="s">
        <v>167</v>
      </c>
      <c r="B1224" t="s">
        <v>704</v>
      </c>
      <c r="C1224" t="s">
        <v>3526</v>
      </c>
    </row>
    <row r="1225" spans="1:3" hidden="1" x14ac:dyDescent="0.2">
      <c r="A1225" t="s">
        <v>1534</v>
      </c>
      <c r="B1225" t="s">
        <v>704</v>
      </c>
      <c r="C1225" t="s">
        <v>3526</v>
      </c>
    </row>
    <row r="1226" spans="1:3" hidden="1" x14ac:dyDescent="0.2">
      <c r="A1226" t="s">
        <v>2830</v>
      </c>
      <c r="B1226" t="s">
        <v>704</v>
      </c>
      <c r="C1226" t="s">
        <v>3526</v>
      </c>
    </row>
    <row r="1227" spans="1:3" hidden="1" x14ac:dyDescent="0.2">
      <c r="A1227" t="s">
        <v>2662</v>
      </c>
      <c r="B1227" t="s">
        <v>704</v>
      </c>
      <c r="C1227" t="s">
        <v>3526</v>
      </c>
    </row>
    <row r="1228" spans="1:3" hidden="1" x14ac:dyDescent="0.2">
      <c r="A1228" t="s">
        <v>127</v>
      </c>
      <c r="B1228" t="s">
        <v>704</v>
      </c>
      <c r="C1228" t="s">
        <v>3526</v>
      </c>
    </row>
    <row r="1229" spans="1:3" hidden="1" x14ac:dyDescent="0.2">
      <c r="A1229" t="s">
        <v>2578</v>
      </c>
      <c r="B1229" t="s">
        <v>704</v>
      </c>
      <c r="C1229" t="s">
        <v>3526</v>
      </c>
    </row>
    <row r="1230" spans="1:3" hidden="1" x14ac:dyDescent="0.2">
      <c r="A1230" t="s">
        <v>112</v>
      </c>
      <c r="B1230" t="s">
        <v>869</v>
      </c>
      <c r="C1230" t="s">
        <v>23</v>
      </c>
    </row>
    <row r="1231" spans="1:3" hidden="1" x14ac:dyDescent="0.2">
      <c r="A1231" t="s">
        <v>112</v>
      </c>
      <c r="B1231" t="s">
        <v>869</v>
      </c>
      <c r="C1231" t="s">
        <v>1291</v>
      </c>
    </row>
    <row r="1232" spans="1:3" hidden="1" x14ac:dyDescent="0.2">
      <c r="A1232" t="s">
        <v>112</v>
      </c>
      <c r="B1232" t="s">
        <v>869</v>
      </c>
      <c r="C1232" t="s">
        <v>1844</v>
      </c>
    </row>
    <row r="1233" spans="1:3" hidden="1" x14ac:dyDescent="0.2">
      <c r="A1233" t="s">
        <v>252</v>
      </c>
      <c r="B1233" t="s">
        <v>869</v>
      </c>
      <c r="C1233" t="s">
        <v>2512</v>
      </c>
    </row>
    <row r="1234" spans="1:3" hidden="1" x14ac:dyDescent="0.2">
      <c r="A1234" t="s">
        <v>322</v>
      </c>
      <c r="B1234" t="s">
        <v>869</v>
      </c>
      <c r="C1234" t="s">
        <v>2512</v>
      </c>
    </row>
    <row r="1235" spans="1:3" hidden="1" x14ac:dyDescent="0.2">
      <c r="A1235" t="s">
        <v>112</v>
      </c>
      <c r="B1235" t="s">
        <v>869</v>
      </c>
      <c r="C1235" t="s">
        <v>2512</v>
      </c>
    </row>
    <row r="1236" spans="1:3" hidden="1" x14ac:dyDescent="0.2">
      <c r="A1236" t="s">
        <v>322</v>
      </c>
      <c r="B1236" t="s">
        <v>869</v>
      </c>
      <c r="C1236" t="s">
        <v>3526</v>
      </c>
    </row>
    <row r="1237" spans="1:3" hidden="1" x14ac:dyDescent="0.2">
      <c r="A1237" t="s">
        <v>252</v>
      </c>
      <c r="B1237" t="s">
        <v>869</v>
      </c>
      <c r="C1237" t="s">
        <v>3526</v>
      </c>
    </row>
    <row r="1238" spans="1:3" hidden="1" x14ac:dyDescent="0.2">
      <c r="A1238" t="s">
        <v>112</v>
      </c>
      <c r="B1238" t="s">
        <v>869</v>
      </c>
      <c r="C1238" t="s">
        <v>3526</v>
      </c>
    </row>
    <row r="1239" spans="1:3" hidden="1" x14ac:dyDescent="0.2">
      <c r="A1239" t="s">
        <v>112</v>
      </c>
      <c r="B1239" t="s">
        <v>8325</v>
      </c>
      <c r="C1239" t="s">
        <v>4676</v>
      </c>
    </row>
    <row r="1240" spans="1:3" x14ac:dyDescent="0.2">
      <c r="A1240" t="s">
        <v>294</v>
      </c>
      <c r="B1240" t="s">
        <v>3532</v>
      </c>
      <c r="C1240" t="s">
        <v>4725</v>
      </c>
    </row>
    <row r="1241" spans="1:3" hidden="1" x14ac:dyDescent="0.2">
      <c r="A1241" t="s">
        <v>1047</v>
      </c>
      <c r="B1241" t="s">
        <v>3532</v>
      </c>
      <c r="C1241" t="s">
        <v>4676</v>
      </c>
    </row>
    <row r="1242" spans="1:3" x14ac:dyDescent="0.2">
      <c r="A1242" t="s">
        <v>1047</v>
      </c>
      <c r="B1242" t="s">
        <v>3532</v>
      </c>
      <c r="C1242" t="s">
        <v>4725</v>
      </c>
    </row>
    <row r="1243" spans="1:3" x14ac:dyDescent="0.2">
      <c r="A1243" t="s">
        <v>267</v>
      </c>
      <c r="B1243" t="s">
        <v>3532</v>
      </c>
      <c r="C1243" t="s">
        <v>4725</v>
      </c>
    </row>
    <row r="1244" spans="1:3" x14ac:dyDescent="0.2">
      <c r="A1244" t="s">
        <v>348</v>
      </c>
      <c r="B1244" t="s">
        <v>3532</v>
      </c>
      <c r="C1244" t="s">
        <v>4725</v>
      </c>
    </row>
    <row r="1245" spans="1:3" x14ac:dyDescent="0.2">
      <c r="A1245" t="s">
        <v>3943</v>
      </c>
      <c r="B1245" t="s">
        <v>3532</v>
      </c>
      <c r="C1245" t="s">
        <v>4725</v>
      </c>
    </row>
    <row r="1246" spans="1:3" x14ac:dyDescent="0.2">
      <c r="A1246" t="s">
        <v>2830</v>
      </c>
      <c r="B1246" t="s">
        <v>3532</v>
      </c>
      <c r="C1246" t="s">
        <v>4725</v>
      </c>
    </row>
    <row r="1247" spans="1:3" x14ac:dyDescent="0.2">
      <c r="A1247" t="s">
        <v>322</v>
      </c>
      <c r="B1247" t="s">
        <v>3532</v>
      </c>
      <c r="C1247" t="s">
        <v>4725</v>
      </c>
    </row>
    <row r="1248" spans="1:3" hidden="1" x14ac:dyDescent="0.2">
      <c r="A1248" t="s">
        <v>157</v>
      </c>
      <c r="B1248" t="s">
        <v>3532</v>
      </c>
      <c r="C1248" t="s">
        <v>4676</v>
      </c>
    </row>
    <row r="1249" spans="1:3" x14ac:dyDescent="0.2">
      <c r="A1249" t="s">
        <v>5065</v>
      </c>
      <c r="B1249" t="s">
        <v>3532</v>
      </c>
      <c r="C1249" t="s">
        <v>4725</v>
      </c>
    </row>
    <row r="1250" spans="1:3" hidden="1" x14ac:dyDescent="0.2">
      <c r="A1250" t="s">
        <v>1443</v>
      </c>
      <c r="B1250" t="s">
        <v>3532</v>
      </c>
      <c r="C1250" t="s">
        <v>4676</v>
      </c>
    </row>
    <row r="1251" spans="1:3" x14ac:dyDescent="0.2">
      <c r="A1251" t="s">
        <v>1443</v>
      </c>
      <c r="B1251" t="s">
        <v>3532</v>
      </c>
      <c r="C1251" t="s">
        <v>4725</v>
      </c>
    </row>
    <row r="1252" spans="1:3" x14ac:dyDescent="0.2">
      <c r="A1252" t="s">
        <v>2662</v>
      </c>
      <c r="B1252" t="s">
        <v>3532</v>
      </c>
      <c r="C1252" t="s">
        <v>4725</v>
      </c>
    </row>
    <row r="1253" spans="1:3" hidden="1" x14ac:dyDescent="0.2">
      <c r="A1253" t="s">
        <v>2662</v>
      </c>
      <c r="B1253" t="s">
        <v>3532</v>
      </c>
      <c r="C1253" t="s">
        <v>4676</v>
      </c>
    </row>
    <row r="1254" spans="1:3" x14ac:dyDescent="0.2">
      <c r="A1254" t="s">
        <v>548</v>
      </c>
      <c r="B1254" t="s">
        <v>3532</v>
      </c>
      <c r="C1254" t="s">
        <v>4725</v>
      </c>
    </row>
    <row r="1255" spans="1:3" hidden="1" x14ac:dyDescent="0.2">
      <c r="A1255" t="s">
        <v>227</v>
      </c>
      <c r="B1255" t="s">
        <v>3532</v>
      </c>
      <c r="C1255" t="s">
        <v>4676</v>
      </c>
    </row>
    <row r="1256" spans="1:3" x14ac:dyDescent="0.2">
      <c r="A1256" t="s">
        <v>157</v>
      </c>
      <c r="B1256" t="s">
        <v>3532</v>
      </c>
      <c r="C1256" t="s">
        <v>4725</v>
      </c>
    </row>
    <row r="1257" spans="1:3" x14ac:dyDescent="0.2">
      <c r="A1257" t="s">
        <v>227</v>
      </c>
      <c r="B1257" t="s">
        <v>3532</v>
      </c>
      <c r="C1257" t="s">
        <v>4725</v>
      </c>
    </row>
    <row r="1258" spans="1:3" x14ac:dyDescent="0.2">
      <c r="A1258" t="s">
        <v>112</v>
      </c>
      <c r="B1258" t="s">
        <v>3532</v>
      </c>
      <c r="C1258" t="s">
        <v>4725</v>
      </c>
    </row>
    <row r="1259" spans="1:3" hidden="1" x14ac:dyDescent="0.2">
      <c r="A1259" t="s">
        <v>6757</v>
      </c>
      <c r="B1259" t="s">
        <v>3532</v>
      </c>
      <c r="C1259" t="s">
        <v>4676</v>
      </c>
    </row>
    <row r="1260" spans="1:3" x14ac:dyDescent="0.2">
      <c r="A1260" t="s">
        <v>6757</v>
      </c>
      <c r="B1260" t="s">
        <v>3532</v>
      </c>
      <c r="C1260" t="s">
        <v>4725</v>
      </c>
    </row>
    <row r="1261" spans="1:3" x14ac:dyDescent="0.2">
      <c r="A1261" t="s">
        <v>7487</v>
      </c>
      <c r="B1261" t="s">
        <v>3532</v>
      </c>
      <c r="C1261" t="s">
        <v>4725</v>
      </c>
    </row>
    <row r="1262" spans="1:3" x14ac:dyDescent="0.2">
      <c r="A1262" t="s">
        <v>1200</v>
      </c>
      <c r="B1262" t="s">
        <v>3532</v>
      </c>
      <c r="C1262" t="s">
        <v>4725</v>
      </c>
    </row>
    <row r="1263" spans="1:3" x14ac:dyDescent="0.2">
      <c r="A1263" t="s">
        <v>7487</v>
      </c>
      <c r="B1263" t="s">
        <v>3532</v>
      </c>
      <c r="C1263" t="s">
        <v>4725</v>
      </c>
    </row>
    <row r="1264" spans="1:3" x14ac:dyDescent="0.2">
      <c r="A1264" t="s">
        <v>7530</v>
      </c>
      <c r="B1264" t="s">
        <v>3532</v>
      </c>
      <c r="C1264" t="s">
        <v>4725</v>
      </c>
    </row>
    <row r="1265" spans="1:3" hidden="1" x14ac:dyDescent="0.2">
      <c r="A1265" t="s">
        <v>1232</v>
      </c>
      <c r="B1265" t="s">
        <v>3532</v>
      </c>
      <c r="C1265" t="s">
        <v>4676</v>
      </c>
    </row>
    <row r="1266" spans="1:3" x14ac:dyDescent="0.2">
      <c r="A1266" t="s">
        <v>1232</v>
      </c>
      <c r="B1266" t="s">
        <v>3532</v>
      </c>
      <c r="C1266" t="s">
        <v>4725</v>
      </c>
    </row>
    <row r="1267" spans="1:3" hidden="1" x14ac:dyDescent="0.2">
      <c r="A1267" t="s">
        <v>1232</v>
      </c>
      <c r="B1267" t="s">
        <v>3532</v>
      </c>
      <c r="C1267" t="s">
        <v>4676</v>
      </c>
    </row>
    <row r="1268" spans="1:3" x14ac:dyDescent="0.2">
      <c r="A1268" t="s">
        <v>1232</v>
      </c>
      <c r="B1268" t="s">
        <v>3532</v>
      </c>
      <c r="C1268" t="s">
        <v>4725</v>
      </c>
    </row>
    <row r="1269" spans="1:3" hidden="1" x14ac:dyDescent="0.2">
      <c r="A1269" t="s">
        <v>4073</v>
      </c>
      <c r="B1269" t="s">
        <v>3532</v>
      </c>
      <c r="C1269" t="s">
        <v>4676</v>
      </c>
    </row>
    <row r="1270" spans="1:3" x14ac:dyDescent="0.2">
      <c r="A1270" t="s">
        <v>4073</v>
      </c>
      <c r="B1270" t="s">
        <v>3532</v>
      </c>
      <c r="C1270" t="s">
        <v>4725</v>
      </c>
    </row>
    <row r="1271" spans="1:3" x14ac:dyDescent="0.2">
      <c r="A1271" t="s">
        <v>1770</v>
      </c>
      <c r="B1271" t="s">
        <v>3532</v>
      </c>
      <c r="C1271" t="s">
        <v>4725</v>
      </c>
    </row>
    <row r="1272" spans="1:3" x14ac:dyDescent="0.2">
      <c r="A1272" t="s">
        <v>1819</v>
      </c>
      <c r="B1272" t="s">
        <v>3532</v>
      </c>
      <c r="C1272" t="s">
        <v>4725</v>
      </c>
    </row>
    <row r="1273" spans="1:3" x14ac:dyDescent="0.2">
      <c r="A1273" t="s">
        <v>4523</v>
      </c>
      <c r="B1273" t="s">
        <v>3532</v>
      </c>
      <c r="C1273" t="s">
        <v>4725</v>
      </c>
    </row>
    <row r="1274" spans="1:3" x14ac:dyDescent="0.2">
      <c r="A1274" t="s">
        <v>4524</v>
      </c>
      <c r="B1274" t="s">
        <v>3532</v>
      </c>
      <c r="C1274" t="s">
        <v>4725</v>
      </c>
    </row>
    <row r="1275" spans="1:3" x14ac:dyDescent="0.2">
      <c r="A1275" t="s">
        <v>1522</v>
      </c>
      <c r="B1275" t="s">
        <v>3532</v>
      </c>
      <c r="C1275" t="s">
        <v>4725</v>
      </c>
    </row>
    <row r="1276" spans="1:3" hidden="1" x14ac:dyDescent="0.2">
      <c r="A1276" t="s">
        <v>5065</v>
      </c>
      <c r="B1276" t="s">
        <v>3532</v>
      </c>
      <c r="C1276" t="s">
        <v>4676</v>
      </c>
    </row>
    <row r="1277" spans="1:3" hidden="1" x14ac:dyDescent="0.2">
      <c r="A1277" t="s">
        <v>308</v>
      </c>
      <c r="B1277" t="s">
        <v>3532</v>
      </c>
      <c r="C1277" t="s">
        <v>23</v>
      </c>
    </row>
    <row r="1278" spans="1:3" hidden="1" x14ac:dyDescent="0.2">
      <c r="A1278" t="s">
        <v>167</v>
      </c>
      <c r="B1278" t="s">
        <v>3532</v>
      </c>
      <c r="C1278" t="s">
        <v>23</v>
      </c>
    </row>
    <row r="1279" spans="1:3" hidden="1" x14ac:dyDescent="0.2">
      <c r="A1279" t="s">
        <v>112</v>
      </c>
      <c r="B1279" t="s">
        <v>3532</v>
      </c>
      <c r="C1279" t="s">
        <v>23</v>
      </c>
    </row>
    <row r="1280" spans="1:3" hidden="1" x14ac:dyDescent="0.2">
      <c r="A1280" t="s">
        <v>267</v>
      </c>
      <c r="B1280" t="s">
        <v>3532</v>
      </c>
      <c r="C1280" t="s">
        <v>23</v>
      </c>
    </row>
    <row r="1281" spans="1:3" hidden="1" x14ac:dyDescent="0.2">
      <c r="A1281" t="s">
        <v>42</v>
      </c>
      <c r="B1281" t="s">
        <v>3532</v>
      </c>
      <c r="C1281" t="s">
        <v>23</v>
      </c>
    </row>
    <row r="1282" spans="1:3" hidden="1" x14ac:dyDescent="0.2">
      <c r="A1282" t="s">
        <v>1200</v>
      </c>
      <c r="B1282" t="s">
        <v>3532</v>
      </c>
      <c r="C1282" t="s">
        <v>23</v>
      </c>
    </row>
    <row r="1283" spans="1:3" hidden="1" x14ac:dyDescent="0.2">
      <c r="A1283" t="s">
        <v>855</v>
      </c>
      <c r="B1283" t="s">
        <v>3532</v>
      </c>
      <c r="C1283" t="s">
        <v>23</v>
      </c>
    </row>
    <row r="1284" spans="1:3" hidden="1" x14ac:dyDescent="0.2">
      <c r="A1284" t="s">
        <v>845</v>
      </c>
      <c r="B1284" t="s">
        <v>3532</v>
      </c>
      <c r="C1284" t="s">
        <v>23</v>
      </c>
    </row>
    <row r="1285" spans="1:3" hidden="1" x14ac:dyDescent="0.2">
      <c r="A1285" t="s">
        <v>801</v>
      </c>
      <c r="B1285" t="s">
        <v>3532</v>
      </c>
      <c r="C1285" t="s">
        <v>23</v>
      </c>
    </row>
    <row r="1286" spans="1:3" hidden="1" x14ac:dyDescent="0.2">
      <c r="A1286" t="s">
        <v>466</v>
      </c>
      <c r="B1286" t="s">
        <v>3532</v>
      </c>
      <c r="C1286" t="s">
        <v>23</v>
      </c>
    </row>
    <row r="1287" spans="1:3" hidden="1" x14ac:dyDescent="0.2">
      <c r="A1287" t="s">
        <v>693</v>
      </c>
      <c r="B1287" t="s">
        <v>3532</v>
      </c>
      <c r="C1287" t="s">
        <v>23</v>
      </c>
    </row>
    <row r="1288" spans="1:3" hidden="1" x14ac:dyDescent="0.2">
      <c r="A1288" t="s">
        <v>1047</v>
      </c>
      <c r="B1288" t="s">
        <v>3532</v>
      </c>
      <c r="C1288" t="s">
        <v>23</v>
      </c>
    </row>
    <row r="1289" spans="1:3" hidden="1" x14ac:dyDescent="0.2">
      <c r="A1289" t="s">
        <v>747</v>
      </c>
      <c r="B1289" t="s">
        <v>3532</v>
      </c>
      <c r="C1289" t="s">
        <v>23</v>
      </c>
    </row>
    <row r="1290" spans="1:3" hidden="1" x14ac:dyDescent="0.2">
      <c r="A1290" t="s">
        <v>2830</v>
      </c>
      <c r="B1290" t="s">
        <v>3532</v>
      </c>
      <c r="C1290" t="s">
        <v>23</v>
      </c>
    </row>
    <row r="1291" spans="1:3" hidden="1" x14ac:dyDescent="0.2">
      <c r="A1291" t="s">
        <v>157</v>
      </c>
      <c r="B1291" t="s">
        <v>3532</v>
      </c>
      <c r="C1291" t="s">
        <v>23</v>
      </c>
    </row>
    <row r="1292" spans="1:3" hidden="1" x14ac:dyDescent="0.2">
      <c r="A1292" t="s">
        <v>127</v>
      </c>
      <c r="B1292" t="s">
        <v>3532</v>
      </c>
      <c r="C1292" t="s">
        <v>23</v>
      </c>
    </row>
    <row r="1293" spans="1:3" hidden="1" x14ac:dyDescent="0.2">
      <c r="A1293" t="s">
        <v>247</v>
      </c>
      <c r="B1293" t="s">
        <v>3532</v>
      </c>
      <c r="C1293" t="s">
        <v>23</v>
      </c>
    </row>
    <row r="1294" spans="1:3" hidden="1" x14ac:dyDescent="0.2">
      <c r="A1294" t="s">
        <v>796</v>
      </c>
      <c r="B1294" t="s">
        <v>3532</v>
      </c>
      <c r="C1294" t="s">
        <v>23</v>
      </c>
    </row>
    <row r="1295" spans="1:3" hidden="1" x14ac:dyDescent="0.2">
      <c r="A1295" t="s">
        <v>294</v>
      </c>
      <c r="B1295" t="s">
        <v>3532</v>
      </c>
      <c r="C1295" t="s">
        <v>23</v>
      </c>
    </row>
    <row r="1296" spans="1:3" hidden="1" x14ac:dyDescent="0.2">
      <c r="A1296" t="s">
        <v>400</v>
      </c>
      <c r="B1296" t="s">
        <v>3532</v>
      </c>
      <c r="C1296" t="s">
        <v>23</v>
      </c>
    </row>
    <row r="1297" spans="1:3" hidden="1" x14ac:dyDescent="0.2">
      <c r="A1297" t="s">
        <v>1232</v>
      </c>
      <c r="B1297" t="s">
        <v>3532</v>
      </c>
      <c r="C1297" t="s">
        <v>1291</v>
      </c>
    </row>
    <row r="1298" spans="1:3" hidden="1" x14ac:dyDescent="0.2">
      <c r="A1298" t="s">
        <v>112</v>
      </c>
      <c r="B1298" t="s">
        <v>3532</v>
      </c>
      <c r="C1298" t="s">
        <v>1291</v>
      </c>
    </row>
    <row r="1299" spans="1:3" hidden="1" x14ac:dyDescent="0.2">
      <c r="A1299" t="s">
        <v>267</v>
      </c>
      <c r="B1299" t="s">
        <v>3532</v>
      </c>
      <c r="C1299" t="s">
        <v>1291</v>
      </c>
    </row>
    <row r="1300" spans="1:3" hidden="1" x14ac:dyDescent="0.2">
      <c r="A1300" t="s">
        <v>400</v>
      </c>
      <c r="B1300" t="s">
        <v>3532</v>
      </c>
      <c r="C1300" t="s">
        <v>1291</v>
      </c>
    </row>
    <row r="1301" spans="1:3" hidden="1" x14ac:dyDescent="0.2">
      <c r="A1301" t="s">
        <v>1691</v>
      </c>
      <c r="B1301" t="s">
        <v>3532</v>
      </c>
      <c r="C1301" t="s">
        <v>1291</v>
      </c>
    </row>
    <row r="1302" spans="1:3" hidden="1" x14ac:dyDescent="0.2">
      <c r="A1302" t="s">
        <v>142</v>
      </c>
      <c r="B1302" t="s">
        <v>3532</v>
      </c>
      <c r="C1302" t="s">
        <v>1291</v>
      </c>
    </row>
    <row r="1303" spans="1:3" hidden="1" x14ac:dyDescent="0.2">
      <c r="A1303" t="s">
        <v>1770</v>
      </c>
      <c r="B1303" t="s">
        <v>3532</v>
      </c>
      <c r="C1303" t="s">
        <v>1291</v>
      </c>
    </row>
    <row r="1304" spans="1:3" hidden="1" x14ac:dyDescent="0.2">
      <c r="A1304" t="s">
        <v>1515</v>
      </c>
      <c r="B1304" t="s">
        <v>3532</v>
      </c>
      <c r="C1304" t="s">
        <v>1291</v>
      </c>
    </row>
    <row r="1305" spans="1:3" hidden="1" x14ac:dyDescent="0.2">
      <c r="A1305" t="s">
        <v>796</v>
      </c>
      <c r="B1305" t="s">
        <v>3532</v>
      </c>
      <c r="C1305" t="s">
        <v>1291</v>
      </c>
    </row>
    <row r="1306" spans="1:3" hidden="1" x14ac:dyDescent="0.2">
      <c r="A1306" t="s">
        <v>1200</v>
      </c>
      <c r="B1306" t="s">
        <v>3532</v>
      </c>
      <c r="C1306" t="s">
        <v>1291</v>
      </c>
    </row>
    <row r="1307" spans="1:3" hidden="1" x14ac:dyDescent="0.2">
      <c r="A1307" t="s">
        <v>855</v>
      </c>
      <c r="B1307" t="s">
        <v>3532</v>
      </c>
      <c r="C1307" t="s">
        <v>1291</v>
      </c>
    </row>
    <row r="1308" spans="1:3" hidden="1" x14ac:dyDescent="0.2">
      <c r="A1308" t="s">
        <v>845</v>
      </c>
      <c r="B1308" t="s">
        <v>3532</v>
      </c>
      <c r="C1308" t="s">
        <v>1291</v>
      </c>
    </row>
    <row r="1309" spans="1:3" hidden="1" x14ac:dyDescent="0.2">
      <c r="A1309" t="s">
        <v>157</v>
      </c>
      <c r="B1309" t="s">
        <v>3532</v>
      </c>
      <c r="C1309" t="s">
        <v>1291</v>
      </c>
    </row>
    <row r="1310" spans="1:3" hidden="1" x14ac:dyDescent="0.2">
      <c r="A1310" t="s">
        <v>1443</v>
      </c>
      <c r="B1310" t="s">
        <v>3532</v>
      </c>
      <c r="C1310" t="s">
        <v>1291</v>
      </c>
    </row>
    <row r="1311" spans="1:3" hidden="1" x14ac:dyDescent="0.2">
      <c r="A1311" t="s">
        <v>1232</v>
      </c>
      <c r="B1311" t="s">
        <v>3532</v>
      </c>
      <c r="C1311" t="s">
        <v>1291</v>
      </c>
    </row>
    <row r="1312" spans="1:3" hidden="1" x14ac:dyDescent="0.2">
      <c r="A1312" t="s">
        <v>1522</v>
      </c>
      <c r="B1312" t="s">
        <v>3532</v>
      </c>
      <c r="C1312" t="s">
        <v>1291</v>
      </c>
    </row>
    <row r="1313" spans="1:3" hidden="1" x14ac:dyDescent="0.2">
      <c r="A1313" t="s">
        <v>400</v>
      </c>
      <c r="B1313" t="s">
        <v>3532</v>
      </c>
      <c r="C1313" t="s">
        <v>1291</v>
      </c>
    </row>
    <row r="1314" spans="1:3" hidden="1" x14ac:dyDescent="0.2">
      <c r="A1314" t="s">
        <v>1232</v>
      </c>
      <c r="B1314" t="s">
        <v>3532</v>
      </c>
      <c r="C1314" t="s">
        <v>1844</v>
      </c>
    </row>
    <row r="1315" spans="1:3" hidden="1" x14ac:dyDescent="0.2">
      <c r="A1315" t="s">
        <v>1770</v>
      </c>
      <c r="B1315" t="s">
        <v>3532</v>
      </c>
      <c r="C1315" t="s">
        <v>1844</v>
      </c>
    </row>
    <row r="1316" spans="1:3" hidden="1" x14ac:dyDescent="0.2">
      <c r="A1316" t="s">
        <v>466</v>
      </c>
      <c r="B1316" t="s">
        <v>3532</v>
      </c>
      <c r="C1316" t="s">
        <v>1844</v>
      </c>
    </row>
    <row r="1317" spans="1:3" hidden="1" x14ac:dyDescent="0.2">
      <c r="A1317" t="s">
        <v>1200</v>
      </c>
      <c r="B1317" t="s">
        <v>3532</v>
      </c>
      <c r="C1317" t="s">
        <v>1844</v>
      </c>
    </row>
    <row r="1318" spans="1:3" hidden="1" x14ac:dyDescent="0.2">
      <c r="A1318" t="s">
        <v>7530</v>
      </c>
      <c r="B1318" t="s">
        <v>3532</v>
      </c>
      <c r="C1318" t="s">
        <v>1844</v>
      </c>
    </row>
    <row r="1319" spans="1:3" hidden="1" x14ac:dyDescent="0.2">
      <c r="A1319" t="s">
        <v>845</v>
      </c>
      <c r="B1319" t="s">
        <v>3532</v>
      </c>
      <c r="C1319" t="s">
        <v>1844</v>
      </c>
    </row>
    <row r="1320" spans="1:3" hidden="1" x14ac:dyDescent="0.2">
      <c r="A1320" t="s">
        <v>294</v>
      </c>
      <c r="B1320" t="s">
        <v>3532</v>
      </c>
      <c r="C1320" t="s">
        <v>1844</v>
      </c>
    </row>
    <row r="1321" spans="1:3" hidden="1" x14ac:dyDescent="0.2">
      <c r="A1321" t="s">
        <v>796</v>
      </c>
      <c r="B1321" t="s">
        <v>3532</v>
      </c>
      <c r="C1321" t="s">
        <v>1844</v>
      </c>
    </row>
    <row r="1322" spans="1:3" hidden="1" x14ac:dyDescent="0.2">
      <c r="A1322" t="s">
        <v>267</v>
      </c>
      <c r="B1322" t="s">
        <v>3532</v>
      </c>
      <c r="C1322" t="s">
        <v>1844</v>
      </c>
    </row>
    <row r="1323" spans="1:3" hidden="1" x14ac:dyDescent="0.2">
      <c r="A1323" t="s">
        <v>348</v>
      </c>
      <c r="B1323" t="s">
        <v>3532</v>
      </c>
      <c r="C1323" t="s">
        <v>1844</v>
      </c>
    </row>
    <row r="1324" spans="1:3" hidden="1" x14ac:dyDescent="0.2">
      <c r="A1324" t="s">
        <v>1691</v>
      </c>
      <c r="B1324" t="s">
        <v>3532</v>
      </c>
      <c r="C1324" t="s">
        <v>1844</v>
      </c>
    </row>
    <row r="1325" spans="1:3" hidden="1" x14ac:dyDescent="0.2">
      <c r="A1325" t="s">
        <v>142</v>
      </c>
      <c r="B1325" t="s">
        <v>3532</v>
      </c>
      <c r="C1325" t="s">
        <v>1844</v>
      </c>
    </row>
    <row r="1326" spans="1:3" hidden="1" x14ac:dyDescent="0.2">
      <c r="A1326" t="s">
        <v>1047</v>
      </c>
      <c r="B1326" t="s">
        <v>3532</v>
      </c>
      <c r="C1326" t="s">
        <v>1844</v>
      </c>
    </row>
    <row r="1327" spans="1:3" hidden="1" x14ac:dyDescent="0.2">
      <c r="A1327" t="s">
        <v>693</v>
      </c>
      <c r="B1327" t="s">
        <v>3532</v>
      </c>
      <c r="C1327" t="s">
        <v>1844</v>
      </c>
    </row>
    <row r="1328" spans="1:3" hidden="1" x14ac:dyDescent="0.2">
      <c r="A1328" t="s">
        <v>348</v>
      </c>
      <c r="B1328" t="s">
        <v>3532</v>
      </c>
      <c r="C1328" t="s">
        <v>1844</v>
      </c>
    </row>
    <row r="1329" spans="1:3" hidden="1" x14ac:dyDescent="0.2">
      <c r="A1329" t="s">
        <v>1443</v>
      </c>
      <c r="B1329" t="s">
        <v>3532</v>
      </c>
      <c r="C1329" t="s">
        <v>1844</v>
      </c>
    </row>
    <row r="1330" spans="1:3" hidden="1" x14ac:dyDescent="0.2">
      <c r="A1330" t="s">
        <v>112</v>
      </c>
      <c r="B1330" t="s">
        <v>3532</v>
      </c>
      <c r="C1330" t="s">
        <v>1844</v>
      </c>
    </row>
    <row r="1331" spans="1:3" hidden="1" x14ac:dyDescent="0.2">
      <c r="A1331" t="s">
        <v>1232</v>
      </c>
      <c r="B1331" t="s">
        <v>3532</v>
      </c>
      <c r="C1331" t="s">
        <v>1844</v>
      </c>
    </row>
    <row r="1332" spans="1:3" hidden="1" x14ac:dyDescent="0.2">
      <c r="A1332" t="s">
        <v>2830</v>
      </c>
      <c r="B1332" t="s">
        <v>3532</v>
      </c>
      <c r="C1332" t="s">
        <v>1844</v>
      </c>
    </row>
    <row r="1333" spans="1:3" hidden="1" x14ac:dyDescent="0.2">
      <c r="A1333" t="s">
        <v>157</v>
      </c>
      <c r="B1333" t="s">
        <v>3532</v>
      </c>
      <c r="C1333" t="s">
        <v>1844</v>
      </c>
    </row>
    <row r="1334" spans="1:3" hidden="1" x14ac:dyDescent="0.2">
      <c r="A1334" t="s">
        <v>1232</v>
      </c>
      <c r="B1334" t="s">
        <v>3532</v>
      </c>
      <c r="C1334" t="s">
        <v>1844</v>
      </c>
    </row>
    <row r="1335" spans="1:3" hidden="1" x14ac:dyDescent="0.2">
      <c r="A1335" t="s">
        <v>1522</v>
      </c>
      <c r="B1335" t="s">
        <v>3532</v>
      </c>
      <c r="C1335" t="s">
        <v>1844</v>
      </c>
    </row>
    <row r="1336" spans="1:3" hidden="1" x14ac:dyDescent="0.2">
      <c r="A1336" t="s">
        <v>400</v>
      </c>
      <c r="B1336" t="s">
        <v>3532</v>
      </c>
      <c r="C1336" t="s">
        <v>1844</v>
      </c>
    </row>
    <row r="1337" spans="1:3" hidden="1" x14ac:dyDescent="0.2">
      <c r="A1337" t="s">
        <v>1232</v>
      </c>
      <c r="B1337" t="s">
        <v>3532</v>
      </c>
      <c r="C1337" t="s">
        <v>2512</v>
      </c>
    </row>
    <row r="1338" spans="1:3" hidden="1" x14ac:dyDescent="0.2">
      <c r="A1338" t="s">
        <v>348</v>
      </c>
      <c r="B1338" t="s">
        <v>3532</v>
      </c>
      <c r="C1338" t="s">
        <v>2512</v>
      </c>
    </row>
    <row r="1339" spans="1:3" hidden="1" x14ac:dyDescent="0.2">
      <c r="A1339" t="s">
        <v>747</v>
      </c>
      <c r="B1339" t="s">
        <v>3532</v>
      </c>
      <c r="C1339" t="s">
        <v>2512</v>
      </c>
    </row>
    <row r="1340" spans="1:3" hidden="1" x14ac:dyDescent="0.2">
      <c r="A1340" t="s">
        <v>112</v>
      </c>
      <c r="B1340" t="s">
        <v>3532</v>
      </c>
      <c r="C1340" t="s">
        <v>2512</v>
      </c>
    </row>
    <row r="1341" spans="1:3" hidden="1" x14ac:dyDescent="0.2">
      <c r="A1341" t="s">
        <v>267</v>
      </c>
      <c r="B1341" t="s">
        <v>3532</v>
      </c>
      <c r="C1341" t="s">
        <v>2512</v>
      </c>
    </row>
    <row r="1342" spans="1:3" hidden="1" x14ac:dyDescent="0.2">
      <c r="A1342" t="s">
        <v>1691</v>
      </c>
      <c r="B1342" t="s">
        <v>3532</v>
      </c>
      <c r="C1342" t="s">
        <v>2512</v>
      </c>
    </row>
    <row r="1343" spans="1:3" hidden="1" x14ac:dyDescent="0.2">
      <c r="A1343" t="s">
        <v>1047</v>
      </c>
      <c r="B1343" t="s">
        <v>3532</v>
      </c>
      <c r="C1343" t="s">
        <v>2512</v>
      </c>
    </row>
    <row r="1344" spans="1:3" hidden="1" x14ac:dyDescent="0.2">
      <c r="A1344" t="s">
        <v>1200</v>
      </c>
      <c r="B1344" t="s">
        <v>3532</v>
      </c>
      <c r="C1344" t="s">
        <v>2512</v>
      </c>
    </row>
    <row r="1345" spans="1:3" hidden="1" x14ac:dyDescent="0.2">
      <c r="A1345" t="s">
        <v>7530</v>
      </c>
      <c r="B1345" t="s">
        <v>3532</v>
      </c>
      <c r="C1345" t="s">
        <v>2512</v>
      </c>
    </row>
    <row r="1346" spans="1:3" hidden="1" x14ac:dyDescent="0.2">
      <c r="A1346" t="s">
        <v>845</v>
      </c>
      <c r="B1346" t="s">
        <v>3532</v>
      </c>
      <c r="C1346" t="s">
        <v>2512</v>
      </c>
    </row>
    <row r="1347" spans="1:3" hidden="1" x14ac:dyDescent="0.2">
      <c r="A1347" t="s">
        <v>1534</v>
      </c>
      <c r="B1347" t="s">
        <v>3532</v>
      </c>
      <c r="C1347" t="s">
        <v>2512</v>
      </c>
    </row>
    <row r="1348" spans="1:3" hidden="1" x14ac:dyDescent="0.2">
      <c r="A1348" t="s">
        <v>2791</v>
      </c>
      <c r="B1348" t="s">
        <v>3532</v>
      </c>
      <c r="C1348" t="s">
        <v>2512</v>
      </c>
    </row>
    <row r="1349" spans="1:3" hidden="1" x14ac:dyDescent="0.2">
      <c r="A1349" t="s">
        <v>2662</v>
      </c>
      <c r="B1349" t="s">
        <v>3532</v>
      </c>
      <c r="C1349" t="s">
        <v>2512</v>
      </c>
    </row>
    <row r="1350" spans="1:3" hidden="1" x14ac:dyDescent="0.2">
      <c r="A1350" t="s">
        <v>127</v>
      </c>
      <c r="B1350" t="s">
        <v>3532</v>
      </c>
      <c r="C1350" t="s">
        <v>2512</v>
      </c>
    </row>
    <row r="1351" spans="1:3" hidden="1" x14ac:dyDescent="0.2">
      <c r="A1351" t="s">
        <v>2830</v>
      </c>
      <c r="B1351" t="s">
        <v>3532</v>
      </c>
      <c r="C1351" t="s">
        <v>2512</v>
      </c>
    </row>
    <row r="1352" spans="1:3" hidden="1" x14ac:dyDescent="0.2">
      <c r="A1352" t="s">
        <v>157</v>
      </c>
      <c r="B1352" t="s">
        <v>3532</v>
      </c>
      <c r="C1352" t="s">
        <v>2512</v>
      </c>
    </row>
    <row r="1353" spans="1:3" hidden="1" x14ac:dyDescent="0.2">
      <c r="A1353" t="s">
        <v>2477</v>
      </c>
      <c r="B1353" t="s">
        <v>3532</v>
      </c>
      <c r="C1353" t="s">
        <v>2512</v>
      </c>
    </row>
    <row r="1354" spans="1:3" hidden="1" x14ac:dyDescent="0.2">
      <c r="A1354" t="s">
        <v>157</v>
      </c>
      <c r="B1354" t="s">
        <v>3532</v>
      </c>
      <c r="C1354" t="s">
        <v>2512</v>
      </c>
    </row>
    <row r="1355" spans="1:3" hidden="1" x14ac:dyDescent="0.2">
      <c r="A1355" t="s">
        <v>1232</v>
      </c>
      <c r="B1355" t="s">
        <v>3532</v>
      </c>
      <c r="C1355" t="s">
        <v>3526</v>
      </c>
    </row>
    <row r="1356" spans="1:3" hidden="1" x14ac:dyDescent="0.2">
      <c r="A1356" t="s">
        <v>127</v>
      </c>
      <c r="B1356" t="s">
        <v>3532</v>
      </c>
      <c r="C1356" t="s">
        <v>3526</v>
      </c>
    </row>
    <row r="1357" spans="1:3" hidden="1" x14ac:dyDescent="0.2">
      <c r="A1357" t="s">
        <v>2662</v>
      </c>
      <c r="B1357" t="s">
        <v>3532</v>
      </c>
      <c r="C1357" t="s">
        <v>3526</v>
      </c>
    </row>
    <row r="1358" spans="1:3" hidden="1" x14ac:dyDescent="0.2">
      <c r="A1358" t="s">
        <v>157</v>
      </c>
      <c r="B1358" t="s">
        <v>3532</v>
      </c>
      <c r="C1358" t="s">
        <v>3526</v>
      </c>
    </row>
    <row r="1359" spans="1:3" hidden="1" x14ac:dyDescent="0.2">
      <c r="A1359" t="s">
        <v>1200</v>
      </c>
      <c r="B1359" t="s">
        <v>3532</v>
      </c>
      <c r="C1359" t="s">
        <v>3526</v>
      </c>
    </row>
    <row r="1360" spans="1:3" hidden="1" x14ac:dyDescent="0.2">
      <c r="A1360" t="s">
        <v>855</v>
      </c>
      <c r="B1360" t="s">
        <v>3532</v>
      </c>
      <c r="C1360" t="s">
        <v>3526</v>
      </c>
    </row>
    <row r="1361" spans="1:3" hidden="1" x14ac:dyDescent="0.2">
      <c r="A1361" t="s">
        <v>845</v>
      </c>
      <c r="B1361" t="s">
        <v>3532</v>
      </c>
      <c r="C1361" t="s">
        <v>3526</v>
      </c>
    </row>
    <row r="1362" spans="1:3" hidden="1" x14ac:dyDescent="0.2">
      <c r="A1362" t="s">
        <v>294</v>
      </c>
      <c r="B1362" t="s">
        <v>3532</v>
      </c>
      <c r="C1362" t="s">
        <v>3526</v>
      </c>
    </row>
    <row r="1363" spans="1:3" hidden="1" x14ac:dyDescent="0.2">
      <c r="A1363" t="s">
        <v>4047</v>
      </c>
      <c r="B1363" t="s">
        <v>3532</v>
      </c>
      <c r="C1363" t="s">
        <v>3526</v>
      </c>
    </row>
    <row r="1364" spans="1:3" hidden="1" x14ac:dyDescent="0.2">
      <c r="A1364" t="s">
        <v>42</v>
      </c>
      <c r="B1364" t="s">
        <v>3532</v>
      </c>
      <c r="C1364" t="s">
        <v>3526</v>
      </c>
    </row>
    <row r="1365" spans="1:3" hidden="1" x14ac:dyDescent="0.2">
      <c r="A1365" t="s">
        <v>1047</v>
      </c>
      <c r="B1365" t="s">
        <v>3532</v>
      </c>
      <c r="C1365" t="s">
        <v>3526</v>
      </c>
    </row>
    <row r="1366" spans="1:3" hidden="1" x14ac:dyDescent="0.2">
      <c r="A1366" t="s">
        <v>2791</v>
      </c>
      <c r="B1366" t="s">
        <v>3532</v>
      </c>
      <c r="C1366" t="s">
        <v>3526</v>
      </c>
    </row>
    <row r="1367" spans="1:3" hidden="1" x14ac:dyDescent="0.2">
      <c r="A1367" t="s">
        <v>267</v>
      </c>
      <c r="B1367" t="s">
        <v>3532</v>
      </c>
      <c r="C1367" t="s">
        <v>3526</v>
      </c>
    </row>
    <row r="1368" spans="1:3" hidden="1" x14ac:dyDescent="0.2">
      <c r="A1368" t="s">
        <v>112</v>
      </c>
      <c r="B1368" t="s">
        <v>3532</v>
      </c>
      <c r="C1368" t="s">
        <v>3526</v>
      </c>
    </row>
    <row r="1369" spans="1:3" hidden="1" x14ac:dyDescent="0.2">
      <c r="A1369" t="s">
        <v>3598</v>
      </c>
      <c r="B1369" t="s">
        <v>3532</v>
      </c>
      <c r="C1369" t="s">
        <v>3526</v>
      </c>
    </row>
    <row r="1370" spans="1:3" hidden="1" x14ac:dyDescent="0.2">
      <c r="A1370" t="s">
        <v>348</v>
      </c>
      <c r="B1370" t="s">
        <v>3532</v>
      </c>
      <c r="C1370" t="s">
        <v>3526</v>
      </c>
    </row>
    <row r="1371" spans="1:3" hidden="1" x14ac:dyDescent="0.2">
      <c r="A1371" t="s">
        <v>1232</v>
      </c>
      <c r="B1371" t="s">
        <v>3532</v>
      </c>
      <c r="C1371" t="s">
        <v>3526</v>
      </c>
    </row>
    <row r="1372" spans="1:3" hidden="1" x14ac:dyDescent="0.2">
      <c r="A1372" t="s">
        <v>2830</v>
      </c>
      <c r="B1372" t="s">
        <v>3532</v>
      </c>
      <c r="C1372" t="s">
        <v>3526</v>
      </c>
    </row>
    <row r="1373" spans="1:3" hidden="1" x14ac:dyDescent="0.2">
      <c r="A1373" t="s">
        <v>5065</v>
      </c>
      <c r="B1373" t="s">
        <v>3532</v>
      </c>
      <c r="C1373" t="s">
        <v>3526</v>
      </c>
    </row>
    <row r="1374" spans="1:3" hidden="1" x14ac:dyDescent="0.2">
      <c r="A1374" t="s">
        <v>4073</v>
      </c>
      <c r="B1374" t="s">
        <v>3532</v>
      </c>
      <c r="C1374" t="s">
        <v>3526</v>
      </c>
    </row>
    <row r="1375" spans="1:3" hidden="1" x14ac:dyDescent="0.2">
      <c r="A1375" t="s">
        <v>322</v>
      </c>
      <c r="B1375" t="s">
        <v>3532</v>
      </c>
      <c r="C1375" t="s">
        <v>3526</v>
      </c>
    </row>
    <row r="1376" spans="1:3" hidden="1" x14ac:dyDescent="0.2">
      <c r="A1376" t="s">
        <v>157</v>
      </c>
      <c r="B1376" t="s">
        <v>3532</v>
      </c>
      <c r="C1376" t="s">
        <v>3526</v>
      </c>
    </row>
    <row r="1377" spans="1:3" hidden="1" x14ac:dyDescent="0.2">
      <c r="A1377" t="s">
        <v>4522</v>
      </c>
      <c r="B1377" t="s">
        <v>3532</v>
      </c>
      <c r="C1377" t="s">
        <v>3526</v>
      </c>
    </row>
    <row r="1378" spans="1:3" hidden="1" x14ac:dyDescent="0.2">
      <c r="A1378" t="s">
        <v>8314</v>
      </c>
      <c r="B1378" t="s">
        <v>3532</v>
      </c>
      <c r="C1378" t="s">
        <v>3526</v>
      </c>
    </row>
    <row r="1379" spans="1:3" hidden="1" x14ac:dyDescent="0.2">
      <c r="A1379" t="s">
        <v>4523</v>
      </c>
      <c r="B1379" t="s">
        <v>3532</v>
      </c>
      <c r="C1379" t="s">
        <v>3526</v>
      </c>
    </row>
    <row r="1380" spans="1:3" hidden="1" x14ac:dyDescent="0.2">
      <c r="A1380" t="s">
        <v>1522</v>
      </c>
      <c r="B1380" t="s">
        <v>3532</v>
      </c>
      <c r="C1380" t="s">
        <v>3526</v>
      </c>
    </row>
    <row r="1381" spans="1:3" hidden="1" x14ac:dyDescent="0.2">
      <c r="A1381" t="s">
        <v>4524</v>
      </c>
      <c r="B1381" t="s">
        <v>3532</v>
      </c>
      <c r="C1381" t="s">
        <v>3526</v>
      </c>
    </row>
    <row r="1382" spans="1:3" hidden="1" x14ac:dyDescent="0.2">
      <c r="A1382" t="s">
        <v>1770</v>
      </c>
      <c r="B1382" t="s">
        <v>3532</v>
      </c>
      <c r="C1382" t="s">
        <v>3526</v>
      </c>
    </row>
    <row r="1383" spans="1:3" hidden="1" x14ac:dyDescent="0.2">
      <c r="A1383" t="s">
        <v>466</v>
      </c>
      <c r="B1383" t="s">
        <v>3532</v>
      </c>
      <c r="C1383" t="s">
        <v>3526</v>
      </c>
    </row>
    <row r="1384" spans="1:3" hidden="1" x14ac:dyDescent="0.2">
      <c r="A1384" t="s">
        <v>4517</v>
      </c>
      <c r="B1384" t="s">
        <v>3532</v>
      </c>
      <c r="C1384" t="s">
        <v>3526</v>
      </c>
    </row>
    <row r="1385" spans="1:3" x14ac:dyDescent="0.2">
      <c r="A1385" t="s">
        <v>5574</v>
      </c>
      <c r="B1385" t="s">
        <v>5572</v>
      </c>
      <c r="C1385" t="s">
        <v>4725</v>
      </c>
    </row>
    <row r="1386" spans="1:3" hidden="1" x14ac:dyDescent="0.2">
      <c r="A1386" t="s">
        <v>481</v>
      </c>
      <c r="B1386" t="s">
        <v>5572</v>
      </c>
      <c r="C1386" t="s">
        <v>4676</v>
      </c>
    </row>
    <row r="1387" spans="1:3" hidden="1" x14ac:dyDescent="0.2">
      <c r="A1387" t="s">
        <v>3858</v>
      </c>
      <c r="B1387" t="s">
        <v>358</v>
      </c>
      <c r="C1387" t="s">
        <v>4676</v>
      </c>
    </row>
    <row r="1388" spans="1:3" x14ac:dyDescent="0.2">
      <c r="A1388" t="s">
        <v>3858</v>
      </c>
      <c r="B1388" t="s">
        <v>358</v>
      </c>
      <c r="C1388" t="s">
        <v>4725</v>
      </c>
    </row>
    <row r="1389" spans="1:3" hidden="1" x14ac:dyDescent="0.2">
      <c r="A1389" t="s">
        <v>187</v>
      </c>
      <c r="B1389" t="s">
        <v>358</v>
      </c>
      <c r="C1389" t="s">
        <v>4676</v>
      </c>
    </row>
    <row r="1390" spans="1:3" hidden="1" x14ac:dyDescent="0.2">
      <c r="A1390" t="s">
        <v>348</v>
      </c>
      <c r="B1390" t="s">
        <v>358</v>
      </c>
      <c r="C1390" t="s">
        <v>4676</v>
      </c>
    </row>
    <row r="1391" spans="1:3" hidden="1" x14ac:dyDescent="0.2">
      <c r="A1391" t="s">
        <v>348</v>
      </c>
      <c r="B1391" t="s">
        <v>358</v>
      </c>
      <c r="C1391" t="s">
        <v>4676</v>
      </c>
    </row>
    <row r="1392" spans="1:3" x14ac:dyDescent="0.2">
      <c r="A1392" t="s">
        <v>348</v>
      </c>
      <c r="B1392" t="s">
        <v>358</v>
      </c>
      <c r="C1392" t="s">
        <v>4725</v>
      </c>
    </row>
    <row r="1393" spans="1:3" x14ac:dyDescent="0.2">
      <c r="A1393" t="s">
        <v>348</v>
      </c>
      <c r="B1393" t="s">
        <v>358</v>
      </c>
      <c r="C1393" t="s">
        <v>4725</v>
      </c>
    </row>
    <row r="1394" spans="1:3" x14ac:dyDescent="0.2">
      <c r="A1394" t="s">
        <v>5417</v>
      </c>
      <c r="B1394" t="s">
        <v>358</v>
      </c>
      <c r="C1394" t="s">
        <v>4725</v>
      </c>
    </row>
    <row r="1395" spans="1:3" hidden="1" x14ac:dyDescent="0.2">
      <c r="A1395" t="s">
        <v>157</v>
      </c>
      <c r="B1395" t="s">
        <v>358</v>
      </c>
      <c r="C1395" t="s">
        <v>4676</v>
      </c>
    </row>
    <row r="1396" spans="1:3" hidden="1" x14ac:dyDescent="0.2">
      <c r="A1396" t="s">
        <v>5417</v>
      </c>
      <c r="B1396" t="s">
        <v>358</v>
      </c>
      <c r="C1396" t="s">
        <v>4676</v>
      </c>
    </row>
    <row r="1397" spans="1:3" hidden="1" x14ac:dyDescent="0.2">
      <c r="A1397" t="s">
        <v>548</v>
      </c>
      <c r="B1397" t="s">
        <v>358</v>
      </c>
      <c r="C1397" t="s">
        <v>4676</v>
      </c>
    </row>
    <row r="1398" spans="1:3" x14ac:dyDescent="0.2">
      <c r="A1398" t="s">
        <v>4152</v>
      </c>
      <c r="B1398" t="s">
        <v>358</v>
      </c>
      <c r="C1398" t="s">
        <v>4725</v>
      </c>
    </row>
    <row r="1399" spans="1:3" hidden="1" x14ac:dyDescent="0.2">
      <c r="A1399" t="s">
        <v>267</v>
      </c>
      <c r="B1399" t="s">
        <v>358</v>
      </c>
      <c r="C1399" t="s">
        <v>4676</v>
      </c>
    </row>
    <row r="1400" spans="1:3" x14ac:dyDescent="0.2">
      <c r="A1400" t="s">
        <v>267</v>
      </c>
      <c r="B1400" t="s">
        <v>358</v>
      </c>
      <c r="C1400" t="s">
        <v>4725</v>
      </c>
    </row>
    <row r="1401" spans="1:3" hidden="1" x14ac:dyDescent="0.2">
      <c r="A1401" t="s">
        <v>227</v>
      </c>
      <c r="B1401" t="s">
        <v>358</v>
      </c>
      <c r="C1401" t="s">
        <v>4676</v>
      </c>
    </row>
    <row r="1402" spans="1:3" hidden="1" x14ac:dyDescent="0.2">
      <c r="A1402" t="s">
        <v>227</v>
      </c>
      <c r="B1402" t="s">
        <v>358</v>
      </c>
      <c r="C1402" t="s">
        <v>4676</v>
      </c>
    </row>
    <row r="1403" spans="1:3" x14ac:dyDescent="0.2">
      <c r="A1403" t="s">
        <v>227</v>
      </c>
      <c r="B1403" t="s">
        <v>358</v>
      </c>
      <c r="C1403" t="s">
        <v>4725</v>
      </c>
    </row>
    <row r="1404" spans="1:3" hidden="1" x14ac:dyDescent="0.2">
      <c r="A1404" t="s">
        <v>157</v>
      </c>
      <c r="B1404" t="s">
        <v>358</v>
      </c>
      <c r="C1404" t="s">
        <v>4676</v>
      </c>
    </row>
    <row r="1405" spans="1:3" x14ac:dyDescent="0.2">
      <c r="A1405" t="s">
        <v>157</v>
      </c>
      <c r="B1405" t="s">
        <v>358</v>
      </c>
      <c r="C1405" t="s">
        <v>4725</v>
      </c>
    </row>
    <row r="1406" spans="1:3" hidden="1" x14ac:dyDescent="0.2">
      <c r="A1406" t="s">
        <v>157</v>
      </c>
      <c r="B1406" t="s">
        <v>358</v>
      </c>
      <c r="C1406" t="s">
        <v>4676</v>
      </c>
    </row>
    <row r="1407" spans="1:3" x14ac:dyDescent="0.2">
      <c r="A1407" t="s">
        <v>157</v>
      </c>
      <c r="B1407" t="s">
        <v>358</v>
      </c>
      <c r="C1407" t="s">
        <v>4725</v>
      </c>
    </row>
    <row r="1408" spans="1:3" x14ac:dyDescent="0.2">
      <c r="A1408" t="s">
        <v>157</v>
      </c>
      <c r="B1408" t="s">
        <v>358</v>
      </c>
      <c r="C1408" t="s">
        <v>4725</v>
      </c>
    </row>
    <row r="1409" spans="1:3" hidden="1" x14ac:dyDescent="0.2">
      <c r="A1409" t="s">
        <v>2578</v>
      </c>
      <c r="B1409" t="s">
        <v>358</v>
      </c>
      <c r="C1409" t="s">
        <v>4676</v>
      </c>
    </row>
    <row r="1410" spans="1:3" x14ac:dyDescent="0.2">
      <c r="A1410" t="s">
        <v>2578</v>
      </c>
      <c r="B1410" t="s">
        <v>358</v>
      </c>
      <c r="C1410" t="s">
        <v>4725</v>
      </c>
    </row>
    <row r="1411" spans="1:3" x14ac:dyDescent="0.2">
      <c r="A1411" t="s">
        <v>142</v>
      </c>
      <c r="B1411" t="s">
        <v>358</v>
      </c>
      <c r="C1411" t="s">
        <v>4725</v>
      </c>
    </row>
    <row r="1412" spans="1:3" x14ac:dyDescent="0.2">
      <c r="A1412" t="s">
        <v>142</v>
      </c>
      <c r="B1412" t="s">
        <v>358</v>
      </c>
      <c r="C1412" t="s">
        <v>4725</v>
      </c>
    </row>
    <row r="1413" spans="1:3" hidden="1" x14ac:dyDescent="0.2">
      <c r="A1413" t="s">
        <v>2662</v>
      </c>
      <c r="B1413" t="s">
        <v>358</v>
      </c>
      <c r="C1413" t="s">
        <v>4676</v>
      </c>
    </row>
    <row r="1414" spans="1:3" x14ac:dyDescent="0.2">
      <c r="A1414" t="s">
        <v>2662</v>
      </c>
      <c r="B1414" t="s">
        <v>358</v>
      </c>
      <c r="C1414" t="s">
        <v>4725</v>
      </c>
    </row>
    <row r="1415" spans="1:3" hidden="1" x14ac:dyDescent="0.2">
      <c r="A1415" t="s">
        <v>308</v>
      </c>
      <c r="B1415" t="s">
        <v>358</v>
      </c>
      <c r="C1415" t="s">
        <v>4676</v>
      </c>
    </row>
    <row r="1416" spans="1:3" x14ac:dyDescent="0.2">
      <c r="A1416" t="s">
        <v>308</v>
      </c>
      <c r="B1416" t="s">
        <v>358</v>
      </c>
      <c r="C1416" t="s">
        <v>4725</v>
      </c>
    </row>
    <row r="1417" spans="1:3" x14ac:dyDescent="0.2">
      <c r="A1417" t="s">
        <v>142</v>
      </c>
      <c r="B1417" t="s">
        <v>358</v>
      </c>
      <c r="C1417" t="s">
        <v>4725</v>
      </c>
    </row>
    <row r="1418" spans="1:3" x14ac:dyDescent="0.2">
      <c r="A1418" t="s">
        <v>1522</v>
      </c>
      <c r="B1418" t="s">
        <v>358</v>
      </c>
      <c r="C1418" t="s">
        <v>4725</v>
      </c>
    </row>
    <row r="1419" spans="1:3" x14ac:dyDescent="0.2">
      <c r="A1419" t="s">
        <v>7887</v>
      </c>
      <c r="B1419" t="s">
        <v>358</v>
      </c>
      <c r="C1419" t="s">
        <v>4725</v>
      </c>
    </row>
    <row r="1420" spans="1:3" hidden="1" x14ac:dyDescent="0.2">
      <c r="A1420" t="s">
        <v>142</v>
      </c>
      <c r="B1420" t="s">
        <v>358</v>
      </c>
      <c r="C1420" t="s">
        <v>4676</v>
      </c>
    </row>
    <row r="1421" spans="1:3" hidden="1" x14ac:dyDescent="0.2">
      <c r="A1421" t="s">
        <v>142</v>
      </c>
      <c r="B1421" t="s">
        <v>358</v>
      </c>
      <c r="C1421" t="s">
        <v>4676</v>
      </c>
    </row>
    <row r="1422" spans="1:3" hidden="1" x14ac:dyDescent="0.2">
      <c r="A1422" t="s">
        <v>3158</v>
      </c>
      <c r="B1422" t="s">
        <v>358</v>
      </c>
      <c r="C1422" t="s">
        <v>1844</v>
      </c>
    </row>
    <row r="1423" spans="1:3" hidden="1" x14ac:dyDescent="0.2">
      <c r="A1423" t="s">
        <v>157</v>
      </c>
      <c r="B1423" t="s">
        <v>358</v>
      </c>
      <c r="C1423" t="s">
        <v>2512</v>
      </c>
    </row>
    <row r="1424" spans="1:3" hidden="1" x14ac:dyDescent="0.2">
      <c r="A1424" t="s">
        <v>4518</v>
      </c>
      <c r="B1424" t="s">
        <v>358</v>
      </c>
      <c r="C1424" t="s">
        <v>3526</v>
      </c>
    </row>
    <row r="1425" spans="1:3" hidden="1" x14ac:dyDescent="0.2">
      <c r="A1425" t="s">
        <v>5622</v>
      </c>
      <c r="B1425" t="s">
        <v>3533</v>
      </c>
      <c r="C1425" t="s">
        <v>23</v>
      </c>
    </row>
    <row r="1426" spans="1:3" hidden="1" x14ac:dyDescent="0.2">
      <c r="A1426" t="s">
        <v>157</v>
      </c>
      <c r="B1426" t="s">
        <v>3533</v>
      </c>
      <c r="C1426" t="s">
        <v>23</v>
      </c>
    </row>
    <row r="1427" spans="1:3" hidden="1" x14ac:dyDescent="0.2">
      <c r="A1427" t="s">
        <v>548</v>
      </c>
      <c r="B1427" t="s">
        <v>3533</v>
      </c>
      <c r="C1427" t="s">
        <v>23</v>
      </c>
    </row>
    <row r="1428" spans="1:3" hidden="1" x14ac:dyDescent="0.2">
      <c r="A1428" t="s">
        <v>157</v>
      </c>
      <c r="B1428" t="s">
        <v>3533</v>
      </c>
      <c r="C1428" t="s">
        <v>1291</v>
      </c>
    </row>
    <row r="1429" spans="1:3" hidden="1" x14ac:dyDescent="0.2">
      <c r="A1429" t="s">
        <v>5622</v>
      </c>
      <c r="B1429" t="s">
        <v>3533</v>
      </c>
      <c r="C1429" t="s">
        <v>1291</v>
      </c>
    </row>
    <row r="1430" spans="1:3" hidden="1" x14ac:dyDescent="0.2">
      <c r="A1430" t="s">
        <v>112</v>
      </c>
      <c r="B1430" t="s">
        <v>3533</v>
      </c>
      <c r="C1430" t="s">
        <v>1291</v>
      </c>
    </row>
    <row r="1431" spans="1:3" hidden="1" x14ac:dyDescent="0.2">
      <c r="A1431" t="s">
        <v>157</v>
      </c>
      <c r="B1431" t="s">
        <v>3533</v>
      </c>
      <c r="C1431" t="s">
        <v>1291</v>
      </c>
    </row>
    <row r="1432" spans="1:3" hidden="1" x14ac:dyDescent="0.2">
      <c r="A1432" t="s">
        <v>112</v>
      </c>
      <c r="B1432" t="s">
        <v>3533</v>
      </c>
      <c r="C1432" t="s">
        <v>1291</v>
      </c>
    </row>
    <row r="1433" spans="1:3" hidden="1" x14ac:dyDescent="0.2">
      <c r="A1433" t="s">
        <v>112</v>
      </c>
      <c r="B1433" t="s">
        <v>3533</v>
      </c>
      <c r="C1433" t="s">
        <v>1844</v>
      </c>
    </row>
    <row r="1434" spans="1:3" hidden="1" x14ac:dyDescent="0.2">
      <c r="A1434" t="s">
        <v>157</v>
      </c>
      <c r="B1434" t="s">
        <v>3533</v>
      </c>
      <c r="C1434" t="s">
        <v>1844</v>
      </c>
    </row>
    <row r="1435" spans="1:3" hidden="1" x14ac:dyDescent="0.2">
      <c r="A1435" t="s">
        <v>5622</v>
      </c>
      <c r="B1435" t="s">
        <v>3533</v>
      </c>
      <c r="C1435" t="s">
        <v>1844</v>
      </c>
    </row>
    <row r="1436" spans="1:3" hidden="1" x14ac:dyDescent="0.2">
      <c r="A1436" t="s">
        <v>70</v>
      </c>
      <c r="B1436" t="s">
        <v>3533</v>
      </c>
      <c r="C1436" t="s">
        <v>1844</v>
      </c>
    </row>
    <row r="1437" spans="1:3" hidden="1" x14ac:dyDescent="0.2">
      <c r="A1437" t="s">
        <v>112</v>
      </c>
      <c r="B1437" t="s">
        <v>3533</v>
      </c>
      <c r="C1437" t="s">
        <v>1844</v>
      </c>
    </row>
    <row r="1438" spans="1:3" hidden="1" x14ac:dyDescent="0.2">
      <c r="A1438" t="s">
        <v>112</v>
      </c>
      <c r="B1438" t="s">
        <v>3533</v>
      </c>
      <c r="C1438" t="s">
        <v>2512</v>
      </c>
    </row>
    <row r="1439" spans="1:3" hidden="1" x14ac:dyDescent="0.2">
      <c r="A1439" t="s">
        <v>157</v>
      </c>
      <c r="B1439" t="s">
        <v>3533</v>
      </c>
      <c r="C1439" t="s">
        <v>2512</v>
      </c>
    </row>
    <row r="1440" spans="1:3" hidden="1" x14ac:dyDescent="0.2">
      <c r="A1440" t="s">
        <v>2791</v>
      </c>
      <c r="B1440" t="s">
        <v>3533</v>
      </c>
      <c r="C1440" t="s">
        <v>2512</v>
      </c>
    </row>
    <row r="1441" spans="1:3" hidden="1" x14ac:dyDescent="0.2">
      <c r="A1441" t="s">
        <v>548</v>
      </c>
      <c r="B1441" t="s">
        <v>3533</v>
      </c>
      <c r="C1441" t="s">
        <v>2512</v>
      </c>
    </row>
    <row r="1442" spans="1:3" hidden="1" x14ac:dyDescent="0.2">
      <c r="A1442" t="s">
        <v>157</v>
      </c>
      <c r="B1442" t="s">
        <v>3533</v>
      </c>
      <c r="C1442" t="s">
        <v>2512</v>
      </c>
    </row>
    <row r="1443" spans="1:3" hidden="1" x14ac:dyDescent="0.2">
      <c r="A1443" t="s">
        <v>112</v>
      </c>
      <c r="B1443" t="s">
        <v>3533</v>
      </c>
      <c r="C1443" t="s">
        <v>2512</v>
      </c>
    </row>
    <row r="1444" spans="1:3" hidden="1" x14ac:dyDescent="0.2">
      <c r="A1444" t="s">
        <v>157</v>
      </c>
      <c r="B1444" t="s">
        <v>3533</v>
      </c>
      <c r="C1444" t="s">
        <v>3526</v>
      </c>
    </row>
    <row r="1445" spans="1:3" hidden="1" x14ac:dyDescent="0.2">
      <c r="A1445" t="s">
        <v>2791</v>
      </c>
      <c r="B1445" t="s">
        <v>3533</v>
      </c>
      <c r="C1445" t="s">
        <v>3526</v>
      </c>
    </row>
    <row r="1446" spans="1:3" hidden="1" x14ac:dyDescent="0.2">
      <c r="A1446" t="s">
        <v>112</v>
      </c>
      <c r="B1446" t="s">
        <v>3533</v>
      </c>
      <c r="C1446" t="s">
        <v>3526</v>
      </c>
    </row>
    <row r="1447" spans="1:3" hidden="1" x14ac:dyDescent="0.2">
      <c r="A1447" t="s">
        <v>112</v>
      </c>
      <c r="B1447" t="s">
        <v>3533</v>
      </c>
      <c r="C1447" t="s">
        <v>3526</v>
      </c>
    </row>
    <row r="1448" spans="1:3" hidden="1" x14ac:dyDescent="0.2">
      <c r="A1448" t="s">
        <v>157</v>
      </c>
      <c r="B1448" t="s">
        <v>3533</v>
      </c>
      <c r="C1448" t="s">
        <v>3526</v>
      </c>
    </row>
    <row r="1449" spans="1:3" hidden="1" x14ac:dyDescent="0.2">
      <c r="A1449" t="s">
        <v>157</v>
      </c>
      <c r="B1449" t="s">
        <v>2418</v>
      </c>
      <c r="C1449" t="s">
        <v>2512</v>
      </c>
    </row>
    <row r="1450" spans="1:3" hidden="1" x14ac:dyDescent="0.2">
      <c r="A1450" t="s">
        <v>2176</v>
      </c>
      <c r="B1450" t="s">
        <v>2418</v>
      </c>
      <c r="C1450" t="s">
        <v>2512</v>
      </c>
    </row>
    <row r="1451" spans="1:3" hidden="1" x14ac:dyDescent="0.2">
      <c r="A1451" t="s">
        <v>2578</v>
      </c>
      <c r="B1451" t="s">
        <v>2418</v>
      </c>
      <c r="C1451" t="s">
        <v>2512</v>
      </c>
    </row>
    <row r="1452" spans="1:3" hidden="1" x14ac:dyDescent="0.2">
      <c r="A1452" t="s">
        <v>252</v>
      </c>
      <c r="B1452" t="s">
        <v>2418</v>
      </c>
      <c r="C1452" t="s">
        <v>2512</v>
      </c>
    </row>
    <row r="1453" spans="1:3" hidden="1" x14ac:dyDescent="0.2">
      <c r="A1453" t="s">
        <v>157</v>
      </c>
      <c r="B1453" t="s">
        <v>2418</v>
      </c>
      <c r="C1453" t="s">
        <v>3526</v>
      </c>
    </row>
    <row r="1454" spans="1:3" hidden="1" x14ac:dyDescent="0.2">
      <c r="A1454" t="s">
        <v>252</v>
      </c>
      <c r="B1454" t="s">
        <v>2418</v>
      </c>
      <c r="C1454" t="s">
        <v>3526</v>
      </c>
    </row>
    <row r="1455" spans="1:3" hidden="1" x14ac:dyDescent="0.2">
      <c r="A1455" t="s">
        <v>459</v>
      </c>
      <c r="B1455" t="s">
        <v>2418</v>
      </c>
      <c r="C1455" t="s">
        <v>3526</v>
      </c>
    </row>
    <row r="1456" spans="1:3" hidden="1" x14ac:dyDescent="0.2">
      <c r="A1456" t="s">
        <v>157</v>
      </c>
      <c r="B1456" t="s">
        <v>6487</v>
      </c>
      <c r="C1456" t="s">
        <v>4676</v>
      </c>
    </row>
    <row r="1457" spans="1:3" hidden="1" x14ac:dyDescent="0.2">
      <c r="A1457" t="s">
        <v>157</v>
      </c>
      <c r="B1457" t="s">
        <v>6487</v>
      </c>
      <c r="C1457" t="s">
        <v>4676</v>
      </c>
    </row>
    <row r="1458" spans="1:3" x14ac:dyDescent="0.2">
      <c r="A1458" t="s">
        <v>157</v>
      </c>
      <c r="B1458" t="s">
        <v>6487</v>
      </c>
      <c r="C1458" t="s">
        <v>4725</v>
      </c>
    </row>
    <row r="1459" spans="1:3" x14ac:dyDescent="0.2">
      <c r="A1459" t="s">
        <v>157</v>
      </c>
      <c r="B1459" t="s">
        <v>6487</v>
      </c>
      <c r="C1459" t="s">
        <v>4725</v>
      </c>
    </row>
    <row r="1460" spans="1:3" hidden="1" x14ac:dyDescent="0.2">
      <c r="A1460" t="s">
        <v>112</v>
      </c>
      <c r="B1460" t="s">
        <v>878</v>
      </c>
      <c r="C1460" t="s">
        <v>23</v>
      </c>
    </row>
    <row r="1461" spans="1:3" hidden="1" x14ac:dyDescent="0.2">
      <c r="A1461" t="s">
        <v>157</v>
      </c>
      <c r="B1461" t="s">
        <v>878</v>
      </c>
      <c r="C1461" t="s">
        <v>23</v>
      </c>
    </row>
    <row r="1462" spans="1:3" hidden="1" x14ac:dyDescent="0.2">
      <c r="A1462" t="s">
        <v>247</v>
      </c>
      <c r="B1462" t="s">
        <v>878</v>
      </c>
      <c r="C1462" t="s">
        <v>23</v>
      </c>
    </row>
    <row r="1463" spans="1:3" hidden="1" x14ac:dyDescent="0.2">
      <c r="A1463" t="s">
        <v>4723</v>
      </c>
      <c r="B1463" t="s">
        <v>878</v>
      </c>
      <c r="C1463" t="s">
        <v>23</v>
      </c>
    </row>
    <row r="1464" spans="1:3" hidden="1" x14ac:dyDescent="0.2">
      <c r="A1464" t="s">
        <v>4720</v>
      </c>
      <c r="B1464" t="s">
        <v>878</v>
      </c>
      <c r="C1464" t="s">
        <v>23</v>
      </c>
    </row>
    <row r="1465" spans="1:3" hidden="1" x14ac:dyDescent="0.2">
      <c r="A1465" t="s">
        <v>120</v>
      </c>
      <c r="B1465" t="s">
        <v>878</v>
      </c>
      <c r="C1465" t="s">
        <v>23</v>
      </c>
    </row>
    <row r="1466" spans="1:3" hidden="1" x14ac:dyDescent="0.2">
      <c r="A1466" t="s">
        <v>883</v>
      </c>
      <c r="B1466" t="s">
        <v>878</v>
      </c>
      <c r="C1466" t="s">
        <v>23</v>
      </c>
    </row>
    <row r="1467" spans="1:3" hidden="1" x14ac:dyDescent="0.2">
      <c r="A1467" t="s">
        <v>902</v>
      </c>
      <c r="B1467" t="s">
        <v>878</v>
      </c>
      <c r="C1467" t="s">
        <v>23</v>
      </c>
    </row>
    <row r="1468" spans="1:3" hidden="1" x14ac:dyDescent="0.2">
      <c r="A1468" t="s">
        <v>370</v>
      </c>
      <c r="B1468" t="s">
        <v>878</v>
      </c>
      <c r="C1468" t="s">
        <v>23</v>
      </c>
    </row>
    <row r="1469" spans="1:3" hidden="1" x14ac:dyDescent="0.2">
      <c r="A1469" t="s">
        <v>883</v>
      </c>
      <c r="B1469" t="s">
        <v>878</v>
      </c>
      <c r="C1469" t="s">
        <v>23</v>
      </c>
    </row>
    <row r="1470" spans="1:3" hidden="1" x14ac:dyDescent="0.2">
      <c r="A1470" t="s">
        <v>167</v>
      </c>
      <c r="B1470" t="s">
        <v>878</v>
      </c>
      <c r="C1470" t="s">
        <v>23</v>
      </c>
    </row>
    <row r="1471" spans="1:3" hidden="1" x14ac:dyDescent="0.2">
      <c r="A1471" t="s">
        <v>543</v>
      </c>
      <c r="B1471" t="s">
        <v>878</v>
      </c>
      <c r="C1471" t="s">
        <v>23</v>
      </c>
    </row>
    <row r="1472" spans="1:3" hidden="1" x14ac:dyDescent="0.2">
      <c r="A1472" t="s">
        <v>8163</v>
      </c>
      <c r="B1472" t="s">
        <v>878</v>
      </c>
      <c r="C1472" t="s">
        <v>1291</v>
      </c>
    </row>
    <row r="1473" spans="1:3" hidden="1" x14ac:dyDescent="0.2">
      <c r="A1473" t="s">
        <v>543</v>
      </c>
      <c r="B1473" t="s">
        <v>878</v>
      </c>
      <c r="C1473" t="s">
        <v>1291</v>
      </c>
    </row>
    <row r="1474" spans="1:3" hidden="1" x14ac:dyDescent="0.2">
      <c r="A1474" t="s">
        <v>167</v>
      </c>
      <c r="B1474" t="s">
        <v>878</v>
      </c>
      <c r="C1474" t="s">
        <v>1291</v>
      </c>
    </row>
    <row r="1475" spans="1:3" hidden="1" x14ac:dyDescent="0.2">
      <c r="A1475" t="s">
        <v>1047</v>
      </c>
      <c r="B1475" t="s">
        <v>878</v>
      </c>
      <c r="C1475" t="s">
        <v>1291</v>
      </c>
    </row>
    <row r="1476" spans="1:3" hidden="1" x14ac:dyDescent="0.2">
      <c r="A1476" t="s">
        <v>4720</v>
      </c>
      <c r="B1476" t="s">
        <v>878</v>
      </c>
      <c r="C1476" t="s">
        <v>1291</v>
      </c>
    </row>
    <row r="1477" spans="1:3" hidden="1" x14ac:dyDescent="0.2">
      <c r="A1477" t="s">
        <v>511</v>
      </c>
      <c r="B1477" t="s">
        <v>878</v>
      </c>
      <c r="C1477" t="s">
        <v>1291</v>
      </c>
    </row>
    <row r="1478" spans="1:3" hidden="1" x14ac:dyDescent="0.2">
      <c r="A1478" t="s">
        <v>120</v>
      </c>
      <c r="B1478" t="s">
        <v>878</v>
      </c>
      <c r="C1478" t="s">
        <v>1291</v>
      </c>
    </row>
    <row r="1479" spans="1:3" hidden="1" x14ac:dyDescent="0.2">
      <c r="A1479" t="s">
        <v>1047</v>
      </c>
      <c r="B1479" t="s">
        <v>878</v>
      </c>
      <c r="C1479" t="s">
        <v>1291</v>
      </c>
    </row>
    <row r="1480" spans="1:3" hidden="1" x14ac:dyDescent="0.2">
      <c r="A1480" t="s">
        <v>2830</v>
      </c>
      <c r="B1480" t="s">
        <v>878</v>
      </c>
      <c r="C1480" t="s">
        <v>1844</v>
      </c>
    </row>
    <row r="1481" spans="1:3" hidden="1" x14ac:dyDescent="0.2">
      <c r="A1481" t="s">
        <v>5959</v>
      </c>
      <c r="B1481" t="s">
        <v>878</v>
      </c>
      <c r="C1481" t="s">
        <v>1844</v>
      </c>
    </row>
    <row r="1482" spans="1:3" hidden="1" x14ac:dyDescent="0.2">
      <c r="A1482" t="s">
        <v>1853</v>
      </c>
      <c r="B1482" t="s">
        <v>878</v>
      </c>
      <c r="C1482" t="s">
        <v>1844</v>
      </c>
    </row>
    <row r="1483" spans="1:3" hidden="1" x14ac:dyDescent="0.2">
      <c r="A1483" t="s">
        <v>511</v>
      </c>
      <c r="B1483" t="s">
        <v>878</v>
      </c>
      <c r="C1483" t="s">
        <v>1844</v>
      </c>
    </row>
    <row r="1484" spans="1:3" hidden="1" x14ac:dyDescent="0.2">
      <c r="A1484" t="s">
        <v>120</v>
      </c>
      <c r="B1484" t="s">
        <v>878</v>
      </c>
      <c r="C1484" t="s">
        <v>1844</v>
      </c>
    </row>
    <row r="1485" spans="1:3" hidden="1" x14ac:dyDescent="0.2">
      <c r="A1485" t="s">
        <v>543</v>
      </c>
      <c r="B1485" t="s">
        <v>878</v>
      </c>
      <c r="C1485" t="s">
        <v>1844</v>
      </c>
    </row>
    <row r="1486" spans="1:3" hidden="1" x14ac:dyDescent="0.2">
      <c r="A1486" t="s">
        <v>1047</v>
      </c>
      <c r="B1486" t="s">
        <v>878</v>
      </c>
      <c r="C1486" t="s">
        <v>1844</v>
      </c>
    </row>
    <row r="1487" spans="1:3" hidden="1" x14ac:dyDescent="0.2">
      <c r="A1487" t="s">
        <v>195</v>
      </c>
      <c r="B1487" t="s">
        <v>878</v>
      </c>
      <c r="C1487" t="s">
        <v>2512</v>
      </c>
    </row>
    <row r="1488" spans="1:3" hidden="1" x14ac:dyDescent="0.2">
      <c r="A1488" t="s">
        <v>2578</v>
      </c>
      <c r="B1488" t="s">
        <v>878</v>
      </c>
      <c r="C1488" t="s">
        <v>2512</v>
      </c>
    </row>
    <row r="1489" spans="1:3" hidden="1" x14ac:dyDescent="0.2">
      <c r="A1489" t="s">
        <v>236</v>
      </c>
      <c r="B1489" t="s">
        <v>878</v>
      </c>
      <c r="C1489" t="s">
        <v>2512</v>
      </c>
    </row>
    <row r="1490" spans="1:3" hidden="1" x14ac:dyDescent="0.2">
      <c r="A1490" t="s">
        <v>120</v>
      </c>
      <c r="B1490" t="s">
        <v>878</v>
      </c>
      <c r="C1490" t="s">
        <v>2512</v>
      </c>
    </row>
    <row r="1491" spans="1:3" hidden="1" x14ac:dyDescent="0.2">
      <c r="A1491" t="s">
        <v>2738</v>
      </c>
      <c r="B1491" t="s">
        <v>878</v>
      </c>
      <c r="C1491" t="s">
        <v>2512</v>
      </c>
    </row>
    <row r="1492" spans="1:3" hidden="1" x14ac:dyDescent="0.2">
      <c r="A1492" t="s">
        <v>2830</v>
      </c>
      <c r="B1492" t="s">
        <v>878</v>
      </c>
      <c r="C1492" t="s">
        <v>2512</v>
      </c>
    </row>
    <row r="1493" spans="1:3" hidden="1" x14ac:dyDescent="0.2">
      <c r="A1493" t="s">
        <v>2746</v>
      </c>
      <c r="B1493" t="s">
        <v>878</v>
      </c>
      <c r="C1493" t="s">
        <v>2512</v>
      </c>
    </row>
    <row r="1494" spans="1:3" hidden="1" x14ac:dyDescent="0.2">
      <c r="A1494" t="s">
        <v>2830</v>
      </c>
      <c r="B1494" t="s">
        <v>878</v>
      </c>
      <c r="C1494" t="s">
        <v>3526</v>
      </c>
    </row>
    <row r="1495" spans="1:3" hidden="1" x14ac:dyDescent="0.2">
      <c r="A1495" t="s">
        <v>42</v>
      </c>
      <c r="B1495" t="s">
        <v>878</v>
      </c>
      <c r="C1495" t="s">
        <v>3526</v>
      </c>
    </row>
    <row r="1496" spans="1:3" hidden="1" x14ac:dyDescent="0.2">
      <c r="A1496" t="s">
        <v>2176</v>
      </c>
      <c r="B1496" t="s">
        <v>878</v>
      </c>
      <c r="C1496" t="s">
        <v>3526</v>
      </c>
    </row>
    <row r="1497" spans="1:3" hidden="1" x14ac:dyDescent="0.2">
      <c r="A1497" t="s">
        <v>475</v>
      </c>
      <c r="B1497" t="s">
        <v>878</v>
      </c>
      <c r="C1497" t="s">
        <v>3526</v>
      </c>
    </row>
    <row r="1498" spans="1:3" hidden="1" x14ac:dyDescent="0.2">
      <c r="A1498" t="s">
        <v>236</v>
      </c>
      <c r="B1498" t="s">
        <v>878</v>
      </c>
      <c r="C1498" t="s">
        <v>3526</v>
      </c>
    </row>
    <row r="1499" spans="1:3" x14ac:dyDescent="0.2">
      <c r="A1499" t="s">
        <v>2176</v>
      </c>
      <c r="B1499" t="s">
        <v>2265</v>
      </c>
      <c r="C1499" t="s">
        <v>4725</v>
      </c>
    </row>
    <row r="1500" spans="1:3" x14ac:dyDescent="0.2">
      <c r="A1500" t="s">
        <v>4767</v>
      </c>
      <c r="B1500" t="s">
        <v>2265</v>
      </c>
      <c r="C1500" t="s">
        <v>4725</v>
      </c>
    </row>
    <row r="1501" spans="1:3" x14ac:dyDescent="0.2">
      <c r="A1501" t="s">
        <v>475</v>
      </c>
      <c r="B1501" t="s">
        <v>2265</v>
      </c>
      <c r="C1501" t="s">
        <v>4725</v>
      </c>
    </row>
    <row r="1502" spans="1:3" hidden="1" x14ac:dyDescent="0.2">
      <c r="A1502" t="s">
        <v>917</v>
      </c>
      <c r="B1502" t="s">
        <v>2265</v>
      </c>
      <c r="C1502" t="s">
        <v>4676</v>
      </c>
    </row>
    <row r="1503" spans="1:3" x14ac:dyDescent="0.2">
      <c r="A1503" t="s">
        <v>5417</v>
      </c>
      <c r="B1503" t="s">
        <v>2265</v>
      </c>
      <c r="C1503" t="s">
        <v>4725</v>
      </c>
    </row>
    <row r="1504" spans="1:3" hidden="1" x14ac:dyDescent="0.2">
      <c r="A1504" t="s">
        <v>5417</v>
      </c>
      <c r="B1504" t="s">
        <v>2265</v>
      </c>
      <c r="C1504" t="s">
        <v>4676</v>
      </c>
    </row>
    <row r="1505" spans="1:3" hidden="1" x14ac:dyDescent="0.2">
      <c r="A1505" t="s">
        <v>187</v>
      </c>
      <c r="B1505" t="s">
        <v>2265</v>
      </c>
      <c r="C1505" t="s">
        <v>4676</v>
      </c>
    </row>
    <row r="1506" spans="1:3" hidden="1" x14ac:dyDescent="0.2">
      <c r="A1506" t="s">
        <v>127</v>
      </c>
      <c r="B1506" t="s">
        <v>2265</v>
      </c>
      <c r="C1506" t="s">
        <v>4676</v>
      </c>
    </row>
    <row r="1507" spans="1:3" hidden="1" x14ac:dyDescent="0.2">
      <c r="A1507" t="s">
        <v>5710</v>
      </c>
      <c r="B1507" t="s">
        <v>2265</v>
      </c>
      <c r="C1507" t="s">
        <v>4676</v>
      </c>
    </row>
    <row r="1508" spans="1:3" x14ac:dyDescent="0.2">
      <c r="A1508" t="s">
        <v>917</v>
      </c>
      <c r="B1508" t="s">
        <v>2265</v>
      </c>
      <c r="C1508" t="s">
        <v>4725</v>
      </c>
    </row>
    <row r="1509" spans="1:3" x14ac:dyDescent="0.2">
      <c r="A1509" t="s">
        <v>187</v>
      </c>
      <c r="B1509" t="s">
        <v>2265</v>
      </c>
      <c r="C1509" t="s">
        <v>4725</v>
      </c>
    </row>
    <row r="1510" spans="1:3" x14ac:dyDescent="0.2">
      <c r="A1510" t="s">
        <v>127</v>
      </c>
      <c r="B1510" t="s">
        <v>2265</v>
      </c>
      <c r="C1510" t="s">
        <v>4725</v>
      </c>
    </row>
    <row r="1511" spans="1:3" x14ac:dyDescent="0.2">
      <c r="A1511" t="s">
        <v>5710</v>
      </c>
      <c r="B1511" t="s">
        <v>2265</v>
      </c>
      <c r="C1511" t="s">
        <v>4725</v>
      </c>
    </row>
    <row r="1512" spans="1:3" x14ac:dyDescent="0.2">
      <c r="A1512" t="s">
        <v>2762</v>
      </c>
      <c r="B1512" t="s">
        <v>2265</v>
      </c>
      <c r="C1512" t="s">
        <v>4725</v>
      </c>
    </row>
    <row r="1513" spans="1:3" x14ac:dyDescent="0.2">
      <c r="A1513" t="s">
        <v>3757</v>
      </c>
      <c r="B1513" t="s">
        <v>2265</v>
      </c>
      <c r="C1513" t="s">
        <v>4725</v>
      </c>
    </row>
    <row r="1514" spans="1:3" hidden="1" x14ac:dyDescent="0.2">
      <c r="A1514" t="s">
        <v>157</v>
      </c>
      <c r="B1514" t="s">
        <v>2265</v>
      </c>
      <c r="C1514" t="s">
        <v>4676</v>
      </c>
    </row>
    <row r="1515" spans="1:3" hidden="1" x14ac:dyDescent="0.2">
      <c r="A1515" t="s">
        <v>3757</v>
      </c>
      <c r="B1515" t="s">
        <v>2265</v>
      </c>
      <c r="C1515" t="s">
        <v>4676</v>
      </c>
    </row>
    <row r="1516" spans="1:3" x14ac:dyDescent="0.2">
      <c r="A1516" t="s">
        <v>4152</v>
      </c>
      <c r="B1516" t="s">
        <v>2265</v>
      </c>
      <c r="C1516" t="s">
        <v>4725</v>
      </c>
    </row>
    <row r="1517" spans="1:3" hidden="1" x14ac:dyDescent="0.2">
      <c r="A1517" t="s">
        <v>5959</v>
      </c>
      <c r="B1517" t="s">
        <v>2265</v>
      </c>
      <c r="C1517" t="s">
        <v>4676</v>
      </c>
    </row>
    <row r="1518" spans="1:3" x14ac:dyDescent="0.2">
      <c r="A1518" t="s">
        <v>5959</v>
      </c>
      <c r="B1518" t="s">
        <v>2265</v>
      </c>
      <c r="C1518" t="s">
        <v>4725</v>
      </c>
    </row>
    <row r="1519" spans="1:3" x14ac:dyDescent="0.2">
      <c r="A1519" t="s">
        <v>157</v>
      </c>
      <c r="B1519" t="s">
        <v>2265</v>
      </c>
      <c r="C1519" t="s">
        <v>4725</v>
      </c>
    </row>
    <row r="1520" spans="1:3" hidden="1" x14ac:dyDescent="0.2">
      <c r="A1520" t="s">
        <v>2578</v>
      </c>
      <c r="B1520" t="s">
        <v>2265</v>
      </c>
      <c r="C1520" t="s">
        <v>4676</v>
      </c>
    </row>
    <row r="1521" spans="1:3" x14ac:dyDescent="0.2">
      <c r="A1521" t="s">
        <v>2578</v>
      </c>
      <c r="B1521" t="s">
        <v>2265</v>
      </c>
      <c r="C1521" t="s">
        <v>4725</v>
      </c>
    </row>
    <row r="1522" spans="1:3" hidden="1" x14ac:dyDescent="0.2">
      <c r="A1522" t="s">
        <v>2746</v>
      </c>
      <c r="B1522" t="s">
        <v>2265</v>
      </c>
      <c r="C1522" t="s">
        <v>4676</v>
      </c>
    </row>
    <row r="1523" spans="1:3" x14ac:dyDescent="0.2">
      <c r="A1523" t="s">
        <v>2746</v>
      </c>
      <c r="B1523" t="s">
        <v>2265</v>
      </c>
      <c r="C1523" t="s">
        <v>4725</v>
      </c>
    </row>
    <row r="1524" spans="1:3" hidden="1" x14ac:dyDescent="0.2">
      <c r="A1524" t="s">
        <v>2738</v>
      </c>
      <c r="B1524" t="s">
        <v>2265</v>
      </c>
      <c r="C1524" t="s">
        <v>4676</v>
      </c>
    </row>
    <row r="1525" spans="1:3" x14ac:dyDescent="0.2">
      <c r="A1525" t="s">
        <v>2738</v>
      </c>
      <c r="B1525" t="s">
        <v>2265</v>
      </c>
      <c r="C1525" t="s">
        <v>4725</v>
      </c>
    </row>
    <row r="1526" spans="1:3" hidden="1" x14ac:dyDescent="0.2">
      <c r="A1526" t="s">
        <v>6757</v>
      </c>
      <c r="B1526" t="s">
        <v>2265</v>
      </c>
      <c r="C1526" t="s">
        <v>4676</v>
      </c>
    </row>
    <row r="1527" spans="1:3" x14ac:dyDescent="0.2">
      <c r="A1527" t="s">
        <v>6757</v>
      </c>
      <c r="B1527" t="s">
        <v>2265</v>
      </c>
      <c r="C1527" t="s">
        <v>4725</v>
      </c>
    </row>
    <row r="1528" spans="1:3" x14ac:dyDescent="0.2">
      <c r="A1528" t="s">
        <v>220</v>
      </c>
      <c r="B1528" t="s">
        <v>2265</v>
      </c>
      <c r="C1528" t="s">
        <v>4725</v>
      </c>
    </row>
    <row r="1529" spans="1:3" x14ac:dyDescent="0.2">
      <c r="A1529" t="s">
        <v>1819</v>
      </c>
      <c r="B1529" t="s">
        <v>2265</v>
      </c>
      <c r="C1529" t="s">
        <v>4725</v>
      </c>
    </row>
    <row r="1530" spans="1:3" x14ac:dyDescent="0.2">
      <c r="A1530" t="s">
        <v>4515</v>
      </c>
      <c r="B1530" t="s">
        <v>2265</v>
      </c>
      <c r="C1530" t="s">
        <v>4725</v>
      </c>
    </row>
    <row r="1531" spans="1:3" hidden="1" x14ac:dyDescent="0.2">
      <c r="A1531" t="s">
        <v>475</v>
      </c>
      <c r="B1531" t="s">
        <v>2265</v>
      </c>
      <c r="C1531" t="s">
        <v>4676</v>
      </c>
    </row>
    <row r="1532" spans="1:3" hidden="1" x14ac:dyDescent="0.2">
      <c r="A1532" t="s">
        <v>917</v>
      </c>
      <c r="B1532" t="s">
        <v>2265</v>
      </c>
      <c r="C1532" t="s">
        <v>23</v>
      </c>
    </row>
    <row r="1533" spans="1:3" hidden="1" x14ac:dyDescent="0.2">
      <c r="A1533" t="s">
        <v>187</v>
      </c>
      <c r="B1533" t="s">
        <v>2265</v>
      </c>
      <c r="C1533" t="s">
        <v>23</v>
      </c>
    </row>
    <row r="1534" spans="1:3" hidden="1" x14ac:dyDescent="0.2">
      <c r="A1534" t="s">
        <v>475</v>
      </c>
      <c r="B1534" t="s">
        <v>2265</v>
      </c>
      <c r="C1534" t="s">
        <v>23</v>
      </c>
    </row>
    <row r="1535" spans="1:3" hidden="1" x14ac:dyDescent="0.2">
      <c r="A1535" t="s">
        <v>214</v>
      </c>
      <c r="B1535" t="s">
        <v>2265</v>
      </c>
      <c r="C1535" t="s">
        <v>23</v>
      </c>
    </row>
    <row r="1536" spans="1:3" hidden="1" x14ac:dyDescent="0.2">
      <c r="A1536" t="s">
        <v>120</v>
      </c>
      <c r="B1536" t="s">
        <v>2265</v>
      </c>
      <c r="C1536" t="s">
        <v>23</v>
      </c>
    </row>
    <row r="1537" spans="1:3" hidden="1" x14ac:dyDescent="0.2">
      <c r="A1537" t="s">
        <v>179</v>
      </c>
      <c r="B1537" t="s">
        <v>2265</v>
      </c>
      <c r="C1537" t="s">
        <v>23</v>
      </c>
    </row>
    <row r="1538" spans="1:3" hidden="1" x14ac:dyDescent="0.2">
      <c r="A1538" t="s">
        <v>5959</v>
      </c>
      <c r="B1538" t="s">
        <v>2265</v>
      </c>
      <c r="C1538" t="s">
        <v>23</v>
      </c>
    </row>
    <row r="1539" spans="1:3" hidden="1" x14ac:dyDescent="0.2">
      <c r="A1539" t="s">
        <v>179</v>
      </c>
      <c r="B1539" t="s">
        <v>2265</v>
      </c>
      <c r="C1539" t="s">
        <v>1291</v>
      </c>
    </row>
    <row r="1540" spans="1:3" hidden="1" x14ac:dyDescent="0.2">
      <c r="A1540" t="s">
        <v>5959</v>
      </c>
      <c r="B1540" t="s">
        <v>2265</v>
      </c>
      <c r="C1540" t="s">
        <v>1291</v>
      </c>
    </row>
    <row r="1541" spans="1:3" hidden="1" x14ac:dyDescent="0.2">
      <c r="A1541" t="s">
        <v>120</v>
      </c>
      <c r="B1541" t="s">
        <v>2265</v>
      </c>
      <c r="C1541" t="s">
        <v>1291</v>
      </c>
    </row>
    <row r="1542" spans="1:3" hidden="1" x14ac:dyDescent="0.2">
      <c r="A1542" t="s">
        <v>214</v>
      </c>
      <c r="B1542" t="s">
        <v>2265</v>
      </c>
      <c r="C1542" t="s">
        <v>1291</v>
      </c>
    </row>
    <row r="1543" spans="1:3" hidden="1" x14ac:dyDescent="0.2">
      <c r="A1543" t="s">
        <v>2176</v>
      </c>
      <c r="B1543" t="s">
        <v>2265</v>
      </c>
      <c r="C1543" t="s">
        <v>1844</v>
      </c>
    </row>
    <row r="1544" spans="1:3" hidden="1" x14ac:dyDescent="0.2">
      <c r="A1544" t="s">
        <v>120</v>
      </c>
      <c r="B1544" t="s">
        <v>2265</v>
      </c>
      <c r="C1544" t="s">
        <v>1844</v>
      </c>
    </row>
    <row r="1545" spans="1:3" hidden="1" x14ac:dyDescent="0.2">
      <c r="A1545" t="s">
        <v>220</v>
      </c>
      <c r="B1545" t="s">
        <v>2265</v>
      </c>
      <c r="C1545" t="s">
        <v>1844</v>
      </c>
    </row>
    <row r="1546" spans="1:3" hidden="1" x14ac:dyDescent="0.2">
      <c r="A1546" t="s">
        <v>5959</v>
      </c>
      <c r="B1546" t="s">
        <v>2265</v>
      </c>
      <c r="C1546" t="s">
        <v>1844</v>
      </c>
    </row>
    <row r="1547" spans="1:3" hidden="1" x14ac:dyDescent="0.2">
      <c r="A1547" t="s">
        <v>179</v>
      </c>
      <c r="B1547" t="s">
        <v>2265</v>
      </c>
      <c r="C1547" t="s">
        <v>1844</v>
      </c>
    </row>
    <row r="1548" spans="1:3" hidden="1" x14ac:dyDescent="0.2">
      <c r="A1548" t="s">
        <v>214</v>
      </c>
      <c r="B1548" t="s">
        <v>2265</v>
      </c>
      <c r="C1548" t="s">
        <v>1844</v>
      </c>
    </row>
    <row r="1549" spans="1:3" hidden="1" x14ac:dyDescent="0.2">
      <c r="A1549" t="s">
        <v>2746</v>
      </c>
      <c r="B1549" t="s">
        <v>2265</v>
      </c>
      <c r="C1549" t="s">
        <v>2512</v>
      </c>
    </row>
    <row r="1550" spans="1:3" hidden="1" x14ac:dyDescent="0.2">
      <c r="A1550" t="s">
        <v>187</v>
      </c>
      <c r="B1550" t="s">
        <v>2265</v>
      </c>
      <c r="C1550" t="s">
        <v>2512</v>
      </c>
    </row>
    <row r="1551" spans="1:3" hidden="1" x14ac:dyDescent="0.2">
      <c r="A1551" t="s">
        <v>187</v>
      </c>
      <c r="B1551" t="s">
        <v>2265</v>
      </c>
      <c r="C1551" t="s">
        <v>2512</v>
      </c>
    </row>
    <row r="1552" spans="1:3" hidden="1" x14ac:dyDescent="0.2">
      <c r="A1552" t="s">
        <v>917</v>
      </c>
      <c r="B1552" t="s">
        <v>2265</v>
      </c>
      <c r="C1552" t="s">
        <v>2512</v>
      </c>
    </row>
    <row r="1553" spans="1:3" hidden="1" x14ac:dyDescent="0.2">
      <c r="A1553" t="s">
        <v>220</v>
      </c>
      <c r="B1553" t="s">
        <v>2265</v>
      </c>
      <c r="C1553" t="s">
        <v>2512</v>
      </c>
    </row>
    <row r="1554" spans="1:3" hidden="1" x14ac:dyDescent="0.2">
      <c r="A1554" t="s">
        <v>120</v>
      </c>
      <c r="B1554" t="s">
        <v>2265</v>
      </c>
      <c r="C1554" t="s">
        <v>2512</v>
      </c>
    </row>
    <row r="1555" spans="1:3" hidden="1" x14ac:dyDescent="0.2">
      <c r="A1555" t="s">
        <v>157</v>
      </c>
      <c r="B1555" t="s">
        <v>2265</v>
      </c>
      <c r="C1555" t="s">
        <v>2512</v>
      </c>
    </row>
    <row r="1556" spans="1:3" hidden="1" x14ac:dyDescent="0.2">
      <c r="A1556" t="s">
        <v>2176</v>
      </c>
      <c r="B1556" t="s">
        <v>2265</v>
      </c>
      <c r="C1556" t="s">
        <v>2512</v>
      </c>
    </row>
    <row r="1557" spans="1:3" hidden="1" x14ac:dyDescent="0.2">
      <c r="A1557" t="s">
        <v>2578</v>
      </c>
      <c r="B1557" t="s">
        <v>2265</v>
      </c>
      <c r="C1557" t="s">
        <v>2512</v>
      </c>
    </row>
    <row r="1558" spans="1:3" hidden="1" x14ac:dyDescent="0.2">
      <c r="A1558" t="s">
        <v>279</v>
      </c>
      <c r="B1558" t="s">
        <v>2265</v>
      </c>
      <c r="C1558" t="s">
        <v>2512</v>
      </c>
    </row>
    <row r="1559" spans="1:3" hidden="1" x14ac:dyDescent="0.2">
      <c r="A1559" t="s">
        <v>475</v>
      </c>
      <c r="B1559" t="s">
        <v>2265</v>
      </c>
      <c r="C1559" t="s">
        <v>2512</v>
      </c>
    </row>
    <row r="1560" spans="1:3" hidden="1" x14ac:dyDescent="0.2">
      <c r="A1560" t="s">
        <v>475</v>
      </c>
      <c r="B1560" t="s">
        <v>2265</v>
      </c>
      <c r="C1560" t="s">
        <v>3526</v>
      </c>
    </row>
    <row r="1561" spans="1:3" hidden="1" x14ac:dyDescent="0.2">
      <c r="A1561" t="s">
        <v>2578</v>
      </c>
      <c r="B1561" t="s">
        <v>2265</v>
      </c>
      <c r="C1561" t="s">
        <v>3526</v>
      </c>
    </row>
    <row r="1562" spans="1:3" hidden="1" x14ac:dyDescent="0.2">
      <c r="A1562" t="s">
        <v>42</v>
      </c>
      <c r="B1562" t="s">
        <v>2265</v>
      </c>
      <c r="C1562" t="s">
        <v>3526</v>
      </c>
    </row>
    <row r="1563" spans="1:3" hidden="1" x14ac:dyDescent="0.2">
      <c r="A1563" t="s">
        <v>2746</v>
      </c>
      <c r="B1563" t="s">
        <v>2265</v>
      </c>
      <c r="C1563" t="s">
        <v>3526</v>
      </c>
    </row>
    <row r="1564" spans="1:3" hidden="1" x14ac:dyDescent="0.2">
      <c r="A1564" t="s">
        <v>917</v>
      </c>
      <c r="B1564" t="s">
        <v>2265</v>
      </c>
      <c r="C1564" t="s">
        <v>3526</v>
      </c>
    </row>
    <row r="1565" spans="1:3" hidden="1" x14ac:dyDescent="0.2">
      <c r="A1565" t="s">
        <v>157</v>
      </c>
      <c r="B1565" t="s">
        <v>2265</v>
      </c>
      <c r="C1565" t="s">
        <v>3526</v>
      </c>
    </row>
    <row r="1566" spans="1:3" hidden="1" x14ac:dyDescent="0.2">
      <c r="A1566" t="s">
        <v>220</v>
      </c>
      <c r="B1566" t="s">
        <v>2265</v>
      </c>
      <c r="C1566" t="s">
        <v>3526</v>
      </c>
    </row>
    <row r="1567" spans="1:3" hidden="1" x14ac:dyDescent="0.2">
      <c r="A1567" t="s">
        <v>5710</v>
      </c>
      <c r="B1567" t="s">
        <v>2265</v>
      </c>
      <c r="C1567" t="s">
        <v>3526</v>
      </c>
    </row>
    <row r="1568" spans="1:3" hidden="1" x14ac:dyDescent="0.2">
      <c r="A1568" t="s">
        <v>2738</v>
      </c>
      <c r="B1568" t="s">
        <v>2265</v>
      </c>
      <c r="C1568" t="s">
        <v>3526</v>
      </c>
    </row>
    <row r="1569" spans="1:3" hidden="1" x14ac:dyDescent="0.2">
      <c r="A1569" t="s">
        <v>127</v>
      </c>
      <c r="B1569" t="s">
        <v>2265</v>
      </c>
      <c r="C1569" t="s">
        <v>3526</v>
      </c>
    </row>
    <row r="1570" spans="1:3" hidden="1" x14ac:dyDescent="0.2">
      <c r="A1570" t="s">
        <v>187</v>
      </c>
      <c r="B1570" t="s">
        <v>2265</v>
      </c>
      <c r="C1570" t="s">
        <v>3526</v>
      </c>
    </row>
    <row r="1571" spans="1:3" hidden="1" x14ac:dyDescent="0.2">
      <c r="A1571" t="s">
        <v>4131</v>
      </c>
      <c r="B1571" t="s">
        <v>2265</v>
      </c>
      <c r="C1571" t="s">
        <v>3526</v>
      </c>
    </row>
    <row r="1572" spans="1:3" hidden="1" x14ac:dyDescent="0.2">
      <c r="A1572" t="s">
        <v>2746</v>
      </c>
      <c r="B1572" t="s">
        <v>2265</v>
      </c>
      <c r="C1572" t="s">
        <v>3526</v>
      </c>
    </row>
    <row r="1573" spans="1:3" hidden="1" x14ac:dyDescent="0.2">
      <c r="A1573" t="s">
        <v>8300</v>
      </c>
      <c r="B1573" t="s">
        <v>2265</v>
      </c>
      <c r="C1573" t="s">
        <v>3526</v>
      </c>
    </row>
    <row r="1574" spans="1:3" hidden="1" x14ac:dyDescent="0.2">
      <c r="A1574" t="s">
        <v>950</v>
      </c>
      <c r="B1574" t="s">
        <v>2265</v>
      </c>
      <c r="C1574" t="s">
        <v>3526</v>
      </c>
    </row>
    <row r="1575" spans="1:3" hidden="1" x14ac:dyDescent="0.2">
      <c r="A1575" t="s">
        <v>1819</v>
      </c>
      <c r="B1575" t="s">
        <v>2265</v>
      </c>
      <c r="C1575" t="s">
        <v>3526</v>
      </c>
    </row>
    <row r="1576" spans="1:3" hidden="1" x14ac:dyDescent="0.2">
      <c r="A1576" t="s">
        <v>8315</v>
      </c>
      <c r="B1576" t="s">
        <v>2265</v>
      </c>
      <c r="C1576" t="s">
        <v>3526</v>
      </c>
    </row>
    <row r="1577" spans="1:3" x14ac:dyDescent="0.2">
      <c r="A1577" t="s">
        <v>42</v>
      </c>
      <c r="B1577" t="s">
        <v>5220</v>
      </c>
      <c r="C1577" t="s">
        <v>4725</v>
      </c>
    </row>
    <row r="1578" spans="1:3" hidden="1" x14ac:dyDescent="0.2">
      <c r="A1578" t="s">
        <v>42</v>
      </c>
      <c r="B1578" t="s">
        <v>5220</v>
      </c>
      <c r="C1578" t="s">
        <v>4676</v>
      </c>
    </row>
    <row r="1579" spans="1:3" x14ac:dyDescent="0.2">
      <c r="A1579" t="s">
        <v>3598</v>
      </c>
      <c r="B1579" t="s">
        <v>5220</v>
      </c>
      <c r="C1579" t="s">
        <v>4725</v>
      </c>
    </row>
    <row r="1580" spans="1:3" x14ac:dyDescent="0.2">
      <c r="A1580" t="s">
        <v>77</v>
      </c>
      <c r="B1580" t="s">
        <v>3534</v>
      </c>
      <c r="C1580" t="s">
        <v>4725</v>
      </c>
    </row>
    <row r="1581" spans="1:3" x14ac:dyDescent="0.2">
      <c r="A1581" t="s">
        <v>481</v>
      </c>
      <c r="B1581" t="s">
        <v>3534</v>
      </c>
      <c r="C1581" t="s">
        <v>4725</v>
      </c>
    </row>
    <row r="1582" spans="1:3" x14ac:dyDescent="0.2">
      <c r="A1582" t="s">
        <v>481</v>
      </c>
      <c r="B1582" t="s">
        <v>3534</v>
      </c>
      <c r="C1582" t="s">
        <v>4725</v>
      </c>
    </row>
    <row r="1583" spans="1:3" hidden="1" x14ac:dyDescent="0.2">
      <c r="A1583" t="s">
        <v>917</v>
      </c>
      <c r="B1583" t="s">
        <v>3534</v>
      </c>
      <c r="C1583" t="s">
        <v>4676</v>
      </c>
    </row>
    <row r="1584" spans="1:3" hidden="1" x14ac:dyDescent="0.2">
      <c r="A1584" t="s">
        <v>187</v>
      </c>
      <c r="B1584" t="s">
        <v>3534</v>
      </c>
      <c r="C1584" t="s">
        <v>4676</v>
      </c>
    </row>
    <row r="1585" spans="1:3" hidden="1" x14ac:dyDescent="0.2">
      <c r="A1585" t="s">
        <v>127</v>
      </c>
      <c r="B1585" t="s">
        <v>3534</v>
      </c>
      <c r="C1585" t="s">
        <v>4676</v>
      </c>
    </row>
    <row r="1586" spans="1:3" hidden="1" x14ac:dyDescent="0.2">
      <c r="A1586" t="s">
        <v>5710</v>
      </c>
      <c r="B1586" t="s">
        <v>3534</v>
      </c>
      <c r="C1586" t="s">
        <v>4676</v>
      </c>
    </row>
    <row r="1587" spans="1:3" hidden="1" x14ac:dyDescent="0.2">
      <c r="A1587" t="s">
        <v>236</v>
      </c>
      <c r="B1587" t="s">
        <v>3534</v>
      </c>
      <c r="C1587" t="s">
        <v>4676</v>
      </c>
    </row>
    <row r="1588" spans="1:3" x14ac:dyDescent="0.2">
      <c r="A1588" t="s">
        <v>236</v>
      </c>
      <c r="B1588" t="s">
        <v>3534</v>
      </c>
      <c r="C1588" t="s">
        <v>4725</v>
      </c>
    </row>
    <row r="1589" spans="1:3" hidden="1" x14ac:dyDescent="0.2">
      <c r="A1589" t="s">
        <v>236</v>
      </c>
      <c r="B1589" t="s">
        <v>3534</v>
      </c>
      <c r="C1589" t="s">
        <v>4676</v>
      </c>
    </row>
    <row r="1590" spans="1:3" x14ac:dyDescent="0.2">
      <c r="A1590" t="s">
        <v>236</v>
      </c>
      <c r="B1590" t="s">
        <v>3534</v>
      </c>
      <c r="C1590" t="s">
        <v>4725</v>
      </c>
    </row>
    <row r="1591" spans="1:3" x14ac:dyDescent="0.2">
      <c r="A1591" t="s">
        <v>187</v>
      </c>
      <c r="B1591" t="s">
        <v>3534</v>
      </c>
      <c r="C1591" t="s">
        <v>4725</v>
      </c>
    </row>
    <row r="1592" spans="1:3" x14ac:dyDescent="0.2">
      <c r="A1592" t="s">
        <v>917</v>
      </c>
      <c r="B1592" t="s">
        <v>3534</v>
      </c>
      <c r="C1592" t="s">
        <v>4725</v>
      </c>
    </row>
    <row r="1593" spans="1:3" x14ac:dyDescent="0.2">
      <c r="A1593" t="s">
        <v>187</v>
      </c>
      <c r="B1593" t="s">
        <v>3534</v>
      </c>
      <c r="C1593" t="s">
        <v>4725</v>
      </c>
    </row>
    <row r="1594" spans="1:3" x14ac:dyDescent="0.2">
      <c r="A1594" t="s">
        <v>127</v>
      </c>
      <c r="B1594" t="s">
        <v>3534</v>
      </c>
      <c r="C1594" t="s">
        <v>4725</v>
      </c>
    </row>
    <row r="1595" spans="1:3" x14ac:dyDescent="0.2">
      <c r="A1595" t="s">
        <v>5710</v>
      </c>
      <c r="B1595" t="s">
        <v>3534</v>
      </c>
      <c r="C1595" t="s">
        <v>4725</v>
      </c>
    </row>
    <row r="1596" spans="1:3" hidden="1" x14ac:dyDescent="0.2">
      <c r="A1596" t="s">
        <v>5006</v>
      </c>
      <c r="B1596" t="s">
        <v>3534</v>
      </c>
      <c r="C1596" t="s">
        <v>4676</v>
      </c>
    </row>
    <row r="1597" spans="1:3" x14ac:dyDescent="0.2">
      <c r="A1597" t="s">
        <v>2762</v>
      </c>
      <c r="B1597" t="s">
        <v>3534</v>
      </c>
      <c r="C1597" t="s">
        <v>4725</v>
      </c>
    </row>
    <row r="1598" spans="1:3" x14ac:dyDescent="0.2">
      <c r="A1598" t="s">
        <v>5006</v>
      </c>
      <c r="B1598" t="s">
        <v>3534</v>
      </c>
      <c r="C1598" t="s">
        <v>4725</v>
      </c>
    </row>
    <row r="1599" spans="1:3" hidden="1" x14ac:dyDescent="0.2">
      <c r="A1599" t="s">
        <v>3779</v>
      </c>
      <c r="B1599" t="s">
        <v>3534</v>
      </c>
      <c r="C1599" t="s">
        <v>4676</v>
      </c>
    </row>
    <row r="1600" spans="1:3" x14ac:dyDescent="0.2">
      <c r="A1600" t="s">
        <v>3779</v>
      </c>
      <c r="B1600" t="s">
        <v>3534</v>
      </c>
      <c r="C1600" t="s">
        <v>4725</v>
      </c>
    </row>
    <row r="1601" spans="1:3" hidden="1" x14ac:dyDescent="0.2">
      <c r="A1601" t="s">
        <v>2662</v>
      </c>
      <c r="B1601" t="s">
        <v>3534</v>
      </c>
      <c r="C1601" t="s">
        <v>4676</v>
      </c>
    </row>
    <row r="1602" spans="1:3" x14ac:dyDescent="0.2">
      <c r="A1602" t="s">
        <v>2662</v>
      </c>
      <c r="B1602" t="s">
        <v>3534</v>
      </c>
      <c r="C1602" t="s">
        <v>4725</v>
      </c>
    </row>
    <row r="1603" spans="1:3" hidden="1" x14ac:dyDescent="0.2">
      <c r="A1603" t="s">
        <v>1342</v>
      </c>
      <c r="B1603" t="s">
        <v>3534</v>
      </c>
      <c r="C1603" t="s">
        <v>4676</v>
      </c>
    </row>
    <row r="1604" spans="1:3" x14ac:dyDescent="0.2">
      <c r="A1604" t="s">
        <v>1342</v>
      </c>
      <c r="B1604" t="s">
        <v>3534</v>
      </c>
      <c r="C1604" t="s">
        <v>4725</v>
      </c>
    </row>
    <row r="1605" spans="1:3" hidden="1" x14ac:dyDescent="0.2">
      <c r="A1605" t="s">
        <v>4720</v>
      </c>
      <c r="B1605" t="s">
        <v>3534</v>
      </c>
      <c r="C1605" t="s">
        <v>4676</v>
      </c>
    </row>
    <row r="1606" spans="1:3" x14ac:dyDescent="0.2">
      <c r="A1606" t="s">
        <v>4720</v>
      </c>
      <c r="B1606" t="s">
        <v>3534</v>
      </c>
      <c r="C1606" t="s">
        <v>4725</v>
      </c>
    </row>
    <row r="1607" spans="1:3" hidden="1" x14ac:dyDescent="0.2">
      <c r="A1607" t="s">
        <v>157</v>
      </c>
      <c r="B1607" t="s">
        <v>3534</v>
      </c>
      <c r="C1607" t="s">
        <v>4676</v>
      </c>
    </row>
    <row r="1608" spans="1:3" hidden="1" x14ac:dyDescent="0.2">
      <c r="A1608" t="s">
        <v>279</v>
      </c>
      <c r="B1608" t="s">
        <v>3534</v>
      </c>
      <c r="C1608" t="s">
        <v>4676</v>
      </c>
    </row>
    <row r="1609" spans="1:3" hidden="1" x14ac:dyDescent="0.2">
      <c r="A1609" t="s">
        <v>96</v>
      </c>
      <c r="B1609" t="s">
        <v>3534</v>
      </c>
      <c r="C1609" t="s">
        <v>4676</v>
      </c>
    </row>
    <row r="1610" spans="1:3" x14ac:dyDescent="0.2">
      <c r="A1610" t="s">
        <v>96</v>
      </c>
      <c r="B1610" t="s">
        <v>3534</v>
      </c>
      <c r="C1610" t="s">
        <v>4725</v>
      </c>
    </row>
    <row r="1611" spans="1:3" x14ac:dyDescent="0.2">
      <c r="A1611" t="s">
        <v>3757</v>
      </c>
      <c r="B1611" t="s">
        <v>3534</v>
      </c>
      <c r="C1611" t="s">
        <v>4725</v>
      </c>
    </row>
    <row r="1612" spans="1:3" hidden="1" x14ac:dyDescent="0.2">
      <c r="A1612" t="s">
        <v>267</v>
      </c>
      <c r="B1612" t="s">
        <v>3534</v>
      </c>
      <c r="C1612" t="s">
        <v>4676</v>
      </c>
    </row>
    <row r="1613" spans="1:3" x14ac:dyDescent="0.2">
      <c r="A1613" t="s">
        <v>267</v>
      </c>
      <c r="B1613" t="s">
        <v>3534</v>
      </c>
      <c r="C1613" t="s">
        <v>4725</v>
      </c>
    </row>
    <row r="1614" spans="1:3" hidden="1" x14ac:dyDescent="0.2">
      <c r="A1614" t="s">
        <v>3757</v>
      </c>
      <c r="B1614" t="s">
        <v>3534</v>
      </c>
      <c r="C1614" t="s">
        <v>4676</v>
      </c>
    </row>
    <row r="1615" spans="1:3" x14ac:dyDescent="0.2">
      <c r="A1615" t="s">
        <v>5622</v>
      </c>
      <c r="B1615" t="s">
        <v>3534</v>
      </c>
      <c r="C1615" t="s">
        <v>4725</v>
      </c>
    </row>
    <row r="1616" spans="1:3" x14ac:dyDescent="0.2">
      <c r="A1616" t="s">
        <v>5622</v>
      </c>
      <c r="B1616" t="s">
        <v>3534</v>
      </c>
      <c r="C1616" t="s">
        <v>4725</v>
      </c>
    </row>
    <row r="1617" spans="1:3" x14ac:dyDescent="0.2">
      <c r="A1617" t="s">
        <v>5959</v>
      </c>
      <c r="B1617" t="s">
        <v>3534</v>
      </c>
      <c r="C1617" t="s">
        <v>4725</v>
      </c>
    </row>
    <row r="1618" spans="1:3" x14ac:dyDescent="0.2">
      <c r="A1618" t="s">
        <v>157</v>
      </c>
      <c r="B1618" t="s">
        <v>3534</v>
      </c>
      <c r="C1618" t="s">
        <v>4725</v>
      </c>
    </row>
    <row r="1619" spans="1:3" x14ac:dyDescent="0.2">
      <c r="A1619" t="s">
        <v>279</v>
      </c>
      <c r="B1619" t="s">
        <v>3534</v>
      </c>
      <c r="C1619" t="s">
        <v>4725</v>
      </c>
    </row>
    <row r="1620" spans="1:3" hidden="1" x14ac:dyDescent="0.2">
      <c r="A1620" t="s">
        <v>260</v>
      </c>
      <c r="B1620" t="s">
        <v>3534</v>
      </c>
      <c r="C1620" t="s">
        <v>4676</v>
      </c>
    </row>
    <row r="1621" spans="1:3" x14ac:dyDescent="0.2">
      <c r="A1621" t="s">
        <v>260</v>
      </c>
      <c r="B1621" t="s">
        <v>3534</v>
      </c>
      <c r="C1621" t="s">
        <v>4725</v>
      </c>
    </row>
    <row r="1622" spans="1:3" hidden="1" x14ac:dyDescent="0.2">
      <c r="A1622" t="s">
        <v>2578</v>
      </c>
      <c r="B1622" t="s">
        <v>3534</v>
      </c>
      <c r="C1622" t="s">
        <v>4676</v>
      </c>
    </row>
    <row r="1623" spans="1:3" x14ac:dyDescent="0.2">
      <c r="A1623" t="s">
        <v>2578</v>
      </c>
      <c r="B1623" t="s">
        <v>3534</v>
      </c>
      <c r="C1623" t="s">
        <v>4725</v>
      </c>
    </row>
    <row r="1624" spans="1:3" hidden="1" x14ac:dyDescent="0.2">
      <c r="A1624" t="s">
        <v>2746</v>
      </c>
      <c r="B1624" t="s">
        <v>3534</v>
      </c>
      <c r="C1624" t="s">
        <v>4676</v>
      </c>
    </row>
    <row r="1625" spans="1:3" x14ac:dyDescent="0.2">
      <c r="A1625" t="s">
        <v>2746</v>
      </c>
      <c r="B1625" t="s">
        <v>3534</v>
      </c>
      <c r="C1625" t="s">
        <v>4725</v>
      </c>
    </row>
    <row r="1626" spans="1:3" hidden="1" x14ac:dyDescent="0.2">
      <c r="A1626" t="s">
        <v>2738</v>
      </c>
      <c r="B1626" t="s">
        <v>3534</v>
      </c>
      <c r="C1626" t="s">
        <v>4676</v>
      </c>
    </row>
    <row r="1627" spans="1:3" x14ac:dyDescent="0.2">
      <c r="A1627" t="s">
        <v>2738</v>
      </c>
      <c r="B1627" t="s">
        <v>3534</v>
      </c>
      <c r="C1627" t="s">
        <v>4725</v>
      </c>
    </row>
    <row r="1628" spans="1:3" x14ac:dyDescent="0.2">
      <c r="A1628" t="s">
        <v>220</v>
      </c>
      <c r="B1628" t="s">
        <v>3534</v>
      </c>
      <c r="C1628" t="s">
        <v>4725</v>
      </c>
    </row>
    <row r="1629" spans="1:3" x14ac:dyDescent="0.2">
      <c r="A1629" t="s">
        <v>950</v>
      </c>
      <c r="B1629" t="s">
        <v>3534</v>
      </c>
      <c r="C1629" t="s">
        <v>4725</v>
      </c>
    </row>
    <row r="1630" spans="1:3" hidden="1" x14ac:dyDescent="0.2">
      <c r="A1630" t="s">
        <v>400</v>
      </c>
      <c r="B1630" t="s">
        <v>3534</v>
      </c>
      <c r="C1630" t="s">
        <v>23</v>
      </c>
    </row>
    <row r="1631" spans="1:3" hidden="1" x14ac:dyDescent="0.2">
      <c r="A1631" t="s">
        <v>322</v>
      </c>
      <c r="B1631" t="s">
        <v>3534</v>
      </c>
      <c r="C1631" t="s">
        <v>23</v>
      </c>
    </row>
    <row r="1632" spans="1:3" hidden="1" x14ac:dyDescent="0.2">
      <c r="A1632" t="s">
        <v>927</v>
      </c>
      <c r="B1632" t="s">
        <v>3534</v>
      </c>
      <c r="C1632" t="s">
        <v>23</v>
      </c>
    </row>
    <row r="1633" spans="1:3" hidden="1" x14ac:dyDescent="0.2">
      <c r="A1633" t="s">
        <v>187</v>
      </c>
      <c r="B1633" t="s">
        <v>3534</v>
      </c>
      <c r="C1633" t="s">
        <v>23</v>
      </c>
    </row>
    <row r="1634" spans="1:3" hidden="1" x14ac:dyDescent="0.2">
      <c r="A1634" t="s">
        <v>950</v>
      </c>
      <c r="B1634" t="s">
        <v>3534</v>
      </c>
      <c r="C1634" t="s">
        <v>23</v>
      </c>
    </row>
    <row r="1635" spans="1:3" hidden="1" x14ac:dyDescent="0.2">
      <c r="A1635" t="s">
        <v>77</v>
      </c>
      <c r="B1635" t="s">
        <v>3534</v>
      </c>
      <c r="C1635" t="s">
        <v>23</v>
      </c>
    </row>
    <row r="1636" spans="1:3" hidden="1" x14ac:dyDescent="0.2">
      <c r="A1636" t="s">
        <v>917</v>
      </c>
      <c r="B1636" t="s">
        <v>3534</v>
      </c>
      <c r="C1636" t="s">
        <v>23</v>
      </c>
    </row>
    <row r="1637" spans="1:3" hidden="1" x14ac:dyDescent="0.2">
      <c r="A1637" t="s">
        <v>70</v>
      </c>
      <c r="B1637" t="s">
        <v>3534</v>
      </c>
      <c r="C1637" t="s">
        <v>23</v>
      </c>
    </row>
    <row r="1638" spans="1:3" hidden="1" x14ac:dyDescent="0.2">
      <c r="A1638" t="s">
        <v>157</v>
      </c>
      <c r="B1638" t="s">
        <v>3534</v>
      </c>
      <c r="C1638" t="s">
        <v>23</v>
      </c>
    </row>
    <row r="1639" spans="1:3" hidden="1" x14ac:dyDescent="0.2">
      <c r="A1639" t="s">
        <v>481</v>
      </c>
      <c r="B1639" t="s">
        <v>3534</v>
      </c>
      <c r="C1639" t="s">
        <v>23</v>
      </c>
    </row>
    <row r="1640" spans="1:3" hidden="1" x14ac:dyDescent="0.2">
      <c r="A1640" t="s">
        <v>142</v>
      </c>
      <c r="B1640" t="s">
        <v>3534</v>
      </c>
      <c r="C1640" t="s">
        <v>23</v>
      </c>
    </row>
    <row r="1641" spans="1:3" hidden="1" x14ac:dyDescent="0.2">
      <c r="A1641" t="s">
        <v>308</v>
      </c>
      <c r="B1641" t="s">
        <v>3534</v>
      </c>
      <c r="C1641" t="s">
        <v>23</v>
      </c>
    </row>
    <row r="1642" spans="1:3" hidden="1" x14ac:dyDescent="0.2">
      <c r="A1642" t="s">
        <v>236</v>
      </c>
      <c r="B1642" t="s">
        <v>3534</v>
      </c>
      <c r="C1642" t="s">
        <v>23</v>
      </c>
    </row>
    <row r="1643" spans="1:3" hidden="1" x14ac:dyDescent="0.2">
      <c r="A1643" t="s">
        <v>505</v>
      </c>
      <c r="B1643" t="s">
        <v>3534</v>
      </c>
      <c r="C1643" t="s">
        <v>23</v>
      </c>
    </row>
    <row r="1644" spans="1:3" hidden="1" x14ac:dyDescent="0.2">
      <c r="A1644" t="s">
        <v>1522</v>
      </c>
      <c r="B1644" t="s">
        <v>3534</v>
      </c>
      <c r="C1644" t="s">
        <v>23</v>
      </c>
    </row>
    <row r="1645" spans="1:3" hidden="1" x14ac:dyDescent="0.2">
      <c r="A1645" t="s">
        <v>260</v>
      </c>
      <c r="B1645" t="s">
        <v>3534</v>
      </c>
      <c r="C1645" t="s">
        <v>23</v>
      </c>
    </row>
    <row r="1646" spans="1:3" hidden="1" x14ac:dyDescent="0.2">
      <c r="A1646" t="s">
        <v>267</v>
      </c>
      <c r="B1646" t="s">
        <v>3534</v>
      </c>
      <c r="C1646" t="s">
        <v>23</v>
      </c>
    </row>
    <row r="1647" spans="1:3" hidden="1" x14ac:dyDescent="0.2">
      <c r="A1647" t="s">
        <v>279</v>
      </c>
      <c r="B1647" t="s">
        <v>3534</v>
      </c>
      <c r="C1647" t="s">
        <v>23</v>
      </c>
    </row>
    <row r="1648" spans="1:3" hidden="1" x14ac:dyDescent="0.2">
      <c r="A1648" t="s">
        <v>157</v>
      </c>
      <c r="B1648" t="s">
        <v>3534</v>
      </c>
      <c r="C1648" t="s">
        <v>23</v>
      </c>
    </row>
    <row r="1649" spans="1:3" hidden="1" x14ac:dyDescent="0.2">
      <c r="A1649" t="s">
        <v>195</v>
      </c>
      <c r="B1649" t="s">
        <v>3534</v>
      </c>
      <c r="C1649" t="s">
        <v>23</v>
      </c>
    </row>
    <row r="1650" spans="1:3" hidden="1" x14ac:dyDescent="0.2">
      <c r="A1650" t="s">
        <v>5622</v>
      </c>
      <c r="B1650" t="s">
        <v>3534</v>
      </c>
      <c r="C1650" t="s">
        <v>1291</v>
      </c>
    </row>
    <row r="1651" spans="1:3" hidden="1" x14ac:dyDescent="0.2">
      <c r="A1651" t="s">
        <v>157</v>
      </c>
      <c r="B1651" t="s">
        <v>3534</v>
      </c>
      <c r="C1651" t="s">
        <v>1291</v>
      </c>
    </row>
    <row r="1652" spans="1:3" hidden="1" x14ac:dyDescent="0.2">
      <c r="A1652" t="s">
        <v>481</v>
      </c>
      <c r="B1652" t="s">
        <v>3534</v>
      </c>
      <c r="C1652" t="s">
        <v>1291</v>
      </c>
    </row>
    <row r="1653" spans="1:3" hidden="1" x14ac:dyDescent="0.2">
      <c r="A1653" t="s">
        <v>77</v>
      </c>
      <c r="B1653" t="s">
        <v>3534</v>
      </c>
      <c r="C1653" t="s">
        <v>1291</v>
      </c>
    </row>
    <row r="1654" spans="1:3" hidden="1" x14ac:dyDescent="0.2">
      <c r="A1654" t="s">
        <v>70</v>
      </c>
      <c r="B1654" t="s">
        <v>3534</v>
      </c>
      <c r="C1654" t="s">
        <v>1291</v>
      </c>
    </row>
    <row r="1655" spans="1:3" hidden="1" x14ac:dyDescent="0.2">
      <c r="A1655" t="s">
        <v>260</v>
      </c>
      <c r="B1655" t="s">
        <v>3534</v>
      </c>
      <c r="C1655" t="s">
        <v>1291</v>
      </c>
    </row>
    <row r="1656" spans="1:3" hidden="1" x14ac:dyDescent="0.2">
      <c r="A1656" t="s">
        <v>236</v>
      </c>
      <c r="B1656" t="s">
        <v>3534</v>
      </c>
      <c r="C1656" t="s">
        <v>1291</v>
      </c>
    </row>
    <row r="1657" spans="1:3" hidden="1" x14ac:dyDescent="0.2">
      <c r="A1657" t="s">
        <v>308</v>
      </c>
      <c r="B1657" t="s">
        <v>3534</v>
      </c>
      <c r="C1657" t="s">
        <v>1291</v>
      </c>
    </row>
    <row r="1658" spans="1:3" hidden="1" x14ac:dyDescent="0.2">
      <c r="A1658" t="s">
        <v>142</v>
      </c>
      <c r="B1658" t="s">
        <v>3534</v>
      </c>
      <c r="C1658" t="s">
        <v>1291</v>
      </c>
    </row>
    <row r="1659" spans="1:3" hidden="1" x14ac:dyDescent="0.2">
      <c r="A1659" t="s">
        <v>400</v>
      </c>
      <c r="B1659" t="s">
        <v>3534</v>
      </c>
      <c r="C1659" t="s">
        <v>1291</v>
      </c>
    </row>
    <row r="1660" spans="1:3" hidden="1" x14ac:dyDescent="0.2">
      <c r="A1660" t="s">
        <v>267</v>
      </c>
      <c r="B1660" t="s">
        <v>3534</v>
      </c>
      <c r="C1660" t="s">
        <v>1291</v>
      </c>
    </row>
    <row r="1661" spans="1:3" hidden="1" x14ac:dyDescent="0.2">
      <c r="A1661" t="s">
        <v>195</v>
      </c>
      <c r="B1661" t="s">
        <v>3534</v>
      </c>
      <c r="C1661" t="s">
        <v>1291</v>
      </c>
    </row>
    <row r="1662" spans="1:3" hidden="1" x14ac:dyDescent="0.2">
      <c r="A1662" t="s">
        <v>8163</v>
      </c>
      <c r="B1662" t="s">
        <v>3534</v>
      </c>
      <c r="C1662" t="s">
        <v>1291</v>
      </c>
    </row>
    <row r="1663" spans="1:3" hidden="1" x14ac:dyDescent="0.2">
      <c r="A1663" t="s">
        <v>5622</v>
      </c>
      <c r="B1663" t="s">
        <v>3534</v>
      </c>
      <c r="C1663" t="s">
        <v>1844</v>
      </c>
    </row>
    <row r="1664" spans="1:3" hidden="1" x14ac:dyDescent="0.2">
      <c r="A1664" t="s">
        <v>70</v>
      </c>
      <c r="B1664" t="s">
        <v>3534</v>
      </c>
      <c r="C1664" t="s">
        <v>1844</v>
      </c>
    </row>
    <row r="1665" spans="1:3" hidden="1" x14ac:dyDescent="0.2">
      <c r="A1665" t="s">
        <v>70</v>
      </c>
      <c r="B1665" t="s">
        <v>3534</v>
      </c>
      <c r="C1665" t="s">
        <v>1844</v>
      </c>
    </row>
    <row r="1666" spans="1:3" hidden="1" x14ac:dyDescent="0.2">
      <c r="A1666" t="s">
        <v>736</v>
      </c>
      <c r="B1666" t="s">
        <v>3534</v>
      </c>
      <c r="C1666" t="s">
        <v>1844</v>
      </c>
    </row>
    <row r="1667" spans="1:3" hidden="1" x14ac:dyDescent="0.2">
      <c r="A1667" t="s">
        <v>220</v>
      </c>
      <c r="B1667" t="s">
        <v>3534</v>
      </c>
      <c r="C1667" t="s">
        <v>1844</v>
      </c>
    </row>
    <row r="1668" spans="1:3" hidden="1" x14ac:dyDescent="0.2">
      <c r="A1668" t="s">
        <v>157</v>
      </c>
      <c r="B1668" t="s">
        <v>3534</v>
      </c>
      <c r="C1668" t="s">
        <v>1844</v>
      </c>
    </row>
    <row r="1669" spans="1:3" hidden="1" x14ac:dyDescent="0.2">
      <c r="A1669" t="s">
        <v>2085</v>
      </c>
      <c r="B1669" t="s">
        <v>3534</v>
      </c>
      <c r="C1669" t="s">
        <v>1844</v>
      </c>
    </row>
    <row r="1670" spans="1:3" hidden="1" x14ac:dyDescent="0.2">
      <c r="A1670" t="s">
        <v>2092</v>
      </c>
      <c r="B1670" t="s">
        <v>3534</v>
      </c>
      <c r="C1670" t="s">
        <v>1844</v>
      </c>
    </row>
    <row r="1671" spans="1:3" hidden="1" x14ac:dyDescent="0.2">
      <c r="A1671" t="s">
        <v>1564</v>
      </c>
      <c r="B1671" t="s">
        <v>3534</v>
      </c>
      <c r="C1671" t="s">
        <v>1844</v>
      </c>
    </row>
    <row r="1672" spans="1:3" hidden="1" x14ac:dyDescent="0.2">
      <c r="A1672" t="s">
        <v>83</v>
      </c>
      <c r="B1672" t="s">
        <v>3534</v>
      </c>
      <c r="C1672" t="s">
        <v>1844</v>
      </c>
    </row>
    <row r="1673" spans="1:3" hidden="1" x14ac:dyDescent="0.2">
      <c r="A1673" t="s">
        <v>77</v>
      </c>
      <c r="B1673" t="s">
        <v>3534</v>
      </c>
      <c r="C1673" t="s">
        <v>1844</v>
      </c>
    </row>
    <row r="1674" spans="1:3" hidden="1" x14ac:dyDescent="0.2">
      <c r="A1674" t="s">
        <v>236</v>
      </c>
      <c r="B1674" t="s">
        <v>3534</v>
      </c>
      <c r="C1674" t="s">
        <v>1844</v>
      </c>
    </row>
    <row r="1675" spans="1:3" hidden="1" x14ac:dyDescent="0.2">
      <c r="A1675" t="s">
        <v>308</v>
      </c>
      <c r="B1675" t="s">
        <v>3534</v>
      </c>
      <c r="C1675" t="s">
        <v>1844</v>
      </c>
    </row>
    <row r="1676" spans="1:3" hidden="1" x14ac:dyDescent="0.2">
      <c r="A1676" t="s">
        <v>400</v>
      </c>
      <c r="B1676" t="s">
        <v>3534</v>
      </c>
      <c r="C1676" t="s">
        <v>1844</v>
      </c>
    </row>
    <row r="1677" spans="1:3" hidden="1" x14ac:dyDescent="0.2">
      <c r="A1677" t="s">
        <v>142</v>
      </c>
      <c r="B1677" t="s">
        <v>3534</v>
      </c>
      <c r="C1677" t="s">
        <v>1844</v>
      </c>
    </row>
    <row r="1678" spans="1:3" hidden="1" x14ac:dyDescent="0.2">
      <c r="A1678" t="s">
        <v>950</v>
      </c>
      <c r="B1678" t="s">
        <v>3534</v>
      </c>
      <c r="C1678" t="s">
        <v>1844</v>
      </c>
    </row>
    <row r="1679" spans="1:3" hidden="1" x14ac:dyDescent="0.2">
      <c r="A1679" t="s">
        <v>260</v>
      </c>
      <c r="B1679" t="s">
        <v>3534</v>
      </c>
      <c r="C1679" t="s">
        <v>1844</v>
      </c>
    </row>
    <row r="1680" spans="1:3" hidden="1" x14ac:dyDescent="0.2">
      <c r="A1680" t="s">
        <v>267</v>
      </c>
      <c r="B1680" t="s">
        <v>3534</v>
      </c>
      <c r="C1680" t="s">
        <v>1844</v>
      </c>
    </row>
    <row r="1681" spans="1:3" hidden="1" x14ac:dyDescent="0.2">
      <c r="A1681" t="s">
        <v>348</v>
      </c>
      <c r="B1681" t="s">
        <v>3534</v>
      </c>
      <c r="C1681" t="s">
        <v>1844</v>
      </c>
    </row>
    <row r="1682" spans="1:3" hidden="1" x14ac:dyDescent="0.2">
      <c r="A1682" t="s">
        <v>195</v>
      </c>
      <c r="B1682" t="s">
        <v>3534</v>
      </c>
      <c r="C1682" t="s">
        <v>1844</v>
      </c>
    </row>
    <row r="1683" spans="1:3" hidden="1" x14ac:dyDescent="0.2">
      <c r="A1683" t="s">
        <v>267</v>
      </c>
      <c r="B1683" t="s">
        <v>3534</v>
      </c>
      <c r="C1683" t="s">
        <v>2512</v>
      </c>
    </row>
    <row r="1684" spans="1:3" hidden="1" x14ac:dyDescent="0.2">
      <c r="A1684" t="s">
        <v>236</v>
      </c>
      <c r="B1684" t="s">
        <v>3534</v>
      </c>
      <c r="C1684" t="s">
        <v>2512</v>
      </c>
    </row>
    <row r="1685" spans="1:3" hidden="1" x14ac:dyDescent="0.2">
      <c r="A1685" t="s">
        <v>96</v>
      </c>
      <c r="B1685" t="s">
        <v>3534</v>
      </c>
      <c r="C1685" t="s">
        <v>2512</v>
      </c>
    </row>
    <row r="1686" spans="1:3" hidden="1" x14ac:dyDescent="0.2">
      <c r="A1686" t="s">
        <v>157</v>
      </c>
      <c r="B1686" t="s">
        <v>3534</v>
      </c>
      <c r="C1686" t="s">
        <v>2512</v>
      </c>
    </row>
    <row r="1687" spans="1:3" hidden="1" x14ac:dyDescent="0.2">
      <c r="A1687" t="s">
        <v>220</v>
      </c>
      <c r="B1687" t="s">
        <v>3534</v>
      </c>
      <c r="C1687" t="s">
        <v>2512</v>
      </c>
    </row>
    <row r="1688" spans="1:3" hidden="1" x14ac:dyDescent="0.2">
      <c r="A1688" t="s">
        <v>917</v>
      </c>
      <c r="B1688" t="s">
        <v>3534</v>
      </c>
      <c r="C1688" t="s">
        <v>2512</v>
      </c>
    </row>
    <row r="1689" spans="1:3" hidden="1" x14ac:dyDescent="0.2">
      <c r="A1689" t="s">
        <v>70</v>
      </c>
      <c r="B1689" t="s">
        <v>3534</v>
      </c>
      <c r="C1689" t="s">
        <v>2512</v>
      </c>
    </row>
    <row r="1690" spans="1:3" hidden="1" x14ac:dyDescent="0.2">
      <c r="A1690" t="s">
        <v>77</v>
      </c>
      <c r="B1690" t="s">
        <v>3534</v>
      </c>
      <c r="C1690" t="s">
        <v>2512</v>
      </c>
    </row>
    <row r="1691" spans="1:3" hidden="1" x14ac:dyDescent="0.2">
      <c r="A1691" t="s">
        <v>83</v>
      </c>
      <c r="B1691" t="s">
        <v>3534</v>
      </c>
      <c r="C1691" t="s">
        <v>2512</v>
      </c>
    </row>
    <row r="1692" spans="1:3" hidden="1" x14ac:dyDescent="0.2">
      <c r="A1692" t="s">
        <v>187</v>
      </c>
      <c r="B1692" t="s">
        <v>3534</v>
      </c>
      <c r="C1692" t="s">
        <v>2512</v>
      </c>
    </row>
    <row r="1693" spans="1:3" hidden="1" x14ac:dyDescent="0.2">
      <c r="A1693" t="s">
        <v>2176</v>
      </c>
      <c r="B1693" t="s">
        <v>3534</v>
      </c>
      <c r="C1693" t="s">
        <v>2512</v>
      </c>
    </row>
    <row r="1694" spans="1:3" hidden="1" x14ac:dyDescent="0.2">
      <c r="A1694" t="s">
        <v>236</v>
      </c>
      <c r="B1694" t="s">
        <v>3534</v>
      </c>
      <c r="C1694" t="s">
        <v>2512</v>
      </c>
    </row>
    <row r="1695" spans="1:3" hidden="1" x14ac:dyDescent="0.2">
      <c r="A1695" t="s">
        <v>260</v>
      </c>
      <c r="B1695" t="s">
        <v>3534</v>
      </c>
      <c r="C1695" t="s">
        <v>2512</v>
      </c>
    </row>
    <row r="1696" spans="1:3" hidden="1" x14ac:dyDescent="0.2">
      <c r="A1696" t="s">
        <v>308</v>
      </c>
      <c r="B1696" t="s">
        <v>3534</v>
      </c>
      <c r="C1696" t="s">
        <v>2512</v>
      </c>
    </row>
    <row r="1697" spans="1:3" hidden="1" x14ac:dyDescent="0.2">
      <c r="A1697" t="s">
        <v>400</v>
      </c>
      <c r="B1697" t="s">
        <v>3534</v>
      </c>
      <c r="C1697" t="s">
        <v>2512</v>
      </c>
    </row>
    <row r="1698" spans="1:3" hidden="1" x14ac:dyDescent="0.2">
      <c r="A1698" t="s">
        <v>267</v>
      </c>
      <c r="B1698" t="s">
        <v>3534</v>
      </c>
      <c r="C1698" t="s">
        <v>2512</v>
      </c>
    </row>
    <row r="1699" spans="1:3" hidden="1" x14ac:dyDescent="0.2">
      <c r="A1699" t="s">
        <v>5622</v>
      </c>
      <c r="B1699" t="s">
        <v>3534</v>
      </c>
      <c r="C1699" t="s">
        <v>2512</v>
      </c>
    </row>
    <row r="1700" spans="1:3" hidden="1" x14ac:dyDescent="0.2">
      <c r="A1700" t="s">
        <v>252</v>
      </c>
      <c r="B1700" t="s">
        <v>3534</v>
      </c>
      <c r="C1700" t="s">
        <v>2512</v>
      </c>
    </row>
    <row r="1701" spans="1:3" hidden="1" x14ac:dyDescent="0.2">
      <c r="A1701" t="s">
        <v>4136</v>
      </c>
      <c r="B1701" t="s">
        <v>3534</v>
      </c>
      <c r="C1701" t="s">
        <v>3526</v>
      </c>
    </row>
    <row r="1702" spans="1:3" hidden="1" x14ac:dyDescent="0.2">
      <c r="A1702" t="s">
        <v>236</v>
      </c>
      <c r="B1702" t="s">
        <v>3534</v>
      </c>
      <c r="C1702" t="s">
        <v>3526</v>
      </c>
    </row>
    <row r="1703" spans="1:3" hidden="1" x14ac:dyDescent="0.2">
      <c r="A1703" t="s">
        <v>3598</v>
      </c>
      <c r="B1703" t="s">
        <v>3534</v>
      </c>
      <c r="C1703" t="s">
        <v>3526</v>
      </c>
    </row>
    <row r="1704" spans="1:3" hidden="1" x14ac:dyDescent="0.2">
      <c r="A1704" t="s">
        <v>3598</v>
      </c>
      <c r="B1704" t="s">
        <v>3534</v>
      </c>
      <c r="C1704" t="s">
        <v>3526</v>
      </c>
    </row>
    <row r="1705" spans="1:3" hidden="1" x14ac:dyDescent="0.2">
      <c r="A1705" t="s">
        <v>267</v>
      </c>
      <c r="B1705" t="s">
        <v>3534</v>
      </c>
      <c r="C1705" t="s">
        <v>3526</v>
      </c>
    </row>
    <row r="1706" spans="1:3" hidden="1" x14ac:dyDescent="0.2">
      <c r="A1706" t="s">
        <v>2085</v>
      </c>
      <c r="B1706" t="s">
        <v>3534</v>
      </c>
      <c r="C1706" t="s">
        <v>3526</v>
      </c>
    </row>
    <row r="1707" spans="1:3" hidden="1" x14ac:dyDescent="0.2">
      <c r="A1707" t="s">
        <v>4152</v>
      </c>
      <c r="B1707" t="s">
        <v>3534</v>
      </c>
      <c r="C1707" t="s">
        <v>3526</v>
      </c>
    </row>
    <row r="1708" spans="1:3" hidden="1" x14ac:dyDescent="0.2">
      <c r="A1708" t="s">
        <v>348</v>
      </c>
      <c r="B1708" t="s">
        <v>3534</v>
      </c>
      <c r="C1708" t="s">
        <v>3526</v>
      </c>
    </row>
    <row r="1709" spans="1:3" hidden="1" x14ac:dyDescent="0.2">
      <c r="A1709" t="s">
        <v>2176</v>
      </c>
      <c r="B1709" t="s">
        <v>3534</v>
      </c>
      <c r="C1709" t="s">
        <v>3526</v>
      </c>
    </row>
    <row r="1710" spans="1:3" hidden="1" x14ac:dyDescent="0.2">
      <c r="A1710" t="s">
        <v>2578</v>
      </c>
      <c r="B1710" t="s">
        <v>3534</v>
      </c>
      <c r="C1710" t="s">
        <v>3526</v>
      </c>
    </row>
    <row r="1711" spans="1:3" hidden="1" x14ac:dyDescent="0.2">
      <c r="A1711" t="s">
        <v>260</v>
      </c>
      <c r="B1711" t="s">
        <v>3534</v>
      </c>
      <c r="C1711" t="s">
        <v>3526</v>
      </c>
    </row>
    <row r="1712" spans="1:3" hidden="1" x14ac:dyDescent="0.2">
      <c r="A1712" t="s">
        <v>236</v>
      </c>
      <c r="B1712" t="s">
        <v>3534</v>
      </c>
      <c r="C1712" t="s">
        <v>3526</v>
      </c>
    </row>
    <row r="1713" spans="1:3" hidden="1" x14ac:dyDescent="0.2">
      <c r="A1713" t="s">
        <v>308</v>
      </c>
      <c r="B1713" t="s">
        <v>3534</v>
      </c>
      <c r="C1713" t="s">
        <v>3526</v>
      </c>
    </row>
    <row r="1714" spans="1:3" hidden="1" x14ac:dyDescent="0.2">
      <c r="A1714" t="s">
        <v>400</v>
      </c>
      <c r="B1714" t="s">
        <v>3534</v>
      </c>
      <c r="C1714" t="s">
        <v>3526</v>
      </c>
    </row>
    <row r="1715" spans="1:3" hidden="1" x14ac:dyDescent="0.2">
      <c r="A1715" t="s">
        <v>142</v>
      </c>
      <c r="B1715" t="s">
        <v>3534</v>
      </c>
      <c r="C1715" t="s">
        <v>3526</v>
      </c>
    </row>
    <row r="1716" spans="1:3" hidden="1" x14ac:dyDescent="0.2">
      <c r="A1716" t="s">
        <v>42</v>
      </c>
      <c r="B1716" t="s">
        <v>3534</v>
      </c>
      <c r="C1716" t="s">
        <v>3526</v>
      </c>
    </row>
    <row r="1717" spans="1:3" hidden="1" x14ac:dyDescent="0.2">
      <c r="A1717" t="s">
        <v>1853</v>
      </c>
      <c r="B1717" t="s">
        <v>3534</v>
      </c>
      <c r="C1717" t="s">
        <v>3526</v>
      </c>
    </row>
    <row r="1718" spans="1:3" hidden="1" x14ac:dyDescent="0.2">
      <c r="A1718" t="s">
        <v>83</v>
      </c>
      <c r="B1718" t="s">
        <v>3534</v>
      </c>
      <c r="C1718" t="s">
        <v>3526</v>
      </c>
    </row>
    <row r="1719" spans="1:3" hidden="1" x14ac:dyDescent="0.2">
      <c r="A1719" t="s">
        <v>3886</v>
      </c>
      <c r="B1719" t="s">
        <v>3534</v>
      </c>
      <c r="C1719" t="s">
        <v>3526</v>
      </c>
    </row>
    <row r="1720" spans="1:3" hidden="1" x14ac:dyDescent="0.2">
      <c r="A1720" t="s">
        <v>2762</v>
      </c>
      <c r="B1720" t="s">
        <v>3534</v>
      </c>
      <c r="C1720" t="s">
        <v>3526</v>
      </c>
    </row>
    <row r="1721" spans="1:3" hidden="1" x14ac:dyDescent="0.2">
      <c r="A1721" t="s">
        <v>70</v>
      </c>
      <c r="B1721" t="s">
        <v>3534</v>
      </c>
      <c r="C1721" t="s">
        <v>3526</v>
      </c>
    </row>
    <row r="1722" spans="1:3" hidden="1" x14ac:dyDescent="0.2">
      <c r="A1722" t="s">
        <v>917</v>
      </c>
      <c r="B1722" t="s">
        <v>3534</v>
      </c>
      <c r="C1722" t="s">
        <v>3526</v>
      </c>
    </row>
    <row r="1723" spans="1:3" hidden="1" x14ac:dyDescent="0.2">
      <c r="A1723" t="s">
        <v>2738</v>
      </c>
      <c r="B1723" t="s">
        <v>3534</v>
      </c>
      <c r="C1723" t="s">
        <v>3526</v>
      </c>
    </row>
    <row r="1724" spans="1:3" hidden="1" x14ac:dyDescent="0.2">
      <c r="A1724" t="s">
        <v>5710</v>
      </c>
      <c r="B1724" t="s">
        <v>3534</v>
      </c>
      <c r="C1724" t="s">
        <v>3526</v>
      </c>
    </row>
    <row r="1725" spans="1:3" hidden="1" x14ac:dyDescent="0.2">
      <c r="A1725" t="s">
        <v>187</v>
      </c>
      <c r="B1725" t="s">
        <v>3534</v>
      </c>
      <c r="C1725" t="s">
        <v>3526</v>
      </c>
    </row>
    <row r="1726" spans="1:3" hidden="1" x14ac:dyDescent="0.2">
      <c r="A1726" t="s">
        <v>2746</v>
      </c>
      <c r="B1726" t="s">
        <v>3534</v>
      </c>
      <c r="C1726" t="s">
        <v>3526</v>
      </c>
    </row>
    <row r="1727" spans="1:3" hidden="1" x14ac:dyDescent="0.2">
      <c r="A1727" t="s">
        <v>127</v>
      </c>
      <c r="B1727" t="s">
        <v>3534</v>
      </c>
      <c r="C1727" t="s">
        <v>3526</v>
      </c>
    </row>
    <row r="1728" spans="1:3" hidden="1" x14ac:dyDescent="0.2">
      <c r="A1728" t="s">
        <v>157</v>
      </c>
      <c r="B1728" t="s">
        <v>3534</v>
      </c>
      <c r="C1728" t="s">
        <v>3526</v>
      </c>
    </row>
    <row r="1729" spans="1:3" hidden="1" x14ac:dyDescent="0.2">
      <c r="A1729" t="s">
        <v>2830</v>
      </c>
      <c r="B1729" t="s">
        <v>3534</v>
      </c>
      <c r="C1729" t="s">
        <v>3526</v>
      </c>
    </row>
    <row r="1730" spans="1:3" hidden="1" x14ac:dyDescent="0.2">
      <c r="A1730" t="s">
        <v>5622</v>
      </c>
      <c r="B1730" t="s">
        <v>3534</v>
      </c>
      <c r="C1730" t="s">
        <v>3526</v>
      </c>
    </row>
    <row r="1731" spans="1:3" hidden="1" x14ac:dyDescent="0.2">
      <c r="A1731" t="s">
        <v>8236</v>
      </c>
      <c r="B1731" t="s">
        <v>3534</v>
      </c>
      <c r="C1731" t="s">
        <v>3526</v>
      </c>
    </row>
    <row r="1732" spans="1:3" hidden="1" x14ac:dyDescent="0.2">
      <c r="A1732" t="s">
        <v>77</v>
      </c>
      <c r="B1732" t="s">
        <v>3534</v>
      </c>
      <c r="C1732" t="s">
        <v>3526</v>
      </c>
    </row>
    <row r="1733" spans="1:3" hidden="1" x14ac:dyDescent="0.2">
      <c r="A1733" t="s">
        <v>2768</v>
      </c>
      <c r="B1733" t="s">
        <v>3534</v>
      </c>
      <c r="C1733" t="s">
        <v>3526</v>
      </c>
    </row>
    <row r="1734" spans="1:3" hidden="1" x14ac:dyDescent="0.2">
      <c r="A1734" t="s">
        <v>252</v>
      </c>
      <c r="B1734" t="s">
        <v>3534</v>
      </c>
      <c r="C1734" t="s">
        <v>3526</v>
      </c>
    </row>
    <row r="1735" spans="1:3" hidden="1" x14ac:dyDescent="0.2">
      <c r="A1735" t="s">
        <v>8305</v>
      </c>
      <c r="B1735" t="s">
        <v>3534</v>
      </c>
      <c r="C1735" t="s">
        <v>3526</v>
      </c>
    </row>
    <row r="1736" spans="1:3" hidden="1" x14ac:dyDescent="0.2">
      <c r="A1736" t="s">
        <v>466</v>
      </c>
      <c r="B1736" t="s">
        <v>3534</v>
      </c>
      <c r="C1736" t="s">
        <v>3526</v>
      </c>
    </row>
    <row r="1737" spans="1:3" hidden="1" x14ac:dyDescent="0.2">
      <c r="A1737" t="s">
        <v>3672</v>
      </c>
      <c r="B1737" t="s">
        <v>3534</v>
      </c>
      <c r="C1737" t="s">
        <v>3526</v>
      </c>
    </row>
    <row r="1738" spans="1:3" hidden="1" x14ac:dyDescent="0.2">
      <c r="A1738" t="s">
        <v>950</v>
      </c>
      <c r="B1738" t="s">
        <v>3534</v>
      </c>
      <c r="C1738" t="s">
        <v>3526</v>
      </c>
    </row>
    <row r="1739" spans="1:3" x14ac:dyDescent="0.2">
      <c r="A1739" t="s">
        <v>96</v>
      </c>
      <c r="B1739" t="s">
        <v>5361</v>
      </c>
      <c r="C1739" t="s">
        <v>4725</v>
      </c>
    </row>
    <row r="1740" spans="1:3" x14ac:dyDescent="0.2">
      <c r="A1740" t="s">
        <v>236</v>
      </c>
      <c r="B1740" t="s">
        <v>5361</v>
      </c>
      <c r="C1740" t="s">
        <v>4725</v>
      </c>
    </row>
    <row r="1741" spans="1:3" hidden="1" x14ac:dyDescent="0.2">
      <c r="A1741" t="s">
        <v>236</v>
      </c>
      <c r="B1741" t="s">
        <v>5361</v>
      </c>
      <c r="C1741" t="s">
        <v>4676</v>
      </c>
    </row>
    <row r="1742" spans="1:3" hidden="1" x14ac:dyDescent="0.2">
      <c r="A1742" t="s">
        <v>157</v>
      </c>
      <c r="B1742" t="s">
        <v>5361</v>
      </c>
      <c r="C1742" t="s">
        <v>4676</v>
      </c>
    </row>
    <row r="1743" spans="1:3" x14ac:dyDescent="0.2">
      <c r="A1743" t="s">
        <v>6354</v>
      </c>
      <c r="B1743" t="s">
        <v>5361</v>
      </c>
      <c r="C1743" t="s">
        <v>4725</v>
      </c>
    </row>
    <row r="1744" spans="1:3" x14ac:dyDescent="0.2">
      <c r="A1744" t="s">
        <v>157</v>
      </c>
      <c r="B1744" t="s">
        <v>5361</v>
      </c>
      <c r="C1744" t="s">
        <v>4725</v>
      </c>
    </row>
    <row r="1745" spans="1:3" hidden="1" x14ac:dyDescent="0.2">
      <c r="A1745" t="s">
        <v>1819</v>
      </c>
      <c r="B1745" t="s">
        <v>4455</v>
      </c>
      <c r="C1745" t="s">
        <v>3526</v>
      </c>
    </row>
    <row r="1746" spans="1:3" hidden="1" x14ac:dyDescent="0.2">
      <c r="A1746" t="s">
        <v>3701</v>
      </c>
      <c r="B1746" t="s">
        <v>4454</v>
      </c>
      <c r="C1746" t="s">
        <v>3526</v>
      </c>
    </row>
    <row r="1747" spans="1:3" hidden="1" x14ac:dyDescent="0.2">
      <c r="A1747" t="s">
        <v>8315</v>
      </c>
      <c r="B1747" t="s">
        <v>4454</v>
      </c>
      <c r="C1747" t="s">
        <v>3526</v>
      </c>
    </row>
    <row r="1748" spans="1:3" x14ac:dyDescent="0.2">
      <c r="A1748" t="s">
        <v>6632</v>
      </c>
      <c r="B1748" t="s">
        <v>3535</v>
      </c>
      <c r="C1748" t="s">
        <v>4725</v>
      </c>
    </row>
    <row r="1749" spans="1:3" hidden="1" x14ac:dyDescent="0.2">
      <c r="A1749" t="s">
        <v>1037</v>
      </c>
      <c r="B1749" t="s">
        <v>3535</v>
      </c>
      <c r="C1749" t="s">
        <v>23</v>
      </c>
    </row>
    <row r="1750" spans="1:3" hidden="1" x14ac:dyDescent="0.2">
      <c r="A1750" t="s">
        <v>348</v>
      </c>
      <c r="B1750" t="s">
        <v>3535</v>
      </c>
      <c r="C1750" t="s">
        <v>1844</v>
      </c>
    </row>
    <row r="1751" spans="1:3" hidden="1" x14ac:dyDescent="0.2">
      <c r="A1751" t="s">
        <v>1134</v>
      </c>
      <c r="B1751" t="s">
        <v>3535</v>
      </c>
      <c r="C1751" t="s">
        <v>2512</v>
      </c>
    </row>
    <row r="1752" spans="1:3" hidden="1" x14ac:dyDescent="0.2">
      <c r="A1752" t="s">
        <v>1134</v>
      </c>
      <c r="B1752" t="s">
        <v>3535</v>
      </c>
      <c r="C1752" t="s">
        <v>3526</v>
      </c>
    </row>
    <row r="1753" spans="1:3" x14ac:dyDescent="0.2">
      <c r="A1753" t="s">
        <v>127</v>
      </c>
      <c r="B1753" t="s">
        <v>3509</v>
      </c>
      <c r="C1753" t="s">
        <v>4725</v>
      </c>
    </row>
    <row r="1754" spans="1:3" hidden="1" x14ac:dyDescent="0.2">
      <c r="A1754" t="s">
        <v>127</v>
      </c>
      <c r="B1754" t="s">
        <v>3509</v>
      </c>
      <c r="C1754" t="s">
        <v>4676</v>
      </c>
    </row>
    <row r="1755" spans="1:3" x14ac:dyDescent="0.2">
      <c r="A1755" t="s">
        <v>5417</v>
      </c>
      <c r="B1755" t="s">
        <v>3509</v>
      </c>
      <c r="C1755" t="s">
        <v>4725</v>
      </c>
    </row>
    <row r="1756" spans="1:3" hidden="1" x14ac:dyDescent="0.2">
      <c r="A1756" t="s">
        <v>5417</v>
      </c>
      <c r="B1756" t="s">
        <v>3509</v>
      </c>
      <c r="C1756" t="s">
        <v>4676</v>
      </c>
    </row>
    <row r="1757" spans="1:3" hidden="1" x14ac:dyDescent="0.2">
      <c r="A1757" t="s">
        <v>6246</v>
      </c>
      <c r="B1757" t="s">
        <v>3509</v>
      </c>
      <c r="C1757" t="s">
        <v>4676</v>
      </c>
    </row>
    <row r="1758" spans="1:3" hidden="1" x14ac:dyDescent="0.2">
      <c r="A1758" t="s">
        <v>6519</v>
      </c>
      <c r="B1758" t="s">
        <v>3509</v>
      </c>
      <c r="C1758" t="s">
        <v>4676</v>
      </c>
    </row>
    <row r="1759" spans="1:3" x14ac:dyDescent="0.2">
      <c r="A1759" t="s">
        <v>6519</v>
      </c>
      <c r="B1759" t="s">
        <v>3509</v>
      </c>
      <c r="C1759" t="s">
        <v>4725</v>
      </c>
    </row>
    <row r="1760" spans="1:3" hidden="1" x14ac:dyDescent="0.2">
      <c r="A1760" t="s">
        <v>1232</v>
      </c>
      <c r="B1760" t="s">
        <v>3509</v>
      </c>
      <c r="C1760" t="s">
        <v>2512</v>
      </c>
    </row>
    <row r="1761" spans="1:3" hidden="1" x14ac:dyDescent="0.2">
      <c r="A1761" t="s">
        <v>4131</v>
      </c>
      <c r="B1761" t="s">
        <v>3509</v>
      </c>
      <c r="C1761" t="s">
        <v>3526</v>
      </c>
    </row>
    <row r="1762" spans="1:3" hidden="1" x14ac:dyDescent="0.2">
      <c r="A1762" t="s">
        <v>4240</v>
      </c>
      <c r="B1762" t="s">
        <v>3509</v>
      </c>
      <c r="C1762" t="s">
        <v>3526</v>
      </c>
    </row>
    <row r="1763" spans="1:3" hidden="1" x14ac:dyDescent="0.2">
      <c r="A1763" t="s">
        <v>8297</v>
      </c>
      <c r="B1763" t="s">
        <v>3509</v>
      </c>
      <c r="C1763" t="s">
        <v>3526</v>
      </c>
    </row>
    <row r="1764" spans="1:3" x14ac:dyDescent="0.2">
      <c r="A1764" t="s">
        <v>549</v>
      </c>
      <c r="B1764" t="s">
        <v>8324</v>
      </c>
      <c r="C1764" t="s">
        <v>4725</v>
      </c>
    </row>
    <row r="1765" spans="1:3" x14ac:dyDescent="0.2">
      <c r="A1765" t="s">
        <v>2176</v>
      </c>
      <c r="B1765" t="s">
        <v>8324</v>
      </c>
      <c r="C1765" t="s">
        <v>4725</v>
      </c>
    </row>
    <row r="1766" spans="1:3" x14ac:dyDescent="0.2">
      <c r="A1766" t="s">
        <v>77</v>
      </c>
      <c r="B1766" t="s">
        <v>8324</v>
      </c>
      <c r="C1766" t="s">
        <v>4725</v>
      </c>
    </row>
    <row r="1767" spans="1:3" x14ac:dyDescent="0.2">
      <c r="A1767" t="s">
        <v>5006</v>
      </c>
      <c r="B1767" t="s">
        <v>8324</v>
      </c>
      <c r="C1767" t="s">
        <v>4725</v>
      </c>
    </row>
    <row r="1768" spans="1:3" hidden="1" x14ac:dyDescent="0.2">
      <c r="A1768" t="s">
        <v>42</v>
      </c>
      <c r="B1768" t="s">
        <v>8324</v>
      </c>
      <c r="C1768" t="s">
        <v>4676</v>
      </c>
    </row>
    <row r="1769" spans="1:3" x14ac:dyDescent="0.2">
      <c r="A1769" t="s">
        <v>42</v>
      </c>
      <c r="B1769" t="s">
        <v>8324</v>
      </c>
      <c r="C1769" t="s">
        <v>4725</v>
      </c>
    </row>
    <row r="1770" spans="1:3" hidden="1" x14ac:dyDescent="0.2">
      <c r="A1770" t="s">
        <v>475</v>
      </c>
      <c r="B1770" t="s">
        <v>8324</v>
      </c>
      <c r="C1770" t="s">
        <v>4676</v>
      </c>
    </row>
    <row r="1771" spans="1:3" x14ac:dyDescent="0.2">
      <c r="A1771" t="s">
        <v>883</v>
      </c>
      <c r="B1771" t="s">
        <v>8324</v>
      </c>
      <c r="C1771" t="s">
        <v>4725</v>
      </c>
    </row>
    <row r="1772" spans="1:3" hidden="1" x14ac:dyDescent="0.2">
      <c r="A1772" t="s">
        <v>883</v>
      </c>
      <c r="B1772" t="s">
        <v>8324</v>
      </c>
      <c r="C1772" t="s">
        <v>4676</v>
      </c>
    </row>
    <row r="1773" spans="1:3" x14ac:dyDescent="0.2">
      <c r="A1773" t="s">
        <v>475</v>
      </c>
      <c r="B1773" t="s">
        <v>8324</v>
      </c>
      <c r="C1773" t="s">
        <v>4725</v>
      </c>
    </row>
    <row r="1774" spans="1:3" x14ac:dyDescent="0.2">
      <c r="A1774" t="s">
        <v>2762</v>
      </c>
      <c r="B1774" t="s">
        <v>8324</v>
      </c>
      <c r="C1774" t="s">
        <v>4725</v>
      </c>
    </row>
    <row r="1775" spans="1:3" hidden="1" x14ac:dyDescent="0.2">
      <c r="A1775" t="s">
        <v>6105</v>
      </c>
      <c r="B1775" t="s">
        <v>8324</v>
      </c>
      <c r="C1775" t="s">
        <v>4676</v>
      </c>
    </row>
    <row r="1776" spans="1:3" x14ac:dyDescent="0.2">
      <c r="A1776" t="s">
        <v>6105</v>
      </c>
      <c r="B1776" t="s">
        <v>8324</v>
      </c>
      <c r="C1776" t="s">
        <v>4725</v>
      </c>
    </row>
    <row r="1777" spans="1:3" hidden="1" x14ac:dyDescent="0.2">
      <c r="A1777" t="s">
        <v>3757</v>
      </c>
      <c r="B1777" t="s">
        <v>8324</v>
      </c>
      <c r="C1777" t="s">
        <v>4676</v>
      </c>
    </row>
    <row r="1778" spans="1:3" hidden="1" x14ac:dyDescent="0.2">
      <c r="A1778" t="s">
        <v>1853</v>
      </c>
      <c r="B1778" t="s">
        <v>8324</v>
      </c>
      <c r="C1778" t="s">
        <v>4676</v>
      </c>
    </row>
    <row r="1779" spans="1:3" x14ac:dyDescent="0.2">
      <c r="A1779" t="s">
        <v>1853</v>
      </c>
      <c r="B1779" t="s">
        <v>8324</v>
      </c>
      <c r="C1779" t="s">
        <v>4725</v>
      </c>
    </row>
    <row r="1780" spans="1:3" x14ac:dyDescent="0.2">
      <c r="A1780" t="s">
        <v>3757</v>
      </c>
      <c r="B1780" t="s">
        <v>8324</v>
      </c>
      <c r="C1780" t="s">
        <v>4725</v>
      </c>
    </row>
    <row r="1781" spans="1:3" x14ac:dyDescent="0.2">
      <c r="A1781" t="s">
        <v>3598</v>
      </c>
      <c r="B1781" t="s">
        <v>8324</v>
      </c>
      <c r="C1781" t="s">
        <v>4725</v>
      </c>
    </row>
    <row r="1782" spans="1:3" hidden="1" x14ac:dyDescent="0.2">
      <c r="A1782" t="s">
        <v>2662</v>
      </c>
      <c r="B1782" t="s">
        <v>8324</v>
      </c>
      <c r="C1782" t="s">
        <v>4676</v>
      </c>
    </row>
    <row r="1783" spans="1:3" x14ac:dyDescent="0.2">
      <c r="A1783" t="s">
        <v>2662</v>
      </c>
      <c r="B1783" t="s">
        <v>8324</v>
      </c>
      <c r="C1783" t="s">
        <v>4725</v>
      </c>
    </row>
    <row r="1784" spans="1:3" hidden="1" x14ac:dyDescent="0.2">
      <c r="A1784" t="s">
        <v>6757</v>
      </c>
      <c r="B1784" t="s">
        <v>8324</v>
      </c>
      <c r="C1784" t="s">
        <v>4676</v>
      </c>
    </row>
    <row r="1785" spans="1:3" x14ac:dyDescent="0.2">
      <c r="A1785" t="s">
        <v>6757</v>
      </c>
      <c r="B1785" t="s">
        <v>8324</v>
      </c>
      <c r="C1785" t="s">
        <v>4725</v>
      </c>
    </row>
    <row r="1786" spans="1:3" hidden="1" x14ac:dyDescent="0.2">
      <c r="A1786" t="s">
        <v>475</v>
      </c>
      <c r="B1786" t="s">
        <v>8324</v>
      </c>
      <c r="C1786" t="s">
        <v>4676</v>
      </c>
    </row>
    <row r="1787" spans="1:3" hidden="1" x14ac:dyDescent="0.2">
      <c r="A1787" t="s">
        <v>1011</v>
      </c>
      <c r="B1787" t="s">
        <v>8324</v>
      </c>
      <c r="C1787" t="s">
        <v>23</v>
      </c>
    </row>
    <row r="1788" spans="1:3" hidden="1" x14ac:dyDescent="0.2">
      <c r="A1788" t="s">
        <v>883</v>
      </c>
      <c r="B1788" t="s">
        <v>8324</v>
      </c>
      <c r="C1788" t="s">
        <v>23</v>
      </c>
    </row>
    <row r="1789" spans="1:3" hidden="1" x14ac:dyDescent="0.2">
      <c r="A1789" t="s">
        <v>475</v>
      </c>
      <c r="B1789" t="s">
        <v>8324</v>
      </c>
      <c r="C1789" t="s">
        <v>23</v>
      </c>
    </row>
    <row r="1790" spans="1:3" hidden="1" x14ac:dyDescent="0.2">
      <c r="A1790" t="s">
        <v>6632</v>
      </c>
      <c r="B1790" t="s">
        <v>8324</v>
      </c>
      <c r="C1790" t="s">
        <v>23</v>
      </c>
    </row>
    <row r="1791" spans="1:3" hidden="1" x14ac:dyDescent="0.2">
      <c r="A1791" t="s">
        <v>736</v>
      </c>
      <c r="B1791" t="s">
        <v>8324</v>
      </c>
      <c r="C1791" t="s">
        <v>23</v>
      </c>
    </row>
    <row r="1792" spans="1:3" hidden="1" x14ac:dyDescent="0.2">
      <c r="A1792" t="s">
        <v>5622</v>
      </c>
      <c r="B1792" t="s">
        <v>8324</v>
      </c>
      <c r="C1792" t="s">
        <v>23</v>
      </c>
    </row>
    <row r="1793" spans="1:3" hidden="1" x14ac:dyDescent="0.2">
      <c r="A1793" t="s">
        <v>83</v>
      </c>
      <c r="B1793" t="s">
        <v>8324</v>
      </c>
      <c r="C1793" t="s">
        <v>23</v>
      </c>
    </row>
    <row r="1794" spans="1:3" hidden="1" x14ac:dyDescent="0.2">
      <c r="A1794" t="s">
        <v>42</v>
      </c>
      <c r="B1794" t="s">
        <v>8324</v>
      </c>
      <c r="C1794" t="s">
        <v>23</v>
      </c>
    </row>
    <row r="1795" spans="1:3" hidden="1" x14ac:dyDescent="0.2">
      <c r="A1795" t="s">
        <v>1011</v>
      </c>
      <c r="B1795" t="s">
        <v>8324</v>
      </c>
      <c r="C1795" t="s">
        <v>1291</v>
      </c>
    </row>
    <row r="1796" spans="1:3" hidden="1" x14ac:dyDescent="0.2">
      <c r="A1796" t="s">
        <v>6632</v>
      </c>
      <c r="B1796" t="s">
        <v>8324</v>
      </c>
      <c r="C1796" t="s">
        <v>1291</v>
      </c>
    </row>
    <row r="1797" spans="1:3" hidden="1" x14ac:dyDescent="0.2">
      <c r="A1797" t="s">
        <v>883</v>
      </c>
      <c r="B1797" t="s">
        <v>8324</v>
      </c>
      <c r="C1797" t="s">
        <v>1291</v>
      </c>
    </row>
    <row r="1798" spans="1:3" hidden="1" x14ac:dyDescent="0.2">
      <c r="A1798" t="s">
        <v>83</v>
      </c>
      <c r="B1798" t="s">
        <v>8324</v>
      </c>
      <c r="C1798" t="s">
        <v>1291</v>
      </c>
    </row>
    <row r="1799" spans="1:3" hidden="1" x14ac:dyDescent="0.2">
      <c r="A1799" t="s">
        <v>42</v>
      </c>
      <c r="B1799" t="s">
        <v>8324</v>
      </c>
      <c r="C1799" t="s">
        <v>1291</v>
      </c>
    </row>
    <row r="1800" spans="1:3" hidden="1" x14ac:dyDescent="0.2">
      <c r="A1800" t="s">
        <v>5622</v>
      </c>
      <c r="B1800" t="s">
        <v>8324</v>
      </c>
      <c r="C1800" t="s">
        <v>1291</v>
      </c>
    </row>
    <row r="1801" spans="1:3" hidden="1" x14ac:dyDescent="0.2">
      <c r="A1801" t="s">
        <v>883</v>
      </c>
      <c r="B1801" t="s">
        <v>8324</v>
      </c>
      <c r="C1801" t="s">
        <v>1844</v>
      </c>
    </row>
    <row r="1802" spans="1:3" hidden="1" x14ac:dyDescent="0.2">
      <c r="A1802" t="s">
        <v>475</v>
      </c>
      <c r="B1802" t="s">
        <v>8324</v>
      </c>
      <c r="C1802" t="s">
        <v>1844</v>
      </c>
    </row>
    <row r="1803" spans="1:3" hidden="1" x14ac:dyDescent="0.2">
      <c r="A1803" t="s">
        <v>1000</v>
      </c>
      <c r="B1803" t="s">
        <v>8324</v>
      </c>
      <c r="C1803" t="s">
        <v>1844</v>
      </c>
    </row>
    <row r="1804" spans="1:3" hidden="1" x14ac:dyDescent="0.2">
      <c r="A1804" t="s">
        <v>83</v>
      </c>
      <c r="B1804" t="s">
        <v>8324</v>
      </c>
      <c r="C1804" t="s">
        <v>1844</v>
      </c>
    </row>
    <row r="1805" spans="1:3" hidden="1" x14ac:dyDescent="0.2">
      <c r="A1805" t="s">
        <v>77</v>
      </c>
      <c r="B1805" t="s">
        <v>8324</v>
      </c>
      <c r="C1805" t="s">
        <v>1844</v>
      </c>
    </row>
    <row r="1806" spans="1:3" hidden="1" x14ac:dyDescent="0.2">
      <c r="A1806" t="s">
        <v>42</v>
      </c>
      <c r="B1806" t="s">
        <v>8324</v>
      </c>
      <c r="C1806" t="s">
        <v>1844</v>
      </c>
    </row>
    <row r="1807" spans="1:3" hidden="1" x14ac:dyDescent="0.2">
      <c r="A1807" t="s">
        <v>1011</v>
      </c>
      <c r="B1807" t="s">
        <v>8324</v>
      </c>
      <c r="C1807" t="s">
        <v>1844</v>
      </c>
    </row>
    <row r="1808" spans="1:3" hidden="1" x14ac:dyDescent="0.2">
      <c r="A1808" t="s">
        <v>5622</v>
      </c>
      <c r="B1808" t="s">
        <v>8324</v>
      </c>
      <c r="C1808" t="s">
        <v>1844</v>
      </c>
    </row>
    <row r="1809" spans="1:3" hidden="1" x14ac:dyDescent="0.2">
      <c r="A1809" t="s">
        <v>220</v>
      </c>
      <c r="B1809" t="s">
        <v>8324</v>
      </c>
      <c r="C1809" t="s">
        <v>1844</v>
      </c>
    </row>
    <row r="1810" spans="1:3" hidden="1" x14ac:dyDescent="0.2">
      <c r="A1810" t="s">
        <v>8236</v>
      </c>
      <c r="B1810" t="s">
        <v>8324</v>
      </c>
      <c r="C1810" t="s">
        <v>2512</v>
      </c>
    </row>
    <row r="1811" spans="1:3" hidden="1" x14ac:dyDescent="0.2">
      <c r="A1811" t="s">
        <v>5622</v>
      </c>
      <c r="B1811" t="s">
        <v>8324</v>
      </c>
      <c r="C1811" t="s">
        <v>2512</v>
      </c>
    </row>
    <row r="1812" spans="1:3" hidden="1" x14ac:dyDescent="0.2">
      <c r="A1812" t="s">
        <v>2995</v>
      </c>
      <c r="B1812" t="s">
        <v>8324</v>
      </c>
      <c r="C1812" t="s">
        <v>2512</v>
      </c>
    </row>
    <row r="1813" spans="1:3" hidden="1" x14ac:dyDescent="0.2">
      <c r="A1813" t="s">
        <v>1011</v>
      </c>
      <c r="B1813" t="s">
        <v>8324</v>
      </c>
      <c r="C1813" t="s">
        <v>2512</v>
      </c>
    </row>
    <row r="1814" spans="1:3" hidden="1" x14ac:dyDescent="0.2">
      <c r="A1814" t="s">
        <v>1000</v>
      </c>
      <c r="B1814" t="s">
        <v>8324</v>
      </c>
      <c r="C1814" t="s">
        <v>2512</v>
      </c>
    </row>
    <row r="1815" spans="1:3" hidden="1" x14ac:dyDescent="0.2">
      <c r="A1815" t="s">
        <v>475</v>
      </c>
      <c r="B1815" t="s">
        <v>8324</v>
      </c>
      <c r="C1815" t="s">
        <v>2512</v>
      </c>
    </row>
    <row r="1816" spans="1:3" hidden="1" x14ac:dyDescent="0.2">
      <c r="A1816" t="s">
        <v>883</v>
      </c>
      <c r="B1816" t="s">
        <v>8324</v>
      </c>
      <c r="C1816" t="s">
        <v>2512</v>
      </c>
    </row>
    <row r="1817" spans="1:3" hidden="1" x14ac:dyDescent="0.2">
      <c r="A1817" t="s">
        <v>2176</v>
      </c>
      <c r="B1817" t="s">
        <v>8324</v>
      </c>
      <c r="C1817" t="s">
        <v>2512</v>
      </c>
    </row>
    <row r="1818" spans="1:3" hidden="1" x14ac:dyDescent="0.2">
      <c r="A1818" t="s">
        <v>42</v>
      </c>
      <c r="B1818" t="s">
        <v>8324</v>
      </c>
      <c r="C1818" t="s">
        <v>2512</v>
      </c>
    </row>
    <row r="1819" spans="1:3" hidden="1" x14ac:dyDescent="0.2">
      <c r="A1819" t="s">
        <v>77</v>
      </c>
      <c r="B1819" t="s">
        <v>8324</v>
      </c>
      <c r="C1819" t="s">
        <v>2512</v>
      </c>
    </row>
    <row r="1820" spans="1:3" hidden="1" x14ac:dyDescent="0.2">
      <c r="A1820" t="s">
        <v>3453</v>
      </c>
      <c r="B1820" t="s">
        <v>8324</v>
      </c>
      <c r="C1820" t="s">
        <v>2512</v>
      </c>
    </row>
    <row r="1821" spans="1:3" hidden="1" x14ac:dyDescent="0.2">
      <c r="A1821" t="s">
        <v>3005</v>
      </c>
      <c r="B1821" t="s">
        <v>8324</v>
      </c>
      <c r="C1821" t="s">
        <v>2512</v>
      </c>
    </row>
    <row r="1822" spans="1:3" hidden="1" x14ac:dyDescent="0.2">
      <c r="A1822" t="s">
        <v>247</v>
      </c>
      <c r="B1822" t="s">
        <v>8324</v>
      </c>
      <c r="C1822" t="s">
        <v>3526</v>
      </c>
    </row>
    <row r="1823" spans="1:3" hidden="1" x14ac:dyDescent="0.2">
      <c r="A1823" t="s">
        <v>3453</v>
      </c>
      <c r="B1823" t="s">
        <v>8324</v>
      </c>
      <c r="C1823" t="s">
        <v>3526</v>
      </c>
    </row>
    <row r="1824" spans="1:3" hidden="1" x14ac:dyDescent="0.2">
      <c r="A1824" t="s">
        <v>3005</v>
      </c>
      <c r="B1824" t="s">
        <v>8324</v>
      </c>
      <c r="C1824" t="s">
        <v>3526</v>
      </c>
    </row>
    <row r="1825" spans="1:3" hidden="1" x14ac:dyDescent="0.2">
      <c r="A1825" t="s">
        <v>77</v>
      </c>
      <c r="B1825" t="s">
        <v>8324</v>
      </c>
      <c r="C1825" t="s">
        <v>3526</v>
      </c>
    </row>
    <row r="1826" spans="1:3" hidden="1" x14ac:dyDescent="0.2">
      <c r="A1826" t="s">
        <v>4221</v>
      </c>
      <c r="B1826" t="s">
        <v>8324</v>
      </c>
      <c r="C1826" t="s">
        <v>3526</v>
      </c>
    </row>
    <row r="1827" spans="1:3" hidden="1" x14ac:dyDescent="0.2">
      <c r="A1827" t="s">
        <v>4225</v>
      </c>
      <c r="B1827" t="s">
        <v>8324</v>
      </c>
      <c r="C1827" t="s">
        <v>3526</v>
      </c>
    </row>
    <row r="1828" spans="1:3" hidden="1" x14ac:dyDescent="0.2">
      <c r="A1828" t="s">
        <v>1000</v>
      </c>
      <c r="B1828" t="s">
        <v>8324</v>
      </c>
      <c r="C1828" t="s">
        <v>3526</v>
      </c>
    </row>
    <row r="1829" spans="1:3" hidden="1" x14ac:dyDescent="0.2">
      <c r="A1829" t="s">
        <v>475</v>
      </c>
      <c r="B1829" t="s">
        <v>8324</v>
      </c>
      <c r="C1829" t="s">
        <v>3526</v>
      </c>
    </row>
    <row r="1830" spans="1:3" hidden="1" x14ac:dyDescent="0.2">
      <c r="A1830" t="s">
        <v>2176</v>
      </c>
      <c r="B1830" t="s">
        <v>8324</v>
      </c>
      <c r="C1830" t="s">
        <v>3526</v>
      </c>
    </row>
    <row r="1831" spans="1:3" hidden="1" x14ac:dyDescent="0.2">
      <c r="A1831" t="s">
        <v>4152</v>
      </c>
      <c r="B1831" t="s">
        <v>8324</v>
      </c>
      <c r="C1831" t="s">
        <v>3526</v>
      </c>
    </row>
    <row r="1832" spans="1:3" hidden="1" x14ac:dyDescent="0.2">
      <c r="A1832" t="s">
        <v>549</v>
      </c>
      <c r="B1832" t="s">
        <v>8324</v>
      </c>
      <c r="C1832" t="s">
        <v>3526</v>
      </c>
    </row>
    <row r="1833" spans="1:3" hidden="1" x14ac:dyDescent="0.2">
      <c r="A1833" t="s">
        <v>2662</v>
      </c>
      <c r="B1833" t="s">
        <v>5336</v>
      </c>
      <c r="C1833" t="s">
        <v>4676</v>
      </c>
    </row>
    <row r="1834" spans="1:3" x14ac:dyDescent="0.2">
      <c r="A1834" t="s">
        <v>2662</v>
      </c>
      <c r="B1834" t="s">
        <v>5336</v>
      </c>
      <c r="C1834" t="s">
        <v>4725</v>
      </c>
    </row>
    <row r="1835" spans="1:3" x14ac:dyDescent="0.2">
      <c r="A1835" t="s">
        <v>481</v>
      </c>
      <c r="B1835" t="s">
        <v>5552</v>
      </c>
      <c r="C1835" t="s">
        <v>4725</v>
      </c>
    </row>
    <row r="1836" spans="1:3" hidden="1" x14ac:dyDescent="0.2">
      <c r="A1836" t="s">
        <v>236</v>
      </c>
      <c r="B1836" t="s">
        <v>5552</v>
      </c>
      <c r="C1836" t="s">
        <v>4676</v>
      </c>
    </row>
    <row r="1837" spans="1:3" x14ac:dyDescent="0.2">
      <c r="A1837" t="s">
        <v>236</v>
      </c>
      <c r="B1837" t="s">
        <v>5552</v>
      </c>
      <c r="C1837" t="s">
        <v>4725</v>
      </c>
    </row>
    <row r="1838" spans="1:3" x14ac:dyDescent="0.2">
      <c r="A1838" t="s">
        <v>236</v>
      </c>
      <c r="B1838" t="s">
        <v>5552</v>
      </c>
      <c r="C1838" t="s">
        <v>4725</v>
      </c>
    </row>
    <row r="1839" spans="1:3" x14ac:dyDescent="0.2">
      <c r="A1839" t="s">
        <v>236</v>
      </c>
      <c r="B1839" t="s">
        <v>5552</v>
      </c>
      <c r="C1839" t="s">
        <v>4725</v>
      </c>
    </row>
    <row r="1840" spans="1:3" hidden="1" x14ac:dyDescent="0.2">
      <c r="A1840" t="s">
        <v>459</v>
      </c>
      <c r="B1840" t="s">
        <v>18</v>
      </c>
      <c r="C1840" t="s">
        <v>3526</v>
      </c>
    </row>
    <row r="1841" spans="1:3" hidden="1" x14ac:dyDescent="0.2">
      <c r="A1841" t="s">
        <v>459</v>
      </c>
      <c r="B1841" t="s">
        <v>18</v>
      </c>
      <c r="C1841" t="s">
        <v>3526</v>
      </c>
    </row>
    <row r="1842" spans="1:3" hidden="1" x14ac:dyDescent="0.2">
      <c r="A1842" t="s">
        <v>96</v>
      </c>
      <c r="B1842" t="s">
        <v>6577</v>
      </c>
      <c r="C1842" t="s">
        <v>4676</v>
      </c>
    </row>
    <row r="1843" spans="1:3" x14ac:dyDescent="0.2">
      <c r="A1843" t="s">
        <v>96</v>
      </c>
      <c r="B1843" t="s">
        <v>6577</v>
      </c>
      <c r="C1843" t="s">
        <v>4725</v>
      </c>
    </row>
    <row r="1844" spans="1:3" hidden="1" x14ac:dyDescent="0.2">
      <c r="A1844" t="s">
        <v>6784</v>
      </c>
      <c r="B1844" t="s">
        <v>6577</v>
      </c>
      <c r="C1844" t="s">
        <v>4676</v>
      </c>
    </row>
    <row r="1845" spans="1:3" x14ac:dyDescent="0.2">
      <c r="A1845" t="s">
        <v>6784</v>
      </c>
      <c r="B1845" t="s">
        <v>6577</v>
      </c>
      <c r="C1845" t="s">
        <v>4725</v>
      </c>
    </row>
    <row r="1846" spans="1:3" hidden="1" x14ac:dyDescent="0.2">
      <c r="A1846" t="s">
        <v>195</v>
      </c>
      <c r="B1846" t="s">
        <v>8125</v>
      </c>
      <c r="C1846" t="s">
        <v>23</v>
      </c>
    </row>
    <row r="1847" spans="1:3" hidden="1" x14ac:dyDescent="0.2">
      <c r="A1847" t="s">
        <v>195</v>
      </c>
      <c r="B1847" t="s">
        <v>8125</v>
      </c>
      <c r="C1847" t="s">
        <v>1291</v>
      </c>
    </row>
    <row r="1848" spans="1:3" hidden="1" x14ac:dyDescent="0.2">
      <c r="A1848" t="s">
        <v>195</v>
      </c>
      <c r="B1848" t="s">
        <v>8125</v>
      </c>
      <c r="C1848" t="s">
        <v>1844</v>
      </c>
    </row>
    <row r="1849" spans="1:3" hidden="1" x14ac:dyDescent="0.2">
      <c r="A1849" t="s">
        <v>195</v>
      </c>
      <c r="B1849" t="s">
        <v>8125</v>
      </c>
      <c r="C1849" t="s">
        <v>2512</v>
      </c>
    </row>
    <row r="1850" spans="1:3" x14ac:dyDescent="0.2">
      <c r="A1850" t="s">
        <v>241</v>
      </c>
      <c r="B1850" t="s">
        <v>4979</v>
      </c>
      <c r="C1850" t="s">
        <v>4725</v>
      </c>
    </row>
    <row r="1851" spans="1:3" x14ac:dyDescent="0.2">
      <c r="A1851" t="s">
        <v>6907</v>
      </c>
      <c r="B1851" t="s">
        <v>6924</v>
      </c>
      <c r="C1851" t="s">
        <v>4725</v>
      </c>
    </row>
    <row r="1852" spans="1:3" hidden="1" x14ac:dyDescent="0.2">
      <c r="A1852" t="s">
        <v>6066</v>
      </c>
      <c r="B1852" t="s">
        <v>6062</v>
      </c>
      <c r="C1852" t="s">
        <v>4676</v>
      </c>
    </row>
    <row r="1853" spans="1:3" x14ac:dyDescent="0.2">
      <c r="A1853" t="s">
        <v>6066</v>
      </c>
      <c r="B1853" t="s">
        <v>6062</v>
      </c>
      <c r="C1853" t="s">
        <v>4725</v>
      </c>
    </row>
    <row r="1854" spans="1:3" x14ac:dyDescent="0.2">
      <c r="A1854" t="s">
        <v>3453</v>
      </c>
      <c r="B1854" t="s">
        <v>8006</v>
      </c>
      <c r="C1854" t="s">
        <v>4725</v>
      </c>
    </row>
    <row r="1855" spans="1:3" hidden="1" x14ac:dyDescent="0.2">
      <c r="A1855" t="s">
        <v>112</v>
      </c>
      <c r="B1855" t="s">
        <v>3508</v>
      </c>
      <c r="C1855" t="s">
        <v>1291</v>
      </c>
    </row>
    <row r="1856" spans="1:3" hidden="1" x14ac:dyDescent="0.2">
      <c r="A1856" t="s">
        <v>112</v>
      </c>
      <c r="B1856" t="s">
        <v>3508</v>
      </c>
      <c r="C1856" t="s">
        <v>1844</v>
      </c>
    </row>
    <row r="1857" spans="1:3" hidden="1" x14ac:dyDescent="0.2">
      <c r="A1857" t="s">
        <v>112</v>
      </c>
      <c r="B1857" t="s">
        <v>3508</v>
      </c>
      <c r="C1857" t="s">
        <v>2512</v>
      </c>
    </row>
    <row r="1858" spans="1:3" hidden="1" x14ac:dyDescent="0.2">
      <c r="A1858" t="s">
        <v>112</v>
      </c>
      <c r="B1858" t="s">
        <v>3508</v>
      </c>
      <c r="C1858" t="s">
        <v>3526</v>
      </c>
    </row>
    <row r="1859" spans="1:3" hidden="1" x14ac:dyDescent="0.2">
      <c r="A1859" t="s">
        <v>3116</v>
      </c>
      <c r="B1859" t="s">
        <v>1096</v>
      </c>
      <c r="C1859" t="s">
        <v>4676</v>
      </c>
    </row>
    <row r="1860" spans="1:3" x14ac:dyDescent="0.2">
      <c r="A1860" t="s">
        <v>3116</v>
      </c>
      <c r="B1860" t="s">
        <v>1096</v>
      </c>
      <c r="C1860" t="s">
        <v>4725</v>
      </c>
    </row>
    <row r="1861" spans="1:3" x14ac:dyDescent="0.2">
      <c r="A1861" t="s">
        <v>5434</v>
      </c>
      <c r="B1861" t="s">
        <v>1096</v>
      </c>
      <c r="C1861" t="s">
        <v>4725</v>
      </c>
    </row>
    <row r="1862" spans="1:3" hidden="1" x14ac:dyDescent="0.2">
      <c r="A1862" t="s">
        <v>5434</v>
      </c>
      <c r="B1862" t="s">
        <v>1096</v>
      </c>
      <c r="C1862" t="s">
        <v>4676</v>
      </c>
    </row>
    <row r="1863" spans="1:3" x14ac:dyDescent="0.2">
      <c r="A1863" t="s">
        <v>5434</v>
      </c>
      <c r="B1863" t="s">
        <v>1096</v>
      </c>
      <c r="C1863" t="s">
        <v>4725</v>
      </c>
    </row>
    <row r="1864" spans="1:3" hidden="1" x14ac:dyDescent="0.2">
      <c r="A1864" t="s">
        <v>8222</v>
      </c>
      <c r="B1864" t="s">
        <v>1096</v>
      </c>
      <c r="C1864" t="s">
        <v>1844</v>
      </c>
    </row>
    <row r="1865" spans="1:3" hidden="1" x14ac:dyDescent="0.2">
      <c r="A1865" t="s">
        <v>3039</v>
      </c>
      <c r="B1865" t="s">
        <v>1096</v>
      </c>
      <c r="C1865" t="s">
        <v>2512</v>
      </c>
    </row>
    <row r="1866" spans="1:3" hidden="1" x14ac:dyDescent="0.2">
      <c r="A1866" t="s">
        <v>3039</v>
      </c>
      <c r="B1866" t="s">
        <v>1096</v>
      </c>
      <c r="C1866" t="s">
        <v>2512</v>
      </c>
    </row>
    <row r="1867" spans="1:3" hidden="1" x14ac:dyDescent="0.2">
      <c r="A1867" t="s">
        <v>3066</v>
      </c>
      <c r="B1867" t="s">
        <v>1096</v>
      </c>
      <c r="C1867" t="s">
        <v>2512</v>
      </c>
    </row>
    <row r="1868" spans="1:3" hidden="1" x14ac:dyDescent="0.2">
      <c r="A1868" t="s">
        <v>241</v>
      </c>
      <c r="B1868" t="s">
        <v>1096</v>
      </c>
      <c r="C1868" t="s">
        <v>2512</v>
      </c>
    </row>
    <row r="1869" spans="1:3" hidden="1" x14ac:dyDescent="0.2">
      <c r="A1869" t="s">
        <v>424</v>
      </c>
      <c r="B1869" t="s">
        <v>1096</v>
      </c>
      <c r="C1869" t="s">
        <v>2512</v>
      </c>
    </row>
    <row r="1870" spans="1:3" hidden="1" x14ac:dyDescent="0.2">
      <c r="A1870" t="s">
        <v>8250</v>
      </c>
      <c r="B1870" t="s">
        <v>1096</v>
      </c>
      <c r="C1870" t="s">
        <v>2512</v>
      </c>
    </row>
    <row r="1871" spans="1:3" hidden="1" x14ac:dyDescent="0.2">
      <c r="A1871" t="s">
        <v>1346</v>
      </c>
      <c r="B1871" t="s">
        <v>1096</v>
      </c>
      <c r="C1871" t="s">
        <v>2512</v>
      </c>
    </row>
    <row r="1872" spans="1:3" hidden="1" x14ac:dyDescent="0.2">
      <c r="A1872" t="s">
        <v>3116</v>
      </c>
      <c r="B1872" t="s">
        <v>1096</v>
      </c>
      <c r="C1872" t="s">
        <v>2512</v>
      </c>
    </row>
    <row r="1873" spans="1:3" hidden="1" x14ac:dyDescent="0.2">
      <c r="A1873" t="s">
        <v>8222</v>
      </c>
      <c r="B1873" t="s">
        <v>1096</v>
      </c>
      <c r="C1873" t="s">
        <v>2512</v>
      </c>
    </row>
    <row r="1874" spans="1:3" hidden="1" x14ac:dyDescent="0.2">
      <c r="A1874" t="s">
        <v>241</v>
      </c>
      <c r="B1874" t="s">
        <v>1096</v>
      </c>
      <c r="C1874" t="s">
        <v>3526</v>
      </c>
    </row>
    <row r="1875" spans="1:3" hidden="1" x14ac:dyDescent="0.2">
      <c r="A1875" t="s">
        <v>566</v>
      </c>
      <c r="B1875" t="s">
        <v>1096</v>
      </c>
      <c r="C1875" t="s">
        <v>3526</v>
      </c>
    </row>
    <row r="1876" spans="1:3" hidden="1" x14ac:dyDescent="0.2">
      <c r="A1876" t="s">
        <v>157</v>
      </c>
      <c r="B1876" t="s">
        <v>1096</v>
      </c>
      <c r="C1876" t="s">
        <v>3526</v>
      </c>
    </row>
    <row r="1877" spans="1:3" hidden="1" x14ac:dyDescent="0.2">
      <c r="A1877" t="s">
        <v>8250</v>
      </c>
      <c r="B1877" t="s">
        <v>1096</v>
      </c>
      <c r="C1877" t="s">
        <v>3526</v>
      </c>
    </row>
    <row r="1878" spans="1:3" hidden="1" x14ac:dyDescent="0.2">
      <c r="A1878" t="s">
        <v>1346</v>
      </c>
      <c r="B1878" t="s">
        <v>1096</v>
      </c>
      <c r="C1878" t="s">
        <v>3526</v>
      </c>
    </row>
    <row r="1879" spans="1:3" x14ac:dyDescent="0.2">
      <c r="A1879" t="s">
        <v>3039</v>
      </c>
      <c r="B1879" t="s">
        <v>5257</v>
      </c>
      <c r="C1879" t="s">
        <v>4725</v>
      </c>
    </row>
    <row r="1880" spans="1:3" hidden="1" x14ac:dyDescent="0.2">
      <c r="A1880" t="s">
        <v>3039</v>
      </c>
      <c r="B1880" t="s">
        <v>5257</v>
      </c>
      <c r="C1880" t="s">
        <v>4676</v>
      </c>
    </row>
    <row r="1881" spans="1:3" hidden="1" x14ac:dyDescent="0.2">
      <c r="A1881" t="s">
        <v>1976</v>
      </c>
      <c r="B1881" t="s">
        <v>5257</v>
      </c>
      <c r="C1881" t="s">
        <v>4676</v>
      </c>
    </row>
    <row r="1882" spans="1:3" x14ac:dyDescent="0.2">
      <c r="A1882" t="s">
        <v>1976</v>
      </c>
      <c r="B1882" t="s">
        <v>5257</v>
      </c>
      <c r="C1882" t="s">
        <v>4725</v>
      </c>
    </row>
    <row r="1883" spans="1:3" hidden="1" x14ac:dyDescent="0.2">
      <c r="A1883" t="s">
        <v>3039</v>
      </c>
      <c r="B1883" t="s">
        <v>5257</v>
      </c>
      <c r="C1883" t="s">
        <v>4676</v>
      </c>
    </row>
    <row r="1884" spans="1:3" hidden="1" x14ac:dyDescent="0.2">
      <c r="A1884" t="s">
        <v>5475</v>
      </c>
      <c r="B1884" t="s">
        <v>5257</v>
      </c>
      <c r="C1884" t="s">
        <v>4676</v>
      </c>
    </row>
    <row r="1885" spans="1:3" x14ac:dyDescent="0.2">
      <c r="A1885" t="s">
        <v>5475</v>
      </c>
      <c r="B1885" t="s">
        <v>5257</v>
      </c>
      <c r="C1885" t="s">
        <v>4725</v>
      </c>
    </row>
    <row r="1886" spans="1:3" hidden="1" x14ac:dyDescent="0.2">
      <c r="A1886" t="s">
        <v>5504</v>
      </c>
      <c r="B1886" t="s">
        <v>5257</v>
      </c>
      <c r="C1886" t="s">
        <v>4676</v>
      </c>
    </row>
    <row r="1887" spans="1:3" x14ac:dyDescent="0.2">
      <c r="A1887" t="s">
        <v>5504</v>
      </c>
      <c r="B1887" t="s">
        <v>5257</v>
      </c>
      <c r="C1887" t="s">
        <v>4725</v>
      </c>
    </row>
    <row r="1888" spans="1:3" hidden="1" x14ac:dyDescent="0.2">
      <c r="A1888" t="s">
        <v>5729</v>
      </c>
      <c r="B1888" t="s">
        <v>5257</v>
      </c>
      <c r="C1888" t="s">
        <v>4676</v>
      </c>
    </row>
    <row r="1889" spans="1:3" x14ac:dyDescent="0.2">
      <c r="A1889" t="s">
        <v>5729</v>
      </c>
      <c r="B1889" t="s">
        <v>5257</v>
      </c>
      <c r="C1889" t="s">
        <v>4725</v>
      </c>
    </row>
    <row r="1890" spans="1:3" x14ac:dyDescent="0.2">
      <c r="A1890" t="s">
        <v>5895</v>
      </c>
      <c r="B1890" t="s">
        <v>5257</v>
      </c>
      <c r="C1890" t="s">
        <v>4725</v>
      </c>
    </row>
    <row r="1891" spans="1:3" hidden="1" x14ac:dyDescent="0.2">
      <c r="A1891" t="s">
        <v>6038</v>
      </c>
      <c r="B1891" t="s">
        <v>5257</v>
      </c>
      <c r="C1891" t="s">
        <v>4676</v>
      </c>
    </row>
    <row r="1892" spans="1:3" x14ac:dyDescent="0.2">
      <c r="A1892" t="s">
        <v>6038</v>
      </c>
      <c r="B1892" t="s">
        <v>5257</v>
      </c>
      <c r="C1892" t="s">
        <v>4725</v>
      </c>
    </row>
    <row r="1893" spans="1:3" x14ac:dyDescent="0.2">
      <c r="A1893" t="s">
        <v>6052</v>
      </c>
      <c r="B1893" t="s">
        <v>5257</v>
      </c>
      <c r="C1893" t="s">
        <v>4725</v>
      </c>
    </row>
    <row r="1894" spans="1:3" hidden="1" x14ac:dyDescent="0.2">
      <c r="A1894" t="s">
        <v>6095</v>
      </c>
      <c r="B1894" t="s">
        <v>5257</v>
      </c>
      <c r="C1894" t="s">
        <v>4676</v>
      </c>
    </row>
    <row r="1895" spans="1:3" x14ac:dyDescent="0.2">
      <c r="A1895" t="s">
        <v>6095</v>
      </c>
      <c r="B1895" t="s">
        <v>5257</v>
      </c>
      <c r="C1895" t="s">
        <v>4725</v>
      </c>
    </row>
    <row r="1896" spans="1:3" hidden="1" x14ac:dyDescent="0.2">
      <c r="A1896" t="s">
        <v>6122</v>
      </c>
      <c r="B1896" t="s">
        <v>5257</v>
      </c>
      <c r="C1896" t="s">
        <v>4676</v>
      </c>
    </row>
    <row r="1897" spans="1:3" x14ac:dyDescent="0.2">
      <c r="A1897" t="s">
        <v>6122</v>
      </c>
      <c r="B1897" t="s">
        <v>5257</v>
      </c>
      <c r="C1897" t="s">
        <v>4725</v>
      </c>
    </row>
    <row r="1898" spans="1:3" hidden="1" x14ac:dyDescent="0.2">
      <c r="A1898" t="s">
        <v>1093</v>
      </c>
      <c r="B1898" t="s">
        <v>5257</v>
      </c>
      <c r="C1898" t="s">
        <v>4676</v>
      </c>
    </row>
    <row r="1899" spans="1:3" x14ac:dyDescent="0.2">
      <c r="A1899" t="s">
        <v>1093</v>
      </c>
      <c r="B1899" t="s">
        <v>5257</v>
      </c>
      <c r="C1899" t="s">
        <v>4725</v>
      </c>
    </row>
    <row r="1900" spans="1:3" hidden="1" x14ac:dyDescent="0.2">
      <c r="A1900" t="s">
        <v>6379</v>
      </c>
      <c r="B1900" t="s">
        <v>5257</v>
      </c>
      <c r="C1900" t="s">
        <v>4676</v>
      </c>
    </row>
    <row r="1901" spans="1:3" x14ac:dyDescent="0.2">
      <c r="A1901" t="s">
        <v>6385</v>
      </c>
      <c r="B1901" t="s">
        <v>5257</v>
      </c>
      <c r="C1901" t="s">
        <v>4725</v>
      </c>
    </row>
    <row r="1902" spans="1:3" x14ac:dyDescent="0.2">
      <c r="A1902" t="s">
        <v>6454</v>
      </c>
      <c r="B1902" t="s">
        <v>5257</v>
      </c>
      <c r="C1902" t="s">
        <v>4725</v>
      </c>
    </row>
    <row r="1903" spans="1:3" hidden="1" x14ac:dyDescent="0.2">
      <c r="A1903" t="s">
        <v>6454</v>
      </c>
      <c r="B1903" t="s">
        <v>5257</v>
      </c>
      <c r="C1903" t="s">
        <v>4676</v>
      </c>
    </row>
    <row r="1904" spans="1:3" hidden="1" x14ac:dyDescent="0.2">
      <c r="A1904" t="s">
        <v>1115</v>
      </c>
      <c r="B1904" t="s">
        <v>5257</v>
      </c>
      <c r="C1904" t="s">
        <v>4676</v>
      </c>
    </row>
    <row r="1905" spans="1:3" x14ac:dyDescent="0.2">
      <c r="A1905" t="s">
        <v>1115</v>
      </c>
      <c r="B1905" t="s">
        <v>5257</v>
      </c>
      <c r="C1905" t="s">
        <v>4725</v>
      </c>
    </row>
    <row r="1906" spans="1:3" hidden="1" x14ac:dyDescent="0.2">
      <c r="A1906" t="s">
        <v>6774</v>
      </c>
      <c r="B1906" t="s">
        <v>5257</v>
      </c>
      <c r="C1906" t="s">
        <v>4676</v>
      </c>
    </row>
    <row r="1907" spans="1:3" x14ac:dyDescent="0.2">
      <c r="A1907" t="s">
        <v>6774</v>
      </c>
      <c r="B1907" t="s">
        <v>5257</v>
      </c>
      <c r="C1907" t="s">
        <v>4725</v>
      </c>
    </row>
    <row r="1908" spans="1:3" hidden="1" x14ac:dyDescent="0.2">
      <c r="A1908" t="s">
        <v>6813</v>
      </c>
      <c r="B1908" t="s">
        <v>5257</v>
      </c>
      <c r="C1908" t="s">
        <v>4676</v>
      </c>
    </row>
    <row r="1909" spans="1:3" x14ac:dyDescent="0.2">
      <c r="A1909" t="s">
        <v>6813</v>
      </c>
      <c r="B1909" t="s">
        <v>5257</v>
      </c>
      <c r="C1909" t="s">
        <v>4725</v>
      </c>
    </row>
    <row r="1910" spans="1:3" hidden="1" x14ac:dyDescent="0.2">
      <c r="A1910" t="s">
        <v>7987</v>
      </c>
      <c r="B1910" t="s">
        <v>5257</v>
      </c>
      <c r="C1910" t="s">
        <v>4676</v>
      </c>
    </row>
    <row r="1911" spans="1:3" x14ac:dyDescent="0.2">
      <c r="A1911" t="s">
        <v>7987</v>
      </c>
      <c r="B1911" t="s">
        <v>5257</v>
      </c>
      <c r="C1911" t="s">
        <v>4725</v>
      </c>
    </row>
    <row r="1912" spans="1:3" hidden="1" x14ac:dyDescent="0.2">
      <c r="A1912" t="s">
        <v>1155</v>
      </c>
      <c r="B1912" t="s">
        <v>5257</v>
      </c>
      <c r="C1912" t="s">
        <v>4676</v>
      </c>
    </row>
    <row r="1913" spans="1:3" x14ac:dyDescent="0.2">
      <c r="A1913" t="s">
        <v>1155</v>
      </c>
      <c r="B1913" t="s">
        <v>5257</v>
      </c>
      <c r="C1913" t="s">
        <v>4725</v>
      </c>
    </row>
    <row r="1914" spans="1:3" hidden="1" x14ac:dyDescent="0.2">
      <c r="A1914" t="s">
        <v>1120</v>
      </c>
      <c r="B1914" t="s">
        <v>5257</v>
      </c>
      <c r="C1914" t="s">
        <v>4676</v>
      </c>
    </row>
    <row r="1915" spans="1:3" x14ac:dyDescent="0.2">
      <c r="A1915" t="s">
        <v>7994</v>
      </c>
      <c r="B1915" t="s">
        <v>5257</v>
      </c>
      <c r="C1915" t="s">
        <v>4725</v>
      </c>
    </row>
    <row r="1916" spans="1:3" x14ac:dyDescent="0.2">
      <c r="A1916" t="s">
        <v>632</v>
      </c>
      <c r="B1916" t="s">
        <v>5257</v>
      </c>
      <c r="C1916" t="s">
        <v>4725</v>
      </c>
    </row>
    <row r="1917" spans="1:3" hidden="1" x14ac:dyDescent="0.2">
      <c r="A1917" t="s">
        <v>8000</v>
      </c>
      <c r="B1917" t="s">
        <v>5257</v>
      </c>
      <c r="C1917" t="s">
        <v>4676</v>
      </c>
    </row>
    <row r="1918" spans="1:3" x14ac:dyDescent="0.2">
      <c r="A1918" t="s">
        <v>8000</v>
      </c>
      <c r="B1918" t="s">
        <v>5257</v>
      </c>
      <c r="C1918" t="s">
        <v>4725</v>
      </c>
    </row>
    <row r="1919" spans="1:3" hidden="1" x14ac:dyDescent="0.2">
      <c r="A1919" t="s">
        <v>459</v>
      </c>
      <c r="B1919" t="s">
        <v>5257</v>
      </c>
      <c r="C1919" t="s">
        <v>23</v>
      </c>
    </row>
    <row r="1920" spans="1:3" hidden="1" x14ac:dyDescent="0.2">
      <c r="A1920" t="s">
        <v>1082</v>
      </c>
      <c r="B1920" t="s">
        <v>5257</v>
      </c>
      <c r="C1920" t="s">
        <v>23</v>
      </c>
    </row>
    <row r="1921" spans="1:3" hidden="1" x14ac:dyDescent="0.2">
      <c r="A1921" t="s">
        <v>1093</v>
      </c>
      <c r="B1921" t="s">
        <v>5257</v>
      </c>
      <c r="C1921" t="s">
        <v>23</v>
      </c>
    </row>
    <row r="1922" spans="1:3" hidden="1" x14ac:dyDescent="0.2">
      <c r="A1922" t="s">
        <v>2830</v>
      </c>
      <c r="B1922" t="s">
        <v>5257</v>
      </c>
      <c r="C1922" t="s">
        <v>23</v>
      </c>
    </row>
    <row r="1923" spans="1:3" hidden="1" x14ac:dyDescent="0.2">
      <c r="A1923" t="s">
        <v>1134</v>
      </c>
      <c r="B1923" t="s">
        <v>5257</v>
      </c>
      <c r="C1923" t="s">
        <v>23</v>
      </c>
    </row>
    <row r="1924" spans="1:3" hidden="1" x14ac:dyDescent="0.2">
      <c r="A1924" t="s">
        <v>1120</v>
      </c>
      <c r="B1924" t="s">
        <v>5257</v>
      </c>
      <c r="C1924" t="s">
        <v>23</v>
      </c>
    </row>
    <row r="1925" spans="1:3" hidden="1" x14ac:dyDescent="0.2">
      <c r="A1925" t="s">
        <v>632</v>
      </c>
      <c r="B1925" t="s">
        <v>5257</v>
      </c>
      <c r="C1925" t="s">
        <v>23</v>
      </c>
    </row>
    <row r="1926" spans="1:3" hidden="1" x14ac:dyDescent="0.2">
      <c r="A1926" t="s">
        <v>83</v>
      </c>
      <c r="B1926" t="s">
        <v>5257</v>
      </c>
      <c r="C1926" t="s">
        <v>23</v>
      </c>
    </row>
    <row r="1927" spans="1:3" hidden="1" x14ac:dyDescent="0.2">
      <c r="A1927" t="s">
        <v>1141</v>
      </c>
      <c r="B1927" t="s">
        <v>5257</v>
      </c>
      <c r="C1927" t="s">
        <v>23</v>
      </c>
    </row>
    <row r="1928" spans="1:3" hidden="1" x14ac:dyDescent="0.2">
      <c r="A1928" t="s">
        <v>1181</v>
      </c>
      <c r="B1928" t="s">
        <v>5257</v>
      </c>
      <c r="C1928" t="s">
        <v>23</v>
      </c>
    </row>
    <row r="1929" spans="1:3" hidden="1" x14ac:dyDescent="0.2">
      <c r="A1929" t="s">
        <v>543</v>
      </c>
      <c r="B1929" t="s">
        <v>5257</v>
      </c>
      <c r="C1929" t="s">
        <v>23</v>
      </c>
    </row>
    <row r="1930" spans="1:3" hidden="1" x14ac:dyDescent="0.2">
      <c r="A1930" t="s">
        <v>1174</v>
      </c>
      <c r="B1930" t="s">
        <v>5257</v>
      </c>
      <c r="C1930" t="s">
        <v>23</v>
      </c>
    </row>
    <row r="1931" spans="1:3" hidden="1" x14ac:dyDescent="0.2">
      <c r="A1931" t="s">
        <v>3148</v>
      </c>
      <c r="B1931" t="s">
        <v>5257</v>
      </c>
      <c r="C1931" t="s">
        <v>23</v>
      </c>
    </row>
    <row r="1932" spans="1:3" hidden="1" x14ac:dyDescent="0.2">
      <c r="A1932" t="s">
        <v>1123</v>
      </c>
      <c r="B1932" t="s">
        <v>5257</v>
      </c>
      <c r="C1932" t="s">
        <v>23</v>
      </c>
    </row>
    <row r="1933" spans="1:3" hidden="1" x14ac:dyDescent="0.2">
      <c r="A1933" t="s">
        <v>1163</v>
      </c>
      <c r="B1933" t="s">
        <v>5257</v>
      </c>
      <c r="C1933" t="s">
        <v>23</v>
      </c>
    </row>
    <row r="1934" spans="1:3" hidden="1" x14ac:dyDescent="0.2">
      <c r="A1934" t="s">
        <v>370</v>
      </c>
      <c r="B1934" t="s">
        <v>5257</v>
      </c>
      <c r="C1934" t="s">
        <v>23</v>
      </c>
    </row>
    <row r="1935" spans="1:3" hidden="1" x14ac:dyDescent="0.2">
      <c r="A1935" t="s">
        <v>1168</v>
      </c>
      <c r="B1935" t="s">
        <v>5257</v>
      </c>
      <c r="C1935" t="s">
        <v>23</v>
      </c>
    </row>
    <row r="1936" spans="1:3" hidden="1" x14ac:dyDescent="0.2">
      <c r="A1936" t="s">
        <v>1129</v>
      </c>
      <c r="B1936" t="s">
        <v>5257</v>
      </c>
      <c r="C1936" t="s">
        <v>23</v>
      </c>
    </row>
    <row r="1937" spans="1:3" hidden="1" x14ac:dyDescent="0.2">
      <c r="A1937" t="s">
        <v>7987</v>
      </c>
      <c r="B1937" t="s">
        <v>5257</v>
      </c>
      <c r="C1937" t="s">
        <v>23</v>
      </c>
    </row>
    <row r="1938" spans="1:3" hidden="1" x14ac:dyDescent="0.2">
      <c r="A1938" t="s">
        <v>1155</v>
      </c>
      <c r="B1938" t="s">
        <v>5257</v>
      </c>
      <c r="C1938" t="s">
        <v>23</v>
      </c>
    </row>
    <row r="1939" spans="1:3" hidden="1" x14ac:dyDescent="0.2">
      <c r="A1939" t="s">
        <v>1082</v>
      </c>
      <c r="B1939" t="s">
        <v>5257</v>
      </c>
      <c r="C1939" t="s">
        <v>1291</v>
      </c>
    </row>
    <row r="1940" spans="1:3" hidden="1" x14ac:dyDescent="0.2">
      <c r="A1940" t="s">
        <v>1120</v>
      </c>
      <c r="B1940" t="s">
        <v>5257</v>
      </c>
      <c r="C1940" t="s">
        <v>1291</v>
      </c>
    </row>
    <row r="1941" spans="1:3" hidden="1" x14ac:dyDescent="0.2">
      <c r="A1941" t="s">
        <v>83</v>
      </c>
      <c r="B1941" t="s">
        <v>5257</v>
      </c>
      <c r="C1941" t="s">
        <v>1291</v>
      </c>
    </row>
    <row r="1942" spans="1:3" hidden="1" x14ac:dyDescent="0.2">
      <c r="A1942" t="s">
        <v>7987</v>
      </c>
      <c r="B1942" t="s">
        <v>5257</v>
      </c>
      <c r="C1942" t="s">
        <v>1291</v>
      </c>
    </row>
    <row r="1943" spans="1:3" hidden="1" x14ac:dyDescent="0.2">
      <c r="A1943" t="s">
        <v>8189</v>
      </c>
      <c r="B1943" t="s">
        <v>5257</v>
      </c>
      <c r="C1943" t="s">
        <v>1291</v>
      </c>
    </row>
    <row r="1944" spans="1:3" hidden="1" x14ac:dyDescent="0.2">
      <c r="A1944" t="s">
        <v>1134</v>
      </c>
      <c r="B1944" t="s">
        <v>5257</v>
      </c>
      <c r="C1944" t="s">
        <v>1291</v>
      </c>
    </row>
    <row r="1945" spans="1:3" hidden="1" x14ac:dyDescent="0.2">
      <c r="A1945" t="s">
        <v>1115</v>
      </c>
      <c r="B1945" t="s">
        <v>5257</v>
      </c>
      <c r="C1945" t="s">
        <v>1291</v>
      </c>
    </row>
    <row r="1946" spans="1:3" hidden="1" x14ac:dyDescent="0.2">
      <c r="A1946" t="s">
        <v>632</v>
      </c>
      <c r="B1946" t="s">
        <v>5257</v>
      </c>
      <c r="C1946" t="s">
        <v>1291</v>
      </c>
    </row>
    <row r="1947" spans="1:3" hidden="1" x14ac:dyDescent="0.2">
      <c r="A1947" t="s">
        <v>1901</v>
      </c>
      <c r="B1947" t="s">
        <v>5257</v>
      </c>
      <c r="C1947" t="s">
        <v>1291</v>
      </c>
    </row>
    <row r="1948" spans="1:3" hidden="1" x14ac:dyDescent="0.2">
      <c r="A1948" t="s">
        <v>1411</v>
      </c>
      <c r="B1948" t="s">
        <v>5257</v>
      </c>
      <c r="C1948" t="s">
        <v>1291</v>
      </c>
    </row>
    <row r="1949" spans="1:3" hidden="1" x14ac:dyDescent="0.2">
      <c r="A1949" t="s">
        <v>1163</v>
      </c>
      <c r="B1949" t="s">
        <v>5257</v>
      </c>
      <c r="C1949" t="s">
        <v>1291</v>
      </c>
    </row>
    <row r="1950" spans="1:3" hidden="1" x14ac:dyDescent="0.2">
      <c r="A1950" t="s">
        <v>3158</v>
      </c>
      <c r="B1950" t="s">
        <v>5257</v>
      </c>
      <c r="C1950" t="s">
        <v>1291</v>
      </c>
    </row>
    <row r="1951" spans="1:3" hidden="1" x14ac:dyDescent="0.2">
      <c r="A1951" t="s">
        <v>543</v>
      </c>
      <c r="B1951" t="s">
        <v>5257</v>
      </c>
      <c r="C1951" t="s">
        <v>1291</v>
      </c>
    </row>
    <row r="1952" spans="1:3" hidden="1" x14ac:dyDescent="0.2">
      <c r="A1952" t="s">
        <v>1174</v>
      </c>
      <c r="B1952" t="s">
        <v>5257</v>
      </c>
      <c r="C1952" t="s">
        <v>1291</v>
      </c>
    </row>
    <row r="1953" spans="1:3" hidden="1" x14ac:dyDescent="0.2">
      <c r="A1953" t="s">
        <v>3148</v>
      </c>
      <c r="B1953" t="s">
        <v>5257</v>
      </c>
      <c r="C1953" t="s">
        <v>1291</v>
      </c>
    </row>
    <row r="1954" spans="1:3" hidden="1" x14ac:dyDescent="0.2">
      <c r="A1954" t="s">
        <v>1346</v>
      </c>
      <c r="B1954" t="s">
        <v>5257</v>
      </c>
      <c r="C1954" t="s">
        <v>1291</v>
      </c>
    </row>
    <row r="1955" spans="1:3" hidden="1" x14ac:dyDescent="0.2">
      <c r="A1955" t="s">
        <v>1141</v>
      </c>
      <c r="B1955" t="s">
        <v>5257</v>
      </c>
      <c r="C1955" t="s">
        <v>1291</v>
      </c>
    </row>
    <row r="1956" spans="1:3" hidden="1" x14ac:dyDescent="0.2">
      <c r="A1956" t="s">
        <v>1181</v>
      </c>
      <c r="B1956" t="s">
        <v>5257</v>
      </c>
      <c r="C1956" t="s">
        <v>1291</v>
      </c>
    </row>
    <row r="1957" spans="1:3" hidden="1" x14ac:dyDescent="0.2">
      <c r="A1957" t="s">
        <v>1141</v>
      </c>
      <c r="B1957" t="s">
        <v>5257</v>
      </c>
      <c r="C1957" t="s">
        <v>1844</v>
      </c>
    </row>
    <row r="1958" spans="1:3" hidden="1" x14ac:dyDescent="0.2">
      <c r="A1958" t="s">
        <v>1976</v>
      </c>
      <c r="B1958" t="s">
        <v>5257</v>
      </c>
      <c r="C1958" t="s">
        <v>1844</v>
      </c>
    </row>
    <row r="1959" spans="1:3" hidden="1" x14ac:dyDescent="0.2">
      <c r="A1959" t="s">
        <v>1134</v>
      </c>
      <c r="B1959" t="s">
        <v>5257</v>
      </c>
      <c r="C1959" t="s">
        <v>1844</v>
      </c>
    </row>
    <row r="1960" spans="1:3" hidden="1" x14ac:dyDescent="0.2">
      <c r="A1960" t="s">
        <v>1115</v>
      </c>
      <c r="B1960" t="s">
        <v>5257</v>
      </c>
      <c r="C1960" t="s">
        <v>1844</v>
      </c>
    </row>
    <row r="1961" spans="1:3" hidden="1" x14ac:dyDescent="0.2">
      <c r="A1961" t="s">
        <v>632</v>
      </c>
      <c r="B1961" t="s">
        <v>5257</v>
      </c>
      <c r="C1961" t="s">
        <v>1844</v>
      </c>
    </row>
    <row r="1962" spans="1:3" hidden="1" x14ac:dyDescent="0.2">
      <c r="A1962" t="s">
        <v>1115</v>
      </c>
      <c r="B1962" t="s">
        <v>5257</v>
      </c>
      <c r="C1962" t="s">
        <v>1844</v>
      </c>
    </row>
    <row r="1963" spans="1:3" hidden="1" x14ac:dyDescent="0.2">
      <c r="A1963" t="s">
        <v>1901</v>
      </c>
      <c r="B1963" t="s">
        <v>5257</v>
      </c>
      <c r="C1963" t="s">
        <v>1844</v>
      </c>
    </row>
    <row r="1964" spans="1:3" hidden="1" x14ac:dyDescent="0.2">
      <c r="A1964" t="s">
        <v>8189</v>
      </c>
      <c r="B1964" t="s">
        <v>5257</v>
      </c>
      <c r="C1964" t="s">
        <v>1844</v>
      </c>
    </row>
    <row r="1965" spans="1:3" hidden="1" x14ac:dyDescent="0.2">
      <c r="A1965" t="s">
        <v>1120</v>
      </c>
      <c r="B1965" t="s">
        <v>5257</v>
      </c>
      <c r="C1965" t="s">
        <v>1844</v>
      </c>
    </row>
    <row r="1966" spans="1:3" hidden="1" x14ac:dyDescent="0.2">
      <c r="A1966" t="s">
        <v>83</v>
      </c>
      <c r="B1966" t="s">
        <v>5257</v>
      </c>
      <c r="C1966" t="s">
        <v>1844</v>
      </c>
    </row>
    <row r="1967" spans="1:3" hidden="1" x14ac:dyDescent="0.2">
      <c r="A1967" t="s">
        <v>1181</v>
      </c>
      <c r="B1967" t="s">
        <v>5257</v>
      </c>
      <c r="C1967" t="s">
        <v>1844</v>
      </c>
    </row>
    <row r="1968" spans="1:3" hidden="1" x14ac:dyDescent="0.2">
      <c r="A1968" t="s">
        <v>543</v>
      </c>
      <c r="B1968" t="s">
        <v>5257</v>
      </c>
      <c r="C1968" t="s">
        <v>1844</v>
      </c>
    </row>
    <row r="1969" spans="1:3" hidden="1" x14ac:dyDescent="0.2">
      <c r="A1969" t="s">
        <v>1174</v>
      </c>
      <c r="B1969" t="s">
        <v>5257</v>
      </c>
      <c r="C1969" t="s">
        <v>1844</v>
      </c>
    </row>
    <row r="1970" spans="1:3" hidden="1" x14ac:dyDescent="0.2">
      <c r="A1970" t="s">
        <v>3148</v>
      </c>
      <c r="B1970" t="s">
        <v>5257</v>
      </c>
      <c r="C1970" t="s">
        <v>1844</v>
      </c>
    </row>
    <row r="1971" spans="1:3" hidden="1" x14ac:dyDescent="0.2">
      <c r="A1971" t="s">
        <v>1346</v>
      </c>
      <c r="B1971" t="s">
        <v>5257</v>
      </c>
      <c r="C1971" t="s">
        <v>1844</v>
      </c>
    </row>
    <row r="1972" spans="1:3" hidden="1" x14ac:dyDescent="0.2">
      <c r="A1972" t="s">
        <v>1082</v>
      </c>
      <c r="B1972" t="s">
        <v>5257</v>
      </c>
      <c r="C1972" t="s">
        <v>1844</v>
      </c>
    </row>
    <row r="1973" spans="1:3" hidden="1" x14ac:dyDescent="0.2">
      <c r="A1973" t="s">
        <v>1411</v>
      </c>
      <c r="B1973" t="s">
        <v>5257</v>
      </c>
      <c r="C1973" t="s">
        <v>1844</v>
      </c>
    </row>
    <row r="1974" spans="1:3" hidden="1" x14ac:dyDescent="0.2">
      <c r="A1974" t="s">
        <v>1163</v>
      </c>
      <c r="B1974" t="s">
        <v>5257</v>
      </c>
      <c r="C1974" t="s">
        <v>1844</v>
      </c>
    </row>
    <row r="1975" spans="1:3" hidden="1" x14ac:dyDescent="0.2">
      <c r="A1975" t="s">
        <v>3107</v>
      </c>
      <c r="B1975" t="s">
        <v>5257</v>
      </c>
      <c r="C1975" t="s">
        <v>2512</v>
      </c>
    </row>
    <row r="1976" spans="1:3" hidden="1" x14ac:dyDescent="0.2">
      <c r="A1976" t="s">
        <v>1163</v>
      </c>
      <c r="B1976" t="s">
        <v>5257</v>
      </c>
      <c r="C1976" t="s">
        <v>2512</v>
      </c>
    </row>
    <row r="1977" spans="1:3" hidden="1" x14ac:dyDescent="0.2">
      <c r="A1977" t="s">
        <v>1115</v>
      </c>
      <c r="B1977" t="s">
        <v>5257</v>
      </c>
      <c r="C1977" t="s">
        <v>2512</v>
      </c>
    </row>
    <row r="1978" spans="1:3" hidden="1" x14ac:dyDescent="0.2">
      <c r="A1978" t="s">
        <v>4352</v>
      </c>
      <c r="B1978" t="s">
        <v>5257</v>
      </c>
      <c r="C1978" t="s">
        <v>2512</v>
      </c>
    </row>
    <row r="1979" spans="1:3" hidden="1" x14ac:dyDescent="0.2">
      <c r="A1979" t="s">
        <v>8256</v>
      </c>
      <c r="B1979" t="s">
        <v>5257</v>
      </c>
      <c r="C1979" t="s">
        <v>2512</v>
      </c>
    </row>
    <row r="1980" spans="1:3" hidden="1" x14ac:dyDescent="0.2">
      <c r="A1980" t="s">
        <v>3139</v>
      </c>
      <c r="B1980" t="s">
        <v>5257</v>
      </c>
      <c r="C1980" t="s">
        <v>2512</v>
      </c>
    </row>
    <row r="1981" spans="1:3" hidden="1" x14ac:dyDescent="0.2">
      <c r="A1981" t="s">
        <v>3148</v>
      </c>
      <c r="B1981" t="s">
        <v>5257</v>
      </c>
      <c r="C1981" t="s">
        <v>2512</v>
      </c>
    </row>
    <row r="1982" spans="1:3" hidden="1" x14ac:dyDescent="0.2">
      <c r="A1982" t="s">
        <v>3145</v>
      </c>
      <c r="B1982" t="s">
        <v>5257</v>
      </c>
      <c r="C1982" t="s">
        <v>2512</v>
      </c>
    </row>
    <row r="1983" spans="1:3" hidden="1" x14ac:dyDescent="0.2">
      <c r="A1983" t="s">
        <v>8260</v>
      </c>
      <c r="B1983" t="s">
        <v>5257</v>
      </c>
      <c r="C1983" t="s">
        <v>2512</v>
      </c>
    </row>
    <row r="1984" spans="1:3" hidden="1" x14ac:dyDescent="0.2">
      <c r="A1984" t="s">
        <v>3158</v>
      </c>
      <c r="B1984" t="s">
        <v>5257</v>
      </c>
      <c r="C1984" t="s">
        <v>2512</v>
      </c>
    </row>
    <row r="1985" spans="1:3" hidden="1" x14ac:dyDescent="0.2">
      <c r="A1985" t="s">
        <v>3039</v>
      </c>
      <c r="B1985" t="s">
        <v>5257</v>
      </c>
      <c r="C1985" t="s">
        <v>2512</v>
      </c>
    </row>
    <row r="1986" spans="1:3" hidden="1" x14ac:dyDescent="0.2">
      <c r="A1986" t="s">
        <v>632</v>
      </c>
      <c r="B1986" t="s">
        <v>5257</v>
      </c>
      <c r="C1986" t="s">
        <v>2512</v>
      </c>
    </row>
    <row r="1987" spans="1:3" hidden="1" x14ac:dyDescent="0.2">
      <c r="A1987" t="s">
        <v>1901</v>
      </c>
      <c r="B1987" t="s">
        <v>5257</v>
      </c>
      <c r="C1987" t="s">
        <v>2512</v>
      </c>
    </row>
    <row r="1988" spans="1:3" hidden="1" x14ac:dyDescent="0.2">
      <c r="A1988" t="s">
        <v>8189</v>
      </c>
      <c r="B1988" t="s">
        <v>5257</v>
      </c>
      <c r="C1988" t="s">
        <v>2512</v>
      </c>
    </row>
    <row r="1989" spans="1:3" hidden="1" x14ac:dyDescent="0.2">
      <c r="A1989" t="s">
        <v>3145</v>
      </c>
      <c r="B1989" t="s">
        <v>5257</v>
      </c>
      <c r="C1989" t="s">
        <v>3526</v>
      </c>
    </row>
    <row r="1990" spans="1:3" hidden="1" x14ac:dyDescent="0.2">
      <c r="A1990" t="s">
        <v>3158</v>
      </c>
      <c r="B1990" t="s">
        <v>5257</v>
      </c>
      <c r="C1990" t="s">
        <v>3526</v>
      </c>
    </row>
    <row r="1991" spans="1:3" hidden="1" x14ac:dyDescent="0.2">
      <c r="A1991" t="s">
        <v>4352</v>
      </c>
      <c r="B1991" t="s">
        <v>5257</v>
      </c>
      <c r="C1991" t="s">
        <v>3526</v>
      </c>
    </row>
    <row r="1992" spans="1:3" hidden="1" x14ac:dyDescent="0.2">
      <c r="A1992" t="s">
        <v>3145</v>
      </c>
      <c r="B1992" t="s">
        <v>5257</v>
      </c>
      <c r="C1992" t="s">
        <v>3526</v>
      </c>
    </row>
    <row r="1993" spans="1:3" hidden="1" x14ac:dyDescent="0.2">
      <c r="A1993" t="s">
        <v>3039</v>
      </c>
      <c r="B1993" t="s">
        <v>5257</v>
      </c>
      <c r="C1993" t="s">
        <v>3526</v>
      </c>
    </row>
    <row r="1994" spans="1:3" hidden="1" x14ac:dyDescent="0.2">
      <c r="A1994" t="s">
        <v>1901</v>
      </c>
      <c r="B1994" t="s">
        <v>5257</v>
      </c>
      <c r="C1994" t="s">
        <v>3526</v>
      </c>
    </row>
    <row r="1995" spans="1:3" hidden="1" x14ac:dyDescent="0.2">
      <c r="A1995" t="s">
        <v>1115</v>
      </c>
      <c r="B1995" t="s">
        <v>5257</v>
      </c>
      <c r="C1995" t="s">
        <v>3526</v>
      </c>
    </row>
    <row r="1996" spans="1:3" x14ac:dyDescent="0.2">
      <c r="A1996" t="s">
        <v>566</v>
      </c>
      <c r="B1996" t="s">
        <v>4940</v>
      </c>
      <c r="C1996" t="s">
        <v>4725</v>
      </c>
    </row>
    <row r="1997" spans="1:3" x14ac:dyDescent="0.2">
      <c r="A1997" t="s">
        <v>241</v>
      </c>
      <c r="B1997" t="s">
        <v>4940</v>
      </c>
      <c r="C1997" t="s">
        <v>4725</v>
      </c>
    </row>
    <row r="1998" spans="1:3" hidden="1" x14ac:dyDescent="0.2">
      <c r="A1998" t="s">
        <v>1134</v>
      </c>
      <c r="B1998" t="s">
        <v>4940</v>
      </c>
      <c r="C1998" t="s">
        <v>4676</v>
      </c>
    </row>
    <row r="1999" spans="1:3" x14ac:dyDescent="0.2">
      <c r="A1999" t="s">
        <v>1134</v>
      </c>
      <c r="B1999" t="s">
        <v>4940</v>
      </c>
      <c r="C1999" t="s">
        <v>4725</v>
      </c>
    </row>
    <row r="2000" spans="1:3" x14ac:dyDescent="0.2">
      <c r="A2000" t="s">
        <v>5529</v>
      </c>
      <c r="B2000" t="s">
        <v>4940</v>
      </c>
      <c r="C2000" t="s">
        <v>4725</v>
      </c>
    </row>
    <row r="2001" spans="1:3" hidden="1" x14ac:dyDescent="0.2">
      <c r="A2001" t="s">
        <v>5529</v>
      </c>
      <c r="B2001" t="s">
        <v>4940</v>
      </c>
      <c r="C2001" t="s">
        <v>4676</v>
      </c>
    </row>
    <row r="2002" spans="1:3" x14ac:dyDescent="0.2">
      <c r="A2002" t="s">
        <v>424</v>
      </c>
      <c r="B2002" t="s">
        <v>4940</v>
      </c>
      <c r="C2002" t="s">
        <v>4725</v>
      </c>
    </row>
    <row r="2003" spans="1:3" hidden="1" x14ac:dyDescent="0.2">
      <c r="A2003" t="s">
        <v>112</v>
      </c>
      <c r="B2003" t="s">
        <v>4940</v>
      </c>
      <c r="C2003" t="s">
        <v>4676</v>
      </c>
    </row>
    <row r="2004" spans="1:3" x14ac:dyDescent="0.2">
      <c r="A2004" t="s">
        <v>112</v>
      </c>
      <c r="B2004" t="s">
        <v>4940</v>
      </c>
      <c r="C2004" t="s">
        <v>4725</v>
      </c>
    </row>
    <row r="2005" spans="1:3" x14ac:dyDescent="0.2">
      <c r="A2005" t="s">
        <v>5417</v>
      </c>
      <c r="B2005" t="s">
        <v>1189</v>
      </c>
      <c r="C2005" t="s">
        <v>4725</v>
      </c>
    </row>
    <row r="2006" spans="1:3" hidden="1" x14ac:dyDescent="0.2">
      <c r="A2006" t="s">
        <v>5417</v>
      </c>
      <c r="B2006" t="s">
        <v>1189</v>
      </c>
      <c r="C2006" t="s">
        <v>4676</v>
      </c>
    </row>
    <row r="2007" spans="1:3" hidden="1" x14ac:dyDescent="0.2">
      <c r="A2007" t="s">
        <v>96</v>
      </c>
      <c r="B2007" t="s">
        <v>1189</v>
      </c>
      <c r="C2007" t="s">
        <v>4676</v>
      </c>
    </row>
    <row r="2008" spans="1:3" x14ac:dyDescent="0.2">
      <c r="A2008" t="s">
        <v>96</v>
      </c>
      <c r="B2008" t="s">
        <v>1189</v>
      </c>
      <c r="C2008" t="s">
        <v>4725</v>
      </c>
    </row>
    <row r="2009" spans="1:3" x14ac:dyDescent="0.2">
      <c r="A2009" t="s">
        <v>5417</v>
      </c>
      <c r="B2009" t="s">
        <v>1189</v>
      </c>
      <c r="C2009" t="s">
        <v>4725</v>
      </c>
    </row>
    <row r="2010" spans="1:3" x14ac:dyDescent="0.2">
      <c r="A2010" t="s">
        <v>112</v>
      </c>
      <c r="B2010" t="s">
        <v>1189</v>
      </c>
      <c r="C2010" t="s">
        <v>4725</v>
      </c>
    </row>
    <row r="2011" spans="1:3" hidden="1" x14ac:dyDescent="0.2">
      <c r="A2011" t="s">
        <v>1342</v>
      </c>
      <c r="B2011" t="s">
        <v>1189</v>
      </c>
      <c r="C2011" t="s">
        <v>4676</v>
      </c>
    </row>
    <row r="2012" spans="1:3" x14ac:dyDescent="0.2">
      <c r="A2012" t="s">
        <v>1342</v>
      </c>
      <c r="B2012" t="s">
        <v>1189</v>
      </c>
      <c r="C2012" t="s">
        <v>4725</v>
      </c>
    </row>
    <row r="2013" spans="1:3" hidden="1" x14ac:dyDescent="0.2">
      <c r="A2013" t="s">
        <v>5666</v>
      </c>
      <c r="B2013" t="s">
        <v>1189</v>
      </c>
      <c r="C2013" t="s">
        <v>4676</v>
      </c>
    </row>
    <row r="2014" spans="1:3" x14ac:dyDescent="0.2">
      <c r="A2014" t="s">
        <v>2762</v>
      </c>
      <c r="B2014" t="s">
        <v>1189</v>
      </c>
      <c r="C2014" t="s">
        <v>4725</v>
      </c>
    </row>
    <row r="2015" spans="1:3" hidden="1" x14ac:dyDescent="0.2">
      <c r="A2015" t="s">
        <v>3066</v>
      </c>
      <c r="B2015" t="s">
        <v>1189</v>
      </c>
      <c r="C2015" t="s">
        <v>4676</v>
      </c>
    </row>
    <row r="2016" spans="1:3" hidden="1" x14ac:dyDescent="0.2">
      <c r="A2016" t="s">
        <v>3066</v>
      </c>
      <c r="B2016" t="s">
        <v>1189</v>
      </c>
      <c r="C2016" t="s">
        <v>4676</v>
      </c>
    </row>
    <row r="2017" spans="1:3" x14ac:dyDescent="0.2">
      <c r="A2017" t="s">
        <v>5666</v>
      </c>
      <c r="B2017" t="s">
        <v>1189</v>
      </c>
      <c r="C2017" t="s">
        <v>4725</v>
      </c>
    </row>
    <row r="2018" spans="1:3" hidden="1" x14ac:dyDescent="0.2">
      <c r="A2018" t="s">
        <v>3943</v>
      </c>
      <c r="B2018" t="s">
        <v>1189</v>
      </c>
      <c r="C2018" t="s">
        <v>4676</v>
      </c>
    </row>
    <row r="2019" spans="1:3" x14ac:dyDescent="0.2">
      <c r="A2019" t="s">
        <v>3943</v>
      </c>
      <c r="B2019" t="s">
        <v>1189</v>
      </c>
      <c r="C2019" t="s">
        <v>4725</v>
      </c>
    </row>
    <row r="2020" spans="1:3" x14ac:dyDescent="0.2">
      <c r="A2020" t="s">
        <v>548</v>
      </c>
      <c r="B2020" t="s">
        <v>1189</v>
      </c>
      <c r="C2020" t="s">
        <v>4725</v>
      </c>
    </row>
    <row r="2021" spans="1:3" x14ac:dyDescent="0.2">
      <c r="A2021" t="s">
        <v>548</v>
      </c>
      <c r="B2021" t="s">
        <v>1189</v>
      </c>
      <c r="C2021" t="s">
        <v>4725</v>
      </c>
    </row>
    <row r="2022" spans="1:3" hidden="1" x14ac:dyDescent="0.2">
      <c r="A2022" t="s">
        <v>6354</v>
      </c>
      <c r="B2022" t="s">
        <v>1189</v>
      </c>
      <c r="C2022" t="s">
        <v>4676</v>
      </c>
    </row>
    <row r="2023" spans="1:3" x14ac:dyDescent="0.2">
      <c r="A2023" t="s">
        <v>6354</v>
      </c>
      <c r="B2023" t="s">
        <v>1189</v>
      </c>
      <c r="C2023" t="s">
        <v>4725</v>
      </c>
    </row>
    <row r="2024" spans="1:3" x14ac:dyDescent="0.2">
      <c r="A2024" t="s">
        <v>3066</v>
      </c>
      <c r="B2024" t="s">
        <v>1189</v>
      </c>
      <c r="C2024" t="s">
        <v>4725</v>
      </c>
    </row>
    <row r="2025" spans="1:3" x14ac:dyDescent="0.2">
      <c r="A2025" t="s">
        <v>3066</v>
      </c>
      <c r="B2025" t="s">
        <v>1189</v>
      </c>
      <c r="C2025" t="s">
        <v>4725</v>
      </c>
    </row>
    <row r="2026" spans="1:3" hidden="1" x14ac:dyDescent="0.2">
      <c r="A2026" t="s">
        <v>7107</v>
      </c>
      <c r="B2026" t="s">
        <v>1189</v>
      </c>
      <c r="C2026" t="s">
        <v>4676</v>
      </c>
    </row>
    <row r="2027" spans="1:3" x14ac:dyDescent="0.2">
      <c r="A2027" t="s">
        <v>7107</v>
      </c>
      <c r="B2027" t="s">
        <v>1189</v>
      </c>
      <c r="C2027" t="s">
        <v>4725</v>
      </c>
    </row>
    <row r="2028" spans="1:3" x14ac:dyDescent="0.2">
      <c r="A2028" t="s">
        <v>1200</v>
      </c>
      <c r="B2028" t="s">
        <v>1189</v>
      </c>
      <c r="C2028" t="s">
        <v>4725</v>
      </c>
    </row>
    <row r="2029" spans="1:3" hidden="1" x14ac:dyDescent="0.2">
      <c r="A2029" t="s">
        <v>1232</v>
      </c>
      <c r="B2029" t="s">
        <v>1189</v>
      </c>
      <c r="C2029" t="s">
        <v>4676</v>
      </c>
    </row>
    <row r="2030" spans="1:3" x14ac:dyDescent="0.2">
      <c r="A2030" t="s">
        <v>1232</v>
      </c>
      <c r="B2030" t="s">
        <v>1189</v>
      </c>
      <c r="C2030" t="s">
        <v>4725</v>
      </c>
    </row>
    <row r="2031" spans="1:3" x14ac:dyDescent="0.2">
      <c r="A2031" t="s">
        <v>2791</v>
      </c>
      <c r="B2031" t="s">
        <v>1189</v>
      </c>
      <c r="C2031" t="s">
        <v>4725</v>
      </c>
    </row>
    <row r="2032" spans="1:3" x14ac:dyDescent="0.2">
      <c r="A2032" t="s">
        <v>3453</v>
      </c>
      <c r="B2032" t="s">
        <v>1189</v>
      </c>
      <c r="C2032" t="s">
        <v>4725</v>
      </c>
    </row>
    <row r="2033" spans="1:3" hidden="1" x14ac:dyDescent="0.2">
      <c r="A2033" t="s">
        <v>548</v>
      </c>
      <c r="B2033" t="s">
        <v>1189</v>
      </c>
      <c r="C2033" t="s">
        <v>23</v>
      </c>
    </row>
    <row r="2034" spans="1:3" hidden="1" x14ac:dyDescent="0.2">
      <c r="A2034" t="s">
        <v>267</v>
      </c>
      <c r="B2034" t="s">
        <v>1189</v>
      </c>
      <c r="C2034" t="s">
        <v>23</v>
      </c>
    </row>
    <row r="2035" spans="1:3" hidden="1" x14ac:dyDescent="0.2">
      <c r="A2035" t="s">
        <v>105</v>
      </c>
      <c r="B2035" t="s">
        <v>1189</v>
      </c>
      <c r="C2035" t="s">
        <v>23</v>
      </c>
    </row>
    <row r="2036" spans="1:3" hidden="1" x14ac:dyDescent="0.2">
      <c r="A2036" t="s">
        <v>1744</v>
      </c>
      <c r="B2036" t="s">
        <v>1189</v>
      </c>
      <c r="C2036" t="s">
        <v>23</v>
      </c>
    </row>
    <row r="2037" spans="1:3" hidden="1" x14ac:dyDescent="0.2">
      <c r="A2037" t="s">
        <v>70</v>
      </c>
      <c r="B2037" t="s">
        <v>1189</v>
      </c>
      <c r="C2037" t="s">
        <v>23</v>
      </c>
    </row>
    <row r="2038" spans="1:3" hidden="1" x14ac:dyDescent="0.2">
      <c r="A2038" t="s">
        <v>1200</v>
      </c>
      <c r="B2038" t="s">
        <v>1189</v>
      </c>
      <c r="C2038" t="s">
        <v>23</v>
      </c>
    </row>
    <row r="2039" spans="1:3" hidden="1" x14ac:dyDescent="0.2">
      <c r="A2039" t="s">
        <v>1191</v>
      </c>
      <c r="B2039" t="s">
        <v>1189</v>
      </c>
      <c r="C2039" t="s">
        <v>23</v>
      </c>
    </row>
    <row r="2040" spans="1:3" hidden="1" x14ac:dyDescent="0.2">
      <c r="A2040" t="s">
        <v>105</v>
      </c>
      <c r="B2040" t="s">
        <v>1189</v>
      </c>
      <c r="C2040" t="s">
        <v>1291</v>
      </c>
    </row>
    <row r="2041" spans="1:3" hidden="1" x14ac:dyDescent="0.2">
      <c r="A2041" t="s">
        <v>308</v>
      </c>
      <c r="B2041" t="s">
        <v>1189</v>
      </c>
      <c r="C2041" t="s">
        <v>1291</v>
      </c>
    </row>
    <row r="2042" spans="1:3" hidden="1" x14ac:dyDescent="0.2">
      <c r="A2042" t="s">
        <v>548</v>
      </c>
      <c r="B2042" t="s">
        <v>1189</v>
      </c>
      <c r="C2042" t="s">
        <v>1291</v>
      </c>
    </row>
    <row r="2043" spans="1:3" hidden="1" x14ac:dyDescent="0.2">
      <c r="A2043" t="s">
        <v>267</v>
      </c>
      <c r="B2043" t="s">
        <v>1189</v>
      </c>
      <c r="C2043" t="s">
        <v>1291</v>
      </c>
    </row>
    <row r="2044" spans="1:3" hidden="1" x14ac:dyDescent="0.2">
      <c r="A2044" t="s">
        <v>1200</v>
      </c>
      <c r="B2044" t="s">
        <v>1189</v>
      </c>
      <c r="C2044" t="s">
        <v>1291</v>
      </c>
    </row>
    <row r="2045" spans="1:3" hidden="1" x14ac:dyDescent="0.2">
      <c r="A2045" t="s">
        <v>70</v>
      </c>
      <c r="B2045" t="s">
        <v>1189</v>
      </c>
      <c r="C2045" t="s">
        <v>1291</v>
      </c>
    </row>
    <row r="2046" spans="1:3" hidden="1" x14ac:dyDescent="0.2">
      <c r="A2046" t="s">
        <v>105</v>
      </c>
      <c r="B2046" t="s">
        <v>1189</v>
      </c>
      <c r="C2046" t="s">
        <v>1844</v>
      </c>
    </row>
    <row r="2047" spans="1:3" hidden="1" x14ac:dyDescent="0.2">
      <c r="A2047" t="s">
        <v>308</v>
      </c>
      <c r="B2047" t="s">
        <v>1189</v>
      </c>
      <c r="C2047" t="s">
        <v>1844</v>
      </c>
    </row>
    <row r="2048" spans="1:3" hidden="1" x14ac:dyDescent="0.2">
      <c r="A2048" t="s">
        <v>548</v>
      </c>
      <c r="B2048" t="s">
        <v>1189</v>
      </c>
      <c r="C2048" t="s">
        <v>1844</v>
      </c>
    </row>
    <row r="2049" spans="1:3" hidden="1" x14ac:dyDescent="0.2">
      <c r="A2049" t="s">
        <v>70</v>
      </c>
      <c r="B2049" t="s">
        <v>1189</v>
      </c>
      <c r="C2049" t="s">
        <v>1844</v>
      </c>
    </row>
    <row r="2050" spans="1:3" hidden="1" x14ac:dyDescent="0.2">
      <c r="A2050" t="s">
        <v>294</v>
      </c>
      <c r="B2050" t="s">
        <v>1189</v>
      </c>
      <c r="C2050" t="s">
        <v>1844</v>
      </c>
    </row>
    <row r="2051" spans="1:3" hidden="1" x14ac:dyDescent="0.2">
      <c r="A2051" t="s">
        <v>2830</v>
      </c>
      <c r="B2051" t="s">
        <v>1189</v>
      </c>
      <c r="C2051" t="s">
        <v>1844</v>
      </c>
    </row>
    <row r="2052" spans="1:3" hidden="1" x14ac:dyDescent="0.2">
      <c r="A2052" t="s">
        <v>1971</v>
      </c>
      <c r="B2052" t="s">
        <v>1189</v>
      </c>
      <c r="C2052" t="s">
        <v>1844</v>
      </c>
    </row>
    <row r="2053" spans="1:3" hidden="1" x14ac:dyDescent="0.2">
      <c r="A2053" t="s">
        <v>70</v>
      </c>
      <c r="B2053" t="s">
        <v>1189</v>
      </c>
      <c r="C2053" t="s">
        <v>2512</v>
      </c>
    </row>
    <row r="2054" spans="1:3" hidden="1" x14ac:dyDescent="0.2">
      <c r="A2054" t="s">
        <v>1200</v>
      </c>
      <c r="B2054" t="s">
        <v>1189</v>
      </c>
      <c r="C2054" t="s">
        <v>2512</v>
      </c>
    </row>
    <row r="2055" spans="1:3" hidden="1" x14ac:dyDescent="0.2">
      <c r="A2055" t="s">
        <v>2762</v>
      </c>
      <c r="B2055" t="s">
        <v>1189</v>
      </c>
      <c r="C2055" t="s">
        <v>2512</v>
      </c>
    </row>
    <row r="2056" spans="1:3" hidden="1" x14ac:dyDescent="0.2">
      <c r="A2056" t="s">
        <v>3492</v>
      </c>
      <c r="B2056" t="s">
        <v>1189</v>
      </c>
      <c r="C2056" t="s">
        <v>2512</v>
      </c>
    </row>
    <row r="2057" spans="1:3" hidden="1" x14ac:dyDescent="0.2">
      <c r="A2057" t="s">
        <v>247</v>
      </c>
      <c r="B2057" t="s">
        <v>1189</v>
      </c>
      <c r="C2057" t="s">
        <v>2512</v>
      </c>
    </row>
    <row r="2058" spans="1:3" hidden="1" x14ac:dyDescent="0.2">
      <c r="A2058" t="s">
        <v>3066</v>
      </c>
      <c r="B2058" t="s">
        <v>1189</v>
      </c>
      <c r="C2058" t="s">
        <v>2512</v>
      </c>
    </row>
    <row r="2059" spans="1:3" hidden="1" x14ac:dyDescent="0.2">
      <c r="A2059" t="s">
        <v>2830</v>
      </c>
      <c r="B2059" t="s">
        <v>1189</v>
      </c>
      <c r="C2059" t="s">
        <v>2512</v>
      </c>
    </row>
    <row r="2060" spans="1:3" hidden="1" x14ac:dyDescent="0.2">
      <c r="A2060" t="s">
        <v>400</v>
      </c>
      <c r="B2060" t="s">
        <v>1189</v>
      </c>
      <c r="C2060" t="s">
        <v>2512</v>
      </c>
    </row>
    <row r="2061" spans="1:3" hidden="1" x14ac:dyDescent="0.2">
      <c r="A2061" t="s">
        <v>5065</v>
      </c>
      <c r="B2061" t="s">
        <v>1189</v>
      </c>
      <c r="C2061" t="s">
        <v>2512</v>
      </c>
    </row>
    <row r="2062" spans="1:3" hidden="1" x14ac:dyDescent="0.2">
      <c r="A2062" t="s">
        <v>348</v>
      </c>
      <c r="B2062" t="s">
        <v>1189</v>
      </c>
      <c r="C2062" t="s">
        <v>2512</v>
      </c>
    </row>
    <row r="2063" spans="1:3" hidden="1" x14ac:dyDescent="0.2">
      <c r="A2063" t="s">
        <v>267</v>
      </c>
      <c r="B2063" t="s">
        <v>1189</v>
      </c>
      <c r="C2063" t="s">
        <v>2512</v>
      </c>
    </row>
    <row r="2064" spans="1:3" hidden="1" x14ac:dyDescent="0.2">
      <c r="A2064" t="s">
        <v>548</v>
      </c>
      <c r="B2064" t="s">
        <v>1189</v>
      </c>
      <c r="C2064" t="s">
        <v>2512</v>
      </c>
    </row>
    <row r="2065" spans="1:3" hidden="1" x14ac:dyDescent="0.2">
      <c r="A2065" t="s">
        <v>3500</v>
      </c>
      <c r="B2065" t="s">
        <v>1189</v>
      </c>
      <c r="C2065" t="s">
        <v>2512</v>
      </c>
    </row>
    <row r="2066" spans="1:3" hidden="1" x14ac:dyDescent="0.2">
      <c r="A2066" t="s">
        <v>2791</v>
      </c>
      <c r="B2066" t="s">
        <v>1189</v>
      </c>
      <c r="C2066" t="s">
        <v>2512</v>
      </c>
    </row>
    <row r="2067" spans="1:3" hidden="1" x14ac:dyDescent="0.2">
      <c r="A2067" t="s">
        <v>3500</v>
      </c>
      <c r="B2067" t="s">
        <v>1189</v>
      </c>
      <c r="C2067" t="s">
        <v>3526</v>
      </c>
    </row>
    <row r="2068" spans="1:3" hidden="1" x14ac:dyDescent="0.2">
      <c r="A2068" t="s">
        <v>548</v>
      </c>
      <c r="B2068" t="s">
        <v>1189</v>
      </c>
      <c r="C2068" t="s">
        <v>3526</v>
      </c>
    </row>
    <row r="2069" spans="1:3" hidden="1" x14ac:dyDescent="0.2">
      <c r="A2069" t="s">
        <v>2762</v>
      </c>
      <c r="B2069" t="s">
        <v>1189</v>
      </c>
      <c r="C2069" t="s">
        <v>3526</v>
      </c>
    </row>
    <row r="2070" spans="1:3" hidden="1" x14ac:dyDescent="0.2">
      <c r="A2070" t="s">
        <v>70</v>
      </c>
      <c r="B2070" t="s">
        <v>1189</v>
      </c>
      <c r="C2070" t="s">
        <v>3526</v>
      </c>
    </row>
    <row r="2071" spans="1:3" hidden="1" x14ac:dyDescent="0.2">
      <c r="A2071" t="s">
        <v>1200</v>
      </c>
      <c r="B2071" t="s">
        <v>1189</v>
      </c>
      <c r="C2071" t="s">
        <v>3526</v>
      </c>
    </row>
    <row r="2072" spans="1:3" hidden="1" x14ac:dyDescent="0.2">
      <c r="A2072" t="s">
        <v>2791</v>
      </c>
      <c r="B2072" t="s">
        <v>1189</v>
      </c>
      <c r="C2072" t="s">
        <v>3526</v>
      </c>
    </row>
    <row r="2073" spans="1:3" hidden="1" x14ac:dyDescent="0.2">
      <c r="A2073" t="s">
        <v>3492</v>
      </c>
      <c r="B2073" t="s">
        <v>1189</v>
      </c>
      <c r="C2073" t="s">
        <v>3526</v>
      </c>
    </row>
    <row r="2074" spans="1:3" hidden="1" x14ac:dyDescent="0.2">
      <c r="A2074" t="s">
        <v>157</v>
      </c>
      <c r="B2074" t="s">
        <v>1189</v>
      </c>
      <c r="C2074" t="s">
        <v>3526</v>
      </c>
    </row>
    <row r="2075" spans="1:3" hidden="1" x14ac:dyDescent="0.2">
      <c r="A2075" t="s">
        <v>247</v>
      </c>
      <c r="B2075" t="s">
        <v>1189</v>
      </c>
      <c r="C2075" t="s">
        <v>3526</v>
      </c>
    </row>
    <row r="2076" spans="1:3" hidden="1" x14ac:dyDescent="0.2">
      <c r="A2076" t="s">
        <v>400</v>
      </c>
      <c r="B2076" t="s">
        <v>1189</v>
      </c>
      <c r="C2076" t="s">
        <v>3526</v>
      </c>
    </row>
    <row r="2077" spans="1:3" hidden="1" x14ac:dyDescent="0.2">
      <c r="A2077" t="s">
        <v>5065</v>
      </c>
      <c r="B2077" t="s">
        <v>1189</v>
      </c>
      <c r="C2077" t="s">
        <v>3526</v>
      </c>
    </row>
    <row r="2078" spans="1:3" hidden="1" x14ac:dyDescent="0.2">
      <c r="A2078" t="s">
        <v>267</v>
      </c>
      <c r="B2078" t="s">
        <v>1189</v>
      </c>
      <c r="C2078" t="s">
        <v>3526</v>
      </c>
    </row>
    <row r="2079" spans="1:3" hidden="1" x14ac:dyDescent="0.2">
      <c r="A2079" t="s">
        <v>348</v>
      </c>
      <c r="B2079" t="s">
        <v>1189</v>
      </c>
      <c r="C2079" t="s">
        <v>3526</v>
      </c>
    </row>
    <row r="2080" spans="1:3" hidden="1" x14ac:dyDescent="0.2">
      <c r="A2080" t="s">
        <v>1232</v>
      </c>
      <c r="B2080" t="s">
        <v>1189</v>
      </c>
      <c r="C2080" t="s">
        <v>3526</v>
      </c>
    </row>
    <row r="2081" spans="1:3" x14ac:dyDescent="0.2">
      <c r="A2081" t="s">
        <v>267</v>
      </c>
      <c r="B2081" t="s">
        <v>1189</v>
      </c>
      <c r="C2081" t="s">
        <v>4725</v>
      </c>
    </row>
    <row r="2082" spans="1:3" x14ac:dyDescent="0.2">
      <c r="A2082" t="s">
        <v>267</v>
      </c>
      <c r="B2082" t="s">
        <v>1189</v>
      </c>
      <c r="C2082" t="s">
        <v>4725</v>
      </c>
    </row>
    <row r="2083" spans="1:3" x14ac:dyDescent="0.2">
      <c r="A2083" t="s">
        <v>267</v>
      </c>
      <c r="B2083" t="s">
        <v>1189</v>
      </c>
      <c r="C2083" t="s">
        <v>4725</v>
      </c>
    </row>
    <row r="2084" spans="1:3" x14ac:dyDescent="0.2">
      <c r="A2084" t="s">
        <v>267</v>
      </c>
      <c r="B2084" t="s">
        <v>1189</v>
      </c>
      <c r="C2084" t="s">
        <v>4725</v>
      </c>
    </row>
    <row r="2085" spans="1:3" x14ac:dyDescent="0.2">
      <c r="A2085" t="s">
        <v>267</v>
      </c>
      <c r="B2085" t="s">
        <v>1189</v>
      </c>
      <c r="C2085" t="s">
        <v>4725</v>
      </c>
    </row>
    <row r="2086" spans="1:3" x14ac:dyDescent="0.2">
      <c r="A2086" t="s">
        <v>267</v>
      </c>
      <c r="B2086" t="s">
        <v>1189</v>
      </c>
      <c r="C2086" t="s">
        <v>4725</v>
      </c>
    </row>
    <row r="2087" spans="1:3" x14ac:dyDescent="0.2">
      <c r="A2087" t="s">
        <v>267</v>
      </c>
      <c r="B2087" t="s">
        <v>1189</v>
      </c>
      <c r="C2087" t="s">
        <v>4725</v>
      </c>
    </row>
    <row r="2088" spans="1:3" x14ac:dyDescent="0.2">
      <c r="A2088" t="s">
        <v>267</v>
      </c>
      <c r="B2088" t="s">
        <v>1189</v>
      </c>
      <c r="C2088" t="s">
        <v>4725</v>
      </c>
    </row>
    <row r="2089" spans="1:3" x14ac:dyDescent="0.2">
      <c r="A2089" t="s">
        <v>267</v>
      </c>
      <c r="B2089" t="s">
        <v>1189</v>
      </c>
      <c r="C2089" t="s">
        <v>4725</v>
      </c>
    </row>
    <row r="2090" spans="1:3" hidden="1" x14ac:dyDescent="0.2">
      <c r="A2090" t="s">
        <v>241</v>
      </c>
      <c r="B2090" t="s">
        <v>3074</v>
      </c>
      <c r="C2090" t="s">
        <v>23</v>
      </c>
    </row>
    <row r="2091" spans="1:3" hidden="1" x14ac:dyDescent="0.2">
      <c r="A2091" t="s">
        <v>157</v>
      </c>
      <c r="B2091" t="s">
        <v>3074</v>
      </c>
      <c r="C2091" t="s">
        <v>2512</v>
      </c>
    </row>
    <row r="2092" spans="1:3" hidden="1" x14ac:dyDescent="0.2">
      <c r="A2092" t="s">
        <v>157</v>
      </c>
      <c r="B2092" t="s">
        <v>3074</v>
      </c>
      <c r="C2092" t="s">
        <v>3526</v>
      </c>
    </row>
    <row r="2093" spans="1:3" hidden="1" x14ac:dyDescent="0.2">
      <c r="A2093" t="s">
        <v>157</v>
      </c>
      <c r="B2093" t="s">
        <v>6536</v>
      </c>
      <c r="C2093" t="s">
        <v>4676</v>
      </c>
    </row>
    <row r="2094" spans="1:3" x14ac:dyDescent="0.2">
      <c r="A2094" t="s">
        <v>157</v>
      </c>
      <c r="B2094" t="s">
        <v>6536</v>
      </c>
      <c r="C2094" t="s">
        <v>4725</v>
      </c>
    </row>
    <row r="2095" spans="1:3" x14ac:dyDescent="0.2">
      <c r="A2095" t="s">
        <v>294</v>
      </c>
      <c r="B2095" t="s">
        <v>5036</v>
      </c>
      <c r="C2095" t="s">
        <v>4725</v>
      </c>
    </row>
    <row r="2096" spans="1:3" hidden="1" x14ac:dyDescent="0.2">
      <c r="A2096" t="s">
        <v>294</v>
      </c>
      <c r="B2096" t="s">
        <v>5036</v>
      </c>
      <c r="C2096" t="s">
        <v>4676</v>
      </c>
    </row>
    <row r="2097" spans="1:3" hidden="1" x14ac:dyDescent="0.2">
      <c r="A2097" t="s">
        <v>96</v>
      </c>
      <c r="B2097" t="s">
        <v>5036</v>
      </c>
      <c r="C2097" t="s">
        <v>4676</v>
      </c>
    </row>
    <row r="2098" spans="1:3" x14ac:dyDescent="0.2">
      <c r="A2098" t="s">
        <v>96</v>
      </c>
      <c r="B2098" t="s">
        <v>5036</v>
      </c>
      <c r="C2098" t="s">
        <v>4725</v>
      </c>
    </row>
    <row r="2099" spans="1:3" hidden="1" x14ac:dyDescent="0.2">
      <c r="A2099" t="s">
        <v>308</v>
      </c>
      <c r="B2099" t="s">
        <v>5036</v>
      </c>
      <c r="C2099" t="s">
        <v>23</v>
      </c>
    </row>
    <row r="2100" spans="1:3" hidden="1" x14ac:dyDescent="0.2">
      <c r="A2100" t="s">
        <v>1232</v>
      </c>
      <c r="B2100" t="s">
        <v>5036</v>
      </c>
      <c r="C2100" t="s">
        <v>23</v>
      </c>
    </row>
    <row r="2101" spans="1:3" hidden="1" x14ac:dyDescent="0.2">
      <c r="A2101" t="s">
        <v>308</v>
      </c>
      <c r="B2101" t="s">
        <v>5036</v>
      </c>
      <c r="C2101" t="s">
        <v>1291</v>
      </c>
    </row>
    <row r="2102" spans="1:3" hidden="1" x14ac:dyDescent="0.2">
      <c r="A2102" t="s">
        <v>112</v>
      </c>
      <c r="B2102" t="s">
        <v>5036</v>
      </c>
      <c r="C2102" t="s">
        <v>1291</v>
      </c>
    </row>
    <row r="2103" spans="1:3" hidden="1" x14ac:dyDescent="0.2">
      <c r="A2103" t="s">
        <v>294</v>
      </c>
      <c r="B2103" t="s">
        <v>5036</v>
      </c>
      <c r="C2103" t="s">
        <v>1291</v>
      </c>
    </row>
    <row r="2104" spans="1:3" hidden="1" x14ac:dyDescent="0.2">
      <c r="A2104" t="s">
        <v>3145</v>
      </c>
      <c r="B2104" t="s">
        <v>5036</v>
      </c>
      <c r="C2104" t="s">
        <v>1844</v>
      </c>
    </row>
    <row r="2105" spans="1:3" hidden="1" x14ac:dyDescent="0.2">
      <c r="A2105" t="s">
        <v>308</v>
      </c>
      <c r="B2105" t="s">
        <v>5036</v>
      </c>
      <c r="C2105" t="s">
        <v>1844</v>
      </c>
    </row>
    <row r="2106" spans="1:3" hidden="1" x14ac:dyDescent="0.2">
      <c r="A2106" t="s">
        <v>294</v>
      </c>
      <c r="B2106" t="s">
        <v>5036</v>
      </c>
      <c r="C2106" t="s">
        <v>1844</v>
      </c>
    </row>
    <row r="2107" spans="1:3" hidden="1" x14ac:dyDescent="0.2">
      <c r="A2107" t="s">
        <v>83</v>
      </c>
      <c r="B2107" t="s">
        <v>5036</v>
      </c>
      <c r="C2107" t="s">
        <v>1844</v>
      </c>
    </row>
    <row r="2108" spans="1:3" hidden="1" x14ac:dyDescent="0.2">
      <c r="A2108" t="s">
        <v>2830</v>
      </c>
      <c r="B2108" t="s">
        <v>5036</v>
      </c>
      <c r="C2108" t="s">
        <v>1844</v>
      </c>
    </row>
    <row r="2109" spans="1:3" hidden="1" x14ac:dyDescent="0.2">
      <c r="A2109" t="s">
        <v>112</v>
      </c>
      <c r="B2109" t="s">
        <v>5036</v>
      </c>
      <c r="C2109" t="s">
        <v>1844</v>
      </c>
    </row>
    <row r="2110" spans="1:3" hidden="1" x14ac:dyDescent="0.2">
      <c r="A2110" t="s">
        <v>3198</v>
      </c>
      <c r="B2110" t="s">
        <v>5036</v>
      </c>
      <c r="C2110" t="s">
        <v>2512</v>
      </c>
    </row>
    <row r="2111" spans="1:3" hidden="1" x14ac:dyDescent="0.2">
      <c r="A2111" t="s">
        <v>2830</v>
      </c>
      <c r="B2111" t="s">
        <v>5036</v>
      </c>
      <c r="C2111" t="s">
        <v>2512</v>
      </c>
    </row>
    <row r="2112" spans="1:3" hidden="1" x14ac:dyDescent="0.2">
      <c r="A2112" t="s">
        <v>112</v>
      </c>
      <c r="B2112" t="s">
        <v>5036</v>
      </c>
      <c r="C2112" t="s">
        <v>2512</v>
      </c>
    </row>
    <row r="2113" spans="1:3" hidden="1" x14ac:dyDescent="0.2">
      <c r="A2113" t="s">
        <v>308</v>
      </c>
      <c r="B2113" t="s">
        <v>5036</v>
      </c>
      <c r="C2113" t="s">
        <v>2512</v>
      </c>
    </row>
    <row r="2114" spans="1:3" hidden="1" x14ac:dyDescent="0.2">
      <c r="A2114" t="s">
        <v>2830</v>
      </c>
      <c r="B2114" t="s">
        <v>5036</v>
      </c>
      <c r="C2114" t="s">
        <v>3526</v>
      </c>
    </row>
    <row r="2115" spans="1:3" hidden="1" x14ac:dyDescent="0.2">
      <c r="A2115" t="s">
        <v>112</v>
      </c>
      <c r="B2115" t="s">
        <v>5036</v>
      </c>
      <c r="C2115" t="s">
        <v>3526</v>
      </c>
    </row>
    <row r="2116" spans="1:3" hidden="1" x14ac:dyDescent="0.2">
      <c r="A2116" t="s">
        <v>308</v>
      </c>
      <c r="B2116" t="s">
        <v>5036</v>
      </c>
      <c r="C2116" t="s">
        <v>3526</v>
      </c>
    </row>
    <row r="2117" spans="1:3" hidden="1" x14ac:dyDescent="0.2">
      <c r="A2117" t="s">
        <v>112</v>
      </c>
      <c r="B2117" t="s">
        <v>3536</v>
      </c>
      <c r="C2117" t="s">
        <v>1291</v>
      </c>
    </row>
    <row r="2118" spans="1:3" hidden="1" x14ac:dyDescent="0.2">
      <c r="A2118" t="s">
        <v>112</v>
      </c>
      <c r="B2118" t="s">
        <v>3536</v>
      </c>
      <c r="C2118" t="s">
        <v>1291</v>
      </c>
    </row>
    <row r="2119" spans="1:3" hidden="1" x14ac:dyDescent="0.2">
      <c r="A2119" t="s">
        <v>112</v>
      </c>
      <c r="B2119" t="s">
        <v>3536</v>
      </c>
      <c r="C2119" t="s">
        <v>1291</v>
      </c>
    </row>
    <row r="2120" spans="1:3" hidden="1" x14ac:dyDescent="0.2">
      <c r="A2120" t="s">
        <v>112</v>
      </c>
      <c r="B2120" t="s">
        <v>3536</v>
      </c>
      <c r="C2120" t="s">
        <v>1291</v>
      </c>
    </row>
    <row r="2121" spans="1:3" hidden="1" x14ac:dyDescent="0.2">
      <c r="A2121" t="s">
        <v>112</v>
      </c>
      <c r="B2121" t="s">
        <v>3536</v>
      </c>
      <c r="C2121" t="s">
        <v>1291</v>
      </c>
    </row>
    <row r="2122" spans="1:3" hidden="1" x14ac:dyDescent="0.2">
      <c r="A2122" t="s">
        <v>112</v>
      </c>
      <c r="B2122" t="s">
        <v>3536</v>
      </c>
      <c r="C2122" t="s">
        <v>1291</v>
      </c>
    </row>
    <row r="2123" spans="1:3" hidden="1" x14ac:dyDescent="0.2">
      <c r="A2123" t="s">
        <v>112</v>
      </c>
      <c r="B2123" t="s">
        <v>3536</v>
      </c>
      <c r="C2123" t="s">
        <v>1291</v>
      </c>
    </row>
    <row r="2124" spans="1:3" hidden="1" x14ac:dyDescent="0.2">
      <c r="A2124" t="s">
        <v>112</v>
      </c>
      <c r="B2124" t="s">
        <v>3536</v>
      </c>
      <c r="C2124" t="s">
        <v>1291</v>
      </c>
    </row>
    <row r="2125" spans="1:3" hidden="1" x14ac:dyDescent="0.2">
      <c r="A2125" t="s">
        <v>112</v>
      </c>
      <c r="B2125" t="s">
        <v>3536</v>
      </c>
      <c r="C2125" t="s">
        <v>1291</v>
      </c>
    </row>
    <row r="2126" spans="1:3" hidden="1" x14ac:dyDescent="0.2">
      <c r="A2126" t="s">
        <v>112</v>
      </c>
      <c r="B2126" t="s">
        <v>3536</v>
      </c>
      <c r="C2126" t="s">
        <v>1291</v>
      </c>
    </row>
    <row r="2127" spans="1:3" hidden="1" x14ac:dyDescent="0.2">
      <c r="A2127" t="s">
        <v>112</v>
      </c>
      <c r="B2127" t="s">
        <v>3536</v>
      </c>
      <c r="C2127" t="s">
        <v>1291</v>
      </c>
    </row>
    <row r="2128" spans="1:3" hidden="1" x14ac:dyDescent="0.2">
      <c r="A2128" t="s">
        <v>112</v>
      </c>
      <c r="B2128" t="s">
        <v>3536</v>
      </c>
      <c r="C2128" t="s">
        <v>1291</v>
      </c>
    </row>
    <row r="2129" spans="1:3" hidden="1" x14ac:dyDescent="0.2">
      <c r="A2129" t="s">
        <v>112</v>
      </c>
      <c r="B2129" t="s">
        <v>3536</v>
      </c>
      <c r="C2129" t="s">
        <v>1291</v>
      </c>
    </row>
    <row r="2130" spans="1:3" hidden="1" x14ac:dyDescent="0.2">
      <c r="A2130" t="s">
        <v>112</v>
      </c>
      <c r="B2130" t="s">
        <v>3536</v>
      </c>
      <c r="C2130" t="s">
        <v>1291</v>
      </c>
    </row>
    <row r="2131" spans="1:3" hidden="1" x14ac:dyDescent="0.2">
      <c r="A2131" t="s">
        <v>112</v>
      </c>
      <c r="B2131" t="s">
        <v>3536</v>
      </c>
      <c r="C2131" t="s">
        <v>1844</v>
      </c>
    </row>
    <row r="2132" spans="1:3" hidden="1" x14ac:dyDescent="0.2">
      <c r="A2132" t="s">
        <v>112</v>
      </c>
      <c r="B2132" t="s">
        <v>3536</v>
      </c>
      <c r="C2132" t="s">
        <v>1844</v>
      </c>
    </row>
    <row r="2133" spans="1:3" hidden="1" x14ac:dyDescent="0.2">
      <c r="A2133" t="s">
        <v>112</v>
      </c>
      <c r="B2133" t="s">
        <v>3536</v>
      </c>
      <c r="C2133" t="s">
        <v>1844</v>
      </c>
    </row>
    <row r="2134" spans="1:3" hidden="1" x14ac:dyDescent="0.2">
      <c r="A2134" t="s">
        <v>112</v>
      </c>
      <c r="B2134" t="s">
        <v>3536</v>
      </c>
      <c r="C2134" t="s">
        <v>1844</v>
      </c>
    </row>
    <row r="2135" spans="1:3" hidden="1" x14ac:dyDescent="0.2">
      <c r="A2135" t="s">
        <v>112</v>
      </c>
      <c r="B2135" t="s">
        <v>3536</v>
      </c>
      <c r="C2135" t="s">
        <v>1844</v>
      </c>
    </row>
    <row r="2136" spans="1:3" hidden="1" x14ac:dyDescent="0.2">
      <c r="A2136" t="s">
        <v>112</v>
      </c>
      <c r="B2136" t="s">
        <v>3536</v>
      </c>
      <c r="C2136" t="s">
        <v>1844</v>
      </c>
    </row>
    <row r="2137" spans="1:3" hidden="1" x14ac:dyDescent="0.2">
      <c r="A2137" t="s">
        <v>112</v>
      </c>
      <c r="B2137" t="s">
        <v>3536</v>
      </c>
      <c r="C2137" t="s">
        <v>1844</v>
      </c>
    </row>
    <row r="2138" spans="1:3" hidden="1" x14ac:dyDescent="0.2">
      <c r="A2138" t="s">
        <v>112</v>
      </c>
      <c r="B2138" t="s">
        <v>3536</v>
      </c>
      <c r="C2138" t="s">
        <v>1844</v>
      </c>
    </row>
    <row r="2139" spans="1:3" hidden="1" x14ac:dyDescent="0.2">
      <c r="A2139" t="s">
        <v>112</v>
      </c>
      <c r="B2139" t="s">
        <v>3536</v>
      </c>
      <c r="C2139" t="s">
        <v>1844</v>
      </c>
    </row>
    <row r="2140" spans="1:3" hidden="1" x14ac:dyDescent="0.2">
      <c r="A2140" t="s">
        <v>112</v>
      </c>
      <c r="B2140" t="s">
        <v>3536</v>
      </c>
      <c r="C2140" t="s">
        <v>1844</v>
      </c>
    </row>
    <row r="2141" spans="1:3" hidden="1" x14ac:dyDescent="0.2">
      <c r="A2141" t="s">
        <v>112</v>
      </c>
      <c r="B2141" t="s">
        <v>3536</v>
      </c>
      <c r="C2141" t="s">
        <v>1844</v>
      </c>
    </row>
    <row r="2142" spans="1:3" hidden="1" x14ac:dyDescent="0.2">
      <c r="A2142" t="s">
        <v>112</v>
      </c>
      <c r="B2142" t="s">
        <v>3536</v>
      </c>
      <c r="C2142" t="s">
        <v>1844</v>
      </c>
    </row>
    <row r="2143" spans="1:3" hidden="1" x14ac:dyDescent="0.2">
      <c r="A2143" t="s">
        <v>112</v>
      </c>
      <c r="B2143" t="s">
        <v>3536</v>
      </c>
      <c r="C2143" t="s">
        <v>1844</v>
      </c>
    </row>
    <row r="2144" spans="1:3" hidden="1" x14ac:dyDescent="0.2">
      <c r="A2144" t="s">
        <v>112</v>
      </c>
      <c r="B2144" t="s">
        <v>3536</v>
      </c>
      <c r="C2144" t="s">
        <v>1844</v>
      </c>
    </row>
    <row r="2145" spans="1:3" hidden="1" x14ac:dyDescent="0.2">
      <c r="A2145" t="s">
        <v>2578</v>
      </c>
      <c r="B2145" t="s">
        <v>3536</v>
      </c>
      <c r="C2145" t="s">
        <v>2512</v>
      </c>
    </row>
    <row r="2146" spans="1:3" hidden="1" x14ac:dyDescent="0.2">
      <c r="A2146" t="s">
        <v>112</v>
      </c>
      <c r="B2146" t="s">
        <v>3536</v>
      </c>
      <c r="C2146" t="s">
        <v>2512</v>
      </c>
    </row>
    <row r="2147" spans="1:3" hidden="1" x14ac:dyDescent="0.2">
      <c r="A2147" t="s">
        <v>112</v>
      </c>
      <c r="B2147" t="s">
        <v>3536</v>
      </c>
      <c r="C2147" t="s">
        <v>2512</v>
      </c>
    </row>
    <row r="2148" spans="1:3" hidden="1" x14ac:dyDescent="0.2">
      <c r="A2148" t="s">
        <v>112</v>
      </c>
      <c r="B2148" t="s">
        <v>3536</v>
      </c>
      <c r="C2148" t="s">
        <v>2512</v>
      </c>
    </row>
    <row r="2149" spans="1:3" hidden="1" x14ac:dyDescent="0.2">
      <c r="A2149" t="s">
        <v>112</v>
      </c>
      <c r="B2149" t="s">
        <v>3536</v>
      </c>
      <c r="C2149" t="s">
        <v>2512</v>
      </c>
    </row>
    <row r="2150" spans="1:3" hidden="1" x14ac:dyDescent="0.2">
      <c r="A2150" t="s">
        <v>112</v>
      </c>
      <c r="B2150" t="s">
        <v>3536</v>
      </c>
      <c r="C2150" t="s">
        <v>2512</v>
      </c>
    </row>
    <row r="2151" spans="1:3" hidden="1" x14ac:dyDescent="0.2">
      <c r="A2151" t="s">
        <v>112</v>
      </c>
      <c r="B2151" t="s">
        <v>3536</v>
      </c>
      <c r="C2151" t="s">
        <v>2512</v>
      </c>
    </row>
    <row r="2152" spans="1:3" hidden="1" x14ac:dyDescent="0.2">
      <c r="A2152" t="s">
        <v>112</v>
      </c>
      <c r="B2152" t="s">
        <v>3536</v>
      </c>
      <c r="C2152" t="s">
        <v>2512</v>
      </c>
    </row>
    <row r="2153" spans="1:3" hidden="1" x14ac:dyDescent="0.2">
      <c r="A2153" t="s">
        <v>112</v>
      </c>
      <c r="B2153" t="s">
        <v>3536</v>
      </c>
      <c r="C2153" t="s">
        <v>2512</v>
      </c>
    </row>
    <row r="2154" spans="1:3" hidden="1" x14ac:dyDescent="0.2">
      <c r="A2154" t="s">
        <v>112</v>
      </c>
      <c r="B2154" t="s">
        <v>3536</v>
      </c>
      <c r="C2154" t="s">
        <v>2512</v>
      </c>
    </row>
    <row r="2155" spans="1:3" hidden="1" x14ac:dyDescent="0.2">
      <c r="A2155" t="s">
        <v>112</v>
      </c>
      <c r="B2155" t="s">
        <v>3536</v>
      </c>
      <c r="C2155" t="s">
        <v>2512</v>
      </c>
    </row>
    <row r="2156" spans="1:3" hidden="1" x14ac:dyDescent="0.2">
      <c r="A2156" t="s">
        <v>112</v>
      </c>
      <c r="B2156" t="s">
        <v>3536</v>
      </c>
      <c r="C2156" t="s">
        <v>2512</v>
      </c>
    </row>
    <row r="2157" spans="1:3" hidden="1" x14ac:dyDescent="0.2">
      <c r="A2157" t="s">
        <v>112</v>
      </c>
      <c r="B2157" t="s">
        <v>3536</v>
      </c>
      <c r="C2157" t="s">
        <v>2512</v>
      </c>
    </row>
    <row r="2158" spans="1:3" hidden="1" x14ac:dyDescent="0.2">
      <c r="A2158" t="s">
        <v>112</v>
      </c>
      <c r="B2158" t="s">
        <v>3536</v>
      </c>
      <c r="C2158" t="s">
        <v>2512</v>
      </c>
    </row>
    <row r="2159" spans="1:3" hidden="1" x14ac:dyDescent="0.2">
      <c r="A2159" t="s">
        <v>112</v>
      </c>
      <c r="B2159" t="s">
        <v>3536</v>
      </c>
      <c r="C2159" t="s">
        <v>2512</v>
      </c>
    </row>
    <row r="2160" spans="1:3" hidden="1" x14ac:dyDescent="0.2">
      <c r="A2160" t="s">
        <v>112</v>
      </c>
      <c r="B2160" t="s">
        <v>3536</v>
      </c>
      <c r="C2160" t="s">
        <v>3526</v>
      </c>
    </row>
    <row r="2161" spans="1:3" hidden="1" x14ac:dyDescent="0.2">
      <c r="A2161" t="s">
        <v>112</v>
      </c>
      <c r="B2161" t="s">
        <v>3536</v>
      </c>
      <c r="C2161" t="s">
        <v>3526</v>
      </c>
    </row>
    <row r="2162" spans="1:3" hidden="1" x14ac:dyDescent="0.2">
      <c r="A2162" t="s">
        <v>112</v>
      </c>
      <c r="B2162" t="s">
        <v>3536</v>
      </c>
      <c r="C2162" t="s">
        <v>3526</v>
      </c>
    </row>
    <row r="2163" spans="1:3" hidden="1" x14ac:dyDescent="0.2">
      <c r="A2163" t="s">
        <v>112</v>
      </c>
      <c r="B2163" t="s">
        <v>3536</v>
      </c>
      <c r="C2163" t="s">
        <v>3526</v>
      </c>
    </row>
    <row r="2164" spans="1:3" hidden="1" x14ac:dyDescent="0.2">
      <c r="A2164" t="s">
        <v>112</v>
      </c>
      <c r="B2164" t="s">
        <v>3536</v>
      </c>
      <c r="C2164" t="s">
        <v>3526</v>
      </c>
    </row>
    <row r="2165" spans="1:3" hidden="1" x14ac:dyDescent="0.2">
      <c r="A2165" t="s">
        <v>112</v>
      </c>
      <c r="B2165" t="s">
        <v>3536</v>
      </c>
      <c r="C2165" t="s">
        <v>3526</v>
      </c>
    </row>
    <row r="2166" spans="1:3" hidden="1" x14ac:dyDescent="0.2">
      <c r="A2166" t="s">
        <v>112</v>
      </c>
      <c r="B2166" t="s">
        <v>3536</v>
      </c>
      <c r="C2166" t="s">
        <v>3526</v>
      </c>
    </row>
    <row r="2167" spans="1:3" hidden="1" x14ac:dyDescent="0.2">
      <c r="A2167" t="s">
        <v>112</v>
      </c>
      <c r="B2167" t="s">
        <v>3536</v>
      </c>
      <c r="C2167" t="s">
        <v>3526</v>
      </c>
    </row>
    <row r="2168" spans="1:3" hidden="1" x14ac:dyDescent="0.2">
      <c r="A2168" t="s">
        <v>112</v>
      </c>
      <c r="B2168" t="s">
        <v>3536</v>
      </c>
      <c r="C2168" t="s">
        <v>3526</v>
      </c>
    </row>
    <row r="2169" spans="1:3" hidden="1" x14ac:dyDescent="0.2">
      <c r="A2169" t="s">
        <v>112</v>
      </c>
      <c r="B2169" t="s">
        <v>3536</v>
      </c>
      <c r="C2169" t="s">
        <v>3526</v>
      </c>
    </row>
    <row r="2170" spans="1:3" hidden="1" x14ac:dyDescent="0.2">
      <c r="A2170" t="s">
        <v>112</v>
      </c>
      <c r="B2170" t="s">
        <v>3536</v>
      </c>
      <c r="C2170" t="s">
        <v>3526</v>
      </c>
    </row>
    <row r="2171" spans="1:3" hidden="1" x14ac:dyDescent="0.2">
      <c r="A2171" t="s">
        <v>112</v>
      </c>
      <c r="B2171" t="s">
        <v>3536</v>
      </c>
      <c r="C2171" t="s">
        <v>3526</v>
      </c>
    </row>
    <row r="2172" spans="1:3" hidden="1" x14ac:dyDescent="0.2">
      <c r="A2172" t="s">
        <v>112</v>
      </c>
      <c r="B2172" t="s">
        <v>3536</v>
      </c>
      <c r="C2172" t="s">
        <v>3526</v>
      </c>
    </row>
    <row r="2173" spans="1:3" hidden="1" x14ac:dyDescent="0.2">
      <c r="A2173" t="s">
        <v>112</v>
      </c>
      <c r="B2173" t="s">
        <v>3536</v>
      </c>
      <c r="C2173" t="s">
        <v>3526</v>
      </c>
    </row>
    <row r="2174" spans="1:3" hidden="1" x14ac:dyDescent="0.2">
      <c r="A2174" t="s">
        <v>112</v>
      </c>
      <c r="B2174" t="s">
        <v>3536</v>
      </c>
      <c r="C2174" t="s">
        <v>3526</v>
      </c>
    </row>
    <row r="2175" spans="1:3" hidden="1" x14ac:dyDescent="0.2">
      <c r="A2175" t="s">
        <v>2830</v>
      </c>
      <c r="B2175" t="s">
        <v>3536</v>
      </c>
      <c r="C2175" t="s">
        <v>3526</v>
      </c>
    </row>
    <row r="2176" spans="1:3" x14ac:dyDescent="0.2">
      <c r="A2176" t="s">
        <v>348</v>
      </c>
      <c r="B2176" t="s">
        <v>1241</v>
      </c>
      <c r="C2176" t="s">
        <v>4725</v>
      </c>
    </row>
    <row r="2177" spans="1:3" x14ac:dyDescent="0.2">
      <c r="A2177" t="s">
        <v>322</v>
      </c>
      <c r="B2177" t="s">
        <v>1241</v>
      </c>
      <c r="C2177" t="s">
        <v>4725</v>
      </c>
    </row>
    <row r="2178" spans="1:3" x14ac:dyDescent="0.2">
      <c r="A2178" t="s">
        <v>2662</v>
      </c>
      <c r="B2178" t="s">
        <v>1241</v>
      </c>
      <c r="C2178" t="s">
        <v>4725</v>
      </c>
    </row>
    <row r="2179" spans="1:3" hidden="1" x14ac:dyDescent="0.2">
      <c r="A2179" t="s">
        <v>2662</v>
      </c>
      <c r="B2179" t="s">
        <v>1241</v>
      </c>
      <c r="C2179" t="s">
        <v>4676</v>
      </c>
    </row>
    <row r="2180" spans="1:3" hidden="1" x14ac:dyDescent="0.2">
      <c r="A2180" t="s">
        <v>1232</v>
      </c>
      <c r="B2180" t="s">
        <v>1241</v>
      </c>
      <c r="C2180" t="s">
        <v>4676</v>
      </c>
    </row>
    <row r="2181" spans="1:3" x14ac:dyDescent="0.2">
      <c r="A2181" t="s">
        <v>1232</v>
      </c>
      <c r="B2181" t="s">
        <v>1241</v>
      </c>
      <c r="C2181" t="s">
        <v>4725</v>
      </c>
    </row>
    <row r="2182" spans="1:3" hidden="1" x14ac:dyDescent="0.2">
      <c r="A2182" t="s">
        <v>1232</v>
      </c>
      <c r="B2182" t="s">
        <v>1241</v>
      </c>
      <c r="C2182" t="s">
        <v>4676</v>
      </c>
    </row>
    <row r="2183" spans="1:3" x14ac:dyDescent="0.2">
      <c r="A2183" t="s">
        <v>1232</v>
      </c>
      <c r="B2183" t="s">
        <v>1241</v>
      </c>
      <c r="C2183" t="s">
        <v>4725</v>
      </c>
    </row>
    <row r="2184" spans="1:3" hidden="1" x14ac:dyDescent="0.2">
      <c r="A2184" t="s">
        <v>308</v>
      </c>
      <c r="B2184" t="s">
        <v>1241</v>
      </c>
      <c r="C2184" t="s">
        <v>4676</v>
      </c>
    </row>
    <row r="2185" spans="1:3" x14ac:dyDescent="0.2">
      <c r="A2185" t="s">
        <v>308</v>
      </c>
      <c r="B2185" t="s">
        <v>1241</v>
      </c>
      <c r="C2185" t="s">
        <v>4725</v>
      </c>
    </row>
    <row r="2186" spans="1:3" x14ac:dyDescent="0.2">
      <c r="A2186" t="s">
        <v>7487</v>
      </c>
      <c r="B2186" t="s">
        <v>1241</v>
      </c>
      <c r="C2186" t="s">
        <v>4725</v>
      </c>
    </row>
    <row r="2187" spans="1:3" hidden="1" x14ac:dyDescent="0.2">
      <c r="A2187" t="s">
        <v>1232</v>
      </c>
      <c r="B2187" t="s">
        <v>1241</v>
      </c>
      <c r="C2187" t="s">
        <v>23</v>
      </c>
    </row>
    <row r="2188" spans="1:3" hidden="1" x14ac:dyDescent="0.2">
      <c r="A2188" t="s">
        <v>1443</v>
      </c>
      <c r="B2188" t="s">
        <v>1241</v>
      </c>
      <c r="C2188" t="s">
        <v>23</v>
      </c>
    </row>
    <row r="2189" spans="1:3" hidden="1" x14ac:dyDescent="0.2">
      <c r="A2189" t="s">
        <v>127</v>
      </c>
      <c r="B2189" t="s">
        <v>1241</v>
      </c>
      <c r="C2189" t="s">
        <v>23</v>
      </c>
    </row>
    <row r="2190" spans="1:3" hidden="1" x14ac:dyDescent="0.2">
      <c r="A2190" t="s">
        <v>762</v>
      </c>
      <c r="B2190" t="s">
        <v>1241</v>
      </c>
      <c r="C2190" t="s">
        <v>23</v>
      </c>
    </row>
    <row r="2191" spans="1:3" hidden="1" x14ac:dyDescent="0.2">
      <c r="A2191" t="s">
        <v>308</v>
      </c>
      <c r="B2191" t="s">
        <v>1241</v>
      </c>
      <c r="C2191" t="s">
        <v>23</v>
      </c>
    </row>
    <row r="2192" spans="1:3" hidden="1" x14ac:dyDescent="0.2">
      <c r="A2192" t="s">
        <v>112</v>
      </c>
      <c r="B2192" t="s">
        <v>1241</v>
      </c>
      <c r="C2192" t="s">
        <v>23</v>
      </c>
    </row>
    <row r="2193" spans="1:3" hidden="1" x14ac:dyDescent="0.2">
      <c r="A2193" t="s">
        <v>348</v>
      </c>
      <c r="B2193" t="s">
        <v>1241</v>
      </c>
      <c r="C2193" t="s">
        <v>23</v>
      </c>
    </row>
    <row r="2194" spans="1:3" hidden="1" x14ac:dyDescent="0.2">
      <c r="A2194" t="s">
        <v>112</v>
      </c>
      <c r="B2194" t="s">
        <v>1241</v>
      </c>
      <c r="C2194" t="s">
        <v>23</v>
      </c>
    </row>
    <row r="2195" spans="1:3" hidden="1" x14ac:dyDescent="0.2">
      <c r="A2195" t="s">
        <v>1285</v>
      </c>
      <c r="B2195" t="s">
        <v>1241</v>
      </c>
      <c r="C2195" t="s">
        <v>23</v>
      </c>
    </row>
    <row r="2196" spans="1:3" hidden="1" x14ac:dyDescent="0.2">
      <c r="A2196" t="s">
        <v>1232</v>
      </c>
      <c r="B2196" t="s">
        <v>1241</v>
      </c>
      <c r="C2196" t="s">
        <v>23</v>
      </c>
    </row>
    <row r="2197" spans="1:3" hidden="1" x14ac:dyDescent="0.2">
      <c r="A2197" t="s">
        <v>1232</v>
      </c>
      <c r="B2197" t="s">
        <v>1241</v>
      </c>
      <c r="C2197" t="s">
        <v>1291</v>
      </c>
    </row>
    <row r="2198" spans="1:3" hidden="1" x14ac:dyDescent="0.2">
      <c r="A2198" t="s">
        <v>1232</v>
      </c>
      <c r="B2198" t="s">
        <v>1241</v>
      </c>
      <c r="C2198" t="s">
        <v>1291</v>
      </c>
    </row>
    <row r="2199" spans="1:3" hidden="1" x14ac:dyDescent="0.2">
      <c r="A2199" t="s">
        <v>1443</v>
      </c>
      <c r="B2199" t="s">
        <v>1241</v>
      </c>
      <c r="C2199" t="s">
        <v>1291</v>
      </c>
    </row>
    <row r="2200" spans="1:3" hidden="1" x14ac:dyDescent="0.2">
      <c r="A2200" t="s">
        <v>348</v>
      </c>
      <c r="B2200" t="s">
        <v>1241</v>
      </c>
      <c r="C2200" t="s">
        <v>1291</v>
      </c>
    </row>
    <row r="2201" spans="1:3" hidden="1" x14ac:dyDescent="0.2">
      <c r="A2201" t="s">
        <v>308</v>
      </c>
      <c r="B2201" t="s">
        <v>1241</v>
      </c>
      <c r="C2201" t="s">
        <v>1291</v>
      </c>
    </row>
    <row r="2202" spans="1:3" hidden="1" x14ac:dyDescent="0.2">
      <c r="A2202" t="s">
        <v>1232</v>
      </c>
      <c r="B2202" t="s">
        <v>1241</v>
      </c>
      <c r="C2202" t="s">
        <v>1291</v>
      </c>
    </row>
    <row r="2203" spans="1:3" hidden="1" x14ac:dyDescent="0.2">
      <c r="A2203" t="s">
        <v>1232</v>
      </c>
      <c r="B2203" t="s">
        <v>1241</v>
      </c>
      <c r="C2203" t="s">
        <v>1844</v>
      </c>
    </row>
    <row r="2204" spans="1:3" hidden="1" x14ac:dyDescent="0.2">
      <c r="A2204" t="s">
        <v>1232</v>
      </c>
      <c r="B2204" t="s">
        <v>1241</v>
      </c>
      <c r="C2204" t="s">
        <v>1844</v>
      </c>
    </row>
    <row r="2205" spans="1:3" hidden="1" x14ac:dyDescent="0.2">
      <c r="A2205" t="s">
        <v>308</v>
      </c>
      <c r="B2205" t="s">
        <v>1241</v>
      </c>
      <c r="C2205" t="s">
        <v>1844</v>
      </c>
    </row>
    <row r="2206" spans="1:3" hidden="1" x14ac:dyDescent="0.2">
      <c r="A2206" t="s">
        <v>348</v>
      </c>
      <c r="B2206" t="s">
        <v>1241</v>
      </c>
      <c r="C2206" t="s">
        <v>1844</v>
      </c>
    </row>
    <row r="2207" spans="1:3" hidden="1" x14ac:dyDescent="0.2">
      <c r="A2207" t="s">
        <v>1232</v>
      </c>
      <c r="B2207" t="s">
        <v>1241</v>
      </c>
      <c r="C2207" t="s">
        <v>1844</v>
      </c>
    </row>
    <row r="2208" spans="1:3" hidden="1" x14ac:dyDescent="0.2">
      <c r="A2208" t="s">
        <v>1443</v>
      </c>
      <c r="B2208" t="s">
        <v>1241</v>
      </c>
      <c r="C2208" t="s">
        <v>1844</v>
      </c>
    </row>
    <row r="2209" spans="1:3" hidden="1" x14ac:dyDescent="0.2">
      <c r="A2209" t="s">
        <v>1232</v>
      </c>
      <c r="B2209" t="s">
        <v>1241</v>
      </c>
      <c r="C2209" t="s">
        <v>2512</v>
      </c>
    </row>
    <row r="2210" spans="1:3" hidden="1" x14ac:dyDescent="0.2">
      <c r="A2210" t="s">
        <v>308</v>
      </c>
      <c r="B2210" t="s">
        <v>1241</v>
      </c>
      <c r="C2210" t="s">
        <v>2512</v>
      </c>
    </row>
    <row r="2211" spans="1:3" hidden="1" x14ac:dyDescent="0.2">
      <c r="A2211" t="s">
        <v>322</v>
      </c>
      <c r="B2211" t="s">
        <v>1241</v>
      </c>
      <c r="C2211" t="s">
        <v>2512</v>
      </c>
    </row>
    <row r="2212" spans="1:3" hidden="1" x14ac:dyDescent="0.2">
      <c r="A2212" t="s">
        <v>348</v>
      </c>
      <c r="B2212" t="s">
        <v>1241</v>
      </c>
      <c r="C2212" t="s">
        <v>2512</v>
      </c>
    </row>
    <row r="2213" spans="1:3" hidden="1" x14ac:dyDescent="0.2">
      <c r="A2213" t="s">
        <v>1232</v>
      </c>
      <c r="B2213" t="s">
        <v>1241</v>
      </c>
      <c r="C2213" t="s">
        <v>2512</v>
      </c>
    </row>
    <row r="2214" spans="1:3" hidden="1" x14ac:dyDescent="0.2">
      <c r="A2214" t="s">
        <v>2662</v>
      </c>
      <c r="B2214" t="s">
        <v>1241</v>
      </c>
      <c r="C2214" t="s">
        <v>2512</v>
      </c>
    </row>
    <row r="2215" spans="1:3" hidden="1" x14ac:dyDescent="0.2">
      <c r="A2215" t="s">
        <v>1232</v>
      </c>
      <c r="B2215" t="s">
        <v>1241</v>
      </c>
      <c r="C2215" t="s">
        <v>2512</v>
      </c>
    </row>
    <row r="2216" spans="1:3" hidden="1" x14ac:dyDescent="0.2">
      <c r="A2216" t="s">
        <v>1232</v>
      </c>
      <c r="B2216" t="s">
        <v>1241</v>
      </c>
      <c r="C2216" t="s">
        <v>3526</v>
      </c>
    </row>
    <row r="2217" spans="1:3" hidden="1" x14ac:dyDescent="0.2">
      <c r="A2217" t="s">
        <v>308</v>
      </c>
      <c r="B2217" t="s">
        <v>1241</v>
      </c>
      <c r="C2217" t="s">
        <v>3526</v>
      </c>
    </row>
    <row r="2218" spans="1:3" hidden="1" x14ac:dyDescent="0.2">
      <c r="A2218" t="s">
        <v>322</v>
      </c>
      <c r="B2218" t="s">
        <v>1241</v>
      </c>
      <c r="C2218" t="s">
        <v>3526</v>
      </c>
    </row>
    <row r="2219" spans="1:3" hidden="1" x14ac:dyDescent="0.2">
      <c r="A2219" t="s">
        <v>1232</v>
      </c>
      <c r="B2219" t="s">
        <v>1241</v>
      </c>
      <c r="C2219" t="s">
        <v>3526</v>
      </c>
    </row>
    <row r="2220" spans="1:3" hidden="1" x14ac:dyDescent="0.2">
      <c r="A2220" t="s">
        <v>348</v>
      </c>
      <c r="B2220" t="s">
        <v>1241</v>
      </c>
      <c r="C2220" t="s">
        <v>3526</v>
      </c>
    </row>
    <row r="2221" spans="1:3" hidden="1" x14ac:dyDescent="0.2">
      <c r="A2221" t="s">
        <v>2662</v>
      </c>
      <c r="B2221" t="s">
        <v>1241</v>
      </c>
      <c r="C2221" t="s">
        <v>3526</v>
      </c>
    </row>
    <row r="2222" spans="1:3" hidden="1" x14ac:dyDescent="0.2">
      <c r="A2222" t="s">
        <v>1534</v>
      </c>
      <c r="B2222" t="s">
        <v>1241</v>
      </c>
      <c r="C2222" t="s">
        <v>3526</v>
      </c>
    </row>
    <row r="2223" spans="1:3" hidden="1" x14ac:dyDescent="0.2">
      <c r="A2223" t="s">
        <v>1534</v>
      </c>
      <c r="B2223" t="s">
        <v>1241</v>
      </c>
      <c r="C2223" t="s">
        <v>3526</v>
      </c>
    </row>
    <row r="2224" spans="1:3" hidden="1" x14ac:dyDescent="0.2">
      <c r="A2224" t="s">
        <v>2662</v>
      </c>
      <c r="B2224" t="s">
        <v>1241</v>
      </c>
      <c r="C2224" t="s">
        <v>3526</v>
      </c>
    </row>
    <row r="2225" spans="1:3" hidden="1" x14ac:dyDescent="0.2">
      <c r="A2225" t="s">
        <v>1232</v>
      </c>
      <c r="B2225" t="s">
        <v>1241</v>
      </c>
      <c r="C2225" t="s">
        <v>3526</v>
      </c>
    </row>
    <row r="2226" spans="1:3" x14ac:dyDescent="0.2">
      <c r="A2226" t="s">
        <v>2662</v>
      </c>
      <c r="B2226" t="s">
        <v>6840</v>
      </c>
      <c r="C2226" t="s">
        <v>4725</v>
      </c>
    </row>
    <row r="2227" spans="1:3" hidden="1" x14ac:dyDescent="0.2">
      <c r="A2227" t="s">
        <v>2662</v>
      </c>
      <c r="B2227" t="s">
        <v>6840</v>
      </c>
      <c r="C2227" t="s">
        <v>4676</v>
      </c>
    </row>
    <row r="2228" spans="1:3" hidden="1" x14ac:dyDescent="0.2">
      <c r="A2228" t="s">
        <v>1232</v>
      </c>
      <c r="B2228" t="s">
        <v>6840</v>
      </c>
      <c r="C2228" t="s">
        <v>4676</v>
      </c>
    </row>
    <row r="2229" spans="1:3" x14ac:dyDescent="0.2">
      <c r="A2229" t="s">
        <v>1232</v>
      </c>
      <c r="B2229" t="s">
        <v>6840</v>
      </c>
      <c r="C2229" t="s">
        <v>4725</v>
      </c>
    </row>
    <row r="2230" spans="1:3" x14ac:dyDescent="0.2">
      <c r="A2230" t="s">
        <v>7487</v>
      </c>
      <c r="B2230" t="s">
        <v>6840</v>
      </c>
      <c r="C2230" t="s">
        <v>4725</v>
      </c>
    </row>
    <row r="2231" spans="1:3" hidden="1" x14ac:dyDescent="0.2">
      <c r="A2231" t="s">
        <v>322</v>
      </c>
      <c r="B2231" t="s">
        <v>6278</v>
      </c>
      <c r="C2231" t="s">
        <v>4676</v>
      </c>
    </row>
    <row r="2232" spans="1:3" x14ac:dyDescent="0.2">
      <c r="A2232" t="s">
        <v>1443</v>
      </c>
      <c r="B2232" t="s">
        <v>6712</v>
      </c>
      <c r="C2232" t="s">
        <v>4725</v>
      </c>
    </row>
    <row r="2233" spans="1:3" hidden="1" x14ac:dyDescent="0.2">
      <c r="A2233" t="s">
        <v>1443</v>
      </c>
      <c r="B2233" t="s">
        <v>6712</v>
      </c>
      <c r="C2233" t="s">
        <v>4676</v>
      </c>
    </row>
    <row r="2234" spans="1:3" hidden="1" x14ac:dyDescent="0.2">
      <c r="A2234" t="s">
        <v>24</v>
      </c>
      <c r="B2234" t="s">
        <v>6712</v>
      </c>
      <c r="C2234" t="s">
        <v>4676</v>
      </c>
    </row>
    <row r="2235" spans="1:3" x14ac:dyDescent="0.2">
      <c r="A2235" t="s">
        <v>24</v>
      </c>
      <c r="B2235" t="s">
        <v>6712</v>
      </c>
      <c r="C2235" t="s">
        <v>4725</v>
      </c>
    </row>
    <row r="2236" spans="1:3" hidden="1" x14ac:dyDescent="0.2">
      <c r="A2236" t="s">
        <v>24</v>
      </c>
      <c r="B2236" t="s">
        <v>6712</v>
      </c>
      <c r="C2236" t="s">
        <v>23</v>
      </c>
    </row>
    <row r="2237" spans="1:3" hidden="1" x14ac:dyDescent="0.2">
      <c r="A2237" t="s">
        <v>24</v>
      </c>
      <c r="B2237" t="s">
        <v>6712</v>
      </c>
      <c r="C2237" t="s">
        <v>23</v>
      </c>
    </row>
    <row r="2238" spans="1:3" hidden="1" x14ac:dyDescent="0.2">
      <c r="A2238" t="s">
        <v>24</v>
      </c>
      <c r="B2238" t="s">
        <v>6712</v>
      </c>
      <c r="C2238" t="s">
        <v>1291</v>
      </c>
    </row>
    <row r="2239" spans="1:3" hidden="1" x14ac:dyDescent="0.2">
      <c r="A2239" t="s">
        <v>24</v>
      </c>
      <c r="B2239" t="s">
        <v>6712</v>
      </c>
      <c r="C2239" t="s">
        <v>1844</v>
      </c>
    </row>
    <row r="2240" spans="1:3" hidden="1" x14ac:dyDescent="0.2">
      <c r="A2240" t="s">
        <v>24</v>
      </c>
      <c r="B2240" t="s">
        <v>6712</v>
      </c>
      <c r="C2240" t="s">
        <v>2512</v>
      </c>
    </row>
    <row r="2241" spans="1:3" x14ac:dyDescent="0.2">
      <c r="A2241" t="s">
        <v>2762</v>
      </c>
      <c r="B2241" t="s">
        <v>3219</v>
      </c>
      <c r="C2241" t="s">
        <v>4725</v>
      </c>
    </row>
    <row r="2242" spans="1:3" x14ac:dyDescent="0.2">
      <c r="A2242" t="s">
        <v>3598</v>
      </c>
      <c r="B2242" t="s">
        <v>3219</v>
      </c>
      <c r="C2242" t="s">
        <v>4725</v>
      </c>
    </row>
    <row r="2243" spans="1:3" x14ac:dyDescent="0.2">
      <c r="A2243" t="s">
        <v>3598</v>
      </c>
      <c r="B2243" t="s">
        <v>3219</v>
      </c>
      <c r="C2243" t="s">
        <v>4725</v>
      </c>
    </row>
    <row r="2244" spans="1:3" x14ac:dyDescent="0.2">
      <c r="A2244" t="s">
        <v>950</v>
      </c>
      <c r="B2244" t="s">
        <v>3219</v>
      </c>
      <c r="C2244" t="s">
        <v>4725</v>
      </c>
    </row>
    <row r="2245" spans="1:3" hidden="1" x14ac:dyDescent="0.2">
      <c r="A2245" t="s">
        <v>8265</v>
      </c>
      <c r="B2245" t="s">
        <v>3219</v>
      </c>
      <c r="C2245" t="s">
        <v>2512</v>
      </c>
    </row>
    <row r="2246" spans="1:3" hidden="1" x14ac:dyDescent="0.2">
      <c r="A2246" t="s">
        <v>4240</v>
      </c>
      <c r="B2246" t="s">
        <v>3219</v>
      </c>
      <c r="C2246" t="s">
        <v>3526</v>
      </c>
    </row>
    <row r="2247" spans="1:3" x14ac:dyDescent="0.2">
      <c r="A2247" t="s">
        <v>6907</v>
      </c>
      <c r="B2247" t="s">
        <v>3538</v>
      </c>
      <c r="C2247" t="s">
        <v>4725</v>
      </c>
    </row>
    <row r="2248" spans="1:3" hidden="1" x14ac:dyDescent="0.2">
      <c r="A2248" t="s">
        <v>6907</v>
      </c>
      <c r="B2248" t="s">
        <v>3538</v>
      </c>
      <c r="C2248" t="s">
        <v>1291</v>
      </c>
    </row>
    <row r="2249" spans="1:3" hidden="1" x14ac:dyDescent="0.2">
      <c r="A2249" t="s">
        <v>1754</v>
      </c>
      <c r="B2249" t="s">
        <v>3538</v>
      </c>
      <c r="C2249" t="s">
        <v>1844</v>
      </c>
    </row>
    <row r="2250" spans="1:3" hidden="1" x14ac:dyDescent="0.2">
      <c r="A2250" t="s">
        <v>1754</v>
      </c>
      <c r="B2250" t="s">
        <v>3538</v>
      </c>
      <c r="C2250" t="s">
        <v>2512</v>
      </c>
    </row>
    <row r="2251" spans="1:3" hidden="1" x14ac:dyDescent="0.2">
      <c r="A2251" t="s">
        <v>1754</v>
      </c>
      <c r="B2251" t="s">
        <v>3538</v>
      </c>
      <c r="C2251" t="s">
        <v>3526</v>
      </c>
    </row>
    <row r="2252" spans="1:3" hidden="1" x14ac:dyDescent="0.2">
      <c r="A2252" t="s">
        <v>279</v>
      </c>
      <c r="B2252" t="s">
        <v>3538</v>
      </c>
      <c r="C2252" t="s">
        <v>3526</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316B7-52A8-4746-9BE8-FE94E3E67CFE}">
  <dimension ref="A1:DG2259"/>
  <sheetViews>
    <sheetView topLeftCell="C1" workbookViewId="0">
      <pane xSplit="6" ySplit="272" topLeftCell="K452" activePane="bottomRight" state="frozen"/>
      <selection activeCell="C1" sqref="C1"/>
      <selection pane="topRight" activeCell="I1" sqref="I1"/>
      <selection pane="bottomLeft" activeCell="C273" sqref="C273"/>
      <selection pane="bottomRight" activeCell="H2266" sqref="H2266"/>
    </sheetView>
  </sheetViews>
  <sheetFormatPr baseColWidth="10" defaultColWidth="8.83203125" defaultRowHeight="15" x14ac:dyDescent="0.2"/>
  <cols>
    <col min="1" max="7" width="20" style="6" bestFit="1" customWidth="1"/>
    <col min="8" max="8" width="69" style="6" customWidth="1"/>
    <col min="9" max="9" width="34.33203125" style="6" customWidth="1"/>
    <col min="10" max="11" width="20" style="6" bestFit="1" customWidth="1"/>
    <col min="12" max="12" width="59" style="6" customWidth="1"/>
    <col min="13" max="15" width="20" style="6" bestFit="1" customWidth="1"/>
    <col min="16" max="20" width="20" style="6" customWidth="1"/>
    <col min="21" max="21" width="36.33203125" style="6" customWidth="1"/>
    <col min="22" max="22" width="42" style="6" customWidth="1"/>
    <col min="23" max="23" width="20" style="6" customWidth="1"/>
    <col min="24" max="27" width="20" style="6" bestFit="1" customWidth="1"/>
    <col min="28" max="28" width="20" style="6" customWidth="1"/>
    <col min="29" max="34" width="20" style="6" bestFit="1" customWidth="1"/>
    <col min="35" max="35" width="34.33203125" style="6" customWidth="1"/>
    <col min="36" max="36" width="20" style="6" bestFit="1" customWidth="1"/>
    <col min="37" max="37" width="20" style="6" customWidth="1"/>
    <col min="38" max="73" width="20" style="6" bestFit="1" customWidth="1"/>
    <col min="74" max="76" width="20" style="6" customWidth="1"/>
    <col min="77" max="77" width="20" style="6" bestFit="1" customWidth="1"/>
    <col min="78" max="79" width="20" style="6" customWidth="1"/>
    <col min="80" max="87" width="20" style="6" bestFit="1" customWidth="1"/>
    <col min="88" max="88" width="20" style="6" customWidth="1"/>
    <col min="89" max="89" width="20" style="6" bestFit="1" customWidth="1"/>
    <col min="90" max="90" width="20" style="6" customWidth="1"/>
    <col min="91" max="92" width="20" style="6" bestFit="1" customWidth="1"/>
    <col min="93" max="93" width="20" style="6" customWidth="1"/>
    <col min="94" max="95" width="20" style="6" bestFit="1" customWidth="1"/>
    <col min="96" max="96" width="20" style="6" customWidth="1"/>
    <col min="97" max="98" width="20" style="6" bestFit="1" customWidth="1"/>
    <col min="99" max="99" width="20" style="6" customWidth="1"/>
    <col min="100" max="107" width="20" style="6" bestFit="1" customWidth="1"/>
    <col min="108" max="108" width="13.1640625" style="6" customWidth="1"/>
    <col min="109" max="109" width="8.83203125" style="6" customWidth="1"/>
    <col min="110" max="16384" width="8.83203125" style="6"/>
  </cols>
  <sheetData>
    <row r="1" spans="1:111" x14ac:dyDescent="0.2">
      <c r="A1" s="6" t="s">
        <v>4584</v>
      </c>
      <c r="B1" s="6" t="s">
        <v>4585</v>
      </c>
      <c r="C1" s="6" t="s">
        <v>4586</v>
      </c>
      <c r="D1" s="6" t="s">
        <v>4587</v>
      </c>
      <c r="E1" s="6" t="s">
        <v>4588</v>
      </c>
      <c r="F1" s="6" t="s">
        <v>4589</v>
      </c>
      <c r="G1" s="6" t="s">
        <v>4590</v>
      </c>
      <c r="H1" s="6" t="s">
        <v>4591</v>
      </c>
      <c r="I1" s="6" t="s">
        <v>4592</v>
      </c>
      <c r="J1" s="6" t="s">
        <v>4593</v>
      </c>
      <c r="K1" s="6" t="s">
        <v>4594</v>
      </c>
      <c r="L1" s="6" t="s">
        <v>2396</v>
      </c>
      <c r="M1" s="6" t="s">
        <v>4595</v>
      </c>
      <c r="N1" s="6" t="s">
        <v>4596</v>
      </c>
      <c r="O1" s="6" t="s">
        <v>4597</v>
      </c>
      <c r="P1" s="6" t="s">
        <v>2395</v>
      </c>
      <c r="Q1" s="6" t="s">
        <v>4598</v>
      </c>
      <c r="R1" s="6" t="s">
        <v>4599</v>
      </c>
      <c r="S1" s="6" t="s">
        <v>4600</v>
      </c>
      <c r="T1" s="6" t="s">
        <v>4601</v>
      </c>
      <c r="U1" s="6" t="s">
        <v>4602</v>
      </c>
      <c r="V1" s="6" t="s">
        <v>4603</v>
      </c>
      <c r="W1" s="6" t="s">
        <v>4604</v>
      </c>
      <c r="X1" s="6" t="s">
        <v>4605</v>
      </c>
      <c r="Y1" s="6" t="s">
        <v>4606</v>
      </c>
      <c r="Z1" s="6" t="s">
        <v>4607</v>
      </c>
      <c r="AA1" s="6" t="s">
        <v>4608</v>
      </c>
      <c r="AB1" s="6" t="s">
        <v>4609</v>
      </c>
      <c r="AC1" s="6" t="s">
        <v>4610</v>
      </c>
      <c r="AD1" s="6" t="s">
        <v>4611</v>
      </c>
      <c r="AE1" s="6" t="s">
        <v>4612</v>
      </c>
      <c r="AF1" s="6" t="s">
        <v>4613</v>
      </c>
      <c r="AG1" s="6" t="s">
        <v>4614</v>
      </c>
      <c r="AH1" s="6" t="s">
        <v>4615</v>
      </c>
      <c r="AI1" s="6" t="s">
        <v>4616</v>
      </c>
      <c r="AJ1" s="6" t="s">
        <v>4617</v>
      </c>
      <c r="AK1" s="6" t="s">
        <v>8482</v>
      </c>
      <c r="AL1" s="6" t="s">
        <v>4618</v>
      </c>
      <c r="AM1" s="6" t="s">
        <v>4619</v>
      </c>
      <c r="AN1" s="6" t="s">
        <v>4620</v>
      </c>
      <c r="AO1" s="6" t="s">
        <v>4621</v>
      </c>
      <c r="AP1" s="6" t="s">
        <v>4622</v>
      </c>
      <c r="AQ1" s="6" t="s">
        <v>4623</v>
      </c>
      <c r="AR1" s="6" t="s">
        <v>4624</v>
      </c>
      <c r="AS1" s="6" t="s">
        <v>4625</v>
      </c>
      <c r="AT1" s="6" t="s">
        <v>4626</v>
      </c>
      <c r="AU1" s="6" t="s">
        <v>4627</v>
      </c>
      <c r="AV1" s="6" t="s">
        <v>4628</v>
      </c>
      <c r="AW1" s="6" t="s">
        <v>4629</v>
      </c>
      <c r="AX1" s="6" t="s">
        <v>4630</v>
      </c>
      <c r="AY1" s="6" t="s">
        <v>4631</v>
      </c>
      <c r="AZ1" s="6" t="s">
        <v>4632</v>
      </c>
      <c r="BA1" s="6" t="s">
        <v>4633</v>
      </c>
      <c r="BB1" s="6" t="s">
        <v>4634</v>
      </c>
      <c r="BC1" s="6" t="s">
        <v>4635</v>
      </c>
      <c r="BD1" s="6" t="s">
        <v>4636</v>
      </c>
      <c r="BE1" s="6" t="s">
        <v>4637</v>
      </c>
      <c r="BF1" s="6" t="s">
        <v>4638</v>
      </c>
      <c r="BG1" s="6" t="s">
        <v>4639</v>
      </c>
      <c r="BH1" s="6" t="s">
        <v>4640</v>
      </c>
      <c r="BI1" s="6" t="s">
        <v>4641</v>
      </c>
      <c r="BJ1" s="6" t="s">
        <v>4642</v>
      </c>
      <c r="BK1" s="6" t="s">
        <v>4643</v>
      </c>
      <c r="BL1" s="6" t="s">
        <v>4644</v>
      </c>
      <c r="BM1" s="6" t="s">
        <v>4645</v>
      </c>
      <c r="BN1" s="6" t="s">
        <v>4646</v>
      </c>
      <c r="BO1" s="6" t="s">
        <v>4647</v>
      </c>
      <c r="BP1" s="6" t="s">
        <v>4648</v>
      </c>
      <c r="BQ1" s="6" t="s">
        <v>4649</v>
      </c>
      <c r="BR1" s="6" t="s">
        <v>4650</v>
      </c>
      <c r="BS1" s="6" t="s">
        <v>4651</v>
      </c>
      <c r="BT1" s="6" t="s">
        <v>4652</v>
      </c>
      <c r="BU1" s="6" t="s">
        <v>4653</v>
      </c>
      <c r="BV1" s="6" t="s">
        <v>1605</v>
      </c>
      <c r="BW1" s="6" t="s">
        <v>4654</v>
      </c>
      <c r="BX1" s="6" t="s">
        <v>18</v>
      </c>
      <c r="BY1" s="6" t="s">
        <v>4655</v>
      </c>
      <c r="BZ1" s="6" t="s">
        <v>2422</v>
      </c>
      <c r="CA1" s="6" t="s">
        <v>8462</v>
      </c>
      <c r="CB1" s="6" t="s">
        <v>4656</v>
      </c>
      <c r="CC1" s="6" t="s">
        <v>4657</v>
      </c>
      <c r="CD1" s="6" t="s">
        <v>4658</v>
      </c>
      <c r="CE1" s="6" t="s">
        <v>4659</v>
      </c>
      <c r="CF1" s="6" t="s">
        <v>4660</v>
      </c>
      <c r="CG1" s="6" t="s">
        <v>4661</v>
      </c>
      <c r="CH1" s="6" t="s">
        <v>4662</v>
      </c>
      <c r="CI1" s="6" t="s">
        <v>4663</v>
      </c>
      <c r="CJ1" s="6" t="s">
        <v>8597</v>
      </c>
      <c r="CK1" s="6" t="s">
        <v>8596</v>
      </c>
      <c r="CL1" s="6" t="s">
        <v>8605</v>
      </c>
      <c r="CM1" s="6" t="s">
        <v>8604</v>
      </c>
      <c r="CN1" s="6" t="s">
        <v>4664</v>
      </c>
      <c r="CO1" s="6" t="s">
        <v>8606</v>
      </c>
      <c r="CP1" s="6" t="s">
        <v>8610</v>
      </c>
      <c r="CQ1" s="6" t="s">
        <v>4665</v>
      </c>
      <c r="CR1" s="6" t="s">
        <v>8608</v>
      </c>
      <c r="CS1" s="6" t="s">
        <v>8611</v>
      </c>
      <c r="CT1" s="6" t="s">
        <v>4666</v>
      </c>
      <c r="CU1" s="6" t="s">
        <v>8612</v>
      </c>
      <c r="CV1" s="6" t="s">
        <v>8613</v>
      </c>
      <c r="CW1" s="6" t="s">
        <v>4667</v>
      </c>
      <c r="CX1" s="6" t="s">
        <v>4668</v>
      </c>
      <c r="CY1" s="6" t="s">
        <v>8576</v>
      </c>
      <c r="CZ1" s="6" t="s">
        <v>4669</v>
      </c>
      <c r="DA1" s="6" t="s">
        <v>2398</v>
      </c>
      <c r="DB1" s="6" t="s">
        <v>4670</v>
      </c>
      <c r="DC1" s="6" t="s">
        <v>4671</v>
      </c>
      <c r="DD1" s="6" t="s">
        <v>4672</v>
      </c>
      <c r="DE1" s="6" t="s">
        <v>4673</v>
      </c>
      <c r="DF1" s="6" t="s">
        <v>4674</v>
      </c>
      <c r="DG1" s="6" t="s">
        <v>4675</v>
      </c>
    </row>
    <row r="2" spans="1:111" hidden="1" x14ac:dyDescent="0.2">
      <c r="A2" s="6">
        <v>9</v>
      </c>
      <c r="B2" s="25">
        <v>46121.448020833333</v>
      </c>
      <c r="C2" s="25">
        <v>46121.470312500001</v>
      </c>
      <c r="D2" s="6" t="s">
        <v>206</v>
      </c>
      <c r="E2" s="6" t="s">
        <v>206</v>
      </c>
      <c r="F2" s="25"/>
      <c r="G2" s="26" t="s">
        <v>4676</v>
      </c>
      <c r="H2" s="6" t="s">
        <v>4677</v>
      </c>
      <c r="I2" s="6" t="s">
        <v>4678</v>
      </c>
      <c r="J2" s="6" t="s">
        <v>4537</v>
      </c>
      <c r="L2" s="6" t="s">
        <v>171</v>
      </c>
      <c r="M2" s="6" t="s">
        <v>206</v>
      </c>
      <c r="N2" s="6" t="s">
        <v>4679</v>
      </c>
      <c r="P2" s="6" t="s">
        <v>3531</v>
      </c>
      <c r="Q2" s="6" t="s">
        <v>4680</v>
      </c>
      <c r="U2" s="6" t="s">
        <v>4681</v>
      </c>
      <c r="X2" s="27">
        <v>409</v>
      </c>
      <c r="Y2" s="27">
        <v>401</v>
      </c>
      <c r="Z2" s="27">
        <v>104</v>
      </c>
      <c r="AA2" s="27">
        <v>0</v>
      </c>
      <c r="AB2" s="27">
        <f>SUM(Table2026_09_25[[#This Row],[Number of in-person visits provided in reporting year.]:[Number of video/virtual visits provided in reporting year.]])</f>
        <v>505</v>
      </c>
      <c r="AC2" s="6" t="s">
        <v>8469</v>
      </c>
      <c r="AF2" s="6" t="s">
        <v>4682</v>
      </c>
      <c r="AI2" s="6" t="s">
        <v>4683</v>
      </c>
      <c r="AJ2" s="6" t="s">
        <v>4684</v>
      </c>
      <c r="AK2" s="6" t="s">
        <v>8483</v>
      </c>
      <c r="AL2" s="6" t="s">
        <v>204</v>
      </c>
      <c r="AQ2" s="6" t="s">
        <v>63</v>
      </c>
      <c r="AS2" s="6" t="s">
        <v>4685</v>
      </c>
      <c r="AX2" s="6" t="s">
        <v>4686</v>
      </c>
      <c r="AY2" s="28">
        <v>0</v>
      </c>
      <c r="AZ2" s="28">
        <v>0</v>
      </c>
      <c r="BA2" s="28">
        <v>0</v>
      </c>
      <c r="BB2" s="28">
        <v>0</v>
      </c>
      <c r="BC2" s="28">
        <v>0</v>
      </c>
      <c r="BP2" s="28">
        <v>1</v>
      </c>
      <c r="BZ2" s="6">
        <f t="shared" ref="BZ2:BZ65" si="0">SUM(AY2:BW2)</f>
        <v>1</v>
      </c>
      <c r="CA2" s="6">
        <f t="shared" ref="CA2:CA65" si="1">(SUM(BB2))+(SUM(BE2:BM2))+(SUM(BO2:BV2))+BX2</f>
        <v>1</v>
      </c>
      <c r="CC2" s="26" t="s">
        <v>4687</v>
      </c>
      <c r="CD2" s="6" t="s">
        <v>4688</v>
      </c>
      <c r="CE2" s="6" t="s">
        <v>4537</v>
      </c>
      <c r="CG2" s="6" t="s">
        <v>4537</v>
      </c>
      <c r="CJ2" s="6" t="s">
        <v>5148</v>
      </c>
      <c r="CK2" s="6" t="s">
        <v>4689</v>
      </c>
      <c r="CM2" s="6" t="s">
        <v>4690</v>
      </c>
      <c r="CN2" s="6" t="s">
        <v>4691</v>
      </c>
      <c r="CO2" s="6" t="s">
        <v>4434</v>
      </c>
      <c r="CP2" s="6" t="s">
        <v>4690</v>
      </c>
      <c r="CQ2" s="6" t="s">
        <v>4692</v>
      </c>
      <c r="CR2" s="6" t="s">
        <v>8609</v>
      </c>
      <c r="CS2" s="6" t="s">
        <v>4690</v>
      </c>
      <c r="CT2" s="6" t="s">
        <v>4693</v>
      </c>
      <c r="CU2" s="6" t="s">
        <v>8607</v>
      </c>
      <c r="CV2" s="6" t="s">
        <v>4694</v>
      </c>
      <c r="CX2" s="6" t="s">
        <v>4537</v>
      </c>
      <c r="CY2" s="6" t="s">
        <v>4537</v>
      </c>
      <c r="DC2" s="6" t="s">
        <v>4434</v>
      </c>
      <c r="DF2" s="29">
        <f t="shared" ref="DF2:DF65" si="2">SUBTOTAL(103,G2)</f>
        <v>0</v>
      </c>
      <c r="DG2" s="29">
        <v>1</v>
      </c>
    </row>
    <row r="3" spans="1:111" hidden="1" x14ac:dyDescent="0.2">
      <c r="A3" s="6">
        <v>10</v>
      </c>
      <c r="B3" s="25">
        <v>46121.470358796294</v>
      </c>
      <c r="C3" s="25">
        <v>46121.48064814815</v>
      </c>
      <c r="D3" s="6" t="s">
        <v>206</v>
      </c>
      <c r="E3" s="6" t="s">
        <v>206</v>
      </c>
      <c r="F3" s="25"/>
      <c r="G3" s="26" t="s">
        <v>4676</v>
      </c>
      <c r="H3" s="6" t="s">
        <v>4695</v>
      </c>
      <c r="I3" s="6" t="s">
        <v>4696</v>
      </c>
      <c r="J3" s="6" t="s">
        <v>4537</v>
      </c>
      <c r="L3" s="6" t="s">
        <v>171</v>
      </c>
      <c r="M3" s="6" t="s">
        <v>206</v>
      </c>
      <c r="N3" s="6" t="s">
        <v>4679</v>
      </c>
      <c r="P3" s="6" t="s">
        <v>3531</v>
      </c>
      <c r="Q3" s="6" t="s">
        <v>4680</v>
      </c>
      <c r="U3" s="6" t="s">
        <v>4681</v>
      </c>
      <c r="X3" s="27">
        <v>44</v>
      </c>
      <c r="Y3" s="27">
        <v>27</v>
      </c>
      <c r="Z3" s="27">
        <v>17</v>
      </c>
      <c r="AA3" s="27">
        <v>0</v>
      </c>
      <c r="AB3" s="27">
        <f>SUM(Table2026_09_25[[#This Row],[Number of in-person visits provided in reporting year.]:[Number of video/virtual visits provided in reporting year.]])</f>
        <v>44</v>
      </c>
      <c r="AC3" s="6" t="s">
        <v>8469</v>
      </c>
      <c r="AF3" s="6" t="s">
        <v>4682</v>
      </c>
      <c r="AI3" s="6" t="s">
        <v>4697</v>
      </c>
      <c r="AJ3" s="6" t="s">
        <v>4698</v>
      </c>
      <c r="AK3" s="6" t="s">
        <v>8483</v>
      </c>
      <c r="AL3" s="6" t="s">
        <v>2339</v>
      </c>
      <c r="AQ3" s="6" t="s">
        <v>63</v>
      </c>
      <c r="AS3" s="6" t="s">
        <v>4685</v>
      </c>
      <c r="AX3" s="6" t="s">
        <v>4686</v>
      </c>
      <c r="BP3" s="28">
        <v>1</v>
      </c>
      <c r="BZ3" s="6">
        <f t="shared" si="0"/>
        <v>1</v>
      </c>
      <c r="CA3" s="6">
        <f t="shared" si="1"/>
        <v>1</v>
      </c>
      <c r="CB3" s="28" t="s">
        <v>4699</v>
      </c>
      <c r="CC3" s="26" t="s">
        <v>4687</v>
      </c>
      <c r="CD3" s="6" t="s">
        <v>4688</v>
      </c>
      <c r="CE3" s="6" t="s">
        <v>4537</v>
      </c>
      <c r="CG3" s="6" t="s">
        <v>4537</v>
      </c>
      <c r="CJ3" s="6" t="s">
        <v>5148</v>
      </c>
      <c r="CK3" s="6" t="s">
        <v>4689</v>
      </c>
      <c r="CM3" s="6" t="s">
        <v>4690</v>
      </c>
      <c r="CN3" s="6" t="s">
        <v>4691</v>
      </c>
      <c r="CO3" s="6" t="s">
        <v>4434</v>
      </c>
      <c r="CP3" s="6" t="s">
        <v>4690</v>
      </c>
      <c r="CQ3" s="6" t="s">
        <v>4700</v>
      </c>
      <c r="CR3" s="6" t="s">
        <v>8609</v>
      </c>
      <c r="CS3" s="6" t="s">
        <v>4690</v>
      </c>
      <c r="CT3" s="6" t="s">
        <v>4700</v>
      </c>
      <c r="CU3" s="6" t="s">
        <v>8607</v>
      </c>
      <c r="CV3" s="6" t="s">
        <v>4694</v>
      </c>
      <c r="CX3" s="6" t="s">
        <v>4537</v>
      </c>
      <c r="CY3" s="6" t="s">
        <v>4537</v>
      </c>
      <c r="DC3" s="6" t="s">
        <v>4434</v>
      </c>
      <c r="DF3" s="29">
        <f t="shared" si="2"/>
        <v>0</v>
      </c>
      <c r="DG3" s="29">
        <v>1</v>
      </c>
    </row>
    <row r="4" spans="1:111" hidden="1" x14ac:dyDescent="0.2">
      <c r="A4" s="6">
        <v>11</v>
      </c>
      <c r="B4" s="25">
        <v>46121.481134259258</v>
      </c>
      <c r="C4" s="25">
        <v>46121.487962962965</v>
      </c>
      <c r="D4" s="6" t="s">
        <v>206</v>
      </c>
      <c r="E4" s="6" t="s">
        <v>206</v>
      </c>
      <c r="F4" s="25"/>
      <c r="G4" s="26" t="s">
        <v>4676</v>
      </c>
      <c r="H4" s="6" t="s">
        <v>4701</v>
      </c>
      <c r="I4" s="6" t="s">
        <v>4696</v>
      </c>
      <c r="J4" s="6" t="s">
        <v>4537</v>
      </c>
      <c r="L4" s="6" t="s">
        <v>171</v>
      </c>
      <c r="M4" s="6" t="s">
        <v>206</v>
      </c>
      <c r="N4" s="6" t="s">
        <v>4679</v>
      </c>
      <c r="P4" s="6" t="s">
        <v>3531</v>
      </c>
      <c r="Q4" s="6" t="s">
        <v>4680</v>
      </c>
      <c r="U4" s="6" t="s">
        <v>4681</v>
      </c>
      <c r="X4" s="27">
        <v>546</v>
      </c>
      <c r="Y4" s="27">
        <v>564</v>
      </c>
      <c r="Z4" s="27">
        <v>115</v>
      </c>
      <c r="AA4" s="27">
        <v>0</v>
      </c>
      <c r="AB4" s="27">
        <f>SUM(Table2026_09_25[[#This Row],[Number of in-person visits provided in reporting year.]:[Number of video/virtual visits provided in reporting year.]])</f>
        <v>679</v>
      </c>
      <c r="AC4" s="6" t="s">
        <v>8469</v>
      </c>
      <c r="AF4" s="6" t="s">
        <v>4702</v>
      </c>
      <c r="AI4" s="6" t="s">
        <v>4703</v>
      </c>
      <c r="AJ4" s="6" t="s">
        <v>4704</v>
      </c>
      <c r="AK4" s="6" t="s">
        <v>8483</v>
      </c>
      <c r="AL4" s="6" t="s">
        <v>615</v>
      </c>
      <c r="AQ4" s="6" t="s">
        <v>63</v>
      </c>
      <c r="AS4" s="6" t="s">
        <v>4685</v>
      </c>
      <c r="AX4" s="6" t="s">
        <v>4686</v>
      </c>
      <c r="BP4" s="28">
        <v>1</v>
      </c>
      <c r="BZ4" s="6">
        <f t="shared" si="0"/>
        <v>1</v>
      </c>
      <c r="CA4" s="6">
        <f t="shared" si="1"/>
        <v>1</v>
      </c>
      <c r="CC4" s="26" t="s">
        <v>4687</v>
      </c>
      <c r="CD4" s="6" t="s">
        <v>4688</v>
      </c>
      <c r="CE4" s="6" t="s">
        <v>4537</v>
      </c>
      <c r="CG4" s="6" t="s">
        <v>4537</v>
      </c>
      <c r="CJ4" s="6" t="s">
        <v>5148</v>
      </c>
      <c r="CK4" s="6" t="s">
        <v>4689</v>
      </c>
      <c r="CM4" s="6" t="s">
        <v>4690</v>
      </c>
      <c r="CN4" s="6" t="s">
        <v>4691</v>
      </c>
      <c r="CO4" s="6" t="s">
        <v>4434</v>
      </c>
      <c r="CP4" s="6" t="s">
        <v>4690</v>
      </c>
      <c r="CQ4" s="6" t="s">
        <v>4700</v>
      </c>
      <c r="CR4" s="6" t="s">
        <v>8609</v>
      </c>
      <c r="CS4" s="6" t="s">
        <v>4690</v>
      </c>
      <c r="CT4" s="6" t="s">
        <v>4700</v>
      </c>
      <c r="CU4" s="6" t="s">
        <v>8607</v>
      </c>
      <c r="CV4" s="6" t="s">
        <v>4694</v>
      </c>
      <c r="CX4" s="6" t="s">
        <v>4537</v>
      </c>
      <c r="CY4" s="6" t="s">
        <v>4537</v>
      </c>
      <c r="DC4" s="6" t="s">
        <v>4434</v>
      </c>
      <c r="DF4" s="29">
        <f t="shared" si="2"/>
        <v>0</v>
      </c>
      <c r="DG4" s="29">
        <v>1</v>
      </c>
    </row>
    <row r="5" spans="1:111" hidden="1" x14ac:dyDescent="0.2">
      <c r="A5" s="6">
        <v>12</v>
      </c>
      <c r="B5" s="25">
        <v>46121.488125000003</v>
      </c>
      <c r="C5" s="25">
        <v>46121.494583333333</v>
      </c>
      <c r="D5" s="6" t="s">
        <v>206</v>
      </c>
      <c r="E5" s="6" t="s">
        <v>206</v>
      </c>
      <c r="F5" s="25"/>
      <c r="G5" s="26" t="s">
        <v>4676</v>
      </c>
      <c r="H5" s="6" t="s">
        <v>223</v>
      </c>
      <c r="I5" s="6" t="s">
        <v>4705</v>
      </c>
      <c r="J5" s="6" t="s">
        <v>4537</v>
      </c>
      <c r="L5" s="6" t="s">
        <v>171</v>
      </c>
      <c r="M5" s="6" t="s">
        <v>206</v>
      </c>
      <c r="N5" s="6" t="s">
        <v>4679</v>
      </c>
      <c r="P5" s="6" t="s">
        <v>3531</v>
      </c>
      <c r="Q5" s="6" t="s">
        <v>4680</v>
      </c>
      <c r="U5" s="6" t="s">
        <v>4681</v>
      </c>
      <c r="X5" s="27">
        <v>377</v>
      </c>
      <c r="Y5" s="27">
        <v>393</v>
      </c>
      <c r="Z5" s="27">
        <v>242</v>
      </c>
      <c r="AA5" s="27">
        <v>0</v>
      </c>
      <c r="AB5" s="27">
        <f>SUM(Table2026_09_25[[#This Row],[Number of in-person visits provided in reporting year.]:[Number of video/virtual visits provided in reporting year.]])</f>
        <v>635</v>
      </c>
      <c r="AC5" s="6" t="s">
        <v>8469</v>
      </c>
      <c r="AF5" s="6" t="s">
        <v>4682</v>
      </c>
      <c r="AI5" s="6" t="s">
        <v>4706</v>
      </c>
      <c r="AJ5" s="6" t="s">
        <v>4707</v>
      </c>
      <c r="AK5" s="6" t="s">
        <v>8483</v>
      </c>
      <c r="AL5" s="6" t="s">
        <v>1612</v>
      </c>
      <c r="AQ5" s="6" t="s">
        <v>63</v>
      </c>
      <c r="AS5" s="6" t="s">
        <v>4708</v>
      </c>
      <c r="AX5" s="6" t="s">
        <v>4686</v>
      </c>
      <c r="BP5" s="28">
        <v>1</v>
      </c>
      <c r="BZ5" s="6">
        <f t="shared" si="0"/>
        <v>1</v>
      </c>
      <c r="CA5" s="6">
        <f t="shared" si="1"/>
        <v>1</v>
      </c>
      <c r="CC5" s="26" t="s">
        <v>21</v>
      </c>
      <c r="CD5" s="6" t="s">
        <v>4688</v>
      </c>
      <c r="CE5" s="6" t="s">
        <v>4537</v>
      </c>
      <c r="CG5" s="6" t="s">
        <v>4537</v>
      </c>
      <c r="CJ5" s="6" t="s">
        <v>5148</v>
      </c>
      <c r="CK5" s="6" t="s">
        <v>4689</v>
      </c>
      <c r="CM5" s="6" t="s">
        <v>4690</v>
      </c>
      <c r="CN5" s="6" t="s">
        <v>4691</v>
      </c>
      <c r="CO5" s="6" t="s">
        <v>4434</v>
      </c>
      <c r="CP5" s="6" t="s">
        <v>4690</v>
      </c>
      <c r="CQ5" s="6" t="s">
        <v>4700</v>
      </c>
      <c r="CR5" s="6" t="s">
        <v>8609</v>
      </c>
      <c r="CS5" s="6" t="s">
        <v>4690</v>
      </c>
      <c r="CT5" s="6" t="s">
        <v>4700</v>
      </c>
      <c r="CU5" s="6" t="s">
        <v>8607</v>
      </c>
      <c r="CV5" s="6" t="s">
        <v>4694</v>
      </c>
      <c r="CX5" s="6" t="s">
        <v>4537</v>
      </c>
      <c r="CY5" s="6" t="s">
        <v>4537</v>
      </c>
      <c r="DC5" s="6" t="s">
        <v>4434</v>
      </c>
      <c r="DF5" s="29">
        <f t="shared" si="2"/>
        <v>0</v>
      </c>
      <c r="DG5" s="29">
        <v>1</v>
      </c>
    </row>
    <row r="6" spans="1:111" hidden="1" x14ac:dyDescent="0.2">
      <c r="A6" s="6">
        <v>13</v>
      </c>
      <c r="B6" s="25">
        <v>46121.494606481479</v>
      </c>
      <c r="C6" s="25">
        <v>46121.497303240743</v>
      </c>
      <c r="D6" s="6" t="s">
        <v>206</v>
      </c>
      <c r="E6" s="6" t="s">
        <v>206</v>
      </c>
      <c r="F6" s="25"/>
      <c r="G6" s="26" t="s">
        <v>4676</v>
      </c>
      <c r="H6" s="6" t="s">
        <v>55</v>
      </c>
      <c r="I6" s="6" t="s">
        <v>4696</v>
      </c>
      <c r="J6" s="6" t="s">
        <v>4537</v>
      </c>
      <c r="L6" s="6" t="s">
        <v>171</v>
      </c>
      <c r="M6" s="6" t="s">
        <v>206</v>
      </c>
      <c r="N6" s="6" t="s">
        <v>4679</v>
      </c>
      <c r="P6" s="6" t="s">
        <v>3531</v>
      </c>
      <c r="Q6" s="6" t="s">
        <v>4680</v>
      </c>
      <c r="U6" s="6" t="s">
        <v>4681</v>
      </c>
      <c r="X6" s="27">
        <v>405</v>
      </c>
      <c r="Y6" s="27">
        <v>383</v>
      </c>
      <c r="Z6" s="27">
        <v>53</v>
      </c>
      <c r="AA6" s="27">
        <v>0</v>
      </c>
      <c r="AB6" s="27">
        <f>SUM(Table2026_09_25[[#This Row],[Number of in-person visits provided in reporting year.]:[Number of video/virtual visits provided in reporting year.]])</f>
        <v>436</v>
      </c>
      <c r="AC6" s="6" t="s">
        <v>8469</v>
      </c>
      <c r="AF6" s="6" t="s">
        <v>4682</v>
      </c>
      <c r="AI6" s="6" t="s">
        <v>4709</v>
      </c>
      <c r="AJ6" s="6" t="s">
        <v>232</v>
      </c>
      <c r="AK6" s="6" t="s">
        <v>8483</v>
      </c>
      <c r="AL6" s="6" t="s">
        <v>1744</v>
      </c>
      <c r="AQ6" s="6" t="s">
        <v>63</v>
      </c>
      <c r="AS6" s="6" t="s">
        <v>4710</v>
      </c>
      <c r="AX6" s="6" t="s">
        <v>4686</v>
      </c>
      <c r="BP6" s="28">
        <v>1</v>
      </c>
      <c r="BZ6" s="6">
        <f t="shared" si="0"/>
        <v>1</v>
      </c>
      <c r="CA6" s="6">
        <f t="shared" si="1"/>
        <v>1</v>
      </c>
      <c r="CC6" s="26" t="s">
        <v>4687</v>
      </c>
      <c r="CD6" s="6" t="s">
        <v>4688</v>
      </c>
      <c r="CE6" s="6" t="s">
        <v>4537</v>
      </c>
      <c r="CG6" s="6" t="s">
        <v>4537</v>
      </c>
      <c r="CJ6" s="6" t="s">
        <v>5148</v>
      </c>
      <c r="CK6" s="6" t="s">
        <v>4689</v>
      </c>
      <c r="CM6" s="6" t="s">
        <v>4690</v>
      </c>
      <c r="CN6" s="6" t="s">
        <v>4691</v>
      </c>
      <c r="CO6" s="6" t="s">
        <v>4434</v>
      </c>
      <c r="CP6" s="6" t="s">
        <v>4690</v>
      </c>
      <c r="CQ6" s="6" t="s">
        <v>4700</v>
      </c>
      <c r="CR6" s="6" t="s">
        <v>8609</v>
      </c>
      <c r="CS6" s="6" t="s">
        <v>4690</v>
      </c>
      <c r="CT6" s="6" t="s">
        <v>4700</v>
      </c>
      <c r="CU6" s="6" t="s">
        <v>8607</v>
      </c>
      <c r="CV6" s="6" t="s">
        <v>4694</v>
      </c>
      <c r="CX6" s="6" t="s">
        <v>4537</v>
      </c>
      <c r="CY6" s="6" t="s">
        <v>4537</v>
      </c>
      <c r="DC6" s="6" t="s">
        <v>4434</v>
      </c>
      <c r="DF6" s="29">
        <f t="shared" si="2"/>
        <v>0</v>
      </c>
      <c r="DG6" s="29">
        <v>1</v>
      </c>
    </row>
    <row r="7" spans="1:111" hidden="1" x14ac:dyDescent="0.2">
      <c r="A7" s="6">
        <v>14</v>
      </c>
      <c r="B7" s="25">
        <v>46121.497499999998</v>
      </c>
      <c r="C7" s="25">
        <v>46121.499710648146</v>
      </c>
      <c r="D7" s="6" t="s">
        <v>206</v>
      </c>
      <c r="E7" s="6" t="s">
        <v>206</v>
      </c>
      <c r="F7" s="25"/>
      <c r="G7" s="26" t="s">
        <v>4676</v>
      </c>
      <c r="H7" s="6" t="s">
        <v>243</v>
      </c>
      <c r="I7" s="6" t="s">
        <v>4696</v>
      </c>
      <c r="J7" s="6" t="s">
        <v>4537</v>
      </c>
      <c r="L7" s="6" t="s">
        <v>171</v>
      </c>
      <c r="M7" s="6" t="s">
        <v>206</v>
      </c>
      <c r="N7" s="6" t="s">
        <v>4679</v>
      </c>
      <c r="P7" s="6" t="s">
        <v>3531</v>
      </c>
      <c r="Q7" s="6" t="s">
        <v>4680</v>
      </c>
      <c r="U7" s="6" t="s">
        <v>4681</v>
      </c>
      <c r="X7" s="27">
        <v>554</v>
      </c>
      <c r="Y7" s="27">
        <v>646</v>
      </c>
      <c r="Z7" s="27">
        <v>78</v>
      </c>
      <c r="AA7" s="27">
        <v>1</v>
      </c>
      <c r="AB7" s="27">
        <f>SUM(Table2026_09_25[[#This Row],[Number of in-person visits provided in reporting year.]:[Number of video/virtual visits provided in reporting year.]])</f>
        <v>725</v>
      </c>
      <c r="AC7" s="6" t="s">
        <v>8469</v>
      </c>
      <c r="AF7" s="6" t="s">
        <v>4682</v>
      </c>
      <c r="AI7" s="6" t="s">
        <v>4711</v>
      </c>
      <c r="AJ7" s="6" t="s">
        <v>4712</v>
      </c>
      <c r="AK7" s="6" t="s">
        <v>8483</v>
      </c>
      <c r="AL7" s="6" t="s">
        <v>244</v>
      </c>
      <c r="AQ7" s="6" t="s">
        <v>63</v>
      </c>
      <c r="AS7" s="6" t="s">
        <v>4713</v>
      </c>
      <c r="AX7" s="6" t="s">
        <v>4686</v>
      </c>
      <c r="BP7" s="28">
        <v>1</v>
      </c>
      <c r="BZ7" s="6">
        <f t="shared" si="0"/>
        <v>1</v>
      </c>
      <c r="CA7" s="6">
        <f t="shared" si="1"/>
        <v>1</v>
      </c>
      <c r="CC7" s="26" t="s">
        <v>4687</v>
      </c>
      <c r="CD7" s="6" t="s">
        <v>4688</v>
      </c>
      <c r="CE7" s="6" t="s">
        <v>4537</v>
      </c>
      <c r="CG7" s="6" t="s">
        <v>4537</v>
      </c>
      <c r="CJ7" s="6" t="s">
        <v>5148</v>
      </c>
      <c r="CK7" s="6" t="s">
        <v>4689</v>
      </c>
      <c r="CM7" s="6" t="s">
        <v>4690</v>
      </c>
      <c r="CN7" s="6" t="s">
        <v>4691</v>
      </c>
      <c r="CO7" s="6" t="s">
        <v>4434</v>
      </c>
      <c r="CP7" s="6" t="s">
        <v>4690</v>
      </c>
      <c r="CQ7" s="6" t="s">
        <v>4700</v>
      </c>
      <c r="CR7" s="6" t="s">
        <v>8609</v>
      </c>
      <c r="CS7" s="6" t="s">
        <v>4690</v>
      </c>
      <c r="CT7" s="6" t="s">
        <v>4700</v>
      </c>
      <c r="CU7" s="6" t="s">
        <v>8607</v>
      </c>
      <c r="CV7" s="6" t="s">
        <v>4694</v>
      </c>
      <c r="CX7" s="6" t="s">
        <v>4537</v>
      </c>
      <c r="CY7" s="6" t="s">
        <v>4537</v>
      </c>
      <c r="DC7" s="6" t="s">
        <v>4434</v>
      </c>
      <c r="DF7" s="29">
        <f t="shared" si="2"/>
        <v>0</v>
      </c>
      <c r="DG7" s="29">
        <v>1</v>
      </c>
    </row>
    <row r="8" spans="1:111" hidden="1" x14ac:dyDescent="0.2">
      <c r="A8" s="6">
        <v>15</v>
      </c>
      <c r="B8" s="25">
        <v>46121.499849537038</v>
      </c>
      <c r="C8" s="25">
        <v>46121.502638888887</v>
      </c>
      <c r="D8" s="6" t="s">
        <v>206</v>
      </c>
      <c r="E8" s="6" t="s">
        <v>206</v>
      </c>
      <c r="F8" s="25"/>
      <c r="G8" s="26" t="s">
        <v>4676</v>
      </c>
      <c r="H8" s="6" t="s">
        <v>4714</v>
      </c>
      <c r="I8" s="6" t="s">
        <v>4678</v>
      </c>
      <c r="J8" s="6" t="s">
        <v>4537</v>
      </c>
      <c r="L8" s="6" t="s">
        <v>171</v>
      </c>
      <c r="M8" s="6" t="s">
        <v>206</v>
      </c>
      <c r="N8" s="6" t="s">
        <v>4679</v>
      </c>
      <c r="P8" s="6" t="s">
        <v>3531</v>
      </c>
      <c r="Q8" s="6" t="s">
        <v>4680</v>
      </c>
      <c r="U8" s="6" t="s">
        <v>4681</v>
      </c>
      <c r="X8" s="27">
        <v>424</v>
      </c>
      <c r="Y8" s="27">
        <v>411</v>
      </c>
      <c r="Z8" s="27">
        <v>22</v>
      </c>
      <c r="AA8" s="27">
        <v>0</v>
      </c>
      <c r="AB8" s="27">
        <f>SUM(Table2026_09_25[[#This Row],[Number of in-person visits provided in reporting year.]:[Number of video/virtual visits provided in reporting year.]])</f>
        <v>433</v>
      </c>
      <c r="AC8" s="6" t="s">
        <v>8469</v>
      </c>
      <c r="AF8" s="6" t="s">
        <v>4682</v>
      </c>
      <c r="AI8" s="6" t="s">
        <v>4715</v>
      </c>
      <c r="AJ8" s="6" t="s">
        <v>4716</v>
      </c>
      <c r="AK8" s="6" t="s">
        <v>8483</v>
      </c>
      <c r="AL8" s="6" t="s">
        <v>247</v>
      </c>
      <c r="AQ8" s="6" t="s">
        <v>43</v>
      </c>
      <c r="AV8" s="6" t="s">
        <v>4717</v>
      </c>
      <c r="AX8" s="6" t="s">
        <v>4686</v>
      </c>
      <c r="BP8" s="28">
        <v>1</v>
      </c>
      <c r="BZ8" s="6">
        <f t="shared" si="0"/>
        <v>1</v>
      </c>
      <c r="CA8" s="6">
        <f t="shared" si="1"/>
        <v>1</v>
      </c>
      <c r="CC8" s="26" t="s">
        <v>4687</v>
      </c>
      <c r="CD8" s="6" t="s">
        <v>4688</v>
      </c>
      <c r="CE8" s="6" t="s">
        <v>4537</v>
      </c>
      <c r="CG8" s="6" t="s">
        <v>4537</v>
      </c>
      <c r="CJ8" s="6" t="s">
        <v>5148</v>
      </c>
      <c r="CK8" s="6" t="s">
        <v>4689</v>
      </c>
      <c r="CM8" s="6" t="s">
        <v>4690</v>
      </c>
      <c r="CN8" s="6" t="s">
        <v>4691</v>
      </c>
      <c r="CO8" s="6" t="s">
        <v>4434</v>
      </c>
      <c r="CP8" s="6" t="s">
        <v>4690</v>
      </c>
      <c r="CQ8" s="6" t="s">
        <v>4700</v>
      </c>
      <c r="CR8" s="6" t="s">
        <v>8609</v>
      </c>
      <c r="CS8" s="6" t="s">
        <v>4690</v>
      </c>
      <c r="CT8" s="6" t="s">
        <v>4700</v>
      </c>
      <c r="CU8" s="6" t="s">
        <v>8607</v>
      </c>
      <c r="CV8" s="6" t="s">
        <v>4694</v>
      </c>
      <c r="CX8" s="6" t="s">
        <v>4537</v>
      </c>
      <c r="CY8" s="6" t="s">
        <v>4537</v>
      </c>
      <c r="DC8" s="6" t="s">
        <v>4434</v>
      </c>
      <c r="DF8" s="29">
        <f t="shared" si="2"/>
        <v>0</v>
      </c>
      <c r="DG8" s="29">
        <v>1</v>
      </c>
    </row>
    <row r="9" spans="1:111" hidden="1" x14ac:dyDescent="0.2">
      <c r="A9" s="6">
        <v>16</v>
      </c>
      <c r="B9" s="25">
        <v>46121.502662037034</v>
      </c>
      <c r="C9" s="25">
        <v>46121.504942129628</v>
      </c>
      <c r="D9" s="6" t="s">
        <v>206</v>
      </c>
      <c r="E9" s="6" t="s">
        <v>206</v>
      </c>
      <c r="F9" s="25"/>
      <c r="G9" s="26" t="s">
        <v>4676</v>
      </c>
      <c r="H9" s="6" t="s">
        <v>4718</v>
      </c>
      <c r="I9" s="6" t="s">
        <v>4705</v>
      </c>
      <c r="J9" s="6" t="s">
        <v>4537</v>
      </c>
      <c r="L9" s="6" t="s">
        <v>171</v>
      </c>
      <c r="M9" s="6" t="s">
        <v>206</v>
      </c>
      <c r="N9" s="6" t="s">
        <v>4679</v>
      </c>
      <c r="P9" s="6" t="s">
        <v>3531</v>
      </c>
      <c r="Q9" s="6" t="s">
        <v>4680</v>
      </c>
      <c r="U9" s="6" t="s">
        <v>4681</v>
      </c>
      <c r="X9" s="27">
        <v>680</v>
      </c>
      <c r="Y9" s="27">
        <v>555</v>
      </c>
      <c r="Z9" s="27">
        <v>252</v>
      </c>
      <c r="AA9" s="27">
        <v>1</v>
      </c>
      <c r="AB9" s="27">
        <f>SUM(Table2026_09_25[[#This Row],[Number of in-person visits provided in reporting year.]:[Number of video/virtual visits provided in reporting year.]])</f>
        <v>808</v>
      </c>
      <c r="AC9" s="6" t="s">
        <v>8469</v>
      </c>
      <c r="AF9" s="6" t="s">
        <v>4682</v>
      </c>
      <c r="AI9" s="6" t="s">
        <v>4719</v>
      </c>
      <c r="AJ9" s="6" t="s">
        <v>4716</v>
      </c>
      <c r="AK9" s="6" t="s">
        <v>8483</v>
      </c>
      <c r="AL9" s="6" t="s">
        <v>4720</v>
      </c>
      <c r="AQ9" s="6" t="s">
        <v>43</v>
      </c>
      <c r="AV9" s="6" t="s">
        <v>4717</v>
      </c>
      <c r="AX9" s="6" t="s">
        <v>4686</v>
      </c>
      <c r="BF9" s="28">
        <v>1</v>
      </c>
      <c r="BZ9" s="6">
        <f t="shared" si="0"/>
        <v>1</v>
      </c>
      <c r="CA9" s="6">
        <f t="shared" si="1"/>
        <v>1</v>
      </c>
      <c r="CC9" s="26" t="s">
        <v>21</v>
      </c>
      <c r="CD9" s="6" t="s">
        <v>4688</v>
      </c>
      <c r="CE9" s="6" t="s">
        <v>4537</v>
      </c>
      <c r="CG9" s="6" t="s">
        <v>4537</v>
      </c>
      <c r="CK9" s="6" t="s">
        <v>4689</v>
      </c>
      <c r="CM9" s="6" t="s">
        <v>4690</v>
      </c>
      <c r="CN9" s="6" t="s">
        <v>4691</v>
      </c>
      <c r="CO9" s="6" t="s">
        <v>4434</v>
      </c>
      <c r="CP9" s="6" t="s">
        <v>4690</v>
      </c>
      <c r="CQ9" s="6" t="s">
        <v>4700</v>
      </c>
      <c r="CR9" s="6" t="s">
        <v>8609</v>
      </c>
      <c r="CS9" s="6" t="s">
        <v>4690</v>
      </c>
      <c r="CT9" s="6" t="s">
        <v>4700</v>
      </c>
      <c r="CU9" s="6" t="s">
        <v>8607</v>
      </c>
      <c r="CV9" s="6" t="s">
        <v>4694</v>
      </c>
      <c r="DC9" s="6" t="s">
        <v>4434</v>
      </c>
      <c r="DF9" s="29">
        <f t="shared" si="2"/>
        <v>0</v>
      </c>
      <c r="DG9" s="29">
        <v>1</v>
      </c>
    </row>
    <row r="10" spans="1:111" hidden="1" x14ac:dyDescent="0.2">
      <c r="A10" s="6">
        <v>17</v>
      </c>
      <c r="B10" s="25">
        <v>46121.505011574074</v>
      </c>
      <c r="C10" s="25">
        <v>46121.507025462961</v>
      </c>
      <c r="D10" s="6" t="s">
        <v>206</v>
      </c>
      <c r="E10" s="6" t="s">
        <v>206</v>
      </c>
      <c r="F10" s="25"/>
      <c r="G10" s="26" t="s">
        <v>4676</v>
      </c>
      <c r="H10" s="6" t="s">
        <v>4721</v>
      </c>
      <c r="I10" s="6" t="s">
        <v>4696</v>
      </c>
      <c r="J10" s="6" t="s">
        <v>4537</v>
      </c>
      <c r="L10" s="6" t="s">
        <v>171</v>
      </c>
      <c r="M10" s="6" t="s">
        <v>206</v>
      </c>
      <c r="N10" s="6" t="s">
        <v>4679</v>
      </c>
      <c r="P10" s="6" t="s">
        <v>3531</v>
      </c>
      <c r="Q10" s="6" t="s">
        <v>4680</v>
      </c>
      <c r="U10" s="6" t="s">
        <v>4681</v>
      </c>
      <c r="X10" s="27">
        <v>554</v>
      </c>
      <c r="Y10" s="27">
        <v>550</v>
      </c>
      <c r="Z10" s="27">
        <v>51</v>
      </c>
      <c r="AA10" s="27">
        <v>1</v>
      </c>
      <c r="AB10" s="27">
        <f>SUM(Table2026_09_25[[#This Row],[Number of in-person visits provided in reporting year.]:[Number of video/virtual visits provided in reporting year.]])</f>
        <v>602</v>
      </c>
      <c r="AC10" s="6" t="s">
        <v>8469</v>
      </c>
      <c r="AF10" s="6" t="s">
        <v>4682</v>
      </c>
      <c r="AI10" s="6" t="s">
        <v>4722</v>
      </c>
      <c r="AJ10" s="6" t="s">
        <v>4716</v>
      </c>
      <c r="AK10" s="6" t="s">
        <v>8483</v>
      </c>
      <c r="AL10" s="6" t="s">
        <v>4723</v>
      </c>
      <c r="AQ10" s="6" t="s">
        <v>43</v>
      </c>
      <c r="AV10" s="6" t="s">
        <v>4717</v>
      </c>
      <c r="AX10" s="6" t="s">
        <v>4686</v>
      </c>
      <c r="BF10" s="28">
        <v>1</v>
      </c>
      <c r="BZ10" s="6">
        <f t="shared" si="0"/>
        <v>1</v>
      </c>
      <c r="CA10" s="6">
        <f t="shared" si="1"/>
        <v>1</v>
      </c>
      <c r="CC10" s="26" t="s">
        <v>4687</v>
      </c>
      <c r="CD10" s="6" t="s">
        <v>4688</v>
      </c>
      <c r="CE10" s="6" t="s">
        <v>4537</v>
      </c>
      <c r="CG10" s="6" t="s">
        <v>4537</v>
      </c>
      <c r="CJ10" s="6" t="s">
        <v>5148</v>
      </c>
      <c r="CK10" s="6" t="s">
        <v>4689</v>
      </c>
      <c r="CM10" s="6" t="s">
        <v>4690</v>
      </c>
      <c r="CN10" s="6" t="s">
        <v>4691</v>
      </c>
      <c r="CO10" s="6" t="s">
        <v>4434</v>
      </c>
      <c r="CP10" s="6" t="s">
        <v>4690</v>
      </c>
      <c r="CQ10" s="6" t="s">
        <v>4700</v>
      </c>
      <c r="CR10" s="6" t="s">
        <v>8609</v>
      </c>
      <c r="CS10" s="6" t="s">
        <v>4690</v>
      </c>
      <c r="CT10" s="6" t="s">
        <v>4700</v>
      </c>
      <c r="CU10" s="6" t="s">
        <v>8607</v>
      </c>
      <c r="CV10" s="6" t="s">
        <v>4694</v>
      </c>
      <c r="CX10" s="6" t="s">
        <v>4537</v>
      </c>
      <c r="CY10" s="6" t="s">
        <v>4537</v>
      </c>
      <c r="DC10" s="6" t="s">
        <v>4434</v>
      </c>
      <c r="DF10" s="29">
        <f t="shared" si="2"/>
        <v>0</v>
      </c>
      <c r="DG10" s="29">
        <v>1</v>
      </c>
    </row>
    <row r="11" spans="1:111" hidden="1" x14ac:dyDescent="0.2">
      <c r="A11" s="6">
        <v>18</v>
      </c>
      <c r="B11" s="25">
        <v>46122.662349537037</v>
      </c>
      <c r="C11" s="25">
        <v>46122.670370370368</v>
      </c>
      <c r="D11" s="6" t="s">
        <v>4724</v>
      </c>
      <c r="E11" s="6" t="s">
        <v>4724</v>
      </c>
      <c r="F11" s="25"/>
      <c r="G11" s="26" t="s">
        <v>4725</v>
      </c>
      <c r="H11" s="6" t="s">
        <v>4726</v>
      </c>
      <c r="I11" s="6" t="s">
        <v>4727</v>
      </c>
      <c r="J11" s="6" t="s">
        <v>4537</v>
      </c>
      <c r="L11" s="6" t="s">
        <v>1272</v>
      </c>
      <c r="M11" s="6" t="s">
        <v>4728</v>
      </c>
      <c r="N11" s="6" t="s">
        <v>4729</v>
      </c>
      <c r="P11" s="6" t="s">
        <v>1241</v>
      </c>
      <c r="Q11" s="6" t="s">
        <v>4730</v>
      </c>
      <c r="R11" s="6" t="s">
        <v>224</v>
      </c>
      <c r="W11" s="6" t="s">
        <v>1241</v>
      </c>
      <c r="X11" s="30"/>
      <c r="Y11" s="30"/>
      <c r="Z11" s="30"/>
      <c r="AA11" s="30"/>
      <c r="AB11" s="30">
        <f>SUM(Table2026_09_25[[#This Row],[Number of in-person visits provided in reporting year.]:[Number of video/virtual visits provided in reporting year.]])</f>
        <v>0</v>
      </c>
      <c r="AC11" s="6" t="s">
        <v>8468</v>
      </c>
      <c r="AD11" s="28" t="s">
        <v>4731</v>
      </c>
      <c r="AE11" s="28" t="s">
        <v>3879</v>
      </c>
      <c r="AF11" s="6" t="s">
        <v>4732</v>
      </c>
      <c r="AG11" s="28">
        <v>14</v>
      </c>
      <c r="AI11" s="6" t="s">
        <v>1574</v>
      </c>
      <c r="AJ11" s="6" t="s">
        <v>43</v>
      </c>
      <c r="AK11" s="6" t="s">
        <v>8483</v>
      </c>
      <c r="AL11" s="6" t="s">
        <v>348</v>
      </c>
      <c r="AQ11" s="6" t="s">
        <v>43</v>
      </c>
      <c r="AV11" s="6" t="s">
        <v>4733</v>
      </c>
      <c r="AX11" s="6" t="s">
        <v>4686</v>
      </c>
      <c r="AY11" s="28">
        <v>1</v>
      </c>
      <c r="AZ11" s="28">
        <v>2</v>
      </c>
      <c r="BA11" s="28">
        <v>0.2</v>
      </c>
      <c r="BB11" s="28">
        <v>0.3</v>
      </c>
      <c r="BC11" s="28">
        <v>0</v>
      </c>
      <c r="BD11" s="28">
        <v>1</v>
      </c>
      <c r="BG11" s="28">
        <v>1</v>
      </c>
      <c r="BH11" s="28">
        <v>1</v>
      </c>
      <c r="BJ11" s="28">
        <v>4.2</v>
      </c>
      <c r="BK11" s="28">
        <v>0.5</v>
      </c>
      <c r="BL11" s="28">
        <v>0.6</v>
      </c>
      <c r="BN11" s="28">
        <v>0.4</v>
      </c>
      <c r="BP11" s="28">
        <v>7.15</v>
      </c>
      <c r="BQ11" s="28">
        <v>10.8</v>
      </c>
      <c r="BR11" s="28">
        <v>1.5</v>
      </c>
      <c r="BT11" s="28">
        <v>0.2</v>
      </c>
      <c r="BU11" s="28">
        <v>2</v>
      </c>
      <c r="BV11" s="28"/>
      <c r="BW11" s="28"/>
      <c r="BX11" s="28"/>
      <c r="BZ11" s="6">
        <f t="shared" si="0"/>
        <v>33.85</v>
      </c>
      <c r="CA11" s="6">
        <f t="shared" si="1"/>
        <v>29.25</v>
      </c>
      <c r="CB11" s="28">
        <v>1.1000000000000001</v>
      </c>
      <c r="CC11" s="26" t="s">
        <v>4687</v>
      </c>
      <c r="CD11" s="6" t="s">
        <v>4734</v>
      </c>
      <c r="CE11" s="6" t="s">
        <v>4434</v>
      </c>
      <c r="CF11" s="6" t="s">
        <v>4735</v>
      </c>
      <c r="CG11" s="6" t="s">
        <v>4434</v>
      </c>
      <c r="CH11" s="6" t="s">
        <v>4736</v>
      </c>
      <c r="CK11" s="6" t="s">
        <v>4689</v>
      </c>
      <c r="CM11" s="6" t="s">
        <v>4737</v>
      </c>
      <c r="CO11" s="6" t="s">
        <v>4434</v>
      </c>
      <c r="CP11" s="6" t="s">
        <v>4738</v>
      </c>
      <c r="CQ11" s="6" t="s">
        <v>4739</v>
      </c>
      <c r="CR11" s="6" t="s">
        <v>8609</v>
      </c>
      <c r="CS11" s="6" t="s">
        <v>4738</v>
      </c>
      <c r="CU11" s="6" t="s">
        <v>8607</v>
      </c>
      <c r="CV11" s="6" t="s">
        <v>4694</v>
      </c>
      <c r="CX11" s="6" t="s">
        <v>4434</v>
      </c>
      <c r="CY11" s="6" t="s">
        <v>4434</v>
      </c>
      <c r="CZ11" s="6" t="s">
        <v>4740</v>
      </c>
      <c r="DC11" s="6" t="s">
        <v>4434</v>
      </c>
      <c r="DF11" s="29">
        <f t="shared" si="2"/>
        <v>0</v>
      </c>
      <c r="DG11" s="6">
        <v>1</v>
      </c>
    </row>
    <row r="12" spans="1:111" hidden="1" x14ac:dyDescent="0.2">
      <c r="A12" s="6">
        <v>20</v>
      </c>
      <c r="B12" s="25">
        <v>46129.412974537037</v>
      </c>
      <c r="C12" s="25">
        <v>46129.413078703707</v>
      </c>
      <c r="D12" s="6" t="s">
        <v>4741</v>
      </c>
      <c r="E12" s="6" t="s">
        <v>4741</v>
      </c>
      <c r="F12" s="25"/>
      <c r="G12" s="26" t="s">
        <v>4725</v>
      </c>
      <c r="H12" s="6" t="s">
        <v>48</v>
      </c>
      <c r="I12" s="6" t="s">
        <v>4742</v>
      </c>
      <c r="J12" s="6" t="s">
        <v>4537</v>
      </c>
      <c r="L12" s="6" t="s">
        <v>4743</v>
      </c>
      <c r="M12" s="6" t="s">
        <v>4741</v>
      </c>
      <c r="N12" s="6" t="s">
        <v>4679</v>
      </c>
      <c r="P12" s="6" t="s">
        <v>8324</v>
      </c>
      <c r="Q12" s="6" t="s">
        <v>4744</v>
      </c>
      <c r="T12" s="6" t="s">
        <v>4745</v>
      </c>
      <c r="X12" s="30"/>
      <c r="Y12" s="27">
        <v>3094</v>
      </c>
      <c r="Z12" s="27">
        <v>1182</v>
      </c>
      <c r="AA12" s="27">
        <v>3</v>
      </c>
      <c r="AB12" s="27">
        <f>SUM(Table2026_09_25[[#This Row],[Number of in-person visits provided in reporting year.]:[Number of video/virtual visits provided in reporting year.]])</f>
        <v>4279</v>
      </c>
      <c r="AC12" s="6" t="s">
        <v>8468</v>
      </c>
      <c r="AD12" s="28" t="s">
        <v>4746</v>
      </c>
      <c r="AE12" s="28" t="s">
        <v>4747</v>
      </c>
      <c r="AF12" s="6" t="s">
        <v>4748</v>
      </c>
      <c r="AG12" s="28">
        <v>1</v>
      </c>
      <c r="AH12" s="6" t="s">
        <v>4749</v>
      </c>
      <c r="AI12" s="6" t="s">
        <v>4750</v>
      </c>
      <c r="AJ12" s="6" t="s">
        <v>4751</v>
      </c>
      <c r="AK12" s="6" t="s">
        <v>8483</v>
      </c>
      <c r="AL12" s="6" t="s">
        <v>549</v>
      </c>
      <c r="AQ12" s="6" t="s">
        <v>107</v>
      </c>
      <c r="AR12" s="6" t="s">
        <v>4752</v>
      </c>
      <c r="AX12" s="6" t="s">
        <v>4686</v>
      </c>
      <c r="AY12" s="28">
        <v>0</v>
      </c>
      <c r="AZ12" s="28">
        <v>0</v>
      </c>
      <c r="BF12" s="28">
        <v>2.2000000000000002</v>
      </c>
      <c r="BP12" s="28">
        <v>1</v>
      </c>
      <c r="BZ12" s="6">
        <f t="shared" si="0"/>
        <v>3.2</v>
      </c>
      <c r="CA12" s="6">
        <f t="shared" si="1"/>
        <v>3.2</v>
      </c>
      <c r="CB12" s="28">
        <v>1</v>
      </c>
      <c r="CC12" s="26" t="s">
        <v>4753</v>
      </c>
      <c r="CD12" s="6" t="s">
        <v>4754</v>
      </c>
      <c r="CE12" s="6" t="s">
        <v>4537</v>
      </c>
      <c r="CF12" s="6" t="s">
        <v>4755</v>
      </c>
      <c r="CG12" s="6" t="s">
        <v>4537</v>
      </c>
      <c r="CH12" s="6" t="s">
        <v>4756</v>
      </c>
      <c r="CI12" s="6" t="s">
        <v>4757</v>
      </c>
      <c r="CJ12" s="6" t="s">
        <v>5148</v>
      </c>
      <c r="CK12" s="6" t="s">
        <v>4689</v>
      </c>
      <c r="CM12" s="6" t="s">
        <v>4737</v>
      </c>
      <c r="CO12" s="6" t="s">
        <v>8607</v>
      </c>
      <c r="CP12" s="6" t="s">
        <v>4758</v>
      </c>
      <c r="CR12" s="6" t="s">
        <v>4537</v>
      </c>
      <c r="CS12" s="6" t="s">
        <v>4759</v>
      </c>
      <c r="CU12" s="6" t="s">
        <v>8607</v>
      </c>
      <c r="CV12" s="6" t="s">
        <v>4694</v>
      </c>
      <c r="CX12" s="6" t="s">
        <v>4537</v>
      </c>
      <c r="CY12" s="6" t="s">
        <v>4537</v>
      </c>
      <c r="CZ12" s="6" t="s">
        <v>4760</v>
      </c>
      <c r="DA12" s="6" t="s">
        <v>4761</v>
      </c>
      <c r="DC12" s="6" t="s">
        <v>4434</v>
      </c>
      <c r="DF12" s="29">
        <f t="shared" si="2"/>
        <v>0</v>
      </c>
      <c r="DG12" s="6">
        <v>1</v>
      </c>
    </row>
    <row r="13" spans="1:111" hidden="1" x14ac:dyDescent="0.2">
      <c r="A13" s="6">
        <v>21</v>
      </c>
      <c r="B13" s="25">
        <v>46129.464166666665</v>
      </c>
      <c r="C13" s="25">
        <v>46129.464236111111</v>
      </c>
      <c r="D13" s="6" t="s">
        <v>4762</v>
      </c>
      <c r="E13" s="6" t="s">
        <v>4762</v>
      </c>
      <c r="F13" s="25"/>
      <c r="G13" s="26" t="s">
        <v>4725</v>
      </c>
      <c r="H13" s="6" t="s">
        <v>4763</v>
      </c>
      <c r="I13" s="6" t="s">
        <v>4764</v>
      </c>
      <c r="J13" s="6" t="s">
        <v>4537</v>
      </c>
      <c r="L13" s="6" t="s">
        <v>171</v>
      </c>
      <c r="M13" s="6" t="s">
        <v>2591</v>
      </c>
      <c r="N13" s="6" t="s">
        <v>4679</v>
      </c>
      <c r="P13" s="6" t="s">
        <v>3531</v>
      </c>
      <c r="Q13" s="6" t="s">
        <v>4680</v>
      </c>
      <c r="U13" s="6" t="s">
        <v>4681</v>
      </c>
      <c r="X13" s="27">
        <v>1778</v>
      </c>
      <c r="Y13" s="27">
        <v>884</v>
      </c>
      <c r="Z13" s="27">
        <v>894</v>
      </c>
      <c r="AA13" s="27">
        <v>0</v>
      </c>
      <c r="AB13" s="27">
        <f>SUM(Table2026_09_25[[#This Row],[Number of in-person visits provided in reporting year.]:[Number of video/virtual visits provided in reporting year.]])</f>
        <v>1778</v>
      </c>
      <c r="AC13" s="6" t="s">
        <v>8469</v>
      </c>
      <c r="AF13" s="6" t="s">
        <v>4765</v>
      </c>
      <c r="AI13" s="6" t="s">
        <v>3624</v>
      </c>
      <c r="AJ13" s="6" t="s">
        <v>4766</v>
      </c>
      <c r="AK13" s="6" t="s">
        <v>8483</v>
      </c>
      <c r="AL13" s="6" t="s">
        <v>4767</v>
      </c>
      <c r="AQ13" s="6" t="s">
        <v>107</v>
      </c>
      <c r="AX13" s="6" t="s">
        <v>4686</v>
      </c>
      <c r="BP13" s="28">
        <v>2.5</v>
      </c>
      <c r="BZ13" s="6">
        <f t="shared" si="0"/>
        <v>2.5</v>
      </c>
      <c r="CA13" s="6">
        <f t="shared" si="1"/>
        <v>2.5</v>
      </c>
      <c r="CC13" s="26" t="s">
        <v>4687</v>
      </c>
      <c r="CD13" s="6" t="s">
        <v>4768</v>
      </c>
      <c r="CE13" s="6" t="s">
        <v>4537</v>
      </c>
      <c r="CG13" s="6" t="s">
        <v>4537</v>
      </c>
      <c r="CJ13" s="6" t="s">
        <v>5148</v>
      </c>
      <c r="CK13" s="6" t="s">
        <v>4689</v>
      </c>
      <c r="CX13" s="6" t="s">
        <v>4537</v>
      </c>
      <c r="CY13" s="6" t="s">
        <v>4537</v>
      </c>
      <c r="DC13" s="6" t="s">
        <v>4434</v>
      </c>
      <c r="DF13" s="29">
        <f t="shared" si="2"/>
        <v>0</v>
      </c>
      <c r="DG13" s="6">
        <v>1</v>
      </c>
    </row>
    <row r="14" spans="1:111" hidden="1" x14ac:dyDescent="0.2">
      <c r="A14" s="6">
        <v>22</v>
      </c>
      <c r="B14" s="25">
        <v>46132.428553240738</v>
      </c>
      <c r="C14" s="25">
        <v>46132.455960648149</v>
      </c>
      <c r="D14" s="6" t="s">
        <v>4769</v>
      </c>
      <c r="E14" s="6" t="s">
        <v>4769</v>
      </c>
      <c r="F14" s="25"/>
      <c r="G14" s="26" t="s">
        <v>4725</v>
      </c>
      <c r="H14" s="6" t="s">
        <v>2175</v>
      </c>
      <c r="I14" s="6" t="s">
        <v>4770</v>
      </c>
      <c r="J14" s="6" t="s">
        <v>4537</v>
      </c>
      <c r="L14" s="6" t="s">
        <v>4771</v>
      </c>
      <c r="M14" s="6" t="s">
        <v>4772</v>
      </c>
      <c r="N14" s="6" t="s">
        <v>4729</v>
      </c>
      <c r="P14" s="6" t="s">
        <v>95</v>
      </c>
      <c r="Q14" s="6" t="s">
        <v>4773</v>
      </c>
      <c r="R14" s="6" t="s">
        <v>4774</v>
      </c>
      <c r="S14" s="6" t="s">
        <v>499</v>
      </c>
      <c r="T14" s="6" t="s">
        <v>4745</v>
      </c>
      <c r="U14" s="6" t="s">
        <v>4681</v>
      </c>
      <c r="V14" s="6" t="s">
        <v>499</v>
      </c>
      <c r="W14" s="6" t="s">
        <v>4775</v>
      </c>
      <c r="X14" s="27">
        <v>616</v>
      </c>
      <c r="Y14" s="27">
        <v>814</v>
      </c>
      <c r="Z14" s="27">
        <v>0</v>
      </c>
      <c r="AA14" s="27">
        <v>0</v>
      </c>
      <c r="AB14" s="27">
        <f>SUM(Table2026_09_25[[#This Row],[Number of in-person visits provided in reporting year.]:[Number of video/virtual visits provided in reporting year.]])</f>
        <v>814</v>
      </c>
      <c r="AC14" s="6" t="s">
        <v>8469</v>
      </c>
      <c r="AF14" s="6" t="s">
        <v>4682</v>
      </c>
      <c r="AG14" s="28">
        <v>200</v>
      </c>
      <c r="AH14" s="6" t="s">
        <v>4776</v>
      </c>
      <c r="AI14" s="6" t="s">
        <v>4777</v>
      </c>
      <c r="AJ14" s="6" t="s">
        <v>4778</v>
      </c>
      <c r="AK14" s="6" t="s">
        <v>8483</v>
      </c>
      <c r="AL14" s="6" t="s">
        <v>2176</v>
      </c>
      <c r="AQ14" s="6" t="s">
        <v>107</v>
      </c>
      <c r="AR14" s="6" t="s">
        <v>4779</v>
      </c>
      <c r="AX14" s="6" t="s">
        <v>4686</v>
      </c>
      <c r="AY14" s="28">
        <v>3</v>
      </c>
      <c r="AZ14" s="28">
        <v>2</v>
      </c>
      <c r="BA14" s="28">
        <v>1</v>
      </c>
      <c r="BB14" s="28">
        <v>0</v>
      </c>
      <c r="BC14" s="28">
        <v>1</v>
      </c>
      <c r="BD14" s="28">
        <v>0</v>
      </c>
      <c r="BE14" s="28">
        <v>0</v>
      </c>
      <c r="BF14" s="28">
        <v>3</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c r="BW14" s="28"/>
      <c r="BX14" s="28"/>
      <c r="BZ14" s="6">
        <f t="shared" si="0"/>
        <v>10</v>
      </c>
      <c r="CA14" s="6">
        <f t="shared" si="1"/>
        <v>3</v>
      </c>
      <c r="CB14" s="28">
        <v>0</v>
      </c>
      <c r="CC14" s="26" t="s">
        <v>4687</v>
      </c>
      <c r="CD14" s="6" t="s">
        <v>4780</v>
      </c>
      <c r="CE14" s="6" t="s">
        <v>4537</v>
      </c>
      <c r="CG14" s="6" t="s">
        <v>4537</v>
      </c>
      <c r="CI14" s="6" t="s">
        <v>4781</v>
      </c>
      <c r="CJ14" s="6" t="s">
        <v>5148</v>
      </c>
      <c r="CK14" s="6" t="s">
        <v>4689</v>
      </c>
      <c r="CM14" s="6" t="s">
        <v>4782</v>
      </c>
      <c r="CN14" s="6" t="s">
        <v>4691</v>
      </c>
      <c r="CO14" s="6" t="s">
        <v>4434</v>
      </c>
      <c r="CP14" s="6" t="s">
        <v>4782</v>
      </c>
      <c r="CQ14" s="6" t="s">
        <v>4783</v>
      </c>
      <c r="CR14" s="6" t="s">
        <v>4537</v>
      </c>
      <c r="CS14" s="6" t="s">
        <v>4759</v>
      </c>
      <c r="CU14" s="6" t="s">
        <v>8607</v>
      </c>
      <c r="CV14" s="6" t="s">
        <v>4694</v>
      </c>
      <c r="CX14" s="6" t="s">
        <v>4537</v>
      </c>
      <c r="CY14" s="6" t="s">
        <v>4537</v>
      </c>
      <c r="DC14" s="6" t="s">
        <v>4434</v>
      </c>
      <c r="DF14" s="29">
        <f t="shared" si="2"/>
        <v>0</v>
      </c>
      <c r="DG14" s="6">
        <v>1</v>
      </c>
    </row>
    <row r="15" spans="1:111" hidden="1" x14ac:dyDescent="0.2">
      <c r="A15" s="6">
        <v>23</v>
      </c>
      <c r="B15" s="25">
        <v>46132.496342592596</v>
      </c>
      <c r="C15" s="25">
        <v>46132.499340277776</v>
      </c>
      <c r="D15" s="6" t="s">
        <v>4769</v>
      </c>
      <c r="E15" s="6" t="s">
        <v>4769</v>
      </c>
      <c r="F15" s="25"/>
      <c r="G15" s="26" t="s">
        <v>4725</v>
      </c>
      <c r="H15" s="6" t="s">
        <v>2175</v>
      </c>
      <c r="I15" s="6" t="s">
        <v>4770</v>
      </c>
      <c r="J15" s="6" t="s">
        <v>4537</v>
      </c>
      <c r="L15" s="6" t="s">
        <v>4784</v>
      </c>
      <c r="M15" s="6" t="s">
        <v>4772</v>
      </c>
      <c r="N15" s="6" t="s">
        <v>4679</v>
      </c>
      <c r="O15" s="6" t="s">
        <v>4785</v>
      </c>
      <c r="P15" s="6" t="s">
        <v>8324</v>
      </c>
      <c r="Q15" s="6" t="s">
        <v>4744</v>
      </c>
      <c r="R15" s="6" t="s">
        <v>4786</v>
      </c>
      <c r="S15" s="6" t="s">
        <v>588</v>
      </c>
      <c r="T15" s="6" t="s">
        <v>4745</v>
      </c>
      <c r="X15" s="27">
        <v>2196</v>
      </c>
      <c r="Y15" s="27">
        <v>2196</v>
      </c>
      <c r="Z15" s="27">
        <v>0</v>
      </c>
      <c r="AA15" s="27">
        <v>0</v>
      </c>
      <c r="AB15" s="27">
        <f>SUM(Table2026_09_25[[#This Row],[Number of in-person visits provided in reporting year.]:[Number of video/virtual visits provided in reporting year.]])</f>
        <v>2196</v>
      </c>
      <c r="AC15" s="6" t="s">
        <v>8469</v>
      </c>
      <c r="AD15" s="28"/>
      <c r="AE15" s="28"/>
      <c r="AF15" s="6" t="s">
        <v>4682</v>
      </c>
      <c r="AI15" s="6" t="s">
        <v>4777</v>
      </c>
      <c r="AJ15" s="6" t="s">
        <v>4778</v>
      </c>
      <c r="AK15" s="6" t="s">
        <v>8483</v>
      </c>
      <c r="AL15" s="6" t="s">
        <v>2176</v>
      </c>
      <c r="AQ15" s="6" t="s">
        <v>107</v>
      </c>
      <c r="AX15" s="6" t="s">
        <v>4686</v>
      </c>
      <c r="AY15" s="28">
        <v>1</v>
      </c>
      <c r="AZ15" s="28">
        <v>0</v>
      </c>
      <c r="BA15" s="28">
        <v>0</v>
      </c>
      <c r="BB15" s="28">
        <v>0</v>
      </c>
      <c r="BC15" s="28">
        <v>0</v>
      </c>
      <c r="BD15" s="28">
        <v>0</v>
      </c>
      <c r="BE15" s="28">
        <v>0</v>
      </c>
      <c r="BF15" s="28">
        <v>4.5</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c r="BW15" s="28"/>
      <c r="BX15" s="28"/>
      <c r="BZ15" s="6">
        <f t="shared" si="0"/>
        <v>5.5</v>
      </c>
      <c r="CA15" s="6">
        <f t="shared" si="1"/>
        <v>4.5</v>
      </c>
      <c r="CB15" s="28">
        <v>0</v>
      </c>
      <c r="CC15" s="26" t="s">
        <v>4753</v>
      </c>
      <c r="CD15" s="6" t="s">
        <v>4780</v>
      </c>
      <c r="CE15" s="6" t="s">
        <v>4537</v>
      </c>
      <c r="CG15" s="6" t="s">
        <v>4537</v>
      </c>
      <c r="CJ15" s="6" t="s">
        <v>5148</v>
      </c>
      <c r="CK15" s="6" t="s">
        <v>4689</v>
      </c>
      <c r="CM15" s="6" t="s">
        <v>4787</v>
      </c>
      <c r="CN15" s="6" t="s">
        <v>4691</v>
      </c>
      <c r="CO15" s="6" t="s">
        <v>4434</v>
      </c>
      <c r="CP15" s="6" t="s">
        <v>4787</v>
      </c>
      <c r="CQ15" s="6" t="s">
        <v>4788</v>
      </c>
      <c r="CR15" s="6" t="s">
        <v>4537</v>
      </c>
      <c r="CS15" s="6" t="s">
        <v>4759</v>
      </c>
      <c r="CU15" s="6" t="s">
        <v>8607</v>
      </c>
      <c r="CV15" s="6" t="s">
        <v>4694</v>
      </c>
      <c r="CX15" s="6" t="s">
        <v>4537</v>
      </c>
      <c r="CY15" s="6" t="s">
        <v>4537</v>
      </c>
      <c r="DC15" s="6" t="s">
        <v>4434</v>
      </c>
      <c r="DF15" s="29">
        <f t="shared" si="2"/>
        <v>0</v>
      </c>
      <c r="DG15" s="6">
        <v>1</v>
      </c>
    </row>
    <row r="16" spans="1:111" ht="16" hidden="1" x14ac:dyDescent="0.2">
      <c r="A16" s="6">
        <v>24</v>
      </c>
      <c r="B16" s="25">
        <v>46132.499409722222</v>
      </c>
      <c r="C16" s="25">
        <v>46132.502997685187</v>
      </c>
      <c r="D16" s="6" t="s">
        <v>4769</v>
      </c>
      <c r="E16" s="6" t="s">
        <v>4769</v>
      </c>
      <c r="F16" s="25"/>
      <c r="G16" s="26" t="s">
        <v>4725</v>
      </c>
      <c r="H16" s="6" t="s">
        <v>2175</v>
      </c>
      <c r="I16" s="6" t="s">
        <v>4770</v>
      </c>
      <c r="J16" s="6" t="s">
        <v>4537</v>
      </c>
      <c r="L16" s="6" t="s">
        <v>4789</v>
      </c>
      <c r="M16" s="6" t="s">
        <v>4790</v>
      </c>
      <c r="N16" s="6" t="s">
        <v>4679</v>
      </c>
      <c r="O16" s="6" t="s">
        <v>4791</v>
      </c>
      <c r="P16" s="6" t="s">
        <v>2265</v>
      </c>
      <c r="Q16" s="31" t="s">
        <v>987</v>
      </c>
      <c r="V16" s="6" t="s">
        <v>1057</v>
      </c>
      <c r="X16" s="27">
        <v>529</v>
      </c>
      <c r="Y16" s="27">
        <v>529</v>
      </c>
      <c r="Z16" s="27">
        <v>0</v>
      </c>
      <c r="AA16" s="27">
        <v>0</v>
      </c>
      <c r="AB16" s="27">
        <f>SUM(Table2026_09_25[[#This Row],[Number of in-person visits provided in reporting year.]:[Number of video/virtual visits provided in reporting year.]])</f>
        <v>529</v>
      </c>
      <c r="AC16" s="6" t="s">
        <v>8469</v>
      </c>
      <c r="AD16" s="28"/>
      <c r="AE16" s="28"/>
      <c r="AF16" s="6" t="s">
        <v>4682</v>
      </c>
      <c r="AG16" s="28">
        <v>1</v>
      </c>
      <c r="AH16" s="6" t="s">
        <v>4792</v>
      </c>
      <c r="AI16" s="6" t="s">
        <v>4777</v>
      </c>
      <c r="AJ16" s="6" t="s">
        <v>4778</v>
      </c>
      <c r="AK16" s="6" t="s">
        <v>8483</v>
      </c>
      <c r="AL16" s="6" t="s">
        <v>2176</v>
      </c>
      <c r="AQ16" s="6" t="s">
        <v>107</v>
      </c>
      <c r="AX16" s="6" t="s">
        <v>4686</v>
      </c>
      <c r="AY16" s="28">
        <v>1</v>
      </c>
      <c r="AZ16" s="28">
        <v>0</v>
      </c>
      <c r="BA16" s="28">
        <v>0</v>
      </c>
      <c r="BB16" s="28">
        <v>0</v>
      </c>
      <c r="BC16" s="28">
        <v>0</v>
      </c>
      <c r="BD16" s="28">
        <v>0</v>
      </c>
      <c r="BE16" s="28">
        <v>0</v>
      </c>
      <c r="BF16" s="28">
        <v>0</v>
      </c>
      <c r="BG16" s="28">
        <v>0</v>
      </c>
      <c r="BH16" s="28">
        <v>0</v>
      </c>
      <c r="BI16" s="28">
        <v>0</v>
      </c>
      <c r="BJ16" s="28">
        <v>0</v>
      </c>
      <c r="BK16" s="28">
        <v>0</v>
      </c>
      <c r="BL16" s="28">
        <v>0</v>
      </c>
      <c r="BM16" s="28">
        <v>0</v>
      </c>
      <c r="BN16" s="28">
        <v>0</v>
      </c>
      <c r="BO16" s="28">
        <v>0</v>
      </c>
      <c r="BP16" s="28">
        <v>0</v>
      </c>
      <c r="BQ16" s="28">
        <v>0</v>
      </c>
      <c r="BR16" s="28">
        <v>0</v>
      </c>
      <c r="BS16" s="28">
        <v>0</v>
      </c>
      <c r="BT16" s="28">
        <v>0</v>
      </c>
      <c r="BU16" s="28">
        <v>0</v>
      </c>
      <c r="BV16" s="28"/>
      <c r="BW16" s="28"/>
      <c r="BX16" s="28"/>
      <c r="BY16" s="6" t="s">
        <v>4793</v>
      </c>
      <c r="BZ16" s="6">
        <f t="shared" si="0"/>
        <v>1</v>
      </c>
      <c r="CA16" s="6">
        <f t="shared" si="1"/>
        <v>0</v>
      </c>
      <c r="CB16" s="28">
        <v>0</v>
      </c>
      <c r="CC16" s="26" t="s">
        <v>4753</v>
      </c>
      <c r="CD16" s="6" t="s">
        <v>4794</v>
      </c>
      <c r="CE16" s="6" t="s">
        <v>4537</v>
      </c>
      <c r="CG16" s="6" t="s">
        <v>4537</v>
      </c>
      <c r="CJ16" s="6" t="s">
        <v>5148</v>
      </c>
      <c r="CK16" s="6" t="s">
        <v>4689</v>
      </c>
      <c r="CM16" s="6" t="s">
        <v>4737</v>
      </c>
      <c r="CO16" s="6" t="s">
        <v>8607</v>
      </c>
      <c r="CP16" s="6" t="s">
        <v>4758</v>
      </c>
      <c r="CR16" s="6" t="s">
        <v>4537</v>
      </c>
      <c r="CS16" s="6" t="s">
        <v>4759</v>
      </c>
      <c r="CU16" s="6" t="s">
        <v>8607</v>
      </c>
      <c r="CV16" s="6" t="s">
        <v>4694</v>
      </c>
      <c r="CX16" s="6" t="s">
        <v>4537</v>
      </c>
      <c r="CY16" s="6" t="s">
        <v>4537</v>
      </c>
      <c r="DC16" s="6" t="s">
        <v>4434</v>
      </c>
      <c r="DF16" s="29">
        <f t="shared" si="2"/>
        <v>0</v>
      </c>
      <c r="DG16" s="6">
        <v>1</v>
      </c>
    </row>
    <row r="17" spans="1:111" ht="16" hidden="1" x14ac:dyDescent="0.2">
      <c r="A17" s="6">
        <v>25</v>
      </c>
      <c r="B17" s="25">
        <v>46132.504178240742</v>
      </c>
      <c r="C17" s="25">
        <v>46132.510115740741</v>
      </c>
      <c r="D17" s="6" t="s">
        <v>4769</v>
      </c>
      <c r="E17" s="6" t="s">
        <v>4769</v>
      </c>
      <c r="F17" s="25"/>
      <c r="G17" s="26" t="s">
        <v>4725</v>
      </c>
      <c r="H17" s="6" t="s">
        <v>2175</v>
      </c>
      <c r="I17" s="6" t="s">
        <v>4770</v>
      </c>
      <c r="J17" s="6" t="s">
        <v>4537</v>
      </c>
      <c r="L17" s="6" t="s">
        <v>4795</v>
      </c>
      <c r="M17" s="6" t="s">
        <v>4772</v>
      </c>
      <c r="N17" s="6" t="s">
        <v>4679</v>
      </c>
      <c r="O17" s="6" t="s">
        <v>4785</v>
      </c>
      <c r="P17" s="6" t="s">
        <v>3529</v>
      </c>
      <c r="Q17" s="31" t="s">
        <v>987</v>
      </c>
      <c r="V17" s="6" t="s">
        <v>4796</v>
      </c>
      <c r="X17" s="27">
        <v>137</v>
      </c>
      <c r="Y17" s="27">
        <v>1294</v>
      </c>
      <c r="Z17" s="27">
        <v>0</v>
      </c>
      <c r="AA17" s="27">
        <v>0</v>
      </c>
      <c r="AB17" s="27">
        <f>SUM(Table2026_09_25[[#This Row],[Number of in-person visits provided in reporting year.]:[Number of video/virtual visits provided in reporting year.]])</f>
        <v>1294</v>
      </c>
      <c r="AC17" s="6" t="s">
        <v>8469</v>
      </c>
      <c r="AD17" s="28"/>
      <c r="AE17" s="28"/>
      <c r="AF17" s="6" t="s">
        <v>4797</v>
      </c>
      <c r="AG17" s="28">
        <v>3</v>
      </c>
      <c r="AH17" s="6" t="s">
        <v>4798</v>
      </c>
      <c r="AI17" s="6" t="s">
        <v>4777</v>
      </c>
      <c r="AJ17" s="6" t="s">
        <v>4778</v>
      </c>
      <c r="AK17" s="6" t="s">
        <v>8483</v>
      </c>
      <c r="AL17" s="6" t="s">
        <v>2176</v>
      </c>
      <c r="AQ17" s="6" t="s">
        <v>107</v>
      </c>
      <c r="AX17" s="6" t="s">
        <v>4686</v>
      </c>
      <c r="AY17" s="28">
        <v>6</v>
      </c>
      <c r="AZ17" s="28">
        <v>0</v>
      </c>
      <c r="BA17" s="28">
        <v>0</v>
      </c>
      <c r="BB17" s="28">
        <v>0</v>
      </c>
      <c r="BC17" s="28">
        <v>0</v>
      </c>
      <c r="BD17" s="28">
        <v>0</v>
      </c>
      <c r="BE17" s="28">
        <v>0</v>
      </c>
      <c r="BF17" s="28">
        <v>0</v>
      </c>
      <c r="BG17" s="28">
        <v>0</v>
      </c>
      <c r="BH17" s="28">
        <v>0</v>
      </c>
      <c r="BI17" s="28">
        <v>0</v>
      </c>
      <c r="BJ17" s="28">
        <v>0</v>
      </c>
      <c r="BK17" s="28">
        <v>0</v>
      </c>
      <c r="BL17" s="28">
        <v>0</v>
      </c>
      <c r="BM17" s="28">
        <v>0</v>
      </c>
      <c r="BN17" s="28">
        <v>0</v>
      </c>
      <c r="BO17" s="28">
        <v>0</v>
      </c>
      <c r="BP17" s="28">
        <v>0</v>
      </c>
      <c r="BQ17" s="28">
        <v>0</v>
      </c>
      <c r="BR17" s="28">
        <v>0</v>
      </c>
      <c r="BS17" s="28">
        <v>0</v>
      </c>
      <c r="BT17" s="28">
        <v>0</v>
      </c>
      <c r="BU17" s="28">
        <v>0</v>
      </c>
      <c r="BV17" s="28"/>
      <c r="BW17" s="28"/>
      <c r="BX17" s="28"/>
      <c r="BY17" s="6" t="s">
        <v>4799</v>
      </c>
      <c r="BZ17" s="6">
        <f t="shared" si="0"/>
        <v>6</v>
      </c>
      <c r="CA17" s="6">
        <f t="shared" si="1"/>
        <v>0</v>
      </c>
      <c r="CB17" s="28">
        <v>0</v>
      </c>
      <c r="CC17" s="26" t="s">
        <v>4753</v>
      </c>
      <c r="CD17" s="6" t="s">
        <v>4800</v>
      </c>
      <c r="CE17" s="6" t="s">
        <v>4537</v>
      </c>
      <c r="CG17" s="6" t="s">
        <v>4537</v>
      </c>
      <c r="CJ17" s="6" t="s">
        <v>5148</v>
      </c>
      <c r="CK17" s="6" t="s">
        <v>4689</v>
      </c>
      <c r="CM17" s="6" t="s">
        <v>4737</v>
      </c>
      <c r="CO17" s="6" t="s">
        <v>8607</v>
      </c>
      <c r="CP17" s="6" t="s">
        <v>4758</v>
      </c>
      <c r="CR17" s="6" t="s">
        <v>4537</v>
      </c>
      <c r="CS17" s="6" t="s">
        <v>4759</v>
      </c>
      <c r="CU17" s="6" t="s">
        <v>8607</v>
      </c>
      <c r="CV17" s="6" t="s">
        <v>4694</v>
      </c>
      <c r="CX17" s="6" t="s">
        <v>4537</v>
      </c>
      <c r="CY17" s="6" t="s">
        <v>4537</v>
      </c>
      <c r="DC17" s="6" t="s">
        <v>4434</v>
      </c>
      <c r="DE17" s="32" t="s">
        <v>4801</v>
      </c>
      <c r="DF17" s="33">
        <f t="shared" si="2"/>
        <v>0</v>
      </c>
      <c r="DG17" s="6">
        <v>1</v>
      </c>
    </row>
    <row r="18" spans="1:111" ht="16" hidden="1" x14ac:dyDescent="0.2">
      <c r="A18" s="6">
        <v>26</v>
      </c>
      <c r="B18" s="25">
        <v>46133.604120370372</v>
      </c>
      <c r="C18" s="25">
        <v>46133.627581018518</v>
      </c>
      <c r="D18" s="6" t="s">
        <v>4802</v>
      </c>
      <c r="E18" s="6" t="s">
        <v>4802</v>
      </c>
      <c r="F18" s="25"/>
      <c r="G18" s="26" t="s">
        <v>4725</v>
      </c>
      <c r="H18" s="6" t="s">
        <v>4763</v>
      </c>
      <c r="I18" s="6" t="s">
        <v>4803</v>
      </c>
      <c r="J18" s="6" t="s">
        <v>4537</v>
      </c>
      <c r="L18" s="6" t="s">
        <v>4804</v>
      </c>
      <c r="M18" s="6" t="s">
        <v>4805</v>
      </c>
      <c r="N18" s="6" t="s">
        <v>4679</v>
      </c>
      <c r="P18" s="6" t="s">
        <v>31</v>
      </c>
      <c r="Q18" s="31" t="s">
        <v>987</v>
      </c>
      <c r="R18" s="6" t="s">
        <v>2696</v>
      </c>
      <c r="S18" s="6" t="s">
        <v>2696</v>
      </c>
      <c r="V18" s="6" t="s">
        <v>4806</v>
      </c>
      <c r="X18" s="27">
        <v>41</v>
      </c>
      <c r="Y18" s="30"/>
      <c r="Z18" s="30"/>
      <c r="AA18" s="30"/>
      <c r="AB18" s="30">
        <f>SUM(Table2026_09_25[[#This Row],[Number of in-person visits provided in reporting year.]:[Number of video/virtual visits provided in reporting year.]])</f>
        <v>0</v>
      </c>
      <c r="AC18" s="6" t="s">
        <v>8468</v>
      </c>
      <c r="AD18" s="28" t="s">
        <v>4807</v>
      </c>
      <c r="AE18" s="28" t="s">
        <v>4808</v>
      </c>
      <c r="AF18" s="6" t="s">
        <v>4732</v>
      </c>
      <c r="AH18" s="6" t="s">
        <v>4809</v>
      </c>
      <c r="AI18" s="6" t="s">
        <v>3624</v>
      </c>
      <c r="AJ18" s="6" t="s">
        <v>4766</v>
      </c>
      <c r="AK18" s="6" t="s">
        <v>8483</v>
      </c>
      <c r="AL18" s="6" t="s">
        <v>4767</v>
      </c>
      <c r="AQ18" s="6" t="s">
        <v>107</v>
      </c>
      <c r="AR18" s="6" t="s">
        <v>4810</v>
      </c>
      <c r="AX18" s="6" t="s">
        <v>4686</v>
      </c>
      <c r="AY18" s="28">
        <v>0.66</v>
      </c>
      <c r="AZ18" s="28">
        <v>0.33</v>
      </c>
      <c r="BA18" s="28">
        <v>0</v>
      </c>
      <c r="BB18" s="28">
        <v>0.16</v>
      </c>
      <c r="BD18" s="28">
        <v>0.5</v>
      </c>
      <c r="BF18" s="28">
        <v>1</v>
      </c>
      <c r="BG18" s="28">
        <v>0.3</v>
      </c>
      <c r="BH18" s="28">
        <v>0.5</v>
      </c>
      <c r="BJ18" s="28">
        <v>8.4</v>
      </c>
      <c r="BK18" s="28">
        <v>0.33</v>
      </c>
      <c r="BL18" s="28">
        <v>0.33</v>
      </c>
      <c r="BP18" s="28">
        <v>7.6</v>
      </c>
      <c r="BQ18" s="28">
        <v>5.04</v>
      </c>
      <c r="BR18" s="28">
        <v>0.25</v>
      </c>
      <c r="BT18" s="28">
        <v>0.16</v>
      </c>
      <c r="BX18" s="6">
        <v>0.5</v>
      </c>
      <c r="BY18" s="6" t="s">
        <v>4811</v>
      </c>
      <c r="BZ18" s="6">
        <f t="shared" si="0"/>
        <v>25.56</v>
      </c>
      <c r="CA18" s="6">
        <f t="shared" si="1"/>
        <v>24.57</v>
      </c>
      <c r="CB18" s="28">
        <v>0</v>
      </c>
      <c r="CC18" s="26" t="s">
        <v>4687</v>
      </c>
      <c r="CD18" s="6" t="s">
        <v>4812</v>
      </c>
      <c r="CE18" s="6" t="s">
        <v>4434</v>
      </c>
      <c r="CF18" s="6" t="s">
        <v>4813</v>
      </c>
      <c r="CG18" s="6" t="s">
        <v>4537</v>
      </c>
      <c r="CJ18" s="6" t="s">
        <v>8598</v>
      </c>
      <c r="CK18" s="6" t="s">
        <v>4814</v>
      </c>
      <c r="CM18" s="6" t="s">
        <v>4737</v>
      </c>
      <c r="CO18" s="6" t="s">
        <v>8607</v>
      </c>
      <c r="CP18" s="6" t="s">
        <v>4758</v>
      </c>
      <c r="CR18" s="6" t="s">
        <v>4537</v>
      </c>
      <c r="CS18" s="6" t="s">
        <v>4759</v>
      </c>
      <c r="CU18" s="6" t="s">
        <v>8607</v>
      </c>
      <c r="CV18" s="6" t="s">
        <v>4694</v>
      </c>
      <c r="CX18" s="6" t="s">
        <v>4537</v>
      </c>
      <c r="CY18" s="6" t="s">
        <v>4537</v>
      </c>
      <c r="DC18" s="6" t="s">
        <v>4434</v>
      </c>
      <c r="DF18" s="29">
        <f t="shared" si="2"/>
        <v>0</v>
      </c>
      <c r="DG18" s="6">
        <v>1</v>
      </c>
    </row>
    <row r="19" spans="1:111" hidden="1" x14ac:dyDescent="0.2">
      <c r="A19" s="6">
        <v>27</v>
      </c>
      <c r="B19" s="25">
        <v>46133.612280092595</v>
      </c>
      <c r="C19" s="25">
        <v>46133.634780092594</v>
      </c>
      <c r="D19" s="6" t="s">
        <v>814</v>
      </c>
      <c r="E19" s="6" t="s">
        <v>814</v>
      </c>
      <c r="F19" s="25"/>
      <c r="G19" s="26" t="s">
        <v>4725</v>
      </c>
      <c r="H19" s="6" t="s">
        <v>811</v>
      </c>
      <c r="I19" s="6" t="s">
        <v>4815</v>
      </c>
      <c r="J19" s="6" t="s">
        <v>4434</v>
      </c>
      <c r="K19" s="6" t="s">
        <v>4816</v>
      </c>
      <c r="L19" s="6" t="s">
        <v>811</v>
      </c>
      <c r="M19" s="6" t="s">
        <v>814</v>
      </c>
      <c r="N19" s="6" t="s">
        <v>4729</v>
      </c>
      <c r="P19" s="6" t="s">
        <v>3532</v>
      </c>
      <c r="Q19" s="6" t="s">
        <v>4773</v>
      </c>
      <c r="S19" s="6" t="s">
        <v>2375</v>
      </c>
      <c r="X19" s="27">
        <v>2781</v>
      </c>
      <c r="Y19" s="27">
        <v>4755</v>
      </c>
      <c r="Z19" s="27">
        <v>9026</v>
      </c>
      <c r="AA19" s="27">
        <v>976</v>
      </c>
      <c r="AB19" s="27">
        <f>SUM(Table2026_09_25[[#This Row],[Number of in-person visits provided in reporting year.]:[Number of video/virtual visits provided in reporting year.]])</f>
        <v>14757</v>
      </c>
      <c r="AC19" s="6" t="s">
        <v>8469</v>
      </c>
      <c r="AF19" s="6" t="s">
        <v>4682</v>
      </c>
      <c r="AG19" s="28">
        <v>156</v>
      </c>
      <c r="AI19" s="6" t="s">
        <v>4817</v>
      </c>
      <c r="AJ19" s="6" t="s">
        <v>149</v>
      </c>
      <c r="AK19" s="6" t="s">
        <v>8483</v>
      </c>
      <c r="AL19" s="6" t="s">
        <v>294</v>
      </c>
      <c r="AM19" s="6" t="s">
        <v>4818</v>
      </c>
      <c r="AN19" s="6" t="s">
        <v>149</v>
      </c>
      <c r="AO19" s="6" t="s">
        <v>4819</v>
      </c>
      <c r="AQ19" s="6" t="s">
        <v>63</v>
      </c>
      <c r="AS19" s="6" t="s">
        <v>4820</v>
      </c>
      <c r="AX19" s="6" t="s">
        <v>4686</v>
      </c>
      <c r="AY19" s="28">
        <v>2</v>
      </c>
      <c r="AZ19" s="28">
        <v>4</v>
      </c>
      <c r="BA19" s="28">
        <v>0</v>
      </c>
      <c r="BB19" s="28">
        <v>0</v>
      </c>
      <c r="BC19" s="28">
        <v>0</v>
      </c>
      <c r="BD19" s="28">
        <v>3</v>
      </c>
      <c r="BE19" s="28">
        <v>0</v>
      </c>
      <c r="BF19" s="28">
        <v>0</v>
      </c>
      <c r="BG19" s="28">
        <v>8</v>
      </c>
      <c r="BH19" s="28">
        <v>0</v>
      </c>
      <c r="BI19" s="28">
        <v>0</v>
      </c>
      <c r="BJ19" s="28">
        <v>0</v>
      </c>
      <c r="BK19" s="28">
        <v>0</v>
      </c>
      <c r="BL19" s="28">
        <v>0</v>
      </c>
      <c r="BM19" s="28">
        <v>0</v>
      </c>
      <c r="BN19" s="28">
        <v>0</v>
      </c>
      <c r="BO19" s="28">
        <v>0</v>
      </c>
      <c r="BP19" s="28">
        <v>9</v>
      </c>
      <c r="BQ19" s="28">
        <v>0</v>
      </c>
      <c r="BR19" s="28">
        <v>11</v>
      </c>
      <c r="BS19" s="28">
        <v>0</v>
      </c>
      <c r="BT19" s="28">
        <v>0</v>
      </c>
      <c r="BU19" s="28">
        <v>0</v>
      </c>
      <c r="BV19" s="28"/>
      <c r="BW19" s="28"/>
      <c r="BX19" s="28"/>
      <c r="BZ19" s="6">
        <f t="shared" si="0"/>
        <v>37</v>
      </c>
      <c r="CA19" s="6">
        <f t="shared" si="1"/>
        <v>28</v>
      </c>
      <c r="CB19" s="28">
        <v>3.8</v>
      </c>
      <c r="CC19" s="26" t="s">
        <v>4753</v>
      </c>
      <c r="CD19" s="6" t="s">
        <v>4821</v>
      </c>
      <c r="CE19" s="6" t="s">
        <v>4537</v>
      </c>
      <c r="CG19" s="6" t="s">
        <v>4537</v>
      </c>
      <c r="CJ19" s="6" t="s">
        <v>8599</v>
      </c>
      <c r="CK19" s="6" t="s">
        <v>4822</v>
      </c>
      <c r="CM19" s="6" t="s">
        <v>4737</v>
      </c>
      <c r="CO19" s="6" t="s">
        <v>4434</v>
      </c>
      <c r="CP19" s="6" t="s">
        <v>4823</v>
      </c>
      <c r="CQ19" s="6" t="s">
        <v>4824</v>
      </c>
      <c r="CR19" s="6" t="s">
        <v>8609</v>
      </c>
      <c r="CS19" s="6" t="s">
        <v>4823</v>
      </c>
      <c r="CT19" s="6" t="s">
        <v>4825</v>
      </c>
      <c r="CU19" s="6" t="s">
        <v>4434</v>
      </c>
      <c r="CV19" s="6" t="s">
        <v>4823</v>
      </c>
      <c r="CW19" s="6" t="s">
        <v>4826</v>
      </c>
      <c r="CX19" s="6" t="s">
        <v>4537</v>
      </c>
      <c r="CY19" s="6" t="s">
        <v>4537</v>
      </c>
      <c r="DC19" s="6" t="s">
        <v>4434</v>
      </c>
      <c r="DF19" s="29">
        <f t="shared" si="2"/>
        <v>0</v>
      </c>
      <c r="DG19" s="6">
        <v>1</v>
      </c>
    </row>
    <row r="20" spans="1:111" hidden="1" x14ac:dyDescent="0.2">
      <c r="A20" s="6">
        <v>28</v>
      </c>
      <c r="B20" s="25">
        <v>46135.585995370369</v>
      </c>
      <c r="C20" s="25">
        <v>46135.593032407407</v>
      </c>
      <c r="D20" s="6" t="s">
        <v>3890</v>
      </c>
      <c r="E20" s="6" t="s">
        <v>3890</v>
      </c>
      <c r="F20" s="25"/>
      <c r="G20" s="26" t="s">
        <v>4676</v>
      </c>
      <c r="H20" s="6" t="s">
        <v>4827</v>
      </c>
      <c r="I20" s="6" t="s">
        <v>4828</v>
      </c>
      <c r="J20" s="6" t="s">
        <v>4434</v>
      </c>
      <c r="K20" s="6" t="s">
        <v>4829</v>
      </c>
      <c r="L20" s="6" t="s">
        <v>4830</v>
      </c>
      <c r="M20" s="6" t="s">
        <v>3890</v>
      </c>
      <c r="N20" s="6" t="s">
        <v>4729</v>
      </c>
      <c r="O20" s="6" t="s">
        <v>4829</v>
      </c>
      <c r="P20" s="6" t="s">
        <v>3532</v>
      </c>
      <c r="Q20" s="6" t="s">
        <v>4773</v>
      </c>
      <c r="R20" s="6" t="s">
        <v>4831</v>
      </c>
      <c r="S20" s="6" t="s">
        <v>4830</v>
      </c>
      <c r="X20" s="27">
        <v>487</v>
      </c>
      <c r="Y20" s="27">
        <v>2999</v>
      </c>
      <c r="Z20" s="27">
        <v>6723</v>
      </c>
      <c r="AA20" s="27">
        <v>0</v>
      </c>
      <c r="AB20" s="27">
        <f>SUM(Table2026_09_25[[#This Row],[Number of in-person visits provided in reporting year.]:[Number of video/virtual visits provided in reporting year.]])</f>
        <v>9722</v>
      </c>
      <c r="AC20" s="6" t="s">
        <v>8469</v>
      </c>
      <c r="AF20" s="6" t="s">
        <v>4682</v>
      </c>
      <c r="AG20" s="28">
        <v>8</v>
      </c>
      <c r="AH20" s="6" t="s">
        <v>4832</v>
      </c>
      <c r="AI20" s="6" t="s">
        <v>4833</v>
      </c>
      <c r="AJ20" s="6" t="s">
        <v>4834</v>
      </c>
      <c r="AK20" s="6" t="s">
        <v>8483</v>
      </c>
      <c r="AL20" s="6" t="s">
        <v>1047</v>
      </c>
      <c r="AM20" s="6" t="s">
        <v>4835</v>
      </c>
      <c r="AN20" s="6" t="s">
        <v>4836</v>
      </c>
      <c r="AO20" s="6" t="s">
        <v>4837</v>
      </c>
      <c r="AQ20" s="6" t="s">
        <v>544</v>
      </c>
      <c r="AW20" s="6" t="s">
        <v>4838</v>
      </c>
      <c r="AX20" s="6" t="s">
        <v>4839</v>
      </c>
      <c r="AY20" s="28">
        <v>2</v>
      </c>
      <c r="AZ20" s="28">
        <v>1</v>
      </c>
      <c r="BA20" s="28">
        <v>0</v>
      </c>
      <c r="BB20" s="28">
        <v>0</v>
      </c>
      <c r="BC20" s="28">
        <v>0</v>
      </c>
      <c r="BD20" s="28">
        <v>0</v>
      </c>
      <c r="BX20" s="6">
        <v>12</v>
      </c>
      <c r="BY20" s="28" t="s">
        <v>4807</v>
      </c>
      <c r="BZ20" s="6">
        <f t="shared" si="0"/>
        <v>3</v>
      </c>
      <c r="CA20" s="6">
        <f t="shared" si="1"/>
        <v>12</v>
      </c>
      <c r="CC20" s="26" t="s">
        <v>4753</v>
      </c>
      <c r="CD20" s="6" t="s">
        <v>4840</v>
      </c>
      <c r="CE20" s="6" t="s">
        <v>4434</v>
      </c>
      <c r="CF20" s="6" t="s">
        <v>4841</v>
      </c>
      <c r="CG20" s="6" t="s">
        <v>4434</v>
      </c>
      <c r="CH20" s="6" t="s">
        <v>4841</v>
      </c>
      <c r="CI20" s="6" t="s">
        <v>4842</v>
      </c>
      <c r="CJ20" s="6" t="s">
        <v>8599</v>
      </c>
      <c r="CK20" s="6" t="s">
        <v>4843</v>
      </c>
      <c r="CM20" s="6" t="s">
        <v>4690</v>
      </c>
      <c r="CN20" s="6" t="s">
        <v>4844</v>
      </c>
      <c r="CO20" s="6" t="s">
        <v>8607</v>
      </c>
      <c r="CP20" s="6" t="s">
        <v>4758</v>
      </c>
      <c r="CR20" s="6" t="s">
        <v>4537</v>
      </c>
      <c r="CS20" s="6" t="s">
        <v>4759</v>
      </c>
      <c r="CU20" s="6" t="s">
        <v>8607</v>
      </c>
      <c r="CV20" s="6" t="s">
        <v>4694</v>
      </c>
      <c r="CX20" s="6" t="s">
        <v>4537</v>
      </c>
      <c r="CY20" s="6" t="s">
        <v>4537</v>
      </c>
      <c r="DC20" s="6" t="s">
        <v>4434</v>
      </c>
      <c r="DF20" s="29">
        <f t="shared" si="2"/>
        <v>0</v>
      </c>
      <c r="DG20" s="29">
        <v>1</v>
      </c>
    </row>
    <row r="21" spans="1:111" hidden="1" x14ac:dyDescent="0.2">
      <c r="A21" s="6">
        <v>29</v>
      </c>
      <c r="B21" s="25">
        <v>46135.593263888892</v>
      </c>
      <c r="C21" s="25">
        <v>46135.60428240741</v>
      </c>
      <c r="D21" s="6" t="s">
        <v>3890</v>
      </c>
      <c r="E21" s="6" t="s">
        <v>3890</v>
      </c>
      <c r="F21" s="25"/>
      <c r="G21" s="26" t="s">
        <v>4725</v>
      </c>
      <c r="H21" s="6" t="s">
        <v>4827</v>
      </c>
      <c r="I21" s="6" t="s">
        <v>4845</v>
      </c>
      <c r="J21" s="6" t="s">
        <v>4434</v>
      </c>
      <c r="K21" s="6" t="s">
        <v>4829</v>
      </c>
      <c r="L21" s="6" t="s">
        <v>4830</v>
      </c>
      <c r="M21" s="6" t="s">
        <v>4846</v>
      </c>
      <c r="N21" s="6" t="s">
        <v>4729</v>
      </c>
      <c r="O21" s="6" t="s">
        <v>4847</v>
      </c>
      <c r="P21" s="6" t="s">
        <v>3532</v>
      </c>
      <c r="Q21" s="6" t="s">
        <v>4773</v>
      </c>
      <c r="S21" s="6" t="s">
        <v>4848</v>
      </c>
      <c r="X21" s="27">
        <v>584</v>
      </c>
      <c r="Y21" s="27">
        <v>2956</v>
      </c>
      <c r="Z21" s="27">
        <v>7780</v>
      </c>
      <c r="AA21" s="27">
        <v>0</v>
      </c>
      <c r="AB21" s="27">
        <f>SUM(Table2026_09_25[[#This Row],[Number of in-person visits provided in reporting year.]:[Number of video/virtual visits provided in reporting year.]])</f>
        <v>10736</v>
      </c>
      <c r="AC21" s="6" t="s">
        <v>8469</v>
      </c>
      <c r="AF21" s="6" t="s">
        <v>4682</v>
      </c>
      <c r="AG21" s="28">
        <v>8</v>
      </c>
      <c r="AH21" s="6" t="s">
        <v>4849</v>
      </c>
      <c r="AI21" s="6" t="s">
        <v>4833</v>
      </c>
      <c r="AJ21" s="6" t="s">
        <v>4834</v>
      </c>
      <c r="AK21" s="6" t="s">
        <v>8483</v>
      </c>
      <c r="AL21" s="6" t="s">
        <v>1047</v>
      </c>
      <c r="AM21" s="6" t="s">
        <v>4850</v>
      </c>
      <c r="AN21" s="6" t="s">
        <v>4851</v>
      </c>
      <c r="AO21" s="6" t="s">
        <v>4837</v>
      </c>
      <c r="AQ21" s="6" t="s">
        <v>544</v>
      </c>
      <c r="AW21" s="6" t="s">
        <v>4852</v>
      </c>
      <c r="AX21" s="6" t="s">
        <v>4839</v>
      </c>
      <c r="AY21" s="28">
        <v>2</v>
      </c>
      <c r="AZ21" s="28">
        <v>1</v>
      </c>
      <c r="BS21" s="28">
        <v>12</v>
      </c>
      <c r="BZ21" s="6">
        <f t="shared" si="0"/>
        <v>15</v>
      </c>
      <c r="CA21" s="6">
        <f t="shared" si="1"/>
        <v>12</v>
      </c>
      <c r="CC21" s="26" t="s">
        <v>4753</v>
      </c>
      <c r="CD21" s="6" t="s">
        <v>4840</v>
      </c>
      <c r="CE21" s="6" t="s">
        <v>4434</v>
      </c>
      <c r="CF21" s="6" t="s">
        <v>4853</v>
      </c>
      <c r="CG21" s="6" t="s">
        <v>4434</v>
      </c>
      <c r="CH21" s="6" t="s">
        <v>4853</v>
      </c>
      <c r="CI21" s="6" t="s">
        <v>4854</v>
      </c>
      <c r="CJ21" s="6" t="s">
        <v>8599</v>
      </c>
      <c r="CK21" s="6" t="s">
        <v>4855</v>
      </c>
      <c r="CM21" s="6" t="s">
        <v>4690</v>
      </c>
      <c r="CO21" s="6" t="s">
        <v>8607</v>
      </c>
      <c r="CP21" s="6" t="s">
        <v>4758</v>
      </c>
      <c r="CR21" s="6" t="s">
        <v>4537</v>
      </c>
      <c r="CS21" s="6" t="s">
        <v>4759</v>
      </c>
      <c r="CU21" s="6" t="s">
        <v>8607</v>
      </c>
      <c r="CV21" s="6" t="s">
        <v>4694</v>
      </c>
      <c r="CX21" s="6" t="s">
        <v>4537</v>
      </c>
      <c r="CY21" s="6" t="s">
        <v>4537</v>
      </c>
      <c r="DC21" s="6" t="s">
        <v>4434</v>
      </c>
      <c r="DF21" s="29">
        <f t="shared" si="2"/>
        <v>0</v>
      </c>
      <c r="DG21" s="6">
        <v>1</v>
      </c>
    </row>
    <row r="22" spans="1:111" hidden="1" x14ac:dyDescent="0.2">
      <c r="A22" s="6">
        <v>30</v>
      </c>
      <c r="B22" s="25">
        <v>46135.604328703703</v>
      </c>
      <c r="C22" s="25">
        <v>46135.615416666667</v>
      </c>
      <c r="D22" s="6" t="s">
        <v>3890</v>
      </c>
      <c r="E22" s="6" t="s">
        <v>3890</v>
      </c>
      <c r="F22" s="25"/>
      <c r="G22" s="26" t="s">
        <v>4676</v>
      </c>
      <c r="H22" s="6" t="s">
        <v>4827</v>
      </c>
      <c r="I22" s="6" t="s">
        <v>4856</v>
      </c>
      <c r="J22" s="6" t="s">
        <v>4434</v>
      </c>
      <c r="K22" s="6" t="s">
        <v>4829</v>
      </c>
      <c r="L22" s="6" t="s">
        <v>265</v>
      </c>
      <c r="M22" s="6" t="s">
        <v>4846</v>
      </c>
      <c r="N22" s="6" t="s">
        <v>4729</v>
      </c>
      <c r="O22" s="6" t="s">
        <v>4847</v>
      </c>
      <c r="P22" s="6" t="s">
        <v>95</v>
      </c>
      <c r="Q22" s="6" t="s">
        <v>4773</v>
      </c>
      <c r="S22" s="6" t="s">
        <v>499</v>
      </c>
      <c r="X22" s="27">
        <v>498</v>
      </c>
      <c r="Y22" s="27">
        <v>1552</v>
      </c>
      <c r="Z22" s="27">
        <v>3860</v>
      </c>
      <c r="AA22" s="27">
        <v>410</v>
      </c>
      <c r="AB22" s="27">
        <f>SUM(Table2026_09_25[[#This Row],[Number of in-person visits provided in reporting year.]:[Number of video/virtual visits provided in reporting year.]])</f>
        <v>5822</v>
      </c>
      <c r="AC22" s="6" t="s">
        <v>8469</v>
      </c>
      <c r="AF22" s="6" t="s">
        <v>4682</v>
      </c>
      <c r="AG22" s="28">
        <v>178</v>
      </c>
      <c r="AH22" s="6" t="s">
        <v>4857</v>
      </c>
      <c r="AI22" s="6" t="s">
        <v>4833</v>
      </c>
      <c r="AJ22" s="6" t="s">
        <v>4834</v>
      </c>
      <c r="AK22" s="6" t="s">
        <v>8483</v>
      </c>
      <c r="AL22" s="6" t="s">
        <v>1047</v>
      </c>
      <c r="AM22" s="6" t="s">
        <v>4858</v>
      </c>
      <c r="AN22" s="6" t="s">
        <v>4859</v>
      </c>
      <c r="AO22" s="6" t="s">
        <v>4860</v>
      </c>
      <c r="AQ22" s="6" t="s">
        <v>544</v>
      </c>
      <c r="AW22" s="6" t="s">
        <v>4838</v>
      </c>
      <c r="AX22" s="6" t="s">
        <v>4839</v>
      </c>
      <c r="AY22" s="28">
        <v>2</v>
      </c>
      <c r="AZ22" s="28">
        <v>0</v>
      </c>
      <c r="BD22" s="28">
        <v>0.5</v>
      </c>
      <c r="BP22" s="28">
        <v>3</v>
      </c>
      <c r="BS22" s="28">
        <v>0.33</v>
      </c>
      <c r="BZ22" s="6">
        <f t="shared" si="0"/>
        <v>5.83</v>
      </c>
      <c r="CA22" s="6">
        <f t="shared" si="1"/>
        <v>3.33</v>
      </c>
      <c r="CC22" s="26" t="s">
        <v>4753</v>
      </c>
      <c r="CD22" s="6" t="s">
        <v>4861</v>
      </c>
      <c r="CE22" s="6" t="s">
        <v>4434</v>
      </c>
      <c r="CF22" s="6" t="s">
        <v>4853</v>
      </c>
      <c r="CG22" s="6" t="s">
        <v>4434</v>
      </c>
      <c r="CH22" s="6" t="s">
        <v>4853</v>
      </c>
      <c r="CI22" s="6" t="s">
        <v>4862</v>
      </c>
      <c r="CJ22" s="6" t="s">
        <v>8599</v>
      </c>
      <c r="CK22" s="6" t="s">
        <v>4863</v>
      </c>
      <c r="CM22" s="6" t="s">
        <v>4690</v>
      </c>
      <c r="CN22" s="6" t="s">
        <v>4844</v>
      </c>
      <c r="CO22" s="6" t="s">
        <v>4434</v>
      </c>
      <c r="CP22" s="6" t="s">
        <v>4690</v>
      </c>
      <c r="CQ22" s="6" t="s">
        <v>4864</v>
      </c>
      <c r="CR22" s="6" t="s">
        <v>8609</v>
      </c>
      <c r="CS22" s="6" t="s">
        <v>4690</v>
      </c>
      <c r="CT22" s="6" t="s">
        <v>4700</v>
      </c>
      <c r="CU22" s="6" t="s">
        <v>4434</v>
      </c>
      <c r="CV22" s="6" t="s">
        <v>4690</v>
      </c>
      <c r="CW22" s="6" t="s">
        <v>4865</v>
      </c>
      <c r="CX22" s="6" t="s">
        <v>4537</v>
      </c>
      <c r="CY22" s="6" t="s">
        <v>4537</v>
      </c>
      <c r="DC22" s="6" t="s">
        <v>4434</v>
      </c>
      <c r="DF22" s="29">
        <f t="shared" si="2"/>
        <v>0</v>
      </c>
      <c r="DG22" s="29">
        <v>1</v>
      </c>
    </row>
    <row r="23" spans="1:111" hidden="1" x14ac:dyDescent="0.2">
      <c r="A23" s="6">
        <v>31</v>
      </c>
      <c r="B23" s="25">
        <v>46135.61546296296</v>
      </c>
      <c r="C23" s="25">
        <v>46135.620706018519</v>
      </c>
      <c r="D23" s="6" t="s">
        <v>3890</v>
      </c>
      <c r="E23" s="6" t="s">
        <v>3890</v>
      </c>
      <c r="F23" s="25"/>
      <c r="G23" s="26" t="s">
        <v>4725</v>
      </c>
      <c r="H23" s="6" t="s">
        <v>4827</v>
      </c>
      <c r="I23" s="6" t="s">
        <v>4856</v>
      </c>
      <c r="J23" s="6" t="s">
        <v>4434</v>
      </c>
      <c r="K23" s="6" t="s">
        <v>4829</v>
      </c>
      <c r="L23" s="6" t="s">
        <v>265</v>
      </c>
      <c r="M23" s="6" t="s">
        <v>4846</v>
      </c>
      <c r="N23" s="6" t="s">
        <v>4729</v>
      </c>
      <c r="O23" s="6" t="s">
        <v>4847</v>
      </c>
      <c r="P23" s="6" t="s">
        <v>95</v>
      </c>
      <c r="Q23" s="6" t="s">
        <v>4773</v>
      </c>
      <c r="S23" s="6" t="s">
        <v>499</v>
      </c>
      <c r="X23" s="27">
        <v>546</v>
      </c>
      <c r="Y23" s="27">
        <v>1711</v>
      </c>
      <c r="Z23" s="27">
        <v>3779</v>
      </c>
      <c r="AA23" s="27">
        <v>309</v>
      </c>
      <c r="AB23" s="27">
        <f>SUM(Table2026_09_25[[#This Row],[Number of in-person visits provided in reporting year.]:[Number of video/virtual visits provided in reporting year.]])</f>
        <v>5799</v>
      </c>
      <c r="AC23" s="6" t="s">
        <v>8469</v>
      </c>
      <c r="AF23" s="6" t="s">
        <v>4682</v>
      </c>
      <c r="AG23" s="28">
        <v>105</v>
      </c>
      <c r="AH23" s="6" t="s">
        <v>4866</v>
      </c>
      <c r="AI23" s="6" t="s">
        <v>4833</v>
      </c>
      <c r="AJ23" s="6" t="s">
        <v>4834</v>
      </c>
      <c r="AK23" s="6" t="s">
        <v>8483</v>
      </c>
      <c r="AL23" s="6" t="s">
        <v>1047</v>
      </c>
      <c r="AM23" s="6" t="s">
        <v>4867</v>
      </c>
      <c r="AN23" s="6" t="s">
        <v>4859</v>
      </c>
      <c r="AO23" s="6" t="s">
        <v>4860</v>
      </c>
      <c r="AQ23" s="6" t="s">
        <v>544</v>
      </c>
      <c r="AW23" s="6" t="s">
        <v>4838</v>
      </c>
      <c r="AX23" s="6" t="s">
        <v>4839</v>
      </c>
      <c r="AY23" s="28">
        <v>2</v>
      </c>
      <c r="AZ23" s="28">
        <v>1</v>
      </c>
      <c r="BD23" s="28">
        <v>0.75</v>
      </c>
      <c r="BP23" s="28">
        <v>3</v>
      </c>
      <c r="BS23" s="28">
        <v>0.5</v>
      </c>
      <c r="BZ23" s="6">
        <f t="shared" si="0"/>
        <v>7.25</v>
      </c>
      <c r="CA23" s="6">
        <f t="shared" si="1"/>
        <v>3.5</v>
      </c>
      <c r="CC23" s="26" t="s">
        <v>4753</v>
      </c>
      <c r="CD23" s="6" t="s">
        <v>4868</v>
      </c>
      <c r="CE23" s="6" t="s">
        <v>4434</v>
      </c>
      <c r="CF23" s="6" t="s">
        <v>4869</v>
      </c>
      <c r="CG23" s="6" t="s">
        <v>4434</v>
      </c>
      <c r="CH23" s="6" t="s">
        <v>4869</v>
      </c>
      <c r="CI23" s="6" t="s">
        <v>4870</v>
      </c>
      <c r="CJ23" s="6" t="s">
        <v>8599</v>
      </c>
      <c r="CK23" s="6" t="s">
        <v>4863</v>
      </c>
      <c r="CM23" s="6" t="s">
        <v>4690</v>
      </c>
      <c r="CN23" s="6" t="s">
        <v>4844</v>
      </c>
      <c r="CO23" s="6" t="s">
        <v>4434</v>
      </c>
      <c r="CP23" s="6" t="s">
        <v>4690</v>
      </c>
      <c r="CQ23" s="6" t="s">
        <v>4864</v>
      </c>
      <c r="CR23" s="6" t="s">
        <v>8609</v>
      </c>
      <c r="CS23" s="6" t="s">
        <v>4690</v>
      </c>
      <c r="CT23" s="6" t="s">
        <v>4700</v>
      </c>
      <c r="CU23" s="6" t="s">
        <v>4434</v>
      </c>
      <c r="CV23" s="6" t="s">
        <v>4690</v>
      </c>
      <c r="CW23" s="6" t="s">
        <v>4871</v>
      </c>
      <c r="CX23" s="6" t="s">
        <v>4537</v>
      </c>
      <c r="CY23" s="6" t="s">
        <v>4537</v>
      </c>
      <c r="DC23" s="6" t="s">
        <v>4434</v>
      </c>
      <c r="DF23" s="29">
        <f t="shared" si="2"/>
        <v>0</v>
      </c>
      <c r="DG23" s="6">
        <v>1</v>
      </c>
    </row>
    <row r="24" spans="1:111" hidden="1" x14ac:dyDescent="0.2">
      <c r="A24" s="6">
        <v>32</v>
      </c>
      <c r="B24" s="25">
        <v>46139.530300925922</v>
      </c>
      <c r="C24" s="25">
        <v>46139.573055555556</v>
      </c>
      <c r="D24" s="6" t="s">
        <v>4872</v>
      </c>
      <c r="E24" s="6" t="s">
        <v>4872</v>
      </c>
      <c r="F24" s="25"/>
      <c r="G24" s="26" t="s">
        <v>4725</v>
      </c>
      <c r="H24" s="6" t="s">
        <v>4873</v>
      </c>
      <c r="I24" s="6" t="s">
        <v>4874</v>
      </c>
      <c r="J24" s="6" t="s">
        <v>4537</v>
      </c>
      <c r="L24" s="6" t="s">
        <v>4875</v>
      </c>
      <c r="M24" s="6" t="s">
        <v>1657</v>
      </c>
      <c r="N24" s="6" t="s">
        <v>4679</v>
      </c>
      <c r="P24" s="6" t="s">
        <v>4876</v>
      </c>
      <c r="Q24" s="6" t="s">
        <v>4773</v>
      </c>
      <c r="R24" s="6" t="s">
        <v>4877</v>
      </c>
      <c r="S24" s="6" t="s">
        <v>4878</v>
      </c>
      <c r="V24" s="6" t="s">
        <v>499</v>
      </c>
      <c r="X24" s="27">
        <v>1516</v>
      </c>
      <c r="Y24" s="27">
        <v>1664</v>
      </c>
      <c r="Z24" s="27">
        <v>649</v>
      </c>
      <c r="AA24" s="27">
        <v>141</v>
      </c>
      <c r="AB24" s="27">
        <f>SUM(Table2026_09_25[[#This Row],[Number of in-person visits provided in reporting year.]:[Number of video/virtual visits provided in reporting year.]])</f>
        <v>2454</v>
      </c>
      <c r="AC24" s="6" t="s">
        <v>8469</v>
      </c>
      <c r="AF24" s="6" t="s">
        <v>4682</v>
      </c>
      <c r="AG24" s="28">
        <v>150</v>
      </c>
      <c r="AH24" s="6" t="s">
        <v>4879</v>
      </c>
      <c r="AI24" s="6" t="s">
        <v>2991</v>
      </c>
      <c r="AJ24" s="6" t="s">
        <v>4880</v>
      </c>
      <c r="AK24" s="6" t="s">
        <v>8483</v>
      </c>
      <c r="AL24" s="6" t="s">
        <v>475</v>
      </c>
      <c r="AQ24" s="6" t="s">
        <v>107</v>
      </c>
      <c r="AR24" s="6" t="s">
        <v>4810</v>
      </c>
      <c r="AX24" s="6" t="s">
        <v>4686</v>
      </c>
      <c r="AY24" s="28">
        <v>0.2</v>
      </c>
      <c r="AZ24" s="28">
        <v>1.4</v>
      </c>
      <c r="BA24" s="28">
        <v>0</v>
      </c>
      <c r="BB24" s="28">
        <v>0</v>
      </c>
      <c r="BC24" s="28">
        <v>5</v>
      </c>
      <c r="BD24" s="28">
        <v>0</v>
      </c>
      <c r="BE24" s="28">
        <v>0</v>
      </c>
      <c r="BG24" s="28">
        <v>0</v>
      </c>
      <c r="BH24" s="28">
        <v>0</v>
      </c>
      <c r="BI24" s="28">
        <v>0</v>
      </c>
      <c r="BJ24" s="28">
        <v>0</v>
      </c>
      <c r="BK24" s="28">
        <v>0</v>
      </c>
      <c r="BL24" s="28">
        <v>0</v>
      </c>
      <c r="BM24" s="28">
        <v>0</v>
      </c>
      <c r="BN24" s="28">
        <v>0</v>
      </c>
      <c r="BO24" s="28">
        <v>0</v>
      </c>
      <c r="BP24" s="28">
        <v>0</v>
      </c>
      <c r="BQ24" s="28">
        <v>1</v>
      </c>
      <c r="BR24" s="28">
        <v>0</v>
      </c>
      <c r="BS24" s="28">
        <v>0</v>
      </c>
      <c r="BT24" s="28">
        <v>0</v>
      </c>
      <c r="BU24" s="28">
        <v>0</v>
      </c>
      <c r="BV24" s="28"/>
      <c r="BW24" s="28"/>
      <c r="BX24" s="28"/>
      <c r="BY24" s="28" t="s">
        <v>4881</v>
      </c>
      <c r="BZ24" s="6">
        <f t="shared" si="0"/>
        <v>7.6</v>
      </c>
      <c r="CA24" s="6">
        <f t="shared" si="1"/>
        <v>1</v>
      </c>
      <c r="CB24" s="28">
        <v>0</v>
      </c>
      <c r="CC24" s="26" t="s">
        <v>4687</v>
      </c>
      <c r="CD24" s="6" t="s">
        <v>4882</v>
      </c>
      <c r="CE24" s="6" t="s">
        <v>4434</v>
      </c>
      <c r="CF24" s="6" t="s">
        <v>4813</v>
      </c>
      <c r="CG24" s="6" t="s">
        <v>4537</v>
      </c>
      <c r="CI24" s="6" t="s">
        <v>4883</v>
      </c>
      <c r="CJ24" s="6" t="s">
        <v>8598</v>
      </c>
      <c r="CK24" s="6" t="s">
        <v>4884</v>
      </c>
      <c r="CM24" s="6" t="s">
        <v>4737</v>
      </c>
      <c r="CO24" s="6" t="s">
        <v>8607</v>
      </c>
      <c r="CP24" s="6" t="s">
        <v>4758</v>
      </c>
      <c r="CR24" s="6" t="s">
        <v>4537</v>
      </c>
      <c r="CS24" s="6" t="s">
        <v>4759</v>
      </c>
      <c r="CU24" s="6" t="s">
        <v>8607</v>
      </c>
      <c r="CV24" s="6" t="s">
        <v>4694</v>
      </c>
      <c r="CX24" s="6" t="s">
        <v>4537</v>
      </c>
      <c r="CY24" s="6" t="s">
        <v>4537</v>
      </c>
      <c r="DC24" s="6" t="s">
        <v>4434</v>
      </c>
      <c r="DF24" s="29">
        <f t="shared" si="2"/>
        <v>0</v>
      </c>
      <c r="DG24" s="6">
        <v>1</v>
      </c>
    </row>
    <row r="25" spans="1:111" hidden="1" x14ac:dyDescent="0.2">
      <c r="A25" s="6">
        <v>33</v>
      </c>
      <c r="B25" s="25">
        <v>46141.398645833331</v>
      </c>
      <c r="C25" s="25">
        <v>46141.406990740739</v>
      </c>
      <c r="D25" s="6" t="s">
        <v>3027</v>
      </c>
      <c r="E25" s="6" t="s">
        <v>3027</v>
      </c>
      <c r="F25" s="25"/>
      <c r="G25" s="26" t="s">
        <v>4725</v>
      </c>
      <c r="H25" s="6" t="s">
        <v>4885</v>
      </c>
      <c r="I25" s="6" t="s">
        <v>4886</v>
      </c>
      <c r="J25" s="6" t="s">
        <v>4434</v>
      </c>
      <c r="K25" s="6" t="s">
        <v>4887</v>
      </c>
      <c r="L25" s="6" t="s">
        <v>4888</v>
      </c>
      <c r="M25" s="6" t="s">
        <v>3027</v>
      </c>
      <c r="N25" s="6" t="s">
        <v>4679</v>
      </c>
      <c r="P25" s="6" t="s">
        <v>558</v>
      </c>
      <c r="Q25" s="6" t="s">
        <v>4773</v>
      </c>
      <c r="S25" s="6" t="s">
        <v>588</v>
      </c>
      <c r="X25" s="27">
        <v>285</v>
      </c>
      <c r="Y25" s="27">
        <v>999</v>
      </c>
      <c r="Z25" s="27">
        <v>1101</v>
      </c>
      <c r="AA25" s="27">
        <v>0</v>
      </c>
      <c r="AB25" s="27">
        <f>SUM(Table2026_09_25[[#This Row],[Number of in-person visits provided in reporting year.]:[Number of video/virtual visits provided in reporting year.]])</f>
        <v>2100</v>
      </c>
      <c r="AC25" s="6" t="s">
        <v>8469</v>
      </c>
      <c r="AF25" s="6" t="s">
        <v>4682</v>
      </c>
      <c r="AG25" s="28">
        <v>35</v>
      </c>
      <c r="AI25" s="6" t="s">
        <v>4889</v>
      </c>
      <c r="AJ25" s="6" t="s">
        <v>4890</v>
      </c>
      <c r="AK25" s="6" t="s">
        <v>8483</v>
      </c>
      <c r="AL25" s="6" t="s">
        <v>3024</v>
      </c>
      <c r="AQ25" s="6" t="s">
        <v>107</v>
      </c>
      <c r="AR25" s="6" t="s">
        <v>4891</v>
      </c>
      <c r="AX25" s="6" t="s">
        <v>4686</v>
      </c>
      <c r="AY25" s="28">
        <v>0.5</v>
      </c>
      <c r="AZ25" s="28">
        <v>0.8</v>
      </c>
      <c r="BA25" s="28">
        <v>0.2</v>
      </c>
      <c r="BB25" s="28">
        <v>0</v>
      </c>
      <c r="BC25" s="28">
        <v>0</v>
      </c>
      <c r="BD25" s="28">
        <v>0</v>
      </c>
      <c r="BE25" s="28">
        <v>0</v>
      </c>
      <c r="BF25" s="28">
        <v>0</v>
      </c>
      <c r="BG25" s="28">
        <v>1</v>
      </c>
      <c r="BH25" s="28">
        <v>0</v>
      </c>
      <c r="BI25" s="28">
        <v>0</v>
      </c>
      <c r="BJ25" s="28">
        <v>0</v>
      </c>
      <c r="BK25" s="28">
        <v>0</v>
      </c>
      <c r="BL25" s="28">
        <v>0</v>
      </c>
      <c r="BM25" s="28">
        <v>0</v>
      </c>
      <c r="BN25" s="28">
        <v>0</v>
      </c>
      <c r="BO25" s="28">
        <v>0</v>
      </c>
      <c r="BP25" s="28">
        <v>1</v>
      </c>
      <c r="BQ25" s="28">
        <v>0</v>
      </c>
      <c r="BR25" s="28">
        <v>2</v>
      </c>
      <c r="BS25" s="28">
        <v>0</v>
      </c>
      <c r="BT25" s="28">
        <v>0</v>
      </c>
      <c r="BU25" s="28">
        <v>0</v>
      </c>
      <c r="BV25" s="28"/>
      <c r="BW25" s="28"/>
      <c r="BX25" s="28"/>
      <c r="BZ25" s="6">
        <f t="shared" si="0"/>
        <v>5.5</v>
      </c>
      <c r="CA25" s="6">
        <f t="shared" si="1"/>
        <v>4</v>
      </c>
      <c r="CB25" s="28">
        <v>0</v>
      </c>
      <c r="CC25" s="26" t="s">
        <v>4753</v>
      </c>
      <c r="CD25" s="6" t="s">
        <v>4892</v>
      </c>
      <c r="CE25" s="6" t="s">
        <v>4434</v>
      </c>
      <c r="CF25" s="6" t="s">
        <v>4893</v>
      </c>
      <c r="CG25" s="6" t="s">
        <v>4537</v>
      </c>
      <c r="CJ25" s="6" t="s">
        <v>5148</v>
      </c>
      <c r="CK25" s="6" t="s">
        <v>4689</v>
      </c>
      <c r="CM25" s="6" t="s">
        <v>4894</v>
      </c>
      <c r="CN25" s="6" t="s">
        <v>4691</v>
      </c>
      <c r="CO25" s="6" t="s">
        <v>4434</v>
      </c>
      <c r="CP25" s="6" t="s">
        <v>4895</v>
      </c>
      <c r="CQ25" s="6" t="s">
        <v>4896</v>
      </c>
      <c r="CR25" s="6" t="s">
        <v>8609</v>
      </c>
      <c r="CS25" s="6" t="s">
        <v>4897</v>
      </c>
      <c r="CT25" s="6" t="s">
        <v>4898</v>
      </c>
      <c r="CU25" s="6" t="s">
        <v>4434</v>
      </c>
      <c r="CV25" s="6" t="s">
        <v>4899</v>
      </c>
      <c r="CW25" s="6" t="s">
        <v>4900</v>
      </c>
      <c r="CX25" s="6" t="s">
        <v>4537</v>
      </c>
      <c r="CY25" s="6" t="s">
        <v>4537</v>
      </c>
      <c r="DC25" s="6" t="s">
        <v>4434</v>
      </c>
      <c r="DF25" s="29">
        <f t="shared" si="2"/>
        <v>0</v>
      </c>
      <c r="DG25" s="6">
        <v>1</v>
      </c>
    </row>
    <row r="26" spans="1:111" hidden="1" x14ac:dyDescent="0.2">
      <c r="A26" s="6">
        <v>35</v>
      </c>
      <c r="B26" s="25">
        <v>46142.388310185182</v>
      </c>
      <c r="C26" s="25">
        <v>46142.39571759259</v>
      </c>
      <c r="D26" s="6" t="s">
        <v>4901</v>
      </c>
      <c r="F26" s="25"/>
      <c r="G26" s="26" t="s">
        <v>4725</v>
      </c>
      <c r="H26" s="6" t="s">
        <v>4902</v>
      </c>
      <c r="I26" s="6" t="s">
        <v>4903</v>
      </c>
      <c r="J26" s="6" t="s">
        <v>4537</v>
      </c>
      <c r="L26" s="6" t="s">
        <v>2438</v>
      </c>
      <c r="M26" s="6" t="s">
        <v>4904</v>
      </c>
      <c r="N26" s="6" t="s">
        <v>4679</v>
      </c>
      <c r="P26" s="6" t="s">
        <v>3532</v>
      </c>
      <c r="Q26" s="6" t="s">
        <v>4773</v>
      </c>
      <c r="R26" s="6" t="s">
        <v>263</v>
      </c>
      <c r="S26" s="6" t="s">
        <v>2375</v>
      </c>
      <c r="T26" s="6" t="s">
        <v>233</v>
      </c>
      <c r="U26" s="6" t="s">
        <v>263</v>
      </c>
      <c r="V26" s="6" t="s">
        <v>263</v>
      </c>
      <c r="W26" s="6" t="s">
        <v>263</v>
      </c>
      <c r="X26" s="27">
        <v>457</v>
      </c>
      <c r="Y26" s="27">
        <v>1036</v>
      </c>
      <c r="Z26" s="27">
        <v>3850</v>
      </c>
      <c r="AA26" s="27">
        <v>238</v>
      </c>
      <c r="AB26" s="27">
        <f>SUM(Table2026_09_25[[#This Row],[Number of in-person visits provided in reporting year.]:[Number of video/virtual visits provided in reporting year.]])</f>
        <v>5124</v>
      </c>
      <c r="AC26" s="6" t="s">
        <v>8469</v>
      </c>
      <c r="AF26" s="6" t="s">
        <v>4682</v>
      </c>
      <c r="AG26" s="28">
        <v>21</v>
      </c>
      <c r="AI26" s="6" t="s">
        <v>770</v>
      </c>
      <c r="AJ26" s="6" t="s">
        <v>43</v>
      </c>
      <c r="AK26" s="6" t="s">
        <v>8483</v>
      </c>
      <c r="AL26" s="6" t="s">
        <v>267</v>
      </c>
      <c r="AQ26" s="6" t="s">
        <v>43</v>
      </c>
      <c r="AV26" s="6" t="s">
        <v>4905</v>
      </c>
      <c r="AX26" s="6" t="s">
        <v>4686</v>
      </c>
      <c r="AY26" s="28">
        <v>0</v>
      </c>
      <c r="AZ26" s="28">
        <v>1</v>
      </c>
      <c r="BD26" s="28">
        <v>0.9</v>
      </c>
      <c r="BG26" s="28">
        <v>1</v>
      </c>
      <c r="BP26" s="28">
        <v>1</v>
      </c>
      <c r="BR26" s="28">
        <v>2</v>
      </c>
      <c r="BZ26" s="6">
        <f t="shared" si="0"/>
        <v>5.9</v>
      </c>
      <c r="CA26" s="6">
        <f t="shared" si="1"/>
        <v>4</v>
      </c>
      <c r="CC26" s="26" t="s">
        <v>4753</v>
      </c>
      <c r="CD26" s="6" t="s">
        <v>4906</v>
      </c>
      <c r="CE26" s="6" t="s">
        <v>4537</v>
      </c>
      <c r="CG26" s="6" t="s">
        <v>4537</v>
      </c>
      <c r="CJ26" s="6" t="s">
        <v>5148</v>
      </c>
      <c r="CK26" s="6" t="s">
        <v>4689</v>
      </c>
      <c r="CM26" s="6" t="s">
        <v>4737</v>
      </c>
      <c r="CO26" s="6" t="s">
        <v>8607</v>
      </c>
      <c r="CP26" s="6" t="s">
        <v>4758</v>
      </c>
      <c r="CR26" s="6" t="s">
        <v>8609</v>
      </c>
      <c r="CS26" s="6" t="s">
        <v>4738</v>
      </c>
      <c r="CT26" s="6" t="s">
        <v>4907</v>
      </c>
      <c r="CU26" s="6" t="s">
        <v>8607</v>
      </c>
      <c r="CV26" s="6" t="s">
        <v>4694</v>
      </c>
      <c r="CX26" s="6" t="s">
        <v>4537</v>
      </c>
      <c r="CY26" s="6" t="s">
        <v>4537</v>
      </c>
      <c r="DC26" s="6" t="s">
        <v>4434</v>
      </c>
      <c r="DD26" s="6" t="s">
        <v>4904</v>
      </c>
      <c r="DF26" s="29">
        <f t="shared" si="2"/>
        <v>0</v>
      </c>
      <c r="DG26" s="6">
        <v>1</v>
      </c>
    </row>
    <row r="27" spans="1:111" hidden="1" x14ac:dyDescent="0.2">
      <c r="A27" s="6">
        <v>36</v>
      </c>
      <c r="B27" s="25">
        <v>46142.54891203704</v>
      </c>
      <c r="C27" s="25">
        <v>46142.554351851853</v>
      </c>
      <c r="D27" s="6" t="s">
        <v>4901</v>
      </c>
      <c r="F27" s="25"/>
      <c r="G27" s="26" t="s">
        <v>2512</v>
      </c>
      <c r="H27" s="6" t="s">
        <v>4908</v>
      </c>
      <c r="I27" s="6" t="s">
        <v>4909</v>
      </c>
      <c r="J27" s="6" t="s">
        <v>4537</v>
      </c>
      <c r="L27" s="6" t="s">
        <v>537</v>
      </c>
      <c r="M27" s="6" t="s">
        <v>3911</v>
      </c>
      <c r="N27" s="6" t="s">
        <v>4729</v>
      </c>
      <c r="O27" s="6" t="s">
        <v>4910</v>
      </c>
      <c r="P27" s="6" t="s">
        <v>95</v>
      </c>
      <c r="Q27" s="6" t="s">
        <v>4773</v>
      </c>
      <c r="S27" s="6" t="s">
        <v>499</v>
      </c>
      <c r="X27" s="27">
        <v>544</v>
      </c>
      <c r="Y27" s="27">
        <v>635</v>
      </c>
      <c r="Z27" s="27">
        <v>253</v>
      </c>
      <c r="AA27" s="27">
        <v>17</v>
      </c>
      <c r="AB27" s="27">
        <f>SUM(Table2026_09_25[[#This Row],[Number of in-person visits provided in reporting year.]:[Number of video/virtual visits provided in reporting year.]])</f>
        <v>905</v>
      </c>
      <c r="AC27" s="6" t="s">
        <v>8469</v>
      </c>
      <c r="AF27" s="6" t="s">
        <v>4682</v>
      </c>
      <c r="AG27" s="28">
        <v>165</v>
      </c>
      <c r="AI27" s="6" t="s">
        <v>4911</v>
      </c>
      <c r="AJ27" s="6" t="s">
        <v>43</v>
      </c>
      <c r="AK27" s="6" t="s">
        <v>8483</v>
      </c>
      <c r="AL27" s="6" t="s">
        <v>2085</v>
      </c>
      <c r="AQ27" s="6" t="s">
        <v>43</v>
      </c>
      <c r="AX27" s="6" t="s">
        <v>4686</v>
      </c>
      <c r="AY27" s="28">
        <v>0.2</v>
      </c>
      <c r="AZ27" s="28">
        <v>0.8</v>
      </c>
      <c r="BC27" s="28">
        <v>0.9</v>
      </c>
      <c r="BP27" s="28">
        <v>0.5</v>
      </c>
      <c r="BZ27" s="6">
        <f t="shared" si="0"/>
        <v>2.4</v>
      </c>
      <c r="CA27" s="6">
        <f t="shared" si="1"/>
        <v>0.5</v>
      </c>
      <c r="CC27" s="26" t="s">
        <v>4687</v>
      </c>
      <c r="CD27" s="6" t="s">
        <v>4912</v>
      </c>
      <c r="CE27" s="6" t="s">
        <v>4537</v>
      </c>
      <c r="CG27" s="6" t="s">
        <v>4537</v>
      </c>
      <c r="CJ27" s="6" t="s">
        <v>8598</v>
      </c>
      <c r="CK27" s="6" t="s">
        <v>4913</v>
      </c>
      <c r="CM27" s="6" t="s">
        <v>4737</v>
      </c>
      <c r="CO27" s="6" t="s">
        <v>8607</v>
      </c>
      <c r="CP27" s="6" t="s">
        <v>4758</v>
      </c>
      <c r="CR27" s="6" t="s">
        <v>4537</v>
      </c>
      <c r="CS27" s="6" t="s">
        <v>4759</v>
      </c>
      <c r="CU27" s="6" t="s">
        <v>8607</v>
      </c>
      <c r="CV27" s="6" t="s">
        <v>4694</v>
      </c>
      <c r="CX27" s="6" t="s">
        <v>4537</v>
      </c>
      <c r="CY27" s="6" t="s">
        <v>4537</v>
      </c>
      <c r="DC27" s="6" t="s">
        <v>4434</v>
      </c>
      <c r="DD27" s="6" t="s">
        <v>3911</v>
      </c>
      <c r="DF27" s="29">
        <f t="shared" si="2"/>
        <v>0</v>
      </c>
      <c r="DG27" s="6">
        <v>1</v>
      </c>
    </row>
    <row r="28" spans="1:111" hidden="1" x14ac:dyDescent="0.2">
      <c r="A28" s="6">
        <v>37</v>
      </c>
      <c r="B28" s="25">
        <v>46142.554652777777</v>
      </c>
      <c r="C28" s="25">
        <v>46142.558912037035</v>
      </c>
      <c r="D28" s="6" t="s">
        <v>4901</v>
      </c>
      <c r="F28" s="25"/>
      <c r="G28" s="26" t="s">
        <v>4676</v>
      </c>
      <c r="H28" s="6" t="s">
        <v>4908</v>
      </c>
      <c r="I28" s="6" t="s">
        <v>4909</v>
      </c>
      <c r="J28" s="6" t="s">
        <v>4537</v>
      </c>
      <c r="L28" s="6" t="s">
        <v>4914</v>
      </c>
      <c r="M28" s="6" t="s">
        <v>3911</v>
      </c>
      <c r="N28" s="6" t="s">
        <v>4729</v>
      </c>
      <c r="O28" s="6" t="s">
        <v>4915</v>
      </c>
      <c r="P28" s="6" t="s">
        <v>95</v>
      </c>
      <c r="Q28" s="6" t="s">
        <v>4773</v>
      </c>
      <c r="S28" s="6" t="s">
        <v>499</v>
      </c>
      <c r="X28" s="27">
        <v>479</v>
      </c>
      <c r="Y28" s="27">
        <v>526</v>
      </c>
      <c r="Z28" s="27">
        <v>204</v>
      </c>
      <c r="AA28" s="27">
        <v>33</v>
      </c>
      <c r="AB28" s="27">
        <f>SUM(Table2026_09_25[[#This Row],[Number of in-person visits provided in reporting year.]:[Number of video/virtual visits provided in reporting year.]])</f>
        <v>763</v>
      </c>
      <c r="AC28" s="6" t="s">
        <v>8469</v>
      </c>
      <c r="AF28" s="6" t="s">
        <v>4682</v>
      </c>
      <c r="AG28" s="28">
        <v>180</v>
      </c>
      <c r="AI28" s="6" t="s">
        <v>4911</v>
      </c>
      <c r="AJ28" s="6" t="s">
        <v>43</v>
      </c>
      <c r="AK28" s="6" t="s">
        <v>8483</v>
      </c>
      <c r="AL28" s="6" t="s">
        <v>2085</v>
      </c>
      <c r="AQ28" s="6" t="s">
        <v>43</v>
      </c>
      <c r="AX28" s="6" t="s">
        <v>4686</v>
      </c>
      <c r="AY28" s="28">
        <v>0.2</v>
      </c>
      <c r="AZ28" s="28">
        <v>0.8</v>
      </c>
      <c r="BC28" s="28">
        <v>0.9</v>
      </c>
      <c r="BP28" s="28">
        <v>0.5</v>
      </c>
      <c r="BZ28" s="6">
        <f t="shared" si="0"/>
        <v>2.4</v>
      </c>
      <c r="CA28" s="6">
        <f t="shared" si="1"/>
        <v>0.5</v>
      </c>
      <c r="CC28" s="26" t="s">
        <v>4753</v>
      </c>
      <c r="CD28" s="6" t="s">
        <v>4916</v>
      </c>
      <c r="CE28" s="6" t="s">
        <v>4537</v>
      </c>
      <c r="CG28" s="6" t="s">
        <v>4537</v>
      </c>
      <c r="CJ28" s="6" t="s">
        <v>8598</v>
      </c>
      <c r="CK28" s="6" t="s">
        <v>4917</v>
      </c>
      <c r="CM28" s="6" t="s">
        <v>4737</v>
      </c>
      <c r="CO28" s="6" t="s">
        <v>8607</v>
      </c>
      <c r="CP28" s="6" t="s">
        <v>4758</v>
      </c>
      <c r="CR28" s="6" t="s">
        <v>4537</v>
      </c>
      <c r="CS28" s="6" t="s">
        <v>4759</v>
      </c>
      <c r="CU28" s="6" t="s">
        <v>8607</v>
      </c>
      <c r="CV28" s="6" t="s">
        <v>4694</v>
      </c>
      <c r="CX28" s="6" t="s">
        <v>4537</v>
      </c>
      <c r="CY28" s="6" t="s">
        <v>4537</v>
      </c>
      <c r="DC28" s="6" t="s">
        <v>4434</v>
      </c>
      <c r="DD28" s="6" t="s">
        <v>3911</v>
      </c>
      <c r="DF28" s="29">
        <f t="shared" si="2"/>
        <v>0</v>
      </c>
      <c r="DG28" s="29">
        <v>1</v>
      </c>
    </row>
    <row r="29" spans="1:111" hidden="1" x14ac:dyDescent="0.2">
      <c r="A29" s="6">
        <v>38</v>
      </c>
      <c r="B29" s="25">
        <v>46143.417187500003</v>
      </c>
      <c r="C29" s="25">
        <v>46143.436099537037</v>
      </c>
      <c r="D29" s="6" t="s">
        <v>4901</v>
      </c>
      <c r="F29" s="25"/>
      <c r="G29" s="26" t="s">
        <v>4676</v>
      </c>
      <c r="H29" s="6" t="s">
        <v>520</v>
      </c>
      <c r="I29" s="6" t="s">
        <v>4918</v>
      </c>
      <c r="J29" s="6" t="s">
        <v>4434</v>
      </c>
      <c r="K29" s="6" t="s">
        <v>4919</v>
      </c>
      <c r="L29" s="6" t="s">
        <v>4920</v>
      </c>
      <c r="M29" s="6" t="s">
        <v>4921</v>
      </c>
      <c r="N29" s="6" t="s">
        <v>4729</v>
      </c>
      <c r="P29" s="6" t="s">
        <v>95</v>
      </c>
      <c r="Q29" s="6" t="s">
        <v>4773</v>
      </c>
      <c r="R29" s="6" t="s">
        <v>4922</v>
      </c>
      <c r="S29" s="6" t="s">
        <v>499</v>
      </c>
      <c r="X29" s="27">
        <v>783</v>
      </c>
      <c r="Y29" s="27">
        <v>621</v>
      </c>
      <c r="Z29" s="27">
        <v>1763</v>
      </c>
      <c r="AA29" s="27">
        <v>2</v>
      </c>
      <c r="AB29" s="27">
        <f>SUM(Table2026_09_25[[#This Row],[Number of in-person visits provided in reporting year.]:[Number of video/virtual visits provided in reporting year.]])</f>
        <v>2386</v>
      </c>
      <c r="AC29" s="6" t="s">
        <v>8469</v>
      </c>
      <c r="AF29" s="6" t="s">
        <v>4682</v>
      </c>
      <c r="AG29" s="28">
        <v>7.5</v>
      </c>
      <c r="AI29" s="6" t="s">
        <v>3098</v>
      </c>
      <c r="AJ29" s="6" t="s">
        <v>4834</v>
      </c>
      <c r="AK29" s="6" t="s">
        <v>8483</v>
      </c>
      <c r="AL29" s="6" t="s">
        <v>883</v>
      </c>
      <c r="AQ29" s="6" t="s">
        <v>544</v>
      </c>
      <c r="AW29" s="6" t="s">
        <v>4838</v>
      </c>
      <c r="AX29" s="6" t="s">
        <v>4686</v>
      </c>
      <c r="AY29" s="28">
        <v>1</v>
      </c>
      <c r="AZ29" s="28">
        <v>0</v>
      </c>
      <c r="BC29" s="28">
        <v>0.1</v>
      </c>
      <c r="BF29" s="28">
        <v>2</v>
      </c>
      <c r="BP29" s="28">
        <v>1</v>
      </c>
      <c r="BZ29" s="6">
        <f t="shared" si="0"/>
        <v>4.0999999999999996</v>
      </c>
      <c r="CA29" s="6">
        <f t="shared" si="1"/>
        <v>3</v>
      </c>
      <c r="CB29" s="28">
        <v>0</v>
      </c>
      <c r="CC29" s="26" t="s">
        <v>4753</v>
      </c>
      <c r="CD29" s="6" t="s">
        <v>4923</v>
      </c>
      <c r="CE29" s="6" t="s">
        <v>4434</v>
      </c>
      <c r="CF29" s="6" t="s">
        <v>4924</v>
      </c>
      <c r="CG29" s="6" t="s">
        <v>4434</v>
      </c>
      <c r="CH29" s="6" t="s">
        <v>4924</v>
      </c>
      <c r="CI29" s="6" t="s">
        <v>4925</v>
      </c>
      <c r="CK29" s="6" t="s">
        <v>4689</v>
      </c>
      <c r="CM29" s="6" t="s">
        <v>4690</v>
      </c>
      <c r="CN29" s="6" t="s">
        <v>4926</v>
      </c>
      <c r="CO29" s="6" t="s">
        <v>4434</v>
      </c>
      <c r="CP29" s="6" t="s">
        <v>4690</v>
      </c>
      <c r="CQ29" s="6" t="s">
        <v>4927</v>
      </c>
      <c r="CR29" s="6" t="s">
        <v>8609</v>
      </c>
      <c r="CS29" s="6" t="s">
        <v>4690</v>
      </c>
      <c r="CT29" s="6" t="s">
        <v>4700</v>
      </c>
      <c r="CU29" s="6" t="s">
        <v>4434</v>
      </c>
      <c r="CV29" s="6" t="s">
        <v>4690</v>
      </c>
      <c r="CW29" s="6" t="s">
        <v>4871</v>
      </c>
      <c r="CX29" s="6" t="s">
        <v>4434</v>
      </c>
      <c r="CY29" s="6" t="s">
        <v>4434</v>
      </c>
      <c r="CZ29" s="6" t="s">
        <v>4928</v>
      </c>
      <c r="DC29" s="6" t="s">
        <v>4434</v>
      </c>
      <c r="DD29" s="6" t="s">
        <v>4921</v>
      </c>
      <c r="DF29" s="29">
        <f t="shared" si="2"/>
        <v>0</v>
      </c>
      <c r="DG29" s="29">
        <v>1</v>
      </c>
    </row>
    <row r="30" spans="1:111" hidden="1" x14ac:dyDescent="0.2">
      <c r="A30" s="6">
        <v>39</v>
      </c>
      <c r="B30" s="25">
        <v>46146.546400462961</v>
      </c>
      <c r="C30" s="25">
        <v>46146.556666666664</v>
      </c>
      <c r="D30" s="6" t="s">
        <v>4901</v>
      </c>
      <c r="F30" s="25"/>
      <c r="G30" s="26" t="s">
        <v>4725</v>
      </c>
      <c r="H30" s="6" t="s">
        <v>4929</v>
      </c>
      <c r="I30" s="6" t="s">
        <v>4930</v>
      </c>
      <c r="J30" s="6" t="s">
        <v>4537</v>
      </c>
      <c r="L30" s="6" t="s">
        <v>4743</v>
      </c>
      <c r="M30" s="6" t="s">
        <v>4931</v>
      </c>
      <c r="N30" s="6" t="s">
        <v>4679</v>
      </c>
      <c r="P30" s="6" t="s">
        <v>8324</v>
      </c>
      <c r="Q30" s="6" t="s">
        <v>4744</v>
      </c>
      <c r="S30" s="6" t="s">
        <v>588</v>
      </c>
      <c r="T30" s="6" t="s">
        <v>4745</v>
      </c>
      <c r="X30" s="27">
        <v>2784</v>
      </c>
      <c r="Y30" s="27">
        <v>3493</v>
      </c>
      <c r="Z30" s="27">
        <v>232</v>
      </c>
      <c r="AA30" s="27">
        <v>20</v>
      </c>
      <c r="AB30" s="27">
        <f>SUM(Table2026_09_25[[#This Row],[Number of in-person visits provided in reporting year.]:[Number of video/virtual visits provided in reporting year.]])</f>
        <v>3745</v>
      </c>
      <c r="AC30" s="6" t="s">
        <v>8469</v>
      </c>
      <c r="AF30" s="6" t="s">
        <v>4682</v>
      </c>
      <c r="AG30" s="28">
        <v>1</v>
      </c>
      <c r="AH30" s="6" t="s">
        <v>4932</v>
      </c>
      <c r="AI30" s="6" t="s">
        <v>4933</v>
      </c>
      <c r="AJ30" s="6" t="s">
        <v>149</v>
      </c>
      <c r="AK30" s="6" t="s">
        <v>8483</v>
      </c>
      <c r="AL30" s="6" t="s">
        <v>77</v>
      </c>
      <c r="AQ30" s="6" t="s">
        <v>63</v>
      </c>
      <c r="AS30" s="6" t="s">
        <v>4934</v>
      </c>
      <c r="AX30" s="6" t="s">
        <v>4686</v>
      </c>
      <c r="AY30" s="28">
        <v>1</v>
      </c>
      <c r="AZ30" s="28">
        <v>0</v>
      </c>
      <c r="BA30" s="28">
        <v>0</v>
      </c>
      <c r="BB30" s="28">
        <v>0</v>
      </c>
      <c r="BC30" s="28">
        <v>0</v>
      </c>
      <c r="BD30" s="28">
        <v>0</v>
      </c>
      <c r="BE30" s="28">
        <v>0</v>
      </c>
      <c r="BF30" s="28">
        <v>5.8</v>
      </c>
      <c r="BG30" s="28">
        <v>0</v>
      </c>
      <c r="BH30" s="28">
        <v>0</v>
      </c>
      <c r="BI30" s="28">
        <v>0</v>
      </c>
      <c r="BJ30" s="28">
        <v>0</v>
      </c>
      <c r="BK30" s="28">
        <v>0</v>
      </c>
      <c r="BL30" s="28">
        <v>0</v>
      </c>
      <c r="BM30" s="28">
        <v>0</v>
      </c>
      <c r="BN30" s="28">
        <v>0</v>
      </c>
      <c r="BO30" s="28">
        <v>0</v>
      </c>
      <c r="BP30" s="28">
        <v>0</v>
      </c>
      <c r="BQ30" s="28">
        <v>0</v>
      </c>
      <c r="BR30" s="28">
        <v>0</v>
      </c>
      <c r="BS30" s="28">
        <v>0</v>
      </c>
      <c r="BT30" s="28">
        <v>0</v>
      </c>
      <c r="BU30" s="28">
        <v>0</v>
      </c>
      <c r="BV30" s="28"/>
      <c r="BW30" s="28"/>
      <c r="BX30" s="28"/>
      <c r="BY30" s="6" t="s">
        <v>4935</v>
      </c>
      <c r="BZ30" s="6">
        <f t="shared" si="0"/>
        <v>6.8</v>
      </c>
      <c r="CA30" s="6">
        <f t="shared" si="1"/>
        <v>5.8</v>
      </c>
      <c r="CB30" s="28">
        <v>0.4</v>
      </c>
      <c r="CC30" s="26" t="s">
        <v>4753</v>
      </c>
      <c r="CD30" s="6" t="s">
        <v>4936</v>
      </c>
      <c r="CE30" s="6" t="s">
        <v>4537</v>
      </c>
      <c r="CG30" s="6" t="s">
        <v>4537</v>
      </c>
      <c r="CJ30" s="6" t="s">
        <v>7981</v>
      </c>
      <c r="CK30" s="6" t="s">
        <v>4937</v>
      </c>
      <c r="CM30" s="6" t="s">
        <v>4938</v>
      </c>
      <c r="CO30" s="6" t="s">
        <v>8607</v>
      </c>
      <c r="CP30" s="6" t="s">
        <v>4758</v>
      </c>
      <c r="CR30" s="6" t="s">
        <v>4537</v>
      </c>
      <c r="CS30" s="6" t="s">
        <v>4759</v>
      </c>
      <c r="CU30" s="6" t="s">
        <v>8607</v>
      </c>
      <c r="CV30" s="6" t="s">
        <v>4694</v>
      </c>
      <c r="CX30" s="6" t="s">
        <v>4537</v>
      </c>
      <c r="CY30" s="6" t="s">
        <v>4537</v>
      </c>
      <c r="DC30" s="6" t="s">
        <v>4434</v>
      </c>
      <c r="DD30" s="6" t="s">
        <v>4931</v>
      </c>
      <c r="DF30" s="29">
        <f t="shared" si="2"/>
        <v>0</v>
      </c>
      <c r="DG30" s="6">
        <v>1</v>
      </c>
    </row>
    <row r="31" spans="1:111" hidden="1" x14ac:dyDescent="0.2">
      <c r="A31" s="6">
        <v>40</v>
      </c>
      <c r="B31" s="25">
        <v>46147.489282407405</v>
      </c>
      <c r="C31" s="25">
        <v>46147.498402777775</v>
      </c>
      <c r="D31" s="6" t="s">
        <v>4901</v>
      </c>
      <c r="F31" s="25"/>
      <c r="G31" s="26" t="s">
        <v>4725</v>
      </c>
      <c r="H31" s="6" t="s">
        <v>565</v>
      </c>
      <c r="I31" s="6" t="s">
        <v>4939</v>
      </c>
      <c r="J31" s="6" t="s">
        <v>4537</v>
      </c>
      <c r="L31" s="6" t="s">
        <v>4306</v>
      </c>
      <c r="M31" s="6" t="s">
        <v>1482</v>
      </c>
      <c r="N31" s="6" t="s">
        <v>4679</v>
      </c>
      <c r="P31" s="6" t="s">
        <v>4940</v>
      </c>
      <c r="Q31" s="6" t="s">
        <v>446</v>
      </c>
      <c r="R31" s="6" t="s">
        <v>4941</v>
      </c>
      <c r="X31" s="30"/>
      <c r="Y31" s="27">
        <v>4900</v>
      </c>
      <c r="Z31" s="30"/>
      <c r="AA31" s="30"/>
      <c r="AB31" s="30">
        <f>SUM(Table2026_09_25[[#This Row],[Number of in-person visits provided in reporting year.]:[Number of video/virtual visits provided in reporting year.]])</f>
        <v>4900</v>
      </c>
      <c r="AC31" s="6" t="s">
        <v>8469</v>
      </c>
      <c r="AF31" s="6" t="s">
        <v>4942</v>
      </c>
      <c r="AI31" s="6" t="s">
        <v>4943</v>
      </c>
      <c r="AJ31" s="6" t="s">
        <v>4778</v>
      </c>
      <c r="AK31" s="6" t="s">
        <v>8483</v>
      </c>
      <c r="AL31" s="6" t="s">
        <v>566</v>
      </c>
      <c r="AQ31" s="6" t="s">
        <v>107</v>
      </c>
      <c r="AR31" s="6" t="s">
        <v>4779</v>
      </c>
      <c r="AX31" s="6" t="s">
        <v>4839</v>
      </c>
      <c r="AZ31" s="28">
        <v>1</v>
      </c>
      <c r="BA31" s="28">
        <v>1</v>
      </c>
      <c r="BF31" s="28">
        <v>2</v>
      </c>
      <c r="BZ31" s="6">
        <f t="shared" si="0"/>
        <v>4</v>
      </c>
      <c r="CA31" s="6">
        <f t="shared" si="1"/>
        <v>2</v>
      </c>
      <c r="CB31" s="28">
        <v>0</v>
      </c>
      <c r="CC31" s="26" t="s">
        <v>4753</v>
      </c>
      <c r="CD31" s="6" t="s">
        <v>4944</v>
      </c>
      <c r="CE31" s="6" t="s">
        <v>4434</v>
      </c>
      <c r="CF31" s="6" t="s">
        <v>4945</v>
      </c>
      <c r="CG31" s="6" t="s">
        <v>4537</v>
      </c>
      <c r="CK31" s="6" t="s">
        <v>4689</v>
      </c>
      <c r="CM31" s="6" t="s">
        <v>4738</v>
      </c>
      <c r="CN31" s="6" t="s">
        <v>4946</v>
      </c>
      <c r="CO31" s="6" t="s">
        <v>4434</v>
      </c>
      <c r="CP31" s="6" t="s">
        <v>4690</v>
      </c>
      <c r="CQ31" s="6" t="s">
        <v>4947</v>
      </c>
      <c r="CR31" s="6" t="s">
        <v>8609</v>
      </c>
      <c r="CS31" s="6" t="s">
        <v>4690</v>
      </c>
      <c r="CT31" s="6" t="s">
        <v>4948</v>
      </c>
      <c r="CU31" s="6" t="s">
        <v>4434</v>
      </c>
      <c r="CV31" s="6" t="s">
        <v>4690</v>
      </c>
      <c r="CW31" s="6" t="s">
        <v>4949</v>
      </c>
      <c r="CX31" s="6" t="s">
        <v>4434</v>
      </c>
      <c r="CY31" s="6" t="s">
        <v>4434</v>
      </c>
      <c r="CZ31" s="6" t="s">
        <v>4950</v>
      </c>
      <c r="DC31" s="6" t="s">
        <v>4434</v>
      </c>
      <c r="DD31" s="6" t="s">
        <v>1482</v>
      </c>
      <c r="DF31" s="29">
        <f t="shared" si="2"/>
        <v>0</v>
      </c>
      <c r="DG31" s="6">
        <v>1</v>
      </c>
    </row>
    <row r="32" spans="1:111" ht="16" hidden="1" x14ac:dyDescent="0.2">
      <c r="A32" s="6">
        <v>41</v>
      </c>
      <c r="B32" s="25">
        <v>46148.45484953704</v>
      </c>
      <c r="C32" s="25">
        <v>46148.491828703707</v>
      </c>
      <c r="D32" s="6" t="s">
        <v>4901</v>
      </c>
      <c r="F32" s="25"/>
      <c r="G32" s="26" t="s">
        <v>4725</v>
      </c>
      <c r="H32" s="6" t="s">
        <v>4929</v>
      </c>
      <c r="I32" s="6" t="s">
        <v>4770</v>
      </c>
      <c r="J32" s="6" t="s">
        <v>4537</v>
      </c>
      <c r="L32" s="6" t="s">
        <v>4951</v>
      </c>
      <c r="M32" s="6" t="s">
        <v>4952</v>
      </c>
      <c r="N32" s="6" t="s">
        <v>4679</v>
      </c>
      <c r="P32" s="6" t="s">
        <v>31</v>
      </c>
      <c r="Q32" s="31" t="s">
        <v>987</v>
      </c>
      <c r="V32" s="6" t="s">
        <v>4806</v>
      </c>
      <c r="X32" s="30"/>
      <c r="Y32" s="30"/>
      <c r="Z32" s="30"/>
      <c r="AA32" s="30"/>
      <c r="AB32" s="30">
        <f>SUM(Table2026_09_25[[#This Row],[Number of in-person visits provided in reporting year.]:[Number of video/virtual visits provided in reporting year.]])</f>
        <v>0</v>
      </c>
      <c r="AC32" s="6" t="s">
        <v>8468</v>
      </c>
      <c r="AD32" s="28" t="s">
        <v>4953</v>
      </c>
      <c r="AE32" s="28" t="s">
        <v>4747</v>
      </c>
      <c r="AF32" s="6" t="s">
        <v>4732</v>
      </c>
      <c r="AI32" s="6" t="s">
        <v>4933</v>
      </c>
      <c r="AJ32" s="6" t="s">
        <v>149</v>
      </c>
      <c r="AK32" s="6" t="s">
        <v>8483</v>
      </c>
      <c r="AL32" s="6" t="s">
        <v>77</v>
      </c>
      <c r="AM32" s="6" t="s">
        <v>1465</v>
      </c>
      <c r="AQ32" s="6" t="s">
        <v>63</v>
      </c>
      <c r="AS32" s="6" t="s">
        <v>4954</v>
      </c>
      <c r="AX32" s="6" t="s">
        <v>4955</v>
      </c>
      <c r="AY32" s="28">
        <v>2</v>
      </c>
      <c r="AZ32" s="28">
        <v>2.4</v>
      </c>
      <c r="BB32" s="28">
        <v>0.3</v>
      </c>
      <c r="BC32" s="28">
        <v>2.9</v>
      </c>
      <c r="BG32" s="28">
        <v>1.5</v>
      </c>
      <c r="BJ32" s="28">
        <v>4.2</v>
      </c>
      <c r="BK32" s="28">
        <v>1</v>
      </c>
      <c r="BL32" s="28">
        <v>1</v>
      </c>
      <c r="BM32" s="28">
        <v>1</v>
      </c>
      <c r="BP32" s="28">
        <v>38.6</v>
      </c>
      <c r="BQ32" s="28">
        <v>6.4</v>
      </c>
      <c r="BS32" s="28">
        <v>1.5</v>
      </c>
      <c r="BT32" s="28">
        <v>0.2</v>
      </c>
      <c r="BZ32" s="6">
        <f t="shared" si="0"/>
        <v>63.000000000000007</v>
      </c>
      <c r="CA32" s="6">
        <f t="shared" si="1"/>
        <v>55.7</v>
      </c>
      <c r="CB32" s="28">
        <v>0</v>
      </c>
      <c r="CC32" s="26" t="s">
        <v>4687</v>
      </c>
      <c r="CD32" s="6" t="s">
        <v>4956</v>
      </c>
      <c r="CE32" s="6" t="s">
        <v>4434</v>
      </c>
      <c r="CF32" s="6" t="s">
        <v>4957</v>
      </c>
      <c r="CG32" s="6" t="s">
        <v>4537</v>
      </c>
      <c r="CK32" s="6" t="s">
        <v>4937</v>
      </c>
      <c r="CM32" s="6" t="s">
        <v>4958</v>
      </c>
      <c r="CO32" s="6" t="s">
        <v>8607</v>
      </c>
      <c r="CP32" s="6" t="s">
        <v>4758</v>
      </c>
      <c r="CR32" s="6" t="s">
        <v>4537</v>
      </c>
      <c r="CS32" s="6" t="s">
        <v>4759</v>
      </c>
      <c r="CU32" s="6" t="s">
        <v>8607</v>
      </c>
      <c r="CV32" s="6" t="s">
        <v>4694</v>
      </c>
      <c r="CX32" s="6" t="s">
        <v>4434</v>
      </c>
      <c r="CY32" s="6" t="s">
        <v>4434</v>
      </c>
      <c r="CZ32" s="6" t="s">
        <v>4959</v>
      </c>
      <c r="DC32" s="6" t="s">
        <v>4434</v>
      </c>
      <c r="DD32" s="6" t="s">
        <v>4952</v>
      </c>
      <c r="DF32" s="29">
        <f t="shared" si="2"/>
        <v>0</v>
      </c>
      <c r="DG32" s="6">
        <v>1</v>
      </c>
    </row>
    <row r="33" spans="1:111" hidden="1" x14ac:dyDescent="0.2">
      <c r="A33" s="6">
        <v>42</v>
      </c>
      <c r="B33" s="25">
        <v>46148.491226851853</v>
      </c>
      <c r="C33" s="25">
        <v>46148.499525462961</v>
      </c>
      <c r="D33" s="6" t="s">
        <v>4901</v>
      </c>
      <c r="F33" s="25"/>
      <c r="G33" s="26" t="s">
        <v>4725</v>
      </c>
      <c r="H33" s="6" t="s">
        <v>240</v>
      </c>
      <c r="I33" s="6" t="s">
        <v>4939</v>
      </c>
      <c r="J33" s="6" t="s">
        <v>4537</v>
      </c>
      <c r="L33" s="6" t="s">
        <v>4960</v>
      </c>
      <c r="M33" s="6" t="s">
        <v>1487</v>
      </c>
      <c r="N33" s="6" t="s">
        <v>4679</v>
      </c>
      <c r="P33" s="6" t="s">
        <v>4940</v>
      </c>
      <c r="Q33" s="6" t="s">
        <v>446</v>
      </c>
      <c r="R33" s="6" t="s">
        <v>4786</v>
      </c>
      <c r="S33" s="6" t="s">
        <v>499</v>
      </c>
      <c r="X33" s="27">
        <v>181</v>
      </c>
      <c r="Y33" s="30"/>
      <c r="Z33" s="30"/>
      <c r="AA33" s="30"/>
      <c r="AB33" s="30">
        <f>SUM(Table2026_09_25[[#This Row],[Number of in-person visits provided in reporting year.]:[Number of video/virtual visits provided in reporting year.]])</f>
        <v>0</v>
      </c>
      <c r="AC33" s="6" t="s">
        <v>8469</v>
      </c>
      <c r="AF33" s="6" t="s">
        <v>4682</v>
      </c>
      <c r="AG33" s="28">
        <v>30</v>
      </c>
      <c r="AI33" s="6" t="s">
        <v>4961</v>
      </c>
      <c r="AJ33" s="6" t="s">
        <v>1558</v>
      </c>
      <c r="AK33" s="6" t="s">
        <v>8483</v>
      </c>
      <c r="AL33" s="6" t="s">
        <v>241</v>
      </c>
      <c r="AQ33" s="6" t="s">
        <v>63</v>
      </c>
      <c r="AS33" s="6" t="s">
        <v>4962</v>
      </c>
      <c r="AX33" s="6" t="s">
        <v>4963</v>
      </c>
      <c r="BZ33" s="6">
        <f t="shared" si="0"/>
        <v>0</v>
      </c>
      <c r="CA33" s="6">
        <f t="shared" si="1"/>
        <v>0</v>
      </c>
      <c r="CC33" s="26" t="s">
        <v>4753</v>
      </c>
      <c r="CD33" s="6" t="s">
        <v>4923</v>
      </c>
      <c r="CE33" s="6" t="s">
        <v>4537</v>
      </c>
      <c r="CG33" s="6" t="s">
        <v>4537</v>
      </c>
      <c r="CJ33" s="6" t="s">
        <v>5148</v>
      </c>
      <c r="CK33" s="6" t="s">
        <v>4689</v>
      </c>
      <c r="CM33" s="6" t="s">
        <v>4964</v>
      </c>
      <c r="CN33" s="6" t="s">
        <v>4965</v>
      </c>
      <c r="CO33" s="6" t="s">
        <v>8607</v>
      </c>
      <c r="CP33" s="6" t="s">
        <v>4758</v>
      </c>
      <c r="CR33" s="6" t="s">
        <v>4537</v>
      </c>
      <c r="CS33" s="6" t="s">
        <v>4759</v>
      </c>
      <c r="CU33" s="6" t="s">
        <v>8607</v>
      </c>
      <c r="CV33" s="6" t="s">
        <v>4694</v>
      </c>
      <c r="CX33" s="6" t="s">
        <v>4537</v>
      </c>
      <c r="CY33" s="6" t="s">
        <v>4537</v>
      </c>
      <c r="DC33" s="6" t="s">
        <v>4434</v>
      </c>
      <c r="DD33" s="6" t="s">
        <v>1487</v>
      </c>
      <c r="DF33" s="29">
        <f t="shared" si="2"/>
        <v>0</v>
      </c>
      <c r="DG33" s="6">
        <v>1</v>
      </c>
    </row>
    <row r="34" spans="1:111" ht="16" hidden="1" x14ac:dyDescent="0.2">
      <c r="A34" s="6">
        <v>43</v>
      </c>
      <c r="B34" s="25">
        <v>46148.499409722222</v>
      </c>
      <c r="C34" s="25">
        <v>46148.503194444442</v>
      </c>
      <c r="D34" s="6" t="s">
        <v>4901</v>
      </c>
      <c r="F34" s="25"/>
      <c r="G34" s="26" t="s">
        <v>4725</v>
      </c>
      <c r="H34" s="6" t="s">
        <v>4929</v>
      </c>
      <c r="I34" s="6" t="s">
        <v>4966</v>
      </c>
      <c r="J34" s="6" t="s">
        <v>4537</v>
      </c>
      <c r="L34" s="6" t="s">
        <v>983</v>
      </c>
      <c r="M34" s="6" t="s">
        <v>4967</v>
      </c>
      <c r="N34" s="6" t="s">
        <v>4679</v>
      </c>
      <c r="P34" s="6" t="s">
        <v>3534</v>
      </c>
      <c r="Q34" s="31" t="s">
        <v>987</v>
      </c>
      <c r="V34" s="6" t="s">
        <v>4968</v>
      </c>
      <c r="X34" s="30"/>
      <c r="Y34" s="27">
        <v>2383</v>
      </c>
      <c r="Z34" s="27">
        <v>0</v>
      </c>
      <c r="AA34" s="27">
        <v>0</v>
      </c>
      <c r="AB34" s="27">
        <f>SUM(Table2026_09_25[[#This Row],[Number of in-person visits provided in reporting year.]:[Number of video/virtual visits provided in reporting year.]])</f>
        <v>2383</v>
      </c>
      <c r="AC34" s="6" t="s">
        <v>8469</v>
      </c>
      <c r="AF34" s="6" t="s">
        <v>4682</v>
      </c>
      <c r="AI34" s="6" t="s">
        <v>4933</v>
      </c>
      <c r="AJ34" s="6" t="s">
        <v>149</v>
      </c>
      <c r="AK34" s="6" t="s">
        <v>8483</v>
      </c>
      <c r="AL34" s="6" t="s">
        <v>77</v>
      </c>
      <c r="AM34" s="6" t="s">
        <v>4969</v>
      </c>
      <c r="AN34" s="6" t="s">
        <v>149</v>
      </c>
      <c r="AO34" s="6" t="s">
        <v>4970</v>
      </c>
      <c r="AQ34" s="6" t="s">
        <v>63</v>
      </c>
      <c r="AS34" s="6" t="s">
        <v>4954</v>
      </c>
      <c r="AX34" s="6" t="s">
        <v>4686</v>
      </c>
      <c r="AY34" s="28">
        <v>0.4</v>
      </c>
      <c r="AZ34" s="28">
        <v>0</v>
      </c>
      <c r="BC34" s="28">
        <v>4</v>
      </c>
      <c r="BL34" s="28">
        <v>1</v>
      </c>
      <c r="BP34" s="28">
        <v>3</v>
      </c>
      <c r="BZ34" s="6">
        <f t="shared" si="0"/>
        <v>8.4</v>
      </c>
      <c r="CA34" s="6">
        <f t="shared" si="1"/>
        <v>4</v>
      </c>
      <c r="CC34" s="26" t="s">
        <v>4687</v>
      </c>
      <c r="CD34" s="6" t="s">
        <v>4971</v>
      </c>
      <c r="CE34" s="6" t="s">
        <v>4537</v>
      </c>
      <c r="CG34" s="6" t="s">
        <v>4537</v>
      </c>
      <c r="CJ34" s="6" t="s">
        <v>7981</v>
      </c>
      <c r="CK34" s="6" t="s">
        <v>4937</v>
      </c>
      <c r="CM34" s="6" t="s">
        <v>4738</v>
      </c>
      <c r="CN34" s="6" t="s">
        <v>4691</v>
      </c>
      <c r="CO34" s="6" t="s">
        <v>8607</v>
      </c>
      <c r="CP34" s="6" t="s">
        <v>4758</v>
      </c>
      <c r="CR34" s="6" t="s">
        <v>4537</v>
      </c>
      <c r="CS34" s="6" t="s">
        <v>4759</v>
      </c>
      <c r="CU34" s="6" t="s">
        <v>8607</v>
      </c>
      <c r="CV34" s="6" t="s">
        <v>4694</v>
      </c>
      <c r="CX34" s="6" t="s">
        <v>4537</v>
      </c>
      <c r="CY34" s="6" t="s">
        <v>4537</v>
      </c>
      <c r="DC34" s="6" t="s">
        <v>4434</v>
      </c>
      <c r="DD34" s="6" t="s">
        <v>4967</v>
      </c>
      <c r="DF34" s="29">
        <f t="shared" si="2"/>
        <v>0</v>
      </c>
      <c r="DG34" s="6">
        <v>1</v>
      </c>
    </row>
    <row r="35" spans="1:111" hidden="1" x14ac:dyDescent="0.2">
      <c r="A35" s="6">
        <v>44</v>
      </c>
      <c r="B35" s="25">
        <v>46148.53738425926</v>
      </c>
      <c r="C35" s="25">
        <v>46148.553414351853</v>
      </c>
      <c r="D35" s="6" t="s">
        <v>4901</v>
      </c>
      <c r="F35" s="25"/>
      <c r="G35" s="26" t="s">
        <v>4725</v>
      </c>
      <c r="H35" s="6" t="s">
        <v>4873</v>
      </c>
      <c r="I35" s="6" t="s">
        <v>4972</v>
      </c>
      <c r="J35" s="6" t="s">
        <v>4537</v>
      </c>
      <c r="L35" s="6" t="s">
        <v>171</v>
      </c>
      <c r="M35" s="6" t="s">
        <v>4973</v>
      </c>
      <c r="N35" s="6" t="s">
        <v>4679</v>
      </c>
      <c r="P35" s="6" t="s">
        <v>3531</v>
      </c>
      <c r="Q35" s="6" t="s">
        <v>4680</v>
      </c>
      <c r="U35" s="6" t="s">
        <v>4681</v>
      </c>
      <c r="V35" s="6" t="s">
        <v>4681</v>
      </c>
      <c r="X35" s="27">
        <v>1649</v>
      </c>
      <c r="Y35" s="27">
        <v>1133</v>
      </c>
      <c r="Z35" s="30"/>
      <c r="AA35" s="27">
        <v>474</v>
      </c>
      <c r="AB35" s="27">
        <f>SUM(Table2026_09_25[[#This Row],[Number of in-person visits provided in reporting year.]:[Number of video/virtual visits provided in reporting year.]])</f>
        <v>1607</v>
      </c>
      <c r="AC35" s="6" t="s">
        <v>8469</v>
      </c>
      <c r="AF35" s="6" t="s">
        <v>4974</v>
      </c>
      <c r="AI35" s="6" t="s">
        <v>2991</v>
      </c>
      <c r="AJ35" s="6" t="s">
        <v>4880</v>
      </c>
      <c r="AK35" s="6" t="s">
        <v>8483</v>
      </c>
      <c r="AL35" s="6" t="s">
        <v>475</v>
      </c>
      <c r="AQ35" s="6" t="s">
        <v>107</v>
      </c>
      <c r="AX35" s="6" t="s">
        <v>4686</v>
      </c>
      <c r="BF35" s="28">
        <v>2.5</v>
      </c>
      <c r="BZ35" s="6">
        <f t="shared" si="0"/>
        <v>2.5</v>
      </c>
      <c r="CA35" s="6">
        <f t="shared" si="1"/>
        <v>2.5</v>
      </c>
      <c r="CC35" s="26" t="s">
        <v>4687</v>
      </c>
      <c r="CD35" s="6" t="s">
        <v>4688</v>
      </c>
      <c r="CE35" s="6" t="s">
        <v>4537</v>
      </c>
      <c r="CG35" s="6" t="s">
        <v>4537</v>
      </c>
      <c r="CJ35" s="6" t="s">
        <v>8599</v>
      </c>
      <c r="CK35" s="6" t="s">
        <v>4975</v>
      </c>
      <c r="CM35" s="6" t="s">
        <v>4976</v>
      </c>
      <c r="CO35" s="6" t="s">
        <v>8607</v>
      </c>
      <c r="CP35" s="6" t="s">
        <v>4758</v>
      </c>
      <c r="CR35" s="6" t="s">
        <v>4537</v>
      </c>
      <c r="CS35" s="6" t="s">
        <v>4759</v>
      </c>
      <c r="CU35" s="6" t="s">
        <v>8607</v>
      </c>
      <c r="CV35" s="6" t="s">
        <v>4694</v>
      </c>
      <c r="CX35" s="6" t="s">
        <v>4537</v>
      </c>
      <c r="CY35" s="6" t="s">
        <v>4537</v>
      </c>
      <c r="DC35" s="6" t="s">
        <v>4434</v>
      </c>
      <c r="DD35" s="6" t="s">
        <v>4977</v>
      </c>
      <c r="DF35" s="29">
        <f t="shared" si="2"/>
        <v>0</v>
      </c>
      <c r="DG35" s="6">
        <v>1</v>
      </c>
    </row>
    <row r="36" spans="1:111" hidden="1" x14ac:dyDescent="0.2">
      <c r="A36" s="6">
        <v>45</v>
      </c>
      <c r="B36" s="25">
        <v>46148.576805555553</v>
      </c>
      <c r="C36" s="25">
        <v>46148.581782407404</v>
      </c>
      <c r="D36" s="6" t="s">
        <v>4901</v>
      </c>
      <c r="F36" s="25"/>
      <c r="G36" s="26" t="s">
        <v>4725</v>
      </c>
      <c r="H36" s="6" t="s">
        <v>240</v>
      </c>
      <c r="I36" s="6" t="s">
        <v>4939</v>
      </c>
      <c r="J36" s="6" t="s">
        <v>4537</v>
      </c>
      <c r="L36" s="6" t="s">
        <v>4978</v>
      </c>
      <c r="M36" s="6" t="s">
        <v>1487</v>
      </c>
      <c r="N36" s="6" t="s">
        <v>4679</v>
      </c>
      <c r="P36" s="6" t="s">
        <v>4979</v>
      </c>
      <c r="Q36" s="6" t="s">
        <v>4773</v>
      </c>
      <c r="S36" s="6" t="s">
        <v>4980</v>
      </c>
      <c r="X36" s="27">
        <v>314</v>
      </c>
      <c r="Y36" s="27">
        <v>99</v>
      </c>
      <c r="Z36" s="27">
        <v>243</v>
      </c>
      <c r="AA36" s="27">
        <v>0</v>
      </c>
      <c r="AB36" s="27">
        <f>SUM(Table2026_09_25[[#This Row],[Number of in-person visits provided in reporting year.]:[Number of video/virtual visits provided in reporting year.]])</f>
        <v>342</v>
      </c>
      <c r="AC36" s="6" t="s">
        <v>8469</v>
      </c>
      <c r="AF36" s="6" t="s">
        <v>4682</v>
      </c>
      <c r="AG36" s="28">
        <v>30</v>
      </c>
      <c r="AI36" s="6" t="s">
        <v>4961</v>
      </c>
      <c r="AJ36" s="6" t="s">
        <v>1558</v>
      </c>
      <c r="AK36" s="6" t="s">
        <v>8483</v>
      </c>
      <c r="AL36" s="6" t="s">
        <v>241</v>
      </c>
      <c r="AQ36" s="6" t="s">
        <v>63</v>
      </c>
      <c r="AS36" s="6" t="s">
        <v>4962</v>
      </c>
      <c r="AX36" s="6" t="s">
        <v>4686</v>
      </c>
      <c r="BR36" s="28">
        <v>1</v>
      </c>
      <c r="BZ36" s="6">
        <f t="shared" si="0"/>
        <v>1</v>
      </c>
      <c r="CA36" s="6">
        <f t="shared" si="1"/>
        <v>1</v>
      </c>
      <c r="CC36" s="26" t="s">
        <v>4753</v>
      </c>
      <c r="CD36" s="6" t="s">
        <v>4981</v>
      </c>
      <c r="CE36" s="6" t="s">
        <v>4537</v>
      </c>
      <c r="CG36" s="6" t="s">
        <v>4537</v>
      </c>
      <c r="CJ36" s="6" t="s">
        <v>5148</v>
      </c>
      <c r="CK36" s="6" t="s">
        <v>4689</v>
      </c>
      <c r="CM36" s="6" t="s">
        <v>4737</v>
      </c>
      <c r="CO36" s="6" t="s">
        <v>8607</v>
      </c>
      <c r="CP36" s="6" t="s">
        <v>4758</v>
      </c>
      <c r="CR36" s="6" t="s">
        <v>4537</v>
      </c>
      <c r="CS36" s="6" t="s">
        <v>4759</v>
      </c>
      <c r="CU36" s="6" t="s">
        <v>8607</v>
      </c>
      <c r="CV36" s="6" t="s">
        <v>4694</v>
      </c>
      <c r="CX36" s="6" t="s">
        <v>4537</v>
      </c>
      <c r="CY36" s="6" t="s">
        <v>4537</v>
      </c>
      <c r="DC36" s="6" t="s">
        <v>4434</v>
      </c>
      <c r="DD36" s="6" t="s">
        <v>1487</v>
      </c>
      <c r="DE36" s="6" t="s">
        <v>4982</v>
      </c>
      <c r="DF36" s="29">
        <f t="shared" si="2"/>
        <v>0</v>
      </c>
      <c r="DG36" s="6">
        <v>1</v>
      </c>
    </row>
    <row r="37" spans="1:111" hidden="1" x14ac:dyDescent="0.2">
      <c r="A37" s="6">
        <v>46</v>
      </c>
      <c r="B37" s="25">
        <v>46148.582592592589</v>
      </c>
      <c r="C37" s="25">
        <v>46148.600925925923</v>
      </c>
      <c r="D37" s="6" t="s">
        <v>4901</v>
      </c>
      <c r="F37" s="25"/>
      <c r="G37" s="26" t="s">
        <v>4725</v>
      </c>
      <c r="H37" s="6" t="s">
        <v>4929</v>
      </c>
      <c r="I37" s="6" t="s">
        <v>4983</v>
      </c>
      <c r="J37" s="6" t="s">
        <v>4537</v>
      </c>
      <c r="L37" s="6" t="s">
        <v>4984</v>
      </c>
      <c r="M37" s="6" t="s">
        <v>1487</v>
      </c>
      <c r="N37" s="6" t="s">
        <v>4985</v>
      </c>
      <c r="P37" s="6" t="s">
        <v>3507</v>
      </c>
      <c r="Q37" s="6" t="s">
        <v>3507</v>
      </c>
      <c r="R37" s="6" t="s">
        <v>4786</v>
      </c>
      <c r="U37" s="6" t="s">
        <v>4986</v>
      </c>
      <c r="V37" s="6" t="s">
        <v>499</v>
      </c>
      <c r="W37" s="6" t="s">
        <v>588</v>
      </c>
      <c r="X37" s="27">
        <v>3667</v>
      </c>
      <c r="Y37" s="30"/>
      <c r="Z37" s="27">
        <v>3667</v>
      </c>
      <c r="AA37" s="30"/>
      <c r="AB37" s="30">
        <f>SUM(Table2026_09_25[[#This Row],[Number of in-person visits provided in reporting year.]:[Number of video/virtual visits provided in reporting year.]])</f>
        <v>3667</v>
      </c>
      <c r="AC37" s="6" t="s">
        <v>8469</v>
      </c>
      <c r="AF37" s="6" t="s">
        <v>4682</v>
      </c>
      <c r="AG37" s="28">
        <v>5</v>
      </c>
      <c r="AI37" s="6" t="s">
        <v>4933</v>
      </c>
      <c r="AJ37" s="6" t="s">
        <v>149</v>
      </c>
      <c r="AK37" s="6" t="s">
        <v>8483</v>
      </c>
      <c r="AL37" s="6" t="s">
        <v>77</v>
      </c>
      <c r="AQ37" s="6" t="s">
        <v>63</v>
      </c>
      <c r="AS37" s="6" t="s">
        <v>4954</v>
      </c>
      <c r="AX37" s="6" t="s">
        <v>4686</v>
      </c>
      <c r="AZ37" s="28">
        <v>1</v>
      </c>
      <c r="BH37" s="28">
        <v>1</v>
      </c>
      <c r="BP37" s="28">
        <v>1</v>
      </c>
      <c r="BZ37" s="6">
        <f t="shared" si="0"/>
        <v>3</v>
      </c>
      <c r="CA37" s="6">
        <f t="shared" si="1"/>
        <v>2</v>
      </c>
      <c r="CC37" s="26" t="s">
        <v>4753</v>
      </c>
      <c r="CD37" s="6" t="s">
        <v>4987</v>
      </c>
      <c r="CE37" s="6" t="s">
        <v>4537</v>
      </c>
      <c r="CG37" s="6" t="s">
        <v>4537</v>
      </c>
      <c r="CJ37" s="6" t="s">
        <v>7981</v>
      </c>
      <c r="CK37" s="6" t="s">
        <v>4988</v>
      </c>
      <c r="CM37" s="6" t="s">
        <v>4737</v>
      </c>
      <c r="CO37" s="6" t="s">
        <v>8607</v>
      </c>
      <c r="CP37" s="6" t="s">
        <v>4758</v>
      </c>
      <c r="CR37" s="6" t="s">
        <v>4537</v>
      </c>
      <c r="CS37" s="6" t="s">
        <v>4759</v>
      </c>
      <c r="CU37" s="6" t="s">
        <v>8607</v>
      </c>
      <c r="CV37" s="6" t="s">
        <v>4694</v>
      </c>
      <c r="CX37" s="6" t="s">
        <v>4537</v>
      </c>
      <c r="CY37" s="6" t="s">
        <v>4537</v>
      </c>
      <c r="DC37" s="6" t="s">
        <v>4434</v>
      </c>
      <c r="DD37" s="6" t="s">
        <v>1487</v>
      </c>
      <c r="DF37" s="29">
        <f t="shared" si="2"/>
        <v>0</v>
      </c>
      <c r="DG37" s="6">
        <v>1</v>
      </c>
    </row>
    <row r="38" spans="1:111" hidden="1" x14ac:dyDescent="0.2">
      <c r="A38" s="6">
        <v>47</v>
      </c>
      <c r="B38" s="25">
        <v>46150.329363425924</v>
      </c>
      <c r="C38" s="25">
        <v>46150.354814814818</v>
      </c>
      <c r="D38" s="6" t="s">
        <v>4901</v>
      </c>
      <c r="F38" s="25"/>
      <c r="G38" s="26" t="s">
        <v>4676</v>
      </c>
      <c r="H38" s="6" t="s">
        <v>4873</v>
      </c>
      <c r="I38" s="6" t="s">
        <v>4989</v>
      </c>
      <c r="J38" s="6" t="s">
        <v>4537</v>
      </c>
      <c r="L38" s="6" t="s">
        <v>171</v>
      </c>
      <c r="M38" s="6" t="s">
        <v>4990</v>
      </c>
      <c r="N38" s="6" t="s">
        <v>4679</v>
      </c>
      <c r="P38" s="6" t="s">
        <v>3531</v>
      </c>
      <c r="Q38" s="6" t="s">
        <v>4680</v>
      </c>
      <c r="R38" s="6" t="s">
        <v>4786</v>
      </c>
      <c r="U38" s="6" t="s">
        <v>4681</v>
      </c>
      <c r="V38" s="6" t="s">
        <v>4681</v>
      </c>
      <c r="X38" s="27">
        <v>1086</v>
      </c>
      <c r="Y38" s="27">
        <v>691</v>
      </c>
      <c r="Z38" s="27">
        <v>394</v>
      </c>
      <c r="AA38" s="30"/>
      <c r="AB38" s="30">
        <f>SUM(Table2026_09_25[[#This Row],[Number of in-person visits provided in reporting year.]:[Number of video/virtual visits provided in reporting year.]])</f>
        <v>1085</v>
      </c>
      <c r="AC38" s="6" t="s">
        <v>8469</v>
      </c>
      <c r="AF38" s="6" t="s">
        <v>4991</v>
      </c>
      <c r="AI38" s="6" t="s">
        <v>2991</v>
      </c>
      <c r="AJ38" s="6" t="s">
        <v>4880</v>
      </c>
      <c r="AK38" s="6" t="s">
        <v>8483</v>
      </c>
      <c r="AL38" s="6" t="s">
        <v>475</v>
      </c>
      <c r="AQ38" s="6" t="s">
        <v>107</v>
      </c>
      <c r="AR38" s="6" t="s">
        <v>4992</v>
      </c>
      <c r="AX38" s="6" t="s">
        <v>4686</v>
      </c>
      <c r="BZ38" s="6">
        <f t="shared" si="0"/>
        <v>0</v>
      </c>
      <c r="CA38" s="6">
        <f t="shared" si="1"/>
        <v>0</v>
      </c>
      <c r="CC38" s="26" t="s">
        <v>21</v>
      </c>
      <c r="CD38" s="6" t="s">
        <v>4688</v>
      </c>
      <c r="CE38" s="6" t="s">
        <v>4537</v>
      </c>
      <c r="CG38" s="6" t="s">
        <v>4537</v>
      </c>
      <c r="CJ38" s="6" t="s">
        <v>8599</v>
      </c>
      <c r="CK38" s="6" t="s">
        <v>4975</v>
      </c>
      <c r="CM38" s="6" t="s">
        <v>4976</v>
      </c>
      <c r="CO38" s="6" t="s">
        <v>8607</v>
      </c>
      <c r="CP38" s="6" t="s">
        <v>4758</v>
      </c>
      <c r="CR38" s="6" t="s">
        <v>4537</v>
      </c>
      <c r="CS38" s="6" t="s">
        <v>4759</v>
      </c>
      <c r="CU38" s="6" t="s">
        <v>8607</v>
      </c>
      <c r="CV38" s="6" t="s">
        <v>4694</v>
      </c>
      <c r="CX38" s="6" t="s">
        <v>4537</v>
      </c>
      <c r="CY38" s="6" t="s">
        <v>4537</v>
      </c>
      <c r="DC38" s="6" t="s">
        <v>4434</v>
      </c>
      <c r="DD38" s="6" t="s">
        <v>4990</v>
      </c>
      <c r="DF38" s="29">
        <f t="shared" si="2"/>
        <v>0</v>
      </c>
      <c r="DG38" s="29">
        <v>1</v>
      </c>
    </row>
    <row r="39" spans="1:111" hidden="1" x14ac:dyDescent="0.2">
      <c r="A39" s="6">
        <v>48</v>
      </c>
      <c r="B39" s="25">
        <v>46150.46802083333</v>
      </c>
      <c r="C39" s="25">
        <v>46150.474594907406</v>
      </c>
      <c r="D39" s="6" t="s">
        <v>4901</v>
      </c>
      <c r="F39" s="25"/>
      <c r="G39" s="26" t="s">
        <v>4725</v>
      </c>
      <c r="H39" s="6" t="s">
        <v>4929</v>
      </c>
      <c r="I39" s="6" t="s">
        <v>4993</v>
      </c>
      <c r="J39" s="6" t="s">
        <v>4434</v>
      </c>
      <c r="K39" s="6" t="s">
        <v>4994</v>
      </c>
      <c r="L39" s="6" t="s">
        <v>4995</v>
      </c>
      <c r="M39" s="6" t="s">
        <v>1487</v>
      </c>
      <c r="N39" s="6" t="s">
        <v>4985</v>
      </c>
      <c r="P39" s="6" t="s">
        <v>3507</v>
      </c>
      <c r="Q39" s="6" t="s">
        <v>3507</v>
      </c>
      <c r="S39" s="6" t="s">
        <v>3507</v>
      </c>
      <c r="X39" s="27">
        <v>3667</v>
      </c>
      <c r="Y39" s="30"/>
      <c r="Z39" s="27">
        <v>3667</v>
      </c>
      <c r="AA39" s="30"/>
      <c r="AB39" s="30">
        <f>SUM(Table2026_09_25[[#This Row],[Number of in-person visits provided in reporting year.]:[Number of video/virtual visits provided in reporting year.]])</f>
        <v>3667</v>
      </c>
      <c r="AC39" s="6" t="s">
        <v>8469</v>
      </c>
      <c r="AF39" s="6" t="s">
        <v>4682</v>
      </c>
      <c r="AG39" s="28">
        <v>7</v>
      </c>
      <c r="AH39" s="6" t="s">
        <v>4996</v>
      </c>
      <c r="AI39" s="6" t="s">
        <v>4933</v>
      </c>
      <c r="AJ39" s="6" t="s">
        <v>149</v>
      </c>
      <c r="AK39" s="6" t="s">
        <v>8483</v>
      </c>
      <c r="AL39" s="6" t="s">
        <v>77</v>
      </c>
      <c r="AQ39" s="6" t="s">
        <v>63</v>
      </c>
      <c r="AS39" s="6" t="s">
        <v>4954</v>
      </c>
      <c r="AX39" s="6" t="s">
        <v>4686</v>
      </c>
      <c r="AZ39" s="28">
        <v>1</v>
      </c>
      <c r="BH39" s="28">
        <v>1</v>
      </c>
      <c r="BP39" s="28">
        <v>1</v>
      </c>
      <c r="BZ39" s="6">
        <f t="shared" si="0"/>
        <v>3</v>
      </c>
      <c r="CA39" s="6">
        <f t="shared" si="1"/>
        <v>2</v>
      </c>
      <c r="CC39" s="26" t="s">
        <v>4753</v>
      </c>
      <c r="CD39" s="6" t="s">
        <v>4987</v>
      </c>
      <c r="CE39" s="6" t="s">
        <v>4537</v>
      </c>
      <c r="CG39" s="6" t="s">
        <v>4537</v>
      </c>
      <c r="CJ39" s="6" t="s">
        <v>7981</v>
      </c>
      <c r="CK39" s="6" t="s">
        <v>4988</v>
      </c>
      <c r="CM39" s="6" t="s">
        <v>4737</v>
      </c>
      <c r="CO39" s="6" t="s">
        <v>8607</v>
      </c>
      <c r="CP39" s="6" t="s">
        <v>4758</v>
      </c>
      <c r="CR39" s="6" t="s">
        <v>4537</v>
      </c>
      <c r="CS39" s="6" t="s">
        <v>4759</v>
      </c>
      <c r="CU39" s="6" t="s">
        <v>8607</v>
      </c>
      <c r="CV39" s="6" t="s">
        <v>4694</v>
      </c>
      <c r="CX39" s="6" t="s">
        <v>4537</v>
      </c>
      <c r="CY39" s="6" t="s">
        <v>4537</v>
      </c>
      <c r="DC39" s="6" t="s">
        <v>4434</v>
      </c>
      <c r="DD39" s="6" t="s">
        <v>1487</v>
      </c>
      <c r="DF39" s="29">
        <f t="shared" si="2"/>
        <v>0</v>
      </c>
      <c r="DG39" s="6">
        <v>1</v>
      </c>
    </row>
    <row r="40" spans="1:111" hidden="1" x14ac:dyDescent="0.2">
      <c r="A40" s="6">
        <v>49</v>
      </c>
      <c r="B40" s="25">
        <v>46150.517569444448</v>
      </c>
      <c r="C40" s="25">
        <v>46150.544814814813</v>
      </c>
      <c r="D40" s="6" t="s">
        <v>4901</v>
      </c>
      <c r="F40" s="25"/>
      <c r="G40" s="26" t="s">
        <v>3526</v>
      </c>
      <c r="H40" s="6" t="s">
        <v>4873</v>
      </c>
      <c r="I40" s="6" t="s">
        <v>4742</v>
      </c>
      <c r="J40" s="6" t="s">
        <v>4537</v>
      </c>
      <c r="L40" s="6" t="s">
        <v>171</v>
      </c>
      <c r="M40" s="6" t="s">
        <v>4997</v>
      </c>
      <c r="N40" s="6" t="s">
        <v>4679</v>
      </c>
      <c r="P40" s="6" t="s">
        <v>3531</v>
      </c>
      <c r="Q40" s="6" t="s">
        <v>4680</v>
      </c>
      <c r="R40" s="6" t="s">
        <v>4786</v>
      </c>
      <c r="U40" s="6" t="s">
        <v>4681</v>
      </c>
      <c r="V40" s="6" t="s">
        <v>4998</v>
      </c>
      <c r="W40" s="6" t="s">
        <v>4999</v>
      </c>
      <c r="X40" s="27">
        <v>991</v>
      </c>
      <c r="Y40" s="27">
        <v>578</v>
      </c>
      <c r="Z40" s="27">
        <v>413</v>
      </c>
      <c r="AA40" s="30"/>
      <c r="AB40" s="30">
        <f>SUM(Table2026_09_25[[#This Row],[Number of in-person visits provided in reporting year.]:[Number of video/virtual visits provided in reporting year.]])</f>
        <v>991</v>
      </c>
      <c r="AC40" s="6" t="s">
        <v>8469</v>
      </c>
      <c r="AF40" s="6" t="s">
        <v>5000</v>
      </c>
      <c r="AI40" s="6" t="s">
        <v>2991</v>
      </c>
      <c r="AJ40" s="6" t="s">
        <v>4880</v>
      </c>
      <c r="AK40" s="6" t="s">
        <v>8483</v>
      </c>
      <c r="AL40" s="6" t="s">
        <v>475</v>
      </c>
      <c r="AQ40" s="6" t="s">
        <v>107</v>
      </c>
      <c r="AX40" s="6" t="s">
        <v>4686</v>
      </c>
      <c r="BZ40" s="6">
        <f t="shared" si="0"/>
        <v>0</v>
      </c>
      <c r="CA40" s="6">
        <f t="shared" si="1"/>
        <v>0</v>
      </c>
      <c r="CC40" s="26" t="s">
        <v>21</v>
      </c>
      <c r="CD40" s="6" t="s">
        <v>4688</v>
      </c>
      <c r="CE40" s="6" t="s">
        <v>4537</v>
      </c>
      <c r="CG40" s="6" t="s">
        <v>4537</v>
      </c>
      <c r="CK40" s="6" t="s">
        <v>4975</v>
      </c>
      <c r="CM40" s="6" t="s">
        <v>4976</v>
      </c>
      <c r="DC40" s="6" t="s">
        <v>4434</v>
      </c>
      <c r="DD40" s="6" t="s">
        <v>4990</v>
      </c>
      <c r="DF40" s="29">
        <f t="shared" si="2"/>
        <v>0</v>
      </c>
      <c r="DG40" s="6">
        <v>1</v>
      </c>
    </row>
    <row r="41" spans="1:111" hidden="1" x14ac:dyDescent="0.2">
      <c r="A41" s="6">
        <v>50</v>
      </c>
      <c r="B41" s="25">
        <v>46150.544965277775</v>
      </c>
      <c r="C41" s="25">
        <v>46150.55232638889</v>
      </c>
      <c r="D41" s="6" t="s">
        <v>4901</v>
      </c>
      <c r="F41" s="25"/>
      <c r="G41" s="26" t="s">
        <v>2512</v>
      </c>
      <c r="H41" s="6" t="s">
        <v>4873</v>
      </c>
      <c r="I41" s="6" t="s">
        <v>5001</v>
      </c>
      <c r="J41" s="6" t="s">
        <v>4537</v>
      </c>
      <c r="L41" s="6" t="s">
        <v>171</v>
      </c>
      <c r="M41" s="6" t="s">
        <v>4990</v>
      </c>
      <c r="N41" s="6" t="s">
        <v>4679</v>
      </c>
      <c r="P41" s="6" t="s">
        <v>3531</v>
      </c>
      <c r="Q41" s="6" t="s">
        <v>4680</v>
      </c>
      <c r="R41" s="6" t="s">
        <v>4998</v>
      </c>
      <c r="U41" s="6" t="s">
        <v>4681</v>
      </c>
      <c r="X41" s="27">
        <v>1086</v>
      </c>
      <c r="Y41" s="27">
        <v>690</v>
      </c>
      <c r="Z41" s="27">
        <v>396</v>
      </c>
      <c r="AA41" s="30"/>
      <c r="AB41" s="30">
        <f>SUM(Table2026_09_25[[#This Row],[Number of in-person visits provided in reporting year.]:[Number of video/virtual visits provided in reporting year.]])</f>
        <v>1086</v>
      </c>
      <c r="AC41" s="6" t="s">
        <v>8469</v>
      </c>
      <c r="AF41" s="6" t="s">
        <v>5000</v>
      </c>
      <c r="AI41" s="6" t="s">
        <v>2991</v>
      </c>
      <c r="AJ41" s="6" t="s">
        <v>4880</v>
      </c>
      <c r="AK41" s="6" t="s">
        <v>8483</v>
      </c>
      <c r="AL41" s="6" t="s">
        <v>475</v>
      </c>
      <c r="AQ41" s="6" t="s">
        <v>107</v>
      </c>
      <c r="AX41" s="6" t="s">
        <v>4686</v>
      </c>
      <c r="BZ41" s="6">
        <f t="shared" si="0"/>
        <v>0</v>
      </c>
      <c r="CA41" s="6">
        <f t="shared" si="1"/>
        <v>0</v>
      </c>
      <c r="CC41" s="26" t="s">
        <v>21</v>
      </c>
      <c r="CK41" s="6" t="s">
        <v>4975</v>
      </c>
      <c r="CM41" s="6" t="s">
        <v>4976</v>
      </c>
      <c r="DC41" s="6" t="s">
        <v>4434</v>
      </c>
      <c r="DD41" s="6" t="s">
        <v>4990</v>
      </c>
      <c r="DF41" s="29">
        <f t="shared" si="2"/>
        <v>0</v>
      </c>
      <c r="DG41" s="6">
        <v>1</v>
      </c>
    </row>
    <row r="42" spans="1:111" hidden="1" x14ac:dyDescent="0.2">
      <c r="A42" s="6">
        <v>52</v>
      </c>
      <c r="B42" s="25">
        <v>46153.4766087963</v>
      </c>
      <c r="C42" s="25">
        <v>46153.480081018519</v>
      </c>
      <c r="D42" s="6" t="s">
        <v>4901</v>
      </c>
      <c r="F42" s="25"/>
      <c r="G42" s="26" t="s">
        <v>4725</v>
      </c>
      <c r="H42" s="6" t="s">
        <v>5002</v>
      </c>
      <c r="I42" s="6" t="s">
        <v>5003</v>
      </c>
      <c r="J42" s="6" t="s">
        <v>4537</v>
      </c>
      <c r="L42" s="6" t="s">
        <v>4743</v>
      </c>
      <c r="M42" s="6" t="s">
        <v>3444</v>
      </c>
      <c r="N42" s="6" t="s">
        <v>4679</v>
      </c>
      <c r="P42" s="6" t="s">
        <v>8324</v>
      </c>
      <c r="Q42" s="6" t="s">
        <v>4744</v>
      </c>
      <c r="T42" s="6" t="s">
        <v>4745</v>
      </c>
      <c r="X42" s="27">
        <v>166</v>
      </c>
      <c r="Y42" s="27">
        <v>412</v>
      </c>
      <c r="Z42" s="27">
        <v>76</v>
      </c>
      <c r="AA42" s="27">
        <v>0</v>
      </c>
      <c r="AB42" s="27">
        <f>SUM(Table2026_09_25[[#This Row],[Number of in-person visits provided in reporting year.]:[Number of video/virtual visits provided in reporting year.]])</f>
        <v>488</v>
      </c>
      <c r="AC42" s="6" t="s">
        <v>8469</v>
      </c>
      <c r="AF42" s="6" t="s">
        <v>4682</v>
      </c>
      <c r="AI42" s="6" t="s">
        <v>5004</v>
      </c>
      <c r="AJ42" s="6" t="s">
        <v>5005</v>
      </c>
      <c r="AK42" s="6" t="s">
        <v>8483</v>
      </c>
      <c r="AL42" s="6" t="s">
        <v>5006</v>
      </c>
      <c r="AQ42" s="6" t="s">
        <v>544</v>
      </c>
      <c r="AW42" s="6" t="s">
        <v>5007</v>
      </c>
      <c r="AX42" s="6" t="s">
        <v>4686</v>
      </c>
      <c r="AY42" s="28">
        <v>0</v>
      </c>
      <c r="AZ42" s="28">
        <v>0</v>
      </c>
      <c r="BA42" s="28">
        <v>0</v>
      </c>
      <c r="BB42" s="28">
        <v>0</v>
      </c>
      <c r="BC42" s="28">
        <v>0</v>
      </c>
      <c r="BD42" s="28">
        <v>0</v>
      </c>
      <c r="BE42" s="28">
        <v>0</v>
      </c>
      <c r="BF42" s="28">
        <v>1</v>
      </c>
      <c r="BG42" s="28">
        <v>0</v>
      </c>
      <c r="BH42" s="28">
        <v>0</v>
      </c>
      <c r="BI42" s="28">
        <v>0</v>
      </c>
      <c r="BJ42" s="28">
        <v>0</v>
      </c>
      <c r="BK42" s="28">
        <v>0</v>
      </c>
      <c r="BL42" s="28">
        <v>0</v>
      </c>
      <c r="BM42" s="28">
        <v>0</v>
      </c>
      <c r="BN42" s="28">
        <v>0</v>
      </c>
      <c r="BO42" s="28">
        <v>0</v>
      </c>
      <c r="BP42" s="28">
        <v>0.3</v>
      </c>
      <c r="BQ42" s="28">
        <v>0</v>
      </c>
      <c r="BR42" s="28">
        <v>0</v>
      </c>
      <c r="BS42" s="28">
        <v>0</v>
      </c>
      <c r="BT42" s="28">
        <v>0</v>
      </c>
      <c r="BU42" s="28">
        <v>0</v>
      </c>
      <c r="BV42" s="28"/>
      <c r="BW42" s="28"/>
      <c r="BX42" s="28"/>
      <c r="BZ42" s="6">
        <f t="shared" si="0"/>
        <v>1.3</v>
      </c>
      <c r="CA42" s="6">
        <f t="shared" si="1"/>
        <v>1.3</v>
      </c>
      <c r="CB42" s="28">
        <v>0</v>
      </c>
      <c r="CC42" s="26" t="s">
        <v>4753</v>
      </c>
      <c r="CD42" s="6" t="s">
        <v>5008</v>
      </c>
      <c r="CE42" s="6" t="s">
        <v>4537</v>
      </c>
      <c r="CG42" s="6" t="s">
        <v>4537</v>
      </c>
      <c r="CJ42" s="6" t="s">
        <v>5148</v>
      </c>
      <c r="CK42" s="6" t="s">
        <v>4689</v>
      </c>
      <c r="CM42" s="6" t="s">
        <v>4737</v>
      </c>
      <c r="CO42" s="6" t="s">
        <v>8607</v>
      </c>
      <c r="CP42" s="6" t="s">
        <v>4758</v>
      </c>
      <c r="CR42" s="6" t="s">
        <v>4537</v>
      </c>
      <c r="CS42" s="6" t="s">
        <v>4759</v>
      </c>
      <c r="CU42" s="6" t="s">
        <v>8607</v>
      </c>
      <c r="CV42" s="6" t="s">
        <v>4694</v>
      </c>
      <c r="CX42" s="6" t="s">
        <v>4537</v>
      </c>
      <c r="CY42" s="6" t="s">
        <v>4537</v>
      </c>
      <c r="DC42" s="6" t="s">
        <v>4434</v>
      </c>
      <c r="DD42" s="6" t="s">
        <v>3444</v>
      </c>
      <c r="DF42" s="29">
        <f t="shared" si="2"/>
        <v>0</v>
      </c>
      <c r="DG42" s="6">
        <v>1</v>
      </c>
    </row>
    <row r="43" spans="1:111" hidden="1" x14ac:dyDescent="0.2">
      <c r="A43" s="6">
        <v>53</v>
      </c>
      <c r="B43" s="25">
        <v>46154.345266203702</v>
      </c>
      <c r="C43" s="25">
        <v>46154.393333333333</v>
      </c>
      <c r="D43" s="6" t="s">
        <v>4901</v>
      </c>
      <c r="F43" s="25"/>
      <c r="G43" s="26" t="s">
        <v>4725</v>
      </c>
      <c r="H43" s="6" t="s">
        <v>3512</v>
      </c>
      <c r="I43" s="6" t="s">
        <v>5001</v>
      </c>
      <c r="J43" s="6" t="s">
        <v>4537</v>
      </c>
      <c r="L43" s="6" t="s">
        <v>5009</v>
      </c>
      <c r="M43" s="6" t="s">
        <v>2669</v>
      </c>
      <c r="N43" s="6" t="s">
        <v>4729</v>
      </c>
      <c r="O43" s="6" t="s">
        <v>5010</v>
      </c>
      <c r="P43" s="6" t="s">
        <v>292</v>
      </c>
      <c r="Q43" s="6" t="s">
        <v>5011</v>
      </c>
      <c r="S43" s="6" t="s">
        <v>292</v>
      </c>
      <c r="X43" s="27">
        <v>380</v>
      </c>
      <c r="Y43" s="27">
        <v>5987</v>
      </c>
      <c r="Z43" s="27">
        <v>38</v>
      </c>
      <c r="AA43" s="27">
        <v>0</v>
      </c>
      <c r="AB43" s="27">
        <f>SUM(Table2026_09_25[[#This Row],[Number of in-person visits provided in reporting year.]:[Number of video/virtual visits provided in reporting year.]])</f>
        <v>6025</v>
      </c>
      <c r="AC43" s="6" t="s">
        <v>8469</v>
      </c>
      <c r="AF43" s="6" t="s">
        <v>4682</v>
      </c>
      <c r="AG43" s="28">
        <v>81</v>
      </c>
      <c r="AH43" s="6" t="s">
        <v>5012</v>
      </c>
      <c r="AI43" s="6" t="s">
        <v>4817</v>
      </c>
      <c r="AJ43" s="6" t="s">
        <v>149</v>
      </c>
      <c r="AK43" s="6" t="s">
        <v>8483</v>
      </c>
      <c r="AL43" s="6" t="s">
        <v>294</v>
      </c>
      <c r="AQ43" s="6" t="s">
        <v>63</v>
      </c>
      <c r="AS43" s="6" t="s">
        <v>4954</v>
      </c>
      <c r="AX43" s="6" t="s">
        <v>4686</v>
      </c>
      <c r="AY43" s="28">
        <v>0</v>
      </c>
      <c r="AZ43" s="28">
        <v>1.4</v>
      </c>
      <c r="BA43" s="28">
        <v>1.4</v>
      </c>
      <c r="BB43" s="28">
        <v>0</v>
      </c>
      <c r="BC43" s="28">
        <v>0</v>
      </c>
      <c r="BD43" s="28">
        <v>0</v>
      </c>
      <c r="BE43" s="28">
        <v>0</v>
      </c>
      <c r="BF43" s="28">
        <v>0</v>
      </c>
      <c r="BG43" s="28">
        <v>1.3</v>
      </c>
      <c r="BH43" s="28">
        <v>0</v>
      </c>
      <c r="BI43" s="28">
        <v>0</v>
      </c>
      <c r="BJ43" s="28">
        <v>0.8</v>
      </c>
      <c r="BK43" s="28">
        <v>0.4</v>
      </c>
      <c r="BL43" s="28">
        <v>2.2999999999999998</v>
      </c>
      <c r="BM43" s="28">
        <v>1</v>
      </c>
      <c r="BN43" s="28">
        <v>0</v>
      </c>
      <c r="BO43" s="28">
        <v>0</v>
      </c>
      <c r="BP43" s="28">
        <v>2</v>
      </c>
      <c r="BQ43" s="28">
        <v>0.7</v>
      </c>
      <c r="BR43" s="28">
        <v>1.5</v>
      </c>
      <c r="BS43" s="28">
        <v>0</v>
      </c>
      <c r="BT43" s="28">
        <v>0</v>
      </c>
      <c r="BU43" s="28">
        <v>0.4</v>
      </c>
      <c r="BV43" s="28">
        <v>0.5</v>
      </c>
      <c r="BW43" s="28"/>
      <c r="BX43" s="28"/>
      <c r="BY43" s="6" t="s">
        <v>5013</v>
      </c>
      <c r="BZ43" s="6">
        <f t="shared" si="0"/>
        <v>13.7</v>
      </c>
      <c r="CA43" s="6">
        <f t="shared" si="1"/>
        <v>10.9</v>
      </c>
      <c r="CB43" s="28">
        <v>0</v>
      </c>
      <c r="CC43" s="26" t="s">
        <v>4687</v>
      </c>
      <c r="CD43" s="6" t="s">
        <v>5014</v>
      </c>
      <c r="CE43" s="6" t="s">
        <v>4434</v>
      </c>
      <c r="CF43" s="6" t="s">
        <v>5015</v>
      </c>
      <c r="CG43" s="6" t="s">
        <v>4537</v>
      </c>
      <c r="CH43" s="6" t="s">
        <v>5016</v>
      </c>
      <c r="CI43" s="6" t="s">
        <v>5017</v>
      </c>
      <c r="CJ43" s="6" t="s">
        <v>7981</v>
      </c>
      <c r="CK43" s="6" t="s">
        <v>4937</v>
      </c>
      <c r="CM43" s="6" t="s">
        <v>4738</v>
      </c>
      <c r="CN43" s="6" t="s">
        <v>5018</v>
      </c>
      <c r="CO43" s="6" t="s">
        <v>4434</v>
      </c>
      <c r="CP43" s="6" t="s">
        <v>4787</v>
      </c>
      <c r="CQ43" s="6" t="s">
        <v>5019</v>
      </c>
      <c r="CR43" s="6" t="s">
        <v>8609</v>
      </c>
      <c r="CS43" s="6" t="s">
        <v>4738</v>
      </c>
      <c r="CT43" s="6" t="s">
        <v>5020</v>
      </c>
      <c r="CU43" s="6" t="s">
        <v>4434</v>
      </c>
      <c r="CV43" s="6" t="s">
        <v>4738</v>
      </c>
      <c r="CW43" s="6" t="s">
        <v>5021</v>
      </c>
      <c r="CX43" s="6" t="s">
        <v>4537</v>
      </c>
      <c r="CY43" s="6" t="s">
        <v>4537</v>
      </c>
      <c r="DA43" s="6" t="s">
        <v>5022</v>
      </c>
      <c r="DB43" s="6" t="s">
        <v>5023</v>
      </c>
      <c r="DC43" s="6" t="s">
        <v>4434</v>
      </c>
      <c r="DD43" s="6" t="s">
        <v>2669</v>
      </c>
      <c r="DF43" s="29">
        <f t="shared" si="2"/>
        <v>0</v>
      </c>
      <c r="DG43" s="6">
        <v>1</v>
      </c>
    </row>
    <row r="44" spans="1:111" hidden="1" x14ac:dyDescent="0.2">
      <c r="A44" s="6">
        <v>54</v>
      </c>
      <c r="B44" s="25">
        <v>46154.421273148146</v>
      </c>
      <c r="C44" s="25">
        <v>46154.43340277778</v>
      </c>
      <c r="D44" s="6" t="s">
        <v>4901</v>
      </c>
      <c r="F44" s="25"/>
      <c r="G44" s="26" t="s">
        <v>4676</v>
      </c>
      <c r="H44" s="6" t="s">
        <v>3512</v>
      </c>
      <c r="I44" s="6" t="s">
        <v>5001</v>
      </c>
      <c r="J44" s="6" t="s">
        <v>4537</v>
      </c>
      <c r="L44" s="6" t="s">
        <v>5024</v>
      </c>
      <c r="M44" s="6" t="s">
        <v>2669</v>
      </c>
      <c r="N44" s="6" t="s">
        <v>4729</v>
      </c>
      <c r="O44" s="6" t="s">
        <v>5025</v>
      </c>
      <c r="P44" s="6" t="s">
        <v>292</v>
      </c>
      <c r="Q44" s="6" t="s">
        <v>5011</v>
      </c>
      <c r="S44" s="6" t="s">
        <v>292</v>
      </c>
      <c r="X44" s="27">
        <v>365</v>
      </c>
      <c r="Y44" s="27">
        <v>5771</v>
      </c>
      <c r="Z44" s="27">
        <v>24</v>
      </c>
      <c r="AA44" s="27">
        <v>2</v>
      </c>
      <c r="AB44" s="27">
        <f>SUM(Table2026_09_25[[#This Row],[Number of in-person visits provided in reporting year.]:[Number of video/virtual visits provided in reporting year.]])</f>
        <v>5797</v>
      </c>
      <c r="AC44" s="6" t="s">
        <v>8469</v>
      </c>
      <c r="AF44" s="6" t="s">
        <v>4682</v>
      </c>
      <c r="AG44" s="28">
        <v>77</v>
      </c>
      <c r="AH44" s="6" t="s">
        <v>5026</v>
      </c>
      <c r="AI44" s="6" t="s">
        <v>4817</v>
      </c>
      <c r="AJ44" s="6" t="s">
        <v>149</v>
      </c>
      <c r="AK44" s="6" t="s">
        <v>8483</v>
      </c>
      <c r="AL44" s="6" t="s">
        <v>294</v>
      </c>
      <c r="AQ44" s="6" t="s">
        <v>63</v>
      </c>
      <c r="AS44" s="6" t="s">
        <v>4954</v>
      </c>
      <c r="AX44" s="6" t="s">
        <v>4686</v>
      </c>
      <c r="AY44" s="28">
        <v>0</v>
      </c>
      <c r="AZ44" s="28">
        <v>1.4</v>
      </c>
      <c r="BA44" s="28">
        <v>1.4</v>
      </c>
      <c r="BB44" s="28">
        <v>0</v>
      </c>
      <c r="BC44" s="28">
        <v>0</v>
      </c>
      <c r="BD44" s="28">
        <v>0</v>
      </c>
      <c r="BE44" s="28">
        <v>0</v>
      </c>
      <c r="BF44" s="28">
        <v>0</v>
      </c>
      <c r="BG44" s="28">
        <v>1.3</v>
      </c>
      <c r="BH44" s="28">
        <v>0</v>
      </c>
      <c r="BI44" s="28">
        <v>0</v>
      </c>
      <c r="BJ44" s="28">
        <v>0.8</v>
      </c>
      <c r="BK44" s="28">
        <v>0.4</v>
      </c>
      <c r="BL44" s="28">
        <v>2.2999999999999998</v>
      </c>
      <c r="BM44" s="28">
        <v>1</v>
      </c>
      <c r="BN44" s="28">
        <v>0</v>
      </c>
      <c r="BO44" s="28">
        <v>0</v>
      </c>
      <c r="BP44" s="28">
        <v>2</v>
      </c>
      <c r="BQ44" s="28">
        <v>0.7</v>
      </c>
      <c r="BR44" s="28">
        <v>1.5</v>
      </c>
      <c r="BT44" s="28">
        <v>0</v>
      </c>
      <c r="BU44" s="28">
        <v>0.4</v>
      </c>
      <c r="BV44" s="28">
        <v>0.5</v>
      </c>
      <c r="BW44" s="28"/>
      <c r="BX44" s="28"/>
      <c r="BY44" s="6" t="s">
        <v>5027</v>
      </c>
      <c r="BZ44" s="6">
        <f t="shared" si="0"/>
        <v>13.7</v>
      </c>
      <c r="CA44" s="6">
        <f t="shared" si="1"/>
        <v>10.9</v>
      </c>
      <c r="CB44" s="28">
        <v>0</v>
      </c>
      <c r="CC44" s="26" t="s">
        <v>4687</v>
      </c>
      <c r="CD44" s="6" t="s">
        <v>5028</v>
      </c>
      <c r="CE44" s="6" t="s">
        <v>4434</v>
      </c>
      <c r="CF44" s="6" t="s">
        <v>5029</v>
      </c>
      <c r="CG44" s="6" t="s">
        <v>4537</v>
      </c>
      <c r="CH44" s="6" t="s">
        <v>5030</v>
      </c>
      <c r="CI44" s="6" t="s">
        <v>5031</v>
      </c>
      <c r="CJ44" s="6" t="s">
        <v>7981</v>
      </c>
      <c r="CK44" s="6" t="s">
        <v>4937</v>
      </c>
      <c r="CM44" s="6" t="s">
        <v>4738</v>
      </c>
      <c r="CN44" s="6" t="s">
        <v>5018</v>
      </c>
      <c r="CO44" s="6" t="s">
        <v>4434</v>
      </c>
      <c r="CP44" s="6" t="s">
        <v>4787</v>
      </c>
      <c r="CQ44" s="6" t="s">
        <v>5019</v>
      </c>
      <c r="CR44" s="6" t="s">
        <v>8609</v>
      </c>
      <c r="CS44" s="6" t="s">
        <v>4738</v>
      </c>
      <c r="CT44" s="6" t="s">
        <v>5032</v>
      </c>
      <c r="CU44" s="6" t="s">
        <v>4434</v>
      </c>
      <c r="CV44" s="6" t="s">
        <v>4738</v>
      </c>
      <c r="CW44" s="6" t="s">
        <v>5033</v>
      </c>
      <c r="CX44" s="6" t="s">
        <v>4537</v>
      </c>
      <c r="CY44" s="6" t="s">
        <v>4537</v>
      </c>
      <c r="DA44" s="6" t="s">
        <v>5034</v>
      </c>
      <c r="DC44" s="6" t="s">
        <v>4434</v>
      </c>
      <c r="DD44" s="6" t="s">
        <v>2669</v>
      </c>
      <c r="DF44" s="29">
        <f t="shared" si="2"/>
        <v>0</v>
      </c>
      <c r="DG44" s="29">
        <v>1</v>
      </c>
    </row>
    <row r="45" spans="1:111" hidden="1" x14ac:dyDescent="0.2">
      <c r="A45" s="6">
        <v>55</v>
      </c>
      <c r="B45" s="25">
        <v>46154.465821759259</v>
      </c>
      <c r="C45" s="25">
        <v>46154.635775462964</v>
      </c>
      <c r="D45" s="6" t="s">
        <v>4901</v>
      </c>
      <c r="F45" s="25"/>
      <c r="G45" s="26" t="s">
        <v>4725</v>
      </c>
      <c r="H45" s="6" t="s">
        <v>3512</v>
      </c>
      <c r="I45" s="6" t="s">
        <v>5001</v>
      </c>
      <c r="J45" s="6" t="s">
        <v>4537</v>
      </c>
      <c r="L45" s="6" t="s">
        <v>5035</v>
      </c>
      <c r="M45" s="6" t="s">
        <v>2669</v>
      </c>
      <c r="N45" s="6" t="s">
        <v>4729</v>
      </c>
      <c r="O45" s="6" t="s">
        <v>5025</v>
      </c>
      <c r="P45" s="6" t="s">
        <v>5036</v>
      </c>
      <c r="Q45" s="6" t="s">
        <v>4773</v>
      </c>
      <c r="S45" s="6" t="s">
        <v>5036</v>
      </c>
      <c r="X45" s="27">
        <v>1253</v>
      </c>
      <c r="Y45" s="27">
        <v>3886</v>
      </c>
      <c r="Z45" s="27">
        <v>314</v>
      </c>
      <c r="AA45" s="27">
        <v>23</v>
      </c>
      <c r="AB45" s="27">
        <f>SUM(Table2026_09_25[[#This Row],[Number of in-person visits provided in reporting year.]:[Number of video/virtual visits provided in reporting year.]])</f>
        <v>4223</v>
      </c>
      <c r="AC45" s="6" t="s">
        <v>8469</v>
      </c>
      <c r="AF45" s="6" t="s">
        <v>4682</v>
      </c>
      <c r="AG45" s="28">
        <v>148</v>
      </c>
      <c r="AH45" s="6" t="s">
        <v>5037</v>
      </c>
      <c r="AI45" s="6" t="s">
        <v>4817</v>
      </c>
      <c r="AJ45" s="6" t="s">
        <v>149</v>
      </c>
      <c r="AK45" s="6" t="s">
        <v>8483</v>
      </c>
      <c r="AL45" s="6" t="s">
        <v>294</v>
      </c>
      <c r="AM45" s="6" t="s">
        <v>4818</v>
      </c>
      <c r="AN45" s="6" t="s">
        <v>5038</v>
      </c>
      <c r="AO45" s="6" t="s">
        <v>5039</v>
      </c>
      <c r="AQ45" s="6" t="s">
        <v>63</v>
      </c>
      <c r="AS45" s="6" t="s">
        <v>5040</v>
      </c>
      <c r="AX45" s="6" t="s">
        <v>4686</v>
      </c>
      <c r="AY45" s="28">
        <v>0</v>
      </c>
      <c r="AZ45" s="28">
        <v>3</v>
      </c>
      <c r="BA45" s="28">
        <v>1</v>
      </c>
      <c r="BB45" s="28">
        <v>0</v>
      </c>
      <c r="BC45" s="28">
        <v>1.95</v>
      </c>
      <c r="BD45" s="28">
        <v>0</v>
      </c>
      <c r="BE45" s="28">
        <v>0</v>
      </c>
      <c r="BF45" s="28">
        <v>0</v>
      </c>
      <c r="BG45" s="28">
        <v>0</v>
      </c>
      <c r="BH45" s="28">
        <v>0</v>
      </c>
      <c r="BI45" s="28">
        <v>0</v>
      </c>
      <c r="BJ45" s="28">
        <v>0</v>
      </c>
      <c r="BK45" s="28">
        <v>0</v>
      </c>
      <c r="BL45" s="28">
        <v>0</v>
      </c>
      <c r="BM45" s="28">
        <v>0</v>
      </c>
      <c r="BN45" s="28">
        <v>0</v>
      </c>
      <c r="BO45" s="28">
        <v>0</v>
      </c>
      <c r="BP45" s="28">
        <v>1.8</v>
      </c>
      <c r="BQ45" s="28">
        <v>0</v>
      </c>
      <c r="BR45" s="28">
        <v>0</v>
      </c>
      <c r="BS45" s="28">
        <v>0</v>
      </c>
      <c r="BT45" s="28">
        <v>0</v>
      </c>
      <c r="BU45" s="28">
        <v>0</v>
      </c>
      <c r="BV45" s="28">
        <v>2.2000000000000002</v>
      </c>
      <c r="BW45" s="28">
        <v>1.9</v>
      </c>
      <c r="BX45" s="28"/>
      <c r="BY45" s="6" t="s">
        <v>5041</v>
      </c>
      <c r="BZ45" s="6">
        <f t="shared" si="0"/>
        <v>11.85</v>
      </c>
      <c r="CA45" s="6">
        <f t="shared" si="1"/>
        <v>4</v>
      </c>
      <c r="CB45" s="28">
        <v>0</v>
      </c>
      <c r="CC45" s="26" t="s">
        <v>5042</v>
      </c>
      <c r="CD45" s="6" t="s">
        <v>5043</v>
      </c>
      <c r="CE45" s="6" t="s">
        <v>4434</v>
      </c>
      <c r="CF45" s="6" t="s">
        <v>5044</v>
      </c>
      <c r="CG45" s="6" t="s">
        <v>4537</v>
      </c>
      <c r="CH45" s="6" t="s">
        <v>5045</v>
      </c>
      <c r="CI45" s="6" t="s">
        <v>5046</v>
      </c>
      <c r="CJ45" s="6" t="s">
        <v>7981</v>
      </c>
      <c r="CK45" s="6" t="s">
        <v>4937</v>
      </c>
      <c r="CM45" s="6" t="s">
        <v>4738</v>
      </c>
      <c r="CN45" s="6" t="s">
        <v>5047</v>
      </c>
      <c r="CO45" s="6" t="s">
        <v>4434</v>
      </c>
      <c r="CP45" s="6" t="s">
        <v>4690</v>
      </c>
      <c r="CQ45" s="6" t="s">
        <v>5048</v>
      </c>
      <c r="CR45" s="6" t="s">
        <v>8609</v>
      </c>
      <c r="CS45" s="6" t="s">
        <v>4738</v>
      </c>
      <c r="CT45" s="6" t="s">
        <v>5049</v>
      </c>
      <c r="CU45" s="6" t="s">
        <v>4434</v>
      </c>
      <c r="CV45" s="6" t="s">
        <v>4738</v>
      </c>
      <c r="CW45" s="6" t="s">
        <v>5050</v>
      </c>
      <c r="CX45" s="6" t="s">
        <v>4537</v>
      </c>
      <c r="CY45" s="6" t="s">
        <v>4537</v>
      </c>
      <c r="DC45" s="6" t="s">
        <v>4434</v>
      </c>
      <c r="DD45" s="6" t="s">
        <v>2669</v>
      </c>
      <c r="DF45" s="29">
        <f t="shared" si="2"/>
        <v>0</v>
      </c>
      <c r="DG45" s="6">
        <v>1</v>
      </c>
    </row>
    <row r="46" spans="1:111" hidden="1" x14ac:dyDescent="0.2">
      <c r="A46" s="6">
        <v>56</v>
      </c>
      <c r="B46" s="25">
        <v>46154.639490740738</v>
      </c>
      <c r="C46" s="25">
        <v>46154.6403587963</v>
      </c>
      <c r="D46" s="6" t="s">
        <v>4901</v>
      </c>
      <c r="F46" s="25"/>
      <c r="G46" s="26" t="s">
        <v>4676</v>
      </c>
      <c r="H46" s="6" t="s">
        <v>3512</v>
      </c>
      <c r="I46" s="6" t="s">
        <v>5001</v>
      </c>
      <c r="J46" s="6" t="s">
        <v>4537</v>
      </c>
      <c r="L46" s="6" t="s">
        <v>5035</v>
      </c>
      <c r="M46" s="6" t="s">
        <v>2669</v>
      </c>
      <c r="N46" s="6" t="s">
        <v>4729</v>
      </c>
      <c r="O46" s="6" t="s">
        <v>5051</v>
      </c>
      <c r="P46" s="6" t="s">
        <v>5036</v>
      </c>
      <c r="Q46" s="6" t="s">
        <v>4773</v>
      </c>
      <c r="S46" s="6" t="s">
        <v>5036</v>
      </c>
      <c r="X46" s="27">
        <v>1263</v>
      </c>
      <c r="Y46" s="27">
        <v>3570</v>
      </c>
      <c r="Z46" s="27">
        <v>399</v>
      </c>
      <c r="AA46" s="27">
        <v>28</v>
      </c>
      <c r="AB46" s="27">
        <f>SUM(Table2026_09_25[[#This Row],[Number of in-person visits provided in reporting year.]:[Number of video/virtual visits provided in reporting year.]])</f>
        <v>3997</v>
      </c>
      <c r="AC46" s="6" t="s">
        <v>8469</v>
      </c>
      <c r="AF46" s="6" t="s">
        <v>4682</v>
      </c>
      <c r="AG46" s="28">
        <v>292</v>
      </c>
      <c r="AH46" s="6" t="s">
        <v>5037</v>
      </c>
      <c r="AI46" s="6" t="s">
        <v>4817</v>
      </c>
      <c r="AJ46" s="6" t="s">
        <v>149</v>
      </c>
      <c r="AK46" s="6" t="s">
        <v>8483</v>
      </c>
      <c r="AL46" s="6" t="s">
        <v>294</v>
      </c>
      <c r="AM46" s="6" t="s">
        <v>4818</v>
      </c>
      <c r="AN46" s="6" t="s">
        <v>5038</v>
      </c>
      <c r="AO46" s="6" t="s">
        <v>5039</v>
      </c>
      <c r="AQ46" s="6" t="s">
        <v>63</v>
      </c>
      <c r="AS46" s="6" t="s">
        <v>5052</v>
      </c>
      <c r="AX46" s="6" t="s">
        <v>4686</v>
      </c>
      <c r="AY46" s="28">
        <v>0</v>
      </c>
      <c r="AZ46" s="28">
        <v>3</v>
      </c>
      <c r="BA46" s="28">
        <v>1</v>
      </c>
      <c r="BB46" s="28">
        <v>0</v>
      </c>
      <c r="BC46" s="28">
        <v>1.95</v>
      </c>
      <c r="BD46" s="28">
        <v>0</v>
      </c>
      <c r="BE46" s="28">
        <v>0</v>
      </c>
      <c r="BF46" s="28">
        <v>0</v>
      </c>
      <c r="BG46" s="28">
        <v>0</v>
      </c>
      <c r="BH46" s="28">
        <v>0</v>
      </c>
      <c r="BI46" s="28">
        <v>0</v>
      </c>
      <c r="BJ46" s="28">
        <v>0</v>
      </c>
      <c r="BK46" s="28">
        <v>0</v>
      </c>
      <c r="BL46" s="28">
        <v>0</v>
      </c>
      <c r="BM46" s="28">
        <v>0</v>
      </c>
      <c r="BN46" s="28">
        <v>0</v>
      </c>
      <c r="BO46" s="28">
        <v>0</v>
      </c>
      <c r="BP46" s="28">
        <v>1.8</v>
      </c>
      <c r="BQ46" s="28">
        <v>0</v>
      </c>
      <c r="BR46" s="28">
        <v>0</v>
      </c>
      <c r="BS46" s="28">
        <v>0</v>
      </c>
      <c r="BT46" s="28">
        <v>0</v>
      </c>
      <c r="BU46" s="28">
        <v>0</v>
      </c>
      <c r="BV46" s="28">
        <v>2.2000000000000002</v>
      </c>
      <c r="BW46" s="28">
        <v>1.9</v>
      </c>
      <c r="BX46" s="28"/>
      <c r="BY46" s="6" t="s">
        <v>5053</v>
      </c>
      <c r="BZ46" s="6">
        <f t="shared" si="0"/>
        <v>11.85</v>
      </c>
      <c r="CA46" s="6">
        <f t="shared" si="1"/>
        <v>4</v>
      </c>
      <c r="CB46" s="28">
        <v>0</v>
      </c>
      <c r="CC46" s="26" t="s">
        <v>5042</v>
      </c>
      <c r="CD46" s="6" t="s">
        <v>5054</v>
      </c>
      <c r="CE46" s="6" t="s">
        <v>4434</v>
      </c>
      <c r="CF46" s="6" t="s">
        <v>5044</v>
      </c>
      <c r="CG46" s="6" t="s">
        <v>4537</v>
      </c>
      <c r="CH46" s="6" t="s">
        <v>5045</v>
      </c>
      <c r="CI46" s="6" t="s">
        <v>5046</v>
      </c>
      <c r="CJ46" s="6" t="s">
        <v>7981</v>
      </c>
      <c r="CK46" s="6" t="s">
        <v>4937</v>
      </c>
      <c r="CM46" s="6" t="s">
        <v>4738</v>
      </c>
      <c r="CN46" s="6" t="s">
        <v>5055</v>
      </c>
      <c r="CO46" s="6" t="s">
        <v>4434</v>
      </c>
      <c r="CP46" s="6" t="s">
        <v>4690</v>
      </c>
      <c r="CQ46" s="6" t="s">
        <v>5048</v>
      </c>
      <c r="CR46" s="6" t="s">
        <v>8609</v>
      </c>
      <c r="CS46" s="6" t="s">
        <v>4738</v>
      </c>
      <c r="CT46" s="6" t="s">
        <v>5049</v>
      </c>
      <c r="CU46" s="6" t="s">
        <v>4434</v>
      </c>
      <c r="CV46" s="6" t="s">
        <v>4738</v>
      </c>
      <c r="CW46" s="6" t="s">
        <v>5056</v>
      </c>
      <c r="CX46" s="6" t="s">
        <v>4537</v>
      </c>
      <c r="CY46" s="6" t="s">
        <v>4537</v>
      </c>
      <c r="DB46" s="6" t="s">
        <v>5057</v>
      </c>
      <c r="DC46" s="6" t="s">
        <v>4434</v>
      </c>
      <c r="DD46" s="6" t="s">
        <v>2669</v>
      </c>
      <c r="DF46" s="29">
        <f t="shared" si="2"/>
        <v>0</v>
      </c>
      <c r="DG46" s="29">
        <v>1</v>
      </c>
    </row>
    <row r="47" spans="1:111" hidden="1" x14ac:dyDescent="0.2">
      <c r="A47" s="6">
        <v>57</v>
      </c>
      <c r="B47" s="25">
        <v>46155.555196759262</v>
      </c>
      <c r="C47" s="25">
        <v>46155.567060185182</v>
      </c>
      <c r="D47" s="6" t="s">
        <v>4901</v>
      </c>
      <c r="F47" s="25"/>
      <c r="G47" s="26" t="s">
        <v>4725</v>
      </c>
      <c r="H47" s="6" t="s">
        <v>5058</v>
      </c>
      <c r="I47" s="6" t="s">
        <v>5059</v>
      </c>
      <c r="J47" s="6" t="s">
        <v>4434</v>
      </c>
      <c r="K47" s="6" t="s">
        <v>5060</v>
      </c>
      <c r="L47" s="6" t="s">
        <v>3930</v>
      </c>
      <c r="M47" s="6" t="s">
        <v>3666</v>
      </c>
      <c r="N47" s="6" t="s">
        <v>4729</v>
      </c>
      <c r="O47" s="6" t="s">
        <v>5061</v>
      </c>
      <c r="P47" s="6" t="s">
        <v>704</v>
      </c>
      <c r="Q47" s="6" t="s">
        <v>4773</v>
      </c>
      <c r="R47" s="6" t="s">
        <v>5062</v>
      </c>
      <c r="S47" s="6" t="s">
        <v>499</v>
      </c>
      <c r="U47" s="6" t="s">
        <v>5063</v>
      </c>
      <c r="X47" s="27">
        <v>3500</v>
      </c>
      <c r="Y47" s="27">
        <v>3500</v>
      </c>
      <c r="Z47" s="27">
        <v>500</v>
      </c>
      <c r="AA47" s="27">
        <v>1000</v>
      </c>
      <c r="AB47" s="27">
        <f>SUM(Table2026_09_25[[#This Row],[Number of in-person visits provided in reporting year.]:[Number of video/virtual visits provided in reporting year.]])</f>
        <v>5000</v>
      </c>
      <c r="AC47" s="6" t="s">
        <v>8469</v>
      </c>
      <c r="AF47" s="6" t="s">
        <v>4682</v>
      </c>
      <c r="AG47" s="28">
        <v>50</v>
      </c>
      <c r="AI47" s="6" t="s">
        <v>5064</v>
      </c>
      <c r="AJ47" s="6" t="s">
        <v>43</v>
      </c>
      <c r="AK47" s="6" t="s">
        <v>8483</v>
      </c>
      <c r="AL47" s="6" t="s">
        <v>5065</v>
      </c>
      <c r="AQ47" s="6" t="s">
        <v>43</v>
      </c>
      <c r="AV47" s="6" t="s">
        <v>4733</v>
      </c>
      <c r="AX47" s="6" t="s">
        <v>4686</v>
      </c>
      <c r="AY47" s="28">
        <v>1</v>
      </c>
      <c r="AZ47" s="28">
        <v>5</v>
      </c>
      <c r="BD47" s="28">
        <v>5</v>
      </c>
      <c r="BF47" s="28">
        <v>1</v>
      </c>
      <c r="BG47" s="28">
        <v>2</v>
      </c>
      <c r="BK47" s="28">
        <v>0.5</v>
      </c>
      <c r="BO47" s="28">
        <v>1</v>
      </c>
      <c r="BP47" s="28">
        <v>2</v>
      </c>
      <c r="BR47" s="28">
        <v>3</v>
      </c>
      <c r="BZ47" s="6">
        <f t="shared" si="0"/>
        <v>20.5</v>
      </c>
      <c r="CA47" s="6">
        <f t="shared" si="1"/>
        <v>9.5</v>
      </c>
      <c r="CB47" s="28">
        <v>1</v>
      </c>
      <c r="CC47" s="26" t="s">
        <v>4753</v>
      </c>
      <c r="CD47" s="6" t="s">
        <v>4916</v>
      </c>
      <c r="CE47" s="6" t="s">
        <v>4434</v>
      </c>
      <c r="CF47" s="6" t="s">
        <v>5066</v>
      </c>
      <c r="CG47" s="6" t="s">
        <v>4537</v>
      </c>
      <c r="CJ47" s="6" t="s">
        <v>5148</v>
      </c>
      <c r="CK47" s="6" t="s">
        <v>4689</v>
      </c>
      <c r="CM47" s="6" t="s">
        <v>4737</v>
      </c>
      <c r="CO47" s="6" t="s">
        <v>4434</v>
      </c>
      <c r="CP47" s="6" t="s">
        <v>4787</v>
      </c>
      <c r="CQ47" s="6" t="s">
        <v>5067</v>
      </c>
      <c r="CR47" s="6" t="s">
        <v>8609</v>
      </c>
      <c r="CS47" s="6" t="s">
        <v>4690</v>
      </c>
      <c r="CT47" s="6" t="s">
        <v>5068</v>
      </c>
      <c r="CU47" s="6" t="s">
        <v>4434</v>
      </c>
      <c r="CV47" s="6" t="s">
        <v>4690</v>
      </c>
      <c r="CW47" s="6" t="s">
        <v>5069</v>
      </c>
      <c r="CX47" s="6" t="s">
        <v>4537</v>
      </c>
      <c r="CY47" s="6" t="s">
        <v>4537</v>
      </c>
      <c r="DC47" s="6" t="s">
        <v>4434</v>
      </c>
      <c r="DD47" s="6" t="s">
        <v>3666</v>
      </c>
      <c r="DF47" s="29">
        <f t="shared" si="2"/>
        <v>0</v>
      </c>
      <c r="DG47" s="6">
        <v>1</v>
      </c>
    </row>
    <row r="48" spans="1:111" ht="16" hidden="1" x14ac:dyDescent="0.2">
      <c r="A48" s="6">
        <v>58</v>
      </c>
      <c r="B48" s="25">
        <v>46155.567164351851</v>
      </c>
      <c r="C48" s="25">
        <v>46155.571921296294</v>
      </c>
      <c r="D48" s="6" t="s">
        <v>4901</v>
      </c>
      <c r="F48" s="25"/>
      <c r="G48" s="26" t="s">
        <v>4725</v>
      </c>
      <c r="H48" s="6" t="s">
        <v>5058</v>
      </c>
      <c r="I48" s="6" t="s">
        <v>5070</v>
      </c>
      <c r="J48" s="6" t="s">
        <v>4434</v>
      </c>
      <c r="K48" s="6" t="s">
        <v>5071</v>
      </c>
      <c r="L48" s="6" t="s">
        <v>5072</v>
      </c>
      <c r="M48" s="6" t="s">
        <v>5073</v>
      </c>
      <c r="N48" s="6" t="s">
        <v>4679</v>
      </c>
      <c r="P48" s="6" t="s">
        <v>118</v>
      </c>
      <c r="Q48" s="31" t="s">
        <v>987</v>
      </c>
      <c r="V48" s="6" t="s">
        <v>5074</v>
      </c>
      <c r="X48" s="27">
        <v>500</v>
      </c>
      <c r="Y48" s="30"/>
      <c r="Z48" s="30"/>
      <c r="AA48" s="30"/>
      <c r="AB48" s="30">
        <f>SUM(Table2026_09_25[[#This Row],[Number of in-person visits provided in reporting year.]:[Number of video/virtual visits provided in reporting year.]])</f>
        <v>0</v>
      </c>
      <c r="AC48" s="6" t="s">
        <v>8468</v>
      </c>
      <c r="AD48" s="28" t="s">
        <v>5075</v>
      </c>
      <c r="AE48" s="28" t="s">
        <v>5076</v>
      </c>
      <c r="AG48" s="28">
        <v>0</v>
      </c>
      <c r="AI48" s="6" t="s">
        <v>5064</v>
      </c>
      <c r="AJ48" s="6" t="s">
        <v>43</v>
      </c>
      <c r="AK48" s="6" t="s">
        <v>8483</v>
      </c>
      <c r="AL48" s="6" t="s">
        <v>5065</v>
      </c>
      <c r="AQ48" s="6" t="s">
        <v>43</v>
      </c>
      <c r="AV48" s="6" t="s">
        <v>4733</v>
      </c>
      <c r="AX48" s="6" t="s">
        <v>5077</v>
      </c>
      <c r="AY48" s="28">
        <v>2</v>
      </c>
      <c r="AZ48" s="28">
        <v>3</v>
      </c>
      <c r="BB48" s="28">
        <v>0.5</v>
      </c>
      <c r="BD48" s="28">
        <v>7</v>
      </c>
      <c r="BG48" s="28">
        <v>3</v>
      </c>
      <c r="BJ48" s="28">
        <v>40</v>
      </c>
      <c r="BK48" s="28">
        <v>1</v>
      </c>
      <c r="BN48" s="28">
        <v>1</v>
      </c>
      <c r="BP48" s="28">
        <v>60</v>
      </c>
      <c r="BQ48" s="28">
        <v>60</v>
      </c>
      <c r="BR48" s="28">
        <v>3</v>
      </c>
      <c r="BU48" s="28">
        <v>3</v>
      </c>
      <c r="BV48" s="28"/>
      <c r="BW48" s="28"/>
      <c r="BX48" s="28"/>
      <c r="BZ48" s="6">
        <f t="shared" si="0"/>
        <v>183.5</v>
      </c>
      <c r="CA48" s="6">
        <f t="shared" si="1"/>
        <v>170.5</v>
      </c>
      <c r="CC48" s="26" t="s">
        <v>4753</v>
      </c>
      <c r="CD48" s="6" t="s">
        <v>4688</v>
      </c>
      <c r="CE48" s="6" t="s">
        <v>4434</v>
      </c>
      <c r="CF48" s="6" t="s">
        <v>5078</v>
      </c>
      <c r="CG48" s="6" t="s">
        <v>4537</v>
      </c>
      <c r="CJ48" s="6" t="s">
        <v>5148</v>
      </c>
      <c r="CK48" s="6" t="s">
        <v>4689</v>
      </c>
      <c r="CM48" s="6" t="s">
        <v>4690</v>
      </c>
      <c r="CN48" s="6" t="s">
        <v>5062</v>
      </c>
      <c r="CO48" s="6" t="s">
        <v>4434</v>
      </c>
      <c r="CP48" s="6" t="s">
        <v>4690</v>
      </c>
      <c r="CQ48" s="6" t="s">
        <v>5079</v>
      </c>
      <c r="CR48" s="6" t="s">
        <v>4537</v>
      </c>
      <c r="CS48" s="6" t="s">
        <v>4759</v>
      </c>
      <c r="CU48" s="6" t="s">
        <v>8607</v>
      </c>
      <c r="CV48" s="6" t="s">
        <v>4694</v>
      </c>
      <c r="CX48" s="6" t="s">
        <v>4537</v>
      </c>
      <c r="CY48" s="6" t="s">
        <v>4537</v>
      </c>
      <c r="DC48" s="6" t="s">
        <v>4434</v>
      </c>
      <c r="DD48" s="6" t="s">
        <v>3666</v>
      </c>
      <c r="DF48" s="29">
        <f t="shared" si="2"/>
        <v>0</v>
      </c>
      <c r="DG48" s="6">
        <v>1</v>
      </c>
    </row>
    <row r="49" spans="1:111" ht="16" hidden="1" x14ac:dyDescent="0.2">
      <c r="A49" s="6">
        <v>59</v>
      </c>
      <c r="B49" s="25">
        <v>46157.44017361111</v>
      </c>
      <c r="C49" s="25">
        <v>46157.452141203707</v>
      </c>
      <c r="D49" s="6" t="s">
        <v>4901</v>
      </c>
      <c r="F49" s="25"/>
      <c r="G49" s="26" t="s">
        <v>4725</v>
      </c>
      <c r="H49" s="6" t="s">
        <v>4763</v>
      </c>
      <c r="I49" s="6" t="s">
        <v>5080</v>
      </c>
      <c r="J49" s="6" t="s">
        <v>4537</v>
      </c>
      <c r="L49" s="6" t="s">
        <v>5081</v>
      </c>
      <c r="M49" s="6" t="s">
        <v>1657</v>
      </c>
      <c r="N49" s="6" t="s">
        <v>4679</v>
      </c>
      <c r="P49" s="6" t="s">
        <v>2265</v>
      </c>
      <c r="Q49" s="31" t="s">
        <v>987</v>
      </c>
      <c r="R49" s="6" t="s">
        <v>5082</v>
      </c>
      <c r="S49" s="6" t="s">
        <v>5083</v>
      </c>
      <c r="V49" s="6" t="s">
        <v>1057</v>
      </c>
      <c r="W49" s="6" t="s">
        <v>5083</v>
      </c>
      <c r="X49" s="27">
        <v>142</v>
      </c>
      <c r="Y49" s="27">
        <v>839</v>
      </c>
      <c r="Z49" s="27">
        <v>0</v>
      </c>
      <c r="AA49" s="27">
        <v>0</v>
      </c>
      <c r="AB49" s="27">
        <f>SUM(Table2026_09_25[[#This Row],[Number of in-person visits provided in reporting year.]:[Number of video/virtual visits provided in reporting year.]])</f>
        <v>839</v>
      </c>
      <c r="AC49" s="6" t="s">
        <v>8469</v>
      </c>
      <c r="AD49" s="28" t="s">
        <v>5084</v>
      </c>
      <c r="AE49" s="28" t="s">
        <v>4747</v>
      </c>
      <c r="AF49" s="6" t="s">
        <v>4682</v>
      </c>
      <c r="AG49" s="28">
        <v>1.5</v>
      </c>
      <c r="AH49" s="6" t="s">
        <v>5085</v>
      </c>
      <c r="AI49" s="6" t="s">
        <v>3624</v>
      </c>
      <c r="AJ49" s="6" t="s">
        <v>4766</v>
      </c>
      <c r="AK49" s="6" t="s">
        <v>8483</v>
      </c>
      <c r="AL49" s="6" t="s">
        <v>4767</v>
      </c>
      <c r="AQ49" s="6" t="s">
        <v>107</v>
      </c>
      <c r="AX49" s="6" t="s">
        <v>4686</v>
      </c>
      <c r="AZ49" s="28">
        <v>1</v>
      </c>
      <c r="BY49" s="6" t="s">
        <v>5086</v>
      </c>
      <c r="BZ49" s="6">
        <f t="shared" si="0"/>
        <v>1</v>
      </c>
      <c r="CA49" s="6">
        <f t="shared" si="1"/>
        <v>0</v>
      </c>
      <c r="CC49" s="26" t="s">
        <v>4687</v>
      </c>
      <c r="CD49" s="6" t="s">
        <v>5087</v>
      </c>
      <c r="CE49" s="6" t="s">
        <v>4537</v>
      </c>
      <c r="CF49" s="6" t="s">
        <v>5088</v>
      </c>
      <c r="CG49" s="6" t="s">
        <v>4537</v>
      </c>
      <c r="CI49" s="6" t="s">
        <v>5089</v>
      </c>
      <c r="CJ49" s="6" t="s">
        <v>8599</v>
      </c>
      <c r="CK49" s="6" t="s">
        <v>5090</v>
      </c>
      <c r="CM49" s="6" t="s">
        <v>4737</v>
      </c>
      <c r="CO49" s="6" t="s">
        <v>8607</v>
      </c>
      <c r="CP49" s="6" t="s">
        <v>4758</v>
      </c>
      <c r="CR49" s="6" t="s">
        <v>4537</v>
      </c>
      <c r="CS49" s="6" t="s">
        <v>4759</v>
      </c>
      <c r="CU49" s="6" t="s">
        <v>8607</v>
      </c>
      <c r="CV49" s="6" t="s">
        <v>4694</v>
      </c>
      <c r="CX49" s="6" t="s">
        <v>4537</v>
      </c>
      <c r="CY49" s="6" t="s">
        <v>4537</v>
      </c>
      <c r="DC49" s="6" t="s">
        <v>4434</v>
      </c>
      <c r="DD49" s="6" t="s">
        <v>1657</v>
      </c>
      <c r="DF49" s="29">
        <f t="shared" si="2"/>
        <v>0</v>
      </c>
      <c r="DG49" s="6">
        <v>1</v>
      </c>
    </row>
    <row r="50" spans="1:111" ht="16" hidden="1" x14ac:dyDescent="0.2">
      <c r="A50" s="6">
        <v>60</v>
      </c>
      <c r="B50" s="25">
        <v>46157.452222222222</v>
      </c>
      <c r="C50" s="25">
        <v>46157.455439814818</v>
      </c>
      <c r="D50" s="6" t="s">
        <v>4901</v>
      </c>
      <c r="F50" s="25"/>
      <c r="G50" s="26" t="s">
        <v>4725</v>
      </c>
      <c r="H50" s="6" t="s">
        <v>4873</v>
      </c>
      <c r="I50" s="6" t="s">
        <v>5091</v>
      </c>
      <c r="J50" s="6" t="s">
        <v>4537</v>
      </c>
      <c r="L50" s="6" t="s">
        <v>5092</v>
      </c>
      <c r="M50" s="6" t="s">
        <v>1657</v>
      </c>
      <c r="N50" s="6" t="s">
        <v>4679</v>
      </c>
      <c r="P50" s="6" t="s">
        <v>2265</v>
      </c>
      <c r="Q50" s="31" t="s">
        <v>987</v>
      </c>
      <c r="V50" s="6" t="s">
        <v>1057</v>
      </c>
      <c r="W50" s="6" t="s">
        <v>3430</v>
      </c>
      <c r="X50" s="27">
        <v>389</v>
      </c>
      <c r="Y50" s="27">
        <v>4715</v>
      </c>
      <c r="Z50" s="27">
        <v>0</v>
      </c>
      <c r="AA50" s="27">
        <v>0</v>
      </c>
      <c r="AB50" s="27">
        <f>SUM(Table2026_09_25[[#This Row],[Number of in-person visits provided in reporting year.]:[Number of video/virtual visits provided in reporting year.]])</f>
        <v>4715</v>
      </c>
      <c r="AC50" s="6" t="s">
        <v>8469</v>
      </c>
      <c r="AD50" s="28" t="s">
        <v>5084</v>
      </c>
      <c r="AE50" s="28" t="s">
        <v>4747</v>
      </c>
      <c r="AF50" s="6" t="s">
        <v>4797</v>
      </c>
      <c r="AG50" s="28">
        <v>1.5</v>
      </c>
      <c r="AH50" s="6" t="s">
        <v>5093</v>
      </c>
      <c r="AI50" s="6" t="s">
        <v>2991</v>
      </c>
      <c r="AJ50" s="6" t="s">
        <v>4880</v>
      </c>
      <c r="AK50" s="6" t="s">
        <v>8483</v>
      </c>
      <c r="AL50" s="6" t="s">
        <v>475</v>
      </c>
      <c r="AQ50" s="6" t="s">
        <v>107</v>
      </c>
      <c r="AX50" s="6" t="s">
        <v>4686</v>
      </c>
      <c r="AZ50" s="28">
        <v>1</v>
      </c>
      <c r="BX50" s="6">
        <v>1</v>
      </c>
      <c r="BY50" s="6" t="s">
        <v>5094</v>
      </c>
      <c r="BZ50" s="6">
        <f t="shared" si="0"/>
        <v>1</v>
      </c>
      <c r="CA50" s="6">
        <f t="shared" si="1"/>
        <v>1</v>
      </c>
      <c r="CB50" s="28">
        <v>0</v>
      </c>
      <c r="CC50" s="26" t="s">
        <v>4687</v>
      </c>
      <c r="CD50" s="6" t="s">
        <v>5087</v>
      </c>
      <c r="CE50" s="6" t="s">
        <v>4537</v>
      </c>
      <c r="CG50" s="6" t="s">
        <v>4537</v>
      </c>
      <c r="CI50" s="6" t="s">
        <v>5089</v>
      </c>
      <c r="CJ50" s="6" t="s">
        <v>8599</v>
      </c>
      <c r="CK50" s="6" t="s">
        <v>5095</v>
      </c>
      <c r="CM50" s="6" t="s">
        <v>4737</v>
      </c>
      <c r="CO50" s="6" t="s">
        <v>8607</v>
      </c>
      <c r="CP50" s="6" t="s">
        <v>4758</v>
      </c>
      <c r="CR50" s="6" t="s">
        <v>4537</v>
      </c>
      <c r="CS50" s="6" t="s">
        <v>4759</v>
      </c>
      <c r="CU50" s="6" t="s">
        <v>8607</v>
      </c>
      <c r="CV50" s="6" t="s">
        <v>4694</v>
      </c>
      <c r="CX50" s="6" t="s">
        <v>4537</v>
      </c>
      <c r="CY50" s="6" t="s">
        <v>4537</v>
      </c>
      <c r="DC50" s="6" t="s">
        <v>4434</v>
      </c>
      <c r="DD50" s="6" t="s">
        <v>1657</v>
      </c>
      <c r="DF50" s="29">
        <f t="shared" si="2"/>
        <v>0</v>
      </c>
      <c r="DG50" s="6">
        <v>1</v>
      </c>
    </row>
    <row r="51" spans="1:111" hidden="1" x14ac:dyDescent="0.2">
      <c r="A51" s="6">
        <v>61</v>
      </c>
      <c r="B51" s="25">
        <v>46157.605092592596</v>
      </c>
      <c r="C51" s="25">
        <v>46157.615069444444</v>
      </c>
      <c r="D51" s="6" t="s">
        <v>4901</v>
      </c>
      <c r="F51" s="25"/>
      <c r="G51" s="26" t="s">
        <v>4725</v>
      </c>
      <c r="H51" s="6" t="s">
        <v>3512</v>
      </c>
      <c r="I51" s="6" t="s">
        <v>4939</v>
      </c>
      <c r="J51" s="6" t="s">
        <v>4537</v>
      </c>
      <c r="L51" s="6" t="s">
        <v>5096</v>
      </c>
      <c r="M51" s="6" t="s">
        <v>1487</v>
      </c>
      <c r="N51" s="6" t="s">
        <v>4729</v>
      </c>
      <c r="O51" s="6" t="s">
        <v>5097</v>
      </c>
      <c r="P51" s="6" t="s">
        <v>558</v>
      </c>
      <c r="Q51" s="6" t="s">
        <v>4773</v>
      </c>
      <c r="S51" s="6" t="s">
        <v>588</v>
      </c>
      <c r="X51" s="27">
        <v>1006</v>
      </c>
      <c r="Y51" s="27">
        <v>947</v>
      </c>
      <c r="Z51" s="27">
        <v>7</v>
      </c>
      <c r="AA51" s="27">
        <v>0</v>
      </c>
      <c r="AB51" s="27">
        <f>SUM(Table2026_09_25[[#This Row],[Number of in-person visits provided in reporting year.]:[Number of video/virtual visits provided in reporting year.]])</f>
        <v>954</v>
      </c>
      <c r="AC51" s="6" t="s">
        <v>8469</v>
      </c>
      <c r="AF51" s="6" t="s">
        <v>4682</v>
      </c>
      <c r="AG51" s="28">
        <v>15</v>
      </c>
      <c r="AI51" s="6" t="s">
        <v>4817</v>
      </c>
      <c r="AJ51" s="6" t="s">
        <v>149</v>
      </c>
      <c r="AK51" s="6" t="s">
        <v>8483</v>
      </c>
      <c r="AL51" s="6" t="s">
        <v>294</v>
      </c>
      <c r="AQ51" s="6" t="s">
        <v>63</v>
      </c>
      <c r="AS51" s="6" t="s">
        <v>4954</v>
      </c>
      <c r="AX51" s="6" t="s">
        <v>4686</v>
      </c>
      <c r="AZ51" s="28">
        <v>1</v>
      </c>
      <c r="BG51" s="28">
        <v>2</v>
      </c>
      <c r="BL51" s="28">
        <v>2</v>
      </c>
      <c r="BP51" s="28">
        <v>2</v>
      </c>
      <c r="BZ51" s="6">
        <f t="shared" si="0"/>
        <v>7</v>
      </c>
      <c r="CA51" s="6">
        <f t="shared" si="1"/>
        <v>6</v>
      </c>
      <c r="CB51" s="28">
        <v>0</v>
      </c>
      <c r="CC51" s="26" t="s">
        <v>4753</v>
      </c>
      <c r="CD51" s="6" t="s">
        <v>4987</v>
      </c>
      <c r="CE51" s="6" t="s">
        <v>4434</v>
      </c>
      <c r="CG51" s="6" t="s">
        <v>4434</v>
      </c>
      <c r="CJ51" s="6" t="s">
        <v>7981</v>
      </c>
      <c r="CK51" s="6" t="s">
        <v>4937</v>
      </c>
      <c r="CM51" s="6" t="s">
        <v>4738</v>
      </c>
      <c r="CN51" s="6" t="s">
        <v>4691</v>
      </c>
      <c r="CO51" s="6" t="s">
        <v>8607</v>
      </c>
      <c r="CP51" s="6" t="s">
        <v>4758</v>
      </c>
      <c r="CR51" s="6" t="s">
        <v>8609</v>
      </c>
      <c r="CS51" s="6" t="s">
        <v>4738</v>
      </c>
      <c r="CT51" s="6" t="s">
        <v>4700</v>
      </c>
      <c r="CU51" s="6" t="s">
        <v>4434</v>
      </c>
      <c r="CV51" s="6" t="s">
        <v>4738</v>
      </c>
      <c r="CW51" s="6" t="s">
        <v>5098</v>
      </c>
      <c r="CX51" s="6" t="s">
        <v>4537</v>
      </c>
      <c r="CY51" s="6" t="s">
        <v>4537</v>
      </c>
      <c r="DC51" s="6" t="s">
        <v>4434</v>
      </c>
      <c r="DD51" s="6" t="s">
        <v>1487</v>
      </c>
      <c r="DF51" s="29">
        <f t="shared" si="2"/>
        <v>0</v>
      </c>
      <c r="DG51" s="6">
        <v>1</v>
      </c>
    </row>
    <row r="52" spans="1:111" hidden="1" x14ac:dyDescent="0.2">
      <c r="A52" s="6">
        <v>62</v>
      </c>
      <c r="B52" s="25">
        <v>46157.615937499999</v>
      </c>
      <c r="C52" s="25">
        <v>46157.625462962962</v>
      </c>
      <c r="D52" s="6" t="s">
        <v>4901</v>
      </c>
      <c r="F52" s="25"/>
      <c r="G52" s="26" t="s">
        <v>4725</v>
      </c>
      <c r="H52" s="6" t="s">
        <v>61</v>
      </c>
      <c r="I52" s="6" t="s">
        <v>4939</v>
      </c>
      <c r="J52" s="6" t="s">
        <v>4537</v>
      </c>
      <c r="L52" s="6" t="s">
        <v>5099</v>
      </c>
      <c r="M52" s="6" t="s">
        <v>1487</v>
      </c>
      <c r="N52" s="6" t="s">
        <v>4729</v>
      </c>
      <c r="O52" s="6" t="s">
        <v>5100</v>
      </c>
      <c r="P52" s="6" t="s">
        <v>558</v>
      </c>
      <c r="Q52" s="6" t="s">
        <v>4773</v>
      </c>
      <c r="S52" s="6" t="s">
        <v>588</v>
      </c>
      <c r="X52" s="27">
        <v>880</v>
      </c>
      <c r="Y52" s="27">
        <v>830</v>
      </c>
      <c r="Z52" s="27">
        <v>8</v>
      </c>
      <c r="AA52" s="27">
        <v>0</v>
      </c>
      <c r="AB52" s="27">
        <f>SUM(Table2026_09_25[[#This Row],[Number of in-person visits provided in reporting year.]:[Number of video/virtual visits provided in reporting year.]])</f>
        <v>838</v>
      </c>
      <c r="AC52" s="6" t="s">
        <v>8469</v>
      </c>
      <c r="AF52" s="6" t="s">
        <v>4682</v>
      </c>
      <c r="AG52" s="28">
        <v>15</v>
      </c>
      <c r="AI52" s="6" t="s">
        <v>5101</v>
      </c>
      <c r="AJ52" s="6" t="s">
        <v>149</v>
      </c>
      <c r="AK52" s="6" t="s">
        <v>8483</v>
      </c>
      <c r="AL52" s="6" t="s">
        <v>236</v>
      </c>
      <c r="AQ52" s="6" t="s">
        <v>63</v>
      </c>
      <c r="AS52" s="6" t="s">
        <v>4954</v>
      </c>
      <c r="AX52" s="6" t="s">
        <v>4686</v>
      </c>
      <c r="AZ52" s="28">
        <v>1</v>
      </c>
      <c r="BG52" s="28">
        <v>1</v>
      </c>
      <c r="BL52" s="28">
        <v>2</v>
      </c>
      <c r="BP52" s="28">
        <v>2</v>
      </c>
      <c r="BZ52" s="6">
        <f t="shared" si="0"/>
        <v>6</v>
      </c>
      <c r="CA52" s="6">
        <f t="shared" si="1"/>
        <v>5</v>
      </c>
      <c r="CC52" s="26" t="s">
        <v>4753</v>
      </c>
      <c r="CD52" s="6" t="s">
        <v>4987</v>
      </c>
      <c r="CE52" s="6" t="s">
        <v>4537</v>
      </c>
      <c r="CG52" s="6" t="s">
        <v>4537</v>
      </c>
      <c r="CJ52" s="6" t="s">
        <v>7981</v>
      </c>
      <c r="CK52" s="6" t="s">
        <v>4937</v>
      </c>
      <c r="CM52" s="6" t="s">
        <v>4738</v>
      </c>
      <c r="CN52" s="6" t="s">
        <v>4691</v>
      </c>
      <c r="CO52" s="6" t="s">
        <v>8607</v>
      </c>
      <c r="CP52" s="6" t="s">
        <v>4758</v>
      </c>
      <c r="CR52" s="6" t="s">
        <v>8609</v>
      </c>
      <c r="CS52" s="6" t="s">
        <v>4738</v>
      </c>
      <c r="CT52" s="6" t="s">
        <v>4700</v>
      </c>
      <c r="CU52" s="6" t="s">
        <v>4434</v>
      </c>
      <c r="CV52" s="6" t="s">
        <v>4738</v>
      </c>
      <c r="CW52" s="6" t="s">
        <v>5098</v>
      </c>
      <c r="CX52" s="6" t="s">
        <v>4537</v>
      </c>
      <c r="CY52" s="6" t="s">
        <v>4537</v>
      </c>
      <c r="DC52" s="6" t="s">
        <v>4434</v>
      </c>
      <c r="DD52" s="6" t="s">
        <v>1487</v>
      </c>
      <c r="DF52" s="29">
        <f t="shared" si="2"/>
        <v>0</v>
      </c>
      <c r="DG52" s="6">
        <v>1</v>
      </c>
    </row>
    <row r="53" spans="1:111" hidden="1" x14ac:dyDescent="0.2">
      <c r="A53" s="6">
        <v>63</v>
      </c>
      <c r="B53" s="25">
        <v>46161.602546296293</v>
      </c>
      <c r="C53" s="25">
        <v>46161.606157407405</v>
      </c>
      <c r="D53" s="6" t="s">
        <v>4901</v>
      </c>
      <c r="F53" s="25"/>
      <c r="G53" s="26" t="s">
        <v>4725</v>
      </c>
      <c r="H53" s="6" t="s">
        <v>4726</v>
      </c>
      <c r="I53" s="6" t="s">
        <v>4815</v>
      </c>
      <c r="J53" s="6" t="s">
        <v>4537</v>
      </c>
      <c r="L53" s="6" t="s">
        <v>679</v>
      </c>
      <c r="M53" s="6" t="s">
        <v>4728</v>
      </c>
      <c r="N53" s="6" t="s">
        <v>4679</v>
      </c>
      <c r="P53" s="6" t="s">
        <v>3532</v>
      </c>
      <c r="Q53" s="6" t="s">
        <v>4773</v>
      </c>
      <c r="R53" s="6" t="s">
        <v>224</v>
      </c>
      <c r="S53" s="6" t="s">
        <v>2375</v>
      </c>
      <c r="X53" s="27">
        <v>585</v>
      </c>
      <c r="Y53" s="27">
        <v>1325</v>
      </c>
      <c r="Z53" s="27">
        <v>0</v>
      </c>
      <c r="AA53" s="27">
        <v>20</v>
      </c>
      <c r="AB53" s="27">
        <f>SUM(Table2026_09_25[[#This Row],[Number of in-person visits provided in reporting year.]:[Number of video/virtual visits provided in reporting year.]])</f>
        <v>1345</v>
      </c>
      <c r="AC53" s="6" t="s">
        <v>8469</v>
      </c>
      <c r="AI53" s="6" t="s">
        <v>1574</v>
      </c>
      <c r="AJ53" s="6" t="s">
        <v>43</v>
      </c>
      <c r="AK53" s="6" t="s">
        <v>8483</v>
      </c>
      <c r="AL53" s="6" t="s">
        <v>348</v>
      </c>
      <c r="AQ53" s="6" t="s">
        <v>43</v>
      </c>
      <c r="AV53" s="6" t="s">
        <v>5102</v>
      </c>
      <c r="AX53" s="6" t="s">
        <v>4686</v>
      </c>
      <c r="AY53" s="28">
        <v>0.2</v>
      </c>
      <c r="BD53" s="28">
        <v>0.4</v>
      </c>
      <c r="BX53" s="6">
        <v>2.5</v>
      </c>
      <c r="BY53" s="28" t="s">
        <v>5103</v>
      </c>
      <c r="BZ53" s="6">
        <f t="shared" si="0"/>
        <v>0.60000000000000009</v>
      </c>
      <c r="CA53" s="6">
        <f t="shared" si="1"/>
        <v>2.5</v>
      </c>
      <c r="CB53" s="28">
        <v>0</v>
      </c>
      <c r="CC53" s="26" t="s">
        <v>4753</v>
      </c>
      <c r="CD53" s="6" t="s">
        <v>4923</v>
      </c>
      <c r="CE53" s="6" t="s">
        <v>4537</v>
      </c>
      <c r="CG53" s="6" t="s">
        <v>4537</v>
      </c>
      <c r="CK53" s="6" t="s">
        <v>4689</v>
      </c>
      <c r="DC53" s="6" t="s">
        <v>4434</v>
      </c>
      <c r="DD53" s="6" t="s">
        <v>4728</v>
      </c>
      <c r="DF53" s="29">
        <f t="shared" si="2"/>
        <v>0</v>
      </c>
      <c r="DG53" s="6">
        <v>1</v>
      </c>
    </row>
    <row r="54" spans="1:111" hidden="1" x14ac:dyDescent="0.2">
      <c r="A54" s="6">
        <v>64</v>
      </c>
      <c r="B54" s="25">
        <v>46163.34920138889</v>
      </c>
      <c r="C54" s="25">
        <v>46163.384583333333</v>
      </c>
      <c r="D54" s="6" t="s">
        <v>4901</v>
      </c>
      <c r="F54" s="25"/>
      <c r="G54" s="26" t="s">
        <v>4725</v>
      </c>
      <c r="H54" s="6" t="s">
        <v>5104</v>
      </c>
      <c r="I54" s="6" t="s">
        <v>4815</v>
      </c>
      <c r="J54" s="6" t="s">
        <v>4537</v>
      </c>
      <c r="L54" s="6" t="s">
        <v>5105</v>
      </c>
      <c r="M54" s="6" t="s">
        <v>5106</v>
      </c>
      <c r="N54" s="6" t="s">
        <v>4729</v>
      </c>
      <c r="O54" s="6" t="s">
        <v>5107</v>
      </c>
      <c r="P54" s="6" t="s">
        <v>3532</v>
      </c>
      <c r="Q54" s="6" t="s">
        <v>4773</v>
      </c>
      <c r="S54" s="6" t="s">
        <v>588</v>
      </c>
      <c r="X54" s="27">
        <v>485</v>
      </c>
      <c r="Y54" s="27">
        <v>1905</v>
      </c>
      <c r="Z54" s="27">
        <v>1491</v>
      </c>
      <c r="AA54" s="27">
        <v>0</v>
      </c>
      <c r="AB54" s="27">
        <f>SUM(Table2026_09_25[[#This Row],[Number of in-person visits provided in reporting year.]:[Number of video/virtual visits provided in reporting year.]])</f>
        <v>3396</v>
      </c>
      <c r="AC54" s="6" t="s">
        <v>8469</v>
      </c>
      <c r="AF54" s="6" t="s">
        <v>5000</v>
      </c>
      <c r="AG54" s="28">
        <v>18</v>
      </c>
      <c r="AI54" s="6" t="s">
        <v>5108</v>
      </c>
      <c r="AJ54" s="6" t="s">
        <v>5109</v>
      </c>
      <c r="AK54" s="6" t="s">
        <v>8483</v>
      </c>
      <c r="AL54" s="6" t="s">
        <v>3943</v>
      </c>
      <c r="AM54" s="6" t="s">
        <v>5110</v>
      </c>
      <c r="AN54" s="6" t="s">
        <v>5111</v>
      </c>
      <c r="AO54" s="6" t="s">
        <v>3944</v>
      </c>
      <c r="AQ54" s="6" t="s">
        <v>544</v>
      </c>
      <c r="AW54" s="6" t="s">
        <v>5112</v>
      </c>
      <c r="AX54" s="6" t="s">
        <v>4686</v>
      </c>
      <c r="AY54" s="28">
        <v>1</v>
      </c>
      <c r="AZ54" s="28">
        <v>1.5</v>
      </c>
      <c r="BA54" s="28">
        <v>0</v>
      </c>
      <c r="BB54" s="28">
        <v>0</v>
      </c>
      <c r="BC54" s="28">
        <v>0.02</v>
      </c>
      <c r="BD54" s="28">
        <v>0.22</v>
      </c>
      <c r="BE54" s="28">
        <v>1</v>
      </c>
      <c r="BF54" s="28">
        <v>0</v>
      </c>
      <c r="BG54" s="28">
        <v>0</v>
      </c>
      <c r="BH54" s="28">
        <v>0</v>
      </c>
      <c r="BI54" s="28">
        <v>0</v>
      </c>
      <c r="BJ54" s="28">
        <v>1</v>
      </c>
      <c r="BK54" s="28">
        <v>0</v>
      </c>
      <c r="BL54" s="28">
        <v>0</v>
      </c>
      <c r="BM54" s="28">
        <v>0</v>
      </c>
      <c r="BN54" s="28">
        <v>0</v>
      </c>
      <c r="BO54" s="28">
        <v>0</v>
      </c>
      <c r="BP54" s="28">
        <v>5</v>
      </c>
      <c r="BQ54" s="28">
        <v>1</v>
      </c>
      <c r="BR54" s="28">
        <v>1</v>
      </c>
      <c r="BS54" s="28">
        <v>0</v>
      </c>
      <c r="BT54" s="28">
        <v>0</v>
      </c>
      <c r="BU54" s="28">
        <v>0</v>
      </c>
      <c r="BV54" s="28"/>
      <c r="BW54" s="28"/>
      <c r="BX54" s="28"/>
      <c r="BY54" s="28" t="s">
        <v>4881</v>
      </c>
      <c r="BZ54" s="6">
        <f t="shared" si="0"/>
        <v>11.74</v>
      </c>
      <c r="CA54" s="6">
        <f t="shared" si="1"/>
        <v>9</v>
      </c>
      <c r="CB54" s="28">
        <v>1</v>
      </c>
      <c r="CC54" s="26" t="s">
        <v>4753</v>
      </c>
      <c r="CD54" s="6" t="s">
        <v>5113</v>
      </c>
      <c r="CE54" s="6" t="s">
        <v>4537</v>
      </c>
      <c r="CG54" s="6" t="s">
        <v>4537</v>
      </c>
      <c r="CJ54" s="6" t="s">
        <v>5148</v>
      </c>
      <c r="CK54" s="6" t="s">
        <v>4689</v>
      </c>
      <c r="CM54" s="6" t="s">
        <v>4737</v>
      </c>
      <c r="CO54" s="6" t="s">
        <v>8607</v>
      </c>
      <c r="CP54" s="6" t="s">
        <v>4758</v>
      </c>
      <c r="CR54" s="6" t="s">
        <v>8609</v>
      </c>
      <c r="CS54" s="6" t="s">
        <v>4738</v>
      </c>
      <c r="CT54" s="6" t="s">
        <v>5114</v>
      </c>
      <c r="CU54" s="6" t="s">
        <v>8607</v>
      </c>
      <c r="CV54" s="6" t="s">
        <v>4694</v>
      </c>
      <c r="CX54" s="6" t="s">
        <v>4537</v>
      </c>
      <c r="CY54" s="6" t="s">
        <v>4537</v>
      </c>
      <c r="DC54" s="6" t="s">
        <v>4434</v>
      </c>
      <c r="DD54" s="6" t="s">
        <v>5106</v>
      </c>
      <c r="DF54" s="29">
        <f t="shared" si="2"/>
        <v>0</v>
      </c>
      <c r="DG54" s="6">
        <v>1</v>
      </c>
    </row>
    <row r="55" spans="1:111" hidden="1" x14ac:dyDescent="0.2">
      <c r="A55" s="6">
        <v>65</v>
      </c>
      <c r="B55" s="25">
        <v>46165.598715277774</v>
      </c>
      <c r="C55" s="25">
        <v>46165.609039351853</v>
      </c>
      <c r="D55" s="6" t="s">
        <v>4901</v>
      </c>
      <c r="F55" s="25">
        <v>46165.621689814812</v>
      </c>
      <c r="G55" s="26" t="s">
        <v>4676</v>
      </c>
      <c r="H55" s="6" t="s">
        <v>1133</v>
      </c>
      <c r="I55" s="6" t="s">
        <v>5115</v>
      </c>
      <c r="J55" s="6" t="s">
        <v>4537</v>
      </c>
      <c r="L55" s="6" t="s">
        <v>5116</v>
      </c>
      <c r="M55" s="6" t="s">
        <v>5117</v>
      </c>
      <c r="N55" s="6" t="s">
        <v>4729</v>
      </c>
      <c r="O55" s="6" t="s">
        <v>5118</v>
      </c>
      <c r="P55" s="6" t="s">
        <v>4940</v>
      </c>
      <c r="Q55" s="6" t="s">
        <v>446</v>
      </c>
      <c r="R55" s="6" t="s">
        <v>5119</v>
      </c>
      <c r="X55" s="27">
        <v>349</v>
      </c>
      <c r="Y55" s="27">
        <v>423</v>
      </c>
      <c r="Z55" s="27">
        <v>58</v>
      </c>
      <c r="AA55" s="27">
        <v>5</v>
      </c>
      <c r="AB55" s="27">
        <f>SUM(Table2026_09_25[[#This Row],[Number of in-person visits provided in reporting year.]:[Number of video/virtual visits provided in reporting year.]])</f>
        <v>486</v>
      </c>
      <c r="AC55" s="6" t="s">
        <v>8469</v>
      </c>
      <c r="AF55" s="6" t="s">
        <v>4682</v>
      </c>
      <c r="AG55" s="28">
        <v>165</v>
      </c>
      <c r="AH55" s="6" t="s">
        <v>5120</v>
      </c>
      <c r="AI55" s="6" t="s">
        <v>3577</v>
      </c>
      <c r="AJ55" s="6" t="s">
        <v>5005</v>
      </c>
      <c r="AK55" s="6" t="s">
        <v>8483</v>
      </c>
      <c r="AL55" s="6" t="s">
        <v>1134</v>
      </c>
      <c r="AQ55" s="6" t="s">
        <v>544</v>
      </c>
      <c r="AW55" s="6" t="s">
        <v>5007</v>
      </c>
      <c r="AX55" s="6" t="s">
        <v>5121</v>
      </c>
      <c r="AY55" s="28">
        <v>0</v>
      </c>
      <c r="AZ55" s="28">
        <v>0.4</v>
      </c>
      <c r="BA55" s="28">
        <v>0.4</v>
      </c>
      <c r="BB55" s="28">
        <v>0</v>
      </c>
      <c r="BC55" s="28">
        <v>0.2</v>
      </c>
      <c r="BD55" s="28">
        <v>0</v>
      </c>
      <c r="BE55" s="28">
        <v>0</v>
      </c>
      <c r="BF55" s="28">
        <v>0</v>
      </c>
      <c r="BG55" s="28">
        <v>0.1</v>
      </c>
      <c r="BH55" s="28">
        <v>0</v>
      </c>
      <c r="BI55" s="28">
        <v>0</v>
      </c>
      <c r="BJ55" s="28">
        <v>0</v>
      </c>
      <c r="BK55" s="28">
        <v>0</v>
      </c>
      <c r="BL55" s="28">
        <v>0</v>
      </c>
      <c r="BM55" s="28">
        <v>0</v>
      </c>
      <c r="BN55" s="28">
        <v>0</v>
      </c>
      <c r="BO55" s="28">
        <v>0</v>
      </c>
      <c r="BP55" s="28">
        <v>0.8</v>
      </c>
      <c r="BQ55" s="28">
        <v>0</v>
      </c>
      <c r="BR55" s="28">
        <v>0.6</v>
      </c>
      <c r="BS55" s="28">
        <v>0</v>
      </c>
      <c r="BT55" s="28">
        <v>0</v>
      </c>
      <c r="BU55" s="28">
        <v>0</v>
      </c>
      <c r="BV55" s="28"/>
      <c r="BW55" s="28"/>
      <c r="BX55" s="28"/>
      <c r="BY55" s="28" t="s">
        <v>4881</v>
      </c>
      <c r="BZ55" s="6">
        <f t="shared" si="0"/>
        <v>2.5</v>
      </c>
      <c r="CA55" s="6">
        <f t="shared" si="1"/>
        <v>1.5</v>
      </c>
      <c r="CB55" s="28">
        <v>0</v>
      </c>
      <c r="CC55" s="26" t="s">
        <v>4753</v>
      </c>
      <c r="CD55" s="6" t="s">
        <v>5122</v>
      </c>
      <c r="CE55" s="6" t="s">
        <v>4434</v>
      </c>
      <c r="CF55" s="6" t="s">
        <v>5123</v>
      </c>
      <c r="CG55" s="6" t="s">
        <v>4434</v>
      </c>
      <c r="CH55" s="6" t="s">
        <v>5124</v>
      </c>
      <c r="CI55" s="6" t="s">
        <v>5125</v>
      </c>
      <c r="CK55" s="6" t="s">
        <v>4689</v>
      </c>
      <c r="CM55" s="6" t="s">
        <v>4738</v>
      </c>
      <c r="CN55" s="6" t="s">
        <v>5126</v>
      </c>
      <c r="CO55" s="6" t="s">
        <v>4434</v>
      </c>
      <c r="CP55" s="6" t="s">
        <v>4690</v>
      </c>
      <c r="CQ55" s="6" t="s">
        <v>5127</v>
      </c>
      <c r="CR55" s="6" t="s">
        <v>8609</v>
      </c>
      <c r="CS55" s="6" t="s">
        <v>4738</v>
      </c>
      <c r="CT55" s="6" t="s">
        <v>5128</v>
      </c>
      <c r="CU55" s="6" t="s">
        <v>8607</v>
      </c>
      <c r="CV55" s="6" t="s">
        <v>4694</v>
      </c>
      <c r="CX55" s="6" t="s">
        <v>4434</v>
      </c>
      <c r="CY55" s="6" t="s">
        <v>5129</v>
      </c>
      <c r="DC55" s="6" t="s">
        <v>4434</v>
      </c>
      <c r="DD55" s="6" t="s">
        <v>5117</v>
      </c>
      <c r="DF55" s="29">
        <f t="shared" si="2"/>
        <v>0</v>
      </c>
      <c r="DG55" s="29">
        <v>1</v>
      </c>
    </row>
    <row r="56" spans="1:111" hidden="1" x14ac:dyDescent="0.2">
      <c r="A56" s="6">
        <v>66</v>
      </c>
      <c r="B56" s="25">
        <v>46165.610451388886</v>
      </c>
      <c r="C56" s="25">
        <v>46165.619317129633</v>
      </c>
      <c r="D56" s="6" t="s">
        <v>4901</v>
      </c>
      <c r="F56" s="25"/>
      <c r="G56" s="26" t="s">
        <v>4725</v>
      </c>
      <c r="H56" s="6" t="s">
        <v>1133</v>
      </c>
      <c r="I56" s="6" t="s">
        <v>5115</v>
      </c>
      <c r="J56" s="6" t="s">
        <v>4537</v>
      </c>
      <c r="L56" s="6" t="s">
        <v>3576</v>
      </c>
      <c r="M56" s="6" t="s">
        <v>5117</v>
      </c>
      <c r="N56" s="6" t="s">
        <v>4729</v>
      </c>
      <c r="O56" s="6" t="s">
        <v>5118</v>
      </c>
      <c r="P56" s="6" t="s">
        <v>4940</v>
      </c>
      <c r="Q56" s="6" t="s">
        <v>446</v>
      </c>
      <c r="R56" s="6" t="s">
        <v>5130</v>
      </c>
      <c r="X56" s="27">
        <v>349</v>
      </c>
      <c r="Y56" s="27">
        <v>385</v>
      </c>
      <c r="Z56" s="27">
        <v>33</v>
      </c>
      <c r="AA56" s="27">
        <v>0</v>
      </c>
      <c r="AB56" s="27">
        <f>SUM(Table2026_09_25[[#This Row],[Number of in-person visits provided in reporting year.]:[Number of video/virtual visits provided in reporting year.]])</f>
        <v>418</v>
      </c>
      <c r="AC56" s="6" t="s">
        <v>8469</v>
      </c>
      <c r="AF56" s="6" t="s">
        <v>4682</v>
      </c>
      <c r="AG56" s="28">
        <v>80</v>
      </c>
      <c r="AH56" s="6" t="s">
        <v>5131</v>
      </c>
      <c r="AI56" s="6" t="s">
        <v>3577</v>
      </c>
      <c r="AJ56" s="6" t="s">
        <v>5005</v>
      </c>
      <c r="AK56" s="6" t="s">
        <v>8483</v>
      </c>
      <c r="AL56" s="6" t="s">
        <v>1134</v>
      </c>
      <c r="AQ56" s="6" t="s">
        <v>544</v>
      </c>
      <c r="AW56" s="6" t="s">
        <v>5007</v>
      </c>
      <c r="AX56" s="6" t="s">
        <v>5132</v>
      </c>
      <c r="AY56" s="28">
        <v>0</v>
      </c>
      <c r="AZ56" s="28">
        <v>0.4</v>
      </c>
      <c r="BA56" s="28">
        <v>0.4</v>
      </c>
      <c r="BB56" s="28">
        <v>0</v>
      </c>
      <c r="BC56" s="28">
        <v>0</v>
      </c>
      <c r="BD56" s="28">
        <v>0</v>
      </c>
      <c r="BE56" s="28">
        <v>0</v>
      </c>
      <c r="BF56" s="28">
        <v>0</v>
      </c>
      <c r="BG56" s="28">
        <v>0.1</v>
      </c>
      <c r="BH56" s="28">
        <v>0</v>
      </c>
      <c r="BI56" s="28">
        <v>0</v>
      </c>
      <c r="BJ56" s="28">
        <v>0</v>
      </c>
      <c r="BK56" s="28">
        <v>0</v>
      </c>
      <c r="BL56" s="28">
        <v>0</v>
      </c>
      <c r="BM56" s="28">
        <v>0</v>
      </c>
      <c r="BN56" s="28">
        <v>0</v>
      </c>
      <c r="BO56" s="28">
        <v>0</v>
      </c>
      <c r="BP56" s="28">
        <v>0.8</v>
      </c>
      <c r="BQ56" s="28">
        <v>0</v>
      </c>
      <c r="BR56" s="28">
        <v>0.4</v>
      </c>
      <c r="BS56" s="28">
        <v>0</v>
      </c>
      <c r="BT56" s="28">
        <v>0</v>
      </c>
      <c r="BU56" s="28">
        <v>0</v>
      </c>
      <c r="BV56" s="28"/>
      <c r="BW56" s="28"/>
      <c r="BX56" s="28"/>
      <c r="BY56" s="6" t="s">
        <v>5133</v>
      </c>
      <c r="BZ56" s="6">
        <f t="shared" si="0"/>
        <v>2.1</v>
      </c>
      <c r="CA56" s="6">
        <f t="shared" si="1"/>
        <v>1.3000000000000003</v>
      </c>
      <c r="CB56" s="28">
        <v>0.4</v>
      </c>
      <c r="CC56" s="26" t="s">
        <v>4753</v>
      </c>
      <c r="CD56" s="6" t="s">
        <v>5134</v>
      </c>
      <c r="CE56" s="6" t="s">
        <v>4434</v>
      </c>
      <c r="CF56" s="6" t="s">
        <v>5123</v>
      </c>
      <c r="CG56" s="6" t="s">
        <v>4434</v>
      </c>
      <c r="CH56" s="6" t="s">
        <v>5135</v>
      </c>
      <c r="CI56" s="6" t="s">
        <v>5125</v>
      </c>
      <c r="CJ56" s="6" t="s">
        <v>5148</v>
      </c>
      <c r="CK56" s="6" t="s">
        <v>4689</v>
      </c>
      <c r="CM56" s="6" t="s">
        <v>4738</v>
      </c>
      <c r="CN56" s="6" t="s">
        <v>5136</v>
      </c>
      <c r="CO56" s="6" t="s">
        <v>4434</v>
      </c>
      <c r="CP56" s="6" t="s">
        <v>4690</v>
      </c>
      <c r="CQ56" s="6" t="s">
        <v>5127</v>
      </c>
      <c r="CR56" s="6" t="s">
        <v>8609</v>
      </c>
      <c r="CS56" s="6" t="s">
        <v>4738</v>
      </c>
      <c r="CT56" s="6" t="s">
        <v>5137</v>
      </c>
      <c r="CU56" s="6" t="s">
        <v>8607</v>
      </c>
      <c r="CV56" s="6" t="s">
        <v>4694</v>
      </c>
      <c r="CW56" s="6" t="s">
        <v>5129</v>
      </c>
      <c r="CX56" s="6" t="s">
        <v>4537</v>
      </c>
      <c r="CY56" s="6" t="s">
        <v>4537</v>
      </c>
      <c r="DA56" s="6" t="s">
        <v>5138</v>
      </c>
      <c r="DB56" s="6" t="s">
        <v>5139</v>
      </c>
      <c r="DC56" s="6" t="s">
        <v>4434</v>
      </c>
      <c r="DD56" s="6" t="s">
        <v>5117</v>
      </c>
      <c r="DF56" s="29">
        <f t="shared" si="2"/>
        <v>0</v>
      </c>
      <c r="DG56" s="6">
        <v>1</v>
      </c>
    </row>
    <row r="57" spans="1:111" hidden="1" x14ac:dyDescent="0.2">
      <c r="A57" s="6">
        <v>67</v>
      </c>
      <c r="B57" s="25">
        <v>46167.440601851849</v>
      </c>
      <c r="C57" s="25">
        <v>46167.475937499999</v>
      </c>
      <c r="D57" s="6" t="s">
        <v>4901</v>
      </c>
      <c r="F57" s="25"/>
      <c r="G57" s="26" t="s">
        <v>4725</v>
      </c>
      <c r="H57" s="6" t="s">
        <v>3522</v>
      </c>
      <c r="I57" s="6" t="s">
        <v>5140</v>
      </c>
      <c r="J57" s="6" t="s">
        <v>4434</v>
      </c>
      <c r="K57" s="6" t="s">
        <v>5141</v>
      </c>
      <c r="L57" s="6" t="s">
        <v>5141</v>
      </c>
      <c r="M57" s="6" t="s">
        <v>5142</v>
      </c>
      <c r="N57" s="6" t="s">
        <v>4729</v>
      </c>
      <c r="O57" s="6" t="s">
        <v>5143</v>
      </c>
      <c r="P57" s="6" t="s">
        <v>95</v>
      </c>
      <c r="Q57" s="6" t="s">
        <v>4773</v>
      </c>
      <c r="S57" s="6" t="s">
        <v>499</v>
      </c>
      <c r="V57" s="6" t="s">
        <v>499</v>
      </c>
      <c r="X57" s="27">
        <v>500</v>
      </c>
      <c r="Y57" s="27">
        <v>434</v>
      </c>
      <c r="Z57" s="27">
        <v>40</v>
      </c>
      <c r="AA57" s="27">
        <v>20</v>
      </c>
      <c r="AB57" s="27">
        <f>SUM(Table2026_09_25[[#This Row],[Number of in-person visits provided in reporting year.]:[Number of video/virtual visits provided in reporting year.]])</f>
        <v>494</v>
      </c>
      <c r="AC57" s="6" t="s">
        <v>8469</v>
      </c>
      <c r="AF57" s="6" t="s">
        <v>4682</v>
      </c>
      <c r="AG57" s="28">
        <v>90</v>
      </c>
      <c r="AI57" s="6" t="s">
        <v>5144</v>
      </c>
      <c r="AJ57" s="6" t="s">
        <v>43</v>
      </c>
      <c r="AK57" s="6" t="s">
        <v>8483</v>
      </c>
      <c r="AL57" s="6" t="s">
        <v>3858</v>
      </c>
      <c r="AQ57" s="6" t="s">
        <v>43</v>
      </c>
      <c r="AR57" s="6" t="s">
        <v>5145</v>
      </c>
      <c r="AV57" s="6" t="s">
        <v>5146</v>
      </c>
      <c r="AX57" s="6" t="s">
        <v>4686</v>
      </c>
      <c r="AY57" s="28"/>
      <c r="AZ57" s="28"/>
      <c r="BZ57" s="6">
        <f t="shared" si="0"/>
        <v>0</v>
      </c>
      <c r="CA57" s="6">
        <f t="shared" si="1"/>
        <v>0</v>
      </c>
      <c r="CC57" s="26" t="s">
        <v>4753</v>
      </c>
      <c r="CD57" s="6" t="s">
        <v>5147</v>
      </c>
      <c r="CE57" s="6" t="s">
        <v>4537</v>
      </c>
      <c r="CG57" s="6" t="s">
        <v>4537</v>
      </c>
      <c r="CK57" s="6" t="s">
        <v>5148</v>
      </c>
      <c r="CM57" s="6" t="s">
        <v>5149</v>
      </c>
      <c r="CN57" s="6" t="s">
        <v>5150</v>
      </c>
      <c r="DC57" s="6" t="s">
        <v>4434</v>
      </c>
      <c r="DD57" s="6" t="s">
        <v>5142</v>
      </c>
      <c r="DF57" s="29">
        <f t="shared" si="2"/>
        <v>0</v>
      </c>
      <c r="DG57" s="6">
        <v>1</v>
      </c>
    </row>
    <row r="58" spans="1:111" hidden="1" x14ac:dyDescent="0.2">
      <c r="A58" s="6">
        <v>68</v>
      </c>
      <c r="B58" s="25">
        <v>46167.42732638889</v>
      </c>
      <c r="C58" s="25">
        <v>46167.559189814812</v>
      </c>
      <c r="D58" s="6" t="s">
        <v>4901</v>
      </c>
      <c r="F58" s="25"/>
      <c r="G58" s="26" t="s">
        <v>4725</v>
      </c>
      <c r="H58" s="6" t="s">
        <v>3514</v>
      </c>
      <c r="I58" s="6" t="s">
        <v>5001</v>
      </c>
      <c r="J58" s="6" t="s">
        <v>4537</v>
      </c>
      <c r="L58" s="6" t="s">
        <v>5151</v>
      </c>
      <c r="M58" s="6" t="s">
        <v>5152</v>
      </c>
      <c r="N58" s="6" t="s">
        <v>4729</v>
      </c>
      <c r="O58" s="6" t="s">
        <v>5153</v>
      </c>
      <c r="P58" s="6" t="s">
        <v>95</v>
      </c>
      <c r="Q58" s="6" t="s">
        <v>4773</v>
      </c>
      <c r="S58" s="6" t="s">
        <v>499</v>
      </c>
      <c r="V58" s="6" t="s">
        <v>499</v>
      </c>
      <c r="X58" s="27">
        <v>373</v>
      </c>
      <c r="Y58" s="27">
        <v>373</v>
      </c>
      <c r="Z58" s="27">
        <v>179</v>
      </c>
      <c r="AA58" s="27">
        <v>33</v>
      </c>
      <c r="AB58" s="27">
        <f>SUM(Table2026_09_25[[#This Row],[Number of in-person visits provided in reporting year.]:[Number of video/virtual visits provided in reporting year.]])</f>
        <v>585</v>
      </c>
      <c r="AC58" s="6" t="s">
        <v>8469</v>
      </c>
      <c r="AD58" s="28" t="s">
        <v>4881</v>
      </c>
      <c r="AE58" s="28" t="s">
        <v>4881</v>
      </c>
      <c r="AF58" s="6" t="s">
        <v>4682</v>
      </c>
      <c r="AG58" s="28">
        <v>365</v>
      </c>
      <c r="AI58" s="6" t="s">
        <v>5154</v>
      </c>
      <c r="AJ58" s="6" t="s">
        <v>5155</v>
      </c>
      <c r="AK58" s="6" t="s">
        <v>8483</v>
      </c>
      <c r="AL58" s="6" t="s">
        <v>902</v>
      </c>
      <c r="AQ58" s="6" t="s">
        <v>544</v>
      </c>
      <c r="AW58" s="6" t="s">
        <v>5156</v>
      </c>
      <c r="AX58" s="6" t="s">
        <v>4686</v>
      </c>
      <c r="AY58" s="28">
        <v>0</v>
      </c>
      <c r="AZ58" s="28">
        <v>1</v>
      </c>
      <c r="BA58" s="28">
        <v>0</v>
      </c>
      <c r="BB58" s="28">
        <v>0</v>
      </c>
      <c r="BD58" s="28">
        <v>0</v>
      </c>
      <c r="BE58" s="28">
        <v>0</v>
      </c>
      <c r="BF58" s="28">
        <v>0</v>
      </c>
      <c r="BG58" s="28">
        <v>0</v>
      </c>
      <c r="BH58" s="28">
        <v>0</v>
      </c>
      <c r="BI58" s="28">
        <v>0</v>
      </c>
      <c r="BJ58" s="28">
        <v>0</v>
      </c>
      <c r="BK58" s="28">
        <v>0</v>
      </c>
      <c r="BL58" s="28">
        <v>0</v>
      </c>
      <c r="BM58" s="28">
        <v>0</v>
      </c>
      <c r="BN58" s="28">
        <v>0</v>
      </c>
      <c r="BO58" s="28">
        <v>0</v>
      </c>
      <c r="BP58" s="28">
        <v>0</v>
      </c>
      <c r="BQ58" s="28">
        <v>0</v>
      </c>
      <c r="BR58" s="28">
        <v>0</v>
      </c>
      <c r="BS58" s="28">
        <v>0</v>
      </c>
      <c r="BT58" s="28">
        <v>0</v>
      </c>
      <c r="BU58" s="28">
        <v>0</v>
      </c>
      <c r="BV58" s="28"/>
      <c r="BW58" s="28"/>
      <c r="BX58" s="28"/>
      <c r="BZ58" s="6">
        <f t="shared" si="0"/>
        <v>1</v>
      </c>
      <c r="CA58" s="6">
        <f t="shared" si="1"/>
        <v>0</v>
      </c>
      <c r="CC58" s="26" t="s">
        <v>4753</v>
      </c>
      <c r="CD58" s="6" t="s">
        <v>5157</v>
      </c>
      <c r="CE58" s="6" t="s">
        <v>4537</v>
      </c>
      <c r="CG58" s="6" t="s">
        <v>4537</v>
      </c>
      <c r="CJ58" s="6" t="s">
        <v>5148</v>
      </c>
      <c r="CK58" s="6" t="s">
        <v>4689</v>
      </c>
      <c r="CM58" s="6" t="s">
        <v>4690</v>
      </c>
      <c r="CN58" s="6" t="s">
        <v>5158</v>
      </c>
      <c r="CO58" s="6" t="s">
        <v>8607</v>
      </c>
      <c r="CP58" s="6" t="s">
        <v>4758</v>
      </c>
      <c r="CR58" s="6" t="s">
        <v>8609</v>
      </c>
      <c r="CS58" s="6" t="s">
        <v>4690</v>
      </c>
      <c r="CT58" s="6" t="s">
        <v>5159</v>
      </c>
      <c r="CU58" s="6" t="s">
        <v>4434</v>
      </c>
      <c r="CV58" s="6" t="s">
        <v>4690</v>
      </c>
      <c r="CW58" s="6" t="s">
        <v>5160</v>
      </c>
      <c r="CX58" s="6" t="s">
        <v>4537</v>
      </c>
      <c r="CY58" s="6" t="s">
        <v>4537</v>
      </c>
      <c r="DC58" s="6" t="s">
        <v>4434</v>
      </c>
      <c r="DD58" s="6" t="s">
        <v>5161</v>
      </c>
      <c r="DF58" s="29">
        <f t="shared" si="2"/>
        <v>0</v>
      </c>
      <c r="DG58" s="6">
        <v>1</v>
      </c>
    </row>
    <row r="59" spans="1:111" hidden="1" x14ac:dyDescent="0.2">
      <c r="A59" s="6">
        <v>69</v>
      </c>
      <c r="B59" s="25">
        <v>46169.329097222224</v>
      </c>
      <c r="C59" s="25">
        <v>46169.360034722224</v>
      </c>
      <c r="D59" s="6" t="s">
        <v>4901</v>
      </c>
      <c r="F59" s="25"/>
      <c r="G59" s="26" t="s">
        <v>4725</v>
      </c>
      <c r="H59" s="6" t="s">
        <v>5162</v>
      </c>
      <c r="I59" s="6" t="s">
        <v>5001</v>
      </c>
      <c r="J59" s="6" t="s">
        <v>4537</v>
      </c>
      <c r="L59" s="6" t="s">
        <v>2742</v>
      </c>
      <c r="M59" s="6" t="s">
        <v>5163</v>
      </c>
      <c r="N59" s="6" t="s">
        <v>4729</v>
      </c>
      <c r="P59" s="6" t="s">
        <v>95</v>
      </c>
      <c r="Q59" s="6" t="s">
        <v>4773</v>
      </c>
      <c r="R59" s="6" t="s">
        <v>5164</v>
      </c>
      <c r="S59" s="6" t="s">
        <v>499</v>
      </c>
      <c r="T59" s="6" t="s">
        <v>5165</v>
      </c>
      <c r="U59" s="6" t="s">
        <v>224</v>
      </c>
      <c r="V59" s="6" t="s">
        <v>224</v>
      </c>
      <c r="W59" s="6" t="s">
        <v>224</v>
      </c>
      <c r="X59" s="30"/>
      <c r="Y59" s="27">
        <v>2154</v>
      </c>
      <c r="Z59" s="27">
        <v>732</v>
      </c>
      <c r="AA59" s="27">
        <v>14</v>
      </c>
      <c r="AB59" s="27">
        <f>SUM(Table2026_09_25[[#This Row],[Number of in-person visits provided in reporting year.]:[Number of video/virtual visits provided in reporting year.]])</f>
        <v>2900</v>
      </c>
      <c r="AC59" s="6" t="s">
        <v>8469</v>
      </c>
      <c r="AD59" s="28" t="s">
        <v>4881</v>
      </c>
      <c r="AE59" s="28" t="s">
        <v>4881</v>
      </c>
      <c r="AF59" s="6" t="s">
        <v>4682</v>
      </c>
      <c r="AG59" s="28">
        <v>40</v>
      </c>
      <c r="AH59" s="6" t="s">
        <v>5166</v>
      </c>
      <c r="AI59" s="6" t="s">
        <v>5167</v>
      </c>
      <c r="AJ59" s="6" t="s">
        <v>512</v>
      </c>
      <c r="AK59" s="6" t="s">
        <v>8483</v>
      </c>
      <c r="AL59" s="6" t="s">
        <v>127</v>
      </c>
      <c r="AM59" s="6" t="s">
        <v>224</v>
      </c>
      <c r="AN59" s="6" t="s">
        <v>224</v>
      </c>
      <c r="AO59" s="6" t="s">
        <v>224</v>
      </c>
      <c r="AQ59" s="6" t="s">
        <v>544</v>
      </c>
      <c r="AW59" s="6" t="s">
        <v>5168</v>
      </c>
      <c r="AX59" s="6" t="s">
        <v>4686</v>
      </c>
      <c r="AY59" s="28">
        <v>1</v>
      </c>
      <c r="AZ59" s="28">
        <v>2.5</v>
      </c>
      <c r="BA59" s="28">
        <v>0</v>
      </c>
      <c r="BB59" s="28">
        <v>0</v>
      </c>
      <c r="BC59" s="28">
        <v>1.8</v>
      </c>
      <c r="BE59" s="28">
        <v>0</v>
      </c>
      <c r="BF59" s="28">
        <v>0</v>
      </c>
      <c r="BG59" s="28">
        <v>2</v>
      </c>
      <c r="BH59" s="28">
        <v>0</v>
      </c>
      <c r="BI59" s="28">
        <v>0</v>
      </c>
      <c r="BJ59" s="28">
        <v>0</v>
      </c>
      <c r="BK59" s="28">
        <v>0</v>
      </c>
      <c r="BL59" s="28">
        <v>0</v>
      </c>
      <c r="BM59" s="28">
        <v>0</v>
      </c>
      <c r="BN59" s="28">
        <v>0</v>
      </c>
      <c r="BO59" s="28">
        <v>0</v>
      </c>
      <c r="BP59" s="28">
        <v>2</v>
      </c>
      <c r="BQ59" s="28">
        <v>2</v>
      </c>
      <c r="BR59" s="28">
        <v>0</v>
      </c>
      <c r="BS59" s="28">
        <v>0</v>
      </c>
      <c r="BT59" s="28">
        <v>0</v>
      </c>
      <c r="BU59" s="28">
        <v>0</v>
      </c>
      <c r="BV59" s="28"/>
      <c r="BW59" s="28"/>
      <c r="BX59" s="28">
        <v>1</v>
      </c>
      <c r="BY59" s="28" t="s">
        <v>4699</v>
      </c>
      <c r="BZ59" s="6">
        <f t="shared" si="0"/>
        <v>11.3</v>
      </c>
      <c r="CA59" s="6">
        <f t="shared" si="1"/>
        <v>7</v>
      </c>
      <c r="CB59" s="28">
        <v>0</v>
      </c>
      <c r="CC59" s="26" t="s">
        <v>4753</v>
      </c>
      <c r="CD59" s="6" t="s">
        <v>5169</v>
      </c>
      <c r="CE59" s="6" t="s">
        <v>4434</v>
      </c>
      <c r="CF59" s="6" t="s">
        <v>5170</v>
      </c>
      <c r="CG59" s="6" t="s">
        <v>4537</v>
      </c>
      <c r="CI59" s="6" t="s">
        <v>5171</v>
      </c>
      <c r="CK59" s="6" t="s">
        <v>5172</v>
      </c>
      <c r="CM59" s="6" t="s">
        <v>4690</v>
      </c>
      <c r="CN59" s="6" t="s">
        <v>5173</v>
      </c>
      <c r="CO59" s="6" t="s">
        <v>4434</v>
      </c>
      <c r="CP59" s="6" t="s">
        <v>4690</v>
      </c>
      <c r="CQ59" s="6" t="s">
        <v>5174</v>
      </c>
      <c r="CR59" s="6" t="s">
        <v>8609</v>
      </c>
      <c r="CS59" s="6" t="s">
        <v>5175</v>
      </c>
      <c r="CT59" s="6" t="s">
        <v>4700</v>
      </c>
      <c r="CU59" s="6" t="s">
        <v>4434</v>
      </c>
      <c r="CV59" s="6" t="s">
        <v>5175</v>
      </c>
      <c r="CW59" s="6" t="s">
        <v>5176</v>
      </c>
      <c r="CX59" s="6" t="s">
        <v>4434</v>
      </c>
      <c r="CY59" s="6" t="s">
        <v>4434</v>
      </c>
      <c r="CZ59" s="6" t="s">
        <v>5177</v>
      </c>
      <c r="DC59" s="6" t="s">
        <v>4434</v>
      </c>
      <c r="DD59" s="6" t="s">
        <v>5178</v>
      </c>
      <c r="DF59" s="29">
        <f t="shared" si="2"/>
        <v>0</v>
      </c>
      <c r="DG59" s="6">
        <v>1</v>
      </c>
    </row>
    <row r="60" spans="1:111" hidden="1" x14ac:dyDescent="0.2">
      <c r="A60" s="6">
        <v>70</v>
      </c>
      <c r="B60" s="25">
        <v>46169.360254629632</v>
      </c>
      <c r="C60" s="25">
        <v>46169.365300925929</v>
      </c>
      <c r="D60" s="6" t="s">
        <v>4901</v>
      </c>
      <c r="F60" s="25"/>
      <c r="G60" s="26" t="s">
        <v>4725</v>
      </c>
      <c r="H60" s="6" t="s">
        <v>5162</v>
      </c>
      <c r="I60" s="6" t="s">
        <v>5001</v>
      </c>
      <c r="J60" s="6" t="s">
        <v>4537</v>
      </c>
      <c r="L60" s="6" t="s">
        <v>2742</v>
      </c>
      <c r="M60" s="6" t="s">
        <v>5163</v>
      </c>
      <c r="N60" s="6" t="s">
        <v>4729</v>
      </c>
      <c r="P60" s="6" t="s">
        <v>704</v>
      </c>
      <c r="Q60" s="6" t="s">
        <v>4773</v>
      </c>
      <c r="R60" s="6" t="s">
        <v>5164</v>
      </c>
      <c r="S60" s="6" t="s">
        <v>778</v>
      </c>
      <c r="T60" s="6" t="s">
        <v>5165</v>
      </c>
      <c r="U60" s="6" t="s">
        <v>224</v>
      </c>
      <c r="V60" s="6" t="s">
        <v>224</v>
      </c>
      <c r="W60" s="6" t="s">
        <v>224</v>
      </c>
      <c r="X60" s="30"/>
      <c r="Y60" s="27">
        <v>481</v>
      </c>
      <c r="Z60" s="27">
        <v>2</v>
      </c>
      <c r="AA60" s="27">
        <v>56</v>
      </c>
      <c r="AB60" s="27">
        <f>SUM(Table2026_09_25[[#This Row],[Number of in-person visits provided in reporting year.]:[Number of video/virtual visits provided in reporting year.]])</f>
        <v>539</v>
      </c>
      <c r="AC60" s="6" t="s">
        <v>8469</v>
      </c>
      <c r="AD60" s="28" t="s">
        <v>4881</v>
      </c>
      <c r="AE60" s="28" t="s">
        <v>4881</v>
      </c>
      <c r="AF60" s="6" t="s">
        <v>4682</v>
      </c>
      <c r="AG60" s="28">
        <v>40</v>
      </c>
      <c r="AH60" s="6" t="s">
        <v>5179</v>
      </c>
      <c r="AI60" s="6" t="s">
        <v>5167</v>
      </c>
      <c r="AJ60" s="6" t="s">
        <v>512</v>
      </c>
      <c r="AK60" s="6" t="s">
        <v>8483</v>
      </c>
      <c r="AL60" s="6" t="s">
        <v>127</v>
      </c>
      <c r="AM60" s="6" t="s">
        <v>224</v>
      </c>
      <c r="AN60" s="6" t="s">
        <v>224</v>
      </c>
      <c r="AO60" s="6" t="s">
        <v>224</v>
      </c>
      <c r="AQ60" s="6" t="s">
        <v>544</v>
      </c>
      <c r="AW60" s="6" t="s">
        <v>5168</v>
      </c>
      <c r="AX60" s="6" t="s">
        <v>4686</v>
      </c>
      <c r="AY60" s="28">
        <v>1</v>
      </c>
      <c r="AZ60" s="28">
        <v>2.5</v>
      </c>
      <c r="BA60" s="28">
        <v>0</v>
      </c>
      <c r="BB60" s="28">
        <v>0</v>
      </c>
      <c r="BC60" s="28">
        <v>0</v>
      </c>
      <c r="BD60" s="28">
        <v>1</v>
      </c>
      <c r="BE60" s="28">
        <v>0</v>
      </c>
      <c r="BF60" s="28">
        <v>0</v>
      </c>
      <c r="BG60" s="28">
        <v>2</v>
      </c>
      <c r="BH60" s="28">
        <v>0</v>
      </c>
      <c r="BI60" s="28">
        <v>0</v>
      </c>
      <c r="BJ60" s="28">
        <v>0</v>
      </c>
      <c r="BK60" s="28">
        <v>0</v>
      </c>
      <c r="BL60" s="28">
        <v>0</v>
      </c>
      <c r="BM60" s="28">
        <v>0</v>
      </c>
      <c r="BN60" s="28">
        <v>0</v>
      </c>
      <c r="BP60" s="28">
        <v>1</v>
      </c>
      <c r="BQ60" s="28">
        <v>2</v>
      </c>
      <c r="BR60" s="28">
        <v>0</v>
      </c>
      <c r="BS60" s="28">
        <v>0</v>
      </c>
      <c r="BT60" s="28">
        <v>0</v>
      </c>
      <c r="BU60" s="28">
        <v>0</v>
      </c>
      <c r="BV60" s="28"/>
      <c r="BW60" s="28"/>
      <c r="BX60" s="28">
        <v>1</v>
      </c>
      <c r="BY60" s="28" t="s">
        <v>4699</v>
      </c>
      <c r="BZ60" s="6">
        <f t="shared" si="0"/>
        <v>9.5</v>
      </c>
      <c r="CA60" s="6">
        <f t="shared" si="1"/>
        <v>6</v>
      </c>
      <c r="CB60" s="28">
        <v>0</v>
      </c>
      <c r="CC60" s="26" t="s">
        <v>4753</v>
      </c>
      <c r="CD60" s="6" t="s">
        <v>5180</v>
      </c>
      <c r="CE60" s="6" t="s">
        <v>4434</v>
      </c>
      <c r="CF60" s="6" t="s">
        <v>5181</v>
      </c>
      <c r="CG60" s="6" t="s">
        <v>4537</v>
      </c>
      <c r="CH60" s="6" t="s">
        <v>224</v>
      </c>
      <c r="CI60" s="6" t="s">
        <v>5182</v>
      </c>
      <c r="CJ60" s="6" t="s">
        <v>8598</v>
      </c>
      <c r="CK60" s="6" t="s">
        <v>5172</v>
      </c>
      <c r="CM60" s="6" t="s">
        <v>4737</v>
      </c>
      <c r="CN60" s="6" t="s">
        <v>224</v>
      </c>
      <c r="CO60" s="6" t="s">
        <v>8607</v>
      </c>
      <c r="CP60" s="6" t="s">
        <v>4758</v>
      </c>
      <c r="CQ60" s="6" t="s">
        <v>224</v>
      </c>
      <c r="CR60" s="6" t="s">
        <v>8609</v>
      </c>
      <c r="CS60" s="6" t="s">
        <v>4690</v>
      </c>
      <c r="CT60" s="6" t="s">
        <v>4700</v>
      </c>
      <c r="CU60" s="6" t="s">
        <v>4434</v>
      </c>
      <c r="CV60" s="6" t="s">
        <v>4690</v>
      </c>
      <c r="CW60" s="6" t="s">
        <v>5183</v>
      </c>
      <c r="CX60" s="6" t="s">
        <v>4537</v>
      </c>
      <c r="CY60" s="6" t="s">
        <v>4537</v>
      </c>
      <c r="CZ60" s="6" t="s">
        <v>224</v>
      </c>
      <c r="DC60" s="6" t="s">
        <v>4434</v>
      </c>
      <c r="DD60" s="6" t="s">
        <v>5178</v>
      </c>
      <c r="DF60" s="29">
        <f t="shared" si="2"/>
        <v>0</v>
      </c>
      <c r="DG60" s="6">
        <v>1</v>
      </c>
    </row>
    <row r="61" spans="1:111" hidden="1" x14ac:dyDescent="0.2">
      <c r="A61" s="6">
        <v>71</v>
      </c>
      <c r="B61" s="25">
        <v>46169.365370370368</v>
      </c>
      <c r="C61" s="25">
        <v>46169.371111111112</v>
      </c>
      <c r="D61" s="6" t="s">
        <v>4901</v>
      </c>
      <c r="F61" s="25"/>
      <c r="G61" s="26" t="s">
        <v>4725</v>
      </c>
      <c r="H61" s="6" t="s">
        <v>5162</v>
      </c>
      <c r="I61" s="6" t="s">
        <v>5001</v>
      </c>
      <c r="J61" s="6" t="s">
        <v>4537</v>
      </c>
      <c r="L61" s="6" t="s">
        <v>2742</v>
      </c>
      <c r="M61" s="6" t="s">
        <v>5163</v>
      </c>
      <c r="N61" s="6" t="s">
        <v>4729</v>
      </c>
      <c r="P61" s="6" t="s">
        <v>3509</v>
      </c>
      <c r="Q61" s="6" t="s">
        <v>5203</v>
      </c>
      <c r="R61" s="6" t="s">
        <v>5164</v>
      </c>
      <c r="S61" s="6" t="s">
        <v>5184</v>
      </c>
      <c r="T61" s="6" t="s">
        <v>5165</v>
      </c>
      <c r="U61" s="6" t="s">
        <v>224</v>
      </c>
      <c r="V61" s="6" t="s">
        <v>224</v>
      </c>
      <c r="W61" s="6" t="s">
        <v>224</v>
      </c>
      <c r="X61" s="30"/>
      <c r="Y61" s="27">
        <v>923</v>
      </c>
      <c r="Z61" s="27">
        <v>0</v>
      </c>
      <c r="AA61" s="27">
        <v>0</v>
      </c>
      <c r="AB61" s="27">
        <f>SUM(Table2026_09_25[[#This Row],[Number of in-person visits provided in reporting year.]:[Number of video/virtual visits provided in reporting year.]])</f>
        <v>923</v>
      </c>
      <c r="AC61" s="6" t="s">
        <v>8469</v>
      </c>
      <c r="AD61" s="28" t="s">
        <v>4881</v>
      </c>
      <c r="AE61" s="28" t="s">
        <v>4881</v>
      </c>
      <c r="AF61" s="6" t="s">
        <v>4682</v>
      </c>
      <c r="AG61" s="28">
        <v>40</v>
      </c>
      <c r="AH61" s="6" t="s">
        <v>5185</v>
      </c>
      <c r="AI61" s="6" t="s">
        <v>5167</v>
      </c>
      <c r="AJ61" s="6" t="s">
        <v>512</v>
      </c>
      <c r="AK61" s="6" t="s">
        <v>8483</v>
      </c>
      <c r="AL61" s="6" t="s">
        <v>127</v>
      </c>
      <c r="AM61" s="6" t="s">
        <v>224</v>
      </c>
      <c r="AN61" s="6" t="s">
        <v>224</v>
      </c>
      <c r="AO61" s="6" t="s">
        <v>224</v>
      </c>
      <c r="AQ61" s="6" t="s">
        <v>544</v>
      </c>
      <c r="AW61" s="6" t="s">
        <v>5168</v>
      </c>
      <c r="AX61" s="6" t="s">
        <v>4686</v>
      </c>
      <c r="AY61" s="28">
        <v>1</v>
      </c>
      <c r="AZ61" s="28">
        <v>1</v>
      </c>
      <c r="BA61" s="28">
        <v>0</v>
      </c>
      <c r="BB61" s="28">
        <v>0</v>
      </c>
      <c r="BC61" s="28">
        <v>0.18</v>
      </c>
      <c r="BD61" s="28">
        <v>0.36</v>
      </c>
      <c r="BE61" s="28">
        <v>0</v>
      </c>
      <c r="BF61" s="28">
        <v>0</v>
      </c>
      <c r="BG61" s="28">
        <v>2</v>
      </c>
      <c r="BH61" s="28">
        <v>0</v>
      </c>
      <c r="BI61" s="28">
        <v>0</v>
      </c>
      <c r="BJ61" s="28">
        <v>0</v>
      </c>
      <c r="BK61" s="28">
        <v>0</v>
      </c>
      <c r="BL61" s="28">
        <v>0</v>
      </c>
      <c r="BM61" s="28">
        <v>0</v>
      </c>
      <c r="BN61" s="28">
        <v>0</v>
      </c>
      <c r="BO61" s="28">
        <v>0</v>
      </c>
      <c r="BP61" s="28">
        <v>1</v>
      </c>
      <c r="BQ61" s="28">
        <v>0</v>
      </c>
      <c r="BR61" s="28">
        <v>0</v>
      </c>
      <c r="BS61" s="28">
        <v>0</v>
      </c>
      <c r="BT61" s="28">
        <v>0</v>
      </c>
      <c r="BU61" s="28">
        <v>0</v>
      </c>
      <c r="BV61" s="28"/>
      <c r="BW61" s="28"/>
      <c r="BX61" s="28">
        <v>1</v>
      </c>
      <c r="BY61" s="28" t="s">
        <v>4699</v>
      </c>
      <c r="BZ61" s="6">
        <f t="shared" si="0"/>
        <v>5.54</v>
      </c>
      <c r="CA61" s="6">
        <f t="shared" si="1"/>
        <v>4</v>
      </c>
      <c r="CB61" s="28">
        <v>0</v>
      </c>
      <c r="CC61" s="26" t="s">
        <v>4753</v>
      </c>
      <c r="CD61" s="6" t="s">
        <v>5186</v>
      </c>
      <c r="CE61" s="6" t="s">
        <v>4537</v>
      </c>
      <c r="CF61" s="6" t="s">
        <v>224</v>
      </c>
      <c r="CG61" s="6" t="s">
        <v>4537</v>
      </c>
      <c r="CH61" s="6" t="s">
        <v>224</v>
      </c>
      <c r="CI61" s="6" t="s">
        <v>5182</v>
      </c>
      <c r="CJ61" s="6" t="s">
        <v>8598</v>
      </c>
      <c r="CK61" s="6" t="s">
        <v>5172</v>
      </c>
      <c r="CM61" s="6" t="s">
        <v>5187</v>
      </c>
      <c r="CN61" s="6" t="s">
        <v>5188</v>
      </c>
      <c r="CO61" s="6" t="s">
        <v>4434</v>
      </c>
      <c r="CP61" s="6" t="s">
        <v>5187</v>
      </c>
      <c r="CQ61" s="6" t="s">
        <v>5189</v>
      </c>
      <c r="CR61" s="6" t="s">
        <v>8609</v>
      </c>
      <c r="CS61" s="6" t="s">
        <v>4738</v>
      </c>
      <c r="CT61" s="6" t="s">
        <v>4700</v>
      </c>
      <c r="CU61" s="6" t="s">
        <v>4434</v>
      </c>
      <c r="CV61" s="6" t="s">
        <v>4738</v>
      </c>
      <c r="CX61" s="6" t="s">
        <v>4537</v>
      </c>
      <c r="CY61" s="6" t="s">
        <v>4537</v>
      </c>
      <c r="CZ61" s="6" t="s">
        <v>224</v>
      </c>
      <c r="DC61" s="6" t="s">
        <v>4434</v>
      </c>
      <c r="DD61" s="6" t="s">
        <v>5178</v>
      </c>
      <c r="DE61" s="6" t="s">
        <v>5190</v>
      </c>
      <c r="DF61" s="29">
        <f t="shared" si="2"/>
        <v>0</v>
      </c>
      <c r="DG61" s="6">
        <v>1</v>
      </c>
    </row>
    <row r="62" spans="1:111" hidden="1" x14ac:dyDescent="0.2">
      <c r="A62" s="6">
        <v>72</v>
      </c>
      <c r="B62" s="25">
        <v>46169.371168981481</v>
      </c>
      <c r="C62" s="25">
        <v>46169.37641203704</v>
      </c>
      <c r="D62" s="6" t="s">
        <v>4901</v>
      </c>
      <c r="F62" s="25"/>
      <c r="G62" s="26" t="s">
        <v>4725</v>
      </c>
      <c r="H62" s="6" t="s">
        <v>5162</v>
      </c>
      <c r="I62" s="6" t="s">
        <v>5001</v>
      </c>
      <c r="J62" s="6" t="s">
        <v>4537</v>
      </c>
      <c r="L62" s="6" t="s">
        <v>2742</v>
      </c>
      <c r="M62" s="6" t="s">
        <v>5163</v>
      </c>
      <c r="N62" s="6" t="s">
        <v>4729</v>
      </c>
      <c r="P62" s="6" t="s">
        <v>558</v>
      </c>
      <c r="Q62" s="6" t="s">
        <v>4773</v>
      </c>
      <c r="R62" s="6" t="s">
        <v>5164</v>
      </c>
      <c r="S62" s="6" t="s">
        <v>588</v>
      </c>
      <c r="T62" s="6" t="s">
        <v>5165</v>
      </c>
      <c r="U62" s="6" t="s">
        <v>224</v>
      </c>
      <c r="V62" s="6" t="s">
        <v>224</v>
      </c>
      <c r="W62" s="6" t="s">
        <v>224</v>
      </c>
      <c r="X62" s="30"/>
      <c r="Y62" s="27">
        <v>44</v>
      </c>
      <c r="Z62" s="27">
        <v>0</v>
      </c>
      <c r="AA62" s="27">
        <v>0</v>
      </c>
      <c r="AB62" s="27">
        <f>SUM(Table2026_09_25[[#This Row],[Number of in-person visits provided in reporting year.]:[Number of video/virtual visits provided in reporting year.]])</f>
        <v>44</v>
      </c>
      <c r="AC62" s="6" t="s">
        <v>8469</v>
      </c>
      <c r="AD62" s="28" t="s">
        <v>4881</v>
      </c>
      <c r="AE62" s="28" t="s">
        <v>4881</v>
      </c>
      <c r="AF62" s="6" t="s">
        <v>4682</v>
      </c>
      <c r="AG62" s="28">
        <v>60</v>
      </c>
      <c r="AH62" s="6" t="s">
        <v>5191</v>
      </c>
      <c r="AI62" s="6" t="s">
        <v>5167</v>
      </c>
      <c r="AJ62" s="6" t="s">
        <v>512</v>
      </c>
      <c r="AK62" s="6" t="s">
        <v>8483</v>
      </c>
      <c r="AL62" s="6" t="s">
        <v>127</v>
      </c>
      <c r="AM62" s="6" t="s">
        <v>224</v>
      </c>
      <c r="AN62" s="6" t="s">
        <v>224</v>
      </c>
      <c r="AO62" s="6" t="s">
        <v>5192</v>
      </c>
      <c r="AQ62" s="6" t="s">
        <v>544</v>
      </c>
      <c r="AW62" s="6" t="s">
        <v>5168</v>
      </c>
      <c r="AX62" s="6" t="s">
        <v>4686</v>
      </c>
      <c r="AY62" s="28">
        <v>1</v>
      </c>
      <c r="AZ62" s="28">
        <v>1</v>
      </c>
      <c r="BA62" s="28">
        <v>0</v>
      </c>
      <c r="BB62" s="28">
        <v>0</v>
      </c>
      <c r="BC62" s="28">
        <v>0.18</v>
      </c>
      <c r="BD62" s="28">
        <v>0</v>
      </c>
      <c r="BE62" s="28">
        <v>0</v>
      </c>
      <c r="BF62" s="28">
        <v>0</v>
      </c>
      <c r="BG62" s="28">
        <v>0</v>
      </c>
      <c r="BH62" s="28">
        <v>0</v>
      </c>
      <c r="BI62" s="28">
        <v>0</v>
      </c>
      <c r="BJ62" s="28">
        <v>0</v>
      </c>
      <c r="BK62" s="28">
        <v>0</v>
      </c>
      <c r="BL62" s="28">
        <v>0</v>
      </c>
      <c r="BM62" s="28">
        <v>0</v>
      </c>
      <c r="BN62" s="28">
        <v>0</v>
      </c>
      <c r="BO62" s="28">
        <v>0</v>
      </c>
      <c r="BP62" s="28">
        <v>1</v>
      </c>
      <c r="BQ62" s="28">
        <v>0</v>
      </c>
      <c r="BR62" s="28">
        <v>0</v>
      </c>
      <c r="BS62" s="28">
        <v>0</v>
      </c>
      <c r="BT62" s="28">
        <v>0</v>
      </c>
      <c r="BX62" s="6">
        <v>1</v>
      </c>
      <c r="BY62" s="28" t="s">
        <v>4699</v>
      </c>
      <c r="BZ62" s="6">
        <f t="shared" si="0"/>
        <v>3.18</v>
      </c>
      <c r="CA62" s="6">
        <f t="shared" si="1"/>
        <v>2</v>
      </c>
      <c r="CB62" s="28">
        <v>0</v>
      </c>
      <c r="CC62" s="26" t="s">
        <v>4753</v>
      </c>
      <c r="CD62" s="6" t="s">
        <v>5180</v>
      </c>
      <c r="CE62" s="6" t="s">
        <v>4537</v>
      </c>
      <c r="CF62" s="6" t="s">
        <v>224</v>
      </c>
      <c r="CG62" s="6" t="s">
        <v>4537</v>
      </c>
      <c r="CH62" s="6" t="s">
        <v>224</v>
      </c>
      <c r="CI62" s="6" t="s">
        <v>5182</v>
      </c>
      <c r="CJ62" s="6" t="s">
        <v>8598</v>
      </c>
      <c r="CK62" s="6" t="s">
        <v>5193</v>
      </c>
      <c r="CM62" s="6" t="s">
        <v>4690</v>
      </c>
      <c r="CN62" s="6" t="s">
        <v>5194</v>
      </c>
      <c r="CO62" s="6" t="s">
        <v>4434</v>
      </c>
      <c r="CP62" s="6" t="s">
        <v>4690</v>
      </c>
      <c r="CQ62" s="6" t="s">
        <v>5189</v>
      </c>
      <c r="CR62" s="6" t="s">
        <v>8609</v>
      </c>
      <c r="CS62" s="6" t="s">
        <v>4738</v>
      </c>
      <c r="CT62" s="6" t="s">
        <v>4700</v>
      </c>
      <c r="CU62" s="6" t="s">
        <v>4434</v>
      </c>
      <c r="CV62" s="6" t="s">
        <v>4738</v>
      </c>
      <c r="CX62" s="6" t="s">
        <v>4537</v>
      </c>
      <c r="CY62" s="6" t="s">
        <v>4537</v>
      </c>
      <c r="DC62" s="6" t="s">
        <v>4434</v>
      </c>
      <c r="DD62" s="6" t="s">
        <v>5178</v>
      </c>
      <c r="DF62" s="29">
        <f t="shared" si="2"/>
        <v>0</v>
      </c>
      <c r="DG62" s="6">
        <v>1</v>
      </c>
    </row>
    <row r="63" spans="1:111" hidden="1" x14ac:dyDescent="0.2">
      <c r="A63" s="6">
        <v>73</v>
      </c>
      <c r="B63" s="25">
        <v>46170.384363425925</v>
      </c>
      <c r="C63" s="25">
        <v>46170.440775462965</v>
      </c>
      <c r="D63" s="6" t="s">
        <v>4901</v>
      </c>
      <c r="F63" s="25"/>
      <c r="G63" s="26" t="s">
        <v>4676</v>
      </c>
      <c r="H63" s="6" t="s">
        <v>5195</v>
      </c>
      <c r="I63" s="6" t="s">
        <v>4815</v>
      </c>
      <c r="J63" s="6" t="s">
        <v>4537</v>
      </c>
      <c r="L63" s="6" t="s">
        <v>5196</v>
      </c>
      <c r="M63" s="6" t="s">
        <v>5197</v>
      </c>
      <c r="N63" s="6" t="s">
        <v>4985</v>
      </c>
      <c r="P63" s="6" t="s">
        <v>3507</v>
      </c>
      <c r="Q63" s="6" t="s">
        <v>3507</v>
      </c>
      <c r="X63" s="27">
        <v>970</v>
      </c>
      <c r="Y63" s="30"/>
      <c r="Z63" s="30"/>
      <c r="AA63" s="30"/>
      <c r="AB63" s="30">
        <f>SUM(Table2026_09_25[[#This Row],[Number of in-person visits provided in reporting year.]:[Number of video/virtual visits provided in reporting year.]])</f>
        <v>0</v>
      </c>
      <c r="AC63" s="6" t="s">
        <v>8469</v>
      </c>
      <c r="AF63" s="6" t="s">
        <v>4682</v>
      </c>
      <c r="AI63" s="6" t="s">
        <v>5198</v>
      </c>
      <c r="AJ63" s="6" t="s">
        <v>5199</v>
      </c>
      <c r="AK63" s="6" t="s">
        <v>8483</v>
      </c>
      <c r="AL63" s="6" t="s">
        <v>96</v>
      </c>
      <c r="AQ63" s="6" t="s">
        <v>544</v>
      </c>
      <c r="AW63" s="6" t="s">
        <v>5200</v>
      </c>
      <c r="AX63" s="6" t="s">
        <v>4686</v>
      </c>
      <c r="AY63" s="28">
        <v>0</v>
      </c>
      <c r="AZ63" s="28"/>
      <c r="BP63" s="6">
        <v>1</v>
      </c>
      <c r="BZ63" s="6">
        <f t="shared" si="0"/>
        <v>1</v>
      </c>
      <c r="CA63" s="6">
        <f t="shared" si="1"/>
        <v>1</v>
      </c>
      <c r="CC63" s="26" t="s">
        <v>21</v>
      </c>
      <c r="CK63" s="6" t="s">
        <v>5148</v>
      </c>
      <c r="DC63" s="6" t="s">
        <v>4434</v>
      </c>
      <c r="DD63" s="6" t="s">
        <v>5201</v>
      </c>
      <c r="DF63" s="29">
        <f t="shared" si="2"/>
        <v>0</v>
      </c>
      <c r="DG63" s="29">
        <v>1</v>
      </c>
    </row>
    <row r="64" spans="1:111" hidden="1" x14ac:dyDescent="0.2">
      <c r="A64" s="6">
        <v>74</v>
      </c>
      <c r="B64" s="25">
        <v>46170.442569444444</v>
      </c>
      <c r="C64" s="25">
        <v>46170.461226851854</v>
      </c>
      <c r="D64" s="6" t="s">
        <v>4901</v>
      </c>
      <c r="F64" s="25"/>
      <c r="G64" s="26" t="s">
        <v>4725</v>
      </c>
      <c r="H64" s="6" t="s">
        <v>5195</v>
      </c>
      <c r="I64" s="6" t="s">
        <v>4815</v>
      </c>
      <c r="J64" s="6" t="s">
        <v>4537</v>
      </c>
      <c r="L64" s="6" t="s">
        <v>5196</v>
      </c>
      <c r="M64" s="6" t="s">
        <v>5197</v>
      </c>
      <c r="N64" s="6" t="s">
        <v>4985</v>
      </c>
      <c r="P64" s="6" t="s">
        <v>3507</v>
      </c>
      <c r="Q64" s="6" t="s">
        <v>3507</v>
      </c>
      <c r="X64" s="27">
        <v>1019</v>
      </c>
      <c r="Y64" s="30"/>
      <c r="Z64" s="30"/>
      <c r="AA64" s="30"/>
      <c r="AB64" s="30">
        <f>SUM(Table2026_09_25[[#This Row],[Number of in-person visits provided in reporting year.]:[Number of video/virtual visits provided in reporting year.]])</f>
        <v>0</v>
      </c>
      <c r="AC64" s="6" t="s">
        <v>8469</v>
      </c>
      <c r="AF64" s="6" t="s">
        <v>4682</v>
      </c>
      <c r="AI64" s="6" t="s">
        <v>5198</v>
      </c>
      <c r="AJ64" s="6" t="s">
        <v>5199</v>
      </c>
      <c r="AK64" s="6" t="s">
        <v>8483</v>
      </c>
      <c r="AL64" s="6" t="s">
        <v>96</v>
      </c>
      <c r="AQ64" s="6" t="s">
        <v>544</v>
      </c>
      <c r="AW64" s="6" t="s">
        <v>5200</v>
      </c>
      <c r="AX64" s="6" t="s">
        <v>4686</v>
      </c>
      <c r="AZ64" s="28"/>
      <c r="BP64" s="6">
        <v>1</v>
      </c>
      <c r="BZ64" s="6">
        <f t="shared" si="0"/>
        <v>1</v>
      </c>
      <c r="CA64" s="6">
        <f t="shared" si="1"/>
        <v>1</v>
      </c>
      <c r="CC64" s="26" t="s">
        <v>21</v>
      </c>
      <c r="CD64" s="6" t="s">
        <v>4987</v>
      </c>
      <c r="CK64" s="6" t="s">
        <v>5148</v>
      </c>
      <c r="DC64" s="6" t="s">
        <v>4434</v>
      </c>
      <c r="DD64" s="6" t="s">
        <v>5201</v>
      </c>
      <c r="DF64" s="29">
        <f t="shared" si="2"/>
        <v>0</v>
      </c>
      <c r="DG64" s="6">
        <v>1</v>
      </c>
    </row>
    <row r="65" spans="1:111" hidden="1" x14ac:dyDescent="0.2">
      <c r="A65" s="6">
        <v>75</v>
      </c>
      <c r="B65" s="25">
        <v>46170.397650462961</v>
      </c>
      <c r="C65" s="25">
        <v>46170.642222222225</v>
      </c>
      <c r="D65" s="6" t="s">
        <v>4901</v>
      </c>
      <c r="F65" s="25"/>
      <c r="G65" s="26" t="s">
        <v>4676</v>
      </c>
      <c r="H65" s="6" t="s">
        <v>5195</v>
      </c>
      <c r="I65" s="6" t="s">
        <v>4815</v>
      </c>
      <c r="J65" s="6" t="s">
        <v>4537</v>
      </c>
      <c r="L65" s="6" t="s">
        <v>5202</v>
      </c>
      <c r="M65" s="6" t="s">
        <v>5197</v>
      </c>
      <c r="N65" s="6" t="s">
        <v>4729</v>
      </c>
      <c r="O65" s="6" t="s">
        <v>5196</v>
      </c>
      <c r="P65" s="6" t="s">
        <v>3529</v>
      </c>
      <c r="Q65" s="6" t="s">
        <v>5203</v>
      </c>
      <c r="S65" s="6" t="s">
        <v>5204</v>
      </c>
      <c r="X65" s="30"/>
      <c r="Y65" s="30"/>
      <c r="Z65" s="30"/>
      <c r="AA65" s="30"/>
      <c r="AB65" s="30">
        <f>SUM(Table2026_09_25[[#This Row],[Number of in-person visits provided in reporting year.]:[Number of video/virtual visits provided in reporting year.]])</f>
        <v>0</v>
      </c>
      <c r="AC65" s="6" t="s">
        <v>8469</v>
      </c>
      <c r="AF65" s="6" t="s">
        <v>5205</v>
      </c>
      <c r="AI65" s="6" t="s">
        <v>5198</v>
      </c>
      <c r="AJ65" s="6" t="s">
        <v>5199</v>
      </c>
      <c r="AK65" s="6" t="s">
        <v>8483</v>
      </c>
      <c r="AL65" s="6" t="s">
        <v>96</v>
      </c>
      <c r="AQ65" s="6" t="s">
        <v>544</v>
      </c>
      <c r="AW65" s="6" t="s">
        <v>5206</v>
      </c>
      <c r="AX65" s="6" t="s">
        <v>5207</v>
      </c>
      <c r="AZ65" s="28">
        <v>0.7</v>
      </c>
      <c r="BC65" s="28">
        <v>0.18</v>
      </c>
      <c r="BJ65" s="28">
        <v>1</v>
      </c>
      <c r="BP65" s="28">
        <v>4.4000000000000004</v>
      </c>
      <c r="BQ65" s="28">
        <v>2.5</v>
      </c>
      <c r="BR65" s="28">
        <v>1</v>
      </c>
      <c r="BZ65" s="6">
        <f t="shared" si="0"/>
        <v>9.7800000000000011</v>
      </c>
      <c r="CA65" s="6">
        <f t="shared" si="1"/>
        <v>8.9</v>
      </c>
      <c r="CC65" s="26" t="s">
        <v>4753</v>
      </c>
      <c r="CD65" s="6" t="s">
        <v>5208</v>
      </c>
      <c r="CE65" s="6" t="s">
        <v>4537</v>
      </c>
      <c r="CJ65" s="6" t="s">
        <v>5148</v>
      </c>
      <c r="CK65" s="6" t="s">
        <v>4689</v>
      </c>
      <c r="CM65" s="6" t="s">
        <v>4737</v>
      </c>
      <c r="CO65" s="6" t="s">
        <v>4434</v>
      </c>
      <c r="CP65" s="6" t="s">
        <v>4738</v>
      </c>
      <c r="CQ65" s="6" t="s">
        <v>5209</v>
      </c>
      <c r="CR65" s="6" t="s">
        <v>8609</v>
      </c>
      <c r="CS65" s="6" t="s">
        <v>5210</v>
      </c>
      <c r="CT65" s="6" t="s">
        <v>5211</v>
      </c>
      <c r="CU65" s="6" t="s">
        <v>4434</v>
      </c>
      <c r="CV65" s="6" t="s">
        <v>5212</v>
      </c>
      <c r="CW65" s="6" t="s">
        <v>5213</v>
      </c>
      <c r="CX65" s="6" t="s">
        <v>4537</v>
      </c>
      <c r="CY65" s="6" t="s">
        <v>4537</v>
      </c>
      <c r="DC65" s="6" t="s">
        <v>4434</v>
      </c>
      <c r="DD65" s="6" t="s">
        <v>5214</v>
      </c>
      <c r="DF65" s="29">
        <f t="shared" si="2"/>
        <v>0</v>
      </c>
      <c r="DG65" s="29">
        <v>1</v>
      </c>
    </row>
    <row r="66" spans="1:111" hidden="1" x14ac:dyDescent="0.2">
      <c r="A66" s="6">
        <v>76</v>
      </c>
      <c r="B66" s="25">
        <v>46171.508148148147</v>
      </c>
      <c r="C66" s="25">
        <v>46171.610115740739</v>
      </c>
      <c r="D66" s="6" t="s">
        <v>4901</v>
      </c>
      <c r="F66" s="25"/>
      <c r="G66" s="26" t="s">
        <v>4725</v>
      </c>
      <c r="H66" s="6" t="s">
        <v>5215</v>
      </c>
      <c r="I66" s="6" t="s">
        <v>5216</v>
      </c>
      <c r="J66" s="6" t="s">
        <v>4537</v>
      </c>
      <c r="L66" s="6" t="s">
        <v>5217</v>
      </c>
      <c r="M66" s="6" t="s">
        <v>5218</v>
      </c>
      <c r="N66" s="6" t="s">
        <v>4729</v>
      </c>
      <c r="O66" s="6" t="s">
        <v>5219</v>
      </c>
      <c r="P66" s="6" t="s">
        <v>5220</v>
      </c>
      <c r="Q66" s="6" t="s">
        <v>5011</v>
      </c>
      <c r="W66" s="6" t="s">
        <v>5221</v>
      </c>
      <c r="X66" s="27">
        <v>459</v>
      </c>
      <c r="Y66" s="27">
        <v>31753</v>
      </c>
      <c r="Z66" s="27">
        <v>0</v>
      </c>
      <c r="AA66" s="27">
        <v>0</v>
      </c>
      <c r="AB66" s="27">
        <f>SUM(Table2026_09_25[[#This Row],[Number of in-person visits provided in reporting year.]:[Number of video/virtual visits provided in reporting year.]])</f>
        <v>31753</v>
      </c>
      <c r="AC66" s="6" t="s">
        <v>8469</v>
      </c>
      <c r="AF66" s="6" t="s">
        <v>5000</v>
      </c>
      <c r="AG66" s="28">
        <v>1</v>
      </c>
      <c r="AH66" s="6" t="s">
        <v>5222</v>
      </c>
      <c r="AI66" s="6" t="s">
        <v>5223</v>
      </c>
      <c r="AJ66" s="6" t="s">
        <v>43</v>
      </c>
      <c r="AK66" s="6" t="s">
        <v>8483</v>
      </c>
      <c r="AL66" s="6" t="s">
        <v>42</v>
      </c>
      <c r="AQ66" s="6" t="s">
        <v>43</v>
      </c>
      <c r="AV66" s="6" t="s">
        <v>5224</v>
      </c>
      <c r="AX66" s="6" t="s">
        <v>4686</v>
      </c>
      <c r="AY66" s="28">
        <v>0</v>
      </c>
      <c r="AZ66" s="28">
        <v>0</v>
      </c>
      <c r="BA66" s="28">
        <v>0</v>
      </c>
      <c r="BB66" s="28">
        <v>0</v>
      </c>
      <c r="BC66" s="28">
        <v>0</v>
      </c>
      <c r="BD66" s="28">
        <v>0</v>
      </c>
      <c r="BE66" s="28">
        <v>0</v>
      </c>
      <c r="BF66" s="28">
        <v>0</v>
      </c>
      <c r="BG66" s="28">
        <v>0</v>
      </c>
      <c r="BH66" s="28">
        <v>0</v>
      </c>
      <c r="BI66" s="28">
        <v>0</v>
      </c>
      <c r="BJ66" s="28">
        <v>0</v>
      </c>
      <c r="BK66" s="28">
        <v>0</v>
      </c>
      <c r="BL66" s="28">
        <v>0</v>
      </c>
      <c r="BM66" s="28">
        <v>0</v>
      </c>
      <c r="BN66" s="28">
        <v>0</v>
      </c>
      <c r="BO66" s="28">
        <v>0</v>
      </c>
      <c r="BP66" s="28">
        <v>0</v>
      </c>
      <c r="BQ66" s="28">
        <v>0</v>
      </c>
      <c r="BR66" s="28">
        <v>0</v>
      </c>
      <c r="BS66" s="28">
        <v>0</v>
      </c>
      <c r="BT66" s="28">
        <v>0</v>
      </c>
      <c r="BU66" s="28">
        <v>0</v>
      </c>
      <c r="BV66" s="28"/>
      <c r="BW66" s="28"/>
      <c r="BX66" s="28">
        <v>2</v>
      </c>
      <c r="BY66" s="28" t="s">
        <v>4527</v>
      </c>
      <c r="BZ66" s="6">
        <f t="shared" ref="BZ66:BZ129" si="3">SUM(AY66:BW66)</f>
        <v>0</v>
      </c>
      <c r="CA66" s="6">
        <f t="shared" ref="CA66:CA129" si="4">(SUM(BB66))+(SUM(BE66:BM66))+(SUM(BO66:BV66))+BX66</f>
        <v>2</v>
      </c>
      <c r="CB66" s="28">
        <v>0</v>
      </c>
      <c r="CC66" s="26" t="s">
        <v>4753</v>
      </c>
      <c r="CD66" s="6" t="s">
        <v>5225</v>
      </c>
      <c r="CE66" s="6" t="s">
        <v>4434</v>
      </c>
      <c r="CF66" s="6" t="s">
        <v>5226</v>
      </c>
      <c r="CG66" s="6" t="s">
        <v>4434</v>
      </c>
      <c r="CH66" s="6" t="s">
        <v>5226</v>
      </c>
      <c r="CK66" s="6" t="s">
        <v>4689</v>
      </c>
      <c r="CM66" s="6" t="s">
        <v>5227</v>
      </c>
      <c r="CN66" s="6" t="s">
        <v>5228</v>
      </c>
      <c r="CO66" s="6" t="s">
        <v>8607</v>
      </c>
      <c r="CP66" s="6" t="s">
        <v>4758</v>
      </c>
      <c r="CR66" s="6" t="s">
        <v>4537</v>
      </c>
      <c r="CS66" s="6" t="s">
        <v>4759</v>
      </c>
      <c r="CU66" s="6" t="s">
        <v>8607</v>
      </c>
      <c r="CV66" s="6" t="s">
        <v>4694</v>
      </c>
      <c r="CX66" s="6" t="s">
        <v>4434</v>
      </c>
      <c r="CY66" s="6" t="s">
        <v>4434</v>
      </c>
      <c r="CZ66" s="6" t="s">
        <v>5229</v>
      </c>
      <c r="DA66" s="6" t="s">
        <v>5230</v>
      </c>
      <c r="DB66" s="6" t="s">
        <v>5231</v>
      </c>
      <c r="DC66" s="6" t="s">
        <v>4434</v>
      </c>
      <c r="DD66" s="6" t="s">
        <v>5218</v>
      </c>
      <c r="DF66" s="29">
        <f t="shared" ref="DF66:DF129" si="5">SUBTOTAL(103,G66)</f>
        <v>0</v>
      </c>
      <c r="DG66" s="6">
        <v>1</v>
      </c>
    </row>
    <row r="67" spans="1:111" hidden="1" x14ac:dyDescent="0.2">
      <c r="A67" s="6">
        <v>77</v>
      </c>
      <c r="B67" s="25">
        <v>46171.618425925924</v>
      </c>
      <c r="C67" s="25">
        <v>46171.661805555559</v>
      </c>
      <c r="D67" s="6" t="s">
        <v>4901</v>
      </c>
      <c r="F67" s="25"/>
      <c r="G67" s="26" t="s">
        <v>4676</v>
      </c>
      <c r="H67" s="6" t="s">
        <v>5215</v>
      </c>
      <c r="I67" s="6" t="s">
        <v>5232</v>
      </c>
      <c r="J67" s="6" t="s">
        <v>4537</v>
      </c>
      <c r="L67" s="6" t="s">
        <v>5217</v>
      </c>
      <c r="M67" s="6" t="s">
        <v>5218</v>
      </c>
      <c r="N67" s="6" t="s">
        <v>4729</v>
      </c>
      <c r="P67" s="6" t="s">
        <v>5220</v>
      </c>
      <c r="Q67" s="6" t="s">
        <v>5011</v>
      </c>
      <c r="W67" s="6" t="s">
        <v>5221</v>
      </c>
      <c r="X67" s="27">
        <v>321</v>
      </c>
      <c r="Y67" s="27">
        <v>27948</v>
      </c>
      <c r="Z67" s="27">
        <v>0</v>
      </c>
      <c r="AA67" s="27">
        <v>0</v>
      </c>
      <c r="AB67" s="27">
        <f>SUM(Table2026_09_25[[#This Row],[Number of in-person visits provided in reporting year.]:[Number of video/virtual visits provided in reporting year.]])</f>
        <v>27948</v>
      </c>
      <c r="AC67" s="6" t="s">
        <v>8469</v>
      </c>
      <c r="AE67" s="28" t="s">
        <v>4881</v>
      </c>
      <c r="AF67" s="6" t="s">
        <v>5000</v>
      </c>
      <c r="AG67" s="28">
        <v>1</v>
      </c>
      <c r="AH67" s="6" t="s">
        <v>5233</v>
      </c>
      <c r="AI67" s="6" t="s">
        <v>5223</v>
      </c>
      <c r="AJ67" s="6" t="s">
        <v>43</v>
      </c>
      <c r="AK67" s="6" t="s">
        <v>8483</v>
      </c>
      <c r="AL67" s="6" t="s">
        <v>42</v>
      </c>
      <c r="AQ67" s="6" t="s">
        <v>43</v>
      </c>
      <c r="AV67" s="6" t="s">
        <v>5234</v>
      </c>
      <c r="AX67" s="6" t="s">
        <v>4686</v>
      </c>
      <c r="AY67" s="28">
        <v>0</v>
      </c>
      <c r="AZ67" s="28">
        <v>0</v>
      </c>
      <c r="BA67" s="28">
        <v>0</v>
      </c>
      <c r="BB67" s="28">
        <v>0</v>
      </c>
      <c r="BC67" s="28">
        <v>0</v>
      </c>
      <c r="BD67" s="28">
        <v>0</v>
      </c>
      <c r="BE67" s="28">
        <v>0</v>
      </c>
      <c r="BF67" s="28">
        <v>0</v>
      </c>
      <c r="BG67" s="28">
        <v>0</v>
      </c>
      <c r="BH67" s="28">
        <v>0</v>
      </c>
      <c r="BI67" s="28">
        <v>0</v>
      </c>
      <c r="BJ67" s="28">
        <v>0</v>
      </c>
      <c r="BK67" s="28">
        <v>0</v>
      </c>
      <c r="BL67" s="28">
        <v>0</v>
      </c>
      <c r="BM67" s="28">
        <v>0</v>
      </c>
      <c r="BN67" s="28">
        <v>0</v>
      </c>
      <c r="BO67" s="28">
        <v>0</v>
      </c>
      <c r="BP67" s="28">
        <v>0</v>
      </c>
      <c r="BQ67" s="28">
        <v>0</v>
      </c>
      <c r="BR67" s="28">
        <v>0</v>
      </c>
      <c r="BS67" s="28">
        <v>0</v>
      </c>
      <c r="BT67" s="28">
        <v>0</v>
      </c>
      <c r="BU67" s="28">
        <v>0</v>
      </c>
      <c r="BV67" s="28"/>
      <c r="BW67" s="28"/>
      <c r="BX67" s="28">
        <v>1.5</v>
      </c>
      <c r="BY67" s="6" t="s">
        <v>5235</v>
      </c>
      <c r="BZ67" s="6">
        <f t="shared" si="3"/>
        <v>0</v>
      </c>
      <c r="CA67" s="6">
        <f t="shared" si="4"/>
        <v>1.5</v>
      </c>
      <c r="CB67" s="28">
        <v>0</v>
      </c>
      <c r="CC67" s="26" t="s">
        <v>4753</v>
      </c>
      <c r="CD67" s="6" t="s">
        <v>5236</v>
      </c>
      <c r="CE67" s="6" t="s">
        <v>4434</v>
      </c>
      <c r="CF67" s="6" t="s">
        <v>5237</v>
      </c>
      <c r="CG67" s="6" t="s">
        <v>4434</v>
      </c>
      <c r="CH67" s="6" t="s">
        <v>5237</v>
      </c>
      <c r="CI67" s="6" t="s">
        <v>233</v>
      </c>
      <c r="CK67" s="6" t="s">
        <v>4689</v>
      </c>
      <c r="CM67" s="6" t="s">
        <v>5238</v>
      </c>
      <c r="CN67" s="6" t="s">
        <v>5239</v>
      </c>
      <c r="CO67" s="6" t="s">
        <v>8607</v>
      </c>
      <c r="CP67" s="6" t="s">
        <v>4758</v>
      </c>
      <c r="CR67" s="6" t="s">
        <v>4537</v>
      </c>
      <c r="CS67" s="6" t="s">
        <v>4759</v>
      </c>
      <c r="CU67" s="6" t="s">
        <v>8607</v>
      </c>
      <c r="CV67" s="6" t="s">
        <v>4694</v>
      </c>
      <c r="CX67" s="6" t="s">
        <v>4434</v>
      </c>
      <c r="CY67" s="6" t="s">
        <v>4434</v>
      </c>
      <c r="CZ67" s="6" t="s">
        <v>5240</v>
      </c>
      <c r="DA67" s="6" t="s">
        <v>5241</v>
      </c>
      <c r="DB67" s="6" t="s">
        <v>5242</v>
      </c>
      <c r="DC67" s="6" t="s">
        <v>4434</v>
      </c>
      <c r="DD67" s="6" t="s">
        <v>5243</v>
      </c>
      <c r="DF67" s="29">
        <f t="shared" si="5"/>
        <v>0</v>
      </c>
      <c r="DG67" s="29">
        <v>1</v>
      </c>
    </row>
    <row r="68" spans="1:111" hidden="1" x14ac:dyDescent="0.2">
      <c r="A68" s="6">
        <v>78</v>
      </c>
      <c r="B68" s="25">
        <v>46171.743206018517</v>
      </c>
      <c r="C68" s="25">
        <v>46171.746412037035</v>
      </c>
      <c r="D68" s="6" t="s">
        <v>4901</v>
      </c>
      <c r="F68" s="25"/>
      <c r="G68" s="26" t="s">
        <v>4676</v>
      </c>
      <c r="H68" s="6" t="s">
        <v>5215</v>
      </c>
      <c r="I68" s="6" t="s">
        <v>5244</v>
      </c>
      <c r="J68" s="6" t="s">
        <v>4537</v>
      </c>
      <c r="L68" s="6" t="s">
        <v>4743</v>
      </c>
      <c r="M68" s="6" t="s">
        <v>5243</v>
      </c>
      <c r="N68" s="6" t="s">
        <v>4679</v>
      </c>
      <c r="P68" s="6" t="s">
        <v>8324</v>
      </c>
      <c r="Q68" s="6" t="s">
        <v>4744</v>
      </c>
      <c r="T68" s="6" t="s">
        <v>4745</v>
      </c>
      <c r="X68" s="27">
        <v>5379</v>
      </c>
      <c r="Y68" s="27">
        <v>5859</v>
      </c>
      <c r="Z68" s="30"/>
      <c r="AA68" s="27">
        <v>686</v>
      </c>
      <c r="AB68" s="27">
        <f>SUM(Table2026_09_25[[#This Row],[Number of in-person visits provided in reporting year.]:[Number of video/virtual visits provided in reporting year.]])</f>
        <v>6545</v>
      </c>
      <c r="AC68" s="6" t="s">
        <v>8469</v>
      </c>
      <c r="AF68" s="6" t="s">
        <v>5245</v>
      </c>
      <c r="AI68" s="6" t="s">
        <v>5223</v>
      </c>
      <c r="AJ68" s="6" t="s">
        <v>43</v>
      </c>
      <c r="AK68" s="6" t="s">
        <v>8483</v>
      </c>
      <c r="AL68" s="6" t="s">
        <v>42</v>
      </c>
      <c r="AQ68" s="6" t="s">
        <v>43</v>
      </c>
      <c r="AV68" s="6" t="s">
        <v>5246</v>
      </c>
      <c r="AX68" s="6" t="s">
        <v>4686</v>
      </c>
      <c r="AY68" s="28">
        <v>0</v>
      </c>
      <c r="AZ68" s="28">
        <v>0</v>
      </c>
      <c r="BA68" s="28">
        <v>0</v>
      </c>
      <c r="BB68" s="28">
        <v>0</v>
      </c>
      <c r="BC68" s="28">
        <v>0</v>
      </c>
      <c r="BD68" s="28">
        <v>0</v>
      </c>
      <c r="BE68" s="28">
        <v>0</v>
      </c>
      <c r="BF68" s="28">
        <v>5.4</v>
      </c>
      <c r="BG68" s="28">
        <v>0</v>
      </c>
      <c r="BH68" s="28">
        <v>0</v>
      </c>
      <c r="BI68" s="28">
        <v>0</v>
      </c>
      <c r="BJ68" s="28">
        <v>0</v>
      </c>
      <c r="BK68" s="28">
        <v>0</v>
      </c>
      <c r="BL68" s="28">
        <v>0</v>
      </c>
      <c r="BM68" s="28">
        <v>0</v>
      </c>
      <c r="BN68" s="28">
        <v>0</v>
      </c>
      <c r="BO68" s="28">
        <v>0</v>
      </c>
      <c r="BP68" s="28">
        <v>1</v>
      </c>
      <c r="BQ68" s="28">
        <v>0</v>
      </c>
      <c r="BR68" s="28">
        <v>0</v>
      </c>
      <c r="BS68" s="28">
        <v>0</v>
      </c>
      <c r="BT68" s="28">
        <v>0</v>
      </c>
      <c r="BU68" s="28">
        <v>0</v>
      </c>
      <c r="BV68" s="28"/>
      <c r="BW68" s="28"/>
      <c r="BX68" s="28"/>
      <c r="BY68" s="28" t="s">
        <v>4881</v>
      </c>
      <c r="BZ68" s="6">
        <f t="shared" si="3"/>
        <v>6.4</v>
      </c>
      <c r="CA68" s="6">
        <f t="shared" si="4"/>
        <v>6.4</v>
      </c>
      <c r="CC68" s="26" t="s">
        <v>4753</v>
      </c>
      <c r="CD68" s="6" t="s">
        <v>5247</v>
      </c>
      <c r="CE68" s="6" t="s">
        <v>4537</v>
      </c>
      <c r="CG68" s="6" t="s">
        <v>4537</v>
      </c>
      <c r="CJ68" s="6" t="s">
        <v>8598</v>
      </c>
      <c r="CK68" s="6" t="s">
        <v>5248</v>
      </c>
      <c r="CM68" s="6" t="s">
        <v>4737</v>
      </c>
      <c r="CO68" s="6" t="s">
        <v>8607</v>
      </c>
      <c r="CP68" s="6" t="s">
        <v>4758</v>
      </c>
      <c r="CR68" s="6" t="s">
        <v>4537</v>
      </c>
      <c r="CS68" s="6" t="s">
        <v>4759</v>
      </c>
      <c r="CU68" s="6" t="s">
        <v>8607</v>
      </c>
      <c r="CV68" s="6" t="s">
        <v>4694</v>
      </c>
      <c r="CX68" s="6" t="s">
        <v>4537</v>
      </c>
      <c r="CY68" s="6" t="s">
        <v>4537</v>
      </c>
      <c r="DA68" s="6" t="s">
        <v>5249</v>
      </c>
      <c r="DC68" s="6" t="s">
        <v>4434</v>
      </c>
      <c r="DD68" s="6" t="s">
        <v>5218</v>
      </c>
      <c r="DF68" s="29">
        <f t="shared" si="5"/>
        <v>0</v>
      </c>
      <c r="DG68" s="29">
        <v>1</v>
      </c>
    </row>
    <row r="69" spans="1:111" hidden="1" x14ac:dyDescent="0.2">
      <c r="A69" s="6">
        <v>79</v>
      </c>
      <c r="B69" s="25">
        <v>46171.746793981481</v>
      </c>
      <c r="C69" s="25">
        <v>46171.752141203702</v>
      </c>
      <c r="D69" s="6" t="s">
        <v>4901</v>
      </c>
      <c r="F69" s="25"/>
      <c r="G69" s="26" t="s">
        <v>4725</v>
      </c>
      <c r="H69" s="6" t="s">
        <v>5215</v>
      </c>
      <c r="I69" s="6" t="s">
        <v>5250</v>
      </c>
      <c r="J69" s="6" t="s">
        <v>4537</v>
      </c>
      <c r="L69" s="6" t="s">
        <v>4743</v>
      </c>
      <c r="M69" s="6" t="s">
        <v>5218</v>
      </c>
      <c r="N69" s="6" t="s">
        <v>4679</v>
      </c>
      <c r="P69" s="6" t="s">
        <v>8324</v>
      </c>
      <c r="Q69" s="6" t="s">
        <v>4744</v>
      </c>
      <c r="T69" s="6" t="s">
        <v>4745</v>
      </c>
      <c r="X69" s="27">
        <v>5786</v>
      </c>
      <c r="Y69" s="27">
        <v>6476</v>
      </c>
      <c r="Z69" s="30"/>
      <c r="AA69" s="27">
        <v>730</v>
      </c>
      <c r="AB69" s="27">
        <f>SUM(Table2026_09_25[[#This Row],[Number of in-person visits provided in reporting year.]:[Number of video/virtual visits provided in reporting year.]])</f>
        <v>7206</v>
      </c>
      <c r="AC69" s="6" t="s">
        <v>8469</v>
      </c>
      <c r="AF69" s="6" t="s">
        <v>5245</v>
      </c>
      <c r="AI69" s="6" t="s">
        <v>5223</v>
      </c>
      <c r="AJ69" s="6" t="s">
        <v>43</v>
      </c>
      <c r="AK69" s="6" t="s">
        <v>8483</v>
      </c>
      <c r="AL69" s="6" t="s">
        <v>42</v>
      </c>
      <c r="AQ69" s="6" t="s">
        <v>43</v>
      </c>
      <c r="AV69" s="6" t="s">
        <v>5246</v>
      </c>
      <c r="AX69" s="6" t="s">
        <v>4686</v>
      </c>
      <c r="AY69" s="28">
        <v>0</v>
      </c>
      <c r="AZ69" s="28">
        <v>0</v>
      </c>
      <c r="BA69" s="28">
        <v>0</v>
      </c>
      <c r="BB69" s="28">
        <v>0</v>
      </c>
      <c r="BC69" s="28">
        <v>0</v>
      </c>
      <c r="BD69" s="28">
        <v>0</v>
      </c>
      <c r="BE69" s="28">
        <v>0</v>
      </c>
      <c r="BF69" s="28">
        <v>4.4000000000000004</v>
      </c>
      <c r="BG69" s="28">
        <v>0</v>
      </c>
      <c r="BH69" s="28">
        <v>0</v>
      </c>
      <c r="BI69" s="28">
        <v>0</v>
      </c>
      <c r="BJ69" s="28">
        <v>0</v>
      </c>
      <c r="BK69" s="28">
        <v>0</v>
      </c>
      <c r="BL69" s="28">
        <v>0</v>
      </c>
      <c r="BM69" s="28">
        <v>0</v>
      </c>
      <c r="BN69" s="28">
        <v>0</v>
      </c>
      <c r="BO69" s="28">
        <v>0</v>
      </c>
      <c r="BP69" s="28">
        <v>1</v>
      </c>
      <c r="BQ69" s="28">
        <v>0</v>
      </c>
      <c r="BR69" s="28">
        <v>0</v>
      </c>
      <c r="BS69" s="28">
        <v>0</v>
      </c>
      <c r="BT69" s="28">
        <v>0</v>
      </c>
      <c r="BU69" s="28">
        <v>0</v>
      </c>
      <c r="BV69" s="28"/>
      <c r="BW69" s="28"/>
      <c r="BX69" s="28"/>
      <c r="BY69" s="28" t="s">
        <v>4881</v>
      </c>
      <c r="BZ69" s="6">
        <f t="shared" si="3"/>
        <v>5.4</v>
      </c>
      <c r="CA69" s="6">
        <f t="shared" si="4"/>
        <v>5.4</v>
      </c>
      <c r="CB69" s="28">
        <v>0</v>
      </c>
      <c r="CC69" s="26" t="s">
        <v>4753</v>
      </c>
      <c r="CD69" s="6" t="s">
        <v>5251</v>
      </c>
      <c r="CE69" s="6" t="s">
        <v>4537</v>
      </c>
      <c r="CG69" s="6" t="s">
        <v>4537</v>
      </c>
      <c r="CJ69" s="6" t="s">
        <v>8598</v>
      </c>
      <c r="CK69" s="6" t="s">
        <v>5252</v>
      </c>
      <c r="CM69" s="6" t="s">
        <v>4737</v>
      </c>
      <c r="CO69" s="6" t="s">
        <v>8607</v>
      </c>
      <c r="CP69" s="6" t="s">
        <v>4758</v>
      </c>
      <c r="CR69" s="6" t="s">
        <v>4537</v>
      </c>
      <c r="CS69" s="6" t="s">
        <v>4759</v>
      </c>
      <c r="CU69" s="6" t="s">
        <v>8607</v>
      </c>
      <c r="CV69" s="6" t="s">
        <v>4694</v>
      </c>
      <c r="CX69" s="6" t="s">
        <v>4537</v>
      </c>
      <c r="CY69" s="6" t="s">
        <v>4537</v>
      </c>
      <c r="DA69" s="6" t="s">
        <v>5253</v>
      </c>
      <c r="DC69" s="6" t="s">
        <v>4434</v>
      </c>
      <c r="DD69" s="6" t="s">
        <v>5218</v>
      </c>
      <c r="DF69" s="29">
        <f t="shared" si="5"/>
        <v>0</v>
      </c>
      <c r="DG69" s="6">
        <v>1</v>
      </c>
    </row>
    <row r="70" spans="1:111" hidden="1" x14ac:dyDescent="0.2">
      <c r="A70" s="6">
        <v>80</v>
      </c>
      <c r="B70" s="25">
        <v>46174.563321759262</v>
      </c>
      <c r="C70" s="25">
        <v>46174.580289351848</v>
      </c>
      <c r="D70" s="6" t="s">
        <v>4901</v>
      </c>
      <c r="F70" s="25"/>
      <c r="G70" s="26" t="s">
        <v>4725</v>
      </c>
      <c r="H70" s="6" t="s">
        <v>5254</v>
      </c>
      <c r="I70" s="6" t="s">
        <v>5255</v>
      </c>
      <c r="J70" s="6" t="s">
        <v>4537</v>
      </c>
      <c r="L70" s="6" t="s">
        <v>5254</v>
      </c>
      <c r="M70" s="6" t="s">
        <v>5256</v>
      </c>
      <c r="N70" s="6" t="s">
        <v>4679</v>
      </c>
      <c r="P70" s="6" t="s">
        <v>5257</v>
      </c>
      <c r="Q70" s="6" t="s">
        <v>446</v>
      </c>
      <c r="R70" s="6" t="s">
        <v>5257</v>
      </c>
      <c r="S70" s="6" t="s">
        <v>5036</v>
      </c>
      <c r="T70" s="6" t="s">
        <v>5258</v>
      </c>
      <c r="U70" s="6" t="s">
        <v>5258</v>
      </c>
      <c r="V70" s="6" t="s">
        <v>5258</v>
      </c>
      <c r="W70" s="6" t="s">
        <v>5258</v>
      </c>
      <c r="X70" s="27">
        <v>18</v>
      </c>
      <c r="Y70" s="27">
        <v>31</v>
      </c>
      <c r="Z70" s="27">
        <v>0</v>
      </c>
      <c r="AA70" s="27">
        <v>0</v>
      </c>
      <c r="AB70" s="27">
        <f>SUM(Table2026_09_25[[#This Row],[Number of in-person visits provided in reporting year.]:[Number of video/virtual visits provided in reporting year.]])</f>
        <v>31</v>
      </c>
      <c r="AC70" s="6" t="s">
        <v>8469</v>
      </c>
      <c r="AF70" s="6" t="s">
        <v>4682</v>
      </c>
      <c r="AG70" s="28">
        <v>165</v>
      </c>
      <c r="AH70" s="6" t="s">
        <v>5259</v>
      </c>
      <c r="AI70" s="6" t="s">
        <v>5260</v>
      </c>
      <c r="AJ70" s="6" t="s">
        <v>5261</v>
      </c>
      <c r="AK70" s="6" t="s">
        <v>8483</v>
      </c>
      <c r="AL70" s="6" t="s">
        <v>3039</v>
      </c>
      <c r="AQ70" s="6" t="s">
        <v>63</v>
      </c>
      <c r="AR70" s="6" t="s">
        <v>5262</v>
      </c>
      <c r="AS70" s="6" t="s">
        <v>5263</v>
      </c>
      <c r="AT70" s="6" t="s">
        <v>5262</v>
      </c>
      <c r="AU70" s="6" t="s">
        <v>5262</v>
      </c>
      <c r="AV70" s="6" t="s">
        <v>5262</v>
      </c>
      <c r="AW70" s="6" t="s">
        <v>5262</v>
      </c>
      <c r="AX70" s="6" t="s">
        <v>4839</v>
      </c>
      <c r="AY70" s="28">
        <v>2.8000000000000001E-2</v>
      </c>
      <c r="AZ70" s="28">
        <v>2.7E-2</v>
      </c>
      <c r="BA70" s="28">
        <v>0</v>
      </c>
      <c r="BB70" s="28">
        <v>0</v>
      </c>
      <c r="BC70" s="28">
        <v>0</v>
      </c>
      <c r="BD70" s="28">
        <v>0</v>
      </c>
      <c r="BE70" s="28">
        <v>0</v>
      </c>
      <c r="BF70" s="28">
        <v>2.7E-2</v>
      </c>
      <c r="BG70" s="28">
        <v>0</v>
      </c>
      <c r="BH70" s="28">
        <v>0</v>
      </c>
      <c r="BI70" s="28">
        <v>0</v>
      </c>
      <c r="BJ70" s="28">
        <v>0</v>
      </c>
      <c r="BK70" s="28">
        <v>0</v>
      </c>
      <c r="BL70" s="28">
        <v>0</v>
      </c>
      <c r="BM70" s="28">
        <v>0</v>
      </c>
      <c r="BN70" s="28">
        <v>5.3999999999999999E-2</v>
      </c>
      <c r="BO70" s="28">
        <v>0</v>
      </c>
      <c r="BP70" s="28">
        <v>3.1E-2</v>
      </c>
      <c r="BQ70" s="28">
        <v>0</v>
      </c>
      <c r="BR70" s="28">
        <v>0</v>
      </c>
      <c r="BS70" s="28">
        <v>3.1E-2</v>
      </c>
      <c r="BT70" s="28">
        <v>0</v>
      </c>
      <c r="BU70" s="28">
        <v>0</v>
      </c>
      <c r="BV70" s="28"/>
      <c r="BW70" s="28"/>
      <c r="BX70" s="28"/>
      <c r="BZ70" s="6">
        <f t="shared" si="3"/>
        <v>0.19800000000000001</v>
      </c>
      <c r="CA70" s="6">
        <f t="shared" si="4"/>
        <v>8.8999999999999996E-2</v>
      </c>
      <c r="CB70" s="28">
        <v>0</v>
      </c>
      <c r="CC70" s="26" t="s">
        <v>4687</v>
      </c>
      <c r="CD70" s="6" t="s">
        <v>4780</v>
      </c>
      <c r="CE70" s="6" t="s">
        <v>4537</v>
      </c>
      <c r="CG70" s="6" t="s">
        <v>4434</v>
      </c>
      <c r="CH70" s="6" t="s">
        <v>5264</v>
      </c>
      <c r="CI70" s="6" t="s">
        <v>5265</v>
      </c>
      <c r="CK70" s="6" t="s">
        <v>4689</v>
      </c>
      <c r="CM70" s="6" t="s">
        <v>4738</v>
      </c>
      <c r="CN70" s="6" t="s">
        <v>5266</v>
      </c>
      <c r="CO70" s="6" t="s">
        <v>4434</v>
      </c>
      <c r="CP70" s="6" t="s">
        <v>4690</v>
      </c>
      <c r="CQ70" s="6" t="s">
        <v>5267</v>
      </c>
      <c r="CR70" s="6" t="s">
        <v>8609</v>
      </c>
      <c r="CS70" s="6" t="s">
        <v>4738</v>
      </c>
      <c r="CT70" s="6" t="s">
        <v>5268</v>
      </c>
      <c r="CU70" s="6" t="s">
        <v>8607</v>
      </c>
      <c r="CV70" s="6" t="s">
        <v>4694</v>
      </c>
      <c r="CX70" s="6" t="s">
        <v>4434</v>
      </c>
      <c r="CY70" s="6" t="s">
        <v>4434</v>
      </c>
      <c r="CZ70" s="6" t="s">
        <v>5269</v>
      </c>
      <c r="DC70" s="6" t="s">
        <v>4434</v>
      </c>
      <c r="DD70" s="6" t="s">
        <v>4361</v>
      </c>
      <c r="DF70" s="29">
        <f t="shared" si="5"/>
        <v>0</v>
      </c>
      <c r="DG70" s="6">
        <v>1</v>
      </c>
    </row>
    <row r="71" spans="1:111" hidden="1" x14ac:dyDescent="0.2">
      <c r="A71" s="6">
        <v>81</v>
      </c>
      <c r="B71" s="25">
        <v>46174.59815972222</v>
      </c>
      <c r="C71" s="25">
        <v>46174.602662037039</v>
      </c>
      <c r="D71" s="6" t="s">
        <v>4901</v>
      </c>
      <c r="F71" s="25"/>
      <c r="G71" s="26" t="s">
        <v>4676</v>
      </c>
      <c r="H71" s="6" t="s">
        <v>5254</v>
      </c>
      <c r="I71" s="6" t="s">
        <v>5255</v>
      </c>
      <c r="J71" s="6" t="s">
        <v>4537</v>
      </c>
      <c r="L71" s="6" t="s">
        <v>5254</v>
      </c>
      <c r="M71" s="6" t="s">
        <v>5256</v>
      </c>
      <c r="N71" s="6" t="s">
        <v>4679</v>
      </c>
      <c r="P71" s="6" t="s">
        <v>5257</v>
      </c>
      <c r="Q71" s="6" t="s">
        <v>446</v>
      </c>
      <c r="R71" s="6" t="s">
        <v>5257</v>
      </c>
      <c r="S71" s="6" t="s">
        <v>5036</v>
      </c>
      <c r="T71" s="6" t="s">
        <v>5258</v>
      </c>
      <c r="U71" s="6" t="s">
        <v>5258</v>
      </c>
      <c r="V71" s="6" t="s">
        <v>5258</v>
      </c>
      <c r="W71" s="6" t="s">
        <v>5258</v>
      </c>
      <c r="X71" s="27">
        <v>13</v>
      </c>
      <c r="Y71" s="27">
        <v>24</v>
      </c>
      <c r="Z71" s="27">
        <v>0</v>
      </c>
      <c r="AA71" s="27">
        <v>0</v>
      </c>
      <c r="AB71" s="27">
        <f>SUM(Table2026_09_25[[#This Row],[Number of in-person visits provided in reporting year.]:[Number of video/virtual visits provided in reporting year.]])</f>
        <v>24</v>
      </c>
      <c r="AC71" s="6" t="s">
        <v>8469</v>
      </c>
      <c r="AF71" s="6" t="s">
        <v>4682</v>
      </c>
      <c r="AG71" s="28">
        <v>165</v>
      </c>
      <c r="AH71" s="6" t="s">
        <v>5259</v>
      </c>
      <c r="AI71" s="6" t="s">
        <v>5260</v>
      </c>
      <c r="AJ71" s="6" t="s">
        <v>5261</v>
      </c>
      <c r="AK71" s="6" t="s">
        <v>8483</v>
      </c>
      <c r="AL71" s="6" t="s">
        <v>3039</v>
      </c>
      <c r="AQ71" s="6" t="s">
        <v>63</v>
      </c>
      <c r="AR71" s="6" t="s">
        <v>5270</v>
      </c>
      <c r="AS71" s="6" t="s">
        <v>5271</v>
      </c>
      <c r="AT71" s="6" t="s">
        <v>5270</v>
      </c>
      <c r="AU71" s="6" t="s">
        <v>5262</v>
      </c>
      <c r="AV71" s="6" t="s">
        <v>5262</v>
      </c>
      <c r="AW71" s="6" t="s">
        <v>5262</v>
      </c>
      <c r="AX71" s="6" t="s">
        <v>4839</v>
      </c>
      <c r="AY71" s="28">
        <v>2.8000000000000001E-2</v>
      </c>
      <c r="AZ71" s="28">
        <v>2.7E-2</v>
      </c>
      <c r="BA71" s="28">
        <v>0</v>
      </c>
      <c r="BB71" s="28">
        <v>0</v>
      </c>
      <c r="BC71" s="28">
        <v>2.3E-2</v>
      </c>
      <c r="BD71" s="28">
        <v>0</v>
      </c>
      <c r="BE71" s="28">
        <v>0</v>
      </c>
      <c r="BF71" s="28">
        <v>0</v>
      </c>
      <c r="BG71" s="28">
        <v>0</v>
      </c>
      <c r="BH71" s="28">
        <v>0</v>
      </c>
      <c r="BI71" s="28">
        <v>0</v>
      </c>
      <c r="BJ71" s="28">
        <v>0</v>
      </c>
      <c r="BK71" s="28">
        <v>0</v>
      </c>
      <c r="BL71" s="28">
        <v>0</v>
      </c>
      <c r="BM71" s="28">
        <v>0</v>
      </c>
      <c r="BN71" s="28">
        <v>5.3999999999999999E-2</v>
      </c>
      <c r="BO71" s="28">
        <v>0</v>
      </c>
      <c r="BP71" s="28">
        <v>3.1E-2</v>
      </c>
      <c r="BQ71" s="28">
        <v>0</v>
      </c>
      <c r="BR71" s="28">
        <v>0</v>
      </c>
      <c r="BS71" s="28">
        <v>3.1E-2</v>
      </c>
      <c r="BT71" s="28">
        <v>0</v>
      </c>
      <c r="BU71" s="28">
        <v>0</v>
      </c>
      <c r="BV71" s="28"/>
      <c r="BW71" s="28"/>
      <c r="BX71" s="28"/>
      <c r="BY71" s="28" t="s">
        <v>4881</v>
      </c>
      <c r="BZ71" s="6">
        <f t="shared" si="3"/>
        <v>0.19400000000000001</v>
      </c>
      <c r="CA71" s="6">
        <f t="shared" si="4"/>
        <v>6.2E-2</v>
      </c>
      <c r="CB71" s="28">
        <v>0</v>
      </c>
      <c r="CC71" s="26" t="s">
        <v>4687</v>
      </c>
      <c r="CD71" s="6" t="s">
        <v>4780</v>
      </c>
      <c r="CE71" s="6" t="s">
        <v>4537</v>
      </c>
      <c r="CG71" s="6" t="s">
        <v>4434</v>
      </c>
      <c r="CH71" s="6" t="s">
        <v>5272</v>
      </c>
      <c r="CI71" s="6" t="s">
        <v>5273</v>
      </c>
      <c r="CK71" s="6" t="s">
        <v>4689</v>
      </c>
      <c r="CM71" s="6" t="s">
        <v>4738</v>
      </c>
      <c r="CN71" s="6" t="s">
        <v>5274</v>
      </c>
      <c r="CO71" s="6" t="s">
        <v>4434</v>
      </c>
      <c r="CP71" s="6" t="s">
        <v>4690</v>
      </c>
      <c r="CQ71" s="6" t="s">
        <v>5275</v>
      </c>
      <c r="CR71" s="6" t="s">
        <v>8609</v>
      </c>
      <c r="CS71" s="6" t="s">
        <v>4738</v>
      </c>
      <c r="CT71" s="6" t="s">
        <v>5276</v>
      </c>
      <c r="CU71" s="6" t="s">
        <v>8607</v>
      </c>
      <c r="CV71" s="6" t="s">
        <v>4694</v>
      </c>
      <c r="CX71" s="6" t="s">
        <v>4434</v>
      </c>
      <c r="CY71" s="6" t="s">
        <v>4434</v>
      </c>
      <c r="CZ71" s="6" t="s">
        <v>5277</v>
      </c>
      <c r="DC71" s="6" t="s">
        <v>4434</v>
      </c>
      <c r="DD71" s="6" t="s">
        <v>4361</v>
      </c>
      <c r="DF71" s="29">
        <f t="shared" si="5"/>
        <v>0</v>
      </c>
      <c r="DG71" s="29">
        <v>1</v>
      </c>
    </row>
    <row r="72" spans="1:111" hidden="1" x14ac:dyDescent="0.2">
      <c r="A72" s="6">
        <v>82</v>
      </c>
      <c r="B72" s="25">
        <v>46175.394479166665</v>
      </c>
      <c r="C72" s="25">
        <v>46175.415497685186</v>
      </c>
      <c r="D72" s="6" t="s">
        <v>4901</v>
      </c>
      <c r="F72" s="25"/>
      <c r="G72" s="26" t="s">
        <v>4676</v>
      </c>
      <c r="H72" s="6" t="s">
        <v>5278</v>
      </c>
      <c r="I72" s="6" t="s">
        <v>5115</v>
      </c>
      <c r="J72" s="6" t="s">
        <v>4537</v>
      </c>
      <c r="L72" s="6" t="s">
        <v>1113</v>
      </c>
      <c r="M72" s="6" t="s">
        <v>5279</v>
      </c>
      <c r="N72" s="6" t="s">
        <v>4679</v>
      </c>
      <c r="P72" s="6" t="s">
        <v>5257</v>
      </c>
      <c r="Q72" s="6" t="s">
        <v>446</v>
      </c>
      <c r="R72" s="6" t="s">
        <v>5257</v>
      </c>
      <c r="S72" s="6" t="s">
        <v>5036</v>
      </c>
      <c r="X72" s="27">
        <v>31</v>
      </c>
      <c r="Y72" s="27">
        <v>101</v>
      </c>
      <c r="Z72" s="27">
        <v>0</v>
      </c>
      <c r="AA72" s="27">
        <v>0</v>
      </c>
      <c r="AB72" s="27">
        <f>SUM(Table2026_09_25[[#This Row],[Number of in-person visits provided in reporting year.]:[Number of video/virtual visits provided in reporting year.]])</f>
        <v>101</v>
      </c>
      <c r="AC72" s="6" t="s">
        <v>8469</v>
      </c>
      <c r="AF72" s="6" t="s">
        <v>4682</v>
      </c>
      <c r="AG72" s="28">
        <v>107</v>
      </c>
      <c r="AI72" s="6" t="s">
        <v>5280</v>
      </c>
      <c r="AJ72" s="6" t="s">
        <v>5281</v>
      </c>
      <c r="AK72" s="6" t="s">
        <v>8483</v>
      </c>
      <c r="AL72" s="6" t="s">
        <v>1976</v>
      </c>
      <c r="AQ72" s="6" t="s">
        <v>544</v>
      </c>
      <c r="AW72" s="6" t="s">
        <v>5282</v>
      </c>
      <c r="AX72" s="6" t="s">
        <v>5283</v>
      </c>
      <c r="AY72" s="28">
        <v>0.1</v>
      </c>
      <c r="BF72" s="28">
        <v>0.1</v>
      </c>
      <c r="BK72" s="28">
        <v>0.1</v>
      </c>
      <c r="BP72" s="28">
        <v>0.1</v>
      </c>
      <c r="BQ72" s="28">
        <v>0.1</v>
      </c>
      <c r="BR72" s="28">
        <v>0.3</v>
      </c>
      <c r="BZ72" s="6">
        <f t="shared" si="3"/>
        <v>0.8</v>
      </c>
      <c r="CA72" s="6">
        <f t="shared" si="4"/>
        <v>0.7</v>
      </c>
      <c r="CB72" s="28">
        <v>0</v>
      </c>
      <c r="CC72" s="26" t="s">
        <v>4753</v>
      </c>
      <c r="CD72" s="6" t="s">
        <v>5284</v>
      </c>
      <c r="CE72" s="6" t="s">
        <v>4537</v>
      </c>
      <c r="CG72" s="6" t="s">
        <v>4537</v>
      </c>
      <c r="CJ72" s="6" t="s">
        <v>5148</v>
      </c>
      <c r="CK72" s="6" t="s">
        <v>4689</v>
      </c>
      <c r="CM72" s="6" t="s">
        <v>4690</v>
      </c>
      <c r="CO72" s="6" t="s">
        <v>4434</v>
      </c>
      <c r="CP72" s="6" t="s">
        <v>4690</v>
      </c>
      <c r="CR72" s="6" t="s">
        <v>8609</v>
      </c>
      <c r="CS72" s="6" t="s">
        <v>4690</v>
      </c>
      <c r="CU72" s="6" t="s">
        <v>4434</v>
      </c>
      <c r="CV72" s="6" t="s">
        <v>4690</v>
      </c>
      <c r="CX72" s="6" t="s">
        <v>4537</v>
      </c>
      <c r="CY72" s="6" t="s">
        <v>4537</v>
      </c>
      <c r="DC72" s="6" t="s">
        <v>4434</v>
      </c>
      <c r="DD72" s="6" t="s">
        <v>5285</v>
      </c>
      <c r="DF72" s="29">
        <f t="shared" si="5"/>
        <v>0</v>
      </c>
      <c r="DG72" s="29">
        <v>1</v>
      </c>
    </row>
    <row r="73" spans="1:111" hidden="1" x14ac:dyDescent="0.2">
      <c r="A73" s="6">
        <v>83</v>
      </c>
      <c r="B73" s="25">
        <v>46175.415613425925</v>
      </c>
      <c r="C73" s="25">
        <v>46175.429722222223</v>
      </c>
      <c r="D73" s="6" t="s">
        <v>4901</v>
      </c>
      <c r="F73" s="25"/>
      <c r="G73" s="26" t="s">
        <v>4725</v>
      </c>
      <c r="H73" s="6" t="s">
        <v>5278</v>
      </c>
      <c r="I73" s="6" t="s">
        <v>5115</v>
      </c>
      <c r="J73" s="6" t="s">
        <v>4537</v>
      </c>
      <c r="L73" s="6" t="s">
        <v>1113</v>
      </c>
      <c r="M73" s="6" t="s">
        <v>5279</v>
      </c>
      <c r="N73" s="6" t="s">
        <v>4679</v>
      </c>
      <c r="P73" s="6" t="s">
        <v>5257</v>
      </c>
      <c r="Q73" s="6" t="s">
        <v>446</v>
      </c>
      <c r="R73" s="6" t="s">
        <v>5257</v>
      </c>
      <c r="S73" s="6" t="s">
        <v>5036</v>
      </c>
      <c r="X73" s="27">
        <v>109</v>
      </c>
      <c r="Y73" s="27">
        <v>201</v>
      </c>
      <c r="Z73" s="27">
        <v>0</v>
      </c>
      <c r="AA73" s="27">
        <v>0</v>
      </c>
      <c r="AB73" s="27">
        <f>SUM(Table2026_09_25[[#This Row],[Number of in-person visits provided in reporting year.]:[Number of video/virtual visits provided in reporting year.]])</f>
        <v>201</v>
      </c>
      <c r="AC73" s="6" t="s">
        <v>8469</v>
      </c>
      <c r="AF73" s="6" t="s">
        <v>4682</v>
      </c>
      <c r="AG73" s="28">
        <v>147</v>
      </c>
      <c r="AI73" s="6" t="s">
        <v>5280</v>
      </c>
      <c r="AJ73" s="6" t="s">
        <v>5281</v>
      </c>
      <c r="AK73" s="6" t="s">
        <v>8483</v>
      </c>
      <c r="AL73" s="6" t="s">
        <v>1976</v>
      </c>
      <c r="AQ73" s="6" t="s">
        <v>544</v>
      </c>
      <c r="AW73" s="6" t="s">
        <v>5282</v>
      </c>
      <c r="AX73" s="6" t="s">
        <v>5283</v>
      </c>
      <c r="AY73" s="28">
        <v>0.1</v>
      </c>
      <c r="BF73" s="28">
        <v>0.1</v>
      </c>
      <c r="BK73" s="28">
        <v>0.1</v>
      </c>
      <c r="BP73" s="28">
        <v>0.1</v>
      </c>
      <c r="BQ73" s="28">
        <v>0.1</v>
      </c>
      <c r="BR73" s="28">
        <v>0.25</v>
      </c>
      <c r="BZ73" s="6">
        <f t="shared" si="3"/>
        <v>0.75</v>
      </c>
      <c r="CA73" s="6">
        <f t="shared" si="4"/>
        <v>0.65</v>
      </c>
      <c r="CB73" s="28">
        <v>0</v>
      </c>
      <c r="CC73" s="26" t="s">
        <v>4753</v>
      </c>
      <c r="CD73" s="6" t="s">
        <v>5284</v>
      </c>
      <c r="CE73" s="6" t="s">
        <v>4537</v>
      </c>
      <c r="CG73" s="6" t="s">
        <v>4537</v>
      </c>
      <c r="CJ73" s="6" t="s">
        <v>5148</v>
      </c>
      <c r="CK73" s="6" t="s">
        <v>4689</v>
      </c>
      <c r="CM73" s="6" t="s">
        <v>4690</v>
      </c>
      <c r="CO73" s="6" t="s">
        <v>4434</v>
      </c>
      <c r="CP73" s="6" t="s">
        <v>4690</v>
      </c>
      <c r="CR73" s="6" t="s">
        <v>8609</v>
      </c>
      <c r="CS73" s="6" t="s">
        <v>4690</v>
      </c>
      <c r="CU73" s="6" t="s">
        <v>4434</v>
      </c>
      <c r="CV73" s="6" t="s">
        <v>4690</v>
      </c>
      <c r="CX73" s="6" t="s">
        <v>4537</v>
      </c>
      <c r="CY73" s="6" t="s">
        <v>4537</v>
      </c>
      <c r="DC73" s="6" t="s">
        <v>4434</v>
      </c>
      <c r="DD73" s="6" t="s">
        <v>5285</v>
      </c>
      <c r="DF73" s="29">
        <f t="shared" si="5"/>
        <v>0</v>
      </c>
      <c r="DG73" s="6">
        <v>1</v>
      </c>
    </row>
    <row r="74" spans="1:111" hidden="1" x14ac:dyDescent="0.2">
      <c r="A74" s="6">
        <v>84</v>
      </c>
      <c r="B74" s="25">
        <v>46175.481736111113</v>
      </c>
      <c r="C74" s="25">
        <v>46175.497812499998</v>
      </c>
      <c r="D74" s="6" t="s">
        <v>4901</v>
      </c>
      <c r="F74" s="25"/>
      <c r="G74" s="26" t="s">
        <v>4676</v>
      </c>
      <c r="H74" s="6" t="s">
        <v>5254</v>
      </c>
      <c r="I74" s="6" t="s">
        <v>5286</v>
      </c>
      <c r="J74" s="6" t="s">
        <v>4537</v>
      </c>
      <c r="L74" s="6" t="s">
        <v>5254</v>
      </c>
      <c r="M74" s="6" t="s">
        <v>5256</v>
      </c>
      <c r="N74" s="6" t="s">
        <v>4679</v>
      </c>
      <c r="P74" s="6" t="s">
        <v>5257</v>
      </c>
      <c r="Q74" s="6" t="s">
        <v>446</v>
      </c>
      <c r="R74" s="6" t="s">
        <v>5257</v>
      </c>
      <c r="S74" s="6" t="s">
        <v>5258</v>
      </c>
      <c r="U74" s="6" t="s">
        <v>5258</v>
      </c>
      <c r="V74" s="6" t="s">
        <v>5258</v>
      </c>
      <c r="W74" s="6" t="s">
        <v>5258</v>
      </c>
      <c r="X74" s="27">
        <v>13</v>
      </c>
      <c r="Y74" s="27">
        <v>24</v>
      </c>
      <c r="Z74" s="27">
        <v>0</v>
      </c>
      <c r="AA74" s="27">
        <v>0</v>
      </c>
      <c r="AB74" s="27">
        <f>SUM(Table2026_09_25[[#This Row],[Number of in-person visits provided in reporting year.]:[Number of video/virtual visits provided in reporting year.]])</f>
        <v>24</v>
      </c>
      <c r="AC74" s="6" t="s">
        <v>8469</v>
      </c>
      <c r="AF74" s="6" t="s">
        <v>4682</v>
      </c>
      <c r="AG74" s="28">
        <v>165</v>
      </c>
      <c r="AH74" s="6" t="s">
        <v>5259</v>
      </c>
      <c r="AI74" s="6" t="s">
        <v>5260</v>
      </c>
      <c r="AJ74" s="6" t="s">
        <v>5261</v>
      </c>
      <c r="AK74" s="6" t="s">
        <v>8483</v>
      </c>
      <c r="AL74" s="6" t="s">
        <v>3039</v>
      </c>
      <c r="AQ74" s="6" t="s">
        <v>63</v>
      </c>
      <c r="AR74" s="6" t="s">
        <v>5262</v>
      </c>
      <c r="AS74" s="6" t="s">
        <v>5287</v>
      </c>
      <c r="AT74" s="6" t="s">
        <v>5262</v>
      </c>
      <c r="AU74" s="6" t="s">
        <v>5262</v>
      </c>
      <c r="AV74" s="6" t="s">
        <v>5262</v>
      </c>
      <c r="AW74" s="6" t="s">
        <v>5262</v>
      </c>
      <c r="AX74" s="6" t="s">
        <v>4839</v>
      </c>
      <c r="AY74" s="28">
        <v>2.8000000000000001E-2</v>
      </c>
      <c r="AZ74" s="28">
        <v>2.7E-2</v>
      </c>
      <c r="BA74" s="28">
        <v>0</v>
      </c>
      <c r="BB74" s="28">
        <v>0</v>
      </c>
      <c r="BC74" s="28">
        <v>2.3E-2</v>
      </c>
      <c r="BD74" s="28">
        <v>0</v>
      </c>
      <c r="BE74" s="28">
        <v>0</v>
      </c>
      <c r="BF74" s="28">
        <v>0</v>
      </c>
      <c r="BG74" s="28">
        <v>0</v>
      </c>
      <c r="BH74" s="28">
        <v>0</v>
      </c>
      <c r="BI74" s="28">
        <v>0</v>
      </c>
      <c r="BJ74" s="28">
        <v>0</v>
      </c>
      <c r="BK74" s="28">
        <v>0</v>
      </c>
      <c r="BL74" s="28">
        <v>0</v>
      </c>
      <c r="BM74" s="28">
        <v>0</v>
      </c>
      <c r="BN74" s="28">
        <v>5.3999999999999999E-2</v>
      </c>
      <c r="BO74" s="28">
        <v>0</v>
      </c>
      <c r="BP74" s="28">
        <v>3.1E-2</v>
      </c>
      <c r="BQ74" s="28">
        <v>0</v>
      </c>
      <c r="BR74" s="28">
        <v>0</v>
      </c>
      <c r="BS74" s="28">
        <v>3.1E-2</v>
      </c>
      <c r="BT74" s="28">
        <v>0</v>
      </c>
      <c r="BU74" s="28">
        <v>0</v>
      </c>
      <c r="BV74" s="28"/>
      <c r="BW74" s="28"/>
      <c r="BX74" s="28"/>
      <c r="BY74" s="28" t="s">
        <v>4881</v>
      </c>
      <c r="BZ74" s="6">
        <f t="shared" si="3"/>
        <v>0.19400000000000001</v>
      </c>
      <c r="CA74" s="6">
        <f t="shared" si="4"/>
        <v>6.2E-2</v>
      </c>
      <c r="CB74" s="28">
        <v>0</v>
      </c>
      <c r="CC74" s="26" t="s">
        <v>4687</v>
      </c>
      <c r="CD74" s="6" t="s">
        <v>4780</v>
      </c>
      <c r="CE74" s="6" t="s">
        <v>4537</v>
      </c>
      <c r="CG74" s="6" t="s">
        <v>4434</v>
      </c>
      <c r="CH74" s="6" t="s">
        <v>5288</v>
      </c>
      <c r="CI74" s="6" t="s">
        <v>5289</v>
      </c>
      <c r="CK74" s="6" t="s">
        <v>4689</v>
      </c>
      <c r="CM74" s="6" t="s">
        <v>4738</v>
      </c>
      <c r="CN74" s="6" t="s">
        <v>5290</v>
      </c>
      <c r="CO74" s="6" t="s">
        <v>4434</v>
      </c>
      <c r="CP74" s="6" t="s">
        <v>4690</v>
      </c>
      <c r="CQ74" s="6" t="s">
        <v>5291</v>
      </c>
      <c r="CR74" s="6" t="s">
        <v>8609</v>
      </c>
      <c r="CS74" s="6" t="s">
        <v>4738</v>
      </c>
      <c r="CT74" s="6" t="s">
        <v>5268</v>
      </c>
      <c r="CU74" s="6" t="s">
        <v>8607</v>
      </c>
      <c r="CV74" s="6" t="s">
        <v>4694</v>
      </c>
      <c r="CX74" s="6" t="s">
        <v>4434</v>
      </c>
      <c r="CY74" s="6" t="s">
        <v>4434</v>
      </c>
      <c r="CZ74" s="6" t="s">
        <v>5269</v>
      </c>
      <c r="DC74" s="6" t="s">
        <v>4434</v>
      </c>
      <c r="DD74" s="6" t="s">
        <v>4361</v>
      </c>
      <c r="DF74" s="29">
        <f t="shared" si="5"/>
        <v>0</v>
      </c>
      <c r="DG74" s="29">
        <v>1</v>
      </c>
    </row>
    <row r="75" spans="1:111" hidden="1" x14ac:dyDescent="0.2">
      <c r="A75" s="6">
        <v>85</v>
      </c>
      <c r="B75" s="25">
        <v>46177.297581018516</v>
      </c>
      <c r="C75" s="25">
        <v>46177.315671296295</v>
      </c>
      <c r="D75" s="6" t="s">
        <v>4901</v>
      </c>
      <c r="F75" s="25"/>
      <c r="G75" s="26" t="s">
        <v>4676</v>
      </c>
      <c r="H75" s="6" t="s">
        <v>5292</v>
      </c>
      <c r="I75" s="6" t="s">
        <v>5293</v>
      </c>
      <c r="J75" s="6" t="s">
        <v>4537</v>
      </c>
      <c r="L75" s="6" t="s">
        <v>171</v>
      </c>
      <c r="M75" s="6" t="s">
        <v>5294</v>
      </c>
      <c r="N75" s="6" t="s">
        <v>4679</v>
      </c>
      <c r="P75" s="6" t="s">
        <v>3531</v>
      </c>
      <c r="Q75" s="6" t="s">
        <v>4680</v>
      </c>
      <c r="U75" s="6" t="s">
        <v>4681</v>
      </c>
      <c r="X75" s="27">
        <v>199</v>
      </c>
      <c r="Y75" s="27">
        <v>213</v>
      </c>
      <c r="Z75" s="30"/>
      <c r="AA75" s="30"/>
      <c r="AB75" s="30">
        <f>SUM(Table2026_09_25[[#This Row],[Number of in-person visits provided in reporting year.]:[Number of video/virtual visits provided in reporting year.]])</f>
        <v>213</v>
      </c>
      <c r="AC75" s="6" t="s">
        <v>8469</v>
      </c>
      <c r="AF75" s="6" t="s">
        <v>4682</v>
      </c>
      <c r="AI75" s="6" t="s">
        <v>5295</v>
      </c>
      <c r="AJ75" s="6" t="s">
        <v>5296</v>
      </c>
      <c r="AK75" s="6" t="s">
        <v>8483</v>
      </c>
      <c r="AL75" s="6" t="s">
        <v>3740</v>
      </c>
      <c r="AQ75" s="6" t="s">
        <v>544</v>
      </c>
      <c r="AW75" s="6" t="s">
        <v>5297</v>
      </c>
      <c r="AX75" s="6" t="s">
        <v>4686</v>
      </c>
      <c r="BP75" s="28">
        <v>1</v>
      </c>
      <c r="BZ75" s="6">
        <f t="shared" si="3"/>
        <v>1</v>
      </c>
      <c r="CA75" s="6">
        <f t="shared" si="4"/>
        <v>1</v>
      </c>
      <c r="CB75" s="28">
        <v>0</v>
      </c>
      <c r="CC75" s="26" t="s">
        <v>4687</v>
      </c>
      <c r="CD75" s="6" t="s">
        <v>4688</v>
      </c>
      <c r="CE75" s="6" t="s">
        <v>4434</v>
      </c>
      <c r="CF75" s="6" t="s">
        <v>5298</v>
      </c>
      <c r="CG75" s="6" t="s">
        <v>4434</v>
      </c>
      <c r="CH75" s="6" t="s">
        <v>5299</v>
      </c>
      <c r="CI75" s="6" t="s">
        <v>5300</v>
      </c>
      <c r="CJ75" s="6" t="s">
        <v>8598</v>
      </c>
      <c r="CK75" s="6" t="s">
        <v>5301</v>
      </c>
      <c r="CM75" s="6" t="s">
        <v>4690</v>
      </c>
      <c r="CN75" s="6" t="s">
        <v>5302</v>
      </c>
      <c r="CR75" s="6" t="s">
        <v>8609</v>
      </c>
      <c r="CS75" s="6" t="s">
        <v>4690</v>
      </c>
      <c r="CT75" s="6" t="s">
        <v>5303</v>
      </c>
      <c r="CU75" s="6" t="s">
        <v>4434</v>
      </c>
      <c r="CV75" s="6" t="s">
        <v>4690</v>
      </c>
      <c r="CW75" s="6" t="s">
        <v>5304</v>
      </c>
      <c r="CX75" s="6" t="s">
        <v>4537</v>
      </c>
      <c r="CY75" s="6" t="s">
        <v>4537</v>
      </c>
      <c r="DB75" s="6" t="s">
        <v>5305</v>
      </c>
      <c r="DC75" s="6" t="s">
        <v>4434</v>
      </c>
      <c r="DD75" s="6" t="s">
        <v>5294</v>
      </c>
      <c r="DF75" s="29">
        <f t="shared" si="5"/>
        <v>0</v>
      </c>
      <c r="DG75" s="29">
        <v>1</v>
      </c>
    </row>
    <row r="76" spans="1:111" hidden="1" x14ac:dyDescent="0.2">
      <c r="A76" s="6">
        <v>86</v>
      </c>
      <c r="B76" s="25">
        <v>46177.315891203703</v>
      </c>
      <c r="C76" s="25">
        <v>46177.321666666663</v>
      </c>
      <c r="D76" s="6" t="s">
        <v>4901</v>
      </c>
      <c r="F76" s="25"/>
      <c r="G76" s="26" t="s">
        <v>4725</v>
      </c>
      <c r="H76" s="6" t="s">
        <v>5292</v>
      </c>
      <c r="I76" s="6" t="s">
        <v>5293</v>
      </c>
      <c r="J76" s="6" t="s">
        <v>4537</v>
      </c>
      <c r="L76" s="6" t="s">
        <v>171</v>
      </c>
      <c r="M76" s="6" t="s">
        <v>5306</v>
      </c>
      <c r="N76" s="6" t="s">
        <v>4679</v>
      </c>
      <c r="P76" s="6" t="s">
        <v>3531</v>
      </c>
      <c r="Q76" s="6" t="s">
        <v>4680</v>
      </c>
      <c r="U76" s="6" t="s">
        <v>4681</v>
      </c>
      <c r="X76" s="27">
        <v>245</v>
      </c>
      <c r="Y76" s="27">
        <v>255</v>
      </c>
      <c r="Z76" s="30"/>
      <c r="AA76" s="30"/>
      <c r="AB76" s="30">
        <f>SUM(Table2026_09_25[[#This Row],[Number of in-person visits provided in reporting year.]:[Number of video/virtual visits provided in reporting year.]])</f>
        <v>255</v>
      </c>
      <c r="AC76" s="6" t="s">
        <v>8469</v>
      </c>
      <c r="AF76" s="6" t="s">
        <v>4682</v>
      </c>
      <c r="AI76" s="6" t="s">
        <v>5295</v>
      </c>
      <c r="AJ76" s="6" t="s">
        <v>5296</v>
      </c>
      <c r="AK76" s="6" t="s">
        <v>8483</v>
      </c>
      <c r="AL76" s="6" t="s">
        <v>3740</v>
      </c>
      <c r="AQ76" s="6" t="s">
        <v>544</v>
      </c>
      <c r="AW76" s="6" t="s">
        <v>5297</v>
      </c>
      <c r="AX76" s="6" t="s">
        <v>4686</v>
      </c>
      <c r="BP76" s="28">
        <v>1</v>
      </c>
      <c r="BZ76" s="6">
        <f t="shared" si="3"/>
        <v>1</v>
      </c>
      <c r="CA76" s="6">
        <f t="shared" si="4"/>
        <v>1</v>
      </c>
      <c r="CB76" s="28">
        <v>1</v>
      </c>
      <c r="CC76" s="26" t="s">
        <v>4687</v>
      </c>
      <c r="CD76" s="6" t="s">
        <v>4688</v>
      </c>
      <c r="CE76" s="6" t="s">
        <v>4434</v>
      </c>
      <c r="CF76" s="6" t="s">
        <v>5307</v>
      </c>
      <c r="CG76" s="6" t="s">
        <v>4434</v>
      </c>
      <c r="CH76" s="6" t="s">
        <v>5299</v>
      </c>
      <c r="CI76" s="6" t="s">
        <v>5300</v>
      </c>
      <c r="CJ76" s="6" t="s">
        <v>8598</v>
      </c>
      <c r="CK76" s="6" t="s">
        <v>5308</v>
      </c>
      <c r="CM76" s="6" t="s">
        <v>4690</v>
      </c>
      <c r="CN76" s="6" t="s">
        <v>5309</v>
      </c>
      <c r="CR76" s="6" t="s">
        <v>8609</v>
      </c>
      <c r="CS76" s="6" t="s">
        <v>4690</v>
      </c>
      <c r="CT76" s="6" t="s">
        <v>5310</v>
      </c>
      <c r="CU76" s="6" t="s">
        <v>4434</v>
      </c>
      <c r="CV76" s="6" t="s">
        <v>4690</v>
      </c>
      <c r="CW76" s="6" t="s">
        <v>5311</v>
      </c>
      <c r="CX76" s="6" t="s">
        <v>4537</v>
      </c>
      <c r="CY76" s="6" t="s">
        <v>4537</v>
      </c>
      <c r="DC76" s="6" t="s">
        <v>4434</v>
      </c>
      <c r="DD76" s="6" t="s">
        <v>5306</v>
      </c>
      <c r="DF76" s="29">
        <f t="shared" si="5"/>
        <v>0</v>
      </c>
      <c r="DG76" s="6">
        <v>1</v>
      </c>
    </row>
    <row r="77" spans="1:111" hidden="1" x14ac:dyDescent="0.2">
      <c r="A77" s="6">
        <v>87</v>
      </c>
      <c r="B77" s="25">
        <v>46177.321736111109</v>
      </c>
      <c r="C77" s="25">
        <v>46177.325509259259</v>
      </c>
      <c r="D77" s="6" t="s">
        <v>4901</v>
      </c>
      <c r="F77" s="25"/>
      <c r="G77" s="26" t="s">
        <v>4676</v>
      </c>
      <c r="H77" s="6" t="s">
        <v>5312</v>
      </c>
      <c r="I77" s="6" t="s">
        <v>5293</v>
      </c>
      <c r="J77" s="6" t="s">
        <v>4537</v>
      </c>
      <c r="L77" s="6" t="s">
        <v>171</v>
      </c>
      <c r="M77" s="6" t="s">
        <v>5306</v>
      </c>
      <c r="N77" s="6" t="s">
        <v>4679</v>
      </c>
      <c r="P77" s="6" t="s">
        <v>3531</v>
      </c>
      <c r="Q77" s="6" t="s">
        <v>4680</v>
      </c>
      <c r="U77" s="6" t="s">
        <v>4681</v>
      </c>
      <c r="X77" s="27">
        <v>227</v>
      </c>
      <c r="Y77" s="27">
        <v>243</v>
      </c>
      <c r="Z77" s="30"/>
      <c r="AA77" s="30"/>
      <c r="AB77" s="30">
        <f>SUM(Table2026_09_25[[#This Row],[Number of in-person visits provided in reporting year.]:[Number of video/virtual visits provided in reporting year.]])</f>
        <v>243</v>
      </c>
      <c r="AC77" s="6" t="s">
        <v>8469</v>
      </c>
      <c r="AF77" s="6" t="s">
        <v>4682</v>
      </c>
      <c r="AI77" s="6" t="s">
        <v>5313</v>
      </c>
      <c r="AJ77" s="6" t="s">
        <v>5296</v>
      </c>
      <c r="AK77" s="6" t="s">
        <v>8483</v>
      </c>
      <c r="AL77" s="6" t="s">
        <v>1342</v>
      </c>
      <c r="AQ77" s="6" t="s">
        <v>544</v>
      </c>
      <c r="AW77" s="6" t="s">
        <v>5297</v>
      </c>
      <c r="AX77" s="6" t="s">
        <v>4686</v>
      </c>
      <c r="BP77" s="28">
        <v>1</v>
      </c>
      <c r="BZ77" s="6">
        <f t="shared" si="3"/>
        <v>1</v>
      </c>
      <c r="CA77" s="6">
        <f t="shared" si="4"/>
        <v>1</v>
      </c>
      <c r="CC77" s="26" t="s">
        <v>4687</v>
      </c>
      <c r="CD77" s="6" t="s">
        <v>4688</v>
      </c>
      <c r="CE77" s="6" t="s">
        <v>4434</v>
      </c>
      <c r="CF77" s="6" t="s">
        <v>5314</v>
      </c>
      <c r="CG77" s="6" t="s">
        <v>4434</v>
      </c>
      <c r="CH77" s="6" t="s">
        <v>5299</v>
      </c>
      <c r="CI77" s="6" t="s">
        <v>5315</v>
      </c>
      <c r="CJ77" s="6" t="s">
        <v>8598</v>
      </c>
      <c r="CK77" s="6" t="s">
        <v>5316</v>
      </c>
      <c r="CM77" s="6" t="s">
        <v>4690</v>
      </c>
      <c r="CN77" s="6" t="s">
        <v>5309</v>
      </c>
      <c r="CR77" s="6" t="s">
        <v>8609</v>
      </c>
      <c r="CS77" s="6" t="s">
        <v>4690</v>
      </c>
      <c r="CT77" s="6" t="s">
        <v>5310</v>
      </c>
      <c r="CU77" s="6" t="s">
        <v>4434</v>
      </c>
      <c r="CV77" s="6" t="s">
        <v>4690</v>
      </c>
      <c r="CW77" s="6" t="s">
        <v>5317</v>
      </c>
      <c r="CX77" s="6" t="s">
        <v>4537</v>
      </c>
      <c r="CY77" s="6" t="s">
        <v>4537</v>
      </c>
      <c r="DC77" s="6" t="s">
        <v>4434</v>
      </c>
      <c r="DD77" s="6" t="s">
        <v>5306</v>
      </c>
      <c r="DF77" s="29">
        <f t="shared" si="5"/>
        <v>0</v>
      </c>
      <c r="DG77" s="29">
        <v>1</v>
      </c>
    </row>
    <row r="78" spans="1:111" hidden="1" x14ac:dyDescent="0.2">
      <c r="A78" s="6">
        <v>88</v>
      </c>
      <c r="B78" s="25">
        <v>46177.325567129628</v>
      </c>
      <c r="C78" s="25">
        <v>46177.329305555555</v>
      </c>
      <c r="D78" s="6" t="s">
        <v>4901</v>
      </c>
      <c r="F78" s="25"/>
      <c r="G78" s="26" t="s">
        <v>4725</v>
      </c>
      <c r="H78" s="6" t="s">
        <v>5312</v>
      </c>
      <c r="I78" s="6" t="s">
        <v>5293</v>
      </c>
      <c r="J78" s="6" t="s">
        <v>4537</v>
      </c>
      <c r="L78" s="6" t="s">
        <v>171</v>
      </c>
      <c r="M78" s="6" t="s">
        <v>5306</v>
      </c>
      <c r="N78" s="6" t="s">
        <v>4679</v>
      </c>
      <c r="P78" s="6" t="s">
        <v>3531</v>
      </c>
      <c r="Q78" s="6" t="s">
        <v>4680</v>
      </c>
      <c r="U78" s="6" t="s">
        <v>4681</v>
      </c>
      <c r="X78" s="27">
        <v>250</v>
      </c>
      <c r="Y78" s="27">
        <v>264</v>
      </c>
      <c r="Z78" s="30"/>
      <c r="AA78" s="30"/>
      <c r="AB78" s="30">
        <f>SUM(Table2026_09_25[[#This Row],[Number of in-person visits provided in reporting year.]:[Number of video/virtual visits provided in reporting year.]])</f>
        <v>264</v>
      </c>
      <c r="AC78" s="6" t="s">
        <v>8469</v>
      </c>
      <c r="AF78" s="6" t="s">
        <v>4682</v>
      </c>
      <c r="AI78" s="6" t="s">
        <v>5313</v>
      </c>
      <c r="AJ78" s="6" t="s">
        <v>5296</v>
      </c>
      <c r="AK78" s="6" t="s">
        <v>8483</v>
      </c>
      <c r="AL78" s="6" t="s">
        <v>1342</v>
      </c>
      <c r="AQ78" s="6" t="s">
        <v>544</v>
      </c>
      <c r="AW78" s="6" t="s">
        <v>5297</v>
      </c>
      <c r="AX78" s="6" t="s">
        <v>4686</v>
      </c>
      <c r="BP78" s="28">
        <v>1</v>
      </c>
      <c r="BZ78" s="6">
        <f t="shared" si="3"/>
        <v>1</v>
      </c>
      <c r="CA78" s="6">
        <f t="shared" si="4"/>
        <v>1</v>
      </c>
      <c r="CC78" s="26" t="s">
        <v>4687</v>
      </c>
      <c r="CD78" s="6" t="s">
        <v>4688</v>
      </c>
      <c r="CE78" s="6" t="s">
        <v>4434</v>
      </c>
      <c r="CF78" s="6" t="s">
        <v>5314</v>
      </c>
      <c r="CG78" s="6" t="s">
        <v>4434</v>
      </c>
      <c r="CH78" s="6" t="s">
        <v>5318</v>
      </c>
      <c r="CI78" s="6" t="s">
        <v>5300</v>
      </c>
      <c r="CJ78" s="6" t="s">
        <v>8598</v>
      </c>
      <c r="CK78" s="6" t="s">
        <v>5319</v>
      </c>
      <c r="CM78" s="6" t="s">
        <v>4690</v>
      </c>
      <c r="CN78" s="6" t="s">
        <v>5309</v>
      </c>
      <c r="CR78" s="6" t="s">
        <v>8609</v>
      </c>
      <c r="CS78" s="6" t="s">
        <v>4690</v>
      </c>
      <c r="CT78" s="6" t="s">
        <v>5310</v>
      </c>
      <c r="CU78" s="6" t="s">
        <v>4434</v>
      </c>
      <c r="CV78" s="6" t="s">
        <v>4690</v>
      </c>
      <c r="CW78" s="6" t="s">
        <v>5317</v>
      </c>
      <c r="CX78" s="6" t="s">
        <v>4537</v>
      </c>
      <c r="CY78" s="6" t="s">
        <v>4537</v>
      </c>
      <c r="DC78" s="6" t="s">
        <v>4434</v>
      </c>
      <c r="DD78" s="6" t="s">
        <v>5306</v>
      </c>
      <c r="DF78" s="29">
        <f t="shared" si="5"/>
        <v>0</v>
      </c>
      <c r="DG78" s="6">
        <v>1</v>
      </c>
    </row>
    <row r="79" spans="1:111" hidden="1" x14ac:dyDescent="0.2">
      <c r="A79" s="6">
        <v>89</v>
      </c>
      <c r="B79" s="25">
        <v>46177.506493055553</v>
      </c>
      <c r="C79" s="25">
        <v>46177.522835648146</v>
      </c>
      <c r="D79" s="6" t="s">
        <v>4901</v>
      </c>
      <c r="F79" s="25"/>
      <c r="G79" s="26" t="s">
        <v>4676</v>
      </c>
      <c r="H79" s="6" t="s">
        <v>5320</v>
      </c>
      <c r="I79" s="6" t="s">
        <v>5321</v>
      </c>
      <c r="J79" s="6" t="s">
        <v>4537</v>
      </c>
      <c r="L79" s="6" t="s">
        <v>3114</v>
      </c>
      <c r="M79" s="6" t="s">
        <v>3118</v>
      </c>
      <c r="N79" s="6" t="s">
        <v>4679</v>
      </c>
      <c r="P79" s="6" t="s">
        <v>1096</v>
      </c>
      <c r="Q79" s="6" t="s">
        <v>446</v>
      </c>
      <c r="S79" s="6" t="s">
        <v>5322</v>
      </c>
      <c r="X79" s="27">
        <v>1498</v>
      </c>
      <c r="Y79" s="27">
        <v>2920</v>
      </c>
      <c r="Z79" s="27">
        <v>2592</v>
      </c>
      <c r="AA79" s="30"/>
      <c r="AB79" s="30">
        <f>SUM(Table2026_09_25[[#This Row],[Number of in-person visits provided in reporting year.]:[Number of video/virtual visits provided in reporting year.]])</f>
        <v>5512</v>
      </c>
      <c r="AC79" s="6" t="s">
        <v>8469</v>
      </c>
      <c r="AF79" s="6" t="s">
        <v>4682</v>
      </c>
      <c r="AG79" s="28">
        <v>30</v>
      </c>
      <c r="AI79" s="6" t="s">
        <v>5323</v>
      </c>
      <c r="AJ79" s="6" t="s">
        <v>149</v>
      </c>
      <c r="AK79" s="6" t="s">
        <v>8483</v>
      </c>
      <c r="AL79" s="6" t="s">
        <v>3116</v>
      </c>
      <c r="AM79" s="6" t="s">
        <v>5324</v>
      </c>
      <c r="AN79" s="6" t="s">
        <v>5325</v>
      </c>
      <c r="AO79" s="6" t="s">
        <v>5326</v>
      </c>
      <c r="AP79" s="6" t="s">
        <v>5327</v>
      </c>
      <c r="AQ79" s="6" t="s">
        <v>63</v>
      </c>
      <c r="AS79" s="6" t="s">
        <v>5328</v>
      </c>
      <c r="AX79" s="6" t="s">
        <v>4839</v>
      </c>
      <c r="AY79" s="28">
        <v>1.5</v>
      </c>
      <c r="AZ79" s="28">
        <v>1</v>
      </c>
      <c r="BF79" s="28">
        <v>0.6</v>
      </c>
      <c r="BP79" s="28">
        <v>6</v>
      </c>
      <c r="BX79" s="6">
        <v>8</v>
      </c>
      <c r="BY79" s="6" t="s">
        <v>5329</v>
      </c>
      <c r="BZ79" s="6">
        <f t="shared" si="3"/>
        <v>9.1</v>
      </c>
      <c r="CA79" s="6">
        <f t="shared" si="4"/>
        <v>14.6</v>
      </c>
      <c r="CC79" s="26" t="s">
        <v>4687</v>
      </c>
      <c r="CD79" s="6" t="s">
        <v>5330</v>
      </c>
      <c r="CE79" s="6" t="s">
        <v>4434</v>
      </c>
      <c r="CF79" s="6" t="s">
        <v>5331</v>
      </c>
      <c r="CG79" s="6" t="s">
        <v>4537</v>
      </c>
      <c r="CI79" s="6" t="s">
        <v>5332</v>
      </c>
      <c r="CK79" s="6" t="s">
        <v>5333</v>
      </c>
      <c r="CM79" s="6" t="s">
        <v>4738</v>
      </c>
      <c r="CN79" s="6" t="s">
        <v>5334</v>
      </c>
      <c r="CO79" s="6" t="s">
        <v>8607</v>
      </c>
      <c r="CP79" s="6" t="s">
        <v>4758</v>
      </c>
      <c r="CR79" s="6" t="s">
        <v>4537</v>
      </c>
      <c r="CS79" s="6" t="s">
        <v>4759</v>
      </c>
      <c r="CU79" s="6" t="s">
        <v>8607</v>
      </c>
      <c r="CV79" s="6" t="s">
        <v>4694</v>
      </c>
      <c r="DC79" s="6" t="s">
        <v>4434</v>
      </c>
      <c r="DD79" s="6" t="s">
        <v>3118</v>
      </c>
      <c r="DF79" s="29">
        <f t="shared" si="5"/>
        <v>0</v>
      </c>
      <c r="DG79" s="29">
        <v>1</v>
      </c>
    </row>
    <row r="80" spans="1:111" hidden="1" x14ac:dyDescent="0.2">
      <c r="A80" s="6">
        <v>90</v>
      </c>
      <c r="B80" s="25">
        <v>46177.522928240738</v>
      </c>
      <c r="C80" s="25">
        <v>46177.530266203707</v>
      </c>
      <c r="D80" s="6" t="s">
        <v>4901</v>
      </c>
      <c r="F80" s="25"/>
      <c r="G80" s="26" t="s">
        <v>4725</v>
      </c>
      <c r="H80" s="6" t="s">
        <v>5320</v>
      </c>
      <c r="I80" s="6" t="s">
        <v>5335</v>
      </c>
      <c r="J80" s="6" t="s">
        <v>4537</v>
      </c>
      <c r="L80" s="6" t="s">
        <v>3114</v>
      </c>
      <c r="M80" s="6" t="s">
        <v>3118</v>
      </c>
      <c r="N80" s="6" t="s">
        <v>4679</v>
      </c>
      <c r="P80" s="6" t="s">
        <v>1096</v>
      </c>
      <c r="Q80" s="6" t="s">
        <v>446</v>
      </c>
      <c r="S80" s="6" t="s">
        <v>5336</v>
      </c>
      <c r="X80" s="27">
        <v>2732</v>
      </c>
      <c r="Y80" s="27">
        <v>1690</v>
      </c>
      <c r="Z80" s="27">
        <v>3336</v>
      </c>
      <c r="AA80" s="30"/>
      <c r="AB80" s="30">
        <f>SUM(Table2026_09_25[[#This Row],[Number of in-person visits provided in reporting year.]:[Number of video/virtual visits provided in reporting year.]])</f>
        <v>5026</v>
      </c>
      <c r="AC80" s="6" t="s">
        <v>8469</v>
      </c>
      <c r="AF80" s="6" t="s">
        <v>4682</v>
      </c>
      <c r="AG80" s="28">
        <v>30</v>
      </c>
      <c r="AI80" s="6" t="s">
        <v>5323</v>
      </c>
      <c r="AJ80" s="6" t="s">
        <v>149</v>
      </c>
      <c r="AK80" s="6" t="s">
        <v>8483</v>
      </c>
      <c r="AL80" s="6" t="s">
        <v>3116</v>
      </c>
      <c r="AM80" s="6" t="s">
        <v>5337</v>
      </c>
      <c r="AN80" s="6" t="s">
        <v>5338</v>
      </c>
      <c r="AO80" s="6" t="s">
        <v>3039</v>
      </c>
      <c r="AP80" s="6" t="s">
        <v>5339</v>
      </c>
      <c r="AQ80" s="6" t="s">
        <v>63</v>
      </c>
      <c r="AS80" s="6" t="s">
        <v>5328</v>
      </c>
      <c r="AX80" s="6" t="s">
        <v>4839</v>
      </c>
      <c r="AY80" s="28">
        <v>1.5</v>
      </c>
      <c r="AZ80" s="28">
        <v>1</v>
      </c>
      <c r="BF80" s="28">
        <v>1</v>
      </c>
      <c r="BP80" s="28">
        <v>6</v>
      </c>
      <c r="BX80" s="6">
        <v>8</v>
      </c>
      <c r="BY80" s="6" t="s">
        <v>5340</v>
      </c>
      <c r="BZ80" s="6">
        <f t="shared" si="3"/>
        <v>9.5</v>
      </c>
      <c r="CA80" s="6">
        <f t="shared" si="4"/>
        <v>15</v>
      </c>
      <c r="CB80" s="28">
        <v>0</v>
      </c>
      <c r="CC80" s="26" t="s">
        <v>4687</v>
      </c>
      <c r="CD80" s="6" t="s">
        <v>5341</v>
      </c>
      <c r="CE80" s="6" t="s">
        <v>4434</v>
      </c>
      <c r="CF80" s="6" t="s">
        <v>5342</v>
      </c>
      <c r="CG80" s="6" t="s">
        <v>4537</v>
      </c>
      <c r="CI80" s="6" t="s">
        <v>5343</v>
      </c>
      <c r="CJ80" s="6" t="s">
        <v>8598</v>
      </c>
      <c r="CK80" s="6" t="s">
        <v>5344</v>
      </c>
      <c r="CM80" s="6" t="s">
        <v>4738</v>
      </c>
      <c r="CN80" s="6" t="s">
        <v>5334</v>
      </c>
      <c r="CO80" s="6" t="s">
        <v>8607</v>
      </c>
      <c r="CP80" s="6" t="s">
        <v>4758</v>
      </c>
      <c r="CR80" s="6" t="s">
        <v>4537</v>
      </c>
      <c r="CS80" s="6" t="s">
        <v>4759</v>
      </c>
      <c r="CU80" s="6" t="s">
        <v>8607</v>
      </c>
      <c r="CV80" s="6" t="s">
        <v>4694</v>
      </c>
      <c r="CX80" s="6" t="s">
        <v>4537</v>
      </c>
      <c r="CY80" s="6" t="s">
        <v>4537</v>
      </c>
      <c r="DC80" s="6" t="s">
        <v>4434</v>
      </c>
      <c r="DD80" s="6" t="s">
        <v>3118</v>
      </c>
      <c r="DF80" s="29">
        <f t="shared" si="5"/>
        <v>0</v>
      </c>
      <c r="DG80" s="6">
        <v>1</v>
      </c>
    </row>
    <row r="81" spans="1:111" ht="16" hidden="1" x14ac:dyDescent="0.2">
      <c r="A81" s="6">
        <v>91</v>
      </c>
      <c r="B81" s="25">
        <v>46178.413171296299</v>
      </c>
      <c r="C81" s="25">
        <v>46178.419456018521</v>
      </c>
      <c r="D81" s="6" t="s">
        <v>4901</v>
      </c>
      <c r="F81" s="25"/>
      <c r="G81" s="26" t="s">
        <v>4725</v>
      </c>
      <c r="H81" s="6" t="s">
        <v>5312</v>
      </c>
      <c r="I81" s="6" t="s">
        <v>5345</v>
      </c>
      <c r="J81" s="6" t="s">
        <v>4537</v>
      </c>
      <c r="L81" s="6" t="s">
        <v>5346</v>
      </c>
      <c r="M81" s="6" t="s">
        <v>5347</v>
      </c>
      <c r="N81" s="6" t="s">
        <v>4679</v>
      </c>
      <c r="P81" s="6" t="s">
        <v>118</v>
      </c>
      <c r="Q81" s="31" t="s">
        <v>987</v>
      </c>
      <c r="V81" s="6" t="s">
        <v>5074</v>
      </c>
      <c r="X81" s="27">
        <v>50</v>
      </c>
      <c r="Y81" s="27">
        <v>53</v>
      </c>
      <c r="Z81" s="27">
        <v>0</v>
      </c>
      <c r="AA81" s="27">
        <v>0</v>
      </c>
      <c r="AB81" s="27">
        <f>SUM(Table2026_09_25[[#This Row],[Number of in-person visits provided in reporting year.]:[Number of video/virtual visits provided in reporting year.]])</f>
        <v>53</v>
      </c>
      <c r="AC81" s="6" t="s">
        <v>8468</v>
      </c>
      <c r="AD81" s="28" t="s">
        <v>4807</v>
      </c>
      <c r="AE81" s="28" t="s">
        <v>4747</v>
      </c>
      <c r="AF81" s="6" t="s">
        <v>4732</v>
      </c>
      <c r="AI81" s="6" t="s">
        <v>5313</v>
      </c>
      <c r="AJ81" s="6" t="s">
        <v>5296</v>
      </c>
      <c r="AK81" s="6" t="s">
        <v>8483</v>
      </c>
      <c r="AL81" s="6" t="s">
        <v>1342</v>
      </c>
      <c r="AQ81" s="6" t="s">
        <v>544</v>
      </c>
      <c r="AW81" s="6" t="s">
        <v>5297</v>
      </c>
      <c r="AX81" s="6" t="s">
        <v>4686</v>
      </c>
      <c r="AY81" s="28">
        <v>0.5</v>
      </c>
      <c r="AZ81" s="28">
        <v>0.1</v>
      </c>
      <c r="BA81" s="28">
        <v>0</v>
      </c>
      <c r="BB81" s="28">
        <v>0.2</v>
      </c>
      <c r="BD81" s="28">
        <v>1</v>
      </c>
      <c r="BG81" s="28">
        <v>0.25</v>
      </c>
      <c r="BH81" s="28">
        <v>0.25</v>
      </c>
      <c r="BJ81" s="28">
        <v>5.6</v>
      </c>
      <c r="BK81" s="28">
        <v>0.3</v>
      </c>
      <c r="BP81" s="28">
        <v>8.4</v>
      </c>
      <c r="BQ81" s="28">
        <v>12.6</v>
      </c>
      <c r="BS81" s="28">
        <v>1</v>
      </c>
      <c r="BU81" s="28">
        <v>0.5</v>
      </c>
      <c r="BV81" s="28"/>
      <c r="BW81" s="28"/>
      <c r="BX81" s="28"/>
      <c r="BZ81" s="6">
        <f t="shared" si="3"/>
        <v>30.700000000000003</v>
      </c>
      <c r="CA81" s="6">
        <f t="shared" si="4"/>
        <v>29.1</v>
      </c>
      <c r="CB81" s="28">
        <v>0</v>
      </c>
      <c r="CC81" s="26" t="s">
        <v>4753</v>
      </c>
      <c r="CD81" s="6" t="s">
        <v>5348</v>
      </c>
      <c r="CE81" s="6" t="s">
        <v>4537</v>
      </c>
      <c r="CG81" s="6" t="s">
        <v>4537</v>
      </c>
      <c r="CJ81" s="6" t="s">
        <v>5148</v>
      </c>
      <c r="CK81" s="6" t="s">
        <v>4689</v>
      </c>
      <c r="CM81" s="6" t="s">
        <v>4737</v>
      </c>
      <c r="CO81" s="6" t="s">
        <v>8607</v>
      </c>
      <c r="CP81" s="6" t="s">
        <v>4758</v>
      </c>
      <c r="CR81" s="6" t="s">
        <v>4537</v>
      </c>
      <c r="CS81" s="6" t="s">
        <v>4759</v>
      </c>
      <c r="CU81" s="6" t="s">
        <v>8607</v>
      </c>
      <c r="CV81" s="6" t="s">
        <v>4694</v>
      </c>
      <c r="CX81" s="6" t="s">
        <v>4537</v>
      </c>
      <c r="CY81" s="6" t="s">
        <v>4537</v>
      </c>
      <c r="DC81" s="6" t="s">
        <v>4434</v>
      </c>
      <c r="DD81" s="6" t="s">
        <v>5349</v>
      </c>
      <c r="DF81" s="29">
        <f t="shared" si="5"/>
        <v>0</v>
      </c>
      <c r="DG81" s="6">
        <v>1</v>
      </c>
    </row>
    <row r="82" spans="1:111" ht="16" hidden="1" x14ac:dyDescent="0.2">
      <c r="A82" s="6">
        <v>93</v>
      </c>
      <c r="B82" s="25">
        <v>46178.419479166667</v>
      </c>
      <c r="C82" s="25">
        <v>46178.421666666669</v>
      </c>
      <c r="D82" s="6" t="s">
        <v>4901</v>
      </c>
      <c r="F82" s="25"/>
      <c r="G82" s="26" t="s">
        <v>4676</v>
      </c>
      <c r="H82" s="6" t="s">
        <v>5312</v>
      </c>
      <c r="I82" s="6" t="s">
        <v>5345</v>
      </c>
      <c r="J82" s="6" t="s">
        <v>4537</v>
      </c>
      <c r="L82" s="6" t="s">
        <v>5346</v>
      </c>
      <c r="M82" s="6" t="s">
        <v>5347</v>
      </c>
      <c r="N82" s="6" t="s">
        <v>4679</v>
      </c>
      <c r="P82" s="6" t="s">
        <v>118</v>
      </c>
      <c r="Q82" s="31" t="s">
        <v>987</v>
      </c>
      <c r="V82" s="6" t="s">
        <v>5074</v>
      </c>
      <c r="X82" s="27">
        <v>44</v>
      </c>
      <c r="Y82" s="27">
        <v>47</v>
      </c>
      <c r="Z82" s="30"/>
      <c r="AA82" s="30"/>
      <c r="AB82" s="30">
        <f>SUM(Table2026_09_25[[#This Row],[Number of in-person visits provided in reporting year.]:[Number of video/virtual visits provided in reporting year.]])</f>
        <v>47</v>
      </c>
      <c r="AC82" s="6" t="s">
        <v>8468</v>
      </c>
      <c r="AD82" s="28" t="s">
        <v>4807</v>
      </c>
      <c r="AE82" s="28" t="s">
        <v>4747</v>
      </c>
      <c r="AF82" s="6" t="s">
        <v>4732</v>
      </c>
      <c r="AI82" s="6" t="s">
        <v>5313</v>
      </c>
      <c r="AJ82" s="6" t="s">
        <v>5296</v>
      </c>
      <c r="AK82" s="6" t="s">
        <v>8483</v>
      </c>
      <c r="AL82" s="6" t="s">
        <v>1342</v>
      </c>
      <c r="AQ82" s="6" t="s">
        <v>544</v>
      </c>
      <c r="AW82" s="6" t="s">
        <v>5297</v>
      </c>
      <c r="AX82" s="6" t="s">
        <v>4686</v>
      </c>
      <c r="AY82" s="28">
        <v>0.5</v>
      </c>
      <c r="AZ82" s="28">
        <v>0.1</v>
      </c>
      <c r="BD82" s="28">
        <v>1</v>
      </c>
      <c r="BG82" s="28">
        <v>0.25</v>
      </c>
      <c r="BH82" s="28">
        <v>0.25</v>
      </c>
      <c r="BJ82" s="28">
        <v>5.6</v>
      </c>
      <c r="BK82" s="28">
        <v>0.3</v>
      </c>
      <c r="BP82" s="28">
        <v>8.6</v>
      </c>
      <c r="BQ82" s="28">
        <v>12.6</v>
      </c>
      <c r="BR82" s="28">
        <v>1</v>
      </c>
      <c r="BU82" s="28">
        <v>0.5</v>
      </c>
      <c r="BV82" s="28"/>
      <c r="BW82" s="28"/>
      <c r="BX82" s="28"/>
      <c r="BZ82" s="6">
        <f t="shared" si="3"/>
        <v>30.699999999999996</v>
      </c>
      <c r="CA82" s="6">
        <f t="shared" si="4"/>
        <v>29.099999999999998</v>
      </c>
      <c r="CB82" s="28">
        <v>0</v>
      </c>
      <c r="CC82" s="26" t="s">
        <v>4753</v>
      </c>
      <c r="CD82" s="6" t="s">
        <v>5350</v>
      </c>
      <c r="CE82" s="6" t="s">
        <v>4537</v>
      </c>
      <c r="CG82" s="6" t="s">
        <v>4537</v>
      </c>
      <c r="CJ82" s="6" t="s">
        <v>5148</v>
      </c>
      <c r="CK82" s="6" t="s">
        <v>4689</v>
      </c>
      <c r="CM82" s="6" t="s">
        <v>4737</v>
      </c>
      <c r="CO82" s="6" t="s">
        <v>8607</v>
      </c>
      <c r="CP82" s="6" t="s">
        <v>4758</v>
      </c>
      <c r="CR82" s="6" t="s">
        <v>4537</v>
      </c>
      <c r="CS82" s="6" t="s">
        <v>4759</v>
      </c>
      <c r="CU82" s="6" t="s">
        <v>8607</v>
      </c>
      <c r="CV82" s="6" t="s">
        <v>4694</v>
      </c>
      <c r="CX82" s="6" t="s">
        <v>4537</v>
      </c>
      <c r="CY82" s="6" t="s">
        <v>4537</v>
      </c>
      <c r="DC82" s="6" t="s">
        <v>4434</v>
      </c>
      <c r="DD82" s="6" t="s">
        <v>5349</v>
      </c>
      <c r="DF82" s="29">
        <f t="shared" si="5"/>
        <v>0</v>
      </c>
      <c r="DG82" s="29">
        <v>1</v>
      </c>
    </row>
    <row r="83" spans="1:111" hidden="1" x14ac:dyDescent="0.2">
      <c r="A83" s="6">
        <v>94</v>
      </c>
      <c r="B83" s="25">
        <v>46178.454444444447</v>
      </c>
      <c r="C83" s="25">
        <v>46178.462800925925</v>
      </c>
      <c r="D83" s="6" t="s">
        <v>4901</v>
      </c>
      <c r="F83" s="25"/>
      <c r="G83" s="26" t="s">
        <v>4725</v>
      </c>
      <c r="H83" s="6" t="s">
        <v>4677</v>
      </c>
      <c r="I83" s="6" t="s">
        <v>5351</v>
      </c>
      <c r="J83" s="6" t="s">
        <v>4537</v>
      </c>
      <c r="L83" s="6" t="s">
        <v>171</v>
      </c>
      <c r="M83" s="6" t="s">
        <v>206</v>
      </c>
      <c r="N83" s="6" t="s">
        <v>4679</v>
      </c>
      <c r="P83" s="6" t="s">
        <v>3531</v>
      </c>
      <c r="Q83" s="6" t="s">
        <v>4680</v>
      </c>
      <c r="U83" s="6" t="s">
        <v>4681</v>
      </c>
      <c r="X83" s="27">
        <v>507</v>
      </c>
      <c r="Y83" s="27">
        <v>495</v>
      </c>
      <c r="Z83" s="27">
        <v>71</v>
      </c>
      <c r="AA83" s="27">
        <v>0</v>
      </c>
      <c r="AB83" s="27">
        <f>SUM(Table2026_09_25[[#This Row],[Number of in-person visits provided in reporting year.]:[Number of video/virtual visits provided in reporting year.]])</f>
        <v>566</v>
      </c>
      <c r="AC83" s="6" t="s">
        <v>8469</v>
      </c>
      <c r="AF83" s="6" t="s">
        <v>4682</v>
      </c>
      <c r="AI83" s="6" t="s">
        <v>4683</v>
      </c>
      <c r="AJ83" s="6" t="s">
        <v>4684</v>
      </c>
      <c r="AK83" s="6" t="s">
        <v>8483</v>
      </c>
      <c r="AL83" s="6" t="s">
        <v>204</v>
      </c>
      <c r="AQ83" s="6" t="s">
        <v>63</v>
      </c>
      <c r="AS83" s="6" t="s">
        <v>4685</v>
      </c>
      <c r="AX83" s="6" t="s">
        <v>4686</v>
      </c>
      <c r="AY83" s="28">
        <v>0</v>
      </c>
      <c r="AZ83" s="28">
        <v>0</v>
      </c>
      <c r="BP83" s="28">
        <v>1</v>
      </c>
      <c r="BZ83" s="6">
        <f t="shared" si="3"/>
        <v>1</v>
      </c>
      <c r="CA83" s="6">
        <f t="shared" si="4"/>
        <v>1</v>
      </c>
      <c r="CB83" s="28">
        <v>1</v>
      </c>
      <c r="CC83" s="26" t="s">
        <v>4687</v>
      </c>
      <c r="CD83" s="6" t="s">
        <v>4688</v>
      </c>
      <c r="CE83" s="6" t="s">
        <v>4537</v>
      </c>
      <c r="CG83" s="6" t="s">
        <v>4537</v>
      </c>
      <c r="CJ83" s="6" t="s">
        <v>7981</v>
      </c>
      <c r="CK83" s="6" t="s">
        <v>4937</v>
      </c>
      <c r="CM83" s="6" t="s">
        <v>4690</v>
      </c>
      <c r="CN83" s="6" t="s">
        <v>4691</v>
      </c>
      <c r="CO83" s="6" t="s">
        <v>4434</v>
      </c>
      <c r="CP83" s="6" t="s">
        <v>4690</v>
      </c>
      <c r="CQ83" s="6" t="s">
        <v>4700</v>
      </c>
      <c r="CR83" s="6" t="s">
        <v>8609</v>
      </c>
      <c r="CS83" s="6" t="s">
        <v>4690</v>
      </c>
      <c r="CT83" s="6" t="s">
        <v>4700</v>
      </c>
      <c r="CU83" s="6" t="s">
        <v>8607</v>
      </c>
      <c r="CV83" s="6" t="s">
        <v>4694</v>
      </c>
      <c r="CX83" s="6" t="s">
        <v>4537</v>
      </c>
      <c r="CY83" s="6" t="s">
        <v>4537</v>
      </c>
      <c r="DC83" s="6" t="s">
        <v>4434</v>
      </c>
      <c r="DD83" s="6" t="s">
        <v>206</v>
      </c>
      <c r="DF83" s="29">
        <f t="shared" si="5"/>
        <v>0</v>
      </c>
      <c r="DG83" s="6">
        <v>1</v>
      </c>
    </row>
    <row r="84" spans="1:111" hidden="1" x14ac:dyDescent="0.2">
      <c r="A84" s="6">
        <v>95</v>
      </c>
      <c r="B84" s="25">
        <v>46178.462835648148</v>
      </c>
      <c r="C84" s="25">
        <v>46178.468460648146</v>
      </c>
      <c r="D84" s="6" t="s">
        <v>4901</v>
      </c>
      <c r="F84" s="25"/>
      <c r="G84" s="26" t="s">
        <v>4725</v>
      </c>
      <c r="H84" s="6" t="s">
        <v>4695</v>
      </c>
      <c r="J84" s="6" t="s">
        <v>4537</v>
      </c>
      <c r="L84" s="6" t="s">
        <v>171</v>
      </c>
      <c r="M84" s="6" t="s">
        <v>206</v>
      </c>
      <c r="N84" s="6" t="s">
        <v>4679</v>
      </c>
      <c r="P84" s="6" t="s">
        <v>3531</v>
      </c>
      <c r="Q84" s="6" t="s">
        <v>4680</v>
      </c>
      <c r="U84" s="6" t="s">
        <v>4681</v>
      </c>
      <c r="X84" s="27">
        <v>101</v>
      </c>
      <c r="Y84" s="27">
        <v>81</v>
      </c>
      <c r="Z84" s="27">
        <v>26</v>
      </c>
      <c r="AA84" s="27">
        <v>0</v>
      </c>
      <c r="AB84" s="27">
        <f>SUM(Table2026_09_25[[#This Row],[Number of in-person visits provided in reporting year.]:[Number of video/virtual visits provided in reporting year.]])</f>
        <v>107</v>
      </c>
      <c r="AC84" s="6" t="s">
        <v>8469</v>
      </c>
      <c r="AF84" s="6" t="s">
        <v>4682</v>
      </c>
      <c r="AI84" s="6" t="s">
        <v>4697</v>
      </c>
      <c r="AJ84" s="6" t="s">
        <v>4698</v>
      </c>
      <c r="AK84" s="6" t="s">
        <v>8483</v>
      </c>
      <c r="AL84" s="6" t="s">
        <v>2339</v>
      </c>
      <c r="AQ84" s="6" t="s">
        <v>63</v>
      </c>
      <c r="AS84" s="6" t="s">
        <v>4685</v>
      </c>
      <c r="AX84" s="6" t="s">
        <v>4686</v>
      </c>
      <c r="BP84" s="28">
        <v>1</v>
      </c>
      <c r="BZ84" s="6">
        <f t="shared" si="3"/>
        <v>1</v>
      </c>
      <c r="CA84" s="6">
        <f t="shared" si="4"/>
        <v>1</v>
      </c>
      <c r="CC84" s="26" t="s">
        <v>4687</v>
      </c>
      <c r="CD84" s="6" t="s">
        <v>4688</v>
      </c>
      <c r="CE84" s="6" t="s">
        <v>4537</v>
      </c>
      <c r="CG84" s="6" t="s">
        <v>4537</v>
      </c>
      <c r="CJ84" s="6" t="s">
        <v>7981</v>
      </c>
      <c r="CK84" s="6" t="s">
        <v>4937</v>
      </c>
      <c r="CM84" s="6" t="s">
        <v>4690</v>
      </c>
      <c r="CN84" s="6" t="s">
        <v>4691</v>
      </c>
      <c r="CO84" s="6" t="s">
        <v>4434</v>
      </c>
      <c r="CP84" s="6" t="s">
        <v>4690</v>
      </c>
      <c r="CQ84" s="6" t="s">
        <v>4700</v>
      </c>
      <c r="CR84" s="6" t="s">
        <v>8609</v>
      </c>
      <c r="CS84" s="6" t="s">
        <v>4690</v>
      </c>
      <c r="CT84" s="6" t="s">
        <v>4700</v>
      </c>
      <c r="CU84" s="6" t="s">
        <v>8607</v>
      </c>
      <c r="CV84" s="6" t="s">
        <v>4694</v>
      </c>
      <c r="CX84" s="6" t="s">
        <v>4537</v>
      </c>
      <c r="CY84" s="6" t="s">
        <v>4537</v>
      </c>
      <c r="DC84" s="6" t="s">
        <v>4434</v>
      </c>
      <c r="DD84" s="6" t="s">
        <v>206</v>
      </c>
      <c r="DF84" s="29">
        <f t="shared" si="5"/>
        <v>0</v>
      </c>
      <c r="DG84" s="6">
        <v>1</v>
      </c>
    </row>
    <row r="85" spans="1:111" hidden="1" x14ac:dyDescent="0.2">
      <c r="A85" s="6">
        <v>96</v>
      </c>
      <c r="B85" s="25">
        <v>46182.358611111114</v>
      </c>
      <c r="C85" s="25">
        <v>46182.368194444447</v>
      </c>
      <c r="D85" s="6" t="s">
        <v>4901</v>
      </c>
      <c r="F85" s="25"/>
      <c r="G85" s="26" t="s">
        <v>4676</v>
      </c>
      <c r="H85" s="6" t="s">
        <v>5104</v>
      </c>
      <c r="I85" s="6" t="s">
        <v>4815</v>
      </c>
      <c r="J85" s="6" t="s">
        <v>4537</v>
      </c>
      <c r="L85" s="6" t="s">
        <v>5107</v>
      </c>
      <c r="M85" s="6" t="s">
        <v>5106</v>
      </c>
      <c r="N85" s="6" t="s">
        <v>4985</v>
      </c>
      <c r="P85" s="6" t="s">
        <v>3507</v>
      </c>
      <c r="Q85" s="6" t="s">
        <v>3507</v>
      </c>
      <c r="S85" s="6" t="s">
        <v>5352</v>
      </c>
      <c r="X85" s="27">
        <v>858</v>
      </c>
      <c r="Y85" s="27">
        <v>0</v>
      </c>
      <c r="Z85" s="27">
        <v>0</v>
      </c>
      <c r="AA85" s="27">
        <v>0</v>
      </c>
      <c r="AB85" s="27">
        <f>SUM(Table2026_09_25[[#This Row],[Number of in-person visits provided in reporting year.]:[Number of video/virtual visits provided in reporting year.]])</f>
        <v>0</v>
      </c>
      <c r="AC85" s="6" t="s">
        <v>8469</v>
      </c>
      <c r="AF85" s="6" t="s">
        <v>4682</v>
      </c>
      <c r="AI85" s="6" t="s">
        <v>5108</v>
      </c>
      <c r="AJ85" s="6" t="s">
        <v>5109</v>
      </c>
      <c r="AK85" s="6" t="s">
        <v>8483</v>
      </c>
      <c r="AL85" s="6" t="s">
        <v>3943</v>
      </c>
      <c r="AM85" s="6" t="s">
        <v>5353</v>
      </c>
      <c r="AN85" s="6" t="s">
        <v>5354</v>
      </c>
      <c r="AO85" s="6" t="s">
        <v>3944</v>
      </c>
      <c r="AQ85" s="6" t="s">
        <v>544</v>
      </c>
      <c r="AW85" s="6" t="s">
        <v>5112</v>
      </c>
      <c r="AX85" s="6" t="s">
        <v>4686</v>
      </c>
      <c r="AY85" s="28">
        <v>0</v>
      </c>
      <c r="AZ85" s="28">
        <v>0</v>
      </c>
      <c r="BA85" s="28">
        <v>0</v>
      </c>
      <c r="BB85" s="28">
        <v>0</v>
      </c>
      <c r="BC85" s="28">
        <v>0</v>
      </c>
      <c r="BD85" s="28">
        <v>0</v>
      </c>
      <c r="BE85" s="28">
        <v>0</v>
      </c>
      <c r="BF85" s="28">
        <v>0</v>
      </c>
      <c r="BG85" s="28">
        <v>0</v>
      </c>
      <c r="BH85" s="28">
        <v>0</v>
      </c>
      <c r="BI85" s="28">
        <v>0</v>
      </c>
      <c r="BJ85" s="28">
        <v>0</v>
      </c>
      <c r="BK85" s="28">
        <v>0</v>
      </c>
      <c r="BL85" s="28">
        <v>0</v>
      </c>
      <c r="BM85" s="28">
        <v>0</v>
      </c>
      <c r="BN85" s="28">
        <v>0</v>
      </c>
      <c r="BO85" s="28">
        <v>0</v>
      </c>
      <c r="BP85" s="28">
        <v>0.2</v>
      </c>
      <c r="BQ85" s="28">
        <v>0</v>
      </c>
      <c r="BR85" s="28">
        <v>0</v>
      </c>
      <c r="BS85" s="28">
        <v>0</v>
      </c>
      <c r="BT85" s="28">
        <v>0</v>
      </c>
      <c r="BU85" s="28">
        <v>0</v>
      </c>
      <c r="BV85" s="28"/>
      <c r="BW85" s="28"/>
      <c r="BX85" s="28"/>
      <c r="BY85" s="28" t="s">
        <v>4881</v>
      </c>
      <c r="BZ85" s="6">
        <f t="shared" si="3"/>
        <v>0.2</v>
      </c>
      <c r="CA85" s="6">
        <f t="shared" si="4"/>
        <v>0.2</v>
      </c>
      <c r="CB85" s="28">
        <v>0</v>
      </c>
      <c r="CC85" s="26" t="s">
        <v>4753</v>
      </c>
      <c r="CD85" s="6" t="s">
        <v>5113</v>
      </c>
      <c r="CE85" s="6" t="s">
        <v>4537</v>
      </c>
      <c r="CG85" s="6" t="s">
        <v>4537</v>
      </c>
      <c r="CJ85" s="6" t="s">
        <v>5148</v>
      </c>
      <c r="CK85" s="6" t="s">
        <v>4689</v>
      </c>
      <c r="CM85" s="6" t="s">
        <v>4737</v>
      </c>
      <c r="CO85" s="6" t="s">
        <v>8607</v>
      </c>
      <c r="CP85" s="6" t="s">
        <v>4758</v>
      </c>
      <c r="CR85" s="6" t="s">
        <v>4537</v>
      </c>
      <c r="CS85" s="6" t="s">
        <v>4759</v>
      </c>
      <c r="CU85" s="6" t="s">
        <v>8607</v>
      </c>
      <c r="CV85" s="6" t="s">
        <v>4694</v>
      </c>
      <c r="CX85" s="6" t="s">
        <v>4537</v>
      </c>
      <c r="CY85" s="6" t="s">
        <v>4537</v>
      </c>
      <c r="DC85" s="6" t="s">
        <v>4434</v>
      </c>
      <c r="DD85" s="6" t="s">
        <v>3946</v>
      </c>
      <c r="DF85" s="29">
        <f t="shared" si="5"/>
        <v>0</v>
      </c>
      <c r="DG85" s="29">
        <v>1</v>
      </c>
    </row>
    <row r="86" spans="1:111" hidden="1" x14ac:dyDescent="0.2">
      <c r="A86" s="6">
        <v>97</v>
      </c>
      <c r="B86" s="25">
        <v>46182.36824074074</v>
      </c>
      <c r="C86" s="25">
        <v>46182.371921296297</v>
      </c>
      <c r="D86" s="6" t="s">
        <v>4901</v>
      </c>
      <c r="F86" s="25"/>
      <c r="G86" s="26" t="s">
        <v>4725</v>
      </c>
      <c r="H86" s="6" t="s">
        <v>5104</v>
      </c>
      <c r="I86" s="6" t="s">
        <v>4815</v>
      </c>
      <c r="J86" s="6" t="s">
        <v>4537</v>
      </c>
      <c r="L86" s="6" t="s">
        <v>5107</v>
      </c>
      <c r="M86" s="6" t="s">
        <v>5106</v>
      </c>
      <c r="N86" s="6" t="s">
        <v>4985</v>
      </c>
      <c r="P86" s="6" t="s">
        <v>3507</v>
      </c>
      <c r="Q86" s="6" t="s">
        <v>3507</v>
      </c>
      <c r="S86" s="6" t="s">
        <v>5352</v>
      </c>
      <c r="X86" s="27">
        <v>789</v>
      </c>
      <c r="Y86" s="27">
        <v>0</v>
      </c>
      <c r="Z86" s="27">
        <v>10</v>
      </c>
      <c r="AA86" s="27">
        <v>0</v>
      </c>
      <c r="AB86" s="27">
        <f>SUM(Table2026_09_25[[#This Row],[Number of in-person visits provided in reporting year.]:[Number of video/virtual visits provided in reporting year.]])</f>
        <v>10</v>
      </c>
      <c r="AC86" s="6" t="s">
        <v>8469</v>
      </c>
      <c r="AF86" s="6" t="s">
        <v>4682</v>
      </c>
      <c r="AI86" s="6" t="s">
        <v>5108</v>
      </c>
      <c r="AJ86" s="6" t="s">
        <v>5109</v>
      </c>
      <c r="AK86" s="6" t="s">
        <v>8483</v>
      </c>
      <c r="AL86" s="6" t="s">
        <v>3943</v>
      </c>
      <c r="AM86" s="6" t="s">
        <v>5353</v>
      </c>
      <c r="AN86" s="6" t="s">
        <v>5354</v>
      </c>
      <c r="AO86" s="6" t="s">
        <v>3944</v>
      </c>
      <c r="AQ86" s="6" t="s">
        <v>544</v>
      </c>
      <c r="AW86" s="6" t="s">
        <v>5112</v>
      </c>
      <c r="AX86" s="6" t="s">
        <v>4686</v>
      </c>
      <c r="AY86" s="28">
        <v>0</v>
      </c>
      <c r="AZ86" s="28">
        <v>0</v>
      </c>
      <c r="BA86" s="28">
        <v>0</v>
      </c>
      <c r="BB86" s="28">
        <v>0</v>
      </c>
      <c r="BC86" s="28">
        <v>0</v>
      </c>
      <c r="BD86" s="28">
        <v>0</v>
      </c>
      <c r="BE86" s="28">
        <v>0</v>
      </c>
      <c r="BF86" s="28">
        <v>0</v>
      </c>
      <c r="BG86" s="28">
        <v>0</v>
      </c>
      <c r="BH86" s="28">
        <v>0</v>
      </c>
      <c r="BI86" s="28">
        <v>0</v>
      </c>
      <c r="BJ86" s="28">
        <v>0</v>
      </c>
      <c r="BK86" s="28">
        <v>0</v>
      </c>
      <c r="BL86" s="28">
        <v>0</v>
      </c>
      <c r="BM86" s="28">
        <v>0</v>
      </c>
      <c r="BN86" s="28">
        <v>0</v>
      </c>
      <c r="BO86" s="28">
        <v>0</v>
      </c>
      <c r="BP86" s="28">
        <v>0.2</v>
      </c>
      <c r="BQ86" s="28">
        <v>0</v>
      </c>
      <c r="BR86" s="28">
        <v>0</v>
      </c>
      <c r="BS86" s="28">
        <v>0</v>
      </c>
      <c r="BT86" s="28">
        <v>0</v>
      </c>
      <c r="BU86" s="28">
        <v>0</v>
      </c>
      <c r="BV86" s="28"/>
      <c r="BW86" s="28"/>
      <c r="BX86" s="28"/>
      <c r="BY86" s="28" t="s">
        <v>4881</v>
      </c>
      <c r="BZ86" s="6">
        <f t="shared" si="3"/>
        <v>0.2</v>
      </c>
      <c r="CA86" s="6">
        <f t="shared" si="4"/>
        <v>0.2</v>
      </c>
      <c r="CB86" s="28">
        <v>0</v>
      </c>
      <c r="CC86" s="26" t="s">
        <v>4753</v>
      </c>
      <c r="CD86" s="6" t="s">
        <v>5113</v>
      </c>
      <c r="CE86" s="6" t="s">
        <v>4537</v>
      </c>
      <c r="CG86" s="6" t="s">
        <v>4537</v>
      </c>
      <c r="CJ86" s="6" t="s">
        <v>5148</v>
      </c>
      <c r="CK86" s="6" t="s">
        <v>4689</v>
      </c>
      <c r="CM86" s="6" t="s">
        <v>4737</v>
      </c>
      <c r="CO86" s="6" t="s">
        <v>8607</v>
      </c>
      <c r="CP86" s="6" t="s">
        <v>4758</v>
      </c>
      <c r="CR86" s="6" t="s">
        <v>4537</v>
      </c>
      <c r="CS86" s="6" t="s">
        <v>4759</v>
      </c>
      <c r="CU86" s="6" t="s">
        <v>8607</v>
      </c>
      <c r="CV86" s="6" t="s">
        <v>4694</v>
      </c>
      <c r="CX86" s="6" t="s">
        <v>4537</v>
      </c>
      <c r="CY86" s="6" t="s">
        <v>4537</v>
      </c>
      <c r="DC86" s="6" t="s">
        <v>4434</v>
      </c>
      <c r="DD86" s="6" t="s">
        <v>3946</v>
      </c>
      <c r="DF86" s="29">
        <f t="shared" si="5"/>
        <v>0</v>
      </c>
      <c r="DG86" s="6">
        <v>1</v>
      </c>
    </row>
    <row r="87" spans="1:111" hidden="1" x14ac:dyDescent="0.2">
      <c r="A87" s="6">
        <v>98</v>
      </c>
      <c r="B87" s="25">
        <v>46183.624039351853</v>
      </c>
      <c r="C87" s="25">
        <v>46183.658009259256</v>
      </c>
      <c r="D87" s="6" t="s">
        <v>4901</v>
      </c>
      <c r="F87" s="25"/>
      <c r="G87" s="26" t="s">
        <v>4725</v>
      </c>
      <c r="H87" s="6" t="s">
        <v>5278</v>
      </c>
      <c r="I87" s="6" t="s">
        <v>5115</v>
      </c>
      <c r="J87" s="6" t="s">
        <v>4537</v>
      </c>
      <c r="L87" s="6" t="s">
        <v>171</v>
      </c>
      <c r="M87" s="6" t="s">
        <v>5355</v>
      </c>
      <c r="N87" s="6" t="s">
        <v>4679</v>
      </c>
      <c r="P87" s="6" t="s">
        <v>3531</v>
      </c>
      <c r="Q87" s="6" t="s">
        <v>4680</v>
      </c>
      <c r="R87" s="6" t="s">
        <v>4786</v>
      </c>
      <c r="S87" s="6" t="s">
        <v>5356</v>
      </c>
      <c r="U87" s="6" t="s">
        <v>4681</v>
      </c>
      <c r="V87" s="6" t="s">
        <v>4968</v>
      </c>
      <c r="X87" s="30"/>
      <c r="Y87" s="27">
        <v>344</v>
      </c>
      <c r="Z87" s="27">
        <v>0</v>
      </c>
      <c r="AA87" s="27">
        <v>0</v>
      </c>
      <c r="AB87" s="27">
        <f>SUM(Table2026_09_25[[#This Row],[Number of in-person visits provided in reporting year.]:[Number of video/virtual visits provided in reporting year.]])</f>
        <v>344</v>
      </c>
      <c r="AC87" s="6" t="s">
        <v>8469</v>
      </c>
      <c r="AF87" s="6" t="s">
        <v>4797</v>
      </c>
      <c r="AG87" s="28">
        <v>0</v>
      </c>
      <c r="AH87" s="6" t="s">
        <v>5357</v>
      </c>
      <c r="AI87" s="6" t="s">
        <v>5280</v>
      </c>
      <c r="AJ87" s="6" t="s">
        <v>5281</v>
      </c>
      <c r="AK87" s="6" t="s">
        <v>8483</v>
      </c>
      <c r="AL87" s="6" t="s">
        <v>1976</v>
      </c>
      <c r="AQ87" s="6" t="s">
        <v>544</v>
      </c>
      <c r="AW87" s="6" t="s">
        <v>5282</v>
      </c>
      <c r="AX87" s="6" t="s">
        <v>4686</v>
      </c>
      <c r="AY87" s="28">
        <v>0</v>
      </c>
      <c r="AZ87" s="28">
        <v>0</v>
      </c>
      <c r="BA87" s="28">
        <v>0</v>
      </c>
      <c r="BB87" s="28">
        <v>0</v>
      </c>
      <c r="BC87" s="28">
        <v>0</v>
      </c>
      <c r="BD87" s="28">
        <v>0</v>
      </c>
      <c r="BE87" s="28">
        <v>0</v>
      </c>
      <c r="BF87" s="28">
        <v>0</v>
      </c>
      <c r="BG87" s="28">
        <v>0</v>
      </c>
      <c r="BH87" s="28">
        <v>0</v>
      </c>
      <c r="BI87" s="28">
        <v>0</v>
      </c>
      <c r="BJ87" s="28">
        <v>0</v>
      </c>
      <c r="BK87" s="28">
        <v>0</v>
      </c>
      <c r="BL87" s="28">
        <v>0</v>
      </c>
      <c r="BM87" s="28">
        <v>0</v>
      </c>
      <c r="BN87" s="28">
        <v>0</v>
      </c>
      <c r="BO87" s="28">
        <v>0</v>
      </c>
      <c r="BP87" s="28">
        <v>1</v>
      </c>
      <c r="BQ87" s="28">
        <v>0</v>
      </c>
      <c r="BR87" s="28">
        <v>0</v>
      </c>
      <c r="BS87" s="28">
        <v>0</v>
      </c>
      <c r="BT87" s="28">
        <v>0</v>
      </c>
      <c r="BU87" s="28">
        <v>0</v>
      </c>
      <c r="BV87" s="28"/>
      <c r="BW87" s="28"/>
      <c r="BX87" s="28"/>
      <c r="BZ87" s="6">
        <f t="shared" si="3"/>
        <v>1</v>
      </c>
      <c r="CA87" s="6">
        <f t="shared" si="4"/>
        <v>1</v>
      </c>
      <c r="CB87" s="28">
        <v>0</v>
      </c>
      <c r="CC87" s="26" t="s">
        <v>4687</v>
      </c>
      <c r="CD87" s="6" t="s">
        <v>4688</v>
      </c>
      <c r="CE87" s="6" t="s">
        <v>4537</v>
      </c>
      <c r="CG87" s="6" t="s">
        <v>4537</v>
      </c>
      <c r="CJ87" s="6" t="s">
        <v>5148</v>
      </c>
      <c r="CK87" s="6" t="s">
        <v>4689</v>
      </c>
      <c r="CM87" s="6" t="s">
        <v>4690</v>
      </c>
      <c r="CN87" s="6" t="s">
        <v>5358</v>
      </c>
      <c r="CO87" s="6" t="s">
        <v>8607</v>
      </c>
      <c r="CP87" s="6" t="s">
        <v>4758</v>
      </c>
      <c r="CR87" s="6" t="s">
        <v>4537</v>
      </c>
      <c r="CS87" s="6" t="s">
        <v>4759</v>
      </c>
      <c r="CU87" s="6" t="s">
        <v>8607</v>
      </c>
      <c r="CV87" s="6" t="s">
        <v>4694</v>
      </c>
      <c r="CX87" s="6" t="s">
        <v>4537</v>
      </c>
      <c r="CY87" s="6" t="s">
        <v>4537</v>
      </c>
      <c r="DC87" s="6" t="s">
        <v>4434</v>
      </c>
      <c r="DD87" s="6" t="s">
        <v>5355</v>
      </c>
      <c r="DF87" s="29">
        <f t="shared" si="5"/>
        <v>0</v>
      </c>
      <c r="DG87" s="6">
        <v>1</v>
      </c>
    </row>
    <row r="88" spans="1:111" ht="16" hidden="1" x14ac:dyDescent="0.2">
      <c r="A88" s="6">
        <v>99</v>
      </c>
      <c r="B88" s="25">
        <v>46184.395370370374</v>
      </c>
      <c r="C88" s="25">
        <v>46184.41678240741</v>
      </c>
      <c r="D88" s="6" t="s">
        <v>4901</v>
      </c>
      <c r="F88" s="25"/>
      <c r="G88" s="26" t="s">
        <v>4725</v>
      </c>
      <c r="H88" s="6" t="s">
        <v>5195</v>
      </c>
      <c r="I88" s="6" t="s">
        <v>5359</v>
      </c>
      <c r="J88" s="6" t="s">
        <v>4537</v>
      </c>
      <c r="L88" s="6" t="s">
        <v>5360</v>
      </c>
      <c r="M88" s="6" t="s">
        <v>5197</v>
      </c>
      <c r="N88" s="6" t="s">
        <v>4679</v>
      </c>
      <c r="P88" s="6" t="s">
        <v>5361</v>
      </c>
      <c r="Q88" s="31" t="s">
        <v>987</v>
      </c>
      <c r="V88" s="6" t="s">
        <v>5362</v>
      </c>
      <c r="X88" s="27">
        <v>106</v>
      </c>
      <c r="Y88" s="30"/>
      <c r="Z88" s="30"/>
      <c r="AA88" s="30"/>
      <c r="AB88" s="30">
        <f>SUM(Table2026_09_25[[#This Row],[Number of in-person visits provided in reporting year.]:[Number of video/virtual visits provided in reporting year.]])</f>
        <v>0</v>
      </c>
      <c r="AC88" s="6" t="s">
        <v>8469</v>
      </c>
      <c r="AD88" s="28" t="s">
        <v>5363</v>
      </c>
      <c r="AE88" s="28" t="s">
        <v>5364</v>
      </c>
      <c r="AI88" s="6" t="s">
        <v>5198</v>
      </c>
      <c r="AJ88" s="6" t="s">
        <v>5199</v>
      </c>
      <c r="AK88" s="6" t="s">
        <v>8483</v>
      </c>
      <c r="AL88" s="6" t="s">
        <v>96</v>
      </c>
      <c r="AQ88" s="6" t="s">
        <v>544</v>
      </c>
      <c r="AW88" s="6" t="s">
        <v>5206</v>
      </c>
      <c r="AX88" s="6" t="s">
        <v>4686</v>
      </c>
      <c r="AY88" s="28">
        <v>1</v>
      </c>
      <c r="AZ88" s="28">
        <v>4</v>
      </c>
      <c r="BD88" s="28">
        <v>1</v>
      </c>
      <c r="BF88" s="28">
        <v>1</v>
      </c>
      <c r="BH88" s="28">
        <v>1</v>
      </c>
      <c r="BJ88" s="28">
        <v>2</v>
      </c>
      <c r="BK88" s="28">
        <v>1</v>
      </c>
      <c r="BP88" s="28">
        <v>5</v>
      </c>
      <c r="BQ88" s="28">
        <v>5</v>
      </c>
      <c r="BR88" s="28">
        <v>1</v>
      </c>
      <c r="BU88" s="28">
        <v>1</v>
      </c>
      <c r="BV88" s="28"/>
      <c r="BW88" s="28"/>
      <c r="BX88" s="28"/>
      <c r="BZ88" s="6">
        <f t="shared" si="3"/>
        <v>23</v>
      </c>
      <c r="CA88" s="6">
        <f t="shared" si="4"/>
        <v>17</v>
      </c>
      <c r="CB88" s="28">
        <v>0</v>
      </c>
      <c r="CC88" s="34" t="s">
        <v>4753</v>
      </c>
      <c r="CD88" s="6" t="s">
        <v>5365</v>
      </c>
      <c r="CE88" s="6" t="s">
        <v>4434</v>
      </c>
      <c r="CF88" s="6" t="s">
        <v>5366</v>
      </c>
      <c r="CG88" s="6" t="s">
        <v>4434</v>
      </c>
      <c r="CH88" s="6" t="s">
        <v>5366</v>
      </c>
      <c r="CI88" s="6" t="s">
        <v>5367</v>
      </c>
      <c r="CK88" s="6" t="s">
        <v>5368</v>
      </c>
      <c r="CM88" s="6" t="s">
        <v>4737</v>
      </c>
      <c r="CO88" s="6" t="s">
        <v>8607</v>
      </c>
      <c r="CP88" s="6" t="s">
        <v>4758</v>
      </c>
      <c r="CR88" s="6" t="s">
        <v>4537</v>
      </c>
      <c r="CS88" s="6" t="s">
        <v>4759</v>
      </c>
      <c r="CU88" s="6" t="s">
        <v>8607</v>
      </c>
      <c r="CV88" s="6" t="s">
        <v>4694</v>
      </c>
      <c r="CX88" s="6" t="s">
        <v>4434</v>
      </c>
      <c r="CY88" s="6" t="s">
        <v>4434</v>
      </c>
      <c r="CZ88" s="6" t="s">
        <v>5369</v>
      </c>
      <c r="DC88" s="6" t="s">
        <v>4434</v>
      </c>
      <c r="DD88" s="6" t="s">
        <v>5201</v>
      </c>
      <c r="DF88" s="29">
        <f t="shared" si="5"/>
        <v>0</v>
      </c>
      <c r="DG88" s="6">
        <v>1</v>
      </c>
    </row>
    <row r="89" spans="1:111" hidden="1" x14ac:dyDescent="0.2">
      <c r="A89" s="6">
        <v>100</v>
      </c>
      <c r="B89" s="25">
        <v>46185.45722222222</v>
      </c>
      <c r="C89" s="25">
        <v>46185.463333333333</v>
      </c>
      <c r="D89" s="6" t="s">
        <v>4901</v>
      </c>
      <c r="F89" s="25"/>
      <c r="G89" s="26" t="s">
        <v>4676</v>
      </c>
      <c r="H89" s="6" t="s">
        <v>5162</v>
      </c>
      <c r="I89" s="6" t="s">
        <v>5001</v>
      </c>
      <c r="J89" s="6" t="s">
        <v>4537</v>
      </c>
      <c r="L89" s="6" t="s">
        <v>2742</v>
      </c>
      <c r="M89" s="6" t="s">
        <v>5163</v>
      </c>
      <c r="N89" s="6" t="s">
        <v>4729</v>
      </c>
      <c r="P89" s="6" t="s">
        <v>95</v>
      </c>
      <c r="Q89" s="6" t="s">
        <v>4773</v>
      </c>
      <c r="R89" s="6" t="s">
        <v>5164</v>
      </c>
      <c r="S89" s="6" t="s">
        <v>499</v>
      </c>
      <c r="X89" s="30"/>
      <c r="Y89" s="27">
        <v>2255</v>
      </c>
      <c r="Z89" s="27">
        <v>149</v>
      </c>
      <c r="AA89" s="27">
        <v>5</v>
      </c>
      <c r="AB89" s="27">
        <f>SUM(Table2026_09_25[[#This Row],[Number of in-person visits provided in reporting year.]:[Number of video/virtual visits provided in reporting year.]])</f>
        <v>2409</v>
      </c>
      <c r="AC89" s="6" t="s">
        <v>8469</v>
      </c>
      <c r="AD89" s="28" t="s">
        <v>4881</v>
      </c>
      <c r="AE89" s="28" t="s">
        <v>4881</v>
      </c>
      <c r="AF89" s="6" t="s">
        <v>4682</v>
      </c>
      <c r="AG89" s="28">
        <v>40</v>
      </c>
      <c r="AH89" s="6" t="s">
        <v>5370</v>
      </c>
      <c r="AI89" s="6" t="s">
        <v>5167</v>
      </c>
      <c r="AJ89" s="6" t="s">
        <v>512</v>
      </c>
      <c r="AK89" s="6" t="s">
        <v>8483</v>
      </c>
      <c r="AL89" s="6" t="s">
        <v>127</v>
      </c>
      <c r="AM89" s="6" t="s">
        <v>224</v>
      </c>
      <c r="AN89" s="6" t="s">
        <v>224</v>
      </c>
      <c r="AO89" s="6" t="s">
        <v>224</v>
      </c>
      <c r="AQ89" s="6" t="s">
        <v>544</v>
      </c>
      <c r="AW89" s="6" t="s">
        <v>5168</v>
      </c>
      <c r="AX89" s="6" t="s">
        <v>4686</v>
      </c>
      <c r="AY89" s="28">
        <v>1</v>
      </c>
      <c r="AZ89" s="28">
        <v>1.5</v>
      </c>
      <c r="BA89" s="28">
        <v>0</v>
      </c>
      <c r="BB89" s="28">
        <v>0</v>
      </c>
      <c r="BC89" s="28">
        <v>1.62</v>
      </c>
      <c r="BD89" s="28">
        <v>0</v>
      </c>
      <c r="BE89" s="28">
        <v>0</v>
      </c>
      <c r="BF89" s="28">
        <v>0</v>
      </c>
      <c r="BG89" s="28">
        <v>2</v>
      </c>
      <c r="BH89" s="28">
        <v>0</v>
      </c>
      <c r="BI89" s="28">
        <v>0</v>
      </c>
      <c r="BJ89" s="28">
        <v>0</v>
      </c>
      <c r="BK89" s="28">
        <v>0</v>
      </c>
      <c r="BL89" s="28">
        <v>0</v>
      </c>
      <c r="BM89" s="28">
        <v>0</v>
      </c>
      <c r="BN89" s="28">
        <v>0</v>
      </c>
      <c r="BO89" s="28">
        <v>0</v>
      </c>
      <c r="BP89" s="28">
        <v>2</v>
      </c>
      <c r="BQ89" s="28">
        <v>2</v>
      </c>
      <c r="BR89" s="28">
        <v>0</v>
      </c>
      <c r="BS89" s="28">
        <v>0</v>
      </c>
      <c r="BT89" s="28">
        <v>0</v>
      </c>
      <c r="BU89" s="28">
        <v>0</v>
      </c>
      <c r="BV89" s="28"/>
      <c r="BW89" s="28"/>
      <c r="BX89" s="28">
        <v>1</v>
      </c>
      <c r="BY89" s="28" t="s">
        <v>4699</v>
      </c>
      <c r="BZ89" s="6">
        <f t="shared" si="3"/>
        <v>10.120000000000001</v>
      </c>
      <c r="CA89" s="6">
        <f t="shared" si="4"/>
        <v>7</v>
      </c>
      <c r="CB89" s="28">
        <v>0</v>
      </c>
      <c r="CC89" s="26" t="s">
        <v>4753</v>
      </c>
      <c r="CD89" s="6" t="s">
        <v>5180</v>
      </c>
      <c r="CE89" s="6" t="s">
        <v>4434</v>
      </c>
      <c r="CG89" s="6" t="s">
        <v>4434</v>
      </c>
      <c r="CI89" s="6" t="s">
        <v>5371</v>
      </c>
      <c r="CJ89" s="6" t="s">
        <v>8598</v>
      </c>
      <c r="CK89" s="6" t="s">
        <v>5172</v>
      </c>
      <c r="CM89" s="6" t="s">
        <v>4787</v>
      </c>
      <c r="CN89" s="6" t="s">
        <v>5372</v>
      </c>
      <c r="CO89" s="6" t="s">
        <v>4434</v>
      </c>
      <c r="CP89" s="6" t="s">
        <v>5373</v>
      </c>
      <c r="CQ89" s="6" t="s">
        <v>4927</v>
      </c>
      <c r="CR89" s="6" t="s">
        <v>8609</v>
      </c>
      <c r="CS89" s="6" t="s">
        <v>4738</v>
      </c>
      <c r="CT89" s="6" t="s">
        <v>4700</v>
      </c>
      <c r="CU89" s="6" t="s">
        <v>4434</v>
      </c>
      <c r="CV89" s="6" t="s">
        <v>4738</v>
      </c>
      <c r="CX89" s="6" t="s">
        <v>4537</v>
      </c>
      <c r="CY89" s="6" t="s">
        <v>4537</v>
      </c>
      <c r="DC89" s="6" t="s">
        <v>4434</v>
      </c>
      <c r="DD89" s="6" t="s">
        <v>5178</v>
      </c>
      <c r="DF89" s="29">
        <f t="shared" si="5"/>
        <v>0</v>
      </c>
      <c r="DG89" s="29">
        <v>1</v>
      </c>
    </row>
    <row r="90" spans="1:111" hidden="1" x14ac:dyDescent="0.2">
      <c r="A90" s="6">
        <v>101</v>
      </c>
      <c r="B90" s="25">
        <v>46185.463449074072</v>
      </c>
      <c r="C90" s="25">
        <v>46185.468009259261</v>
      </c>
      <c r="D90" s="6" t="s">
        <v>4901</v>
      </c>
      <c r="F90" s="25"/>
      <c r="G90" s="26" t="s">
        <v>4676</v>
      </c>
      <c r="H90" s="6" t="s">
        <v>5162</v>
      </c>
      <c r="I90" s="6" t="s">
        <v>5001</v>
      </c>
      <c r="J90" s="6" t="s">
        <v>4537</v>
      </c>
      <c r="L90" s="6" t="s">
        <v>2742</v>
      </c>
      <c r="M90" s="6" t="s">
        <v>5163</v>
      </c>
      <c r="N90" s="6" t="s">
        <v>4729</v>
      </c>
      <c r="P90" s="6" t="s">
        <v>704</v>
      </c>
      <c r="Q90" s="6" t="s">
        <v>4773</v>
      </c>
      <c r="R90" s="6" t="s">
        <v>5164</v>
      </c>
      <c r="S90" s="6" t="s">
        <v>778</v>
      </c>
      <c r="X90" s="30"/>
      <c r="Y90" s="27">
        <v>497</v>
      </c>
      <c r="Z90" s="27">
        <v>5</v>
      </c>
      <c r="AA90" s="27">
        <v>91</v>
      </c>
      <c r="AB90" s="27">
        <f>SUM(Table2026_09_25[[#This Row],[Number of in-person visits provided in reporting year.]:[Number of video/virtual visits provided in reporting year.]])</f>
        <v>593</v>
      </c>
      <c r="AC90" s="6" t="s">
        <v>8469</v>
      </c>
      <c r="AD90" s="28" t="s">
        <v>4881</v>
      </c>
      <c r="AE90" s="28" t="s">
        <v>4881</v>
      </c>
      <c r="AF90" s="6" t="s">
        <v>4682</v>
      </c>
      <c r="AG90" s="28">
        <v>40</v>
      </c>
      <c r="AH90" s="6" t="s">
        <v>5374</v>
      </c>
      <c r="AI90" s="6" t="s">
        <v>5167</v>
      </c>
      <c r="AJ90" s="6" t="s">
        <v>512</v>
      </c>
      <c r="AK90" s="6" t="s">
        <v>8483</v>
      </c>
      <c r="AL90" s="6" t="s">
        <v>127</v>
      </c>
      <c r="AM90" s="6" t="s">
        <v>224</v>
      </c>
      <c r="AN90" s="6" t="s">
        <v>224</v>
      </c>
      <c r="AO90" s="6" t="s">
        <v>224</v>
      </c>
      <c r="AQ90" s="6" t="s">
        <v>544</v>
      </c>
      <c r="AW90" s="6" t="s">
        <v>5168</v>
      </c>
      <c r="AX90" s="6" t="s">
        <v>4686</v>
      </c>
      <c r="AY90" s="28">
        <v>1</v>
      </c>
      <c r="AZ90" s="28">
        <v>1</v>
      </c>
      <c r="BA90" s="28">
        <v>0</v>
      </c>
      <c r="BB90" s="28">
        <v>0</v>
      </c>
      <c r="BC90" s="28">
        <v>0</v>
      </c>
      <c r="BD90" s="28">
        <v>1</v>
      </c>
      <c r="BE90" s="28">
        <v>0</v>
      </c>
      <c r="BF90" s="28">
        <v>0</v>
      </c>
      <c r="BG90" s="28">
        <v>2</v>
      </c>
      <c r="BH90" s="28">
        <v>0</v>
      </c>
      <c r="BI90" s="28">
        <v>0</v>
      </c>
      <c r="BJ90" s="28">
        <v>0</v>
      </c>
      <c r="BK90" s="28">
        <v>0</v>
      </c>
      <c r="BL90" s="28">
        <v>0</v>
      </c>
      <c r="BM90" s="28">
        <v>0</v>
      </c>
      <c r="BN90" s="28">
        <v>0</v>
      </c>
      <c r="BO90" s="28">
        <v>1</v>
      </c>
      <c r="BQ90" s="28">
        <v>0</v>
      </c>
      <c r="BR90" s="28">
        <v>0</v>
      </c>
      <c r="BS90" s="28">
        <v>0</v>
      </c>
      <c r="BT90" s="28">
        <v>0</v>
      </c>
      <c r="BU90" s="28">
        <v>0</v>
      </c>
      <c r="BV90" s="28"/>
      <c r="BW90" s="28"/>
      <c r="BX90" s="28">
        <v>1</v>
      </c>
      <c r="BY90" s="28" t="s">
        <v>4699</v>
      </c>
      <c r="BZ90" s="6">
        <f t="shared" si="3"/>
        <v>6</v>
      </c>
      <c r="CA90" s="6">
        <f t="shared" si="4"/>
        <v>4</v>
      </c>
      <c r="CB90" s="28">
        <v>0</v>
      </c>
      <c r="CC90" s="26" t="s">
        <v>4753</v>
      </c>
      <c r="CD90" s="6" t="s">
        <v>5180</v>
      </c>
      <c r="CE90" s="6" t="s">
        <v>4434</v>
      </c>
      <c r="CG90" s="6" t="s">
        <v>4434</v>
      </c>
      <c r="CI90" s="6" t="s">
        <v>5375</v>
      </c>
      <c r="CJ90" s="6" t="s">
        <v>8598</v>
      </c>
      <c r="CK90" s="6" t="s">
        <v>5172</v>
      </c>
      <c r="CM90" s="6" t="s">
        <v>4737</v>
      </c>
      <c r="CO90" s="6" t="s">
        <v>8607</v>
      </c>
      <c r="CP90" s="6" t="s">
        <v>4758</v>
      </c>
      <c r="CR90" s="6" t="s">
        <v>8609</v>
      </c>
      <c r="CS90" s="6" t="s">
        <v>5376</v>
      </c>
      <c r="CT90" s="6" t="s">
        <v>4700</v>
      </c>
      <c r="CU90" s="6" t="s">
        <v>4434</v>
      </c>
      <c r="CV90" s="6" t="s">
        <v>5377</v>
      </c>
      <c r="CX90" s="6" t="s">
        <v>4537</v>
      </c>
      <c r="CY90" s="6" t="s">
        <v>4537</v>
      </c>
      <c r="DC90" s="6" t="s">
        <v>4434</v>
      </c>
      <c r="DD90" s="6" t="s">
        <v>5178</v>
      </c>
      <c r="DF90" s="29">
        <f t="shared" si="5"/>
        <v>0</v>
      </c>
      <c r="DG90" s="29">
        <v>1</v>
      </c>
    </row>
    <row r="91" spans="1:111" hidden="1" x14ac:dyDescent="0.2">
      <c r="A91" s="6">
        <v>102</v>
      </c>
      <c r="B91" s="25">
        <v>46185.468078703707</v>
      </c>
      <c r="C91" s="25">
        <v>46185.472303240742</v>
      </c>
      <c r="D91" s="6" t="s">
        <v>4901</v>
      </c>
      <c r="F91" s="25"/>
      <c r="G91" s="26" t="s">
        <v>4676</v>
      </c>
      <c r="H91" s="6" t="s">
        <v>5162</v>
      </c>
      <c r="I91" s="6" t="s">
        <v>5001</v>
      </c>
      <c r="J91" s="6" t="s">
        <v>4537</v>
      </c>
      <c r="L91" s="6" t="s">
        <v>2742</v>
      </c>
      <c r="M91" s="6" t="s">
        <v>5163</v>
      </c>
      <c r="N91" s="6" t="s">
        <v>4729</v>
      </c>
      <c r="P91" s="6" t="s">
        <v>558</v>
      </c>
      <c r="Q91" s="6" t="s">
        <v>4773</v>
      </c>
      <c r="R91" s="6" t="s">
        <v>5164</v>
      </c>
      <c r="S91" s="6" t="s">
        <v>588</v>
      </c>
      <c r="X91" s="30"/>
      <c r="Y91" s="27">
        <v>42</v>
      </c>
      <c r="Z91" s="30"/>
      <c r="AA91" s="30"/>
      <c r="AB91" s="30">
        <f>SUM(Table2026_09_25[[#This Row],[Number of in-person visits provided in reporting year.]:[Number of video/virtual visits provided in reporting year.]])</f>
        <v>42</v>
      </c>
      <c r="AC91" s="6" t="s">
        <v>8469</v>
      </c>
      <c r="AD91" s="28" t="s">
        <v>4881</v>
      </c>
      <c r="AE91" s="28" t="s">
        <v>4881</v>
      </c>
      <c r="AF91" s="6" t="s">
        <v>4682</v>
      </c>
      <c r="AG91" s="28">
        <v>60</v>
      </c>
      <c r="AH91" s="6" t="s">
        <v>5378</v>
      </c>
      <c r="AI91" s="6" t="s">
        <v>5167</v>
      </c>
      <c r="AJ91" s="6" t="s">
        <v>512</v>
      </c>
      <c r="AK91" s="6" t="s">
        <v>8483</v>
      </c>
      <c r="AL91" s="6" t="s">
        <v>127</v>
      </c>
      <c r="AM91" s="6" t="s">
        <v>224</v>
      </c>
      <c r="AN91" s="6" t="s">
        <v>224</v>
      </c>
      <c r="AO91" s="6" t="s">
        <v>224</v>
      </c>
      <c r="AQ91" s="6" t="s">
        <v>544</v>
      </c>
      <c r="AW91" s="6" t="s">
        <v>5168</v>
      </c>
      <c r="AX91" s="6" t="s">
        <v>4686</v>
      </c>
      <c r="AY91" s="28">
        <v>1</v>
      </c>
      <c r="AZ91" s="28">
        <v>1</v>
      </c>
      <c r="BA91" s="28">
        <v>0</v>
      </c>
      <c r="BB91" s="28">
        <v>0</v>
      </c>
      <c r="BC91" s="28">
        <v>2</v>
      </c>
      <c r="BD91" s="28">
        <v>0</v>
      </c>
      <c r="BE91" s="28">
        <v>0</v>
      </c>
      <c r="BF91" s="28">
        <v>0</v>
      </c>
      <c r="BG91" s="28">
        <v>2</v>
      </c>
      <c r="BH91" s="28">
        <v>0</v>
      </c>
      <c r="BI91" s="28">
        <v>0</v>
      </c>
      <c r="BJ91" s="28">
        <v>0</v>
      </c>
      <c r="BK91" s="28">
        <v>0</v>
      </c>
      <c r="BL91" s="28">
        <v>0</v>
      </c>
      <c r="BM91" s="28">
        <v>0</v>
      </c>
      <c r="BN91" s="28">
        <v>0</v>
      </c>
      <c r="BO91" s="28">
        <v>0</v>
      </c>
      <c r="BP91" s="28">
        <v>2</v>
      </c>
      <c r="BQ91" s="28">
        <v>0</v>
      </c>
      <c r="BR91" s="28">
        <v>0</v>
      </c>
      <c r="BS91" s="28">
        <v>0</v>
      </c>
      <c r="BT91" s="28">
        <v>0</v>
      </c>
      <c r="BU91" s="28">
        <v>0</v>
      </c>
      <c r="BV91" s="28"/>
      <c r="BW91" s="28"/>
      <c r="BX91" s="28">
        <v>1</v>
      </c>
      <c r="BY91" s="28" t="s">
        <v>4699</v>
      </c>
      <c r="BZ91" s="6">
        <f t="shared" si="3"/>
        <v>8</v>
      </c>
      <c r="CA91" s="6">
        <f t="shared" si="4"/>
        <v>5</v>
      </c>
      <c r="CB91" s="28">
        <v>0</v>
      </c>
      <c r="CC91" s="26" t="s">
        <v>4753</v>
      </c>
      <c r="CD91" s="6" t="s">
        <v>5180</v>
      </c>
      <c r="CE91" s="6" t="s">
        <v>4434</v>
      </c>
      <c r="CG91" s="6" t="s">
        <v>4434</v>
      </c>
      <c r="CI91" s="6" t="s">
        <v>5182</v>
      </c>
      <c r="CJ91" s="6" t="s">
        <v>8598</v>
      </c>
      <c r="CK91" s="6" t="s">
        <v>5172</v>
      </c>
      <c r="CM91" s="6" t="s">
        <v>5379</v>
      </c>
      <c r="CN91" s="6" t="s">
        <v>5380</v>
      </c>
      <c r="CO91" s="6" t="s">
        <v>4434</v>
      </c>
      <c r="CP91" s="6" t="s">
        <v>5377</v>
      </c>
      <c r="CQ91" s="6" t="s">
        <v>4927</v>
      </c>
      <c r="CR91" s="6" t="s">
        <v>8609</v>
      </c>
      <c r="CS91" s="6" t="s">
        <v>5379</v>
      </c>
      <c r="CT91" s="6" t="s">
        <v>4700</v>
      </c>
      <c r="CU91" s="6" t="s">
        <v>4434</v>
      </c>
      <c r="CV91" s="6" t="s">
        <v>5379</v>
      </c>
      <c r="CX91" s="6" t="s">
        <v>4537</v>
      </c>
      <c r="CY91" s="6" t="s">
        <v>4537</v>
      </c>
      <c r="DC91" s="6" t="s">
        <v>4434</v>
      </c>
      <c r="DD91" s="6" t="s">
        <v>5178</v>
      </c>
      <c r="DF91" s="29">
        <f t="shared" si="5"/>
        <v>0</v>
      </c>
      <c r="DG91" s="29">
        <v>1</v>
      </c>
    </row>
    <row r="92" spans="1:111" hidden="1" x14ac:dyDescent="0.2">
      <c r="A92" s="6">
        <v>103</v>
      </c>
      <c r="B92" s="25">
        <v>46185.472361111111</v>
      </c>
      <c r="C92" s="25">
        <v>46185.476145833331</v>
      </c>
      <c r="D92" s="6" t="s">
        <v>4901</v>
      </c>
      <c r="F92" s="25"/>
      <c r="G92" s="26" t="s">
        <v>4676</v>
      </c>
      <c r="H92" s="6" t="s">
        <v>5162</v>
      </c>
      <c r="I92" s="6" t="s">
        <v>5001</v>
      </c>
      <c r="J92" s="6" t="s">
        <v>4537</v>
      </c>
      <c r="L92" s="6" t="s">
        <v>2742</v>
      </c>
      <c r="M92" s="6" t="s">
        <v>5163</v>
      </c>
      <c r="N92" s="6" t="s">
        <v>4729</v>
      </c>
      <c r="P92" s="6" t="s">
        <v>3509</v>
      </c>
      <c r="Q92" s="6" t="s">
        <v>5203</v>
      </c>
      <c r="R92" s="6" t="s">
        <v>5164</v>
      </c>
      <c r="S92" s="6" t="s">
        <v>2375</v>
      </c>
      <c r="T92" s="6" t="s">
        <v>5165</v>
      </c>
      <c r="X92" s="30"/>
      <c r="Y92" s="27">
        <v>765</v>
      </c>
      <c r="Z92" s="30"/>
      <c r="AA92" s="30"/>
      <c r="AB92" s="30">
        <f>SUM(Table2026_09_25[[#This Row],[Number of in-person visits provided in reporting year.]:[Number of video/virtual visits provided in reporting year.]])</f>
        <v>765</v>
      </c>
      <c r="AC92" s="6" t="s">
        <v>8469</v>
      </c>
      <c r="AD92" s="28" t="s">
        <v>4881</v>
      </c>
      <c r="AE92" s="28" t="s">
        <v>4881</v>
      </c>
      <c r="AF92" s="6" t="s">
        <v>4682</v>
      </c>
      <c r="AG92" s="28">
        <v>60</v>
      </c>
      <c r="AH92" s="6" t="s">
        <v>5381</v>
      </c>
      <c r="AI92" s="6" t="s">
        <v>5167</v>
      </c>
      <c r="AJ92" s="6" t="s">
        <v>512</v>
      </c>
      <c r="AK92" s="6" t="s">
        <v>8483</v>
      </c>
      <c r="AL92" s="6" t="s">
        <v>127</v>
      </c>
      <c r="AM92" s="6" t="s">
        <v>224</v>
      </c>
      <c r="AN92" s="6" t="s">
        <v>224</v>
      </c>
      <c r="AO92" s="6" t="s">
        <v>224</v>
      </c>
      <c r="AQ92" s="6" t="s">
        <v>544</v>
      </c>
      <c r="AW92" s="6" t="s">
        <v>5168</v>
      </c>
      <c r="AX92" s="6" t="s">
        <v>4686</v>
      </c>
      <c r="AY92" s="28">
        <v>1</v>
      </c>
      <c r="AZ92" s="28">
        <v>1</v>
      </c>
      <c r="BA92" s="28">
        <v>0</v>
      </c>
      <c r="BB92" s="28">
        <v>0</v>
      </c>
      <c r="BC92" s="28">
        <v>1</v>
      </c>
      <c r="BD92" s="28">
        <v>1</v>
      </c>
      <c r="BE92" s="28">
        <v>0</v>
      </c>
      <c r="BF92" s="28">
        <v>0</v>
      </c>
      <c r="BG92" s="28">
        <v>2</v>
      </c>
      <c r="BH92" s="28">
        <v>0</v>
      </c>
      <c r="BI92" s="28">
        <v>0</v>
      </c>
      <c r="BJ92" s="28">
        <v>0</v>
      </c>
      <c r="BK92" s="28">
        <v>0</v>
      </c>
      <c r="BL92" s="28">
        <v>0</v>
      </c>
      <c r="BM92" s="28">
        <v>0</v>
      </c>
      <c r="BN92" s="28">
        <v>0</v>
      </c>
      <c r="BO92" s="28">
        <v>0</v>
      </c>
      <c r="BP92" s="28">
        <v>1</v>
      </c>
      <c r="BQ92" s="28">
        <v>0</v>
      </c>
      <c r="BR92" s="28">
        <v>0</v>
      </c>
      <c r="BS92" s="28">
        <v>0</v>
      </c>
      <c r="BT92" s="28">
        <v>0</v>
      </c>
      <c r="BU92" s="28">
        <v>0</v>
      </c>
      <c r="BV92" s="28"/>
      <c r="BW92" s="28"/>
      <c r="BX92" s="28">
        <v>1</v>
      </c>
      <c r="BY92" s="28" t="s">
        <v>4699</v>
      </c>
      <c r="BZ92" s="6">
        <f t="shared" si="3"/>
        <v>7</v>
      </c>
      <c r="CA92" s="6">
        <f t="shared" si="4"/>
        <v>4</v>
      </c>
      <c r="CB92" s="28">
        <v>0</v>
      </c>
      <c r="CC92" s="26" t="s">
        <v>4753</v>
      </c>
      <c r="CD92" s="6" t="s">
        <v>5382</v>
      </c>
      <c r="CE92" s="6" t="s">
        <v>4537</v>
      </c>
      <c r="CG92" s="6" t="s">
        <v>4537</v>
      </c>
      <c r="CI92" s="6" t="s">
        <v>5182</v>
      </c>
      <c r="CJ92" s="6" t="s">
        <v>8598</v>
      </c>
      <c r="CK92" s="6" t="s">
        <v>5383</v>
      </c>
      <c r="CL92" s="6" t="s">
        <v>4434</v>
      </c>
      <c r="CM92" s="6" t="s">
        <v>5384</v>
      </c>
      <c r="CN92" s="6" t="s">
        <v>5380</v>
      </c>
      <c r="CO92" s="6" t="s">
        <v>4434</v>
      </c>
      <c r="CP92" s="6" t="s">
        <v>5384</v>
      </c>
      <c r="CQ92" s="6" t="s">
        <v>4927</v>
      </c>
      <c r="CR92" s="6" t="s">
        <v>8609</v>
      </c>
      <c r="CS92" s="6" t="s">
        <v>5384</v>
      </c>
      <c r="CT92" s="6" t="s">
        <v>4700</v>
      </c>
      <c r="CU92" s="6" t="s">
        <v>4434</v>
      </c>
      <c r="CV92" s="6" t="s">
        <v>5384</v>
      </c>
      <c r="CX92" s="6" t="s">
        <v>4537</v>
      </c>
      <c r="CY92" s="6" t="s">
        <v>4537</v>
      </c>
      <c r="DC92" s="6" t="s">
        <v>4434</v>
      </c>
      <c r="DD92" s="6" t="s">
        <v>5178</v>
      </c>
      <c r="DF92" s="29">
        <f t="shared" si="5"/>
        <v>0</v>
      </c>
      <c r="DG92" s="29">
        <v>1</v>
      </c>
    </row>
    <row r="93" spans="1:111" hidden="1" x14ac:dyDescent="0.2">
      <c r="A93" s="6">
        <v>104</v>
      </c>
      <c r="B93" s="25">
        <v>46185.577951388892</v>
      </c>
      <c r="C93" s="25">
        <v>46185.595532407409</v>
      </c>
      <c r="D93" s="6" t="s">
        <v>4901</v>
      </c>
      <c r="F93" s="25"/>
      <c r="G93" s="26" t="s">
        <v>4676</v>
      </c>
      <c r="H93" s="6" t="s">
        <v>166</v>
      </c>
      <c r="I93" s="6" t="s">
        <v>5385</v>
      </c>
      <c r="J93" s="6" t="s">
        <v>4537</v>
      </c>
      <c r="L93" s="6" t="s">
        <v>171</v>
      </c>
      <c r="M93" s="6" t="s">
        <v>2586</v>
      </c>
      <c r="N93" s="6" t="s">
        <v>4679</v>
      </c>
      <c r="P93" s="6" t="s">
        <v>3531</v>
      </c>
      <c r="Q93" s="6" t="s">
        <v>4680</v>
      </c>
      <c r="S93" s="6" t="s">
        <v>5386</v>
      </c>
      <c r="U93" s="6" t="s">
        <v>4681</v>
      </c>
      <c r="V93" s="6" t="s">
        <v>4681</v>
      </c>
      <c r="X93" s="27">
        <v>1371</v>
      </c>
      <c r="Y93" s="27">
        <v>1371</v>
      </c>
      <c r="Z93" s="27">
        <v>0</v>
      </c>
      <c r="AA93" s="27">
        <v>0</v>
      </c>
      <c r="AB93" s="27">
        <f>SUM(Table2026_09_25[[#This Row],[Number of in-person visits provided in reporting year.]:[Number of video/virtual visits provided in reporting year.]])</f>
        <v>1371</v>
      </c>
      <c r="AC93" s="6" t="s">
        <v>8469</v>
      </c>
      <c r="AF93" s="6" t="s">
        <v>5387</v>
      </c>
      <c r="AI93" s="6" t="s">
        <v>2619</v>
      </c>
      <c r="AJ93" s="6" t="s">
        <v>4859</v>
      </c>
      <c r="AK93" s="6" t="s">
        <v>8483</v>
      </c>
      <c r="AL93" s="6" t="s">
        <v>167</v>
      </c>
      <c r="AQ93" s="6" t="s">
        <v>544</v>
      </c>
      <c r="AW93" s="6" t="s">
        <v>5388</v>
      </c>
      <c r="AX93" s="6" t="s">
        <v>4686</v>
      </c>
      <c r="BP93" s="28">
        <v>2</v>
      </c>
      <c r="BZ93" s="6">
        <f t="shared" si="3"/>
        <v>2</v>
      </c>
      <c r="CA93" s="6">
        <f t="shared" si="4"/>
        <v>2</v>
      </c>
      <c r="CC93" s="26" t="s">
        <v>4687</v>
      </c>
      <c r="CD93" s="6" t="s">
        <v>4688</v>
      </c>
      <c r="CE93" s="6" t="s">
        <v>4537</v>
      </c>
      <c r="CG93" s="6" t="s">
        <v>4537</v>
      </c>
      <c r="CJ93" s="6" t="s">
        <v>5148</v>
      </c>
      <c r="CK93" s="6" t="s">
        <v>4689</v>
      </c>
      <c r="CL93" s="6" t="s">
        <v>4537</v>
      </c>
      <c r="CM93" s="6" t="s">
        <v>4737</v>
      </c>
      <c r="CN93" s="6" t="s">
        <v>5389</v>
      </c>
      <c r="CO93" s="6" t="s">
        <v>8607</v>
      </c>
      <c r="CP93" s="6" t="s">
        <v>4758</v>
      </c>
      <c r="CT93" s="6" t="s">
        <v>5390</v>
      </c>
      <c r="CU93" s="6" t="s">
        <v>8607</v>
      </c>
      <c r="CV93" s="6" t="s">
        <v>4694</v>
      </c>
      <c r="CW93" s="6" t="s">
        <v>5391</v>
      </c>
      <c r="CX93" s="6" t="s">
        <v>4537</v>
      </c>
      <c r="CY93" s="6" t="s">
        <v>4537</v>
      </c>
      <c r="DC93" s="6" t="s">
        <v>4434</v>
      </c>
      <c r="DD93" s="6" t="s">
        <v>2586</v>
      </c>
      <c r="DF93" s="29">
        <f t="shared" si="5"/>
        <v>0</v>
      </c>
      <c r="DG93" s="29">
        <v>1</v>
      </c>
    </row>
    <row r="94" spans="1:111" hidden="1" x14ac:dyDescent="0.2">
      <c r="A94" s="6">
        <v>105</v>
      </c>
      <c r="B94" s="25">
        <v>46185.616006944445</v>
      </c>
      <c r="C94" s="25">
        <v>46185.6174537037</v>
      </c>
      <c r="D94" s="6" t="s">
        <v>4901</v>
      </c>
      <c r="F94" s="25"/>
      <c r="G94" s="26" t="s">
        <v>4676</v>
      </c>
      <c r="H94" s="6" t="s">
        <v>5392</v>
      </c>
      <c r="I94" s="6" t="s">
        <v>5393</v>
      </c>
      <c r="J94" s="6" t="s">
        <v>4537</v>
      </c>
      <c r="L94" s="6" t="s">
        <v>198</v>
      </c>
      <c r="M94" s="6" t="s">
        <v>2586</v>
      </c>
      <c r="N94" s="6" t="s">
        <v>4679</v>
      </c>
      <c r="P94" s="6" t="s">
        <v>3531</v>
      </c>
      <c r="Q94" s="6" t="s">
        <v>4680</v>
      </c>
      <c r="V94" s="6" t="s">
        <v>4681</v>
      </c>
      <c r="X94" s="27">
        <v>1412</v>
      </c>
      <c r="Y94" s="27">
        <v>1412</v>
      </c>
      <c r="Z94" s="30"/>
      <c r="AA94" s="30"/>
      <c r="AB94" s="30">
        <f>SUM(Table2026_09_25[[#This Row],[Number of in-person visits provided in reporting year.]:[Number of video/virtual visits provided in reporting year.]])</f>
        <v>1412</v>
      </c>
      <c r="AC94" s="6" t="s">
        <v>8469</v>
      </c>
      <c r="AF94" s="6" t="s">
        <v>4797</v>
      </c>
      <c r="AI94" s="6" t="s">
        <v>5394</v>
      </c>
      <c r="AJ94" s="6" t="s">
        <v>4851</v>
      </c>
      <c r="AK94" s="6" t="s">
        <v>8483</v>
      </c>
      <c r="AL94" s="6" t="s">
        <v>260</v>
      </c>
      <c r="AQ94" s="6" t="s">
        <v>544</v>
      </c>
      <c r="AW94" s="6" t="s">
        <v>5395</v>
      </c>
      <c r="AX94" s="6" t="s">
        <v>4686</v>
      </c>
      <c r="BF94" s="28">
        <v>1</v>
      </c>
      <c r="BP94" s="28">
        <v>1</v>
      </c>
      <c r="BZ94" s="6">
        <f t="shared" si="3"/>
        <v>2</v>
      </c>
      <c r="CA94" s="6">
        <f t="shared" si="4"/>
        <v>2</v>
      </c>
      <c r="CC94" s="26" t="s">
        <v>21</v>
      </c>
      <c r="CD94" s="6" t="s">
        <v>4688</v>
      </c>
      <c r="CE94" s="6" t="s">
        <v>4537</v>
      </c>
      <c r="CG94" s="6" t="s">
        <v>4537</v>
      </c>
      <c r="CJ94" s="6" t="s">
        <v>5148</v>
      </c>
      <c r="CK94" s="6" t="s">
        <v>4689</v>
      </c>
      <c r="CL94" s="6" t="s">
        <v>4537</v>
      </c>
      <c r="CM94" s="6" t="s">
        <v>4737</v>
      </c>
      <c r="CN94" s="6" t="s">
        <v>5396</v>
      </c>
      <c r="CO94" s="6" t="s">
        <v>8607</v>
      </c>
      <c r="CP94" s="6" t="s">
        <v>4758</v>
      </c>
      <c r="CR94" s="6" t="s">
        <v>4537</v>
      </c>
      <c r="CS94" s="6" t="s">
        <v>4759</v>
      </c>
      <c r="CT94" s="6" t="s">
        <v>5397</v>
      </c>
      <c r="CU94" s="6" t="s">
        <v>8607</v>
      </c>
      <c r="CV94" s="6" t="s">
        <v>4694</v>
      </c>
      <c r="CW94" s="6" t="s">
        <v>5398</v>
      </c>
      <c r="CX94" s="6" t="s">
        <v>4537</v>
      </c>
      <c r="CY94" s="6" t="s">
        <v>4537</v>
      </c>
      <c r="DC94" s="6" t="s">
        <v>4434</v>
      </c>
      <c r="DD94" s="6" t="s">
        <v>2586</v>
      </c>
      <c r="DF94" s="29">
        <f t="shared" si="5"/>
        <v>0</v>
      </c>
      <c r="DG94" s="29">
        <v>1</v>
      </c>
    </row>
    <row r="95" spans="1:111" hidden="1" x14ac:dyDescent="0.2">
      <c r="A95" s="6">
        <v>106</v>
      </c>
      <c r="B95" s="25">
        <v>46185.812962962962</v>
      </c>
      <c r="C95" s="25">
        <v>46185.826423611114</v>
      </c>
      <c r="D95" s="6" t="s">
        <v>4901</v>
      </c>
      <c r="F95" s="25"/>
      <c r="G95" s="26" t="s">
        <v>4725</v>
      </c>
      <c r="H95" s="6" t="s">
        <v>4908</v>
      </c>
      <c r="I95" s="6" t="s">
        <v>5399</v>
      </c>
      <c r="J95" s="6" t="s">
        <v>4537</v>
      </c>
      <c r="L95" s="6" t="s">
        <v>5400</v>
      </c>
      <c r="M95" s="6" t="s">
        <v>5401</v>
      </c>
      <c r="N95" s="6" t="s">
        <v>4679</v>
      </c>
      <c r="P95" s="6" t="s">
        <v>704</v>
      </c>
      <c r="Q95" s="6" t="s">
        <v>4773</v>
      </c>
      <c r="S95" s="6" t="s">
        <v>778</v>
      </c>
      <c r="X95" s="30"/>
      <c r="Y95" s="30"/>
      <c r="Z95" s="30"/>
      <c r="AA95" s="30"/>
      <c r="AB95" s="30">
        <f>SUM(Table2026_09_25[[#This Row],[Number of in-person visits provided in reporting year.]:[Number of video/virtual visits provided in reporting year.]])</f>
        <v>0</v>
      </c>
      <c r="AC95" s="6" t="s">
        <v>8469</v>
      </c>
      <c r="AF95" s="6" t="s">
        <v>4682</v>
      </c>
      <c r="AI95" s="6" t="s">
        <v>5402</v>
      </c>
      <c r="AJ95" s="6" t="s">
        <v>43</v>
      </c>
      <c r="AK95" s="6" t="s">
        <v>8483</v>
      </c>
      <c r="AL95" s="6" t="s">
        <v>5403</v>
      </c>
      <c r="AQ95" s="6" t="s">
        <v>43</v>
      </c>
      <c r="AV95" s="6" t="s">
        <v>4733</v>
      </c>
      <c r="BZ95" s="6">
        <f t="shared" si="3"/>
        <v>0</v>
      </c>
      <c r="CA95" s="6">
        <f t="shared" si="4"/>
        <v>0</v>
      </c>
      <c r="CC95" s="26" t="s">
        <v>4753</v>
      </c>
      <c r="CD95" s="6" t="s">
        <v>5404</v>
      </c>
      <c r="CK95" s="6" t="s">
        <v>4689</v>
      </c>
      <c r="DC95" s="6" t="s">
        <v>4434</v>
      </c>
      <c r="DD95" s="6" t="s">
        <v>5401</v>
      </c>
      <c r="DF95" s="29">
        <f t="shared" si="5"/>
        <v>0</v>
      </c>
      <c r="DG95" s="6">
        <v>1</v>
      </c>
    </row>
    <row r="96" spans="1:111" ht="16" hidden="1" x14ac:dyDescent="0.2">
      <c r="A96" s="6">
        <v>107</v>
      </c>
      <c r="B96" s="25">
        <v>46188.527928240743</v>
      </c>
      <c r="C96" s="25">
        <v>46188.540914351855</v>
      </c>
      <c r="D96" s="6" t="s">
        <v>4901</v>
      </c>
      <c r="F96" s="25"/>
      <c r="G96" s="26" t="s">
        <v>4676</v>
      </c>
      <c r="H96" s="6" t="s">
        <v>5195</v>
      </c>
      <c r="I96" s="6" t="s">
        <v>5405</v>
      </c>
      <c r="J96" s="6" t="s">
        <v>4537</v>
      </c>
      <c r="L96" s="6" t="s">
        <v>5360</v>
      </c>
      <c r="M96" s="6" t="s">
        <v>5197</v>
      </c>
      <c r="N96" s="6" t="s">
        <v>4679</v>
      </c>
      <c r="P96" s="6" t="s">
        <v>5406</v>
      </c>
      <c r="Q96" s="31" t="s">
        <v>987</v>
      </c>
      <c r="V96" s="6" t="s">
        <v>735</v>
      </c>
      <c r="X96" s="27">
        <v>90</v>
      </c>
      <c r="Y96" s="30"/>
      <c r="Z96" s="30"/>
      <c r="AA96" s="30"/>
      <c r="AB96" s="30">
        <f>SUM(Table2026_09_25[[#This Row],[Number of in-person visits provided in reporting year.]:[Number of video/virtual visits provided in reporting year.]])</f>
        <v>0</v>
      </c>
      <c r="AC96" s="6" t="s">
        <v>8468</v>
      </c>
      <c r="AD96" s="28" t="s">
        <v>5363</v>
      </c>
      <c r="AE96" s="28" t="s">
        <v>5407</v>
      </c>
      <c r="AF96" s="6" t="s">
        <v>4732</v>
      </c>
      <c r="AI96" s="6" t="s">
        <v>5198</v>
      </c>
      <c r="AJ96" s="6" t="s">
        <v>5199</v>
      </c>
      <c r="AK96" s="6" t="s">
        <v>8483</v>
      </c>
      <c r="AL96" s="6" t="s">
        <v>96</v>
      </c>
      <c r="AQ96" s="6" t="s">
        <v>544</v>
      </c>
      <c r="AW96" s="6" t="s">
        <v>5206</v>
      </c>
      <c r="AY96" s="28">
        <v>1</v>
      </c>
      <c r="AZ96" s="28">
        <v>4</v>
      </c>
      <c r="BD96" s="28">
        <v>1</v>
      </c>
      <c r="BF96" s="28">
        <v>1</v>
      </c>
      <c r="BG96" s="28">
        <v>1</v>
      </c>
      <c r="BJ96" s="28">
        <v>2</v>
      </c>
      <c r="BK96" s="28">
        <v>1</v>
      </c>
      <c r="BP96" s="28">
        <v>5</v>
      </c>
      <c r="BQ96" s="28">
        <v>5</v>
      </c>
      <c r="BR96" s="28">
        <v>1</v>
      </c>
      <c r="BU96" s="28">
        <v>1</v>
      </c>
      <c r="BV96" s="28"/>
      <c r="BW96" s="28"/>
      <c r="BX96" s="28"/>
      <c r="BZ96" s="6">
        <f t="shared" si="3"/>
        <v>23</v>
      </c>
      <c r="CA96" s="6">
        <f t="shared" si="4"/>
        <v>17</v>
      </c>
      <c r="CB96" s="28">
        <v>0</v>
      </c>
      <c r="CC96" s="34" t="s">
        <v>4753</v>
      </c>
      <c r="CD96" s="6" t="s">
        <v>5408</v>
      </c>
      <c r="CE96" s="6" t="s">
        <v>4434</v>
      </c>
      <c r="CF96" s="6" t="s">
        <v>5366</v>
      </c>
      <c r="CG96" s="6" t="s">
        <v>4434</v>
      </c>
      <c r="CH96" s="6" t="s">
        <v>5366</v>
      </c>
      <c r="CI96" s="6" t="s">
        <v>5367</v>
      </c>
      <c r="CK96" s="6" t="s">
        <v>5409</v>
      </c>
      <c r="CL96" s="6" t="s">
        <v>4537</v>
      </c>
      <c r="CM96" s="6" t="s">
        <v>4737</v>
      </c>
      <c r="CO96" s="6" t="s">
        <v>8607</v>
      </c>
      <c r="CP96" s="6" t="s">
        <v>4758</v>
      </c>
      <c r="CR96" s="6" t="s">
        <v>4537</v>
      </c>
      <c r="CS96" s="6" t="s">
        <v>4759</v>
      </c>
      <c r="CU96" s="6" t="s">
        <v>8607</v>
      </c>
      <c r="CV96" s="6" t="s">
        <v>4694</v>
      </c>
      <c r="CX96" s="6" t="s">
        <v>4434</v>
      </c>
      <c r="CY96" s="6" t="s">
        <v>4434</v>
      </c>
      <c r="CZ96" s="6" t="s">
        <v>5369</v>
      </c>
      <c r="DC96" s="6" t="s">
        <v>4434</v>
      </c>
      <c r="DD96" s="6" t="s">
        <v>5201</v>
      </c>
      <c r="DF96" s="29">
        <f t="shared" si="5"/>
        <v>0</v>
      </c>
      <c r="DG96" s="29">
        <v>1</v>
      </c>
    </row>
    <row r="97" spans="1:111" hidden="1" x14ac:dyDescent="0.2">
      <c r="A97" s="6">
        <v>108</v>
      </c>
      <c r="B97" s="25">
        <v>46188.561655092592</v>
      </c>
      <c r="C97" s="25">
        <v>46188.683842592596</v>
      </c>
      <c r="D97" s="6" t="s">
        <v>4901</v>
      </c>
      <c r="F97" s="25"/>
      <c r="G97" s="26" t="s">
        <v>4725</v>
      </c>
      <c r="H97" s="6" t="s">
        <v>5410</v>
      </c>
      <c r="I97" s="6" t="s">
        <v>5411</v>
      </c>
      <c r="J97" s="6" t="s">
        <v>4537</v>
      </c>
      <c r="L97" s="6" t="s">
        <v>5412</v>
      </c>
      <c r="M97" s="6" t="s">
        <v>5413</v>
      </c>
      <c r="N97" s="6" t="s">
        <v>4729</v>
      </c>
      <c r="P97" s="6" t="s">
        <v>95</v>
      </c>
      <c r="Q97" s="6" t="s">
        <v>4773</v>
      </c>
      <c r="R97" s="6" t="s">
        <v>3540</v>
      </c>
      <c r="S97" s="6" t="s">
        <v>499</v>
      </c>
      <c r="W97" s="6" t="s">
        <v>4775</v>
      </c>
      <c r="X97" s="27">
        <v>1308</v>
      </c>
      <c r="Y97" s="27">
        <v>2936</v>
      </c>
      <c r="Z97" s="27">
        <v>1293</v>
      </c>
      <c r="AA97" s="27">
        <v>4</v>
      </c>
      <c r="AB97" s="27">
        <f>SUM(Table2026_09_25[[#This Row],[Number of in-person visits provided in reporting year.]:[Number of video/virtual visits provided in reporting year.]])</f>
        <v>4233</v>
      </c>
      <c r="AC97" s="6" t="s">
        <v>8469</v>
      </c>
      <c r="AF97" s="6" t="s">
        <v>4682</v>
      </c>
      <c r="AG97" s="28">
        <v>26</v>
      </c>
      <c r="AH97" s="6" t="s">
        <v>5414</v>
      </c>
      <c r="AI97" s="6" t="s">
        <v>5415</v>
      </c>
      <c r="AJ97" s="6" t="s">
        <v>5416</v>
      </c>
      <c r="AK97" s="6" t="s">
        <v>8483</v>
      </c>
      <c r="AL97" s="6" t="s">
        <v>5417</v>
      </c>
      <c r="AM97" s="6" t="s">
        <v>5418</v>
      </c>
      <c r="AN97" s="6" t="s">
        <v>5419</v>
      </c>
      <c r="AO97" s="6" t="s">
        <v>5420</v>
      </c>
      <c r="AQ97" s="6" t="s">
        <v>544</v>
      </c>
      <c r="AW97" s="6" t="s">
        <v>5282</v>
      </c>
      <c r="AX97" s="6" t="s">
        <v>4686</v>
      </c>
      <c r="AY97" s="28">
        <v>1</v>
      </c>
      <c r="AZ97" s="28">
        <v>1.8</v>
      </c>
      <c r="BB97" s="28">
        <v>0.2</v>
      </c>
      <c r="BC97" s="28">
        <v>1</v>
      </c>
      <c r="BF97" s="28">
        <v>1</v>
      </c>
      <c r="BG97" s="28">
        <v>1</v>
      </c>
      <c r="BP97" s="28">
        <v>2.4</v>
      </c>
      <c r="BR97" s="28">
        <v>0.9</v>
      </c>
      <c r="BX97" s="6">
        <v>0.4</v>
      </c>
      <c r="BY97" s="6" t="s">
        <v>5421</v>
      </c>
      <c r="BZ97" s="6">
        <f t="shared" si="3"/>
        <v>9.3000000000000007</v>
      </c>
      <c r="CA97" s="6">
        <f t="shared" si="4"/>
        <v>5.9</v>
      </c>
      <c r="CB97" s="28">
        <v>0</v>
      </c>
      <c r="CC97" s="26" t="s">
        <v>4753</v>
      </c>
      <c r="CD97" s="6" t="s">
        <v>5422</v>
      </c>
      <c r="CE97" s="6" t="s">
        <v>4434</v>
      </c>
      <c r="CF97" s="6" t="s">
        <v>5423</v>
      </c>
      <c r="CG97" s="6" t="s">
        <v>4537</v>
      </c>
      <c r="CJ97" s="6" t="s">
        <v>8598</v>
      </c>
      <c r="CK97" s="6" t="s">
        <v>5424</v>
      </c>
      <c r="CL97" s="6" t="s">
        <v>4537</v>
      </c>
      <c r="CM97" s="6" t="s">
        <v>4737</v>
      </c>
      <c r="CO97" s="6" t="s">
        <v>8607</v>
      </c>
      <c r="CP97" s="6" t="s">
        <v>4758</v>
      </c>
      <c r="CR97" s="6" t="s">
        <v>8609</v>
      </c>
      <c r="CS97" s="6" t="s">
        <v>4976</v>
      </c>
      <c r="CT97" s="6" t="s">
        <v>4700</v>
      </c>
      <c r="CU97" s="6" t="s">
        <v>4434</v>
      </c>
      <c r="CV97" s="6" t="s">
        <v>5425</v>
      </c>
      <c r="CW97" s="6" t="s">
        <v>4871</v>
      </c>
      <c r="CX97" s="6" t="s">
        <v>4537</v>
      </c>
      <c r="CY97" s="6" t="s">
        <v>4537</v>
      </c>
      <c r="DC97" s="6" t="s">
        <v>4434</v>
      </c>
      <c r="DD97" s="6" t="s">
        <v>5413</v>
      </c>
      <c r="DF97" s="29">
        <f t="shared" si="5"/>
        <v>0</v>
      </c>
      <c r="DG97" s="6">
        <v>1</v>
      </c>
    </row>
    <row r="98" spans="1:111" hidden="1" x14ac:dyDescent="0.2">
      <c r="A98" s="6">
        <v>109</v>
      </c>
      <c r="B98" s="25">
        <v>46185.794236111113</v>
      </c>
      <c r="C98" s="25">
        <v>46189.427835648145</v>
      </c>
      <c r="D98" s="6" t="s">
        <v>4901</v>
      </c>
      <c r="F98" s="25"/>
      <c r="G98" s="26" t="s">
        <v>4725</v>
      </c>
      <c r="H98" s="6" t="s">
        <v>5426</v>
      </c>
      <c r="I98" s="6" t="s">
        <v>5427</v>
      </c>
      <c r="J98" s="6" t="s">
        <v>4537</v>
      </c>
      <c r="L98" s="6" t="s">
        <v>5428</v>
      </c>
      <c r="M98" s="6" t="s">
        <v>5429</v>
      </c>
      <c r="N98" s="6" t="s">
        <v>4679</v>
      </c>
      <c r="P98" s="6" t="s">
        <v>1096</v>
      </c>
      <c r="Q98" s="6" t="s">
        <v>446</v>
      </c>
      <c r="R98" s="6" t="s">
        <v>5430</v>
      </c>
      <c r="X98" s="27">
        <v>325</v>
      </c>
      <c r="Y98" s="30"/>
      <c r="Z98" s="27">
        <v>1024</v>
      </c>
      <c r="AA98" s="27">
        <v>4</v>
      </c>
      <c r="AB98" s="27">
        <f>SUM(Table2026_09_25[[#This Row],[Number of in-person visits provided in reporting year.]:[Number of video/virtual visits provided in reporting year.]])</f>
        <v>1028</v>
      </c>
      <c r="AC98" s="6" t="s">
        <v>8469</v>
      </c>
      <c r="AG98" s="28">
        <v>33</v>
      </c>
      <c r="AH98" s="6" t="s">
        <v>5431</v>
      </c>
      <c r="AI98" s="6" t="s">
        <v>5432</v>
      </c>
      <c r="AJ98" s="6" t="s">
        <v>5433</v>
      </c>
      <c r="AK98" s="6" t="s">
        <v>8483</v>
      </c>
      <c r="AL98" s="6" t="s">
        <v>5434</v>
      </c>
      <c r="AQ98" s="6" t="s">
        <v>107</v>
      </c>
      <c r="AR98" s="6" t="s">
        <v>5435</v>
      </c>
      <c r="AX98" s="6" t="s">
        <v>4839</v>
      </c>
      <c r="AY98" s="28">
        <v>0.2</v>
      </c>
      <c r="AZ98" s="28">
        <v>0.4</v>
      </c>
      <c r="BD98" s="28">
        <v>0.04</v>
      </c>
      <c r="BF98" s="28">
        <v>1.4</v>
      </c>
      <c r="BG98" s="28">
        <v>0.8</v>
      </c>
      <c r="BK98" s="28">
        <v>1</v>
      </c>
      <c r="BR98" s="28">
        <v>0.2</v>
      </c>
      <c r="BZ98" s="6">
        <f t="shared" si="3"/>
        <v>4.04</v>
      </c>
      <c r="CA98" s="6">
        <f t="shared" si="4"/>
        <v>3.4000000000000004</v>
      </c>
      <c r="CC98" s="26" t="s">
        <v>4753</v>
      </c>
      <c r="CD98" s="6" t="s">
        <v>4923</v>
      </c>
      <c r="CE98" s="6" t="s">
        <v>4434</v>
      </c>
      <c r="CF98" s="6" t="s">
        <v>5436</v>
      </c>
      <c r="CG98" s="6" t="s">
        <v>4434</v>
      </c>
      <c r="CH98" s="6" t="s">
        <v>5436</v>
      </c>
      <c r="CI98" s="6" t="s">
        <v>5437</v>
      </c>
      <c r="CJ98" s="6" t="s">
        <v>8598</v>
      </c>
      <c r="CK98" s="6" t="s">
        <v>5438</v>
      </c>
      <c r="CL98" s="6" t="s">
        <v>4434</v>
      </c>
      <c r="CM98" s="6" t="s">
        <v>4738</v>
      </c>
      <c r="CN98" s="6" t="s">
        <v>5439</v>
      </c>
      <c r="CO98" s="6" t="s">
        <v>8607</v>
      </c>
      <c r="CP98" s="6" t="s">
        <v>4758</v>
      </c>
      <c r="CR98" s="6" t="s">
        <v>8609</v>
      </c>
      <c r="CS98" s="6" t="s">
        <v>4738</v>
      </c>
      <c r="CT98" s="6" t="s">
        <v>4700</v>
      </c>
      <c r="CU98" s="6" t="s">
        <v>4434</v>
      </c>
      <c r="CV98" s="6" t="s">
        <v>4738</v>
      </c>
      <c r="CW98" s="6" t="s">
        <v>5440</v>
      </c>
      <c r="CX98" s="6" t="s">
        <v>4537</v>
      </c>
      <c r="CY98" s="6" t="s">
        <v>5441</v>
      </c>
      <c r="CZ98" s="6" t="s">
        <v>5442</v>
      </c>
      <c r="DA98" s="6" t="s">
        <v>5443</v>
      </c>
      <c r="DC98" s="6" t="s">
        <v>4434</v>
      </c>
      <c r="DD98" s="6" t="s">
        <v>5429</v>
      </c>
      <c r="DF98" s="29">
        <f t="shared" si="5"/>
        <v>0</v>
      </c>
      <c r="DG98" s="6">
        <v>1</v>
      </c>
    </row>
    <row r="99" spans="1:111" hidden="1" x14ac:dyDescent="0.2">
      <c r="A99" s="6">
        <v>110</v>
      </c>
      <c r="B99" s="25">
        <v>46189.560636574075</v>
      </c>
      <c r="C99" s="25">
        <v>46190.508391203701</v>
      </c>
      <c r="D99" s="6" t="s">
        <v>4901</v>
      </c>
      <c r="F99" s="25"/>
      <c r="G99" s="26" t="s">
        <v>4725</v>
      </c>
      <c r="H99" s="6" t="s">
        <v>3518</v>
      </c>
      <c r="I99" s="6" t="s">
        <v>5115</v>
      </c>
      <c r="J99" s="6" t="s">
        <v>4537</v>
      </c>
      <c r="K99" s="6" t="s">
        <v>233</v>
      </c>
      <c r="L99" s="6" t="s">
        <v>5444</v>
      </c>
      <c r="M99" s="6" t="s">
        <v>5445</v>
      </c>
      <c r="N99" s="6" t="s">
        <v>4729</v>
      </c>
      <c r="O99" s="6" t="s">
        <v>5446</v>
      </c>
      <c r="P99" s="6" t="s">
        <v>558</v>
      </c>
      <c r="Q99" s="6" t="s">
        <v>4773</v>
      </c>
      <c r="R99" s="6" t="s">
        <v>233</v>
      </c>
      <c r="S99" s="6" t="s">
        <v>588</v>
      </c>
      <c r="T99" s="6" t="s">
        <v>233</v>
      </c>
      <c r="U99" s="6" t="s">
        <v>233</v>
      </c>
      <c r="V99" s="6" t="s">
        <v>499</v>
      </c>
      <c r="W99" s="6" t="s">
        <v>588</v>
      </c>
      <c r="X99" s="27">
        <v>467</v>
      </c>
      <c r="Y99" s="27">
        <v>467</v>
      </c>
      <c r="Z99" s="27">
        <v>0</v>
      </c>
      <c r="AA99" s="27">
        <v>0</v>
      </c>
      <c r="AB99" s="27">
        <f>SUM(Table2026_09_25[[#This Row],[Number of in-person visits provided in reporting year.]:[Number of video/virtual visits provided in reporting year.]])</f>
        <v>467</v>
      </c>
      <c r="AC99" s="6" t="s">
        <v>8469</v>
      </c>
      <c r="AF99" s="6" t="s">
        <v>4682</v>
      </c>
      <c r="AG99" s="28">
        <v>180</v>
      </c>
      <c r="AH99" s="6" t="s">
        <v>5447</v>
      </c>
      <c r="AI99" s="6" t="s">
        <v>5448</v>
      </c>
      <c r="AJ99" s="6" t="s">
        <v>149</v>
      </c>
      <c r="AK99" s="6" t="s">
        <v>8483</v>
      </c>
      <c r="AL99" s="6" t="s">
        <v>5449</v>
      </c>
      <c r="AM99" s="6" t="s">
        <v>5450</v>
      </c>
      <c r="AN99" s="6" t="s">
        <v>5451</v>
      </c>
      <c r="AO99" s="6" t="s">
        <v>5452</v>
      </c>
      <c r="AP99" s="6" t="s">
        <v>5453</v>
      </c>
      <c r="AQ99" s="6" t="s">
        <v>63</v>
      </c>
      <c r="AS99" s="6" t="s">
        <v>5454</v>
      </c>
      <c r="AX99" s="6" t="s">
        <v>4686</v>
      </c>
      <c r="AY99" s="28">
        <v>0.2</v>
      </c>
      <c r="AZ99" s="28">
        <v>1</v>
      </c>
      <c r="BA99" s="28">
        <v>0</v>
      </c>
      <c r="BB99" s="28">
        <v>0</v>
      </c>
      <c r="BC99" s="28">
        <v>0</v>
      </c>
      <c r="BD99" s="28">
        <v>0</v>
      </c>
      <c r="BE99" s="28">
        <v>0</v>
      </c>
      <c r="BF99" s="28">
        <v>0</v>
      </c>
      <c r="BG99" s="28">
        <v>0</v>
      </c>
      <c r="BH99" s="28">
        <v>0</v>
      </c>
      <c r="BI99" s="28">
        <v>0</v>
      </c>
      <c r="BJ99" s="28">
        <v>0</v>
      </c>
      <c r="BK99" s="28">
        <v>0</v>
      </c>
      <c r="BL99" s="28">
        <v>0</v>
      </c>
      <c r="BM99" s="28">
        <v>0</v>
      </c>
      <c r="BN99" s="28">
        <v>0</v>
      </c>
      <c r="BO99" s="28">
        <v>0</v>
      </c>
      <c r="BP99" s="28">
        <v>5</v>
      </c>
      <c r="BQ99" s="28">
        <v>0</v>
      </c>
      <c r="BR99" s="28">
        <v>0</v>
      </c>
      <c r="BS99" s="28">
        <v>0</v>
      </c>
      <c r="BT99" s="28">
        <v>0</v>
      </c>
      <c r="BU99" s="28">
        <v>0</v>
      </c>
      <c r="BV99" s="28"/>
      <c r="BW99" s="28"/>
      <c r="BX99" s="28"/>
      <c r="BY99" s="28" t="s">
        <v>4881</v>
      </c>
      <c r="BZ99" s="6">
        <f t="shared" si="3"/>
        <v>6.2</v>
      </c>
      <c r="CA99" s="6">
        <f t="shared" si="4"/>
        <v>5</v>
      </c>
      <c r="CB99" s="28">
        <v>0</v>
      </c>
      <c r="CC99" s="26" t="s">
        <v>4687</v>
      </c>
      <c r="CD99" s="6" t="s">
        <v>5455</v>
      </c>
      <c r="CE99" s="6" t="s">
        <v>4537</v>
      </c>
      <c r="CF99" s="6" t="s">
        <v>233</v>
      </c>
      <c r="CG99" s="6" t="s">
        <v>4537</v>
      </c>
      <c r="CH99" s="6" t="s">
        <v>233</v>
      </c>
      <c r="CI99" s="6" t="s">
        <v>5456</v>
      </c>
      <c r="CJ99" s="6" t="s">
        <v>7981</v>
      </c>
      <c r="CK99" s="6" t="s">
        <v>4937</v>
      </c>
      <c r="CL99" s="6" t="s">
        <v>4434</v>
      </c>
      <c r="CM99" s="6" t="s">
        <v>5457</v>
      </c>
      <c r="CN99" s="6" t="s">
        <v>5458</v>
      </c>
      <c r="CO99" s="6" t="s">
        <v>8607</v>
      </c>
      <c r="CP99" s="6" t="s">
        <v>4758</v>
      </c>
      <c r="CQ99" s="6" t="s">
        <v>233</v>
      </c>
      <c r="CR99" s="6" t="s">
        <v>8609</v>
      </c>
      <c r="CS99" s="6" t="s">
        <v>5457</v>
      </c>
      <c r="CT99" s="6" t="s">
        <v>5458</v>
      </c>
      <c r="CU99" s="6" t="s">
        <v>4434</v>
      </c>
      <c r="CV99" s="6" t="s">
        <v>5459</v>
      </c>
      <c r="CW99" s="6" t="s">
        <v>5458</v>
      </c>
      <c r="CX99" s="6" t="s">
        <v>4537</v>
      </c>
      <c r="CY99" s="6" t="s">
        <v>4537</v>
      </c>
      <c r="CZ99" s="6" t="s">
        <v>233</v>
      </c>
      <c r="DA99" s="6" t="s">
        <v>5460</v>
      </c>
      <c r="DC99" s="6" t="s">
        <v>4434</v>
      </c>
      <c r="DD99" s="6" t="s">
        <v>5445</v>
      </c>
      <c r="DF99" s="29">
        <f t="shared" si="5"/>
        <v>0</v>
      </c>
      <c r="DG99" s="6">
        <v>1</v>
      </c>
    </row>
    <row r="100" spans="1:111" hidden="1" x14ac:dyDescent="0.2">
      <c r="A100" s="6">
        <v>111</v>
      </c>
      <c r="B100" s="25">
        <v>46190.540972222225</v>
      </c>
      <c r="C100" s="25">
        <v>46190.568356481483</v>
      </c>
      <c r="D100" s="6" t="s">
        <v>4901</v>
      </c>
      <c r="F100" s="25"/>
      <c r="G100" s="26" t="s">
        <v>4676</v>
      </c>
      <c r="H100" s="6" t="s">
        <v>3522</v>
      </c>
      <c r="I100" s="6" t="s">
        <v>5461</v>
      </c>
      <c r="J100" s="6" t="s">
        <v>4537</v>
      </c>
      <c r="L100" s="6" t="s">
        <v>5462</v>
      </c>
      <c r="M100" s="6" t="s">
        <v>5463</v>
      </c>
      <c r="N100" s="6" t="s">
        <v>4729</v>
      </c>
      <c r="P100" s="6" t="s">
        <v>358</v>
      </c>
      <c r="Q100" s="6" t="s">
        <v>4730</v>
      </c>
      <c r="S100" s="6" t="s">
        <v>5336</v>
      </c>
      <c r="W100" s="6" t="s">
        <v>353</v>
      </c>
      <c r="X100" s="27">
        <v>21</v>
      </c>
      <c r="Y100" s="27">
        <v>27</v>
      </c>
      <c r="Z100" s="27">
        <v>0</v>
      </c>
      <c r="AA100" s="27">
        <v>0</v>
      </c>
      <c r="AB100" s="27">
        <f>SUM(Table2026_09_25[[#This Row],[Number of in-person visits provided in reporting year.]:[Number of video/virtual visits provided in reporting year.]])</f>
        <v>27</v>
      </c>
      <c r="AC100" s="6" t="s">
        <v>8468</v>
      </c>
      <c r="AD100" s="28" t="s">
        <v>4881</v>
      </c>
      <c r="AE100" s="28" t="s">
        <v>4881</v>
      </c>
      <c r="AF100" s="6" t="s">
        <v>4732</v>
      </c>
      <c r="AG100" s="28">
        <v>7</v>
      </c>
      <c r="AI100" s="6" t="s">
        <v>5144</v>
      </c>
      <c r="AJ100" s="6" t="s">
        <v>43</v>
      </c>
      <c r="AK100" s="6" t="s">
        <v>8483</v>
      </c>
      <c r="AL100" s="6" t="s">
        <v>3858</v>
      </c>
      <c r="AQ100" s="6" t="s">
        <v>43</v>
      </c>
      <c r="AV100" s="6" t="s">
        <v>4733</v>
      </c>
      <c r="AX100" s="6" t="s">
        <v>4686</v>
      </c>
      <c r="BR100" s="28">
        <v>1</v>
      </c>
      <c r="BZ100" s="6">
        <f t="shared" si="3"/>
        <v>1</v>
      </c>
      <c r="CA100" s="6">
        <f t="shared" si="4"/>
        <v>1</v>
      </c>
      <c r="CC100" s="26" t="s">
        <v>4687</v>
      </c>
      <c r="CD100" s="6" t="s">
        <v>4688</v>
      </c>
      <c r="CE100" s="6" t="s">
        <v>4434</v>
      </c>
      <c r="CF100" s="6" t="s">
        <v>5464</v>
      </c>
      <c r="CG100" s="6" t="s">
        <v>4434</v>
      </c>
      <c r="CH100" s="6" t="s">
        <v>5464</v>
      </c>
      <c r="CK100" s="6" t="s">
        <v>4937</v>
      </c>
      <c r="CL100" s="6" t="s">
        <v>4537</v>
      </c>
      <c r="CM100" s="6" t="s">
        <v>4737</v>
      </c>
      <c r="CO100" s="6" t="s">
        <v>8607</v>
      </c>
      <c r="CP100" s="6" t="s">
        <v>4758</v>
      </c>
      <c r="CR100" s="6" t="s">
        <v>4537</v>
      </c>
      <c r="CS100" s="6" t="s">
        <v>4759</v>
      </c>
      <c r="CU100" s="6" t="s">
        <v>8607</v>
      </c>
      <c r="CV100" s="6" t="s">
        <v>4694</v>
      </c>
      <c r="CX100" s="6" t="s">
        <v>4434</v>
      </c>
      <c r="CY100" s="6" t="s">
        <v>4434</v>
      </c>
      <c r="CZ100" s="6" t="s">
        <v>5465</v>
      </c>
      <c r="DA100" s="6" t="s">
        <v>5466</v>
      </c>
      <c r="DC100" s="6" t="s">
        <v>4434</v>
      </c>
      <c r="DD100" s="6" t="s">
        <v>5467</v>
      </c>
      <c r="DF100" s="29">
        <f t="shared" si="5"/>
        <v>0</v>
      </c>
      <c r="DG100" s="29">
        <v>1</v>
      </c>
    </row>
    <row r="101" spans="1:111" hidden="1" x14ac:dyDescent="0.2">
      <c r="A101" s="6">
        <v>112</v>
      </c>
      <c r="B101" s="25">
        <v>46190.579050925924</v>
      </c>
      <c r="C101" s="25">
        <v>46190.580370370371</v>
      </c>
      <c r="D101" s="6" t="s">
        <v>4901</v>
      </c>
      <c r="F101" s="25"/>
      <c r="G101" s="26" t="s">
        <v>4725</v>
      </c>
      <c r="H101" s="6" t="s">
        <v>3522</v>
      </c>
      <c r="I101" s="6" t="s">
        <v>5461</v>
      </c>
      <c r="J101" s="6" t="s">
        <v>4537</v>
      </c>
      <c r="L101" s="6" t="s">
        <v>5462</v>
      </c>
      <c r="M101" s="6" t="s">
        <v>5463</v>
      </c>
      <c r="N101" s="6" t="s">
        <v>4729</v>
      </c>
      <c r="P101" s="6" t="s">
        <v>358</v>
      </c>
      <c r="Q101" s="6" t="s">
        <v>4730</v>
      </c>
      <c r="S101" s="6" t="s">
        <v>5336</v>
      </c>
      <c r="W101" s="6" t="s">
        <v>353</v>
      </c>
      <c r="X101" s="27">
        <v>13</v>
      </c>
      <c r="Y101" s="27">
        <v>13</v>
      </c>
      <c r="Z101" s="27">
        <v>0</v>
      </c>
      <c r="AA101" s="27">
        <v>0</v>
      </c>
      <c r="AB101" s="27">
        <f>SUM(Table2026_09_25[[#This Row],[Number of in-person visits provided in reporting year.]:[Number of video/virtual visits provided in reporting year.]])</f>
        <v>13</v>
      </c>
      <c r="AC101" s="6" t="s">
        <v>8468</v>
      </c>
      <c r="AD101" s="28" t="s">
        <v>4881</v>
      </c>
      <c r="AE101" s="28" t="s">
        <v>4881</v>
      </c>
      <c r="AF101" s="6" t="s">
        <v>4732</v>
      </c>
      <c r="AG101" s="28">
        <v>7</v>
      </c>
      <c r="AI101" s="6" t="s">
        <v>5144</v>
      </c>
      <c r="AJ101" s="6" t="s">
        <v>43</v>
      </c>
      <c r="AK101" s="6" t="s">
        <v>8483</v>
      </c>
      <c r="AL101" s="6" t="s">
        <v>3858</v>
      </c>
      <c r="AQ101" s="6" t="s">
        <v>43</v>
      </c>
      <c r="AV101" s="6" t="s">
        <v>4733</v>
      </c>
      <c r="AX101" s="6" t="s">
        <v>4686</v>
      </c>
      <c r="BR101" s="28">
        <v>1</v>
      </c>
      <c r="BZ101" s="6">
        <f t="shared" si="3"/>
        <v>1</v>
      </c>
      <c r="CA101" s="6">
        <f t="shared" si="4"/>
        <v>1</v>
      </c>
      <c r="CC101" s="26" t="s">
        <v>4753</v>
      </c>
      <c r="CD101" s="6" t="s">
        <v>4688</v>
      </c>
      <c r="CE101" s="6" t="s">
        <v>4434</v>
      </c>
      <c r="CF101" s="6" t="s">
        <v>5464</v>
      </c>
      <c r="CG101" s="6" t="s">
        <v>4434</v>
      </c>
      <c r="CH101" s="6" t="s">
        <v>5464</v>
      </c>
      <c r="CK101" s="6" t="s">
        <v>4937</v>
      </c>
      <c r="CL101" s="6" t="s">
        <v>4434</v>
      </c>
      <c r="CM101" s="6" t="s">
        <v>4738</v>
      </c>
      <c r="CN101" s="6" t="s">
        <v>5018</v>
      </c>
      <c r="CO101" s="6" t="s">
        <v>8607</v>
      </c>
      <c r="CP101" s="6" t="s">
        <v>4758</v>
      </c>
      <c r="CR101" s="6" t="s">
        <v>4537</v>
      </c>
      <c r="CS101" s="6" t="s">
        <v>4759</v>
      </c>
      <c r="CU101" s="6" t="s">
        <v>8607</v>
      </c>
      <c r="CV101" s="6" t="s">
        <v>4694</v>
      </c>
      <c r="CX101" s="6" t="s">
        <v>4434</v>
      </c>
      <c r="CY101" s="6" t="s">
        <v>4434</v>
      </c>
      <c r="CZ101" s="6" t="s">
        <v>5465</v>
      </c>
      <c r="DA101" s="6" t="s">
        <v>5466</v>
      </c>
      <c r="DC101" s="6" t="s">
        <v>4434</v>
      </c>
      <c r="DD101" s="6" t="s">
        <v>5467</v>
      </c>
      <c r="DF101" s="29">
        <f t="shared" si="5"/>
        <v>0</v>
      </c>
      <c r="DG101" s="6">
        <v>1</v>
      </c>
    </row>
    <row r="102" spans="1:111" hidden="1" x14ac:dyDescent="0.2">
      <c r="A102" s="6">
        <v>113</v>
      </c>
      <c r="B102" s="25">
        <v>46190.572696759256</v>
      </c>
      <c r="C102" s="25">
        <v>46190.651608796295</v>
      </c>
      <c r="D102" s="6" t="s">
        <v>4901</v>
      </c>
      <c r="F102" s="25"/>
      <c r="G102" s="26" t="s">
        <v>4676</v>
      </c>
      <c r="H102" s="6" t="s">
        <v>5468</v>
      </c>
      <c r="I102" s="6" t="s">
        <v>5469</v>
      </c>
      <c r="J102" s="6" t="s">
        <v>4537</v>
      </c>
      <c r="L102" s="6" t="s">
        <v>1113</v>
      </c>
      <c r="M102" s="6" t="s">
        <v>5470</v>
      </c>
      <c r="N102" s="6" t="s">
        <v>4679</v>
      </c>
      <c r="P102" s="6" t="s">
        <v>5257</v>
      </c>
      <c r="Q102" s="6" t="s">
        <v>446</v>
      </c>
      <c r="R102" s="6" t="s">
        <v>5257</v>
      </c>
      <c r="X102" s="27">
        <v>23</v>
      </c>
      <c r="Y102" s="27">
        <v>26</v>
      </c>
      <c r="Z102" s="30"/>
      <c r="AA102" s="30"/>
      <c r="AB102" s="30">
        <f>SUM(Table2026_09_25[[#This Row],[Number of in-person visits provided in reporting year.]:[Number of video/virtual visits provided in reporting year.]])</f>
        <v>26</v>
      </c>
      <c r="AC102" s="6" t="s">
        <v>8469</v>
      </c>
      <c r="AF102" s="6" t="s">
        <v>5471</v>
      </c>
      <c r="AG102" s="28">
        <v>85</v>
      </c>
      <c r="AH102" s="6" t="s">
        <v>5472</v>
      </c>
      <c r="AI102" s="6" t="s">
        <v>5473</v>
      </c>
      <c r="AJ102" s="6" t="s">
        <v>5474</v>
      </c>
      <c r="AK102" s="6" t="s">
        <v>8483</v>
      </c>
      <c r="AL102" s="6" t="s">
        <v>5475</v>
      </c>
      <c r="AQ102" s="6" t="s">
        <v>544</v>
      </c>
      <c r="AW102" s="6" t="s">
        <v>5282</v>
      </c>
      <c r="AX102" s="6" t="s">
        <v>4686</v>
      </c>
      <c r="AY102" s="28">
        <v>1.4999999999999999E-2</v>
      </c>
      <c r="AZ102" s="28">
        <v>1.4999999999999999E-2</v>
      </c>
      <c r="BF102" s="28">
        <v>0.02</v>
      </c>
      <c r="BK102" s="28">
        <v>4.5999999999999999E-2</v>
      </c>
      <c r="BN102" s="28">
        <v>4.5999999999999999E-2</v>
      </c>
      <c r="BP102" s="28">
        <v>4.5999999999999999E-2</v>
      </c>
      <c r="BQ102" s="28">
        <v>0.02</v>
      </c>
      <c r="BR102" s="28">
        <v>4.5999999999999999E-2</v>
      </c>
      <c r="BY102" s="6" t="s">
        <v>5476</v>
      </c>
      <c r="BZ102" s="6">
        <f t="shared" si="3"/>
        <v>0.254</v>
      </c>
      <c r="CA102" s="6">
        <f t="shared" si="4"/>
        <v>0.17799999999999999</v>
      </c>
      <c r="CC102" s="26" t="s">
        <v>4687</v>
      </c>
      <c r="CD102" s="6" t="s">
        <v>5477</v>
      </c>
      <c r="CE102" s="6" t="s">
        <v>4537</v>
      </c>
      <c r="CG102" s="6" t="s">
        <v>4434</v>
      </c>
      <c r="CH102" s="6" t="s">
        <v>5478</v>
      </c>
      <c r="CJ102" s="6" t="s">
        <v>5148</v>
      </c>
      <c r="CK102" s="6" t="s">
        <v>4689</v>
      </c>
      <c r="CL102" s="6" t="s">
        <v>4434</v>
      </c>
      <c r="CM102" s="6" t="s">
        <v>4690</v>
      </c>
      <c r="CN102" s="6" t="s">
        <v>5479</v>
      </c>
      <c r="CO102" s="6" t="s">
        <v>4434</v>
      </c>
      <c r="CP102" s="6" t="s">
        <v>4690</v>
      </c>
      <c r="CQ102" s="6" t="s">
        <v>5480</v>
      </c>
      <c r="CR102" s="6" t="s">
        <v>8609</v>
      </c>
      <c r="CS102" s="6" t="s">
        <v>4690</v>
      </c>
      <c r="CT102" s="6" t="s">
        <v>5268</v>
      </c>
      <c r="CU102" s="6" t="s">
        <v>8607</v>
      </c>
      <c r="CV102" s="6" t="s">
        <v>4694</v>
      </c>
      <c r="CX102" s="6" t="s">
        <v>4537</v>
      </c>
      <c r="CY102" s="6" t="s">
        <v>4537</v>
      </c>
      <c r="DC102" s="6" t="s">
        <v>4434</v>
      </c>
      <c r="DD102" s="6" t="s">
        <v>5481</v>
      </c>
      <c r="DF102" s="29">
        <f t="shared" si="5"/>
        <v>0</v>
      </c>
      <c r="DG102" s="29">
        <v>1</v>
      </c>
    </row>
    <row r="103" spans="1:111" hidden="1" x14ac:dyDescent="0.2">
      <c r="A103" s="6">
        <v>114</v>
      </c>
      <c r="B103" s="25">
        <v>46190.651643518519</v>
      </c>
      <c r="C103" s="25">
        <v>46190.657314814816</v>
      </c>
      <c r="D103" s="6" t="s">
        <v>4901</v>
      </c>
      <c r="F103" s="25"/>
      <c r="G103" s="26" t="s">
        <v>4725</v>
      </c>
      <c r="H103" s="6" t="s">
        <v>5468</v>
      </c>
      <c r="I103" s="6" t="s">
        <v>5469</v>
      </c>
      <c r="J103" s="6" t="s">
        <v>4537</v>
      </c>
      <c r="L103" s="6" t="s">
        <v>1113</v>
      </c>
      <c r="M103" s="6" t="s">
        <v>5470</v>
      </c>
      <c r="N103" s="6" t="s">
        <v>4679</v>
      </c>
      <c r="P103" s="6" t="s">
        <v>5257</v>
      </c>
      <c r="Q103" s="6" t="s">
        <v>446</v>
      </c>
      <c r="R103" s="6" t="s">
        <v>5257</v>
      </c>
      <c r="X103" s="27">
        <v>20</v>
      </c>
      <c r="Y103" s="27">
        <v>21</v>
      </c>
      <c r="Z103" s="30"/>
      <c r="AA103" s="30"/>
      <c r="AB103" s="30">
        <f>SUM(Table2026_09_25[[#This Row],[Number of in-person visits provided in reporting year.]:[Number of video/virtual visits provided in reporting year.]])</f>
        <v>21</v>
      </c>
      <c r="AC103" s="6" t="s">
        <v>8469</v>
      </c>
      <c r="AF103" s="6" t="s">
        <v>5482</v>
      </c>
      <c r="AG103" s="28">
        <v>52</v>
      </c>
      <c r="AH103" s="6" t="s">
        <v>5472</v>
      </c>
      <c r="AI103" s="6" t="s">
        <v>5473</v>
      </c>
      <c r="AJ103" s="6" t="s">
        <v>5474</v>
      </c>
      <c r="AK103" s="6" t="s">
        <v>8483</v>
      </c>
      <c r="AL103" s="6" t="s">
        <v>5475</v>
      </c>
      <c r="AQ103" s="6" t="s">
        <v>544</v>
      </c>
      <c r="AW103" s="6" t="s">
        <v>5282</v>
      </c>
      <c r="AX103" s="6" t="s">
        <v>4686</v>
      </c>
      <c r="AY103" s="28">
        <v>1.4999999999999999E-2</v>
      </c>
      <c r="AZ103" s="28">
        <v>1.4999999999999999E-2</v>
      </c>
      <c r="BF103" s="28">
        <v>0.02</v>
      </c>
      <c r="BK103" s="28">
        <v>4.5999999999999999E-2</v>
      </c>
      <c r="BN103" s="28">
        <v>4.5999999999999999E-2</v>
      </c>
      <c r="BP103" s="28">
        <v>4.5999999999999999E-2</v>
      </c>
      <c r="BQ103" s="28">
        <v>0.02</v>
      </c>
      <c r="BR103" s="28">
        <v>4.5999999999999999E-2</v>
      </c>
      <c r="BY103" s="6" t="s">
        <v>5483</v>
      </c>
      <c r="BZ103" s="6">
        <f t="shared" si="3"/>
        <v>0.254</v>
      </c>
      <c r="CA103" s="6">
        <f t="shared" si="4"/>
        <v>0.17799999999999999</v>
      </c>
      <c r="CC103" s="26" t="s">
        <v>4753</v>
      </c>
      <c r="CD103" s="6" t="s">
        <v>5484</v>
      </c>
      <c r="CE103" s="6" t="s">
        <v>4537</v>
      </c>
      <c r="CG103" s="6" t="s">
        <v>4434</v>
      </c>
      <c r="CH103" s="6" t="s">
        <v>5478</v>
      </c>
      <c r="CJ103" s="6" t="s">
        <v>5148</v>
      </c>
      <c r="CK103" s="6" t="s">
        <v>4689</v>
      </c>
      <c r="CL103" s="6" t="s">
        <v>4434</v>
      </c>
      <c r="CM103" s="6" t="s">
        <v>4690</v>
      </c>
      <c r="CN103" s="6" t="s">
        <v>5479</v>
      </c>
      <c r="CO103" s="6" t="s">
        <v>4434</v>
      </c>
      <c r="CP103" s="6" t="s">
        <v>4690</v>
      </c>
      <c r="CQ103" s="6" t="s">
        <v>5480</v>
      </c>
      <c r="CR103" s="6" t="s">
        <v>8609</v>
      </c>
      <c r="CS103" s="6" t="s">
        <v>4690</v>
      </c>
      <c r="CT103" s="6" t="s">
        <v>5268</v>
      </c>
      <c r="CU103" s="6" t="s">
        <v>8607</v>
      </c>
      <c r="CV103" s="6" t="s">
        <v>4694</v>
      </c>
      <c r="CX103" s="6" t="s">
        <v>4537</v>
      </c>
      <c r="CY103" s="6" t="s">
        <v>4537</v>
      </c>
      <c r="DC103" s="6" t="s">
        <v>4434</v>
      </c>
      <c r="DD103" s="6" t="s">
        <v>5481</v>
      </c>
      <c r="DF103" s="29">
        <f t="shared" si="5"/>
        <v>0</v>
      </c>
      <c r="DG103" s="6">
        <v>1</v>
      </c>
    </row>
    <row r="104" spans="1:111" hidden="1" x14ac:dyDescent="0.2">
      <c r="A104" s="6">
        <v>115</v>
      </c>
      <c r="B104" s="25">
        <v>46190.603773148148</v>
      </c>
      <c r="C104" s="25">
        <v>46190.657500000001</v>
      </c>
      <c r="D104" s="6" t="s">
        <v>4901</v>
      </c>
      <c r="F104" s="25"/>
      <c r="G104" s="26" t="s">
        <v>4676</v>
      </c>
      <c r="H104" s="6" t="s">
        <v>4873</v>
      </c>
      <c r="I104" s="6" t="s">
        <v>5485</v>
      </c>
      <c r="J104" s="6" t="s">
        <v>4537</v>
      </c>
      <c r="L104" s="6" t="s">
        <v>4743</v>
      </c>
      <c r="M104" s="6" t="s">
        <v>5486</v>
      </c>
      <c r="N104" s="6" t="s">
        <v>4679</v>
      </c>
      <c r="P104" s="6" t="s">
        <v>8324</v>
      </c>
      <c r="Q104" s="6" t="s">
        <v>4744</v>
      </c>
      <c r="T104" s="6" t="s">
        <v>4745</v>
      </c>
      <c r="X104" s="27">
        <v>1068</v>
      </c>
      <c r="Y104" s="27">
        <v>2556</v>
      </c>
      <c r="Z104" s="30"/>
      <c r="AA104" s="27">
        <v>3351</v>
      </c>
      <c r="AB104" s="27">
        <f>SUM(Table2026_09_25[[#This Row],[Number of in-person visits provided in reporting year.]:[Number of video/virtual visits provided in reporting year.]])</f>
        <v>5907</v>
      </c>
      <c r="AC104" s="6" t="s">
        <v>8469</v>
      </c>
      <c r="AF104" s="6" t="s">
        <v>5487</v>
      </c>
      <c r="AG104" s="28">
        <v>0</v>
      </c>
      <c r="AH104" s="6" t="s">
        <v>5488</v>
      </c>
      <c r="AI104" s="6" t="s">
        <v>2991</v>
      </c>
      <c r="AJ104" s="6" t="s">
        <v>4880</v>
      </c>
      <c r="AK104" s="6" t="s">
        <v>8483</v>
      </c>
      <c r="AL104" s="6" t="s">
        <v>475</v>
      </c>
      <c r="AQ104" s="6" t="s">
        <v>107</v>
      </c>
      <c r="AR104" s="6" t="s">
        <v>4810</v>
      </c>
      <c r="AX104" s="6" t="s">
        <v>4686</v>
      </c>
      <c r="AY104" s="28">
        <v>0.2</v>
      </c>
      <c r="AZ104" s="28">
        <v>0</v>
      </c>
      <c r="BA104" s="28">
        <v>0</v>
      </c>
      <c r="BB104" s="28">
        <v>0</v>
      </c>
      <c r="BC104" s="28">
        <v>0</v>
      </c>
      <c r="BD104" s="28">
        <v>0</v>
      </c>
      <c r="BE104" s="28">
        <v>0</v>
      </c>
      <c r="BF104" s="28">
        <v>1.6</v>
      </c>
      <c r="BG104" s="28">
        <v>0</v>
      </c>
      <c r="BH104" s="28">
        <v>0</v>
      </c>
      <c r="BI104" s="28">
        <v>0</v>
      </c>
      <c r="BJ104" s="28">
        <v>0</v>
      </c>
      <c r="BK104" s="28">
        <v>0</v>
      </c>
      <c r="BL104" s="28">
        <v>0</v>
      </c>
      <c r="BM104" s="28">
        <v>0</v>
      </c>
      <c r="BN104" s="28">
        <v>0</v>
      </c>
      <c r="BO104" s="28">
        <v>0</v>
      </c>
      <c r="BP104" s="28">
        <v>0</v>
      </c>
      <c r="BQ104" s="28">
        <v>0</v>
      </c>
      <c r="BR104" s="28">
        <v>0</v>
      </c>
      <c r="BS104" s="28">
        <v>0</v>
      </c>
      <c r="BT104" s="28">
        <v>0</v>
      </c>
      <c r="BU104" s="28">
        <v>0</v>
      </c>
      <c r="BV104" s="28"/>
      <c r="BW104" s="28"/>
      <c r="BX104" s="28"/>
      <c r="BY104" s="6" t="s">
        <v>5489</v>
      </c>
      <c r="BZ104" s="6">
        <f t="shared" si="3"/>
        <v>1.8</v>
      </c>
      <c r="CA104" s="6">
        <f t="shared" si="4"/>
        <v>1.6</v>
      </c>
      <c r="CB104" s="28">
        <v>0</v>
      </c>
      <c r="CC104" s="26" t="s">
        <v>4753</v>
      </c>
      <c r="CD104" s="6" t="s">
        <v>5490</v>
      </c>
      <c r="CE104" s="6" t="s">
        <v>4434</v>
      </c>
      <c r="CF104" s="6" t="s">
        <v>5491</v>
      </c>
      <c r="CG104" s="6" t="s">
        <v>4537</v>
      </c>
      <c r="CI104" s="6" t="s">
        <v>5492</v>
      </c>
      <c r="CK104" s="6" t="s">
        <v>4689</v>
      </c>
      <c r="CL104" s="6" t="s">
        <v>4537</v>
      </c>
      <c r="CM104" s="6" t="s">
        <v>5493</v>
      </c>
      <c r="CN104" s="6" t="s">
        <v>5494</v>
      </c>
      <c r="CO104" s="6" t="s">
        <v>8607</v>
      </c>
      <c r="CP104" s="6" t="s">
        <v>4758</v>
      </c>
      <c r="CR104" s="6" t="s">
        <v>4537</v>
      </c>
      <c r="CS104" s="6" t="s">
        <v>5495</v>
      </c>
      <c r="CU104" s="6" t="s">
        <v>8607</v>
      </c>
      <c r="CV104" s="6" t="s">
        <v>4694</v>
      </c>
      <c r="CX104" s="6" t="s">
        <v>4434</v>
      </c>
      <c r="CY104" s="6" t="s">
        <v>5496</v>
      </c>
      <c r="CZ104" s="6" t="s">
        <v>5497</v>
      </c>
      <c r="DC104" s="6" t="s">
        <v>4434</v>
      </c>
      <c r="DD104" s="6" t="s">
        <v>5498</v>
      </c>
      <c r="DF104" s="29">
        <f t="shared" si="5"/>
        <v>0</v>
      </c>
      <c r="DG104" s="29">
        <v>1</v>
      </c>
    </row>
    <row r="105" spans="1:111" hidden="1" x14ac:dyDescent="0.2">
      <c r="A105" s="6">
        <v>116</v>
      </c>
      <c r="B105" s="25">
        <v>46190.667743055557</v>
      </c>
      <c r="C105" s="25">
        <v>46190.675694444442</v>
      </c>
      <c r="D105" s="6" t="s">
        <v>4901</v>
      </c>
      <c r="F105" s="25"/>
      <c r="G105" s="26" t="s">
        <v>4676</v>
      </c>
      <c r="H105" s="6" t="s">
        <v>5499</v>
      </c>
      <c r="I105" s="6" t="s">
        <v>5469</v>
      </c>
      <c r="J105" s="6" t="s">
        <v>4537</v>
      </c>
      <c r="L105" s="6" t="s">
        <v>1113</v>
      </c>
      <c r="M105" s="6" t="s">
        <v>5500</v>
      </c>
      <c r="N105" s="6" t="s">
        <v>4679</v>
      </c>
      <c r="P105" s="6" t="s">
        <v>5257</v>
      </c>
      <c r="Q105" s="6" t="s">
        <v>446</v>
      </c>
      <c r="R105" s="6" t="s">
        <v>5257</v>
      </c>
      <c r="X105" s="27">
        <v>46</v>
      </c>
      <c r="Y105" s="30"/>
      <c r="Z105" s="30"/>
      <c r="AA105" s="30"/>
      <c r="AB105" s="30">
        <f>SUM(Table2026_09_25[[#This Row],[Number of in-person visits provided in reporting year.]:[Number of video/virtual visits provided in reporting year.]])</f>
        <v>0</v>
      </c>
      <c r="AC105" s="6" t="s">
        <v>8469</v>
      </c>
      <c r="AF105" s="6" t="s">
        <v>5501</v>
      </c>
      <c r="AG105" s="28">
        <v>240</v>
      </c>
      <c r="AH105" s="6" t="s">
        <v>5502</v>
      </c>
      <c r="AI105" s="6" t="s">
        <v>5503</v>
      </c>
      <c r="AJ105" s="6" t="s">
        <v>5416</v>
      </c>
      <c r="AK105" s="6" t="s">
        <v>8483</v>
      </c>
      <c r="AL105" s="6" t="s">
        <v>5504</v>
      </c>
      <c r="AQ105" s="6" t="s">
        <v>544</v>
      </c>
      <c r="AW105" s="6" t="s">
        <v>5282</v>
      </c>
      <c r="BZ105" s="6">
        <f t="shared" si="3"/>
        <v>0</v>
      </c>
      <c r="CA105" s="6">
        <f t="shared" si="4"/>
        <v>0</v>
      </c>
      <c r="CC105" s="26" t="s">
        <v>4687</v>
      </c>
      <c r="CD105" s="6" t="s">
        <v>5505</v>
      </c>
      <c r="CE105" s="6" t="s">
        <v>4537</v>
      </c>
      <c r="CG105" s="6" t="s">
        <v>4434</v>
      </c>
      <c r="CH105" s="6" t="s">
        <v>5506</v>
      </c>
      <c r="CJ105" s="6" t="s">
        <v>8598</v>
      </c>
      <c r="CK105" s="6" t="s">
        <v>5507</v>
      </c>
      <c r="CL105" s="6" t="s">
        <v>4434</v>
      </c>
      <c r="CM105" s="6" t="s">
        <v>4690</v>
      </c>
      <c r="CN105" s="6" t="s">
        <v>5508</v>
      </c>
      <c r="CO105" s="6" t="s">
        <v>8607</v>
      </c>
      <c r="CP105" s="6" t="s">
        <v>4758</v>
      </c>
      <c r="CR105" s="6" t="s">
        <v>8609</v>
      </c>
      <c r="CS105" s="6" t="s">
        <v>4690</v>
      </c>
      <c r="CT105" s="6" t="s">
        <v>5509</v>
      </c>
      <c r="CU105" s="6" t="s">
        <v>4434</v>
      </c>
      <c r="CV105" s="6" t="s">
        <v>4690</v>
      </c>
      <c r="CW105" s="6" t="s">
        <v>5510</v>
      </c>
      <c r="CX105" s="6" t="s">
        <v>4537</v>
      </c>
      <c r="CY105" s="6" t="s">
        <v>4537</v>
      </c>
      <c r="DA105" s="6" t="s">
        <v>5511</v>
      </c>
      <c r="DC105" s="6" t="s">
        <v>4434</v>
      </c>
      <c r="DD105" s="6" t="s">
        <v>5481</v>
      </c>
      <c r="DF105" s="29">
        <f t="shared" si="5"/>
        <v>0</v>
      </c>
      <c r="DG105" s="29">
        <v>1</v>
      </c>
    </row>
    <row r="106" spans="1:111" hidden="1" x14ac:dyDescent="0.2">
      <c r="A106" s="6">
        <v>117</v>
      </c>
      <c r="B106" s="25">
        <v>46190.675752314812</v>
      </c>
      <c r="C106" s="25">
        <v>46190.681238425925</v>
      </c>
      <c r="D106" s="6" t="s">
        <v>4901</v>
      </c>
      <c r="F106" s="25"/>
      <c r="G106" s="26" t="s">
        <v>4725</v>
      </c>
      <c r="H106" s="6" t="s">
        <v>5499</v>
      </c>
      <c r="I106" s="6" t="s">
        <v>5469</v>
      </c>
      <c r="J106" s="6" t="s">
        <v>4537</v>
      </c>
      <c r="L106" s="6" t="s">
        <v>1113</v>
      </c>
      <c r="M106" s="6" t="s">
        <v>5500</v>
      </c>
      <c r="N106" s="6" t="s">
        <v>4679</v>
      </c>
      <c r="P106" s="6" t="s">
        <v>5257</v>
      </c>
      <c r="Q106" s="6" t="s">
        <v>446</v>
      </c>
      <c r="R106" s="6" t="s">
        <v>5257</v>
      </c>
      <c r="X106" s="27">
        <v>39</v>
      </c>
      <c r="Y106" s="30"/>
      <c r="Z106" s="30"/>
      <c r="AA106" s="30"/>
      <c r="AB106" s="30">
        <f>SUM(Table2026_09_25[[#This Row],[Number of in-person visits provided in reporting year.]:[Number of video/virtual visits provided in reporting year.]])</f>
        <v>0</v>
      </c>
      <c r="AC106" s="6" t="s">
        <v>8469</v>
      </c>
      <c r="AF106" s="6" t="s">
        <v>5512</v>
      </c>
      <c r="AG106" s="28">
        <v>180</v>
      </c>
      <c r="AH106" s="6" t="s">
        <v>5513</v>
      </c>
      <c r="AI106" s="6" t="s">
        <v>5503</v>
      </c>
      <c r="AJ106" s="6" t="s">
        <v>5416</v>
      </c>
      <c r="AK106" s="6" t="s">
        <v>8483</v>
      </c>
      <c r="AL106" s="6" t="s">
        <v>5504</v>
      </c>
      <c r="AQ106" s="6" t="s">
        <v>544</v>
      </c>
      <c r="AW106" s="6" t="s">
        <v>5282</v>
      </c>
      <c r="BZ106" s="6">
        <f t="shared" si="3"/>
        <v>0</v>
      </c>
      <c r="CA106" s="6">
        <f t="shared" si="4"/>
        <v>0</v>
      </c>
      <c r="CC106" s="26" t="s">
        <v>4687</v>
      </c>
      <c r="CD106" s="6" t="s">
        <v>5514</v>
      </c>
      <c r="CE106" s="6" t="s">
        <v>4537</v>
      </c>
      <c r="CG106" s="6" t="s">
        <v>4434</v>
      </c>
      <c r="CH106" s="6" t="s">
        <v>5515</v>
      </c>
      <c r="CJ106" s="6" t="s">
        <v>8598</v>
      </c>
      <c r="CK106" s="6" t="s">
        <v>5516</v>
      </c>
      <c r="CL106" s="6" t="s">
        <v>4434</v>
      </c>
      <c r="CM106" s="6" t="s">
        <v>4690</v>
      </c>
      <c r="CN106" s="28" t="s">
        <v>5517</v>
      </c>
      <c r="CO106" s="6" t="s">
        <v>8607</v>
      </c>
      <c r="CP106" s="6" t="s">
        <v>4758</v>
      </c>
      <c r="CR106" s="6" t="s">
        <v>8609</v>
      </c>
      <c r="CS106" s="6" t="s">
        <v>4690</v>
      </c>
      <c r="CT106" s="6" t="s">
        <v>5518</v>
      </c>
      <c r="CU106" s="6" t="s">
        <v>4434</v>
      </c>
      <c r="CV106" s="6" t="s">
        <v>4690</v>
      </c>
      <c r="CW106" s="6" t="s">
        <v>5519</v>
      </c>
      <c r="CX106" s="6" t="s">
        <v>4537</v>
      </c>
      <c r="CY106" s="6" t="s">
        <v>4537</v>
      </c>
      <c r="DA106" s="6" t="s">
        <v>5520</v>
      </c>
      <c r="DC106" s="6" t="s">
        <v>4434</v>
      </c>
      <c r="DD106" s="6" t="s">
        <v>5481</v>
      </c>
      <c r="DF106" s="29">
        <f t="shared" si="5"/>
        <v>0</v>
      </c>
      <c r="DG106" s="6">
        <v>1</v>
      </c>
    </row>
    <row r="107" spans="1:111" hidden="1" x14ac:dyDescent="0.2">
      <c r="A107" s="6">
        <v>118</v>
      </c>
      <c r="B107" s="25">
        <v>46191.428506944445</v>
      </c>
      <c r="C107" s="25">
        <v>46191.459351851852</v>
      </c>
      <c r="D107" s="6" t="s">
        <v>4901</v>
      </c>
      <c r="F107" s="25"/>
      <c r="G107" s="26" t="s">
        <v>4725</v>
      </c>
      <c r="H107" s="6" t="s">
        <v>5521</v>
      </c>
      <c r="I107" s="6" t="s">
        <v>5522</v>
      </c>
      <c r="J107" s="6" t="s">
        <v>4537</v>
      </c>
      <c r="L107" s="6" t="s">
        <v>5523</v>
      </c>
      <c r="M107" s="6" t="s">
        <v>5524</v>
      </c>
      <c r="N107" s="6" t="s">
        <v>4729</v>
      </c>
      <c r="P107" s="6" t="s">
        <v>4940</v>
      </c>
      <c r="Q107" s="6" t="s">
        <v>446</v>
      </c>
      <c r="R107" s="6" t="s">
        <v>5525</v>
      </c>
      <c r="S107" s="6" t="s">
        <v>499</v>
      </c>
      <c r="X107" s="27">
        <v>317</v>
      </c>
      <c r="Y107" s="27">
        <v>363</v>
      </c>
      <c r="Z107" s="27">
        <v>116</v>
      </c>
      <c r="AA107" s="27">
        <v>0</v>
      </c>
      <c r="AB107" s="27">
        <f>SUM(Table2026_09_25[[#This Row],[Number of in-person visits provided in reporting year.]:[Number of video/virtual visits provided in reporting year.]])</f>
        <v>479</v>
      </c>
      <c r="AC107" s="6" t="s">
        <v>8469</v>
      </c>
      <c r="AF107" s="6" t="s">
        <v>4682</v>
      </c>
      <c r="AG107" s="28">
        <v>17</v>
      </c>
      <c r="AH107" s="6" t="s">
        <v>5526</v>
      </c>
      <c r="AI107" s="6" t="s">
        <v>5527</v>
      </c>
      <c r="AJ107" s="6" t="s">
        <v>5528</v>
      </c>
      <c r="AK107" s="6" t="s">
        <v>8483</v>
      </c>
      <c r="AL107" s="6" t="s">
        <v>5529</v>
      </c>
      <c r="AM107" s="6" t="s">
        <v>5530</v>
      </c>
      <c r="AN107" s="6" t="s">
        <v>1478</v>
      </c>
      <c r="AO107" s="6" t="s">
        <v>5531</v>
      </c>
      <c r="AP107" s="6" t="s">
        <v>5532</v>
      </c>
      <c r="AQ107" s="6" t="s">
        <v>544</v>
      </c>
      <c r="AW107" s="6" t="s">
        <v>5206</v>
      </c>
      <c r="AX107" s="6" t="s">
        <v>4686</v>
      </c>
      <c r="AY107" s="28">
        <v>0</v>
      </c>
      <c r="AZ107" s="28">
        <v>0.05</v>
      </c>
      <c r="BA107" s="28">
        <v>1</v>
      </c>
      <c r="BB107" s="28">
        <v>0</v>
      </c>
      <c r="BC107" s="28">
        <v>0</v>
      </c>
      <c r="BD107" s="28">
        <v>0</v>
      </c>
      <c r="BE107" s="28">
        <v>0</v>
      </c>
      <c r="BF107" s="28">
        <v>0</v>
      </c>
      <c r="BG107" s="28">
        <v>0</v>
      </c>
      <c r="BH107" s="28">
        <v>0</v>
      </c>
      <c r="BI107" s="28">
        <v>0</v>
      </c>
      <c r="BJ107" s="28">
        <v>0</v>
      </c>
      <c r="BK107" s="28">
        <v>0</v>
      </c>
      <c r="BL107" s="28">
        <v>0</v>
      </c>
      <c r="BM107" s="28">
        <v>0</v>
      </c>
      <c r="BN107" s="28">
        <v>0</v>
      </c>
      <c r="BO107" s="28">
        <v>0</v>
      </c>
      <c r="BP107" s="28">
        <v>1</v>
      </c>
      <c r="BQ107" s="28">
        <v>0</v>
      </c>
      <c r="BR107" s="28">
        <v>0</v>
      </c>
      <c r="BS107" s="28">
        <v>0</v>
      </c>
      <c r="BT107" s="28">
        <v>0</v>
      </c>
      <c r="BU107" s="28">
        <v>0</v>
      </c>
      <c r="BV107" s="28"/>
      <c r="BW107" s="28"/>
      <c r="BX107" s="28"/>
      <c r="BY107" s="28" t="s">
        <v>4881</v>
      </c>
      <c r="BZ107" s="6">
        <f t="shared" si="3"/>
        <v>2.0499999999999998</v>
      </c>
      <c r="CA107" s="6">
        <f t="shared" si="4"/>
        <v>1</v>
      </c>
      <c r="CB107" s="28">
        <v>0</v>
      </c>
      <c r="CC107" s="26" t="s">
        <v>4753</v>
      </c>
      <c r="CD107" s="6" t="s">
        <v>5533</v>
      </c>
      <c r="CE107" s="6" t="s">
        <v>4537</v>
      </c>
      <c r="CG107" s="6" t="s">
        <v>4537</v>
      </c>
      <c r="CJ107" s="6" t="s">
        <v>5148</v>
      </c>
      <c r="CK107" s="6" t="s">
        <v>4689</v>
      </c>
      <c r="CL107" s="6" t="s">
        <v>4434</v>
      </c>
      <c r="CM107" s="6" t="s">
        <v>4787</v>
      </c>
      <c r="CN107" s="6" t="s">
        <v>5534</v>
      </c>
      <c r="CO107" s="6" t="s">
        <v>8607</v>
      </c>
      <c r="CP107" s="6" t="s">
        <v>4758</v>
      </c>
      <c r="CR107" s="6" t="s">
        <v>8609</v>
      </c>
      <c r="CS107" s="6" t="s">
        <v>4787</v>
      </c>
      <c r="CT107" s="6" t="s">
        <v>5535</v>
      </c>
      <c r="CU107" s="6" t="s">
        <v>4434</v>
      </c>
      <c r="CV107" s="6" t="s">
        <v>4787</v>
      </c>
      <c r="CW107" s="6" t="s">
        <v>5440</v>
      </c>
      <c r="CX107" s="6" t="s">
        <v>4537</v>
      </c>
      <c r="CY107" s="6" t="s">
        <v>4537</v>
      </c>
      <c r="DA107" s="6" t="s">
        <v>5536</v>
      </c>
      <c r="DC107" s="6" t="s">
        <v>4434</v>
      </c>
      <c r="DD107" s="6" t="s">
        <v>5537</v>
      </c>
      <c r="DF107" s="29">
        <f t="shared" si="5"/>
        <v>0</v>
      </c>
      <c r="DG107" s="6">
        <v>1</v>
      </c>
    </row>
    <row r="108" spans="1:111" ht="16" hidden="1" x14ac:dyDescent="0.2">
      <c r="A108" s="6">
        <v>119</v>
      </c>
      <c r="B108" s="25">
        <v>46191.534432870372</v>
      </c>
      <c r="C108" s="25">
        <v>46191.542893518519</v>
      </c>
      <c r="D108" s="6" t="s">
        <v>4901</v>
      </c>
      <c r="F108" s="25">
        <v>46198.490335648145</v>
      </c>
      <c r="G108" s="26" t="s">
        <v>4725</v>
      </c>
      <c r="H108" s="6" t="s">
        <v>5538</v>
      </c>
      <c r="I108" s="6" t="s">
        <v>5115</v>
      </c>
      <c r="J108" s="6" t="s">
        <v>4537</v>
      </c>
      <c r="L108" s="6" t="s">
        <v>5539</v>
      </c>
      <c r="M108" s="6" t="s">
        <v>5540</v>
      </c>
      <c r="N108" s="6" t="s">
        <v>4679</v>
      </c>
      <c r="P108" s="6" t="s">
        <v>3534</v>
      </c>
      <c r="Q108" s="31" t="s">
        <v>987</v>
      </c>
      <c r="V108" s="6" t="s">
        <v>4968</v>
      </c>
      <c r="X108" s="27">
        <v>1512</v>
      </c>
      <c r="Y108" s="27">
        <v>1698</v>
      </c>
      <c r="Z108" s="27">
        <v>0</v>
      </c>
      <c r="AA108" s="27">
        <v>0</v>
      </c>
      <c r="AB108" s="27">
        <f>SUM(Table2026_09_25[[#This Row],[Number of in-person visits provided in reporting year.]:[Number of video/virtual visits provided in reporting year.]])</f>
        <v>1698</v>
      </c>
      <c r="AC108" s="6" t="s">
        <v>8469</v>
      </c>
      <c r="AF108" s="6" t="s">
        <v>4682</v>
      </c>
      <c r="AG108" s="28">
        <v>5</v>
      </c>
      <c r="AH108" s="6" t="s">
        <v>5541</v>
      </c>
      <c r="AI108" s="6" t="s">
        <v>5542</v>
      </c>
      <c r="AJ108" s="6" t="s">
        <v>5543</v>
      </c>
      <c r="AK108" s="6" t="s">
        <v>8483</v>
      </c>
      <c r="AL108" s="6" t="s">
        <v>481</v>
      </c>
      <c r="AP108" s="6" t="s">
        <v>5544</v>
      </c>
      <c r="AQ108" s="6" t="s">
        <v>544</v>
      </c>
      <c r="AW108" s="6" t="s">
        <v>5545</v>
      </c>
      <c r="AX108" s="6" t="s">
        <v>4686</v>
      </c>
      <c r="AY108" s="28">
        <v>0.3</v>
      </c>
      <c r="AZ108" s="28">
        <v>0</v>
      </c>
      <c r="BA108" s="28">
        <v>0</v>
      </c>
      <c r="BB108" s="28">
        <v>0</v>
      </c>
      <c r="BC108" s="28">
        <v>0.8</v>
      </c>
      <c r="BD108" s="28">
        <v>0</v>
      </c>
      <c r="BE108" s="28">
        <v>0</v>
      </c>
      <c r="BF108" s="28">
        <v>0</v>
      </c>
      <c r="BG108" s="28">
        <v>0</v>
      </c>
      <c r="BH108" s="28">
        <v>0</v>
      </c>
      <c r="BI108" s="28">
        <v>0</v>
      </c>
      <c r="BJ108" s="28">
        <v>0</v>
      </c>
      <c r="BK108" s="28">
        <v>0</v>
      </c>
      <c r="BL108" s="28">
        <v>0</v>
      </c>
      <c r="BM108" s="28">
        <v>0</v>
      </c>
      <c r="BN108" s="28">
        <v>0</v>
      </c>
      <c r="BO108" s="28">
        <v>0</v>
      </c>
      <c r="BP108" s="28">
        <v>2.6</v>
      </c>
      <c r="BQ108" s="28">
        <v>0</v>
      </c>
      <c r="BR108" s="28">
        <v>0</v>
      </c>
      <c r="BS108" s="28">
        <v>0</v>
      </c>
      <c r="BT108" s="28">
        <v>0</v>
      </c>
      <c r="BU108" s="28">
        <v>0</v>
      </c>
      <c r="BV108" s="28"/>
      <c r="BW108" s="28"/>
      <c r="BX108" s="28"/>
      <c r="BY108" s="6" t="s">
        <v>5546</v>
      </c>
      <c r="BZ108" s="6">
        <f t="shared" si="3"/>
        <v>3.7</v>
      </c>
      <c r="CA108" s="6">
        <f t="shared" si="4"/>
        <v>2.6</v>
      </c>
      <c r="CB108" s="28">
        <v>1</v>
      </c>
      <c r="CC108" s="26" t="s">
        <v>4753</v>
      </c>
      <c r="CD108" s="6" t="s">
        <v>5547</v>
      </c>
      <c r="CE108" s="6" t="s">
        <v>4537</v>
      </c>
      <c r="CG108" s="6" t="s">
        <v>4537</v>
      </c>
      <c r="CK108" s="6" t="s">
        <v>5548</v>
      </c>
      <c r="CX108" s="6" t="s">
        <v>4434</v>
      </c>
      <c r="CY108" s="6" t="s">
        <v>5549</v>
      </c>
      <c r="DC108" s="6" t="s">
        <v>4434</v>
      </c>
      <c r="DD108" s="6" t="s">
        <v>5550</v>
      </c>
      <c r="DF108" s="29">
        <f t="shared" si="5"/>
        <v>0</v>
      </c>
      <c r="DG108" s="6">
        <v>1</v>
      </c>
    </row>
    <row r="109" spans="1:111" ht="16" hidden="1" x14ac:dyDescent="0.2">
      <c r="A109" s="6">
        <v>120</v>
      </c>
      <c r="B109" s="25">
        <v>46191.58866898148</v>
      </c>
      <c r="C109" s="25">
        <v>46191.593819444446</v>
      </c>
      <c r="D109" s="6" t="s">
        <v>4901</v>
      </c>
      <c r="F109" s="25">
        <v>46197.404999999999</v>
      </c>
      <c r="G109" s="26" t="s">
        <v>4725</v>
      </c>
      <c r="H109" s="6" t="s">
        <v>5538</v>
      </c>
      <c r="I109" s="6" t="s">
        <v>5115</v>
      </c>
      <c r="J109" s="6" t="s">
        <v>4537</v>
      </c>
      <c r="L109" s="6" t="s">
        <v>5551</v>
      </c>
      <c r="M109" s="6" t="s">
        <v>5550</v>
      </c>
      <c r="N109" s="6" t="s">
        <v>4679</v>
      </c>
      <c r="P109" s="6" t="s">
        <v>5552</v>
      </c>
      <c r="Q109" s="31" t="s">
        <v>987</v>
      </c>
      <c r="V109" s="6" t="s">
        <v>5553</v>
      </c>
      <c r="X109" s="27">
        <v>114</v>
      </c>
      <c r="Y109" s="27">
        <v>241</v>
      </c>
      <c r="Z109" s="27">
        <v>0</v>
      </c>
      <c r="AA109" s="27">
        <v>0</v>
      </c>
      <c r="AB109" s="27">
        <f>SUM(Table2026_09_25[[#This Row],[Number of in-person visits provided in reporting year.]:[Number of video/virtual visits provided in reporting year.]])</f>
        <v>241</v>
      </c>
      <c r="AC109" s="6" t="s">
        <v>8469</v>
      </c>
      <c r="AF109" s="6" t="s">
        <v>4682</v>
      </c>
      <c r="AH109" s="6" t="s">
        <v>5554</v>
      </c>
      <c r="AI109" s="6" t="s">
        <v>5555</v>
      </c>
      <c r="AJ109" s="6" t="s">
        <v>5543</v>
      </c>
      <c r="AK109" s="6" t="s">
        <v>8483</v>
      </c>
      <c r="AL109" s="6" t="s">
        <v>481</v>
      </c>
      <c r="AQ109" s="6" t="s">
        <v>544</v>
      </c>
      <c r="AW109" s="6" t="s">
        <v>5545</v>
      </c>
      <c r="AX109" s="6" t="s">
        <v>5556</v>
      </c>
      <c r="AY109" s="28">
        <v>0.05</v>
      </c>
      <c r="AZ109" s="28">
        <v>0</v>
      </c>
      <c r="BA109" s="28">
        <v>0</v>
      </c>
      <c r="BB109" s="28">
        <v>0</v>
      </c>
      <c r="BC109" s="28">
        <v>0</v>
      </c>
      <c r="BD109" s="28">
        <v>0</v>
      </c>
      <c r="BE109" s="28">
        <v>0</v>
      </c>
      <c r="BF109" s="28">
        <v>0.8</v>
      </c>
      <c r="BG109" s="28">
        <v>0</v>
      </c>
      <c r="BH109" s="28">
        <v>0</v>
      </c>
      <c r="BI109" s="28">
        <v>0</v>
      </c>
      <c r="BJ109" s="28">
        <v>0</v>
      </c>
      <c r="BK109" s="28">
        <v>0</v>
      </c>
      <c r="BL109" s="28">
        <v>0</v>
      </c>
      <c r="BM109" s="28">
        <v>0</v>
      </c>
      <c r="BN109" s="28">
        <v>0</v>
      </c>
      <c r="BO109" s="28">
        <v>0</v>
      </c>
      <c r="BP109" s="28">
        <v>0</v>
      </c>
      <c r="BQ109" s="28">
        <v>0</v>
      </c>
      <c r="BR109" s="28">
        <v>0</v>
      </c>
      <c r="BS109" s="28">
        <v>0</v>
      </c>
      <c r="BT109" s="28">
        <v>0</v>
      </c>
      <c r="BU109" s="28">
        <v>0</v>
      </c>
      <c r="BV109" s="28"/>
      <c r="BW109" s="28"/>
      <c r="BX109" s="28"/>
      <c r="BZ109" s="6">
        <f t="shared" si="3"/>
        <v>0.85000000000000009</v>
      </c>
      <c r="CA109" s="6">
        <f t="shared" si="4"/>
        <v>0.8</v>
      </c>
      <c r="CB109" s="28">
        <v>0</v>
      </c>
      <c r="CC109" s="26" t="s">
        <v>4687</v>
      </c>
      <c r="CD109" s="6" t="s">
        <v>5557</v>
      </c>
      <c r="CE109" s="6" t="s">
        <v>4537</v>
      </c>
      <c r="CG109" s="6" t="s">
        <v>4537</v>
      </c>
      <c r="CJ109" s="6" t="s">
        <v>5148</v>
      </c>
      <c r="CK109" s="6" t="s">
        <v>4689</v>
      </c>
      <c r="CL109" s="6" t="s">
        <v>4537</v>
      </c>
      <c r="CM109" s="6" t="s">
        <v>4737</v>
      </c>
      <c r="CO109" s="6" t="s">
        <v>8607</v>
      </c>
      <c r="CP109" s="6" t="s">
        <v>4758</v>
      </c>
      <c r="CR109" s="6" t="s">
        <v>4537</v>
      </c>
      <c r="CS109" s="6" t="s">
        <v>4759</v>
      </c>
      <c r="CU109" s="6" t="s">
        <v>8607</v>
      </c>
      <c r="CV109" s="6" t="s">
        <v>4694</v>
      </c>
      <c r="CX109" s="6" t="s">
        <v>4537</v>
      </c>
      <c r="CY109" s="6" t="s">
        <v>4537</v>
      </c>
      <c r="DC109" s="6" t="s">
        <v>4434</v>
      </c>
      <c r="DD109" s="6" t="s">
        <v>5550</v>
      </c>
      <c r="DF109" s="29">
        <f t="shared" si="5"/>
        <v>0</v>
      </c>
      <c r="DG109" s="6">
        <v>1</v>
      </c>
    </row>
    <row r="110" spans="1:111" ht="16" hidden="1" x14ac:dyDescent="0.2">
      <c r="A110" s="6">
        <v>121</v>
      </c>
      <c r="B110" s="25">
        <v>46191.594768518517</v>
      </c>
      <c r="C110" s="25">
        <v>46191.59952546296</v>
      </c>
      <c r="D110" s="6" t="s">
        <v>4901</v>
      </c>
      <c r="F110" s="25">
        <v>46197.393020833333</v>
      </c>
      <c r="G110" s="26" t="s">
        <v>4725</v>
      </c>
      <c r="H110" s="6" t="s">
        <v>5538</v>
      </c>
      <c r="I110" s="6" t="s">
        <v>5115</v>
      </c>
      <c r="J110" s="6" t="s">
        <v>4537</v>
      </c>
      <c r="L110" s="6" t="s">
        <v>5558</v>
      </c>
      <c r="M110" s="6" t="s">
        <v>5540</v>
      </c>
      <c r="N110" s="6" t="s">
        <v>4679</v>
      </c>
      <c r="P110" s="6" t="s">
        <v>3534</v>
      </c>
      <c r="Q110" s="31" t="s">
        <v>987</v>
      </c>
      <c r="V110" s="6" t="s">
        <v>5559</v>
      </c>
      <c r="X110" s="27">
        <v>243</v>
      </c>
      <c r="Y110" s="27">
        <v>283</v>
      </c>
      <c r="Z110" s="27">
        <v>0</v>
      </c>
      <c r="AA110" s="27">
        <v>0</v>
      </c>
      <c r="AB110" s="27">
        <f>SUM(Table2026_09_25[[#This Row],[Number of in-person visits provided in reporting year.]:[Number of video/virtual visits provided in reporting year.]])</f>
        <v>283</v>
      </c>
      <c r="AC110" s="6" t="s">
        <v>8469</v>
      </c>
      <c r="AF110" s="6" t="s">
        <v>4682</v>
      </c>
      <c r="AG110" s="28">
        <v>3</v>
      </c>
      <c r="AH110" s="6" t="s">
        <v>5554</v>
      </c>
      <c r="AI110" s="6" t="s">
        <v>5555</v>
      </c>
      <c r="AJ110" s="6" t="s">
        <v>5543</v>
      </c>
      <c r="AK110" s="6" t="s">
        <v>8483</v>
      </c>
      <c r="AL110" s="6" t="s">
        <v>481</v>
      </c>
      <c r="AP110" s="6" t="s">
        <v>5560</v>
      </c>
      <c r="AQ110" s="6" t="s">
        <v>544</v>
      </c>
      <c r="AW110" s="6" t="s">
        <v>5545</v>
      </c>
      <c r="AX110" s="6" t="s">
        <v>4686</v>
      </c>
      <c r="AY110" s="28">
        <v>0.1</v>
      </c>
      <c r="AZ110" s="28">
        <v>0</v>
      </c>
      <c r="BA110" s="28">
        <v>0</v>
      </c>
      <c r="BB110" s="28">
        <v>0</v>
      </c>
      <c r="BC110" s="28">
        <v>0</v>
      </c>
      <c r="BD110" s="28">
        <v>0</v>
      </c>
      <c r="BE110" s="28">
        <v>0</v>
      </c>
      <c r="BF110" s="28">
        <v>0</v>
      </c>
      <c r="BG110" s="28">
        <v>0</v>
      </c>
      <c r="BH110" s="28">
        <v>0</v>
      </c>
      <c r="BI110" s="28">
        <v>0</v>
      </c>
      <c r="BJ110" s="28">
        <v>0</v>
      </c>
      <c r="BK110" s="28">
        <v>1</v>
      </c>
      <c r="BL110" s="28">
        <v>0</v>
      </c>
      <c r="BM110" s="28">
        <v>0</v>
      </c>
      <c r="BN110" s="28">
        <v>0</v>
      </c>
      <c r="BO110" s="28">
        <v>0</v>
      </c>
      <c r="BP110" s="28">
        <v>0</v>
      </c>
      <c r="BQ110" s="28">
        <v>0</v>
      </c>
      <c r="BR110" s="28">
        <v>0</v>
      </c>
      <c r="BS110" s="28">
        <v>0</v>
      </c>
      <c r="BT110" s="28">
        <v>0</v>
      </c>
      <c r="BU110" s="28">
        <v>0</v>
      </c>
      <c r="BV110" s="28"/>
      <c r="BW110" s="28"/>
      <c r="BX110" s="28"/>
      <c r="BZ110" s="6">
        <f t="shared" si="3"/>
        <v>1.1000000000000001</v>
      </c>
      <c r="CA110" s="6">
        <f t="shared" si="4"/>
        <v>1</v>
      </c>
      <c r="CB110" s="28">
        <v>0</v>
      </c>
      <c r="CC110" s="26" t="s">
        <v>4753</v>
      </c>
      <c r="CD110" s="6" t="s">
        <v>5561</v>
      </c>
      <c r="CE110" s="6" t="s">
        <v>4537</v>
      </c>
      <c r="CG110" s="6" t="s">
        <v>4537</v>
      </c>
      <c r="CJ110" s="6" t="s">
        <v>5148</v>
      </c>
      <c r="CK110" s="6" t="s">
        <v>4689</v>
      </c>
      <c r="CL110" s="6" t="s">
        <v>4537</v>
      </c>
      <c r="CM110" s="6" t="s">
        <v>4737</v>
      </c>
      <c r="CO110" s="6" t="s">
        <v>8607</v>
      </c>
      <c r="CP110" s="6" t="s">
        <v>4758</v>
      </c>
      <c r="CR110" s="6" t="s">
        <v>4537</v>
      </c>
      <c r="CS110" s="6" t="s">
        <v>4759</v>
      </c>
      <c r="CU110" s="6" t="s">
        <v>8607</v>
      </c>
      <c r="CV110" s="6" t="s">
        <v>4694</v>
      </c>
      <c r="CX110" s="6" t="s">
        <v>4537</v>
      </c>
      <c r="CY110" s="6" t="s">
        <v>4537</v>
      </c>
      <c r="DC110" s="6" t="s">
        <v>4434</v>
      </c>
      <c r="DD110" s="6" t="s">
        <v>5550</v>
      </c>
      <c r="DF110" s="29">
        <f t="shared" si="5"/>
        <v>0</v>
      </c>
      <c r="DG110" s="6">
        <v>1</v>
      </c>
    </row>
    <row r="111" spans="1:111" hidden="1" x14ac:dyDescent="0.2">
      <c r="A111" s="6">
        <v>122</v>
      </c>
      <c r="B111" s="25">
        <v>46192.390138888892</v>
      </c>
      <c r="C111" s="25">
        <v>46192.400300925925</v>
      </c>
      <c r="D111" s="6" t="s">
        <v>4901</v>
      </c>
      <c r="F111" s="25">
        <v>46198.475972222222</v>
      </c>
      <c r="G111" s="26" t="s">
        <v>4725</v>
      </c>
      <c r="H111" s="6" t="s">
        <v>5538</v>
      </c>
      <c r="I111" s="6" t="s">
        <v>5115</v>
      </c>
      <c r="J111" s="6" t="s">
        <v>4537</v>
      </c>
      <c r="L111" s="6" t="s">
        <v>5562</v>
      </c>
      <c r="M111" s="6" t="s">
        <v>5540</v>
      </c>
      <c r="N111" s="6" t="s">
        <v>4729</v>
      </c>
      <c r="O111" s="6" t="s">
        <v>5563</v>
      </c>
      <c r="P111" s="6" t="s">
        <v>95</v>
      </c>
      <c r="Q111" s="6" t="s">
        <v>4773</v>
      </c>
      <c r="V111" s="6" t="s">
        <v>499</v>
      </c>
      <c r="X111" s="27">
        <v>1784</v>
      </c>
      <c r="Y111" s="27">
        <v>1137</v>
      </c>
      <c r="Z111" s="27">
        <v>2167</v>
      </c>
      <c r="AA111" s="27">
        <v>0</v>
      </c>
      <c r="AB111" s="27">
        <f>SUM(Table2026_09_25[[#This Row],[Number of in-person visits provided in reporting year.]:[Number of video/virtual visits provided in reporting year.]])</f>
        <v>3304</v>
      </c>
      <c r="AC111" s="6" t="s">
        <v>8469</v>
      </c>
      <c r="AF111" s="6" t="s">
        <v>4682</v>
      </c>
      <c r="AG111" s="28">
        <v>90</v>
      </c>
      <c r="AH111" s="6" t="s">
        <v>5564</v>
      </c>
      <c r="AI111" s="6" t="s">
        <v>5555</v>
      </c>
      <c r="AJ111" s="6" t="s">
        <v>5543</v>
      </c>
      <c r="AK111" s="6" t="s">
        <v>8483</v>
      </c>
      <c r="AL111" s="6" t="s">
        <v>481</v>
      </c>
      <c r="AQ111" s="6" t="s">
        <v>544</v>
      </c>
      <c r="AW111" s="6" t="s">
        <v>5545</v>
      </c>
      <c r="AX111" s="6" t="s">
        <v>4686</v>
      </c>
      <c r="AY111" s="28">
        <v>0.3</v>
      </c>
      <c r="AZ111" s="28">
        <v>1.5</v>
      </c>
      <c r="BA111" s="28">
        <v>0</v>
      </c>
      <c r="BB111" s="28">
        <v>0</v>
      </c>
      <c r="BC111" s="28">
        <v>0.8</v>
      </c>
      <c r="BD111" s="28">
        <v>0</v>
      </c>
      <c r="BE111" s="28">
        <v>0</v>
      </c>
      <c r="BF111" s="28">
        <v>0</v>
      </c>
      <c r="BG111" s="28">
        <v>0</v>
      </c>
      <c r="BH111" s="28">
        <v>0</v>
      </c>
      <c r="BI111" s="28">
        <v>0</v>
      </c>
      <c r="BJ111" s="28">
        <v>0</v>
      </c>
      <c r="BK111" s="28">
        <v>0</v>
      </c>
      <c r="BL111" s="28">
        <v>0</v>
      </c>
      <c r="BM111" s="28">
        <v>0</v>
      </c>
      <c r="BN111" s="28">
        <v>0</v>
      </c>
      <c r="BO111" s="28">
        <v>0</v>
      </c>
      <c r="BP111" s="28">
        <v>3.8</v>
      </c>
      <c r="BQ111" s="28">
        <v>1</v>
      </c>
      <c r="BR111" s="28">
        <v>0</v>
      </c>
      <c r="BS111" s="28">
        <v>0</v>
      </c>
      <c r="BT111" s="28">
        <v>0</v>
      </c>
      <c r="BU111" s="28">
        <v>0</v>
      </c>
      <c r="BV111" s="28"/>
      <c r="BW111" s="28"/>
      <c r="BX111" s="28"/>
      <c r="BZ111" s="6">
        <f t="shared" si="3"/>
        <v>7.4</v>
      </c>
      <c r="CA111" s="6">
        <f t="shared" si="4"/>
        <v>4.8</v>
      </c>
      <c r="CB111" s="28">
        <v>0</v>
      </c>
      <c r="CC111" s="26" t="s">
        <v>4753</v>
      </c>
      <c r="CD111" s="6" t="s">
        <v>5565</v>
      </c>
      <c r="CE111" s="6" t="s">
        <v>4537</v>
      </c>
      <c r="CG111" s="6" t="s">
        <v>4537</v>
      </c>
      <c r="CK111" s="6" t="s">
        <v>5566</v>
      </c>
      <c r="CL111" s="6" t="s">
        <v>4434</v>
      </c>
      <c r="CM111" s="6" t="s">
        <v>4738</v>
      </c>
      <c r="CN111" s="6" t="s">
        <v>5567</v>
      </c>
      <c r="CR111" s="6" t="s">
        <v>8609</v>
      </c>
      <c r="CS111" s="6" t="s">
        <v>4738</v>
      </c>
      <c r="CT111" s="6" t="s">
        <v>4700</v>
      </c>
      <c r="CU111" s="6" t="s">
        <v>4434</v>
      </c>
      <c r="CV111" s="6" t="s">
        <v>5568</v>
      </c>
      <c r="CW111" s="6" t="s">
        <v>4871</v>
      </c>
      <c r="CX111" s="6" t="s">
        <v>4434</v>
      </c>
      <c r="CY111" s="6" t="s">
        <v>5569</v>
      </c>
      <c r="CZ111" s="6" t="s">
        <v>5570</v>
      </c>
      <c r="DC111" s="6" t="s">
        <v>4434</v>
      </c>
      <c r="DD111" s="6" t="s">
        <v>5550</v>
      </c>
      <c r="DF111" s="29">
        <f t="shared" si="5"/>
        <v>0</v>
      </c>
      <c r="DG111" s="6">
        <v>1</v>
      </c>
    </row>
    <row r="112" spans="1:111" ht="16" hidden="1" x14ac:dyDescent="0.2">
      <c r="A112" s="6">
        <v>123</v>
      </c>
      <c r="B112" s="25">
        <v>46192.400787037041</v>
      </c>
      <c r="C112" s="25">
        <v>46192.407060185185</v>
      </c>
      <c r="D112" s="6" t="s">
        <v>4901</v>
      </c>
      <c r="F112" s="25"/>
      <c r="G112" s="26" t="s">
        <v>4725</v>
      </c>
      <c r="H112" s="6" t="s">
        <v>5538</v>
      </c>
      <c r="I112" s="6" t="s">
        <v>5115</v>
      </c>
      <c r="J112" s="6" t="s">
        <v>4537</v>
      </c>
      <c r="L112" s="6" t="s">
        <v>5571</v>
      </c>
      <c r="M112" s="6" t="s">
        <v>5540</v>
      </c>
      <c r="N112" s="6" t="s">
        <v>4679</v>
      </c>
      <c r="P112" s="6" t="s">
        <v>5572</v>
      </c>
      <c r="Q112" s="31" t="s">
        <v>987</v>
      </c>
      <c r="V112" s="6" t="s">
        <v>5573</v>
      </c>
      <c r="X112" s="27">
        <v>145</v>
      </c>
      <c r="Y112" s="27">
        <v>122</v>
      </c>
      <c r="Z112" s="27">
        <v>42</v>
      </c>
      <c r="AA112" s="27">
        <v>0</v>
      </c>
      <c r="AB112" s="27">
        <f>SUM(Table2026_09_25[[#This Row],[Number of in-person visits provided in reporting year.]:[Number of video/virtual visits provided in reporting year.]])</f>
        <v>164</v>
      </c>
      <c r="AC112" s="6" t="s">
        <v>8469</v>
      </c>
      <c r="AF112" s="6" t="s">
        <v>4682</v>
      </c>
      <c r="AH112" s="6" t="s">
        <v>5554</v>
      </c>
      <c r="AI112" s="6" t="s">
        <v>5555</v>
      </c>
      <c r="AJ112" s="6" t="s">
        <v>5543</v>
      </c>
      <c r="AK112" s="6" t="s">
        <v>8483</v>
      </c>
      <c r="AL112" s="6" t="s">
        <v>5574</v>
      </c>
      <c r="AM112" s="6" t="s">
        <v>2332</v>
      </c>
      <c r="AN112" s="6" t="s">
        <v>5575</v>
      </c>
      <c r="AO112" s="6" t="s">
        <v>736</v>
      </c>
      <c r="AQ112" s="6" t="s">
        <v>544</v>
      </c>
      <c r="AW112" s="6" t="s">
        <v>5545</v>
      </c>
      <c r="AX112" s="6" t="s">
        <v>5576</v>
      </c>
      <c r="BZ112" s="6">
        <f t="shared" si="3"/>
        <v>0</v>
      </c>
      <c r="CA112" s="6">
        <f t="shared" si="4"/>
        <v>0</v>
      </c>
      <c r="CC112" s="26" t="s">
        <v>4753</v>
      </c>
      <c r="CD112" s="6" t="s">
        <v>5577</v>
      </c>
      <c r="CJ112" s="6" t="s">
        <v>5148</v>
      </c>
      <c r="CK112" s="6" t="s">
        <v>5148</v>
      </c>
      <c r="CX112" s="6" t="s">
        <v>4537</v>
      </c>
      <c r="CY112" s="6" t="s">
        <v>4537</v>
      </c>
      <c r="DC112" s="6" t="s">
        <v>4434</v>
      </c>
      <c r="DD112" s="6" t="s">
        <v>5550</v>
      </c>
      <c r="DF112" s="29">
        <f t="shared" si="5"/>
        <v>0</v>
      </c>
      <c r="DG112" s="6">
        <v>1</v>
      </c>
    </row>
    <row r="113" spans="1:111" ht="16" hidden="1" x14ac:dyDescent="0.2">
      <c r="A113" s="6">
        <v>124</v>
      </c>
      <c r="B113" s="25">
        <v>46192.407210648147</v>
      </c>
      <c r="C113" s="25">
        <v>46192.413472222222</v>
      </c>
      <c r="D113" s="6" t="s">
        <v>4901</v>
      </c>
      <c r="F113" s="25">
        <v>46197.3909375</v>
      </c>
      <c r="G113" s="26" t="s">
        <v>4725</v>
      </c>
      <c r="H113" s="6" t="s">
        <v>5538</v>
      </c>
      <c r="I113" s="6" t="s">
        <v>5578</v>
      </c>
      <c r="J113" s="6" t="s">
        <v>4537</v>
      </c>
      <c r="L113" s="6" t="s">
        <v>5579</v>
      </c>
      <c r="M113" s="6" t="s">
        <v>5540</v>
      </c>
      <c r="N113" s="6" t="s">
        <v>4679</v>
      </c>
      <c r="P113" s="6" t="s">
        <v>3529</v>
      </c>
      <c r="Q113" s="31" t="s">
        <v>987</v>
      </c>
      <c r="V113" s="6" t="s">
        <v>4796</v>
      </c>
      <c r="X113" s="27">
        <v>199</v>
      </c>
      <c r="Y113" s="27">
        <v>199</v>
      </c>
      <c r="Z113" s="27">
        <v>0</v>
      </c>
      <c r="AA113" s="27">
        <v>0</v>
      </c>
      <c r="AB113" s="27">
        <f>SUM(Table2026_09_25[[#This Row],[Number of in-person visits provided in reporting year.]:[Number of video/virtual visits provided in reporting year.]])</f>
        <v>199</v>
      </c>
      <c r="AC113" s="6" t="s">
        <v>8469</v>
      </c>
      <c r="AF113" s="6" t="s">
        <v>4682</v>
      </c>
      <c r="AG113" s="28">
        <v>5</v>
      </c>
      <c r="AH113" s="6" t="s">
        <v>5554</v>
      </c>
      <c r="AI113" s="6" t="s">
        <v>5555</v>
      </c>
      <c r="AJ113" s="6" t="s">
        <v>5543</v>
      </c>
      <c r="AK113" s="6" t="s">
        <v>8483</v>
      </c>
      <c r="AL113" s="6" t="s">
        <v>481</v>
      </c>
      <c r="AP113" s="6" t="s">
        <v>5580</v>
      </c>
      <c r="AQ113" s="6" t="s">
        <v>544</v>
      </c>
      <c r="AW113" s="6" t="s">
        <v>5545</v>
      </c>
      <c r="AX113" s="6" t="s">
        <v>4686</v>
      </c>
      <c r="AY113" s="28">
        <v>0.1</v>
      </c>
      <c r="AZ113" s="28">
        <v>0</v>
      </c>
      <c r="BA113" s="28">
        <v>0</v>
      </c>
      <c r="BB113" s="28">
        <v>0</v>
      </c>
      <c r="BC113" s="28">
        <v>0</v>
      </c>
      <c r="BD113" s="28">
        <v>0</v>
      </c>
      <c r="BE113" s="28">
        <v>0</v>
      </c>
      <c r="BF113" s="28">
        <v>0</v>
      </c>
      <c r="BG113" s="28">
        <v>1</v>
      </c>
      <c r="BH113" s="28"/>
      <c r="BI113" s="28">
        <v>0</v>
      </c>
      <c r="BJ113" s="28">
        <v>0</v>
      </c>
      <c r="BK113" s="28">
        <v>0</v>
      </c>
      <c r="BL113" s="28">
        <v>0</v>
      </c>
      <c r="BM113" s="28">
        <v>0</v>
      </c>
      <c r="BN113" s="28">
        <v>0</v>
      </c>
      <c r="BO113" s="28">
        <v>0</v>
      </c>
      <c r="BP113" s="28">
        <v>0</v>
      </c>
      <c r="BQ113" s="28">
        <v>1</v>
      </c>
      <c r="BR113" s="28">
        <v>0</v>
      </c>
      <c r="BS113" s="28">
        <v>0</v>
      </c>
      <c r="BT113" s="28">
        <v>0</v>
      </c>
      <c r="BU113" s="28">
        <v>0</v>
      </c>
      <c r="BV113" s="28"/>
      <c r="BW113" s="28"/>
      <c r="BX113" s="28"/>
      <c r="BY113" s="6" t="s">
        <v>5581</v>
      </c>
      <c r="BZ113" s="6">
        <f t="shared" si="3"/>
        <v>2.1</v>
      </c>
      <c r="CA113" s="6">
        <f t="shared" si="4"/>
        <v>2</v>
      </c>
      <c r="CB113" s="28">
        <v>0</v>
      </c>
      <c r="CC113" s="26" t="s">
        <v>4753</v>
      </c>
      <c r="CD113" s="6" t="s">
        <v>5582</v>
      </c>
      <c r="CE113" s="6" t="s">
        <v>4537</v>
      </c>
      <c r="CG113" s="6" t="s">
        <v>4537</v>
      </c>
      <c r="CJ113" s="6" t="s">
        <v>5148</v>
      </c>
      <c r="CK113" s="6" t="s">
        <v>4689</v>
      </c>
      <c r="CL113" s="6" t="s">
        <v>4537</v>
      </c>
      <c r="CM113" s="6" t="s">
        <v>4737</v>
      </c>
      <c r="CO113" s="6" t="s">
        <v>8607</v>
      </c>
      <c r="CP113" s="6" t="s">
        <v>4758</v>
      </c>
      <c r="CR113" s="6" t="s">
        <v>4537</v>
      </c>
      <c r="CS113" s="6" t="s">
        <v>4759</v>
      </c>
      <c r="CU113" s="6" t="s">
        <v>8607</v>
      </c>
      <c r="CV113" s="6" t="s">
        <v>4694</v>
      </c>
      <c r="CX113" s="6" t="s">
        <v>4537</v>
      </c>
      <c r="CY113" s="6" t="s">
        <v>4537</v>
      </c>
      <c r="DC113" s="6" t="s">
        <v>4434</v>
      </c>
      <c r="DD113" s="6" t="s">
        <v>5550</v>
      </c>
      <c r="DF113" s="29">
        <f t="shared" si="5"/>
        <v>0</v>
      </c>
      <c r="DG113" s="6">
        <v>1</v>
      </c>
    </row>
    <row r="114" spans="1:111" ht="16" hidden="1" x14ac:dyDescent="0.2">
      <c r="A114" s="6">
        <v>125</v>
      </c>
      <c r="B114" s="25">
        <v>46192.413842592592</v>
      </c>
      <c r="C114" s="25">
        <v>46192.417569444442</v>
      </c>
      <c r="D114" s="6" t="s">
        <v>4901</v>
      </c>
      <c r="F114" s="25">
        <v>46197.413657407407</v>
      </c>
      <c r="G114" s="26" t="s">
        <v>4676</v>
      </c>
      <c r="H114" s="6" t="s">
        <v>5538</v>
      </c>
      <c r="I114" s="6" t="s">
        <v>5583</v>
      </c>
      <c r="J114" s="6" t="s">
        <v>4537</v>
      </c>
      <c r="L114" s="6" t="s">
        <v>5584</v>
      </c>
      <c r="M114" s="6" t="s">
        <v>5540</v>
      </c>
      <c r="N114" s="6" t="s">
        <v>4679</v>
      </c>
      <c r="P114" s="6" t="s">
        <v>3529</v>
      </c>
      <c r="Q114" s="31" t="s">
        <v>987</v>
      </c>
      <c r="V114" s="6" t="s">
        <v>4796</v>
      </c>
      <c r="X114" s="27">
        <v>205</v>
      </c>
      <c r="Y114" s="27">
        <v>205</v>
      </c>
      <c r="Z114" s="27">
        <v>0</v>
      </c>
      <c r="AA114" s="27">
        <v>0</v>
      </c>
      <c r="AB114" s="27">
        <f>SUM(Table2026_09_25[[#This Row],[Number of in-person visits provided in reporting year.]:[Number of video/virtual visits provided in reporting year.]])</f>
        <v>205</v>
      </c>
      <c r="AC114" s="6" t="s">
        <v>8469</v>
      </c>
      <c r="AF114" s="6" t="s">
        <v>4682</v>
      </c>
      <c r="AG114" s="28">
        <v>6</v>
      </c>
      <c r="AH114" s="6" t="s">
        <v>5554</v>
      </c>
      <c r="AI114" s="6" t="s">
        <v>5555</v>
      </c>
      <c r="AJ114" s="6" t="s">
        <v>5543</v>
      </c>
      <c r="AK114" s="6" t="s">
        <v>8483</v>
      </c>
      <c r="AL114" s="6" t="s">
        <v>481</v>
      </c>
      <c r="AP114" s="6" t="s">
        <v>5580</v>
      </c>
      <c r="AQ114" s="6" t="s">
        <v>544</v>
      </c>
      <c r="AW114" s="6" t="s">
        <v>5545</v>
      </c>
      <c r="AX114" s="6" t="s">
        <v>4686</v>
      </c>
      <c r="AY114" s="28">
        <v>0.1</v>
      </c>
      <c r="AZ114" s="28">
        <v>0</v>
      </c>
      <c r="BA114" s="28">
        <v>0</v>
      </c>
      <c r="BB114" s="28">
        <v>0</v>
      </c>
      <c r="BC114" s="28">
        <v>0</v>
      </c>
      <c r="BD114" s="28">
        <v>0</v>
      </c>
      <c r="BE114" s="28">
        <v>0</v>
      </c>
      <c r="BF114" s="28">
        <v>0</v>
      </c>
      <c r="BG114" s="28">
        <v>1</v>
      </c>
      <c r="BH114" s="28"/>
      <c r="BI114" s="28">
        <v>0</v>
      </c>
      <c r="BJ114" s="28">
        <v>0</v>
      </c>
      <c r="BK114" s="28">
        <v>0</v>
      </c>
      <c r="BL114" s="28">
        <v>0</v>
      </c>
      <c r="BM114" s="28">
        <v>0</v>
      </c>
      <c r="BN114" s="28">
        <v>0</v>
      </c>
      <c r="BO114" s="28">
        <v>0</v>
      </c>
      <c r="BP114" s="28">
        <v>0</v>
      </c>
      <c r="BQ114" s="28">
        <v>1</v>
      </c>
      <c r="BR114" s="28">
        <v>0</v>
      </c>
      <c r="BS114" s="28">
        <v>0</v>
      </c>
      <c r="BT114" s="28">
        <v>0</v>
      </c>
      <c r="BU114" s="28">
        <v>0</v>
      </c>
      <c r="BV114" s="28"/>
      <c r="BW114" s="28"/>
      <c r="BX114" s="28"/>
      <c r="BY114" s="6" t="s">
        <v>5581</v>
      </c>
      <c r="BZ114" s="6">
        <f t="shared" si="3"/>
        <v>2.1</v>
      </c>
      <c r="CA114" s="6">
        <f t="shared" si="4"/>
        <v>2</v>
      </c>
      <c r="CB114" s="28">
        <v>0</v>
      </c>
      <c r="CC114" s="26" t="s">
        <v>4753</v>
      </c>
      <c r="CD114" s="6" t="s">
        <v>5582</v>
      </c>
      <c r="CE114" s="6" t="s">
        <v>4537</v>
      </c>
      <c r="CG114" s="6" t="s">
        <v>4537</v>
      </c>
      <c r="CJ114" s="6" t="s">
        <v>5148</v>
      </c>
      <c r="CK114" s="6" t="s">
        <v>4689</v>
      </c>
      <c r="CL114" s="6" t="s">
        <v>4537</v>
      </c>
      <c r="CM114" s="6" t="s">
        <v>4737</v>
      </c>
      <c r="CO114" s="6" t="s">
        <v>8607</v>
      </c>
      <c r="CP114" s="6" t="s">
        <v>4758</v>
      </c>
      <c r="CR114" s="6" t="s">
        <v>4537</v>
      </c>
      <c r="CS114" s="6" t="s">
        <v>4759</v>
      </c>
      <c r="CU114" s="6" t="s">
        <v>8607</v>
      </c>
      <c r="CV114" s="6" t="s">
        <v>4694</v>
      </c>
      <c r="CX114" s="6" t="s">
        <v>4537</v>
      </c>
      <c r="CY114" s="6" t="s">
        <v>4537</v>
      </c>
      <c r="DC114" s="6" t="s">
        <v>4434</v>
      </c>
      <c r="DD114" s="6" t="s">
        <v>5550</v>
      </c>
      <c r="DF114" s="29">
        <f t="shared" si="5"/>
        <v>0</v>
      </c>
      <c r="DG114" s="29">
        <v>1</v>
      </c>
    </row>
    <row r="115" spans="1:111" hidden="1" x14ac:dyDescent="0.2">
      <c r="A115" s="6">
        <v>126</v>
      </c>
      <c r="B115" s="25">
        <v>46192.437743055554</v>
      </c>
      <c r="C115" s="25">
        <v>46192.506828703707</v>
      </c>
      <c r="D115" s="6" t="s">
        <v>4901</v>
      </c>
      <c r="F115" s="25">
        <v>46197.424097222225</v>
      </c>
      <c r="G115" s="26" t="s">
        <v>4676</v>
      </c>
      <c r="H115" s="6" t="s">
        <v>5538</v>
      </c>
      <c r="I115" s="6" t="s">
        <v>5115</v>
      </c>
      <c r="J115" s="6" t="s">
        <v>4537</v>
      </c>
      <c r="L115" s="6" t="s">
        <v>5562</v>
      </c>
      <c r="M115" s="6" t="s">
        <v>5540</v>
      </c>
      <c r="N115" s="6" t="s">
        <v>4679</v>
      </c>
      <c r="P115" s="6" t="s">
        <v>95</v>
      </c>
      <c r="Q115" s="6" t="s">
        <v>4773</v>
      </c>
      <c r="V115" s="6" t="s">
        <v>499</v>
      </c>
      <c r="X115" s="27">
        <v>1501</v>
      </c>
      <c r="Y115" s="27">
        <v>1903</v>
      </c>
      <c r="Z115" s="30"/>
      <c r="AA115" s="27">
        <v>0</v>
      </c>
      <c r="AB115" s="27">
        <f>SUM(Table2026_09_25[[#This Row],[Number of in-person visits provided in reporting year.]:[Number of video/virtual visits provided in reporting year.]])</f>
        <v>1903</v>
      </c>
      <c r="AC115" s="6" t="s">
        <v>8469</v>
      </c>
      <c r="AF115" s="6" t="s">
        <v>4682</v>
      </c>
      <c r="AH115" s="6" t="s">
        <v>5585</v>
      </c>
      <c r="AI115" s="6" t="s">
        <v>5555</v>
      </c>
      <c r="AJ115" s="6" t="s">
        <v>5543</v>
      </c>
      <c r="AK115" s="6" t="s">
        <v>8483</v>
      </c>
      <c r="AL115" s="6" t="s">
        <v>5574</v>
      </c>
      <c r="AQ115" s="6" t="s">
        <v>544</v>
      </c>
      <c r="AW115" s="6" t="s">
        <v>5545</v>
      </c>
      <c r="AX115" s="6" t="s">
        <v>4686</v>
      </c>
      <c r="AY115" s="28">
        <v>0.3</v>
      </c>
      <c r="AZ115" s="28">
        <v>0.8</v>
      </c>
      <c r="BA115" s="28">
        <v>0</v>
      </c>
      <c r="BB115" s="28">
        <v>0</v>
      </c>
      <c r="BC115" s="28">
        <v>0.8</v>
      </c>
      <c r="BD115" s="28">
        <v>0</v>
      </c>
      <c r="BE115" s="28">
        <v>0</v>
      </c>
      <c r="BF115" s="28">
        <v>0</v>
      </c>
      <c r="BG115" s="28">
        <v>0</v>
      </c>
      <c r="BH115" s="28">
        <v>0</v>
      </c>
      <c r="BI115" s="28">
        <v>0</v>
      </c>
      <c r="BJ115" s="28">
        <v>0</v>
      </c>
      <c r="BK115" s="28">
        <v>0</v>
      </c>
      <c r="BL115" s="28">
        <v>0</v>
      </c>
      <c r="BM115" s="28">
        <v>0</v>
      </c>
      <c r="BN115" s="28">
        <v>0</v>
      </c>
      <c r="BO115" s="28">
        <v>0</v>
      </c>
      <c r="BQ115" s="28">
        <v>1</v>
      </c>
      <c r="BR115" s="28">
        <v>0</v>
      </c>
      <c r="BS115" s="28">
        <v>0</v>
      </c>
      <c r="BT115" s="28">
        <v>0</v>
      </c>
      <c r="BU115" s="28">
        <v>0</v>
      </c>
      <c r="BV115" s="28"/>
      <c r="BW115" s="28"/>
      <c r="BX115" s="28"/>
      <c r="BZ115" s="6">
        <f t="shared" si="3"/>
        <v>2.9000000000000004</v>
      </c>
      <c r="CA115" s="6">
        <f t="shared" si="4"/>
        <v>1</v>
      </c>
      <c r="CC115" s="26" t="s">
        <v>4753</v>
      </c>
      <c r="CD115" s="6" t="s">
        <v>5586</v>
      </c>
      <c r="CE115" s="6" t="s">
        <v>4537</v>
      </c>
      <c r="CG115" s="6" t="s">
        <v>4537</v>
      </c>
      <c r="CJ115" s="6" t="s">
        <v>8599</v>
      </c>
      <c r="CK115" s="6" t="s">
        <v>5566</v>
      </c>
      <c r="CL115" s="6" t="s">
        <v>4434</v>
      </c>
      <c r="CM115" s="6" t="s">
        <v>4738</v>
      </c>
      <c r="CN115" s="6" t="s">
        <v>5228</v>
      </c>
      <c r="CR115" s="6" t="s">
        <v>8609</v>
      </c>
      <c r="CS115" s="6" t="s">
        <v>4738</v>
      </c>
      <c r="CT115" s="6" t="s">
        <v>5587</v>
      </c>
      <c r="CU115" s="6" t="s">
        <v>4434</v>
      </c>
      <c r="CV115" s="6" t="s">
        <v>5588</v>
      </c>
      <c r="CW115" s="6" t="s">
        <v>4865</v>
      </c>
      <c r="CX115" s="6" t="s">
        <v>4537</v>
      </c>
      <c r="CY115" s="6" t="s">
        <v>4537</v>
      </c>
      <c r="DC115" s="6" t="s">
        <v>4434</v>
      </c>
      <c r="DD115" s="6" t="s">
        <v>5550</v>
      </c>
      <c r="DF115" s="29">
        <f t="shared" si="5"/>
        <v>0</v>
      </c>
      <c r="DG115" s="29">
        <v>1</v>
      </c>
    </row>
    <row r="116" spans="1:111" hidden="1" x14ac:dyDescent="0.2">
      <c r="A116" s="6">
        <v>127</v>
      </c>
      <c r="B116" s="25">
        <v>46195.399618055555</v>
      </c>
      <c r="C116" s="25">
        <v>46195.40965277778</v>
      </c>
      <c r="D116" s="6" t="s">
        <v>4901</v>
      </c>
      <c r="F116" s="25"/>
      <c r="G116" s="26" t="s">
        <v>4725</v>
      </c>
      <c r="H116" s="6" t="s">
        <v>520</v>
      </c>
      <c r="I116" s="6" t="s">
        <v>5589</v>
      </c>
      <c r="J116" s="6" t="s">
        <v>4537</v>
      </c>
      <c r="L116" s="6" t="s">
        <v>4743</v>
      </c>
      <c r="M116" s="6" t="s">
        <v>3449</v>
      </c>
      <c r="N116" s="6" t="s">
        <v>4679</v>
      </c>
      <c r="P116" s="6" t="s">
        <v>8324</v>
      </c>
      <c r="Q116" s="6" t="s">
        <v>4744</v>
      </c>
      <c r="T116" s="6" t="s">
        <v>4745</v>
      </c>
      <c r="X116" s="30"/>
      <c r="Y116" s="27">
        <v>272</v>
      </c>
      <c r="Z116" s="27">
        <v>162</v>
      </c>
      <c r="AA116" s="27">
        <v>22</v>
      </c>
      <c r="AB116" s="27">
        <f>SUM(Table2026_09_25[[#This Row],[Number of in-person visits provided in reporting year.]:[Number of video/virtual visits provided in reporting year.]])</f>
        <v>456</v>
      </c>
      <c r="AC116" s="6" t="s">
        <v>8469</v>
      </c>
      <c r="AF116" s="6" t="s">
        <v>4682</v>
      </c>
      <c r="AI116" s="6" t="s">
        <v>3098</v>
      </c>
      <c r="AJ116" s="6" t="s">
        <v>4834</v>
      </c>
      <c r="AK116" s="6" t="s">
        <v>8483</v>
      </c>
      <c r="AL116" s="6" t="s">
        <v>883</v>
      </c>
      <c r="AQ116" s="6" t="s">
        <v>544</v>
      </c>
      <c r="AW116" s="6" t="s">
        <v>4838</v>
      </c>
      <c r="AX116" s="6" t="s">
        <v>4686</v>
      </c>
      <c r="BP116" s="28">
        <v>3</v>
      </c>
      <c r="BZ116" s="6">
        <f t="shared" si="3"/>
        <v>3</v>
      </c>
      <c r="CA116" s="6">
        <f t="shared" si="4"/>
        <v>3</v>
      </c>
      <c r="CC116" s="26" t="s">
        <v>4753</v>
      </c>
      <c r="CD116" s="6" t="s">
        <v>5590</v>
      </c>
      <c r="CE116" s="6" t="s">
        <v>4537</v>
      </c>
      <c r="CK116" s="6" t="s">
        <v>4689</v>
      </c>
      <c r="DC116" s="6" t="s">
        <v>4434</v>
      </c>
      <c r="DD116" s="6" t="s">
        <v>3449</v>
      </c>
      <c r="DF116" s="29">
        <f t="shared" si="5"/>
        <v>0</v>
      </c>
      <c r="DG116" s="6">
        <v>1</v>
      </c>
    </row>
    <row r="117" spans="1:111" hidden="1" x14ac:dyDescent="0.2">
      <c r="A117" s="6">
        <v>128</v>
      </c>
      <c r="B117" s="25">
        <v>46195.480532407404</v>
      </c>
      <c r="C117" s="25">
        <v>46195.493472222224</v>
      </c>
      <c r="D117" s="6" t="s">
        <v>4901</v>
      </c>
      <c r="F117" s="25"/>
      <c r="G117" s="26" t="s">
        <v>4676</v>
      </c>
      <c r="H117" s="6" t="s">
        <v>520</v>
      </c>
      <c r="I117" s="6" t="s">
        <v>5589</v>
      </c>
      <c r="J117" s="6" t="s">
        <v>4537</v>
      </c>
      <c r="L117" s="6" t="s">
        <v>4743</v>
      </c>
      <c r="M117" s="6" t="s">
        <v>3449</v>
      </c>
      <c r="N117" s="6" t="s">
        <v>4679</v>
      </c>
      <c r="P117" s="6" t="s">
        <v>8324</v>
      </c>
      <c r="Q117" s="6" t="s">
        <v>4744</v>
      </c>
      <c r="T117" s="6" t="s">
        <v>4745</v>
      </c>
      <c r="X117" s="30"/>
      <c r="Y117" s="27">
        <v>243</v>
      </c>
      <c r="Z117" s="27">
        <v>132</v>
      </c>
      <c r="AA117" s="27">
        <v>7</v>
      </c>
      <c r="AB117" s="27">
        <f>SUM(Table2026_09_25[[#This Row],[Number of in-person visits provided in reporting year.]:[Number of video/virtual visits provided in reporting year.]])</f>
        <v>382</v>
      </c>
      <c r="AC117" s="6" t="s">
        <v>8469</v>
      </c>
      <c r="AF117" s="6" t="s">
        <v>4682</v>
      </c>
      <c r="AI117" s="6" t="s">
        <v>3098</v>
      </c>
      <c r="AJ117" s="6" t="s">
        <v>4834</v>
      </c>
      <c r="AK117" s="6" t="s">
        <v>8483</v>
      </c>
      <c r="AL117" s="6" t="s">
        <v>883</v>
      </c>
      <c r="AQ117" s="6" t="s">
        <v>544</v>
      </c>
      <c r="AW117" s="6" t="s">
        <v>4838</v>
      </c>
      <c r="AX117" s="6" t="s">
        <v>4686</v>
      </c>
      <c r="BP117" s="28">
        <v>3</v>
      </c>
      <c r="BZ117" s="6">
        <f t="shared" si="3"/>
        <v>3</v>
      </c>
      <c r="CA117" s="6">
        <f t="shared" si="4"/>
        <v>3</v>
      </c>
      <c r="CC117" s="26" t="s">
        <v>4753</v>
      </c>
      <c r="CD117" s="6" t="s">
        <v>5591</v>
      </c>
      <c r="CK117" s="6" t="s">
        <v>4689</v>
      </c>
      <c r="DA117" s="6" t="s">
        <v>5592</v>
      </c>
      <c r="DC117" s="6" t="s">
        <v>4434</v>
      </c>
      <c r="DD117" s="6" t="s">
        <v>3449</v>
      </c>
      <c r="DF117" s="29">
        <f t="shared" si="5"/>
        <v>0</v>
      </c>
      <c r="DG117" s="29">
        <v>1</v>
      </c>
    </row>
    <row r="118" spans="1:111" hidden="1" x14ac:dyDescent="0.2">
      <c r="A118" s="6">
        <v>129</v>
      </c>
      <c r="B118" s="25">
        <v>46195.545243055552</v>
      </c>
      <c r="C118" s="25">
        <v>46195.568078703705</v>
      </c>
      <c r="D118" s="6" t="s">
        <v>4901</v>
      </c>
      <c r="F118" s="25"/>
      <c r="G118" s="26" t="s">
        <v>4676</v>
      </c>
      <c r="H118" s="6" t="s">
        <v>5410</v>
      </c>
      <c r="I118" s="6" t="s">
        <v>5593</v>
      </c>
      <c r="J118" s="6" t="s">
        <v>4537</v>
      </c>
      <c r="L118" s="6" t="s">
        <v>5412</v>
      </c>
      <c r="M118" s="6" t="s">
        <v>5413</v>
      </c>
      <c r="N118" s="6" t="s">
        <v>4729</v>
      </c>
      <c r="P118" s="6" t="s">
        <v>95</v>
      </c>
      <c r="Q118" s="6" t="s">
        <v>4773</v>
      </c>
      <c r="R118" s="6" t="s">
        <v>3540</v>
      </c>
      <c r="S118" s="6" t="s">
        <v>499</v>
      </c>
      <c r="W118" s="6" t="s">
        <v>4775</v>
      </c>
      <c r="X118" s="27">
        <v>1295</v>
      </c>
      <c r="Y118" s="27">
        <v>3987</v>
      </c>
      <c r="Z118" s="27">
        <v>1480</v>
      </c>
      <c r="AA118" s="27">
        <v>2</v>
      </c>
      <c r="AB118" s="27">
        <f>SUM(Table2026_09_25[[#This Row],[Number of in-person visits provided in reporting year.]:[Number of video/virtual visits provided in reporting year.]])</f>
        <v>5469</v>
      </c>
      <c r="AC118" s="6" t="s">
        <v>8469</v>
      </c>
      <c r="AF118" s="6" t="s">
        <v>4682</v>
      </c>
      <c r="AG118" s="28">
        <v>38</v>
      </c>
      <c r="AH118" s="6" t="s">
        <v>5594</v>
      </c>
      <c r="AI118" s="6" t="s">
        <v>5415</v>
      </c>
      <c r="AJ118" s="6" t="s">
        <v>5416</v>
      </c>
      <c r="AK118" s="6" t="s">
        <v>8483</v>
      </c>
      <c r="AL118" s="6" t="s">
        <v>5417</v>
      </c>
      <c r="AQ118" s="6" t="s">
        <v>544</v>
      </c>
      <c r="AW118" s="6" t="s">
        <v>5282</v>
      </c>
      <c r="AX118" s="6" t="s">
        <v>4686</v>
      </c>
      <c r="AY118" s="28">
        <v>1</v>
      </c>
      <c r="AZ118" s="28">
        <v>1.8</v>
      </c>
      <c r="BB118" s="28">
        <v>0.2</v>
      </c>
      <c r="BC118" s="28">
        <v>1</v>
      </c>
      <c r="BD118" s="28">
        <v>0.2</v>
      </c>
      <c r="BF118" s="28">
        <v>1</v>
      </c>
      <c r="BG118" s="28">
        <v>1</v>
      </c>
      <c r="BL118" s="28">
        <v>1</v>
      </c>
      <c r="BP118" s="28">
        <v>2.4</v>
      </c>
      <c r="BR118" s="28">
        <v>0.9</v>
      </c>
      <c r="BZ118" s="6">
        <f t="shared" si="3"/>
        <v>10.5</v>
      </c>
      <c r="CA118" s="6">
        <f t="shared" si="4"/>
        <v>6.5</v>
      </c>
      <c r="CC118" s="26" t="s">
        <v>4753</v>
      </c>
      <c r="CD118" s="6" t="s">
        <v>5595</v>
      </c>
      <c r="CE118" s="6" t="s">
        <v>4434</v>
      </c>
      <c r="CF118" s="6" t="s">
        <v>5596</v>
      </c>
      <c r="CG118" s="6" t="s">
        <v>4537</v>
      </c>
      <c r="CJ118" s="6" t="s">
        <v>5148</v>
      </c>
      <c r="CK118" s="6" t="s">
        <v>4689</v>
      </c>
      <c r="CL118" s="6" t="s">
        <v>4537</v>
      </c>
      <c r="CM118" s="6" t="s">
        <v>4737</v>
      </c>
      <c r="CO118" s="6" t="s">
        <v>4434</v>
      </c>
      <c r="CP118" s="6" t="s">
        <v>4738</v>
      </c>
      <c r="CQ118" s="6" t="s">
        <v>5597</v>
      </c>
      <c r="CR118" s="6" t="s">
        <v>8609</v>
      </c>
      <c r="CS118" s="6" t="s">
        <v>5598</v>
      </c>
      <c r="CT118" s="6" t="s">
        <v>4700</v>
      </c>
      <c r="CU118" s="6" t="s">
        <v>8607</v>
      </c>
      <c r="CV118" s="6" t="s">
        <v>5598</v>
      </c>
      <c r="CW118" s="6" t="s">
        <v>4871</v>
      </c>
      <c r="CX118" s="6" t="s">
        <v>4537</v>
      </c>
      <c r="CY118" s="6" t="s">
        <v>4537</v>
      </c>
      <c r="DC118" s="6" t="s">
        <v>4434</v>
      </c>
      <c r="DD118" s="6" t="s">
        <v>5413</v>
      </c>
      <c r="DF118" s="29">
        <f t="shared" si="5"/>
        <v>0</v>
      </c>
      <c r="DG118" s="29">
        <v>1</v>
      </c>
    </row>
    <row r="119" spans="1:111" hidden="1" x14ac:dyDescent="0.2">
      <c r="A119" s="6">
        <v>130</v>
      </c>
      <c r="B119" s="25">
        <v>46195.568159722221</v>
      </c>
      <c r="C119" s="25">
        <v>46195.575648148151</v>
      </c>
      <c r="D119" s="6" t="s">
        <v>4901</v>
      </c>
      <c r="F119" s="25"/>
      <c r="G119" s="26" t="s">
        <v>4725</v>
      </c>
      <c r="H119" s="6" t="s">
        <v>5410</v>
      </c>
      <c r="I119" s="6" t="s">
        <v>4815</v>
      </c>
      <c r="J119" s="6" t="s">
        <v>4537</v>
      </c>
      <c r="L119" s="6" t="s">
        <v>5599</v>
      </c>
      <c r="M119" s="6" t="s">
        <v>5413</v>
      </c>
      <c r="N119" s="6" t="s">
        <v>4729</v>
      </c>
      <c r="P119" s="6" t="s">
        <v>558</v>
      </c>
      <c r="Q119" s="6" t="s">
        <v>4773</v>
      </c>
      <c r="S119" s="6" t="s">
        <v>588</v>
      </c>
      <c r="W119" s="6" t="s">
        <v>588</v>
      </c>
      <c r="X119" s="27">
        <v>739</v>
      </c>
      <c r="Y119" s="27">
        <v>2493</v>
      </c>
      <c r="Z119" s="27">
        <v>823</v>
      </c>
      <c r="AA119" s="27">
        <v>4</v>
      </c>
      <c r="AB119" s="27">
        <f>SUM(Table2026_09_25[[#This Row],[Number of in-person visits provided in reporting year.]:[Number of video/virtual visits provided in reporting year.]])</f>
        <v>3320</v>
      </c>
      <c r="AC119" s="6" t="s">
        <v>8469</v>
      </c>
      <c r="AF119" s="6" t="s">
        <v>4682</v>
      </c>
      <c r="AH119" s="6" t="s">
        <v>5600</v>
      </c>
      <c r="AI119" s="6" t="s">
        <v>5415</v>
      </c>
      <c r="AJ119" s="6" t="s">
        <v>5416</v>
      </c>
      <c r="AK119" s="6" t="s">
        <v>8483</v>
      </c>
      <c r="AL119" s="6" t="s">
        <v>5417</v>
      </c>
      <c r="AQ119" s="6" t="s">
        <v>544</v>
      </c>
      <c r="AW119" s="6" t="s">
        <v>5282</v>
      </c>
      <c r="AX119" s="6" t="s">
        <v>4686</v>
      </c>
      <c r="AZ119" s="28">
        <v>0.4</v>
      </c>
      <c r="BD119" s="28">
        <v>0.5</v>
      </c>
      <c r="BF119" s="28">
        <v>1</v>
      </c>
      <c r="BP119" s="28">
        <v>0.4</v>
      </c>
      <c r="BR119" s="28">
        <v>2.2000000000000002</v>
      </c>
      <c r="BZ119" s="6">
        <f t="shared" si="3"/>
        <v>4.5</v>
      </c>
      <c r="CA119" s="6">
        <f t="shared" si="4"/>
        <v>3.6</v>
      </c>
      <c r="CC119" s="26" t="s">
        <v>4753</v>
      </c>
      <c r="CD119" s="6" t="s">
        <v>5601</v>
      </c>
      <c r="CE119" s="6" t="s">
        <v>4434</v>
      </c>
      <c r="CF119" s="6" t="s">
        <v>5602</v>
      </c>
      <c r="CG119" s="6" t="s">
        <v>4537</v>
      </c>
      <c r="CJ119" s="6" t="s">
        <v>5148</v>
      </c>
      <c r="CK119" s="6" t="s">
        <v>4689</v>
      </c>
      <c r="CL119" s="6" t="s">
        <v>4537</v>
      </c>
      <c r="CM119" s="6" t="s">
        <v>4737</v>
      </c>
      <c r="CO119" s="6" t="s">
        <v>8607</v>
      </c>
      <c r="CP119" s="6" t="s">
        <v>4758</v>
      </c>
      <c r="CQ119" s="6" t="s">
        <v>5603</v>
      </c>
      <c r="CR119" s="6" t="s">
        <v>8609</v>
      </c>
      <c r="CS119" s="6" t="s">
        <v>4976</v>
      </c>
      <c r="CT119" s="6" t="s">
        <v>4700</v>
      </c>
      <c r="CU119" s="6" t="s">
        <v>4434</v>
      </c>
      <c r="CV119" s="6" t="s">
        <v>4976</v>
      </c>
      <c r="CW119" s="6" t="s">
        <v>4871</v>
      </c>
      <c r="CX119" s="6" t="s">
        <v>4537</v>
      </c>
      <c r="CY119" s="6" t="s">
        <v>4537</v>
      </c>
      <c r="DC119" s="6" t="s">
        <v>4434</v>
      </c>
      <c r="DD119" s="6" t="s">
        <v>5413</v>
      </c>
      <c r="DF119" s="29">
        <f t="shared" si="5"/>
        <v>0</v>
      </c>
      <c r="DG119" s="6">
        <v>1</v>
      </c>
    </row>
    <row r="120" spans="1:111" hidden="1" x14ac:dyDescent="0.2">
      <c r="A120" s="6">
        <v>131</v>
      </c>
      <c r="B120" s="25">
        <v>46195.575671296298</v>
      </c>
      <c r="C120" s="25">
        <v>46195.583865740744</v>
      </c>
      <c r="D120" s="6" t="s">
        <v>4901</v>
      </c>
      <c r="F120" s="25"/>
      <c r="G120" s="26" t="s">
        <v>4676</v>
      </c>
      <c r="H120" s="6" t="s">
        <v>5410</v>
      </c>
      <c r="I120" s="6" t="s">
        <v>4815</v>
      </c>
      <c r="J120" s="6" t="s">
        <v>4537</v>
      </c>
      <c r="L120" s="6" t="s">
        <v>5599</v>
      </c>
      <c r="M120" s="6" t="s">
        <v>5413</v>
      </c>
      <c r="N120" s="6" t="s">
        <v>4729</v>
      </c>
      <c r="P120" s="6" t="s">
        <v>558</v>
      </c>
      <c r="Q120" s="6" t="s">
        <v>4773</v>
      </c>
      <c r="S120" s="6" t="s">
        <v>588</v>
      </c>
      <c r="X120" s="27">
        <v>457</v>
      </c>
      <c r="Y120" s="27">
        <v>3009</v>
      </c>
      <c r="Z120" s="27">
        <v>891</v>
      </c>
      <c r="AA120" s="27">
        <v>7</v>
      </c>
      <c r="AB120" s="27">
        <f>SUM(Table2026_09_25[[#This Row],[Number of in-person visits provided in reporting year.]:[Number of video/virtual visits provided in reporting year.]])</f>
        <v>3907</v>
      </c>
      <c r="AC120" s="6" t="s">
        <v>8469</v>
      </c>
      <c r="AF120" s="6" t="s">
        <v>4682</v>
      </c>
      <c r="AG120" s="28">
        <v>90</v>
      </c>
      <c r="AH120" s="6" t="s">
        <v>5600</v>
      </c>
      <c r="AI120" s="6" t="s">
        <v>5415</v>
      </c>
      <c r="AJ120" s="6" t="s">
        <v>5416</v>
      </c>
      <c r="AK120" s="6" t="s">
        <v>8483</v>
      </c>
      <c r="AL120" s="6" t="s">
        <v>5417</v>
      </c>
      <c r="AQ120" s="6" t="s">
        <v>544</v>
      </c>
      <c r="AW120" s="6" t="s">
        <v>5282</v>
      </c>
      <c r="AX120" s="6" t="s">
        <v>4686</v>
      </c>
      <c r="AZ120" s="28">
        <v>0.4</v>
      </c>
      <c r="BD120" s="28">
        <v>0.5</v>
      </c>
      <c r="BF120" s="28">
        <v>1</v>
      </c>
      <c r="BP120" s="28">
        <v>0.4</v>
      </c>
      <c r="BR120" s="28">
        <v>2.2000000000000002</v>
      </c>
      <c r="BZ120" s="6">
        <f t="shared" si="3"/>
        <v>4.5</v>
      </c>
      <c r="CA120" s="6">
        <f t="shared" si="4"/>
        <v>3.6</v>
      </c>
      <c r="CC120" s="26" t="s">
        <v>4753</v>
      </c>
      <c r="CD120" s="6" t="s">
        <v>5595</v>
      </c>
      <c r="CE120" s="6" t="s">
        <v>4434</v>
      </c>
      <c r="CF120" s="6" t="s">
        <v>5604</v>
      </c>
      <c r="CG120" s="6" t="s">
        <v>4537</v>
      </c>
      <c r="CJ120" s="6" t="s">
        <v>5148</v>
      </c>
      <c r="CK120" s="6" t="s">
        <v>4689</v>
      </c>
      <c r="CL120" s="6" t="s">
        <v>4537</v>
      </c>
      <c r="CM120" s="6" t="s">
        <v>4737</v>
      </c>
      <c r="CO120" s="6" t="s">
        <v>8607</v>
      </c>
      <c r="CP120" s="6" t="s">
        <v>4758</v>
      </c>
      <c r="CQ120" s="6" t="s">
        <v>5605</v>
      </c>
      <c r="CR120" s="6" t="s">
        <v>8609</v>
      </c>
      <c r="CS120" s="6" t="s">
        <v>4976</v>
      </c>
      <c r="CT120" s="6" t="s">
        <v>4700</v>
      </c>
      <c r="CU120" s="6" t="s">
        <v>4434</v>
      </c>
      <c r="CV120" s="6" t="s">
        <v>4976</v>
      </c>
      <c r="CW120" s="6" t="s">
        <v>4871</v>
      </c>
      <c r="CX120" s="6" t="s">
        <v>4537</v>
      </c>
      <c r="CY120" s="6" t="s">
        <v>4537</v>
      </c>
      <c r="DC120" s="6" t="s">
        <v>4434</v>
      </c>
      <c r="DD120" s="6" t="s">
        <v>5413</v>
      </c>
      <c r="DF120" s="29">
        <f t="shared" si="5"/>
        <v>0</v>
      </c>
      <c r="DG120" s="29">
        <v>1</v>
      </c>
    </row>
    <row r="121" spans="1:111" hidden="1" x14ac:dyDescent="0.2">
      <c r="A121" s="6">
        <v>132</v>
      </c>
      <c r="B121" s="25">
        <v>46195.58388888889</v>
      </c>
      <c r="C121" s="25">
        <v>46195.590636574074</v>
      </c>
      <c r="D121" s="6" t="s">
        <v>4901</v>
      </c>
      <c r="F121" s="25"/>
      <c r="G121" s="26" t="s">
        <v>4725</v>
      </c>
      <c r="H121" s="6" t="s">
        <v>5410</v>
      </c>
      <c r="I121" s="6" t="s">
        <v>5606</v>
      </c>
      <c r="J121" s="6" t="s">
        <v>4537</v>
      </c>
      <c r="L121" s="6" t="s">
        <v>5607</v>
      </c>
      <c r="M121" s="6" t="s">
        <v>5413</v>
      </c>
      <c r="N121" s="6" t="s">
        <v>4729</v>
      </c>
      <c r="P121" s="6" t="s">
        <v>3509</v>
      </c>
      <c r="Q121" s="6" t="s">
        <v>4744</v>
      </c>
      <c r="T121" s="6" t="s">
        <v>588</v>
      </c>
      <c r="X121" s="27">
        <v>180</v>
      </c>
      <c r="Y121" s="27">
        <v>820</v>
      </c>
      <c r="Z121" s="27">
        <v>94</v>
      </c>
      <c r="AA121" s="27">
        <v>4</v>
      </c>
      <c r="AB121" s="27">
        <f>SUM(Table2026_09_25[[#This Row],[Number of in-person visits provided in reporting year.]:[Number of video/virtual visits provided in reporting year.]])</f>
        <v>918</v>
      </c>
      <c r="AC121" s="6" t="s">
        <v>8469</v>
      </c>
      <c r="AF121" s="6" t="s">
        <v>4682</v>
      </c>
      <c r="AH121" s="6" t="s">
        <v>5600</v>
      </c>
      <c r="AI121" s="6" t="s">
        <v>5415</v>
      </c>
      <c r="AJ121" s="6" t="s">
        <v>5416</v>
      </c>
      <c r="AK121" s="6" t="s">
        <v>8483</v>
      </c>
      <c r="AL121" s="6" t="s">
        <v>5417</v>
      </c>
      <c r="AQ121" s="6" t="s">
        <v>544</v>
      </c>
      <c r="AW121" s="6" t="s">
        <v>5282</v>
      </c>
      <c r="AX121" s="6" t="s">
        <v>4686</v>
      </c>
      <c r="AZ121" s="28">
        <v>0.4</v>
      </c>
      <c r="BD121" s="28">
        <v>0.1</v>
      </c>
      <c r="BP121" s="28">
        <v>2</v>
      </c>
      <c r="BR121" s="28">
        <v>0.6</v>
      </c>
      <c r="BZ121" s="6">
        <f t="shared" si="3"/>
        <v>3.1</v>
      </c>
      <c r="CA121" s="6">
        <f t="shared" si="4"/>
        <v>2.6</v>
      </c>
      <c r="CC121" s="26" t="s">
        <v>4753</v>
      </c>
      <c r="CD121" s="6" t="s">
        <v>5608</v>
      </c>
      <c r="CE121" s="6" t="s">
        <v>4434</v>
      </c>
      <c r="CF121" s="6" t="s">
        <v>5609</v>
      </c>
      <c r="CG121" s="6" t="s">
        <v>4537</v>
      </c>
      <c r="CJ121" s="6" t="s">
        <v>5148</v>
      </c>
      <c r="CK121" s="6" t="s">
        <v>4689</v>
      </c>
      <c r="CL121" s="6" t="s">
        <v>4537</v>
      </c>
      <c r="CM121" s="6" t="s">
        <v>4737</v>
      </c>
      <c r="CO121" s="6" t="s">
        <v>8607</v>
      </c>
      <c r="CP121" s="6" t="s">
        <v>4758</v>
      </c>
      <c r="CR121" s="6" t="s">
        <v>8609</v>
      </c>
      <c r="CS121" s="6" t="s">
        <v>4976</v>
      </c>
      <c r="CT121" s="6" t="s">
        <v>4700</v>
      </c>
      <c r="CU121" s="6" t="s">
        <v>4434</v>
      </c>
      <c r="CV121" s="6" t="s">
        <v>4976</v>
      </c>
      <c r="CW121" s="6" t="s">
        <v>4871</v>
      </c>
      <c r="CX121" s="6" t="s">
        <v>4537</v>
      </c>
      <c r="CY121" s="6" t="s">
        <v>4537</v>
      </c>
      <c r="DC121" s="6" t="s">
        <v>4434</v>
      </c>
      <c r="DD121" s="6" t="s">
        <v>5413</v>
      </c>
      <c r="DF121" s="29">
        <f t="shared" si="5"/>
        <v>0</v>
      </c>
      <c r="DG121" s="6">
        <v>1</v>
      </c>
    </row>
    <row r="122" spans="1:111" hidden="1" x14ac:dyDescent="0.2">
      <c r="A122" s="6">
        <v>133</v>
      </c>
      <c r="B122" s="25">
        <v>46195.59065972222</v>
      </c>
      <c r="C122" s="25">
        <v>46195.594837962963</v>
      </c>
      <c r="D122" s="6" t="s">
        <v>4901</v>
      </c>
      <c r="F122" s="25"/>
      <c r="G122" s="26" t="s">
        <v>4676</v>
      </c>
      <c r="H122" s="6" t="s">
        <v>5410</v>
      </c>
      <c r="I122" s="6" t="s">
        <v>5606</v>
      </c>
      <c r="J122" s="6" t="s">
        <v>4537</v>
      </c>
      <c r="L122" s="6" t="s">
        <v>5610</v>
      </c>
      <c r="M122" s="6" t="s">
        <v>5413</v>
      </c>
      <c r="N122" s="6" t="s">
        <v>4729</v>
      </c>
      <c r="P122" s="6" t="s">
        <v>3509</v>
      </c>
      <c r="Q122" s="6" t="s">
        <v>4744</v>
      </c>
      <c r="T122" s="6" t="s">
        <v>588</v>
      </c>
      <c r="X122" s="27">
        <v>270</v>
      </c>
      <c r="Y122" s="27">
        <v>1526</v>
      </c>
      <c r="Z122" s="27">
        <v>891</v>
      </c>
      <c r="AA122" s="27">
        <v>7</v>
      </c>
      <c r="AB122" s="27">
        <f>SUM(Table2026_09_25[[#This Row],[Number of in-person visits provided in reporting year.]:[Number of video/virtual visits provided in reporting year.]])</f>
        <v>2424</v>
      </c>
      <c r="AC122" s="6" t="s">
        <v>8469</v>
      </c>
      <c r="AF122" s="6" t="s">
        <v>4682</v>
      </c>
      <c r="AH122" s="6" t="s">
        <v>5600</v>
      </c>
      <c r="AI122" s="6" t="s">
        <v>5415</v>
      </c>
      <c r="AJ122" s="6" t="s">
        <v>5416</v>
      </c>
      <c r="AK122" s="6" t="s">
        <v>8483</v>
      </c>
      <c r="AL122" s="6" t="s">
        <v>5417</v>
      </c>
      <c r="AQ122" s="6" t="s">
        <v>544</v>
      </c>
      <c r="AW122" s="6" t="s">
        <v>5282</v>
      </c>
      <c r="AX122" s="6" t="s">
        <v>4686</v>
      </c>
      <c r="AZ122" s="28">
        <v>0.4</v>
      </c>
      <c r="BD122" s="28">
        <v>0.1</v>
      </c>
      <c r="BP122" s="28">
        <v>2</v>
      </c>
      <c r="BR122" s="28">
        <v>0.6</v>
      </c>
      <c r="BZ122" s="6">
        <f t="shared" si="3"/>
        <v>3.1</v>
      </c>
      <c r="CA122" s="6">
        <f t="shared" si="4"/>
        <v>2.6</v>
      </c>
      <c r="CC122" s="26" t="s">
        <v>4753</v>
      </c>
      <c r="CD122" s="6" t="s">
        <v>5608</v>
      </c>
      <c r="CE122" s="6" t="s">
        <v>4434</v>
      </c>
      <c r="CF122" s="6" t="s">
        <v>5611</v>
      </c>
      <c r="CG122" s="6" t="s">
        <v>4537</v>
      </c>
      <c r="CJ122" s="6" t="s">
        <v>5148</v>
      </c>
      <c r="CK122" s="6" t="s">
        <v>4689</v>
      </c>
      <c r="CL122" s="6" t="s">
        <v>4537</v>
      </c>
      <c r="CM122" s="6" t="s">
        <v>4737</v>
      </c>
      <c r="CO122" s="6" t="s">
        <v>8607</v>
      </c>
      <c r="CP122" s="6" t="s">
        <v>4758</v>
      </c>
      <c r="CR122" s="6" t="s">
        <v>8609</v>
      </c>
      <c r="CS122" s="6" t="s">
        <v>4976</v>
      </c>
      <c r="CT122" s="6" t="s">
        <v>4700</v>
      </c>
      <c r="CU122" s="6" t="s">
        <v>4434</v>
      </c>
      <c r="CV122" s="6" t="s">
        <v>4976</v>
      </c>
      <c r="CW122" s="6" t="s">
        <v>4871</v>
      </c>
      <c r="CX122" s="6" t="s">
        <v>4537</v>
      </c>
      <c r="CY122" s="6" t="s">
        <v>4537</v>
      </c>
      <c r="DC122" s="6" t="s">
        <v>4434</v>
      </c>
      <c r="DD122" s="6" t="s">
        <v>5413</v>
      </c>
      <c r="DF122" s="29">
        <f t="shared" si="5"/>
        <v>0</v>
      </c>
      <c r="DG122" s="29">
        <v>1</v>
      </c>
    </row>
    <row r="123" spans="1:111" hidden="1" x14ac:dyDescent="0.2">
      <c r="A123" s="6">
        <v>134</v>
      </c>
      <c r="B123" s="25">
        <v>46195.595243055555</v>
      </c>
      <c r="C123" s="25">
        <v>46195.600590277776</v>
      </c>
      <c r="D123" s="6" t="s">
        <v>4901</v>
      </c>
      <c r="F123" s="25"/>
      <c r="G123" s="26" t="s">
        <v>4725</v>
      </c>
      <c r="H123" s="6" t="s">
        <v>5410</v>
      </c>
      <c r="I123" s="6" t="s">
        <v>5612</v>
      </c>
      <c r="J123" s="6" t="s">
        <v>4537</v>
      </c>
      <c r="L123" s="6" t="s">
        <v>5613</v>
      </c>
      <c r="M123" s="6" t="s">
        <v>5413</v>
      </c>
      <c r="N123" s="6" t="s">
        <v>4729</v>
      </c>
      <c r="P123" s="6" t="s">
        <v>1189</v>
      </c>
      <c r="Q123" s="6" t="s">
        <v>4744</v>
      </c>
      <c r="T123" s="6" t="s">
        <v>1189</v>
      </c>
      <c r="W123" s="6" t="s">
        <v>4796</v>
      </c>
      <c r="X123" s="30"/>
      <c r="Y123" s="30"/>
      <c r="Z123" s="30"/>
      <c r="AA123" s="30"/>
      <c r="AB123" s="30">
        <f>SUM(Table2026_09_25[[#This Row],[Number of in-person visits provided in reporting year.]:[Number of video/virtual visits provided in reporting year.]])</f>
        <v>0</v>
      </c>
      <c r="AC123" s="6" t="s">
        <v>8469</v>
      </c>
      <c r="AF123" s="6" t="s">
        <v>4682</v>
      </c>
      <c r="AI123" s="6" t="s">
        <v>5415</v>
      </c>
      <c r="AJ123" s="6" t="s">
        <v>5416</v>
      </c>
      <c r="AK123" s="6" t="s">
        <v>8483</v>
      </c>
      <c r="AL123" s="6" t="s">
        <v>5417</v>
      </c>
      <c r="AQ123" s="6" t="s">
        <v>544</v>
      </c>
      <c r="AW123" s="6" t="s">
        <v>5282</v>
      </c>
      <c r="AX123" s="6" t="s">
        <v>4686</v>
      </c>
      <c r="BX123" s="6">
        <v>1.7</v>
      </c>
      <c r="BY123" s="6" t="s">
        <v>5614</v>
      </c>
      <c r="BZ123" s="6">
        <f t="shared" si="3"/>
        <v>0</v>
      </c>
      <c r="CA123" s="6">
        <f t="shared" si="4"/>
        <v>1.7</v>
      </c>
      <c r="CC123" s="26" t="s">
        <v>4753</v>
      </c>
      <c r="CD123" s="6" t="s">
        <v>5615</v>
      </c>
      <c r="CE123" s="6" t="s">
        <v>4537</v>
      </c>
      <c r="CG123" s="6" t="s">
        <v>4537</v>
      </c>
      <c r="CJ123" s="6" t="s">
        <v>5148</v>
      </c>
      <c r="CK123" s="6" t="s">
        <v>4689</v>
      </c>
      <c r="CL123" s="6" t="s">
        <v>4537</v>
      </c>
      <c r="CM123" s="6" t="s">
        <v>4737</v>
      </c>
      <c r="CO123" s="6" t="s">
        <v>8607</v>
      </c>
      <c r="CP123" s="6" t="s">
        <v>4758</v>
      </c>
      <c r="CR123" s="6" t="s">
        <v>4537</v>
      </c>
      <c r="CS123" s="6" t="s">
        <v>4759</v>
      </c>
      <c r="CU123" s="6" t="s">
        <v>8607</v>
      </c>
      <c r="CV123" s="6" t="s">
        <v>4694</v>
      </c>
      <c r="CX123" s="6" t="s">
        <v>4537</v>
      </c>
      <c r="CY123" s="6" t="s">
        <v>4537</v>
      </c>
      <c r="DC123" s="6" t="s">
        <v>4434</v>
      </c>
      <c r="DD123" s="6" t="s">
        <v>5413</v>
      </c>
      <c r="DF123" s="29">
        <f t="shared" si="5"/>
        <v>0</v>
      </c>
      <c r="DG123" s="6">
        <v>1</v>
      </c>
    </row>
    <row r="124" spans="1:111" hidden="1" x14ac:dyDescent="0.2">
      <c r="A124" s="6">
        <v>135</v>
      </c>
      <c r="B124" s="25">
        <v>46195.600613425922</v>
      </c>
      <c r="C124" s="25">
        <v>46195.608263888891</v>
      </c>
      <c r="D124" s="6" t="s">
        <v>4901</v>
      </c>
      <c r="F124" s="25"/>
      <c r="G124" s="26" t="s">
        <v>4676</v>
      </c>
      <c r="H124" s="6" t="s">
        <v>5410</v>
      </c>
      <c r="I124" s="6" t="s">
        <v>5616</v>
      </c>
      <c r="J124" s="6" t="s">
        <v>4537</v>
      </c>
      <c r="L124" s="6" t="s">
        <v>5613</v>
      </c>
      <c r="M124" s="6" t="s">
        <v>5413</v>
      </c>
      <c r="N124" s="6" t="s">
        <v>4729</v>
      </c>
      <c r="P124" s="6" t="s">
        <v>1189</v>
      </c>
      <c r="Q124" s="6" t="s">
        <v>4744</v>
      </c>
      <c r="T124" s="6" t="s">
        <v>1189</v>
      </c>
      <c r="W124" s="6" t="s">
        <v>4796</v>
      </c>
      <c r="X124" s="30"/>
      <c r="Y124" s="30"/>
      <c r="Z124" s="30"/>
      <c r="AA124" s="30"/>
      <c r="AB124" s="30">
        <f>SUM(Table2026_09_25[[#This Row],[Number of in-person visits provided in reporting year.]:[Number of video/virtual visits provided in reporting year.]])</f>
        <v>0</v>
      </c>
      <c r="AC124" s="6" t="s">
        <v>8469</v>
      </c>
      <c r="AF124" s="6" t="s">
        <v>4682</v>
      </c>
      <c r="AI124" s="6" t="s">
        <v>5415</v>
      </c>
      <c r="AJ124" s="6" t="s">
        <v>5416</v>
      </c>
      <c r="AK124" s="6" t="s">
        <v>8483</v>
      </c>
      <c r="AL124" s="6" t="s">
        <v>5417</v>
      </c>
      <c r="AQ124" s="6" t="s">
        <v>544</v>
      </c>
      <c r="AW124" s="6" t="s">
        <v>5282</v>
      </c>
      <c r="AX124" s="6" t="s">
        <v>4686</v>
      </c>
      <c r="BX124" s="6">
        <v>1</v>
      </c>
      <c r="BY124" s="6" t="s">
        <v>5617</v>
      </c>
      <c r="BZ124" s="6">
        <f t="shared" si="3"/>
        <v>0</v>
      </c>
      <c r="CA124" s="6">
        <f t="shared" si="4"/>
        <v>1</v>
      </c>
      <c r="CC124" s="26" t="s">
        <v>4753</v>
      </c>
      <c r="CD124" s="6" t="s">
        <v>5615</v>
      </c>
      <c r="CE124" s="6" t="s">
        <v>4537</v>
      </c>
      <c r="CG124" s="6" t="s">
        <v>4537</v>
      </c>
      <c r="CJ124" s="6" t="s">
        <v>5148</v>
      </c>
      <c r="CK124" s="6" t="s">
        <v>4689</v>
      </c>
      <c r="CL124" s="6" t="s">
        <v>4537</v>
      </c>
      <c r="CM124" s="6" t="s">
        <v>4737</v>
      </c>
      <c r="CO124" s="6" t="s">
        <v>8607</v>
      </c>
      <c r="CP124" s="6" t="s">
        <v>4758</v>
      </c>
      <c r="CR124" s="6" t="s">
        <v>4537</v>
      </c>
      <c r="CS124" s="6" t="s">
        <v>4759</v>
      </c>
      <c r="CU124" s="6" t="s">
        <v>8607</v>
      </c>
      <c r="CV124" s="6" t="s">
        <v>4694</v>
      </c>
      <c r="CX124" s="6" t="s">
        <v>4537</v>
      </c>
      <c r="CY124" s="6" t="s">
        <v>4537</v>
      </c>
      <c r="DC124" s="6" t="s">
        <v>4434</v>
      </c>
      <c r="DD124" s="6" t="s">
        <v>5413</v>
      </c>
      <c r="DF124" s="29">
        <f t="shared" si="5"/>
        <v>0</v>
      </c>
      <c r="DG124" s="29">
        <v>1</v>
      </c>
    </row>
    <row r="125" spans="1:111" hidden="1" x14ac:dyDescent="0.2">
      <c r="A125" s="6">
        <v>136</v>
      </c>
      <c r="B125" s="25">
        <v>46195.577118055553</v>
      </c>
      <c r="C125" s="25">
        <v>46195.63521990741</v>
      </c>
      <c r="D125" s="6" t="s">
        <v>4901</v>
      </c>
      <c r="F125" s="25"/>
      <c r="G125" s="26" t="s">
        <v>4725</v>
      </c>
      <c r="H125" s="6" t="s">
        <v>48</v>
      </c>
      <c r="I125" s="6" t="s">
        <v>5618</v>
      </c>
      <c r="J125" s="6" t="s">
        <v>4537</v>
      </c>
      <c r="L125" s="6" t="s">
        <v>171</v>
      </c>
      <c r="M125" s="6" t="s">
        <v>5619</v>
      </c>
      <c r="N125" s="6" t="s">
        <v>4679</v>
      </c>
      <c r="P125" s="6" t="s">
        <v>3531</v>
      </c>
      <c r="Q125" s="6" t="s">
        <v>4680</v>
      </c>
      <c r="S125" s="6" t="s">
        <v>5336</v>
      </c>
      <c r="U125" s="6" t="s">
        <v>4681</v>
      </c>
      <c r="V125" s="6" t="s">
        <v>4681</v>
      </c>
      <c r="X125" s="27">
        <v>1095</v>
      </c>
      <c r="Y125" s="27">
        <v>1095</v>
      </c>
      <c r="Z125" s="30"/>
      <c r="AA125" s="30"/>
      <c r="AB125" s="30">
        <f>SUM(Table2026_09_25[[#This Row],[Number of in-person visits provided in reporting year.]:[Number of video/virtual visits provided in reporting year.]])</f>
        <v>1095</v>
      </c>
      <c r="AC125" s="6" t="s">
        <v>8469</v>
      </c>
      <c r="AF125" s="6" t="s">
        <v>5620</v>
      </c>
      <c r="AI125" s="6" t="s">
        <v>5621</v>
      </c>
      <c r="AJ125" s="6" t="s">
        <v>4751</v>
      </c>
      <c r="AK125" s="6" t="s">
        <v>8483</v>
      </c>
      <c r="AL125" s="6" t="s">
        <v>5622</v>
      </c>
      <c r="AQ125" s="6" t="s">
        <v>107</v>
      </c>
      <c r="AR125" s="6" t="s">
        <v>4752</v>
      </c>
      <c r="AX125" s="6" t="s">
        <v>5623</v>
      </c>
      <c r="BP125" s="28">
        <v>2.5</v>
      </c>
      <c r="BZ125" s="6">
        <f t="shared" si="3"/>
        <v>2.5</v>
      </c>
      <c r="CA125" s="6">
        <f t="shared" si="4"/>
        <v>2.5</v>
      </c>
      <c r="CB125" s="28">
        <v>0</v>
      </c>
      <c r="CC125" s="26" t="s">
        <v>4687</v>
      </c>
      <c r="CD125" s="6" t="s">
        <v>4688</v>
      </c>
      <c r="CE125" s="6" t="s">
        <v>4434</v>
      </c>
      <c r="CF125" s="6" t="s">
        <v>5624</v>
      </c>
      <c r="CG125" s="6" t="s">
        <v>4537</v>
      </c>
      <c r="CJ125" s="6" t="s">
        <v>5148</v>
      </c>
      <c r="CK125" s="6" t="s">
        <v>4689</v>
      </c>
      <c r="CL125" s="6" t="s">
        <v>4434</v>
      </c>
      <c r="CM125" s="6" t="s">
        <v>5625</v>
      </c>
      <c r="CN125" s="6" t="s">
        <v>5626</v>
      </c>
      <c r="CO125" s="6" t="s">
        <v>8607</v>
      </c>
      <c r="CP125" s="6" t="s">
        <v>4758</v>
      </c>
      <c r="CR125" s="6" t="s">
        <v>4537</v>
      </c>
      <c r="CS125" s="6" t="s">
        <v>4759</v>
      </c>
      <c r="CU125" s="6" t="s">
        <v>8607</v>
      </c>
      <c r="CV125" s="6" t="s">
        <v>4694</v>
      </c>
      <c r="CX125" s="6" t="s">
        <v>4537</v>
      </c>
      <c r="CY125" s="6" t="s">
        <v>4537</v>
      </c>
      <c r="DC125" s="6" t="s">
        <v>4434</v>
      </c>
      <c r="DD125" s="6" t="s">
        <v>5619</v>
      </c>
      <c r="DF125" s="29">
        <f t="shared" si="5"/>
        <v>0</v>
      </c>
      <c r="DG125" s="6">
        <v>1</v>
      </c>
    </row>
    <row r="126" spans="1:111" hidden="1" x14ac:dyDescent="0.2">
      <c r="A126" s="6">
        <v>137</v>
      </c>
      <c r="B126" s="25">
        <v>46195.636481481481</v>
      </c>
      <c r="C126" s="25">
        <v>46195.65152777778</v>
      </c>
      <c r="D126" s="6" t="s">
        <v>4901</v>
      </c>
      <c r="F126" s="25"/>
      <c r="G126" s="26" t="s">
        <v>4725</v>
      </c>
      <c r="H126" s="6" t="s">
        <v>5627</v>
      </c>
      <c r="I126" s="6" t="s">
        <v>4742</v>
      </c>
      <c r="J126" s="6" t="s">
        <v>4434</v>
      </c>
      <c r="K126" s="6" t="s">
        <v>5628</v>
      </c>
      <c r="L126" s="6" t="s">
        <v>265</v>
      </c>
      <c r="M126" s="6" t="s">
        <v>5629</v>
      </c>
      <c r="N126" s="6" t="s">
        <v>4729</v>
      </c>
      <c r="P126" s="6" t="s">
        <v>704</v>
      </c>
      <c r="Q126" s="6" t="s">
        <v>4773</v>
      </c>
      <c r="S126" s="6" t="s">
        <v>778</v>
      </c>
      <c r="X126" s="27">
        <v>789</v>
      </c>
      <c r="Y126" s="27">
        <v>2007</v>
      </c>
      <c r="Z126" s="27">
        <v>429</v>
      </c>
      <c r="AA126" s="27">
        <v>431</v>
      </c>
      <c r="AB126" s="27">
        <f>SUM(Table2026_09_25[[#This Row],[Number of in-person visits provided in reporting year.]:[Number of video/virtual visits provided in reporting year.]])</f>
        <v>2867</v>
      </c>
      <c r="AC126" s="6" t="s">
        <v>8469</v>
      </c>
      <c r="AF126" s="6" t="s">
        <v>4682</v>
      </c>
      <c r="AG126" s="28">
        <v>30</v>
      </c>
      <c r="AI126" s="6" t="s">
        <v>5630</v>
      </c>
      <c r="AJ126" s="6" t="s">
        <v>43</v>
      </c>
      <c r="AK126" s="6" t="s">
        <v>8483</v>
      </c>
      <c r="AL126" s="6" t="s">
        <v>2830</v>
      </c>
      <c r="AQ126" s="6" t="s">
        <v>107</v>
      </c>
      <c r="AR126" s="6" t="s">
        <v>4992</v>
      </c>
      <c r="AV126" s="6" t="s">
        <v>5631</v>
      </c>
      <c r="AX126" s="6" t="s">
        <v>4686</v>
      </c>
      <c r="AY126" s="28">
        <v>1</v>
      </c>
      <c r="AZ126" s="28">
        <v>1.2</v>
      </c>
      <c r="BD126" s="28">
        <v>2.7</v>
      </c>
      <c r="BU126" s="28">
        <v>0.2</v>
      </c>
      <c r="BV126" s="28"/>
      <c r="BW126" s="28"/>
      <c r="BX126" s="28"/>
      <c r="BZ126" s="6">
        <f t="shared" si="3"/>
        <v>5.1000000000000005</v>
      </c>
      <c r="CA126" s="6">
        <f t="shared" si="4"/>
        <v>0.2</v>
      </c>
      <c r="CC126" s="26" t="s">
        <v>4687</v>
      </c>
      <c r="CD126" s="6" t="s">
        <v>5632</v>
      </c>
      <c r="CE126" s="6" t="s">
        <v>4434</v>
      </c>
      <c r="CF126" s="6" t="s">
        <v>5633</v>
      </c>
      <c r="CG126" s="6" t="s">
        <v>4434</v>
      </c>
      <c r="CH126" s="6" t="s">
        <v>5633</v>
      </c>
      <c r="CK126" s="6" t="s">
        <v>5634</v>
      </c>
      <c r="CL126" s="6" t="s">
        <v>4537</v>
      </c>
      <c r="CM126" s="6" t="s">
        <v>4737</v>
      </c>
      <c r="CR126" s="6" t="s">
        <v>8609</v>
      </c>
      <c r="CS126" s="6" t="s">
        <v>4690</v>
      </c>
      <c r="CT126" s="6" t="s">
        <v>5635</v>
      </c>
      <c r="CU126" s="6" t="s">
        <v>4434</v>
      </c>
      <c r="CV126" s="6" t="s">
        <v>5636</v>
      </c>
      <c r="CX126" s="6" t="s">
        <v>4434</v>
      </c>
      <c r="CY126" s="6" t="s">
        <v>4434</v>
      </c>
      <c r="DC126" s="6" t="s">
        <v>4434</v>
      </c>
      <c r="DD126" s="6" t="s">
        <v>5637</v>
      </c>
      <c r="DF126" s="29">
        <f t="shared" si="5"/>
        <v>0</v>
      </c>
      <c r="DG126" s="6">
        <v>1</v>
      </c>
    </row>
    <row r="127" spans="1:111" hidden="1" x14ac:dyDescent="0.2">
      <c r="A127" s="6">
        <v>138</v>
      </c>
      <c r="B127" s="25">
        <v>46196.397881944446</v>
      </c>
      <c r="C127" s="25">
        <v>46196.423877314817</v>
      </c>
      <c r="D127" s="6" t="s">
        <v>4901</v>
      </c>
      <c r="F127" s="25"/>
      <c r="G127" s="26" t="s">
        <v>4725</v>
      </c>
      <c r="H127" s="6" t="s">
        <v>4929</v>
      </c>
      <c r="I127" s="6" t="s">
        <v>4874</v>
      </c>
      <c r="J127" s="6" t="s">
        <v>4537</v>
      </c>
      <c r="L127" s="6" t="s">
        <v>537</v>
      </c>
      <c r="M127" s="6" t="s">
        <v>5638</v>
      </c>
      <c r="N127" s="6" t="s">
        <v>4729</v>
      </c>
      <c r="P127" s="6" t="s">
        <v>95</v>
      </c>
      <c r="Q127" s="6" t="s">
        <v>4773</v>
      </c>
      <c r="S127" s="6" t="s">
        <v>499</v>
      </c>
      <c r="X127" s="27">
        <v>4408</v>
      </c>
      <c r="Y127" s="27">
        <v>3317</v>
      </c>
      <c r="Z127" s="27">
        <v>1091</v>
      </c>
      <c r="AA127" s="30"/>
      <c r="AB127" s="30">
        <f>SUM(Table2026_09_25[[#This Row],[Number of in-person visits provided in reporting year.]:[Number of video/virtual visits provided in reporting year.]])</f>
        <v>4408</v>
      </c>
      <c r="AC127" s="6" t="s">
        <v>8469</v>
      </c>
      <c r="AF127" s="6" t="s">
        <v>4682</v>
      </c>
      <c r="AG127" s="28">
        <v>85</v>
      </c>
      <c r="AI127" s="6" t="s">
        <v>4933</v>
      </c>
      <c r="AJ127" s="6" t="s">
        <v>149</v>
      </c>
      <c r="AK127" s="6" t="s">
        <v>8483</v>
      </c>
      <c r="AL127" s="6" t="s">
        <v>77</v>
      </c>
      <c r="AQ127" s="6" t="s">
        <v>63</v>
      </c>
      <c r="AX127" s="6" t="s">
        <v>4686</v>
      </c>
      <c r="AY127" s="28">
        <v>2</v>
      </c>
      <c r="BB127" s="28">
        <v>0.1</v>
      </c>
      <c r="BG127" s="28">
        <v>1.5</v>
      </c>
      <c r="BP127" s="28">
        <v>2</v>
      </c>
      <c r="BR127" s="28">
        <v>0.5</v>
      </c>
      <c r="BT127" s="28">
        <v>0.1</v>
      </c>
      <c r="BZ127" s="6">
        <f t="shared" si="3"/>
        <v>6.1999999999999993</v>
      </c>
      <c r="CA127" s="6">
        <f t="shared" si="4"/>
        <v>4.2</v>
      </c>
      <c r="CC127" s="26" t="s">
        <v>4687</v>
      </c>
      <c r="CD127" s="6" t="s">
        <v>4987</v>
      </c>
      <c r="CE127" s="6" t="s">
        <v>4434</v>
      </c>
      <c r="CF127" s="6" t="s">
        <v>5029</v>
      </c>
      <c r="CG127" s="6" t="s">
        <v>4434</v>
      </c>
      <c r="CH127" s="6" t="s">
        <v>5639</v>
      </c>
      <c r="CJ127" s="6" t="s">
        <v>7981</v>
      </c>
      <c r="CK127" s="6" t="s">
        <v>4937</v>
      </c>
      <c r="CL127" s="6" t="s">
        <v>4434</v>
      </c>
      <c r="CM127" s="6" t="s">
        <v>4738</v>
      </c>
      <c r="CN127" s="6" t="s">
        <v>5439</v>
      </c>
      <c r="CO127" s="6" t="s">
        <v>8607</v>
      </c>
      <c r="CP127" s="6" t="s">
        <v>4758</v>
      </c>
      <c r="CR127" s="6" t="s">
        <v>4537</v>
      </c>
      <c r="CS127" s="6" t="s">
        <v>4759</v>
      </c>
      <c r="CU127" s="6" t="s">
        <v>8607</v>
      </c>
      <c r="CV127" s="6" t="s">
        <v>4694</v>
      </c>
      <c r="CX127" s="6" t="s">
        <v>4537</v>
      </c>
      <c r="CY127" s="6" t="s">
        <v>4537</v>
      </c>
      <c r="DC127" s="6" t="s">
        <v>4434</v>
      </c>
      <c r="DD127" s="6" t="s">
        <v>5640</v>
      </c>
      <c r="DF127" s="29">
        <f t="shared" si="5"/>
        <v>0</v>
      </c>
      <c r="DG127" s="6">
        <v>1</v>
      </c>
    </row>
    <row r="128" spans="1:111" hidden="1" x14ac:dyDescent="0.2">
      <c r="A128" s="6">
        <v>139</v>
      </c>
      <c r="B128" s="25">
        <v>46196.557905092595</v>
      </c>
      <c r="C128" s="25">
        <v>46196.573344907411</v>
      </c>
      <c r="D128" s="6" t="s">
        <v>4901</v>
      </c>
      <c r="F128" s="25"/>
      <c r="G128" s="26" t="s">
        <v>4725</v>
      </c>
      <c r="H128" s="6" t="s">
        <v>5195</v>
      </c>
      <c r="I128" s="6" t="s">
        <v>4815</v>
      </c>
      <c r="J128" s="6" t="s">
        <v>4537</v>
      </c>
      <c r="L128" s="6" t="s">
        <v>5641</v>
      </c>
      <c r="M128" s="6" t="s">
        <v>5197</v>
      </c>
      <c r="N128" s="6" t="s">
        <v>4729</v>
      </c>
      <c r="O128" s="6" t="s">
        <v>5196</v>
      </c>
      <c r="P128" s="6" t="s">
        <v>3529</v>
      </c>
      <c r="Q128" s="6" t="s">
        <v>5203</v>
      </c>
      <c r="S128" s="6" t="s">
        <v>5642</v>
      </c>
      <c r="X128" s="30"/>
      <c r="Y128" s="30"/>
      <c r="Z128" s="30"/>
      <c r="AA128" s="30"/>
      <c r="AB128" s="30">
        <f>SUM(Table2026_09_25[[#This Row],[Number of in-person visits provided in reporting year.]:[Number of video/virtual visits provided in reporting year.]])</f>
        <v>0</v>
      </c>
      <c r="AC128" s="6" t="s">
        <v>8469</v>
      </c>
      <c r="AF128" s="6" t="s">
        <v>5643</v>
      </c>
      <c r="AI128" s="6" t="s">
        <v>5198</v>
      </c>
      <c r="AJ128" s="6" t="s">
        <v>5199</v>
      </c>
      <c r="AK128" s="6" t="s">
        <v>8483</v>
      </c>
      <c r="AL128" s="6" t="s">
        <v>96</v>
      </c>
      <c r="AP128" s="6" t="s">
        <v>5644</v>
      </c>
      <c r="AQ128" s="6" t="s">
        <v>544</v>
      </c>
      <c r="AW128" s="6" t="s">
        <v>5206</v>
      </c>
      <c r="AX128" s="6" t="s">
        <v>5645</v>
      </c>
      <c r="AZ128" s="28">
        <v>0.7</v>
      </c>
      <c r="BC128" s="28">
        <v>0.18</v>
      </c>
      <c r="BJ128" s="28">
        <v>1</v>
      </c>
      <c r="BP128" s="28">
        <v>4.4000000000000004</v>
      </c>
      <c r="BQ128" s="28">
        <v>2.5</v>
      </c>
      <c r="BR128" s="28">
        <v>1</v>
      </c>
      <c r="BZ128" s="6">
        <f t="shared" si="3"/>
        <v>9.7800000000000011</v>
      </c>
      <c r="CA128" s="6">
        <f t="shared" si="4"/>
        <v>8.9</v>
      </c>
      <c r="CC128" s="26" t="s">
        <v>4753</v>
      </c>
      <c r="CD128" s="6" t="s">
        <v>5646</v>
      </c>
      <c r="CE128" s="6" t="s">
        <v>4537</v>
      </c>
      <c r="CG128" s="6" t="s">
        <v>4537</v>
      </c>
      <c r="CJ128" s="6" t="s">
        <v>5148</v>
      </c>
      <c r="CK128" s="6" t="s">
        <v>5148</v>
      </c>
      <c r="CL128" s="6" t="s">
        <v>4537</v>
      </c>
      <c r="CM128" s="6" t="s">
        <v>4737</v>
      </c>
      <c r="CO128" s="6" t="s">
        <v>8607</v>
      </c>
      <c r="CP128" s="6" t="s">
        <v>4758</v>
      </c>
      <c r="CQ128" s="6" t="s">
        <v>5209</v>
      </c>
      <c r="CR128" s="6" t="s">
        <v>4537</v>
      </c>
      <c r="CS128" s="6" t="s">
        <v>4759</v>
      </c>
      <c r="CT128" s="6" t="s">
        <v>5647</v>
      </c>
      <c r="CU128" s="6" t="s">
        <v>8607</v>
      </c>
      <c r="CV128" s="6" t="s">
        <v>4694</v>
      </c>
      <c r="CW128" s="6" t="s">
        <v>5213</v>
      </c>
      <c r="CX128" s="6" t="s">
        <v>4537</v>
      </c>
      <c r="CY128" s="6" t="s">
        <v>4537</v>
      </c>
      <c r="DC128" s="6" t="s">
        <v>4434</v>
      </c>
      <c r="DD128" s="6" t="s">
        <v>5214</v>
      </c>
      <c r="DF128" s="29">
        <f t="shared" si="5"/>
        <v>0</v>
      </c>
      <c r="DG128" s="6">
        <v>1</v>
      </c>
    </row>
    <row r="129" spans="1:111" hidden="1" x14ac:dyDescent="0.2">
      <c r="A129" s="6">
        <v>140</v>
      </c>
      <c r="B129" s="25">
        <v>46196.573518518519</v>
      </c>
      <c r="C129" s="25">
        <v>46196.578379629631</v>
      </c>
      <c r="D129" s="6" t="s">
        <v>4901</v>
      </c>
      <c r="F129" s="25"/>
      <c r="G129" s="26" t="s">
        <v>4676</v>
      </c>
      <c r="H129" s="6" t="s">
        <v>5195</v>
      </c>
      <c r="I129" s="6" t="s">
        <v>4815</v>
      </c>
      <c r="J129" s="6" t="s">
        <v>4537</v>
      </c>
      <c r="L129" s="6" t="s">
        <v>5648</v>
      </c>
      <c r="M129" s="6" t="s">
        <v>5197</v>
      </c>
      <c r="N129" s="6" t="s">
        <v>4729</v>
      </c>
      <c r="O129" s="6" t="s">
        <v>5196</v>
      </c>
      <c r="P129" s="6" t="s">
        <v>1189</v>
      </c>
      <c r="Q129" s="6" t="s">
        <v>4773</v>
      </c>
      <c r="S129" s="6" t="s">
        <v>5649</v>
      </c>
      <c r="X129" s="30"/>
      <c r="Y129" s="30"/>
      <c r="Z129" s="30"/>
      <c r="AA129" s="30"/>
      <c r="AB129" s="30">
        <f>SUM(Table2026_09_25[[#This Row],[Number of in-person visits provided in reporting year.]:[Number of video/virtual visits provided in reporting year.]])</f>
        <v>0</v>
      </c>
      <c r="AC129" s="6" t="s">
        <v>8469</v>
      </c>
      <c r="AF129" s="6" t="s">
        <v>4682</v>
      </c>
      <c r="AI129" s="6" t="s">
        <v>5198</v>
      </c>
      <c r="AJ129" s="6" t="s">
        <v>5199</v>
      </c>
      <c r="AK129" s="6" t="s">
        <v>8483</v>
      </c>
      <c r="AL129" s="6" t="s">
        <v>96</v>
      </c>
      <c r="AP129" s="6" t="s">
        <v>5644</v>
      </c>
      <c r="AQ129" s="6" t="s">
        <v>544</v>
      </c>
      <c r="AW129" s="6" t="s">
        <v>5206</v>
      </c>
      <c r="AX129" s="6" t="s">
        <v>4686</v>
      </c>
      <c r="BP129" s="28">
        <v>1</v>
      </c>
      <c r="BZ129" s="6">
        <f t="shared" si="3"/>
        <v>1</v>
      </c>
      <c r="CA129" s="6">
        <f t="shared" si="4"/>
        <v>1</v>
      </c>
      <c r="CC129" s="26" t="s">
        <v>21</v>
      </c>
      <c r="CK129" s="6" t="s">
        <v>5148</v>
      </c>
      <c r="DC129" s="6" t="s">
        <v>4434</v>
      </c>
      <c r="DD129" s="6" t="s">
        <v>5214</v>
      </c>
      <c r="DF129" s="29">
        <f t="shared" si="5"/>
        <v>0</v>
      </c>
      <c r="DG129" s="29">
        <v>1</v>
      </c>
    </row>
    <row r="130" spans="1:111" hidden="1" x14ac:dyDescent="0.2">
      <c r="A130" s="6">
        <v>141</v>
      </c>
      <c r="B130" s="25">
        <v>46196.578506944446</v>
      </c>
      <c r="C130" s="25">
        <v>46196.58185185185</v>
      </c>
      <c r="D130" s="6" t="s">
        <v>4901</v>
      </c>
      <c r="F130" s="25"/>
      <c r="G130" s="26" t="s">
        <v>4725</v>
      </c>
      <c r="H130" s="6" t="s">
        <v>5195</v>
      </c>
      <c r="I130" s="6" t="s">
        <v>4815</v>
      </c>
      <c r="J130" s="6" t="s">
        <v>4537</v>
      </c>
      <c r="L130" s="6" t="s">
        <v>5650</v>
      </c>
      <c r="M130" s="6" t="s">
        <v>5197</v>
      </c>
      <c r="N130" s="6" t="s">
        <v>4729</v>
      </c>
      <c r="O130" s="6" t="s">
        <v>5196</v>
      </c>
      <c r="P130" s="6" t="s">
        <v>1189</v>
      </c>
      <c r="Q130" s="6" t="s">
        <v>4773</v>
      </c>
      <c r="S130" s="6" t="s">
        <v>1189</v>
      </c>
      <c r="X130" s="30"/>
      <c r="Y130" s="30"/>
      <c r="Z130" s="30"/>
      <c r="AA130" s="30"/>
      <c r="AB130" s="30">
        <f>SUM(Table2026_09_25[[#This Row],[Number of in-person visits provided in reporting year.]:[Number of video/virtual visits provided in reporting year.]])</f>
        <v>0</v>
      </c>
      <c r="AC130" s="6" t="s">
        <v>8469</v>
      </c>
      <c r="AF130" s="6" t="s">
        <v>4682</v>
      </c>
      <c r="AI130" s="6" t="s">
        <v>5198</v>
      </c>
      <c r="AJ130" s="6" t="s">
        <v>5199</v>
      </c>
      <c r="AK130" s="6" t="s">
        <v>8483</v>
      </c>
      <c r="AL130" s="6" t="s">
        <v>96</v>
      </c>
      <c r="AP130" s="6" t="s">
        <v>5644</v>
      </c>
      <c r="AQ130" s="6" t="s">
        <v>544</v>
      </c>
      <c r="AW130" s="6" t="s">
        <v>5206</v>
      </c>
      <c r="AX130" s="6" t="s">
        <v>4686</v>
      </c>
      <c r="BP130" s="28">
        <v>1</v>
      </c>
      <c r="BZ130" s="6">
        <f t="shared" ref="BZ130:BZ193" si="6">SUM(AY130:BW130)</f>
        <v>1</v>
      </c>
      <c r="CA130" s="6">
        <f t="shared" ref="CA130:CA193" si="7">(SUM(BB130))+(SUM(BE130:BM130))+(SUM(BO130:BV130))+BX130</f>
        <v>1</v>
      </c>
      <c r="CC130" s="26" t="s">
        <v>21</v>
      </c>
      <c r="CK130" s="6" t="s">
        <v>5148</v>
      </c>
      <c r="DC130" s="6" t="s">
        <v>4434</v>
      </c>
      <c r="DD130" s="6" t="s">
        <v>5214</v>
      </c>
      <c r="DF130" s="29">
        <f t="shared" ref="DF130:DF193" si="8">SUBTOTAL(103,G130)</f>
        <v>0</v>
      </c>
      <c r="DG130" s="6">
        <v>1</v>
      </c>
    </row>
    <row r="131" spans="1:111" hidden="1" x14ac:dyDescent="0.2">
      <c r="A131" s="6">
        <v>142</v>
      </c>
      <c r="B131" s="25">
        <v>46197.384872685187</v>
      </c>
      <c r="C131" s="25">
        <v>46197.397627314815</v>
      </c>
      <c r="D131" s="6" t="s">
        <v>4901</v>
      </c>
      <c r="F131" s="25">
        <v>46199.381782407407</v>
      </c>
      <c r="G131" s="26" t="s">
        <v>4676</v>
      </c>
      <c r="H131" s="6" t="s">
        <v>5651</v>
      </c>
      <c r="I131" s="6" t="s">
        <v>5652</v>
      </c>
      <c r="J131" s="6" t="s">
        <v>4537</v>
      </c>
      <c r="L131" s="6" t="s">
        <v>5653</v>
      </c>
      <c r="M131" s="6" t="s">
        <v>5654</v>
      </c>
      <c r="N131" s="6" t="s">
        <v>4679</v>
      </c>
      <c r="P131" s="6" t="s">
        <v>5653</v>
      </c>
      <c r="Q131" s="6" t="s">
        <v>4680</v>
      </c>
      <c r="S131" s="6" t="s">
        <v>5655</v>
      </c>
      <c r="U131" s="6" t="s">
        <v>4681</v>
      </c>
      <c r="V131" s="6" t="s">
        <v>4681</v>
      </c>
      <c r="X131" s="27">
        <v>321</v>
      </c>
      <c r="Y131" s="27">
        <v>321</v>
      </c>
      <c r="Z131" s="30"/>
      <c r="AA131" s="30"/>
      <c r="AB131" s="30">
        <f>SUM(Table2026_09_25[[#This Row],[Number of in-person visits provided in reporting year.]:[Number of video/virtual visits provided in reporting year.]])</f>
        <v>321</v>
      </c>
      <c r="AC131" s="6" t="s">
        <v>8469</v>
      </c>
      <c r="AF131" s="6" t="s">
        <v>4682</v>
      </c>
      <c r="AG131" s="28">
        <v>1</v>
      </c>
      <c r="AI131" s="6" t="s">
        <v>5656</v>
      </c>
      <c r="AJ131" s="6" t="s">
        <v>5296</v>
      </c>
      <c r="AK131" s="6" t="s">
        <v>8483</v>
      </c>
      <c r="AL131" s="6" t="s">
        <v>5657</v>
      </c>
      <c r="AM131" s="6" t="s">
        <v>5658</v>
      </c>
      <c r="AN131" s="6" t="s">
        <v>5296</v>
      </c>
      <c r="AO131" s="6" t="s">
        <v>3740</v>
      </c>
      <c r="AQ131" s="6" t="s">
        <v>544</v>
      </c>
      <c r="AW131" s="6" t="s">
        <v>5297</v>
      </c>
      <c r="AX131" s="6" t="s">
        <v>4839</v>
      </c>
      <c r="AY131" s="28">
        <v>1</v>
      </c>
      <c r="AZ131" s="28">
        <v>0</v>
      </c>
      <c r="BA131" s="28">
        <v>0</v>
      </c>
      <c r="BB131" s="28">
        <v>0</v>
      </c>
      <c r="BC131" s="28">
        <v>0</v>
      </c>
      <c r="BD131" s="28">
        <v>0</v>
      </c>
      <c r="BE131" s="28">
        <v>0</v>
      </c>
      <c r="BF131" s="28">
        <v>0</v>
      </c>
      <c r="BG131" s="28">
        <v>0</v>
      </c>
      <c r="BH131" s="28">
        <v>0</v>
      </c>
      <c r="BI131" s="28">
        <v>0</v>
      </c>
      <c r="BJ131" s="28">
        <v>0</v>
      </c>
      <c r="BK131" s="28">
        <v>0</v>
      </c>
      <c r="BL131" s="28">
        <v>0</v>
      </c>
      <c r="BM131" s="28">
        <v>0</v>
      </c>
      <c r="BN131" s="28">
        <v>0</v>
      </c>
      <c r="BO131" s="28">
        <v>0</v>
      </c>
      <c r="BP131" s="28">
        <v>0</v>
      </c>
      <c r="BQ131" s="28">
        <v>0</v>
      </c>
      <c r="BR131" s="28">
        <v>0</v>
      </c>
      <c r="BS131" s="28">
        <v>0</v>
      </c>
      <c r="BT131" s="28">
        <v>0</v>
      </c>
      <c r="BU131" s="28">
        <v>0</v>
      </c>
      <c r="BV131" s="28"/>
      <c r="BW131" s="28"/>
      <c r="BX131" s="28"/>
      <c r="BZ131" s="6">
        <f t="shared" si="6"/>
        <v>1</v>
      </c>
      <c r="CA131" s="6">
        <f t="shared" si="7"/>
        <v>0</v>
      </c>
      <c r="CB131" s="28">
        <v>0</v>
      </c>
      <c r="CC131" s="26" t="s">
        <v>4753</v>
      </c>
      <c r="CD131" s="6" t="s">
        <v>5659</v>
      </c>
      <c r="CE131" s="6" t="s">
        <v>4537</v>
      </c>
      <c r="CG131" s="6" t="s">
        <v>4537</v>
      </c>
      <c r="CJ131" s="6" t="s">
        <v>8598</v>
      </c>
      <c r="CK131" s="6" t="s">
        <v>5660</v>
      </c>
      <c r="CL131" s="6" t="s">
        <v>4537</v>
      </c>
      <c r="CM131" s="6" t="s">
        <v>4737</v>
      </c>
      <c r="CO131" s="6" t="s">
        <v>8607</v>
      </c>
      <c r="CP131" s="6" t="s">
        <v>4758</v>
      </c>
      <c r="CR131" s="6" t="s">
        <v>4537</v>
      </c>
      <c r="CS131" s="6" t="s">
        <v>4759</v>
      </c>
      <c r="CU131" s="6" t="s">
        <v>8607</v>
      </c>
      <c r="CV131" s="6" t="s">
        <v>4694</v>
      </c>
      <c r="CX131" s="6" t="s">
        <v>4537</v>
      </c>
      <c r="CY131" s="6" t="s">
        <v>4537</v>
      </c>
      <c r="DC131" s="6" t="s">
        <v>4434</v>
      </c>
      <c r="DD131" s="6" t="s">
        <v>5654</v>
      </c>
      <c r="DF131" s="29">
        <f t="shared" si="8"/>
        <v>0</v>
      </c>
      <c r="DG131" s="29">
        <v>1</v>
      </c>
    </row>
    <row r="132" spans="1:111" hidden="1" x14ac:dyDescent="0.2">
      <c r="A132" s="6">
        <v>143</v>
      </c>
      <c r="B132" s="25">
        <v>46197.401087962964</v>
      </c>
      <c r="C132" s="25">
        <v>46197.401435185187</v>
      </c>
      <c r="D132" s="6" t="s">
        <v>4901</v>
      </c>
      <c r="F132" s="25">
        <v>46199.381481481483</v>
      </c>
      <c r="G132" s="26" t="s">
        <v>4676</v>
      </c>
      <c r="H132" s="6" t="s">
        <v>5651</v>
      </c>
      <c r="I132" s="6" t="s">
        <v>5652</v>
      </c>
      <c r="J132" s="6" t="s">
        <v>4537</v>
      </c>
      <c r="L132" s="6" t="s">
        <v>5653</v>
      </c>
      <c r="M132" s="6" t="s">
        <v>5654</v>
      </c>
      <c r="N132" s="6" t="s">
        <v>4679</v>
      </c>
      <c r="P132" s="6" t="s">
        <v>5653</v>
      </c>
      <c r="Q132" s="6" t="s">
        <v>4680</v>
      </c>
      <c r="S132" s="6" t="s">
        <v>5661</v>
      </c>
      <c r="U132" s="6" t="s">
        <v>4681</v>
      </c>
      <c r="V132" s="6" t="s">
        <v>4681</v>
      </c>
      <c r="X132" s="27">
        <v>136</v>
      </c>
      <c r="Y132" s="27">
        <v>136</v>
      </c>
      <c r="Z132" s="30"/>
      <c r="AA132" s="30"/>
      <c r="AB132" s="30">
        <f>SUM(Table2026_09_25[[#This Row],[Number of in-person visits provided in reporting year.]:[Number of video/virtual visits provided in reporting year.]])</f>
        <v>136</v>
      </c>
      <c r="AC132" s="6" t="s">
        <v>8469</v>
      </c>
      <c r="AF132" s="6" t="s">
        <v>4682</v>
      </c>
      <c r="AG132" s="28">
        <v>1</v>
      </c>
      <c r="AI132" s="6" t="s">
        <v>5662</v>
      </c>
      <c r="AJ132" s="6" t="s">
        <v>5663</v>
      </c>
      <c r="AK132" s="6" t="s">
        <v>8483</v>
      </c>
      <c r="AL132" s="6" t="s">
        <v>5664</v>
      </c>
      <c r="AM132" s="6" t="s">
        <v>5665</v>
      </c>
      <c r="AN132" s="6" t="s">
        <v>5663</v>
      </c>
      <c r="AO132" s="6" t="s">
        <v>5666</v>
      </c>
      <c r="AQ132" s="6" t="s">
        <v>544</v>
      </c>
      <c r="AW132" s="6" t="s">
        <v>5667</v>
      </c>
      <c r="AX132" s="6" t="s">
        <v>4839</v>
      </c>
      <c r="AY132" s="28">
        <v>1</v>
      </c>
      <c r="AZ132" s="28">
        <v>0</v>
      </c>
      <c r="BA132" s="28">
        <v>0</v>
      </c>
      <c r="BB132" s="28">
        <v>0</v>
      </c>
      <c r="BC132" s="28">
        <v>0</v>
      </c>
      <c r="BD132" s="28">
        <v>0</v>
      </c>
      <c r="BE132" s="28">
        <v>0</v>
      </c>
      <c r="BF132" s="28">
        <v>0</v>
      </c>
      <c r="BG132" s="28">
        <v>0</v>
      </c>
      <c r="BH132" s="28">
        <v>0</v>
      </c>
      <c r="BI132" s="28">
        <v>0</v>
      </c>
      <c r="BJ132" s="28">
        <v>0</v>
      </c>
      <c r="BK132" s="28">
        <v>0</v>
      </c>
      <c r="BL132" s="28">
        <v>0</v>
      </c>
      <c r="BM132" s="28">
        <v>0</v>
      </c>
      <c r="BN132" s="28">
        <v>0</v>
      </c>
      <c r="BO132" s="28">
        <v>0</v>
      </c>
      <c r="BP132" s="28">
        <v>0</v>
      </c>
      <c r="BQ132" s="28">
        <v>0</v>
      </c>
      <c r="BR132" s="28">
        <v>0</v>
      </c>
      <c r="BS132" s="28">
        <v>0</v>
      </c>
      <c r="BT132" s="28">
        <v>0</v>
      </c>
      <c r="BU132" s="28">
        <v>0</v>
      </c>
      <c r="BV132" s="28"/>
      <c r="BW132" s="28"/>
      <c r="BX132" s="28"/>
      <c r="BZ132" s="6">
        <f t="shared" si="6"/>
        <v>1</v>
      </c>
      <c r="CA132" s="6">
        <f t="shared" si="7"/>
        <v>0</v>
      </c>
      <c r="CB132" s="28">
        <v>0</v>
      </c>
      <c r="CC132" s="26" t="s">
        <v>4753</v>
      </c>
      <c r="CD132" s="6" t="s">
        <v>5659</v>
      </c>
      <c r="CE132" s="6" t="s">
        <v>4537</v>
      </c>
      <c r="CG132" s="6" t="s">
        <v>4537</v>
      </c>
      <c r="CJ132" s="6" t="s">
        <v>8598</v>
      </c>
      <c r="CK132" s="6" t="s">
        <v>5668</v>
      </c>
      <c r="CL132" s="6" t="s">
        <v>4537</v>
      </c>
      <c r="CM132" s="6" t="s">
        <v>4737</v>
      </c>
      <c r="CO132" s="6" t="s">
        <v>8607</v>
      </c>
      <c r="CP132" s="6" t="s">
        <v>4758</v>
      </c>
      <c r="CR132" s="6" t="s">
        <v>4537</v>
      </c>
      <c r="CS132" s="6" t="s">
        <v>4759</v>
      </c>
      <c r="CU132" s="6" t="s">
        <v>8607</v>
      </c>
      <c r="CV132" s="6" t="s">
        <v>4694</v>
      </c>
      <c r="CX132" s="6" t="s">
        <v>4537</v>
      </c>
      <c r="CY132" s="6" t="s">
        <v>4537</v>
      </c>
      <c r="DC132" s="6" t="s">
        <v>4434</v>
      </c>
      <c r="DD132" s="6" t="s">
        <v>5654</v>
      </c>
      <c r="DF132" s="29">
        <f t="shared" si="8"/>
        <v>0</v>
      </c>
      <c r="DG132" s="29">
        <v>1</v>
      </c>
    </row>
    <row r="133" spans="1:111" hidden="1" x14ac:dyDescent="0.2">
      <c r="A133" s="6">
        <v>144</v>
      </c>
      <c r="B133" s="25">
        <v>46197.401585648149</v>
      </c>
      <c r="C133" s="25">
        <v>46197.404479166667</v>
      </c>
      <c r="D133" s="6" t="s">
        <v>4901</v>
      </c>
      <c r="F133" s="25"/>
      <c r="G133" s="26" t="s">
        <v>4676</v>
      </c>
      <c r="H133" s="6" t="s">
        <v>5651</v>
      </c>
      <c r="I133" s="6" t="s">
        <v>4886</v>
      </c>
      <c r="J133" s="6" t="s">
        <v>4537</v>
      </c>
      <c r="L133" s="6" t="s">
        <v>5653</v>
      </c>
      <c r="M133" s="6" t="s">
        <v>5654</v>
      </c>
      <c r="N133" s="6" t="s">
        <v>4679</v>
      </c>
      <c r="P133" s="6" t="s">
        <v>5653</v>
      </c>
      <c r="Q133" s="6" t="s">
        <v>4680</v>
      </c>
      <c r="S133" s="6" t="s">
        <v>5669</v>
      </c>
      <c r="U133" s="6" t="s">
        <v>4681</v>
      </c>
      <c r="V133" s="6" t="s">
        <v>4681</v>
      </c>
      <c r="X133" s="27">
        <v>202</v>
      </c>
      <c r="Y133" s="27">
        <v>202</v>
      </c>
      <c r="Z133" s="30"/>
      <c r="AA133" s="30"/>
      <c r="AB133" s="30">
        <f>SUM(Table2026_09_25[[#This Row],[Number of in-person visits provided in reporting year.]:[Number of video/virtual visits provided in reporting year.]])</f>
        <v>202</v>
      </c>
      <c r="AC133" s="6" t="s">
        <v>8469</v>
      </c>
      <c r="AF133" s="6" t="s">
        <v>4682</v>
      </c>
      <c r="AG133" s="28">
        <v>1</v>
      </c>
      <c r="AI133" s="6" t="s">
        <v>5670</v>
      </c>
      <c r="AJ133" s="6" t="s">
        <v>5671</v>
      </c>
      <c r="AK133" s="6" t="s">
        <v>8483</v>
      </c>
      <c r="AL133" s="6" t="s">
        <v>5672</v>
      </c>
      <c r="AM133" s="6" t="s">
        <v>5673</v>
      </c>
      <c r="AN133" s="6" t="s">
        <v>5671</v>
      </c>
      <c r="AO133" s="6" t="s">
        <v>5674</v>
      </c>
      <c r="AQ133" s="6" t="s">
        <v>544</v>
      </c>
      <c r="AW133" s="6" t="s">
        <v>5675</v>
      </c>
      <c r="AX133" s="6" t="s">
        <v>4839</v>
      </c>
      <c r="AY133" s="28">
        <v>1</v>
      </c>
      <c r="AZ133" s="28">
        <v>0</v>
      </c>
      <c r="BA133" s="28">
        <v>0</v>
      </c>
      <c r="BB133" s="28">
        <v>0</v>
      </c>
      <c r="BC133" s="28">
        <v>0</v>
      </c>
      <c r="BD133" s="28">
        <v>0</v>
      </c>
      <c r="BE133" s="28">
        <v>0</v>
      </c>
      <c r="BF133" s="28">
        <v>0</v>
      </c>
      <c r="BG133" s="28">
        <v>0</v>
      </c>
      <c r="BH133" s="28">
        <v>0</v>
      </c>
      <c r="BI133" s="28">
        <v>0</v>
      </c>
      <c r="BJ133" s="28">
        <v>0</v>
      </c>
      <c r="BK133" s="28">
        <v>0</v>
      </c>
      <c r="BL133" s="28">
        <v>0</v>
      </c>
      <c r="BM133" s="28">
        <v>0</v>
      </c>
      <c r="BN133" s="28">
        <v>0</v>
      </c>
      <c r="BO133" s="28">
        <v>0</v>
      </c>
      <c r="BP133" s="28">
        <v>0</v>
      </c>
      <c r="BQ133" s="28">
        <v>0</v>
      </c>
      <c r="BR133" s="28">
        <v>0</v>
      </c>
      <c r="BS133" s="28">
        <v>0</v>
      </c>
      <c r="BT133" s="28">
        <v>0</v>
      </c>
      <c r="BU133" s="28">
        <v>0</v>
      </c>
      <c r="BV133" s="28"/>
      <c r="BW133" s="28"/>
      <c r="BX133" s="28"/>
      <c r="BZ133" s="6">
        <f t="shared" si="6"/>
        <v>1</v>
      </c>
      <c r="CA133" s="6">
        <f t="shared" si="7"/>
        <v>0</v>
      </c>
      <c r="CB133" s="28">
        <v>0</v>
      </c>
      <c r="CC133" s="26" t="s">
        <v>4753</v>
      </c>
      <c r="CD133" s="6" t="s">
        <v>5659</v>
      </c>
      <c r="CE133" s="6" t="s">
        <v>4537</v>
      </c>
      <c r="CG133" s="6" t="s">
        <v>4537</v>
      </c>
      <c r="CJ133" s="6" t="s">
        <v>8598</v>
      </c>
      <c r="CK133" s="6" t="s">
        <v>5676</v>
      </c>
      <c r="CL133" s="6" t="s">
        <v>4537</v>
      </c>
      <c r="CM133" s="6" t="s">
        <v>4737</v>
      </c>
      <c r="CO133" s="6" t="s">
        <v>8607</v>
      </c>
      <c r="CP133" s="6" t="s">
        <v>4758</v>
      </c>
      <c r="CR133" s="6" t="s">
        <v>4537</v>
      </c>
      <c r="CS133" s="6" t="s">
        <v>4759</v>
      </c>
      <c r="CU133" s="6" t="s">
        <v>8607</v>
      </c>
      <c r="CV133" s="6" t="s">
        <v>4694</v>
      </c>
      <c r="CX133" s="6" t="s">
        <v>4537</v>
      </c>
      <c r="CY133" s="6" t="s">
        <v>4537</v>
      </c>
      <c r="DC133" s="6" t="s">
        <v>4434</v>
      </c>
      <c r="DD133" s="6" t="s">
        <v>5654</v>
      </c>
      <c r="DF133" s="29">
        <f t="shared" si="8"/>
        <v>0</v>
      </c>
      <c r="DG133" s="29">
        <v>1</v>
      </c>
    </row>
    <row r="134" spans="1:111" hidden="1" x14ac:dyDescent="0.2">
      <c r="A134" s="6">
        <v>145</v>
      </c>
      <c r="B134" s="25">
        <v>46197.404513888891</v>
      </c>
      <c r="C134" s="25">
        <v>46197.408379629633</v>
      </c>
      <c r="D134" s="6" t="s">
        <v>4901</v>
      </c>
      <c r="F134" s="25">
        <v>46199.38113425926</v>
      </c>
      <c r="G134" s="26" t="s">
        <v>4676</v>
      </c>
      <c r="H134" s="6" t="s">
        <v>5651</v>
      </c>
      <c r="I134" s="6" t="s">
        <v>5652</v>
      </c>
      <c r="J134" s="6" t="s">
        <v>4537</v>
      </c>
      <c r="L134" s="6" t="s">
        <v>5653</v>
      </c>
      <c r="M134" s="6" t="s">
        <v>5654</v>
      </c>
      <c r="N134" s="6" t="s">
        <v>4679</v>
      </c>
      <c r="P134" s="6" t="s">
        <v>5653</v>
      </c>
      <c r="Q134" s="6" t="s">
        <v>4680</v>
      </c>
      <c r="S134" s="6" t="s">
        <v>5677</v>
      </c>
      <c r="U134" s="6" t="s">
        <v>4681</v>
      </c>
      <c r="V134" s="6" t="s">
        <v>4681</v>
      </c>
      <c r="X134" s="27">
        <v>19</v>
      </c>
      <c r="Y134" s="27">
        <v>19</v>
      </c>
      <c r="Z134" s="30"/>
      <c r="AA134" s="30"/>
      <c r="AB134" s="30">
        <f>SUM(Table2026_09_25[[#This Row],[Number of in-person visits provided in reporting year.]:[Number of video/virtual visits provided in reporting year.]])</f>
        <v>19</v>
      </c>
      <c r="AC134" s="6" t="s">
        <v>8469</v>
      </c>
      <c r="AF134" s="6" t="s">
        <v>4682</v>
      </c>
      <c r="AG134" s="28">
        <v>2</v>
      </c>
      <c r="AI134" s="6" t="s">
        <v>5670</v>
      </c>
      <c r="AJ134" s="6" t="s">
        <v>5671</v>
      </c>
      <c r="AK134" s="6" t="s">
        <v>8483</v>
      </c>
      <c r="AL134" s="6" t="s">
        <v>5672</v>
      </c>
      <c r="AM134" s="6" t="s">
        <v>5678</v>
      </c>
      <c r="AN134" s="6" t="s">
        <v>5679</v>
      </c>
      <c r="AO134" s="6" t="s">
        <v>5680</v>
      </c>
      <c r="AP134" s="6" t="s">
        <v>5681</v>
      </c>
      <c r="AQ134" s="6" t="s">
        <v>544</v>
      </c>
      <c r="AW134" s="6" t="s">
        <v>5675</v>
      </c>
      <c r="AX134" s="6" t="s">
        <v>4839</v>
      </c>
      <c r="AY134" s="28">
        <v>1</v>
      </c>
      <c r="AZ134" s="28">
        <v>0</v>
      </c>
      <c r="BA134" s="28">
        <v>0</v>
      </c>
      <c r="BB134" s="28">
        <v>0</v>
      </c>
      <c r="BC134" s="28">
        <v>0</v>
      </c>
      <c r="BD134" s="28">
        <v>0</v>
      </c>
      <c r="BE134" s="28">
        <v>0</v>
      </c>
      <c r="BF134" s="28">
        <v>0</v>
      </c>
      <c r="BG134" s="28">
        <v>0</v>
      </c>
      <c r="BH134" s="28">
        <v>0</v>
      </c>
      <c r="BI134" s="28">
        <v>0</v>
      </c>
      <c r="BJ134" s="28">
        <v>0</v>
      </c>
      <c r="BK134" s="28">
        <v>0</v>
      </c>
      <c r="BL134" s="28">
        <v>0</v>
      </c>
      <c r="BM134" s="28">
        <v>0</v>
      </c>
      <c r="BN134" s="28">
        <v>0</v>
      </c>
      <c r="BO134" s="28">
        <v>0</v>
      </c>
      <c r="BP134" s="28">
        <v>0</v>
      </c>
      <c r="BQ134" s="28">
        <v>0</v>
      </c>
      <c r="BR134" s="28">
        <v>0</v>
      </c>
      <c r="BS134" s="28">
        <v>0</v>
      </c>
      <c r="BT134" s="28">
        <v>0</v>
      </c>
      <c r="BU134" s="28">
        <v>0</v>
      </c>
      <c r="BV134" s="28"/>
      <c r="BW134" s="28"/>
      <c r="BX134" s="28"/>
      <c r="BZ134" s="6">
        <f t="shared" si="6"/>
        <v>1</v>
      </c>
      <c r="CA134" s="6">
        <f t="shared" si="7"/>
        <v>0</v>
      </c>
      <c r="CB134" s="28">
        <v>0</v>
      </c>
      <c r="CC134" s="26" t="s">
        <v>4753</v>
      </c>
      <c r="CD134" s="6" t="s">
        <v>5682</v>
      </c>
      <c r="CE134" s="6" t="s">
        <v>4537</v>
      </c>
      <c r="CG134" s="6" t="s">
        <v>4537</v>
      </c>
      <c r="CJ134" s="6" t="s">
        <v>8598</v>
      </c>
      <c r="CK134" s="6" t="s">
        <v>5676</v>
      </c>
      <c r="CL134" s="6" t="s">
        <v>4537</v>
      </c>
      <c r="CM134" s="6" t="s">
        <v>4737</v>
      </c>
      <c r="CO134" s="6" t="s">
        <v>8607</v>
      </c>
      <c r="CP134" s="6" t="s">
        <v>4758</v>
      </c>
      <c r="CR134" s="6" t="s">
        <v>4537</v>
      </c>
      <c r="CS134" s="6" t="s">
        <v>4759</v>
      </c>
      <c r="CU134" s="6" t="s">
        <v>8607</v>
      </c>
      <c r="CV134" s="6" t="s">
        <v>4694</v>
      </c>
      <c r="CX134" s="6" t="s">
        <v>4537</v>
      </c>
      <c r="CY134" s="6" t="s">
        <v>4537</v>
      </c>
      <c r="DC134" s="6" t="s">
        <v>4434</v>
      </c>
      <c r="DD134" s="6" t="s">
        <v>5654</v>
      </c>
      <c r="DF134" s="29">
        <f t="shared" si="8"/>
        <v>0</v>
      </c>
      <c r="DG134" s="29">
        <v>1</v>
      </c>
    </row>
    <row r="135" spans="1:111" hidden="1" x14ac:dyDescent="0.2">
      <c r="A135" s="6">
        <v>146</v>
      </c>
      <c r="B135" s="25">
        <v>46197.408483796295</v>
      </c>
      <c r="C135" s="25">
        <v>46197.410925925928</v>
      </c>
      <c r="D135" s="6" t="s">
        <v>4901</v>
      </c>
      <c r="F135" s="25">
        <v>46199.380810185183</v>
      </c>
      <c r="G135" s="26" t="s">
        <v>4725</v>
      </c>
      <c r="H135" s="6" t="s">
        <v>5651</v>
      </c>
      <c r="I135" s="6" t="s">
        <v>5652</v>
      </c>
      <c r="J135" s="6" t="s">
        <v>4537</v>
      </c>
      <c r="L135" s="6" t="s">
        <v>5653</v>
      </c>
      <c r="M135" s="6" t="s">
        <v>5654</v>
      </c>
      <c r="N135" s="6" t="s">
        <v>4679</v>
      </c>
      <c r="P135" s="6" t="s">
        <v>5653</v>
      </c>
      <c r="Q135" s="6" t="s">
        <v>4680</v>
      </c>
      <c r="U135" s="6" t="s">
        <v>4681</v>
      </c>
      <c r="V135" s="6" t="s">
        <v>4681</v>
      </c>
      <c r="X135" s="27">
        <v>282</v>
      </c>
      <c r="Y135" s="27">
        <v>282</v>
      </c>
      <c r="Z135" s="30"/>
      <c r="AA135" s="30"/>
      <c r="AB135" s="30">
        <f>SUM(Table2026_09_25[[#This Row],[Number of in-person visits provided in reporting year.]:[Number of video/virtual visits provided in reporting year.]])</f>
        <v>282</v>
      </c>
      <c r="AC135" s="6" t="s">
        <v>8469</v>
      </c>
      <c r="AF135" s="6" t="s">
        <v>4682</v>
      </c>
      <c r="AG135" s="28">
        <v>1</v>
      </c>
      <c r="AI135" s="6" t="s">
        <v>5656</v>
      </c>
      <c r="AJ135" s="6" t="s">
        <v>5296</v>
      </c>
      <c r="AK135" s="6" t="s">
        <v>8483</v>
      </c>
      <c r="AL135" s="6" t="s">
        <v>5657</v>
      </c>
      <c r="AM135" s="6" t="s">
        <v>5683</v>
      </c>
      <c r="AN135" s="6" t="s">
        <v>5296</v>
      </c>
      <c r="AO135" s="6" t="s">
        <v>3740</v>
      </c>
      <c r="AQ135" s="6" t="s">
        <v>544</v>
      </c>
      <c r="AW135" s="6" t="s">
        <v>5297</v>
      </c>
      <c r="AX135" s="6" t="s">
        <v>4839</v>
      </c>
      <c r="AY135" s="28">
        <v>1</v>
      </c>
      <c r="AZ135" s="28">
        <v>0</v>
      </c>
      <c r="BA135" s="28">
        <v>0</v>
      </c>
      <c r="BB135" s="28">
        <v>0</v>
      </c>
      <c r="BC135" s="28">
        <v>0</v>
      </c>
      <c r="BD135" s="28">
        <v>0</v>
      </c>
      <c r="BE135" s="28">
        <v>0</v>
      </c>
      <c r="BF135" s="28">
        <v>0</v>
      </c>
      <c r="BG135" s="28">
        <v>0</v>
      </c>
      <c r="BH135" s="28">
        <v>0</v>
      </c>
      <c r="BI135" s="28">
        <v>0</v>
      </c>
      <c r="BJ135" s="28">
        <v>0</v>
      </c>
      <c r="BK135" s="28">
        <v>0</v>
      </c>
      <c r="BL135" s="28">
        <v>0</v>
      </c>
      <c r="BM135" s="28">
        <v>0</v>
      </c>
      <c r="BN135" s="28">
        <v>0</v>
      </c>
      <c r="BO135" s="28">
        <v>0</v>
      </c>
      <c r="BP135" s="28">
        <v>0</v>
      </c>
      <c r="BQ135" s="28">
        <v>0</v>
      </c>
      <c r="BR135" s="28">
        <v>0</v>
      </c>
      <c r="BS135" s="28">
        <v>0</v>
      </c>
      <c r="BT135" s="28">
        <v>0</v>
      </c>
      <c r="BU135" s="28">
        <v>0</v>
      </c>
      <c r="BV135" s="28"/>
      <c r="BW135" s="28"/>
      <c r="BX135" s="28"/>
      <c r="BZ135" s="6">
        <f t="shared" si="6"/>
        <v>1</v>
      </c>
      <c r="CA135" s="6">
        <f t="shared" si="7"/>
        <v>0</v>
      </c>
      <c r="CC135" s="26" t="s">
        <v>4753</v>
      </c>
      <c r="CD135" s="6" t="s">
        <v>5682</v>
      </c>
      <c r="CE135" s="6" t="s">
        <v>4537</v>
      </c>
      <c r="CG135" s="6" t="s">
        <v>4537</v>
      </c>
      <c r="CJ135" s="6" t="s">
        <v>8598</v>
      </c>
      <c r="CK135" s="6" t="s">
        <v>5684</v>
      </c>
      <c r="CL135" s="6" t="s">
        <v>4537</v>
      </c>
      <c r="CM135" s="6" t="s">
        <v>4737</v>
      </c>
      <c r="CO135" s="6" t="s">
        <v>8607</v>
      </c>
      <c r="CP135" s="6" t="s">
        <v>4758</v>
      </c>
      <c r="CR135" s="6" t="s">
        <v>4537</v>
      </c>
      <c r="CS135" s="6" t="s">
        <v>4759</v>
      </c>
      <c r="CU135" s="6" t="s">
        <v>8607</v>
      </c>
      <c r="CV135" s="6" t="s">
        <v>4694</v>
      </c>
      <c r="CX135" s="6" t="s">
        <v>4537</v>
      </c>
      <c r="CY135" s="6" t="s">
        <v>4537</v>
      </c>
      <c r="DC135" s="6" t="s">
        <v>4434</v>
      </c>
      <c r="DD135" s="6" t="s">
        <v>5654</v>
      </c>
      <c r="DF135" s="29">
        <f t="shared" si="8"/>
        <v>0</v>
      </c>
      <c r="DG135" s="6">
        <v>1</v>
      </c>
    </row>
    <row r="136" spans="1:111" hidden="1" x14ac:dyDescent="0.2">
      <c r="A136" s="6">
        <v>147</v>
      </c>
      <c r="B136" s="25">
        <v>46197.410983796297</v>
      </c>
      <c r="C136" s="25">
        <v>46197.413726851853</v>
      </c>
      <c r="D136" s="6" t="s">
        <v>4901</v>
      </c>
      <c r="F136" s="25">
        <v>46199.370393518519</v>
      </c>
      <c r="G136" s="26" t="s">
        <v>4725</v>
      </c>
      <c r="H136" s="6" t="s">
        <v>5651</v>
      </c>
      <c r="I136" s="6" t="s">
        <v>5652</v>
      </c>
      <c r="J136" s="6" t="s">
        <v>4537</v>
      </c>
      <c r="L136" s="6" t="s">
        <v>5653</v>
      </c>
      <c r="M136" s="6" t="s">
        <v>5654</v>
      </c>
      <c r="N136" s="6" t="s">
        <v>4679</v>
      </c>
      <c r="P136" s="6" t="s">
        <v>5653</v>
      </c>
      <c r="Q136" s="6" t="s">
        <v>4680</v>
      </c>
      <c r="U136" s="6" t="s">
        <v>4681</v>
      </c>
      <c r="V136" s="6" t="s">
        <v>4681</v>
      </c>
      <c r="X136" s="27">
        <v>122</v>
      </c>
      <c r="Y136" s="27">
        <v>122</v>
      </c>
      <c r="Z136" s="30"/>
      <c r="AA136" s="30"/>
      <c r="AB136" s="30">
        <f>SUM(Table2026_09_25[[#This Row],[Number of in-person visits provided in reporting year.]:[Number of video/virtual visits provided in reporting year.]])</f>
        <v>122</v>
      </c>
      <c r="AC136" s="6" t="s">
        <v>8469</v>
      </c>
      <c r="AF136" s="6" t="s">
        <v>4682</v>
      </c>
      <c r="AG136" s="28">
        <v>1</v>
      </c>
      <c r="AI136" s="6" t="s">
        <v>5662</v>
      </c>
      <c r="AJ136" s="6" t="s">
        <v>5663</v>
      </c>
      <c r="AK136" s="6" t="s">
        <v>8483</v>
      </c>
      <c r="AL136" s="6" t="s">
        <v>5664</v>
      </c>
      <c r="AM136" s="6" t="s">
        <v>5685</v>
      </c>
      <c r="AN136" s="6" t="s">
        <v>5663</v>
      </c>
      <c r="AO136" s="6" t="s">
        <v>5666</v>
      </c>
      <c r="AQ136" s="6" t="s">
        <v>544</v>
      </c>
      <c r="AW136" s="6" t="s">
        <v>5667</v>
      </c>
      <c r="AX136" s="6" t="s">
        <v>4839</v>
      </c>
      <c r="AY136" s="28">
        <v>1</v>
      </c>
      <c r="AZ136" s="28">
        <v>0</v>
      </c>
      <c r="BA136" s="28">
        <v>0</v>
      </c>
      <c r="BB136" s="28">
        <v>0</v>
      </c>
      <c r="BC136" s="28">
        <v>0</v>
      </c>
      <c r="BD136" s="28">
        <v>0</v>
      </c>
      <c r="BE136" s="28">
        <v>0</v>
      </c>
      <c r="BF136" s="28">
        <v>0</v>
      </c>
      <c r="BG136" s="28">
        <v>0</v>
      </c>
      <c r="BH136" s="28">
        <v>0</v>
      </c>
      <c r="BI136" s="28">
        <v>0</v>
      </c>
      <c r="BJ136" s="28">
        <v>0</v>
      </c>
      <c r="BK136" s="28">
        <v>0</v>
      </c>
      <c r="BL136" s="28">
        <v>0</v>
      </c>
      <c r="BM136" s="28">
        <v>0</v>
      </c>
      <c r="BN136" s="28">
        <v>0</v>
      </c>
      <c r="BO136" s="28">
        <v>0</v>
      </c>
      <c r="BP136" s="28">
        <v>0</v>
      </c>
      <c r="BQ136" s="28">
        <v>0</v>
      </c>
      <c r="BR136" s="28">
        <v>0</v>
      </c>
      <c r="BS136" s="28">
        <v>0</v>
      </c>
      <c r="BT136" s="28">
        <v>0</v>
      </c>
      <c r="BU136" s="28">
        <v>0</v>
      </c>
      <c r="BV136" s="28"/>
      <c r="BW136" s="28"/>
      <c r="BX136" s="28"/>
      <c r="BZ136" s="6">
        <f t="shared" si="6"/>
        <v>1</v>
      </c>
      <c r="CA136" s="6">
        <f t="shared" si="7"/>
        <v>0</v>
      </c>
      <c r="CB136" s="28">
        <v>0</v>
      </c>
      <c r="CC136" s="26" t="s">
        <v>4753</v>
      </c>
      <c r="CD136" s="6" t="s">
        <v>5659</v>
      </c>
      <c r="CE136" s="6" t="s">
        <v>4537</v>
      </c>
      <c r="CG136" s="6" t="s">
        <v>4537</v>
      </c>
      <c r="CJ136" s="6" t="s">
        <v>8598</v>
      </c>
      <c r="CK136" s="6" t="s">
        <v>5686</v>
      </c>
      <c r="CL136" s="6" t="s">
        <v>4537</v>
      </c>
      <c r="CM136" s="6" t="s">
        <v>4737</v>
      </c>
      <c r="CO136" s="6" t="s">
        <v>8607</v>
      </c>
      <c r="CP136" s="6" t="s">
        <v>4758</v>
      </c>
      <c r="CR136" s="6" t="s">
        <v>4537</v>
      </c>
      <c r="CS136" s="6" t="s">
        <v>4759</v>
      </c>
      <c r="CU136" s="6" t="s">
        <v>8607</v>
      </c>
      <c r="CV136" s="6" t="s">
        <v>4694</v>
      </c>
      <c r="CX136" s="6" t="s">
        <v>4537</v>
      </c>
      <c r="CY136" s="6" t="s">
        <v>4537</v>
      </c>
      <c r="DC136" s="6" t="s">
        <v>4434</v>
      </c>
      <c r="DD136" s="6" t="s">
        <v>5654</v>
      </c>
      <c r="DF136" s="29">
        <f t="shared" si="8"/>
        <v>0</v>
      </c>
      <c r="DG136" s="6">
        <v>1</v>
      </c>
    </row>
    <row r="137" spans="1:111" hidden="1" x14ac:dyDescent="0.2">
      <c r="A137" s="6">
        <v>148</v>
      </c>
      <c r="B137" s="25">
        <v>46197.413773148146</v>
      </c>
      <c r="C137" s="25">
        <v>46197.416562500002</v>
      </c>
      <c r="D137" s="6" t="s">
        <v>4901</v>
      </c>
      <c r="F137" s="25">
        <v>46199.370081018518</v>
      </c>
      <c r="G137" s="26" t="s">
        <v>4725</v>
      </c>
      <c r="H137" s="6" t="s">
        <v>5651</v>
      </c>
      <c r="I137" s="6" t="s">
        <v>5652</v>
      </c>
      <c r="J137" s="6" t="s">
        <v>4537</v>
      </c>
      <c r="L137" s="6" t="s">
        <v>5653</v>
      </c>
      <c r="M137" s="6" t="s">
        <v>5654</v>
      </c>
      <c r="N137" s="6" t="s">
        <v>4679</v>
      </c>
      <c r="P137" s="6" t="s">
        <v>5653</v>
      </c>
      <c r="Q137" s="6" t="s">
        <v>4680</v>
      </c>
      <c r="U137" s="6" t="s">
        <v>4681</v>
      </c>
      <c r="V137" s="6" t="s">
        <v>4681</v>
      </c>
      <c r="X137" s="27">
        <v>127</v>
      </c>
      <c r="Y137" s="27">
        <v>127</v>
      </c>
      <c r="Z137" s="30"/>
      <c r="AA137" s="30"/>
      <c r="AB137" s="30">
        <f>SUM(Table2026_09_25[[#This Row],[Number of in-person visits provided in reporting year.]:[Number of video/virtual visits provided in reporting year.]])</f>
        <v>127</v>
      </c>
      <c r="AC137" s="6" t="s">
        <v>8469</v>
      </c>
      <c r="AF137" s="6" t="s">
        <v>4682</v>
      </c>
      <c r="AG137" s="28">
        <v>2</v>
      </c>
      <c r="AI137" s="6" t="s">
        <v>5670</v>
      </c>
      <c r="AJ137" s="6" t="s">
        <v>5671</v>
      </c>
      <c r="AK137" s="6" t="s">
        <v>8483</v>
      </c>
      <c r="AL137" s="6" t="s">
        <v>5672</v>
      </c>
      <c r="AM137" s="6" t="s">
        <v>5687</v>
      </c>
      <c r="AN137" s="6" t="s">
        <v>5671</v>
      </c>
      <c r="AO137" s="6" t="s">
        <v>5674</v>
      </c>
      <c r="AQ137" s="6" t="s">
        <v>544</v>
      </c>
      <c r="AW137" s="6" t="s">
        <v>5675</v>
      </c>
      <c r="AX137" s="6" t="s">
        <v>4839</v>
      </c>
      <c r="AY137" s="28">
        <v>1</v>
      </c>
      <c r="AZ137" s="28">
        <v>0</v>
      </c>
      <c r="BA137" s="28">
        <v>0</v>
      </c>
      <c r="BB137" s="28">
        <v>0</v>
      </c>
      <c r="BC137" s="28">
        <v>0</v>
      </c>
      <c r="BD137" s="28">
        <v>0</v>
      </c>
      <c r="BE137" s="28">
        <v>0</v>
      </c>
      <c r="BF137" s="28">
        <v>0</v>
      </c>
      <c r="BG137" s="28">
        <v>0</v>
      </c>
      <c r="BH137" s="28">
        <v>0</v>
      </c>
      <c r="BI137" s="28">
        <v>0</v>
      </c>
      <c r="BJ137" s="28">
        <v>0</v>
      </c>
      <c r="BK137" s="28">
        <v>0</v>
      </c>
      <c r="BL137" s="28">
        <v>0</v>
      </c>
      <c r="BM137" s="28">
        <v>0</v>
      </c>
      <c r="BN137" s="28">
        <v>0</v>
      </c>
      <c r="BO137" s="28">
        <v>0</v>
      </c>
      <c r="BP137" s="28">
        <v>0</v>
      </c>
      <c r="BQ137" s="28">
        <v>0</v>
      </c>
      <c r="BR137" s="28">
        <v>0</v>
      </c>
      <c r="BS137" s="28">
        <v>0</v>
      </c>
      <c r="BT137" s="28">
        <v>0</v>
      </c>
      <c r="BU137" s="28">
        <v>0</v>
      </c>
      <c r="BV137" s="28"/>
      <c r="BW137" s="28"/>
      <c r="BX137" s="28"/>
      <c r="BZ137" s="6">
        <f t="shared" si="6"/>
        <v>1</v>
      </c>
      <c r="CA137" s="6">
        <f t="shared" si="7"/>
        <v>0</v>
      </c>
      <c r="CB137" s="28">
        <v>0</v>
      </c>
      <c r="CC137" s="26" t="s">
        <v>4753</v>
      </c>
      <c r="CD137" s="6" t="s">
        <v>5682</v>
      </c>
      <c r="CE137" s="6" t="s">
        <v>4537</v>
      </c>
      <c r="CG137" s="6" t="s">
        <v>4537</v>
      </c>
      <c r="CJ137" s="6" t="s">
        <v>8598</v>
      </c>
      <c r="CK137" s="6" t="s">
        <v>5688</v>
      </c>
      <c r="CL137" s="6" t="s">
        <v>4537</v>
      </c>
      <c r="CM137" s="6" t="s">
        <v>4737</v>
      </c>
      <c r="CO137" s="6" t="s">
        <v>8607</v>
      </c>
      <c r="CP137" s="6" t="s">
        <v>4758</v>
      </c>
      <c r="CR137" s="6" t="s">
        <v>4537</v>
      </c>
      <c r="CS137" s="6" t="s">
        <v>4759</v>
      </c>
      <c r="CU137" s="6" t="s">
        <v>8607</v>
      </c>
      <c r="CV137" s="6" t="s">
        <v>4694</v>
      </c>
      <c r="CX137" s="6" t="s">
        <v>4537</v>
      </c>
      <c r="CY137" s="6" t="s">
        <v>4537</v>
      </c>
      <c r="DC137" s="6" t="s">
        <v>4434</v>
      </c>
      <c r="DD137" s="6" t="s">
        <v>5654</v>
      </c>
      <c r="DF137" s="29">
        <f t="shared" si="8"/>
        <v>0</v>
      </c>
      <c r="DG137" s="6">
        <v>1</v>
      </c>
    </row>
    <row r="138" spans="1:111" hidden="1" x14ac:dyDescent="0.2">
      <c r="A138" s="6">
        <v>149</v>
      </c>
      <c r="B138" s="25">
        <v>46197.416620370372</v>
      </c>
      <c r="C138" s="25">
        <v>46197.419398148151</v>
      </c>
      <c r="D138" s="6" t="s">
        <v>4901</v>
      </c>
      <c r="F138" s="25">
        <v>46199.369363425925</v>
      </c>
      <c r="G138" s="26" t="s">
        <v>4725</v>
      </c>
      <c r="H138" s="6" t="s">
        <v>5651</v>
      </c>
      <c r="I138" s="6" t="s">
        <v>5652</v>
      </c>
      <c r="J138" s="6" t="s">
        <v>4537</v>
      </c>
      <c r="L138" s="6" t="s">
        <v>5653</v>
      </c>
      <c r="M138" s="6" t="s">
        <v>5654</v>
      </c>
      <c r="N138" s="6" t="s">
        <v>4679</v>
      </c>
      <c r="P138" s="6" t="s">
        <v>5653</v>
      </c>
      <c r="Q138" s="6" t="s">
        <v>4680</v>
      </c>
      <c r="U138" s="6" t="s">
        <v>4681</v>
      </c>
      <c r="V138" s="6" t="s">
        <v>4681</v>
      </c>
      <c r="X138" s="27">
        <v>137</v>
      </c>
      <c r="Y138" s="27">
        <v>137</v>
      </c>
      <c r="Z138" s="30"/>
      <c r="AA138" s="30"/>
      <c r="AB138" s="30">
        <f>SUM(Table2026_09_25[[#This Row],[Number of in-person visits provided in reporting year.]:[Number of video/virtual visits provided in reporting year.]])</f>
        <v>137</v>
      </c>
      <c r="AC138" s="6" t="s">
        <v>8469</v>
      </c>
      <c r="AF138" s="6" t="s">
        <v>4682</v>
      </c>
      <c r="AG138" s="28">
        <v>2</v>
      </c>
      <c r="AI138" s="6" t="s">
        <v>5670</v>
      </c>
      <c r="AJ138" s="6" t="s">
        <v>5671</v>
      </c>
      <c r="AK138" s="6" t="s">
        <v>8483</v>
      </c>
      <c r="AL138" s="6" t="s">
        <v>5672</v>
      </c>
      <c r="AM138" s="6" t="s">
        <v>5689</v>
      </c>
      <c r="AN138" s="6" t="s">
        <v>5679</v>
      </c>
      <c r="AO138" s="6" t="s">
        <v>5680</v>
      </c>
      <c r="AP138" s="6" t="s">
        <v>5690</v>
      </c>
      <c r="AQ138" s="6" t="s">
        <v>544</v>
      </c>
      <c r="AW138" s="6" t="s">
        <v>5675</v>
      </c>
      <c r="AX138" s="6" t="s">
        <v>4839</v>
      </c>
      <c r="AY138" s="28">
        <v>1</v>
      </c>
      <c r="AZ138" s="28">
        <v>0</v>
      </c>
      <c r="BA138" s="28">
        <v>0</v>
      </c>
      <c r="BB138" s="28">
        <v>0</v>
      </c>
      <c r="BC138" s="28">
        <v>0</v>
      </c>
      <c r="BD138" s="28">
        <v>0</v>
      </c>
      <c r="BE138" s="28">
        <v>0</v>
      </c>
      <c r="BF138" s="28">
        <v>0</v>
      </c>
      <c r="BG138" s="28">
        <v>0</v>
      </c>
      <c r="BH138" s="28">
        <v>0</v>
      </c>
      <c r="BI138" s="28">
        <v>0</v>
      </c>
      <c r="BJ138" s="28">
        <v>0</v>
      </c>
      <c r="BK138" s="28">
        <v>0</v>
      </c>
      <c r="BL138" s="28">
        <v>0</v>
      </c>
      <c r="BM138" s="28">
        <v>0</v>
      </c>
      <c r="BN138" s="28">
        <v>0</v>
      </c>
      <c r="BO138" s="28">
        <v>0</v>
      </c>
      <c r="BP138" s="28">
        <v>0</v>
      </c>
      <c r="BQ138" s="28">
        <v>0</v>
      </c>
      <c r="BR138" s="28">
        <v>0</v>
      </c>
      <c r="BS138" s="28">
        <v>0</v>
      </c>
      <c r="BT138" s="28">
        <v>0</v>
      </c>
      <c r="BU138" s="28">
        <v>0</v>
      </c>
      <c r="BV138" s="28"/>
      <c r="BW138" s="28"/>
      <c r="BX138" s="28"/>
      <c r="BZ138" s="6">
        <f t="shared" si="6"/>
        <v>1</v>
      </c>
      <c r="CA138" s="6">
        <f t="shared" si="7"/>
        <v>0</v>
      </c>
      <c r="CB138" s="28">
        <v>0</v>
      </c>
      <c r="CC138" s="26" t="s">
        <v>4753</v>
      </c>
      <c r="CD138" s="6" t="s">
        <v>5682</v>
      </c>
      <c r="CE138" s="6" t="s">
        <v>4537</v>
      </c>
      <c r="CG138" s="6" t="s">
        <v>4537</v>
      </c>
      <c r="CJ138" s="6" t="s">
        <v>8598</v>
      </c>
      <c r="CK138" s="6" t="s">
        <v>5688</v>
      </c>
      <c r="CL138" s="6" t="s">
        <v>4537</v>
      </c>
      <c r="CM138" s="6" t="s">
        <v>4737</v>
      </c>
      <c r="CO138" s="6" t="s">
        <v>8607</v>
      </c>
      <c r="CP138" s="6" t="s">
        <v>4758</v>
      </c>
      <c r="CR138" s="6" t="s">
        <v>4537</v>
      </c>
      <c r="CS138" s="6" t="s">
        <v>4759</v>
      </c>
      <c r="CU138" s="6" t="s">
        <v>8607</v>
      </c>
      <c r="CV138" s="6" t="s">
        <v>4694</v>
      </c>
      <c r="CX138" s="6" t="s">
        <v>4537</v>
      </c>
      <c r="CY138" s="6" t="s">
        <v>4537</v>
      </c>
      <c r="DC138" s="6" t="s">
        <v>4434</v>
      </c>
      <c r="DD138" s="6" t="s">
        <v>5654</v>
      </c>
      <c r="DF138" s="29">
        <f t="shared" si="8"/>
        <v>0</v>
      </c>
      <c r="DG138" s="6">
        <v>1</v>
      </c>
    </row>
    <row r="139" spans="1:111" ht="16" hidden="1" x14ac:dyDescent="0.2">
      <c r="A139" s="6">
        <v>150</v>
      </c>
      <c r="B139" s="25">
        <v>46197.35260416667</v>
      </c>
      <c r="C139" s="25">
        <v>46197.434178240743</v>
      </c>
      <c r="D139" s="6" t="s">
        <v>4901</v>
      </c>
      <c r="F139" s="25">
        <v>46198.470937500002</v>
      </c>
      <c r="G139" s="26" t="s">
        <v>4676</v>
      </c>
      <c r="H139" s="6" t="s">
        <v>5538</v>
      </c>
      <c r="I139" s="6" t="s">
        <v>5115</v>
      </c>
      <c r="J139" s="6" t="s">
        <v>4537</v>
      </c>
      <c r="L139" s="6" t="s">
        <v>5691</v>
      </c>
      <c r="M139" s="6" t="s">
        <v>5540</v>
      </c>
      <c r="N139" s="6" t="s">
        <v>4679</v>
      </c>
      <c r="P139" s="6" t="s">
        <v>5572</v>
      </c>
      <c r="Q139" s="31" t="s">
        <v>987</v>
      </c>
      <c r="V139" s="6" t="s">
        <v>5572</v>
      </c>
      <c r="X139" s="27">
        <v>178</v>
      </c>
      <c r="Y139" s="27">
        <v>185</v>
      </c>
      <c r="Z139" s="27">
        <v>0</v>
      </c>
      <c r="AA139" s="27">
        <v>0</v>
      </c>
      <c r="AB139" s="27">
        <f>SUM(Table2026_09_25[[#This Row],[Number of in-person visits provided in reporting year.]:[Number of video/virtual visits provided in reporting year.]])</f>
        <v>185</v>
      </c>
      <c r="AC139" s="6" t="s">
        <v>8469</v>
      </c>
      <c r="AF139" s="6" t="s">
        <v>4682</v>
      </c>
      <c r="AG139" s="28">
        <v>10</v>
      </c>
      <c r="AH139" s="6" t="s">
        <v>5692</v>
      </c>
      <c r="AI139" s="6" t="s">
        <v>5555</v>
      </c>
      <c r="AJ139" s="6" t="s">
        <v>5543</v>
      </c>
      <c r="AK139" s="6" t="s">
        <v>8483</v>
      </c>
      <c r="AL139" s="6" t="s">
        <v>481</v>
      </c>
      <c r="AM139" s="6" t="s">
        <v>2332</v>
      </c>
      <c r="AN139" s="6" t="s">
        <v>5575</v>
      </c>
      <c r="AO139" s="6" t="s">
        <v>736</v>
      </c>
      <c r="AQ139" s="6" t="s">
        <v>544</v>
      </c>
      <c r="AW139" s="6" t="s">
        <v>5545</v>
      </c>
      <c r="AX139" s="6" t="s">
        <v>5576</v>
      </c>
      <c r="AY139" s="28">
        <v>0.05</v>
      </c>
      <c r="AZ139" s="28">
        <v>0.1</v>
      </c>
      <c r="BA139" s="28">
        <v>0</v>
      </c>
      <c r="BB139" s="28">
        <v>0</v>
      </c>
      <c r="BC139" s="28">
        <v>0.2</v>
      </c>
      <c r="BD139" s="28">
        <v>0</v>
      </c>
      <c r="BE139" s="28">
        <v>0</v>
      </c>
      <c r="BF139" s="28">
        <v>0</v>
      </c>
      <c r="BG139" s="28">
        <v>0</v>
      </c>
      <c r="BH139" s="28">
        <v>0</v>
      </c>
      <c r="BI139" s="28">
        <v>0</v>
      </c>
      <c r="BJ139" s="28">
        <v>0</v>
      </c>
      <c r="BK139" s="28">
        <v>0</v>
      </c>
      <c r="BL139" s="28">
        <v>0</v>
      </c>
      <c r="BM139" s="28">
        <v>0</v>
      </c>
      <c r="BN139" s="28">
        <v>0</v>
      </c>
      <c r="BO139" s="28">
        <v>0</v>
      </c>
      <c r="BP139" s="28">
        <v>0.2</v>
      </c>
      <c r="BQ139" s="28">
        <v>0</v>
      </c>
      <c r="BR139" s="28">
        <v>0</v>
      </c>
      <c r="BS139" s="28">
        <v>0</v>
      </c>
      <c r="BT139" s="28">
        <v>0</v>
      </c>
      <c r="BU139" s="28">
        <v>0</v>
      </c>
      <c r="BV139" s="28"/>
      <c r="BW139" s="28"/>
      <c r="BX139" s="28"/>
      <c r="BZ139" s="6">
        <f t="shared" si="6"/>
        <v>0.55000000000000004</v>
      </c>
      <c r="CA139" s="6">
        <f t="shared" si="7"/>
        <v>0.2</v>
      </c>
      <c r="CB139" s="28">
        <v>0</v>
      </c>
      <c r="CC139" s="26" t="s">
        <v>4753</v>
      </c>
      <c r="CD139" s="6" t="s">
        <v>5693</v>
      </c>
      <c r="CE139" s="6" t="s">
        <v>4537</v>
      </c>
      <c r="CG139" s="6" t="s">
        <v>4537</v>
      </c>
      <c r="CK139" s="6" t="s">
        <v>5566</v>
      </c>
      <c r="CX139" s="6" t="s">
        <v>4434</v>
      </c>
      <c r="CY139" s="6" t="s">
        <v>5694</v>
      </c>
      <c r="CZ139" s="6" t="s">
        <v>5695</v>
      </c>
      <c r="DC139" s="6" t="s">
        <v>4434</v>
      </c>
      <c r="DD139" s="6" t="s">
        <v>5550</v>
      </c>
      <c r="DF139" s="29">
        <f t="shared" si="8"/>
        <v>0</v>
      </c>
      <c r="DG139" s="29">
        <v>1</v>
      </c>
    </row>
    <row r="140" spans="1:111" hidden="1" x14ac:dyDescent="0.2">
      <c r="A140" s="6">
        <v>151</v>
      </c>
      <c r="B140" s="25">
        <v>46197.523321759261</v>
      </c>
      <c r="C140" s="25">
        <v>46197.571516203701</v>
      </c>
      <c r="D140" s="6" t="s">
        <v>4901</v>
      </c>
      <c r="F140" s="25"/>
      <c r="G140" s="26" t="s">
        <v>4676</v>
      </c>
      <c r="H140" s="6" t="s">
        <v>5696</v>
      </c>
      <c r="I140" s="6" t="s">
        <v>4727</v>
      </c>
      <c r="J140" s="6" t="s">
        <v>4537</v>
      </c>
      <c r="L140" s="6" t="s">
        <v>358</v>
      </c>
      <c r="M140" s="6" t="s">
        <v>5697</v>
      </c>
      <c r="N140" s="6" t="s">
        <v>4679</v>
      </c>
      <c r="P140" s="6" t="s">
        <v>358</v>
      </c>
      <c r="Q140" s="6" t="s">
        <v>4730</v>
      </c>
      <c r="W140" s="6" t="s">
        <v>353</v>
      </c>
      <c r="X140" s="27">
        <v>267</v>
      </c>
      <c r="Y140" s="30"/>
      <c r="Z140" s="30"/>
      <c r="AA140" s="30"/>
      <c r="AB140" s="30">
        <f>SUM(Table2026_09_25[[#This Row],[Number of in-person visits provided in reporting year.]:[Number of video/virtual visits provided in reporting year.]])</f>
        <v>0</v>
      </c>
      <c r="AC140" s="6" t="s">
        <v>8468</v>
      </c>
      <c r="AD140" s="28" t="s">
        <v>5698</v>
      </c>
      <c r="AE140" s="28" t="s">
        <v>5699</v>
      </c>
      <c r="AG140" s="28">
        <v>4</v>
      </c>
      <c r="AI140" s="6" t="s">
        <v>5700</v>
      </c>
      <c r="AJ140" s="6" t="s">
        <v>512</v>
      </c>
      <c r="AK140" s="6" t="s">
        <v>8483</v>
      </c>
      <c r="AL140" s="6" t="s">
        <v>187</v>
      </c>
      <c r="AQ140" s="6" t="s">
        <v>544</v>
      </c>
      <c r="AX140" s="6" t="s">
        <v>4686</v>
      </c>
      <c r="AY140" s="28">
        <v>1</v>
      </c>
      <c r="AZ140" s="28">
        <v>1.5</v>
      </c>
      <c r="BB140" s="28">
        <v>0.5</v>
      </c>
      <c r="BC140" s="28">
        <v>0.5</v>
      </c>
      <c r="BG140" s="28">
        <v>2</v>
      </c>
      <c r="BH140" s="28">
        <v>1</v>
      </c>
      <c r="BL140" s="28">
        <v>2</v>
      </c>
      <c r="BM140" s="28">
        <v>1</v>
      </c>
      <c r="BP140" s="28">
        <v>12</v>
      </c>
      <c r="BQ140" s="28">
        <v>10</v>
      </c>
      <c r="BR140" s="28">
        <v>1</v>
      </c>
      <c r="BT140" s="28">
        <v>0.2</v>
      </c>
      <c r="BZ140" s="6">
        <f t="shared" si="6"/>
        <v>32.700000000000003</v>
      </c>
      <c r="CA140" s="6">
        <f t="shared" si="7"/>
        <v>29.7</v>
      </c>
      <c r="CC140" s="26" t="s">
        <v>4753</v>
      </c>
      <c r="CD140" s="6" t="s">
        <v>4923</v>
      </c>
      <c r="CK140" s="6" t="s">
        <v>4689</v>
      </c>
      <c r="DC140" s="6" t="s">
        <v>4434</v>
      </c>
      <c r="DD140" s="6" t="s">
        <v>5697</v>
      </c>
      <c r="DF140" s="29">
        <f t="shared" si="8"/>
        <v>0</v>
      </c>
      <c r="DG140" s="29">
        <v>1</v>
      </c>
    </row>
    <row r="141" spans="1:111" ht="16" hidden="1" x14ac:dyDescent="0.2">
      <c r="A141" s="6">
        <v>152</v>
      </c>
      <c r="B141" s="25">
        <v>46198.34684027778</v>
      </c>
      <c r="C141" s="25">
        <v>46198.3825462963</v>
      </c>
      <c r="D141" s="6" t="s">
        <v>4901</v>
      </c>
      <c r="F141" s="25"/>
      <c r="G141" s="26" t="s">
        <v>4676</v>
      </c>
      <c r="H141" s="6" t="s">
        <v>5701</v>
      </c>
      <c r="I141" s="6" t="s">
        <v>5702</v>
      </c>
      <c r="J141" s="6" t="s">
        <v>4537</v>
      </c>
      <c r="L141" s="6" t="s">
        <v>5703</v>
      </c>
      <c r="M141" s="6" t="s">
        <v>5697</v>
      </c>
      <c r="N141" s="6" t="s">
        <v>4679</v>
      </c>
      <c r="P141" s="6" t="s">
        <v>3534</v>
      </c>
      <c r="Q141" s="31" t="s">
        <v>987</v>
      </c>
      <c r="V141" s="6" t="s">
        <v>4968</v>
      </c>
      <c r="X141" s="27">
        <v>529</v>
      </c>
      <c r="Y141" s="27">
        <v>625</v>
      </c>
      <c r="Z141" s="30"/>
      <c r="AA141" s="30"/>
      <c r="AB141" s="30">
        <f>SUM(Table2026_09_25[[#This Row],[Number of in-person visits provided in reporting year.]:[Number of video/virtual visits provided in reporting year.]])</f>
        <v>625</v>
      </c>
      <c r="AC141" s="6" t="s">
        <v>8469</v>
      </c>
      <c r="AF141" s="6" t="s">
        <v>4682</v>
      </c>
      <c r="AG141" s="28">
        <v>4</v>
      </c>
      <c r="AI141" s="6" t="s">
        <v>5704</v>
      </c>
      <c r="AJ141" s="6" t="s">
        <v>512</v>
      </c>
      <c r="AK141" s="6" t="s">
        <v>8483</v>
      </c>
      <c r="AL141" s="6" t="s">
        <v>917</v>
      </c>
      <c r="AQ141" s="6" t="s">
        <v>544</v>
      </c>
      <c r="AX141" s="6" t="s">
        <v>4686</v>
      </c>
      <c r="BC141" s="28">
        <v>1</v>
      </c>
      <c r="BP141" s="28">
        <v>1</v>
      </c>
      <c r="BX141" s="6">
        <v>1</v>
      </c>
      <c r="BY141" s="28" t="s">
        <v>5705</v>
      </c>
      <c r="BZ141" s="6">
        <f t="shared" si="6"/>
        <v>2</v>
      </c>
      <c r="CA141" s="6">
        <f t="shared" si="7"/>
        <v>2</v>
      </c>
      <c r="CB141" s="28">
        <v>3</v>
      </c>
      <c r="CC141" s="26" t="s">
        <v>21</v>
      </c>
      <c r="CD141" s="6" t="s">
        <v>4923</v>
      </c>
      <c r="CK141" s="6" t="s">
        <v>4689</v>
      </c>
      <c r="DC141" s="6" t="s">
        <v>4434</v>
      </c>
      <c r="DD141" s="6" t="s">
        <v>5697</v>
      </c>
      <c r="DF141" s="29">
        <f t="shared" si="8"/>
        <v>0</v>
      </c>
      <c r="DG141" s="29">
        <v>1</v>
      </c>
    </row>
    <row r="142" spans="1:111" ht="16" hidden="1" x14ac:dyDescent="0.2">
      <c r="A142" s="6">
        <v>153</v>
      </c>
      <c r="B142" s="25">
        <v>46198.382569444446</v>
      </c>
      <c r="C142" s="25">
        <v>46198.38795138889</v>
      </c>
      <c r="D142" s="6" t="s">
        <v>4901</v>
      </c>
      <c r="F142" s="25"/>
      <c r="G142" s="26" t="s">
        <v>4676</v>
      </c>
      <c r="H142" s="6" t="s">
        <v>5696</v>
      </c>
      <c r="I142" s="6" t="s">
        <v>5702</v>
      </c>
      <c r="J142" s="6" t="s">
        <v>4537</v>
      </c>
      <c r="L142" s="6" t="s">
        <v>5703</v>
      </c>
      <c r="M142" s="6" t="s">
        <v>5697</v>
      </c>
      <c r="N142" s="6" t="s">
        <v>4679</v>
      </c>
      <c r="P142" s="6" t="s">
        <v>3534</v>
      </c>
      <c r="Q142" s="31" t="s">
        <v>987</v>
      </c>
      <c r="V142" s="6" t="s">
        <v>4968</v>
      </c>
      <c r="X142" s="27">
        <v>560</v>
      </c>
      <c r="Y142" s="27">
        <v>685</v>
      </c>
      <c r="Z142" s="30"/>
      <c r="AA142" s="30"/>
      <c r="AB142" s="30">
        <f>SUM(Table2026_09_25[[#This Row],[Number of in-person visits provided in reporting year.]:[Number of video/virtual visits provided in reporting year.]])</f>
        <v>685</v>
      </c>
      <c r="AC142" s="6" t="s">
        <v>8469</v>
      </c>
      <c r="AF142" s="6" t="s">
        <v>4682</v>
      </c>
      <c r="AG142" s="28">
        <v>4</v>
      </c>
      <c r="AI142" s="6" t="s">
        <v>5700</v>
      </c>
      <c r="AJ142" s="6" t="s">
        <v>512</v>
      </c>
      <c r="AK142" s="6" t="s">
        <v>8483</v>
      </c>
      <c r="AL142" s="6" t="s">
        <v>187</v>
      </c>
      <c r="AQ142" s="6" t="s">
        <v>544</v>
      </c>
      <c r="AX142" s="6" t="s">
        <v>4686</v>
      </c>
      <c r="BC142" s="28">
        <v>1</v>
      </c>
      <c r="BP142" s="28">
        <v>1</v>
      </c>
      <c r="BX142" s="6">
        <v>1</v>
      </c>
      <c r="BY142" s="28" t="s">
        <v>5705</v>
      </c>
      <c r="BZ142" s="6">
        <f t="shared" si="6"/>
        <v>2</v>
      </c>
      <c r="CA142" s="6">
        <f t="shared" si="7"/>
        <v>2</v>
      </c>
      <c r="CC142" s="26" t="s">
        <v>21</v>
      </c>
      <c r="CD142" s="6" t="s">
        <v>4923</v>
      </c>
      <c r="CK142" s="6" t="s">
        <v>4689</v>
      </c>
      <c r="DC142" s="6" t="s">
        <v>4434</v>
      </c>
      <c r="DD142" s="6" t="s">
        <v>5697</v>
      </c>
      <c r="DF142" s="29">
        <f t="shared" si="8"/>
        <v>0</v>
      </c>
      <c r="DG142" s="29">
        <v>1</v>
      </c>
    </row>
    <row r="143" spans="1:111" ht="16" hidden="1" x14ac:dyDescent="0.2">
      <c r="A143" s="6">
        <v>154</v>
      </c>
      <c r="B143" s="25">
        <v>46198.388078703705</v>
      </c>
      <c r="C143" s="25">
        <v>46198.391909722224</v>
      </c>
      <c r="D143" s="6" t="s">
        <v>4901</v>
      </c>
      <c r="F143" s="25"/>
      <c r="G143" s="26" t="s">
        <v>4676</v>
      </c>
      <c r="H143" s="6" t="s">
        <v>5162</v>
      </c>
      <c r="I143" s="6" t="s">
        <v>5702</v>
      </c>
      <c r="J143" s="6" t="s">
        <v>4537</v>
      </c>
      <c r="L143" s="6" t="s">
        <v>5703</v>
      </c>
      <c r="M143" s="6" t="s">
        <v>5697</v>
      </c>
      <c r="N143" s="6" t="s">
        <v>4679</v>
      </c>
      <c r="P143" s="6" t="s">
        <v>3534</v>
      </c>
      <c r="Q143" s="31" t="s">
        <v>987</v>
      </c>
      <c r="V143" s="6" t="s">
        <v>4968</v>
      </c>
      <c r="X143" s="27">
        <v>78</v>
      </c>
      <c r="Y143" s="27">
        <v>84</v>
      </c>
      <c r="Z143" s="30"/>
      <c r="AA143" s="30"/>
      <c r="AB143" s="30">
        <f>SUM(Table2026_09_25[[#This Row],[Number of in-person visits provided in reporting year.]:[Number of video/virtual visits provided in reporting year.]])</f>
        <v>84</v>
      </c>
      <c r="AC143" s="6" t="s">
        <v>8469</v>
      </c>
      <c r="AF143" s="6" t="s">
        <v>4682</v>
      </c>
      <c r="AG143" s="28">
        <v>5.6</v>
      </c>
      <c r="AI143" s="6" t="s">
        <v>5167</v>
      </c>
      <c r="AJ143" s="6" t="s">
        <v>512</v>
      </c>
      <c r="AK143" s="6" t="s">
        <v>8483</v>
      </c>
      <c r="AL143" s="6" t="s">
        <v>127</v>
      </c>
      <c r="AQ143" s="6" t="s">
        <v>544</v>
      </c>
      <c r="AX143" s="6" t="s">
        <v>4686</v>
      </c>
      <c r="BC143" s="28">
        <v>1</v>
      </c>
      <c r="BZ143" s="6">
        <f t="shared" si="6"/>
        <v>1</v>
      </c>
      <c r="CA143" s="6">
        <f t="shared" si="7"/>
        <v>0</v>
      </c>
      <c r="CC143" s="26" t="s">
        <v>21</v>
      </c>
      <c r="CD143" s="6" t="s">
        <v>4923</v>
      </c>
      <c r="CK143" s="6" t="s">
        <v>5148</v>
      </c>
      <c r="DC143" s="6" t="s">
        <v>4434</v>
      </c>
      <c r="DD143" s="6" t="s">
        <v>5697</v>
      </c>
      <c r="DF143" s="29">
        <f t="shared" si="8"/>
        <v>0</v>
      </c>
      <c r="DG143" s="29">
        <v>1</v>
      </c>
    </row>
    <row r="144" spans="1:111" ht="16" hidden="1" x14ac:dyDescent="0.2">
      <c r="A144" s="6">
        <v>155</v>
      </c>
      <c r="B144" s="25">
        <v>46198.39199074074</v>
      </c>
      <c r="C144" s="25">
        <v>46198.394965277781</v>
      </c>
      <c r="D144" s="6" t="s">
        <v>4901</v>
      </c>
      <c r="F144" s="25"/>
      <c r="G144" s="26" t="s">
        <v>4676</v>
      </c>
      <c r="H144" s="6" t="s">
        <v>5706</v>
      </c>
      <c r="I144" s="6" t="s">
        <v>5702</v>
      </c>
      <c r="J144" s="6" t="s">
        <v>4537</v>
      </c>
      <c r="L144" s="6" t="s">
        <v>5707</v>
      </c>
      <c r="M144" s="6" t="s">
        <v>5697</v>
      </c>
      <c r="N144" s="6" t="s">
        <v>4679</v>
      </c>
      <c r="P144" s="6" t="s">
        <v>3534</v>
      </c>
      <c r="Q144" s="31" t="s">
        <v>987</v>
      </c>
      <c r="V144" s="6" t="s">
        <v>4968</v>
      </c>
      <c r="X144" s="27">
        <v>112</v>
      </c>
      <c r="Y144" s="27">
        <v>122</v>
      </c>
      <c r="Z144" s="30"/>
      <c r="AA144" s="30"/>
      <c r="AB144" s="30">
        <f>SUM(Table2026_09_25[[#This Row],[Number of in-person visits provided in reporting year.]:[Number of video/virtual visits provided in reporting year.]])</f>
        <v>122</v>
      </c>
      <c r="AC144" s="6" t="s">
        <v>8469</v>
      </c>
      <c r="AF144" s="6" t="s">
        <v>4682</v>
      </c>
      <c r="AG144" s="28">
        <v>3.9</v>
      </c>
      <c r="AI144" s="6" t="s">
        <v>5708</v>
      </c>
      <c r="AJ144" s="6" t="s">
        <v>5709</v>
      </c>
      <c r="AK144" s="6" t="s">
        <v>8483</v>
      </c>
      <c r="AL144" s="6" t="s">
        <v>5710</v>
      </c>
      <c r="AQ144" s="6" t="s">
        <v>544</v>
      </c>
      <c r="AX144" s="6" t="s">
        <v>4686</v>
      </c>
      <c r="BC144" s="28">
        <v>1</v>
      </c>
      <c r="BZ144" s="6">
        <f t="shared" si="6"/>
        <v>1</v>
      </c>
      <c r="CA144" s="6">
        <f t="shared" si="7"/>
        <v>0</v>
      </c>
      <c r="CC144" s="26" t="s">
        <v>21</v>
      </c>
      <c r="CD144" s="6" t="s">
        <v>4923</v>
      </c>
      <c r="CK144" s="6" t="s">
        <v>4689</v>
      </c>
      <c r="DC144" s="6" t="s">
        <v>4434</v>
      </c>
      <c r="DD144" s="6" t="s">
        <v>5697</v>
      </c>
      <c r="DF144" s="29">
        <f t="shared" si="8"/>
        <v>0</v>
      </c>
      <c r="DG144" s="29">
        <v>1</v>
      </c>
    </row>
    <row r="145" spans="1:111" ht="16" hidden="1" x14ac:dyDescent="0.2">
      <c r="A145" s="6">
        <v>156</v>
      </c>
      <c r="B145" s="25">
        <v>46198.395104166666</v>
      </c>
      <c r="C145" s="25">
        <v>46198.404143518521</v>
      </c>
      <c r="D145" s="6" t="s">
        <v>4901</v>
      </c>
      <c r="F145" s="25"/>
      <c r="G145" s="26" t="s">
        <v>4676</v>
      </c>
      <c r="H145" s="6" t="s">
        <v>5701</v>
      </c>
      <c r="I145" s="6" t="s">
        <v>5080</v>
      </c>
      <c r="J145" s="6" t="s">
        <v>4537</v>
      </c>
      <c r="L145" s="6" t="s">
        <v>1057</v>
      </c>
      <c r="M145" s="6" t="s">
        <v>5697</v>
      </c>
      <c r="N145" s="6" t="s">
        <v>4679</v>
      </c>
      <c r="P145" s="6" t="s">
        <v>2265</v>
      </c>
      <c r="Q145" s="31" t="s">
        <v>987</v>
      </c>
      <c r="V145" s="6" t="s">
        <v>1057</v>
      </c>
      <c r="X145" s="27">
        <v>451</v>
      </c>
      <c r="Y145" s="27">
        <v>535</v>
      </c>
      <c r="Z145" s="30"/>
      <c r="AA145" s="30"/>
      <c r="AB145" s="30">
        <f>SUM(Table2026_09_25[[#This Row],[Number of in-person visits provided in reporting year.]:[Number of video/virtual visits provided in reporting year.]])</f>
        <v>535</v>
      </c>
      <c r="AC145" s="6" t="s">
        <v>8469</v>
      </c>
      <c r="AF145" s="6" t="s">
        <v>4682</v>
      </c>
      <c r="AG145" s="28">
        <v>3.1</v>
      </c>
      <c r="AI145" s="6" t="s">
        <v>5704</v>
      </c>
      <c r="AJ145" s="6" t="s">
        <v>512</v>
      </c>
      <c r="AK145" s="6" t="s">
        <v>8483</v>
      </c>
      <c r="AL145" s="6" t="s">
        <v>917</v>
      </c>
      <c r="AQ145" s="6" t="s">
        <v>544</v>
      </c>
      <c r="AX145" s="6" t="s">
        <v>4686</v>
      </c>
      <c r="BP145" s="28">
        <v>1</v>
      </c>
      <c r="BX145" s="6">
        <v>1</v>
      </c>
      <c r="BY145" s="28" t="s">
        <v>5705</v>
      </c>
      <c r="BZ145" s="6">
        <f t="shared" si="6"/>
        <v>1</v>
      </c>
      <c r="CA145" s="6">
        <f t="shared" si="7"/>
        <v>2</v>
      </c>
      <c r="CC145" s="26" t="s">
        <v>21</v>
      </c>
      <c r="CD145" s="6" t="s">
        <v>4923</v>
      </c>
      <c r="CK145" s="6" t="s">
        <v>5148</v>
      </c>
      <c r="DC145" s="6" t="s">
        <v>4434</v>
      </c>
      <c r="DD145" s="6" t="s">
        <v>5697</v>
      </c>
      <c r="DF145" s="29">
        <f t="shared" si="8"/>
        <v>0</v>
      </c>
      <c r="DG145" s="29">
        <v>1</v>
      </c>
    </row>
    <row r="146" spans="1:111" hidden="1" x14ac:dyDescent="0.2">
      <c r="A146" s="6">
        <v>157</v>
      </c>
      <c r="B146" s="25">
        <v>46198.412824074076</v>
      </c>
      <c r="C146" s="25">
        <v>46198.41851851852</v>
      </c>
      <c r="D146" s="6" t="s">
        <v>4901</v>
      </c>
      <c r="F146" s="25"/>
      <c r="G146" s="26" t="s">
        <v>4725</v>
      </c>
      <c r="H146" s="6" t="s">
        <v>5410</v>
      </c>
      <c r="I146" s="6" t="s">
        <v>5115</v>
      </c>
      <c r="J146" s="6" t="s">
        <v>4537</v>
      </c>
      <c r="L146" s="6" t="s">
        <v>5711</v>
      </c>
      <c r="M146" s="6" t="s">
        <v>5413</v>
      </c>
      <c r="N146" s="6" t="s">
        <v>4679</v>
      </c>
      <c r="P146" s="6" t="s">
        <v>2265</v>
      </c>
      <c r="Q146" s="6" t="s">
        <v>4730</v>
      </c>
      <c r="W146" s="6" t="s">
        <v>5712</v>
      </c>
      <c r="X146" s="30"/>
      <c r="Y146" s="30"/>
      <c r="Z146" s="30"/>
      <c r="AA146" s="30"/>
      <c r="AB146" s="30">
        <f>SUM(Table2026_09_25[[#This Row],[Number of in-person visits provided in reporting year.]:[Number of video/virtual visits provided in reporting year.]])</f>
        <v>0</v>
      </c>
      <c r="AC146" s="6" t="s">
        <v>8469</v>
      </c>
      <c r="AF146" s="6" t="s">
        <v>5713</v>
      </c>
      <c r="AI146" s="6" t="s">
        <v>5415</v>
      </c>
      <c r="AJ146" s="6" t="s">
        <v>5416</v>
      </c>
      <c r="AK146" s="6" t="s">
        <v>8483</v>
      </c>
      <c r="AL146" s="6" t="s">
        <v>5417</v>
      </c>
      <c r="AQ146" s="6" t="s">
        <v>544</v>
      </c>
      <c r="AW146" s="6" t="s">
        <v>5282</v>
      </c>
      <c r="AX146" s="6" t="s">
        <v>4686</v>
      </c>
      <c r="BX146" s="6">
        <v>1</v>
      </c>
      <c r="BY146" s="6" t="s">
        <v>5714</v>
      </c>
      <c r="BZ146" s="6">
        <f t="shared" si="6"/>
        <v>0</v>
      </c>
      <c r="CA146" s="6">
        <f t="shared" si="7"/>
        <v>1</v>
      </c>
      <c r="CB146" s="28">
        <v>1</v>
      </c>
      <c r="CC146" s="26" t="s">
        <v>4687</v>
      </c>
      <c r="CD146" s="6" t="s">
        <v>5715</v>
      </c>
      <c r="CE146" s="6" t="s">
        <v>4537</v>
      </c>
      <c r="CG146" s="6" t="s">
        <v>4537</v>
      </c>
      <c r="CJ146" s="6" t="s">
        <v>5148</v>
      </c>
      <c r="CK146" s="6" t="s">
        <v>4689</v>
      </c>
      <c r="CL146" s="6" t="s">
        <v>4537</v>
      </c>
      <c r="CM146" s="6" t="s">
        <v>4737</v>
      </c>
      <c r="CO146" s="6" t="s">
        <v>8607</v>
      </c>
      <c r="CP146" s="6" t="s">
        <v>4758</v>
      </c>
      <c r="CR146" s="6" t="s">
        <v>4537</v>
      </c>
      <c r="CS146" s="6" t="s">
        <v>4759</v>
      </c>
      <c r="CU146" s="6" t="s">
        <v>8607</v>
      </c>
      <c r="CV146" s="6" t="s">
        <v>4694</v>
      </c>
      <c r="CX146" s="6" t="s">
        <v>4537</v>
      </c>
      <c r="CY146" s="6" t="s">
        <v>4537</v>
      </c>
      <c r="DA146" s="6" t="s">
        <v>5716</v>
      </c>
      <c r="DC146" s="6" t="s">
        <v>4434</v>
      </c>
      <c r="DD146" s="6" t="s">
        <v>5413</v>
      </c>
      <c r="DF146" s="29">
        <f t="shared" si="8"/>
        <v>0</v>
      </c>
      <c r="DG146" s="6">
        <v>1</v>
      </c>
    </row>
    <row r="147" spans="1:111" hidden="1" x14ac:dyDescent="0.2">
      <c r="A147" s="6">
        <v>158</v>
      </c>
      <c r="B147" s="25">
        <v>46198.418645833335</v>
      </c>
      <c r="C147" s="25">
        <v>46198.422303240739</v>
      </c>
      <c r="D147" s="6" t="s">
        <v>4901</v>
      </c>
      <c r="F147" s="25"/>
      <c r="G147" s="26" t="s">
        <v>4676</v>
      </c>
      <c r="H147" s="6" t="s">
        <v>5410</v>
      </c>
      <c r="I147" s="6" t="s">
        <v>5115</v>
      </c>
      <c r="J147" s="6" t="s">
        <v>4537</v>
      </c>
      <c r="L147" s="6" t="s">
        <v>5717</v>
      </c>
      <c r="M147" s="6" t="s">
        <v>5413</v>
      </c>
      <c r="N147" s="6" t="s">
        <v>4679</v>
      </c>
      <c r="P147" s="6" t="s">
        <v>2265</v>
      </c>
      <c r="Q147" s="6" t="s">
        <v>4730</v>
      </c>
      <c r="W147" s="6" t="s">
        <v>5718</v>
      </c>
      <c r="X147" s="30"/>
      <c r="Y147" s="30"/>
      <c r="Z147" s="30"/>
      <c r="AA147" s="30"/>
      <c r="AB147" s="30">
        <f>SUM(Table2026_09_25[[#This Row],[Number of in-person visits provided in reporting year.]:[Number of video/virtual visits provided in reporting year.]])</f>
        <v>0</v>
      </c>
      <c r="AC147" s="6" t="s">
        <v>8469</v>
      </c>
      <c r="AF147" s="6" t="s">
        <v>5719</v>
      </c>
      <c r="AI147" s="6" t="s">
        <v>5415</v>
      </c>
      <c r="AJ147" s="6" t="s">
        <v>5416</v>
      </c>
      <c r="AK147" s="6" t="s">
        <v>8483</v>
      </c>
      <c r="AL147" s="6" t="s">
        <v>5417</v>
      </c>
      <c r="AQ147" s="6" t="s">
        <v>544</v>
      </c>
      <c r="AW147" s="6" t="s">
        <v>5282</v>
      </c>
      <c r="AX147" s="6" t="s">
        <v>4686</v>
      </c>
      <c r="BX147" s="6">
        <v>1</v>
      </c>
      <c r="BY147" s="6" t="s">
        <v>5714</v>
      </c>
      <c r="BZ147" s="6">
        <f t="shared" si="6"/>
        <v>0</v>
      </c>
      <c r="CA147" s="6">
        <f t="shared" si="7"/>
        <v>1</v>
      </c>
      <c r="CB147" s="28">
        <v>1</v>
      </c>
      <c r="CC147" s="26" t="s">
        <v>4687</v>
      </c>
      <c r="CD147" s="6" t="s">
        <v>5720</v>
      </c>
      <c r="CE147" s="6" t="s">
        <v>4537</v>
      </c>
      <c r="CG147" s="6" t="s">
        <v>4537</v>
      </c>
      <c r="CJ147" s="6" t="s">
        <v>5148</v>
      </c>
      <c r="CK147" s="6" t="s">
        <v>4689</v>
      </c>
      <c r="CL147" s="6" t="s">
        <v>4537</v>
      </c>
      <c r="CM147" s="6" t="s">
        <v>4737</v>
      </c>
      <c r="CO147" s="6" t="s">
        <v>8607</v>
      </c>
      <c r="CP147" s="6" t="s">
        <v>4758</v>
      </c>
      <c r="CR147" s="6" t="s">
        <v>4537</v>
      </c>
      <c r="CS147" s="6" t="s">
        <v>4759</v>
      </c>
      <c r="CU147" s="6" t="s">
        <v>8607</v>
      </c>
      <c r="CV147" s="6" t="s">
        <v>4694</v>
      </c>
      <c r="CX147" s="6" t="s">
        <v>4537</v>
      </c>
      <c r="CY147" s="6" t="s">
        <v>4537</v>
      </c>
      <c r="DC147" s="6" t="s">
        <v>4434</v>
      </c>
      <c r="DD147" s="6" t="s">
        <v>5413</v>
      </c>
      <c r="DF147" s="29">
        <f t="shared" si="8"/>
        <v>0</v>
      </c>
      <c r="DG147" s="29">
        <v>1</v>
      </c>
    </row>
    <row r="148" spans="1:111" ht="16" hidden="1" x14ac:dyDescent="0.2">
      <c r="A148" s="6">
        <v>159</v>
      </c>
      <c r="B148" s="25">
        <v>46198.458622685182</v>
      </c>
      <c r="C148" s="25">
        <v>46198.461793981478</v>
      </c>
      <c r="D148" s="6" t="s">
        <v>4901</v>
      </c>
      <c r="F148" s="25"/>
      <c r="G148" s="26" t="s">
        <v>4676</v>
      </c>
      <c r="H148" s="6" t="s">
        <v>5696</v>
      </c>
      <c r="I148" s="6" t="s">
        <v>5080</v>
      </c>
      <c r="J148" s="6" t="s">
        <v>4537</v>
      </c>
      <c r="L148" s="6" t="s">
        <v>1057</v>
      </c>
      <c r="M148" s="6" t="s">
        <v>5163</v>
      </c>
      <c r="N148" s="6" t="s">
        <v>4679</v>
      </c>
      <c r="P148" s="6" t="s">
        <v>2265</v>
      </c>
      <c r="Q148" s="31" t="s">
        <v>987</v>
      </c>
      <c r="V148" s="6" t="s">
        <v>1057</v>
      </c>
      <c r="X148" s="27">
        <v>664</v>
      </c>
      <c r="Y148" s="27">
        <v>864</v>
      </c>
      <c r="Z148" s="30"/>
      <c r="AA148" s="30"/>
      <c r="AB148" s="30">
        <f>SUM(Table2026_09_25[[#This Row],[Number of in-person visits provided in reporting year.]:[Number of video/virtual visits provided in reporting year.]])</f>
        <v>864</v>
      </c>
      <c r="AC148" s="6" t="s">
        <v>8469</v>
      </c>
      <c r="AF148" s="6" t="s">
        <v>4682</v>
      </c>
      <c r="AG148" s="28">
        <v>3.6</v>
      </c>
      <c r="AI148" s="6" t="s">
        <v>5700</v>
      </c>
      <c r="AJ148" s="6" t="s">
        <v>512</v>
      </c>
      <c r="AK148" s="6" t="s">
        <v>8483</v>
      </c>
      <c r="AL148" s="6" t="s">
        <v>187</v>
      </c>
      <c r="AQ148" s="6" t="s">
        <v>544</v>
      </c>
      <c r="AX148" s="6" t="s">
        <v>4686</v>
      </c>
      <c r="BP148" s="28">
        <v>1</v>
      </c>
      <c r="BX148" s="6">
        <v>1</v>
      </c>
      <c r="BY148" s="28" t="s">
        <v>5705</v>
      </c>
      <c r="BZ148" s="6">
        <f t="shared" si="6"/>
        <v>1</v>
      </c>
      <c r="CA148" s="6">
        <f t="shared" si="7"/>
        <v>2</v>
      </c>
      <c r="CC148" s="26" t="s">
        <v>21</v>
      </c>
      <c r="CK148" s="6" t="s">
        <v>4689</v>
      </c>
      <c r="DC148" s="6" t="s">
        <v>4434</v>
      </c>
      <c r="DD148" s="6" t="s">
        <v>5697</v>
      </c>
      <c r="DF148" s="29">
        <f t="shared" si="8"/>
        <v>0</v>
      </c>
      <c r="DG148" s="29">
        <v>1</v>
      </c>
    </row>
    <row r="149" spans="1:111" ht="16" hidden="1" x14ac:dyDescent="0.2">
      <c r="A149" s="6">
        <v>160</v>
      </c>
      <c r="B149" s="25">
        <v>46198.461840277778</v>
      </c>
      <c r="C149" s="25">
        <v>46198.465185185189</v>
      </c>
      <c r="D149" s="6" t="s">
        <v>4901</v>
      </c>
      <c r="F149" s="25"/>
      <c r="G149" s="26" t="s">
        <v>4676</v>
      </c>
      <c r="H149" s="6" t="s">
        <v>5162</v>
      </c>
      <c r="I149" s="6" t="s">
        <v>5080</v>
      </c>
      <c r="J149" s="6" t="s">
        <v>4537</v>
      </c>
      <c r="L149" s="6" t="s">
        <v>1057</v>
      </c>
      <c r="M149" s="6" t="s">
        <v>5163</v>
      </c>
      <c r="N149" s="6" t="s">
        <v>4679</v>
      </c>
      <c r="P149" s="6" t="s">
        <v>2265</v>
      </c>
      <c r="Q149" s="31" t="s">
        <v>987</v>
      </c>
      <c r="V149" s="6" t="s">
        <v>1057</v>
      </c>
      <c r="X149" s="27">
        <v>0</v>
      </c>
      <c r="Y149" s="30"/>
      <c r="Z149" s="30"/>
      <c r="AA149" s="30"/>
      <c r="AB149" s="30">
        <f>SUM(Table2026_09_25[[#This Row],[Number of in-person visits provided in reporting year.]:[Number of video/virtual visits provided in reporting year.]])</f>
        <v>0</v>
      </c>
      <c r="AC149" s="6" t="s">
        <v>8469</v>
      </c>
      <c r="AF149" s="6" t="s">
        <v>4682</v>
      </c>
      <c r="AI149" s="6" t="s">
        <v>5167</v>
      </c>
      <c r="AJ149" s="6" t="s">
        <v>512</v>
      </c>
      <c r="AK149" s="6" t="s">
        <v>8483</v>
      </c>
      <c r="AL149" s="6" t="s">
        <v>127</v>
      </c>
      <c r="AQ149" s="6" t="s">
        <v>544</v>
      </c>
      <c r="AX149" s="6" t="s">
        <v>4686</v>
      </c>
      <c r="BX149" s="6">
        <v>0.2</v>
      </c>
      <c r="BY149" s="28" t="s">
        <v>5721</v>
      </c>
      <c r="BZ149" s="6">
        <f t="shared" si="6"/>
        <v>0</v>
      </c>
      <c r="CA149" s="6">
        <f t="shared" si="7"/>
        <v>0.2</v>
      </c>
      <c r="CC149" s="26" t="s">
        <v>21</v>
      </c>
      <c r="CK149" s="6" t="s">
        <v>5148</v>
      </c>
      <c r="DC149" s="6" t="s">
        <v>4434</v>
      </c>
      <c r="DD149" s="6" t="s">
        <v>5697</v>
      </c>
      <c r="DF149" s="29">
        <f t="shared" si="8"/>
        <v>0</v>
      </c>
      <c r="DG149" s="29">
        <v>1</v>
      </c>
    </row>
    <row r="150" spans="1:111" ht="16" hidden="1" x14ac:dyDescent="0.2">
      <c r="A150" s="6">
        <v>161</v>
      </c>
      <c r="B150" s="25">
        <v>46198.465474537035</v>
      </c>
      <c r="C150" s="25">
        <v>46198.467546296299</v>
      </c>
      <c r="D150" s="6" t="s">
        <v>4901</v>
      </c>
      <c r="F150" s="25"/>
      <c r="G150" s="26" t="s">
        <v>4676</v>
      </c>
      <c r="H150" s="6" t="s">
        <v>5706</v>
      </c>
      <c r="I150" s="6" t="s">
        <v>5080</v>
      </c>
      <c r="J150" s="6" t="s">
        <v>4537</v>
      </c>
      <c r="L150" s="6" t="s">
        <v>1057</v>
      </c>
      <c r="M150" s="6" t="s">
        <v>5163</v>
      </c>
      <c r="N150" s="6" t="s">
        <v>4679</v>
      </c>
      <c r="P150" s="6" t="s">
        <v>2265</v>
      </c>
      <c r="Q150" s="31" t="s">
        <v>987</v>
      </c>
      <c r="V150" s="6" t="s">
        <v>1057</v>
      </c>
      <c r="X150" s="27">
        <v>0</v>
      </c>
      <c r="Y150" s="30"/>
      <c r="Z150" s="30"/>
      <c r="AA150" s="30"/>
      <c r="AB150" s="30">
        <f>SUM(Table2026_09_25[[#This Row],[Number of in-person visits provided in reporting year.]:[Number of video/virtual visits provided in reporting year.]])</f>
        <v>0</v>
      </c>
      <c r="AC150" s="6" t="s">
        <v>8469</v>
      </c>
      <c r="AF150" s="6" t="s">
        <v>4682</v>
      </c>
      <c r="AI150" s="6" t="s">
        <v>5708</v>
      </c>
      <c r="AJ150" s="6" t="s">
        <v>5709</v>
      </c>
      <c r="AK150" s="6" t="s">
        <v>8483</v>
      </c>
      <c r="AL150" s="6" t="s">
        <v>5710</v>
      </c>
      <c r="AQ150" s="6" t="s">
        <v>544</v>
      </c>
      <c r="AX150" s="6" t="s">
        <v>4686</v>
      </c>
      <c r="BZ150" s="6">
        <f t="shared" si="6"/>
        <v>0</v>
      </c>
      <c r="CA150" s="6">
        <f t="shared" si="7"/>
        <v>0</v>
      </c>
      <c r="CC150" s="26" t="s">
        <v>21</v>
      </c>
      <c r="CK150" s="6" t="s">
        <v>4689</v>
      </c>
      <c r="DC150" s="6" t="s">
        <v>4434</v>
      </c>
      <c r="DD150" s="6" t="s">
        <v>5697</v>
      </c>
      <c r="DF150" s="29">
        <f t="shared" si="8"/>
        <v>0</v>
      </c>
      <c r="DG150" s="29">
        <v>1</v>
      </c>
    </row>
    <row r="151" spans="1:111" hidden="1" x14ac:dyDescent="0.2">
      <c r="A151" s="6">
        <v>162</v>
      </c>
      <c r="B151" s="25">
        <v>46198.44253472222</v>
      </c>
      <c r="C151" s="25">
        <v>46198.484629629631</v>
      </c>
      <c r="D151" s="6" t="s">
        <v>4901</v>
      </c>
      <c r="F151" s="25"/>
      <c r="G151" s="26" t="s">
        <v>4676</v>
      </c>
      <c r="H151" s="6" t="s">
        <v>1180</v>
      </c>
      <c r="I151" s="6" t="s">
        <v>5722</v>
      </c>
      <c r="J151" s="6" t="s">
        <v>4537</v>
      </c>
      <c r="L151" s="6" t="s">
        <v>5723</v>
      </c>
      <c r="M151" s="6" t="s">
        <v>5724</v>
      </c>
      <c r="N151" s="6" t="s">
        <v>4679</v>
      </c>
      <c r="P151" s="6" t="s">
        <v>5257</v>
      </c>
      <c r="Q151" s="6" t="s">
        <v>446</v>
      </c>
      <c r="R151" s="6" t="s">
        <v>5257</v>
      </c>
      <c r="S151" s="6" t="s">
        <v>5725</v>
      </c>
      <c r="X151" s="27">
        <v>36</v>
      </c>
      <c r="Y151" s="27">
        <v>36</v>
      </c>
      <c r="Z151" s="27">
        <v>0</v>
      </c>
      <c r="AA151" s="27">
        <v>0</v>
      </c>
      <c r="AB151" s="27">
        <f>SUM(Table2026_09_25[[#This Row],[Number of in-person visits provided in reporting year.]:[Number of video/virtual visits provided in reporting year.]])</f>
        <v>36</v>
      </c>
      <c r="AC151" s="6" t="s">
        <v>8469</v>
      </c>
      <c r="AF151" s="6" t="s">
        <v>5726</v>
      </c>
      <c r="AI151" s="6" t="s">
        <v>5727</v>
      </c>
      <c r="AJ151" s="6" t="s">
        <v>5728</v>
      </c>
      <c r="AK151" s="6" t="s">
        <v>8483</v>
      </c>
      <c r="AL151" s="6" t="s">
        <v>5729</v>
      </c>
      <c r="AQ151" s="6" t="s">
        <v>63</v>
      </c>
      <c r="AS151" s="6" t="s">
        <v>5730</v>
      </c>
      <c r="BZ151" s="6">
        <f t="shared" si="6"/>
        <v>0</v>
      </c>
      <c r="CA151" s="6">
        <f t="shared" si="7"/>
        <v>0</v>
      </c>
      <c r="CC151" s="26" t="s">
        <v>21</v>
      </c>
      <c r="CD151" s="6" t="s">
        <v>5731</v>
      </c>
      <c r="CK151" s="6" t="s">
        <v>4689</v>
      </c>
      <c r="DA151" s="6" t="s">
        <v>5732</v>
      </c>
      <c r="DC151" s="6" t="s">
        <v>4537</v>
      </c>
      <c r="DD151" s="6" t="s">
        <v>5733</v>
      </c>
      <c r="DF151" s="29">
        <f t="shared" si="8"/>
        <v>0</v>
      </c>
      <c r="DG151" s="29">
        <v>1</v>
      </c>
    </row>
    <row r="152" spans="1:111" hidden="1" x14ac:dyDescent="0.2">
      <c r="A152" s="6">
        <v>163</v>
      </c>
      <c r="B152" s="25">
        <v>46198.484675925924</v>
      </c>
      <c r="C152" s="25">
        <v>46198.487141203703</v>
      </c>
      <c r="D152" s="6" t="s">
        <v>4901</v>
      </c>
      <c r="F152" s="25"/>
      <c r="G152" s="26" t="s">
        <v>4725</v>
      </c>
      <c r="H152" s="6" t="s">
        <v>1180</v>
      </c>
      <c r="I152" s="6" t="s">
        <v>5722</v>
      </c>
      <c r="J152" s="6" t="s">
        <v>4537</v>
      </c>
      <c r="L152" s="6" t="s">
        <v>5723</v>
      </c>
      <c r="M152" s="6" t="s">
        <v>5724</v>
      </c>
      <c r="N152" s="6" t="s">
        <v>4679</v>
      </c>
      <c r="P152" s="6" t="s">
        <v>5257</v>
      </c>
      <c r="Q152" s="6" t="s">
        <v>446</v>
      </c>
      <c r="R152" s="6" t="s">
        <v>5257</v>
      </c>
      <c r="S152" s="6" t="s">
        <v>5725</v>
      </c>
      <c r="X152" s="27">
        <v>36</v>
      </c>
      <c r="Y152" s="27">
        <v>36</v>
      </c>
      <c r="Z152" s="27">
        <v>0</v>
      </c>
      <c r="AA152" s="27">
        <v>0</v>
      </c>
      <c r="AB152" s="27">
        <f>SUM(Table2026_09_25[[#This Row],[Number of in-person visits provided in reporting year.]:[Number of video/virtual visits provided in reporting year.]])</f>
        <v>36</v>
      </c>
      <c r="AC152" s="6" t="s">
        <v>8469</v>
      </c>
      <c r="AF152" s="6" t="s">
        <v>5726</v>
      </c>
      <c r="AI152" s="6" t="s">
        <v>5727</v>
      </c>
      <c r="AJ152" s="6" t="s">
        <v>5728</v>
      </c>
      <c r="AK152" s="6" t="s">
        <v>8483</v>
      </c>
      <c r="AL152" s="6" t="s">
        <v>5729</v>
      </c>
      <c r="AQ152" s="6" t="s">
        <v>63</v>
      </c>
      <c r="AS152" s="6" t="s">
        <v>5730</v>
      </c>
      <c r="BZ152" s="6">
        <f t="shared" si="6"/>
        <v>0</v>
      </c>
      <c r="CA152" s="6">
        <f t="shared" si="7"/>
        <v>0</v>
      </c>
      <c r="CC152" s="26" t="s">
        <v>21</v>
      </c>
      <c r="CD152" s="6" t="s">
        <v>5731</v>
      </c>
      <c r="CK152" s="6" t="s">
        <v>5148</v>
      </c>
      <c r="DA152" s="6" t="s">
        <v>5732</v>
      </c>
      <c r="DC152" s="6" t="s">
        <v>4537</v>
      </c>
      <c r="DD152" s="6" t="s">
        <v>5724</v>
      </c>
      <c r="DF152" s="29">
        <f t="shared" si="8"/>
        <v>0</v>
      </c>
      <c r="DG152" s="6">
        <v>1</v>
      </c>
    </row>
    <row r="153" spans="1:111" hidden="1" x14ac:dyDescent="0.2">
      <c r="A153" s="6">
        <v>164</v>
      </c>
      <c r="B153" s="25">
        <v>46198.509398148148</v>
      </c>
      <c r="C153" s="25">
        <v>46198.534467592595</v>
      </c>
      <c r="D153" s="6" t="s">
        <v>4901</v>
      </c>
      <c r="F153" s="25"/>
      <c r="G153" s="26" t="s">
        <v>4676</v>
      </c>
      <c r="H153" s="6" t="s">
        <v>5521</v>
      </c>
      <c r="I153" s="6" t="s">
        <v>5734</v>
      </c>
      <c r="J153" s="6" t="s">
        <v>4537</v>
      </c>
      <c r="L153" s="6" t="s">
        <v>5735</v>
      </c>
      <c r="M153" s="6" t="s">
        <v>5524</v>
      </c>
      <c r="N153" s="6" t="s">
        <v>4729</v>
      </c>
      <c r="P153" s="6" t="s">
        <v>4940</v>
      </c>
      <c r="Q153" s="6" t="s">
        <v>446</v>
      </c>
      <c r="R153" s="6" t="s">
        <v>5523</v>
      </c>
      <c r="S153" s="6" t="s">
        <v>499</v>
      </c>
      <c r="X153" s="27">
        <v>281</v>
      </c>
      <c r="Y153" s="27">
        <v>327</v>
      </c>
      <c r="Z153" s="27">
        <v>103</v>
      </c>
      <c r="AA153" s="27">
        <v>0</v>
      </c>
      <c r="AB153" s="27">
        <f>SUM(Table2026_09_25[[#This Row],[Number of in-person visits provided in reporting year.]:[Number of video/virtual visits provided in reporting year.]])</f>
        <v>430</v>
      </c>
      <c r="AC153" s="6" t="s">
        <v>8469</v>
      </c>
      <c r="AG153" s="28">
        <v>15</v>
      </c>
      <c r="AH153" s="6" t="s">
        <v>5736</v>
      </c>
      <c r="AI153" s="6" t="s">
        <v>5737</v>
      </c>
      <c r="AJ153" s="6" t="s">
        <v>5528</v>
      </c>
      <c r="AK153" s="6" t="s">
        <v>8483</v>
      </c>
      <c r="AL153" s="6" t="s">
        <v>5529</v>
      </c>
      <c r="AM153" s="6" t="s">
        <v>5738</v>
      </c>
      <c r="AN153" s="6" t="s">
        <v>5739</v>
      </c>
      <c r="AO153" s="6" t="s">
        <v>5740</v>
      </c>
      <c r="AP153" s="6" t="s">
        <v>5741</v>
      </c>
      <c r="AQ153" s="6" t="s">
        <v>544</v>
      </c>
      <c r="AW153" s="6" t="s">
        <v>5206</v>
      </c>
      <c r="AX153" s="6" t="s">
        <v>4686</v>
      </c>
      <c r="AY153" s="28">
        <v>0</v>
      </c>
      <c r="AZ153" s="28">
        <v>0.04</v>
      </c>
      <c r="BA153" s="28">
        <v>0.03</v>
      </c>
      <c r="BB153" s="28">
        <v>0</v>
      </c>
      <c r="BC153" s="28">
        <v>0.18</v>
      </c>
      <c r="BD153" s="28">
        <v>0</v>
      </c>
      <c r="BE153" s="28">
        <v>0</v>
      </c>
      <c r="BF153" s="28">
        <v>0</v>
      </c>
      <c r="BG153" s="28">
        <v>0</v>
      </c>
      <c r="BH153" s="28">
        <v>0</v>
      </c>
      <c r="BI153" s="28">
        <v>0</v>
      </c>
      <c r="BJ153" s="28">
        <v>0</v>
      </c>
      <c r="BK153" s="28">
        <v>0</v>
      </c>
      <c r="BL153" s="28">
        <v>0</v>
      </c>
      <c r="BM153" s="28">
        <v>0</v>
      </c>
      <c r="BN153" s="28">
        <v>0</v>
      </c>
      <c r="BO153" s="28">
        <v>0</v>
      </c>
      <c r="BP153" s="28">
        <v>1</v>
      </c>
      <c r="BQ153" s="28">
        <v>0</v>
      </c>
      <c r="BR153" s="28">
        <v>0</v>
      </c>
      <c r="BS153" s="28">
        <v>0</v>
      </c>
      <c r="BT153" s="28">
        <v>0</v>
      </c>
      <c r="BU153" s="28">
        <v>0</v>
      </c>
      <c r="BV153" s="28"/>
      <c r="BW153" s="28"/>
      <c r="BX153" s="28"/>
      <c r="BY153" s="28" t="s">
        <v>4881</v>
      </c>
      <c r="BZ153" s="6">
        <f t="shared" si="6"/>
        <v>1.25</v>
      </c>
      <c r="CA153" s="6">
        <f t="shared" si="7"/>
        <v>1</v>
      </c>
      <c r="CB153" s="28">
        <v>0</v>
      </c>
      <c r="CC153" s="26" t="s">
        <v>4753</v>
      </c>
      <c r="CD153" s="6" t="s">
        <v>5113</v>
      </c>
      <c r="CE153" s="6" t="s">
        <v>4537</v>
      </c>
      <c r="CG153" s="6" t="s">
        <v>4537</v>
      </c>
      <c r="CI153" s="6" t="s">
        <v>5742</v>
      </c>
      <c r="CJ153" s="6" t="s">
        <v>5148</v>
      </c>
      <c r="CK153" s="6" t="s">
        <v>4689</v>
      </c>
      <c r="CL153" s="6" t="s">
        <v>4434</v>
      </c>
      <c r="CM153" s="6" t="s">
        <v>4787</v>
      </c>
      <c r="CN153" s="6" t="s">
        <v>5534</v>
      </c>
      <c r="CO153" s="6" t="s">
        <v>8607</v>
      </c>
      <c r="CP153" s="6" t="s">
        <v>4758</v>
      </c>
      <c r="CR153" s="6" t="s">
        <v>8609</v>
      </c>
      <c r="CS153" s="6" t="s">
        <v>4787</v>
      </c>
      <c r="CT153" s="6" t="s">
        <v>5743</v>
      </c>
      <c r="CU153" s="6" t="s">
        <v>4434</v>
      </c>
      <c r="CV153" s="6" t="s">
        <v>5744</v>
      </c>
      <c r="CW153" s="6" t="s">
        <v>5745</v>
      </c>
      <c r="CX153" s="6" t="s">
        <v>4537</v>
      </c>
      <c r="CY153" s="6" t="s">
        <v>4537</v>
      </c>
      <c r="DA153" s="6" t="s">
        <v>5746</v>
      </c>
      <c r="DC153" s="6" t="s">
        <v>4434</v>
      </c>
      <c r="DD153" s="6" t="s">
        <v>5524</v>
      </c>
      <c r="DF153" s="29">
        <f t="shared" si="8"/>
        <v>0</v>
      </c>
      <c r="DG153" s="29">
        <v>1</v>
      </c>
    </row>
    <row r="154" spans="1:111" hidden="1" x14ac:dyDescent="0.2">
      <c r="A154" s="6">
        <v>165</v>
      </c>
      <c r="B154" s="25">
        <v>46198.547453703701</v>
      </c>
      <c r="C154" s="25">
        <v>46198.555219907408</v>
      </c>
      <c r="D154" s="6" t="s">
        <v>4901</v>
      </c>
      <c r="F154" s="25"/>
      <c r="G154" s="26" t="s">
        <v>4725</v>
      </c>
      <c r="H154" s="6" t="s">
        <v>5410</v>
      </c>
      <c r="I154" s="6" t="s">
        <v>4972</v>
      </c>
      <c r="J154" s="6" t="s">
        <v>4537</v>
      </c>
      <c r="L154" s="6" t="s">
        <v>5747</v>
      </c>
      <c r="M154" s="6" t="s">
        <v>5413</v>
      </c>
      <c r="N154" s="6" t="s">
        <v>4729</v>
      </c>
      <c r="P154" s="6" t="s">
        <v>1189</v>
      </c>
      <c r="Q154" s="6" t="s">
        <v>4744</v>
      </c>
      <c r="X154" s="30"/>
      <c r="Y154" s="30"/>
      <c r="Z154" s="30"/>
      <c r="AA154" s="30"/>
      <c r="AB154" s="30">
        <f>SUM(Table2026_09_25[[#This Row],[Number of in-person visits provided in reporting year.]:[Number of video/virtual visits provided in reporting year.]])</f>
        <v>0</v>
      </c>
      <c r="AC154" s="6" t="s">
        <v>8469</v>
      </c>
      <c r="AI154" s="6" t="s">
        <v>5415</v>
      </c>
      <c r="AJ154" s="6" t="s">
        <v>5416</v>
      </c>
      <c r="AK154" s="6" t="s">
        <v>8483</v>
      </c>
      <c r="AL154" s="6" t="s">
        <v>5417</v>
      </c>
      <c r="AQ154" s="6" t="s">
        <v>544</v>
      </c>
      <c r="AW154" s="6" t="s">
        <v>5282</v>
      </c>
      <c r="AX154" s="6" t="s">
        <v>4686</v>
      </c>
      <c r="BX154" s="6">
        <v>0.4</v>
      </c>
      <c r="BY154" s="6" t="s">
        <v>5748</v>
      </c>
      <c r="BZ154" s="6">
        <f t="shared" si="6"/>
        <v>0</v>
      </c>
      <c r="CA154" s="6">
        <f t="shared" si="7"/>
        <v>0.4</v>
      </c>
      <c r="CC154" s="26" t="s">
        <v>4753</v>
      </c>
      <c r="CD154" s="6" t="s">
        <v>5749</v>
      </c>
      <c r="CK154" s="6" t="s">
        <v>4689</v>
      </c>
      <c r="DC154" s="6" t="s">
        <v>4434</v>
      </c>
      <c r="DD154" s="6" t="s">
        <v>5413</v>
      </c>
      <c r="DF154" s="29">
        <f t="shared" si="8"/>
        <v>0</v>
      </c>
      <c r="DG154" s="6">
        <v>1</v>
      </c>
    </row>
    <row r="155" spans="1:111" x14ac:dyDescent="0.2">
      <c r="A155" s="6">
        <v>166</v>
      </c>
      <c r="B155" s="25">
        <v>46198.5859837963</v>
      </c>
      <c r="C155" s="25">
        <v>46198.593356481484</v>
      </c>
      <c r="D155" s="6" t="s">
        <v>4901</v>
      </c>
      <c r="F155" s="25"/>
      <c r="G155" s="26" t="s">
        <v>4725</v>
      </c>
      <c r="H155" s="6" t="s">
        <v>5750</v>
      </c>
      <c r="I155" s="6" t="s">
        <v>5751</v>
      </c>
      <c r="J155" s="6" t="s">
        <v>4434</v>
      </c>
      <c r="L155" s="6" t="s">
        <v>5752</v>
      </c>
      <c r="M155" s="6" t="s">
        <v>5753</v>
      </c>
      <c r="N155" s="6" t="s">
        <v>4679</v>
      </c>
      <c r="P155" s="6" t="s">
        <v>1189</v>
      </c>
      <c r="Q155" s="6" t="s">
        <v>4773</v>
      </c>
      <c r="S155" s="6" t="s">
        <v>1189</v>
      </c>
      <c r="T155" s="6" t="s">
        <v>1189</v>
      </c>
      <c r="X155" s="27">
        <v>0</v>
      </c>
      <c r="Y155" s="27">
        <v>0</v>
      </c>
      <c r="Z155" s="27">
        <v>0</v>
      </c>
      <c r="AA155" s="27">
        <v>0</v>
      </c>
      <c r="AB155" s="27">
        <f>SUM(Table2026_09_25[[#This Row],[Number of in-person visits provided in reporting year.]:[Number of video/virtual visits provided in reporting year.]])</f>
        <v>0</v>
      </c>
      <c r="AC155" s="6" t="s">
        <v>8469</v>
      </c>
      <c r="AF155" s="6" t="s">
        <v>4682</v>
      </c>
      <c r="AG155" s="28">
        <v>7</v>
      </c>
      <c r="AH155" s="6" t="s">
        <v>5754</v>
      </c>
      <c r="AI155" s="6" t="s">
        <v>5755</v>
      </c>
      <c r="AJ155" s="6" t="s">
        <v>43</v>
      </c>
      <c r="AK155" s="6" t="s">
        <v>8483</v>
      </c>
      <c r="AL155" s="6" t="s">
        <v>112</v>
      </c>
      <c r="AM155" s="6" t="s">
        <v>5756</v>
      </c>
      <c r="AN155" s="6" t="s">
        <v>5756</v>
      </c>
      <c r="AO155" s="6" t="s">
        <v>5756</v>
      </c>
      <c r="AQ155" s="6" t="s">
        <v>43</v>
      </c>
      <c r="AV155" s="6" t="s">
        <v>4905</v>
      </c>
      <c r="AX155" s="6" t="s">
        <v>4686</v>
      </c>
      <c r="AY155" s="28">
        <v>0</v>
      </c>
      <c r="AZ155" s="28">
        <v>0</v>
      </c>
      <c r="BA155" s="28">
        <v>0</v>
      </c>
      <c r="BB155" s="28">
        <v>0</v>
      </c>
      <c r="BC155" s="28">
        <v>0</v>
      </c>
      <c r="BD155" s="28">
        <v>0</v>
      </c>
      <c r="BE155" s="28">
        <v>0</v>
      </c>
      <c r="BF155" s="28">
        <v>0</v>
      </c>
      <c r="BG155" s="28">
        <v>0</v>
      </c>
      <c r="BH155" s="28">
        <v>0</v>
      </c>
      <c r="BI155" s="28">
        <v>0</v>
      </c>
      <c r="BJ155" s="28">
        <v>0</v>
      </c>
      <c r="BK155" s="28">
        <v>0</v>
      </c>
      <c r="BL155" s="28">
        <v>0</v>
      </c>
      <c r="BM155" s="28">
        <v>0</v>
      </c>
      <c r="BN155" s="28">
        <v>0</v>
      </c>
      <c r="BO155" s="28">
        <v>0</v>
      </c>
      <c r="BP155" s="28">
        <v>1</v>
      </c>
      <c r="BQ155" s="28">
        <v>0</v>
      </c>
      <c r="BR155" s="28">
        <v>0</v>
      </c>
      <c r="BS155" s="28">
        <v>0</v>
      </c>
      <c r="BT155" s="28">
        <v>0</v>
      </c>
      <c r="BU155" s="28">
        <v>0</v>
      </c>
      <c r="BV155" s="28"/>
      <c r="BW155" s="28"/>
      <c r="BX155" s="28"/>
      <c r="BY155" s="28" t="s">
        <v>4881</v>
      </c>
      <c r="BZ155" s="6">
        <f t="shared" si="6"/>
        <v>1</v>
      </c>
      <c r="CA155" s="6">
        <f t="shared" si="7"/>
        <v>1</v>
      </c>
      <c r="CB155" s="28">
        <v>0</v>
      </c>
      <c r="CC155" s="26" t="s">
        <v>21</v>
      </c>
      <c r="CD155" s="6" t="s">
        <v>5757</v>
      </c>
      <c r="CE155" s="6" t="s">
        <v>4537</v>
      </c>
      <c r="CG155" s="6" t="s">
        <v>4537</v>
      </c>
      <c r="CJ155" s="6" t="s">
        <v>5148</v>
      </c>
      <c r="CK155" s="6" t="s">
        <v>4689</v>
      </c>
      <c r="CL155" s="6" t="s">
        <v>4537</v>
      </c>
      <c r="CM155" s="6" t="s">
        <v>4737</v>
      </c>
      <c r="CO155" s="6" t="s">
        <v>8607</v>
      </c>
      <c r="CP155" s="6" t="s">
        <v>4758</v>
      </c>
      <c r="CR155" s="6" t="s">
        <v>4537</v>
      </c>
      <c r="CS155" s="6" t="s">
        <v>4759</v>
      </c>
      <c r="CU155" s="6" t="s">
        <v>8607</v>
      </c>
      <c r="CV155" s="6" t="s">
        <v>4694</v>
      </c>
      <c r="CX155" s="6" t="s">
        <v>4537</v>
      </c>
      <c r="CY155" s="6" t="s">
        <v>4537</v>
      </c>
      <c r="DC155" s="6" t="s">
        <v>4434</v>
      </c>
      <c r="DD155" s="6" t="s">
        <v>5753</v>
      </c>
      <c r="DF155" s="29">
        <f t="shared" si="8"/>
        <v>1</v>
      </c>
      <c r="DG155" s="6">
        <v>1</v>
      </c>
    </row>
    <row r="156" spans="1:111" hidden="1" x14ac:dyDescent="0.2">
      <c r="A156" s="6">
        <v>167</v>
      </c>
      <c r="B156" s="25">
        <v>46198.590138888889</v>
      </c>
      <c r="C156" s="25">
        <v>46198.608032407406</v>
      </c>
      <c r="D156" s="6" t="s">
        <v>4901</v>
      </c>
      <c r="F156" s="25">
        <v>46198.637476851851</v>
      </c>
      <c r="G156" s="26" t="s">
        <v>4725</v>
      </c>
      <c r="H156" s="6" t="s">
        <v>5627</v>
      </c>
      <c r="I156" s="6" t="s">
        <v>4874</v>
      </c>
      <c r="J156" s="6" t="s">
        <v>4434</v>
      </c>
      <c r="K156" s="6" t="s">
        <v>5628</v>
      </c>
      <c r="L156" s="6" t="s">
        <v>265</v>
      </c>
      <c r="M156" s="6" t="s">
        <v>5629</v>
      </c>
      <c r="N156" s="6" t="s">
        <v>4729</v>
      </c>
      <c r="P156" s="6" t="s">
        <v>292</v>
      </c>
      <c r="Q156" s="6" t="s">
        <v>5011</v>
      </c>
      <c r="S156" s="6" t="s">
        <v>292</v>
      </c>
      <c r="X156" s="27">
        <v>126</v>
      </c>
      <c r="Y156" s="27">
        <v>1424</v>
      </c>
      <c r="Z156" s="27">
        <v>0</v>
      </c>
      <c r="AA156" s="27">
        <v>0</v>
      </c>
      <c r="AB156" s="27">
        <f>SUM(Table2026_09_25[[#This Row],[Number of in-person visits provided in reporting year.]:[Number of video/virtual visits provided in reporting year.]])</f>
        <v>1424</v>
      </c>
      <c r="AC156" s="6" t="s">
        <v>8469</v>
      </c>
      <c r="AF156" s="6" t="s">
        <v>5758</v>
      </c>
      <c r="AG156" s="28">
        <v>90</v>
      </c>
      <c r="AI156" s="6" t="s">
        <v>5630</v>
      </c>
      <c r="AJ156" s="6" t="s">
        <v>43</v>
      </c>
      <c r="AK156" s="6" t="s">
        <v>8483</v>
      </c>
      <c r="AL156" s="6" t="s">
        <v>2830</v>
      </c>
      <c r="AQ156" s="6" t="s">
        <v>107</v>
      </c>
      <c r="AR156" s="6" t="s">
        <v>4992</v>
      </c>
      <c r="AV156" s="6" t="s">
        <v>5631</v>
      </c>
      <c r="AX156" s="6" t="s">
        <v>4686</v>
      </c>
      <c r="AY156" s="28">
        <v>1</v>
      </c>
      <c r="AZ156" s="28">
        <v>0.3</v>
      </c>
      <c r="BB156" s="28">
        <v>0.4</v>
      </c>
      <c r="BG156" s="28">
        <v>0.5</v>
      </c>
      <c r="BJ156" s="28">
        <v>0.5</v>
      </c>
      <c r="BK156" s="28">
        <v>0.5</v>
      </c>
      <c r="BL156" s="28">
        <v>0.5</v>
      </c>
      <c r="BM156" s="28">
        <v>0.2</v>
      </c>
      <c r="BP156" s="28">
        <v>0.6</v>
      </c>
      <c r="BR156" s="28">
        <v>0.6</v>
      </c>
      <c r="BU156" s="28">
        <v>0.5</v>
      </c>
      <c r="BV156" s="28"/>
      <c r="BW156" s="28"/>
      <c r="BX156" s="28">
        <v>0.1</v>
      </c>
      <c r="BY156" s="6" t="s">
        <v>5759</v>
      </c>
      <c r="BZ156" s="6">
        <f t="shared" si="6"/>
        <v>5.6</v>
      </c>
      <c r="CA156" s="6">
        <f t="shared" si="7"/>
        <v>4.3999999999999995</v>
      </c>
      <c r="CC156" s="26" t="s">
        <v>4753</v>
      </c>
      <c r="CD156" s="6" t="s">
        <v>5760</v>
      </c>
      <c r="CE156" s="6" t="s">
        <v>4434</v>
      </c>
      <c r="CF156" s="6" t="s">
        <v>5633</v>
      </c>
      <c r="CG156" s="6" t="s">
        <v>4434</v>
      </c>
      <c r="CH156" s="6" t="s">
        <v>5761</v>
      </c>
      <c r="CK156" s="6" t="s">
        <v>5762</v>
      </c>
      <c r="CL156" s="6" t="s">
        <v>4434</v>
      </c>
      <c r="CM156" s="6" t="s">
        <v>5763</v>
      </c>
      <c r="CN156" s="6" t="s">
        <v>5764</v>
      </c>
      <c r="CO156" s="6" t="s">
        <v>8607</v>
      </c>
      <c r="CP156" s="6" t="s">
        <v>4758</v>
      </c>
      <c r="CR156" s="6" t="s">
        <v>8609</v>
      </c>
      <c r="CS156" s="6" t="s">
        <v>5765</v>
      </c>
      <c r="CT156" s="6" t="s">
        <v>5635</v>
      </c>
      <c r="CU156" s="6" t="s">
        <v>8607</v>
      </c>
      <c r="CV156" s="6" t="s">
        <v>4694</v>
      </c>
      <c r="CW156" s="6" t="s">
        <v>5766</v>
      </c>
      <c r="CX156" s="6" t="s">
        <v>4434</v>
      </c>
      <c r="CY156" s="6" t="s">
        <v>4434</v>
      </c>
      <c r="CZ156" s="6" t="s">
        <v>5767</v>
      </c>
      <c r="DC156" s="6" t="s">
        <v>4434</v>
      </c>
      <c r="DD156" s="6" t="s">
        <v>5637</v>
      </c>
      <c r="DF156" s="29">
        <f t="shared" si="8"/>
        <v>0</v>
      </c>
      <c r="DG156" s="6">
        <v>1</v>
      </c>
    </row>
    <row r="157" spans="1:111" hidden="1" x14ac:dyDescent="0.2">
      <c r="A157" s="6">
        <v>168</v>
      </c>
      <c r="B157" s="25">
        <v>46198.61178240741</v>
      </c>
      <c r="C157" s="25">
        <v>46198.619884259257</v>
      </c>
      <c r="D157" s="6" t="s">
        <v>4901</v>
      </c>
      <c r="F157" s="25"/>
      <c r="G157" s="26" t="s">
        <v>4725</v>
      </c>
      <c r="H157" s="6" t="s">
        <v>5627</v>
      </c>
      <c r="I157" s="6" t="s">
        <v>4742</v>
      </c>
      <c r="J157" s="6" t="s">
        <v>4434</v>
      </c>
      <c r="K157" s="6" t="s">
        <v>5628</v>
      </c>
      <c r="L157" s="6" t="s">
        <v>265</v>
      </c>
      <c r="M157" s="6" t="s">
        <v>5629</v>
      </c>
      <c r="N157" s="6" t="s">
        <v>4729</v>
      </c>
      <c r="P157" s="6" t="s">
        <v>95</v>
      </c>
      <c r="Q157" s="6" t="s">
        <v>4773</v>
      </c>
      <c r="S157" s="6" t="s">
        <v>499</v>
      </c>
      <c r="X157" s="27">
        <v>2226</v>
      </c>
      <c r="Y157" s="27">
        <v>3416</v>
      </c>
      <c r="Z157" s="27">
        <v>384</v>
      </c>
      <c r="AA157" s="27">
        <v>173</v>
      </c>
      <c r="AB157" s="27">
        <f>SUM(Table2026_09_25[[#This Row],[Number of in-person visits provided in reporting year.]:[Number of video/virtual visits provided in reporting year.]])</f>
        <v>3973</v>
      </c>
      <c r="AC157" s="6" t="s">
        <v>8469</v>
      </c>
      <c r="AF157" s="6" t="s">
        <v>4682</v>
      </c>
      <c r="AI157" s="6" t="s">
        <v>5630</v>
      </c>
      <c r="AJ157" s="6" t="s">
        <v>43</v>
      </c>
      <c r="AK157" s="6" t="s">
        <v>8483</v>
      </c>
      <c r="AL157" s="6" t="s">
        <v>2830</v>
      </c>
      <c r="AQ157" s="6" t="s">
        <v>107</v>
      </c>
      <c r="AR157" s="6" t="s">
        <v>4992</v>
      </c>
      <c r="AV157" s="6" t="s">
        <v>5631</v>
      </c>
      <c r="AX157" s="6" t="s">
        <v>4686</v>
      </c>
      <c r="AY157" s="28">
        <v>1</v>
      </c>
      <c r="AZ157" s="28">
        <v>1.85</v>
      </c>
      <c r="BA157" s="28">
        <v>1.52</v>
      </c>
      <c r="BC157" s="28">
        <v>1.21</v>
      </c>
      <c r="BG157" s="28">
        <v>0.6</v>
      </c>
      <c r="BJ157" s="28">
        <v>0.4</v>
      </c>
      <c r="BP157" s="28">
        <v>1</v>
      </c>
      <c r="BQ157" s="28">
        <v>0.2</v>
      </c>
      <c r="BX157" s="6">
        <v>0.6</v>
      </c>
      <c r="BY157" s="6" t="s">
        <v>5768</v>
      </c>
      <c r="BZ157" s="6">
        <f t="shared" si="6"/>
        <v>7.78</v>
      </c>
      <c r="CA157" s="6">
        <f t="shared" si="7"/>
        <v>2.8000000000000003</v>
      </c>
      <c r="CC157" s="26" t="s">
        <v>4753</v>
      </c>
      <c r="CD157" s="6" t="s">
        <v>5769</v>
      </c>
      <c r="CE157" s="6" t="s">
        <v>4434</v>
      </c>
      <c r="CF157" s="6" t="s">
        <v>5633</v>
      </c>
      <c r="CG157" s="6" t="s">
        <v>4434</v>
      </c>
      <c r="CH157" s="6" t="s">
        <v>5633</v>
      </c>
      <c r="CJ157" s="6" t="s">
        <v>8599</v>
      </c>
      <c r="CK157" s="6" t="s">
        <v>5770</v>
      </c>
      <c r="CL157" s="6" t="s">
        <v>4537</v>
      </c>
      <c r="CM157" s="6" t="s">
        <v>4737</v>
      </c>
      <c r="CO157" s="6" t="s">
        <v>8607</v>
      </c>
      <c r="CP157" s="6" t="s">
        <v>4758</v>
      </c>
      <c r="CR157" s="6" t="s">
        <v>8609</v>
      </c>
      <c r="CS157" s="6" t="s">
        <v>5771</v>
      </c>
      <c r="CT157" s="6" t="s">
        <v>5635</v>
      </c>
      <c r="CU157" s="6" t="s">
        <v>8607</v>
      </c>
      <c r="CV157" s="6" t="s">
        <v>4694</v>
      </c>
      <c r="CX157" s="6" t="s">
        <v>4537</v>
      </c>
      <c r="CY157" s="6" t="s">
        <v>4537</v>
      </c>
      <c r="DC157" s="6" t="s">
        <v>4434</v>
      </c>
      <c r="DD157" s="6" t="s">
        <v>5637</v>
      </c>
      <c r="DF157" s="29">
        <f t="shared" si="8"/>
        <v>0</v>
      </c>
      <c r="DG157" s="6">
        <v>1</v>
      </c>
    </row>
    <row r="158" spans="1:111" hidden="1" x14ac:dyDescent="0.2">
      <c r="A158" s="6">
        <v>169</v>
      </c>
      <c r="B158" s="25">
        <v>46198.612939814811</v>
      </c>
      <c r="C158" s="25">
        <v>46198.630543981482</v>
      </c>
      <c r="D158" s="6" t="s">
        <v>4901</v>
      </c>
      <c r="F158" s="25"/>
      <c r="G158" s="26" t="s">
        <v>4676</v>
      </c>
      <c r="H158" s="6" t="s">
        <v>4908</v>
      </c>
      <c r="I158" s="6" t="s">
        <v>5772</v>
      </c>
      <c r="J158" s="6" t="s">
        <v>4537</v>
      </c>
      <c r="L158" s="6" t="s">
        <v>171</v>
      </c>
      <c r="M158" s="6" t="s">
        <v>5773</v>
      </c>
      <c r="N158" s="6" t="s">
        <v>4679</v>
      </c>
      <c r="P158" s="6" t="s">
        <v>3531</v>
      </c>
      <c r="Q158" s="6" t="s">
        <v>4680</v>
      </c>
      <c r="U158" s="6" t="s">
        <v>4681</v>
      </c>
      <c r="X158" s="27">
        <v>899</v>
      </c>
      <c r="Y158" s="30"/>
      <c r="Z158" s="30"/>
      <c r="AA158" s="30"/>
      <c r="AB158" s="30">
        <f>SUM(Table2026_09_25[[#This Row],[Number of in-person visits provided in reporting year.]:[Number of video/virtual visits provided in reporting year.]])</f>
        <v>0</v>
      </c>
      <c r="AC158" s="6" t="s">
        <v>8469</v>
      </c>
      <c r="AF158" s="6" t="s">
        <v>5774</v>
      </c>
      <c r="AG158" s="28">
        <v>0</v>
      </c>
      <c r="AI158" s="6" t="s">
        <v>4911</v>
      </c>
      <c r="AJ158" s="6" t="s">
        <v>43</v>
      </c>
      <c r="AK158" s="6" t="s">
        <v>8483</v>
      </c>
      <c r="AL158" s="6" t="s">
        <v>2085</v>
      </c>
      <c r="AQ158" s="6" t="s">
        <v>43</v>
      </c>
      <c r="AV158" s="6" t="s">
        <v>4733</v>
      </c>
      <c r="AX158" s="6" t="s">
        <v>4686</v>
      </c>
      <c r="AY158" s="28">
        <v>0.1</v>
      </c>
      <c r="BP158" s="28">
        <v>1.25</v>
      </c>
      <c r="BZ158" s="6">
        <f t="shared" si="6"/>
        <v>1.35</v>
      </c>
      <c r="CA158" s="6">
        <f t="shared" si="7"/>
        <v>1.25</v>
      </c>
      <c r="CB158" s="28">
        <v>1</v>
      </c>
      <c r="CC158" s="26" t="s">
        <v>4753</v>
      </c>
      <c r="CD158" s="6" t="s">
        <v>4688</v>
      </c>
      <c r="CE158" s="6" t="s">
        <v>4537</v>
      </c>
      <c r="CG158" s="6" t="s">
        <v>4537</v>
      </c>
      <c r="CJ158" s="6" t="s">
        <v>8598</v>
      </c>
      <c r="CK158" s="6" t="s">
        <v>5775</v>
      </c>
      <c r="CL158" s="6" t="s">
        <v>4434</v>
      </c>
      <c r="CM158" s="6" t="s">
        <v>4738</v>
      </c>
      <c r="CN158" s="6" t="s">
        <v>4691</v>
      </c>
      <c r="CO158" s="6" t="s">
        <v>8607</v>
      </c>
      <c r="CP158" s="6" t="s">
        <v>4758</v>
      </c>
      <c r="CR158" s="6" t="s">
        <v>4537</v>
      </c>
      <c r="CS158" s="6" t="s">
        <v>4759</v>
      </c>
      <c r="CU158" s="6" t="s">
        <v>8607</v>
      </c>
      <c r="CV158" s="6" t="s">
        <v>4694</v>
      </c>
      <c r="CX158" s="6" t="s">
        <v>4537</v>
      </c>
      <c r="CY158" s="6" t="s">
        <v>4537</v>
      </c>
      <c r="DC158" s="6" t="s">
        <v>4434</v>
      </c>
      <c r="DD158" s="6" t="s">
        <v>3911</v>
      </c>
      <c r="DF158" s="29">
        <f t="shared" si="8"/>
        <v>0</v>
      </c>
      <c r="DG158" s="29">
        <v>1</v>
      </c>
    </row>
    <row r="159" spans="1:111" hidden="1" x14ac:dyDescent="0.2">
      <c r="A159" s="6">
        <v>170</v>
      </c>
      <c r="B159" s="25">
        <v>46198.630624999998</v>
      </c>
      <c r="C159" s="25">
        <v>46198.633437500001</v>
      </c>
      <c r="D159" s="6" t="s">
        <v>4901</v>
      </c>
      <c r="F159" s="25"/>
      <c r="G159" s="26" t="s">
        <v>4725</v>
      </c>
      <c r="H159" s="6" t="s">
        <v>4908</v>
      </c>
      <c r="I159" s="6" t="s">
        <v>5772</v>
      </c>
      <c r="J159" s="6" t="s">
        <v>4537</v>
      </c>
      <c r="L159" s="6" t="s">
        <v>171</v>
      </c>
      <c r="M159" s="6" t="s">
        <v>5773</v>
      </c>
      <c r="N159" s="6" t="s">
        <v>4679</v>
      </c>
      <c r="P159" s="6" t="s">
        <v>3531</v>
      </c>
      <c r="Q159" s="6" t="s">
        <v>4680</v>
      </c>
      <c r="U159" s="6" t="s">
        <v>4681</v>
      </c>
      <c r="X159" s="27">
        <v>925</v>
      </c>
      <c r="Y159" s="30"/>
      <c r="Z159" s="30"/>
      <c r="AA159" s="30"/>
      <c r="AB159" s="30">
        <f>SUM(Table2026_09_25[[#This Row],[Number of in-person visits provided in reporting year.]:[Number of video/virtual visits provided in reporting year.]])</f>
        <v>0</v>
      </c>
      <c r="AC159" s="6" t="s">
        <v>8469</v>
      </c>
      <c r="AF159" s="6" t="s">
        <v>5774</v>
      </c>
      <c r="AG159" s="28">
        <v>0</v>
      </c>
      <c r="AI159" s="6" t="s">
        <v>4911</v>
      </c>
      <c r="AJ159" s="6" t="s">
        <v>43</v>
      </c>
      <c r="AK159" s="6" t="s">
        <v>8483</v>
      </c>
      <c r="AL159" s="6" t="s">
        <v>2085</v>
      </c>
      <c r="AQ159" s="6" t="s">
        <v>43</v>
      </c>
      <c r="AV159" s="6" t="s">
        <v>4733</v>
      </c>
      <c r="AX159" s="6" t="s">
        <v>4686</v>
      </c>
      <c r="AY159" s="28">
        <v>0.1</v>
      </c>
      <c r="BP159" s="28">
        <v>1.5</v>
      </c>
      <c r="BZ159" s="6">
        <f t="shared" si="6"/>
        <v>1.6</v>
      </c>
      <c r="CA159" s="6">
        <f t="shared" si="7"/>
        <v>1.5</v>
      </c>
      <c r="CB159" s="28">
        <v>0</v>
      </c>
      <c r="CC159" s="26" t="s">
        <v>4753</v>
      </c>
      <c r="CD159" s="6" t="s">
        <v>4688</v>
      </c>
      <c r="CE159" s="6" t="s">
        <v>4537</v>
      </c>
      <c r="CG159" s="6" t="s">
        <v>4537</v>
      </c>
      <c r="CJ159" s="6" t="s">
        <v>8598</v>
      </c>
      <c r="CK159" s="6" t="s">
        <v>5776</v>
      </c>
      <c r="CL159" s="6" t="s">
        <v>4434</v>
      </c>
      <c r="CM159" s="6" t="s">
        <v>4738</v>
      </c>
      <c r="CN159" s="6" t="s">
        <v>4691</v>
      </c>
      <c r="CO159" s="6" t="s">
        <v>8607</v>
      </c>
      <c r="CP159" s="6" t="s">
        <v>4758</v>
      </c>
      <c r="CR159" s="6" t="s">
        <v>4537</v>
      </c>
      <c r="CS159" s="6" t="s">
        <v>4759</v>
      </c>
      <c r="CU159" s="6" t="s">
        <v>8607</v>
      </c>
      <c r="CV159" s="6" t="s">
        <v>4694</v>
      </c>
      <c r="CX159" s="6" t="s">
        <v>4537</v>
      </c>
      <c r="CY159" s="6" t="s">
        <v>4537</v>
      </c>
      <c r="DC159" s="6" t="s">
        <v>4434</v>
      </c>
      <c r="DD159" s="6" t="s">
        <v>3911</v>
      </c>
      <c r="DF159" s="29">
        <f t="shared" si="8"/>
        <v>0</v>
      </c>
      <c r="DG159" s="6">
        <v>1</v>
      </c>
    </row>
    <row r="160" spans="1:111" hidden="1" x14ac:dyDescent="0.2">
      <c r="A160" s="6">
        <v>171</v>
      </c>
      <c r="B160" s="25">
        <v>46198.621863425928</v>
      </c>
      <c r="C160" s="25">
        <v>46198.63622685185</v>
      </c>
      <c r="D160" s="6" t="s">
        <v>4901</v>
      </c>
      <c r="F160" s="25">
        <v>46198.663923611108</v>
      </c>
      <c r="G160" s="26" t="s">
        <v>4725</v>
      </c>
      <c r="H160" s="6" t="s">
        <v>5627</v>
      </c>
      <c r="I160" s="6" t="s">
        <v>4815</v>
      </c>
      <c r="J160" s="6" t="s">
        <v>4434</v>
      </c>
      <c r="K160" s="6" t="s">
        <v>5628</v>
      </c>
      <c r="L160" s="6" t="s">
        <v>5747</v>
      </c>
      <c r="M160" s="6" t="s">
        <v>5629</v>
      </c>
      <c r="N160" s="6" t="s">
        <v>4729</v>
      </c>
      <c r="P160" s="6" t="s">
        <v>3532</v>
      </c>
      <c r="Q160" s="6" t="s">
        <v>5203</v>
      </c>
      <c r="S160" s="6" t="s">
        <v>2375</v>
      </c>
      <c r="X160" s="27">
        <v>154</v>
      </c>
      <c r="Y160" s="27">
        <v>185</v>
      </c>
      <c r="Z160" s="27">
        <v>40</v>
      </c>
      <c r="AA160" s="27">
        <v>5</v>
      </c>
      <c r="AB160" s="27">
        <f>SUM(Table2026_09_25[[#This Row],[Number of in-person visits provided in reporting year.]:[Number of video/virtual visits provided in reporting year.]])</f>
        <v>230</v>
      </c>
      <c r="AC160" s="6" t="s">
        <v>8469</v>
      </c>
      <c r="AF160" s="6" t="s">
        <v>4682</v>
      </c>
      <c r="AG160" s="28">
        <v>5</v>
      </c>
      <c r="AI160" s="6" t="s">
        <v>5630</v>
      </c>
      <c r="AJ160" s="6" t="s">
        <v>43</v>
      </c>
      <c r="AK160" s="6" t="s">
        <v>8483</v>
      </c>
      <c r="AL160" s="6" t="s">
        <v>2830</v>
      </c>
      <c r="AQ160" s="6" t="s">
        <v>43</v>
      </c>
      <c r="AR160" s="6" t="s">
        <v>4992</v>
      </c>
      <c r="AV160" s="6" t="s">
        <v>5631</v>
      </c>
      <c r="AX160" s="6" t="s">
        <v>4686</v>
      </c>
      <c r="AZ160" s="28">
        <v>0.25</v>
      </c>
      <c r="BX160" s="6">
        <v>0.1</v>
      </c>
      <c r="BY160" s="6" t="s">
        <v>5759</v>
      </c>
      <c r="BZ160" s="6">
        <f t="shared" si="6"/>
        <v>0.25</v>
      </c>
      <c r="CA160" s="6">
        <f t="shared" si="7"/>
        <v>0.1</v>
      </c>
      <c r="CC160" s="26" t="s">
        <v>4687</v>
      </c>
      <c r="CD160" s="6" t="s">
        <v>5777</v>
      </c>
      <c r="CE160" s="6" t="s">
        <v>4434</v>
      </c>
      <c r="CF160" s="6" t="s">
        <v>5633</v>
      </c>
      <c r="CG160" s="6" t="s">
        <v>4434</v>
      </c>
      <c r="CH160" s="6" t="s">
        <v>5633</v>
      </c>
      <c r="CK160" s="6" t="s">
        <v>4689</v>
      </c>
      <c r="CL160" s="6" t="s">
        <v>4434</v>
      </c>
      <c r="CM160" s="6" t="s">
        <v>4738</v>
      </c>
      <c r="CO160" s="6" t="s">
        <v>8607</v>
      </c>
      <c r="CP160" s="6" t="s">
        <v>4758</v>
      </c>
      <c r="CR160" s="6" t="s">
        <v>8609</v>
      </c>
      <c r="CS160" s="6" t="s">
        <v>5771</v>
      </c>
      <c r="CT160" s="6" t="s">
        <v>5635</v>
      </c>
      <c r="CU160" s="6" t="s">
        <v>4434</v>
      </c>
      <c r="CV160" s="6" t="s">
        <v>5778</v>
      </c>
      <c r="CX160" s="6" t="s">
        <v>4434</v>
      </c>
      <c r="CY160" s="6" t="s">
        <v>4434</v>
      </c>
      <c r="CZ160" s="6" t="s">
        <v>5779</v>
      </c>
      <c r="DC160" s="6" t="s">
        <v>4434</v>
      </c>
      <c r="DD160" s="6" t="s">
        <v>5637</v>
      </c>
      <c r="DF160" s="29">
        <f t="shared" si="8"/>
        <v>0</v>
      </c>
      <c r="DG160" s="6">
        <v>1</v>
      </c>
    </row>
    <row r="161" spans="1:111" hidden="1" x14ac:dyDescent="0.2">
      <c r="A161" s="6">
        <v>172</v>
      </c>
      <c r="B161" s="25">
        <v>46198.645057870373</v>
      </c>
      <c r="C161" s="25">
        <v>46198.656435185185</v>
      </c>
      <c r="D161" s="6" t="s">
        <v>4901</v>
      </c>
      <c r="F161" s="25"/>
      <c r="G161" s="26" t="s">
        <v>4725</v>
      </c>
      <c r="H161" s="6" t="s">
        <v>5627</v>
      </c>
      <c r="I161" s="6" t="s">
        <v>4742</v>
      </c>
      <c r="J161" s="6" t="s">
        <v>4434</v>
      </c>
      <c r="K161" s="6" t="s">
        <v>5780</v>
      </c>
      <c r="L161" s="6" t="s">
        <v>265</v>
      </c>
      <c r="M161" s="6" t="s">
        <v>5629</v>
      </c>
      <c r="N161" s="6" t="s">
        <v>4729</v>
      </c>
      <c r="P161" s="6" t="s">
        <v>558</v>
      </c>
      <c r="Q161" s="6" t="s">
        <v>4773</v>
      </c>
      <c r="S161" s="6" t="s">
        <v>588</v>
      </c>
      <c r="X161" s="27">
        <v>283</v>
      </c>
      <c r="Y161" s="27">
        <v>436</v>
      </c>
      <c r="Z161" s="27">
        <v>157</v>
      </c>
      <c r="AA161" s="27">
        <v>32</v>
      </c>
      <c r="AB161" s="27">
        <f>SUM(Table2026_09_25[[#This Row],[Number of in-person visits provided in reporting year.]:[Number of video/virtual visits provided in reporting year.]])</f>
        <v>625</v>
      </c>
      <c r="AC161" s="6" t="s">
        <v>8469</v>
      </c>
      <c r="AF161" s="6" t="s">
        <v>4682</v>
      </c>
      <c r="AG161" s="28">
        <v>9</v>
      </c>
      <c r="AI161" s="6" t="s">
        <v>5630</v>
      </c>
      <c r="AJ161" s="6" t="s">
        <v>43</v>
      </c>
      <c r="AK161" s="6" t="s">
        <v>8483</v>
      </c>
      <c r="AL161" s="6" t="s">
        <v>2830</v>
      </c>
      <c r="AQ161" s="6" t="s">
        <v>107</v>
      </c>
      <c r="AR161" s="6" t="s">
        <v>4992</v>
      </c>
      <c r="AV161" s="6" t="s">
        <v>5631</v>
      </c>
      <c r="AX161" s="6" t="s">
        <v>4686</v>
      </c>
      <c r="AY161" s="28">
        <v>1</v>
      </c>
      <c r="AZ161" s="28">
        <v>0.25</v>
      </c>
      <c r="BA161" s="28">
        <v>0.4</v>
      </c>
      <c r="BB161" s="28">
        <v>0.1</v>
      </c>
      <c r="BF161" s="28">
        <v>1</v>
      </c>
      <c r="BG161" s="28">
        <v>1</v>
      </c>
      <c r="BL161" s="28">
        <v>0.5</v>
      </c>
      <c r="BR161" s="28">
        <v>0.34</v>
      </c>
      <c r="BX161" s="6">
        <v>0.2</v>
      </c>
      <c r="BY161" s="28" t="s">
        <v>5781</v>
      </c>
      <c r="BZ161" s="6">
        <f t="shared" si="6"/>
        <v>4.59</v>
      </c>
      <c r="CA161" s="6">
        <f t="shared" si="7"/>
        <v>3.14</v>
      </c>
      <c r="CC161" s="26" t="s">
        <v>4687</v>
      </c>
      <c r="CD161" s="6" t="s">
        <v>5769</v>
      </c>
      <c r="CE161" s="6" t="s">
        <v>4434</v>
      </c>
      <c r="CF161" s="6" t="s">
        <v>5633</v>
      </c>
      <c r="CJ161" s="6" t="s">
        <v>5148</v>
      </c>
      <c r="CK161" s="6" t="s">
        <v>4689</v>
      </c>
      <c r="CO161" s="6" t="s">
        <v>8607</v>
      </c>
      <c r="CP161" s="6" t="s">
        <v>4758</v>
      </c>
      <c r="CR161" s="6" t="s">
        <v>8609</v>
      </c>
      <c r="CS161" s="6" t="s">
        <v>5782</v>
      </c>
      <c r="CU161" s="6" t="s">
        <v>8607</v>
      </c>
      <c r="CV161" s="6" t="s">
        <v>4694</v>
      </c>
      <c r="CX161" s="6" t="s">
        <v>4537</v>
      </c>
      <c r="CY161" s="6" t="s">
        <v>4537</v>
      </c>
      <c r="DC161" s="6" t="s">
        <v>4434</v>
      </c>
      <c r="DD161" s="6" t="s">
        <v>5637</v>
      </c>
      <c r="DF161" s="29">
        <f t="shared" si="8"/>
        <v>0</v>
      </c>
      <c r="DG161" s="6">
        <v>1</v>
      </c>
    </row>
    <row r="162" spans="1:111" hidden="1" x14ac:dyDescent="0.2">
      <c r="A162" s="6">
        <v>173</v>
      </c>
      <c r="B162" s="25">
        <v>46198.853819444441</v>
      </c>
      <c r="C162" s="25">
        <v>46198.87232638889</v>
      </c>
      <c r="D162" s="6" t="s">
        <v>4901</v>
      </c>
      <c r="F162" s="25"/>
      <c r="G162" s="26" t="s">
        <v>4725</v>
      </c>
      <c r="H162" s="6" t="s">
        <v>4873</v>
      </c>
      <c r="I162" s="6" t="s">
        <v>5485</v>
      </c>
      <c r="J162" s="6" t="s">
        <v>4537</v>
      </c>
      <c r="L162" s="6" t="s">
        <v>4743</v>
      </c>
      <c r="M162" s="6" t="s">
        <v>5486</v>
      </c>
      <c r="N162" s="6" t="s">
        <v>4679</v>
      </c>
      <c r="P162" s="6" t="s">
        <v>8324</v>
      </c>
      <c r="Q162" s="6" t="s">
        <v>4744</v>
      </c>
      <c r="R162" s="6" t="s">
        <v>233</v>
      </c>
      <c r="S162" s="6" t="s">
        <v>233</v>
      </c>
      <c r="T162" s="6" t="s">
        <v>4745</v>
      </c>
      <c r="U162" s="6" t="s">
        <v>233</v>
      </c>
      <c r="V162" s="6" t="s">
        <v>233</v>
      </c>
      <c r="W162" s="6" t="s">
        <v>233</v>
      </c>
      <c r="X162" s="27">
        <v>1068</v>
      </c>
      <c r="Y162" s="27">
        <v>2238</v>
      </c>
      <c r="Z162" s="30"/>
      <c r="AA162" s="27">
        <v>3547</v>
      </c>
      <c r="AB162" s="27">
        <f>SUM(Table2026_09_25[[#This Row],[Number of in-person visits provided in reporting year.]:[Number of video/virtual visits provided in reporting year.]])</f>
        <v>5785</v>
      </c>
      <c r="AC162" s="6" t="s">
        <v>8469</v>
      </c>
      <c r="AF162" s="6" t="s">
        <v>5774</v>
      </c>
      <c r="AG162" s="28">
        <v>0</v>
      </c>
      <c r="AH162" s="6" t="s">
        <v>233</v>
      </c>
      <c r="AI162" s="6" t="s">
        <v>2991</v>
      </c>
      <c r="AJ162" s="6" t="s">
        <v>4880</v>
      </c>
      <c r="AK162" s="6" t="s">
        <v>8483</v>
      </c>
      <c r="AL162" s="6" t="s">
        <v>475</v>
      </c>
      <c r="AQ162" s="6" t="s">
        <v>107</v>
      </c>
      <c r="AR162" s="6" t="s">
        <v>4810</v>
      </c>
      <c r="AX162" s="6" t="s">
        <v>4686</v>
      </c>
      <c r="AY162" s="28">
        <v>0.2</v>
      </c>
      <c r="AZ162" s="28">
        <v>0</v>
      </c>
      <c r="BA162" s="28">
        <v>0</v>
      </c>
      <c r="BB162" s="28">
        <v>0</v>
      </c>
      <c r="BC162" s="28">
        <v>0</v>
      </c>
      <c r="BD162" s="28">
        <v>0</v>
      </c>
      <c r="BE162" s="28">
        <v>0</v>
      </c>
      <c r="BF162" s="28">
        <v>1.6</v>
      </c>
      <c r="BG162" s="28">
        <v>0</v>
      </c>
      <c r="BH162" s="28">
        <v>0</v>
      </c>
      <c r="BI162" s="28">
        <v>0</v>
      </c>
      <c r="BJ162" s="28">
        <v>0</v>
      </c>
      <c r="BK162" s="28">
        <v>0</v>
      </c>
      <c r="BL162" s="28">
        <v>0</v>
      </c>
      <c r="BM162" s="28">
        <v>0</v>
      </c>
      <c r="BN162" s="28">
        <v>0</v>
      </c>
      <c r="BO162" s="28">
        <v>0</v>
      </c>
      <c r="BP162" s="28">
        <v>0</v>
      </c>
      <c r="BQ162" s="28">
        <v>0</v>
      </c>
      <c r="BR162" s="28">
        <v>0</v>
      </c>
      <c r="BS162" s="28">
        <v>0</v>
      </c>
      <c r="BT162" s="28">
        <v>0</v>
      </c>
      <c r="BU162" s="28">
        <v>0</v>
      </c>
      <c r="BV162" s="28"/>
      <c r="BW162" s="28"/>
      <c r="BX162" s="28"/>
      <c r="BY162" s="6" t="s">
        <v>5489</v>
      </c>
      <c r="BZ162" s="6">
        <f t="shared" si="6"/>
        <v>1.8</v>
      </c>
      <c r="CA162" s="6">
        <f t="shared" si="7"/>
        <v>1.6</v>
      </c>
      <c r="CB162" s="28">
        <v>0.4</v>
      </c>
      <c r="CC162" s="26" t="s">
        <v>4753</v>
      </c>
      <c r="CD162" s="6" t="s">
        <v>5490</v>
      </c>
      <c r="CE162" s="6" t="s">
        <v>4434</v>
      </c>
      <c r="CF162" s="6" t="s">
        <v>5783</v>
      </c>
      <c r="CG162" s="6" t="s">
        <v>4537</v>
      </c>
      <c r="CH162" s="6" t="s">
        <v>5784</v>
      </c>
      <c r="CI162" s="6" t="s">
        <v>5492</v>
      </c>
      <c r="CK162" s="6" t="s">
        <v>4689</v>
      </c>
      <c r="CL162" s="6" t="s">
        <v>4537</v>
      </c>
      <c r="CM162" s="6" t="s">
        <v>5493</v>
      </c>
      <c r="CN162" s="6" t="s">
        <v>5494</v>
      </c>
      <c r="CO162" s="6" t="s">
        <v>8607</v>
      </c>
      <c r="CP162" s="6" t="s">
        <v>4758</v>
      </c>
      <c r="CR162" s="6" t="s">
        <v>4537</v>
      </c>
      <c r="CS162" s="6" t="s">
        <v>4759</v>
      </c>
      <c r="CU162" s="6" t="s">
        <v>8607</v>
      </c>
      <c r="CV162" s="6" t="s">
        <v>4694</v>
      </c>
      <c r="CX162" s="6" t="s">
        <v>4434</v>
      </c>
      <c r="CY162" s="6" t="s">
        <v>5785</v>
      </c>
      <c r="CZ162" s="6" t="s">
        <v>5497</v>
      </c>
      <c r="DC162" s="6" t="s">
        <v>4434</v>
      </c>
      <c r="DD162" s="6" t="s">
        <v>5498</v>
      </c>
      <c r="DF162" s="29">
        <f t="shared" si="8"/>
        <v>0</v>
      </c>
      <c r="DG162" s="6">
        <v>1</v>
      </c>
    </row>
    <row r="163" spans="1:111" ht="16" hidden="1" x14ac:dyDescent="0.2">
      <c r="A163" s="6">
        <v>174</v>
      </c>
      <c r="B163" s="25">
        <v>46199.349618055552</v>
      </c>
      <c r="C163" s="25">
        <v>46199.41988425926</v>
      </c>
      <c r="D163" s="6" t="s">
        <v>4901</v>
      </c>
      <c r="F163" s="25"/>
      <c r="G163" s="26" t="s">
        <v>4676</v>
      </c>
      <c r="H163" s="6" t="s">
        <v>61</v>
      </c>
      <c r="I163" s="6" t="s">
        <v>4874</v>
      </c>
      <c r="J163" s="6" t="s">
        <v>4537</v>
      </c>
      <c r="L163" s="6" t="s">
        <v>5786</v>
      </c>
      <c r="M163" s="6" t="s">
        <v>5787</v>
      </c>
      <c r="N163" s="6" t="s">
        <v>4679</v>
      </c>
      <c r="P163" s="6" t="s">
        <v>3534</v>
      </c>
      <c r="Q163" s="31" t="s">
        <v>987</v>
      </c>
      <c r="R163" s="6" t="s">
        <v>233</v>
      </c>
      <c r="S163" s="6" t="s">
        <v>233</v>
      </c>
      <c r="T163" s="6" t="s">
        <v>233</v>
      </c>
      <c r="U163" s="6" t="s">
        <v>233</v>
      </c>
      <c r="V163" s="6" t="s">
        <v>5788</v>
      </c>
      <c r="W163" s="6" t="s">
        <v>233</v>
      </c>
      <c r="X163" s="27">
        <v>716</v>
      </c>
      <c r="Y163" s="27">
        <v>716</v>
      </c>
      <c r="Z163" s="30"/>
      <c r="AA163" s="30"/>
      <c r="AB163" s="30">
        <f>SUM(Table2026_09_25[[#This Row],[Number of in-person visits provided in reporting year.]:[Number of video/virtual visits provided in reporting year.]])</f>
        <v>716</v>
      </c>
      <c r="AC163" s="6" t="s">
        <v>8469</v>
      </c>
      <c r="AF163" s="6" t="s">
        <v>4682</v>
      </c>
      <c r="AI163" s="6" t="s">
        <v>5101</v>
      </c>
      <c r="AJ163" s="6" t="s">
        <v>149</v>
      </c>
      <c r="AK163" s="6" t="s">
        <v>8483</v>
      </c>
      <c r="AL163" s="6" t="s">
        <v>236</v>
      </c>
      <c r="AQ163" s="6" t="s">
        <v>63</v>
      </c>
      <c r="AX163" s="6" t="s">
        <v>4686</v>
      </c>
      <c r="BC163" s="28">
        <v>0.9</v>
      </c>
      <c r="BP163" s="28">
        <v>1</v>
      </c>
      <c r="BX163" s="6">
        <v>1</v>
      </c>
      <c r="BY163" s="6" t="s">
        <v>5789</v>
      </c>
      <c r="BZ163" s="6">
        <f t="shared" si="6"/>
        <v>1.9</v>
      </c>
      <c r="CA163" s="6">
        <f t="shared" si="7"/>
        <v>2</v>
      </c>
      <c r="CC163" s="26" t="s">
        <v>4687</v>
      </c>
      <c r="CD163" s="6" t="s">
        <v>5790</v>
      </c>
      <c r="CE163" s="6" t="s">
        <v>4537</v>
      </c>
      <c r="CG163" s="6" t="s">
        <v>4537</v>
      </c>
      <c r="CJ163" s="6" t="s">
        <v>5148</v>
      </c>
      <c r="CK163" s="6" t="s">
        <v>4689</v>
      </c>
      <c r="CL163" s="6" t="s">
        <v>4434</v>
      </c>
      <c r="CM163" s="6" t="s">
        <v>4976</v>
      </c>
      <c r="CN163" s="6" t="s">
        <v>5626</v>
      </c>
      <c r="CO163" s="6" t="s">
        <v>8607</v>
      </c>
      <c r="CP163" s="6" t="s">
        <v>4758</v>
      </c>
      <c r="CR163" s="6" t="s">
        <v>4537</v>
      </c>
      <c r="CS163" s="6" t="s">
        <v>4759</v>
      </c>
      <c r="CU163" s="6" t="s">
        <v>8607</v>
      </c>
      <c r="CV163" s="6" t="s">
        <v>4694</v>
      </c>
      <c r="CX163" s="6" t="s">
        <v>4537</v>
      </c>
      <c r="CY163" s="6" t="s">
        <v>4537</v>
      </c>
      <c r="DC163" s="6" t="s">
        <v>4434</v>
      </c>
      <c r="DD163" s="6" t="s">
        <v>5787</v>
      </c>
      <c r="DF163" s="29">
        <f t="shared" si="8"/>
        <v>0</v>
      </c>
      <c r="DG163" s="29">
        <v>1</v>
      </c>
    </row>
    <row r="164" spans="1:111" hidden="1" x14ac:dyDescent="0.2">
      <c r="A164" s="6">
        <v>175</v>
      </c>
      <c r="B164" s="25">
        <v>46199.419918981483</v>
      </c>
      <c r="C164" s="25">
        <v>46199.423495370371</v>
      </c>
      <c r="D164" s="6" t="s">
        <v>4901</v>
      </c>
      <c r="F164" s="25"/>
      <c r="G164" s="26" t="s">
        <v>4676</v>
      </c>
      <c r="H164" s="6" t="s">
        <v>61</v>
      </c>
      <c r="I164" s="6" t="s">
        <v>4874</v>
      </c>
      <c r="J164" s="6" t="s">
        <v>4537</v>
      </c>
      <c r="L164" s="6" t="s">
        <v>171</v>
      </c>
      <c r="M164" s="6" t="s">
        <v>5787</v>
      </c>
      <c r="N164" s="6" t="s">
        <v>4679</v>
      </c>
      <c r="P164" s="6" t="s">
        <v>3531</v>
      </c>
      <c r="Q164" s="6" t="s">
        <v>4680</v>
      </c>
      <c r="U164" s="6" t="s">
        <v>4681</v>
      </c>
      <c r="X164" s="27">
        <v>702</v>
      </c>
      <c r="Y164" s="27">
        <v>449</v>
      </c>
      <c r="Z164" s="27">
        <v>253</v>
      </c>
      <c r="AA164" s="30"/>
      <c r="AB164" s="30">
        <f>SUM(Table2026_09_25[[#This Row],[Number of in-person visits provided in reporting year.]:[Number of video/virtual visits provided in reporting year.]])</f>
        <v>702</v>
      </c>
      <c r="AC164" s="6" t="s">
        <v>8469</v>
      </c>
      <c r="AF164" s="6" t="s">
        <v>5791</v>
      </c>
      <c r="AI164" s="6" t="s">
        <v>5101</v>
      </c>
      <c r="AJ164" s="6" t="s">
        <v>149</v>
      </c>
      <c r="AK164" s="6" t="s">
        <v>8483</v>
      </c>
      <c r="AL164" s="6" t="s">
        <v>236</v>
      </c>
      <c r="AQ164" s="6" t="s">
        <v>63</v>
      </c>
      <c r="AX164" s="6" t="s">
        <v>5792</v>
      </c>
      <c r="BP164" s="28">
        <v>1.9</v>
      </c>
      <c r="BZ164" s="6">
        <f t="shared" si="6"/>
        <v>1.9</v>
      </c>
      <c r="CA164" s="6">
        <f t="shared" si="7"/>
        <v>1.9</v>
      </c>
      <c r="CC164" s="26" t="s">
        <v>4687</v>
      </c>
      <c r="CD164" s="6" t="s">
        <v>5793</v>
      </c>
      <c r="CE164" s="6" t="s">
        <v>4434</v>
      </c>
      <c r="CF164" s="6" t="s">
        <v>5794</v>
      </c>
      <c r="CG164" s="6" t="s">
        <v>4537</v>
      </c>
      <c r="CK164" s="6" t="s">
        <v>4689</v>
      </c>
      <c r="CL164" s="6" t="s">
        <v>4434</v>
      </c>
      <c r="CM164" s="6" t="s">
        <v>4976</v>
      </c>
      <c r="CN164" s="6" t="s">
        <v>5626</v>
      </c>
      <c r="DC164" s="6" t="s">
        <v>4434</v>
      </c>
      <c r="DD164" s="6" t="s">
        <v>5795</v>
      </c>
      <c r="DF164" s="29">
        <f t="shared" si="8"/>
        <v>0</v>
      </c>
      <c r="DG164" s="29">
        <v>1</v>
      </c>
    </row>
    <row r="165" spans="1:111" hidden="1" x14ac:dyDescent="0.2">
      <c r="A165" s="6">
        <v>176</v>
      </c>
      <c r="B165" s="25">
        <v>46199.423530092594</v>
      </c>
      <c r="C165" s="25">
        <v>46199.440127314818</v>
      </c>
      <c r="D165" s="6" t="s">
        <v>4901</v>
      </c>
      <c r="F165" s="25"/>
      <c r="G165" s="26" t="s">
        <v>4676</v>
      </c>
      <c r="H165" s="6" t="s">
        <v>61</v>
      </c>
      <c r="I165" s="6" t="s">
        <v>4874</v>
      </c>
      <c r="J165" s="6" t="s">
        <v>4537</v>
      </c>
      <c r="L165" s="6" t="s">
        <v>5796</v>
      </c>
      <c r="M165" s="6" t="s">
        <v>5787</v>
      </c>
      <c r="N165" s="6" t="s">
        <v>4729</v>
      </c>
      <c r="O165" s="6" t="s">
        <v>5797</v>
      </c>
      <c r="P165" s="6" t="s">
        <v>292</v>
      </c>
      <c r="Q165" s="6" t="s">
        <v>5011</v>
      </c>
      <c r="R165" s="6" t="s">
        <v>4786</v>
      </c>
      <c r="X165" s="27">
        <v>2106</v>
      </c>
      <c r="Y165" s="30"/>
      <c r="Z165" s="30"/>
      <c r="AA165" s="30"/>
      <c r="AB165" s="30">
        <f>SUM(Table2026_09_25[[#This Row],[Number of in-person visits provided in reporting year.]:[Number of video/virtual visits provided in reporting year.]])</f>
        <v>0</v>
      </c>
      <c r="AC165" s="6" t="s">
        <v>8469</v>
      </c>
      <c r="AF165" s="6" t="s">
        <v>4682</v>
      </c>
      <c r="AG165" s="28">
        <v>72</v>
      </c>
      <c r="AI165" s="6" t="s">
        <v>5101</v>
      </c>
      <c r="AJ165" s="6" t="s">
        <v>149</v>
      </c>
      <c r="AK165" s="6" t="s">
        <v>8483</v>
      </c>
      <c r="AL165" s="6" t="s">
        <v>236</v>
      </c>
      <c r="AQ165" s="6" t="s">
        <v>63</v>
      </c>
      <c r="AX165" s="6" t="s">
        <v>4686</v>
      </c>
      <c r="BC165" s="28">
        <v>0.2</v>
      </c>
      <c r="BF165" s="28">
        <v>1</v>
      </c>
      <c r="BG165" s="28">
        <v>1</v>
      </c>
      <c r="BL165" s="28">
        <v>1</v>
      </c>
      <c r="BP165" s="28">
        <v>1.4</v>
      </c>
      <c r="BZ165" s="6">
        <f t="shared" si="6"/>
        <v>4.5999999999999996</v>
      </c>
      <c r="CA165" s="6">
        <f t="shared" si="7"/>
        <v>4.4000000000000004</v>
      </c>
      <c r="CC165" s="26" t="s">
        <v>4687</v>
      </c>
      <c r="CD165" s="6" t="s">
        <v>5798</v>
      </c>
      <c r="CE165" s="6" t="s">
        <v>4434</v>
      </c>
      <c r="CF165" s="6" t="s">
        <v>5799</v>
      </c>
      <c r="CG165" s="6" t="s">
        <v>4434</v>
      </c>
      <c r="CH165" s="6" t="s">
        <v>5800</v>
      </c>
      <c r="CJ165" s="6" t="s">
        <v>5148</v>
      </c>
      <c r="CK165" s="6" t="s">
        <v>4689</v>
      </c>
      <c r="CL165" s="6" t="s">
        <v>4537</v>
      </c>
      <c r="CM165" s="6" t="s">
        <v>4737</v>
      </c>
      <c r="CO165" s="6" t="s">
        <v>8607</v>
      </c>
      <c r="CP165" s="6" t="s">
        <v>4758</v>
      </c>
      <c r="CR165" s="6" t="s">
        <v>4537</v>
      </c>
      <c r="CS165" s="6" t="s">
        <v>4759</v>
      </c>
      <c r="CU165" s="6" t="s">
        <v>8607</v>
      </c>
      <c r="CV165" s="6" t="s">
        <v>4694</v>
      </c>
      <c r="CX165" s="6" t="s">
        <v>4537</v>
      </c>
      <c r="CY165" s="6" t="s">
        <v>4537</v>
      </c>
      <c r="DC165" s="6" t="s">
        <v>4434</v>
      </c>
      <c r="DD165" s="6" t="s">
        <v>5787</v>
      </c>
      <c r="DF165" s="29">
        <f t="shared" si="8"/>
        <v>0</v>
      </c>
      <c r="DG165" s="29">
        <v>1</v>
      </c>
    </row>
    <row r="166" spans="1:111" ht="16" hidden="1" x14ac:dyDescent="0.2">
      <c r="A166" s="6">
        <v>177</v>
      </c>
      <c r="B166" s="25">
        <v>46199.440185185187</v>
      </c>
      <c r="C166" s="25">
        <v>46199.44263888889</v>
      </c>
      <c r="D166" s="6" t="s">
        <v>4901</v>
      </c>
      <c r="F166" s="25"/>
      <c r="G166" s="26" t="s">
        <v>4676</v>
      </c>
      <c r="H166" s="6" t="s">
        <v>61</v>
      </c>
      <c r="I166" s="6" t="s">
        <v>4874</v>
      </c>
      <c r="J166" s="6" t="s">
        <v>4537</v>
      </c>
      <c r="L166" s="6" t="s">
        <v>5552</v>
      </c>
      <c r="M166" s="6" t="s">
        <v>5787</v>
      </c>
      <c r="N166" s="6" t="s">
        <v>4679</v>
      </c>
      <c r="P166" s="6" t="s">
        <v>5552</v>
      </c>
      <c r="Q166" s="31" t="s">
        <v>987</v>
      </c>
      <c r="V166" s="6" t="s">
        <v>5552</v>
      </c>
      <c r="X166" s="27">
        <v>418</v>
      </c>
      <c r="Y166" s="27">
        <v>465</v>
      </c>
      <c r="Z166" s="30"/>
      <c r="AA166" s="30"/>
      <c r="AB166" s="30">
        <f>SUM(Table2026_09_25[[#This Row],[Number of in-person visits provided in reporting year.]:[Number of video/virtual visits provided in reporting year.]])</f>
        <v>465</v>
      </c>
      <c r="AC166" s="6" t="s">
        <v>8469</v>
      </c>
      <c r="AF166" s="6" t="s">
        <v>4682</v>
      </c>
      <c r="AI166" s="6" t="s">
        <v>5101</v>
      </c>
      <c r="AJ166" s="6" t="s">
        <v>149</v>
      </c>
      <c r="AK166" s="6" t="s">
        <v>8483</v>
      </c>
      <c r="AL166" s="6" t="s">
        <v>236</v>
      </c>
      <c r="AQ166" s="6" t="s">
        <v>63</v>
      </c>
      <c r="AX166" s="6" t="s">
        <v>5801</v>
      </c>
      <c r="BC166" s="28">
        <v>1</v>
      </c>
      <c r="BZ166" s="6">
        <f t="shared" si="6"/>
        <v>1</v>
      </c>
      <c r="CA166" s="6">
        <f t="shared" si="7"/>
        <v>0</v>
      </c>
      <c r="CC166" s="26" t="s">
        <v>21</v>
      </c>
      <c r="CD166" s="6" t="s">
        <v>5802</v>
      </c>
      <c r="CE166" s="6" t="s">
        <v>4537</v>
      </c>
      <c r="CG166" s="6" t="s">
        <v>4537</v>
      </c>
      <c r="CK166" s="6" t="s">
        <v>4689</v>
      </c>
      <c r="DC166" s="6" t="s">
        <v>4434</v>
      </c>
      <c r="DD166" s="6" t="s">
        <v>5787</v>
      </c>
      <c r="DF166" s="29">
        <f t="shared" si="8"/>
        <v>0</v>
      </c>
      <c r="DG166" s="29">
        <v>1</v>
      </c>
    </row>
    <row r="167" spans="1:111" ht="16" hidden="1" x14ac:dyDescent="0.2">
      <c r="A167" s="6">
        <v>178</v>
      </c>
      <c r="B167" s="25">
        <v>46199.446446759262</v>
      </c>
      <c r="C167" s="25">
        <v>46199.449374999997</v>
      </c>
      <c r="D167" s="6" t="s">
        <v>4901</v>
      </c>
      <c r="F167" s="25"/>
      <c r="G167" s="26" t="s">
        <v>4725</v>
      </c>
      <c r="H167" s="6" t="s">
        <v>61</v>
      </c>
      <c r="I167" s="6" t="s">
        <v>4874</v>
      </c>
      <c r="J167" s="6" t="s">
        <v>4537</v>
      </c>
      <c r="L167" s="6" t="s">
        <v>5803</v>
      </c>
      <c r="M167" s="6" t="s">
        <v>5787</v>
      </c>
      <c r="N167" s="6" t="s">
        <v>4679</v>
      </c>
      <c r="P167" s="6" t="s">
        <v>3534</v>
      </c>
      <c r="Q167" s="31" t="s">
        <v>987</v>
      </c>
      <c r="V167" s="6" t="s">
        <v>4968</v>
      </c>
      <c r="X167" s="27">
        <v>547</v>
      </c>
      <c r="Y167" s="27">
        <v>602</v>
      </c>
      <c r="Z167" s="30"/>
      <c r="AA167" s="30"/>
      <c r="AB167" s="30">
        <f>SUM(Table2026_09_25[[#This Row],[Number of in-person visits provided in reporting year.]:[Number of video/virtual visits provided in reporting year.]])</f>
        <v>602</v>
      </c>
      <c r="AC167" s="6" t="s">
        <v>8469</v>
      </c>
      <c r="AF167" s="6" t="s">
        <v>4682</v>
      </c>
      <c r="AI167" s="6" t="s">
        <v>5101</v>
      </c>
      <c r="AJ167" s="6" t="s">
        <v>149</v>
      </c>
      <c r="AK167" s="6" t="s">
        <v>8483</v>
      </c>
      <c r="AL167" s="6" t="s">
        <v>236</v>
      </c>
      <c r="AQ167" s="6" t="s">
        <v>63</v>
      </c>
      <c r="AX167" s="6" t="s">
        <v>4686</v>
      </c>
      <c r="BC167" s="28">
        <v>0.9</v>
      </c>
      <c r="BP167" s="28">
        <v>2</v>
      </c>
      <c r="BZ167" s="6">
        <f t="shared" si="6"/>
        <v>2.9</v>
      </c>
      <c r="CA167" s="6">
        <f t="shared" si="7"/>
        <v>2</v>
      </c>
      <c r="CC167" s="26" t="s">
        <v>4687</v>
      </c>
      <c r="CD167" s="6" t="s">
        <v>5804</v>
      </c>
      <c r="CE167" s="6" t="s">
        <v>4537</v>
      </c>
      <c r="CG167" s="6" t="s">
        <v>4537</v>
      </c>
      <c r="CK167" s="6" t="s">
        <v>4689</v>
      </c>
      <c r="DC167" s="6" t="s">
        <v>4434</v>
      </c>
      <c r="DD167" s="6" t="s">
        <v>5787</v>
      </c>
      <c r="DF167" s="29">
        <f t="shared" si="8"/>
        <v>0</v>
      </c>
      <c r="DG167" s="6">
        <v>1</v>
      </c>
    </row>
    <row r="168" spans="1:111" hidden="1" x14ac:dyDescent="0.2">
      <c r="A168" s="6">
        <v>179</v>
      </c>
      <c r="B168" s="25">
        <v>46199.44939814815</v>
      </c>
      <c r="C168" s="25">
        <v>46199.451574074075</v>
      </c>
      <c r="D168" s="6" t="s">
        <v>4901</v>
      </c>
      <c r="F168" s="25"/>
      <c r="G168" s="26" t="s">
        <v>4725</v>
      </c>
      <c r="H168" s="6" t="s">
        <v>61</v>
      </c>
      <c r="I168" s="6" t="s">
        <v>4874</v>
      </c>
      <c r="J168" s="6" t="s">
        <v>4537</v>
      </c>
      <c r="L168" s="6" t="s">
        <v>171</v>
      </c>
      <c r="M168" s="6" t="s">
        <v>5787</v>
      </c>
      <c r="N168" s="6" t="s">
        <v>4679</v>
      </c>
      <c r="P168" s="6" t="s">
        <v>3531</v>
      </c>
      <c r="Q168" s="6" t="s">
        <v>4680</v>
      </c>
      <c r="U168" s="6" t="s">
        <v>4681</v>
      </c>
      <c r="X168" s="30"/>
      <c r="Y168" s="27">
        <v>956</v>
      </c>
      <c r="Z168" s="30"/>
      <c r="AA168" s="30"/>
      <c r="AB168" s="30">
        <f>SUM(Table2026_09_25[[#This Row],[Number of in-person visits provided in reporting year.]:[Number of video/virtual visits provided in reporting year.]])</f>
        <v>956</v>
      </c>
      <c r="AC168" s="6" t="s">
        <v>8469</v>
      </c>
      <c r="AF168" s="6" t="s">
        <v>5805</v>
      </c>
      <c r="AI168" s="6" t="s">
        <v>5101</v>
      </c>
      <c r="AJ168" s="6" t="s">
        <v>149</v>
      </c>
      <c r="AK168" s="6" t="s">
        <v>8483</v>
      </c>
      <c r="AL168" s="6" t="s">
        <v>236</v>
      </c>
      <c r="AQ168" s="6" t="s">
        <v>63</v>
      </c>
      <c r="AX168" s="6" t="s">
        <v>5792</v>
      </c>
      <c r="BP168" s="28">
        <v>1.9</v>
      </c>
      <c r="BZ168" s="6">
        <f t="shared" si="6"/>
        <v>1.9</v>
      </c>
      <c r="CA168" s="6">
        <f t="shared" si="7"/>
        <v>1.9</v>
      </c>
      <c r="CC168" s="26" t="s">
        <v>4687</v>
      </c>
      <c r="CD168" s="6" t="s">
        <v>5806</v>
      </c>
      <c r="CE168" s="6" t="s">
        <v>4434</v>
      </c>
      <c r="CF168" s="6" t="s">
        <v>5807</v>
      </c>
      <c r="CG168" s="6" t="s">
        <v>4537</v>
      </c>
      <c r="CK168" s="6" t="s">
        <v>5148</v>
      </c>
      <c r="CL168" s="6" t="s">
        <v>4434</v>
      </c>
      <c r="CM168" s="6" t="s">
        <v>4976</v>
      </c>
      <c r="CN168" s="6" t="s">
        <v>5626</v>
      </c>
      <c r="DC168" s="6" t="s">
        <v>4434</v>
      </c>
      <c r="DD168" s="6" t="s">
        <v>5787</v>
      </c>
      <c r="DF168" s="29">
        <f t="shared" si="8"/>
        <v>0</v>
      </c>
      <c r="DG168" s="6">
        <v>1</v>
      </c>
    </row>
    <row r="169" spans="1:111" hidden="1" x14ac:dyDescent="0.2">
      <c r="A169" s="6">
        <v>180</v>
      </c>
      <c r="B169" s="25">
        <v>46199.451597222222</v>
      </c>
      <c r="C169" s="25">
        <v>46199.454930555556</v>
      </c>
      <c r="D169" s="6" t="s">
        <v>4901</v>
      </c>
      <c r="F169" s="25"/>
      <c r="G169" s="26" t="s">
        <v>4725</v>
      </c>
      <c r="H169" s="6" t="s">
        <v>61</v>
      </c>
      <c r="I169" s="6" t="s">
        <v>4874</v>
      </c>
      <c r="J169" s="6" t="s">
        <v>4537</v>
      </c>
      <c r="L169" s="6" t="s">
        <v>5796</v>
      </c>
      <c r="M169" s="6" t="s">
        <v>5787</v>
      </c>
      <c r="N169" s="6" t="s">
        <v>4729</v>
      </c>
      <c r="O169" s="6" t="s">
        <v>5797</v>
      </c>
      <c r="P169" s="6" t="s">
        <v>292</v>
      </c>
      <c r="Q169" s="6" t="s">
        <v>5011</v>
      </c>
      <c r="R169" s="6" t="s">
        <v>4786</v>
      </c>
      <c r="X169" s="30"/>
      <c r="Y169" s="27">
        <v>2313</v>
      </c>
      <c r="Z169" s="30"/>
      <c r="AA169" s="30"/>
      <c r="AB169" s="30">
        <f>SUM(Table2026_09_25[[#This Row],[Number of in-person visits provided in reporting year.]:[Number of video/virtual visits provided in reporting year.]])</f>
        <v>2313</v>
      </c>
      <c r="AC169" s="6" t="s">
        <v>8469</v>
      </c>
      <c r="AF169" s="6" t="s">
        <v>4682</v>
      </c>
      <c r="AG169" s="28">
        <v>109</v>
      </c>
      <c r="AI169" s="6" t="s">
        <v>5101</v>
      </c>
      <c r="AJ169" s="6" t="s">
        <v>149</v>
      </c>
      <c r="AK169" s="6" t="s">
        <v>8483</v>
      </c>
      <c r="AL169" s="6" t="s">
        <v>236</v>
      </c>
      <c r="AQ169" s="6" t="s">
        <v>63</v>
      </c>
      <c r="AX169" s="6" t="s">
        <v>4686</v>
      </c>
      <c r="AZ169" s="28">
        <v>1</v>
      </c>
      <c r="BC169" s="28">
        <v>0.2</v>
      </c>
      <c r="BF169" s="28">
        <v>1</v>
      </c>
      <c r="BG169" s="28">
        <v>1</v>
      </c>
      <c r="BL169" s="28">
        <v>1</v>
      </c>
      <c r="BP169" s="28">
        <v>1.4</v>
      </c>
      <c r="BR169" s="28">
        <v>1</v>
      </c>
      <c r="BZ169" s="6">
        <f t="shared" si="6"/>
        <v>6.6</v>
      </c>
      <c r="CA169" s="6">
        <f t="shared" si="7"/>
        <v>5.4</v>
      </c>
      <c r="CC169" s="26" t="s">
        <v>4687</v>
      </c>
      <c r="CD169" s="6" t="s">
        <v>5808</v>
      </c>
      <c r="CE169" s="6" t="s">
        <v>4434</v>
      </c>
      <c r="CF169" s="6" t="s">
        <v>5799</v>
      </c>
      <c r="CG169" s="6" t="s">
        <v>4434</v>
      </c>
      <c r="CH169" s="6" t="s">
        <v>5800</v>
      </c>
      <c r="CK169" s="6" t="s">
        <v>4689</v>
      </c>
      <c r="DC169" s="6" t="s">
        <v>4434</v>
      </c>
      <c r="DD169" s="6" t="s">
        <v>5787</v>
      </c>
      <c r="DF169" s="29">
        <f t="shared" si="8"/>
        <v>0</v>
      </c>
      <c r="DG169" s="6">
        <v>1</v>
      </c>
    </row>
    <row r="170" spans="1:111" ht="16" hidden="1" x14ac:dyDescent="0.2">
      <c r="A170" s="6">
        <v>181</v>
      </c>
      <c r="B170" s="25">
        <v>46199.455046296294</v>
      </c>
      <c r="C170" s="25">
        <v>46199.461701388886</v>
      </c>
      <c r="D170" s="6" t="s">
        <v>4901</v>
      </c>
      <c r="F170" s="25"/>
      <c r="G170" s="26" t="s">
        <v>4725</v>
      </c>
      <c r="H170" s="6" t="s">
        <v>61</v>
      </c>
      <c r="I170" s="6" t="s">
        <v>4874</v>
      </c>
      <c r="J170" s="6" t="s">
        <v>4537</v>
      </c>
      <c r="L170" s="6" t="s">
        <v>5552</v>
      </c>
      <c r="M170" s="6" t="s">
        <v>5795</v>
      </c>
      <c r="N170" s="6" t="s">
        <v>4679</v>
      </c>
      <c r="P170" s="6" t="s">
        <v>5552</v>
      </c>
      <c r="Q170" s="31" t="s">
        <v>987</v>
      </c>
      <c r="V170" s="6" t="s">
        <v>5552</v>
      </c>
      <c r="X170" s="27">
        <v>418</v>
      </c>
      <c r="Y170" s="27">
        <v>465</v>
      </c>
      <c r="Z170" s="30"/>
      <c r="AA170" s="30"/>
      <c r="AB170" s="30">
        <f>SUM(Table2026_09_25[[#This Row],[Number of in-person visits provided in reporting year.]:[Number of video/virtual visits provided in reporting year.]])</f>
        <v>465</v>
      </c>
      <c r="AC170" s="6" t="s">
        <v>8469</v>
      </c>
      <c r="AF170" s="6" t="s">
        <v>4682</v>
      </c>
      <c r="AI170" s="6" t="s">
        <v>5101</v>
      </c>
      <c r="AJ170" s="6" t="s">
        <v>149</v>
      </c>
      <c r="AK170" s="6" t="s">
        <v>8483</v>
      </c>
      <c r="AL170" s="6" t="s">
        <v>236</v>
      </c>
      <c r="AQ170" s="6" t="s">
        <v>63</v>
      </c>
      <c r="AX170" s="6" t="s">
        <v>4686</v>
      </c>
      <c r="BC170" s="28">
        <v>1</v>
      </c>
      <c r="BZ170" s="6">
        <f t="shared" si="6"/>
        <v>1</v>
      </c>
      <c r="CA170" s="6">
        <f t="shared" si="7"/>
        <v>0</v>
      </c>
      <c r="CC170" s="26" t="s">
        <v>4687</v>
      </c>
      <c r="CD170" s="6" t="s">
        <v>5809</v>
      </c>
      <c r="CE170" s="6" t="s">
        <v>4537</v>
      </c>
      <c r="CG170" s="6" t="s">
        <v>4537</v>
      </c>
      <c r="CK170" s="6" t="s">
        <v>4689</v>
      </c>
      <c r="DC170" s="6" t="s">
        <v>4434</v>
      </c>
      <c r="DD170" s="6" t="s">
        <v>5787</v>
      </c>
      <c r="DF170" s="29">
        <f t="shared" si="8"/>
        <v>0</v>
      </c>
      <c r="DG170" s="6">
        <v>1</v>
      </c>
    </row>
    <row r="171" spans="1:111" hidden="1" x14ac:dyDescent="0.2">
      <c r="A171" s="6">
        <v>182</v>
      </c>
      <c r="B171" s="25">
        <v>46199.461712962962</v>
      </c>
      <c r="C171" s="25">
        <v>46199.464467592596</v>
      </c>
      <c r="D171" s="6" t="s">
        <v>4901</v>
      </c>
      <c r="F171" s="25"/>
      <c r="G171" s="26" t="s">
        <v>4676</v>
      </c>
      <c r="H171" s="6" t="s">
        <v>61</v>
      </c>
      <c r="I171" s="6" t="s">
        <v>4874</v>
      </c>
      <c r="J171" s="6" t="s">
        <v>4537</v>
      </c>
      <c r="L171" s="6" t="s">
        <v>5810</v>
      </c>
      <c r="M171" s="6" t="s">
        <v>5787</v>
      </c>
      <c r="N171" s="6" t="s">
        <v>4729</v>
      </c>
      <c r="O171" s="6" t="s">
        <v>5797</v>
      </c>
      <c r="P171" s="6" t="s">
        <v>292</v>
      </c>
      <c r="Q171" s="6" t="s">
        <v>5011</v>
      </c>
      <c r="R171" s="6" t="s">
        <v>4786</v>
      </c>
      <c r="X171" s="30"/>
      <c r="Y171" s="27">
        <v>2106</v>
      </c>
      <c r="Z171" s="30"/>
      <c r="AA171" s="30"/>
      <c r="AB171" s="30">
        <f>SUM(Table2026_09_25[[#This Row],[Number of in-person visits provided in reporting year.]:[Number of video/virtual visits provided in reporting year.]])</f>
        <v>2106</v>
      </c>
      <c r="AC171" s="6" t="s">
        <v>8469</v>
      </c>
      <c r="AF171" s="6" t="s">
        <v>4682</v>
      </c>
      <c r="AG171" s="28">
        <v>72</v>
      </c>
      <c r="AI171" s="6" t="s">
        <v>5101</v>
      </c>
      <c r="AJ171" s="6" t="s">
        <v>149</v>
      </c>
      <c r="AK171" s="6" t="s">
        <v>8483</v>
      </c>
      <c r="AL171" s="6" t="s">
        <v>236</v>
      </c>
      <c r="AQ171" s="6" t="s">
        <v>63</v>
      </c>
      <c r="AX171" s="6" t="s">
        <v>4686</v>
      </c>
      <c r="AZ171" s="28">
        <v>1</v>
      </c>
      <c r="BC171" s="28">
        <v>0.2</v>
      </c>
      <c r="BF171" s="28">
        <v>1</v>
      </c>
      <c r="BG171" s="28">
        <v>1</v>
      </c>
      <c r="BL171" s="28">
        <v>1</v>
      </c>
      <c r="BP171" s="28">
        <v>1</v>
      </c>
      <c r="BR171" s="28">
        <v>1</v>
      </c>
      <c r="BZ171" s="6">
        <f t="shared" si="6"/>
        <v>6.2</v>
      </c>
      <c r="CA171" s="6">
        <f t="shared" si="7"/>
        <v>5</v>
      </c>
      <c r="CC171" s="26" t="s">
        <v>4687</v>
      </c>
      <c r="CD171" s="6" t="s">
        <v>5811</v>
      </c>
      <c r="CE171" s="6" t="s">
        <v>4434</v>
      </c>
      <c r="CF171" s="6" t="s">
        <v>5799</v>
      </c>
      <c r="CG171" s="6" t="s">
        <v>4434</v>
      </c>
      <c r="CH171" s="6" t="s">
        <v>5800</v>
      </c>
      <c r="CK171" s="6" t="s">
        <v>4689</v>
      </c>
      <c r="DA171" s="6" t="s">
        <v>5812</v>
      </c>
      <c r="DC171" s="6" t="s">
        <v>4434</v>
      </c>
      <c r="DD171" s="6" t="s">
        <v>5787</v>
      </c>
      <c r="DF171" s="29">
        <f t="shared" si="8"/>
        <v>0</v>
      </c>
      <c r="DG171" s="29">
        <v>1</v>
      </c>
    </row>
    <row r="172" spans="1:111" ht="16" hidden="1" x14ac:dyDescent="0.2">
      <c r="A172" s="6">
        <v>183</v>
      </c>
      <c r="B172" s="25">
        <v>46199.464479166665</v>
      </c>
      <c r="C172" s="25">
        <v>46199.466087962966</v>
      </c>
      <c r="D172" s="6" t="s">
        <v>4901</v>
      </c>
      <c r="F172" s="25"/>
      <c r="G172" s="26" t="s">
        <v>4725</v>
      </c>
      <c r="H172" s="6" t="s">
        <v>61</v>
      </c>
      <c r="I172" s="6" t="s">
        <v>4874</v>
      </c>
      <c r="J172" s="6" t="s">
        <v>4537</v>
      </c>
      <c r="L172" s="6" t="s">
        <v>5552</v>
      </c>
      <c r="M172" s="6" t="s">
        <v>5787</v>
      </c>
      <c r="N172" s="6" t="s">
        <v>4679</v>
      </c>
      <c r="P172" s="6" t="s">
        <v>5552</v>
      </c>
      <c r="Q172" s="31" t="s">
        <v>987</v>
      </c>
      <c r="V172" s="6" t="s">
        <v>5552</v>
      </c>
      <c r="X172" s="27">
        <v>151</v>
      </c>
      <c r="Y172" s="27">
        <v>391</v>
      </c>
      <c r="Z172" s="30"/>
      <c r="AA172" s="30"/>
      <c r="AB172" s="30">
        <f>SUM(Table2026_09_25[[#This Row],[Number of in-person visits provided in reporting year.]:[Number of video/virtual visits provided in reporting year.]])</f>
        <v>391</v>
      </c>
      <c r="AC172" s="6" t="s">
        <v>8469</v>
      </c>
      <c r="AF172" s="6" t="s">
        <v>4682</v>
      </c>
      <c r="AI172" s="6" t="s">
        <v>5101</v>
      </c>
      <c r="AJ172" s="6" t="s">
        <v>149</v>
      </c>
      <c r="AK172" s="6" t="s">
        <v>8483</v>
      </c>
      <c r="AL172" s="6" t="s">
        <v>236</v>
      </c>
      <c r="AQ172" s="6" t="s">
        <v>63</v>
      </c>
      <c r="AX172" s="6" t="s">
        <v>4686</v>
      </c>
      <c r="BC172" s="28">
        <v>1</v>
      </c>
      <c r="BZ172" s="6">
        <f t="shared" si="6"/>
        <v>1</v>
      </c>
      <c r="CA172" s="6">
        <f t="shared" si="7"/>
        <v>0</v>
      </c>
      <c r="CC172" s="26" t="s">
        <v>21</v>
      </c>
      <c r="CD172" s="6" t="s">
        <v>5802</v>
      </c>
      <c r="CE172" s="6" t="s">
        <v>4537</v>
      </c>
      <c r="CG172" s="6" t="s">
        <v>4537</v>
      </c>
      <c r="CK172" s="6" t="s">
        <v>4689</v>
      </c>
      <c r="DA172" s="6" t="s">
        <v>5813</v>
      </c>
      <c r="DC172" s="6" t="s">
        <v>4434</v>
      </c>
      <c r="DD172" s="6" t="s">
        <v>5787</v>
      </c>
      <c r="DF172" s="29">
        <f t="shared" si="8"/>
        <v>0</v>
      </c>
      <c r="DG172" s="6">
        <v>1</v>
      </c>
    </row>
    <row r="173" spans="1:111" ht="16" hidden="1" x14ac:dyDescent="0.2">
      <c r="A173" s="6">
        <v>184</v>
      </c>
      <c r="B173" s="25">
        <v>46199.466111111113</v>
      </c>
      <c r="C173" s="25">
        <v>46199.467743055553</v>
      </c>
      <c r="D173" s="6" t="s">
        <v>4901</v>
      </c>
      <c r="F173" s="25"/>
      <c r="G173" s="26" t="s">
        <v>4676</v>
      </c>
      <c r="H173" s="6" t="s">
        <v>61</v>
      </c>
      <c r="I173" s="6" t="s">
        <v>4874</v>
      </c>
      <c r="J173" s="6" t="s">
        <v>4537</v>
      </c>
      <c r="L173" s="6" t="s">
        <v>5814</v>
      </c>
      <c r="M173" s="6" t="s">
        <v>5787</v>
      </c>
      <c r="N173" s="6" t="s">
        <v>4679</v>
      </c>
      <c r="P173" s="6" t="s">
        <v>3534</v>
      </c>
      <c r="Q173" s="31" t="s">
        <v>987</v>
      </c>
      <c r="V173" s="6" t="s">
        <v>4968</v>
      </c>
      <c r="X173" s="27">
        <v>453</v>
      </c>
      <c r="Y173" s="27">
        <v>543</v>
      </c>
      <c r="Z173" s="30"/>
      <c r="AA173" s="30"/>
      <c r="AB173" s="30">
        <f>SUM(Table2026_09_25[[#This Row],[Number of in-person visits provided in reporting year.]:[Number of video/virtual visits provided in reporting year.]])</f>
        <v>543</v>
      </c>
      <c r="AC173" s="6" t="s">
        <v>8469</v>
      </c>
      <c r="AF173" s="6" t="s">
        <v>4682</v>
      </c>
      <c r="AI173" s="6" t="s">
        <v>5101</v>
      </c>
      <c r="AJ173" s="6" t="s">
        <v>149</v>
      </c>
      <c r="AK173" s="6" t="s">
        <v>8483</v>
      </c>
      <c r="AL173" s="6" t="s">
        <v>236</v>
      </c>
      <c r="AQ173" s="6" t="s">
        <v>63</v>
      </c>
      <c r="AX173" s="6" t="s">
        <v>4686</v>
      </c>
      <c r="BC173" s="28">
        <v>0.9</v>
      </c>
      <c r="BZ173" s="6">
        <f t="shared" si="6"/>
        <v>0.9</v>
      </c>
      <c r="CA173" s="6">
        <f t="shared" si="7"/>
        <v>0</v>
      </c>
      <c r="CC173" s="26" t="s">
        <v>21</v>
      </c>
      <c r="CD173" s="6" t="s">
        <v>5815</v>
      </c>
      <c r="CE173" s="6" t="s">
        <v>4537</v>
      </c>
      <c r="CG173" s="6" t="s">
        <v>4537</v>
      </c>
      <c r="CK173" s="6" t="s">
        <v>4689</v>
      </c>
      <c r="DC173" s="6" t="s">
        <v>4434</v>
      </c>
      <c r="DD173" s="6" t="s">
        <v>5787</v>
      </c>
      <c r="DF173" s="29">
        <f t="shared" si="8"/>
        <v>0</v>
      </c>
      <c r="DG173" s="29">
        <v>1</v>
      </c>
    </row>
    <row r="174" spans="1:111" ht="16" hidden="1" x14ac:dyDescent="0.2">
      <c r="A174" s="6">
        <v>185</v>
      </c>
      <c r="B174" s="25">
        <v>46199.467766203707</v>
      </c>
      <c r="C174" s="25">
        <v>46199.46912037037</v>
      </c>
      <c r="D174" s="6" t="s">
        <v>4901</v>
      </c>
      <c r="F174" s="25"/>
      <c r="G174" s="26" t="s">
        <v>4725</v>
      </c>
      <c r="H174" s="6" t="s">
        <v>61</v>
      </c>
      <c r="I174" s="6" t="s">
        <v>4874</v>
      </c>
      <c r="J174" s="6" t="s">
        <v>4537</v>
      </c>
      <c r="L174" s="6" t="s">
        <v>5816</v>
      </c>
      <c r="M174" s="6" t="s">
        <v>5787</v>
      </c>
      <c r="N174" s="6" t="s">
        <v>4679</v>
      </c>
      <c r="P174" s="6" t="s">
        <v>3534</v>
      </c>
      <c r="Q174" s="31" t="s">
        <v>987</v>
      </c>
      <c r="V174" s="6" t="s">
        <v>4968</v>
      </c>
      <c r="X174" s="27">
        <v>464</v>
      </c>
      <c r="Y174" s="27">
        <v>521</v>
      </c>
      <c r="Z174" s="30"/>
      <c r="AA174" s="30"/>
      <c r="AB174" s="30">
        <f>SUM(Table2026_09_25[[#This Row],[Number of in-person visits provided in reporting year.]:[Number of video/virtual visits provided in reporting year.]])</f>
        <v>521</v>
      </c>
      <c r="AC174" s="6" t="s">
        <v>8469</v>
      </c>
      <c r="AF174" s="6" t="s">
        <v>4682</v>
      </c>
      <c r="AI174" s="6" t="s">
        <v>5101</v>
      </c>
      <c r="AJ174" s="6" t="s">
        <v>149</v>
      </c>
      <c r="AK174" s="6" t="s">
        <v>8483</v>
      </c>
      <c r="AL174" s="6" t="s">
        <v>236</v>
      </c>
      <c r="AQ174" s="6" t="s">
        <v>63</v>
      </c>
      <c r="AX174" s="6" t="s">
        <v>4686</v>
      </c>
      <c r="BC174" s="28">
        <v>0.9</v>
      </c>
      <c r="BZ174" s="6">
        <f t="shared" si="6"/>
        <v>0.9</v>
      </c>
      <c r="CA174" s="6">
        <f t="shared" si="7"/>
        <v>0</v>
      </c>
      <c r="CC174" s="26" t="s">
        <v>21</v>
      </c>
      <c r="CD174" s="6" t="s">
        <v>5815</v>
      </c>
      <c r="CE174" s="6" t="s">
        <v>4537</v>
      </c>
      <c r="CG174" s="6" t="s">
        <v>4537</v>
      </c>
      <c r="CK174" s="6" t="s">
        <v>4689</v>
      </c>
      <c r="DC174" s="6" t="s">
        <v>4434</v>
      </c>
      <c r="DD174" s="6" t="s">
        <v>5787</v>
      </c>
      <c r="DF174" s="29">
        <f t="shared" si="8"/>
        <v>0</v>
      </c>
      <c r="DG174" s="6">
        <v>1</v>
      </c>
    </row>
    <row r="175" spans="1:111" ht="16" hidden="1" x14ac:dyDescent="0.2">
      <c r="A175" s="6">
        <v>186</v>
      </c>
      <c r="B175" s="25">
        <v>46199.471388888887</v>
      </c>
      <c r="C175" s="25">
        <v>46199.473483796297</v>
      </c>
      <c r="D175" s="6" t="s">
        <v>4901</v>
      </c>
      <c r="F175" s="25"/>
      <c r="G175" s="26" t="s">
        <v>4725</v>
      </c>
      <c r="H175" s="6" t="s">
        <v>61</v>
      </c>
      <c r="I175" s="6" t="s">
        <v>4874</v>
      </c>
      <c r="J175" s="6" t="s">
        <v>4537</v>
      </c>
      <c r="L175" s="6" t="s">
        <v>5552</v>
      </c>
      <c r="M175" s="6" t="s">
        <v>5787</v>
      </c>
      <c r="N175" s="6" t="s">
        <v>4679</v>
      </c>
      <c r="P175" s="6" t="s">
        <v>5552</v>
      </c>
      <c r="Q175" s="31" t="s">
        <v>987</v>
      </c>
      <c r="V175" s="6" t="s">
        <v>5552</v>
      </c>
      <c r="X175" s="27">
        <v>464</v>
      </c>
      <c r="Y175" s="27">
        <v>521</v>
      </c>
      <c r="Z175" s="30"/>
      <c r="AA175" s="30"/>
      <c r="AB175" s="30">
        <f>SUM(Table2026_09_25[[#This Row],[Number of in-person visits provided in reporting year.]:[Number of video/virtual visits provided in reporting year.]])</f>
        <v>521</v>
      </c>
      <c r="AC175" s="6" t="s">
        <v>8469</v>
      </c>
      <c r="AF175" s="6" t="s">
        <v>4682</v>
      </c>
      <c r="AI175" s="6" t="s">
        <v>5101</v>
      </c>
      <c r="AJ175" s="6" t="s">
        <v>149</v>
      </c>
      <c r="AK175" s="6" t="s">
        <v>8483</v>
      </c>
      <c r="AL175" s="6" t="s">
        <v>236</v>
      </c>
      <c r="AQ175" s="6" t="s">
        <v>63</v>
      </c>
      <c r="AX175" s="6" t="s">
        <v>4686</v>
      </c>
      <c r="BC175" s="28">
        <v>1</v>
      </c>
      <c r="BZ175" s="6">
        <f t="shared" si="6"/>
        <v>1</v>
      </c>
      <c r="CA175" s="6">
        <f t="shared" si="7"/>
        <v>0</v>
      </c>
      <c r="CC175" s="26" t="s">
        <v>4687</v>
      </c>
      <c r="CD175" s="6" t="s">
        <v>5802</v>
      </c>
      <c r="CE175" s="6" t="s">
        <v>4537</v>
      </c>
      <c r="CG175" s="6" t="s">
        <v>4537</v>
      </c>
      <c r="CK175" s="6" t="s">
        <v>4689</v>
      </c>
      <c r="DA175" s="6" t="s">
        <v>5817</v>
      </c>
      <c r="DC175" s="6" t="s">
        <v>4434</v>
      </c>
      <c r="DD175" s="6" t="s">
        <v>5818</v>
      </c>
      <c r="DF175" s="29">
        <f t="shared" si="8"/>
        <v>0</v>
      </c>
      <c r="DG175" s="6">
        <v>1</v>
      </c>
    </row>
    <row r="176" spans="1:111" ht="16" hidden="1" x14ac:dyDescent="0.2">
      <c r="A176" s="6">
        <v>187</v>
      </c>
      <c r="B176" s="25">
        <v>46199.469131944446</v>
      </c>
      <c r="C176" s="25">
        <v>46199.476284722223</v>
      </c>
      <c r="D176" s="6" t="s">
        <v>4901</v>
      </c>
      <c r="F176" s="25"/>
      <c r="G176" s="26" t="s">
        <v>4725</v>
      </c>
      <c r="H176" s="6" t="s">
        <v>61</v>
      </c>
      <c r="I176" s="6" t="s">
        <v>4874</v>
      </c>
      <c r="J176" s="6" t="s">
        <v>4537</v>
      </c>
      <c r="L176" s="6" t="s">
        <v>5819</v>
      </c>
      <c r="M176" s="6" t="s">
        <v>5787</v>
      </c>
      <c r="N176" s="6" t="s">
        <v>4679</v>
      </c>
      <c r="P176" s="6" t="s">
        <v>5361</v>
      </c>
      <c r="Q176" s="31" t="s">
        <v>987</v>
      </c>
      <c r="V176" s="6" t="s">
        <v>5362</v>
      </c>
      <c r="X176" s="27">
        <v>151</v>
      </c>
      <c r="Y176" s="27">
        <v>391</v>
      </c>
      <c r="Z176" s="30"/>
      <c r="AA176" s="30"/>
      <c r="AB176" s="30">
        <f>SUM(Table2026_09_25[[#This Row],[Number of in-person visits provided in reporting year.]:[Number of video/virtual visits provided in reporting year.]])</f>
        <v>391</v>
      </c>
      <c r="AC176" s="6" t="s">
        <v>8469</v>
      </c>
      <c r="AF176" s="6" t="s">
        <v>4682</v>
      </c>
      <c r="AI176" s="6" t="s">
        <v>5101</v>
      </c>
      <c r="AJ176" s="6" t="s">
        <v>149</v>
      </c>
      <c r="AK176" s="6" t="s">
        <v>8483</v>
      </c>
      <c r="AL176" s="6" t="s">
        <v>236</v>
      </c>
      <c r="AQ176" s="6" t="s">
        <v>63</v>
      </c>
      <c r="AX176" s="6" t="s">
        <v>4686</v>
      </c>
      <c r="BD176" s="28">
        <v>0.6</v>
      </c>
      <c r="BP176" s="28">
        <v>2</v>
      </c>
      <c r="BZ176" s="6">
        <f t="shared" si="6"/>
        <v>2.6</v>
      </c>
      <c r="CA176" s="6">
        <f t="shared" si="7"/>
        <v>2</v>
      </c>
      <c r="CC176" s="26" t="s">
        <v>4687</v>
      </c>
      <c r="CD176" s="6" t="s">
        <v>5815</v>
      </c>
      <c r="CE176" s="6" t="s">
        <v>4537</v>
      </c>
      <c r="CG176" s="6" t="s">
        <v>4537</v>
      </c>
      <c r="CK176" s="6" t="s">
        <v>4689</v>
      </c>
      <c r="DC176" s="6" t="s">
        <v>4434</v>
      </c>
      <c r="DD176" s="6" t="s">
        <v>5787</v>
      </c>
      <c r="DF176" s="29">
        <f t="shared" si="8"/>
        <v>0</v>
      </c>
      <c r="DG176" s="6">
        <v>1</v>
      </c>
    </row>
    <row r="177" spans="1:111" ht="16" hidden="1" x14ac:dyDescent="0.2">
      <c r="A177" s="6">
        <v>188</v>
      </c>
      <c r="B177" s="25">
        <v>46199.442662037036</v>
      </c>
      <c r="C177" s="25">
        <v>46199.476597222223</v>
      </c>
      <c r="D177" s="6" t="s">
        <v>4901</v>
      </c>
      <c r="F177" s="25"/>
      <c r="G177" s="26" t="s">
        <v>4676</v>
      </c>
      <c r="H177" s="6" t="s">
        <v>61</v>
      </c>
      <c r="I177" s="6" t="s">
        <v>4874</v>
      </c>
      <c r="J177" s="6" t="s">
        <v>4537</v>
      </c>
      <c r="L177" s="6" t="s">
        <v>5819</v>
      </c>
      <c r="M177" s="6" t="s">
        <v>5787</v>
      </c>
      <c r="N177" s="6" t="s">
        <v>4679</v>
      </c>
      <c r="P177" s="6" t="s">
        <v>5361</v>
      </c>
      <c r="Q177" s="31" t="s">
        <v>987</v>
      </c>
      <c r="V177" s="6" t="s">
        <v>5362</v>
      </c>
      <c r="X177" s="27">
        <v>195</v>
      </c>
      <c r="Y177" s="27">
        <v>641</v>
      </c>
      <c r="Z177" s="30"/>
      <c r="AA177" s="30"/>
      <c r="AB177" s="30">
        <f>SUM(Table2026_09_25[[#This Row],[Number of in-person visits provided in reporting year.]:[Number of video/virtual visits provided in reporting year.]])</f>
        <v>641</v>
      </c>
      <c r="AC177" s="6" t="s">
        <v>8469</v>
      </c>
      <c r="AF177" s="6" t="s">
        <v>4682</v>
      </c>
      <c r="AI177" s="6" t="s">
        <v>5101</v>
      </c>
      <c r="AJ177" s="6" t="s">
        <v>149</v>
      </c>
      <c r="AK177" s="6" t="s">
        <v>8483</v>
      </c>
      <c r="AL177" s="6" t="s">
        <v>236</v>
      </c>
      <c r="AQ177" s="6" t="s">
        <v>63</v>
      </c>
      <c r="AX177" s="6" t="s">
        <v>4686</v>
      </c>
      <c r="BD177" s="28">
        <v>0.6</v>
      </c>
      <c r="BP177" s="28">
        <v>2</v>
      </c>
      <c r="BZ177" s="6">
        <f t="shared" si="6"/>
        <v>2.6</v>
      </c>
      <c r="CA177" s="6">
        <f t="shared" si="7"/>
        <v>2</v>
      </c>
      <c r="CC177" s="26" t="s">
        <v>4687</v>
      </c>
      <c r="CD177" s="6" t="s">
        <v>5820</v>
      </c>
      <c r="CE177" s="6" t="s">
        <v>4537</v>
      </c>
      <c r="CF177" s="6" t="s">
        <v>5821</v>
      </c>
      <c r="CG177" s="6" t="s">
        <v>4537</v>
      </c>
      <c r="CK177" s="6" t="s">
        <v>4689</v>
      </c>
      <c r="DC177" s="6" t="s">
        <v>4434</v>
      </c>
      <c r="DD177" s="6" t="s">
        <v>5787</v>
      </c>
      <c r="DF177" s="29">
        <f t="shared" si="8"/>
        <v>0</v>
      </c>
      <c r="DG177" s="29">
        <v>1</v>
      </c>
    </row>
    <row r="178" spans="1:111" ht="16" hidden="1" x14ac:dyDescent="0.2">
      <c r="A178" s="6">
        <v>189</v>
      </c>
      <c r="B178" s="25">
        <v>46199.513854166667</v>
      </c>
      <c r="C178" s="25">
        <v>46199.520648148151</v>
      </c>
      <c r="D178" s="6" t="s">
        <v>4901</v>
      </c>
      <c r="F178" s="25"/>
      <c r="G178" s="26" t="s">
        <v>4725</v>
      </c>
      <c r="H178" s="6" t="s">
        <v>5696</v>
      </c>
      <c r="I178" s="6" t="s">
        <v>4727</v>
      </c>
      <c r="J178" s="6" t="s">
        <v>4537</v>
      </c>
      <c r="L178" s="6" t="s">
        <v>5822</v>
      </c>
      <c r="M178" s="6" t="s">
        <v>5697</v>
      </c>
      <c r="N178" s="6" t="s">
        <v>4679</v>
      </c>
      <c r="P178" s="6" t="s">
        <v>3534</v>
      </c>
      <c r="Q178" s="31" t="s">
        <v>987</v>
      </c>
      <c r="V178" s="6" t="s">
        <v>4968</v>
      </c>
      <c r="X178" s="27">
        <v>278</v>
      </c>
      <c r="Y178" s="30"/>
      <c r="Z178" s="30"/>
      <c r="AA178" s="30"/>
      <c r="AB178" s="30">
        <f>SUM(Table2026_09_25[[#This Row],[Number of in-person visits provided in reporting year.]:[Number of video/virtual visits provided in reporting year.]])</f>
        <v>0</v>
      </c>
      <c r="AC178" s="6" t="s">
        <v>8469</v>
      </c>
      <c r="AD178" s="28" t="s">
        <v>5698</v>
      </c>
      <c r="AE178" s="28" t="s">
        <v>5823</v>
      </c>
      <c r="AF178" s="6" t="s">
        <v>4732</v>
      </c>
      <c r="AG178" s="28">
        <v>4</v>
      </c>
      <c r="AI178" s="6" t="s">
        <v>5700</v>
      </c>
      <c r="AJ178" s="6" t="s">
        <v>512</v>
      </c>
      <c r="AK178" s="6" t="s">
        <v>8483</v>
      </c>
      <c r="AL178" s="6" t="s">
        <v>187</v>
      </c>
      <c r="AQ178" s="6" t="s">
        <v>544</v>
      </c>
      <c r="AX178" s="6" t="s">
        <v>4686</v>
      </c>
      <c r="AY178" s="28">
        <v>1</v>
      </c>
      <c r="BB178" s="28">
        <v>0.5</v>
      </c>
      <c r="BC178" s="28">
        <v>0.5</v>
      </c>
      <c r="BG178" s="28">
        <v>2</v>
      </c>
      <c r="BH178" s="28">
        <v>1</v>
      </c>
      <c r="BL178" s="28">
        <v>2</v>
      </c>
      <c r="BM178" s="28">
        <v>1</v>
      </c>
      <c r="BP178" s="28">
        <v>12</v>
      </c>
      <c r="BQ178" s="28">
        <v>10</v>
      </c>
      <c r="BR178" s="28">
        <v>1</v>
      </c>
      <c r="BT178" s="28">
        <v>0.2</v>
      </c>
      <c r="BZ178" s="6">
        <f t="shared" si="6"/>
        <v>31.2</v>
      </c>
      <c r="CA178" s="6">
        <f t="shared" si="7"/>
        <v>29.7</v>
      </c>
      <c r="CC178" s="26" t="s">
        <v>4753</v>
      </c>
      <c r="CD178" s="6" t="s">
        <v>4923</v>
      </c>
      <c r="CK178" s="6" t="s">
        <v>4689</v>
      </c>
      <c r="DC178" s="6" t="s">
        <v>4434</v>
      </c>
      <c r="DD178" s="6" t="s">
        <v>5697</v>
      </c>
      <c r="DF178" s="29">
        <f t="shared" si="8"/>
        <v>0</v>
      </c>
      <c r="DG178" s="6">
        <v>1</v>
      </c>
    </row>
    <row r="179" spans="1:111" ht="16" hidden="1" x14ac:dyDescent="0.2">
      <c r="A179" s="6">
        <v>190</v>
      </c>
      <c r="B179" s="25">
        <v>46199.520682870374</v>
      </c>
      <c r="C179" s="25">
        <v>46199.524780092594</v>
      </c>
      <c r="D179" s="6" t="s">
        <v>4901</v>
      </c>
      <c r="F179" s="25"/>
      <c r="G179" s="26" t="s">
        <v>4725</v>
      </c>
      <c r="H179" s="6" t="s">
        <v>5701</v>
      </c>
      <c r="I179" s="6" t="s">
        <v>5702</v>
      </c>
      <c r="J179" s="6" t="s">
        <v>4537</v>
      </c>
      <c r="L179" s="6" t="s">
        <v>5824</v>
      </c>
      <c r="M179" s="6" t="s">
        <v>5697</v>
      </c>
      <c r="N179" s="6" t="s">
        <v>4679</v>
      </c>
      <c r="P179" s="6" t="s">
        <v>3534</v>
      </c>
      <c r="Q179" s="31" t="s">
        <v>987</v>
      </c>
      <c r="V179" s="6" t="s">
        <v>4968</v>
      </c>
      <c r="X179" s="27">
        <v>511</v>
      </c>
      <c r="Y179" s="27">
        <v>602</v>
      </c>
      <c r="Z179" s="30"/>
      <c r="AA179" s="30"/>
      <c r="AB179" s="30">
        <f>SUM(Table2026_09_25[[#This Row],[Number of in-person visits provided in reporting year.]:[Number of video/virtual visits provided in reporting year.]])</f>
        <v>602</v>
      </c>
      <c r="AC179" s="6" t="s">
        <v>8469</v>
      </c>
      <c r="AF179" s="6" t="s">
        <v>4682</v>
      </c>
      <c r="AG179" s="28">
        <v>3.9</v>
      </c>
      <c r="AI179" s="6" t="s">
        <v>5704</v>
      </c>
      <c r="AJ179" s="6" t="s">
        <v>512</v>
      </c>
      <c r="AK179" s="6" t="s">
        <v>8483</v>
      </c>
      <c r="AL179" s="6" t="s">
        <v>917</v>
      </c>
      <c r="AQ179" s="6" t="s">
        <v>544</v>
      </c>
      <c r="AX179" s="6" t="s">
        <v>4686</v>
      </c>
      <c r="BC179" s="28">
        <v>1</v>
      </c>
      <c r="BP179" s="28">
        <v>1</v>
      </c>
      <c r="BX179" s="6">
        <v>1</v>
      </c>
      <c r="BY179" s="28" t="s">
        <v>5705</v>
      </c>
      <c r="BZ179" s="6">
        <f t="shared" si="6"/>
        <v>2</v>
      </c>
      <c r="CA179" s="6">
        <f t="shared" si="7"/>
        <v>2</v>
      </c>
      <c r="CC179" s="26" t="s">
        <v>21</v>
      </c>
      <c r="CD179" s="6" t="s">
        <v>4923</v>
      </c>
      <c r="CK179" s="6" t="s">
        <v>4689</v>
      </c>
      <c r="DC179" s="6" t="s">
        <v>4434</v>
      </c>
      <c r="DD179" s="6" t="s">
        <v>5697</v>
      </c>
      <c r="DF179" s="29">
        <f t="shared" si="8"/>
        <v>0</v>
      </c>
      <c r="DG179" s="6">
        <v>1</v>
      </c>
    </row>
    <row r="180" spans="1:111" ht="16" hidden="1" x14ac:dyDescent="0.2">
      <c r="A180" s="6">
        <v>191</v>
      </c>
      <c r="B180" s="25">
        <v>46199.52480324074</v>
      </c>
      <c r="C180" s="25">
        <v>46199.52715277778</v>
      </c>
      <c r="D180" s="6" t="s">
        <v>4901</v>
      </c>
      <c r="F180" s="25"/>
      <c r="G180" s="26" t="s">
        <v>4725</v>
      </c>
      <c r="H180" s="6" t="s">
        <v>5696</v>
      </c>
      <c r="I180" s="6" t="s">
        <v>5702</v>
      </c>
      <c r="J180" s="6" t="s">
        <v>4537</v>
      </c>
      <c r="L180" s="6" t="s">
        <v>5703</v>
      </c>
      <c r="M180" s="6" t="s">
        <v>5697</v>
      </c>
      <c r="N180" s="6" t="s">
        <v>4679</v>
      </c>
      <c r="P180" s="6" t="s">
        <v>3534</v>
      </c>
      <c r="Q180" s="31" t="s">
        <v>987</v>
      </c>
      <c r="V180" s="6" t="s">
        <v>4968</v>
      </c>
      <c r="X180" s="27">
        <v>525</v>
      </c>
      <c r="Y180" s="27">
        <v>629</v>
      </c>
      <c r="Z180" s="30"/>
      <c r="AA180" s="30"/>
      <c r="AB180" s="30">
        <f>SUM(Table2026_09_25[[#This Row],[Number of in-person visits provided in reporting year.]:[Number of video/virtual visits provided in reporting year.]])</f>
        <v>629</v>
      </c>
      <c r="AC180" s="6" t="s">
        <v>8469</v>
      </c>
      <c r="AF180" s="6" t="s">
        <v>4682</v>
      </c>
      <c r="AG180" s="28">
        <v>4.2</v>
      </c>
      <c r="AI180" s="6" t="s">
        <v>5700</v>
      </c>
      <c r="AJ180" s="6" t="s">
        <v>512</v>
      </c>
      <c r="AK180" s="6" t="s">
        <v>8483</v>
      </c>
      <c r="AL180" s="6" t="s">
        <v>187</v>
      </c>
      <c r="AQ180" s="6" t="s">
        <v>544</v>
      </c>
      <c r="AX180" s="6" t="s">
        <v>4686</v>
      </c>
      <c r="BC180" s="28">
        <v>1</v>
      </c>
      <c r="BP180" s="28">
        <v>1</v>
      </c>
      <c r="BX180" s="6">
        <v>1</v>
      </c>
      <c r="BY180" s="28" t="s">
        <v>5705</v>
      </c>
      <c r="BZ180" s="6">
        <f t="shared" si="6"/>
        <v>2</v>
      </c>
      <c r="CA180" s="6">
        <f t="shared" si="7"/>
        <v>2</v>
      </c>
      <c r="CC180" s="26" t="s">
        <v>21</v>
      </c>
      <c r="CD180" s="6" t="s">
        <v>4923</v>
      </c>
      <c r="CK180" s="6" t="s">
        <v>4689</v>
      </c>
      <c r="DC180" s="6" t="s">
        <v>4434</v>
      </c>
      <c r="DD180" s="6" t="s">
        <v>5697</v>
      </c>
      <c r="DF180" s="29">
        <f t="shared" si="8"/>
        <v>0</v>
      </c>
      <c r="DG180" s="6">
        <v>1</v>
      </c>
    </row>
    <row r="181" spans="1:111" ht="16" hidden="1" x14ac:dyDescent="0.2">
      <c r="A181" s="6">
        <v>192</v>
      </c>
      <c r="B181" s="25">
        <v>46199.527175925927</v>
      </c>
      <c r="C181" s="25">
        <v>46199.529745370368</v>
      </c>
      <c r="D181" s="6" t="s">
        <v>4901</v>
      </c>
      <c r="F181" s="25"/>
      <c r="G181" s="26" t="s">
        <v>4725</v>
      </c>
      <c r="H181" s="6" t="s">
        <v>5162</v>
      </c>
      <c r="I181" s="6" t="s">
        <v>5702</v>
      </c>
      <c r="J181" s="6" t="s">
        <v>4537</v>
      </c>
      <c r="L181" s="6" t="s">
        <v>5703</v>
      </c>
      <c r="M181" s="6" t="s">
        <v>5697</v>
      </c>
      <c r="N181" s="6" t="s">
        <v>4679</v>
      </c>
      <c r="P181" s="6" t="s">
        <v>3534</v>
      </c>
      <c r="Q181" s="31" t="s">
        <v>987</v>
      </c>
      <c r="V181" s="6" t="s">
        <v>4968</v>
      </c>
      <c r="X181" s="27">
        <v>119</v>
      </c>
      <c r="Y181" s="27">
        <v>126</v>
      </c>
      <c r="Z181" s="30"/>
      <c r="AA181" s="30"/>
      <c r="AB181" s="30">
        <f>SUM(Table2026_09_25[[#This Row],[Number of in-person visits provided in reporting year.]:[Number of video/virtual visits provided in reporting year.]])</f>
        <v>126</v>
      </c>
      <c r="AC181" s="6" t="s">
        <v>8469</v>
      </c>
      <c r="AF181" s="6" t="s">
        <v>4682</v>
      </c>
      <c r="AG181" s="28">
        <v>6.5</v>
      </c>
      <c r="AI181" s="6" t="s">
        <v>5167</v>
      </c>
      <c r="AJ181" s="6" t="s">
        <v>512</v>
      </c>
      <c r="AK181" s="6" t="s">
        <v>8483</v>
      </c>
      <c r="AL181" s="6" t="s">
        <v>127</v>
      </c>
      <c r="AQ181" s="6" t="s">
        <v>544</v>
      </c>
      <c r="AX181" s="6" t="s">
        <v>4686</v>
      </c>
      <c r="BC181" s="28">
        <v>1</v>
      </c>
      <c r="BZ181" s="6">
        <f t="shared" si="6"/>
        <v>1</v>
      </c>
      <c r="CA181" s="6">
        <f t="shared" si="7"/>
        <v>0</v>
      </c>
      <c r="CC181" s="26" t="s">
        <v>21</v>
      </c>
      <c r="CD181" s="6" t="s">
        <v>4923</v>
      </c>
      <c r="CK181" s="6" t="s">
        <v>4689</v>
      </c>
      <c r="DC181" s="6" t="s">
        <v>4434</v>
      </c>
      <c r="DD181" s="6" t="s">
        <v>5697</v>
      </c>
      <c r="DF181" s="29">
        <f t="shared" si="8"/>
        <v>0</v>
      </c>
      <c r="DG181" s="6">
        <v>1</v>
      </c>
    </row>
    <row r="182" spans="1:111" ht="16" hidden="1" x14ac:dyDescent="0.2">
      <c r="A182" s="6">
        <v>193</v>
      </c>
      <c r="B182" s="25">
        <v>46199.529768518521</v>
      </c>
      <c r="C182" s="25">
        <v>46199.532592592594</v>
      </c>
      <c r="D182" s="6" t="s">
        <v>4901</v>
      </c>
      <c r="F182" s="25"/>
      <c r="G182" s="26" t="s">
        <v>4725</v>
      </c>
      <c r="H182" s="6" t="s">
        <v>5706</v>
      </c>
      <c r="I182" s="6" t="s">
        <v>5702</v>
      </c>
      <c r="J182" s="6" t="s">
        <v>4537</v>
      </c>
      <c r="L182" s="6" t="s">
        <v>5703</v>
      </c>
      <c r="M182" s="6" t="s">
        <v>5697</v>
      </c>
      <c r="N182" s="6" t="s">
        <v>4679</v>
      </c>
      <c r="P182" s="6" t="s">
        <v>3534</v>
      </c>
      <c r="Q182" s="31" t="s">
        <v>987</v>
      </c>
      <c r="V182" s="6" t="s">
        <v>4968</v>
      </c>
      <c r="X182" s="27">
        <v>110</v>
      </c>
      <c r="Y182" s="27">
        <v>122</v>
      </c>
      <c r="Z182" s="30"/>
      <c r="AA182" s="30"/>
      <c r="AB182" s="30">
        <f>SUM(Table2026_09_25[[#This Row],[Number of in-person visits provided in reporting year.]:[Number of video/virtual visits provided in reporting year.]])</f>
        <v>122</v>
      </c>
      <c r="AC182" s="6" t="s">
        <v>8469</v>
      </c>
      <c r="AF182" s="6" t="s">
        <v>4682</v>
      </c>
      <c r="AG182" s="28">
        <v>4.0999999999999996</v>
      </c>
      <c r="AI182" s="6" t="s">
        <v>5708</v>
      </c>
      <c r="AJ182" s="6" t="s">
        <v>5709</v>
      </c>
      <c r="AK182" s="6" t="s">
        <v>8483</v>
      </c>
      <c r="AL182" s="6" t="s">
        <v>5710</v>
      </c>
      <c r="AQ182" s="6" t="s">
        <v>544</v>
      </c>
      <c r="AX182" s="6" t="s">
        <v>4686</v>
      </c>
      <c r="BC182" s="28">
        <v>1</v>
      </c>
      <c r="BZ182" s="6">
        <f t="shared" si="6"/>
        <v>1</v>
      </c>
      <c r="CA182" s="6">
        <f t="shared" si="7"/>
        <v>0</v>
      </c>
      <c r="CC182" s="26" t="s">
        <v>21</v>
      </c>
      <c r="CD182" s="6" t="s">
        <v>4923</v>
      </c>
      <c r="CK182" s="6" t="s">
        <v>4689</v>
      </c>
      <c r="DC182" s="6" t="s">
        <v>4434</v>
      </c>
      <c r="DD182" s="6" t="s">
        <v>5697</v>
      </c>
      <c r="DF182" s="29">
        <f t="shared" si="8"/>
        <v>0</v>
      </c>
      <c r="DG182" s="6">
        <v>1</v>
      </c>
    </row>
    <row r="183" spans="1:111" ht="16" hidden="1" x14ac:dyDescent="0.2">
      <c r="A183" s="6">
        <v>194</v>
      </c>
      <c r="B183" s="25">
        <v>46199.532627314817</v>
      </c>
      <c r="C183" s="25">
        <v>46199.535543981481</v>
      </c>
      <c r="D183" s="6" t="s">
        <v>4901</v>
      </c>
      <c r="F183" s="25"/>
      <c r="G183" s="26" t="s">
        <v>4725</v>
      </c>
      <c r="H183" s="6" t="s">
        <v>5701</v>
      </c>
      <c r="I183" s="6" t="s">
        <v>5080</v>
      </c>
      <c r="J183" s="6" t="s">
        <v>4537</v>
      </c>
      <c r="L183" s="6" t="s">
        <v>1057</v>
      </c>
      <c r="M183" s="6" t="s">
        <v>5163</v>
      </c>
      <c r="N183" s="6" t="s">
        <v>4679</v>
      </c>
      <c r="P183" s="6" t="s">
        <v>2265</v>
      </c>
      <c r="Q183" s="31" t="s">
        <v>987</v>
      </c>
      <c r="V183" s="6" t="s">
        <v>1057</v>
      </c>
      <c r="X183" s="27">
        <v>501</v>
      </c>
      <c r="Y183" s="27">
        <v>595</v>
      </c>
      <c r="Z183" s="30"/>
      <c r="AA183" s="30"/>
      <c r="AB183" s="30">
        <f>SUM(Table2026_09_25[[#This Row],[Number of in-person visits provided in reporting year.]:[Number of video/virtual visits provided in reporting year.]])</f>
        <v>595</v>
      </c>
      <c r="AC183" s="6" t="s">
        <v>8469</v>
      </c>
      <c r="AF183" s="6" t="s">
        <v>4682</v>
      </c>
      <c r="AG183" s="28">
        <v>2.2000000000000002</v>
      </c>
      <c r="AI183" s="6" t="s">
        <v>5704</v>
      </c>
      <c r="AJ183" s="6" t="s">
        <v>512</v>
      </c>
      <c r="AK183" s="6" t="s">
        <v>8483</v>
      </c>
      <c r="AL183" s="6" t="s">
        <v>917</v>
      </c>
      <c r="AQ183" s="6" t="s">
        <v>544</v>
      </c>
      <c r="AX183" s="6" t="s">
        <v>4686</v>
      </c>
      <c r="BP183" s="28">
        <v>1</v>
      </c>
      <c r="BX183" s="6">
        <v>1</v>
      </c>
      <c r="BY183" s="28" t="s">
        <v>5705</v>
      </c>
      <c r="BZ183" s="6">
        <f t="shared" si="6"/>
        <v>1</v>
      </c>
      <c r="CA183" s="6">
        <f t="shared" si="7"/>
        <v>2</v>
      </c>
      <c r="CC183" s="26" t="s">
        <v>21</v>
      </c>
      <c r="CD183" s="6" t="s">
        <v>4923</v>
      </c>
      <c r="CK183" s="6" t="s">
        <v>4689</v>
      </c>
      <c r="DC183" s="6" t="s">
        <v>4434</v>
      </c>
      <c r="DD183" s="6" t="s">
        <v>5697</v>
      </c>
      <c r="DF183" s="29">
        <f t="shared" si="8"/>
        <v>0</v>
      </c>
      <c r="DG183" s="6">
        <v>1</v>
      </c>
    </row>
    <row r="184" spans="1:111" ht="16" hidden="1" x14ac:dyDescent="0.2">
      <c r="A184" s="6">
        <v>195</v>
      </c>
      <c r="B184" s="25">
        <v>46199.535567129627</v>
      </c>
      <c r="C184" s="25">
        <v>46199.537523148145</v>
      </c>
      <c r="D184" s="6" t="s">
        <v>4901</v>
      </c>
      <c r="F184" s="25"/>
      <c r="G184" s="26" t="s">
        <v>4725</v>
      </c>
      <c r="H184" s="6" t="s">
        <v>5696</v>
      </c>
      <c r="I184" s="6" t="s">
        <v>5080</v>
      </c>
      <c r="J184" s="6" t="s">
        <v>4537</v>
      </c>
      <c r="L184" s="6" t="s">
        <v>1057</v>
      </c>
      <c r="M184" s="6" t="s">
        <v>5163</v>
      </c>
      <c r="N184" s="6" t="s">
        <v>4679</v>
      </c>
      <c r="P184" s="6" t="s">
        <v>2265</v>
      </c>
      <c r="Q184" s="31" t="s">
        <v>987</v>
      </c>
      <c r="V184" s="6" t="s">
        <v>1057</v>
      </c>
      <c r="X184" s="27">
        <v>713</v>
      </c>
      <c r="Y184" s="27">
        <v>954</v>
      </c>
      <c r="Z184" s="30"/>
      <c r="AA184" s="30"/>
      <c r="AB184" s="30">
        <f>SUM(Table2026_09_25[[#This Row],[Number of in-person visits provided in reporting year.]:[Number of video/virtual visits provided in reporting year.]])</f>
        <v>954</v>
      </c>
      <c r="AC184" s="6" t="s">
        <v>8469</v>
      </c>
      <c r="AF184" s="6" t="s">
        <v>4682</v>
      </c>
      <c r="AG184" s="28">
        <v>2.7</v>
      </c>
      <c r="AI184" s="6" t="s">
        <v>5700</v>
      </c>
      <c r="AJ184" s="6" t="s">
        <v>512</v>
      </c>
      <c r="AK184" s="6" t="s">
        <v>8483</v>
      </c>
      <c r="AL184" s="6" t="s">
        <v>187</v>
      </c>
      <c r="AQ184" s="6" t="s">
        <v>544</v>
      </c>
      <c r="AX184" s="6" t="s">
        <v>4686</v>
      </c>
      <c r="BP184" s="28">
        <v>1</v>
      </c>
      <c r="BX184" s="6">
        <v>1</v>
      </c>
      <c r="BY184" s="28" t="s">
        <v>5705</v>
      </c>
      <c r="BZ184" s="6">
        <f t="shared" si="6"/>
        <v>1</v>
      </c>
      <c r="CA184" s="6">
        <f t="shared" si="7"/>
        <v>2</v>
      </c>
      <c r="CC184" s="26" t="s">
        <v>21</v>
      </c>
      <c r="CK184" s="6" t="s">
        <v>4689</v>
      </c>
      <c r="DC184" s="6" t="s">
        <v>4434</v>
      </c>
      <c r="DD184" s="6" t="s">
        <v>5697</v>
      </c>
      <c r="DF184" s="29">
        <f t="shared" si="8"/>
        <v>0</v>
      </c>
      <c r="DG184" s="6">
        <v>1</v>
      </c>
    </row>
    <row r="185" spans="1:111" ht="16" hidden="1" x14ac:dyDescent="0.2">
      <c r="A185" s="6">
        <v>196</v>
      </c>
      <c r="B185" s="25">
        <v>46199.537581018521</v>
      </c>
      <c r="C185" s="25">
        <v>46199.539722222224</v>
      </c>
      <c r="D185" s="6" t="s">
        <v>4901</v>
      </c>
      <c r="F185" s="25"/>
      <c r="G185" s="26" t="s">
        <v>4725</v>
      </c>
      <c r="H185" s="6" t="s">
        <v>5162</v>
      </c>
      <c r="I185" s="6" t="s">
        <v>5080</v>
      </c>
      <c r="J185" s="6" t="s">
        <v>4537</v>
      </c>
      <c r="L185" s="6" t="s">
        <v>1057</v>
      </c>
      <c r="M185" s="6" t="s">
        <v>5163</v>
      </c>
      <c r="N185" s="6" t="s">
        <v>4679</v>
      </c>
      <c r="P185" s="6" t="s">
        <v>2265</v>
      </c>
      <c r="Q185" s="31" t="s">
        <v>987</v>
      </c>
      <c r="V185" s="6" t="s">
        <v>1057</v>
      </c>
      <c r="X185" s="30"/>
      <c r="Y185" s="30"/>
      <c r="Z185" s="30"/>
      <c r="AA185" s="30"/>
      <c r="AB185" s="30">
        <f>SUM(Table2026_09_25[[#This Row],[Number of in-person visits provided in reporting year.]:[Number of video/virtual visits provided in reporting year.]])</f>
        <v>0</v>
      </c>
      <c r="AC185" s="6" t="s">
        <v>8469</v>
      </c>
      <c r="AF185" s="6" t="s">
        <v>4682</v>
      </c>
      <c r="AI185" s="6" t="s">
        <v>5167</v>
      </c>
      <c r="AJ185" s="6" t="s">
        <v>512</v>
      </c>
      <c r="AK185" s="6" t="s">
        <v>8483</v>
      </c>
      <c r="AL185" s="6" t="s">
        <v>127</v>
      </c>
      <c r="AQ185" s="6" t="s">
        <v>544</v>
      </c>
      <c r="AX185" s="6" t="s">
        <v>4686</v>
      </c>
      <c r="BX185" s="6">
        <v>0.2</v>
      </c>
      <c r="BY185" s="28" t="s">
        <v>5721</v>
      </c>
      <c r="BZ185" s="6">
        <f t="shared" si="6"/>
        <v>0</v>
      </c>
      <c r="CA185" s="6">
        <f t="shared" si="7"/>
        <v>0.2</v>
      </c>
      <c r="CC185" s="26" t="s">
        <v>21</v>
      </c>
      <c r="CK185" s="6" t="s">
        <v>4689</v>
      </c>
      <c r="DC185" s="6" t="s">
        <v>4434</v>
      </c>
      <c r="DD185" s="6" t="s">
        <v>5697</v>
      </c>
      <c r="DF185" s="29">
        <f t="shared" si="8"/>
        <v>0</v>
      </c>
      <c r="DG185" s="6">
        <v>1</v>
      </c>
    </row>
    <row r="186" spans="1:111" ht="16" hidden="1" x14ac:dyDescent="0.2">
      <c r="A186" s="6">
        <v>197</v>
      </c>
      <c r="B186" s="25">
        <v>46199.539768518516</v>
      </c>
      <c r="C186" s="25">
        <v>46199.541817129626</v>
      </c>
      <c r="D186" s="6" t="s">
        <v>4901</v>
      </c>
      <c r="F186" s="25"/>
      <c r="G186" s="26" t="s">
        <v>4725</v>
      </c>
      <c r="H186" s="6" t="s">
        <v>5706</v>
      </c>
      <c r="I186" s="6" t="s">
        <v>5080</v>
      </c>
      <c r="J186" s="6" t="s">
        <v>4537</v>
      </c>
      <c r="L186" s="6" t="s">
        <v>1057</v>
      </c>
      <c r="M186" s="6" t="s">
        <v>5163</v>
      </c>
      <c r="N186" s="6" t="s">
        <v>4679</v>
      </c>
      <c r="P186" s="6" t="s">
        <v>2265</v>
      </c>
      <c r="Q186" s="31" t="s">
        <v>987</v>
      </c>
      <c r="V186" s="6" t="s">
        <v>1057</v>
      </c>
      <c r="X186" s="30"/>
      <c r="Y186" s="30"/>
      <c r="Z186" s="30"/>
      <c r="AA186" s="30"/>
      <c r="AB186" s="30">
        <f>SUM(Table2026_09_25[[#This Row],[Number of in-person visits provided in reporting year.]:[Number of video/virtual visits provided in reporting year.]])</f>
        <v>0</v>
      </c>
      <c r="AC186" s="6" t="s">
        <v>8469</v>
      </c>
      <c r="AF186" s="6" t="s">
        <v>4682</v>
      </c>
      <c r="AI186" s="6" t="s">
        <v>5708</v>
      </c>
      <c r="AJ186" s="6" t="s">
        <v>5709</v>
      </c>
      <c r="AK186" s="6" t="s">
        <v>8483</v>
      </c>
      <c r="AL186" s="6" t="s">
        <v>5710</v>
      </c>
      <c r="AQ186" s="6" t="s">
        <v>544</v>
      </c>
      <c r="AX186" s="6" t="s">
        <v>4686</v>
      </c>
      <c r="BZ186" s="6">
        <f t="shared" si="6"/>
        <v>0</v>
      </c>
      <c r="CA186" s="6">
        <f t="shared" si="7"/>
        <v>0</v>
      </c>
      <c r="CC186" s="26" t="s">
        <v>21</v>
      </c>
      <c r="CK186" s="6" t="s">
        <v>4689</v>
      </c>
      <c r="DC186" s="6" t="s">
        <v>4434</v>
      </c>
      <c r="DD186" s="6" t="s">
        <v>5697</v>
      </c>
      <c r="DF186" s="29">
        <f t="shared" si="8"/>
        <v>0</v>
      </c>
      <c r="DG186" s="6">
        <v>1</v>
      </c>
    </row>
    <row r="187" spans="1:111" hidden="1" x14ac:dyDescent="0.2">
      <c r="A187" s="6">
        <v>198</v>
      </c>
      <c r="B187" s="25">
        <v>46199.576458333337</v>
      </c>
      <c r="C187" s="25">
        <v>46199.598020833335</v>
      </c>
      <c r="D187" s="6" t="s">
        <v>4901</v>
      </c>
      <c r="F187" s="25"/>
      <c r="G187" s="26" t="s">
        <v>4676</v>
      </c>
      <c r="H187" s="6" t="s">
        <v>5312</v>
      </c>
      <c r="I187" s="6" t="s">
        <v>5825</v>
      </c>
      <c r="J187" s="6" t="s">
        <v>4537</v>
      </c>
      <c r="L187" s="6" t="s">
        <v>5826</v>
      </c>
      <c r="M187" s="6" t="s">
        <v>5827</v>
      </c>
      <c r="N187" s="6" t="s">
        <v>4729</v>
      </c>
      <c r="P187" s="6" t="s">
        <v>3529</v>
      </c>
      <c r="Q187" s="6" t="s">
        <v>5203</v>
      </c>
      <c r="R187" s="6" t="s">
        <v>233</v>
      </c>
      <c r="S187" s="6" t="s">
        <v>4796</v>
      </c>
      <c r="V187" s="6" t="s">
        <v>4796</v>
      </c>
      <c r="W187" s="6" t="s">
        <v>588</v>
      </c>
      <c r="X187" s="30"/>
      <c r="Y187" s="30"/>
      <c r="Z187" s="30"/>
      <c r="AA187" s="30"/>
      <c r="AB187" s="30">
        <f>SUM(Table2026_09_25[[#This Row],[Number of in-person visits provided in reporting year.]:[Number of video/virtual visits provided in reporting year.]])</f>
        <v>0</v>
      </c>
      <c r="AC187" s="6" t="s">
        <v>8469</v>
      </c>
      <c r="AF187" s="6" t="s">
        <v>4682</v>
      </c>
      <c r="AG187" s="28">
        <v>6</v>
      </c>
      <c r="AH187" s="6" t="s">
        <v>5828</v>
      </c>
      <c r="AI187" s="6" t="s">
        <v>5313</v>
      </c>
      <c r="AJ187" s="6" t="s">
        <v>5296</v>
      </c>
      <c r="AK187" s="6" t="s">
        <v>8483</v>
      </c>
      <c r="AL187" s="6" t="s">
        <v>1342</v>
      </c>
      <c r="AQ187" s="6" t="s">
        <v>544</v>
      </c>
      <c r="AW187" s="6" t="s">
        <v>5297</v>
      </c>
      <c r="AX187" s="6" t="s">
        <v>4686</v>
      </c>
      <c r="AY187" s="28">
        <v>0.2</v>
      </c>
      <c r="AZ187" s="28">
        <v>0.6</v>
      </c>
      <c r="BD187" s="28">
        <v>0.2</v>
      </c>
      <c r="BG187" s="28">
        <v>2</v>
      </c>
      <c r="BP187" s="28">
        <v>2</v>
      </c>
      <c r="BR187" s="28">
        <v>3</v>
      </c>
      <c r="BU187" s="28">
        <v>2</v>
      </c>
      <c r="BV187" s="28"/>
      <c r="BW187" s="28"/>
      <c r="BX187" s="28"/>
      <c r="BZ187" s="6">
        <f t="shared" si="6"/>
        <v>10</v>
      </c>
      <c r="CA187" s="6">
        <f t="shared" si="7"/>
        <v>9</v>
      </c>
      <c r="CC187" s="26" t="s">
        <v>4753</v>
      </c>
      <c r="CD187" s="6" t="s">
        <v>5829</v>
      </c>
      <c r="CE187" s="6" t="s">
        <v>4537</v>
      </c>
      <c r="CG187" s="6" t="s">
        <v>4537</v>
      </c>
      <c r="CK187" s="6" t="s">
        <v>4689</v>
      </c>
      <c r="CL187" s="6" t="s">
        <v>4537</v>
      </c>
      <c r="CM187" s="6" t="s">
        <v>4737</v>
      </c>
      <c r="CO187" s="6" t="s">
        <v>8607</v>
      </c>
      <c r="CP187" s="6" t="s">
        <v>4758</v>
      </c>
      <c r="CR187" s="6" t="s">
        <v>4537</v>
      </c>
      <c r="CS187" s="6" t="s">
        <v>4759</v>
      </c>
      <c r="DC187" s="6" t="s">
        <v>4434</v>
      </c>
      <c r="DD187" s="6" t="s">
        <v>5827</v>
      </c>
      <c r="DF187" s="29">
        <f t="shared" si="8"/>
        <v>0</v>
      </c>
      <c r="DG187" s="29">
        <v>1</v>
      </c>
    </row>
    <row r="188" spans="1:111" hidden="1" x14ac:dyDescent="0.2">
      <c r="A188" s="6">
        <v>199</v>
      </c>
      <c r="B188" s="25">
        <v>46199.580555555556</v>
      </c>
      <c r="C188" s="25">
        <v>46199.604490740741</v>
      </c>
      <c r="D188" s="6" t="s">
        <v>4901</v>
      </c>
      <c r="F188" s="25"/>
      <c r="G188" s="26" t="s">
        <v>4676</v>
      </c>
      <c r="H188" s="6" t="s">
        <v>4726</v>
      </c>
      <c r="I188" s="6" t="s">
        <v>5830</v>
      </c>
      <c r="J188" s="6" t="s">
        <v>4537</v>
      </c>
      <c r="L188" s="6" t="s">
        <v>5831</v>
      </c>
      <c r="M188" s="6" t="s">
        <v>5832</v>
      </c>
      <c r="N188" s="6" t="s">
        <v>4729</v>
      </c>
      <c r="P188" s="6" t="s">
        <v>358</v>
      </c>
      <c r="Q188" s="6" t="s">
        <v>5011</v>
      </c>
      <c r="W188" s="6" t="s">
        <v>5833</v>
      </c>
      <c r="X188" s="27">
        <v>646</v>
      </c>
      <c r="Y188" s="27">
        <v>7113</v>
      </c>
      <c r="Z188" s="27">
        <v>144</v>
      </c>
      <c r="AA188" s="27">
        <v>6</v>
      </c>
      <c r="AB188" s="27">
        <f>SUM(Table2026_09_25[[#This Row],[Number of in-person visits provided in reporting year.]:[Number of video/virtual visits provided in reporting year.]])</f>
        <v>7263</v>
      </c>
      <c r="AC188" s="6" t="s">
        <v>8469</v>
      </c>
      <c r="AF188" s="6" t="s">
        <v>4682</v>
      </c>
      <c r="AG188" s="28">
        <v>66.36</v>
      </c>
      <c r="AI188" s="6" t="s">
        <v>1574</v>
      </c>
      <c r="AJ188" s="6" t="s">
        <v>43</v>
      </c>
      <c r="AK188" s="6" t="s">
        <v>8483</v>
      </c>
      <c r="AL188" s="6" t="s">
        <v>348</v>
      </c>
      <c r="AQ188" s="6" t="s">
        <v>43</v>
      </c>
      <c r="AV188" s="6" t="s">
        <v>5834</v>
      </c>
      <c r="AX188" s="6" t="s">
        <v>4839</v>
      </c>
      <c r="AY188" s="28">
        <v>1</v>
      </c>
      <c r="AZ188" s="28">
        <v>1</v>
      </c>
      <c r="BC188" s="28">
        <v>0.1</v>
      </c>
      <c r="BG188" s="28">
        <v>1</v>
      </c>
      <c r="BL188" s="28">
        <v>2</v>
      </c>
      <c r="BM188" s="28">
        <v>1</v>
      </c>
      <c r="BP188" s="28">
        <v>0.6</v>
      </c>
      <c r="BR188" s="28">
        <v>0.6</v>
      </c>
      <c r="BT188" s="28">
        <v>0.6</v>
      </c>
      <c r="BZ188" s="6">
        <f t="shared" si="6"/>
        <v>7.8999999999999986</v>
      </c>
      <c r="CA188" s="6">
        <f t="shared" si="7"/>
        <v>5.8</v>
      </c>
      <c r="CB188" s="28">
        <v>0</v>
      </c>
      <c r="CC188" s="26" t="s">
        <v>4753</v>
      </c>
      <c r="CD188" s="6" t="s">
        <v>5835</v>
      </c>
      <c r="CE188" s="6" t="s">
        <v>4537</v>
      </c>
      <c r="CG188" s="6" t="s">
        <v>4537</v>
      </c>
      <c r="CJ188" s="6" t="s">
        <v>8598</v>
      </c>
      <c r="CK188" s="6" t="s">
        <v>5836</v>
      </c>
      <c r="CL188" s="6" t="s">
        <v>4537</v>
      </c>
      <c r="CM188" s="6" t="s">
        <v>4737</v>
      </c>
      <c r="CO188" s="6" t="s">
        <v>8607</v>
      </c>
      <c r="CP188" s="6" t="s">
        <v>4758</v>
      </c>
      <c r="CR188" s="6" t="s">
        <v>4537</v>
      </c>
      <c r="CS188" s="6" t="s">
        <v>5837</v>
      </c>
      <c r="CT188" s="6" t="s">
        <v>4700</v>
      </c>
      <c r="CU188" s="6" t="s">
        <v>8607</v>
      </c>
      <c r="CV188" s="6" t="s">
        <v>4694</v>
      </c>
      <c r="CX188" s="6" t="s">
        <v>4537</v>
      </c>
      <c r="CY188" s="6" t="s">
        <v>4537</v>
      </c>
      <c r="DC188" s="6" t="s">
        <v>4434</v>
      </c>
      <c r="DD188" s="6" t="s">
        <v>5832</v>
      </c>
      <c r="DF188" s="29">
        <f t="shared" si="8"/>
        <v>0</v>
      </c>
      <c r="DG188" s="29">
        <v>1</v>
      </c>
    </row>
    <row r="189" spans="1:111" hidden="1" x14ac:dyDescent="0.2">
      <c r="A189" s="6">
        <v>200</v>
      </c>
      <c r="B189" s="25">
        <v>46199.598217592589</v>
      </c>
      <c r="C189" s="25">
        <v>46199.60527777778</v>
      </c>
      <c r="D189" s="6" t="s">
        <v>4901</v>
      </c>
      <c r="F189" s="25"/>
      <c r="G189" s="26" t="s">
        <v>4725</v>
      </c>
      <c r="H189" s="6" t="s">
        <v>5312</v>
      </c>
      <c r="I189" s="6" t="s">
        <v>4815</v>
      </c>
      <c r="J189" s="6" t="s">
        <v>4537</v>
      </c>
      <c r="L189" s="6" t="s">
        <v>5838</v>
      </c>
      <c r="M189" s="6" t="s">
        <v>5827</v>
      </c>
      <c r="N189" s="6" t="s">
        <v>4729</v>
      </c>
      <c r="P189" s="6" t="s">
        <v>3529</v>
      </c>
      <c r="Q189" s="6" t="s">
        <v>5203</v>
      </c>
      <c r="S189" s="6" t="s">
        <v>4796</v>
      </c>
      <c r="V189" s="6" t="s">
        <v>4796</v>
      </c>
      <c r="W189" s="6" t="s">
        <v>588</v>
      </c>
      <c r="X189" s="30"/>
      <c r="Y189" s="30"/>
      <c r="Z189" s="30"/>
      <c r="AA189" s="30"/>
      <c r="AB189" s="30">
        <f>SUM(Table2026_09_25[[#This Row],[Number of in-person visits provided in reporting year.]:[Number of video/virtual visits provided in reporting year.]])</f>
        <v>0</v>
      </c>
      <c r="AC189" s="6" t="s">
        <v>8469</v>
      </c>
      <c r="AF189" s="6" t="s">
        <v>4682</v>
      </c>
      <c r="AG189" s="28">
        <v>6</v>
      </c>
      <c r="AH189" s="6" t="s">
        <v>5839</v>
      </c>
      <c r="AI189" s="6" t="s">
        <v>5313</v>
      </c>
      <c r="AJ189" s="6" t="s">
        <v>5296</v>
      </c>
      <c r="AK189" s="6" t="s">
        <v>8483</v>
      </c>
      <c r="AL189" s="6" t="s">
        <v>1342</v>
      </c>
      <c r="AQ189" s="6" t="s">
        <v>544</v>
      </c>
      <c r="AW189" s="6" t="s">
        <v>5297</v>
      </c>
      <c r="AX189" s="6" t="s">
        <v>4686</v>
      </c>
      <c r="AY189" s="28">
        <v>0.2</v>
      </c>
      <c r="AZ189" s="28">
        <v>0.6</v>
      </c>
      <c r="BD189" s="28">
        <v>0.2</v>
      </c>
      <c r="BG189" s="28">
        <v>2</v>
      </c>
      <c r="BP189" s="28">
        <v>2</v>
      </c>
      <c r="BR189" s="28">
        <v>3</v>
      </c>
      <c r="BU189" s="28">
        <v>2</v>
      </c>
      <c r="BV189" s="28"/>
      <c r="BW189" s="28"/>
      <c r="BX189" s="28"/>
      <c r="BZ189" s="6">
        <f t="shared" si="6"/>
        <v>10</v>
      </c>
      <c r="CA189" s="6">
        <f t="shared" si="7"/>
        <v>9</v>
      </c>
      <c r="CC189" s="26" t="s">
        <v>21</v>
      </c>
      <c r="CE189" s="6" t="s">
        <v>4537</v>
      </c>
      <c r="CG189" s="6" t="s">
        <v>4537</v>
      </c>
      <c r="CJ189" s="6" t="s">
        <v>5148</v>
      </c>
      <c r="CK189" s="6" t="s">
        <v>4689</v>
      </c>
      <c r="CL189" s="6" t="s">
        <v>4537</v>
      </c>
      <c r="CM189" s="6" t="s">
        <v>4737</v>
      </c>
      <c r="CO189" s="6" t="s">
        <v>8607</v>
      </c>
      <c r="CP189" s="6" t="s">
        <v>4758</v>
      </c>
      <c r="CR189" s="6" t="s">
        <v>4537</v>
      </c>
      <c r="CS189" s="6" t="s">
        <v>4759</v>
      </c>
      <c r="CU189" s="6" t="s">
        <v>8607</v>
      </c>
      <c r="CV189" s="6" t="s">
        <v>4694</v>
      </c>
      <c r="CX189" s="6" t="s">
        <v>4537</v>
      </c>
      <c r="CY189" s="6" t="s">
        <v>4537</v>
      </c>
      <c r="DC189" s="6" t="s">
        <v>4434</v>
      </c>
      <c r="DD189" s="6" t="s">
        <v>5827</v>
      </c>
      <c r="DF189" s="29">
        <f t="shared" si="8"/>
        <v>0</v>
      </c>
      <c r="DG189" s="6">
        <v>1</v>
      </c>
    </row>
    <row r="190" spans="1:111" hidden="1" x14ac:dyDescent="0.2">
      <c r="A190" s="6">
        <v>201</v>
      </c>
      <c r="B190" s="25">
        <v>46199.605624999997</v>
      </c>
      <c r="C190" s="25">
        <v>46199.610775462963</v>
      </c>
      <c r="D190" s="6" t="s">
        <v>4901</v>
      </c>
      <c r="F190" s="25"/>
      <c r="G190" s="26" t="s">
        <v>4676</v>
      </c>
      <c r="H190" s="6" t="s">
        <v>5312</v>
      </c>
      <c r="I190" s="6" t="s">
        <v>4815</v>
      </c>
      <c r="J190" s="6" t="s">
        <v>4537</v>
      </c>
      <c r="L190" s="6" t="s">
        <v>5840</v>
      </c>
      <c r="M190" s="6" t="s">
        <v>5841</v>
      </c>
      <c r="N190" s="6" t="s">
        <v>4729</v>
      </c>
      <c r="P190" s="6" t="s">
        <v>1189</v>
      </c>
      <c r="Q190" s="6" t="s">
        <v>4773</v>
      </c>
      <c r="S190" s="6" t="s">
        <v>1189</v>
      </c>
      <c r="W190" s="6" t="s">
        <v>4796</v>
      </c>
      <c r="X190" s="30"/>
      <c r="Y190" s="30"/>
      <c r="Z190" s="30"/>
      <c r="AA190" s="30"/>
      <c r="AB190" s="30">
        <f>SUM(Table2026_09_25[[#This Row],[Number of in-person visits provided in reporting year.]:[Number of video/virtual visits provided in reporting year.]])</f>
        <v>0</v>
      </c>
      <c r="AC190" s="6" t="s">
        <v>8469</v>
      </c>
      <c r="AF190" s="6" t="s">
        <v>4682</v>
      </c>
      <c r="AI190" s="6" t="s">
        <v>5313</v>
      </c>
      <c r="AJ190" s="6" t="s">
        <v>5296</v>
      </c>
      <c r="AK190" s="6" t="s">
        <v>8483</v>
      </c>
      <c r="AL190" s="6" t="s">
        <v>1342</v>
      </c>
      <c r="AQ190" s="6" t="s">
        <v>544</v>
      </c>
      <c r="AW190" s="6" t="s">
        <v>5297</v>
      </c>
      <c r="AX190" s="6" t="s">
        <v>4686</v>
      </c>
      <c r="BZ190" s="6">
        <f t="shared" si="6"/>
        <v>0</v>
      </c>
      <c r="CA190" s="6">
        <f t="shared" si="7"/>
        <v>0</v>
      </c>
      <c r="CC190" s="26" t="s">
        <v>4753</v>
      </c>
      <c r="CD190" s="6" t="s">
        <v>4987</v>
      </c>
      <c r="CE190" s="6" t="s">
        <v>4537</v>
      </c>
      <c r="CG190" s="6" t="s">
        <v>4537</v>
      </c>
      <c r="CJ190" s="6" t="s">
        <v>5148</v>
      </c>
      <c r="CK190" s="6" t="s">
        <v>4689</v>
      </c>
      <c r="CL190" s="6" t="s">
        <v>4537</v>
      </c>
      <c r="CM190" s="6" t="s">
        <v>4737</v>
      </c>
      <c r="CO190" s="6" t="s">
        <v>8607</v>
      </c>
      <c r="CP190" s="6" t="s">
        <v>4758</v>
      </c>
      <c r="CR190" s="6" t="s">
        <v>4537</v>
      </c>
      <c r="CS190" s="6" t="s">
        <v>4759</v>
      </c>
      <c r="CU190" s="6" t="s">
        <v>8607</v>
      </c>
      <c r="CV190" s="6" t="s">
        <v>4694</v>
      </c>
      <c r="CX190" s="6" t="s">
        <v>4537</v>
      </c>
      <c r="CY190" s="6" t="s">
        <v>4537</v>
      </c>
      <c r="DC190" s="6" t="s">
        <v>4434</v>
      </c>
      <c r="DD190" s="6" t="s">
        <v>5827</v>
      </c>
      <c r="DF190" s="29">
        <f t="shared" si="8"/>
        <v>0</v>
      </c>
      <c r="DG190" s="29">
        <v>1</v>
      </c>
    </row>
    <row r="191" spans="1:111" hidden="1" x14ac:dyDescent="0.2">
      <c r="A191" s="6">
        <v>202</v>
      </c>
      <c r="B191" s="25">
        <v>46199.610821759263</v>
      </c>
      <c r="C191" s="25">
        <v>46199.616574074076</v>
      </c>
      <c r="D191" s="6" t="s">
        <v>4901</v>
      </c>
      <c r="F191" s="25"/>
      <c r="G191" s="26" t="s">
        <v>4725</v>
      </c>
      <c r="H191" s="6" t="s">
        <v>5312</v>
      </c>
      <c r="I191" s="6" t="s">
        <v>4815</v>
      </c>
      <c r="J191" s="6" t="s">
        <v>4537</v>
      </c>
      <c r="L191" s="6" t="s">
        <v>5840</v>
      </c>
      <c r="M191" s="6" t="s">
        <v>5842</v>
      </c>
      <c r="N191" s="6" t="s">
        <v>4729</v>
      </c>
      <c r="P191" s="6" t="s">
        <v>1189</v>
      </c>
      <c r="Q191" s="6" t="s">
        <v>4773</v>
      </c>
      <c r="S191" s="6" t="s">
        <v>4796</v>
      </c>
      <c r="T191" s="6" t="s">
        <v>4796</v>
      </c>
      <c r="X191" s="30"/>
      <c r="Y191" s="30"/>
      <c r="Z191" s="30"/>
      <c r="AA191" s="30"/>
      <c r="AB191" s="30">
        <f>SUM(Table2026_09_25[[#This Row],[Number of in-person visits provided in reporting year.]:[Number of video/virtual visits provided in reporting year.]])</f>
        <v>0</v>
      </c>
      <c r="AC191" s="6" t="s">
        <v>8469</v>
      </c>
      <c r="AF191" s="6" t="s">
        <v>4682</v>
      </c>
      <c r="AI191" s="6" t="s">
        <v>5313</v>
      </c>
      <c r="AJ191" s="6" t="s">
        <v>5296</v>
      </c>
      <c r="AK191" s="6" t="s">
        <v>8483</v>
      </c>
      <c r="AL191" s="6" t="s">
        <v>1342</v>
      </c>
      <c r="AQ191" s="6" t="s">
        <v>544</v>
      </c>
      <c r="AW191" s="6" t="s">
        <v>5297</v>
      </c>
      <c r="AX191" s="6" t="s">
        <v>4686</v>
      </c>
      <c r="BZ191" s="6">
        <f t="shared" si="6"/>
        <v>0</v>
      </c>
      <c r="CA191" s="6">
        <f t="shared" si="7"/>
        <v>0</v>
      </c>
      <c r="CC191" s="26" t="s">
        <v>4753</v>
      </c>
      <c r="CD191" s="6" t="s">
        <v>4987</v>
      </c>
      <c r="CE191" s="6" t="s">
        <v>4537</v>
      </c>
      <c r="CG191" s="6" t="s">
        <v>4537</v>
      </c>
      <c r="CJ191" s="6" t="s">
        <v>5148</v>
      </c>
      <c r="CK191" s="6" t="s">
        <v>4689</v>
      </c>
      <c r="CL191" s="6" t="s">
        <v>4537</v>
      </c>
      <c r="CM191" s="6" t="s">
        <v>4737</v>
      </c>
      <c r="CO191" s="6" t="s">
        <v>8607</v>
      </c>
      <c r="CP191" s="6" t="s">
        <v>4758</v>
      </c>
      <c r="CR191" s="6" t="s">
        <v>4537</v>
      </c>
      <c r="CS191" s="6" t="s">
        <v>4759</v>
      </c>
      <c r="CU191" s="6" t="s">
        <v>8607</v>
      </c>
      <c r="CV191" s="6" t="s">
        <v>4694</v>
      </c>
      <c r="CX191" s="6" t="s">
        <v>4537</v>
      </c>
      <c r="CY191" s="6" t="s">
        <v>4537</v>
      </c>
      <c r="DC191" s="6" t="s">
        <v>4434</v>
      </c>
      <c r="DD191" s="6" t="s">
        <v>5827</v>
      </c>
      <c r="DF191" s="29">
        <f t="shared" si="8"/>
        <v>0</v>
      </c>
      <c r="DG191" s="6">
        <v>1</v>
      </c>
    </row>
    <row r="192" spans="1:111" hidden="1" x14ac:dyDescent="0.2">
      <c r="A192" s="6">
        <v>203</v>
      </c>
      <c r="B192" s="25">
        <v>46199.604722222219</v>
      </c>
      <c r="C192" s="25">
        <v>46199.617083333331</v>
      </c>
      <c r="D192" s="6" t="s">
        <v>4901</v>
      </c>
      <c r="F192" s="25"/>
      <c r="G192" s="26" t="s">
        <v>4676</v>
      </c>
      <c r="H192" s="6" t="s">
        <v>4726</v>
      </c>
      <c r="I192" s="6" t="s">
        <v>5843</v>
      </c>
      <c r="J192" s="6" t="s">
        <v>4537</v>
      </c>
      <c r="L192" s="6" t="s">
        <v>5844</v>
      </c>
      <c r="M192" s="6" t="s">
        <v>5832</v>
      </c>
      <c r="N192" s="6" t="s">
        <v>4679</v>
      </c>
      <c r="P192" s="6" t="s">
        <v>358</v>
      </c>
      <c r="Q192" s="6" t="s">
        <v>4730</v>
      </c>
      <c r="W192" s="6" t="s">
        <v>353</v>
      </c>
      <c r="X192" s="27">
        <v>406</v>
      </c>
      <c r="Y192" s="30"/>
      <c r="Z192" s="30"/>
      <c r="AA192" s="30"/>
      <c r="AB192" s="30">
        <f>SUM(Table2026_09_25[[#This Row],[Number of in-person visits provided in reporting year.]:[Number of video/virtual visits provided in reporting year.]])</f>
        <v>0</v>
      </c>
      <c r="AC192" s="6" t="s">
        <v>8468</v>
      </c>
      <c r="AD192" s="28" t="s">
        <v>5845</v>
      </c>
      <c r="AE192" s="28" t="s">
        <v>4808</v>
      </c>
      <c r="AF192" s="6" t="s">
        <v>4732</v>
      </c>
      <c r="AG192" s="28">
        <v>2.5</v>
      </c>
      <c r="AI192" s="6" t="s">
        <v>1574</v>
      </c>
      <c r="AJ192" s="6" t="s">
        <v>43</v>
      </c>
      <c r="AK192" s="6" t="s">
        <v>8483</v>
      </c>
      <c r="AL192" s="6" t="s">
        <v>348</v>
      </c>
      <c r="AM192" s="6" t="s">
        <v>5846</v>
      </c>
      <c r="AN192" s="6" t="s">
        <v>43</v>
      </c>
      <c r="AO192" s="6" t="s">
        <v>5847</v>
      </c>
      <c r="AQ192" s="6" t="s">
        <v>43</v>
      </c>
      <c r="AV192" s="6" t="s">
        <v>5834</v>
      </c>
      <c r="AX192" s="6" t="s">
        <v>5848</v>
      </c>
      <c r="AY192" s="28">
        <v>1</v>
      </c>
      <c r="BB192" s="28">
        <v>0.5</v>
      </c>
      <c r="BC192" s="28">
        <v>0.6</v>
      </c>
      <c r="BD192" s="28">
        <v>0</v>
      </c>
      <c r="BG192" s="28">
        <v>3</v>
      </c>
      <c r="BH192" s="28">
        <v>1</v>
      </c>
      <c r="BJ192" s="28">
        <v>4.2</v>
      </c>
      <c r="BK192" s="28">
        <v>0.4</v>
      </c>
      <c r="BL192" s="28">
        <v>4</v>
      </c>
      <c r="BM192" s="28">
        <v>2.5</v>
      </c>
      <c r="BN192" s="28">
        <v>1</v>
      </c>
      <c r="BP192" s="28">
        <v>12.4</v>
      </c>
      <c r="BQ192" s="28">
        <v>12.5</v>
      </c>
      <c r="BR192" s="28">
        <v>1.5</v>
      </c>
      <c r="BT192" s="28">
        <v>0.5</v>
      </c>
      <c r="BX192" s="6">
        <v>2.1</v>
      </c>
      <c r="BY192" s="6" t="s">
        <v>5849</v>
      </c>
      <c r="BZ192" s="6">
        <f t="shared" si="6"/>
        <v>45.1</v>
      </c>
      <c r="CA192" s="6">
        <f t="shared" si="7"/>
        <v>44.6</v>
      </c>
      <c r="CB192" s="28">
        <v>0</v>
      </c>
      <c r="CC192" s="26" t="s">
        <v>4753</v>
      </c>
      <c r="CD192" s="6" t="s">
        <v>5850</v>
      </c>
      <c r="CE192" s="6" t="s">
        <v>4537</v>
      </c>
      <c r="CG192" s="6" t="s">
        <v>4537</v>
      </c>
      <c r="CK192" s="6" t="s">
        <v>5851</v>
      </c>
      <c r="CR192" s="6" t="s">
        <v>4537</v>
      </c>
      <c r="CS192" s="6" t="s">
        <v>5852</v>
      </c>
      <c r="CT192" s="6" t="s">
        <v>4700</v>
      </c>
      <c r="DC192" s="6" t="s">
        <v>4434</v>
      </c>
      <c r="DD192" s="6" t="s">
        <v>5832</v>
      </c>
      <c r="DF192" s="29">
        <f t="shared" si="8"/>
        <v>0</v>
      </c>
      <c r="DG192" s="29">
        <v>1</v>
      </c>
    </row>
    <row r="193" spans="1:111" hidden="1" x14ac:dyDescent="0.2">
      <c r="A193" s="6">
        <v>204</v>
      </c>
      <c r="B193" s="25">
        <v>46199.6172337963</v>
      </c>
      <c r="C193" s="25">
        <v>46199.622870370367</v>
      </c>
      <c r="D193" s="6" t="s">
        <v>4901</v>
      </c>
      <c r="F193" s="25"/>
      <c r="G193" s="26" t="s">
        <v>4676</v>
      </c>
      <c r="H193" s="6" t="s">
        <v>4726</v>
      </c>
      <c r="I193" s="6" t="s">
        <v>5830</v>
      </c>
      <c r="J193" s="6" t="s">
        <v>4537</v>
      </c>
      <c r="L193" s="6" t="s">
        <v>5853</v>
      </c>
      <c r="M193" s="6" t="s">
        <v>5832</v>
      </c>
      <c r="N193" s="6" t="s">
        <v>4729</v>
      </c>
      <c r="P193" s="6" t="s">
        <v>95</v>
      </c>
      <c r="Q193" s="6" t="s">
        <v>4773</v>
      </c>
      <c r="W193" s="6" t="s">
        <v>5854</v>
      </c>
      <c r="X193" s="27">
        <v>598</v>
      </c>
      <c r="Y193" s="27">
        <v>760</v>
      </c>
      <c r="Z193" s="27">
        <v>352</v>
      </c>
      <c r="AA193" s="27">
        <v>41</v>
      </c>
      <c r="AB193" s="27">
        <f>SUM(Table2026_09_25[[#This Row],[Number of in-person visits provided in reporting year.]:[Number of video/virtual visits provided in reporting year.]])</f>
        <v>1153</v>
      </c>
      <c r="AC193" s="6" t="s">
        <v>8469</v>
      </c>
      <c r="AF193" s="6" t="s">
        <v>4682</v>
      </c>
      <c r="AG193" s="28">
        <v>69</v>
      </c>
      <c r="AI193" s="6" t="s">
        <v>1574</v>
      </c>
      <c r="AJ193" s="6" t="s">
        <v>43</v>
      </c>
      <c r="AK193" s="6" t="s">
        <v>8483</v>
      </c>
      <c r="AL193" s="6" t="s">
        <v>348</v>
      </c>
      <c r="AQ193" s="6" t="s">
        <v>43</v>
      </c>
      <c r="AV193" s="6" t="s">
        <v>5834</v>
      </c>
      <c r="AX193" s="6" t="s">
        <v>4839</v>
      </c>
      <c r="BC193" s="28">
        <v>2.5</v>
      </c>
      <c r="BP193" s="28">
        <v>0.4</v>
      </c>
      <c r="BR193" s="28">
        <v>0.4</v>
      </c>
      <c r="BX193" s="6">
        <v>0.9</v>
      </c>
      <c r="BY193" s="28" t="s">
        <v>5855</v>
      </c>
      <c r="BZ193" s="6">
        <f t="shared" si="6"/>
        <v>3.3</v>
      </c>
      <c r="CA193" s="6">
        <f t="shared" si="7"/>
        <v>1.7000000000000002</v>
      </c>
      <c r="CB193" s="28">
        <v>0</v>
      </c>
      <c r="CC193" s="26" t="s">
        <v>4753</v>
      </c>
      <c r="CD193" s="6" t="s">
        <v>5856</v>
      </c>
      <c r="CE193" s="6" t="s">
        <v>4537</v>
      </c>
      <c r="CG193" s="6" t="s">
        <v>4537</v>
      </c>
      <c r="CJ193" s="6" t="s">
        <v>8598</v>
      </c>
      <c r="CK193" s="6" t="s">
        <v>5857</v>
      </c>
      <c r="CL193" s="6" t="s">
        <v>4537</v>
      </c>
      <c r="CM193" s="6" t="s">
        <v>5830</v>
      </c>
      <c r="CO193" s="6" t="s">
        <v>8607</v>
      </c>
      <c r="CP193" s="6" t="s">
        <v>5830</v>
      </c>
      <c r="CR193" s="6" t="s">
        <v>4537</v>
      </c>
      <c r="CS193" s="6" t="s">
        <v>4972</v>
      </c>
      <c r="CU193" s="6" t="s">
        <v>8607</v>
      </c>
      <c r="CV193" s="6" t="s">
        <v>5830</v>
      </c>
      <c r="CX193" s="6" t="s">
        <v>4537</v>
      </c>
      <c r="CY193" s="6" t="s">
        <v>4537</v>
      </c>
      <c r="DC193" s="6" t="s">
        <v>4434</v>
      </c>
      <c r="DD193" s="6" t="s">
        <v>5832</v>
      </c>
      <c r="DF193" s="29">
        <f t="shared" si="8"/>
        <v>0</v>
      </c>
      <c r="DG193" s="29">
        <v>1</v>
      </c>
    </row>
    <row r="194" spans="1:111" hidden="1" x14ac:dyDescent="0.2">
      <c r="A194" s="6">
        <v>205</v>
      </c>
      <c r="B194" s="25">
        <v>46199.62295138889</v>
      </c>
      <c r="C194" s="25">
        <v>46199.628148148149</v>
      </c>
      <c r="D194" s="6" t="s">
        <v>4901</v>
      </c>
      <c r="F194" s="25"/>
      <c r="G194" s="26" t="s">
        <v>4676</v>
      </c>
      <c r="H194" s="6" t="s">
        <v>4726</v>
      </c>
      <c r="I194" s="6" t="s">
        <v>4972</v>
      </c>
      <c r="J194" s="6" t="s">
        <v>4537</v>
      </c>
      <c r="L194" s="6" t="s">
        <v>5858</v>
      </c>
      <c r="M194" s="6" t="s">
        <v>5832</v>
      </c>
      <c r="N194" s="6" t="s">
        <v>4729</v>
      </c>
      <c r="P194" s="6" t="s">
        <v>558</v>
      </c>
      <c r="Q194" s="6" t="s">
        <v>4773</v>
      </c>
      <c r="W194" s="6" t="s">
        <v>588</v>
      </c>
      <c r="X194" s="27">
        <v>312</v>
      </c>
      <c r="Y194" s="27">
        <v>408</v>
      </c>
      <c r="Z194" s="27">
        <v>423</v>
      </c>
      <c r="AA194" s="27">
        <v>0</v>
      </c>
      <c r="AB194" s="27">
        <f>SUM(Table2026_09_25[[#This Row],[Number of in-person visits provided in reporting year.]:[Number of video/virtual visits provided in reporting year.]])</f>
        <v>831</v>
      </c>
      <c r="AC194" s="6" t="s">
        <v>8469</v>
      </c>
      <c r="AF194" s="6" t="s">
        <v>4682</v>
      </c>
      <c r="AG194" s="28">
        <v>52.67</v>
      </c>
      <c r="AI194" s="6" t="s">
        <v>1574</v>
      </c>
      <c r="AJ194" s="6" t="s">
        <v>43</v>
      </c>
      <c r="AK194" s="6" t="s">
        <v>8483</v>
      </c>
      <c r="AL194" s="6" t="s">
        <v>348</v>
      </c>
      <c r="AQ194" s="6" t="s">
        <v>43</v>
      </c>
      <c r="AV194" s="6" t="s">
        <v>5834</v>
      </c>
      <c r="AX194" s="6" t="s">
        <v>4686</v>
      </c>
      <c r="AY194" s="28">
        <v>0.1</v>
      </c>
      <c r="BC194" s="28">
        <v>0.1</v>
      </c>
      <c r="BD194" s="28">
        <v>0.01</v>
      </c>
      <c r="BK194" s="28">
        <v>0.4</v>
      </c>
      <c r="BP194" s="28">
        <v>2</v>
      </c>
      <c r="BR194" s="28">
        <v>1.5</v>
      </c>
      <c r="BX194" s="6">
        <v>0.4</v>
      </c>
      <c r="BY194" s="6" t="s">
        <v>5859</v>
      </c>
      <c r="BZ194" s="6">
        <f t="shared" ref="BZ194:BZ257" si="9">SUM(AY194:BW194)</f>
        <v>4.1100000000000003</v>
      </c>
      <c r="CA194" s="6">
        <f t="shared" ref="CA194:CA257" si="10">(SUM(BB194))+(SUM(BE194:BM194))+(SUM(BO194:BV194))+BX194</f>
        <v>4.3</v>
      </c>
      <c r="CB194" s="28">
        <v>0</v>
      </c>
      <c r="CC194" s="26" t="s">
        <v>4753</v>
      </c>
      <c r="CD194" s="6" t="s">
        <v>5860</v>
      </c>
      <c r="CE194" s="6" t="s">
        <v>4434</v>
      </c>
      <c r="CF194" s="6" t="s">
        <v>5861</v>
      </c>
      <c r="CG194" s="6" t="s">
        <v>4537</v>
      </c>
      <c r="CJ194" s="6" t="s">
        <v>8598</v>
      </c>
      <c r="CK194" s="6" t="s">
        <v>5862</v>
      </c>
      <c r="CL194" s="6" t="s">
        <v>4537</v>
      </c>
      <c r="CM194" s="6" t="s">
        <v>4972</v>
      </c>
      <c r="CO194" s="6" t="s">
        <v>8607</v>
      </c>
      <c r="CP194" s="6" t="s">
        <v>4972</v>
      </c>
      <c r="CR194" s="6" t="s">
        <v>4537</v>
      </c>
      <c r="CS194" s="6" t="s">
        <v>4972</v>
      </c>
      <c r="CU194" s="6" t="s">
        <v>8607</v>
      </c>
      <c r="CV194" s="6" t="s">
        <v>4972</v>
      </c>
      <c r="CX194" s="6" t="s">
        <v>4537</v>
      </c>
      <c r="CY194" s="6" t="s">
        <v>4537</v>
      </c>
      <c r="DC194" s="6" t="s">
        <v>4434</v>
      </c>
      <c r="DD194" s="6" t="s">
        <v>5832</v>
      </c>
      <c r="DF194" s="29">
        <f t="shared" ref="DF194:DF257" si="11">SUBTOTAL(103,G194)</f>
        <v>0</v>
      </c>
      <c r="DG194" s="29">
        <v>1</v>
      </c>
    </row>
    <row r="195" spans="1:111" hidden="1" x14ac:dyDescent="0.2">
      <c r="A195" s="6">
        <v>206</v>
      </c>
      <c r="B195" s="25">
        <v>46202.37296296296</v>
      </c>
      <c r="C195" s="25">
        <v>46202.403749999998</v>
      </c>
      <c r="D195" s="6" t="s">
        <v>4901</v>
      </c>
      <c r="F195" s="25">
        <v>46232.535891203705</v>
      </c>
      <c r="G195" s="26" t="s">
        <v>4725</v>
      </c>
      <c r="H195" s="6" t="s">
        <v>5863</v>
      </c>
      <c r="I195" s="6" t="s">
        <v>5864</v>
      </c>
      <c r="J195" s="6" t="s">
        <v>4434</v>
      </c>
      <c r="K195" s="6" t="s">
        <v>5865</v>
      </c>
      <c r="L195" s="6" t="s">
        <v>2097</v>
      </c>
      <c r="M195" s="6" t="s">
        <v>5866</v>
      </c>
      <c r="N195" s="6" t="s">
        <v>4729</v>
      </c>
      <c r="O195" s="6" t="s">
        <v>2903</v>
      </c>
      <c r="P195" s="6" t="s">
        <v>4940</v>
      </c>
      <c r="Q195" s="6" t="s">
        <v>446</v>
      </c>
      <c r="R195" s="6" t="s">
        <v>4786</v>
      </c>
      <c r="S195" s="6" t="s">
        <v>5336</v>
      </c>
      <c r="T195" s="6" t="s">
        <v>263</v>
      </c>
      <c r="U195" s="6" t="s">
        <v>263</v>
      </c>
      <c r="V195" s="6" t="s">
        <v>263</v>
      </c>
      <c r="W195" s="6" t="s">
        <v>263</v>
      </c>
      <c r="X195" s="27">
        <v>879</v>
      </c>
      <c r="Y195" s="27">
        <v>1822</v>
      </c>
      <c r="Z195" s="27">
        <v>26</v>
      </c>
      <c r="AA195" s="27">
        <v>48</v>
      </c>
      <c r="AB195" s="27">
        <f>SUM(Table2026_09_25[[#This Row],[Number of in-person visits provided in reporting year.]:[Number of video/virtual visits provided in reporting year.]])</f>
        <v>1896</v>
      </c>
      <c r="AC195" s="6" t="s">
        <v>8469</v>
      </c>
      <c r="AF195" s="6" t="s">
        <v>4682</v>
      </c>
      <c r="AG195" s="28">
        <v>66</v>
      </c>
      <c r="AH195" s="6" t="s">
        <v>5867</v>
      </c>
      <c r="AI195" s="6" t="s">
        <v>5868</v>
      </c>
      <c r="AJ195" s="6" t="s">
        <v>5869</v>
      </c>
      <c r="AK195" s="6" t="s">
        <v>8483</v>
      </c>
      <c r="AL195" s="6" t="s">
        <v>424</v>
      </c>
      <c r="AQ195" s="6" t="s">
        <v>107</v>
      </c>
      <c r="AR195" s="6" t="s">
        <v>5870</v>
      </c>
      <c r="AW195" s="6" t="s">
        <v>5206</v>
      </c>
      <c r="AX195" s="6" t="s">
        <v>4686</v>
      </c>
      <c r="AY195" s="28">
        <v>0.2</v>
      </c>
      <c r="AZ195" s="28">
        <v>0.3</v>
      </c>
      <c r="BA195" s="28">
        <v>0</v>
      </c>
      <c r="BC195" s="28">
        <v>0.625</v>
      </c>
      <c r="BD195" s="28">
        <v>0</v>
      </c>
      <c r="BE195" s="28">
        <v>0</v>
      </c>
      <c r="BF195" s="28">
        <v>0.6</v>
      </c>
      <c r="BG195" s="28">
        <v>1</v>
      </c>
      <c r="BH195" s="28">
        <v>0</v>
      </c>
      <c r="BI195" s="28">
        <v>0</v>
      </c>
      <c r="BJ195" s="28">
        <v>0</v>
      </c>
      <c r="BK195" s="28">
        <v>0</v>
      </c>
      <c r="BM195" s="28">
        <v>0</v>
      </c>
      <c r="BN195" s="28">
        <v>0</v>
      </c>
      <c r="BO195" s="28">
        <v>0</v>
      </c>
      <c r="BP195" s="28">
        <v>1</v>
      </c>
      <c r="BQ195" s="28">
        <v>0</v>
      </c>
      <c r="BS195" s="28">
        <v>0</v>
      </c>
      <c r="BT195" s="28">
        <v>0</v>
      </c>
      <c r="BU195" s="28">
        <v>0</v>
      </c>
      <c r="BV195" s="28"/>
      <c r="BW195" s="28"/>
      <c r="BX195" s="28"/>
      <c r="BZ195" s="6">
        <f t="shared" si="9"/>
        <v>3.7250000000000001</v>
      </c>
      <c r="CA195" s="6">
        <f t="shared" si="10"/>
        <v>2.6</v>
      </c>
      <c r="CB195" s="28">
        <v>0</v>
      </c>
      <c r="CC195" s="26" t="s">
        <v>4753</v>
      </c>
      <c r="CD195" s="6" t="s">
        <v>5871</v>
      </c>
      <c r="CE195" s="6" t="s">
        <v>4434</v>
      </c>
      <c r="CF195" s="6" t="s">
        <v>5872</v>
      </c>
      <c r="CG195" s="6" t="s">
        <v>4434</v>
      </c>
      <c r="CH195" s="6" t="s">
        <v>5872</v>
      </c>
      <c r="CJ195" s="6" t="s">
        <v>8599</v>
      </c>
      <c r="CK195" s="6" t="s">
        <v>5873</v>
      </c>
      <c r="CL195" s="6" t="s">
        <v>4434</v>
      </c>
      <c r="CM195" s="6" t="s">
        <v>4787</v>
      </c>
      <c r="CN195" s="6" t="s">
        <v>5439</v>
      </c>
      <c r="CO195" s="6" t="s">
        <v>4434</v>
      </c>
      <c r="CP195" s="6" t="s">
        <v>4690</v>
      </c>
      <c r="CQ195" s="6" t="s">
        <v>5209</v>
      </c>
      <c r="CR195" s="6" t="s">
        <v>8609</v>
      </c>
      <c r="CS195" s="6" t="s">
        <v>4787</v>
      </c>
      <c r="CT195" s="6" t="s">
        <v>5874</v>
      </c>
      <c r="CU195" s="6" t="s">
        <v>4434</v>
      </c>
      <c r="CV195" s="6" t="s">
        <v>4787</v>
      </c>
      <c r="CW195" s="6" t="s">
        <v>4949</v>
      </c>
      <c r="CX195" s="6" t="s">
        <v>4537</v>
      </c>
      <c r="CY195" s="6" t="s">
        <v>4537</v>
      </c>
      <c r="DC195" s="6" t="s">
        <v>4434</v>
      </c>
      <c r="DD195" s="6" t="s">
        <v>5866</v>
      </c>
      <c r="DF195" s="29">
        <f t="shared" si="11"/>
        <v>0</v>
      </c>
      <c r="DG195" s="6">
        <v>1</v>
      </c>
    </row>
    <row r="196" spans="1:111" hidden="1" x14ac:dyDescent="0.2">
      <c r="A196" s="6">
        <v>207</v>
      </c>
      <c r="B196" s="25">
        <v>46202.55804398148</v>
      </c>
      <c r="C196" s="25">
        <v>46202.577187499999</v>
      </c>
      <c r="D196" s="6" t="s">
        <v>4901</v>
      </c>
      <c r="F196" s="25"/>
      <c r="G196" s="26" t="s">
        <v>4725</v>
      </c>
      <c r="H196" s="6" t="s">
        <v>4902</v>
      </c>
      <c r="I196" s="6" t="s">
        <v>5875</v>
      </c>
      <c r="J196" s="6" t="s">
        <v>4537</v>
      </c>
      <c r="L196" s="6" t="s">
        <v>5876</v>
      </c>
      <c r="M196" s="6" t="s">
        <v>5877</v>
      </c>
      <c r="N196" s="6" t="s">
        <v>4679</v>
      </c>
      <c r="P196" s="6" t="s">
        <v>704</v>
      </c>
      <c r="Q196" s="6" t="s">
        <v>4773</v>
      </c>
      <c r="S196" s="6" t="s">
        <v>778</v>
      </c>
      <c r="X196" s="27">
        <v>367</v>
      </c>
      <c r="Y196" s="27">
        <v>2260</v>
      </c>
      <c r="Z196" s="27">
        <v>66</v>
      </c>
      <c r="AA196" s="27">
        <v>892</v>
      </c>
      <c r="AB196" s="27">
        <f>SUM(Table2026_09_25[[#This Row],[Number of in-person visits provided in reporting year.]:[Number of video/virtual visits provided in reporting year.]])</f>
        <v>3218</v>
      </c>
      <c r="AC196" s="6" t="s">
        <v>8469</v>
      </c>
      <c r="AF196" s="6" t="s">
        <v>4682</v>
      </c>
      <c r="AG196" s="28">
        <v>45</v>
      </c>
      <c r="AI196" s="6" t="s">
        <v>770</v>
      </c>
      <c r="AJ196" s="6" t="s">
        <v>43</v>
      </c>
      <c r="AK196" s="6" t="s">
        <v>8483</v>
      </c>
      <c r="AL196" s="6" t="s">
        <v>267</v>
      </c>
      <c r="AQ196" s="6" t="s">
        <v>43</v>
      </c>
      <c r="AV196" s="6" t="s">
        <v>4905</v>
      </c>
      <c r="AX196" s="6" t="s">
        <v>4686</v>
      </c>
      <c r="AY196" s="28">
        <v>1</v>
      </c>
      <c r="AZ196" s="28">
        <v>2</v>
      </c>
      <c r="BD196" s="28">
        <v>3</v>
      </c>
      <c r="BZ196" s="6">
        <f t="shared" si="9"/>
        <v>6</v>
      </c>
      <c r="CA196" s="6">
        <f t="shared" si="10"/>
        <v>0</v>
      </c>
      <c r="CC196" s="26" t="s">
        <v>4687</v>
      </c>
      <c r="CD196" s="6" t="s">
        <v>5878</v>
      </c>
      <c r="CE196" s="6" t="s">
        <v>4537</v>
      </c>
      <c r="CG196" s="6" t="s">
        <v>4537</v>
      </c>
      <c r="CJ196" s="6" t="s">
        <v>5148</v>
      </c>
      <c r="CK196" s="6" t="s">
        <v>4689</v>
      </c>
      <c r="CL196" s="6" t="s">
        <v>4537</v>
      </c>
      <c r="CM196" s="6" t="s">
        <v>4737</v>
      </c>
      <c r="CO196" s="6" t="s">
        <v>8607</v>
      </c>
      <c r="CP196" s="6" t="s">
        <v>4758</v>
      </c>
      <c r="CR196" s="6" t="s">
        <v>8609</v>
      </c>
      <c r="CS196" s="6" t="s">
        <v>4738</v>
      </c>
      <c r="CT196" s="6" t="s">
        <v>5635</v>
      </c>
      <c r="CU196" s="6" t="s">
        <v>4434</v>
      </c>
      <c r="CV196" s="6" t="s">
        <v>4787</v>
      </c>
      <c r="CW196" s="6" t="s">
        <v>5440</v>
      </c>
      <c r="CX196" s="6" t="s">
        <v>4537</v>
      </c>
      <c r="CY196" s="6" t="s">
        <v>4537</v>
      </c>
      <c r="DC196" s="6" t="s">
        <v>4434</v>
      </c>
      <c r="DD196" s="6" t="s">
        <v>773</v>
      </c>
      <c r="DF196" s="29">
        <f t="shared" si="11"/>
        <v>0</v>
      </c>
      <c r="DG196" s="6">
        <v>1</v>
      </c>
    </row>
    <row r="197" spans="1:111" hidden="1" x14ac:dyDescent="0.2">
      <c r="A197" s="6">
        <v>208</v>
      </c>
      <c r="B197" s="25">
        <v>46202.575185185182</v>
      </c>
      <c r="C197" s="25">
        <v>46202.590601851851</v>
      </c>
      <c r="D197" s="6" t="s">
        <v>4901</v>
      </c>
      <c r="F197" s="25"/>
      <c r="G197" s="26" t="s">
        <v>4676</v>
      </c>
      <c r="H197" s="6" t="s">
        <v>5879</v>
      </c>
      <c r="I197" s="6" t="s">
        <v>4939</v>
      </c>
      <c r="J197" s="6" t="s">
        <v>4434</v>
      </c>
      <c r="K197" s="6" t="s">
        <v>5880</v>
      </c>
      <c r="L197" s="6" t="s">
        <v>5881</v>
      </c>
      <c r="M197" s="6" t="s">
        <v>5882</v>
      </c>
      <c r="N197" s="6" t="s">
        <v>4729</v>
      </c>
      <c r="O197" s="6" t="s">
        <v>5883</v>
      </c>
      <c r="P197" s="6" t="s">
        <v>3529</v>
      </c>
      <c r="Q197" s="6" t="s">
        <v>4773</v>
      </c>
      <c r="S197" s="6" t="s">
        <v>5642</v>
      </c>
      <c r="X197" s="30"/>
      <c r="Y197" s="30"/>
      <c r="Z197" s="30"/>
      <c r="AA197" s="30"/>
      <c r="AB197" s="30">
        <f>SUM(Table2026_09_25[[#This Row],[Number of in-person visits provided in reporting year.]:[Number of video/virtual visits provided in reporting year.]])</f>
        <v>0</v>
      </c>
      <c r="AC197" s="6" t="s">
        <v>8469</v>
      </c>
      <c r="AF197" s="6" t="s">
        <v>4682</v>
      </c>
      <c r="AI197" s="6" t="s">
        <v>5884</v>
      </c>
      <c r="AJ197" s="6" t="s">
        <v>5663</v>
      </c>
      <c r="AK197" s="6" t="s">
        <v>8483</v>
      </c>
      <c r="AL197" s="6" t="s">
        <v>5666</v>
      </c>
      <c r="AQ197" s="6" t="s">
        <v>544</v>
      </c>
      <c r="AW197" s="6" t="s">
        <v>5667</v>
      </c>
      <c r="AX197" s="6" t="s">
        <v>4686</v>
      </c>
      <c r="AY197" s="28">
        <v>1</v>
      </c>
      <c r="AZ197" s="28">
        <v>1</v>
      </c>
      <c r="BF197" s="28">
        <v>1</v>
      </c>
      <c r="BP197" s="28">
        <v>1</v>
      </c>
      <c r="BS197" s="28">
        <v>1</v>
      </c>
      <c r="BX197" s="6">
        <v>1</v>
      </c>
      <c r="BY197" s="6" t="s">
        <v>5885</v>
      </c>
      <c r="BZ197" s="6">
        <f t="shared" si="9"/>
        <v>5</v>
      </c>
      <c r="CA197" s="6">
        <f t="shared" si="10"/>
        <v>4</v>
      </c>
      <c r="CB197" s="28">
        <v>0</v>
      </c>
      <c r="CC197" s="26" t="s">
        <v>4753</v>
      </c>
      <c r="CD197" s="6" t="s">
        <v>5886</v>
      </c>
      <c r="CE197" s="6" t="s">
        <v>4537</v>
      </c>
      <c r="CG197" s="6" t="s">
        <v>4537</v>
      </c>
      <c r="CJ197" s="6" t="s">
        <v>5148</v>
      </c>
      <c r="CK197" s="6" t="s">
        <v>4689</v>
      </c>
      <c r="CL197" s="6" t="s">
        <v>4537</v>
      </c>
      <c r="CM197" s="6" t="s">
        <v>4737</v>
      </c>
      <c r="CO197" s="6" t="s">
        <v>8607</v>
      </c>
      <c r="CP197" s="6" t="s">
        <v>4758</v>
      </c>
      <c r="CR197" s="6" t="s">
        <v>4537</v>
      </c>
      <c r="CS197" s="6" t="s">
        <v>4759</v>
      </c>
      <c r="CU197" s="6" t="s">
        <v>8607</v>
      </c>
      <c r="CV197" s="6" t="s">
        <v>4694</v>
      </c>
      <c r="CX197" s="6" t="s">
        <v>4537</v>
      </c>
      <c r="CY197" s="6" t="s">
        <v>4537</v>
      </c>
      <c r="DC197" s="6" t="s">
        <v>4434</v>
      </c>
      <c r="DD197" s="6" t="s">
        <v>5882</v>
      </c>
      <c r="DF197" s="29">
        <f t="shared" si="11"/>
        <v>0</v>
      </c>
      <c r="DG197" s="29">
        <v>1</v>
      </c>
    </row>
    <row r="198" spans="1:111" hidden="1" x14ac:dyDescent="0.2">
      <c r="A198" s="6">
        <v>209</v>
      </c>
      <c r="B198" s="25">
        <v>46202.590648148151</v>
      </c>
      <c r="C198" s="25">
        <v>46202.601412037038</v>
      </c>
      <c r="D198" s="6" t="s">
        <v>4901</v>
      </c>
      <c r="F198" s="25"/>
      <c r="G198" s="26" t="s">
        <v>4725</v>
      </c>
      <c r="H198" s="6" t="s">
        <v>5879</v>
      </c>
      <c r="I198" s="6" t="s">
        <v>4939</v>
      </c>
      <c r="J198" s="6" t="s">
        <v>4434</v>
      </c>
      <c r="K198" s="6" t="s">
        <v>5887</v>
      </c>
      <c r="L198" s="6" t="s">
        <v>5881</v>
      </c>
      <c r="M198" s="6" t="s">
        <v>5882</v>
      </c>
      <c r="N198" s="6" t="s">
        <v>4729</v>
      </c>
      <c r="O198" s="6" t="s">
        <v>5883</v>
      </c>
      <c r="P198" s="6" t="s">
        <v>3529</v>
      </c>
      <c r="Q198" s="6" t="s">
        <v>4773</v>
      </c>
      <c r="S198" s="6" t="s">
        <v>5642</v>
      </c>
      <c r="X198" s="30"/>
      <c r="Y198" s="30"/>
      <c r="Z198" s="30"/>
      <c r="AA198" s="30"/>
      <c r="AB198" s="30">
        <f>SUM(Table2026_09_25[[#This Row],[Number of in-person visits provided in reporting year.]:[Number of video/virtual visits provided in reporting year.]])</f>
        <v>0</v>
      </c>
      <c r="AC198" s="6" t="s">
        <v>8469</v>
      </c>
      <c r="AF198" s="6" t="s">
        <v>4682</v>
      </c>
      <c r="AI198" s="6" t="s">
        <v>5884</v>
      </c>
      <c r="AJ198" s="6" t="s">
        <v>5663</v>
      </c>
      <c r="AK198" s="6" t="s">
        <v>8483</v>
      </c>
      <c r="AL198" s="6" t="s">
        <v>5666</v>
      </c>
      <c r="AQ198" s="6" t="s">
        <v>544</v>
      </c>
      <c r="AW198" s="6" t="s">
        <v>5667</v>
      </c>
      <c r="AX198" s="6" t="s">
        <v>4686</v>
      </c>
      <c r="AY198" s="28">
        <v>1</v>
      </c>
      <c r="AZ198" s="28">
        <v>1</v>
      </c>
      <c r="BF198" s="28">
        <v>1</v>
      </c>
      <c r="BP198" s="28">
        <v>1</v>
      </c>
      <c r="BS198" s="28">
        <v>1</v>
      </c>
      <c r="BX198" s="6">
        <v>1</v>
      </c>
      <c r="BY198" s="6" t="s">
        <v>5885</v>
      </c>
      <c r="BZ198" s="6">
        <f t="shared" si="9"/>
        <v>5</v>
      </c>
      <c r="CA198" s="6">
        <f t="shared" si="10"/>
        <v>4</v>
      </c>
      <c r="CB198" s="28">
        <v>0</v>
      </c>
      <c r="CC198" s="26" t="s">
        <v>4753</v>
      </c>
      <c r="CD198" s="6" t="s">
        <v>5888</v>
      </c>
      <c r="CK198" s="6" t="s">
        <v>5148</v>
      </c>
      <c r="DC198" s="6" t="s">
        <v>4434</v>
      </c>
      <c r="DD198" s="6" t="s">
        <v>5882</v>
      </c>
      <c r="DF198" s="29">
        <f t="shared" si="11"/>
        <v>0</v>
      </c>
      <c r="DG198" s="6">
        <v>1</v>
      </c>
    </row>
    <row r="199" spans="1:111" hidden="1" x14ac:dyDescent="0.2">
      <c r="A199" s="6">
        <v>210</v>
      </c>
      <c r="B199" s="25">
        <v>46202.601458333331</v>
      </c>
      <c r="C199" s="25">
        <v>46202.611967592595</v>
      </c>
      <c r="D199" s="6" t="s">
        <v>4901</v>
      </c>
      <c r="F199" s="25"/>
      <c r="G199" s="26" t="s">
        <v>4676</v>
      </c>
      <c r="H199" s="6" t="s">
        <v>5879</v>
      </c>
      <c r="I199" s="6" t="s">
        <v>4939</v>
      </c>
      <c r="J199" s="6" t="s">
        <v>4434</v>
      </c>
      <c r="K199" s="6" t="s">
        <v>5887</v>
      </c>
      <c r="L199" s="6" t="s">
        <v>5642</v>
      </c>
      <c r="M199" s="6" t="s">
        <v>5882</v>
      </c>
      <c r="N199" s="6" t="s">
        <v>4729</v>
      </c>
      <c r="O199" s="6" t="s">
        <v>5883</v>
      </c>
      <c r="P199" s="6" t="s">
        <v>1189</v>
      </c>
      <c r="Q199" s="6" t="s">
        <v>4773</v>
      </c>
      <c r="S199" s="6" t="s">
        <v>1189</v>
      </c>
      <c r="X199" s="30"/>
      <c r="Y199" s="30"/>
      <c r="Z199" s="30"/>
      <c r="AA199" s="30"/>
      <c r="AB199" s="30">
        <f>SUM(Table2026_09_25[[#This Row],[Number of in-person visits provided in reporting year.]:[Number of video/virtual visits provided in reporting year.]])</f>
        <v>0</v>
      </c>
      <c r="AC199" s="6" t="s">
        <v>8469</v>
      </c>
      <c r="AF199" s="6" t="s">
        <v>4682</v>
      </c>
      <c r="AI199" s="6" t="s">
        <v>5884</v>
      </c>
      <c r="AJ199" s="6" t="s">
        <v>5663</v>
      </c>
      <c r="AK199" s="6" t="s">
        <v>8483</v>
      </c>
      <c r="AL199" s="6" t="s">
        <v>5666</v>
      </c>
      <c r="AQ199" s="6" t="s">
        <v>544</v>
      </c>
      <c r="AW199" s="6" t="s">
        <v>5667</v>
      </c>
      <c r="AX199" s="6" t="s">
        <v>4686</v>
      </c>
      <c r="BX199" s="6">
        <v>1</v>
      </c>
      <c r="BY199" s="6" t="s">
        <v>5885</v>
      </c>
      <c r="BZ199" s="6">
        <f t="shared" si="9"/>
        <v>0</v>
      </c>
      <c r="CA199" s="6">
        <f t="shared" si="10"/>
        <v>1</v>
      </c>
      <c r="CB199" s="28">
        <v>0</v>
      </c>
      <c r="CC199" s="26" t="s">
        <v>4753</v>
      </c>
      <c r="CD199" s="6" t="s">
        <v>5889</v>
      </c>
      <c r="CK199" s="6" t="s">
        <v>5148</v>
      </c>
      <c r="DC199" s="6" t="s">
        <v>4434</v>
      </c>
      <c r="DD199" s="6" t="s">
        <v>5882</v>
      </c>
      <c r="DF199" s="29">
        <f t="shared" si="11"/>
        <v>0</v>
      </c>
      <c r="DG199" s="29">
        <v>1</v>
      </c>
    </row>
    <row r="200" spans="1:111" hidden="1" x14ac:dyDescent="0.2">
      <c r="A200" s="6">
        <v>211</v>
      </c>
      <c r="B200" s="25">
        <v>46202.591122685182</v>
      </c>
      <c r="C200" s="25">
        <v>46202.614421296297</v>
      </c>
      <c r="D200" s="6" t="s">
        <v>4901</v>
      </c>
      <c r="F200" s="25"/>
      <c r="G200" s="26" t="s">
        <v>4725</v>
      </c>
      <c r="H200" s="6" t="s">
        <v>5890</v>
      </c>
      <c r="I200" s="6" t="s">
        <v>4939</v>
      </c>
      <c r="J200" s="6" t="s">
        <v>4537</v>
      </c>
      <c r="L200" s="6" t="s">
        <v>1344</v>
      </c>
      <c r="M200" s="6" t="s">
        <v>5891</v>
      </c>
      <c r="N200" s="6" t="s">
        <v>4679</v>
      </c>
      <c r="O200" s="6" t="s">
        <v>224</v>
      </c>
      <c r="P200" s="6" t="s">
        <v>5257</v>
      </c>
      <c r="Q200" s="6" t="s">
        <v>446</v>
      </c>
      <c r="R200" s="6" t="s">
        <v>5257</v>
      </c>
      <c r="X200" s="27">
        <v>56</v>
      </c>
      <c r="Y200" s="27">
        <v>56</v>
      </c>
      <c r="Z200" s="27">
        <v>0</v>
      </c>
      <c r="AA200" s="27">
        <v>0</v>
      </c>
      <c r="AB200" s="27">
        <f>SUM(Table2026_09_25[[#This Row],[Number of in-person visits provided in reporting year.]:[Number of video/virtual visits provided in reporting year.]])</f>
        <v>56</v>
      </c>
      <c r="AC200" s="6" t="s">
        <v>8469</v>
      </c>
      <c r="AD200" s="28" t="s">
        <v>4881</v>
      </c>
      <c r="AE200" s="28" t="s">
        <v>4881</v>
      </c>
      <c r="AF200" s="6" t="s">
        <v>5892</v>
      </c>
      <c r="AG200" s="28">
        <v>90</v>
      </c>
      <c r="AH200" s="6" t="s">
        <v>224</v>
      </c>
      <c r="AI200" s="6" t="s">
        <v>5893</v>
      </c>
      <c r="AJ200" s="6" t="s">
        <v>5894</v>
      </c>
      <c r="AK200" s="6" t="s">
        <v>8483</v>
      </c>
      <c r="AL200" s="6" t="s">
        <v>5895</v>
      </c>
      <c r="AM200" s="6" t="s">
        <v>224</v>
      </c>
      <c r="AN200" s="6" t="s">
        <v>224</v>
      </c>
      <c r="AO200" s="6" t="s">
        <v>224</v>
      </c>
      <c r="AP200" s="6" t="s">
        <v>224</v>
      </c>
      <c r="AQ200" s="6" t="s">
        <v>544</v>
      </c>
      <c r="AW200" s="6" t="s">
        <v>5896</v>
      </c>
      <c r="AX200" s="6" t="s">
        <v>5897</v>
      </c>
      <c r="AY200" s="28">
        <v>0</v>
      </c>
      <c r="AZ200" s="28">
        <v>0</v>
      </c>
      <c r="BA200" s="28">
        <v>0.06</v>
      </c>
      <c r="BB200" s="28">
        <v>0</v>
      </c>
      <c r="BC200" s="28">
        <v>0</v>
      </c>
      <c r="BD200" s="28">
        <v>0</v>
      </c>
      <c r="BE200" s="28">
        <v>0</v>
      </c>
      <c r="BF200" s="28">
        <v>0.05</v>
      </c>
      <c r="BG200" s="28">
        <v>0.12</v>
      </c>
      <c r="BH200" s="28">
        <v>0</v>
      </c>
      <c r="BI200" s="28">
        <v>0</v>
      </c>
      <c r="BJ200" s="28">
        <v>0</v>
      </c>
      <c r="BK200" s="28">
        <v>0.05</v>
      </c>
      <c r="BL200" s="28">
        <v>0</v>
      </c>
      <c r="BM200" s="28">
        <v>0.05</v>
      </c>
      <c r="BN200" s="28">
        <v>0</v>
      </c>
      <c r="BO200" s="28">
        <v>0</v>
      </c>
      <c r="BP200" s="28">
        <v>0</v>
      </c>
      <c r="BQ200" s="28">
        <v>0</v>
      </c>
      <c r="BR200" s="28">
        <v>0.05</v>
      </c>
      <c r="BS200" s="28">
        <v>0</v>
      </c>
      <c r="BT200" s="28">
        <v>0</v>
      </c>
      <c r="BU200" s="28">
        <v>0</v>
      </c>
      <c r="BV200" s="28"/>
      <c r="BW200" s="28"/>
      <c r="BX200" s="28"/>
      <c r="BY200" s="28" t="s">
        <v>4881</v>
      </c>
      <c r="BZ200" s="6">
        <f t="shared" si="9"/>
        <v>0.37999999999999995</v>
      </c>
      <c r="CA200" s="6">
        <f t="shared" si="10"/>
        <v>0.31999999999999995</v>
      </c>
      <c r="CB200" s="28">
        <v>0</v>
      </c>
      <c r="CC200" s="26" t="s">
        <v>4753</v>
      </c>
      <c r="CD200" s="6" t="s">
        <v>4923</v>
      </c>
      <c r="CE200" s="6" t="s">
        <v>4537</v>
      </c>
      <c r="CF200" s="6" t="s">
        <v>224</v>
      </c>
      <c r="CG200" s="6" t="s">
        <v>4537</v>
      </c>
      <c r="CH200" s="6" t="s">
        <v>224</v>
      </c>
      <c r="CI200" s="6" t="s">
        <v>5898</v>
      </c>
      <c r="CJ200" s="6" t="s">
        <v>5148</v>
      </c>
      <c r="CK200" s="6" t="s">
        <v>4689</v>
      </c>
      <c r="CL200" s="6" t="s">
        <v>4537</v>
      </c>
      <c r="CM200" s="6" t="s">
        <v>4737</v>
      </c>
      <c r="CN200" s="6" t="s">
        <v>224</v>
      </c>
      <c r="CO200" s="6" t="s">
        <v>4434</v>
      </c>
      <c r="CP200" s="6" t="s">
        <v>4690</v>
      </c>
      <c r="CQ200" s="6" t="s">
        <v>5899</v>
      </c>
      <c r="CR200" s="6" t="s">
        <v>8609</v>
      </c>
      <c r="CS200" s="6" t="s">
        <v>4690</v>
      </c>
      <c r="CT200" s="6" t="s">
        <v>5900</v>
      </c>
      <c r="CU200" s="6" t="s">
        <v>4434</v>
      </c>
      <c r="CV200" s="6" t="s">
        <v>5901</v>
      </c>
      <c r="CW200" s="6" t="s">
        <v>5440</v>
      </c>
      <c r="CX200" s="6" t="s">
        <v>4537</v>
      </c>
      <c r="CY200" s="6" t="s">
        <v>4537</v>
      </c>
      <c r="CZ200" s="6" t="s">
        <v>224</v>
      </c>
      <c r="DC200" s="6" t="s">
        <v>4434</v>
      </c>
      <c r="DD200" s="6" t="s">
        <v>5902</v>
      </c>
      <c r="DF200" s="29">
        <f t="shared" si="11"/>
        <v>0</v>
      </c>
      <c r="DG200" s="6">
        <v>1</v>
      </c>
    </row>
    <row r="201" spans="1:111" hidden="1" x14ac:dyDescent="0.2">
      <c r="A201" s="6">
        <v>212</v>
      </c>
      <c r="B201" s="25">
        <v>46202.626770833333</v>
      </c>
      <c r="C201" s="25">
        <v>46202.63685185185</v>
      </c>
      <c r="D201" s="6" t="s">
        <v>4901</v>
      </c>
      <c r="F201" s="25"/>
      <c r="G201" s="26" t="s">
        <v>4725</v>
      </c>
      <c r="H201" s="6" t="s">
        <v>4726</v>
      </c>
      <c r="I201" s="6" t="s">
        <v>5830</v>
      </c>
      <c r="J201" s="6" t="s">
        <v>4537</v>
      </c>
      <c r="L201" s="6" t="s">
        <v>5903</v>
      </c>
      <c r="M201" s="6" t="s">
        <v>5832</v>
      </c>
      <c r="N201" s="6" t="s">
        <v>4729</v>
      </c>
      <c r="P201" s="6" t="s">
        <v>358</v>
      </c>
      <c r="Q201" s="6" t="s">
        <v>5011</v>
      </c>
      <c r="W201" s="6" t="s">
        <v>5904</v>
      </c>
      <c r="X201" s="27">
        <v>773</v>
      </c>
      <c r="Y201" s="27">
        <v>8853</v>
      </c>
      <c r="Z201" s="27">
        <v>300</v>
      </c>
      <c r="AA201" s="27">
        <v>15</v>
      </c>
      <c r="AB201" s="27">
        <f>SUM(Table2026_09_25[[#This Row],[Number of in-person visits provided in reporting year.]:[Number of video/virtual visits provided in reporting year.]])</f>
        <v>9168</v>
      </c>
      <c r="AC201" s="6" t="s">
        <v>8469</v>
      </c>
      <c r="AF201" s="6" t="s">
        <v>4682</v>
      </c>
      <c r="AG201" s="28">
        <v>47.61</v>
      </c>
      <c r="AI201" s="6" t="s">
        <v>1574</v>
      </c>
      <c r="AJ201" s="6" t="s">
        <v>43</v>
      </c>
      <c r="AK201" s="6" t="s">
        <v>8483</v>
      </c>
      <c r="AL201" s="6" t="s">
        <v>348</v>
      </c>
      <c r="AQ201" s="6" t="s">
        <v>43</v>
      </c>
      <c r="AV201" s="6" t="s">
        <v>5834</v>
      </c>
      <c r="AX201" s="6" t="s">
        <v>4839</v>
      </c>
      <c r="AY201" s="28">
        <v>1</v>
      </c>
      <c r="AZ201" s="28">
        <v>1</v>
      </c>
      <c r="BC201" s="28">
        <v>0.1</v>
      </c>
      <c r="BG201" s="28">
        <v>1</v>
      </c>
      <c r="BL201" s="28">
        <v>2</v>
      </c>
      <c r="BM201" s="28">
        <v>1</v>
      </c>
      <c r="BP201" s="28">
        <v>0.6</v>
      </c>
      <c r="BR201" s="28">
        <v>0.6</v>
      </c>
      <c r="BT201" s="28">
        <v>0.6</v>
      </c>
      <c r="BZ201" s="6">
        <f t="shared" si="9"/>
        <v>7.8999999999999986</v>
      </c>
      <c r="CA201" s="6">
        <f t="shared" si="10"/>
        <v>5.8</v>
      </c>
      <c r="CB201" s="28">
        <v>0</v>
      </c>
      <c r="CC201" s="26" t="s">
        <v>4753</v>
      </c>
      <c r="CD201" s="6" t="s">
        <v>5905</v>
      </c>
      <c r="CE201" s="6" t="s">
        <v>4537</v>
      </c>
      <c r="CG201" s="6" t="s">
        <v>4537</v>
      </c>
      <c r="CJ201" s="6" t="s">
        <v>8598</v>
      </c>
      <c r="CK201" s="6" t="s">
        <v>5906</v>
      </c>
      <c r="CL201" s="6" t="s">
        <v>4537</v>
      </c>
      <c r="CM201" s="6" t="s">
        <v>4737</v>
      </c>
      <c r="CO201" s="6" t="s">
        <v>8607</v>
      </c>
      <c r="CP201" s="6" t="s">
        <v>4758</v>
      </c>
      <c r="CR201" s="6" t="s">
        <v>4537</v>
      </c>
      <c r="CS201" s="6" t="s">
        <v>5907</v>
      </c>
      <c r="CT201" s="6" t="s">
        <v>4700</v>
      </c>
      <c r="CU201" s="6" t="s">
        <v>8607</v>
      </c>
      <c r="CV201" s="6" t="s">
        <v>4694</v>
      </c>
      <c r="CX201" s="6" t="s">
        <v>4537</v>
      </c>
      <c r="CY201" s="6" t="s">
        <v>4537</v>
      </c>
      <c r="DC201" s="6" t="s">
        <v>4434</v>
      </c>
      <c r="DD201" s="6" t="s">
        <v>5832</v>
      </c>
      <c r="DF201" s="29">
        <f t="shared" si="11"/>
        <v>0</v>
      </c>
      <c r="DG201" s="6">
        <v>1</v>
      </c>
    </row>
    <row r="202" spans="1:111" hidden="1" x14ac:dyDescent="0.2">
      <c r="A202" s="6">
        <v>213</v>
      </c>
      <c r="B202" s="25">
        <v>46202.636956018519</v>
      </c>
      <c r="C202" s="25">
        <v>46202.644085648149</v>
      </c>
      <c r="D202" s="6" t="s">
        <v>4901</v>
      </c>
      <c r="F202" s="25"/>
      <c r="G202" s="26" t="s">
        <v>4725</v>
      </c>
      <c r="H202" s="6" t="s">
        <v>4726</v>
      </c>
      <c r="I202" s="6" t="s">
        <v>5908</v>
      </c>
      <c r="J202" s="6" t="s">
        <v>4537</v>
      </c>
      <c r="L202" s="6" t="s">
        <v>5844</v>
      </c>
      <c r="M202" s="6" t="s">
        <v>5832</v>
      </c>
      <c r="N202" s="6" t="s">
        <v>4679</v>
      </c>
      <c r="P202" s="6" t="s">
        <v>358</v>
      </c>
      <c r="Q202" s="6" t="s">
        <v>4730</v>
      </c>
      <c r="W202" s="6" t="s">
        <v>353</v>
      </c>
      <c r="X202" s="27">
        <v>408</v>
      </c>
      <c r="Y202" s="30"/>
      <c r="Z202" s="30"/>
      <c r="AA202" s="30"/>
      <c r="AB202" s="30">
        <f>SUM(Table2026_09_25[[#This Row],[Number of in-person visits provided in reporting year.]:[Number of video/virtual visits provided in reporting year.]])</f>
        <v>0</v>
      </c>
      <c r="AC202" s="6" t="s">
        <v>8468</v>
      </c>
      <c r="AD202" s="28" t="s">
        <v>5845</v>
      </c>
      <c r="AE202" s="28" t="s">
        <v>4808</v>
      </c>
      <c r="AF202" s="6" t="s">
        <v>4732</v>
      </c>
      <c r="AG202" s="28">
        <v>1.5</v>
      </c>
      <c r="AI202" s="6" t="s">
        <v>1574</v>
      </c>
      <c r="AJ202" s="6" t="s">
        <v>43</v>
      </c>
      <c r="AK202" s="6" t="s">
        <v>8483</v>
      </c>
      <c r="AL202" s="6" t="s">
        <v>348</v>
      </c>
      <c r="AM202" s="6" t="s">
        <v>5909</v>
      </c>
      <c r="AN202" s="6" t="s">
        <v>43</v>
      </c>
      <c r="AO202" s="6" t="s">
        <v>5847</v>
      </c>
      <c r="AQ202" s="6" t="s">
        <v>43</v>
      </c>
      <c r="AV202" s="6" t="s">
        <v>5834</v>
      </c>
      <c r="AX202" s="6" t="s">
        <v>5910</v>
      </c>
      <c r="AY202" s="28">
        <v>1</v>
      </c>
      <c r="BB202" s="28">
        <v>0.5</v>
      </c>
      <c r="BC202" s="28">
        <v>0.6</v>
      </c>
      <c r="BG202" s="28">
        <v>3</v>
      </c>
      <c r="BH202" s="28">
        <v>1</v>
      </c>
      <c r="BJ202" s="28">
        <v>4.2</v>
      </c>
      <c r="BK202" s="28">
        <v>0.4</v>
      </c>
      <c r="BL202" s="28">
        <v>4</v>
      </c>
      <c r="BM202" s="28">
        <v>2.5</v>
      </c>
      <c r="BN202" s="28">
        <v>1</v>
      </c>
      <c r="BP202" s="28">
        <v>12.4</v>
      </c>
      <c r="BQ202" s="28">
        <v>12.5</v>
      </c>
      <c r="BR202" s="28">
        <v>1.5</v>
      </c>
      <c r="BT202" s="28">
        <v>0.5</v>
      </c>
      <c r="BX202" s="6">
        <v>2.1</v>
      </c>
      <c r="BY202" s="6" t="s">
        <v>5911</v>
      </c>
      <c r="BZ202" s="6">
        <f t="shared" si="9"/>
        <v>45.1</v>
      </c>
      <c r="CA202" s="6">
        <f t="shared" si="10"/>
        <v>44.6</v>
      </c>
      <c r="CB202" s="28">
        <v>0</v>
      </c>
      <c r="CC202" s="26" t="s">
        <v>4753</v>
      </c>
      <c r="CD202" s="6" t="s">
        <v>5912</v>
      </c>
      <c r="CE202" s="6" t="s">
        <v>4537</v>
      </c>
      <c r="CG202" s="6" t="s">
        <v>4537</v>
      </c>
      <c r="CJ202" s="6" t="s">
        <v>8598</v>
      </c>
      <c r="CK202" s="6" t="s">
        <v>5862</v>
      </c>
      <c r="CL202" s="6" t="s">
        <v>4537</v>
      </c>
      <c r="CM202" s="6" t="s">
        <v>4972</v>
      </c>
      <c r="CO202" s="6" t="s">
        <v>8607</v>
      </c>
      <c r="CP202" s="6" t="s">
        <v>4972</v>
      </c>
      <c r="CR202" s="6" t="s">
        <v>4537</v>
      </c>
      <c r="CS202" s="6" t="s">
        <v>4972</v>
      </c>
      <c r="CU202" s="6" t="s">
        <v>8607</v>
      </c>
      <c r="CV202" s="6" t="s">
        <v>4972</v>
      </c>
      <c r="CX202" s="6" t="s">
        <v>4537</v>
      </c>
      <c r="CY202" s="6" t="s">
        <v>4537</v>
      </c>
      <c r="DC202" s="6" t="s">
        <v>4434</v>
      </c>
      <c r="DD202" s="6" t="s">
        <v>5832</v>
      </c>
      <c r="DF202" s="29">
        <f t="shared" si="11"/>
        <v>0</v>
      </c>
      <c r="DG202" s="6">
        <v>1</v>
      </c>
    </row>
    <row r="203" spans="1:111" hidden="1" x14ac:dyDescent="0.2">
      <c r="A203" s="6">
        <v>214</v>
      </c>
      <c r="B203" s="25">
        <v>46202.644143518519</v>
      </c>
      <c r="C203" s="25">
        <v>46202.6483912037</v>
      </c>
      <c r="D203" s="6" t="s">
        <v>4901</v>
      </c>
      <c r="F203" s="25"/>
      <c r="G203" s="26" t="s">
        <v>4725</v>
      </c>
      <c r="H203" s="6" t="s">
        <v>4726</v>
      </c>
      <c r="I203" s="6" t="s">
        <v>4972</v>
      </c>
      <c r="J203" s="6" t="s">
        <v>4537</v>
      </c>
      <c r="L203" s="6" t="s">
        <v>5853</v>
      </c>
      <c r="M203" s="6" t="s">
        <v>5832</v>
      </c>
      <c r="N203" s="6" t="s">
        <v>4729</v>
      </c>
      <c r="P203" s="6" t="s">
        <v>95</v>
      </c>
      <c r="Q203" s="6" t="s">
        <v>4773</v>
      </c>
      <c r="W203" s="6" t="s">
        <v>5854</v>
      </c>
      <c r="X203" s="27">
        <v>653</v>
      </c>
      <c r="Y203" s="27">
        <v>790</v>
      </c>
      <c r="Z203" s="27">
        <v>530</v>
      </c>
      <c r="AA203" s="27">
        <v>75</v>
      </c>
      <c r="AB203" s="27">
        <f>SUM(Table2026_09_25[[#This Row],[Number of in-person visits provided in reporting year.]:[Number of video/virtual visits provided in reporting year.]])</f>
        <v>1395</v>
      </c>
      <c r="AC203" s="6" t="s">
        <v>8469</v>
      </c>
      <c r="AF203" s="6" t="s">
        <v>4682</v>
      </c>
      <c r="AG203" s="28">
        <v>70</v>
      </c>
      <c r="AI203" s="6" t="s">
        <v>1574</v>
      </c>
      <c r="AJ203" s="6" t="s">
        <v>43</v>
      </c>
      <c r="AK203" s="6" t="s">
        <v>8483</v>
      </c>
      <c r="AL203" s="6" t="s">
        <v>348</v>
      </c>
      <c r="AQ203" s="6" t="s">
        <v>43</v>
      </c>
      <c r="AV203" s="6" t="s">
        <v>5834</v>
      </c>
      <c r="AX203" s="6" t="s">
        <v>4839</v>
      </c>
      <c r="AY203" s="28">
        <v>1</v>
      </c>
      <c r="AZ203" s="28">
        <v>0.9</v>
      </c>
      <c r="BC203" s="28">
        <v>2.5</v>
      </c>
      <c r="BP203" s="28">
        <v>0.4</v>
      </c>
      <c r="BR203" s="28">
        <v>0.4</v>
      </c>
      <c r="BZ203" s="6">
        <f t="shared" si="9"/>
        <v>5.2000000000000011</v>
      </c>
      <c r="CA203" s="6">
        <f t="shared" si="10"/>
        <v>0.8</v>
      </c>
      <c r="CC203" s="26" t="s">
        <v>4753</v>
      </c>
      <c r="CD203" s="6" t="s">
        <v>5913</v>
      </c>
      <c r="CE203" s="6" t="s">
        <v>4537</v>
      </c>
      <c r="CG203" s="6" t="s">
        <v>4537</v>
      </c>
      <c r="CJ203" s="6" t="s">
        <v>8598</v>
      </c>
      <c r="CK203" s="6" t="s">
        <v>5914</v>
      </c>
      <c r="CL203" s="6" t="s">
        <v>4537</v>
      </c>
      <c r="CM203" s="6" t="s">
        <v>4972</v>
      </c>
      <c r="CO203" s="6" t="s">
        <v>8607</v>
      </c>
      <c r="CP203" s="6" t="s">
        <v>5915</v>
      </c>
      <c r="CR203" s="6" t="s">
        <v>4537</v>
      </c>
      <c r="CS203" s="6" t="s">
        <v>5830</v>
      </c>
      <c r="CU203" s="6" t="s">
        <v>8607</v>
      </c>
      <c r="CV203" s="6" t="s">
        <v>5830</v>
      </c>
      <c r="CX203" s="6" t="s">
        <v>4537</v>
      </c>
      <c r="CY203" s="6" t="s">
        <v>4537</v>
      </c>
      <c r="DC203" s="6" t="s">
        <v>4434</v>
      </c>
      <c r="DD203" s="6" t="s">
        <v>5832</v>
      </c>
      <c r="DF203" s="29">
        <f t="shared" si="11"/>
        <v>0</v>
      </c>
      <c r="DG203" s="6">
        <v>1</v>
      </c>
    </row>
    <row r="204" spans="1:111" hidden="1" x14ac:dyDescent="0.2">
      <c r="A204" s="6">
        <v>215</v>
      </c>
      <c r="B204" s="25">
        <v>46202.648414351854</v>
      </c>
      <c r="C204" s="25">
        <v>46202.65662037037</v>
      </c>
      <c r="D204" s="6" t="s">
        <v>4901</v>
      </c>
      <c r="F204" s="25"/>
      <c r="G204" s="26" t="s">
        <v>4725</v>
      </c>
      <c r="H204" s="6" t="s">
        <v>4726</v>
      </c>
      <c r="I204" s="6" t="s">
        <v>4972</v>
      </c>
      <c r="J204" s="6" t="s">
        <v>4537</v>
      </c>
      <c r="L204" s="6" t="s">
        <v>5916</v>
      </c>
      <c r="M204" s="6" t="s">
        <v>5832</v>
      </c>
      <c r="N204" s="6" t="s">
        <v>4729</v>
      </c>
      <c r="P204" s="6" t="s">
        <v>558</v>
      </c>
      <c r="Q204" s="6" t="s">
        <v>4773</v>
      </c>
      <c r="W204" s="6" t="s">
        <v>588</v>
      </c>
      <c r="X204" s="27">
        <v>378</v>
      </c>
      <c r="Y204" s="27">
        <v>541</v>
      </c>
      <c r="Z204" s="27">
        <v>538</v>
      </c>
      <c r="AA204" s="27">
        <v>0</v>
      </c>
      <c r="AB204" s="27">
        <f>SUM(Table2026_09_25[[#This Row],[Number of in-person visits provided in reporting year.]:[Number of video/virtual visits provided in reporting year.]])</f>
        <v>1079</v>
      </c>
      <c r="AC204" s="6" t="s">
        <v>8469</v>
      </c>
      <c r="AF204" s="6" t="s">
        <v>4682</v>
      </c>
      <c r="AG204" s="28">
        <v>44.48</v>
      </c>
      <c r="AI204" s="6" t="s">
        <v>1574</v>
      </c>
      <c r="AJ204" s="6" t="s">
        <v>43</v>
      </c>
      <c r="AK204" s="6" t="s">
        <v>8483</v>
      </c>
      <c r="AL204" s="6" t="s">
        <v>348</v>
      </c>
      <c r="AQ204" s="6" t="s">
        <v>43</v>
      </c>
      <c r="AV204" s="6" t="s">
        <v>5834</v>
      </c>
      <c r="AX204" s="6" t="s">
        <v>4686</v>
      </c>
      <c r="AY204" s="28">
        <v>0.1</v>
      </c>
      <c r="BC204" s="28">
        <v>0.1</v>
      </c>
      <c r="BD204" s="28">
        <v>0.01</v>
      </c>
      <c r="BK204" s="28">
        <v>0.4</v>
      </c>
      <c r="BP204" s="28">
        <v>2</v>
      </c>
      <c r="BR204" s="28">
        <v>1.5</v>
      </c>
      <c r="BX204" s="6">
        <v>0.4</v>
      </c>
      <c r="BY204" s="6" t="s">
        <v>5917</v>
      </c>
      <c r="BZ204" s="6">
        <f t="shared" si="9"/>
        <v>4.1100000000000003</v>
      </c>
      <c r="CA204" s="6">
        <f t="shared" si="10"/>
        <v>4.3</v>
      </c>
      <c r="CC204" s="26" t="s">
        <v>4753</v>
      </c>
      <c r="CD204" s="6" t="s">
        <v>5918</v>
      </c>
      <c r="CE204" s="6" t="s">
        <v>4434</v>
      </c>
      <c r="CF204" s="6" t="s">
        <v>5861</v>
      </c>
      <c r="CG204" s="6" t="s">
        <v>4537</v>
      </c>
      <c r="CJ204" s="6" t="s">
        <v>8598</v>
      </c>
      <c r="CK204" s="6" t="s">
        <v>5919</v>
      </c>
      <c r="CL204" s="6" t="s">
        <v>4537</v>
      </c>
      <c r="CM204" s="6" t="s">
        <v>4972</v>
      </c>
      <c r="CO204" s="6" t="s">
        <v>8607</v>
      </c>
      <c r="CP204" s="6" t="s">
        <v>4972</v>
      </c>
      <c r="CR204" s="6" t="s">
        <v>4537</v>
      </c>
      <c r="CS204" s="6" t="s">
        <v>4972</v>
      </c>
      <c r="CU204" s="6" t="s">
        <v>8607</v>
      </c>
      <c r="CV204" s="6" t="s">
        <v>4972</v>
      </c>
      <c r="CX204" s="6" t="s">
        <v>4537</v>
      </c>
      <c r="CY204" s="6" t="s">
        <v>4537</v>
      </c>
      <c r="DC204" s="6" t="s">
        <v>4434</v>
      </c>
      <c r="DD204" s="6" t="s">
        <v>5832</v>
      </c>
      <c r="DF204" s="29">
        <f t="shared" si="11"/>
        <v>0</v>
      </c>
      <c r="DG204" s="6">
        <v>1</v>
      </c>
    </row>
    <row r="205" spans="1:111" hidden="1" x14ac:dyDescent="0.2">
      <c r="A205" s="6">
        <v>217</v>
      </c>
      <c r="B205" s="25">
        <v>46202.680428240739</v>
      </c>
      <c r="C205" s="25">
        <v>46202.686342592591</v>
      </c>
      <c r="D205" s="6" t="s">
        <v>4901</v>
      </c>
      <c r="F205" s="25"/>
      <c r="G205" s="26" t="s">
        <v>4725</v>
      </c>
      <c r="H205" s="6" t="s">
        <v>2761</v>
      </c>
      <c r="I205" s="6" t="s">
        <v>5920</v>
      </c>
      <c r="J205" s="6" t="s">
        <v>4537</v>
      </c>
      <c r="L205" s="6" t="s">
        <v>4743</v>
      </c>
      <c r="M205" s="6" t="s">
        <v>5921</v>
      </c>
      <c r="N205" s="6" t="s">
        <v>4679</v>
      </c>
      <c r="P205" s="6" t="s">
        <v>8324</v>
      </c>
      <c r="Q205" s="6" t="s">
        <v>4744</v>
      </c>
      <c r="T205" s="6" t="s">
        <v>4745</v>
      </c>
      <c r="X205" s="27">
        <v>1400</v>
      </c>
      <c r="Y205" s="30"/>
      <c r="Z205" s="30"/>
      <c r="AA205" s="30"/>
      <c r="AB205" s="30">
        <f>SUM(Table2026_09_25[[#This Row],[Number of in-person visits provided in reporting year.]:[Number of video/virtual visits provided in reporting year.]])</f>
        <v>0</v>
      </c>
      <c r="AC205" s="6" t="s">
        <v>8469</v>
      </c>
      <c r="AF205" s="6" t="s">
        <v>5000</v>
      </c>
      <c r="AG205" s="28">
        <v>1</v>
      </c>
      <c r="AI205" s="6" t="s">
        <v>5922</v>
      </c>
      <c r="AJ205" s="6" t="s">
        <v>43</v>
      </c>
      <c r="AK205" s="6" t="s">
        <v>8483</v>
      </c>
      <c r="AL205" s="6" t="s">
        <v>2762</v>
      </c>
      <c r="AQ205" s="6" t="s">
        <v>43</v>
      </c>
      <c r="AV205" s="6" t="s">
        <v>5923</v>
      </c>
      <c r="AX205" s="6" t="s">
        <v>4686</v>
      </c>
      <c r="AY205" s="28">
        <v>1</v>
      </c>
      <c r="AZ205" s="28">
        <v>0</v>
      </c>
      <c r="BA205" s="28">
        <v>0</v>
      </c>
      <c r="BB205" s="28">
        <v>0</v>
      </c>
      <c r="BD205" s="28">
        <v>0</v>
      </c>
      <c r="BE205" s="28">
        <v>0</v>
      </c>
      <c r="BF205" s="28">
        <v>0</v>
      </c>
      <c r="BG205" s="28">
        <v>0</v>
      </c>
      <c r="BH205" s="28">
        <v>0</v>
      </c>
      <c r="BI205" s="28">
        <v>0</v>
      </c>
      <c r="BJ205" s="28">
        <v>0</v>
      </c>
      <c r="BK205" s="28">
        <v>0</v>
      </c>
      <c r="BL205" s="28">
        <v>0</v>
      </c>
      <c r="BM205" s="28">
        <v>0</v>
      </c>
      <c r="BN205" s="28">
        <v>0</v>
      </c>
      <c r="BO205" s="28">
        <v>0</v>
      </c>
      <c r="BP205" s="28">
        <v>3</v>
      </c>
      <c r="BQ205" s="28">
        <v>0</v>
      </c>
      <c r="BR205" s="28">
        <v>0</v>
      </c>
      <c r="BS205" s="28">
        <v>0</v>
      </c>
      <c r="BT205" s="28">
        <v>0</v>
      </c>
      <c r="BZ205" s="6">
        <f t="shared" si="9"/>
        <v>4</v>
      </c>
      <c r="CA205" s="6">
        <f t="shared" si="10"/>
        <v>3</v>
      </c>
      <c r="CB205" s="28">
        <v>0</v>
      </c>
      <c r="CC205" s="26" t="s">
        <v>4753</v>
      </c>
      <c r="CD205" s="6" t="s">
        <v>5924</v>
      </c>
      <c r="CE205" s="6" t="s">
        <v>4537</v>
      </c>
      <c r="CG205" s="6" t="s">
        <v>4537</v>
      </c>
      <c r="CJ205" s="6" t="s">
        <v>5148</v>
      </c>
      <c r="CK205" s="6" t="s">
        <v>4689</v>
      </c>
      <c r="CL205" s="6" t="s">
        <v>4537</v>
      </c>
      <c r="CM205" s="6" t="s">
        <v>4737</v>
      </c>
      <c r="CO205" s="6" t="s">
        <v>8607</v>
      </c>
      <c r="CP205" s="6" t="s">
        <v>4758</v>
      </c>
      <c r="CR205" s="6" t="s">
        <v>4537</v>
      </c>
      <c r="CS205" s="6" t="s">
        <v>4759</v>
      </c>
      <c r="CU205" s="6" t="s">
        <v>8607</v>
      </c>
      <c r="CV205" s="6" t="s">
        <v>4694</v>
      </c>
      <c r="CX205" s="6" t="s">
        <v>4537</v>
      </c>
      <c r="CY205" s="6" t="s">
        <v>4537</v>
      </c>
      <c r="DC205" s="6" t="s">
        <v>4434</v>
      </c>
      <c r="DD205" s="6" t="s">
        <v>5921</v>
      </c>
      <c r="DF205" s="29">
        <f t="shared" si="11"/>
        <v>0</v>
      </c>
      <c r="DG205" s="6">
        <v>1</v>
      </c>
    </row>
    <row r="206" spans="1:111" hidden="1" x14ac:dyDescent="0.2">
      <c r="A206" s="6">
        <v>218</v>
      </c>
      <c r="B206" s="25">
        <v>46202.687615740739</v>
      </c>
      <c r="C206" s="25">
        <v>46202.690289351849</v>
      </c>
      <c r="D206" s="6" t="s">
        <v>4901</v>
      </c>
      <c r="F206" s="25"/>
      <c r="G206" s="26" t="s">
        <v>4725</v>
      </c>
      <c r="H206" s="6" t="s">
        <v>2761</v>
      </c>
      <c r="I206" s="6" t="s">
        <v>5925</v>
      </c>
      <c r="J206" s="6" t="s">
        <v>4537</v>
      </c>
      <c r="L206" s="6" t="s">
        <v>1202</v>
      </c>
      <c r="M206" s="6" t="s">
        <v>5926</v>
      </c>
      <c r="N206" s="6" t="s">
        <v>4679</v>
      </c>
      <c r="P206" s="6" t="s">
        <v>1189</v>
      </c>
      <c r="Q206" s="6" t="s">
        <v>4744</v>
      </c>
      <c r="T206" s="6" t="s">
        <v>1189</v>
      </c>
      <c r="X206" s="27">
        <v>0</v>
      </c>
      <c r="Y206" s="27">
        <v>0</v>
      </c>
      <c r="Z206" s="27">
        <v>0</v>
      </c>
      <c r="AA206" s="27">
        <v>0</v>
      </c>
      <c r="AB206" s="27">
        <f>SUM(Table2026_09_25[[#This Row],[Number of in-person visits provided in reporting year.]:[Number of video/virtual visits provided in reporting year.]])</f>
        <v>0</v>
      </c>
      <c r="AC206" s="6" t="s">
        <v>8469</v>
      </c>
      <c r="AF206" s="6" t="s">
        <v>4797</v>
      </c>
      <c r="AG206" s="28">
        <v>1</v>
      </c>
      <c r="AI206" s="6" t="s">
        <v>5922</v>
      </c>
      <c r="AJ206" s="6" t="s">
        <v>43</v>
      </c>
      <c r="AK206" s="6" t="s">
        <v>8483</v>
      </c>
      <c r="AL206" s="6" t="s">
        <v>2762</v>
      </c>
      <c r="AQ206" s="6" t="s">
        <v>43</v>
      </c>
      <c r="AV206" s="6" t="s">
        <v>5923</v>
      </c>
      <c r="AX206" s="6" t="s">
        <v>4686</v>
      </c>
      <c r="BX206" s="6">
        <v>1</v>
      </c>
      <c r="BY206" s="6" t="s">
        <v>5927</v>
      </c>
      <c r="BZ206" s="6">
        <f t="shared" si="9"/>
        <v>0</v>
      </c>
      <c r="CA206" s="6">
        <f t="shared" si="10"/>
        <v>1</v>
      </c>
      <c r="CB206" s="28">
        <v>0</v>
      </c>
      <c r="CC206" s="26" t="s">
        <v>21</v>
      </c>
      <c r="CD206" s="6" t="s">
        <v>5615</v>
      </c>
      <c r="CE206" s="6" t="s">
        <v>4434</v>
      </c>
      <c r="CF206" s="6" t="s">
        <v>5928</v>
      </c>
      <c r="CG206" s="6" t="s">
        <v>4537</v>
      </c>
      <c r="CK206" s="6" t="s">
        <v>4689</v>
      </c>
      <c r="CL206" s="6" t="s">
        <v>4537</v>
      </c>
      <c r="CM206" s="6" t="s">
        <v>4737</v>
      </c>
      <c r="CO206" s="6" t="s">
        <v>8607</v>
      </c>
      <c r="CP206" s="6" t="s">
        <v>4758</v>
      </c>
      <c r="CR206" s="6" t="s">
        <v>4537</v>
      </c>
      <c r="CS206" s="6" t="s">
        <v>4759</v>
      </c>
      <c r="CU206" s="6" t="s">
        <v>8607</v>
      </c>
      <c r="CV206" s="6" t="s">
        <v>4694</v>
      </c>
      <c r="CX206" s="6" t="s">
        <v>4434</v>
      </c>
      <c r="CY206" s="6" t="s">
        <v>4434</v>
      </c>
      <c r="CZ206" s="6" t="s">
        <v>5929</v>
      </c>
      <c r="DC206" s="6" t="s">
        <v>4434</v>
      </c>
      <c r="DD206" s="6" t="s">
        <v>5921</v>
      </c>
      <c r="DF206" s="29">
        <f t="shared" si="11"/>
        <v>0</v>
      </c>
      <c r="DG206" s="6">
        <v>1</v>
      </c>
    </row>
    <row r="207" spans="1:111" hidden="1" x14ac:dyDescent="0.2">
      <c r="A207" s="6">
        <v>219</v>
      </c>
      <c r="B207" s="25">
        <v>46202.661851851852</v>
      </c>
      <c r="C207" s="25">
        <v>46202.706388888888</v>
      </c>
      <c r="D207" s="6" t="s">
        <v>4901</v>
      </c>
      <c r="F207" s="25"/>
      <c r="G207" s="26" t="s">
        <v>4676</v>
      </c>
      <c r="H207" s="6" t="s">
        <v>5930</v>
      </c>
      <c r="I207" s="6" t="s">
        <v>5931</v>
      </c>
      <c r="J207" s="6" t="s">
        <v>4537</v>
      </c>
      <c r="L207" s="6" t="s">
        <v>171</v>
      </c>
      <c r="M207" s="6" t="s">
        <v>2586</v>
      </c>
      <c r="N207" s="6" t="s">
        <v>4679</v>
      </c>
      <c r="P207" s="6" t="s">
        <v>3531</v>
      </c>
      <c r="Q207" s="6" t="s">
        <v>4680</v>
      </c>
      <c r="U207" s="6" t="s">
        <v>4681</v>
      </c>
      <c r="V207" s="6" t="s">
        <v>4681</v>
      </c>
      <c r="X207" s="27">
        <v>869</v>
      </c>
      <c r="Y207" s="27">
        <v>798</v>
      </c>
      <c r="Z207" s="30"/>
      <c r="AA207" s="30"/>
      <c r="AB207" s="30">
        <f>SUM(Table2026_09_25[[#This Row],[Number of in-person visits provided in reporting year.]:[Number of video/virtual visits provided in reporting year.]])</f>
        <v>798</v>
      </c>
      <c r="AC207" s="6" t="s">
        <v>8469</v>
      </c>
      <c r="AF207" s="6" t="s">
        <v>5932</v>
      </c>
      <c r="AI207" s="6" t="s">
        <v>5933</v>
      </c>
      <c r="AJ207" s="6" t="s">
        <v>5934</v>
      </c>
      <c r="AK207" s="6" t="s">
        <v>8483</v>
      </c>
      <c r="AL207" s="6" t="s">
        <v>179</v>
      </c>
      <c r="AQ207" s="6" t="s">
        <v>544</v>
      </c>
      <c r="AW207" s="6" t="s">
        <v>5935</v>
      </c>
      <c r="AX207" s="6" t="s">
        <v>4686</v>
      </c>
      <c r="BP207" s="28">
        <v>2</v>
      </c>
      <c r="BZ207" s="6">
        <f t="shared" si="9"/>
        <v>2</v>
      </c>
      <c r="CA207" s="6">
        <f t="shared" si="10"/>
        <v>2</v>
      </c>
      <c r="CC207" s="26" t="s">
        <v>4687</v>
      </c>
      <c r="CD207" s="6" t="s">
        <v>4688</v>
      </c>
      <c r="CE207" s="6" t="s">
        <v>4537</v>
      </c>
      <c r="CG207" s="6" t="s">
        <v>4537</v>
      </c>
      <c r="CH207" s="6" t="s">
        <v>5936</v>
      </c>
      <c r="CK207" s="6" t="s">
        <v>4689</v>
      </c>
      <c r="CL207" s="6" t="s">
        <v>4537</v>
      </c>
      <c r="CM207" s="6" t="s">
        <v>4737</v>
      </c>
      <c r="CN207" s="6" t="s">
        <v>5937</v>
      </c>
      <c r="CO207" s="6" t="s">
        <v>8607</v>
      </c>
      <c r="CP207" s="6" t="s">
        <v>4758</v>
      </c>
      <c r="CR207" s="6" t="s">
        <v>4537</v>
      </c>
      <c r="CS207" s="6" t="s">
        <v>4759</v>
      </c>
      <c r="CT207" s="6" t="s">
        <v>5938</v>
      </c>
      <c r="CU207" s="6" t="s">
        <v>8607</v>
      </c>
      <c r="CV207" s="6" t="s">
        <v>4694</v>
      </c>
      <c r="DA207" s="6" t="s">
        <v>5939</v>
      </c>
      <c r="DC207" s="6" t="s">
        <v>4434</v>
      </c>
      <c r="DD207" s="6" t="s">
        <v>2586</v>
      </c>
      <c r="DF207" s="29">
        <f t="shared" si="11"/>
        <v>0</v>
      </c>
      <c r="DG207" s="29">
        <v>1</v>
      </c>
    </row>
    <row r="208" spans="1:111" hidden="1" x14ac:dyDescent="0.2">
      <c r="A208" s="6">
        <v>220</v>
      </c>
      <c r="B208" s="25">
        <v>46202.70653935185</v>
      </c>
      <c r="C208" s="25">
        <v>46202.712858796294</v>
      </c>
      <c r="D208" s="6" t="s">
        <v>4901</v>
      </c>
      <c r="F208" s="25"/>
      <c r="G208" s="26" t="s">
        <v>4676</v>
      </c>
      <c r="H208" s="6" t="s">
        <v>166</v>
      </c>
      <c r="I208" s="6" t="s">
        <v>5940</v>
      </c>
      <c r="J208" s="6" t="s">
        <v>4537</v>
      </c>
      <c r="L208" s="6" t="s">
        <v>171</v>
      </c>
      <c r="M208" s="6" t="s">
        <v>2586</v>
      </c>
      <c r="N208" s="6" t="s">
        <v>4679</v>
      </c>
      <c r="P208" s="6" t="s">
        <v>3531</v>
      </c>
      <c r="Q208" s="6" t="s">
        <v>4680</v>
      </c>
      <c r="U208" s="6" t="s">
        <v>4681</v>
      </c>
      <c r="V208" s="6" t="s">
        <v>4681</v>
      </c>
      <c r="X208" s="27">
        <v>1473</v>
      </c>
      <c r="Y208" s="27">
        <v>1371</v>
      </c>
      <c r="Z208" s="30"/>
      <c r="AA208" s="30"/>
      <c r="AB208" s="30">
        <f>SUM(Table2026_09_25[[#This Row],[Number of in-person visits provided in reporting year.]:[Number of video/virtual visits provided in reporting year.]])</f>
        <v>1371</v>
      </c>
      <c r="AC208" s="6" t="s">
        <v>8469</v>
      </c>
      <c r="AF208" s="6" t="s">
        <v>4797</v>
      </c>
      <c r="AI208" s="6" t="s">
        <v>2619</v>
      </c>
      <c r="AJ208" s="6" t="s">
        <v>4859</v>
      </c>
      <c r="AK208" s="6" t="s">
        <v>8483</v>
      </c>
      <c r="AL208" s="6" t="s">
        <v>167</v>
      </c>
      <c r="AQ208" s="6" t="s">
        <v>544</v>
      </c>
      <c r="AW208" s="6" t="s">
        <v>5395</v>
      </c>
      <c r="AX208" s="6" t="s">
        <v>4686</v>
      </c>
      <c r="BP208" s="28">
        <v>2</v>
      </c>
      <c r="BZ208" s="6">
        <f t="shared" si="9"/>
        <v>2</v>
      </c>
      <c r="CA208" s="6">
        <f t="shared" si="10"/>
        <v>2</v>
      </c>
      <c r="CC208" s="26" t="s">
        <v>4687</v>
      </c>
      <c r="CD208" s="6" t="s">
        <v>5941</v>
      </c>
      <c r="CE208" s="6" t="s">
        <v>4537</v>
      </c>
      <c r="CG208" s="6" t="s">
        <v>4537</v>
      </c>
      <c r="CK208" s="6" t="s">
        <v>5942</v>
      </c>
      <c r="CL208" s="6" t="s">
        <v>4537</v>
      </c>
      <c r="CM208" s="6" t="s">
        <v>4737</v>
      </c>
      <c r="CN208" s="6" t="s">
        <v>5943</v>
      </c>
      <c r="CO208" s="6" t="s">
        <v>8607</v>
      </c>
      <c r="CP208" s="6" t="s">
        <v>4758</v>
      </c>
      <c r="CR208" s="6" t="s">
        <v>4537</v>
      </c>
      <c r="CS208" s="6" t="s">
        <v>4759</v>
      </c>
      <c r="CT208" s="6" t="s">
        <v>5944</v>
      </c>
      <c r="CU208" s="6" t="s">
        <v>8607</v>
      </c>
      <c r="CV208" s="6" t="s">
        <v>4694</v>
      </c>
      <c r="DA208" s="6" t="s">
        <v>5945</v>
      </c>
      <c r="DC208" s="6" t="s">
        <v>4434</v>
      </c>
      <c r="DD208" s="6" t="s">
        <v>2586</v>
      </c>
      <c r="DF208" s="29">
        <f t="shared" si="11"/>
        <v>0</v>
      </c>
      <c r="DG208" s="29">
        <v>1</v>
      </c>
    </row>
    <row r="209" spans="1:111" ht="16" hidden="1" x14ac:dyDescent="0.2">
      <c r="A209" s="6">
        <v>221</v>
      </c>
      <c r="B209" s="25">
        <v>46202.630740740744</v>
      </c>
      <c r="C209" s="25">
        <v>46202.714120370372</v>
      </c>
      <c r="D209" s="6" t="s">
        <v>4901</v>
      </c>
      <c r="F209" s="25"/>
      <c r="G209" s="26" t="s">
        <v>4676</v>
      </c>
      <c r="H209" s="6" t="s">
        <v>5002</v>
      </c>
      <c r="I209" s="6" t="s">
        <v>5946</v>
      </c>
      <c r="J209" s="6" t="s">
        <v>4537</v>
      </c>
      <c r="L209" s="6" t="s">
        <v>2914</v>
      </c>
      <c r="M209" s="6" t="s">
        <v>4200</v>
      </c>
      <c r="N209" s="6" t="s">
        <v>4679</v>
      </c>
      <c r="P209" s="6" t="s">
        <v>3534</v>
      </c>
      <c r="Q209" s="31" t="s">
        <v>987</v>
      </c>
      <c r="V209" s="6" t="s">
        <v>4968</v>
      </c>
      <c r="X209" s="27">
        <v>379</v>
      </c>
      <c r="Y209" s="27">
        <v>1169</v>
      </c>
      <c r="Z209" s="27">
        <v>0</v>
      </c>
      <c r="AA209" s="27">
        <v>0</v>
      </c>
      <c r="AB209" s="27">
        <f>SUM(Table2026_09_25[[#This Row],[Number of in-person visits provided in reporting year.]:[Number of video/virtual visits provided in reporting year.]])</f>
        <v>1169</v>
      </c>
      <c r="AC209" s="6" t="s">
        <v>8469</v>
      </c>
      <c r="AF209" s="6" t="s">
        <v>4682</v>
      </c>
      <c r="AG209" s="28">
        <v>2</v>
      </c>
      <c r="AH209" s="6" t="s">
        <v>5947</v>
      </c>
      <c r="AI209" s="6" t="s">
        <v>5004</v>
      </c>
      <c r="AJ209" s="6" t="s">
        <v>5005</v>
      </c>
      <c r="AK209" s="6" t="s">
        <v>8483</v>
      </c>
      <c r="AL209" s="6" t="s">
        <v>5006</v>
      </c>
      <c r="AP209" s="6" t="s">
        <v>5948</v>
      </c>
      <c r="AQ209" s="6" t="s">
        <v>544</v>
      </c>
      <c r="AR209" s="6" t="s">
        <v>4992</v>
      </c>
      <c r="AX209" s="6" t="s">
        <v>4686</v>
      </c>
      <c r="AY209" s="28">
        <v>0</v>
      </c>
      <c r="AZ209" s="28">
        <v>0</v>
      </c>
      <c r="BA209" s="28">
        <v>0.18</v>
      </c>
      <c r="BB209" s="28">
        <v>0</v>
      </c>
      <c r="BC209" s="28">
        <v>0.74</v>
      </c>
      <c r="BD209" s="28">
        <v>0</v>
      </c>
      <c r="BE209" s="28">
        <v>0</v>
      </c>
      <c r="BF209" s="28">
        <v>0</v>
      </c>
      <c r="BG209" s="28">
        <v>0.3</v>
      </c>
      <c r="BH209" s="28">
        <v>0</v>
      </c>
      <c r="BI209" s="28">
        <v>0</v>
      </c>
      <c r="BJ209" s="28">
        <v>0</v>
      </c>
      <c r="BK209" s="28">
        <v>0</v>
      </c>
      <c r="BL209" s="28">
        <v>0</v>
      </c>
      <c r="BM209" s="28">
        <v>0</v>
      </c>
      <c r="BN209" s="28">
        <v>0</v>
      </c>
      <c r="BO209" s="28">
        <v>0</v>
      </c>
      <c r="BP209" s="28">
        <v>1</v>
      </c>
      <c r="BQ209" s="28">
        <v>0</v>
      </c>
      <c r="BR209" s="28">
        <v>0</v>
      </c>
      <c r="BS209" s="28">
        <v>0</v>
      </c>
      <c r="BT209" s="28">
        <v>0</v>
      </c>
      <c r="BU209" s="28">
        <v>0</v>
      </c>
      <c r="BV209" s="28"/>
      <c r="BW209" s="28"/>
      <c r="BX209" s="28"/>
      <c r="BZ209" s="6">
        <f t="shared" si="9"/>
        <v>2.2199999999999998</v>
      </c>
      <c r="CA209" s="6">
        <f t="shared" si="10"/>
        <v>1.3</v>
      </c>
      <c r="CB209" s="28">
        <v>0</v>
      </c>
      <c r="CC209" s="26" t="s">
        <v>4753</v>
      </c>
      <c r="CD209" s="6" t="s">
        <v>5949</v>
      </c>
      <c r="CE209" s="6" t="s">
        <v>4537</v>
      </c>
      <c r="CG209" s="6" t="s">
        <v>4537</v>
      </c>
      <c r="CI209" s="6" t="s">
        <v>5950</v>
      </c>
      <c r="CJ209" s="6" t="s">
        <v>5148</v>
      </c>
      <c r="CK209" s="6" t="s">
        <v>4689</v>
      </c>
      <c r="CL209" s="6" t="s">
        <v>4537</v>
      </c>
      <c r="CM209" s="6" t="s">
        <v>4737</v>
      </c>
      <c r="CO209" s="6" t="s">
        <v>8607</v>
      </c>
      <c r="CP209" s="6" t="s">
        <v>4758</v>
      </c>
      <c r="CR209" s="6" t="s">
        <v>4537</v>
      </c>
      <c r="CS209" s="6" t="s">
        <v>4759</v>
      </c>
      <c r="CU209" s="6" t="s">
        <v>8607</v>
      </c>
      <c r="CV209" s="6" t="s">
        <v>4694</v>
      </c>
      <c r="CW209" s="6" t="s">
        <v>4537</v>
      </c>
      <c r="CX209" s="6" t="s">
        <v>4537</v>
      </c>
      <c r="CY209" s="6" t="s">
        <v>4537</v>
      </c>
      <c r="DA209" s="28" t="s">
        <v>5951</v>
      </c>
      <c r="DC209" s="6" t="s">
        <v>4434</v>
      </c>
      <c r="DD209" s="6" t="s">
        <v>4200</v>
      </c>
      <c r="DF209" s="29">
        <f t="shared" si="11"/>
        <v>0</v>
      </c>
      <c r="DG209" s="29">
        <v>1</v>
      </c>
    </row>
    <row r="210" spans="1:111" hidden="1" x14ac:dyDescent="0.2">
      <c r="A210" s="6">
        <v>222</v>
      </c>
      <c r="B210" s="25">
        <v>46202.71303240741</v>
      </c>
      <c r="C210" s="25">
        <v>46202.717129629629</v>
      </c>
      <c r="D210" s="6" t="s">
        <v>4901</v>
      </c>
      <c r="F210" s="25"/>
      <c r="G210" s="26" t="s">
        <v>4676</v>
      </c>
      <c r="H210" s="6" t="s">
        <v>184</v>
      </c>
      <c r="I210" s="6" t="s">
        <v>5940</v>
      </c>
      <c r="J210" s="6" t="s">
        <v>4537</v>
      </c>
      <c r="L210" s="6" t="s">
        <v>171</v>
      </c>
      <c r="M210" s="6" t="s">
        <v>2586</v>
      </c>
      <c r="N210" s="6" t="s">
        <v>4679</v>
      </c>
      <c r="P210" s="6" t="s">
        <v>3531</v>
      </c>
      <c r="Q210" s="6" t="s">
        <v>4680</v>
      </c>
      <c r="U210" s="6" t="s">
        <v>4681</v>
      </c>
      <c r="V210" s="6" t="s">
        <v>4681</v>
      </c>
      <c r="X210" s="27">
        <v>1027</v>
      </c>
      <c r="Y210" s="27">
        <v>946</v>
      </c>
      <c r="Z210" s="30"/>
      <c r="AA210" s="30"/>
      <c r="AB210" s="30">
        <f>SUM(Table2026_09_25[[#This Row],[Number of in-person visits provided in reporting year.]:[Number of video/virtual visits provided in reporting year.]])</f>
        <v>946</v>
      </c>
      <c r="AC210" s="6" t="s">
        <v>8469</v>
      </c>
      <c r="AF210" s="6" t="s">
        <v>4797</v>
      </c>
      <c r="AI210" s="6" t="s">
        <v>5952</v>
      </c>
      <c r="AJ210" s="6" t="s">
        <v>4834</v>
      </c>
      <c r="AK210" s="6" t="s">
        <v>8483</v>
      </c>
      <c r="AL210" s="6" t="s">
        <v>120</v>
      </c>
      <c r="AQ210" s="6" t="s">
        <v>544</v>
      </c>
      <c r="AW210" s="6" t="s">
        <v>5935</v>
      </c>
      <c r="AX210" s="6" t="s">
        <v>4686</v>
      </c>
      <c r="BP210" s="28">
        <v>2</v>
      </c>
      <c r="BZ210" s="6">
        <f t="shared" si="9"/>
        <v>2</v>
      </c>
      <c r="CA210" s="6">
        <f t="shared" si="10"/>
        <v>2</v>
      </c>
      <c r="CC210" s="26" t="s">
        <v>4687</v>
      </c>
      <c r="CD210" s="6" t="s">
        <v>5953</v>
      </c>
      <c r="CE210" s="6" t="s">
        <v>4537</v>
      </c>
      <c r="CG210" s="6" t="s">
        <v>4537</v>
      </c>
      <c r="CJ210" s="6" t="s">
        <v>5148</v>
      </c>
      <c r="CK210" s="6" t="s">
        <v>4689</v>
      </c>
      <c r="CL210" s="6" t="s">
        <v>4537</v>
      </c>
      <c r="CM210" s="6" t="s">
        <v>4737</v>
      </c>
      <c r="CN210" s="6" t="s">
        <v>5954</v>
      </c>
      <c r="CO210" s="6" t="s">
        <v>8607</v>
      </c>
      <c r="CP210" s="6" t="s">
        <v>4758</v>
      </c>
      <c r="CR210" s="6" t="s">
        <v>4537</v>
      </c>
      <c r="CS210" s="6" t="s">
        <v>4759</v>
      </c>
      <c r="CT210" s="6" t="s">
        <v>5955</v>
      </c>
      <c r="CU210" s="6" t="s">
        <v>8607</v>
      </c>
      <c r="CV210" s="6" t="s">
        <v>4694</v>
      </c>
      <c r="CX210" s="6" t="s">
        <v>4537</v>
      </c>
      <c r="CY210" s="6" t="s">
        <v>4537</v>
      </c>
      <c r="DA210" s="6" t="s">
        <v>5956</v>
      </c>
      <c r="DC210" s="6" t="s">
        <v>4434</v>
      </c>
      <c r="DD210" s="6" t="s">
        <v>2586</v>
      </c>
      <c r="DF210" s="29">
        <f t="shared" si="11"/>
        <v>0</v>
      </c>
      <c r="DG210" s="29">
        <v>1</v>
      </c>
    </row>
    <row r="211" spans="1:111" hidden="1" x14ac:dyDescent="0.2">
      <c r="A211" s="6">
        <v>223</v>
      </c>
      <c r="B211" s="25">
        <v>46202.717210648145</v>
      </c>
      <c r="C211" s="25">
        <v>46202.721435185187</v>
      </c>
      <c r="D211" s="6" t="s">
        <v>4901</v>
      </c>
      <c r="F211" s="25"/>
      <c r="G211" s="26" t="s">
        <v>4676</v>
      </c>
      <c r="H211" s="6" t="s">
        <v>5957</v>
      </c>
      <c r="I211" s="6" t="s">
        <v>5940</v>
      </c>
      <c r="J211" s="6" t="s">
        <v>4537</v>
      </c>
      <c r="L211" s="6" t="s">
        <v>171</v>
      </c>
      <c r="M211" s="6" t="s">
        <v>2586</v>
      </c>
      <c r="N211" s="6" t="s">
        <v>4679</v>
      </c>
      <c r="P211" s="6" t="s">
        <v>3531</v>
      </c>
      <c r="Q211" s="6" t="s">
        <v>4680</v>
      </c>
      <c r="U211" s="6" t="s">
        <v>4681</v>
      </c>
      <c r="X211" s="27">
        <v>1336</v>
      </c>
      <c r="Y211" s="27">
        <v>1336</v>
      </c>
      <c r="Z211" s="30"/>
      <c r="AA211" s="30"/>
      <c r="AB211" s="30">
        <f>SUM(Table2026_09_25[[#This Row],[Number of in-person visits provided in reporting year.]:[Number of video/virtual visits provided in reporting year.]])</f>
        <v>1336</v>
      </c>
      <c r="AC211" s="6" t="s">
        <v>8469</v>
      </c>
      <c r="AF211" s="6" t="s">
        <v>4797</v>
      </c>
      <c r="AI211" s="6" t="s">
        <v>5958</v>
      </c>
      <c r="AJ211" s="6" t="s">
        <v>4851</v>
      </c>
      <c r="AK211" s="6" t="s">
        <v>8483</v>
      </c>
      <c r="AL211" s="6" t="s">
        <v>5959</v>
      </c>
      <c r="AQ211" s="6" t="s">
        <v>544</v>
      </c>
      <c r="AW211" s="6" t="s">
        <v>5395</v>
      </c>
      <c r="AX211" s="6" t="s">
        <v>4686</v>
      </c>
      <c r="BF211" s="28">
        <v>1</v>
      </c>
      <c r="BP211" s="28">
        <v>1</v>
      </c>
      <c r="BZ211" s="6">
        <f t="shared" si="9"/>
        <v>2</v>
      </c>
      <c r="CA211" s="6">
        <f t="shared" si="10"/>
        <v>2</v>
      </c>
      <c r="CC211" s="26" t="s">
        <v>4687</v>
      </c>
      <c r="CD211" s="6" t="s">
        <v>5960</v>
      </c>
      <c r="CE211" s="6" t="s">
        <v>4537</v>
      </c>
      <c r="CG211" s="6" t="s">
        <v>4537</v>
      </c>
      <c r="CJ211" s="6" t="s">
        <v>5148</v>
      </c>
      <c r="CK211" s="6" t="s">
        <v>4689</v>
      </c>
      <c r="CL211" s="6" t="s">
        <v>4537</v>
      </c>
      <c r="CM211" s="6" t="s">
        <v>4737</v>
      </c>
      <c r="CN211" s="6" t="s">
        <v>5961</v>
      </c>
      <c r="CO211" s="6" t="s">
        <v>8607</v>
      </c>
      <c r="CP211" s="6" t="s">
        <v>4758</v>
      </c>
      <c r="CR211" s="6" t="s">
        <v>4537</v>
      </c>
      <c r="CS211" s="6" t="s">
        <v>4759</v>
      </c>
      <c r="CT211" s="6" t="s">
        <v>5962</v>
      </c>
      <c r="CU211" s="6" t="s">
        <v>8607</v>
      </c>
      <c r="CV211" s="6" t="s">
        <v>4694</v>
      </c>
      <c r="CX211" s="6" t="s">
        <v>4537</v>
      </c>
      <c r="CY211" s="6" t="s">
        <v>4537</v>
      </c>
      <c r="DA211" s="6" t="s">
        <v>5963</v>
      </c>
      <c r="DC211" s="6" t="s">
        <v>4434</v>
      </c>
      <c r="DD211" s="6" t="s">
        <v>2586</v>
      </c>
      <c r="DF211" s="29">
        <f t="shared" si="11"/>
        <v>0</v>
      </c>
      <c r="DG211" s="29">
        <v>1</v>
      </c>
    </row>
    <row r="212" spans="1:111" hidden="1" x14ac:dyDescent="0.2">
      <c r="A212" s="6">
        <v>224</v>
      </c>
      <c r="B212" s="25">
        <v>46202.721458333333</v>
      </c>
      <c r="C212" s="25">
        <v>46202.728009259263</v>
      </c>
      <c r="D212" s="6" t="s">
        <v>4901</v>
      </c>
      <c r="F212" s="25"/>
      <c r="G212" s="26" t="s">
        <v>4676</v>
      </c>
      <c r="H212" s="6" t="s">
        <v>5392</v>
      </c>
      <c r="I212" s="6" t="s">
        <v>5940</v>
      </c>
      <c r="J212" s="6" t="s">
        <v>4537</v>
      </c>
      <c r="L212" s="6" t="s">
        <v>171</v>
      </c>
      <c r="M212" s="6" t="s">
        <v>2586</v>
      </c>
      <c r="N212" s="6" t="s">
        <v>4679</v>
      </c>
      <c r="P212" s="6" t="s">
        <v>3531</v>
      </c>
      <c r="Q212" s="6" t="s">
        <v>4680</v>
      </c>
      <c r="U212" s="6" t="s">
        <v>4681</v>
      </c>
      <c r="V212" s="6" t="s">
        <v>4681</v>
      </c>
      <c r="X212" s="27">
        <v>1453</v>
      </c>
      <c r="Y212" s="27">
        <v>1198</v>
      </c>
      <c r="Z212" s="30"/>
      <c r="AA212" s="30"/>
      <c r="AB212" s="30">
        <f>SUM(Table2026_09_25[[#This Row],[Number of in-person visits provided in reporting year.]:[Number of video/virtual visits provided in reporting year.]])</f>
        <v>1198</v>
      </c>
      <c r="AC212" s="6" t="s">
        <v>8469</v>
      </c>
      <c r="AF212" s="6" t="s">
        <v>4797</v>
      </c>
      <c r="AI212" s="6" t="s">
        <v>5394</v>
      </c>
      <c r="AJ212" s="6" t="s">
        <v>4851</v>
      </c>
      <c r="AK212" s="6" t="s">
        <v>8483</v>
      </c>
      <c r="AL212" s="6" t="s">
        <v>260</v>
      </c>
      <c r="AQ212" s="6" t="s">
        <v>544</v>
      </c>
      <c r="AW212" s="6" t="s">
        <v>5395</v>
      </c>
      <c r="AX212" s="6" t="s">
        <v>4686</v>
      </c>
      <c r="BF212" s="28">
        <v>1</v>
      </c>
      <c r="BP212" s="28">
        <v>1</v>
      </c>
      <c r="BZ212" s="6">
        <f t="shared" si="9"/>
        <v>2</v>
      </c>
      <c r="CA212" s="6">
        <f t="shared" si="10"/>
        <v>2</v>
      </c>
      <c r="CC212" s="26" t="s">
        <v>4687</v>
      </c>
      <c r="CD212" s="6" t="s">
        <v>5964</v>
      </c>
      <c r="CE212" s="6" t="s">
        <v>4537</v>
      </c>
      <c r="CG212" s="6" t="s">
        <v>4537</v>
      </c>
      <c r="CJ212" s="6" t="s">
        <v>5148</v>
      </c>
      <c r="CK212" s="6" t="s">
        <v>4689</v>
      </c>
      <c r="CL212" s="6" t="s">
        <v>4537</v>
      </c>
      <c r="CM212" s="6" t="s">
        <v>4737</v>
      </c>
      <c r="CN212" s="6" t="s">
        <v>5961</v>
      </c>
      <c r="CO212" s="6" t="s">
        <v>8607</v>
      </c>
      <c r="CP212" s="6" t="s">
        <v>4758</v>
      </c>
      <c r="CR212" s="6" t="s">
        <v>4537</v>
      </c>
      <c r="CS212" s="6" t="s">
        <v>4759</v>
      </c>
      <c r="CT212" s="6" t="s">
        <v>5965</v>
      </c>
      <c r="CU212" s="6" t="s">
        <v>8607</v>
      </c>
      <c r="CV212" s="6" t="s">
        <v>4694</v>
      </c>
      <c r="CX212" s="6" t="s">
        <v>4537</v>
      </c>
      <c r="CY212" s="6" t="s">
        <v>4537</v>
      </c>
      <c r="DA212" s="6" t="s">
        <v>5966</v>
      </c>
      <c r="DC212" s="6" t="s">
        <v>4434</v>
      </c>
      <c r="DD212" s="6" t="s">
        <v>2586</v>
      </c>
      <c r="DF212" s="29">
        <f t="shared" si="11"/>
        <v>0</v>
      </c>
      <c r="DG212" s="29">
        <v>1</v>
      </c>
    </row>
    <row r="213" spans="1:111" hidden="1" x14ac:dyDescent="0.2">
      <c r="A213" s="6">
        <v>225</v>
      </c>
      <c r="B213" s="25">
        <v>46202.728148148148</v>
      </c>
      <c r="C213" s="25">
        <v>46202.73369212963</v>
      </c>
      <c r="D213" s="6" t="s">
        <v>4901</v>
      </c>
      <c r="F213" s="25"/>
      <c r="G213" s="26" t="s">
        <v>4676</v>
      </c>
      <c r="H213" s="6" t="s">
        <v>5967</v>
      </c>
      <c r="I213" s="6" t="s">
        <v>5968</v>
      </c>
      <c r="J213" s="6" t="s">
        <v>4537</v>
      </c>
      <c r="L213" s="6" t="s">
        <v>171</v>
      </c>
      <c r="M213" s="6" t="s">
        <v>2586</v>
      </c>
      <c r="N213" s="6" t="s">
        <v>4679</v>
      </c>
      <c r="P213" s="6" t="s">
        <v>3531</v>
      </c>
      <c r="Q213" s="6" t="s">
        <v>4680</v>
      </c>
      <c r="U213" s="6" t="s">
        <v>4681</v>
      </c>
      <c r="V213" s="6" t="s">
        <v>4681</v>
      </c>
      <c r="X213" s="27">
        <v>1099</v>
      </c>
      <c r="Y213" s="27">
        <v>1019</v>
      </c>
      <c r="Z213" s="30"/>
      <c r="AA213" s="30"/>
      <c r="AB213" s="30">
        <f>SUM(Table2026_09_25[[#This Row],[Number of in-person visits provided in reporting year.]:[Number of video/virtual visits provided in reporting year.]])</f>
        <v>1019</v>
      </c>
      <c r="AC213" s="6" t="s">
        <v>8469</v>
      </c>
      <c r="AF213" s="6" t="s">
        <v>4682</v>
      </c>
      <c r="AI213" s="6" t="s">
        <v>5969</v>
      </c>
      <c r="AJ213" s="6" t="s">
        <v>5970</v>
      </c>
      <c r="AK213" s="6" t="s">
        <v>8483</v>
      </c>
      <c r="AL213" s="6" t="s">
        <v>215</v>
      </c>
      <c r="AM213" s="6" t="s">
        <v>5971</v>
      </c>
      <c r="AN213" s="6" t="s">
        <v>5972</v>
      </c>
      <c r="AO213" s="6" t="s">
        <v>214</v>
      </c>
      <c r="AQ213" s="6" t="s">
        <v>544</v>
      </c>
      <c r="AW213" s="6" t="s">
        <v>5935</v>
      </c>
      <c r="AX213" s="6" t="s">
        <v>4686</v>
      </c>
      <c r="BP213" s="28">
        <v>2</v>
      </c>
      <c r="BZ213" s="6">
        <f t="shared" si="9"/>
        <v>2</v>
      </c>
      <c r="CA213" s="6">
        <f t="shared" si="10"/>
        <v>2</v>
      </c>
      <c r="CC213" s="26" t="s">
        <v>4687</v>
      </c>
      <c r="CD213" s="6" t="s">
        <v>5973</v>
      </c>
      <c r="CE213" s="6" t="s">
        <v>4537</v>
      </c>
      <c r="CG213" s="6" t="s">
        <v>4537</v>
      </c>
      <c r="CJ213" s="6" t="s">
        <v>5148</v>
      </c>
      <c r="CK213" s="6" t="s">
        <v>4689</v>
      </c>
      <c r="CL213" s="6" t="s">
        <v>4537</v>
      </c>
      <c r="CM213" s="6" t="s">
        <v>4737</v>
      </c>
      <c r="CN213" s="6" t="s">
        <v>5974</v>
      </c>
      <c r="CO213" s="6" t="s">
        <v>8607</v>
      </c>
      <c r="CP213" s="6" t="s">
        <v>4758</v>
      </c>
      <c r="CR213" s="6" t="s">
        <v>4537</v>
      </c>
      <c r="CS213" s="6" t="s">
        <v>4759</v>
      </c>
      <c r="CT213" s="6" t="s">
        <v>5975</v>
      </c>
      <c r="CU213" s="6" t="s">
        <v>8607</v>
      </c>
      <c r="CV213" s="6" t="s">
        <v>4694</v>
      </c>
      <c r="CX213" s="6" t="s">
        <v>4537</v>
      </c>
      <c r="CY213" s="6" t="s">
        <v>4537</v>
      </c>
      <c r="DA213" s="6" t="s">
        <v>5976</v>
      </c>
      <c r="DC213" s="6" t="s">
        <v>4434</v>
      </c>
      <c r="DD213" s="6" t="s">
        <v>2586</v>
      </c>
      <c r="DF213" s="29">
        <f t="shared" si="11"/>
        <v>0</v>
      </c>
      <c r="DG213" s="29">
        <v>1</v>
      </c>
    </row>
    <row r="214" spans="1:111" hidden="1" x14ac:dyDescent="0.2">
      <c r="A214" s="6">
        <v>226</v>
      </c>
      <c r="B214" s="25">
        <v>46202.69054398148</v>
      </c>
      <c r="C214" s="25">
        <v>46203.414606481485</v>
      </c>
      <c r="D214" s="6" t="s">
        <v>4901</v>
      </c>
      <c r="F214" s="25"/>
      <c r="G214" s="26" t="s">
        <v>4725</v>
      </c>
      <c r="H214" s="6" t="s">
        <v>2761</v>
      </c>
      <c r="I214" s="6" t="s">
        <v>5977</v>
      </c>
      <c r="J214" s="6" t="s">
        <v>4434</v>
      </c>
      <c r="L214" s="6" t="s">
        <v>5978</v>
      </c>
      <c r="M214" s="6" t="s">
        <v>5979</v>
      </c>
      <c r="N214" s="6" t="s">
        <v>4679</v>
      </c>
      <c r="P214" s="6" t="s">
        <v>95</v>
      </c>
      <c r="Q214" s="6" t="s">
        <v>4773</v>
      </c>
      <c r="S214" s="6" t="s">
        <v>499</v>
      </c>
      <c r="X214" s="30"/>
      <c r="Y214" s="27">
        <v>667</v>
      </c>
      <c r="Z214" s="27">
        <v>207</v>
      </c>
      <c r="AA214" s="27">
        <v>0</v>
      </c>
      <c r="AB214" s="27">
        <f>SUM(Table2026_09_25[[#This Row],[Number of in-person visits provided in reporting year.]:[Number of video/virtual visits provided in reporting year.]])</f>
        <v>874</v>
      </c>
      <c r="AC214" s="6" t="s">
        <v>8469</v>
      </c>
      <c r="AF214" s="6" t="s">
        <v>4682</v>
      </c>
      <c r="AI214" s="6" t="s">
        <v>5922</v>
      </c>
      <c r="AJ214" s="6" t="s">
        <v>43</v>
      </c>
      <c r="AK214" s="6" t="s">
        <v>8483</v>
      </c>
      <c r="AL214" s="6" t="s">
        <v>2762</v>
      </c>
      <c r="AQ214" s="6" t="s">
        <v>43</v>
      </c>
      <c r="AV214" s="6" t="s">
        <v>5923</v>
      </c>
      <c r="AX214" s="6" t="s">
        <v>5980</v>
      </c>
      <c r="AY214" s="28">
        <v>2</v>
      </c>
      <c r="AZ214" s="28">
        <v>2</v>
      </c>
      <c r="BC214" s="28">
        <v>2</v>
      </c>
      <c r="BR214" s="28">
        <v>1</v>
      </c>
      <c r="BZ214" s="6">
        <f t="shared" si="9"/>
        <v>7</v>
      </c>
      <c r="CA214" s="6">
        <f t="shared" si="10"/>
        <v>1</v>
      </c>
      <c r="CB214" s="28">
        <v>0</v>
      </c>
      <c r="CC214" s="26" t="s">
        <v>4753</v>
      </c>
      <c r="CE214" s="6" t="s">
        <v>4537</v>
      </c>
      <c r="CG214" s="6" t="s">
        <v>4537</v>
      </c>
      <c r="CJ214" s="6" t="s">
        <v>5148</v>
      </c>
      <c r="CK214" s="6" t="s">
        <v>4689</v>
      </c>
      <c r="CL214" s="6" t="s">
        <v>4537</v>
      </c>
      <c r="CM214" s="6" t="s">
        <v>4737</v>
      </c>
      <c r="CO214" s="6" t="s">
        <v>8607</v>
      </c>
      <c r="CP214" s="6" t="s">
        <v>4758</v>
      </c>
      <c r="CR214" s="6" t="s">
        <v>4537</v>
      </c>
      <c r="CS214" s="6" t="s">
        <v>4759</v>
      </c>
      <c r="CU214" s="6" t="s">
        <v>8607</v>
      </c>
      <c r="CV214" s="6" t="s">
        <v>4694</v>
      </c>
      <c r="CX214" s="6" t="s">
        <v>4537</v>
      </c>
      <c r="CY214" s="6" t="s">
        <v>4537</v>
      </c>
      <c r="DC214" s="6" t="s">
        <v>4434</v>
      </c>
      <c r="DD214" s="6" t="s">
        <v>5921</v>
      </c>
      <c r="DF214" s="29">
        <f t="shared" si="11"/>
        <v>0</v>
      </c>
      <c r="DG214" s="6">
        <v>1</v>
      </c>
    </row>
    <row r="215" spans="1:111" hidden="1" x14ac:dyDescent="0.2">
      <c r="A215" s="6">
        <v>227</v>
      </c>
      <c r="B215" s="25">
        <v>46203.415023148147</v>
      </c>
      <c r="C215" s="25">
        <v>46203.417442129627</v>
      </c>
      <c r="D215" s="6" t="s">
        <v>4901</v>
      </c>
      <c r="F215" s="25"/>
      <c r="G215" s="26" t="s">
        <v>4725</v>
      </c>
      <c r="H215" s="6" t="s">
        <v>2761</v>
      </c>
      <c r="I215" s="6" t="s">
        <v>5981</v>
      </c>
      <c r="J215" s="6" t="s">
        <v>4537</v>
      </c>
      <c r="L215" s="6" t="s">
        <v>5982</v>
      </c>
      <c r="M215" s="6" t="s">
        <v>5983</v>
      </c>
      <c r="N215" s="6" t="s">
        <v>4679</v>
      </c>
      <c r="P215" s="6" t="s">
        <v>704</v>
      </c>
      <c r="Q215" s="6" t="s">
        <v>4773</v>
      </c>
      <c r="S215" s="6" t="s">
        <v>778</v>
      </c>
      <c r="X215" s="27">
        <v>503</v>
      </c>
      <c r="Y215" s="27">
        <v>1609</v>
      </c>
      <c r="Z215" s="27">
        <v>569</v>
      </c>
      <c r="AA215" s="27">
        <v>560</v>
      </c>
      <c r="AB215" s="27">
        <f>SUM(Table2026_09_25[[#This Row],[Number of in-person visits provided in reporting year.]:[Number of video/virtual visits provided in reporting year.]])</f>
        <v>2738</v>
      </c>
      <c r="AC215" s="6" t="s">
        <v>8469</v>
      </c>
      <c r="AF215" s="6" t="s">
        <v>4682</v>
      </c>
      <c r="AI215" s="6" t="s">
        <v>5922</v>
      </c>
      <c r="AJ215" s="6" t="s">
        <v>43</v>
      </c>
      <c r="AK215" s="6" t="s">
        <v>8483</v>
      </c>
      <c r="AL215" s="6" t="s">
        <v>2762</v>
      </c>
      <c r="AQ215" s="6" t="s">
        <v>43</v>
      </c>
      <c r="AV215" s="6" t="s">
        <v>5923</v>
      </c>
      <c r="AX215" s="6" t="s">
        <v>4686</v>
      </c>
      <c r="BD215" s="28">
        <v>1.2</v>
      </c>
      <c r="BP215" s="28">
        <v>0.75</v>
      </c>
      <c r="BZ215" s="6">
        <f t="shared" si="9"/>
        <v>1.95</v>
      </c>
      <c r="CA215" s="6">
        <f t="shared" si="10"/>
        <v>0.75</v>
      </c>
      <c r="CB215" s="28">
        <v>0</v>
      </c>
      <c r="CC215" s="26" t="s">
        <v>4687</v>
      </c>
      <c r="CE215" s="6" t="s">
        <v>4537</v>
      </c>
      <c r="CG215" s="6" t="s">
        <v>4537</v>
      </c>
      <c r="CJ215" s="6" t="s">
        <v>5148</v>
      </c>
      <c r="CK215" s="6" t="s">
        <v>4689</v>
      </c>
      <c r="CL215" s="6" t="s">
        <v>4537</v>
      </c>
      <c r="CM215" s="6" t="s">
        <v>4737</v>
      </c>
      <c r="CO215" s="6" t="s">
        <v>8607</v>
      </c>
      <c r="CP215" s="6" t="s">
        <v>4758</v>
      </c>
      <c r="CR215" s="6" t="s">
        <v>8609</v>
      </c>
      <c r="CS215" s="6" t="s">
        <v>4690</v>
      </c>
      <c r="CU215" s="6" t="s">
        <v>4434</v>
      </c>
      <c r="CV215" s="6" t="s">
        <v>4690</v>
      </c>
      <c r="CX215" s="6" t="s">
        <v>4537</v>
      </c>
      <c r="CY215" s="6" t="s">
        <v>4537</v>
      </c>
      <c r="DC215" s="6" t="s">
        <v>4434</v>
      </c>
      <c r="DD215" s="6" t="s">
        <v>5921</v>
      </c>
      <c r="DF215" s="29">
        <f t="shared" si="11"/>
        <v>0</v>
      </c>
      <c r="DG215" s="6">
        <v>1</v>
      </c>
    </row>
    <row r="216" spans="1:111" ht="16" hidden="1" x14ac:dyDescent="0.2">
      <c r="A216" s="6">
        <v>228</v>
      </c>
      <c r="B216" s="25">
        <v>46203.41746527778</v>
      </c>
      <c r="C216" s="25">
        <v>46203.444710648146</v>
      </c>
      <c r="D216" s="6" t="s">
        <v>4901</v>
      </c>
      <c r="F216" s="25"/>
      <c r="G216" s="26" t="s">
        <v>4725</v>
      </c>
      <c r="H216" s="6" t="s">
        <v>2761</v>
      </c>
      <c r="I216" s="6" t="s">
        <v>5984</v>
      </c>
      <c r="J216" s="6" t="s">
        <v>4537</v>
      </c>
      <c r="L216" s="6" t="s">
        <v>5985</v>
      </c>
      <c r="M216" s="6" t="s">
        <v>5986</v>
      </c>
      <c r="N216" s="6" t="s">
        <v>4679</v>
      </c>
      <c r="P216" s="6" t="s">
        <v>3534</v>
      </c>
      <c r="Q216" s="31" t="s">
        <v>987</v>
      </c>
      <c r="V216" s="6" t="s">
        <v>4968</v>
      </c>
      <c r="X216" s="27">
        <v>0</v>
      </c>
      <c r="Y216" s="27">
        <v>0</v>
      </c>
      <c r="Z216" s="27">
        <v>0</v>
      </c>
      <c r="AA216" s="27">
        <v>0</v>
      </c>
      <c r="AB216" s="27">
        <f>SUM(Table2026_09_25[[#This Row],[Number of in-person visits provided in reporting year.]:[Number of video/virtual visits provided in reporting year.]])</f>
        <v>0</v>
      </c>
      <c r="AC216" s="6" t="s">
        <v>8469</v>
      </c>
      <c r="AF216" s="6" t="s">
        <v>4682</v>
      </c>
      <c r="AG216" s="28">
        <v>1</v>
      </c>
      <c r="AI216" s="6" t="s">
        <v>5922</v>
      </c>
      <c r="AJ216" s="6" t="s">
        <v>43</v>
      </c>
      <c r="AK216" s="6" t="s">
        <v>8483</v>
      </c>
      <c r="AL216" s="6" t="s">
        <v>2762</v>
      </c>
      <c r="AQ216" s="6" t="s">
        <v>43</v>
      </c>
      <c r="AV216" s="6" t="s">
        <v>5923</v>
      </c>
      <c r="BC216" s="28">
        <v>1</v>
      </c>
      <c r="BF216" s="28">
        <v>1</v>
      </c>
      <c r="BZ216" s="6">
        <f t="shared" si="9"/>
        <v>2</v>
      </c>
      <c r="CA216" s="6">
        <f t="shared" si="10"/>
        <v>1</v>
      </c>
      <c r="CB216" s="28">
        <v>0</v>
      </c>
      <c r="CC216" s="26" t="s">
        <v>4753</v>
      </c>
      <c r="CD216" s="6" t="s">
        <v>5987</v>
      </c>
      <c r="CE216" s="6" t="s">
        <v>4537</v>
      </c>
      <c r="CG216" s="6" t="s">
        <v>4537</v>
      </c>
      <c r="CJ216" s="6" t="s">
        <v>5148</v>
      </c>
      <c r="CK216" s="6" t="s">
        <v>4689</v>
      </c>
      <c r="CL216" s="6" t="s">
        <v>4537</v>
      </c>
      <c r="CM216" s="6" t="s">
        <v>4737</v>
      </c>
      <c r="CO216" s="6" t="s">
        <v>8607</v>
      </c>
      <c r="CP216" s="6" t="s">
        <v>4758</v>
      </c>
      <c r="CR216" s="6" t="s">
        <v>4537</v>
      </c>
      <c r="CS216" s="6" t="s">
        <v>4759</v>
      </c>
      <c r="CU216" s="6" t="s">
        <v>8607</v>
      </c>
      <c r="CV216" s="6" t="s">
        <v>4694</v>
      </c>
      <c r="CX216" s="6" t="s">
        <v>4537</v>
      </c>
      <c r="CY216" s="6" t="s">
        <v>4537</v>
      </c>
      <c r="DC216" s="6" t="s">
        <v>4434</v>
      </c>
      <c r="DD216" s="6" t="s">
        <v>5921</v>
      </c>
      <c r="DF216" s="29">
        <f t="shared" si="11"/>
        <v>0</v>
      </c>
      <c r="DG216" s="6">
        <v>1</v>
      </c>
    </row>
    <row r="217" spans="1:111" hidden="1" x14ac:dyDescent="0.2">
      <c r="A217" s="6">
        <v>229</v>
      </c>
      <c r="B217" s="25">
        <v>46203.444745370369</v>
      </c>
      <c r="C217" s="25">
        <v>46203.447881944441</v>
      </c>
      <c r="D217" s="6" t="s">
        <v>4901</v>
      </c>
      <c r="F217" s="25"/>
      <c r="G217" s="26" t="s">
        <v>4725</v>
      </c>
      <c r="H217" s="6" t="s">
        <v>2761</v>
      </c>
      <c r="I217" s="6" t="s">
        <v>5988</v>
      </c>
      <c r="J217" s="6" t="s">
        <v>4537</v>
      </c>
      <c r="L217" s="6" t="s">
        <v>3508</v>
      </c>
      <c r="M217" s="6" t="s">
        <v>5989</v>
      </c>
      <c r="N217" s="6" t="s">
        <v>4679</v>
      </c>
      <c r="P217" s="6" t="s">
        <v>4876</v>
      </c>
      <c r="Q217" s="6" t="s">
        <v>4730</v>
      </c>
      <c r="W217" s="6" t="s">
        <v>3305</v>
      </c>
      <c r="X217" s="30"/>
      <c r="Y217" s="30"/>
      <c r="Z217" s="30"/>
      <c r="AA217" s="30"/>
      <c r="AB217" s="30">
        <f>SUM(Table2026_09_25[[#This Row],[Number of in-person visits provided in reporting year.]:[Number of video/virtual visits provided in reporting year.]])</f>
        <v>0</v>
      </c>
      <c r="AC217" s="6" t="s">
        <v>8468</v>
      </c>
      <c r="AD217" s="28" t="s">
        <v>5990</v>
      </c>
      <c r="AE217" s="28" t="s">
        <v>5990</v>
      </c>
      <c r="AF217" s="6" t="s">
        <v>4732</v>
      </c>
      <c r="AG217" s="28">
        <v>1</v>
      </c>
      <c r="AI217" s="6" t="s">
        <v>5922</v>
      </c>
      <c r="AJ217" s="6" t="s">
        <v>43</v>
      </c>
      <c r="AK217" s="6" t="s">
        <v>8483</v>
      </c>
      <c r="AL217" s="6" t="s">
        <v>2762</v>
      </c>
      <c r="AQ217" s="6" t="s">
        <v>43</v>
      </c>
      <c r="AV217" s="6" t="s">
        <v>5923</v>
      </c>
      <c r="AX217" s="6" t="s">
        <v>4686</v>
      </c>
      <c r="AY217" s="28">
        <v>1</v>
      </c>
      <c r="AZ217" s="28">
        <v>0.5</v>
      </c>
      <c r="BF217" s="28">
        <v>1</v>
      </c>
      <c r="BG217" s="28">
        <v>0.5</v>
      </c>
      <c r="BH217" s="28">
        <v>0.5</v>
      </c>
      <c r="BL217" s="28">
        <v>0.5</v>
      </c>
      <c r="BM217" s="28">
        <v>0.5</v>
      </c>
      <c r="BR217" s="28">
        <v>1</v>
      </c>
      <c r="BX217" s="6">
        <v>1</v>
      </c>
      <c r="BY217" s="6" t="s">
        <v>5991</v>
      </c>
      <c r="BZ217" s="6">
        <f t="shared" si="9"/>
        <v>5.5</v>
      </c>
      <c r="CA217" s="6">
        <f t="shared" si="10"/>
        <v>5</v>
      </c>
      <c r="CB217" s="28">
        <v>0</v>
      </c>
      <c r="CC217" s="26" t="s">
        <v>4753</v>
      </c>
      <c r="CD217" s="6" t="s">
        <v>5987</v>
      </c>
      <c r="CE217" s="6" t="s">
        <v>4537</v>
      </c>
      <c r="CG217" s="6" t="s">
        <v>4537</v>
      </c>
      <c r="CJ217" s="6" t="s">
        <v>5148</v>
      </c>
      <c r="CK217" s="6" t="s">
        <v>4689</v>
      </c>
      <c r="CL217" s="6" t="s">
        <v>4537</v>
      </c>
      <c r="CM217" s="6" t="s">
        <v>4737</v>
      </c>
      <c r="CO217" s="6" t="s">
        <v>8607</v>
      </c>
      <c r="CP217" s="6" t="s">
        <v>4758</v>
      </c>
      <c r="CR217" s="6" t="s">
        <v>4537</v>
      </c>
      <c r="CS217" s="6" t="s">
        <v>4759</v>
      </c>
      <c r="CU217" s="6" t="s">
        <v>8607</v>
      </c>
      <c r="CV217" s="6" t="s">
        <v>4694</v>
      </c>
      <c r="CX217" s="6" t="s">
        <v>4537</v>
      </c>
      <c r="CY217" s="6" t="s">
        <v>4537</v>
      </c>
      <c r="DC217" s="6" t="s">
        <v>4434</v>
      </c>
      <c r="DD217" s="6" t="s">
        <v>5921</v>
      </c>
      <c r="DF217" s="29">
        <f t="shared" si="11"/>
        <v>0</v>
      </c>
      <c r="DG217" s="6">
        <v>1</v>
      </c>
    </row>
    <row r="218" spans="1:111" hidden="1" x14ac:dyDescent="0.2">
      <c r="A218" s="6">
        <v>230</v>
      </c>
      <c r="B218" s="25">
        <v>46203.447928240741</v>
      </c>
      <c r="C218" s="25">
        <v>46203.450196759259</v>
      </c>
      <c r="D218" s="6" t="s">
        <v>4901</v>
      </c>
      <c r="F218" s="25"/>
      <c r="G218" s="26" t="s">
        <v>4725</v>
      </c>
      <c r="H218" s="6" t="s">
        <v>2761</v>
      </c>
      <c r="I218" s="6" t="s">
        <v>5925</v>
      </c>
      <c r="J218" s="6" t="s">
        <v>4537</v>
      </c>
      <c r="L218" s="6" t="s">
        <v>5992</v>
      </c>
      <c r="M218" s="6" t="s">
        <v>5993</v>
      </c>
      <c r="N218" s="6" t="s">
        <v>4679</v>
      </c>
      <c r="P218" s="6" t="s">
        <v>4876</v>
      </c>
      <c r="Q218" s="6" t="s">
        <v>4744</v>
      </c>
      <c r="T218" s="6" t="s">
        <v>5994</v>
      </c>
      <c r="X218" s="30"/>
      <c r="Y218" s="30"/>
      <c r="Z218" s="30"/>
      <c r="AA218" s="30"/>
      <c r="AB218" s="30">
        <f>SUM(Table2026_09_25[[#This Row],[Number of in-person visits provided in reporting year.]:[Number of video/virtual visits provided in reporting year.]])</f>
        <v>0</v>
      </c>
      <c r="AC218" s="6" t="s">
        <v>8469</v>
      </c>
      <c r="AF218" s="6" t="s">
        <v>4682</v>
      </c>
      <c r="AG218" s="28">
        <v>3</v>
      </c>
      <c r="AI218" s="6" t="s">
        <v>5922</v>
      </c>
      <c r="AJ218" s="6" t="s">
        <v>43</v>
      </c>
      <c r="AK218" s="6" t="s">
        <v>8483</v>
      </c>
      <c r="AL218" s="6" t="s">
        <v>2762</v>
      </c>
      <c r="AQ218" s="6" t="s">
        <v>43</v>
      </c>
      <c r="AV218" s="6" t="s">
        <v>5923</v>
      </c>
      <c r="AX218" s="6" t="s">
        <v>4686</v>
      </c>
      <c r="AY218" s="28">
        <v>1</v>
      </c>
      <c r="BP218" s="28">
        <v>1</v>
      </c>
      <c r="BZ218" s="6">
        <f t="shared" si="9"/>
        <v>2</v>
      </c>
      <c r="CA218" s="6">
        <f t="shared" si="10"/>
        <v>1</v>
      </c>
      <c r="CB218" s="28">
        <v>0</v>
      </c>
      <c r="CC218" s="26" t="s">
        <v>21</v>
      </c>
      <c r="CD218" s="6" t="s">
        <v>5995</v>
      </c>
      <c r="CE218" s="6" t="s">
        <v>4537</v>
      </c>
      <c r="CG218" s="6" t="s">
        <v>4537</v>
      </c>
      <c r="CJ218" s="6" t="s">
        <v>5148</v>
      </c>
      <c r="CK218" s="6" t="s">
        <v>4689</v>
      </c>
      <c r="CL218" s="6" t="s">
        <v>4537</v>
      </c>
      <c r="CM218" s="6" t="s">
        <v>4737</v>
      </c>
      <c r="CO218" s="6" t="s">
        <v>8607</v>
      </c>
      <c r="CP218" s="6" t="s">
        <v>4758</v>
      </c>
      <c r="CR218" s="6" t="s">
        <v>4537</v>
      </c>
      <c r="CS218" s="6" t="s">
        <v>4759</v>
      </c>
      <c r="CU218" s="6" t="s">
        <v>8607</v>
      </c>
      <c r="CV218" s="6" t="s">
        <v>4694</v>
      </c>
      <c r="CX218" s="6" t="s">
        <v>4537</v>
      </c>
      <c r="CY218" s="6" t="s">
        <v>4537</v>
      </c>
      <c r="DC218" s="6" t="s">
        <v>4434</v>
      </c>
      <c r="DD218" s="6" t="s">
        <v>5921</v>
      </c>
      <c r="DF218" s="29">
        <f t="shared" si="11"/>
        <v>0</v>
      </c>
      <c r="DG218" s="6">
        <v>1</v>
      </c>
    </row>
    <row r="219" spans="1:111" ht="16" hidden="1" x14ac:dyDescent="0.2">
      <c r="A219" s="6">
        <v>231</v>
      </c>
      <c r="B219" s="25">
        <v>46203.450243055559</v>
      </c>
      <c r="C219" s="25">
        <v>46203.451574074075</v>
      </c>
      <c r="D219" s="6" t="s">
        <v>4901</v>
      </c>
      <c r="F219" s="25"/>
      <c r="G219" s="26" t="s">
        <v>4725</v>
      </c>
      <c r="H219" s="6" t="s">
        <v>2761</v>
      </c>
      <c r="I219" s="6" t="s">
        <v>5996</v>
      </c>
      <c r="J219" s="6" t="s">
        <v>4537</v>
      </c>
      <c r="L219" s="6" t="s">
        <v>5997</v>
      </c>
      <c r="M219" s="6" t="s">
        <v>5998</v>
      </c>
      <c r="N219" s="6" t="s">
        <v>4679</v>
      </c>
      <c r="P219" s="6" t="s">
        <v>3219</v>
      </c>
      <c r="Q219" s="31" t="s">
        <v>987</v>
      </c>
      <c r="V219" s="6" t="s">
        <v>5997</v>
      </c>
      <c r="X219" s="30"/>
      <c r="Y219" s="30"/>
      <c r="Z219" s="30"/>
      <c r="AA219" s="30"/>
      <c r="AB219" s="30">
        <f>SUM(Table2026_09_25[[#This Row],[Number of in-person visits provided in reporting year.]:[Number of video/virtual visits provided in reporting year.]])</f>
        <v>0</v>
      </c>
      <c r="AC219" s="6" t="s">
        <v>8468</v>
      </c>
      <c r="AD219" s="28" t="s">
        <v>4807</v>
      </c>
      <c r="AE219" s="28" t="s">
        <v>4807</v>
      </c>
      <c r="AF219" s="6" t="s">
        <v>4732</v>
      </c>
      <c r="AI219" s="6" t="s">
        <v>5922</v>
      </c>
      <c r="AJ219" s="6" t="s">
        <v>43</v>
      </c>
      <c r="AK219" s="6" t="s">
        <v>8483</v>
      </c>
      <c r="AL219" s="6" t="s">
        <v>2762</v>
      </c>
      <c r="AQ219" s="6" t="s">
        <v>43</v>
      </c>
      <c r="AV219" s="6" t="s">
        <v>5923</v>
      </c>
      <c r="AX219" s="6" t="s">
        <v>4686</v>
      </c>
      <c r="AY219" s="28">
        <v>1</v>
      </c>
      <c r="BZ219" s="6">
        <f t="shared" si="9"/>
        <v>1</v>
      </c>
      <c r="CA219" s="6">
        <f t="shared" si="10"/>
        <v>0</v>
      </c>
      <c r="CC219" s="26" t="s">
        <v>21</v>
      </c>
      <c r="CK219" s="6" t="s">
        <v>5148</v>
      </c>
      <c r="DC219" s="6" t="s">
        <v>4434</v>
      </c>
      <c r="DD219" s="6" t="s">
        <v>5921</v>
      </c>
      <c r="DF219" s="29">
        <f t="shared" si="11"/>
        <v>0</v>
      </c>
      <c r="DG219" s="6">
        <v>1</v>
      </c>
    </row>
    <row r="220" spans="1:111" ht="16" hidden="1" x14ac:dyDescent="0.2">
      <c r="A220" s="6">
        <v>232</v>
      </c>
      <c r="B220" s="25">
        <v>46203.451620370368</v>
      </c>
      <c r="C220" s="25">
        <v>46203.452893518515</v>
      </c>
      <c r="D220" s="6" t="s">
        <v>4901</v>
      </c>
      <c r="F220" s="25"/>
      <c r="G220" s="26" t="s">
        <v>4725</v>
      </c>
      <c r="H220" s="6" t="s">
        <v>2761</v>
      </c>
      <c r="I220" s="6" t="s">
        <v>5999</v>
      </c>
      <c r="J220" s="6" t="s">
        <v>4537</v>
      </c>
      <c r="L220" s="6" t="s">
        <v>6000</v>
      </c>
      <c r="M220" s="6" t="s">
        <v>6001</v>
      </c>
      <c r="N220" s="6" t="s">
        <v>4679</v>
      </c>
      <c r="P220" s="6" t="s">
        <v>2265</v>
      </c>
      <c r="Q220" s="31" t="s">
        <v>987</v>
      </c>
      <c r="V220" s="6" t="s">
        <v>1057</v>
      </c>
      <c r="X220" s="30"/>
      <c r="Y220" s="30"/>
      <c r="Z220" s="30"/>
      <c r="AA220" s="30"/>
      <c r="AB220" s="30">
        <f>SUM(Table2026_09_25[[#This Row],[Number of in-person visits provided in reporting year.]:[Number of video/virtual visits provided in reporting year.]])</f>
        <v>0</v>
      </c>
      <c r="AC220" s="6" t="s">
        <v>8469</v>
      </c>
      <c r="AF220" s="6" t="s">
        <v>4797</v>
      </c>
      <c r="AI220" s="6" t="s">
        <v>5922</v>
      </c>
      <c r="AJ220" s="6" t="s">
        <v>43</v>
      </c>
      <c r="AK220" s="6" t="s">
        <v>8483</v>
      </c>
      <c r="AL220" s="6" t="s">
        <v>2762</v>
      </c>
      <c r="AQ220" s="6" t="s">
        <v>43</v>
      </c>
      <c r="AV220" s="6" t="s">
        <v>5923</v>
      </c>
      <c r="BZ220" s="6">
        <f t="shared" si="9"/>
        <v>0</v>
      </c>
      <c r="CA220" s="6">
        <f t="shared" si="10"/>
        <v>0</v>
      </c>
      <c r="CC220" s="26" t="s">
        <v>21</v>
      </c>
      <c r="CD220" s="6" t="s">
        <v>6002</v>
      </c>
      <c r="CK220" s="6" t="s">
        <v>5148</v>
      </c>
      <c r="DC220" s="6" t="s">
        <v>4434</v>
      </c>
      <c r="DD220" s="6" t="s">
        <v>5921</v>
      </c>
      <c r="DF220" s="29">
        <f t="shared" si="11"/>
        <v>0</v>
      </c>
      <c r="DG220" s="6">
        <v>1</v>
      </c>
    </row>
    <row r="221" spans="1:111" hidden="1" x14ac:dyDescent="0.2">
      <c r="A221" s="6">
        <v>233</v>
      </c>
      <c r="B221" s="25">
        <v>46203.452986111108</v>
      </c>
      <c r="C221" s="25">
        <v>46203.630266203705</v>
      </c>
      <c r="D221" s="6" t="s">
        <v>4901</v>
      </c>
      <c r="F221" s="25"/>
      <c r="G221" s="26" t="s">
        <v>4725</v>
      </c>
      <c r="H221" s="6" t="s">
        <v>2761</v>
      </c>
      <c r="I221" s="6" t="s">
        <v>6003</v>
      </c>
      <c r="J221" s="6" t="s">
        <v>4537</v>
      </c>
      <c r="L221" s="6" t="s">
        <v>171</v>
      </c>
      <c r="M221" s="6" t="s">
        <v>6004</v>
      </c>
      <c r="N221" s="6" t="s">
        <v>4679</v>
      </c>
      <c r="P221" s="6" t="s">
        <v>3531</v>
      </c>
      <c r="Q221" s="6" t="s">
        <v>4680</v>
      </c>
      <c r="U221" s="6" t="s">
        <v>4681</v>
      </c>
      <c r="X221" s="30"/>
      <c r="Y221" s="30"/>
      <c r="Z221" s="30"/>
      <c r="AA221" s="30"/>
      <c r="AB221" s="30">
        <f>SUM(Table2026_09_25[[#This Row],[Number of in-person visits provided in reporting year.]:[Number of video/virtual visits provided in reporting year.]])</f>
        <v>0</v>
      </c>
      <c r="AC221" s="6" t="s">
        <v>8469</v>
      </c>
      <c r="AF221" s="6" t="s">
        <v>4797</v>
      </c>
      <c r="AI221" s="6" t="s">
        <v>5922</v>
      </c>
      <c r="AJ221" s="6" t="s">
        <v>43</v>
      </c>
      <c r="AK221" s="6" t="s">
        <v>8483</v>
      </c>
      <c r="AL221" s="6" t="s">
        <v>2762</v>
      </c>
      <c r="AQ221" s="6" t="s">
        <v>43</v>
      </c>
      <c r="AV221" s="6" t="s">
        <v>5923</v>
      </c>
      <c r="AX221" s="6" t="s">
        <v>4686</v>
      </c>
      <c r="AY221" s="28">
        <v>1</v>
      </c>
      <c r="BG221" s="28">
        <v>1</v>
      </c>
      <c r="BL221" s="28">
        <v>1</v>
      </c>
      <c r="BP221" s="28">
        <v>3</v>
      </c>
      <c r="BZ221" s="6">
        <f t="shared" si="9"/>
        <v>6</v>
      </c>
      <c r="CA221" s="6">
        <f t="shared" si="10"/>
        <v>5</v>
      </c>
      <c r="CB221" s="28">
        <v>0.5</v>
      </c>
      <c r="CC221" s="26" t="s">
        <v>21</v>
      </c>
      <c r="CD221" s="6" t="s">
        <v>6005</v>
      </c>
      <c r="CE221" s="6" t="s">
        <v>4537</v>
      </c>
      <c r="CG221" s="6" t="s">
        <v>4537</v>
      </c>
      <c r="CJ221" s="6" t="s">
        <v>5148</v>
      </c>
      <c r="CK221" s="6" t="s">
        <v>4689</v>
      </c>
      <c r="CL221" s="6" t="s">
        <v>4537</v>
      </c>
      <c r="CM221" s="6" t="s">
        <v>4737</v>
      </c>
      <c r="CO221" s="6" t="s">
        <v>8607</v>
      </c>
      <c r="CP221" s="6" t="s">
        <v>4758</v>
      </c>
      <c r="CR221" s="6" t="s">
        <v>4537</v>
      </c>
      <c r="CS221" s="6" t="s">
        <v>4759</v>
      </c>
      <c r="CU221" s="6" t="s">
        <v>8607</v>
      </c>
      <c r="CV221" s="6" t="s">
        <v>4694</v>
      </c>
      <c r="CX221" s="6" t="s">
        <v>4537</v>
      </c>
      <c r="CY221" s="6" t="s">
        <v>4537</v>
      </c>
      <c r="DC221" s="6" t="s">
        <v>4434</v>
      </c>
      <c r="DD221" s="6" t="s">
        <v>5921</v>
      </c>
      <c r="DF221" s="29">
        <f t="shared" si="11"/>
        <v>0</v>
      </c>
      <c r="DG221" s="6">
        <v>1</v>
      </c>
    </row>
    <row r="222" spans="1:111" ht="16" hidden="1" x14ac:dyDescent="0.2">
      <c r="A222" s="6">
        <v>234</v>
      </c>
      <c r="B222" s="25">
        <v>46203.881736111114</v>
      </c>
      <c r="C222" s="25">
        <v>46203.894074074073</v>
      </c>
      <c r="D222" s="6" t="s">
        <v>4901</v>
      </c>
      <c r="F222" s="25"/>
      <c r="G222" s="26" t="s">
        <v>4725</v>
      </c>
      <c r="H222" s="6" t="s">
        <v>5002</v>
      </c>
      <c r="I222" s="6" t="s">
        <v>6006</v>
      </c>
      <c r="J222" s="6" t="s">
        <v>4537</v>
      </c>
      <c r="L222" s="6" t="s">
        <v>2914</v>
      </c>
      <c r="M222" s="6" t="s">
        <v>4200</v>
      </c>
      <c r="N222" s="6" t="s">
        <v>4679</v>
      </c>
      <c r="P222" s="6" t="s">
        <v>3534</v>
      </c>
      <c r="Q222" s="31" t="s">
        <v>987</v>
      </c>
      <c r="V222" s="6" t="s">
        <v>4968</v>
      </c>
      <c r="X222" s="27">
        <v>418</v>
      </c>
      <c r="Y222" s="27">
        <v>1323</v>
      </c>
      <c r="Z222" s="27">
        <v>0</v>
      </c>
      <c r="AA222" s="27">
        <v>0</v>
      </c>
      <c r="AB222" s="27">
        <f>SUM(Table2026_09_25[[#This Row],[Number of in-person visits provided in reporting year.]:[Number of video/virtual visits provided in reporting year.]])</f>
        <v>1323</v>
      </c>
      <c r="AC222" s="6" t="s">
        <v>8469</v>
      </c>
      <c r="AF222" s="6" t="s">
        <v>4682</v>
      </c>
      <c r="AG222" s="28">
        <v>2</v>
      </c>
      <c r="AH222" s="6" t="s">
        <v>6007</v>
      </c>
      <c r="AI222" s="6" t="s">
        <v>5004</v>
      </c>
      <c r="AJ222" s="6" t="s">
        <v>5005</v>
      </c>
      <c r="AK222" s="6" t="s">
        <v>8483</v>
      </c>
      <c r="AL222" s="6" t="s">
        <v>5006</v>
      </c>
      <c r="AM222" s="6" t="s">
        <v>6008</v>
      </c>
      <c r="AN222" s="6" t="s">
        <v>6009</v>
      </c>
      <c r="AO222" s="6" t="s">
        <v>6010</v>
      </c>
      <c r="AQ222" s="6" t="s">
        <v>544</v>
      </c>
      <c r="AW222" s="6" t="s">
        <v>5007</v>
      </c>
      <c r="AX222" s="6" t="s">
        <v>4686</v>
      </c>
      <c r="AZ222" s="28">
        <v>0</v>
      </c>
      <c r="BA222" s="28">
        <v>0.37</v>
      </c>
      <c r="BB222" s="28">
        <v>0</v>
      </c>
      <c r="BC222" s="28">
        <v>0.74</v>
      </c>
      <c r="BD222" s="28">
        <v>0</v>
      </c>
      <c r="BE222" s="28">
        <v>0</v>
      </c>
      <c r="BF222" s="28">
        <v>0</v>
      </c>
      <c r="BG222" s="28">
        <v>0.4</v>
      </c>
      <c r="BH222" s="28">
        <v>0</v>
      </c>
      <c r="BI222" s="28">
        <v>0</v>
      </c>
      <c r="BJ222" s="28">
        <v>0</v>
      </c>
      <c r="BK222" s="28">
        <v>0</v>
      </c>
      <c r="BL222" s="28">
        <v>0</v>
      </c>
      <c r="BM222" s="28">
        <v>0</v>
      </c>
      <c r="BN222" s="28">
        <v>0</v>
      </c>
      <c r="BO222" s="28">
        <v>0</v>
      </c>
      <c r="BP222" s="28">
        <v>2</v>
      </c>
      <c r="BQ222" s="28">
        <v>0</v>
      </c>
      <c r="BR222" s="28">
        <v>0</v>
      </c>
      <c r="BS222" s="28">
        <v>0</v>
      </c>
      <c r="BT222" s="28">
        <v>0</v>
      </c>
      <c r="BU222" s="28">
        <v>0</v>
      </c>
      <c r="BV222" s="28"/>
      <c r="BW222" s="28"/>
      <c r="BX222" s="28"/>
      <c r="BY222" s="28" t="s">
        <v>4881</v>
      </c>
      <c r="BZ222" s="6">
        <f t="shared" si="9"/>
        <v>3.51</v>
      </c>
      <c r="CA222" s="6">
        <f t="shared" si="10"/>
        <v>2.4</v>
      </c>
      <c r="CB222" s="28">
        <v>0.5</v>
      </c>
      <c r="CC222" s="26" t="s">
        <v>4753</v>
      </c>
      <c r="CD222" s="6" t="s">
        <v>6011</v>
      </c>
      <c r="CE222" s="6" t="s">
        <v>4537</v>
      </c>
      <c r="CG222" s="6" t="s">
        <v>4537</v>
      </c>
      <c r="CI222" s="6" t="s">
        <v>6012</v>
      </c>
      <c r="CJ222" s="6" t="s">
        <v>5148</v>
      </c>
      <c r="CK222" s="6" t="s">
        <v>4689</v>
      </c>
      <c r="CL222" s="6" t="s">
        <v>4434</v>
      </c>
      <c r="CM222" s="6" t="s">
        <v>4976</v>
      </c>
      <c r="CN222" s="6" t="s">
        <v>4965</v>
      </c>
      <c r="CO222" s="6" t="s">
        <v>8607</v>
      </c>
      <c r="CP222" s="6" t="s">
        <v>4758</v>
      </c>
      <c r="CR222" s="6" t="s">
        <v>4537</v>
      </c>
      <c r="CS222" s="6" t="s">
        <v>4759</v>
      </c>
      <c r="CU222" s="6" t="s">
        <v>8607</v>
      </c>
      <c r="CV222" s="6" t="s">
        <v>4694</v>
      </c>
      <c r="CX222" s="6" t="s">
        <v>4537</v>
      </c>
      <c r="CY222" s="6" t="s">
        <v>4537</v>
      </c>
      <c r="DC222" s="6" t="s">
        <v>4434</v>
      </c>
      <c r="DD222" s="6" t="s">
        <v>4200</v>
      </c>
      <c r="DF222" s="29">
        <f t="shared" si="11"/>
        <v>0</v>
      </c>
      <c r="DG222" s="6">
        <v>1</v>
      </c>
    </row>
    <row r="223" spans="1:111" hidden="1" x14ac:dyDescent="0.2">
      <c r="A223" s="6">
        <v>235</v>
      </c>
      <c r="B223" s="25">
        <v>46205.543807870374</v>
      </c>
      <c r="C223" s="25">
        <v>46205.550613425927</v>
      </c>
      <c r="D223" s="6" t="s">
        <v>4901</v>
      </c>
      <c r="F223" s="25"/>
      <c r="G223" s="26" t="s">
        <v>4676</v>
      </c>
      <c r="H223" s="6" t="s">
        <v>5879</v>
      </c>
      <c r="I223" s="6" t="s">
        <v>4939</v>
      </c>
      <c r="J223" s="6" t="s">
        <v>4434</v>
      </c>
      <c r="K223" s="6" t="s">
        <v>5887</v>
      </c>
      <c r="L223" s="6" t="s">
        <v>6013</v>
      </c>
      <c r="M223" s="6" t="s">
        <v>5882</v>
      </c>
      <c r="N223" s="6" t="s">
        <v>4985</v>
      </c>
      <c r="P223" s="6" t="s">
        <v>3507</v>
      </c>
      <c r="Q223" s="6" t="s">
        <v>3507</v>
      </c>
      <c r="X223" s="27">
        <v>708</v>
      </c>
      <c r="Y223" s="30"/>
      <c r="Z223" s="30"/>
      <c r="AA223" s="30"/>
      <c r="AB223" s="30">
        <f>SUM(Table2026_09_25[[#This Row],[Number of in-person visits provided in reporting year.]:[Number of video/virtual visits provided in reporting year.]])</f>
        <v>0</v>
      </c>
      <c r="AC223" s="6" t="s">
        <v>8469</v>
      </c>
      <c r="AF223" s="6" t="s">
        <v>4682</v>
      </c>
      <c r="AI223" s="6" t="s">
        <v>5884</v>
      </c>
      <c r="AJ223" s="6" t="s">
        <v>5663</v>
      </c>
      <c r="AK223" s="6" t="s">
        <v>8483</v>
      </c>
      <c r="AL223" s="6" t="s">
        <v>5666</v>
      </c>
      <c r="AQ223" s="6" t="s">
        <v>544</v>
      </c>
      <c r="AW223" s="6" t="s">
        <v>5667</v>
      </c>
      <c r="AX223" s="6" t="s">
        <v>4686</v>
      </c>
      <c r="AZ223" s="28">
        <v>1</v>
      </c>
      <c r="BZ223" s="6">
        <f t="shared" si="9"/>
        <v>1</v>
      </c>
      <c r="CA223" s="6">
        <f t="shared" si="10"/>
        <v>0</v>
      </c>
      <c r="CB223" s="28">
        <v>0</v>
      </c>
      <c r="CC223" s="26" t="s">
        <v>4753</v>
      </c>
      <c r="CD223" s="6" t="s">
        <v>5888</v>
      </c>
      <c r="CK223" s="6" t="s">
        <v>5148</v>
      </c>
      <c r="DC223" s="6" t="s">
        <v>4434</v>
      </c>
      <c r="DD223" s="6" t="s">
        <v>5882</v>
      </c>
      <c r="DF223" s="29">
        <f t="shared" si="11"/>
        <v>0</v>
      </c>
      <c r="DG223" s="29">
        <v>1</v>
      </c>
    </row>
    <row r="224" spans="1:111" hidden="1" x14ac:dyDescent="0.2">
      <c r="A224" s="6">
        <v>236</v>
      </c>
      <c r="B224" s="25">
        <v>46205.55064814815</v>
      </c>
      <c r="C224" s="25">
        <v>46205.553564814814</v>
      </c>
      <c r="D224" s="6" t="s">
        <v>4901</v>
      </c>
      <c r="F224" s="25"/>
      <c r="G224" s="26" t="s">
        <v>4725</v>
      </c>
      <c r="H224" s="6" t="s">
        <v>5879</v>
      </c>
      <c r="I224" s="6" t="s">
        <v>4939</v>
      </c>
      <c r="J224" s="6" t="s">
        <v>4434</v>
      </c>
      <c r="K224" s="6" t="s">
        <v>5887</v>
      </c>
      <c r="L224" s="6" t="s">
        <v>6013</v>
      </c>
      <c r="M224" s="6" t="s">
        <v>5882</v>
      </c>
      <c r="N224" s="6" t="s">
        <v>4985</v>
      </c>
      <c r="P224" s="6" t="s">
        <v>3507</v>
      </c>
      <c r="Q224" s="6" t="s">
        <v>3507</v>
      </c>
      <c r="X224" s="27">
        <v>739</v>
      </c>
      <c r="Y224" s="30"/>
      <c r="Z224" s="30"/>
      <c r="AA224" s="30"/>
      <c r="AB224" s="30">
        <f>SUM(Table2026_09_25[[#This Row],[Number of in-person visits provided in reporting year.]:[Number of video/virtual visits provided in reporting year.]])</f>
        <v>0</v>
      </c>
      <c r="AC224" s="6" t="s">
        <v>8469</v>
      </c>
      <c r="AF224" s="6" t="s">
        <v>4682</v>
      </c>
      <c r="AI224" s="6" t="s">
        <v>5884</v>
      </c>
      <c r="AJ224" s="6" t="s">
        <v>5663</v>
      </c>
      <c r="AK224" s="6" t="s">
        <v>8483</v>
      </c>
      <c r="AL224" s="6" t="s">
        <v>5666</v>
      </c>
      <c r="AQ224" s="6" t="s">
        <v>544</v>
      </c>
      <c r="AW224" s="6" t="s">
        <v>5667</v>
      </c>
      <c r="AX224" s="6" t="s">
        <v>4686</v>
      </c>
      <c r="AZ224" s="28">
        <v>1</v>
      </c>
      <c r="BZ224" s="6">
        <f t="shared" si="9"/>
        <v>1</v>
      </c>
      <c r="CA224" s="6">
        <f t="shared" si="10"/>
        <v>0</v>
      </c>
      <c r="CC224" s="26" t="s">
        <v>4753</v>
      </c>
      <c r="CD224" s="6" t="s">
        <v>5888</v>
      </c>
      <c r="CK224" s="6" t="s">
        <v>5148</v>
      </c>
      <c r="DC224" s="6" t="s">
        <v>4434</v>
      </c>
      <c r="DD224" s="6" t="s">
        <v>5882</v>
      </c>
      <c r="DF224" s="29">
        <f t="shared" si="11"/>
        <v>0</v>
      </c>
      <c r="DG224" s="6">
        <v>1</v>
      </c>
    </row>
    <row r="225" spans="1:111" ht="16" hidden="1" x14ac:dyDescent="0.2">
      <c r="A225" s="6">
        <v>237</v>
      </c>
      <c r="B225" s="25">
        <v>46206.288599537038</v>
      </c>
      <c r="C225" s="25">
        <v>46206.647037037037</v>
      </c>
      <c r="D225" s="6" t="s">
        <v>4901</v>
      </c>
      <c r="F225" s="25">
        <v>46226.409641203703</v>
      </c>
      <c r="G225" s="26" t="s">
        <v>4676</v>
      </c>
      <c r="H225" s="6" t="s">
        <v>5312</v>
      </c>
      <c r="I225" s="6" t="s">
        <v>6014</v>
      </c>
      <c r="J225" s="6" t="s">
        <v>4537</v>
      </c>
      <c r="L225" s="6" t="s">
        <v>6015</v>
      </c>
      <c r="M225" s="6" t="s">
        <v>6016</v>
      </c>
      <c r="N225" s="6" t="s">
        <v>4679</v>
      </c>
      <c r="P225" s="6" t="s">
        <v>31</v>
      </c>
      <c r="Q225" s="31" t="s">
        <v>987</v>
      </c>
      <c r="R225" s="6" t="s">
        <v>6017</v>
      </c>
      <c r="V225" s="6" t="s">
        <v>4806</v>
      </c>
      <c r="W225" s="28" t="s">
        <v>1068</v>
      </c>
      <c r="X225" s="27">
        <v>950</v>
      </c>
      <c r="Y225" s="27">
        <v>1100</v>
      </c>
      <c r="Z225" s="27">
        <v>0</v>
      </c>
      <c r="AA225" s="30"/>
      <c r="AB225" s="30">
        <f>SUM(Table2026_09_25[[#This Row],[Number of in-person visits provided in reporting year.]:[Number of video/virtual visits provided in reporting year.]])</f>
        <v>1100</v>
      </c>
      <c r="AC225" s="6" t="s">
        <v>8468</v>
      </c>
      <c r="AD225" s="28" t="s">
        <v>4953</v>
      </c>
      <c r="AE225" s="28" t="s">
        <v>6018</v>
      </c>
      <c r="AF225" s="6" t="s">
        <v>4732</v>
      </c>
      <c r="AI225" s="6" t="s">
        <v>5313</v>
      </c>
      <c r="AJ225" s="6" t="s">
        <v>5296</v>
      </c>
      <c r="AK225" s="6" t="s">
        <v>8483</v>
      </c>
      <c r="AL225" s="6" t="s">
        <v>1342</v>
      </c>
      <c r="AQ225" s="6" t="s">
        <v>544</v>
      </c>
      <c r="AW225" s="6" t="s">
        <v>6019</v>
      </c>
      <c r="AX225" s="6" t="s">
        <v>4686</v>
      </c>
      <c r="AY225" s="28">
        <v>0.6</v>
      </c>
      <c r="AZ225" s="28">
        <v>1</v>
      </c>
      <c r="BA225" s="28">
        <v>0</v>
      </c>
      <c r="BB225" s="28">
        <v>1</v>
      </c>
      <c r="BC225" s="28">
        <v>1</v>
      </c>
      <c r="BD225" s="28">
        <v>0</v>
      </c>
      <c r="BE225" s="28">
        <v>0</v>
      </c>
      <c r="BF225" s="28">
        <v>1</v>
      </c>
      <c r="BG225" s="28">
        <v>1</v>
      </c>
      <c r="BH225" s="28">
        <v>0.4</v>
      </c>
      <c r="BI225" s="28">
        <v>0</v>
      </c>
      <c r="BJ225" s="28">
        <v>8.42</v>
      </c>
      <c r="BK225" s="28">
        <v>1</v>
      </c>
      <c r="BL225" s="28">
        <v>1</v>
      </c>
      <c r="BM225" s="28">
        <v>0.4</v>
      </c>
      <c r="BN225" s="28">
        <v>0</v>
      </c>
      <c r="BO225" s="28">
        <v>0</v>
      </c>
      <c r="BP225" s="28">
        <v>14.74</v>
      </c>
      <c r="BQ225" s="28">
        <v>8.42</v>
      </c>
      <c r="BR225" s="28">
        <v>1</v>
      </c>
      <c r="BS225" s="28">
        <v>0</v>
      </c>
      <c r="BT225" s="28">
        <v>1</v>
      </c>
      <c r="BU225" s="28">
        <v>0</v>
      </c>
      <c r="BV225" s="28"/>
      <c r="BW225" s="28"/>
      <c r="BX225" s="28">
        <v>3.1</v>
      </c>
      <c r="BY225" s="6" t="s">
        <v>6020</v>
      </c>
      <c r="BZ225" s="6">
        <f t="shared" si="9"/>
        <v>41.980000000000004</v>
      </c>
      <c r="CA225" s="6">
        <f t="shared" si="10"/>
        <v>42.480000000000004</v>
      </c>
      <c r="CB225" s="28">
        <v>6</v>
      </c>
      <c r="CC225" s="26" t="s">
        <v>4687</v>
      </c>
      <c r="CD225" s="6" t="s">
        <v>4780</v>
      </c>
      <c r="CE225" s="6" t="s">
        <v>4434</v>
      </c>
      <c r="CF225" s="6" t="s">
        <v>6021</v>
      </c>
      <c r="CG225" s="6" t="s">
        <v>4537</v>
      </c>
      <c r="CI225" s="6" t="s">
        <v>6022</v>
      </c>
      <c r="CK225" s="6" t="s">
        <v>6023</v>
      </c>
      <c r="CL225" s="6" t="s">
        <v>4537</v>
      </c>
      <c r="CM225" s="6" t="s">
        <v>6024</v>
      </c>
      <c r="CN225" s="6" t="s">
        <v>6025</v>
      </c>
      <c r="CO225" s="6" t="s">
        <v>8607</v>
      </c>
      <c r="CP225" s="6" t="s">
        <v>4758</v>
      </c>
      <c r="CR225" s="6" t="s">
        <v>4537</v>
      </c>
      <c r="CS225" s="6" t="s">
        <v>6026</v>
      </c>
      <c r="CT225" s="6" t="s">
        <v>6027</v>
      </c>
      <c r="CU225" s="6" t="s">
        <v>8607</v>
      </c>
      <c r="CV225" s="6" t="s">
        <v>6028</v>
      </c>
      <c r="CW225" s="6" t="s">
        <v>4865</v>
      </c>
      <c r="CX225" s="6" t="s">
        <v>4434</v>
      </c>
      <c r="CY225" s="6" t="s">
        <v>4434</v>
      </c>
      <c r="CZ225" s="6" t="s">
        <v>6029</v>
      </c>
      <c r="DA225" s="6" t="s">
        <v>6030</v>
      </c>
      <c r="DB225" s="6" t="s">
        <v>6031</v>
      </c>
      <c r="DC225" s="6" t="s">
        <v>4434</v>
      </c>
      <c r="DD225" s="6" t="s">
        <v>6032</v>
      </c>
      <c r="DF225" s="29">
        <f t="shared" si="11"/>
        <v>0</v>
      </c>
      <c r="DG225" s="29">
        <v>1</v>
      </c>
    </row>
    <row r="226" spans="1:111" hidden="1" x14ac:dyDescent="0.2">
      <c r="A226" s="6">
        <v>238</v>
      </c>
      <c r="B226" s="25">
        <v>46209.565300925926</v>
      </c>
      <c r="C226" s="25">
        <v>46209.578703703701</v>
      </c>
      <c r="D226" s="6" t="s">
        <v>4901</v>
      </c>
      <c r="F226" s="25"/>
      <c r="G226" s="26" t="s">
        <v>4676</v>
      </c>
      <c r="H226" s="6" t="s">
        <v>3514</v>
      </c>
      <c r="I226" s="6" t="s">
        <v>6033</v>
      </c>
      <c r="J226" s="6" t="s">
        <v>4537</v>
      </c>
      <c r="L226" s="6" t="s">
        <v>1113</v>
      </c>
      <c r="M226" s="6" t="s">
        <v>6034</v>
      </c>
      <c r="N226" s="6" t="s">
        <v>4679</v>
      </c>
      <c r="P226" s="6" t="s">
        <v>5257</v>
      </c>
      <c r="Q226" s="6" t="s">
        <v>446</v>
      </c>
      <c r="R226" s="6" t="s">
        <v>5257</v>
      </c>
      <c r="X226" s="27">
        <v>107</v>
      </c>
      <c r="Y226" s="27">
        <v>107</v>
      </c>
      <c r="Z226" s="30"/>
      <c r="AA226" s="30"/>
      <c r="AB226" s="30">
        <f>SUM(Table2026_09_25[[#This Row],[Number of in-person visits provided in reporting year.]:[Number of video/virtual visits provided in reporting year.]])</f>
        <v>107</v>
      </c>
      <c r="AC226" s="6" t="s">
        <v>8469</v>
      </c>
      <c r="AF226" s="6" t="s">
        <v>6035</v>
      </c>
      <c r="AI226" s="6" t="s">
        <v>6036</v>
      </c>
      <c r="AJ226" s="6" t="s">
        <v>6037</v>
      </c>
      <c r="AK226" s="6" t="s">
        <v>8483</v>
      </c>
      <c r="AL226" s="6" t="s">
        <v>6038</v>
      </c>
      <c r="AM226" s="6" t="s">
        <v>6039</v>
      </c>
      <c r="AN226" s="6" t="s">
        <v>5155</v>
      </c>
      <c r="AO226" s="6" t="s">
        <v>902</v>
      </c>
      <c r="AQ226" s="6" t="s">
        <v>544</v>
      </c>
      <c r="AW226" s="6" t="s">
        <v>5112</v>
      </c>
      <c r="AX226" s="6" t="s">
        <v>4686</v>
      </c>
      <c r="BY226" s="6" t="s">
        <v>6040</v>
      </c>
      <c r="BZ226" s="6">
        <f t="shared" si="9"/>
        <v>0</v>
      </c>
      <c r="CA226" s="6">
        <f t="shared" si="10"/>
        <v>0</v>
      </c>
      <c r="CC226" s="26" t="s">
        <v>21</v>
      </c>
      <c r="CD226" s="6" t="s">
        <v>6041</v>
      </c>
      <c r="CK226" s="6" t="s">
        <v>5148</v>
      </c>
      <c r="DC226" s="6" t="s">
        <v>4434</v>
      </c>
      <c r="DD226" s="6" t="s">
        <v>6042</v>
      </c>
      <c r="DF226" s="29">
        <f t="shared" si="11"/>
        <v>0</v>
      </c>
      <c r="DG226" s="29">
        <v>1</v>
      </c>
    </row>
    <row r="227" spans="1:111" hidden="1" x14ac:dyDescent="0.2">
      <c r="A227" s="6">
        <v>239</v>
      </c>
      <c r="B227" s="25">
        <v>46209.578888888886</v>
      </c>
      <c r="C227" s="25">
        <v>46209.585532407407</v>
      </c>
      <c r="D227" s="6" t="s">
        <v>4901</v>
      </c>
      <c r="F227" s="25"/>
      <c r="G227" s="26" t="s">
        <v>4725</v>
      </c>
      <c r="H227" s="6" t="s">
        <v>3514</v>
      </c>
      <c r="I227" s="6" t="s">
        <v>6043</v>
      </c>
      <c r="J227" s="6" t="s">
        <v>4537</v>
      </c>
      <c r="L227" s="6" t="s">
        <v>1113</v>
      </c>
      <c r="M227" s="6" t="s">
        <v>6034</v>
      </c>
      <c r="N227" s="6" t="s">
        <v>4679</v>
      </c>
      <c r="P227" s="6" t="s">
        <v>5257</v>
      </c>
      <c r="Q227" s="6" t="s">
        <v>446</v>
      </c>
      <c r="R227" s="6" t="s">
        <v>5257</v>
      </c>
      <c r="X227" s="27">
        <v>120</v>
      </c>
      <c r="Y227" s="27">
        <v>120</v>
      </c>
      <c r="Z227" s="30"/>
      <c r="AA227" s="30"/>
      <c r="AB227" s="30">
        <f>SUM(Table2026_09_25[[#This Row],[Number of in-person visits provided in reporting year.]:[Number of video/virtual visits provided in reporting year.]])</f>
        <v>120</v>
      </c>
      <c r="AC227" s="6" t="s">
        <v>8469</v>
      </c>
      <c r="AF227" s="6" t="s">
        <v>6044</v>
      </c>
      <c r="AI227" s="6" t="s">
        <v>6036</v>
      </c>
      <c r="AJ227" s="6" t="s">
        <v>6037</v>
      </c>
      <c r="AK227" s="6" t="s">
        <v>8483</v>
      </c>
      <c r="AL227" s="6" t="s">
        <v>6038</v>
      </c>
      <c r="AM227" s="6" t="s">
        <v>6045</v>
      </c>
      <c r="AN227" s="6" t="s">
        <v>5155</v>
      </c>
      <c r="AO227" s="6" t="s">
        <v>902</v>
      </c>
      <c r="AQ227" s="6" t="s">
        <v>544</v>
      </c>
      <c r="AW227" s="6" t="s">
        <v>5112</v>
      </c>
      <c r="BX227" s="6">
        <v>1</v>
      </c>
      <c r="BY227" s="6" t="s">
        <v>6046</v>
      </c>
      <c r="BZ227" s="6">
        <f t="shared" si="9"/>
        <v>0</v>
      </c>
      <c r="CA227" s="6">
        <f t="shared" si="10"/>
        <v>1</v>
      </c>
      <c r="CC227" s="26" t="s">
        <v>21</v>
      </c>
      <c r="CD227" s="6" t="s">
        <v>6047</v>
      </c>
      <c r="CK227" s="6" t="s">
        <v>5148</v>
      </c>
      <c r="DC227" s="6" t="s">
        <v>4434</v>
      </c>
      <c r="DD227" s="6" t="s">
        <v>6048</v>
      </c>
      <c r="DF227" s="29">
        <f t="shared" si="11"/>
        <v>0</v>
      </c>
      <c r="DG227" s="6">
        <v>1</v>
      </c>
    </row>
    <row r="228" spans="1:111" hidden="1" x14ac:dyDescent="0.2">
      <c r="A228" s="6">
        <v>240</v>
      </c>
      <c r="B228" s="25">
        <v>46209.502534722225</v>
      </c>
      <c r="C228" s="25">
        <v>46209.623124999998</v>
      </c>
      <c r="D228" s="6" t="s">
        <v>4901</v>
      </c>
      <c r="F228" s="25"/>
      <c r="G228" s="26" t="s">
        <v>4725</v>
      </c>
      <c r="H228" s="6" t="s">
        <v>6049</v>
      </c>
      <c r="I228" s="6" t="s">
        <v>4939</v>
      </c>
      <c r="J228" s="6" t="s">
        <v>4537</v>
      </c>
      <c r="L228" s="6" t="s">
        <v>1080</v>
      </c>
      <c r="M228" s="6" t="s">
        <v>6050</v>
      </c>
      <c r="N228" s="6" t="s">
        <v>4679</v>
      </c>
      <c r="P228" s="6" t="s">
        <v>5257</v>
      </c>
      <c r="Q228" s="6" t="s">
        <v>446</v>
      </c>
      <c r="R228" s="6" t="s">
        <v>5257</v>
      </c>
      <c r="S228" s="6" t="s">
        <v>5036</v>
      </c>
      <c r="X228" s="27">
        <v>12</v>
      </c>
      <c r="Y228" s="27">
        <v>76</v>
      </c>
      <c r="Z228" s="27">
        <v>41</v>
      </c>
      <c r="AA228" s="27">
        <v>0</v>
      </c>
      <c r="AB228" s="27">
        <f>SUM(Table2026_09_25[[#This Row],[Number of in-person visits provided in reporting year.]:[Number of video/virtual visits provided in reporting year.]])</f>
        <v>117</v>
      </c>
      <c r="AC228" s="6" t="s">
        <v>8469</v>
      </c>
      <c r="AG228" s="28">
        <v>21</v>
      </c>
      <c r="AH228" s="6" t="s">
        <v>233</v>
      </c>
      <c r="AI228" s="6" t="s">
        <v>6051</v>
      </c>
      <c r="AJ228" s="6" t="s">
        <v>5296</v>
      </c>
      <c r="AK228" s="6" t="s">
        <v>8483</v>
      </c>
      <c r="AL228" s="6" t="s">
        <v>6052</v>
      </c>
      <c r="AQ228" s="6" t="s">
        <v>544</v>
      </c>
      <c r="AW228" s="6" t="s">
        <v>5297</v>
      </c>
      <c r="AX228" s="6" t="s">
        <v>6053</v>
      </c>
      <c r="AY228" s="28">
        <v>0.02</v>
      </c>
      <c r="AZ228" s="28">
        <v>0</v>
      </c>
      <c r="BA228" s="28">
        <v>0.04</v>
      </c>
      <c r="BB228" s="28">
        <v>0</v>
      </c>
      <c r="BC228" s="28">
        <v>0</v>
      </c>
      <c r="BD228" s="28">
        <v>0</v>
      </c>
      <c r="BE228" s="28">
        <v>0</v>
      </c>
      <c r="BF228" s="28">
        <v>0</v>
      </c>
      <c r="BG228" s="28">
        <v>0</v>
      </c>
      <c r="BH228" s="28">
        <v>0</v>
      </c>
      <c r="BI228" s="28">
        <v>0</v>
      </c>
      <c r="BJ228" s="28">
        <v>0</v>
      </c>
      <c r="BK228" s="28">
        <v>0</v>
      </c>
      <c r="BL228" s="28">
        <v>0</v>
      </c>
      <c r="BM228" s="28">
        <v>0</v>
      </c>
      <c r="BN228" s="28">
        <v>0</v>
      </c>
      <c r="BO228" s="28">
        <v>0</v>
      </c>
      <c r="BP228" s="28">
        <v>0.02</v>
      </c>
      <c r="BQ228" s="28">
        <v>0.02</v>
      </c>
      <c r="BS228" s="28">
        <v>0.02</v>
      </c>
      <c r="BT228" s="28">
        <v>0</v>
      </c>
      <c r="BU228" s="28">
        <v>0</v>
      </c>
      <c r="BV228" s="28"/>
      <c r="BW228" s="28"/>
      <c r="BX228" s="28"/>
      <c r="BY228" s="28" t="s">
        <v>4881</v>
      </c>
      <c r="BZ228" s="6">
        <f t="shared" si="9"/>
        <v>0.12000000000000001</v>
      </c>
      <c r="CA228" s="6">
        <f t="shared" si="10"/>
        <v>0.06</v>
      </c>
      <c r="CB228" s="28">
        <v>0</v>
      </c>
      <c r="CC228" s="26" t="s">
        <v>4687</v>
      </c>
      <c r="CD228" s="6" t="s">
        <v>5615</v>
      </c>
      <c r="CE228" s="6" t="s">
        <v>4434</v>
      </c>
      <c r="CF228" s="6" t="s">
        <v>5899</v>
      </c>
      <c r="CG228" s="6" t="s">
        <v>4434</v>
      </c>
      <c r="CH228" s="6" t="s">
        <v>6054</v>
      </c>
      <c r="CK228" s="6" t="s">
        <v>4689</v>
      </c>
      <c r="CL228" s="6" t="s">
        <v>4434</v>
      </c>
      <c r="CM228" s="6" t="s">
        <v>4738</v>
      </c>
      <c r="CN228" s="6" t="s">
        <v>6055</v>
      </c>
      <c r="CO228" s="6" t="s">
        <v>4434</v>
      </c>
      <c r="CP228" s="6" t="s">
        <v>4738</v>
      </c>
      <c r="CQ228" s="6" t="s">
        <v>6056</v>
      </c>
      <c r="CR228" s="6" t="s">
        <v>8609</v>
      </c>
      <c r="CS228" s="6" t="s">
        <v>4787</v>
      </c>
      <c r="CT228" s="6" t="s">
        <v>6056</v>
      </c>
      <c r="CU228" s="6" t="s">
        <v>4434</v>
      </c>
      <c r="CV228" s="6" t="s">
        <v>4787</v>
      </c>
      <c r="CW228" s="6" t="s">
        <v>6057</v>
      </c>
      <c r="CX228" s="6" t="s">
        <v>4434</v>
      </c>
      <c r="CY228" s="6" t="s">
        <v>4434</v>
      </c>
      <c r="CZ228" s="6" t="s">
        <v>6058</v>
      </c>
      <c r="DC228" s="6" t="s">
        <v>4434</v>
      </c>
      <c r="DD228" s="6" t="s">
        <v>6059</v>
      </c>
      <c r="DF228" s="29">
        <f t="shared" si="11"/>
        <v>0</v>
      </c>
      <c r="DG228" s="6">
        <v>1</v>
      </c>
    </row>
    <row r="229" spans="1:111" hidden="1" x14ac:dyDescent="0.2">
      <c r="A229" s="6">
        <v>241</v>
      </c>
      <c r="B229" s="25">
        <v>46209.623356481483</v>
      </c>
      <c r="C229" s="25">
        <v>46209.632615740738</v>
      </c>
      <c r="D229" s="6" t="s">
        <v>4901</v>
      </c>
      <c r="F229" s="25"/>
      <c r="G229" s="26" t="s">
        <v>4676</v>
      </c>
      <c r="H229" s="6" t="s">
        <v>6049</v>
      </c>
      <c r="I229" s="6" t="s">
        <v>6060</v>
      </c>
      <c r="J229" s="6" t="s">
        <v>4537</v>
      </c>
      <c r="L229" s="6" t="s">
        <v>6061</v>
      </c>
      <c r="M229" s="6" t="s">
        <v>6050</v>
      </c>
      <c r="N229" s="6" t="s">
        <v>4679</v>
      </c>
      <c r="P229" s="6" t="s">
        <v>6062</v>
      </c>
      <c r="Q229" s="6" t="s">
        <v>446</v>
      </c>
      <c r="R229" s="6" t="s">
        <v>6061</v>
      </c>
      <c r="S229" s="6" t="s">
        <v>6063</v>
      </c>
      <c r="X229" s="27">
        <v>249</v>
      </c>
      <c r="Y229" s="27">
        <v>2277</v>
      </c>
      <c r="Z229" s="27">
        <v>3805</v>
      </c>
      <c r="AA229" s="30"/>
      <c r="AB229" s="30">
        <f>SUM(Table2026_09_25[[#This Row],[Number of in-person visits provided in reporting year.]:[Number of video/virtual visits provided in reporting year.]])</f>
        <v>6082</v>
      </c>
      <c r="AC229" s="6" t="s">
        <v>8469</v>
      </c>
      <c r="AF229" s="6" t="s">
        <v>4682</v>
      </c>
      <c r="AG229" s="28">
        <v>5</v>
      </c>
      <c r="AH229" s="6" t="s">
        <v>6064</v>
      </c>
      <c r="AI229" s="6" t="s">
        <v>6065</v>
      </c>
      <c r="AJ229" s="6" t="s">
        <v>5296</v>
      </c>
      <c r="AK229" s="6" t="s">
        <v>8483</v>
      </c>
      <c r="AL229" s="6" t="s">
        <v>6066</v>
      </c>
      <c r="AM229" s="6" t="s">
        <v>6067</v>
      </c>
      <c r="AN229" s="6" t="s">
        <v>5296</v>
      </c>
      <c r="AO229" s="6" t="s">
        <v>6068</v>
      </c>
      <c r="AQ229" s="6" t="s">
        <v>544</v>
      </c>
      <c r="AW229" s="6" t="s">
        <v>5297</v>
      </c>
      <c r="AX229" s="6" t="s">
        <v>4686</v>
      </c>
      <c r="AY229" s="28">
        <v>1</v>
      </c>
      <c r="AZ229" s="28">
        <v>0</v>
      </c>
      <c r="BA229" s="28">
        <v>0</v>
      </c>
      <c r="BB229" s="28">
        <v>0</v>
      </c>
      <c r="BC229" s="28">
        <v>0</v>
      </c>
      <c r="BD229" s="28">
        <v>0</v>
      </c>
      <c r="BE229" s="28">
        <v>0</v>
      </c>
      <c r="BF229" s="28">
        <v>0</v>
      </c>
      <c r="BG229" s="28">
        <v>0</v>
      </c>
      <c r="BH229" s="28">
        <v>0</v>
      </c>
      <c r="BI229" s="28">
        <v>0</v>
      </c>
      <c r="BJ229" s="28">
        <v>0</v>
      </c>
      <c r="BK229" s="28">
        <v>0</v>
      </c>
      <c r="BL229" s="28">
        <v>0</v>
      </c>
      <c r="BM229" s="28">
        <v>0</v>
      </c>
      <c r="BN229" s="28">
        <v>0</v>
      </c>
      <c r="BO229" s="28">
        <v>0</v>
      </c>
      <c r="BP229" s="28">
        <v>0</v>
      </c>
      <c r="BQ229" s="28">
        <v>0</v>
      </c>
      <c r="BR229" s="28">
        <v>0</v>
      </c>
      <c r="BS229" s="28">
        <v>0</v>
      </c>
      <c r="BT229" s="28">
        <v>0</v>
      </c>
      <c r="BU229" s="28">
        <v>0</v>
      </c>
      <c r="BV229" s="28"/>
      <c r="BW229" s="28"/>
      <c r="BX229" s="28">
        <v>7</v>
      </c>
      <c r="BY229" s="6" t="s">
        <v>6069</v>
      </c>
      <c r="BZ229" s="6">
        <f t="shared" si="9"/>
        <v>1</v>
      </c>
      <c r="CA229" s="6">
        <f t="shared" si="10"/>
        <v>7</v>
      </c>
      <c r="CB229" s="28">
        <v>1</v>
      </c>
      <c r="CC229" s="26" t="s">
        <v>4753</v>
      </c>
      <c r="CD229" s="6" t="s">
        <v>6070</v>
      </c>
      <c r="CE229" s="6" t="s">
        <v>4434</v>
      </c>
      <c r="CF229" s="6" t="s">
        <v>6071</v>
      </c>
      <c r="CG229" s="6" t="s">
        <v>4434</v>
      </c>
      <c r="CH229" s="6" t="s">
        <v>6054</v>
      </c>
      <c r="CJ229" s="6" t="s">
        <v>7981</v>
      </c>
      <c r="CK229" s="6" t="s">
        <v>4937</v>
      </c>
      <c r="CL229" s="6" t="s">
        <v>4434</v>
      </c>
      <c r="CM229" s="6" t="s">
        <v>4738</v>
      </c>
      <c r="CX229" s="6" t="s">
        <v>4537</v>
      </c>
      <c r="CY229" s="6" t="s">
        <v>4537</v>
      </c>
      <c r="DC229" s="6" t="s">
        <v>4434</v>
      </c>
      <c r="DD229" s="6" t="s">
        <v>6059</v>
      </c>
      <c r="DF229" s="29">
        <f t="shared" si="11"/>
        <v>0</v>
      </c>
      <c r="DG229" s="29">
        <v>1</v>
      </c>
    </row>
    <row r="230" spans="1:111" hidden="1" x14ac:dyDescent="0.2">
      <c r="A230" s="6">
        <v>242</v>
      </c>
      <c r="B230" s="25">
        <v>46209.632916666669</v>
      </c>
      <c r="C230" s="25">
        <v>46209.638067129628</v>
      </c>
      <c r="D230" s="6" t="s">
        <v>4901</v>
      </c>
      <c r="F230" s="25"/>
      <c r="G230" s="26" t="s">
        <v>4725</v>
      </c>
      <c r="H230" s="6" t="s">
        <v>6049</v>
      </c>
      <c r="I230" s="6" t="s">
        <v>6072</v>
      </c>
      <c r="J230" s="6" t="s">
        <v>4537</v>
      </c>
      <c r="L230" s="6" t="s">
        <v>6061</v>
      </c>
      <c r="M230" s="6" t="s">
        <v>6050</v>
      </c>
      <c r="N230" s="6" t="s">
        <v>4679</v>
      </c>
      <c r="P230" s="6" t="s">
        <v>6062</v>
      </c>
      <c r="Q230" s="6" t="s">
        <v>446</v>
      </c>
      <c r="R230" s="6" t="s">
        <v>6073</v>
      </c>
      <c r="X230" s="27">
        <v>246</v>
      </c>
      <c r="Y230" s="27">
        <v>2562</v>
      </c>
      <c r="Z230" s="27">
        <v>3737</v>
      </c>
      <c r="AA230" s="30"/>
      <c r="AB230" s="30">
        <f>SUM(Table2026_09_25[[#This Row],[Number of in-person visits provided in reporting year.]:[Number of video/virtual visits provided in reporting year.]])</f>
        <v>6299</v>
      </c>
      <c r="AC230" s="6" t="s">
        <v>8469</v>
      </c>
      <c r="AF230" s="6" t="s">
        <v>4682</v>
      </c>
      <c r="AG230" s="28">
        <v>5</v>
      </c>
      <c r="AH230" s="6" t="s">
        <v>6074</v>
      </c>
      <c r="AI230" s="6" t="s">
        <v>6065</v>
      </c>
      <c r="AJ230" s="6" t="s">
        <v>5296</v>
      </c>
      <c r="AK230" s="6" t="s">
        <v>8483</v>
      </c>
      <c r="AL230" s="6" t="s">
        <v>6066</v>
      </c>
      <c r="AM230" s="6" t="s">
        <v>6067</v>
      </c>
      <c r="AN230" s="6" t="s">
        <v>5296</v>
      </c>
      <c r="AO230" s="6" t="s">
        <v>6068</v>
      </c>
      <c r="AQ230" s="6" t="s">
        <v>544</v>
      </c>
      <c r="AW230" s="6" t="s">
        <v>5297</v>
      </c>
      <c r="AX230" s="6" t="s">
        <v>4686</v>
      </c>
      <c r="AY230" s="28">
        <v>1</v>
      </c>
      <c r="AZ230" s="28">
        <v>0</v>
      </c>
      <c r="BA230" s="28">
        <v>0</v>
      </c>
      <c r="BB230" s="28">
        <v>0</v>
      </c>
      <c r="BC230" s="28">
        <v>0</v>
      </c>
      <c r="BD230" s="28">
        <v>0</v>
      </c>
      <c r="BE230" s="28">
        <v>0</v>
      </c>
      <c r="BF230" s="28">
        <v>0</v>
      </c>
      <c r="BG230" s="28">
        <v>0</v>
      </c>
      <c r="BH230" s="28">
        <v>0</v>
      </c>
      <c r="BI230" s="28">
        <v>0</v>
      </c>
      <c r="BJ230" s="28">
        <v>0</v>
      </c>
      <c r="BK230" s="28">
        <v>0</v>
      </c>
      <c r="BL230" s="28">
        <v>0</v>
      </c>
      <c r="BM230" s="28">
        <v>0</v>
      </c>
      <c r="BN230" s="28">
        <v>0</v>
      </c>
      <c r="BO230" s="28">
        <v>0</v>
      </c>
      <c r="BP230" s="28">
        <v>0</v>
      </c>
      <c r="BQ230" s="28">
        <v>0</v>
      </c>
      <c r="BR230" s="28">
        <v>0</v>
      </c>
      <c r="BS230" s="28">
        <v>0</v>
      </c>
      <c r="BT230" s="28">
        <v>0</v>
      </c>
      <c r="BU230" s="28">
        <v>0</v>
      </c>
      <c r="BV230" s="28"/>
      <c r="BW230" s="28"/>
      <c r="BX230" s="28">
        <v>6</v>
      </c>
      <c r="BY230" s="6" t="s">
        <v>6075</v>
      </c>
      <c r="BZ230" s="6">
        <f t="shared" si="9"/>
        <v>1</v>
      </c>
      <c r="CA230" s="6">
        <f t="shared" si="10"/>
        <v>6</v>
      </c>
      <c r="CB230" s="28">
        <v>1</v>
      </c>
      <c r="CC230" s="26" t="s">
        <v>4753</v>
      </c>
      <c r="CD230" s="6" t="s">
        <v>6076</v>
      </c>
      <c r="CE230" s="6" t="s">
        <v>4434</v>
      </c>
      <c r="CF230" s="6" t="s">
        <v>6054</v>
      </c>
      <c r="CG230" s="6" t="s">
        <v>4537</v>
      </c>
      <c r="CJ230" s="6" t="s">
        <v>7981</v>
      </c>
      <c r="CK230" s="6" t="s">
        <v>4937</v>
      </c>
      <c r="CX230" s="6" t="s">
        <v>4537</v>
      </c>
      <c r="CY230" s="6" t="s">
        <v>4537</v>
      </c>
      <c r="DC230" s="6" t="s">
        <v>4434</v>
      </c>
      <c r="DD230" s="6" t="s">
        <v>6059</v>
      </c>
      <c r="DF230" s="29">
        <f t="shared" si="11"/>
        <v>0</v>
      </c>
      <c r="DG230" s="6">
        <v>1</v>
      </c>
    </row>
    <row r="231" spans="1:111" ht="16" hidden="1" x14ac:dyDescent="0.2">
      <c r="A231" s="6">
        <v>243</v>
      </c>
      <c r="B231" s="25">
        <v>46209.628344907411</v>
      </c>
      <c r="C231" s="25">
        <v>46209.659988425927</v>
      </c>
      <c r="D231" s="6" t="s">
        <v>4901</v>
      </c>
      <c r="F231" s="25"/>
      <c r="G231" s="26" t="s">
        <v>4725</v>
      </c>
      <c r="H231" s="6" t="s">
        <v>6077</v>
      </c>
      <c r="I231" s="6" t="s">
        <v>6078</v>
      </c>
      <c r="J231" s="6" t="s">
        <v>4537</v>
      </c>
      <c r="L231" s="6" t="s">
        <v>2265</v>
      </c>
      <c r="M231" s="6" t="s">
        <v>6079</v>
      </c>
      <c r="N231" s="6" t="s">
        <v>4679</v>
      </c>
      <c r="P231" s="6" t="s">
        <v>2265</v>
      </c>
      <c r="Q231" s="31" t="s">
        <v>987</v>
      </c>
      <c r="R231" s="6" t="s">
        <v>3430</v>
      </c>
      <c r="S231" s="6" t="s">
        <v>6080</v>
      </c>
      <c r="V231" s="6" t="s">
        <v>1057</v>
      </c>
      <c r="X231" s="27">
        <v>643</v>
      </c>
      <c r="Y231" s="27">
        <v>2770</v>
      </c>
      <c r="Z231" s="27">
        <v>0</v>
      </c>
      <c r="AA231" s="27">
        <v>0</v>
      </c>
      <c r="AB231" s="27">
        <f>SUM(Table2026_09_25[[#This Row],[Number of in-person visits provided in reporting year.]:[Number of video/virtual visits provided in reporting year.]])</f>
        <v>2770</v>
      </c>
      <c r="AC231" s="6" t="s">
        <v>8469</v>
      </c>
      <c r="AF231" s="6" t="s">
        <v>4682</v>
      </c>
      <c r="AI231" s="6" t="s">
        <v>6081</v>
      </c>
      <c r="AJ231" s="6" t="s">
        <v>6082</v>
      </c>
      <c r="AK231" s="6" t="s">
        <v>8483</v>
      </c>
      <c r="AL231" s="6" t="s">
        <v>3757</v>
      </c>
      <c r="AQ231" s="6" t="s">
        <v>544</v>
      </c>
      <c r="AW231" s="6" t="s">
        <v>6083</v>
      </c>
      <c r="AX231" s="6" t="s">
        <v>4686</v>
      </c>
      <c r="AZ231" s="28">
        <v>1</v>
      </c>
      <c r="BZ231" s="6">
        <f t="shared" si="9"/>
        <v>1</v>
      </c>
      <c r="CA231" s="6">
        <f t="shared" si="10"/>
        <v>0</v>
      </c>
      <c r="CB231" s="28">
        <v>0</v>
      </c>
      <c r="CC231" s="26" t="s">
        <v>4687</v>
      </c>
      <c r="CD231" s="6" t="s">
        <v>6084</v>
      </c>
      <c r="CE231" s="6" t="s">
        <v>4434</v>
      </c>
      <c r="CF231" s="6" t="s">
        <v>6085</v>
      </c>
      <c r="CG231" s="6" t="s">
        <v>4434</v>
      </c>
      <c r="CH231" s="6" t="s">
        <v>6085</v>
      </c>
      <c r="CK231" s="6" t="s">
        <v>4689</v>
      </c>
      <c r="CL231" s="6" t="s">
        <v>4537</v>
      </c>
      <c r="CM231" s="6" t="s">
        <v>4737</v>
      </c>
      <c r="CO231" s="6" t="s">
        <v>8607</v>
      </c>
      <c r="CP231" s="6" t="s">
        <v>4758</v>
      </c>
      <c r="CR231" s="6" t="s">
        <v>4537</v>
      </c>
      <c r="CS231" s="6" t="s">
        <v>4759</v>
      </c>
      <c r="CU231" s="6" t="s">
        <v>8607</v>
      </c>
      <c r="CV231" s="6" t="s">
        <v>4694</v>
      </c>
      <c r="CX231" s="6" t="s">
        <v>4434</v>
      </c>
      <c r="CY231" s="6" t="s">
        <v>4434</v>
      </c>
      <c r="CZ231" s="6" t="s">
        <v>6086</v>
      </c>
      <c r="DA231" s="6" t="s">
        <v>6087</v>
      </c>
      <c r="DB231" s="6" t="s">
        <v>6088</v>
      </c>
      <c r="DC231" s="6" t="s">
        <v>4434</v>
      </c>
      <c r="DD231" s="6" t="s">
        <v>6089</v>
      </c>
      <c r="DF231" s="29">
        <f t="shared" si="11"/>
        <v>0</v>
      </c>
      <c r="DG231" s="6">
        <v>1</v>
      </c>
    </row>
    <row r="232" spans="1:111" hidden="1" x14ac:dyDescent="0.2">
      <c r="A232" s="6">
        <v>244</v>
      </c>
      <c r="B232" s="25">
        <v>46209.653368055559</v>
      </c>
      <c r="C232" s="25">
        <v>46209.661550925928</v>
      </c>
      <c r="D232" s="6" t="s">
        <v>4901</v>
      </c>
      <c r="F232" s="25"/>
      <c r="G232" s="26" t="s">
        <v>4676</v>
      </c>
      <c r="H232" s="6" t="s">
        <v>6090</v>
      </c>
      <c r="I232" s="6" t="s">
        <v>5830</v>
      </c>
      <c r="J232" s="6" t="s">
        <v>4434</v>
      </c>
      <c r="K232" s="6" t="s">
        <v>6091</v>
      </c>
      <c r="L232" s="6" t="s">
        <v>1080</v>
      </c>
      <c r="M232" s="6" t="s">
        <v>6092</v>
      </c>
      <c r="N232" s="6" t="s">
        <v>4679</v>
      </c>
      <c r="P232" s="6" t="s">
        <v>5257</v>
      </c>
      <c r="Q232" s="6" t="s">
        <v>446</v>
      </c>
      <c r="R232" s="6" t="s">
        <v>5257</v>
      </c>
      <c r="X232" s="27">
        <v>12</v>
      </c>
      <c r="Y232" s="27">
        <v>12</v>
      </c>
      <c r="Z232" s="30"/>
      <c r="AA232" s="30"/>
      <c r="AB232" s="30">
        <f>SUM(Table2026_09_25[[#This Row],[Number of in-person visits provided in reporting year.]:[Number of video/virtual visits provided in reporting year.]])</f>
        <v>12</v>
      </c>
      <c r="AC232" s="6" t="s">
        <v>8469</v>
      </c>
      <c r="AF232" s="6" t="s">
        <v>6093</v>
      </c>
      <c r="AI232" s="6" t="s">
        <v>6094</v>
      </c>
      <c r="AJ232" s="6" t="s">
        <v>5296</v>
      </c>
      <c r="AK232" s="6" t="s">
        <v>8483</v>
      </c>
      <c r="AL232" s="6" t="s">
        <v>6095</v>
      </c>
      <c r="AQ232" s="6" t="s">
        <v>544</v>
      </c>
      <c r="AW232" s="6" t="s">
        <v>5297</v>
      </c>
      <c r="AX232" s="6" t="s">
        <v>6096</v>
      </c>
      <c r="BX232" s="6">
        <v>3.1</v>
      </c>
      <c r="BY232" s="6" t="s">
        <v>6097</v>
      </c>
      <c r="BZ232" s="6">
        <f t="shared" si="9"/>
        <v>0</v>
      </c>
      <c r="CA232" s="6">
        <f t="shared" si="10"/>
        <v>3.1</v>
      </c>
      <c r="CC232" s="26" t="s">
        <v>21</v>
      </c>
      <c r="CK232" s="6" t="s">
        <v>5148</v>
      </c>
      <c r="DC232" s="6" t="s">
        <v>4434</v>
      </c>
      <c r="DD232" s="6" t="s">
        <v>6048</v>
      </c>
      <c r="DF232" s="29">
        <f t="shared" si="11"/>
        <v>0</v>
      </c>
      <c r="DG232" s="29">
        <v>1</v>
      </c>
    </row>
    <row r="233" spans="1:111" ht="16" hidden="1" x14ac:dyDescent="0.2">
      <c r="A233" s="6">
        <v>245</v>
      </c>
      <c r="B233" s="25">
        <v>46210.407835648148</v>
      </c>
      <c r="C233" s="25">
        <v>46210.417870370373</v>
      </c>
      <c r="D233" s="6" t="s">
        <v>4901</v>
      </c>
      <c r="F233" s="25"/>
      <c r="G233" s="26" t="s">
        <v>4676</v>
      </c>
      <c r="H233" s="6" t="s">
        <v>6098</v>
      </c>
      <c r="I233" s="6" t="s">
        <v>5830</v>
      </c>
      <c r="J233" s="6" t="s">
        <v>4537</v>
      </c>
      <c r="L233" s="6" t="s">
        <v>6099</v>
      </c>
      <c r="M233" s="6" t="s">
        <v>6100</v>
      </c>
      <c r="N233" s="6" t="s">
        <v>4679</v>
      </c>
      <c r="P233" s="6" t="s">
        <v>3534</v>
      </c>
      <c r="Q233" s="31" t="s">
        <v>987</v>
      </c>
      <c r="V233" s="6" t="s">
        <v>4968</v>
      </c>
      <c r="X233" s="27">
        <v>864</v>
      </c>
      <c r="Y233" s="27">
        <v>864</v>
      </c>
      <c r="Z233" s="30"/>
      <c r="AA233" s="30"/>
      <c r="AB233" s="30">
        <f>SUM(Table2026_09_25[[#This Row],[Number of in-person visits provided in reporting year.]:[Number of video/virtual visits provided in reporting year.]])</f>
        <v>864</v>
      </c>
      <c r="AC233" s="6" t="s">
        <v>8469</v>
      </c>
      <c r="AF233" s="6" t="s">
        <v>6101</v>
      </c>
      <c r="AH233" s="6" t="s">
        <v>6102</v>
      </c>
      <c r="AI233" s="6" t="s">
        <v>6103</v>
      </c>
      <c r="AJ233" s="6" t="s">
        <v>5416</v>
      </c>
      <c r="AK233" s="6" t="s">
        <v>8483</v>
      </c>
      <c r="AL233" s="6" t="s">
        <v>3779</v>
      </c>
      <c r="AM233" s="6" t="s">
        <v>6104</v>
      </c>
      <c r="AN233" s="6" t="s">
        <v>5416</v>
      </c>
      <c r="AO233" s="6" t="s">
        <v>6105</v>
      </c>
      <c r="AQ233" s="6" t="s">
        <v>544</v>
      </c>
      <c r="AW233" s="6" t="s">
        <v>5282</v>
      </c>
      <c r="BX233" s="6">
        <v>1</v>
      </c>
      <c r="BY233" s="6" t="s">
        <v>6106</v>
      </c>
      <c r="BZ233" s="6">
        <f t="shared" si="9"/>
        <v>0</v>
      </c>
      <c r="CA233" s="6">
        <f t="shared" si="10"/>
        <v>1</v>
      </c>
      <c r="CC233" s="26" t="s">
        <v>4753</v>
      </c>
      <c r="CK233" s="6" t="s">
        <v>5148</v>
      </c>
      <c r="DC233" s="6" t="s">
        <v>4434</v>
      </c>
      <c r="DD233" s="6" t="s">
        <v>6048</v>
      </c>
      <c r="DF233" s="29">
        <f t="shared" si="11"/>
        <v>0</v>
      </c>
      <c r="DG233" s="29">
        <v>1</v>
      </c>
    </row>
    <row r="234" spans="1:111" ht="16" hidden="1" x14ac:dyDescent="0.2">
      <c r="A234" s="6">
        <v>246</v>
      </c>
      <c r="B234" s="25">
        <v>46210.417962962965</v>
      </c>
      <c r="C234" s="25">
        <v>46210.42255787037</v>
      </c>
      <c r="D234" s="6" t="s">
        <v>4901</v>
      </c>
      <c r="F234" s="25"/>
      <c r="G234" s="26" t="s">
        <v>4725</v>
      </c>
      <c r="H234" s="6" t="s">
        <v>6098</v>
      </c>
      <c r="I234" s="6" t="s">
        <v>5830</v>
      </c>
      <c r="J234" s="6" t="s">
        <v>4537</v>
      </c>
      <c r="L234" s="6" t="s">
        <v>6107</v>
      </c>
      <c r="M234" s="6" t="s">
        <v>6100</v>
      </c>
      <c r="N234" s="6" t="s">
        <v>4679</v>
      </c>
      <c r="P234" s="6" t="s">
        <v>3534</v>
      </c>
      <c r="Q234" s="31" t="s">
        <v>987</v>
      </c>
      <c r="V234" s="6" t="s">
        <v>4968</v>
      </c>
      <c r="X234" s="27">
        <v>894</v>
      </c>
      <c r="Y234" s="27">
        <v>894</v>
      </c>
      <c r="Z234" s="30"/>
      <c r="AA234" s="30"/>
      <c r="AB234" s="30">
        <f>SUM(Table2026_09_25[[#This Row],[Number of in-person visits provided in reporting year.]:[Number of video/virtual visits provided in reporting year.]])</f>
        <v>894</v>
      </c>
      <c r="AC234" s="6" t="s">
        <v>8469</v>
      </c>
      <c r="AF234" s="6" t="s">
        <v>6108</v>
      </c>
      <c r="AH234" s="6" t="s">
        <v>6109</v>
      </c>
      <c r="AI234" s="6" t="s">
        <v>6103</v>
      </c>
      <c r="AJ234" s="6" t="s">
        <v>5416</v>
      </c>
      <c r="AK234" s="6" t="s">
        <v>8483</v>
      </c>
      <c r="AL234" s="6" t="s">
        <v>3779</v>
      </c>
      <c r="AM234" s="6" t="s">
        <v>6110</v>
      </c>
      <c r="AN234" s="6" t="s">
        <v>5416</v>
      </c>
      <c r="AO234" s="6" t="s">
        <v>6105</v>
      </c>
      <c r="AQ234" s="6" t="s">
        <v>544</v>
      </c>
      <c r="AW234" s="6" t="s">
        <v>5282</v>
      </c>
      <c r="BX234" s="6">
        <v>1</v>
      </c>
      <c r="BY234" s="6" t="s">
        <v>6111</v>
      </c>
      <c r="BZ234" s="6">
        <f t="shared" si="9"/>
        <v>0</v>
      </c>
      <c r="CA234" s="6">
        <f t="shared" si="10"/>
        <v>1</v>
      </c>
      <c r="CC234" s="26" t="s">
        <v>4753</v>
      </c>
      <c r="CK234" s="6" t="s">
        <v>5148</v>
      </c>
      <c r="DC234" s="6" t="s">
        <v>4434</v>
      </c>
      <c r="DD234" s="6" t="s">
        <v>6048</v>
      </c>
      <c r="DF234" s="29">
        <f t="shared" si="11"/>
        <v>0</v>
      </c>
      <c r="DG234" s="6">
        <v>1</v>
      </c>
    </row>
    <row r="235" spans="1:111" hidden="1" x14ac:dyDescent="0.2">
      <c r="A235" s="6">
        <v>247</v>
      </c>
      <c r="B235" s="25">
        <v>46211.295752314814</v>
      </c>
      <c r="C235" s="25">
        <v>46211.30364583333</v>
      </c>
      <c r="D235" s="6" t="s">
        <v>4901</v>
      </c>
      <c r="F235" s="25"/>
      <c r="G235" s="26" t="s">
        <v>4725</v>
      </c>
      <c r="H235" s="6" t="s">
        <v>6090</v>
      </c>
      <c r="I235" s="6" t="s">
        <v>6112</v>
      </c>
      <c r="J235" s="6" t="s">
        <v>4537</v>
      </c>
      <c r="L235" s="6" t="s">
        <v>1080</v>
      </c>
      <c r="M235" s="6" t="s">
        <v>6092</v>
      </c>
      <c r="N235" s="6" t="s">
        <v>4679</v>
      </c>
      <c r="P235" s="6" t="s">
        <v>5257</v>
      </c>
      <c r="Q235" s="6" t="s">
        <v>446</v>
      </c>
      <c r="R235" s="6" t="s">
        <v>5257</v>
      </c>
      <c r="X235" s="27">
        <v>12</v>
      </c>
      <c r="Y235" s="27">
        <v>12</v>
      </c>
      <c r="Z235" s="30"/>
      <c r="AA235" s="30"/>
      <c r="AB235" s="30">
        <f>SUM(Table2026_09_25[[#This Row],[Number of in-person visits provided in reporting year.]:[Number of video/virtual visits provided in reporting year.]])</f>
        <v>12</v>
      </c>
      <c r="AC235" s="6" t="s">
        <v>8469</v>
      </c>
      <c r="AF235" s="6" t="s">
        <v>6113</v>
      </c>
      <c r="AI235" s="6" t="s">
        <v>6094</v>
      </c>
      <c r="AJ235" s="6" t="s">
        <v>5296</v>
      </c>
      <c r="AK235" s="6" t="s">
        <v>8483</v>
      </c>
      <c r="AL235" s="6" t="s">
        <v>6095</v>
      </c>
      <c r="AQ235" s="6" t="s">
        <v>544</v>
      </c>
      <c r="AW235" s="6" t="s">
        <v>5297</v>
      </c>
      <c r="BX235" s="6">
        <v>3.1</v>
      </c>
      <c r="BY235" s="6" t="s">
        <v>6114</v>
      </c>
      <c r="BZ235" s="6">
        <f t="shared" si="9"/>
        <v>0</v>
      </c>
      <c r="CA235" s="6">
        <f t="shared" si="10"/>
        <v>3.1</v>
      </c>
      <c r="CC235" s="26" t="s">
        <v>21</v>
      </c>
      <c r="CK235" s="6" t="s">
        <v>5148</v>
      </c>
      <c r="DA235" s="6" t="s">
        <v>6115</v>
      </c>
      <c r="DC235" s="6" t="s">
        <v>4434</v>
      </c>
      <c r="DD235" s="6" t="s">
        <v>6048</v>
      </c>
      <c r="DF235" s="29">
        <f t="shared" si="11"/>
        <v>0</v>
      </c>
      <c r="DG235" s="6">
        <v>1</v>
      </c>
    </row>
    <row r="236" spans="1:111" hidden="1" x14ac:dyDescent="0.2">
      <c r="A236" s="6">
        <v>248</v>
      </c>
      <c r="B236" s="25">
        <v>46211.304050925923</v>
      </c>
      <c r="C236" s="25">
        <v>46211.326805555553</v>
      </c>
      <c r="D236" s="6" t="s">
        <v>4901</v>
      </c>
      <c r="F236" s="25"/>
      <c r="G236" s="26" t="s">
        <v>4676</v>
      </c>
      <c r="H236" s="6" t="s">
        <v>6116</v>
      </c>
      <c r="I236" s="6" t="s">
        <v>6117</v>
      </c>
      <c r="J236" s="6" t="s">
        <v>4537</v>
      </c>
      <c r="L236" s="6" t="s">
        <v>1080</v>
      </c>
      <c r="M236" s="6" t="s">
        <v>6118</v>
      </c>
      <c r="N236" s="6" t="s">
        <v>4679</v>
      </c>
      <c r="P236" s="6" t="s">
        <v>5257</v>
      </c>
      <c r="Q236" s="6" t="s">
        <v>446</v>
      </c>
      <c r="R236" s="6" t="s">
        <v>5257</v>
      </c>
      <c r="X236" s="27">
        <v>83</v>
      </c>
      <c r="Y236" s="27">
        <v>83</v>
      </c>
      <c r="Z236" s="30"/>
      <c r="AA236" s="30"/>
      <c r="AB236" s="30">
        <f>SUM(Table2026_09_25[[#This Row],[Number of in-person visits provided in reporting year.]:[Number of video/virtual visits provided in reporting year.]])</f>
        <v>83</v>
      </c>
      <c r="AC236" s="6" t="s">
        <v>8469</v>
      </c>
      <c r="AF236" s="6" t="s">
        <v>6119</v>
      </c>
      <c r="AH236" s="6" t="s">
        <v>6120</v>
      </c>
      <c r="AI236" s="6" t="s">
        <v>6121</v>
      </c>
      <c r="AJ236" s="6" t="s">
        <v>5354</v>
      </c>
      <c r="AK236" s="6" t="s">
        <v>8483</v>
      </c>
      <c r="AL236" s="6" t="s">
        <v>6122</v>
      </c>
      <c r="AM236" s="6" t="s">
        <v>6123</v>
      </c>
      <c r="AN236" s="6" t="s">
        <v>5354</v>
      </c>
      <c r="AO236" s="6" t="s">
        <v>6124</v>
      </c>
      <c r="AP236" s="6" t="s">
        <v>6125</v>
      </c>
      <c r="AQ236" s="6" t="s">
        <v>544</v>
      </c>
      <c r="AW236" s="6" t="s">
        <v>5112</v>
      </c>
      <c r="BX236" s="6">
        <v>1</v>
      </c>
      <c r="BY236" s="6" t="s">
        <v>6126</v>
      </c>
      <c r="BZ236" s="6">
        <f t="shared" si="9"/>
        <v>0</v>
      </c>
      <c r="CA236" s="6">
        <f t="shared" si="10"/>
        <v>1</v>
      </c>
      <c r="CC236" s="26" t="s">
        <v>21</v>
      </c>
      <c r="CK236" s="6" t="s">
        <v>5148</v>
      </c>
      <c r="DA236" s="6" t="s">
        <v>6127</v>
      </c>
      <c r="DC236" s="6" t="s">
        <v>4434</v>
      </c>
      <c r="DD236" s="6" t="s">
        <v>6048</v>
      </c>
      <c r="DF236" s="29">
        <f t="shared" si="11"/>
        <v>0</v>
      </c>
      <c r="DG236" s="29">
        <v>1</v>
      </c>
    </row>
    <row r="237" spans="1:111" hidden="1" x14ac:dyDescent="0.2">
      <c r="A237" s="6">
        <v>249</v>
      </c>
      <c r="B237" s="25">
        <v>46211.568576388891</v>
      </c>
      <c r="C237" s="25">
        <v>46211.577268518522</v>
      </c>
      <c r="D237" s="6" t="s">
        <v>4901</v>
      </c>
      <c r="F237" s="25"/>
      <c r="G237" s="26" t="s">
        <v>4725</v>
      </c>
      <c r="H237" s="6" t="s">
        <v>6116</v>
      </c>
      <c r="I237" s="6" t="s">
        <v>6128</v>
      </c>
      <c r="J237" s="6" t="s">
        <v>4537</v>
      </c>
      <c r="L237" s="6" t="s">
        <v>1080</v>
      </c>
      <c r="M237" s="6" t="s">
        <v>6118</v>
      </c>
      <c r="N237" s="6" t="s">
        <v>4679</v>
      </c>
      <c r="P237" s="6" t="s">
        <v>5257</v>
      </c>
      <c r="Q237" s="6" t="s">
        <v>446</v>
      </c>
      <c r="R237" s="6" t="s">
        <v>5257</v>
      </c>
      <c r="X237" s="27">
        <v>39</v>
      </c>
      <c r="Y237" s="27">
        <v>39</v>
      </c>
      <c r="Z237" s="30"/>
      <c r="AA237" s="30"/>
      <c r="AB237" s="30">
        <f>SUM(Table2026_09_25[[#This Row],[Number of in-person visits provided in reporting year.]:[Number of video/virtual visits provided in reporting year.]])</f>
        <v>39</v>
      </c>
      <c r="AC237" s="6" t="s">
        <v>8469</v>
      </c>
      <c r="AF237" s="6" t="s">
        <v>6129</v>
      </c>
      <c r="AH237" s="6" t="s">
        <v>6130</v>
      </c>
      <c r="AI237" s="6" t="s">
        <v>6121</v>
      </c>
      <c r="AJ237" s="6" t="s">
        <v>5354</v>
      </c>
      <c r="AK237" s="6" t="s">
        <v>8483</v>
      </c>
      <c r="AL237" s="6" t="s">
        <v>6122</v>
      </c>
      <c r="AM237" s="6" t="s">
        <v>6123</v>
      </c>
      <c r="AN237" s="6" t="s">
        <v>5354</v>
      </c>
      <c r="AO237" s="6" t="s">
        <v>6124</v>
      </c>
      <c r="AP237" s="6" t="s">
        <v>6131</v>
      </c>
      <c r="AQ237" s="6" t="s">
        <v>544</v>
      </c>
      <c r="AW237" s="6" t="s">
        <v>5112</v>
      </c>
      <c r="BX237" s="6">
        <v>1</v>
      </c>
      <c r="BY237" s="6" t="s">
        <v>6132</v>
      </c>
      <c r="BZ237" s="6">
        <f t="shared" si="9"/>
        <v>0</v>
      </c>
      <c r="CA237" s="6">
        <f t="shared" si="10"/>
        <v>1</v>
      </c>
      <c r="CC237" s="26" t="s">
        <v>21</v>
      </c>
      <c r="CK237" s="6" t="s">
        <v>5148</v>
      </c>
      <c r="DA237" s="6" t="s">
        <v>6133</v>
      </c>
      <c r="DC237" s="6" t="s">
        <v>4434</v>
      </c>
      <c r="DD237" s="6" t="s">
        <v>6048</v>
      </c>
      <c r="DF237" s="29">
        <f t="shared" si="11"/>
        <v>0</v>
      </c>
      <c r="DG237" s="6">
        <v>1</v>
      </c>
    </row>
    <row r="238" spans="1:111" ht="16" hidden="1" x14ac:dyDescent="0.2">
      <c r="A238" s="6">
        <v>250</v>
      </c>
      <c r="B238" s="25">
        <v>46212.500081018516</v>
      </c>
      <c r="C238" s="25">
        <v>46212.510462962964</v>
      </c>
      <c r="D238" s="6" t="s">
        <v>4901</v>
      </c>
      <c r="F238" s="25"/>
      <c r="G238" s="26" t="s">
        <v>4725</v>
      </c>
      <c r="H238" s="6" t="s">
        <v>6134</v>
      </c>
      <c r="I238" s="6" t="s">
        <v>6135</v>
      </c>
      <c r="J238" s="6" t="s">
        <v>4537</v>
      </c>
      <c r="L238" s="6" t="s">
        <v>6136</v>
      </c>
      <c r="M238" s="6" t="s">
        <v>6137</v>
      </c>
      <c r="N238" s="6" t="s">
        <v>4679</v>
      </c>
      <c r="P238" s="6" t="s">
        <v>3529</v>
      </c>
      <c r="Q238" s="31" t="s">
        <v>987</v>
      </c>
      <c r="V238" s="6" t="s">
        <v>4796</v>
      </c>
      <c r="X238" s="30"/>
      <c r="Y238" s="30"/>
      <c r="Z238" s="30"/>
      <c r="AA238" s="30"/>
      <c r="AB238" s="30">
        <f>SUM(Table2026_09_25[[#This Row],[Number of in-person visits provided in reporting year.]:[Number of video/virtual visits provided in reporting year.]])</f>
        <v>0</v>
      </c>
      <c r="AC238" s="6" t="s">
        <v>8469</v>
      </c>
      <c r="AF238" s="6" t="s">
        <v>5774</v>
      </c>
      <c r="AI238" s="6" t="s">
        <v>6138</v>
      </c>
      <c r="AJ238" s="6" t="s">
        <v>5416</v>
      </c>
      <c r="AK238" s="6" t="s">
        <v>8483</v>
      </c>
      <c r="AL238" s="6" t="s">
        <v>6105</v>
      </c>
      <c r="AM238" s="6" t="s">
        <v>6139</v>
      </c>
      <c r="AN238" s="6" t="s">
        <v>5416</v>
      </c>
      <c r="AO238" s="6" t="s">
        <v>3779</v>
      </c>
      <c r="AQ238" s="6" t="s">
        <v>544</v>
      </c>
      <c r="AW238" s="6" t="s">
        <v>5282</v>
      </c>
      <c r="AX238" s="6" t="s">
        <v>4839</v>
      </c>
      <c r="AY238" s="28">
        <v>0</v>
      </c>
      <c r="AZ238" s="28">
        <v>0</v>
      </c>
      <c r="BA238" s="28">
        <v>0</v>
      </c>
      <c r="BB238" s="28">
        <v>0</v>
      </c>
      <c r="BC238" s="28">
        <v>0</v>
      </c>
      <c r="BD238" s="28">
        <v>0</v>
      </c>
      <c r="BE238" s="28">
        <v>0</v>
      </c>
      <c r="BF238" s="28">
        <v>0</v>
      </c>
      <c r="BG238" s="28">
        <v>0</v>
      </c>
      <c r="BH238" s="28">
        <v>0</v>
      </c>
      <c r="BI238" s="28">
        <v>0</v>
      </c>
      <c r="BJ238" s="28">
        <v>0</v>
      </c>
      <c r="BK238" s="28">
        <v>0</v>
      </c>
      <c r="BL238" s="28">
        <v>0</v>
      </c>
      <c r="BM238" s="28">
        <v>0</v>
      </c>
      <c r="BN238" s="28">
        <v>0</v>
      </c>
      <c r="BO238" s="28">
        <v>0</v>
      </c>
      <c r="BP238" s="28">
        <v>0</v>
      </c>
      <c r="BQ238" s="28">
        <v>0</v>
      </c>
      <c r="BR238" s="28">
        <v>0</v>
      </c>
      <c r="BS238" s="28">
        <v>0</v>
      </c>
      <c r="BT238" s="28">
        <v>0</v>
      </c>
      <c r="BU238" s="28">
        <v>0</v>
      </c>
      <c r="BV238" s="28"/>
      <c r="BW238" s="28"/>
      <c r="BX238" s="28"/>
      <c r="BY238" s="28" t="s">
        <v>4881</v>
      </c>
      <c r="BZ238" s="6">
        <f t="shared" si="9"/>
        <v>0</v>
      </c>
      <c r="CA238" s="6">
        <f t="shared" si="10"/>
        <v>0</v>
      </c>
      <c r="CB238" s="28">
        <v>0</v>
      </c>
      <c r="CC238" s="26" t="s">
        <v>4753</v>
      </c>
      <c r="CD238" s="6" t="s">
        <v>6140</v>
      </c>
      <c r="CE238" s="6" t="s">
        <v>4434</v>
      </c>
      <c r="CF238" s="6" t="s">
        <v>6141</v>
      </c>
      <c r="CG238" s="6" t="s">
        <v>4434</v>
      </c>
      <c r="CH238" s="6" t="s">
        <v>6142</v>
      </c>
      <c r="CI238" s="6" t="s">
        <v>6143</v>
      </c>
      <c r="CJ238" s="6" t="s">
        <v>5148</v>
      </c>
      <c r="CK238" s="6" t="s">
        <v>4689</v>
      </c>
      <c r="CL238" s="6" t="s">
        <v>4537</v>
      </c>
      <c r="CM238" s="6" t="s">
        <v>4737</v>
      </c>
      <c r="CO238" s="6" t="s">
        <v>4434</v>
      </c>
      <c r="CP238" s="6" t="s">
        <v>6144</v>
      </c>
      <c r="CQ238" s="6" t="s">
        <v>6145</v>
      </c>
      <c r="CR238" s="6" t="s">
        <v>4537</v>
      </c>
      <c r="CS238" s="6" t="s">
        <v>4759</v>
      </c>
      <c r="CU238" s="6" t="s">
        <v>8607</v>
      </c>
      <c r="CV238" s="6" t="s">
        <v>4694</v>
      </c>
      <c r="CX238" s="6" t="s">
        <v>4537</v>
      </c>
      <c r="CY238" s="6" t="s">
        <v>4537</v>
      </c>
      <c r="DC238" s="6" t="s">
        <v>4434</v>
      </c>
      <c r="DD238" s="6" t="s">
        <v>6137</v>
      </c>
      <c r="DF238" s="29">
        <f t="shared" si="11"/>
        <v>0</v>
      </c>
      <c r="DG238" s="6">
        <v>1</v>
      </c>
    </row>
    <row r="239" spans="1:111" hidden="1" x14ac:dyDescent="0.2">
      <c r="A239" s="6">
        <v>251</v>
      </c>
      <c r="B239" s="25">
        <v>46212.575243055559</v>
      </c>
      <c r="C239" s="25">
        <v>46212.59814814815</v>
      </c>
      <c r="D239" s="6" t="s">
        <v>4901</v>
      </c>
      <c r="F239" s="25"/>
      <c r="G239" s="26" t="s">
        <v>4725</v>
      </c>
      <c r="H239" s="6" t="s">
        <v>5410</v>
      </c>
      <c r="I239" s="6" t="s">
        <v>4727</v>
      </c>
      <c r="J239" s="6" t="s">
        <v>4537</v>
      </c>
      <c r="L239" s="6" t="s">
        <v>6146</v>
      </c>
      <c r="M239" s="6" t="s">
        <v>6147</v>
      </c>
      <c r="N239" s="6" t="s">
        <v>4729</v>
      </c>
      <c r="P239" s="6" t="s">
        <v>358</v>
      </c>
      <c r="Q239" s="6" t="s">
        <v>4730</v>
      </c>
      <c r="W239" s="6" t="s">
        <v>6148</v>
      </c>
      <c r="X239" s="27">
        <v>503</v>
      </c>
      <c r="Y239" s="27">
        <v>503</v>
      </c>
      <c r="Z239" s="27">
        <v>0</v>
      </c>
      <c r="AA239" s="27">
        <v>0</v>
      </c>
      <c r="AB239" s="27">
        <f>SUM(Table2026_09_25[[#This Row],[Number of in-person visits provided in reporting year.]:[Number of video/virtual visits provided in reporting year.]])</f>
        <v>503</v>
      </c>
      <c r="AC239" s="6" t="s">
        <v>8468</v>
      </c>
      <c r="AD239" s="28" t="s">
        <v>6149</v>
      </c>
      <c r="AE239" s="28" t="s">
        <v>4747</v>
      </c>
      <c r="AF239" s="6" t="s">
        <v>4732</v>
      </c>
      <c r="AG239" s="28">
        <v>2</v>
      </c>
      <c r="AH239" s="6" t="s">
        <v>6150</v>
      </c>
      <c r="AI239" s="6" t="s">
        <v>5415</v>
      </c>
      <c r="AJ239" s="6" t="s">
        <v>5416</v>
      </c>
      <c r="AK239" s="6" t="s">
        <v>8483</v>
      </c>
      <c r="AL239" s="6" t="s">
        <v>5417</v>
      </c>
      <c r="AM239" s="6" t="s">
        <v>233</v>
      </c>
      <c r="AN239" s="6" t="s">
        <v>233</v>
      </c>
      <c r="AO239" s="6" t="s">
        <v>233</v>
      </c>
      <c r="AQ239" s="6" t="s">
        <v>544</v>
      </c>
      <c r="AW239" s="6" t="s">
        <v>5282</v>
      </c>
      <c r="AX239" s="6" t="s">
        <v>4686</v>
      </c>
      <c r="AY239" s="28">
        <v>2</v>
      </c>
      <c r="AZ239" s="28">
        <v>1</v>
      </c>
      <c r="BA239" s="28">
        <v>0.27</v>
      </c>
      <c r="BB239" s="28">
        <v>0.35</v>
      </c>
      <c r="BC239" s="28">
        <v>2</v>
      </c>
      <c r="BD239" s="28">
        <v>0</v>
      </c>
      <c r="BE239" s="28">
        <v>0</v>
      </c>
      <c r="BF239" s="28">
        <v>0</v>
      </c>
      <c r="BG239" s="28">
        <v>3.2</v>
      </c>
      <c r="BH239" s="28">
        <v>1.25</v>
      </c>
      <c r="BI239" s="28">
        <v>0</v>
      </c>
      <c r="BJ239" s="28">
        <v>0</v>
      </c>
      <c r="BK239" s="28">
        <v>1</v>
      </c>
      <c r="BL239" s="28">
        <v>3.2</v>
      </c>
      <c r="BM239" s="28">
        <v>1.25</v>
      </c>
      <c r="BN239" s="28">
        <v>0</v>
      </c>
      <c r="BO239" s="28">
        <v>0</v>
      </c>
      <c r="BP239" s="28">
        <v>4.2</v>
      </c>
      <c r="BQ239" s="28">
        <v>17.2</v>
      </c>
      <c r="BR239" s="28">
        <v>1</v>
      </c>
      <c r="BS239" s="28">
        <v>0</v>
      </c>
      <c r="BT239" s="28">
        <v>0.2</v>
      </c>
      <c r="BU239" s="28">
        <v>0</v>
      </c>
      <c r="BV239" s="28"/>
      <c r="BW239" s="28"/>
      <c r="BX239" s="28"/>
      <c r="BY239" s="28" t="s">
        <v>4881</v>
      </c>
      <c r="BZ239" s="6">
        <f t="shared" si="9"/>
        <v>38.120000000000005</v>
      </c>
      <c r="CA239" s="6">
        <f t="shared" si="10"/>
        <v>32.849999999999994</v>
      </c>
      <c r="CB239" s="28">
        <v>0</v>
      </c>
      <c r="CC239" s="26" t="s">
        <v>4687</v>
      </c>
      <c r="CD239" s="6" t="s">
        <v>6151</v>
      </c>
      <c r="CE239" s="6" t="s">
        <v>4434</v>
      </c>
      <c r="CF239" s="6" t="s">
        <v>6152</v>
      </c>
      <c r="CG239" s="6" t="s">
        <v>4537</v>
      </c>
      <c r="CI239" s="6" t="s">
        <v>6153</v>
      </c>
      <c r="CK239" s="6" t="s">
        <v>6154</v>
      </c>
      <c r="CL239" s="6" t="s">
        <v>4537</v>
      </c>
      <c r="CM239" s="6" t="s">
        <v>4737</v>
      </c>
      <c r="CO239" s="6" t="s">
        <v>8607</v>
      </c>
      <c r="CP239" s="6" t="s">
        <v>4758</v>
      </c>
      <c r="CR239" s="6" t="s">
        <v>8609</v>
      </c>
      <c r="CS239" s="6" t="s">
        <v>4738</v>
      </c>
      <c r="CT239" s="6" t="s">
        <v>6155</v>
      </c>
      <c r="CU239" s="6" t="s">
        <v>8607</v>
      </c>
      <c r="CV239" s="6" t="s">
        <v>4694</v>
      </c>
      <c r="CX239" s="6" t="s">
        <v>4434</v>
      </c>
      <c r="CY239" s="6" t="s">
        <v>4434</v>
      </c>
      <c r="CZ239" s="6" t="s">
        <v>6156</v>
      </c>
      <c r="DC239" s="6" t="s">
        <v>4434</v>
      </c>
      <c r="DD239" s="6" t="s">
        <v>6147</v>
      </c>
      <c r="DF239" s="29">
        <f t="shared" si="11"/>
        <v>0</v>
      </c>
      <c r="DG239" s="6">
        <v>1</v>
      </c>
    </row>
    <row r="240" spans="1:111" hidden="1" x14ac:dyDescent="0.2">
      <c r="A240" s="6">
        <v>252</v>
      </c>
      <c r="B240" s="25">
        <v>46213.358831018515</v>
      </c>
      <c r="C240" s="25">
        <v>46213.366655092592</v>
      </c>
      <c r="D240" s="6" t="s">
        <v>4901</v>
      </c>
      <c r="F240" s="25"/>
      <c r="G240" s="26" t="s">
        <v>4676</v>
      </c>
      <c r="H240" s="6" t="s">
        <v>6134</v>
      </c>
      <c r="I240" s="6" t="s">
        <v>6157</v>
      </c>
      <c r="J240" s="6" t="s">
        <v>4537</v>
      </c>
      <c r="L240" s="6" t="s">
        <v>4743</v>
      </c>
      <c r="M240" s="6" t="s">
        <v>6158</v>
      </c>
      <c r="N240" s="6" t="s">
        <v>4679</v>
      </c>
      <c r="P240" s="6" t="s">
        <v>8324</v>
      </c>
      <c r="Q240" s="6" t="s">
        <v>4744</v>
      </c>
      <c r="T240" s="6" t="s">
        <v>4745</v>
      </c>
      <c r="X240" s="30"/>
      <c r="Y240" s="30"/>
      <c r="Z240" s="27">
        <v>0</v>
      </c>
      <c r="AA240" s="27">
        <v>0</v>
      </c>
      <c r="AB240" s="27">
        <f>SUM(Table2026_09_25[[#This Row],[Number of in-person visits provided in reporting year.]:[Number of video/virtual visits provided in reporting year.]])</f>
        <v>0</v>
      </c>
      <c r="AC240" s="6" t="s">
        <v>8469</v>
      </c>
      <c r="AF240" s="6" t="s">
        <v>4682</v>
      </c>
      <c r="AG240" s="28">
        <v>1</v>
      </c>
      <c r="AI240" s="6" t="s">
        <v>6138</v>
      </c>
      <c r="AJ240" s="6" t="s">
        <v>5416</v>
      </c>
      <c r="AK240" s="6" t="s">
        <v>8483</v>
      </c>
      <c r="AL240" s="6" t="s">
        <v>6105</v>
      </c>
      <c r="AQ240" s="6" t="s">
        <v>544</v>
      </c>
      <c r="AW240" s="6" t="s">
        <v>5282</v>
      </c>
      <c r="AX240" s="6" t="s">
        <v>4686</v>
      </c>
      <c r="AY240" s="28">
        <v>0</v>
      </c>
      <c r="AZ240" s="28">
        <v>0</v>
      </c>
      <c r="BA240" s="28">
        <v>0</v>
      </c>
      <c r="BB240" s="28">
        <v>0</v>
      </c>
      <c r="BC240" s="28">
        <v>0</v>
      </c>
      <c r="BD240" s="28">
        <v>0</v>
      </c>
      <c r="BE240" s="28">
        <v>0</v>
      </c>
      <c r="BF240" s="28">
        <v>4</v>
      </c>
      <c r="BG240" s="28">
        <v>0</v>
      </c>
      <c r="BH240" s="28">
        <v>0</v>
      </c>
      <c r="BI240" s="28">
        <v>0</v>
      </c>
      <c r="BJ240" s="28">
        <v>0</v>
      </c>
      <c r="BK240" s="28">
        <v>0</v>
      </c>
      <c r="BL240" s="28">
        <v>0</v>
      </c>
      <c r="BM240" s="28">
        <v>0</v>
      </c>
      <c r="BN240" s="28">
        <v>0</v>
      </c>
      <c r="BO240" s="28">
        <v>0</v>
      </c>
      <c r="BP240" s="28">
        <v>0</v>
      </c>
      <c r="BQ240" s="28">
        <v>0</v>
      </c>
      <c r="BR240" s="28">
        <v>0</v>
      </c>
      <c r="BS240" s="28">
        <v>0</v>
      </c>
      <c r="BT240" s="28">
        <v>0</v>
      </c>
      <c r="BU240" s="28">
        <v>0</v>
      </c>
      <c r="BV240" s="28"/>
      <c r="BW240" s="28"/>
      <c r="BX240" s="28"/>
      <c r="BZ240" s="6">
        <f t="shared" si="9"/>
        <v>4</v>
      </c>
      <c r="CA240" s="6">
        <f t="shared" si="10"/>
        <v>4</v>
      </c>
      <c r="CB240" s="28">
        <v>1</v>
      </c>
      <c r="CC240" s="26" t="s">
        <v>4753</v>
      </c>
      <c r="CE240" s="6" t="s">
        <v>4537</v>
      </c>
      <c r="CG240" s="6" t="s">
        <v>4537</v>
      </c>
      <c r="CJ240" s="6" t="s">
        <v>5148</v>
      </c>
      <c r="CK240" s="6" t="s">
        <v>4689</v>
      </c>
      <c r="CL240" s="6" t="s">
        <v>4537</v>
      </c>
      <c r="CM240" s="6" t="s">
        <v>4737</v>
      </c>
      <c r="CO240" s="6" t="s">
        <v>8607</v>
      </c>
      <c r="CP240" s="6" t="s">
        <v>4758</v>
      </c>
      <c r="CR240" s="6" t="s">
        <v>4537</v>
      </c>
      <c r="CS240" s="6" t="s">
        <v>4759</v>
      </c>
      <c r="CU240" s="6" t="s">
        <v>8607</v>
      </c>
      <c r="CV240" s="6" t="s">
        <v>4694</v>
      </c>
      <c r="CX240" s="6" t="s">
        <v>4537</v>
      </c>
      <c r="CY240" s="6" t="s">
        <v>4537</v>
      </c>
      <c r="DC240" s="6" t="s">
        <v>4434</v>
      </c>
      <c r="DD240" s="6" t="s">
        <v>6158</v>
      </c>
      <c r="DF240" s="29">
        <f t="shared" si="11"/>
        <v>0</v>
      </c>
      <c r="DG240" s="29">
        <v>1</v>
      </c>
    </row>
    <row r="241" spans="1:111" hidden="1" x14ac:dyDescent="0.2">
      <c r="A241" s="6">
        <v>253</v>
      </c>
      <c r="B241" s="25">
        <v>46213.366689814815</v>
      </c>
      <c r="C241" s="25">
        <v>46213.368645833332</v>
      </c>
      <c r="D241" s="6" t="s">
        <v>4901</v>
      </c>
      <c r="F241" s="25"/>
      <c r="G241" s="26" t="s">
        <v>4725</v>
      </c>
      <c r="H241" s="6" t="s">
        <v>6134</v>
      </c>
      <c r="I241" s="6" t="s">
        <v>6159</v>
      </c>
      <c r="J241" s="6" t="s">
        <v>4537</v>
      </c>
      <c r="L241" s="6" t="s">
        <v>4743</v>
      </c>
      <c r="M241" s="6" t="s">
        <v>6158</v>
      </c>
      <c r="N241" s="6" t="s">
        <v>4679</v>
      </c>
      <c r="P241" s="6" t="s">
        <v>8324</v>
      </c>
      <c r="Q241" s="6" t="s">
        <v>4744</v>
      </c>
      <c r="X241" s="30"/>
      <c r="Y241" s="30"/>
      <c r="Z241" s="27">
        <v>0</v>
      </c>
      <c r="AA241" s="27">
        <v>0</v>
      </c>
      <c r="AB241" s="27">
        <f>SUM(Table2026_09_25[[#This Row],[Number of in-person visits provided in reporting year.]:[Number of video/virtual visits provided in reporting year.]])</f>
        <v>0</v>
      </c>
      <c r="AC241" s="6" t="s">
        <v>8469</v>
      </c>
      <c r="AF241" s="6" t="s">
        <v>4682</v>
      </c>
      <c r="AG241" s="28">
        <v>1</v>
      </c>
      <c r="AI241" s="6" t="s">
        <v>6138</v>
      </c>
      <c r="AJ241" s="6" t="s">
        <v>5416</v>
      </c>
      <c r="AK241" s="6" t="s">
        <v>8483</v>
      </c>
      <c r="AL241" s="6" t="s">
        <v>6105</v>
      </c>
      <c r="AQ241" s="6" t="s">
        <v>544</v>
      </c>
      <c r="AW241" s="6" t="s">
        <v>5282</v>
      </c>
      <c r="AX241" s="6" t="s">
        <v>4686</v>
      </c>
      <c r="AY241" s="28">
        <v>0</v>
      </c>
      <c r="AZ241" s="28">
        <v>0</v>
      </c>
      <c r="BA241" s="28">
        <v>0</v>
      </c>
      <c r="BB241" s="28">
        <v>0</v>
      </c>
      <c r="BC241" s="28">
        <v>0</v>
      </c>
      <c r="BD241" s="28">
        <v>0</v>
      </c>
      <c r="BE241" s="28">
        <v>0</v>
      </c>
      <c r="BF241" s="28">
        <v>4</v>
      </c>
      <c r="BG241" s="28">
        <v>0</v>
      </c>
      <c r="BH241" s="28">
        <v>0</v>
      </c>
      <c r="BI241" s="28">
        <v>0</v>
      </c>
      <c r="BJ241" s="28">
        <v>0</v>
      </c>
      <c r="BK241" s="28">
        <v>0</v>
      </c>
      <c r="BL241" s="28">
        <v>0</v>
      </c>
      <c r="BM241" s="28">
        <v>0</v>
      </c>
      <c r="BN241" s="28">
        <v>0</v>
      </c>
      <c r="BO241" s="28">
        <v>0</v>
      </c>
      <c r="BP241" s="28">
        <v>0</v>
      </c>
      <c r="BQ241" s="28">
        <v>0</v>
      </c>
      <c r="BR241" s="28">
        <v>0</v>
      </c>
      <c r="BS241" s="28">
        <v>0</v>
      </c>
      <c r="BT241" s="28">
        <v>0</v>
      </c>
      <c r="BU241" s="28">
        <v>0</v>
      </c>
      <c r="BV241" s="28"/>
      <c r="BW241" s="28"/>
      <c r="BX241" s="28"/>
      <c r="BZ241" s="6">
        <f t="shared" si="9"/>
        <v>4</v>
      </c>
      <c r="CA241" s="6">
        <f t="shared" si="10"/>
        <v>4</v>
      </c>
      <c r="CB241" s="28">
        <v>0</v>
      </c>
      <c r="CC241" s="26" t="s">
        <v>4753</v>
      </c>
      <c r="CE241" s="6" t="s">
        <v>4537</v>
      </c>
      <c r="CG241" s="6" t="s">
        <v>4537</v>
      </c>
      <c r="CJ241" s="6" t="s">
        <v>5148</v>
      </c>
      <c r="CK241" s="6" t="s">
        <v>4689</v>
      </c>
      <c r="CL241" s="6" t="s">
        <v>4537</v>
      </c>
      <c r="CM241" s="6" t="s">
        <v>4737</v>
      </c>
      <c r="CO241" s="6" t="s">
        <v>8607</v>
      </c>
      <c r="CP241" s="6" t="s">
        <v>4758</v>
      </c>
      <c r="CR241" s="6" t="s">
        <v>4537</v>
      </c>
      <c r="CS241" s="6" t="s">
        <v>4759</v>
      </c>
      <c r="CU241" s="6" t="s">
        <v>8607</v>
      </c>
      <c r="CV241" s="6" t="s">
        <v>4694</v>
      </c>
      <c r="CX241" s="6" t="s">
        <v>4537</v>
      </c>
      <c r="CY241" s="6" t="s">
        <v>4537</v>
      </c>
      <c r="DC241" s="6" t="s">
        <v>4434</v>
      </c>
      <c r="DD241" s="6" t="s">
        <v>6158</v>
      </c>
      <c r="DF241" s="29">
        <f t="shared" si="11"/>
        <v>0</v>
      </c>
      <c r="DG241" s="6">
        <v>1</v>
      </c>
    </row>
    <row r="242" spans="1:111" hidden="1" x14ac:dyDescent="0.2">
      <c r="A242" s="6">
        <v>254</v>
      </c>
      <c r="B242" s="25">
        <v>46216.423993055556</v>
      </c>
      <c r="C242" s="25">
        <v>46216.431620370371</v>
      </c>
      <c r="D242" s="6" t="s">
        <v>4901</v>
      </c>
      <c r="F242" s="25"/>
      <c r="G242" s="26" t="s">
        <v>4676</v>
      </c>
      <c r="H242" s="6" t="s">
        <v>6160</v>
      </c>
      <c r="I242" s="6" t="s">
        <v>5115</v>
      </c>
      <c r="J242" s="6" t="s">
        <v>4537</v>
      </c>
      <c r="L242" s="6" t="s">
        <v>1080</v>
      </c>
      <c r="M242" s="6" t="s">
        <v>6161</v>
      </c>
      <c r="N242" s="6" t="s">
        <v>4679</v>
      </c>
      <c r="P242" s="6" t="s">
        <v>5257</v>
      </c>
      <c r="Q242" s="6" t="s">
        <v>446</v>
      </c>
      <c r="R242" s="6" t="s">
        <v>5257</v>
      </c>
      <c r="X242" s="27">
        <v>123</v>
      </c>
      <c r="Y242" s="27">
        <v>126</v>
      </c>
      <c r="Z242" s="27">
        <v>0</v>
      </c>
      <c r="AA242" s="27">
        <v>0</v>
      </c>
      <c r="AB242" s="27">
        <f>SUM(Table2026_09_25[[#This Row],[Number of in-person visits provided in reporting year.]:[Number of video/virtual visits provided in reporting year.]])</f>
        <v>126</v>
      </c>
      <c r="AC242" s="6" t="s">
        <v>8469</v>
      </c>
      <c r="AF242" s="6" t="s">
        <v>4682</v>
      </c>
      <c r="AG242" s="28">
        <v>50</v>
      </c>
      <c r="AH242" s="6" t="s">
        <v>6162</v>
      </c>
      <c r="AI242" s="6" t="s">
        <v>6163</v>
      </c>
      <c r="AJ242" s="6" t="s">
        <v>6164</v>
      </c>
      <c r="AK242" s="6" t="s">
        <v>8483</v>
      </c>
      <c r="AL242" s="6" t="s">
        <v>1093</v>
      </c>
      <c r="AQ242" s="6" t="s">
        <v>544</v>
      </c>
      <c r="AW242" s="6" t="s">
        <v>5545</v>
      </c>
      <c r="AX242" s="6" t="s">
        <v>4839</v>
      </c>
      <c r="AY242" s="28">
        <v>0</v>
      </c>
      <c r="AZ242" s="28">
        <v>1</v>
      </c>
      <c r="BA242" s="28">
        <v>0</v>
      </c>
      <c r="BB242" s="28">
        <v>0</v>
      </c>
      <c r="BC242" s="28">
        <v>0</v>
      </c>
      <c r="BD242" s="28">
        <v>0</v>
      </c>
      <c r="BE242" s="28">
        <v>0</v>
      </c>
      <c r="BF242" s="28">
        <v>0.8</v>
      </c>
      <c r="BG242" s="28">
        <v>0</v>
      </c>
      <c r="BH242" s="28">
        <v>0</v>
      </c>
      <c r="BI242" s="28">
        <v>0</v>
      </c>
      <c r="BJ242" s="28">
        <v>0</v>
      </c>
      <c r="BK242" s="28">
        <v>0.4</v>
      </c>
      <c r="BL242" s="28">
        <v>0</v>
      </c>
      <c r="BM242" s="28">
        <v>0</v>
      </c>
      <c r="BN242" s="28">
        <v>4</v>
      </c>
      <c r="BO242" s="28">
        <v>0</v>
      </c>
      <c r="BP242" s="28">
        <v>1</v>
      </c>
      <c r="BQ242" s="28">
        <v>0</v>
      </c>
      <c r="BR242" s="28">
        <v>1</v>
      </c>
      <c r="BS242" s="28">
        <v>0</v>
      </c>
      <c r="BT242" s="28">
        <v>0</v>
      </c>
      <c r="BU242" s="28">
        <v>0</v>
      </c>
      <c r="BV242" s="28"/>
      <c r="BW242" s="28"/>
      <c r="BX242" s="28"/>
      <c r="BY242" s="28" t="s">
        <v>4881</v>
      </c>
      <c r="BZ242" s="6">
        <f t="shared" si="9"/>
        <v>8.1999999999999993</v>
      </c>
      <c r="CA242" s="6">
        <f t="shared" si="10"/>
        <v>3.2</v>
      </c>
      <c r="CB242" s="28">
        <v>0</v>
      </c>
      <c r="CC242" s="26" t="s">
        <v>4753</v>
      </c>
      <c r="CD242" s="6" t="s">
        <v>4923</v>
      </c>
      <c r="CE242" s="6" t="s">
        <v>4434</v>
      </c>
      <c r="CF242" s="6" t="s">
        <v>6165</v>
      </c>
      <c r="CG242" s="6" t="s">
        <v>4434</v>
      </c>
      <c r="CH242" s="6" t="s">
        <v>6165</v>
      </c>
      <c r="CJ242" s="6" t="s">
        <v>5148</v>
      </c>
      <c r="CK242" s="6" t="s">
        <v>4689</v>
      </c>
      <c r="CL242" s="6" t="s">
        <v>4537</v>
      </c>
      <c r="CM242" s="6" t="s">
        <v>4737</v>
      </c>
      <c r="CO242" s="6" t="s">
        <v>4434</v>
      </c>
      <c r="CP242" s="6" t="s">
        <v>4690</v>
      </c>
      <c r="CQ242" s="6" t="s">
        <v>5899</v>
      </c>
      <c r="CR242" s="6" t="s">
        <v>8609</v>
      </c>
      <c r="CS242" s="6" t="s">
        <v>4690</v>
      </c>
      <c r="CT242" s="6" t="s">
        <v>6166</v>
      </c>
      <c r="CU242" s="6" t="s">
        <v>4434</v>
      </c>
      <c r="CV242" s="6" t="s">
        <v>4690</v>
      </c>
      <c r="CW242" s="6" t="s">
        <v>6166</v>
      </c>
      <c r="CX242" s="6" t="s">
        <v>4537</v>
      </c>
      <c r="CY242" s="6" t="s">
        <v>4537</v>
      </c>
      <c r="DC242" s="6" t="s">
        <v>4434</v>
      </c>
      <c r="DD242" s="6" t="s">
        <v>6167</v>
      </c>
      <c r="DF242" s="29">
        <f t="shared" si="11"/>
        <v>0</v>
      </c>
      <c r="DG242" s="29">
        <v>1</v>
      </c>
    </row>
    <row r="243" spans="1:111" hidden="1" x14ac:dyDescent="0.2">
      <c r="A243" s="6">
        <v>255</v>
      </c>
      <c r="B243" s="25">
        <v>46216.431712962964</v>
      </c>
      <c r="C243" s="25">
        <v>46216.435347222221</v>
      </c>
      <c r="D243" s="6" t="s">
        <v>4901</v>
      </c>
      <c r="F243" s="25"/>
      <c r="G243" s="26" t="s">
        <v>4725</v>
      </c>
      <c r="H243" s="6" t="s">
        <v>6160</v>
      </c>
      <c r="I243" s="6" t="s">
        <v>5115</v>
      </c>
      <c r="J243" s="6" t="s">
        <v>4537</v>
      </c>
      <c r="L243" s="6" t="s">
        <v>1080</v>
      </c>
      <c r="M243" s="6" t="s">
        <v>6161</v>
      </c>
      <c r="N243" s="6" t="s">
        <v>4679</v>
      </c>
      <c r="P243" s="6" t="s">
        <v>5257</v>
      </c>
      <c r="Q243" s="6" t="s">
        <v>446</v>
      </c>
      <c r="R243" s="6" t="s">
        <v>5257</v>
      </c>
      <c r="X243" s="27">
        <v>101</v>
      </c>
      <c r="Y243" s="27">
        <v>113</v>
      </c>
      <c r="Z243" s="27">
        <v>0</v>
      </c>
      <c r="AA243" s="27">
        <v>0</v>
      </c>
      <c r="AB243" s="27">
        <f>SUM(Table2026_09_25[[#This Row],[Number of in-person visits provided in reporting year.]:[Number of video/virtual visits provided in reporting year.]])</f>
        <v>113</v>
      </c>
      <c r="AC243" s="6" t="s">
        <v>8469</v>
      </c>
      <c r="AF243" s="6" t="s">
        <v>4682</v>
      </c>
      <c r="AG243" s="28">
        <v>60</v>
      </c>
      <c r="AH243" s="6" t="s">
        <v>6168</v>
      </c>
      <c r="AI243" s="6" t="s">
        <v>6163</v>
      </c>
      <c r="AJ243" s="6" t="s">
        <v>6164</v>
      </c>
      <c r="AK243" s="6" t="s">
        <v>8483</v>
      </c>
      <c r="AL243" s="6" t="s">
        <v>1093</v>
      </c>
      <c r="AQ243" s="6" t="s">
        <v>544</v>
      </c>
      <c r="AW243" s="6" t="s">
        <v>5545</v>
      </c>
      <c r="AX243" s="6" t="s">
        <v>4839</v>
      </c>
      <c r="AY243" s="28">
        <v>0</v>
      </c>
      <c r="AZ243" s="28">
        <v>1</v>
      </c>
      <c r="BA243" s="28">
        <v>0</v>
      </c>
      <c r="BB243" s="28">
        <v>0</v>
      </c>
      <c r="BC243" s="28">
        <v>0</v>
      </c>
      <c r="BD243" s="28">
        <v>0</v>
      </c>
      <c r="BE243" s="28">
        <v>0</v>
      </c>
      <c r="BF243" s="28">
        <v>0.8</v>
      </c>
      <c r="BG243" s="28">
        <v>0.6</v>
      </c>
      <c r="BH243" s="28">
        <v>0</v>
      </c>
      <c r="BI243" s="28">
        <v>0</v>
      </c>
      <c r="BJ243" s="28">
        <v>0</v>
      </c>
      <c r="BK243" s="28">
        <v>0.4</v>
      </c>
      <c r="BL243" s="28">
        <v>0</v>
      </c>
      <c r="BM243" s="28">
        <v>0</v>
      </c>
      <c r="BN243" s="28">
        <v>3</v>
      </c>
      <c r="BO243" s="28">
        <v>0</v>
      </c>
      <c r="BP243" s="28">
        <v>1</v>
      </c>
      <c r="BQ243" s="28">
        <v>0</v>
      </c>
      <c r="BR243" s="28">
        <v>1</v>
      </c>
      <c r="BS243" s="28">
        <v>0</v>
      </c>
      <c r="BT243" s="28">
        <v>0</v>
      </c>
      <c r="BU243" s="28">
        <v>0</v>
      </c>
      <c r="BV243" s="28"/>
      <c r="BW243" s="28"/>
      <c r="BX243" s="28"/>
      <c r="BY243" s="28" t="s">
        <v>4881</v>
      </c>
      <c r="BZ243" s="6">
        <f t="shared" si="9"/>
        <v>7.8</v>
      </c>
      <c r="CA243" s="6">
        <f t="shared" si="10"/>
        <v>3.8</v>
      </c>
      <c r="CB243" s="28">
        <v>0</v>
      </c>
      <c r="CC243" s="26" t="s">
        <v>4753</v>
      </c>
      <c r="CD243" s="6" t="s">
        <v>4923</v>
      </c>
      <c r="CE243" s="6" t="s">
        <v>4434</v>
      </c>
      <c r="CF243" s="6" t="s">
        <v>6165</v>
      </c>
      <c r="CG243" s="6" t="s">
        <v>4434</v>
      </c>
      <c r="CH243" s="6" t="s">
        <v>6165</v>
      </c>
      <c r="CJ243" s="6" t="s">
        <v>5148</v>
      </c>
      <c r="CK243" s="6" t="s">
        <v>4689</v>
      </c>
      <c r="CL243" s="6" t="s">
        <v>4537</v>
      </c>
      <c r="CM243" s="6" t="s">
        <v>4737</v>
      </c>
      <c r="CO243" s="6" t="s">
        <v>4434</v>
      </c>
      <c r="CP243" s="6" t="s">
        <v>4690</v>
      </c>
      <c r="CQ243" s="6" t="s">
        <v>5899</v>
      </c>
      <c r="CR243" s="6" t="s">
        <v>8609</v>
      </c>
      <c r="CS243" s="6" t="s">
        <v>4690</v>
      </c>
      <c r="CT243" s="6" t="s">
        <v>6166</v>
      </c>
      <c r="CU243" s="6" t="s">
        <v>4434</v>
      </c>
      <c r="CV243" s="6" t="s">
        <v>4690</v>
      </c>
      <c r="CW243" s="6" t="s">
        <v>6166</v>
      </c>
      <c r="CX243" s="6" t="s">
        <v>4537</v>
      </c>
      <c r="CY243" s="6" t="s">
        <v>4537</v>
      </c>
      <c r="DC243" s="6" t="s">
        <v>4434</v>
      </c>
      <c r="DD243" s="6" t="s">
        <v>6167</v>
      </c>
      <c r="DF243" s="29">
        <f t="shared" si="11"/>
        <v>0</v>
      </c>
      <c r="DG243" s="6">
        <v>1</v>
      </c>
    </row>
    <row r="244" spans="1:111" hidden="1" x14ac:dyDescent="0.2">
      <c r="A244" s="6">
        <v>256</v>
      </c>
      <c r="B244" s="25">
        <v>46216.583541666667</v>
      </c>
      <c r="C244" s="25">
        <v>46216.599664351852</v>
      </c>
      <c r="D244" s="6" t="s">
        <v>4901</v>
      </c>
      <c r="F244" s="25"/>
      <c r="G244" s="26" t="s">
        <v>4725</v>
      </c>
      <c r="H244" s="6" t="s">
        <v>240</v>
      </c>
      <c r="I244" s="6" t="s">
        <v>6169</v>
      </c>
      <c r="J244" s="6" t="s">
        <v>4537</v>
      </c>
      <c r="L244" s="6" t="s">
        <v>171</v>
      </c>
      <c r="M244" s="6" t="s">
        <v>6170</v>
      </c>
      <c r="N244" s="6" t="s">
        <v>4679</v>
      </c>
      <c r="P244" s="6" t="s">
        <v>3531</v>
      </c>
      <c r="Q244" s="6" t="s">
        <v>4680</v>
      </c>
      <c r="R244" s="6" t="s">
        <v>6171</v>
      </c>
      <c r="S244" s="6" t="s">
        <v>6172</v>
      </c>
      <c r="T244" s="6" t="s">
        <v>6172</v>
      </c>
      <c r="U244" s="6" t="s">
        <v>4681</v>
      </c>
      <c r="V244" s="6" t="s">
        <v>6172</v>
      </c>
      <c r="W244" s="6" t="s">
        <v>6172</v>
      </c>
      <c r="X244" s="27">
        <v>231</v>
      </c>
      <c r="Y244" s="30"/>
      <c r="Z244" s="30"/>
      <c r="AA244" s="30"/>
      <c r="AB244" s="30">
        <f>SUM(Table2026_09_25[[#This Row],[Number of in-person visits provided in reporting year.]:[Number of video/virtual visits provided in reporting year.]])</f>
        <v>0</v>
      </c>
      <c r="AC244" s="6" t="s">
        <v>8469</v>
      </c>
      <c r="AD244" s="28" t="s">
        <v>6173</v>
      </c>
      <c r="AF244" s="6" t="s">
        <v>4682</v>
      </c>
      <c r="AI244" s="6" t="s">
        <v>4961</v>
      </c>
      <c r="AJ244" s="6" t="s">
        <v>1558</v>
      </c>
      <c r="AK244" s="6" t="s">
        <v>8483</v>
      </c>
      <c r="AL244" s="6" t="s">
        <v>241</v>
      </c>
      <c r="AQ244" s="6" t="s">
        <v>63</v>
      </c>
      <c r="AS244" s="6" t="s">
        <v>6174</v>
      </c>
      <c r="AX244" s="6" t="s">
        <v>6175</v>
      </c>
      <c r="AY244" s="28">
        <v>0</v>
      </c>
      <c r="AZ244" s="28">
        <v>0</v>
      </c>
      <c r="BA244" s="28">
        <v>0</v>
      </c>
      <c r="BB244" s="28">
        <v>0</v>
      </c>
      <c r="BC244" s="28">
        <v>0</v>
      </c>
      <c r="BD244" s="28">
        <v>0</v>
      </c>
      <c r="BE244" s="28">
        <v>0</v>
      </c>
      <c r="BF244" s="28">
        <v>0</v>
      </c>
      <c r="BG244" s="28">
        <v>0</v>
      </c>
      <c r="BH244" s="28">
        <v>0</v>
      </c>
      <c r="BI244" s="28">
        <v>0</v>
      </c>
      <c r="BJ244" s="28">
        <v>0</v>
      </c>
      <c r="BK244" s="28">
        <v>0</v>
      </c>
      <c r="BL244" s="28">
        <v>0</v>
      </c>
      <c r="BM244" s="28">
        <v>0</v>
      </c>
      <c r="BN244" s="28">
        <v>0</v>
      </c>
      <c r="BO244" s="28">
        <v>0</v>
      </c>
      <c r="BP244" s="28">
        <v>0.5</v>
      </c>
      <c r="BQ244" s="28">
        <v>0</v>
      </c>
      <c r="BR244" s="28">
        <v>0</v>
      </c>
      <c r="BS244" s="28">
        <v>0</v>
      </c>
      <c r="BT244" s="28">
        <v>0</v>
      </c>
      <c r="BU244" s="28">
        <v>0</v>
      </c>
      <c r="BV244" s="28"/>
      <c r="BW244" s="28"/>
      <c r="BX244" s="28"/>
      <c r="BZ244" s="6">
        <f t="shared" si="9"/>
        <v>0.5</v>
      </c>
      <c r="CA244" s="6">
        <f t="shared" si="10"/>
        <v>0.5</v>
      </c>
      <c r="CB244" s="28">
        <v>0</v>
      </c>
      <c r="CC244" s="26" t="s">
        <v>4753</v>
      </c>
      <c r="CD244" s="6" t="s">
        <v>4688</v>
      </c>
      <c r="CE244" s="6" t="s">
        <v>4537</v>
      </c>
      <c r="CG244" s="6" t="s">
        <v>4537</v>
      </c>
      <c r="CI244" s="6" t="s">
        <v>6176</v>
      </c>
      <c r="CJ244" s="6" t="s">
        <v>5148</v>
      </c>
      <c r="CK244" s="6" t="s">
        <v>4689</v>
      </c>
      <c r="CL244" s="6" t="s">
        <v>4434</v>
      </c>
      <c r="CM244" s="6" t="s">
        <v>4738</v>
      </c>
      <c r="CN244" s="6" t="s">
        <v>6177</v>
      </c>
      <c r="CO244" s="6" t="s">
        <v>8607</v>
      </c>
      <c r="CP244" s="6" t="s">
        <v>4758</v>
      </c>
      <c r="CR244" s="6" t="s">
        <v>4537</v>
      </c>
      <c r="CS244" s="6" t="s">
        <v>4759</v>
      </c>
      <c r="CU244" s="6" t="s">
        <v>8607</v>
      </c>
      <c r="CV244" s="6" t="s">
        <v>4694</v>
      </c>
      <c r="CX244" s="6" t="s">
        <v>4537</v>
      </c>
      <c r="CY244" s="6" t="s">
        <v>4537</v>
      </c>
      <c r="DC244" s="6" t="s">
        <v>4434</v>
      </c>
      <c r="DD244" s="6" t="s">
        <v>6170</v>
      </c>
      <c r="DF244" s="29">
        <f t="shared" si="11"/>
        <v>0</v>
      </c>
      <c r="DG244" s="6">
        <v>1</v>
      </c>
    </row>
    <row r="245" spans="1:111" hidden="1" x14ac:dyDescent="0.2">
      <c r="A245" s="6">
        <v>257</v>
      </c>
      <c r="B245" s="25">
        <v>46217.295902777776</v>
      </c>
      <c r="C245" s="25">
        <v>46217.307233796295</v>
      </c>
      <c r="D245" s="6" t="s">
        <v>4901</v>
      </c>
      <c r="F245" s="25"/>
      <c r="G245" s="26" t="s">
        <v>4676</v>
      </c>
      <c r="H245" s="6" t="s">
        <v>6178</v>
      </c>
      <c r="I245" s="6" t="s">
        <v>6179</v>
      </c>
      <c r="J245" s="6" t="s">
        <v>4537</v>
      </c>
      <c r="L245" s="6" t="s">
        <v>6180</v>
      </c>
      <c r="M245" s="6" t="s">
        <v>6181</v>
      </c>
      <c r="N245" s="6" t="s">
        <v>4679</v>
      </c>
      <c r="P245" s="6" t="s">
        <v>5653</v>
      </c>
      <c r="Q245" s="6" t="s">
        <v>4680</v>
      </c>
      <c r="V245" s="6" t="s">
        <v>6180</v>
      </c>
      <c r="X245" s="27">
        <v>178</v>
      </c>
      <c r="Y245" s="27">
        <v>178</v>
      </c>
      <c r="Z245" s="30"/>
      <c r="AA245" s="30"/>
      <c r="AB245" s="30">
        <f>SUM(Table2026_09_25[[#This Row],[Number of in-person visits provided in reporting year.]:[Number of video/virtual visits provided in reporting year.]])</f>
        <v>178</v>
      </c>
      <c r="AC245" s="6" t="s">
        <v>8469</v>
      </c>
      <c r="AF245" s="6" t="s">
        <v>6182</v>
      </c>
      <c r="AI245" s="6" t="s">
        <v>6183</v>
      </c>
      <c r="AJ245" s="6" t="s">
        <v>5354</v>
      </c>
      <c r="AK245" s="6" t="s">
        <v>8483</v>
      </c>
      <c r="AL245" s="6" t="s">
        <v>6184</v>
      </c>
      <c r="AM245" s="6" t="s">
        <v>6185</v>
      </c>
      <c r="AN245" s="6" t="s">
        <v>6186</v>
      </c>
      <c r="AO245" s="6" t="s">
        <v>6187</v>
      </c>
      <c r="AQ245" s="6" t="s">
        <v>544</v>
      </c>
      <c r="AW245" s="6" t="s">
        <v>5112</v>
      </c>
      <c r="AX245" s="6" t="s">
        <v>4839</v>
      </c>
      <c r="BP245" s="28">
        <v>1</v>
      </c>
      <c r="BZ245" s="6">
        <f t="shared" si="9"/>
        <v>1</v>
      </c>
      <c r="CA245" s="6">
        <f t="shared" si="10"/>
        <v>1</v>
      </c>
      <c r="CC245" s="26" t="s">
        <v>4753</v>
      </c>
      <c r="CD245" s="6" t="s">
        <v>6188</v>
      </c>
      <c r="CG245" s="6" t="s">
        <v>4434</v>
      </c>
      <c r="CH245" s="6" t="s">
        <v>5478</v>
      </c>
      <c r="CK245" s="6" t="s">
        <v>6189</v>
      </c>
      <c r="DA245" s="6" t="s">
        <v>6190</v>
      </c>
      <c r="DC245" s="6" t="s">
        <v>4434</v>
      </c>
      <c r="DD245" s="6" t="s">
        <v>6048</v>
      </c>
      <c r="DF245" s="29">
        <f t="shared" si="11"/>
        <v>0</v>
      </c>
      <c r="DG245" s="29">
        <v>1</v>
      </c>
    </row>
    <row r="246" spans="1:111" hidden="1" x14ac:dyDescent="0.2">
      <c r="A246" s="6">
        <v>258</v>
      </c>
      <c r="B246" s="25">
        <v>46217.307280092595</v>
      </c>
      <c r="C246" s="25">
        <v>46217.318472222221</v>
      </c>
      <c r="D246" s="6" t="s">
        <v>4901</v>
      </c>
      <c r="F246" s="25"/>
      <c r="G246" s="26" t="s">
        <v>4725</v>
      </c>
      <c r="H246" s="6" t="s">
        <v>6178</v>
      </c>
      <c r="I246" s="6" t="s">
        <v>6179</v>
      </c>
      <c r="J246" s="6" t="s">
        <v>4537</v>
      </c>
      <c r="L246" s="6" t="s">
        <v>6180</v>
      </c>
      <c r="M246" s="6" t="s">
        <v>6181</v>
      </c>
      <c r="N246" s="6" t="s">
        <v>4679</v>
      </c>
      <c r="P246" s="6" t="s">
        <v>5653</v>
      </c>
      <c r="Q246" s="6" t="s">
        <v>4680</v>
      </c>
      <c r="V246" s="6" t="s">
        <v>6180</v>
      </c>
      <c r="X246" s="27">
        <v>83</v>
      </c>
      <c r="Y246" s="27">
        <v>83</v>
      </c>
      <c r="Z246" s="30"/>
      <c r="AA246" s="30"/>
      <c r="AB246" s="30">
        <f>SUM(Table2026_09_25[[#This Row],[Number of in-person visits provided in reporting year.]:[Number of video/virtual visits provided in reporting year.]])</f>
        <v>83</v>
      </c>
      <c r="AC246" s="6" t="s">
        <v>8469</v>
      </c>
      <c r="AF246" s="6" t="s">
        <v>6191</v>
      </c>
      <c r="AI246" s="6" t="s">
        <v>6183</v>
      </c>
      <c r="AJ246" s="6" t="s">
        <v>5354</v>
      </c>
      <c r="AK246" s="6" t="s">
        <v>8483</v>
      </c>
      <c r="AL246" s="6" t="s">
        <v>6184</v>
      </c>
      <c r="AM246" s="6" t="s">
        <v>6192</v>
      </c>
      <c r="AN246" s="6" t="s">
        <v>6186</v>
      </c>
      <c r="AO246" s="6" t="s">
        <v>6187</v>
      </c>
      <c r="AQ246" s="6" t="s">
        <v>544</v>
      </c>
      <c r="AW246" s="6" t="s">
        <v>5112</v>
      </c>
      <c r="AX246" s="6" t="s">
        <v>4839</v>
      </c>
      <c r="BX246" s="6">
        <v>1.6</v>
      </c>
      <c r="BY246" s="6" t="s">
        <v>6193</v>
      </c>
      <c r="BZ246" s="6">
        <f t="shared" si="9"/>
        <v>0</v>
      </c>
      <c r="CA246" s="6">
        <f t="shared" si="10"/>
        <v>1.6</v>
      </c>
      <c r="CC246" s="26" t="s">
        <v>4753</v>
      </c>
      <c r="CD246" s="6" t="s">
        <v>6194</v>
      </c>
      <c r="CG246" s="6" t="s">
        <v>4434</v>
      </c>
      <c r="CH246" s="6" t="s">
        <v>5478</v>
      </c>
      <c r="CK246" s="6" t="s">
        <v>6195</v>
      </c>
      <c r="DA246" s="6" t="s">
        <v>6196</v>
      </c>
      <c r="DC246" s="6" t="s">
        <v>4434</v>
      </c>
      <c r="DD246" s="6" t="s">
        <v>6048</v>
      </c>
      <c r="DF246" s="29">
        <f t="shared" si="11"/>
        <v>0</v>
      </c>
      <c r="DG246" s="6">
        <v>1</v>
      </c>
    </row>
    <row r="247" spans="1:111" hidden="1" x14ac:dyDescent="0.2">
      <c r="A247" s="6">
        <v>259</v>
      </c>
      <c r="B247" s="25">
        <v>46217.485648148147</v>
      </c>
      <c r="C247" s="25">
        <v>46217.510636574072</v>
      </c>
      <c r="D247" s="6" t="s">
        <v>4901</v>
      </c>
      <c r="F247" s="25"/>
      <c r="G247" s="26" t="s">
        <v>4725</v>
      </c>
      <c r="H247" s="6" t="s">
        <v>6197</v>
      </c>
      <c r="I247" s="6" t="s">
        <v>6198</v>
      </c>
      <c r="J247" s="6" t="s">
        <v>4537</v>
      </c>
      <c r="L247" s="6" t="s">
        <v>6199</v>
      </c>
      <c r="M247" s="6" t="s">
        <v>6200</v>
      </c>
      <c r="N247" s="6" t="s">
        <v>4729</v>
      </c>
      <c r="O247" s="6" t="s">
        <v>6201</v>
      </c>
      <c r="P247" s="6" t="s">
        <v>2543</v>
      </c>
      <c r="Q247" s="6" t="s">
        <v>4744</v>
      </c>
      <c r="R247" s="6" t="s">
        <v>2382</v>
      </c>
      <c r="T247" s="6" t="s">
        <v>6202</v>
      </c>
      <c r="X247" s="30"/>
      <c r="Y247" s="30"/>
      <c r="Z247" s="30"/>
      <c r="AA247" s="30"/>
      <c r="AB247" s="30">
        <f>SUM(Table2026_09_25[[#This Row],[Number of in-person visits provided in reporting year.]:[Number of video/virtual visits provided in reporting year.]])</f>
        <v>0</v>
      </c>
      <c r="AC247" s="6" t="s">
        <v>8468</v>
      </c>
      <c r="AD247" s="28" t="s">
        <v>6203</v>
      </c>
      <c r="AE247" s="28" t="s">
        <v>5076</v>
      </c>
      <c r="AF247" s="6" t="s">
        <v>4732</v>
      </c>
      <c r="AG247" s="28">
        <v>59</v>
      </c>
      <c r="AH247" s="6" t="s">
        <v>6204</v>
      </c>
      <c r="AI247" s="6" t="s">
        <v>6205</v>
      </c>
      <c r="AJ247" s="6" t="s">
        <v>5296</v>
      </c>
      <c r="AK247" s="6" t="s">
        <v>8483</v>
      </c>
      <c r="AL247" s="6" t="s">
        <v>6206</v>
      </c>
      <c r="AQ247" s="6" t="s">
        <v>544</v>
      </c>
      <c r="AR247" s="6" t="s">
        <v>4992</v>
      </c>
      <c r="AS247" s="6" t="s">
        <v>6207</v>
      </c>
      <c r="AT247" s="6" t="s">
        <v>6208</v>
      </c>
      <c r="AU247" s="6" t="s">
        <v>6209</v>
      </c>
      <c r="AV247" s="6" t="s">
        <v>4733</v>
      </c>
      <c r="AW247" s="6" t="s">
        <v>6210</v>
      </c>
      <c r="AX247" s="6" t="s">
        <v>4686</v>
      </c>
      <c r="BZ247" s="6">
        <f t="shared" si="9"/>
        <v>0</v>
      </c>
      <c r="CA247" s="6">
        <f t="shared" si="10"/>
        <v>0</v>
      </c>
      <c r="CC247" s="26" t="s">
        <v>4753</v>
      </c>
      <c r="CD247" s="6" t="s">
        <v>6211</v>
      </c>
      <c r="CF247" s="6" t="s">
        <v>6212</v>
      </c>
      <c r="CG247" s="6" t="s">
        <v>4434</v>
      </c>
      <c r="CH247" s="6" t="s">
        <v>6213</v>
      </c>
      <c r="CI247" s="6" t="s">
        <v>6214</v>
      </c>
      <c r="CK247" s="6" t="s">
        <v>4689</v>
      </c>
      <c r="CL247" s="6" t="s">
        <v>4537</v>
      </c>
      <c r="CM247" s="6" t="s">
        <v>4737</v>
      </c>
      <c r="CO247" s="6" t="s">
        <v>4434</v>
      </c>
      <c r="CP247" s="6" t="s">
        <v>6215</v>
      </c>
      <c r="CQ247" s="6" t="s">
        <v>6216</v>
      </c>
      <c r="CR247" s="6" t="s">
        <v>8609</v>
      </c>
      <c r="CS247" s="6" t="s">
        <v>6217</v>
      </c>
      <c r="CT247" s="6" t="s">
        <v>6218</v>
      </c>
      <c r="CU247" s="6" t="s">
        <v>4434</v>
      </c>
      <c r="CV247" s="6" t="s">
        <v>6219</v>
      </c>
      <c r="CW247" s="6" t="s">
        <v>6220</v>
      </c>
      <c r="CX247" s="6" t="s">
        <v>4434</v>
      </c>
      <c r="CY247" s="6" t="s">
        <v>4434</v>
      </c>
      <c r="CZ247" s="6" t="s">
        <v>5465</v>
      </c>
      <c r="DA247" s="6" t="s">
        <v>6221</v>
      </c>
      <c r="DC247" s="6" t="s">
        <v>4434</v>
      </c>
      <c r="DD247" s="6" t="s">
        <v>6200</v>
      </c>
      <c r="DF247" s="29">
        <f t="shared" si="11"/>
        <v>0</v>
      </c>
      <c r="DG247" s="6">
        <v>1</v>
      </c>
    </row>
    <row r="248" spans="1:111" hidden="1" x14ac:dyDescent="0.2">
      <c r="A248" s="6">
        <v>260</v>
      </c>
      <c r="B248" s="25">
        <v>46217.567361111112</v>
      </c>
      <c r="C248" s="25">
        <v>46217.587013888886</v>
      </c>
      <c r="D248" s="6" t="s">
        <v>4901</v>
      </c>
      <c r="F248" s="25"/>
      <c r="G248" s="26" t="s">
        <v>4676</v>
      </c>
      <c r="H248" s="6" t="s">
        <v>6222</v>
      </c>
      <c r="I248" s="6" t="s">
        <v>6179</v>
      </c>
      <c r="J248" s="6" t="s">
        <v>4537</v>
      </c>
      <c r="L248" s="6" t="s">
        <v>6223</v>
      </c>
      <c r="M248" s="6" t="s">
        <v>6224</v>
      </c>
      <c r="N248" s="6" t="s">
        <v>4679</v>
      </c>
      <c r="P248" s="6" t="s">
        <v>3534</v>
      </c>
      <c r="Q248" s="6" t="s">
        <v>4730</v>
      </c>
      <c r="W248" s="6" t="s">
        <v>6225</v>
      </c>
      <c r="X248" s="27">
        <v>33</v>
      </c>
      <c r="Y248" s="27">
        <v>33</v>
      </c>
      <c r="Z248" s="30"/>
      <c r="AA248" s="30"/>
      <c r="AB248" s="30">
        <f>SUM(Table2026_09_25[[#This Row],[Number of in-person visits provided in reporting year.]:[Number of video/virtual visits provided in reporting year.]])</f>
        <v>33</v>
      </c>
      <c r="AC248" s="6" t="s">
        <v>8469</v>
      </c>
      <c r="AF248" s="6" t="s">
        <v>6226</v>
      </c>
      <c r="AI248" s="6" t="s">
        <v>6227</v>
      </c>
      <c r="AJ248" s="6" t="s">
        <v>5296</v>
      </c>
      <c r="AK248" s="6" t="s">
        <v>8483</v>
      </c>
      <c r="AL248" s="6" t="s">
        <v>2662</v>
      </c>
      <c r="AQ248" s="6" t="s">
        <v>544</v>
      </c>
      <c r="AW248" s="6" t="s">
        <v>5297</v>
      </c>
      <c r="BY248" s="6" t="s">
        <v>6228</v>
      </c>
      <c r="BZ248" s="6">
        <f t="shared" si="9"/>
        <v>0</v>
      </c>
      <c r="CA248" s="6">
        <f t="shared" si="10"/>
        <v>0</v>
      </c>
      <c r="CC248" s="26" t="s">
        <v>4753</v>
      </c>
      <c r="CD248" s="6" t="s">
        <v>6229</v>
      </c>
      <c r="CK248" s="6" t="s">
        <v>6230</v>
      </c>
      <c r="DC248" s="6" t="s">
        <v>4434</v>
      </c>
      <c r="DD248" s="6" t="s">
        <v>6048</v>
      </c>
      <c r="DF248" s="29">
        <f t="shared" si="11"/>
        <v>0</v>
      </c>
      <c r="DG248" s="29">
        <v>1</v>
      </c>
    </row>
    <row r="249" spans="1:111" hidden="1" x14ac:dyDescent="0.2">
      <c r="A249" s="6">
        <v>261</v>
      </c>
      <c r="B249" s="25">
        <v>46217.587048611109</v>
      </c>
      <c r="C249" s="25">
        <v>46217.591620370367</v>
      </c>
      <c r="D249" s="6" t="s">
        <v>4901</v>
      </c>
      <c r="F249" s="25"/>
      <c r="G249" s="26" t="s">
        <v>4725</v>
      </c>
      <c r="H249" s="6" t="s">
        <v>6222</v>
      </c>
      <c r="I249" s="6" t="s">
        <v>6179</v>
      </c>
      <c r="J249" s="6" t="s">
        <v>4537</v>
      </c>
      <c r="L249" s="6" t="s">
        <v>6223</v>
      </c>
      <c r="M249" s="6" t="s">
        <v>6224</v>
      </c>
      <c r="N249" s="6" t="s">
        <v>4679</v>
      </c>
      <c r="P249" s="6" t="s">
        <v>3534</v>
      </c>
      <c r="Q249" s="6" t="s">
        <v>4730</v>
      </c>
      <c r="W249" s="6" t="s">
        <v>6223</v>
      </c>
      <c r="X249" s="27">
        <v>22</v>
      </c>
      <c r="Y249" s="27">
        <v>22</v>
      </c>
      <c r="Z249" s="30"/>
      <c r="AA249" s="30"/>
      <c r="AB249" s="30">
        <f>SUM(Table2026_09_25[[#This Row],[Number of in-person visits provided in reporting year.]:[Number of video/virtual visits provided in reporting year.]])</f>
        <v>22</v>
      </c>
      <c r="AC249" s="6" t="s">
        <v>8469</v>
      </c>
      <c r="AF249" s="6" t="s">
        <v>6226</v>
      </c>
      <c r="AI249" s="6" t="s">
        <v>6227</v>
      </c>
      <c r="AJ249" s="6" t="s">
        <v>5296</v>
      </c>
      <c r="AK249" s="6" t="s">
        <v>8483</v>
      </c>
      <c r="AL249" s="6" t="s">
        <v>2662</v>
      </c>
      <c r="AQ249" s="6" t="s">
        <v>544</v>
      </c>
      <c r="AW249" s="6" t="s">
        <v>5297</v>
      </c>
      <c r="BY249" s="6" t="s">
        <v>6228</v>
      </c>
      <c r="BZ249" s="6">
        <f t="shared" si="9"/>
        <v>0</v>
      </c>
      <c r="CA249" s="6">
        <f t="shared" si="10"/>
        <v>0</v>
      </c>
      <c r="CC249" s="26" t="s">
        <v>4753</v>
      </c>
      <c r="CD249" s="6" t="s">
        <v>6231</v>
      </c>
      <c r="CK249" s="6" t="s">
        <v>6232</v>
      </c>
      <c r="DC249" s="6" t="s">
        <v>4434</v>
      </c>
      <c r="DD249" s="6" t="s">
        <v>6048</v>
      </c>
      <c r="DF249" s="29">
        <f t="shared" si="11"/>
        <v>0</v>
      </c>
      <c r="DG249" s="6">
        <v>1</v>
      </c>
    </row>
    <row r="250" spans="1:111" ht="16" hidden="1" x14ac:dyDescent="0.2">
      <c r="A250" s="6">
        <v>262</v>
      </c>
      <c r="B250" s="25">
        <v>46218.294699074075</v>
      </c>
      <c r="C250" s="25">
        <v>46218.314259259256</v>
      </c>
      <c r="D250" s="6" t="s">
        <v>4901</v>
      </c>
      <c r="F250" s="25"/>
      <c r="G250" s="26" t="s">
        <v>4676</v>
      </c>
      <c r="H250" s="6" t="s">
        <v>5312</v>
      </c>
      <c r="I250" s="6" t="s">
        <v>6179</v>
      </c>
      <c r="J250" s="6" t="s">
        <v>4537</v>
      </c>
      <c r="L250" s="6" t="s">
        <v>6233</v>
      </c>
      <c r="M250" s="6" t="s">
        <v>6224</v>
      </c>
      <c r="N250" s="6" t="s">
        <v>4679</v>
      </c>
      <c r="P250" s="6" t="s">
        <v>3534</v>
      </c>
      <c r="Q250" s="31" t="s">
        <v>987</v>
      </c>
      <c r="V250" s="6" t="s">
        <v>6234</v>
      </c>
      <c r="X250" s="27">
        <v>1205</v>
      </c>
      <c r="Y250" s="27">
        <v>1205</v>
      </c>
      <c r="Z250" s="30"/>
      <c r="AA250" s="30"/>
      <c r="AB250" s="30">
        <f>SUM(Table2026_09_25[[#This Row],[Number of in-person visits provided in reporting year.]:[Number of video/virtual visits provided in reporting year.]])</f>
        <v>1205</v>
      </c>
      <c r="AC250" s="6" t="s">
        <v>8469</v>
      </c>
      <c r="AF250" s="6" t="s">
        <v>6226</v>
      </c>
      <c r="AH250" s="6" t="s">
        <v>6235</v>
      </c>
      <c r="AI250" s="6" t="s">
        <v>5313</v>
      </c>
      <c r="AJ250" s="6" t="s">
        <v>5296</v>
      </c>
      <c r="AK250" s="6" t="s">
        <v>8483</v>
      </c>
      <c r="AL250" s="6" t="s">
        <v>1342</v>
      </c>
      <c r="AM250" s="6" t="s">
        <v>5295</v>
      </c>
      <c r="AN250" s="6" t="s">
        <v>5296</v>
      </c>
      <c r="AO250" s="6" t="s">
        <v>3740</v>
      </c>
      <c r="AQ250" s="6" t="s">
        <v>544</v>
      </c>
      <c r="AW250" s="6" t="s">
        <v>5297</v>
      </c>
      <c r="BX250" s="6">
        <v>2</v>
      </c>
      <c r="BY250" s="6" t="s">
        <v>6236</v>
      </c>
      <c r="BZ250" s="6">
        <f t="shared" si="9"/>
        <v>0</v>
      </c>
      <c r="CA250" s="6">
        <f t="shared" si="10"/>
        <v>2</v>
      </c>
      <c r="CC250" s="26" t="s">
        <v>4753</v>
      </c>
      <c r="CD250" s="6" t="s">
        <v>6237</v>
      </c>
      <c r="CK250" s="6" t="s">
        <v>6195</v>
      </c>
      <c r="DA250" s="6" t="s">
        <v>6238</v>
      </c>
      <c r="DC250" s="6" t="s">
        <v>4434</v>
      </c>
      <c r="DD250" s="6" t="s">
        <v>6048</v>
      </c>
      <c r="DF250" s="29">
        <f t="shared" si="11"/>
        <v>0</v>
      </c>
      <c r="DG250" s="29">
        <v>1</v>
      </c>
    </row>
    <row r="251" spans="1:111" ht="16" hidden="1" x14ac:dyDescent="0.2">
      <c r="A251" s="6">
        <v>263</v>
      </c>
      <c r="B251" s="25">
        <v>46218.314293981479</v>
      </c>
      <c r="C251" s="25">
        <v>46218.325578703705</v>
      </c>
      <c r="D251" s="6" t="s">
        <v>4901</v>
      </c>
      <c r="F251" s="25"/>
      <c r="G251" s="26" t="s">
        <v>4725</v>
      </c>
      <c r="H251" s="6" t="s">
        <v>5312</v>
      </c>
      <c r="I251" s="6" t="s">
        <v>6179</v>
      </c>
      <c r="J251" s="6" t="s">
        <v>4537</v>
      </c>
      <c r="L251" s="6" t="s">
        <v>6239</v>
      </c>
      <c r="M251" s="6" t="s">
        <v>6224</v>
      </c>
      <c r="N251" s="6" t="s">
        <v>4679</v>
      </c>
      <c r="P251" s="6" t="s">
        <v>3534</v>
      </c>
      <c r="Q251" s="31" t="s">
        <v>987</v>
      </c>
      <c r="V251" s="6" t="s">
        <v>6239</v>
      </c>
      <c r="X251" s="27">
        <v>1411</v>
      </c>
      <c r="Y251" s="27">
        <v>1411</v>
      </c>
      <c r="Z251" s="30"/>
      <c r="AA251" s="30"/>
      <c r="AB251" s="30">
        <f>SUM(Table2026_09_25[[#This Row],[Number of in-person visits provided in reporting year.]:[Number of video/virtual visits provided in reporting year.]])</f>
        <v>1411</v>
      </c>
      <c r="AC251" s="6" t="s">
        <v>8469</v>
      </c>
      <c r="AF251" s="6" t="s">
        <v>6226</v>
      </c>
      <c r="AH251" s="6" t="s">
        <v>6240</v>
      </c>
      <c r="AI251" s="6" t="s">
        <v>5313</v>
      </c>
      <c r="AJ251" s="6" t="s">
        <v>5296</v>
      </c>
      <c r="AK251" s="6" t="s">
        <v>8483</v>
      </c>
      <c r="AL251" s="6" t="s">
        <v>1342</v>
      </c>
      <c r="AM251" s="6" t="s">
        <v>5295</v>
      </c>
      <c r="AN251" s="6" t="s">
        <v>5296</v>
      </c>
      <c r="AO251" s="6" t="s">
        <v>3740</v>
      </c>
      <c r="AQ251" s="6" t="s">
        <v>544</v>
      </c>
      <c r="AW251" s="6" t="s">
        <v>5297</v>
      </c>
      <c r="BX251" s="6">
        <v>2</v>
      </c>
      <c r="BY251" s="6" t="s">
        <v>6241</v>
      </c>
      <c r="BZ251" s="6">
        <f t="shared" si="9"/>
        <v>0</v>
      </c>
      <c r="CA251" s="6">
        <f t="shared" si="10"/>
        <v>2</v>
      </c>
      <c r="CC251" s="26" t="s">
        <v>4753</v>
      </c>
      <c r="CD251" s="6" t="s">
        <v>6237</v>
      </c>
      <c r="CK251" s="6" t="s">
        <v>6232</v>
      </c>
      <c r="DA251" s="6" t="s">
        <v>6242</v>
      </c>
      <c r="DC251" s="6" t="s">
        <v>4434</v>
      </c>
      <c r="DD251" s="6" t="s">
        <v>6048</v>
      </c>
      <c r="DF251" s="29">
        <f t="shared" si="11"/>
        <v>0</v>
      </c>
      <c r="DG251" s="6">
        <v>1</v>
      </c>
    </row>
    <row r="252" spans="1:111" hidden="1" x14ac:dyDescent="0.2">
      <c r="A252" s="6">
        <v>264</v>
      </c>
      <c r="B252" s="25">
        <v>46218.334652777776</v>
      </c>
      <c r="C252" s="25">
        <v>46218.360682870371</v>
      </c>
      <c r="D252" s="6" t="s">
        <v>4901</v>
      </c>
      <c r="F252" s="25"/>
      <c r="G252" s="26" t="s">
        <v>4676</v>
      </c>
      <c r="H252" s="6" t="s">
        <v>321</v>
      </c>
      <c r="I252" s="6" t="s">
        <v>4815</v>
      </c>
      <c r="J252" s="6" t="s">
        <v>4537</v>
      </c>
      <c r="L252" s="6" t="s">
        <v>6243</v>
      </c>
      <c r="M252" s="6" t="s">
        <v>6244</v>
      </c>
      <c r="N252" s="6" t="s">
        <v>4729</v>
      </c>
      <c r="P252" s="6" t="s">
        <v>3509</v>
      </c>
      <c r="Q252" s="6" t="s">
        <v>5203</v>
      </c>
      <c r="S252" s="6" t="s">
        <v>588</v>
      </c>
      <c r="T252" s="6" t="s">
        <v>4796</v>
      </c>
      <c r="X252" s="27">
        <v>8671</v>
      </c>
      <c r="Y252" s="27">
        <v>8671</v>
      </c>
      <c r="Z252" s="27">
        <v>0</v>
      </c>
      <c r="AA252" s="27">
        <v>0</v>
      </c>
      <c r="AB252" s="27">
        <f>SUM(Table2026_09_25[[#This Row],[Number of in-person visits provided in reporting year.]:[Number of video/virtual visits provided in reporting year.]])</f>
        <v>8671</v>
      </c>
      <c r="AC252" s="6" t="s">
        <v>8469</v>
      </c>
      <c r="AF252" s="6" t="s">
        <v>4682</v>
      </c>
      <c r="AI252" s="6" t="s">
        <v>6245</v>
      </c>
      <c r="AJ252" s="6" t="s">
        <v>149</v>
      </c>
      <c r="AK252" s="6" t="s">
        <v>8483</v>
      </c>
      <c r="AL252" s="6" t="s">
        <v>6246</v>
      </c>
      <c r="AM252" s="6" t="s">
        <v>6247</v>
      </c>
      <c r="AN252" s="6" t="s">
        <v>6248</v>
      </c>
      <c r="AO252" s="6" t="s">
        <v>6249</v>
      </c>
      <c r="AQ252" s="6" t="s">
        <v>63</v>
      </c>
      <c r="AS252" s="6" t="s">
        <v>6250</v>
      </c>
      <c r="AX252" s="6" t="s">
        <v>4686</v>
      </c>
      <c r="AY252" s="28">
        <v>1</v>
      </c>
      <c r="AZ252" s="28">
        <v>1</v>
      </c>
      <c r="BD252" s="28">
        <v>13.9</v>
      </c>
      <c r="BP252" s="28">
        <v>15</v>
      </c>
      <c r="BQ252" s="28">
        <v>3</v>
      </c>
      <c r="BX252" s="6">
        <v>3.2</v>
      </c>
      <c r="BY252" s="6" t="s">
        <v>6251</v>
      </c>
      <c r="BZ252" s="6">
        <f t="shared" si="9"/>
        <v>33.9</v>
      </c>
      <c r="CA252" s="6">
        <f t="shared" si="10"/>
        <v>21.2</v>
      </c>
      <c r="CB252" s="28">
        <v>0.5</v>
      </c>
      <c r="CC252" s="26" t="s">
        <v>4753</v>
      </c>
      <c r="CE252" s="6" t="s">
        <v>4434</v>
      </c>
      <c r="CF252" s="6" t="s">
        <v>6252</v>
      </c>
      <c r="CG252" s="6" t="s">
        <v>4537</v>
      </c>
      <c r="CJ252" s="6" t="s">
        <v>7981</v>
      </c>
      <c r="CK252" s="6" t="s">
        <v>4937</v>
      </c>
      <c r="CO252" s="6" t="s">
        <v>4434</v>
      </c>
      <c r="CP252" s="6" t="s">
        <v>6253</v>
      </c>
      <c r="CQ252" s="6" t="s">
        <v>6254</v>
      </c>
      <c r="CR252" s="6" t="s">
        <v>8609</v>
      </c>
      <c r="CS252" s="6" t="s">
        <v>6255</v>
      </c>
      <c r="CT252" s="6" t="s">
        <v>6256</v>
      </c>
      <c r="CU252" s="6" t="s">
        <v>8607</v>
      </c>
      <c r="CV252" s="6" t="s">
        <v>4694</v>
      </c>
      <c r="CX252" s="6" t="s">
        <v>4537</v>
      </c>
      <c r="CY252" s="6" t="s">
        <v>4537</v>
      </c>
      <c r="DA252" s="6" t="s">
        <v>6257</v>
      </c>
      <c r="DC252" s="6" t="s">
        <v>4434</v>
      </c>
      <c r="DD252" s="6" t="s">
        <v>6244</v>
      </c>
      <c r="DF252" s="29">
        <f t="shared" si="11"/>
        <v>0</v>
      </c>
      <c r="DG252" s="29">
        <v>1</v>
      </c>
    </row>
    <row r="253" spans="1:111" hidden="1" x14ac:dyDescent="0.2">
      <c r="A253" s="6">
        <v>265</v>
      </c>
      <c r="B253" s="25">
        <v>46218.360729166663</v>
      </c>
      <c r="C253" s="25">
        <v>46218.366666666669</v>
      </c>
      <c r="D253" s="6" t="s">
        <v>4901</v>
      </c>
      <c r="F253" s="25"/>
      <c r="G253" s="26" t="s">
        <v>4725</v>
      </c>
      <c r="H253" s="6" t="s">
        <v>321</v>
      </c>
      <c r="I253" s="6" t="s">
        <v>4815</v>
      </c>
      <c r="J253" s="6" t="s">
        <v>4537</v>
      </c>
      <c r="L253" s="6" t="s">
        <v>6258</v>
      </c>
      <c r="M253" s="6" t="s">
        <v>6259</v>
      </c>
      <c r="N253" s="6" t="s">
        <v>4729</v>
      </c>
      <c r="P253" s="6" t="s">
        <v>3532</v>
      </c>
      <c r="Q253" s="6" t="s">
        <v>5203</v>
      </c>
      <c r="S253" s="6" t="s">
        <v>2375</v>
      </c>
      <c r="T253" s="6" t="s">
        <v>4796</v>
      </c>
      <c r="X253" s="27">
        <v>4168</v>
      </c>
      <c r="Y253" s="27">
        <v>4168</v>
      </c>
      <c r="Z253" s="30"/>
      <c r="AA253" s="30"/>
      <c r="AB253" s="30">
        <f>SUM(Table2026_09_25[[#This Row],[Number of in-person visits provided in reporting year.]:[Number of video/virtual visits provided in reporting year.]])</f>
        <v>4168</v>
      </c>
      <c r="AC253" s="6" t="s">
        <v>8469</v>
      </c>
      <c r="AF253" s="6" t="s">
        <v>4682</v>
      </c>
      <c r="AI253" s="6" t="s">
        <v>6245</v>
      </c>
      <c r="AJ253" s="6" t="s">
        <v>149</v>
      </c>
      <c r="AK253" s="6" t="s">
        <v>8483</v>
      </c>
      <c r="AL253" s="6" t="s">
        <v>322</v>
      </c>
      <c r="AM253" s="6" t="s">
        <v>6247</v>
      </c>
      <c r="AN253" s="6" t="s">
        <v>6248</v>
      </c>
      <c r="AO253" s="6" t="s">
        <v>6260</v>
      </c>
      <c r="AQ253" s="6" t="s">
        <v>63</v>
      </c>
      <c r="AS253" s="6" t="s">
        <v>6261</v>
      </c>
      <c r="AX253" s="6" t="s">
        <v>4686</v>
      </c>
      <c r="AY253" s="28">
        <v>1</v>
      </c>
      <c r="AZ253" s="28">
        <v>1</v>
      </c>
      <c r="BD253" s="28">
        <v>9.6</v>
      </c>
      <c r="BP253" s="28">
        <v>15</v>
      </c>
      <c r="BQ253" s="28">
        <v>3</v>
      </c>
      <c r="BZ253" s="6">
        <f t="shared" si="9"/>
        <v>29.6</v>
      </c>
      <c r="CA253" s="6">
        <f t="shared" si="10"/>
        <v>18</v>
      </c>
      <c r="CB253" s="28">
        <v>0.5</v>
      </c>
      <c r="CC253" s="26" t="s">
        <v>4753</v>
      </c>
      <c r="CD253" s="6" t="s">
        <v>4923</v>
      </c>
      <c r="CE253" s="6" t="s">
        <v>4434</v>
      </c>
      <c r="CF253" s="6" t="s">
        <v>6252</v>
      </c>
      <c r="CG253" s="6" t="s">
        <v>4537</v>
      </c>
      <c r="CJ253" s="6" t="s">
        <v>7981</v>
      </c>
      <c r="CK253" s="6" t="s">
        <v>4937</v>
      </c>
      <c r="CL253" s="6" t="s">
        <v>4537</v>
      </c>
      <c r="CM253" s="6" t="s">
        <v>4737</v>
      </c>
      <c r="CO253" s="6" t="s">
        <v>4434</v>
      </c>
      <c r="CP253" s="6" t="s">
        <v>6255</v>
      </c>
      <c r="CQ253" s="6" t="s">
        <v>6262</v>
      </c>
      <c r="CR253" s="6" t="s">
        <v>8609</v>
      </c>
      <c r="CS253" s="6" t="s">
        <v>6255</v>
      </c>
      <c r="CT253" s="6" t="s">
        <v>6263</v>
      </c>
      <c r="CU253" s="6" t="s">
        <v>8607</v>
      </c>
      <c r="CV253" s="6" t="s">
        <v>4694</v>
      </c>
      <c r="CX253" s="6" t="s">
        <v>4537</v>
      </c>
      <c r="CY253" s="6" t="s">
        <v>4537</v>
      </c>
      <c r="DA253" s="6" t="s">
        <v>6264</v>
      </c>
      <c r="DC253" s="6" t="s">
        <v>4434</v>
      </c>
      <c r="DD253" s="6" t="s">
        <v>6244</v>
      </c>
      <c r="DF253" s="29">
        <f t="shared" si="11"/>
        <v>0</v>
      </c>
      <c r="DG253" s="6">
        <v>1</v>
      </c>
    </row>
    <row r="254" spans="1:111" hidden="1" x14ac:dyDescent="0.2">
      <c r="A254" s="6">
        <v>266</v>
      </c>
      <c r="B254" s="25">
        <v>46218.378217592595</v>
      </c>
      <c r="C254" s="25">
        <v>46218.394837962966</v>
      </c>
      <c r="D254" s="6" t="s">
        <v>4901</v>
      </c>
      <c r="F254" s="25"/>
      <c r="G254" s="26" t="s">
        <v>4725</v>
      </c>
      <c r="H254" s="6" t="s">
        <v>6265</v>
      </c>
      <c r="I254" s="6" t="s">
        <v>6266</v>
      </c>
      <c r="J254" s="6" t="s">
        <v>4537</v>
      </c>
      <c r="L254" s="6" t="s">
        <v>5653</v>
      </c>
      <c r="M254" s="6" t="s">
        <v>6267</v>
      </c>
      <c r="N254" s="6" t="s">
        <v>4679</v>
      </c>
      <c r="P254" s="6" t="s">
        <v>5653</v>
      </c>
      <c r="Q254" s="6" t="s">
        <v>4680</v>
      </c>
      <c r="R254" s="6" t="s">
        <v>6268</v>
      </c>
      <c r="S254" s="6" t="s">
        <v>6269</v>
      </c>
      <c r="U254" s="6" t="s">
        <v>6270</v>
      </c>
      <c r="X254" s="27">
        <v>317</v>
      </c>
      <c r="Y254" s="30"/>
      <c r="Z254" s="30"/>
      <c r="AA254" s="30"/>
      <c r="AB254" s="30">
        <f>SUM(Table2026_09_25[[#This Row],[Number of in-person visits provided in reporting year.]:[Number of video/virtual visits provided in reporting year.]])</f>
        <v>0</v>
      </c>
      <c r="AC254" s="6" t="s">
        <v>8469</v>
      </c>
      <c r="AF254" s="6" t="s">
        <v>4682</v>
      </c>
      <c r="AI254" s="6" t="s">
        <v>6271</v>
      </c>
      <c r="AJ254" s="6" t="s">
        <v>5199</v>
      </c>
      <c r="AK254" s="6" t="s">
        <v>8483</v>
      </c>
      <c r="AL254" s="6" t="s">
        <v>6272</v>
      </c>
      <c r="AP254" s="6" t="s">
        <v>6273</v>
      </c>
      <c r="AQ254" s="6" t="s">
        <v>544</v>
      </c>
      <c r="AW254" s="6" t="s">
        <v>5206</v>
      </c>
      <c r="AX254" s="6" t="s">
        <v>4839</v>
      </c>
      <c r="BQ254" s="28">
        <v>1</v>
      </c>
      <c r="BU254" s="28">
        <v>1</v>
      </c>
      <c r="BV254" s="28"/>
      <c r="BW254" s="28"/>
      <c r="BX254" s="28"/>
      <c r="BZ254" s="6">
        <f t="shared" si="9"/>
        <v>2</v>
      </c>
      <c r="CA254" s="6">
        <f t="shared" si="10"/>
        <v>2</v>
      </c>
      <c r="CC254" s="26" t="s">
        <v>4753</v>
      </c>
      <c r="CD254" s="6" t="s">
        <v>4688</v>
      </c>
      <c r="CJ254" s="6" t="s">
        <v>5148</v>
      </c>
      <c r="CK254" s="6" t="s">
        <v>4689</v>
      </c>
      <c r="CL254" s="6" t="s">
        <v>4537</v>
      </c>
      <c r="CM254" s="6" t="s">
        <v>4737</v>
      </c>
      <c r="CO254" s="6" t="s">
        <v>8607</v>
      </c>
      <c r="CP254" s="6" t="s">
        <v>4758</v>
      </c>
      <c r="CR254" s="6" t="s">
        <v>4537</v>
      </c>
      <c r="CS254" s="6" t="s">
        <v>4759</v>
      </c>
      <c r="CU254" s="6" t="s">
        <v>8607</v>
      </c>
      <c r="CV254" s="6" t="s">
        <v>4694</v>
      </c>
      <c r="CX254" s="6" t="s">
        <v>4537</v>
      </c>
      <c r="CY254" s="6" t="s">
        <v>4537</v>
      </c>
      <c r="DA254" s="6" t="s">
        <v>6274</v>
      </c>
      <c r="DC254" s="6" t="s">
        <v>4434</v>
      </c>
      <c r="DD254" s="6" t="s">
        <v>6275</v>
      </c>
      <c r="DF254" s="29">
        <f t="shared" si="11"/>
        <v>0</v>
      </c>
      <c r="DG254" s="6">
        <v>1</v>
      </c>
    </row>
    <row r="255" spans="1:111" hidden="1" x14ac:dyDescent="0.2">
      <c r="A255" s="6">
        <v>267</v>
      </c>
      <c r="B255" s="25">
        <v>46218.366909722223</v>
      </c>
      <c r="C255" s="25">
        <v>46218.430694444447</v>
      </c>
      <c r="D255" s="6" t="s">
        <v>4901</v>
      </c>
      <c r="F255" s="25"/>
      <c r="G255" s="26" t="s">
        <v>4676</v>
      </c>
      <c r="H255" s="6" t="s">
        <v>321</v>
      </c>
      <c r="I255" s="6" t="s">
        <v>6276</v>
      </c>
      <c r="J255" s="6" t="s">
        <v>4537</v>
      </c>
      <c r="L255" s="6" t="s">
        <v>6277</v>
      </c>
      <c r="M255" s="6" t="s">
        <v>6244</v>
      </c>
      <c r="N255" s="6" t="s">
        <v>4729</v>
      </c>
      <c r="P255" s="6" t="s">
        <v>6278</v>
      </c>
      <c r="Q255" s="6" t="s">
        <v>4730</v>
      </c>
      <c r="W255" s="6" t="s">
        <v>6278</v>
      </c>
      <c r="X255" s="27">
        <v>161</v>
      </c>
      <c r="Y255" s="30"/>
      <c r="Z255" s="30"/>
      <c r="AA255" s="30"/>
      <c r="AB255" s="30">
        <f>SUM(Table2026_09_25[[#This Row],[Number of in-person visits provided in reporting year.]:[Number of video/virtual visits provided in reporting year.]])</f>
        <v>0</v>
      </c>
      <c r="AC255" s="6" t="s">
        <v>8468</v>
      </c>
      <c r="AD255" s="28" t="s">
        <v>6279</v>
      </c>
      <c r="AE255" s="28" t="s">
        <v>6280</v>
      </c>
      <c r="AF255" s="6" t="s">
        <v>4732</v>
      </c>
      <c r="AG255" s="28">
        <v>45</v>
      </c>
      <c r="AI255" s="6" t="s">
        <v>6245</v>
      </c>
      <c r="AJ255" s="6" t="s">
        <v>149</v>
      </c>
      <c r="AK255" s="6" t="s">
        <v>8483</v>
      </c>
      <c r="AL255" s="6" t="s">
        <v>322</v>
      </c>
      <c r="AQ255" s="6" t="s">
        <v>63</v>
      </c>
      <c r="AS255" s="6" t="s">
        <v>4954</v>
      </c>
      <c r="AX255" s="6" t="s">
        <v>4686</v>
      </c>
      <c r="AY255" s="28">
        <v>1</v>
      </c>
      <c r="AZ255" s="28">
        <v>1</v>
      </c>
      <c r="BA255" s="28">
        <v>0.6</v>
      </c>
      <c r="BB255" s="28">
        <v>1.3</v>
      </c>
      <c r="BD255" s="28">
        <v>5</v>
      </c>
      <c r="BG255" s="28">
        <v>2</v>
      </c>
      <c r="BH255" s="28">
        <v>1</v>
      </c>
      <c r="BJ255" s="28">
        <v>20.399999999999999</v>
      </c>
      <c r="BL255" s="28">
        <v>0.5</v>
      </c>
      <c r="BP255" s="28">
        <v>21</v>
      </c>
      <c r="BQ255" s="28">
        <v>11.2</v>
      </c>
      <c r="BR255" s="28">
        <v>3</v>
      </c>
      <c r="BU255" s="28">
        <v>1.5</v>
      </c>
      <c r="BV255" s="28"/>
      <c r="BW255" s="28"/>
      <c r="BX255" s="28"/>
      <c r="BZ255" s="6">
        <f t="shared" si="9"/>
        <v>69.5</v>
      </c>
      <c r="CA255" s="6">
        <f t="shared" si="10"/>
        <v>61.900000000000006</v>
      </c>
      <c r="CB255" s="28">
        <v>3</v>
      </c>
      <c r="CC255" s="26" t="s">
        <v>4687</v>
      </c>
      <c r="CD255" s="6" t="s">
        <v>5941</v>
      </c>
      <c r="CE255" s="6" t="s">
        <v>4434</v>
      </c>
      <c r="CF255" s="6" t="s">
        <v>6281</v>
      </c>
      <c r="CG255" s="6" t="s">
        <v>4537</v>
      </c>
      <c r="CI255" s="6" t="s">
        <v>6282</v>
      </c>
      <c r="CJ255" s="6" t="s">
        <v>7981</v>
      </c>
      <c r="CK255" s="6" t="s">
        <v>4988</v>
      </c>
      <c r="CL255" s="6" t="s">
        <v>4537</v>
      </c>
      <c r="CM255" s="6" t="s">
        <v>4737</v>
      </c>
      <c r="CO255" s="6" t="s">
        <v>8607</v>
      </c>
      <c r="CP255" s="6" t="s">
        <v>4758</v>
      </c>
      <c r="CR255" s="6" t="s">
        <v>8609</v>
      </c>
      <c r="CS255" s="6" t="s">
        <v>5175</v>
      </c>
      <c r="CT255" s="6" t="s">
        <v>6283</v>
      </c>
      <c r="CU255" s="6" t="s">
        <v>4434</v>
      </c>
      <c r="CV255" s="6" t="s">
        <v>6255</v>
      </c>
      <c r="CW255" s="6" t="s">
        <v>5745</v>
      </c>
      <c r="CX255" s="6" t="s">
        <v>4537</v>
      </c>
      <c r="CY255" s="6" t="s">
        <v>4537</v>
      </c>
      <c r="DC255" s="6" t="s">
        <v>4434</v>
      </c>
      <c r="DD255" s="6" t="s">
        <v>6244</v>
      </c>
      <c r="DF255" s="29">
        <f t="shared" si="11"/>
        <v>0</v>
      </c>
      <c r="DG255" s="29">
        <v>1</v>
      </c>
    </row>
    <row r="256" spans="1:111" hidden="1" x14ac:dyDescent="0.2">
      <c r="A256" s="6">
        <v>268</v>
      </c>
      <c r="B256" s="25">
        <v>46218.435902777775</v>
      </c>
      <c r="C256" s="25">
        <v>46218.436215277776</v>
      </c>
      <c r="D256" s="6" t="s">
        <v>4901</v>
      </c>
      <c r="F256" s="25"/>
      <c r="G256" s="26" t="s">
        <v>4725</v>
      </c>
      <c r="H256" s="6" t="s">
        <v>321</v>
      </c>
      <c r="I256" s="6" t="s">
        <v>6276</v>
      </c>
      <c r="J256" s="6" t="s">
        <v>4537</v>
      </c>
      <c r="L256" s="6" t="s">
        <v>6277</v>
      </c>
      <c r="M256" s="6" t="s">
        <v>6244</v>
      </c>
      <c r="N256" s="6" t="s">
        <v>4729</v>
      </c>
      <c r="P256" s="6" t="s">
        <v>1241</v>
      </c>
      <c r="Q256" s="6" t="s">
        <v>4730</v>
      </c>
      <c r="W256" s="6" t="s">
        <v>1241</v>
      </c>
      <c r="X256" s="27">
        <v>181</v>
      </c>
      <c r="Y256" s="30"/>
      <c r="Z256" s="30"/>
      <c r="AA256" s="30"/>
      <c r="AB256" s="30">
        <f>SUM(Table2026_09_25[[#This Row],[Number of in-person visits provided in reporting year.]:[Number of video/virtual visits provided in reporting year.]])</f>
        <v>0</v>
      </c>
      <c r="AC256" s="6" t="s">
        <v>8468</v>
      </c>
      <c r="AD256" s="28" t="s">
        <v>6279</v>
      </c>
      <c r="AE256" s="28" t="s">
        <v>6284</v>
      </c>
      <c r="AF256" s="6" t="s">
        <v>4732</v>
      </c>
      <c r="AG256" s="28">
        <v>45</v>
      </c>
      <c r="AI256" s="6" t="s">
        <v>6245</v>
      </c>
      <c r="AJ256" s="6" t="s">
        <v>149</v>
      </c>
      <c r="AK256" s="6" t="s">
        <v>8483</v>
      </c>
      <c r="AL256" s="6" t="s">
        <v>322</v>
      </c>
      <c r="AQ256" s="6" t="s">
        <v>63</v>
      </c>
      <c r="AX256" s="6" t="s">
        <v>4686</v>
      </c>
      <c r="AY256" s="28">
        <v>1</v>
      </c>
      <c r="AZ256" s="28">
        <v>1</v>
      </c>
      <c r="BA256" s="28">
        <v>0.6</v>
      </c>
      <c r="BB256" s="28">
        <v>1.3</v>
      </c>
      <c r="BD256" s="28">
        <v>5</v>
      </c>
      <c r="BG256" s="28">
        <v>2</v>
      </c>
      <c r="BH256" s="28">
        <v>1</v>
      </c>
      <c r="BJ256" s="28">
        <v>20.399999999999999</v>
      </c>
      <c r="BL256" s="28">
        <v>0.5</v>
      </c>
      <c r="BP256" s="28">
        <v>21</v>
      </c>
      <c r="BQ256" s="28">
        <v>11.2</v>
      </c>
      <c r="BR256" s="28">
        <v>3</v>
      </c>
      <c r="BU256" s="28">
        <v>1.5</v>
      </c>
      <c r="BV256" s="28"/>
      <c r="BW256" s="28"/>
      <c r="BX256" s="28"/>
      <c r="BZ256" s="6">
        <f t="shared" si="9"/>
        <v>69.5</v>
      </c>
      <c r="CA256" s="6">
        <f t="shared" si="10"/>
        <v>61.900000000000006</v>
      </c>
      <c r="CB256" s="28">
        <v>3</v>
      </c>
      <c r="CC256" s="26" t="s">
        <v>4687</v>
      </c>
      <c r="CD256" s="6" t="s">
        <v>6285</v>
      </c>
      <c r="CE256" s="6" t="s">
        <v>4434</v>
      </c>
      <c r="CF256" s="6" t="s">
        <v>6286</v>
      </c>
      <c r="CG256" s="6" t="s">
        <v>4537</v>
      </c>
      <c r="CI256" s="6" t="s">
        <v>6287</v>
      </c>
      <c r="CJ256" s="6" t="s">
        <v>7981</v>
      </c>
      <c r="CK256" s="6" t="s">
        <v>4937</v>
      </c>
      <c r="CL256" s="6" t="s">
        <v>4537</v>
      </c>
      <c r="CM256" s="6" t="s">
        <v>4737</v>
      </c>
      <c r="CO256" s="6" t="s">
        <v>8607</v>
      </c>
      <c r="CP256" s="6" t="s">
        <v>4758</v>
      </c>
      <c r="CR256" s="6" t="s">
        <v>8609</v>
      </c>
      <c r="CS256" s="6" t="s">
        <v>6288</v>
      </c>
      <c r="CT256" s="6" t="s">
        <v>6289</v>
      </c>
      <c r="CU256" s="6" t="s">
        <v>4434</v>
      </c>
      <c r="CV256" s="6" t="s">
        <v>6288</v>
      </c>
      <c r="CW256" s="6" t="s">
        <v>5440</v>
      </c>
      <c r="CX256" s="6" t="s">
        <v>4537</v>
      </c>
      <c r="CY256" s="6" t="s">
        <v>4537</v>
      </c>
      <c r="DC256" s="6" t="s">
        <v>4434</v>
      </c>
      <c r="DD256" s="6" t="s">
        <v>6244</v>
      </c>
      <c r="DF256" s="29">
        <f t="shared" si="11"/>
        <v>0</v>
      </c>
      <c r="DG256" s="6">
        <v>1</v>
      </c>
    </row>
    <row r="257" spans="1:111" hidden="1" x14ac:dyDescent="0.2">
      <c r="A257" s="6">
        <v>269</v>
      </c>
      <c r="B257" s="25">
        <v>46218.436296296299</v>
      </c>
      <c r="C257" s="25">
        <v>46218.443391203706</v>
      </c>
      <c r="D257" s="6" t="s">
        <v>4901</v>
      </c>
      <c r="F257" s="25"/>
      <c r="G257" s="26" t="s">
        <v>4676</v>
      </c>
      <c r="H257" s="6" t="s">
        <v>321</v>
      </c>
      <c r="I257" s="6" t="s">
        <v>4727</v>
      </c>
      <c r="J257" s="6" t="s">
        <v>4537</v>
      </c>
      <c r="L257" s="6" t="s">
        <v>6290</v>
      </c>
      <c r="M257" s="6" t="s">
        <v>6244</v>
      </c>
      <c r="N257" s="6" t="s">
        <v>4729</v>
      </c>
      <c r="P257" s="6" t="s">
        <v>704</v>
      </c>
      <c r="Q257" s="6" t="s">
        <v>4773</v>
      </c>
      <c r="S257" s="6" t="s">
        <v>778</v>
      </c>
      <c r="X257" s="27">
        <v>928</v>
      </c>
      <c r="Y257" s="30"/>
      <c r="Z257" s="30"/>
      <c r="AA257" s="30"/>
      <c r="AB257" s="30">
        <f>SUM(Table2026_09_25[[#This Row],[Number of in-person visits provided in reporting year.]:[Number of video/virtual visits provided in reporting year.]])</f>
        <v>0</v>
      </c>
      <c r="AC257" s="6" t="s">
        <v>8469</v>
      </c>
      <c r="AF257" s="6" t="s">
        <v>4682</v>
      </c>
      <c r="AG257" s="28">
        <v>154</v>
      </c>
      <c r="AI257" s="6" t="s">
        <v>6245</v>
      </c>
      <c r="AJ257" s="6" t="s">
        <v>149</v>
      </c>
      <c r="AK257" s="6" t="s">
        <v>8483</v>
      </c>
      <c r="AL257" s="6" t="s">
        <v>6246</v>
      </c>
      <c r="AQ257" s="6" t="s">
        <v>63</v>
      </c>
      <c r="AX257" s="6" t="s">
        <v>4686</v>
      </c>
      <c r="AY257" s="28">
        <v>1</v>
      </c>
      <c r="AZ257" s="28">
        <v>1</v>
      </c>
      <c r="BD257" s="28">
        <v>9.8000000000000007</v>
      </c>
      <c r="BG257" s="28">
        <v>1</v>
      </c>
      <c r="BL257" s="28">
        <v>1.2</v>
      </c>
      <c r="BO257" s="28">
        <v>1</v>
      </c>
      <c r="BP257" s="28">
        <v>4</v>
      </c>
      <c r="BR257" s="28">
        <v>2</v>
      </c>
      <c r="BU257" s="28">
        <v>2</v>
      </c>
      <c r="BV257" s="28"/>
      <c r="BW257" s="28"/>
      <c r="BX257" s="28"/>
      <c r="BZ257" s="6">
        <f t="shared" si="9"/>
        <v>23</v>
      </c>
      <c r="CA257" s="6">
        <f t="shared" si="10"/>
        <v>11.2</v>
      </c>
      <c r="CC257" s="26" t="s">
        <v>4687</v>
      </c>
      <c r="CD257" s="6" t="s">
        <v>6291</v>
      </c>
      <c r="CE257" s="6" t="s">
        <v>4434</v>
      </c>
      <c r="CF257" s="6" t="s">
        <v>6292</v>
      </c>
      <c r="CI257" s="6" t="s">
        <v>6293</v>
      </c>
      <c r="CJ257" s="6" t="s">
        <v>7981</v>
      </c>
      <c r="CK257" s="6" t="s">
        <v>4937</v>
      </c>
      <c r="CL257" s="6" t="s">
        <v>4434</v>
      </c>
      <c r="CM257" s="6" t="s">
        <v>6294</v>
      </c>
      <c r="CN257" s="6" t="s">
        <v>6295</v>
      </c>
      <c r="CO257" s="6" t="s">
        <v>4434</v>
      </c>
      <c r="CP257" s="6" t="s">
        <v>6294</v>
      </c>
      <c r="CQ257" s="6" t="s">
        <v>5899</v>
      </c>
      <c r="CR257" s="6" t="s">
        <v>8609</v>
      </c>
      <c r="CS257" s="6" t="s">
        <v>6294</v>
      </c>
      <c r="CT257" s="6" t="s">
        <v>6296</v>
      </c>
      <c r="CU257" s="6" t="s">
        <v>8607</v>
      </c>
      <c r="CV257" s="6" t="s">
        <v>4694</v>
      </c>
      <c r="CX257" s="6" t="s">
        <v>4537</v>
      </c>
      <c r="CY257" s="6" t="s">
        <v>4537</v>
      </c>
      <c r="DC257" s="6" t="s">
        <v>4434</v>
      </c>
      <c r="DD257" s="6" t="s">
        <v>6244</v>
      </c>
      <c r="DF257" s="29">
        <f t="shared" si="11"/>
        <v>0</v>
      </c>
      <c r="DG257" s="29">
        <v>1</v>
      </c>
    </row>
    <row r="258" spans="1:111" hidden="1" x14ac:dyDescent="0.2">
      <c r="A258" s="6">
        <v>270</v>
      </c>
      <c r="B258" s="25">
        <v>46218.443437499998</v>
      </c>
      <c r="C258" s="25">
        <v>46218.445601851854</v>
      </c>
      <c r="D258" s="6" t="s">
        <v>4901</v>
      </c>
      <c r="F258" s="25"/>
      <c r="G258" s="26" t="s">
        <v>4725</v>
      </c>
      <c r="H258" s="6" t="s">
        <v>321</v>
      </c>
      <c r="I258" s="6" t="s">
        <v>4727</v>
      </c>
      <c r="J258" s="6" t="s">
        <v>4537</v>
      </c>
      <c r="L258" s="6" t="s">
        <v>6290</v>
      </c>
      <c r="M258" s="6" t="s">
        <v>6244</v>
      </c>
      <c r="N258" s="6" t="s">
        <v>4729</v>
      </c>
      <c r="P258" s="6" t="s">
        <v>704</v>
      </c>
      <c r="Q258" s="6" t="s">
        <v>4773</v>
      </c>
      <c r="S258" s="6" t="s">
        <v>778</v>
      </c>
      <c r="X258" s="27">
        <v>962</v>
      </c>
      <c r="Y258" s="30"/>
      <c r="Z258" s="30"/>
      <c r="AA258" s="30"/>
      <c r="AB258" s="30">
        <f>SUM(Table2026_09_25[[#This Row],[Number of in-person visits provided in reporting year.]:[Number of video/virtual visits provided in reporting year.]])</f>
        <v>0</v>
      </c>
      <c r="AC258" s="6" t="s">
        <v>8469</v>
      </c>
      <c r="AF258" s="6" t="s">
        <v>4682</v>
      </c>
      <c r="AG258" s="28">
        <v>210</v>
      </c>
      <c r="AI258" s="6" t="s">
        <v>6245</v>
      </c>
      <c r="AJ258" s="6" t="s">
        <v>149</v>
      </c>
      <c r="AK258" s="6" t="s">
        <v>8483</v>
      </c>
      <c r="AL258" s="6" t="s">
        <v>6297</v>
      </c>
      <c r="AQ258" s="6" t="s">
        <v>63</v>
      </c>
      <c r="AX258" s="6" t="s">
        <v>4686</v>
      </c>
      <c r="AY258" s="28">
        <v>1</v>
      </c>
      <c r="AZ258" s="28">
        <v>1</v>
      </c>
      <c r="BD258" s="28">
        <v>9.8000000000000007</v>
      </c>
      <c r="BG258" s="28">
        <v>1</v>
      </c>
      <c r="BL258" s="28">
        <v>1.2</v>
      </c>
      <c r="BO258" s="28">
        <v>1</v>
      </c>
      <c r="BP258" s="28">
        <v>4</v>
      </c>
      <c r="BR258" s="28">
        <v>2</v>
      </c>
      <c r="BU258" s="28">
        <v>2</v>
      </c>
      <c r="BV258" s="28"/>
      <c r="BW258" s="28"/>
      <c r="BX258" s="28"/>
      <c r="BZ258" s="6">
        <f t="shared" ref="BZ258:BZ321" si="12">SUM(AY258:BW258)</f>
        <v>23</v>
      </c>
      <c r="CA258" s="6">
        <f t="shared" ref="CA258:CA321" si="13">(SUM(BB258))+(SUM(BE258:BM258))+(SUM(BO258:BV258))+BX258</f>
        <v>11.2</v>
      </c>
      <c r="CC258" s="26" t="s">
        <v>4687</v>
      </c>
      <c r="CD258" s="6" t="s">
        <v>6298</v>
      </c>
      <c r="CE258" s="6" t="s">
        <v>4434</v>
      </c>
      <c r="CF258" s="6" t="s">
        <v>6292</v>
      </c>
      <c r="CG258" s="6" t="s">
        <v>4537</v>
      </c>
      <c r="CI258" s="6" t="s">
        <v>6293</v>
      </c>
      <c r="CJ258" s="6" t="s">
        <v>7981</v>
      </c>
      <c r="CK258" s="6" t="s">
        <v>4937</v>
      </c>
      <c r="CL258" s="6" t="s">
        <v>4434</v>
      </c>
      <c r="CM258" s="6" t="s">
        <v>6294</v>
      </c>
      <c r="CN258" s="6" t="s">
        <v>6295</v>
      </c>
      <c r="CO258" s="6" t="s">
        <v>4434</v>
      </c>
      <c r="CP258" s="6" t="s">
        <v>6294</v>
      </c>
      <c r="CQ258" s="6" t="s">
        <v>6299</v>
      </c>
      <c r="CR258" s="6" t="s">
        <v>8609</v>
      </c>
      <c r="CS258" s="6" t="s">
        <v>6294</v>
      </c>
      <c r="CT258" s="6" t="s">
        <v>6300</v>
      </c>
      <c r="CU258" s="6" t="s">
        <v>8607</v>
      </c>
      <c r="CV258" s="6" t="s">
        <v>4694</v>
      </c>
      <c r="CX258" s="6" t="s">
        <v>4537</v>
      </c>
      <c r="CY258" s="6" t="s">
        <v>4537</v>
      </c>
      <c r="DC258" s="6" t="s">
        <v>4434</v>
      </c>
      <c r="DD258" s="6" t="s">
        <v>6244</v>
      </c>
      <c r="DF258" s="29">
        <f t="shared" ref="DF258:DF321" si="14">SUBTOTAL(103,G258)</f>
        <v>0</v>
      </c>
      <c r="DG258" s="6">
        <v>1</v>
      </c>
    </row>
    <row r="259" spans="1:111" hidden="1" x14ac:dyDescent="0.2">
      <c r="A259" s="6">
        <v>271</v>
      </c>
      <c r="B259" s="25">
        <v>46218.463518518518</v>
      </c>
      <c r="C259" s="25">
        <v>46218.470127314817</v>
      </c>
      <c r="D259" s="6" t="s">
        <v>4901</v>
      </c>
      <c r="F259" s="25"/>
      <c r="G259" s="26" t="s">
        <v>4725</v>
      </c>
      <c r="H259" s="6" t="s">
        <v>6301</v>
      </c>
      <c r="I259" s="6" t="s">
        <v>6179</v>
      </c>
      <c r="J259" s="6" t="s">
        <v>4537</v>
      </c>
      <c r="L259" s="6" t="s">
        <v>6302</v>
      </c>
      <c r="M259" s="6" t="s">
        <v>6303</v>
      </c>
      <c r="N259" s="6" t="s">
        <v>4679</v>
      </c>
      <c r="P259" s="6" t="s">
        <v>704</v>
      </c>
      <c r="Q259" s="6" t="s">
        <v>4773</v>
      </c>
      <c r="S259" s="6" t="s">
        <v>778</v>
      </c>
      <c r="X259" s="27">
        <v>713</v>
      </c>
      <c r="Y259" s="30"/>
      <c r="Z259" s="30"/>
      <c r="AA259" s="30"/>
      <c r="AB259" s="30">
        <f>SUM(Table2026_09_25[[#This Row],[Number of in-person visits provided in reporting year.]:[Number of video/virtual visits provided in reporting year.]])</f>
        <v>0</v>
      </c>
      <c r="AC259" s="6" t="s">
        <v>8469</v>
      </c>
      <c r="AF259" s="6" t="s">
        <v>6304</v>
      </c>
      <c r="AG259" s="28">
        <v>21</v>
      </c>
      <c r="AH259" s="6" t="s">
        <v>6305</v>
      </c>
      <c r="AI259" s="6" t="s">
        <v>6306</v>
      </c>
      <c r="AJ259" s="6" t="s">
        <v>5296</v>
      </c>
      <c r="AK259" s="6" t="s">
        <v>8483</v>
      </c>
      <c r="AL259" s="6" t="s">
        <v>6307</v>
      </c>
      <c r="AQ259" s="6" t="s">
        <v>544</v>
      </c>
      <c r="AW259" s="6" t="s">
        <v>5297</v>
      </c>
      <c r="BX259" s="6">
        <v>2</v>
      </c>
      <c r="BY259" s="6" t="s">
        <v>6308</v>
      </c>
      <c r="BZ259" s="6">
        <f t="shared" si="12"/>
        <v>0</v>
      </c>
      <c r="CA259" s="6">
        <f t="shared" si="13"/>
        <v>2</v>
      </c>
      <c r="CC259" s="26" t="s">
        <v>4753</v>
      </c>
      <c r="CK259" s="6" t="s">
        <v>5148</v>
      </c>
      <c r="DA259" s="6" t="s">
        <v>6309</v>
      </c>
      <c r="DC259" s="6" t="s">
        <v>4434</v>
      </c>
      <c r="DD259" s="6" t="s">
        <v>6048</v>
      </c>
      <c r="DF259" s="29">
        <f t="shared" si="14"/>
        <v>0</v>
      </c>
      <c r="DG259" s="6">
        <v>1</v>
      </c>
    </row>
    <row r="260" spans="1:111" hidden="1" x14ac:dyDescent="0.2">
      <c r="A260" s="6">
        <v>272</v>
      </c>
      <c r="B260" s="25">
        <v>46218.533263888887</v>
      </c>
      <c r="C260" s="25">
        <v>46218.556597222225</v>
      </c>
      <c r="D260" s="6" t="s">
        <v>4901</v>
      </c>
      <c r="F260" s="25"/>
      <c r="G260" s="26" t="s">
        <v>4725</v>
      </c>
      <c r="H260" s="6" t="s">
        <v>6222</v>
      </c>
      <c r="I260" s="6" t="s">
        <v>6078</v>
      </c>
      <c r="J260" s="6" t="s">
        <v>4537</v>
      </c>
      <c r="L260" s="6" t="s">
        <v>6310</v>
      </c>
      <c r="M260" s="6" t="s">
        <v>6311</v>
      </c>
      <c r="N260" s="6" t="s">
        <v>4729</v>
      </c>
      <c r="P260" s="6" t="s">
        <v>704</v>
      </c>
      <c r="Q260" s="6" t="s">
        <v>4773</v>
      </c>
      <c r="S260" s="6" t="s">
        <v>778</v>
      </c>
      <c r="X260" s="27">
        <v>231</v>
      </c>
      <c r="Y260" s="27">
        <v>216</v>
      </c>
      <c r="Z260" s="27">
        <v>24</v>
      </c>
      <c r="AA260" s="27">
        <v>33</v>
      </c>
      <c r="AB260" s="27">
        <f>SUM(Table2026_09_25[[#This Row],[Number of in-person visits provided in reporting year.]:[Number of video/virtual visits provided in reporting year.]])</f>
        <v>273</v>
      </c>
      <c r="AC260" s="6" t="s">
        <v>8469</v>
      </c>
      <c r="AF260" s="6" t="s">
        <v>4682</v>
      </c>
      <c r="AG260" s="28">
        <v>60</v>
      </c>
      <c r="AI260" s="6" t="s">
        <v>6227</v>
      </c>
      <c r="AJ260" s="6" t="s">
        <v>5296</v>
      </c>
      <c r="AK260" s="6" t="s">
        <v>8483</v>
      </c>
      <c r="AL260" s="6" t="s">
        <v>2662</v>
      </c>
      <c r="AQ260" s="6" t="s">
        <v>544</v>
      </c>
      <c r="AW260" s="6" t="s">
        <v>6312</v>
      </c>
      <c r="AX260" s="6" t="s">
        <v>4686</v>
      </c>
      <c r="AY260" s="28">
        <v>0.1</v>
      </c>
      <c r="AZ260" s="28">
        <v>0.2</v>
      </c>
      <c r="BD260" s="28">
        <v>0.2</v>
      </c>
      <c r="BP260" s="28">
        <v>3</v>
      </c>
      <c r="BZ260" s="6">
        <f t="shared" si="12"/>
        <v>3.5</v>
      </c>
      <c r="CA260" s="6">
        <f t="shared" si="13"/>
        <v>3</v>
      </c>
      <c r="CB260" s="28">
        <v>0</v>
      </c>
      <c r="CC260" s="26" t="s">
        <v>4687</v>
      </c>
      <c r="CD260" s="6" t="s">
        <v>4923</v>
      </c>
      <c r="CE260" s="6" t="s">
        <v>4434</v>
      </c>
      <c r="CG260" s="6" t="s">
        <v>4434</v>
      </c>
      <c r="CK260" s="6" t="s">
        <v>6313</v>
      </c>
      <c r="CL260" s="6" t="s">
        <v>4434</v>
      </c>
      <c r="CM260" s="6" t="s">
        <v>6217</v>
      </c>
      <c r="CN260" s="6" t="s">
        <v>6314</v>
      </c>
      <c r="CO260" s="6" t="s">
        <v>4434</v>
      </c>
      <c r="CP260" s="6" t="s">
        <v>6217</v>
      </c>
      <c r="CQ260" s="6" t="s">
        <v>5899</v>
      </c>
      <c r="CR260" s="6" t="s">
        <v>8609</v>
      </c>
      <c r="CS260" s="6" t="s">
        <v>4738</v>
      </c>
      <c r="CU260" s="6" t="s">
        <v>4434</v>
      </c>
      <c r="CV260" s="6" t="s">
        <v>4738</v>
      </c>
      <c r="CX260" s="6" t="s">
        <v>4434</v>
      </c>
      <c r="CY260" s="6" t="s">
        <v>4434</v>
      </c>
      <c r="CZ260" s="6" t="s">
        <v>6315</v>
      </c>
      <c r="DC260" s="6" t="s">
        <v>4434</v>
      </c>
      <c r="DD260" s="6" t="s">
        <v>6316</v>
      </c>
      <c r="DF260" s="29">
        <f t="shared" si="14"/>
        <v>0</v>
      </c>
      <c r="DG260" s="6">
        <v>1</v>
      </c>
    </row>
    <row r="261" spans="1:111" hidden="1" x14ac:dyDescent="0.2">
      <c r="A261" s="6">
        <v>273</v>
      </c>
      <c r="B261" s="25">
        <v>46218.44740740741</v>
      </c>
      <c r="C261" s="25">
        <v>46218.575960648152</v>
      </c>
      <c r="D261" s="6" t="s">
        <v>4901</v>
      </c>
      <c r="F261" s="25">
        <v>46218.622002314813</v>
      </c>
      <c r="G261" s="26" t="s">
        <v>4676</v>
      </c>
      <c r="H261" s="6" t="s">
        <v>5392</v>
      </c>
      <c r="I261" s="6" t="s">
        <v>4874</v>
      </c>
      <c r="J261" s="6" t="s">
        <v>4537</v>
      </c>
      <c r="L261" s="6" t="s">
        <v>6317</v>
      </c>
      <c r="M261" s="6" t="s">
        <v>6318</v>
      </c>
      <c r="N261" s="6" t="s">
        <v>4729</v>
      </c>
      <c r="P261" s="6" t="s">
        <v>95</v>
      </c>
      <c r="Q261" s="6" t="s">
        <v>4773</v>
      </c>
      <c r="S261" s="6" t="s">
        <v>499</v>
      </c>
      <c r="V261" s="6" t="s">
        <v>499</v>
      </c>
      <c r="X261" s="27">
        <v>668</v>
      </c>
      <c r="Y261" s="27">
        <v>898</v>
      </c>
      <c r="Z261" s="27">
        <v>131</v>
      </c>
      <c r="AA261" s="27">
        <v>3</v>
      </c>
      <c r="AB261" s="27">
        <f>SUM(Table2026_09_25[[#This Row],[Number of in-person visits provided in reporting year.]:[Number of video/virtual visits provided in reporting year.]])</f>
        <v>1032</v>
      </c>
      <c r="AC261" s="6" t="s">
        <v>8469</v>
      </c>
      <c r="AF261" s="6" t="s">
        <v>4682</v>
      </c>
      <c r="AG261" s="28">
        <v>24</v>
      </c>
      <c r="AI261" s="6" t="s">
        <v>5394</v>
      </c>
      <c r="AJ261" s="6" t="s">
        <v>4851</v>
      </c>
      <c r="AK261" s="6" t="s">
        <v>8483</v>
      </c>
      <c r="AL261" s="6" t="s">
        <v>260</v>
      </c>
      <c r="AP261" s="6" t="s">
        <v>6319</v>
      </c>
      <c r="AQ261" s="6" t="s">
        <v>544</v>
      </c>
      <c r="AW261" s="6" t="s">
        <v>5395</v>
      </c>
      <c r="AX261" s="6" t="s">
        <v>4686</v>
      </c>
      <c r="AY261" s="28">
        <v>0.5</v>
      </c>
      <c r="AZ261" s="28">
        <v>1.2</v>
      </c>
      <c r="BC261" s="28">
        <v>0.1</v>
      </c>
      <c r="BF261" s="28">
        <v>3</v>
      </c>
      <c r="BG261" s="28">
        <v>1</v>
      </c>
      <c r="BP261" s="28">
        <v>1</v>
      </c>
      <c r="BZ261" s="6">
        <f t="shared" si="12"/>
        <v>6.8</v>
      </c>
      <c r="CA261" s="6">
        <f t="shared" si="13"/>
        <v>5</v>
      </c>
      <c r="CC261" s="26" t="s">
        <v>4753</v>
      </c>
      <c r="CD261" s="6" t="s">
        <v>4916</v>
      </c>
      <c r="CE261" s="6" t="s">
        <v>4537</v>
      </c>
      <c r="CG261" s="6" t="s">
        <v>4537</v>
      </c>
      <c r="CJ261" s="6" t="s">
        <v>5148</v>
      </c>
      <c r="CK261" s="6" t="s">
        <v>4689</v>
      </c>
      <c r="CL261" s="6" t="s">
        <v>4434</v>
      </c>
      <c r="CM261" s="6" t="s">
        <v>4976</v>
      </c>
      <c r="CN261" s="6" t="s">
        <v>6320</v>
      </c>
      <c r="CO261" s="6" t="s">
        <v>4434</v>
      </c>
      <c r="CP261" s="6" t="s">
        <v>4738</v>
      </c>
      <c r="CQ261" s="6" t="s">
        <v>6321</v>
      </c>
      <c r="CR261" s="6" t="s">
        <v>8609</v>
      </c>
      <c r="CS261" s="6" t="s">
        <v>4738</v>
      </c>
      <c r="CT261" s="6" t="s">
        <v>6322</v>
      </c>
      <c r="CU261" s="6" t="s">
        <v>4434</v>
      </c>
      <c r="CV261" s="6" t="s">
        <v>4738</v>
      </c>
      <c r="CW261" s="6" t="s">
        <v>6323</v>
      </c>
      <c r="CX261" s="6" t="s">
        <v>4537</v>
      </c>
      <c r="CY261" s="6" t="s">
        <v>4537</v>
      </c>
      <c r="DC261" s="6" t="s">
        <v>4434</v>
      </c>
      <c r="DD261" s="6" t="s">
        <v>6324</v>
      </c>
      <c r="DF261" s="29">
        <f t="shared" si="14"/>
        <v>0</v>
      </c>
      <c r="DG261" s="29">
        <v>1</v>
      </c>
    </row>
    <row r="262" spans="1:111" hidden="1" x14ac:dyDescent="0.2">
      <c r="A262" s="6">
        <v>274</v>
      </c>
      <c r="B262" s="25">
        <v>46218.622152777774</v>
      </c>
      <c r="C262" s="25">
        <v>46218.632037037038</v>
      </c>
      <c r="D262" s="6" t="s">
        <v>4901</v>
      </c>
      <c r="F262" s="25"/>
      <c r="G262" s="26" t="s">
        <v>4725</v>
      </c>
      <c r="H262" s="6" t="s">
        <v>5392</v>
      </c>
      <c r="I262" s="6" t="s">
        <v>4874</v>
      </c>
      <c r="J262" s="6" t="s">
        <v>4537</v>
      </c>
      <c r="L262" s="6" t="s">
        <v>6317</v>
      </c>
      <c r="M262" s="6" t="s">
        <v>6318</v>
      </c>
      <c r="N262" s="6" t="s">
        <v>4729</v>
      </c>
      <c r="P262" s="6" t="s">
        <v>95</v>
      </c>
      <c r="Q262" s="6" t="s">
        <v>4773</v>
      </c>
      <c r="S262" s="6" t="s">
        <v>499</v>
      </c>
      <c r="V262" s="6" t="s">
        <v>499</v>
      </c>
      <c r="X262" s="27">
        <v>997</v>
      </c>
      <c r="Y262" s="27">
        <v>1330</v>
      </c>
      <c r="Z262" s="27">
        <v>453</v>
      </c>
      <c r="AA262" s="27">
        <v>9</v>
      </c>
      <c r="AB262" s="27">
        <f>SUM(Table2026_09_25[[#This Row],[Number of in-person visits provided in reporting year.]:[Number of video/virtual visits provided in reporting year.]])</f>
        <v>1792</v>
      </c>
      <c r="AC262" s="6" t="s">
        <v>8469</v>
      </c>
      <c r="AF262" s="6" t="s">
        <v>4682</v>
      </c>
      <c r="AG262" s="28">
        <v>23</v>
      </c>
      <c r="AI262" s="6" t="s">
        <v>5394</v>
      </c>
      <c r="AJ262" s="6" t="s">
        <v>4851</v>
      </c>
      <c r="AK262" s="6" t="s">
        <v>8483</v>
      </c>
      <c r="AL262" s="6" t="s">
        <v>260</v>
      </c>
      <c r="AP262" s="6" t="s">
        <v>6319</v>
      </c>
      <c r="AQ262" s="6" t="s">
        <v>544</v>
      </c>
      <c r="AW262" s="6" t="s">
        <v>5395</v>
      </c>
      <c r="AX262" s="6" t="s">
        <v>4686</v>
      </c>
      <c r="AY262" s="28">
        <v>0.5</v>
      </c>
      <c r="AZ262" s="28">
        <v>1.2</v>
      </c>
      <c r="BC262" s="28">
        <v>0.1</v>
      </c>
      <c r="BD262" s="28">
        <v>0.09</v>
      </c>
      <c r="BF262" s="28">
        <v>3</v>
      </c>
      <c r="BG262" s="28">
        <v>1</v>
      </c>
      <c r="BQ262" s="28">
        <v>1</v>
      </c>
      <c r="BZ262" s="6">
        <f t="shared" si="12"/>
        <v>6.8900000000000006</v>
      </c>
      <c r="CA262" s="6">
        <f t="shared" si="13"/>
        <v>5</v>
      </c>
      <c r="CC262" s="26" t="s">
        <v>4753</v>
      </c>
      <c r="CD262" s="6" t="s">
        <v>6325</v>
      </c>
      <c r="CE262" s="6" t="s">
        <v>4537</v>
      </c>
      <c r="CG262" s="6" t="s">
        <v>4537</v>
      </c>
      <c r="CJ262" s="6" t="s">
        <v>5148</v>
      </c>
      <c r="CK262" s="6" t="s">
        <v>4689</v>
      </c>
      <c r="CL262" s="6" t="s">
        <v>4434</v>
      </c>
      <c r="CM262" s="6" t="s">
        <v>4976</v>
      </c>
      <c r="CN262" s="6" t="s">
        <v>6320</v>
      </c>
      <c r="CO262" s="6" t="s">
        <v>4434</v>
      </c>
      <c r="CP262" s="6" t="s">
        <v>4738</v>
      </c>
      <c r="CQ262" s="6" t="s">
        <v>6326</v>
      </c>
      <c r="CR262" s="6" t="s">
        <v>8609</v>
      </c>
      <c r="CS262" s="6" t="s">
        <v>4738</v>
      </c>
      <c r="CT262" s="6" t="s">
        <v>6322</v>
      </c>
      <c r="CU262" s="6" t="s">
        <v>4434</v>
      </c>
      <c r="CV262" s="6" t="s">
        <v>4738</v>
      </c>
      <c r="CW262" s="6" t="s">
        <v>6323</v>
      </c>
      <c r="CX262" s="6" t="s">
        <v>4537</v>
      </c>
      <c r="CY262" s="6" t="s">
        <v>4537</v>
      </c>
      <c r="DC262" s="6" t="s">
        <v>4434</v>
      </c>
      <c r="DD262" s="6" t="s">
        <v>6324</v>
      </c>
      <c r="DF262" s="29">
        <f t="shared" si="14"/>
        <v>0</v>
      </c>
      <c r="DG262" s="6">
        <v>1</v>
      </c>
    </row>
    <row r="263" spans="1:111" hidden="1" x14ac:dyDescent="0.2">
      <c r="A263" s="6">
        <v>275</v>
      </c>
      <c r="B263" s="25">
        <v>46218.497337962966</v>
      </c>
      <c r="C263" s="25">
        <v>46218.672500000001</v>
      </c>
      <c r="D263" s="6" t="s">
        <v>4901</v>
      </c>
      <c r="F263" s="25"/>
      <c r="G263" s="26" t="s">
        <v>4725</v>
      </c>
      <c r="H263" s="6" t="s">
        <v>172</v>
      </c>
      <c r="I263" s="6" t="s">
        <v>4939</v>
      </c>
      <c r="J263" s="6" t="s">
        <v>4434</v>
      </c>
      <c r="K263" s="6" t="s">
        <v>6327</v>
      </c>
      <c r="L263" s="6" t="s">
        <v>6328</v>
      </c>
      <c r="M263" s="6" t="s">
        <v>3678</v>
      </c>
      <c r="N263" s="6" t="s">
        <v>4679</v>
      </c>
      <c r="P263" s="6" t="s">
        <v>292</v>
      </c>
      <c r="Q263" s="6" t="s">
        <v>5011</v>
      </c>
      <c r="S263" s="6" t="s">
        <v>292</v>
      </c>
      <c r="X263" s="27">
        <v>220</v>
      </c>
      <c r="Y263" s="27">
        <v>1489</v>
      </c>
      <c r="Z263" s="27">
        <v>74</v>
      </c>
      <c r="AA263" s="27">
        <v>0</v>
      </c>
      <c r="AB263" s="27">
        <f>SUM(Table2026_09_25[[#This Row],[Number of in-person visits provided in reporting year.]:[Number of video/virtual visits provided in reporting year.]])</f>
        <v>1563</v>
      </c>
      <c r="AC263" s="6" t="s">
        <v>8469</v>
      </c>
      <c r="AF263" s="6" t="s">
        <v>4682</v>
      </c>
      <c r="AG263" s="28">
        <v>64</v>
      </c>
      <c r="AH263" s="6" t="s">
        <v>6329</v>
      </c>
      <c r="AI263" s="6" t="s">
        <v>6330</v>
      </c>
      <c r="AJ263" s="6" t="s">
        <v>5325</v>
      </c>
      <c r="AK263" s="6" t="s">
        <v>8483</v>
      </c>
      <c r="AL263" s="6" t="s">
        <v>1828</v>
      </c>
      <c r="AQ263" s="6" t="s">
        <v>63</v>
      </c>
      <c r="AS263" s="6" t="s">
        <v>6331</v>
      </c>
      <c r="AX263" s="6" t="s">
        <v>4686</v>
      </c>
      <c r="AY263" s="28">
        <v>1</v>
      </c>
      <c r="AZ263" s="28">
        <v>0.6</v>
      </c>
      <c r="BB263" s="28">
        <v>0</v>
      </c>
      <c r="BC263" s="28">
        <v>0.2</v>
      </c>
      <c r="BE263" s="28">
        <v>0.6</v>
      </c>
      <c r="BG263" s="28">
        <v>0.6</v>
      </c>
      <c r="BL263" s="28">
        <v>0.4</v>
      </c>
      <c r="BP263" s="28">
        <v>0.8</v>
      </c>
      <c r="BZ263" s="6">
        <f t="shared" si="12"/>
        <v>4.2</v>
      </c>
      <c r="CA263" s="6">
        <f t="shared" si="13"/>
        <v>2.4000000000000004</v>
      </c>
      <c r="CB263" s="28">
        <v>0</v>
      </c>
      <c r="CC263" s="26" t="s">
        <v>4687</v>
      </c>
      <c r="CD263" s="6" t="s">
        <v>6332</v>
      </c>
      <c r="CE263" s="6" t="s">
        <v>4434</v>
      </c>
      <c r="CF263" s="6" t="s">
        <v>6333</v>
      </c>
      <c r="CG263" s="6" t="s">
        <v>4434</v>
      </c>
      <c r="CH263" s="6" t="s">
        <v>6334</v>
      </c>
      <c r="CJ263" s="6" t="s">
        <v>5148</v>
      </c>
      <c r="CK263" s="6" t="s">
        <v>4689</v>
      </c>
      <c r="CL263" s="6" t="s">
        <v>4434</v>
      </c>
      <c r="CM263" s="6" t="s">
        <v>5625</v>
      </c>
      <c r="CN263" s="6" t="s">
        <v>6335</v>
      </c>
      <c r="CO263" s="6" t="s">
        <v>4434</v>
      </c>
      <c r="CP263" s="6" t="s">
        <v>6336</v>
      </c>
      <c r="CQ263" s="6" t="s">
        <v>5209</v>
      </c>
      <c r="CR263" s="6" t="s">
        <v>8609</v>
      </c>
      <c r="CS263" s="6" t="s">
        <v>5149</v>
      </c>
      <c r="CT263" s="6" t="s">
        <v>6337</v>
      </c>
      <c r="CU263" s="6" t="s">
        <v>4434</v>
      </c>
      <c r="CV263" s="6" t="s">
        <v>6338</v>
      </c>
      <c r="CX263" s="6" t="s">
        <v>4537</v>
      </c>
      <c r="CY263" s="6" t="s">
        <v>4537</v>
      </c>
      <c r="DC263" s="6" t="s">
        <v>4434</v>
      </c>
      <c r="DD263" s="6" t="s">
        <v>6339</v>
      </c>
      <c r="DF263" s="29">
        <f t="shared" si="14"/>
        <v>0</v>
      </c>
      <c r="DG263" s="6">
        <v>1</v>
      </c>
    </row>
    <row r="264" spans="1:111" hidden="1" x14ac:dyDescent="0.2">
      <c r="A264" s="6">
        <v>276</v>
      </c>
      <c r="B264" s="25">
        <v>46218.672662037039</v>
      </c>
      <c r="C264" s="25">
        <v>46218.678726851853</v>
      </c>
      <c r="D264" s="6" t="s">
        <v>4901</v>
      </c>
      <c r="F264" s="25"/>
      <c r="G264" s="26" t="s">
        <v>4676</v>
      </c>
      <c r="H264" s="6" t="s">
        <v>172</v>
      </c>
      <c r="I264" s="6" t="s">
        <v>4939</v>
      </c>
      <c r="J264" s="6" t="s">
        <v>4434</v>
      </c>
      <c r="K264" s="6" t="s">
        <v>6327</v>
      </c>
      <c r="L264" s="6" t="s">
        <v>6340</v>
      </c>
      <c r="M264" s="6" t="s">
        <v>6339</v>
      </c>
      <c r="N264" s="6" t="s">
        <v>4679</v>
      </c>
      <c r="P264" s="6" t="s">
        <v>292</v>
      </c>
      <c r="Q264" s="6" t="s">
        <v>5011</v>
      </c>
      <c r="S264" s="6" t="s">
        <v>292</v>
      </c>
      <c r="X264" s="27">
        <v>150</v>
      </c>
      <c r="Y264" s="27">
        <v>1652</v>
      </c>
      <c r="Z264" s="27">
        <v>101</v>
      </c>
      <c r="AA264" s="27">
        <v>10</v>
      </c>
      <c r="AB264" s="27">
        <f>SUM(Table2026_09_25[[#This Row],[Number of in-person visits provided in reporting year.]:[Number of video/virtual visits provided in reporting year.]])</f>
        <v>1763</v>
      </c>
      <c r="AC264" s="6" t="s">
        <v>8469</v>
      </c>
      <c r="AF264" s="6" t="s">
        <v>4682</v>
      </c>
      <c r="AG264" s="28">
        <v>85</v>
      </c>
      <c r="AH264" s="6" t="s">
        <v>6341</v>
      </c>
      <c r="AI264" s="6" t="s">
        <v>6330</v>
      </c>
      <c r="AJ264" s="6" t="s">
        <v>5325</v>
      </c>
      <c r="AK264" s="6" t="s">
        <v>8483</v>
      </c>
      <c r="AL264" s="6" t="s">
        <v>1828</v>
      </c>
      <c r="AQ264" s="6" t="s">
        <v>63</v>
      </c>
      <c r="AS264" s="6" t="s">
        <v>6331</v>
      </c>
      <c r="AX264" s="6" t="s">
        <v>4686</v>
      </c>
      <c r="AY264" s="28">
        <v>1</v>
      </c>
      <c r="AZ264" s="28">
        <v>0.6</v>
      </c>
      <c r="BC264" s="28">
        <v>0.2</v>
      </c>
      <c r="BE264" s="28">
        <v>0.6</v>
      </c>
      <c r="BG264" s="28">
        <v>0.6</v>
      </c>
      <c r="BL264" s="28">
        <v>0.4</v>
      </c>
      <c r="BP264" s="28">
        <v>0.8</v>
      </c>
      <c r="BZ264" s="6">
        <f t="shared" si="12"/>
        <v>4.2</v>
      </c>
      <c r="CA264" s="6">
        <f t="shared" si="13"/>
        <v>2.4000000000000004</v>
      </c>
      <c r="CB264" s="28">
        <v>0</v>
      </c>
      <c r="CC264" s="26" t="s">
        <v>4687</v>
      </c>
      <c r="CD264" s="6" t="s">
        <v>6342</v>
      </c>
      <c r="CE264" s="6" t="s">
        <v>4434</v>
      </c>
      <c r="CF264" s="6" t="s">
        <v>6333</v>
      </c>
      <c r="CG264" s="6" t="s">
        <v>4434</v>
      </c>
      <c r="CH264" s="6" t="s">
        <v>6343</v>
      </c>
      <c r="CJ264" s="6" t="s">
        <v>5148</v>
      </c>
      <c r="CK264" s="6" t="s">
        <v>4689</v>
      </c>
      <c r="CL264" s="6" t="s">
        <v>4434</v>
      </c>
      <c r="CM264" s="6" t="s">
        <v>5384</v>
      </c>
      <c r="CN264" s="6" t="s">
        <v>6344</v>
      </c>
      <c r="CO264" s="6" t="s">
        <v>4434</v>
      </c>
      <c r="CP264" s="6" t="s">
        <v>6345</v>
      </c>
      <c r="CQ264" s="6" t="s">
        <v>5209</v>
      </c>
      <c r="CR264" s="6" t="s">
        <v>8609</v>
      </c>
      <c r="CS264" s="6" t="s">
        <v>4738</v>
      </c>
      <c r="CT264" s="6" t="s">
        <v>6337</v>
      </c>
      <c r="CU264" s="6" t="s">
        <v>4434</v>
      </c>
      <c r="CV264" s="6" t="s">
        <v>6346</v>
      </c>
      <c r="CW264" s="6" t="s">
        <v>4949</v>
      </c>
      <c r="CX264" s="6" t="s">
        <v>4537</v>
      </c>
      <c r="CY264" s="6" t="s">
        <v>4537</v>
      </c>
      <c r="DC264" s="6" t="s">
        <v>4434</v>
      </c>
      <c r="DD264" s="6" t="s">
        <v>6339</v>
      </c>
      <c r="DF264" s="29">
        <f t="shared" si="14"/>
        <v>0</v>
      </c>
      <c r="DG264" s="29">
        <v>1</v>
      </c>
    </row>
    <row r="265" spans="1:111" hidden="1" x14ac:dyDescent="0.2">
      <c r="A265" s="6">
        <v>277</v>
      </c>
      <c r="B265" s="25">
        <v>46219.418900462966</v>
      </c>
      <c r="C265" s="25">
        <v>46219.443645833337</v>
      </c>
      <c r="D265" s="6" t="s">
        <v>4901</v>
      </c>
      <c r="F265" s="25"/>
      <c r="G265" s="26" t="s">
        <v>4725</v>
      </c>
      <c r="H265" s="6" t="s">
        <v>6347</v>
      </c>
      <c r="I265" s="6" t="s">
        <v>4815</v>
      </c>
      <c r="J265" s="6" t="s">
        <v>4537</v>
      </c>
      <c r="L265" s="6" t="s">
        <v>6348</v>
      </c>
      <c r="M265" s="6" t="s">
        <v>6349</v>
      </c>
      <c r="N265" s="6" t="s">
        <v>4729</v>
      </c>
      <c r="O265" s="6" t="s">
        <v>6350</v>
      </c>
      <c r="P265" s="6" t="s">
        <v>3529</v>
      </c>
      <c r="Q265" s="6" t="s">
        <v>4773</v>
      </c>
      <c r="R265" s="6" t="s">
        <v>224</v>
      </c>
      <c r="S265" s="6" t="s">
        <v>6351</v>
      </c>
      <c r="T265" s="6" t="s">
        <v>224</v>
      </c>
      <c r="U265" s="6" t="s">
        <v>224</v>
      </c>
      <c r="V265" s="6" t="s">
        <v>224</v>
      </c>
      <c r="W265" s="6" t="s">
        <v>224</v>
      </c>
      <c r="X265" s="27">
        <v>0</v>
      </c>
      <c r="Y265" s="27">
        <v>0</v>
      </c>
      <c r="Z265" s="27">
        <v>0</v>
      </c>
      <c r="AA265" s="27">
        <v>0</v>
      </c>
      <c r="AB265" s="27">
        <f>SUM(Table2026_09_25[[#This Row],[Number of in-person visits provided in reporting year.]:[Number of video/virtual visits provided in reporting year.]])</f>
        <v>0</v>
      </c>
      <c r="AC265" s="6" t="s">
        <v>8469</v>
      </c>
      <c r="AD265" s="28" t="s">
        <v>4881</v>
      </c>
      <c r="AE265" s="28" t="s">
        <v>4881</v>
      </c>
      <c r="AF265" s="6" t="s">
        <v>6352</v>
      </c>
      <c r="AG265" s="28">
        <v>0</v>
      </c>
      <c r="AH265" s="28" t="s">
        <v>4881</v>
      </c>
      <c r="AI265" s="6" t="s">
        <v>6353</v>
      </c>
      <c r="AJ265" s="6" t="s">
        <v>5671</v>
      </c>
      <c r="AK265" s="6" t="s">
        <v>8483</v>
      </c>
      <c r="AL265" s="6" t="s">
        <v>6354</v>
      </c>
      <c r="AM265" s="6" t="s">
        <v>6355</v>
      </c>
      <c r="AN265" s="6" t="s">
        <v>5671</v>
      </c>
      <c r="AO265" s="6" t="s">
        <v>6354</v>
      </c>
      <c r="AP265" s="6" t="s">
        <v>6356</v>
      </c>
      <c r="AQ265" s="6" t="s">
        <v>544</v>
      </c>
      <c r="AW265" s="6" t="s">
        <v>5675</v>
      </c>
      <c r="AX265" s="6" t="s">
        <v>4686</v>
      </c>
      <c r="AY265" s="28">
        <v>0.5</v>
      </c>
      <c r="BP265" s="28">
        <v>2</v>
      </c>
      <c r="BQ265" s="28">
        <v>2</v>
      </c>
      <c r="BR265" s="28">
        <v>1</v>
      </c>
      <c r="BX265" s="6">
        <v>1</v>
      </c>
      <c r="BY265" s="6" t="s">
        <v>6357</v>
      </c>
      <c r="BZ265" s="6">
        <f t="shared" si="12"/>
        <v>5.5</v>
      </c>
      <c r="CA265" s="6">
        <f t="shared" si="13"/>
        <v>6</v>
      </c>
      <c r="CC265" s="26" t="s">
        <v>4753</v>
      </c>
      <c r="CD265" s="6" t="s">
        <v>6358</v>
      </c>
      <c r="CE265" s="6" t="s">
        <v>4434</v>
      </c>
      <c r="CF265" s="6" t="s">
        <v>5366</v>
      </c>
      <c r="CG265" s="6" t="s">
        <v>4434</v>
      </c>
      <c r="CH265" s="6" t="s">
        <v>5366</v>
      </c>
      <c r="CI265" s="6" t="s">
        <v>6359</v>
      </c>
      <c r="CJ265" s="6" t="s">
        <v>5148</v>
      </c>
      <c r="CK265" s="6" t="s">
        <v>4689</v>
      </c>
      <c r="CX265" s="6" t="s">
        <v>4537</v>
      </c>
      <c r="CY265" s="6" t="s">
        <v>4537</v>
      </c>
      <c r="DC265" s="6" t="s">
        <v>4434</v>
      </c>
      <c r="DD265" s="6" t="s">
        <v>6349</v>
      </c>
      <c r="DF265" s="29">
        <f t="shared" si="14"/>
        <v>0</v>
      </c>
      <c r="DG265" s="6">
        <v>1</v>
      </c>
    </row>
    <row r="266" spans="1:111" hidden="1" x14ac:dyDescent="0.2">
      <c r="A266" s="6">
        <v>278</v>
      </c>
      <c r="B266" s="25">
        <v>46219.443981481483</v>
      </c>
      <c r="C266" s="25">
        <v>46219.497546296298</v>
      </c>
      <c r="D266" s="6" t="s">
        <v>4901</v>
      </c>
      <c r="F266" s="25"/>
      <c r="G266" s="26" t="s">
        <v>4676</v>
      </c>
      <c r="H266" s="6" t="s">
        <v>6347</v>
      </c>
      <c r="I266" s="6" t="s">
        <v>4815</v>
      </c>
      <c r="J266" s="6" t="s">
        <v>4537</v>
      </c>
      <c r="L266" s="6" t="s">
        <v>6348</v>
      </c>
      <c r="M266" s="6" t="s">
        <v>6349</v>
      </c>
      <c r="N266" s="6" t="s">
        <v>4729</v>
      </c>
      <c r="O266" s="6" t="s">
        <v>6360</v>
      </c>
      <c r="P266" s="6" t="s">
        <v>3529</v>
      </c>
      <c r="Q266" s="6" t="s">
        <v>4773</v>
      </c>
      <c r="R266" s="6" t="s">
        <v>224</v>
      </c>
      <c r="S266" s="6" t="s">
        <v>6348</v>
      </c>
      <c r="T266" s="6" t="s">
        <v>6348</v>
      </c>
      <c r="U266" s="6" t="s">
        <v>6348</v>
      </c>
      <c r="V266" s="6" t="s">
        <v>6348</v>
      </c>
      <c r="W266" s="6" t="s">
        <v>224</v>
      </c>
      <c r="X266" s="27">
        <v>0</v>
      </c>
      <c r="Y266" s="27">
        <v>0</v>
      </c>
      <c r="Z266" s="27">
        <v>0</v>
      </c>
      <c r="AA266" s="27">
        <v>0</v>
      </c>
      <c r="AB266" s="27">
        <f>SUM(Table2026_09_25[[#This Row],[Number of in-person visits provided in reporting year.]:[Number of video/virtual visits provided in reporting year.]])</f>
        <v>0</v>
      </c>
      <c r="AC266" s="6" t="s">
        <v>8469</v>
      </c>
      <c r="AD266" s="28" t="s">
        <v>4881</v>
      </c>
      <c r="AE266" s="28" t="s">
        <v>4881</v>
      </c>
      <c r="AF266" s="6" t="s">
        <v>6361</v>
      </c>
      <c r="AG266" s="28">
        <v>0</v>
      </c>
      <c r="AH266" s="6" t="s">
        <v>6362</v>
      </c>
      <c r="AI266" s="6" t="s">
        <v>6353</v>
      </c>
      <c r="AJ266" s="6" t="s">
        <v>5671</v>
      </c>
      <c r="AK266" s="6" t="s">
        <v>8483</v>
      </c>
      <c r="AL266" s="6" t="s">
        <v>6354</v>
      </c>
      <c r="AM266" s="6" t="s">
        <v>6355</v>
      </c>
      <c r="AN266" s="6" t="s">
        <v>5671</v>
      </c>
      <c r="AO266" s="6" t="s">
        <v>5674</v>
      </c>
      <c r="AQ266" s="6" t="s">
        <v>544</v>
      </c>
      <c r="AW266" s="6" t="s">
        <v>5675</v>
      </c>
      <c r="AX266" s="6" t="s">
        <v>4686</v>
      </c>
      <c r="AY266" s="28">
        <v>0.2</v>
      </c>
      <c r="AZ266" s="28">
        <v>0.5</v>
      </c>
      <c r="BP266" s="28">
        <v>2</v>
      </c>
      <c r="BQ266" s="28">
        <v>2</v>
      </c>
      <c r="BR266" s="28">
        <v>1</v>
      </c>
      <c r="BX266" s="6">
        <v>1</v>
      </c>
      <c r="BY266" s="6" t="s">
        <v>6363</v>
      </c>
      <c r="BZ266" s="6">
        <f t="shared" si="12"/>
        <v>5.7</v>
      </c>
      <c r="CA266" s="6">
        <f t="shared" si="13"/>
        <v>6</v>
      </c>
      <c r="CB266" s="28">
        <v>0</v>
      </c>
      <c r="CC266" s="26" t="s">
        <v>4753</v>
      </c>
      <c r="CD266" s="6" t="s">
        <v>4987</v>
      </c>
      <c r="CK266" s="6" t="s">
        <v>5148</v>
      </c>
      <c r="DC266" s="6" t="s">
        <v>4434</v>
      </c>
      <c r="DD266" s="6" t="s">
        <v>6349</v>
      </c>
      <c r="DF266" s="29">
        <f t="shared" si="14"/>
        <v>0</v>
      </c>
      <c r="DG266" s="29">
        <v>1</v>
      </c>
    </row>
    <row r="267" spans="1:111" hidden="1" x14ac:dyDescent="0.2">
      <c r="A267" s="6">
        <v>279</v>
      </c>
      <c r="B267" s="25">
        <v>46219.586435185185</v>
      </c>
      <c r="C267" s="25">
        <v>46219.606249999997</v>
      </c>
      <c r="D267" s="6" t="s">
        <v>4901</v>
      </c>
      <c r="F267" s="25"/>
      <c r="G267" s="26" t="s">
        <v>4725</v>
      </c>
      <c r="H267" s="6" t="s">
        <v>6364</v>
      </c>
      <c r="I267" s="6" t="s">
        <v>6179</v>
      </c>
      <c r="J267" s="6" t="s">
        <v>4537</v>
      </c>
      <c r="L267" s="6" t="s">
        <v>5653</v>
      </c>
      <c r="M267" s="6" t="s">
        <v>6365</v>
      </c>
      <c r="N267" s="6" t="s">
        <v>4679</v>
      </c>
      <c r="P267" s="6" t="s">
        <v>5653</v>
      </c>
      <c r="Q267" s="6" t="s">
        <v>4680</v>
      </c>
      <c r="V267" s="6" t="s">
        <v>6366</v>
      </c>
      <c r="X267" s="30"/>
      <c r="Y267" s="30"/>
      <c r="Z267" s="30"/>
      <c r="AA267" s="30"/>
      <c r="AB267" s="30">
        <f>SUM(Table2026_09_25[[#This Row],[Number of in-person visits provided in reporting year.]:[Number of video/virtual visits provided in reporting year.]])</f>
        <v>0</v>
      </c>
      <c r="AC267" s="6" t="s">
        <v>8469</v>
      </c>
      <c r="AF267" s="6" t="s">
        <v>6367</v>
      </c>
      <c r="AI267" s="6" t="s">
        <v>6368</v>
      </c>
      <c r="AJ267" s="6" t="s">
        <v>6082</v>
      </c>
      <c r="AK267" s="6" t="s">
        <v>8483</v>
      </c>
      <c r="AL267" s="6" t="s">
        <v>6369</v>
      </c>
      <c r="AP267" s="6" t="s">
        <v>6370</v>
      </c>
      <c r="AQ267" s="6" t="s">
        <v>544</v>
      </c>
      <c r="AW267" s="6" t="s">
        <v>6083</v>
      </c>
      <c r="BX267" s="6">
        <v>1</v>
      </c>
      <c r="BY267" s="6" t="s">
        <v>6371</v>
      </c>
      <c r="BZ267" s="6">
        <f t="shared" si="12"/>
        <v>0</v>
      </c>
      <c r="CA267" s="6">
        <f t="shared" si="13"/>
        <v>1</v>
      </c>
      <c r="CC267" s="26" t="s">
        <v>21</v>
      </c>
      <c r="CK267" s="6" t="s">
        <v>5148</v>
      </c>
      <c r="DC267" s="6" t="s">
        <v>4434</v>
      </c>
      <c r="DD267" s="6" t="s">
        <v>6048</v>
      </c>
      <c r="DF267" s="29">
        <f t="shared" si="14"/>
        <v>0</v>
      </c>
      <c r="DG267" s="6">
        <v>1</v>
      </c>
    </row>
    <row r="268" spans="1:111" hidden="1" x14ac:dyDescent="0.2">
      <c r="A268" s="6">
        <v>280</v>
      </c>
      <c r="B268" s="25">
        <v>46219.613530092596</v>
      </c>
      <c r="C268" s="25">
        <v>46219.625057870369</v>
      </c>
      <c r="D268" s="6" t="s">
        <v>4901</v>
      </c>
      <c r="F268" s="25"/>
      <c r="G268" s="26" t="s">
        <v>4676</v>
      </c>
      <c r="H268" s="6" t="s">
        <v>6372</v>
      </c>
      <c r="I268" s="6" t="s">
        <v>6373</v>
      </c>
      <c r="J268" s="6" t="s">
        <v>4537</v>
      </c>
      <c r="L268" s="6" t="s">
        <v>6374</v>
      </c>
      <c r="M268" s="6" t="s">
        <v>6375</v>
      </c>
      <c r="N268" s="6" t="s">
        <v>4679</v>
      </c>
      <c r="P268" s="6" t="s">
        <v>5257</v>
      </c>
      <c r="Q268" s="6" t="s">
        <v>446</v>
      </c>
      <c r="R268" s="6" t="s">
        <v>5257</v>
      </c>
      <c r="X268" s="30"/>
      <c r="Y268" s="30"/>
      <c r="Z268" s="30"/>
      <c r="AA268" s="30"/>
      <c r="AB268" s="30">
        <f>SUM(Table2026_09_25[[#This Row],[Number of in-person visits provided in reporting year.]:[Number of video/virtual visits provided in reporting year.]])</f>
        <v>0</v>
      </c>
      <c r="AC268" s="6" t="s">
        <v>8469</v>
      </c>
      <c r="AF268" s="6" t="s">
        <v>6376</v>
      </c>
      <c r="AI268" s="6" t="s">
        <v>6377</v>
      </c>
      <c r="AJ268" s="6" t="s">
        <v>6378</v>
      </c>
      <c r="AK268" s="6" t="s">
        <v>8483</v>
      </c>
      <c r="AL268" s="6" t="s">
        <v>6379</v>
      </c>
      <c r="AQ268" s="6" t="s">
        <v>544</v>
      </c>
      <c r="AW268" s="6" t="s">
        <v>5206</v>
      </c>
      <c r="BF268" s="28">
        <v>0.1</v>
      </c>
      <c r="BG268" s="28">
        <v>0.1</v>
      </c>
      <c r="BK268" s="28">
        <v>0.1</v>
      </c>
      <c r="BP268" s="28">
        <v>0.15</v>
      </c>
      <c r="BX268" s="6">
        <v>0.2</v>
      </c>
      <c r="BY268" s="6" t="s">
        <v>6380</v>
      </c>
      <c r="BZ268" s="6">
        <f t="shared" si="12"/>
        <v>0.45000000000000007</v>
      </c>
      <c r="CA268" s="6">
        <f t="shared" si="13"/>
        <v>0.65000000000000013</v>
      </c>
      <c r="CC268" s="26" t="s">
        <v>4753</v>
      </c>
      <c r="CD268" s="6" t="s">
        <v>6381</v>
      </c>
      <c r="CK268" s="6" t="s">
        <v>5148</v>
      </c>
      <c r="DA268" s="6" t="s">
        <v>6382</v>
      </c>
      <c r="DC268" s="6" t="s">
        <v>4434</v>
      </c>
      <c r="DD268" s="6" t="s">
        <v>6048</v>
      </c>
      <c r="DF268" s="29">
        <f t="shared" si="14"/>
        <v>0</v>
      </c>
      <c r="DG268" s="29">
        <v>1</v>
      </c>
    </row>
    <row r="269" spans="1:111" hidden="1" x14ac:dyDescent="0.2">
      <c r="A269" s="6">
        <v>281</v>
      </c>
      <c r="B269" s="25">
        <v>46219.625081018516</v>
      </c>
      <c r="C269" s="25">
        <v>46219.632627314815</v>
      </c>
      <c r="D269" s="6" t="s">
        <v>4901</v>
      </c>
      <c r="F269" s="25"/>
      <c r="G269" s="26" t="s">
        <v>4725</v>
      </c>
      <c r="H269" s="6" t="s">
        <v>6372</v>
      </c>
      <c r="I269" s="6" t="s">
        <v>6383</v>
      </c>
      <c r="J269" s="6" t="s">
        <v>4537</v>
      </c>
      <c r="L269" s="6" t="s">
        <v>6374</v>
      </c>
      <c r="M269" s="6" t="s">
        <v>6375</v>
      </c>
      <c r="N269" s="6" t="s">
        <v>4679</v>
      </c>
      <c r="P269" s="6" t="s">
        <v>5257</v>
      </c>
      <c r="Q269" s="6" t="s">
        <v>446</v>
      </c>
      <c r="R269" s="6" t="s">
        <v>5257</v>
      </c>
      <c r="X269" s="30"/>
      <c r="Y269" s="30"/>
      <c r="Z269" s="30"/>
      <c r="AA269" s="30"/>
      <c r="AB269" s="30">
        <f>SUM(Table2026_09_25[[#This Row],[Number of in-person visits provided in reporting year.]:[Number of video/virtual visits provided in reporting year.]])</f>
        <v>0</v>
      </c>
      <c r="AC269" s="6" t="s">
        <v>8469</v>
      </c>
      <c r="AF269" s="6" t="s">
        <v>6384</v>
      </c>
      <c r="AI269" s="6" t="s">
        <v>6377</v>
      </c>
      <c r="AJ269" s="6" t="s">
        <v>6378</v>
      </c>
      <c r="AK269" s="6" t="s">
        <v>8483</v>
      </c>
      <c r="AL269" s="6" t="s">
        <v>6385</v>
      </c>
      <c r="AQ269" s="6" t="s">
        <v>544</v>
      </c>
      <c r="AW269" s="6" t="s">
        <v>5206</v>
      </c>
      <c r="BF269" s="28">
        <v>0.1</v>
      </c>
      <c r="BG269" s="28">
        <v>0.1</v>
      </c>
      <c r="BK269" s="28">
        <v>0.1</v>
      </c>
      <c r="BP269" s="28">
        <v>0.15</v>
      </c>
      <c r="BX269" s="6">
        <v>0.2</v>
      </c>
      <c r="BY269" s="6" t="s">
        <v>6386</v>
      </c>
      <c r="BZ269" s="6">
        <f t="shared" si="12"/>
        <v>0.45000000000000007</v>
      </c>
      <c r="CA269" s="6">
        <f t="shared" si="13"/>
        <v>0.65000000000000013</v>
      </c>
      <c r="CC269" s="26" t="s">
        <v>4753</v>
      </c>
      <c r="CD269" s="6" t="s">
        <v>6387</v>
      </c>
      <c r="CK269" s="6" t="s">
        <v>5148</v>
      </c>
      <c r="DA269" s="6" t="s">
        <v>6382</v>
      </c>
      <c r="DC269" s="6" t="s">
        <v>4434</v>
      </c>
      <c r="DD269" s="6" t="s">
        <v>6048</v>
      </c>
      <c r="DF269" s="29">
        <f t="shared" si="14"/>
        <v>0</v>
      </c>
      <c r="DG269" s="6">
        <v>1</v>
      </c>
    </row>
    <row r="270" spans="1:111" hidden="1" x14ac:dyDescent="0.2">
      <c r="A270" s="6">
        <v>282</v>
      </c>
      <c r="B270" s="25">
        <v>46219.63962962963</v>
      </c>
      <c r="C270" s="25">
        <v>46219.645150462966</v>
      </c>
      <c r="D270" s="6" t="s">
        <v>4901</v>
      </c>
      <c r="F270" s="25"/>
      <c r="G270" s="26" t="s">
        <v>4676</v>
      </c>
      <c r="H270" s="6" t="s">
        <v>6364</v>
      </c>
      <c r="I270" s="6" t="s">
        <v>6179</v>
      </c>
      <c r="J270" s="6" t="s">
        <v>4537</v>
      </c>
      <c r="L270" s="6" t="s">
        <v>5653</v>
      </c>
      <c r="M270" s="6" t="s">
        <v>6365</v>
      </c>
      <c r="N270" s="6" t="s">
        <v>4679</v>
      </c>
      <c r="P270" s="6" t="s">
        <v>5653</v>
      </c>
      <c r="Q270" s="6" t="s">
        <v>4680</v>
      </c>
      <c r="V270" s="6" t="s">
        <v>6366</v>
      </c>
      <c r="X270" s="30"/>
      <c r="Y270" s="30"/>
      <c r="Z270" s="30"/>
      <c r="AA270" s="30"/>
      <c r="AB270" s="30">
        <f>SUM(Table2026_09_25[[#This Row],[Number of in-person visits provided in reporting year.]:[Number of video/virtual visits provided in reporting year.]])</f>
        <v>0</v>
      </c>
      <c r="AC270" s="6" t="s">
        <v>8469</v>
      </c>
      <c r="AF270" s="6" t="s">
        <v>6388</v>
      </c>
      <c r="AI270" s="6" t="s">
        <v>6368</v>
      </c>
      <c r="AJ270" s="6" t="s">
        <v>6082</v>
      </c>
      <c r="AK270" s="6" t="s">
        <v>8483</v>
      </c>
      <c r="AL270" s="6" t="s">
        <v>6369</v>
      </c>
      <c r="AP270" s="6" t="s">
        <v>6389</v>
      </c>
      <c r="AQ270" s="6" t="s">
        <v>544</v>
      </c>
      <c r="AW270" s="6" t="s">
        <v>6083</v>
      </c>
      <c r="BX270" s="6">
        <v>1</v>
      </c>
      <c r="BY270" s="6" t="s">
        <v>6371</v>
      </c>
      <c r="BZ270" s="6">
        <f t="shared" si="12"/>
        <v>0</v>
      </c>
      <c r="CA270" s="6">
        <f t="shared" si="13"/>
        <v>1</v>
      </c>
      <c r="CC270" s="26" t="s">
        <v>21</v>
      </c>
      <c r="CK270" s="6" t="s">
        <v>5148</v>
      </c>
      <c r="DC270" s="6" t="s">
        <v>4434</v>
      </c>
      <c r="DD270" s="6" t="s">
        <v>6048</v>
      </c>
      <c r="DF270" s="29">
        <f t="shared" si="14"/>
        <v>0</v>
      </c>
      <c r="DG270" s="29">
        <v>1</v>
      </c>
    </row>
    <row r="271" spans="1:111" ht="16" hidden="1" x14ac:dyDescent="0.2">
      <c r="A271" s="6">
        <v>283</v>
      </c>
      <c r="B271" s="25">
        <v>46220.31523148148</v>
      </c>
      <c r="C271" s="25">
        <v>46220.408171296294</v>
      </c>
      <c r="D271" s="6" t="s">
        <v>4901</v>
      </c>
      <c r="F271" s="25">
        <v>46225.666307870371</v>
      </c>
      <c r="G271" s="26" t="s">
        <v>4725</v>
      </c>
      <c r="H271" s="6" t="s">
        <v>5312</v>
      </c>
      <c r="I271" s="6" t="s">
        <v>6014</v>
      </c>
      <c r="J271" s="6" t="s">
        <v>4537</v>
      </c>
      <c r="L271" s="6" t="s">
        <v>6390</v>
      </c>
      <c r="M271" s="6" t="s">
        <v>6016</v>
      </c>
      <c r="N271" s="6" t="s">
        <v>4679</v>
      </c>
      <c r="P271" s="6" t="s">
        <v>31</v>
      </c>
      <c r="Q271" s="31" t="s">
        <v>987</v>
      </c>
      <c r="R271" s="6" t="s">
        <v>6391</v>
      </c>
      <c r="S271" s="28" t="s">
        <v>1068</v>
      </c>
      <c r="V271" s="6" t="s">
        <v>4806</v>
      </c>
      <c r="X271" s="27">
        <v>930</v>
      </c>
      <c r="Y271" s="27">
        <v>1039</v>
      </c>
      <c r="Z271" s="27">
        <v>0</v>
      </c>
      <c r="AA271" s="30"/>
      <c r="AB271" s="30">
        <f>SUM(Table2026_09_25[[#This Row],[Number of in-person visits provided in reporting year.]:[Number of video/virtual visits provided in reporting year.]])</f>
        <v>1039</v>
      </c>
      <c r="AC271" s="6" t="s">
        <v>8468</v>
      </c>
      <c r="AD271" s="28" t="s">
        <v>4953</v>
      </c>
      <c r="AE271" s="28" t="s">
        <v>6392</v>
      </c>
      <c r="AF271" s="6" t="s">
        <v>4732</v>
      </c>
      <c r="AG271" s="28">
        <v>0</v>
      </c>
      <c r="AI271" s="6" t="s">
        <v>5313</v>
      </c>
      <c r="AJ271" s="6" t="s">
        <v>5296</v>
      </c>
      <c r="AK271" s="6" t="s">
        <v>8483</v>
      </c>
      <c r="AL271" s="6" t="s">
        <v>1342</v>
      </c>
      <c r="AQ271" s="6" t="s">
        <v>544</v>
      </c>
      <c r="AW271" s="6" t="s">
        <v>6393</v>
      </c>
      <c r="AX271" s="6" t="s">
        <v>4686</v>
      </c>
      <c r="AY271" s="28">
        <v>0.6</v>
      </c>
      <c r="AZ271" s="28">
        <v>1</v>
      </c>
      <c r="BA271" s="28">
        <v>0</v>
      </c>
      <c r="BB271" s="28">
        <v>1</v>
      </c>
      <c r="BC271" s="28">
        <v>1</v>
      </c>
      <c r="BD271" s="28">
        <v>0</v>
      </c>
      <c r="BE271" s="28">
        <v>0</v>
      </c>
      <c r="BF271" s="28">
        <v>1</v>
      </c>
      <c r="BG271" s="28">
        <v>1</v>
      </c>
      <c r="BH271" s="28">
        <v>0.4</v>
      </c>
      <c r="BJ271" s="28">
        <v>4.2</v>
      </c>
      <c r="BK271" s="28">
        <v>1</v>
      </c>
      <c r="BL271" s="28">
        <v>1</v>
      </c>
      <c r="BM271" s="28">
        <v>0.4</v>
      </c>
      <c r="BN271" s="28">
        <v>0</v>
      </c>
      <c r="BO271" s="28">
        <v>0</v>
      </c>
      <c r="BP271" s="28">
        <v>14.74</v>
      </c>
      <c r="BQ271" s="28">
        <v>8.42</v>
      </c>
      <c r="BR271" s="28">
        <v>1</v>
      </c>
      <c r="BT271" s="28">
        <v>1</v>
      </c>
      <c r="BU271" s="28">
        <v>0</v>
      </c>
      <c r="BV271" s="28"/>
      <c r="BW271" s="28"/>
      <c r="BX271" s="28">
        <v>2.1</v>
      </c>
      <c r="BY271" s="6" t="s">
        <v>6394</v>
      </c>
      <c r="BZ271" s="6">
        <f t="shared" si="12"/>
        <v>37.76</v>
      </c>
      <c r="CA271" s="6">
        <f t="shared" si="13"/>
        <v>37.26</v>
      </c>
      <c r="CB271" s="28">
        <v>7</v>
      </c>
      <c r="CC271" s="26" t="s">
        <v>4687</v>
      </c>
      <c r="CD271" s="6" t="s">
        <v>4688</v>
      </c>
      <c r="CE271" s="6" t="s">
        <v>4434</v>
      </c>
      <c r="CF271" s="6" t="s">
        <v>6021</v>
      </c>
      <c r="CG271" s="6" t="s">
        <v>4537</v>
      </c>
      <c r="CI271" s="6" t="s">
        <v>6022</v>
      </c>
      <c r="CK271" s="6" t="s">
        <v>6395</v>
      </c>
      <c r="CL271" s="6" t="s">
        <v>4537</v>
      </c>
      <c r="CM271" s="6" t="s">
        <v>6024</v>
      </c>
      <c r="CN271" s="6" t="s">
        <v>6025</v>
      </c>
      <c r="CO271" s="6" t="s">
        <v>8607</v>
      </c>
      <c r="CP271" s="6" t="s">
        <v>4758</v>
      </c>
      <c r="CR271" s="6" t="s">
        <v>4537</v>
      </c>
      <c r="CS271" s="6" t="s">
        <v>6396</v>
      </c>
      <c r="CT271" s="6" t="s">
        <v>4693</v>
      </c>
      <c r="CU271" s="6" t="s">
        <v>8607</v>
      </c>
      <c r="CV271" s="6" t="s">
        <v>6397</v>
      </c>
      <c r="CW271" s="6" t="s">
        <v>4865</v>
      </c>
      <c r="CX271" s="6" t="s">
        <v>4434</v>
      </c>
      <c r="CY271" s="6" t="s">
        <v>4434</v>
      </c>
      <c r="CZ271" s="6" t="s">
        <v>6398</v>
      </c>
      <c r="DA271" s="6" t="s">
        <v>6399</v>
      </c>
      <c r="DB271" s="6" t="s">
        <v>6400</v>
      </c>
      <c r="DC271" s="6" t="s">
        <v>4434</v>
      </c>
      <c r="DD271" s="6" t="s">
        <v>6032</v>
      </c>
      <c r="DF271" s="29">
        <f t="shared" si="14"/>
        <v>0</v>
      </c>
      <c r="DG271" s="6">
        <v>1</v>
      </c>
    </row>
    <row r="272" spans="1:111" ht="16" hidden="1" x14ac:dyDescent="0.2">
      <c r="A272" s="6">
        <v>284</v>
      </c>
      <c r="B272" s="25">
        <v>46220.448611111111</v>
      </c>
      <c r="C272" s="25">
        <v>46220.459687499999</v>
      </c>
      <c r="D272" s="6" t="s">
        <v>4901</v>
      </c>
      <c r="F272" s="25"/>
      <c r="G272" s="26" t="s">
        <v>4676</v>
      </c>
      <c r="H272" s="6" t="s">
        <v>6134</v>
      </c>
      <c r="I272" s="6" t="s">
        <v>6401</v>
      </c>
      <c r="J272" s="6" t="s">
        <v>4537</v>
      </c>
      <c r="L272" s="6" t="s">
        <v>6402</v>
      </c>
      <c r="M272" s="6" t="s">
        <v>6403</v>
      </c>
      <c r="N272" s="6" t="s">
        <v>4679</v>
      </c>
      <c r="P272" s="6" t="s">
        <v>3529</v>
      </c>
      <c r="Q272" s="31" t="s">
        <v>987</v>
      </c>
      <c r="V272" s="6" t="s">
        <v>4796</v>
      </c>
      <c r="X272" s="30"/>
      <c r="Y272" s="30"/>
      <c r="Z272" s="30"/>
      <c r="AA272" s="30"/>
      <c r="AB272" s="30">
        <f>SUM(Table2026_09_25[[#This Row],[Number of in-person visits provided in reporting year.]:[Number of video/virtual visits provided in reporting year.]])</f>
        <v>0</v>
      </c>
      <c r="AC272" s="6" t="s">
        <v>8469</v>
      </c>
      <c r="AF272" s="6" t="s">
        <v>5774</v>
      </c>
      <c r="AI272" s="6" t="s">
        <v>6138</v>
      </c>
      <c r="AJ272" s="6" t="s">
        <v>5416</v>
      </c>
      <c r="AK272" s="6" t="s">
        <v>8483</v>
      </c>
      <c r="AL272" s="6" t="s">
        <v>6105</v>
      </c>
      <c r="AM272" s="6" t="s">
        <v>6139</v>
      </c>
      <c r="AN272" s="6" t="s">
        <v>5416</v>
      </c>
      <c r="AO272" s="6" t="s">
        <v>3779</v>
      </c>
      <c r="AQ272" s="6" t="s">
        <v>544</v>
      </c>
      <c r="AW272" s="6" t="s">
        <v>5282</v>
      </c>
      <c r="AX272" s="6" t="s">
        <v>4839</v>
      </c>
      <c r="AY272" s="28">
        <v>0</v>
      </c>
      <c r="AZ272" s="28">
        <v>0</v>
      </c>
      <c r="BA272" s="28">
        <v>0</v>
      </c>
      <c r="BB272" s="28">
        <v>0</v>
      </c>
      <c r="BC272" s="28">
        <v>0</v>
      </c>
      <c r="BD272" s="28">
        <v>0</v>
      </c>
      <c r="BE272" s="28">
        <v>0</v>
      </c>
      <c r="BF272" s="28">
        <v>0</v>
      </c>
      <c r="BG272" s="28">
        <v>0</v>
      </c>
      <c r="BH272" s="28">
        <v>0</v>
      </c>
      <c r="BI272" s="28">
        <v>0</v>
      </c>
      <c r="BJ272" s="28">
        <v>0</v>
      </c>
      <c r="BK272" s="28">
        <v>0</v>
      </c>
      <c r="BL272" s="28">
        <v>0</v>
      </c>
      <c r="BM272" s="28">
        <v>0</v>
      </c>
      <c r="BN272" s="28">
        <v>0</v>
      </c>
      <c r="BO272" s="28">
        <v>0</v>
      </c>
      <c r="BP272" s="28">
        <v>0</v>
      </c>
      <c r="BQ272" s="28">
        <v>0</v>
      </c>
      <c r="BR272" s="28">
        <v>0</v>
      </c>
      <c r="BS272" s="28">
        <v>0</v>
      </c>
      <c r="BT272" s="28">
        <v>0</v>
      </c>
      <c r="BU272" s="28">
        <v>0</v>
      </c>
      <c r="BV272" s="28"/>
      <c r="BW272" s="28"/>
      <c r="BX272" s="28"/>
      <c r="BZ272" s="6">
        <f t="shared" si="12"/>
        <v>0</v>
      </c>
      <c r="CA272" s="6">
        <f t="shared" si="13"/>
        <v>0</v>
      </c>
      <c r="CB272" s="28">
        <v>0</v>
      </c>
      <c r="CC272" s="26" t="s">
        <v>4753</v>
      </c>
      <c r="CD272" s="6" t="s">
        <v>6404</v>
      </c>
      <c r="CE272" s="6" t="s">
        <v>4434</v>
      </c>
      <c r="CF272" s="6" t="s">
        <v>6141</v>
      </c>
      <c r="CG272" s="6" t="s">
        <v>4434</v>
      </c>
      <c r="CH272" s="6" t="s">
        <v>6141</v>
      </c>
      <c r="CI272" s="6" t="s">
        <v>6405</v>
      </c>
      <c r="CK272" s="6" t="s">
        <v>4689</v>
      </c>
      <c r="CL272" s="6" t="s">
        <v>4537</v>
      </c>
      <c r="CM272" s="6" t="s">
        <v>4737</v>
      </c>
      <c r="CO272" s="6" t="s">
        <v>4434</v>
      </c>
      <c r="CP272" s="6" t="s">
        <v>6144</v>
      </c>
      <c r="CQ272" s="6" t="s">
        <v>6145</v>
      </c>
      <c r="CR272" s="6" t="s">
        <v>4537</v>
      </c>
      <c r="CS272" s="6" t="s">
        <v>4759</v>
      </c>
      <c r="CU272" s="6" t="s">
        <v>8607</v>
      </c>
      <c r="CV272" s="6" t="s">
        <v>4694</v>
      </c>
      <c r="DC272" s="6" t="s">
        <v>4434</v>
      </c>
      <c r="DD272" s="6" t="s">
        <v>6048</v>
      </c>
      <c r="DF272" s="29">
        <f t="shared" si="14"/>
        <v>0</v>
      </c>
      <c r="DG272" s="29">
        <v>1</v>
      </c>
    </row>
    <row r="273" spans="1:111" s="171" customFormat="1" hidden="1" x14ac:dyDescent="0.2">
      <c r="A273" s="171">
        <v>285</v>
      </c>
      <c r="B273" s="172">
        <v>46220.546226851853</v>
      </c>
      <c r="C273" s="172">
        <v>46220.569664351853</v>
      </c>
      <c r="D273" s="173" t="s">
        <v>2722</v>
      </c>
      <c r="E273" s="171" t="s">
        <v>2723</v>
      </c>
      <c r="F273" s="172"/>
      <c r="G273" s="174" t="s">
        <v>4676</v>
      </c>
      <c r="H273" s="171" t="s">
        <v>4718</v>
      </c>
      <c r="I273" s="171" t="s">
        <v>5001</v>
      </c>
      <c r="J273" s="171" t="s">
        <v>4434</v>
      </c>
      <c r="K273" s="171" t="s">
        <v>6406</v>
      </c>
      <c r="L273" s="171" t="s">
        <v>6407</v>
      </c>
      <c r="M273" s="171" t="s">
        <v>6408</v>
      </c>
      <c r="N273" s="171" t="s">
        <v>4679</v>
      </c>
      <c r="P273" s="171" t="s">
        <v>95</v>
      </c>
      <c r="Q273" s="171" t="s">
        <v>4773</v>
      </c>
      <c r="S273" s="171" t="s">
        <v>499</v>
      </c>
      <c r="X273" s="175">
        <v>2566</v>
      </c>
      <c r="Y273" s="175">
        <v>2953</v>
      </c>
      <c r="Z273" s="175">
        <v>4472</v>
      </c>
      <c r="AA273" s="175">
        <v>329</v>
      </c>
      <c r="AB273" s="175">
        <f>SUM(Table2026_09_25[[#This Row],[Number of in-person visits provided in reporting year.]:[Number of video/virtual visits provided in reporting year.]])</f>
        <v>7754</v>
      </c>
      <c r="AC273" s="171" t="s">
        <v>8469</v>
      </c>
      <c r="AF273" s="171" t="s">
        <v>4682</v>
      </c>
      <c r="AG273" s="176">
        <v>128.44</v>
      </c>
      <c r="AH273" s="171" t="s">
        <v>6409</v>
      </c>
      <c r="AI273" s="171" t="s">
        <v>4719</v>
      </c>
      <c r="AJ273" s="171" t="s">
        <v>4716</v>
      </c>
      <c r="AK273" s="171" t="s">
        <v>8483</v>
      </c>
      <c r="AL273" s="171" t="s">
        <v>4720</v>
      </c>
      <c r="AM273" s="171" t="s">
        <v>6410</v>
      </c>
      <c r="AN273" s="171" t="s">
        <v>4716</v>
      </c>
      <c r="AO273" s="171" t="s">
        <v>8641</v>
      </c>
      <c r="AQ273" s="171" t="s">
        <v>43</v>
      </c>
      <c r="AV273" s="171" t="s">
        <v>4717</v>
      </c>
      <c r="AX273" s="171" t="s">
        <v>4686</v>
      </c>
      <c r="AY273" s="176"/>
      <c r="AZ273" s="176">
        <v>2</v>
      </c>
      <c r="BA273" s="176"/>
      <c r="BB273" s="176">
        <v>0</v>
      </c>
      <c r="BC273" s="176">
        <v>3</v>
      </c>
      <c r="BD273" s="176">
        <v>0</v>
      </c>
      <c r="BE273" s="176">
        <v>0</v>
      </c>
      <c r="BF273" s="176">
        <f>2.26+2.22</f>
        <v>4.4800000000000004</v>
      </c>
      <c r="BG273" s="176">
        <v>2</v>
      </c>
      <c r="BH273" s="176">
        <v>0</v>
      </c>
      <c r="BI273" s="176">
        <v>0</v>
      </c>
      <c r="BJ273" s="176">
        <v>0</v>
      </c>
      <c r="BK273" s="176">
        <v>2</v>
      </c>
      <c r="BL273" s="176">
        <v>2</v>
      </c>
      <c r="BM273" s="176">
        <v>0</v>
      </c>
      <c r="BN273" s="176">
        <v>0</v>
      </c>
      <c r="BO273" s="176">
        <v>0</v>
      </c>
      <c r="BP273" s="176">
        <v>0</v>
      </c>
      <c r="BQ273" s="176">
        <v>0</v>
      </c>
      <c r="BR273" s="176">
        <v>2</v>
      </c>
      <c r="BS273" s="176">
        <v>0</v>
      </c>
      <c r="BT273" s="176">
        <v>0</v>
      </c>
      <c r="BU273" s="176">
        <v>0</v>
      </c>
      <c r="BV273" s="176"/>
      <c r="BW273" s="176"/>
      <c r="BX273" s="176">
        <v>2</v>
      </c>
      <c r="BY273" s="171" t="s">
        <v>6348</v>
      </c>
      <c r="BZ273" s="171">
        <f t="shared" si="12"/>
        <v>17.48</v>
      </c>
      <c r="CA273" s="171">
        <f t="shared" si="13"/>
        <v>14.48</v>
      </c>
      <c r="CB273" s="176">
        <f>1.71+2.03</f>
        <v>3.7399999999999998</v>
      </c>
      <c r="CC273" s="174" t="s">
        <v>4753</v>
      </c>
      <c r="CD273" s="171" t="s">
        <v>4987</v>
      </c>
      <c r="CE273" s="171" t="s">
        <v>4434</v>
      </c>
      <c r="CF273" s="171" t="s">
        <v>7897</v>
      </c>
      <c r="CG273" s="171" t="s">
        <v>4434</v>
      </c>
      <c r="CH273" s="171" t="s">
        <v>7898</v>
      </c>
      <c r="CI273" s="171" t="s">
        <v>6411</v>
      </c>
      <c r="CJ273" s="171" t="s">
        <v>5148</v>
      </c>
      <c r="CK273" s="171" t="s">
        <v>4689</v>
      </c>
      <c r="CL273" s="171" t="s">
        <v>4434</v>
      </c>
      <c r="CM273" s="171" t="s">
        <v>6412</v>
      </c>
      <c r="CN273" s="171" t="s">
        <v>4691</v>
      </c>
      <c r="CO273" s="171" t="s">
        <v>4434</v>
      </c>
      <c r="CP273" s="171" t="s">
        <v>4787</v>
      </c>
      <c r="CQ273" s="171" t="s">
        <v>6413</v>
      </c>
      <c r="CR273" s="171" t="s">
        <v>8609</v>
      </c>
      <c r="CS273" s="171" t="s">
        <v>4787</v>
      </c>
      <c r="CT273" s="171" t="s">
        <v>6414</v>
      </c>
      <c r="CU273" s="171" t="s">
        <v>8607</v>
      </c>
      <c r="CV273" s="171" t="s">
        <v>4694</v>
      </c>
      <c r="CW273" s="171" t="s">
        <v>5069</v>
      </c>
      <c r="CX273" s="171" t="s">
        <v>4537</v>
      </c>
      <c r="CY273" s="171" t="s">
        <v>4537</v>
      </c>
      <c r="DC273" s="171" t="s">
        <v>4434</v>
      </c>
      <c r="DD273" s="171" t="s">
        <v>6408</v>
      </c>
      <c r="DF273" s="177">
        <f t="shared" si="14"/>
        <v>0</v>
      </c>
      <c r="DG273" s="177">
        <v>1</v>
      </c>
    </row>
    <row r="274" spans="1:111" ht="16" hidden="1" x14ac:dyDescent="0.2">
      <c r="A274" s="6">
        <v>286</v>
      </c>
      <c r="B274" s="25">
        <v>46220.569699074076</v>
      </c>
      <c r="C274" s="25">
        <v>46220.681562500002</v>
      </c>
      <c r="D274" s="6" t="s">
        <v>4901</v>
      </c>
      <c r="F274" s="25"/>
      <c r="G274" s="26" t="s">
        <v>4676</v>
      </c>
      <c r="H274" s="6" t="s">
        <v>4718</v>
      </c>
      <c r="I274" s="6" t="s">
        <v>6415</v>
      </c>
      <c r="J274" s="6" t="s">
        <v>4537</v>
      </c>
      <c r="L274" s="6" t="s">
        <v>3582</v>
      </c>
      <c r="M274" s="6" t="s">
        <v>6416</v>
      </c>
      <c r="N274" s="6" t="s">
        <v>4679</v>
      </c>
      <c r="P274" s="6" t="s">
        <v>3534</v>
      </c>
      <c r="Q274" s="31" t="s">
        <v>987</v>
      </c>
      <c r="V274" s="6" t="s">
        <v>4968</v>
      </c>
      <c r="X274" s="27">
        <v>1584</v>
      </c>
      <c r="Y274" s="27">
        <v>1756</v>
      </c>
      <c r="Z274" s="27">
        <v>1756</v>
      </c>
      <c r="AA274" s="27">
        <v>0</v>
      </c>
      <c r="AB274" s="27">
        <f>SUM(Table2026_09_25[[#This Row],[Number of in-person visits provided in reporting year.]:[Number of video/virtual visits provided in reporting year.]])</f>
        <v>3512</v>
      </c>
      <c r="AC274" s="6" t="s">
        <v>8469</v>
      </c>
      <c r="AF274" s="6" t="s">
        <v>4682</v>
      </c>
      <c r="AG274" s="28">
        <v>1.83</v>
      </c>
      <c r="AH274" s="6" t="s">
        <v>6417</v>
      </c>
      <c r="AI274" s="6" t="s">
        <v>4719</v>
      </c>
      <c r="AJ274" s="6" t="s">
        <v>4716</v>
      </c>
      <c r="AK274" s="6" t="s">
        <v>8483</v>
      </c>
      <c r="AL274" s="6" t="s">
        <v>4720</v>
      </c>
      <c r="AM274" s="6" t="s">
        <v>6410</v>
      </c>
      <c r="AN274" s="6" t="s">
        <v>4716</v>
      </c>
      <c r="AO274" s="6" t="s">
        <v>6418</v>
      </c>
      <c r="AQ274" s="6" t="s">
        <v>43</v>
      </c>
      <c r="AV274" s="6" t="s">
        <v>4717</v>
      </c>
      <c r="AX274" s="6" t="s">
        <v>4686</v>
      </c>
      <c r="AY274" s="28">
        <v>1</v>
      </c>
      <c r="AZ274" s="28">
        <v>0</v>
      </c>
      <c r="BA274" s="28">
        <v>1</v>
      </c>
      <c r="BB274" s="28">
        <v>0</v>
      </c>
      <c r="BC274" s="28">
        <v>2</v>
      </c>
      <c r="BD274" s="28">
        <v>0</v>
      </c>
      <c r="BE274" s="28">
        <v>0</v>
      </c>
      <c r="BF274" s="28">
        <v>0</v>
      </c>
      <c r="BG274" s="28">
        <v>0</v>
      </c>
      <c r="BH274" s="28">
        <v>0</v>
      </c>
      <c r="BI274" s="28">
        <v>0</v>
      </c>
      <c r="BJ274" s="28">
        <v>0</v>
      </c>
      <c r="BK274" s="28">
        <v>0</v>
      </c>
      <c r="BL274" s="28">
        <v>0</v>
      </c>
      <c r="BM274" s="28">
        <v>0</v>
      </c>
      <c r="BN274" s="28">
        <v>0</v>
      </c>
      <c r="BO274" s="28">
        <v>0</v>
      </c>
      <c r="BP274" s="28">
        <v>2</v>
      </c>
      <c r="BQ274" s="28">
        <v>0</v>
      </c>
      <c r="BR274" s="28">
        <v>0</v>
      </c>
      <c r="BS274" s="28">
        <v>0</v>
      </c>
      <c r="BT274" s="28">
        <v>0</v>
      </c>
      <c r="BU274" s="28">
        <v>0</v>
      </c>
      <c r="BV274" s="28"/>
      <c r="BW274" s="28"/>
      <c r="BX274" s="28"/>
      <c r="BY274" s="28" t="s">
        <v>4881</v>
      </c>
      <c r="BZ274" s="6">
        <f t="shared" si="12"/>
        <v>6</v>
      </c>
      <c r="CA274" s="6">
        <f t="shared" si="13"/>
        <v>2</v>
      </c>
      <c r="CB274" s="28">
        <v>0</v>
      </c>
      <c r="CC274" s="26" t="s">
        <v>4753</v>
      </c>
      <c r="CD274" s="6" t="s">
        <v>6419</v>
      </c>
      <c r="CE274" s="6" t="s">
        <v>4537</v>
      </c>
      <c r="CG274" s="6" t="s">
        <v>4537</v>
      </c>
      <c r="CI274" s="6" t="s">
        <v>6420</v>
      </c>
      <c r="CJ274" s="6" t="s">
        <v>5148</v>
      </c>
      <c r="CK274" s="6" t="s">
        <v>4689</v>
      </c>
      <c r="CL274" s="6" t="s">
        <v>4434</v>
      </c>
      <c r="CM274" s="6" t="s">
        <v>4738</v>
      </c>
      <c r="CN274" s="6" t="s">
        <v>6421</v>
      </c>
      <c r="CO274" s="6" t="s">
        <v>4434</v>
      </c>
      <c r="CP274" s="6" t="s">
        <v>4738</v>
      </c>
      <c r="CR274" s="6" t="s">
        <v>8609</v>
      </c>
      <c r="CS274" s="6" t="s">
        <v>4738</v>
      </c>
      <c r="CT274" s="6" t="s">
        <v>6422</v>
      </c>
      <c r="CU274" s="6" t="s">
        <v>8607</v>
      </c>
      <c r="CV274" s="6" t="s">
        <v>4694</v>
      </c>
      <c r="CX274" s="6" t="s">
        <v>4537</v>
      </c>
      <c r="CY274" s="6" t="s">
        <v>4537</v>
      </c>
      <c r="DC274" s="6" t="s">
        <v>4434</v>
      </c>
      <c r="DD274" s="6" t="s">
        <v>6416</v>
      </c>
      <c r="DF274" s="29">
        <f t="shared" si="14"/>
        <v>0</v>
      </c>
      <c r="DG274" s="29">
        <v>1</v>
      </c>
    </row>
    <row r="275" spans="1:111" ht="16" hidden="1" x14ac:dyDescent="0.2">
      <c r="A275" s="6">
        <v>287</v>
      </c>
      <c r="B275" s="25">
        <v>46220.685196759259</v>
      </c>
      <c r="C275" s="25">
        <v>46220.694675925923</v>
      </c>
      <c r="D275" s="6" t="s">
        <v>4901</v>
      </c>
      <c r="F275" s="25"/>
      <c r="G275" s="26" t="s">
        <v>4725</v>
      </c>
      <c r="H275" s="6" t="s">
        <v>4718</v>
      </c>
      <c r="I275" s="6" t="s">
        <v>6415</v>
      </c>
      <c r="J275" s="6" t="s">
        <v>4537</v>
      </c>
      <c r="L275" s="6" t="s">
        <v>3582</v>
      </c>
      <c r="M275" s="6" t="s">
        <v>6416</v>
      </c>
      <c r="N275" s="6" t="s">
        <v>4679</v>
      </c>
      <c r="P275" s="6" t="s">
        <v>3534</v>
      </c>
      <c r="Q275" s="31" t="s">
        <v>987</v>
      </c>
      <c r="V275" s="6" t="s">
        <v>4968</v>
      </c>
      <c r="X275" s="27">
        <v>1951</v>
      </c>
      <c r="Y275" s="27">
        <v>2279</v>
      </c>
      <c r="Z275" s="27">
        <v>2279</v>
      </c>
      <c r="AA275" s="27">
        <v>0</v>
      </c>
      <c r="AB275" s="27">
        <f>SUM(Table2026_09_25[[#This Row],[Number of in-person visits provided in reporting year.]:[Number of video/virtual visits provided in reporting year.]])</f>
        <v>4558</v>
      </c>
      <c r="AC275" s="6" t="s">
        <v>8469</v>
      </c>
      <c r="AF275" s="6" t="s">
        <v>4682</v>
      </c>
      <c r="AG275" s="28">
        <v>2.04</v>
      </c>
      <c r="AH275" s="6" t="s">
        <v>6423</v>
      </c>
      <c r="AI275" s="6" t="s">
        <v>4719</v>
      </c>
      <c r="AJ275" s="6" t="s">
        <v>4716</v>
      </c>
      <c r="AK275" s="6" t="s">
        <v>8483</v>
      </c>
      <c r="AL275" s="6" t="s">
        <v>4720</v>
      </c>
      <c r="AM275" s="6" t="s">
        <v>4722</v>
      </c>
      <c r="AN275" s="6" t="s">
        <v>4716</v>
      </c>
      <c r="AO275" s="6" t="s">
        <v>2748</v>
      </c>
      <c r="AP275" s="6" t="s">
        <v>6424</v>
      </c>
      <c r="AQ275" s="6" t="s">
        <v>43</v>
      </c>
      <c r="AV275" s="6" t="s">
        <v>4717</v>
      </c>
      <c r="AX275" s="6" t="s">
        <v>4686</v>
      </c>
      <c r="AY275" s="28">
        <v>1</v>
      </c>
      <c r="AZ275" s="28">
        <v>0</v>
      </c>
      <c r="BA275" s="28">
        <v>1</v>
      </c>
      <c r="BB275" s="28">
        <v>0</v>
      </c>
      <c r="BC275" s="28">
        <v>6</v>
      </c>
      <c r="BD275" s="28">
        <v>0</v>
      </c>
      <c r="BE275" s="28">
        <v>0</v>
      </c>
      <c r="BF275" s="28">
        <v>0</v>
      </c>
      <c r="BG275" s="28">
        <v>0</v>
      </c>
      <c r="BH275" s="28">
        <v>0</v>
      </c>
      <c r="BI275" s="28">
        <v>0</v>
      </c>
      <c r="BJ275" s="28">
        <v>0</v>
      </c>
      <c r="BK275" s="28">
        <v>0</v>
      </c>
      <c r="BL275" s="28">
        <v>0</v>
      </c>
      <c r="BM275" s="28">
        <v>0</v>
      </c>
      <c r="BN275" s="28">
        <v>0</v>
      </c>
      <c r="BO275" s="28">
        <v>0</v>
      </c>
      <c r="BP275" s="28">
        <v>3</v>
      </c>
      <c r="BQ275" s="28">
        <v>0</v>
      </c>
      <c r="BR275" s="28">
        <v>0</v>
      </c>
      <c r="BS275" s="28">
        <v>0</v>
      </c>
      <c r="BT275" s="28">
        <v>0</v>
      </c>
      <c r="BU275" s="28">
        <v>0</v>
      </c>
      <c r="BV275" s="28"/>
      <c r="BW275" s="28"/>
      <c r="BX275" s="28"/>
      <c r="BY275" s="28" t="s">
        <v>4881</v>
      </c>
      <c r="BZ275" s="6">
        <f t="shared" si="12"/>
        <v>11</v>
      </c>
      <c r="CA275" s="6">
        <f t="shared" si="13"/>
        <v>3</v>
      </c>
      <c r="CB275" s="28">
        <v>0</v>
      </c>
      <c r="CC275" s="26" t="s">
        <v>4753</v>
      </c>
      <c r="CD275" s="6" t="s">
        <v>6425</v>
      </c>
      <c r="CE275" s="6" t="s">
        <v>4537</v>
      </c>
      <c r="CG275" s="6" t="s">
        <v>4537</v>
      </c>
      <c r="CI275" s="6" t="s">
        <v>6426</v>
      </c>
      <c r="CJ275" s="6" t="s">
        <v>5148</v>
      </c>
      <c r="CK275" s="6" t="s">
        <v>4689</v>
      </c>
      <c r="CL275" s="6" t="s">
        <v>4434</v>
      </c>
      <c r="CM275" s="6" t="s">
        <v>4738</v>
      </c>
      <c r="CN275" s="6" t="s">
        <v>4691</v>
      </c>
      <c r="CO275" s="6" t="s">
        <v>4434</v>
      </c>
      <c r="CP275" s="6" t="s">
        <v>4787</v>
      </c>
      <c r="CQ275" s="6" t="s">
        <v>4927</v>
      </c>
      <c r="CR275" s="6" t="s">
        <v>8609</v>
      </c>
      <c r="CS275" s="6" t="s">
        <v>4738</v>
      </c>
      <c r="CT275" s="6" t="s">
        <v>6427</v>
      </c>
      <c r="CU275" s="6" t="s">
        <v>8607</v>
      </c>
      <c r="CV275" s="6" t="s">
        <v>4694</v>
      </c>
      <c r="CX275" s="6" t="s">
        <v>4537</v>
      </c>
      <c r="CY275" s="6" t="s">
        <v>4537</v>
      </c>
      <c r="DC275" s="6" t="s">
        <v>4434</v>
      </c>
      <c r="DD275" s="6" t="s">
        <v>6416</v>
      </c>
      <c r="DF275" s="29">
        <f t="shared" si="14"/>
        <v>0</v>
      </c>
      <c r="DG275" s="6">
        <v>1</v>
      </c>
    </row>
    <row r="276" spans="1:111" hidden="1" x14ac:dyDescent="0.2">
      <c r="A276" s="6">
        <v>288</v>
      </c>
      <c r="B276" s="25">
        <v>46223.395462962966</v>
      </c>
      <c r="C276" s="25">
        <v>46223.405601851853</v>
      </c>
      <c r="D276" s="6" t="s">
        <v>4901</v>
      </c>
      <c r="F276" s="25"/>
      <c r="G276" s="26" t="s">
        <v>4676</v>
      </c>
      <c r="H276" s="6" t="s">
        <v>155</v>
      </c>
      <c r="I276" s="6" t="s">
        <v>5001</v>
      </c>
      <c r="J276" s="6" t="s">
        <v>4537</v>
      </c>
      <c r="L276" s="6" t="s">
        <v>6428</v>
      </c>
      <c r="M276" s="6" t="s">
        <v>6429</v>
      </c>
      <c r="N276" s="6" t="s">
        <v>4679</v>
      </c>
      <c r="P276" s="6" t="s">
        <v>95</v>
      </c>
      <c r="Q276" s="6" t="s">
        <v>4773</v>
      </c>
      <c r="S276" s="6" t="s">
        <v>6430</v>
      </c>
      <c r="X276" s="27">
        <v>1071</v>
      </c>
      <c r="Y276" s="27">
        <v>650</v>
      </c>
      <c r="Z276" s="27">
        <v>519</v>
      </c>
      <c r="AA276" s="27">
        <v>0</v>
      </c>
      <c r="AB276" s="27">
        <f>SUM(Table2026_09_25[[#This Row],[Number of in-person visits provided in reporting year.]:[Number of video/virtual visits provided in reporting year.]])</f>
        <v>1169</v>
      </c>
      <c r="AC276" s="6" t="s">
        <v>8469</v>
      </c>
      <c r="AF276" s="6" t="s">
        <v>4682</v>
      </c>
      <c r="AG276" s="28">
        <v>99</v>
      </c>
      <c r="AH276" s="6" t="s">
        <v>6431</v>
      </c>
      <c r="AI276" s="6" t="s">
        <v>156</v>
      </c>
      <c r="AJ276" s="6" t="s">
        <v>328</v>
      </c>
      <c r="AK276" s="6" t="s">
        <v>8483</v>
      </c>
      <c r="AL276" s="6" t="s">
        <v>157</v>
      </c>
      <c r="AQ276" s="6" t="s">
        <v>1289</v>
      </c>
      <c r="AU276" s="6" t="s">
        <v>6432</v>
      </c>
      <c r="AX276" s="6" t="s">
        <v>4686</v>
      </c>
      <c r="AY276" s="28">
        <v>0.2</v>
      </c>
      <c r="AZ276" s="28">
        <v>1</v>
      </c>
      <c r="BC276" s="28">
        <v>1</v>
      </c>
      <c r="BF276" s="28">
        <v>1</v>
      </c>
      <c r="BO276" s="28">
        <v>1</v>
      </c>
      <c r="BP276" s="28">
        <v>1.6</v>
      </c>
      <c r="BR276" s="28">
        <v>0.7</v>
      </c>
      <c r="BZ276" s="6">
        <f t="shared" si="12"/>
        <v>6.5000000000000009</v>
      </c>
      <c r="CA276" s="6">
        <f t="shared" si="13"/>
        <v>4.3</v>
      </c>
      <c r="CB276" s="28">
        <v>0</v>
      </c>
      <c r="CC276" s="26" t="s">
        <v>4753</v>
      </c>
      <c r="CD276" s="6" t="s">
        <v>6433</v>
      </c>
      <c r="CE276" s="6" t="s">
        <v>4434</v>
      </c>
      <c r="CF276" s="6" t="s">
        <v>6434</v>
      </c>
      <c r="CI276" s="6" t="s">
        <v>6435</v>
      </c>
      <c r="CJ276" s="6" t="s">
        <v>5148</v>
      </c>
      <c r="CK276" s="6" t="s">
        <v>4689</v>
      </c>
      <c r="CL276" s="6" t="s">
        <v>4537</v>
      </c>
      <c r="CM276" s="6" t="s">
        <v>4737</v>
      </c>
      <c r="CO276" s="6" t="s">
        <v>4434</v>
      </c>
      <c r="CP276" s="6" t="s">
        <v>4787</v>
      </c>
      <c r="CQ276" s="6" t="s">
        <v>6436</v>
      </c>
      <c r="CR276" s="6" t="s">
        <v>8609</v>
      </c>
      <c r="CS276" s="6" t="s">
        <v>4787</v>
      </c>
      <c r="CT276" s="6" t="s">
        <v>5635</v>
      </c>
      <c r="CU276" s="6" t="s">
        <v>4434</v>
      </c>
      <c r="CV276" s="6" t="s">
        <v>4787</v>
      </c>
      <c r="CW276" s="6" t="s">
        <v>5440</v>
      </c>
      <c r="CX276" s="6" t="s">
        <v>4537</v>
      </c>
      <c r="CY276" s="6" t="s">
        <v>4537</v>
      </c>
      <c r="DC276" s="6" t="s">
        <v>4434</v>
      </c>
      <c r="DD276" s="6" t="s">
        <v>3807</v>
      </c>
      <c r="DF276" s="29">
        <f t="shared" si="14"/>
        <v>0</v>
      </c>
      <c r="DG276" s="29">
        <v>1</v>
      </c>
    </row>
    <row r="277" spans="1:111" hidden="1" x14ac:dyDescent="0.2">
      <c r="A277" s="6">
        <v>289</v>
      </c>
      <c r="B277" s="25">
        <v>46223.406712962962</v>
      </c>
      <c r="C277" s="25">
        <v>46223.411666666667</v>
      </c>
      <c r="D277" s="6" t="s">
        <v>4901</v>
      </c>
      <c r="F277" s="25"/>
      <c r="G277" s="26" t="s">
        <v>4676</v>
      </c>
      <c r="H277" s="6" t="s">
        <v>155</v>
      </c>
      <c r="I277" s="6" t="s">
        <v>6437</v>
      </c>
      <c r="J277" s="6" t="s">
        <v>4537</v>
      </c>
      <c r="L277" s="6" t="s">
        <v>6438</v>
      </c>
      <c r="M277" s="6" t="s">
        <v>6429</v>
      </c>
      <c r="N277" s="6" t="s">
        <v>4679</v>
      </c>
      <c r="P277" s="6" t="s">
        <v>3532</v>
      </c>
      <c r="Q277" s="6" t="s">
        <v>5203</v>
      </c>
      <c r="S277" s="6" t="s">
        <v>2375</v>
      </c>
      <c r="X277" s="27">
        <v>322</v>
      </c>
      <c r="Y277" s="27">
        <v>1565</v>
      </c>
      <c r="Z277" s="27">
        <v>2327</v>
      </c>
      <c r="AA277" s="27">
        <v>0</v>
      </c>
      <c r="AB277" s="27">
        <f>SUM(Table2026_09_25[[#This Row],[Number of in-person visits provided in reporting year.]:[Number of video/virtual visits provided in reporting year.]])</f>
        <v>3892</v>
      </c>
      <c r="AC277" s="6" t="s">
        <v>8469</v>
      </c>
      <c r="AF277" s="6" t="s">
        <v>4682</v>
      </c>
      <c r="AG277" s="28">
        <v>27</v>
      </c>
      <c r="AH277" s="6" t="s">
        <v>6431</v>
      </c>
      <c r="AI277" s="6" t="s">
        <v>156</v>
      </c>
      <c r="AJ277" s="6" t="s">
        <v>328</v>
      </c>
      <c r="AK277" s="6" t="s">
        <v>8483</v>
      </c>
      <c r="AL277" s="6" t="s">
        <v>157</v>
      </c>
      <c r="AQ277" s="6" t="s">
        <v>1289</v>
      </c>
      <c r="AU277" s="6" t="s">
        <v>6432</v>
      </c>
      <c r="AX277" s="6" t="s">
        <v>4686</v>
      </c>
      <c r="AY277" s="28">
        <v>0.15</v>
      </c>
      <c r="AZ277" s="28">
        <v>1</v>
      </c>
      <c r="BD277" s="28">
        <v>1.6</v>
      </c>
      <c r="BG277" s="28">
        <v>1</v>
      </c>
      <c r="BQ277" s="28">
        <v>3.6</v>
      </c>
      <c r="BR277" s="28">
        <v>2</v>
      </c>
      <c r="BZ277" s="6">
        <f t="shared" si="12"/>
        <v>9.35</v>
      </c>
      <c r="CA277" s="6">
        <f t="shared" si="13"/>
        <v>6.6</v>
      </c>
      <c r="CB277" s="28">
        <v>0.1</v>
      </c>
      <c r="CC277" s="26" t="s">
        <v>4753</v>
      </c>
      <c r="CD277" s="6" t="s">
        <v>6439</v>
      </c>
      <c r="CE277" s="6" t="s">
        <v>4434</v>
      </c>
      <c r="CF277" s="6" t="s">
        <v>6440</v>
      </c>
      <c r="CI277" s="6" t="s">
        <v>6435</v>
      </c>
      <c r="CJ277" s="6" t="s">
        <v>5148</v>
      </c>
      <c r="CK277" s="6" t="s">
        <v>4689</v>
      </c>
      <c r="CL277" s="6" t="s">
        <v>4537</v>
      </c>
      <c r="CM277" s="6" t="s">
        <v>4737</v>
      </c>
      <c r="CO277" s="6" t="s">
        <v>4434</v>
      </c>
      <c r="CP277" s="6" t="s">
        <v>4738</v>
      </c>
      <c r="CQ277" s="6" t="s">
        <v>6441</v>
      </c>
      <c r="CR277" s="6" t="s">
        <v>8609</v>
      </c>
      <c r="CS277" s="6" t="s">
        <v>5149</v>
      </c>
      <c r="CT277" s="6" t="s">
        <v>6442</v>
      </c>
      <c r="CU277" s="6" t="s">
        <v>4434</v>
      </c>
      <c r="CV277" s="6" t="s">
        <v>5149</v>
      </c>
      <c r="CW277" s="6" t="s">
        <v>5440</v>
      </c>
      <c r="CX277" s="6" t="s">
        <v>4537</v>
      </c>
      <c r="CY277" s="6" t="s">
        <v>4537</v>
      </c>
      <c r="DC277" s="6" t="s">
        <v>4434</v>
      </c>
      <c r="DD277" s="6" t="s">
        <v>3807</v>
      </c>
      <c r="DF277" s="29">
        <f t="shared" si="14"/>
        <v>0</v>
      </c>
      <c r="DG277" s="29">
        <v>1</v>
      </c>
    </row>
    <row r="278" spans="1:111" hidden="1" x14ac:dyDescent="0.2">
      <c r="A278" s="6">
        <v>290</v>
      </c>
      <c r="B278" s="25">
        <v>46223.412858796299</v>
      </c>
      <c r="C278" s="25">
        <v>46223.422708333332</v>
      </c>
      <c r="D278" s="6" t="s">
        <v>4901</v>
      </c>
      <c r="F278" s="25"/>
      <c r="G278" s="26" t="s">
        <v>4725</v>
      </c>
      <c r="H278" s="6" t="s">
        <v>278</v>
      </c>
      <c r="I278" s="6" t="s">
        <v>6443</v>
      </c>
      <c r="J278" s="6" t="s">
        <v>4537</v>
      </c>
      <c r="L278" s="6" t="s">
        <v>171</v>
      </c>
      <c r="M278" s="6" t="s">
        <v>6444</v>
      </c>
      <c r="N278" s="6" t="s">
        <v>4679</v>
      </c>
      <c r="P278" s="6" t="s">
        <v>3531</v>
      </c>
      <c r="Q278" s="6" t="s">
        <v>4680</v>
      </c>
      <c r="U278" s="6" t="s">
        <v>4681</v>
      </c>
      <c r="V278" s="6" t="s">
        <v>64</v>
      </c>
      <c r="X278" s="27">
        <v>330</v>
      </c>
      <c r="Y278" s="27">
        <v>330</v>
      </c>
      <c r="Z278" s="27">
        <v>0</v>
      </c>
      <c r="AA278" s="27">
        <v>0</v>
      </c>
      <c r="AB278" s="27">
        <f>SUM(Table2026_09_25[[#This Row],[Number of in-person visits provided in reporting year.]:[Number of video/virtual visits provided in reporting year.]])</f>
        <v>330</v>
      </c>
      <c r="AC278" s="6" t="s">
        <v>8469</v>
      </c>
      <c r="AF278" s="6" t="s">
        <v>4797</v>
      </c>
      <c r="AI278" s="6" t="s">
        <v>6445</v>
      </c>
      <c r="AJ278" s="6" t="s">
        <v>328</v>
      </c>
      <c r="AK278" s="6" t="s">
        <v>8483</v>
      </c>
      <c r="AL278" s="6" t="s">
        <v>279</v>
      </c>
      <c r="AQ278" s="6" t="s">
        <v>1289</v>
      </c>
      <c r="AT278" s="6" t="s">
        <v>6208</v>
      </c>
      <c r="AX278" s="6" t="s">
        <v>6446</v>
      </c>
      <c r="AY278" s="28">
        <v>1</v>
      </c>
      <c r="AZ278" s="28">
        <v>1</v>
      </c>
      <c r="BA278" s="28">
        <v>0</v>
      </c>
      <c r="BB278" s="28">
        <v>0</v>
      </c>
      <c r="BC278" s="28">
        <v>0</v>
      </c>
      <c r="BD278" s="28">
        <v>0</v>
      </c>
      <c r="BE278" s="28">
        <v>0</v>
      </c>
      <c r="BF278" s="28">
        <v>0</v>
      </c>
      <c r="BG278" s="28">
        <v>1</v>
      </c>
      <c r="BH278" s="28">
        <v>0</v>
      </c>
      <c r="BI278" s="28">
        <v>0</v>
      </c>
      <c r="BJ278" s="28">
        <v>0</v>
      </c>
      <c r="BK278" s="28">
        <v>0.2</v>
      </c>
      <c r="BL278" s="28">
        <v>1</v>
      </c>
      <c r="BM278" s="28">
        <v>0</v>
      </c>
      <c r="BN278" s="28">
        <v>0</v>
      </c>
      <c r="BO278" s="28">
        <v>0</v>
      </c>
      <c r="BP278" s="28">
        <v>1.6</v>
      </c>
      <c r="BQ278" s="28">
        <v>0</v>
      </c>
      <c r="BR278" s="28">
        <v>1</v>
      </c>
      <c r="BS278" s="28">
        <v>0</v>
      </c>
      <c r="BT278" s="28">
        <v>0</v>
      </c>
      <c r="BU278" s="28">
        <v>0</v>
      </c>
      <c r="BV278" s="28"/>
      <c r="BW278" s="28"/>
      <c r="BX278" s="28"/>
      <c r="BZ278" s="6">
        <f t="shared" si="12"/>
        <v>6.8000000000000007</v>
      </c>
      <c r="CA278" s="6">
        <f t="shared" si="13"/>
        <v>4.8000000000000007</v>
      </c>
      <c r="CC278" s="26" t="s">
        <v>5042</v>
      </c>
      <c r="CD278" s="6" t="s">
        <v>4688</v>
      </c>
      <c r="CE278" s="6" t="s">
        <v>4537</v>
      </c>
      <c r="CG278" s="6" t="s">
        <v>4537</v>
      </c>
      <c r="CJ278" s="6" t="s">
        <v>5148</v>
      </c>
      <c r="CK278" s="6" t="s">
        <v>5148</v>
      </c>
      <c r="CL278" s="6" t="s">
        <v>4434</v>
      </c>
      <c r="CM278" s="6" t="s">
        <v>4738</v>
      </c>
      <c r="CN278" s="6" t="s">
        <v>6447</v>
      </c>
      <c r="CO278" s="6" t="s">
        <v>8607</v>
      </c>
      <c r="CP278" s="6" t="s">
        <v>4758</v>
      </c>
      <c r="CR278" s="6" t="s">
        <v>4537</v>
      </c>
      <c r="CS278" s="6" t="s">
        <v>4759</v>
      </c>
      <c r="CU278" s="6" t="s">
        <v>8607</v>
      </c>
      <c r="CV278" s="6" t="s">
        <v>4694</v>
      </c>
      <c r="CX278" s="6" t="s">
        <v>4537</v>
      </c>
      <c r="CY278" s="6" t="s">
        <v>4537</v>
      </c>
      <c r="DA278" s="6" t="s">
        <v>6448</v>
      </c>
      <c r="DC278" s="6" t="s">
        <v>4434</v>
      </c>
      <c r="DD278" s="6" t="s">
        <v>6444</v>
      </c>
      <c r="DF278" s="29">
        <f t="shared" si="14"/>
        <v>0</v>
      </c>
      <c r="DG278" s="6">
        <v>1</v>
      </c>
    </row>
    <row r="279" spans="1:111" hidden="1" x14ac:dyDescent="0.2">
      <c r="A279" s="6">
        <v>291</v>
      </c>
      <c r="B279" s="25">
        <v>46223.440104166664</v>
      </c>
      <c r="C279" s="25">
        <v>46223.455057870371</v>
      </c>
      <c r="D279" s="6" t="s">
        <v>4901</v>
      </c>
      <c r="F279" s="25"/>
      <c r="G279" s="26" t="s">
        <v>4725</v>
      </c>
      <c r="H279" s="6" t="s">
        <v>6449</v>
      </c>
      <c r="I279" s="6" t="s">
        <v>5115</v>
      </c>
      <c r="J279" s="6" t="s">
        <v>4537</v>
      </c>
      <c r="L279" s="6" t="s">
        <v>1113</v>
      </c>
      <c r="M279" s="6" t="s">
        <v>6450</v>
      </c>
      <c r="N279" s="6" t="s">
        <v>4679</v>
      </c>
      <c r="P279" s="6" t="s">
        <v>5257</v>
      </c>
      <c r="Q279" s="6" t="s">
        <v>446</v>
      </c>
      <c r="R279" s="6" t="s">
        <v>5257</v>
      </c>
      <c r="X279" s="27">
        <v>88</v>
      </c>
      <c r="Y279" s="27">
        <v>139</v>
      </c>
      <c r="Z279" s="27">
        <v>17</v>
      </c>
      <c r="AA279" s="27">
        <v>0</v>
      </c>
      <c r="AB279" s="27">
        <f>SUM(Table2026_09_25[[#This Row],[Number of in-person visits provided in reporting year.]:[Number of video/virtual visits provided in reporting year.]])</f>
        <v>156</v>
      </c>
      <c r="AC279" s="6" t="s">
        <v>8469</v>
      </c>
      <c r="AF279" s="6" t="s">
        <v>4682</v>
      </c>
      <c r="AH279" s="6" t="s">
        <v>6451</v>
      </c>
      <c r="AI279" s="6" t="s">
        <v>6452</v>
      </c>
      <c r="AJ279" s="6" t="s">
        <v>6453</v>
      </c>
      <c r="AK279" s="6" t="s">
        <v>8483</v>
      </c>
      <c r="AL279" s="6" t="s">
        <v>6454</v>
      </c>
      <c r="AM279" s="6" t="s">
        <v>6455</v>
      </c>
      <c r="AN279" s="6" t="s">
        <v>6456</v>
      </c>
      <c r="AO279" s="6" t="s">
        <v>6457</v>
      </c>
      <c r="AQ279" s="6" t="s">
        <v>544</v>
      </c>
      <c r="AW279" s="6" t="s">
        <v>5206</v>
      </c>
      <c r="AX279" s="6" t="s">
        <v>4839</v>
      </c>
      <c r="AZ279" s="28">
        <v>0.1</v>
      </c>
      <c r="BA279" s="28">
        <v>0.1</v>
      </c>
      <c r="BG279" s="28">
        <v>0.5</v>
      </c>
      <c r="BR279" s="28">
        <v>0.1</v>
      </c>
      <c r="BZ279" s="6">
        <f t="shared" si="12"/>
        <v>0.79999999999999993</v>
      </c>
      <c r="CA279" s="6">
        <f t="shared" si="13"/>
        <v>0.6</v>
      </c>
      <c r="CB279" s="28">
        <v>0.2</v>
      </c>
      <c r="CC279" s="26" t="s">
        <v>4753</v>
      </c>
      <c r="CD279" s="6" t="s">
        <v>4987</v>
      </c>
      <c r="CE279" s="6" t="s">
        <v>4434</v>
      </c>
      <c r="CF279" s="6" t="s">
        <v>6458</v>
      </c>
      <c r="CG279" s="6" t="s">
        <v>4434</v>
      </c>
      <c r="CH279" s="6" t="s">
        <v>6459</v>
      </c>
      <c r="CI279" s="6" t="s">
        <v>6460</v>
      </c>
      <c r="CK279" s="6" t="s">
        <v>6461</v>
      </c>
      <c r="CL279" s="6" t="s">
        <v>4434</v>
      </c>
      <c r="CM279" s="6" t="s">
        <v>6462</v>
      </c>
      <c r="CN279" s="6" t="s">
        <v>6463</v>
      </c>
      <c r="CO279" s="6" t="s">
        <v>4434</v>
      </c>
      <c r="CP279" s="6" t="s">
        <v>4690</v>
      </c>
      <c r="CQ279" s="6" t="s">
        <v>6464</v>
      </c>
      <c r="CR279" s="6" t="s">
        <v>8609</v>
      </c>
      <c r="CS279" s="6" t="s">
        <v>6465</v>
      </c>
      <c r="CT279" s="6" t="s">
        <v>6466</v>
      </c>
      <c r="CU279" s="6" t="s">
        <v>4434</v>
      </c>
      <c r="CV279" s="6" t="s">
        <v>6465</v>
      </c>
      <c r="CW279" s="6" t="s">
        <v>5440</v>
      </c>
      <c r="CX279" s="6" t="s">
        <v>4434</v>
      </c>
      <c r="CY279" s="6" t="s">
        <v>6467</v>
      </c>
      <c r="CZ279" s="6" t="s">
        <v>224</v>
      </c>
      <c r="DC279" s="6" t="s">
        <v>4434</v>
      </c>
      <c r="DD279" s="6" t="s">
        <v>6468</v>
      </c>
      <c r="DF279" s="29">
        <f t="shared" si="14"/>
        <v>0</v>
      </c>
      <c r="DG279" s="6">
        <v>1</v>
      </c>
    </row>
    <row r="280" spans="1:111" hidden="1" x14ac:dyDescent="0.2">
      <c r="A280" s="6">
        <v>292</v>
      </c>
      <c r="B280" s="25">
        <v>46223.455289351848</v>
      </c>
      <c r="C280" s="25">
        <v>46223.460648148146</v>
      </c>
      <c r="D280" s="6" t="s">
        <v>4901</v>
      </c>
      <c r="F280" s="25"/>
      <c r="G280" s="26" t="s">
        <v>4676</v>
      </c>
      <c r="H280" s="6" t="s">
        <v>6449</v>
      </c>
      <c r="I280" s="6" t="s">
        <v>5115</v>
      </c>
      <c r="J280" s="6" t="s">
        <v>4537</v>
      </c>
      <c r="L280" s="6" t="s">
        <v>1113</v>
      </c>
      <c r="M280" s="6" t="s">
        <v>6450</v>
      </c>
      <c r="N280" s="6" t="s">
        <v>4679</v>
      </c>
      <c r="P280" s="6" t="s">
        <v>5257</v>
      </c>
      <c r="Q280" s="6" t="s">
        <v>446</v>
      </c>
      <c r="R280" s="6" t="s">
        <v>5257</v>
      </c>
      <c r="X280" s="27">
        <v>98</v>
      </c>
      <c r="Y280" s="27">
        <v>146</v>
      </c>
      <c r="Z280" s="27">
        <v>16</v>
      </c>
      <c r="AA280" s="27">
        <v>0</v>
      </c>
      <c r="AB280" s="27">
        <f>SUM(Table2026_09_25[[#This Row],[Number of in-person visits provided in reporting year.]:[Number of video/virtual visits provided in reporting year.]])</f>
        <v>162</v>
      </c>
      <c r="AC280" s="6" t="s">
        <v>8469</v>
      </c>
      <c r="AF280" s="6" t="s">
        <v>4682</v>
      </c>
      <c r="AH280" s="6" t="s">
        <v>6469</v>
      </c>
      <c r="AI280" s="6" t="s">
        <v>6452</v>
      </c>
      <c r="AJ280" s="6" t="s">
        <v>6453</v>
      </c>
      <c r="AK280" s="6" t="s">
        <v>8483</v>
      </c>
      <c r="AL280" s="6" t="s">
        <v>6454</v>
      </c>
      <c r="AM280" s="6" t="s">
        <v>6455</v>
      </c>
      <c r="AN280" s="6" t="s">
        <v>6456</v>
      </c>
      <c r="AO280" s="6" t="s">
        <v>6470</v>
      </c>
      <c r="AQ280" s="6" t="s">
        <v>544</v>
      </c>
      <c r="AW280" s="6" t="s">
        <v>5206</v>
      </c>
      <c r="AX280" s="6" t="s">
        <v>4839</v>
      </c>
      <c r="AZ280" s="28">
        <v>0.1</v>
      </c>
      <c r="BA280" s="28">
        <v>0.1</v>
      </c>
      <c r="BG280" s="28">
        <v>0.5</v>
      </c>
      <c r="BP280" s="28">
        <v>0.05</v>
      </c>
      <c r="BR280" s="28">
        <v>0.1</v>
      </c>
      <c r="BZ280" s="6">
        <f t="shared" si="12"/>
        <v>0.85</v>
      </c>
      <c r="CA280" s="6">
        <f t="shared" si="13"/>
        <v>0.65</v>
      </c>
      <c r="CB280" s="28">
        <v>0.1</v>
      </c>
      <c r="CC280" s="26" t="s">
        <v>4753</v>
      </c>
      <c r="CD280" s="6" t="s">
        <v>4987</v>
      </c>
      <c r="CE280" s="6" t="s">
        <v>4434</v>
      </c>
      <c r="CF280" s="6" t="s">
        <v>6471</v>
      </c>
      <c r="CG280" s="6" t="s">
        <v>4434</v>
      </c>
      <c r="CH280" s="6" t="s">
        <v>6472</v>
      </c>
      <c r="CI280" s="6" t="s">
        <v>6473</v>
      </c>
      <c r="CK280" s="6" t="s">
        <v>6474</v>
      </c>
      <c r="CL280" s="6" t="s">
        <v>4434</v>
      </c>
      <c r="CM280" s="6" t="s">
        <v>4787</v>
      </c>
      <c r="CN280" s="6" t="s">
        <v>6475</v>
      </c>
      <c r="CO280" s="6" t="s">
        <v>4434</v>
      </c>
      <c r="CP280" s="6" t="s">
        <v>6476</v>
      </c>
      <c r="CQ280" s="6" t="s">
        <v>6477</v>
      </c>
      <c r="CR280" s="6" t="s">
        <v>8609</v>
      </c>
      <c r="CS280" s="6" t="s">
        <v>6478</v>
      </c>
      <c r="CT280" s="6" t="s">
        <v>5268</v>
      </c>
      <c r="CU280" s="6" t="s">
        <v>4434</v>
      </c>
      <c r="CV280" s="6" t="s">
        <v>6478</v>
      </c>
      <c r="CW280" s="6" t="s">
        <v>5440</v>
      </c>
      <c r="CX280" s="6" t="s">
        <v>4434</v>
      </c>
      <c r="CY280" s="6" t="s">
        <v>6479</v>
      </c>
      <c r="CZ280" s="6" t="s">
        <v>6480</v>
      </c>
      <c r="DC280" s="6" t="s">
        <v>4434</v>
      </c>
      <c r="DD280" s="6" t="s">
        <v>6468</v>
      </c>
      <c r="DF280" s="29">
        <f t="shared" si="14"/>
        <v>0</v>
      </c>
      <c r="DG280" s="29">
        <v>1</v>
      </c>
    </row>
    <row r="281" spans="1:111" hidden="1" x14ac:dyDescent="0.2">
      <c r="A281" s="6">
        <v>293</v>
      </c>
      <c r="B281" s="25">
        <v>46223.440983796296</v>
      </c>
      <c r="C281" s="25">
        <v>46223.461342592593</v>
      </c>
      <c r="D281" s="6" t="s">
        <v>4901</v>
      </c>
      <c r="F281" s="25"/>
      <c r="G281" s="26" t="s">
        <v>4676</v>
      </c>
      <c r="H281" s="6" t="s">
        <v>155</v>
      </c>
      <c r="I281" s="6" t="s">
        <v>5001</v>
      </c>
      <c r="J281" s="6" t="s">
        <v>4537</v>
      </c>
      <c r="L281" s="6" t="s">
        <v>6481</v>
      </c>
      <c r="M281" s="6" t="s">
        <v>6429</v>
      </c>
      <c r="N281" s="6" t="s">
        <v>4679</v>
      </c>
      <c r="P281" s="6" t="s">
        <v>358</v>
      </c>
      <c r="Q281" s="6" t="s">
        <v>5011</v>
      </c>
      <c r="S281" s="6" t="s">
        <v>6482</v>
      </c>
      <c r="X281" s="27">
        <v>331</v>
      </c>
      <c r="Y281" s="27">
        <v>1774</v>
      </c>
      <c r="Z281" s="27">
        <v>269</v>
      </c>
      <c r="AA281" s="27">
        <v>0</v>
      </c>
      <c r="AB281" s="27">
        <f>SUM(Table2026_09_25[[#This Row],[Number of in-person visits provided in reporting year.]:[Number of video/virtual visits provided in reporting year.]])</f>
        <v>2043</v>
      </c>
      <c r="AC281" s="6" t="s">
        <v>8469</v>
      </c>
      <c r="AF281" s="6" t="s">
        <v>4682</v>
      </c>
      <c r="AG281" s="28">
        <v>45</v>
      </c>
      <c r="AH281" s="6" t="s">
        <v>6431</v>
      </c>
      <c r="AI281" s="6" t="s">
        <v>156</v>
      </c>
      <c r="AJ281" s="6" t="s">
        <v>328</v>
      </c>
      <c r="AK281" s="6" t="s">
        <v>8483</v>
      </c>
      <c r="AL281" s="6" t="s">
        <v>157</v>
      </c>
      <c r="AQ281" s="6" t="s">
        <v>1289</v>
      </c>
      <c r="AU281" s="6" t="s">
        <v>6432</v>
      </c>
      <c r="AX281" s="6" t="s">
        <v>4686</v>
      </c>
      <c r="AY281" s="28">
        <v>0.2</v>
      </c>
      <c r="AZ281" s="28">
        <v>0.5</v>
      </c>
      <c r="BB281" s="28">
        <v>0.2</v>
      </c>
      <c r="BG281" s="28">
        <v>1</v>
      </c>
      <c r="BL281" s="28">
        <v>2</v>
      </c>
      <c r="BM281" s="28">
        <v>2</v>
      </c>
      <c r="BU281" s="28">
        <v>1</v>
      </c>
      <c r="BV281" s="28"/>
      <c r="BW281" s="28"/>
      <c r="BX281" s="28"/>
      <c r="BZ281" s="6">
        <f t="shared" si="12"/>
        <v>6.9</v>
      </c>
      <c r="CA281" s="6">
        <f t="shared" si="13"/>
        <v>6.2</v>
      </c>
      <c r="CB281" s="28">
        <v>0</v>
      </c>
      <c r="CC281" s="26" t="s">
        <v>4753</v>
      </c>
      <c r="CD281" s="6" t="s">
        <v>6439</v>
      </c>
      <c r="CE281" s="6" t="s">
        <v>4434</v>
      </c>
      <c r="CF281" s="6" t="s">
        <v>6483</v>
      </c>
      <c r="CG281" s="6" t="s">
        <v>4537</v>
      </c>
      <c r="CI281" s="6" t="s">
        <v>6435</v>
      </c>
      <c r="CJ281" s="6" t="s">
        <v>5148</v>
      </c>
      <c r="CK281" s="6" t="s">
        <v>4689</v>
      </c>
      <c r="CL281" s="6" t="s">
        <v>4434</v>
      </c>
      <c r="CM281" s="6" t="s">
        <v>4738</v>
      </c>
      <c r="CN281" s="6" t="s">
        <v>6484</v>
      </c>
      <c r="CO281" s="6" t="s">
        <v>8607</v>
      </c>
      <c r="CP281" s="6" t="s">
        <v>4758</v>
      </c>
      <c r="CR281" s="6" t="s">
        <v>4537</v>
      </c>
      <c r="CS281" s="6" t="s">
        <v>4759</v>
      </c>
      <c r="CU281" s="6" t="s">
        <v>8607</v>
      </c>
      <c r="CV281" s="6" t="s">
        <v>4694</v>
      </c>
      <c r="CX281" s="6" t="s">
        <v>4537</v>
      </c>
      <c r="CY281" s="6" t="s">
        <v>4537</v>
      </c>
      <c r="DA281" s="6" t="s">
        <v>6485</v>
      </c>
      <c r="DC281" s="6" t="s">
        <v>4434</v>
      </c>
      <c r="DD281" s="6" t="s">
        <v>3807</v>
      </c>
      <c r="DF281" s="29">
        <f t="shared" si="14"/>
        <v>0</v>
      </c>
      <c r="DG281" s="29">
        <v>1</v>
      </c>
    </row>
    <row r="282" spans="1:111" hidden="1" x14ac:dyDescent="0.2">
      <c r="A282" s="6">
        <v>294</v>
      </c>
      <c r="B282" s="25">
        <v>46223.461817129632</v>
      </c>
      <c r="C282" s="25">
        <v>46223.467800925922</v>
      </c>
      <c r="D282" s="6" t="s">
        <v>4901</v>
      </c>
      <c r="F282" s="25"/>
      <c r="G282" s="26" t="s">
        <v>4676</v>
      </c>
      <c r="H282" s="6" t="s">
        <v>155</v>
      </c>
      <c r="I282" s="6" t="s">
        <v>5001</v>
      </c>
      <c r="J282" s="6" t="s">
        <v>4537</v>
      </c>
      <c r="L282" s="6" t="s">
        <v>1297</v>
      </c>
      <c r="M282" s="6" t="s">
        <v>6486</v>
      </c>
      <c r="N282" s="6" t="s">
        <v>4679</v>
      </c>
      <c r="P282" s="6" t="s">
        <v>6487</v>
      </c>
      <c r="Q282" s="6" t="s">
        <v>4773</v>
      </c>
      <c r="S282" s="6" t="s">
        <v>6488</v>
      </c>
      <c r="X282" s="27">
        <v>153</v>
      </c>
      <c r="Y282" s="27">
        <v>0</v>
      </c>
      <c r="Z282" s="27">
        <v>69</v>
      </c>
      <c r="AA282" s="27">
        <v>113</v>
      </c>
      <c r="AB282" s="27">
        <f>SUM(Table2026_09_25[[#This Row],[Number of in-person visits provided in reporting year.]:[Number of video/virtual visits provided in reporting year.]])</f>
        <v>182</v>
      </c>
      <c r="AC282" s="6" t="s">
        <v>8469</v>
      </c>
      <c r="AF282" s="6" t="s">
        <v>4682</v>
      </c>
      <c r="AG282" s="28">
        <v>36</v>
      </c>
      <c r="AH282" s="6" t="s">
        <v>6431</v>
      </c>
      <c r="AI282" s="6" t="s">
        <v>156</v>
      </c>
      <c r="AJ282" s="6" t="s">
        <v>328</v>
      </c>
      <c r="AK282" s="6" t="s">
        <v>8483</v>
      </c>
      <c r="AL282" s="6" t="s">
        <v>157</v>
      </c>
      <c r="AQ282" s="6" t="s">
        <v>1289</v>
      </c>
      <c r="AU282" s="6" t="s">
        <v>6209</v>
      </c>
      <c r="AX282" s="6" t="s">
        <v>4686</v>
      </c>
      <c r="AY282" s="28">
        <v>0.05</v>
      </c>
      <c r="BC282" s="28">
        <v>0.2</v>
      </c>
      <c r="BD282" s="28">
        <v>0.1</v>
      </c>
      <c r="BZ282" s="6">
        <f t="shared" si="12"/>
        <v>0.35</v>
      </c>
      <c r="CA282" s="6">
        <f t="shared" si="13"/>
        <v>0</v>
      </c>
      <c r="CB282" s="28">
        <v>0</v>
      </c>
      <c r="CC282" s="26" t="s">
        <v>4753</v>
      </c>
      <c r="CD282" s="6" t="s">
        <v>6489</v>
      </c>
      <c r="CE282" s="6" t="s">
        <v>4434</v>
      </c>
      <c r="CF282" s="6" t="s">
        <v>6490</v>
      </c>
      <c r="CG282" s="6" t="s">
        <v>4537</v>
      </c>
      <c r="CI282" s="6" t="s">
        <v>6435</v>
      </c>
      <c r="CJ282" s="6" t="s">
        <v>5148</v>
      </c>
      <c r="CK282" s="6" t="s">
        <v>4689</v>
      </c>
      <c r="CL282" s="6" t="s">
        <v>4537</v>
      </c>
      <c r="CM282" s="6" t="s">
        <v>4737</v>
      </c>
      <c r="CO282" s="6" t="s">
        <v>4434</v>
      </c>
      <c r="CP282" s="6" t="s">
        <v>4787</v>
      </c>
      <c r="CQ282" s="6" t="s">
        <v>6491</v>
      </c>
      <c r="CR282" s="6" t="s">
        <v>8609</v>
      </c>
      <c r="CS282" s="6" t="s">
        <v>5149</v>
      </c>
      <c r="CT282" s="6" t="s">
        <v>6442</v>
      </c>
      <c r="CU282" s="6" t="s">
        <v>4434</v>
      </c>
      <c r="CV282" s="6" t="s">
        <v>5149</v>
      </c>
      <c r="CW282" s="6" t="s">
        <v>5440</v>
      </c>
      <c r="CX282" s="6" t="s">
        <v>4537</v>
      </c>
      <c r="CY282" s="6" t="s">
        <v>4537</v>
      </c>
      <c r="DC282" s="6" t="s">
        <v>4434</v>
      </c>
      <c r="DD282" s="6" t="s">
        <v>3807</v>
      </c>
      <c r="DF282" s="29">
        <f t="shared" si="14"/>
        <v>0</v>
      </c>
      <c r="DG282" s="29">
        <v>1</v>
      </c>
    </row>
    <row r="283" spans="1:111" hidden="1" x14ac:dyDescent="0.2">
      <c r="A283" s="6">
        <v>295</v>
      </c>
      <c r="B283" s="25">
        <v>46223.472928240742</v>
      </c>
      <c r="C283" s="25">
        <v>46223.480983796297</v>
      </c>
      <c r="D283" s="6" t="s">
        <v>4901</v>
      </c>
      <c r="F283" s="25"/>
      <c r="G283" s="26" t="s">
        <v>4676</v>
      </c>
      <c r="H283" s="6" t="s">
        <v>155</v>
      </c>
      <c r="I283" s="6" t="s">
        <v>5001</v>
      </c>
      <c r="J283" s="6" t="s">
        <v>4537</v>
      </c>
      <c r="L283" s="6" t="s">
        <v>6492</v>
      </c>
      <c r="M283" s="6" t="s">
        <v>6486</v>
      </c>
      <c r="N283" s="6" t="s">
        <v>4679</v>
      </c>
      <c r="P283" s="6" t="s">
        <v>5361</v>
      </c>
      <c r="Q283" s="6" t="s">
        <v>4730</v>
      </c>
      <c r="W283" s="6" t="s">
        <v>6493</v>
      </c>
      <c r="X283" s="27">
        <v>148</v>
      </c>
      <c r="Y283" s="27">
        <v>416</v>
      </c>
      <c r="Z283" s="27">
        <v>89</v>
      </c>
      <c r="AA283" s="27">
        <v>0</v>
      </c>
      <c r="AB283" s="27">
        <f>SUM(Table2026_09_25[[#This Row],[Number of in-person visits provided in reporting year.]:[Number of video/virtual visits provided in reporting year.]])</f>
        <v>505</v>
      </c>
      <c r="AC283" s="6" t="s">
        <v>8469</v>
      </c>
      <c r="AF283" s="6" t="s">
        <v>4682</v>
      </c>
      <c r="AG283" s="28">
        <v>4</v>
      </c>
      <c r="AH283" s="6" t="s">
        <v>6431</v>
      </c>
      <c r="AI283" s="6" t="s">
        <v>156</v>
      </c>
      <c r="AJ283" s="6" t="s">
        <v>328</v>
      </c>
      <c r="AK283" s="6" t="s">
        <v>8483</v>
      </c>
      <c r="AL283" s="6" t="s">
        <v>157</v>
      </c>
      <c r="AQ283" s="6" t="s">
        <v>1289</v>
      </c>
      <c r="AU283" s="6" t="s">
        <v>6209</v>
      </c>
      <c r="AX283" s="6" t="s">
        <v>4686</v>
      </c>
      <c r="BD283" s="28">
        <v>0.2</v>
      </c>
      <c r="BZ283" s="6">
        <f t="shared" si="12"/>
        <v>0.2</v>
      </c>
      <c r="CA283" s="6">
        <f t="shared" si="13"/>
        <v>0</v>
      </c>
      <c r="CB283" s="28">
        <v>0</v>
      </c>
      <c r="CC283" s="26" t="s">
        <v>4753</v>
      </c>
      <c r="CD283" s="6" t="s">
        <v>6494</v>
      </c>
      <c r="CE283" s="6" t="s">
        <v>4537</v>
      </c>
      <c r="CG283" s="6" t="s">
        <v>4537</v>
      </c>
      <c r="CI283" s="6" t="s">
        <v>6435</v>
      </c>
      <c r="CJ283" s="6" t="s">
        <v>5148</v>
      </c>
      <c r="CK283" s="6" t="s">
        <v>4689</v>
      </c>
      <c r="CL283" s="6" t="s">
        <v>4537</v>
      </c>
      <c r="CM283" s="6" t="s">
        <v>4737</v>
      </c>
      <c r="CO283" s="6" t="s">
        <v>4434</v>
      </c>
      <c r="CP283" s="6" t="s">
        <v>4738</v>
      </c>
      <c r="CR283" s="6" t="s">
        <v>8609</v>
      </c>
      <c r="CS283" s="6" t="s">
        <v>5149</v>
      </c>
      <c r="CT283" s="6" t="s">
        <v>6442</v>
      </c>
      <c r="CU283" s="6" t="s">
        <v>4434</v>
      </c>
      <c r="CV283" s="6" t="s">
        <v>5149</v>
      </c>
      <c r="CW283" s="6" t="s">
        <v>5440</v>
      </c>
      <c r="CX283" s="6" t="s">
        <v>4537</v>
      </c>
      <c r="CY283" s="6" t="s">
        <v>4537</v>
      </c>
      <c r="DA283" s="6" t="s">
        <v>6495</v>
      </c>
      <c r="DC283" s="6" t="s">
        <v>4434</v>
      </c>
      <c r="DD283" s="6" t="s">
        <v>3807</v>
      </c>
      <c r="DF283" s="29">
        <f t="shared" si="14"/>
        <v>0</v>
      </c>
      <c r="DG283" s="29">
        <v>1</v>
      </c>
    </row>
    <row r="284" spans="1:111" hidden="1" x14ac:dyDescent="0.2">
      <c r="A284" s="6">
        <v>296</v>
      </c>
      <c r="B284" s="25">
        <v>46223.482187499998</v>
      </c>
      <c r="C284" s="25">
        <v>46223.493043981478</v>
      </c>
      <c r="D284" s="6" t="s">
        <v>4901</v>
      </c>
      <c r="F284" s="25"/>
      <c r="G284" s="26" t="s">
        <v>4676</v>
      </c>
      <c r="H284" s="6" t="s">
        <v>155</v>
      </c>
      <c r="I284" s="6" t="s">
        <v>6496</v>
      </c>
      <c r="J284" s="6" t="s">
        <v>4537</v>
      </c>
      <c r="L284" s="6" t="s">
        <v>6497</v>
      </c>
      <c r="M284" s="6" t="s">
        <v>6486</v>
      </c>
      <c r="N284" s="6" t="s">
        <v>4679</v>
      </c>
      <c r="P284" s="6" t="s">
        <v>3534</v>
      </c>
      <c r="Q284" s="6" t="s">
        <v>4730</v>
      </c>
      <c r="W284" s="6" t="s">
        <v>4968</v>
      </c>
      <c r="X284" s="27">
        <v>57</v>
      </c>
      <c r="Y284" s="27">
        <v>57</v>
      </c>
      <c r="Z284" s="27">
        <v>0</v>
      </c>
      <c r="AA284" s="27">
        <v>0</v>
      </c>
      <c r="AB284" s="27">
        <f>SUM(Table2026_09_25[[#This Row],[Number of in-person visits provided in reporting year.]:[Number of video/virtual visits provided in reporting year.]])</f>
        <v>57</v>
      </c>
      <c r="AC284" s="6" t="s">
        <v>8469</v>
      </c>
      <c r="AF284" s="6" t="s">
        <v>4682</v>
      </c>
      <c r="AI284" s="6" t="s">
        <v>156</v>
      </c>
      <c r="AJ284" s="6" t="s">
        <v>328</v>
      </c>
      <c r="AK284" s="6" t="s">
        <v>8483</v>
      </c>
      <c r="AL284" s="6" t="s">
        <v>157</v>
      </c>
      <c r="AQ284" s="6" t="s">
        <v>1289</v>
      </c>
      <c r="AU284" s="6" t="s">
        <v>6209</v>
      </c>
      <c r="AX284" s="6" t="s">
        <v>4686</v>
      </c>
      <c r="BC284" s="28">
        <v>0.1</v>
      </c>
      <c r="BZ284" s="6">
        <f t="shared" si="12"/>
        <v>0.1</v>
      </c>
      <c r="CA284" s="6">
        <f t="shared" si="13"/>
        <v>0</v>
      </c>
      <c r="CC284" s="26" t="s">
        <v>4753</v>
      </c>
      <c r="CD284" s="6" t="s">
        <v>6494</v>
      </c>
      <c r="CI284" s="6" t="s">
        <v>6435</v>
      </c>
      <c r="CJ284" s="6" t="s">
        <v>5148</v>
      </c>
      <c r="CK284" s="6" t="s">
        <v>4689</v>
      </c>
      <c r="CO284" s="6" t="s">
        <v>4434</v>
      </c>
      <c r="CP284" s="6" t="s">
        <v>4738</v>
      </c>
      <c r="CX284" s="6" t="s">
        <v>4537</v>
      </c>
      <c r="CY284" s="6" t="s">
        <v>4537</v>
      </c>
      <c r="DA284" s="6" t="s">
        <v>6495</v>
      </c>
      <c r="DC284" s="6" t="s">
        <v>4434</v>
      </c>
      <c r="DD284" s="6" t="s">
        <v>3807</v>
      </c>
      <c r="DF284" s="29">
        <f t="shared" si="14"/>
        <v>0</v>
      </c>
      <c r="DG284" s="29">
        <v>1</v>
      </c>
    </row>
    <row r="285" spans="1:111" ht="16" hidden="1" x14ac:dyDescent="0.2">
      <c r="A285" s="6">
        <v>297</v>
      </c>
      <c r="B285" s="25">
        <v>46223.493356481478</v>
      </c>
      <c r="C285" s="25">
        <v>46223.497395833336</v>
      </c>
      <c r="D285" s="6" t="s">
        <v>4901</v>
      </c>
      <c r="F285" s="25"/>
      <c r="G285" s="26" t="s">
        <v>4676</v>
      </c>
      <c r="H285" s="6" t="s">
        <v>278</v>
      </c>
      <c r="I285" s="6" t="s">
        <v>6496</v>
      </c>
      <c r="J285" s="6" t="s">
        <v>4537</v>
      </c>
      <c r="L285" s="6" t="s">
        <v>6497</v>
      </c>
      <c r="M285" s="6" t="s">
        <v>6486</v>
      </c>
      <c r="N285" s="6" t="s">
        <v>4679</v>
      </c>
      <c r="P285" s="6" t="s">
        <v>3534</v>
      </c>
      <c r="Q285" s="31" t="s">
        <v>987</v>
      </c>
      <c r="V285" s="6" t="s">
        <v>4968</v>
      </c>
      <c r="X285" s="27">
        <v>1466</v>
      </c>
      <c r="Y285" s="27">
        <v>1466</v>
      </c>
      <c r="Z285" s="27">
        <v>0</v>
      </c>
      <c r="AA285" s="27">
        <v>0</v>
      </c>
      <c r="AB285" s="27">
        <f>SUM(Table2026_09_25[[#This Row],[Number of in-person visits provided in reporting year.]:[Number of video/virtual visits provided in reporting year.]])</f>
        <v>1466</v>
      </c>
      <c r="AC285" s="6" t="s">
        <v>8469</v>
      </c>
      <c r="AF285" s="6" t="s">
        <v>4682</v>
      </c>
      <c r="AI285" s="6" t="s">
        <v>6445</v>
      </c>
      <c r="AJ285" s="6" t="s">
        <v>328</v>
      </c>
      <c r="AK285" s="6" t="s">
        <v>8483</v>
      </c>
      <c r="AL285" s="6" t="s">
        <v>279</v>
      </c>
      <c r="AQ285" s="6" t="s">
        <v>1289</v>
      </c>
      <c r="AU285" s="6" t="s">
        <v>6209</v>
      </c>
      <c r="AX285" s="6" t="s">
        <v>4686</v>
      </c>
      <c r="BC285" s="28">
        <v>1</v>
      </c>
      <c r="BZ285" s="6">
        <f t="shared" si="12"/>
        <v>1</v>
      </c>
      <c r="CA285" s="6">
        <f t="shared" si="13"/>
        <v>0</v>
      </c>
      <c r="CC285" s="26" t="s">
        <v>4753</v>
      </c>
      <c r="CD285" s="6" t="s">
        <v>6498</v>
      </c>
      <c r="CI285" s="6" t="s">
        <v>6435</v>
      </c>
      <c r="CJ285" s="6" t="s">
        <v>5148</v>
      </c>
      <c r="CK285" s="6" t="s">
        <v>4689</v>
      </c>
      <c r="CO285" s="6" t="s">
        <v>4434</v>
      </c>
      <c r="CP285" s="6" t="s">
        <v>4738</v>
      </c>
      <c r="CX285" s="6" t="s">
        <v>4537</v>
      </c>
      <c r="CY285" s="6" t="s">
        <v>4537</v>
      </c>
      <c r="DA285" s="6" t="s">
        <v>6499</v>
      </c>
      <c r="DC285" s="6" t="s">
        <v>4434</v>
      </c>
      <c r="DD285" s="6" t="s">
        <v>3807</v>
      </c>
      <c r="DF285" s="29">
        <f t="shared" si="14"/>
        <v>0</v>
      </c>
      <c r="DG285" s="29">
        <v>1</v>
      </c>
    </row>
    <row r="286" spans="1:111" hidden="1" x14ac:dyDescent="0.2">
      <c r="A286" s="6">
        <v>298</v>
      </c>
      <c r="B286" s="25">
        <v>46223.497430555559</v>
      </c>
      <c r="C286" s="25">
        <v>46223.502372685187</v>
      </c>
      <c r="D286" s="6" t="s">
        <v>4901</v>
      </c>
      <c r="F286" s="25"/>
      <c r="G286" s="26" t="s">
        <v>4676</v>
      </c>
      <c r="H286" s="6" t="s">
        <v>155</v>
      </c>
      <c r="I286" s="6" t="s">
        <v>6500</v>
      </c>
      <c r="J286" s="6" t="s">
        <v>4537</v>
      </c>
      <c r="L286" s="6" t="s">
        <v>6501</v>
      </c>
      <c r="M286" s="6" t="s">
        <v>6486</v>
      </c>
      <c r="N286" s="6" t="s">
        <v>4679</v>
      </c>
      <c r="P286" s="6" t="s">
        <v>1189</v>
      </c>
      <c r="Q286" s="6" t="s">
        <v>4773</v>
      </c>
      <c r="S286" s="6" t="s">
        <v>1189</v>
      </c>
      <c r="X286" s="27">
        <v>476</v>
      </c>
      <c r="Y286" s="27">
        <v>3212</v>
      </c>
      <c r="Z286" s="27">
        <v>582</v>
      </c>
      <c r="AA286" s="27">
        <v>0</v>
      </c>
      <c r="AB286" s="27">
        <f>SUM(Table2026_09_25[[#This Row],[Number of in-person visits provided in reporting year.]:[Number of video/virtual visits provided in reporting year.]])</f>
        <v>3794</v>
      </c>
      <c r="AC286" s="6" t="s">
        <v>8469</v>
      </c>
      <c r="AF286" s="6" t="s">
        <v>4682</v>
      </c>
      <c r="AG286" s="28">
        <v>11</v>
      </c>
      <c r="AH286" s="6" t="s">
        <v>6431</v>
      </c>
      <c r="AI286" s="6" t="s">
        <v>6502</v>
      </c>
      <c r="AJ286" s="6" t="s">
        <v>328</v>
      </c>
      <c r="AK286" s="6" t="s">
        <v>8483</v>
      </c>
      <c r="AL286" s="6" t="s">
        <v>3066</v>
      </c>
      <c r="AQ286" s="6" t="s">
        <v>1289</v>
      </c>
      <c r="AU286" s="6" t="s">
        <v>6432</v>
      </c>
      <c r="AX286" s="6" t="s">
        <v>4686</v>
      </c>
      <c r="AY286" s="28">
        <v>0.15</v>
      </c>
      <c r="BX286" s="6">
        <v>4.8</v>
      </c>
      <c r="BY286" s="6" t="s">
        <v>6503</v>
      </c>
      <c r="BZ286" s="6">
        <f t="shared" si="12"/>
        <v>0.15</v>
      </c>
      <c r="CA286" s="6">
        <f t="shared" si="13"/>
        <v>4.8</v>
      </c>
      <c r="CB286" s="28">
        <v>0</v>
      </c>
      <c r="CC286" s="26" t="s">
        <v>4753</v>
      </c>
      <c r="CD286" s="6" t="s">
        <v>4987</v>
      </c>
      <c r="CE286" s="6" t="s">
        <v>4434</v>
      </c>
      <c r="CF286" s="6" t="s">
        <v>6490</v>
      </c>
      <c r="CI286" s="6" t="s">
        <v>6435</v>
      </c>
      <c r="CJ286" s="6" t="s">
        <v>5148</v>
      </c>
      <c r="CK286" s="6" t="s">
        <v>4689</v>
      </c>
      <c r="CX286" s="6" t="s">
        <v>4537</v>
      </c>
      <c r="CY286" s="6" t="s">
        <v>4537</v>
      </c>
      <c r="DC286" s="6" t="s">
        <v>4434</v>
      </c>
      <c r="DD286" s="6" t="s">
        <v>3807</v>
      </c>
      <c r="DF286" s="29">
        <f t="shared" si="14"/>
        <v>0</v>
      </c>
      <c r="DG286" s="29">
        <v>1</v>
      </c>
    </row>
    <row r="287" spans="1:111" hidden="1" x14ac:dyDescent="0.2">
      <c r="A287" s="6">
        <v>299</v>
      </c>
      <c r="B287" s="25">
        <v>46223.502638888887</v>
      </c>
      <c r="C287" s="25">
        <v>46223.507430555554</v>
      </c>
      <c r="D287" s="6" t="s">
        <v>4901</v>
      </c>
      <c r="F287" s="25"/>
      <c r="G287" s="26" t="s">
        <v>4676</v>
      </c>
      <c r="H287" s="6" t="s">
        <v>155</v>
      </c>
      <c r="I287" s="6" t="s">
        <v>6504</v>
      </c>
      <c r="J287" s="6" t="s">
        <v>4537</v>
      </c>
      <c r="L287" s="6" t="s">
        <v>6505</v>
      </c>
      <c r="M287" s="6" t="s">
        <v>6486</v>
      </c>
      <c r="N287" s="6" t="s">
        <v>4679</v>
      </c>
      <c r="P287" s="6" t="s">
        <v>1189</v>
      </c>
      <c r="Q287" s="6" t="s">
        <v>4744</v>
      </c>
      <c r="T287" s="6" t="s">
        <v>6506</v>
      </c>
      <c r="X287" s="27">
        <v>721</v>
      </c>
      <c r="Y287" s="27">
        <v>4459</v>
      </c>
      <c r="Z287" s="27">
        <v>721</v>
      </c>
      <c r="AA287" s="27">
        <v>0</v>
      </c>
      <c r="AB287" s="27">
        <f>SUM(Table2026_09_25[[#This Row],[Number of in-person visits provided in reporting year.]:[Number of video/virtual visits provided in reporting year.]])</f>
        <v>5180</v>
      </c>
      <c r="AC287" s="6" t="s">
        <v>8469</v>
      </c>
      <c r="AF287" s="6" t="s">
        <v>5245</v>
      </c>
      <c r="AG287" s="28">
        <v>10</v>
      </c>
      <c r="AH287" s="6" t="s">
        <v>6431</v>
      </c>
      <c r="AI287" s="6" t="s">
        <v>6502</v>
      </c>
      <c r="AJ287" s="6" t="s">
        <v>328</v>
      </c>
      <c r="AK287" s="6" t="s">
        <v>8483</v>
      </c>
      <c r="AL287" s="6" t="s">
        <v>3066</v>
      </c>
      <c r="AM287" s="6" t="s">
        <v>6507</v>
      </c>
      <c r="AN287" s="6" t="s">
        <v>328</v>
      </c>
      <c r="AO287" s="6" t="s">
        <v>2544</v>
      </c>
      <c r="AQ287" s="6" t="s">
        <v>1289</v>
      </c>
      <c r="AU287" s="6" t="s">
        <v>6432</v>
      </c>
      <c r="AX287" s="6" t="s">
        <v>4686</v>
      </c>
      <c r="AY287" s="28">
        <v>0.15</v>
      </c>
      <c r="BJ287" s="28">
        <v>3</v>
      </c>
      <c r="BX287" s="6">
        <v>4.8</v>
      </c>
      <c r="BY287" s="6" t="s">
        <v>6508</v>
      </c>
      <c r="BZ287" s="6">
        <f t="shared" si="12"/>
        <v>3.15</v>
      </c>
      <c r="CA287" s="6">
        <f t="shared" si="13"/>
        <v>7.8</v>
      </c>
      <c r="CB287" s="28">
        <v>1.8</v>
      </c>
      <c r="CC287" s="26" t="s">
        <v>4753</v>
      </c>
      <c r="CD287" s="6" t="s">
        <v>6509</v>
      </c>
      <c r="CI287" s="6" t="s">
        <v>6435</v>
      </c>
      <c r="CJ287" s="6" t="s">
        <v>5148</v>
      </c>
      <c r="CK287" s="6" t="s">
        <v>4689</v>
      </c>
      <c r="CX287" s="6" t="s">
        <v>4537</v>
      </c>
      <c r="CY287" s="6" t="s">
        <v>4537</v>
      </c>
      <c r="DC287" s="6" t="s">
        <v>4434</v>
      </c>
      <c r="DD287" s="6" t="s">
        <v>3807</v>
      </c>
      <c r="DF287" s="29">
        <f t="shared" si="14"/>
        <v>0</v>
      </c>
      <c r="DG287" s="29">
        <v>1</v>
      </c>
    </row>
    <row r="288" spans="1:111" hidden="1" x14ac:dyDescent="0.2">
      <c r="A288" s="6">
        <v>300</v>
      </c>
      <c r="B288" s="25">
        <v>46223.553726851853</v>
      </c>
      <c r="C288" s="25">
        <v>46223.558379629627</v>
      </c>
      <c r="D288" s="6" t="s">
        <v>4901</v>
      </c>
      <c r="F288" s="25"/>
      <c r="G288" s="26" t="s">
        <v>4676</v>
      </c>
      <c r="H288" s="6" t="s">
        <v>155</v>
      </c>
      <c r="I288" s="6" t="s">
        <v>6510</v>
      </c>
      <c r="J288" s="6" t="s">
        <v>4537</v>
      </c>
      <c r="L288" s="6" t="s">
        <v>1057</v>
      </c>
      <c r="M288" s="6" t="s">
        <v>6486</v>
      </c>
      <c r="N288" s="6" t="s">
        <v>4679</v>
      </c>
      <c r="P288" s="6" t="s">
        <v>2265</v>
      </c>
      <c r="Q288" s="6" t="s">
        <v>4730</v>
      </c>
      <c r="W288" s="6" t="s">
        <v>1057</v>
      </c>
      <c r="X288" s="27">
        <v>97</v>
      </c>
      <c r="Y288" s="27">
        <v>227</v>
      </c>
      <c r="Z288" s="27">
        <v>1</v>
      </c>
      <c r="AA288" s="27">
        <v>0</v>
      </c>
      <c r="AB288" s="27">
        <f>SUM(Table2026_09_25[[#This Row],[Number of in-person visits provided in reporting year.]:[Number of video/virtual visits provided in reporting year.]])</f>
        <v>228</v>
      </c>
      <c r="AC288" s="6" t="s">
        <v>8469</v>
      </c>
      <c r="AF288" s="6" t="s">
        <v>4797</v>
      </c>
      <c r="AI288" s="6" t="s">
        <v>156</v>
      </c>
      <c r="AJ288" s="6" t="s">
        <v>328</v>
      </c>
      <c r="AK288" s="6" t="s">
        <v>8483</v>
      </c>
      <c r="AL288" s="6" t="s">
        <v>157</v>
      </c>
      <c r="AQ288" s="6" t="s">
        <v>1289</v>
      </c>
      <c r="AU288" s="6" t="s">
        <v>6209</v>
      </c>
      <c r="AX288" s="6" t="s">
        <v>4686</v>
      </c>
      <c r="AY288" s="28">
        <v>0.05</v>
      </c>
      <c r="BU288" s="28">
        <v>1</v>
      </c>
      <c r="BV288" s="28"/>
      <c r="BW288" s="28"/>
      <c r="BX288" s="28"/>
      <c r="BZ288" s="6">
        <f t="shared" si="12"/>
        <v>1.05</v>
      </c>
      <c r="CA288" s="6">
        <f t="shared" si="13"/>
        <v>1</v>
      </c>
      <c r="CB288" s="28">
        <v>0</v>
      </c>
      <c r="CC288" s="26" t="s">
        <v>4753</v>
      </c>
      <c r="CD288" s="6" t="s">
        <v>6511</v>
      </c>
      <c r="CI288" s="6" t="s">
        <v>6435</v>
      </c>
      <c r="CJ288" s="6" t="s">
        <v>5148</v>
      </c>
      <c r="CK288" s="6" t="s">
        <v>4689</v>
      </c>
      <c r="CL288" s="6" t="s">
        <v>4537</v>
      </c>
      <c r="CM288" s="6" t="s">
        <v>4737</v>
      </c>
      <c r="CO288" s="6" t="s">
        <v>8607</v>
      </c>
      <c r="CP288" s="6" t="s">
        <v>4758</v>
      </c>
      <c r="CR288" s="6" t="s">
        <v>4537</v>
      </c>
      <c r="CS288" s="6" t="s">
        <v>4759</v>
      </c>
      <c r="CU288" s="6" t="s">
        <v>8607</v>
      </c>
      <c r="CV288" s="6" t="s">
        <v>4694</v>
      </c>
      <c r="CX288" s="6" t="s">
        <v>4537</v>
      </c>
      <c r="CY288" s="6" t="s">
        <v>4537</v>
      </c>
      <c r="DC288" s="6" t="s">
        <v>4434</v>
      </c>
      <c r="DD288" s="6" t="s">
        <v>3807</v>
      </c>
      <c r="DF288" s="29">
        <f t="shared" si="14"/>
        <v>0</v>
      </c>
      <c r="DG288" s="29">
        <v>1</v>
      </c>
    </row>
    <row r="289" spans="1:111" hidden="1" x14ac:dyDescent="0.2">
      <c r="A289" s="6">
        <v>301</v>
      </c>
      <c r="B289" s="25">
        <v>46223.552499999998</v>
      </c>
      <c r="C289" s="25">
        <v>46223.562291666669</v>
      </c>
      <c r="D289" s="6" t="s">
        <v>4901</v>
      </c>
      <c r="F289" s="25"/>
      <c r="G289" s="26" t="s">
        <v>4725</v>
      </c>
      <c r="H289" s="6" t="s">
        <v>6512</v>
      </c>
      <c r="I289" s="6" t="s">
        <v>6513</v>
      </c>
      <c r="J289" s="6" t="s">
        <v>4537</v>
      </c>
      <c r="L289" s="6" t="s">
        <v>6514</v>
      </c>
      <c r="M289" s="6" t="s">
        <v>6515</v>
      </c>
      <c r="N289" s="6" t="s">
        <v>4729</v>
      </c>
      <c r="O289" s="6" t="s">
        <v>6516</v>
      </c>
      <c r="P289" s="6" t="s">
        <v>95</v>
      </c>
      <c r="Q289" s="6" t="s">
        <v>4773</v>
      </c>
      <c r="S289" s="6" t="s">
        <v>499</v>
      </c>
      <c r="X289" s="27">
        <v>60</v>
      </c>
      <c r="Y289" s="27">
        <v>96</v>
      </c>
      <c r="Z289" s="27">
        <v>13</v>
      </c>
      <c r="AA289" s="27">
        <v>0</v>
      </c>
      <c r="AB289" s="27">
        <f>SUM(Table2026_09_25[[#This Row],[Number of in-person visits provided in reporting year.]:[Number of video/virtual visits provided in reporting year.]])</f>
        <v>109</v>
      </c>
      <c r="AC289" s="6" t="s">
        <v>8469</v>
      </c>
      <c r="AF289" s="6" t="s">
        <v>4682</v>
      </c>
      <c r="AG289" s="28">
        <v>42</v>
      </c>
      <c r="AH289" s="6" t="s">
        <v>6517</v>
      </c>
      <c r="AI289" s="6" t="s">
        <v>6518</v>
      </c>
      <c r="AJ289" s="6" t="s">
        <v>43</v>
      </c>
      <c r="AK289" s="6" t="s">
        <v>8483</v>
      </c>
      <c r="AL289" s="6" t="s">
        <v>6519</v>
      </c>
      <c r="AQ289" s="6" t="s">
        <v>43</v>
      </c>
      <c r="AR289" s="6" t="s">
        <v>4992</v>
      </c>
      <c r="AV289" s="6" t="s">
        <v>4733</v>
      </c>
      <c r="AX289" s="28" t="s">
        <v>4699</v>
      </c>
      <c r="AY289" s="28">
        <v>0.2</v>
      </c>
      <c r="AZ289" s="28">
        <v>0</v>
      </c>
      <c r="BA289" s="28">
        <v>0</v>
      </c>
      <c r="BB289" s="28">
        <v>0.1</v>
      </c>
      <c r="BC289" s="28">
        <v>0</v>
      </c>
      <c r="BD289" s="28">
        <v>0</v>
      </c>
      <c r="BE289" s="28">
        <v>0</v>
      </c>
      <c r="BF289" s="28">
        <v>0</v>
      </c>
      <c r="BG289" s="28">
        <v>0.2</v>
      </c>
      <c r="BH289" s="28">
        <v>0</v>
      </c>
      <c r="BI289" s="28">
        <v>0</v>
      </c>
      <c r="BJ289" s="28">
        <v>0</v>
      </c>
      <c r="BK289" s="28">
        <v>0</v>
      </c>
      <c r="BL289" s="28">
        <v>0.1</v>
      </c>
      <c r="BM289" s="28">
        <v>0</v>
      </c>
      <c r="BN289" s="28">
        <v>0</v>
      </c>
      <c r="BO289" s="28">
        <v>0</v>
      </c>
      <c r="BP289" s="28">
        <v>0</v>
      </c>
      <c r="BQ289" s="28">
        <v>0</v>
      </c>
      <c r="BR289" s="28">
        <v>0.1</v>
      </c>
      <c r="BS289" s="28">
        <v>0</v>
      </c>
      <c r="BT289" s="28">
        <v>0</v>
      </c>
      <c r="BU289" s="28">
        <v>0</v>
      </c>
      <c r="BV289" s="28"/>
      <c r="BW289" s="28"/>
      <c r="BX289" s="28"/>
      <c r="BY289" s="28" t="s">
        <v>4881</v>
      </c>
      <c r="BZ289" s="6">
        <f t="shared" si="12"/>
        <v>0.7</v>
      </c>
      <c r="CA289" s="6">
        <f t="shared" si="13"/>
        <v>0.5</v>
      </c>
      <c r="CB289" s="28">
        <v>0</v>
      </c>
      <c r="CC289" s="26" t="s">
        <v>4753</v>
      </c>
      <c r="CD289" s="6" t="s">
        <v>6520</v>
      </c>
      <c r="CE289" s="6" t="s">
        <v>4434</v>
      </c>
      <c r="CF289" s="6" t="s">
        <v>6521</v>
      </c>
      <c r="CG289" s="6" t="s">
        <v>4537</v>
      </c>
      <c r="CJ289" s="6" t="s">
        <v>8598</v>
      </c>
      <c r="CK289" s="6" t="s">
        <v>6522</v>
      </c>
      <c r="CL289" s="6" t="s">
        <v>4434</v>
      </c>
      <c r="CM289" s="6" t="s">
        <v>6523</v>
      </c>
      <c r="CN289" s="6" t="s">
        <v>6524</v>
      </c>
      <c r="CO289" s="6" t="s">
        <v>8607</v>
      </c>
      <c r="CP289" s="6" t="s">
        <v>4758</v>
      </c>
      <c r="CR289" s="6" t="s">
        <v>4537</v>
      </c>
      <c r="CS289" s="6" t="s">
        <v>4759</v>
      </c>
      <c r="CU289" s="6" t="s">
        <v>8607</v>
      </c>
      <c r="CV289" s="6" t="s">
        <v>4694</v>
      </c>
      <c r="CX289" s="6" t="s">
        <v>4537</v>
      </c>
      <c r="CY289" s="6" t="s">
        <v>4537</v>
      </c>
      <c r="DC289" s="6" t="s">
        <v>4434</v>
      </c>
      <c r="DD289" s="6" t="s">
        <v>6525</v>
      </c>
      <c r="DF289" s="29">
        <f t="shared" si="14"/>
        <v>0</v>
      </c>
      <c r="DG289" s="6">
        <v>1</v>
      </c>
    </row>
    <row r="290" spans="1:111" hidden="1" x14ac:dyDescent="0.2">
      <c r="A290" s="6">
        <v>302</v>
      </c>
      <c r="B290" s="25">
        <v>46223.572465277779</v>
      </c>
      <c r="C290" s="25">
        <v>46223.577789351853</v>
      </c>
      <c r="D290" s="6" t="s">
        <v>4901</v>
      </c>
      <c r="F290" s="25"/>
      <c r="G290" s="26" t="s">
        <v>4676</v>
      </c>
      <c r="H290" s="6" t="s">
        <v>155</v>
      </c>
      <c r="I290" s="6" t="s">
        <v>4989</v>
      </c>
      <c r="J290" s="6" t="s">
        <v>4537</v>
      </c>
      <c r="L290" s="6" t="s">
        <v>3065</v>
      </c>
      <c r="M290" s="6" t="s">
        <v>6486</v>
      </c>
      <c r="N290" s="6" t="s">
        <v>4679</v>
      </c>
      <c r="P290" s="6" t="s">
        <v>6526</v>
      </c>
      <c r="Q290" s="6" t="s">
        <v>4773</v>
      </c>
      <c r="S290" s="6" t="s">
        <v>3065</v>
      </c>
      <c r="X290" s="27">
        <v>85</v>
      </c>
      <c r="Y290" s="27">
        <v>641</v>
      </c>
      <c r="Z290" s="27">
        <v>667</v>
      </c>
      <c r="AA290" s="27">
        <v>0</v>
      </c>
      <c r="AB290" s="27">
        <f>SUM(Table2026_09_25[[#This Row],[Number of in-person visits provided in reporting year.]:[Number of video/virtual visits provided in reporting year.]])</f>
        <v>1308</v>
      </c>
      <c r="AC290" s="6" t="s">
        <v>8469</v>
      </c>
      <c r="AF290" s="6" t="s">
        <v>4682</v>
      </c>
      <c r="AG290" s="28">
        <v>9</v>
      </c>
      <c r="AH290" s="6" t="s">
        <v>6431</v>
      </c>
      <c r="AI290" s="6" t="s">
        <v>6502</v>
      </c>
      <c r="AJ290" s="6" t="s">
        <v>328</v>
      </c>
      <c r="AK290" s="6" t="s">
        <v>8483</v>
      </c>
      <c r="AL290" s="6" t="s">
        <v>3066</v>
      </c>
      <c r="AQ290" s="6" t="s">
        <v>1289</v>
      </c>
      <c r="AU290" s="6" t="s">
        <v>6432</v>
      </c>
      <c r="AX290" s="6" t="s">
        <v>4686</v>
      </c>
      <c r="AY290" s="28">
        <v>0.05</v>
      </c>
      <c r="AZ290" s="28">
        <v>0.1</v>
      </c>
      <c r="BX290" s="6">
        <v>0.8</v>
      </c>
      <c r="BY290" s="6" t="s">
        <v>6527</v>
      </c>
      <c r="BZ290" s="6">
        <f t="shared" si="12"/>
        <v>0.15000000000000002</v>
      </c>
      <c r="CA290" s="6">
        <f t="shared" si="13"/>
        <v>0.8</v>
      </c>
      <c r="CB290" s="28">
        <v>0.2</v>
      </c>
      <c r="CC290" s="26" t="s">
        <v>4753</v>
      </c>
      <c r="CD290" s="6" t="s">
        <v>4987</v>
      </c>
      <c r="CE290" s="6" t="s">
        <v>4434</v>
      </c>
      <c r="CF290" s="6" t="s">
        <v>6528</v>
      </c>
      <c r="CI290" s="6" t="s">
        <v>6435</v>
      </c>
      <c r="CJ290" s="6" t="s">
        <v>5148</v>
      </c>
      <c r="CK290" s="6" t="s">
        <v>4689</v>
      </c>
      <c r="CL290" s="6" t="s">
        <v>4537</v>
      </c>
      <c r="CM290" s="6" t="s">
        <v>4737</v>
      </c>
      <c r="CO290" s="6" t="s">
        <v>8607</v>
      </c>
      <c r="CP290" s="6" t="s">
        <v>4758</v>
      </c>
      <c r="CX290" s="6" t="s">
        <v>4537</v>
      </c>
      <c r="CY290" s="6" t="s">
        <v>4537</v>
      </c>
      <c r="DC290" s="6" t="s">
        <v>4434</v>
      </c>
      <c r="DD290" s="6" t="s">
        <v>3807</v>
      </c>
      <c r="DF290" s="29">
        <f t="shared" si="14"/>
        <v>0</v>
      </c>
      <c r="DG290" s="29">
        <v>1</v>
      </c>
    </row>
    <row r="291" spans="1:111" hidden="1" x14ac:dyDescent="0.2">
      <c r="A291" s="6">
        <v>303</v>
      </c>
      <c r="B291" s="25">
        <v>46223.622013888889</v>
      </c>
      <c r="C291" s="25">
        <v>46223.645868055559</v>
      </c>
      <c r="D291" s="6" t="s">
        <v>4901</v>
      </c>
      <c r="F291" s="25"/>
      <c r="G291" s="26" t="s">
        <v>4676</v>
      </c>
      <c r="H291" s="6" t="s">
        <v>5410</v>
      </c>
      <c r="I291" s="6" t="s">
        <v>4727</v>
      </c>
      <c r="J291" s="6" t="s">
        <v>4537</v>
      </c>
      <c r="L291" s="6" t="s">
        <v>6529</v>
      </c>
      <c r="M291" s="6" t="s">
        <v>6147</v>
      </c>
      <c r="N291" s="6" t="s">
        <v>4679</v>
      </c>
      <c r="P291" s="6" t="s">
        <v>358</v>
      </c>
      <c r="Q291" s="6" t="s">
        <v>4730</v>
      </c>
      <c r="W291" s="6" t="s">
        <v>6530</v>
      </c>
      <c r="X291" s="30"/>
      <c r="Y291" s="30"/>
      <c r="Z291" s="30"/>
      <c r="AA291" s="30"/>
      <c r="AB291" s="30">
        <f>SUM(Table2026_09_25[[#This Row],[Number of in-person visits provided in reporting year.]:[Number of video/virtual visits provided in reporting year.]])</f>
        <v>0</v>
      </c>
      <c r="AC291" s="6" t="s">
        <v>8468</v>
      </c>
      <c r="AD291" s="28" t="s">
        <v>6149</v>
      </c>
      <c r="AE291" s="28" t="s">
        <v>4747</v>
      </c>
      <c r="AG291" s="28">
        <v>2</v>
      </c>
      <c r="AH291" s="6" t="s">
        <v>6150</v>
      </c>
      <c r="AI291" s="6" t="s">
        <v>5415</v>
      </c>
      <c r="AJ291" s="6" t="s">
        <v>5416</v>
      </c>
      <c r="AK291" s="6" t="s">
        <v>8483</v>
      </c>
      <c r="AL291" s="6" t="s">
        <v>5417</v>
      </c>
      <c r="AQ291" s="6" t="s">
        <v>544</v>
      </c>
      <c r="AW291" s="6" t="s">
        <v>5282</v>
      </c>
      <c r="AX291" s="6" t="s">
        <v>4686</v>
      </c>
      <c r="AY291" s="28">
        <v>2</v>
      </c>
      <c r="AZ291" s="28">
        <v>1</v>
      </c>
      <c r="BA291" s="28">
        <v>0.27</v>
      </c>
      <c r="BB291" s="28">
        <v>0.35</v>
      </c>
      <c r="BC291" s="28">
        <v>2</v>
      </c>
      <c r="BD291" s="28">
        <v>0</v>
      </c>
      <c r="BE291" s="28">
        <v>0</v>
      </c>
      <c r="BF291" s="28">
        <v>0</v>
      </c>
      <c r="BG291" s="28">
        <v>3.2</v>
      </c>
      <c r="BH291" s="28">
        <v>1.25</v>
      </c>
      <c r="BI291" s="28">
        <v>0</v>
      </c>
      <c r="BJ291" s="28">
        <v>0</v>
      </c>
      <c r="BK291" s="28">
        <v>1</v>
      </c>
      <c r="BL291" s="28">
        <v>3.2</v>
      </c>
      <c r="BM291" s="28">
        <v>1.25</v>
      </c>
      <c r="BN291" s="28">
        <v>0</v>
      </c>
      <c r="BO291" s="28">
        <v>0</v>
      </c>
      <c r="BP291" s="28">
        <v>4.2</v>
      </c>
      <c r="BQ291" s="28">
        <v>17.2</v>
      </c>
      <c r="BR291" s="28">
        <v>1</v>
      </c>
      <c r="BS291" s="28">
        <v>0</v>
      </c>
      <c r="BT291" s="28">
        <v>0.2</v>
      </c>
      <c r="BU291" s="28">
        <v>0</v>
      </c>
      <c r="BV291" s="28"/>
      <c r="BW291" s="28"/>
      <c r="BX291" s="28"/>
      <c r="BY291" s="28" t="s">
        <v>4881</v>
      </c>
      <c r="BZ291" s="6">
        <f t="shared" si="12"/>
        <v>38.120000000000005</v>
      </c>
      <c r="CA291" s="6">
        <f t="shared" si="13"/>
        <v>32.849999999999994</v>
      </c>
      <c r="CB291" s="28">
        <v>0</v>
      </c>
      <c r="CC291" s="26" t="s">
        <v>4687</v>
      </c>
      <c r="CD291" s="6" t="s">
        <v>6531</v>
      </c>
      <c r="CE291" s="6" t="s">
        <v>4434</v>
      </c>
      <c r="CF291" s="6" t="s">
        <v>6532</v>
      </c>
      <c r="CG291" s="6" t="s">
        <v>4537</v>
      </c>
      <c r="CI291" s="6" t="s">
        <v>6533</v>
      </c>
      <c r="CK291" s="6" t="s">
        <v>6534</v>
      </c>
      <c r="CL291" s="6" t="s">
        <v>4537</v>
      </c>
      <c r="CM291" s="6" t="s">
        <v>4737</v>
      </c>
      <c r="CO291" s="6" t="s">
        <v>8607</v>
      </c>
      <c r="CP291" s="6" t="s">
        <v>4758</v>
      </c>
      <c r="CR291" s="6" t="s">
        <v>8609</v>
      </c>
      <c r="CS291" s="6" t="s">
        <v>4738</v>
      </c>
      <c r="CT291" s="6" t="s">
        <v>6155</v>
      </c>
      <c r="CU291" s="6" t="s">
        <v>8607</v>
      </c>
      <c r="CV291" s="6" t="s">
        <v>4694</v>
      </c>
      <c r="CX291" s="6" t="s">
        <v>4434</v>
      </c>
      <c r="CY291" s="6" t="s">
        <v>4434</v>
      </c>
      <c r="CZ291" s="6" t="s">
        <v>6156</v>
      </c>
      <c r="DC291" s="6" t="s">
        <v>4434</v>
      </c>
      <c r="DD291" s="6" t="s">
        <v>6048</v>
      </c>
      <c r="DF291" s="29">
        <f t="shared" si="14"/>
        <v>0</v>
      </c>
      <c r="DG291" s="29">
        <v>1</v>
      </c>
    </row>
    <row r="292" spans="1:111" hidden="1" x14ac:dyDescent="0.2">
      <c r="A292" s="6">
        <v>304</v>
      </c>
      <c r="B292" s="25">
        <v>46224.353298611109</v>
      </c>
      <c r="C292" s="25">
        <v>46224.365254629629</v>
      </c>
      <c r="D292" s="6" t="s">
        <v>4901</v>
      </c>
      <c r="F292" s="25"/>
      <c r="G292" s="26" t="s">
        <v>4676</v>
      </c>
      <c r="H292" s="6" t="s">
        <v>155</v>
      </c>
      <c r="I292" s="6" t="s">
        <v>4815</v>
      </c>
      <c r="J292" s="6" t="s">
        <v>4537</v>
      </c>
      <c r="L292" s="6" t="s">
        <v>6535</v>
      </c>
      <c r="M292" s="6" t="s">
        <v>6486</v>
      </c>
      <c r="N292" s="6" t="s">
        <v>4679</v>
      </c>
      <c r="P292" s="6" t="s">
        <v>6536</v>
      </c>
      <c r="Q292" s="6" t="s">
        <v>446</v>
      </c>
      <c r="S292" s="6" t="s">
        <v>6536</v>
      </c>
      <c r="X292" s="27">
        <v>60</v>
      </c>
      <c r="Y292" s="30"/>
      <c r="Z292" s="30"/>
      <c r="AA292" s="30"/>
      <c r="AB292" s="30">
        <f>SUM(Table2026_09_25[[#This Row],[Number of in-person visits provided in reporting year.]:[Number of video/virtual visits provided in reporting year.]])</f>
        <v>0</v>
      </c>
      <c r="AC292" s="6" t="s">
        <v>8469</v>
      </c>
      <c r="AF292" s="6" t="s">
        <v>4682</v>
      </c>
      <c r="AI292" s="6" t="s">
        <v>156</v>
      </c>
      <c r="AJ292" s="6" t="s">
        <v>328</v>
      </c>
      <c r="AK292" s="6" t="s">
        <v>8483</v>
      </c>
      <c r="AL292" s="6" t="s">
        <v>157</v>
      </c>
      <c r="AQ292" s="6" t="s">
        <v>1289</v>
      </c>
      <c r="AU292" s="6" t="s">
        <v>6432</v>
      </c>
      <c r="AX292" s="6" t="s">
        <v>4686</v>
      </c>
      <c r="BY292" s="6" t="s">
        <v>6537</v>
      </c>
      <c r="BZ292" s="6">
        <f t="shared" si="12"/>
        <v>0</v>
      </c>
      <c r="CA292" s="6">
        <f t="shared" si="13"/>
        <v>0</v>
      </c>
      <c r="CC292" s="26" t="s">
        <v>4753</v>
      </c>
      <c r="CD292" s="6" t="s">
        <v>6538</v>
      </c>
      <c r="CJ292" s="6" t="s">
        <v>5148</v>
      </c>
      <c r="CK292" s="6" t="s">
        <v>4689</v>
      </c>
      <c r="CL292" s="6" t="s">
        <v>4537</v>
      </c>
      <c r="CM292" s="6" t="s">
        <v>4737</v>
      </c>
      <c r="CO292" s="6" t="s">
        <v>8607</v>
      </c>
      <c r="CP292" s="6" t="s">
        <v>4758</v>
      </c>
      <c r="CR292" s="6" t="s">
        <v>4537</v>
      </c>
      <c r="CS292" s="6" t="s">
        <v>4759</v>
      </c>
      <c r="CU292" s="6" t="s">
        <v>8607</v>
      </c>
      <c r="CV292" s="6" t="s">
        <v>4694</v>
      </c>
      <c r="CX292" s="6" t="s">
        <v>4537</v>
      </c>
      <c r="CY292" s="6" t="s">
        <v>4537</v>
      </c>
      <c r="DC292" s="6" t="s">
        <v>4434</v>
      </c>
      <c r="DD292" s="6" t="s">
        <v>3807</v>
      </c>
      <c r="DF292" s="29">
        <f t="shared" si="14"/>
        <v>0</v>
      </c>
      <c r="DG292" s="29">
        <v>1</v>
      </c>
    </row>
    <row r="293" spans="1:111" ht="16" hidden="1" x14ac:dyDescent="0.2">
      <c r="A293" s="6">
        <v>305</v>
      </c>
      <c r="B293" s="25">
        <v>46224.402581018519</v>
      </c>
      <c r="C293" s="25">
        <v>46224.425127314818</v>
      </c>
      <c r="D293" s="6" t="s">
        <v>4901</v>
      </c>
      <c r="F293" s="25"/>
      <c r="G293" s="26" t="s">
        <v>4676</v>
      </c>
      <c r="H293" s="6" t="s">
        <v>5195</v>
      </c>
      <c r="I293" s="6" t="s">
        <v>5830</v>
      </c>
      <c r="J293" s="6" t="s">
        <v>4537</v>
      </c>
      <c r="L293" s="6" t="s">
        <v>6539</v>
      </c>
      <c r="M293" s="6" t="s">
        <v>5214</v>
      </c>
      <c r="N293" s="6" t="s">
        <v>4729</v>
      </c>
      <c r="O293" s="6" t="s">
        <v>5196</v>
      </c>
      <c r="P293" s="6" t="s">
        <v>3534</v>
      </c>
      <c r="Q293" s="31" t="s">
        <v>987</v>
      </c>
      <c r="V293" s="6" t="s">
        <v>4968</v>
      </c>
      <c r="X293" s="27">
        <v>180</v>
      </c>
      <c r="Y293" s="30"/>
      <c r="Z293" s="30"/>
      <c r="AA293" s="30"/>
      <c r="AB293" s="30">
        <f>SUM(Table2026_09_25[[#This Row],[Number of in-person visits provided in reporting year.]:[Number of video/virtual visits provided in reporting year.]])</f>
        <v>0</v>
      </c>
      <c r="AC293" s="6" t="s">
        <v>8469</v>
      </c>
      <c r="AF293" s="6" t="s">
        <v>6540</v>
      </c>
      <c r="AH293" s="6" t="s">
        <v>6541</v>
      </c>
      <c r="AI293" s="6" t="s">
        <v>5198</v>
      </c>
      <c r="AJ293" s="6" t="s">
        <v>5199</v>
      </c>
      <c r="AK293" s="6" t="s">
        <v>8483</v>
      </c>
      <c r="AL293" s="6" t="s">
        <v>96</v>
      </c>
      <c r="AP293" s="6" t="s">
        <v>6542</v>
      </c>
      <c r="AQ293" s="6" t="s">
        <v>544</v>
      </c>
      <c r="AW293" s="6" t="s">
        <v>5206</v>
      </c>
      <c r="BZ293" s="6">
        <f t="shared" si="12"/>
        <v>0</v>
      </c>
      <c r="CA293" s="6">
        <f t="shared" si="13"/>
        <v>0</v>
      </c>
      <c r="CC293" s="26" t="s">
        <v>21</v>
      </c>
      <c r="CK293" s="6" t="s">
        <v>5148</v>
      </c>
      <c r="DA293" s="6" t="s">
        <v>6543</v>
      </c>
      <c r="DC293" s="6" t="s">
        <v>4434</v>
      </c>
      <c r="DD293" s="6" t="s">
        <v>6048</v>
      </c>
      <c r="DF293" s="29">
        <f t="shared" si="14"/>
        <v>0</v>
      </c>
      <c r="DG293" s="29">
        <v>1</v>
      </c>
    </row>
    <row r="294" spans="1:111" ht="16" hidden="1" x14ac:dyDescent="0.2">
      <c r="A294" s="6">
        <v>306</v>
      </c>
      <c r="B294" s="25">
        <v>46224.426712962966</v>
      </c>
      <c r="C294" s="25">
        <v>46224.435636574075</v>
      </c>
      <c r="D294" s="6" t="s">
        <v>4901</v>
      </c>
      <c r="F294" s="25"/>
      <c r="G294" s="26" t="s">
        <v>4725</v>
      </c>
      <c r="H294" s="6" t="s">
        <v>5195</v>
      </c>
      <c r="I294" s="6" t="s">
        <v>5830</v>
      </c>
      <c r="J294" s="6" t="s">
        <v>4537</v>
      </c>
      <c r="L294" s="6" t="s">
        <v>6539</v>
      </c>
      <c r="M294" s="6" t="s">
        <v>5214</v>
      </c>
      <c r="N294" s="6" t="s">
        <v>4729</v>
      </c>
      <c r="O294" s="6" t="s">
        <v>5196</v>
      </c>
      <c r="P294" s="6" t="s">
        <v>3534</v>
      </c>
      <c r="Q294" s="31" t="s">
        <v>987</v>
      </c>
      <c r="V294" s="6" t="s">
        <v>4968</v>
      </c>
      <c r="X294" s="27">
        <v>174</v>
      </c>
      <c r="Y294" s="30"/>
      <c r="Z294" s="30"/>
      <c r="AA294" s="30"/>
      <c r="AB294" s="30">
        <f>SUM(Table2026_09_25[[#This Row],[Number of in-person visits provided in reporting year.]:[Number of video/virtual visits provided in reporting year.]])</f>
        <v>0</v>
      </c>
      <c r="AC294" s="6" t="s">
        <v>8469</v>
      </c>
      <c r="AF294" s="6" t="s">
        <v>6540</v>
      </c>
      <c r="AH294" s="6" t="s">
        <v>6544</v>
      </c>
      <c r="AI294" s="6" t="s">
        <v>5198</v>
      </c>
      <c r="AJ294" s="6" t="s">
        <v>5199</v>
      </c>
      <c r="AK294" s="6" t="s">
        <v>8483</v>
      </c>
      <c r="AL294" s="6" t="s">
        <v>96</v>
      </c>
      <c r="AP294" s="6" t="s">
        <v>6545</v>
      </c>
      <c r="AQ294" s="6" t="s">
        <v>544</v>
      </c>
      <c r="AW294" s="6" t="s">
        <v>5206</v>
      </c>
      <c r="BY294" s="6" t="s">
        <v>6546</v>
      </c>
      <c r="BZ294" s="6">
        <f t="shared" si="12"/>
        <v>0</v>
      </c>
      <c r="CA294" s="6">
        <f t="shared" si="13"/>
        <v>0</v>
      </c>
      <c r="CC294" s="26" t="s">
        <v>21</v>
      </c>
      <c r="CK294" s="6" t="s">
        <v>5148</v>
      </c>
      <c r="DA294" s="6" t="s">
        <v>6547</v>
      </c>
      <c r="DC294" s="6" t="s">
        <v>4434</v>
      </c>
      <c r="DD294" s="6" t="s">
        <v>6048</v>
      </c>
      <c r="DF294" s="29">
        <f t="shared" si="14"/>
        <v>0</v>
      </c>
      <c r="DG294" s="6">
        <v>1</v>
      </c>
    </row>
    <row r="295" spans="1:111" hidden="1" x14ac:dyDescent="0.2">
      <c r="A295" s="6">
        <v>307</v>
      </c>
      <c r="B295" s="25">
        <v>46224.365567129629</v>
      </c>
      <c r="C295" s="25">
        <v>46224.448784722219</v>
      </c>
      <c r="D295" s="6" t="s">
        <v>4901</v>
      </c>
      <c r="F295" s="25"/>
      <c r="G295" s="26" t="s">
        <v>4676</v>
      </c>
      <c r="H295" s="6" t="s">
        <v>155</v>
      </c>
      <c r="I295" s="6" t="s">
        <v>5001</v>
      </c>
      <c r="J295" s="6" t="s">
        <v>4537</v>
      </c>
      <c r="L295" s="6" t="s">
        <v>6548</v>
      </c>
      <c r="M295" s="6" t="s">
        <v>6486</v>
      </c>
      <c r="N295" s="6" t="s">
        <v>4679</v>
      </c>
      <c r="P295" s="6" t="s">
        <v>6487</v>
      </c>
      <c r="Q295" s="6" t="s">
        <v>4773</v>
      </c>
      <c r="S295" s="6" t="s">
        <v>1030</v>
      </c>
      <c r="X295" s="30"/>
      <c r="Y295" s="30"/>
      <c r="Z295" s="30"/>
      <c r="AA295" s="30"/>
      <c r="AB295" s="30">
        <f>SUM(Table2026_09_25[[#This Row],[Number of in-person visits provided in reporting year.]:[Number of video/virtual visits provided in reporting year.]])</f>
        <v>0</v>
      </c>
      <c r="AC295" s="6" t="s">
        <v>8469</v>
      </c>
      <c r="AF295" s="6" t="s">
        <v>4682</v>
      </c>
      <c r="AI295" s="6" t="s">
        <v>156</v>
      </c>
      <c r="AJ295" s="6" t="s">
        <v>328</v>
      </c>
      <c r="AK295" s="6" t="s">
        <v>8483</v>
      </c>
      <c r="AL295" s="6" t="s">
        <v>157</v>
      </c>
      <c r="AQ295" s="6" t="s">
        <v>1289</v>
      </c>
      <c r="AU295" s="6" t="s">
        <v>6209</v>
      </c>
      <c r="AX295" s="6" t="s">
        <v>4686</v>
      </c>
      <c r="BY295" s="6" t="s">
        <v>6549</v>
      </c>
      <c r="BZ295" s="6">
        <f t="shared" si="12"/>
        <v>0</v>
      </c>
      <c r="CA295" s="6">
        <f t="shared" si="13"/>
        <v>0</v>
      </c>
      <c r="CC295" s="26" t="s">
        <v>4753</v>
      </c>
      <c r="CD295" s="6" t="s">
        <v>4923</v>
      </c>
      <c r="CJ295" s="6" t="s">
        <v>5148</v>
      </c>
      <c r="CK295" s="6" t="s">
        <v>4689</v>
      </c>
      <c r="CL295" s="6" t="s">
        <v>4537</v>
      </c>
      <c r="CM295" s="6" t="s">
        <v>4737</v>
      </c>
      <c r="CO295" s="6" t="s">
        <v>8607</v>
      </c>
      <c r="CP295" s="6" t="s">
        <v>4758</v>
      </c>
      <c r="CR295" s="6" t="s">
        <v>4537</v>
      </c>
      <c r="CS295" s="6" t="s">
        <v>4759</v>
      </c>
      <c r="CU295" s="6" t="s">
        <v>8607</v>
      </c>
      <c r="CV295" s="6" t="s">
        <v>4694</v>
      </c>
      <c r="CX295" s="6" t="s">
        <v>4537</v>
      </c>
      <c r="CY295" s="6" t="s">
        <v>4537</v>
      </c>
      <c r="DC295" s="6" t="s">
        <v>4434</v>
      </c>
      <c r="DD295" s="6" t="s">
        <v>3807</v>
      </c>
      <c r="DF295" s="29">
        <f t="shared" si="14"/>
        <v>0</v>
      </c>
      <c r="DG295" s="29">
        <v>1</v>
      </c>
    </row>
    <row r="296" spans="1:111" hidden="1" x14ac:dyDescent="0.2">
      <c r="A296" s="6">
        <v>308</v>
      </c>
      <c r="B296" s="25">
        <v>46224.437754629631</v>
      </c>
      <c r="C296" s="25">
        <v>46224.449953703705</v>
      </c>
      <c r="D296" s="6" t="s">
        <v>4901</v>
      </c>
      <c r="F296" s="25"/>
      <c r="G296" s="26" t="s">
        <v>4676</v>
      </c>
      <c r="H296" s="6" t="s">
        <v>5195</v>
      </c>
      <c r="I296" s="6" t="s">
        <v>5830</v>
      </c>
      <c r="J296" s="6" t="s">
        <v>4537</v>
      </c>
      <c r="L296" s="6" t="s">
        <v>6550</v>
      </c>
      <c r="M296" s="6" t="s">
        <v>5214</v>
      </c>
      <c r="N296" s="6" t="s">
        <v>4729</v>
      </c>
      <c r="O296" s="6" t="s">
        <v>5196</v>
      </c>
      <c r="P296" s="6" t="s">
        <v>95</v>
      </c>
      <c r="Q296" s="6" t="s">
        <v>4773</v>
      </c>
      <c r="S296" s="6" t="s">
        <v>6551</v>
      </c>
      <c r="V296" s="6" t="s">
        <v>499</v>
      </c>
      <c r="X296" s="27">
        <v>152</v>
      </c>
      <c r="Y296" s="30"/>
      <c r="Z296" s="30"/>
      <c r="AA296" s="30"/>
      <c r="AB296" s="30">
        <f>SUM(Table2026_09_25[[#This Row],[Number of in-person visits provided in reporting year.]:[Number of video/virtual visits provided in reporting year.]])</f>
        <v>0</v>
      </c>
      <c r="AC296" s="6" t="s">
        <v>8469</v>
      </c>
      <c r="AF296" s="6" t="s">
        <v>6540</v>
      </c>
      <c r="AG296" s="28">
        <v>365</v>
      </c>
      <c r="AI296" s="6" t="s">
        <v>5198</v>
      </c>
      <c r="AJ296" s="6" t="s">
        <v>5199</v>
      </c>
      <c r="AK296" s="6" t="s">
        <v>8483</v>
      </c>
      <c r="AL296" s="6" t="s">
        <v>96</v>
      </c>
      <c r="AP296" s="6" t="s">
        <v>6545</v>
      </c>
      <c r="AQ296" s="6" t="s">
        <v>544</v>
      </c>
      <c r="AW296" s="6" t="s">
        <v>5206</v>
      </c>
      <c r="BZ296" s="6">
        <f t="shared" si="12"/>
        <v>0</v>
      </c>
      <c r="CA296" s="6">
        <f t="shared" si="13"/>
        <v>0</v>
      </c>
      <c r="CC296" s="26" t="s">
        <v>21</v>
      </c>
      <c r="CK296" s="6" t="s">
        <v>5148</v>
      </c>
      <c r="DA296" s="6" t="s">
        <v>6552</v>
      </c>
      <c r="DC296" s="6" t="s">
        <v>4434</v>
      </c>
      <c r="DD296" s="6" t="s">
        <v>6048</v>
      </c>
      <c r="DF296" s="29">
        <f t="shared" si="14"/>
        <v>0</v>
      </c>
      <c r="DG296" s="29">
        <v>1</v>
      </c>
    </row>
    <row r="297" spans="1:111" hidden="1" x14ac:dyDescent="0.2">
      <c r="A297" s="6">
        <v>309</v>
      </c>
      <c r="B297" s="25">
        <v>46224.449976851851</v>
      </c>
      <c r="C297" s="25">
        <v>46224.454351851855</v>
      </c>
      <c r="D297" s="6" t="s">
        <v>4901</v>
      </c>
      <c r="F297" s="25"/>
      <c r="G297" s="26" t="s">
        <v>4725</v>
      </c>
      <c r="H297" s="6" t="s">
        <v>5195</v>
      </c>
      <c r="I297" s="6" t="s">
        <v>5830</v>
      </c>
      <c r="J297" s="6" t="s">
        <v>4537</v>
      </c>
      <c r="L297" s="6" t="s">
        <v>6550</v>
      </c>
      <c r="M297" s="6" t="s">
        <v>5214</v>
      </c>
      <c r="N297" s="6" t="s">
        <v>4729</v>
      </c>
      <c r="O297" s="6" t="s">
        <v>5196</v>
      </c>
      <c r="P297" s="6" t="s">
        <v>95</v>
      </c>
      <c r="Q297" s="6" t="s">
        <v>4773</v>
      </c>
      <c r="V297" s="6" t="s">
        <v>499</v>
      </c>
      <c r="X297" s="27">
        <v>99</v>
      </c>
      <c r="Y297" s="30"/>
      <c r="Z297" s="30"/>
      <c r="AA297" s="30"/>
      <c r="AB297" s="30">
        <f>SUM(Table2026_09_25[[#This Row],[Number of in-person visits provided in reporting year.]:[Number of video/virtual visits provided in reporting year.]])</f>
        <v>0</v>
      </c>
      <c r="AC297" s="6" t="s">
        <v>8469</v>
      </c>
      <c r="AF297" s="6" t="s">
        <v>6540</v>
      </c>
      <c r="AG297" s="28">
        <v>365</v>
      </c>
      <c r="AI297" s="6" t="s">
        <v>5198</v>
      </c>
      <c r="AJ297" s="6" t="s">
        <v>5199</v>
      </c>
      <c r="AK297" s="6" t="s">
        <v>8483</v>
      </c>
      <c r="AL297" s="6" t="s">
        <v>96</v>
      </c>
      <c r="AP297" s="6" t="s">
        <v>6545</v>
      </c>
      <c r="AQ297" s="6" t="s">
        <v>544</v>
      </c>
      <c r="AW297" s="6" t="s">
        <v>5206</v>
      </c>
      <c r="BY297" s="6" t="s">
        <v>6553</v>
      </c>
      <c r="BZ297" s="6">
        <f t="shared" si="12"/>
        <v>0</v>
      </c>
      <c r="CA297" s="6">
        <f t="shared" si="13"/>
        <v>0</v>
      </c>
      <c r="CC297" s="26" t="s">
        <v>21</v>
      </c>
      <c r="CK297" s="6" t="s">
        <v>5148</v>
      </c>
      <c r="DA297" s="6" t="s">
        <v>6554</v>
      </c>
      <c r="DC297" s="6" t="s">
        <v>4434</v>
      </c>
      <c r="DD297" s="6" t="s">
        <v>6048</v>
      </c>
      <c r="DF297" s="29">
        <f t="shared" si="14"/>
        <v>0</v>
      </c>
      <c r="DG297" s="6">
        <v>1</v>
      </c>
    </row>
    <row r="298" spans="1:111" hidden="1" x14ac:dyDescent="0.2">
      <c r="A298" s="6">
        <v>310</v>
      </c>
      <c r="B298" s="25">
        <v>46224.456979166665</v>
      </c>
      <c r="C298" s="25">
        <v>46224.469733796293</v>
      </c>
      <c r="D298" s="6" t="s">
        <v>4901</v>
      </c>
      <c r="F298" s="25"/>
      <c r="G298" s="26" t="s">
        <v>4676</v>
      </c>
      <c r="H298" s="6" t="s">
        <v>5195</v>
      </c>
      <c r="I298" s="6" t="s">
        <v>5830</v>
      </c>
      <c r="J298" s="6" t="s">
        <v>4537</v>
      </c>
      <c r="L298" s="6" t="s">
        <v>6555</v>
      </c>
      <c r="M298" s="6" t="s">
        <v>5214</v>
      </c>
      <c r="N298" s="6" t="s">
        <v>4729</v>
      </c>
      <c r="O298" s="6" t="s">
        <v>5196</v>
      </c>
      <c r="P298" s="6" t="s">
        <v>5036</v>
      </c>
      <c r="Q298" s="6" t="s">
        <v>4773</v>
      </c>
      <c r="V298" s="6" t="s">
        <v>6556</v>
      </c>
      <c r="X298" s="27">
        <v>213</v>
      </c>
      <c r="Y298" s="30"/>
      <c r="Z298" s="30"/>
      <c r="AA298" s="30"/>
      <c r="AB298" s="30">
        <f>SUM(Table2026_09_25[[#This Row],[Number of in-person visits provided in reporting year.]:[Number of video/virtual visits provided in reporting year.]])</f>
        <v>0</v>
      </c>
      <c r="AC298" s="6" t="s">
        <v>8469</v>
      </c>
      <c r="AF298" s="6" t="s">
        <v>6540</v>
      </c>
      <c r="AG298" s="28">
        <v>365</v>
      </c>
      <c r="AI298" s="6" t="s">
        <v>5198</v>
      </c>
      <c r="AJ298" s="6" t="s">
        <v>5199</v>
      </c>
      <c r="AK298" s="6" t="s">
        <v>8483</v>
      </c>
      <c r="AL298" s="6" t="s">
        <v>96</v>
      </c>
      <c r="AP298" s="6" t="s">
        <v>6545</v>
      </c>
      <c r="AQ298" s="6" t="s">
        <v>544</v>
      </c>
      <c r="AW298" s="6" t="s">
        <v>5206</v>
      </c>
      <c r="BY298" s="6" t="s">
        <v>6557</v>
      </c>
      <c r="BZ298" s="6">
        <f t="shared" si="12"/>
        <v>0</v>
      </c>
      <c r="CA298" s="6">
        <f t="shared" si="13"/>
        <v>0</v>
      </c>
      <c r="CC298" s="26" t="s">
        <v>21</v>
      </c>
      <c r="CK298" s="6" t="s">
        <v>5148</v>
      </c>
      <c r="DA298" s="6" t="s">
        <v>6554</v>
      </c>
      <c r="DC298" s="6" t="s">
        <v>4434</v>
      </c>
      <c r="DD298" s="6" t="s">
        <v>6048</v>
      </c>
      <c r="DF298" s="29">
        <f t="shared" si="14"/>
        <v>0</v>
      </c>
      <c r="DG298" s="29">
        <v>1</v>
      </c>
    </row>
    <row r="299" spans="1:111" hidden="1" x14ac:dyDescent="0.2">
      <c r="A299" s="6">
        <v>311</v>
      </c>
      <c r="B299" s="25">
        <v>46224.469768518517</v>
      </c>
      <c r="C299" s="25">
        <v>46224.47457175926</v>
      </c>
      <c r="D299" s="6" t="s">
        <v>4901</v>
      </c>
      <c r="F299" s="25"/>
      <c r="G299" s="26" t="s">
        <v>4725</v>
      </c>
      <c r="H299" s="6" t="s">
        <v>5195</v>
      </c>
      <c r="I299" s="6" t="s">
        <v>5830</v>
      </c>
      <c r="J299" s="6" t="s">
        <v>4537</v>
      </c>
      <c r="L299" s="6" t="s">
        <v>6555</v>
      </c>
      <c r="M299" s="6" t="s">
        <v>5214</v>
      </c>
      <c r="N299" s="6" t="s">
        <v>4729</v>
      </c>
      <c r="O299" s="6" t="s">
        <v>5196</v>
      </c>
      <c r="P299" s="6" t="s">
        <v>5036</v>
      </c>
      <c r="Q299" s="6" t="s">
        <v>4773</v>
      </c>
      <c r="V299" s="6" t="s">
        <v>6558</v>
      </c>
      <c r="X299" s="27">
        <v>217</v>
      </c>
      <c r="Y299" s="30"/>
      <c r="Z299" s="30"/>
      <c r="AA299" s="30"/>
      <c r="AB299" s="30">
        <f>SUM(Table2026_09_25[[#This Row],[Number of in-person visits provided in reporting year.]:[Number of video/virtual visits provided in reporting year.]])</f>
        <v>0</v>
      </c>
      <c r="AC299" s="6" t="s">
        <v>8469</v>
      </c>
      <c r="AF299" s="6" t="s">
        <v>6540</v>
      </c>
      <c r="AG299" s="28">
        <v>365</v>
      </c>
      <c r="AI299" s="6" t="s">
        <v>5198</v>
      </c>
      <c r="AJ299" s="6" t="s">
        <v>5199</v>
      </c>
      <c r="AK299" s="6" t="s">
        <v>8483</v>
      </c>
      <c r="AL299" s="6" t="s">
        <v>96</v>
      </c>
      <c r="AP299" s="6" t="s">
        <v>6559</v>
      </c>
      <c r="AQ299" s="6" t="s">
        <v>544</v>
      </c>
      <c r="AW299" s="6" t="s">
        <v>5206</v>
      </c>
      <c r="BY299" s="6" t="s">
        <v>6553</v>
      </c>
      <c r="BZ299" s="6">
        <f t="shared" si="12"/>
        <v>0</v>
      </c>
      <c r="CA299" s="6">
        <f t="shared" si="13"/>
        <v>0</v>
      </c>
      <c r="CC299" s="26" t="s">
        <v>21</v>
      </c>
      <c r="CK299" s="6" t="s">
        <v>5148</v>
      </c>
      <c r="DA299" s="6" t="s">
        <v>6554</v>
      </c>
      <c r="DC299" s="6" t="s">
        <v>4434</v>
      </c>
      <c r="DD299" s="6" t="s">
        <v>6048</v>
      </c>
      <c r="DF299" s="29">
        <f t="shared" si="14"/>
        <v>0</v>
      </c>
      <c r="DG299" s="6">
        <v>1</v>
      </c>
    </row>
    <row r="300" spans="1:111" hidden="1" x14ac:dyDescent="0.2">
      <c r="A300" s="6">
        <v>312</v>
      </c>
      <c r="B300" s="25">
        <v>46224.568541666667</v>
      </c>
      <c r="C300" s="25">
        <v>46224.580949074072</v>
      </c>
      <c r="D300" s="6" t="s">
        <v>4901</v>
      </c>
      <c r="F300" s="25"/>
      <c r="G300" s="26" t="s">
        <v>4676</v>
      </c>
      <c r="H300" s="6" t="s">
        <v>6077</v>
      </c>
      <c r="I300" s="6" t="s">
        <v>5244</v>
      </c>
      <c r="J300" s="6" t="s">
        <v>4537</v>
      </c>
      <c r="L300" s="6" t="s">
        <v>4743</v>
      </c>
      <c r="M300" s="6" t="s">
        <v>6560</v>
      </c>
      <c r="N300" s="6" t="s">
        <v>4679</v>
      </c>
      <c r="P300" s="6" t="s">
        <v>8324</v>
      </c>
      <c r="Q300" s="6" t="s">
        <v>4744</v>
      </c>
      <c r="R300" s="6" t="s">
        <v>1351</v>
      </c>
      <c r="S300" s="6" t="s">
        <v>1351</v>
      </c>
      <c r="T300" s="6" t="s">
        <v>4745</v>
      </c>
      <c r="X300" s="27">
        <v>13</v>
      </c>
      <c r="Y300" s="27">
        <v>12</v>
      </c>
      <c r="Z300" s="27">
        <v>1</v>
      </c>
      <c r="AA300" s="27">
        <v>0</v>
      </c>
      <c r="AB300" s="27">
        <f>SUM(Table2026_09_25[[#This Row],[Number of in-person visits provided in reporting year.]:[Number of video/virtual visits provided in reporting year.]])</f>
        <v>13</v>
      </c>
      <c r="AC300" s="6" t="s">
        <v>8469</v>
      </c>
      <c r="AF300" s="6" t="s">
        <v>4682</v>
      </c>
      <c r="AI300" s="6" t="s">
        <v>6081</v>
      </c>
      <c r="AJ300" s="6" t="s">
        <v>6082</v>
      </c>
      <c r="AK300" s="6" t="s">
        <v>8483</v>
      </c>
      <c r="AL300" s="6" t="s">
        <v>3757</v>
      </c>
      <c r="AQ300" s="6" t="s">
        <v>544</v>
      </c>
      <c r="AW300" s="6" t="s">
        <v>6083</v>
      </c>
      <c r="AX300" s="6" t="s">
        <v>4686</v>
      </c>
      <c r="AY300" s="28">
        <v>0.5</v>
      </c>
      <c r="AZ300" s="28">
        <v>0.2</v>
      </c>
      <c r="BF300" s="28">
        <v>1</v>
      </c>
      <c r="BZ300" s="6">
        <f t="shared" si="12"/>
        <v>1.7</v>
      </c>
      <c r="CA300" s="6">
        <f t="shared" si="13"/>
        <v>1</v>
      </c>
      <c r="CC300" s="26" t="s">
        <v>5042</v>
      </c>
      <c r="CD300" s="6" t="s">
        <v>6561</v>
      </c>
      <c r="CE300" s="6" t="s">
        <v>4537</v>
      </c>
      <c r="CG300" s="6" t="s">
        <v>4537</v>
      </c>
      <c r="CJ300" s="6" t="s">
        <v>5148</v>
      </c>
      <c r="CK300" s="6" t="s">
        <v>4689</v>
      </c>
      <c r="CL300" s="6" t="s">
        <v>4537</v>
      </c>
      <c r="CM300" s="6" t="s">
        <v>4737</v>
      </c>
      <c r="CO300" s="6" t="s">
        <v>8607</v>
      </c>
      <c r="CP300" s="6" t="s">
        <v>4758</v>
      </c>
      <c r="CR300" s="6" t="s">
        <v>4537</v>
      </c>
      <c r="CS300" s="6" t="s">
        <v>4759</v>
      </c>
      <c r="CU300" s="6" t="s">
        <v>8607</v>
      </c>
      <c r="CV300" s="6" t="s">
        <v>4694</v>
      </c>
      <c r="CX300" s="6" t="s">
        <v>4537</v>
      </c>
      <c r="CY300" s="6" t="s">
        <v>4537</v>
      </c>
      <c r="DA300" s="6" t="s">
        <v>6562</v>
      </c>
      <c r="DC300" s="6" t="s">
        <v>4434</v>
      </c>
      <c r="DD300" s="6" t="s">
        <v>6563</v>
      </c>
      <c r="DF300" s="29">
        <f t="shared" si="14"/>
        <v>0</v>
      </c>
      <c r="DG300" s="29">
        <v>1</v>
      </c>
    </row>
    <row r="301" spans="1:111" hidden="1" x14ac:dyDescent="0.2">
      <c r="A301" s="6">
        <v>313</v>
      </c>
      <c r="B301" s="25">
        <v>46224.578622685185</v>
      </c>
      <c r="C301" s="25">
        <v>46224.603900462964</v>
      </c>
      <c r="D301" s="6" t="s">
        <v>4901</v>
      </c>
      <c r="F301" s="25"/>
      <c r="G301" s="26" t="s">
        <v>4676</v>
      </c>
      <c r="H301" s="6" t="s">
        <v>6564</v>
      </c>
      <c r="I301" s="6" t="s">
        <v>6565</v>
      </c>
      <c r="J301" s="6" t="s">
        <v>4537</v>
      </c>
      <c r="L301" s="6" t="s">
        <v>2543</v>
      </c>
      <c r="M301" s="6" t="s">
        <v>6200</v>
      </c>
      <c r="N301" s="6" t="s">
        <v>4729</v>
      </c>
      <c r="O301" s="6" t="s">
        <v>6566</v>
      </c>
      <c r="P301" s="6" t="s">
        <v>2543</v>
      </c>
      <c r="Q301" s="6" t="s">
        <v>4744</v>
      </c>
      <c r="T301" s="6" t="s">
        <v>2543</v>
      </c>
      <c r="X301" s="30"/>
      <c r="Y301" s="30"/>
      <c r="Z301" s="30"/>
      <c r="AA301" s="30"/>
      <c r="AB301" s="30">
        <f>SUM(Table2026_09_25[[#This Row],[Number of in-person visits provided in reporting year.]:[Number of video/virtual visits provided in reporting year.]])</f>
        <v>0</v>
      </c>
      <c r="AC301" s="6" t="s">
        <v>8468</v>
      </c>
      <c r="AD301" s="28" t="s">
        <v>6203</v>
      </c>
      <c r="AE301" s="28" t="s">
        <v>5076</v>
      </c>
      <c r="AG301" s="28">
        <v>64</v>
      </c>
      <c r="AH301" s="6" t="s">
        <v>6567</v>
      </c>
      <c r="AI301" s="6" t="s">
        <v>6205</v>
      </c>
      <c r="AJ301" s="6" t="s">
        <v>5296</v>
      </c>
      <c r="AK301" s="6" t="s">
        <v>8483</v>
      </c>
      <c r="AL301" s="6" t="s">
        <v>6206</v>
      </c>
      <c r="AQ301" s="6" t="s">
        <v>544</v>
      </c>
      <c r="AR301" s="6" t="s">
        <v>4992</v>
      </c>
      <c r="AS301" s="6" t="s">
        <v>6207</v>
      </c>
      <c r="AT301" s="6" t="s">
        <v>6208</v>
      </c>
      <c r="AU301" s="6" t="s">
        <v>6209</v>
      </c>
      <c r="AV301" s="6" t="s">
        <v>4733</v>
      </c>
      <c r="AW301" s="6" t="s">
        <v>6210</v>
      </c>
      <c r="AX301" s="6" t="s">
        <v>4686</v>
      </c>
      <c r="BY301" s="6" t="s">
        <v>6568</v>
      </c>
      <c r="BZ301" s="6">
        <f t="shared" si="12"/>
        <v>0</v>
      </c>
      <c r="CA301" s="6">
        <f t="shared" si="13"/>
        <v>0</v>
      </c>
      <c r="CC301" s="26" t="s">
        <v>4753</v>
      </c>
      <c r="CD301" s="6" t="s">
        <v>6569</v>
      </c>
      <c r="CE301" s="6" t="s">
        <v>4434</v>
      </c>
      <c r="CF301" s="6" t="s">
        <v>6570</v>
      </c>
      <c r="CG301" s="6" t="s">
        <v>4434</v>
      </c>
      <c r="CH301" s="6" t="s">
        <v>6213</v>
      </c>
      <c r="CI301" s="6" t="s">
        <v>6571</v>
      </c>
      <c r="CK301" s="6" t="s">
        <v>4689</v>
      </c>
      <c r="CL301" s="6" t="s">
        <v>4537</v>
      </c>
      <c r="CM301" s="6" t="s">
        <v>4737</v>
      </c>
      <c r="CN301" s="6" t="s">
        <v>224</v>
      </c>
      <c r="CO301" s="6" t="s">
        <v>4434</v>
      </c>
      <c r="CP301" s="6" t="s">
        <v>6572</v>
      </c>
      <c r="CQ301" s="6" t="s">
        <v>6573</v>
      </c>
      <c r="CR301" s="6" t="s">
        <v>8609</v>
      </c>
      <c r="CS301" s="6" t="s">
        <v>6217</v>
      </c>
      <c r="CT301" s="6" t="s">
        <v>6218</v>
      </c>
      <c r="CU301" s="6" t="s">
        <v>4434</v>
      </c>
      <c r="CV301" s="6" t="s">
        <v>6574</v>
      </c>
      <c r="CW301" s="6" t="s">
        <v>6220</v>
      </c>
      <c r="CX301" s="6" t="s">
        <v>4434</v>
      </c>
      <c r="CY301" s="6" t="s">
        <v>4434</v>
      </c>
      <c r="CZ301" s="6" t="s">
        <v>5465</v>
      </c>
      <c r="DA301" s="6" t="s">
        <v>6221</v>
      </c>
      <c r="DC301" s="6" t="s">
        <v>4434</v>
      </c>
      <c r="DD301" s="6" t="s">
        <v>6575</v>
      </c>
      <c r="DF301" s="29">
        <f t="shared" si="14"/>
        <v>0</v>
      </c>
      <c r="DG301" s="29">
        <v>1</v>
      </c>
    </row>
    <row r="302" spans="1:111" hidden="1" x14ac:dyDescent="0.2">
      <c r="A302" s="6">
        <v>314</v>
      </c>
      <c r="B302" s="25">
        <v>46224.61146990741</v>
      </c>
      <c r="C302" s="25">
        <v>46224.617418981485</v>
      </c>
      <c r="D302" s="6" t="s">
        <v>4901</v>
      </c>
      <c r="F302" s="25"/>
      <c r="G302" s="26" t="s">
        <v>4676</v>
      </c>
      <c r="H302" s="6" t="s">
        <v>5195</v>
      </c>
      <c r="I302" s="6" t="s">
        <v>5830</v>
      </c>
      <c r="J302" s="6" t="s">
        <v>4537</v>
      </c>
      <c r="L302" s="6" t="s">
        <v>6576</v>
      </c>
      <c r="M302" s="6" t="s">
        <v>5214</v>
      </c>
      <c r="N302" s="6" t="s">
        <v>4729</v>
      </c>
      <c r="O302" s="6" t="s">
        <v>5196</v>
      </c>
      <c r="P302" s="6" t="s">
        <v>6577</v>
      </c>
      <c r="Q302" s="6" t="s">
        <v>4773</v>
      </c>
      <c r="V302" s="6" t="s">
        <v>6578</v>
      </c>
      <c r="X302" s="27">
        <v>42</v>
      </c>
      <c r="Y302" s="30"/>
      <c r="Z302" s="30"/>
      <c r="AA302" s="30"/>
      <c r="AB302" s="30">
        <f>SUM(Table2026_09_25[[#This Row],[Number of in-person visits provided in reporting year.]:[Number of video/virtual visits provided in reporting year.]])</f>
        <v>0</v>
      </c>
      <c r="AC302" s="6" t="s">
        <v>8469</v>
      </c>
      <c r="AF302" s="6" t="s">
        <v>6540</v>
      </c>
      <c r="AG302" s="28">
        <v>365</v>
      </c>
      <c r="AI302" s="6" t="s">
        <v>5198</v>
      </c>
      <c r="AJ302" s="6" t="s">
        <v>5199</v>
      </c>
      <c r="AK302" s="6" t="s">
        <v>8483</v>
      </c>
      <c r="AL302" s="6" t="s">
        <v>96</v>
      </c>
      <c r="AP302" s="6" t="s">
        <v>6545</v>
      </c>
      <c r="AQ302" s="6" t="s">
        <v>544</v>
      </c>
      <c r="AW302" s="6" t="s">
        <v>5206</v>
      </c>
      <c r="BY302" s="6" t="s">
        <v>6553</v>
      </c>
      <c r="BZ302" s="6">
        <f t="shared" si="12"/>
        <v>0</v>
      </c>
      <c r="CA302" s="6">
        <f t="shared" si="13"/>
        <v>0</v>
      </c>
      <c r="CC302" s="26" t="s">
        <v>21</v>
      </c>
      <c r="CK302" s="6" t="s">
        <v>5148</v>
      </c>
      <c r="DA302" s="6" t="s">
        <v>6554</v>
      </c>
      <c r="DC302" s="6" t="s">
        <v>4434</v>
      </c>
      <c r="DD302" s="6" t="s">
        <v>6048</v>
      </c>
      <c r="DF302" s="29">
        <f t="shared" si="14"/>
        <v>0</v>
      </c>
      <c r="DG302" s="29">
        <v>1</v>
      </c>
    </row>
    <row r="303" spans="1:111" hidden="1" x14ac:dyDescent="0.2">
      <c r="A303" s="6">
        <v>315</v>
      </c>
      <c r="B303" s="25">
        <v>46224.617442129631</v>
      </c>
      <c r="C303" s="25">
        <v>46224.622557870367</v>
      </c>
      <c r="D303" s="6" t="s">
        <v>4901</v>
      </c>
      <c r="F303" s="25"/>
      <c r="G303" s="26" t="s">
        <v>4725</v>
      </c>
      <c r="H303" s="6" t="s">
        <v>5195</v>
      </c>
      <c r="I303" s="6" t="s">
        <v>5830</v>
      </c>
      <c r="J303" s="6" t="s">
        <v>4537</v>
      </c>
      <c r="L303" s="6" t="s">
        <v>6576</v>
      </c>
      <c r="M303" s="6" t="s">
        <v>5214</v>
      </c>
      <c r="N303" s="6" t="s">
        <v>4729</v>
      </c>
      <c r="O303" s="6" t="s">
        <v>5196</v>
      </c>
      <c r="P303" s="6" t="s">
        <v>6577</v>
      </c>
      <c r="Q303" s="6" t="s">
        <v>4773</v>
      </c>
      <c r="V303" s="6" t="s">
        <v>6579</v>
      </c>
      <c r="X303" s="27">
        <v>48</v>
      </c>
      <c r="Y303" s="30"/>
      <c r="Z303" s="30"/>
      <c r="AA303" s="30"/>
      <c r="AB303" s="30">
        <f>SUM(Table2026_09_25[[#This Row],[Number of in-person visits provided in reporting year.]:[Number of video/virtual visits provided in reporting year.]])</f>
        <v>0</v>
      </c>
      <c r="AC303" s="6" t="s">
        <v>8469</v>
      </c>
      <c r="AF303" s="6" t="s">
        <v>6540</v>
      </c>
      <c r="AG303" s="28">
        <v>365</v>
      </c>
      <c r="AI303" s="6" t="s">
        <v>5198</v>
      </c>
      <c r="AJ303" s="6" t="s">
        <v>5199</v>
      </c>
      <c r="AK303" s="6" t="s">
        <v>8483</v>
      </c>
      <c r="AL303" s="6" t="s">
        <v>96</v>
      </c>
      <c r="AP303" s="6" t="s">
        <v>6580</v>
      </c>
      <c r="AQ303" s="6" t="s">
        <v>544</v>
      </c>
      <c r="AW303" s="6" t="s">
        <v>5206</v>
      </c>
      <c r="BY303" s="6" t="s">
        <v>6553</v>
      </c>
      <c r="BZ303" s="6">
        <f t="shared" si="12"/>
        <v>0</v>
      </c>
      <c r="CA303" s="6">
        <f t="shared" si="13"/>
        <v>0</v>
      </c>
      <c r="CC303" s="26" t="s">
        <v>21</v>
      </c>
      <c r="CK303" s="6" t="s">
        <v>5148</v>
      </c>
      <c r="DC303" s="6" t="s">
        <v>4434</v>
      </c>
      <c r="DD303" s="6" t="s">
        <v>6048</v>
      </c>
      <c r="DF303" s="29">
        <f t="shared" si="14"/>
        <v>0</v>
      </c>
      <c r="DG303" s="6">
        <v>1</v>
      </c>
    </row>
    <row r="304" spans="1:111" hidden="1" x14ac:dyDescent="0.2">
      <c r="A304" s="6">
        <v>316</v>
      </c>
      <c r="B304" s="25">
        <v>46224.610717592594</v>
      </c>
      <c r="C304" s="25">
        <v>46224.631168981483</v>
      </c>
      <c r="D304" s="6" t="s">
        <v>4901</v>
      </c>
      <c r="F304" s="25"/>
      <c r="G304" s="26" t="s">
        <v>4676</v>
      </c>
      <c r="H304" s="6" t="s">
        <v>5879</v>
      </c>
      <c r="I304" s="6" t="s">
        <v>4939</v>
      </c>
      <c r="J304" s="6" t="s">
        <v>4434</v>
      </c>
      <c r="K304" s="6" t="s">
        <v>6581</v>
      </c>
      <c r="L304" s="6" t="s">
        <v>1080</v>
      </c>
      <c r="M304" s="6" t="s">
        <v>6582</v>
      </c>
      <c r="N304" s="6" t="s">
        <v>4729</v>
      </c>
      <c r="O304" s="6" t="s">
        <v>6583</v>
      </c>
      <c r="P304" s="6" t="s">
        <v>704</v>
      </c>
      <c r="Q304" s="6" t="s">
        <v>4773</v>
      </c>
      <c r="S304" s="6" t="s">
        <v>778</v>
      </c>
      <c r="X304" s="27">
        <v>154</v>
      </c>
      <c r="Y304" s="27">
        <v>154</v>
      </c>
      <c r="Z304" s="30"/>
      <c r="AA304" s="30"/>
      <c r="AB304" s="30">
        <f>SUM(Table2026_09_25[[#This Row],[Number of in-person visits provided in reporting year.]:[Number of video/virtual visits provided in reporting year.]])</f>
        <v>154</v>
      </c>
      <c r="AC304" s="6" t="s">
        <v>8469</v>
      </c>
      <c r="AF304" s="6" t="s">
        <v>4682</v>
      </c>
      <c r="AI304" s="6" t="s">
        <v>5884</v>
      </c>
      <c r="AJ304" s="6" t="s">
        <v>5663</v>
      </c>
      <c r="AK304" s="6" t="s">
        <v>8483</v>
      </c>
      <c r="AL304" s="6" t="s">
        <v>5666</v>
      </c>
      <c r="AQ304" s="6" t="s">
        <v>544</v>
      </c>
      <c r="AW304" s="6" t="s">
        <v>5667</v>
      </c>
      <c r="AX304" s="6" t="s">
        <v>6584</v>
      </c>
      <c r="BD304" s="28">
        <v>0.03</v>
      </c>
      <c r="BZ304" s="6">
        <f t="shared" si="12"/>
        <v>0.03</v>
      </c>
      <c r="CA304" s="6">
        <f t="shared" si="13"/>
        <v>0</v>
      </c>
      <c r="CC304" s="26" t="s">
        <v>4753</v>
      </c>
      <c r="CD304" s="6" t="s">
        <v>6585</v>
      </c>
      <c r="CK304" s="6" t="s">
        <v>4689</v>
      </c>
      <c r="DC304" s="6" t="s">
        <v>4434</v>
      </c>
      <c r="DD304" s="6" t="s">
        <v>5882</v>
      </c>
      <c r="DF304" s="29">
        <f t="shared" si="14"/>
        <v>0</v>
      </c>
      <c r="DG304" s="29">
        <v>1</v>
      </c>
    </row>
    <row r="305" spans="1:111" hidden="1" x14ac:dyDescent="0.2">
      <c r="A305" s="6">
        <v>317</v>
      </c>
      <c r="B305" s="25">
        <v>46224.631574074076</v>
      </c>
      <c r="C305" s="25">
        <v>46224.635960648149</v>
      </c>
      <c r="D305" s="6" t="s">
        <v>4901</v>
      </c>
      <c r="F305" s="25"/>
      <c r="G305" s="26" t="s">
        <v>4725</v>
      </c>
      <c r="H305" s="6" t="s">
        <v>5879</v>
      </c>
      <c r="I305" s="6" t="s">
        <v>4939</v>
      </c>
      <c r="J305" s="6" t="s">
        <v>4434</v>
      </c>
      <c r="K305" s="6" t="s">
        <v>6581</v>
      </c>
      <c r="L305" s="6" t="s">
        <v>6581</v>
      </c>
      <c r="M305" s="6" t="s">
        <v>5882</v>
      </c>
      <c r="N305" s="6" t="s">
        <v>4729</v>
      </c>
      <c r="O305" s="6" t="s">
        <v>6583</v>
      </c>
      <c r="P305" s="6" t="s">
        <v>704</v>
      </c>
      <c r="Q305" s="6" t="s">
        <v>4773</v>
      </c>
      <c r="S305" s="6" t="s">
        <v>778</v>
      </c>
      <c r="X305" s="27">
        <v>174</v>
      </c>
      <c r="Y305" s="27">
        <v>174</v>
      </c>
      <c r="Z305" s="30"/>
      <c r="AA305" s="30"/>
      <c r="AB305" s="30">
        <f>SUM(Table2026_09_25[[#This Row],[Number of in-person visits provided in reporting year.]:[Number of video/virtual visits provided in reporting year.]])</f>
        <v>174</v>
      </c>
      <c r="AC305" s="6" t="s">
        <v>8469</v>
      </c>
      <c r="AF305" s="6" t="s">
        <v>4682</v>
      </c>
      <c r="AI305" s="6" t="s">
        <v>5884</v>
      </c>
      <c r="AJ305" s="6" t="s">
        <v>5663</v>
      </c>
      <c r="AK305" s="6" t="s">
        <v>8483</v>
      </c>
      <c r="AL305" s="6" t="s">
        <v>5666</v>
      </c>
      <c r="AQ305" s="6" t="s">
        <v>544</v>
      </c>
      <c r="AW305" s="6" t="s">
        <v>5667</v>
      </c>
      <c r="AX305" s="6" t="s">
        <v>6584</v>
      </c>
      <c r="BD305" s="28">
        <v>0.03</v>
      </c>
      <c r="BZ305" s="6">
        <f t="shared" si="12"/>
        <v>0.03</v>
      </c>
      <c r="CA305" s="6">
        <f t="shared" si="13"/>
        <v>0</v>
      </c>
      <c r="CC305" s="26" t="s">
        <v>4753</v>
      </c>
      <c r="CD305" s="6" t="s">
        <v>6586</v>
      </c>
      <c r="CE305" s="6" t="s">
        <v>4537</v>
      </c>
      <c r="CK305" s="6" t="s">
        <v>4689</v>
      </c>
      <c r="DC305" s="6" t="s">
        <v>4434</v>
      </c>
      <c r="DD305" s="6" t="s">
        <v>5882</v>
      </c>
      <c r="DF305" s="29">
        <f t="shared" si="14"/>
        <v>0</v>
      </c>
      <c r="DG305" s="6">
        <v>1</v>
      </c>
    </row>
    <row r="306" spans="1:111" hidden="1" x14ac:dyDescent="0.2">
      <c r="A306" s="6">
        <v>318</v>
      </c>
      <c r="B306" s="25">
        <v>46225.317199074074</v>
      </c>
      <c r="C306" s="25">
        <v>46225.34584490741</v>
      </c>
      <c r="D306" s="6" t="s">
        <v>4901</v>
      </c>
      <c r="F306" s="25"/>
      <c r="G306" s="26" t="s">
        <v>4725</v>
      </c>
      <c r="H306" s="6" t="s">
        <v>5879</v>
      </c>
      <c r="I306" s="6" t="s">
        <v>4939</v>
      </c>
      <c r="J306" s="6" t="s">
        <v>4434</v>
      </c>
      <c r="K306" s="6" t="s">
        <v>5887</v>
      </c>
      <c r="L306" s="6" t="s">
        <v>6587</v>
      </c>
      <c r="M306" s="6" t="s">
        <v>5882</v>
      </c>
      <c r="N306" s="6" t="s">
        <v>4729</v>
      </c>
      <c r="O306" s="6" t="s">
        <v>5883</v>
      </c>
      <c r="P306" s="6" t="s">
        <v>1189</v>
      </c>
      <c r="Q306" s="6" t="s">
        <v>4773</v>
      </c>
      <c r="S306" s="6" t="s">
        <v>5648</v>
      </c>
      <c r="X306" s="30"/>
      <c r="Y306" s="30"/>
      <c r="Z306" s="30"/>
      <c r="AA306" s="30"/>
      <c r="AB306" s="30">
        <f>SUM(Table2026_09_25[[#This Row],[Number of in-person visits provided in reporting year.]:[Number of video/virtual visits provided in reporting year.]])</f>
        <v>0</v>
      </c>
      <c r="AC306" s="6" t="s">
        <v>8469</v>
      </c>
      <c r="AF306" s="6" t="s">
        <v>4682</v>
      </c>
      <c r="AI306" s="6" t="s">
        <v>5884</v>
      </c>
      <c r="AJ306" s="6" t="s">
        <v>5663</v>
      </c>
      <c r="AK306" s="6" t="s">
        <v>8483</v>
      </c>
      <c r="AL306" s="6" t="s">
        <v>5666</v>
      </c>
      <c r="AQ306" s="6" t="s">
        <v>544</v>
      </c>
      <c r="AW306" s="6" t="s">
        <v>5667</v>
      </c>
      <c r="AX306" s="6" t="s">
        <v>4686</v>
      </c>
      <c r="BX306" s="6">
        <v>1</v>
      </c>
      <c r="BY306" s="6" t="s">
        <v>6588</v>
      </c>
      <c r="BZ306" s="6">
        <f t="shared" si="12"/>
        <v>0</v>
      </c>
      <c r="CA306" s="6">
        <f t="shared" si="13"/>
        <v>1</v>
      </c>
      <c r="CC306" s="26" t="s">
        <v>4753</v>
      </c>
      <c r="CK306" s="6" t="s">
        <v>5148</v>
      </c>
      <c r="DC306" s="6" t="s">
        <v>4434</v>
      </c>
      <c r="DD306" s="6" t="s">
        <v>6048</v>
      </c>
      <c r="DF306" s="29">
        <f t="shared" si="14"/>
        <v>0</v>
      </c>
      <c r="DG306" s="6">
        <v>1</v>
      </c>
    </row>
    <row r="307" spans="1:111" hidden="1" x14ac:dyDescent="0.2">
      <c r="A307" s="6">
        <v>319</v>
      </c>
      <c r="B307" s="25">
        <v>46225.382569444446</v>
      </c>
      <c r="C307" s="25">
        <v>46225.386516203704</v>
      </c>
      <c r="D307" s="6" t="s">
        <v>4901</v>
      </c>
      <c r="F307" s="25"/>
      <c r="G307" s="26" t="s">
        <v>4676</v>
      </c>
      <c r="H307" s="6" t="s">
        <v>321</v>
      </c>
      <c r="I307" s="6" t="s">
        <v>6589</v>
      </c>
      <c r="J307" s="6" t="s">
        <v>4537</v>
      </c>
      <c r="L307" s="6" t="s">
        <v>6290</v>
      </c>
      <c r="M307" s="6" t="s">
        <v>6244</v>
      </c>
      <c r="N307" s="6" t="s">
        <v>4729</v>
      </c>
      <c r="P307" s="6" t="s">
        <v>704</v>
      </c>
      <c r="Q307" s="6" t="s">
        <v>4773</v>
      </c>
      <c r="S307" s="6" t="s">
        <v>778</v>
      </c>
      <c r="X307" s="27">
        <v>928</v>
      </c>
      <c r="Y307" s="30"/>
      <c r="Z307" s="30"/>
      <c r="AA307" s="30"/>
      <c r="AB307" s="30">
        <f>SUM(Table2026_09_25[[#This Row],[Number of in-person visits provided in reporting year.]:[Number of video/virtual visits provided in reporting year.]])</f>
        <v>0</v>
      </c>
      <c r="AC307" s="6" t="s">
        <v>8469</v>
      </c>
      <c r="AF307" s="6" t="s">
        <v>4682</v>
      </c>
      <c r="AG307" s="28">
        <v>154</v>
      </c>
      <c r="AI307" s="6" t="s">
        <v>6590</v>
      </c>
      <c r="AJ307" s="6" t="s">
        <v>149</v>
      </c>
      <c r="AK307" s="6" t="s">
        <v>8483</v>
      </c>
      <c r="AL307" s="6" t="s">
        <v>6246</v>
      </c>
      <c r="AQ307" s="6" t="s">
        <v>63</v>
      </c>
      <c r="AS307" s="6" t="s">
        <v>4954</v>
      </c>
      <c r="AX307" s="6" t="s">
        <v>4686</v>
      </c>
      <c r="AY307" s="28">
        <v>1</v>
      </c>
      <c r="AZ307" s="28">
        <v>1</v>
      </c>
      <c r="BD307" s="28">
        <v>9.8000000000000007</v>
      </c>
      <c r="BG307" s="28">
        <v>1</v>
      </c>
      <c r="BL307" s="28">
        <v>1.2</v>
      </c>
      <c r="BO307" s="28">
        <v>1</v>
      </c>
      <c r="BP307" s="28">
        <v>4</v>
      </c>
      <c r="BR307" s="28">
        <v>2</v>
      </c>
      <c r="BU307" s="28">
        <v>2</v>
      </c>
      <c r="BV307" s="28"/>
      <c r="BW307" s="28"/>
      <c r="BX307" s="28"/>
      <c r="BZ307" s="6">
        <f t="shared" si="12"/>
        <v>23</v>
      </c>
      <c r="CA307" s="6">
        <f t="shared" si="13"/>
        <v>11.2</v>
      </c>
      <c r="CB307" s="28">
        <v>0</v>
      </c>
      <c r="CC307" s="26" t="s">
        <v>4687</v>
      </c>
      <c r="CD307" s="6" t="s">
        <v>6291</v>
      </c>
      <c r="CE307" s="6" t="s">
        <v>4434</v>
      </c>
      <c r="CF307" s="6" t="s">
        <v>6252</v>
      </c>
      <c r="CG307" s="6" t="s">
        <v>4537</v>
      </c>
      <c r="CI307" s="6" t="s">
        <v>6591</v>
      </c>
      <c r="CJ307" s="6" t="s">
        <v>7981</v>
      </c>
      <c r="CK307" s="6" t="s">
        <v>4937</v>
      </c>
      <c r="CL307" s="6" t="s">
        <v>4434</v>
      </c>
      <c r="CM307" s="6" t="s">
        <v>6592</v>
      </c>
      <c r="CO307" s="6" t="s">
        <v>4434</v>
      </c>
      <c r="CP307" s="6" t="s">
        <v>6523</v>
      </c>
      <c r="CQ307" s="6" t="s">
        <v>5899</v>
      </c>
      <c r="CR307" s="6" t="s">
        <v>8609</v>
      </c>
      <c r="CS307" s="6" t="s">
        <v>6523</v>
      </c>
      <c r="CT307" s="6" t="s">
        <v>6296</v>
      </c>
      <c r="CU307" s="6" t="s">
        <v>8607</v>
      </c>
      <c r="CV307" s="6" t="s">
        <v>4694</v>
      </c>
      <c r="CX307" s="6" t="s">
        <v>4537</v>
      </c>
      <c r="CY307" s="6" t="s">
        <v>4537</v>
      </c>
      <c r="DC307" s="6" t="s">
        <v>4434</v>
      </c>
      <c r="DD307" s="6" t="s">
        <v>6244</v>
      </c>
      <c r="DF307" s="29">
        <f t="shared" si="14"/>
        <v>0</v>
      </c>
      <c r="DG307" s="29">
        <v>1</v>
      </c>
    </row>
    <row r="308" spans="1:111" hidden="1" x14ac:dyDescent="0.2">
      <c r="A308" s="6">
        <v>320</v>
      </c>
      <c r="B308" s="25">
        <v>46225.391122685185</v>
      </c>
      <c r="C308" s="25">
        <v>46225.391446759262</v>
      </c>
      <c r="D308" s="6" t="s">
        <v>4901</v>
      </c>
      <c r="F308" s="25"/>
      <c r="G308" s="26" t="s">
        <v>4725</v>
      </c>
      <c r="H308" s="6" t="s">
        <v>321</v>
      </c>
      <c r="I308" s="6" t="s">
        <v>6589</v>
      </c>
      <c r="J308" s="6" t="s">
        <v>4537</v>
      </c>
      <c r="L308" s="6" t="s">
        <v>6290</v>
      </c>
      <c r="M308" s="6" t="s">
        <v>6244</v>
      </c>
      <c r="N308" s="6" t="s">
        <v>4729</v>
      </c>
      <c r="P308" s="6" t="s">
        <v>95</v>
      </c>
      <c r="Q308" s="6" t="s">
        <v>4773</v>
      </c>
      <c r="S308" s="6" t="s">
        <v>499</v>
      </c>
      <c r="X308" s="27">
        <v>962</v>
      </c>
      <c r="Y308" s="30"/>
      <c r="Z308" s="30"/>
      <c r="AA308" s="30"/>
      <c r="AB308" s="30">
        <f>SUM(Table2026_09_25[[#This Row],[Number of in-person visits provided in reporting year.]:[Number of video/virtual visits provided in reporting year.]])</f>
        <v>0</v>
      </c>
      <c r="AC308" s="6" t="s">
        <v>8469</v>
      </c>
      <c r="AF308" s="6" t="s">
        <v>4682</v>
      </c>
      <c r="AG308" s="28">
        <v>210</v>
      </c>
      <c r="AI308" s="6" t="s">
        <v>6590</v>
      </c>
      <c r="AJ308" s="6" t="s">
        <v>149</v>
      </c>
      <c r="AK308" s="6" t="s">
        <v>8483</v>
      </c>
      <c r="AL308" s="6" t="s">
        <v>6246</v>
      </c>
      <c r="AQ308" s="6" t="s">
        <v>63</v>
      </c>
      <c r="AS308" s="6" t="s">
        <v>4954</v>
      </c>
      <c r="AX308" s="6" t="s">
        <v>4686</v>
      </c>
      <c r="AY308" s="28">
        <v>1</v>
      </c>
      <c r="AZ308" s="28">
        <v>1</v>
      </c>
      <c r="BD308" s="28">
        <v>9.8000000000000007</v>
      </c>
      <c r="BG308" s="28">
        <v>1</v>
      </c>
      <c r="BL308" s="28">
        <v>1.2</v>
      </c>
      <c r="BO308" s="28">
        <v>1</v>
      </c>
      <c r="BP308" s="28">
        <v>4</v>
      </c>
      <c r="BR308" s="28">
        <v>2</v>
      </c>
      <c r="BU308" s="28">
        <v>2</v>
      </c>
      <c r="BV308" s="28"/>
      <c r="BW308" s="28"/>
      <c r="BX308" s="28"/>
      <c r="BZ308" s="6">
        <f t="shared" si="12"/>
        <v>23</v>
      </c>
      <c r="CA308" s="6">
        <f t="shared" si="13"/>
        <v>11.2</v>
      </c>
      <c r="CB308" s="28">
        <v>0</v>
      </c>
      <c r="CC308" s="26" t="s">
        <v>4687</v>
      </c>
      <c r="CD308" s="6" t="s">
        <v>6291</v>
      </c>
      <c r="CE308" s="6" t="s">
        <v>4434</v>
      </c>
      <c r="CF308" s="6" t="s">
        <v>6252</v>
      </c>
      <c r="CG308" s="6" t="s">
        <v>4537</v>
      </c>
      <c r="CI308" s="6" t="s">
        <v>6293</v>
      </c>
      <c r="CJ308" s="6" t="s">
        <v>7981</v>
      </c>
      <c r="CK308" s="6" t="s">
        <v>4937</v>
      </c>
      <c r="CL308" s="6" t="s">
        <v>4537</v>
      </c>
      <c r="CM308" s="6" t="s">
        <v>4737</v>
      </c>
      <c r="CO308" s="6" t="s">
        <v>4434</v>
      </c>
      <c r="CP308" s="6" t="s">
        <v>6523</v>
      </c>
      <c r="CQ308" s="6" t="s">
        <v>5899</v>
      </c>
      <c r="CR308" s="6" t="s">
        <v>8609</v>
      </c>
      <c r="CS308" s="6" t="s">
        <v>6523</v>
      </c>
      <c r="CT308" s="6" t="s">
        <v>6296</v>
      </c>
      <c r="CU308" s="6" t="s">
        <v>8607</v>
      </c>
      <c r="CV308" s="6" t="s">
        <v>4694</v>
      </c>
      <c r="CX308" s="6" t="s">
        <v>4537</v>
      </c>
      <c r="CY308" s="6" t="s">
        <v>4537</v>
      </c>
      <c r="DC308" s="6" t="s">
        <v>4434</v>
      </c>
      <c r="DD308" s="6" t="s">
        <v>6244</v>
      </c>
      <c r="DF308" s="29">
        <f t="shared" si="14"/>
        <v>0</v>
      </c>
      <c r="DG308" s="6">
        <v>1</v>
      </c>
    </row>
    <row r="309" spans="1:111" hidden="1" x14ac:dyDescent="0.2">
      <c r="A309" s="6">
        <v>321</v>
      </c>
      <c r="B309" s="25">
        <v>46225.478414351855</v>
      </c>
      <c r="C309" s="25">
        <v>46225.496041666665</v>
      </c>
      <c r="D309" s="6" t="s">
        <v>4901</v>
      </c>
      <c r="F309" s="25"/>
      <c r="G309" s="26" t="s">
        <v>4725</v>
      </c>
      <c r="H309" s="6" t="s">
        <v>5058</v>
      </c>
      <c r="I309" s="6" t="s">
        <v>6593</v>
      </c>
      <c r="J309" s="6" t="s">
        <v>4537</v>
      </c>
      <c r="L309" s="6" t="s">
        <v>3930</v>
      </c>
      <c r="M309" s="6" t="s">
        <v>6594</v>
      </c>
      <c r="N309" s="6" t="s">
        <v>4729</v>
      </c>
      <c r="O309" s="6" t="s">
        <v>6595</v>
      </c>
      <c r="P309" s="6" t="s">
        <v>704</v>
      </c>
      <c r="Q309" s="6" t="s">
        <v>4773</v>
      </c>
      <c r="R309" s="6" t="s">
        <v>6596</v>
      </c>
      <c r="S309" s="6" t="s">
        <v>778</v>
      </c>
      <c r="W309" s="6" t="s">
        <v>6597</v>
      </c>
      <c r="X309" s="27">
        <v>3913</v>
      </c>
      <c r="Y309" s="27">
        <v>4379</v>
      </c>
      <c r="Z309" s="27">
        <v>1410</v>
      </c>
      <c r="AA309" s="27">
        <v>920</v>
      </c>
      <c r="AB309" s="27">
        <f>SUM(Table2026_09_25[[#This Row],[Number of in-person visits provided in reporting year.]:[Number of video/virtual visits provided in reporting year.]])</f>
        <v>6709</v>
      </c>
      <c r="AC309" s="6" t="s">
        <v>8469</v>
      </c>
      <c r="AF309" s="6" t="s">
        <v>4682</v>
      </c>
      <c r="AG309" s="28">
        <v>45</v>
      </c>
      <c r="AH309" s="6" t="s">
        <v>6598</v>
      </c>
      <c r="AI309" s="6" t="s">
        <v>5064</v>
      </c>
      <c r="AJ309" s="6" t="s">
        <v>43</v>
      </c>
      <c r="AK309" s="6" t="s">
        <v>8483</v>
      </c>
      <c r="AL309" s="6" t="s">
        <v>5065</v>
      </c>
      <c r="AQ309" s="6" t="s">
        <v>43</v>
      </c>
      <c r="AX309" s="6" t="s">
        <v>4686</v>
      </c>
      <c r="AY309" s="28">
        <v>2</v>
      </c>
      <c r="AZ309" s="28">
        <v>4</v>
      </c>
      <c r="BA309" s="28">
        <v>0</v>
      </c>
      <c r="BB309" s="28">
        <v>0</v>
      </c>
      <c r="BC309" s="28">
        <v>0</v>
      </c>
      <c r="BD309" s="28">
        <v>3</v>
      </c>
      <c r="BE309" s="28">
        <v>0</v>
      </c>
      <c r="BF309" s="28">
        <v>1</v>
      </c>
      <c r="BG309" s="28">
        <v>2</v>
      </c>
      <c r="BH309" s="28">
        <v>0</v>
      </c>
      <c r="BI309" s="28">
        <v>0</v>
      </c>
      <c r="BJ309" s="28">
        <v>0</v>
      </c>
      <c r="BK309" s="28">
        <v>0.5</v>
      </c>
      <c r="BL309" s="28">
        <v>0</v>
      </c>
      <c r="BM309" s="28">
        <v>0</v>
      </c>
      <c r="BN309" s="28">
        <v>0</v>
      </c>
      <c r="BO309" s="28">
        <v>0</v>
      </c>
      <c r="BP309" s="28">
        <v>5</v>
      </c>
      <c r="BQ309" s="28">
        <v>0</v>
      </c>
      <c r="BR309" s="28">
        <v>4</v>
      </c>
      <c r="BS309" s="28">
        <v>0</v>
      </c>
      <c r="BT309" s="28">
        <v>0</v>
      </c>
      <c r="BU309" s="28">
        <v>0</v>
      </c>
      <c r="BV309" s="28"/>
      <c r="BW309" s="28"/>
      <c r="BX309" s="28"/>
      <c r="BZ309" s="6">
        <f t="shared" si="12"/>
        <v>21.5</v>
      </c>
      <c r="CA309" s="6">
        <f t="shared" si="13"/>
        <v>12.5</v>
      </c>
      <c r="CB309" s="28">
        <v>1</v>
      </c>
      <c r="CC309" s="26" t="s">
        <v>4753</v>
      </c>
      <c r="CD309" s="6" t="s">
        <v>4916</v>
      </c>
      <c r="CE309" s="6" t="s">
        <v>4434</v>
      </c>
      <c r="CF309" s="6" t="s">
        <v>6599</v>
      </c>
      <c r="CG309" s="6" t="s">
        <v>4537</v>
      </c>
      <c r="CH309" s="6" t="s">
        <v>6600</v>
      </c>
      <c r="CJ309" s="6" t="s">
        <v>5148</v>
      </c>
      <c r="CK309" s="6" t="s">
        <v>4689</v>
      </c>
      <c r="CL309" s="6" t="s">
        <v>4537</v>
      </c>
      <c r="CM309" s="6" t="s">
        <v>4737</v>
      </c>
      <c r="CO309" s="6" t="s">
        <v>8607</v>
      </c>
      <c r="CP309" s="6" t="s">
        <v>4758</v>
      </c>
      <c r="CR309" s="6" t="s">
        <v>8609</v>
      </c>
      <c r="CS309" s="6" t="s">
        <v>4690</v>
      </c>
      <c r="CT309" s="6" t="s">
        <v>6601</v>
      </c>
      <c r="CU309" s="6" t="s">
        <v>4434</v>
      </c>
      <c r="CV309" s="6" t="s">
        <v>4690</v>
      </c>
      <c r="CW309" s="6" t="s">
        <v>5745</v>
      </c>
      <c r="CX309" s="6" t="s">
        <v>4537</v>
      </c>
      <c r="CY309" s="6" t="s">
        <v>4537</v>
      </c>
      <c r="DC309" s="6" t="s">
        <v>4434</v>
      </c>
      <c r="DD309" s="6" t="s">
        <v>3666</v>
      </c>
      <c r="DF309" s="29">
        <f t="shared" si="14"/>
        <v>0</v>
      </c>
      <c r="DG309" s="6">
        <v>1</v>
      </c>
    </row>
    <row r="310" spans="1:111" hidden="1" x14ac:dyDescent="0.2">
      <c r="A310" s="6">
        <v>322</v>
      </c>
      <c r="B310" s="25">
        <v>46225.542534722219</v>
      </c>
      <c r="C310" s="25">
        <v>46225.556712962964</v>
      </c>
      <c r="D310" s="6" t="s">
        <v>4901</v>
      </c>
      <c r="F310" s="25"/>
      <c r="G310" s="26" t="s">
        <v>4676</v>
      </c>
      <c r="H310" s="6" t="s">
        <v>5104</v>
      </c>
      <c r="I310" s="6" t="s">
        <v>4815</v>
      </c>
      <c r="J310" s="6" t="s">
        <v>4537</v>
      </c>
      <c r="L310" s="6" t="s">
        <v>6602</v>
      </c>
      <c r="M310" s="6" t="s">
        <v>5106</v>
      </c>
      <c r="N310" s="6" t="s">
        <v>4729</v>
      </c>
      <c r="O310" s="6" t="s">
        <v>6603</v>
      </c>
      <c r="P310" s="6" t="s">
        <v>558</v>
      </c>
      <c r="Q310" s="6" t="s">
        <v>4773</v>
      </c>
      <c r="S310" s="6" t="s">
        <v>6604</v>
      </c>
      <c r="X310" s="30"/>
      <c r="Y310" s="30"/>
      <c r="Z310" s="30"/>
      <c r="AA310" s="30"/>
      <c r="AB310" s="30">
        <f>SUM(Table2026_09_25[[#This Row],[Number of in-person visits provided in reporting year.]:[Number of video/virtual visits provided in reporting year.]])</f>
        <v>0</v>
      </c>
      <c r="AC310" s="6" t="s">
        <v>8469</v>
      </c>
      <c r="AF310" s="6" t="s">
        <v>4991</v>
      </c>
      <c r="AI310" s="6" t="s">
        <v>5108</v>
      </c>
      <c r="AJ310" s="6" t="s">
        <v>5109</v>
      </c>
      <c r="AK310" s="6" t="s">
        <v>8483</v>
      </c>
      <c r="AL310" s="6" t="s">
        <v>3943</v>
      </c>
      <c r="AM310" s="6" t="s">
        <v>6605</v>
      </c>
      <c r="AN310" s="6" t="s">
        <v>5354</v>
      </c>
      <c r="AO310" s="6" t="s">
        <v>3944</v>
      </c>
      <c r="AQ310" s="6" t="s">
        <v>544</v>
      </c>
      <c r="AW310" s="6" t="s">
        <v>5112</v>
      </c>
      <c r="AX310" s="6" t="s">
        <v>4686</v>
      </c>
      <c r="AY310" s="28">
        <v>1</v>
      </c>
      <c r="AZ310" s="28">
        <v>1.5</v>
      </c>
      <c r="BC310" s="28">
        <v>0.02</v>
      </c>
      <c r="BD310" s="28">
        <v>0.22</v>
      </c>
      <c r="BE310" s="28">
        <v>1</v>
      </c>
      <c r="BJ310" s="28">
        <v>1</v>
      </c>
      <c r="BP310" s="28">
        <v>5</v>
      </c>
      <c r="BQ310" s="28">
        <v>1</v>
      </c>
      <c r="BR310" s="28">
        <v>1</v>
      </c>
      <c r="BZ310" s="6">
        <f t="shared" si="12"/>
        <v>11.74</v>
      </c>
      <c r="CA310" s="6">
        <f t="shared" si="13"/>
        <v>9</v>
      </c>
      <c r="CB310" s="28">
        <v>1</v>
      </c>
      <c r="CC310" s="26" t="s">
        <v>4753</v>
      </c>
      <c r="CD310" s="6" t="s">
        <v>5113</v>
      </c>
      <c r="CE310" s="6" t="s">
        <v>4537</v>
      </c>
      <c r="CG310" s="6" t="s">
        <v>4537</v>
      </c>
      <c r="CJ310" s="6" t="s">
        <v>5148</v>
      </c>
      <c r="CK310" s="6" t="s">
        <v>4689</v>
      </c>
      <c r="CL310" s="6" t="s">
        <v>4537</v>
      </c>
      <c r="CM310" s="6" t="s">
        <v>4737</v>
      </c>
      <c r="CO310" s="6" t="s">
        <v>8607</v>
      </c>
      <c r="CP310" s="6" t="s">
        <v>4758</v>
      </c>
      <c r="CR310" s="6" t="s">
        <v>8609</v>
      </c>
      <c r="CS310" s="6" t="s">
        <v>4738</v>
      </c>
      <c r="CT310" s="6" t="s">
        <v>5114</v>
      </c>
      <c r="CU310" s="6" t="s">
        <v>8607</v>
      </c>
      <c r="CV310" s="6" t="s">
        <v>4694</v>
      </c>
      <c r="CX310" s="6" t="s">
        <v>4537</v>
      </c>
      <c r="CY310" s="6" t="s">
        <v>4537</v>
      </c>
      <c r="DC310" s="6" t="s">
        <v>4434</v>
      </c>
      <c r="DD310" s="6" t="s">
        <v>6048</v>
      </c>
      <c r="DF310" s="29">
        <f t="shared" si="14"/>
        <v>0</v>
      </c>
      <c r="DG310" s="29">
        <v>1</v>
      </c>
    </row>
    <row r="311" spans="1:111" hidden="1" x14ac:dyDescent="0.2">
      <c r="A311" s="6">
        <v>323</v>
      </c>
      <c r="B311" s="25">
        <v>46225.559224537035</v>
      </c>
      <c r="C311" s="25">
        <v>46225.562777777777</v>
      </c>
      <c r="D311" s="6" t="s">
        <v>4901</v>
      </c>
      <c r="F311" s="25"/>
      <c r="G311" s="26" t="s">
        <v>4676</v>
      </c>
      <c r="H311" s="6" t="s">
        <v>5104</v>
      </c>
      <c r="I311" s="6" t="s">
        <v>5830</v>
      </c>
      <c r="J311" s="6" t="s">
        <v>4537</v>
      </c>
      <c r="L311" s="6" t="s">
        <v>5648</v>
      </c>
      <c r="M311" s="6" t="s">
        <v>5106</v>
      </c>
      <c r="N311" s="6" t="s">
        <v>4729</v>
      </c>
      <c r="O311" s="6" t="s">
        <v>6603</v>
      </c>
      <c r="P311" s="6" t="s">
        <v>1189</v>
      </c>
      <c r="Q311" s="6" t="s">
        <v>4773</v>
      </c>
      <c r="S311" s="6" t="s">
        <v>6606</v>
      </c>
      <c r="X311" s="30"/>
      <c r="Y311" s="30"/>
      <c r="Z311" s="30"/>
      <c r="AA311" s="30"/>
      <c r="AB311" s="30">
        <f>SUM(Table2026_09_25[[#This Row],[Number of in-person visits provided in reporting year.]:[Number of video/virtual visits provided in reporting year.]])</f>
        <v>0</v>
      </c>
      <c r="AC311" s="6" t="s">
        <v>8469</v>
      </c>
      <c r="AI311" s="6" t="s">
        <v>5108</v>
      </c>
      <c r="AJ311" s="6" t="s">
        <v>5109</v>
      </c>
      <c r="AK311" s="6" t="s">
        <v>8483</v>
      </c>
      <c r="AL311" s="6" t="s">
        <v>3943</v>
      </c>
      <c r="AM311" s="6" t="s">
        <v>6605</v>
      </c>
      <c r="AN311" s="6" t="s">
        <v>5354</v>
      </c>
      <c r="AO311" s="6" t="s">
        <v>3944</v>
      </c>
      <c r="AQ311" s="6" t="s">
        <v>544</v>
      </c>
      <c r="AW311" s="6" t="s">
        <v>5112</v>
      </c>
      <c r="AX311" s="6" t="s">
        <v>4686</v>
      </c>
      <c r="BX311" s="6">
        <v>1</v>
      </c>
      <c r="BY311" s="6" t="s">
        <v>6588</v>
      </c>
      <c r="BZ311" s="6">
        <f t="shared" si="12"/>
        <v>0</v>
      </c>
      <c r="CA311" s="6">
        <f t="shared" si="13"/>
        <v>1</v>
      </c>
      <c r="CC311" s="26" t="s">
        <v>4753</v>
      </c>
      <c r="CK311" s="6" t="s">
        <v>5148</v>
      </c>
      <c r="DA311" s="6" t="s">
        <v>6607</v>
      </c>
      <c r="DC311" s="6" t="s">
        <v>4434</v>
      </c>
      <c r="DD311" s="6" t="s">
        <v>6048</v>
      </c>
      <c r="DF311" s="29">
        <f t="shared" si="14"/>
        <v>0</v>
      </c>
      <c r="DG311" s="29">
        <v>1</v>
      </c>
    </row>
    <row r="312" spans="1:111" hidden="1" x14ac:dyDescent="0.2">
      <c r="A312" s="6">
        <v>324</v>
      </c>
      <c r="B312" s="25">
        <v>46225.562800925924</v>
      </c>
      <c r="C312" s="25">
        <v>46225.566481481481</v>
      </c>
      <c r="D312" s="6" t="s">
        <v>4901</v>
      </c>
      <c r="F312" s="25"/>
      <c r="G312" s="26" t="s">
        <v>4725</v>
      </c>
      <c r="H312" s="6" t="s">
        <v>5104</v>
      </c>
      <c r="I312" s="6" t="s">
        <v>5830</v>
      </c>
      <c r="J312" s="6" t="s">
        <v>4537</v>
      </c>
      <c r="L312" s="6" t="s">
        <v>5648</v>
      </c>
      <c r="M312" s="6" t="s">
        <v>5106</v>
      </c>
      <c r="N312" s="6" t="s">
        <v>4729</v>
      </c>
      <c r="O312" s="6" t="s">
        <v>6603</v>
      </c>
      <c r="P312" s="6" t="s">
        <v>1189</v>
      </c>
      <c r="Q312" s="6" t="s">
        <v>4773</v>
      </c>
      <c r="S312" s="6" t="s">
        <v>5648</v>
      </c>
      <c r="X312" s="30"/>
      <c r="Y312" s="30"/>
      <c r="Z312" s="30"/>
      <c r="AA312" s="30"/>
      <c r="AB312" s="30">
        <f>SUM(Table2026_09_25[[#This Row],[Number of in-person visits provided in reporting year.]:[Number of video/virtual visits provided in reporting year.]])</f>
        <v>0</v>
      </c>
      <c r="AC312" s="6" t="s">
        <v>8469</v>
      </c>
      <c r="AI312" s="6" t="s">
        <v>5108</v>
      </c>
      <c r="AJ312" s="6" t="s">
        <v>5109</v>
      </c>
      <c r="AK312" s="6" t="s">
        <v>8483</v>
      </c>
      <c r="AL312" s="6" t="s">
        <v>3943</v>
      </c>
      <c r="AM312" s="6" t="s">
        <v>6605</v>
      </c>
      <c r="AN312" s="6" t="s">
        <v>5354</v>
      </c>
      <c r="AO312" s="6" t="s">
        <v>3944</v>
      </c>
      <c r="AQ312" s="6" t="s">
        <v>544</v>
      </c>
      <c r="AW312" s="6" t="s">
        <v>5112</v>
      </c>
      <c r="AX312" s="6" t="s">
        <v>4686</v>
      </c>
      <c r="BX312" s="6">
        <v>1</v>
      </c>
      <c r="BY312" s="6" t="s">
        <v>6608</v>
      </c>
      <c r="BZ312" s="6">
        <f t="shared" si="12"/>
        <v>0</v>
      </c>
      <c r="CA312" s="6">
        <f t="shared" si="13"/>
        <v>1</v>
      </c>
      <c r="CC312" s="26" t="s">
        <v>4753</v>
      </c>
      <c r="CK312" s="6" t="s">
        <v>5148</v>
      </c>
      <c r="DA312" s="6" t="s">
        <v>6607</v>
      </c>
      <c r="DC312" s="6" t="s">
        <v>4434</v>
      </c>
      <c r="DD312" s="6" t="s">
        <v>6048</v>
      </c>
      <c r="DF312" s="29">
        <f t="shared" si="14"/>
        <v>0</v>
      </c>
      <c r="DG312" s="6">
        <v>1</v>
      </c>
    </row>
    <row r="313" spans="1:111" hidden="1" x14ac:dyDescent="0.2">
      <c r="A313" s="6">
        <v>325</v>
      </c>
      <c r="B313" s="25">
        <v>46225.496087962965</v>
      </c>
      <c r="C313" s="25">
        <v>46225.566770833335</v>
      </c>
      <c r="D313" s="6" t="s">
        <v>4901</v>
      </c>
      <c r="F313" s="25"/>
      <c r="G313" s="26" t="s">
        <v>4725</v>
      </c>
      <c r="H313" s="6" t="s">
        <v>5058</v>
      </c>
      <c r="I313" s="6" t="s">
        <v>4874</v>
      </c>
      <c r="J313" s="6" t="s">
        <v>4537</v>
      </c>
      <c r="L313" s="6" t="s">
        <v>679</v>
      </c>
      <c r="M313" s="6" t="s">
        <v>3666</v>
      </c>
      <c r="N313" s="6" t="s">
        <v>4729</v>
      </c>
      <c r="O313" s="6" t="s">
        <v>6609</v>
      </c>
      <c r="P313" s="6" t="s">
        <v>3532</v>
      </c>
      <c r="Q313" s="6" t="s">
        <v>5203</v>
      </c>
      <c r="R313" s="6" t="s">
        <v>6596</v>
      </c>
      <c r="S313" s="6" t="s">
        <v>2375</v>
      </c>
      <c r="W313" s="6" t="s">
        <v>588</v>
      </c>
      <c r="X313" s="27">
        <v>4464</v>
      </c>
      <c r="Y313" s="27">
        <v>4817</v>
      </c>
      <c r="Z313" s="27">
        <v>142</v>
      </c>
      <c r="AA313" s="27">
        <v>362</v>
      </c>
      <c r="AB313" s="27">
        <f>SUM(Table2026_09_25[[#This Row],[Number of in-person visits provided in reporting year.]:[Number of video/virtual visits provided in reporting year.]])</f>
        <v>5321</v>
      </c>
      <c r="AC313" s="6" t="s">
        <v>8469</v>
      </c>
      <c r="AF313" s="6" t="s">
        <v>4682</v>
      </c>
      <c r="AG313" s="28">
        <v>14</v>
      </c>
      <c r="AH313" s="6" t="s">
        <v>6610</v>
      </c>
      <c r="AI313" s="6" t="s">
        <v>5064</v>
      </c>
      <c r="AJ313" s="6" t="s">
        <v>43</v>
      </c>
      <c r="AK313" s="6" t="s">
        <v>8483</v>
      </c>
      <c r="AL313" s="6" t="s">
        <v>5065</v>
      </c>
      <c r="AQ313" s="6" t="s">
        <v>43</v>
      </c>
      <c r="AV313" s="6" t="s">
        <v>4733</v>
      </c>
      <c r="AX313" s="6" t="s">
        <v>4686</v>
      </c>
      <c r="AY313" s="28">
        <v>1</v>
      </c>
      <c r="AZ313" s="28">
        <v>1</v>
      </c>
      <c r="BA313" s="28">
        <v>0</v>
      </c>
      <c r="BB313" s="28">
        <v>0</v>
      </c>
      <c r="BC313" s="28">
        <v>0</v>
      </c>
      <c r="BD313" s="28">
        <v>2</v>
      </c>
      <c r="BE313" s="28">
        <v>0</v>
      </c>
      <c r="BF313" s="28">
        <v>0</v>
      </c>
      <c r="BG313" s="28">
        <v>0</v>
      </c>
      <c r="BH313" s="28">
        <v>0</v>
      </c>
      <c r="BI313" s="28">
        <v>0</v>
      </c>
      <c r="BJ313" s="28">
        <v>0</v>
      </c>
      <c r="BK313" s="28">
        <v>0</v>
      </c>
      <c r="BL313" s="28">
        <v>0</v>
      </c>
      <c r="BM313" s="28">
        <v>0</v>
      </c>
      <c r="BN313" s="28">
        <v>0</v>
      </c>
      <c r="BO313" s="28">
        <v>0</v>
      </c>
      <c r="BP313" s="28">
        <v>5</v>
      </c>
      <c r="BQ313" s="28">
        <v>0</v>
      </c>
      <c r="BR313" s="28">
        <v>0.5</v>
      </c>
      <c r="BS313" s="28">
        <v>0</v>
      </c>
      <c r="BT313" s="28">
        <v>0</v>
      </c>
      <c r="BU313" s="28">
        <v>0</v>
      </c>
      <c r="BV313" s="28"/>
      <c r="BW313" s="28"/>
      <c r="BX313" s="28"/>
      <c r="BZ313" s="6">
        <f t="shared" si="12"/>
        <v>9.5</v>
      </c>
      <c r="CA313" s="6">
        <f t="shared" si="13"/>
        <v>5.5</v>
      </c>
      <c r="CB313" s="28">
        <v>0</v>
      </c>
      <c r="CC313" s="26" t="s">
        <v>4753</v>
      </c>
      <c r="CD313" s="6" t="s">
        <v>6611</v>
      </c>
      <c r="CE313" s="6" t="s">
        <v>4537</v>
      </c>
      <c r="CG313" s="6" t="s">
        <v>4537</v>
      </c>
      <c r="CJ313" s="6" t="s">
        <v>5148</v>
      </c>
      <c r="CK313" s="6" t="s">
        <v>4689</v>
      </c>
      <c r="CL313" s="6" t="s">
        <v>4537</v>
      </c>
      <c r="CM313" s="6" t="s">
        <v>4737</v>
      </c>
      <c r="CO313" s="6" t="s">
        <v>8607</v>
      </c>
      <c r="CP313" s="6" t="s">
        <v>4758</v>
      </c>
      <c r="CR313" s="6" t="s">
        <v>4537</v>
      </c>
      <c r="CS313" s="6" t="s">
        <v>4759</v>
      </c>
      <c r="CU313" s="6" t="s">
        <v>8607</v>
      </c>
      <c r="CV313" s="6" t="s">
        <v>4694</v>
      </c>
      <c r="CX313" s="6" t="s">
        <v>4537</v>
      </c>
      <c r="CY313" s="6" t="s">
        <v>4537</v>
      </c>
      <c r="DC313" s="6" t="s">
        <v>4434</v>
      </c>
      <c r="DD313" s="6" t="s">
        <v>3666</v>
      </c>
      <c r="DF313" s="29">
        <f t="shared" si="14"/>
        <v>0</v>
      </c>
      <c r="DG313" s="6">
        <v>1</v>
      </c>
    </row>
    <row r="314" spans="1:111" hidden="1" x14ac:dyDescent="0.2">
      <c r="A314" s="6">
        <v>326</v>
      </c>
      <c r="B314" s="25">
        <v>46225.662361111114</v>
      </c>
      <c r="C314" s="25">
        <v>46225.670347222222</v>
      </c>
      <c r="D314" s="6" t="s">
        <v>4901</v>
      </c>
      <c r="F314" s="25"/>
      <c r="G314" s="26" t="s">
        <v>4725</v>
      </c>
      <c r="H314" s="6" t="s">
        <v>2903</v>
      </c>
      <c r="I314" s="6" t="s">
        <v>4815</v>
      </c>
      <c r="J314" s="6" t="s">
        <v>4537</v>
      </c>
      <c r="L314" s="6" t="s">
        <v>6612</v>
      </c>
      <c r="M314" s="6" t="s">
        <v>6613</v>
      </c>
      <c r="N314" s="6" t="s">
        <v>4729</v>
      </c>
      <c r="O314" s="6" t="s">
        <v>6614</v>
      </c>
      <c r="P314" s="6" t="s">
        <v>1189</v>
      </c>
      <c r="Q314" s="6" t="s">
        <v>4773</v>
      </c>
      <c r="S314" s="6" t="s">
        <v>1189</v>
      </c>
      <c r="T314" s="6" t="s">
        <v>1189</v>
      </c>
      <c r="X314" s="30"/>
      <c r="Y314" s="30"/>
      <c r="Z314" s="30"/>
      <c r="AA314" s="30"/>
      <c r="AB314" s="30">
        <f>SUM(Table2026_09_25[[#This Row],[Number of in-person visits provided in reporting year.]:[Number of video/virtual visits provided in reporting year.]])</f>
        <v>0</v>
      </c>
      <c r="AC314" s="6" t="s">
        <v>8469</v>
      </c>
      <c r="AF314" s="6" t="s">
        <v>4682</v>
      </c>
      <c r="AI314" s="6" t="s">
        <v>6615</v>
      </c>
      <c r="AJ314" s="6" t="s">
        <v>4778</v>
      </c>
      <c r="AK314" s="6" t="s">
        <v>8483</v>
      </c>
      <c r="AL314" s="6" t="s">
        <v>548</v>
      </c>
      <c r="AQ314" s="6" t="s">
        <v>107</v>
      </c>
      <c r="AR314" s="6" t="s">
        <v>6616</v>
      </c>
      <c r="AX314" s="6" t="s">
        <v>4686</v>
      </c>
      <c r="AZ314" s="28">
        <v>0.5</v>
      </c>
      <c r="BZ314" s="6">
        <f t="shared" si="12"/>
        <v>0.5</v>
      </c>
      <c r="CA314" s="6">
        <f t="shared" si="13"/>
        <v>0</v>
      </c>
      <c r="CC314" s="26" t="s">
        <v>21</v>
      </c>
      <c r="CK314" s="6" t="s">
        <v>4689</v>
      </c>
      <c r="DC314" s="6" t="s">
        <v>4434</v>
      </c>
      <c r="DD314" s="6" t="s">
        <v>6613</v>
      </c>
      <c r="DF314" s="29">
        <f t="shared" si="14"/>
        <v>0</v>
      </c>
      <c r="DG314" s="6">
        <v>1</v>
      </c>
    </row>
    <row r="315" spans="1:111" hidden="1" x14ac:dyDescent="0.2">
      <c r="A315" s="6">
        <v>327</v>
      </c>
      <c r="B315" s="25">
        <v>46225.675567129627</v>
      </c>
      <c r="C315" s="25">
        <v>46225.681875000002</v>
      </c>
      <c r="D315" s="6" t="s">
        <v>4901</v>
      </c>
      <c r="F315" s="25"/>
      <c r="G315" s="26" t="s">
        <v>4725</v>
      </c>
      <c r="H315" s="6" t="s">
        <v>2903</v>
      </c>
      <c r="I315" s="6" t="s">
        <v>4815</v>
      </c>
      <c r="J315" s="6" t="s">
        <v>4537</v>
      </c>
      <c r="L315" s="6" t="s">
        <v>6617</v>
      </c>
      <c r="M315" s="6" t="s">
        <v>6613</v>
      </c>
      <c r="N315" s="6" t="s">
        <v>4729</v>
      </c>
      <c r="O315" s="6" t="s">
        <v>6614</v>
      </c>
      <c r="P315" s="6" t="s">
        <v>1189</v>
      </c>
      <c r="Q315" s="6" t="s">
        <v>4773</v>
      </c>
      <c r="S315" s="6" t="s">
        <v>1189</v>
      </c>
      <c r="X315" s="30"/>
      <c r="Y315" s="30"/>
      <c r="Z315" s="30"/>
      <c r="AA315" s="30"/>
      <c r="AB315" s="30">
        <f>SUM(Table2026_09_25[[#This Row],[Number of in-person visits provided in reporting year.]:[Number of video/virtual visits provided in reporting year.]])</f>
        <v>0</v>
      </c>
      <c r="AC315" s="6" t="s">
        <v>8469</v>
      </c>
      <c r="AI315" s="6" t="s">
        <v>6615</v>
      </c>
      <c r="AJ315" s="6" t="s">
        <v>4778</v>
      </c>
      <c r="AK315" s="6" t="s">
        <v>8483</v>
      </c>
      <c r="AL315" s="6" t="s">
        <v>548</v>
      </c>
      <c r="AQ315" s="6" t="s">
        <v>107</v>
      </c>
      <c r="AR315" s="6" t="s">
        <v>6618</v>
      </c>
      <c r="AX315" s="6" t="s">
        <v>4686</v>
      </c>
      <c r="BP315" s="28">
        <v>2</v>
      </c>
      <c r="BX315" s="6">
        <v>1</v>
      </c>
      <c r="BY315" s="6" t="s">
        <v>6619</v>
      </c>
      <c r="BZ315" s="6">
        <f t="shared" si="12"/>
        <v>2</v>
      </c>
      <c r="CA315" s="6">
        <f t="shared" si="13"/>
        <v>3</v>
      </c>
      <c r="CC315" s="26" t="s">
        <v>21</v>
      </c>
      <c r="CK315" s="6" t="s">
        <v>4689</v>
      </c>
      <c r="DC315" s="6" t="s">
        <v>4434</v>
      </c>
      <c r="DD315" s="6" t="s">
        <v>6613</v>
      </c>
      <c r="DF315" s="29">
        <f t="shared" si="14"/>
        <v>0</v>
      </c>
      <c r="DG315" s="6">
        <v>1</v>
      </c>
    </row>
    <row r="316" spans="1:111" hidden="1" x14ac:dyDescent="0.2">
      <c r="A316" s="6">
        <v>328</v>
      </c>
      <c r="B316" s="25">
        <v>46225.665405092594</v>
      </c>
      <c r="C316" s="25">
        <v>46225.69190972222</v>
      </c>
      <c r="D316" s="6" t="s">
        <v>4901</v>
      </c>
      <c r="F316" s="25"/>
      <c r="G316" s="26" t="s">
        <v>4676</v>
      </c>
      <c r="H316" s="6" t="s">
        <v>2903</v>
      </c>
      <c r="I316" s="6" t="s">
        <v>6620</v>
      </c>
      <c r="J316" s="6" t="s">
        <v>4434</v>
      </c>
      <c r="K316" s="6" t="s">
        <v>6621</v>
      </c>
      <c r="L316" s="6" t="s">
        <v>4308</v>
      </c>
      <c r="M316" s="6" t="s">
        <v>6622</v>
      </c>
      <c r="N316" s="6" t="s">
        <v>4729</v>
      </c>
      <c r="P316" s="6" t="s">
        <v>358</v>
      </c>
      <c r="Q316" s="6" t="s">
        <v>5011</v>
      </c>
      <c r="S316" s="6" t="s">
        <v>6482</v>
      </c>
      <c r="X316" s="27">
        <v>686</v>
      </c>
      <c r="Y316" s="27">
        <v>6135</v>
      </c>
      <c r="Z316" s="30"/>
      <c r="AA316" s="30"/>
      <c r="AB316" s="30">
        <f>SUM(Table2026_09_25[[#This Row],[Number of in-person visits provided in reporting year.]:[Number of video/virtual visits provided in reporting year.]])</f>
        <v>6135</v>
      </c>
      <c r="AC316" s="6" t="s">
        <v>8469</v>
      </c>
      <c r="AF316" s="6" t="s">
        <v>4682</v>
      </c>
      <c r="AI316" s="6" t="s">
        <v>6615</v>
      </c>
      <c r="AJ316" s="6" t="s">
        <v>4778</v>
      </c>
      <c r="AK316" s="6" t="s">
        <v>8483</v>
      </c>
      <c r="AL316" s="6" t="s">
        <v>548</v>
      </c>
      <c r="AQ316" s="6" t="s">
        <v>107</v>
      </c>
      <c r="AR316" s="6" t="s">
        <v>6623</v>
      </c>
      <c r="AX316" s="6" t="s">
        <v>5556</v>
      </c>
      <c r="BX316" s="6">
        <v>4.8</v>
      </c>
      <c r="BY316" s="6" t="s">
        <v>6624</v>
      </c>
      <c r="BZ316" s="6">
        <f t="shared" si="12"/>
        <v>0</v>
      </c>
      <c r="CA316" s="6">
        <f t="shared" si="13"/>
        <v>4.8</v>
      </c>
      <c r="CB316" s="28">
        <v>0</v>
      </c>
      <c r="CC316" s="26" t="s">
        <v>4753</v>
      </c>
      <c r="CE316" s="6" t="s">
        <v>4434</v>
      </c>
      <c r="CF316" s="6" t="s">
        <v>6625</v>
      </c>
      <c r="CG316" s="6" t="s">
        <v>4434</v>
      </c>
      <c r="CH316" s="6" t="s">
        <v>6625</v>
      </c>
      <c r="CK316" s="6" t="s">
        <v>5148</v>
      </c>
      <c r="CL316" s="6" t="s">
        <v>4434</v>
      </c>
      <c r="CM316" s="6" t="s">
        <v>4738</v>
      </c>
      <c r="CN316" s="6" t="s">
        <v>6626</v>
      </c>
      <c r="DC316" s="6" t="s">
        <v>4434</v>
      </c>
      <c r="DD316" s="6" t="s">
        <v>6622</v>
      </c>
      <c r="DF316" s="29">
        <f t="shared" si="14"/>
        <v>0</v>
      </c>
      <c r="DG316" s="29">
        <v>1</v>
      </c>
    </row>
    <row r="317" spans="1:111" hidden="1" x14ac:dyDescent="0.2">
      <c r="A317" s="6">
        <v>329</v>
      </c>
      <c r="B317" s="25">
        <v>46225.721689814818</v>
      </c>
      <c r="C317" s="25">
        <v>46225.726851851854</v>
      </c>
      <c r="D317" s="6" t="s">
        <v>4901</v>
      </c>
      <c r="F317" s="25"/>
      <c r="G317" s="26" t="s">
        <v>4725</v>
      </c>
      <c r="H317" s="6" t="s">
        <v>999</v>
      </c>
      <c r="I317" s="6" t="s">
        <v>5115</v>
      </c>
      <c r="J317" s="6" t="s">
        <v>4537</v>
      </c>
      <c r="L317" s="6" t="s">
        <v>3936</v>
      </c>
      <c r="M317" s="6" t="s">
        <v>6627</v>
      </c>
      <c r="N317" s="6" t="s">
        <v>4679</v>
      </c>
      <c r="P317" s="6" t="s">
        <v>3535</v>
      </c>
      <c r="Q317" s="6" t="s">
        <v>6628</v>
      </c>
      <c r="R317" s="6" t="s">
        <v>6629</v>
      </c>
      <c r="S317" s="6" t="s">
        <v>499</v>
      </c>
      <c r="V317" s="6" t="s">
        <v>4968</v>
      </c>
      <c r="W317" s="6" t="s">
        <v>6629</v>
      </c>
      <c r="X317" s="27">
        <v>2500</v>
      </c>
      <c r="Y317" s="27">
        <v>2500</v>
      </c>
      <c r="Z317" s="27">
        <v>1000</v>
      </c>
      <c r="AA317" s="27">
        <v>500</v>
      </c>
      <c r="AB317" s="27">
        <f>SUM(Table2026_09_25[[#This Row],[Number of in-person visits provided in reporting year.]:[Number of video/virtual visits provided in reporting year.]])</f>
        <v>4000</v>
      </c>
      <c r="AC317" s="6" t="s">
        <v>8469</v>
      </c>
      <c r="AF317" s="6" t="s">
        <v>4682</v>
      </c>
      <c r="AG317" s="28">
        <v>150</v>
      </c>
      <c r="AI317" s="6" t="s">
        <v>6630</v>
      </c>
      <c r="AJ317" s="6" t="s">
        <v>6631</v>
      </c>
      <c r="AK317" s="6" t="s">
        <v>8483</v>
      </c>
      <c r="AL317" s="6" t="s">
        <v>6632</v>
      </c>
      <c r="AQ317" s="6" t="s">
        <v>107</v>
      </c>
      <c r="AR317" s="6" t="s">
        <v>6633</v>
      </c>
      <c r="AX317" s="6" t="s">
        <v>4686</v>
      </c>
      <c r="AY317" s="28">
        <v>0.8</v>
      </c>
      <c r="AZ317" s="28">
        <v>0</v>
      </c>
      <c r="BA317" s="28">
        <v>0</v>
      </c>
      <c r="BB317" s="28">
        <v>0</v>
      </c>
      <c r="BC317" s="28">
        <v>2</v>
      </c>
      <c r="BD317" s="28">
        <v>0</v>
      </c>
      <c r="BE317" s="28">
        <v>0</v>
      </c>
      <c r="BF317" s="28">
        <v>1</v>
      </c>
      <c r="BG317" s="28">
        <v>1</v>
      </c>
      <c r="BH317" s="28">
        <v>0</v>
      </c>
      <c r="BI317" s="28">
        <v>0</v>
      </c>
      <c r="BJ317" s="28">
        <v>0</v>
      </c>
      <c r="BK317" s="28">
        <v>0</v>
      </c>
      <c r="BL317" s="28">
        <v>0</v>
      </c>
      <c r="BM317" s="28">
        <v>0</v>
      </c>
      <c r="BZ317" s="6">
        <f t="shared" si="12"/>
        <v>4.8</v>
      </c>
      <c r="CA317" s="6">
        <f t="shared" si="13"/>
        <v>2</v>
      </c>
      <c r="CC317" s="26" t="s">
        <v>4753</v>
      </c>
      <c r="CD317" s="6" t="s">
        <v>4916</v>
      </c>
      <c r="CE317" s="6" t="s">
        <v>4537</v>
      </c>
      <c r="CG317" s="6" t="s">
        <v>4537</v>
      </c>
      <c r="CJ317" s="6" t="s">
        <v>8599</v>
      </c>
      <c r="CK317" s="6" t="s">
        <v>6634</v>
      </c>
      <c r="CL317" s="6" t="s">
        <v>4537</v>
      </c>
      <c r="CM317" s="6" t="s">
        <v>4737</v>
      </c>
      <c r="CO317" s="6" t="s">
        <v>4434</v>
      </c>
      <c r="CP317" s="6" t="s">
        <v>4690</v>
      </c>
      <c r="CR317" s="6" t="s">
        <v>4537</v>
      </c>
      <c r="CS317" s="6" t="s">
        <v>4759</v>
      </c>
      <c r="CU317" s="6" t="s">
        <v>8607</v>
      </c>
      <c r="CV317" s="6" t="s">
        <v>4694</v>
      </c>
      <c r="CX317" s="6" t="s">
        <v>4537</v>
      </c>
      <c r="CY317" s="6" t="s">
        <v>4537</v>
      </c>
      <c r="DC317" s="6" t="s">
        <v>4434</v>
      </c>
      <c r="DD317" s="6" t="s">
        <v>6627</v>
      </c>
      <c r="DF317" s="29">
        <f t="shared" si="14"/>
        <v>0</v>
      </c>
      <c r="DG317" s="6">
        <v>1</v>
      </c>
    </row>
    <row r="318" spans="1:111" hidden="1" x14ac:dyDescent="0.2">
      <c r="A318" s="6">
        <v>330</v>
      </c>
      <c r="B318" s="25">
        <v>46226.381944444445</v>
      </c>
      <c r="C318" s="25">
        <v>46226.402685185189</v>
      </c>
      <c r="D318" s="6" t="s">
        <v>4901</v>
      </c>
      <c r="F318" s="25"/>
      <c r="G318" s="26" t="s">
        <v>4676</v>
      </c>
      <c r="H318" s="6" t="s">
        <v>6635</v>
      </c>
      <c r="I318" s="6" t="s">
        <v>6636</v>
      </c>
      <c r="J318" s="6" t="s">
        <v>4537</v>
      </c>
      <c r="L318" s="6" t="s">
        <v>1113</v>
      </c>
      <c r="M318" s="6" t="s">
        <v>4366</v>
      </c>
      <c r="N318" s="6" t="s">
        <v>4679</v>
      </c>
      <c r="P318" s="6" t="s">
        <v>5257</v>
      </c>
      <c r="Q318" s="6" t="s">
        <v>446</v>
      </c>
      <c r="R318" s="6" t="s">
        <v>5257</v>
      </c>
      <c r="S318" s="6" t="s">
        <v>5036</v>
      </c>
      <c r="X318" s="27">
        <v>651</v>
      </c>
      <c r="Y318" s="27">
        <v>750</v>
      </c>
      <c r="Z318" s="27">
        <v>1881</v>
      </c>
      <c r="AA318" s="27">
        <v>4</v>
      </c>
      <c r="AB318" s="27">
        <f>SUM(Table2026_09_25[[#This Row],[Number of in-person visits provided in reporting year.]:[Number of video/virtual visits provided in reporting year.]])</f>
        <v>2635</v>
      </c>
      <c r="AC318" s="6" t="s">
        <v>8469</v>
      </c>
      <c r="AF318" s="6" t="s">
        <v>4682</v>
      </c>
      <c r="AG318" s="28">
        <v>151</v>
      </c>
      <c r="AH318" s="6" t="s">
        <v>6637</v>
      </c>
      <c r="AI318" s="6" t="s">
        <v>6638</v>
      </c>
      <c r="AJ318" s="6" t="s">
        <v>6639</v>
      </c>
      <c r="AK318" s="6" t="s">
        <v>8483</v>
      </c>
      <c r="AL318" s="6" t="s">
        <v>1115</v>
      </c>
      <c r="AQ318" s="6" t="s">
        <v>6640</v>
      </c>
      <c r="AR318" s="6" t="s">
        <v>6633</v>
      </c>
      <c r="AS318" s="6" t="s">
        <v>4685</v>
      </c>
      <c r="AV318" s="6" t="s">
        <v>4717</v>
      </c>
      <c r="AX318" s="6" t="s">
        <v>4839</v>
      </c>
      <c r="AY318" s="28">
        <v>0.3</v>
      </c>
      <c r="AZ318" s="28">
        <v>1</v>
      </c>
      <c r="BA318" s="28">
        <v>0.1</v>
      </c>
      <c r="BB318" s="28">
        <v>0</v>
      </c>
      <c r="BC318" s="28">
        <v>0</v>
      </c>
      <c r="BD318" s="28">
        <v>0</v>
      </c>
      <c r="BE318" s="28">
        <v>0</v>
      </c>
      <c r="BF318" s="28">
        <v>0</v>
      </c>
      <c r="BG318" s="28">
        <v>2</v>
      </c>
      <c r="BH318" s="28">
        <v>0</v>
      </c>
      <c r="BI318" s="28">
        <v>0</v>
      </c>
      <c r="BJ318" s="28">
        <v>0</v>
      </c>
      <c r="BK318" s="28">
        <v>0.2</v>
      </c>
      <c r="BL318" s="28">
        <v>0</v>
      </c>
      <c r="BM318" s="28">
        <v>0</v>
      </c>
      <c r="BN318" s="28">
        <v>0.46</v>
      </c>
      <c r="BO318" s="28">
        <v>0</v>
      </c>
      <c r="BP318" s="28">
        <v>0</v>
      </c>
      <c r="BQ318" s="28">
        <v>2</v>
      </c>
      <c r="BR318" s="28">
        <v>2</v>
      </c>
      <c r="BS318" s="28">
        <v>0</v>
      </c>
      <c r="BT318" s="28">
        <v>0</v>
      </c>
      <c r="BU318" s="28">
        <v>0</v>
      </c>
      <c r="BV318" s="28"/>
      <c r="BW318" s="28"/>
      <c r="BX318" s="28"/>
      <c r="BY318" s="28" t="s">
        <v>4881</v>
      </c>
      <c r="BZ318" s="6">
        <f t="shared" si="12"/>
        <v>8.06</v>
      </c>
      <c r="CA318" s="6">
        <f t="shared" si="13"/>
        <v>6.2</v>
      </c>
      <c r="CB318" s="28">
        <v>0</v>
      </c>
      <c r="CC318" s="26" t="s">
        <v>4753</v>
      </c>
      <c r="CD318" s="6" t="s">
        <v>6641</v>
      </c>
      <c r="CE318" s="6" t="s">
        <v>4434</v>
      </c>
      <c r="CF318" s="6" t="s">
        <v>6642</v>
      </c>
      <c r="CG318" s="6" t="s">
        <v>4434</v>
      </c>
      <c r="CH318" s="6" t="s">
        <v>6643</v>
      </c>
      <c r="CI318" s="6" t="s">
        <v>6644</v>
      </c>
      <c r="CJ318" s="6" t="s">
        <v>8598</v>
      </c>
      <c r="CK318" s="6" t="s">
        <v>5851</v>
      </c>
      <c r="CL318" s="6" t="s">
        <v>4434</v>
      </c>
      <c r="CM318" s="6" t="s">
        <v>4787</v>
      </c>
      <c r="CN318" s="6" t="s">
        <v>4691</v>
      </c>
      <c r="CO318" s="6" t="s">
        <v>4434</v>
      </c>
      <c r="CP318" s="6" t="s">
        <v>4787</v>
      </c>
      <c r="CQ318" s="6" t="s">
        <v>4700</v>
      </c>
      <c r="CR318" s="6" t="s">
        <v>8609</v>
      </c>
      <c r="CS318" s="6" t="s">
        <v>4787</v>
      </c>
      <c r="CT318" s="6" t="s">
        <v>6645</v>
      </c>
      <c r="CU318" s="6" t="s">
        <v>4434</v>
      </c>
      <c r="CV318" s="6" t="s">
        <v>4787</v>
      </c>
      <c r="CW318" s="6" t="s">
        <v>6645</v>
      </c>
      <c r="CX318" s="6" t="s">
        <v>4537</v>
      </c>
      <c r="CY318" s="6" t="s">
        <v>4537</v>
      </c>
      <c r="DA318" s="6" t="s">
        <v>6646</v>
      </c>
      <c r="DC318" s="6" t="s">
        <v>4434</v>
      </c>
      <c r="DD318" s="6" t="s">
        <v>4366</v>
      </c>
      <c r="DF318" s="29">
        <f t="shared" si="14"/>
        <v>0</v>
      </c>
      <c r="DG318" s="29">
        <v>1</v>
      </c>
    </row>
    <row r="319" spans="1:111" hidden="1" x14ac:dyDescent="0.2">
      <c r="A319" s="6">
        <v>331</v>
      </c>
      <c r="B319" s="25">
        <v>46226.403032407405</v>
      </c>
      <c r="C319" s="25">
        <v>46226.409872685188</v>
      </c>
      <c r="D319" s="6" t="s">
        <v>4901</v>
      </c>
      <c r="F319" s="25"/>
      <c r="G319" s="26" t="s">
        <v>4725</v>
      </c>
      <c r="H319" s="6" t="s">
        <v>6635</v>
      </c>
      <c r="I319" s="6" t="s">
        <v>6636</v>
      </c>
      <c r="J319" s="6" t="s">
        <v>4537</v>
      </c>
      <c r="L319" s="6" t="s">
        <v>1113</v>
      </c>
      <c r="M319" s="6" t="s">
        <v>4366</v>
      </c>
      <c r="N319" s="6" t="s">
        <v>4679</v>
      </c>
      <c r="P319" s="6" t="s">
        <v>5257</v>
      </c>
      <c r="Q319" s="6" t="s">
        <v>446</v>
      </c>
      <c r="R319" s="6" t="s">
        <v>5257</v>
      </c>
      <c r="X319" s="27">
        <v>644</v>
      </c>
      <c r="Y319" s="27">
        <v>794</v>
      </c>
      <c r="Z319" s="27">
        <v>1845</v>
      </c>
      <c r="AA319" s="27">
        <v>0</v>
      </c>
      <c r="AB319" s="27">
        <f>SUM(Table2026_09_25[[#This Row],[Number of in-person visits provided in reporting year.]:[Number of video/virtual visits provided in reporting year.]])</f>
        <v>2639</v>
      </c>
      <c r="AC319" s="6" t="s">
        <v>8469</v>
      </c>
      <c r="AF319" s="6" t="s">
        <v>4682</v>
      </c>
      <c r="AG319" s="28">
        <v>275</v>
      </c>
      <c r="AH319" s="6" t="s">
        <v>6647</v>
      </c>
      <c r="AI319" s="6" t="s">
        <v>6638</v>
      </c>
      <c r="AJ319" s="6" t="s">
        <v>6639</v>
      </c>
      <c r="AK319" s="6" t="s">
        <v>8483</v>
      </c>
      <c r="AL319" s="6" t="s">
        <v>1115</v>
      </c>
      <c r="AQ319" s="6" t="s">
        <v>6640</v>
      </c>
      <c r="AR319" s="6" t="s">
        <v>6633</v>
      </c>
      <c r="AS319" s="6" t="s">
        <v>4685</v>
      </c>
      <c r="AV319" s="6" t="s">
        <v>4717</v>
      </c>
      <c r="AX319" s="6" t="s">
        <v>4839</v>
      </c>
      <c r="AY319" s="28">
        <v>0.3</v>
      </c>
      <c r="AZ319" s="28">
        <v>1</v>
      </c>
      <c r="BA319" s="28">
        <v>0.1</v>
      </c>
      <c r="BB319" s="28">
        <v>0</v>
      </c>
      <c r="BC319" s="28">
        <v>0</v>
      </c>
      <c r="BD319" s="28">
        <v>0</v>
      </c>
      <c r="BE319" s="28">
        <v>0</v>
      </c>
      <c r="BF319" s="28">
        <v>0</v>
      </c>
      <c r="BG319" s="28">
        <v>2</v>
      </c>
      <c r="BH319" s="28">
        <v>0</v>
      </c>
      <c r="BI319" s="28">
        <v>0</v>
      </c>
      <c r="BJ319" s="28">
        <v>0</v>
      </c>
      <c r="BK319" s="28">
        <v>0.2</v>
      </c>
      <c r="BL319" s="28">
        <v>0</v>
      </c>
      <c r="BM319" s="28">
        <v>0</v>
      </c>
      <c r="BN319" s="28">
        <v>0.56999999999999995</v>
      </c>
      <c r="BO319" s="28">
        <v>0</v>
      </c>
      <c r="BP319" s="28">
        <v>0</v>
      </c>
      <c r="BQ319" s="28">
        <v>2</v>
      </c>
      <c r="BR319" s="28">
        <v>2</v>
      </c>
      <c r="BS319" s="28">
        <v>0</v>
      </c>
      <c r="BT319" s="28">
        <v>0</v>
      </c>
      <c r="BU319" s="28">
        <v>0</v>
      </c>
      <c r="BV319" s="28"/>
      <c r="BW319" s="28"/>
      <c r="BX319" s="28"/>
      <c r="BY319" s="28" t="s">
        <v>4881</v>
      </c>
      <c r="BZ319" s="6">
        <f t="shared" si="12"/>
        <v>8.1700000000000017</v>
      </c>
      <c r="CA319" s="6">
        <f t="shared" si="13"/>
        <v>6.2</v>
      </c>
      <c r="CB319" s="28">
        <v>0</v>
      </c>
      <c r="CC319" s="26" t="s">
        <v>4753</v>
      </c>
      <c r="CD319" s="6" t="s">
        <v>4923</v>
      </c>
      <c r="CE319" s="6" t="s">
        <v>4434</v>
      </c>
      <c r="CF319" s="6" t="s">
        <v>6648</v>
      </c>
      <c r="CG319" s="6" t="s">
        <v>4434</v>
      </c>
      <c r="CH319" s="6" t="s">
        <v>6648</v>
      </c>
      <c r="CI319" s="6" t="s">
        <v>6649</v>
      </c>
      <c r="CJ319" s="6" t="s">
        <v>8598</v>
      </c>
      <c r="CK319" s="6" t="s">
        <v>6650</v>
      </c>
      <c r="CL319" s="6" t="s">
        <v>4434</v>
      </c>
      <c r="CM319" s="6" t="s">
        <v>4787</v>
      </c>
      <c r="CN319" s="6" t="s">
        <v>4691</v>
      </c>
      <c r="CO319" s="6" t="s">
        <v>4434</v>
      </c>
      <c r="CP319" s="6" t="s">
        <v>4787</v>
      </c>
      <c r="CQ319" s="6" t="s">
        <v>4700</v>
      </c>
      <c r="CR319" s="6" t="s">
        <v>8609</v>
      </c>
      <c r="CS319" s="6" t="s">
        <v>4787</v>
      </c>
      <c r="CT319" s="6" t="s">
        <v>6645</v>
      </c>
      <c r="CU319" s="6" t="s">
        <v>4434</v>
      </c>
      <c r="CV319" s="6" t="s">
        <v>4787</v>
      </c>
      <c r="CW319" s="6" t="s">
        <v>6645</v>
      </c>
      <c r="CX319" s="6" t="s">
        <v>4537</v>
      </c>
      <c r="CY319" s="6" t="s">
        <v>4537</v>
      </c>
      <c r="DA319" s="6" t="s">
        <v>6646</v>
      </c>
      <c r="DB319" s="6" t="s">
        <v>6651</v>
      </c>
      <c r="DC319" s="6" t="s">
        <v>4434</v>
      </c>
      <c r="DD319" s="6" t="s">
        <v>4366</v>
      </c>
      <c r="DF319" s="29">
        <f t="shared" si="14"/>
        <v>0</v>
      </c>
      <c r="DG319" s="6">
        <v>1</v>
      </c>
    </row>
    <row r="320" spans="1:111" hidden="1" x14ac:dyDescent="0.2">
      <c r="A320" s="6">
        <v>332</v>
      </c>
      <c r="B320" s="25">
        <v>46226.492708333331</v>
      </c>
      <c r="C320" s="25">
        <v>46226.506238425929</v>
      </c>
      <c r="D320" s="6" t="s">
        <v>4901</v>
      </c>
      <c r="F320" s="25"/>
      <c r="G320" s="26" t="s">
        <v>4676</v>
      </c>
      <c r="H320" s="6" t="s">
        <v>6652</v>
      </c>
      <c r="I320" s="6" t="s">
        <v>5843</v>
      </c>
      <c r="J320" s="6" t="s">
        <v>4537</v>
      </c>
      <c r="L320" s="6" t="s">
        <v>171</v>
      </c>
      <c r="M320" s="6" t="s">
        <v>6653</v>
      </c>
      <c r="N320" s="6" t="s">
        <v>4679</v>
      </c>
      <c r="P320" s="6" t="s">
        <v>3531</v>
      </c>
      <c r="Q320" s="6" t="s">
        <v>4680</v>
      </c>
      <c r="U320" s="6" t="s">
        <v>4681</v>
      </c>
      <c r="X320" s="27">
        <v>1122</v>
      </c>
      <c r="Y320" s="27">
        <v>1122</v>
      </c>
      <c r="Z320" s="27">
        <v>0</v>
      </c>
      <c r="AA320" s="27">
        <v>0</v>
      </c>
      <c r="AB320" s="27">
        <f>SUM(Table2026_09_25[[#This Row],[Number of in-person visits provided in reporting year.]:[Number of video/virtual visits provided in reporting year.]])</f>
        <v>1122</v>
      </c>
      <c r="AC320" s="6" t="s">
        <v>8469</v>
      </c>
      <c r="AF320" s="6" t="s">
        <v>4682</v>
      </c>
      <c r="AI320" s="6" t="s">
        <v>6654</v>
      </c>
      <c r="AJ320" s="6" t="s">
        <v>6655</v>
      </c>
      <c r="AK320" s="6" t="s">
        <v>8483</v>
      </c>
      <c r="AL320" s="6" t="s">
        <v>2578</v>
      </c>
      <c r="AQ320" s="6" t="s">
        <v>107</v>
      </c>
      <c r="AX320" s="6" t="s">
        <v>4686</v>
      </c>
      <c r="BZ320" s="6">
        <f t="shared" si="12"/>
        <v>0</v>
      </c>
      <c r="CA320" s="6">
        <f t="shared" si="13"/>
        <v>0</v>
      </c>
      <c r="CC320" s="26" t="s">
        <v>4687</v>
      </c>
      <c r="CD320" s="6" t="s">
        <v>4688</v>
      </c>
      <c r="CK320" s="6" t="s">
        <v>5148</v>
      </c>
      <c r="DC320" s="6" t="s">
        <v>4434</v>
      </c>
      <c r="DD320" s="6" t="s">
        <v>6656</v>
      </c>
      <c r="DF320" s="29">
        <f t="shared" si="14"/>
        <v>0</v>
      </c>
      <c r="DG320" s="29">
        <v>1</v>
      </c>
    </row>
    <row r="321" spans="1:111" hidden="1" x14ac:dyDescent="0.2">
      <c r="A321" s="6">
        <v>333</v>
      </c>
      <c r="B321" s="25">
        <v>46226.457673611112</v>
      </c>
      <c r="C321" s="25">
        <v>46226.512233796297</v>
      </c>
      <c r="D321" s="6" t="s">
        <v>4901</v>
      </c>
      <c r="F321" s="25"/>
      <c r="G321" s="26" t="s">
        <v>4725</v>
      </c>
      <c r="H321" s="6" t="s">
        <v>166</v>
      </c>
      <c r="I321" s="6" t="s">
        <v>5940</v>
      </c>
      <c r="J321" s="6" t="s">
        <v>4537</v>
      </c>
      <c r="L321" s="6" t="s">
        <v>171</v>
      </c>
      <c r="M321" s="6" t="s">
        <v>2586</v>
      </c>
      <c r="N321" s="6" t="s">
        <v>4679</v>
      </c>
      <c r="P321" s="6" t="s">
        <v>3531</v>
      </c>
      <c r="Q321" s="6" t="s">
        <v>4680</v>
      </c>
      <c r="U321" s="6" t="s">
        <v>4681</v>
      </c>
      <c r="V321" s="6" t="s">
        <v>4681</v>
      </c>
      <c r="X321" s="27">
        <v>1317</v>
      </c>
      <c r="Y321" s="27">
        <v>1215</v>
      </c>
      <c r="Z321" s="27">
        <v>0</v>
      </c>
      <c r="AA321" s="27">
        <v>0</v>
      </c>
      <c r="AB321" s="27">
        <f>SUM(Table2026_09_25[[#This Row],[Number of in-person visits provided in reporting year.]:[Number of video/virtual visits provided in reporting year.]])</f>
        <v>1215</v>
      </c>
      <c r="AC321" s="6" t="s">
        <v>8469</v>
      </c>
      <c r="AD321" s="28" t="s">
        <v>4881</v>
      </c>
      <c r="AE321" s="28" t="s">
        <v>4881</v>
      </c>
      <c r="AF321" s="6" t="s">
        <v>4797</v>
      </c>
      <c r="AI321" s="6" t="s">
        <v>2619</v>
      </c>
      <c r="AJ321" s="6" t="s">
        <v>4859</v>
      </c>
      <c r="AK321" s="6" t="s">
        <v>8483</v>
      </c>
      <c r="AL321" s="6" t="s">
        <v>167</v>
      </c>
      <c r="AQ321" s="6" t="s">
        <v>544</v>
      </c>
      <c r="AW321" s="6" t="s">
        <v>5388</v>
      </c>
      <c r="AX321" s="6" t="s">
        <v>4686</v>
      </c>
      <c r="BP321" s="28">
        <v>2</v>
      </c>
      <c r="BY321" s="6" t="s">
        <v>6657</v>
      </c>
      <c r="BZ321" s="6">
        <f t="shared" si="12"/>
        <v>2</v>
      </c>
      <c r="CA321" s="6">
        <f t="shared" si="13"/>
        <v>2</v>
      </c>
      <c r="CC321" s="26" t="s">
        <v>4687</v>
      </c>
      <c r="CD321" s="6" t="s">
        <v>6285</v>
      </c>
      <c r="CE321" s="6" t="s">
        <v>4537</v>
      </c>
      <c r="CG321" s="6" t="s">
        <v>4537</v>
      </c>
      <c r="CH321" s="6" t="s">
        <v>6658</v>
      </c>
      <c r="CI321" s="6" t="s">
        <v>6659</v>
      </c>
      <c r="CJ321" s="6" t="s">
        <v>8599</v>
      </c>
      <c r="CK321" s="6" t="s">
        <v>5942</v>
      </c>
      <c r="CL321" s="6" t="s">
        <v>4537</v>
      </c>
      <c r="CM321" s="6" t="s">
        <v>4737</v>
      </c>
      <c r="CN321" s="6" t="s">
        <v>6660</v>
      </c>
      <c r="CO321" s="6" t="s">
        <v>8607</v>
      </c>
      <c r="CP321" s="6" t="s">
        <v>4758</v>
      </c>
      <c r="CQ321" s="6" t="s">
        <v>6661</v>
      </c>
      <c r="CR321" s="6" t="s">
        <v>4537</v>
      </c>
      <c r="CS321" s="6" t="s">
        <v>4759</v>
      </c>
      <c r="CT321" s="6" t="s">
        <v>6661</v>
      </c>
      <c r="CU321" s="6" t="s">
        <v>8607</v>
      </c>
      <c r="CV321" s="6" t="s">
        <v>4694</v>
      </c>
      <c r="CW321" s="6" t="s">
        <v>6662</v>
      </c>
      <c r="CX321" s="6" t="s">
        <v>4537</v>
      </c>
      <c r="CY321" s="6" t="s">
        <v>4537</v>
      </c>
      <c r="DC321" s="6" t="s">
        <v>4434</v>
      </c>
      <c r="DD321" s="6" t="s">
        <v>2586</v>
      </c>
      <c r="DF321" s="29">
        <f t="shared" si="14"/>
        <v>0</v>
      </c>
      <c r="DG321" s="6">
        <v>1</v>
      </c>
    </row>
    <row r="322" spans="1:111" hidden="1" x14ac:dyDescent="0.2">
      <c r="A322" s="6">
        <v>334</v>
      </c>
      <c r="B322" s="25">
        <v>46226.51226851852</v>
      </c>
      <c r="C322" s="25">
        <v>46226.519629629627</v>
      </c>
      <c r="D322" s="6" t="s">
        <v>4901</v>
      </c>
      <c r="F322" s="25"/>
      <c r="G322" s="26" t="s">
        <v>4725</v>
      </c>
      <c r="H322" s="6" t="s">
        <v>5957</v>
      </c>
      <c r="I322" s="6" t="s">
        <v>5940</v>
      </c>
      <c r="J322" s="6" t="s">
        <v>4537</v>
      </c>
      <c r="L322" s="6" t="s">
        <v>171</v>
      </c>
      <c r="M322" s="6" t="s">
        <v>2586</v>
      </c>
      <c r="N322" s="6" t="s">
        <v>4679</v>
      </c>
      <c r="P322" s="6" t="s">
        <v>3531</v>
      </c>
      <c r="Q322" s="6" t="s">
        <v>4680</v>
      </c>
      <c r="U322" s="6" t="s">
        <v>4681</v>
      </c>
      <c r="V322" s="6" t="s">
        <v>4681</v>
      </c>
      <c r="X322" s="27">
        <v>770</v>
      </c>
      <c r="Y322" s="27">
        <v>770</v>
      </c>
      <c r="Z322" s="30"/>
      <c r="AA322" s="30"/>
      <c r="AB322" s="30">
        <f>SUM(Table2026_09_25[[#This Row],[Number of in-person visits provided in reporting year.]:[Number of video/virtual visits provided in reporting year.]])</f>
        <v>770</v>
      </c>
      <c r="AC322" s="6" t="s">
        <v>8469</v>
      </c>
      <c r="AF322" s="6" t="s">
        <v>4797</v>
      </c>
      <c r="AI322" s="6" t="s">
        <v>5958</v>
      </c>
      <c r="AJ322" s="6" t="s">
        <v>4851</v>
      </c>
      <c r="AK322" s="6" t="s">
        <v>8483</v>
      </c>
      <c r="AL322" s="6" t="s">
        <v>5959</v>
      </c>
      <c r="AQ322" s="6" t="s">
        <v>544</v>
      </c>
      <c r="AW322" s="6" t="s">
        <v>5395</v>
      </c>
      <c r="AX322" s="6" t="s">
        <v>4686</v>
      </c>
      <c r="BF322" s="28">
        <v>1</v>
      </c>
      <c r="BP322" s="28"/>
      <c r="BX322" s="6">
        <v>0.2</v>
      </c>
      <c r="BY322" s="6" t="s">
        <v>6663</v>
      </c>
      <c r="BZ322" s="6">
        <f t="shared" ref="BZ322:BZ383" si="15">SUM(AY322:BW322)</f>
        <v>1</v>
      </c>
      <c r="CA322" s="6">
        <f t="shared" ref="CA322:CA383" si="16">(SUM(BB322))+(SUM(BE322:BM322))+(SUM(BO322:BV322))+BX322</f>
        <v>1.2</v>
      </c>
      <c r="CC322" s="26" t="s">
        <v>4687</v>
      </c>
      <c r="CD322" s="6" t="s">
        <v>6664</v>
      </c>
      <c r="CE322" s="6" t="s">
        <v>4537</v>
      </c>
      <c r="CG322" s="6" t="s">
        <v>4537</v>
      </c>
      <c r="CH322" s="6" t="s">
        <v>6665</v>
      </c>
      <c r="CI322" s="6" t="s">
        <v>6666</v>
      </c>
      <c r="CK322" s="6" t="s">
        <v>4689</v>
      </c>
      <c r="CL322" s="6" t="s">
        <v>4537</v>
      </c>
      <c r="CM322" s="6" t="s">
        <v>4737</v>
      </c>
      <c r="CN322" s="6" t="s">
        <v>6667</v>
      </c>
      <c r="CO322" s="6" t="s">
        <v>8607</v>
      </c>
      <c r="CP322" s="6" t="s">
        <v>4758</v>
      </c>
      <c r="CR322" s="6" t="s">
        <v>4537</v>
      </c>
      <c r="CS322" s="6" t="s">
        <v>4759</v>
      </c>
      <c r="CT322" s="6" t="s">
        <v>6668</v>
      </c>
      <c r="CU322" s="6" t="s">
        <v>8607</v>
      </c>
      <c r="CV322" s="6" t="s">
        <v>4694</v>
      </c>
      <c r="CW322" s="6" t="s">
        <v>6669</v>
      </c>
      <c r="CX322" s="6" t="s">
        <v>4434</v>
      </c>
      <c r="CY322" s="6" t="s">
        <v>4434</v>
      </c>
      <c r="CZ322" s="6" t="s">
        <v>6670</v>
      </c>
      <c r="DC322" s="6" t="s">
        <v>4434</v>
      </c>
      <c r="DD322" s="6" t="s">
        <v>2586</v>
      </c>
      <c r="DF322" s="29">
        <f t="shared" ref="DF322:DF383" si="17">SUBTOTAL(103,G322)</f>
        <v>0</v>
      </c>
      <c r="DG322" s="6">
        <v>1</v>
      </c>
    </row>
    <row r="323" spans="1:111" hidden="1" x14ac:dyDescent="0.2">
      <c r="A323" s="6">
        <v>335</v>
      </c>
      <c r="B323" s="25">
        <v>46226.519652777781</v>
      </c>
      <c r="C323" s="25">
        <v>46226.526134259257</v>
      </c>
      <c r="D323" s="6" t="s">
        <v>4901</v>
      </c>
      <c r="F323" s="25"/>
      <c r="G323" s="26" t="s">
        <v>4725</v>
      </c>
      <c r="H323" s="6" t="s">
        <v>5392</v>
      </c>
      <c r="I323" s="6" t="s">
        <v>5931</v>
      </c>
      <c r="J323" s="6" t="s">
        <v>4537</v>
      </c>
      <c r="L323" s="6" t="s">
        <v>171</v>
      </c>
      <c r="M323" s="6" t="s">
        <v>2586</v>
      </c>
      <c r="N323" s="6" t="s">
        <v>4679</v>
      </c>
      <c r="P323" s="6" t="s">
        <v>3531</v>
      </c>
      <c r="Q323" s="6" t="s">
        <v>4680</v>
      </c>
      <c r="U323" s="6" t="s">
        <v>4681</v>
      </c>
      <c r="V323" s="6" t="s">
        <v>4681</v>
      </c>
      <c r="X323" s="27">
        <v>957</v>
      </c>
      <c r="Y323" s="27">
        <v>957</v>
      </c>
      <c r="Z323" s="30"/>
      <c r="AA323" s="30"/>
      <c r="AB323" s="30">
        <f>SUM(Table2026_09_25[[#This Row],[Number of in-person visits provided in reporting year.]:[Number of video/virtual visits provided in reporting year.]])</f>
        <v>957</v>
      </c>
      <c r="AC323" s="6" t="s">
        <v>8469</v>
      </c>
      <c r="AF323" s="6" t="s">
        <v>4797</v>
      </c>
      <c r="AI323" s="6" t="s">
        <v>5394</v>
      </c>
      <c r="AJ323" s="6" t="s">
        <v>4851</v>
      </c>
      <c r="AK323" s="6" t="s">
        <v>8483</v>
      </c>
      <c r="AL323" s="6" t="s">
        <v>260</v>
      </c>
      <c r="AQ323" s="6" t="s">
        <v>544</v>
      </c>
      <c r="AW323" s="6" t="s">
        <v>5395</v>
      </c>
      <c r="BF323" s="28">
        <v>1</v>
      </c>
      <c r="BP323" s="6">
        <v>1</v>
      </c>
      <c r="BX323" s="6">
        <v>0.2</v>
      </c>
      <c r="BY323" s="6" t="s">
        <v>6663</v>
      </c>
      <c r="BZ323" s="6">
        <f t="shared" si="15"/>
        <v>2</v>
      </c>
      <c r="CA323" s="6">
        <f t="shared" si="16"/>
        <v>2.2000000000000002</v>
      </c>
      <c r="CB323" s="28">
        <v>1</v>
      </c>
      <c r="CC323" s="26" t="s">
        <v>4687</v>
      </c>
      <c r="CD323" s="6" t="s">
        <v>6671</v>
      </c>
      <c r="CE323" s="6" t="s">
        <v>4537</v>
      </c>
      <c r="CG323" s="6" t="s">
        <v>4537</v>
      </c>
      <c r="CH323" s="6" t="s">
        <v>6665</v>
      </c>
      <c r="CI323" s="6" t="s">
        <v>6672</v>
      </c>
      <c r="CJ323" s="6" t="s">
        <v>5148</v>
      </c>
      <c r="CK323" s="6" t="s">
        <v>4689</v>
      </c>
      <c r="CL323" s="6" t="s">
        <v>4537</v>
      </c>
      <c r="CM323" s="6" t="s">
        <v>4737</v>
      </c>
      <c r="CN323" s="6" t="s">
        <v>6673</v>
      </c>
      <c r="CO323" s="6" t="s">
        <v>8607</v>
      </c>
      <c r="CP323" s="6" t="s">
        <v>4758</v>
      </c>
      <c r="CR323" s="6" t="s">
        <v>4537</v>
      </c>
      <c r="CS323" s="6" t="s">
        <v>4759</v>
      </c>
      <c r="CT323" s="6" t="s">
        <v>6674</v>
      </c>
      <c r="CU323" s="6" t="s">
        <v>8607</v>
      </c>
      <c r="CV323" s="6" t="s">
        <v>4694</v>
      </c>
      <c r="CW323" s="6" t="s">
        <v>6673</v>
      </c>
      <c r="CX323" s="6" t="s">
        <v>4537</v>
      </c>
      <c r="CY323" s="6" t="s">
        <v>4537</v>
      </c>
      <c r="CZ323" s="6" t="s">
        <v>6673</v>
      </c>
      <c r="DC323" s="6" t="s">
        <v>4434</v>
      </c>
      <c r="DD323" s="6" t="s">
        <v>2586</v>
      </c>
      <c r="DF323" s="29">
        <f t="shared" si="17"/>
        <v>0</v>
      </c>
      <c r="DG323" s="6">
        <v>1</v>
      </c>
    </row>
    <row r="324" spans="1:111" hidden="1" x14ac:dyDescent="0.2">
      <c r="A324" s="6">
        <v>336</v>
      </c>
      <c r="B324" s="25">
        <v>46226.52616898148</v>
      </c>
      <c r="C324" s="25">
        <v>46226.531666666669</v>
      </c>
      <c r="D324" s="6" t="s">
        <v>4901</v>
      </c>
      <c r="F324" s="25"/>
      <c r="G324" s="26" t="s">
        <v>4725</v>
      </c>
      <c r="H324" s="6" t="s">
        <v>184</v>
      </c>
      <c r="I324" s="6" t="s">
        <v>6675</v>
      </c>
      <c r="J324" s="6" t="s">
        <v>4537</v>
      </c>
      <c r="L324" s="6" t="s">
        <v>4681</v>
      </c>
      <c r="M324" s="6" t="s">
        <v>2586</v>
      </c>
      <c r="N324" s="6" t="s">
        <v>4679</v>
      </c>
      <c r="P324" s="6" t="s">
        <v>3531</v>
      </c>
      <c r="Q324" s="6" t="s">
        <v>4680</v>
      </c>
      <c r="V324" s="6" t="s">
        <v>4681</v>
      </c>
      <c r="X324" s="27">
        <v>739</v>
      </c>
      <c r="Y324" s="27">
        <v>687</v>
      </c>
      <c r="Z324" s="27">
        <v>0</v>
      </c>
      <c r="AA324" s="27">
        <v>0</v>
      </c>
      <c r="AB324" s="27">
        <f>SUM(Table2026_09_25[[#This Row],[Number of in-person visits provided in reporting year.]:[Number of video/virtual visits provided in reporting year.]])</f>
        <v>687</v>
      </c>
      <c r="AC324" s="6" t="s">
        <v>8469</v>
      </c>
      <c r="AF324" s="6" t="s">
        <v>6676</v>
      </c>
      <c r="AI324" s="6" t="s">
        <v>5952</v>
      </c>
      <c r="AJ324" s="6" t="s">
        <v>4834</v>
      </c>
      <c r="AK324" s="6" t="s">
        <v>8483</v>
      </c>
      <c r="AL324" s="6" t="s">
        <v>120</v>
      </c>
      <c r="AQ324" s="6" t="s">
        <v>544</v>
      </c>
      <c r="AW324" s="6" t="s">
        <v>5935</v>
      </c>
      <c r="AX324" s="6" t="s">
        <v>4686</v>
      </c>
      <c r="BP324" s="28">
        <v>2</v>
      </c>
      <c r="BZ324" s="6">
        <f t="shared" si="15"/>
        <v>2</v>
      </c>
      <c r="CA324" s="6">
        <f t="shared" si="16"/>
        <v>2</v>
      </c>
      <c r="CC324" s="26" t="s">
        <v>4687</v>
      </c>
      <c r="CD324" s="6" t="s">
        <v>6677</v>
      </c>
      <c r="CE324" s="6" t="s">
        <v>4537</v>
      </c>
      <c r="CG324" s="6" t="s">
        <v>4537</v>
      </c>
      <c r="CI324" s="6" t="s">
        <v>6672</v>
      </c>
      <c r="CJ324" s="6" t="s">
        <v>5148</v>
      </c>
      <c r="CK324" s="6" t="s">
        <v>4689</v>
      </c>
      <c r="CL324" s="6" t="s">
        <v>4537</v>
      </c>
      <c r="CM324" s="6" t="s">
        <v>4737</v>
      </c>
      <c r="CN324" s="6" t="s">
        <v>6673</v>
      </c>
      <c r="CO324" s="6" t="s">
        <v>8607</v>
      </c>
      <c r="CP324" s="6" t="s">
        <v>4758</v>
      </c>
      <c r="CQ324" s="6" t="s">
        <v>6673</v>
      </c>
      <c r="CR324" s="6" t="s">
        <v>4537</v>
      </c>
      <c r="CS324" s="6" t="s">
        <v>4759</v>
      </c>
      <c r="CT324" s="6" t="s">
        <v>6674</v>
      </c>
      <c r="CU324" s="6" t="s">
        <v>8607</v>
      </c>
      <c r="CV324" s="6" t="s">
        <v>4694</v>
      </c>
      <c r="CW324" s="6" t="s">
        <v>6673</v>
      </c>
      <c r="CX324" s="6" t="s">
        <v>4537</v>
      </c>
      <c r="CY324" s="6" t="s">
        <v>4537</v>
      </c>
      <c r="CZ324" s="6" t="s">
        <v>6678</v>
      </c>
      <c r="DC324" s="6" t="s">
        <v>4434</v>
      </c>
      <c r="DD324" s="6" t="s">
        <v>2586</v>
      </c>
      <c r="DF324" s="29">
        <f t="shared" si="17"/>
        <v>0</v>
      </c>
      <c r="DG324" s="6">
        <v>1</v>
      </c>
    </row>
    <row r="325" spans="1:111" hidden="1" x14ac:dyDescent="0.2">
      <c r="A325" s="6">
        <v>337</v>
      </c>
      <c r="B325" s="25">
        <v>46226.531689814816</v>
      </c>
      <c r="C325" s="25">
        <v>46226.538495370369</v>
      </c>
      <c r="D325" s="6" t="s">
        <v>4901</v>
      </c>
      <c r="F325" s="25"/>
      <c r="G325" s="26" t="s">
        <v>4725</v>
      </c>
      <c r="H325" s="6" t="s">
        <v>5930</v>
      </c>
      <c r="I325" s="6" t="s">
        <v>5968</v>
      </c>
      <c r="J325" s="6" t="s">
        <v>4537</v>
      </c>
      <c r="L325" s="6" t="s">
        <v>4681</v>
      </c>
      <c r="M325" s="6" t="s">
        <v>2586</v>
      </c>
      <c r="N325" s="6" t="s">
        <v>4679</v>
      </c>
      <c r="P325" s="6" t="s">
        <v>3531</v>
      </c>
      <c r="Q325" s="6" t="s">
        <v>4680</v>
      </c>
      <c r="S325" s="6" t="s">
        <v>198</v>
      </c>
      <c r="V325" s="6" t="s">
        <v>4681</v>
      </c>
      <c r="X325" s="27">
        <v>699</v>
      </c>
      <c r="Y325" s="27">
        <v>633</v>
      </c>
      <c r="Z325" s="30"/>
      <c r="AA325" s="30"/>
      <c r="AB325" s="30">
        <f>SUM(Table2026_09_25[[#This Row],[Number of in-person visits provided in reporting year.]:[Number of video/virtual visits provided in reporting year.]])</f>
        <v>633</v>
      </c>
      <c r="AC325" s="6" t="s">
        <v>8469</v>
      </c>
      <c r="AF325" s="6" t="s">
        <v>4797</v>
      </c>
      <c r="AI325" s="6" t="s">
        <v>5933</v>
      </c>
      <c r="AJ325" s="6" t="s">
        <v>5934</v>
      </c>
      <c r="AK325" s="6" t="s">
        <v>8483</v>
      </c>
      <c r="AL325" s="6" t="s">
        <v>179</v>
      </c>
      <c r="AQ325" s="6" t="s">
        <v>544</v>
      </c>
      <c r="AW325" s="6" t="s">
        <v>5935</v>
      </c>
      <c r="AX325" s="6" t="s">
        <v>4686</v>
      </c>
      <c r="BP325" s="28">
        <v>2</v>
      </c>
      <c r="BZ325" s="6">
        <f t="shared" si="15"/>
        <v>2</v>
      </c>
      <c r="CA325" s="6">
        <f t="shared" si="16"/>
        <v>2</v>
      </c>
      <c r="CC325" s="26" t="s">
        <v>4687</v>
      </c>
      <c r="CD325" s="6" t="s">
        <v>6285</v>
      </c>
      <c r="CE325" s="6" t="s">
        <v>4537</v>
      </c>
      <c r="CG325" s="6" t="s">
        <v>4537</v>
      </c>
      <c r="CI325" s="6" t="s">
        <v>6679</v>
      </c>
      <c r="CJ325" s="6" t="s">
        <v>5148</v>
      </c>
      <c r="CK325" s="6" t="s">
        <v>4689</v>
      </c>
      <c r="CL325" s="6" t="s">
        <v>4537</v>
      </c>
      <c r="CM325" s="6" t="s">
        <v>4737</v>
      </c>
      <c r="CN325" s="6" t="s">
        <v>6673</v>
      </c>
      <c r="CO325" s="6" t="s">
        <v>8607</v>
      </c>
      <c r="CP325" s="6" t="s">
        <v>4758</v>
      </c>
      <c r="CQ325" s="6" t="s">
        <v>6673</v>
      </c>
      <c r="CR325" s="6" t="s">
        <v>4537</v>
      </c>
      <c r="CS325" s="6" t="s">
        <v>4759</v>
      </c>
      <c r="CT325" s="6" t="s">
        <v>6673</v>
      </c>
      <c r="CU325" s="6" t="s">
        <v>8607</v>
      </c>
      <c r="CV325" s="6" t="s">
        <v>4694</v>
      </c>
      <c r="CW325" s="6" t="s">
        <v>6673</v>
      </c>
      <c r="CX325" s="6" t="s">
        <v>4537</v>
      </c>
      <c r="CY325" s="6" t="s">
        <v>4537</v>
      </c>
      <c r="CZ325" s="6" t="s">
        <v>6678</v>
      </c>
      <c r="DC325" s="6" t="s">
        <v>4434</v>
      </c>
      <c r="DD325" s="6" t="s">
        <v>2586</v>
      </c>
      <c r="DF325" s="29">
        <f t="shared" si="17"/>
        <v>0</v>
      </c>
      <c r="DG325" s="6">
        <v>1</v>
      </c>
    </row>
    <row r="326" spans="1:111" hidden="1" x14ac:dyDescent="0.2">
      <c r="A326" s="6">
        <v>338</v>
      </c>
      <c r="B326" s="25">
        <v>46226.538634259261</v>
      </c>
      <c r="C326" s="25">
        <v>46226.544409722221</v>
      </c>
      <c r="D326" s="6" t="s">
        <v>4901</v>
      </c>
      <c r="F326" s="25"/>
      <c r="G326" s="26" t="s">
        <v>4725</v>
      </c>
      <c r="H326" s="6" t="s">
        <v>5967</v>
      </c>
      <c r="I326" s="6" t="s">
        <v>5968</v>
      </c>
      <c r="J326" s="6" t="s">
        <v>4537</v>
      </c>
      <c r="L326" s="6" t="s">
        <v>171</v>
      </c>
      <c r="M326" s="6" t="s">
        <v>2586</v>
      </c>
      <c r="N326" s="6" t="s">
        <v>4679</v>
      </c>
      <c r="P326" s="6" t="s">
        <v>3531</v>
      </c>
      <c r="Q326" s="6" t="s">
        <v>4680</v>
      </c>
      <c r="V326" s="6" t="s">
        <v>4681</v>
      </c>
      <c r="X326" s="27">
        <v>1025</v>
      </c>
      <c r="Y326" s="30"/>
      <c r="Z326" s="30"/>
      <c r="AA326" s="30"/>
      <c r="AB326" s="30">
        <f>SUM(Table2026_09_25[[#This Row],[Number of in-person visits provided in reporting year.]:[Number of video/virtual visits provided in reporting year.]])</f>
        <v>0</v>
      </c>
      <c r="AC326" s="6" t="s">
        <v>8469</v>
      </c>
      <c r="AF326" s="6" t="s">
        <v>4682</v>
      </c>
      <c r="AI326" s="6" t="s">
        <v>5969</v>
      </c>
      <c r="AJ326" s="6" t="s">
        <v>5970</v>
      </c>
      <c r="AK326" s="6" t="s">
        <v>8483</v>
      </c>
      <c r="AL326" s="6" t="s">
        <v>215</v>
      </c>
      <c r="AM326" s="6" t="s">
        <v>6680</v>
      </c>
      <c r="AN326" s="6" t="s">
        <v>5972</v>
      </c>
      <c r="AO326" s="6" t="s">
        <v>214</v>
      </c>
      <c r="AQ326" s="6" t="s">
        <v>544</v>
      </c>
      <c r="AW326" s="6" t="s">
        <v>5935</v>
      </c>
      <c r="AX326" s="6" t="s">
        <v>4686</v>
      </c>
      <c r="BP326" s="28">
        <v>2</v>
      </c>
      <c r="BZ326" s="6">
        <f t="shared" si="15"/>
        <v>2</v>
      </c>
      <c r="CA326" s="6">
        <f t="shared" si="16"/>
        <v>2</v>
      </c>
      <c r="CC326" s="26" t="s">
        <v>4687</v>
      </c>
      <c r="CD326" s="6" t="s">
        <v>6671</v>
      </c>
      <c r="CE326" s="6" t="s">
        <v>4537</v>
      </c>
      <c r="CG326" s="6" t="s">
        <v>4537</v>
      </c>
      <c r="CI326" s="6" t="s">
        <v>6681</v>
      </c>
      <c r="CJ326" s="6" t="s">
        <v>5148</v>
      </c>
      <c r="CK326" s="6" t="s">
        <v>4689</v>
      </c>
      <c r="CL326" s="6" t="s">
        <v>4537</v>
      </c>
      <c r="CM326" s="6" t="s">
        <v>4737</v>
      </c>
      <c r="CN326" s="6" t="s">
        <v>6682</v>
      </c>
      <c r="CO326" s="6" t="s">
        <v>8607</v>
      </c>
      <c r="CP326" s="6" t="s">
        <v>4758</v>
      </c>
      <c r="CR326" s="6" t="s">
        <v>4537</v>
      </c>
      <c r="CS326" s="6" t="s">
        <v>4759</v>
      </c>
      <c r="CT326" s="6" t="s">
        <v>6683</v>
      </c>
      <c r="CU326" s="6" t="s">
        <v>8607</v>
      </c>
      <c r="CV326" s="6" t="s">
        <v>4694</v>
      </c>
      <c r="CW326" s="6" t="s">
        <v>6673</v>
      </c>
      <c r="CX326" s="6" t="s">
        <v>4537</v>
      </c>
      <c r="CY326" s="6" t="s">
        <v>4537</v>
      </c>
      <c r="DC326" s="6" t="s">
        <v>4434</v>
      </c>
      <c r="DD326" s="6" t="s">
        <v>2586</v>
      </c>
      <c r="DF326" s="29">
        <f t="shared" si="17"/>
        <v>0</v>
      </c>
      <c r="DG326" s="6">
        <v>1</v>
      </c>
    </row>
    <row r="327" spans="1:111" hidden="1" x14ac:dyDescent="0.2">
      <c r="A327" s="6">
        <v>339</v>
      </c>
      <c r="B327" s="25">
        <v>46226.609375</v>
      </c>
      <c r="C327" s="25">
        <v>46226.611250000002</v>
      </c>
      <c r="D327" s="6" t="s">
        <v>4901</v>
      </c>
      <c r="F327" s="25"/>
      <c r="G327" s="26" t="s">
        <v>4725</v>
      </c>
      <c r="H327" s="6" t="s">
        <v>6652</v>
      </c>
      <c r="I327" s="6" t="s">
        <v>5843</v>
      </c>
      <c r="J327" s="6" t="s">
        <v>4537</v>
      </c>
      <c r="L327" s="6" t="s">
        <v>171</v>
      </c>
      <c r="M327" s="6" t="s">
        <v>6653</v>
      </c>
      <c r="N327" s="6" t="s">
        <v>4679</v>
      </c>
      <c r="P327" s="6" t="s">
        <v>3531</v>
      </c>
      <c r="Q327" s="6" t="s">
        <v>4680</v>
      </c>
      <c r="U327" s="6" t="s">
        <v>4681</v>
      </c>
      <c r="V327" s="6" t="s">
        <v>4681</v>
      </c>
      <c r="X327" s="27">
        <v>1263</v>
      </c>
      <c r="Y327" s="27">
        <v>1263</v>
      </c>
      <c r="Z327" s="30"/>
      <c r="AA327" s="30"/>
      <c r="AB327" s="30">
        <f>SUM(Table2026_09_25[[#This Row],[Number of in-person visits provided in reporting year.]:[Number of video/virtual visits provided in reporting year.]])</f>
        <v>1263</v>
      </c>
      <c r="AC327" s="6" t="s">
        <v>8469</v>
      </c>
      <c r="AF327" s="6" t="s">
        <v>4682</v>
      </c>
      <c r="AI327" s="6" t="s">
        <v>6654</v>
      </c>
      <c r="AJ327" s="6" t="s">
        <v>6655</v>
      </c>
      <c r="AK327" s="6" t="s">
        <v>8483</v>
      </c>
      <c r="AL327" s="6" t="s">
        <v>2578</v>
      </c>
      <c r="AQ327" s="6" t="s">
        <v>107</v>
      </c>
      <c r="AX327" s="6" t="s">
        <v>4686</v>
      </c>
      <c r="BZ327" s="6">
        <f t="shared" si="15"/>
        <v>0</v>
      </c>
      <c r="CA327" s="6">
        <f t="shared" si="16"/>
        <v>0</v>
      </c>
      <c r="CC327" s="26" t="s">
        <v>4687</v>
      </c>
      <c r="CD327" s="6" t="s">
        <v>4688</v>
      </c>
      <c r="CK327" s="6" t="s">
        <v>5148</v>
      </c>
      <c r="DC327" s="6" t="s">
        <v>4434</v>
      </c>
      <c r="DD327" s="6" t="s">
        <v>6656</v>
      </c>
      <c r="DF327" s="29">
        <f t="shared" si="17"/>
        <v>0</v>
      </c>
      <c r="DG327" s="6">
        <v>1</v>
      </c>
    </row>
    <row r="328" spans="1:111" hidden="1" x14ac:dyDescent="0.2">
      <c r="A328" s="6">
        <v>341</v>
      </c>
      <c r="B328" s="25">
        <v>46227.507048611114</v>
      </c>
      <c r="C328" s="25">
        <v>46227.511273148149</v>
      </c>
      <c r="D328" s="6" t="s">
        <v>4901</v>
      </c>
      <c r="F328" s="25"/>
      <c r="G328" s="26" t="s">
        <v>4676</v>
      </c>
      <c r="H328" s="6" t="s">
        <v>5392</v>
      </c>
      <c r="I328" s="6" t="s">
        <v>6684</v>
      </c>
      <c r="J328" s="6" t="s">
        <v>4537</v>
      </c>
      <c r="L328" s="6" t="s">
        <v>171</v>
      </c>
      <c r="M328" s="6" t="s">
        <v>6685</v>
      </c>
      <c r="N328" s="6" t="s">
        <v>4729</v>
      </c>
      <c r="P328" s="6" t="s">
        <v>3531</v>
      </c>
      <c r="Q328" s="6" t="s">
        <v>4680</v>
      </c>
      <c r="U328" s="6" t="s">
        <v>4681</v>
      </c>
      <c r="V328" s="6" t="s">
        <v>4681</v>
      </c>
      <c r="X328" s="27">
        <v>19746</v>
      </c>
      <c r="Y328" s="27">
        <v>19746</v>
      </c>
      <c r="Z328" s="30"/>
      <c r="AA328" s="30"/>
      <c r="AB328" s="30">
        <f>SUM(Table2026_09_25[[#This Row],[Number of in-person visits provided in reporting year.]:[Number of video/virtual visits provided in reporting year.]])</f>
        <v>19746</v>
      </c>
      <c r="AC328" s="6" t="s">
        <v>8469</v>
      </c>
      <c r="AF328" s="6" t="s">
        <v>4732</v>
      </c>
      <c r="AH328" s="6" t="s">
        <v>6688</v>
      </c>
      <c r="AI328" s="6" t="s">
        <v>5394</v>
      </c>
      <c r="AJ328" s="6" t="s">
        <v>4851</v>
      </c>
      <c r="AK328" s="6" t="s">
        <v>8483</v>
      </c>
      <c r="AL328" s="6" t="s">
        <v>260</v>
      </c>
      <c r="AQ328" s="6" t="s">
        <v>544</v>
      </c>
      <c r="AW328" s="6" t="s">
        <v>5395</v>
      </c>
      <c r="AX328" s="6" t="s">
        <v>4686</v>
      </c>
      <c r="BF328" s="28">
        <v>1</v>
      </c>
      <c r="BP328" s="28">
        <v>1.5</v>
      </c>
      <c r="BZ328" s="6">
        <f t="shared" si="15"/>
        <v>2.5</v>
      </c>
      <c r="CA328" s="6">
        <f t="shared" si="16"/>
        <v>2.5</v>
      </c>
      <c r="CC328" s="26" t="s">
        <v>4687</v>
      </c>
      <c r="CD328" s="6" t="s">
        <v>4688</v>
      </c>
      <c r="CE328" s="6" t="s">
        <v>4537</v>
      </c>
      <c r="CG328" s="6" t="s">
        <v>4537</v>
      </c>
      <c r="CJ328" s="6" t="s">
        <v>5148</v>
      </c>
      <c r="CK328" s="6" t="s">
        <v>4689</v>
      </c>
      <c r="CL328" s="6" t="s">
        <v>4434</v>
      </c>
      <c r="CM328" s="6" t="s">
        <v>6686</v>
      </c>
      <c r="CN328" s="6" t="s">
        <v>5626</v>
      </c>
      <c r="CO328" s="6" t="s">
        <v>8607</v>
      </c>
      <c r="CP328" s="6" t="s">
        <v>4758</v>
      </c>
      <c r="CR328" s="6" t="s">
        <v>4537</v>
      </c>
      <c r="CS328" s="6" t="s">
        <v>4759</v>
      </c>
      <c r="CU328" s="6" t="s">
        <v>8607</v>
      </c>
      <c r="CV328" s="6" t="s">
        <v>4694</v>
      </c>
      <c r="CX328" s="6" t="s">
        <v>4537</v>
      </c>
      <c r="CY328" s="6" t="s">
        <v>4537</v>
      </c>
      <c r="DC328" s="6" t="s">
        <v>4434</v>
      </c>
      <c r="DD328" s="6" t="s">
        <v>6687</v>
      </c>
      <c r="DF328" s="29">
        <f t="shared" si="17"/>
        <v>0</v>
      </c>
      <c r="DG328" s="29">
        <v>1</v>
      </c>
    </row>
    <row r="329" spans="1:111" hidden="1" x14ac:dyDescent="0.2">
      <c r="A329" s="6">
        <v>342</v>
      </c>
      <c r="B329" s="25">
        <v>46227.545648148145</v>
      </c>
      <c r="C329" s="25">
        <v>46227.588865740741</v>
      </c>
      <c r="D329" s="6" t="s">
        <v>4901</v>
      </c>
      <c r="F329" s="25"/>
      <c r="G329" s="26" t="s">
        <v>4725</v>
      </c>
      <c r="H329" s="6" t="s">
        <v>6689</v>
      </c>
      <c r="I329" s="6" t="s">
        <v>5115</v>
      </c>
      <c r="J329" s="6" t="s">
        <v>4434</v>
      </c>
      <c r="L329" s="6" t="s">
        <v>6690</v>
      </c>
      <c r="M329" s="6" t="s">
        <v>6691</v>
      </c>
      <c r="N329" s="6" t="s">
        <v>4679</v>
      </c>
      <c r="P329" s="6" t="s">
        <v>3530</v>
      </c>
      <c r="Q329" s="6" t="s">
        <v>5011</v>
      </c>
      <c r="R329" s="6" t="s">
        <v>6692</v>
      </c>
      <c r="S329" s="6" t="s">
        <v>6693</v>
      </c>
      <c r="T329" s="6" t="s">
        <v>6694</v>
      </c>
      <c r="U329" s="6" t="s">
        <v>233</v>
      </c>
      <c r="V329" s="6" t="s">
        <v>6695</v>
      </c>
      <c r="W329" s="6" t="s">
        <v>6696</v>
      </c>
      <c r="X329" s="27">
        <v>622</v>
      </c>
      <c r="Y329" s="27">
        <v>886</v>
      </c>
      <c r="Z329" s="27">
        <v>390</v>
      </c>
      <c r="AA329" s="27">
        <v>0</v>
      </c>
      <c r="AB329" s="27">
        <f>SUM(Table2026_09_25[[#This Row],[Number of in-person visits provided in reporting year.]:[Number of video/virtual visits provided in reporting year.]])</f>
        <v>1276</v>
      </c>
      <c r="AC329" s="6" t="s">
        <v>8469</v>
      </c>
      <c r="AF329" s="6" t="s">
        <v>4682</v>
      </c>
      <c r="AG329" s="28">
        <v>14</v>
      </c>
      <c r="AH329" s="6" t="s">
        <v>6697</v>
      </c>
      <c r="AI329" s="6" t="s">
        <v>6698</v>
      </c>
      <c r="AJ329" s="6" t="s">
        <v>5416</v>
      </c>
      <c r="AK329" s="6" t="s">
        <v>8483</v>
      </c>
      <c r="AL329" s="6" t="s">
        <v>6699</v>
      </c>
      <c r="AM329" s="6" t="s">
        <v>233</v>
      </c>
      <c r="AN329" s="6" t="s">
        <v>233</v>
      </c>
      <c r="AO329" s="6" t="s">
        <v>233</v>
      </c>
      <c r="AP329" s="6" t="s">
        <v>233</v>
      </c>
      <c r="AQ329" s="6" t="s">
        <v>544</v>
      </c>
      <c r="AR329" s="6" t="s">
        <v>5435</v>
      </c>
      <c r="AW329" s="6" t="s">
        <v>5282</v>
      </c>
      <c r="AX329" s="6" t="s">
        <v>4839</v>
      </c>
      <c r="AY329" s="28">
        <v>1</v>
      </c>
      <c r="AZ329" s="28">
        <v>0.2</v>
      </c>
      <c r="BA329" s="28">
        <v>0</v>
      </c>
      <c r="BB329" s="28">
        <v>0</v>
      </c>
      <c r="BC329" s="28">
        <v>0</v>
      </c>
      <c r="BD329" s="28">
        <v>0</v>
      </c>
      <c r="BE329" s="28">
        <v>0</v>
      </c>
      <c r="BF329" s="28">
        <v>0</v>
      </c>
      <c r="BG329" s="28">
        <v>1</v>
      </c>
      <c r="BH329" s="28">
        <v>0</v>
      </c>
      <c r="BI329" s="28">
        <v>0</v>
      </c>
      <c r="BJ329" s="28">
        <v>0</v>
      </c>
      <c r="BK329" s="28">
        <v>0</v>
      </c>
      <c r="BL329" s="28">
        <v>0</v>
      </c>
      <c r="BM329" s="28">
        <v>0</v>
      </c>
      <c r="BN329" s="28">
        <v>0</v>
      </c>
      <c r="BO329" s="28">
        <v>0</v>
      </c>
      <c r="BP329" s="28">
        <v>0</v>
      </c>
      <c r="BQ329" s="28">
        <v>0</v>
      </c>
      <c r="BR329" s="28">
        <v>0</v>
      </c>
      <c r="BS329" s="28">
        <v>0</v>
      </c>
      <c r="BT329" s="28">
        <v>0</v>
      </c>
      <c r="BU329" s="28">
        <v>0</v>
      </c>
      <c r="BV329" s="28"/>
      <c r="BW329" s="28"/>
      <c r="BX329" s="28"/>
      <c r="BY329" s="28" t="s">
        <v>4881</v>
      </c>
      <c r="BZ329" s="6">
        <f t="shared" si="15"/>
        <v>2.2000000000000002</v>
      </c>
      <c r="CA329" s="6">
        <f t="shared" si="16"/>
        <v>1</v>
      </c>
      <c r="CB329" s="28">
        <v>0</v>
      </c>
      <c r="CC329" s="26" t="s">
        <v>4753</v>
      </c>
      <c r="CD329" s="6" t="s">
        <v>6700</v>
      </c>
      <c r="CE329" s="6" t="s">
        <v>4434</v>
      </c>
      <c r="CF329" s="6" t="s">
        <v>6701</v>
      </c>
      <c r="CG329" s="6" t="s">
        <v>4537</v>
      </c>
      <c r="CH329" s="6" t="s">
        <v>233</v>
      </c>
      <c r="CI329" s="6" t="s">
        <v>6702</v>
      </c>
      <c r="CJ329" s="6" t="s">
        <v>5148</v>
      </c>
      <c r="CK329" s="6" t="s">
        <v>4689</v>
      </c>
      <c r="CL329" s="6" t="s">
        <v>4537</v>
      </c>
      <c r="CM329" s="6" t="s">
        <v>4737</v>
      </c>
      <c r="CO329" s="6" t="s">
        <v>8607</v>
      </c>
      <c r="CP329" s="6" t="s">
        <v>4758</v>
      </c>
      <c r="CR329" s="6" t="s">
        <v>8609</v>
      </c>
      <c r="CS329" s="6" t="s">
        <v>6523</v>
      </c>
      <c r="CT329" s="6" t="s">
        <v>6703</v>
      </c>
      <c r="CU329" s="6" t="s">
        <v>4434</v>
      </c>
      <c r="CV329" s="6" t="s">
        <v>6704</v>
      </c>
      <c r="CW329" s="6" t="s">
        <v>6703</v>
      </c>
      <c r="CX329" s="6" t="s">
        <v>4537</v>
      </c>
      <c r="CY329" s="6" t="s">
        <v>4537</v>
      </c>
      <c r="DC329" s="6" t="s">
        <v>4434</v>
      </c>
      <c r="DD329" s="6" t="s">
        <v>6691</v>
      </c>
      <c r="DF329" s="29">
        <f t="shared" si="17"/>
        <v>0</v>
      </c>
      <c r="DG329" s="6">
        <v>1</v>
      </c>
    </row>
    <row r="330" spans="1:111" hidden="1" x14ac:dyDescent="0.2">
      <c r="A330" s="6">
        <v>344</v>
      </c>
      <c r="B330" s="25">
        <v>46227.64303240741</v>
      </c>
      <c r="C330" s="25">
        <v>46227.650034722225</v>
      </c>
      <c r="D330" s="6" t="s">
        <v>4901</v>
      </c>
      <c r="F330" s="25"/>
      <c r="G330" s="26" t="s">
        <v>4676</v>
      </c>
      <c r="H330" s="6" t="s">
        <v>5957</v>
      </c>
      <c r="I330" s="6" t="s">
        <v>6705</v>
      </c>
      <c r="J330" s="6" t="s">
        <v>4434</v>
      </c>
      <c r="K330" s="6" t="s">
        <v>6706</v>
      </c>
      <c r="L330" s="6" t="s">
        <v>171</v>
      </c>
      <c r="M330" s="6" t="s">
        <v>6707</v>
      </c>
      <c r="N330" s="6" t="s">
        <v>4729</v>
      </c>
      <c r="P330" s="6" t="s">
        <v>3531</v>
      </c>
      <c r="Q330" s="6" t="s">
        <v>4680</v>
      </c>
      <c r="U330" s="6" t="s">
        <v>4681</v>
      </c>
      <c r="V330" s="6" t="s">
        <v>4681</v>
      </c>
      <c r="X330" s="27">
        <v>14860</v>
      </c>
      <c r="Y330" s="27">
        <v>14860</v>
      </c>
      <c r="Z330" s="30"/>
      <c r="AA330" s="30"/>
      <c r="AB330" s="30">
        <f>SUM(Table2026_09_25[[#This Row],[Number of in-person visits provided in reporting year.]:[Number of video/virtual visits provided in reporting year.]])</f>
        <v>14860</v>
      </c>
      <c r="AC330" s="6" t="s">
        <v>8469</v>
      </c>
      <c r="AF330" s="6" t="s">
        <v>4732</v>
      </c>
      <c r="AI330" s="6" t="s">
        <v>5958</v>
      </c>
      <c r="AJ330" s="6" t="s">
        <v>4851</v>
      </c>
      <c r="AK330" s="6" t="s">
        <v>8483</v>
      </c>
      <c r="AL330" s="6" t="s">
        <v>5959</v>
      </c>
      <c r="AQ330" s="6" t="s">
        <v>544</v>
      </c>
      <c r="AW330" s="6" t="s">
        <v>5395</v>
      </c>
      <c r="AX330" s="6" t="s">
        <v>4686</v>
      </c>
      <c r="BF330" s="28">
        <v>1.85</v>
      </c>
      <c r="BP330" s="28">
        <v>0.87</v>
      </c>
      <c r="BZ330" s="6">
        <f t="shared" si="15"/>
        <v>2.72</v>
      </c>
      <c r="CA330" s="6">
        <f t="shared" si="16"/>
        <v>2.72</v>
      </c>
      <c r="CC330" s="26" t="s">
        <v>4687</v>
      </c>
      <c r="CE330" s="6" t="s">
        <v>4537</v>
      </c>
      <c r="CG330" s="6" t="s">
        <v>4537</v>
      </c>
      <c r="CJ330" s="6" t="s">
        <v>5148</v>
      </c>
      <c r="CK330" s="6" t="s">
        <v>4689</v>
      </c>
      <c r="CL330" s="6" t="s">
        <v>4434</v>
      </c>
      <c r="CM330" s="6" t="s">
        <v>4690</v>
      </c>
      <c r="CN330" s="6" t="s">
        <v>5626</v>
      </c>
      <c r="CO330" s="6" t="s">
        <v>8607</v>
      </c>
      <c r="CP330" s="6" t="s">
        <v>4758</v>
      </c>
      <c r="CR330" s="6" t="s">
        <v>4537</v>
      </c>
      <c r="CS330" s="6" t="s">
        <v>4759</v>
      </c>
      <c r="CU330" s="6" t="s">
        <v>8607</v>
      </c>
      <c r="CV330" s="6" t="s">
        <v>4694</v>
      </c>
      <c r="CX330" s="6" t="s">
        <v>4537</v>
      </c>
      <c r="CY330" s="6" t="s">
        <v>4537</v>
      </c>
      <c r="DC330" s="6" t="s">
        <v>4434</v>
      </c>
      <c r="DD330" s="6" t="s">
        <v>6687</v>
      </c>
      <c r="DF330" s="29">
        <f t="shared" si="17"/>
        <v>0</v>
      </c>
      <c r="DG330" s="29">
        <v>1</v>
      </c>
    </row>
    <row r="331" spans="1:111" hidden="1" x14ac:dyDescent="0.2">
      <c r="A331" s="6">
        <v>345</v>
      </c>
      <c r="B331" s="25">
        <v>46227.756562499999</v>
      </c>
      <c r="C331" s="25">
        <v>46227.847581018519</v>
      </c>
      <c r="D331" s="6" t="s">
        <v>4901</v>
      </c>
      <c r="F331" s="25"/>
      <c r="G331" s="26" t="s">
        <v>4725</v>
      </c>
      <c r="H331" s="6" t="s">
        <v>6708</v>
      </c>
      <c r="I331" s="6" t="s">
        <v>6709</v>
      </c>
      <c r="J331" s="6" t="s">
        <v>4537</v>
      </c>
      <c r="L331" s="6" t="s">
        <v>6710</v>
      </c>
      <c r="M331" s="6" t="s">
        <v>6711</v>
      </c>
      <c r="N331" s="6" t="s">
        <v>4679</v>
      </c>
      <c r="P331" s="6" t="s">
        <v>6712</v>
      </c>
      <c r="Q331" s="6" t="s">
        <v>4730</v>
      </c>
      <c r="W331" s="6" t="s">
        <v>6712</v>
      </c>
      <c r="X331" s="27">
        <v>18</v>
      </c>
      <c r="Y331" s="27">
        <v>7297</v>
      </c>
      <c r="Z331" s="27">
        <v>551</v>
      </c>
      <c r="AA331" s="27">
        <v>22</v>
      </c>
      <c r="AB331" s="27">
        <f>SUM(Table2026_09_25[[#This Row],[Number of in-person visits provided in reporting year.]:[Number of video/virtual visits provided in reporting year.]])</f>
        <v>7870</v>
      </c>
      <c r="AC331" s="6" t="s">
        <v>8468</v>
      </c>
      <c r="AD331" s="28" t="s">
        <v>4807</v>
      </c>
      <c r="AE331" s="28" t="s">
        <v>4747</v>
      </c>
      <c r="AF331" s="6" t="s">
        <v>4732</v>
      </c>
      <c r="AG331" s="28">
        <v>180</v>
      </c>
      <c r="AI331" s="6" t="s">
        <v>6713</v>
      </c>
      <c r="AJ331" s="6" t="s">
        <v>4851</v>
      </c>
      <c r="AK331" s="6" t="s">
        <v>8483</v>
      </c>
      <c r="AL331" s="6" t="s">
        <v>1443</v>
      </c>
      <c r="AQ331" s="6" t="s">
        <v>544</v>
      </c>
      <c r="AW331" s="6" t="s">
        <v>5395</v>
      </c>
      <c r="AX331" s="6" t="s">
        <v>4686</v>
      </c>
      <c r="AY331" s="28">
        <v>0.5</v>
      </c>
      <c r="AZ331" s="28">
        <v>0.5</v>
      </c>
      <c r="BA331" s="28">
        <v>0</v>
      </c>
      <c r="BB331" s="28">
        <v>0.2</v>
      </c>
      <c r="BC331" s="28">
        <v>0</v>
      </c>
      <c r="BD331" s="28">
        <v>0.9</v>
      </c>
      <c r="BE331" s="28">
        <v>0</v>
      </c>
      <c r="BF331" s="28">
        <v>0</v>
      </c>
      <c r="BG331" s="28">
        <v>0.8</v>
      </c>
      <c r="BH331" s="28">
        <v>1</v>
      </c>
      <c r="BI331" s="28">
        <v>0</v>
      </c>
      <c r="BJ331" s="28">
        <v>6.4</v>
      </c>
      <c r="BK331" s="28">
        <v>0.2</v>
      </c>
      <c r="BL331" s="28">
        <v>0</v>
      </c>
      <c r="BM331" s="28">
        <v>0</v>
      </c>
      <c r="BN331" s="28">
        <v>0.4</v>
      </c>
      <c r="BO331" s="28">
        <v>0</v>
      </c>
      <c r="BP331" s="28">
        <v>17.399999999999999</v>
      </c>
      <c r="BQ331" s="28">
        <v>41.8</v>
      </c>
      <c r="BR331" s="28">
        <v>0.8</v>
      </c>
      <c r="BS331" s="28">
        <v>0</v>
      </c>
      <c r="BT331" s="28">
        <v>0</v>
      </c>
      <c r="BU331" s="28">
        <v>0.8</v>
      </c>
      <c r="BV331" s="28"/>
      <c r="BW331" s="28"/>
      <c r="BX331" s="28"/>
      <c r="BZ331" s="6">
        <f t="shared" si="15"/>
        <v>71.699999999999989</v>
      </c>
      <c r="CA331" s="6">
        <f t="shared" si="16"/>
        <v>69.399999999999991</v>
      </c>
      <c r="CB331" s="28">
        <v>1.8</v>
      </c>
      <c r="CC331" s="26" t="s">
        <v>4753</v>
      </c>
      <c r="CD331" s="6" t="s">
        <v>6714</v>
      </c>
      <c r="CE331" s="6" t="s">
        <v>4537</v>
      </c>
      <c r="CG331" s="6" t="s">
        <v>4434</v>
      </c>
      <c r="CI331" s="6" t="s">
        <v>6715</v>
      </c>
      <c r="CK331" s="6" t="s">
        <v>4689</v>
      </c>
      <c r="CL331" s="6" t="s">
        <v>4434</v>
      </c>
      <c r="CM331" s="6" t="s">
        <v>6716</v>
      </c>
      <c r="CN331" s="6" t="s">
        <v>6717</v>
      </c>
      <c r="CO331" s="6" t="s">
        <v>4434</v>
      </c>
      <c r="CP331" s="6" t="s">
        <v>6718</v>
      </c>
      <c r="CQ331" s="6" t="s">
        <v>6719</v>
      </c>
      <c r="CR331" s="6" t="s">
        <v>8609</v>
      </c>
      <c r="CS331" s="6" t="s">
        <v>6720</v>
      </c>
      <c r="CT331" s="6" t="s">
        <v>6721</v>
      </c>
      <c r="CU331" s="6" t="s">
        <v>4434</v>
      </c>
      <c r="CV331" s="6" t="s">
        <v>6722</v>
      </c>
      <c r="CW331" s="6" t="s">
        <v>6721</v>
      </c>
      <c r="CX331" s="6" t="s">
        <v>4434</v>
      </c>
      <c r="CY331" s="6" t="s">
        <v>4434</v>
      </c>
      <c r="CZ331" s="6" t="s">
        <v>6723</v>
      </c>
      <c r="DC331" s="6" t="s">
        <v>4434</v>
      </c>
      <c r="DD331" s="6" t="s">
        <v>6724</v>
      </c>
      <c r="DF331" s="29">
        <f t="shared" si="17"/>
        <v>0</v>
      </c>
      <c r="DG331" s="6">
        <v>1</v>
      </c>
    </row>
    <row r="332" spans="1:111" hidden="1" x14ac:dyDescent="0.2">
      <c r="A332" s="6">
        <v>346</v>
      </c>
      <c r="B332" s="25">
        <v>46227.848067129627</v>
      </c>
      <c r="C332" s="25">
        <v>46227.853865740741</v>
      </c>
      <c r="D332" s="6" t="s">
        <v>4901</v>
      </c>
      <c r="F332" s="25"/>
      <c r="G332" s="26" t="s">
        <v>4676</v>
      </c>
      <c r="H332" s="6" t="s">
        <v>6708</v>
      </c>
      <c r="I332" s="6" t="s">
        <v>6709</v>
      </c>
      <c r="J332" s="6" t="s">
        <v>4537</v>
      </c>
      <c r="L332" s="6" t="s">
        <v>6725</v>
      </c>
      <c r="M332" s="6" t="s">
        <v>6726</v>
      </c>
      <c r="N332" s="6" t="s">
        <v>4679</v>
      </c>
      <c r="P332" s="6" t="s">
        <v>6712</v>
      </c>
      <c r="Q332" s="6" t="s">
        <v>4730</v>
      </c>
      <c r="W332" s="6" t="s">
        <v>6712</v>
      </c>
      <c r="X332" s="27">
        <v>29</v>
      </c>
      <c r="Y332" s="27">
        <v>9858</v>
      </c>
      <c r="Z332" s="27">
        <v>793</v>
      </c>
      <c r="AA332" s="27">
        <v>18</v>
      </c>
      <c r="AB332" s="27">
        <f>SUM(Table2026_09_25[[#This Row],[Number of in-person visits provided in reporting year.]:[Number of video/virtual visits provided in reporting year.]])</f>
        <v>10669</v>
      </c>
      <c r="AC332" s="6" t="s">
        <v>8468</v>
      </c>
      <c r="AD332" s="28" t="s">
        <v>4807</v>
      </c>
      <c r="AE332" s="28" t="s">
        <v>4747</v>
      </c>
      <c r="AF332" s="6" t="s">
        <v>4732</v>
      </c>
      <c r="AG332" s="28">
        <v>180</v>
      </c>
      <c r="AI332" s="6" t="s">
        <v>6713</v>
      </c>
      <c r="AJ332" s="6" t="s">
        <v>4851</v>
      </c>
      <c r="AK332" s="6" t="s">
        <v>8483</v>
      </c>
      <c r="AL332" s="6" t="s">
        <v>1443</v>
      </c>
      <c r="AQ332" s="6" t="s">
        <v>544</v>
      </c>
      <c r="AW332" s="6" t="s">
        <v>5395</v>
      </c>
      <c r="AX332" s="6" t="s">
        <v>4686</v>
      </c>
      <c r="AY332" s="28">
        <v>0.5</v>
      </c>
      <c r="AZ332" s="28">
        <v>0.5</v>
      </c>
      <c r="BB332" s="28">
        <v>0.2</v>
      </c>
      <c r="BC332" s="28">
        <v>0</v>
      </c>
      <c r="BD332" s="28">
        <v>0.9</v>
      </c>
      <c r="BF332" s="28">
        <v>0</v>
      </c>
      <c r="BG332" s="28">
        <v>0.8</v>
      </c>
      <c r="BH332" s="28">
        <v>1</v>
      </c>
      <c r="BI332" s="28">
        <v>0</v>
      </c>
      <c r="BJ332" s="28">
        <v>6.4</v>
      </c>
      <c r="BK332" s="28">
        <v>0.2</v>
      </c>
      <c r="BL332" s="28">
        <v>0</v>
      </c>
      <c r="BM332" s="28">
        <v>0</v>
      </c>
      <c r="BN332" s="28">
        <v>0.4</v>
      </c>
      <c r="BO332" s="28">
        <v>0</v>
      </c>
      <c r="BP332" s="28">
        <v>17.399999999999999</v>
      </c>
      <c r="BQ332" s="28">
        <v>41.8</v>
      </c>
      <c r="BR332" s="28">
        <v>0.8</v>
      </c>
      <c r="BS332" s="28">
        <v>0</v>
      </c>
      <c r="BT332" s="28">
        <v>0</v>
      </c>
      <c r="BU332" s="28">
        <v>0.8</v>
      </c>
      <c r="BV332" s="28"/>
      <c r="BW332" s="28"/>
      <c r="BX332" s="28"/>
      <c r="BZ332" s="6">
        <f t="shared" si="15"/>
        <v>71.699999999999989</v>
      </c>
      <c r="CA332" s="6">
        <f t="shared" si="16"/>
        <v>69.399999999999991</v>
      </c>
      <c r="CB332" s="28">
        <v>3</v>
      </c>
      <c r="CC332" s="26" t="s">
        <v>4753</v>
      </c>
      <c r="CD332" s="6" t="s">
        <v>6714</v>
      </c>
      <c r="CE332" s="6" t="s">
        <v>4537</v>
      </c>
      <c r="CG332" s="6" t="s">
        <v>4537</v>
      </c>
      <c r="CH332" s="6" t="s">
        <v>6723</v>
      </c>
      <c r="CI332" s="6" t="s">
        <v>6727</v>
      </c>
      <c r="CK332" s="6" t="s">
        <v>6728</v>
      </c>
      <c r="CL332" s="6" t="s">
        <v>4434</v>
      </c>
      <c r="CM332" s="6" t="s">
        <v>6716</v>
      </c>
      <c r="CN332" s="6" t="s">
        <v>6717</v>
      </c>
      <c r="CO332" s="6" t="s">
        <v>4434</v>
      </c>
      <c r="CP332" s="6" t="s">
        <v>6722</v>
      </c>
      <c r="CQ332" s="6" t="s">
        <v>6721</v>
      </c>
      <c r="CR332" s="6" t="s">
        <v>8609</v>
      </c>
      <c r="CS332" s="6" t="s">
        <v>6729</v>
      </c>
      <c r="CT332" s="6" t="s">
        <v>6730</v>
      </c>
      <c r="CU332" s="6" t="s">
        <v>4434</v>
      </c>
      <c r="CV332" s="6" t="s">
        <v>6729</v>
      </c>
      <c r="CW332" s="6" t="s">
        <v>6730</v>
      </c>
      <c r="CX332" s="6" t="s">
        <v>4434</v>
      </c>
      <c r="CY332" s="6" t="s">
        <v>4434</v>
      </c>
      <c r="CZ332" s="6" t="s">
        <v>6723</v>
      </c>
      <c r="DC332" s="6" t="s">
        <v>4434</v>
      </c>
      <c r="DD332" s="6" t="s">
        <v>6724</v>
      </c>
      <c r="DF332" s="29">
        <f t="shared" si="17"/>
        <v>0</v>
      </c>
      <c r="DG332" s="29">
        <v>1</v>
      </c>
    </row>
    <row r="333" spans="1:111" hidden="1" x14ac:dyDescent="0.2">
      <c r="A333" s="6">
        <v>347</v>
      </c>
      <c r="B333" s="25">
        <v>46227.966238425928</v>
      </c>
      <c r="C333" s="25">
        <v>46227.970821759256</v>
      </c>
      <c r="D333" s="6" t="s">
        <v>4901</v>
      </c>
      <c r="F333" s="25"/>
      <c r="G333" s="26" t="s">
        <v>4676</v>
      </c>
      <c r="H333" s="6" t="s">
        <v>6708</v>
      </c>
      <c r="I333" s="6" t="s">
        <v>6731</v>
      </c>
      <c r="J333" s="6" t="s">
        <v>4537</v>
      </c>
      <c r="L333" s="6" t="s">
        <v>6732</v>
      </c>
      <c r="M333" s="6" t="s">
        <v>6733</v>
      </c>
      <c r="N333" s="6" t="s">
        <v>4679</v>
      </c>
      <c r="P333" s="6" t="s">
        <v>3532</v>
      </c>
      <c r="Q333" s="6" t="s">
        <v>5203</v>
      </c>
      <c r="W333" s="6" t="s">
        <v>588</v>
      </c>
      <c r="X333" s="27">
        <v>47</v>
      </c>
      <c r="Y333" s="27">
        <v>262</v>
      </c>
      <c r="Z333" s="27">
        <v>336</v>
      </c>
      <c r="AA333" s="27">
        <v>3</v>
      </c>
      <c r="AB333" s="27">
        <f>SUM(Table2026_09_25[[#This Row],[Number of in-person visits provided in reporting year.]:[Number of video/virtual visits provided in reporting year.]])</f>
        <v>601</v>
      </c>
      <c r="AC333" s="6" t="s">
        <v>8469</v>
      </c>
      <c r="AF333" s="6" t="s">
        <v>4682</v>
      </c>
      <c r="AG333" s="28">
        <v>0</v>
      </c>
      <c r="AI333" s="6" t="s">
        <v>6713</v>
      </c>
      <c r="AJ333" s="6" t="s">
        <v>4851</v>
      </c>
      <c r="AK333" s="6" t="s">
        <v>8483</v>
      </c>
      <c r="AL333" s="6" t="s">
        <v>1443</v>
      </c>
      <c r="AQ333" s="6" t="s">
        <v>544</v>
      </c>
      <c r="AW333" s="6" t="s">
        <v>5395</v>
      </c>
      <c r="AX333" s="6" t="s">
        <v>4686</v>
      </c>
      <c r="AY333" s="28">
        <v>0.1</v>
      </c>
      <c r="AZ333" s="28">
        <v>0.1</v>
      </c>
      <c r="BB333" s="28">
        <v>0</v>
      </c>
      <c r="BC333" s="28">
        <v>0</v>
      </c>
      <c r="BD333" s="28">
        <v>0.1</v>
      </c>
      <c r="BF333" s="28">
        <v>0</v>
      </c>
      <c r="BG333" s="28">
        <v>0.2</v>
      </c>
      <c r="BH333" s="28">
        <v>0</v>
      </c>
      <c r="BI333" s="28">
        <v>0</v>
      </c>
      <c r="BJ333" s="28">
        <v>0</v>
      </c>
      <c r="BK333" s="28">
        <v>0</v>
      </c>
      <c r="BL333" s="28">
        <v>0</v>
      </c>
      <c r="BM333" s="28">
        <v>0</v>
      </c>
      <c r="BN333" s="28">
        <v>0</v>
      </c>
      <c r="BO333" s="28">
        <v>0</v>
      </c>
      <c r="BP333" s="28">
        <v>0</v>
      </c>
      <c r="BQ333" s="28">
        <v>0.5</v>
      </c>
      <c r="BR333" s="28">
        <v>0.2</v>
      </c>
      <c r="BS333" s="28">
        <v>0</v>
      </c>
      <c r="BT333" s="28">
        <v>0</v>
      </c>
      <c r="BU333" s="28">
        <v>0</v>
      </c>
      <c r="BV333" s="28"/>
      <c r="BW333" s="28"/>
      <c r="BX333" s="28"/>
      <c r="BZ333" s="6">
        <f t="shared" si="15"/>
        <v>1.2</v>
      </c>
      <c r="CA333" s="6">
        <f t="shared" si="16"/>
        <v>0.89999999999999991</v>
      </c>
      <c r="CB333" s="28">
        <v>0</v>
      </c>
      <c r="CC333" s="26" t="s">
        <v>4753</v>
      </c>
      <c r="CD333" s="6" t="s">
        <v>6734</v>
      </c>
      <c r="CE333" s="6" t="s">
        <v>4537</v>
      </c>
      <c r="CG333" s="6" t="s">
        <v>4434</v>
      </c>
      <c r="CI333" s="6" t="s">
        <v>6715</v>
      </c>
      <c r="CK333" s="6" t="s">
        <v>4689</v>
      </c>
      <c r="CL333" s="6" t="s">
        <v>4537</v>
      </c>
      <c r="CM333" s="6" t="s">
        <v>4737</v>
      </c>
      <c r="CO333" s="6" t="s">
        <v>8607</v>
      </c>
      <c r="CP333" s="6" t="s">
        <v>4758</v>
      </c>
      <c r="CR333" s="6" t="s">
        <v>4537</v>
      </c>
      <c r="CS333" s="6" t="s">
        <v>4759</v>
      </c>
      <c r="CU333" s="6" t="s">
        <v>8607</v>
      </c>
      <c r="CV333" s="6" t="s">
        <v>4694</v>
      </c>
      <c r="CX333" s="6" t="s">
        <v>4434</v>
      </c>
      <c r="CY333" s="6" t="s">
        <v>4434</v>
      </c>
      <c r="CZ333" s="6" t="s">
        <v>6723</v>
      </c>
      <c r="DC333" s="6" t="s">
        <v>4434</v>
      </c>
      <c r="DD333" s="6" t="s">
        <v>6735</v>
      </c>
      <c r="DF333" s="29">
        <f t="shared" si="17"/>
        <v>0</v>
      </c>
      <c r="DG333" s="29">
        <v>1</v>
      </c>
    </row>
    <row r="334" spans="1:111" hidden="1" x14ac:dyDescent="0.2">
      <c r="A334" s="6">
        <v>348</v>
      </c>
      <c r="B334" s="25">
        <v>46227.970902777779</v>
      </c>
      <c r="C334" s="25">
        <v>46227.975462962961</v>
      </c>
      <c r="D334" s="6" t="s">
        <v>4901</v>
      </c>
      <c r="F334" s="25"/>
      <c r="G334" s="26" t="s">
        <v>4725</v>
      </c>
      <c r="H334" s="6" t="s">
        <v>6708</v>
      </c>
      <c r="I334" s="6" t="s">
        <v>6731</v>
      </c>
      <c r="J334" s="6" t="s">
        <v>4537</v>
      </c>
      <c r="L334" s="6" t="s">
        <v>6732</v>
      </c>
      <c r="M334" s="6" t="s">
        <v>6733</v>
      </c>
      <c r="N334" s="6" t="s">
        <v>4679</v>
      </c>
      <c r="P334" s="6" t="s">
        <v>3532</v>
      </c>
      <c r="Q334" s="6" t="s">
        <v>5203</v>
      </c>
      <c r="W334" s="6" t="s">
        <v>588</v>
      </c>
      <c r="X334" s="27">
        <v>48</v>
      </c>
      <c r="Y334" s="27">
        <v>250</v>
      </c>
      <c r="Z334" s="27">
        <v>271</v>
      </c>
      <c r="AA334" s="27">
        <v>7</v>
      </c>
      <c r="AB334" s="27">
        <f>SUM(Table2026_09_25[[#This Row],[Number of in-person visits provided in reporting year.]:[Number of video/virtual visits provided in reporting year.]])</f>
        <v>528</v>
      </c>
      <c r="AC334" s="6" t="s">
        <v>8469</v>
      </c>
      <c r="AF334" s="6" t="s">
        <v>4682</v>
      </c>
      <c r="AG334" s="28">
        <v>0</v>
      </c>
      <c r="AI334" s="6" t="s">
        <v>6713</v>
      </c>
      <c r="AJ334" s="6" t="s">
        <v>4851</v>
      </c>
      <c r="AK334" s="6" t="s">
        <v>8483</v>
      </c>
      <c r="AL334" s="6" t="s">
        <v>1443</v>
      </c>
      <c r="AQ334" s="6" t="s">
        <v>544</v>
      </c>
      <c r="AW334" s="6" t="s">
        <v>5395</v>
      </c>
      <c r="AX334" s="6" t="s">
        <v>4686</v>
      </c>
      <c r="AY334" s="28">
        <v>0.1</v>
      </c>
      <c r="AZ334" s="28">
        <v>0.1</v>
      </c>
      <c r="BB334" s="28">
        <v>0</v>
      </c>
      <c r="BC334" s="28">
        <v>0</v>
      </c>
      <c r="BD334" s="28">
        <v>0.1</v>
      </c>
      <c r="BF334" s="28">
        <v>0</v>
      </c>
      <c r="BG334" s="28">
        <v>0.2</v>
      </c>
      <c r="BH334" s="28">
        <v>0</v>
      </c>
      <c r="BI334" s="28">
        <v>0</v>
      </c>
      <c r="BJ334" s="28">
        <v>0</v>
      </c>
      <c r="BK334" s="28">
        <v>0</v>
      </c>
      <c r="BL334" s="28">
        <v>0</v>
      </c>
      <c r="BM334" s="28">
        <v>0</v>
      </c>
      <c r="BN334" s="28">
        <v>0</v>
      </c>
      <c r="BO334" s="28">
        <v>0</v>
      </c>
      <c r="BP334" s="28">
        <v>0</v>
      </c>
      <c r="BQ334" s="28">
        <v>0.5</v>
      </c>
      <c r="BR334" s="28">
        <v>0.2</v>
      </c>
      <c r="BS334" s="28">
        <v>0</v>
      </c>
      <c r="BT334" s="28">
        <v>0</v>
      </c>
      <c r="BU334" s="28">
        <v>0</v>
      </c>
      <c r="BV334" s="28"/>
      <c r="BW334" s="28"/>
      <c r="BX334" s="28"/>
      <c r="BZ334" s="6">
        <f t="shared" si="15"/>
        <v>1.2</v>
      </c>
      <c r="CA334" s="6">
        <f t="shared" si="16"/>
        <v>0.89999999999999991</v>
      </c>
      <c r="CB334" s="28">
        <v>0</v>
      </c>
      <c r="CC334" s="26" t="s">
        <v>4753</v>
      </c>
      <c r="CD334" s="6" t="s">
        <v>6736</v>
      </c>
      <c r="CE334" s="6" t="s">
        <v>4537</v>
      </c>
      <c r="CG334" s="6" t="s">
        <v>4434</v>
      </c>
      <c r="CI334" s="6" t="s">
        <v>6737</v>
      </c>
      <c r="CK334" s="6" t="s">
        <v>4689</v>
      </c>
      <c r="CL334" s="6" t="s">
        <v>4537</v>
      </c>
      <c r="CM334" s="6" t="s">
        <v>4737</v>
      </c>
      <c r="CO334" s="6" t="s">
        <v>4434</v>
      </c>
      <c r="CP334" s="6" t="s">
        <v>4690</v>
      </c>
      <c r="CQ334" s="6" t="s">
        <v>6738</v>
      </c>
      <c r="CR334" s="6" t="s">
        <v>4537</v>
      </c>
      <c r="CS334" s="6" t="s">
        <v>4759</v>
      </c>
      <c r="CU334" s="6" t="s">
        <v>8607</v>
      </c>
      <c r="CV334" s="6" t="s">
        <v>4694</v>
      </c>
      <c r="CX334" s="6" t="s">
        <v>4434</v>
      </c>
      <c r="CY334" s="6" t="s">
        <v>4434</v>
      </c>
      <c r="CZ334" s="6" t="s">
        <v>6739</v>
      </c>
      <c r="DC334" s="6" t="s">
        <v>4434</v>
      </c>
      <c r="DD334" s="6" t="s">
        <v>6735</v>
      </c>
      <c r="DF334" s="29">
        <f t="shared" si="17"/>
        <v>0</v>
      </c>
      <c r="DG334" s="6">
        <v>1</v>
      </c>
    </row>
    <row r="335" spans="1:111" hidden="1" x14ac:dyDescent="0.2">
      <c r="A335" s="6">
        <v>349</v>
      </c>
      <c r="B335" s="25">
        <v>46230.31113425926</v>
      </c>
      <c r="C335" s="25">
        <v>46230.334999999999</v>
      </c>
      <c r="D335" s="6" t="s">
        <v>4901</v>
      </c>
      <c r="F335" s="25"/>
      <c r="G335" s="26" t="s">
        <v>4676</v>
      </c>
      <c r="H335" s="6" t="s">
        <v>6740</v>
      </c>
      <c r="I335" s="6" t="s">
        <v>5830</v>
      </c>
      <c r="J335" s="6" t="s">
        <v>4537</v>
      </c>
      <c r="L335" s="6" t="s">
        <v>5653</v>
      </c>
      <c r="M335" s="6" t="s">
        <v>6741</v>
      </c>
      <c r="N335" s="6" t="s">
        <v>4679</v>
      </c>
      <c r="P335" s="6" t="s">
        <v>5653</v>
      </c>
      <c r="Q335" s="6" t="s">
        <v>4680</v>
      </c>
      <c r="U335" s="6" t="s">
        <v>6742</v>
      </c>
      <c r="X335" s="30"/>
      <c r="Y335" s="30"/>
      <c r="Z335" s="30"/>
      <c r="AA335" s="30"/>
      <c r="AB335" s="30">
        <f>SUM(Table2026_09_25[[#This Row],[Number of in-person visits provided in reporting year.]:[Number of video/virtual visits provided in reporting year.]])</f>
        <v>0</v>
      </c>
      <c r="AC335" s="6" t="s">
        <v>8469</v>
      </c>
      <c r="AI335" s="6" t="s">
        <v>6743</v>
      </c>
      <c r="AJ335" s="6" t="s">
        <v>6744</v>
      </c>
      <c r="AK335" s="6" t="s">
        <v>8483</v>
      </c>
      <c r="AL335" s="6" t="s">
        <v>6745</v>
      </c>
      <c r="AP335" s="6" t="s">
        <v>6746</v>
      </c>
      <c r="AQ335" s="6" t="s">
        <v>544</v>
      </c>
      <c r="AW335" s="6" t="s">
        <v>6747</v>
      </c>
      <c r="BZ335" s="6">
        <f t="shared" si="15"/>
        <v>0</v>
      </c>
      <c r="CA335" s="6">
        <f t="shared" si="16"/>
        <v>0</v>
      </c>
      <c r="CC335" s="26" t="s">
        <v>21</v>
      </c>
      <c r="CK335" s="6" t="s">
        <v>5148</v>
      </c>
      <c r="DA335" s="6" t="s">
        <v>6748</v>
      </c>
      <c r="DC335" s="6" t="s">
        <v>4434</v>
      </c>
      <c r="DD335" s="6" t="s">
        <v>6048</v>
      </c>
      <c r="DF335" s="29">
        <f t="shared" si="17"/>
        <v>0</v>
      </c>
      <c r="DG335" s="29">
        <v>1</v>
      </c>
    </row>
    <row r="336" spans="1:111" hidden="1" x14ac:dyDescent="0.2">
      <c r="A336" s="6">
        <v>350</v>
      </c>
      <c r="B336" s="25">
        <v>46230.335034722222</v>
      </c>
      <c r="C336" s="25">
        <v>46230.338472222225</v>
      </c>
      <c r="D336" s="6" t="s">
        <v>4901</v>
      </c>
      <c r="F336" s="25"/>
      <c r="G336" s="26" t="s">
        <v>4725</v>
      </c>
      <c r="H336" s="6" t="s">
        <v>6740</v>
      </c>
      <c r="I336" s="6" t="s">
        <v>5843</v>
      </c>
      <c r="J336" s="6" t="s">
        <v>4537</v>
      </c>
      <c r="L336" s="6" t="s">
        <v>5653</v>
      </c>
      <c r="M336" s="6" t="s">
        <v>6749</v>
      </c>
      <c r="N336" s="6" t="s">
        <v>4679</v>
      </c>
      <c r="P336" s="6" t="s">
        <v>5653</v>
      </c>
      <c r="Q336" s="6" t="s">
        <v>4680</v>
      </c>
      <c r="U336" s="6" t="s">
        <v>6750</v>
      </c>
      <c r="X336" s="30"/>
      <c r="Y336" s="30"/>
      <c r="Z336" s="30"/>
      <c r="AA336" s="30"/>
      <c r="AB336" s="30">
        <f>SUM(Table2026_09_25[[#This Row],[Number of in-person visits provided in reporting year.]:[Number of video/virtual visits provided in reporting year.]])</f>
        <v>0</v>
      </c>
      <c r="AC336" s="6" t="s">
        <v>8469</v>
      </c>
      <c r="AI336" s="6" t="s">
        <v>6743</v>
      </c>
      <c r="AJ336" s="6" t="s">
        <v>6744</v>
      </c>
      <c r="AK336" s="6" t="s">
        <v>8483</v>
      </c>
      <c r="AL336" s="6" t="s">
        <v>6745</v>
      </c>
      <c r="AP336" s="6" t="s">
        <v>6751</v>
      </c>
      <c r="AQ336" s="6" t="s">
        <v>544</v>
      </c>
      <c r="AW336" s="6" t="s">
        <v>6747</v>
      </c>
      <c r="BZ336" s="6">
        <f t="shared" si="15"/>
        <v>0</v>
      </c>
      <c r="CA336" s="6">
        <f t="shared" si="16"/>
        <v>0</v>
      </c>
      <c r="CC336" s="26" t="s">
        <v>21</v>
      </c>
      <c r="CK336" s="6" t="s">
        <v>5148</v>
      </c>
      <c r="DA336" s="6" t="s">
        <v>6752</v>
      </c>
      <c r="DC336" s="6" t="s">
        <v>4434</v>
      </c>
      <c r="DD336" s="6" t="s">
        <v>6048</v>
      </c>
      <c r="DF336" s="29">
        <f t="shared" si="17"/>
        <v>0</v>
      </c>
      <c r="DG336" s="6">
        <v>1</v>
      </c>
    </row>
    <row r="337" spans="1:111" hidden="1" x14ac:dyDescent="0.2">
      <c r="A337" s="6">
        <v>351</v>
      </c>
      <c r="B337" s="25">
        <v>46230.366249999999</v>
      </c>
      <c r="C337" s="25">
        <v>46230.370162037034</v>
      </c>
      <c r="D337" s="6" t="s">
        <v>4901</v>
      </c>
      <c r="F337" s="25"/>
      <c r="G337" s="26" t="s">
        <v>4676</v>
      </c>
      <c r="H337" s="6" t="s">
        <v>6753</v>
      </c>
      <c r="I337" s="6" t="s">
        <v>5843</v>
      </c>
      <c r="J337" s="6" t="s">
        <v>4537</v>
      </c>
      <c r="L337" s="6" t="s">
        <v>171</v>
      </c>
      <c r="M337" s="6" t="s">
        <v>6754</v>
      </c>
      <c r="N337" s="6" t="s">
        <v>4679</v>
      </c>
      <c r="P337" s="6" t="s">
        <v>3531</v>
      </c>
      <c r="Q337" s="6" t="s">
        <v>4680</v>
      </c>
      <c r="U337" s="6" t="s">
        <v>4681</v>
      </c>
      <c r="X337" s="30"/>
      <c r="Y337" s="30"/>
      <c r="Z337" s="30"/>
      <c r="AA337" s="30"/>
      <c r="AB337" s="30">
        <f>SUM(Table2026_09_25[[#This Row],[Number of in-person visits provided in reporting year.]:[Number of video/virtual visits provided in reporting year.]])</f>
        <v>0</v>
      </c>
      <c r="AC337" s="6" t="s">
        <v>8469</v>
      </c>
      <c r="AF337" s="6" t="s">
        <v>6755</v>
      </c>
      <c r="AI337" s="6" t="s">
        <v>6756</v>
      </c>
      <c r="AJ337" s="6" t="s">
        <v>6744</v>
      </c>
      <c r="AK337" s="6" t="s">
        <v>8483</v>
      </c>
      <c r="AL337" s="6" t="s">
        <v>6757</v>
      </c>
      <c r="AP337" s="6" t="s">
        <v>6758</v>
      </c>
      <c r="AQ337" s="6" t="s">
        <v>544</v>
      </c>
      <c r="AW337" s="6" t="s">
        <v>6747</v>
      </c>
      <c r="BZ337" s="6">
        <f t="shared" si="15"/>
        <v>0</v>
      </c>
      <c r="CA337" s="6">
        <f t="shared" si="16"/>
        <v>0</v>
      </c>
      <c r="CC337" s="26" t="s">
        <v>21</v>
      </c>
      <c r="CK337" s="6" t="s">
        <v>5148</v>
      </c>
      <c r="DC337" s="6" t="s">
        <v>4434</v>
      </c>
      <c r="DD337" s="6" t="s">
        <v>6048</v>
      </c>
      <c r="DF337" s="29">
        <f t="shared" si="17"/>
        <v>0</v>
      </c>
      <c r="DG337" s="29">
        <v>1</v>
      </c>
    </row>
    <row r="338" spans="1:111" hidden="1" x14ac:dyDescent="0.2">
      <c r="A338" s="6">
        <v>352</v>
      </c>
      <c r="B338" s="25">
        <v>46230.370185185187</v>
      </c>
      <c r="C338" s="25">
        <v>46230.372361111113</v>
      </c>
      <c r="D338" s="6" t="s">
        <v>4901</v>
      </c>
      <c r="F338" s="25"/>
      <c r="G338" s="26" t="s">
        <v>4725</v>
      </c>
      <c r="H338" s="6" t="s">
        <v>6753</v>
      </c>
      <c r="I338" s="6" t="s">
        <v>5843</v>
      </c>
      <c r="J338" s="6" t="s">
        <v>4537</v>
      </c>
      <c r="L338" s="6" t="s">
        <v>171</v>
      </c>
      <c r="M338" s="6" t="s">
        <v>6754</v>
      </c>
      <c r="N338" s="6" t="s">
        <v>4679</v>
      </c>
      <c r="P338" s="6" t="s">
        <v>3531</v>
      </c>
      <c r="Q338" s="6" t="s">
        <v>4680</v>
      </c>
      <c r="U338" s="6" t="s">
        <v>4681</v>
      </c>
      <c r="X338" s="30"/>
      <c r="Y338" s="30"/>
      <c r="Z338" s="30"/>
      <c r="AA338" s="30"/>
      <c r="AB338" s="30">
        <f>SUM(Table2026_09_25[[#This Row],[Number of in-person visits provided in reporting year.]:[Number of video/virtual visits provided in reporting year.]])</f>
        <v>0</v>
      </c>
      <c r="AC338" s="6" t="s">
        <v>8469</v>
      </c>
      <c r="AF338" s="6" t="s">
        <v>6755</v>
      </c>
      <c r="AI338" s="6" t="s">
        <v>6756</v>
      </c>
      <c r="AJ338" s="6" t="s">
        <v>6744</v>
      </c>
      <c r="AK338" s="6" t="s">
        <v>8483</v>
      </c>
      <c r="AL338" s="6" t="s">
        <v>6757</v>
      </c>
      <c r="AP338" s="6" t="s">
        <v>6759</v>
      </c>
      <c r="AQ338" s="6" t="s">
        <v>544</v>
      </c>
      <c r="AW338" s="6" t="s">
        <v>6747</v>
      </c>
      <c r="BZ338" s="6">
        <f t="shared" si="15"/>
        <v>0</v>
      </c>
      <c r="CA338" s="6">
        <f t="shared" si="16"/>
        <v>0</v>
      </c>
      <c r="CC338" s="26" t="s">
        <v>21</v>
      </c>
      <c r="CK338" s="6" t="s">
        <v>5148</v>
      </c>
      <c r="DC338" s="6" t="s">
        <v>4434</v>
      </c>
      <c r="DD338" s="6" t="s">
        <v>6048</v>
      </c>
      <c r="DF338" s="29">
        <f t="shared" si="17"/>
        <v>0</v>
      </c>
      <c r="DG338" s="6">
        <v>1</v>
      </c>
    </row>
    <row r="339" spans="1:111" hidden="1" x14ac:dyDescent="0.2">
      <c r="A339" s="6">
        <v>353</v>
      </c>
      <c r="B339" s="25">
        <v>46230.360115740739</v>
      </c>
      <c r="C339" s="25">
        <v>46230.41170138889</v>
      </c>
      <c r="D339" s="6" t="s">
        <v>4901</v>
      </c>
      <c r="F339" s="25"/>
      <c r="G339" s="26" t="s">
        <v>4676</v>
      </c>
      <c r="H339" s="6" t="s">
        <v>6222</v>
      </c>
      <c r="I339" s="6" t="s">
        <v>6078</v>
      </c>
      <c r="J339" s="6" t="s">
        <v>4537</v>
      </c>
      <c r="L339" s="6" t="s">
        <v>6760</v>
      </c>
      <c r="M339" s="6" t="s">
        <v>6761</v>
      </c>
      <c r="N339" s="6" t="s">
        <v>4985</v>
      </c>
      <c r="P339" s="6" t="s">
        <v>3507</v>
      </c>
      <c r="Q339" s="6" t="s">
        <v>3507</v>
      </c>
      <c r="X339" s="27">
        <v>3677</v>
      </c>
      <c r="Y339" s="27">
        <v>0</v>
      </c>
      <c r="Z339" s="27">
        <v>0</v>
      </c>
      <c r="AA339" s="27">
        <v>0</v>
      </c>
      <c r="AB339" s="27">
        <f>SUM(Table2026_09_25[[#This Row],[Number of in-person visits provided in reporting year.]:[Number of video/virtual visits provided in reporting year.]])</f>
        <v>0</v>
      </c>
      <c r="AC339" s="6" t="s">
        <v>8469</v>
      </c>
      <c r="AF339" s="6" t="s">
        <v>4682</v>
      </c>
      <c r="AG339" s="28">
        <v>5.2</v>
      </c>
      <c r="AH339" s="6" t="s">
        <v>6762</v>
      </c>
      <c r="AI339" s="6" t="s">
        <v>6227</v>
      </c>
      <c r="AJ339" s="6" t="s">
        <v>5296</v>
      </c>
      <c r="AK339" s="6" t="s">
        <v>8483</v>
      </c>
      <c r="AL339" s="6" t="s">
        <v>2662</v>
      </c>
      <c r="AQ339" s="6" t="s">
        <v>544</v>
      </c>
      <c r="AW339" s="6" t="s">
        <v>6763</v>
      </c>
      <c r="AX339" s="6" t="s">
        <v>4686</v>
      </c>
      <c r="AY339" s="28">
        <v>0.3</v>
      </c>
      <c r="AZ339" s="28">
        <v>1.5</v>
      </c>
      <c r="BP339" s="28">
        <v>5</v>
      </c>
      <c r="BZ339" s="6">
        <f t="shared" si="15"/>
        <v>6.8</v>
      </c>
      <c r="CA339" s="6">
        <f t="shared" si="16"/>
        <v>5</v>
      </c>
      <c r="CB339" s="28">
        <v>0</v>
      </c>
      <c r="CC339" s="26" t="s">
        <v>4753</v>
      </c>
      <c r="CD339" s="6" t="s">
        <v>4987</v>
      </c>
      <c r="CE339" s="6" t="s">
        <v>4537</v>
      </c>
      <c r="CG339" s="6" t="s">
        <v>4537</v>
      </c>
      <c r="CI339" s="6" t="s">
        <v>6764</v>
      </c>
      <c r="CJ339" s="6" t="s">
        <v>5148</v>
      </c>
      <c r="CK339" s="6" t="s">
        <v>4689</v>
      </c>
      <c r="CL339" s="6" t="s">
        <v>4537</v>
      </c>
      <c r="CM339" s="6" t="s">
        <v>4737</v>
      </c>
      <c r="CO339" s="6" t="s">
        <v>8607</v>
      </c>
      <c r="CP339" s="6" t="s">
        <v>4758</v>
      </c>
      <c r="CR339" s="6" t="s">
        <v>4537</v>
      </c>
      <c r="CS339" s="6" t="s">
        <v>4759</v>
      </c>
      <c r="CU339" s="6" t="s">
        <v>8607</v>
      </c>
      <c r="CV339" s="6" t="s">
        <v>4694</v>
      </c>
      <c r="CX339" s="6" t="s">
        <v>4537</v>
      </c>
      <c r="CY339" s="6" t="s">
        <v>4537</v>
      </c>
      <c r="DC339" s="6" t="s">
        <v>4434</v>
      </c>
      <c r="DD339" s="6" t="s">
        <v>6765</v>
      </c>
      <c r="DF339" s="29">
        <f t="shared" si="17"/>
        <v>0</v>
      </c>
      <c r="DG339" s="29">
        <v>1</v>
      </c>
    </row>
    <row r="340" spans="1:111" hidden="1" x14ac:dyDescent="0.2">
      <c r="A340" s="6">
        <v>354</v>
      </c>
      <c r="B340" s="25">
        <v>46230.412523148145</v>
      </c>
      <c r="C340" s="25">
        <v>46230.419085648151</v>
      </c>
      <c r="D340" s="6" t="s">
        <v>4901</v>
      </c>
      <c r="F340" s="25"/>
      <c r="G340" s="26" t="s">
        <v>4676</v>
      </c>
      <c r="H340" s="6" t="s">
        <v>6222</v>
      </c>
      <c r="I340" s="6" t="s">
        <v>4874</v>
      </c>
      <c r="J340" s="6" t="s">
        <v>4537</v>
      </c>
      <c r="L340" s="6" t="s">
        <v>6766</v>
      </c>
      <c r="M340" s="6" t="s">
        <v>6761</v>
      </c>
      <c r="N340" s="6" t="s">
        <v>4729</v>
      </c>
      <c r="O340" s="6" t="s">
        <v>6760</v>
      </c>
      <c r="P340" s="6" t="s">
        <v>95</v>
      </c>
      <c r="Q340" s="6" t="s">
        <v>4773</v>
      </c>
      <c r="S340" s="6" t="s">
        <v>499</v>
      </c>
      <c r="X340" s="27">
        <v>627</v>
      </c>
      <c r="Y340" s="27">
        <v>642</v>
      </c>
      <c r="Z340" s="27">
        <v>182</v>
      </c>
      <c r="AA340" s="27">
        <v>1</v>
      </c>
      <c r="AB340" s="27">
        <f>SUM(Table2026_09_25[[#This Row],[Number of in-person visits provided in reporting year.]:[Number of video/virtual visits provided in reporting year.]])</f>
        <v>825</v>
      </c>
      <c r="AC340" s="6" t="s">
        <v>8469</v>
      </c>
      <c r="AF340" s="6" t="s">
        <v>4682</v>
      </c>
      <c r="AG340" s="28">
        <v>300</v>
      </c>
      <c r="AH340" s="6" t="s">
        <v>6767</v>
      </c>
      <c r="AI340" s="6" t="s">
        <v>6227</v>
      </c>
      <c r="AJ340" s="6" t="s">
        <v>5296</v>
      </c>
      <c r="AK340" s="6" t="s">
        <v>8483</v>
      </c>
      <c r="AL340" s="6" t="s">
        <v>2662</v>
      </c>
      <c r="AQ340" s="6" t="s">
        <v>544</v>
      </c>
      <c r="AW340" s="6" t="s">
        <v>6763</v>
      </c>
      <c r="AX340" s="6" t="s">
        <v>4686</v>
      </c>
      <c r="AY340" s="28">
        <v>0.1</v>
      </c>
      <c r="AZ340" s="28">
        <v>1.5</v>
      </c>
      <c r="BB340" s="28">
        <v>0.08</v>
      </c>
      <c r="BC340" s="28">
        <v>3</v>
      </c>
      <c r="BG340" s="28">
        <v>0.16</v>
      </c>
      <c r="BH340" s="28">
        <v>0.17</v>
      </c>
      <c r="BL340" s="28">
        <v>0.5</v>
      </c>
      <c r="BM340" s="28">
        <v>0.16</v>
      </c>
      <c r="BP340" s="28">
        <v>1</v>
      </c>
      <c r="BR340" s="28">
        <v>0.08</v>
      </c>
      <c r="BT340" s="28">
        <v>0.08</v>
      </c>
      <c r="BU340" s="28">
        <v>0.08</v>
      </c>
      <c r="BV340" s="28"/>
      <c r="BW340" s="28"/>
      <c r="BX340" s="28"/>
      <c r="BZ340" s="6">
        <f t="shared" si="15"/>
        <v>6.91</v>
      </c>
      <c r="CA340" s="6">
        <f t="shared" si="16"/>
        <v>2.3100000000000005</v>
      </c>
      <c r="CB340" s="28">
        <v>0</v>
      </c>
      <c r="CC340" s="26" t="s">
        <v>4753</v>
      </c>
      <c r="CD340" s="6" t="s">
        <v>4987</v>
      </c>
      <c r="CE340" s="6" t="s">
        <v>4537</v>
      </c>
      <c r="CG340" s="6" t="s">
        <v>4537</v>
      </c>
      <c r="CI340" s="6" t="s">
        <v>6764</v>
      </c>
      <c r="CJ340" s="6" t="s">
        <v>5148</v>
      </c>
      <c r="CK340" s="6" t="s">
        <v>4689</v>
      </c>
      <c r="CL340" s="6" t="s">
        <v>4537</v>
      </c>
      <c r="CM340" s="6" t="s">
        <v>4737</v>
      </c>
      <c r="CO340" s="6" t="s">
        <v>8607</v>
      </c>
      <c r="CP340" s="6" t="s">
        <v>4758</v>
      </c>
      <c r="CR340" s="6" t="s">
        <v>4537</v>
      </c>
      <c r="CS340" s="6" t="s">
        <v>4759</v>
      </c>
      <c r="CU340" s="6" t="s">
        <v>8607</v>
      </c>
      <c r="CV340" s="6" t="s">
        <v>4694</v>
      </c>
      <c r="CX340" s="6" t="s">
        <v>4537</v>
      </c>
      <c r="CY340" s="6" t="s">
        <v>4537</v>
      </c>
      <c r="DC340" s="6" t="s">
        <v>4434</v>
      </c>
      <c r="DD340" s="6" t="s">
        <v>6765</v>
      </c>
      <c r="DF340" s="29">
        <f t="shared" si="17"/>
        <v>0</v>
      </c>
      <c r="DG340" s="29">
        <v>1</v>
      </c>
    </row>
    <row r="341" spans="1:111" hidden="1" x14ac:dyDescent="0.2">
      <c r="A341" s="6">
        <v>355</v>
      </c>
      <c r="B341" s="25">
        <v>46230.419166666667</v>
      </c>
      <c r="C341" s="25">
        <v>46230.426053240742</v>
      </c>
      <c r="D341" s="6" t="s">
        <v>4901</v>
      </c>
      <c r="F341" s="25"/>
      <c r="G341" s="26" t="s">
        <v>4676</v>
      </c>
      <c r="H341" s="6" t="s">
        <v>6222</v>
      </c>
      <c r="I341" s="6" t="s">
        <v>4874</v>
      </c>
      <c r="J341" s="6" t="s">
        <v>4537</v>
      </c>
      <c r="L341" s="6" t="s">
        <v>6768</v>
      </c>
      <c r="M341" s="6" t="s">
        <v>6761</v>
      </c>
      <c r="N341" s="6" t="s">
        <v>4729</v>
      </c>
      <c r="O341" s="6" t="s">
        <v>6760</v>
      </c>
      <c r="P341" s="6" t="s">
        <v>95</v>
      </c>
      <c r="Q341" s="6" t="s">
        <v>4773</v>
      </c>
      <c r="S341" s="6" t="s">
        <v>499</v>
      </c>
      <c r="X341" s="27">
        <v>908</v>
      </c>
      <c r="Y341" s="27">
        <v>910</v>
      </c>
      <c r="Z341" s="27">
        <v>281</v>
      </c>
      <c r="AA341" s="27">
        <v>21</v>
      </c>
      <c r="AB341" s="27">
        <f>SUM(Table2026_09_25[[#This Row],[Number of in-person visits provided in reporting year.]:[Number of video/virtual visits provided in reporting year.]])</f>
        <v>1212</v>
      </c>
      <c r="AC341" s="6" t="s">
        <v>8469</v>
      </c>
      <c r="AF341" s="6" t="s">
        <v>4682</v>
      </c>
      <c r="AG341" s="28">
        <v>276</v>
      </c>
      <c r="AH341" s="6" t="s">
        <v>6767</v>
      </c>
      <c r="AI341" s="6" t="s">
        <v>6227</v>
      </c>
      <c r="AJ341" s="6" t="s">
        <v>5296</v>
      </c>
      <c r="AK341" s="6" t="s">
        <v>8483</v>
      </c>
      <c r="AL341" s="6" t="s">
        <v>2662</v>
      </c>
      <c r="AQ341" s="6" t="s">
        <v>544</v>
      </c>
      <c r="AW341" s="6" t="s">
        <v>6763</v>
      </c>
      <c r="AX341" s="6" t="s">
        <v>4686</v>
      </c>
      <c r="AY341" s="28">
        <v>0.3</v>
      </c>
      <c r="AZ341" s="28">
        <v>2.2000000000000002</v>
      </c>
      <c r="BB341" s="28">
        <v>0.24</v>
      </c>
      <c r="BC341" s="28">
        <v>1</v>
      </c>
      <c r="BF341" s="28">
        <v>0.1</v>
      </c>
      <c r="BG341" s="28">
        <v>0.48</v>
      </c>
      <c r="BH341" s="28">
        <v>0.51</v>
      </c>
      <c r="BL341" s="28">
        <v>1.5</v>
      </c>
      <c r="BM341" s="28">
        <v>0.48</v>
      </c>
      <c r="BP341" s="28">
        <v>3</v>
      </c>
      <c r="BR341" s="28">
        <v>0.24</v>
      </c>
      <c r="BS341" s="28">
        <v>0.24</v>
      </c>
      <c r="BT341" s="28">
        <v>0.24</v>
      </c>
      <c r="BU341" s="28">
        <v>0.24</v>
      </c>
      <c r="BV341" s="28"/>
      <c r="BW341" s="28"/>
      <c r="BX341" s="28"/>
      <c r="BZ341" s="6">
        <f t="shared" si="15"/>
        <v>10.770000000000001</v>
      </c>
      <c r="CA341" s="6">
        <f t="shared" si="16"/>
        <v>7.2700000000000005</v>
      </c>
      <c r="CB341" s="28">
        <v>0</v>
      </c>
      <c r="CC341" s="26" t="s">
        <v>4753</v>
      </c>
      <c r="CD341" s="6" t="s">
        <v>4987</v>
      </c>
      <c r="CE341" s="6" t="s">
        <v>4537</v>
      </c>
      <c r="CG341" s="6" t="s">
        <v>4537</v>
      </c>
      <c r="CI341" s="6" t="s">
        <v>6764</v>
      </c>
      <c r="CJ341" s="6" t="s">
        <v>5148</v>
      </c>
      <c r="CK341" s="6" t="s">
        <v>4689</v>
      </c>
      <c r="CL341" s="6" t="s">
        <v>4537</v>
      </c>
      <c r="CM341" s="6" t="s">
        <v>4737</v>
      </c>
      <c r="CO341" s="6" t="s">
        <v>8607</v>
      </c>
      <c r="CP341" s="6" t="s">
        <v>4758</v>
      </c>
      <c r="CR341" s="6" t="s">
        <v>4537</v>
      </c>
      <c r="CS341" s="6" t="s">
        <v>4759</v>
      </c>
      <c r="CU341" s="6" t="s">
        <v>8607</v>
      </c>
      <c r="CV341" s="6" t="s">
        <v>4694</v>
      </c>
      <c r="CX341" s="6" t="s">
        <v>4537</v>
      </c>
      <c r="CY341" s="6" t="s">
        <v>4537</v>
      </c>
      <c r="DC341" s="6" t="s">
        <v>4434</v>
      </c>
      <c r="DD341" s="6" t="s">
        <v>6765</v>
      </c>
      <c r="DF341" s="29">
        <f t="shared" si="17"/>
        <v>0</v>
      </c>
      <c r="DG341" s="29">
        <v>1</v>
      </c>
    </row>
    <row r="342" spans="1:111" hidden="1" x14ac:dyDescent="0.2">
      <c r="A342" s="6">
        <v>356</v>
      </c>
      <c r="B342" s="25">
        <v>46230.465254629627</v>
      </c>
      <c r="C342" s="25">
        <v>46230.472824074073</v>
      </c>
      <c r="D342" s="6" t="s">
        <v>4901</v>
      </c>
      <c r="F342" s="25"/>
      <c r="G342" s="26" t="s">
        <v>4676</v>
      </c>
      <c r="H342" s="6" t="s">
        <v>6769</v>
      </c>
      <c r="I342" s="6" t="s">
        <v>5115</v>
      </c>
      <c r="J342" s="6" t="s">
        <v>4537</v>
      </c>
      <c r="L342" s="6" t="s">
        <v>6770</v>
      </c>
      <c r="M342" s="6" t="s">
        <v>6771</v>
      </c>
      <c r="N342" s="6" t="s">
        <v>4679</v>
      </c>
      <c r="P342" s="6" t="s">
        <v>5257</v>
      </c>
      <c r="Q342" s="6" t="s">
        <v>446</v>
      </c>
      <c r="R342" s="6" t="s">
        <v>5257</v>
      </c>
      <c r="X342" s="27">
        <v>100</v>
      </c>
      <c r="Y342" s="27">
        <v>109</v>
      </c>
      <c r="Z342" s="27">
        <v>5</v>
      </c>
      <c r="AA342" s="27">
        <v>0</v>
      </c>
      <c r="AB342" s="27">
        <f>SUM(Table2026_09_25[[#This Row],[Number of in-person visits provided in reporting year.]:[Number of video/virtual visits provided in reporting year.]])</f>
        <v>114</v>
      </c>
      <c r="AC342" s="6" t="s">
        <v>8469</v>
      </c>
      <c r="AF342" s="6" t="s">
        <v>4682</v>
      </c>
      <c r="AG342" s="28">
        <v>96</v>
      </c>
      <c r="AI342" s="6" t="s">
        <v>6772</v>
      </c>
      <c r="AJ342" s="6" t="s">
        <v>6773</v>
      </c>
      <c r="AK342" s="6" t="s">
        <v>8483</v>
      </c>
      <c r="AL342" s="6" t="s">
        <v>6774</v>
      </c>
      <c r="AM342" s="6" t="s">
        <v>6772</v>
      </c>
      <c r="AN342" s="6" t="s">
        <v>6773</v>
      </c>
      <c r="AO342" s="6" t="s">
        <v>6774</v>
      </c>
      <c r="AQ342" s="6" t="s">
        <v>544</v>
      </c>
      <c r="AW342" s="6" t="s">
        <v>5112</v>
      </c>
      <c r="AX342" s="6" t="s">
        <v>6775</v>
      </c>
      <c r="AY342" s="28">
        <v>0</v>
      </c>
      <c r="AZ342" s="28">
        <v>4.4999999999999998E-2</v>
      </c>
      <c r="BA342" s="28">
        <v>0</v>
      </c>
      <c r="BB342" s="28">
        <v>0</v>
      </c>
      <c r="BC342" s="28">
        <v>0</v>
      </c>
      <c r="BD342" s="28">
        <v>0</v>
      </c>
      <c r="BE342" s="28">
        <v>0</v>
      </c>
      <c r="BF342" s="28">
        <v>4.4999999999999998E-2</v>
      </c>
      <c r="BG342" s="28">
        <v>0</v>
      </c>
      <c r="BH342" s="28">
        <v>0</v>
      </c>
      <c r="BI342" s="28">
        <v>0</v>
      </c>
      <c r="BJ342" s="28">
        <v>0</v>
      </c>
      <c r="BK342" s="28">
        <v>0</v>
      </c>
      <c r="BL342" s="28">
        <v>0</v>
      </c>
      <c r="BM342" s="28">
        <v>0</v>
      </c>
      <c r="BN342" s="28">
        <v>0.13500000000000001</v>
      </c>
      <c r="BO342" s="28">
        <v>0</v>
      </c>
      <c r="BP342" s="28">
        <v>4.4999999999999998E-2</v>
      </c>
      <c r="BQ342" s="28">
        <v>4.4999999999999998E-2</v>
      </c>
      <c r="BR342" s="28">
        <v>0.09</v>
      </c>
      <c r="BS342" s="28">
        <v>0</v>
      </c>
      <c r="BT342" s="28">
        <v>0</v>
      </c>
      <c r="BU342" s="28">
        <v>0</v>
      </c>
      <c r="BV342" s="28"/>
      <c r="BW342" s="28"/>
      <c r="BX342" s="28"/>
      <c r="BZ342" s="6">
        <f t="shared" si="15"/>
        <v>0.40500000000000003</v>
      </c>
      <c r="CA342" s="6">
        <f t="shared" si="16"/>
        <v>0.22499999999999998</v>
      </c>
      <c r="CC342" s="26" t="s">
        <v>4753</v>
      </c>
      <c r="CD342" s="6" t="s">
        <v>4780</v>
      </c>
      <c r="CE342" s="6" t="s">
        <v>4537</v>
      </c>
      <c r="CG342" s="6" t="s">
        <v>4537</v>
      </c>
      <c r="CJ342" s="6" t="s">
        <v>5148</v>
      </c>
      <c r="CK342" s="6" t="s">
        <v>4689</v>
      </c>
      <c r="CL342" s="6" t="s">
        <v>4537</v>
      </c>
      <c r="CM342" s="6" t="s">
        <v>4737</v>
      </c>
      <c r="CO342" s="6" t="s">
        <v>8607</v>
      </c>
      <c r="CP342" s="6" t="s">
        <v>4758</v>
      </c>
      <c r="CR342" s="6" t="s">
        <v>8609</v>
      </c>
      <c r="CS342" s="6" t="s">
        <v>4690</v>
      </c>
      <c r="CT342" s="6" t="s">
        <v>4700</v>
      </c>
      <c r="CU342" s="6" t="s">
        <v>8607</v>
      </c>
      <c r="CV342" s="6" t="s">
        <v>4694</v>
      </c>
      <c r="CX342" s="6" t="s">
        <v>4537</v>
      </c>
      <c r="CY342" s="6" t="s">
        <v>4537</v>
      </c>
      <c r="DC342" s="6" t="s">
        <v>4434</v>
      </c>
      <c r="DD342" s="6" t="s">
        <v>6771</v>
      </c>
      <c r="DF342" s="29">
        <f t="shared" si="17"/>
        <v>0</v>
      </c>
      <c r="DG342" s="29">
        <v>1</v>
      </c>
    </row>
    <row r="343" spans="1:111" hidden="1" x14ac:dyDescent="0.2">
      <c r="A343" s="6">
        <v>357</v>
      </c>
      <c r="B343" s="25">
        <v>46230.473368055558</v>
      </c>
      <c r="C343" s="25">
        <v>46230.476550925923</v>
      </c>
      <c r="D343" s="6" t="s">
        <v>4901</v>
      </c>
      <c r="F343" s="25"/>
      <c r="G343" s="26" t="s">
        <v>4725</v>
      </c>
      <c r="H343" s="6" t="s">
        <v>6769</v>
      </c>
      <c r="I343" s="6" t="s">
        <v>5115</v>
      </c>
      <c r="J343" s="6" t="s">
        <v>4537</v>
      </c>
      <c r="L343" s="6" t="s">
        <v>6770</v>
      </c>
      <c r="M343" s="6" t="s">
        <v>6771</v>
      </c>
      <c r="N343" s="6" t="s">
        <v>4679</v>
      </c>
      <c r="P343" s="6" t="s">
        <v>5257</v>
      </c>
      <c r="Q343" s="6" t="s">
        <v>446</v>
      </c>
      <c r="R343" s="6" t="s">
        <v>5257</v>
      </c>
      <c r="X343" s="27">
        <v>104</v>
      </c>
      <c r="Y343" s="27">
        <v>106</v>
      </c>
      <c r="Z343" s="27">
        <v>0</v>
      </c>
      <c r="AA343" s="27">
        <v>0</v>
      </c>
      <c r="AB343" s="27">
        <f>SUM(Table2026_09_25[[#This Row],[Number of in-person visits provided in reporting year.]:[Number of video/virtual visits provided in reporting year.]])</f>
        <v>106</v>
      </c>
      <c r="AC343" s="6" t="s">
        <v>8469</v>
      </c>
      <c r="AF343" s="6" t="s">
        <v>4682</v>
      </c>
      <c r="AG343" s="28">
        <v>77</v>
      </c>
      <c r="AI343" s="6" t="s">
        <v>6772</v>
      </c>
      <c r="AJ343" s="6" t="s">
        <v>6773</v>
      </c>
      <c r="AK343" s="6" t="s">
        <v>8483</v>
      </c>
      <c r="AL343" s="6" t="s">
        <v>6774</v>
      </c>
      <c r="AQ343" s="6" t="s">
        <v>544</v>
      </c>
      <c r="AW343" s="6" t="s">
        <v>5112</v>
      </c>
      <c r="AX343" s="6" t="s">
        <v>6776</v>
      </c>
      <c r="AY343" s="28">
        <v>0</v>
      </c>
      <c r="AZ343" s="28">
        <v>4.4999999999999998E-2</v>
      </c>
      <c r="BA343" s="28">
        <v>0</v>
      </c>
      <c r="BB343" s="28">
        <v>0</v>
      </c>
      <c r="BC343" s="28">
        <v>0</v>
      </c>
      <c r="BD343" s="28">
        <v>0</v>
      </c>
      <c r="BE343" s="28">
        <v>0</v>
      </c>
      <c r="BF343" s="28">
        <v>0.09</v>
      </c>
      <c r="BG343" s="28">
        <v>0</v>
      </c>
      <c r="BH343" s="28">
        <v>0</v>
      </c>
      <c r="BI343" s="28">
        <v>0</v>
      </c>
      <c r="BJ343" s="28">
        <v>0</v>
      </c>
      <c r="BK343" s="28">
        <v>0</v>
      </c>
      <c r="BL343" s="28">
        <v>0</v>
      </c>
      <c r="BM343" s="28">
        <v>0</v>
      </c>
      <c r="BN343" s="28">
        <v>0.13500000000000001</v>
      </c>
      <c r="BO343" s="28">
        <v>0</v>
      </c>
      <c r="BP343" s="28">
        <v>0.09</v>
      </c>
      <c r="BQ343" s="28">
        <v>0.09</v>
      </c>
      <c r="BR343" s="28">
        <v>0</v>
      </c>
      <c r="BS343" s="28">
        <v>0</v>
      </c>
      <c r="BT343" s="28">
        <v>0</v>
      </c>
      <c r="BU343" s="28">
        <v>0</v>
      </c>
      <c r="BV343" s="28"/>
      <c r="BW343" s="28"/>
      <c r="BX343" s="28"/>
      <c r="BY343" s="28" t="s">
        <v>4881</v>
      </c>
      <c r="BZ343" s="6">
        <f t="shared" si="15"/>
        <v>0.44999999999999996</v>
      </c>
      <c r="CA343" s="6">
        <f t="shared" si="16"/>
        <v>0.27</v>
      </c>
      <c r="CB343" s="28">
        <v>0.09</v>
      </c>
      <c r="CC343" s="26" t="s">
        <v>4753</v>
      </c>
      <c r="CD343" s="6" t="s">
        <v>4780</v>
      </c>
      <c r="CE343" s="6" t="s">
        <v>4537</v>
      </c>
      <c r="CG343" s="6" t="s">
        <v>4537</v>
      </c>
      <c r="CJ343" s="6" t="s">
        <v>5148</v>
      </c>
      <c r="CK343" s="6" t="s">
        <v>4689</v>
      </c>
      <c r="CL343" s="6" t="s">
        <v>4537</v>
      </c>
      <c r="CM343" s="6" t="s">
        <v>4737</v>
      </c>
      <c r="CO343" s="6" t="s">
        <v>8607</v>
      </c>
      <c r="CP343" s="6" t="s">
        <v>4758</v>
      </c>
      <c r="CR343" s="6" t="s">
        <v>8609</v>
      </c>
      <c r="CS343" s="6" t="s">
        <v>4690</v>
      </c>
      <c r="CT343" s="6" t="s">
        <v>4700</v>
      </c>
      <c r="CU343" s="6" t="s">
        <v>8607</v>
      </c>
      <c r="CV343" s="6" t="s">
        <v>4694</v>
      </c>
      <c r="CX343" s="6" t="s">
        <v>4537</v>
      </c>
      <c r="CY343" s="6" t="s">
        <v>4537</v>
      </c>
      <c r="DC343" s="6" t="s">
        <v>4434</v>
      </c>
      <c r="DD343" s="6" t="s">
        <v>6771</v>
      </c>
      <c r="DF343" s="29">
        <f t="shared" si="17"/>
        <v>0</v>
      </c>
      <c r="DG343" s="6">
        <v>1</v>
      </c>
    </row>
    <row r="344" spans="1:111" hidden="1" x14ac:dyDescent="0.2">
      <c r="A344" s="6">
        <v>358</v>
      </c>
      <c r="B344" s="25">
        <v>46230.484722222223</v>
      </c>
      <c r="C344" s="25">
        <v>46230.496365740742</v>
      </c>
      <c r="D344" s="6" t="s">
        <v>4901</v>
      </c>
      <c r="F344" s="25"/>
      <c r="G344" s="26" t="s">
        <v>4676</v>
      </c>
      <c r="H344" s="6" t="s">
        <v>6777</v>
      </c>
      <c r="I344" s="6" t="s">
        <v>5843</v>
      </c>
      <c r="J344" s="6" t="s">
        <v>4537</v>
      </c>
      <c r="L344" s="6" t="s">
        <v>6778</v>
      </c>
      <c r="M344" s="6" t="s">
        <v>6779</v>
      </c>
      <c r="N344" s="6" t="s">
        <v>4729</v>
      </c>
      <c r="O344" s="6" t="s">
        <v>6780</v>
      </c>
      <c r="P344" s="6" t="s">
        <v>6577</v>
      </c>
      <c r="Q344" s="6" t="s">
        <v>4773</v>
      </c>
      <c r="S344" s="6" t="s">
        <v>6781</v>
      </c>
      <c r="X344" s="27">
        <v>380</v>
      </c>
      <c r="Y344" s="27">
        <v>353</v>
      </c>
      <c r="Z344" s="27">
        <v>62</v>
      </c>
      <c r="AA344" s="27">
        <v>46</v>
      </c>
      <c r="AB344" s="27">
        <f>SUM(Table2026_09_25[[#This Row],[Number of in-person visits provided in reporting year.]:[Number of video/virtual visits provided in reporting year.]])</f>
        <v>461</v>
      </c>
      <c r="AC344" s="6" t="s">
        <v>8469</v>
      </c>
      <c r="AG344" s="28">
        <v>305</v>
      </c>
      <c r="AH344" s="6" t="s">
        <v>6782</v>
      </c>
      <c r="AI344" s="6" t="s">
        <v>6783</v>
      </c>
      <c r="AJ344" s="6" t="s">
        <v>5296</v>
      </c>
      <c r="AK344" s="6" t="s">
        <v>8483</v>
      </c>
      <c r="AL344" s="6" t="s">
        <v>6784</v>
      </c>
      <c r="AP344" s="6" t="s">
        <v>6785</v>
      </c>
      <c r="AQ344" s="6" t="s">
        <v>544</v>
      </c>
      <c r="AW344" s="6" t="s">
        <v>5297</v>
      </c>
      <c r="BY344" s="6" t="s">
        <v>6786</v>
      </c>
      <c r="BZ344" s="6">
        <f t="shared" si="15"/>
        <v>0</v>
      </c>
      <c r="CA344" s="6">
        <f t="shared" si="16"/>
        <v>0</v>
      </c>
      <c r="CC344" s="26" t="s">
        <v>4753</v>
      </c>
      <c r="CK344" s="6" t="s">
        <v>5148</v>
      </c>
      <c r="DA344" s="6" t="s">
        <v>6787</v>
      </c>
      <c r="DC344" s="6" t="s">
        <v>4434</v>
      </c>
      <c r="DD344" s="6" t="s">
        <v>6048</v>
      </c>
      <c r="DF344" s="29">
        <f t="shared" si="17"/>
        <v>0</v>
      </c>
      <c r="DG344" s="29">
        <v>1</v>
      </c>
    </row>
    <row r="345" spans="1:111" hidden="1" x14ac:dyDescent="0.2">
      <c r="A345" s="6">
        <v>359</v>
      </c>
      <c r="B345" s="25">
        <v>46230.496412037035</v>
      </c>
      <c r="C345" s="25">
        <v>46230.507094907407</v>
      </c>
      <c r="D345" s="6" t="s">
        <v>4901</v>
      </c>
      <c r="F345" s="25"/>
      <c r="G345" s="26" t="s">
        <v>4725</v>
      </c>
      <c r="H345" s="6" t="s">
        <v>6777</v>
      </c>
      <c r="I345" s="6" t="s">
        <v>5830</v>
      </c>
      <c r="J345" s="6" t="s">
        <v>4537</v>
      </c>
      <c r="L345" s="6" t="s">
        <v>6778</v>
      </c>
      <c r="M345" s="6" t="s">
        <v>6779</v>
      </c>
      <c r="N345" s="6" t="s">
        <v>4729</v>
      </c>
      <c r="O345" s="6" t="s">
        <v>6788</v>
      </c>
      <c r="P345" s="6" t="s">
        <v>6577</v>
      </c>
      <c r="Q345" s="6" t="s">
        <v>4773</v>
      </c>
      <c r="S345" s="6" t="s">
        <v>6781</v>
      </c>
      <c r="X345" s="27">
        <v>429</v>
      </c>
      <c r="Y345" s="27">
        <v>394</v>
      </c>
      <c r="Z345" s="27">
        <v>112</v>
      </c>
      <c r="AA345" s="27">
        <v>37</v>
      </c>
      <c r="AB345" s="27">
        <f>SUM(Table2026_09_25[[#This Row],[Number of in-person visits provided in reporting year.]:[Number of video/virtual visits provided in reporting year.]])</f>
        <v>543</v>
      </c>
      <c r="AC345" s="6" t="s">
        <v>8469</v>
      </c>
      <c r="AG345" s="28">
        <v>201</v>
      </c>
      <c r="AH345" s="6" t="s">
        <v>6789</v>
      </c>
      <c r="AI345" s="6" t="s">
        <v>6783</v>
      </c>
      <c r="AJ345" s="6" t="s">
        <v>5296</v>
      </c>
      <c r="AK345" s="6" t="s">
        <v>8483</v>
      </c>
      <c r="AL345" s="6" t="s">
        <v>6784</v>
      </c>
      <c r="AP345" s="6" t="s">
        <v>6790</v>
      </c>
      <c r="AQ345" s="6" t="s">
        <v>544</v>
      </c>
      <c r="AW345" s="6" t="s">
        <v>5297</v>
      </c>
      <c r="BY345" s="6" t="s">
        <v>6791</v>
      </c>
      <c r="BZ345" s="6">
        <f t="shared" si="15"/>
        <v>0</v>
      </c>
      <c r="CA345" s="6">
        <f t="shared" si="16"/>
        <v>0</v>
      </c>
      <c r="CC345" s="26" t="s">
        <v>4753</v>
      </c>
      <c r="CK345" s="6" t="s">
        <v>5148</v>
      </c>
      <c r="DA345" s="6" t="s">
        <v>6792</v>
      </c>
      <c r="DC345" s="6" t="s">
        <v>4434</v>
      </c>
      <c r="DD345" s="6" t="s">
        <v>6048</v>
      </c>
      <c r="DF345" s="29">
        <f t="shared" si="17"/>
        <v>0</v>
      </c>
      <c r="DG345" s="6">
        <v>1</v>
      </c>
    </row>
    <row r="346" spans="1:111" hidden="1" x14ac:dyDescent="0.2">
      <c r="A346" s="6">
        <v>360</v>
      </c>
      <c r="B346" s="25">
        <v>46230.544247685182</v>
      </c>
      <c r="C346" s="25">
        <v>46230.563449074078</v>
      </c>
      <c r="D346" s="6" t="s">
        <v>4901</v>
      </c>
      <c r="F346" s="25"/>
      <c r="G346" s="26" t="s">
        <v>4676</v>
      </c>
      <c r="H346" s="6" t="s">
        <v>6793</v>
      </c>
      <c r="I346" s="6" t="s">
        <v>6794</v>
      </c>
      <c r="J346" s="6" t="s">
        <v>4537</v>
      </c>
      <c r="L346" s="6" t="s">
        <v>6795</v>
      </c>
      <c r="M346" s="6" t="s">
        <v>6796</v>
      </c>
      <c r="N346" s="6" t="s">
        <v>4679</v>
      </c>
      <c r="P346" s="6" t="s">
        <v>8324</v>
      </c>
      <c r="Q346" s="6" t="s">
        <v>4744</v>
      </c>
      <c r="R346" s="6" t="s">
        <v>233</v>
      </c>
      <c r="S346" s="6" t="s">
        <v>6797</v>
      </c>
      <c r="T346" s="6" t="s">
        <v>4745</v>
      </c>
      <c r="U346" s="6" t="s">
        <v>6795</v>
      </c>
      <c r="V346" s="6" t="s">
        <v>6795</v>
      </c>
      <c r="W346" s="6" t="s">
        <v>6795</v>
      </c>
      <c r="X346" s="27">
        <v>1343</v>
      </c>
      <c r="Y346" s="27">
        <v>6736</v>
      </c>
      <c r="Z346" s="27">
        <v>163</v>
      </c>
      <c r="AA346" s="27">
        <v>1539</v>
      </c>
      <c r="AB346" s="27">
        <f>SUM(Table2026_09_25[[#This Row],[Number of in-person visits provided in reporting year.]:[Number of video/virtual visits provided in reporting year.]])</f>
        <v>8438</v>
      </c>
      <c r="AC346" s="6" t="s">
        <v>8469</v>
      </c>
      <c r="AF346" s="6" t="s">
        <v>6798</v>
      </c>
      <c r="AH346" s="6" t="s">
        <v>6799</v>
      </c>
      <c r="AI346" s="6" t="s">
        <v>6800</v>
      </c>
      <c r="AJ346" s="6" t="s">
        <v>6801</v>
      </c>
      <c r="AK346" s="6" t="s">
        <v>8483</v>
      </c>
      <c r="AL346" s="6" t="s">
        <v>1853</v>
      </c>
      <c r="AQ346" s="6" t="s">
        <v>107</v>
      </c>
      <c r="AR346" s="6" t="s">
        <v>6802</v>
      </c>
      <c r="AX346" s="6" t="s">
        <v>4686</v>
      </c>
      <c r="AY346" s="28">
        <v>1</v>
      </c>
      <c r="AZ346" s="28">
        <v>1</v>
      </c>
      <c r="BA346" s="28">
        <v>0</v>
      </c>
      <c r="BB346" s="28">
        <v>0</v>
      </c>
      <c r="BC346" s="28">
        <v>0</v>
      </c>
      <c r="BD346" s="28">
        <v>0</v>
      </c>
      <c r="BE346" s="28">
        <v>0</v>
      </c>
      <c r="BF346" s="28">
        <v>8</v>
      </c>
      <c r="BG346" s="28">
        <v>0</v>
      </c>
      <c r="BH346" s="28">
        <v>0</v>
      </c>
      <c r="BI346" s="28">
        <v>0</v>
      </c>
      <c r="BJ346" s="28">
        <v>0</v>
      </c>
      <c r="BK346" s="28">
        <v>0</v>
      </c>
      <c r="BL346" s="28">
        <v>0</v>
      </c>
      <c r="BM346" s="28">
        <v>0</v>
      </c>
      <c r="BN346" s="28">
        <v>0</v>
      </c>
      <c r="BO346" s="28">
        <v>0</v>
      </c>
      <c r="BP346" s="28">
        <v>0</v>
      </c>
      <c r="BQ346" s="28">
        <v>0</v>
      </c>
      <c r="BR346" s="28">
        <v>0</v>
      </c>
      <c r="BS346" s="28">
        <v>0</v>
      </c>
      <c r="BT346" s="28">
        <v>0</v>
      </c>
      <c r="BU346" s="28">
        <v>0</v>
      </c>
      <c r="BV346" s="28"/>
      <c r="BW346" s="28"/>
      <c r="BX346" s="28"/>
      <c r="BY346" s="6" t="s">
        <v>6803</v>
      </c>
      <c r="BZ346" s="6">
        <f t="shared" si="15"/>
        <v>10</v>
      </c>
      <c r="CA346" s="6">
        <f t="shared" si="16"/>
        <v>8</v>
      </c>
      <c r="CB346" s="28">
        <v>0</v>
      </c>
      <c r="CC346" s="26" t="s">
        <v>4753</v>
      </c>
      <c r="CD346" s="6" t="s">
        <v>6804</v>
      </c>
      <c r="CE346" s="6" t="s">
        <v>4537</v>
      </c>
      <c r="CF346" s="6" t="s">
        <v>233</v>
      </c>
      <c r="CG346" s="6" t="s">
        <v>4537</v>
      </c>
      <c r="CH346" s="6" t="s">
        <v>233</v>
      </c>
      <c r="CI346" s="6" t="s">
        <v>233</v>
      </c>
      <c r="CJ346" s="6" t="s">
        <v>5148</v>
      </c>
      <c r="CK346" s="6" t="s">
        <v>4689</v>
      </c>
      <c r="CL346" s="6" t="s">
        <v>4537</v>
      </c>
      <c r="CM346" s="6" t="s">
        <v>4737</v>
      </c>
      <c r="CN346" s="6" t="s">
        <v>6805</v>
      </c>
      <c r="CO346" s="6" t="s">
        <v>8607</v>
      </c>
      <c r="CP346" s="6" t="s">
        <v>4758</v>
      </c>
      <c r="CQ346" s="6" t="s">
        <v>6805</v>
      </c>
      <c r="CR346" s="6" t="s">
        <v>4537</v>
      </c>
      <c r="CS346" s="6" t="s">
        <v>4759</v>
      </c>
      <c r="CT346" s="6" t="s">
        <v>6805</v>
      </c>
      <c r="CU346" s="6" t="s">
        <v>8607</v>
      </c>
      <c r="CV346" s="6" t="s">
        <v>4694</v>
      </c>
      <c r="CX346" s="6" t="s">
        <v>4537</v>
      </c>
      <c r="CY346" s="6" t="s">
        <v>4537</v>
      </c>
      <c r="DA346" s="6" t="s">
        <v>6806</v>
      </c>
      <c r="DC346" s="6" t="s">
        <v>4434</v>
      </c>
      <c r="DD346" s="6" t="s">
        <v>6796</v>
      </c>
      <c r="DF346" s="29">
        <f t="shared" si="17"/>
        <v>0</v>
      </c>
      <c r="DG346" s="29">
        <v>1</v>
      </c>
    </row>
    <row r="347" spans="1:111" hidden="1" x14ac:dyDescent="0.2">
      <c r="A347" s="6">
        <v>361</v>
      </c>
      <c r="B347" s="25">
        <v>46230.42900462963</v>
      </c>
      <c r="C347" s="25">
        <v>46230.566840277781</v>
      </c>
      <c r="D347" s="6" t="s">
        <v>4901</v>
      </c>
      <c r="F347" s="25"/>
      <c r="G347" s="26" t="s">
        <v>4676</v>
      </c>
      <c r="H347" s="6" t="s">
        <v>6222</v>
      </c>
      <c r="I347" s="6" t="s">
        <v>4874</v>
      </c>
      <c r="J347" s="6" t="s">
        <v>4537</v>
      </c>
      <c r="L347" s="6" t="s">
        <v>6807</v>
      </c>
      <c r="M347" s="6" t="s">
        <v>6761</v>
      </c>
      <c r="N347" s="6" t="s">
        <v>4729</v>
      </c>
      <c r="O347" s="6" t="s">
        <v>6760</v>
      </c>
      <c r="P347" s="6" t="s">
        <v>95</v>
      </c>
      <c r="Q347" s="6" t="s">
        <v>4773</v>
      </c>
      <c r="S347" s="6" t="s">
        <v>499</v>
      </c>
      <c r="X347" s="27">
        <v>272</v>
      </c>
      <c r="Y347" s="27">
        <v>288</v>
      </c>
      <c r="Z347" s="27">
        <v>107</v>
      </c>
      <c r="AA347" s="27">
        <v>1</v>
      </c>
      <c r="AB347" s="27">
        <f>SUM(Table2026_09_25[[#This Row],[Number of in-person visits provided in reporting year.]:[Number of video/virtual visits provided in reporting year.]])</f>
        <v>396</v>
      </c>
      <c r="AC347" s="6" t="s">
        <v>8469</v>
      </c>
      <c r="AF347" s="6" t="s">
        <v>4682</v>
      </c>
      <c r="AG347" s="28">
        <v>120</v>
      </c>
      <c r="AH347" s="6" t="s">
        <v>6767</v>
      </c>
      <c r="AI347" s="6" t="s">
        <v>6227</v>
      </c>
      <c r="AJ347" s="6" t="s">
        <v>5296</v>
      </c>
      <c r="AK347" s="6" t="s">
        <v>8483</v>
      </c>
      <c r="AL347" s="6" t="s">
        <v>2662</v>
      </c>
      <c r="AQ347" s="6" t="s">
        <v>544</v>
      </c>
      <c r="AW347" s="6" t="s">
        <v>6763</v>
      </c>
      <c r="AX347" s="6" t="s">
        <v>4686</v>
      </c>
      <c r="AY347" s="28">
        <v>0.1</v>
      </c>
      <c r="AZ347" s="28">
        <v>0.5</v>
      </c>
      <c r="BB347" s="28">
        <v>0.08</v>
      </c>
      <c r="BF347" s="28">
        <v>1.8</v>
      </c>
      <c r="BG347" s="28">
        <v>0.16</v>
      </c>
      <c r="BH347" s="28">
        <v>0.17</v>
      </c>
      <c r="BL347" s="28">
        <v>0.5</v>
      </c>
      <c r="BM347" s="28">
        <v>0.16</v>
      </c>
      <c r="BP347" s="28">
        <v>1</v>
      </c>
      <c r="BR347" s="28">
        <v>0.08</v>
      </c>
      <c r="BT347" s="28">
        <v>0.08</v>
      </c>
      <c r="BU347" s="28">
        <v>0.08</v>
      </c>
      <c r="BV347" s="28"/>
      <c r="BW347" s="28"/>
      <c r="BX347" s="28"/>
      <c r="BZ347" s="6">
        <f t="shared" si="15"/>
        <v>4.7100000000000009</v>
      </c>
      <c r="CA347" s="6">
        <f t="shared" si="16"/>
        <v>4.1100000000000003</v>
      </c>
      <c r="CB347" s="28">
        <v>0</v>
      </c>
      <c r="CC347" s="26" t="s">
        <v>4753</v>
      </c>
      <c r="CD347" s="6" t="s">
        <v>4987</v>
      </c>
      <c r="CE347" s="6" t="s">
        <v>4537</v>
      </c>
      <c r="CG347" s="6" t="s">
        <v>4537</v>
      </c>
      <c r="CJ347" s="6" t="s">
        <v>5148</v>
      </c>
      <c r="CK347" s="6" t="s">
        <v>4689</v>
      </c>
      <c r="CL347" s="6" t="s">
        <v>4537</v>
      </c>
      <c r="CM347" s="6" t="s">
        <v>4737</v>
      </c>
      <c r="CO347" s="6" t="s">
        <v>8607</v>
      </c>
      <c r="CP347" s="6" t="s">
        <v>4758</v>
      </c>
      <c r="CR347" s="6" t="s">
        <v>4537</v>
      </c>
      <c r="CS347" s="6" t="s">
        <v>4759</v>
      </c>
      <c r="CU347" s="6" t="s">
        <v>8607</v>
      </c>
      <c r="CV347" s="6" t="s">
        <v>4694</v>
      </c>
      <c r="CX347" s="6" t="s">
        <v>4537</v>
      </c>
      <c r="CY347" s="6" t="s">
        <v>4537</v>
      </c>
      <c r="DC347" s="6" t="s">
        <v>4434</v>
      </c>
      <c r="DD347" s="6" t="s">
        <v>6765</v>
      </c>
      <c r="DF347" s="29">
        <f t="shared" si="17"/>
        <v>0</v>
      </c>
      <c r="DG347" s="29">
        <v>1</v>
      </c>
    </row>
    <row r="348" spans="1:111" hidden="1" x14ac:dyDescent="0.2">
      <c r="A348" s="6">
        <v>362</v>
      </c>
      <c r="B348" s="25">
        <v>46230.557199074072</v>
      </c>
      <c r="C348" s="25">
        <v>46230.56931712963</v>
      </c>
      <c r="D348" s="6" t="s">
        <v>4901</v>
      </c>
      <c r="F348" s="25"/>
      <c r="G348" s="26" t="s">
        <v>4676</v>
      </c>
      <c r="H348" s="6" t="s">
        <v>6808</v>
      </c>
      <c r="I348" s="6" t="s">
        <v>5830</v>
      </c>
      <c r="J348" s="6" t="s">
        <v>4434</v>
      </c>
      <c r="L348" s="6" t="s">
        <v>6809</v>
      </c>
      <c r="M348" s="6" t="s">
        <v>6810</v>
      </c>
      <c r="N348" s="6" t="s">
        <v>4679</v>
      </c>
      <c r="P348" s="6" t="s">
        <v>5257</v>
      </c>
      <c r="Q348" s="6" t="s">
        <v>446</v>
      </c>
      <c r="R348" s="6" t="s">
        <v>5257</v>
      </c>
      <c r="X348" s="27">
        <v>76</v>
      </c>
      <c r="Y348" s="30"/>
      <c r="Z348" s="30"/>
      <c r="AA348" s="30"/>
      <c r="AB348" s="30">
        <f>SUM(Table2026_09_25[[#This Row],[Number of in-person visits provided in reporting year.]:[Number of video/virtual visits provided in reporting year.]])</f>
        <v>0</v>
      </c>
      <c r="AC348" s="6" t="s">
        <v>8469</v>
      </c>
      <c r="AF348" s="6" t="s">
        <v>6811</v>
      </c>
      <c r="AI348" s="6" t="s">
        <v>6812</v>
      </c>
      <c r="AJ348" s="6" t="s">
        <v>6082</v>
      </c>
      <c r="AK348" s="6" t="s">
        <v>8483</v>
      </c>
      <c r="AL348" s="6" t="s">
        <v>6813</v>
      </c>
      <c r="AP348" s="6" t="s">
        <v>6814</v>
      </c>
      <c r="AQ348" s="6" t="s">
        <v>544</v>
      </c>
      <c r="AW348" s="6" t="s">
        <v>6083</v>
      </c>
      <c r="BG348" s="28">
        <v>0.5</v>
      </c>
      <c r="BK348" s="28">
        <v>0.2</v>
      </c>
      <c r="BP348" s="28">
        <v>0.2</v>
      </c>
      <c r="BQ348" s="28">
        <v>0.2</v>
      </c>
      <c r="BR348" s="28">
        <v>0.5</v>
      </c>
      <c r="BX348" s="6">
        <v>0.4</v>
      </c>
      <c r="BY348" s="6" t="s">
        <v>6815</v>
      </c>
      <c r="BZ348" s="6">
        <f t="shared" si="15"/>
        <v>1.5999999999999999</v>
      </c>
      <c r="CA348" s="6">
        <f t="shared" si="16"/>
        <v>2</v>
      </c>
      <c r="CC348" s="26" t="s">
        <v>21</v>
      </c>
      <c r="CK348" s="6" t="s">
        <v>5148</v>
      </c>
      <c r="DC348" s="6" t="s">
        <v>4434</v>
      </c>
      <c r="DD348" s="6" t="s">
        <v>6048</v>
      </c>
      <c r="DF348" s="29">
        <f t="shared" si="17"/>
        <v>0</v>
      </c>
      <c r="DG348" s="29">
        <v>1</v>
      </c>
    </row>
    <row r="349" spans="1:111" hidden="1" x14ac:dyDescent="0.2">
      <c r="A349" s="6">
        <v>363</v>
      </c>
      <c r="B349" s="25">
        <v>46230.563796296294</v>
      </c>
      <c r="C349" s="25">
        <v>46230.56962962963</v>
      </c>
      <c r="D349" s="6" t="s">
        <v>4901</v>
      </c>
      <c r="F349" s="25"/>
      <c r="G349" s="26" t="s">
        <v>4725</v>
      </c>
      <c r="H349" s="6" t="s">
        <v>6793</v>
      </c>
      <c r="I349" s="6" t="s">
        <v>6794</v>
      </c>
      <c r="J349" s="6" t="s">
        <v>4537</v>
      </c>
      <c r="L349" s="6" t="s">
        <v>6795</v>
      </c>
      <c r="M349" s="6" t="s">
        <v>6796</v>
      </c>
      <c r="N349" s="6" t="s">
        <v>4679</v>
      </c>
      <c r="P349" s="6" t="s">
        <v>8324</v>
      </c>
      <c r="Q349" s="6" t="s">
        <v>4744</v>
      </c>
      <c r="R349" s="6" t="s">
        <v>6795</v>
      </c>
      <c r="S349" s="6" t="s">
        <v>6795</v>
      </c>
      <c r="T349" s="6" t="s">
        <v>4745</v>
      </c>
      <c r="U349" s="6" t="s">
        <v>6795</v>
      </c>
      <c r="V349" s="6" t="s">
        <v>6795</v>
      </c>
      <c r="W349" s="6" t="s">
        <v>6795</v>
      </c>
      <c r="X349" s="27">
        <v>1193</v>
      </c>
      <c r="Y349" s="27">
        <v>5192</v>
      </c>
      <c r="Z349" s="27">
        <v>164</v>
      </c>
      <c r="AA349" s="27">
        <v>1138</v>
      </c>
      <c r="AB349" s="27">
        <f>SUM(Table2026_09_25[[#This Row],[Number of in-person visits provided in reporting year.]:[Number of video/virtual visits provided in reporting year.]])</f>
        <v>6494</v>
      </c>
      <c r="AC349" s="6" t="s">
        <v>8469</v>
      </c>
      <c r="AF349" s="6" t="s">
        <v>6816</v>
      </c>
      <c r="AH349" s="6" t="s">
        <v>6799</v>
      </c>
      <c r="AI349" s="6" t="s">
        <v>6800</v>
      </c>
      <c r="AJ349" s="6" t="s">
        <v>6801</v>
      </c>
      <c r="AK349" s="6" t="s">
        <v>8483</v>
      </c>
      <c r="AL349" s="6" t="s">
        <v>1853</v>
      </c>
      <c r="AQ349" s="6" t="s">
        <v>107</v>
      </c>
      <c r="AR349" s="6" t="s">
        <v>6817</v>
      </c>
      <c r="AX349" s="6" t="s">
        <v>4686</v>
      </c>
      <c r="AY349" s="28">
        <v>1</v>
      </c>
      <c r="AZ349" s="28">
        <v>1</v>
      </c>
      <c r="BF349" s="28">
        <v>8</v>
      </c>
      <c r="BY349" s="6" t="s">
        <v>6803</v>
      </c>
      <c r="BZ349" s="6">
        <f t="shared" si="15"/>
        <v>10</v>
      </c>
      <c r="CA349" s="6">
        <f t="shared" si="16"/>
        <v>8</v>
      </c>
      <c r="CC349" s="26" t="s">
        <v>4753</v>
      </c>
      <c r="CD349" s="6" t="s">
        <v>6804</v>
      </c>
      <c r="CE349" s="6" t="s">
        <v>4537</v>
      </c>
      <c r="CG349" s="6" t="s">
        <v>4537</v>
      </c>
      <c r="CJ349" s="6" t="s">
        <v>5148</v>
      </c>
      <c r="CK349" s="6" t="s">
        <v>4689</v>
      </c>
      <c r="CL349" s="6" t="s">
        <v>4537</v>
      </c>
      <c r="CM349" s="6" t="s">
        <v>4737</v>
      </c>
      <c r="CO349" s="6" t="s">
        <v>8607</v>
      </c>
      <c r="CP349" s="6" t="s">
        <v>4758</v>
      </c>
      <c r="CR349" s="6" t="s">
        <v>4537</v>
      </c>
      <c r="CS349" s="6" t="s">
        <v>4759</v>
      </c>
      <c r="CU349" s="6" t="s">
        <v>8607</v>
      </c>
      <c r="CV349" s="6" t="s">
        <v>4694</v>
      </c>
      <c r="CX349" s="6" t="s">
        <v>4537</v>
      </c>
      <c r="CY349" s="6" t="s">
        <v>4537</v>
      </c>
      <c r="DA349" s="6" t="s">
        <v>6806</v>
      </c>
      <c r="DC349" s="6" t="s">
        <v>4434</v>
      </c>
      <c r="DD349" s="6" t="s">
        <v>6796</v>
      </c>
      <c r="DF349" s="29">
        <f t="shared" si="17"/>
        <v>0</v>
      </c>
      <c r="DG349" s="6">
        <v>1</v>
      </c>
    </row>
    <row r="350" spans="1:111" hidden="1" x14ac:dyDescent="0.2">
      <c r="A350" s="6">
        <v>364</v>
      </c>
      <c r="B350" s="25">
        <v>46230.566979166666</v>
      </c>
      <c r="C350" s="25">
        <v>46230.572696759256</v>
      </c>
      <c r="D350" s="6" t="s">
        <v>4901</v>
      </c>
      <c r="F350" s="25"/>
      <c r="G350" s="26" t="s">
        <v>4676</v>
      </c>
      <c r="H350" s="6" t="s">
        <v>6222</v>
      </c>
      <c r="I350" s="6" t="s">
        <v>6078</v>
      </c>
      <c r="J350" s="6" t="s">
        <v>4537</v>
      </c>
      <c r="L350" s="6" t="s">
        <v>292</v>
      </c>
      <c r="M350" s="6" t="s">
        <v>6761</v>
      </c>
      <c r="N350" s="6" t="s">
        <v>4729</v>
      </c>
      <c r="O350" s="6" t="s">
        <v>6760</v>
      </c>
      <c r="P350" s="6" t="s">
        <v>292</v>
      </c>
      <c r="Q350" s="6" t="s">
        <v>5011</v>
      </c>
      <c r="S350" s="6" t="s">
        <v>292</v>
      </c>
      <c r="X350" s="27">
        <v>498</v>
      </c>
      <c r="Y350" s="27">
        <v>1090</v>
      </c>
      <c r="Z350" s="27">
        <v>0</v>
      </c>
      <c r="AA350" s="27">
        <v>0</v>
      </c>
      <c r="AB350" s="27">
        <f>SUM(Table2026_09_25[[#This Row],[Number of in-person visits provided in reporting year.]:[Number of video/virtual visits provided in reporting year.]])</f>
        <v>1090</v>
      </c>
      <c r="AC350" s="6" t="s">
        <v>8469</v>
      </c>
      <c r="AF350" s="6" t="s">
        <v>4682</v>
      </c>
      <c r="AG350" s="28">
        <v>60</v>
      </c>
      <c r="AH350" s="6" t="s">
        <v>6818</v>
      </c>
      <c r="AI350" s="6" t="s">
        <v>6227</v>
      </c>
      <c r="AJ350" s="6" t="s">
        <v>5296</v>
      </c>
      <c r="AK350" s="6" t="s">
        <v>8483</v>
      </c>
      <c r="AL350" s="6" t="s">
        <v>2662</v>
      </c>
      <c r="AQ350" s="6" t="s">
        <v>544</v>
      </c>
      <c r="AW350" s="6" t="s">
        <v>6763</v>
      </c>
      <c r="AX350" s="6" t="s">
        <v>4686</v>
      </c>
      <c r="AY350" s="28">
        <v>0.1</v>
      </c>
      <c r="AZ350" s="28">
        <v>0.9</v>
      </c>
      <c r="BB350" s="28">
        <v>0.08</v>
      </c>
      <c r="BG350" s="28">
        <v>0.16</v>
      </c>
      <c r="BH350" s="28">
        <v>0.17</v>
      </c>
      <c r="BL350" s="28">
        <v>0.5</v>
      </c>
      <c r="BM350" s="28">
        <v>0.16</v>
      </c>
      <c r="BP350" s="28">
        <v>1</v>
      </c>
      <c r="BR350" s="28">
        <v>0.08</v>
      </c>
      <c r="BT350" s="28">
        <v>0.08</v>
      </c>
      <c r="BU350" s="28">
        <v>0.08</v>
      </c>
      <c r="BV350" s="28"/>
      <c r="BW350" s="28"/>
      <c r="BX350" s="28"/>
      <c r="BZ350" s="6">
        <f t="shared" si="15"/>
        <v>3.31</v>
      </c>
      <c r="CA350" s="6">
        <f t="shared" si="16"/>
        <v>2.3100000000000005</v>
      </c>
      <c r="CB350" s="28">
        <v>0</v>
      </c>
      <c r="CC350" s="26" t="s">
        <v>4753</v>
      </c>
      <c r="CD350" s="6" t="s">
        <v>4987</v>
      </c>
      <c r="CE350" s="6" t="s">
        <v>4537</v>
      </c>
      <c r="CG350" s="6" t="s">
        <v>4537</v>
      </c>
      <c r="CI350" s="6" t="s">
        <v>6764</v>
      </c>
      <c r="CJ350" s="6" t="s">
        <v>5148</v>
      </c>
      <c r="CK350" s="6" t="s">
        <v>4689</v>
      </c>
      <c r="CL350" s="6" t="s">
        <v>4537</v>
      </c>
      <c r="CM350" s="6" t="s">
        <v>4737</v>
      </c>
      <c r="CO350" s="6" t="s">
        <v>8607</v>
      </c>
      <c r="CP350" s="6" t="s">
        <v>4758</v>
      </c>
      <c r="CR350" s="6" t="s">
        <v>4537</v>
      </c>
      <c r="CS350" s="6" t="s">
        <v>4759</v>
      </c>
      <c r="CU350" s="6" t="s">
        <v>8607</v>
      </c>
      <c r="CV350" s="6" t="s">
        <v>4694</v>
      </c>
      <c r="CX350" s="6" t="s">
        <v>4537</v>
      </c>
      <c r="CY350" s="6" t="s">
        <v>4537</v>
      </c>
      <c r="DC350" s="6" t="s">
        <v>4434</v>
      </c>
      <c r="DD350" s="6" t="s">
        <v>6765</v>
      </c>
      <c r="DF350" s="29">
        <f t="shared" si="17"/>
        <v>0</v>
      </c>
      <c r="DG350" s="29">
        <v>1</v>
      </c>
    </row>
    <row r="351" spans="1:111" hidden="1" x14ac:dyDescent="0.2">
      <c r="A351" s="6">
        <v>365</v>
      </c>
      <c r="B351" s="25">
        <v>46230.569340277776</v>
      </c>
      <c r="C351" s="25">
        <v>46230.572951388887</v>
      </c>
      <c r="D351" s="6" t="s">
        <v>4901</v>
      </c>
      <c r="F351" s="25"/>
      <c r="G351" s="26" t="s">
        <v>4725</v>
      </c>
      <c r="H351" s="6" t="s">
        <v>6808</v>
      </c>
      <c r="I351" s="6" t="s">
        <v>5843</v>
      </c>
      <c r="J351" s="6" t="s">
        <v>4434</v>
      </c>
      <c r="L351" s="6" t="s">
        <v>6809</v>
      </c>
      <c r="M351" s="6" t="s">
        <v>6810</v>
      </c>
      <c r="N351" s="6" t="s">
        <v>4679</v>
      </c>
      <c r="P351" s="6" t="s">
        <v>5257</v>
      </c>
      <c r="Q351" s="6" t="s">
        <v>446</v>
      </c>
      <c r="R351" s="6" t="s">
        <v>5257</v>
      </c>
      <c r="X351" s="27">
        <v>75</v>
      </c>
      <c r="Y351" s="30"/>
      <c r="Z351" s="30"/>
      <c r="AA351" s="30"/>
      <c r="AB351" s="30">
        <f>SUM(Table2026_09_25[[#This Row],[Number of in-person visits provided in reporting year.]:[Number of video/virtual visits provided in reporting year.]])</f>
        <v>0</v>
      </c>
      <c r="AC351" s="6" t="s">
        <v>8469</v>
      </c>
      <c r="AF351" s="6" t="s">
        <v>6811</v>
      </c>
      <c r="AI351" s="6" t="s">
        <v>6812</v>
      </c>
      <c r="AJ351" s="6" t="s">
        <v>6082</v>
      </c>
      <c r="AK351" s="6" t="s">
        <v>8483</v>
      </c>
      <c r="AL351" s="6" t="s">
        <v>6813</v>
      </c>
      <c r="AP351" s="6" t="s">
        <v>6814</v>
      </c>
      <c r="AQ351" s="6" t="s">
        <v>544</v>
      </c>
      <c r="AW351" s="6" t="s">
        <v>6083</v>
      </c>
      <c r="BG351" s="28">
        <v>0.5</v>
      </c>
      <c r="BK351" s="28">
        <v>0.2</v>
      </c>
      <c r="BP351" s="28">
        <v>0.2</v>
      </c>
      <c r="BQ351" s="28">
        <v>0.2</v>
      </c>
      <c r="BR351" s="28">
        <v>0.5</v>
      </c>
      <c r="BX351" s="6">
        <v>0.4</v>
      </c>
      <c r="BY351" s="6" t="s">
        <v>6815</v>
      </c>
      <c r="BZ351" s="6">
        <f t="shared" si="15"/>
        <v>1.5999999999999999</v>
      </c>
      <c r="CA351" s="6">
        <f t="shared" si="16"/>
        <v>2</v>
      </c>
      <c r="CC351" s="26" t="s">
        <v>21</v>
      </c>
      <c r="CK351" s="6" t="s">
        <v>5148</v>
      </c>
      <c r="DC351" s="6" t="s">
        <v>4434</v>
      </c>
      <c r="DD351" s="6" t="s">
        <v>6048</v>
      </c>
      <c r="DF351" s="29">
        <f t="shared" si="17"/>
        <v>0</v>
      </c>
      <c r="DG351" s="6">
        <v>1</v>
      </c>
    </row>
    <row r="352" spans="1:111" hidden="1" x14ac:dyDescent="0.2">
      <c r="A352" s="6">
        <v>366</v>
      </c>
      <c r="B352" s="25">
        <v>46230.591180555559</v>
      </c>
      <c r="C352" s="25">
        <v>46230.600486111114</v>
      </c>
      <c r="D352" s="6" t="s">
        <v>4901</v>
      </c>
      <c r="F352" s="25"/>
      <c r="G352" s="26" t="s">
        <v>4676</v>
      </c>
      <c r="H352" s="6" t="s">
        <v>6819</v>
      </c>
      <c r="I352" s="6" t="s">
        <v>5843</v>
      </c>
      <c r="J352" s="6" t="s">
        <v>4537</v>
      </c>
      <c r="L352" s="6" t="s">
        <v>6820</v>
      </c>
      <c r="M352" s="6" t="s">
        <v>6821</v>
      </c>
      <c r="N352" s="6" t="s">
        <v>4729</v>
      </c>
      <c r="O352" s="6" t="s">
        <v>6822</v>
      </c>
      <c r="P352" s="6" t="s">
        <v>2543</v>
      </c>
      <c r="Q352" s="6" t="s">
        <v>4744</v>
      </c>
      <c r="T352" s="6" t="s">
        <v>2543</v>
      </c>
      <c r="X352" s="30"/>
      <c r="Y352" s="30"/>
      <c r="Z352" s="30"/>
      <c r="AA352" s="30"/>
      <c r="AB352" s="30">
        <f>SUM(Table2026_09_25[[#This Row],[Number of in-person visits provided in reporting year.]:[Number of video/virtual visits provided in reporting year.]])</f>
        <v>0</v>
      </c>
      <c r="AC352" s="6" t="s">
        <v>8468</v>
      </c>
      <c r="AI352" s="6" t="s">
        <v>6823</v>
      </c>
      <c r="AJ352" s="6" t="s">
        <v>5416</v>
      </c>
      <c r="AK352" s="6" t="s">
        <v>8483</v>
      </c>
      <c r="AL352" s="6" t="s">
        <v>6824</v>
      </c>
      <c r="AQ352" s="6" t="s">
        <v>544</v>
      </c>
      <c r="AW352" s="6" t="s">
        <v>6825</v>
      </c>
      <c r="BY352" s="6" t="s">
        <v>6826</v>
      </c>
      <c r="BZ352" s="6">
        <f t="shared" si="15"/>
        <v>0</v>
      </c>
      <c r="CA352" s="6">
        <f t="shared" si="16"/>
        <v>0</v>
      </c>
      <c r="CC352" s="26" t="s">
        <v>21</v>
      </c>
      <c r="CK352" s="6" t="s">
        <v>5148</v>
      </c>
      <c r="DC352" s="6" t="s">
        <v>4434</v>
      </c>
      <c r="DD352" s="6" t="s">
        <v>6048</v>
      </c>
      <c r="DF352" s="29">
        <f t="shared" si="17"/>
        <v>0</v>
      </c>
      <c r="DG352" s="29">
        <v>1</v>
      </c>
    </row>
    <row r="353" spans="1:111" hidden="1" x14ac:dyDescent="0.2">
      <c r="A353" s="6">
        <v>367</v>
      </c>
      <c r="B353" s="25">
        <v>46230.60050925926</v>
      </c>
      <c r="C353" s="25">
        <v>46230.605381944442</v>
      </c>
      <c r="D353" s="6" t="s">
        <v>4901</v>
      </c>
      <c r="F353" s="25"/>
      <c r="G353" s="26" t="s">
        <v>4725</v>
      </c>
      <c r="H353" s="6" t="s">
        <v>6819</v>
      </c>
      <c r="I353" s="6" t="s">
        <v>5843</v>
      </c>
      <c r="J353" s="6" t="s">
        <v>4537</v>
      </c>
      <c r="L353" s="6" t="s">
        <v>6820</v>
      </c>
      <c r="M353" s="6" t="s">
        <v>6821</v>
      </c>
      <c r="N353" s="6" t="s">
        <v>4729</v>
      </c>
      <c r="O353" s="6" t="s">
        <v>6827</v>
      </c>
      <c r="P353" s="6" t="s">
        <v>2543</v>
      </c>
      <c r="Q353" s="6" t="s">
        <v>4744</v>
      </c>
      <c r="T353" s="6" t="s">
        <v>2543</v>
      </c>
      <c r="X353" s="30"/>
      <c r="Y353" s="30"/>
      <c r="Z353" s="30"/>
      <c r="AA353" s="30"/>
      <c r="AB353" s="30">
        <f>SUM(Table2026_09_25[[#This Row],[Number of in-person visits provided in reporting year.]:[Number of video/virtual visits provided in reporting year.]])</f>
        <v>0</v>
      </c>
      <c r="AC353" s="6" t="s">
        <v>8468</v>
      </c>
      <c r="AI353" s="6" t="s">
        <v>6823</v>
      </c>
      <c r="AJ353" s="6" t="s">
        <v>5416</v>
      </c>
      <c r="AK353" s="6" t="s">
        <v>8483</v>
      </c>
      <c r="AL353" s="6" t="s">
        <v>6824</v>
      </c>
      <c r="AQ353" s="6" t="s">
        <v>544</v>
      </c>
      <c r="AW353" s="6" t="s">
        <v>6828</v>
      </c>
      <c r="BY353" s="6" t="s">
        <v>6826</v>
      </c>
      <c r="BZ353" s="6">
        <f t="shared" si="15"/>
        <v>0</v>
      </c>
      <c r="CA353" s="6">
        <f t="shared" si="16"/>
        <v>0</v>
      </c>
      <c r="CC353" s="26" t="s">
        <v>21</v>
      </c>
      <c r="CK353" s="6" t="s">
        <v>5148</v>
      </c>
      <c r="DC353" s="6" t="s">
        <v>4434</v>
      </c>
      <c r="DD353" s="6" t="s">
        <v>6048</v>
      </c>
      <c r="DF353" s="29">
        <f t="shared" si="17"/>
        <v>0</v>
      </c>
      <c r="DG353" s="6">
        <v>1</v>
      </c>
    </row>
    <row r="354" spans="1:111" hidden="1" x14ac:dyDescent="0.2">
      <c r="A354" s="6">
        <v>368</v>
      </c>
      <c r="B354" s="25">
        <v>46230.606898148151</v>
      </c>
      <c r="C354" s="25">
        <v>46230.619733796295</v>
      </c>
      <c r="D354" s="6" t="s">
        <v>4901</v>
      </c>
      <c r="F354" s="25"/>
      <c r="G354" s="26" t="s">
        <v>4725</v>
      </c>
      <c r="H354" s="6" t="s">
        <v>6222</v>
      </c>
      <c r="I354" s="6" t="s">
        <v>6078</v>
      </c>
      <c r="J354" s="6" t="s">
        <v>4537</v>
      </c>
      <c r="L354" s="6" t="s">
        <v>4034</v>
      </c>
      <c r="M354" s="6" t="s">
        <v>6311</v>
      </c>
      <c r="N354" s="6" t="s">
        <v>4729</v>
      </c>
      <c r="O354" s="6" t="s">
        <v>6829</v>
      </c>
      <c r="P354" s="6" t="s">
        <v>3532</v>
      </c>
      <c r="Q354" s="6" t="s">
        <v>5203</v>
      </c>
      <c r="S354" s="6" t="s">
        <v>2375</v>
      </c>
      <c r="X354" s="27">
        <v>616</v>
      </c>
      <c r="Y354" s="27">
        <v>485</v>
      </c>
      <c r="Z354" s="27">
        <v>698</v>
      </c>
      <c r="AA354" s="27">
        <v>7</v>
      </c>
      <c r="AB354" s="27">
        <f>SUM(Table2026_09_25[[#This Row],[Number of in-person visits provided in reporting year.]:[Number of video/virtual visits provided in reporting year.]])</f>
        <v>1190</v>
      </c>
      <c r="AC354" s="6" t="s">
        <v>8469</v>
      </c>
      <c r="AF354" s="6" t="s">
        <v>4682</v>
      </c>
      <c r="AI354" s="6" t="s">
        <v>6227</v>
      </c>
      <c r="AJ354" s="6" t="s">
        <v>5296</v>
      </c>
      <c r="AK354" s="6" t="s">
        <v>8483</v>
      </c>
      <c r="AL354" s="6" t="s">
        <v>2662</v>
      </c>
      <c r="AQ354" s="6" t="s">
        <v>544</v>
      </c>
      <c r="AW354" s="6" t="s">
        <v>5297</v>
      </c>
      <c r="AX354" s="6" t="s">
        <v>4686</v>
      </c>
      <c r="AY354" s="28">
        <v>0.2</v>
      </c>
      <c r="AZ354" s="28">
        <v>0.5</v>
      </c>
      <c r="BD354" s="28">
        <v>0.2</v>
      </c>
      <c r="BP354" s="28">
        <v>5</v>
      </c>
      <c r="BZ354" s="6">
        <f t="shared" si="15"/>
        <v>5.9</v>
      </c>
      <c r="CA354" s="6">
        <f t="shared" si="16"/>
        <v>5</v>
      </c>
      <c r="CB354" s="28">
        <v>0</v>
      </c>
      <c r="CC354" s="26" t="s">
        <v>4687</v>
      </c>
      <c r="CD354" s="6" t="s">
        <v>6830</v>
      </c>
      <c r="CE354" s="6" t="s">
        <v>4434</v>
      </c>
      <c r="CG354" s="6" t="s">
        <v>4434</v>
      </c>
      <c r="CI354" s="6" t="s">
        <v>6831</v>
      </c>
      <c r="CK354" s="6" t="s">
        <v>4689</v>
      </c>
      <c r="CL354" s="6" t="s">
        <v>4434</v>
      </c>
      <c r="CM354" s="6" t="s">
        <v>4976</v>
      </c>
      <c r="CO354" s="6" t="s">
        <v>4434</v>
      </c>
      <c r="CP354" s="6" t="s">
        <v>6686</v>
      </c>
      <c r="CQ354" s="6" t="s">
        <v>6832</v>
      </c>
      <c r="CR354" s="6" t="s">
        <v>8609</v>
      </c>
      <c r="CS354" s="6" t="s">
        <v>5377</v>
      </c>
      <c r="CT354" s="6" t="s">
        <v>6833</v>
      </c>
      <c r="CU354" s="6" t="s">
        <v>4434</v>
      </c>
      <c r="CV354" s="6" t="s">
        <v>5377</v>
      </c>
      <c r="CW354" s="6" t="s">
        <v>5440</v>
      </c>
      <c r="CX354" s="6" t="s">
        <v>4434</v>
      </c>
      <c r="CY354" s="6" t="s">
        <v>4434</v>
      </c>
      <c r="CZ354" s="6" t="s">
        <v>6834</v>
      </c>
      <c r="DC354" s="6" t="s">
        <v>4434</v>
      </c>
      <c r="DD354" s="6" t="s">
        <v>6835</v>
      </c>
      <c r="DF354" s="29">
        <f t="shared" si="17"/>
        <v>0</v>
      </c>
      <c r="DG354" s="6">
        <v>1</v>
      </c>
    </row>
    <row r="355" spans="1:111" hidden="1" x14ac:dyDescent="0.2">
      <c r="A355" s="6">
        <v>369</v>
      </c>
      <c r="B355" s="25">
        <v>46230.572777777779</v>
      </c>
      <c r="C355" s="25">
        <v>46230.635752314818</v>
      </c>
      <c r="D355" s="6" t="s">
        <v>4901</v>
      </c>
      <c r="F355" s="25"/>
      <c r="G355" s="26" t="s">
        <v>4676</v>
      </c>
      <c r="H355" s="6" t="s">
        <v>6222</v>
      </c>
      <c r="I355" s="6" t="s">
        <v>6836</v>
      </c>
      <c r="J355" s="6" t="s">
        <v>4537</v>
      </c>
      <c r="L355" s="6" t="s">
        <v>6837</v>
      </c>
      <c r="M355" s="6" t="s">
        <v>6761</v>
      </c>
      <c r="N355" s="6" t="s">
        <v>4729</v>
      </c>
      <c r="O355" s="6" t="s">
        <v>6760</v>
      </c>
      <c r="P355" s="6" t="s">
        <v>5336</v>
      </c>
      <c r="Q355" s="6" t="s">
        <v>4773</v>
      </c>
      <c r="S355" s="6" t="s">
        <v>5336</v>
      </c>
      <c r="X355" s="27">
        <v>58</v>
      </c>
      <c r="Y355" s="27">
        <v>1090</v>
      </c>
      <c r="Z355" s="27">
        <v>0</v>
      </c>
      <c r="AA355" s="27">
        <v>0</v>
      </c>
      <c r="AB355" s="27">
        <f>SUM(Table2026_09_25[[#This Row],[Number of in-person visits provided in reporting year.]:[Number of video/virtual visits provided in reporting year.]])</f>
        <v>1090</v>
      </c>
      <c r="AC355" s="6" t="s">
        <v>8469</v>
      </c>
      <c r="AF355" s="6" t="s">
        <v>4682</v>
      </c>
      <c r="AI355" s="6" t="s">
        <v>6227</v>
      </c>
      <c r="AJ355" s="6" t="s">
        <v>5296</v>
      </c>
      <c r="AK355" s="6" t="s">
        <v>8483</v>
      </c>
      <c r="AL355" s="6" t="s">
        <v>2662</v>
      </c>
      <c r="AQ355" s="6" t="s">
        <v>544</v>
      </c>
      <c r="AW355" s="6" t="s">
        <v>6763</v>
      </c>
      <c r="AX355" s="6" t="s">
        <v>4686</v>
      </c>
      <c r="AY355" s="28">
        <v>0.1</v>
      </c>
      <c r="AZ355" s="28">
        <v>0.1</v>
      </c>
      <c r="BM355" s="28">
        <v>0.2</v>
      </c>
      <c r="BZ355" s="6">
        <f t="shared" si="15"/>
        <v>0.4</v>
      </c>
      <c r="CA355" s="6">
        <f t="shared" si="16"/>
        <v>0.2</v>
      </c>
      <c r="CB355" s="28">
        <v>0</v>
      </c>
      <c r="CC355" s="26" t="s">
        <v>4753</v>
      </c>
      <c r="CD355" s="6" t="s">
        <v>4987</v>
      </c>
      <c r="CE355" s="6" t="s">
        <v>4537</v>
      </c>
      <c r="CG355" s="6" t="s">
        <v>4537</v>
      </c>
      <c r="CJ355" s="6" t="s">
        <v>5148</v>
      </c>
      <c r="CK355" s="6" t="s">
        <v>4689</v>
      </c>
      <c r="CL355" s="6" t="s">
        <v>4537</v>
      </c>
      <c r="CM355" s="6" t="s">
        <v>4737</v>
      </c>
      <c r="CO355" s="6" t="s">
        <v>8607</v>
      </c>
      <c r="CP355" s="6" t="s">
        <v>4758</v>
      </c>
      <c r="CR355" s="6" t="s">
        <v>4537</v>
      </c>
      <c r="CS355" s="6" t="s">
        <v>4759</v>
      </c>
      <c r="CU355" s="6" t="s">
        <v>8607</v>
      </c>
      <c r="CV355" s="6" t="s">
        <v>4694</v>
      </c>
      <c r="CX355" s="6" t="s">
        <v>4537</v>
      </c>
      <c r="CY355" s="6" t="s">
        <v>4537</v>
      </c>
      <c r="DC355" s="6" t="s">
        <v>4434</v>
      </c>
      <c r="DD355" s="6" t="s">
        <v>6838</v>
      </c>
      <c r="DF355" s="29">
        <f t="shared" si="17"/>
        <v>0</v>
      </c>
      <c r="DG355" s="29">
        <v>1</v>
      </c>
    </row>
    <row r="356" spans="1:111" hidden="1" x14ac:dyDescent="0.2">
      <c r="A356" s="6">
        <v>370</v>
      </c>
      <c r="B356" s="25">
        <v>46230.621724537035</v>
      </c>
      <c r="C356" s="25">
        <v>46230.637928240743</v>
      </c>
      <c r="D356" s="6" t="s">
        <v>4901</v>
      </c>
      <c r="F356" s="25"/>
      <c r="G356" s="26" t="s">
        <v>4725</v>
      </c>
      <c r="H356" s="6" t="s">
        <v>6222</v>
      </c>
      <c r="I356" s="6" t="s">
        <v>6276</v>
      </c>
      <c r="J356" s="6" t="s">
        <v>4537</v>
      </c>
      <c r="L356" s="6" t="s">
        <v>3505</v>
      </c>
      <c r="M356" s="6" t="s">
        <v>6839</v>
      </c>
      <c r="N356" s="6" t="s">
        <v>4729</v>
      </c>
      <c r="O356" s="6" t="s">
        <v>6829</v>
      </c>
      <c r="P356" s="6" t="s">
        <v>6840</v>
      </c>
      <c r="Q356" s="6" t="s">
        <v>4730</v>
      </c>
      <c r="W356" s="6" t="s">
        <v>6840</v>
      </c>
      <c r="X356" s="30"/>
      <c r="Y356" s="30"/>
      <c r="Z356" s="30"/>
      <c r="AA356" s="30"/>
      <c r="AB356" s="30">
        <f>SUM(Table2026_09_25[[#This Row],[Number of in-person visits provided in reporting year.]:[Number of video/virtual visits provided in reporting year.]])</f>
        <v>0</v>
      </c>
      <c r="AC356" s="6" t="s">
        <v>8468</v>
      </c>
      <c r="AD356" s="28" t="s">
        <v>4953</v>
      </c>
      <c r="AE356" s="28" t="s">
        <v>6280</v>
      </c>
      <c r="AF356" s="6" t="s">
        <v>4732</v>
      </c>
      <c r="AI356" s="6" t="s">
        <v>6227</v>
      </c>
      <c r="AJ356" s="6" t="s">
        <v>5296</v>
      </c>
      <c r="AK356" s="6" t="s">
        <v>8483</v>
      </c>
      <c r="AL356" s="6" t="s">
        <v>2662</v>
      </c>
      <c r="AQ356" s="6" t="s">
        <v>544</v>
      </c>
      <c r="AW356" s="6" t="s">
        <v>5297</v>
      </c>
      <c r="AX356" s="6" t="s">
        <v>4686</v>
      </c>
      <c r="AY356" s="28">
        <v>0.5</v>
      </c>
      <c r="AZ356" s="28">
        <v>1</v>
      </c>
      <c r="BB356" s="28">
        <v>1</v>
      </c>
      <c r="BD356" s="28">
        <v>1</v>
      </c>
      <c r="BG356" s="28">
        <v>1</v>
      </c>
      <c r="BJ356" s="28">
        <v>5</v>
      </c>
      <c r="BK356" s="28">
        <v>0.5</v>
      </c>
      <c r="BL356" s="28">
        <v>0.2</v>
      </c>
      <c r="BO356" s="28">
        <v>0.5</v>
      </c>
      <c r="BP356" s="28">
        <v>8</v>
      </c>
      <c r="BQ356" s="28">
        <v>9.5</v>
      </c>
      <c r="BR356" s="28">
        <v>1</v>
      </c>
      <c r="BT356" s="28">
        <v>0.2</v>
      </c>
      <c r="BU356" s="28">
        <v>1</v>
      </c>
      <c r="BV356" s="28"/>
      <c r="BW356" s="28"/>
      <c r="BX356" s="28"/>
      <c r="BZ356" s="6">
        <f t="shared" si="15"/>
        <v>30.4</v>
      </c>
      <c r="CA356" s="6">
        <f t="shared" si="16"/>
        <v>27.9</v>
      </c>
      <c r="CB356" s="28">
        <v>0</v>
      </c>
      <c r="CC356" s="26" t="s">
        <v>4687</v>
      </c>
      <c r="CD356" s="6" t="s">
        <v>6841</v>
      </c>
      <c r="CE356" s="6" t="s">
        <v>4434</v>
      </c>
      <c r="CG356" s="6" t="s">
        <v>4434</v>
      </c>
      <c r="CK356" s="6" t="s">
        <v>6842</v>
      </c>
      <c r="CL356" s="6" t="s">
        <v>4537</v>
      </c>
      <c r="CM356" s="6" t="s">
        <v>4737</v>
      </c>
      <c r="CO356" s="6" t="s">
        <v>4434</v>
      </c>
      <c r="CP356" s="6" t="s">
        <v>4976</v>
      </c>
      <c r="CQ356" s="6" t="s">
        <v>6843</v>
      </c>
      <c r="CR356" s="6" t="s">
        <v>4537</v>
      </c>
      <c r="CS356" s="6" t="s">
        <v>4759</v>
      </c>
      <c r="CU356" s="6" t="s">
        <v>8607</v>
      </c>
      <c r="CV356" s="6" t="s">
        <v>4694</v>
      </c>
      <c r="CX356" s="6" t="s">
        <v>4434</v>
      </c>
      <c r="CY356" s="6" t="s">
        <v>4434</v>
      </c>
      <c r="DC356" s="6" t="s">
        <v>4434</v>
      </c>
      <c r="DD356" s="6" t="s">
        <v>6316</v>
      </c>
      <c r="DF356" s="29">
        <f t="shared" si="17"/>
        <v>0</v>
      </c>
      <c r="DG356" s="6">
        <v>1</v>
      </c>
    </row>
    <row r="357" spans="1:111" hidden="1" x14ac:dyDescent="0.2">
      <c r="A357" s="6">
        <v>371</v>
      </c>
      <c r="B357" s="25">
        <v>46230.638020833336</v>
      </c>
      <c r="C357" s="25">
        <v>46230.643217592595</v>
      </c>
      <c r="D357" s="6" t="s">
        <v>4901</v>
      </c>
      <c r="F357" s="25"/>
      <c r="G357" s="26" t="s">
        <v>4725</v>
      </c>
      <c r="H357" s="6" t="s">
        <v>6222</v>
      </c>
      <c r="I357" s="6" t="s">
        <v>6276</v>
      </c>
      <c r="J357" s="6" t="s">
        <v>4537</v>
      </c>
      <c r="L357" s="6" t="s">
        <v>6844</v>
      </c>
      <c r="M357" s="6" t="s">
        <v>6839</v>
      </c>
      <c r="N357" s="6" t="s">
        <v>4729</v>
      </c>
      <c r="O357" s="6" t="s">
        <v>6829</v>
      </c>
      <c r="P357" s="6" t="s">
        <v>1241</v>
      </c>
      <c r="Q357" s="6" t="s">
        <v>4730</v>
      </c>
      <c r="W357" s="6" t="s">
        <v>1241</v>
      </c>
      <c r="X357" s="30"/>
      <c r="Y357" s="30"/>
      <c r="Z357" s="30"/>
      <c r="AA357" s="30"/>
      <c r="AB357" s="30">
        <f>SUM(Table2026_09_25[[#This Row],[Number of in-person visits provided in reporting year.]:[Number of video/virtual visits provided in reporting year.]])</f>
        <v>0</v>
      </c>
      <c r="AC357" s="6" t="s">
        <v>8468</v>
      </c>
      <c r="AD357" s="28" t="s">
        <v>5698</v>
      </c>
      <c r="AE357" s="28" t="s">
        <v>6845</v>
      </c>
      <c r="AF357" s="6" t="s">
        <v>4732</v>
      </c>
      <c r="AI357" s="6" t="s">
        <v>6227</v>
      </c>
      <c r="AJ357" s="6" t="s">
        <v>5296</v>
      </c>
      <c r="AK357" s="6" t="s">
        <v>8483</v>
      </c>
      <c r="AL357" s="6" t="s">
        <v>2662</v>
      </c>
      <c r="AQ357" s="6" t="s">
        <v>544</v>
      </c>
      <c r="AW357" s="6" t="s">
        <v>5297</v>
      </c>
      <c r="AX357" s="6" t="s">
        <v>4686</v>
      </c>
      <c r="AY357" s="28">
        <v>0.5</v>
      </c>
      <c r="AZ357" s="28">
        <v>1.5</v>
      </c>
      <c r="BA357" s="28">
        <v>1</v>
      </c>
      <c r="BB357" s="28">
        <v>1</v>
      </c>
      <c r="BD357" s="28">
        <v>0.2</v>
      </c>
      <c r="BG357" s="28">
        <v>1</v>
      </c>
      <c r="BJ357" s="28">
        <v>5</v>
      </c>
      <c r="BK357" s="28">
        <v>0.5</v>
      </c>
      <c r="BL357" s="28">
        <v>0.2</v>
      </c>
      <c r="BP357" s="28">
        <v>6</v>
      </c>
      <c r="BQ357" s="28">
        <v>11.5</v>
      </c>
      <c r="BR357" s="28">
        <v>1</v>
      </c>
      <c r="BT357" s="28">
        <v>0.2</v>
      </c>
      <c r="BU357" s="28">
        <v>1</v>
      </c>
      <c r="BV357" s="28"/>
      <c r="BW357" s="28"/>
      <c r="BX357" s="28"/>
      <c r="BY357" s="6" t="s">
        <v>6846</v>
      </c>
      <c r="BZ357" s="6">
        <f t="shared" si="15"/>
        <v>30.599999999999998</v>
      </c>
      <c r="CA357" s="6">
        <f t="shared" si="16"/>
        <v>27.4</v>
      </c>
      <c r="CB357" s="28">
        <v>0</v>
      </c>
      <c r="CC357" s="26" t="s">
        <v>4687</v>
      </c>
      <c r="CD357" s="6" t="s">
        <v>6847</v>
      </c>
      <c r="CE357" s="6" t="s">
        <v>4434</v>
      </c>
      <c r="CG357" s="6" t="s">
        <v>4434</v>
      </c>
      <c r="CK357" s="6" t="s">
        <v>6848</v>
      </c>
      <c r="CL357" s="6" t="s">
        <v>4537</v>
      </c>
      <c r="CM357" s="6" t="s">
        <v>4737</v>
      </c>
      <c r="CO357" s="6" t="s">
        <v>4434</v>
      </c>
      <c r="CP357" s="6" t="s">
        <v>4976</v>
      </c>
      <c r="CQ357" s="6" t="s">
        <v>6843</v>
      </c>
      <c r="CR357" s="6" t="s">
        <v>4537</v>
      </c>
      <c r="CS357" s="6" t="s">
        <v>4759</v>
      </c>
      <c r="CU357" s="6" t="s">
        <v>8607</v>
      </c>
      <c r="CV357" s="6" t="s">
        <v>4694</v>
      </c>
      <c r="CX357" s="6" t="s">
        <v>4434</v>
      </c>
      <c r="CY357" s="6" t="s">
        <v>4434</v>
      </c>
      <c r="DC357" s="6" t="s">
        <v>4434</v>
      </c>
      <c r="DD357" s="6" t="s">
        <v>6316</v>
      </c>
      <c r="DF357" s="29">
        <f t="shared" si="17"/>
        <v>0</v>
      </c>
      <c r="DG357" s="6">
        <v>1</v>
      </c>
    </row>
    <row r="358" spans="1:111" hidden="1" x14ac:dyDescent="0.2">
      <c r="A358" s="6">
        <v>372</v>
      </c>
      <c r="B358" s="25">
        <v>46230.635925925926</v>
      </c>
      <c r="C358" s="25">
        <v>46230.643993055557</v>
      </c>
      <c r="D358" s="6" t="s">
        <v>4901</v>
      </c>
      <c r="F358" s="25"/>
      <c r="G358" s="26" t="s">
        <v>4676</v>
      </c>
      <c r="H358" s="6" t="s">
        <v>6222</v>
      </c>
      <c r="I358" s="6" t="s">
        <v>6849</v>
      </c>
      <c r="J358" s="6" t="s">
        <v>4537</v>
      </c>
      <c r="L358" s="6" t="s">
        <v>6850</v>
      </c>
      <c r="M358" s="6" t="s">
        <v>6761</v>
      </c>
      <c r="N358" s="6" t="s">
        <v>4729</v>
      </c>
      <c r="O358" s="6" t="s">
        <v>6760</v>
      </c>
      <c r="P358" s="6" t="s">
        <v>558</v>
      </c>
      <c r="Q358" s="6" t="s">
        <v>4773</v>
      </c>
      <c r="S358" s="6" t="s">
        <v>588</v>
      </c>
      <c r="X358" s="27">
        <v>374</v>
      </c>
      <c r="Y358" s="27">
        <v>944</v>
      </c>
      <c r="Z358" s="27">
        <v>957</v>
      </c>
      <c r="AA358" s="27">
        <v>14</v>
      </c>
      <c r="AB358" s="27">
        <f>SUM(Table2026_09_25[[#This Row],[Number of in-person visits provided in reporting year.]:[Number of video/virtual visits provided in reporting year.]])</f>
        <v>1915</v>
      </c>
      <c r="AC358" s="6" t="s">
        <v>8469</v>
      </c>
      <c r="AF358" s="6" t="s">
        <v>4682</v>
      </c>
      <c r="AG358" s="28">
        <v>30</v>
      </c>
      <c r="AH358" s="6" t="s">
        <v>6818</v>
      </c>
      <c r="AI358" s="6" t="s">
        <v>6227</v>
      </c>
      <c r="AJ358" s="6" t="s">
        <v>5296</v>
      </c>
      <c r="AK358" s="6" t="s">
        <v>8483</v>
      </c>
      <c r="AL358" s="6" t="s">
        <v>2662</v>
      </c>
      <c r="AQ358" s="6" t="s">
        <v>544</v>
      </c>
      <c r="AW358" s="6" t="s">
        <v>5297</v>
      </c>
      <c r="AX358" s="6" t="s">
        <v>4686</v>
      </c>
      <c r="AY358" s="28">
        <v>0.25</v>
      </c>
      <c r="AZ358" s="28">
        <v>0.5</v>
      </c>
      <c r="BC358" s="28">
        <v>0.2</v>
      </c>
      <c r="BG358" s="28">
        <v>1</v>
      </c>
      <c r="BL358" s="28">
        <v>0.8</v>
      </c>
      <c r="BP358" s="28">
        <v>2</v>
      </c>
      <c r="BQ358" s="28">
        <v>1</v>
      </c>
      <c r="BR358" s="28">
        <v>1</v>
      </c>
      <c r="BZ358" s="6">
        <f t="shared" si="15"/>
        <v>6.75</v>
      </c>
      <c r="CA358" s="6">
        <f t="shared" si="16"/>
        <v>5.8</v>
      </c>
      <c r="CB358" s="28">
        <v>0</v>
      </c>
      <c r="CC358" s="26" t="s">
        <v>4753</v>
      </c>
      <c r="CD358" s="6" t="s">
        <v>4987</v>
      </c>
      <c r="CE358" s="6" t="s">
        <v>4537</v>
      </c>
      <c r="CK358" s="6" t="s">
        <v>4689</v>
      </c>
      <c r="DC358" s="6" t="s">
        <v>4434</v>
      </c>
      <c r="DD358" s="6" t="s">
        <v>6765</v>
      </c>
      <c r="DF358" s="29">
        <f t="shared" si="17"/>
        <v>0</v>
      </c>
      <c r="DG358" s="29">
        <v>1</v>
      </c>
    </row>
    <row r="359" spans="1:111" hidden="1" x14ac:dyDescent="0.2">
      <c r="A359" s="6">
        <v>373</v>
      </c>
      <c r="B359" s="25">
        <v>46230.597314814811</v>
      </c>
      <c r="C359" s="25">
        <v>46230.654583333337</v>
      </c>
      <c r="D359" s="6" t="s">
        <v>4901</v>
      </c>
      <c r="F359" s="25"/>
      <c r="G359" s="26" t="s">
        <v>4676</v>
      </c>
      <c r="H359" s="6" t="s">
        <v>6851</v>
      </c>
      <c r="I359" s="6" t="s">
        <v>6852</v>
      </c>
      <c r="J359" s="6" t="s">
        <v>4434</v>
      </c>
      <c r="K359" s="6" t="s">
        <v>6853</v>
      </c>
      <c r="L359" s="6" t="s">
        <v>265</v>
      </c>
      <c r="M359" s="6" t="s">
        <v>6854</v>
      </c>
      <c r="N359" s="6" t="s">
        <v>4729</v>
      </c>
      <c r="O359" s="6" t="s">
        <v>6855</v>
      </c>
      <c r="P359" s="6" t="s">
        <v>95</v>
      </c>
      <c r="Q359" s="6" t="s">
        <v>4773</v>
      </c>
      <c r="S359" s="6" t="s">
        <v>499</v>
      </c>
      <c r="X359" s="30"/>
      <c r="Y359" s="27">
        <v>723</v>
      </c>
      <c r="Z359" s="27">
        <v>274</v>
      </c>
      <c r="AA359" s="27">
        <v>90</v>
      </c>
      <c r="AB359" s="27">
        <f>SUM(Table2026_09_25[[#This Row],[Number of in-person visits provided in reporting year.]:[Number of video/virtual visits provided in reporting year.]])</f>
        <v>1087</v>
      </c>
      <c r="AC359" s="6" t="s">
        <v>8469</v>
      </c>
      <c r="AF359" s="6" t="s">
        <v>4682</v>
      </c>
      <c r="AG359" s="28">
        <v>284</v>
      </c>
      <c r="AI359" s="6" t="s">
        <v>770</v>
      </c>
      <c r="AJ359" s="6" t="s">
        <v>43</v>
      </c>
      <c r="AK359" s="6" t="s">
        <v>8483</v>
      </c>
      <c r="AL359" s="6" t="s">
        <v>267</v>
      </c>
      <c r="AQ359" s="6" t="s">
        <v>43</v>
      </c>
      <c r="AV359" s="6" t="s">
        <v>4905</v>
      </c>
      <c r="AX359" s="6" t="s">
        <v>4686</v>
      </c>
      <c r="AY359" s="28">
        <v>1</v>
      </c>
      <c r="AZ359" s="28">
        <v>2.8</v>
      </c>
      <c r="BA359" s="28">
        <v>0</v>
      </c>
      <c r="BB359" s="28">
        <v>0</v>
      </c>
      <c r="BC359" s="28">
        <v>5.5</v>
      </c>
      <c r="BD359" s="28">
        <v>0</v>
      </c>
      <c r="BE359" s="28">
        <v>0</v>
      </c>
      <c r="BF359" s="28">
        <v>0</v>
      </c>
      <c r="BG359" s="28">
        <v>0</v>
      </c>
      <c r="BH359" s="28">
        <v>0</v>
      </c>
      <c r="BI359" s="28">
        <v>0</v>
      </c>
      <c r="BJ359" s="28">
        <v>0</v>
      </c>
      <c r="BK359" s="28">
        <v>0</v>
      </c>
      <c r="BL359" s="28">
        <v>0</v>
      </c>
      <c r="BM359" s="28">
        <v>0</v>
      </c>
      <c r="BN359" s="28">
        <v>0</v>
      </c>
      <c r="BO359" s="28">
        <v>0</v>
      </c>
      <c r="BP359" s="28">
        <v>0</v>
      </c>
      <c r="BQ359" s="28">
        <v>0</v>
      </c>
      <c r="BR359" s="28">
        <v>0</v>
      </c>
      <c r="BS359" s="28">
        <v>0</v>
      </c>
      <c r="BT359" s="28">
        <v>0</v>
      </c>
      <c r="BU359" s="28">
        <v>0</v>
      </c>
      <c r="BV359" s="28"/>
      <c r="BW359" s="28"/>
      <c r="BX359" s="28">
        <v>1</v>
      </c>
      <c r="BY359" s="6" t="s">
        <v>6856</v>
      </c>
      <c r="BZ359" s="6">
        <f t="shared" si="15"/>
        <v>9.3000000000000007</v>
      </c>
      <c r="CA359" s="6">
        <f t="shared" si="16"/>
        <v>1</v>
      </c>
      <c r="CB359" s="28">
        <v>0</v>
      </c>
      <c r="CC359" s="26" t="s">
        <v>4753</v>
      </c>
      <c r="CD359" s="6" t="s">
        <v>5886</v>
      </c>
      <c r="CE359" s="6" t="s">
        <v>4434</v>
      </c>
      <c r="CF359" s="6" t="s">
        <v>6857</v>
      </c>
      <c r="CG359" s="6" t="s">
        <v>4537</v>
      </c>
      <c r="CI359" s="6" t="s">
        <v>6858</v>
      </c>
      <c r="CK359" s="6" t="s">
        <v>4689</v>
      </c>
      <c r="CL359" s="6" t="s">
        <v>4537</v>
      </c>
      <c r="CM359" s="6" t="s">
        <v>4737</v>
      </c>
      <c r="CO359" s="6" t="s">
        <v>8607</v>
      </c>
      <c r="CP359" s="6" t="s">
        <v>4758</v>
      </c>
      <c r="CR359" s="6" t="s">
        <v>4537</v>
      </c>
      <c r="CS359" s="6" t="s">
        <v>4759</v>
      </c>
      <c r="CU359" s="6" t="s">
        <v>8607</v>
      </c>
      <c r="CV359" s="6" t="s">
        <v>4694</v>
      </c>
      <c r="CX359" s="6" t="s">
        <v>4434</v>
      </c>
      <c r="CY359" s="6" t="s">
        <v>4434</v>
      </c>
      <c r="CZ359" s="6" t="s">
        <v>5872</v>
      </c>
      <c r="DC359" s="6" t="s">
        <v>4434</v>
      </c>
      <c r="DD359" s="6" t="s">
        <v>6859</v>
      </c>
      <c r="DF359" s="29">
        <f t="shared" si="17"/>
        <v>0</v>
      </c>
      <c r="DG359" s="29">
        <v>1</v>
      </c>
    </row>
    <row r="360" spans="1:111" hidden="1" x14ac:dyDescent="0.2">
      <c r="A360" s="6">
        <v>374</v>
      </c>
      <c r="B360" s="25">
        <v>46230.465486111112</v>
      </c>
      <c r="C360" s="25">
        <v>46230.672881944447</v>
      </c>
      <c r="D360" s="6" t="s">
        <v>4901</v>
      </c>
      <c r="F360" s="25"/>
      <c r="G360" s="26" t="s">
        <v>4725</v>
      </c>
      <c r="H360" s="6" t="s">
        <v>6077</v>
      </c>
      <c r="I360" s="6" t="s">
        <v>6078</v>
      </c>
      <c r="J360" s="6" t="s">
        <v>4537</v>
      </c>
      <c r="L360" s="6" t="s">
        <v>6860</v>
      </c>
      <c r="M360" s="6" t="s">
        <v>6861</v>
      </c>
      <c r="N360" s="6" t="s">
        <v>4679</v>
      </c>
      <c r="P360" s="6" t="s">
        <v>3534</v>
      </c>
      <c r="Q360" s="6" t="s">
        <v>4730</v>
      </c>
      <c r="V360" s="6" t="s">
        <v>4968</v>
      </c>
      <c r="W360" s="6" t="s">
        <v>6862</v>
      </c>
      <c r="X360" s="27">
        <v>211</v>
      </c>
      <c r="Y360" s="30"/>
      <c r="Z360" s="30"/>
      <c r="AA360" s="30"/>
      <c r="AB360" s="30">
        <f>SUM(Table2026_09_25[[#This Row],[Number of in-person visits provided in reporting year.]:[Number of video/virtual visits provided in reporting year.]])</f>
        <v>0</v>
      </c>
      <c r="AC360" s="6" t="s">
        <v>8469</v>
      </c>
      <c r="AF360" s="6" t="s">
        <v>4682</v>
      </c>
      <c r="AG360" s="28">
        <v>3</v>
      </c>
      <c r="AH360" s="6" t="s">
        <v>6863</v>
      </c>
      <c r="AI360" s="6" t="s">
        <v>6081</v>
      </c>
      <c r="AJ360" s="6" t="s">
        <v>6082</v>
      </c>
      <c r="AK360" s="6" t="s">
        <v>8483</v>
      </c>
      <c r="AL360" s="6" t="s">
        <v>3757</v>
      </c>
      <c r="AQ360" s="6" t="s">
        <v>544</v>
      </c>
      <c r="AW360" s="6" t="s">
        <v>6083</v>
      </c>
      <c r="AX360" s="6" t="s">
        <v>4686</v>
      </c>
      <c r="AZ360" s="28">
        <v>0.8</v>
      </c>
      <c r="BA360" s="28">
        <v>0</v>
      </c>
      <c r="BB360" s="28">
        <v>0</v>
      </c>
      <c r="BC360" s="28">
        <v>1</v>
      </c>
      <c r="BD360" s="28">
        <v>0</v>
      </c>
      <c r="BE360" s="28">
        <v>0</v>
      </c>
      <c r="BF360" s="28">
        <v>1</v>
      </c>
      <c r="BG360" s="28">
        <v>0</v>
      </c>
      <c r="BH360" s="28">
        <v>0</v>
      </c>
      <c r="BI360" s="28">
        <v>0</v>
      </c>
      <c r="BJ360" s="28">
        <v>0</v>
      </c>
      <c r="BK360" s="28">
        <v>0</v>
      </c>
      <c r="BL360" s="28">
        <v>0</v>
      </c>
      <c r="BM360" s="28">
        <v>0</v>
      </c>
      <c r="BN360" s="28">
        <v>0</v>
      </c>
      <c r="BO360" s="28">
        <v>0</v>
      </c>
      <c r="BP360" s="28">
        <v>0</v>
      </c>
      <c r="BQ360" s="28">
        <v>0</v>
      </c>
      <c r="BR360" s="28">
        <v>0</v>
      </c>
      <c r="BS360" s="28">
        <v>0</v>
      </c>
      <c r="BT360" s="28">
        <v>0</v>
      </c>
      <c r="BU360" s="28">
        <v>0</v>
      </c>
      <c r="BV360" s="28"/>
      <c r="BW360" s="28"/>
      <c r="BX360" s="28"/>
      <c r="BZ360" s="6">
        <f t="shared" si="15"/>
        <v>2.8</v>
      </c>
      <c r="CA360" s="6">
        <f t="shared" si="16"/>
        <v>1</v>
      </c>
      <c r="CB360" s="28">
        <v>0</v>
      </c>
      <c r="CC360" s="26" t="s">
        <v>4753</v>
      </c>
      <c r="CD360" s="6" t="s">
        <v>6864</v>
      </c>
      <c r="CE360" s="6" t="s">
        <v>4537</v>
      </c>
      <c r="CG360" s="6" t="s">
        <v>4537</v>
      </c>
      <c r="CJ360" s="6" t="s">
        <v>5148</v>
      </c>
      <c r="CK360" s="6" t="s">
        <v>4689</v>
      </c>
      <c r="CL360" s="6" t="s">
        <v>4537</v>
      </c>
      <c r="CM360" s="6" t="s">
        <v>4737</v>
      </c>
      <c r="CO360" s="6" t="s">
        <v>8607</v>
      </c>
      <c r="CP360" s="6" t="s">
        <v>4758</v>
      </c>
      <c r="CR360" s="6" t="s">
        <v>4537</v>
      </c>
      <c r="CS360" s="6" t="s">
        <v>4759</v>
      </c>
      <c r="CU360" s="6" t="s">
        <v>8607</v>
      </c>
      <c r="CV360" s="6" t="s">
        <v>4694</v>
      </c>
      <c r="CX360" s="6" t="s">
        <v>4537</v>
      </c>
      <c r="CY360" s="6" t="s">
        <v>4537</v>
      </c>
      <c r="DA360" s="6" t="s">
        <v>6865</v>
      </c>
      <c r="DC360" s="6" t="s">
        <v>4434</v>
      </c>
      <c r="DD360" s="6" t="s">
        <v>6089</v>
      </c>
      <c r="DF360" s="29">
        <f t="shared" si="17"/>
        <v>0</v>
      </c>
      <c r="DG360" s="6">
        <v>1</v>
      </c>
    </row>
    <row r="361" spans="1:111" hidden="1" x14ac:dyDescent="0.2">
      <c r="A361" s="6">
        <v>375</v>
      </c>
      <c r="B361" s="25">
        <v>46230.502638888887</v>
      </c>
      <c r="C361" s="25">
        <v>46230.676724537036</v>
      </c>
      <c r="D361" s="6" t="s">
        <v>4901</v>
      </c>
      <c r="F361" s="25"/>
      <c r="G361" s="26" t="s">
        <v>4725</v>
      </c>
      <c r="H361" s="6" t="s">
        <v>6077</v>
      </c>
      <c r="I361" s="6" t="s">
        <v>6078</v>
      </c>
      <c r="J361" s="6" t="s">
        <v>4537</v>
      </c>
      <c r="L361" s="6" t="s">
        <v>6866</v>
      </c>
      <c r="M361" s="6" t="s">
        <v>6861</v>
      </c>
      <c r="N361" s="6" t="s">
        <v>4679</v>
      </c>
      <c r="P361" s="6" t="s">
        <v>95</v>
      </c>
      <c r="Q361" s="6" t="s">
        <v>4773</v>
      </c>
      <c r="S361" s="6" t="s">
        <v>499</v>
      </c>
      <c r="X361" s="27">
        <v>445</v>
      </c>
      <c r="Y361" s="27">
        <v>445</v>
      </c>
      <c r="Z361" s="27">
        <v>268</v>
      </c>
      <c r="AA361" s="27">
        <v>0</v>
      </c>
      <c r="AB361" s="27">
        <f>SUM(Table2026_09_25[[#This Row],[Number of in-person visits provided in reporting year.]:[Number of video/virtual visits provided in reporting year.]])</f>
        <v>713</v>
      </c>
      <c r="AC361" s="6" t="s">
        <v>8469</v>
      </c>
      <c r="AF361" s="6" t="s">
        <v>4682</v>
      </c>
      <c r="AG361" s="28">
        <v>487</v>
      </c>
      <c r="AH361" s="6" t="s">
        <v>6867</v>
      </c>
      <c r="AI361" s="6" t="s">
        <v>6081</v>
      </c>
      <c r="AJ361" s="6" t="s">
        <v>6082</v>
      </c>
      <c r="AK361" s="6" t="s">
        <v>8483</v>
      </c>
      <c r="AL361" s="6" t="s">
        <v>3757</v>
      </c>
      <c r="AQ361" s="6" t="s">
        <v>544</v>
      </c>
      <c r="AW361" s="6" t="s">
        <v>6083</v>
      </c>
      <c r="AX361" s="6" t="s">
        <v>4686</v>
      </c>
      <c r="AZ361" s="28">
        <v>0.8</v>
      </c>
      <c r="BA361" s="28">
        <v>0</v>
      </c>
      <c r="BB361" s="28">
        <v>0</v>
      </c>
      <c r="BC361" s="28">
        <v>1</v>
      </c>
      <c r="BF361" s="28">
        <v>1</v>
      </c>
      <c r="BG361" s="28">
        <v>0</v>
      </c>
      <c r="BH361" s="28">
        <v>0</v>
      </c>
      <c r="BI361" s="28">
        <v>0</v>
      </c>
      <c r="BJ361" s="28">
        <v>0</v>
      </c>
      <c r="BK361" s="28">
        <v>0</v>
      </c>
      <c r="BL361" s="28">
        <v>0</v>
      </c>
      <c r="BM361" s="28">
        <v>0</v>
      </c>
      <c r="BN361" s="28">
        <v>0</v>
      </c>
      <c r="BO361" s="28">
        <v>0</v>
      </c>
      <c r="BP361" s="28">
        <v>0</v>
      </c>
      <c r="BQ361" s="28">
        <v>0</v>
      </c>
      <c r="BR361" s="28">
        <v>0</v>
      </c>
      <c r="BS361" s="28">
        <v>0</v>
      </c>
      <c r="BT361" s="28">
        <v>0</v>
      </c>
      <c r="BU361" s="28">
        <v>0</v>
      </c>
      <c r="BV361" s="28"/>
      <c r="BW361" s="28"/>
      <c r="BX361" s="28"/>
      <c r="BZ361" s="6">
        <f t="shared" si="15"/>
        <v>2.8</v>
      </c>
      <c r="CA361" s="6">
        <f t="shared" si="16"/>
        <v>1</v>
      </c>
      <c r="CB361" s="28">
        <v>0</v>
      </c>
      <c r="CC361" s="26" t="s">
        <v>4753</v>
      </c>
      <c r="CD361" s="6" t="s">
        <v>6868</v>
      </c>
      <c r="CE361" s="6" t="s">
        <v>4537</v>
      </c>
      <c r="CG361" s="6" t="s">
        <v>4537</v>
      </c>
      <c r="CJ361" s="6" t="s">
        <v>5148</v>
      </c>
      <c r="CK361" s="6" t="s">
        <v>4689</v>
      </c>
      <c r="CL361" s="6" t="s">
        <v>4537</v>
      </c>
      <c r="CM361" s="6" t="s">
        <v>4737</v>
      </c>
      <c r="CO361" s="6" t="s">
        <v>8607</v>
      </c>
      <c r="CP361" s="6" t="s">
        <v>4758</v>
      </c>
      <c r="CR361" s="6" t="s">
        <v>4537</v>
      </c>
      <c r="CS361" s="6" t="s">
        <v>4759</v>
      </c>
      <c r="CU361" s="6" t="s">
        <v>8607</v>
      </c>
      <c r="CV361" s="6" t="s">
        <v>4694</v>
      </c>
      <c r="CX361" s="6" t="s">
        <v>4537</v>
      </c>
      <c r="CY361" s="6" t="s">
        <v>4537</v>
      </c>
      <c r="DA361" s="6" t="s">
        <v>6869</v>
      </c>
      <c r="DC361" s="6" t="s">
        <v>4434</v>
      </c>
      <c r="DD361" s="6" t="s">
        <v>6089</v>
      </c>
      <c r="DF361" s="29">
        <f t="shared" si="17"/>
        <v>0</v>
      </c>
      <c r="DG361" s="6">
        <v>1</v>
      </c>
    </row>
    <row r="362" spans="1:111" ht="16" hidden="1" x14ac:dyDescent="0.2">
      <c r="A362" s="6">
        <v>376</v>
      </c>
      <c r="B362" s="25">
        <v>46230.516701388886</v>
      </c>
      <c r="C362" s="25">
        <v>46230.68173611111</v>
      </c>
      <c r="D362" s="6" t="s">
        <v>4901</v>
      </c>
      <c r="F362" s="25"/>
      <c r="G362" s="26" t="s">
        <v>4725</v>
      </c>
      <c r="H362" s="6" t="s">
        <v>6077</v>
      </c>
      <c r="I362" s="6" t="s">
        <v>6078</v>
      </c>
      <c r="J362" s="6" t="s">
        <v>4537</v>
      </c>
      <c r="L362" s="6" t="s">
        <v>6870</v>
      </c>
      <c r="M362" s="6" t="s">
        <v>6861</v>
      </c>
      <c r="N362" s="6" t="s">
        <v>4679</v>
      </c>
      <c r="P362" s="6" t="s">
        <v>3529</v>
      </c>
      <c r="Q362" s="31" t="s">
        <v>987</v>
      </c>
      <c r="V362" s="6" t="s">
        <v>4796</v>
      </c>
      <c r="W362" s="6" t="s">
        <v>4796</v>
      </c>
      <c r="X362" s="27">
        <v>132</v>
      </c>
      <c r="Y362" s="27">
        <v>1580</v>
      </c>
      <c r="Z362" s="30"/>
      <c r="AA362" s="30"/>
      <c r="AB362" s="30">
        <f>SUM(Table2026_09_25[[#This Row],[Number of in-person visits provided in reporting year.]:[Number of video/virtual visits provided in reporting year.]])</f>
        <v>1580</v>
      </c>
      <c r="AC362" s="6" t="s">
        <v>8469</v>
      </c>
      <c r="AF362" s="6" t="s">
        <v>4682</v>
      </c>
      <c r="AI362" s="6" t="s">
        <v>6081</v>
      </c>
      <c r="AJ362" s="6" t="s">
        <v>6082</v>
      </c>
      <c r="AK362" s="6" t="s">
        <v>8483</v>
      </c>
      <c r="AL362" s="6" t="s">
        <v>3757</v>
      </c>
      <c r="AQ362" s="6" t="s">
        <v>544</v>
      </c>
      <c r="AW362" s="6" t="s">
        <v>6083</v>
      </c>
      <c r="AX362" s="6" t="s">
        <v>4686</v>
      </c>
      <c r="BQ362" s="28">
        <v>1</v>
      </c>
      <c r="BZ362" s="6">
        <f t="shared" si="15"/>
        <v>1</v>
      </c>
      <c r="CA362" s="6">
        <f t="shared" si="16"/>
        <v>1</v>
      </c>
      <c r="CB362" s="28">
        <v>0</v>
      </c>
      <c r="CC362" s="26" t="s">
        <v>4753</v>
      </c>
      <c r="CD362" s="6" t="s">
        <v>6871</v>
      </c>
      <c r="CE362" s="6" t="s">
        <v>4537</v>
      </c>
      <c r="CG362" s="6" t="s">
        <v>4537</v>
      </c>
      <c r="CJ362" s="6" t="s">
        <v>5148</v>
      </c>
      <c r="CK362" s="6" t="s">
        <v>4689</v>
      </c>
      <c r="CL362" s="6" t="s">
        <v>4537</v>
      </c>
      <c r="CM362" s="6" t="s">
        <v>4737</v>
      </c>
      <c r="CO362" s="6" t="s">
        <v>8607</v>
      </c>
      <c r="CP362" s="6" t="s">
        <v>4758</v>
      </c>
      <c r="CR362" s="6" t="s">
        <v>4537</v>
      </c>
      <c r="CS362" s="6" t="s">
        <v>4759</v>
      </c>
      <c r="CU362" s="6" t="s">
        <v>8607</v>
      </c>
      <c r="CV362" s="6" t="s">
        <v>4694</v>
      </c>
      <c r="CX362" s="6" t="s">
        <v>4537</v>
      </c>
      <c r="CY362" s="6" t="s">
        <v>4537</v>
      </c>
      <c r="DA362" s="6" t="s">
        <v>6872</v>
      </c>
      <c r="DC362" s="6" t="s">
        <v>4434</v>
      </c>
      <c r="DD362" s="6" t="s">
        <v>6089</v>
      </c>
      <c r="DF362" s="29">
        <f t="shared" si="17"/>
        <v>0</v>
      </c>
      <c r="DG362" s="6">
        <v>1</v>
      </c>
    </row>
    <row r="363" spans="1:111" ht="16" hidden="1" x14ac:dyDescent="0.2">
      <c r="A363" s="6">
        <v>377</v>
      </c>
      <c r="B363" s="25">
        <v>46230.789201388892</v>
      </c>
      <c r="C363" s="25">
        <v>46230.799363425926</v>
      </c>
      <c r="D363" s="6" t="s">
        <v>4901</v>
      </c>
      <c r="F363" s="25"/>
      <c r="G363" s="26" t="s">
        <v>4676</v>
      </c>
      <c r="H363" s="6" t="s">
        <v>6077</v>
      </c>
      <c r="I363" s="6" t="s">
        <v>5864</v>
      </c>
      <c r="J363" s="6" t="s">
        <v>4537</v>
      </c>
      <c r="L363" s="6" t="s">
        <v>2265</v>
      </c>
      <c r="M363" s="6" t="s">
        <v>6079</v>
      </c>
      <c r="N363" s="6" t="s">
        <v>4679</v>
      </c>
      <c r="P363" s="6" t="s">
        <v>2265</v>
      </c>
      <c r="Q363" s="31" t="s">
        <v>987</v>
      </c>
      <c r="V363" s="6" t="s">
        <v>1057</v>
      </c>
      <c r="X363" s="30"/>
      <c r="Y363" s="30"/>
      <c r="Z363" s="30"/>
      <c r="AA363" s="30"/>
      <c r="AB363" s="30">
        <f>SUM(Table2026_09_25[[#This Row],[Number of in-person visits provided in reporting year.]:[Number of video/virtual visits provided in reporting year.]])</f>
        <v>0</v>
      </c>
      <c r="AC363" s="6" t="s">
        <v>8469</v>
      </c>
      <c r="AF363" s="6" t="s">
        <v>4682</v>
      </c>
      <c r="AI363" s="6" t="s">
        <v>6081</v>
      </c>
      <c r="AJ363" s="6" t="s">
        <v>6082</v>
      </c>
      <c r="AK363" s="6" t="s">
        <v>8483</v>
      </c>
      <c r="AL363" s="6" t="s">
        <v>3757</v>
      </c>
      <c r="AQ363" s="6" t="s">
        <v>544</v>
      </c>
      <c r="AW363" s="6" t="s">
        <v>6083</v>
      </c>
      <c r="AX363" s="6" t="s">
        <v>4686</v>
      </c>
      <c r="AZ363" s="28">
        <v>1</v>
      </c>
      <c r="BZ363" s="6">
        <f t="shared" si="15"/>
        <v>1</v>
      </c>
      <c r="CA363" s="6">
        <f t="shared" si="16"/>
        <v>0</v>
      </c>
      <c r="CB363" s="28">
        <v>0</v>
      </c>
      <c r="CC363" s="26" t="s">
        <v>4687</v>
      </c>
      <c r="CD363" s="6" t="s">
        <v>6084</v>
      </c>
      <c r="CE363" s="6" t="s">
        <v>4434</v>
      </c>
      <c r="CF363" s="6" t="s">
        <v>6085</v>
      </c>
      <c r="CG363" s="6" t="s">
        <v>4434</v>
      </c>
      <c r="CH363" s="6" t="s">
        <v>6085</v>
      </c>
      <c r="CK363" s="6" t="s">
        <v>4689</v>
      </c>
      <c r="CL363" s="6" t="s">
        <v>4537</v>
      </c>
      <c r="CM363" s="6" t="s">
        <v>4737</v>
      </c>
      <c r="CO363" s="6" t="s">
        <v>8607</v>
      </c>
      <c r="CP363" s="6" t="s">
        <v>4758</v>
      </c>
      <c r="CR363" s="6" t="s">
        <v>4537</v>
      </c>
      <c r="CS363" s="6" t="s">
        <v>4759</v>
      </c>
      <c r="CU363" s="6" t="s">
        <v>8607</v>
      </c>
      <c r="CV363" s="6" t="s">
        <v>4694</v>
      </c>
      <c r="CX363" s="6" t="s">
        <v>4434</v>
      </c>
      <c r="CY363" s="6" t="s">
        <v>4434</v>
      </c>
      <c r="CZ363" s="6" t="s">
        <v>6086</v>
      </c>
      <c r="DA363" s="6" t="s">
        <v>6087</v>
      </c>
      <c r="DC363" s="6" t="s">
        <v>4434</v>
      </c>
      <c r="DD363" s="6" t="s">
        <v>6048</v>
      </c>
      <c r="DF363" s="29">
        <f t="shared" si="17"/>
        <v>0</v>
      </c>
      <c r="DG363" s="29">
        <v>1</v>
      </c>
    </row>
    <row r="364" spans="1:111" hidden="1" x14ac:dyDescent="0.2">
      <c r="A364" s="6">
        <v>378</v>
      </c>
      <c r="B364" s="25">
        <v>46231.319849537038</v>
      </c>
      <c r="C364" s="25">
        <v>46231.330497685187</v>
      </c>
      <c r="D364" s="6" t="s">
        <v>4901</v>
      </c>
      <c r="F364" s="25"/>
      <c r="G364" s="26" t="s">
        <v>4725</v>
      </c>
      <c r="H364" s="6" t="s">
        <v>6873</v>
      </c>
      <c r="I364" s="6" t="s">
        <v>5115</v>
      </c>
      <c r="J364" s="6" t="s">
        <v>4537</v>
      </c>
      <c r="L364" s="6" t="s">
        <v>6874</v>
      </c>
      <c r="M364" s="6" t="s">
        <v>6875</v>
      </c>
      <c r="N364" s="6" t="s">
        <v>4679</v>
      </c>
      <c r="P364" s="6" t="s">
        <v>3530</v>
      </c>
      <c r="Q364" s="6" t="s">
        <v>5011</v>
      </c>
      <c r="S364" s="6" t="s">
        <v>6693</v>
      </c>
      <c r="X364" s="27">
        <v>651</v>
      </c>
      <c r="Y364" s="27">
        <v>651</v>
      </c>
      <c r="Z364" s="30"/>
      <c r="AA364" s="30"/>
      <c r="AB364" s="30">
        <f>SUM(Table2026_09_25[[#This Row],[Number of in-person visits provided in reporting year.]:[Number of video/virtual visits provided in reporting year.]])</f>
        <v>651</v>
      </c>
      <c r="AC364" s="6" t="s">
        <v>8469</v>
      </c>
      <c r="AF364" s="6" t="s">
        <v>4682</v>
      </c>
      <c r="AG364" s="28">
        <v>60</v>
      </c>
      <c r="AH364" s="6" t="s">
        <v>6876</v>
      </c>
      <c r="AI364" s="6" t="s">
        <v>6877</v>
      </c>
      <c r="AJ364" s="6" t="s">
        <v>6801</v>
      </c>
      <c r="AK364" s="6" t="s">
        <v>8483</v>
      </c>
      <c r="AL364" s="6" t="s">
        <v>4152</v>
      </c>
      <c r="AP364" s="6" t="s">
        <v>6878</v>
      </c>
      <c r="AQ364" s="6" t="s">
        <v>544</v>
      </c>
      <c r="AR364" s="6" t="s">
        <v>6879</v>
      </c>
      <c r="AX364" s="6" t="s">
        <v>4839</v>
      </c>
      <c r="AY364" s="28">
        <v>0.4</v>
      </c>
      <c r="BC364" s="28">
        <v>1</v>
      </c>
      <c r="BL364" s="28">
        <v>0.8</v>
      </c>
      <c r="BM364" s="28">
        <v>0.5</v>
      </c>
      <c r="BZ364" s="6">
        <f t="shared" si="15"/>
        <v>2.7</v>
      </c>
      <c r="CA364" s="6">
        <f t="shared" si="16"/>
        <v>1.3</v>
      </c>
      <c r="CC364" s="26" t="s">
        <v>4687</v>
      </c>
      <c r="CD364" s="6" t="s">
        <v>4923</v>
      </c>
      <c r="CE364" s="6" t="s">
        <v>4434</v>
      </c>
      <c r="CF364" s="6" t="s">
        <v>6880</v>
      </c>
      <c r="CG364" s="6" t="s">
        <v>4537</v>
      </c>
      <c r="CK364" s="6" t="s">
        <v>4689</v>
      </c>
      <c r="CL364" s="6" t="s">
        <v>4434</v>
      </c>
      <c r="CM364" s="6" t="s">
        <v>4690</v>
      </c>
      <c r="CN364" s="6" t="s">
        <v>6881</v>
      </c>
      <c r="CO364" s="6" t="s">
        <v>8607</v>
      </c>
      <c r="CP364" s="6" t="s">
        <v>4758</v>
      </c>
      <c r="CR364" s="6" t="s">
        <v>4537</v>
      </c>
      <c r="CS364" s="6" t="s">
        <v>4759</v>
      </c>
      <c r="CU364" s="6" t="s">
        <v>4434</v>
      </c>
      <c r="CV364" s="6" t="s">
        <v>4690</v>
      </c>
      <c r="CW364" s="6" t="s">
        <v>6882</v>
      </c>
      <c r="CX364" s="6" t="s">
        <v>4434</v>
      </c>
      <c r="CY364" s="6" t="s">
        <v>4434</v>
      </c>
      <c r="CZ364" s="6" t="s">
        <v>6880</v>
      </c>
      <c r="DC364" s="6" t="s">
        <v>4434</v>
      </c>
      <c r="DD364" s="6" t="s">
        <v>6875</v>
      </c>
      <c r="DF364" s="29">
        <f t="shared" si="17"/>
        <v>0</v>
      </c>
      <c r="DG364" s="6">
        <v>1</v>
      </c>
    </row>
    <row r="365" spans="1:111" hidden="1" x14ac:dyDescent="0.2">
      <c r="A365" s="6">
        <v>379</v>
      </c>
      <c r="B365" s="25">
        <v>46231.330740740741</v>
      </c>
      <c r="C365" s="25">
        <v>46231.340937499997</v>
      </c>
      <c r="D365" s="6" t="s">
        <v>4901</v>
      </c>
      <c r="F365" s="25"/>
      <c r="G365" s="26" t="s">
        <v>4725</v>
      </c>
      <c r="H365" s="6" t="s">
        <v>6873</v>
      </c>
      <c r="I365" s="6" t="s">
        <v>5115</v>
      </c>
      <c r="J365" s="6" t="s">
        <v>4537</v>
      </c>
      <c r="L365" s="6" t="s">
        <v>6883</v>
      </c>
      <c r="M365" s="6" t="s">
        <v>6875</v>
      </c>
      <c r="N365" s="6" t="s">
        <v>4679</v>
      </c>
      <c r="P365" s="6" t="s">
        <v>95</v>
      </c>
      <c r="Q365" s="6" t="s">
        <v>4773</v>
      </c>
      <c r="S365" s="6" t="s">
        <v>499</v>
      </c>
      <c r="X365" s="27">
        <v>3592</v>
      </c>
      <c r="Y365" s="27">
        <v>4200</v>
      </c>
      <c r="Z365" s="27">
        <v>271</v>
      </c>
      <c r="AA365" s="27">
        <v>164</v>
      </c>
      <c r="AB365" s="27">
        <f>SUM(Table2026_09_25[[#This Row],[Number of in-person visits provided in reporting year.]:[Number of video/virtual visits provided in reporting year.]])</f>
        <v>4635</v>
      </c>
      <c r="AC365" s="6" t="s">
        <v>8469</v>
      </c>
      <c r="AF365" s="6" t="s">
        <v>4682</v>
      </c>
      <c r="AG365" s="28">
        <v>270</v>
      </c>
      <c r="AI365" s="6" t="s">
        <v>6877</v>
      </c>
      <c r="AJ365" s="6" t="s">
        <v>6801</v>
      </c>
      <c r="AK365" s="6" t="s">
        <v>8483</v>
      </c>
      <c r="AL365" s="6" t="s">
        <v>4152</v>
      </c>
      <c r="AQ365" s="6" t="s">
        <v>544</v>
      </c>
      <c r="AR365" s="6" t="s">
        <v>6879</v>
      </c>
      <c r="AX365" s="6" t="s">
        <v>4686</v>
      </c>
      <c r="AY365" s="28">
        <v>5</v>
      </c>
      <c r="BD365" s="28">
        <v>19</v>
      </c>
      <c r="BZ365" s="6">
        <f t="shared" si="15"/>
        <v>24</v>
      </c>
      <c r="CA365" s="6">
        <f t="shared" si="16"/>
        <v>0</v>
      </c>
      <c r="CC365" s="26" t="s">
        <v>4687</v>
      </c>
      <c r="CD365" s="6" t="s">
        <v>6884</v>
      </c>
      <c r="CE365" s="6" t="s">
        <v>4434</v>
      </c>
      <c r="CF365" s="6" t="s">
        <v>6880</v>
      </c>
      <c r="CG365" s="6" t="s">
        <v>4537</v>
      </c>
      <c r="CK365" s="6" t="s">
        <v>4689</v>
      </c>
      <c r="CL365" s="6" t="s">
        <v>4434</v>
      </c>
      <c r="CM365" s="6" t="s">
        <v>4690</v>
      </c>
      <c r="CN365" s="6" t="s">
        <v>4691</v>
      </c>
      <c r="CX365" s="6" t="s">
        <v>4434</v>
      </c>
      <c r="CY365" s="6" t="s">
        <v>4434</v>
      </c>
      <c r="CZ365" s="6" t="s">
        <v>6880</v>
      </c>
      <c r="DC365" s="6" t="s">
        <v>4434</v>
      </c>
      <c r="DD365" s="6" t="s">
        <v>6875</v>
      </c>
      <c r="DF365" s="29">
        <f t="shared" si="17"/>
        <v>0</v>
      </c>
      <c r="DG365" s="6">
        <v>1</v>
      </c>
    </row>
    <row r="366" spans="1:111" ht="16" hidden="1" x14ac:dyDescent="0.2">
      <c r="A366" s="6">
        <v>380</v>
      </c>
      <c r="B366" s="25">
        <v>46231.341006944444</v>
      </c>
      <c r="C366" s="25">
        <v>46231.357187499998</v>
      </c>
      <c r="D366" s="6" t="s">
        <v>4901</v>
      </c>
      <c r="F366" s="25"/>
      <c r="G366" s="26" t="s">
        <v>4725</v>
      </c>
      <c r="H366" s="6" t="s">
        <v>6873</v>
      </c>
      <c r="I366" s="6" t="s">
        <v>5115</v>
      </c>
      <c r="J366" s="6" t="s">
        <v>4537</v>
      </c>
      <c r="L366" s="6" t="s">
        <v>2265</v>
      </c>
      <c r="M366" s="6" t="s">
        <v>6875</v>
      </c>
      <c r="N366" s="6" t="s">
        <v>4679</v>
      </c>
      <c r="P366" s="6" t="s">
        <v>2265</v>
      </c>
      <c r="Q366" s="31" t="s">
        <v>987</v>
      </c>
      <c r="V366" s="6" t="s">
        <v>1057</v>
      </c>
      <c r="X366" s="27">
        <v>1387</v>
      </c>
      <c r="Y366" s="30"/>
      <c r="Z366" s="30"/>
      <c r="AA366" s="30"/>
      <c r="AB366" s="30">
        <f>SUM(Table2026_09_25[[#This Row],[Number of in-person visits provided in reporting year.]:[Number of video/virtual visits provided in reporting year.]])</f>
        <v>0</v>
      </c>
      <c r="AC366" s="6" t="s">
        <v>8469</v>
      </c>
      <c r="AI366" s="6" t="s">
        <v>6877</v>
      </c>
      <c r="AJ366" s="6" t="s">
        <v>6801</v>
      </c>
      <c r="AK366" s="6" t="s">
        <v>8483</v>
      </c>
      <c r="AL366" s="6" t="s">
        <v>4152</v>
      </c>
      <c r="AQ366" s="6" t="s">
        <v>544</v>
      </c>
      <c r="AR366" s="6" t="s">
        <v>6879</v>
      </c>
      <c r="AX366" s="6" t="s">
        <v>4686</v>
      </c>
      <c r="BL366" s="28">
        <v>1</v>
      </c>
      <c r="BU366" s="28">
        <v>1</v>
      </c>
      <c r="BV366" s="28"/>
      <c r="BW366" s="28"/>
      <c r="BX366" s="28"/>
      <c r="BZ366" s="6">
        <f t="shared" si="15"/>
        <v>2</v>
      </c>
      <c r="CA366" s="6">
        <f t="shared" si="16"/>
        <v>2</v>
      </c>
      <c r="CC366" s="26" t="s">
        <v>4687</v>
      </c>
      <c r="CD366" s="6" t="s">
        <v>5615</v>
      </c>
      <c r="CJ366" s="6" t="s">
        <v>5148</v>
      </c>
      <c r="CK366" s="6" t="s">
        <v>4689</v>
      </c>
      <c r="CX366" s="6" t="s">
        <v>4537</v>
      </c>
      <c r="CY366" s="6" t="s">
        <v>4537</v>
      </c>
      <c r="DC366" s="6" t="s">
        <v>4434</v>
      </c>
      <c r="DD366" s="6" t="s">
        <v>6875</v>
      </c>
      <c r="DF366" s="29">
        <f t="shared" si="17"/>
        <v>0</v>
      </c>
      <c r="DG366" s="6">
        <v>1</v>
      </c>
    </row>
    <row r="367" spans="1:111" hidden="1" x14ac:dyDescent="0.2">
      <c r="A367" s="6">
        <v>381</v>
      </c>
      <c r="B367" s="25">
        <v>46231.357268518521</v>
      </c>
      <c r="C367" s="25">
        <v>46231.362060185187</v>
      </c>
      <c r="D367" s="6" t="s">
        <v>4901</v>
      </c>
      <c r="F367" s="25"/>
      <c r="G367" s="26" t="s">
        <v>4725</v>
      </c>
      <c r="H367" s="6" t="s">
        <v>6873</v>
      </c>
      <c r="I367" s="6" t="s">
        <v>5115</v>
      </c>
      <c r="J367" s="6" t="s">
        <v>4537</v>
      </c>
      <c r="L367" s="6" t="s">
        <v>6885</v>
      </c>
      <c r="M367" s="6" t="s">
        <v>6875</v>
      </c>
      <c r="N367" s="6" t="s">
        <v>4679</v>
      </c>
      <c r="P367" s="6" t="s">
        <v>558</v>
      </c>
      <c r="Q367" s="6" t="s">
        <v>4773</v>
      </c>
      <c r="S367" s="6" t="s">
        <v>588</v>
      </c>
      <c r="X367" s="27">
        <v>1285</v>
      </c>
      <c r="Y367" s="27">
        <v>1756</v>
      </c>
      <c r="Z367" s="27">
        <v>532</v>
      </c>
      <c r="AA367" s="27">
        <v>1</v>
      </c>
      <c r="AB367" s="27">
        <f>SUM(Table2026_09_25[[#This Row],[Number of in-person visits provided in reporting year.]:[Number of video/virtual visits provided in reporting year.]])</f>
        <v>2289</v>
      </c>
      <c r="AC367" s="6" t="s">
        <v>8469</v>
      </c>
      <c r="AG367" s="28">
        <v>60</v>
      </c>
      <c r="AI367" s="6" t="s">
        <v>6877</v>
      </c>
      <c r="AJ367" s="6" t="s">
        <v>6801</v>
      </c>
      <c r="AK367" s="6" t="s">
        <v>8483</v>
      </c>
      <c r="AL367" s="6" t="s">
        <v>4152</v>
      </c>
      <c r="AQ367" s="6" t="s">
        <v>544</v>
      </c>
      <c r="AR367" s="6" t="s">
        <v>6879</v>
      </c>
      <c r="AX367" s="6" t="s">
        <v>4686</v>
      </c>
      <c r="AY367" s="28">
        <v>1</v>
      </c>
      <c r="BC367" s="28">
        <v>19</v>
      </c>
      <c r="BF367" s="28">
        <v>3</v>
      </c>
      <c r="BG367" s="28">
        <v>1</v>
      </c>
      <c r="BK367" s="28">
        <v>1</v>
      </c>
      <c r="BP367" s="28">
        <v>2</v>
      </c>
      <c r="BR367" s="28">
        <v>1</v>
      </c>
      <c r="BZ367" s="6">
        <f t="shared" si="15"/>
        <v>28</v>
      </c>
      <c r="CA367" s="6">
        <f t="shared" si="16"/>
        <v>8</v>
      </c>
      <c r="CC367" s="26" t="s">
        <v>4687</v>
      </c>
      <c r="CD367" s="6" t="s">
        <v>5608</v>
      </c>
      <c r="CK367" s="6" t="s">
        <v>4689</v>
      </c>
      <c r="CX367" s="6" t="s">
        <v>4434</v>
      </c>
      <c r="CY367" s="6" t="s">
        <v>4434</v>
      </c>
      <c r="CZ367" s="6" t="s">
        <v>4813</v>
      </c>
      <c r="DC367" s="6" t="s">
        <v>4434</v>
      </c>
      <c r="DD367" s="6" t="s">
        <v>6875</v>
      </c>
      <c r="DF367" s="29">
        <f t="shared" si="17"/>
        <v>0</v>
      </c>
      <c r="DG367" s="6">
        <v>1</v>
      </c>
    </row>
    <row r="368" spans="1:111" hidden="1" x14ac:dyDescent="0.2">
      <c r="A368" s="6">
        <v>382</v>
      </c>
      <c r="B368" s="25">
        <v>46231.362627314818</v>
      </c>
      <c r="C368" s="25">
        <v>46231.366782407407</v>
      </c>
      <c r="D368" s="6" t="s">
        <v>4901</v>
      </c>
      <c r="F368" s="25"/>
      <c r="G368" s="26" t="s">
        <v>4725</v>
      </c>
      <c r="H368" s="6" t="s">
        <v>6873</v>
      </c>
      <c r="I368" s="6" t="s">
        <v>5115</v>
      </c>
      <c r="J368" s="6" t="s">
        <v>4537</v>
      </c>
      <c r="L368" s="6" t="s">
        <v>6886</v>
      </c>
      <c r="M368" s="6" t="s">
        <v>6875</v>
      </c>
      <c r="N368" s="6" t="s">
        <v>4679</v>
      </c>
      <c r="P368" s="6" t="s">
        <v>358</v>
      </c>
      <c r="Q368" s="6" t="s">
        <v>5011</v>
      </c>
      <c r="S368" s="6" t="s">
        <v>6482</v>
      </c>
      <c r="X368" s="27">
        <v>77</v>
      </c>
      <c r="Y368" s="27">
        <v>2165</v>
      </c>
      <c r="Z368" s="27">
        <v>1</v>
      </c>
      <c r="AA368" s="30"/>
      <c r="AB368" s="30">
        <f>SUM(Table2026_09_25[[#This Row],[Number of in-person visits provided in reporting year.]:[Number of video/virtual visits provided in reporting year.]])</f>
        <v>2166</v>
      </c>
      <c r="AC368" s="6" t="s">
        <v>8469</v>
      </c>
      <c r="AF368" s="6" t="s">
        <v>4682</v>
      </c>
      <c r="AG368" s="28">
        <v>90</v>
      </c>
      <c r="AI368" s="6" t="s">
        <v>6877</v>
      </c>
      <c r="AJ368" s="6" t="s">
        <v>6801</v>
      </c>
      <c r="AK368" s="6" t="s">
        <v>8483</v>
      </c>
      <c r="AL368" s="6" t="s">
        <v>4152</v>
      </c>
      <c r="AQ368" s="6" t="s">
        <v>544</v>
      </c>
      <c r="AR368" s="6" t="s">
        <v>6879</v>
      </c>
      <c r="AX368" s="6" t="s">
        <v>6887</v>
      </c>
      <c r="AY368" s="28">
        <v>0.5</v>
      </c>
      <c r="BG368" s="28">
        <v>0.6</v>
      </c>
      <c r="BH368" s="28">
        <v>0.2</v>
      </c>
      <c r="BL368" s="28">
        <v>0.6</v>
      </c>
      <c r="BT368" s="28">
        <v>0.4</v>
      </c>
      <c r="BZ368" s="6">
        <f t="shared" si="15"/>
        <v>2.2999999999999998</v>
      </c>
      <c r="CA368" s="6">
        <f t="shared" si="16"/>
        <v>1.7999999999999998</v>
      </c>
      <c r="CC368" s="26" t="s">
        <v>5042</v>
      </c>
      <c r="CD368" s="6" t="s">
        <v>5615</v>
      </c>
      <c r="CK368" s="6" t="s">
        <v>5148</v>
      </c>
      <c r="CX368" s="6" t="s">
        <v>4434</v>
      </c>
      <c r="CY368" s="6" t="s">
        <v>4434</v>
      </c>
      <c r="CZ368" s="6" t="s">
        <v>4813</v>
      </c>
      <c r="DC368" s="6" t="s">
        <v>4434</v>
      </c>
      <c r="DD368" s="6" t="s">
        <v>6875</v>
      </c>
      <c r="DF368" s="29">
        <f t="shared" si="17"/>
        <v>0</v>
      </c>
      <c r="DG368" s="6">
        <v>1</v>
      </c>
    </row>
    <row r="369" spans="1:111" hidden="1" x14ac:dyDescent="0.2">
      <c r="A369" s="6">
        <v>383</v>
      </c>
      <c r="B369" s="25">
        <v>46231.376747685186</v>
      </c>
      <c r="C369" s="25">
        <v>46231.388680555552</v>
      </c>
      <c r="D369" s="6" t="s">
        <v>4901</v>
      </c>
      <c r="F369" s="25"/>
      <c r="G369" s="26" t="s">
        <v>4725</v>
      </c>
      <c r="H369" s="6" t="s">
        <v>6077</v>
      </c>
      <c r="I369" s="6" t="s">
        <v>5244</v>
      </c>
      <c r="J369" s="6" t="s">
        <v>4537</v>
      </c>
      <c r="L369" s="6" t="s">
        <v>6888</v>
      </c>
      <c r="M369" s="6" t="s">
        <v>6889</v>
      </c>
      <c r="N369" s="6" t="s">
        <v>4679</v>
      </c>
      <c r="P369" s="6" t="s">
        <v>8324</v>
      </c>
      <c r="Q369" s="6" t="s">
        <v>4744</v>
      </c>
      <c r="R369" s="6" t="s">
        <v>2074</v>
      </c>
      <c r="S369" s="6" t="s">
        <v>588</v>
      </c>
      <c r="T369" s="6" t="s">
        <v>4745</v>
      </c>
      <c r="U369" s="6" t="s">
        <v>6890</v>
      </c>
      <c r="X369" s="27">
        <v>54</v>
      </c>
      <c r="Y369" s="27">
        <v>56</v>
      </c>
      <c r="Z369" s="27">
        <v>11</v>
      </c>
      <c r="AA369" s="27">
        <v>0</v>
      </c>
      <c r="AB369" s="27">
        <f>SUM(Table2026_09_25[[#This Row],[Number of in-person visits provided in reporting year.]:[Number of video/virtual visits provided in reporting year.]])</f>
        <v>67</v>
      </c>
      <c r="AC369" s="6" t="s">
        <v>8469</v>
      </c>
      <c r="AF369" s="6" t="s">
        <v>4682</v>
      </c>
      <c r="AG369" s="28">
        <v>0</v>
      </c>
      <c r="AI369" s="6" t="s">
        <v>6081</v>
      </c>
      <c r="AJ369" s="6" t="s">
        <v>6082</v>
      </c>
      <c r="AK369" s="6" t="s">
        <v>8483</v>
      </c>
      <c r="AL369" s="6" t="s">
        <v>3757</v>
      </c>
      <c r="AQ369" s="6" t="s">
        <v>544</v>
      </c>
      <c r="AW369" s="6" t="s">
        <v>6083</v>
      </c>
      <c r="AX369" s="6" t="s">
        <v>6891</v>
      </c>
      <c r="AY369" s="28">
        <v>0.2</v>
      </c>
      <c r="AZ369" s="28">
        <v>0.2</v>
      </c>
      <c r="BF369" s="28">
        <v>1</v>
      </c>
      <c r="BZ369" s="6">
        <f t="shared" si="15"/>
        <v>1.4</v>
      </c>
      <c r="CA369" s="6">
        <f t="shared" si="16"/>
        <v>1</v>
      </c>
      <c r="CC369" s="26" t="s">
        <v>4753</v>
      </c>
      <c r="CD369" s="6" t="s">
        <v>6892</v>
      </c>
      <c r="CE369" s="6" t="s">
        <v>4537</v>
      </c>
      <c r="CG369" s="6" t="s">
        <v>4537</v>
      </c>
      <c r="CI369" s="6" t="s">
        <v>6893</v>
      </c>
      <c r="CJ369" s="6" t="s">
        <v>5148</v>
      </c>
      <c r="CK369" s="6" t="s">
        <v>4689</v>
      </c>
      <c r="CL369" s="6" t="s">
        <v>4537</v>
      </c>
      <c r="CM369" s="6" t="s">
        <v>4737</v>
      </c>
      <c r="CO369" s="6" t="s">
        <v>4434</v>
      </c>
      <c r="CP369" s="6" t="s">
        <v>6894</v>
      </c>
      <c r="CR369" s="6" t="s">
        <v>4537</v>
      </c>
      <c r="CS369" s="6" t="s">
        <v>4759</v>
      </c>
      <c r="CU369" s="6" t="s">
        <v>8607</v>
      </c>
      <c r="CV369" s="6" t="s">
        <v>4694</v>
      </c>
      <c r="CX369" s="6" t="s">
        <v>4537</v>
      </c>
      <c r="CY369" s="6" t="s">
        <v>4537</v>
      </c>
      <c r="DC369" s="6" t="s">
        <v>4434</v>
      </c>
      <c r="DD369" s="6" t="s">
        <v>6563</v>
      </c>
      <c r="DF369" s="29">
        <f t="shared" si="17"/>
        <v>0</v>
      </c>
      <c r="DG369" s="6">
        <v>1</v>
      </c>
    </row>
    <row r="370" spans="1:111" hidden="1" x14ac:dyDescent="0.2">
      <c r="A370" s="6">
        <v>384</v>
      </c>
      <c r="B370" s="25">
        <v>46231.38890046296</v>
      </c>
      <c r="C370" s="25">
        <v>46231.393078703702</v>
      </c>
      <c r="D370" s="6" t="s">
        <v>4901</v>
      </c>
      <c r="F370" s="25"/>
      <c r="G370" s="26" t="s">
        <v>4676</v>
      </c>
      <c r="H370" s="6" t="s">
        <v>6347</v>
      </c>
      <c r="I370" s="6" t="s">
        <v>4815</v>
      </c>
      <c r="J370" s="6" t="s">
        <v>4537</v>
      </c>
      <c r="L370" s="6" t="s">
        <v>6895</v>
      </c>
      <c r="M370" s="6" t="s">
        <v>6349</v>
      </c>
      <c r="N370" s="6" t="s">
        <v>4729</v>
      </c>
      <c r="O370" s="6" t="s">
        <v>6896</v>
      </c>
      <c r="P370" s="6" t="s">
        <v>1189</v>
      </c>
      <c r="Q370" s="6" t="s">
        <v>4773</v>
      </c>
      <c r="R370" s="6" t="s">
        <v>5840</v>
      </c>
      <c r="S370" s="6" t="s">
        <v>5840</v>
      </c>
      <c r="X370" s="30"/>
      <c r="Y370" s="30"/>
      <c r="Z370" s="30"/>
      <c r="AA370" s="30"/>
      <c r="AB370" s="30">
        <f>SUM(Table2026_09_25[[#This Row],[Number of in-person visits provided in reporting year.]:[Number of video/virtual visits provided in reporting year.]])</f>
        <v>0</v>
      </c>
      <c r="AC370" s="6" t="s">
        <v>8469</v>
      </c>
      <c r="AF370" s="6" t="s">
        <v>6361</v>
      </c>
      <c r="AI370" s="6" t="s">
        <v>6353</v>
      </c>
      <c r="AJ370" s="6" t="s">
        <v>5671</v>
      </c>
      <c r="AK370" s="6" t="s">
        <v>8483</v>
      </c>
      <c r="AL370" s="6" t="s">
        <v>6354</v>
      </c>
      <c r="AQ370" s="6" t="s">
        <v>544</v>
      </c>
      <c r="AW370" s="6" t="s">
        <v>5675</v>
      </c>
      <c r="AX370" s="6" t="s">
        <v>4686</v>
      </c>
      <c r="BP370" s="28">
        <v>1</v>
      </c>
      <c r="BZ370" s="6">
        <f t="shared" si="15"/>
        <v>1</v>
      </c>
      <c r="CA370" s="6">
        <f t="shared" si="16"/>
        <v>1</v>
      </c>
      <c r="CC370" s="26" t="s">
        <v>4753</v>
      </c>
      <c r="CK370" s="6" t="s">
        <v>5148</v>
      </c>
      <c r="DC370" s="6" t="s">
        <v>4434</v>
      </c>
      <c r="DD370" s="6" t="s">
        <v>6349</v>
      </c>
      <c r="DF370" s="29">
        <f t="shared" si="17"/>
        <v>0</v>
      </c>
      <c r="DG370" s="29">
        <v>1</v>
      </c>
    </row>
    <row r="371" spans="1:111" hidden="1" x14ac:dyDescent="0.2">
      <c r="A371" s="6">
        <v>385</v>
      </c>
      <c r="B371" s="25">
        <v>46231.393101851849</v>
      </c>
      <c r="C371" s="25">
        <v>46231.394814814812</v>
      </c>
      <c r="D371" s="6" t="s">
        <v>4901</v>
      </c>
      <c r="F371" s="25"/>
      <c r="G371" s="26" t="s">
        <v>4725</v>
      </c>
      <c r="H371" s="6" t="s">
        <v>6347</v>
      </c>
      <c r="I371" s="6" t="s">
        <v>5606</v>
      </c>
      <c r="J371" s="6" t="s">
        <v>4537</v>
      </c>
      <c r="L371" s="6" t="s">
        <v>6895</v>
      </c>
      <c r="M371" s="6" t="s">
        <v>6349</v>
      </c>
      <c r="N371" s="6" t="s">
        <v>4729</v>
      </c>
      <c r="O371" s="6" t="s">
        <v>6896</v>
      </c>
      <c r="P371" s="6" t="s">
        <v>1189</v>
      </c>
      <c r="Q371" s="6" t="s">
        <v>4773</v>
      </c>
      <c r="S371" s="6" t="s">
        <v>5840</v>
      </c>
      <c r="X371" s="30"/>
      <c r="Y371" s="30"/>
      <c r="Z371" s="30"/>
      <c r="AA371" s="30"/>
      <c r="AB371" s="30">
        <f>SUM(Table2026_09_25[[#This Row],[Number of in-person visits provided in reporting year.]:[Number of video/virtual visits provided in reporting year.]])</f>
        <v>0</v>
      </c>
      <c r="AC371" s="6" t="s">
        <v>8469</v>
      </c>
      <c r="AF371" s="6" t="s">
        <v>6361</v>
      </c>
      <c r="AI371" s="6" t="s">
        <v>6353</v>
      </c>
      <c r="AJ371" s="6" t="s">
        <v>5671</v>
      </c>
      <c r="AK371" s="6" t="s">
        <v>8483</v>
      </c>
      <c r="AL371" s="6" t="s">
        <v>6354</v>
      </c>
      <c r="AQ371" s="6" t="s">
        <v>544</v>
      </c>
      <c r="AW371" s="6" t="s">
        <v>5675</v>
      </c>
      <c r="AX371" s="6" t="s">
        <v>4686</v>
      </c>
      <c r="BP371" s="28">
        <v>1</v>
      </c>
      <c r="BZ371" s="6">
        <f t="shared" si="15"/>
        <v>1</v>
      </c>
      <c r="CA371" s="6">
        <f t="shared" si="16"/>
        <v>1</v>
      </c>
      <c r="CC371" s="26" t="s">
        <v>4753</v>
      </c>
      <c r="CK371" s="6" t="s">
        <v>5148</v>
      </c>
      <c r="DC371" s="6" t="s">
        <v>4434</v>
      </c>
      <c r="DD371" s="6" t="s">
        <v>6349</v>
      </c>
      <c r="DF371" s="29">
        <f t="shared" si="17"/>
        <v>0</v>
      </c>
      <c r="DG371" s="6">
        <v>1</v>
      </c>
    </row>
    <row r="372" spans="1:111" hidden="1" x14ac:dyDescent="0.2">
      <c r="A372" s="6">
        <v>386</v>
      </c>
      <c r="B372" s="25">
        <v>46231.414363425924</v>
      </c>
      <c r="C372" s="25">
        <v>46231.432951388888</v>
      </c>
      <c r="D372" s="6" t="s">
        <v>4901</v>
      </c>
      <c r="F372" s="25"/>
      <c r="G372" s="26" t="s">
        <v>4725</v>
      </c>
      <c r="H372" s="6" t="s">
        <v>6851</v>
      </c>
      <c r="I372" s="6" t="s">
        <v>6852</v>
      </c>
      <c r="J372" s="6" t="s">
        <v>4434</v>
      </c>
      <c r="K372" s="6" t="s">
        <v>6853</v>
      </c>
      <c r="L372" s="6" t="s">
        <v>265</v>
      </c>
      <c r="M372" s="6" t="s">
        <v>6854</v>
      </c>
      <c r="N372" s="6" t="s">
        <v>4729</v>
      </c>
      <c r="O372" s="6" t="s">
        <v>6855</v>
      </c>
      <c r="P372" s="6" t="s">
        <v>95</v>
      </c>
      <c r="Q372" s="6" t="s">
        <v>4773</v>
      </c>
      <c r="S372" s="6" t="s">
        <v>499</v>
      </c>
      <c r="X372" s="30"/>
      <c r="Y372" s="27">
        <v>1018</v>
      </c>
      <c r="Z372" s="27">
        <v>334</v>
      </c>
      <c r="AA372" s="27">
        <v>63</v>
      </c>
      <c r="AB372" s="27">
        <f>SUM(Table2026_09_25[[#This Row],[Number of in-person visits provided in reporting year.]:[Number of video/virtual visits provided in reporting year.]])</f>
        <v>1415</v>
      </c>
      <c r="AC372" s="6" t="s">
        <v>8469</v>
      </c>
      <c r="AF372" s="6" t="s">
        <v>4682</v>
      </c>
      <c r="AG372" s="28">
        <v>247</v>
      </c>
      <c r="AI372" s="6" t="s">
        <v>770</v>
      </c>
      <c r="AJ372" s="6" t="s">
        <v>43</v>
      </c>
      <c r="AK372" s="6" t="s">
        <v>8483</v>
      </c>
      <c r="AL372" s="6" t="s">
        <v>267</v>
      </c>
      <c r="AQ372" s="6" t="s">
        <v>43</v>
      </c>
      <c r="AV372" s="6" t="s">
        <v>4905</v>
      </c>
      <c r="AX372" s="6" t="s">
        <v>4686</v>
      </c>
      <c r="AY372" s="28">
        <v>1</v>
      </c>
      <c r="AZ372" s="28">
        <v>1.5</v>
      </c>
      <c r="BA372" s="28">
        <v>0</v>
      </c>
      <c r="BB372" s="28">
        <v>0</v>
      </c>
      <c r="BC372" s="28">
        <v>5.5</v>
      </c>
      <c r="BD372" s="28">
        <v>4.5999999999999999E-2</v>
      </c>
      <c r="BE372" s="28">
        <v>0</v>
      </c>
      <c r="BF372" s="28">
        <v>0</v>
      </c>
      <c r="BG372" s="28">
        <v>1</v>
      </c>
      <c r="BH372" s="28">
        <v>0</v>
      </c>
      <c r="BI372" s="28">
        <v>0</v>
      </c>
      <c r="BJ372" s="28">
        <v>0</v>
      </c>
      <c r="BK372" s="28">
        <v>1</v>
      </c>
      <c r="BL372" s="28">
        <v>1.2</v>
      </c>
      <c r="BM372" s="28">
        <v>0</v>
      </c>
      <c r="BN372" s="28">
        <v>0</v>
      </c>
      <c r="BO372" s="28">
        <v>0</v>
      </c>
      <c r="BP372" s="28">
        <v>1.8</v>
      </c>
      <c r="BQ372" s="28">
        <v>0</v>
      </c>
      <c r="BR372" s="28">
        <v>1</v>
      </c>
      <c r="BS372" s="28">
        <v>0</v>
      </c>
      <c r="BT372" s="28">
        <v>0</v>
      </c>
      <c r="BU372" s="28">
        <v>0</v>
      </c>
      <c r="BV372" s="28"/>
      <c r="BW372" s="28"/>
      <c r="BX372" s="28">
        <v>1.6</v>
      </c>
      <c r="BY372" s="28" t="s">
        <v>6897</v>
      </c>
      <c r="BZ372" s="6">
        <f t="shared" si="15"/>
        <v>14.045999999999999</v>
      </c>
      <c r="CA372" s="6">
        <f t="shared" si="16"/>
        <v>7.6</v>
      </c>
      <c r="CB372" s="28">
        <v>1</v>
      </c>
      <c r="CC372" s="26" t="s">
        <v>4753</v>
      </c>
      <c r="CD372" s="6" t="s">
        <v>5886</v>
      </c>
      <c r="CE372" s="6" t="s">
        <v>4434</v>
      </c>
      <c r="CF372" s="6" t="s">
        <v>6857</v>
      </c>
      <c r="CG372" s="6" t="s">
        <v>4537</v>
      </c>
      <c r="CI372" s="6" t="s">
        <v>6858</v>
      </c>
      <c r="CK372" s="6" t="s">
        <v>4689</v>
      </c>
      <c r="CL372" s="6" t="s">
        <v>4537</v>
      </c>
      <c r="CM372" s="6" t="s">
        <v>4737</v>
      </c>
      <c r="CO372" s="6" t="s">
        <v>8607</v>
      </c>
      <c r="CP372" s="6" t="s">
        <v>4758</v>
      </c>
      <c r="CR372" s="6" t="s">
        <v>4537</v>
      </c>
      <c r="CS372" s="6" t="s">
        <v>4759</v>
      </c>
      <c r="CU372" s="6" t="s">
        <v>8607</v>
      </c>
      <c r="CV372" s="6" t="s">
        <v>4694</v>
      </c>
      <c r="CX372" s="6" t="s">
        <v>4434</v>
      </c>
      <c r="CY372" s="6" t="s">
        <v>4434</v>
      </c>
      <c r="CZ372" s="6" t="s">
        <v>5872</v>
      </c>
      <c r="DC372" s="6" t="s">
        <v>4434</v>
      </c>
      <c r="DD372" s="6" t="s">
        <v>6859</v>
      </c>
      <c r="DF372" s="29">
        <f t="shared" si="17"/>
        <v>0</v>
      </c>
      <c r="DG372" s="6">
        <v>1</v>
      </c>
    </row>
    <row r="373" spans="1:111" hidden="1" x14ac:dyDescent="0.2">
      <c r="A373" s="6">
        <v>387</v>
      </c>
      <c r="B373" s="25">
        <v>46231.433425925927</v>
      </c>
      <c r="C373" s="25">
        <v>46231.453726851854</v>
      </c>
      <c r="D373" s="6" t="s">
        <v>4901</v>
      </c>
      <c r="F373" s="25"/>
      <c r="G373" s="26" t="s">
        <v>4676</v>
      </c>
      <c r="H373" s="6" t="s">
        <v>6851</v>
      </c>
      <c r="I373" s="6" t="s">
        <v>6852</v>
      </c>
      <c r="J373" s="6" t="s">
        <v>4434</v>
      </c>
      <c r="K373" s="6" t="s">
        <v>6853</v>
      </c>
      <c r="L373" s="6" t="s">
        <v>265</v>
      </c>
      <c r="M373" s="6" t="s">
        <v>6854</v>
      </c>
      <c r="N373" s="6" t="s">
        <v>4729</v>
      </c>
      <c r="O373" s="6" t="s">
        <v>6855</v>
      </c>
      <c r="P373" s="6" t="s">
        <v>558</v>
      </c>
      <c r="Q373" s="6" t="s">
        <v>4773</v>
      </c>
      <c r="S373" s="6" t="s">
        <v>588</v>
      </c>
      <c r="X373" s="30"/>
      <c r="Y373" s="27">
        <v>181</v>
      </c>
      <c r="Z373" s="27">
        <v>267</v>
      </c>
      <c r="AA373" s="27">
        <v>2</v>
      </c>
      <c r="AB373" s="27">
        <f>SUM(Table2026_09_25[[#This Row],[Number of in-person visits provided in reporting year.]:[Number of video/virtual visits provided in reporting year.]])</f>
        <v>450</v>
      </c>
      <c r="AC373" s="6" t="s">
        <v>8469</v>
      </c>
      <c r="AF373" s="6" t="s">
        <v>4682</v>
      </c>
      <c r="AG373" s="28">
        <v>19</v>
      </c>
      <c r="AI373" s="6" t="s">
        <v>770</v>
      </c>
      <c r="AJ373" s="6" t="s">
        <v>43</v>
      </c>
      <c r="AK373" s="6" t="s">
        <v>8483</v>
      </c>
      <c r="AL373" s="6" t="s">
        <v>267</v>
      </c>
      <c r="AQ373" s="6" t="s">
        <v>43</v>
      </c>
      <c r="AV373" s="6" t="s">
        <v>4905</v>
      </c>
      <c r="AX373" s="6" t="s">
        <v>4686</v>
      </c>
      <c r="AZ373" s="28">
        <v>0.5</v>
      </c>
      <c r="BL373" s="28">
        <v>1</v>
      </c>
      <c r="BP373" s="28">
        <v>1</v>
      </c>
      <c r="BZ373" s="6">
        <f t="shared" si="15"/>
        <v>2.5</v>
      </c>
      <c r="CA373" s="6">
        <f t="shared" si="16"/>
        <v>2</v>
      </c>
      <c r="CC373" s="26" t="s">
        <v>4753</v>
      </c>
      <c r="CD373" s="6" t="s">
        <v>5886</v>
      </c>
      <c r="CE373" s="6" t="s">
        <v>4434</v>
      </c>
      <c r="CF373" s="6" t="s">
        <v>6857</v>
      </c>
      <c r="CG373" s="6" t="s">
        <v>4537</v>
      </c>
      <c r="CK373" s="6" t="s">
        <v>4689</v>
      </c>
      <c r="CL373" s="6" t="s">
        <v>4537</v>
      </c>
      <c r="CM373" s="6" t="s">
        <v>4737</v>
      </c>
      <c r="CO373" s="6" t="s">
        <v>8607</v>
      </c>
      <c r="CP373" s="6" t="s">
        <v>4758</v>
      </c>
      <c r="CR373" s="6" t="s">
        <v>4537</v>
      </c>
      <c r="CS373" s="6" t="s">
        <v>4759</v>
      </c>
      <c r="CU373" s="6" t="s">
        <v>8607</v>
      </c>
      <c r="CV373" s="6" t="s">
        <v>4694</v>
      </c>
      <c r="CX373" s="6" t="s">
        <v>4434</v>
      </c>
      <c r="CY373" s="6" t="s">
        <v>4434</v>
      </c>
      <c r="CZ373" s="6" t="s">
        <v>6898</v>
      </c>
      <c r="DC373" s="6" t="s">
        <v>4434</v>
      </c>
      <c r="DD373" s="6" t="s">
        <v>6859</v>
      </c>
      <c r="DF373" s="29">
        <f t="shared" si="17"/>
        <v>0</v>
      </c>
      <c r="DG373" s="29">
        <v>1</v>
      </c>
    </row>
    <row r="374" spans="1:111" hidden="1" x14ac:dyDescent="0.2">
      <c r="A374" s="6">
        <v>388</v>
      </c>
      <c r="B374" s="25">
        <v>46231.439270833333</v>
      </c>
      <c r="C374" s="25">
        <v>46231.45553240741</v>
      </c>
      <c r="D374" s="6" t="s">
        <v>4901</v>
      </c>
      <c r="F374" s="25"/>
      <c r="G374" s="26" t="s">
        <v>4725</v>
      </c>
      <c r="H374" s="6" t="s">
        <v>1752</v>
      </c>
      <c r="I374" s="6" t="s">
        <v>6899</v>
      </c>
      <c r="J374" s="6" t="s">
        <v>4434</v>
      </c>
      <c r="K374" s="6" t="s">
        <v>6900</v>
      </c>
      <c r="L374" s="6" t="s">
        <v>6901</v>
      </c>
      <c r="M374" s="6" t="s">
        <v>1756</v>
      </c>
      <c r="N374" s="6" t="s">
        <v>4679</v>
      </c>
      <c r="P374" s="6" t="s">
        <v>3538</v>
      </c>
      <c r="Q374" s="6" t="s">
        <v>5203</v>
      </c>
      <c r="S374" s="6" t="s">
        <v>6902</v>
      </c>
      <c r="T374" s="6" t="s">
        <v>6903</v>
      </c>
      <c r="X374" s="27">
        <v>338</v>
      </c>
      <c r="Y374" s="27">
        <v>1733</v>
      </c>
      <c r="Z374" s="27">
        <v>815</v>
      </c>
      <c r="AA374" s="27">
        <v>9</v>
      </c>
      <c r="AB374" s="27">
        <f>SUM(Table2026_09_25[[#This Row],[Number of in-person visits provided in reporting year.]:[Number of video/virtual visits provided in reporting year.]])</f>
        <v>2557</v>
      </c>
      <c r="AC374" s="6" t="s">
        <v>8469</v>
      </c>
      <c r="AF374" s="6" t="s">
        <v>4682</v>
      </c>
      <c r="AG374" s="28">
        <v>18</v>
      </c>
      <c r="AH374" s="6" t="s">
        <v>6904</v>
      </c>
      <c r="AI374" s="6" t="s">
        <v>6905</v>
      </c>
      <c r="AJ374" s="6" t="s">
        <v>6906</v>
      </c>
      <c r="AK374" s="6" t="s">
        <v>8483</v>
      </c>
      <c r="AL374" s="6" t="s">
        <v>6907</v>
      </c>
      <c r="AM374" s="6" t="s">
        <v>6908</v>
      </c>
      <c r="AN374" s="6" t="s">
        <v>6909</v>
      </c>
      <c r="AO374" s="6" t="s">
        <v>6910</v>
      </c>
      <c r="AQ374" s="6" t="s">
        <v>107</v>
      </c>
      <c r="AR374" s="6" t="s">
        <v>6911</v>
      </c>
      <c r="AX374" s="6" t="s">
        <v>4686</v>
      </c>
      <c r="AY374" s="28">
        <v>1</v>
      </c>
      <c r="BQ374" s="28">
        <v>4</v>
      </c>
      <c r="BZ374" s="6">
        <f t="shared" si="15"/>
        <v>5</v>
      </c>
      <c r="CA374" s="6">
        <f t="shared" si="16"/>
        <v>4</v>
      </c>
      <c r="CC374" s="26" t="s">
        <v>4753</v>
      </c>
      <c r="CD374" s="6" t="s">
        <v>6912</v>
      </c>
      <c r="CE374" s="6" t="s">
        <v>4434</v>
      </c>
      <c r="CF374" s="6" t="s">
        <v>6913</v>
      </c>
      <c r="CG374" s="6" t="s">
        <v>4434</v>
      </c>
      <c r="CH374" s="6" t="s">
        <v>6914</v>
      </c>
      <c r="CK374" s="6" t="s">
        <v>4689</v>
      </c>
      <c r="CL374" s="6" t="s">
        <v>4537</v>
      </c>
      <c r="CM374" s="6" t="s">
        <v>4737</v>
      </c>
      <c r="CO374" s="6" t="s">
        <v>8607</v>
      </c>
      <c r="CP374" s="6" t="s">
        <v>4758</v>
      </c>
      <c r="CR374" s="6" t="s">
        <v>4537</v>
      </c>
      <c r="CS374" s="6" t="s">
        <v>4759</v>
      </c>
      <c r="CU374" s="6" t="s">
        <v>8607</v>
      </c>
      <c r="CV374" s="6" t="s">
        <v>4694</v>
      </c>
      <c r="CX374" s="6" t="s">
        <v>4434</v>
      </c>
      <c r="CY374" s="6" t="s">
        <v>4434</v>
      </c>
      <c r="CZ374" s="6" t="s">
        <v>6915</v>
      </c>
      <c r="DC374" s="6" t="s">
        <v>4434</v>
      </c>
      <c r="DD374" s="6" t="s">
        <v>1756</v>
      </c>
      <c r="DF374" s="29">
        <f t="shared" si="17"/>
        <v>0</v>
      </c>
      <c r="DG374" s="6">
        <v>1</v>
      </c>
    </row>
    <row r="375" spans="1:111" hidden="1" x14ac:dyDescent="0.2">
      <c r="A375" s="6">
        <v>389</v>
      </c>
      <c r="B375" s="25">
        <v>46231.422835648147</v>
      </c>
      <c r="C375" s="25">
        <v>46231.464884259258</v>
      </c>
      <c r="D375" s="6" t="s">
        <v>4901</v>
      </c>
      <c r="F375" s="25"/>
      <c r="G375" s="26" t="s">
        <v>4676</v>
      </c>
      <c r="H375" s="6" t="s">
        <v>6077</v>
      </c>
      <c r="I375" s="6" t="s">
        <v>6916</v>
      </c>
      <c r="J375" s="6" t="s">
        <v>4537</v>
      </c>
      <c r="L375" s="6" t="s">
        <v>171</v>
      </c>
      <c r="M375" s="6" t="s">
        <v>6889</v>
      </c>
      <c r="N375" s="6" t="s">
        <v>4679</v>
      </c>
      <c r="P375" s="6" t="s">
        <v>3531</v>
      </c>
      <c r="Q375" s="6" t="s">
        <v>4680</v>
      </c>
      <c r="U375" s="6" t="s">
        <v>4681</v>
      </c>
      <c r="V375" s="6" t="s">
        <v>4681</v>
      </c>
      <c r="X375" s="27">
        <v>1341</v>
      </c>
      <c r="Y375" s="27">
        <v>1253</v>
      </c>
      <c r="Z375" s="27">
        <v>88</v>
      </c>
      <c r="AA375" s="27">
        <v>0</v>
      </c>
      <c r="AB375" s="27">
        <f>SUM(Table2026_09_25[[#This Row],[Number of in-person visits provided in reporting year.]:[Number of video/virtual visits provided in reporting year.]])</f>
        <v>1341</v>
      </c>
      <c r="AC375" s="6" t="s">
        <v>8469</v>
      </c>
      <c r="AF375" s="6" t="s">
        <v>6917</v>
      </c>
      <c r="AG375" s="28">
        <v>0</v>
      </c>
      <c r="AI375" s="6" t="s">
        <v>6081</v>
      </c>
      <c r="AJ375" s="6" t="s">
        <v>6082</v>
      </c>
      <c r="AK375" s="6" t="s">
        <v>8483</v>
      </c>
      <c r="AL375" s="6" t="s">
        <v>3757</v>
      </c>
      <c r="AQ375" s="6" t="s">
        <v>544</v>
      </c>
      <c r="AW375" s="6" t="s">
        <v>6083</v>
      </c>
      <c r="AX375" s="6" t="s">
        <v>4686</v>
      </c>
      <c r="AY375" s="28">
        <v>1</v>
      </c>
      <c r="AZ375" s="28">
        <v>0</v>
      </c>
      <c r="BA375" s="28">
        <v>0</v>
      </c>
      <c r="BB375" s="28">
        <v>0</v>
      </c>
      <c r="BC375" s="28">
        <v>0</v>
      </c>
      <c r="BD375" s="28">
        <v>0</v>
      </c>
      <c r="BE375" s="28">
        <v>0</v>
      </c>
      <c r="BF375" s="28">
        <v>0</v>
      </c>
      <c r="BG375" s="28">
        <v>0</v>
      </c>
      <c r="BH375" s="28">
        <v>0</v>
      </c>
      <c r="BI375" s="28">
        <v>0</v>
      </c>
      <c r="BJ375" s="28">
        <v>0</v>
      </c>
      <c r="BK375" s="28">
        <v>0</v>
      </c>
      <c r="BL375" s="28">
        <v>0</v>
      </c>
      <c r="BM375" s="28">
        <v>0</v>
      </c>
      <c r="BN375" s="28">
        <v>0</v>
      </c>
      <c r="BO375" s="28">
        <v>0</v>
      </c>
      <c r="BP375" s="28">
        <v>0</v>
      </c>
      <c r="BQ375" s="28">
        <v>0</v>
      </c>
      <c r="BR375" s="28">
        <v>0</v>
      </c>
      <c r="BS375" s="28">
        <v>0</v>
      </c>
      <c r="BT375" s="28">
        <v>0</v>
      </c>
      <c r="BU375" s="28">
        <v>0</v>
      </c>
      <c r="BV375" s="28"/>
      <c r="BW375" s="28"/>
      <c r="BX375" s="28">
        <v>0.6</v>
      </c>
      <c r="BY375" s="6" t="s">
        <v>6918</v>
      </c>
      <c r="BZ375" s="6">
        <f t="shared" si="15"/>
        <v>1</v>
      </c>
      <c r="CA375" s="6">
        <f t="shared" si="16"/>
        <v>0.6</v>
      </c>
      <c r="CB375" s="28">
        <v>0</v>
      </c>
      <c r="CC375" s="26" t="s">
        <v>4687</v>
      </c>
      <c r="CD375" s="6" t="s">
        <v>4688</v>
      </c>
      <c r="CE375" s="6" t="s">
        <v>4537</v>
      </c>
      <c r="CG375" s="6" t="s">
        <v>4537</v>
      </c>
      <c r="CI375" s="6" t="s">
        <v>6919</v>
      </c>
      <c r="CJ375" s="6" t="s">
        <v>5148</v>
      </c>
      <c r="CK375" s="6" t="s">
        <v>4689</v>
      </c>
      <c r="CL375" s="6" t="s">
        <v>4537</v>
      </c>
      <c r="CM375" s="6" t="s">
        <v>4737</v>
      </c>
      <c r="CO375" s="6" t="s">
        <v>8607</v>
      </c>
      <c r="CP375" s="6" t="s">
        <v>4758</v>
      </c>
      <c r="CQ375" s="6" t="s">
        <v>6920</v>
      </c>
      <c r="CR375" s="6" t="s">
        <v>4537</v>
      </c>
      <c r="CS375" s="6" t="s">
        <v>4759</v>
      </c>
      <c r="CU375" s="6" t="s">
        <v>8607</v>
      </c>
      <c r="CV375" s="6" t="s">
        <v>4694</v>
      </c>
      <c r="CX375" s="6" t="s">
        <v>4537</v>
      </c>
      <c r="CY375" s="6" t="s">
        <v>4537</v>
      </c>
      <c r="DA375" s="6" t="s">
        <v>6921</v>
      </c>
      <c r="DC375" s="6" t="s">
        <v>4434</v>
      </c>
      <c r="DD375" s="6" t="s">
        <v>6889</v>
      </c>
      <c r="DF375" s="29">
        <f t="shared" si="17"/>
        <v>0</v>
      </c>
      <c r="DG375" s="29">
        <v>1</v>
      </c>
    </row>
    <row r="376" spans="1:111" hidden="1" x14ac:dyDescent="0.2">
      <c r="A376" s="6">
        <v>390</v>
      </c>
      <c r="B376" s="25">
        <v>46231.459722222222</v>
      </c>
      <c r="C376" s="25">
        <v>46231.466666666667</v>
      </c>
      <c r="D376" s="6" t="s">
        <v>4901</v>
      </c>
      <c r="F376" s="25"/>
      <c r="G376" s="26" t="s">
        <v>4725</v>
      </c>
      <c r="H376" s="6" t="s">
        <v>1752</v>
      </c>
      <c r="I376" s="6" t="s">
        <v>6922</v>
      </c>
      <c r="J376" s="6" t="s">
        <v>4434</v>
      </c>
      <c r="K376" s="6" t="s">
        <v>6900</v>
      </c>
      <c r="L376" s="6" t="s">
        <v>6923</v>
      </c>
      <c r="M376" s="6" t="s">
        <v>1756</v>
      </c>
      <c r="N376" s="6" t="s">
        <v>4679</v>
      </c>
      <c r="P376" s="6" t="s">
        <v>6924</v>
      </c>
      <c r="Q376" s="6" t="s">
        <v>4773</v>
      </c>
      <c r="S376" s="6" t="s">
        <v>6925</v>
      </c>
      <c r="X376" s="27">
        <v>575</v>
      </c>
      <c r="Y376" s="27">
        <v>471</v>
      </c>
      <c r="Z376" s="27">
        <v>1359</v>
      </c>
      <c r="AA376" s="27">
        <v>0</v>
      </c>
      <c r="AB376" s="27">
        <f>SUM(Table2026_09_25[[#This Row],[Number of in-person visits provided in reporting year.]:[Number of video/virtual visits provided in reporting year.]])</f>
        <v>1830</v>
      </c>
      <c r="AC376" s="6" t="s">
        <v>8469</v>
      </c>
      <c r="AF376" s="6" t="s">
        <v>4682</v>
      </c>
      <c r="AG376" s="28">
        <v>146</v>
      </c>
      <c r="AH376" s="6" t="s">
        <v>6926</v>
      </c>
      <c r="AI376" s="6" t="s">
        <v>6905</v>
      </c>
      <c r="AJ376" s="6" t="s">
        <v>6906</v>
      </c>
      <c r="AK376" s="6" t="s">
        <v>8483</v>
      </c>
      <c r="AL376" s="6" t="s">
        <v>6907</v>
      </c>
      <c r="AM376" s="6" t="s">
        <v>6908</v>
      </c>
      <c r="AN376" s="6" t="s">
        <v>6909</v>
      </c>
      <c r="AO376" s="6" t="s">
        <v>6927</v>
      </c>
      <c r="AQ376" s="6" t="s">
        <v>107</v>
      </c>
      <c r="AR376" s="6" t="s">
        <v>6618</v>
      </c>
      <c r="AX376" s="6" t="s">
        <v>4686</v>
      </c>
      <c r="AY376" s="28">
        <v>0.5</v>
      </c>
      <c r="BR376" s="28">
        <v>5</v>
      </c>
      <c r="BZ376" s="6">
        <f t="shared" si="15"/>
        <v>5.5</v>
      </c>
      <c r="CA376" s="6">
        <f t="shared" si="16"/>
        <v>5</v>
      </c>
      <c r="CB376" s="28">
        <v>2</v>
      </c>
      <c r="CC376" s="26" t="s">
        <v>4753</v>
      </c>
      <c r="CD376" s="6" t="s">
        <v>6928</v>
      </c>
      <c r="CE376" s="6" t="s">
        <v>4434</v>
      </c>
      <c r="CF376" s="6" t="s">
        <v>6915</v>
      </c>
      <c r="CG376" s="6" t="s">
        <v>4434</v>
      </c>
      <c r="CH376" s="6" t="s">
        <v>6929</v>
      </c>
      <c r="CK376" s="6" t="s">
        <v>4937</v>
      </c>
      <c r="CL376" s="6" t="s">
        <v>4537</v>
      </c>
      <c r="CM376" s="6" t="s">
        <v>4737</v>
      </c>
      <c r="CO376" s="6" t="s">
        <v>8607</v>
      </c>
      <c r="CP376" s="6" t="s">
        <v>4758</v>
      </c>
      <c r="CR376" s="6" t="s">
        <v>8609</v>
      </c>
      <c r="CS376" s="6" t="s">
        <v>6930</v>
      </c>
      <c r="CU376" s="6" t="s">
        <v>4434</v>
      </c>
      <c r="CV376" s="6" t="s">
        <v>6931</v>
      </c>
      <c r="CX376" s="6" t="s">
        <v>4434</v>
      </c>
      <c r="CY376" s="6" t="s">
        <v>4434</v>
      </c>
      <c r="CZ376" s="6" t="s">
        <v>6252</v>
      </c>
      <c r="DC376" s="6" t="s">
        <v>4434</v>
      </c>
      <c r="DD376" s="6" t="s">
        <v>1756</v>
      </c>
      <c r="DF376" s="29">
        <f t="shared" si="17"/>
        <v>0</v>
      </c>
      <c r="DG376" s="6">
        <v>1</v>
      </c>
    </row>
    <row r="377" spans="1:111" hidden="1" x14ac:dyDescent="0.2">
      <c r="A377" s="6">
        <v>391</v>
      </c>
      <c r="B377" s="25">
        <v>46231.46497685185</v>
      </c>
      <c r="C377" s="25">
        <v>46231.468958333331</v>
      </c>
      <c r="D377" s="6" t="s">
        <v>4901</v>
      </c>
      <c r="F377" s="25"/>
      <c r="G377" s="26" t="s">
        <v>4725</v>
      </c>
      <c r="H377" s="6" t="s">
        <v>6077</v>
      </c>
      <c r="I377" s="6" t="s">
        <v>5940</v>
      </c>
      <c r="J377" s="6" t="s">
        <v>4537</v>
      </c>
      <c r="L377" s="6" t="s">
        <v>171</v>
      </c>
      <c r="M377" s="6" t="s">
        <v>6889</v>
      </c>
      <c r="N377" s="6" t="s">
        <v>4679</v>
      </c>
      <c r="P377" s="6" t="s">
        <v>3531</v>
      </c>
      <c r="Q377" s="6" t="s">
        <v>4680</v>
      </c>
      <c r="U377" s="6" t="s">
        <v>4681</v>
      </c>
      <c r="V377" s="6" t="s">
        <v>4681</v>
      </c>
      <c r="X377" s="27">
        <v>1338</v>
      </c>
      <c r="Y377" s="27">
        <v>1294</v>
      </c>
      <c r="Z377" s="27">
        <v>44</v>
      </c>
      <c r="AA377" s="27">
        <v>0</v>
      </c>
      <c r="AB377" s="27">
        <f>SUM(Table2026_09_25[[#This Row],[Number of in-person visits provided in reporting year.]:[Number of video/virtual visits provided in reporting year.]])</f>
        <v>1338</v>
      </c>
      <c r="AC377" s="6" t="s">
        <v>8469</v>
      </c>
      <c r="AF377" s="6" t="s">
        <v>6932</v>
      </c>
      <c r="AG377" s="28">
        <v>0</v>
      </c>
      <c r="AH377" s="6" t="s">
        <v>6933</v>
      </c>
      <c r="AI377" s="6" t="s">
        <v>6081</v>
      </c>
      <c r="AJ377" s="6" t="s">
        <v>6082</v>
      </c>
      <c r="AK377" s="6" t="s">
        <v>8483</v>
      </c>
      <c r="AL377" s="6" t="s">
        <v>3757</v>
      </c>
      <c r="AQ377" s="6" t="s">
        <v>544</v>
      </c>
      <c r="AW377" s="6" t="s">
        <v>6083</v>
      </c>
      <c r="AX377" s="6" t="s">
        <v>4686</v>
      </c>
      <c r="AY377" s="28">
        <v>1</v>
      </c>
      <c r="AZ377" s="28">
        <v>0</v>
      </c>
      <c r="BA377" s="28">
        <v>0</v>
      </c>
      <c r="BB377" s="28">
        <v>0</v>
      </c>
      <c r="BC377" s="28">
        <v>0</v>
      </c>
      <c r="BD377" s="28">
        <v>0</v>
      </c>
      <c r="BE377" s="28">
        <v>0</v>
      </c>
      <c r="BF377" s="28">
        <v>0</v>
      </c>
      <c r="BG377" s="28">
        <v>0</v>
      </c>
      <c r="BH377" s="28">
        <v>0</v>
      </c>
      <c r="BI377" s="28">
        <v>0</v>
      </c>
      <c r="BJ377" s="28">
        <v>0</v>
      </c>
      <c r="BK377" s="28">
        <v>0</v>
      </c>
      <c r="BL377" s="28">
        <v>0</v>
      </c>
      <c r="BM377" s="28">
        <v>0</v>
      </c>
      <c r="BN377" s="28">
        <v>0</v>
      </c>
      <c r="BO377" s="28">
        <v>0</v>
      </c>
      <c r="BP377" s="28">
        <v>0</v>
      </c>
      <c r="BQ377" s="28">
        <v>0</v>
      </c>
      <c r="BR377" s="28">
        <v>0</v>
      </c>
      <c r="BS377" s="28">
        <v>0</v>
      </c>
      <c r="BT377" s="28">
        <v>0</v>
      </c>
      <c r="BU377" s="28">
        <v>0</v>
      </c>
      <c r="BV377" s="28"/>
      <c r="BW377" s="28"/>
      <c r="BX377" s="28">
        <v>0.6</v>
      </c>
      <c r="BY377" s="6" t="s">
        <v>6918</v>
      </c>
      <c r="BZ377" s="6">
        <f t="shared" si="15"/>
        <v>1</v>
      </c>
      <c r="CA377" s="6">
        <f t="shared" si="16"/>
        <v>0.6</v>
      </c>
      <c r="CB377" s="28">
        <v>0</v>
      </c>
      <c r="CC377" s="26" t="s">
        <v>4687</v>
      </c>
      <c r="CD377" s="6" t="s">
        <v>4688</v>
      </c>
      <c r="CE377" s="6" t="s">
        <v>4537</v>
      </c>
      <c r="CG377" s="6" t="s">
        <v>4537</v>
      </c>
      <c r="CJ377" s="6" t="s">
        <v>5148</v>
      </c>
      <c r="CK377" s="6" t="s">
        <v>4689</v>
      </c>
      <c r="CL377" s="6" t="s">
        <v>4537</v>
      </c>
      <c r="CM377" s="6" t="s">
        <v>4737</v>
      </c>
      <c r="CO377" s="6" t="s">
        <v>8607</v>
      </c>
      <c r="CP377" s="6" t="s">
        <v>4758</v>
      </c>
      <c r="CR377" s="6" t="s">
        <v>4537</v>
      </c>
      <c r="CS377" s="6" t="s">
        <v>4759</v>
      </c>
      <c r="CU377" s="6" t="s">
        <v>8607</v>
      </c>
      <c r="CV377" s="6" t="s">
        <v>4694</v>
      </c>
      <c r="CX377" s="6" t="s">
        <v>4537</v>
      </c>
      <c r="CY377" s="6" t="s">
        <v>4537</v>
      </c>
      <c r="DC377" s="6" t="s">
        <v>4434</v>
      </c>
      <c r="DD377" s="6" t="s">
        <v>6889</v>
      </c>
      <c r="DF377" s="29">
        <f t="shared" si="17"/>
        <v>0</v>
      </c>
      <c r="DG377" s="6">
        <v>1</v>
      </c>
    </row>
    <row r="378" spans="1:111" hidden="1" x14ac:dyDescent="0.2">
      <c r="A378" s="6">
        <v>392</v>
      </c>
      <c r="B378" s="25">
        <v>46231.453750000001</v>
      </c>
      <c r="C378" s="25">
        <v>46231.471736111111</v>
      </c>
      <c r="D378" s="6" t="s">
        <v>4901</v>
      </c>
      <c r="F378" s="25"/>
      <c r="G378" s="26" t="s">
        <v>4725</v>
      </c>
      <c r="H378" s="6" t="s">
        <v>6851</v>
      </c>
      <c r="I378" s="6" t="s">
        <v>6852</v>
      </c>
      <c r="J378" s="6" t="s">
        <v>4434</v>
      </c>
      <c r="K378" s="6" t="s">
        <v>6853</v>
      </c>
      <c r="L378" s="6" t="s">
        <v>265</v>
      </c>
      <c r="M378" s="6" t="s">
        <v>6854</v>
      </c>
      <c r="N378" s="6" t="s">
        <v>4729</v>
      </c>
      <c r="O378" s="6" t="s">
        <v>6855</v>
      </c>
      <c r="P378" s="6" t="s">
        <v>558</v>
      </c>
      <c r="Q378" s="6" t="s">
        <v>4773</v>
      </c>
      <c r="S378" s="6" t="s">
        <v>588</v>
      </c>
      <c r="X378" s="30"/>
      <c r="Y378" s="27">
        <v>122</v>
      </c>
      <c r="Z378" s="27">
        <v>187</v>
      </c>
      <c r="AA378" s="27">
        <v>0</v>
      </c>
      <c r="AB378" s="27">
        <f>SUM(Table2026_09_25[[#This Row],[Number of in-person visits provided in reporting year.]:[Number of video/virtual visits provided in reporting year.]])</f>
        <v>309</v>
      </c>
      <c r="AC378" s="6" t="s">
        <v>8469</v>
      </c>
      <c r="AF378" s="6" t="s">
        <v>4682</v>
      </c>
      <c r="AG378" s="28">
        <v>100</v>
      </c>
      <c r="AI378" s="6" t="s">
        <v>770</v>
      </c>
      <c r="AJ378" s="6" t="s">
        <v>43</v>
      </c>
      <c r="AK378" s="6" t="s">
        <v>8483</v>
      </c>
      <c r="AL378" s="6" t="s">
        <v>267</v>
      </c>
      <c r="AQ378" s="6" t="s">
        <v>43</v>
      </c>
      <c r="AV378" s="6" t="s">
        <v>4905</v>
      </c>
      <c r="AX378" s="6" t="s">
        <v>4686</v>
      </c>
      <c r="AZ378" s="28">
        <v>0.5</v>
      </c>
      <c r="BG378" s="28">
        <v>0.4</v>
      </c>
      <c r="BL378" s="28">
        <v>0.6</v>
      </c>
      <c r="BP378" s="28">
        <v>0.2</v>
      </c>
      <c r="BZ378" s="6">
        <f t="shared" si="15"/>
        <v>1.7</v>
      </c>
      <c r="CA378" s="6">
        <f t="shared" si="16"/>
        <v>1.2</v>
      </c>
      <c r="CC378" s="26" t="s">
        <v>4753</v>
      </c>
      <c r="CD378" s="6" t="s">
        <v>5886</v>
      </c>
      <c r="CE378" s="6" t="s">
        <v>4434</v>
      </c>
      <c r="CF378" s="6" t="s">
        <v>6857</v>
      </c>
      <c r="CG378" s="6" t="s">
        <v>4537</v>
      </c>
      <c r="CI378" s="6" t="s">
        <v>6858</v>
      </c>
      <c r="CK378" s="6" t="s">
        <v>4689</v>
      </c>
      <c r="CL378" s="6" t="s">
        <v>4537</v>
      </c>
      <c r="CM378" s="6" t="s">
        <v>4737</v>
      </c>
      <c r="CO378" s="6" t="s">
        <v>8607</v>
      </c>
      <c r="CP378" s="6" t="s">
        <v>4758</v>
      </c>
      <c r="CR378" s="6" t="s">
        <v>4537</v>
      </c>
      <c r="CS378" s="6" t="s">
        <v>4759</v>
      </c>
      <c r="CU378" s="6" t="s">
        <v>8607</v>
      </c>
      <c r="CV378" s="6" t="s">
        <v>4694</v>
      </c>
      <c r="CX378" s="6" t="s">
        <v>4434</v>
      </c>
      <c r="CY378" s="6" t="s">
        <v>4434</v>
      </c>
      <c r="CZ378" s="6" t="s">
        <v>6898</v>
      </c>
      <c r="DC378" s="6" t="s">
        <v>4434</v>
      </c>
      <c r="DD378" s="6" t="s">
        <v>6859</v>
      </c>
      <c r="DF378" s="29">
        <f t="shared" si="17"/>
        <v>0</v>
      </c>
      <c r="DG378" s="6">
        <v>1</v>
      </c>
    </row>
    <row r="379" spans="1:111" hidden="1" x14ac:dyDescent="0.2">
      <c r="A379" s="6">
        <v>393</v>
      </c>
      <c r="B379" s="25">
        <v>46231.472719907404</v>
      </c>
      <c r="C379" s="25">
        <v>46231.498472222222</v>
      </c>
      <c r="D379" s="6" t="s">
        <v>4901</v>
      </c>
      <c r="F379" s="25"/>
      <c r="G379" s="26" t="s">
        <v>4676</v>
      </c>
      <c r="H379" s="6" t="s">
        <v>6851</v>
      </c>
      <c r="I379" s="6" t="s">
        <v>6852</v>
      </c>
      <c r="J379" s="6" t="s">
        <v>4434</v>
      </c>
      <c r="K379" s="6" t="s">
        <v>6853</v>
      </c>
      <c r="L379" s="6" t="s">
        <v>265</v>
      </c>
      <c r="M379" s="6" t="s">
        <v>6854</v>
      </c>
      <c r="N379" s="6" t="s">
        <v>4729</v>
      </c>
      <c r="O379" s="6" t="s">
        <v>6855</v>
      </c>
      <c r="P379" s="6" t="s">
        <v>292</v>
      </c>
      <c r="Q379" s="6" t="s">
        <v>5011</v>
      </c>
      <c r="S379" s="6" t="s">
        <v>292</v>
      </c>
      <c r="X379" s="30"/>
      <c r="Y379" s="27">
        <v>2304</v>
      </c>
      <c r="Z379" s="27">
        <v>357</v>
      </c>
      <c r="AA379" s="27">
        <v>2</v>
      </c>
      <c r="AB379" s="27">
        <f>SUM(Table2026_09_25[[#This Row],[Number of in-person visits provided in reporting year.]:[Number of video/virtual visits provided in reporting year.]])</f>
        <v>2663</v>
      </c>
      <c r="AC379" s="6" t="s">
        <v>8469</v>
      </c>
      <c r="AF379" s="6" t="s">
        <v>4682</v>
      </c>
      <c r="AG379" s="28">
        <v>27</v>
      </c>
      <c r="AI379" s="6" t="s">
        <v>770</v>
      </c>
      <c r="AJ379" s="6" t="s">
        <v>43</v>
      </c>
      <c r="AK379" s="6" t="s">
        <v>8483</v>
      </c>
      <c r="AL379" s="6" t="s">
        <v>267</v>
      </c>
      <c r="AQ379" s="6" t="s">
        <v>43</v>
      </c>
      <c r="AV379" s="6" t="s">
        <v>4905</v>
      </c>
      <c r="AX379" s="6" t="s">
        <v>4686</v>
      </c>
      <c r="AZ379" s="28">
        <v>0.5</v>
      </c>
      <c r="BG379" s="28">
        <v>1.1000000000000001</v>
      </c>
      <c r="BH379" s="28">
        <v>0.3</v>
      </c>
      <c r="BL379" s="28">
        <v>1</v>
      </c>
      <c r="BM379" s="28">
        <v>0.3</v>
      </c>
      <c r="BP379" s="28">
        <v>2</v>
      </c>
      <c r="BR379" s="28">
        <v>1</v>
      </c>
      <c r="BT379" s="28">
        <v>0.6</v>
      </c>
      <c r="BU379" s="28">
        <v>1</v>
      </c>
      <c r="BV379" s="28"/>
      <c r="BW379" s="28"/>
      <c r="BX379" s="28"/>
      <c r="BZ379" s="6">
        <f t="shared" si="15"/>
        <v>7.8</v>
      </c>
      <c r="CA379" s="6">
        <f t="shared" si="16"/>
        <v>7.3</v>
      </c>
      <c r="CC379" s="26" t="s">
        <v>4753</v>
      </c>
      <c r="CD379" s="6" t="s">
        <v>5886</v>
      </c>
      <c r="CE379" s="6" t="s">
        <v>4434</v>
      </c>
      <c r="CF379" s="6" t="s">
        <v>6857</v>
      </c>
      <c r="CG379" s="6" t="s">
        <v>4537</v>
      </c>
      <c r="CI379" s="6" t="s">
        <v>6858</v>
      </c>
      <c r="CK379" s="6" t="s">
        <v>4689</v>
      </c>
      <c r="CL379" s="6" t="s">
        <v>4537</v>
      </c>
      <c r="CM379" s="6" t="s">
        <v>4737</v>
      </c>
      <c r="CO379" s="6" t="s">
        <v>8607</v>
      </c>
      <c r="CP379" s="6" t="s">
        <v>4758</v>
      </c>
      <c r="CR379" s="6" t="s">
        <v>4537</v>
      </c>
      <c r="CS379" s="6" t="s">
        <v>4759</v>
      </c>
      <c r="CU379" s="6" t="s">
        <v>8607</v>
      </c>
      <c r="CV379" s="6" t="s">
        <v>4694</v>
      </c>
      <c r="CX379" s="6" t="s">
        <v>4434</v>
      </c>
      <c r="CY379" s="6" t="s">
        <v>4434</v>
      </c>
      <c r="CZ379" s="6" t="s">
        <v>6898</v>
      </c>
      <c r="DC379" s="6" t="s">
        <v>4434</v>
      </c>
      <c r="DD379" s="6" t="s">
        <v>6859</v>
      </c>
      <c r="DF379" s="29">
        <f t="shared" si="17"/>
        <v>0</v>
      </c>
      <c r="DG379" s="29">
        <v>1</v>
      </c>
    </row>
    <row r="380" spans="1:111" hidden="1" x14ac:dyDescent="0.2">
      <c r="A380" s="6">
        <v>394</v>
      </c>
      <c r="B380" s="25">
        <v>46231.464525462965</v>
      </c>
      <c r="C380" s="25">
        <v>46231.499826388892</v>
      </c>
      <c r="D380" s="6" t="s">
        <v>4901</v>
      </c>
      <c r="F380" s="25"/>
      <c r="G380" s="26" t="s">
        <v>4725</v>
      </c>
      <c r="H380" s="6" t="s">
        <v>6873</v>
      </c>
      <c r="I380" s="6" t="s">
        <v>5115</v>
      </c>
      <c r="J380" s="6" t="s">
        <v>4537</v>
      </c>
      <c r="L380" s="6" t="s">
        <v>193</v>
      </c>
      <c r="M380" s="6" t="s">
        <v>6875</v>
      </c>
      <c r="N380" s="6" t="s">
        <v>4679</v>
      </c>
      <c r="P380" s="6" t="s">
        <v>3531</v>
      </c>
      <c r="Q380" s="6" t="s">
        <v>4680</v>
      </c>
      <c r="V380" s="6" t="s">
        <v>4681</v>
      </c>
      <c r="X380" s="27">
        <v>809</v>
      </c>
      <c r="Y380" s="30"/>
      <c r="Z380" s="30"/>
      <c r="AA380" s="30"/>
      <c r="AB380" s="30">
        <f>SUM(Table2026_09_25[[#This Row],[Number of in-person visits provided in reporting year.]:[Number of video/virtual visits provided in reporting year.]])</f>
        <v>0</v>
      </c>
      <c r="AC380" s="6" t="s">
        <v>8469</v>
      </c>
      <c r="AF380" s="6" t="s">
        <v>4682</v>
      </c>
      <c r="AI380" s="6" t="s">
        <v>6877</v>
      </c>
      <c r="AJ380" s="6" t="s">
        <v>6801</v>
      </c>
      <c r="AK380" s="6" t="s">
        <v>8483</v>
      </c>
      <c r="AL380" s="6" t="s">
        <v>4152</v>
      </c>
      <c r="AQ380" s="6" t="s">
        <v>544</v>
      </c>
      <c r="AR380" s="6" t="s">
        <v>6879</v>
      </c>
      <c r="AX380" s="6" t="s">
        <v>4686</v>
      </c>
      <c r="BF380" s="28">
        <v>2</v>
      </c>
      <c r="BZ380" s="6">
        <f t="shared" si="15"/>
        <v>2</v>
      </c>
      <c r="CA380" s="6">
        <f t="shared" si="16"/>
        <v>2</v>
      </c>
      <c r="CC380" s="26" t="s">
        <v>4687</v>
      </c>
      <c r="CD380" s="6" t="s">
        <v>6934</v>
      </c>
      <c r="CK380" s="6" t="s">
        <v>5148</v>
      </c>
      <c r="CX380" s="6" t="s">
        <v>4434</v>
      </c>
      <c r="CY380" s="6" t="s">
        <v>4434</v>
      </c>
      <c r="CZ380" s="6" t="s">
        <v>6880</v>
      </c>
      <c r="DC380" s="6" t="s">
        <v>4434</v>
      </c>
      <c r="DD380" s="6" t="s">
        <v>6875</v>
      </c>
      <c r="DF380" s="29">
        <f t="shared" si="17"/>
        <v>0</v>
      </c>
      <c r="DG380" s="6">
        <v>1</v>
      </c>
    </row>
    <row r="381" spans="1:111" hidden="1" x14ac:dyDescent="0.2">
      <c r="A381" s="6">
        <v>395</v>
      </c>
      <c r="B381" s="25">
        <v>46231.498506944445</v>
      </c>
      <c r="C381" s="25">
        <v>46231.510833333334</v>
      </c>
      <c r="D381" s="6" t="s">
        <v>4901</v>
      </c>
      <c r="F381" s="25"/>
      <c r="G381" s="26" t="s">
        <v>4725</v>
      </c>
      <c r="H381" s="6" t="s">
        <v>6851</v>
      </c>
      <c r="I381" s="6" t="s">
        <v>6852</v>
      </c>
      <c r="J381" s="6" t="s">
        <v>4434</v>
      </c>
      <c r="K381" s="6" t="s">
        <v>6853</v>
      </c>
      <c r="L381" s="6" t="s">
        <v>5747</v>
      </c>
      <c r="M381" s="6" t="s">
        <v>6854</v>
      </c>
      <c r="N381" s="6" t="s">
        <v>4729</v>
      </c>
      <c r="O381" s="6" t="s">
        <v>6855</v>
      </c>
      <c r="P381" s="6" t="s">
        <v>292</v>
      </c>
      <c r="Q381" s="6" t="s">
        <v>5011</v>
      </c>
      <c r="S381" s="6" t="s">
        <v>292</v>
      </c>
      <c r="X381" s="30"/>
      <c r="Y381" s="27">
        <v>4177</v>
      </c>
      <c r="Z381" s="27">
        <v>314</v>
      </c>
      <c r="AA381" s="27">
        <v>3</v>
      </c>
      <c r="AB381" s="27">
        <f>SUM(Table2026_09_25[[#This Row],[Number of in-person visits provided in reporting year.]:[Number of video/virtual visits provided in reporting year.]])</f>
        <v>4494</v>
      </c>
      <c r="AC381" s="6" t="s">
        <v>8469</v>
      </c>
      <c r="AF381" s="6" t="s">
        <v>4682</v>
      </c>
      <c r="AG381" s="28">
        <v>50</v>
      </c>
      <c r="AI381" s="6" t="s">
        <v>770</v>
      </c>
      <c r="AJ381" s="6" t="s">
        <v>43</v>
      </c>
      <c r="AK381" s="6" t="s">
        <v>8483</v>
      </c>
      <c r="AL381" s="6" t="s">
        <v>267</v>
      </c>
      <c r="AQ381" s="6" t="s">
        <v>43</v>
      </c>
      <c r="AV381" s="6" t="s">
        <v>4905</v>
      </c>
      <c r="AX381" s="6" t="s">
        <v>4686</v>
      </c>
      <c r="AZ381" s="28">
        <v>1</v>
      </c>
      <c r="BB381" s="28">
        <v>0.8</v>
      </c>
      <c r="BG381" s="28">
        <v>1.3</v>
      </c>
      <c r="BH381" s="28">
        <v>0.5</v>
      </c>
      <c r="BL381" s="28">
        <v>1.2</v>
      </c>
      <c r="BM381" s="28">
        <v>0.5</v>
      </c>
      <c r="BP381" s="28">
        <v>2</v>
      </c>
      <c r="BR381" s="28">
        <v>1</v>
      </c>
      <c r="BT381" s="28">
        <v>0.8</v>
      </c>
      <c r="BU381" s="28">
        <v>1</v>
      </c>
      <c r="BV381" s="28"/>
      <c r="BW381" s="28"/>
      <c r="BX381" s="28"/>
      <c r="BZ381" s="6">
        <f t="shared" si="15"/>
        <v>10.100000000000001</v>
      </c>
      <c r="CA381" s="6">
        <f t="shared" si="16"/>
        <v>9.1</v>
      </c>
      <c r="CC381" s="26" t="s">
        <v>4753</v>
      </c>
      <c r="CD381" s="6" t="s">
        <v>5886</v>
      </c>
      <c r="CE381" s="6" t="s">
        <v>4434</v>
      </c>
      <c r="CF381" s="6" t="s">
        <v>6857</v>
      </c>
      <c r="CG381" s="6" t="s">
        <v>4537</v>
      </c>
      <c r="CI381" s="6" t="s">
        <v>6858</v>
      </c>
      <c r="CK381" s="6" t="s">
        <v>4689</v>
      </c>
      <c r="CL381" s="6" t="s">
        <v>4537</v>
      </c>
      <c r="CM381" s="6" t="s">
        <v>4737</v>
      </c>
      <c r="CO381" s="6" t="s">
        <v>8607</v>
      </c>
      <c r="CP381" s="6" t="s">
        <v>4758</v>
      </c>
      <c r="CR381" s="6" t="s">
        <v>4537</v>
      </c>
      <c r="CS381" s="6" t="s">
        <v>4759</v>
      </c>
      <c r="CU381" s="6" t="s">
        <v>8607</v>
      </c>
      <c r="CV381" s="6" t="s">
        <v>4694</v>
      </c>
      <c r="CX381" s="6" t="s">
        <v>4434</v>
      </c>
      <c r="CY381" s="6" t="s">
        <v>4434</v>
      </c>
      <c r="CZ381" s="6" t="s">
        <v>6898</v>
      </c>
      <c r="DC381" s="6" t="s">
        <v>4434</v>
      </c>
      <c r="DD381" s="6" t="s">
        <v>6859</v>
      </c>
      <c r="DF381" s="29">
        <f t="shared" si="17"/>
        <v>0</v>
      </c>
      <c r="DG381" s="6">
        <v>1</v>
      </c>
    </row>
    <row r="382" spans="1:111" hidden="1" x14ac:dyDescent="0.2">
      <c r="A382" s="6">
        <v>396</v>
      </c>
      <c r="B382" s="25">
        <v>46231.510983796295</v>
      </c>
      <c r="C382" s="25">
        <v>46231.520405092589</v>
      </c>
      <c r="D382" s="6" t="s">
        <v>4901</v>
      </c>
      <c r="F382" s="25"/>
      <c r="G382" s="26" t="s">
        <v>4676</v>
      </c>
      <c r="H382" s="6" t="s">
        <v>6851</v>
      </c>
      <c r="I382" s="6" t="s">
        <v>6852</v>
      </c>
      <c r="J382" s="6" t="s">
        <v>4434</v>
      </c>
      <c r="K382" s="6" t="s">
        <v>6853</v>
      </c>
      <c r="L382" s="6" t="s">
        <v>265</v>
      </c>
      <c r="M382" s="6" t="s">
        <v>6854</v>
      </c>
      <c r="N382" s="6" t="s">
        <v>4729</v>
      </c>
      <c r="O382" s="6" t="s">
        <v>6855</v>
      </c>
      <c r="P382" s="6" t="s">
        <v>358</v>
      </c>
      <c r="Q382" s="6" t="s">
        <v>4680</v>
      </c>
      <c r="U382" s="6" t="s">
        <v>4986</v>
      </c>
      <c r="X382" s="30"/>
      <c r="Y382" s="30"/>
      <c r="Z382" s="30"/>
      <c r="AA382" s="30"/>
      <c r="AB382" s="30">
        <f>SUM(Table2026_09_25[[#This Row],[Number of in-person visits provided in reporting year.]:[Number of video/virtual visits provided in reporting year.]])</f>
        <v>0</v>
      </c>
      <c r="AC382" s="6" t="s">
        <v>8469</v>
      </c>
      <c r="AF382" s="6" t="s">
        <v>4682</v>
      </c>
      <c r="AI382" s="6" t="s">
        <v>770</v>
      </c>
      <c r="AJ382" s="6" t="s">
        <v>43</v>
      </c>
      <c r="AK382" s="6" t="s">
        <v>8483</v>
      </c>
      <c r="AL382" s="6" t="s">
        <v>267</v>
      </c>
      <c r="AQ382" s="6" t="s">
        <v>43</v>
      </c>
      <c r="AV382" s="6" t="s">
        <v>4905</v>
      </c>
      <c r="AX382" s="6" t="s">
        <v>4686</v>
      </c>
      <c r="BZ382" s="6">
        <f t="shared" si="15"/>
        <v>0</v>
      </c>
      <c r="CA382" s="6">
        <f t="shared" si="16"/>
        <v>0</v>
      </c>
      <c r="CC382" s="26" t="s">
        <v>4753</v>
      </c>
      <c r="CD382" s="6" t="s">
        <v>5886</v>
      </c>
      <c r="CE382" s="6" t="s">
        <v>4434</v>
      </c>
      <c r="CF382" s="6" t="s">
        <v>6857</v>
      </c>
      <c r="CG382" s="6" t="s">
        <v>4537</v>
      </c>
      <c r="CI382" s="6" t="s">
        <v>6858</v>
      </c>
      <c r="CK382" s="6" t="s">
        <v>4689</v>
      </c>
      <c r="CL382" s="6" t="s">
        <v>4537</v>
      </c>
      <c r="CM382" s="6" t="s">
        <v>4737</v>
      </c>
      <c r="CO382" s="6" t="s">
        <v>8607</v>
      </c>
      <c r="CP382" s="6" t="s">
        <v>4758</v>
      </c>
      <c r="CR382" s="6" t="s">
        <v>4537</v>
      </c>
      <c r="CS382" s="6" t="s">
        <v>4759</v>
      </c>
      <c r="CU382" s="6" t="s">
        <v>8607</v>
      </c>
      <c r="CV382" s="6" t="s">
        <v>4694</v>
      </c>
      <c r="CX382" s="6" t="s">
        <v>4434</v>
      </c>
      <c r="CY382" s="6" t="s">
        <v>4434</v>
      </c>
      <c r="CZ382" s="6" t="s">
        <v>6898</v>
      </c>
      <c r="DC382" s="6" t="s">
        <v>4434</v>
      </c>
      <c r="DD382" s="6" t="s">
        <v>6859</v>
      </c>
      <c r="DF382" s="29">
        <f t="shared" si="17"/>
        <v>0</v>
      </c>
      <c r="DG382" s="29">
        <v>1</v>
      </c>
    </row>
    <row r="383" spans="1:111" hidden="1" x14ac:dyDescent="0.2">
      <c r="A383" s="6">
        <v>397</v>
      </c>
      <c r="B383" s="25">
        <v>46231.520428240743</v>
      </c>
      <c r="C383" s="25">
        <v>46231.530081018522</v>
      </c>
      <c r="D383" s="6" t="s">
        <v>4901</v>
      </c>
      <c r="F383" s="25"/>
      <c r="G383" s="26" t="s">
        <v>4725</v>
      </c>
      <c r="H383" s="6" t="s">
        <v>6851</v>
      </c>
      <c r="I383" s="6" t="s">
        <v>6852</v>
      </c>
      <c r="J383" s="6" t="s">
        <v>4434</v>
      </c>
      <c r="K383" s="6" t="s">
        <v>6853</v>
      </c>
      <c r="L383" s="6" t="s">
        <v>265</v>
      </c>
      <c r="M383" s="6" t="s">
        <v>6854</v>
      </c>
      <c r="N383" s="6" t="s">
        <v>4729</v>
      </c>
      <c r="O383" s="6" t="s">
        <v>6855</v>
      </c>
      <c r="P383" s="6" t="s">
        <v>358</v>
      </c>
      <c r="Q383" s="6" t="s">
        <v>4680</v>
      </c>
      <c r="U383" s="6" t="s">
        <v>4986</v>
      </c>
      <c r="X383" s="30"/>
      <c r="Y383" s="30"/>
      <c r="Z383" s="30"/>
      <c r="AA383" s="30"/>
      <c r="AB383" s="30">
        <f>SUM(Table2026_09_25[[#This Row],[Number of in-person visits provided in reporting year.]:[Number of video/virtual visits provided in reporting year.]])</f>
        <v>0</v>
      </c>
      <c r="AC383" s="6" t="s">
        <v>8469</v>
      </c>
      <c r="AF383" s="6" t="s">
        <v>4682</v>
      </c>
      <c r="AI383" s="6" t="s">
        <v>770</v>
      </c>
      <c r="AJ383" s="6" t="s">
        <v>43</v>
      </c>
      <c r="AK383" s="6" t="s">
        <v>8483</v>
      </c>
      <c r="AL383" s="6" t="s">
        <v>267</v>
      </c>
      <c r="AQ383" s="6" t="s">
        <v>43</v>
      </c>
      <c r="AV383" s="6" t="s">
        <v>4905</v>
      </c>
      <c r="AX383" s="6" t="s">
        <v>4686</v>
      </c>
      <c r="BZ383" s="6">
        <f t="shared" si="15"/>
        <v>0</v>
      </c>
      <c r="CA383" s="6">
        <f t="shared" si="16"/>
        <v>0</v>
      </c>
      <c r="CC383" s="26" t="s">
        <v>4753</v>
      </c>
      <c r="CD383" s="6" t="s">
        <v>5886</v>
      </c>
      <c r="CE383" s="6" t="s">
        <v>4434</v>
      </c>
      <c r="CF383" s="6" t="s">
        <v>6857</v>
      </c>
      <c r="CG383" s="6" t="s">
        <v>4537</v>
      </c>
      <c r="CI383" s="6" t="s">
        <v>6858</v>
      </c>
      <c r="CK383" s="6" t="s">
        <v>4689</v>
      </c>
      <c r="CL383" s="6" t="s">
        <v>4537</v>
      </c>
      <c r="CM383" s="6" t="s">
        <v>4737</v>
      </c>
      <c r="CO383" s="6" t="s">
        <v>8607</v>
      </c>
      <c r="CP383" s="6" t="s">
        <v>4758</v>
      </c>
      <c r="CR383" s="6" t="s">
        <v>4537</v>
      </c>
      <c r="CS383" s="6" t="s">
        <v>4759</v>
      </c>
      <c r="CU383" s="6" t="s">
        <v>8607</v>
      </c>
      <c r="CV383" s="6" t="s">
        <v>4694</v>
      </c>
      <c r="CX383" s="6" t="s">
        <v>4434</v>
      </c>
      <c r="CY383" s="6" t="s">
        <v>4434</v>
      </c>
      <c r="CZ383" s="6" t="s">
        <v>6898</v>
      </c>
      <c r="DC383" s="6" t="s">
        <v>4434</v>
      </c>
      <c r="DD383" s="6" t="s">
        <v>6859</v>
      </c>
      <c r="DF383" s="29">
        <f t="shared" si="17"/>
        <v>0</v>
      </c>
      <c r="DG383" s="6">
        <v>1</v>
      </c>
    </row>
    <row r="384" spans="1:111" ht="16" hidden="1" x14ac:dyDescent="0.2">
      <c r="A384" s="6">
        <v>398</v>
      </c>
      <c r="B384" s="25">
        <v>46231.530104166668</v>
      </c>
      <c r="C384" s="25">
        <v>46231.539236111108</v>
      </c>
      <c r="D384" s="6" t="s">
        <v>4901</v>
      </c>
      <c r="F384" s="25"/>
      <c r="G384" s="26" t="s">
        <v>4676</v>
      </c>
      <c r="H384" s="6" t="s">
        <v>6851</v>
      </c>
      <c r="I384" s="6" t="s">
        <v>6852</v>
      </c>
      <c r="J384" s="6" t="s">
        <v>4434</v>
      </c>
      <c r="K384" s="6" t="s">
        <v>6853</v>
      </c>
      <c r="L384" s="6" t="s">
        <v>265</v>
      </c>
      <c r="M384" s="6" t="s">
        <v>6854</v>
      </c>
      <c r="N384" s="6" t="s">
        <v>4679</v>
      </c>
      <c r="P384" s="6" t="s">
        <v>3534</v>
      </c>
      <c r="Q384" s="31" t="s">
        <v>987</v>
      </c>
      <c r="V384" s="6" t="s">
        <v>4968</v>
      </c>
      <c r="X384" s="27">
        <v>964</v>
      </c>
      <c r="Y384" s="30"/>
      <c r="Z384" s="30"/>
      <c r="AA384" s="30"/>
      <c r="AB384" s="30">
        <f>SUM(Table2026_09_25[[#This Row],[Number of in-person visits provided in reporting year.]:[Number of video/virtual visits provided in reporting year.]])</f>
        <v>0</v>
      </c>
      <c r="AC384" s="6" t="s">
        <v>8469</v>
      </c>
      <c r="AF384" s="6" t="s">
        <v>4682</v>
      </c>
      <c r="AI384" s="6" t="s">
        <v>770</v>
      </c>
      <c r="AJ384" s="6" t="s">
        <v>43</v>
      </c>
      <c r="AK384" s="6" t="s">
        <v>8483</v>
      </c>
      <c r="AL384" s="6" t="s">
        <v>267</v>
      </c>
      <c r="AQ384" s="6" t="s">
        <v>43</v>
      </c>
      <c r="AV384" s="6" t="s">
        <v>4905</v>
      </c>
      <c r="AX384" s="6" t="s">
        <v>4686</v>
      </c>
      <c r="BP384" s="28">
        <v>2</v>
      </c>
      <c r="BZ384" s="6">
        <f t="shared" ref="BZ384:BZ447" si="18">SUM(AY384:BW384)</f>
        <v>2</v>
      </c>
      <c r="CA384" s="6">
        <f t="shared" ref="CA384:CA447" si="19">(SUM(BB384))+(SUM(BE384:BM384))+(SUM(BO384:BV384))+BX384</f>
        <v>2</v>
      </c>
      <c r="CC384" s="26" t="s">
        <v>4753</v>
      </c>
      <c r="CD384" s="6" t="s">
        <v>6935</v>
      </c>
      <c r="CE384" s="6" t="s">
        <v>4537</v>
      </c>
      <c r="CG384" s="6" t="s">
        <v>4537</v>
      </c>
      <c r="CI384" s="6" t="s">
        <v>6858</v>
      </c>
      <c r="CJ384" s="6" t="s">
        <v>5148</v>
      </c>
      <c r="CK384" s="6" t="s">
        <v>4689</v>
      </c>
      <c r="CL384" s="6" t="s">
        <v>4537</v>
      </c>
      <c r="CM384" s="6" t="s">
        <v>4737</v>
      </c>
      <c r="CO384" s="6" t="s">
        <v>8607</v>
      </c>
      <c r="CP384" s="6" t="s">
        <v>4758</v>
      </c>
      <c r="CR384" s="6" t="s">
        <v>4537</v>
      </c>
      <c r="CS384" s="6" t="s">
        <v>4759</v>
      </c>
      <c r="CU384" s="6" t="s">
        <v>8607</v>
      </c>
      <c r="CV384" s="6" t="s">
        <v>4694</v>
      </c>
      <c r="CX384" s="6" t="s">
        <v>4537</v>
      </c>
      <c r="CY384" s="6" t="s">
        <v>4537</v>
      </c>
      <c r="DC384" s="6" t="s">
        <v>4434</v>
      </c>
      <c r="DD384" s="6" t="s">
        <v>6859</v>
      </c>
      <c r="DF384" s="29">
        <f t="shared" ref="DF384:DF447" si="20">SUBTOTAL(103,G384)</f>
        <v>0</v>
      </c>
      <c r="DG384" s="29">
        <v>1</v>
      </c>
    </row>
    <row r="385" spans="1:111" ht="16" hidden="1" x14ac:dyDescent="0.2">
      <c r="A385" s="6">
        <v>399</v>
      </c>
      <c r="B385" s="25">
        <v>46231.539259259262</v>
      </c>
      <c r="C385" s="25">
        <v>46231.557789351849</v>
      </c>
      <c r="D385" s="6" t="s">
        <v>4901</v>
      </c>
      <c r="F385" s="25"/>
      <c r="G385" s="26" t="s">
        <v>4725</v>
      </c>
      <c r="H385" s="6" t="s">
        <v>6851</v>
      </c>
      <c r="I385" s="6" t="s">
        <v>6852</v>
      </c>
      <c r="J385" s="6" t="s">
        <v>4434</v>
      </c>
      <c r="K385" s="6" t="s">
        <v>6853</v>
      </c>
      <c r="L385" s="6" t="s">
        <v>265</v>
      </c>
      <c r="M385" s="6" t="s">
        <v>6854</v>
      </c>
      <c r="N385" s="6" t="s">
        <v>4679</v>
      </c>
      <c r="P385" s="6" t="s">
        <v>3534</v>
      </c>
      <c r="Q385" s="31" t="s">
        <v>987</v>
      </c>
      <c r="V385" s="6" t="s">
        <v>4968</v>
      </c>
      <c r="X385" s="27">
        <v>1045</v>
      </c>
      <c r="Y385" s="30"/>
      <c r="Z385" s="30"/>
      <c r="AA385" s="30"/>
      <c r="AB385" s="30">
        <f>SUM(Table2026_09_25[[#This Row],[Number of in-person visits provided in reporting year.]:[Number of video/virtual visits provided in reporting year.]])</f>
        <v>0</v>
      </c>
      <c r="AC385" s="6" t="s">
        <v>8469</v>
      </c>
      <c r="AF385" s="6" t="s">
        <v>4682</v>
      </c>
      <c r="AI385" s="6" t="s">
        <v>770</v>
      </c>
      <c r="AJ385" s="6" t="s">
        <v>43</v>
      </c>
      <c r="AK385" s="6" t="s">
        <v>8483</v>
      </c>
      <c r="AL385" s="6" t="s">
        <v>267</v>
      </c>
      <c r="AQ385" s="6" t="s">
        <v>43</v>
      </c>
      <c r="AV385" s="6" t="s">
        <v>4905</v>
      </c>
      <c r="AX385" s="6" t="s">
        <v>4686</v>
      </c>
      <c r="BP385" s="28">
        <v>2</v>
      </c>
      <c r="BZ385" s="6">
        <f t="shared" si="18"/>
        <v>2</v>
      </c>
      <c r="CA385" s="6">
        <f t="shared" si="19"/>
        <v>2</v>
      </c>
      <c r="CC385" s="26" t="s">
        <v>4753</v>
      </c>
      <c r="CD385" s="6" t="s">
        <v>6935</v>
      </c>
      <c r="CE385" s="6" t="s">
        <v>4537</v>
      </c>
      <c r="CG385" s="6" t="s">
        <v>4537</v>
      </c>
      <c r="CI385" s="6" t="s">
        <v>6858</v>
      </c>
      <c r="CJ385" s="6" t="s">
        <v>5148</v>
      </c>
      <c r="CK385" s="6" t="s">
        <v>4689</v>
      </c>
      <c r="CL385" s="6" t="s">
        <v>4537</v>
      </c>
      <c r="CM385" s="6" t="s">
        <v>4737</v>
      </c>
      <c r="CO385" s="6" t="s">
        <v>8607</v>
      </c>
      <c r="CP385" s="6" t="s">
        <v>4758</v>
      </c>
      <c r="CR385" s="6" t="s">
        <v>4537</v>
      </c>
      <c r="CS385" s="6" t="s">
        <v>4759</v>
      </c>
      <c r="CU385" s="6" t="s">
        <v>8607</v>
      </c>
      <c r="CV385" s="6" t="s">
        <v>4694</v>
      </c>
      <c r="CX385" s="6" t="s">
        <v>4537</v>
      </c>
      <c r="CY385" s="6" t="s">
        <v>4537</v>
      </c>
      <c r="DC385" s="6" t="s">
        <v>4434</v>
      </c>
      <c r="DD385" s="6" t="s">
        <v>6859</v>
      </c>
      <c r="DF385" s="29">
        <f t="shared" si="20"/>
        <v>0</v>
      </c>
      <c r="DG385" s="6">
        <v>1</v>
      </c>
    </row>
    <row r="386" spans="1:111" hidden="1" x14ac:dyDescent="0.2">
      <c r="A386" s="6">
        <v>400</v>
      </c>
      <c r="B386" s="25">
        <v>46231.551423611112</v>
      </c>
      <c r="C386" s="25">
        <v>46231.564745370371</v>
      </c>
      <c r="D386" s="6" t="s">
        <v>4901</v>
      </c>
      <c r="F386" s="25"/>
      <c r="G386" s="26" t="s">
        <v>4676</v>
      </c>
      <c r="H386" s="6" t="s">
        <v>6222</v>
      </c>
      <c r="I386" s="6" t="s">
        <v>6078</v>
      </c>
      <c r="J386" s="6" t="s">
        <v>4537</v>
      </c>
      <c r="L386" s="6" t="s">
        <v>6936</v>
      </c>
      <c r="M386" s="6" t="s">
        <v>6311</v>
      </c>
      <c r="N386" s="6" t="s">
        <v>4729</v>
      </c>
      <c r="O386" s="6" t="s">
        <v>6829</v>
      </c>
      <c r="P386" s="6" t="s">
        <v>704</v>
      </c>
      <c r="Q386" s="6" t="s">
        <v>4773</v>
      </c>
      <c r="S386" s="6" t="s">
        <v>778</v>
      </c>
      <c r="X386" s="27">
        <v>151</v>
      </c>
      <c r="Y386" s="30"/>
      <c r="Z386" s="30"/>
      <c r="AA386" s="30"/>
      <c r="AB386" s="30">
        <f>SUM(Table2026_09_25[[#This Row],[Number of in-person visits provided in reporting year.]:[Number of video/virtual visits provided in reporting year.]])</f>
        <v>0</v>
      </c>
      <c r="AC386" s="6" t="s">
        <v>8469</v>
      </c>
      <c r="AF386" s="6" t="s">
        <v>4682</v>
      </c>
      <c r="AI386" s="6" t="s">
        <v>6227</v>
      </c>
      <c r="AJ386" s="6" t="s">
        <v>5296</v>
      </c>
      <c r="AK386" s="6" t="s">
        <v>8483</v>
      </c>
      <c r="AL386" s="6" t="s">
        <v>2662</v>
      </c>
      <c r="AQ386" s="6" t="s">
        <v>544</v>
      </c>
      <c r="AW386" s="6" t="s">
        <v>5297</v>
      </c>
      <c r="AX386" s="6" t="s">
        <v>4686</v>
      </c>
      <c r="AY386" s="28">
        <v>0.2</v>
      </c>
      <c r="AZ386" s="28">
        <v>0.5</v>
      </c>
      <c r="BD386" s="28">
        <v>0.2</v>
      </c>
      <c r="BP386" s="28">
        <v>1</v>
      </c>
      <c r="BZ386" s="6">
        <f t="shared" si="18"/>
        <v>1.9</v>
      </c>
      <c r="CA386" s="6">
        <f t="shared" si="19"/>
        <v>1</v>
      </c>
      <c r="CB386" s="28">
        <v>0</v>
      </c>
      <c r="CC386" s="26" t="s">
        <v>4687</v>
      </c>
      <c r="CD386" s="6" t="s">
        <v>6671</v>
      </c>
      <c r="CE386" s="6" t="s">
        <v>4434</v>
      </c>
      <c r="CG386" s="6" t="s">
        <v>4434</v>
      </c>
      <c r="CK386" s="6" t="s">
        <v>6848</v>
      </c>
      <c r="CL386" s="6" t="s">
        <v>4434</v>
      </c>
      <c r="CM386" s="6" t="s">
        <v>6686</v>
      </c>
      <c r="CO386" s="6" t="s">
        <v>4434</v>
      </c>
      <c r="CP386" s="6" t="s">
        <v>6686</v>
      </c>
      <c r="CQ386" s="6" t="s">
        <v>6937</v>
      </c>
      <c r="CR386" s="6" t="s">
        <v>8609</v>
      </c>
      <c r="CS386" s="6" t="s">
        <v>4738</v>
      </c>
      <c r="CT386" s="6" t="s">
        <v>6938</v>
      </c>
      <c r="CU386" s="6" t="s">
        <v>4434</v>
      </c>
      <c r="CV386" s="6" t="s">
        <v>4738</v>
      </c>
      <c r="CW386" s="6" t="s">
        <v>4949</v>
      </c>
      <c r="CX386" s="6" t="s">
        <v>4434</v>
      </c>
      <c r="CY386" s="6" t="s">
        <v>4434</v>
      </c>
      <c r="CZ386" s="6" t="s">
        <v>6834</v>
      </c>
      <c r="DC386" s="6" t="s">
        <v>4434</v>
      </c>
      <c r="DD386" s="6" t="s">
        <v>6316</v>
      </c>
      <c r="DF386" s="29">
        <f t="shared" si="20"/>
        <v>0</v>
      </c>
      <c r="DG386" s="29">
        <v>1</v>
      </c>
    </row>
    <row r="387" spans="1:111" ht="16" hidden="1" x14ac:dyDescent="0.2">
      <c r="A387" s="6">
        <v>401</v>
      </c>
      <c r="B387" s="25">
        <v>46231.578275462962</v>
      </c>
      <c r="C387" s="25">
        <v>46231.587395833332</v>
      </c>
      <c r="D387" s="6" t="s">
        <v>4901</v>
      </c>
      <c r="F387" s="25"/>
      <c r="G387" s="26" t="s">
        <v>4725</v>
      </c>
      <c r="H387" s="6" t="s">
        <v>6873</v>
      </c>
      <c r="I387" s="6" t="s">
        <v>5115</v>
      </c>
      <c r="J387" s="6" t="s">
        <v>4537</v>
      </c>
      <c r="L387" s="6" t="s">
        <v>6939</v>
      </c>
      <c r="M387" s="6" t="s">
        <v>6875</v>
      </c>
      <c r="N387" s="6" t="s">
        <v>4679</v>
      </c>
      <c r="P387" s="6" t="s">
        <v>31</v>
      </c>
      <c r="Q387" s="31" t="s">
        <v>987</v>
      </c>
      <c r="V387" s="6" t="s">
        <v>4806</v>
      </c>
      <c r="X387" s="27">
        <v>486</v>
      </c>
      <c r="Y387" s="30"/>
      <c r="Z387" s="30"/>
      <c r="AA387" s="30"/>
      <c r="AB387" s="30">
        <f>SUM(Table2026_09_25[[#This Row],[Number of in-person visits provided in reporting year.]:[Number of video/virtual visits provided in reporting year.]])</f>
        <v>0</v>
      </c>
      <c r="AC387" s="6" t="s">
        <v>8468</v>
      </c>
      <c r="AD387" s="28" t="s">
        <v>6940</v>
      </c>
      <c r="AE387" s="28" t="s">
        <v>4747</v>
      </c>
      <c r="AF387" s="6" t="s">
        <v>4732</v>
      </c>
      <c r="AI387" s="6" t="s">
        <v>6877</v>
      </c>
      <c r="AJ387" s="6" t="s">
        <v>6801</v>
      </c>
      <c r="AK387" s="6" t="s">
        <v>8483</v>
      </c>
      <c r="AL387" s="6" t="s">
        <v>4152</v>
      </c>
      <c r="AQ387" s="6" t="s">
        <v>544</v>
      </c>
      <c r="AR387" s="6" t="s">
        <v>6879</v>
      </c>
      <c r="AX387" s="6" t="s">
        <v>4686</v>
      </c>
      <c r="AY387" s="28">
        <v>1</v>
      </c>
      <c r="AZ387" s="28">
        <v>1</v>
      </c>
      <c r="BB387" s="28">
        <v>0.4</v>
      </c>
      <c r="BF387" s="28">
        <v>1</v>
      </c>
      <c r="BG387" s="28">
        <v>1</v>
      </c>
      <c r="BH387" s="28">
        <v>1</v>
      </c>
      <c r="BJ387" s="28">
        <v>2</v>
      </c>
      <c r="BK387" s="28">
        <v>1</v>
      </c>
      <c r="BL387" s="28">
        <v>1</v>
      </c>
      <c r="BM387" s="28">
        <v>1</v>
      </c>
      <c r="BP387" s="28">
        <v>18</v>
      </c>
      <c r="BQ387" s="28">
        <v>13</v>
      </c>
      <c r="BR387" s="28">
        <v>1</v>
      </c>
      <c r="BT387" s="28">
        <v>0.6</v>
      </c>
      <c r="BU387" s="28">
        <v>0.6</v>
      </c>
      <c r="BV387" s="28"/>
      <c r="BW387" s="28"/>
      <c r="BX387" s="28"/>
      <c r="BZ387" s="6">
        <f t="shared" si="18"/>
        <v>43.6</v>
      </c>
      <c r="CA387" s="6">
        <f t="shared" si="19"/>
        <v>41.6</v>
      </c>
      <c r="CC387" s="26" t="s">
        <v>4687</v>
      </c>
      <c r="CD387" s="6" t="s">
        <v>4688</v>
      </c>
      <c r="CK387" s="6" t="s">
        <v>5148</v>
      </c>
      <c r="CX387" s="6" t="s">
        <v>4434</v>
      </c>
      <c r="CY387" s="6" t="s">
        <v>4434</v>
      </c>
      <c r="CZ387" s="6" t="s">
        <v>6880</v>
      </c>
      <c r="DC387" s="6" t="s">
        <v>4434</v>
      </c>
      <c r="DD387" s="6" t="s">
        <v>6875</v>
      </c>
      <c r="DF387" s="29">
        <f t="shared" si="20"/>
        <v>0</v>
      </c>
      <c r="DG387" s="6">
        <v>1</v>
      </c>
    </row>
    <row r="388" spans="1:111" hidden="1" x14ac:dyDescent="0.2">
      <c r="A388" s="6">
        <v>402</v>
      </c>
      <c r="B388" s="25">
        <v>46231.593159722222</v>
      </c>
      <c r="C388" s="25">
        <v>46231.630416666667</v>
      </c>
      <c r="D388" s="6" t="s">
        <v>4901</v>
      </c>
      <c r="F388" s="25"/>
      <c r="G388" s="26" t="s">
        <v>4725</v>
      </c>
      <c r="H388" s="6" t="s">
        <v>6941</v>
      </c>
      <c r="I388" s="28" t="s">
        <v>6942</v>
      </c>
      <c r="J388" s="6" t="s">
        <v>4537</v>
      </c>
      <c r="L388" s="6" t="s">
        <v>6943</v>
      </c>
      <c r="M388" s="6" t="s">
        <v>6944</v>
      </c>
      <c r="N388" s="6" t="s">
        <v>4679</v>
      </c>
      <c r="P388" s="6" t="s">
        <v>5220</v>
      </c>
      <c r="Q388" s="6" t="s">
        <v>5011</v>
      </c>
      <c r="W388" s="6" t="s">
        <v>5221</v>
      </c>
      <c r="X388" s="30"/>
      <c r="Y388" s="30"/>
      <c r="Z388" s="30"/>
      <c r="AA388" s="30"/>
      <c r="AB388" s="30">
        <f>SUM(Table2026_09_25[[#This Row],[Number of in-person visits provided in reporting year.]:[Number of video/virtual visits provided in reporting year.]])</f>
        <v>0</v>
      </c>
      <c r="AC388" s="6" t="s">
        <v>8469</v>
      </c>
      <c r="AE388" s="28" t="s">
        <v>6945</v>
      </c>
      <c r="AF388" s="6" t="s">
        <v>4732</v>
      </c>
      <c r="AG388" s="28">
        <v>1</v>
      </c>
      <c r="AI388" s="6" t="s">
        <v>6946</v>
      </c>
      <c r="AJ388" s="6" t="s">
        <v>6947</v>
      </c>
      <c r="AK388" s="6" t="s">
        <v>8483</v>
      </c>
      <c r="AL388" s="6" t="s">
        <v>3598</v>
      </c>
      <c r="AQ388" s="6" t="s">
        <v>107</v>
      </c>
      <c r="BZ388" s="6">
        <f t="shared" si="18"/>
        <v>0</v>
      </c>
      <c r="CA388" s="6">
        <f t="shared" si="19"/>
        <v>0</v>
      </c>
      <c r="CC388" s="26" t="s">
        <v>21</v>
      </c>
      <c r="CK388" s="6" t="s">
        <v>5148</v>
      </c>
      <c r="DA388" s="6" t="s">
        <v>6948</v>
      </c>
      <c r="DC388" s="6" t="s">
        <v>4434</v>
      </c>
      <c r="DD388" s="6" t="s">
        <v>6949</v>
      </c>
      <c r="DF388" s="29">
        <f t="shared" si="20"/>
        <v>0</v>
      </c>
      <c r="DG388" s="6">
        <v>1</v>
      </c>
    </row>
    <row r="389" spans="1:111" ht="16" hidden="1" x14ac:dyDescent="0.2">
      <c r="A389" s="6">
        <v>403</v>
      </c>
      <c r="B389" s="25">
        <v>46231.630462962959</v>
      </c>
      <c r="C389" s="25">
        <v>46231.634560185186</v>
      </c>
      <c r="D389" s="6" t="s">
        <v>4901</v>
      </c>
      <c r="F389" s="25"/>
      <c r="G389" s="26" t="s">
        <v>4725</v>
      </c>
      <c r="H389" s="6" t="s">
        <v>6941</v>
      </c>
      <c r="I389" s="6" t="s">
        <v>6950</v>
      </c>
      <c r="J389" s="6" t="s">
        <v>4537</v>
      </c>
      <c r="L389" s="6" t="s">
        <v>6951</v>
      </c>
      <c r="M389" s="6" t="s">
        <v>6944</v>
      </c>
      <c r="N389" s="6" t="s">
        <v>4679</v>
      </c>
      <c r="P389" s="6" t="s">
        <v>3219</v>
      </c>
      <c r="Q389" s="31" t="s">
        <v>987</v>
      </c>
      <c r="R389" s="6" t="s">
        <v>6952</v>
      </c>
      <c r="X389" s="30"/>
      <c r="Y389" s="30"/>
      <c r="Z389" s="30"/>
      <c r="AA389" s="30"/>
      <c r="AB389" s="30">
        <f>SUM(Table2026_09_25[[#This Row],[Number of in-person visits provided in reporting year.]:[Number of video/virtual visits provided in reporting year.]])</f>
        <v>0</v>
      </c>
      <c r="AC389" s="6" t="s">
        <v>8468</v>
      </c>
      <c r="AF389" s="6" t="s">
        <v>4732</v>
      </c>
      <c r="AG389" s="28">
        <v>1</v>
      </c>
      <c r="AI389" s="6" t="s">
        <v>6946</v>
      </c>
      <c r="AJ389" s="6" t="s">
        <v>6947</v>
      </c>
      <c r="AK389" s="6" t="s">
        <v>8483</v>
      </c>
      <c r="AL389" s="6" t="s">
        <v>3598</v>
      </c>
      <c r="AQ389" s="6" t="s">
        <v>107</v>
      </c>
      <c r="BZ389" s="6">
        <f t="shared" si="18"/>
        <v>0</v>
      </c>
      <c r="CA389" s="6">
        <f t="shared" si="19"/>
        <v>0</v>
      </c>
      <c r="CC389" s="26" t="s">
        <v>21</v>
      </c>
      <c r="CK389" s="6" t="s">
        <v>5148</v>
      </c>
      <c r="DC389" s="6" t="s">
        <v>4434</v>
      </c>
      <c r="DD389" s="6" t="s">
        <v>6949</v>
      </c>
      <c r="DF389" s="29">
        <f t="shared" si="20"/>
        <v>0</v>
      </c>
      <c r="DG389" s="6">
        <v>1</v>
      </c>
    </row>
    <row r="390" spans="1:111" ht="16" hidden="1" x14ac:dyDescent="0.2">
      <c r="A390" s="6">
        <v>404</v>
      </c>
      <c r="B390" s="25">
        <v>46231.634837962964</v>
      </c>
      <c r="C390" s="25">
        <v>46231.637303240743</v>
      </c>
      <c r="D390" s="6" t="s">
        <v>4901</v>
      </c>
      <c r="F390" s="25"/>
      <c r="G390" s="26" t="s">
        <v>4725</v>
      </c>
      <c r="H390" s="6" t="s">
        <v>6941</v>
      </c>
      <c r="I390" s="6" t="s">
        <v>6950</v>
      </c>
      <c r="J390" s="6" t="s">
        <v>4537</v>
      </c>
      <c r="L390" s="6" t="s">
        <v>6953</v>
      </c>
      <c r="M390" s="6" t="s">
        <v>6944</v>
      </c>
      <c r="N390" s="6" t="s">
        <v>4679</v>
      </c>
      <c r="P390" s="6" t="s">
        <v>3219</v>
      </c>
      <c r="Q390" s="31" t="s">
        <v>987</v>
      </c>
      <c r="R390" s="6" t="s">
        <v>6954</v>
      </c>
      <c r="X390" s="30"/>
      <c r="Y390" s="30"/>
      <c r="Z390" s="30"/>
      <c r="AA390" s="30"/>
      <c r="AB390" s="30">
        <f>SUM(Table2026_09_25[[#This Row],[Number of in-person visits provided in reporting year.]:[Number of video/virtual visits provided in reporting year.]])</f>
        <v>0</v>
      </c>
      <c r="AC390" s="6" t="s">
        <v>8468</v>
      </c>
      <c r="AF390" s="6" t="s">
        <v>4732</v>
      </c>
      <c r="AG390" s="28">
        <v>1</v>
      </c>
      <c r="AI390" s="6" t="s">
        <v>6946</v>
      </c>
      <c r="AJ390" s="6" t="s">
        <v>6947</v>
      </c>
      <c r="AK390" s="6" t="s">
        <v>8483</v>
      </c>
      <c r="AL390" s="6" t="s">
        <v>3598</v>
      </c>
      <c r="AQ390" s="6" t="s">
        <v>107</v>
      </c>
      <c r="BZ390" s="6">
        <f t="shared" si="18"/>
        <v>0</v>
      </c>
      <c r="CA390" s="6">
        <f t="shared" si="19"/>
        <v>0</v>
      </c>
      <c r="CC390" s="26" t="s">
        <v>21</v>
      </c>
      <c r="CK390" s="6" t="s">
        <v>5148</v>
      </c>
      <c r="DC390" s="6" t="s">
        <v>4434</v>
      </c>
      <c r="DD390" s="6" t="s">
        <v>6949</v>
      </c>
      <c r="DF390" s="29">
        <f t="shared" si="20"/>
        <v>0</v>
      </c>
      <c r="DG390" s="6">
        <v>1</v>
      </c>
    </row>
    <row r="391" spans="1:111" ht="16" hidden="1" x14ac:dyDescent="0.2">
      <c r="A391" s="6">
        <v>405</v>
      </c>
      <c r="B391" s="25">
        <v>46231.628900462965</v>
      </c>
      <c r="C391" s="25">
        <v>46231.643460648149</v>
      </c>
      <c r="D391" s="6" t="s">
        <v>4901</v>
      </c>
      <c r="F391" s="25"/>
      <c r="G391" s="26" t="s">
        <v>4676</v>
      </c>
      <c r="H391" s="6" t="s">
        <v>6077</v>
      </c>
      <c r="I391" s="6" t="s">
        <v>6078</v>
      </c>
      <c r="J391" s="6" t="s">
        <v>4537</v>
      </c>
      <c r="L391" s="6" t="s">
        <v>6860</v>
      </c>
      <c r="M391" s="6" t="s">
        <v>6089</v>
      </c>
      <c r="N391" s="6" t="s">
        <v>4679</v>
      </c>
      <c r="P391" s="6" t="s">
        <v>3534</v>
      </c>
      <c r="Q391" s="31" t="s">
        <v>987</v>
      </c>
      <c r="V391" s="6" t="s">
        <v>4968</v>
      </c>
      <c r="X391" s="30"/>
      <c r="Y391" s="30"/>
      <c r="Z391" s="30"/>
      <c r="AA391" s="30"/>
      <c r="AB391" s="30">
        <f>SUM(Table2026_09_25[[#This Row],[Number of in-person visits provided in reporting year.]:[Number of video/virtual visits provided in reporting year.]])</f>
        <v>0</v>
      </c>
      <c r="AC391" s="6" t="s">
        <v>8469</v>
      </c>
      <c r="AF391" s="6" t="s">
        <v>4682</v>
      </c>
      <c r="AI391" s="6" t="s">
        <v>6081</v>
      </c>
      <c r="AJ391" s="6" t="s">
        <v>6082</v>
      </c>
      <c r="AK391" s="6" t="s">
        <v>8483</v>
      </c>
      <c r="AL391" s="6" t="s">
        <v>3757</v>
      </c>
      <c r="AQ391" s="6" t="s">
        <v>544</v>
      </c>
      <c r="AW391" s="6" t="s">
        <v>6083</v>
      </c>
      <c r="AX391" s="6" t="s">
        <v>4686</v>
      </c>
      <c r="AZ391" s="28">
        <v>0.8</v>
      </c>
      <c r="BC391" s="28">
        <v>1</v>
      </c>
      <c r="BF391" s="28">
        <v>1</v>
      </c>
      <c r="BZ391" s="6">
        <f t="shared" si="18"/>
        <v>2.8</v>
      </c>
      <c r="CA391" s="6">
        <f t="shared" si="19"/>
        <v>1</v>
      </c>
      <c r="CC391" s="26" t="s">
        <v>4753</v>
      </c>
      <c r="CD391" s="6" t="s">
        <v>6864</v>
      </c>
      <c r="CE391" s="6" t="s">
        <v>4537</v>
      </c>
      <c r="CG391" s="6" t="s">
        <v>4537</v>
      </c>
      <c r="CJ391" s="6" t="s">
        <v>5148</v>
      </c>
      <c r="CK391" s="6" t="s">
        <v>4689</v>
      </c>
      <c r="CX391" s="6" t="s">
        <v>4537</v>
      </c>
      <c r="CY391" s="6" t="s">
        <v>4537</v>
      </c>
      <c r="DA391" s="6" t="s">
        <v>6865</v>
      </c>
      <c r="DC391" s="6" t="s">
        <v>4434</v>
      </c>
      <c r="DD391" s="6" t="s">
        <v>6048</v>
      </c>
      <c r="DF391" s="29">
        <f t="shared" si="20"/>
        <v>0</v>
      </c>
      <c r="DG391" s="29">
        <v>1</v>
      </c>
    </row>
    <row r="392" spans="1:111" hidden="1" x14ac:dyDescent="0.2">
      <c r="A392" s="6">
        <v>406</v>
      </c>
      <c r="B392" s="25">
        <v>46231.63753472222</v>
      </c>
      <c r="C392" s="25">
        <v>46231.649976851855</v>
      </c>
      <c r="D392" s="6" t="s">
        <v>4901</v>
      </c>
      <c r="F392" s="25"/>
      <c r="G392" s="26" t="s">
        <v>4725</v>
      </c>
      <c r="H392" s="6" t="s">
        <v>6941</v>
      </c>
      <c r="I392" s="6" t="s">
        <v>4742</v>
      </c>
      <c r="J392" s="6" t="s">
        <v>4537</v>
      </c>
      <c r="L392" s="6" t="s">
        <v>403</v>
      </c>
      <c r="M392" s="6" t="s">
        <v>2703</v>
      </c>
      <c r="N392" s="6" t="s">
        <v>4679</v>
      </c>
      <c r="P392" s="6" t="s">
        <v>95</v>
      </c>
      <c r="Q392" s="6" t="s">
        <v>4773</v>
      </c>
      <c r="X392" s="27">
        <v>796</v>
      </c>
      <c r="Y392" s="27">
        <v>892</v>
      </c>
      <c r="Z392" s="27">
        <v>183</v>
      </c>
      <c r="AA392" s="27">
        <v>127</v>
      </c>
      <c r="AB392" s="27">
        <f>SUM(Table2026_09_25[[#This Row],[Number of in-person visits provided in reporting year.]:[Number of video/virtual visits provided in reporting year.]])</f>
        <v>1202</v>
      </c>
      <c r="AC392" s="6" t="s">
        <v>8469</v>
      </c>
      <c r="AF392" s="6" t="s">
        <v>4682</v>
      </c>
      <c r="AG392" s="28">
        <v>180</v>
      </c>
      <c r="AI392" s="6" t="s">
        <v>6955</v>
      </c>
      <c r="AJ392" s="6" t="s">
        <v>6947</v>
      </c>
      <c r="AK392" s="6" t="s">
        <v>8483</v>
      </c>
      <c r="AL392" s="6" t="s">
        <v>3906</v>
      </c>
      <c r="AQ392" s="6" t="s">
        <v>107</v>
      </c>
      <c r="AR392" s="6" t="s">
        <v>6956</v>
      </c>
      <c r="AY392" s="28">
        <v>0.25</v>
      </c>
      <c r="AZ392" s="28">
        <v>1</v>
      </c>
      <c r="BA392" s="28">
        <v>0</v>
      </c>
      <c r="BB392" s="28">
        <v>0</v>
      </c>
      <c r="BC392" s="28">
        <v>0.7</v>
      </c>
      <c r="BD392" s="28">
        <v>0</v>
      </c>
      <c r="BE392" s="28">
        <v>0</v>
      </c>
      <c r="BF392" s="28">
        <v>2</v>
      </c>
      <c r="BG392" s="28">
        <v>1</v>
      </c>
      <c r="BH392" s="28">
        <v>0</v>
      </c>
      <c r="BI392" s="28">
        <v>0</v>
      </c>
      <c r="BJ392" s="28">
        <v>0</v>
      </c>
      <c r="BK392" s="28">
        <v>0</v>
      </c>
      <c r="BL392" s="28">
        <v>0</v>
      </c>
      <c r="BM392" s="28">
        <v>0</v>
      </c>
      <c r="BN392" s="28">
        <v>0</v>
      </c>
      <c r="BO392" s="28">
        <v>0</v>
      </c>
      <c r="BP392" s="28">
        <v>0</v>
      </c>
      <c r="BQ392" s="28">
        <v>1.6</v>
      </c>
      <c r="BR392" s="28">
        <v>1.5</v>
      </c>
      <c r="BS392" s="28">
        <v>0</v>
      </c>
      <c r="BT392" s="28">
        <v>0</v>
      </c>
      <c r="BU392" s="28">
        <v>0</v>
      </c>
      <c r="BV392" s="28"/>
      <c r="BW392" s="28"/>
      <c r="BX392" s="28"/>
      <c r="BY392" s="28" t="s">
        <v>4881</v>
      </c>
      <c r="BZ392" s="6">
        <f t="shared" si="18"/>
        <v>8.0500000000000007</v>
      </c>
      <c r="CA392" s="6">
        <f t="shared" si="19"/>
        <v>6.1</v>
      </c>
      <c r="CB392" s="28">
        <v>0</v>
      </c>
      <c r="CC392" s="26" t="s">
        <v>21</v>
      </c>
      <c r="CD392" s="6" t="s">
        <v>5615</v>
      </c>
      <c r="CE392" s="6" t="s">
        <v>4434</v>
      </c>
      <c r="CF392" s="6" t="s">
        <v>6957</v>
      </c>
      <c r="CG392" s="6" t="s">
        <v>4537</v>
      </c>
      <c r="CI392" s="6" t="s">
        <v>6958</v>
      </c>
      <c r="CK392" s="6" t="s">
        <v>4689</v>
      </c>
      <c r="CL392" s="6" t="s">
        <v>4434</v>
      </c>
      <c r="CM392" s="6" t="s">
        <v>4738</v>
      </c>
      <c r="CN392" s="6" t="s">
        <v>4691</v>
      </c>
      <c r="CO392" s="6" t="s">
        <v>8607</v>
      </c>
      <c r="CP392" s="6" t="s">
        <v>4758</v>
      </c>
      <c r="CR392" s="6" t="s">
        <v>4537</v>
      </c>
      <c r="CS392" s="6" t="s">
        <v>4759</v>
      </c>
      <c r="CU392" s="6" t="s">
        <v>8607</v>
      </c>
      <c r="CV392" s="6" t="s">
        <v>4694</v>
      </c>
      <c r="CX392" s="6" t="s">
        <v>4434</v>
      </c>
      <c r="CY392" s="6" t="s">
        <v>4434</v>
      </c>
      <c r="CZ392" s="6" t="s">
        <v>6959</v>
      </c>
      <c r="DC392" s="6" t="s">
        <v>4434</v>
      </c>
      <c r="DD392" s="6" t="s">
        <v>6949</v>
      </c>
      <c r="DF392" s="29">
        <f t="shared" si="20"/>
        <v>0</v>
      </c>
      <c r="DG392" s="6">
        <v>1</v>
      </c>
    </row>
    <row r="393" spans="1:111" hidden="1" x14ac:dyDescent="0.2">
      <c r="A393" s="6">
        <v>407</v>
      </c>
      <c r="B393" s="25">
        <v>46231.650370370371</v>
      </c>
      <c r="C393" s="25">
        <v>46231.65283564815</v>
      </c>
      <c r="D393" s="6" t="s">
        <v>4901</v>
      </c>
      <c r="F393" s="25"/>
      <c r="G393" s="26" t="s">
        <v>4725</v>
      </c>
      <c r="H393" s="6" t="s">
        <v>6941</v>
      </c>
      <c r="I393" s="6" t="s">
        <v>5244</v>
      </c>
      <c r="J393" s="6" t="s">
        <v>4537</v>
      </c>
      <c r="L393" s="6" t="s">
        <v>6888</v>
      </c>
      <c r="M393" s="6" t="s">
        <v>6960</v>
      </c>
      <c r="N393" s="6" t="s">
        <v>4679</v>
      </c>
      <c r="P393" s="6" t="s">
        <v>8324</v>
      </c>
      <c r="Q393" s="6" t="s">
        <v>4744</v>
      </c>
      <c r="R393" s="6" t="s">
        <v>6961</v>
      </c>
      <c r="T393" s="6" t="s">
        <v>4745</v>
      </c>
      <c r="X393" s="30"/>
      <c r="Y393" s="30"/>
      <c r="Z393" s="30"/>
      <c r="AA393" s="30"/>
      <c r="AB393" s="30">
        <f>SUM(Table2026_09_25[[#This Row],[Number of in-person visits provided in reporting year.]:[Number of video/virtual visits provided in reporting year.]])</f>
        <v>0</v>
      </c>
      <c r="AC393" s="6" t="s">
        <v>8469</v>
      </c>
      <c r="AI393" s="6" t="s">
        <v>6946</v>
      </c>
      <c r="AJ393" s="6" t="s">
        <v>6947</v>
      </c>
      <c r="AK393" s="6" t="s">
        <v>8483</v>
      </c>
      <c r="AL393" s="6" t="s">
        <v>3598</v>
      </c>
      <c r="AQ393" s="6" t="s">
        <v>107</v>
      </c>
      <c r="BZ393" s="6">
        <f t="shared" si="18"/>
        <v>0</v>
      </c>
      <c r="CA393" s="6">
        <f t="shared" si="19"/>
        <v>0</v>
      </c>
      <c r="CC393" s="26" t="s">
        <v>21</v>
      </c>
      <c r="CK393" s="6" t="s">
        <v>5148</v>
      </c>
      <c r="DC393" s="6" t="s">
        <v>4434</v>
      </c>
      <c r="DD393" s="6" t="s">
        <v>6949</v>
      </c>
      <c r="DF393" s="29">
        <f t="shared" si="20"/>
        <v>0</v>
      </c>
      <c r="DG393" s="6">
        <v>1</v>
      </c>
    </row>
    <row r="394" spans="1:111" hidden="1" x14ac:dyDescent="0.2">
      <c r="A394" s="6">
        <v>408</v>
      </c>
      <c r="B394" s="25">
        <v>46231.642152777778</v>
      </c>
      <c r="C394" s="25">
        <v>46231.655960648146</v>
      </c>
      <c r="D394" s="6" t="s">
        <v>4901</v>
      </c>
      <c r="F394" s="25"/>
      <c r="G394" s="26" t="s">
        <v>4676</v>
      </c>
      <c r="H394" s="6" t="s">
        <v>6512</v>
      </c>
      <c r="I394" s="6" t="s">
        <v>6962</v>
      </c>
      <c r="J394" s="6" t="s">
        <v>4537</v>
      </c>
      <c r="L394" s="6" t="s">
        <v>6963</v>
      </c>
      <c r="M394" s="6" t="s">
        <v>6964</v>
      </c>
      <c r="N394" s="6" t="s">
        <v>4679</v>
      </c>
      <c r="P394" s="6" t="s">
        <v>3509</v>
      </c>
      <c r="Q394" s="6" t="s">
        <v>4744</v>
      </c>
      <c r="T394" s="6" t="s">
        <v>6965</v>
      </c>
      <c r="X394" s="30"/>
      <c r="Y394" s="30"/>
      <c r="Z394" s="27">
        <v>1931</v>
      </c>
      <c r="AA394" s="30"/>
      <c r="AB394" s="30">
        <f>SUM(Table2026_09_25[[#This Row],[Number of in-person visits provided in reporting year.]:[Number of video/virtual visits provided in reporting year.]])</f>
        <v>1931</v>
      </c>
      <c r="AC394" s="6" t="s">
        <v>8469</v>
      </c>
      <c r="AF394" s="6" t="s">
        <v>4682</v>
      </c>
      <c r="AI394" s="6" t="s">
        <v>6518</v>
      </c>
      <c r="AJ394" s="6" t="s">
        <v>43</v>
      </c>
      <c r="AK394" s="6" t="s">
        <v>8483</v>
      </c>
      <c r="AL394" s="6" t="s">
        <v>6519</v>
      </c>
      <c r="AQ394" s="6" t="s">
        <v>43</v>
      </c>
      <c r="AV394" s="6" t="s">
        <v>4733</v>
      </c>
      <c r="AX394" s="6" t="s">
        <v>4686</v>
      </c>
      <c r="AY394" s="28">
        <v>3.2</v>
      </c>
      <c r="BP394" s="28">
        <v>1</v>
      </c>
      <c r="BZ394" s="6">
        <f t="shared" si="18"/>
        <v>4.2</v>
      </c>
      <c r="CA394" s="6">
        <f t="shared" si="19"/>
        <v>1</v>
      </c>
      <c r="CC394" s="26" t="s">
        <v>4687</v>
      </c>
      <c r="CD394" s="6" t="s">
        <v>6966</v>
      </c>
      <c r="CE394" s="6" t="s">
        <v>4537</v>
      </c>
      <c r="CG394" s="6" t="s">
        <v>4537</v>
      </c>
      <c r="CJ394" s="6" t="s">
        <v>5148</v>
      </c>
      <c r="CK394" s="6" t="s">
        <v>4689</v>
      </c>
      <c r="CL394" s="6" t="s">
        <v>4537</v>
      </c>
      <c r="CM394" s="6" t="s">
        <v>4737</v>
      </c>
      <c r="CO394" s="6" t="s">
        <v>8607</v>
      </c>
      <c r="CP394" s="6" t="s">
        <v>4758</v>
      </c>
      <c r="CR394" s="6" t="s">
        <v>4537</v>
      </c>
      <c r="CS394" s="6" t="s">
        <v>4759</v>
      </c>
      <c r="CU394" s="6" t="s">
        <v>8607</v>
      </c>
      <c r="CV394" s="6" t="s">
        <v>4694</v>
      </c>
      <c r="CX394" s="6" t="s">
        <v>4537</v>
      </c>
      <c r="CY394" s="6" t="s">
        <v>4537</v>
      </c>
      <c r="DC394" s="6" t="s">
        <v>4434</v>
      </c>
      <c r="DD394" s="6" t="s">
        <v>6964</v>
      </c>
      <c r="DF394" s="29">
        <f t="shared" si="20"/>
        <v>0</v>
      </c>
      <c r="DG394" s="29">
        <v>1</v>
      </c>
    </row>
    <row r="395" spans="1:111" hidden="1" x14ac:dyDescent="0.2">
      <c r="A395" s="6">
        <v>409</v>
      </c>
      <c r="B395" s="25">
        <v>46231.654641203706</v>
      </c>
      <c r="C395" s="25">
        <v>46231.658668981479</v>
      </c>
      <c r="D395" s="6" t="s">
        <v>4901</v>
      </c>
      <c r="F395" s="25"/>
      <c r="G395" s="26" t="s">
        <v>4676</v>
      </c>
      <c r="H395" s="6" t="s">
        <v>6222</v>
      </c>
      <c r="I395" s="6" t="s">
        <v>6078</v>
      </c>
      <c r="J395" s="6" t="s">
        <v>4537</v>
      </c>
      <c r="L395" s="6" t="s">
        <v>6967</v>
      </c>
      <c r="M395" s="6" t="s">
        <v>6311</v>
      </c>
      <c r="N395" s="6" t="s">
        <v>4729</v>
      </c>
      <c r="O395" s="6" t="s">
        <v>6829</v>
      </c>
      <c r="P395" s="6" t="s">
        <v>3532</v>
      </c>
      <c r="Q395" s="6" t="s">
        <v>5203</v>
      </c>
      <c r="S395" s="6" t="s">
        <v>2375</v>
      </c>
      <c r="X395" s="27">
        <v>1124</v>
      </c>
      <c r="Y395" s="30"/>
      <c r="Z395" s="30"/>
      <c r="AA395" s="30"/>
      <c r="AB395" s="30">
        <f>SUM(Table2026_09_25[[#This Row],[Number of in-person visits provided in reporting year.]:[Number of video/virtual visits provided in reporting year.]])</f>
        <v>0</v>
      </c>
      <c r="AC395" s="6" t="s">
        <v>8469</v>
      </c>
      <c r="AF395" s="6" t="s">
        <v>4682</v>
      </c>
      <c r="AI395" s="6" t="s">
        <v>6227</v>
      </c>
      <c r="AJ395" s="6" t="s">
        <v>5296</v>
      </c>
      <c r="AK395" s="6" t="s">
        <v>8483</v>
      </c>
      <c r="AL395" s="6" t="s">
        <v>2662</v>
      </c>
      <c r="AQ395" s="6" t="s">
        <v>544</v>
      </c>
      <c r="AW395" s="6" t="s">
        <v>5297</v>
      </c>
      <c r="AX395" s="6" t="s">
        <v>4686</v>
      </c>
      <c r="AY395" s="28">
        <v>0.2</v>
      </c>
      <c r="AZ395" s="28">
        <v>0.5</v>
      </c>
      <c r="BP395" s="28">
        <v>5</v>
      </c>
      <c r="BZ395" s="6">
        <f t="shared" si="18"/>
        <v>5.7</v>
      </c>
      <c r="CA395" s="6">
        <f t="shared" si="19"/>
        <v>5</v>
      </c>
      <c r="CC395" s="26" t="s">
        <v>4687</v>
      </c>
      <c r="CD395" s="6" t="s">
        <v>6968</v>
      </c>
      <c r="CE395" s="6" t="s">
        <v>4434</v>
      </c>
      <c r="CG395" s="6" t="s">
        <v>4434</v>
      </c>
      <c r="CK395" s="6" t="s">
        <v>6848</v>
      </c>
      <c r="CO395" s="6" t="s">
        <v>4434</v>
      </c>
      <c r="CP395" s="6" t="s">
        <v>4738</v>
      </c>
      <c r="CQ395" s="6" t="s">
        <v>6969</v>
      </c>
      <c r="CR395" s="6" t="s">
        <v>8609</v>
      </c>
      <c r="CS395" s="6" t="s">
        <v>4738</v>
      </c>
      <c r="CT395" s="6" t="s">
        <v>6970</v>
      </c>
      <c r="CU395" s="6" t="s">
        <v>4434</v>
      </c>
      <c r="CV395" s="6" t="s">
        <v>4738</v>
      </c>
      <c r="CW395" s="6" t="s">
        <v>4949</v>
      </c>
      <c r="CX395" s="6" t="s">
        <v>4434</v>
      </c>
      <c r="CY395" s="6" t="s">
        <v>4434</v>
      </c>
      <c r="CZ395" s="6" t="s">
        <v>6834</v>
      </c>
      <c r="DC395" s="6" t="s">
        <v>4434</v>
      </c>
      <c r="DD395" s="6" t="s">
        <v>6316</v>
      </c>
      <c r="DF395" s="29">
        <f t="shared" si="20"/>
        <v>0</v>
      </c>
      <c r="DG395" s="29">
        <v>1</v>
      </c>
    </row>
    <row r="396" spans="1:111" hidden="1" x14ac:dyDescent="0.2">
      <c r="A396" s="6">
        <v>410</v>
      </c>
      <c r="B396" s="25">
        <v>46231.65347222222</v>
      </c>
      <c r="C396" s="25">
        <v>46231.658773148149</v>
      </c>
      <c r="D396" s="6" t="s">
        <v>4901</v>
      </c>
      <c r="F396" s="25"/>
      <c r="G396" s="26" t="s">
        <v>4725</v>
      </c>
      <c r="H396" s="6" t="s">
        <v>6941</v>
      </c>
      <c r="I396" s="6" t="s">
        <v>6971</v>
      </c>
      <c r="J396" s="6" t="s">
        <v>4537</v>
      </c>
      <c r="L396" s="6" t="s">
        <v>4034</v>
      </c>
      <c r="M396" s="6" t="s">
        <v>2703</v>
      </c>
      <c r="N396" s="6" t="s">
        <v>4679</v>
      </c>
      <c r="P396" s="6" t="s">
        <v>558</v>
      </c>
      <c r="Q396" s="6" t="s">
        <v>4773</v>
      </c>
      <c r="S396" s="6" t="s">
        <v>588</v>
      </c>
      <c r="X396" s="27">
        <v>595</v>
      </c>
      <c r="Y396" s="27">
        <v>595</v>
      </c>
      <c r="Z396" s="27">
        <v>0</v>
      </c>
      <c r="AA396" s="27">
        <v>0</v>
      </c>
      <c r="AB396" s="27">
        <f>SUM(Table2026_09_25[[#This Row],[Number of in-person visits provided in reporting year.]:[Number of video/virtual visits provided in reporting year.]])</f>
        <v>595</v>
      </c>
      <c r="AC396" s="6" t="s">
        <v>8469</v>
      </c>
      <c r="AF396" s="6" t="s">
        <v>4682</v>
      </c>
      <c r="AG396" s="28">
        <v>42</v>
      </c>
      <c r="AI396" s="6" t="s">
        <v>6955</v>
      </c>
      <c r="AJ396" s="6" t="s">
        <v>6947</v>
      </c>
      <c r="AK396" s="6" t="s">
        <v>8483</v>
      </c>
      <c r="AL396" s="6" t="s">
        <v>3906</v>
      </c>
      <c r="AQ396" s="6" t="s">
        <v>107</v>
      </c>
      <c r="AR396" s="6" t="s">
        <v>6956</v>
      </c>
      <c r="AY396" s="28">
        <v>0.25</v>
      </c>
      <c r="AZ396" s="28">
        <v>0.5</v>
      </c>
      <c r="BA396" s="28">
        <v>0</v>
      </c>
      <c r="BB396" s="28">
        <v>0</v>
      </c>
      <c r="BC396" s="28">
        <v>0.1</v>
      </c>
      <c r="BD396" s="28">
        <v>0</v>
      </c>
      <c r="BE396" s="28">
        <v>0</v>
      </c>
      <c r="BF396" s="28">
        <v>0</v>
      </c>
      <c r="BG396" s="28">
        <v>1</v>
      </c>
      <c r="BH396" s="28">
        <v>0</v>
      </c>
      <c r="BI396" s="28">
        <v>0</v>
      </c>
      <c r="BJ396" s="28">
        <v>0</v>
      </c>
      <c r="BK396" s="28">
        <v>0</v>
      </c>
      <c r="BL396" s="28">
        <v>0</v>
      </c>
      <c r="BM396" s="28">
        <v>0</v>
      </c>
      <c r="BN396" s="28">
        <v>0</v>
      </c>
      <c r="BO396" s="28">
        <v>0</v>
      </c>
      <c r="BP396" s="28">
        <v>1</v>
      </c>
      <c r="BQ396" s="28">
        <v>0</v>
      </c>
      <c r="BR396" s="28">
        <v>1.5</v>
      </c>
      <c r="BS396" s="28">
        <v>0</v>
      </c>
      <c r="BT396" s="28">
        <v>0</v>
      </c>
      <c r="BU396" s="28">
        <v>0</v>
      </c>
      <c r="BV396" s="28"/>
      <c r="BW396" s="28"/>
      <c r="BX396" s="28"/>
      <c r="BY396" s="28" t="s">
        <v>4881</v>
      </c>
      <c r="BZ396" s="6">
        <f t="shared" si="18"/>
        <v>4.3499999999999996</v>
      </c>
      <c r="CA396" s="6">
        <f t="shared" si="19"/>
        <v>3.5</v>
      </c>
      <c r="CB396" s="28">
        <v>0</v>
      </c>
      <c r="CC396" s="26" t="s">
        <v>21</v>
      </c>
      <c r="CD396" s="6" t="s">
        <v>5615</v>
      </c>
      <c r="CE396" s="6" t="s">
        <v>4434</v>
      </c>
      <c r="CF396" s="6" t="s">
        <v>6957</v>
      </c>
      <c r="CG396" s="6" t="s">
        <v>4537</v>
      </c>
      <c r="CI396" s="6" t="s">
        <v>6958</v>
      </c>
      <c r="CK396" s="6" t="s">
        <v>4689</v>
      </c>
      <c r="CL396" s="6" t="s">
        <v>4434</v>
      </c>
      <c r="CM396" s="6" t="s">
        <v>4738</v>
      </c>
      <c r="CN396" s="6" t="s">
        <v>4691</v>
      </c>
      <c r="CO396" s="6" t="s">
        <v>8607</v>
      </c>
      <c r="CP396" s="6" t="s">
        <v>4758</v>
      </c>
      <c r="CR396" s="6" t="s">
        <v>4537</v>
      </c>
      <c r="CS396" s="6" t="s">
        <v>4759</v>
      </c>
      <c r="CU396" s="6" t="s">
        <v>8607</v>
      </c>
      <c r="CV396" s="6" t="s">
        <v>4694</v>
      </c>
      <c r="CX396" s="6" t="s">
        <v>4434</v>
      </c>
      <c r="CY396" s="6" t="s">
        <v>4434</v>
      </c>
      <c r="CZ396" s="6" t="s">
        <v>6959</v>
      </c>
      <c r="DC396" s="6" t="s">
        <v>4434</v>
      </c>
      <c r="DD396" s="6" t="s">
        <v>6949</v>
      </c>
      <c r="DF396" s="29">
        <f t="shared" si="20"/>
        <v>0</v>
      </c>
      <c r="DG396" s="6">
        <v>1</v>
      </c>
    </row>
    <row r="397" spans="1:111" ht="16" hidden="1" x14ac:dyDescent="0.2">
      <c r="A397" s="6">
        <v>411</v>
      </c>
      <c r="B397" s="25">
        <v>46231.591041666667</v>
      </c>
      <c r="C397" s="25">
        <v>46231.664525462962</v>
      </c>
      <c r="D397" s="6" t="s">
        <v>4901</v>
      </c>
      <c r="F397" s="25"/>
      <c r="G397" s="26" t="s">
        <v>4725</v>
      </c>
      <c r="H397" s="6" t="s">
        <v>48</v>
      </c>
      <c r="I397" s="6" t="s">
        <v>5115</v>
      </c>
      <c r="J397" s="6" t="s">
        <v>4537</v>
      </c>
      <c r="L397" s="6" t="s">
        <v>6972</v>
      </c>
      <c r="M397" s="6" t="s">
        <v>6973</v>
      </c>
      <c r="N397" s="6" t="s">
        <v>4729</v>
      </c>
      <c r="O397" s="6" t="s">
        <v>2903</v>
      </c>
      <c r="P397" s="6" t="s">
        <v>3534</v>
      </c>
      <c r="Q397" s="31" t="s">
        <v>987</v>
      </c>
      <c r="V397" s="6" t="s">
        <v>4968</v>
      </c>
      <c r="X397" s="27">
        <v>385</v>
      </c>
      <c r="Y397" s="27">
        <v>1200</v>
      </c>
      <c r="Z397" s="27">
        <v>300</v>
      </c>
      <c r="AA397" s="27">
        <v>24</v>
      </c>
      <c r="AB397" s="27">
        <f>SUM(Table2026_09_25[[#This Row],[Number of in-person visits provided in reporting year.]:[Number of video/virtual visits provided in reporting year.]])</f>
        <v>1524</v>
      </c>
      <c r="AC397" s="6" t="s">
        <v>8469</v>
      </c>
      <c r="AF397" s="6" t="s">
        <v>4682</v>
      </c>
      <c r="AG397" s="28">
        <v>3</v>
      </c>
      <c r="AI397" s="6" t="s">
        <v>5621</v>
      </c>
      <c r="AJ397" s="6" t="s">
        <v>4751</v>
      </c>
      <c r="AK397" s="6" t="s">
        <v>8483</v>
      </c>
      <c r="AL397" s="6" t="s">
        <v>5622</v>
      </c>
      <c r="AQ397" s="6" t="s">
        <v>107</v>
      </c>
      <c r="AR397" s="6" t="s">
        <v>6974</v>
      </c>
      <c r="AX397" s="6" t="s">
        <v>4686</v>
      </c>
      <c r="BC397" s="28">
        <v>0.45</v>
      </c>
      <c r="BD397" s="28">
        <v>0.05</v>
      </c>
      <c r="BG397" s="28">
        <v>1</v>
      </c>
      <c r="BL397" s="28">
        <v>0.2</v>
      </c>
      <c r="BX397" s="6">
        <v>0.6</v>
      </c>
      <c r="BY397" s="6" t="s">
        <v>6975</v>
      </c>
      <c r="BZ397" s="6">
        <f t="shared" si="18"/>
        <v>1.7</v>
      </c>
      <c r="CA397" s="6">
        <f t="shared" si="19"/>
        <v>1.7999999999999998</v>
      </c>
      <c r="CB397" s="28">
        <v>0</v>
      </c>
      <c r="CC397" s="26" t="s">
        <v>4753</v>
      </c>
      <c r="CD397" s="6" t="s">
        <v>6976</v>
      </c>
      <c r="CE397" s="6" t="s">
        <v>4537</v>
      </c>
      <c r="CG397" s="6" t="s">
        <v>4537</v>
      </c>
      <c r="CJ397" s="6" t="s">
        <v>5148</v>
      </c>
      <c r="CK397" s="6" t="s">
        <v>4689</v>
      </c>
      <c r="CL397" s="6" t="s">
        <v>4537</v>
      </c>
      <c r="CM397" s="6" t="s">
        <v>6977</v>
      </c>
      <c r="CN397" s="6" t="s">
        <v>5439</v>
      </c>
      <c r="CO397" s="6" t="s">
        <v>8607</v>
      </c>
      <c r="CP397" s="6" t="s">
        <v>6978</v>
      </c>
      <c r="CQ397" s="6" t="s">
        <v>6979</v>
      </c>
      <c r="CR397" s="6" t="s">
        <v>4537</v>
      </c>
      <c r="CS397" s="6" t="s">
        <v>6980</v>
      </c>
      <c r="CT397" s="6" t="s">
        <v>6981</v>
      </c>
      <c r="CU397" s="6" t="s">
        <v>8607</v>
      </c>
      <c r="CV397" s="6" t="s">
        <v>6982</v>
      </c>
      <c r="CW397" s="6" t="s">
        <v>4949</v>
      </c>
      <c r="CX397" s="6" t="s">
        <v>4537</v>
      </c>
      <c r="CY397" s="6" t="s">
        <v>4537</v>
      </c>
      <c r="DC397" s="6" t="s">
        <v>4434</v>
      </c>
      <c r="DD397" s="6" t="s">
        <v>4196</v>
      </c>
      <c r="DF397" s="29">
        <f t="shared" si="20"/>
        <v>0</v>
      </c>
      <c r="DG397" s="6">
        <v>1</v>
      </c>
    </row>
    <row r="398" spans="1:111" hidden="1" x14ac:dyDescent="0.2">
      <c r="A398" s="6">
        <v>412</v>
      </c>
      <c r="B398" s="25">
        <v>46231.6559837963</v>
      </c>
      <c r="C398" s="25">
        <v>46231.665000000001</v>
      </c>
      <c r="D398" s="6" t="s">
        <v>4901</v>
      </c>
      <c r="F398" s="25"/>
      <c r="G398" s="26" t="s">
        <v>4725</v>
      </c>
      <c r="H398" s="6" t="s">
        <v>6512</v>
      </c>
      <c r="I398" s="6" t="s">
        <v>6983</v>
      </c>
      <c r="J398" s="6" t="s">
        <v>4537</v>
      </c>
      <c r="L398" s="6" t="s">
        <v>6963</v>
      </c>
      <c r="M398" s="6" t="s">
        <v>6964</v>
      </c>
      <c r="N398" s="6" t="s">
        <v>4679</v>
      </c>
      <c r="P398" s="6" t="s">
        <v>3509</v>
      </c>
      <c r="Q398" s="6" t="s">
        <v>4744</v>
      </c>
      <c r="T398" s="6" t="s">
        <v>6984</v>
      </c>
      <c r="X398" s="27">
        <v>1663</v>
      </c>
      <c r="Y398" s="30"/>
      <c r="Z398" s="27">
        <v>1663</v>
      </c>
      <c r="AA398" s="30"/>
      <c r="AB398" s="30">
        <f>SUM(Table2026_09_25[[#This Row],[Number of in-person visits provided in reporting year.]:[Number of video/virtual visits provided in reporting year.]])</f>
        <v>1663</v>
      </c>
      <c r="AC398" s="6" t="s">
        <v>8469</v>
      </c>
      <c r="AF398" s="6" t="s">
        <v>4682</v>
      </c>
      <c r="AI398" s="6" t="s">
        <v>6518</v>
      </c>
      <c r="AJ398" s="6" t="s">
        <v>43</v>
      </c>
      <c r="AK398" s="6" t="s">
        <v>8483</v>
      </c>
      <c r="AL398" s="6" t="s">
        <v>6519</v>
      </c>
      <c r="AQ398" s="6" t="s">
        <v>43</v>
      </c>
      <c r="AV398" s="6" t="s">
        <v>4733</v>
      </c>
      <c r="AX398" s="6" t="s">
        <v>4686</v>
      </c>
      <c r="AY398" s="28">
        <v>2.4</v>
      </c>
      <c r="BF398" s="28">
        <v>0.5</v>
      </c>
      <c r="BP398" s="28">
        <v>1</v>
      </c>
      <c r="BZ398" s="6">
        <f t="shared" si="18"/>
        <v>3.9</v>
      </c>
      <c r="CA398" s="6">
        <f t="shared" si="19"/>
        <v>1.5</v>
      </c>
      <c r="CC398" s="26" t="s">
        <v>4687</v>
      </c>
      <c r="CD398" s="6" t="s">
        <v>6985</v>
      </c>
      <c r="CE398" s="6" t="s">
        <v>4537</v>
      </c>
      <c r="CG398" s="6" t="s">
        <v>4537</v>
      </c>
      <c r="CJ398" s="6" t="s">
        <v>5148</v>
      </c>
      <c r="CK398" s="6" t="s">
        <v>4689</v>
      </c>
      <c r="CL398" s="6" t="s">
        <v>4537</v>
      </c>
      <c r="CM398" s="6" t="s">
        <v>4737</v>
      </c>
      <c r="CO398" s="6" t="s">
        <v>8607</v>
      </c>
      <c r="CP398" s="6" t="s">
        <v>4758</v>
      </c>
      <c r="CR398" s="6" t="s">
        <v>4537</v>
      </c>
      <c r="CS398" s="6" t="s">
        <v>4759</v>
      </c>
      <c r="CU398" s="6" t="s">
        <v>8607</v>
      </c>
      <c r="CV398" s="6" t="s">
        <v>4694</v>
      </c>
      <c r="CX398" s="6" t="s">
        <v>4537</v>
      </c>
      <c r="CY398" s="6" t="s">
        <v>4537</v>
      </c>
      <c r="DC398" s="6" t="s">
        <v>4434</v>
      </c>
      <c r="DD398" s="6" t="s">
        <v>6964</v>
      </c>
      <c r="DF398" s="29">
        <f t="shared" si="20"/>
        <v>0</v>
      </c>
      <c r="DG398" s="6">
        <v>1</v>
      </c>
    </row>
    <row r="399" spans="1:111" hidden="1" x14ac:dyDescent="0.2">
      <c r="A399" s="6">
        <v>413</v>
      </c>
      <c r="B399" s="25">
        <v>46231.658865740741</v>
      </c>
      <c r="C399" s="25">
        <v>46231.668275462966</v>
      </c>
      <c r="D399" s="6" t="s">
        <v>4901</v>
      </c>
      <c r="F399" s="25"/>
      <c r="G399" s="26" t="s">
        <v>4725</v>
      </c>
      <c r="H399" s="6" t="s">
        <v>6941</v>
      </c>
      <c r="I399" s="6" t="s">
        <v>4886</v>
      </c>
      <c r="J399" s="6" t="s">
        <v>4537</v>
      </c>
      <c r="L399" s="6" t="s">
        <v>6986</v>
      </c>
      <c r="M399" s="6" t="s">
        <v>6987</v>
      </c>
      <c r="N399" s="6" t="s">
        <v>4729</v>
      </c>
      <c r="O399" s="6" t="s">
        <v>6988</v>
      </c>
      <c r="P399" s="6" t="s">
        <v>558</v>
      </c>
      <c r="Q399" s="6" t="s">
        <v>4773</v>
      </c>
      <c r="S399" s="6" t="s">
        <v>588</v>
      </c>
      <c r="X399" s="27">
        <v>52</v>
      </c>
      <c r="Y399" s="27">
        <v>6977</v>
      </c>
      <c r="Z399" s="30"/>
      <c r="AA399" s="30"/>
      <c r="AB399" s="30">
        <f>SUM(Table2026_09_25[[#This Row],[Number of in-person visits provided in reporting year.]:[Number of video/virtual visits provided in reporting year.]])</f>
        <v>6977</v>
      </c>
      <c r="AC399" s="6" t="s">
        <v>8469</v>
      </c>
      <c r="AF399" s="6" t="s">
        <v>4732</v>
      </c>
      <c r="AI399" s="6" t="s">
        <v>6946</v>
      </c>
      <c r="AJ399" s="6" t="s">
        <v>6947</v>
      </c>
      <c r="AK399" s="6" t="s">
        <v>8483</v>
      </c>
      <c r="AL399" s="6" t="s">
        <v>3598</v>
      </c>
      <c r="AQ399" s="6" t="s">
        <v>107</v>
      </c>
      <c r="AR399" s="6" t="s">
        <v>6989</v>
      </c>
      <c r="AX399" s="6" t="s">
        <v>4839</v>
      </c>
      <c r="AY399" s="28">
        <v>0.5</v>
      </c>
      <c r="AZ399" s="28">
        <v>1</v>
      </c>
      <c r="BA399" s="28">
        <v>0</v>
      </c>
      <c r="BB399" s="28">
        <v>0</v>
      </c>
      <c r="BC399" s="28">
        <v>0.4</v>
      </c>
      <c r="BD399" s="28">
        <v>0.5</v>
      </c>
      <c r="BE399" s="28">
        <v>0</v>
      </c>
      <c r="BF399" s="28">
        <v>2</v>
      </c>
      <c r="BG399" s="28">
        <v>0</v>
      </c>
      <c r="BH399" s="28">
        <v>0</v>
      </c>
      <c r="BI399" s="28">
        <v>0</v>
      </c>
      <c r="BJ399" s="28">
        <v>0</v>
      </c>
      <c r="BK399" s="28">
        <v>0</v>
      </c>
      <c r="BL399" s="28">
        <v>0</v>
      </c>
      <c r="BM399" s="28">
        <v>0</v>
      </c>
      <c r="BN399" s="28">
        <v>0</v>
      </c>
      <c r="BO399" s="28">
        <v>0</v>
      </c>
      <c r="BQ399" s="28">
        <v>0</v>
      </c>
      <c r="BR399" s="28">
        <v>3</v>
      </c>
      <c r="BS399" s="28">
        <v>0</v>
      </c>
      <c r="BT399" s="28">
        <v>0</v>
      </c>
      <c r="BU399" s="28">
        <v>0</v>
      </c>
      <c r="BV399" s="28"/>
      <c r="BW399" s="28"/>
      <c r="BX399" s="28"/>
      <c r="BY399" s="28" t="s">
        <v>4881</v>
      </c>
      <c r="BZ399" s="6">
        <f t="shared" si="18"/>
        <v>7.4</v>
      </c>
      <c r="CA399" s="6">
        <f t="shared" si="19"/>
        <v>5</v>
      </c>
      <c r="CB399" s="28">
        <v>0</v>
      </c>
      <c r="CC399" s="26" t="s">
        <v>4753</v>
      </c>
      <c r="CD399" s="6" t="s">
        <v>6990</v>
      </c>
      <c r="CI399" s="6" t="s">
        <v>6991</v>
      </c>
      <c r="CK399" s="6" t="s">
        <v>4689</v>
      </c>
      <c r="CO399" s="6" t="s">
        <v>4434</v>
      </c>
      <c r="CP399" s="6" t="s">
        <v>4976</v>
      </c>
      <c r="CQ399" s="6" t="s">
        <v>6992</v>
      </c>
      <c r="CR399" s="6" t="s">
        <v>8609</v>
      </c>
      <c r="CS399" s="6" t="s">
        <v>4976</v>
      </c>
      <c r="CT399" s="6" t="s">
        <v>5635</v>
      </c>
      <c r="CU399" s="6" t="s">
        <v>4434</v>
      </c>
      <c r="CV399" s="6" t="s">
        <v>4976</v>
      </c>
      <c r="CW399" s="6" t="s">
        <v>5440</v>
      </c>
      <c r="CX399" s="6" t="s">
        <v>4434</v>
      </c>
      <c r="CY399" s="6" t="s">
        <v>4434</v>
      </c>
      <c r="CZ399" s="6" t="s">
        <v>6993</v>
      </c>
      <c r="DA399" s="6" t="s">
        <v>6994</v>
      </c>
      <c r="DC399" s="6" t="s">
        <v>4434</v>
      </c>
      <c r="DD399" s="6" t="s">
        <v>6949</v>
      </c>
      <c r="DF399" s="29">
        <f t="shared" si="20"/>
        <v>0</v>
      </c>
      <c r="DG399" s="6">
        <v>1</v>
      </c>
    </row>
    <row r="400" spans="1:111" hidden="1" x14ac:dyDescent="0.2">
      <c r="A400" s="6">
        <v>414</v>
      </c>
      <c r="B400" s="25">
        <v>46231.678414351853</v>
      </c>
      <c r="C400" s="25">
        <v>46231.683634259258</v>
      </c>
      <c r="D400" s="6" t="s">
        <v>4901</v>
      </c>
      <c r="F400" s="25"/>
      <c r="G400" s="26" t="s">
        <v>4676</v>
      </c>
      <c r="H400" s="6" t="s">
        <v>6222</v>
      </c>
      <c r="I400" s="6" t="s">
        <v>6276</v>
      </c>
      <c r="J400" s="6" t="s">
        <v>4537</v>
      </c>
      <c r="L400" s="6" t="s">
        <v>6995</v>
      </c>
      <c r="M400" s="6" t="s">
        <v>6839</v>
      </c>
      <c r="N400" s="6" t="s">
        <v>4729</v>
      </c>
      <c r="O400" s="6" t="s">
        <v>6996</v>
      </c>
      <c r="P400" s="6" t="s">
        <v>6840</v>
      </c>
      <c r="Q400" s="6" t="s">
        <v>4730</v>
      </c>
      <c r="W400" s="6" t="s">
        <v>6840</v>
      </c>
      <c r="X400" s="30"/>
      <c r="Y400" s="30"/>
      <c r="Z400" s="30"/>
      <c r="AA400" s="30"/>
      <c r="AB400" s="30">
        <f>SUM(Table2026_09_25[[#This Row],[Number of in-person visits provided in reporting year.]:[Number of video/virtual visits provided in reporting year.]])</f>
        <v>0</v>
      </c>
      <c r="AC400" s="6" t="s">
        <v>8468</v>
      </c>
      <c r="AD400" s="28" t="s">
        <v>4953</v>
      </c>
      <c r="AE400" s="28" t="s">
        <v>6997</v>
      </c>
      <c r="AF400" s="6" t="s">
        <v>4732</v>
      </c>
      <c r="AI400" s="6" t="s">
        <v>6227</v>
      </c>
      <c r="AJ400" s="6" t="s">
        <v>5296</v>
      </c>
      <c r="AK400" s="6" t="s">
        <v>8483</v>
      </c>
      <c r="AL400" s="6" t="s">
        <v>2662</v>
      </c>
      <c r="AQ400" s="6" t="s">
        <v>544</v>
      </c>
      <c r="AW400" s="6" t="s">
        <v>5297</v>
      </c>
      <c r="AX400" s="6" t="s">
        <v>4686</v>
      </c>
      <c r="AY400" s="28">
        <v>0.5</v>
      </c>
      <c r="AZ400" s="28">
        <v>1</v>
      </c>
      <c r="BB400" s="28">
        <v>0.5</v>
      </c>
      <c r="BD400" s="28">
        <v>1</v>
      </c>
      <c r="BG400" s="28">
        <v>1</v>
      </c>
      <c r="BJ400" s="28">
        <v>6</v>
      </c>
      <c r="BK400" s="28">
        <v>0.5</v>
      </c>
      <c r="BL400" s="28">
        <v>0.2</v>
      </c>
      <c r="BP400" s="28">
        <v>6</v>
      </c>
      <c r="BQ400" s="28">
        <v>9</v>
      </c>
      <c r="BR400" s="28">
        <v>1</v>
      </c>
      <c r="BT400" s="28">
        <v>0.2</v>
      </c>
      <c r="BU400" s="28">
        <v>1</v>
      </c>
      <c r="BV400" s="28"/>
      <c r="BW400" s="28"/>
      <c r="BX400" s="28"/>
      <c r="BZ400" s="6">
        <f t="shared" si="18"/>
        <v>27.9</v>
      </c>
      <c r="CA400" s="6">
        <f t="shared" si="19"/>
        <v>25.4</v>
      </c>
      <c r="CB400" s="28">
        <v>0</v>
      </c>
      <c r="CC400" s="26" t="s">
        <v>4687</v>
      </c>
      <c r="CD400" s="6" t="s">
        <v>6998</v>
      </c>
      <c r="CE400" s="6" t="s">
        <v>4434</v>
      </c>
      <c r="CG400" s="6" t="s">
        <v>4434</v>
      </c>
      <c r="CK400" s="6" t="s">
        <v>6999</v>
      </c>
      <c r="CO400" s="6" t="s">
        <v>4434</v>
      </c>
      <c r="CP400" s="6" t="s">
        <v>4738</v>
      </c>
      <c r="CQ400" s="6" t="s">
        <v>6843</v>
      </c>
      <c r="CR400" s="6" t="s">
        <v>8609</v>
      </c>
      <c r="CS400" s="6" t="s">
        <v>7000</v>
      </c>
      <c r="CT400" s="6" t="s">
        <v>7001</v>
      </c>
      <c r="CX400" s="6" t="s">
        <v>4434</v>
      </c>
      <c r="CY400" s="6" t="s">
        <v>4434</v>
      </c>
      <c r="DC400" s="6" t="s">
        <v>4434</v>
      </c>
      <c r="DD400" s="6" t="s">
        <v>6316</v>
      </c>
      <c r="DF400" s="29">
        <f t="shared" si="20"/>
        <v>0</v>
      </c>
      <c r="DG400" s="29">
        <v>1</v>
      </c>
    </row>
    <row r="401" spans="1:111" hidden="1" x14ac:dyDescent="0.2">
      <c r="A401" s="6">
        <v>415</v>
      </c>
      <c r="B401" s="25">
        <v>46231.683680555558</v>
      </c>
      <c r="C401" s="25">
        <v>46231.687604166669</v>
      </c>
      <c r="D401" s="6" t="s">
        <v>4901</v>
      </c>
      <c r="F401" s="25"/>
      <c r="G401" s="26" t="s">
        <v>4676</v>
      </c>
      <c r="H401" s="6" t="s">
        <v>6222</v>
      </c>
      <c r="I401" s="6" t="s">
        <v>6276</v>
      </c>
      <c r="J401" s="6" t="s">
        <v>4537</v>
      </c>
      <c r="L401" s="6" t="s">
        <v>6844</v>
      </c>
      <c r="M401" s="6" t="s">
        <v>6839</v>
      </c>
      <c r="N401" s="6" t="s">
        <v>4729</v>
      </c>
      <c r="O401" s="6" t="s">
        <v>7002</v>
      </c>
      <c r="P401" s="6" t="s">
        <v>1241</v>
      </c>
      <c r="Q401" s="6" t="s">
        <v>4730</v>
      </c>
      <c r="W401" s="6" t="s">
        <v>1241</v>
      </c>
      <c r="X401" s="30"/>
      <c r="Y401" s="30"/>
      <c r="Z401" s="30"/>
      <c r="AA401" s="30"/>
      <c r="AB401" s="30">
        <f>SUM(Table2026_09_25[[#This Row],[Number of in-person visits provided in reporting year.]:[Number of video/virtual visits provided in reporting year.]])</f>
        <v>0</v>
      </c>
      <c r="AC401" s="6" t="s">
        <v>8468</v>
      </c>
      <c r="AD401" s="28" t="s">
        <v>5698</v>
      </c>
      <c r="AE401" s="28" t="s">
        <v>7003</v>
      </c>
      <c r="AF401" s="6" t="s">
        <v>4732</v>
      </c>
      <c r="AI401" s="6" t="s">
        <v>6227</v>
      </c>
      <c r="AJ401" s="6" t="s">
        <v>5296</v>
      </c>
      <c r="AK401" s="6" t="s">
        <v>8483</v>
      </c>
      <c r="AL401" s="6" t="s">
        <v>2662</v>
      </c>
      <c r="AQ401" s="6" t="s">
        <v>544</v>
      </c>
      <c r="AW401" s="6" t="s">
        <v>5297</v>
      </c>
      <c r="AX401" s="6" t="s">
        <v>4686</v>
      </c>
      <c r="AY401" s="28">
        <v>0.5</v>
      </c>
      <c r="AZ401" s="28">
        <v>1.5</v>
      </c>
      <c r="BA401" s="28">
        <v>1</v>
      </c>
      <c r="BD401" s="28">
        <v>0.2</v>
      </c>
      <c r="BG401" s="28">
        <v>1</v>
      </c>
      <c r="BJ401" s="28">
        <v>7</v>
      </c>
      <c r="BK401" s="28">
        <v>0.5</v>
      </c>
      <c r="BL401" s="28">
        <v>0.2</v>
      </c>
      <c r="BO401" s="28">
        <v>0.5</v>
      </c>
      <c r="BP401" s="28">
        <v>7</v>
      </c>
      <c r="BQ401" s="28">
        <v>10</v>
      </c>
      <c r="BR401" s="28">
        <v>1</v>
      </c>
      <c r="BT401" s="28">
        <v>0.2</v>
      </c>
      <c r="BU401" s="28">
        <v>1</v>
      </c>
      <c r="BV401" s="28"/>
      <c r="BW401" s="28"/>
      <c r="BX401" s="28"/>
      <c r="BY401" s="6" t="s">
        <v>6846</v>
      </c>
      <c r="BZ401" s="6">
        <f t="shared" si="18"/>
        <v>31.599999999999998</v>
      </c>
      <c r="CA401" s="6">
        <f t="shared" si="19"/>
        <v>28.4</v>
      </c>
      <c r="CB401" s="28">
        <v>0</v>
      </c>
      <c r="CC401" s="26" t="s">
        <v>4687</v>
      </c>
      <c r="CD401" s="6" t="s">
        <v>6998</v>
      </c>
      <c r="CE401" s="6" t="s">
        <v>4434</v>
      </c>
      <c r="CG401" s="6" t="s">
        <v>4434</v>
      </c>
      <c r="CK401" s="6" t="s">
        <v>6999</v>
      </c>
      <c r="CO401" s="6" t="s">
        <v>4434</v>
      </c>
      <c r="CP401" s="6" t="s">
        <v>4738</v>
      </c>
      <c r="CQ401" s="6" t="s">
        <v>6843</v>
      </c>
      <c r="CR401" s="6" t="s">
        <v>8609</v>
      </c>
      <c r="CS401" s="6" t="s">
        <v>7000</v>
      </c>
      <c r="CT401" s="6" t="s">
        <v>7001</v>
      </c>
      <c r="CX401" s="6" t="s">
        <v>4434</v>
      </c>
      <c r="CY401" s="6" t="s">
        <v>4434</v>
      </c>
      <c r="CZ401" s="6" t="s">
        <v>6834</v>
      </c>
      <c r="DC401" s="6" t="s">
        <v>4434</v>
      </c>
      <c r="DD401" s="6" t="s">
        <v>6316</v>
      </c>
      <c r="DF401" s="29">
        <f t="shared" si="20"/>
        <v>0</v>
      </c>
      <c r="DG401" s="29">
        <v>1</v>
      </c>
    </row>
    <row r="402" spans="1:111" hidden="1" x14ac:dyDescent="0.2">
      <c r="A402" s="6">
        <v>416</v>
      </c>
      <c r="B402" s="25">
        <v>46231.687627314815</v>
      </c>
      <c r="C402" s="25">
        <v>46231.699131944442</v>
      </c>
      <c r="D402" s="6" t="s">
        <v>4901</v>
      </c>
      <c r="F402" s="25"/>
      <c r="G402" s="26" t="s">
        <v>4725</v>
      </c>
      <c r="H402" s="6" t="s">
        <v>6222</v>
      </c>
      <c r="I402" s="6" t="s">
        <v>4815</v>
      </c>
      <c r="J402" s="6" t="s">
        <v>4537</v>
      </c>
      <c r="L402" s="6" t="s">
        <v>7004</v>
      </c>
      <c r="M402" s="6" t="s">
        <v>6311</v>
      </c>
      <c r="N402" s="6" t="s">
        <v>4729</v>
      </c>
      <c r="O402" s="6" t="s">
        <v>6760</v>
      </c>
      <c r="P402" s="6" t="s">
        <v>704</v>
      </c>
      <c r="Q402" s="6" t="s">
        <v>4773</v>
      </c>
      <c r="S402" s="6" t="s">
        <v>778</v>
      </c>
      <c r="X402" s="30"/>
      <c r="Y402" s="30"/>
      <c r="Z402" s="30"/>
      <c r="AA402" s="30"/>
      <c r="AB402" s="30">
        <f>SUM(Table2026_09_25[[#This Row],[Number of in-person visits provided in reporting year.]:[Number of video/virtual visits provided in reporting year.]])</f>
        <v>0</v>
      </c>
      <c r="AC402" s="6" t="s">
        <v>8469</v>
      </c>
      <c r="AF402" s="6" t="s">
        <v>4682</v>
      </c>
      <c r="AI402" s="6" t="s">
        <v>6227</v>
      </c>
      <c r="AJ402" s="6" t="s">
        <v>5296</v>
      </c>
      <c r="AK402" s="6" t="s">
        <v>8483</v>
      </c>
      <c r="AL402" s="6" t="s">
        <v>2662</v>
      </c>
      <c r="AQ402" s="6" t="s">
        <v>544</v>
      </c>
      <c r="AW402" s="6" t="s">
        <v>5297</v>
      </c>
      <c r="AX402" s="6" t="s">
        <v>4686</v>
      </c>
      <c r="AY402" s="28">
        <v>0.2</v>
      </c>
      <c r="AZ402" s="28">
        <v>0.2</v>
      </c>
      <c r="BD402" s="28">
        <v>0.2</v>
      </c>
      <c r="BF402" s="28">
        <v>1</v>
      </c>
      <c r="BP402" s="28">
        <v>1</v>
      </c>
      <c r="BZ402" s="6">
        <f t="shared" si="18"/>
        <v>2.6</v>
      </c>
      <c r="CA402" s="6">
        <f t="shared" si="19"/>
        <v>2</v>
      </c>
      <c r="CC402" s="26" t="s">
        <v>4753</v>
      </c>
      <c r="CD402" s="6" t="s">
        <v>5608</v>
      </c>
      <c r="CK402" s="6" t="s">
        <v>6848</v>
      </c>
      <c r="DA402" s="6" t="s">
        <v>7005</v>
      </c>
      <c r="DC402" s="6" t="s">
        <v>4434</v>
      </c>
      <c r="DD402" s="6" t="s">
        <v>6316</v>
      </c>
      <c r="DF402" s="29">
        <f t="shared" si="20"/>
        <v>0</v>
      </c>
      <c r="DG402" s="6">
        <v>1</v>
      </c>
    </row>
    <row r="403" spans="1:111" hidden="1" x14ac:dyDescent="0.2">
      <c r="A403" s="6">
        <v>417</v>
      </c>
      <c r="B403" s="25">
        <v>46231.694907407407</v>
      </c>
      <c r="C403" s="25">
        <v>46231.704814814817</v>
      </c>
      <c r="D403" s="6" t="s">
        <v>4901</v>
      </c>
      <c r="F403" s="25"/>
      <c r="G403" s="26" t="s">
        <v>4676</v>
      </c>
      <c r="H403" s="6" t="s">
        <v>6077</v>
      </c>
      <c r="I403" s="6" t="s">
        <v>6078</v>
      </c>
      <c r="J403" s="6" t="s">
        <v>4537</v>
      </c>
      <c r="L403" s="6" t="s">
        <v>6866</v>
      </c>
      <c r="M403" s="6" t="s">
        <v>6089</v>
      </c>
      <c r="N403" s="6" t="s">
        <v>4679</v>
      </c>
      <c r="P403" s="6" t="s">
        <v>95</v>
      </c>
      <c r="Q403" s="6" t="s">
        <v>4773</v>
      </c>
      <c r="S403" s="6" t="s">
        <v>499</v>
      </c>
      <c r="X403" s="30"/>
      <c r="Y403" s="30"/>
      <c r="Z403" s="30"/>
      <c r="AA403" s="30"/>
      <c r="AB403" s="30">
        <f>SUM(Table2026_09_25[[#This Row],[Number of in-person visits provided in reporting year.]:[Number of video/virtual visits provided in reporting year.]])</f>
        <v>0</v>
      </c>
      <c r="AC403" s="6" t="s">
        <v>8469</v>
      </c>
      <c r="AF403" s="6" t="s">
        <v>4682</v>
      </c>
      <c r="AI403" s="6" t="s">
        <v>6081</v>
      </c>
      <c r="AJ403" s="6" t="s">
        <v>6082</v>
      </c>
      <c r="AK403" s="6" t="s">
        <v>8483</v>
      </c>
      <c r="AL403" s="6" t="s">
        <v>3757</v>
      </c>
      <c r="AQ403" s="6" t="s">
        <v>544</v>
      </c>
      <c r="AW403" s="6" t="s">
        <v>6083</v>
      </c>
      <c r="AX403" s="6" t="s">
        <v>4686</v>
      </c>
      <c r="AZ403" s="28">
        <v>0.8</v>
      </c>
      <c r="BA403" s="28">
        <v>0</v>
      </c>
      <c r="BB403" s="28">
        <v>0</v>
      </c>
      <c r="BC403" s="28">
        <v>1</v>
      </c>
      <c r="BD403" s="28">
        <v>0</v>
      </c>
      <c r="BE403" s="28">
        <v>0</v>
      </c>
      <c r="BF403" s="28">
        <v>1</v>
      </c>
      <c r="BG403" s="28">
        <v>0</v>
      </c>
      <c r="BH403" s="28">
        <v>0</v>
      </c>
      <c r="BI403" s="28">
        <v>0</v>
      </c>
      <c r="BJ403" s="28">
        <v>0</v>
      </c>
      <c r="BK403" s="28">
        <v>0</v>
      </c>
      <c r="BL403" s="28">
        <v>0</v>
      </c>
      <c r="BM403" s="28">
        <v>0</v>
      </c>
      <c r="BN403" s="28">
        <v>0</v>
      </c>
      <c r="BO403" s="28">
        <v>0</v>
      </c>
      <c r="BP403" s="28">
        <v>0</v>
      </c>
      <c r="BQ403" s="28">
        <v>0</v>
      </c>
      <c r="BR403" s="28">
        <v>0</v>
      </c>
      <c r="BS403" s="28">
        <v>0</v>
      </c>
      <c r="BT403" s="28">
        <v>0</v>
      </c>
      <c r="BU403" s="28">
        <v>0</v>
      </c>
      <c r="BV403" s="28"/>
      <c r="BW403" s="28"/>
      <c r="BX403" s="28"/>
      <c r="BZ403" s="6">
        <f t="shared" si="18"/>
        <v>2.8</v>
      </c>
      <c r="CA403" s="6">
        <f t="shared" si="19"/>
        <v>1</v>
      </c>
      <c r="CB403" s="28">
        <v>0</v>
      </c>
      <c r="CC403" s="26" t="s">
        <v>4753</v>
      </c>
      <c r="CD403" s="6" t="s">
        <v>6868</v>
      </c>
      <c r="CE403" s="6" t="s">
        <v>4537</v>
      </c>
      <c r="CG403" s="6" t="s">
        <v>4537</v>
      </c>
      <c r="CJ403" s="6" t="s">
        <v>5148</v>
      </c>
      <c r="CK403" s="6" t="s">
        <v>4689</v>
      </c>
      <c r="CL403" s="6" t="s">
        <v>4434</v>
      </c>
      <c r="CM403" s="6" t="s">
        <v>7006</v>
      </c>
      <c r="CO403" s="6" t="s">
        <v>4434</v>
      </c>
      <c r="CP403" s="6" t="s">
        <v>7006</v>
      </c>
      <c r="CR403" s="6" t="s">
        <v>8609</v>
      </c>
      <c r="CS403" s="6" t="s">
        <v>7006</v>
      </c>
      <c r="CU403" s="6" t="s">
        <v>4434</v>
      </c>
      <c r="CV403" s="6" t="s">
        <v>7006</v>
      </c>
      <c r="CX403" s="6" t="s">
        <v>4537</v>
      </c>
      <c r="CY403" s="6" t="s">
        <v>4537</v>
      </c>
      <c r="DA403" s="6" t="s">
        <v>7007</v>
      </c>
      <c r="DC403" s="6" t="s">
        <v>4434</v>
      </c>
      <c r="DD403" s="6" t="s">
        <v>6048</v>
      </c>
      <c r="DF403" s="29">
        <f t="shared" si="20"/>
        <v>0</v>
      </c>
      <c r="DG403" s="29">
        <v>1</v>
      </c>
    </row>
    <row r="404" spans="1:111" ht="16" hidden="1" x14ac:dyDescent="0.2">
      <c r="A404" s="6">
        <v>418</v>
      </c>
      <c r="B404" s="25">
        <v>46231.706226851849</v>
      </c>
      <c r="C404" s="25">
        <v>46231.718206018515</v>
      </c>
      <c r="D404" s="6" t="s">
        <v>4901</v>
      </c>
      <c r="F404" s="25"/>
      <c r="G404" s="26" t="s">
        <v>4676</v>
      </c>
      <c r="H404" s="6" t="s">
        <v>6077</v>
      </c>
      <c r="I404" s="6" t="s">
        <v>6078</v>
      </c>
      <c r="J404" s="6" t="s">
        <v>4537</v>
      </c>
      <c r="L404" s="6" t="s">
        <v>6870</v>
      </c>
      <c r="M404" s="6" t="s">
        <v>6089</v>
      </c>
      <c r="N404" s="6" t="s">
        <v>4679</v>
      </c>
      <c r="P404" s="6" t="s">
        <v>3529</v>
      </c>
      <c r="Q404" s="31" t="s">
        <v>987</v>
      </c>
      <c r="V404" s="6" t="s">
        <v>6870</v>
      </c>
      <c r="X404" s="30"/>
      <c r="Y404" s="30"/>
      <c r="Z404" s="30"/>
      <c r="AA404" s="30"/>
      <c r="AB404" s="30">
        <f>SUM(Table2026_09_25[[#This Row],[Number of in-person visits provided in reporting year.]:[Number of video/virtual visits provided in reporting year.]])</f>
        <v>0</v>
      </c>
      <c r="AC404" s="6" t="s">
        <v>8469</v>
      </c>
      <c r="AF404" s="6" t="s">
        <v>4682</v>
      </c>
      <c r="AI404" s="6" t="s">
        <v>6081</v>
      </c>
      <c r="AJ404" s="6" t="s">
        <v>6082</v>
      </c>
      <c r="AK404" s="6" t="s">
        <v>8483</v>
      </c>
      <c r="AL404" s="6" t="s">
        <v>3757</v>
      </c>
      <c r="AQ404" s="6" t="s">
        <v>544</v>
      </c>
      <c r="AW404" s="6" t="s">
        <v>6083</v>
      </c>
      <c r="AX404" s="6" t="s">
        <v>4686</v>
      </c>
      <c r="BQ404" s="28">
        <v>1</v>
      </c>
      <c r="BY404" s="6" t="s">
        <v>7008</v>
      </c>
      <c r="BZ404" s="6">
        <f t="shared" si="18"/>
        <v>1</v>
      </c>
      <c r="CA404" s="6">
        <f t="shared" si="19"/>
        <v>1</v>
      </c>
      <c r="CC404" s="26" t="s">
        <v>21</v>
      </c>
      <c r="CD404" s="6" t="s">
        <v>6871</v>
      </c>
      <c r="CE404" s="6" t="s">
        <v>4537</v>
      </c>
      <c r="CG404" s="6" t="s">
        <v>4537</v>
      </c>
      <c r="CJ404" s="6" t="s">
        <v>5148</v>
      </c>
      <c r="CK404" s="6" t="s">
        <v>4689</v>
      </c>
      <c r="CL404" s="6" t="s">
        <v>4537</v>
      </c>
      <c r="CM404" s="6" t="s">
        <v>4737</v>
      </c>
      <c r="CO404" s="6" t="s">
        <v>8607</v>
      </c>
      <c r="CP404" s="6" t="s">
        <v>4758</v>
      </c>
      <c r="CR404" s="6" t="s">
        <v>4537</v>
      </c>
      <c r="CS404" s="6" t="s">
        <v>4759</v>
      </c>
      <c r="CU404" s="6" t="s">
        <v>8607</v>
      </c>
      <c r="CV404" s="6" t="s">
        <v>4694</v>
      </c>
      <c r="CX404" s="6" t="s">
        <v>4537</v>
      </c>
      <c r="CY404" s="6" t="s">
        <v>4537</v>
      </c>
      <c r="DA404" s="6" t="s">
        <v>7009</v>
      </c>
      <c r="DC404" s="6" t="s">
        <v>4434</v>
      </c>
      <c r="DD404" s="6" t="s">
        <v>6048</v>
      </c>
      <c r="DF404" s="29">
        <f t="shared" si="20"/>
        <v>0</v>
      </c>
      <c r="DG404" s="29">
        <v>1</v>
      </c>
    </row>
    <row r="405" spans="1:111" hidden="1" x14ac:dyDescent="0.2">
      <c r="A405" s="6">
        <v>419</v>
      </c>
      <c r="B405" s="25">
        <v>46232.373159722221</v>
      </c>
      <c r="C405" s="25">
        <v>46232.377766203703</v>
      </c>
      <c r="D405" s="6" t="s">
        <v>4901</v>
      </c>
      <c r="F405" s="25"/>
      <c r="G405" s="26" t="s">
        <v>4676</v>
      </c>
      <c r="H405" s="6" t="s">
        <v>5312</v>
      </c>
      <c r="I405" s="6" t="s">
        <v>5843</v>
      </c>
      <c r="J405" s="6" t="s">
        <v>4537</v>
      </c>
      <c r="L405" s="6" t="s">
        <v>7010</v>
      </c>
      <c r="M405" s="6" t="s">
        <v>7011</v>
      </c>
      <c r="N405" s="6" t="s">
        <v>4679</v>
      </c>
      <c r="P405" s="6" t="s">
        <v>95</v>
      </c>
      <c r="Q405" s="6" t="s">
        <v>4773</v>
      </c>
      <c r="V405" s="6" t="s">
        <v>499</v>
      </c>
      <c r="X405" s="27">
        <v>115</v>
      </c>
      <c r="Y405" s="27">
        <v>104</v>
      </c>
      <c r="Z405" s="27">
        <v>55</v>
      </c>
      <c r="AA405" s="27">
        <v>1</v>
      </c>
      <c r="AB405" s="27">
        <f>SUM(Table2026_09_25[[#This Row],[Number of in-person visits provided in reporting year.]:[Number of video/virtual visits provided in reporting year.]])</f>
        <v>160</v>
      </c>
      <c r="AC405" s="6" t="s">
        <v>8469</v>
      </c>
      <c r="AF405" s="6" t="s">
        <v>4682</v>
      </c>
      <c r="AG405" s="28">
        <v>101</v>
      </c>
      <c r="AI405" s="6" t="s">
        <v>5313</v>
      </c>
      <c r="AJ405" s="6" t="s">
        <v>5296</v>
      </c>
      <c r="AK405" s="6" t="s">
        <v>8483</v>
      </c>
      <c r="AL405" s="6" t="s">
        <v>1342</v>
      </c>
      <c r="AQ405" s="6" t="s">
        <v>544</v>
      </c>
      <c r="AW405" s="6" t="s">
        <v>5297</v>
      </c>
      <c r="BZ405" s="6">
        <f t="shared" si="18"/>
        <v>0</v>
      </c>
      <c r="CA405" s="6">
        <f t="shared" si="19"/>
        <v>0</v>
      </c>
      <c r="CC405" s="26" t="s">
        <v>21</v>
      </c>
      <c r="CK405" s="6" t="s">
        <v>5148</v>
      </c>
      <c r="DA405" s="6" t="s">
        <v>7012</v>
      </c>
      <c r="DC405" s="6" t="s">
        <v>4434</v>
      </c>
      <c r="DD405" s="6" t="s">
        <v>6048</v>
      </c>
      <c r="DF405" s="29">
        <f t="shared" si="20"/>
        <v>0</v>
      </c>
      <c r="DG405" s="29">
        <v>1</v>
      </c>
    </row>
    <row r="406" spans="1:111" hidden="1" x14ac:dyDescent="0.2">
      <c r="A406" s="6">
        <v>420</v>
      </c>
      <c r="B406" s="25">
        <v>46232.377789351849</v>
      </c>
      <c r="C406" s="25">
        <v>46232.380428240744</v>
      </c>
      <c r="D406" s="6" t="s">
        <v>4901</v>
      </c>
      <c r="F406" s="25"/>
      <c r="G406" s="26" t="s">
        <v>4725</v>
      </c>
      <c r="H406" s="6" t="s">
        <v>5312</v>
      </c>
      <c r="I406" s="6" t="s">
        <v>5830</v>
      </c>
      <c r="J406" s="6" t="s">
        <v>4537</v>
      </c>
      <c r="L406" s="6" t="s">
        <v>7010</v>
      </c>
      <c r="M406" s="6" t="s">
        <v>7011</v>
      </c>
      <c r="N406" s="6" t="s">
        <v>4679</v>
      </c>
      <c r="P406" s="6" t="s">
        <v>95</v>
      </c>
      <c r="Q406" s="6" t="s">
        <v>4773</v>
      </c>
      <c r="V406" s="6" t="s">
        <v>499</v>
      </c>
      <c r="X406" s="27">
        <v>104</v>
      </c>
      <c r="Y406" s="27">
        <v>84</v>
      </c>
      <c r="Z406" s="27">
        <v>50</v>
      </c>
      <c r="AA406" s="27">
        <v>1</v>
      </c>
      <c r="AB406" s="27">
        <f>SUM(Table2026_09_25[[#This Row],[Number of in-person visits provided in reporting year.]:[Number of video/virtual visits provided in reporting year.]])</f>
        <v>135</v>
      </c>
      <c r="AC406" s="6" t="s">
        <v>8469</v>
      </c>
      <c r="AF406" s="6" t="s">
        <v>4682</v>
      </c>
      <c r="AG406" s="28">
        <v>165</v>
      </c>
      <c r="AI406" s="6" t="s">
        <v>5313</v>
      </c>
      <c r="AJ406" s="6" t="s">
        <v>5296</v>
      </c>
      <c r="AK406" s="6" t="s">
        <v>8483</v>
      </c>
      <c r="AL406" s="6" t="s">
        <v>1342</v>
      </c>
      <c r="AQ406" s="6" t="s">
        <v>544</v>
      </c>
      <c r="AW406" s="6" t="s">
        <v>5297</v>
      </c>
      <c r="BZ406" s="6">
        <f t="shared" si="18"/>
        <v>0</v>
      </c>
      <c r="CA406" s="6">
        <f t="shared" si="19"/>
        <v>0</v>
      </c>
      <c r="CC406" s="26" t="s">
        <v>21</v>
      </c>
      <c r="CK406" s="6" t="s">
        <v>5148</v>
      </c>
      <c r="DA406" s="6" t="s">
        <v>7013</v>
      </c>
      <c r="DC406" s="6" t="s">
        <v>4434</v>
      </c>
      <c r="DD406" s="6" t="s">
        <v>6048</v>
      </c>
      <c r="DF406" s="29">
        <f t="shared" si="20"/>
        <v>0</v>
      </c>
      <c r="DG406" s="6">
        <v>1</v>
      </c>
    </row>
    <row r="407" spans="1:111" ht="16" hidden="1" x14ac:dyDescent="0.2">
      <c r="A407" s="6">
        <v>421</v>
      </c>
      <c r="B407" s="25">
        <v>46232.377395833333</v>
      </c>
      <c r="C407" s="25">
        <v>46232.397407407407</v>
      </c>
      <c r="D407" s="6" t="s">
        <v>4901</v>
      </c>
      <c r="F407" s="25">
        <v>46232.600219907406</v>
      </c>
      <c r="G407" s="26" t="s">
        <v>4676</v>
      </c>
      <c r="H407" s="6" t="s">
        <v>5957</v>
      </c>
      <c r="I407" s="6" t="s">
        <v>7014</v>
      </c>
      <c r="J407" s="6" t="s">
        <v>4537</v>
      </c>
      <c r="L407" s="6" t="s">
        <v>40</v>
      </c>
      <c r="M407" s="6" t="s">
        <v>7015</v>
      </c>
      <c r="N407" s="6" t="s">
        <v>4679</v>
      </c>
      <c r="P407" s="6" t="s">
        <v>31</v>
      </c>
      <c r="Q407" s="31" t="s">
        <v>987</v>
      </c>
      <c r="V407" s="6" t="s">
        <v>4806</v>
      </c>
      <c r="X407" s="27">
        <v>745</v>
      </c>
      <c r="Y407" s="27">
        <v>799</v>
      </c>
      <c r="Z407" s="30"/>
      <c r="AA407" s="30"/>
      <c r="AB407" s="30">
        <f>SUM(Table2026_09_25[[#This Row],[Number of in-person visits provided in reporting year.]:[Number of video/virtual visits provided in reporting year.]])</f>
        <v>799</v>
      </c>
      <c r="AC407" s="6" t="s">
        <v>8468</v>
      </c>
      <c r="AD407" s="28" t="s">
        <v>7016</v>
      </c>
      <c r="AE407" s="28" t="s">
        <v>7017</v>
      </c>
      <c r="AF407" s="6" t="s">
        <v>4732</v>
      </c>
      <c r="AI407" s="6" t="s">
        <v>5958</v>
      </c>
      <c r="AJ407" s="6" t="s">
        <v>4851</v>
      </c>
      <c r="AK407" s="6" t="s">
        <v>8483</v>
      </c>
      <c r="AL407" s="6" t="s">
        <v>5959</v>
      </c>
      <c r="AQ407" s="6" t="s">
        <v>544</v>
      </c>
      <c r="AW407" s="6" t="s">
        <v>5395</v>
      </c>
      <c r="AX407" s="6" t="s">
        <v>4686</v>
      </c>
      <c r="AY407" s="28">
        <v>1</v>
      </c>
      <c r="AZ407" s="28">
        <v>1.2</v>
      </c>
      <c r="BB407" s="28">
        <v>0.2</v>
      </c>
      <c r="BC407" s="28">
        <v>0.2</v>
      </c>
      <c r="BG407" s="28">
        <v>0.8</v>
      </c>
      <c r="BH407" s="28">
        <v>0.5</v>
      </c>
      <c r="BJ407" s="28">
        <v>2</v>
      </c>
      <c r="BK407" s="28">
        <v>0.3</v>
      </c>
      <c r="BL407" s="28">
        <v>0.8</v>
      </c>
      <c r="BM407" s="28">
        <v>0.5</v>
      </c>
      <c r="BN407" s="28">
        <v>3</v>
      </c>
      <c r="BP407" s="28">
        <v>13</v>
      </c>
      <c r="BQ407" s="28">
        <v>10</v>
      </c>
      <c r="BR407" s="28">
        <v>0.6</v>
      </c>
      <c r="BT407" s="28">
        <v>0.3</v>
      </c>
      <c r="BZ407" s="6">
        <f t="shared" si="18"/>
        <v>34.4</v>
      </c>
      <c r="CA407" s="6">
        <f t="shared" si="19"/>
        <v>29</v>
      </c>
      <c r="CB407" s="28">
        <v>0</v>
      </c>
      <c r="CC407" s="26" t="s">
        <v>4753</v>
      </c>
      <c r="CD407" s="6" t="s">
        <v>7018</v>
      </c>
      <c r="CE407" s="6" t="s">
        <v>4434</v>
      </c>
      <c r="CF407" s="6" t="s">
        <v>7019</v>
      </c>
      <c r="CG407" s="6" t="s">
        <v>4537</v>
      </c>
      <c r="CK407" s="6" t="s">
        <v>4689</v>
      </c>
      <c r="CL407" s="6" t="s">
        <v>4537</v>
      </c>
      <c r="CM407" s="6" t="s">
        <v>4737</v>
      </c>
      <c r="CO407" s="6" t="s">
        <v>8607</v>
      </c>
      <c r="CP407" s="6" t="s">
        <v>4758</v>
      </c>
      <c r="CR407" s="6" t="s">
        <v>4537</v>
      </c>
      <c r="CS407" s="6" t="s">
        <v>4759</v>
      </c>
      <c r="CU407" s="6" t="s">
        <v>8607</v>
      </c>
      <c r="CV407" s="6" t="s">
        <v>4694</v>
      </c>
      <c r="CX407" s="6" t="s">
        <v>4434</v>
      </c>
      <c r="CY407" s="6" t="s">
        <v>4434</v>
      </c>
      <c r="CZ407" s="6" t="s">
        <v>7020</v>
      </c>
      <c r="DC407" s="6" t="s">
        <v>4434</v>
      </c>
      <c r="DD407" s="6" t="s">
        <v>7021</v>
      </c>
      <c r="DF407" s="29">
        <f t="shared" si="20"/>
        <v>0</v>
      </c>
      <c r="DG407" s="29">
        <v>1</v>
      </c>
    </row>
    <row r="408" spans="1:111" ht="16" hidden="1" x14ac:dyDescent="0.2">
      <c r="A408" s="6">
        <v>422</v>
      </c>
      <c r="B408" s="25">
        <v>46232.39943287037</v>
      </c>
      <c r="C408" s="25">
        <v>46232.413159722222</v>
      </c>
      <c r="D408" s="6" t="s">
        <v>4901</v>
      </c>
      <c r="F408" s="25">
        <v>46232.601226851853</v>
      </c>
      <c r="G408" s="26" t="s">
        <v>4725</v>
      </c>
      <c r="H408" s="6" t="s">
        <v>5957</v>
      </c>
      <c r="I408" s="6" t="s">
        <v>7014</v>
      </c>
      <c r="J408" s="6" t="s">
        <v>4537</v>
      </c>
      <c r="L408" s="6" t="s">
        <v>6390</v>
      </c>
      <c r="M408" s="6" t="s">
        <v>7015</v>
      </c>
      <c r="N408" s="6" t="s">
        <v>4679</v>
      </c>
      <c r="P408" s="6" t="s">
        <v>31</v>
      </c>
      <c r="Q408" s="31" t="s">
        <v>987</v>
      </c>
      <c r="V408" s="6" t="s">
        <v>4806</v>
      </c>
      <c r="X408" s="27">
        <v>891</v>
      </c>
      <c r="Y408" s="27">
        <v>948</v>
      </c>
      <c r="Z408" s="30"/>
      <c r="AA408" s="30"/>
      <c r="AB408" s="30">
        <f>SUM(Table2026_09_25[[#This Row],[Number of in-person visits provided in reporting year.]:[Number of video/virtual visits provided in reporting year.]])</f>
        <v>948</v>
      </c>
      <c r="AC408" s="6" t="s">
        <v>8468</v>
      </c>
      <c r="AD408" s="28" t="s">
        <v>7016</v>
      </c>
      <c r="AE408" s="28" t="s">
        <v>7022</v>
      </c>
      <c r="AF408" s="6" t="s">
        <v>4732</v>
      </c>
      <c r="AI408" s="6" t="s">
        <v>5958</v>
      </c>
      <c r="AJ408" s="6" t="s">
        <v>4851</v>
      </c>
      <c r="AK408" s="6" t="s">
        <v>8483</v>
      </c>
      <c r="AL408" s="6" t="s">
        <v>5959</v>
      </c>
      <c r="AQ408" s="6" t="s">
        <v>544</v>
      </c>
      <c r="AW408" s="6" t="s">
        <v>5395</v>
      </c>
      <c r="AX408" s="6" t="s">
        <v>4686</v>
      </c>
      <c r="AY408" s="28">
        <v>1</v>
      </c>
      <c r="AZ408" s="28">
        <v>1.2</v>
      </c>
      <c r="BB408" s="28">
        <v>0.2</v>
      </c>
      <c r="BC408" s="28">
        <v>0.2</v>
      </c>
      <c r="BG408" s="28">
        <v>0.8</v>
      </c>
      <c r="BH408" s="28">
        <v>0.5</v>
      </c>
      <c r="BJ408" s="28">
        <v>2</v>
      </c>
      <c r="BK408" s="28">
        <v>0.3</v>
      </c>
      <c r="BL408" s="28">
        <v>0.8</v>
      </c>
      <c r="BM408" s="28">
        <v>0.5</v>
      </c>
      <c r="BN408" s="28">
        <v>3</v>
      </c>
      <c r="BP408" s="28">
        <v>13</v>
      </c>
      <c r="BQ408" s="28">
        <v>10</v>
      </c>
      <c r="BR408" s="28">
        <v>0.6</v>
      </c>
      <c r="BT408" s="28">
        <v>0.3</v>
      </c>
      <c r="BZ408" s="6">
        <f t="shared" si="18"/>
        <v>34.4</v>
      </c>
      <c r="CA408" s="6">
        <f t="shared" si="19"/>
        <v>29</v>
      </c>
      <c r="CB408" s="28">
        <v>0</v>
      </c>
      <c r="CC408" s="26" t="s">
        <v>4753</v>
      </c>
      <c r="CD408" s="6" t="s">
        <v>7018</v>
      </c>
      <c r="CE408" s="6" t="s">
        <v>4434</v>
      </c>
      <c r="CF408" s="6" t="s">
        <v>7019</v>
      </c>
      <c r="CG408" s="6" t="s">
        <v>4537</v>
      </c>
      <c r="CK408" s="6" t="s">
        <v>4689</v>
      </c>
      <c r="CL408" s="6" t="s">
        <v>4537</v>
      </c>
      <c r="CM408" s="6" t="s">
        <v>4737</v>
      </c>
      <c r="CO408" s="6" t="s">
        <v>8607</v>
      </c>
      <c r="CP408" s="6" t="s">
        <v>4758</v>
      </c>
      <c r="CR408" s="6" t="s">
        <v>4537</v>
      </c>
      <c r="CS408" s="6" t="s">
        <v>4759</v>
      </c>
      <c r="CU408" s="6" t="s">
        <v>8607</v>
      </c>
      <c r="CV408" s="6" t="s">
        <v>4694</v>
      </c>
      <c r="CX408" s="6" t="s">
        <v>4434</v>
      </c>
      <c r="CY408" s="6" t="s">
        <v>4434</v>
      </c>
      <c r="CZ408" s="6" t="s">
        <v>7020</v>
      </c>
      <c r="DC408" s="6" t="s">
        <v>4434</v>
      </c>
      <c r="DD408" s="6" t="s">
        <v>7021</v>
      </c>
      <c r="DF408" s="29">
        <f t="shared" si="20"/>
        <v>0</v>
      </c>
      <c r="DG408" s="6">
        <v>1</v>
      </c>
    </row>
    <row r="409" spans="1:111" x14ac:dyDescent="0.2">
      <c r="A409" s="6">
        <v>423</v>
      </c>
      <c r="B409" s="25">
        <v>46232.454016203701</v>
      </c>
      <c r="C409" s="25">
        <v>46232.469988425924</v>
      </c>
      <c r="D409" s="6" t="s">
        <v>4901</v>
      </c>
      <c r="F409" s="25"/>
      <c r="G409" s="26" t="s">
        <v>4676</v>
      </c>
      <c r="H409" s="6" t="s">
        <v>5750</v>
      </c>
      <c r="I409" s="6" t="s">
        <v>7023</v>
      </c>
      <c r="J409" s="6" t="s">
        <v>4537</v>
      </c>
      <c r="L409" s="6" t="s">
        <v>7024</v>
      </c>
      <c r="M409" s="6" t="s">
        <v>7025</v>
      </c>
      <c r="N409" s="6" t="s">
        <v>4729</v>
      </c>
      <c r="O409" s="6" t="s">
        <v>7026</v>
      </c>
      <c r="P409" s="6" t="s">
        <v>95</v>
      </c>
      <c r="Q409" s="6" t="s">
        <v>4773</v>
      </c>
      <c r="S409" s="6" t="s">
        <v>499</v>
      </c>
      <c r="X409" s="27">
        <v>824</v>
      </c>
      <c r="Y409" s="27">
        <v>2026</v>
      </c>
      <c r="Z409" s="27">
        <v>448</v>
      </c>
      <c r="AA409" s="27">
        <v>1748</v>
      </c>
      <c r="AB409" s="27">
        <f>SUM(Table2026_09_25[[#This Row],[Number of in-person visits provided in reporting year.]:[Number of video/virtual visits provided in reporting year.]])</f>
        <v>4222</v>
      </c>
      <c r="AC409" s="6" t="s">
        <v>8469</v>
      </c>
      <c r="AF409" s="6" t="s">
        <v>4682</v>
      </c>
      <c r="AI409" s="6" t="s">
        <v>5755</v>
      </c>
      <c r="AJ409" s="6" t="s">
        <v>43</v>
      </c>
      <c r="AK409" s="6" t="s">
        <v>8483</v>
      </c>
      <c r="AL409" s="6" t="s">
        <v>112</v>
      </c>
      <c r="AQ409" s="6" t="s">
        <v>6640</v>
      </c>
      <c r="AX409" s="6" t="s">
        <v>4839</v>
      </c>
      <c r="AY409" s="28">
        <v>1</v>
      </c>
      <c r="AZ409" s="28">
        <v>1.4</v>
      </c>
      <c r="BO409" s="28">
        <v>6.7</v>
      </c>
      <c r="BR409" s="28">
        <v>0.7</v>
      </c>
      <c r="BX409" s="6">
        <v>3</v>
      </c>
      <c r="BY409" s="28" t="s">
        <v>7027</v>
      </c>
      <c r="BZ409" s="6">
        <f t="shared" si="18"/>
        <v>9.7999999999999989</v>
      </c>
      <c r="CA409" s="6">
        <f t="shared" si="19"/>
        <v>10.4</v>
      </c>
      <c r="CC409" s="26" t="s">
        <v>4687</v>
      </c>
      <c r="CE409" s="6" t="s">
        <v>4434</v>
      </c>
      <c r="CG409" s="6" t="s">
        <v>4434</v>
      </c>
      <c r="CJ409" s="6" t="s">
        <v>5148</v>
      </c>
      <c r="CK409" s="6" t="s">
        <v>4689</v>
      </c>
      <c r="CL409" s="6" t="s">
        <v>4537</v>
      </c>
      <c r="CM409" s="6" t="s">
        <v>4737</v>
      </c>
      <c r="CO409" s="6" t="s">
        <v>8607</v>
      </c>
      <c r="CP409" s="6" t="s">
        <v>4758</v>
      </c>
      <c r="CR409" s="6" t="s">
        <v>4537</v>
      </c>
      <c r="CS409" s="6" t="s">
        <v>4759</v>
      </c>
      <c r="CU409" s="6" t="s">
        <v>8607</v>
      </c>
      <c r="CV409" s="6" t="s">
        <v>4694</v>
      </c>
      <c r="CX409" s="6" t="s">
        <v>4537</v>
      </c>
      <c r="CY409" s="6" t="s">
        <v>4537</v>
      </c>
      <c r="DC409" s="6" t="s">
        <v>4434</v>
      </c>
      <c r="DD409" s="6" t="s">
        <v>7025</v>
      </c>
      <c r="DF409" s="29">
        <f t="shared" si="20"/>
        <v>1</v>
      </c>
      <c r="DG409" s="29">
        <v>1</v>
      </c>
    </row>
    <row r="410" spans="1:111" x14ac:dyDescent="0.2">
      <c r="A410" s="6">
        <v>424</v>
      </c>
      <c r="B410" s="25">
        <v>46232.470081018517</v>
      </c>
      <c r="C410" s="25">
        <v>46232.474456018521</v>
      </c>
      <c r="D410" s="6" t="s">
        <v>4901</v>
      </c>
      <c r="F410" s="25"/>
      <c r="G410" s="26" t="s">
        <v>4725</v>
      </c>
      <c r="H410" s="6" t="s">
        <v>5750</v>
      </c>
      <c r="I410" s="6" t="s">
        <v>7023</v>
      </c>
      <c r="J410" s="6" t="s">
        <v>4537</v>
      </c>
      <c r="L410" s="6" t="s">
        <v>7028</v>
      </c>
      <c r="M410" s="6" t="s">
        <v>7025</v>
      </c>
      <c r="N410" s="6" t="s">
        <v>4729</v>
      </c>
      <c r="O410" s="6" t="s">
        <v>7026</v>
      </c>
      <c r="P410" s="6" t="s">
        <v>95</v>
      </c>
      <c r="Q410" s="6" t="s">
        <v>4773</v>
      </c>
      <c r="S410" s="6" t="s">
        <v>499</v>
      </c>
      <c r="X410" s="27">
        <v>686</v>
      </c>
      <c r="Y410" s="27">
        <v>1748</v>
      </c>
      <c r="Z410" s="27">
        <v>337</v>
      </c>
      <c r="AA410" s="27">
        <v>1320</v>
      </c>
      <c r="AB410" s="27">
        <f>SUM(Table2026_09_25[[#This Row],[Number of in-person visits provided in reporting year.]:[Number of video/virtual visits provided in reporting year.]])</f>
        <v>3405</v>
      </c>
      <c r="AC410" s="6" t="s">
        <v>8469</v>
      </c>
      <c r="AF410" s="6" t="s">
        <v>4682</v>
      </c>
      <c r="AI410" s="6" t="s">
        <v>5755</v>
      </c>
      <c r="AJ410" s="6" t="s">
        <v>43</v>
      </c>
      <c r="AK410" s="6" t="s">
        <v>8483</v>
      </c>
      <c r="AL410" s="6" t="s">
        <v>112</v>
      </c>
      <c r="AQ410" s="6" t="s">
        <v>6640</v>
      </c>
      <c r="AX410" s="6" t="s">
        <v>4839</v>
      </c>
      <c r="AZ410" s="28">
        <v>1.33</v>
      </c>
      <c r="BO410" s="28">
        <v>2.17</v>
      </c>
      <c r="BR410" s="28">
        <v>0.01</v>
      </c>
      <c r="BX410" s="6">
        <v>0.49</v>
      </c>
      <c r="BY410" s="28" t="s">
        <v>7029</v>
      </c>
      <c r="BZ410" s="6">
        <f t="shared" si="18"/>
        <v>3.51</v>
      </c>
      <c r="CA410" s="6">
        <f t="shared" si="19"/>
        <v>2.67</v>
      </c>
      <c r="CC410" s="26" t="s">
        <v>4687</v>
      </c>
      <c r="CE410" s="6" t="s">
        <v>4434</v>
      </c>
      <c r="CG410" s="6" t="s">
        <v>4434</v>
      </c>
      <c r="CJ410" s="6" t="s">
        <v>5148</v>
      </c>
      <c r="CK410" s="6" t="s">
        <v>4689</v>
      </c>
      <c r="CL410" s="6" t="s">
        <v>4537</v>
      </c>
      <c r="CM410" s="6" t="s">
        <v>4737</v>
      </c>
      <c r="CO410" s="6" t="s">
        <v>8607</v>
      </c>
      <c r="CP410" s="6" t="s">
        <v>4758</v>
      </c>
      <c r="CR410" s="6" t="s">
        <v>4537</v>
      </c>
      <c r="CS410" s="6" t="s">
        <v>4759</v>
      </c>
      <c r="CU410" s="6" t="s">
        <v>8607</v>
      </c>
      <c r="CV410" s="6" t="s">
        <v>4694</v>
      </c>
      <c r="CX410" s="6" t="s">
        <v>4537</v>
      </c>
      <c r="CY410" s="6" t="s">
        <v>4537</v>
      </c>
      <c r="DC410" s="6" t="s">
        <v>4434</v>
      </c>
      <c r="DD410" s="6" t="s">
        <v>7025</v>
      </c>
      <c r="DF410" s="29">
        <f t="shared" si="20"/>
        <v>1</v>
      </c>
      <c r="DG410" s="6">
        <v>1</v>
      </c>
    </row>
    <row r="411" spans="1:111" x14ac:dyDescent="0.2">
      <c r="A411" s="6">
        <v>425</v>
      </c>
      <c r="B411" s="25">
        <v>46232.536608796298</v>
      </c>
      <c r="C411" s="25">
        <v>46232.551944444444</v>
      </c>
      <c r="D411" s="6" t="s">
        <v>4901</v>
      </c>
      <c r="F411" s="25"/>
      <c r="G411" s="26" t="s">
        <v>4725</v>
      </c>
      <c r="H411" s="6" t="s">
        <v>5750</v>
      </c>
      <c r="I411" s="6" t="s">
        <v>7030</v>
      </c>
      <c r="J411" s="6" t="s">
        <v>4434</v>
      </c>
      <c r="K411" s="6" t="s">
        <v>7031</v>
      </c>
      <c r="L411" s="6" t="s">
        <v>7032</v>
      </c>
      <c r="M411" s="6" t="s">
        <v>116</v>
      </c>
      <c r="N411" s="6" t="s">
        <v>4729</v>
      </c>
      <c r="P411" s="6" t="s">
        <v>95</v>
      </c>
      <c r="Q411" s="6" t="s">
        <v>4773</v>
      </c>
      <c r="S411" s="6" t="s">
        <v>499</v>
      </c>
      <c r="X411" s="27">
        <v>884</v>
      </c>
      <c r="Y411" s="27">
        <v>901</v>
      </c>
      <c r="Z411" s="27">
        <v>167</v>
      </c>
      <c r="AA411" s="27">
        <v>216</v>
      </c>
      <c r="AB411" s="27">
        <f>SUM(Table2026_09_25[[#This Row],[Number of in-person visits provided in reporting year.]:[Number of video/virtual visits provided in reporting year.]])</f>
        <v>1284</v>
      </c>
      <c r="AC411" s="6" t="s">
        <v>8469</v>
      </c>
      <c r="AF411" s="6" t="s">
        <v>4682</v>
      </c>
      <c r="AG411" s="28">
        <v>203</v>
      </c>
      <c r="AI411" s="6" t="s">
        <v>5755</v>
      </c>
      <c r="AJ411" s="6" t="s">
        <v>43</v>
      </c>
      <c r="AK411" s="6" t="s">
        <v>8483</v>
      </c>
      <c r="AL411" s="6" t="s">
        <v>112</v>
      </c>
      <c r="AQ411" s="6" t="s">
        <v>6640</v>
      </c>
      <c r="AV411" s="6" t="s">
        <v>7033</v>
      </c>
      <c r="AX411" s="6" t="s">
        <v>4839</v>
      </c>
      <c r="AY411" s="28">
        <v>0.1</v>
      </c>
      <c r="AZ411" s="28">
        <v>3</v>
      </c>
      <c r="BC411" s="28">
        <v>2.41</v>
      </c>
      <c r="BR411" s="28">
        <v>0.25</v>
      </c>
      <c r="BZ411" s="6">
        <f t="shared" si="18"/>
        <v>5.76</v>
      </c>
      <c r="CA411" s="6">
        <f t="shared" si="19"/>
        <v>0.25</v>
      </c>
      <c r="CC411" s="26" t="s">
        <v>4687</v>
      </c>
      <c r="CD411" s="6" t="s">
        <v>7034</v>
      </c>
      <c r="CE411" s="6" t="s">
        <v>4537</v>
      </c>
      <c r="CG411" s="6" t="s">
        <v>4537</v>
      </c>
      <c r="CJ411" s="6" t="s">
        <v>5148</v>
      </c>
      <c r="CK411" s="6" t="s">
        <v>4689</v>
      </c>
      <c r="CL411" s="6" t="s">
        <v>4537</v>
      </c>
      <c r="CM411" s="6" t="s">
        <v>4737</v>
      </c>
      <c r="CO411" s="6" t="s">
        <v>8607</v>
      </c>
      <c r="CP411" s="6" t="s">
        <v>4758</v>
      </c>
      <c r="CR411" s="6" t="s">
        <v>4537</v>
      </c>
      <c r="CS411" s="6" t="s">
        <v>4759</v>
      </c>
      <c r="CU411" s="6" t="s">
        <v>8607</v>
      </c>
      <c r="CV411" s="6" t="s">
        <v>4694</v>
      </c>
      <c r="CX411" s="6" t="s">
        <v>4537</v>
      </c>
      <c r="CY411" s="6" t="s">
        <v>4537</v>
      </c>
      <c r="DC411" s="6" t="s">
        <v>4434</v>
      </c>
      <c r="DD411" s="6" t="s">
        <v>411</v>
      </c>
      <c r="DF411" s="29">
        <f t="shared" si="20"/>
        <v>1</v>
      </c>
      <c r="DG411" s="6">
        <v>1</v>
      </c>
    </row>
    <row r="412" spans="1:111" ht="16" hidden="1" x14ac:dyDescent="0.2">
      <c r="A412" s="6">
        <v>426</v>
      </c>
      <c r="B412" s="25">
        <v>46232.417164351849</v>
      </c>
      <c r="C412" s="25">
        <v>46232.571863425925</v>
      </c>
      <c r="D412" s="6" t="s">
        <v>4901</v>
      </c>
      <c r="F412" s="25"/>
      <c r="G412" s="26" t="s">
        <v>4676</v>
      </c>
      <c r="H412" s="6" t="s">
        <v>5957</v>
      </c>
      <c r="I412" s="6" t="s">
        <v>7035</v>
      </c>
      <c r="J412" s="6" t="s">
        <v>4537</v>
      </c>
      <c r="L412" s="6" t="s">
        <v>1057</v>
      </c>
      <c r="M412" s="6" t="s">
        <v>7015</v>
      </c>
      <c r="N412" s="6" t="s">
        <v>4679</v>
      </c>
      <c r="P412" s="6" t="s">
        <v>2265</v>
      </c>
      <c r="Q412" s="31" t="s">
        <v>987</v>
      </c>
      <c r="V412" s="6" t="s">
        <v>4796</v>
      </c>
      <c r="X412" s="27">
        <v>709</v>
      </c>
      <c r="Y412" s="27">
        <v>8861</v>
      </c>
      <c r="Z412" s="30"/>
      <c r="AA412" s="30"/>
      <c r="AB412" s="30">
        <f>SUM(Table2026_09_25[[#This Row],[Number of in-person visits provided in reporting year.]:[Number of video/virtual visits provided in reporting year.]])</f>
        <v>8861</v>
      </c>
      <c r="AC412" s="6" t="s">
        <v>8469</v>
      </c>
      <c r="AF412" s="6" t="s">
        <v>7036</v>
      </c>
      <c r="AG412" s="28">
        <v>1.2</v>
      </c>
      <c r="AI412" s="6" t="s">
        <v>5958</v>
      </c>
      <c r="AJ412" s="6" t="s">
        <v>4851</v>
      </c>
      <c r="AK412" s="6" t="s">
        <v>8483</v>
      </c>
      <c r="AL412" s="6" t="s">
        <v>5959</v>
      </c>
      <c r="AQ412" s="6" t="s">
        <v>544</v>
      </c>
      <c r="AW412" s="6" t="s">
        <v>5395</v>
      </c>
      <c r="AX412" s="6" t="s">
        <v>4686</v>
      </c>
      <c r="BU412" s="28">
        <v>1</v>
      </c>
      <c r="BV412" s="28"/>
      <c r="BW412" s="28"/>
      <c r="BX412" s="28"/>
      <c r="BZ412" s="6">
        <f t="shared" si="18"/>
        <v>1</v>
      </c>
      <c r="CA412" s="6">
        <f t="shared" si="19"/>
        <v>1</v>
      </c>
      <c r="CB412" s="28">
        <v>0</v>
      </c>
      <c r="CC412" s="26" t="s">
        <v>4687</v>
      </c>
      <c r="CD412" s="6" t="s">
        <v>7018</v>
      </c>
      <c r="CE412" s="6" t="s">
        <v>4537</v>
      </c>
      <c r="CG412" s="6" t="s">
        <v>4537</v>
      </c>
      <c r="CJ412" s="6" t="s">
        <v>5148</v>
      </c>
      <c r="CK412" s="6" t="s">
        <v>4689</v>
      </c>
      <c r="CL412" s="6" t="s">
        <v>4537</v>
      </c>
      <c r="CM412" s="6" t="s">
        <v>4737</v>
      </c>
      <c r="CO412" s="6" t="s">
        <v>8607</v>
      </c>
      <c r="CP412" s="6" t="s">
        <v>4758</v>
      </c>
      <c r="CR412" s="6" t="s">
        <v>4537</v>
      </c>
      <c r="CS412" s="6" t="s">
        <v>4759</v>
      </c>
      <c r="CU412" s="6" t="s">
        <v>8607</v>
      </c>
      <c r="CV412" s="6" t="s">
        <v>4694</v>
      </c>
      <c r="CX412" s="6" t="s">
        <v>4537</v>
      </c>
      <c r="CY412" s="6" t="s">
        <v>4537</v>
      </c>
      <c r="DC412" s="6" t="s">
        <v>4434</v>
      </c>
      <c r="DD412" s="6" t="s">
        <v>7021</v>
      </c>
      <c r="DF412" s="29">
        <f t="shared" si="20"/>
        <v>0</v>
      </c>
      <c r="DG412" s="29">
        <v>1</v>
      </c>
    </row>
    <row r="413" spans="1:111" ht="16" hidden="1" x14ac:dyDescent="0.2">
      <c r="A413" s="6">
        <v>427</v>
      </c>
      <c r="B413" s="25">
        <v>46232.571956018517</v>
      </c>
      <c r="C413" s="25">
        <v>46232.577615740738</v>
      </c>
      <c r="D413" s="6" t="s">
        <v>4901</v>
      </c>
      <c r="F413" s="25"/>
      <c r="G413" s="26" t="s">
        <v>4725</v>
      </c>
      <c r="H413" s="6" t="s">
        <v>5957</v>
      </c>
      <c r="I413" s="6" t="s">
        <v>7035</v>
      </c>
      <c r="J413" s="6" t="s">
        <v>4537</v>
      </c>
      <c r="L413" s="6" t="s">
        <v>1057</v>
      </c>
      <c r="M413" s="6" t="s">
        <v>7015</v>
      </c>
      <c r="N413" s="6" t="s">
        <v>4679</v>
      </c>
      <c r="P413" s="6" t="s">
        <v>2265</v>
      </c>
      <c r="Q413" s="31" t="s">
        <v>987</v>
      </c>
      <c r="V413" s="6" t="s">
        <v>1057</v>
      </c>
      <c r="X413" s="27">
        <v>683</v>
      </c>
      <c r="Y413" s="27">
        <v>11206</v>
      </c>
      <c r="Z413" s="30"/>
      <c r="AA413" s="30"/>
      <c r="AB413" s="30">
        <f>SUM(Table2026_09_25[[#This Row],[Number of in-person visits provided in reporting year.]:[Number of video/virtual visits provided in reporting year.]])</f>
        <v>11206</v>
      </c>
      <c r="AC413" s="6" t="s">
        <v>8469</v>
      </c>
      <c r="AF413" s="6" t="s">
        <v>4797</v>
      </c>
      <c r="AG413" s="28">
        <v>1.4</v>
      </c>
      <c r="AI413" s="6" t="s">
        <v>5958</v>
      </c>
      <c r="AJ413" s="6" t="s">
        <v>4851</v>
      </c>
      <c r="AK413" s="6" t="s">
        <v>8483</v>
      </c>
      <c r="AL413" s="6" t="s">
        <v>5959</v>
      </c>
      <c r="AQ413" s="6" t="s">
        <v>544</v>
      </c>
      <c r="AW413" s="6" t="s">
        <v>5395</v>
      </c>
      <c r="AX413" s="6" t="s">
        <v>4686</v>
      </c>
      <c r="BU413" s="28">
        <v>1</v>
      </c>
      <c r="BV413" s="28"/>
      <c r="BW413" s="28"/>
      <c r="BX413" s="28"/>
      <c r="BZ413" s="6">
        <f t="shared" si="18"/>
        <v>1</v>
      </c>
      <c r="CA413" s="6">
        <f t="shared" si="19"/>
        <v>1</v>
      </c>
      <c r="CB413" s="28">
        <v>0</v>
      </c>
      <c r="CC413" s="26" t="s">
        <v>4687</v>
      </c>
      <c r="CD413" s="6" t="s">
        <v>7018</v>
      </c>
      <c r="CE413" s="6" t="s">
        <v>4537</v>
      </c>
      <c r="CG413" s="6" t="s">
        <v>4537</v>
      </c>
      <c r="CJ413" s="6" t="s">
        <v>5148</v>
      </c>
      <c r="CK413" s="6" t="s">
        <v>4689</v>
      </c>
      <c r="CL413" s="6" t="s">
        <v>4537</v>
      </c>
      <c r="CM413" s="6" t="s">
        <v>4737</v>
      </c>
      <c r="CO413" s="6" t="s">
        <v>8607</v>
      </c>
      <c r="CP413" s="6" t="s">
        <v>4758</v>
      </c>
      <c r="CR413" s="6" t="s">
        <v>4537</v>
      </c>
      <c r="CS413" s="6" t="s">
        <v>4759</v>
      </c>
      <c r="CU413" s="6" t="s">
        <v>8607</v>
      </c>
      <c r="CV413" s="6" t="s">
        <v>4694</v>
      </c>
      <c r="CX413" s="6" t="s">
        <v>4537</v>
      </c>
      <c r="CY413" s="6" t="s">
        <v>4537</v>
      </c>
      <c r="DC413" s="6" t="s">
        <v>4434</v>
      </c>
      <c r="DD413" s="6" t="s">
        <v>7021</v>
      </c>
      <c r="DF413" s="29">
        <f t="shared" si="20"/>
        <v>0</v>
      </c>
      <c r="DG413" s="6">
        <v>1</v>
      </c>
    </row>
    <row r="414" spans="1:111" hidden="1" x14ac:dyDescent="0.2">
      <c r="A414" s="6">
        <v>428</v>
      </c>
      <c r="B414" s="25">
        <v>46232.574930555558</v>
      </c>
      <c r="C414" s="25">
        <v>46232.578692129631</v>
      </c>
      <c r="D414" s="6" t="s">
        <v>4901</v>
      </c>
      <c r="F414" s="25"/>
      <c r="G414" s="26" t="s">
        <v>4725</v>
      </c>
      <c r="H414" s="6" t="s">
        <v>7037</v>
      </c>
      <c r="I414" s="6" t="s">
        <v>4966</v>
      </c>
      <c r="J414" s="6" t="s">
        <v>4537</v>
      </c>
      <c r="L414" s="6" t="s">
        <v>193</v>
      </c>
      <c r="M414" s="6" t="s">
        <v>4967</v>
      </c>
      <c r="N414" s="6" t="s">
        <v>4679</v>
      </c>
      <c r="P414" s="6" t="s">
        <v>3531</v>
      </c>
      <c r="Q414" s="6" t="s">
        <v>4680</v>
      </c>
      <c r="V414" s="6" t="s">
        <v>4681</v>
      </c>
      <c r="X414" s="27">
        <v>731</v>
      </c>
      <c r="Y414" s="30"/>
      <c r="Z414" s="30"/>
      <c r="AA414" s="30"/>
      <c r="AB414" s="30">
        <f>SUM(Table2026_09_25[[#This Row],[Number of in-person visits provided in reporting year.]:[Number of video/virtual visits provided in reporting year.]])</f>
        <v>0</v>
      </c>
      <c r="AC414" s="6" t="s">
        <v>8469</v>
      </c>
      <c r="AF414" s="6" t="s">
        <v>7036</v>
      </c>
      <c r="AI414" s="6" t="s">
        <v>7038</v>
      </c>
      <c r="AJ414" s="6" t="s">
        <v>149</v>
      </c>
      <c r="AK414" s="6" t="s">
        <v>8483</v>
      </c>
      <c r="AL414" s="6" t="s">
        <v>275</v>
      </c>
      <c r="AQ414" s="6" t="s">
        <v>63</v>
      </c>
      <c r="AS414" s="6" t="s">
        <v>4954</v>
      </c>
      <c r="AX414" s="6" t="s">
        <v>4686</v>
      </c>
      <c r="BP414" s="28">
        <v>1.4</v>
      </c>
      <c r="BZ414" s="6">
        <f t="shared" si="18"/>
        <v>1.4</v>
      </c>
      <c r="CA414" s="6">
        <f t="shared" si="19"/>
        <v>1.4</v>
      </c>
      <c r="CC414" s="26" t="s">
        <v>4687</v>
      </c>
      <c r="CD414" s="6" t="s">
        <v>4688</v>
      </c>
      <c r="CE414" s="6" t="s">
        <v>4537</v>
      </c>
      <c r="CK414" s="6" t="s">
        <v>4937</v>
      </c>
      <c r="CL414" s="6" t="s">
        <v>4434</v>
      </c>
      <c r="CM414" s="6" t="s">
        <v>4738</v>
      </c>
      <c r="CN414" s="6" t="s">
        <v>4691</v>
      </c>
      <c r="CO414" s="6" t="s">
        <v>8607</v>
      </c>
      <c r="CP414" s="6" t="s">
        <v>4758</v>
      </c>
      <c r="CR414" s="6" t="s">
        <v>8609</v>
      </c>
      <c r="CS414" s="6" t="s">
        <v>4738</v>
      </c>
      <c r="CT414" s="6" t="s">
        <v>7039</v>
      </c>
      <c r="CU414" s="6" t="s">
        <v>4434</v>
      </c>
      <c r="CV414" s="6" t="s">
        <v>4738</v>
      </c>
      <c r="CW414" s="6" t="s">
        <v>5440</v>
      </c>
      <c r="DC414" s="6" t="s">
        <v>4434</v>
      </c>
      <c r="DD414" s="6" t="s">
        <v>4967</v>
      </c>
      <c r="DF414" s="29">
        <f t="shared" si="20"/>
        <v>0</v>
      </c>
      <c r="DG414" s="6">
        <v>1</v>
      </c>
    </row>
    <row r="415" spans="1:111" hidden="1" x14ac:dyDescent="0.2">
      <c r="A415" s="6">
        <v>429</v>
      </c>
      <c r="B415" s="25">
        <v>46232.579293981478</v>
      </c>
      <c r="C415" s="25">
        <v>46232.581666666665</v>
      </c>
      <c r="D415" s="6" t="s">
        <v>4901</v>
      </c>
      <c r="F415" s="25"/>
      <c r="G415" s="26" t="s">
        <v>4725</v>
      </c>
      <c r="H415" s="6" t="s">
        <v>4929</v>
      </c>
      <c r="I415" s="6" t="s">
        <v>6078</v>
      </c>
      <c r="J415" s="6" t="s">
        <v>4537</v>
      </c>
      <c r="L415" s="6" t="s">
        <v>193</v>
      </c>
      <c r="M415" s="6" t="s">
        <v>4967</v>
      </c>
      <c r="N415" s="6" t="s">
        <v>4679</v>
      </c>
      <c r="P415" s="6" t="s">
        <v>3531</v>
      </c>
      <c r="Q415" s="6" t="s">
        <v>4680</v>
      </c>
      <c r="V415" s="6" t="s">
        <v>4681</v>
      </c>
      <c r="X415" s="27">
        <v>1000</v>
      </c>
      <c r="Y415" s="30"/>
      <c r="Z415" s="30"/>
      <c r="AA415" s="30"/>
      <c r="AB415" s="30">
        <f>SUM(Table2026_09_25[[#This Row],[Number of in-person visits provided in reporting year.]:[Number of video/virtual visits provided in reporting year.]])</f>
        <v>0</v>
      </c>
      <c r="AC415" s="6" t="s">
        <v>8469</v>
      </c>
      <c r="AF415" s="6" t="s">
        <v>7040</v>
      </c>
      <c r="AI415" s="6" t="s">
        <v>4933</v>
      </c>
      <c r="AJ415" s="6" t="s">
        <v>149</v>
      </c>
      <c r="AK415" s="6" t="s">
        <v>8483</v>
      </c>
      <c r="AL415" s="6" t="s">
        <v>77</v>
      </c>
      <c r="AQ415" s="6" t="s">
        <v>63</v>
      </c>
      <c r="AS415" s="6" t="s">
        <v>4954</v>
      </c>
      <c r="AX415" s="6" t="s">
        <v>4686</v>
      </c>
      <c r="AY415" s="28">
        <v>1</v>
      </c>
      <c r="BP415" s="28">
        <v>2.4</v>
      </c>
      <c r="BZ415" s="6">
        <f t="shared" si="18"/>
        <v>3.4</v>
      </c>
      <c r="CA415" s="6">
        <f t="shared" si="19"/>
        <v>2.4</v>
      </c>
      <c r="CC415" s="26" t="s">
        <v>4687</v>
      </c>
      <c r="CD415" s="6" t="s">
        <v>4688</v>
      </c>
      <c r="CE415" s="6" t="s">
        <v>4537</v>
      </c>
      <c r="CG415" s="6" t="s">
        <v>4537</v>
      </c>
      <c r="CJ415" s="6" t="s">
        <v>7981</v>
      </c>
      <c r="CK415" s="6" t="s">
        <v>4937</v>
      </c>
      <c r="CL415" s="6" t="s">
        <v>4434</v>
      </c>
      <c r="CM415" s="6" t="s">
        <v>4738</v>
      </c>
      <c r="CN415" s="6" t="s">
        <v>4691</v>
      </c>
      <c r="CO415" s="6" t="s">
        <v>8607</v>
      </c>
      <c r="CP415" s="6" t="s">
        <v>4758</v>
      </c>
      <c r="CR415" s="6" t="s">
        <v>8609</v>
      </c>
      <c r="CS415" s="6" t="s">
        <v>4738</v>
      </c>
      <c r="CT415" s="6" t="s">
        <v>7041</v>
      </c>
      <c r="CU415" s="6" t="s">
        <v>4434</v>
      </c>
      <c r="CV415" s="6" t="s">
        <v>4738</v>
      </c>
      <c r="CW415" s="6" t="s">
        <v>5069</v>
      </c>
      <c r="CX415" s="6" t="s">
        <v>4537</v>
      </c>
      <c r="CY415" s="6" t="s">
        <v>4537</v>
      </c>
      <c r="DC415" s="6" t="s">
        <v>4434</v>
      </c>
      <c r="DD415" s="6" t="s">
        <v>4967</v>
      </c>
      <c r="DF415" s="29">
        <f t="shared" si="20"/>
        <v>0</v>
      </c>
      <c r="DG415" s="6">
        <v>1</v>
      </c>
    </row>
    <row r="416" spans="1:111" ht="16" hidden="1" x14ac:dyDescent="0.2">
      <c r="A416" s="6">
        <v>430</v>
      </c>
      <c r="B416" s="25">
        <v>46232.572164351855</v>
      </c>
      <c r="C416" s="25">
        <v>46232.587951388887</v>
      </c>
      <c r="D416" s="6" t="s">
        <v>4901</v>
      </c>
      <c r="F416" s="25"/>
      <c r="G416" s="26" t="s">
        <v>4725</v>
      </c>
      <c r="H416" s="6" t="s">
        <v>48</v>
      </c>
      <c r="I416" s="6" t="s">
        <v>5115</v>
      </c>
      <c r="J416" s="6" t="s">
        <v>4537</v>
      </c>
      <c r="L416" s="6" t="s">
        <v>6972</v>
      </c>
      <c r="M416" s="6" t="s">
        <v>6973</v>
      </c>
      <c r="N416" s="6" t="s">
        <v>4729</v>
      </c>
      <c r="O416" s="6" t="s">
        <v>7042</v>
      </c>
      <c r="P416" s="6" t="s">
        <v>3534</v>
      </c>
      <c r="Q416" s="31" t="s">
        <v>987</v>
      </c>
      <c r="V416" s="6" t="s">
        <v>4968</v>
      </c>
      <c r="X416" s="27">
        <v>385</v>
      </c>
      <c r="Y416" s="27">
        <v>1200</v>
      </c>
      <c r="Z416" s="27">
        <v>385</v>
      </c>
      <c r="AA416" s="27">
        <v>24</v>
      </c>
      <c r="AB416" s="27">
        <f>SUM(Table2026_09_25[[#This Row],[Number of in-person visits provided in reporting year.]:[Number of video/virtual visits provided in reporting year.]])</f>
        <v>1609</v>
      </c>
      <c r="AC416" s="6" t="s">
        <v>8469</v>
      </c>
      <c r="AF416" s="6" t="s">
        <v>4682</v>
      </c>
      <c r="AG416" s="28">
        <v>3</v>
      </c>
      <c r="AI416" s="6" t="s">
        <v>5621</v>
      </c>
      <c r="AJ416" s="6" t="s">
        <v>4751</v>
      </c>
      <c r="AK416" s="6" t="s">
        <v>8483</v>
      </c>
      <c r="AL416" s="6" t="s">
        <v>5622</v>
      </c>
      <c r="AQ416" s="6" t="s">
        <v>107</v>
      </c>
      <c r="AR416" s="6" t="s">
        <v>6974</v>
      </c>
      <c r="AX416" s="6" t="s">
        <v>4686</v>
      </c>
      <c r="BC416" s="28">
        <v>0.45</v>
      </c>
      <c r="BD416" s="28">
        <v>0.05</v>
      </c>
      <c r="BG416" s="28">
        <v>1</v>
      </c>
      <c r="BL416" s="28">
        <v>0.2</v>
      </c>
      <c r="BY416" s="6" t="s">
        <v>7043</v>
      </c>
      <c r="BZ416" s="6">
        <f t="shared" si="18"/>
        <v>1.7</v>
      </c>
      <c r="CA416" s="6">
        <f t="shared" si="19"/>
        <v>1.2</v>
      </c>
      <c r="CB416" s="28">
        <v>0</v>
      </c>
      <c r="CC416" s="26" t="s">
        <v>4753</v>
      </c>
      <c r="CD416" s="6" t="s">
        <v>7044</v>
      </c>
      <c r="CE416" s="6" t="s">
        <v>4537</v>
      </c>
      <c r="CG416" s="6" t="s">
        <v>4537</v>
      </c>
      <c r="CJ416" s="6" t="s">
        <v>5148</v>
      </c>
      <c r="CK416" s="6" t="s">
        <v>4689</v>
      </c>
      <c r="CL416" s="6" t="s">
        <v>4537</v>
      </c>
      <c r="CM416" s="6" t="s">
        <v>7045</v>
      </c>
      <c r="CN416" s="6" t="s">
        <v>5439</v>
      </c>
      <c r="CO416" s="6" t="s">
        <v>8607</v>
      </c>
      <c r="CP416" s="6" t="s">
        <v>7046</v>
      </c>
      <c r="CR416" s="6" t="s">
        <v>4537</v>
      </c>
      <c r="CS416" s="6" t="s">
        <v>7047</v>
      </c>
      <c r="CT416" s="6" t="s">
        <v>7048</v>
      </c>
      <c r="CU416" s="6" t="s">
        <v>8607</v>
      </c>
      <c r="CV416" s="6" t="s">
        <v>7049</v>
      </c>
      <c r="CW416" s="6" t="s">
        <v>7050</v>
      </c>
      <c r="CX416" s="6" t="s">
        <v>4537</v>
      </c>
      <c r="CY416" s="6" t="s">
        <v>4537</v>
      </c>
      <c r="DC416" s="6" t="s">
        <v>4434</v>
      </c>
      <c r="DD416" s="6" t="s">
        <v>4196</v>
      </c>
      <c r="DF416" s="29">
        <f t="shared" si="20"/>
        <v>0</v>
      </c>
      <c r="DG416" s="6">
        <v>1</v>
      </c>
    </row>
    <row r="417" spans="1:111" ht="16" hidden="1" x14ac:dyDescent="0.2">
      <c r="A417" s="6">
        <v>431</v>
      </c>
      <c r="B417" s="25">
        <v>46232.577719907407</v>
      </c>
      <c r="C417" s="25">
        <v>46232.592314814814</v>
      </c>
      <c r="D417" s="6" t="s">
        <v>4901</v>
      </c>
      <c r="F417" s="25"/>
      <c r="G417" s="26" t="s">
        <v>3526</v>
      </c>
      <c r="H417" s="6" t="s">
        <v>5957</v>
      </c>
      <c r="I417" s="6" t="s">
        <v>7051</v>
      </c>
      <c r="J417" s="6" t="s">
        <v>4537</v>
      </c>
      <c r="L417" s="6" t="s">
        <v>4968</v>
      </c>
      <c r="M417" s="6" t="s">
        <v>7015</v>
      </c>
      <c r="N417" s="6" t="s">
        <v>4679</v>
      </c>
      <c r="P417" s="6" t="s">
        <v>20</v>
      </c>
      <c r="Q417" s="31" t="s">
        <v>987</v>
      </c>
      <c r="V417" s="6" t="s">
        <v>7052</v>
      </c>
      <c r="X417" s="27">
        <v>536</v>
      </c>
      <c r="Y417" s="27">
        <v>1305</v>
      </c>
      <c r="Z417" s="30"/>
      <c r="AA417" s="30"/>
      <c r="AB417" s="30">
        <f>SUM(Table2026_09_25[[#This Row],[Number of in-person visits provided in reporting year.]:[Number of video/virtual visits provided in reporting year.]])</f>
        <v>1305</v>
      </c>
      <c r="AC417" s="6" t="s">
        <v>8469</v>
      </c>
      <c r="AF417" s="6" t="s">
        <v>4682</v>
      </c>
      <c r="AG417" s="28">
        <v>0.1</v>
      </c>
      <c r="AI417" s="6" t="s">
        <v>5958</v>
      </c>
      <c r="AJ417" s="6" t="s">
        <v>4851</v>
      </c>
      <c r="AK417" s="6" t="s">
        <v>8483</v>
      </c>
      <c r="AL417" s="6" t="s">
        <v>5959</v>
      </c>
      <c r="AQ417" s="6" t="s">
        <v>544</v>
      </c>
      <c r="AW417" s="6" t="s">
        <v>5395</v>
      </c>
      <c r="AX417" s="6" t="s">
        <v>4686</v>
      </c>
      <c r="BC417" s="28">
        <v>1</v>
      </c>
      <c r="BF417" s="28">
        <v>1</v>
      </c>
      <c r="BZ417" s="6">
        <f t="shared" si="18"/>
        <v>2</v>
      </c>
      <c r="CA417" s="6">
        <f t="shared" si="19"/>
        <v>1</v>
      </c>
      <c r="CC417" s="26" t="s">
        <v>4753</v>
      </c>
      <c r="CD417" s="6" t="s">
        <v>7018</v>
      </c>
      <c r="CE417" s="6" t="s">
        <v>4537</v>
      </c>
      <c r="CG417" s="6" t="s">
        <v>4537</v>
      </c>
      <c r="CJ417" s="6" t="s">
        <v>5148</v>
      </c>
      <c r="CK417" s="6" t="s">
        <v>4689</v>
      </c>
      <c r="CL417" s="6" t="s">
        <v>4537</v>
      </c>
      <c r="CM417" s="6" t="s">
        <v>4737</v>
      </c>
      <c r="CO417" s="6" t="s">
        <v>8607</v>
      </c>
      <c r="CP417" s="6" t="s">
        <v>4758</v>
      </c>
      <c r="CR417" s="6" t="s">
        <v>4537</v>
      </c>
      <c r="CS417" s="6" t="s">
        <v>4759</v>
      </c>
      <c r="CU417" s="6" t="s">
        <v>8607</v>
      </c>
      <c r="CV417" s="6" t="s">
        <v>4694</v>
      </c>
      <c r="CX417" s="6" t="s">
        <v>4537</v>
      </c>
      <c r="CY417" s="6" t="s">
        <v>4537</v>
      </c>
      <c r="DC417" s="6" t="s">
        <v>4434</v>
      </c>
      <c r="DD417" s="6" t="s">
        <v>7021</v>
      </c>
      <c r="DF417" s="29">
        <f t="shared" si="20"/>
        <v>0</v>
      </c>
      <c r="DG417" s="6">
        <v>1</v>
      </c>
    </row>
    <row r="418" spans="1:111" ht="16" hidden="1" x14ac:dyDescent="0.2">
      <c r="A418" s="6">
        <v>432</v>
      </c>
      <c r="B418" s="25">
        <v>46232.592407407406</v>
      </c>
      <c r="C418" s="25">
        <v>46232.597951388889</v>
      </c>
      <c r="D418" s="6" t="s">
        <v>4901</v>
      </c>
      <c r="F418" s="25"/>
      <c r="G418" s="26" t="s">
        <v>4725</v>
      </c>
      <c r="H418" s="6" t="s">
        <v>5957</v>
      </c>
      <c r="I418" s="6" t="s">
        <v>7051</v>
      </c>
      <c r="J418" s="6" t="s">
        <v>4537</v>
      </c>
      <c r="L418" s="6" t="s">
        <v>4968</v>
      </c>
      <c r="M418" s="6" t="s">
        <v>7015</v>
      </c>
      <c r="N418" s="6" t="s">
        <v>4679</v>
      </c>
      <c r="P418" s="6" t="s">
        <v>3534</v>
      </c>
      <c r="Q418" s="31" t="s">
        <v>987</v>
      </c>
      <c r="V418" s="6" t="s">
        <v>4968</v>
      </c>
      <c r="X418" s="27">
        <v>519</v>
      </c>
      <c r="Y418" s="27">
        <v>1082</v>
      </c>
      <c r="Z418" s="30"/>
      <c r="AA418" s="30"/>
      <c r="AB418" s="30">
        <f>SUM(Table2026_09_25[[#This Row],[Number of in-person visits provided in reporting year.]:[Number of video/virtual visits provided in reporting year.]])</f>
        <v>1082</v>
      </c>
      <c r="AC418" s="6" t="s">
        <v>8469</v>
      </c>
      <c r="AF418" s="6" t="s">
        <v>4682</v>
      </c>
      <c r="AG418" s="28">
        <v>0.2</v>
      </c>
      <c r="AI418" s="6" t="s">
        <v>5958</v>
      </c>
      <c r="AJ418" s="6" t="s">
        <v>4851</v>
      </c>
      <c r="AK418" s="6" t="s">
        <v>8483</v>
      </c>
      <c r="AL418" s="6" t="s">
        <v>5959</v>
      </c>
      <c r="AQ418" s="6" t="s">
        <v>544</v>
      </c>
      <c r="AW418" s="6" t="s">
        <v>5395</v>
      </c>
      <c r="AX418" s="6" t="s">
        <v>4686</v>
      </c>
      <c r="BC418" s="28">
        <v>1</v>
      </c>
      <c r="BF418" s="28">
        <v>1</v>
      </c>
      <c r="BZ418" s="6">
        <f t="shared" si="18"/>
        <v>2</v>
      </c>
      <c r="CA418" s="6">
        <f t="shared" si="19"/>
        <v>1</v>
      </c>
      <c r="CB418" s="28">
        <v>0</v>
      </c>
      <c r="CC418" s="26" t="s">
        <v>4753</v>
      </c>
      <c r="CD418" s="6" t="s">
        <v>7018</v>
      </c>
      <c r="CE418" s="6" t="s">
        <v>4537</v>
      </c>
      <c r="CG418" s="6" t="s">
        <v>4537</v>
      </c>
      <c r="CJ418" s="6" t="s">
        <v>5148</v>
      </c>
      <c r="CK418" s="6" t="s">
        <v>4689</v>
      </c>
      <c r="CL418" s="6" t="s">
        <v>4537</v>
      </c>
      <c r="CM418" s="6" t="s">
        <v>4737</v>
      </c>
      <c r="CO418" s="6" t="s">
        <v>8607</v>
      </c>
      <c r="CP418" s="6" t="s">
        <v>4758</v>
      </c>
      <c r="CR418" s="6" t="s">
        <v>4537</v>
      </c>
      <c r="CS418" s="6" t="s">
        <v>4759</v>
      </c>
      <c r="CU418" s="6" t="s">
        <v>8607</v>
      </c>
      <c r="CV418" s="6" t="s">
        <v>4694</v>
      </c>
      <c r="CX418" s="6" t="s">
        <v>4537</v>
      </c>
      <c r="CY418" s="6" t="s">
        <v>4537</v>
      </c>
      <c r="DC418" s="6" t="s">
        <v>4434</v>
      </c>
      <c r="DD418" s="6" t="s">
        <v>7021</v>
      </c>
      <c r="DF418" s="29">
        <f t="shared" si="20"/>
        <v>0</v>
      </c>
      <c r="DG418" s="6">
        <v>1</v>
      </c>
    </row>
    <row r="419" spans="1:111" x14ac:dyDescent="0.2">
      <c r="A419" s="6">
        <v>433</v>
      </c>
      <c r="B419" s="25">
        <v>46232.383113425924</v>
      </c>
      <c r="C419" s="25">
        <v>46232.607777777775</v>
      </c>
      <c r="D419" s="6" t="s">
        <v>4901</v>
      </c>
      <c r="F419" s="25"/>
      <c r="G419" s="26" t="s">
        <v>4676</v>
      </c>
      <c r="H419" s="6" t="s">
        <v>5750</v>
      </c>
      <c r="I419" s="6" t="s">
        <v>7053</v>
      </c>
      <c r="J419" s="6" t="s">
        <v>4434</v>
      </c>
      <c r="K419" s="6" t="s">
        <v>3239</v>
      </c>
      <c r="L419" s="6" t="s">
        <v>3239</v>
      </c>
      <c r="M419" s="6" t="s">
        <v>116</v>
      </c>
      <c r="N419" s="6" t="s">
        <v>4729</v>
      </c>
      <c r="O419" s="6" t="s">
        <v>7054</v>
      </c>
      <c r="P419" s="6" t="s">
        <v>292</v>
      </c>
      <c r="Q419" s="6" t="s">
        <v>5011</v>
      </c>
      <c r="R419" s="6" t="s">
        <v>7055</v>
      </c>
      <c r="S419" s="6" t="s">
        <v>292</v>
      </c>
      <c r="W419" s="6" t="s">
        <v>7056</v>
      </c>
      <c r="X419" s="27">
        <v>237</v>
      </c>
      <c r="Y419" s="27">
        <v>3221</v>
      </c>
      <c r="Z419" s="27">
        <v>0</v>
      </c>
      <c r="AA419" s="27">
        <v>0</v>
      </c>
      <c r="AB419" s="27">
        <f>SUM(Table2026_09_25[[#This Row],[Number of in-person visits provided in reporting year.]:[Number of video/virtual visits provided in reporting year.]])</f>
        <v>3221</v>
      </c>
      <c r="AC419" s="6" t="s">
        <v>8469</v>
      </c>
      <c r="AF419" s="6" t="s">
        <v>4682</v>
      </c>
      <c r="AG419" s="28">
        <v>79</v>
      </c>
      <c r="AH419" s="6" t="s">
        <v>7057</v>
      </c>
      <c r="AI419" s="6" t="s">
        <v>5755</v>
      </c>
      <c r="AJ419" s="6" t="s">
        <v>43</v>
      </c>
      <c r="AK419" s="6" t="s">
        <v>8483</v>
      </c>
      <c r="AL419" s="6" t="s">
        <v>112</v>
      </c>
      <c r="AP419" s="6" t="s">
        <v>233</v>
      </c>
      <c r="AQ419" s="6" t="s">
        <v>43</v>
      </c>
      <c r="AV419" s="6" t="s">
        <v>4733</v>
      </c>
      <c r="AX419" s="6" t="s">
        <v>4686</v>
      </c>
      <c r="AY419" s="28">
        <v>0.15</v>
      </c>
      <c r="AZ419" s="28">
        <v>0.8</v>
      </c>
      <c r="BA419" s="28">
        <v>0</v>
      </c>
      <c r="BB419" s="28">
        <v>0</v>
      </c>
      <c r="BC419" s="28">
        <v>1.06</v>
      </c>
      <c r="BD419" s="28">
        <v>0</v>
      </c>
      <c r="BE419" s="28">
        <v>0</v>
      </c>
      <c r="BF419" s="28">
        <v>0</v>
      </c>
      <c r="BG419" s="28">
        <v>0.8</v>
      </c>
      <c r="BH419" s="28">
        <v>0</v>
      </c>
      <c r="BI419" s="28">
        <v>0</v>
      </c>
      <c r="BJ419" s="28">
        <v>0</v>
      </c>
      <c r="BK419" s="28">
        <v>0</v>
      </c>
      <c r="BL419" s="28">
        <v>0.5</v>
      </c>
      <c r="BM419" s="28">
        <v>1.1000000000000001</v>
      </c>
      <c r="BN419" s="28">
        <v>0</v>
      </c>
      <c r="BO419" s="28">
        <v>0</v>
      </c>
      <c r="BP419" s="28">
        <v>0.8</v>
      </c>
      <c r="BQ419" s="28">
        <v>0</v>
      </c>
      <c r="BR419" s="28">
        <v>0.8</v>
      </c>
      <c r="BS419" s="28">
        <v>0</v>
      </c>
      <c r="BT419" s="28">
        <v>0.5</v>
      </c>
      <c r="BU419" s="28">
        <v>0</v>
      </c>
      <c r="BV419" s="28"/>
      <c r="BW419" s="28"/>
      <c r="BX419" s="28"/>
      <c r="BZ419" s="6">
        <f t="shared" si="18"/>
        <v>6.51</v>
      </c>
      <c r="CA419" s="6">
        <f t="shared" si="19"/>
        <v>4.5</v>
      </c>
      <c r="CC419" s="26" t="s">
        <v>4687</v>
      </c>
      <c r="CD419" s="6" t="s">
        <v>7058</v>
      </c>
      <c r="CE419" s="6" t="s">
        <v>4537</v>
      </c>
      <c r="CG419" s="6" t="s">
        <v>4537</v>
      </c>
      <c r="CI419" s="6" t="s">
        <v>7059</v>
      </c>
      <c r="CK419" s="6" t="s">
        <v>7060</v>
      </c>
      <c r="CL419" s="6" t="s">
        <v>4434</v>
      </c>
      <c r="CM419" s="6" t="s">
        <v>7061</v>
      </c>
      <c r="CN419" s="6" t="s">
        <v>7062</v>
      </c>
      <c r="CO419" s="6" t="s">
        <v>4434</v>
      </c>
      <c r="CP419" s="6" t="s">
        <v>6686</v>
      </c>
      <c r="CQ419" s="6" t="s">
        <v>7063</v>
      </c>
      <c r="CR419" s="6" t="s">
        <v>8609</v>
      </c>
      <c r="CS419" s="6" t="s">
        <v>7064</v>
      </c>
      <c r="CT419" s="6" t="s">
        <v>6337</v>
      </c>
      <c r="CU419" s="6" t="s">
        <v>4434</v>
      </c>
      <c r="CV419" s="6" t="s">
        <v>7064</v>
      </c>
      <c r="CW419" s="6" t="s">
        <v>4949</v>
      </c>
      <c r="CX419" s="6" t="s">
        <v>4434</v>
      </c>
      <c r="CY419" s="6" t="s">
        <v>4434</v>
      </c>
      <c r="CZ419" s="6" t="s">
        <v>7065</v>
      </c>
      <c r="DB419" s="6" t="s">
        <v>7066</v>
      </c>
      <c r="DC419" s="6" t="s">
        <v>4434</v>
      </c>
      <c r="DD419" s="6" t="s">
        <v>116</v>
      </c>
      <c r="DF419" s="29">
        <f t="shared" si="20"/>
        <v>1</v>
      </c>
      <c r="DG419" s="29">
        <v>1</v>
      </c>
    </row>
    <row r="420" spans="1:111" ht="16" hidden="1" x14ac:dyDescent="0.2">
      <c r="A420" s="6">
        <v>434</v>
      </c>
      <c r="B420" s="25">
        <v>46232.602384259262</v>
      </c>
      <c r="C420" s="25">
        <v>46232.613946759258</v>
      </c>
      <c r="D420" s="6" t="s">
        <v>4901</v>
      </c>
      <c r="F420" s="25"/>
      <c r="G420" s="26" t="s">
        <v>4725</v>
      </c>
      <c r="H420" s="6" t="s">
        <v>6941</v>
      </c>
      <c r="I420" s="6" t="s">
        <v>7067</v>
      </c>
      <c r="J420" s="6" t="s">
        <v>4537</v>
      </c>
      <c r="L420" s="6" t="s">
        <v>6390</v>
      </c>
      <c r="M420" s="6" t="s">
        <v>3599</v>
      </c>
      <c r="N420" s="6" t="s">
        <v>4679</v>
      </c>
      <c r="P420" s="6" t="s">
        <v>31</v>
      </c>
      <c r="Q420" s="31" t="s">
        <v>987</v>
      </c>
      <c r="V420" s="6" t="s">
        <v>4806</v>
      </c>
      <c r="X420" s="27">
        <v>871</v>
      </c>
      <c r="Y420" s="27">
        <v>871</v>
      </c>
      <c r="Z420" s="30"/>
      <c r="AA420" s="30"/>
      <c r="AB420" s="30">
        <f>SUM(Table2026_09_25[[#This Row],[Number of in-person visits provided in reporting year.]:[Number of video/virtual visits provided in reporting year.]])</f>
        <v>871</v>
      </c>
      <c r="AC420" s="6" t="s">
        <v>8468</v>
      </c>
      <c r="AD420" s="28" t="s">
        <v>4953</v>
      </c>
      <c r="AE420" s="28" t="s">
        <v>7068</v>
      </c>
      <c r="AI420" s="6" t="s">
        <v>6946</v>
      </c>
      <c r="AJ420" s="6" t="s">
        <v>6947</v>
      </c>
      <c r="AK420" s="6" t="s">
        <v>8483</v>
      </c>
      <c r="AL420" s="6" t="s">
        <v>3598</v>
      </c>
      <c r="AQ420" s="6" t="s">
        <v>107</v>
      </c>
      <c r="AR420" s="6" t="s">
        <v>6956</v>
      </c>
      <c r="AX420" s="6" t="s">
        <v>4686</v>
      </c>
      <c r="AY420" s="28">
        <v>0.5</v>
      </c>
      <c r="AZ420" s="28">
        <v>1.4</v>
      </c>
      <c r="BA420" s="28">
        <v>1.4</v>
      </c>
      <c r="BB420" s="28">
        <v>0.2</v>
      </c>
      <c r="BC420" s="28">
        <v>0</v>
      </c>
      <c r="BD420" s="28">
        <v>0</v>
      </c>
      <c r="BE420" s="28">
        <v>0</v>
      </c>
      <c r="BF420" s="28">
        <v>0</v>
      </c>
      <c r="BG420" s="28">
        <v>1</v>
      </c>
      <c r="BH420" s="28">
        <v>0.7</v>
      </c>
      <c r="BI420" s="28">
        <v>0</v>
      </c>
      <c r="BJ420" s="28">
        <v>0</v>
      </c>
      <c r="BK420" s="28">
        <v>1</v>
      </c>
      <c r="BL420" s="28">
        <v>1</v>
      </c>
      <c r="BM420" s="28">
        <v>0.7</v>
      </c>
      <c r="BN420" s="28">
        <v>0</v>
      </c>
      <c r="BO420" s="28">
        <v>0</v>
      </c>
      <c r="BP420" s="28">
        <v>9</v>
      </c>
      <c r="BQ420" s="28">
        <v>16</v>
      </c>
      <c r="BR420" s="28">
        <v>1</v>
      </c>
      <c r="BS420" s="28">
        <v>0</v>
      </c>
      <c r="BT420" s="28">
        <v>0.2</v>
      </c>
      <c r="BU420" s="28">
        <v>0.5</v>
      </c>
      <c r="BV420" s="28"/>
      <c r="BW420" s="28"/>
      <c r="BX420" s="28">
        <v>2</v>
      </c>
      <c r="BY420" s="28" t="s">
        <v>7069</v>
      </c>
      <c r="BZ420" s="6">
        <f t="shared" si="18"/>
        <v>34.6</v>
      </c>
      <c r="CA420" s="6">
        <f t="shared" si="19"/>
        <v>33.299999999999997</v>
      </c>
      <c r="CB420" s="28">
        <v>0</v>
      </c>
      <c r="CC420" s="26" t="s">
        <v>4687</v>
      </c>
      <c r="CD420" s="6" t="s">
        <v>4688</v>
      </c>
      <c r="CE420" s="6" t="s">
        <v>4434</v>
      </c>
      <c r="CF420" s="6" t="s">
        <v>6957</v>
      </c>
      <c r="CG420" s="6" t="s">
        <v>4537</v>
      </c>
      <c r="CK420" s="6" t="s">
        <v>4689</v>
      </c>
      <c r="CL420" s="6" t="s">
        <v>4434</v>
      </c>
      <c r="CM420" s="6" t="s">
        <v>4976</v>
      </c>
      <c r="CN420" s="6" t="s">
        <v>5334</v>
      </c>
      <c r="CO420" s="6" t="s">
        <v>8607</v>
      </c>
      <c r="CP420" s="6" t="s">
        <v>4758</v>
      </c>
      <c r="CR420" s="6" t="s">
        <v>4537</v>
      </c>
      <c r="CS420" s="6" t="s">
        <v>4759</v>
      </c>
      <c r="CU420" s="6" t="s">
        <v>8607</v>
      </c>
      <c r="CV420" s="6" t="s">
        <v>4694</v>
      </c>
      <c r="CX420" s="6" t="s">
        <v>4434</v>
      </c>
      <c r="CY420" s="6" t="s">
        <v>4434</v>
      </c>
      <c r="CZ420" s="6" t="s">
        <v>7070</v>
      </c>
      <c r="DC420" s="6" t="s">
        <v>4434</v>
      </c>
      <c r="DD420" s="6" t="s">
        <v>3599</v>
      </c>
      <c r="DF420" s="29">
        <f t="shared" si="20"/>
        <v>0</v>
      </c>
      <c r="DG420" s="6">
        <v>1</v>
      </c>
    </row>
    <row r="421" spans="1:111" hidden="1" x14ac:dyDescent="0.2">
      <c r="A421" s="6">
        <v>435</v>
      </c>
      <c r="B421" s="25">
        <v>46232.618333333332</v>
      </c>
      <c r="C421" s="25">
        <v>46232.667280092595</v>
      </c>
      <c r="D421" s="6" t="s">
        <v>4901</v>
      </c>
      <c r="F421" s="25"/>
      <c r="G421" s="26" t="s">
        <v>4725</v>
      </c>
      <c r="H421" s="6" t="s">
        <v>2903</v>
      </c>
      <c r="I421" s="6" t="s">
        <v>7071</v>
      </c>
      <c r="J421" s="6" t="s">
        <v>4434</v>
      </c>
      <c r="K421" s="6" t="s">
        <v>7072</v>
      </c>
      <c r="L421" s="6" t="s">
        <v>7073</v>
      </c>
      <c r="M421" s="6" t="s">
        <v>7074</v>
      </c>
      <c r="N421" s="6" t="s">
        <v>4729</v>
      </c>
      <c r="P421" s="6" t="s">
        <v>3532</v>
      </c>
      <c r="Q421" s="6" t="s">
        <v>5203</v>
      </c>
      <c r="S421" s="6" t="s">
        <v>588</v>
      </c>
      <c r="X421" s="27">
        <v>134</v>
      </c>
      <c r="Y421" s="27">
        <v>142</v>
      </c>
      <c r="Z421" s="27">
        <v>1322</v>
      </c>
      <c r="AA421" s="30"/>
      <c r="AB421" s="30">
        <f>SUM(Table2026_09_25[[#This Row],[Number of in-person visits provided in reporting year.]:[Number of video/virtual visits provided in reporting year.]])</f>
        <v>1464</v>
      </c>
      <c r="AC421" s="6" t="s">
        <v>8469</v>
      </c>
      <c r="AF421" s="6" t="s">
        <v>4682</v>
      </c>
      <c r="AG421" s="28">
        <v>80</v>
      </c>
      <c r="AI421" s="6" t="s">
        <v>6615</v>
      </c>
      <c r="AJ421" s="6" t="s">
        <v>4778</v>
      </c>
      <c r="AK421" s="6" t="s">
        <v>8483</v>
      </c>
      <c r="AL421" s="6" t="s">
        <v>548</v>
      </c>
      <c r="AQ421" s="6" t="s">
        <v>107</v>
      </c>
      <c r="AR421" s="6" t="s">
        <v>6618</v>
      </c>
      <c r="AX421" s="6" t="s">
        <v>4686</v>
      </c>
      <c r="BP421" s="28">
        <v>2</v>
      </c>
      <c r="BZ421" s="6">
        <f t="shared" si="18"/>
        <v>2</v>
      </c>
      <c r="CA421" s="6">
        <f t="shared" si="19"/>
        <v>2</v>
      </c>
      <c r="CC421" s="26" t="s">
        <v>4753</v>
      </c>
      <c r="CD421" s="6" t="s">
        <v>7075</v>
      </c>
      <c r="CE421" s="6" t="s">
        <v>4434</v>
      </c>
      <c r="CF421" s="6" t="s">
        <v>7076</v>
      </c>
      <c r="CG421" s="6" t="s">
        <v>4434</v>
      </c>
      <c r="CH421" s="6" t="s">
        <v>6343</v>
      </c>
      <c r="CJ421" s="6" t="s">
        <v>5148</v>
      </c>
      <c r="CK421" s="6" t="s">
        <v>4689</v>
      </c>
      <c r="CL421" s="6" t="s">
        <v>4434</v>
      </c>
      <c r="CM421" s="6" t="s">
        <v>6215</v>
      </c>
      <c r="CN421" s="6" t="s">
        <v>7077</v>
      </c>
      <c r="CO421" s="6" t="s">
        <v>4434</v>
      </c>
      <c r="CP421" s="6" t="s">
        <v>4787</v>
      </c>
      <c r="CQ421" s="6" t="s">
        <v>7078</v>
      </c>
      <c r="CR421" s="6" t="s">
        <v>8609</v>
      </c>
      <c r="CS421" s="6" t="s">
        <v>4787</v>
      </c>
      <c r="CT421" s="6" t="s">
        <v>7079</v>
      </c>
      <c r="CU421" s="6" t="s">
        <v>4434</v>
      </c>
      <c r="CV421" s="6" t="s">
        <v>4787</v>
      </c>
      <c r="CW421" s="6" t="s">
        <v>7080</v>
      </c>
      <c r="CX421" s="6" t="s">
        <v>4537</v>
      </c>
      <c r="CY421" s="6" t="s">
        <v>4537</v>
      </c>
      <c r="DC421" s="6" t="s">
        <v>4434</v>
      </c>
      <c r="DD421" s="6" t="s">
        <v>7074</v>
      </c>
      <c r="DF421" s="29">
        <f t="shared" si="20"/>
        <v>0</v>
      </c>
      <c r="DG421" s="6">
        <v>1</v>
      </c>
    </row>
    <row r="422" spans="1:111" x14ac:dyDescent="0.2">
      <c r="A422" s="6">
        <v>436</v>
      </c>
      <c r="B422" s="25">
        <v>46232.689768518518</v>
      </c>
      <c r="C422" s="25">
        <v>46232.701782407406</v>
      </c>
      <c r="D422" s="6" t="s">
        <v>4901</v>
      </c>
      <c r="F422" s="25"/>
      <c r="G422" s="26" t="s">
        <v>4725</v>
      </c>
      <c r="H422" s="6" t="s">
        <v>5750</v>
      </c>
      <c r="I422" s="6" t="s">
        <v>4989</v>
      </c>
      <c r="J422" s="6" t="s">
        <v>4537</v>
      </c>
      <c r="L422" s="6" t="s">
        <v>7081</v>
      </c>
      <c r="M422" s="6" t="s">
        <v>7082</v>
      </c>
      <c r="N422" s="6" t="s">
        <v>4729</v>
      </c>
      <c r="O422" s="6" t="s">
        <v>7083</v>
      </c>
      <c r="P422" s="6" t="s">
        <v>3530</v>
      </c>
      <c r="Q422" s="6" t="s">
        <v>5011</v>
      </c>
      <c r="S422" s="6" t="s">
        <v>6693</v>
      </c>
      <c r="X422" s="30"/>
      <c r="Y422" s="30"/>
      <c r="Z422" s="30"/>
      <c r="AA422" s="30"/>
      <c r="AB422" s="30">
        <f>SUM(Table2026_09_25[[#This Row],[Number of in-person visits provided in reporting year.]:[Number of video/virtual visits provided in reporting year.]])</f>
        <v>0</v>
      </c>
      <c r="AC422" s="6" t="s">
        <v>8469</v>
      </c>
      <c r="AF422" s="6" t="s">
        <v>4682</v>
      </c>
      <c r="AI422" s="6" t="s">
        <v>5755</v>
      </c>
      <c r="AJ422" s="6" t="s">
        <v>43</v>
      </c>
      <c r="AK422" s="6" t="s">
        <v>8483</v>
      </c>
      <c r="AL422" s="6" t="s">
        <v>112</v>
      </c>
      <c r="AQ422" s="6" t="s">
        <v>6640</v>
      </c>
      <c r="AV422" s="6" t="s">
        <v>7033</v>
      </c>
      <c r="AX422" s="6" t="s">
        <v>4686</v>
      </c>
      <c r="BH422" s="28">
        <v>1</v>
      </c>
      <c r="BX422" s="6">
        <v>1</v>
      </c>
      <c r="BY422" s="6" t="s">
        <v>7084</v>
      </c>
      <c r="BZ422" s="6">
        <f t="shared" si="18"/>
        <v>1</v>
      </c>
      <c r="CA422" s="6">
        <f t="shared" si="19"/>
        <v>2</v>
      </c>
      <c r="CC422" s="26" t="s">
        <v>4687</v>
      </c>
      <c r="CD422" s="6" t="s">
        <v>7085</v>
      </c>
      <c r="CE422" s="6" t="s">
        <v>4434</v>
      </c>
      <c r="CF422" s="6" t="s">
        <v>7086</v>
      </c>
      <c r="CG422" s="6" t="s">
        <v>4537</v>
      </c>
      <c r="CK422" s="6" t="s">
        <v>4689</v>
      </c>
      <c r="CL422" s="6" t="s">
        <v>4537</v>
      </c>
      <c r="CM422" s="6" t="s">
        <v>4737</v>
      </c>
      <c r="CO422" s="6" t="s">
        <v>8607</v>
      </c>
      <c r="CP422" s="6" t="s">
        <v>7087</v>
      </c>
      <c r="CR422" s="6" t="s">
        <v>4537</v>
      </c>
      <c r="CS422" s="6" t="s">
        <v>4759</v>
      </c>
      <c r="CU422" s="6" t="s">
        <v>8607</v>
      </c>
      <c r="CV422" s="6" t="s">
        <v>4694</v>
      </c>
      <c r="DA422" s="6" t="s">
        <v>7088</v>
      </c>
      <c r="DB422" s="6" t="s">
        <v>7089</v>
      </c>
      <c r="DC422" s="6" t="s">
        <v>4434</v>
      </c>
      <c r="DD422" s="6" t="s">
        <v>7082</v>
      </c>
      <c r="DF422" s="29">
        <f t="shared" si="20"/>
        <v>1</v>
      </c>
      <c r="DG422" s="6">
        <v>1</v>
      </c>
    </row>
    <row r="423" spans="1:111" x14ac:dyDescent="0.2">
      <c r="A423" s="6">
        <v>437</v>
      </c>
      <c r="B423" s="25">
        <v>46232.704884259256</v>
      </c>
      <c r="C423" s="25">
        <v>46232.708935185183</v>
      </c>
      <c r="D423" s="6" t="s">
        <v>4901</v>
      </c>
      <c r="F423" s="25"/>
      <c r="G423" s="26" t="s">
        <v>4676</v>
      </c>
      <c r="H423" s="6" t="s">
        <v>5750</v>
      </c>
      <c r="I423" s="6" t="s">
        <v>4989</v>
      </c>
      <c r="J423" s="6" t="s">
        <v>4537</v>
      </c>
      <c r="L423" s="6" t="s">
        <v>7081</v>
      </c>
      <c r="M423" s="6" t="s">
        <v>7082</v>
      </c>
      <c r="N423" s="6" t="s">
        <v>4729</v>
      </c>
      <c r="O423" s="6" t="s">
        <v>7083</v>
      </c>
      <c r="P423" s="6" t="s">
        <v>3530</v>
      </c>
      <c r="Q423" s="6" t="s">
        <v>4773</v>
      </c>
      <c r="S423" s="6" t="s">
        <v>6693</v>
      </c>
      <c r="X423" s="30"/>
      <c r="Y423" s="30"/>
      <c r="Z423" s="30"/>
      <c r="AA423" s="30"/>
      <c r="AB423" s="30">
        <f>SUM(Table2026_09_25[[#This Row],[Number of in-person visits provided in reporting year.]:[Number of video/virtual visits provided in reporting year.]])</f>
        <v>0</v>
      </c>
      <c r="AC423" s="6" t="s">
        <v>8469</v>
      </c>
      <c r="AF423" s="6" t="s">
        <v>4682</v>
      </c>
      <c r="AI423" s="6" t="s">
        <v>5755</v>
      </c>
      <c r="AJ423" s="6" t="s">
        <v>43</v>
      </c>
      <c r="AK423" s="6" t="s">
        <v>8483</v>
      </c>
      <c r="AL423" s="6" t="s">
        <v>112</v>
      </c>
      <c r="AQ423" s="6" t="s">
        <v>6640</v>
      </c>
      <c r="AV423" s="6" t="s">
        <v>7033</v>
      </c>
      <c r="AX423" s="6" t="s">
        <v>4686</v>
      </c>
      <c r="BH423" s="28">
        <v>1</v>
      </c>
      <c r="BX423" s="6">
        <v>1</v>
      </c>
      <c r="BY423" s="6" t="s">
        <v>7090</v>
      </c>
      <c r="BZ423" s="6">
        <f t="shared" si="18"/>
        <v>1</v>
      </c>
      <c r="CA423" s="6">
        <f t="shared" si="19"/>
        <v>2</v>
      </c>
      <c r="CC423" s="26" t="s">
        <v>4687</v>
      </c>
      <c r="CD423" s="6" t="s">
        <v>7091</v>
      </c>
      <c r="CE423" s="6" t="s">
        <v>4434</v>
      </c>
      <c r="CF423" s="6" t="s">
        <v>7092</v>
      </c>
      <c r="CG423" s="6" t="s">
        <v>4537</v>
      </c>
      <c r="CJ423" s="6" t="s">
        <v>5148</v>
      </c>
      <c r="CK423" s="6" t="s">
        <v>4689</v>
      </c>
      <c r="CL423" s="6" t="s">
        <v>4537</v>
      </c>
      <c r="CM423" s="6" t="s">
        <v>4737</v>
      </c>
      <c r="CO423" s="6" t="s">
        <v>8607</v>
      </c>
      <c r="CP423" s="6" t="s">
        <v>7093</v>
      </c>
      <c r="CR423" s="6" t="s">
        <v>4537</v>
      </c>
      <c r="CS423" s="6" t="s">
        <v>4759</v>
      </c>
      <c r="CU423" s="6" t="s">
        <v>8607</v>
      </c>
      <c r="CV423" s="6" t="s">
        <v>4694</v>
      </c>
      <c r="CX423" s="6" t="s">
        <v>4537</v>
      </c>
      <c r="CY423" s="6" t="s">
        <v>4537</v>
      </c>
      <c r="DB423" s="6" t="s">
        <v>7094</v>
      </c>
      <c r="DC423" s="6" t="s">
        <v>4434</v>
      </c>
      <c r="DD423" s="6" t="s">
        <v>7082</v>
      </c>
      <c r="DF423" s="29">
        <f t="shared" si="20"/>
        <v>1</v>
      </c>
      <c r="DG423" s="29">
        <v>1</v>
      </c>
    </row>
    <row r="424" spans="1:111" hidden="1" x14ac:dyDescent="0.2">
      <c r="A424" s="6">
        <v>438</v>
      </c>
      <c r="B424" s="25">
        <v>46232.826921296299</v>
      </c>
      <c r="C424" s="25">
        <v>46232.838425925926</v>
      </c>
      <c r="D424" s="6" t="s">
        <v>4901</v>
      </c>
      <c r="F424" s="25"/>
      <c r="G424" s="26" t="s">
        <v>4725</v>
      </c>
      <c r="H424" s="6" t="s">
        <v>6347</v>
      </c>
      <c r="I424" s="6" t="s">
        <v>5830</v>
      </c>
      <c r="J424" s="6" t="s">
        <v>4537</v>
      </c>
      <c r="L424" s="6" t="s">
        <v>7095</v>
      </c>
      <c r="M424" s="6" t="s">
        <v>6349</v>
      </c>
      <c r="N424" s="6" t="s">
        <v>4729</v>
      </c>
      <c r="O424" s="6" t="s">
        <v>6350</v>
      </c>
      <c r="P424" s="6" t="s">
        <v>704</v>
      </c>
      <c r="Q424" s="6" t="s">
        <v>4773</v>
      </c>
      <c r="V424" s="6" t="s">
        <v>7095</v>
      </c>
      <c r="X424" s="30"/>
      <c r="Y424" s="30"/>
      <c r="Z424" s="30"/>
      <c r="AA424" s="30"/>
      <c r="AB424" s="30">
        <f>SUM(Table2026_09_25[[#This Row],[Number of in-person visits provided in reporting year.]:[Number of video/virtual visits provided in reporting year.]])</f>
        <v>0</v>
      </c>
      <c r="AC424" s="6" t="s">
        <v>8469</v>
      </c>
      <c r="AF424" s="6" t="s">
        <v>4682</v>
      </c>
      <c r="AI424" s="6" t="s">
        <v>6353</v>
      </c>
      <c r="AJ424" s="6" t="s">
        <v>5671</v>
      </c>
      <c r="AK424" s="6" t="s">
        <v>8483</v>
      </c>
      <c r="AL424" s="6" t="s">
        <v>6354</v>
      </c>
      <c r="AQ424" s="6" t="s">
        <v>544</v>
      </c>
      <c r="AW424" s="6" t="s">
        <v>5675</v>
      </c>
      <c r="BX424" s="6">
        <v>2</v>
      </c>
      <c r="BY424" s="6" t="s">
        <v>7096</v>
      </c>
      <c r="BZ424" s="6">
        <f t="shared" si="18"/>
        <v>0</v>
      </c>
      <c r="CA424" s="6">
        <f t="shared" si="19"/>
        <v>2</v>
      </c>
      <c r="CC424" s="26" t="s">
        <v>7097</v>
      </c>
      <c r="CK424" s="6" t="s">
        <v>5148</v>
      </c>
      <c r="DA424" s="6" t="s">
        <v>7098</v>
      </c>
      <c r="DC424" s="6" t="s">
        <v>4434</v>
      </c>
      <c r="DD424" s="6" t="s">
        <v>6048</v>
      </c>
      <c r="DF424" s="29">
        <f t="shared" si="20"/>
        <v>0</v>
      </c>
      <c r="DG424" s="6">
        <v>1</v>
      </c>
    </row>
    <row r="425" spans="1:111" ht="16" hidden="1" x14ac:dyDescent="0.2">
      <c r="A425" s="6">
        <v>439</v>
      </c>
      <c r="B425" s="25">
        <v>46232.838460648149</v>
      </c>
      <c r="C425" s="25">
        <v>46232.844583333332</v>
      </c>
      <c r="D425" s="6" t="s">
        <v>4901</v>
      </c>
      <c r="F425" s="25"/>
      <c r="G425" s="26" t="s">
        <v>4725</v>
      </c>
      <c r="H425" s="6" t="s">
        <v>6347</v>
      </c>
      <c r="I425" s="6" t="s">
        <v>5843</v>
      </c>
      <c r="J425" s="6" t="s">
        <v>4537</v>
      </c>
      <c r="L425" s="6" t="s">
        <v>7099</v>
      </c>
      <c r="M425" s="6" t="s">
        <v>6349</v>
      </c>
      <c r="N425" s="6" t="s">
        <v>4679</v>
      </c>
      <c r="P425" s="6" t="s">
        <v>5361</v>
      </c>
      <c r="Q425" s="31" t="s">
        <v>987</v>
      </c>
      <c r="V425" s="6" t="s">
        <v>7099</v>
      </c>
      <c r="X425" s="30"/>
      <c r="Y425" s="30"/>
      <c r="Z425" s="30"/>
      <c r="AA425" s="30"/>
      <c r="AB425" s="30">
        <f>SUM(Table2026_09_25[[#This Row],[Number of in-person visits provided in reporting year.]:[Number of video/virtual visits provided in reporting year.]])</f>
        <v>0</v>
      </c>
      <c r="AC425" s="6" t="s">
        <v>8469</v>
      </c>
      <c r="AF425" s="6" t="s">
        <v>4682</v>
      </c>
      <c r="AI425" s="6" t="s">
        <v>6353</v>
      </c>
      <c r="AJ425" s="6" t="s">
        <v>5671</v>
      </c>
      <c r="AK425" s="6" t="s">
        <v>8483</v>
      </c>
      <c r="AL425" s="6" t="s">
        <v>6354</v>
      </c>
      <c r="AQ425" s="6" t="s">
        <v>544</v>
      </c>
      <c r="AW425" s="6" t="s">
        <v>5675</v>
      </c>
      <c r="BX425" s="6">
        <v>2</v>
      </c>
      <c r="BY425" s="6" t="s">
        <v>7100</v>
      </c>
      <c r="BZ425" s="6">
        <f t="shared" si="18"/>
        <v>0</v>
      </c>
      <c r="CA425" s="6">
        <f t="shared" si="19"/>
        <v>2</v>
      </c>
      <c r="CC425" s="26" t="s">
        <v>7097</v>
      </c>
      <c r="CK425" s="6" t="s">
        <v>5148</v>
      </c>
      <c r="DA425" s="6" t="s">
        <v>7101</v>
      </c>
      <c r="DC425" s="6" t="s">
        <v>4434</v>
      </c>
      <c r="DD425" s="6" t="s">
        <v>6048</v>
      </c>
      <c r="DF425" s="29">
        <f t="shared" si="20"/>
        <v>0</v>
      </c>
      <c r="DG425" s="6">
        <v>1</v>
      </c>
    </row>
    <row r="426" spans="1:111" hidden="1" x14ac:dyDescent="0.2">
      <c r="A426" s="6">
        <v>440</v>
      </c>
      <c r="B426" s="25">
        <v>46232.844733796293</v>
      </c>
      <c r="C426" s="25">
        <v>46232.863958333335</v>
      </c>
      <c r="D426" s="6" t="s">
        <v>4901</v>
      </c>
      <c r="F426" s="25"/>
      <c r="G426" s="26" t="s">
        <v>4676</v>
      </c>
      <c r="H426" s="6" t="s">
        <v>7102</v>
      </c>
      <c r="I426" s="6" t="s">
        <v>5830</v>
      </c>
      <c r="J426" s="6" t="s">
        <v>4537</v>
      </c>
      <c r="L426" s="6" t="s">
        <v>7103</v>
      </c>
      <c r="M426" s="6" t="s">
        <v>7104</v>
      </c>
      <c r="N426" s="6" t="s">
        <v>4679</v>
      </c>
      <c r="P426" s="6" t="s">
        <v>3529</v>
      </c>
      <c r="Q426" s="6" t="s">
        <v>4773</v>
      </c>
      <c r="S426" s="6" t="s">
        <v>7105</v>
      </c>
      <c r="X426" s="30"/>
      <c r="Y426" s="30"/>
      <c r="Z426" s="30"/>
      <c r="AA426" s="30"/>
      <c r="AB426" s="30">
        <f>SUM(Table2026_09_25[[#This Row],[Number of in-person visits provided in reporting year.]:[Number of video/virtual visits provided in reporting year.]])</f>
        <v>0</v>
      </c>
      <c r="AC426" s="6" t="s">
        <v>8469</v>
      </c>
      <c r="AI426" s="6" t="s">
        <v>7106</v>
      </c>
      <c r="AJ426" s="6" t="s">
        <v>5281</v>
      </c>
      <c r="AK426" s="6" t="s">
        <v>8483</v>
      </c>
      <c r="AL426" s="6" t="s">
        <v>7107</v>
      </c>
      <c r="AP426" s="6" t="s">
        <v>7108</v>
      </c>
      <c r="AQ426" s="6" t="s">
        <v>544</v>
      </c>
      <c r="AW426" s="6" t="s">
        <v>6747</v>
      </c>
      <c r="BZ426" s="6">
        <f t="shared" si="18"/>
        <v>0</v>
      </c>
      <c r="CA426" s="6">
        <f t="shared" si="19"/>
        <v>0</v>
      </c>
      <c r="CC426" s="26" t="s">
        <v>21</v>
      </c>
      <c r="CK426" s="6" t="s">
        <v>5148</v>
      </c>
      <c r="DA426" s="6" t="s">
        <v>7109</v>
      </c>
      <c r="DC426" s="6" t="s">
        <v>4434</v>
      </c>
      <c r="DD426" s="6" t="s">
        <v>6048</v>
      </c>
      <c r="DF426" s="29">
        <f t="shared" si="20"/>
        <v>0</v>
      </c>
      <c r="DG426" s="29">
        <v>1</v>
      </c>
    </row>
    <row r="427" spans="1:111" hidden="1" x14ac:dyDescent="0.2">
      <c r="A427" s="6">
        <v>441</v>
      </c>
      <c r="B427" s="25">
        <v>46232.863981481481</v>
      </c>
      <c r="C427" s="25">
        <v>46232.868587962963</v>
      </c>
      <c r="D427" s="6" t="s">
        <v>4901</v>
      </c>
      <c r="F427" s="25"/>
      <c r="G427" s="26" t="s">
        <v>4725</v>
      </c>
      <c r="H427" s="6" t="s">
        <v>7102</v>
      </c>
      <c r="I427" s="6" t="s">
        <v>5830</v>
      </c>
      <c r="J427" s="6" t="s">
        <v>4537</v>
      </c>
      <c r="L427" s="6" t="s">
        <v>7103</v>
      </c>
      <c r="M427" s="6" t="s">
        <v>7104</v>
      </c>
      <c r="N427" s="6" t="s">
        <v>4679</v>
      </c>
      <c r="P427" s="6" t="s">
        <v>3529</v>
      </c>
      <c r="Q427" s="6" t="s">
        <v>4773</v>
      </c>
      <c r="S427" s="6" t="s">
        <v>7110</v>
      </c>
      <c r="X427" s="30"/>
      <c r="Y427" s="30"/>
      <c r="Z427" s="30"/>
      <c r="AA427" s="30"/>
      <c r="AB427" s="30">
        <f>SUM(Table2026_09_25[[#This Row],[Number of in-person visits provided in reporting year.]:[Number of video/virtual visits provided in reporting year.]])</f>
        <v>0</v>
      </c>
      <c r="AC427" s="6" t="s">
        <v>8469</v>
      </c>
      <c r="AI427" s="6" t="s">
        <v>7106</v>
      </c>
      <c r="AJ427" s="6" t="s">
        <v>5281</v>
      </c>
      <c r="AK427" s="6" t="s">
        <v>8483</v>
      </c>
      <c r="AL427" s="6" t="s">
        <v>7107</v>
      </c>
      <c r="AP427" s="6" t="s">
        <v>7111</v>
      </c>
      <c r="AQ427" s="6" t="s">
        <v>544</v>
      </c>
      <c r="AW427" s="6" t="s">
        <v>6747</v>
      </c>
      <c r="BZ427" s="6">
        <f t="shared" si="18"/>
        <v>0</v>
      </c>
      <c r="CA427" s="6">
        <f t="shared" si="19"/>
        <v>0</v>
      </c>
      <c r="CC427" s="26" t="s">
        <v>21</v>
      </c>
      <c r="CK427" s="6" t="s">
        <v>5148</v>
      </c>
      <c r="DA427" s="6" t="s">
        <v>7109</v>
      </c>
      <c r="DC427" s="6" t="s">
        <v>4434</v>
      </c>
      <c r="DD427" s="6" t="s">
        <v>6048</v>
      </c>
      <c r="DF427" s="29">
        <f t="shared" si="20"/>
        <v>0</v>
      </c>
      <c r="DG427" s="6">
        <v>1</v>
      </c>
    </row>
    <row r="428" spans="1:111" hidden="1" x14ac:dyDescent="0.2">
      <c r="A428" s="6">
        <v>442</v>
      </c>
      <c r="B428" s="25">
        <v>46232.868877314817</v>
      </c>
      <c r="C428" s="25">
        <v>46232.876655092594</v>
      </c>
      <c r="D428" s="6" t="s">
        <v>4901</v>
      </c>
      <c r="F428" s="25"/>
      <c r="G428" s="26" t="s">
        <v>4676</v>
      </c>
      <c r="H428" s="6" t="s">
        <v>7112</v>
      </c>
      <c r="I428" s="6" t="s">
        <v>5830</v>
      </c>
      <c r="J428" s="6" t="s">
        <v>4537</v>
      </c>
      <c r="L428" s="6" t="s">
        <v>7113</v>
      </c>
      <c r="M428" s="6" t="s">
        <v>7114</v>
      </c>
      <c r="N428" s="6" t="s">
        <v>4679</v>
      </c>
      <c r="P428" s="6" t="s">
        <v>3529</v>
      </c>
      <c r="Q428" s="6" t="s">
        <v>4773</v>
      </c>
      <c r="S428" s="6" t="s">
        <v>7115</v>
      </c>
      <c r="X428" s="30"/>
      <c r="Y428" s="30"/>
      <c r="Z428" s="30"/>
      <c r="AA428" s="30"/>
      <c r="AB428" s="30">
        <f>SUM(Table2026_09_25[[#This Row],[Number of in-person visits provided in reporting year.]:[Number of video/virtual visits provided in reporting year.]])</f>
        <v>0</v>
      </c>
      <c r="AC428" s="6" t="s">
        <v>8469</v>
      </c>
      <c r="AI428" s="6" t="s">
        <v>7116</v>
      </c>
      <c r="AJ428" s="6" t="s">
        <v>6082</v>
      </c>
      <c r="AK428" s="6" t="s">
        <v>8483</v>
      </c>
      <c r="AL428" s="6" t="s">
        <v>7117</v>
      </c>
      <c r="AP428" s="6" t="s">
        <v>7118</v>
      </c>
      <c r="AQ428" s="6" t="s">
        <v>544</v>
      </c>
      <c r="AW428" s="6" t="s">
        <v>6083</v>
      </c>
      <c r="BZ428" s="6">
        <f t="shared" si="18"/>
        <v>0</v>
      </c>
      <c r="CA428" s="6">
        <f t="shared" si="19"/>
        <v>0</v>
      </c>
      <c r="CC428" s="26" t="s">
        <v>21</v>
      </c>
      <c r="CK428" s="6" t="s">
        <v>5148</v>
      </c>
      <c r="DA428" s="6" t="s">
        <v>7119</v>
      </c>
      <c r="DC428" s="6" t="s">
        <v>4434</v>
      </c>
      <c r="DD428" s="6" t="s">
        <v>6048</v>
      </c>
      <c r="DF428" s="29">
        <f t="shared" si="20"/>
        <v>0</v>
      </c>
      <c r="DG428" s="29">
        <v>1</v>
      </c>
    </row>
    <row r="429" spans="1:111" hidden="1" x14ac:dyDescent="0.2">
      <c r="A429" s="6">
        <v>443</v>
      </c>
      <c r="B429" s="25">
        <v>46232.876689814817</v>
      </c>
      <c r="C429" s="25">
        <v>46232.880254629628</v>
      </c>
      <c r="D429" s="6" t="s">
        <v>4901</v>
      </c>
      <c r="F429" s="25"/>
      <c r="G429" s="26" t="s">
        <v>4725</v>
      </c>
      <c r="H429" s="6" t="s">
        <v>7112</v>
      </c>
      <c r="I429" s="6" t="s">
        <v>5830</v>
      </c>
      <c r="J429" s="6" t="s">
        <v>4537</v>
      </c>
      <c r="L429" s="6" t="s">
        <v>7113</v>
      </c>
      <c r="M429" s="6" t="s">
        <v>7114</v>
      </c>
      <c r="N429" s="6" t="s">
        <v>4679</v>
      </c>
      <c r="P429" s="6" t="s">
        <v>3529</v>
      </c>
      <c r="Q429" s="6" t="s">
        <v>4773</v>
      </c>
      <c r="S429" s="6" t="s">
        <v>7115</v>
      </c>
      <c r="X429" s="30"/>
      <c r="Y429" s="30"/>
      <c r="Z429" s="30"/>
      <c r="AA429" s="30"/>
      <c r="AB429" s="30">
        <f>SUM(Table2026_09_25[[#This Row],[Number of in-person visits provided in reporting year.]:[Number of video/virtual visits provided in reporting year.]])</f>
        <v>0</v>
      </c>
      <c r="AC429" s="6" t="s">
        <v>8469</v>
      </c>
      <c r="AI429" s="6" t="s">
        <v>7116</v>
      </c>
      <c r="AJ429" s="6" t="s">
        <v>6082</v>
      </c>
      <c r="AK429" s="6" t="s">
        <v>8483</v>
      </c>
      <c r="AL429" s="6" t="s">
        <v>7117</v>
      </c>
      <c r="AP429" s="6" t="s">
        <v>7120</v>
      </c>
      <c r="AQ429" s="6" t="s">
        <v>544</v>
      </c>
      <c r="AW429" s="6" t="s">
        <v>6083</v>
      </c>
      <c r="BZ429" s="6">
        <f t="shared" si="18"/>
        <v>0</v>
      </c>
      <c r="CA429" s="6">
        <f t="shared" si="19"/>
        <v>0</v>
      </c>
      <c r="CC429" s="26" t="s">
        <v>21</v>
      </c>
      <c r="CK429" s="6" t="s">
        <v>5148</v>
      </c>
      <c r="DA429" s="6" t="s">
        <v>7121</v>
      </c>
      <c r="DC429" s="6" t="s">
        <v>4434</v>
      </c>
      <c r="DD429" s="6" t="s">
        <v>6048</v>
      </c>
      <c r="DF429" s="29">
        <f t="shared" si="20"/>
        <v>0</v>
      </c>
      <c r="DG429" s="6">
        <v>1</v>
      </c>
    </row>
    <row r="430" spans="1:111" hidden="1" x14ac:dyDescent="0.2">
      <c r="A430" s="6">
        <v>444</v>
      </c>
      <c r="B430" s="25">
        <v>46232.880497685182</v>
      </c>
      <c r="C430" s="25">
        <v>46232.884513888886</v>
      </c>
      <c r="D430" s="6" t="s">
        <v>4901</v>
      </c>
      <c r="F430" s="25"/>
      <c r="G430" s="26" t="s">
        <v>4676</v>
      </c>
      <c r="H430" s="6" t="s">
        <v>7122</v>
      </c>
      <c r="I430" s="6" t="s">
        <v>5830</v>
      </c>
      <c r="J430" s="6" t="s">
        <v>4537</v>
      </c>
      <c r="L430" s="6" t="s">
        <v>7123</v>
      </c>
      <c r="M430" s="6" t="s">
        <v>7114</v>
      </c>
      <c r="N430" s="6" t="s">
        <v>4679</v>
      </c>
      <c r="P430" s="6" t="s">
        <v>3529</v>
      </c>
      <c r="Q430" s="6" t="s">
        <v>4773</v>
      </c>
      <c r="S430" s="6" t="s">
        <v>7124</v>
      </c>
      <c r="X430" s="30"/>
      <c r="Y430" s="30"/>
      <c r="Z430" s="30"/>
      <c r="AA430" s="30"/>
      <c r="AB430" s="30">
        <f>SUM(Table2026_09_25[[#This Row],[Number of in-person visits provided in reporting year.]:[Number of video/virtual visits provided in reporting year.]])</f>
        <v>0</v>
      </c>
      <c r="AC430" s="6" t="s">
        <v>8469</v>
      </c>
      <c r="AI430" s="6" t="s">
        <v>7125</v>
      </c>
      <c r="AJ430" s="6" t="s">
        <v>5416</v>
      </c>
      <c r="AK430" s="6" t="s">
        <v>8483</v>
      </c>
      <c r="AL430" s="6" t="s">
        <v>7126</v>
      </c>
      <c r="AP430" s="6" t="s">
        <v>7120</v>
      </c>
      <c r="AQ430" s="6" t="s">
        <v>544</v>
      </c>
      <c r="AW430" s="6" t="s">
        <v>5282</v>
      </c>
      <c r="BZ430" s="6">
        <f t="shared" si="18"/>
        <v>0</v>
      </c>
      <c r="CA430" s="6">
        <f t="shared" si="19"/>
        <v>0</v>
      </c>
      <c r="CC430" s="26" t="s">
        <v>21</v>
      </c>
      <c r="CK430" s="6" t="s">
        <v>5148</v>
      </c>
      <c r="DA430" s="6" t="s">
        <v>7127</v>
      </c>
      <c r="DC430" s="6" t="s">
        <v>4434</v>
      </c>
      <c r="DD430" s="6" t="s">
        <v>6048</v>
      </c>
      <c r="DF430" s="29">
        <f t="shared" si="20"/>
        <v>0</v>
      </c>
      <c r="DG430" s="29">
        <v>1</v>
      </c>
    </row>
    <row r="431" spans="1:111" hidden="1" x14ac:dyDescent="0.2">
      <c r="A431" s="6">
        <v>445</v>
      </c>
      <c r="B431" s="25">
        <v>46232.884687500002</v>
      </c>
      <c r="C431" s="25">
        <v>46232.887199074074</v>
      </c>
      <c r="D431" s="6" t="s">
        <v>4901</v>
      </c>
      <c r="F431" s="25"/>
      <c r="G431" s="26" t="s">
        <v>4725</v>
      </c>
      <c r="H431" s="6" t="s">
        <v>7122</v>
      </c>
      <c r="I431" s="6" t="s">
        <v>5830</v>
      </c>
      <c r="J431" s="6" t="s">
        <v>4537</v>
      </c>
      <c r="L431" s="6" t="s">
        <v>7128</v>
      </c>
      <c r="M431" s="6" t="s">
        <v>7114</v>
      </c>
      <c r="N431" s="6" t="s">
        <v>4679</v>
      </c>
      <c r="P431" s="6" t="s">
        <v>3529</v>
      </c>
      <c r="Q431" s="6" t="s">
        <v>4773</v>
      </c>
      <c r="S431" s="6" t="s">
        <v>7124</v>
      </c>
      <c r="X431" s="30"/>
      <c r="Y431" s="30"/>
      <c r="Z431" s="30"/>
      <c r="AA431" s="30"/>
      <c r="AB431" s="30">
        <f>SUM(Table2026_09_25[[#This Row],[Number of in-person visits provided in reporting year.]:[Number of video/virtual visits provided in reporting year.]])</f>
        <v>0</v>
      </c>
      <c r="AC431" s="6" t="s">
        <v>8469</v>
      </c>
      <c r="AI431" s="6" t="s">
        <v>7125</v>
      </c>
      <c r="AJ431" s="6" t="s">
        <v>5416</v>
      </c>
      <c r="AK431" s="6" t="s">
        <v>8483</v>
      </c>
      <c r="AL431" s="6" t="s">
        <v>7126</v>
      </c>
      <c r="AP431" s="6" t="s">
        <v>7129</v>
      </c>
      <c r="AQ431" s="6" t="s">
        <v>544</v>
      </c>
      <c r="AW431" s="6" t="s">
        <v>5282</v>
      </c>
      <c r="BZ431" s="6">
        <f t="shared" si="18"/>
        <v>0</v>
      </c>
      <c r="CA431" s="6">
        <f t="shared" si="19"/>
        <v>0</v>
      </c>
      <c r="CC431" s="26" t="s">
        <v>21</v>
      </c>
      <c r="CK431" s="6" t="s">
        <v>5148</v>
      </c>
      <c r="DA431" s="6" t="s">
        <v>7127</v>
      </c>
      <c r="DC431" s="6" t="s">
        <v>4434</v>
      </c>
      <c r="DD431" s="6" t="s">
        <v>6048</v>
      </c>
      <c r="DF431" s="29">
        <f t="shared" si="20"/>
        <v>0</v>
      </c>
      <c r="DG431" s="6">
        <v>1</v>
      </c>
    </row>
    <row r="432" spans="1:111" hidden="1" x14ac:dyDescent="0.2">
      <c r="A432" s="6">
        <v>446</v>
      </c>
      <c r="B432" s="25">
        <v>46232.887418981481</v>
      </c>
      <c r="C432" s="25">
        <v>46232.891469907408</v>
      </c>
      <c r="D432" s="6" t="s">
        <v>4901</v>
      </c>
      <c r="F432" s="25"/>
      <c r="G432" s="26" t="s">
        <v>4676</v>
      </c>
      <c r="H432" s="6" t="s">
        <v>7102</v>
      </c>
      <c r="I432" s="6" t="s">
        <v>5830</v>
      </c>
      <c r="J432" s="6" t="s">
        <v>4537</v>
      </c>
      <c r="L432" s="6" t="s">
        <v>7130</v>
      </c>
      <c r="M432" s="6" t="s">
        <v>7104</v>
      </c>
      <c r="N432" s="6" t="s">
        <v>4679</v>
      </c>
      <c r="P432" s="6" t="s">
        <v>3529</v>
      </c>
      <c r="Q432" s="6" t="s">
        <v>4773</v>
      </c>
      <c r="S432" s="6" t="s">
        <v>7131</v>
      </c>
      <c r="X432" s="30"/>
      <c r="Y432" s="30"/>
      <c r="Z432" s="30"/>
      <c r="AA432" s="30"/>
      <c r="AB432" s="30">
        <f>SUM(Table2026_09_25[[#This Row],[Number of in-person visits provided in reporting year.]:[Number of video/virtual visits provided in reporting year.]])</f>
        <v>0</v>
      </c>
      <c r="AC432" s="6" t="s">
        <v>8469</v>
      </c>
      <c r="AI432" s="6" t="s">
        <v>7106</v>
      </c>
      <c r="AJ432" s="6" t="s">
        <v>5281</v>
      </c>
      <c r="AK432" s="6" t="s">
        <v>8483</v>
      </c>
      <c r="AL432" s="6" t="s">
        <v>7107</v>
      </c>
      <c r="AP432" s="6" t="s">
        <v>7111</v>
      </c>
      <c r="AQ432" s="6" t="s">
        <v>544</v>
      </c>
      <c r="AW432" s="6" t="s">
        <v>5282</v>
      </c>
      <c r="BZ432" s="6">
        <f t="shared" si="18"/>
        <v>0</v>
      </c>
      <c r="CA432" s="6">
        <f t="shared" si="19"/>
        <v>0</v>
      </c>
      <c r="CC432" s="26" t="s">
        <v>21</v>
      </c>
      <c r="CK432" s="6" t="s">
        <v>5148</v>
      </c>
      <c r="DA432" s="6" t="s">
        <v>7109</v>
      </c>
      <c r="DC432" s="6" t="s">
        <v>4434</v>
      </c>
      <c r="DD432" s="6" t="s">
        <v>6048</v>
      </c>
      <c r="DF432" s="29">
        <f t="shared" si="20"/>
        <v>0</v>
      </c>
      <c r="DG432" s="29">
        <v>1</v>
      </c>
    </row>
    <row r="433" spans="1:111" hidden="1" x14ac:dyDescent="0.2">
      <c r="A433" s="6">
        <v>447</v>
      </c>
      <c r="B433" s="25">
        <v>46232.891585648147</v>
      </c>
      <c r="C433" s="25">
        <v>46232.894247685188</v>
      </c>
      <c r="D433" s="6" t="s">
        <v>4901</v>
      </c>
      <c r="F433" s="25"/>
      <c r="G433" s="26" t="s">
        <v>4725</v>
      </c>
      <c r="H433" s="6" t="s">
        <v>7102</v>
      </c>
      <c r="I433" s="6" t="s">
        <v>5830</v>
      </c>
      <c r="J433" s="6" t="s">
        <v>4537</v>
      </c>
      <c r="L433" s="6" t="s">
        <v>7132</v>
      </c>
      <c r="M433" s="6" t="s">
        <v>7104</v>
      </c>
      <c r="N433" s="6" t="s">
        <v>4679</v>
      </c>
      <c r="P433" s="6" t="s">
        <v>3529</v>
      </c>
      <c r="Q433" s="6" t="s">
        <v>4773</v>
      </c>
      <c r="S433" s="6" t="s">
        <v>7133</v>
      </c>
      <c r="X433" s="30"/>
      <c r="Y433" s="30"/>
      <c r="Z433" s="30"/>
      <c r="AA433" s="30"/>
      <c r="AB433" s="30">
        <f>SUM(Table2026_09_25[[#This Row],[Number of in-person visits provided in reporting year.]:[Number of video/virtual visits provided in reporting year.]])</f>
        <v>0</v>
      </c>
      <c r="AC433" s="6" t="s">
        <v>8469</v>
      </c>
      <c r="AI433" s="6" t="s">
        <v>7106</v>
      </c>
      <c r="AJ433" s="6" t="s">
        <v>5281</v>
      </c>
      <c r="AK433" s="6" t="s">
        <v>8483</v>
      </c>
      <c r="AL433" s="6" t="s">
        <v>7107</v>
      </c>
      <c r="AP433" s="6" t="s">
        <v>7120</v>
      </c>
      <c r="AQ433" s="6" t="s">
        <v>544</v>
      </c>
      <c r="AW433" s="6" t="s">
        <v>5282</v>
      </c>
      <c r="BZ433" s="6">
        <f t="shared" si="18"/>
        <v>0</v>
      </c>
      <c r="CA433" s="6">
        <f t="shared" si="19"/>
        <v>0</v>
      </c>
      <c r="CC433" s="26" t="s">
        <v>21</v>
      </c>
      <c r="CK433" s="6" t="s">
        <v>5148</v>
      </c>
      <c r="DA433" s="6" t="s">
        <v>7109</v>
      </c>
      <c r="DC433" s="6" t="s">
        <v>4434</v>
      </c>
      <c r="DD433" s="6" t="s">
        <v>6048</v>
      </c>
      <c r="DF433" s="29">
        <f t="shared" si="20"/>
        <v>0</v>
      </c>
      <c r="DG433" s="6">
        <v>1</v>
      </c>
    </row>
    <row r="434" spans="1:111" hidden="1" x14ac:dyDescent="0.2">
      <c r="A434" s="6">
        <v>448</v>
      </c>
      <c r="B434" s="25">
        <v>46232.913391203707</v>
      </c>
      <c r="C434" s="25">
        <v>46232.920219907406</v>
      </c>
      <c r="D434" s="6" t="s">
        <v>4901</v>
      </c>
      <c r="F434" s="25"/>
      <c r="G434" s="26" t="s">
        <v>4676</v>
      </c>
      <c r="H434" s="6" t="s">
        <v>6740</v>
      </c>
      <c r="I434" s="6" t="s">
        <v>5830</v>
      </c>
      <c r="J434" s="6" t="s">
        <v>4537</v>
      </c>
      <c r="L434" s="6" t="s">
        <v>7134</v>
      </c>
      <c r="M434" s="6" t="s">
        <v>7114</v>
      </c>
      <c r="N434" s="6" t="s">
        <v>4679</v>
      </c>
      <c r="P434" s="6" t="s">
        <v>3529</v>
      </c>
      <c r="Q434" s="6" t="s">
        <v>4773</v>
      </c>
      <c r="S434" s="6" t="s">
        <v>7135</v>
      </c>
      <c r="X434" s="30"/>
      <c r="Y434" s="30"/>
      <c r="Z434" s="30"/>
      <c r="AA434" s="30"/>
      <c r="AB434" s="30">
        <f>SUM(Table2026_09_25[[#This Row],[Number of in-person visits provided in reporting year.]:[Number of video/virtual visits provided in reporting year.]])</f>
        <v>0</v>
      </c>
      <c r="AC434" s="6" t="s">
        <v>8469</v>
      </c>
      <c r="AI434" s="6" t="s">
        <v>6743</v>
      </c>
      <c r="AJ434" s="6" t="s">
        <v>6744</v>
      </c>
      <c r="AK434" s="6" t="s">
        <v>8483</v>
      </c>
      <c r="AL434" s="6" t="s">
        <v>6745</v>
      </c>
      <c r="AP434" s="6" t="s">
        <v>7136</v>
      </c>
      <c r="AQ434" s="6" t="s">
        <v>544</v>
      </c>
      <c r="AW434" s="6" t="s">
        <v>7137</v>
      </c>
      <c r="BZ434" s="6">
        <f t="shared" si="18"/>
        <v>0</v>
      </c>
      <c r="CA434" s="6">
        <f t="shared" si="19"/>
        <v>0</v>
      </c>
      <c r="CC434" s="26" t="s">
        <v>21</v>
      </c>
      <c r="CK434" s="6" t="s">
        <v>5148</v>
      </c>
      <c r="DA434" s="6" t="s">
        <v>7138</v>
      </c>
      <c r="DC434" s="6" t="s">
        <v>4434</v>
      </c>
      <c r="DD434" s="6" t="s">
        <v>6048</v>
      </c>
      <c r="DF434" s="29">
        <f t="shared" si="20"/>
        <v>0</v>
      </c>
      <c r="DG434" s="29">
        <v>1</v>
      </c>
    </row>
    <row r="435" spans="1:111" hidden="1" x14ac:dyDescent="0.2">
      <c r="A435" s="6">
        <v>449</v>
      </c>
      <c r="B435" s="25">
        <v>46232.920243055552</v>
      </c>
      <c r="C435" s="25">
        <v>46232.923506944448</v>
      </c>
      <c r="D435" s="6" t="s">
        <v>4901</v>
      </c>
      <c r="F435" s="25"/>
      <c r="G435" s="26" t="s">
        <v>4725</v>
      </c>
      <c r="H435" s="6" t="s">
        <v>6740</v>
      </c>
      <c r="I435" s="6" t="s">
        <v>5830</v>
      </c>
      <c r="J435" s="6" t="s">
        <v>4537</v>
      </c>
      <c r="L435" s="6" t="s">
        <v>7134</v>
      </c>
      <c r="M435" s="6" t="s">
        <v>7114</v>
      </c>
      <c r="N435" s="6" t="s">
        <v>4679</v>
      </c>
      <c r="P435" s="6" t="s">
        <v>3529</v>
      </c>
      <c r="Q435" s="6" t="s">
        <v>4773</v>
      </c>
      <c r="S435" s="6" t="s">
        <v>7135</v>
      </c>
      <c r="X435" s="30"/>
      <c r="Y435" s="30"/>
      <c r="Z435" s="30"/>
      <c r="AA435" s="30"/>
      <c r="AB435" s="30">
        <f>SUM(Table2026_09_25[[#This Row],[Number of in-person visits provided in reporting year.]:[Number of video/virtual visits provided in reporting year.]])</f>
        <v>0</v>
      </c>
      <c r="AC435" s="6" t="s">
        <v>8469</v>
      </c>
      <c r="AI435" s="6" t="s">
        <v>6743</v>
      </c>
      <c r="AJ435" s="6" t="s">
        <v>6744</v>
      </c>
      <c r="AK435" s="6" t="s">
        <v>8483</v>
      </c>
      <c r="AL435" s="6" t="s">
        <v>6745</v>
      </c>
      <c r="AQ435" s="6" t="s">
        <v>544</v>
      </c>
      <c r="AW435" s="6" t="s">
        <v>7137</v>
      </c>
      <c r="BZ435" s="6">
        <f t="shared" si="18"/>
        <v>0</v>
      </c>
      <c r="CA435" s="6">
        <f t="shared" si="19"/>
        <v>0</v>
      </c>
      <c r="CC435" s="26" t="s">
        <v>21</v>
      </c>
      <c r="CK435" s="6" t="s">
        <v>5148</v>
      </c>
      <c r="DA435" s="6" t="s">
        <v>7139</v>
      </c>
      <c r="DC435" s="6" t="s">
        <v>4434</v>
      </c>
      <c r="DD435" s="6" t="s">
        <v>6048</v>
      </c>
      <c r="DF435" s="29">
        <f t="shared" si="20"/>
        <v>0</v>
      </c>
      <c r="DG435" s="6">
        <v>1</v>
      </c>
    </row>
    <row r="436" spans="1:111" hidden="1" x14ac:dyDescent="0.2">
      <c r="A436" s="6">
        <v>450</v>
      </c>
      <c r="B436" s="25">
        <v>46233.332974537036</v>
      </c>
      <c r="C436" s="25">
        <v>46233.339722222219</v>
      </c>
      <c r="D436" s="6" t="s">
        <v>4901</v>
      </c>
      <c r="F436" s="25"/>
      <c r="G436" s="26" t="s">
        <v>4676</v>
      </c>
      <c r="H436" s="6" t="s">
        <v>226</v>
      </c>
      <c r="I436" s="6" t="s">
        <v>4727</v>
      </c>
      <c r="J436" s="6" t="s">
        <v>4537</v>
      </c>
      <c r="L436" s="6" t="s">
        <v>7140</v>
      </c>
      <c r="M436" s="6" t="s">
        <v>7141</v>
      </c>
      <c r="N436" s="6" t="s">
        <v>4729</v>
      </c>
      <c r="O436" s="6" t="s">
        <v>7142</v>
      </c>
      <c r="P436" s="6" t="s">
        <v>358</v>
      </c>
      <c r="Q436" s="6" t="s">
        <v>4730</v>
      </c>
      <c r="W436" s="6" t="s">
        <v>353</v>
      </c>
      <c r="X436" s="27">
        <v>70</v>
      </c>
      <c r="Y436" s="27">
        <v>82</v>
      </c>
      <c r="Z436" s="30"/>
      <c r="AA436" s="30"/>
      <c r="AB436" s="30">
        <f>SUM(Table2026_09_25[[#This Row],[Number of in-person visits provided in reporting year.]:[Number of video/virtual visits provided in reporting year.]])</f>
        <v>82</v>
      </c>
      <c r="AC436" s="6" t="s">
        <v>8468</v>
      </c>
      <c r="AD436" s="28" t="s">
        <v>7143</v>
      </c>
      <c r="AE436" s="28" t="s">
        <v>5076</v>
      </c>
      <c r="AF436" s="6" t="s">
        <v>4732</v>
      </c>
      <c r="AG436" s="28">
        <v>2.1</v>
      </c>
      <c r="AH436" s="6" t="s">
        <v>7144</v>
      </c>
      <c r="AI436" s="6" t="s">
        <v>7145</v>
      </c>
      <c r="AJ436" s="6" t="s">
        <v>7146</v>
      </c>
      <c r="AK436" s="6" t="s">
        <v>8483</v>
      </c>
      <c r="AL436" s="6" t="s">
        <v>227</v>
      </c>
      <c r="AQ436" s="6" t="s">
        <v>63</v>
      </c>
      <c r="AS436" s="6" t="s">
        <v>4962</v>
      </c>
      <c r="AX436" s="6" t="s">
        <v>7147</v>
      </c>
      <c r="AY436" s="28">
        <v>0.1</v>
      </c>
      <c r="BZ436" s="6">
        <f t="shared" si="18"/>
        <v>0.1</v>
      </c>
      <c r="CA436" s="6">
        <f t="shared" si="19"/>
        <v>0</v>
      </c>
      <c r="CB436" s="28">
        <v>0.2</v>
      </c>
      <c r="CC436" s="26" t="s">
        <v>4687</v>
      </c>
      <c r="CD436" s="6" t="s">
        <v>7148</v>
      </c>
      <c r="CE436" s="6" t="s">
        <v>4434</v>
      </c>
      <c r="CF436" s="6" t="s">
        <v>7149</v>
      </c>
      <c r="CG436" s="6" t="s">
        <v>4537</v>
      </c>
      <c r="CI436" s="6" t="s">
        <v>7150</v>
      </c>
      <c r="CK436" s="6" t="s">
        <v>4689</v>
      </c>
      <c r="CL436" s="6" t="s">
        <v>4537</v>
      </c>
      <c r="CM436" s="6" t="s">
        <v>4737</v>
      </c>
      <c r="CO436" s="6" t="s">
        <v>8607</v>
      </c>
      <c r="CP436" s="6" t="s">
        <v>4758</v>
      </c>
      <c r="CR436" s="6" t="s">
        <v>4537</v>
      </c>
      <c r="CS436" s="6" t="s">
        <v>4759</v>
      </c>
      <c r="CU436" s="6" t="s">
        <v>8607</v>
      </c>
      <c r="CV436" s="6" t="s">
        <v>4694</v>
      </c>
      <c r="CX436" s="6" t="s">
        <v>4434</v>
      </c>
      <c r="CY436" s="6" t="s">
        <v>4434</v>
      </c>
      <c r="CZ436" s="6" t="s">
        <v>7151</v>
      </c>
      <c r="DC436" s="6" t="s">
        <v>4434</v>
      </c>
      <c r="DD436" s="6" t="s">
        <v>7152</v>
      </c>
      <c r="DF436" s="29">
        <f t="shared" si="20"/>
        <v>0</v>
      </c>
      <c r="DG436" s="29">
        <v>1</v>
      </c>
    </row>
    <row r="437" spans="1:111" hidden="1" x14ac:dyDescent="0.2">
      <c r="A437" s="6">
        <v>451</v>
      </c>
      <c r="B437" s="25">
        <v>46233.339826388888</v>
      </c>
      <c r="C437" s="25">
        <v>46233.346678240741</v>
      </c>
      <c r="D437" s="6" t="s">
        <v>4901</v>
      </c>
      <c r="F437" s="25"/>
      <c r="G437" s="26" t="s">
        <v>4676</v>
      </c>
      <c r="H437" s="6" t="s">
        <v>226</v>
      </c>
      <c r="I437" s="6" t="s">
        <v>5293</v>
      </c>
      <c r="J437" s="6" t="s">
        <v>4537</v>
      </c>
      <c r="L437" s="6" t="s">
        <v>171</v>
      </c>
      <c r="M437" s="6" t="s">
        <v>7141</v>
      </c>
      <c r="N437" s="6" t="s">
        <v>4679</v>
      </c>
      <c r="P437" s="6" t="s">
        <v>3531</v>
      </c>
      <c r="Q437" s="6" t="s">
        <v>4680</v>
      </c>
      <c r="U437" s="6" t="s">
        <v>4681</v>
      </c>
      <c r="X437" s="27">
        <v>293</v>
      </c>
      <c r="Y437" s="27">
        <v>314</v>
      </c>
      <c r="Z437" s="30"/>
      <c r="AA437" s="30"/>
      <c r="AB437" s="30">
        <f>SUM(Table2026_09_25[[#This Row],[Number of in-person visits provided in reporting year.]:[Number of video/virtual visits provided in reporting year.]])</f>
        <v>314</v>
      </c>
      <c r="AC437" s="6" t="s">
        <v>8469</v>
      </c>
      <c r="AF437" s="6" t="s">
        <v>4682</v>
      </c>
      <c r="AI437" s="6" t="s">
        <v>7145</v>
      </c>
      <c r="AJ437" s="6" t="s">
        <v>7146</v>
      </c>
      <c r="AK437" s="6" t="s">
        <v>8483</v>
      </c>
      <c r="AL437" s="6" t="s">
        <v>227</v>
      </c>
      <c r="AQ437" s="6" t="s">
        <v>63</v>
      </c>
      <c r="AS437" s="6" t="s">
        <v>4962</v>
      </c>
      <c r="AX437" s="6" t="s">
        <v>4686</v>
      </c>
      <c r="AY437" s="28">
        <v>0.1</v>
      </c>
      <c r="BZ437" s="6">
        <f t="shared" si="18"/>
        <v>0.1</v>
      </c>
      <c r="CA437" s="6">
        <f t="shared" si="19"/>
        <v>0</v>
      </c>
      <c r="CC437" s="26" t="s">
        <v>4753</v>
      </c>
      <c r="CD437" s="6" t="s">
        <v>4688</v>
      </c>
      <c r="CE437" s="6" t="s">
        <v>4537</v>
      </c>
      <c r="CG437" s="6" t="s">
        <v>4537</v>
      </c>
      <c r="CK437" s="6" t="s">
        <v>4689</v>
      </c>
      <c r="CL437" s="6" t="s">
        <v>4434</v>
      </c>
      <c r="CM437" s="6" t="s">
        <v>4738</v>
      </c>
      <c r="CN437" s="6" t="s">
        <v>7153</v>
      </c>
      <c r="CO437" s="6" t="s">
        <v>8607</v>
      </c>
      <c r="CP437" s="6" t="s">
        <v>4758</v>
      </c>
      <c r="CR437" s="6" t="s">
        <v>4537</v>
      </c>
      <c r="CS437" s="6" t="s">
        <v>4759</v>
      </c>
      <c r="CU437" s="6" t="s">
        <v>8607</v>
      </c>
      <c r="CV437" s="6" t="s">
        <v>4694</v>
      </c>
      <c r="CX437" s="6" t="s">
        <v>4434</v>
      </c>
      <c r="CY437" s="6" t="s">
        <v>4434</v>
      </c>
      <c r="CZ437" s="6" t="s">
        <v>7151</v>
      </c>
      <c r="DC437" s="6" t="s">
        <v>4434</v>
      </c>
      <c r="DD437" s="6" t="s">
        <v>7152</v>
      </c>
      <c r="DF437" s="29">
        <f t="shared" si="20"/>
        <v>0</v>
      </c>
      <c r="DG437" s="29">
        <v>1</v>
      </c>
    </row>
    <row r="438" spans="1:111" hidden="1" x14ac:dyDescent="0.2">
      <c r="A438" s="6">
        <v>452</v>
      </c>
      <c r="B438" s="25">
        <v>46233.346736111111</v>
      </c>
      <c r="C438" s="25">
        <v>46233.352372685185</v>
      </c>
      <c r="D438" s="6" t="s">
        <v>4901</v>
      </c>
      <c r="F438" s="25"/>
      <c r="G438" s="26" t="s">
        <v>4676</v>
      </c>
      <c r="H438" s="6" t="s">
        <v>226</v>
      </c>
      <c r="I438" s="6" t="s">
        <v>4874</v>
      </c>
      <c r="J438" s="6" t="s">
        <v>4537</v>
      </c>
      <c r="L438" s="6" t="s">
        <v>7154</v>
      </c>
      <c r="M438" s="6" t="s">
        <v>7141</v>
      </c>
      <c r="N438" s="6" t="s">
        <v>4679</v>
      </c>
      <c r="P438" s="6" t="s">
        <v>292</v>
      </c>
      <c r="Q438" s="6" t="s">
        <v>5011</v>
      </c>
      <c r="S438" s="6" t="s">
        <v>292</v>
      </c>
      <c r="X438" s="27">
        <v>177</v>
      </c>
      <c r="Y438" s="27">
        <v>2283</v>
      </c>
      <c r="Z438" s="30"/>
      <c r="AA438" s="30"/>
      <c r="AB438" s="30">
        <f>SUM(Table2026_09_25[[#This Row],[Number of in-person visits provided in reporting year.]:[Number of video/virtual visits provided in reporting year.]])</f>
        <v>2283</v>
      </c>
      <c r="AC438" s="6" t="s">
        <v>8469</v>
      </c>
      <c r="AF438" s="6" t="s">
        <v>4682</v>
      </c>
      <c r="AG438" s="28">
        <v>365</v>
      </c>
      <c r="AH438" s="6" t="s">
        <v>7155</v>
      </c>
      <c r="AI438" s="6" t="s">
        <v>7145</v>
      </c>
      <c r="AJ438" s="6" t="s">
        <v>7146</v>
      </c>
      <c r="AK438" s="6" t="s">
        <v>8483</v>
      </c>
      <c r="AL438" s="6" t="s">
        <v>227</v>
      </c>
      <c r="AQ438" s="6" t="s">
        <v>63</v>
      </c>
      <c r="AS438" s="6" t="s">
        <v>4954</v>
      </c>
      <c r="AX438" s="6" t="s">
        <v>4686</v>
      </c>
      <c r="AY438" s="28">
        <v>0.1</v>
      </c>
      <c r="AZ438" s="28">
        <v>0.5</v>
      </c>
      <c r="BA438" s="28">
        <v>0.2</v>
      </c>
      <c r="BC438" s="28">
        <v>0.2</v>
      </c>
      <c r="BG438" s="28">
        <v>1</v>
      </c>
      <c r="BL438" s="28">
        <v>1</v>
      </c>
      <c r="BP438" s="28">
        <v>1</v>
      </c>
      <c r="BR438" s="28">
        <v>0.4</v>
      </c>
      <c r="BZ438" s="6">
        <f t="shared" si="18"/>
        <v>4.4000000000000004</v>
      </c>
      <c r="CA438" s="6">
        <f t="shared" si="19"/>
        <v>3.4</v>
      </c>
      <c r="CC438" s="26" t="s">
        <v>4753</v>
      </c>
      <c r="CD438" s="6" t="s">
        <v>4780</v>
      </c>
      <c r="CE438" s="6" t="s">
        <v>4434</v>
      </c>
      <c r="CF438" s="6" t="s">
        <v>7156</v>
      </c>
      <c r="CG438" s="6" t="s">
        <v>4434</v>
      </c>
      <c r="CH438" s="6" t="s">
        <v>7157</v>
      </c>
      <c r="CI438" s="6" t="s">
        <v>7150</v>
      </c>
      <c r="CK438" s="6" t="s">
        <v>4689</v>
      </c>
      <c r="CL438" s="6" t="s">
        <v>4434</v>
      </c>
      <c r="CM438" s="6" t="s">
        <v>4738</v>
      </c>
      <c r="CO438" s="6" t="s">
        <v>8607</v>
      </c>
      <c r="CP438" s="6" t="s">
        <v>4758</v>
      </c>
      <c r="CR438" s="6" t="s">
        <v>4537</v>
      </c>
      <c r="CS438" s="6" t="s">
        <v>4759</v>
      </c>
      <c r="CU438" s="6" t="s">
        <v>8607</v>
      </c>
      <c r="CV438" s="6" t="s">
        <v>4694</v>
      </c>
      <c r="CX438" s="6" t="s">
        <v>4434</v>
      </c>
      <c r="CY438" s="6" t="s">
        <v>4434</v>
      </c>
      <c r="CZ438" s="6" t="s">
        <v>7151</v>
      </c>
      <c r="DC438" s="6" t="s">
        <v>4434</v>
      </c>
      <c r="DD438" s="6" t="s">
        <v>7152</v>
      </c>
      <c r="DF438" s="29">
        <f t="shared" si="20"/>
        <v>0</v>
      </c>
      <c r="DG438" s="29">
        <v>1</v>
      </c>
    </row>
    <row r="439" spans="1:111" hidden="1" x14ac:dyDescent="0.2">
      <c r="A439" s="6">
        <v>453</v>
      </c>
      <c r="B439" s="25">
        <v>46233.356041666666</v>
      </c>
      <c r="C439" s="25">
        <v>46233.360324074078</v>
      </c>
      <c r="D439" s="6" t="s">
        <v>4901</v>
      </c>
      <c r="F439" s="25"/>
      <c r="G439" s="26" t="s">
        <v>4676</v>
      </c>
      <c r="H439" s="6" t="s">
        <v>226</v>
      </c>
      <c r="I439" s="6" t="s">
        <v>4727</v>
      </c>
      <c r="J439" s="6" t="s">
        <v>4537</v>
      </c>
      <c r="L439" s="6" t="s">
        <v>7140</v>
      </c>
      <c r="M439" s="6" t="s">
        <v>7141</v>
      </c>
      <c r="N439" s="6" t="s">
        <v>4729</v>
      </c>
      <c r="O439" s="6" t="s">
        <v>7158</v>
      </c>
      <c r="P439" s="6" t="s">
        <v>358</v>
      </c>
      <c r="Q439" s="6" t="s">
        <v>4730</v>
      </c>
      <c r="W439" s="6" t="s">
        <v>353</v>
      </c>
      <c r="X439" s="27">
        <v>70</v>
      </c>
      <c r="Y439" s="27">
        <v>82</v>
      </c>
      <c r="Z439" s="30"/>
      <c r="AA439" s="30"/>
      <c r="AB439" s="30">
        <f>SUM(Table2026_09_25[[#This Row],[Number of in-person visits provided in reporting year.]:[Number of video/virtual visits provided in reporting year.]])</f>
        <v>82</v>
      </c>
      <c r="AC439" s="6" t="s">
        <v>8468</v>
      </c>
      <c r="AD439" s="28" t="s">
        <v>7143</v>
      </c>
      <c r="AE439" s="28" t="s">
        <v>5076</v>
      </c>
      <c r="AF439" s="6" t="s">
        <v>4732</v>
      </c>
      <c r="AG439" s="28">
        <v>2.1</v>
      </c>
      <c r="AH439" s="6" t="s">
        <v>7144</v>
      </c>
      <c r="AI439" s="6" t="s">
        <v>7145</v>
      </c>
      <c r="AJ439" s="6" t="s">
        <v>7146</v>
      </c>
      <c r="AK439" s="6" t="s">
        <v>8483</v>
      </c>
      <c r="AL439" s="6" t="s">
        <v>227</v>
      </c>
      <c r="AQ439" s="6" t="s">
        <v>63</v>
      </c>
      <c r="AS439" s="6" t="s">
        <v>4962</v>
      </c>
      <c r="AX439" s="6" t="s">
        <v>4955</v>
      </c>
      <c r="AY439" s="28">
        <v>0.1</v>
      </c>
      <c r="AZ439" s="28">
        <v>0.2</v>
      </c>
      <c r="BA439" s="28">
        <v>0.2</v>
      </c>
      <c r="BG439" s="28">
        <v>0.2</v>
      </c>
      <c r="BJ439" s="28">
        <v>0.25</v>
      </c>
      <c r="BK439" s="28">
        <v>0.2</v>
      </c>
      <c r="BL439" s="28">
        <v>0.4</v>
      </c>
      <c r="BM439" s="28">
        <v>0.4</v>
      </c>
      <c r="BP439" s="28">
        <v>0.2</v>
      </c>
      <c r="BQ439" s="28">
        <v>2.2999999999999998</v>
      </c>
      <c r="BR439" s="28">
        <v>0.1</v>
      </c>
      <c r="BZ439" s="6">
        <f t="shared" si="18"/>
        <v>4.5499999999999989</v>
      </c>
      <c r="CA439" s="6">
        <f t="shared" si="19"/>
        <v>4.0500000000000007</v>
      </c>
      <c r="CB439" s="28">
        <v>0.2</v>
      </c>
      <c r="CC439" s="26" t="s">
        <v>4687</v>
      </c>
      <c r="CD439" s="6" t="s">
        <v>7148</v>
      </c>
      <c r="CE439" s="6" t="s">
        <v>4434</v>
      </c>
      <c r="CF439" s="6" t="s">
        <v>7149</v>
      </c>
      <c r="CG439" s="6" t="s">
        <v>4537</v>
      </c>
      <c r="CI439" s="6" t="s">
        <v>7150</v>
      </c>
      <c r="CK439" s="6" t="s">
        <v>4689</v>
      </c>
      <c r="CL439" s="6" t="s">
        <v>4537</v>
      </c>
      <c r="CM439" s="6" t="s">
        <v>4737</v>
      </c>
      <c r="CO439" s="6" t="s">
        <v>8607</v>
      </c>
      <c r="CP439" s="6" t="s">
        <v>4758</v>
      </c>
      <c r="CR439" s="6" t="s">
        <v>4537</v>
      </c>
      <c r="CS439" s="6" t="s">
        <v>4759</v>
      </c>
      <c r="CU439" s="6" t="s">
        <v>8607</v>
      </c>
      <c r="CV439" s="6" t="s">
        <v>4694</v>
      </c>
      <c r="CX439" s="6" t="s">
        <v>4434</v>
      </c>
      <c r="CY439" s="6" t="s">
        <v>4434</v>
      </c>
      <c r="CZ439" s="6" t="s">
        <v>7151</v>
      </c>
      <c r="DA439" s="6" t="s">
        <v>7159</v>
      </c>
      <c r="DC439" s="6" t="s">
        <v>4434</v>
      </c>
      <c r="DD439" s="6" t="s">
        <v>7152</v>
      </c>
      <c r="DF439" s="29">
        <f t="shared" si="20"/>
        <v>0</v>
      </c>
      <c r="DG439" s="29">
        <v>1</v>
      </c>
    </row>
    <row r="440" spans="1:111" hidden="1" x14ac:dyDescent="0.2">
      <c r="A440" s="6">
        <v>454</v>
      </c>
      <c r="B440" s="25">
        <v>46233.360844907409</v>
      </c>
      <c r="C440" s="25">
        <v>46233.365636574075</v>
      </c>
      <c r="D440" s="6" t="s">
        <v>4901</v>
      </c>
      <c r="F440" s="25"/>
      <c r="G440" s="26" t="s">
        <v>4676</v>
      </c>
      <c r="H440" s="6" t="s">
        <v>226</v>
      </c>
      <c r="I440" s="6" t="s">
        <v>4815</v>
      </c>
      <c r="J440" s="6" t="s">
        <v>4537</v>
      </c>
      <c r="L440" s="6" t="s">
        <v>7160</v>
      </c>
      <c r="M440" s="6" t="s">
        <v>7161</v>
      </c>
      <c r="N440" s="6" t="s">
        <v>4729</v>
      </c>
      <c r="P440" s="6" t="s">
        <v>3532</v>
      </c>
      <c r="Q440" s="6" t="s">
        <v>5203</v>
      </c>
      <c r="S440" s="6" t="s">
        <v>2375</v>
      </c>
      <c r="X440" s="27">
        <v>739</v>
      </c>
      <c r="Y440" s="27">
        <v>1865</v>
      </c>
      <c r="Z440" s="27">
        <v>1977</v>
      </c>
      <c r="AA440" s="30"/>
      <c r="AB440" s="30">
        <f>SUM(Table2026_09_25[[#This Row],[Number of in-person visits provided in reporting year.]:[Number of video/virtual visits provided in reporting year.]])</f>
        <v>3842</v>
      </c>
      <c r="AC440" s="6" t="s">
        <v>8469</v>
      </c>
      <c r="AF440" s="6" t="s">
        <v>4682</v>
      </c>
      <c r="AG440" s="28">
        <v>60</v>
      </c>
      <c r="AH440" s="6" t="s">
        <v>7162</v>
      </c>
      <c r="AI440" s="6" t="s">
        <v>7145</v>
      </c>
      <c r="AJ440" s="6" t="s">
        <v>7146</v>
      </c>
      <c r="AK440" s="6" t="s">
        <v>8483</v>
      </c>
      <c r="AL440" s="6" t="s">
        <v>227</v>
      </c>
      <c r="AQ440" s="6" t="s">
        <v>63</v>
      </c>
      <c r="AS440" s="6" t="s">
        <v>4962</v>
      </c>
      <c r="AX440" s="6" t="s">
        <v>4686</v>
      </c>
      <c r="AY440" s="28">
        <v>0.25</v>
      </c>
      <c r="AZ440" s="28">
        <v>1</v>
      </c>
      <c r="BP440" s="28">
        <v>7.5</v>
      </c>
      <c r="BZ440" s="6">
        <f t="shared" si="18"/>
        <v>8.75</v>
      </c>
      <c r="CA440" s="6">
        <f t="shared" si="19"/>
        <v>7.5</v>
      </c>
      <c r="CB440" s="28">
        <v>1</v>
      </c>
      <c r="CC440" s="26" t="s">
        <v>4687</v>
      </c>
      <c r="CD440" s="6" t="s">
        <v>4987</v>
      </c>
      <c r="CE440" s="6" t="s">
        <v>4434</v>
      </c>
      <c r="CF440" s="6" t="s">
        <v>5366</v>
      </c>
      <c r="CG440" s="6" t="s">
        <v>4434</v>
      </c>
      <c r="CH440" s="6" t="s">
        <v>5366</v>
      </c>
      <c r="CI440" s="6" t="s">
        <v>7163</v>
      </c>
      <c r="CK440" s="6" t="s">
        <v>4689</v>
      </c>
      <c r="CL440" s="6" t="s">
        <v>4434</v>
      </c>
      <c r="CM440" s="6" t="s">
        <v>4690</v>
      </c>
      <c r="CN440" s="6" t="s">
        <v>7153</v>
      </c>
      <c r="CO440" s="6" t="s">
        <v>4434</v>
      </c>
      <c r="CP440" s="6" t="s">
        <v>4690</v>
      </c>
      <c r="CQ440" s="6" t="s">
        <v>7164</v>
      </c>
      <c r="CR440" s="6" t="s">
        <v>8609</v>
      </c>
      <c r="CS440" s="6" t="s">
        <v>4690</v>
      </c>
      <c r="CT440" s="6" t="s">
        <v>4693</v>
      </c>
      <c r="CU440" s="6" t="s">
        <v>4434</v>
      </c>
      <c r="CV440" s="6" t="s">
        <v>4690</v>
      </c>
      <c r="CW440" s="6" t="s">
        <v>6337</v>
      </c>
      <c r="CX440" s="6" t="s">
        <v>4434</v>
      </c>
      <c r="CY440" s="6" t="s">
        <v>4434</v>
      </c>
      <c r="CZ440" s="6" t="s">
        <v>7165</v>
      </c>
      <c r="DC440" s="6" t="s">
        <v>4434</v>
      </c>
      <c r="DD440" s="6" t="s">
        <v>7152</v>
      </c>
      <c r="DF440" s="29">
        <f t="shared" si="20"/>
        <v>0</v>
      </c>
      <c r="DG440" s="29">
        <v>1</v>
      </c>
    </row>
    <row r="441" spans="1:111" hidden="1" x14ac:dyDescent="0.2">
      <c r="A441" s="6">
        <v>455</v>
      </c>
      <c r="B441" s="25">
        <v>46233.405671296299</v>
      </c>
      <c r="C441" s="25">
        <v>46233.415659722225</v>
      </c>
      <c r="D441" s="6" t="s">
        <v>4901</v>
      </c>
      <c r="F441" s="25"/>
      <c r="G441" s="26" t="s">
        <v>4725</v>
      </c>
      <c r="H441" s="6" t="s">
        <v>6347</v>
      </c>
      <c r="I441" s="6" t="s">
        <v>7166</v>
      </c>
      <c r="J441" s="6" t="s">
        <v>4537</v>
      </c>
      <c r="L441" s="6" t="s">
        <v>171</v>
      </c>
      <c r="M441" s="6" t="s">
        <v>7167</v>
      </c>
      <c r="N441" s="6" t="s">
        <v>4679</v>
      </c>
      <c r="P441" s="6" t="s">
        <v>3531</v>
      </c>
      <c r="Q441" s="6" t="s">
        <v>4680</v>
      </c>
      <c r="U441" s="6" t="s">
        <v>4681</v>
      </c>
      <c r="X441" s="27">
        <v>183</v>
      </c>
      <c r="Y441" s="27">
        <v>155</v>
      </c>
      <c r="Z441" s="27">
        <v>28</v>
      </c>
      <c r="AA441" s="27">
        <v>0</v>
      </c>
      <c r="AB441" s="27">
        <f>SUM(Table2026_09_25[[#This Row],[Number of in-person visits provided in reporting year.]:[Number of video/virtual visits provided in reporting year.]])</f>
        <v>183</v>
      </c>
      <c r="AC441" s="6" t="s">
        <v>8469</v>
      </c>
      <c r="AF441" s="6" t="s">
        <v>7168</v>
      </c>
      <c r="AI441" s="6" t="s">
        <v>6353</v>
      </c>
      <c r="AJ441" s="6" t="s">
        <v>5671</v>
      </c>
      <c r="AK441" s="6" t="s">
        <v>8483</v>
      </c>
      <c r="AL441" s="6" t="s">
        <v>6354</v>
      </c>
      <c r="AQ441" s="6" t="s">
        <v>544</v>
      </c>
      <c r="AW441" s="6" t="s">
        <v>5675</v>
      </c>
      <c r="AX441" s="6" t="s">
        <v>4686</v>
      </c>
      <c r="BP441" s="28">
        <v>1</v>
      </c>
      <c r="BZ441" s="6">
        <f t="shared" si="18"/>
        <v>1</v>
      </c>
      <c r="CA441" s="6">
        <f t="shared" si="19"/>
        <v>1</v>
      </c>
      <c r="CC441" s="26" t="s">
        <v>4753</v>
      </c>
      <c r="CD441" s="6" t="s">
        <v>6928</v>
      </c>
      <c r="CE441" s="6" t="s">
        <v>4434</v>
      </c>
      <c r="CF441" s="6" t="s">
        <v>7169</v>
      </c>
      <c r="CG441" s="6" t="s">
        <v>4434</v>
      </c>
      <c r="CH441" s="6" t="s">
        <v>7170</v>
      </c>
      <c r="CI441" s="6" t="s">
        <v>7171</v>
      </c>
      <c r="CJ441" s="6" t="s">
        <v>5148</v>
      </c>
      <c r="CK441" s="6" t="s">
        <v>4689</v>
      </c>
      <c r="CL441" s="6" t="s">
        <v>4434</v>
      </c>
      <c r="CM441" s="6" t="s">
        <v>4690</v>
      </c>
      <c r="CN441" s="6" t="s">
        <v>7169</v>
      </c>
      <c r="CO441" s="6" t="s">
        <v>8607</v>
      </c>
      <c r="CP441" s="6" t="s">
        <v>4758</v>
      </c>
      <c r="CQ441" s="6" t="s">
        <v>7172</v>
      </c>
      <c r="CR441" s="6" t="s">
        <v>8609</v>
      </c>
      <c r="CS441" s="6" t="s">
        <v>7173</v>
      </c>
      <c r="CT441" s="6" t="s">
        <v>7174</v>
      </c>
      <c r="CU441" s="6" t="s">
        <v>4434</v>
      </c>
      <c r="CV441" s="6" t="s">
        <v>7175</v>
      </c>
      <c r="CW441" s="6" t="s">
        <v>7176</v>
      </c>
      <c r="CX441" s="6" t="s">
        <v>4537</v>
      </c>
      <c r="CY441" s="6" t="s">
        <v>4537</v>
      </c>
      <c r="DC441" s="6" t="s">
        <v>4434</v>
      </c>
      <c r="DD441" s="6" t="s">
        <v>6048</v>
      </c>
      <c r="DF441" s="29">
        <f t="shared" si="20"/>
        <v>0</v>
      </c>
      <c r="DG441" s="6">
        <v>1</v>
      </c>
    </row>
    <row r="442" spans="1:111" hidden="1" x14ac:dyDescent="0.2">
      <c r="A442" s="6">
        <v>456</v>
      </c>
      <c r="B442" s="25">
        <v>46233.4141087963</v>
      </c>
      <c r="C442" s="25">
        <v>46233.419131944444</v>
      </c>
      <c r="D442" s="6" t="s">
        <v>4901</v>
      </c>
      <c r="F442" s="25"/>
      <c r="G442" s="26" t="s">
        <v>4725</v>
      </c>
      <c r="H442" s="6" t="s">
        <v>6941</v>
      </c>
      <c r="I442" s="6" t="s">
        <v>7177</v>
      </c>
      <c r="J442" s="6" t="s">
        <v>4537</v>
      </c>
      <c r="L442" s="6" t="s">
        <v>171</v>
      </c>
      <c r="M442" s="6" t="s">
        <v>7178</v>
      </c>
      <c r="N442" s="6" t="s">
        <v>4679</v>
      </c>
      <c r="P442" s="6" t="s">
        <v>3531</v>
      </c>
      <c r="Q442" s="6" t="s">
        <v>4680</v>
      </c>
      <c r="U442" s="6" t="s">
        <v>4681</v>
      </c>
      <c r="X442" s="30"/>
      <c r="Y442" s="30"/>
      <c r="Z442" s="30"/>
      <c r="AA442" s="30"/>
      <c r="AB442" s="30">
        <f>SUM(Table2026_09_25[[#This Row],[Number of in-person visits provided in reporting year.]:[Number of video/virtual visits provided in reporting year.]])</f>
        <v>0</v>
      </c>
      <c r="AC442" s="6" t="s">
        <v>8469</v>
      </c>
      <c r="AF442" s="6" t="s">
        <v>5000</v>
      </c>
      <c r="AI442" s="6" t="s">
        <v>6946</v>
      </c>
      <c r="AJ442" s="6" t="s">
        <v>6947</v>
      </c>
      <c r="AK442" s="6" t="s">
        <v>8483</v>
      </c>
      <c r="AL442" s="6" t="s">
        <v>3598</v>
      </c>
      <c r="AQ442" s="6" t="s">
        <v>107</v>
      </c>
      <c r="AR442" s="6" t="s">
        <v>6956</v>
      </c>
      <c r="AX442" s="6" t="s">
        <v>4686</v>
      </c>
      <c r="BP442" s="28">
        <v>4.4800000000000004</v>
      </c>
      <c r="BZ442" s="6">
        <f t="shared" si="18"/>
        <v>4.4800000000000004</v>
      </c>
      <c r="CA442" s="6">
        <f t="shared" si="19"/>
        <v>4.4800000000000004</v>
      </c>
      <c r="CC442" s="26" t="s">
        <v>4687</v>
      </c>
      <c r="CD442" s="6" t="s">
        <v>4688</v>
      </c>
      <c r="CE442" s="6" t="s">
        <v>4537</v>
      </c>
      <c r="CG442" s="6" t="s">
        <v>4537</v>
      </c>
      <c r="CJ442" s="6" t="s">
        <v>5148</v>
      </c>
      <c r="CK442" s="6" t="s">
        <v>4689</v>
      </c>
      <c r="CL442" s="6" t="s">
        <v>4434</v>
      </c>
      <c r="CM442" s="6" t="s">
        <v>4738</v>
      </c>
      <c r="CN442" s="6" t="s">
        <v>5334</v>
      </c>
      <c r="CO442" s="6" t="s">
        <v>8607</v>
      </c>
      <c r="CP442" s="6" t="s">
        <v>4758</v>
      </c>
      <c r="CR442" s="6" t="s">
        <v>4537</v>
      </c>
      <c r="CS442" s="6" t="s">
        <v>4759</v>
      </c>
      <c r="CU442" s="6" t="s">
        <v>8607</v>
      </c>
      <c r="CV442" s="6" t="s">
        <v>4694</v>
      </c>
      <c r="CX442" s="6" t="s">
        <v>4537</v>
      </c>
      <c r="CY442" s="6" t="s">
        <v>4537</v>
      </c>
      <c r="DC442" s="6" t="s">
        <v>4434</v>
      </c>
      <c r="DD442" s="6" t="s">
        <v>3599</v>
      </c>
      <c r="DF442" s="29">
        <f t="shared" si="20"/>
        <v>0</v>
      </c>
      <c r="DG442" s="6">
        <v>1</v>
      </c>
    </row>
    <row r="443" spans="1:111" hidden="1" x14ac:dyDescent="0.2">
      <c r="A443" s="6">
        <v>457</v>
      </c>
      <c r="B443" s="25">
        <v>46233.443055555559</v>
      </c>
      <c r="C443" s="25">
        <v>46233.459282407406</v>
      </c>
      <c r="D443" s="6" t="s">
        <v>4901</v>
      </c>
      <c r="F443" s="25"/>
      <c r="G443" s="26" t="s">
        <v>4676</v>
      </c>
      <c r="H443" s="6" t="s">
        <v>6222</v>
      </c>
      <c r="I443" s="6" t="s">
        <v>6836</v>
      </c>
      <c r="J443" s="6" t="s">
        <v>4537</v>
      </c>
      <c r="L443" s="6" t="s">
        <v>7179</v>
      </c>
      <c r="M443" s="6" t="s">
        <v>6761</v>
      </c>
      <c r="N443" s="6" t="s">
        <v>4729</v>
      </c>
      <c r="O443" s="6" t="s">
        <v>6760</v>
      </c>
      <c r="P443" s="6" t="s">
        <v>558</v>
      </c>
      <c r="Q443" s="6" t="s">
        <v>4773</v>
      </c>
      <c r="S443" s="6" t="s">
        <v>588</v>
      </c>
      <c r="X443" s="27">
        <v>477</v>
      </c>
      <c r="Y443" s="27">
        <v>549</v>
      </c>
      <c r="Z443" s="27">
        <v>952</v>
      </c>
      <c r="AA443" s="27">
        <v>92</v>
      </c>
      <c r="AB443" s="27">
        <f>SUM(Table2026_09_25[[#This Row],[Number of in-person visits provided in reporting year.]:[Number of video/virtual visits provided in reporting year.]])</f>
        <v>1593</v>
      </c>
      <c r="AC443" s="6" t="s">
        <v>8469</v>
      </c>
      <c r="AF443" s="6" t="s">
        <v>4682</v>
      </c>
      <c r="AG443" s="28">
        <v>120</v>
      </c>
      <c r="AH443" s="6" t="s">
        <v>6818</v>
      </c>
      <c r="AI443" s="6" t="s">
        <v>6227</v>
      </c>
      <c r="AJ443" s="6" t="s">
        <v>5296</v>
      </c>
      <c r="AK443" s="6" t="s">
        <v>8483</v>
      </c>
      <c r="AL443" s="6" t="s">
        <v>2662</v>
      </c>
      <c r="AQ443" s="6" t="s">
        <v>544</v>
      </c>
      <c r="AW443" s="6" t="s">
        <v>7180</v>
      </c>
      <c r="AX443" s="6" t="s">
        <v>4686</v>
      </c>
      <c r="AY443" s="28">
        <v>0.25</v>
      </c>
      <c r="AZ443" s="28">
        <v>0.5</v>
      </c>
      <c r="BC443" s="28">
        <v>0.2</v>
      </c>
      <c r="BP443" s="28">
        <v>6</v>
      </c>
      <c r="BZ443" s="6">
        <f t="shared" si="18"/>
        <v>6.95</v>
      </c>
      <c r="CA443" s="6">
        <f t="shared" si="19"/>
        <v>6</v>
      </c>
      <c r="CB443" s="28">
        <v>0</v>
      </c>
      <c r="CC443" s="26" t="s">
        <v>4753</v>
      </c>
      <c r="CD443" s="6" t="s">
        <v>4987</v>
      </c>
      <c r="CE443" s="6" t="s">
        <v>4537</v>
      </c>
      <c r="CG443" s="6" t="s">
        <v>4537</v>
      </c>
      <c r="CJ443" s="6" t="s">
        <v>5148</v>
      </c>
      <c r="CK443" s="6" t="s">
        <v>4689</v>
      </c>
      <c r="CL443" s="6" t="s">
        <v>4537</v>
      </c>
      <c r="CM443" s="6" t="s">
        <v>4737</v>
      </c>
      <c r="CO443" s="6" t="s">
        <v>8607</v>
      </c>
      <c r="CP443" s="6" t="s">
        <v>4758</v>
      </c>
      <c r="CR443" s="6" t="s">
        <v>4537</v>
      </c>
      <c r="CS443" s="6" t="s">
        <v>4759</v>
      </c>
      <c r="CU443" s="6" t="s">
        <v>8607</v>
      </c>
      <c r="CV443" s="6" t="s">
        <v>4694</v>
      </c>
      <c r="CX443" s="6" t="s">
        <v>4537</v>
      </c>
      <c r="CY443" s="6" t="s">
        <v>4537</v>
      </c>
      <c r="DC443" s="6" t="s">
        <v>4434</v>
      </c>
      <c r="DD443" s="6" t="s">
        <v>6765</v>
      </c>
      <c r="DF443" s="29">
        <f t="shared" si="20"/>
        <v>0</v>
      </c>
      <c r="DG443" s="29">
        <v>1</v>
      </c>
    </row>
    <row r="444" spans="1:111" hidden="1" x14ac:dyDescent="0.2">
      <c r="A444" s="6">
        <v>458</v>
      </c>
      <c r="B444" s="25">
        <v>46233.473611111112</v>
      </c>
      <c r="C444" s="25">
        <v>46233.478425925925</v>
      </c>
      <c r="D444" s="6" t="s">
        <v>4901</v>
      </c>
      <c r="F444" s="25"/>
      <c r="G444" s="26" t="s">
        <v>4676</v>
      </c>
      <c r="H444" s="6" t="s">
        <v>6222</v>
      </c>
      <c r="I444" s="6" t="s">
        <v>6849</v>
      </c>
      <c r="J444" s="6" t="s">
        <v>4537</v>
      </c>
      <c r="L444" s="6" t="s">
        <v>6888</v>
      </c>
      <c r="M444" s="6" t="s">
        <v>6761</v>
      </c>
      <c r="N444" s="6" t="s">
        <v>4729</v>
      </c>
      <c r="O444" s="6" t="s">
        <v>6760</v>
      </c>
      <c r="P444" s="6" t="s">
        <v>8324</v>
      </c>
      <c r="Q444" s="6" t="s">
        <v>4744</v>
      </c>
      <c r="T444" s="6" t="s">
        <v>4745</v>
      </c>
      <c r="X444" s="27">
        <v>0</v>
      </c>
      <c r="Y444" s="27">
        <v>0</v>
      </c>
      <c r="Z444" s="27">
        <v>0</v>
      </c>
      <c r="AA444" s="27">
        <v>0</v>
      </c>
      <c r="AB444" s="27">
        <f>SUM(Table2026_09_25[[#This Row],[Number of in-person visits provided in reporting year.]:[Number of video/virtual visits provided in reporting year.]])</f>
        <v>0</v>
      </c>
      <c r="AC444" s="6" t="s">
        <v>8469</v>
      </c>
      <c r="AF444" s="6" t="s">
        <v>4682</v>
      </c>
      <c r="AI444" s="6" t="s">
        <v>6227</v>
      </c>
      <c r="AJ444" s="6" t="s">
        <v>5296</v>
      </c>
      <c r="AK444" s="6" t="s">
        <v>8483</v>
      </c>
      <c r="AL444" s="6" t="s">
        <v>2662</v>
      </c>
      <c r="AQ444" s="6" t="s">
        <v>544</v>
      </c>
      <c r="AW444" s="6" t="s">
        <v>7181</v>
      </c>
      <c r="AX444" s="6" t="s">
        <v>4686</v>
      </c>
      <c r="AY444" s="28">
        <v>0.5</v>
      </c>
      <c r="AZ444" s="28">
        <v>0</v>
      </c>
      <c r="BF444" s="28">
        <v>1</v>
      </c>
      <c r="BP444" s="28">
        <v>1</v>
      </c>
      <c r="BZ444" s="6">
        <f t="shared" si="18"/>
        <v>2.5</v>
      </c>
      <c r="CA444" s="6">
        <f t="shared" si="19"/>
        <v>2</v>
      </c>
      <c r="CB444" s="28">
        <v>0</v>
      </c>
      <c r="CC444" s="26" t="s">
        <v>4753</v>
      </c>
      <c r="CD444" s="6" t="s">
        <v>4987</v>
      </c>
      <c r="CE444" s="6" t="s">
        <v>4537</v>
      </c>
      <c r="CG444" s="6" t="s">
        <v>4537</v>
      </c>
      <c r="CJ444" s="6" t="s">
        <v>5148</v>
      </c>
      <c r="CK444" s="6" t="s">
        <v>4689</v>
      </c>
      <c r="CL444" s="6" t="s">
        <v>4537</v>
      </c>
      <c r="CM444" s="6" t="s">
        <v>4737</v>
      </c>
      <c r="CO444" s="6" t="s">
        <v>8607</v>
      </c>
      <c r="CP444" s="6" t="s">
        <v>4758</v>
      </c>
      <c r="CR444" s="6" t="s">
        <v>4537</v>
      </c>
      <c r="CS444" s="6" t="s">
        <v>4759</v>
      </c>
      <c r="CU444" s="6" t="s">
        <v>8607</v>
      </c>
      <c r="CV444" s="6" t="s">
        <v>4694</v>
      </c>
      <c r="CX444" s="6" t="s">
        <v>4537</v>
      </c>
      <c r="CY444" s="6" t="s">
        <v>4537</v>
      </c>
      <c r="DC444" s="6" t="s">
        <v>4434</v>
      </c>
      <c r="DD444" s="6" t="s">
        <v>6765</v>
      </c>
      <c r="DF444" s="29">
        <f t="shared" si="20"/>
        <v>0</v>
      </c>
      <c r="DG444" s="29">
        <v>1</v>
      </c>
    </row>
    <row r="445" spans="1:111" hidden="1" x14ac:dyDescent="0.2">
      <c r="A445" s="6">
        <v>460</v>
      </c>
      <c r="B445" s="25">
        <v>46233.473854166667</v>
      </c>
      <c r="C445" s="25">
        <v>46233.498148148145</v>
      </c>
      <c r="D445" s="6" t="s">
        <v>4901</v>
      </c>
      <c r="F445" s="25"/>
      <c r="G445" s="26" t="s">
        <v>4725</v>
      </c>
      <c r="H445" s="6" t="s">
        <v>226</v>
      </c>
      <c r="I445" s="6" t="s">
        <v>4727</v>
      </c>
      <c r="J445" s="6" t="s">
        <v>4434</v>
      </c>
      <c r="K445" s="6" t="s">
        <v>7182</v>
      </c>
      <c r="L445" s="6" t="s">
        <v>7140</v>
      </c>
      <c r="M445" s="6" t="s">
        <v>7141</v>
      </c>
      <c r="N445" s="6" t="s">
        <v>4729</v>
      </c>
      <c r="O445" s="6" t="s">
        <v>7142</v>
      </c>
      <c r="P445" s="6" t="s">
        <v>358</v>
      </c>
      <c r="Q445" s="6" t="s">
        <v>4730</v>
      </c>
      <c r="W445" s="6" t="s">
        <v>353</v>
      </c>
      <c r="X445" s="27">
        <v>68</v>
      </c>
      <c r="Y445" s="27">
        <v>85</v>
      </c>
      <c r="Z445" s="30"/>
      <c r="AA445" s="30"/>
      <c r="AB445" s="30">
        <f>SUM(Table2026_09_25[[#This Row],[Number of in-person visits provided in reporting year.]:[Number of video/virtual visits provided in reporting year.]])</f>
        <v>85</v>
      </c>
      <c r="AC445" s="6" t="s">
        <v>8468</v>
      </c>
      <c r="AD445" s="28" t="s">
        <v>7143</v>
      </c>
      <c r="AE445" s="28" t="s">
        <v>7003</v>
      </c>
      <c r="AF445" s="6" t="s">
        <v>4732</v>
      </c>
      <c r="AG445" s="28">
        <v>2.8</v>
      </c>
      <c r="AH445" s="6" t="s">
        <v>7183</v>
      </c>
      <c r="AI445" s="6" t="s">
        <v>7145</v>
      </c>
      <c r="AJ445" s="6" t="s">
        <v>7146</v>
      </c>
      <c r="AK445" s="6" t="s">
        <v>8483</v>
      </c>
      <c r="AL445" s="6" t="s">
        <v>227</v>
      </c>
      <c r="AQ445" s="6" t="s">
        <v>63</v>
      </c>
      <c r="AS445" s="6" t="s">
        <v>4962</v>
      </c>
      <c r="AX445" s="6" t="s">
        <v>4955</v>
      </c>
      <c r="AY445" s="28">
        <v>0.1</v>
      </c>
      <c r="AZ445" s="28">
        <v>0.2</v>
      </c>
      <c r="BA445" s="28">
        <v>0.2</v>
      </c>
      <c r="BG445" s="28">
        <v>0.2</v>
      </c>
      <c r="BJ445" s="28">
        <v>0.25</v>
      </c>
      <c r="BK445" s="28">
        <v>0.2</v>
      </c>
      <c r="BL445" s="28">
        <v>0.4</v>
      </c>
      <c r="BM445" s="28">
        <v>0.4</v>
      </c>
      <c r="BP445" s="28">
        <v>0.2</v>
      </c>
      <c r="BQ445" s="28">
        <v>2.2999999999999998</v>
      </c>
      <c r="BR445" s="28">
        <v>0.1</v>
      </c>
      <c r="BU445" s="28">
        <v>0.15</v>
      </c>
      <c r="BV445" s="28"/>
      <c r="BW445" s="28"/>
      <c r="BX445" s="28"/>
      <c r="BZ445" s="6">
        <f t="shared" si="18"/>
        <v>4.6999999999999993</v>
      </c>
      <c r="CA445" s="6">
        <f t="shared" si="19"/>
        <v>4.2</v>
      </c>
      <c r="CC445" s="26" t="s">
        <v>4687</v>
      </c>
      <c r="CD445" s="6" t="s">
        <v>7148</v>
      </c>
      <c r="CE445" s="6" t="s">
        <v>4434</v>
      </c>
      <c r="CF445" s="6" t="s">
        <v>7149</v>
      </c>
      <c r="CG445" s="6" t="s">
        <v>4537</v>
      </c>
      <c r="CI445" s="6" t="s">
        <v>7150</v>
      </c>
      <c r="CK445" s="6" t="s">
        <v>4689</v>
      </c>
      <c r="CL445" s="6" t="s">
        <v>4537</v>
      </c>
      <c r="CM445" s="6" t="s">
        <v>4737</v>
      </c>
      <c r="CO445" s="6" t="s">
        <v>8607</v>
      </c>
      <c r="CP445" s="6" t="s">
        <v>4758</v>
      </c>
      <c r="CR445" s="6" t="s">
        <v>4537</v>
      </c>
      <c r="CS445" s="6" t="s">
        <v>4759</v>
      </c>
      <c r="CU445" s="6" t="s">
        <v>8607</v>
      </c>
      <c r="CV445" s="6" t="s">
        <v>4694</v>
      </c>
      <c r="CX445" s="6" t="s">
        <v>4434</v>
      </c>
      <c r="CY445" s="6" t="s">
        <v>4434</v>
      </c>
      <c r="CZ445" s="6" t="s">
        <v>7151</v>
      </c>
      <c r="DC445" s="6" t="s">
        <v>4434</v>
      </c>
      <c r="DD445" s="6" t="s">
        <v>7152</v>
      </c>
      <c r="DF445" s="29">
        <f t="shared" si="20"/>
        <v>0</v>
      </c>
      <c r="DG445" s="6">
        <v>1</v>
      </c>
    </row>
    <row r="446" spans="1:111" hidden="1" x14ac:dyDescent="0.2">
      <c r="A446" s="6">
        <v>461</v>
      </c>
      <c r="B446" s="25">
        <v>46233.483831018515</v>
      </c>
      <c r="C446" s="25">
        <v>46233.498240740744</v>
      </c>
      <c r="D446" s="6" t="s">
        <v>4901</v>
      </c>
      <c r="F446" s="25"/>
      <c r="G446" s="26" t="s">
        <v>4725</v>
      </c>
      <c r="H446" s="6" t="s">
        <v>155</v>
      </c>
      <c r="I446" s="6" t="s">
        <v>5001</v>
      </c>
      <c r="J446" s="6" t="s">
        <v>4537</v>
      </c>
      <c r="L446" s="6" t="s">
        <v>6428</v>
      </c>
      <c r="M446" s="6" t="s">
        <v>6486</v>
      </c>
      <c r="N446" s="6" t="s">
        <v>4679</v>
      </c>
      <c r="P446" s="6" t="s">
        <v>95</v>
      </c>
      <c r="Q446" s="6" t="s">
        <v>4773</v>
      </c>
      <c r="S446" s="6" t="s">
        <v>6430</v>
      </c>
      <c r="X446" s="27">
        <v>1208</v>
      </c>
      <c r="Y446" s="27">
        <v>682</v>
      </c>
      <c r="Z446" s="27">
        <v>489</v>
      </c>
      <c r="AA446" s="30"/>
      <c r="AB446" s="30">
        <f>SUM(Table2026_09_25[[#This Row],[Number of in-person visits provided in reporting year.]:[Number of video/virtual visits provided in reporting year.]])</f>
        <v>1171</v>
      </c>
      <c r="AC446" s="6" t="s">
        <v>8469</v>
      </c>
      <c r="AF446" s="6" t="s">
        <v>4682</v>
      </c>
      <c r="AG446" s="28">
        <v>85</v>
      </c>
      <c r="AH446" s="6" t="s">
        <v>6431</v>
      </c>
      <c r="AI446" s="6" t="s">
        <v>156</v>
      </c>
      <c r="AJ446" s="6" t="s">
        <v>328</v>
      </c>
      <c r="AK446" s="6" t="s">
        <v>8483</v>
      </c>
      <c r="AL446" s="6" t="s">
        <v>157</v>
      </c>
      <c r="AQ446" s="6" t="s">
        <v>1289</v>
      </c>
      <c r="AU446" s="6" t="s">
        <v>6432</v>
      </c>
      <c r="AX446" s="6" t="s">
        <v>4686</v>
      </c>
      <c r="AZ446" s="28">
        <v>0.5</v>
      </c>
      <c r="BC446" s="28">
        <v>1</v>
      </c>
      <c r="BF446" s="28">
        <v>0.75</v>
      </c>
      <c r="BO446" s="28">
        <v>1</v>
      </c>
      <c r="BP446" s="28">
        <v>1.6</v>
      </c>
      <c r="BR446" s="28">
        <v>0.7</v>
      </c>
      <c r="BZ446" s="6">
        <f t="shared" si="18"/>
        <v>5.55</v>
      </c>
      <c r="CA446" s="6">
        <f t="shared" si="19"/>
        <v>4.05</v>
      </c>
      <c r="CB446" s="28">
        <v>0</v>
      </c>
      <c r="CC446" s="26" t="s">
        <v>4753</v>
      </c>
      <c r="CD446" s="6" t="s">
        <v>7184</v>
      </c>
      <c r="CE446" s="6" t="s">
        <v>4434</v>
      </c>
      <c r="CF446" s="6" t="s">
        <v>7185</v>
      </c>
      <c r="CI446" s="6" t="s">
        <v>6435</v>
      </c>
      <c r="CJ446" s="6" t="s">
        <v>5148</v>
      </c>
      <c r="CK446" s="6" t="s">
        <v>4689</v>
      </c>
      <c r="CL446" s="6" t="s">
        <v>4537</v>
      </c>
      <c r="CM446" s="6" t="s">
        <v>4737</v>
      </c>
      <c r="CO446" s="6" t="s">
        <v>4434</v>
      </c>
      <c r="CP446" s="6" t="s">
        <v>4787</v>
      </c>
      <c r="CQ446" s="6" t="s">
        <v>6436</v>
      </c>
      <c r="CR446" s="6" t="s">
        <v>8609</v>
      </c>
      <c r="CS446" s="6" t="s">
        <v>4787</v>
      </c>
      <c r="CT446" s="6" t="s">
        <v>5635</v>
      </c>
      <c r="CU446" s="6" t="s">
        <v>4434</v>
      </c>
      <c r="CV446" s="6" t="s">
        <v>4787</v>
      </c>
      <c r="CW446" s="6" t="s">
        <v>5440</v>
      </c>
      <c r="CX446" s="6" t="s">
        <v>4537</v>
      </c>
      <c r="CY446" s="6" t="s">
        <v>4537</v>
      </c>
      <c r="DC446" s="6" t="s">
        <v>4434</v>
      </c>
      <c r="DD446" s="6" t="s">
        <v>3807</v>
      </c>
      <c r="DF446" s="29">
        <f t="shared" si="20"/>
        <v>0</v>
      </c>
      <c r="DG446" s="6">
        <v>1</v>
      </c>
    </row>
    <row r="447" spans="1:111" hidden="1" x14ac:dyDescent="0.2">
      <c r="A447" s="6">
        <v>462</v>
      </c>
      <c r="B447" s="25">
        <v>46233.498414351852</v>
      </c>
      <c r="C447" s="25">
        <v>46233.506898148145</v>
      </c>
      <c r="D447" s="6" t="s">
        <v>4901</v>
      </c>
      <c r="F447" s="25"/>
      <c r="G447" s="26" t="s">
        <v>4725</v>
      </c>
      <c r="H447" s="6" t="s">
        <v>155</v>
      </c>
      <c r="I447" s="6" t="s">
        <v>4815</v>
      </c>
      <c r="J447" s="6" t="s">
        <v>4537</v>
      </c>
      <c r="L447" s="6" t="s">
        <v>6438</v>
      </c>
      <c r="M447" s="6" t="s">
        <v>6486</v>
      </c>
      <c r="N447" s="6" t="s">
        <v>4679</v>
      </c>
      <c r="P447" s="6" t="s">
        <v>3532</v>
      </c>
      <c r="Q447" s="6" t="s">
        <v>5203</v>
      </c>
      <c r="S447" s="6" t="s">
        <v>2375</v>
      </c>
      <c r="X447" s="27">
        <v>346</v>
      </c>
      <c r="Y447" s="27">
        <v>1733</v>
      </c>
      <c r="Z447" s="27">
        <v>2258</v>
      </c>
      <c r="AA447" s="30"/>
      <c r="AB447" s="30">
        <f>SUM(Table2026_09_25[[#This Row],[Number of in-person visits provided in reporting year.]:[Number of video/virtual visits provided in reporting year.]])</f>
        <v>3991</v>
      </c>
      <c r="AC447" s="6" t="s">
        <v>8469</v>
      </c>
      <c r="AF447" s="6" t="s">
        <v>4682</v>
      </c>
      <c r="AG447" s="28">
        <v>33</v>
      </c>
      <c r="AH447" s="6" t="s">
        <v>6431</v>
      </c>
      <c r="AI447" s="6" t="s">
        <v>156</v>
      </c>
      <c r="AJ447" s="6" t="s">
        <v>328</v>
      </c>
      <c r="AK447" s="6" t="s">
        <v>8483</v>
      </c>
      <c r="AL447" s="6" t="s">
        <v>157</v>
      </c>
      <c r="AQ447" s="6" t="s">
        <v>1289</v>
      </c>
      <c r="AU447" s="6" t="s">
        <v>6432</v>
      </c>
      <c r="AX447" s="6" t="s">
        <v>4686</v>
      </c>
      <c r="AZ447" s="28">
        <v>0.5</v>
      </c>
      <c r="BD447" s="28">
        <v>1.6</v>
      </c>
      <c r="BF447" s="28">
        <v>0.25</v>
      </c>
      <c r="BG447" s="28">
        <v>0.5</v>
      </c>
      <c r="BO447" s="28">
        <v>1</v>
      </c>
      <c r="BQ447" s="28">
        <v>3.6</v>
      </c>
      <c r="BR447" s="28">
        <v>2</v>
      </c>
      <c r="BZ447" s="6">
        <f t="shared" si="18"/>
        <v>9.4499999999999993</v>
      </c>
      <c r="CA447" s="6">
        <f t="shared" si="19"/>
        <v>7.35</v>
      </c>
      <c r="CB447" s="28">
        <v>0.17</v>
      </c>
      <c r="CC447" s="26" t="s">
        <v>4687</v>
      </c>
      <c r="CD447" s="6" t="s">
        <v>7184</v>
      </c>
      <c r="CE447" s="6" t="s">
        <v>4434</v>
      </c>
      <c r="CF447" s="6" t="s">
        <v>7186</v>
      </c>
      <c r="CI447" s="6" t="s">
        <v>6435</v>
      </c>
      <c r="CJ447" s="6" t="s">
        <v>5148</v>
      </c>
      <c r="CK447" s="6" t="s">
        <v>4689</v>
      </c>
      <c r="CL447" s="6" t="s">
        <v>4537</v>
      </c>
      <c r="CM447" s="6" t="s">
        <v>4737</v>
      </c>
      <c r="CO447" s="6" t="s">
        <v>4434</v>
      </c>
      <c r="CP447" s="6" t="s">
        <v>4738</v>
      </c>
      <c r="CQ447" s="6" t="s">
        <v>6441</v>
      </c>
      <c r="CR447" s="6" t="s">
        <v>8609</v>
      </c>
      <c r="CS447" s="6" t="s">
        <v>5149</v>
      </c>
      <c r="CT447" s="6" t="s">
        <v>6442</v>
      </c>
      <c r="CU447" s="6" t="s">
        <v>4434</v>
      </c>
      <c r="CV447" s="6" t="s">
        <v>5149</v>
      </c>
      <c r="CW447" s="6" t="s">
        <v>5440</v>
      </c>
      <c r="CX447" s="6" t="s">
        <v>4537</v>
      </c>
      <c r="CY447" s="6" t="s">
        <v>4537</v>
      </c>
      <c r="DC447" s="6" t="s">
        <v>4434</v>
      </c>
      <c r="DD447" s="6" t="s">
        <v>3807</v>
      </c>
      <c r="DF447" s="29">
        <f t="shared" si="20"/>
        <v>0</v>
      </c>
      <c r="DG447" s="6">
        <v>1</v>
      </c>
    </row>
    <row r="448" spans="1:111" hidden="1" x14ac:dyDescent="0.2">
      <c r="A448" s="6">
        <v>463</v>
      </c>
      <c r="B448" s="25">
        <v>46233.506238425929</v>
      </c>
      <c r="C448" s="25">
        <v>46233.509375000001</v>
      </c>
      <c r="D448" s="6" t="s">
        <v>4901</v>
      </c>
      <c r="F448" s="25"/>
      <c r="G448" s="26" t="s">
        <v>4725</v>
      </c>
      <c r="H448" s="6" t="s">
        <v>226</v>
      </c>
      <c r="I448" s="6" t="s">
        <v>5293</v>
      </c>
      <c r="J448" s="6" t="s">
        <v>4537</v>
      </c>
      <c r="L448" s="6" t="s">
        <v>171</v>
      </c>
      <c r="M448" s="6" t="s">
        <v>7141</v>
      </c>
      <c r="N448" s="6" t="s">
        <v>4679</v>
      </c>
      <c r="P448" s="6" t="s">
        <v>3531</v>
      </c>
      <c r="Q448" s="6" t="s">
        <v>4680</v>
      </c>
      <c r="U448" s="6" t="s">
        <v>4681</v>
      </c>
      <c r="X448" s="27">
        <v>204</v>
      </c>
      <c r="Y448" s="27">
        <v>213</v>
      </c>
      <c r="Z448" s="30"/>
      <c r="AA448" s="30"/>
      <c r="AB448" s="30">
        <f>SUM(Table2026_09_25[[#This Row],[Number of in-person visits provided in reporting year.]:[Number of video/virtual visits provided in reporting year.]])</f>
        <v>213</v>
      </c>
      <c r="AC448" s="6" t="s">
        <v>8469</v>
      </c>
      <c r="AF448" s="6" t="s">
        <v>4682</v>
      </c>
      <c r="AH448" s="6" t="s">
        <v>224</v>
      </c>
      <c r="AI448" s="6" t="s">
        <v>7145</v>
      </c>
      <c r="AJ448" s="6" t="s">
        <v>7146</v>
      </c>
      <c r="AK448" s="6" t="s">
        <v>8483</v>
      </c>
      <c r="AL448" s="6" t="s">
        <v>227</v>
      </c>
      <c r="AQ448" s="6" t="s">
        <v>63</v>
      </c>
      <c r="AS448" s="6" t="s">
        <v>4962</v>
      </c>
      <c r="AX448" s="6" t="s">
        <v>4686</v>
      </c>
      <c r="AY448" s="28">
        <v>0.1</v>
      </c>
      <c r="BP448" s="28">
        <v>1</v>
      </c>
      <c r="BZ448" s="6">
        <f t="shared" ref="BZ448:BZ510" si="21">SUM(AY448:BW448)</f>
        <v>1.1000000000000001</v>
      </c>
      <c r="CA448" s="6">
        <f t="shared" ref="CA448:CA510" si="22">(SUM(BB448))+(SUM(BE448:BM448))+(SUM(BO448:BV448))+BX448</f>
        <v>1</v>
      </c>
      <c r="CC448" s="26" t="s">
        <v>4753</v>
      </c>
      <c r="CD448" s="6" t="s">
        <v>4688</v>
      </c>
      <c r="CE448" s="6" t="s">
        <v>4537</v>
      </c>
      <c r="CG448" s="6" t="s">
        <v>4537</v>
      </c>
      <c r="CK448" s="6" t="s">
        <v>4689</v>
      </c>
      <c r="CL448" s="6" t="s">
        <v>4434</v>
      </c>
      <c r="CM448" s="6" t="s">
        <v>4738</v>
      </c>
      <c r="CN448" s="6" t="s">
        <v>7153</v>
      </c>
      <c r="CO448" s="6" t="s">
        <v>8607</v>
      </c>
      <c r="CP448" s="6" t="s">
        <v>4758</v>
      </c>
      <c r="CR448" s="6" t="s">
        <v>4537</v>
      </c>
      <c r="CS448" s="6" t="s">
        <v>4759</v>
      </c>
      <c r="CU448" s="6" t="s">
        <v>8607</v>
      </c>
      <c r="CV448" s="6" t="s">
        <v>4694</v>
      </c>
      <c r="CX448" s="6" t="s">
        <v>4434</v>
      </c>
      <c r="CY448" s="6" t="s">
        <v>4434</v>
      </c>
      <c r="CZ448" s="6" t="s">
        <v>7151</v>
      </c>
      <c r="DC448" s="6" t="s">
        <v>4434</v>
      </c>
      <c r="DD448" s="6" t="s">
        <v>7152</v>
      </c>
      <c r="DF448" s="29">
        <f t="shared" ref="DF448:DF510" si="23">SUBTOTAL(103,G448)</f>
        <v>0</v>
      </c>
      <c r="DG448" s="6">
        <v>1</v>
      </c>
    </row>
    <row r="449" spans="1:111" hidden="1" x14ac:dyDescent="0.2">
      <c r="A449" s="6">
        <v>464</v>
      </c>
      <c r="B449" s="25">
        <v>46233.476701388892</v>
      </c>
      <c r="C449" s="25">
        <v>46233.515335648146</v>
      </c>
      <c r="D449" s="6" t="s">
        <v>4901</v>
      </c>
      <c r="F449" s="25">
        <v>46233.666608796295</v>
      </c>
      <c r="G449" s="26" t="s">
        <v>4676</v>
      </c>
      <c r="H449" s="6" t="s">
        <v>155</v>
      </c>
      <c r="I449" s="6" t="s">
        <v>7187</v>
      </c>
      <c r="J449" s="6" t="s">
        <v>4537</v>
      </c>
      <c r="L449" s="6" t="s">
        <v>7188</v>
      </c>
      <c r="M449" s="6" t="s">
        <v>7189</v>
      </c>
      <c r="N449" s="6" t="s">
        <v>4679</v>
      </c>
      <c r="P449" s="6" t="s">
        <v>358</v>
      </c>
      <c r="Q449" s="6" t="s">
        <v>4730</v>
      </c>
      <c r="W449" s="6" t="s">
        <v>353</v>
      </c>
      <c r="X449" s="27">
        <v>304</v>
      </c>
      <c r="Y449" s="27">
        <v>0</v>
      </c>
      <c r="Z449" s="27">
        <v>0</v>
      </c>
      <c r="AA449" s="27">
        <v>0</v>
      </c>
      <c r="AB449" s="27">
        <f>SUM(Table2026_09_25[[#This Row],[Number of in-person visits provided in reporting year.]:[Number of video/virtual visits provided in reporting year.]])</f>
        <v>0</v>
      </c>
      <c r="AC449" s="6" t="s">
        <v>8468</v>
      </c>
      <c r="AD449" s="28" t="s">
        <v>7190</v>
      </c>
      <c r="AE449" s="28" t="s">
        <v>7191</v>
      </c>
      <c r="AF449" s="6" t="s">
        <v>4732</v>
      </c>
      <c r="AG449" s="28">
        <v>0</v>
      </c>
      <c r="AH449" s="28" t="s">
        <v>4881</v>
      </c>
      <c r="AI449" s="6" t="s">
        <v>156</v>
      </c>
      <c r="AJ449" s="6" t="s">
        <v>328</v>
      </c>
      <c r="AK449" s="6" t="s">
        <v>8483</v>
      </c>
      <c r="AL449" s="6" t="s">
        <v>157</v>
      </c>
      <c r="AQ449" s="6" t="s">
        <v>1289</v>
      </c>
      <c r="AU449" s="6" t="s">
        <v>6209</v>
      </c>
      <c r="AX449" s="6" t="s">
        <v>4686</v>
      </c>
      <c r="AY449" s="28">
        <v>1.25</v>
      </c>
      <c r="AZ449" s="28">
        <v>1.7</v>
      </c>
      <c r="BB449" s="28">
        <v>0.5</v>
      </c>
      <c r="BC449" s="28">
        <v>2</v>
      </c>
      <c r="BG449" s="28">
        <v>4.5</v>
      </c>
      <c r="BJ449" s="28">
        <v>2.8</v>
      </c>
      <c r="BL449" s="28">
        <v>4</v>
      </c>
      <c r="BM449" s="28">
        <v>5</v>
      </c>
      <c r="BP449" s="28">
        <v>9.4</v>
      </c>
      <c r="BQ449" s="28">
        <v>24.4</v>
      </c>
      <c r="BR449" s="28">
        <v>2.6</v>
      </c>
      <c r="BT449" s="28">
        <v>0.2</v>
      </c>
      <c r="BU449" s="28">
        <v>1</v>
      </c>
      <c r="BV449" s="28"/>
      <c r="BW449" s="28"/>
      <c r="BX449" s="28"/>
      <c r="BZ449" s="6">
        <f t="shared" si="21"/>
        <v>59.35</v>
      </c>
      <c r="CA449" s="6">
        <f t="shared" si="22"/>
        <v>54.400000000000006</v>
      </c>
      <c r="CC449" s="26" t="s">
        <v>4753</v>
      </c>
      <c r="CD449" s="6" t="s">
        <v>7192</v>
      </c>
      <c r="CE449" s="6" t="s">
        <v>4537</v>
      </c>
      <c r="CG449" s="6" t="s">
        <v>4537</v>
      </c>
      <c r="CI449" s="6" t="s">
        <v>6435</v>
      </c>
      <c r="CJ449" s="6" t="s">
        <v>7981</v>
      </c>
      <c r="CK449" s="6" t="s">
        <v>4937</v>
      </c>
      <c r="CL449" s="6" t="s">
        <v>4537</v>
      </c>
      <c r="CM449" s="6" t="s">
        <v>4737</v>
      </c>
      <c r="CO449" s="6" t="s">
        <v>8607</v>
      </c>
      <c r="CP449" s="6" t="s">
        <v>4758</v>
      </c>
      <c r="CR449" s="6" t="s">
        <v>4537</v>
      </c>
      <c r="CS449" s="6" t="s">
        <v>4759</v>
      </c>
      <c r="CU449" s="6" t="s">
        <v>8607</v>
      </c>
      <c r="CV449" s="6" t="s">
        <v>4694</v>
      </c>
      <c r="CX449" s="6" t="s">
        <v>4537</v>
      </c>
      <c r="CY449" s="6" t="s">
        <v>4537</v>
      </c>
      <c r="DC449" s="6" t="s">
        <v>4434</v>
      </c>
      <c r="DD449" s="6" t="s">
        <v>2449</v>
      </c>
      <c r="DF449" s="29">
        <f t="shared" si="23"/>
        <v>0</v>
      </c>
      <c r="DG449" s="29">
        <v>1</v>
      </c>
    </row>
    <row r="450" spans="1:111" hidden="1" x14ac:dyDescent="0.2">
      <c r="A450" s="6">
        <v>465</v>
      </c>
      <c r="B450" s="25">
        <v>46233.509652777779</v>
      </c>
      <c r="C450" s="25">
        <v>46233.515439814815</v>
      </c>
      <c r="D450" s="6" t="s">
        <v>4901</v>
      </c>
      <c r="F450" s="25"/>
      <c r="G450" s="26" t="s">
        <v>4725</v>
      </c>
      <c r="H450" s="6" t="s">
        <v>226</v>
      </c>
      <c r="I450" s="6" t="s">
        <v>4874</v>
      </c>
      <c r="J450" s="6" t="s">
        <v>4434</v>
      </c>
      <c r="K450" s="6" t="s">
        <v>7182</v>
      </c>
      <c r="L450" s="6" t="s">
        <v>7154</v>
      </c>
      <c r="M450" s="6" t="s">
        <v>7141</v>
      </c>
      <c r="N450" s="6" t="s">
        <v>4679</v>
      </c>
      <c r="P450" s="6" t="s">
        <v>292</v>
      </c>
      <c r="Q450" s="6" t="s">
        <v>5011</v>
      </c>
      <c r="S450" s="6" t="s">
        <v>292</v>
      </c>
      <c r="X450" s="27">
        <v>181</v>
      </c>
      <c r="Y450" s="27">
        <v>2561</v>
      </c>
      <c r="Z450" s="30"/>
      <c r="AA450" s="30"/>
      <c r="AB450" s="30">
        <f>SUM(Table2026_09_25[[#This Row],[Number of in-person visits provided in reporting year.]:[Number of video/virtual visits provided in reporting year.]])</f>
        <v>2561</v>
      </c>
      <c r="AC450" s="6" t="s">
        <v>8469</v>
      </c>
      <c r="AF450" s="6" t="s">
        <v>4682</v>
      </c>
      <c r="AG450" s="28">
        <v>105</v>
      </c>
      <c r="AH450" s="6" t="s">
        <v>7193</v>
      </c>
      <c r="AI450" s="6" t="s">
        <v>7145</v>
      </c>
      <c r="AJ450" s="6" t="s">
        <v>7146</v>
      </c>
      <c r="AK450" s="6" t="s">
        <v>8483</v>
      </c>
      <c r="AL450" s="6" t="s">
        <v>227</v>
      </c>
      <c r="AQ450" s="6" t="s">
        <v>63</v>
      </c>
      <c r="AS450" s="6" t="s">
        <v>4962</v>
      </c>
      <c r="AX450" s="6" t="s">
        <v>4686</v>
      </c>
      <c r="AY450" s="28">
        <v>0.1</v>
      </c>
      <c r="AZ450" s="28">
        <v>0.5</v>
      </c>
      <c r="BA450" s="28">
        <v>0.2</v>
      </c>
      <c r="BC450" s="28">
        <v>0.2</v>
      </c>
      <c r="BG450" s="28">
        <v>1</v>
      </c>
      <c r="BL450" s="28">
        <v>1</v>
      </c>
      <c r="BP450" s="28">
        <v>1</v>
      </c>
      <c r="BR450" s="28">
        <v>0.4</v>
      </c>
      <c r="BZ450" s="6">
        <f t="shared" si="21"/>
        <v>4.4000000000000004</v>
      </c>
      <c r="CA450" s="6">
        <f t="shared" si="22"/>
        <v>3.4</v>
      </c>
      <c r="CC450" s="26" t="s">
        <v>4753</v>
      </c>
      <c r="CD450" s="6" t="s">
        <v>4780</v>
      </c>
      <c r="CE450" s="6" t="s">
        <v>4434</v>
      </c>
      <c r="CF450" s="6" t="s">
        <v>7156</v>
      </c>
      <c r="CG450" s="6" t="s">
        <v>4434</v>
      </c>
      <c r="CH450" s="6" t="s">
        <v>7157</v>
      </c>
      <c r="CI450" s="6" t="s">
        <v>7150</v>
      </c>
      <c r="CK450" s="6" t="s">
        <v>4689</v>
      </c>
      <c r="CL450" s="6" t="s">
        <v>4434</v>
      </c>
      <c r="CM450" s="6" t="s">
        <v>4738</v>
      </c>
      <c r="CN450" s="6" t="s">
        <v>7153</v>
      </c>
      <c r="CO450" s="6" t="s">
        <v>8607</v>
      </c>
      <c r="CP450" s="6" t="s">
        <v>4758</v>
      </c>
      <c r="CR450" s="6" t="s">
        <v>4537</v>
      </c>
      <c r="CS450" s="6" t="s">
        <v>4759</v>
      </c>
      <c r="CU450" s="6" t="s">
        <v>8607</v>
      </c>
      <c r="CV450" s="6" t="s">
        <v>4694</v>
      </c>
      <c r="CX450" s="6" t="s">
        <v>4434</v>
      </c>
      <c r="CY450" s="6" t="s">
        <v>4434</v>
      </c>
      <c r="CZ450" s="6" t="s">
        <v>7151</v>
      </c>
      <c r="DC450" s="6" t="s">
        <v>4434</v>
      </c>
      <c r="DD450" s="6" t="s">
        <v>7152</v>
      </c>
      <c r="DF450" s="29">
        <f t="shared" si="23"/>
        <v>0</v>
      </c>
      <c r="DG450" s="6">
        <v>1</v>
      </c>
    </row>
    <row r="451" spans="1:111" hidden="1" x14ac:dyDescent="0.2">
      <c r="A451" s="6">
        <v>466</v>
      </c>
      <c r="B451" s="25">
        <v>46233.515451388892</v>
      </c>
      <c r="C451" s="25">
        <v>46233.518993055557</v>
      </c>
      <c r="D451" s="6" t="s">
        <v>4901</v>
      </c>
      <c r="F451" s="25"/>
      <c r="G451" s="26" t="s">
        <v>4725</v>
      </c>
      <c r="H451" s="6" t="s">
        <v>226</v>
      </c>
      <c r="I451" s="6" t="s">
        <v>4815</v>
      </c>
      <c r="J451" s="6" t="s">
        <v>4434</v>
      </c>
      <c r="K451" s="6" t="s">
        <v>7194</v>
      </c>
      <c r="L451" s="6" t="s">
        <v>7160</v>
      </c>
      <c r="M451" s="6" t="s">
        <v>7161</v>
      </c>
      <c r="N451" s="6" t="s">
        <v>4729</v>
      </c>
      <c r="P451" s="6" t="s">
        <v>3532</v>
      </c>
      <c r="Q451" s="6" t="s">
        <v>5203</v>
      </c>
      <c r="S451" s="6" t="s">
        <v>2375</v>
      </c>
      <c r="X451" s="27">
        <v>857</v>
      </c>
      <c r="Y451" s="27">
        <v>1955</v>
      </c>
      <c r="Z451" s="27">
        <v>2043</v>
      </c>
      <c r="AA451" s="30"/>
      <c r="AB451" s="30">
        <f>SUM(Table2026_09_25[[#This Row],[Number of in-person visits provided in reporting year.]:[Number of video/virtual visits provided in reporting year.]])</f>
        <v>3998</v>
      </c>
      <c r="AC451" s="6" t="s">
        <v>8469</v>
      </c>
      <c r="AF451" s="6" t="s">
        <v>4682</v>
      </c>
      <c r="AG451" s="28">
        <v>60</v>
      </c>
      <c r="AH451" s="6" t="s">
        <v>7162</v>
      </c>
      <c r="AI451" s="6" t="s">
        <v>7145</v>
      </c>
      <c r="AJ451" s="6" t="s">
        <v>7146</v>
      </c>
      <c r="AK451" s="6" t="s">
        <v>8483</v>
      </c>
      <c r="AL451" s="6" t="s">
        <v>227</v>
      </c>
      <c r="AQ451" s="6" t="s">
        <v>63</v>
      </c>
      <c r="AS451" s="6" t="s">
        <v>4962</v>
      </c>
      <c r="AX451" s="6" t="s">
        <v>4686</v>
      </c>
      <c r="AY451" s="28">
        <v>0.25</v>
      </c>
      <c r="AZ451" s="28">
        <v>1</v>
      </c>
      <c r="BP451" s="28">
        <v>7.5</v>
      </c>
      <c r="BZ451" s="6">
        <f t="shared" si="21"/>
        <v>8.75</v>
      </c>
      <c r="CA451" s="6">
        <f t="shared" si="22"/>
        <v>7.5</v>
      </c>
      <c r="CC451" s="26" t="s">
        <v>4687</v>
      </c>
      <c r="CD451" s="6" t="s">
        <v>4987</v>
      </c>
      <c r="CE451" s="6" t="s">
        <v>4434</v>
      </c>
      <c r="CF451" s="6" t="s">
        <v>5366</v>
      </c>
      <c r="CG451" s="6" t="s">
        <v>4434</v>
      </c>
      <c r="CH451" s="6" t="s">
        <v>5366</v>
      </c>
      <c r="CI451" s="6" t="s">
        <v>7163</v>
      </c>
      <c r="CK451" s="6" t="s">
        <v>4689</v>
      </c>
      <c r="CL451" s="6" t="s">
        <v>4434</v>
      </c>
      <c r="CM451" s="6" t="s">
        <v>4690</v>
      </c>
      <c r="CN451" s="6" t="s">
        <v>7153</v>
      </c>
      <c r="CO451" s="6" t="s">
        <v>4434</v>
      </c>
      <c r="CP451" s="6" t="s">
        <v>4690</v>
      </c>
      <c r="CQ451" s="6" t="s">
        <v>7164</v>
      </c>
      <c r="CR451" s="6" t="s">
        <v>8609</v>
      </c>
      <c r="CS451" s="6" t="s">
        <v>4690</v>
      </c>
      <c r="CT451" s="6" t="s">
        <v>4693</v>
      </c>
      <c r="CU451" s="6" t="s">
        <v>4434</v>
      </c>
      <c r="CV451" s="6" t="s">
        <v>4690</v>
      </c>
      <c r="CW451" s="6" t="s">
        <v>6337</v>
      </c>
      <c r="CX451" s="6" t="s">
        <v>4434</v>
      </c>
      <c r="CY451" s="6" t="s">
        <v>4434</v>
      </c>
      <c r="CZ451" s="6" t="s">
        <v>7195</v>
      </c>
      <c r="DC451" s="6" t="s">
        <v>4434</v>
      </c>
      <c r="DD451" s="6" t="s">
        <v>7152</v>
      </c>
      <c r="DF451" s="29">
        <f t="shared" si="23"/>
        <v>0</v>
      </c>
      <c r="DG451" s="6">
        <v>1</v>
      </c>
    </row>
    <row r="452" spans="1:111" x14ac:dyDescent="0.2">
      <c r="A452" s="6">
        <v>467</v>
      </c>
      <c r="B452" s="25">
        <v>46232.690983796296</v>
      </c>
      <c r="C452" s="25">
        <v>46233.520486111112</v>
      </c>
      <c r="D452" s="6" t="s">
        <v>4901</v>
      </c>
      <c r="F452" s="25"/>
      <c r="G452" s="26" t="s">
        <v>4725</v>
      </c>
      <c r="H452" s="6" t="s">
        <v>5750</v>
      </c>
      <c r="I452" s="6" t="s">
        <v>4815</v>
      </c>
      <c r="J452" s="6" t="s">
        <v>4434</v>
      </c>
      <c r="L452" s="6" t="s">
        <v>7196</v>
      </c>
      <c r="M452" s="6" t="s">
        <v>5753</v>
      </c>
      <c r="N452" s="6" t="s">
        <v>4729</v>
      </c>
      <c r="O452" s="6" t="s">
        <v>7197</v>
      </c>
      <c r="P452" s="6" t="s">
        <v>3532</v>
      </c>
      <c r="Q452" s="6" t="s">
        <v>5203</v>
      </c>
      <c r="R452" s="6" t="s">
        <v>6596</v>
      </c>
      <c r="S452" s="6" t="s">
        <v>2375</v>
      </c>
      <c r="T452" s="6" t="s">
        <v>1189</v>
      </c>
      <c r="X452" s="27">
        <v>502</v>
      </c>
      <c r="Y452" s="27">
        <v>1765</v>
      </c>
      <c r="Z452" s="27">
        <v>2928</v>
      </c>
      <c r="AA452" s="27">
        <v>1281</v>
      </c>
      <c r="AB452" s="27">
        <f>SUM(Table2026_09_25[[#This Row],[Number of in-person visits provided in reporting year.]:[Number of video/virtual visits provided in reporting year.]])</f>
        <v>5974</v>
      </c>
      <c r="AC452" s="6" t="s">
        <v>8469</v>
      </c>
      <c r="AF452" s="6" t="s">
        <v>4682</v>
      </c>
      <c r="AG452" s="28">
        <v>29</v>
      </c>
      <c r="AI452" s="6" t="s">
        <v>5755</v>
      </c>
      <c r="AJ452" s="6" t="s">
        <v>43</v>
      </c>
      <c r="AK452" s="6" t="s">
        <v>8483</v>
      </c>
      <c r="AL452" s="6" t="s">
        <v>112</v>
      </c>
      <c r="AQ452" s="6" t="s">
        <v>43</v>
      </c>
      <c r="AV452" s="6" t="s">
        <v>4905</v>
      </c>
      <c r="AX452" s="6" t="s">
        <v>4686</v>
      </c>
      <c r="AY452" s="28">
        <v>1</v>
      </c>
      <c r="AZ452" s="28">
        <v>0.7</v>
      </c>
      <c r="BB452" s="28">
        <v>0</v>
      </c>
      <c r="BC452" s="28">
        <v>0</v>
      </c>
      <c r="BD452" s="28">
        <v>1.59</v>
      </c>
      <c r="BE452" s="28">
        <v>0</v>
      </c>
      <c r="BF452" s="28">
        <v>0</v>
      </c>
      <c r="BG452" s="28">
        <v>1.35</v>
      </c>
      <c r="BH452" s="28">
        <v>0</v>
      </c>
      <c r="BI452" s="28">
        <v>0</v>
      </c>
      <c r="BJ452" s="28">
        <v>0</v>
      </c>
      <c r="BK452" s="28">
        <v>0</v>
      </c>
      <c r="BL452" s="28">
        <v>0</v>
      </c>
      <c r="BM452" s="28">
        <v>0</v>
      </c>
      <c r="BN452" s="28">
        <v>0</v>
      </c>
      <c r="BO452" s="28">
        <v>0</v>
      </c>
      <c r="BP452" s="28">
        <v>0.62</v>
      </c>
      <c r="BQ452" s="28">
        <v>0</v>
      </c>
      <c r="BR452" s="28">
        <v>1.5</v>
      </c>
      <c r="BS452" s="28">
        <v>0</v>
      </c>
      <c r="BT452" s="28">
        <v>0</v>
      </c>
      <c r="BU452" s="28">
        <v>0</v>
      </c>
      <c r="BV452" s="28"/>
      <c r="BW452" s="28"/>
      <c r="BX452" s="28"/>
      <c r="BY452" s="28" t="s">
        <v>4881</v>
      </c>
      <c r="BZ452" s="6">
        <f t="shared" si="21"/>
        <v>6.7600000000000007</v>
      </c>
      <c r="CA452" s="6">
        <f t="shared" si="22"/>
        <v>3.47</v>
      </c>
      <c r="CB452" s="28">
        <v>0.62</v>
      </c>
      <c r="CC452" s="26" t="s">
        <v>4687</v>
      </c>
      <c r="CD452" s="6" t="s">
        <v>4923</v>
      </c>
      <c r="CE452" s="6" t="s">
        <v>4537</v>
      </c>
      <c r="CG452" s="6" t="s">
        <v>4537</v>
      </c>
      <c r="CJ452" s="6" t="s">
        <v>5148</v>
      </c>
      <c r="CK452" s="6" t="s">
        <v>4689</v>
      </c>
      <c r="CL452" s="6" t="s">
        <v>4537</v>
      </c>
      <c r="CM452" s="6" t="s">
        <v>4737</v>
      </c>
      <c r="CO452" s="6" t="s">
        <v>8607</v>
      </c>
      <c r="CP452" s="6" t="s">
        <v>4758</v>
      </c>
      <c r="CR452" s="6" t="s">
        <v>4537</v>
      </c>
      <c r="CS452" s="6" t="s">
        <v>4759</v>
      </c>
      <c r="CU452" s="6" t="s">
        <v>8607</v>
      </c>
      <c r="CV452" s="6" t="s">
        <v>4694</v>
      </c>
      <c r="CX452" s="6" t="s">
        <v>4537</v>
      </c>
      <c r="CY452" s="6" t="s">
        <v>4537</v>
      </c>
      <c r="DB452" s="6" t="s">
        <v>7198</v>
      </c>
      <c r="DC452" s="6" t="s">
        <v>4434</v>
      </c>
      <c r="DD452" s="6" t="s">
        <v>5753</v>
      </c>
      <c r="DF452" s="29">
        <f t="shared" si="23"/>
        <v>1</v>
      </c>
      <c r="DG452" s="6">
        <v>1</v>
      </c>
    </row>
    <row r="453" spans="1:111" hidden="1" x14ac:dyDescent="0.2">
      <c r="A453" s="6">
        <v>468</v>
      </c>
      <c r="B453" s="25">
        <v>46233.507060185184</v>
      </c>
      <c r="C453" s="25">
        <v>46233.526516203703</v>
      </c>
      <c r="D453" s="6" t="s">
        <v>4901</v>
      </c>
      <c r="F453" s="25"/>
      <c r="G453" s="26" t="s">
        <v>4725</v>
      </c>
      <c r="H453" s="6" t="s">
        <v>155</v>
      </c>
      <c r="I453" s="6" t="s">
        <v>5001</v>
      </c>
      <c r="J453" s="6" t="s">
        <v>4537</v>
      </c>
      <c r="L453" s="6" t="s">
        <v>6481</v>
      </c>
      <c r="M453" s="6" t="s">
        <v>6486</v>
      </c>
      <c r="N453" s="6" t="s">
        <v>4679</v>
      </c>
      <c r="P453" s="6" t="s">
        <v>358</v>
      </c>
      <c r="Q453" s="6" t="s">
        <v>5011</v>
      </c>
      <c r="S453" s="6" t="s">
        <v>6482</v>
      </c>
      <c r="X453" s="27">
        <v>466</v>
      </c>
      <c r="Y453" s="27">
        <v>2014</v>
      </c>
      <c r="Z453" s="27">
        <v>220</v>
      </c>
      <c r="AA453" s="30"/>
      <c r="AB453" s="30">
        <f>SUM(Table2026_09_25[[#This Row],[Number of in-person visits provided in reporting year.]:[Number of video/virtual visits provided in reporting year.]])</f>
        <v>2234</v>
      </c>
      <c r="AC453" s="6" t="s">
        <v>8469</v>
      </c>
      <c r="AF453" s="6" t="s">
        <v>4682</v>
      </c>
      <c r="AG453" s="28">
        <v>54</v>
      </c>
      <c r="AH453" s="6" t="s">
        <v>6431</v>
      </c>
      <c r="AI453" s="6" t="s">
        <v>156</v>
      </c>
      <c r="AJ453" s="6" t="s">
        <v>328</v>
      </c>
      <c r="AK453" s="6" t="s">
        <v>8483</v>
      </c>
      <c r="AL453" s="6" t="s">
        <v>157</v>
      </c>
      <c r="AQ453" s="6" t="s">
        <v>1289</v>
      </c>
      <c r="AU453" s="6" t="s">
        <v>6432</v>
      </c>
      <c r="AX453" s="6" t="s">
        <v>4686</v>
      </c>
      <c r="AZ453" s="28">
        <v>0.5</v>
      </c>
      <c r="BB453" s="28">
        <v>0.2</v>
      </c>
      <c r="BG453" s="28">
        <v>1.5</v>
      </c>
      <c r="BL453" s="28">
        <v>2</v>
      </c>
      <c r="BM453" s="28">
        <v>2</v>
      </c>
      <c r="BU453" s="28">
        <v>1</v>
      </c>
      <c r="BV453" s="28"/>
      <c r="BW453" s="28"/>
      <c r="BX453" s="28"/>
      <c r="BZ453" s="6">
        <f t="shared" si="21"/>
        <v>7.2</v>
      </c>
      <c r="CA453" s="6">
        <f t="shared" si="22"/>
        <v>6.7</v>
      </c>
      <c r="CB453" s="28">
        <v>0</v>
      </c>
      <c r="CC453" s="26" t="s">
        <v>4753</v>
      </c>
      <c r="CD453" s="6" t="s">
        <v>7184</v>
      </c>
      <c r="CE453" s="6" t="s">
        <v>4434</v>
      </c>
      <c r="CF453" s="6" t="s">
        <v>7199</v>
      </c>
      <c r="CI453" s="6" t="s">
        <v>6435</v>
      </c>
      <c r="CJ453" s="6" t="s">
        <v>5148</v>
      </c>
      <c r="CK453" s="6" t="s">
        <v>4689</v>
      </c>
      <c r="CL453" s="6" t="s">
        <v>4434</v>
      </c>
      <c r="CM453" s="6" t="s">
        <v>4738</v>
      </c>
      <c r="CN453" s="6" t="s">
        <v>7200</v>
      </c>
      <c r="CO453" s="6" t="s">
        <v>8607</v>
      </c>
      <c r="CP453" s="6" t="s">
        <v>4758</v>
      </c>
      <c r="CR453" s="6" t="s">
        <v>4537</v>
      </c>
      <c r="CS453" s="6" t="s">
        <v>4759</v>
      </c>
      <c r="CU453" s="6" t="s">
        <v>8607</v>
      </c>
      <c r="CV453" s="6" t="s">
        <v>4694</v>
      </c>
      <c r="CX453" s="6" t="s">
        <v>4537</v>
      </c>
      <c r="CY453" s="6" t="s">
        <v>4537</v>
      </c>
      <c r="DA453" s="6" t="s">
        <v>7201</v>
      </c>
      <c r="DC453" s="6" t="s">
        <v>4434</v>
      </c>
      <c r="DD453" s="6" t="s">
        <v>3807</v>
      </c>
      <c r="DF453" s="29">
        <f t="shared" si="23"/>
        <v>0</v>
      </c>
      <c r="DG453" s="6">
        <v>1</v>
      </c>
    </row>
    <row r="454" spans="1:111" hidden="1" x14ac:dyDescent="0.2">
      <c r="A454" s="6">
        <v>469</v>
      </c>
      <c r="B454" s="25">
        <v>46233.526550925926</v>
      </c>
      <c r="C454" s="25">
        <v>46233.540520833332</v>
      </c>
      <c r="D454" s="6" t="s">
        <v>4901</v>
      </c>
      <c r="F454" s="25"/>
      <c r="G454" s="26" t="s">
        <v>4725</v>
      </c>
      <c r="H454" s="6" t="s">
        <v>155</v>
      </c>
      <c r="I454" s="6" t="s">
        <v>5001</v>
      </c>
      <c r="J454" s="6" t="s">
        <v>4537</v>
      </c>
      <c r="L454" s="6" t="s">
        <v>1297</v>
      </c>
      <c r="M454" s="6" t="s">
        <v>6486</v>
      </c>
      <c r="N454" s="6" t="s">
        <v>4679</v>
      </c>
      <c r="P454" s="6" t="s">
        <v>6487</v>
      </c>
      <c r="Q454" s="6" t="s">
        <v>4773</v>
      </c>
      <c r="S454" s="6" t="s">
        <v>6488</v>
      </c>
      <c r="X454" s="27">
        <v>170</v>
      </c>
      <c r="Y454" s="30"/>
      <c r="Z454" s="27">
        <v>183</v>
      </c>
      <c r="AA454" s="27">
        <v>166</v>
      </c>
      <c r="AB454" s="27">
        <f>SUM(Table2026_09_25[[#This Row],[Number of in-person visits provided in reporting year.]:[Number of video/virtual visits provided in reporting year.]])</f>
        <v>349</v>
      </c>
      <c r="AC454" s="6" t="s">
        <v>8469</v>
      </c>
      <c r="AF454" s="6" t="s">
        <v>4682</v>
      </c>
      <c r="AG454" s="28">
        <v>49</v>
      </c>
      <c r="AH454" s="6" t="s">
        <v>6431</v>
      </c>
      <c r="AI454" s="6" t="s">
        <v>156</v>
      </c>
      <c r="AJ454" s="6" t="s">
        <v>328</v>
      </c>
      <c r="AK454" s="6" t="s">
        <v>8483</v>
      </c>
      <c r="AL454" s="6" t="s">
        <v>157</v>
      </c>
      <c r="AQ454" s="6" t="s">
        <v>1289</v>
      </c>
      <c r="AU454" s="6" t="s">
        <v>6209</v>
      </c>
      <c r="AX454" s="6" t="s">
        <v>4686</v>
      </c>
      <c r="BC454" s="28">
        <v>0.2</v>
      </c>
      <c r="BD454" s="28">
        <v>0.1</v>
      </c>
      <c r="BZ454" s="6">
        <f t="shared" si="21"/>
        <v>0.30000000000000004</v>
      </c>
      <c r="CA454" s="6">
        <f t="shared" si="22"/>
        <v>0</v>
      </c>
      <c r="CB454" s="28">
        <v>0.17</v>
      </c>
      <c r="CC454" s="26" t="s">
        <v>4753</v>
      </c>
      <c r="CD454" s="6" t="s">
        <v>7202</v>
      </c>
      <c r="CE454" s="6" t="s">
        <v>4434</v>
      </c>
      <c r="CF454" s="6" t="s">
        <v>6434</v>
      </c>
      <c r="CI454" s="6" t="s">
        <v>6435</v>
      </c>
      <c r="CJ454" s="6" t="s">
        <v>5148</v>
      </c>
      <c r="CK454" s="6" t="s">
        <v>4689</v>
      </c>
      <c r="CL454" s="6" t="s">
        <v>4537</v>
      </c>
      <c r="CM454" s="6" t="s">
        <v>4737</v>
      </c>
      <c r="CO454" s="6" t="s">
        <v>4434</v>
      </c>
      <c r="CP454" s="6" t="s">
        <v>4787</v>
      </c>
      <c r="CQ454" s="6" t="s">
        <v>6491</v>
      </c>
      <c r="CR454" s="6" t="s">
        <v>8609</v>
      </c>
      <c r="CS454" s="6" t="s">
        <v>5149</v>
      </c>
      <c r="CT454" s="6" t="s">
        <v>6442</v>
      </c>
      <c r="CU454" s="6" t="s">
        <v>4434</v>
      </c>
      <c r="CV454" s="6" t="s">
        <v>5149</v>
      </c>
      <c r="CW454" s="6" t="s">
        <v>5440</v>
      </c>
      <c r="CX454" s="6" t="s">
        <v>4537</v>
      </c>
      <c r="CY454" s="6" t="s">
        <v>4537</v>
      </c>
      <c r="DC454" s="6" t="s">
        <v>4434</v>
      </c>
      <c r="DD454" s="6" t="s">
        <v>3807</v>
      </c>
      <c r="DF454" s="29">
        <f t="shared" si="23"/>
        <v>0</v>
      </c>
      <c r="DG454" s="6">
        <v>1</v>
      </c>
    </row>
    <row r="455" spans="1:111" hidden="1" x14ac:dyDescent="0.2">
      <c r="A455" s="6">
        <v>470</v>
      </c>
      <c r="B455" s="25">
        <v>46233.537604166668</v>
      </c>
      <c r="C455" s="25">
        <v>46233.546967592592</v>
      </c>
      <c r="D455" s="6" t="s">
        <v>4901</v>
      </c>
      <c r="F455" s="25"/>
      <c r="G455" s="26" t="s">
        <v>4676</v>
      </c>
      <c r="H455" s="6" t="s">
        <v>172</v>
      </c>
      <c r="I455" s="6" t="s">
        <v>7203</v>
      </c>
      <c r="J455" s="6" t="s">
        <v>4537</v>
      </c>
      <c r="L455" s="6" t="s">
        <v>171</v>
      </c>
      <c r="M455" s="6" t="s">
        <v>3678</v>
      </c>
      <c r="N455" s="6" t="s">
        <v>4679</v>
      </c>
      <c r="P455" s="6" t="s">
        <v>3531</v>
      </c>
      <c r="Q455" s="6" t="s">
        <v>4680</v>
      </c>
      <c r="U455" s="6" t="s">
        <v>4681</v>
      </c>
      <c r="X455" s="30"/>
      <c r="Y455" s="27">
        <v>184</v>
      </c>
      <c r="Z455" s="27">
        <v>70</v>
      </c>
      <c r="AA455" s="27">
        <v>0</v>
      </c>
      <c r="AB455" s="27">
        <f>SUM(Table2026_09_25[[#This Row],[Number of in-person visits provided in reporting year.]:[Number of video/virtual visits provided in reporting year.]])</f>
        <v>254</v>
      </c>
      <c r="AC455" s="6" t="s">
        <v>8469</v>
      </c>
      <c r="AF455" s="6" t="s">
        <v>4682</v>
      </c>
      <c r="AG455" s="28">
        <v>1</v>
      </c>
      <c r="AH455" s="6" t="s">
        <v>7204</v>
      </c>
      <c r="AI455" s="6" t="s">
        <v>6330</v>
      </c>
      <c r="AJ455" s="6" t="s">
        <v>5325</v>
      </c>
      <c r="AK455" s="6" t="s">
        <v>8483</v>
      </c>
      <c r="AL455" s="6" t="s">
        <v>1828</v>
      </c>
      <c r="AP455" s="6" t="s">
        <v>7205</v>
      </c>
      <c r="AQ455" s="6" t="s">
        <v>63</v>
      </c>
      <c r="AS455" s="6" t="s">
        <v>6331</v>
      </c>
      <c r="AX455" s="6" t="s">
        <v>4686</v>
      </c>
      <c r="AY455" s="28">
        <v>0</v>
      </c>
      <c r="AZ455" s="28">
        <v>0</v>
      </c>
      <c r="BA455" s="28">
        <v>0</v>
      </c>
      <c r="BB455" s="28">
        <v>0</v>
      </c>
      <c r="BC455" s="28">
        <v>0</v>
      </c>
      <c r="BD455" s="28">
        <v>0</v>
      </c>
      <c r="BE455" s="28">
        <v>0</v>
      </c>
      <c r="BF455" s="28">
        <v>0</v>
      </c>
      <c r="BG455" s="28">
        <v>0</v>
      </c>
      <c r="BH455" s="28">
        <v>0</v>
      </c>
      <c r="BI455" s="28">
        <v>0</v>
      </c>
      <c r="BJ455" s="28">
        <v>0</v>
      </c>
      <c r="BK455" s="28">
        <v>0</v>
      </c>
      <c r="BL455" s="28">
        <v>0</v>
      </c>
      <c r="BM455" s="28">
        <v>0</v>
      </c>
      <c r="BN455" s="28">
        <v>0</v>
      </c>
      <c r="BO455" s="28">
        <v>0</v>
      </c>
      <c r="BP455" s="28">
        <v>1</v>
      </c>
      <c r="BQ455" s="28">
        <v>0</v>
      </c>
      <c r="BR455" s="28">
        <v>0</v>
      </c>
      <c r="BS455" s="28">
        <v>0</v>
      </c>
      <c r="BT455" s="28">
        <v>0</v>
      </c>
      <c r="BU455" s="28">
        <v>0</v>
      </c>
      <c r="BV455" s="28"/>
      <c r="BW455" s="28"/>
      <c r="BX455" s="28"/>
      <c r="BZ455" s="6">
        <f t="shared" si="21"/>
        <v>1</v>
      </c>
      <c r="CA455" s="6">
        <f t="shared" si="22"/>
        <v>1</v>
      </c>
      <c r="CB455" s="28">
        <v>1</v>
      </c>
      <c r="CC455" s="26" t="s">
        <v>4687</v>
      </c>
      <c r="CD455" s="6" t="s">
        <v>4688</v>
      </c>
      <c r="CE455" s="6" t="s">
        <v>4537</v>
      </c>
      <c r="CG455" s="6" t="s">
        <v>4537</v>
      </c>
      <c r="CI455" s="6" t="s">
        <v>7206</v>
      </c>
      <c r="CJ455" s="6" t="s">
        <v>7981</v>
      </c>
      <c r="CK455" s="6" t="s">
        <v>4937</v>
      </c>
      <c r="CL455" s="6" t="s">
        <v>4434</v>
      </c>
      <c r="CM455" s="6" t="s">
        <v>4738</v>
      </c>
      <c r="CN455" s="6" t="s">
        <v>7207</v>
      </c>
      <c r="CO455" s="6" t="s">
        <v>8607</v>
      </c>
      <c r="CP455" s="6" t="s">
        <v>4758</v>
      </c>
      <c r="CR455" s="6" t="s">
        <v>8609</v>
      </c>
      <c r="CS455" s="6" t="s">
        <v>4738</v>
      </c>
      <c r="CT455" s="6" t="s">
        <v>6337</v>
      </c>
      <c r="CU455" s="6" t="s">
        <v>8607</v>
      </c>
      <c r="CV455" s="6" t="s">
        <v>4694</v>
      </c>
      <c r="CX455" s="6" t="s">
        <v>4537</v>
      </c>
      <c r="CY455" s="6" t="s">
        <v>4537</v>
      </c>
      <c r="DC455" s="6" t="s">
        <v>4434</v>
      </c>
      <c r="DD455" s="6" t="s">
        <v>6339</v>
      </c>
      <c r="DF455" s="29">
        <f t="shared" si="23"/>
        <v>0</v>
      </c>
      <c r="DG455" s="29">
        <v>1</v>
      </c>
    </row>
    <row r="456" spans="1:111" hidden="1" x14ac:dyDescent="0.2">
      <c r="A456" s="6">
        <v>471</v>
      </c>
      <c r="B456" s="25">
        <v>46233.54078703704</v>
      </c>
      <c r="C456" s="25">
        <v>46233.549212962964</v>
      </c>
      <c r="D456" s="6" t="s">
        <v>4901</v>
      </c>
      <c r="F456" s="25"/>
      <c r="G456" s="26" t="s">
        <v>4725</v>
      </c>
      <c r="H456" s="6" t="s">
        <v>155</v>
      </c>
      <c r="I456" s="6" t="s">
        <v>5001</v>
      </c>
      <c r="J456" s="6" t="s">
        <v>4537</v>
      </c>
      <c r="L456" s="6" t="s">
        <v>6492</v>
      </c>
      <c r="M456" s="6" t="s">
        <v>6486</v>
      </c>
      <c r="N456" s="6" t="s">
        <v>4679</v>
      </c>
      <c r="P456" s="6" t="s">
        <v>5361</v>
      </c>
      <c r="Q456" s="6" t="s">
        <v>4730</v>
      </c>
      <c r="W456" s="6" t="s">
        <v>5362</v>
      </c>
      <c r="X456" s="27">
        <v>129</v>
      </c>
      <c r="Y456" s="27">
        <v>233</v>
      </c>
      <c r="Z456" s="27">
        <v>71</v>
      </c>
      <c r="AA456" s="30"/>
      <c r="AB456" s="30">
        <f>SUM(Table2026_09_25[[#This Row],[Number of in-person visits provided in reporting year.]:[Number of video/virtual visits provided in reporting year.]])</f>
        <v>304</v>
      </c>
      <c r="AC456" s="6" t="s">
        <v>8469</v>
      </c>
      <c r="AF456" s="6" t="s">
        <v>4682</v>
      </c>
      <c r="AG456" s="28">
        <v>4</v>
      </c>
      <c r="AH456" s="6" t="s">
        <v>6431</v>
      </c>
      <c r="AI456" s="6" t="s">
        <v>156</v>
      </c>
      <c r="AJ456" s="6" t="s">
        <v>328</v>
      </c>
      <c r="AK456" s="6" t="s">
        <v>8483</v>
      </c>
      <c r="AL456" s="6" t="s">
        <v>157</v>
      </c>
      <c r="AQ456" s="6" t="s">
        <v>1289</v>
      </c>
      <c r="AU456" s="6" t="s">
        <v>6209</v>
      </c>
      <c r="AX456" s="6" t="s">
        <v>4686</v>
      </c>
      <c r="BD456" s="28">
        <v>0.2</v>
      </c>
      <c r="BZ456" s="6">
        <f t="shared" si="21"/>
        <v>0.2</v>
      </c>
      <c r="CA456" s="6">
        <f t="shared" si="22"/>
        <v>0</v>
      </c>
      <c r="CB456" s="28">
        <v>0</v>
      </c>
      <c r="CC456" s="26" t="s">
        <v>4753</v>
      </c>
      <c r="CD456" s="6" t="s">
        <v>6494</v>
      </c>
      <c r="CI456" s="6" t="s">
        <v>6435</v>
      </c>
      <c r="CJ456" s="6" t="s">
        <v>5148</v>
      </c>
      <c r="CK456" s="6" t="s">
        <v>4689</v>
      </c>
      <c r="CL456" s="6" t="s">
        <v>4537</v>
      </c>
      <c r="CM456" s="6" t="s">
        <v>4737</v>
      </c>
      <c r="CO456" s="6" t="s">
        <v>4434</v>
      </c>
      <c r="CP456" s="6" t="s">
        <v>4738</v>
      </c>
      <c r="CR456" s="6" t="s">
        <v>8609</v>
      </c>
      <c r="CS456" s="6" t="s">
        <v>5149</v>
      </c>
      <c r="CT456" s="6" t="s">
        <v>6442</v>
      </c>
      <c r="CU456" s="6" t="s">
        <v>4434</v>
      </c>
      <c r="CV456" s="6" t="s">
        <v>5149</v>
      </c>
      <c r="CW456" s="6" t="s">
        <v>5440</v>
      </c>
      <c r="CX456" s="6" t="s">
        <v>4537</v>
      </c>
      <c r="CY456" s="6" t="s">
        <v>4537</v>
      </c>
      <c r="DA456" s="6" t="s">
        <v>6495</v>
      </c>
      <c r="DC456" s="6" t="s">
        <v>4434</v>
      </c>
      <c r="DD456" s="6" t="s">
        <v>3807</v>
      </c>
      <c r="DF456" s="29">
        <f t="shared" si="23"/>
        <v>0</v>
      </c>
      <c r="DG456" s="6">
        <v>1</v>
      </c>
    </row>
    <row r="457" spans="1:111" hidden="1" x14ac:dyDescent="0.2">
      <c r="A457" s="6">
        <v>472</v>
      </c>
      <c r="B457" s="25">
        <v>46233.54928240741</v>
      </c>
      <c r="C457" s="25">
        <v>46233.552997685183</v>
      </c>
      <c r="D457" s="6" t="s">
        <v>4901</v>
      </c>
      <c r="F457" s="25"/>
      <c r="G457" s="26" t="s">
        <v>4725</v>
      </c>
      <c r="H457" s="6" t="s">
        <v>155</v>
      </c>
      <c r="I457" s="6" t="s">
        <v>6496</v>
      </c>
      <c r="J457" s="6" t="s">
        <v>4537</v>
      </c>
      <c r="L457" s="6" t="s">
        <v>6497</v>
      </c>
      <c r="M457" s="6" t="s">
        <v>6486</v>
      </c>
      <c r="N457" s="6" t="s">
        <v>4679</v>
      </c>
      <c r="P457" s="6" t="s">
        <v>3534</v>
      </c>
      <c r="Q457" s="6" t="s">
        <v>4730</v>
      </c>
      <c r="W457" s="6" t="s">
        <v>4968</v>
      </c>
      <c r="X457" s="27">
        <v>38</v>
      </c>
      <c r="Y457" s="27">
        <v>38</v>
      </c>
      <c r="Z457" s="30"/>
      <c r="AA457" s="30"/>
      <c r="AB457" s="30">
        <f>SUM(Table2026_09_25[[#This Row],[Number of in-person visits provided in reporting year.]:[Number of video/virtual visits provided in reporting year.]])</f>
        <v>38</v>
      </c>
      <c r="AC457" s="6" t="s">
        <v>8469</v>
      </c>
      <c r="AF457" s="6" t="s">
        <v>4682</v>
      </c>
      <c r="AI457" s="6" t="s">
        <v>156</v>
      </c>
      <c r="AJ457" s="6" t="s">
        <v>328</v>
      </c>
      <c r="AK457" s="6" t="s">
        <v>8483</v>
      </c>
      <c r="AL457" s="6" t="s">
        <v>157</v>
      </c>
      <c r="AQ457" s="6" t="s">
        <v>1289</v>
      </c>
      <c r="AU457" s="6" t="s">
        <v>6209</v>
      </c>
      <c r="AX457" s="6" t="s">
        <v>4686</v>
      </c>
      <c r="BC457" s="28">
        <v>0.1</v>
      </c>
      <c r="BZ457" s="6">
        <f t="shared" si="21"/>
        <v>0.1</v>
      </c>
      <c r="CA457" s="6">
        <f t="shared" si="22"/>
        <v>0</v>
      </c>
      <c r="CC457" s="26" t="s">
        <v>4753</v>
      </c>
      <c r="CD457" s="6" t="s">
        <v>6494</v>
      </c>
      <c r="CI457" s="6" t="s">
        <v>6435</v>
      </c>
      <c r="CJ457" s="6" t="s">
        <v>5148</v>
      </c>
      <c r="CK457" s="6" t="s">
        <v>4689</v>
      </c>
      <c r="CO457" s="6" t="s">
        <v>4434</v>
      </c>
      <c r="CP457" s="6" t="s">
        <v>4738</v>
      </c>
      <c r="CX457" s="6" t="s">
        <v>4537</v>
      </c>
      <c r="CY457" s="6" t="s">
        <v>4537</v>
      </c>
      <c r="DA457" s="6" t="s">
        <v>6495</v>
      </c>
      <c r="DC457" s="6" t="s">
        <v>4434</v>
      </c>
      <c r="DD457" s="6" t="s">
        <v>3807</v>
      </c>
      <c r="DF457" s="29">
        <f t="shared" si="23"/>
        <v>0</v>
      </c>
      <c r="DG457" s="6">
        <v>1</v>
      </c>
    </row>
    <row r="458" spans="1:111" hidden="1" x14ac:dyDescent="0.2">
      <c r="A458" s="6">
        <v>473</v>
      </c>
      <c r="B458" s="25">
        <v>46233.547025462962</v>
      </c>
      <c r="C458" s="25">
        <v>46233.554027777776</v>
      </c>
      <c r="D458" s="6" t="s">
        <v>4901</v>
      </c>
      <c r="F458" s="25"/>
      <c r="G458" s="26" t="s">
        <v>4725</v>
      </c>
      <c r="H458" s="6" t="s">
        <v>172</v>
      </c>
      <c r="I458" s="6" t="s">
        <v>4874</v>
      </c>
      <c r="J458" s="6" t="s">
        <v>4537</v>
      </c>
      <c r="L458" s="6" t="s">
        <v>171</v>
      </c>
      <c r="M458" s="6" t="s">
        <v>6339</v>
      </c>
      <c r="N458" s="6" t="s">
        <v>4679</v>
      </c>
      <c r="P458" s="6" t="s">
        <v>3531</v>
      </c>
      <c r="Q458" s="6" t="s">
        <v>4680</v>
      </c>
      <c r="U458" s="6" t="s">
        <v>4681</v>
      </c>
      <c r="X458" s="30"/>
      <c r="Y458" s="27">
        <v>188</v>
      </c>
      <c r="Z458" s="27">
        <v>41</v>
      </c>
      <c r="AA458" s="27">
        <v>0</v>
      </c>
      <c r="AB458" s="27">
        <f>SUM(Table2026_09_25[[#This Row],[Number of in-person visits provided in reporting year.]:[Number of video/virtual visits provided in reporting year.]])</f>
        <v>229</v>
      </c>
      <c r="AC458" s="6" t="s">
        <v>8469</v>
      </c>
      <c r="AF458" s="6" t="s">
        <v>4682</v>
      </c>
      <c r="AG458" s="28">
        <v>1</v>
      </c>
      <c r="AH458" s="6" t="s">
        <v>7208</v>
      </c>
      <c r="AI458" s="6" t="s">
        <v>6330</v>
      </c>
      <c r="AJ458" s="6" t="s">
        <v>5325</v>
      </c>
      <c r="AK458" s="6" t="s">
        <v>8483</v>
      </c>
      <c r="AL458" s="6" t="s">
        <v>1828</v>
      </c>
      <c r="AP458" s="6" t="s">
        <v>7209</v>
      </c>
      <c r="AQ458" s="6" t="s">
        <v>63</v>
      </c>
      <c r="AS458" s="6" t="s">
        <v>6331</v>
      </c>
      <c r="AX458" s="6" t="s">
        <v>4686</v>
      </c>
      <c r="AY458" s="28">
        <v>0</v>
      </c>
      <c r="AZ458" s="28">
        <v>0</v>
      </c>
      <c r="BA458" s="28">
        <v>0</v>
      </c>
      <c r="BB458" s="28">
        <v>0</v>
      </c>
      <c r="BC458" s="28">
        <v>0</v>
      </c>
      <c r="BD458" s="28">
        <v>0</v>
      </c>
      <c r="BE458" s="28">
        <v>0</v>
      </c>
      <c r="BF458" s="28">
        <v>0</v>
      </c>
      <c r="BG458" s="28">
        <v>0</v>
      </c>
      <c r="BH458" s="28">
        <v>0</v>
      </c>
      <c r="BI458" s="28">
        <v>0</v>
      </c>
      <c r="BJ458" s="28">
        <v>0</v>
      </c>
      <c r="BK458" s="28">
        <v>0</v>
      </c>
      <c r="BL458" s="28">
        <v>0</v>
      </c>
      <c r="BM458" s="28">
        <v>0</v>
      </c>
      <c r="BN458" s="28">
        <v>0</v>
      </c>
      <c r="BO458" s="28">
        <v>0</v>
      </c>
      <c r="BP458" s="28">
        <v>1</v>
      </c>
      <c r="BQ458" s="28">
        <v>0</v>
      </c>
      <c r="BR458" s="28">
        <v>0</v>
      </c>
      <c r="BS458" s="28">
        <v>0</v>
      </c>
      <c r="BT458" s="28">
        <v>0</v>
      </c>
      <c r="BU458" s="28">
        <v>0</v>
      </c>
      <c r="BV458" s="28"/>
      <c r="BW458" s="28"/>
      <c r="BX458" s="28"/>
      <c r="BY458" s="28" t="s">
        <v>4881</v>
      </c>
      <c r="BZ458" s="6">
        <f t="shared" si="21"/>
        <v>1</v>
      </c>
      <c r="CA458" s="6">
        <f t="shared" si="22"/>
        <v>1</v>
      </c>
      <c r="CB458" s="28">
        <v>0</v>
      </c>
      <c r="CC458" s="26" t="s">
        <v>4687</v>
      </c>
      <c r="CD458" s="6" t="s">
        <v>4688</v>
      </c>
      <c r="CE458" s="6" t="s">
        <v>4537</v>
      </c>
      <c r="CG458" s="6" t="s">
        <v>4537</v>
      </c>
      <c r="CJ458" s="6" t="s">
        <v>7981</v>
      </c>
      <c r="CK458" s="6" t="s">
        <v>4937</v>
      </c>
      <c r="CL458" s="6" t="s">
        <v>4434</v>
      </c>
      <c r="CM458" s="6" t="s">
        <v>4738</v>
      </c>
      <c r="CN458" s="6" t="s">
        <v>6344</v>
      </c>
      <c r="CO458" s="6" t="s">
        <v>8607</v>
      </c>
      <c r="CP458" s="6" t="s">
        <v>4758</v>
      </c>
      <c r="CR458" s="6" t="s">
        <v>8609</v>
      </c>
      <c r="CS458" s="6" t="s">
        <v>4738</v>
      </c>
      <c r="CT458" s="6" t="s">
        <v>6337</v>
      </c>
      <c r="CU458" s="6" t="s">
        <v>8607</v>
      </c>
      <c r="CV458" s="6" t="s">
        <v>4694</v>
      </c>
      <c r="CX458" s="6" t="s">
        <v>4537</v>
      </c>
      <c r="CY458" s="6" t="s">
        <v>4537</v>
      </c>
      <c r="DC458" s="6" t="s">
        <v>4434</v>
      </c>
      <c r="DD458" s="6" t="s">
        <v>6339</v>
      </c>
      <c r="DF458" s="29">
        <f t="shared" si="23"/>
        <v>0</v>
      </c>
      <c r="DG458" s="6">
        <v>1</v>
      </c>
    </row>
    <row r="459" spans="1:111" ht="16" hidden="1" x14ac:dyDescent="0.2">
      <c r="A459" s="6">
        <v>474</v>
      </c>
      <c r="B459" s="25">
        <v>46233.553182870368</v>
      </c>
      <c r="C459" s="25">
        <v>46233.555775462963</v>
      </c>
      <c r="D459" s="6" t="s">
        <v>4901</v>
      </c>
      <c r="F459" s="25"/>
      <c r="G459" s="26" t="s">
        <v>4725</v>
      </c>
      <c r="H459" s="6" t="s">
        <v>278</v>
      </c>
      <c r="I459" s="6" t="s">
        <v>6496</v>
      </c>
      <c r="J459" s="6" t="s">
        <v>4537</v>
      </c>
      <c r="L459" s="6" t="s">
        <v>6497</v>
      </c>
      <c r="M459" s="6" t="s">
        <v>6486</v>
      </c>
      <c r="N459" s="6" t="s">
        <v>4679</v>
      </c>
      <c r="P459" s="6" t="s">
        <v>3534</v>
      </c>
      <c r="Q459" s="31" t="s">
        <v>987</v>
      </c>
      <c r="V459" s="6" t="s">
        <v>4968</v>
      </c>
      <c r="X459" s="27">
        <v>1466</v>
      </c>
      <c r="Y459" s="27">
        <v>1466</v>
      </c>
      <c r="Z459" s="30"/>
      <c r="AA459" s="30"/>
      <c r="AB459" s="30">
        <f>SUM(Table2026_09_25[[#This Row],[Number of in-person visits provided in reporting year.]:[Number of video/virtual visits provided in reporting year.]])</f>
        <v>1466</v>
      </c>
      <c r="AC459" s="6" t="s">
        <v>8469</v>
      </c>
      <c r="AF459" s="6" t="s">
        <v>4682</v>
      </c>
      <c r="AI459" s="6" t="s">
        <v>6445</v>
      </c>
      <c r="AJ459" s="6" t="s">
        <v>328</v>
      </c>
      <c r="AK459" s="6" t="s">
        <v>8483</v>
      </c>
      <c r="AL459" s="6" t="s">
        <v>279</v>
      </c>
      <c r="AQ459" s="6" t="s">
        <v>1289</v>
      </c>
      <c r="AU459" s="6" t="s">
        <v>6209</v>
      </c>
      <c r="AX459" s="6" t="s">
        <v>4686</v>
      </c>
      <c r="BC459" s="28">
        <v>1</v>
      </c>
      <c r="BZ459" s="6">
        <f t="shared" si="21"/>
        <v>1</v>
      </c>
      <c r="CA459" s="6">
        <f t="shared" si="22"/>
        <v>0</v>
      </c>
      <c r="CC459" s="26" t="s">
        <v>4753</v>
      </c>
      <c r="CD459" s="6" t="s">
        <v>6498</v>
      </c>
      <c r="CI459" s="6" t="s">
        <v>6435</v>
      </c>
      <c r="CJ459" s="6" t="s">
        <v>5148</v>
      </c>
      <c r="CK459" s="6" t="s">
        <v>4689</v>
      </c>
      <c r="CO459" s="6" t="s">
        <v>4434</v>
      </c>
      <c r="CP459" s="6" t="s">
        <v>4738</v>
      </c>
      <c r="CX459" s="6" t="s">
        <v>4537</v>
      </c>
      <c r="CY459" s="6" t="s">
        <v>4537</v>
      </c>
      <c r="DA459" s="6" t="s">
        <v>6499</v>
      </c>
      <c r="DC459" s="6" t="s">
        <v>4434</v>
      </c>
      <c r="DD459" s="6" t="s">
        <v>3807</v>
      </c>
      <c r="DF459" s="29">
        <f t="shared" si="23"/>
        <v>0</v>
      </c>
      <c r="DG459" s="6">
        <v>1</v>
      </c>
    </row>
    <row r="460" spans="1:111" hidden="1" x14ac:dyDescent="0.2">
      <c r="A460" s="6">
        <v>475</v>
      </c>
      <c r="B460" s="25">
        <v>46233.556041666663</v>
      </c>
      <c r="C460" s="25">
        <v>46233.559386574074</v>
      </c>
      <c r="D460" s="6" t="s">
        <v>4901</v>
      </c>
      <c r="F460" s="25"/>
      <c r="G460" s="26" t="s">
        <v>4725</v>
      </c>
      <c r="H460" s="6" t="s">
        <v>155</v>
      </c>
      <c r="I460" s="6" t="s">
        <v>6500</v>
      </c>
      <c r="J460" s="6" t="s">
        <v>4537</v>
      </c>
      <c r="L460" s="6" t="s">
        <v>6501</v>
      </c>
      <c r="M460" s="6" t="s">
        <v>6486</v>
      </c>
      <c r="N460" s="6" t="s">
        <v>4679</v>
      </c>
      <c r="P460" s="6" t="s">
        <v>1189</v>
      </c>
      <c r="Q460" s="6" t="s">
        <v>4773</v>
      </c>
      <c r="S460" s="6" t="s">
        <v>1189</v>
      </c>
      <c r="X460" s="27">
        <v>281</v>
      </c>
      <c r="Y460" s="27">
        <v>2096</v>
      </c>
      <c r="Z460" s="27">
        <v>383</v>
      </c>
      <c r="AA460" s="30"/>
      <c r="AB460" s="30">
        <f>SUM(Table2026_09_25[[#This Row],[Number of in-person visits provided in reporting year.]:[Number of video/virtual visits provided in reporting year.]])</f>
        <v>2479</v>
      </c>
      <c r="AC460" s="6" t="s">
        <v>8469</v>
      </c>
      <c r="AF460" s="6" t="s">
        <v>4682</v>
      </c>
      <c r="AG460" s="28">
        <v>31</v>
      </c>
      <c r="AH460" s="6" t="s">
        <v>6431</v>
      </c>
      <c r="AI460" s="6" t="s">
        <v>6502</v>
      </c>
      <c r="AJ460" s="6" t="s">
        <v>328</v>
      </c>
      <c r="AK460" s="6" t="s">
        <v>8483</v>
      </c>
      <c r="AL460" s="6" t="s">
        <v>3066</v>
      </c>
      <c r="AQ460" s="6" t="s">
        <v>1289</v>
      </c>
      <c r="AU460" s="6" t="s">
        <v>6432</v>
      </c>
      <c r="AX460" s="6" t="s">
        <v>4686</v>
      </c>
      <c r="BX460" s="6">
        <v>3.8</v>
      </c>
      <c r="BY460" s="6" t="s">
        <v>7210</v>
      </c>
      <c r="BZ460" s="6">
        <f t="shared" si="21"/>
        <v>0</v>
      </c>
      <c r="CA460" s="6">
        <f t="shared" si="22"/>
        <v>3.8</v>
      </c>
      <c r="CB460" s="28">
        <v>0.8</v>
      </c>
      <c r="CC460" s="26" t="s">
        <v>4753</v>
      </c>
      <c r="CD460" s="6" t="s">
        <v>4987</v>
      </c>
      <c r="CE460" s="6" t="s">
        <v>4434</v>
      </c>
      <c r="CF460" s="6" t="s">
        <v>6434</v>
      </c>
      <c r="CI460" s="6" t="s">
        <v>6435</v>
      </c>
      <c r="CJ460" s="6" t="s">
        <v>5148</v>
      </c>
      <c r="CK460" s="6" t="s">
        <v>4689</v>
      </c>
      <c r="CX460" s="6" t="s">
        <v>4537</v>
      </c>
      <c r="CY460" s="6" t="s">
        <v>4537</v>
      </c>
      <c r="DC460" s="6" t="s">
        <v>4434</v>
      </c>
      <c r="DD460" s="6" t="s">
        <v>3807</v>
      </c>
      <c r="DF460" s="29">
        <f t="shared" si="23"/>
        <v>0</v>
      </c>
      <c r="DG460" s="6">
        <v>1</v>
      </c>
    </row>
    <row r="461" spans="1:111" hidden="1" x14ac:dyDescent="0.2">
      <c r="A461" s="6">
        <v>476</v>
      </c>
      <c r="B461" s="25">
        <v>46233.559571759259</v>
      </c>
      <c r="C461" s="25">
        <v>46233.568043981482</v>
      </c>
      <c r="D461" s="6" t="s">
        <v>4901</v>
      </c>
      <c r="F461" s="25"/>
      <c r="G461" s="26" t="s">
        <v>4725</v>
      </c>
      <c r="H461" s="6" t="s">
        <v>155</v>
      </c>
      <c r="I461" s="6" t="s">
        <v>6504</v>
      </c>
      <c r="J461" s="6" t="s">
        <v>4537</v>
      </c>
      <c r="L461" s="6" t="s">
        <v>6505</v>
      </c>
      <c r="M461" s="6" t="s">
        <v>6486</v>
      </c>
      <c r="N461" s="6" t="s">
        <v>4679</v>
      </c>
      <c r="P461" s="6" t="s">
        <v>1189</v>
      </c>
      <c r="Q461" s="6" t="s">
        <v>4744</v>
      </c>
      <c r="T461" s="6" t="s">
        <v>6506</v>
      </c>
      <c r="X461" s="27">
        <v>746</v>
      </c>
      <c r="Y461" s="27">
        <v>4736</v>
      </c>
      <c r="Z461" s="27">
        <v>483</v>
      </c>
      <c r="AA461" s="30"/>
      <c r="AB461" s="30">
        <f>SUM(Table2026_09_25[[#This Row],[Number of in-person visits provided in reporting year.]:[Number of video/virtual visits provided in reporting year.]])</f>
        <v>5219</v>
      </c>
      <c r="AC461" s="6" t="s">
        <v>8469</v>
      </c>
      <c r="AF461" s="6" t="s">
        <v>5245</v>
      </c>
      <c r="AG461" s="28">
        <v>4</v>
      </c>
      <c r="AH461" s="6" t="s">
        <v>6431</v>
      </c>
      <c r="AI461" s="6" t="s">
        <v>6502</v>
      </c>
      <c r="AJ461" s="6" t="s">
        <v>328</v>
      </c>
      <c r="AK461" s="6" t="s">
        <v>8483</v>
      </c>
      <c r="AL461" s="6" t="s">
        <v>3066</v>
      </c>
      <c r="AM461" s="6" t="s">
        <v>6507</v>
      </c>
      <c r="AN461" s="6" t="s">
        <v>328</v>
      </c>
      <c r="AO461" s="6" t="s">
        <v>2544</v>
      </c>
      <c r="AQ461" s="6" t="s">
        <v>1289</v>
      </c>
      <c r="AU461" s="6" t="s">
        <v>6432</v>
      </c>
      <c r="AX461" s="6" t="s">
        <v>4686</v>
      </c>
      <c r="BJ461" s="28">
        <v>3</v>
      </c>
      <c r="BX461" s="6">
        <v>4.8</v>
      </c>
      <c r="BY461" s="6" t="s">
        <v>6508</v>
      </c>
      <c r="BZ461" s="6">
        <f t="shared" si="21"/>
        <v>3</v>
      </c>
      <c r="CA461" s="6">
        <f t="shared" si="22"/>
        <v>7.8</v>
      </c>
      <c r="CB461" s="28">
        <v>1.8</v>
      </c>
      <c r="CC461" s="26" t="s">
        <v>4753</v>
      </c>
      <c r="CD461" s="6" t="s">
        <v>6509</v>
      </c>
      <c r="CI461" s="6" t="s">
        <v>6435</v>
      </c>
      <c r="CJ461" s="6" t="s">
        <v>5148</v>
      </c>
      <c r="CK461" s="6" t="s">
        <v>4689</v>
      </c>
      <c r="CX461" s="6" t="s">
        <v>4537</v>
      </c>
      <c r="CY461" s="6" t="s">
        <v>4537</v>
      </c>
      <c r="DC461" s="6" t="s">
        <v>4434</v>
      </c>
      <c r="DD461" s="6" t="s">
        <v>3807</v>
      </c>
      <c r="DF461" s="29">
        <f t="shared" si="23"/>
        <v>0</v>
      </c>
      <c r="DG461" s="6">
        <v>1</v>
      </c>
    </row>
    <row r="462" spans="1:111" hidden="1" x14ac:dyDescent="0.2">
      <c r="A462" s="6">
        <v>477</v>
      </c>
      <c r="B462" s="25">
        <v>46233.486018518517</v>
      </c>
      <c r="C462" s="25">
        <v>46233.577604166669</v>
      </c>
      <c r="D462" s="6" t="s">
        <v>4901</v>
      </c>
      <c r="F462" s="25"/>
      <c r="G462" s="26" t="s">
        <v>4725</v>
      </c>
      <c r="H462" s="6" t="s">
        <v>6222</v>
      </c>
      <c r="I462" s="6" t="s">
        <v>6078</v>
      </c>
      <c r="J462" s="6" t="s">
        <v>4537</v>
      </c>
      <c r="L462" s="6" t="s">
        <v>6760</v>
      </c>
      <c r="M462" s="6" t="s">
        <v>6761</v>
      </c>
      <c r="N462" s="6" t="s">
        <v>4985</v>
      </c>
      <c r="P462" s="6" t="s">
        <v>3507</v>
      </c>
      <c r="Q462" s="6" t="s">
        <v>3507</v>
      </c>
      <c r="X462" s="27">
        <v>4290</v>
      </c>
      <c r="Y462" s="27">
        <v>0</v>
      </c>
      <c r="Z462" s="27">
        <v>0</v>
      </c>
      <c r="AA462" s="27">
        <v>0</v>
      </c>
      <c r="AB462" s="27">
        <f>SUM(Table2026_09_25[[#This Row],[Number of in-person visits provided in reporting year.]:[Number of video/virtual visits provided in reporting year.]])</f>
        <v>0</v>
      </c>
      <c r="AC462" s="6" t="s">
        <v>8469</v>
      </c>
      <c r="AF462" s="6" t="s">
        <v>4682</v>
      </c>
      <c r="AG462" s="28">
        <v>2.1</v>
      </c>
      <c r="AH462" s="6" t="s">
        <v>6762</v>
      </c>
      <c r="AI462" s="6" t="s">
        <v>6227</v>
      </c>
      <c r="AJ462" s="6" t="s">
        <v>5296</v>
      </c>
      <c r="AK462" s="6" t="s">
        <v>8483</v>
      </c>
      <c r="AL462" s="6" t="s">
        <v>2662</v>
      </c>
      <c r="AQ462" s="6" t="s">
        <v>544</v>
      </c>
      <c r="AW462" s="6" t="s">
        <v>6763</v>
      </c>
      <c r="AX462" s="6" t="s">
        <v>4686</v>
      </c>
      <c r="AY462" s="28">
        <v>0.3</v>
      </c>
      <c r="AZ462" s="28">
        <v>1.5</v>
      </c>
      <c r="BP462" s="28">
        <v>5</v>
      </c>
      <c r="BZ462" s="6">
        <f t="shared" si="21"/>
        <v>6.8</v>
      </c>
      <c r="CA462" s="6">
        <f t="shared" si="22"/>
        <v>5</v>
      </c>
      <c r="CB462" s="28">
        <v>0</v>
      </c>
      <c r="CC462" s="26" t="s">
        <v>4753</v>
      </c>
      <c r="CD462" s="6" t="s">
        <v>4987</v>
      </c>
      <c r="CK462" s="6" t="s">
        <v>4689</v>
      </c>
      <c r="DC462" s="6" t="s">
        <v>4434</v>
      </c>
      <c r="DD462" s="6" t="s">
        <v>6765</v>
      </c>
      <c r="DF462" s="29">
        <f t="shared" si="23"/>
        <v>0</v>
      </c>
      <c r="DG462" s="6">
        <v>1</v>
      </c>
    </row>
    <row r="463" spans="1:111" hidden="1" x14ac:dyDescent="0.2">
      <c r="A463" s="6">
        <v>478</v>
      </c>
      <c r="B463" s="25">
        <v>46233.451018518521</v>
      </c>
      <c r="C463" s="25">
        <v>46233.580659722225</v>
      </c>
      <c r="D463" s="6" t="s">
        <v>4901</v>
      </c>
      <c r="F463" s="25"/>
      <c r="G463" s="26" t="s">
        <v>4676</v>
      </c>
      <c r="H463" s="6" t="s">
        <v>7211</v>
      </c>
      <c r="I463" s="6" t="s">
        <v>5115</v>
      </c>
      <c r="J463" s="6" t="s">
        <v>4537</v>
      </c>
      <c r="L463" s="6" t="s">
        <v>7212</v>
      </c>
      <c r="M463" s="6" t="s">
        <v>7213</v>
      </c>
      <c r="N463" s="6" t="s">
        <v>4679</v>
      </c>
      <c r="P463" s="6" t="s">
        <v>7214</v>
      </c>
      <c r="Q463" s="6" t="s">
        <v>4680</v>
      </c>
      <c r="U463" s="6" t="s">
        <v>7215</v>
      </c>
      <c r="X463" s="27">
        <v>1358</v>
      </c>
      <c r="Y463" s="27">
        <v>2664</v>
      </c>
      <c r="Z463" s="27">
        <v>0</v>
      </c>
      <c r="AA463" s="27">
        <v>0</v>
      </c>
      <c r="AB463" s="27">
        <f>SUM(Table2026_09_25[[#This Row],[Number of in-person visits provided in reporting year.]:[Number of video/virtual visits provided in reporting year.]])</f>
        <v>2664</v>
      </c>
      <c r="AC463" s="6" t="s">
        <v>8469</v>
      </c>
      <c r="AF463" s="6" t="s">
        <v>5387</v>
      </c>
      <c r="AG463" s="28">
        <v>0</v>
      </c>
      <c r="AH463" s="6" t="s">
        <v>7216</v>
      </c>
      <c r="AI463" s="6" t="s">
        <v>7217</v>
      </c>
      <c r="AJ463" s="6" t="s">
        <v>43</v>
      </c>
      <c r="AK463" s="6" t="s">
        <v>8483</v>
      </c>
      <c r="AL463" s="6" t="s">
        <v>3590</v>
      </c>
      <c r="AQ463" s="6" t="s">
        <v>43</v>
      </c>
      <c r="AV463" s="6" t="s">
        <v>5834</v>
      </c>
      <c r="AX463" s="6" t="s">
        <v>4686</v>
      </c>
      <c r="AY463" s="28">
        <v>0</v>
      </c>
      <c r="AZ463" s="28">
        <v>1</v>
      </c>
      <c r="BG463" s="28">
        <v>1.1000000000000001</v>
      </c>
      <c r="BL463" s="28">
        <v>0.1</v>
      </c>
      <c r="BP463" s="28">
        <v>2</v>
      </c>
      <c r="BR463" s="28">
        <v>4.7</v>
      </c>
      <c r="BZ463" s="6">
        <f t="shared" si="21"/>
        <v>8.9</v>
      </c>
      <c r="CA463" s="6">
        <f t="shared" si="22"/>
        <v>7.9</v>
      </c>
      <c r="CB463" s="28">
        <v>0</v>
      </c>
      <c r="CC463" s="26" t="s">
        <v>4753</v>
      </c>
      <c r="CD463" s="6" t="s">
        <v>4688</v>
      </c>
      <c r="CE463" s="6" t="s">
        <v>4434</v>
      </c>
      <c r="CF463" s="6" t="s">
        <v>7218</v>
      </c>
      <c r="CG463" s="6" t="s">
        <v>4537</v>
      </c>
      <c r="CI463" s="6" t="s">
        <v>7219</v>
      </c>
      <c r="CJ463" s="6" t="s">
        <v>8598</v>
      </c>
      <c r="CK463" s="6" t="s">
        <v>7220</v>
      </c>
      <c r="CL463" s="6" t="s">
        <v>4434</v>
      </c>
      <c r="CM463" s="6" t="s">
        <v>4690</v>
      </c>
      <c r="CN463" s="6" t="s">
        <v>5626</v>
      </c>
      <c r="CO463" s="6" t="s">
        <v>8607</v>
      </c>
      <c r="CP463" s="6" t="s">
        <v>4758</v>
      </c>
      <c r="CR463" s="6" t="s">
        <v>4537</v>
      </c>
      <c r="CS463" s="6" t="s">
        <v>4759</v>
      </c>
      <c r="CU463" s="6" t="s">
        <v>8607</v>
      </c>
      <c r="CV463" s="6" t="s">
        <v>4694</v>
      </c>
      <c r="CX463" s="6" t="s">
        <v>4537</v>
      </c>
      <c r="CY463" s="6" t="s">
        <v>4537</v>
      </c>
      <c r="DA463" s="6" t="s">
        <v>7221</v>
      </c>
      <c r="DC463" s="6" t="s">
        <v>4434</v>
      </c>
      <c r="DD463" s="6" t="s">
        <v>7222</v>
      </c>
      <c r="DF463" s="29">
        <f t="shared" si="23"/>
        <v>0</v>
      </c>
      <c r="DG463" s="29">
        <v>1</v>
      </c>
    </row>
    <row r="464" spans="1:111" hidden="1" x14ac:dyDescent="0.2">
      <c r="A464" s="6">
        <v>479</v>
      </c>
      <c r="B464" s="25">
        <v>46233.577789351853</v>
      </c>
      <c r="C464" s="25">
        <v>46233.581574074073</v>
      </c>
      <c r="D464" s="6" t="s">
        <v>4901</v>
      </c>
      <c r="F464" s="25"/>
      <c r="G464" s="26" t="s">
        <v>4725</v>
      </c>
      <c r="H464" s="6" t="s">
        <v>6222</v>
      </c>
      <c r="I464" s="6" t="s">
        <v>4874</v>
      </c>
      <c r="J464" s="6" t="s">
        <v>4537</v>
      </c>
      <c r="L464" s="6" t="s">
        <v>6766</v>
      </c>
      <c r="M464" s="6" t="s">
        <v>6761</v>
      </c>
      <c r="N464" s="6" t="s">
        <v>4729</v>
      </c>
      <c r="O464" s="6" t="s">
        <v>6760</v>
      </c>
      <c r="P464" s="6" t="s">
        <v>95</v>
      </c>
      <c r="Q464" s="6" t="s">
        <v>4773</v>
      </c>
      <c r="S464" s="6" t="s">
        <v>499</v>
      </c>
      <c r="X464" s="27">
        <v>999</v>
      </c>
      <c r="Y464" s="27">
        <v>492</v>
      </c>
      <c r="Z464" s="27">
        <v>322</v>
      </c>
      <c r="AA464" s="27">
        <v>0</v>
      </c>
      <c r="AB464" s="27">
        <f>SUM(Table2026_09_25[[#This Row],[Number of in-person visits provided in reporting year.]:[Number of video/virtual visits provided in reporting year.]])</f>
        <v>814</v>
      </c>
      <c r="AC464" s="6" t="s">
        <v>8469</v>
      </c>
      <c r="AF464" s="6" t="s">
        <v>4682</v>
      </c>
      <c r="AG464" s="28">
        <v>190</v>
      </c>
      <c r="AH464" s="6" t="s">
        <v>6767</v>
      </c>
      <c r="AI464" s="6" t="s">
        <v>6227</v>
      </c>
      <c r="AJ464" s="6" t="s">
        <v>5296</v>
      </c>
      <c r="AK464" s="6" t="s">
        <v>8483</v>
      </c>
      <c r="AL464" s="6" t="s">
        <v>2662</v>
      </c>
      <c r="AQ464" s="6" t="s">
        <v>544</v>
      </c>
      <c r="AW464" s="6" t="s">
        <v>6763</v>
      </c>
      <c r="AX464" s="6" t="s">
        <v>4686</v>
      </c>
      <c r="AY464" s="28">
        <v>0.1</v>
      </c>
      <c r="AZ464" s="28">
        <v>1.5</v>
      </c>
      <c r="BB464" s="28">
        <v>0.08</v>
      </c>
      <c r="BC464" s="28">
        <v>0.8</v>
      </c>
      <c r="BG464" s="28">
        <v>0.16</v>
      </c>
      <c r="BH464" s="28">
        <v>0.17</v>
      </c>
      <c r="BL464" s="28">
        <v>0.5</v>
      </c>
      <c r="BM464" s="28">
        <v>0.16</v>
      </c>
      <c r="BP464" s="28">
        <v>1</v>
      </c>
      <c r="BR464" s="28">
        <v>0.08</v>
      </c>
      <c r="BT464" s="28">
        <v>0.08</v>
      </c>
      <c r="BU464" s="28">
        <v>0.08</v>
      </c>
      <c r="BV464" s="28"/>
      <c r="BW464" s="28"/>
      <c r="BX464" s="28"/>
      <c r="BZ464" s="6">
        <f t="shared" si="21"/>
        <v>4.7100000000000009</v>
      </c>
      <c r="CA464" s="6">
        <f t="shared" si="22"/>
        <v>2.3100000000000005</v>
      </c>
      <c r="CB464" s="28">
        <v>0</v>
      </c>
      <c r="CC464" s="26" t="s">
        <v>4753</v>
      </c>
      <c r="CD464" s="6" t="s">
        <v>4987</v>
      </c>
      <c r="CK464" s="6" t="s">
        <v>4689</v>
      </c>
      <c r="DC464" s="6" t="s">
        <v>4434</v>
      </c>
      <c r="DD464" s="6" t="s">
        <v>6765</v>
      </c>
      <c r="DF464" s="29">
        <f t="shared" si="23"/>
        <v>0</v>
      </c>
      <c r="DG464" s="6">
        <v>1</v>
      </c>
    </row>
    <row r="465" spans="1:111" hidden="1" x14ac:dyDescent="0.2">
      <c r="A465" s="6">
        <v>480</v>
      </c>
      <c r="B465" s="25">
        <v>46233.581643518519</v>
      </c>
      <c r="C465" s="25">
        <v>46233.584953703707</v>
      </c>
      <c r="D465" s="6" t="s">
        <v>4901</v>
      </c>
      <c r="F465" s="25"/>
      <c r="G465" s="26" t="s">
        <v>4725</v>
      </c>
      <c r="H465" s="6" t="s">
        <v>6222</v>
      </c>
      <c r="I465" s="6" t="s">
        <v>4874</v>
      </c>
      <c r="J465" s="6" t="s">
        <v>4537</v>
      </c>
      <c r="L465" s="6" t="s">
        <v>7223</v>
      </c>
      <c r="M465" s="6" t="s">
        <v>6761</v>
      </c>
      <c r="N465" s="6" t="s">
        <v>4729</v>
      </c>
      <c r="O465" s="6" t="s">
        <v>6760</v>
      </c>
      <c r="P465" s="6" t="s">
        <v>95</v>
      </c>
      <c r="Q465" s="6" t="s">
        <v>4773</v>
      </c>
      <c r="S465" s="6" t="s">
        <v>499</v>
      </c>
      <c r="X465" s="27">
        <v>954</v>
      </c>
      <c r="Y465" s="27">
        <v>1020</v>
      </c>
      <c r="Z465" s="27">
        <v>357</v>
      </c>
      <c r="AA465" s="27">
        <v>65</v>
      </c>
      <c r="AB465" s="27">
        <f>SUM(Table2026_09_25[[#This Row],[Number of in-person visits provided in reporting year.]:[Number of video/virtual visits provided in reporting year.]])</f>
        <v>1442</v>
      </c>
      <c r="AC465" s="6" t="s">
        <v>8469</v>
      </c>
      <c r="AF465" s="6" t="s">
        <v>7224</v>
      </c>
      <c r="AG465" s="28">
        <v>300</v>
      </c>
      <c r="AH465" s="6" t="s">
        <v>6767</v>
      </c>
      <c r="AI465" s="6" t="s">
        <v>6227</v>
      </c>
      <c r="AJ465" s="6" t="s">
        <v>5296</v>
      </c>
      <c r="AK465" s="6" t="s">
        <v>8483</v>
      </c>
      <c r="AL465" s="6" t="s">
        <v>2662</v>
      </c>
      <c r="AQ465" s="6" t="s">
        <v>544</v>
      </c>
      <c r="AW465" s="6" t="s">
        <v>6763</v>
      </c>
      <c r="AX465" s="6" t="s">
        <v>4686</v>
      </c>
      <c r="AY465" s="28">
        <v>0.3</v>
      </c>
      <c r="AZ465" s="28">
        <v>1.2</v>
      </c>
      <c r="BB465" s="28">
        <v>0.24</v>
      </c>
      <c r="BC465" s="28">
        <v>1.2</v>
      </c>
      <c r="BF465" s="28">
        <v>0.2</v>
      </c>
      <c r="BG465" s="28">
        <v>0.48</v>
      </c>
      <c r="BH465" s="28">
        <v>0.51</v>
      </c>
      <c r="BL465" s="28">
        <v>1.5</v>
      </c>
      <c r="BM465" s="28">
        <v>0.24</v>
      </c>
      <c r="BP465" s="28">
        <v>3</v>
      </c>
      <c r="BR465" s="28">
        <v>0.24</v>
      </c>
      <c r="BT465" s="28">
        <v>0.24</v>
      </c>
      <c r="BU465" s="28">
        <v>0.24</v>
      </c>
      <c r="BV465" s="28"/>
      <c r="BW465" s="28"/>
      <c r="BX465" s="28"/>
      <c r="BZ465" s="6">
        <f t="shared" si="21"/>
        <v>9.5900000000000016</v>
      </c>
      <c r="CA465" s="6">
        <f t="shared" si="22"/>
        <v>6.8900000000000006</v>
      </c>
      <c r="CB465" s="28">
        <v>0</v>
      </c>
      <c r="CC465" s="26" t="s">
        <v>4753</v>
      </c>
      <c r="CD465" s="6" t="s">
        <v>4987</v>
      </c>
      <c r="CK465" s="6" t="s">
        <v>4689</v>
      </c>
      <c r="DC465" s="6" t="s">
        <v>4434</v>
      </c>
      <c r="DD465" s="6" t="s">
        <v>6765</v>
      </c>
      <c r="DF465" s="29">
        <f t="shared" si="23"/>
        <v>0</v>
      </c>
      <c r="DG465" s="6">
        <v>1</v>
      </c>
    </row>
    <row r="466" spans="1:111" hidden="1" x14ac:dyDescent="0.2">
      <c r="A466" s="6">
        <v>481</v>
      </c>
      <c r="B466" s="25">
        <v>46233.581018518518</v>
      </c>
      <c r="C466" s="25">
        <v>46233.586516203701</v>
      </c>
      <c r="D466" s="6" t="s">
        <v>4901</v>
      </c>
      <c r="F466" s="25"/>
      <c r="G466" s="26" t="s">
        <v>4676</v>
      </c>
      <c r="H466" s="6" t="s">
        <v>7102</v>
      </c>
      <c r="I466" s="6" t="s">
        <v>5830</v>
      </c>
      <c r="J466" s="6" t="s">
        <v>4537</v>
      </c>
      <c r="L466" s="6" t="s">
        <v>7225</v>
      </c>
      <c r="M466" s="6" t="s">
        <v>7104</v>
      </c>
      <c r="N466" s="6" t="s">
        <v>4679</v>
      </c>
      <c r="P466" s="6" t="s">
        <v>1189</v>
      </c>
      <c r="Q466" s="6" t="s">
        <v>4744</v>
      </c>
      <c r="T466" s="6" t="s">
        <v>7226</v>
      </c>
      <c r="X466" s="30"/>
      <c r="Y466" s="30"/>
      <c r="Z466" s="30"/>
      <c r="AA466" s="30"/>
      <c r="AB466" s="30">
        <f>SUM(Table2026_09_25[[#This Row],[Number of in-person visits provided in reporting year.]:[Number of video/virtual visits provided in reporting year.]])</f>
        <v>0</v>
      </c>
      <c r="AC466" s="6" t="s">
        <v>8469</v>
      </c>
      <c r="AI466" s="6" t="s">
        <v>7106</v>
      </c>
      <c r="AJ466" s="6" t="s">
        <v>5281</v>
      </c>
      <c r="AK466" s="6" t="s">
        <v>8483</v>
      </c>
      <c r="AL466" s="6" t="s">
        <v>7107</v>
      </c>
      <c r="AP466" s="6" t="s">
        <v>7227</v>
      </c>
      <c r="AQ466" s="6" t="s">
        <v>544</v>
      </c>
      <c r="AW466" s="6" t="s">
        <v>6747</v>
      </c>
      <c r="BZ466" s="6">
        <f t="shared" si="21"/>
        <v>0</v>
      </c>
      <c r="CA466" s="6">
        <f t="shared" si="22"/>
        <v>0</v>
      </c>
      <c r="CC466" s="26" t="s">
        <v>21</v>
      </c>
      <c r="CJ466" s="6" t="s">
        <v>5148</v>
      </c>
      <c r="CK466" s="6" t="s">
        <v>5148</v>
      </c>
      <c r="CX466" s="6" t="s">
        <v>4537</v>
      </c>
      <c r="CY466" s="6" t="s">
        <v>5848</v>
      </c>
      <c r="DA466" s="6" t="s">
        <v>7109</v>
      </c>
      <c r="DC466" s="6" t="s">
        <v>4434</v>
      </c>
      <c r="DD466" s="6" t="s">
        <v>6048</v>
      </c>
      <c r="DF466" s="29">
        <f t="shared" si="23"/>
        <v>0</v>
      </c>
      <c r="DG466" s="29">
        <v>1</v>
      </c>
    </row>
    <row r="467" spans="1:111" hidden="1" x14ac:dyDescent="0.2">
      <c r="A467" s="6">
        <v>482</v>
      </c>
      <c r="B467" s="25">
        <v>46233.580729166664</v>
      </c>
      <c r="C467" s="25">
        <v>46233.586921296293</v>
      </c>
      <c r="D467" s="6" t="s">
        <v>4901</v>
      </c>
      <c r="F467" s="25"/>
      <c r="G467" s="26" t="s">
        <v>4676</v>
      </c>
      <c r="H467" s="6" t="s">
        <v>7228</v>
      </c>
      <c r="I467" s="6" t="s">
        <v>5115</v>
      </c>
      <c r="J467" s="6" t="s">
        <v>4537</v>
      </c>
      <c r="L467" s="6" t="s">
        <v>7229</v>
      </c>
      <c r="M467" s="6" t="s">
        <v>7213</v>
      </c>
      <c r="N467" s="6" t="s">
        <v>4679</v>
      </c>
      <c r="P467" s="6" t="s">
        <v>7214</v>
      </c>
      <c r="Q467" s="6" t="s">
        <v>4680</v>
      </c>
      <c r="U467" s="6" t="s">
        <v>7215</v>
      </c>
      <c r="X467" s="27">
        <v>1337</v>
      </c>
      <c r="Y467" s="27">
        <v>2651</v>
      </c>
      <c r="Z467" s="27">
        <v>0</v>
      </c>
      <c r="AA467" s="27">
        <v>0</v>
      </c>
      <c r="AB467" s="27">
        <f>SUM(Table2026_09_25[[#This Row],[Number of in-person visits provided in reporting year.]:[Number of video/virtual visits provided in reporting year.]])</f>
        <v>2651</v>
      </c>
      <c r="AC467" s="6" t="s">
        <v>8469</v>
      </c>
      <c r="AF467" s="6" t="s">
        <v>5387</v>
      </c>
      <c r="AG467" s="28">
        <v>0</v>
      </c>
      <c r="AH467" s="6" t="s">
        <v>7230</v>
      </c>
      <c r="AI467" s="6" t="s">
        <v>7231</v>
      </c>
      <c r="AJ467" s="6" t="s">
        <v>43</v>
      </c>
      <c r="AK467" s="6" t="s">
        <v>8483</v>
      </c>
      <c r="AL467" s="6" t="s">
        <v>83</v>
      </c>
      <c r="AQ467" s="6" t="s">
        <v>43</v>
      </c>
      <c r="AV467" s="6" t="s">
        <v>5834</v>
      </c>
      <c r="AX467" s="6" t="s">
        <v>4686</v>
      </c>
      <c r="AY467" s="28">
        <v>0</v>
      </c>
      <c r="AZ467" s="28">
        <v>1</v>
      </c>
      <c r="BG467" s="28">
        <v>3</v>
      </c>
      <c r="BL467" s="28">
        <v>2.9</v>
      </c>
      <c r="BP467" s="28">
        <v>2</v>
      </c>
      <c r="BR467" s="28">
        <v>5.3</v>
      </c>
      <c r="BZ467" s="6">
        <f t="shared" si="21"/>
        <v>14.2</v>
      </c>
      <c r="CA467" s="6">
        <f t="shared" si="22"/>
        <v>13.2</v>
      </c>
      <c r="CB467" s="28">
        <v>1</v>
      </c>
      <c r="CC467" s="26" t="s">
        <v>4753</v>
      </c>
      <c r="CD467" s="6" t="s">
        <v>4688</v>
      </c>
      <c r="CE467" s="6" t="s">
        <v>4434</v>
      </c>
      <c r="CF467" s="6" t="s">
        <v>7218</v>
      </c>
      <c r="CG467" s="6" t="s">
        <v>4537</v>
      </c>
      <c r="CI467" s="6" t="s">
        <v>7219</v>
      </c>
      <c r="CJ467" s="6" t="s">
        <v>8598</v>
      </c>
      <c r="CK467" s="6" t="s">
        <v>7232</v>
      </c>
      <c r="CL467" s="6" t="s">
        <v>4434</v>
      </c>
      <c r="CM467" s="6" t="s">
        <v>4690</v>
      </c>
      <c r="CN467" s="6" t="s">
        <v>5626</v>
      </c>
      <c r="CO467" s="6" t="s">
        <v>8607</v>
      </c>
      <c r="CP467" s="6" t="s">
        <v>4758</v>
      </c>
      <c r="CR467" s="6" t="s">
        <v>4537</v>
      </c>
      <c r="CS467" s="6" t="s">
        <v>4759</v>
      </c>
      <c r="CU467" s="6" t="s">
        <v>8607</v>
      </c>
      <c r="CV467" s="6" t="s">
        <v>4694</v>
      </c>
      <c r="CX467" s="6" t="s">
        <v>4537</v>
      </c>
      <c r="CY467" s="6" t="s">
        <v>4537</v>
      </c>
      <c r="DA467" s="6" t="s">
        <v>7221</v>
      </c>
      <c r="DC467" s="6" t="s">
        <v>4434</v>
      </c>
      <c r="DD467" s="6" t="s">
        <v>7222</v>
      </c>
      <c r="DF467" s="29">
        <f t="shared" si="23"/>
        <v>0</v>
      </c>
      <c r="DG467" s="29">
        <v>1</v>
      </c>
    </row>
    <row r="468" spans="1:111" hidden="1" x14ac:dyDescent="0.2">
      <c r="A468" s="6">
        <v>483</v>
      </c>
      <c r="B468" s="25">
        <v>46233.586539351854</v>
      </c>
      <c r="C468" s="25">
        <v>46233.589039351849</v>
      </c>
      <c r="D468" s="6" t="s">
        <v>4901</v>
      </c>
      <c r="F468" s="25"/>
      <c r="G468" s="26" t="s">
        <v>4725</v>
      </c>
      <c r="H468" s="6" t="s">
        <v>7102</v>
      </c>
      <c r="I468" s="6" t="s">
        <v>5830</v>
      </c>
      <c r="J468" s="6" t="s">
        <v>4537</v>
      </c>
      <c r="L468" s="6" t="s">
        <v>7233</v>
      </c>
      <c r="M468" s="6" t="s">
        <v>7104</v>
      </c>
      <c r="N468" s="6" t="s">
        <v>4679</v>
      </c>
      <c r="P468" s="6" t="s">
        <v>1189</v>
      </c>
      <c r="Q468" s="6" t="s">
        <v>4744</v>
      </c>
      <c r="T468" s="6" t="s">
        <v>7226</v>
      </c>
      <c r="X468" s="30"/>
      <c r="Y468" s="30"/>
      <c r="Z468" s="30"/>
      <c r="AA468" s="30"/>
      <c r="AB468" s="30">
        <f>SUM(Table2026_09_25[[#This Row],[Number of in-person visits provided in reporting year.]:[Number of video/virtual visits provided in reporting year.]])</f>
        <v>0</v>
      </c>
      <c r="AC468" s="6" t="s">
        <v>8469</v>
      </c>
      <c r="AI468" s="6" t="s">
        <v>7106</v>
      </c>
      <c r="AJ468" s="6" t="s">
        <v>5281</v>
      </c>
      <c r="AK468" s="6" t="s">
        <v>8483</v>
      </c>
      <c r="AL468" s="6" t="s">
        <v>7107</v>
      </c>
      <c r="AP468" s="6" t="s">
        <v>7227</v>
      </c>
      <c r="AQ468" s="6" t="s">
        <v>544</v>
      </c>
      <c r="AW468" s="6" t="s">
        <v>6747</v>
      </c>
      <c r="BZ468" s="6">
        <f t="shared" si="21"/>
        <v>0</v>
      </c>
      <c r="CA468" s="6">
        <f t="shared" si="22"/>
        <v>0</v>
      </c>
      <c r="CC468" s="26" t="s">
        <v>21</v>
      </c>
      <c r="CK468" s="6" t="s">
        <v>5148</v>
      </c>
      <c r="DA468" s="6" t="s">
        <v>7109</v>
      </c>
      <c r="DC468" s="6" t="s">
        <v>4434</v>
      </c>
      <c r="DD468" s="6" t="s">
        <v>6048</v>
      </c>
      <c r="DF468" s="29">
        <f t="shared" si="23"/>
        <v>0</v>
      </c>
      <c r="DG468" s="6">
        <v>1</v>
      </c>
    </row>
    <row r="469" spans="1:111" hidden="1" x14ac:dyDescent="0.2">
      <c r="A469" s="6">
        <v>484</v>
      </c>
      <c r="B469" s="25">
        <v>46233.584976851853</v>
      </c>
      <c r="C469" s="25">
        <v>46233.589895833335</v>
      </c>
      <c r="D469" s="6" t="s">
        <v>4901</v>
      </c>
      <c r="F469" s="25"/>
      <c r="G469" s="26" t="s">
        <v>4725</v>
      </c>
      <c r="H469" s="6" t="s">
        <v>6222</v>
      </c>
      <c r="I469" s="6" t="s">
        <v>4874</v>
      </c>
      <c r="J469" s="6" t="s">
        <v>4537</v>
      </c>
      <c r="L469" s="6" t="s">
        <v>6807</v>
      </c>
      <c r="M469" s="6" t="s">
        <v>6761</v>
      </c>
      <c r="N469" s="6" t="s">
        <v>4679</v>
      </c>
      <c r="O469" s="6" t="s">
        <v>6760</v>
      </c>
      <c r="P469" s="6" t="s">
        <v>95</v>
      </c>
      <c r="Q469" s="6" t="s">
        <v>4773</v>
      </c>
      <c r="S469" s="6" t="s">
        <v>499</v>
      </c>
      <c r="X469" s="27">
        <v>256</v>
      </c>
      <c r="Y469" s="27">
        <v>233</v>
      </c>
      <c r="Z469" s="27">
        <v>129</v>
      </c>
      <c r="AA469" s="27">
        <v>0</v>
      </c>
      <c r="AB469" s="27">
        <f>SUM(Table2026_09_25[[#This Row],[Number of in-person visits provided in reporting year.]:[Number of video/virtual visits provided in reporting year.]])</f>
        <v>362</v>
      </c>
      <c r="AC469" s="6" t="s">
        <v>8469</v>
      </c>
      <c r="AF469" s="6" t="s">
        <v>4682</v>
      </c>
      <c r="AG469" s="28">
        <v>180</v>
      </c>
      <c r="AH469" s="6" t="s">
        <v>6767</v>
      </c>
      <c r="AI469" s="6" t="s">
        <v>6227</v>
      </c>
      <c r="AJ469" s="6" t="s">
        <v>5296</v>
      </c>
      <c r="AK469" s="6" t="s">
        <v>8483</v>
      </c>
      <c r="AL469" s="6" t="s">
        <v>2662</v>
      </c>
      <c r="AQ469" s="6" t="s">
        <v>544</v>
      </c>
      <c r="AW469" s="6" t="s">
        <v>6763</v>
      </c>
      <c r="AX469" s="6" t="s">
        <v>4686</v>
      </c>
      <c r="AY469" s="28">
        <v>0.1</v>
      </c>
      <c r="AZ469" s="28">
        <v>0.5</v>
      </c>
      <c r="BB469" s="28">
        <v>0.08</v>
      </c>
      <c r="BF469" s="28">
        <v>1.8</v>
      </c>
      <c r="BG469" s="28">
        <v>0.16</v>
      </c>
      <c r="BH469" s="28">
        <v>0.17</v>
      </c>
      <c r="BL469" s="28">
        <v>0.5</v>
      </c>
      <c r="BM469" s="28">
        <v>0.16</v>
      </c>
      <c r="BP469" s="28">
        <v>1</v>
      </c>
      <c r="BR469" s="28">
        <v>0.08</v>
      </c>
      <c r="BT469" s="28">
        <v>0.08</v>
      </c>
      <c r="BU469" s="28">
        <v>0.08</v>
      </c>
      <c r="BV469" s="28"/>
      <c r="BW469" s="28"/>
      <c r="BX469" s="28"/>
      <c r="BZ469" s="6">
        <f t="shared" si="21"/>
        <v>4.7100000000000009</v>
      </c>
      <c r="CA469" s="6">
        <f t="shared" si="22"/>
        <v>4.1100000000000003</v>
      </c>
      <c r="CB469" s="28">
        <v>0</v>
      </c>
      <c r="CC469" s="26" t="s">
        <v>4753</v>
      </c>
      <c r="CD469" s="6" t="s">
        <v>4987</v>
      </c>
      <c r="CK469" s="6" t="s">
        <v>4689</v>
      </c>
      <c r="DC469" s="6" t="s">
        <v>4434</v>
      </c>
      <c r="DD469" s="6" t="s">
        <v>6765</v>
      </c>
      <c r="DF469" s="29">
        <f t="shared" si="23"/>
        <v>0</v>
      </c>
      <c r="DG469" s="6">
        <v>1</v>
      </c>
    </row>
    <row r="470" spans="1:111" hidden="1" x14ac:dyDescent="0.2">
      <c r="A470" s="6">
        <v>485</v>
      </c>
      <c r="B470" s="25">
        <v>46233.570891203701</v>
      </c>
      <c r="C470" s="25">
        <v>46233.59275462963</v>
      </c>
      <c r="D470" s="6" t="s">
        <v>4901</v>
      </c>
      <c r="F470" s="25"/>
      <c r="G470" s="26" t="s">
        <v>4725</v>
      </c>
      <c r="H470" s="6" t="s">
        <v>155</v>
      </c>
      <c r="I470" s="6" t="s">
        <v>6510</v>
      </c>
      <c r="J470" s="6" t="s">
        <v>4537</v>
      </c>
      <c r="L470" s="6" t="s">
        <v>1057</v>
      </c>
      <c r="M470" s="6" t="s">
        <v>6486</v>
      </c>
      <c r="N470" s="6" t="s">
        <v>4679</v>
      </c>
      <c r="P470" s="6" t="s">
        <v>2265</v>
      </c>
      <c r="Q470" s="6" t="s">
        <v>4730</v>
      </c>
      <c r="W470" s="6" t="s">
        <v>1057</v>
      </c>
      <c r="X470" s="27">
        <v>129</v>
      </c>
      <c r="Y470" s="27">
        <v>277</v>
      </c>
      <c r="Z470" s="30"/>
      <c r="AA470" s="30"/>
      <c r="AB470" s="30">
        <f>SUM(Table2026_09_25[[#This Row],[Number of in-person visits provided in reporting year.]:[Number of video/virtual visits provided in reporting year.]])</f>
        <v>277</v>
      </c>
      <c r="AC470" s="6" t="s">
        <v>8469</v>
      </c>
      <c r="AF470" s="6" t="s">
        <v>4797</v>
      </c>
      <c r="AI470" s="6" t="s">
        <v>156</v>
      </c>
      <c r="AJ470" s="6" t="s">
        <v>328</v>
      </c>
      <c r="AK470" s="6" t="s">
        <v>8483</v>
      </c>
      <c r="AL470" s="6" t="s">
        <v>157</v>
      </c>
      <c r="AQ470" s="6" t="s">
        <v>1289</v>
      </c>
      <c r="AU470" s="6" t="s">
        <v>6209</v>
      </c>
      <c r="AX470" s="6" t="s">
        <v>4686</v>
      </c>
      <c r="BU470" s="28">
        <v>1</v>
      </c>
      <c r="BV470" s="28"/>
      <c r="BW470" s="28"/>
      <c r="BX470" s="28"/>
      <c r="BZ470" s="6">
        <f t="shared" si="21"/>
        <v>1</v>
      </c>
      <c r="CA470" s="6">
        <f t="shared" si="22"/>
        <v>1</v>
      </c>
      <c r="CB470" s="28">
        <v>0</v>
      </c>
      <c r="CC470" s="26" t="s">
        <v>4753</v>
      </c>
      <c r="CD470" s="6" t="s">
        <v>6511</v>
      </c>
      <c r="CI470" s="6" t="s">
        <v>6435</v>
      </c>
      <c r="CJ470" s="6" t="s">
        <v>5148</v>
      </c>
      <c r="CK470" s="6" t="s">
        <v>4689</v>
      </c>
      <c r="CL470" s="6" t="s">
        <v>4537</v>
      </c>
      <c r="CM470" s="6" t="s">
        <v>4737</v>
      </c>
      <c r="CO470" s="6" t="s">
        <v>8607</v>
      </c>
      <c r="CP470" s="6" t="s">
        <v>4758</v>
      </c>
      <c r="CR470" s="6" t="s">
        <v>4537</v>
      </c>
      <c r="CS470" s="6" t="s">
        <v>4759</v>
      </c>
      <c r="CU470" s="6" t="s">
        <v>8607</v>
      </c>
      <c r="CV470" s="6" t="s">
        <v>4694</v>
      </c>
      <c r="CX470" s="6" t="s">
        <v>4537</v>
      </c>
      <c r="CY470" s="6" t="s">
        <v>4537</v>
      </c>
      <c r="DC470" s="6" t="s">
        <v>4434</v>
      </c>
      <c r="DD470" s="6" t="s">
        <v>3807</v>
      </c>
      <c r="DF470" s="29">
        <f t="shared" si="23"/>
        <v>0</v>
      </c>
      <c r="DG470" s="6">
        <v>1</v>
      </c>
    </row>
    <row r="471" spans="1:111" hidden="1" x14ac:dyDescent="0.2">
      <c r="A471" s="6">
        <v>486</v>
      </c>
      <c r="B471" s="25">
        <v>46233.590185185189</v>
      </c>
      <c r="C471" s="25">
        <v>46233.59306712963</v>
      </c>
      <c r="D471" s="6" t="s">
        <v>4901</v>
      </c>
      <c r="F471" s="25"/>
      <c r="G471" s="26" t="s">
        <v>4725</v>
      </c>
      <c r="H471" s="6" t="s">
        <v>6222</v>
      </c>
      <c r="I471" s="6" t="s">
        <v>6078</v>
      </c>
      <c r="J471" s="6" t="s">
        <v>4537</v>
      </c>
      <c r="L471" s="6" t="s">
        <v>292</v>
      </c>
      <c r="M471" s="6" t="s">
        <v>6761</v>
      </c>
      <c r="N471" s="6" t="s">
        <v>4729</v>
      </c>
      <c r="O471" s="6" t="s">
        <v>6760</v>
      </c>
      <c r="P471" s="6" t="s">
        <v>292</v>
      </c>
      <c r="Q471" s="6" t="s">
        <v>5011</v>
      </c>
      <c r="S471" s="6" t="s">
        <v>292</v>
      </c>
      <c r="X471" s="27">
        <v>449</v>
      </c>
      <c r="Y471" s="27">
        <v>2409</v>
      </c>
      <c r="Z471" s="27">
        <v>461</v>
      </c>
      <c r="AA471" s="27">
        <v>353</v>
      </c>
      <c r="AB471" s="27">
        <f>SUM(Table2026_09_25[[#This Row],[Number of in-person visits provided in reporting year.]:[Number of video/virtual visits provided in reporting year.]])</f>
        <v>3223</v>
      </c>
      <c r="AC471" s="6" t="s">
        <v>8469</v>
      </c>
      <c r="AF471" s="6" t="s">
        <v>4682</v>
      </c>
      <c r="AG471" s="28">
        <v>30</v>
      </c>
      <c r="AH471" s="6" t="s">
        <v>6818</v>
      </c>
      <c r="AI471" s="6" t="s">
        <v>6227</v>
      </c>
      <c r="AJ471" s="6" t="s">
        <v>5296</v>
      </c>
      <c r="AK471" s="6" t="s">
        <v>8483</v>
      </c>
      <c r="AL471" s="6" t="s">
        <v>2662</v>
      </c>
      <c r="AQ471" s="6" t="s">
        <v>544</v>
      </c>
      <c r="AW471" s="6" t="s">
        <v>6763</v>
      </c>
      <c r="AX471" s="6" t="s">
        <v>4686</v>
      </c>
      <c r="AY471" s="28">
        <v>0.1</v>
      </c>
      <c r="AZ471" s="28">
        <v>0.9</v>
      </c>
      <c r="BB471" s="28">
        <v>0.08</v>
      </c>
      <c r="BG471" s="28">
        <v>0.16</v>
      </c>
      <c r="BH471" s="28">
        <v>0.17</v>
      </c>
      <c r="BL471" s="28">
        <v>0.5</v>
      </c>
      <c r="BM471" s="28">
        <v>0.16</v>
      </c>
      <c r="BP471" s="28">
        <v>1</v>
      </c>
      <c r="BR471" s="28">
        <v>0.08</v>
      </c>
      <c r="BT471" s="28">
        <v>0.08</v>
      </c>
      <c r="BU471" s="28">
        <v>0.08</v>
      </c>
      <c r="BV471" s="28"/>
      <c r="BW471" s="28"/>
      <c r="BX471" s="28"/>
      <c r="BZ471" s="6">
        <f t="shared" si="21"/>
        <v>3.31</v>
      </c>
      <c r="CA471" s="6">
        <f t="shared" si="22"/>
        <v>2.3100000000000005</v>
      </c>
      <c r="CB471" s="28">
        <v>0</v>
      </c>
      <c r="CC471" s="26" t="s">
        <v>4753</v>
      </c>
      <c r="CD471" s="6" t="s">
        <v>4987</v>
      </c>
      <c r="CK471" s="6" t="s">
        <v>4689</v>
      </c>
      <c r="DC471" s="6" t="s">
        <v>4434</v>
      </c>
      <c r="DD471" s="6" t="s">
        <v>6765</v>
      </c>
      <c r="DF471" s="29">
        <f t="shared" si="23"/>
        <v>0</v>
      </c>
      <c r="DG471" s="6">
        <v>1</v>
      </c>
    </row>
    <row r="472" spans="1:111" hidden="1" x14ac:dyDescent="0.2">
      <c r="A472" s="6">
        <v>487</v>
      </c>
      <c r="B472" s="25">
        <v>46233.593090277776</v>
      </c>
      <c r="C472" s="25">
        <v>46233.598969907405</v>
      </c>
      <c r="D472" s="6" t="s">
        <v>4901</v>
      </c>
      <c r="F472" s="25"/>
      <c r="G472" s="26" t="s">
        <v>4725</v>
      </c>
      <c r="H472" s="6" t="s">
        <v>6222</v>
      </c>
      <c r="I472" s="6" t="s">
        <v>6836</v>
      </c>
      <c r="J472" s="6" t="s">
        <v>4537</v>
      </c>
      <c r="L472" s="6" t="s">
        <v>6837</v>
      </c>
      <c r="M472" s="6" t="s">
        <v>6761</v>
      </c>
      <c r="N472" s="6" t="s">
        <v>4729</v>
      </c>
      <c r="O472" s="6" t="s">
        <v>6760</v>
      </c>
      <c r="P472" s="6" t="s">
        <v>5336</v>
      </c>
      <c r="Q472" s="6" t="s">
        <v>4773</v>
      </c>
      <c r="S472" s="6" t="s">
        <v>5336</v>
      </c>
      <c r="X472" s="27">
        <v>41</v>
      </c>
      <c r="Y472" s="27">
        <v>377</v>
      </c>
      <c r="Z472" s="27">
        <v>0</v>
      </c>
      <c r="AA472" s="27">
        <v>0</v>
      </c>
      <c r="AB472" s="27">
        <f>SUM(Table2026_09_25[[#This Row],[Number of in-person visits provided in reporting year.]:[Number of video/virtual visits provided in reporting year.]])</f>
        <v>377</v>
      </c>
      <c r="AC472" s="6" t="s">
        <v>8469</v>
      </c>
      <c r="AF472" s="6" t="s">
        <v>4682</v>
      </c>
      <c r="AI472" s="6" t="s">
        <v>6227</v>
      </c>
      <c r="AJ472" s="6" t="s">
        <v>5296</v>
      </c>
      <c r="AK472" s="6" t="s">
        <v>8483</v>
      </c>
      <c r="AL472" s="6" t="s">
        <v>2662</v>
      </c>
      <c r="AQ472" s="6" t="s">
        <v>544</v>
      </c>
      <c r="AW472" s="6" t="s">
        <v>6763</v>
      </c>
      <c r="AX472" s="6" t="s">
        <v>4686</v>
      </c>
      <c r="AY472" s="28">
        <v>0.1</v>
      </c>
      <c r="AZ472" s="28">
        <v>0.1</v>
      </c>
      <c r="BM472" s="28">
        <v>0.2</v>
      </c>
      <c r="BZ472" s="6">
        <f t="shared" si="21"/>
        <v>0.4</v>
      </c>
      <c r="CA472" s="6">
        <f t="shared" si="22"/>
        <v>0.2</v>
      </c>
      <c r="CB472" s="28">
        <v>0</v>
      </c>
      <c r="CC472" s="26" t="s">
        <v>4753</v>
      </c>
      <c r="CD472" s="6" t="s">
        <v>4987</v>
      </c>
      <c r="CK472" s="6" t="s">
        <v>4689</v>
      </c>
      <c r="DC472" s="6" t="s">
        <v>4434</v>
      </c>
      <c r="DD472" s="6" t="s">
        <v>6765</v>
      </c>
      <c r="DF472" s="29">
        <f t="shared" si="23"/>
        <v>0</v>
      </c>
      <c r="DG472" s="6">
        <v>1</v>
      </c>
    </row>
    <row r="473" spans="1:111" hidden="1" x14ac:dyDescent="0.2">
      <c r="A473" s="6">
        <v>488</v>
      </c>
      <c r="B473" s="25">
        <v>46233.586967592593</v>
      </c>
      <c r="C473" s="25">
        <v>46233.599062499998</v>
      </c>
      <c r="D473" s="6" t="s">
        <v>4901</v>
      </c>
      <c r="F473" s="25"/>
      <c r="G473" s="26" t="s">
        <v>4725</v>
      </c>
      <c r="H473" s="6" t="s">
        <v>7211</v>
      </c>
      <c r="I473" s="6" t="s">
        <v>5115</v>
      </c>
      <c r="J473" s="6" t="s">
        <v>4537</v>
      </c>
      <c r="L473" s="6" t="s">
        <v>7212</v>
      </c>
      <c r="M473" s="6" t="s">
        <v>7213</v>
      </c>
      <c r="N473" s="6" t="s">
        <v>4679</v>
      </c>
      <c r="P473" s="6" t="s">
        <v>7214</v>
      </c>
      <c r="Q473" s="6" t="s">
        <v>4680</v>
      </c>
      <c r="U473" s="6" t="s">
        <v>7234</v>
      </c>
      <c r="X473" s="27">
        <v>1718</v>
      </c>
      <c r="Y473" s="27">
        <v>3845</v>
      </c>
      <c r="Z473" s="27">
        <v>0</v>
      </c>
      <c r="AA473" s="27">
        <v>0</v>
      </c>
      <c r="AB473" s="27">
        <f>SUM(Table2026_09_25[[#This Row],[Number of in-person visits provided in reporting year.]:[Number of video/virtual visits provided in reporting year.]])</f>
        <v>3845</v>
      </c>
      <c r="AC473" s="6" t="s">
        <v>8469</v>
      </c>
      <c r="AF473" s="6" t="s">
        <v>5387</v>
      </c>
      <c r="AG473" s="28">
        <v>0</v>
      </c>
      <c r="AH473" s="6" t="s">
        <v>7230</v>
      </c>
      <c r="AI473" s="6" t="s">
        <v>7217</v>
      </c>
      <c r="AJ473" s="6" t="s">
        <v>43</v>
      </c>
      <c r="AK473" s="6" t="s">
        <v>8483</v>
      </c>
      <c r="AL473" s="6" t="s">
        <v>3590</v>
      </c>
      <c r="AQ473" s="6" t="s">
        <v>43</v>
      </c>
      <c r="AV473" s="6" t="s">
        <v>5834</v>
      </c>
      <c r="AX473" s="6" t="s">
        <v>4686</v>
      </c>
      <c r="AY473" s="28">
        <v>0</v>
      </c>
      <c r="AZ473" s="28">
        <v>1</v>
      </c>
      <c r="BG473" s="28">
        <v>2.8</v>
      </c>
      <c r="BL473" s="28">
        <v>2.8</v>
      </c>
      <c r="BP473" s="28">
        <v>2</v>
      </c>
      <c r="BR473" s="28">
        <v>4.8</v>
      </c>
      <c r="BZ473" s="6">
        <f t="shared" si="21"/>
        <v>13.399999999999999</v>
      </c>
      <c r="CA473" s="6">
        <f t="shared" si="22"/>
        <v>12.399999999999999</v>
      </c>
      <c r="CB473" s="28">
        <v>1</v>
      </c>
      <c r="CC473" s="26" t="s">
        <v>4753</v>
      </c>
      <c r="CD473" s="6" t="s">
        <v>4688</v>
      </c>
      <c r="CE473" s="6" t="s">
        <v>4434</v>
      </c>
      <c r="CF473" s="6" t="s">
        <v>7218</v>
      </c>
      <c r="CG473" s="6" t="s">
        <v>4434</v>
      </c>
      <c r="CI473" s="6" t="s">
        <v>7219</v>
      </c>
      <c r="CJ473" s="6" t="s">
        <v>8598</v>
      </c>
      <c r="CK473" s="6" t="s">
        <v>7220</v>
      </c>
      <c r="CL473" s="6" t="s">
        <v>4434</v>
      </c>
      <c r="CM473" s="6" t="s">
        <v>4690</v>
      </c>
      <c r="CN473" s="6" t="s">
        <v>5626</v>
      </c>
      <c r="CO473" s="6" t="s">
        <v>8607</v>
      </c>
      <c r="CP473" s="6" t="s">
        <v>4758</v>
      </c>
      <c r="CR473" s="6" t="s">
        <v>4537</v>
      </c>
      <c r="CS473" s="6" t="s">
        <v>4759</v>
      </c>
      <c r="CU473" s="6" t="s">
        <v>8607</v>
      </c>
      <c r="CV473" s="6" t="s">
        <v>4694</v>
      </c>
      <c r="CX473" s="6" t="s">
        <v>4537</v>
      </c>
      <c r="CY473" s="6" t="s">
        <v>4537</v>
      </c>
      <c r="DA473" s="6" t="s">
        <v>7221</v>
      </c>
      <c r="DC473" s="6" t="s">
        <v>4434</v>
      </c>
      <c r="DD473" s="6" t="s">
        <v>7222</v>
      </c>
      <c r="DF473" s="29">
        <f t="shared" si="23"/>
        <v>0</v>
      </c>
      <c r="DG473" s="6">
        <v>1</v>
      </c>
    </row>
    <row r="474" spans="1:111" hidden="1" x14ac:dyDescent="0.2">
      <c r="A474" s="6">
        <v>489</v>
      </c>
      <c r="B474" s="25">
        <v>46233.599027777775</v>
      </c>
      <c r="C474" s="25">
        <v>46233.601817129631</v>
      </c>
      <c r="D474" s="6" t="s">
        <v>4901</v>
      </c>
      <c r="F474" s="25"/>
      <c r="G474" s="26" t="s">
        <v>4725</v>
      </c>
      <c r="H474" s="6" t="s">
        <v>6222</v>
      </c>
      <c r="I474" s="6" t="s">
        <v>6849</v>
      </c>
      <c r="J474" s="6" t="s">
        <v>4537</v>
      </c>
      <c r="L474" s="6" t="s">
        <v>6850</v>
      </c>
      <c r="M474" s="6" t="s">
        <v>6761</v>
      </c>
      <c r="N474" s="6" t="s">
        <v>4729</v>
      </c>
      <c r="O474" s="6" t="s">
        <v>6760</v>
      </c>
      <c r="P474" s="6" t="s">
        <v>558</v>
      </c>
      <c r="Q474" s="6" t="s">
        <v>4773</v>
      </c>
      <c r="S474" s="6" t="s">
        <v>588</v>
      </c>
      <c r="X474" s="27">
        <v>385</v>
      </c>
      <c r="Y474" s="27">
        <v>869</v>
      </c>
      <c r="Z474" s="27">
        <v>752</v>
      </c>
      <c r="AA474" s="27">
        <v>16</v>
      </c>
      <c r="AB474" s="27">
        <f>SUM(Table2026_09_25[[#This Row],[Number of in-person visits provided in reporting year.]:[Number of video/virtual visits provided in reporting year.]])</f>
        <v>1637</v>
      </c>
      <c r="AC474" s="6" t="s">
        <v>8469</v>
      </c>
      <c r="AF474" s="6" t="s">
        <v>4682</v>
      </c>
      <c r="AG474" s="28">
        <v>120</v>
      </c>
      <c r="AH474" s="6" t="s">
        <v>6818</v>
      </c>
      <c r="AI474" s="6" t="s">
        <v>6227</v>
      </c>
      <c r="AJ474" s="6" t="s">
        <v>5296</v>
      </c>
      <c r="AK474" s="6" t="s">
        <v>8483</v>
      </c>
      <c r="AL474" s="6" t="s">
        <v>2662</v>
      </c>
      <c r="AQ474" s="6" t="s">
        <v>544</v>
      </c>
      <c r="AW474" s="6" t="s">
        <v>5297</v>
      </c>
      <c r="AX474" s="6" t="s">
        <v>4686</v>
      </c>
      <c r="AY474" s="28">
        <v>0.25</v>
      </c>
      <c r="AZ474" s="28">
        <v>0.5</v>
      </c>
      <c r="BC474" s="28">
        <v>0.2</v>
      </c>
      <c r="BG474" s="28">
        <v>1</v>
      </c>
      <c r="BL474" s="28">
        <v>0.8</v>
      </c>
      <c r="BP474" s="28">
        <v>3</v>
      </c>
      <c r="BR474" s="28">
        <v>1</v>
      </c>
      <c r="BZ474" s="6">
        <f t="shared" si="21"/>
        <v>6.75</v>
      </c>
      <c r="CA474" s="6">
        <f t="shared" si="22"/>
        <v>5.8</v>
      </c>
      <c r="CB474" s="28">
        <v>0</v>
      </c>
      <c r="CC474" s="26" t="s">
        <v>4753</v>
      </c>
      <c r="CD474" s="6" t="s">
        <v>4987</v>
      </c>
      <c r="CK474" s="6" t="s">
        <v>4689</v>
      </c>
      <c r="DC474" s="6" t="s">
        <v>4434</v>
      </c>
      <c r="DD474" s="6" t="s">
        <v>6765</v>
      </c>
      <c r="DF474" s="29">
        <f t="shared" si="23"/>
        <v>0</v>
      </c>
      <c r="DG474" s="6">
        <v>1</v>
      </c>
    </row>
    <row r="475" spans="1:111" hidden="1" x14ac:dyDescent="0.2">
      <c r="A475" s="6">
        <v>490</v>
      </c>
      <c r="B475" s="25">
        <v>46233.599131944444</v>
      </c>
      <c r="C475" s="25">
        <v>46233.602129629631</v>
      </c>
      <c r="D475" s="6" t="s">
        <v>4901</v>
      </c>
      <c r="F475" s="25"/>
      <c r="G475" s="26" t="s">
        <v>4725</v>
      </c>
      <c r="H475" s="6" t="s">
        <v>7228</v>
      </c>
      <c r="I475" s="6" t="s">
        <v>5115</v>
      </c>
      <c r="J475" s="6" t="s">
        <v>4537</v>
      </c>
      <c r="L475" s="6" t="s">
        <v>7229</v>
      </c>
      <c r="M475" s="6" t="s">
        <v>7213</v>
      </c>
      <c r="N475" s="6" t="s">
        <v>4679</v>
      </c>
      <c r="P475" s="6" t="s">
        <v>7214</v>
      </c>
      <c r="Q475" s="6" t="s">
        <v>4680</v>
      </c>
      <c r="U475" s="6" t="s">
        <v>7215</v>
      </c>
      <c r="X475" s="27">
        <v>1708</v>
      </c>
      <c r="Y475" s="27">
        <v>2984</v>
      </c>
      <c r="Z475" s="27">
        <v>0</v>
      </c>
      <c r="AA475" s="27">
        <v>0</v>
      </c>
      <c r="AB475" s="27">
        <f>SUM(Table2026_09_25[[#This Row],[Number of in-person visits provided in reporting year.]:[Number of video/virtual visits provided in reporting year.]])</f>
        <v>2984</v>
      </c>
      <c r="AC475" s="6" t="s">
        <v>8469</v>
      </c>
      <c r="AF475" s="6" t="s">
        <v>5387</v>
      </c>
      <c r="AG475" s="28">
        <v>0</v>
      </c>
      <c r="AH475" s="6" t="s">
        <v>7230</v>
      </c>
      <c r="AI475" s="6" t="s">
        <v>7231</v>
      </c>
      <c r="AJ475" s="6" t="s">
        <v>43</v>
      </c>
      <c r="AK475" s="6" t="s">
        <v>8483</v>
      </c>
      <c r="AL475" s="6" t="s">
        <v>83</v>
      </c>
      <c r="AQ475" s="6" t="s">
        <v>43</v>
      </c>
      <c r="AV475" s="6" t="s">
        <v>5834</v>
      </c>
      <c r="AX475" s="6" t="s">
        <v>4686</v>
      </c>
      <c r="AY475" s="28">
        <v>0</v>
      </c>
      <c r="AZ475" s="28">
        <v>1</v>
      </c>
      <c r="BG475" s="28">
        <v>3.6</v>
      </c>
      <c r="BL475" s="28">
        <v>2</v>
      </c>
      <c r="BP475" s="28">
        <v>2</v>
      </c>
      <c r="BR475" s="28">
        <v>4.5999999999999996</v>
      </c>
      <c r="BZ475" s="6">
        <f t="shared" si="21"/>
        <v>13.2</v>
      </c>
      <c r="CA475" s="6">
        <f t="shared" si="22"/>
        <v>12.2</v>
      </c>
      <c r="CB475" s="28">
        <v>2</v>
      </c>
      <c r="CC475" s="26" t="s">
        <v>4753</v>
      </c>
      <c r="CD475" s="6" t="s">
        <v>4688</v>
      </c>
      <c r="CE475" s="6" t="s">
        <v>4434</v>
      </c>
      <c r="CF475" s="6" t="s">
        <v>7235</v>
      </c>
      <c r="CG475" s="6" t="s">
        <v>4537</v>
      </c>
      <c r="CI475" s="6" t="s">
        <v>7219</v>
      </c>
      <c r="CJ475" s="6" t="s">
        <v>8598</v>
      </c>
      <c r="CK475" s="6" t="s">
        <v>7220</v>
      </c>
      <c r="CL475" s="6" t="s">
        <v>4434</v>
      </c>
      <c r="CM475" s="6" t="s">
        <v>4690</v>
      </c>
      <c r="CN475" s="6" t="s">
        <v>5626</v>
      </c>
      <c r="CO475" s="6" t="s">
        <v>4434</v>
      </c>
      <c r="CP475" s="6" t="s">
        <v>4690</v>
      </c>
      <c r="CR475" s="6" t="s">
        <v>4537</v>
      </c>
      <c r="CS475" s="6" t="s">
        <v>4759</v>
      </c>
      <c r="CU475" s="6" t="s">
        <v>8607</v>
      </c>
      <c r="CV475" s="6" t="s">
        <v>4694</v>
      </c>
      <c r="CX475" s="6" t="s">
        <v>4537</v>
      </c>
      <c r="CY475" s="6" t="s">
        <v>4537</v>
      </c>
      <c r="DA475" s="6" t="s">
        <v>7221</v>
      </c>
      <c r="DC475" s="6" t="s">
        <v>4434</v>
      </c>
      <c r="DD475" s="6" t="s">
        <v>7222</v>
      </c>
      <c r="DF475" s="29">
        <f t="shared" si="23"/>
        <v>0</v>
      </c>
      <c r="DG475" s="6">
        <v>1</v>
      </c>
    </row>
    <row r="476" spans="1:111" hidden="1" x14ac:dyDescent="0.2">
      <c r="A476" s="6">
        <v>492</v>
      </c>
      <c r="B476" s="25">
        <v>46233.510636574072</v>
      </c>
      <c r="C476" s="25">
        <v>46233.603703703702</v>
      </c>
      <c r="D476" s="6" t="s">
        <v>4901</v>
      </c>
      <c r="F476" s="25">
        <v>46233.627638888887</v>
      </c>
      <c r="G476" s="26" t="s">
        <v>4725</v>
      </c>
      <c r="H476" s="6" t="s">
        <v>7236</v>
      </c>
      <c r="I476" s="6" t="s">
        <v>6849</v>
      </c>
      <c r="J476" s="6" t="s">
        <v>4537</v>
      </c>
      <c r="L476" s="6" t="s">
        <v>7237</v>
      </c>
      <c r="M476" s="6" t="s">
        <v>2573</v>
      </c>
      <c r="N476" s="6" t="s">
        <v>4729</v>
      </c>
      <c r="O476" s="6" t="s">
        <v>7238</v>
      </c>
      <c r="P476" s="6" t="s">
        <v>95</v>
      </c>
      <c r="Q476" s="6" t="s">
        <v>4773</v>
      </c>
      <c r="S476" s="6" t="s">
        <v>499</v>
      </c>
      <c r="X476" s="27">
        <v>267</v>
      </c>
      <c r="Y476" s="27">
        <v>417</v>
      </c>
      <c r="Z476" s="27">
        <v>37</v>
      </c>
      <c r="AA476" s="27">
        <v>3</v>
      </c>
      <c r="AB476" s="27">
        <f>SUM(Table2026_09_25[[#This Row],[Number of in-person visits provided in reporting year.]:[Number of video/virtual visits provided in reporting year.]])</f>
        <v>457</v>
      </c>
      <c r="AC476" s="6" t="s">
        <v>8469</v>
      </c>
      <c r="AF476" s="6" t="s">
        <v>4682</v>
      </c>
      <c r="AG476" s="28">
        <v>120</v>
      </c>
      <c r="AH476" s="6" t="s">
        <v>7239</v>
      </c>
      <c r="AI476" s="6" t="s">
        <v>7240</v>
      </c>
      <c r="AJ476" s="6" t="s">
        <v>43</v>
      </c>
      <c r="AK476" s="6" t="s">
        <v>8483</v>
      </c>
      <c r="AL476" s="6" t="s">
        <v>142</v>
      </c>
      <c r="AQ476" s="6" t="s">
        <v>43</v>
      </c>
      <c r="AV476" s="6" t="s">
        <v>7241</v>
      </c>
      <c r="AX476" s="6" t="s">
        <v>7242</v>
      </c>
      <c r="AY476" s="28">
        <v>0.1</v>
      </c>
      <c r="AZ476" s="28">
        <v>0.33</v>
      </c>
      <c r="BA476" s="28">
        <v>0</v>
      </c>
      <c r="BB476" s="28">
        <v>0</v>
      </c>
      <c r="BC476" s="28">
        <v>0.4</v>
      </c>
      <c r="BD476" s="28">
        <v>0.8</v>
      </c>
      <c r="BE476" s="28">
        <v>0</v>
      </c>
      <c r="BF476" s="28">
        <v>0</v>
      </c>
      <c r="BG476" s="28">
        <v>0</v>
      </c>
      <c r="BH476" s="28">
        <v>0</v>
      </c>
      <c r="BI476" s="28">
        <v>0</v>
      </c>
      <c r="BJ476" s="28">
        <v>0</v>
      </c>
      <c r="BK476" s="28">
        <v>0.4</v>
      </c>
      <c r="BL476" s="28">
        <v>0</v>
      </c>
      <c r="BM476" s="28">
        <v>0</v>
      </c>
      <c r="BN476" s="28">
        <v>0</v>
      </c>
      <c r="BO476" s="28">
        <v>0</v>
      </c>
      <c r="BP476" s="28">
        <v>1</v>
      </c>
      <c r="BQ476" s="28">
        <v>0</v>
      </c>
      <c r="BR476" s="28">
        <v>0</v>
      </c>
      <c r="BS476" s="28">
        <v>0</v>
      </c>
      <c r="BT476" s="28">
        <v>0</v>
      </c>
      <c r="BU476" s="28">
        <v>0</v>
      </c>
      <c r="BV476" s="28"/>
      <c r="BW476" s="28"/>
      <c r="BX476" s="28"/>
      <c r="BY476" s="28" t="s">
        <v>4881</v>
      </c>
      <c r="BZ476" s="6">
        <f t="shared" si="21"/>
        <v>3.0300000000000002</v>
      </c>
      <c r="CA476" s="6">
        <f t="shared" si="22"/>
        <v>1.4</v>
      </c>
      <c r="CB476" s="28">
        <v>0</v>
      </c>
      <c r="CC476" s="26" t="s">
        <v>4687</v>
      </c>
      <c r="CD476" s="6" t="s">
        <v>7243</v>
      </c>
      <c r="CE476" s="6" t="s">
        <v>4434</v>
      </c>
      <c r="CF476" s="6" t="s">
        <v>7244</v>
      </c>
      <c r="CG476" s="6" t="s">
        <v>4434</v>
      </c>
      <c r="CH476" s="6" t="s">
        <v>7245</v>
      </c>
      <c r="CI476" s="6" t="s">
        <v>263</v>
      </c>
      <c r="CK476" s="6" t="s">
        <v>7246</v>
      </c>
      <c r="CL476" s="6" t="s">
        <v>4537</v>
      </c>
      <c r="CM476" s="6" t="s">
        <v>4737</v>
      </c>
      <c r="CO476" s="6" t="s">
        <v>4434</v>
      </c>
      <c r="CP476" s="6" t="s">
        <v>4690</v>
      </c>
      <c r="CQ476" s="6" t="s">
        <v>7247</v>
      </c>
      <c r="CR476" s="6" t="s">
        <v>8609</v>
      </c>
      <c r="CS476" s="6" t="s">
        <v>7248</v>
      </c>
      <c r="CT476" s="6" t="s">
        <v>7249</v>
      </c>
      <c r="CU476" s="6" t="s">
        <v>4434</v>
      </c>
      <c r="CV476" s="6" t="s">
        <v>7248</v>
      </c>
      <c r="CW476" s="6" t="s">
        <v>7250</v>
      </c>
      <c r="CX476" s="6" t="s">
        <v>4434</v>
      </c>
      <c r="CY476" s="6" t="s">
        <v>4434</v>
      </c>
      <c r="CZ476" s="6" t="s">
        <v>7251</v>
      </c>
      <c r="DA476" s="6" t="s">
        <v>7252</v>
      </c>
      <c r="DC476" s="6" t="s">
        <v>4434</v>
      </c>
      <c r="DD476" s="6" t="s">
        <v>7253</v>
      </c>
      <c r="DF476" s="29">
        <f t="shared" si="23"/>
        <v>0</v>
      </c>
      <c r="DG476" s="6">
        <v>1</v>
      </c>
    </row>
    <row r="477" spans="1:111" hidden="1" x14ac:dyDescent="0.2">
      <c r="A477" s="6">
        <v>493</v>
      </c>
      <c r="B477" s="25">
        <v>46233.601840277777</v>
      </c>
      <c r="C477" s="25">
        <v>46233.604791666665</v>
      </c>
      <c r="D477" s="6" t="s">
        <v>4901</v>
      </c>
      <c r="F477" s="25"/>
      <c r="G477" s="26" t="s">
        <v>4725</v>
      </c>
      <c r="H477" s="6" t="s">
        <v>6222</v>
      </c>
      <c r="I477" s="6" t="s">
        <v>6836</v>
      </c>
      <c r="J477" s="6" t="s">
        <v>4537</v>
      </c>
      <c r="L477" s="6" t="s">
        <v>7179</v>
      </c>
      <c r="M477" s="6" t="s">
        <v>6761</v>
      </c>
      <c r="N477" s="6" t="s">
        <v>4729</v>
      </c>
      <c r="O477" s="6" t="s">
        <v>6760</v>
      </c>
      <c r="P477" s="6" t="s">
        <v>558</v>
      </c>
      <c r="Q477" s="6" t="s">
        <v>4773</v>
      </c>
      <c r="S477" s="6" t="s">
        <v>588</v>
      </c>
      <c r="X477" s="27">
        <v>503</v>
      </c>
      <c r="Y477" s="27">
        <v>643</v>
      </c>
      <c r="Z477" s="27">
        <v>1038</v>
      </c>
      <c r="AA477" s="27">
        <v>4</v>
      </c>
      <c r="AB477" s="27">
        <f>SUM(Table2026_09_25[[#This Row],[Number of in-person visits provided in reporting year.]:[Number of video/virtual visits provided in reporting year.]])</f>
        <v>1685</v>
      </c>
      <c r="AC477" s="6" t="s">
        <v>8469</v>
      </c>
      <c r="AF477" s="6" t="s">
        <v>4682</v>
      </c>
      <c r="AG477" s="28">
        <v>108</v>
      </c>
      <c r="AH477" s="6" t="s">
        <v>6818</v>
      </c>
      <c r="AI477" s="6" t="s">
        <v>6227</v>
      </c>
      <c r="AJ477" s="6" t="s">
        <v>5296</v>
      </c>
      <c r="AK477" s="6" t="s">
        <v>8483</v>
      </c>
      <c r="AL477" s="6" t="s">
        <v>2662</v>
      </c>
      <c r="AQ477" s="6" t="s">
        <v>544</v>
      </c>
      <c r="AW477" s="6" t="s">
        <v>7180</v>
      </c>
      <c r="AX477" s="6" t="s">
        <v>4686</v>
      </c>
      <c r="AY477" s="28">
        <v>0.25</v>
      </c>
      <c r="AZ477" s="28">
        <v>0.5</v>
      </c>
      <c r="BC477" s="28">
        <v>0.2</v>
      </c>
      <c r="BP477" s="28">
        <v>6.3</v>
      </c>
      <c r="BZ477" s="6">
        <f t="shared" si="21"/>
        <v>7.25</v>
      </c>
      <c r="CA477" s="6">
        <f t="shared" si="22"/>
        <v>6.3</v>
      </c>
      <c r="CB477" s="28">
        <v>0</v>
      </c>
      <c r="CC477" s="26" t="s">
        <v>4753</v>
      </c>
      <c r="CD477" s="6" t="s">
        <v>4987</v>
      </c>
      <c r="CK477" s="6" t="s">
        <v>4689</v>
      </c>
      <c r="DC477" s="6" t="s">
        <v>4434</v>
      </c>
      <c r="DD477" s="6" t="s">
        <v>6765</v>
      </c>
      <c r="DF477" s="29">
        <f t="shared" si="23"/>
        <v>0</v>
      </c>
      <c r="DG477" s="6">
        <v>1</v>
      </c>
    </row>
    <row r="478" spans="1:111" hidden="1" x14ac:dyDescent="0.2">
      <c r="A478" s="6">
        <v>494</v>
      </c>
      <c r="B478" s="25">
        <v>46233.592766203707</v>
      </c>
      <c r="C478" s="25">
        <v>46233.605740740742</v>
      </c>
      <c r="D478" s="6" t="s">
        <v>4901</v>
      </c>
      <c r="F478" s="25"/>
      <c r="G478" s="26" t="s">
        <v>4725</v>
      </c>
      <c r="H478" s="6" t="s">
        <v>155</v>
      </c>
      <c r="I478" s="6" t="s">
        <v>4989</v>
      </c>
      <c r="J478" s="6" t="s">
        <v>4537</v>
      </c>
      <c r="L478" s="6" t="s">
        <v>3065</v>
      </c>
      <c r="M478" s="6" t="s">
        <v>6486</v>
      </c>
      <c r="N478" s="6" t="s">
        <v>4679</v>
      </c>
      <c r="P478" s="6" t="s">
        <v>6526</v>
      </c>
      <c r="Q478" s="6" t="s">
        <v>4773</v>
      </c>
      <c r="S478" s="6" t="s">
        <v>3065</v>
      </c>
      <c r="X478" s="27">
        <v>32</v>
      </c>
      <c r="Y478" s="27">
        <v>580</v>
      </c>
      <c r="Z478" s="27">
        <v>361</v>
      </c>
      <c r="AA478" s="30"/>
      <c r="AB478" s="30">
        <f>SUM(Table2026_09_25[[#This Row],[Number of in-person visits provided in reporting year.]:[Number of video/virtual visits provided in reporting year.]])</f>
        <v>941</v>
      </c>
      <c r="AC478" s="6" t="s">
        <v>8469</v>
      </c>
      <c r="AF478" s="6" t="s">
        <v>4682</v>
      </c>
      <c r="AG478" s="28">
        <v>7</v>
      </c>
      <c r="AH478" s="6" t="s">
        <v>6431</v>
      </c>
      <c r="AI478" s="6" t="s">
        <v>6502</v>
      </c>
      <c r="AJ478" s="6" t="s">
        <v>328</v>
      </c>
      <c r="AK478" s="6" t="s">
        <v>8483</v>
      </c>
      <c r="AL478" s="6" t="s">
        <v>3066</v>
      </c>
      <c r="AQ478" s="6" t="s">
        <v>1289</v>
      </c>
      <c r="AU478" s="6" t="s">
        <v>6432</v>
      </c>
      <c r="AX478" s="6" t="s">
        <v>4686</v>
      </c>
      <c r="BX478" s="6">
        <v>0.8</v>
      </c>
      <c r="BY478" s="6" t="s">
        <v>6527</v>
      </c>
      <c r="BZ478" s="6">
        <f t="shared" si="21"/>
        <v>0</v>
      </c>
      <c r="CA478" s="6">
        <f t="shared" si="22"/>
        <v>0.8</v>
      </c>
      <c r="CB478" s="28">
        <v>0.2</v>
      </c>
      <c r="CC478" s="26" t="s">
        <v>4753</v>
      </c>
      <c r="CD478" s="6" t="s">
        <v>4987</v>
      </c>
      <c r="CE478" s="6" t="s">
        <v>4434</v>
      </c>
      <c r="CF478" s="6" t="s">
        <v>6434</v>
      </c>
      <c r="CI478" s="6" t="s">
        <v>6435</v>
      </c>
      <c r="CJ478" s="6" t="s">
        <v>5148</v>
      </c>
      <c r="CK478" s="6" t="s">
        <v>4689</v>
      </c>
      <c r="CL478" s="6" t="s">
        <v>4537</v>
      </c>
      <c r="CM478" s="6" t="s">
        <v>4737</v>
      </c>
      <c r="CO478" s="6" t="s">
        <v>8607</v>
      </c>
      <c r="CP478" s="6" t="s">
        <v>4758</v>
      </c>
      <c r="CX478" s="6" t="s">
        <v>4537</v>
      </c>
      <c r="CY478" s="6" t="s">
        <v>4537</v>
      </c>
      <c r="DC478" s="6" t="s">
        <v>4434</v>
      </c>
      <c r="DD478" s="6" t="s">
        <v>3807</v>
      </c>
      <c r="DF478" s="29">
        <f t="shared" si="23"/>
        <v>0</v>
      </c>
      <c r="DG478" s="6">
        <v>1</v>
      </c>
    </row>
    <row r="479" spans="1:111" hidden="1" x14ac:dyDescent="0.2">
      <c r="A479" s="6">
        <v>495</v>
      </c>
      <c r="B479" s="25">
        <v>46233.604826388888</v>
      </c>
      <c r="C479" s="25">
        <v>46233.607731481483</v>
      </c>
      <c r="D479" s="6" t="s">
        <v>4901</v>
      </c>
      <c r="F479" s="25"/>
      <c r="G479" s="26" t="s">
        <v>4725</v>
      </c>
      <c r="H479" s="6" t="s">
        <v>6222</v>
      </c>
      <c r="I479" s="6" t="s">
        <v>6849</v>
      </c>
      <c r="J479" s="6" t="s">
        <v>4537</v>
      </c>
      <c r="L479" s="6" t="s">
        <v>6888</v>
      </c>
      <c r="M479" s="6" t="s">
        <v>6761</v>
      </c>
      <c r="N479" s="6" t="s">
        <v>4729</v>
      </c>
      <c r="O479" s="6" t="s">
        <v>6760</v>
      </c>
      <c r="P479" s="6" t="s">
        <v>8324</v>
      </c>
      <c r="Q479" s="6" t="s">
        <v>4744</v>
      </c>
      <c r="T479" s="6" t="s">
        <v>4745</v>
      </c>
      <c r="X479" s="30"/>
      <c r="Y479" s="27">
        <v>235</v>
      </c>
      <c r="Z479" s="27">
        <v>92</v>
      </c>
      <c r="AA479" s="27">
        <v>1</v>
      </c>
      <c r="AB479" s="27">
        <f>SUM(Table2026_09_25[[#This Row],[Number of in-person visits provided in reporting year.]:[Number of video/virtual visits provided in reporting year.]])</f>
        <v>328</v>
      </c>
      <c r="AC479" s="6" t="s">
        <v>8469</v>
      </c>
      <c r="AF479" s="6" t="s">
        <v>4682</v>
      </c>
      <c r="AI479" s="6" t="s">
        <v>6227</v>
      </c>
      <c r="AJ479" s="6" t="s">
        <v>5296</v>
      </c>
      <c r="AK479" s="6" t="s">
        <v>8483</v>
      </c>
      <c r="AL479" s="6" t="s">
        <v>2662</v>
      </c>
      <c r="AQ479" s="6" t="s">
        <v>544</v>
      </c>
      <c r="AW479" s="6" t="s">
        <v>7181</v>
      </c>
      <c r="AX479" s="6" t="s">
        <v>4686</v>
      </c>
      <c r="AY479" s="28">
        <v>0.5</v>
      </c>
      <c r="AZ479" s="28">
        <v>1</v>
      </c>
      <c r="BF479" s="28">
        <v>1.8</v>
      </c>
      <c r="BP479" s="28">
        <v>5</v>
      </c>
      <c r="BZ479" s="6">
        <f t="shared" si="21"/>
        <v>8.3000000000000007</v>
      </c>
      <c r="CA479" s="6">
        <f t="shared" si="22"/>
        <v>6.8</v>
      </c>
      <c r="CB479" s="28">
        <v>0</v>
      </c>
      <c r="CC479" s="26" t="s">
        <v>4753</v>
      </c>
      <c r="CD479" s="6" t="s">
        <v>4987</v>
      </c>
      <c r="CK479" s="6" t="s">
        <v>4689</v>
      </c>
      <c r="DC479" s="6" t="s">
        <v>4434</v>
      </c>
      <c r="DD479" s="6" t="s">
        <v>6765</v>
      </c>
      <c r="DF479" s="29">
        <f t="shared" si="23"/>
        <v>0</v>
      </c>
      <c r="DG479" s="6">
        <v>1</v>
      </c>
    </row>
    <row r="480" spans="1:111" hidden="1" x14ac:dyDescent="0.2">
      <c r="A480" s="6">
        <v>496</v>
      </c>
      <c r="B480" s="25">
        <v>46233.605810185189</v>
      </c>
      <c r="C480" s="25">
        <v>46233.607939814814</v>
      </c>
      <c r="D480" s="6" t="s">
        <v>4901</v>
      </c>
      <c r="F480" s="25"/>
      <c r="G480" s="26" t="s">
        <v>4725</v>
      </c>
      <c r="H480" s="6" t="s">
        <v>155</v>
      </c>
      <c r="I480" s="6" t="s">
        <v>4815</v>
      </c>
      <c r="J480" s="6" t="s">
        <v>4537</v>
      </c>
      <c r="L480" s="6" t="s">
        <v>6535</v>
      </c>
      <c r="M480" s="6" t="s">
        <v>6486</v>
      </c>
      <c r="N480" s="6" t="s">
        <v>4679</v>
      </c>
      <c r="P480" s="6" t="s">
        <v>6536</v>
      </c>
      <c r="Q480" s="6" t="s">
        <v>446</v>
      </c>
      <c r="S480" s="6" t="s">
        <v>6536</v>
      </c>
      <c r="X480" s="27">
        <v>20</v>
      </c>
      <c r="Y480" s="30"/>
      <c r="Z480" s="30"/>
      <c r="AA480" s="30"/>
      <c r="AB480" s="30">
        <f>SUM(Table2026_09_25[[#This Row],[Number of in-person visits provided in reporting year.]:[Number of video/virtual visits provided in reporting year.]])</f>
        <v>0</v>
      </c>
      <c r="AC480" s="6" t="s">
        <v>8469</v>
      </c>
      <c r="AF480" s="6" t="s">
        <v>4682</v>
      </c>
      <c r="AI480" s="6" t="s">
        <v>156</v>
      </c>
      <c r="AJ480" s="6" t="s">
        <v>328</v>
      </c>
      <c r="AK480" s="6" t="s">
        <v>8483</v>
      </c>
      <c r="AL480" s="6" t="s">
        <v>157</v>
      </c>
      <c r="AQ480" s="6" t="s">
        <v>1289</v>
      </c>
      <c r="AU480" s="6" t="s">
        <v>6432</v>
      </c>
      <c r="AX480" s="6" t="s">
        <v>4686</v>
      </c>
      <c r="BZ480" s="6">
        <f t="shared" si="21"/>
        <v>0</v>
      </c>
      <c r="CA480" s="6">
        <f t="shared" si="22"/>
        <v>0</v>
      </c>
      <c r="CC480" s="26" t="s">
        <v>4753</v>
      </c>
      <c r="CD480" s="6" t="s">
        <v>6538</v>
      </c>
      <c r="CJ480" s="6" t="s">
        <v>5148</v>
      </c>
      <c r="CK480" s="6" t="s">
        <v>4689</v>
      </c>
      <c r="CL480" s="6" t="s">
        <v>4537</v>
      </c>
      <c r="CM480" s="6" t="s">
        <v>4737</v>
      </c>
      <c r="CO480" s="6" t="s">
        <v>8607</v>
      </c>
      <c r="CP480" s="6" t="s">
        <v>4758</v>
      </c>
      <c r="CR480" s="6" t="s">
        <v>4537</v>
      </c>
      <c r="CS480" s="6" t="s">
        <v>4759</v>
      </c>
      <c r="CU480" s="6" t="s">
        <v>8607</v>
      </c>
      <c r="CV480" s="6" t="s">
        <v>4694</v>
      </c>
      <c r="CX480" s="6" t="s">
        <v>4537</v>
      </c>
      <c r="CY480" s="6" t="s">
        <v>4537</v>
      </c>
      <c r="DC480" s="6" t="s">
        <v>4434</v>
      </c>
      <c r="DD480" s="6" t="s">
        <v>3807</v>
      </c>
      <c r="DF480" s="29">
        <f t="shared" si="23"/>
        <v>0</v>
      </c>
      <c r="DG480" s="6">
        <v>1</v>
      </c>
    </row>
    <row r="481" spans="1:111" hidden="1" x14ac:dyDescent="0.2">
      <c r="A481" s="6">
        <v>498</v>
      </c>
      <c r="B481" s="25">
        <v>46233.608113425929</v>
      </c>
      <c r="C481" s="25">
        <v>46233.619409722225</v>
      </c>
      <c r="D481" s="6" t="s">
        <v>4901</v>
      </c>
      <c r="F481" s="25"/>
      <c r="G481" s="26" t="s">
        <v>4725</v>
      </c>
      <c r="H481" s="6" t="s">
        <v>155</v>
      </c>
      <c r="I481" s="6" t="s">
        <v>7254</v>
      </c>
      <c r="J481" s="6" t="s">
        <v>4537</v>
      </c>
      <c r="L481" s="6" t="s">
        <v>6548</v>
      </c>
      <c r="M481" s="6" t="s">
        <v>6486</v>
      </c>
      <c r="N481" s="6" t="s">
        <v>4679</v>
      </c>
      <c r="P481" s="6" t="s">
        <v>6487</v>
      </c>
      <c r="Q481" s="6" t="s">
        <v>4773</v>
      </c>
      <c r="S481" s="6" t="s">
        <v>1030</v>
      </c>
      <c r="X481" s="27">
        <v>5</v>
      </c>
      <c r="Y481" s="30"/>
      <c r="Z481" s="30"/>
      <c r="AA481" s="30"/>
      <c r="AB481" s="30">
        <f>SUM(Table2026_09_25[[#This Row],[Number of in-person visits provided in reporting year.]:[Number of video/virtual visits provided in reporting year.]])</f>
        <v>0</v>
      </c>
      <c r="AC481" s="6" t="s">
        <v>8469</v>
      </c>
      <c r="AF481" s="6" t="s">
        <v>4682</v>
      </c>
      <c r="AI481" s="6" t="s">
        <v>156</v>
      </c>
      <c r="AJ481" s="6" t="s">
        <v>328</v>
      </c>
      <c r="AK481" s="6" t="s">
        <v>8483</v>
      </c>
      <c r="AL481" s="6" t="s">
        <v>157</v>
      </c>
      <c r="AQ481" s="6" t="s">
        <v>1289</v>
      </c>
      <c r="AU481" s="6" t="s">
        <v>6209</v>
      </c>
      <c r="AX481" s="6" t="s">
        <v>4686</v>
      </c>
      <c r="BZ481" s="6">
        <f t="shared" si="21"/>
        <v>0</v>
      </c>
      <c r="CA481" s="6">
        <f t="shared" si="22"/>
        <v>0</v>
      </c>
      <c r="CC481" s="26" t="s">
        <v>4753</v>
      </c>
      <c r="CD481" s="6" t="s">
        <v>4923</v>
      </c>
      <c r="CJ481" s="6" t="s">
        <v>5148</v>
      </c>
      <c r="CK481" s="6" t="s">
        <v>4689</v>
      </c>
      <c r="CL481" s="6" t="s">
        <v>4537</v>
      </c>
      <c r="CM481" s="6" t="s">
        <v>4737</v>
      </c>
      <c r="CO481" s="6" t="s">
        <v>8607</v>
      </c>
      <c r="CP481" s="6" t="s">
        <v>4758</v>
      </c>
      <c r="CR481" s="6" t="s">
        <v>4537</v>
      </c>
      <c r="CS481" s="6" t="s">
        <v>4759</v>
      </c>
      <c r="CU481" s="6" t="s">
        <v>8607</v>
      </c>
      <c r="CV481" s="6" t="s">
        <v>4694</v>
      </c>
      <c r="CX481" s="6" t="s">
        <v>4537</v>
      </c>
      <c r="CY481" s="6" t="s">
        <v>4537</v>
      </c>
      <c r="DC481" s="6" t="s">
        <v>4434</v>
      </c>
      <c r="DD481" s="6" t="s">
        <v>3807</v>
      </c>
      <c r="DF481" s="29">
        <f t="shared" si="23"/>
        <v>0</v>
      </c>
      <c r="DG481" s="6">
        <v>1</v>
      </c>
    </row>
    <row r="482" spans="1:111" hidden="1" x14ac:dyDescent="0.2">
      <c r="A482" s="6">
        <v>499</v>
      </c>
      <c r="B482" s="25">
        <v>46233.60423611111</v>
      </c>
      <c r="C482" s="25">
        <v>46233.627395833333</v>
      </c>
      <c r="D482" s="6" t="s">
        <v>4901</v>
      </c>
      <c r="F482" s="25"/>
      <c r="G482" s="26" t="s">
        <v>4725</v>
      </c>
      <c r="H482" s="6" t="s">
        <v>7236</v>
      </c>
      <c r="I482" s="6" t="s">
        <v>6849</v>
      </c>
      <c r="J482" s="6" t="s">
        <v>4537</v>
      </c>
      <c r="L482" s="6" t="s">
        <v>7237</v>
      </c>
      <c r="M482" s="6" t="s">
        <v>2573</v>
      </c>
      <c r="N482" s="6" t="s">
        <v>4729</v>
      </c>
      <c r="O482" s="6" t="s">
        <v>7238</v>
      </c>
      <c r="P482" s="6" t="s">
        <v>704</v>
      </c>
      <c r="Q482" s="6" t="s">
        <v>4773</v>
      </c>
      <c r="S482" s="6" t="s">
        <v>778</v>
      </c>
      <c r="X482" s="27">
        <v>177</v>
      </c>
      <c r="Y482" s="27">
        <v>430</v>
      </c>
      <c r="Z482" s="27">
        <v>41</v>
      </c>
      <c r="AA482" s="27">
        <v>42</v>
      </c>
      <c r="AB482" s="27">
        <f>SUM(Table2026_09_25[[#This Row],[Number of in-person visits provided in reporting year.]:[Number of video/virtual visits provided in reporting year.]])</f>
        <v>513</v>
      </c>
      <c r="AC482" s="6" t="s">
        <v>8469</v>
      </c>
      <c r="AF482" s="6" t="s">
        <v>4682</v>
      </c>
      <c r="AG482" s="28">
        <v>46</v>
      </c>
      <c r="AH482" s="6" t="s">
        <v>7239</v>
      </c>
      <c r="AI482" s="6" t="s">
        <v>7240</v>
      </c>
      <c r="AJ482" s="6" t="s">
        <v>43</v>
      </c>
      <c r="AK482" s="6" t="s">
        <v>8483</v>
      </c>
      <c r="AL482" s="6" t="s">
        <v>142</v>
      </c>
      <c r="AQ482" s="6" t="s">
        <v>43</v>
      </c>
      <c r="AV482" s="6" t="s">
        <v>7255</v>
      </c>
      <c r="AX482" s="6" t="s">
        <v>7242</v>
      </c>
      <c r="AY482" s="28">
        <v>0.1</v>
      </c>
      <c r="AZ482" s="28">
        <v>0.33</v>
      </c>
      <c r="BA482" s="28">
        <v>0</v>
      </c>
      <c r="BB482" s="28">
        <v>0</v>
      </c>
      <c r="BC482" s="28">
        <v>0</v>
      </c>
      <c r="BD482" s="28">
        <v>0.4</v>
      </c>
      <c r="BE482" s="28">
        <v>0</v>
      </c>
      <c r="BF482" s="28">
        <v>0</v>
      </c>
      <c r="BG482" s="28">
        <v>0</v>
      </c>
      <c r="BH482" s="28">
        <v>0</v>
      </c>
      <c r="BI482" s="28">
        <v>0</v>
      </c>
      <c r="BJ482" s="28">
        <v>0</v>
      </c>
      <c r="BK482" s="28">
        <v>0</v>
      </c>
      <c r="BL482" s="28">
        <v>0</v>
      </c>
      <c r="BM482" s="28">
        <v>0</v>
      </c>
      <c r="BN482" s="28">
        <v>0</v>
      </c>
      <c r="BO482" s="28">
        <v>0</v>
      </c>
      <c r="BP482" s="28">
        <v>0.1</v>
      </c>
      <c r="BQ482" s="28">
        <v>0</v>
      </c>
      <c r="BR482" s="28">
        <v>0</v>
      </c>
      <c r="BS482" s="28">
        <v>0</v>
      </c>
      <c r="BT482" s="28">
        <v>0</v>
      </c>
      <c r="BU482" s="28">
        <v>0</v>
      </c>
      <c r="BV482" s="28"/>
      <c r="BW482" s="28"/>
      <c r="BX482" s="28"/>
      <c r="BY482" s="6" t="s">
        <v>7256</v>
      </c>
      <c r="BZ482" s="6">
        <f t="shared" si="21"/>
        <v>0.93</v>
      </c>
      <c r="CA482" s="6">
        <f t="shared" si="22"/>
        <v>0.1</v>
      </c>
      <c r="CB482" s="28">
        <v>0</v>
      </c>
      <c r="CC482" s="26" t="s">
        <v>4753</v>
      </c>
      <c r="CD482" s="6" t="s">
        <v>7257</v>
      </c>
      <c r="CE482" s="6" t="s">
        <v>4434</v>
      </c>
      <c r="CF482" s="6" t="s">
        <v>7244</v>
      </c>
      <c r="CG482" s="6" t="s">
        <v>4434</v>
      </c>
      <c r="CH482" s="6" t="s">
        <v>7245</v>
      </c>
      <c r="CI482" s="6" t="s">
        <v>263</v>
      </c>
      <c r="CK482" s="6" t="s">
        <v>7258</v>
      </c>
      <c r="CL482" s="6" t="s">
        <v>4537</v>
      </c>
      <c r="CM482" s="6" t="s">
        <v>4737</v>
      </c>
      <c r="CO482" s="6" t="s">
        <v>4434</v>
      </c>
      <c r="CP482" s="6" t="s">
        <v>4690</v>
      </c>
      <c r="CQ482" s="6" t="s">
        <v>7247</v>
      </c>
      <c r="CR482" s="6" t="s">
        <v>8609</v>
      </c>
      <c r="CS482" s="6" t="s">
        <v>7248</v>
      </c>
      <c r="CT482" s="6" t="s">
        <v>7249</v>
      </c>
      <c r="CU482" s="6" t="s">
        <v>4434</v>
      </c>
      <c r="CV482" s="6" t="s">
        <v>7248</v>
      </c>
      <c r="CW482" s="6" t="s">
        <v>7250</v>
      </c>
      <c r="CX482" s="6" t="s">
        <v>4434</v>
      </c>
      <c r="CY482" s="6" t="s">
        <v>4434</v>
      </c>
      <c r="CZ482" s="6" t="s">
        <v>7251</v>
      </c>
      <c r="DA482" s="6" t="s">
        <v>7252</v>
      </c>
      <c r="DC482" s="6" t="s">
        <v>4434</v>
      </c>
      <c r="DD482" s="6" t="s">
        <v>7253</v>
      </c>
      <c r="DF482" s="29">
        <f t="shared" si="23"/>
        <v>0</v>
      </c>
      <c r="DG482" s="6">
        <v>1</v>
      </c>
    </row>
    <row r="483" spans="1:111" hidden="1" x14ac:dyDescent="0.2">
      <c r="A483" s="6">
        <v>500</v>
      </c>
      <c r="B483" s="25">
        <v>46233.59878472222</v>
      </c>
      <c r="C483" s="25">
        <v>46233.631701388891</v>
      </c>
      <c r="D483" s="6" t="s">
        <v>4901</v>
      </c>
      <c r="F483" s="25">
        <v>46233.685474537036</v>
      </c>
      <c r="G483" s="26" t="s">
        <v>4676</v>
      </c>
      <c r="H483" s="6" t="s">
        <v>155</v>
      </c>
      <c r="I483" s="6" t="s">
        <v>7259</v>
      </c>
      <c r="J483" s="6" t="s">
        <v>4537</v>
      </c>
      <c r="L483" s="6" t="s">
        <v>7260</v>
      </c>
      <c r="M483" s="6" t="s">
        <v>7261</v>
      </c>
      <c r="N483" s="6" t="s">
        <v>4679</v>
      </c>
      <c r="P483" s="6" t="s">
        <v>2543</v>
      </c>
      <c r="Q483" s="6" t="s">
        <v>4744</v>
      </c>
      <c r="T483" s="6" t="s">
        <v>4796</v>
      </c>
      <c r="X483" s="27">
        <v>53</v>
      </c>
      <c r="Y483" s="27">
        <v>0</v>
      </c>
      <c r="Z483" s="27">
        <v>0</v>
      </c>
      <c r="AA483" s="27">
        <v>0</v>
      </c>
      <c r="AB483" s="27">
        <f>SUM(Table2026_09_25[[#This Row],[Number of in-person visits provided in reporting year.]:[Number of video/virtual visits provided in reporting year.]])</f>
        <v>0</v>
      </c>
      <c r="AC483" s="6" t="s">
        <v>8468</v>
      </c>
      <c r="AD483" s="28" t="s">
        <v>7262</v>
      </c>
      <c r="AE483" s="28" t="s">
        <v>7263</v>
      </c>
      <c r="AF483" s="6" t="s">
        <v>4732</v>
      </c>
      <c r="AG483" s="28">
        <v>25</v>
      </c>
      <c r="AH483" s="6" t="s">
        <v>7264</v>
      </c>
      <c r="AI483" s="6" t="s">
        <v>7265</v>
      </c>
      <c r="AJ483" s="6" t="s">
        <v>328</v>
      </c>
      <c r="AK483" s="6" t="s">
        <v>8483</v>
      </c>
      <c r="AL483" s="6" t="s">
        <v>2544</v>
      </c>
      <c r="AM483" s="6" t="s">
        <v>156</v>
      </c>
      <c r="AN483" s="6" t="s">
        <v>328</v>
      </c>
      <c r="AO483" s="6" t="s">
        <v>157</v>
      </c>
      <c r="AQ483" s="6" t="s">
        <v>1289</v>
      </c>
      <c r="AU483" s="6" t="s">
        <v>6209</v>
      </c>
      <c r="AX483" s="6" t="s">
        <v>4686</v>
      </c>
      <c r="AY483" s="28">
        <v>1</v>
      </c>
      <c r="BJ483" s="28">
        <v>18.2</v>
      </c>
      <c r="BQ483" s="28">
        <v>8.4</v>
      </c>
      <c r="BU483" s="28">
        <v>4.2</v>
      </c>
      <c r="BV483" s="28"/>
      <c r="BW483" s="28"/>
      <c r="BX483" s="28">
        <v>1</v>
      </c>
      <c r="BY483" s="6" t="s">
        <v>7266</v>
      </c>
      <c r="BZ483" s="6">
        <f t="shared" si="21"/>
        <v>31.8</v>
      </c>
      <c r="CA483" s="6">
        <f t="shared" si="22"/>
        <v>31.8</v>
      </c>
      <c r="CC483" s="26" t="s">
        <v>4753</v>
      </c>
      <c r="CD483" s="6" t="s">
        <v>7267</v>
      </c>
      <c r="CE483" s="6" t="s">
        <v>4434</v>
      </c>
      <c r="CF483" s="6" t="s">
        <v>7268</v>
      </c>
      <c r="CG483" s="6" t="s">
        <v>4537</v>
      </c>
      <c r="CI483" s="6" t="s">
        <v>6435</v>
      </c>
      <c r="CJ483" s="6" t="s">
        <v>7981</v>
      </c>
      <c r="CK483" s="6" t="s">
        <v>4937</v>
      </c>
      <c r="CL483" s="6" t="s">
        <v>4537</v>
      </c>
      <c r="CM483" s="6" t="s">
        <v>4737</v>
      </c>
      <c r="CO483" s="6" t="s">
        <v>8607</v>
      </c>
      <c r="CP483" s="6" t="s">
        <v>4758</v>
      </c>
      <c r="CR483" s="6" t="s">
        <v>4537</v>
      </c>
      <c r="CS483" s="6" t="s">
        <v>4759</v>
      </c>
      <c r="CU483" s="6" t="s">
        <v>8607</v>
      </c>
      <c r="CV483" s="6" t="s">
        <v>4694</v>
      </c>
      <c r="CX483" s="6" t="s">
        <v>4537</v>
      </c>
      <c r="CY483" s="6" t="s">
        <v>4537</v>
      </c>
      <c r="DC483" s="6" t="s">
        <v>4434</v>
      </c>
      <c r="DD483" s="6" t="s">
        <v>2449</v>
      </c>
      <c r="DF483" s="29">
        <f t="shared" si="23"/>
        <v>0</v>
      </c>
      <c r="DG483" s="29">
        <v>1</v>
      </c>
    </row>
    <row r="484" spans="1:111" hidden="1" x14ac:dyDescent="0.2">
      <c r="A484" s="6">
        <v>501</v>
      </c>
      <c r="B484" s="25">
        <v>46233.61037037037</v>
      </c>
      <c r="C484" s="25">
        <v>46233.631874999999</v>
      </c>
      <c r="D484" s="6" t="s">
        <v>4901</v>
      </c>
      <c r="F484" s="25"/>
      <c r="G484" s="26" t="s">
        <v>4725</v>
      </c>
      <c r="H484" s="6" t="s">
        <v>7269</v>
      </c>
      <c r="I484" s="6" t="s">
        <v>4874</v>
      </c>
      <c r="J484" s="6" t="s">
        <v>4537</v>
      </c>
      <c r="K484" s="6" t="s">
        <v>7270</v>
      </c>
      <c r="L484" s="6" t="s">
        <v>171</v>
      </c>
      <c r="M484" s="6" t="s">
        <v>7271</v>
      </c>
      <c r="N484" s="6" t="s">
        <v>4679</v>
      </c>
      <c r="P484" s="6" t="s">
        <v>3531</v>
      </c>
      <c r="Q484" s="6" t="s">
        <v>4680</v>
      </c>
      <c r="R484" s="6" t="s">
        <v>7272</v>
      </c>
      <c r="S484" s="6" t="s">
        <v>198</v>
      </c>
      <c r="U484" s="6" t="s">
        <v>4681</v>
      </c>
      <c r="V484" s="6" t="s">
        <v>4681</v>
      </c>
      <c r="X484" s="27">
        <v>1064</v>
      </c>
      <c r="Y484" s="27">
        <v>1951</v>
      </c>
      <c r="Z484" s="27">
        <v>0</v>
      </c>
      <c r="AA484" s="27">
        <v>1320</v>
      </c>
      <c r="AB484" s="27">
        <f>SUM(Table2026_09_25[[#This Row],[Number of in-person visits provided in reporting year.]:[Number of video/virtual visits provided in reporting year.]])</f>
        <v>3271</v>
      </c>
      <c r="AC484" s="6" t="s">
        <v>8469</v>
      </c>
      <c r="AF484" s="6" t="s">
        <v>4682</v>
      </c>
      <c r="AG484" s="28">
        <v>0</v>
      </c>
      <c r="AH484" s="6" t="s">
        <v>7273</v>
      </c>
      <c r="AI484" s="6" t="s">
        <v>7274</v>
      </c>
      <c r="AJ484" s="6" t="s">
        <v>7275</v>
      </c>
      <c r="AK484" s="6" t="s">
        <v>8483</v>
      </c>
      <c r="AL484" s="6" t="s">
        <v>7276</v>
      </c>
      <c r="AQ484" s="6" t="s">
        <v>107</v>
      </c>
      <c r="AR484" s="6" t="s">
        <v>7277</v>
      </c>
      <c r="AX484" s="6" t="s">
        <v>4686</v>
      </c>
      <c r="AY484" s="28">
        <v>0</v>
      </c>
      <c r="AZ484" s="28">
        <v>0</v>
      </c>
      <c r="BB484" s="28">
        <v>0</v>
      </c>
      <c r="BC484" s="28">
        <v>0.09</v>
      </c>
      <c r="BD484" s="28">
        <v>0</v>
      </c>
      <c r="BE484" s="28">
        <v>0</v>
      </c>
      <c r="BF484" s="28">
        <v>0</v>
      </c>
      <c r="BG484" s="28">
        <v>0</v>
      </c>
      <c r="BH484" s="28">
        <v>0</v>
      </c>
      <c r="BI484" s="28">
        <v>6.8</v>
      </c>
      <c r="BJ484" s="28">
        <v>0</v>
      </c>
      <c r="BK484" s="28">
        <v>0</v>
      </c>
      <c r="BL484" s="28">
        <v>0</v>
      </c>
      <c r="BM484" s="28">
        <v>0</v>
      </c>
      <c r="BN484" s="28">
        <v>0</v>
      </c>
      <c r="BO484" s="28">
        <v>0</v>
      </c>
      <c r="BP484" s="28">
        <v>1</v>
      </c>
      <c r="BQ484" s="28">
        <v>0</v>
      </c>
      <c r="BR484" s="28">
        <v>0</v>
      </c>
      <c r="BS484" s="28">
        <v>0</v>
      </c>
      <c r="BT484" s="28">
        <v>0</v>
      </c>
      <c r="BU484" s="28">
        <v>0</v>
      </c>
      <c r="BV484" s="28"/>
      <c r="BW484" s="28"/>
      <c r="BX484" s="28"/>
      <c r="BY484" s="28" t="s">
        <v>4881</v>
      </c>
      <c r="BZ484" s="6">
        <f t="shared" si="21"/>
        <v>7.89</v>
      </c>
      <c r="CA484" s="6">
        <f t="shared" si="22"/>
        <v>7.8</v>
      </c>
      <c r="CB484" s="28">
        <v>7.89</v>
      </c>
      <c r="CC484" s="26" t="s">
        <v>4753</v>
      </c>
      <c r="CD484" s="6" t="s">
        <v>4987</v>
      </c>
      <c r="CE484" s="6" t="s">
        <v>4434</v>
      </c>
      <c r="CF484" s="6" t="s">
        <v>4813</v>
      </c>
      <c r="CG484" s="6" t="s">
        <v>4434</v>
      </c>
      <c r="CH484" s="6" t="s">
        <v>4813</v>
      </c>
      <c r="CK484" s="6" t="s">
        <v>4689</v>
      </c>
      <c r="CL484" s="6" t="s">
        <v>4434</v>
      </c>
      <c r="CM484" s="6" t="s">
        <v>5625</v>
      </c>
      <c r="CN484" s="6" t="s">
        <v>5439</v>
      </c>
      <c r="CO484" s="6" t="s">
        <v>8607</v>
      </c>
      <c r="CP484" s="6" t="s">
        <v>4758</v>
      </c>
      <c r="CR484" s="6" t="s">
        <v>8609</v>
      </c>
      <c r="CS484" s="6" t="s">
        <v>4738</v>
      </c>
      <c r="CT484" s="6" t="s">
        <v>7278</v>
      </c>
      <c r="CU484" s="6" t="s">
        <v>8607</v>
      </c>
      <c r="CV484" s="6" t="s">
        <v>4694</v>
      </c>
      <c r="CX484" s="6" t="s">
        <v>4434</v>
      </c>
      <c r="CY484" s="6" t="s">
        <v>4434</v>
      </c>
      <c r="CZ484" s="6" t="s">
        <v>7151</v>
      </c>
      <c r="DC484" s="6" t="s">
        <v>4434</v>
      </c>
      <c r="DD484" s="6" t="s">
        <v>2623</v>
      </c>
      <c r="DF484" s="29">
        <f t="shared" si="23"/>
        <v>0</v>
      </c>
      <c r="DG484" s="6">
        <v>1</v>
      </c>
    </row>
    <row r="485" spans="1:111" hidden="1" x14ac:dyDescent="0.2">
      <c r="A485" s="6">
        <v>502</v>
      </c>
      <c r="B485" s="25">
        <v>46233.627893518518</v>
      </c>
      <c r="C485" s="25">
        <v>46233.633946759262</v>
      </c>
      <c r="D485" s="6" t="s">
        <v>4901</v>
      </c>
      <c r="F485" s="25"/>
      <c r="G485" s="26" t="s">
        <v>4725</v>
      </c>
      <c r="H485" s="6" t="s">
        <v>7236</v>
      </c>
      <c r="I485" s="6" t="s">
        <v>6849</v>
      </c>
      <c r="J485" s="6" t="s">
        <v>4537</v>
      </c>
      <c r="L485" s="6" t="s">
        <v>7237</v>
      </c>
      <c r="M485" s="6" t="s">
        <v>2573</v>
      </c>
      <c r="N485" s="6" t="s">
        <v>4729</v>
      </c>
      <c r="O485" s="6" t="s">
        <v>7238</v>
      </c>
      <c r="P485" s="6" t="s">
        <v>558</v>
      </c>
      <c r="Q485" s="6" t="s">
        <v>4773</v>
      </c>
      <c r="S485" s="6" t="s">
        <v>588</v>
      </c>
      <c r="X485" s="27">
        <v>298</v>
      </c>
      <c r="Y485" s="27">
        <v>468</v>
      </c>
      <c r="Z485" s="27">
        <v>170</v>
      </c>
      <c r="AA485" s="27">
        <v>3</v>
      </c>
      <c r="AB485" s="27">
        <f>SUM(Table2026_09_25[[#This Row],[Number of in-person visits provided in reporting year.]:[Number of video/virtual visits provided in reporting year.]])</f>
        <v>641</v>
      </c>
      <c r="AC485" s="6" t="s">
        <v>8469</v>
      </c>
      <c r="AF485" s="6" t="s">
        <v>4682</v>
      </c>
      <c r="AG485" s="28">
        <v>19</v>
      </c>
      <c r="AH485" s="6" t="s">
        <v>7239</v>
      </c>
      <c r="AI485" s="6" t="s">
        <v>7240</v>
      </c>
      <c r="AJ485" s="6" t="s">
        <v>43</v>
      </c>
      <c r="AK485" s="6" t="s">
        <v>8483</v>
      </c>
      <c r="AL485" s="6" t="s">
        <v>142</v>
      </c>
      <c r="AQ485" s="6" t="s">
        <v>43</v>
      </c>
      <c r="AV485" s="6" t="s">
        <v>7255</v>
      </c>
      <c r="AX485" s="6" t="s">
        <v>4686</v>
      </c>
      <c r="AY485" s="28">
        <v>0.1</v>
      </c>
      <c r="AZ485" s="28">
        <v>0.33</v>
      </c>
      <c r="BA485" s="28">
        <v>0</v>
      </c>
      <c r="BB485" s="28">
        <v>0</v>
      </c>
      <c r="BC485" s="28">
        <v>0</v>
      </c>
      <c r="BD485" s="28">
        <v>0</v>
      </c>
      <c r="BE485" s="28">
        <v>0</v>
      </c>
      <c r="BF485" s="28">
        <v>0</v>
      </c>
      <c r="BG485" s="28">
        <v>2</v>
      </c>
      <c r="BH485" s="28">
        <v>0</v>
      </c>
      <c r="BI485" s="28">
        <v>0</v>
      </c>
      <c r="BJ485" s="28">
        <v>0</v>
      </c>
      <c r="BK485" s="28">
        <v>0.2</v>
      </c>
      <c r="BL485" s="28">
        <v>0</v>
      </c>
      <c r="BM485" s="28">
        <v>0</v>
      </c>
      <c r="BN485" s="28">
        <v>0</v>
      </c>
      <c r="BO485" s="28">
        <v>0</v>
      </c>
      <c r="BP485" s="28">
        <v>0.2</v>
      </c>
      <c r="BQ485" s="28">
        <v>0</v>
      </c>
      <c r="BR485" s="28">
        <v>0.8</v>
      </c>
      <c r="BS485" s="28">
        <v>0</v>
      </c>
      <c r="BT485" s="28">
        <v>0</v>
      </c>
      <c r="BU485" s="28">
        <v>0</v>
      </c>
      <c r="BV485" s="28"/>
      <c r="BW485" s="28"/>
      <c r="BX485" s="28">
        <v>1.6</v>
      </c>
      <c r="BY485" s="6" t="s">
        <v>7279</v>
      </c>
      <c r="BZ485" s="6">
        <f t="shared" si="21"/>
        <v>3.6300000000000008</v>
      </c>
      <c r="CA485" s="6">
        <f t="shared" si="22"/>
        <v>4.8000000000000007</v>
      </c>
      <c r="CB485" s="28">
        <v>0</v>
      </c>
      <c r="CC485" s="26" t="s">
        <v>4753</v>
      </c>
      <c r="CD485" s="6" t="s">
        <v>7280</v>
      </c>
      <c r="CE485" s="6" t="s">
        <v>4434</v>
      </c>
      <c r="CF485" s="6" t="s">
        <v>7244</v>
      </c>
      <c r="CG485" s="6" t="s">
        <v>4434</v>
      </c>
      <c r="CH485" s="6" t="s">
        <v>7245</v>
      </c>
      <c r="CI485" s="6" t="s">
        <v>263</v>
      </c>
      <c r="CK485" s="6" t="s">
        <v>7246</v>
      </c>
      <c r="CL485" s="6" t="s">
        <v>4537</v>
      </c>
      <c r="CM485" s="6" t="s">
        <v>4737</v>
      </c>
      <c r="CO485" s="6" t="s">
        <v>4434</v>
      </c>
      <c r="CP485" s="6" t="s">
        <v>4690</v>
      </c>
      <c r="CQ485" s="6" t="s">
        <v>7247</v>
      </c>
      <c r="CR485" s="6" t="s">
        <v>8609</v>
      </c>
      <c r="CS485" s="6" t="s">
        <v>7248</v>
      </c>
      <c r="CT485" s="6" t="s">
        <v>7249</v>
      </c>
      <c r="CU485" s="6" t="s">
        <v>4434</v>
      </c>
      <c r="CV485" s="6" t="s">
        <v>7248</v>
      </c>
      <c r="CW485" s="6" t="s">
        <v>7250</v>
      </c>
      <c r="CX485" s="6" t="s">
        <v>4434</v>
      </c>
      <c r="CY485" s="6" t="s">
        <v>4434</v>
      </c>
      <c r="CZ485" s="6" t="s">
        <v>7251</v>
      </c>
      <c r="DA485" s="6" t="s">
        <v>7252</v>
      </c>
      <c r="DC485" s="6" t="s">
        <v>4434</v>
      </c>
      <c r="DD485" s="6" t="s">
        <v>7253</v>
      </c>
      <c r="DF485" s="29">
        <f t="shared" si="23"/>
        <v>0</v>
      </c>
      <c r="DG485" s="6">
        <v>1</v>
      </c>
    </row>
    <row r="486" spans="1:111" hidden="1" x14ac:dyDescent="0.2">
      <c r="A486" s="6">
        <v>503</v>
      </c>
      <c r="B486" s="25">
        <v>46233.637152777781</v>
      </c>
      <c r="C486" s="25">
        <v>46233.64702546296</v>
      </c>
      <c r="D486" s="6" t="s">
        <v>4901</v>
      </c>
      <c r="F486" s="25"/>
      <c r="G486" s="26" t="s">
        <v>4676</v>
      </c>
      <c r="H486" s="6" t="s">
        <v>155</v>
      </c>
      <c r="I486" s="6" t="s">
        <v>7281</v>
      </c>
      <c r="J486" s="6" t="s">
        <v>4537</v>
      </c>
      <c r="L486" s="6" t="s">
        <v>7282</v>
      </c>
      <c r="M486" s="6" t="s">
        <v>2449</v>
      </c>
      <c r="N486" s="6" t="s">
        <v>4679</v>
      </c>
      <c r="P486" s="6" t="s">
        <v>358</v>
      </c>
      <c r="Q486" s="6" t="s">
        <v>4730</v>
      </c>
      <c r="W486" s="6" t="s">
        <v>353</v>
      </c>
      <c r="X486" s="27">
        <v>249</v>
      </c>
      <c r="Y486" s="27">
        <v>0</v>
      </c>
      <c r="Z486" s="27">
        <v>0</v>
      </c>
      <c r="AA486" s="27">
        <v>0</v>
      </c>
      <c r="AB486" s="27">
        <f>SUM(Table2026_09_25[[#This Row],[Number of in-person visits provided in reporting year.]:[Number of video/virtual visits provided in reporting year.]])</f>
        <v>0</v>
      </c>
      <c r="AC486" s="6" t="s">
        <v>8469</v>
      </c>
      <c r="AF486" s="6" t="s">
        <v>4682</v>
      </c>
      <c r="AG486" s="28">
        <v>0</v>
      </c>
      <c r="AI486" s="6" t="s">
        <v>156</v>
      </c>
      <c r="AJ486" s="6" t="s">
        <v>328</v>
      </c>
      <c r="AK486" s="6" t="s">
        <v>8483</v>
      </c>
      <c r="AL486" s="6" t="s">
        <v>157</v>
      </c>
      <c r="AQ486" s="6" t="s">
        <v>1289</v>
      </c>
      <c r="AU486" s="6" t="s">
        <v>6209</v>
      </c>
      <c r="AX486" s="6" t="s">
        <v>4686</v>
      </c>
      <c r="BP486" s="28">
        <v>2</v>
      </c>
      <c r="BZ486" s="6">
        <f t="shared" si="21"/>
        <v>2</v>
      </c>
      <c r="CA486" s="6">
        <f t="shared" si="22"/>
        <v>2</v>
      </c>
      <c r="CC486" s="26" t="s">
        <v>4753</v>
      </c>
      <c r="CD486" s="6" t="s">
        <v>7283</v>
      </c>
      <c r="CE486" s="6" t="s">
        <v>4434</v>
      </c>
      <c r="CF486" s="6" t="s">
        <v>7284</v>
      </c>
      <c r="CG486" s="6" t="s">
        <v>4537</v>
      </c>
      <c r="CI486" s="6" t="s">
        <v>6435</v>
      </c>
      <c r="CK486" s="6" t="s">
        <v>4937</v>
      </c>
      <c r="CL486" s="6" t="s">
        <v>4434</v>
      </c>
      <c r="CM486" s="6" t="s">
        <v>4690</v>
      </c>
      <c r="CN486" s="6" t="s">
        <v>7285</v>
      </c>
      <c r="CO486" s="6" t="s">
        <v>8607</v>
      </c>
      <c r="CP486" s="6" t="s">
        <v>4758</v>
      </c>
      <c r="CR486" s="6" t="s">
        <v>8609</v>
      </c>
      <c r="CS486" s="6" t="s">
        <v>4690</v>
      </c>
      <c r="CT486" s="6" t="s">
        <v>7286</v>
      </c>
      <c r="CU486" s="6" t="s">
        <v>4434</v>
      </c>
      <c r="CV486" s="6" t="s">
        <v>4690</v>
      </c>
      <c r="CW486" s="6" t="s">
        <v>7286</v>
      </c>
      <c r="CX486" s="6" t="s">
        <v>4434</v>
      </c>
      <c r="CY486" s="6" t="s">
        <v>4434</v>
      </c>
      <c r="CZ486" s="6" t="s">
        <v>7284</v>
      </c>
      <c r="DC486" s="6" t="s">
        <v>4434</v>
      </c>
      <c r="DD486" s="6" t="s">
        <v>2449</v>
      </c>
      <c r="DF486" s="29">
        <f t="shared" si="23"/>
        <v>0</v>
      </c>
      <c r="DG486" s="29">
        <v>1</v>
      </c>
    </row>
    <row r="487" spans="1:111" hidden="1" x14ac:dyDescent="0.2">
      <c r="A487" s="6">
        <v>504</v>
      </c>
      <c r="B487" s="25">
        <v>46233.634305555555</v>
      </c>
      <c r="C487" s="25">
        <v>46233.650405092594</v>
      </c>
      <c r="D487" s="6" t="s">
        <v>4901</v>
      </c>
      <c r="F487" s="25"/>
      <c r="G487" s="26" t="s">
        <v>4725</v>
      </c>
      <c r="H487" s="6" t="s">
        <v>7236</v>
      </c>
      <c r="I487" s="6" t="s">
        <v>6849</v>
      </c>
      <c r="J487" s="6" t="s">
        <v>4537</v>
      </c>
      <c r="L487" s="6" t="s">
        <v>7287</v>
      </c>
      <c r="M487" s="6" t="s">
        <v>7253</v>
      </c>
      <c r="N487" s="6" t="s">
        <v>4729</v>
      </c>
      <c r="O487" s="6" t="s">
        <v>7238</v>
      </c>
      <c r="P487" s="6" t="s">
        <v>3530</v>
      </c>
      <c r="Q487" s="6" t="s">
        <v>5011</v>
      </c>
      <c r="S487" s="6" t="s">
        <v>6693</v>
      </c>
      <c r="X487" s="27">
        <v>496</v>
      </c>
      <c r="Y487" s="27">
        <v>3577</v>
      </c>
      <c r="Z487" s="27">
        <v>349</v>
      </c>
      <c r="AA487" s="27">
        <v>6</v>
      </c>
      <c r="AB487" s="27">
        <f>SUM(Table2026_09_25[[#This Row],[Number of in-person visits provided in reporting year.]:[Number of video/virtual visits provided in reporting year.]])</f>
        <v>3932</v>
      </c>
      <c r="AC487" s="6" t="s">
        <v>8469</v>
      </c>
      <c r="AF487" s="6" t="s">
        <v>4682</v>
      </c>
      <c r="AG487" s="28">
        <v>55</v>
      </c>
      <c r="AH487" s="6" t="s">
        <v>7239</v>
      </c>
      <c r="AI487" s="6" t="s">
        <v>7240</v>
      </c>
      <c r="AJ487" s="6" t="s">
        <v>43</v>
      </c>
      <c r="AK487" s="6" t="s">
        <v>8483</v>
      </c>
      <c r="AL487" s="6" t="s">
        <v>142</v>
      </c>
      <c r="AQ487" s="6" t="s">
        <v>43</v>
      </c>
      <c r="AV487" s="6" t="s">
        <v>7241</v>
      </c>
      <c r="AX487" s="6" t="s">
        <v>4686</v>
      </c>
      <c r="AY487" s="28">
        <v>0.1</v>
      </c>
      <c r="AZ487" s="28">
        <v>1</v>
      </c>
      <c r="BA487" s="28">
        <v>0</v>
      </c>
      <c r="BB487" s="28">
        <v>0.1</v>
      </c>
      <c r="BC487" s="28">
        <v>6.0000000000000001E-3</v>
      </c>
      <c r="BD487" s="28">
        <v>0</v>
      </c>
      <c r="BE487" s="28">
        <v>0</v>
      </c>
      <c r="BF487" s="28">
        <v>0</v>
      </c>
      <c r="BG487" s="28">
        <v>1.5</v>
      </c>
      <c r="BH487" s="28">
        <v>0.25</v>
      </c>
      <c r="BI487" s="28">
        <v>0</v>
      </c>
      <c r="BJ487" s="28">
        <v>0</v>
      </c>
      <c r="BK487" s="28">
        <v>0.6</v>
      </c>
      <c r="BL487" s="28">
        <v>2</v>
      </c>
      <c r="BM487" s="28">
        <v>0.25</v>
      </c>
      <c r="BN487" s="28">
        <v>0</v>
      </c>
      <c r="BO487" s="28">
        <v>0</v>
      </c>
      <c r="BP487" s="28">
        <v>0</v>
      </c>
      <c r="BQ487" s="28">
        <v>0</v>
      </c>
      <c r="BR487" s="28">
        <v>0.25</v>
      </c>
      <c r="BS487" s="28">
        <v>0</v>
      </c>
      <c r="BT487" s="28">
        <v>0</v>
      </c>
      <c r="BU487" s="28">
        <v>0</v>
      </c>
      <c r="BV487" s="28"/>
      <c r="BW487" s="28"/>
      <c r="BX487" s="28"/>
      <c r="BZ487" s="6">
        <f t="shared" si="21"/>
        <v>6.0560000000000009</v>
      </c>
      <c r="CA487" s="6">
        <f t="shared" si="22"/>
        <v>4.9499999999999993</v>
      </c>
      <c r="CB487" s="28">
        <v>0</v>
      </c>
      <c r="CC487" s="26" t="s">
        <v>4753</v>
      </c>
      <c r="CD487" s="6" t="s">
        <v>7288</v>
      </c>
      <c r="CE487" s="6" t="s">
        <v>4434</v>
      </c>
      <c r="CF487" s="6" t="s">
        <v>7289</v>
      </c>
      <c r="CG487" s="6" t="s">
        <v>4434</v>
      </c>
      <c r="CH487" s="6" t="s">
        <v>7290</v>
      </c>
      <c r="CI487" s="6" t="s">
        <v>263</v>
      </c>
      <c r="CK487" s="6" t="s">
        <v>7246</v>
      </c>
      <c r="CL487" s="6" t="s">
        <v>4434</v>
      </c>
      <c r="CM487" s="6" t="s">
        <v>6523</v>
      </c>
      <c r="CN487" s="6" t="s">
        <v>7291</v>
      </c>
      <c r="CO487" s="6" t="s">
        <v>4434</v>
      </c>
      <c r="CP487" s="6" t="s">
        <v>7292</v>
      </c>
      <c r="CQ487" s="6" t="s">
        <v>7293</v>
      </c>
      <c r="CR487" s="6" t="s">
        <v>8609</v>
      </c>
      <c r="CS487" s="6" t="s">
        <v>7292</v>
      </c>
      <c r="CT487" s="6" t="s">
        <v>7250</v>
      </c>
      <c r="CU487" s="6" t="s">
        <v>4434</v>
      </c>
      <c r="CV487" s="6" t="s">
        <v>7292</v>
      </c>
      <c r="CW487" s="6" t="s">
        <v>7294</v>
      </c>
      <c r="CX487" s="6" t="s">
        <v>4434</v>
      </c>
      <c r="CY487" s="6" t="s">
        <v>4434</v>
      </c>
      <c r="CZ487" s="6" t="s">
        <v>7251</v>
      </c>
      <c r="DA487" s="6" t="s">
        <v>7295</v>
      </c>
      <c r="DC487" s="6" t="s">
        <v>4434</v>
      </c>
      <c r="DD487" s="6" t="s">
        <v>7253</v>
      </c>
      <c r="DF487" s="29">
        <f t="shared" si="23"/>
        <v>0</v>
      </c>
      <c r="DG487" s="6">
        <v>1</v>
      </c>
    </row>
    <row r="488" spans="1:111" hidden="1" x14ac:dyDescent="0.2">
      <c r="A488" s="6">
        <v>505</v>
      </c>
      <c r="B488" s="25">
        <v>46233.647141203706</v>
      </c>
      <c r="C488" s="25">
        <v>46233.660891203705</v>
      </c>
      <c r="D488" s="6" t="s">
        <v>4901</v>
      </c>
      <c r="F488" s="25"/>
      <c r="G488" s="26" t="s">
        <v>4725</v>
      </c>
      <c r="H488" s="6" t="s">
        <v>155</v>
      </c>
      <c r="I488" s="6" t="s">
        <v>7187</v>
      </c>
      <c r="J488" s="6" t="s">
        <v>4537</v>
      </c>
      <c r="L488" s="6" t="s">
        <v>7188</v>
      </c>
      <c r="M488" s="6" t="s">
        <v>7189</v>
      </c>
      <c r="N488" s="6" t="s">
        <v>4679</v>
      </c>
      <c r="P488" s="6" t="s">
        <v>358</v>
      </c>
      <c r="Q488" s="6" t="s">
        <v>4730</v>
      </c>
      <c r="W488" s="6" t="s">
        <v>353</v>
      </c>
      <c r="X488" s="27">
        <v>306</v>
      </c>
      <c r="Y488" s="27">
        <v>0</v>
      </c>
      <c r="Z488" s="27">
        <v>0</v>
      </c>
      <c r="AA488" s="27">
        <v>0</v>
      </c>
      <c r="AB488" s="27">
        <f>SUM(Table2026_09_25[[#This Row],[Number of in-person visits provided in reporting year.]:[Number of video/virtual visits provided in reporting year.]])</f>
        <v>0</v>
      </c>
      <c r="AC488" s="6" t="s">
        <v>8468</v>
      </c>
      <c r="AD488" s="28" t="s">
        <v>7190</v>
      </c>
      <c r="AE488" s="28" t="s">
        <v>7296</v>
      </c>
      <c r="AF488" s="6" t="s">
        <v>4732</v>
      </c>
      <c r="AG488" s="28">
        <v>0</v>
      </c>
      <c r="AI488" s="6" t="s">
        <v>156</v>
      </c>
      <c r="AJ488" s="6" t="s">
        <v>328</v>
      </c>
      <c r="AK488" s="6" t="s">
        <v>8483</v>
      </c>
      <c r="AL488" s="6" t="s">
        <v>157</v>
      </c>
      <c r="AQ488" s="6" t="s">
        <v>1289</v>
      </c>
      <c r="AU488" s="6" t="s">
        <v>6209</v>
      </c>
      <c r="AX488" s="6" t="s">
        <v>4686</v>
      </c>
      <c r="AY488" s="28">
        <v>1.25</v>
      </c>
      <c r="AZ488" s="28">
        <v>1.7</v>
      </c>
      <c r="BB488" s="28">
        <v>0.6</v>
      </c>
      <c r="BC488" s="28">
        <v>2</v>
      </c>
      <c r="BG488" s="28">
        <v>4</v>
      </c>
      <c r="BJ488" s="28">
        <v>2.4</v>
      </c>
      <c r="BL488" s="28">
        <v>4.5</v>
      </c>
      <c r="BM488" s="28">
        <v>5.2</v>
      </c>
      <c r="BP488" s="28">
        <v>10.4</v>
      </c>
      <c r="BQ488" s="28">
        <v>24.4</v>
      </c>
      <c r="BR488" s="28">
        <v>2.6</v>
      </c>
      <c r="BT488" s="28">
        <v>0.2</v>
      </c>
      <c r="BU488" s="28">
        <v>1</v>
      </c>
      <c r="BV488" s="28"/>
      <c r="BW488" s="28"/>
      <c r="BX488" s="28"/>
      <c r="BZ488" s="6">
        <f t="shared" si="21"/>
        <v>60.250000000000007</v>
      </c>
      <c r="CA488" s="6">
        <f t="shared" si="22"/>
        <v>55.300000000000004</v>
      </c>
      <c r="CC488" s="26" t="s">
        <v>4753</v>
      </c>
      <c r="CD488" s="6" t="s">
        <v>7297</v>
      </c>
      <c r="CE488" s="6" t="s">
        <v>4537</v>
      </c>
      <c r="CG488" s="6" t="s">
        <v>4537</v>
      </c>
      <c r="CI488" s="6" t="s">
        <v>6435</v>
      </c>
      <c r="CJ488" s="6" t="s">
        <v>7981</v>
      </c>
      <c r="CK488" s="6" t="s">
        <v>4937</v>
      </c>
      <c r="CL488" s="6" t="s">
        <v>4537</v>
      </c>
      <c r="CM488" s="6" t="s">
        <v>4737</v>
      </c>
      <c r="CO488" s="6" t="s">
        <v>8607</v>
      </c>
      <c r="CP488" s="6" t="s">
        <v>4758</v>
      </c>
      <c r="CR488" s="6" t="s">
        <v>4537</v>
      </c>
      <c r="CS488" s="6" t="s">
        <v>4759</v>
      </c>
      <c r="CU488" s="6" t="s">
        <v>8607</v>
      </c>
      <c r="CV488" s="6" t="s">
        <v>4694</v>
      </c>
      <c r="CX488" s="6" t="s">
        <v>4537</v>
      </c>
      <c r="CY488" s="6" t="s">
        <v>4537</v>
      </c>
      <c r="DC488" s="6" t="s">
        <v>4434</v>
      </c>
      <c r="DD488" s="6" t="s">
        <v>2449</v>
      </c>
      <c r="DF488" s="29">
        <f t="shared" si="23"/>
        <v>0</v>
      </c>
      <c r="DG488" s="6">
        <v>1</v>
      </c>
    </row>
    <row r="489" spans="1:111" hidden="1" x14ac:dyDescent="0.2">
      <c r="A489" s="6">
        <v>506</v>
      </c>
      <c r="B489" s="25">
        <v>46233.661053240743</v>
      </c>
      <c r="C489" s="25">
        <v>46233.682060185187</v>
      </c>
      <c r="D489" s="6" t="s">
        <v>4901</v>
      </c>
      <c r="F489" s="25"/>
      <c r="G489" s="26" t="s">
        <v>4725</v>
      </c>
      <c r="H489" s="6" t="s">
        <v>155</v>
      </c>
      <c r="I489" s="6" t="s">
        <v>7298</v>
      </c>
      <c r="J489" s="6" t="s">
        <v>4537</v>
      </c>
      <c r="L489" s="6" t="s">
        <v>7299</v>
      </c>
      <c r="M489" s="6" t="s">
        <v>7261</v>
      </c>
      <c r="N489" s="6" t="s">
        <v>4679</v>
      </c>
      <c r="P489" s="6" t="s">
        <v>2543</v>
      </c>
      <c r="Q489" s="6" t="s">
        <v>4744</v>
      </c>
      <c r="T489" s="6" t="s">
        <v>4796</v>
      </c>
      <c r="X489" s="27">
        <v>50</v>
      </c>
      <c r="Y489" s="27">
        <v>0</v>
      </c>
      <c r="Z489" s="27">
        <v>0</v>
      </c>
      <c r="AA489" s="27">
        <v>0</v>
      </c>
      <c r="AB489" s="27">
        <f>SUM(Table2026_09_25[[#This Row],[Number of in-person visits provided in reporting year.]:[Number of video/virtual visits provided in reporting year.]])</f>
        <v>0</v>
      </c>
      <c r="AC489" s="6" t="s">
        <v>8468</v>
      </c>
      <c r="AD489" s="28" t="s">
        <v>7262</v>
      </c>
      <c r="AE489" s="28" t="s">
        <v>7300</v>
      </c>
      <c r="AF489" s="6" t="s">
        <v>4732</v>
      </c>
      <c r="AG489" s="28">
        <v>25</v>
      </c>
      <c r="AH489" s="6" t="s">
        <v>7301</v>
      </c>
      <c r="AI489" s="6" t="s">
        <v>7302</v>
      </c>
      <c r="AJ489" s="6" t="s">
        <v>328</v>
      </c>
      <c r="AK489" s="6" t="s">
        <v>8483</v>
      </c>
      <c r="AL489" s="6" t="s">
        <v>2544</v>
      </c>
      <c r="AM489" s="6" t="s">
        <v>156</v>
      </c>
      <c r="AN489" s="6" t="s">
        <v>328</v>
      </c>
      <c r="AO489" s="6" t="s">
        <v>157</v>
      </c>
      <c r="AQ489" s="6" t="s">
        <v>1289</v>
      </c>
      <c r="AU489" s="6" t="s">
        <v>6209</v>
      </c>
      <c r="AX489" s="6" t="s">
        <v>4686</v>
      </c>
      <c r="AY489" s="28">
        <v>1</v>
      </c>
      <c r="BJ489" s="28">
        <v>18.2</v>
      </c>
      <c r="BQ489" s="28">
        <v>8.4</v>
      </c>
      <c r="BU489" s="28">
        <v>4.2</v>
      </c>
      <c r="BV489" s="28"/>
      <c r="BW489" s="28"/>
      <c r="BX489" s="28">
        <v>1</v>
      </c>
      <c r="BY489" s="6" t="s">
        <v>7303</v>
      </c>
      <c r="BZ489" s="6">
        <f t="shared" si="21"/>
        <v>31.8</v>
      </c>
      <c r="CA489" s="6">
        <f t="shared" si="22"/>
        <v>31.8</v>
      </c>
      <c r="CC489" s="26" t="s">
        <v>21</v>
      </c>
      <c r="CD489" s="6" t="s">
        <v>7304</v>
      </c>
      <c r="CE489" s="6" t="s">
        <v>4434</v>
      </c>
      <c r="CF489" s="6" t="s">
        <v>7268</v>
      </c>
      <c r="CG489" s="6" t="s">
        <v>4537</v>
      </c>
      <c r="CI489" s="6" t="s">
        <v>6435</v>
      </c>
      <c r="CJ489" s="6" t="s">
        <v>7981</v>
      </c>
      <c r="CK489" s="6" t="s">
        <v>4937</v>
      </c>
      <c r="CL489" s="6" t="s">
        <v>4537</v>
      </c>
      <c r="CM489" s="6" t="s">
        <v>4737</v>
      </c>
      <c r="CO489" s="6" t="s">
        <v>8607</v>
      </c>
      <c r="CP489" s="6" t="s">
        <v>4758</v>
      </c>
      <c r="CR489" s="6" t="s">
        <v>4537</v>
      </c>
      <c r="CS489" s="6" t="s">
        <v>4759</v>
      </c>
      <c r="CU489" s="6" t="s">
        <v>8607</v>
      </c>
      <c r="CV489" s="6" t="s">
        <v>4694</v>
      </c>
      <c r="CX489" s="6" t="s">
        <v>4537</v>
      </c>
      <c r="CY489" s="6" t="s">
        <v>4537</v>
      </c>
      <c r="DC489" s="6" t="s">
        <v>4434</v>
      </c>
      <c r="DD489" s="6" t="s">
        <v>2449</v>
      </c>
      <c r="DF489" s="29">
        <f t="shared" si="23"/>
        <v>0</v>
      </c>
      <c r="DG489" s="6">
        <v>1</v>
      </c>
    </row>
    <row r="490" spans="1:111" hidden="1" x14ac:dyDescent="0.2">
      <c r="A490" s="6">
        <v>507</v>
      </c>
      <c r="B490" s="25">
        <v>46233.686006944445</v>
      </c>
      <c r="C490" s="25">
        <v>46233.69263888889</v>
      </c>
      <c r="D490" s="6" t="s">
        <v>4901</v>
      </c>
      <c r="F490" s="25"/>
      <c r="G490" s="26" t="s">
        <v>4725</v>
      </c>
      <c r="H490" s="6" t="s">
        <v>155</v>
      </c>
      <c r="I490" s="6" t="s">
        <v>7305</v>
      </c>
      <c r="J490" s="6" t="s">
        <v>4537</v>
      </c>
      <c r="L490" s="6" t="s">
        <v>7306</v>
      </c>
      <c r="M490" s="6" t="s">
        <v>2449</v>
      </c>
      <c r="N490" s="6" t="s">
        <v>4679</v>
      </c>
      <c r="P490" s="6" t="s">
        <v>358</v>
      </c>
      <c r="Q490" s="6" t="s">
        <v>4730</v>
      </c>
      <c r="W490" s="6" t="s">
        <v>353</v>
      </c>
      <c r="X490" s="27">
        <v>249</v>
      </c>
      <c r="Y490" s="27">
        <v>0</v>
      </c>
      <c r="Z490" s="27">
        <v>0</v>
      </c>
      <c r="AA490" s="27">
        <v>0</v>
      </c>
      <c r="AB490" s="27">
        <f>SUM(Table2026_09_25[[#This Row],[Number of in-person visits provided in reporting year.]:[Number of video/virtual visits provided in reporting year.]])</f>
        <v>0</v>
      </c>
      <c r="AC490" s="6" t="s">
        <v>8469</v>
      </c>
      <c r="AF490" s="6" t="s">
        <v>4682</v>
      </c>
      <c r="AG490" s="28">
        <v>0</v>
      </c>
      <c r="AI490" s="6" t="s">
        <v>156</v>
      </c>
      <c r="AJ490" s="6" t="s">
        <v>328</v>
      </c>
      <c r="AK490" s="6" t="s">
        <v>8483</v>
      </c>
      <c r="AL490" s="6" t="s">
        <v>157</v>
      </c>
      <c r="AQ490" s="6" t="s">
        <v>1289</v>
      </c>
      <c r="AU490" s="6" t="s">
        <v>6209</v>
      </c>
      <c r="AX490" s="6" t="s">
        <v>4686</v>
      </c>
      <c r="BP490" s="28">
        <v>2</v>
      </c>
      <c r="BZ490" s="6">
        <f t="shared" si="21"/>
        <v>2</v>
      </c>
      <c r="CA490" s="6">
        <f t="shared" si="22"/>
        <v>2</v>
      </c>
      <c r="CC490" s="26" t="s">
        <v>4753</v>
      </c>
      <c r="CD490" s="6" t="s">
        <v>7283</v>
      </c>
      <c r="CE490" s="6" t="s">
        <v>4434</v>
      </c>
      <c r="CF490" s="6" t="s">
        <v>7284</v>
      </c>
      <c r="CG490" s="6" t="s">
        <v>4537</v>
      </c>
      <c r="CI490" s="6" t="s">
        <v>6435</v>
      </c>
      <c r="CK490" s="6" t="s">
        <v>4937</v>
      </c>
      <c r="CL490" s="6" t="s">
        <v>4434</v>
      </c>
      <c r="CM490" s="6" t="s">
        <v>4690</v>
      </c>
      <c r="CN490" s="6" t="s">
        <v>7307</v>
      </c>
      <c r="CO490" s="6" t="s">
        <v>8607</v>
      </c>
      <c r="CP490" s="6" t="s">
        <v>4758</v>
      </c>
      <c r="CR490" s="6" t="s">
        <v>8609</v>
      </c>
      <c r="CS490" s="6" t="s">
        <v>4690</v>
      </c>
      <c r="CT490" s="6" t="s">
        <v>7307</v>
      </c>
      <c r="CW490" s="6" t="s">
        <v>7307</v>
      </c>
      <c r="CX490" s="6" t="s">
        <v>4434</v>
      </c>
      <c r="CY490" s="6" t="s">
        <v>4434</v>
      </c>
      <c r="CZ490" s="6" t="s">
        <v>7284</v>
      </c>
      <c r="DC490" s="6" t="s">
        <v>4434</v>
      </c>
      <c r="DD490" s="6" t="s">
        <v>2449</v>
      </c>
      <c r="DF490" s="29">
        <f t="shared" si="23"/>
        <v>0</v>
      </c>
      <c r="DG490" s="6">
        <v>1</v>
      </c>
    </row>
    <row r="491" spans="1:111" ht="16" hidden="1" x14ac:dyDescent="0.2">
      <c r="A491" s="6">
        <v>508</v>
      </c>
      <c r="B491" s="25">
        <v>46233.704745370371</v>
      </c>
      <c r="C491" s="25">
        <v>46233.712465277778</v>
      </c>
      <c r="D491" s="6" t="s">
        <v>4901</v>
      </c>
      <c r="F491" s="25"/>
      <c r="G491" s="26" t="s">
        <v>4676</v>
      </c>
      <c r="H491" s="6" t="s">
        <v>5392</v>
      </c>
      <c r="I491" s="6" t="s">
        <v>7308</v>
      </c>
      <c r="J491" s="6" t="s">
        <v>4537</v>
      </c>
      <c r="L491" s="6" t="s">
        <v>7309</v>
      </c>
      <c r="M491" s="6" t="s">
        <v>7310</v>
      </c>
      <c r="N491" s="6" t="s">
        <v>4679</v>
      </c>
      <c r="P491" s="6" t="s">
        <v>3534</v>
      </c>
      <c r="Q491" s="31" t="s">
        <v>987</v>
      </c>
      <c r="V491" s="6" t="s">
        <v>4968</v>
      </c>
      <c r="X491" s="27">
        <v>492</v>
      </c>
      <c r="Y491" s="27">
        <v>1925</v>
      </c>
      <c r="Z491" s="30"/>
      <c r="AA491" s="30"/>
      <c r="AB491" s="30">
        <f>SUM(Table2026_09_25[[#This Row],[Number of in-person visits provided in reporting year.]:[Number of video/virtual visits provided in reporting year.]])</f>
        <v>1925</v>
      </c>
      <c r="AC491" s="6" t="s">
        <v>8469</v>
      </c>
      <c r="AF491" s="6" t="s">
        <v>4682</v>
      </c>
      <c r="AI491" s="6" t="s">
        <v>5394</v>
      </c>
      <c r="AJ491" s="6" t="s">
        <v>4851</v>
      </c>
      <c r="AK491" s="6" t="s">
        <v>8483</v>
      </c>
      <c r="AL491" s="6" t="s">
        <v>260</v>
      </c>
      <c r="AQ491" s="6" t="s">
        <v>544</v>
      </c>
      <c r="AW491" s="6" t="s">
        <v>5395</v>
      </c>
      <c r="AX491" s="6" t="s">
        <v>4686</v>
      </c>
      <c r="BC491" s="28">
        <v>1</v>
      </c>
      <c r="BF491" s="28">
        <v>1.8</v>
      </c>
      <c r="BZ491" s="6">
        <f t="shared" si="21"/>
        <v>2.8</v>
      </c>
      <c r="CA491" s="6">
        <f t="shared" si="22"/>
        <v>1.8</v>
      </c>
      <c r="CC491" s="26" t="s">
        <v>4753</v>
      </c>
      <c r="CD491" s="6" t="s">
        <v>7311</v>
      </c>
      <c r="CE491" s="6" t="s">
        <v>4537</v>
      </c>
      <c r="CG491" s="6" t="s">
        <v>4537</v>
      </c>
      <c r="CJ491" s="6" t="s">
        <v>5148</v>
      </c>
      <c r="CK491" s="6" t="s">
        <v>4689</v>
      </c>
      <c r="CL491" s="6" t="s">
        <v>4537</v>
      </c>
      <c r="CM491" s="6" t="s">
        <v>4737</v>
      </c>
      <c r="CO491" s="6" t="s">
        <v>8607</v>
      </c>
      <c r="CP491" s="6" t="s">
        <v>4758</v>
      </c>
      <c r="CR491" s="6" t="s">
        <v>4537</v>
      </c>
      <c r="CS491" s="6" t="s">
        <v>4759</v>
      </c>
      <c r="CU491" s="6" t="s">
        <v>8607</v>
      </c>
      <c r="CV491" s="6" t="s">
        <v>4694</v>
      </c>
      <c r="CX491" s="6" t="s">
        <v>4537</v>
      </c>
      <c r="CY491" s="6" t="s">
        <v>4537</v>
      </c>
      <c r="DC491" s="6" t="s">
        <v>4434</v>
      </c>
      <c r="DD491" s="6" t="s">
        <v>7021</v>
      </c>
      <c r="DF491" s="29">
        <f t="shared" si="23"/>
        <v>0</v>
      </c>
      <c r="DG491" s="29">
        <v>1</v>
      </c>
    </row>
    <row r="492" spans="1:111" ht="16" hidden="1" x14ac:dyDescent="0.2">
      <c r="A492" s="6">
        <v>509</v>
      </c>
      <c r="B492" s="25">
        <v>46233.714849537035</v>
      </c>
      <c r="C492" s="25">
        <v>46233.718946759262</v>
      </c>
      <c r="D492" s="6" t="s">
        <v>4901</v>
      </c>
      <c r="F492" s="25"/>
      <c r="G492" s="26" t="s">
        <v>4725</v>
      </c>
      <c r="H492" s="6" t="s">
        <v>5392</v>
      </c>
      <c r="I492" s="6" t="s">
        <v>7308</v>
      </c>
      <c r="J492" s="6" t="s">
        <v>4537</v>
      </c>
      <c r="L492" s="6" t="s">
        <v>7309</v>
      </c>
      <c r="M492" s="6" t="s">
        <v>7310</v>
      </c>
      <c r="N492" s="6" t="s">
        <v>4679</v>
      </c>
      <c r="P492" s="6" t="s">
        <v>3534</v>
      </c>
      <c r="Q492" s="31" t="s">
        <v>987</v>
      </c>
      <c r="V492" s="6" t="s">
        <v>4968</v>
      </c>
      <c r="X492" s="27">
        <v>512</v>
      </c>
      <c r="Y492" s="27">
        <v>1587</v>
      </c>
      <c r="Z492" s="30"/>
      <c r="AA492" s="30"/>
      <c r="AB492" s="30">
        <f>SUM(Table2026_09_25[[#This Row],[Number of in-person visits provided in reporting year.]:[Number of video/virtual visits provided in reporting year.]])</f>
        <v>1587</v>
      </c>
      <c r="AC492" s="6" t="s">
        <v>8469</v>
      </c>
      <c r="AF492" s="6" t="s">
        <v>4682</v>
      </c>
      <c r="AI492" s="6" t="s">
        <v>5394</v>
      </c>
      <c r="AJ492" s="6" t="s">
        <v>4851</v>
      </c>
      <c r="AK492" s="6" t="s">
        <v>8483</v>
      </c>
      <c r="AL492" s="6" t="s">
        <v>260</v>
      </c>
      <c r="AQ492" s="6" t="s">
        <v>544</v>
      </c>
      <c r="AW492" s="6" t="s">
        <v>5395</v>
      </c>
      <c r="AX492" s="6" t="s">
        <v>4686</v>
      </c>
      <c r="BC492" s="28">
        <v>1</v>
      </c>
      <c r="BF492" s="28">
        <v>1.8</v>
      </c>
      <c r="BZ492" s="6">
        <f t="shared" si="21"/>
        <v>2.8</v>
      </c>
      <c r="CA492" s="6">
        <f t="shared" si="22"/>
        <v>1.8</v>
      </c>
      <c r="CC492" s="26" t="s">
        <v>4753</v>
      </c>
      <c r="CD492" s="6" t="s">
        <v>7311</v>
      </c>
      <c r="CE492" s="6" t="s">
        <v>4537</v>
      </c>
      <c r="CG492" s="6" t="s">
        <v>4537</v>
      </c>
      <c r="CJ492" s="6" t="s">
        <v>5148</v>
      </c>
      <c r="CK492" s="6" t="s">
        <v>4689</v>
      </c>
      <c r="CL492" s="6" t="s">
        <v>4537</v>
      </c>
      <c r="CM492" s="6" t="s">
        <v>4737</v>
      </c>
      <c r="CO492" s="6" t="s">
        <v>8607</v>
      </c>
      <c r="CP492" s="6" t="s">
        <v>4758</v>
      </c>
      <c r="CR492" s="6" t="s">
        <v>4537</v>
      </c>
      <c r="CS492" s="6" t="s">
        <v>4759</v>
      </c>
      <c r="CU492" s="6" t="s">
        <v>8607</v>
      </c>
      <c r="CV492" s="6" t="s">
        <v>4694</v>
      </c>
      <c r="CX492" s="6" t="s">
        <v>4537</v>
      </c>
      <c r="CY492" s="6" t="s">
        <v>4537</v>
      </c>
      <c r="DC492" s="6" t="s">
        <v>4434</v>
      </c>
      <c r="DD492" s="6" t="s">
        <v>7021</v>
      </c>
      <c r="DF492" s="29">
        <f t="shared" si="23"/>
        <v>0</v>
      </c>
      <c r="DG492" s="6">
        <v>1</v>
      </c>
    </row>
    <row r="493" spans="1:111" hidden="1" x14ac:dyDescent="0.2">
      <c r="A493" s="6">
        <v>510</v>
      </c>
      <c r="B493" s="25">
        <v>46234.374942129631</v>
      </c>
      <c r="C493" s="25">
        <v>46234.378298611111</v>
      </c>
      <c r="D493" s="6" t="s">
        <v>4901</v>
      </c>
      <c r="F493" s="25"/>
      <c r="G493" s="26" t="s">
        <v>4676</v>
      </c>
      <c r="H493" s="6" t="s">
        <v>6652</v>
      </c>
      <c r="I493" s="6" t="s">
        <v>5843</v>
      </c>
      <c r="J493" s="6" t="s">
        <v>4537</v>
      </c>
      <c r="L493" s="6" t="s">
        <v>3530</v>
      </c>
      <c r="M493" s="6" t="s">
        <v>6656</v>
      </c>
      <c r="N493" s="6" t="s">
        <v>4679</v>
      </c>
      <c r="P493" s="6" t="s">
        <v>3530</v>
      </c>
      <c r="Q493" s="6" t="s">
        <v>4773</v>
      </c>
      <c r="S493" s="6" t="s">
        <v>6693</v>
      </c>
      <c r="X493" s="27">
        <v>119</v>
      </c>
      <c r="Y493" s="27">
        <v>503</v>
      </c>
      <c r="Z493" s="27">
        <v>0</v>
      </c>
      <c r="AA493" s="30"/>
      <c r="AB493" s="30">
        <f>SUM(Table2026_09_25[[#This Row],[Number of in-person visits provided in reporting year.]:[Number of video/virtual visits provided in reporting year.]])</f>
        <v>503</v>
      </c>
      <c r="AC493" s="6" t="s">
        <v>8469</v>
      </c>
      <c r="AF493" s="6" t="s">
        <v>4682</v>
      </c>
      <c r="AI493" s="6" t="s">
        <v>6654</v>
      </c>
      <c r="AJ493" s="6" t="s">
        <v>6655</v>
      </c>
      <c r="AK493" s="6" t="s">
        <v>8483</v>
      </c>
      <c r="AL493" s="6" t="s">
        <v>2578</v>
      </c>
      <c r="AQ493" s="6" t="s">
        <v>107</v>
      </c>
      <c r="AR493" s="6" t="s">
        <v>7312</v>
      </c>
      <c r="BZ493" s="6">
        <f t="shared" si="21"/>
        <v>0</v>
      </c>
      <c r="CA493" s="6">
        <f t="shared" si="22"/>
        <v>0</v>
      </c>
      <c r="CC493" s="26" t="s">
        <v>4687</v>
      </c>
      <c r="CK493" s="6" t="s">
        <v>5148</v>
      </c>
      <c r="DC493" s="6" t="s">
        <v>4434</v>
      </c>
      <c r="DD493" s="6" t="s">
        <v>6656</v>
      </c>
      <c r="DF493" s="29">
        <f t="shared" si="23"/>
        <v>0</v>
      </c>
      <c r="DG493" s="29">
        <v>1</v>
      </c>
    </row>
    <row r="494" spans="1:111" hidden="1" x14ac:dyDescent="0.2">
      <c r="A494" s="6">
        <v>511</v>
      </c>
      <c r="B494" s="25">
        <v>46234.378333333334</v>
      </c>
      <c r="C494" s="25">
        <v>46234.379525462966</v>
      </c>
      <c r="D494" s="6" t="s">
        <v>4901</v>
      </c>
      <c r="F494" s="25"/>
      <c r="G494" s="26" t="s">
        <v>4725</v>
      </c>
      <c r="H494" s="6" t="s">
        <v>6652</v>
      </c>
      <c r="I494" s="6" t="s">
        <v>5843</v>
      </c>
      <c r="J494" s="6" t="s">
        <v>4537</v>
      </c>
      <c r="L494" s="6" t="s">
        <v>3530</v>
      </c>
      <c r="M494" s="6" t="s">
        <v>6656</v>
      </c>
      <c r="N494" s="6" t="s">
        <v>4679</v>
      </c>
      <c r="P494" s="6" t="s">
        <v>3530</v>
      </c>
      <c r="Q494" s="6" t="s">
        <v>5011</v>
      </c>
      <c r="S494" s="6" t="s">
        <v>6693</v>
      </c>
      <c r="X494" s="27">
        <v>185</v>
      </c>
      <c r="Y494" s="27">
        <v>667</v>
      </c>
      <c r="Z494" s="27">
        <v>0</v>
      </c>
      <c r="AA494" s="30"/>
      <c r="AB494" s="30">
        <f>SUM(Table2026_09_25[[#This Row],[Number of in-person visits provided in reporting year.]:[Number of video/virtual visits provided in reporting year.]])</f>
        <v>667</v>
      </c>
      <c r="AC494" s="6" t="s">
        <v>8469</v>
      </c>
      <c r="AF494" s="6" t="s">
        <v>4682</v>
      </c>
      <c r="AI494" s="6" t="s">
        <v>6654</v>
      </c>
      <c r="AJ494" s="6" t="s">
        <v>6655</v>
      </c>
      <c r="AK494" s="6" t="s">
        <v>8483</v>
      </c>
      <c r="AL494" s="6" t="s">
        <v>2578</v>
      </c>
      <c r="AQ494" s="6" t="s">
        <v>107</v>
      </c>
      <c r="AR494" s="6" t="s">
        <v>7312</v>
      </c>
      <c r="BZ494" s="6">
        <f t="shared" si="21"/>
        <v>0</v>
      </c>
      <c r="CA494" s="6">
        <f t="shared" si="22"/>
        <v>0</v>
      </c>
      <c r="CC494" s="26" t="s">
        <v>4687</v>
      </c>
      <c r="CK494" s="6" t="s">
        <v>5148</v>
      </c>
      <c r="DC494" s="6" t="s">
        <v>4434</v>
      </c>
      <c r="DD494" s="6" t="s">
        <v>6656</v>
      </c>
      <c r="DF494" s="29">
        <f t="shared" si="23"/>
        <v>0</v>
      </c>
      <c r="DG494" s="6">
        <v>1</v>
      </c>
    </row>
    <row r="495" spans="1:111" hidden="1" x14ac:dyDescent="0.2">
      <c r="A495" s="6">
        <v>512</v>
      </c>
      <c r="B495" s="25">
        <v>46234.379571759258</v>
      </c>
      <c r="C495" s="25">
        <v>46234.383009259262</v>
      </c>
      <c r="D495" s="6" t="s">
        <v>4901</v>
      </c>
      <c r="F495" s="25"/>
      <c r="G495" s="26" t="s">
        <v>4676</v>
      </c>
      <c r="H495" s="6" t="s">
        <v>6652</v>
      </c>
      <c r="I495" s="6" t="s">
        <v>5843</v>
      </c>
      <c r="J495" s="6" t="s">
        <v>4537</v>
      </c>
      <c r="L495" s="6" t="s">
        <v>7313</v>
      </c>
      <c r="M495" s="6" t="s">
        <v>6656</v>
      </c>
      <c r="N495" s="6" t="s">
        <v>4679</v>
      </c>
      <c r="P495" s="6" t="s">
        <v>358</v>
      </c>
      <c r="Q495" s="6" t="s">
        <v>4730</v>
      </c>
      <c r="W495" s="6" t="s">
        <v>353</v>
      </c>
      <c r="X495" s="27">
        <v>156</v>
      </c>
      <c r="Y495" s="30"/>
      <c r="Z495" s="30"/>
      <c r="AA495" s="30"/>
      <c r="AB495" s="30">
        <f>SUM(Table2026_09_25[[#This Row],[Number of in-person visits provided in reporting year.]:[Number of video/virtual visits provided in reporting year.]])</f>
        <v>0</v>
      </c>
      <c r="AC495" s="6" t="s">
        <v>8468</v>
      </c>
      <c r="AD495" s="28" t="s">
        <v>7314</v>
      </c>
      <c r="AE495" s="28" t="s">
        <v>4747</v>
      </c>
      <c r="AF495" s="6" t="s">
        <v>4732</v>
      </c>
      <c r="AI495" s="6" t="s">
        <v>6654</v>
      </c>
      <c r="AJ495" s="6" t="s">
        <v>6655</v>
      </c>
      <c r="AK495" s="6" t="s">
        <v>8483</v>
      </c>
      <c r="AL495" s="6" t="s">
        <v>2578</v>
      </c>
      <c r="AQ495" s="6" t="s">
        <v>107</v>
      </c>
      <c r="AR495" s="6" t="s">
        <v>7312</v>
      </c>
      <c r="BZ495" s="6">
        <f t="shared" si="21"/>
        <v>0</v>
      </c>
      <c r="CA495" s="6">
        <f t="shared" si="22"/>
        <v>0</v>
      </c>
      <c r="CC495" s="26" t="s">
        <v>4687</v>
      </c>
      <c r="CD495" s="6" t="s">
        <v>7315</v>
      </c>
      <c r="CK495" s="6" t="s">
        <v>5148</v>
      </c>
      <c r="DC495" s="6" t="s">
        <v>4434</v>
      </c>
      <c r="DD495" s="6" t="s">
        <v>6656</v>
      </c>
      <c r="DF495" s="29">
        <f t="shared" si="23"/>
        <v>0</v>
      </c>
      <c r="DG495" s="29">
        <v>1</v>
      </c>
    </row>
    <row r="496" spans="1:111" hidden="1" x14ac:dyDescent="0.2">
      <c r="A496" s="6">
        <v>513</v>
      </c>
      <c r="B496" s="25">
        <v>46234.383020833331</v>
      </c>
      <c r="C496" s="25">
        <v>46234.384409722225</v>
      </c>
      <c r="D496" s="6" t="s">
        <v>4901</v>
      </c>
      <c r="F496" s="25"/>
      <c r="G496" s="26" t="s">
        <v>4725</v>
      </c>
      <c r="H496" s="6" t="s">
        <v>6652</v>
      </c>
      <c r="I496" s="6" t="s">
        <v>4727</v>
      </c>
      <c r="J496" s="6" t="s">
        <v>4537</v>
      </c>
      <c r="L496" s="6" t="s">
        <v>7313</v>
      </c>
      <c r="M496" s="6" t="s">
        <v>6656</v>
      </c>
      <c r="N496" s="6" t="s">
        <v>4679</v>
      </c>
      <c r="P496" s="6" t="s">
        <v>358</v>
      </c>
      <c r="Q496" s="6" t="s">
        <v>4730</v>
      </c>
      <c r="W496" s="6" t="s">
        <v>353</v>
      </c>
      <c r="X496" s="27">
        <v>162</v>
      </c>
      <c r="Y496" s="30"/>
      <c r="Z496" s="30"/>
      <c r="AA496" s="30"/>
      <c r="AB496" s="30">
        <f>SUM(Table2026_09_25[[#This Row],[Number of in-person visits provided in reporting year.]:[Number of video/virtual visits provided in reporting year.]])</f>
        <v>0</v>
      </c>
      <c r="AC496" s="6" t="s">
        <v>8468</v>
      </c>
      <c r="AD496" s="28" t="s">
        <v>7314</v>
      </c>
      <c r="AE496" s="28" t="s">
        <v>4747</v>
      </c>
      <c r="AF496" s="6" t="s">
        <v>4732</v>
      </c>
      <c r="AI496" s="6" t="s">
        <v>6654</v>
      </c>
      <c r="AJ496" s="6" t="s">
        <v>6655</v>
      </c>
      <c r="AK496" s="6" t="s">
        <v>8483</v>
      </c>
      <c r="AL496" s="6" t="s">
        <v>2578</v>
      </c>
      <c r="AQ496" s="6" t="s">
        <v>107</v>
      </c>
      <c r="AR496" s="6" t="s">
        <v>7312</v>
      </c>
      <c r="BZ496" s="6">
        <f t="shared" si="21"/>
        <v>0</v>
      </c>
      <c r="CA496" s="6">
        <f t="shared" si="22"/>
        <v>0</v>
      </c>
      <c r="CC496" s="26" t="s">
        <v>4687</v>
      </c>
      <c r="CD496" s="6" t="s">
        <v>7315</v>
      </c>
      <c r="CK496" s="6" t="s">
        <v>5148</v>
      </c>
      <c r="DC496" s="6" t="s">
        <v>4434</v>
      </c>
      <c r="DD496" s="6" t="s">
        <v>6656</v>
      </c>
      <c r="DF496" s="29">
        <f t="shared" si="23"/>
        <v>0</v>
      </c>
      <c r="DG496" s="6">
        <v>1</v>
      </c>
    </row>
    <row r="497" spans="1:111" hidden="1" x14ac:dyDescent="0.2">
      <c r="A497" s="6">
        <v>514</v>
      </c>
      <c r="B497" s="25">
        <v>46234.384560185186</v>
      </c>
      <c r="C497" s="25">
        <v>46234.386712962965</v>
      </c>
      <c r="D497" s="6" t="s">
        <v>4901</v>
      </c>
      <c r="F497" s="25"/>
      <c r="G497" s="26" t="s">
        <v>4676</v>
      </c>
      <c r="H497" s="6" t="s">
        <v>6652</v>
      </c>
      <c r="I497" s="6" t="s">
        <v>5843</v>
      </c>
      <c r="J497" s="6" t="s">
        <v>4537</v>
      </c>
      <c r="L497" s="6" t="s">
        <v>7316</v>
      </c>
      <c r="M497" s="6" t="s">
        <v>6656</v>
      </c>
      <c r="N497" s="6" t="s">
        <v>4679</v>
      </c>
      <c r="P497" s="6" t="s">
        <v>95</v>
      </c>
      <c r="Q497" s="6" t="s">
        <v>4773</v>
      </c>
      <c r="S497" s="6" t="s">
        <v>499</v>
      </c>
      <c r="X497" s="27">
        <v>1129</v>
      </c>
      <c r="Y497" s="27">
        <v>1238</v>
      </c>
      <c r="Z497" s="27">
        <v>27</v>
      </c>
      <c r="AA497" s="30"/>
      <c r="AB497" s="30">
        <f>SUM(Table2026_09_25[[#This Row],[Number of in-person visits provided in reporting year.]:[Number of video/virtual visits provided in reporting year.]])</f>
        <v>1265</v>
      </c>
      <c r="AC497" s="6" t="s">
        <v>8469</v>
      </c>
      <c r="AF497" s="6" t="s">
        <v>4682</v>
      </c>
      <c r="AI497" s="6" t="s">
        <v>6654</v>
      </c>
      <c r="AJ497" s="6" t="s">
        <v>6655</v>
      </c>
      <c r="AK497" s="6" t="s">
        <v>8483</v>
      </c>
      <c r="AL497" s="6" t="s">
        <v>2578</v>
      </c>
      <c r="AQ497" s="6" t="s">
        <v>107</v>
      </c>
      <c r="AR497" s="6" t="s">
        <v>7312</v>
      </c>
      <c r="BZ497" s="6">
        <f t="shared" si="21"/>
        <v>0</v>
      </c>
      <c r="CA497" s="6">
        <f t="shared" si="22"/>
        <v>0</v>
      </c>
      <c r="CC497" s="26" t="s">
        <v>4687</v>
      </c>
      <c r="CD497" s="6" t="s">
        <v>7317</v>
      </c>
      <c r="CK497" s="6" t="s">
        <v>5148</v>
      </c>
      <c r="DC497" s="6" t="s">
        <v>4434</v>
      </c>
      <c r="DD497" s="6" t="s">
        <v>6656</v>
      </c>
      <c r="DF497" s="29">
        <f t="shared" si="23"/>
        <v>0</v>
      </c>
      <c r="DG497" s="29">
        <v>1</v>
      </c>
    </row>
    <row r="498" spans="1:111" hidden="1" x14ac:dyDescent="0.2">
      <c r="A498" s="6">
        <v>515</v>
      </c>
      <c r="B498" s="25">
        <v>46234.386724537035</v>
      </c>
      <c r="C498" s="25">
        <v>46234.38921296296</v>
      </c>
      <c r="D498" s="6" t="s">
        <v>4901</v>
      </c>
      <c r="F498" s="25"/>
      <c r="G498" s="26" t="s">
        <v>4725</v>
      </c>
      <c r="H498" s="6" t="s">
        <v>6652</v>
      </c>
      <c r="I498" s="6" t="s">
        <v>5843</v>
      </c>
      <c r="J498" s="6" t="s">
        <v>4537</v>
      </c>
      <c r="L498" s="6" t="s">
        <v>7316</v>
      </c>
      <c r="M498" s="6" t="s">
        <v>6656</v>
      </c>
      <c r="N498" s="6" t="s">
        <v>4679</v>
      </c>
      <c r="P498" s="6" t="s">
        <v>95</v>
      </c>
      <c r="Q498" s="6" t="s">
        <v>4773</v>
      </c>
      <c r="S498" s="6" t="s">
        <v>499</v>
      </c>
      <c r="X498" s="27">
        <v>1167</v>
      </c>
      <c r="Y498" s="27">
        <v>1305</v>
      </c>
      <c r="Z498" s="27">
        <v>30</v>
      </c>
      <c r="AA498" s="30"/>
      <c r="AB498" s="30">
        <f>SUM(Table2026_09_25[[#This Row],[Number of in-person visits provided in reporting year.]:[Number of video/virtual visits provided in reporting year.]])</f>
        <v>1335</v>
      </c>
      <c r="AC498" s="6" t="s">
        <v>8469</v>
      </c>
      <c r="AF498" s="6" t="s">
        <v>4682</v>
      </c>
      <c r="AI498" s="6" t="s">
        <v>6654</v>
      </c>
      <c r="AJ498" s="6" t="s">
        <v>6655</v>
      </c>
      <c r="AK498" s="6" t="s">
        <v>8483</v>
      </c>
      <c r="AL498" s="6" t="s">
        <v>2578</v>
      </c>
      <c r="AQ498" s="6" t="s">
        <v>107</v>
      </c>
      <c r="AR498" s="6" t="s">
        <v>7312</v>
      </c>
      <c r="BZ498" s="6">
        <f t="shared" si="21"/>
        <v>0</v>
      </c>
      <c r="CA498" s="6">
        <f t="shared" si="22"/>
        <v>0</v>
      </c>
      <c r="CC498" s="26" t="s">
        <v>21</v>
      </c>
      <c r="CD498" s="6" t="s">
        <v>4916</v>
      </c>
      <c r="CK498" s="6" t="s">
        <v>5148</v>
      </c>
      <c r="DC498" s="6" t="s">
        <v>4434</v>
      </c>
      <c r="DD498" s="6" t="s">
        <v>6656</v>
      </c>
      <c r="DF498" s="29">
        <f t="shared" si="23"/>
        <v>0</v>
      </c>
      <c r="DG498" s="6">
        <v>1</v>
      </c>
    </row>
    <row r="499" spans="1:111" ht="16" hidden="1" x14ac:dyDescent="0.2">
      <c r="A499" s="6">
        <v>516</v>
      </c>
      <c r="B499" s="25">
        <v>46234.389606481483</v>
      </c>
      <c r="C499" s="25">
        <v>46234.391851851855</v>
      </c>
      <c r="D499" s="6" t="s">
        <v>4901</v>
      </c>
      <c r="F499" s="25"/>
      <c r="G499" s="26" t="s">
        <v>4676</v>
      </c>
      <c r="H499" s="6" t="s">
        <v>6652</v>
      </c>
      <c r="I499" s="6" t="s">
        <v>5843</v>
      </c>
      <c r="J499" s="6" t="s">
        <v>4537</v>
      </c>
      <c r="L499" s="6" t="s">
        <v>1057</v>
      </c>
      <c r="M499" s="6" t="s">
        <v>6656</v>
      </c>
      <c r="N499" s="6" t="s">
        <v>4679</v>
      </c>
      <c r="P499" s="6" t="s">
        <v>2265</v>
      </c>
      <c r="Q499" s="31" t="s">
        <v>987</v>
      </c>
      <c r="V499" s="6" t="s">
        <v>1057</v>
      </c>
      <c r="X499" s="30"/>
      <c r="Y499" s="27">
        <v>5889</v>
      </c>
      <c r="Z499" s="30"/>
      <c r="AA499" s="30"/>
      <c r="AB499" s="30">
        <f>SUM(Table2026_09_25[[#This Row],[Number of in-person visits provided in reporting year.]:[Number of video/virtual visits provided in reporting year.]])</f>
        <v>5889</v>
      </c>
      <c r="AC499" s="6" t="s">
        <v>8469</v>
      </c>
      <c r="AF499" s="6" t="s">
        <v>4682</v>
      </c>
      <c r="AI499" s="6" t="s">
        <v>6654</v>
      </c>
      <c r="AJ499" s="6" t="s">
        <v>6655</v>
      </c>
      <c r="AK499" s="6" t="s">
        <v>8483</v>
      </c>
      <c r="AL499" s="6" t="s">
        <v>2578</v>
      </c>
      <c r="AQ499" s="6" t="s">
        <v>107</v>
      </c>
      <c r="AR499" s="6" t="s">
        <v>7312</v>
      </c>
      <c r="AX499" s="6" t="s">
        <v>4686</v>
      </c>
      <c r="BL499" s="28">
        <v>1</v>
      </c>
      <c r="BZ499" s="6">
        <f t="shared" si="21"/>
        <v>1</v>
      </c>
      <c r="CA499" s="6">
        <f t="shared" si="22"/>
        <v>1</v>
      </c>
      <c r="CC499" s="26" t="s">
        <v>4687</v>
      </c>
      <c r="CD499" s="6" t="s">
        <v>7318</v>
      </c>
      <c r="CK499" s="6" t="s">
        <v>5148</v>
      </c>
      <c r="DC499" s="6" t="s">
        <v>4434</v>
      </c>
      <c r="DD499" s="6" t="s">
        <v>6656</v>
      </c>
      <c r="DF499" s="29">
        <f t="shared" si="23"/>
        <v>0</v>
      </c>
      <c r="DG499" s="29">
        <v>1</v>
      </c>
    </row>
    <row r="500" spans="1:111" ht="16" hidden="1" x14ac:dyDescent="0.2">
      <c r="A500" s="6">
        <v>517</v>
      </c>
      <c r="B500" s="25">
        <v>46234.391886574071</v>
      </c>
      <c r="C500" s="25">
        <v>46234.393425925926</v>
      </c>
      <c r="D500" s="6" t="s">
        <v>4901</v>
      </c>
      <c r="F500" s="25"/>
      <c r="G500" s="26" t="s">
        <v>4725</v>
      </c>
      <c r="H500" s="6" t="s">
        <v>6652</v>
      </c>
      <c r="I500" s="6" t="s">
        <v>5843</v>
      </c>
      <c r="J500" s="6" t="s">
        <v>4537</v>
      </c>
      <c r="L500" s="6" t="s">
        <v>1057</v>
      </c>
      <c r="M500" s="6" t="s">
        <v>6656</v>
      </c>
      <c r="N500" s="6" t="s">
        <v>4679</v>
      </c>
      <c r="P500" s="6" t="s">
        <v>2265</v>
      </c>
      <c r="Q500" s="31" t="s">
        <v>987</v>
      </c>
      <c r="V500" s="6" t="s">
        <v>1057</v>
      </c>
      <c r="X500" s="30"/>
      <c r="Y500" s="27">
        <v>6554</v>
      </c>
      <c r="Z500" s="30"/>
      <c r="AA500" s="30"/>
      <c r="AB500" s="30">
        <f>SUM(Table2026_09_25[[#This Row],[Number of in-person visits provided in reporting year.]:[Number of video/virtual visits provided in reporting year.]])</f>
        <v>6554</v>
      </c>
      <c r="AC500" s="6" t="s">
        <v>8469</v>
      </c>
      <c r="AF500" s="6" t="s">
        <v>4682</v>
      </c>
      <c r="AI500" s="6" t="s">
        <v>6654</v>
      </c>
      <c r="AJ500" s="6" t="s">
        <v>6655</v>
      </c>
      <c r="AK500" s="6" t="s">
        <v>8483</v>
      </c>
      <c r="AL500" s="6" t="s">
        <v>2578</v>
      </c>
      <c r="AQ500" s="6" t="s">
        <v>107</v>
      </c>
      <c r="AR500" s="6" t="s">
        <v>7312</v>
      </c>
      <c r="AX500" s="6" t="s">
        <v>4686</v>
      </c>
      <c r="BL500" s="28">
        <v>1</v>
      </c>
      <c r="BZ500" s="6">
        <f t="shared" si="21"/>
        <v>1</v>
      </c>
      <c r="CA500" s="6">
        <f t="shared" si="22"/>
        <v>1</v>
      </c>
      <c r="CC500" s="26" t="s">
        <v>4687</v>
      </c>
      <c r="CD500" s="6" t="s">
        <v>7319</v>
      </c>
      <c r="CK500" s="6" t="s">
        <v>5148</v>
      </c>
      <c r="DC500" s="6" t="s">
        <v>4434</v>
      </c>
      <c r="DD500" s="6" t="s">
        <v>6656</v>
      </c>
      <c r="DF500" s="29">
        <f t="shared" si="23"/>
        <v>0</v>
      </c>
      <c r="DG500" s="6">
        <v>1</v>
      </c>
    </row>
    <row r="501" spans="1:111" hidden="1" x14ac:dyDescent="0.2">
      <c r="A501" s="6">
        <v>518</v>
      </c>
      <c r="B501" s="25">
        <v>46234.350729166668</v>
      </c>
      <c r="C501" s="25">
        <v>46234.39916666667</v>
      </c>
      <c r="D501" s="6" t="s">
        <v>4901</v>
      </c>
      <c r="F501" s="25"/>
      <c r="G501" s="26" t="s">
        <v>4725</v>
      </c>
      <c r="H501" s="6" t="s">
        <v>4873</v>
      </c>
      <c r="I501" s="6" t="s">
        <v>5001</v>
      </c>
      <c r="J501" s="6" t="s">
        <v>4537</v>
      </c>
      <c r="L501" s="6" t="s">
        <v>1654</v>
      </c>
      <c r="M501" s="6" t="s">
        <v>1657</v>
      </c>
      <c r="N501" s="6" t="s">
        <v>4679</v>
      </c>
      <c r="P501" s="6" t="s">
        <v>95</v>
      </c>
      <c r="Q501" s="6" t="s">
        <v>4773</v>
      </c>
      <c r="V501" s="6" t="s">
        <v>499</v>
      </c>
      <c r="X501" s="27">
        <v>1427</v>
      </c>
      <c r="Y501" s="27">
        <v>2157</v>
      </c>
      <c r="Z501" s="27">
        <v>0</v>
      </c>
      <c r="AA501" s="27">
        <v>136</v>
      </c>
      <c r="AB501" s="27">
        <f>SUM(Table2026_09_25[[#This Row],[Number of in-person visits provided in reporting year.]:[Number of video/virtual visits provided in reporting year.]])</f>
        <v>2293</v>
      </c>
      <c r="AC501" s="6" t="s">
        <v>8469</v>
      </c>
      <c r="AF501" s="6" t="s">
        <v>4682</v>
      </c>
      <c r="AG501" s="28">
        <v>225</v>
      </c>
      <c r="AH501" s="6" t="s">
        <v>7320</v>
      </c>
      <c r="AI501" s="6" t="s">
        <v>2991</v>
      </c>
      <c r="AJ501" s="6" t="s">
        <v>4880</v>
      </c>
      <c r="AK501" s="6" t="s">
        <v>8483</v>
      </c>
      <c r="AL501" s="6" t="s">
        <v>475</v>
      </c>
      <c r="AQ501" s="6" t="s">
        <v>107</v>
      </c>
      <c r="AR501" s="6" t="s">
        <v>4810</v>
      </c>
      <c r="AX501" s="6" t="s">
        <v>4686</v>
      </c>
      <c r="AY501" s="28">
        <v>0.1</v>
      </c>
      <c r="AZ501" s="28">
        <v>1</v>
      </c>
      <c r="BA501" s="28">
        <v>0</v>
      </c>
      <c r="BB501" s="28">
        <v>0</v>
      </c>
      <c r="BC501" s="28">
        <v>4</v>
      </c>
      <c r="BD501" s="28">
        <v>0</v>
      </c>
      <c r="BE501" s="28">
        <v>0</v>
      </c>
      <c r="BF501" s="28">
        <v>0</v>
      </c>
      <c r="BG501" s="28">
        <v>0</v>
      </c>
      <c r="BH501" s="28">
        <v>0</v>
      </c>
      <c r="BI501" s="28">
        <v>0</v>
      </c>
      <c r="BJ501" s="28">
        <v>0</v>
      </c>
      <c r="BK501" s="28">
        <v>0</v>
      </c>
      <c r="BL501" s="28">
        <v>0</v>
      </c>
      <c r="BM501" s="28">
        <v>0</v>
      </c>
      <c r="BN501" s="28">
        <v>0</v>
      </c>
      <c r="BO501" s="28">
        <v>0</v>
      </c>
      <c r="BP501" s="28">
        <v>0</v>
      </c>
      <c r="BQ501" s="28">
        <v>1</v>
      </c>
      <c r="BR501" s="28">
        <v>0</v>
      </c>
      <c r="BS501" s="28">
        <v>0</v>
      </c>
      <c r="BT501" s="28">
        <v>0</v>
      </c>
      <c r="BU501" s="28">
        <v>0</v>
      </c>
      <c r="BV501" s="28"/>
      <c r="BW501" s="28"/>
      <c r="BX501" s="28"/>
      <c r="BZ501" s="6">
        <f t="shared" si="21"/>
        <v>6.1</v>
      </c>
      <c r="CA501" s="6">
        <f t="shared" si="22"/>
        <v>1</v>
      </c>
      <c r="CB501" s="28">
        <v>0</v>
      </c>
      <c r="CC501" s="26" t="s">
        <v>4687</v>
      </c>
      <c r="CD501" s="6" t="s">
        <v>7321</v>
      </c>
      <c r="CE501" s="6" t="s">
        <v>4434</v>
      </c>
      <c r="CF501" s="6" t="s">
        <v>4813</v>
      </c>
      <c r="CG501" s="6" t="s">
        <v>4537</v>
      </c>
      <c r="CK501" s="6" t="s">
        <v>4689</v>
      </c>
      <c r="CL501" s="6" t="s">
        <v>4537</v>
      </c>
      <c r="CM501" s="6" t="s">
        <v>4737</v>
      </c>
      <c r="CO501" s="6" t="s">
        <v>8607</v>
      </c>
      <c r="CP501" s="6" t="s">
        <v>4758</v>
      </c>
      <c r="CR501" s="6" t="s">
        <v>4537</v>
      </c>
      <c r="CS501" s="6" t="s">
        <v>7322</v>
      </c>
      <c r="CT501" s="6" t="s">
        <v>7323</v>
      </c>
      <c r="CU501" s="6" t="s">
        <v>8607</v>
      </c>
      <c r="CV501" s="6" t="s">
        <v>4694</v>
      </c>
      <c r="CX501" s="6" t="s">
        <v>4434</v>
      </c>
      <c r="CY501" s="6" t="s">
        <v>4434</v>
      </c>
      <c r="CZ501" s="6" t="s">
        <v>7324</v>
      </c>
      <c r="DC501" s="6" t="s">
        <v>4434</v>
      </c>
      <c r="DD501" s="6" t="s">
        <v>1657</v>
      </c>
      <c r="DF501" s="29">
        <f t="shared" si="23"/>
        <v>0</v>
      </c>
      <c r="DG501" s="6">
        <v>1</v>
      </c>
    </row>
    <row r="502" spans="1:111" ht="16" hidden="1" x14ac:dyDescent="0.2">
      <c r="A502" s="6">
        <v>519</v>
      </c>
      <c r="B502" s="25">
        <v>46234.393599537034</v>
      </c>
      <c r="C502" s="25">
        <v>46234.402361111112</v>
      </c>
      <c r="D502" s="6" t="s">
        <v>4901</v>
      </c>
      <c r="F502" s="25"/>
      <c r="G502" s="26" t="s">
        <v>4676</v>
      </c>
      <c r="H502" s="6" t="s">
        <v>7325</v>
      </c>
      <c r="I502" s="6" t="s">
        <v>5843</v>
      </c>
      <c r="J502" s="6" t="s">
        <v>4537</v>
      </c>
      <c r="L502" s="6" t="s">
        <v>1057</v>
      </c>
      <c r="M502" s="6" t="s">
        <v>6656</v>
      </c>
      <c r="N502" s="6" t="s">
        <v>4679</v>
      </c>
      <c r="P502" s="6" t="s">
        <v>2265</v>
      </c>
      <c r="Q502" s="31" t="s">
        <v>987</v>
      </c>
      <c r="V502" s="6" t="s">
        <v>1057</v>
      </c>
      <c r="X502" s="30"/>
      <c r="Y502" s="27">
        <v>2061</v>
      </c>
      <c r="Z502" s="30"/>
      <c r="AA502" s="30"/>
      <c r="AB502" s="30">
        <f>SUM(Table2026_09_25[[#This Row],[Number of in-person visits provided in reporting year.]:[Number of video/virtual visits provided in reporting year.]])</f>
        <v>2061</v>
      </c>
      <c r="AC502" s="6" t="s">
        <v>8469</v>
      </c>
      <c r="AF502" s="6" t="s">
        <v>4682</v>
      </c>
      <c r="AI502" s="6" t="s">
        <v>7326</v>
      </c>
      <c r="AJ502" s="6" t="s">
        <v>7327</v>
      </c>
      <c r="AK502" s="6" t="s">
        <v>8483</v>
      </c>
      <c r="AL502" s="6" t="s">
        <v>2746</v>
      </c>
      <c r="AQ502" s="6" t="s">
        <v>107</v>
      </c>
      <c r="AR502" s="6" t="s">
        <v>7312</v>
      </c>
      <c r="AX502" s="6" t="s">
        <v>4686</v>
      </c>
      <c r="BG502" s="28">
        <v>0.5</v>
      </c>
      <c r="BZ502" s="6">
        <f t="shared" si="21"/>
        <v>0.5</v>
      </c>
      <c r="CA502" s="6">
        <f t="shared" si="22"/>
        <v>0.5</v>
      </c>
      <c r="CC502" s="26" t="s">
        <v>4687</v>
      </c>
      <c r="CD502" s="6" t="s">
        <v>7328</v>
      </c>
      <c r="CK502" s="6" t="s">
        <v>5148</v>
      </c>
      <c r="DC502" s="6" t="s">
        <v>4434</v>
      </c>
      <c r="DD502" s="6" t="s">
        <v>6656</v>
      </c>
      <c r="DF502" s="29">
        <f t="shared" si="23"/>
        <v>0</v>
      </c>
      <c r="DG502" s="29">
        <v>1</v>
      </c>
    </row>
    <row r="503" spans="1:111" ht="16" hidden="1" x14ac:dyDescent="0.2">
      <c r="A503" s="6">
        <v>520</v>
      </c>
      <c r="B503" s="25">
        <v>46234.402418981481</v>
      </c>
      <c r="C503" s="25">
        <v>46234.403564814813</v>
      </c>
      <c r="D503" s="6" t="s">
        <v>4901</v>
      </c>
      <c r="F503" s="25"/>
      <c r="G503" s="26" t="s">
        <v>4725</v>
      </c>
      <c r="H503" s="6" t="s">
        <v>7325</v>
      </c>
      <c r="I503" s="6" t="s">
        <v>5843</v>
      </c>
      <c r="J503" s="6" t="s">
        <v>4537</v>
      </c>
      <c r="L503" s="6" t="s">
        <v>1057</v>
      </c>
      <c r="M503" s="6" t="s">
        <v>6656</v>
      </c>
      <c r="N503" s="6" t="s">
        <v>4679</v>
      </c>
      <c r="P503" s="6" t="s">
        <v>2265</v>
      </c>
      <c r="Q503" s="31" t="s">
        <v>987</v>
      </c>
      <c r="V503" s="6" t="s">
        <v>1057</v>
      </c>
      <c r="X503" s="30"/>
      <c r="Y503" s="27">
        <v>2091</v>
      </c>
      <c r="Z503" s="30"/>
      <c r="AA503" s="30"/>
      <c r="AB503" s="30">
        <f>SUM(Table2026_09_25[[#This Row],[Number of in-person visits provided in reporting year.]:[Number of video/virtual visits provided in reporting year.]])</f>
        <v>2091</v>
      </c>
      <c r="AC503" s="6" t="s">
        <v>8469</v>
      </c>
      <c r="AF503" s="6" t="s">
        <v>4682</v>
      </c>
      <c r="AI503" s="6" t="s">
        <v>7326</v>
      </c>
      <c r="AJ503" s="6" t="s">
        <v>7327</v>
      </c>
      <c r="AK503" s="6" t="s">
        <v>8483</v>
      </c>
      <c r="AL503" s="6" t="s">
        <v>2746</v>
      </c>
      <c r="AQ503" s="6" t="s">
        <v>107</v>
      </c>
      <c r="AR503" s="6" t="s">
        <v>7312</v>
      </c>
      <c r="AX503" s="6" t="s">
        <v>4686</v>
      </c>
      <c r="BG503" s="28">
        <v>0.5</v>
      </c>
      <c r="BZ503" s="6">
        <f t="shared" si="21"/>
        <v>0.5</v>
      </c>
      <c r="CA503" s="6">
        <f t="shared" si="22"/>
        <v>0.5</v>
      </c>
      <c r="CC503" s="26" t="s">
        <v>4687</v>
      </c>
      <c r="CD503" s="6" t="s">
        <v>7328</v>
      </c>
      <c r="CK503" s="6" t="s">
        <v>5148</v>
      </c>
      <c r="DC503" s="6" t="s">
        <v>4434</v>
      </c>
      <c r="DD503" s="6" t="s">
        <v>6656</v>
      </c>
      <c r="DF503" s="29">
        <f t="shared" si="23"/>
        <v>0</v>
      </c>
      <c r="DG503" s="6">
        <v>1</v>
      </c>
    </row>
    <row r="504" spans="1:111" ht="16" hidden="1" x14ac:dyDescent="0.2">
      <c r="A504" s="6">
        <v>521</v>
      </c>
      <c r="B504" s="25">
        <v>46234.403599537036</v>
      </c>
      <c r="C504" s="25">
        <v>46234.405092592591</v>
      </c>
      <c r="D504" s="6" t="s">
        <v>4901</v>
      </c>
      <c r="F504" s="25"/>
      <c r="G504" s="26" t="s">
        <v>4676</v>
      </c>
      <c r="H504" s="6" t="s">
        <v>7329</v>
      </c>
      <c r="I504" s="6" t="s">
        <v>5843</v>
      </c>
      <c r="J504" s="6" t="s">
        <v>4537</v>
      </c>
      <c r="L504" s="6" t="s">
        <v>1057</v>
      </c>
      <c r="M504" s="6" t="s">
        <v>6656</v>
      </c>
      <c r="N504" s="6" t="s">
        <v>4679</v>
      </c>
      <c r="P504" s="6" t="s">
        <v>2265</v>
      </c>
      <c r="Q504" s="31" t="s">
        <v>987</v>
      </c>
      <c r="V504" s="6" t="s">
        <v>1057</v>
      </c>
      <c r="X504" s="30"/>
      <c r="Y504" s="27">
        <v>1598</v>
      </c>
      <c r="Z504" s="30"/>
      <c r="AA504" s="30"/>
      <c r="AB504" s="30">
        <f>SUM(Table2026_09_25[[#This Row],[Number of in-person visits provided in reporting year.]:[Number of video/virtual visits provided in reporting year.]])</f>
        <v>1598</v>
      </c>
      <c r="AC504" s="6" t="s">
        <v>8469</v>
      </c>
      <c r="AF504" s="6" t="s">
        <v>4682</v>
      </c>
      <c r="AI504" s="6" t="s">
        <v>7330</v>
      </c>
      <c r="AJ504" s="6" t="s">
        <v>7331</v>
      </c>
      <c r="AK504" s="6" t="s">
        <v>8483</v>
      </c>
      <c r="AL504" s="6" t="s">
        <v>2738</v>
      </c>
      <c r="AQ504" s="6" t="s">
        <v>107</v>
      </c>
      <c r="AR504" s="6" t="s">
        <v>7312</v>
      </c>
      <c r="AX504" s="6" t="s">
        <v>4686</v>
      </c>
      <c r="BG504" s="28">
        <v>0.5</v>
      </c>
      <c r="BZ504" s="6">
        <f t="shared" si="21"/>
        <v>0.5</v>
      </c>
      <c r="CA504" s="6">
        <f t="shared" si="22"/>
        <v>0.5</v>
      </c>
      <c r="CC504" s="26" t="s">
        <v>4687</v>
      </c>
      <c r="CD504" s="6" t="s">
        <v>7332</v>
      </c>
      <c r="CK504" s="6" t="s">
        <v>5148</v>
      </c>
      <c r="DC504" s="6" t="s">
        <v>4434</v>
      </c>
      <c r="DD504" s="6" t="s">
        <v>6656</v>
      </c>
      <c r="DF504" s="29">
        <f t="shared" si="23"/>
        <v>0</v>
      </c>
      <c r="DG504" s="29">
        <v>1</v>
      </c>
    </row>
    <row r="505" spans="1:111" ht="16" hidden="1" x14ac:dyDescent="0.2">
      <c r="A505" s="6">
        <v>522</v>
      </c>
      <c r="B505" s="25">
        <v>46234.405127314814</v>
      </c>
      <c r="C505" s="25">
        <v>46234.406446759262</v>
      </c>
      <c r="D505" s="6" t="s">
        <v>4901</v>
      </c>
      <c r="F505" s="25"/>
      <c r="G505" s="26" t="s">
        <v>4725</v>
      </c>
      <c r="H505" s="6" t="s">
        <v>7329</v>
      </c>
      <c r="I505" s="6" t="s">
        <v>5843</v>
      </c>
      <c r="J505" s="6" t="s">
        <v>4537</v>
      </c>
      <c r="L505" s="6" t="s">
        <v>7333</v>
      </c>
      <c r="M505" s="6" t="s">
        <v>6656</v>
      </c>
      <c r="N505" s="6" t="s">
        <v>4679</v>
      </c>
      <c r="P505" s="6" t="s">
        <v>2265</v>
      </c>
      <c r="Q505" s="31" t="s">
        <v>987</v>
      </c>
      <c r="V505" s="6" t="s">
        <v>1057</v>
      </c>
      <c r="X505" s="30"/>
      <c r="Y505" s="27">
        <v>2740</v>
      </c>
      <c r="Z505" s="30"/>
      <c r="AA505" s="30"/>
      <c r="AB505" s="30">
        <f>SUM(Table2026_09_25[[#This Row],[Number of in-person visits provided in reporting year.]:[Number of video/virtual visits provided in reporting year.]])</f>
        <v>2740</v>
      </c>
      <c r="AC505" s="6" t="s">
        <v>8469</v>
      </c>
      <c r="AF505" s="6" t="s">
        <v>4682</v>
      </c>
      <c r="AI505" s="6" t="s">
        <v>7330</v>
      </c>
      <c r="AJ505" s="6" t="s">
        <v>7331</v>
      </c>
      <c r="AK505" s="6" t="s">
        <v>8483</v>
      </c>
      <c r="AL505" s="6" t="s">
        <v>2738</v>
      </c>
      <c r="AQ505" s="6" t="s">
        <v>107</v>
      </c>
      <c r="AR505" s="6" t="s">
        <v>7312</v>
      </c>
      <c r="AX505" s="6" t="s">
        <v>4686</v>
      </c>
      <c r="BG505" s="28">
        <v>0.5</v>
      </c>
      <c r="BZ505" s="6">
        <f t="shared" si="21"/>
        <v>0.5</v>
      </c>
      <c r="CA505" s="6">
        <f t="shared" si="22"/>
        <v>0.5</v>
      </c>
      <c r="CC505" s="26" t="s">
        <v>4687</v>
      </c>
      <c r="CD505" s="6" t="s">
        <v>7319</v>
      </c>
      <c r="CK505" s="6" t="s">
        <v>5148</v>
      </c>
      <c r="DC505" s="6" t="s">
        <v>4434</v>
      </c>
      <c r="DD505" s="6" t="s">
        <v>6656</v>
      </c>
      <c r="DF505" s="29">
        <f t="shared" si="23"/>
        <v>0</v>
      </c>
      <c r="DG505" s="6">
        <v>1</v>
      </c>
    </row>
    <row r="506" spans="1:111" hidden="1" x14ac:dyDescent="0.2">
      <c r="A506" s="6">
        <v>523</v>
      </c>
      <c r="B506" s="25">
        <v>46234.399398148147</v>
      </c>
      <c r="C506" s="25">
        <v>46234.422673611109</v>
      </c>
      <c r="D506" s="6" t="s">
        <v>4901</v>
      </c>
      <c r="F506" s="25"/>
      <c r="G506" s="26" t="s">
        <v>4725</v>
      </c>
      <c r="H506" s="6" t="s">
        <v>4873</v>
      </c>
      <c r="I506" s="6" t="s">
        <v>7334</v>
      </c>
      <c r="J506" s="6" t="s">
        <v>4537</v>
      </c>
      <c r="L506" s="6" t="s">
        <v>4034</v>
      </c>
      <c r="M506" s="6" t="s">
        <v>1657</v>
      </c>
      <c r="N506" s="6" t="s">
        <v>4679</v>
      </c>
      <c r="P506" s="6" t="s">
        <v>558</v>
      </c>
      <c r="Q506" s="6" t="s">
        <v>4773</v>
      </c>
      <c r="V506" s="6" t="s">
        <v>588</v>
      </c>
      <c r="X506" s="27">
        <v>599</v>
      </c>
      <c r="Y506" s="27">
        <v>553</v>
      </c>
      <c r="Z506" s="27">
        <v>388</v>
      </c>
      <c r="AA506" s="27">
        <v>0</v>
      </c>
      <c r="AB506" s="27">
        <f>SUM(Table2026_09_25[[#This Row],[Number of in-person visits provided in reporting year.]:[Number of video/virtual visits provided in reporting year.]])</f>
        <v>941</v>
      </c>
      <c r="AC506" s="6" t="s">
        <v>8469</v>
      </c>
      <c r="AF506" s="6" t="s">
        <v>4682</v>
      </c>
      <c r="AG506" s="28">
        <v>18</v>
      </c>
      <c r="AH506" s="6" t="s">
        <v>7335</v>
      </c>
      <c r="AI506" s="6" t="s">
        <v>2991</v>
      </c>
      <c r="AJ506" s="6" t="s">
        <v>4880</v>
      </c>
      <c r="AK506" s="6" t="s">
        <v>8483</v>
      </c>
      <c r="AL506" s="6" t="s">
        <v>475</v>
      </c>
      <c r="AQ506" s="6" t="s">
        <v>107</v>
      </c>
      <c r="AR506" s="6" t="s">
        <v>4810</v>
      </c>
      <c r="AX506" s="6" t="s">
        <v>4686</v>
      </c>
      <c r="AY506" s="28">
        <v>0.1</v>
      </c>
      <c r="AZ506" s="28">
        <v>0.6</v>
      </c>
      <c r="BA506" s="28">
        <v>0</v>
      </c>
      <c r="BB506" s="28">
        <v>0</v>
      </c>
      <c r="BC506" s="28">
        <v>0.2</v>
      </c>
      <c r="BD506" s="28">
        <v>0</v>
      </c>
      <c r="BE506" s="28">
        <v>0</v>
      </c>
      <c r="BF506" s="28">
        <v>0</v>
      </c>
      <c r="BG506" s="28">
        <v>1</v>
      </c>
      <c r="BH506" s="28">
        <v>0</v>
      </c>
      <c r="BI506" s="28">
        <v>0</v>
      </c>
      <c r="BJ506" s="28">
        <v>0</v>
      </c>
      <c r="BK506" s="28">
        <v>0</v>
      </c>
      <c r="BL506" s="28">
        <v>0</v>
      </c>
      <c r="BM506" s="28">
        <v>0</v>
      </c>
      <c r="BN506" s="28">
        <v>0</v>
      </c>
      <c r="BO506" s="28">
        <v>0</v>
      </c>
      <c r="BP506" s="28">
        <v>0.6</v>
      </c>
      <c r="BQ506" s="28">
        <v>1</v>
      </c>
      <c r="BR506" s="28">
        <v>0.6</v>
      </c>
      <c r="BS506" s="28">
        <v>0</v>
      </c>
      <c r="BT506" s="28">
        <v>0</v>
      </c>
      <c r="BU506" s="28">
        <v>0</v>
      </c>
      <c r="BV506" s="28"/>
      <c r="BW506" s="28"/>
      <c r="BX506" s="28"/>
      <c r="BZ506" s="6">
        <f t="shared" si="21"/>
        <v>4.0999999999999996</v>
      </c>
      <c r="CA506" s="6">
        <f t="shared" si="22"/>
        <v>3.2</v>
      </c>
      <c r="CB506" s="28">
        <v>0</v>
      </c>
      <c r="CC506" s="26" t="s">
        <v>4687</v>
      </c>
      <c r="CD506" s="6" t="s">
        <v>7321</v>
      </c>
      <c r="CE506" s="6" t="s">
        <v>4434</v>
      </c>
      <c r="CF506" s="6" t="s">
        <v>4813</v>
      </c>
      <c r="CG506" s="6" t="s">
        <v>4537</v>
      </c>
      <c r="CK506" s="6" t="s">
        <v>7336</v>
      </c>
      <c r="CL506" s="6" t="s">
        <v>4537</v>
      </c>
      <c r="CM506" s="6" t="s">
        <v>4737</v>
      </c>
      <c r="CO506" s="6" t="s">
        <v>8607</v>
      </c>
      <c r="CP506" s="6" t="s">
        <v>4758</v>
      </c>
      <c r="CR506" s="6" t="s">
        <v>4537</v>
      </c>
      <c r="CS506" s="6" t="s">
        <v>7337</v>
      </c>
      <c r="CT506" s="6" t="s">
        <v>7323</v>
      </c>
      <c r="CU506" s="6" t="s">
        <v>8607</v>
      </c>
      <c r="CV506" s="6" t="s">
        <v>4694</v>
      </c>
      <c r="CX506" s="6" t="s">
        <v>4434</v>
      </c>
      <c r="CY506" s="6" t="s">
        <v>4434</v>
      </c>
      <c r="CZ506" s="6" t="s">
        <v>7324</v>
      </c>
      <c r="DC506" s="6" t="s">
        <v>4434</v>
      </c>
      <c r="DD506" s="6" t="s">
        <v>1657</v>
      </c>
      <c r="DF506" s="29">
        <f t="shared" si="23"/>
        <v>0</v>
      </c>
      <c r="DG506" s="6">
        <v>1</v>
      </c>
    </row>
    <row r="507" spans="1:111" hidden="1" x14ac:dyDescent="0.2">
      <c r="A507" s="6">
        <v>524</v>
      </c>
      <c r="B507" s="25">
        <v>46234.433449074073</v>
      </c>
      <c r="C507" s="25">
        <v>46234.448344907411</v>
      </c>
      <c r="D507" s="6" t="s">
        <v>4901</v>
      </c>
      <c r="F507" s="25">
        <v>46247</v>
      </c>
      <c r="G507" s="26" t="s">
        <v>4725</v>
      </c>
      <c r="H507" s="6" t="s">
        <v>7236</v>
      </c>
      <c r="I507" s="6" t="s">
        <v>4727</v>
      </c>
      <c r="J507" s="6" t="s">
        <v>4537</v>
      </c>
      <c r="L507" s="6" t="s">
        <v>7338</v>
      </c>
      <c r="M507" s="6" t="s">
        <v>2573</v>
      </c>
      <c r="N507" s="6" t="s">
        <v>4679</v>
      </c>
      <c r="P507" s="6" t="s">
        <v>358</v>
      </c>
      <c r="Q507" s="6" t="s">
        <v>4730</v>
      </c>
      <c r="W507" s="6" t="s">
        <v>353</v>
      </c>
      <c r="X507" s="27">
        <v>233</v>
      </c>
      <c r="Y507" s="27">
        <v>240</v>
      </c>
      <c r="Z507" s="27">
        <v>0</v>
      </c>
      <c r="AA507" s="27">
        <v>0</v>
      </c>
      <c r="AB507" s="27">
        <f>SUM(Table2026_09_25[[#This Row],[Number of in-person visits provided in reporting year.]:[Number of video/virtual visits provided in reporting year.]])</f>
        <v>240</v>
      </c>
      <c r="AC507" s="6" t="s">
        <v>8468</v>
      </c>
      <c r="AD507" s="28" t="s">
        <v>7339</v>
      </c>
      <c r="AE507" s="28" t="s">
        <v>7340</v>
      </c>
      <c r="AF507" s="6" t="s">
        <v>4732</v>
      </c>
      <c r="AG507" s="28">
        <v>4</v>
      </c>
      <c r="AH507" s="6" t="s">
        <v>7239</v>
      </c>
      <c r="AI507" s="6" t="s">
        <v>7240</v>
      </c>
      <c r="AJ507" s="6" t="s">
        <v>43</v>
      </c>
      <c r="AK507" s="6" t="s">
        <v>8483</v>
      </c>
      <c r="AL507" s="6" t="s">
        <v>142</v>
      </c>
      <c r="AQ507" s="6" t="s">
        <v>43</v>
      </c>
      <c r="AV507" s="6" t="s">
        <v>4733</v>
      </c>
      <c r="AX507" s="6" t="s">
        <v>4839</v>
      </c>
      <c r="AY507" s="28">
        <v>0.1</v>
      </c>
      <c r="AZ507" s="28">
        <v>0.1</v>
      </c>
      <c r="BA507" s="28">
        <v>0</v>
      </c>
      <c r="BB507" s="28">
        <v>0</v>
      </c>
      <c r="BC507" s="28">
        <v>0.6</v>
      </c>
      <c r="BD507" s="28">
        <v>0</v>
      </c>
      <c r="BE507" s="28">
        <v>0</v>
      </c>
      <c r="BF507" s="28">
        <v>0</v>
      </c>
      <c r="BG507" s="28">
        <v>0</v>
      </c>
      <c r="BH507" s="28">
        <v>0</v>
      </c>
      <c r="BI507" s="28">
        <v>0</v>
      </c>
      <c r="BJ507" s="28">
        <v>0</v>
      </c>
      <c r="BK507" s="28">
        <v>0</v>
      </c>
      <c r="BL507" s="28">
        <v>0</v>
      </c>
      <c r="BM507" s="28">
        <v>0</v>
      </c>
      <c r="BN507" s="28">
        <v>0</v>
      </c>
      <c r="BO507" s="28">
        <v>0</v>
      </c>
      <c r="BP507" s="28">
        <v>0</v>
      </c>
      <c r="BQ507" s="28">
        <v>0</v>
      </c>
      <c r="BR507" s="28">
        <v>0</v>
      </c>
      <c r="BS507" s="28">
        <v>0</v>
      </c>
      <c r="BT507" s="28">
        <v>0</v>
      </c>
      <c r="BU507" s="28">
        <v>0</v>
      </c>
      <c r="BV507" s="28"/>
      <c r="BW507" s="28"/>
      <c r="BX507" s="28">
        <v>1</v>
      </c>
      <c r="BY507" s="6" t="s">
        <v>7341</v>
      </c>
      <c r="BZ507" s="6">
        <f t="shared" si="21"/>
        <v>0.8</v>
      </c>
      <c r="CA507" s="6">
        <f t="shared" si="22"/>
        <v>1</v>
      </c>
      <c r="CB507" s="28">
        <v>0</v>
      </c>
      <c r="CC507" s="26" t="s">
        <v>4687</v>
      </c>
      <c r="CD507" s="6" t="s">
        <v>7342</v>
      </c>
      <c r="CE507" s="6" t="s">
        <v>4434</v>
      </c>
      <c r="CF507" s="6" t="s">
        <v>7343</v>
      </c>
      <c r="CG507" s="6" t="s">
        <v>4434</v>
      </c>
      <c r="CH507" s="6" t="s">
        <v>7344</v>
      </c>
      <c r="CI507" s="6" t="s">
        <v>7345</v>
      </c>
      <c r="CK507" s="6" t="s">
        <v>7346</v>
      </c>
      <c r="CL507" s="6" t="s">
        <v>4434</v>
      </c>
      <c r="CM507" s="6" t="s">
        <v>4690</v>
      </c>
      <c r="CO507" s="6" t="s">
        <v>4434</v>
      </c>
      <c r="CP507" s="6" t="s">
        <v>4690</v>
      </c>
      <c r="CR507" s="6" t="s">
        <v>8609</v>
      </c>
      <c r="CS507" s="6" t="s">
        <v>7347</v>
      </c>
      <c r="CU507" s="6" t="s">
        <v>4434</v>
      </c>
      <c r="CV507" s="6" t="s">
        <v>7347</v>
      </c>
      <c r="CX507" s="6" t="s">
        <v>4434</v>
      </c>
      <c r="CY507" s="6" t="s">
        <v>4434</v>
      </c>
      <c r="CZ507" s="6" t="s">
        <v>7251</v>
      </c>
      <c r="DC507" s="6" t="s">
        <v>4434</v>
      </c>
      <c r="DD507" s="6" t="s">
        <v>7348</v>
      </c>
      <c r="DF507" s="29">
        <f t="shared" si="23"/>
        <v>0</v>
      </c>
      <c r="DG507" s="6">
        <v>1</v>
      </c>
    </row>
    <row r="508" spans="1:111" hidden="1" x14ac:dyDescent="0.2">
      <c r="A508" s="6">
        <v>525</v>
      </c>
      <c r="B508" s="25">
        <v>46234.422372685185</v>
      </c>
      <c r="C508" s="25">
        <v>46234.44939814815</v>
      </c>
      <c r="D508" s="6" t="s">
        <v>4901</v>
      </c>
      <c r="F508" s="25"/>
      <c r="G508" s="26" t="s">
        <v>4725</v>
      </c>
      <c r="H508" s="6" t="s">
        <v>520</v>
      </c>
      <c r="I508" s="6" t="s">
        <v>7349</v>
      </c>
      <c r="J508" s="6" t="s">
        <v>4434</v>
      </c>
      <c r="K508" s="6" t="s">
        <v>7350</v>
      </c>
      <c r="L508" s="6" t="s">
        <v>7351</v>
      </c>
      <c r="M508" s="6" t="s">
        <v>7352</v>
      </c>
      <c r="N508" s="6" t="s">
        <v>4729</v>
      </c>
      <c r="P508" s="6" t="s">
        <v>95</v>
      </c>
      <c r="Q508" s="6" t="s">
        <v>4773</v>
      </c>
      <c r="W508" s="6" t="s">
        <v>4775</v>
      </c>
      <c r="X508" s="27">
        <v>245</v>
      </c>
      <c r="Y508" s="27">
        <v>217</v>
      </c>
      <c r="Z508" s="27">
        <v>21</v>
      </c>
      <c r="AA508" s="27">
        <v>7</v>
      </c>
      <c r="AB508" s="27">
        <f>SUM(Table2026_09_25[[#This Row],[Number of in-person visits provided in reporting year.]:[Number of video/virtual visits provided in reporting year.]])</f>
        <v>245</v>
      </c>
      <c r="AC508" s="6" t="s">
        <v>8469</v>
      </c>
      <c r="AF508" s="6" t="s">
        <v>4682</v>
      </c>
      <c r="AG508" s="28">
        <v>155</v>
      </c>
      <c r="AH508" s="6" t="s">
        <v>7353</v>
      </c>
      <c r="AI508" s="6" t="s">
        <v>3098</v>
      </c>
      <c r="AJ508" s="6" t="s">
        <v>4834</v>
      </c>
      <c r="AK508" s="6" t="s">
        <v>8483</v>
      </c>
      <c r="AL508" s="6" t="s">
        <v>883</v>
      </c>
      <c r="AQ508" s="6" t="s">
        <v>544</v>
      </c>
      <c r="AR508" s="6" t="s">
        <v>5435</v>
      </c>
      <c r="AW508" s="6" t="s">
        <v>7354</v>
      </c>
      <c r="AX508" s="6" t="s">
        <v>7355</v>
      </c>
      <c r="AY508" s="28">
        <v>0.2</v>
      </c>
      <c r="AZ508" s="28">
        <v>0.4</v>
      </c>
      <c r="BA508" s="28">
        <v>0</v>
      </c>
      <c r="BB508" s="28">
        <v>0</v>
      </c>
      <c r="BC508" s="28">
        <v>0.5</v>
      </c>
      <c r="BD508" s="28">
        <v>0</v>
      </c>
      <c r="BE508" s="28">
        <v>0</v>
      </c>
      <c r="BF508" s="28">
        <v>0.2</v>
      </c>
      <c r="BG508" s="28">
        <v>0</v>
      </c>
      <c r="BH508" s="28">
        <v>0</v>
      </c>
      <c r="BI508" s="28">
        <v>0</v>
      </c>
      <c r="BJ508" s="28">
        <v>0</v>
      </c>
      <c r="BK508" s="28">
        <v>0</v>
      </c>
      <c r="BL508" s="28">
        <v>0</v>
      </c>
      <c r="BM508" s="28">
        <v>0</v>
      </c>
      <c r="BN508" s="28">
        <v>0</v>
      </c>
      <c r="BO508" s="28">
        <v>0</v>
      </c>
      <c r="BP508" s="28">
        <v>1</v>
      </c>
      <c r="BQ508" s="28">
        <v>0</v>
      </c>
      <c r="BR508" s="28">
        <v>0</v>
      </c>
      <c r="BS508" s="28">
        <v>0</v>
      </c>
      <c r="BT508" s="28">
        <v>0</v>
      </c>
      <c r="BU508" s="28">
        <v>0</v>
      </c>
      <c r="BV508" s="28"/>
      <c r="BW508" s="28"/>
      <c r="BX508" s="28"/>
      <c r="BY508" s="28" t="s">
        <v>4881</v>
      </c>
      <c r="BZ508" s="6">
        <f t="shared" si="21"/>
        <v>2.2999999999999998</v>
      </c>
      <c r="CA508" s="6">
        <f t="shared" si="22"/>
        <v>1.2</v>
      </c>
      <c r="CB508" s="28">
        <v>0</v>
      </c>
      <c r="CC508" s="26" t="s">
        <v>4753</v>
      </c>
      <c r="CD508" s="6" t="s">
        <v>4923</v>
      </c>
      <c r="CE508" s="6" t="s">
        <v>4537</v>
      </c>
      <c r="CG508" s="6" t="s">
        <v>4537</v>
      </c>
      <c r="CI508" s="6" t="s">
        <v>7356</v>
      </c>
      <c r="CJ508" s="6" t="s">
        <v>8598</v>
      </c>
      <c r="CK508" s="6" t="s">
        <v>7357</v>
      </c>
      <c r="CL508" s="6" t="s">
        <v>4434</v>
      </c>
      <c r="CM508" s="6" t="s">
        <v>4690</v>
      </c>
      <c r="CN508" s="6" t="s">
        <v>7358</v>
      </c>
      <c r="CO508" s="6" t="s">
        <v>4434</v>
      </c>
      <c r="CP508" s="6" t="s">
        <v>4738</v>
      </c>
      <c r="CR508" s="6" t="s">
        <v>8609</v>
      </c>
      <c r="CS508" s="6" t="s">
        <v>4738</v>
      </c>
      <c r="CU508" s="6" t="s">
        <v>4434</v>
      </c>
      <c r="CV508" s="6" t="s">
        <v>4738</v>
      </c>
      <c r="CW508" s="6" t="s">
        <v>7359</v>
      </c>
      <c r="CX508" s="6" t="s">
        <v>4537</v>
      </c>
      <c r="CY508" s="6" t="s">
        <v>4537</v>
      </c>
      <c r="DA508" s="6" t="s">
        <v>7360</v>
      </c>
      <c r="DC508" s="6" t="s">
        <v>4434</v>
      </c>
      <c r="DD508" s="6" t="s">
        <v>7352</v>
      </c>
      <c r="DF508" s="29">
        <f t="shared" si="23"/>
        <v>0</v>
      </c>
      <c r="DG508" s="6">
        <v>1</v>
      </c>
    </row>
    <row r="509" spans="1:111" hidden="1" x14ac:dyDescent="0.2">
      <c r="A509" s="6">
        <v>526</v>
      </c>
      <c r="B509" s="25">
        <v>46234.448888888888</v>
      </c>
      <c r="C509" s="25">
        <v>46234.455057870371</v>
      </c>
      <c r="D509" s="6" t="s">
        <v>4901</v>
      </c>
      <c r="F509" s="25">
        <v>46247</v>
      </c>
      <c r="G509" s="26" t="s">
        <v>4725</v>
      </c>
      <c r="H509" s="6" t="s">
        <v>7236</v>
      </c>
      <c r="I509" s="6" t="s">
        <v>4727</v>
      </c>
      <c r="J509" s="6" t="s">
        <v>4537</v>
      </c>
      <c r="L509" s="6" t="s">
        <v>7361</v>
      </c>
      <c r="M509" s="6" t="s">
        <v>2573</v>
      </c>
      <c r="N509" s="6" t="s">
        <v>4679</v>
      </c>
      <c r="P509" s="6" t="s">
        <v>358</v>
      </c>
      <c r="Q509" s="6" t="s">
        <v>4730</v>
      </c>
      <c r="W509" s="6" t="s">
        <v>353</v>
      </c>
      <c r="X509" s="27">
        <v>333</v>
      </c>
      <c r="Y509" s="27">
        <v>383</v>
      </c>
      <c r="Z509" s="27">
        <v>0</v>
      </c>
      <c r="AA509" s="27">
        <v>0</v>
      </c>
      <c r="AB509" s="27">
        <f>SUM(Table2026_09_25[[#This Row],[Number of in-person visits provided in reporting year.]:[Number of video/virtual visits provided in reporting year.]])</f>
        <v>383</v>
      </c>
      <c r="AC509" s="6" t="s">
        <v>8468</v>
      </c>
      <c r="AD509" s="28" t="s">
        <v>7339</v>
      </c>
      <c r="AE509" s="28" t="s">
        <v>7340</v>
      </c>
      <c r="AF509" s="6" t="s">
        <v>4732</v>
      </c>
      <c r="AG509" s="28">
        <v>2</v>
      </c>
      <c r="AH509" s="6" t="s">
        <v>7239</v>
      </c>
      <c r="AI509" s="6" t="s">
        <v>7240</v>
      </c>
      <c r="AJ509" s="6" t="s">
        <v>43</v>
      </c>
      <c r="AK509" s="6" t="s">
        <v>8483</v>
      </c>
      <c r="AL509" s="6" t="s">
        <v>142</v>
      </c>
      <c r="AQ509" s="6" t="s">
        <v>43</v>
      </c>
      <c r="AV509" s="6" t="s">
        <v>4733</v>
      </c>
      <c r="AX509" s="6" t="s">
        <v>4839</v>
      </c>
      <c r="AY509" s="28">
        <v>0.1</v>
      </c>
      <c r="AZ509" s="28">
        <v>0.1</v>
      </c>
      <c r="BA509" s="28">
        <v>0</v>
      </c>
      <c r="BB509" s="28">
        <v>0</v>
      </c>
      <c r="BC509" s="28">
        <v>0</v>
      </c>
      <c r="BD509" s="28">
        <v>0.6</v>
      </c>
      <c r="BE509" s="28">
        <v>0</v>
      </c>
      <c r="BF509" s="28">
        <v>0</v>
      </c>
      <c r="BG509" s="28">
        <v>0</v>
      </c>
      <c r="BH509" s="28">
        <v>0</v>
      </c>
      <c r="BI509" s="28">
        <v>0</v>
      </c>
      <c r="BJ509" s="28">
        <v>0</v>
      </c>
      <c r="BK509" s="28">
        <v>0</v>
      </c>
      <c r="BL509" s="28">
        <v>0</v>
      </c>
      <c r="BM509" s="28">
        <v>0</v>
      </c>
      <c r="BN509" s="28">
        <v>0</v>
      </c>
      <c r="BO509" s="28">
        <v>0</v>
      </c>
      <c r="BP509" s="28">
        <v>0</v>
      </c>
      <c r="BQ509" s="28">
        <v>0</v>
      </c>
      <c r="BR509" s="28">
        <v>0</v>
      </c>
      <c r="BS509" s="28">
        <v>0</v>
      </c>
      <c r="BT509" s="28">
        <v>0</v>
      </c>
      <c r="BU509" s="28">
        <v>0</v>
      </c>
      <c r="BV509" s="28"/>
      <c r="BW509" s="28"/>
      <c r="BX509" s="28"/>
      <c r="BZ509" s="6">
        <f t="shared" si="21"/>
        <v>0.8</v>
      </c>
      <c r="CA509" s="6">
        <f t="shared" si="22"/>
        <v>0</v>
      </c>
      <c r="CB509" s="28">
        <v>0</v>
      </c>
      <c r="CC509" s="26" t="s">
        <v>4753</v>
      </c>
      <c r="CD509" s="6" t="s">
        <v>7362</v>
      </c>
      <c r="CE509" s="6" t="s">
        <v>4434</v>
      </c>
      <c r="CF509" s="6" t="s">
        <v>7343</v>
      </c>
      <c r="CG509" s="6" t="s">
        <v>4434</v>
      </c>
      <c r="CH509" s="6" t="s">
        <v>7343</v>
      </c>
      <c r="CI509" s="6" t="s">
        <v>7345</v>
      </c>
      <c r="CK509" s="6" t="s">
        <v>7346</v>
      </c>
      <c r="CL509" s="6" t="s">
        <v>4434</v>
      </c>
      <c r="CM509" s="6" t="s">
        <v>4690</v>
      </c>
      <c r="CO509" s="6" t="s">
        <v>4434</v>
      </c>
      <c r="CP509" s="6" t="s">
        <v>4690</v>
      </c>
      <c r="CR509" s="6" t="s">
        <v>8609</v>
      </c>
      <c r="CS509" s="6" t="s">
        <v>7363</v>
      </c>
      <c r="CU509" s="6" t="s">
        <v>4434</v>
      </c>
      <c r="CV509" s="6" t="s">
        <v>7364</v>
      </c>
      <c r="CX509" s="6" t="s">
        <v>4434</v>
      </c>
      <c r="CY509" s="6" t="s">
        <v>4434</v>
      </c>
      <c r="CZ509" s="6" t="s">
        <v>7251</v>
      </c>
      <c r="DC509" s="6" t="s">
        <v>4434</v>
      </c>
      <c r="DD509" s="6" t="s">
        <v>7348</v>
      </c>
      <c r="DF509" s="29">
        <f t="shared" si="23"/>
        <v>0</v>
      </c>
      <c r="DG509" s="6">
        <v>1</v>
      </c>
    </row>
    <row r="510" spans="1:111" hidden="1" x14ac:dyDescent="0.2">
      <c r="A510" s="6">
        <v>527</v>
      </c>
      <c r="B510" s="25">
        <v>46234.528483796297</v>
      </c>
      <c r="C510" s="25">
        <v>46234.540868055556</v>
      </c>
      <c r="D510" s="6" t="s">
        <v>4901</v>
      </c>
      <c r="F510" s="25"/>
      <c r="G510" s="26" t="s">
        <v>4676</v>
      </c>
      <c r="H510" s="6" t="s">
        <v>6753</v>
      </c>
      <c r="I510" s="6" t="s">
        <v>5830</v>
      </c>
      <c r="J510" s="6" t="s">
        <v>4537</v>
      </c>
      <c r="L510" s="6" t="s">
        <v>6888</v>
      </c>
      <c r="M510" s="6" t="s">
        <v>7365</v>
      </c>
      <c r="N510" s="6" t="s">
        <v>4679</v>
      </c>
      <c r="P510" s="6" t="s">
        <v>8324</v>
      </c>
      <c r="Q510" s="6" t="s">
        <v>4744</v>
      </c>
      <c r="T510" s="6" t="s">
        <v>4745</v>
      </c>
      <c r="X510" s="27">
        <v>1109</v>
      </c>
      <c r="Y510" s="30"/>
      <c r="Z510" s="30"/>
      <c r="AA510" s="30"/>
      <c r="AB510" s="30">
        <f>SUM(Table2026_09_25[[#This Row],[Number of in-person visits provided in reporting year.]:[Number of video/virtual visits provided in reporting year.]])</f>
        <v>0</v>
      </c>
      <c r="AC510" s="6" t="s">
        <v>8469</v>
      </c>
      <c r="AF510" s="6" t="s">
        <v>7366</v>
      </c>
      <c r="AI510" s="6" t="s">
        <v>6756</v>
      </c>
      <c r="AJ510" s="6" t="s">
        <v>6744</v>
      </c>
      <c r="AK510" s="6" t="s">
        <v>8483</v>
      </c>
      <c r="AL510" s="6" t="s">
        <v>6757</v>
      </c>
      <c r="AQ510" s="6" t="s">
        <v>544</v>
      </c>
      <c r="AW510" s="6" t="s">
        <v>6747</v>
      </c>
      <c r="BF510" s="28">
        <v>2</v>
      </c>
      <c r="BZ510" s="6">
        <f t="shared" si="21"/>
        <v>2</v>
      </c>
      <c r="CA510" s="6">
        <f t="shared" si="22"/>
        <v>2</v>
      </c>
      <c r="CC510" s="26" t="s">
        <v>4753</v>
      </c>
      <c r="CK510" s="6" t="s">
        <v>5148</v>
      </c>
      <c r="DA510" s="6" t="s">
        <v>7367</v>
      </c>
      <c r="DC510" s="6" t="s">
        <v>4434</v>
      </c>
      <c r="DD510" s="6" t="s">
        <v>6048</v>
      </c>
      <c r="DF510" s="29">
        <f t="shared" si="23"/>
        <v>0</v>
      </c>
      <c r="DG510" s="29">
        <v>1</v>
      </c>
    </row>
    <row r="511" spans="1:111" hidden="1" x14ac:dyDescent="0.2">
      <c r="A511" s="6">
        <v>528</v>
      </c>
      <c r="B511" s="25">
        <v>46234.458194444444</v>
      </c>
      <c r="C511" s="25">
        <v>46234.550868055558</v>
      </c>
      <c r="D511" s="6" t="s">
        <v>4901</v>
      </c>
      <c r="F511" s="25"/>
      <c r="G511" s="26" t="s">
        <v>4725</v>
      </c>
      <c r="H511" s="6" t="s">
        <v>589</v>
      </c>
      <c r="I511" s="6" t="s">
        <v>5115</v>
      </c>
      <c r="J511" s="6" t="s">
        <v>4537</v>
      </c>
      <c r="L511" s="6" t="s">
        <v>7368</v>
      </c>
      <c r="M511" s="6" t="s">
        <v>7369</v>
      </c>
      <c r="N511" s="6" t="s">
        <v>4729</v>
      </c>
      <c r="P511" s="6" t="s">
        <v>558</v>
      </c>
      <c r="Q511" s="6" t="s">
        <v>4773</v>
      </c>
      <c r="S511" s="6" t="s">
        <v>588</v>
      </c>
      <c r="X511" s="27">
        <v>1199</v>
      </c>
      <c r="Y511" s="27">
        <v>7565</v>
      </c>
      <c r="Z511" s="27">
        <v>1499</v>
      </c>
      <c r="AA511" s="27">
        <v>0</v>
      </c>
      <c r="AB511" s="27">
        <f>SUM(Table2026_09_25[[#This Row],[Number of in-person visits provided in reporting year.]:[Number of video/virtual visits provided in reporting year.]])</f>
        <v>9064</v>
      </c>
      <c r="AC511" s="6" t="s">
        <v>8469</v>
      </c>
      <c r="AF511" s="6" t="s">
        <v>4682</v>
      </c>
      <c r="AH511" s="6" t="s">
        <v>7370</v>
      </c>
      <c r="AI511" s="6" t="s">
        <v>7371</v>
      </c>
      <c r="AJ511" s="6" t="s">
        <v>4751</v>
      </c>
      <c r="AK511" s="6" t="s">
        <v>8483</v>
      </c>
      <c r="AL511" s="6" t="s">
        <v>590</v>
      </c>
      <c r="AQ511" s="6" t="s">
        <v>107</v>
      </c>
      <c r="AR511" s="6" t="s">
        <v>7372</v>
      </c>
      <c r="AX511" s="6" t="s">
        <v>4686</v>
      </c>
      <c r="AY511" s="28">
        <v>0.5</v>
      </c>
      <c r="AZ511" s="28">
        <v>1</v>
      </c>
      <c r="BC511" s="28">
        <v>0.6</v>
      </c>
      <c r="BF511" s="28">
        <v>0.8</v>
      </c>
      <c r="BG511" s="28">
        <v>1.5</v>
      </c>
      <c r="BK511" s="28">
        <v>0</v>
      </c>
      <c r="BP511" s="28">
        <v>2</v>
      </c>
      <c r="BQ511" s="28">
        <v>1</v>
      </c>
      <c r="BX511" s="6">
        <v>1</v>
      </c>
      <c r="BY511" s="6" t="s">
        <v>7373</v>
      </c>
      <c r="BZ511" s="6">
        <f t="shared" ref="BZ511:BZ574" si="24">SUM(AY511:BW511)</f>
        <v>7.4</v>
      </c>
      <c r="CA511" s="6">
        <f t="shared" ref="CA511:CA574" si="25">(SUM(BB511))+(SUM(BE511:BM511))+(SUM(BO511:BV511))+BX511</f>
        <v>6.3</v>
      </c>
      <c r="CB511" s="28">
        <v>0</v>
      </c>
      <c r="CC511" s="26" t="s">
        <v>4753</v>
      </c>
      <c r="CD511" s="6" t="s">
        <v>7374</v>
      </c>
      <c r="CE511" s="6" t="s">
        <v>4434</v>
      </c>
      <c r="CF511" s="6" t="s">
        <v>6334</v>
      </c>
      <c r="CG511" s="6" t="s">
        <v>4434</v>
      </c>
      <c r="CH511" s="6" t="s">
        <v>6334</v>
      </c>
      <c r="CI511" s="6" t="s">
        <v>7375</v>
      </c>
      <c r="CJ511" s="6" t="s">
        <v>5148</v>
      </c>
      <c r="CK511" s="6" t="s">
        <v>4689</v>
      </c>
      <c r="CL511" s="6" t="s">
        <v>4434</v>
      </c>
      <c r="CM511" s="6" t="s">
        <v>7376</v>
      </c>
      <c r="CN511" s="6" t="s">
        <v>7377</v>
      </c>
      <c r="CO511" s="6" t="s">
        <v>8607</v>
      </c>
      <c r="CP511" s="6" t="s">
        <v>4758</v>
      </c>
      <c r="CR511" s="6" t="s">
        <v>8609</v>
      </c>
      <c r="CS511" s="6" t="s">
        <v>4787</v>
      </c>
      <c r="CT511" s="6" t="s">
        <v>7378</v>
      </c>
      <c r="CU511" s="6" t="s">
        <v>4434</v>
      </c>
      <c r="CV511" s="6" t="s">
        <v>4787</v>
      </c>
      <c r="CW511" s="6" t="s">
        <v>7378</v>
      </c>
      <c r="CX511" s="6" t="s">
        <v>4537</v>
      </c>
      <c r="CY511" s="6" t="s">
        <v>4537</v>
      </c>
      <c r="DB511" s="6" t="s">
        <v>7379</v>
      </c>
      <c r="DC511" s="6" t="s">
        <v>4434</v>
      </c>
      <c r="DD511" s="6" t="s">
        <v>7369</v>
      </c>
      <c r="DF511" s="29">
        <f t="shared" ref="DF511:DF574" si="26">SUBTOTAL(103,G511)</f>
        <v>0</v>
      </c>
      <c r="DG511" s="6">
        <v>1</v>
      </c>
    </row>
    <row r="512" spans="1:111" hidden="1" x14ac:dyDescent="0.2">
      <c r="A512" s="6">
        <v>529</v>
      </c>
      <c r="B512" s="25">
        <v>46234.540891203702</v>
      </c>
      <c r="C512" s="25">
        <v>46234.558391203704</v>
      </c>
      <c r="D512" s="6" t="s">
        <v>4901</v>
      </c>
      <c r="F512" s="25"/>
      <c r="G512" s="26" t="s">
        <v>4725</v>
      </c>
      <c r="H512" s="6" t="s">
        <v>6753</v>
      </c>
      <c r="I512" s="6" t="s">
        <v>5830</v>
      </c>
      <c r="J512" s="6" t="s">
        <v>4537</v>
      </c>
      <c r="L512" s="6" t="s">
        <v>6888</v>
      </c>
      <c r="M512" s="6" t="s">
        <v>7365</v>
      </c>
      <c r="N512" s="6" t="s">
        <v>4679</v>
      </c>
      <c r="P512" s="6" t="s">
        <v>8324</v>
      </c>
      <c r="Q512" s="6" t="s">
        <v>4744</v>
      </c>
      <c r="T512" s="6" t="s">
        <v>4745</v>
      </c>
      <c r="X512" s="27">
        <v>959</v>
      </c>
      <c r="Y512" s="30"/>
      <c r="Z512" s="30"/>
      <c r="AA512" s="30"/>
      <c r="AB512" s="30">
        <f>SUM(Table2026_09_25[[#This Row],[Number of in-person visits provided in reporting year.]:[Number of video/virtual visits provided in reporting year.]])</f>
        <v>0</v>
      </c>
      <c r="AC512" s="6" t="s">
        <v>8469</v>
      </c>
      <c r="AF512" s="6" t="s">
        <v>7366</v>
      </c>
      <c r="AI512" s="6" t="s">
        <v>6756</v>
      </c>
      <c r="AJ512" s="6" t="s">
        <v>6744</v>
      </c>
      <c r="AK512" s="6" t="s">
        <v>8483</v>
      </c>
      <c r="AL512" s="6" t="s">
        <v>6757</v>
      </c>
      <c r="AQ512" s="6" t="s">
        <v>544</v>
      </c>
      <c r="AW512" s="6" t="s">
        <v>6747</v>
      </c>
      <c r="BF512" s="28">
        <v>2</v>
      </c>
      <c r="BZ512" s="6">
        <f t="shared" si="24"/>
        <v>2</v>
      </c>
      <c r="CA512" s="6">
        <f t="shared" si="25"/>
        <v>2</v>
      </c>
      <c r="CC512" s="26" t="s">
        <v>4753</v>
      </c>
      <c r="CK512" s="6" t="s">
        <v>5148</v>
      </c>
      <c r="DA512" s="6" t="s">
        <v>7380</v>
      </c>
      <c r="DC512" s="6" t="s">
        <v>4434</v>
      </c>
      <c r="DD512" s="6" t="s">
        <v>6048</v>
      </c>
      <c r="DF512" s="29">
        <f t="shared" si="26"/>
        <v>0</v>
      </c>
      <c r="DG512" s="6">
        <v>1</v>
      </c>
    </row>
    <row r="513" spans="1:111" ht="16" hidden="1" x14ac:dyDescent="0.2">
      <c r="A513" s="6">
        <v>530</v>
      </c>
      <c r="B513" s="25">
        <v>46234.558449074073</v>
      </c>
      <c r="C513" s="25">
        <v>46234.562696759262</v>
      </c>
      <c r="D513" s="6" t="s">
        <v>4901</v>
      </c>
      <c r="F513" s="25"/>
      <c r="G513" s="26" t="s">
        <v>4676</v>
      </c>
      <c r="H513" s="6" t="s">
        <v>6753</v>
      </c>
      <c r="I513" s="6" t="s">
        <v>5830</v>
      </c>
      <c r="J513" s="6" t="s">
        <v>4537</v>
      </c>
      <c r="L513" s="6" t="s">
        <v>7381</v>
      </c>
      <c r="M513" s="6" t="s">
        <v>7365</v>
      </c>
      <c r="N513" s="6" t="s">
        <v>4679</v>
      </c>
      <c r="P513" s="6" t="s">
        <v>2265</v>
      </c>
      <c r="Q513" s="31" t="s">
        <v>987</v>
      </c>
      <c r="V513" s="6" t="s">
        <v>1057</v>
      </c>
      <c r="X513" s="27">
        <v>179</v>
      </c>
      <c r="Y513" s="27">
        <v>740</v>
      </c>
      <c r="Z513" s="30"/>
      <c r="AA513" s="30"/>
      <c r="AB513" s="30">
        <f>SUM(Table2026_09_25[[#This Row],[Number of in-person visits provided in reporting year.]:[Number of video/virtual visits provided in reporting year.]])</f>
        <v>740</v>
      </c>
      <c r="AC513" s="6" t="s">
        <v>8469</v>
      </c>
      <c r="AI513" s="6" t="s">
        <v>6756</v>
      </c>
      <c r="AJ513" s="6" t="s">
        <v>6744</v>
      </c>
      <c r="AK513" s="6" t="s">
        <v>8483</v>
      </c>
      <c r="AL513" s="6" t="s">
        <v>6757</v>
      </c>
      <c r="AQ513" s="6" t="s">
        <v>544</v>
      </c>
      <c r="AW513" s="6" t="s">
        <v>6747</v>
      </c>
      <c r="BX513" s="6">
        <v>1</v>
      </c>
      <c r="BY513" s="6" t="s">
        <v>4530</v>
      </c>
      <c r="BZ513" s="6">
        <f t="shared" si="24"/>
        <v>0</v>
      </c>
      <c r="CA513" s="6">
        <f t="shared" si="25"/>
        <v>1</v>
      </c>
      <c r="CC513" s="26" t="s">
        <v>21</v>
      </c>
      <c r="CD513" s="6" t="s">
        <v>7382</v>
      </c>
      <c r="CK513" s="6" t="s">
        <v>5148</v>
      </c>
      <c r="DC513" s="6" t="s">
        <v>4434</v>
      </c>
      <c r="DD513" s="6" t="s">
        <v>6048</v>
      </c>
      <c r="DF513" s="29">
        <f t="shared" si="26"/>
        <v>0</v>
      </c>
      <c r="DG513" s="29">
        <v>1</v>
      </c>
    </row>
    <row r="514" spans="1:111" ht="16" hidden="1" x14ac:dyDescent="0.2">
      <c r="A514" s="6">
        <v>531</v>
      </c>
      <c r="B514" s="25">
        <v>46234.562719907408</v>
      </c>
      <c r="C514" s="25">
        <v>46234.566932870373</v>
      </c>
      <c r="D514" s="6" t="s">
        <v>4901</v>
      </c>
      <c r="F514" s="25"/>
      <c r="G514" s="26" t="s">
        <v>4725</v>
      </c>
      <c r="H514" s="6" t="s">
        <v>6753</v>
      </c>
      <c r="I514" s="6" t="s">
        <v>5830</v>
      </c>
      <c r="J514" s="6" t="s">
        <v>4537</v>
      </c>
      <c r="L514" s="6" t="s">
        <v>7381</v>
      </c>
      <c r="M514" s="6" t="s">
        <v>7365</v>
      </c>
      <c r="N514" s="6" t="s">
        <v>4679</v>
      </c>
      <c r="P514" s="6" t="s">
        <v>2265</v>
      </c>
      <c r="Q514" s="31" t="s">
        <v>987</v>
      </c>
      <c r="V514" s="6" t="s">
        <v>1057</v>
      </c>
      <c r="X514" s="27">
        <v>183</v>
      </c>
      <c r="Y514" s="27">
        <v>920</v>
      </c>
      <c r="Z514" s="30"/>
      <c r="AA514" s="30"/>
      <c r="AB514" s="30">
        <f>SUM(Table2026_09_25[[#This Row],[Number of in-person visits provided in reporting year.]:[Number of video/virtual visits provided in reporting year.]])</f>
        <v>920</v>
      </c>
      <c r="AC514" s="6" t="s">
        <v>8469</v>
      </c>
      <c r="AI514" s="6" t="s">
        <v>6756</v>
      </c>
      <c r="AJ514" s="6" t="s">
        <v>6744</v>
      </c>
      <c r="AK514" s="6" t="s">
        <v>8483</v>
      </c>
      <c r="AL514" s="6" t="s">
        <v>6757</v>
      </c>
      <c r="AQ514" s="6" t="s">
        <v>544</v>
      </c>
      <c r="AW514" s="6" t="s">
        <v>6747</v>
      </c>
      <c r="BX514" s="6">
        <v>1</v>
      </c>
      <c r="BY514" s="6" t="s">
        <v>7383</v>
      </c>
      <c r="BZ514" s="6">
        <f t="shared" si="24"/>
        <v>0</v>
      </c>
      <c r="CA514" s="6">
        <f t="shared" si="25"/>
        <v>1</v>
      </c>
      <c r="CC514" s="26" t="s">
        <v>21</v>
      </c>
      <c r="CK514" s="6" t="s">
        <v>5148</v>
      </c>
      <c r="DA514" s="6" t="s">
        <v>7384</v>
      </c>
      <c r="DC514" s="6" t="s">
        <v>4434</v>
      </c>
      <c r="DD514" s="6" t="s">
        <v>6048</v>
      </c>
      <c r="DF514" s="29">
        <f t="shared" si="26"/>
        <v>0</v>
      </c>
      <c r="DG514" s="6">
        <v>1</v>
      </c>
    </row>
    <row r="515" spans="1:111" x14ac:dyDescent="0.2">
      <c r="A515" s="6">
        <v>532</v>
      </c>
      <c r="B515" s="25">
        <v>46234.547361111108</v>
      </c>
      <c r="C515" s="25">
        <v>46234.575127314813</v>
      </c>
      <c r="D515" s="6" t="s">
        <v>4901</v>
      </c>
      <c r="F515" s="25"/>
      <c r="G515" s="26" t="s">
        <v>4725</v>
      </c>
      <c r="H515" s="6" t="s">
        <v>5750</v>
      </c>
      <c r="I515" s="6" t="s">
        <v>7385</v>
      </c>
      <c r="J515" s="6" t="s">
        <v>4434</v>
      </c>
      <c r="K515" s="6" t="s">
        <v>7386</v>
      </c>
      <c r="L515" s="6" t="s">
        <v>3239</v>
      </c>
      <c r="M515" s="6" t="s">
        <v>116</v>
      </c>
      <c r="N515" s="6" t="s">
        <v>4729</v>
      </c>
      <c r="O515" s="6" t="s">
        <v>7387</v>
      </c>
      <c r="P515" s="6" t="s">
        <v>292</v>
      </c>
      <c r="Q515" s="6" t="s">
        <v>5011</v>
      </c>
      <c r="S515" s="6" t="s">
        <v>292</v>
      </c>
      <c r="X515" s="27">
        <v>245</v>
      </c>
      <c r="Y515" s="27">
        <v>3343</v>
      </c>
      <c r="Z515" s="27">
        <v>0</v>
      </c>
      <c r="AA515" s="27">
        <v>0</v>
      </c>
      <c r="AB515" s="27">
        <f>SUM(Table2026_09_25[[#This Row],[Number of in-person visits provided in reporting year.]:[Number of video/virtual visits provided in reporting year.]])</f>
        <v>3343</v>
      </c>
      <c r="AC515" s="6" t="s">
        <v>8469</v>
      </c>
      <c r="AF515" s="6" t="s">
        <v>4682</v>
      </c>
      <c r="AG515" s="28">
        <v>63</v>
      </c>
      <c r="AH515" s="6" t="s">
        <v>7388</v>
      </c>
      <c r="AI515" s="6" t="s">
        <v>5755</v>
      </c>
      <c r="AJ515" s="6" t="s">
        <v>43</v>
      </c>
      <c r="AK515" s="6" t="s">
        <v>8483</v>
      </c>
      <c r="AL515" s="6" t="s">
        <v>112</v>
      </c>
      <c r="AQ515" s="6" t="s">
        <v>43</v>
      </c>
      <c r="AV515" s="6" t="s">
        <v>4733</v>
      </c>
      <c r="AX515" s="6" t="s">
        <v>4686</v>
      </c>
      <c r="AY515" s="28">
        <v>0.15</v>
      </c>
      <c r="AZ515" s="28">
        <v>0.8</v>
      </c>
      <c r="BA515" s="28">
        <v>0</v>
      </c>
      <c r="BB515" s="28">
        <v>0</v>
      </c>
      <c r="BC515" s="28">
        <v>1.06</v>
      </c>
      <c r="BD515" s="28">
        <v>0</v>
      </c>
      <c r="BE515" s="28">
        <v>0</v>
      </c>
      <c r="BF515" s="28">
        <v>0</v>
      </c>
      <c r="BG515" s="28">
        <v>0.8</v>
      </c>
      <c r="BH515" s="28">
        <v>0</v>
      </c>
      <c r="BI515" s="28">
        <v>0</v>
      </c>
      <c r="BJ515" s="28">
        <v>0</v>
      </c>
      <c r="BK515" s="28">
        <v>0</v>
      </c>
      <c r="BL515" s="28">
        <v>0.6</v>
      </c>
      <c r="BM515" s="28">
        <v>1</v>
      </c>
      <c r="BN515" s="28">
        <v>0</v>
      </c>
      <c r="BO515" s="28">
        <v>0</v>
      </c>
      <c r="BP515" s="28">
        <v>1.4</v>
      </c>
      <c r="BQ515" s="28">
        <v>0</v>
      </c>
      <c r="BR515" s="28">
        <v>0.8</v>
      </c>
      <c r="BS515" s="28">
        <v>0</v>
      </c>
      <c r="BT515" s="28">
        <v>0.5</v>
      </c>
      <c r="BU515" s="28">
        <v>0</v>
      </c>
      <c r="BV515" s="28"/>
      <c r="BW515" s="28"/>
      <c r="BX515" s="28"/>
      <c r="BY515" s="28" t="s">
        <v>4881</v>
      </c>
      <c r="BZ515" s="6">
        <f t="shared" si="24"/>
        <v>7.11</v>
      </c>
      <c r="CA515" s="6">
        <f t="shared" si="25"/>
        <v>5.0999999999999996</v>
      </c>
      <c r="CB515" s="28">
        <v>0</v>
      </c>
      <c r="CC515" s="26" t="s">
        <v>4687</v>
      </c>
      <c r="CD515" s="6" t="s">
        <v>7389</v>
      </c>
      <c r="CE515" s="6" t="s">
        <v>4537</v>
      </c>
      <c r="CF515" s="6" t="s">
        <v>7390</v>
      </c>
      <c r="CG515" s="6" t="s">
        <v>4537</v>
      </c>
      <c r="CH515" s="6" t="s">
        <v>7391</v>
      </c>
      <c r="CI515" s="6" t="s">
        <v>7392</v>
      </c>
      <c r="CK515" s="6" t="s">
        <v>7393</v>
      </c>
      <c r="CL515" s="6" t="s">
        <v>4434</v>
      </c>
      <c r="CM515" s="6" t="s">
        <v>4738</v>
      </c>
      <c r="CN515" s="6" t="s">
        <v>5439</v>
      </c>
      <c r="CO515" s="6" t="s">
        <v>4434</v>
      </c>
      <c r="CP515" s="6" t="s">
        <v>4690</v>
      </c>
      <c r="CQ515" s="6" t="s">
        <v>7394</v>
      </c>
      <c r="CR515" s="6" t="s">
        <v>8609</v>
      </c>
      <c r="CS515" s="6" t="s">
        <v>7395</v>
      </c>
      <c r="CT515" s="6" t="s">
        <v>6337</v>
      </c>
      <c r="CU515" s="6" t="s">
        <v>4434</v>
      </c>
      <c r="CV515" s="6" t="s">
        <v>7396</v>
      </c>
      <c r="CW515" s="6" t="s">
        <v>5440</v>
      </c>
      <c r="CX515" s="6" t="s">
        <v>4434</v>
      </c>
      <c r="CY515" s="6" t="s">
        <v>4434</v>
      </c>
      <c r="CZ515" s="6" t="s">
        <v>7397</v>
      </c>
      <c r="DB515" s="6" t="s">
        <v>7066</v>
      </c>
      <c r="DC515" s="6" t="s">
        <v>4434</v>
      </c>
      <c r="DD515" s="6" t="s">
        <v>116</v>
      </c>
      <c r="DF515" s="29">
        <f t="shared" si="26"/>
        <v>1</v>
      </c>
      <c r="DG515" s="6">
        <v>1</v>
      </c>
    </row>
    <row r="516" spans="1:111" hidden="1" x14ac:dyDescent="0.2">
      <c r="A516" s="6">
        <v>533</v>
      </c>
      <c r="B516" s="25">
        <v>46234.579768518517</v>
      </c>
      <c r="C516" s="25">
        <v>46234.586296296293</v>
      </c>
      <c r="D516" s="6" t="s">
        <v>4901</v>
      </c>
      <c r="F516" s="25"/>
      <c r="G516" s="26" t="s">
        <v>4676</v>
      </c>
      <c r="H516" s="6" t="s">
        <v>6753</v>
      </c>
      <c r="I516" s="6" t="s">
        <v>5830</v>
      </c>
      <c r="J516" s="6" t="s">
        <v>4434</v>
      </c>
      <c r="K516" s="6" t="s">
        <v>7398</v>
      </c>
      <c r="L516" s="6" t="s">
        <v>679</v>
      </c>
      <c r="M516" s="6" t="s">
        <v>7399</v>
      </c>
      <c r="N516" s="6" t="s">
        <v>4729</v>
      </c>
      <c r="O516" s="6" t="s">
        <v>7400</v>
      </c>
      <c r="P516" s="6" t="s">
        <v>3532</v>
      </c>
      <c r="Q516" s="6" t="s">
        <v>5203</v>
      </c>
      <c r="S516" s="6" t="s">
        <v>588</v>
      </c>
      <c r="X516" s="27">
        <v>143</v>
      </c>
      <c r="Y516" s="30"/>
      <c r="Z516" s="30"/>
      <c r="AA516" s="30"/>
      <c r="AB516" s="30">
        <f>SUM(Table2026_09_25[[#This Row],[Number of in-person visits provided in reporting year.]:[Number of video/virtual visits provided in reporting year.]])</f>
        <v>0</v>
      </c>
      <c r="AC516" s="6" t="s">
        <v>8469</v>
      </c>
      <c r="AF516" s="6" t="s">
        <v>7401</v>
      </c>
      <c r="AI516" s="6" t="s">
        <v>6756</v>
      </c>
      <c r="AJ516" s="6" t="s">
        <v>6744</v>
      </c>
      <c r="AK516" s="6" t="s">
        <v>8483</v>
      </c>
      <c r="AL516" s="6" t="s">
        <v>6757</v>
      </c>
      <c r="AQ516" s="6" t="s">
        <v>544</v>
      </c>
      <c r="AW516" s="6" t="s">
        <v>6747</v>
      </c>
      <c r="BF516" s="28">
        <v>1</v>
      </c>
      <c r="BG516" s="28">
        <v>1</v>
      </c>
      <c r="BP516" s="28">
        <v>2</v>
      </c>
      <c r="BQ516" s="28">
        <v>1</v>
      </c>
      <c r="BR516" s="28">
        <v>1</v>
      </c>
      <c r="BY516" s="6" t="s">
        <v>7402</v>
      </c>
      <c r="BZ516" s="6">
        <f t="shared" si="24"/>
        <v>6</v>
      </c>
      <c r="CA516" s="6">
        <f t="shared" si="25"/>
        <v>6</v>
      </c>
      <c r="CC516" s="26" t="s">
        <v>4753</v>
      </c>
      <c r="CK516" s="6" t="s">
        <v>5148</v>
      </c>
      <c r="DA516" s="6" t="s">
        <v>7403</v>
      </c>
      <c r="DC516" s="6" t="s">
        <v>4434</v>
      </c>
      <c r="DD516" s="6" t="s">
        <v>6048</v>
      </c>
      <c r="DF516" s="29">
        <f t="shared" si="26"/>
        <v>0</v>
      </c>
      <c r="DG516" s="29">
        <v>1</v>
      </c>
    </row>
    <row r="517" spans="1:111" hidden="1" x14ac:dyDescent="0.2">
      <c r="A517" s="6">
        <v>534</v>
      </c>
      <c r="B517" s="25">
        <v>46234.58630787037</v>
      </c>
      <c r="C517" s="25">
        <v>46234.590243055558</v>
      </c>
      <c r="D517" s="6" t="s">
        <v>4901</v>
      </c>
      <c r="F517" s="25"/>
      <c r="G517" s="26" t="s">
        <v>4725</v>
      </c>
      <c r="H517" s="6" t="s">
        <v>6753</v>
      </c>
      <c r="I517" s="6" t="s">
        <v>5830</v>
      </c>
      <c r="J517" s="6" t="s">
        <v>4434</v>
      </c>
      <c r="K517" s="6" t="s">
        <v>7404</v>
      </c>
      <c r="L517" s="6" t="s">
        <v>679</v>
      </c>
      <c r="M517" s="6" t="s">
        <v>7399</v>
      </c>
      <c r="N517" s="6" t="s">
        <v>4729</v>
      </c>
      <c r="O517" s="6" t="s">
        <v>7400</v>
      </c>
      <c r="P517" s="6" t="s">
        <v>3532</v>
      </c>
      <c r="Q517" s="6" t="s">
        <v>5203</v>
      </c>
      <c r="S517" s="6" t="s">
        <v>588</v>
      </c>
      <c r="X517" s="27">
        <v>152</v>
      </c>
      <c r="Y517" s="30"/>
      <c r="Z517" s="30"/>
      <c r="AA517" s="30"/>
      <c r="AB517" s="30">
        <f>SUM(Table2026_09_25[[#This Row],[Number of in-person visits provided in reporting year.]:[Number of video/virtual visits provided in reporting year.]])</f>
        <v>0</v>
      </c>
      <c r="AC517" s="6" t="s">
        <v>8469</v>
      </c>
      <c r="AF517" s="6" t="s">
        <v>7401</v>
      </c>
      <c r="AI517" s="6" t="s">
        <v>6756</v>
      </c>
      <c r="AJ517" s="6" t="s">
        <v>6744</v>
      </c>
      <c r="AK517" s="6" t="s">
        <v>8483</v>
      </c>
      <c r="AL517" s="6" t="s">
        <v>6757</v>
      </c>
      <c r="AQ517" s="6" t="s">
        <v>544</v>
      </c>
      <c r="AW517" s="6" t="s">
        <v>6747</v>
      </c>
      <c r="BF517" s="28">
        <v>1</v>
      </c>
      <c r="BG517" s="28">
        <v>1</v>
      </c>
      <c r="BP517" s="28">
        <v>2</v>
      </c>
      <c r="BQ517" s="28">
        <v>1</v>
      </c>
      <c r="BR517" s="28">
        <v>1</v>
      </c>
      <c r="BY517" s="6" t="s">
        <v>7405</v>
      </c>
      <c r="BZ517" s="6">
        <f t="shared" si="24"/>
        <v>6</v>
      </c>
      <c r="CA517" s="6">
        <f t="shared" si="25"/>
        <v>6</v>
      </c>
      <c r="CC517" s="26" t="s">
        <v>4753</v>
      </c>
      <c r="CK517" s="6" t="s">
        <v>5148</v>
      </c>
      <c r="DC517" s="6" t="s">
        <v>4434</v>
      </c>
      <c r="DD517" s="6" t="s">
        <v>6048</v>
      </c>
      <c r="DF517" s="29">
        <f t="shared" si="26"/>
        <v>0</v>
      </c>
      <c r="DG517" s="6">
        <v>1</v>
      </c>
    </row>
    <row r="518" spans="1:111" x14ac:dyDescent="0.2">
      <c r="A518" s="6">
        <v>535</v>
      </c>
      <c r="B518" s="25">
        <v>46234.575613425928</v>
      </c>
      <c r="C518" s="25">
        <v>46234.61273148148</v>
      </c>
      <c r="D518" s="6" t="s">
        <v>4901</v>
      </c>
      <c r="F518" s="25"/>
      <c r="G518" s="26" t="s">
        <v>4676</v>
      </c>
      <c r="H518" s="6" t="s">
        <v>5750</v>
      </c>
      <c r="I518" s="6" t="s">
        <v>7406</v>
      </c>
      <c r="J518" s="6" t="s">
        <v>4434</v>
      </c>
      <c r="K518" s="6" t="s">
        <v>7407</v>
      </c>
      <c r="L518" s="6" t="s">
        <v>570</v>
      </c>
      <c r="M518" s="6" t="s">
        <v>7408</v>
      </c>
      <c r="N518" s="6" t="s">
        <v>4729</v>
      </c>
      <c r="O518" s="6" t="s">
        <v>7409</v>
      </c>
      <c r="P518" s="6" t="s">
        <v>4940</v>
      </c>
      <c r="Q518" s="6" t="s">
        <v>446</v>
      </c>
      <c r="R518" s="6" t="s">
        <v>7410</v>
      </c>
      <c r="S518" s="6" t="s">
        <v>588</v>
      </c>
      <c r="X518" s="27">
        <v>225</v>
      </c>
      <c r="Y518" s="27">
        <v>1188</v>
      </c>
      <c r="Z518" s="27">
        <v>122</v>
      </c>
      <c r="AA518" s="27">
        <v>4</v>
      </c>
      <c r="AB518" s="27">
        <f>SUM(Table2026_09_25[[#This Row],[Number of in-person visits provided in reporting year.]:[Number of video/virtual visits provided in reporting year.]])</f>
        <v>1314</v>
      </c>
      <c r="AC518" s="6" t="s">
        <v>8469</v>
      </c>
      <c r="AF518" s="6" t="s">
        <v>4682</v>
      </c>
      <c r="AG518" s="28">
        <v>27</v>
      </c>
      <c r="AH518" s="6" t="s">
        <v>7411</v>
      </c>
      <c r="AI518" s="6" t="s">
        <v>5755</v>
      </c>
      <c r="AJ518" s="6" t="s">
        <v>43</v>
      </c>
      <c r="AK518" s="6" t="s">
        <v>8483</v>
      </c>
      <c r="AL518" s="6" t="s">
        <v>112</v>
      </c>
      <c r="AQ518" s="6" t="s">
        <v>43</v>
      </c>
      <c r="AV518" s="6" t="s">
        <v>7033</v>
      </c>
      <c r="AX518" s="6" t="s">
        <v>4686</v>
      </c>
      <c r="AY518" s="28">
        <v>0.15</v>
      </c>
      <c r="AZ518" s="28">
        <v>0.8</v>
      </c>
      <c r="BA518" s="28">
        <v>0.9</v>
      </c>
      <c r="BB518" s="28">
        <v>0</v>
      </c>
      <c r="BC518" s="28">
        <v>0.61</v>
      </c>
      <c r="BD518" s="28">
        <v>0</v>
      </c>
      <c r="BE518" s="28">
        <v>0</v>
      </c>
      <c r="BF518" s="28">
        <v>1</v>
      </c>
      <c r="BG518" s="28">
        <v>0.5</v>
      </c>
      <c r="BH518" s="28">
        <v>0</v>
      </c>
      <c r="BI518" s="28">
        <v>0</v>
      </c>
      <c r="BJ518" s="28">
        <v>0</v>
      </c>
      <c r="BK518" s="28">
        <v>0</v>
      </c>
      <c r="BL518" s="28">
        <v>0.4</v>
      </c>
      <c r="BM518" s="28">
        <v>0</v>
      </c>
      <c r="BN518" s="28">
        <v>0</v>
      </c>
      <c r="BO518" s="28">
        <v>0</v>
      </c>
      <c r="BP518" s="28">
        <v>0.8</v>
      </c>
      <c r="BQ518" s="28">
        <v>0</v>
      </c>
      <c r="BR518" s="28">
        <v>0.2</v>
      </c>
      <c r="BS518" s="28">
        <v>0</v>
      </c>
      <c r="BT518" s="28">
        <v>0</v>
      </c>
      <c r="BU518" s="28">
        <v>0</v>
      </c>
      <c r="BV518" s="28"/>
      <c r="BW518" s="28"/>
      <c r="BX518" s="28"/>
      <c r="BY518" s="28" t="s">
        <v>4881</v>
      </c>
      <c r="BZ518" s="6">
        <f t="shared" si="24"/>
        <v>5.36</v>
      </c>
      <c r="CA518" s="6">
        <f t="shared" si="25"/>
        <v>2.9</v>
      </c>
      <c r="CB518" s="28">
        <v>0</v>
      </c>
      <c r="CC518" s="26" t="s">
        <v>4687</v>
      </c>
      <c r="CD518" s="6" t="s">
        <v>7412</v>
      </c>
      <c r="CE518" s="6" t="s">
        <v>4537</v>
      </c>
      <c r="CG518" s="6" t="s">
        <v>4537</v>
      </c>
      <c r="CI518" s="6" t="s">
        <v>7413</v>
      </c>
      <c r="CK518" s="6" t="s">
        <v>7414</v>
      </c>
      <c r="CL518" s="6" t="s">
        <v>4434</v>
      </c>
      <c r="CM518" s="6" t="s">
        <v>5384</v>
      </c>
      <c r="CN518" s="6" t="s">
        <v>5534</v>
      </c>
      <c r="CO518" s="6" t="s">
        <v>4434</v>
      </c>
      <c r="CP518" s="6" t="s">
        <v>4787</v>
      </c>
      <c r="CQ518" s="6" t="s">
        <v>7415</v>
      </c>
      <c r="CR518" s="6" t="s">
        <v>8609</v>
      </c>
      <c r="CS518" s="6" t="s">
        <v>7395</v>
      </c>
      <c r="CT518" s="6" t="s">
        <v>5874</v>
      </c>
      <c r="CU518" s="6" t="s">
        <v>4434</v>
      </c>
      <c r="CV518" s="6" t="s">
        <v>4787</v>
      </c>
      <c r="CW518" s="6" t="s">
        <v>5440</v>
      </c>
      <c r="CX518" s="6" t="s">
        <v>4434</v>
      </c>
      <c r="CY518" s="6" t="s">
        <v>4434</v>
      </c>
      <c r="CZ518" s="6" t="s">
        <v>7416</v>
      </c>
      <c r="DA518" s="6" t="s">
        <v>7417</v>
      </c>
      <c r="DB518" s="6" t="s">
        <v>7418</v>
      </c>
      <c r="DC518" s="6" t="s">
        <v>4434</v>
      </c>
      <c r="DD518" s="6" t="s">
        <v>7419</v>
      </c>
      <c r="DF518" s="29">
        <f t="shared" si="26"/>
        <v>1</v>
      </c>
      <c r="DG518" s="29">
        <v>1</v>
      </c>
    </row>
    <row r="519" spans="1:111" hidden="1" x14ac:dyDescent="0.2">
      <c r="A519" s="6">
        <v>536</v>
      </c>
      <c r="B519" s="25">
        <v>46234.597696759258</v>
      </c>
      <c r="C519" s="25">
        <v>46234.6253125</v>
      </c>
      <c r="D519" s="6" t="s">
        <v>4901</v>
      </c>
      <c r="F519" s="25"/>
      <c r="G519" s="26" t="s">
        <v>4725</v>
      </c>
      <c r="H519" s="6" t="s">
        <v>6098</v>
      </c>
      <c r="I519" s="6" t="s">
        <v>5830</v>
      </c>
      <c r="J519" s="6" t="s">
        <v>4537</v>
      </c>
      <c r="L519" s="6" t="s">
        <v>171</v>
      </c>
      <c r="M519" s="6" t="s">
        <v>7420</v>
      </c>
      <c r="N519" s="6" t="s">
        <v>4679</v>
      </c>
      <c r="P519" s="6" t="s">
        <v>3531</v>
      </c>
      <c r="Q519" s="6" t="s">
        <v>4680</v>
      </c>
      <c r="U519" s="6" t="s">
        <v>4681</v>
      </c>
      <c r="X519" s="30"/>
      <c r="Y519" s="30"/>
      <c r="Z519" s="30"/>
      <c r="AA519" s="30"/>
      <c r="AB519" s="30">
        <f>SUM(Table2026_09_25[[#This Row],[Number of in-person visits provided in reporting year.]:[Number of video/virtual visits provided in reporting year.]])</f>
        <v>0</v>
      </c>
      <c r="AC519" s="6" t="s">
        <v>8469</v>
      </c>
      <c r="AF519" s="6" t="s">
        <v>7421</v>
      </c>
      <c r="AI519" s="6" t="s">
        <v>6103</v>
      </c>
      <c r="AJ519" s="6" t="s">
        <v>5416</v>
      </c>
      <c r="AK519" s="6" t="s">
        <v>8483</v>
      </c>
      <c r="AL519" s="6" t="s">
        <v>3779</v>
      </c>
      <c r="AM519" s="6" t="s">
        <v>7422</v>
      </c>
      <c r="AN519" s="6" t="s">
        <v>5416</v>
      </c>
      <c r="AO519" s="6" t="s">
        <v>6105</v>
      </c>
      <c r="AQ519" s="6" t="s">
        <v>544</v>
      </c>
      <c r="AW519" s="6" t="s">
        <v>5282</v>
      </c>
      <c r="BP519" s="28">
        <v>4</v>
      </c>
      <c r="BZ519" s="6">
        <f t="shared" si="24"/>
        <v>4</v>
      </c>
      <c r="CA519" s="6">
        <f t="shared" si="25"/>
        <v>4</v>
      </c>
      <c r="CC519" s="26" t="s">
        <v>21</v>
      </c>
      <c r="CD519" s="6" t="s">
        <v>7423</v>
      </c>
      <c r="CK519" s="6" t="s">
        <v>5148</v>
      </c>
      <c r="DC519" s="6" t="s">
        <v>4434</v>
      </c>
      <c r="DD519" s="6" t="s">
        <v>6048</v>
      </c>
      <c r="DF519" s="29">
        <f t="shared" si="26"/>
        <v>0</v>
      </c>
      <c r="DG519" s="6">
        <v>1</v>
      </c>
    </row>
    <row r="520" spans="1:111" hidden="1" x14ac:dyDescent="0.2">
      <c r="A520" s="6">
        <v>537</v>
      </c>
      <c r="B520" s="25">
        <v>46234.621770833335</v>
      </c>
      <c r="C520" s="25">
        <v>46234.627071759256</v>
      </c>
      <c r="D520" s="6" t="s">
        <v>4901</v>
      </c>
      <c r="F520" s="25"/>
      <c r="G520" s="26" t="s">
        <v>4676</v>
      </c>
      <c r="H520" s="6" t="s">
        <v>6222</v>
      </c>
      <c r="I520" s="6" t="s">
        <v>4727</v>
      </c>
      <c r="J520" s="6" t="s">
        <v>4537</v>
      </c>
      <c r="L520" s="6" t="s">
        <v>7424</v>
      </c>
      <c r="M520" s="6" t="s">
        <v>6761</v>
      </c>
      <c r="N520" s="6" t="s">
        <v>4729</v>
      </c>
      <c r="O520" s="6" t="s">
        <v>7425</v>
      </c>
      <c r="P520" s="6" t="s">
        <v>358</v>
      </c>
      <c r="Q520" s="6" t="s">
        <v>4730</v>
      </c>
      <c r="W520" s="6" t="s">
        <v>353</v>
      </c>
      <c r="X520" s="30"/>
      <c r="Y520" s="30"/>
      <c r="Z520" s="30"/>
      <c r="AA520" s="30"/>
      <c r="AB520" s="30">
        <f>SUM(Table2026_09_25[[#This Row],[Number of in-person visits provided in reporting year.]:[Number of video/virtual visits provided in reporting year.]])</f>
        <v>0</v>
      </c>
      <c r="AC520" s="6" t="s">
        <v>8468</v>
      </c>
      <c r="AD520" s="28" t="s">
        <v>6149</v>
      </c>
      <c r="AE520" s="28" t="s">
        <v>7426</v>
      </c>
      <c r="AF520" s="6" t="s">
        <v>4732</v>
      </c>
      <c r="AI520" s="6" t="s">
        <v>6227</v>
      </c>
      <c r="AJ520" s="6" t="s">
        <v>5296</v>
      </c>
      <c r="AK520" s="6" t="s">
        <v>8483</v>
      </c>
      <c r="AL520" s="6" t="s">
        <v>2662</v>
      </c>
      <c r="AQ520" s="6" t="s">
        <v>544</v>
      </c>
      <c r="AW520" s="6" t="s">
        <v>6763</v>
      </c>
      <c r="AX520" s="6" t="s">
        <v>4686</v>
      </c>
      <c r="AY520" s="28">
        <v>0.8</v>
      </c>
      <c r="AZ520" s="28">
        <v>1</v>
      </c>
      <c r="BB520" s="28">
        <v>0.8</v>
      </c>
      <c r="BD520" s="28">
        <v>1</v>
      </c>
      <c r="BG520" s="28">
        <v>3</v>
      </c>
      <c r="BH520" s="28">
        <v>1</v>
      </c>
      <c r="BJ520" s="28">
        <v>3</v>
      </c>
      <c r="BK520" s="28">
        <v>1</v>
      </c>
      <c r="BL520" s="28">
        <v>3</v>
      </c>
      <c r="BM520" s="28">
        <v>2</v>
      </c>
      <c r="BP520" s="28">
        <v>12</v>
      </c>
      <c r="BQ520" s="28">
        <v>15</v>
      </c>
      <c r="BR520" s="28">
        <v>2</v>
      </c>
      <c r="BT520" s="28">
        <v>0.25</v>
      </c>
      <c r="BX520" s="6">
        <v>0.4</v>
      </c>
      <c r="BY520" s="6" t="s">
        <v>7427</v>
      </c>
      <c r="BZ520" s="6">
        <f t="shared" si="24"/>
        <v>45.85</v>
      </c>
      <c r="CA520" s="6">
        <f t="shared" si="25"/>
        <v>43.449999999999996</v>
      </c>
      <c r="CB520" s="28">
        <v>0</v>
      </c>
      <c r="CC520" s="26" t="s">
        <v>4753</v>
      </c>
      <c r="CD520" s="6" t="s">
        <v>4987</v>
      </c>
      <c r="CK520" s="6" t="s">
        <v>5148</v>
      </c>
      <c r="DC520" s="6" t="s">
        <v>4434</v>
      </c>
      <c r="DD520" s="6" t="s">
        <v>6765</v>
      </c>
      <c r="DF520" s="29">
        <f t="shared" si="26"/>
        <v>0</v>
      </c>
      <c r="DG520" s="29">
        <v>1</v>
      </c>
    </row>
    <row r="521" spans="1:111" hidden="1" x14ac:dyDescent="0.2">
      <c r="A521" s="6">
        <v>538</v>
      </c>
      <c r="B521" s="25">
        <v>46234.62709490741</v>
      </c>
      <c r="C521" s="25">
        <v>46234.630300925928</v>
      </c>
      <c r="D521" s="6" t="s">
        <v>4901</v>
      </c>
      <c r="F521" s="25"/>
      <c r="G521" s="26" t="s">
        <v>4725</v>
      </c>
      <c r="H521" s="6" t="s">
        <v>6222</v>
      </c>
      <c r="I521" s="6" t="s">
        <v>4727</v>
      </c>
      <c r="J521" s="6" t="s">
        <v>4537</v>
      </c>
      <c r="L521" s="6" t="s">
        <v>7424</v>
      </c>
      <c r="M521" s="6" t="s">
        <v>6761</v>
      </c>
      <c r="N521" s="6" t="s">
        <v>4729</v>
      </c>
      <c r="O521" s="6" t="s">
        <v>7425</v>
      </c>
      <c r="P521" s="6" t="s">
        <v>358</v>
      </c>
      <c r="Q521" s="6" t="s">
        <v>4730</v>
      </c>
      <c r="W521" s="6" t="s">
        <v>353</v>
      </c>
      <c r="X521" s="30"/>
      <c r="Y521" s="30"/>
      <c r="Z521" s="30"/>
      <c r="AA521" s="30"/>
      <c r="AB521" s="30">
        <f>SUM(Table2026_09_25[[#This Row],[Number of in-person visits provided in reporting year.]:[Number of video/virtual visits provided in reporting year.]])</f>
        <v>0</v>
      </c>
      <c r="AC521" s="6" t="s">
        <v>8468</v>
      </c>
      <c r="AD521" s="28" t="s">
        <v>6149</v>
      </c>
      <c r="AE521" s="28" t="s">
        <v>7428</v>
      </c>
      <c r="AF521" s="6" t="s">
        <v>4732</v>
      </c>
      <c r="AI521" s="6" t="s">
        <v>6227</v>
      </c>
      <c r="AJ521" s="6" t="s">
        <v>5296</v>
      </c>
      <c r="AK521" s="6" t="s">
        <v>8483</v>
      </c>
      <c r="AL521" s="6" t="s">
        <v>2662</v>
      </c>
      <c r="AQ521" s="6" t="s">
        <v>544</v>
      </c>
      <c r="AW521" s="6" t="s">
        <v>6763</v>
      </c>
      <c r="AX521" s="6" t="s">
        <v>4686</v>
      </c>
      <c r="AY521" s="28">
        <v>0.8</v>
      </c>
      <c r="AZ521" s="28">
        <v>1</v>
      </c>
      <c r="BB521" s="28">
        <v>0.8</v>
      </c>
      <c r="BF521" s="28">
        <v>1</v>
      </c>
      <c r="BG521" s="28">
        <v>3</v>
      </c>
      <c r="BH521" s="28">
        <v>1</v>
      </c>
      <c r="BJ521" s="28">
        <v>3</v>
      </c>
      <c r="BK521" s="28">
        <v>1</v>
      </c>
      <c r="BL521" s="28">
        <v>3</v>
      </c>
      <c r="BM521" s="28">
        <v>2</v>
      </c>
      <c r="BP521" s="28">
        <v>12</v>
      </c>
      <c r="BQ521" s="28">
        <v>15</v>
      </c>
      <c r="BR521" s="28">
        <v>2</v>
      </c>
      <c r="BT521" s="28">
        <v>0.25</v>
      </c>
      <c r="BX521" s="6">
        <v>0.4</v>
      </c>
      <c r="BY521" s="6" t="s">
        <v>7427</v>
      </c>
      <c r="BZ521" s="6">
        <f t="shared" si="24"/>
        <v>45.85</v>
      </c>
      <c r="CA521" s="6">
        <f t="shared" si="25"/>
        <v>44.449999999999996</v>
      </c>
      <c r="CB521" s="28">
        <v>0</v>
      </c>
      <c r="CC521" s="26" t="s">
        <v>4753</v>
      </c>
      <c r="CD521" s="6" t="s">
        <v>4987</v>
      </c>
      <c r="CK521" s="6" t="s">
        <v>4689</v>
      </c>
      <c r="DC521" s="6" t="s">
        <v>4434</v>
      </c>
      <c r="DD521" s="6" t="s">
        <v>6765</v>
      </c>
      <c r="DF521" s="29">
        <f t="shared" si="26"/>
        <v>0</v>
      </c>
      <c r="DG521" s="6">
        <v>1</v>
      </c>
    </row>
    <row r="522" spans="1:111" x14ac:dyDescent="0.2">
      <c r="A522" s="6">
        <v>539</v>
      </c>
      <c r="B522" s="25">
        <v>46234.612858796296</v>
      </c>
      <c r="C522" s="25">
        <v>46234.647361111114</v>
      </c>
      <c r="D522" s="6" t="s">
        <v>4901</v>
      </c>
      <c r="F522" s="25"/>
      <c r="G522" s="26" t="s">
        <v>4725</v>
      </c>
      <c r="H522" s="6" t="s">
        <v>5750</v>
      </c>
      <c r="I522" s="6" t="s">
        <v>5606</v>
      </c>
      <c r="J522" s="6" t="s">
        <v>4434</v>
      </c>
      <c r="K522" s="6" t="s">
        <v>7429</v>
      </c>
      <c r="L522" s="6" t="s">
        <v>570</v>
      </c>
      <c r="M522" s="6" t="s">
        <v>7430</v>
      </c>
      <c r="N522" s="6" t="s">
        <v>4729</v>
      </c>
      <c r="O522" s="6" t="s">
        <v>7431</v>
      </c>
      <c r="P522" s="6" t="s">
        <v>4940</v>
      </c>
      <c r="Q522" s="6" t="s">
        <v>446</v>
      </c>
      <c r="R522" s="6" t="s">
        <v>4786</v>
      </c>
      <c r="S522" s="6" t="s">
        <v>588</v>
      </c>
      <c r="W522" s="6" t="s">
        <v>588</v>
      </c>
      <c r="X522" s="27">
        <v>257</v>
      </c>
      <c r="Y522" s="27">
        <v>1201</v>
      </c>
      <c r="Z522" s="27">
        <v>186</v>
      </c>
      <c r="AA522" s="27">
        <v>2</v>
      </c>
      <c r="AB522" s="27">
        <f>SUM(Table2026_09_25[[#This Row],[Number of in-person visits provided in reporting year.]:[Number of video/virtual visits provided in reporting year.]])</f>
        <v>1389</v>
      </c>
      <c r="AC522" s="6" t="s">
        <v>8469</v>
      </c>
      <c r="AF522" s="6" t="s">
        <v>4682</v>
      </c>
      <c r="AG522" s="28">
        <v>42</v>
      </c>
      <c r="AH522" s="6" t="s">
        <v>7432</v>
      </c>
      <c r="AI522" s="6" t="s">
        <v>5755</v>
      </c>
      <c r="AJ522" s="6" t="s">
        <v>43</v>
      </c>
      <c r="AK522" s="6" t="s">
        <v>8483</v>
      </c>
      <c r="AL522" s="6" t="s">
        <v>112</v>
      </c>
      <c r="AQ522" s="6" t="s">
        <v>43</v>
      </c>
      <c r="AV522" s="6" t="s">
        <v>7033</v>
      </c>
      <c r="AX522" s="6" t="s">
        <v>4686</v>
      </c>
      <c r="AY522" s="28">
        <v>0.15</v>
      </c>
      <c r="AZ522" s="28">
        <v>0.79</v>
      </c>
      <c r="BA522" s="28">
        <v>0.9</v>
      </c>
      <c r="BB522" s="28">
        <v>0</v>
      </c>
      <c r="BC522" s="28">
        <v>0.61</v>
      </c>
      <c r="BD522" s="28">
        <v>0</v>
      </c>
      <c r="BE522" s="28">
        <v>0</v>
      </c>
      <c r="BF522" s="28">
        <v>1</v>
      </c>
      <c r="BG522" s="28">
        <v>0.5</v>
      </c>
      <c r="BH522" s="28">
        <v>0</v>
      </c>
      <c r="BI522" s="28">
        <v>0</v>
      </c>
      <c r="BJ522" s="28">
        <v>0</v>
      </c>
      <c r="BK522" s="28">
        <v>0</v>
      </c>
      <c r="BL522" s="28">
        <v>0.4</v>
      </c>
      <c r="BM522" s="28">
        <v>0</v>
      </c>
      <c r="BN522" s="28">
        <v>0</v>
      </c>
      <c r="BO522" s="28">
        <v>0</v>
      </c>
      <c r="BP522" s="28">
        <v>1.4</v>
      </c>
      <c r="BQ522" s="28">
        <v>0</v>
      </c>
      <c r="BR522" s="28">
        <v>0.2</v>
      </c>
      <c r="BS522" s="28">
        <v>0</v>
      </c>
      <c r="BT522" s="28">
        <v>0</v>
      </c>
      <c r="BU522" s="28">
        <v>0</v>
      </c>
      <c r="BV522" s="28"/>
      <c r="BW522" s="28"/>
      <c r="BX522" s="28"/>
      <c r="BZ522" s="6">
        <f t="shared" si="24"/>
        <v>5.95</v>
      </c>
      <c r="CA522" s="6">
        <f t="shared" si="25"/>
        <v>3.5</v>
      </c>
      <c r="CB522" s="28">
        <v>0</v>
      </c>
      <c r="CC522" s="26" t="s">
        <v>4687</v>
      </c>
      <c r="CD522" s="6" t="s">
        <v>7433</v>
      </c>
      <c r="CE522" s="6" t="s">
        <v>4537</v>
      </c>
      <c r="CG522" s="6" t="s">
        <v>4537</v>
      </c>
      <c r="CI522" s="6" t="s">
        <v>7434</v>
      </c>
      <c r="CK522" s="6" t="s">
        <v>7435</v>
      </c>
      <c r="CL522" s="6" t="s">
        <v>4434</v>
      </c>
      <c r="CM522" s="6" t="s">
        <v>4787</v>
      </c>
      <c r="CN522" s="6" t="s">
        <v>5439</v>
      </c>
      <c r="CO522" s="6" t="s">
        <v>4434</v>
      </c>
      <c r="CP522" s="6" t="s">
        <v>4787</v>
      </c>
      <c r="CQ522" s="6" t="s">
        <v>7436</v>
      </c>
      <c r="CR522" s="6" t="s">
        <v>8609</v>
      </c>
      <c r="CS522" s="6" t="s">
        <v>7396</v>
      </c>
      <c r="CT522" s="6" t="s">
        <v>5874</v>
      </c>
      <c r="CU522" s="6" t="s">
        <v>4434</v>
      </c>
      <c r="CV522" s="6" t="s">
        <v>7396</v>
      </c>
      <c r="CW522" s="6" t="s">
        <v>5440</v>
      </c>
      <c r="CX522" s="6" t="s">
        <v>4434</v>
      </c>
      <c r="CY522" s="6" t="s">
        <v>4434</v>
      </c>
      <c r="CZ522" s="6" t="s">
        <v>7437</v>
      </c>
      <c r="DA522" s="6" t="s">
        <v>7438</v>
      </c>
      <c r="DB522" s="6" t="s">
        <v>7418</v>
      </c>
      <c r="DC522" s="6" t="s">
        <v>4434</v>
      </c>
      <c r="DD522" s="6" t="s">
        <v>116</v>
      </c>
      <c r="DF522" s="29">
        <f t="shared" si="26"/>
        <v>1</v>
      </c>
      <c r="DG522" s="6">
        <v>1</v>
      </c>
    </row>
    <row r="523" spans="1:111" ht="16" hidden="1" x14ac:dyDescent="0.2">
      <c r="A523" s="6">
        <v>540</v>
      </c>
      <c r="B523" s="25">
        <v>46234.648414351854</v>
      </c>
      <c r="C523" s="25">
        <v>46234.657835648148</v>
      </c>
      <c r="D523" s="6" t="s">
        <v>4901</v>
      </c>
      <c r="F523" s="25"/>
      <c r="G523" s="26" t="s">
        <v>4676</v>
      </c>
      <c r="H523" s="6" t="s">
        <v>6652</v>
      </c>
      <c r="I523" s="6" t="s">
        <v>5843</v>
      </c>
      <c r="J523" s="6" t="s">
        <v>4537</v>
      </c>
      <c r="L523" s="6" t="s">
        <v>7439</v>
      </c>
      <c r="M523" s="6" t="s">
        <v>6656</v>
      </c>
      <c r="N523" s="6" t="s">
        <v>4679</v>
      </c>
      <c r="P523" s="6" t="s">
        <v>3534</v>
      </c>
      <c r="Q523" s="31" t="s">
        <v>987</v>
      </c>
      <c r="V523" s="6" t="s">
        <v>4968</v>
      </c>
      <c r="X523" s="27">
        <v>1137</v>
      </c>
      <c r="Y523" s="30"/>
      <c r="Z523" s="30"/>
      <c r="AA523" s="30"/>
      <c r="AB523" s="30">
        <f>SUM(Table2026_09_25[[#This Row],[Number of in-person visits provided in reporting year.]:[Number of video/virtual visits provided in reporting year.]])</f>
        <v>0</v>
      </c>
      <c r="AC523" s="6" t="s">
        <v>8469</v>
      </c>
      <c r="AF523" s="6" t="s">
        <v>4682</v>
      </c>
      <c r="AI523" s="6" t="s">
        <v>6654</v>
      </c>
      <c r="AJ523" s="6" t="s">
        <v>6655</v>
      </c>
      <c r="AK523" s="6" t="s">
        <v>8483</v>
      </c>
      <c r="AL523" s="6" t="s">
        <v>2578</v>
      </c>
      <c r="AQ523" s="6" t="s">
        <v>107</v>
      </c>
      <c r="AR523" s="6" t="s">
        <v>7312</v>
      </c>
      <c r="BZ523" s="6">
        <f t="shared" si="24"/>
        <v>0</v>
      </c>
      <c r="CA523" s="6">
        <f t="shared" si="25"/>
        <v>0</v>
      </c>
      <c r="CC523" s="26" t="s">
        <v>4687</v>
      </c>
      <c r="CD523" s="6" t="s">
        <v>7440</v>
      </c>
      <c r="CK523" s="6" t="s">
        <v>5148</v>
      </c>
      <c r="DC523" s="6" t="s">
        <v>4434</v>
      </c>
      <c r="DD523" s="6" t="s">
        <v>6656</v>
      </c>
      <c r="DF523" s="29">
        <f t="shared" si="26"/>
        <v>0</v>
      </c>
      <c r="DG523" s="29">
        <v>1</v>
      </c>
    </row>
    <row r="524" spans="1:111" ht="16" hidden="1" x14ac:dyDescent="0.2">
      <c r="A524" s="6">
        <v>541</v>
      </c>
      <c r="B524" s="25">
        <v>46234.657847222225</v>
      </c>
      <c r="C524" s="25">
        <v>46234.659409722219</v>
      </c>
      <c r="D524" s="6" t="s">
        <v>4901</v>
      </c>
      <c r="F524" s="25"/>
      <c r="G524" s="26" t="s">
        <v>4725</v>
      </c>
      <c r="H524" s="6" t="s">
        <v>6652</v>
      </c>
      <c r="I524" s="6" t="s">
        <v>5843</v>
      </c>
      <c r="J524" s="6" t="s">
        <v>4537</v>
      </c>
      <c r="L524" s="6" t="s">
        <v>7441</v>
      </c>
      <c r="M524" s="6" t="s">
        <v>6656</v>
      </c>
      <c r="N524" s="6" t="s">
        <v>4679</v>
      </c>
      <c r="P524" s="6" t="s">
        <v>3534</v>
      </c>
      <c r="Q524" s="31" t="s">
        <v>987</v>
      </c>
      <c r="V524" s="6" t="s">
        <v>4968</v>
      </c>
      <c r="X524" s="27">
        <v>1136</v>
      </c>
      <c r="Y524" s="30"/>
      <c r="Z524" s="30"/>
      <c r="AA524" s="30"/>
      <c r="AB524" s="30">
        <f>SUM(Table2026_09_25[[#This Row],[Number of in-person visits provided in reporting year.]:[Number of video/virtual visits provided in reporting year.]])</f>
        <v>0</v>
      </c>
      <c r="AC524" s="6" t="s">
        <v>8469</v>
      </c>
      <c r="AF524" s="6" t="s">
        <v>4682</v>
      </c>
      <c r="AI524" s="6" t="s">
        <v>6654</v>
      </c>
      <c r="AJ524" s="6" t="s">
        <v>6655</v>
      </c>
      <c r="AK524" s="6" t="s">
        <v>8483</v>
      </c>
      <c r="AL524" s="6" t="s">
        <v>2578</v>
      </c>
      <c r="AQ524" s="6" t="s">
        <v>107</v>
      </c>
      <c r="AR524" s="6" t="s">
        <v>7312</v>
      </c>
      <c r="BZ524" s="6">
        <f t="shared" si="24"/>
        <v>0</v>
      </c>
      <c r="CA524" s="6">
        <f t="shared" si="25"/>
        <v>0</v>
      </c>
      <c r="CC524" s="26" t="s">
        <v>4687</v>
      </c>
      <c r="CD524" s="6" t="s">
        <v>7442</v>
      </c>
      <c r="CK524" s="6" t="s">
        <v>5148</v>
      </c>
      <c r="DC524" s="6" t="s">
        <v>4434</v>
      </c>
      <c r="DD524" s="6" t="s">
        <v>6656</v>
      </c>
      <c r="DF524" s="29">
        <f t="shared" si="26"/>
        <v>0</v>
      </c>
      <c r="DG524" s="6">
        <v>1</v>
      </c>
    </row>
    <row r="525" spans="1:111" ht="16" hidden="1" x14ac:dyDescent="0.2">
      <c r="A525" s="6">
        <v>542</v>
      </c>
      <c r="B525" s="25">
        <v>46234.659421296295</v>
      </c>
      <c r="C525" s="25">
        <v>46234.660949074074</v>
      </c>
      <c r="D525" s="6" t="s">
        <v>4901</v>
      </c>
      <c r="F525" s="25"/>
      <c r="G525" s="26" t="s">
        <v>4676</v>
      </c>
      <c r="H525" s="6" t="s">
        <v>7325</v>
      </c>
      <c r="I525" s="6" t="s">
        <v>5843</v>
      </c>
      <c r="J525" s="6" t="s">
        <v>4537</v>
      </c>
      <c r="L525" s="6" t="s">
        <v>2914</v>
      </c>
      <c r="M525" s="6" t="s">
        <v>6656</v>
      </c>
      <c r="N525" s="6" t="s">
        <v>4679</v>
      </c>
      <c r="P525" s="6" t="s">
        <v>3534</v>
      </c>
      <c r="Q525" s="31" t="s">
        <v>987</v>
      </c>
      <c r="V525" s="6" t="s">
        <v>4968</v>
      </c>
      <c r="X525" s="27">
        <v>257</v>
      </c>
      <c r="Y525" s="30"/>
      <c r="Z525" s="30"/>
      <c r="AA525" s="30"/>
      <c r="AB525" s="30">
        <f>SUM(Table2026_09_25[[#This Row],[Number of in-person visits provided in reporting year.]:[Number of video/virtual visits provided in reporting year.]])</f>
        <v>0</v>
      </c>
      <c r="AC525" s="6" t="s">
        <v>8469</v>
      </c>
      <c r="AF525" s="6" t="s">
        <v>4682</v>
      </c>
      <c r="AI525" s="6" t="s">
        <v>7326</v>
      </c>
      <c r="AJ525" s="6" t="s">
        <v>7327</v>
      </c>
      <c r="AK525" s="6" t="s">
        <v>8483</v>
      </c>
      <c r="AL525" s="6" t="s">
        <v>2746</v>
      </c>
      <c r="AQ525" s="6" t="s">
        <v>107</v>
      </c>
      <c r="AR525" s="6" t="s">
        <v>7312</v>
      </c>
      <c r="BZ525" s="6">
        <f t="shared" si="24"/>
        <v>0</v>
      </c>
      <c r="CA525" s="6">
        <f t="shared" si="25"/>
        <v>0</v>
      </c>
      <c r="CC525" s="26" t="s">
        <v>4687</v>
      </c>
      <c r="CD525" s="6" t="s">
        <v>7442</v>
      </c>
      <c r="CK525" s="6" t="s">
        <v>5148</v>
      </c>
      <c r="DC525" s="6" t="s">
        <v>4434</v>
      </c>
      <c r="DD525" s="6" t="s">
        <v>6656</v>
      </c>
      <c r="DF525" s="29">
        <f t="shared" si="26"/>
        <v>0</v>
      </c>
      <c r="DG525" s="29">
        <v>1</v>
      </c>
    </row>
    <row r="526" spans="1:111" x14ac:dyDescent="0.2">
      <c r="A526" s="6">
        <v>543</v>
      </c>
      <c r="B526" s="25">
        <v>46234.648101851853</v>
      </c>
      <c r="C526" s="25">
        <v>46234.661562499998</v>
      </c>
      <c r="D526" s="6" t="s">
        <v>4901</v>
      </c>
      <c r="F526" s="25"/>
      <c r="G526" s="26" t="s">
        <v>4676</v>
      </c>
      <c r="H526" s="6" t="s">
        <v>5750</v>
      </c>
      <c r="I526" s="6" t="s">
        <v>7443</v>
      </c>
      <c r="J526" s="6" t="s">
        <v>4434</v>
      </c>
      <c r="K526" s="6" t="s">
        <v>7444</v>
      </c>
      <c r="L526" s="6" t="s">
        <v>7032</v>
      </c>
      <c r="M526" s="6" t="s">
        <v>7419</v>
      </c>
      <c r="N526" s="6" t="s">
        <v>4729</v>
      </c>
      <c r="O526" s="6" t="s">
        <v>7445</v>
      </c>
      <c r="P526" s="6" t="s">
        <v>95</v>
      </c>
      <c r="Q526" s="6" t="s">
        <v>4773</v>
      </c>
      <c r="S526" s="6" t="s">
        <v>499</v>
      </c>
      <c r="X526" s="27">
        <v>744</v>
      </c>
      <c r="Y526" s="27">
        <v>1623</v>
      </c>
      <c r="Z526" s="27">
        <v>231</v>
      </c>
      <c r="AA526" s="27">
        <v>164</v>
      </c>
      <c r="AB526" s="27">
        <f>SUM(Table2026_09_25[[#This Row],[Number of in-person visits provided in reporting year.]:[Number of video/virtual visits provided in reporting year.]])</f>
        <v>2018</v>
      </c>
      <c r="AC526" s="6" t="s">
        <v>8469</v>
      </c>
      <c r="AF526" s="6" t="s">
        <v>4682</v>
      </c>
      <c r="AG526" s="28">
        <v>175</v>
      </c>
      <c r="AH526" s="6" t="s">
        <v>7446</v>
      </c>
      <c r="AI526" s="6" t="s">
        <v>5755</v>
      </c>
      <c r="AJ526" s="6" t="s">
        <v>43</v>
      </c>
      <c r="AK526" s="6" t="s">
        <v>8483</v>
      </c>
      <c r="AL526" s="6" t="s">
        <v>112</v>
      </c>
      <c r="AQ526" s="6" t="s">
        <v>43</v>
      </c>
      <c r="AV526" s="6" t="s">
        <v>4733</v>
      </c>
      <c r="AX526" s="6" t="s">
        <v>4686</v>
      </c>
      <c r="AY526" s="28">
        <v>0</v>
      </c>
      <c r="AZ526" s="28">
        <v>0</v>
      </c>
      <c r="BA526" s="28">
        <v>0.15</v>
      </c>
      <c r="BB526" s="28">
        <v>0</v>
      </c>
      <c r="BC526" s="28">
        <v>2.41</v>
      </c>
      <c r="BD526" s="28">
        <v>0</v>
      </c>
      <c r="BE526" s="28">
        <v>0</v>
      </c>
      <c r="BF526" s="28">
        <v>0</v>
      </c>
      <c r="BG526" s="28">
        <v>0</v>
      </c>
      <c r="BH526" s="28">
        <v>0</v>
      </c>
      <c r="BI526" s="28">
        <v>0</v>
      </c>
      <c r="BJ526" s="28">
        <v>0</v>
      </c>
      <c r="BK526" s="28">
        <v>0</v>
      </c>
      <c r="BL526" s="28">
        <v>0</v>
      </c>
      <c r="BM526" s="28">
        <v>0</v>
      </c>
      <c r="BN526" s="28">
        <v>0</v>
      </c>
      <c r="BO526" s="28">
        <v>0</v>
      </c>
      <c r="BP526" s="28">
        <v>0</v>
      </c>
      <c r="BQ526" s="28">
        <v>0</v>
      </c>
      <c r="BR526" s="28">
        <v>0</v>
      </c>
      <c r="BS526" s="28">
        <v>0</v>
      </c>
      <c r="BT526" s="28">
        <v>0</v>
      </c>
      <c r="BU526" s="28">
        <v>0</v>
      </c>
      <c r="BV526" s="28"/>
      <c r="BW526" s="28"/>
      <c r="BX526" s="28"/>
      <c r="BZ526" s="6">
        <f t="shared" si="24"/>
        <v>2.56</v>
      </c>
      <c r="CA526" s="6">
        <f t="shared" si="25"/>
        <v>0</v>
      </c>
      <c r="CB526" s="28">
        <v>0</v>
      </c>
      <c r="CC526" s="26" t="s">
        <v>4687</v>
      </c>
      <c r="CD526" s="6" t="s">
        <v>7447</v>
      </c>
      <c r="CE526" s="6" t="s">
        <v>4537</v>
      </c>
      <c r="CG526" s="6" t="s">
        <v>4537</v>
      </c>
      <c r="CI526" s="6" t="s">
        <v>7448</v>
      </c>
      <c r="CK526" s="6" t="s">
        <v>7449</v>
      </c>
      <c r="CL526" s="6" t="s">
        <v>4434</v>
      </c>
      <c r="CM526" s="6" t="s">
        <v>4787</v>
      </c>
      <c r="CN526" s="6" t="s">
        <v>5439</v>
      </c>
      <c r="CO526" s="6" t="s">
        <v>4434</v>
      </c>
      <c r="CP526" s="6" t="s">
        <v>4787</v>
      </c>
      <c r="CQ526" s="6" t="s">
        <v>7450</v>
      </c>
      <c r="CR526" s="6" t="s">
        <v>8609</v>
      </c>
      <c r="CS526" s="6" t="s">
        <v>7451</v>
      </c>
      <c r="CT526" s="6" t="s">
        <v>7452</v>
      </c>
      <c r="CU526" s="6" t="s">
        <v>4434</v>
      </c>
      <c r="CV526" s="6" t="s">
        <v>7453</v>
      </c>
      <c r="CW526" s="6" t="s">
        <v>5440</v>
      </c>
      <c r="CX526" s="6" t="s">
        <v>4434</v>
      </c>
      <c r="CY526" s="6" t="s">
        <v>4434</v>
      </c>
      <c r="CZ526" s="6" t="s">
        <v>7454</v>
      </c>
      <c r="DB526" s="6" t="s">
        <v>7455</v>
      </c>
      <c r="DC526" s="6" t="s">
        <v>4434</v>
      </c>
      <c r="DD526" s="6" t="s">
        <v>7419</v>
      </c>
      <c r="DF526" s="29">
        <f t="shared" si="26"/>
        <v>1</v>
      </c>
      <c r="DG526" s="29">
        <v>1</v>
      </c>
    </row>
    <row r="527" spans="1:111" x14ac:dyDescent="0.2">
      <c r="A527" s="6">
        <v>544</v>
      </c>
      <c r="B527" s="25">
        <v>46234.66165509259</v>
      </c>
      <c r="C527" s="25">
        <v>46234.6721412037</v>
      </c>
      <c r="D527" s="6" t="s">
        <v>4901</v>
      </c>
      <c r="F527" s="25"/>
      <c r="G527" s="26" t="s">
        <v>4725</v>
      </c>
      <c r="H527" s="6" t="s">
        <v>5750</v>
      </c>
      <c r="I527" s="6" t="s">
        <v>4742</v>
      </c>
      <c r="J527" s="6" t="s">
        <v>4434</v>
      </c>
      <c r="K527" s="6" t="s">
        <v>7456</v>
      </c>
      <c r="L527" s="6" t="s">
        <v>7032</v>
      </c>
      <c r="M527" s="6" t="s">
        <v>7419</v>
      </c>
      <c r="N527" s="6" t="s">
        <v>4729</v>
      </c>
      <c r="O527" s="6" t="s">
        <v>7457</v>
      </c>
      <c r="P527" s="6" t="s">
        <v>95</v>
      </c>
      <c r="Q527" s="6" t="s">
        <v>4773</v>
      </c>
      <c r="S527" s="6" t="s">
        <v>499</v>
      </c>
      <c r="X527" s="27">
        <v>884</v>
      </c>
      <c r="Y527" s="27">
        <v>1779</v>
      </c>
      <c r="Z527" s="27">
        <v>372</v>
      </c>
      <c r="AA527" s="27">
        <v>149</v>
      </c>
      <c r="AB527" s="27">
        <f>SUM(Table2026_09_25[[#This Row],[Number of in-person visits provided in reporting year.]:[Number of video/virtual visits provided in reporting year.]])</f>
        <v>2300</v>
      </c>
      <c r="AC527" s="6" t="s">
        <v>8469</v>
      </c>
      <c r="AF527" s="6" t="s">
        <v>4682</v>
      </c>
      <c r="AG527" s="28">
        <v>210</v>
      </c>
      <c r="AH527" s="6" t="s">
        <v>7458</v>
      </c>
      <c r="AI527" s="6" t="s">
        <v>5755</v>
      </c>
      <c r="AJ527" s="6" t="s">
        <v>43</v>
      </c>
      <c r="AK527" s="6" t="s">
        <v>8483</v>
      </c>
      <c r="AL527" s="6" t="s">
        <v>112</v>
      </c>
      <c r="AQ527" s="6" t="s">
        <v>43</v>
      </c>
      <c r="AV527" s="6" t="s">
        <v>4733</v>
      </c>
      <c r="AX527" s="6" t="s">
        <v>4686</v>
      </c>
      <c r="AY527" s="28">
        <v>0.15</v>
      </c>
      <c r="AZ527" s="28">
        <v>3</v>
      </c>
      <c r="BA527" s="28">
        <v>0.15</v>
      </c>
      <c r="BB527" s="28">
        <v>0</v>
      </c>
      <c r="BC527" s="28">
        <v>2.41</v>
      </c>
      <c r="BD527" s="28">
        <v>0</v>
      </c>
      <c r="BE527" s="28">
        <v>0</v>
      </c>
      <c r="BF527" s="28">
        <v>0</v>
      </c>
      <c r="BG527" s="28">
        <v>0</v>
      </c>
      <c r="BH527" s="28">
        <v>0</v>
      </c>
      <c r="BI527" s="28">
        <v>0</v>
      </c>
      <c r="BJ527" s="28">
        <v>0</v>
      </c>
      <c r="BK527" s="28">
        <v>0</v>
      </c>
      <c r="BL527" s="28">
        <v>0</v>
      </c>
      <c r="BM527" s="28">
        <v>0</v>
      </c>
      <c r="BN527" s="28">
        <v>0</v>
      </c>
      <c r="BO527" s="28">
        <v>0</v>
      </c>
      <c r="BP527" s="28">
        <v>0</v>
      </c>
      <c r="BQ527" s="28">
        <v>0</v>
      </c>
      <c r="BR527" s="28">
        <v>0</v>
      </c>
      <c r="BS527" s="28">
        <v>0</v>
      </c>
      <c r="BT527" s="28">
        <v>0</v>
      </c>
      <c r="BU527" s="28">
        <v>0</v>
      </c>
      <c r="BV527" s="28"/>
      <c r="BW527" s="28"/>
      <c r="BX527" s="28"/>
      <c r="BZ527" s="6">
        <f t="shared" si="24"/>
        <v>5.71</v>
      </c>
      <c r="CA527" s="6">
        <f t="shared" si="25"/>
        <v>0</v>
      </c>
      <c r="CB527" s="28">
        <v>0</v>
      </c>
      <c r="CC527" s="26" t="s">
        <v>4687</v>
      </c>
      <c r="CD527" s="6" t="s">
        <v>7459</v>
      </c>
      <c r="CE527" s="6" t="s">
        <v>4537</v>
      </c>
      <c r="CG527" s="6" t="s">
        <v>4537</v>
      </c>
      <c r="CI527" s="6" t="s">
        <v>7460</v>
      </c>
      <c r="CK527" s="6" t="s">
        <v>7461</v>
      </c>
      <c r="CL527" s="6" t="s">
        <v>4434</v>
      </c>
      <c r="CM527" s="6" t="s">
        <v>4787</v>
      </c>
      <c r="CN527" s="6" t="s">
        <v>5439</v>
      </c>
      <c r="CO527" s="6" t="s">
        <v>4434</v>
      </c>
      <c r="CP527" s="6" t="s">
        <v>4787</v>
      </c>
      <c r="CQ527" s="6" t="s">
        <v>7450</v>
      </c>
      <c r="CR527" s="6" t="s">
        <v>8609</v>
      </c>
      <c r="CS527" s="6" t="s">
        <v>7462</v>
      </c>
      <c r="CT527" s="6" t="s">
        <v>7463</v>
      </c>
      <c r="CU527" s="6" t="s">
        <v>4434</v>
      </c>
      <c r="CV527" s="6" t="s">
        <v>7464</v>
      </c>
      <c r="CW527" s="6" t="s">
        <v>5440</v>
      </c>
      <c r="CX527" s="6" t="s">
        <v>4434</v>
      </c>
      <c r="CY527" s="6" t="s">
        <v>4434</v>
      </c>
      <c r="CZ527" s="6" t="s">
        <v>7465</v>
      </c>
      <c r="DB527" s="6" t="s">
        <v>7455</v>
      </c>
      <c r="DC527" s="6" t="s">
        <v>4434</v>
      </c>
      <c r="DD527" s="6" t="s">
        <v>7419</v>
      </c>
      <c r="DF527" s="29">
        <f t="shared" si="26"/>
        <v>1</v>
      </c>
      <c r="DG527" s="6">
        <v>1</v>
      </c>
    </row>
    <row r="528" spans="1:111" ht="16" hidden="1" x14ac:dyDescent="0.2">
      <c r="A528" s="6">
        <v>545</v>
      </c>
      <c r="B528" s="25">
        <v>46234.66097222222</v>
      </c>
      <c r="C528" s="25">
        <v>46234.685706018521</v>
      </c>
      <c r="D528" s="6" t="s">
        <v>4901</v>
      </c>
      <c r="F528" s="25"/>
      <c r="G528" s="26" t="s">
        <v>4725</v>
      </c>
      <c r="H528" s="6" t="s">
        <v>7325</v>
      </c>
      <c r="I528" s="6" t="s">
        <v>5843</v>
      </c>
      <c r="J528" s="6" t="s">
        <v>4537</v>
      </c>
      <c r="L528" s="6" t="s">
        <v>2914</v>
      </c>
      <c r="M528" s="6" t="s">
        <v>6656</v>
      </c>
      <c r="N528" s="6" t="s">
        <v>4679</v>
      </c>
      <c r="P528" s="6" t="s">
        <v>3534</v>
      </c>
      <c r="Q528" s="31" t="s">
        <v>987</v>
      </c>
      <c r="V528" s="6" t="s">
        <v>4968</v>
      </c>
      <c r="X528" s="27">
        <v>253</v>
      </c>
      <c r="Y528" s="30"/>
      <c r="Z528" s="30"/>
      <c r="AA528" s="30"/>
      <c r="AB528" s="30">
        <f>SUM(Table2026_09_25[[#This Row],[Number of in-person visits provided in reporting year.]:[Number of video/virtual visits provided in reporting year.]])</f>
        <v>0</v>
      </c>
      <c r="AC528" s="6" t="s">
        <v>8469</v>
      </c>
      <c r="AF528" s="6" t="s">
        <v>4682</v>
      </c>
      <c r="AI528" s="6" t="s">
        <v>7326</v>
      </c>
      <c r="AJ528" s="6" t="s">
        <v>7327</v>
      </c>
      <c r="AK528" s="6" t="s">
        <v>8483</v>
      </c>
      <c r="AL528" s="6" t="s">
        <v>2746</v>
      </c>
      <c r="AQ528" s="6" t="s">
        <v>107</v>
      </c>
      <c r="AR528" s="6" t="s">
        <v>7312</v>
      </c>
      <c r="BZ528" s="6">
        <f t="shared" si="24"/>
        <v>0</v>
      </c>
      <c r="CA528" s="6">
        <f t="shared" si="25"/>
        <v>0</v>
      </c>
      <c r="CC528" s="26" t="s">
        <v>4687</v>
      </c>
      <c r="CD528" s="6" t="s">
        <v>7466</v>
      </c>
      <c r="CK528" s="6" t="s">
        <v>5148</v>
      </c>
      <c r="DC528" s="6" t="s">
        <v>4434</v>
      </c>
      <c r="DD528" s="6" t="s">
        <v>6656</v>
      </c>
      <c r="DF528" s="29">
        <f t="shared" si="26"/>
        <v>0</v>
      </c>
      <c r="DG528" s="6">
        <v>1</v>
      </c>
    </row>
    <row r="529" spans="1:111" ht="16" hidden="1" x14ac:dyDescent="0.2">
      <c r="A529" s="6">
        <v>546</v>
      </c>
      <c r="B529" s="25">
        <v>46234.685729166667</v>
      </c>
      <c r="C529" s="25">
        <v>46234.686747685184</v>
      </c>
      <c r="D529" s="6" t="s">
        <v>4901</v>
      </c>
      <c r="F529" s="25"/>
      <c r="G529" s="26" t="s">
        <v>4676</v>
      </c>
      <c r="H529" s="6" t="s">
        <v>7329</v>
      </c>
      <c r="I529" s="6" t="s">
        <v>5843</v>
      </c>
      <c r="J529" s="6" t="s">
        <v>4537</v>
      </c>
      <c r="L529" s="6" t="s">
        <v>2914</v>
      </c>
      <c r="M529" s="6" t="s">
        <v>6656</v>
      </c>
      <c r="N529" s="6" t="s">
        <v>4679</v>
      </c>
      <c r="P529" s="6" t="s">
        <v>3534</v>
      </c>
      <c r="Q529" s="31" t="s">
        <v>987</v>
      </c>
      <c r="V529" s="6" t="s">
        <v>4968</v>
      </c>
      <c r="X529" s="27">
        <v>306</v>
      </c>
      <c r="Y529" s="30"/>
      <c r="Z529" s="30"/>
      <c r="AA529" s="30"/>
      <c r="AB529" s="30">
        <f>SUM(Table2026_09_25[[#This Row],[Number of in-person visits provided in reporting year.]:[Number of video/virtual visits provided in reporting year.]])</f>
        <v>0</v>
      </c>
      <c r="AC529" s="6" t="s">
        <v>8469</v>
      </c>
      <c r="AF529" s="6" t="s">
        <v>4682</v>
      </c>
      <c r="AI529" s="6" t="s">
        <v>7330</v>
      </c>
      <c r="AJ529" s="6" t="s">
        <v>7331</v>
      </c>
      <c r="AK529" s="6" t="s">
        <v>8483</v>
      </c>
      <c r="AL529" s="6" t="s">
        <v>2738</v>
      </c>
      <c r="AQ529" s="6" t="s">
        <v>107</v>
      </c>
      <c r="AR529" s="6" t="s">
        <v>7312</v>
      </c>
      <c r="BZ529" s="6">
        <f t="shared" si="24"/>
        <v>0</v>
      </c>
      <c r="CA529" s="6">
        <f t="shared" si="25"/>
        <v>0</v>
      </c>
      <c r="CC529" s="26" t="s">
        <v>4687</v>
      </c>
      <c r="CD529" s="6" t="s">
        <v>7466</v>
      </c>
      <c r="CK529" s="6" t="s">
        <v>5148</v>
      </c>
      <c r="DC529" s="6" t="s">
        <v>4434</v>
      </c>
      <c r="DD529" s="6" t="s">
        <v>6656</v>
      </c>
      <c r="DF529" s="29">
        <f t="shared" si="26"/>
        <v>0</v>
      </c>
      <c r="DG529" s="29">
        <v>1</v>
      </c>
    </row>
    <row r="530" spans="1:111" ht="16" hidden="1" x14ac:dyDescent="0.2">
      <c r="A530" s="6">
        <v>547</v>
      </c>
      <c r="B530" s="25">
        <v>46234.686759259261</v>
      </c>
      <c r="C530" s="25">
        <v>46234.687731481485</v>
      </c>
      <c r="D530" s="6" t="s">
        <v>4901</v>
      </c>
      <c r="F530" s="25"/>
      <c r="G530" s="26" t="s">
        <v>4725</v>
      </c>
      <c r="H530" s="6" t="s">
        <v>7329</v>
      </c>
      <c r="I530" s="6" t="s">
        <v>7467</v>
      </c>
      <c r="J530" s="6" t="s">
        <v>4537</v>
      </c>
      <c r="L530" s="6" t="s">
        <v>2914</v>
      </c>
      <c r="M530" s="6" t="s">
        <v>6656</v>
      </c>
      <c r="N530" s="6" t="s">
        <v>4679</v>
      </c>
      <c r="P530" s="6" t="s">
        <v>3534</v>
      </c>
      <c r="Q530" s="31" t="s">
        <v>987</v>
      </c>
      <c r="V530" s="6" t="s">
        <v>4968</v>
      </c>
      <c r="X530" s="27">
        <v>385</v>
      </c>
      <c r="Y530" s="30"/>
      <c r="Z530" s="30"/>
      <c r="AA530" s="30"/>
      <c r="AB530" s="30">
        <f>SUM(Table2026_09_25[[#This Row],[Number of in-person visits provided in reporting year.]:[Number of video/virtual visits provided in reporting year.]])</f>
        <v>0</v>
      </c>
      <c r="AC530" s="6" t="s">
        <v>8469</v>
      </c>
      <c r="AF530" s="6" t="s">
        <v>4682</v>
      </c>
      <c r="AI530" s="6" t="s">
        <v>7330</v>
      </c>
      <c r="AJ530" s="6" t="s">
        <v>7331</v>
      </c>
      <c r="AK530" s="6" t="s">
        <v>8483</v>
      </c>
      <c r="AL530" s="6" t="s">
        <v>2738</v>
      </c>
      <c r="AQ530" s="6" t="s">
        <v>107</v>
      </c>
      <c r="AR530" s="6" t="s">
        <v>7312</v>
      </c>
      <c r="BZ530" s="6">
        <f t="shared" si="24"/>
        <v>0</v>
      </c>
      <c r="CA530" s="6">
        <f t="shared" si="25"/>
        <v>0</v>
      </c>
      <c r="CC530" s="26" t="s">
        <v>4687</v>
      </c>
      <c r="CD530" s="6" t="s">
        <v>7468</v>
      </c>
      <c r="CK530" s="6" t="s">
        <v>5148</v>
      </c>
      <c r="DC530" s="6" t="s">
        <v>4434</v>
      </c>
      <c r="DD530" s="6" t="s">
        <v>6656</v>
      </c>
      <c r="DF530" s="29">
        <f t="shared" si="26"/>
        <v>0</v>
      </c>
      <c r="DG530" s="6">
        <v>1</v>
      </c>
    </row>
    <row r="531" spans="1:111" hidden="1" x14ac:dyDescent="0.2">
      <c r="A531" s="6">
        <v>548</v>
      </c>
      <c r="B531" s="25">
        <v>46234.791203703702</v>
      </c>
      <c r="C531" s="25">
        <v>46234.800868055558</v>
      </c>
      <c r="D531" s="6" t="s">
        <v>4901</v>
      </c>
      <c r="F531" s="25"/>
      <c r="G531" s="26" t="s">
        <v>4676</v>
      </c>
      <c r="H531" s="6" t="s">
        <v>7469</v>
      </c>
      <c r="I531" s="6" t="s">
        <v>7470</v>
      </c>
      <c r="J531" s="6" t="s">
        <v>4537</v>
      </c>
      <c r="L531" s="6" t="s">
        <v>1795</v>
      </c>
      <c r="M531" s="6" t="s">
        <v>29</v>
      </c>
      <c r="N531" s="6" t="s">
        <v>4729</v>
      </c>
      <c r="O531" s="6" t="s">
        <v>7471</v>
      </c>
      <c r="P531" s="6" t="s">
        <v>6712</v>
      </c>
      <c r="Q531" s="6" t="s">
        <v>4730</v>
      </c>
      <c r="W531" s="6" t="s">
        <v>6712</v>
      </c>
      <c r="X531" s="27">
        <v>21</v>
      </c>
      <c r="Y531" s="30"/>
      <c r="Z531" s="30"/>
      <c r="AA531" s="30"/>
      <c r="AB531" s="30">
        <f>SUM(Table2026_09_25[[#This Row],[Number of in-person visits provided in reporting year.]:[Number of video/virtual visits provided in reporting year.]])</f>
        <v>0</v>
      </c>
      <c r="AC531" s="6" t="s">
        <v>8468</v>
      </c>
      <c r="AD531" s="28" t="s">
        <v>7472</v>
      </c>
      <c r="AE531" s="28" t="s">
        <v>7473</v>
      </c>
      <c r="AF531" s="6" t="s">
        <v>4732</v>
      </c>
      <c r="AG531" s="28">
        <v>51</v>
      </c>
      <c r="AI531" s="6" t="s">
        <v>7474</v>
      </c>
      <c r="AJ531" s="6" t="s">
        <v>6906</v>
      </c>
      <c r="AK531" s="6" t="s">
        <v>8483</v>
      </c>
      <c r="AL531" s="6" t="s">
        <v>24</v>
      </c>
      <c r="AQ531" s="6" t="s">
        <v>107</v>
      </c>
      <c r="AR531" s="6" t="s">
        <v>6618</v>
      </c>
      <c r="AX531" s="6" t="s">
        <v>4686</v>
      </c>
      <c r="AY531" s="28">
        <v>1.5</v>
      </c>
      <c r="AZ531" s="28">
        <v>0.5</v>
      </c>
      <c r="BD531" s="28">
        <v>1</v>
      </c>
      <c r="BG531" s="28">
        <v>1</v>
      </c>
      <c r="BH531" s="28">
        <v>1</v>
      </c>
      <c r="BK531" s="28">
        <v>0.3</v>
      </c>
      <c r="BL531" s="28">
        <v>0.5</v>
      </c>
      <c r="BM531" s="28">
        <v>1</v>
      </c>
      <c r="BR531" s="28">
        <v>2</v>
      </c>
      <c r="BU531" s="28">
        <v>1</v>
      </c>
      <c r="BV531" s="28"/>
      <c r="BW531" s="28"/>
      <c r="BX531" s="28"/>
      <c r="BZ531" s="6">
        <f t="shared" si="24"/>
        <v>9.8000000000000007</v>
      </c>
      <c r="CA531" s="6">
        <f t="shared" si="25"/>
        <v>6.8</v>
      </c>
      <c r="CC531" s="26" t="s">
        <v>4753</v>
      </c>
      <c r="CD531" s="6" t="s">
        <v>4780</v>
      </c>
      <c r="CE531" s="6" t="s">
        <v>4434</v>
      </c>
      <c r="CF531" s="6" t="s">
        <v>7475</v>
      </c>
      <c r="CG531" s="6" t="s">
        <v>4434</v>
      </c>
      <c r="CH531" s="6" t="s">
        <v>7475</v>
      </c>
      <c r="CJ531" s="6" t="s">
        <v>7981</v>
      </c>
      <c r="CK531" s="6" t="s">
        <v>4937</v>
      </c>
      <c r="CL531" s="6" t="s">
        <v>4434</v>
      </c>
      <c r="CM531" s="6" t="s">
        <v>7476</v>
      </c>
      <c r="CN531" s="6" t="s">
        <v>5439</v>
      </c>
      <c r="CO531" s="6" t="s">
        <v>8607</v>
      </c>
      <c r="CP531" s="6" t="s">
        <v>4758</v>
      </c>
      <c r="CR531" s="6" t="s">
        <v>4537</v>
      </c>
      <c r="CS531" s="6" t="s">
        <v>4759</v>
      </c>
      <c r="CU531" s="6" t="s">
        <v>8607</v>
      </c>
      <c r="CV531" s="6" t="s">
        <v>4694</v>
      </c>
      <c r="CX531" s="6" t="s">
        <v>4537</v>
      </c>
      <c r="CY531" s="6" t="s">
        <v>4537</v>
      </c>
      <c r="DA531" s="6" t="s">
        <v>7477</v>
      </c>
      <c r="DC531" s="6" t="s">
        <v>4434</v>
      </c>
      <c r="DD531" s="6" t="s">
        <v>7478</v>
      </c>
      <c r="DF531" s="29">
        <f t="shared" si="26"/>
        <v>0</v>
      </c>
      <c r="DG531" s="29">
        <v>1</v>
      </c>
    </row>
    <row r="532" spans="1:111" hidden="1" x14ac:dyDescent="0.2">
      <c r="A532" s="6">
        <v>549</v>
      </c>
      <c r="B532" s="25">
        <v>46234.80096064815</v>
      </c>
      <c r="C532" s="25">
        <v>46234.804861111108</v>
      </c>
      <c r="D532" s="6" t="s">
        <v>4901</v>
      </c>
      <c r="F532" s="25"/>
      <c r="G532" s="26" t="s">
        <v>4725</v>
      </c>
      <c r="H532" s="6" t="s">
        <v>7469</v>
      </c>
      <c r="I532" s="6" t="s">
        <v>7470</v>
      </c>
      <c r="J532" s="6" t="s">
        <v>4537</v>
      </c>
      <c r="L532" s="6" t="s">
        <v>1795</v>
      </c>
      <c r="M532" s="6" t="s">
        <v>29</v>
      </c>
      <c r="N532" s="6" t="s">
        <v>4729</v>
      </c>
      <c r="O532" s="6" t="s">
        <v>7471</v>
      </c>
      <c r="P532" s="6" t="s">
        <v>6712</v>
      </c>
      <c r="Q532" s="6" t="s">
        <v>4730</v>
      </c>
      <c r="W532" s="6" t="s">
        <v>6712</v>
      </c>
      <c r="X532" s="27">
        <v>8</v>
      </c>
      <c r="Y532" s="30"/>
      <c r="Z532" s="30"/>
      <c r="AA532" s="30"/>
      <c r="AB532" s="30">
        <f>SUM(Table2026_09_25[[#This Row],[Number of in-person visits provided in reporting year.]:[Number of video/virtual visits provided in reporting year.]])</f>
        <v>0</v>
      </c>
      <c r="AC532" s="6" t="s">
        <v>8468</v>
      </c>
      <c r="AD532" s="28" t="s">
        <v>7472</v>
      </c>
      <c r="AE532" s="28" t="s">
        <v>7479</v>
      </c>
      <c r="AF532" s="6" t="s">
        <v>4732</v>
      </c>
      <c r="AG532" s="28">
        <v>141</v>
      </c>
      <c r="AI532" s="6" t="s">
        <v>7474</v>
      </c>
      <c r="AJ532" s="6" t="s">
        <v>6906</v>
      </c>
      <c r="AK532" s="6" t="s">
        <v>8483</v>
      </c>
      <c r="AL532" s="6" t="s">
        <v>24</v>
      </c>
      <c r="AQ532" s="6" t="s">
        <v>107</v>
      </c>
      <c r="AR532" s="6" t="s">
        <v>6618</v>
      </c>
      <c r="AX532" s="6" t="s">
        <v>4686</v>
      </c>
      <c r="AY532" s="28">
        <v>1.5</v>
      </c>
      <c r="AZ532" s="28">
        <v>0.5</v>
      </c>
      <c r="BD532" s="28">
        <v>1</v>
      </c>
      <c r="BG532" s="28">
        <v>1</v>
      </c>
      <c r="BH532" s="28">
        <v>1</v>
      </c>
      <c r="BK532" s="28">
        <v>0.3</v>
      </c>
      <c r="BL532" s="28">
        <v>0.5</v>
      </c>
      <c r="BM532" s="28">
        <v>1</v>
      </c>
      <c r="BR532" s="28">
        <v>2</v>
      </c>
      <c r="BU532" s="28">
        <v>1</v>
      </c>
      <c r="BV532" s="28"/>
      <c r="BW532" s="28"/>
      <c r="BX532" s="28"/>
      <c r="BZ532" s="6">
        <f t="shared" si="24"/>
        <v>9.8000000000000007</v>
      </c>
      <c r="CA532" s="6">
        <f t="shared" si="25"/>
        <v>6.8</v>
      </c>
      <c r="CC532" s="26" t="s">
        <v>4753</v>
      </c>
      <c r="CD532" s="6" t="s">
        <v>4780</v>
      </c>
      <c r="CE532" s="6" t="s">
        <v>4434</v>
      </c>
      <c r="CF532" s="6" t="s">
        <v>7480</v>
      </c>
      <c r="CG532" s="6" t="s">
        <v>4434</v>
      </c>
      <c r="CH532" s="6" t="s">
        <v>7480</v>
      </c>
      <c r="CJ532" s="6" t="s">
        <v>7981</v>
      </c>
      <c r="CK532" s="6" t="s">
        <v>4937</v>
      </c>
      <c r="CL532" s="6" t="s">
        <v>4434</v>
      </c>
      <c r="CM532" s="6" t="s">
        <v>7476</v>
      </c>
      <c r="CN532" s="6" t="s">
        <v>5439</v>
      </c>
      <c r="CO532" s="6" t="s">
        <v>8607</v>
      </c>
      <c r="CP532" s="6" t="s">
        <v>4758</v>
      </c>
      <c r="CR532" s="6" t="s">
        <v>4537</v>
      </c>
      <c r="CS532" s="6" t="s">
        <v>4759</v>
      </c>
      <c r="CU532" s="6" t="s">
        <v>8607</v>
      </c>
      <c r="CV532" s="6" t="s">
        <v>4694</v>
      </c>
      <c r="CX532" s="6" t="s">
        <v>4537</v>
      </c>
      <c r="CY532" s="6" t="s">
        <v>4537</v>
      </c>
      <c r="DA532" s="6" t="s">
        <v>7481</v>
      </c>
      <c r="DC532" s="6" t="s">
        <v>4434</v>
      </c>
      <c r="DD532" s="6" t="s">
        <v>7478</v>
      </c>
      <c r="DF532" s="29">
        <f t="shared" si="26"/>
        <v>0</v>
      </c>
      <c r="DG532" s="6">
        <v>1</v>
      </c>
    </row>
    <row r="533" spans="1:111" hidden="1" x14ac:dyDescent="0.2">
      <c r="A533" s="6">
        <v>550</v>
      </c>
      <c r="B533" s="25">
        <v>46234.843807870369</v>
      </c>
      <c r="C533" s="25">
        <v>46234.873819444445</v>
      </c>
      <c r="D533" s="6" t="s">
        <v>4901</v>
      </c>
      <c r="F533" s="25">
        <v>46234.937708333331</v>
      </c>
      <c r="G533" s="26" t="s">
        <v>4725</v>
      </c>
      <c r="H533" s="6" t="s">
        <v>7482</v>
      </c>
      <c r="I533" s="6" t="s">
        <v>4815</v>
      </c>
      <c r="J533" s="6" t="s">
        <v>4537</v>
      </c>
      <c r="L533" s="6" t="s">
        <v>7483</v>
      </c>
      <c r="M533" s="6" t="s">
        <v>766</v>
      </c>
      <c r="N533" s="6" t="s">
        <v>4729</v>
      </c>
      <c r="O533" s="6" t="s">
        <v>7484</v>
      </c>
      <c r="P533" s="6" t="s">
        <v>3532</v>
      </c>
      <c r="Q533" s="6" t="s">
        <v>5203</v>
      </c>
      <c r="S533" s="6" t="s">
        <v>2375</v>
      </c>
      <c r="X533" s="27">
        <v>194</v>
      </c>
      <c r="Y533" s="27">
        <v>396</v>
      </c>
      <c r="Z533" s="27">
        <v>471</v>
      </c>
      <c r="AA533" s="27">
        <v>51</v>
      </c>
      <c r="AB533" s="27">
        <f>SUM(Table2026_09_25[[#This Row],[Number of in-person visits provided in reporting year.]:[Number of video/virtual visits provided in reporting year.]])</f>
        <v>918</v>
      </c>
      <c r="AC533" s="6" t="s">
        <v>8469</v>
      </c>
      <c r="AF533" s="6" t="s">
        <v>4682</v>
      </c>
      <c r="AG533" s="28">
        <v>60</v>
      </c>
      <c r="AH533" s="6" t="s">
        <v>7485</v>
      </c>
      <c r="AI533" s="6" t="s">
        <v>7486</v>
      </c>
      <c r="AJ533" s="6" t="s">
        <v>512</v>
      </c>
      <c r="AK533" s="6" t="s">
        <v>8483</v>
      </c>
      <c r="AL533" s="6" t="s">
        <v>7487</v>
      </c>
      <c r="AM533" s="6" t="s">
        <v>7488</v>
      </c>
      <c r="AN533" s="6" t="s">
        <v>7489</v>
      </c>
      <c r="AO533" s="6" t="s">
        <v>4042</v>
      </c>
      <c r="AQ533" s="6" t="s">
        <v>544</v>
      </c>
      <c r="AW533" s="6" t="s">
        <v>5007</v>
      </c>
      <c r="AX533" s="6" t="s">
        <v>4686</v>
      </c>
      <c r="AY533" s="28">
        <v>0.25</v>
      </c>
      <c r="AZ533" s="28">
        <v>0.2</v>
      </c>
      <c r="BA533" s="28">
        <v>0</v>
      </c>
      <c r="BB533" s="28">
        <v>0</v>
      </c>
      <c r="BC533" s="28">
        <v>0</v>
      </c>
      <c r="BD533" s="28">
        <v>0.3</v>
      </c>
      <c r="BE533" s="28">
        <v>0.8</v>
      </c>
      <c r="BF533" s="28">
        <v>0</v>
      </c>
      <c r="BG533" s="28">
        <v>0</v>
      </c>
      <c r="BH533" s="28">
        <v>0</v>
      </c>
      <c r="BI533" s="28">
        <v>0</v>
      </c>
      <c r="BJ533" s="28">
        <v>0</v>
      </c>
      <c r="BK533" s="28">
        <v>0</v>
      </c>
      <c r="BL533" s="28">
        <v>0</v>
      </c>
      <c r="BM533" s="28">
        <v>0</v>
      </c>
      <c r="BN533" s="28">
        <v>0</v>
      </c>
      <c r="BO533" s="28">
        <v>0</v>
      </c>
      <c r="BP533" s="28">
        <v>0.9</v>
      </c>
      <c r="BQ533" s="28">
        <v>0</v>
      </c>
      <c r="BR533" s="28">
        <v>0</v>
      </c>
      <c r="BS533" s="28">
        <v>0</v>
      </c>
      <c r="BT533" s="28">
        <v>0</v>
      </c>
      <c r="BU533" s="28">
        <v>0</v>
      </c>
      <c r="BV533" s="28"/>
      <c r="BW533" s="28"/>
      <c r="BX533" s="28">
        <v>0.8</v>
      </c>
      <c r="BY533" s="6" t="s">
        <v>7490</v>
      </c>
      <c r="BZ533" s="6">
        <f t="shared" si="24"/>
        <v>2.4500000000000002</v>
      </c>
      <c r="CA533" s="6">
        <f t="shared" si="25"/>
        <v>2.5</v>
      </c>
      <c r="CB533" s="28">
        <v>0</v>
      </c>
      <c r="CC533" s="26" t="s">
        <v>4753</v>
      </c>
      <c r="CD533" s="6" t="s">
        <v>7491</v>
      </c>
      <c r="CE533" s="6" t="s">
        <v>4434</v>
      </c>
      <c r="CF533" s="6" t="s">
        <v>7492</v>
      </c>
      <c r="CG533" s="6" t="s">
        <v>4434</v>
      </c>
      <c r="CH533" s="6" t="s">
        <v>7492</v>
      </c>
      <c r="CJ533" s="6" t="s">
        <v>8598</v>
      </c>
      <c r="CK533" s="6" t="s">
        <v>7493</v>
      </c>
      <c r="CL533" s="6" t="s">
        <v>4537</v>
      </c>
      <c r="CM533" s="6" t="s">
        <v>4737</v>
      </c>
      <c r="CO533" s="6" t="s">
        <v>8607</v>
      </c>
      <c r="CP533" s="6" t="s">
        <v>7494</v>
      </c>
      <c r="CQ533" s="6" t="s">
        <v>7495</v>
      </c>
      <c r="CR533" s="6" t="s">
        <v>8609</v>
      </c>
      <c r="CS533" s="6" t="s">
        <v>5149</v>
      </c>
      <c r="CT533" s="6" t="s">
        <v>7496</v>
      </c>
      <c r="CU533" s="6" t="s">
        <v>4434</v>
      </c>
      <c r="CV533" s="6" t="s">
        <v>5149</v>
      </c>
      <c r="CW533" s="6" t="s">
        <v>7497</v>
      </c>
      <c r="CX533" s="6" t="s">
        <v>4537</v>
      </c>
      <c r="CY533" s="6" t="s">
        <v>4537</v>
      </c>
      <c r="CZ533" s="6" t="s">
        <v>7498</v>
      </c>
      <c r="DB533" s="6" t="s">
        <v>7499</v>
      </c>
      <c r="DC533" s="6" t="s">
        <v>4434</v>
      </c>
      <c r="DD533" s="6" t="s">
        <v>766</v>
      </c>
      <c r="DF533" s="29">
        <f t="shared" si="26"/>
        <v>0</v>
      </c>
      <c r="DG533" s="6">
        <v>1</v>
      </c>
    </row>
    <row r="534" spans="1:111" hidden="1" x14ac:dyDescent="0.2">
      <c r="A534" s="6">
        <v>551</v>
      </c>
      <c r="B534" s="25">
        <v>46234.874097222222</v>
      </c>
      <c r="C534" s="25">
        <v>46234.885833333334</v>
      </c>
      <c r="D534" s="6" t="s">
        <v>4901</v>
      </c>
      <c r="F534" s="25">
        <v>46234.938356481478</v>
      </c>
      <c r="G534" s="26" t="s">
        <v>4725</v>
      </c>
      <c r="H534" s="6" t="s">
        <v>7500</v>
      </c>
      <c r="I534" s="6" t="s">
        <v>4815</v>
      </c>
      <c r="J534" s="6" t="s">
        <v>4537</v>
      </c>
      <c r="L534" s="6" t="s">
        <v>7501</v>
      </c>
      <c r="M534" s="6" t="s">
        <v>766</v>
      </c>
      <c r="N534" s="6" t="s">
        <v>4729</v>
      </c>
      <c r="O534" s="6" t="s">
        <v>7502</v>
      </c>
      <c r="P534" s="6" t="s">
        <v>3532</v>
      </c>
      <c r="Q534" s="6" t="s">
        <v>5203</v>
      </c>
      <c r="S534" s="6" t="s">
        <v>2375</v>
      </c>
      <c r="X534" s="27">
        <v>1463</v>
      </c>
      <c r="Y534" s="27">
        <v>4054</v>
      </c>
      <c r="Z534" s="27">
        <v>3867</v>
      </c>
      <c r="AA534" s="27">
        <v>79</v>
      </c>
      <c r="AB534" s="27">
        <f>SUM(Table2026_09_25[[#This Row],[Number of in-person visits provided in reporting year.]:[Number of video/virtual visits provided in reporting year.]])</f>
        <v>8000</v>
      </c>
      <c r="AC534" s="6" t="s">
        <v>8469</v>
      </c>
      <c r="AF534" s="6" t="s">
        <v>4682</v>
      </c>
      <c r="AG534" s="28">
        <v>48</v>
      </c>
      <c r="AH534" s="6" t="s">
        <v>7503</v>
      </c>
      <c r="AI534" s="6" t="s">
        <v>7504</v>
      </c>
      <c r="AJ534" s="6" t="s">
        <v>7505</v>
      </c>
      <c r="AK534" s="6" t="s">
        <v>8483</v>
      </c>
      <c r="AL534" s="6" t="s">
        <v>1200</v>
      </c>
      <c r="AQ534" s="6" t="s">
        <v>107</v>
      </c>
      <c r="AR534" s="6" t="s">
        <v>6817</v>
      </c>
      <c r="AW534" s="6" t="s">
        <v>7506</v>
      </c>
      <c r="AX534" s="6" t="s">
        <v>4686</v>
      </c>
      <c r="AY534" s="28">
        <v>0.25</v>
      </c>
      <c r="AZ534" s="28">
        <v>1</v>
      </c>
      <c r="BA534" s="28">
        <v>0</v>
      </c>
      <c r="BB534" s="28">
        <v>0</v>
      </c>
      <c r="BC534" s="28">
        <v>0</v>
      </c>
      <c r="BD534" s="28">
        <v>1.5</v>
      </c>
      <c r="BE534" s="28">
        <v>9.3000000000000007</v>
      </c>
      <c r="BF534" s="28">
        <v>0</v>
      </c>
      <c r="BG534" s="28">
        <v>0</v>
      </c>
      <c r="BH534" s="28">
        <v>0</v>
      </c>
      <c r="BI534" s="28">
        <v>0</v>
      </c>
      <c r="BJ534" s="28">
        <v>0</v>
      </c>
      <c r="BK534" s="28">
        <v>0</v>
      </c>
      <c r="BL534" s="28">
        <v>0</v>
      </c>
      <c r="BM534" s="28">
        <v>0</v>
      </c>
      <c r="BN534" s="28">
        <v>0</v>
      </c>
      <c r="BO534" s="28">
        <v>0</v>
      </c>
      <c r="BP534" s="28">
        <v>0</v>
      </c>
      <c r="BQ534" s="28">
        <v>0</v>
      </c>
      <c r="BR534" s="28">
        <v>0</v>
      </c>
      <c r="BS534" s="28">
        <v>0</v>
      </c>
      <c r="BT534" s="28">
        <v>0</v>
      </c>
      <c r="BU534" s="28">
        <v>0</v>
      </c>
      <c r="BV534" s="28"/>
      <c r="BW534" s="28"/>
      <c r="BX534" s="28">
        <v>1</v>
      </c>
      <c r="BY534" s="6" t="s">
        <v>7507</v>
      </c>
      <c r="BZ534" s="6">
        <f t="shared" si="24"/>
        <v>12.05</v>
      </c>
      <c r="CA534" s="6">
        <f t="shared" si="25"/>
        <v>10.3</v>
      </c>
      <c r="CB534" s="28">
        <v>0</v>
      </c>
      <c r="CC534" s="26" t="s">
        <v>4753</v>
      </c>
      <c r="CD534" s="6" t="s">
        <v>7508</v>
      </c>
      <c r="CE534" s="6" t="s">
        <v>4434</v>
      </c>
      <c r="CF534" s="6" t="s">
        <v>7509</v>
      </c>
      <c r="CG534" s="6" t="s">
        <v>4434</v>
      </c>
      <c r="CH534" s="6" t="s">
        <v>7510</v>
      </c>
      <c r="CJ534" s="6" t="s">
        <v>8598</v>
      </c>
      <c r="CK534" s="6" t="s">
        <v>7511</v>
      </c>
      <c r="CL534" s="6" t="s">
        <v>4537</v>
      </c>
      <c r="CM534" s="6" t="s">
        <v>4737</v>
      </c>
      <c r="CO534" s="6" t="s">
        <v>4434</v>
      </c>
      <c r="CP534" s="6" t="s">
        <v>7512</v>
      </c>
      <c r="CQ534" s="6" t="s">
        <v>7495</v>
      </c>
      <c r="CR534" s="6" t="s">
        <v>8609</v>
      </c>
      <c r="CS534" s="6" t="s">
        <v>5149</v>
      </c>
      <c r="CT534" s="6" t="s">
        <v>7513</v>
      </c>
      <c r="CU534" s="6" t="s">
        <v>4434</v>
      </c>
      <c r="CV534" s="6" t="s">
        <v>5149</v>
      </c>
      <c r="CW534" s="6" t="s">
        <v>7514</v>
      </c>
      <c r="CX534" s="6" t="s">
        <v>4537</v>
      </c>
      <c r="CY534" s="6" t="s">
        <v>4537</v>
      </c>
      <c r="CZ534" s="6" t="s">
        <v>7515</v>
      </c>
      <c r="DC534" s="6" t="s">
        <v>4434</v>
      </c>
      <c r="DD534" s="6" t="s">
        <v>766</v>
      </c>
      <c r="DF534" s="29">
        <f t="shared" si="26"/>
        <v>0</v>
      </c>
      <c r="DG534" s="6">
        <v>1</v>
      </c>
    </row>
    <row r="535" spans="1:111" hidden="1" x14ac:dyDescent="0.2">
      <c r="A535" s="6">
        <v>552</v>
      </c>
      <c r="B535" s="25">
        <v>46234.898020833331</v>
      </c>
      <c r="C535" s="25">
        <v>46234.905462962961</v>
      </c>
      <c r="D535" s="6" t="s">
        <v>4901</v>
      </c>
      <c r="F535" s="25"/>
      <c r="G535" s="26" t="s">
        <v>4725</v>
      </c>
      <c r="H535" s="6" t="s">
        <v>7482</v>
      </c>
      <c r="I535" s="6" t="s">
        <v>4815</v>
      </c>
      <c r="J535" s="6" t="s">
        <v>4537</v>
      </c>
      <c r="L535" s="6" t="s">
        <v>7516</v>
      </c>
      <c r="M535" s="6" t="s">
        <v>766</v>
      </c>
      <c r="N535" s="6" t="s">
        <v>4729</v>
      </c>
      <c r="O535" s="6" t="s">
        <v>7517</v>
      </c>
      <c r="P535" s="6" t="s">
        <v>3532</v>
      </c>
      <c r="Q535" s="6" t="s">
        <v>5203</v>
      </c>
      <c r="S535" s="6" t="s">
        <v>7518</v>
      </c>
      <c r="X535" s="27">
        <v>682</v>
      </c>
      <c r="Y535" s="27">
        <v>916</v>
      </c>
      <c r="Z535" s="27">
        <v>2017</v>
      </c>
      <c r="AA535" s="27">
        <v>145</v>
      </c>
      <c r="AB535" s="27">
        <f>SUM(Table2026_09_25[[#This Row],[Number of in-person visits provided in reporting year.]:[Number of video/virtual visits provided in reporting year.]])</f>
        <v>3078</v>
      </c>
      <c r="AC535" s="6" t="s">
        <v>8469</v>
      </c>
      <c r="AF535" s="6" t="s">
        <v>4682</v>
      </c>
      <c r="AG535" s="28">
        <v>48</v>
      </c>
      <c r="AI535" s="6" t="s">
        <v>7486</v>
      </c>
      <c r="AJ535" s="6" t="s">
        <v>512</v>
      </c>
      <c r="AK535" s="6" t="s">
        <v>8483</v>
      </c>
      <c r="AL535" s="6" t="s">
        <v>7487</v>
      </c>
      <c r="AQ535" s="6" t="s">
        <v>544</v>
      </c>
      <c r="AW535" s="6" t="s">
        <v>5168</v>
      </c>
      <c r="AX535" s="6" t="s">
        <v>4686</v>
      </c>
      <c r="AY535" s="28">
        <v>0.25</v>
      </c>
      <c r="AZ535" s="28">
        <v>1</v>
      </c>
      <c r="BA535" s="28">
        <v>0</v>
      </c>
      <c r="BB535" s="28">
        <v>0</v>
      </c>
      <c r="BC535" s="28">
        <v>0</v>
      </c>
      <c r="BD535" s="28">
        <v>1.1000000000000001</v>
      </c>
      <c r="BE535" s="28">
        <v>1.6</v>
      </c>
      <c r="BF535" s="28">
        <v>0</v>
      </c>
      <c r="BG535" s="28">
        <v>0</v>
      </c>
      <c r="BH535" s="28">
        <v>0</v>
      </c>
      <c r="BI535" s="28">
        <v>0</v>
      </c>
      <c r="BJ535" s="28">
        <v>0</v>
      </c>
      <c r="BK535" s="28">
        <v>0</v>
      </c>
      <c r="BL535" s="28">
        <v>0</v>
      </c>
      <c r="BM535" s="28">
        <v>0</v>
      </c>
      <c r="BN535" s="28">
        <v>0</v>
      </c>
      <c r="BO535" s="28">
        <v>1</v>
      </c>
      <c r="BP535" s="28">
        <v>2.5</v>
      </c>
      <c r="BQ535" s="28">
        <v>0</v>
      </c>
      <c r="BR535" s="28">
        <v>0</v>
      </c>
      <c r="BS535" s="28">
        <v>0</v>
      </c>
      <c r="BT535" s="28">
        <v>0</v>
      </c>
      <c r="BU535" s="28">
        <v>0</v>
      </c>
      <c r="BV535" s="28"/>
      <c r="BW535" s="28"/>
      <c r="BX535" s="28"/>
      <c r="BY535" s="6" t="s">
        <v>7519</v>
      </c>
      <c r="BZ535" s="6">
        <f t="shared" si="24"/>
        <v>7.45</v>
      </c>
      <c r="CA535" s="6">
        <f t="shared" si="25"/>
        <v>5.0999999999999996</v>
      </c>
      <c r="CB535" s="28">
        <v>0</v>
      </c>
      <c r="CC535" s="26" t="s">
        <v>4753</v>
      </c>
      <c r="CD535" s="6" t="s">
        <v>7508</v>
      </c>
      <c r="CE535" s="6" t="s">
        <v>4434</v>
      </c>
      <c r="CF535" s="6" t="s">
        <v>7520</v>
      </c>
      <c r="CG535" s="6" t="s">
        <v>4434</v>
      </c>
      <c r="CH535" s="6" t="s">
        <v>7520</v>
      </c>
      <c r="CJ535" s="6" t="s">
        <v>8598</v>
      </c>
      <c r="CK535" s="6" t="s">
        <v>7521</v>
      </c>
      <c r="CL535" s="6" t="s">
        <v>4537</v>
      </c>
      <c r="CM535" s="6" t="s">
        <v>4737</v>
      </c>
      <c r="CO535" s="6" t="s">
        <v>4434</v>
      </c>
      <c r="CP535" s="6" t="s">
        <v>4738</v>
      </c>
      <c r="CQ535" s="6" t="s">
        <v>7522</v>
      </c>
      <c r="CR535" s="6" t="s">
        <v>8609</v>
      </c>
      <c r="CS535" s="6" t="s">
        <v>5149</v>
      </c>
      <c r="CT535" s="6" t="s">
        <v>7523</v>
      </c>
      <c r="CU535" s="6" t="s">
        <v>4434</v>
      </c>
      <c r="CV535" s="6" t="s">
        <v>5149</v>
      </c>
      <c r="CW535" s="6" t="s">
        <v>7524</v>
      </c>
      <c r="CX535" s="6" t="s">
        <v>4537</v>
      </c>
      <c r="CY535" s="6" t="s">
        <v>4537</v>
      </c>
      <c r="CZ535" s="6" t="s">
        <v>7525</v>
      </c>
      <c r="DC535" s="6" t="s">
        <v>4434</v>
      </c>
      <c r="DD535" s="6" t="s">
        <v>766</v>
      </c>
      <c r="DF535" s="29">
        <f t="shared" si="26"/>
        <v>0</v>
      </c>
      <c r="DG535" s="6">
        <v>1</v>
      </c>
    </row>
    <row r="536" spans="1:111" hidden="1" x14ac:dyDescent="0.2">
      <c r="A536" s="6">
        <v>553</v>
      </c>
      <c r="B536" s="25">
        <v>46234.905925925923</v>
      </c>
      <c r="C536" s="25">
        <v>46234.917164351849</v>
      </c>
      <c r="D536" s="6" t="s">
        <v>4901</v>
      </c>
      <c r="F536" s="25">
        <v>46234.936932870369</v>
      </c>
      <c r="G536" s="26" t="s">
        <v>4725</v>
      </c>
      <c r="H536" s="6" t="s">
        <v>7526</v>
      </c>
      <c r="I536" s="6" t="s">
        <v>4815</v>
      </c>
      <c r="J536" s="6" t="s">
        <v>4537</v>
      </c>
      <c r="L536" s="6" t="s">
        <v>7527</v>
      </c>
      <c r="M536" s="6" t="s">
        <v>766</v>
      </c>
      <c r="N536" s="6" t="s">
        <v>4729</v>
      </c>
      <c r="O536" s="6" t="s">
        <v>7528</v>
      </c>
      <c r="P536" s="6" t="s">
        <v>3532</v>
      </c>
      <c r="Q536" s="6" t="s">
        <v>5203</v>
      </c>
      <c r="S536" s="6" t="s">
        <v>2375</v>
      </c>
      <c r="X536" s="27">
        <v>712</v>
      </c>
      <c r="Y536" s="27">
        <v>2042</v>
      </c>
      <c r="Z536" s="27">
        <v>1648</v>
      </c>
      <c r="AA536" s="27">
        <v>107</v>
      </c>
      <c r="AB536" s="27">
        <f>SUM(Table2026_09_25[[#This Row],[Number of in-person visits provided in reporting year.]:[Number of video/virtual visits provided in reporting year.]])</f>
        <v>3797</v>
      </c>
      <c r="AC536" s="6" t="s">
        <v>8469</v>
      </c>
      <c r="AF536" s="6" t="s">
        <v>4682</v>
      </c>
      <c r="AG536" s="28">
        <v>65</v>
      </c>
      <c r="AI536" s="6" t="s">
        <v>7529</v>
      </c>
      <c r="AJ536" s="6" t="s">
        <v>5575</v>
      </c>
      <c r="AK536" s="6" t="s">
        <v>8483</v>
      </c>
      <c r="AL536" s="6" t="s">
        <v>7530</v>
      </c>
      <c r="AQ536" s="6" t="s">
        <v>544</v>
      </c>
      <c r="AW536" s="6" t="s">
        <v>5545</v>
      </c>
      <c r="AX536" s="6" t="s">
        <v>4686</v>
      </c>
      <c r="AY536" s="28">
        <v>0.25</v>
      </c>
      <c r="AZ536" s="28">
        <v>1</v>
      </c>
      <c r="BA536" s="28">
        <v>0</v>
      </c>
      <c r="BB536" s="28">
        <v>0</v>
      </c>
      <c r="BC536" s="28">
        <v>0</v>
      </c>
      <c r="BD536" s="28">
        <v>0.7</v>
      </c>
      <c r="BE536" s="28">
        <v>2.5</v>
      </c>
      <c r="BF536" s="28">
        <v>0</v>
      </c>
      <c r="BG536" s="28">
        <v>0</v>
      </c>
      <c r="BH536" s="28">
        <v>0</v>
      </c>
      <c r="BI536" s="28">
        <v>0</v>
      </c>
      <c r="BJ536" s="28">
        <v>0</v>
      </c>
      <c r="BK536" s="28">
        <v>0</v>
      </c>
      <c r="BL536" s="28">
        <v>0</v>
      </c>
      <c r="BM536" s="28">
        <v>0</v>
      </c>
      <c r="BN536" s="28">
        <v>0</v>
      </c>
      <c r="BO536" s="28">
        <v>0</v>
      </c>
      <c r="BP536" s="28">
        <v>2</v>
      </c>
      <c r="BQ536" s="28">
        <v>0</v>
      </c>
      <c r="BS536" s="28">
        <v>0</v>
      </c>
      <c r="BT536" s="28">
        <v>0</v>
      </c>
      <c r="BU536" s="28">
        <v>0</v>
      </c>
      <c r="BV536" s="28"/>
      <c r="BW536" s="28"/>
      <c r="BX536" s="28">
        <v>2.5</v>
      </c>
      <c r="BY536" s="6" t="s">
        <v>7531</v>
      </c>
      <c r="BZ536" s="6">
        <f t="shared" si="24"/>
        <v>6.45</v>
      </c>
      <c r="CA536" s="6">
        <f t="shared" si="25"/>
        <v>7</v>
      </c>
      <c r="CB536" s="28">
        <v>0</v>
      </c>
      <c r="CC536" s="26" t="s">
        <v>4753</v>
      </c>
      <c r="CD536" s="6" t="s">
        <v>7508</v>
      </c>
      <c r="CE536" s="6" t="s">
        <v>4434</v>
      </c>
      <c r="CF536" s="6" t="s">
        <v>7532</v>
      </c>
      <c r="CG536" s="6" t="s">
        <v>4434</v>
      </c>
      <c r="CH536" s="6" t="s">
        <v>7533</v>
      </c>
      <c r="CJ536" s="6" t="s">
        <v>8598</v>
      </c>
      <c r="CK536" s="6" t="s">
        <v>7534</v>
      </c>
      <c r="CL536" s="6" t="s">
        <v>4537</v>
      </c>
      <c r="CM536" s="6" t="s">
        <v>4737</v>
      </c>
      <c r="CO536" s="6" t="s">
        <v>8607</v>
      </c>
      <c r="CP536" s="6" t="s">
        <v>7535</v>
      </c>
      <c r="CQ536" s="6" t="s">
        <v>7536</v>
      </c>
      <c r="CR536" s="6" t="s">
        <v>8609</v>
      </c>
      <c r="CS536" s="6" t="s">
        <v>7537</v>
      </c>
      <c r="CT536" s="6" t="s">
        <v>7538</v>
      </c>
      <c r="CU536" s="6" t="s">
        <v>4434</v>
      </c>
      <c r="CV536" s="6" t="s">
        <v>7539</v>
      </c>
      <c r="CW536" s="6" t="s">
        <v>7540</v>
      </c>
      <c r="CX536" s="6" t="s">
        <v>4537</v>
      </c>
      <c r="CY536" s="6" t="s">
        <v>4537</v>
      </c>
      <c r="CZ536" s="6" t="s">
        <v>7525</v>
      </c>
      <c r="DC536" s="6" t="s">
        <v>4434</v>
      </c>
      <c r="DD536" s="6" t="s">
        <v>766</v>
      </c>
      <c r="DF536" s="29">
        <f t="shared" si="26"/>
        <v>0</v>
      </c>
      <c r="DG536" s="6">
        <v>1</v>
      </c>
    </row>
    <row r="537" spans="1:111" hidden="1" x14ac:dyDescent="0.2">
      <c r="A537" s="6">
        <v>554</v>
      </c>
      <c r="B537" s="25">
        <v>46234.917326388888</v>
      </c>
      <c r="C537" s="25">
        <v>46234.920983796299</v>
      </c>
      <c r="D537" s="6" t="s">
        <v>4901</v>
      </c>
      <c r="F537" s="25"/>
      <c r="G537" s="26" t="s">
        <v>4725</v>
      </c>
      <c r="H537" s="6" t="s">
        <v>7500</v>
      </c>
      <c r="I537" s="6" t="s">
        <v>4886</v>
      </c>
      <c r="J537" s="6" t="s">
        <v>4537</v>
      </c>
      <c r="L537" s="6" t="s">
        <v>7541</v>
      </c>
      <c r="M537" s="6" t="s">
        <v>766</v>
      </c>
      <c r="N537" s="6" t="s">
        <v>4679</v>
      </c>
      <c r="P537" s="6" t="s">
        <v>1189</v>
      </c>
      <c r="Q537" s="6" t="s">
        <v>4773</v>
      </c>
      <c r="S537" s="6" t="s">
        <v>1189</v>
      </c>
      <c r="X537" s="30"/>
      <c r="Y537" s="27">
        <v>351</v>
      </c>
      <c r="Z537" s="27">
        <v>123</v>
      </c>
      <c r="AA537" s="27">
        <v>82</v>
      </c>
      <c r="AB537" s="27">
        <f>SUM(Table2026_09_25[[#This Row],[Number of in-person visits provided in reporting year.]:[Number of video/virtual visits provided in reporting year.]])</f>
        <v>556</v>
      </c>
      <c r="AC537" s="6" t="s">
        <v>8469</v>
      </c>
      <c r="AF537" s="6" t="s">
        <v>4682</v>
      </c>
      <c r="AI537" s="6" t="s">
        <v>7504</v>
      </c>
      <c r="AJ537" s="6" t="s">
        <v>7505</v>
      </c>
      <c r="AK537" s="6" t="s">
        <v>8483</v>
      </c>
      <c r="AL537" s="6" t="s">
        <v>1200</v>
      </c>
      <c r="AQ537" s="6" t="s">
        <v>107</v>
      </c>
      <c r="AR537" s="6" t="s">
        <v>7312</v>
      </c>
      <c r="AW537" s="6" t="s">
        <v>7506</v>
      </c>
      <c r="AX537" s="6" t="s">
        <v>4686</v>
      </c>
      <c r="BG537" s="28">
        <v>1.21</v>
      </c>
      <c r="BZ537" s="6">
        <f t="shared" si="24"/>
        <v>1.21</v>
      </c>
      <c r="CA537" s="6">
        <f t="shared" si="25"/>
        <v>1.21</v>
      </c>
      <c r="CB537" s="28">
        <v>0.21</v>
      </c>
      <c r="CC537" s="26" t="s">
        <v>21</v>
      </c>
      <c r="CK537" s="6" t="s">
        <v>4689</v>
      </c>
      <c r="DC537" s="6" t="s">
        <v>4434</v>
      </c>
      <c r="DD537" s="6" t="s">
        <v>7542</v>
      </c>
      <c r="DF537" s="29">
        <f t="shared" si="26"/>
        <v>0</v>
      </c>
      <c r="DG537" s="6">
        <v>1</v>
      </c>
    </row>
    <row r="538" spans="1:111" hidden="1" x14ac:dyDescent="0.2">
      <c r="A538" s="6">
        <v>555</v>
      </c>
      <c r="B538" s="25">
        <v>46235.536157407405</v>
      </c>
      <c r="C538" s="25">
        <v>46235.553043981483</v>
      </c>
      <c r="D538" s="6" t="s">
        <v>4901</v>
      </c>
      <c r="F538" s="25"/>
      <c r="G538" s="26" t="s">
        <v>4676</v>
      </c>
      <c r="H538" s="6" t="s">
        <v>746</v>
      </c>
      <c r="I538" s="6" t="s">
        <v>4815</v>
      </c>
      <c r="J538" s="6" t="s">
        <v>4434</v>
      </c>
      <c r="K538" s="6" t="s">
        <v>7543</v>
      </c>
      <c r="L538" s="6" t="s">
        <v>745</v>
      </c>
      <c r="M538" s="6" t="s">
        <v>2436</v>
      </c>
      <c r="N538" s="6" t="s">
        <v>4679</v>
      </c>
      <c r="P538" s="6" t="s">
        <v>704</v>
      </c>
      <c r="Q538" s="6" t="s">
        <v>4773</v>
      </c>
      <c r="S538" s="6" t="s">
        <v>778</v>
      </c>
      <c r="X538" s="27">
        <v>300</v>
      </c>
      <c r="Y538" s="27">
        <v>710</v>
      </c>
      <c r="Z538" s="27">
        <v>300</v>
      </c>
      <c r="AA538" s="27">
        <v>556</v>
      </c>
      <c r="AB538" s="27">
        <f>SUM(Table2026_09_25[[#This Row],[Number of in-person visits provided in reporting year.]:[Number of video/virtual visits provided in reporting year.]])</f>
        <v>1566</v>
      </c>
      <c r="AC538" s="6" t="s">
        <v>8469</v>
      </c>
      <c r="AF538" s="6" t="s">
        <v>4682</v>
      </c>
      <c r="AG538" s="28">
        <v>91</v>
      </c>
      <c r="AH538" s="6" t="s">
        <v>7544</v>
      </c>
      <c r="AI538" s="6" t="s">
        <v>7545</v>
      </c>
      <c r="AJ538" s="6" t="s">
        <v>6639</v>
      </c>
      <c r="AK538" s="6" t="s">
        <v>8483</v>
      </c>
      <c r="AL538" s="6" t="s">
        <v>747</v>
      </c>
      <c r="AQ538" s="6" t="s">
        <v>63</v>
      </c>
      <c r="AS538" s="6" t="s">
        <v>4685</v>
      </c>
      <c r="AX538" s="6" t="s">
        <v>4686</v>
      </c>
      <c r="AY538" s="28">
        <v>0.25</v>
      </c>
      <c r="AZ538" s="28">
        <v>0.15</v>
      </c>
      <c r="BD538" s="28">
        <v>0.2</v>
      </c>
      <c r="BP538" s="28">
        <v>2</v>
      </c>
      <c r="BR538" s="28">
        <v>1</v>
      </c>
      <c r="BZ538" s="6">
        <f t="shared" si="24"/>
        <v>3.6</v>
      </c>
      <c r="CA538" s="6">
        <f t="shared" si="25"/>
        <v>3</v>
      </c>
      <c r="CB538" s="28">
        <v>0</v>
      </c>
      <c r="CC538" s="26" t="s">
        <v>4753</v>
      </c>
      <c r="CD538" s="6" t="s">
        <v>7546</v>
      </c>
      <c r="CE538" s="6" t="s">
        <v>4434</v>
      </c>
      <c r="CF538" s="6" t="s">
        <v>5366</v>
      </c>
      <c r="CG538" s="6" t="s">
        <v>4434</v>
      </c>
      <c r="CH538" s="6" t="s">
        <v>5366</v>
      </c>
      <c r="CI538" s="6" t="s">
        <v>7356</v>
      </c>
      <c r="CJ538" s="6" t="s">
        <v>5148</v>
      </c>
      <c r="CK538" s="6" t="s">
        <v>4689</v>
      </c>
      <c r="CL538" s="6" t="s">
        <v>4537</v>
      </c>
      <c r="CM538" s="6" t="s">
        <v>4737</v>
      </c>
      <c r="CO538" s="6" t="s">
        <v>4434</v>
      </c>
      <c r="CP538" s="6" t="s">
        <v>4690</v>
      </c>
      <c r="CQ538" s="6" t="s">
        <v>7547</v>
      </c>
      <c r="CR538" s="6" t="s">
        <v>8609</v>
      </c>
      <c r="CS538" s="6" t="s">
        <v>4690</v>
      </c>
      <c r="CT538" s="6" t="s">
        <v>6337</v>
      </c>
      <c r="CU538" s="6" t="s">
        <v>4434</v>
      </c>
      <c r="CV538" s="6" t="s">
        <v>4690</v>
      </c>
      <c r="CW538" s="6" t="s">
        <v>4949</v>
      </c>
      <c r="CX538" s="6" t="s">
        <v>4537</v>
      </c>
      <c r="CY538" s="6" t="s">
        <v>7548</v>
      </c>
      <c r="DC538" s="6" t="s">
        <v>4434</v>
      </c>
      <c r="DD538" s="6" t="s">
        <v>2436</v>
      </c>
      <c r="DF538" s="29">
        <f t="shared" si="26"/>
        <v>0</v>
      </c>
      <c r="DG538" s="29">
        <v>1</v>
      </c>
    </row>
    <row r="539" spans="1:111" hidden="1" x14ac:dyDescent="0.2">
      <c r="A539" s="6">
        <v>556</v>
      </c>
      <c r="B539" s="25">
        <v>46235.55332175926</v>
      </c>
      <c r="C539" s="25">
        <v>46235.560046296298</v>
      </c>
      <c r="D539" s="6" t="s">
        <v>4901</v>
      </c>
      <c r="F539" s="25"/>
      <c r="G539" s="26" t="s">
        <v>4725</v>
      </c>
      <c r="H539" s="6" t="s">
        <v>746</v>
      </c>
      <c r="I539" s="6" t="s">
        <v>4815</v>
      </c>
      <c r="J539" s="6" t="s">
        <v>4434</v>
      </c>
      <c r="K539" s="6" t="s">
        <v>7543</v>
      </c>
      <c r="L539" s="6" t="s">
        <v>745</v>
      </c>
      <c r="M539" s="6" t="s">
        <v>2436</v>
      </c>
      <c r="N539" s="6" t="s">
        <v>4679</v>
      </c>
      <c r="P539" s="6" t="s">
        <v>704</v>
      </c>
      <c r="Q539" s="6" t="s">
        <v>4773</v>
      </c>
      <c r="S539" s="6" t="s">
        <v>778</v>
      </c>
      <c r="X539" s="27">
        <v>250</v>
      </c>
      <c r="Y539" s="27">
        <v>1013</v>
      </c>
      <c r="Z539" s="27">
        <v>217</v>
      </c>
      <c r="AA539" s="27">
        <v>536</v>
      </c>
      <c r="AB539" s="27">
        <f>SUM(Table2026_09_25[[#This Row],[Number of in-person visits provided in reporting year.]:[Number of video/virtual visits provided in reporting year.]])</f>
        <v>1766</v>
      </c>
      <c r="AC539" s="6" t="s">
        <v>8469</v>
      </c>
      <c r="AF539" s="6" t="s">
        <v>4682</v>
      </c>
      <c r="AG539" s="28">
        <v>98</v>
      </c>
      <c r="AH539" s="6" t="s">
        <v>7544</v>
      </c>
      <c r="AI539" s="6" t="s">
        <v>7545</v>
      </c>
      <c r="AJ539" s="6" t="s">
        <v>6639</v>
      </c>
      <c r="AK539" s="6" t="s">
        <v>8483</v>
      </c>
      <c r="AL539" s="6" t="s">
        <v>747</v>
      </c>
      <c r="AQ539" s="6" t="s">
        <v>63</v>
      </c>
      <c r="AS539" s="6" t="s">
        <v>4685</v>
      </c>
      <c r="AX539" s="6" t="s">
        <v>4686</v>
      </c>
      <c r="AY539" s="28">
        <v>0.25</v>
      </c>
      <c r="AZ539" s="28">
        <v>0.15</v>
      </c>
      <c r="BD539" s="28">
        <v>0.2</v>
      </c>
      <c r="BP539" s="28">
        <v>2</v>
      </c>
      <c r="BR539" s="28">
        <v>1</v>
      </c>
      <c r="BZ539" s="6">
        <f t="shared" si="24"/>
        <v>3.6</v>
      </c>
      <c r="CA539" s="6">
        <f t="shared" si="25"/>
        <v>3</v>
      </c>
      <c r="CB539" s="28">
        <v>0</v>
      </c>
      <c r="CC539" s="26" t="s">
        <v>4753</v>
      </c>
      <c r="CD539" s="6" t="s">
        <v>7549</v>
      </c>
      <c r="CE539" s="6" t="s">
        <v>4434</v>
      </c>
      <c r="CF539" s="6" t="s">
        <v>5366</v>
      </c>
      <c r="CG539" s="6" t="s">
        <v>4434</v>
      </c>
      <c r="CH539" s="6" t="s">
        <v>5366</v>
      </c>
      <c r="CI539" s="6" t="s">
        <v>7550</v>
      </c>
      <c r="CJ539" s="6" t="s">
        <v>5148</v>
      </c>
      <c r="CK539" s="6" t="s">
        <v>4689</v>
      </c>
      <c r="CL539" s="6" t="s">
        <v>4537</v>
      </c>
      <c r="CM539" s="6" t="s">
        <v>4737</v>
      </c>
      <c r="CO539" s="6" t="s">
        <v>4434</v>
      </c>
      <c r="CP539" s="6" t="s">
        <v>4690</v>
      </c>
      <c r="CQ539" s="6" t="s">
        <v>7551</v>
      </c>
      <c r="CR539" s="6" t="s">
        <v>8609</v>
      </c>
      <c r="CS539" s="6" t="s">
        <v>4690</v>
      </c>
      <c r="CT539" s="6" t="s">
        <v>7552</v>
      </c>
      <c r="CU539" s="6" t="s">
        <v>4434</v>
      </c>
      <c r="CV539" s="6" t="s">
        <v>4690</v>
      </c>
      <c r="CW539" s="6" t="s">
        <v>7553</v>
      </c>
      <c r="CX539" s="6" t="s">
        <v>4537</v>
      </c>
      <c r="CY539" s="6" t="s">
        <v>7548</v>
      </c>
      <c r="DC539" s="6" t="s">
        <v>4434</v>
      </c>
      <c r="DD539" s="6" t="s">
        <v>2436</v>
      </c>
      <c r="DF539" s="29">
        <f t="shared" si="26"/>
        <v>0</v>
      </c>
      <c r="DG539" s="6">
        <v>1</v>
      </c>
    </row>
    <row r="540" spans="1:111" hidden="1" x14ac:dyDescent="0.2">
      <c r="A540" s="6">
        <v>557</v>
      </c>
      <c r="B540" s="25">
        <v>46235.560243055559</v>
      </c>
      <c r="C540" s="25">
        <v>46235.570856481485</v>
      </c>
      <c r="D540" s="6" t="s">
        <v>4901</v>
      </c>
      <c r="F540" s="25"/>
      <c r="G540" s="26" t="s">
        <v>4676</v>
      </c>
      <c r="H540" s="6" t="s">
        <v>746</v>
      </c>
      <c r="I540" s="6" t="s">
        <v>4815</v>
      </c>
      <c r="J540" s="6" t="s">
        <v>4434</v>
      </c>
      <c r="K540" s="6" t="s">
        <v>7543</v>
      </c>
      <c r="L540" s="6" t="s">
        <v>2440</v>
      </c>
      <c r="M540" s="6" t="s">
        <v>2436</v>
      </c>
      <c r="N540" s="6" t="s">
        <v>4679</v>
      </c>
      <c r="P540" s="6" t="s">
        <v>3532</v>
      </c>
      <c r="Q540" s="6" t="s">
        <v>5203</v>
      </c>
      <c r="S540" s="6" t="s">
        <v>2375</v>
      </c>
      <c r="X540" s="27">
        <v>387</v>
      </c>
      <c r="Y540" s="27">
        <v>1085</v>
      </c>
      <c r="Z540" s="27">
        <v>424</v>
      </c>
      <c r="AA540" s="27">
        <v>1182</v>
      </c>
      <c r="AB540" s="27">
        <f>SUM(Table2026_09_25[[#This Row],[Number of in-person visits provided in reporting year.]:[Number of video/virtual visits provided in reporting year.]])</f>
        <v>2691</v>
      </c>
      <c r="AC540" s="6" t="s">
        <v>8469</v>
      </c>
      <c r="AF540" s="6" t="s">
        <v>4682</v>
      </c>
      <c r="AG540" s="28">
        <v>29</v>
      </c>
      <c r="AH540" s="6" t="s">
        <v>7544</v>
      </c>
      <c r="AI540" s="6" t="s">
        <v>7554</v>
      </c>
      <c r="AJ540" s="6" t="s">
        <v>6639</v>
      </c>
      <c r="AK540" s="6" t="s">
        <v>8483</v>
      </c>
      <c r="AL540" s="6" t="s">
        <v>1232</v>
      </c>
      <c r="AQ540" s="6" t="s">
        <v>63</v>
      </c>
      <c r="AR540" s="6" t="s">
        <v>7555</v>
      </c>
      <c r="AS540" s="6" t="s">
        <v>7556</v>
      </c>
      <c r="AV540" s="6" t="s">
        <v>4717</v>
      </c>
      <c r="AX540" s="6" t="s">
        <v>4686</v>
      </c>
      <c r="AY540" s="28">
        <v>0.25</v>
      </c>
      <c r="AZ540" s="28">
        <v>0.15</v>
      </c>
      <c r="BD540" s="28">
        <v>0.1</v>
      </c>
      <c r="BP540" s="28">
        <v>3</v>
      </c>
      <c r="BX540" s="6">
        <v>1</v>
      </c>
      <c r="BY540" s="6" t="s">
        <v>7557</v>
      </c>
      <c r="BZ540" s="6">
        <f t="shared" si="24"/>
        <v>3.5</v>
      </c>
      <c r="CA540" s="6">
        <f t="shared" si="25"/>
        <v>4</v>
      </c>
      <c r="CB540" s="28">
        <v>0</v>
      </c>
      <c r="CC540" s="26" t="s">
        <v>4753</v>
      </c>
      <c r="CD540" s="6" t="s">
        <v>7558</v>
      </c>
      <c r="CE540" s="6" t="s">
        <v>4434</v>
      </c>
      <c r="CF540" s="6" t="s">
        <v>7559</v>
      </c>
      <c r="CG540" s="6" t="s">
        <v>4434</v>
      </c>
      <c r="CH540" s="6" t="s">
        <v>7559</v>
      </c>
      <c r="CI540" s="6" t="s">
        <v>7560</v>
      </c>
      <c r="CJ540" s="6" t="s">
        <v>5148</v>
      </c>
      <c r="CK540" s="6" t="s">
        <v>4689</v>
      </c>
      <c r="CL540" s="6" t="s">
        <v>4537</v>
      </c>
      <c r="CM540" s="6" t="s">
        <v>4737</v>
      </c>
      <c r="CO540" s="6" t="s">
        <v>4434</v>
      </c>
      <c r="CP540" s="6" t="s">
        <v>4690</v>
      </c>
      <c r="CQ540" s="6" t="s">
        <v>7561</v>
      </c>
      <c r="CR540" s="6" t="s">
        <v>8609</v>
      </c>
      <c r="CS540" s="6" t="s">
        <v>7562</v>
      </c>
      <c r="CT540" s="6" t="s">
        <v>7552</v>
      </c>
      <c r="CU540" s="6" t="s">
        <v>4434</v>
      </c>
      <c r="CV540" s="6" t="s">
        <v>7563</v>
      </c>
      <c r="CW540" s="6" t="s">
        <v>7564</v>
      </c>
      <c r="CX540" s="6" t="s">
        <v>4537</v>
      </c>
      <c r="CY540" s="6" t="s">
        <v>7548</v>
      </c>
      <c r="DC540" s="6" t="s">
        <v>4434</v>
      </c>
      <c r="DD540" s="6" t="s">
        <v>2436</v>
      </c>
      <c r="DF540" s="29">
        <f t="shared" si="26"/>
        <v>0</v>
      </c>
      <c r="DG540" s="29">
        <v>1</v>
      </c>
    </row>
    <row r="541" spans="1:111" hidden="1" x14ac:dyDescent="0.2">
      <c r="A541" s="6">
        <v>558</v>
      </c>
      <c r="B541" s="25">
        <v>46235.570960648147</v>
      </c>
      <c r="C541" s="25">
        <v>46235.576006944444</v>
      </c>
      <c r="D541" s="6" t="s">
        <v>4901</v>
      </c>
      <c r="F541" s="25"/>
      <c r="G541" s="26" t="s">
        <v>4725</v>
      </c>
      <c r="H541" s="6" t="s">
        <v>746</v>
      </c>
      <c r="I541" s="6" t="s">
        <v>4815</v>
      </c>
      <c r="J541" s="6" t="s">
        <v>4434</v>
      </c>
      <c r="K541" s="6" t="s">
        <v>7543</v>
      </c>
      <c r="L541" s="6" t="s">
        <v>2440</v>
      </c>
      <c r="M541" s="6" t="s">
        <v>2436</v>
      </c>
      <c r="N541" s="6" t="s">
        <v>4679</v>
      </c>
      <c r="P541" s="6" t="s">
        <v>3532</v>
      </c>
      <c r="Q541" s="6" t="s">
        <v>5203</v>
      </c>
      <c r="S541" s="6" t="s">
        <v>2375</v>
      </c>
      <c r="X541" s="27">
        <v>352</v>
      </c>
      <c r="Y541" s="27">
        <v>1184</v>
      </c>
      <c r="Z541" s="27">
        <v>412</v>
      </c>
      <c r="AA541" s="27">
        <v>690</v>
      </c>
      <c r="AB541" s="27">
        <f>SUM(Table2026_09_25[[#This Row],[Number of in-person visits provided in reporting year.]:[Number of video/virtual visits provided in reporting year.]])</f>
        <v>2286</v>
      </c>
      <c r="AC541" s="6" t="s">
        <v>8469</v>
      </c>
      <c r="AF541" s="6" t="s">
        <v>4682</v>
      </c>
      <c r="AG541" s="28">
        <v>29</v>
      </c>
      <c r="AH541" s="6" t="s">
        <v>7544</v>
      </c>
      <c r="AI541" s="6" t="s">
        <v>7554</v>
      </c>
      <c r="AJ541" s="6" t="s">
        <v>6639</v>
      </c>
      <c r="AK541" s="6" t="s">
        <v>8483</v>
      </c>
      <c r="AL541" s="6" t="s">
        <v>1232</v>
      </c>
      <c r="AQ541" s="6" t="s">
        <v>63</v>
      </c>
      <c r="AR541" s="6" t="s">
        <v>7555</v>
      </c>
      <c r="AS541" s="6" t="s">
        <v>7565</v>
      </c>
      <c r="AV541" s="6" t="s">
        <v>4717</v>
      </c>
      <c r="AX541" s="6" t="s">
        <v>4686</v>
      </c>
      <c r="AY541" s="28">
        <v>0.25</v>
      </c>
      <c r="AZ541" s="28">
        <v>0.15</v>
      </c>
      <c r="BD541" s="28">
        <v>0.1</v>
      </c>
      <c r="BP541" s="28">
        <v>3</v>
      </c>
      <c r="BX541" s="6">
        <v>1</v>
      </c>
      <c r="BY541" s="6" t="s">
        <v>7566</v>
      </c>
      <c r="BZ541" s="6">
        <f t="shared" si="24"/>
        <v>3.5</v>
      </c>
      <c r="CA541" s="6">
        <f t="shared" si="25"/>
        <v>4</v>
      </c>
      <c r="CB541" s="28">
        <v>0</v>
      </c>
      <c r="CC541" s="26" t="s">
        <v>4753</v>
      </c>
      <c r="CD541" s="6" t="s">
        <v>7567</v>
      </c>
      <c r="CE541" s="6" t="s">
        <v>4434</v>
      </c>
      <c r="CF541" s="6" t="s">
        <v>7559</v>
      </c>
      <c r="CG541" s="6" t="s">
        <v>4434</v>
      </c>
      <c r="CH541" s="6" t="s">
        <v>7559</v>
      </c>
      <c r="CI541" s="6" t="s">
        <v>7568</v>
      </c>
      <c r="CJ541" s="6" t="s">
        <v>5148</v>
      </c>
      <c r="CK541" s="6" t="s">
        <v>4689</v>
      </c>
      <c r="CL541" s="6" t="s">
        <v>4537</v>
      </c>
      <c r="CM541" s="6" t="s">
        <v>4737</v>
      </c>
      <c r="CO541" s="6" t="s">
        <v>4434</v>
      </c>
      <c r="CP541" s="6" t="s">
        <v>4690</v>
      </c>
      <c r="CQ541" s="6" t="s">
        <v>7561</v>
      </c>
      <c r="CR541" s="6" t="s">
        <v>8609</v>
      </c>
      <c r="CS541" s="6" t="s">
        <v>7563</v>
      </c>
      <c r="CT541" s="6" t="s">
        <v>7552</v>
      </c>
      <c r="CU541" s="6" t="s">
        <v>4434</v>
      </c>
      <c r="CV541" s="6" t="s">
        <v>7563</v>
      </c>
      <c r="CW541" s="6" t="s">
        <v>7564</v>
      </c>
      <c r="CX541" s="6" t="s">
        <v>4537</v>
      </c>
      <c r="CY541" s="6" t="s">
        <v>7548</v>
      </c>
      <c r="DC541" s="6" t="s">
        <v>4434</v>
      </c>
      <c r="DD541" s="6" t="s">
        <v>2436</v>
      </c>
      <c r="DF541" s="29">
        <f t="shared" si="26"/>
        <v>0</v>
      </c>
      <c r="DG541" s="6">
        <v>1</v>
      </c>
    </row>
    <row r="542" spans="1:111" hidden="1" x14ac:dyDescent="0.2">
      <c r="A542" s="6">
        <v>559</v>
      </c>
      <c r="B542" s="25">
        <v>46235.576331018521</v>
      </c>
      <c r="C542" s="25">
        <v>46235.588321759256</v>
      </c>
      <c r="D542" s="6" t="s">
        <v>4901</v>
      </c>
      <c r="F542" s="25"/>
      <c r="G542" s="26" t="s">
        <v>4676</v>
      </c>
      <c r="H542" s="6" t="s">
        <v>746</v>
      </c>
      <c r="I542" s="6" t="s">
        <v>5606</v>
      </c>
      <c r="J542" s="6" t="s">
        <v>4434</v>
      </c>
      <c r="K542" s="6" t="s">
        <v>7543</v>
      </c>
      <c r="L542" s="6" t="s">
        <v>2878</v>
      </c>
      <c r="M542" s="6" t="s">
        <v>2436</v>
      </c>
      <c r="N542" s="6" t="s">
        <v>4679</v>
      </c>
      <c r="P542" s="6" t="s">
        <v>3532</v>
      </c>
      <c r="Q542" s="6" t="s">
        <v>5203</v>
      </c>
      <c r="S542" s="6" t="s">
        <v>2375</v>
      </c>
      <c r="X542" s="27">
        <v>127</v>
      </c>
      <c r="Y542" s="27">
        <v>1545</v>
      </c>
      <c r="Z542" s="27">
        <v>270</v>
      </c>
      <c r="AA542" s="27">
        <v>18</v>
      </c>
      <c r="AB542" s="27">
        <f>SUM(Table2026_09_25[[#This Row],[Number of in-person visits provided in reporting year.]:[Number of video/virtual visits provided in reporting year.]])</f>
        <v>1833</v>
      </c>
      <c r="AC542" s="6" t="s">
        <v>8469</v>
      </c>
      <c r="AF542" s="6" t="s">
        <v>4682</v>
      </c>
      <c r="AG542" s="28">
        <v>33</v>
      </c>
      <c r="AH542" s="6" t="s">
        <v>7544</v>
      </c>
      <c r="AI542" s="6" t="s">
        <v>7554</v>
      </c>
      <c r="AJ542" s="6" t="s">
        <v>6639</v>
      </c>
      <c r="AK542" s="6" t="s">
        <v>8483</v>
      </c>
      <c r="AL542" s="6" t="s">
        <v>1232</v>
      </c>
      <c r="AQ542" s="6" t="s">
        <v>63</v>
      </c>
      <c r="AS542" s="6" t="s">
        <v>4685</v>
      </c>
      <c r="AX542" s="6" t="s">
        <v>4686</v>
      </c>
      <c r="AY542" s="28">
        <v>0.25</v>
      </c>
      <c r="AZ542" s="28">
        <v>0.15</v>
      </c>
      <c r="BF542" s="28">
        <v>1</v>
      </c>
      <c r="BP542" s="28">
        <v>1</v>
      </c>
      <c r="BQ542" s="28">
        <v>2</v>
      </c>
      <c r="BZ542" s="6">
        <f t="shared" si="24"/>
        <v>4.4000000000000004</v>
      </c>
      <c r="CA542" s="6">
        <f t="shared" si="25"/>
        <v>4</v>
      </c>
      <c r="CB542" s="28">
        <v>0</v>
      </c>
      <c r="CC542" s="26" t="s">
        <v>4753</v>
      </c>
      <c r="CD542" s="6" t="s">
        <v>7567</v>
      </c>
      <c r="CE542" s="6" t="s">
        <v>4434</v>
      </c>
      <c r="CF542" s="6" t="s">
        <v>7559</v>
      </c>
      <c r="CG542" s="6" t="s">
        <v>4434</v>
      </c>
      <c r="CH542" s="6" t="s">
        <v>7559</v>
      </c>
      <c r="CI542" s="6" t="s">
        <v>7568</v>
      </c>
      <c r="CJ542" s="6" t="s">
        <v>5148</v>
      </c>
      <c r="CK542" s="6" t="s">
        <v>4689</v>
      </c>
      <c r="CL542" s="6" t="s">
        <v>4434</v>
      </c>
      <c r="CM542" s="6" t="s">
        <v>6523</v>
      </c>
      <c r="CN542" s="6" t="s">
        <v>7569</v>
      </c>
      <c r="CO542" s="6" t="s">
        <v>4434</v>
      </c>
      <c r="CP542" s="6" t="s">
        <v>4690</v>
      </c>
      <c r="CQ542" s="6" t="s">
        <v>7561</v>
      </c>
      <c r="CR542" s="6" t="s">
        <v>8609</v>
      </c>
      <c r="CS542" s="6" t="s">
        <v>4690</v>
      </c>
      <c r="CT542" s="6" t="s">
        <v>7552</v>
      </c>
      <c r="CU542" s="6" t="s">
        <v>4434</v>
      </c>
      <c r="CV542" s="6" t="s">
        <v>4690</v>
      </c>
      <c r="CW542" s="6" t="s">
        <v>7564</v>
      </c>
      <c r="CX542" s="6" t="s">
        <v>4537</v>
      </c>
      <c r="CY542" s="6" t="s">
        <v>7548</v>
      </c>
      <c r="DC542" s="6" t="s">
        <v>4434</v>
      </c>
      <c r="DD542" s="6" t="s">
        <v>2436</v>
      </c>
      <c r="DF542" s="29">
        <f t="shared" si="26"/>
        <v>0</v>
      </c>
      <c r="DG542" s="29">
        <v>1</v>
      </c>
    </row>
    <row r="543" spans="1:111" hidden="1" x14ac:dyDescent="0.2">
      <c r="A543" s="6">
        <v>560</v>
      </c>
      <c r="B543" s="25">
        <v>46235.588402777779</v>
      </c>
      <c r="C543" s="25">
        <v>46235.592916666668</v>
      </c>
      <c r="D543" s="6" t="s">
        <v>4901</v>
      </c>
      <c r="F543" s="25"/>
      <c r="G543" s="26" t="s">
        <v>4725</v>
      </c>
      <c r="H543" s="6" t="s">
        <v>746</v>
      </c>
      <c r="I543" s="6" t="s">
        <v>5606</v>
      </c>
      <c r="J543" s="6" t="s">
        <v>4434</v>
      </c>
      <c r="K543" s="6" t="s">
        <v>7543</v>
      </c>
      <c r="L543" s="6" t="s">
        <v>2878</v>
      </c>
      <c r="M543" s="6" t="s">
        <v>2436</v>
      </c>
      <c r="N543" s="6" t="s">
        <v>4679</v>
      </c>
      <c r="P543" s="6" t="s">
        <v>3532</v>
      </c>
      <c r="Q543" s="6" t="s">
        <v>5203</v>
      </c>
      <c r="S543" s="6" t="s">
        <v>2375</v>
      </c>
      <c r="X543" s="27">
        <v>136</v>
      </c>
      <c r="Y543" s="27">
        <v>1837</v>
      </c>
      <c r="Z543" s="27">
        <v>248</v>
      </c>
      <c r="AA543" s="27">
        <v>2</v>
      </c>
      <c r="AB543" s="27">
        <f>SUM(Table2026_09_25[[#This Row],[Number of in-person visits provided in reporting year.]:[Number of video/virtual visits provided in reporting year.]])</f>
        <v>2087</v>
      </c>
      <c r="AC543" s="6" t="s">
        <v>8469</v>
      </c>
      <c r="AF543" s="6" t="s">
        <v>4682</v>
      </c>
      <c r="AG543" s="28">
        <v>60</v>
      </c>
      <c r="AH543" s="6" t="s">
        <v>7544</v>
      </c>
      <c r="AI543" s="6" t="s">
        <v>7554</v>
      </c>
      <c r="AJ543" s="6" t="s">
        <v>6639</v>
      </c>
      <c r="AK543" s="6" t="s">
        <v>8483</v>
      </c>
      <c r="AL543" s="6" t="s">
        <v>1232</v>
      </c>
      <c r="AQ543" s="6" t="s">
        <v>63</v>
      </c>
      <c r="AS543" s="6" t="s">
        <v>4685</v>
      </c>
      <c r="AX543" s="6" t="s">
        <v>4686</v>
      </c>
      <c r="AY543" s="28">
        <v>0.25</v>
      </c>
      <c r="AZ543" s="28">
        <v>0.15</v>
      </c>
      <c r="BF543" s="28">
        <v>1</v>
      </c>
      <c r="BP543" s="28">
        <v>1</v>
      </c>
      <c r="BQ543" s="28">
        <v>2</v>
      </c>
      <c r="BZ543" s="6">
        <f t="shared" si="24"/>
        <v>4.4000000000000004</v>
      </c>
      <c r="CA543" s="6">
        <f t="shared" si="25"/>
        <v>4</v>
      </c>
      <c r="CB543" s="28">
        <v>0</v>
      </c>
      <c r="CC543" s="26" t="s">
        <v>4753</v>
      </c>
      <c r="CD543" s="6" t="s">
        <v>7567</v>
      </c>
      <c r="CE543" s="6" t="s">
        <v>4434</v>
      </c>
      <c r="CF543" s="6" t="s">
        <v>7559</v>
      </c>
      <c r="CG543" s="6" t="s">
        <v>4434</v>
      </c>
      <c r="CH543" s="6" t="s">
        <v>7559</v>
      </c>
      <c r="CI543" s="6" t="s">
        <v>7568</v>
      </c>
      <c r="CJ543" s="6" t="s">
        <v>5148</v>
      </c>
      <c r="CK543" s="6" t="s">
        <v>4689</v>
      </c>
      <c r="CL543" s="6" t="s">
        <v>4434</v>
      </c>
      <c r="CM543" s="6" t="s">
        <v>6523</v>
      </c>
      <c r="CN543" s="6" t="s">
        <v>7569</v>
      </c>
      <c r="CO543" s="6" t="s">
        <v>4434</v>
      </c>
      <c r="CP543" s="6" t="s">
        <v>4690</v>
      </c>
      <c r="CQ543" s="6" t="s">
        <v>7561</v>
      </c>
      <c r="CR543" s="6" t="s">
        <v>8609</v>
      </c>
      <c r="CS543" s="6" t="s">
        <v>7570</v>
      </c>
      <c r="CT543" s="6" t="s">
        <v>7552</v>
      </c>
      <c r="CU543" s="6" t="s">
        <v>4434</v>
      </c>
      <c r="CV543" s="6" t="s">
        <v>7570</v>
      </c>
      <c r="CW543" s="6" t="s">
        <v>7564</v>
      </c>
      <c r="CX543" s="6" t="s">
        <v>4537</v>
      </c>
      <c r="CY543" s="6" t="s">
        <v>7548</v>
      </c>
      <c r="DC543" s="6" t="s">
        <v>4434</v>
      </c>
      <c r="DD543" s="6" t="s">
        <v>2436</v>
      </c>
      <c r="DF543" s="29">
        <f t="shared" si="26"/>
        <v>0</v>
      </c>
      <c r="DG543" s="6">
        <v>1</v>
      </c>
    </row>
    <row r="544" spans="1:111" hidden="1" x14ac:dyDescent="0.2">
      <c r="A544" s="6">
        <v>561</v>
      </c>
      <c r="B544" s="25">
        <v>46235.576585648145</v>
      </c>
      <c r="C544" s="25">
        <v>46235.595983796295</v>
      </c>
      <c r="D544" s="6" t="s">
        <v>4901</v>
      </c>
      <c r="F544" s="25"/>
      <c r="G544" s="26" t="s">
        <v>4725</v>
      </c>
      <c r="H544" s="6" t="s">
        <v>4873</v>
      </c>
      <c r="I544" s="6" t="s">
        <v>7571</v>
      </c>
      <c r="J544" s="6" t="s">
        <v>4537</v>
      </c>
      <c r="L544" s="6" t="s">
        <v>171</v>
      </c>
      <c r="M544" s="6" t="s">
        <v>4990</v>
      </c>
      <c r="N544" s="6" t="s">
        <v>4679</v>
      </c>
      <c r="P544" s="6" t="s">
        <v>3531</v>
      </c>
      <c r="Q544" s="6" t="s">
        <v>4680</v>
      </c>
      <c r="R544" s="6" t="s">
        <v>7572</v>
      </c>
      <c r="S544" s="6" t="s">
        <v>7573</v>
      </c>
      <c r="U544" s="6" t="s">
        <v>4681</v>
      </c>
      <c r="V544" s="6" t="s">
        <v>4681</v>
      </c>
      <c r="X544" s="27">
        <v>1597</v>
      </c>
      <c r="Y544" s="27">
        <v>1089</v>
      </c>
      <c r="Z544" s="27">
        <v>508</v>
      </c>
      <c r="AA544" s="30"/>
      <c r="AB544" s="30">
        <f>SUM(Table2026_09_25[[#This Row],[Number of in-person visits provided in reporting year.]:[Number of video/virtual visits provided in reporting year.]])</f>
        <v>1597</v>
      </c>
      <c r="AC544" s="6" t="s">
        <v>8469</v>
      </c>
      <c r="AF544" s="6" t="s">
        <v>5000</v>
      </c>
      <c r="AI544" s="6" t="s">
        <v>2991</v>
      </c>
      <c r="AJ544" s="6" t="s">
        <v>4880</v>
      </c>
      <c r="AK544" s="6" t="s">
        <v>8483</v>
      </c>
      <c r="AL544" s="6" t="s">
        <v>475</v>
      </c>
      <c r="AQ544" s="6" t="s">
        <v>107</v>
      </c>
      <c r="AR544" s="6" t="s">
        <v>4992</v>
      </c>
      <c r="AX544" s="6" t="s">
        <v>4686</v>
      </c>
      <c r="BZ544" s="6">
        <f t="shared" si="24"/>
        <v>0</v>
      </c>
      <c r="CA544" s="6">
        <f t="shared" si="25"/>
        <v>0</v>
      </c>
      <c r="CC544" s="26" t="s">
        <v>21</v>
      </c>
      <c r="CD544" s="6" t="s">
        <v>4688</v>
      </c>
      <c r="CK544" s="6" t="s">
        <v>7574</v>
      </c>
      <c r="DC544" s="6" t="s">
        <v>4434</v>
      </c>
      <c r="DD544" s="6" t="s">
        <v>4990</v>
      </c>
      <c r="DF544" s="29">
        <f t="shared" si="26"/>
        <v>0</v>
      </c>
      <c r="DG544" s="6">
        <v>1</v>
      </c>
    </row>
    <row r="545" spans="1:111" hidden="1" x14ac:dyDescent="0.2">
      <c r="A545" s="6">
        <v>562</v>
      </c>
      <c r="B545" s="25">
        <v>46235.792164351849</v>
      </c>
      <c r="C545" s="25">
        <v>46235.805428240739</v>
      </c>
      <c r="D545" s="6" t="s">
        <v>4901</v>
      </c>
      <c r="F545" s="25"/>
      <c r="G545" s="26" t="s">
        <v>4676</v>
      </c>
      <c r="H545" s="6" t="s">
        <v>746</v>
      </c>
      <c r="I545" s="6" t="s">
        <v>6276</v>
      </c>
      <c r="J545" s="6" t="s">
        <v>4434</v>
      </c>
      <c r="K545" s="6" t="s">
        <v>7575</v>
      </c>
      <c r="L545" s="6" t="s">
        <v>7576</v>
      </c>
      <c r="M545" s="6" t="s">
        <v>2436</v>
      </c>
      <c r="N545" s="6" t="s">
        <v>4679</v>
      </c>
      <c r="P545" s="6" t="s">
        <v>6840</v>
      </c>
      <c r="Q545" s="6" t="s">
        <v>4730</v>
      </c>
      <c r="W545" s="6" t="s">
        <v>6840</v>
      </c>
      <c r="X545" s="27">
        <v>100</v>
      </c>
      <c r="Y545" s="30"/>
      <c r="Z545" s="30"/>
      <c r="AA545" s="30"/>
      <c r="AB545" s="30">
        <f>SUM(Table2026_09_25[[#This Row],[Number of in-person visits provided in reporting year.]:[Number of video/virtual visits provided in reporting year.]])</f>
        <v>0</v>
      </c>
      <c r="AC545" s="6" t="s">
        <v>8468</v>
      </c>
      <c r="AD545" s="28" t="s">
        <v>5845</v>
      </c>
      <c r="AE545" s="28" t="s">
        <v>7577</v>
      </c>
      <c r="AF545" s="6" t="s">
        <v>4732</v>
      </c>
      <c r="AG545" s="28">
        <v>18</v>
      </c>
      <c r="AH545" s="6" t="s">
        <v>7544</v>
      </c>
      <c r="AI545" s="6" t="s">
        <v>7554</v>
      </c>
      <c r="AJ545" s="6" t="s">
        <v>6639</v>
      </c>
      <c r="AK545" s="6" t="s">
        <v>8483</v>
      </c>
      <c r="AL545" s="6" t="s">
        <v>1232</v>
      </c>
      <c r="AQ545" s="6" t="s">
        <v>63</v>
      </c>
      <c r="AR545" s="6" t="s">
        <v>4992</v>
      </c>
      <c r="AS545" s="6" t="s">
        <v>6207</v>
      </c>
      <c r="AT545" s="6" t="s">
        <v>6208</v>
      </c>
      <c r="AU545" s="6" t="s">
        <v>6209</v>
      </c>
      <c r="AV545" s="6" t="s">
        <v>4733</v>
      </c>
      <c r="AW545" s="6" t="s">
        <v>6210</v>
      </c>
      <c r="AX545" s="6" t="s">
        <v>4686</v>
      </c>
      <c r="AY545" s="28">
        <v>0.7</v>
      </c>
      <c r="AZ545" s="28">
        <v>1.35</v>
      </c>
      <c r="BB545" s="28">
        <v>0.2</v>
      </c>
      <c r="BD545" s="28">
        <v>1.3</v>
      </c>
      <c r="BG545" s="28">
        <v>0.67</v>
      </c>
      <c r="BJ545" s="28">
        <v>2.8</v>
      </c>
      <c r="BK545" s="28">
        <v>0.35</v>
      </c>
      <c r="BL545" s="28">
        <v>0.33</v>
      </c>
      <c r="BN545" s="28">
        <v>0.2</v>
      </c>
      <c r="BO545" s="28">
        <v>0.25</v>
      </c>
      <c r="BP545" s="28">
        <v>12.09</v>
      </c>
      <c r="BQ545" s="28">
        <v>13.74</v>
      </c>
      <c r="BR545" s="28">
        <v>1</v>
      </c>
      <c r="BU545" s="28">
        <v>1.6</v>
      </c>
      <c r="BV545" s="28"/>
      <c r="BW545" s="28"/>
      <c r="BX545" s="28">
        <v>0.67</v>
      </c>
      <c r="BY545" s="6" t="s">
        <v>7578</v>
      </c>
      <c r="BZ545" s="6">
        <f t="shared" si="24"/>
        <v>36.58</v>
      </c>
      <c r="CA545" s="6">
        <f t="shared" si="25"/>
        <v>33.700000000000003</v>
      </c>
      <c r="CB545" s="28">
        <v>0</v>
      </c>
      <c r="CC545" s="26" t="s">
        <v>4753</v>
      </c>
      <c r="CD545" s="6" t="s">
        <v>7579</v>
      </c>
      <c r="CE545" s="6" t="s">
        <v>4434</v>
      </c>
      <c r="CF545" s="6" t="s">
        <v>7559</v>
      </c>
      <c r="CG545" s="6" t="s">
        <v>4434</v>
      </c>
      <c r="CH545" s="6" t="s">
        <v>7559</v>
      </c>
      <c r="CI545" s="6" t="s">
        <v>7580</v>
      </c>
      <c r="CJ545" s="6" t="s">
        <v>8598</v>
      </c>
      <c r="CK545" s="6" t="s">
        <v>7581</v>
      </c>
      <c r="CL545" s="6" t="s">
        <v>4537</v>
      </c>
      <c r="CM545" s="6" t="s">
        <v>4737</v>
      </c>
      <c r="CR545" s="6" t="s">
        <v>8609</v>
      </c>
      <c r="CS545" s="6" t="s">
        <v>4690</v>
      </c>
      <c r="CT545" s="6" t="s">
        <v>7552</v>
      </c>
      <c r="CU545" s="6" t="s">
        <v>4434</v>
      </c>
      <c r="CV545" s="6" t="s">
        <v>4690</v>
      </c>
      <c r="CW545" s="6" t="s">
        <v>7564</v>
      </c>
      <c r="CX545" s="6" t="s">
        <v>4537</v>
      </c>
      <c r="CY545" s="6" t="s">
        <v>7548</v>
      </c>
      <c r="DC545" s="6" t="s">
        <v>4434</v>
      </c>
      <c r="DD545" s="6" t="s">
        <v>2436</v>
      </c>
      <c r="DF545" s="29">
        <f t="shared" si="26"/>
        <v>0</v>
      </c>
      <c r="DG545" s="29">
        <v>1</v>
      </c>
    </row>
    <row r="546" spans="1:111" hidden="1" x14ac:dyDescent="0.2">
      <c r="A546" s="6">
        <v>563</v>
      </c>
      <c r="B546" s="25">
        <v>46235.805567129632</v>
      </c>
      <c r="C546" s="25">
        <v>46235.812083333331</v>
      </c>
      <c r="D546" s="6" t="s">
        <v>4901</v>
      </c>
      <c r="F546" s="25"/>
      <c r="G546" s="26" t="s">
        <v>4725</v>
      </c>
      <c r="H546" s="6" t="s">
        <v>746</v>
      </c>
      <c r="I546" s="6" t="s">
        <v>6276</v>
      </c>
      <c r="J546" s="6" t="s">
        <v>4434</v>
      </c>
      <c r="K546" s="6" t="s">
        <v>7575</v>
      </c>
      <c r="L546" s="6" t="s">
        <v>1280</v>
      </c>
      <c r="M546" s="6" t="s">
        <v>2436</v>
      </c>
      <c r="N546" s="6" t="s">
        <v>4679</v>
      </c>
      <c r="P546" s="6" t="s">
        <v>6840</v>
      </c>
      <c r="Q546" s="6" t="s">
        <v>4730</v>
      </c>
      <c r="W546" s="6" t="s">
        <v>6840</v>
      </c>
      <c r="X546" s="27">
        <v>100</v>
      </c>
      <c r="Y546" s="30"/>
      <c r="Z546" s="30"/>
      <c r="AA546" s="30"/>
      <c r="AB546" s="30">
        <f>SUM(Table2026_09_25[[#This Row],[Number of in-person visits provided in reporting year.]:[Number of video/virtual visits provided in reporting year.]])</f>
        <v>0</v>
      </c>
      <c r="AC546" s="6" t="s">
        <v>8468</v>
      </c>
      <c r="AD546" s="28" t="s">
        <v>5845</v>
      </c>
      <c r="AE546" s="28" t="s">
        <v>7582</v>
      </c>
      <c r="AF546" s="6" t="s">
        <v>4732</v>
      </c>
      <c r="AG546" s="28">
        <v>28</v>
      </c>
      <c r="AH546" s="6" t="s">
        <v>7544</v>
      </c>
      <c r="AI546" s="6" t="s">
        <v>7554</v>
      </c>
      <c r="AJ546" s="6" t="s">
        <v>6639</v>
      </c>
      <c r="AK546" s="6" t="s">
        <v>8483</v>
      </c>
      <c r="AL546" s="6" t="s">
        <v>1232</v>
      </c>
      <c r="AQ546" s="6" t="s">
        <v>63</v>
      </c>
      <c r="AR546" s="6" t="s">
        <v>4992</v>
      </c>
      <c r="AS546" s="6" t="s">
        <v>6207</v>
      </c>
      <c r="AT546" s="6" t="s">
        <v>6208</v>
      </c>
      <c r="AU546" s="6" t="s">
        <v>6209</v>
      </c>
      <c r="AV546" s="6" t="s">
        <v>4733</v>
      </c>
      <c r="AW546" s="6" t="s">
        <v>6210</v>
      </c>
      <c r="AX546" s="6" t="s">
        <v>4686</v>
      </c>
      <c r="AY546" s="28">
        <v>0.7</v>
      </c>
      <c r="AZ546" s="28">
        <v>1.35</v>
      </c>
      <c r="BB546" s="28">
        <v>0.2</v>
      </c>
      <c r="BD546" s="28">
        <v>1.3</v>
      </c>
      <c r="BG546" s="28">
        <v>0.67</v>
      </c>
      <c r="BJ546" s="28">
        <v>3.29</v>
      </c>
      <c r="BK546" s="28">
        <v>0.35</v>
      </c>
      <c r="BL546" s="28">
        <v>0.33</v>
      </c>
      <c r="BN546" s="28">
        <v>0.2</v>
      </c>
      <c r="BO546" s="28">
        <v>0.25</v>
      </c>
      <c r="BP546" s="28">
        <v>11.69</v>
      </c>
      <c r="BQ546" s="28">
        <v>13.74</v>
      </c>
      <c r="BR546" s="28">
        <v>1</v>
      </c>
      <c r="BU546" s="28">
        <v>1</v>
      </c>
      <c r="BV546" s="28"/>
      <c r="BW546" s="28"/>
      <c r="BX546" s="28">
        <v>0.67</v>
      </c>
      <c r="BY546" s="6" t="s">
        <v>7583</v>
      </c>
      <c r="BZ546" s="6">
        <f t="shared" si="24"/>
        <v>36.07</v>
      </c>
      <c r="CA546" s="6">
        <f t="shared" si="25"/>
        <v>33.19</v>
      </c>
      <c r="CB546" s="28">
        <v>4</v>
      </c>
      <c r="CC546" s="26" t="s">
        <v>4753</v>
      </c>
      <c r="CD546" s="6" t="s">
        <v>7579</v>
      </c>
      <c r="CE546" s="6" t="s">
        <v>4434</v>
      </c>
      <c r="CF546" s="6" t="s">
        <v>7559</v>
      </c>
      <c r="CG546" s="6" t="s">
        <v>4434</v>
      </c>
      <c r="CH546" s="6" t="s">
        <v>7559</v>
      </c>
      <c r="CI546" s="6" t="s">
        <v>7584</v>
      </c>
      <c r="CJ546" s="6" t="s">
        <v>8598</v>
      </c>
      <c r="CK546" s="6" t="s">
        <v>7585</v>
      </c>
      <c r="CL546" s="6" t="s">
        <v>4537</v>
      </c>
      <c r="CM546" s="6" t="s">
        <v>4737</v>
      </c>
      <c r="CR546" s="6" t="s">
        <v>8609</v>
      </c>
      <c r="CS546" s="6" t="s">
        <v>4690</v>
      </c>
      <c r="CT546" s="6" t="s">
        <v>7552</v>
      </c>
      <c r="CU546" s="6" t="s">
        <v>4434</v>
      </c>
      <c r="CV546" s="6" t="s">
        <v>4690</v>
      </c>
      <c r="CW546" s="6" t="s">
        <v>7564</v>
      </c>
      <c r="CX546" s="6" t="s">
        <v>4537</v>
      </c>
      <c r="CY546" s="6" t="s">
        <v>7548</v>
      </c>
      <c r="DC546" s="6" t="s">
        <v>4434</v>
      </c>
      <c r="DD546" s="6" t="s">
        <v>2436</v>
      </c>
      <c r="DF546" s="29">
        <f t="shared" si="26"/>
        <v>0</v>
      </c>
      <c r="DG546" s="6">
        <v>1</v>
      </c>
    </row>
    <row r="547" spans="1:111" hidden="1" x14ac:dyDescent="0.2">
      <c r="A547" s="6">
        <v>564</v>
      </c>
      <c r="B547" s="25">
        <v>46235.812986111108</v>
      </c>
      <c r="C547" s="25">
        <v>46235.819745370369</v>
      </c>
      <c r="D547" s="6" t="s">
        <v>4901</v>
      </c>
      <c r="F547" s="25"/>
      <c r="G547" s="26" t="s">
        <v>4676</v>
      </c>
      <c r="H547" s="6" t="s">
        <v>746</v>
      </c>
      <c r="I547" s="6" t="s">
        <v>6276</v>
      </c>
      <c r="J547" s="6" t="s">
        <v>4434</v>
      </c>
      <c r="K547" s="6" t="s">
        <v>7575</v>
      </c>
      <c r="L547" s="6" t="s">
        <v>2462</v>
      </c>
      <c r="M547" s="6" t="s">
        <v>2436</v>
      </c>
      <c r="N547" s="6" t="s">
        <v>4679</v>
      </c>
      <c r="P547" s="6" t="s">
        <v>1241</v>
      </c>
      <c r="Q547" s="6" t="s">
        <v>4730</v>
      </c>
      <c r="W547" s="6" t="s">
        <v>1241</v>
      </c>
      <c r="X547" s="27">
        <v>97</v>
      </c>
      <c r="Y547" s="30"/>
      <c r="Z547" s="30"/>
      <c r="AA547" s="30"/>
      <c r="AB547" s="30">
        <f>SUM(Table2026_09_25[[#This Row],[Number of in-person visits provided in reporting year.]:[Number of video/virtual visits provided in reporting year.]])</f>
        <v>0</v>
      </c>
      <c r="AC547" s="6" t="s">
        <v>8468</v>
      </c>
      <c r="AD547" s="28" t="s">
        <v>7016</v>
      </c>
      <c r="AE547" s="28" t="s">
        <v>7586</v>
      </c>
      <c r="AF547" s="6" t="s">
        <v>4732</v>
      </c>
      <c r="AG547" s="28">
        <v>12</v>
      </c>
      <c r="AH547" s="6" t="s">
        <v>7544</v>
      </c>
      <c r="AI547" s="6" t="s">
        <v>7554</v>
      </c>
      <c r="AJ547" s="6" t="s">
        <v>6639</v>
      </c>
      <c r="AK547" s="6" t="s">
        <v>8483</v>
      </c>
      <c r="AL547" s="6" t="s">
        <v>1232</v>
      </c>
      <c r="AQ547" s="6" t="s">
        <v>63</v>
      </c>
      <c r="AR547" s="6" t="s">
        <v>4992</v>
      </c>
      <c r="AS547" s="6" t="s">
        <v>6207</v>
      </c>
      <c r="AT547" s="6" t="s">
        <v>6208</v>
      </c>
      <c r="AU547" s="6" t="s">
        <v>6209</v>
      </c>
      <c r="AV547" s="6" t="s">
        <v>4733</v>
      </c>
      <c r="AW547" s="6" t="s">
        <v>6210</v>
      </c>
      <c r="AX547" s="6" t="s">
        <v>4686</v>
      </c>
      <c r="AY547" s="28">
        <v>0.7</v>
      </c>
      <c r="AZ547" s="28">
        <v>1.35</v>
      </c>
      <c r="BB547" s="28">
        <v>0.2</v>
      </c>
      <c r="BD547" s="28">
        <v>1</v>
      </c>
      <c r="BG547" s="28">
        <v>0.67</v>
      </c>
      <c r="BJ547" s="28">
        <v>8.4</v>
      </c>
      <c r="BK547" s="28">
        <v>0.35</v>
      </c>
      <c r="BL547" s="28">
        <v>0.33</v>
      </c>
      <c r="BN547" s="28">
        <v>0.2</v>
      </c>
      <c r="BO547" s="28">
        <v>0.25</v>
      </c>
      <c r="BP547" s="28">
        <v>8.5500000000000007</v>
      </c>
      <c r="BQ547" s="28">
        <v>10.33</v>
      </c>
      <c r="BR547" s="28">
        <v>1</v>
      </c>
      <c r="BU547" s="28">
        <v>1.6</v>
      </c>
      <c r="BV547" s="28"/>
      <c r="BW547" s="28"/>
      <c r="BX547" s="28">
        <v>0.67</v>
      </c>
      <c r="BY547" s="6" t="s">
        <v>7587</v>
      </c>
      <c r="BZ547" s="6">
        <f t="shared" si="24"/>
        <v>34.93</v>
      </c>
      <c r="CA547" s="6">
        <f t="shared" si="25"/>
        <v>32.35</v>
      </c>
      <c r="CB547" s="28">
        <v>3</v>
      </c>
      <c r="CC547" s="26" t="s">
        <v>4753</v>
      </c>
      <c r="CD547" s="6" t="s">
        <v>7579</v>
      </c>
      <c r="CE547" s="6" t="s">
        <v>4434</v>
      </c>
      <c r="CF547" s="6" t="s">
        <v>7559</v>
      </c>
      <c r="CG547" s="6" t="s">
        <v>4434</v>
      </c>
      <c r="CH547" s="6" t="s">
        <v>7559</v>
      </c>
      <c r="CI547" s="6" t="s">
        <v>7584</v>
      </c>
      <c r="CJ547" s="6" t="s">
        <v>8598</v>
      </c>
      <c r="CK547" s="6" t="s">
        <v>7588</v>
      </c>
      <c r="CL547" s="6" t="s">
        <v>4537</v>
      </c>
      <c r="CM547" s="6" t="s">
        <v>4737</v>
      </c>
      <c r="CO547" s="6" t="s">
        <v>4434</v>
      </c>
      <c r="CP547" s="6" t="s">
        <v>4690</v>
      </c>
      <c r="CQ547" s="6" t="s">
        <v>7561</v>
      </c>
      <c r="CX547" s="6" t="s">
        <v>4537</v>
      </c>
      <c r="CY547" s="6" t="s">
        <v>7548</v>
      </c>
      <c r="DC547" s="6" t="s">
        <v>4434</v>
      </c>
      <c r="DD547" s="6" t="s">
        <v>2436</v>
      </c>
      <c r="DF547" s="29">
        <f t="shared" si="26"/>
        <v>0</v>
      </c>
      <c r="DG547" s="29">
        <v>1</v>
      </c>
    </row>
    <row r="548" spans="1:111" hidden="1" x14ac:dyDescent="0.2">
      <c r="A548" s="6">
        <v>565</v>
      </c>
      <c r="B548" s="25">
        <v>46235.819861111115</v>
      </c>
      <c r="C548" s="25">
        <v>46235.825787037036</v>
      </c>
      <c r="D548" s="6" t="s">
        <v>4901</v>
      </c>
      <c r="F548" s="25"/>
      <c r="G548" s="26" t="s">
        <v>4725</v>
      </c>
      <c r="H548" s="6" t="s">
        <v>746</v>
      </c>
      <c r="I548" s="6" t="s">
        <v>6276</v>
      </c>
      <c r="J548" s="6" t="s">
        <v>4434</v>
      </c>
      <c r="K548" s="6" t="s">
        <v>7575</v>
      </c>
      <c r="L548" s="6" t="s">
        <v>7589</v>
      </c>
      <c r="M548" s="6" t="s">
        <v>2436</v>
      </c>
      <c r="N548" s="6" t="s">
        <v>4679</v>
      </c>
      <c r="P548" s="6" t="s">
        <v>1241</v>
      </c>
      <c r="Q548" s="6" t="s">
        <v>4730</v>
      </c>
      <c r="W548" s="6" t="s">
        <v>1241</v>
      </c>
      <c r="X548" s="27">
        <v>118</v>
      </c>
      <c r="Y548" s="30"/>
      <c r="Z548" s="30"/>
      <c r="AA548" s="30"/>
      <c r="AB548" s="30">
        <f>SUM(Table2026_09_25[[#This Row],[Number of in-person visits provided in reporting year.]:[Number of video/virtual visits provided in reporting year.]])</f>
        <v>0</v>
      </c>
      <c r="AC548" s="6" t="s">
        <v>8468</v>
      </c>
      <c r="AD548" s="28" t="s">
        <v>7016</v>
      </c>
      <c r="AE548" s="28" t="s">
        <v>7590</v>
      </c>
      <c r="AF548" s="6" t="s">
        <v>4732</v>
      </c>
      <c r="AG548" s="28">
        <v>10</v>
      </c>
      <c r="AH548" s="6" t="s">
        <v>7544</v>
      </c>
      <c r="AI548" s="6" t="s">
        <v>7554</v>
      </c>
      <c r="AJ548" s="6" t="s">
        <v>6639</v>
      </c>
      <c r="AK548" s="6" t="s">
        <v>8483</v>
      </c>
      <c r="AL548" s="6" t="s">
        <v>1232</v>
      </c>
      <c r="AQ548" s="6" t="s">
        <v>63</v>
      </c>
      <c r="AR548" s="6" t="s">
        <v>4992</v>
      </c>
      <c r="AS548" s="6" t="s">
        <v>6207</v>
      </c>
      <c r="AT548" s="6" t="s">
        <v>6208</v>
      </c>
      <c r="AU548" s="6" t="s">
        <v>6209</v>
      </c>
      <c r="AV548" s="6" t="s">
        <v>4733</v>
      </c>
      <c r="AW548" s="6" t="s">
        <v>6210</v>
      </c>
      <c r="AX548" s="6" t="s">
        <v>4686</v>
      </c>
      <c r="AY548" s="28">
        <v>0.7</v>
      </c>
      <c r="AZ548" s="28">
        <v>1.35</v>
      </c>
      <c r="BB548" s="28">
        <v>0.2</v>
      </c>
      <c r="BD548" s="28">
        <v>1</v>
      </c>
      <c r="BG548" s="28">
        <v>0.67</v>
      </c>
      <c r="BJ548" s="28">
        <v>9.9499999999999993</v>
      </c>
      <c r="BK548" s="28">
        <v>0.35</v>
      </c>
      <c r="BL548" s="28">
        <v>0.33</v>
      </c>
      <c r="BN548" s="28">
        <v>0.2</v>
      </c>
      <c r="BO548" s="28">
        <v>0.25</v>
      </c>
      <c r="BP548" s="28">
        <v>8.4</v>
      </c>
      <c r="BQ548" s="28">
        <v>10.33</v>
      </c>
      <c r="BR548" s="28">
        <v>1</v>
      </c>
      <c r="BU548" s="28">
        <v>2.8</v>
      </c>
      <c r="BV548" s="28"/>
      <c r="BW548" s="28"/>
      <c r="BX548" s="28">
        <v>0.67</v>
      </c>
      <c r="BY548" s="6" t="s">
        <v>7591</v>
      </c>
      <c r="BZ548" s="6">
        <f t="shared" si="24"/>
        <v>37.529999999999994</v>
      </c>
      <c r="CA548" s="6">
        <f t="shared" si="25"/>
        <v>34.950000000000003</v>
      </c>
      <c r="CB548" s="28">
        <v>1</v>
      </c>
      <c r="CC548" s="26" t="s">
        <v>4753</v>
      </c>
      <c r="CD548" s="6" t="s">
        <v>7579</v>
      </c>
      <c r="CE548" s="6" t="s">
        <v>4434</v>
      </c>
      <c r="CF548" s="6" t="s">
        <v>7559</v>
      </c>
      <c r="CG548" s="6" t="s">
        <v>4434</v>
      </c>
      <c r="CH548" s="6" t="s">
        <v>7559</v>
      </c>
      <c r="CI548" s="6" t="s">
        <v>7584</v>
      </c>
      <c r="CJ548" s="6" t="s">
        <v>8598</v>
      </c>
      <c r="CK548" s="6" t="s">
        <v>7592</v>
      </c>
      <c r="CO548" s="6" t="s">
        <v>4434</v>
      </c>
      <c r="CP548" s="6" t="s">
        <v>4690</v>
      </c>
      <c r="CQ548" s="6" t="s">
        <v>7561</v>
      </c>
      <c r="CX548" s="6" t="s">
        <v>4537</v>
      </c>
      <c r="CY548" s="6" t="s">
        <v>7548</v>
      </c>
      <c r="DC548" s="6" t="s">
        <v>4434</v>
      </c>
      <c r="DD548" s="6" t="s">
        <v>2436</v>
      </c>
      <c r="DF548" s="29">
        <f t="shared" si="26"/>
        <v>0</v>
      </c>
      <c r="DG548" s="6">
        <v>1</v>
      </c>
    </row>
    <row r="549" spans="1:111" hidden="1" x14ac:dyDescent="0.2">
      <c r="A549" s="6">
        <v>566</v>
      </c>
      <c r="B549" s="25">
        <v>46235.826111111113</v>
      </c>
      <c r="C549" s="25">
        <v>46235.831909722219</v>
      </c>
      <c r="D549" s="6" t="s">
        <v>4901</v>
      </c>
      <c r="F549" s="25"/>
      <c r="G549" s="26" t="s">
        <v>4676</v>
      </c>
      <c r="H549" s="6" t="s">
        <v>746</v>
      </c>
      <c r="I549" s="6" t="s">
        <v>6276</v>
      </c>
      <c r="J549" s="6" t="s">
        <v>4434</v>
      </c>
      <c r="K549" s="6" t="s">
        <v>7575</v>
      </c>
      <c r="L549" s="6" t="s">
        <v>2446</v>
      </c>
      <c r="M549" s="6" t="s">
        <v>2436</v>
      </c>
      <c r="N549" s="6" t="s">
        <v>4679</v>
      </c>
      <c r="P549" s="6" t="s">
        <v>1241</v>
      </c>
      <c r="Q549" s="6" t="s">
        <v>4730</v>
      </c>
      <c r="W549" s="6" t="s">
        <v>1241</v>
      </c>
      <c r="X549" s="27">
        <v>117</v>
      </c>
      <c r="Y549" s="30"/>
      <c r="Z549" s="30"/>
      <c r="AA549" s="30"/>
      <c r="AB549" s="30">
        <f>SUM(Table2026_09_25[[#This Row],[Number of in-person visits provided in reporting year.]:[Number of video/virtual visits provided in reporting year.]])</f>
        <v>0</v>
      </c>
      <c r="AC549" s="6" t="s">
        <v>8468</v>
      </c>
      <c r="AD549" s="28" t="s">
        <v>7593</v>
      </c>
      <c r="AE549" s="28" t="s">
        <v>7594</v>
      </c>
      <c r="AF549" s="6" t="s">
        <v>4732</v>
      </c>
      <c r="AG549" s="28">
        <v>12</v>
      </c>
      <c r="AH549" s="6" t="s">
        <v>7544</v>
      </c>
      <c r="AI549" s="6" t="s">
        <v>7554</v>
      </c>
      <c r="AJ549" s="6" t="s">
        <v>6639</v>
      </c>
      <c r="AK549" s="6" t="s">
        <v>8483</v>
      </c>
      <c r="AL549" s="6" t="s">
        <v>1232</v>
      </c>
      <c r="AQ549" s="6" t="s">
        <v>63</v>
      </c>
      <c r="AR549" s="6" t="s">
        <v>4992</v>
      </c>
      <c r="AS549" s="6" t="s">
        <v>6207</v>
      </c>
      <c r="AT549" s="6" t="s">
        <v>6208</v>
      </c>
      <c r="AU549" s="6" t="s">
        <v>6209</v>
      </c>
      <c r="AV549" s="6" t="s">
        <v>4733</v>
      </c>
      <c r="AW549" s="6" t="s">
        <v>6210</v>
      </c>
      <c r="AX549" s="6" t="s">
        <v>4686</v>
      </c>
      <c r="AY549" s="28">
        <v>1.2</v>
      </c>
      <c r="AZ549" s="28">
        <v>1.35</v>
      </c>
      <c r="BB549" s="28">
        <v>0.2</v>
      </c>
      <c r="BD549" s="28">
        <v>1.3</v>
      </c>
      <c r="BF549" s="28">
        <v>1</v>
      </c>
      <c r="BG549" s="28">
        <v>0.67</v>
      </c>
      <c r="BJ549" s="28">
        <v>8.36</v>
      </c>
      <c r="BK549" s="28">
        <v>0.35</v>
      </c>
      <c r="BL549" s="28">
        <v>0.34</v>
      </c>
      <c r="BP549" s="28">
        <v>6.55</v>
      </c>
      <c r="BQ549" s="28">
        <v>16.98</v>
      </c>
      <c r="BR549" s="28">
        <v>1</v>
      </c>
      <c r="BU549" s="28">
        <v>1.6</v>
      </c>
      <c r="BV549" s="28"/>
      <c r="BW549" s="28"/>
      <c r="BX549" s="28">
        <v>0.67</v>
      </c>
      <c r="BY549" s="6" t="s">
        <v>7591</v>
      </c>
      <c r="BZ549" s="6">
        <f t="shared" si="24"/>
        <v>40.9</v>
      </c>
      <c r="CA549" s="6">
        <f t="shared" si="25"/>
        <v>37.72</v>
      </c>
      <c r="CB549" s="28">
        <v>2</v>
      </c>
      <c r="CC549" s="26" t="s">
        <v>4753</v>
      </c>
      <c r="CD549" s="6" t="s">
        <v>7579</v>
      </c>
      <c r="CE549" s="6" t="s">
        <v>4434</v>
      </c>
      <c r="CF549" s="6" t="s">
        <v>7559</v>
      </c>
      <c r="CG549" s="6" t="s">
        <v>4434</v>
      </c>
      <c r="CH549" s="6" t="s">
        <v>7559</v>
      </c>
      <c r="CI549" s="6" t="s">
        <v>7584</v>
      </c>
      <c r="CJ549" s="6" t="s">
        <v>8598</v>
      </c>
      <c r="CK549" s="6" t="s">
        <v>7595</v>
      </c>
      <c r="CO549" s="6" t="s">
        <v>4434</v>
      </c>
      <c r="CP549" s="6" t="s">
        <v>4690</v>
      </c>
      <c r="CQ549" s="6" t="s">
        <v>7561</v>
      </c>
      <c r="CR549" s="6" t="s">
        <v>8609</v>
      </c>
      <c r="CS549" s="6" t="s">
        <v>5175</v>
      </c>
      <c r="CU549" s="6" t="s">
        <v>4434</v>
      </c>
      <c r="CV549" s="6" t="s">
        <v>5175</v>
      </c>
      <c r="CX549" s="6" t="s">
        <v>4537</v>
      </c>
      <c r="CY549" s="6" t="s">
        <v>7548</v>
      </c>
      <c r="DC549" s="6" t="s">
        <v>4434</v>
      </c>
      <c r="DD549" s="6" t="s">
        <v>2436</v>
      </c>
      <c r="DF549" s="29">
        <f t="shared" si="26"/>
        <v>0</v>
      </c>
      <c r="DG549" s="29">
        <v>1</v>
      </c>
    </row>
    <row r="550" spans="1:111" hidden="1" x14ac:dyDescent="0.2">
      <c r="A550" s="6">
        <v>567</v>
      </c>
      <c r="B550" s="25">
        <v>46235.832013888888</v>
      </c>
      <c r="C550" s="25">
        <v>46235.837581018517</v>
      </c>
      <c r="D550" s="6" t="s">
        <v>4901</v>
      </c>
      <c r="F550" s="25"/>
      <c r="G550" s="26" t="s">
        <v>4725</v>
      </c>
      <c r="H550" s="6" t="s">
        <v>746</v>
      </c>
      <c r="I550" s="6" t="s">
        <v>6276</v>
      </c>
      <c r="J550" s="6" t="s">
        <v>4434</v>
      </c>
      <c r="K550" s="6" t="s">
        <v>7575</v>
      </c>
      <c r="L550" s="6" t="s">
        <v>2446</v>
      </c>
      <c r="M550" s="6" t="s">
        <v>2436</v>
      </c>
      <c r="N550" s="6" t="s">
        <v>4679</v>
      </c>
      <c r="P550" s="6" t="s">
        <v>1241</v>
      </c>
      <c r="Q550" s="6" t="s">
        <v>4730</v>
      </c>
      <c r="W550" s="6" t="s">
        <v>1241</v>
      </c>
      <c r="X550" s="27">
        <v>115</v>
      </c>
      <c r="Y550" s="30"/>
      <c r="Z550" s="30"/>
      <c r="AA550" s="30"/>
      <c r="AB550" s="30">
        <f>SUM(Table2026_09_25[[#This Row],[Number of in-person visits provided in reporting year.]:[Number of video/virtual visits provided in reporting year.]])</f>
        <v>0</v>
      </c>
      <c r="AC550" s="6" t="s">
        <v>8468</v>
      </c>
      <c r="AD550" s="28" t="s">
        <v>7593</v>
      </c>
      <c r="AE550" s="28" t="s">
        <v>7596</v>
      </c>
      <c r="AF550" s="6" t="s">
        <v>4732</v>
      </c>
      <c r="AG550" s="28">
        <v>11</v>
      </c>
      <c r="AH550" s="6" t="s">
        <v>7597</v>
      </c>
      <c r="AI550" s="6" t="s">
        <v>7554</v>
      </c>
      <c r="AJ550" s="6" t="s">
        <v>6639</v>
      </c>
      <c r="AK550" s="6" t="s">
        <v>8483</v>
      </c>
      <c r="AL550" s="6" t="s">
        <v>1232</v>
      </c>
      <c r="AQ550" s="6" t="s">
        <v>63</v>
      </c>
      <c r="AR550" s="6" t="s">
        <v>4992</v>
      </c>
      <c r="AS550" s="6" t="s">
        <v>6207</v>
      </c>
      <c r="AT550" s="6" t="s">
        <v>6208</v>
      </c>
      <c r="AU550" s="6" t="s">
        <v>6209</v>
      </c>
      <c r="AV550" s="6" t="s">
        <v>4733</v>
      </c>
      <c r="AW550" s="6" t="s">
        <v>6210</v>
      </c>
      <c r="AX550" s="6" t="s">
        <v>4686</v>
      </c>
      <c r="AY550" s="28">
        <v>1.2</v>
      </c>
      <c r="AZ550" s="28">
        <v>1.35</v>
      </c>
      <c r="BB550" s="28">
        <v>0.2</v>
      </c>
      <c r="BD550" s="28">
        <v>1.3</v>
      </c>
      <c r="BF550" s="28">
        <v>1</v>
      </c>
      <c r="BG550" s="28">
        <v>0.67</v>
      </c>
      <c r="BJ550" s="28">
        <v>8.36</v>
      </c>
      <c r="BK550" s="28">
        <v>0.35</v>
      </c>
      <c r="BL550" s="28">
        <v>0.34</v>
      </c>
      <c r="BP550" s="28">
        <v>6.55</v>
      </c>
      <c r="BQ550" s="28">
        <v>16.98</v>
      </c>
      <c r="BR550" s="28">
        <v>1</v>
      </c>
      <c r="BU550" s="28">
        <v>1</v>
      </c>
      <c r="BV550" s="28"/>
      <c r="BW550" s="28"/>
      <c r="BX550" s="28">
        <v>0.67</v>
      </c>
      <c r="BY550" s="6" t="s">
        <v>7591</v>
      </c>
      <c r="BZ550" s="6">
        <f t="shared" si="24"/>
        <v>40.299999999999997</v>
      </c>
      <c r="CA550" s="6">
        <f t="shared" si="25"/>
        <v>37.120000000000005</v>
      </c>
      <c r="CB550" s="28">
        <v>3</v>
      </c>
      <c r="CC550" s="26" t="s">
        <v>4753</v>
      </c>
      <c r="CD550" s="6" t="s">
        <v>7579</v>
      </c>
      <c r="CE550" s="6" t="s">
        <v>4434</v>
      </c>
      <c r="CF550" s="6" t="s">
        <v>7559</v>
      </c>
      <c r="CG550" s="6" t="s">
        <v>4434</v>
      </c>
      <c r="CH550" s="6" t="s">
        <v>7559</v>
      </c>
      <c r="CI550" s="6" t="s">
        <v>7584</v>
      </c>
      <c r="CJ550" s="6" t="s">
        <v>8598</v>
      </c>
      <c r="CK550" s="6" t="s">
        <v>7592</v>
      </c>
      <c r="CO550" s="6" t="s">
        <v>4434</v>
      </c>
      <c r="CP550" s="6" t="s">
        <v>4690</v>
      </c>
      <c r="CQ550" s="6" t="s">
        <v>7561</v>
      </c>
      <c r="CR550" s="6" t="s">
        <v>8609</v>
      </c>
      <c r="CS550" s="6" t="s">
        <v>7598</v>
      </c>
      <c r="CT550" s="6" t="s">
        <v>7552</v>
      </c>
      <c r="CU550" s="6" t="s">
        <v>4434</v>
      </c>
      <c r="CV550" s="6" t="s">
        <v>7598</v>
      </c>
      <c r="CW550" s="6" t="s">
        <v>7564</v>
      </c>
      <c r="CX550" s="6" t="s">
        <v>4537</v>
      </c>
      <c r="CY550" s="6" t="s">
        <v>7599</v>
      </c>
      <c r="DC550" s="6" t="s">
        <v>4434</v>
      </c>
      <c r="DD550" s="6" t="s">
        <v>2436</v>
      </c>
      <c r="DF550" s="29">
        <f t="shared" si="26"/>
        <v>0</v>
      </c>
      <c r="DG550" s="6">
        <v>1</v>
      </c>
    </row>
    <row r="551" spans="1:111" hidden="1" x14ac:dyDescent="0.2">
      <c r="A551" s="6">
        <v>568</v>
      </c>
      <c r="B551" s="25">
        <v>46235.837696759256</v>
      </c>
      <c r="C551" s="25">
        <v>46235.852106481485</v>
      </c>
      <c r="D551" s="6" t="s">
        <v>4901</v>
      </c>
      <c r="F551" s="25"/>
      <c r="G551" s="26" t="s">
        <v>4676</v>
      </c>
      <c r="H551" s="6" t="s">
        <v>746</v>
      </c>
      <c r="I551" s="6" t="s">
        <v>7600</v>
      </c>
      <c r="J551" s="6" t="s">
        <v>4434</v>
      </c>
      <c r="K551" s="6" t="s">
        <v>7601</v>
      </c>
      <c r="L551" s="6" t="s">
        <v>2838</v>
      </c>
      <c r="M551" s="6" t="s">
        <v>2436</v>
      </c>
      <c r="N551" s="6" t="s">
        <v>4679</v>
      </c>
      <c r="P551" s="6" t="s">
        <v>704</v>
      </c>
      <c r="Q551" s="6" t="s">
        <v>4773</v>
      </c>
      <c r="S551" s="6" t="s">
        <v>778</v>
      </c>
      <c r="X551" s="30"/>
      <c r="Y551" s="27">
        <v>582</v>
      </c>
      <c r="Z551" s="27">
        <v>13</v>
      </c>
      <c r="AA551" s="30"/>
      <c r="AB551" s="30">
        <f>SUM(Table2026_09_25[[#This Row],[Number of in-person visits provided in reporting year.]:[Number of video/virtual visits provided in reporting year.]])</f>
        <v>595</v>
      </c>
      <c r="AC551" s="6" t="s">
        <v>8469</v>
      </c>
      <c r="AI551" s="6" t="s">
        <v>7554</v>
      </c>
      <c r="AJ551" s="6" t="s">
        <v>6639</v>
      </c>
      <c r="AK551" s="6" t="s">
        <v>8483</v>
      </c>
      <c r="AL551" s="6" t="s">
        <v>1232</v>
      </c>
      <c r="AQ551" s="6" t="s">
        <v>63</v>
      </c>
      <c r="AS551" s="6" t="s">
        <v>4685</v>
      </c>
      <c r="BZ551" s="6">
        <f t="shared" si="24"/>
        <v>0</v>
      </c>
      <c r="CA551" s="6">
        <f t="shared" si="25"/>
        <v>0</v>
      </c>
      <c r="CC551" s="26" t="s">
        <v>21</v>
      </c>
      <c r="CK551" s="6" t="s">
        <v>5148</v>
      </c>
      <c r="DC551" s="6" t="s">
        <v>4434</v>
      </c>
      <c r="DD551" s="6" t="s">
        <v>2436</v>
      </c>
      <c r="DF551" s="29">
        <f t="shared" si="26"/>
        <v>0</v>
      </c>
      <c r="DG551" s="29">
        <v>1</v>
      </c>
    </row>
    <row r="552" spans="1:111" hidden="1" x14ac:dyDescent="0.2">
      <c r="A552" s="6">
        <v>569</v>
      </c>
      <c r="B552" s="25">
        <v>46235.852256944447</v>
      </c>
      <c r="C552" s="25">
        <v>46235.854710648149</v>
      </c>
      <c r="D552" s="6" t="s">
        <v>4901</v>
      </c>
      <c r="F552" s="25"/>
      <c r="G552" s="26" t="s">
        <v>4725</v>
      </c>
      <c r="H552" s="6" t="s">
        <v>746</v>
      </c>
      <c r="I552" s="6" t="s">
        <v>7600</v>
      </c>
      <c r="J552" s="6" t="s">
        <v>4434</v>
      </c>
      <c r="K552" s="6" t="s">
        <v>7601</v>
      </c>
      <c r="L552" s="6" t="s">
        <v>2838</v>
      </c>
      <c r="M552" s="6" t="s">
        <v>2436</v>
      </c>
      <c r="N552" s="6" t="s">
        <v>4679</v>
      </c>
      <c r="P552" s="6" t="s">
        <v>704</v>
      </c>
      <c r="Q552" s="6" t="s">
        <v>4773</v>
      </c>
      <c r="X552" s="30"/>
      <c r="Y552" s="27">
        <v>590</v>
      </c>
      <c r="Z552" s="27">
        <v>9</v>
      </c>
      <c r="AA552" s="30"/>
      <c r="AB552" s="30">
        <f>SUM(Table2026_09_25[[#This Row],[Number of in-person visits provided in reporting year.]:[Number of video/virtual visits provided in reporting year.]])</f>
        <v>599</v>
      </c>
      <c r="AC552" s="6" t="s">
        <v>8469</v>
      </c>
      <c r="AI552" s="6" t="s">
        <v>7554</v>
      </c>
      <c r="AJ552" s="6" t="s">
        <v>6639</v>
      </c>
      <c r="AK552" s="6" t="s">
        <v>8483</v>
      </c>
      <c r="AL552" s="6" t="s">
        <v>1232</v>
      </c>
      <c r="AQ552" s="6" t="s">
        <v>63</v>
      </c>
      <c r="BZ552" s="6">
        <f t="shared" si="24"/>
        <v>0</v>
      </c>
      <c r="CA552" s="6">
        <f t="shared" si="25"/>
        <v>0</v>
      </c>
      <c r="CC552" s="26" t="s">
        <v>21</v>
      </c>
      <c r="CK552" s="6" t="s">
        <v>5148</v>
      </c>
      <c r="DC552" s="6" t="s">
        <v>4434</v>
      </c>
      <c r="DD552" s="6" t="s">
        <v>2436</v>
      </c>
      <c r="DF552" s="29">
        <f t="shared" si="26"/>
        <v>0</v>
      </c>
      <c r="DG552" s="6">
        <v>1</v>
      </c>
    </row>
    <row r="553" spans="1:111" hidden="1" x14ac:dyDescent="0.2">
      <c r="A553" s="6">
        <v>570</v>
      </c>
      <c r="B553" s="25">
        <v>46235.854803240742</v>
      </c>
      <c r="C553" s="25">
        <v>46235.857905092591</v>
      </c>
      <c r="D553" s="6" t="s">
        <v>4901</v>
      </c>
      <c r="F553" s="25"/>
      <c r="G553" s="26" t="s">
        <v>4676</v>
      </c>
      <c r="H553" s="6" t="s">
        <v>746</v>
      </c>
      <c r="I553" s="6" t="s">
        <v>4886</v>
      </c>
      <c r="J553" s="6" t="s">
        <v>4537</v>
      </c>
      <c r="L553" s="6" t="s">
        <v>1189</v>
      </c>
      <c r="M553" s="6" t="s">
        <v>2436</v>
      </c>
      <c r="N553" s="6" t="s">
        <v>4679</v>
      </c>
      <c r="P553" s="6" t="s">
        <v>1189</v>
      </c>
      <c r="Q553" s="6" t="s">
        <v>4773</v>
      </c>
      <c r="S553" s="6" t="s">
        <v>1189</v>
      </c>
      <c r="T553" s="6" t="s">
        <v>1189</v>
      </c>
      <c r="X553" s="30"/>
      <c r="Y553" s="30"/>
      <c r="Z553" s="30"/>
      <c r="AA553" s="30"/>
      <c r="AB553" s="30">
        <f>SUM(Table2026_09_25[[#This Row],[Number of in-person visits provided in reporting year.]:[Number of video/virtual visits provided in reporting year.]])</f>
        <v>0</v>
      </c>
      <c r="AC553" s="6" t="s">
        <v>8469</v>
      </c>
      <c r="AF553" s="6" t="s">
        <v>4682</v>
      </c>
      <c r="AI553" s="6" t="s">
        <v>7554</v>
      </c>
      <c r="AJ553" s="6" t="s">
        <v>6639</v>
      </c>
      <c r="AK553" s="6" t="s">
        <v>8483</v>
      </c>
      <c r="AL553" s="6" t="s">
        <v>1232</v>
      </c>
      <c r="AQ553" s="6" t="s">
        <v>63</v>
      </c>
      <c r="AS553" s="6" t="s">
        <v>4685</v>
      </c>
      <c r="AX553" s="6" t="s">
        <v>4686</v>
      </c>
      <c r="AY553" s="28">
        <v>0.25</v>
      </c>
      <c r="BP553" s="28">
        <v>2</v>
      </c>
      <c r="BZ553" s="6">
        <f t="shared" si="24"/>
        <v>2.25</v>
      </c>
      <c r="CA553" s="6">
        <f t="shared" si="25"/>
        <v>2</v>
      </c>
      <c r="CB553" s="28">
        <v>0</v>
      </c>
      <c r="CC553" s="26" t="s">
        <v>21</v>
      </c>
      <c r="CK553" s="6" t="s">
        <v>5148</v>
      </c>
      <c r="DC553" s="6" t="s">
        <v>4434</v>
      </c>
      <c r="DD553" s="6" t="s">
        <v>2436</v>
      </c>
      <c r="DF553" s="29">
        <f t="shared" si="26"/>
        <v>0</v>
      </c>
      <c r="DG553" s="29">
        <v>1</v>
      </c>
    </row>
    <row r="554" spans="1:111" hidden="1" x14ac:dyDescent="0.2">
      <c r="A554" s="6">
        <v>571</v>
      </c>
      <c r="B554" s="25">
        <v>46235.858055555553</v>
      </c>
      <c r="C554" s="25">
        <v>46235.860231481478</v>
      </c>
      <c r="D554" s="6" t="s">
        <v>4901</v>
      </c>
      <c r="F554" s="25"/>
      <c r="G554" s="26" t="s">
        <v>4725</v>
      </c>
      <c r="H554" s="6" t="s">
        <v>746</v>
      </c>
      <c r="I554" s="6" t="s">
        <v>4886</v>
      </c>
      <c r="J554" s="6" t="s">
        <v>4537</v>
      </c>
      <c r="L554" s="6" t="s">
        <v>1189</v>
      </c>
      <c r="M554" s="6" t="s">
        <v>2436</v>
      </c>
      <c r="N554" s="6" t="s">
        <v>4679</v>
      </c>
      <c r="P554" s="6" t="s">
        <v>1189</v>
      </c>
      <c r="Q554" s="6" t="s">
        <v>4773</v>
      </c>
      <c r="S554" s="6" t="s">
        <v>1189</v>
      </c>
      <c r="T554" s="6" t="s">
        <v>1189</v>
      </c>
      <c r="X554" s="30"/>
      <c r="Y554" s="30"/>
      <c r="Z554" s="30"/>
      <c r="AA554" s="30"/>
      <c r="AB554" s="30">
        <f>SUM(Table2026_09_25[[#This Row],[Number of in-person visits provided in reporting year.]:[Number of video/virtual visits provided in reporting year.]])</f>
        <v>0</v>
      </c>
      <c r="AC554" s="6" t="s">
        <v>8469</v>
      </c>
      <c r="AF554" s="6" t="s">
        <v>4682</v>
      </c>
      <c r="AI554" s="6" t="s">
        <v>7554</v>
      </c>
      <c r="AJ554" s="6" t="s">
        <v>6639</v>
      </c>
      <c r="AK554" s="6" t="s">
        <v>8483</v>
      </c>
      <c r="AL554" s="6" t="s">
        <v>1232</v>
      </c>
      <c r="AQ554" s="6" t="s">
        <v>63</v>
      </c>
      <c r="AS554" s="6" t="s">
        <v>4685</v>
      </c>
      <c r="AX554" s="6" t="s">
        <v>4686</v>
      </c>
      <c r="AY554" s="28">
        <v>0.25</v>
      </c>
      <c r="BP554" s="28">
        <v>2</v>
      </c>
      <c r="BZ554" s="6">
        <f t="shared" si="24"/>
        <v>2.25</v>
      </c>
      <c r="CA554" s="6">
        <f t="shared" si="25"/>
        <v>2</v>
      </c>
      <c r="CC554" s="26" t="s">
        <v>21</v>
      </c>
      <c r="CK554" s="6" t="s">
        <v>5148</v>
      </c>
      <c r="DC554" s="6" t="s">
        <v>4434</v>
      </c>
      <c r="DD554" s="6" t="s">
        <v>2436</v>
      </c>
      <c r="DF554" s="29">
        <f t="shared" si="26"/>
        <v>0</v>
      </c>
      <c r="DG554" s="6">
        <v>1</v>
      </c>
    </row>
    <row r="555" spans="1:111" hidden="1" x14ac:dyDescent="0.2">
      <c r="A555" s="6">
        <v>572</v>
      </c>
      <c r="B555" s="25">
        <v>46234.6877662037</v>
      </c>
      <c r="C555" s="25">
        <v>46238.364756944444</v>
      </c>
      <c r="D555" s="6" t="s">
        <v>4901</v>
      </c>
      <c r="F555" s="25"/>
      <c r="G555" s="26" t="s">
        <v>4676</v>
      </c>
      <c r="H555" s="6" t="s">
        <v>7325</v>
      </c>
      <c r="I555" s="6" t="s">
        <v>5843</v>
      </c>
      <c r="J555" s="6" t="s">
        <v>4537</v>
      </c>
      <c r="L555" s="6" t="s">
        <v>95</v>
      </c>
      <c r="M555" s="6" t="s">
        <v>6656</v>
      </c>
      <c r="N555" s="6" t="s">
        <v>4679</v>
      </c>
      <c r="P555" s="6" t="s">
        <v>95</v>
      </c>
      <c r="Q555" s="6" t="s">
        <v>4773</v>
      </c>
      <c r="S555" s="6" t="s">
        <v>499</v>
      </c>
      <c r="X555" s="27">
        <v>456</v>
      </c>
      <c r="Y555" s="27">
        <v>780</v>
      </c>
      <c r="Z555" s="27">
        <v>285</v>
      </c>
      <c r="AA555" s="30"/>
      <c r="AB555" s="30">
        <f>SUM(Table2026_09_25[[#This Row],[Number of in-person visits provided in reporting year.]:[Number of video/virtual visits provided in reporting year.]])</f>
        <v>1065</v>
      </c>
      <c r="AC555" s="6" t="s">
        <v>8469</v>
      </c>
      <c r="AF555" s="6" t="s">
        <v>4682</v>
      </c>
      <c r="AI555" s="6" t="s">
        <v>7326</v>
      </c>
      <c r="AJ555" s="6" t="s">
        <v>7327</v>
      </c>
      <c r="AK555" s="6" t="s">
        <v>8483</v>
      </c>
      <c r="AL555" s="6" t="s">
        <v>2746</v>
      </c>
      <c r="AQ555" s="6" t="s">
        <v>107</v>
      </c>
      <c r="AR555" s="6" t="s">
        <v>7312</v>
      </c>
      <c r="BZ555" s="6">
        <f t="shared" si="24"/>
        <v>0</v>
      </c>
      <c r="CA555" s="6">
        <f t="shared" si="25"/>
        <v>0</v>
      </c>
      <c r="CC555" s="26" t="s">
        <v>4687</v>
      </c>
      <c r="CD555" s="6" t="s">
        <v>7602</v>
      </c>
      <c r="CK555" s="6" t="s">
        <v>5148</v>
      </c>
      <c r="DC555" s="6" t="s">
        <v>4434</v>
      </c>
      <c r="DD555" s="6" t="s">
        <v>6656</v>
      </c>
      <c r="DF555" s="29">
        <f t="shared" si="26"/>
        <v>0</v>
      </c>
      <c r="DG555" s="29">
        <v>1</v>
      </c>
    </row>
    <row r="556" spans="1:111" hidden="1" x14ac:dyDescent="0.2">
      <c r="A556" s="6">
        <v>573</v>
      </c>
      <c r="B556" s="25">
        <v>46238.36478009259</v>
      </c>
      <c r="C556" s="25">
        <v>46238.365740740737</v>
      </c>
      <c r="D556" s="6" t="s">
        <v>4901</v>
      </c>
      <c r="F556" s="25"/>
      <c r="G556" s="26" t="s">
        <v>4725</v>
      </c>
      <c r="H556" s="6" t="s">
        <v>7325</v>
      </c>
      <c r="I556" s="6" t="s">
        <v>5843</v>
      </c>
      <c r="J556" s="6" t="s">
        <v>4537</v>
      </c>
      <c r="L556" s="6" t="s">
        <v>499</v>
      </c>
      <c r="M556" s="6" t="s">
        <v>6656</v>
      </c>
      <c r="N556" s="6" t="s">
        <v>4679</v>
      </c>
      <c r="P556" s="6" t="s">
        <v>95</v>
      </c>
      <c r="Q556" s="6" t="s">
        <v>4773</v>
      </c>
      <c r="S556" s="6" t="s">
        <v>499</v>
      </c>
      <c r="X556" s="27">
        <v>482</v>
      </c>
      <c r="Y556" s="27">
        <v>900</v>
      </c>
      <c r="Z556" s="27">
        <v>351</v>
      </c>
      <c r="AA556" s="30"/>
      <c r="AB556" s="30">
        <f>SUM(Table2026_09_25[[#This Row],[Number of in-person visits provided in reporting year.]:[Number of video/virtual visits provided in reporting year.]])</f>
        <v>1251</v>
      </c>
      <c r="AC556" s="6" t="s">
        <v>8469</v>
      </c>
      <c r="AF556" s="6" t="s">
        <v>4682</v>
      </c>
      <c r="AI556" s="6" t="s">
        <v>7326</v>
      </c>
      <c r="AJ556" s="6" t="s">
        <v>7327</v>
      </c>
      <c r="AK556" s="6" t="s">
        <v>8483</v>
      </c>
      <c r="AL556" s="6" t="s">
        <v>2746</v>
      </c>
      <c r="AQ556" s="6" t="s">
        <v>107</v>
      </c>
      <c r="AR556" s="6" t="s">
        <v>7312</v>
      </c>
      <c r="BZ556" s="6">
        <f t="shared" si="24"/>
        <v>0</v>
      </c>
      <c r="CA556" s="6">
        <f t="shared" si="25"/>
        <v>0</v>
      </c>
      <c r="CC556" s="26" t="s">
        <v>4687</v>
      </c>
      <c r="CD556" s="6" t="s">
        <v>5632</v>
      </c>
      <c r="CK556" s="6" t="s">
        <v>5148</v>
      </c>
      <c r="DC556" s="6" t="s">
        <v>4434</v>
      </c>
      <c r="DD556" s="6" t="s">
        <v>6656</v>
      </c>
      <c r="DF556" s="29">
        <f t="shared" si="26"/>
        <v>0</v>
      </c>
      <c r="DG556" s="6">
        <v>1</v>
      </c>
    </row>
    <row r="557" spans="1:111" hidden="1" x14ac:dyDescent="0.2">
      <c r="A557" s="6">
        <v>574</v>
      </c>
      <c r="B557" s="25">
        <v>46238.365763888891</v>
      </c>
      <c r="C557" s="25">
        <v>46238.366736111115</v>
      </c>
      <c r="D557" s="6" t="s">
        <v>4901</v>
      </c>
      <c r="F557" s="25"/>
      <c r="G557" s="26" t="s">
        <v>4676</v>
      </c>
      <c r="H557" s="6" t="s">
        <v>7329</v>
      </c>
      <c r="I557" s="6" t="s">
        <v>5843</v>
      </c>
      <c r="J557" s="6" t="s">
        <v>4537</v>
      </c>
      <c r="L557" s="6" t="s">
        <v>499</v>
      </c>
      <c r="M557" s="6" t="s">
        <v>6656</v>
      </c>
      <c r="N557" s="6" t="s">
        <v>4679</v>
      </c>
      <c r="P557" s="6" t="s">
        <v>95</v>
      </c>
      <c r="Q557" s="6" t="s">
        <v>4773</v>
      </c>
      <c r="S557" s="6" t="s">
        <v>499</v>
      </c>
      <c r="X557" s="27">
        <v>287</v>
      </c>
      <c r="Y557" s="27">
        <v>293</v>
      </c>
      <c r="Z557" s="27">
        <v>10</v>
      </c>
      <c r="AA557" s="30"/>
      <c r="AB557" s="30">
        <f>SUM(Table2026_09_25[[#This Row],[Number of in-person visits provided in reporting year.]:[Number of video/virtual visits provided in reporting year.]])</f>
        <v>303</v>
      </c>
      <c r="AC557" s="6" t="s">
        <v>8469</v>
      </c>
      <c r="AF557" s="6" t="s">
        <v>4682</v>
      </c>
      <c r="AI557" s="6" t="s">
        <v>7330</v>
      </c>
      <c r="AJ557" s="6" t="s">
        <v>7331</v>
      </c>
      <c r="AK557" s="6" t="s">
        <v>8483</v>
      </c>
      <c r="AL557" s="6" t="s">
        <v>2738</v>
      </c>
      <c r="AQ557" s="6" t="s">
        <v>107</v>
      </c>
      <c r="AR557" s="6" t="s">
        <v>7312</v>
      </c>
      <c r="BZ557" s="6">
        <f t="shared" si="24"/>
        <v>0</v>
      </c>
      <c r="CA557" s="6">
        <f t="shared" si="25"/>
        <v>0</v>
      </c>
      <c r="CC557" s="26" t="s">
        <v>4687</v>
      </c>
      <c r="CD557" s="6" t="s">
        <v>5632</v>
      </c>
      <c r="CK557" s="6" t="s">
        <v>5148</v>
      </c>
      <c r="DC557" s="6" t="s">
        <v>4434</v>
      </c>
      <c r="DD557" s="6" t="s">
        <v>6656</v>
      </c>
      <c r="DF557" s="29">
        <f t="shared" si="26"/>
        <v>0</v>
      </c>
      <c r="DG557" s="29">
        <v>1</v>
      </c>
    </row>
    <row r="558" spans="1:111" hidden="1" x14ac:dyDescent="0.2">
      <c r="A558" s="6">
        <v>575</v>
      </c>
      <c r="B558" s="25">
        <v>46238.366747685184</v>
      </c>
      <c r="C558" s="25">
        <v>46238.367696759262</v>
      </c>
      <c r="D558" s="6" t="s">
        <v>4901</v>
      </c>
      <c r="F558" s="25"/>
      <c r="G558" s="26" t="s">
        <v>4725</v>
      </c>
      <c r="H558" s="6" t="s">
        <v>7329</v>
      </c>
      <c r="I558" s="6" t="s">
        <v>5843</v>
      </c>
      <c r="J558" s="6" t="s">
        <v>4537</v>
      </c>
      <c r="L558" s="6" t="s">
        <v>5978</v>
      </c>
      <c r="M558" s="6" t="s">
        <v>6656</v>
      </c>
      <c r="N558" s="6" t="s">
        <v>4679</v>
      </c>
      <c r="P558" s="6" t="s">
        <v>95</v>
      </c>
      <c r="Q558" s="6" t="s">
        <v>4773</v>
      </c>
      <c r="S558" s="6" t="s">
        <v>499</v>
      </c>
      <c r="X558" s="27">
        <v>311</v>
      </c>
      <c r="Y558" s="27">
        <v>340</v>
      </c>
      <c r="Z558" s="27">
        <v>7</v>
      </c>
      <c r="AA558" s="30"/>
      <c r="AB558" s="30">
        <f>SUM(Table2026_09_25[[#This Row],[Number of in-person visits provided in reporting year.]:[Number of video/virtual visits provided in reporting year.]])</f>
        <v>347</v>
      </c>
      <c r="AC558" s="6" t="s">
        <v>8469</v>
      </c>
      <c r="AF558" s="6" t="s">
        <v>4682</v>
      </c>
      <c r="AI558" s="6" t="s">
        <v>7330</v>
      </c>
      <c r="AJ558" s="6" t="s">
        <v>7331</v>
      </c>
      <c r="AK558" s="6" t="s">
        <v>8483</v>
      </c>
      <c r="AL558" s="6" t="s">
        <v>2738</v>
      </c>
      <c r="AQ558" s="6" t="s">
        <v>107</v>
      </c>
      <c r="AR558" s="6" t="s">
        <v>5435</v>
      </c>
      <c r="BZ558" s="6">
        <f t="shared" si="24"/>
        <v>0</v>
      </c>
      <c r="CA558" s="6">
        <f t="shared" si="25"/>
        <v>0</v>
      </c>
      <c r="CC558" s="26" t="s">
        <v>4687</v>
      </c>
      <c r="CD558" s="6" t="s">
        <v>5632</v>
      </c>
      <c r="CK558" s="6" t="s">
        <v>5148</v>
      </c>
      <c r="DC558" s="6" t="s">
        <v>4434</v>
      </c>
      <c r="DD558" s="6" t="s">
        <v>6656</v>
      </c>
      <c r="DF558" s="29">
        <f t="shared" si="26"/>
        <v>0</v>
      </c>
      <c r="DG558" s="6">
        <v>1</v>
      </c>
    </row>
    <row r="559" spans="1:111" hidden="1" x14ac:dyDescent="0.2">
      <c r="A559" s="6">
        <v>576</v>
      </c>
      <c r="B559" s="25">
        <v>46238.367754629631</v>
      </c>
      <c r="C559" s="25">
        <v>46238.369710648149</v>
      </c>
      <c r="D559" s="6" t="s">
        <v>4901</v>
      </c>
      <c r="F559" s="25"/>
      <c r="G559" s="26" t="s">
        <v>4676</v>
      </c>
      <c r="H559" s="6" t="s">
        <v>6652</v>
      </c>
      <c r="I559" s="6" t="s">
        <v>5843</v>
      </c>
      <c r="J559" s="6" t="s">
        <v>4537</v>
      </c>
      <c r="L559" s="6" t="s">
        <v>7603</v>
      </c>
      <c r="M559" s="6" t="s">
        <v>6656</v>
      </c>
      <c r="N559" s="6" t="s">
        <v>4679</v>
      </c>
      <c r="P559" s="6" t="s">
        <v>704</v>
      </c>
      <c r="Q559" s="6" t="s">
        <v>4773</v>
      </c>
      <c r="S559" s="6" t="s">
        <v>778</v>
      </c>
      <c r="X559" s="27">
        <v>873</v>
      </c>
      <c r="Y559" s="27">
        <v>3660</v>
      </c>
      <c r="Z559" s="27">
        <v>600</v>
      </c>
      <c r="AA559" s="30"/>
      <c r="AB559" s="30">
        <f>SUM(Table2026_09_25[[#This Row],[Number of in-person visits provided in reporting year.]:[Number of video/virtual visits provided in reporting year.]])</f>
        <v>4260</v>
      </c>
      <c r="AC559" s="6" t="s">
        <v>8469</v>
      </c>
      <c r="AF559" s="6" t="s">
        <v>4682</v>
      </c>
      <c r="AI559" s="6" t="s">
        <v>6654</v>
      </c>
      <c r="AJ559" s="6" t="s">
        <v>6655</v>
      </c>
      <c r="AK559" s="6" t="s">
        <v>8483</v>
      </c>
      <c r="AL559" s="6" t="s">
        <v>2578</v>
      </c>
      <c r="AQ559" s="6" t="s">
        <v>107</v>
      </c>
      <c r="AR559" s="6" t="s">
        <v>5435</v>
      </c>
      <c r="BZ559" s="6">
        <f t="shared" si="24"/>
        <v>0</v>
      </c>
      <c r="CA559" s="6">
        <f t="shared" si="25"/>
        <v>0</v>
      </c>
      <c r="CC559" s="26" t="s">
        <v>21</v>
      </c>
      <c r="CK559" s="6" t="s">
        <v>5148</v>
      </c>
      <c r="DC559" s="6" t="s">
        <v>4434</v>
      </c>
      <c r="DD559" s="6" t="s">
        <v>6656</v>
      </c>
      <c r="DF559" s="29">
        <f t="shared" si="26"/>
        <v>0</v>
      </c>
      <c r="DG559" s="29">
        <v>1</v>
      </c>
    </row>
    <row r="560" spans="1:111" hidden="1" x14ac:dyDescent="0.2">
      <c r="A560" s="6">
        <v>577</v>
      </c>
      <c r="B560" s="25">
        <v>46238.369733796295</v>
      </c>
      <c r="C560" s="25">
        <v>46238.370763888888</v>
      </c>
      <c r="D560" s="6" t="s">
        <v>4901</v>
      </c>
      <c r="F560" s="25"/>
      <c r="G560" s="26" t="s">
        <v>4725</v>
      </c>
      <c r="H560" s="6" t="s">
        <v>6652</v>
      </c>
      <c r="I560" s="6" t="s">
        <v>5843</v>
      </c>
      <c r="J560" s="6" t="s">
        <v>4537</v>
      </c>
      <c r="L560" s="6" t="s">
        <v>778</v>
      </c>
      <c r="M560" s="6" t="s">
        <v>6656</v>
      </c>
      <c r="N560" s="6" t="s">
        <v>4679</v>
      </c>
      <c r="P560" s="6" t="s">
        <v>704</v>
      </c>
      <c r="Q560" s="6" t="s">
        <v>4773</v>
      </c>
      <c r="S560" s="6" t="s">
        <v>778</v>
      </c>
      <c r="X560" s="27">
        <v>873</v>
      </c>
      <c r="Y560" s="27">
        <v>3660</v>
      </c>
      <c r="Z560" s="27">
        <v>600</v>
      </c>
      <c r="AA560" s="30"/>
      <c r="AB560" s="30">
        <f>SUM(Table2026_09_25[[#This Row],[Number of in-person visits provided in reporting year.]:[Number of video/virtual visits provided in reporting year.]])</f>
        <v>4260</v>
      </c>
      <c r="AC560" s="6" t="s">
        <v>8469</v>
      </c>
      <c r="AF560" s="6" t="s">
        <v>4682</v>
      </c>
      <c r="AI560" s="6" t="s">
        <v>6654</v>
      </c>
      <c r="AJ560" s="6" t="s">
        <v>6655</v>
      </c>
      <c r="AK560" s="6" t="s">
        <v>8483</v>
      </c>
      <c r="AL560" s="6" t="s">
        <v>2578</v>
      </c>
      <c r="AQ560" s="6" t="s">
        <v>107</v>
      </c>
      <c r="AR560" s="6" t="s">
        <v>5435</v>
      </c>
      <c r="BZ560" s="6">
        <f t="shared" si="24"/>
        <v>0</v>
      </c>
      <c r="CA560" s="6">
        <f t="shared" si="25"/>
        <v>0</v>
      </c>
      <c r="CC560" s="26" t="s">
        <v>21</v>
      </c>
      <c r="CK560" s="6" t="s">
        <v>5148</v>
      </c>
      <c r="DC560" s="6" t="s">
        <v>4434</v>
      </c>
      <c r="DD560" s="6" t="s">
        <v>6656</v>
      </c>
      <c r="DF560" s="29">
        <f t="shared" si="26"/>
        <v>0</v>
      </c>
      <c r="DG560" s="6">
        <v>1</v>
      </c>
    </row>
    <row r="561" spans="1:111" hidden="1" x14ac:dyDescent="0.2">
      <c r="A561" s="6">
        <v>578</v>
      </c>
      <c r="B561" s="25">
        <v>46238.370775462965</v>
      </c>
      <c r="C561" s="25">
        <v>46238.371678240743</v>
      </c>
      <c r="D561" s="6" t="s">
        <v>4901</v>
      </c>
      <c r="F561" s="25"/>
      <c r="G561" s="26" t="s">
        <v>4676</v>
      </c>
      <c r="H561" s="6" t="s">
        <v>6652</v>
      </c>
      <c r="I561" s="6" t="s">
        <v>5843</v>
      </c>
      <c r="J561" s="6" t="s">
        <v>4537</v>
      </c>
      <c r="L561" s="6" t="s">
        <v>778</v>
      </c>
      <c r="M561" s="6" t="s">
        <v>6656</v>
      </c>
      <c r="N561" s="6" t="s">
        <v>4679</v>
      </c>
      <c r="P561" s="6" t="s">
        <v>704</v>
      </c>
      <c r="Q561" s="6" t="s">
        <v>4773</v>
      </c>
      <c r="S561" s="6" t="s">
        <v>778</v>
      </c>
      <c r="X561" s="27">
        <v>860</v>
      </c>
      <c r="Y561" s="27">
        <v>3706</v>
      </c>
      <c r="Z561" s="27">
        <v>623</v>
      </c>
      <c r="AA561" s="30"/>
      <c r="AB561" s="30">
        <f>SUM(Table2026_09_25[[#This Row],[Number of in-person visits provided in reporting year.]:[Number of video/virtual visits provided in reporting year.]])</f>
        <v>4329</v>
      </c>
      <c r="AC561" s="6" t="s">
        <v>8469</v>
      </c>
      <c r="AF561" s="6" t="s">
        <v>4682</v>
      </c>
      <c r="AI561" s="6" t="s">
        <v>6654</v>
      </c>
      <c r="AJ561" s="6" t="s">
        <v>6655</v>
      </c>
      <c r="AK561" s="6" t="s">
        <v>8483</v>
      </c>
      <c r="AL561" s="6" t="s">
        <v>2578</v>
      </c>
      <c r="AQ561" s="6" t="s">
        <v>107</v>
      </c>
      <c r="AR561" s="6" t="s">
        <v>7312</v>
      </c>
      <c r="BZ561" s="6">
        <f t="shared" si="24"/>
        <v>0</v>
      </c>
      <c r="CA561" s="6">
        <f t="shared" si="25"/>
        <v>0</v>
      </c>
      <c r="CC561" s="26" t="s">
        <v>21</v>
      </c>
      <c r="CK561" s="6" t="s">
        <v>5148</v>
      </c>
      <c r="DC561" s="6" t="s">
        <v>4434</v>
      </c>
      <c r="DD561" s="6" t="s">
        <v>7604</v>
      </c>
      <c r="DF561" s="29">
        <f t="shared" si="26"/>
        <v>0</v>
      </c>
      <c r="DG561" s="29">
        <v>1</v>
      </c>
    </row>
    <row r="562" spans="1:111" ht="16" hidden="1" x14ac:dyDescent="0.2">
      <c r="A562" s="6">
        <v>579</v>
      </c>
      <c r="B562" s="25">
        <v>46238.601898148147</v>
      </c>
      <c r="C562" s="25">
        <v>46238.611134259256</v>
      </c>
      <c r="D562" s="6" t="s">
        <v>4901</v>
      </c>
      <c r="F562" s="25"/>
      <c r="G562" s="26" t="s">
        <v>4725</v>
      </c>
      <c r="H562" s="6" t="s">
        <v>7605</v>
      </c>
      <c r="I562" s="6" t="s">
        <v>7606</v>
      </c>
      <c r="J562" s="6" t="s">
        <v>4537</v>
      </c>
      <c r="L562" s="6" t="s">
        <v>6390</v>
      </c>
      <c r="M562" s="6" t="s">
        <v>2005</v>
      </c>
      <c r="N562" s="6" t="s">
        <v>4679</v>
      </c>
      <c r="P562" s="6" t="s">
        <v>31</v>
      </c>
      <c r="Q562" s="31" t="s">
        <v>987</v>
      </c>
      <c r="V562" s="6" t="s">
        <v>4806</v>
      </c>
      <c r="X562" s="27">
        <v>325</v>
      </c>
      <c r="Y562" s="30"/>
      <c r="Z562" s="30"/>
      <c r="AA562" s="30"/>
      <c r="AB562" s="30">
        <f>SUM(Table2026_09_25[[#This Row],[Number of in-person visits provided in reporting year.]:[Number of video/virtual visits provided in reporting year.]])</f>
        <v>0</v>
      </c>
      <c r="AC562" s="6" t="s">
        <v>8468</v>
      </c>
      <c r="AD562" s="28" t="s">
        <v>4807</v>
      </c>
      <c r="AE562" s="28" t="s">
        <v>7607</v>
      </c>
      <c r="AF562" s="6" t="s">
        <v>4732</v>
      </c>
      <c r="AI562" s="6" t="s">
        <v>7608</v>
      </c>
      <c r="AJ562" s="6" t="s">
        <v>7609</v>
      </c>
      <c r="AK562" s="6" t="s">
        <v>8483</v>
      </c>
      <c r="AL562" s="6" t="s">
        <v>220</v>
      </c>
      <c r="AQ562" s="6" t="s">
        <v>43</v>
      </c>
      <c r="AV562" s="6" t="s">
        <v>5631</v>
      </c>
      <c r="AX562" s="6" t="s">
        <v>4686</v>
      </c>
      <c r="AY562" s="28">
        <v>1</v>
      </c>
      <c r="AZ562" s="28">
        <v>1</v>
      </c>
      <c r="BA562" s="28">
        <v>0.5</v>
      </c>
      <c r="BC562" s="28">
        <v>0.5</v>
      </c>
      <c r="BK562" s="28">
        <v>1</v>
      </c>
      <c r="BR562" s="28">
        <v>0.5</v>
      </c>
      <c r="BZ562" s="6">
        <f t="shared" si="24"/>
        <v>4.5</v>
      </c>
      <c r="CA562" s="6">
        <f t="shared" si="25"/>
        <v>1.5</v>
      </c>
      <c r="CC562" s="26" t="s">
        <v>4687</v>
      </c>
      <c r="CD562" s="6" t="s">
        <v>7610</v>
      </c>
      <c r="CE562" s="6" t="s">
        <v>4434</v>
      </c>
      <c r="CF562" s="6" t="s">
        <v>7611</v>
      </c>
      <c r="CG562" s="6" t="s">
        <v>4434</v>
      </c>
      <c r="CH562" s="6" t="s">
        <v>7612</v>
      </c>
      <c r="CK562" s="6" t="s">
        <v>7613</v>
      </c>
      <c r="CL562" s="6" t="s">
        <v>4537</v>
      </c>
      <c r="CM562" s="6" t="s">
        <v>4737</v>
      </c>
      <c r="CO562" s="6" t="s">
        <v>4434</v>
      </c>
      <c r="CP562" s="6" t="s">
        <v>6288</v>
      </c>
      <c r="CQ562" s="6" t="s">
        <v>7614</v>
      </c>
      <c r="CR562" s="6" t="s">
        <v>8609</v>
      </c>
      <c r="CS562" s="6" t="s">
        <v>6288</v>
      </c>
      <c r="CT562" s="6" t="s">
        <v>7615</v>
      </c>
      <c r="CU562" s="6" t="s">
        <v>4434</v>
      </c>
      <c r="CV562" s="6" t="s">
        <v>6288</v>
      </c>
      <c r="CW562" s="6" t="s">
        <v>7616</v>
      </c>
      <c r="CX562" s="6" t="s">
        <v>4434</v>
      </c>
      <c r="CY562" s="6" t="s">
        <v>4434</v>
      </c>
      <c r="CZ562" s="6" t="s">
        <v>7617</v>
      </c>
      <c r="DC562" s="6" t="s">
        <v>4434</v>
      </c>
      <c r="DD562" s="6" t="s">
        <v>3569</v>
      </c>
      <c r="DF562" s="29">
        <f t="shared" si="26"/>
        <v>0</v>
      </c>
      <c r="DG562" s="6">
        <v>1</v>
      </c>
    </row>
    <row r="563" spans="1:111" hidden="1" x14ac:dyDescent="0.2">
      <c r="A563" s="6">
        <v>580</v>
      </c>
      <c r="B563" s="25">
        <v>46238.554155092592</v>
      </c>
      <c r="C563" s="25">
        <v>46240</v>
      </c>
      <c r="D563" s="6" t="s">
        <v>4901</v>
      </c>
      <c r="F563" s="25"/>
      <c r="G563" s="26" t="s">
        <v>4676</v>
      </c>
      <c r="H563" s="6" t="s">
        <v>7618</v>
      </c>
      <c r="I563" s="6" t="s">
        <v>5606</v>
      </c>
      <c r="J563" s="6" t="s">
        <v>4537</v>
      </c>
      <c r="L563" s="6" t="s">
        <v>7619</v>
      </c>
      <c r="M563" s="6" t="s">
        <v>7620</v>
      </c>
      <c r="N563" s="6" t="s">
        <v>4729</v>
      </c>
      <c r="O563" s="6" t="s">
        <v>7621</v>
      </c>
      <c r="P563" s="6" t="s">
        <v>3532</v>
      </c>
      <c r="Q563" s="6" t="s">
        <v>5203</v>
      </c>
      <c r="S563" s="6" t="s">
        <v>2375</v>
      </c>
      <c r="X563" s="27">
        <v>1191</v>
      </c>
      <c r="Y563" s="27">
        <v>2419</v>
      </c>
      <c r="Z563" s="27">
        <v>2946</v>
      </c>
      <c r="AA563" s="30"/>
      <c r="AB563" s="30">
        <f>SUM(Table2026_09_25[[#This Row],[Number of in-person visits provided in reporting year.]:[Number of video/virtual visits provided in reporting year.]])</f>
        <v>5365</v>
      </c>
      <c r="AC563" s="6" t="s">
        <v>8469</v>
      </c>
      <c r="AF563" s="6" t="s">
        <v>4682</v>
      </c>
      <c r="AG563" s="28">
        <v>46.6</v>
      </c>
      <c r="AI563" s="6" t="s">
        <v>7622</v>
      </c>
      <c r="AJ563" s="6" t="s">
        <v>7623</v>
      </c>
      <c r="AK563" s="6" t="s">
        <v>8483</v>
      </c>
      <c r="AL563" s="6" t="s">
        <v>4073</v>
      </c>
      <c r="AM563" s="6" t="s">
        <v>7624</v>
      </c>
      <c r="AN563" s="6" t="s">
        <v>7625</v>
      </c>
      <c r="AO563" s="6" t="s">
        <v>7626</v>
      </c>
      <c r="AP563" s="6" t="s">
        <v>7627</v>
      </c>
      <c r="AQ563" s="6" t="s">
        <v>63</v>
      </c>
      <c r="AS563" s="6" t="s">
        <v>7628</v>
      </c>
      <c r="AX563" s="6" t="s">
        <v>4686</v>
      </c>
      <c r="AY563" s="28">
        <v>3</v>
      </c>
      <c r="AZ563" s="28">
        <v>4</v>
      </c>
      <c r="BD563" s="28">
        <v>2.2000000000000002</v>
      </c>
      <c r="BG563" s="28">
        <v>2</v>
      </c>
      <c r="BO563" s="28">
        <v>1</v>
      </c>
      <c r="BP563" s="28">
        <v>16</v>
      </c>
      <c r="BR563" s="28">
        <v>1</v>
      </c>
      <c r="BX563" s="6">
        <v>3</v>
      </c>
      <c r="BY563" s="6" t="s">
        <v>7629</v>
      </c>
      <c r="BZ563" s="6">
        <f t="shared" si="24"/>
        <v>29.2</v>
      </c>
      <c r="CA563" s="6">
        <f t="shared" si="25"/>
        <v>23</v>
      </c>
      <c r="CB563" s="28">
        <v>4</v>
      </c>
      <c r="CC563" s="26" t="s">
        <v>4753</v>
      </c>
      <c r="CD563" s="6" t="s">
        <v>7630</v>
      </c>
      <c r="CE563" s="6" t="s">
        <v>4434</v>
      </c>
      <c r="CF563" s="6" t="s">
        <v>7631</v>
      </c>
      <c r="CG563" s="6" t="s">
        <v>4434</v>
      </c>
      <c r="CH563" s="6" t="s">
        <v>7632</v>
      </c>
      <c r="CK563" s="6" t="s">
        <v>7633</v>
      </c>
      <c r="CL563" s="6" t="s">
        <v>4537</v>
      </c>
      <c r="CM563" s="6" t="s">
        <v>4737</v>
      </c>
      <c r="CO563" s="6" t="s">
        <v>4434</v>
      </c>
      <c r="CP563" s="6" t="s">
        <v>7634</v>
      </c>
      <c r="CQ563" s="6" t="s">
        <v>7635</v>
      </c>
      <c r="CR563" s="6" t="s">
        <v>8609</v>
      </c>
      <c r="CS563" s="6" t="s">
        <v>7636</v>
      </c>
      <c r="CT563" s="6" t="s">
        <v>7637</v>
      </c>
      <c r="CU563" s="6" t="s">
        <v>4434</v>
      </c>
      <c r="CV563" s="6" t="s">
        <v>7636</v>
      </c>
      <c r="CW563" s="6" t="s">
        <v>7638</v>
      </c>
      <c r="CX563" s="6" t="s">
        <v>4434</v>
      </c>
      <c r="CY563" s="6" t="s">
        <v>7639</v>
      </c>
      <c r="CZ563" s="26" t="s">
        <v>7640</v>
      </c>
      <c r="DC563" s="6" t="s">
        <v>4434</v>
      </c>
      <c r="DD563" s="6" t="s">
        <v>7620</v>
      </c>
      <c r="DF563" s="29">
        <f t="shared" si="26"/>
        <v>0</v>
      </c>
      <c r="DG563" s="29">
        <v>1</v>
      </c>
    </row>
    <row r="564" spans="1:111" ht="16" hidden="1" x14ac:dyDescent="0.2">
      <c r="A564" s="6">
        <v>581</v>
      </c>
      <c r="B564" s="25">
        <v>46238.611238425925</v>
      </c>
      <c r="C564" s="25">
        <v>46238.618877314817</v>
      </c>
      <c r="D564" s="6" t="s">
        <v>4901</v>
      </c>
      <c r="F564" s="25"/>
      <c r="G564" s="26" t="s">
        <v>4725</v>
      </c>
      <c r="H564" s="6" t="s">
        <v>7605</v>
      </c>
      <c r="I564" s="6" t="s">
        <v>7641</v>
      </c>
      <c r="J564" s="6" t="s">
        <v>4537</v>
      </c>
      <c r="K564" s="6" t="s">
        <v>7642</v>
      </c>
      <c r="L564" s="6" t="s">
        <v>7643</v>
      </c>
      <c r="M564" s="6" t="s">
        <v>2005</v>
      </c>
      <c r="N564" s="6" t="s">
        <v>4679</v>
      </c>
      <c r="P564" s="6" t="s">
        <v>3534</v>
      </c>
      <c r="Q564" s="31" t="s">
        <v>987</v>
      </c>
      <c r="V564" s="6" t="s">
        <v>4968</v>
      </c>
      <c r="X564" s="27">
        <v>970</v>
      </c>
      <c r="Y564" s="27">
        <v>2320</v>
      </c>
      <c r="Z564" s="30"/>
      <c r="AA564" s="30"/>
      <c r="AB564" s="30">
        <f>SUM(Table2026_09_25[[#This Row],[Number of in-person visits provided in reporting year.]:[Number of video/virtual visits provided in reporting year.]])</f>
        <v>2320</v>
      </c>
      <c r="AC564" s="6" t="s">
        <v>8469</v>
      </c>
      <c r="AF564" s="6" t="s">
        <v>4682</v>
      </c>
      <c r="AI564" s="6" t="s">
        <v>7608</v>
      </c>
      <c r="AJ564" s="6" t="s">
        <v>7609</v>
      </c>
      <c r="AK564" s="6" t="s">
        <v>8483</v>
      </c>
      <c r="AL564" s="6" t="s">
        <v>220</v>
      </c>
      <c r="AQ564" s="6" t="s">
        <v>43</v>
      </c>
      <c r="AV564" s="6" t="s">
        <v>5631</v>
      </c>
      <c r="AX564" s="6" t="s">
        <v>4686</v>
      </c>
      <c r="BA564" s="28">
        <v>0.25</v>
      </c>
      <c r="BC564" s="28">
        <v>0.75</v>
      </c>
      <c r="BK564" s="28">
        <v>0.25</v>
      </c>
      <c r="BZ564" s="6">
        <f t="shared" si="24"/>
        <v>1.25</v>
      </c>
      <c r="CA564" s="6">
        <f t="shared" si="25"/>
        <v>0.25</v>
      </c>
      <c r="CC564" s="26" t="s">
        <v>4687</v>
      </c>
      <c r="CE564" s="6" t="s">
        <v>4434</v>
      </c>
      <c r="CF564" s="6" t="s">
        <v>7644</v>
      </c>
      <c r="CG564" s="6" t="s">
        <v>4434</v>
      </c>
      <c r="CH564" s="6" t="s">
        <v>7612</v>
      </c>
      <c r="CK564" s="6" t="s">
        <v>7645</v>
      </c>
      <c r="CL564" s="6" t="s">
        <v>4537</v>
      </c>
      <c r="CM564" s="6" t="s">
        <v>4737</v>
      </c>
      <c r="CO564" s="6" t="s">
        <v>4434</v>
      </c>
      <c r="CP564" s="6" t="s">
        <v>7646</v>
      </c>
      <c r="CQ564" s="6" t="s">
        <v>7647</v>
      </c>
      <c r="CR564" s="6" t="s">
        <v>8609</v>
      </c>
      <c r="CS564" s="6" t="s">
        <v>7646</v>
      </c>
      <c r="CT564" s="6" t="s">
        <v>7648</v>
      </c>
      <c r="CU564" s="6" t="s">
        <v>4434</v>
      </c>
      <c r="CV564" s="6" t="s">
        <v>7646</v>
      </c>
      <c r="CW564" s="6" t="s">
        <v>7648</v>
      </c>
      <c r="CX564" s="6" t="s">
        <v>4434</v>
      </c>
      <c r="CY564" s="6" t="s">
        <v>4434</v>
      </c>
      <c r="CZ564" s="26" t="s">
        <v>7649</v>
      </c>
      <c r="DC564" s="6" t="s">
        <v>4434</v>
      </c>
      <c r="DD564" s="6" t="s">
        <v>3569</v>
      </c>
      <c r="DF564" s="29">
        <f t="shared" si="26"/>
        <v>0</v>
      </c>
      <c r="DG564" s="6">
        <v>1</v>
      </c>
    </row>
    <row r="565" spans="1:111" hidden="1" x14ac:dyDescent="0.2">
      <c r="A565" s="6">
        <v>582</v>
      </c>
      <c r="B565" s="25">
        <v>46238.616689814815</v>
      </c>
      <c r="C565" s="25">
        <v>46240</v>
      </c>
      <c r="D565" s="6" t="s">
        <v>4901</v>
      </c>
      <c r="F565" s="25"/>
      <c r="G565" s="26" t="s">
        <v>4725</v>
      </c>
      <c r="H565" s="6" t="s">
        <v>7618</v>
      </c>
      <c r="I565" s="6" t="s">
        <v>5606</v>
      </c>
      <c r="J565" s="6" t="s">
        <v>4537</v>
      </c>
      <c r="L565" s="6" t="s">
        <v>7650</v>
      </c>
      <c r="M565" s="6" t="s">
        <v>7620</v>
      </c>
      <c r="N565" s="6" t="s">
        <v>4729</v>
      </c>
      <c r="O565" s="6" t="s">
        <v>7651</v>
      </c>
      <c r="P565" s="6" t="s">
        <v>3532</v>
      </c>
      <c r="Q565" s="6" t="s">
        <v>5203</v>
      </c>
      <c r="S565" s="6" t="s">
        <v>2375</v>
      </c>
      <c r="X565" s="27">
        <v>1052</v>
      </c>
      <c r="Y565" s="27">
        <v>3025</v>
      </c>
      <c r="Z565" s="27">
        <v>6343</v>
      </c>
      <c r="AA565" s="30"/>
      <c r="AB565" s="30">
        <f>SUM(Table2026_09_25[[#This Row],[Number of in-person visits provided in reporting year.]:[Number of video/virtual visits provided in reporting year.]])</f>
        <v>9368</v>
      </c>
      <c r="AC565" s="6" t="s">
        <v>8469</v>
      </c>
      <c r="AF565" s="6" t="s">
        <v>4682</v>
      </c>
      <c r="AG565" s="28">
        <v>23</v>
      </c>
      <c r="AI565" s="6" t="s">
        <v>7622</v>
      </c>
      <c r="AJ565" s="6" t="s">
        <v>7623</v>
      </c>
      <c r="AK565" s="6" t="s">
        <v>8483</v>
      </c>
      <c r="AL565" s="6" t="s">
        <v>4073</v>
      </c>
      <c r="AM565" s="6" t="s">
        <v>7652</v>
      </c>
      <c r="AN565" s="6" t="s">
        <v>7625</v>
      </c>
      <c r="AO565" s="6" t="s">
        <v>7653</v>
      </c>
      <c r="AP565" s="6" t="s">
        <v>7627</v>
      </c>
      <c r="AQ565" s="6" t="s">
        <v>63</v>
      </c>
      <c r="AS565" s="6" t="s">
        <v>7628</v>
      </c>
      <c r="AX565" s="6" t="s">
        <v>4686</v>
      </c>
      <c r="AY565" s="28">
        <v>3</v>
      </c>
      <c r="AZ565" s="28">
        <v>4</v>
      </c>
      <c r="BD565" s="28">
        <v>2.2000000000000002</v>
      </c>
      <c r="BG565" s="28">
        <v>2</v>
      </c>
      <c r="BO565" s="28">
        <v>1</v>
      </c>
      <c r="BP565" s="28">
        <v>16</v>
      </c>
      <c r="BR565" s="28">
        <v>1</v>
      </c>
      <c r="BX565" s="6">
        <v>3</v>
      </c>
      <c r="BY565" s="6" t="s">
        <v>7654</v>
      </c>
      <c r="BZ565" s="6">
        <f t="shared" si="24"/>
        <v>29.2</v>
      </c>
      <c r="CA565" s="6">
        <f t="shared" si="25"/>
        <v>23</v>
      </c>
      <c r="CB565" s="28">
        <v>4</v>
      </c>
      <c r="CC565" s="26" t="s">
        <v>4753</v>
      </c>
      <c r="CD565" s="6" t="s">
        <v>7655</v>
      </c>
      <c r="CE565" s="6" t="s">
        <v>4434</v>
      </c>
      <c r="CF565" s="6" t="s">
        <v>7631</v>
      </c>
      <c r="CG565" s="6" t="s">
        <v>4434</v>
      </c>
      <c r="CH565" s="6" t="s">
        <v>7632</v>
      </c>
      <c r="CK565" s="6" t="s">
        <v>7656</v>
      </c>
      <c r="CL565" s="6" t="s">
        <v>4537</v>
      </c>
      <c r="CM565" s="6" t="s">
        <v>4737</v>
      </c>
      <c r="CO565" s="6" t="s">
        <v>4434</v>
      </c>
      <c r="CP565" s="6" t="s">
        <v>7657</v>
      </c>
      <c r="CQ565" s="6" t="s">
        <v>7658</v>
      </c>
      <c r="CR565" s="6" t="s">
        <v>8609</v>
      </c>
      <c r="CS565" s="6" t="s">
        <v>7657</v>
      </c>
      <c r="CT565" s="6" t="s">
        <v>7659</v>
      </c>
      <c r="CU565" s="6" t="s">
        <v>4434</v>
      </c>
      <c r="CV565" s="6" t="s">
        <v>7657</v>
      </c>
      <c r="CW565" s="6" t="s">
        <v>7638</v>
      </c>
      <c r="CX565" s="6" t="s">
        <v>4434</v>
      </c>
      <c r="CY565" s="6" t="s">
        <v>7639</v>
      </c>
      <c r="CZ565" s="26" t="s">
        <v>7660</v>
      </c>
      <c r="DA565" s="6" t="s">
        <v>7661</v>
      </c>
      <c r="DB565" s="6" t="s">
        <v>7662</v>
      </c>
      <c r="DC565" s="6" t="s">
        <v>4434</v>
      </c>
      <c r="DD565" s="6" t="s">
        <v>7620</v>
      </c>
      <c r="DF565" s="29">
        <f t="shared" si="26"/>
        <v>0</v>
      </c>
      <c r="DG565" s="6">
        <v>1</v>
      </c>
    </row>
    <row r="566" spans="1:111" hidden="1" x14ac:dyDescent="0.2">
      <c r="A566" s="6">
        <v>583</v>
      </c>
      <c r="B566" s="25">
        <v>46240.327488425923</v>
      </c>
      <c r="C566" s="25">
        <v>46240.346539351849</v>
      </c>
      <c r="D566" s="6" t="s">
        <v>4901</v>
      </c>
      <c r="F566" s="25"/>
      <c r="G566" s="26" t="s">
        <v>4676</v>
      </c>
      <c r="H566" s="6" t="s">
        <v>7663</v>
      </c>
      <c r="I566" s="6" t="s">
        <v>7664</v>
      </c>
      <c r="J566" s="6" t="s">
        <v>4537</v>
      </c>
      <c r="L566" s="6" t="s">
        <v>7665</v>
      </c>
      <c r="M566" s="6" t="s">
        <v>3862</v>
      </c>
      <c r="N566" s="6" t="s">
        <v>4729</v>
      </c>
      <c r="P566" s="6" t="s">
        <v>95</v>
      </c>
      <c r="Q566" s="6" t="s">
        <v>4773</v>
      </c>
      <c r="R566" s="6" t="s">
        <v>7666</v>
      </c>
      <c r="S566" s="6" t="s">
        <v>499</v>
      </c>
      <c r="X566" s="27">
        <v>1236</v>
      </c>
      <c r="Y566" s="27">
        <v>1236</v>
      </c>
      <c r="Z566" s="27">
        <v>0</v>
      </c>
      <c r="AA566" s="27">
        <v>0</v>
      </c>
      <c r="AB566" s="27">
        <f>SUM(Table2026_09_25[[#This Row],[Number of in-person visits provided in reporting year.]:[Number of video/virtual visits provided in reporting year.]])</f>
        <v>1236</v>
      </c>
      <c r="AC566" s="6" t="s">
        <v>8469</v>
      </c>
      <c r="AF566" s="6" t="s">
        <v>4682</v>
      </c>
      <c r="AG566" s="28">
        <v>30</v>
      </c>
      <c r="AH566" s="6" t="s">
        <v>7667</v>
      </c>
      <c r="AI566" s="6" t="s">
        <v>7668</v>
      </c>
      <c r="AJ566" s="6" t="s">
        <v>512</v>
      </c>
      <c r="AK566" s="6" t="s">
        <v>8483</v>
      </c>
      <c r="AL566" s="6" t="s">
        <v>511</v>
      </c>
      <c r="AQ566" s="6" t="s">
        <v>544</v>
      </c>
      <c r="AW566" s="6" t="s">
        <v>5168</v>
      </c>
      <c r="AX566" s="6" t="s">
        <v>7669</v>
      </c>
      <c r="AY566" s="28">
        <v>0.1</v>
      </c>
      <c r="AZ566" s="28">
        <v>0.8</v>
      </c>
      <c r="BA566" s="28">
        <v>0</v>
      </c>
      <c r="BB566" s="28">
        <v>0</v>
      </c>
      <c r="BC566" s="28">
        <v>0.8</v>
      </c>
      <c r="BD566" s="28">
        <v>0</v>
      </c>
      <c r="BE566" s="28">
        <v>0</v>
      </c>
      <c r="BF566" s="28">
        <v>0</v>
      </c>
      <c r="BG566" s="28">
        <v>0</v>
      </c>
      <c r="BH566" s="28">
        <v>0</v>
      </c>
      <c r="BI566" s="28">
        <v>0</v>
      </c>
      <c r="BJ566" s="28">
        <v>0</v>
      </c>
      <c r="BK566" s="28">
        <v>0</v>
      </c>
      <c r="BL566" s="28">
        <v>0</v>
      </c>
      <c r="BM566" s="28">
        <v>0</v>
      </c>
      <c r="BN566" s="28">
        <v>0</v>
      </c>
      <c r="BO566" s="28">
        <v>0</v>
      </c>
      <c r="BP566" s="28">
        <v>0</v>
      </c>
      <c r="BQ566" s="28">
        <v>1.8</v>
      </c>
      <c r="BR566" s="28">
        <v>0</v>
      </c>
      <c r="BS566" s="28">
        <v>0</v>
      </c>
      <c r="BT566" s="28">
        <v>0</v>
      </c>
      <c r="BU566" s="28">
        <v>0</v>
      </c>
      <c r="BV566" s="28"/>
      <c r="BW566" s="28"/>
      <c r="BX566" s="28"/>
      <c r="BY566" s="28" t="s">
        <v>4881</v>
      </c>
      <c r="BZ566" s="6">
        <f t="shared" si="24"/>
        <v>3.5</v>
      </c>
      <c r="CA566" s="6">
        <f t="shared" si="25"/>
        <v>1.8</v>
      </c>
      <c r="CB566" s="28">
        <v>0</v>
      </c>
      <c r="CC566" s="26" t="s">
        <v>4753</v>
      </c>
      <c r="CD566" s="6" t="s">
        <v>7670</v>
      </c>
      <c r="CE566" s="6" t="s">
        <v>4537</v>
      </c>
      <c r="CG566" s="6" t="s">
        <v>4537</v>
      </c>
      <c r="CJ566" s="6" t="s">
        <v>5148</v>
      </c>
      <c r="CK566" s="6" t="s">
        <v>4689</v>
      </c>
      <c r="CL566" s="6" t="s">
        <v>4537</v>
      </c>
      <c r="CM566" s="6" t="s">
        <v>4737</v>
      </c>
      <c r="CN566" s="6" t="s">
        <v>7671</v>
      </c>
      <c r="CO566" s="6" t="s">
        <v>8607</v>
      </c>
      <c r="CP566" s="6" t="s">
        <v>4758</v>
      </c>
      <c r="CQ566" s="6" t="s">
        <v>7672</v>
      </c>
      <c r="CR566" s="6" t="s">
        <v>8609</v>
      </c>
      <c r="CS566" s="6" t="s">
        <v>4738</v>
      </c>
      <c r="CT566" s="6" t="s">
        <v>7673</v>
      </c>
      <c r="CU566" s="6" t="s">
        <v>8607</v>
      </c>
      <c r="CV566" s="6" t="s">
        <v>4694</v>
      </c>
      <c r="CX566" s="6" t="s">
        <v>4537</v>
      </c>
      <c r="CY566" s="6" t="s">
        <v>4537</v>
      </c>
      <c r="CZ566" s="26" t="s">
        <v>7674</v>
      </c>
      <c r="DC566" s="6" t="s">
        <v>4434</v>
      </c>
      <c r="DD566" s="6" t="s">
        <v>3862</v>
      </c>
      <c r="DF566" s="29">
        <f t="shared" si="26"/>
        <v>0</v>
      </c>
      <c r="DG566" s="29">
        <v>1</v>
      </c>
    </row>
    <row r="567" spans="1:111" hidden="1" x14ac:dyDescent="0.2">
      <c r="A567" s="6">
        <v>584</v>
      </c>
      <c r="B567" s="25">
        <v>46240.348356481481</v>
      </c>
      <c r="C567" s="25">
        <v>46240.357314814813</v>
      </c>
      <c r="D567" s="6" t="s">
        <v>4901</v>
      </c>
      <c r="F567" s="25"/>
      <c r="G567" s="26" t="s">
        <v>4725</v>
      </c>
      <c r="H567" s="6" t="s">
        <v>7663</v>
      </c>
      <c r="I567" s="6" t="s">
        <v>6593</v>
      </c>
      <c r="J567" s="6" t="s">
        <v>4537</v>
      </c>
      <c r="L567" s="6" t="s">
        <v>510</v>
      </c>
      <c r="M567" s="6" t="s">
        <v>3862</v>
      </c>
      <c r="N567" s="6" t="s">
        <v>4729</v>
      </c>
      <c r="P567" s="6" t="s">
        <v>95</v>
      </c>
      <c r="Q567" s="6" t="s">
        <v>4773</v>
      </c>
      <c r="R567" s="6" t="s">
        <v>7675</v>
      </c>
      <c r="S567" s="6" t="s">
        <v>499</v>
      </c>
      <c r="X567" s="27">
        <v>1210</v>
      </c>
      <c r="Y567" s="27">
        <v>1210</v>
      </c>
      <c r="Z567" s="27">
        <v>0</v>
      </c>
      <c r="AA567" s="27">
        <v>0</v>
      </c>
      <c r="AB567" s="27">
        <f>SUM(Table2026_09_25[[#This Row],[Number of in-person visits provided in reporting year.]:[Number of video/virtual visits provided in reporting year.]])</f>
        <v>1210</v>
      </c>
      <c r="AC567" s="6" t="s">
        <v>8469</v>
      </c>
      <c r="AF567" s="6" t="s">
        <v>4682</v>
      </c>
      <c r="AG567" s="28">
        <v>30</v>
      </c>
      <c r="AH567" s="6" t="s">
        <v>7676</v>
      </c>
      <c r="AI567" s="6" t="s">
        <v>7668</v>
      </c>
      <c r="AJ567" s="6" t="s">
        <v>512</v>
      </c>
      <c r="AK567" s="6" t="s">
        <v>8483</v>
      </c>
      <c r="AL567" s="6" t="s">
        <v>511</v>
      </c>
      <c r="AQ567" s="6" t="s">
        <v>544</v>
      </c>
      <c r="AW567" s="6" t="s">
        <v>5168</v>
      </c>
      <c r="AX567" s="6" t="s">
        <v>7669</v>
      </c>
      <c r="AY567" s="28">
        <v>0.1</v>
      </c>
      <c r="AZ567" s="28">
        <v>0.8</v>
      </c>
      <c r="BC567" s="28">
        <v>0.8</v>
      </c>
      <c r="BQ567" s="28">
        <v>1.8</v>
      </c>
      <c r="BZ567" s="6">
        <f t="shared" si="24"/>
        <v>3.5</v>
      </c>
      <c r="CA567" s="6">
        <f t="shared" si="25"/>
        <v>1.8</v>
      </c>
      <c r="CB567" s="28">
        <v>0</v>
      </c>
      <c r="CC567" s="26" t="s">
        <v>4753</v>
      </c>
      <c r="CD567" s="6" t="s">
        <v>7677</v>
      </c>
      <c r="CE567" s="6" t="s">
        <v>4537</v>
      </c>
      <c r="CG567" s="6" t="s">
        <v>4537</v>
      </c>
      <c r="CJ567" s="6" t="s">
        <v>5148</v>
      </c>
      <c r="CK567" s="6" t="s">
        <v>4689</v>
      </c>
      <c r="CL567" s="6" t="s">
        <v>4537</v>
      </c>
      <c r="CM567" s="6" t="s">
        <v>4737</v>
      </c>
      <c r="CN567" s="6" t="s">
        <v>7678</v>
      </c>
      <c r="CO567" s="6" t="s">
        <v>4434</v>
      </c>
      <c r="CP567" s="6" t="s">
        <v>7679</v>
      </c>
      <c r="CR567" s="6" t="s">
        <v>8609</v>
      </c>
      <c r="CS567" s="6" t="s">
        <v>4738</v>
      </c>
      <c r="CT567" s="6" t="s">
        <v>7680</v>
      </c>
      <c r="CU567" s="6" t="s">
        <v>8607</v>
      </c>
      <c r="CV567" s="6" t="s">
        <v>4694</v>
      </c>
      <c r="CX567" s="6" t="s">
        <v>4537</v>
      </c>
      <c r="CY567" s="6" t="s">
        <v>4537</v>
      </c>
      <c r="CZ567" s="26" t="s">
        <v>7681</v>
      </c>
      <c r="DC567" s="6" t="s">
        <v>4434</v>
      </c>
      <c r="DD567" s="6" t="s">
        <v>3862</v>
      </c>
      <c r="DF567" s="29">
        <f t="shared" si="26"/>
        <v>0</v>
      </c>
      <c r="DG567" s="6">
        <v>1</v>
      </c>
    </row>
    <row r="568" spans="1:111" hidden="1" x14ac:dyDescent="0.2">
      <c r="A568" s="6">
        <v>585</v>
      </c>
      <c r="B568" s="25">
        <v>46240.600208333337</v>
      </c>
      <c r="C568" s="25">
        <v>46240</v>
      </c>
      <c r="D568" s="6" t="s">
        <v>4901</v>
      </c>
      <c r="F568" s="25"/>
      <c r="G568" s="26" t="s">
        <v>4676</v>
      </c>
      <c r="H568" s="6" t="s">
        <v>7682</v>
      </c>
      <c r="I568" s="6" t="s">
        <v>4727</v>
      </c>
      <c r="J568" s="6" t="s">
        <v>4537</v>
      </c>
      <c r="L568" s="6" t="s">
        <v>7683</v>
      </c>
      <c r="M568" s="6" t="s">
        <v>7684</v>
      </c>
      <c r="N568" s="6" t="s">
        <v>4679</v>
      </c>
      <c r="O568" s="6" t="s">
        <v>7685</v>
      </c>
      <c r="P568" s="6" t="s">
        <v>358</v>
      </c>
      <c r="Q568" s="6" t="s">
        <v>4730</v>
      </c>
      <c r="W568" s="6" t="s">
        <v>353</v>
      </c>
      <c r="X568" s="27">
        <v>217</v>
      </c>
      <c r="Y568" s="27">
        <v>0</v>
      </c>
      <c r="Z568" s="27">
        <v>0</v>
      </c>
      <c r="AA568" s="27">
        <v>0</v>
      </c>
      <c r="AB568" s="27">
        <f>SUM(Table2026_09_25[[#This Row],[Number of in-person visits provided in reporting year.]:[Number of video/virtual visits provided in reporting year.]])</f>
        <v>0</v>
      </c>
      <c r="AC568" s="6" t="s">
        <v>8468</v>
      </c>
      <c r="AD568" s="28" t="s">
        <v>6149</v>
      </c>
      <c r="AE568" s="28" t="s">
        <v>7686</v>
      </c>
      <c r="AF568" s="6" t="s">
        <v>4732</v>
      </c>
      <c r="AG568" s="28">
        <v>10.8</v>
      </c>
      <c r="AH568" s="6" t="s">
        <v>7687</v>
      </c>
      <c r="AI568" s="6" t="s">
        <v>7688</v>
      </c>
      <c r="AJ568" s="6" t="s">
        <v>7623</v>
      </c>
      <c r="AK568" s="6" t="s">
        <v>8483</v>
      </c>
      <c r="AL568" s="6" t="s">
        <v>308</v>
      </c>
      <c r="AQ568" s="6" t="s">
        <v>63</v>
      </c>
      <c r="AS568" s="6" t="s">
        <v>7689</v>
      </c>
      <c r="AX568" s="6" t="s">
        <v>4686</v>
      </c>
      <c r="AY568" s="28">
        <v>1.5</v>
      </c>
      <c r="AZ568" s="28">
        <v>1.42</v>
      </c>
      <c r="BA568" s="28">
        <v>1</v>
      </c>
      <c r="BB568" s="28">
        <v>0.4</v>
      </c>
      <c r="BC568" s="28">
        <v>1</v>
      </c>
      <c r="BD568" s="28">
        <v>0</v>
      </c>
      <c r="BE568" s="28">
        <v>0</v>
      </c>
      <c r="BF568" s="28">
        <v>0</v>
      </c>
      <c r="BG568" s="28">
        <v>2.1</v>
      </c>
      <c r="BH568" s="28">
        <v>1.5</v>
      </c>
      <c r="BI568" s="28">
        <v>0</v>
      </c>
      <c r="BJ568" s="28">
        <v>5.21</v>
      </c>
      <c r="BL568" s="28">
        <v>2.7</v>
      </c>
      <c r="BM568" s="28">
        <v>1.5</v>
      </c>
      <c r="BN568" s="28">
        <v>0</v>
      </c>
      <c r="BO568" s="28">
        <v>0</v>
      </c>
      <c r="BP568" s="28">
        <v>11.63</v>
      </c>
      <c r="BQ568" s="28">
        <v>11.97</v>
      </c>
      <c r="BR568" s="28">
        <v>0.4</v>
      </c>
      <c r="BS568" s="28">
        <v>1</v>
      </c>
      <c r="BT568" s="28">
        <v>0.6</v>
      </c>
      <c r="BU568" s="28">
        <v>0</v>
      </c>
      <c r="BV568" s="28"/>
      <c r="BW568" s="28"/>
      <c r="BX568" s="28">
        <v>0.5</v>
      </c>
      <c r="BY568" s="6" t="s">
        <v>7690</v>
      </c>
      <c r="BZ568" s="6">
        <f t="shared" si="24"/>
        <v>43.93</v>
      </c>
      <c r="CA568" s="6">
        <f t="shared" si="25"/>
        <v>39.510000000000005</v>
      </c>
      <c r="CC568" s="26" t="s">
        <v>4753</v>
      </c>
      <c r="CD568" s="6" t="s">
        <v>7691</v>
      </c>
      <c r="CE568" s="6" t="s">
        <v>4434</v>
      </c>
      <c r="CF568" s="6" t="s">
        <v>7692</v>
      </c>
      <c r="CG568" s="6" t="s">
        <v>4434</v>
      </c>
      <c r="CH568" s="6" t="s">
        <v>7693</v>
      </c>
      <c r="CI568" s="6" t="s">
        <v>7694</v>
      </c>
      <c r="CK568" s="6" t="s">
        <v>7695</v>
      </c>
      <c r="CL568" s="6" t="s">
        <v>4434</v>
      </c>
      <c r="CM568" s="6" t="s">
        <v>7696</v>
      </c>
      <c r="CN568" s="6" t="s">
        <v>7697</v>
      </c>
      <c r="CO568" s="6" t="s">
        <v>4434</v>
      </c>
      <c r="CP568" s="6" t="s">
        <v>7698</v>
      </c>
      <c r="CQ568" s="6" t="s">
        <v>7699</v>
      </c>
      <c r="CR568" s="6" t="s">
        <v>8609</v>
      </c>
      <c r="CS568" s="6" t="s">
        <v>7700</v>
      </c>
      <c r="CT568" s="6" t="s">
        <v>4693</v>
      </c>
      <c r="CU568" s="6" t="s">
        <v>8607</v>
      </c>
      <c r="CV568" s="6" t="s">
        <v>4694</v>
      </c>
      <c r="CW568" s="6" t="s">
        <v>233</v>
      </c>
      <c r="CX568" s="6" t="s">
        <v>4434</v>
      </c>
      <c r="CY568" s="6" t="s">
        <v>7639</v>
      </c>
      <c r="CZ568" s="26" t="s">
        <v>7701</v>
      </c>
      <c r="DA568" s="6" t="s">
        <v>7702</v>
      </c>
      <c r="DC568" s="6" t="s">
        <v>4434</v>
      </c>
      <c r="DD568" s="6" t="s">
        <v>7620</v>
      </c>
      <c r="DF568" s="29">
        <f t="shared" si="26"/>
        <v>0</v>
      </c>
      <c r="DG568" s="29">
        <v>1</v>
      </c>
    </row>
    <row r="569" spans="1:111" hidden="1" x14ac:dyDescent="0.2">
      <c r="A569" s="6">
        <v>586</v>
      </c>
      <c r="B569" s="25">
        <v>46240.630914351852</v>
      </c>
      <c r="C569" s="25">
        <v>46240</v>
      </c>
      <c r="D569" s="6" t="s">
        <v>4901</v>
      </c>
      <c r="F569" s="25"/>
      <c r="G569" s="26" t="s">
        <v>4725</v>
      </c>
      <c r="H569" s="6" t="s">
        <v>7682</v>
      </c>
      <c r="I569" s="6" t="s">
        <v>4727</v>
      </c>
      <c r="J569" s="6" t="s">
        <v>4537</v>
      </c>
      <c r="L569" s="6" t="s">
        <v>7683</v>
      </c>
      <c r="M569" s="6" t="s">
        <v>7684</v>
      </c>
      <c r="N569" s="6" t="s">
        <v>4679</v>
      </c>
      <c r="O569" s="6" t="s">
        <v>7685</v>
      </c>
      <c r="P569" s="6" t="s">
        <v>358</v>
      </c>
      <c r="Q569" s="6" t="s">
        <v>4730</v>
      </c>
      <c r="W569" s="6" t="s">
        <v>353</v>
      </c>
      <c r="X569" s="27">
        <v>223</v>
      </c>
      <c r="Y569" s="27">
        <v>0</v>
      </c>
      <c r="Z569" s="27">
        <v>0</v>
      </c>
      <c r="AA569" s="27">
        <v>0</v>
      </c>
      <c r="AB569" s="27">
        <f>SUM(Table2026_09_25[[#This Row],[Number of in-person visits provided in reporting year.]:[Number of video/virtual visits provided in reporting year.]])</f>
        <v>0</v>
      </c>
      <c r="AC569" s="6" t="s">
        <v>8468</v>
      </c>
      <c r="AD569" s="28" t="s">
        <v>6149</v>
      </c>
      <c r="AE569" s="28" t="s">
        <v>7703</v>
      </c>
      <c r="AF569" s="6" t="s">
        <v>4732</v>
      </c>
      <c r="AG569" s="28">
        <v>0</v>
      </c>
      <c r="AH569" s="6" t="s">
        <v>7704</v>
      </c>
      <c r="AI569" s="6" t="s">
        <v>7688</v>
      </c>
      <c r="AJ569" s="6" t="s">
        <v>7623</v>
      </c>
      <c r="AK569" s="6" t="s">
        <v>8483</v>
      </c>
      <c r="AL569" s="6" t="s">
        <v>308</v>
      </c>
      <c r="AQ569" s="6" t="s">
        <v>63</v>
      </c>
      <c r="AS569" s="6" t="s">
        <v>7628</v>
      </c>
      <c r="AX569" s="6" t="s">
        <v>4686</v>
      </c>
      <c r="AY569" s="28">
        <v>1.5</v>
      </c>
      <c r="AZ569" s="28">
        <v>1.22</v>
      </c>
      <c r="BA569" s="28">
        <v>1</v>
      </c>
      <c r="BB569" s="28">
        <v>0.4</v>
      </c>
      <c r="BC569" s="28">
        <v>1</v>
      </c>
      <c r="BD569" s="28">
        <v>0</v>
      </c>
      <c r="BE569" s="28">
        <v>0</v>
      </c>
      <c r="BF569" s="28">
        <v>0</v>
      </c>
      <c r="BG569" s="28">
        <v>2.1</v>
      </c>
      <c r="BH569" s="28">
        <v>1.5</v>
      </c>
      <c r="BI569" s="28">
        <v>0</v>
      </c>
      <c r="BJ569" s="28">
        <v>4</v>
      </c>
      <c r="BK569" s="28">
        <v>0</v>
      </c>
      <c r="BL569" s="28">
        <v>2.7</v>
      </c>
      <c r="BM569" s="28">
        <v>1.5</v>
      </c>
      <c r="BN569" s="28">
        <v>0</v>
      </c>
      <c r="BO569" s="28">
        <v>0</v>
      </c>
      <c r="BP569" s="28">
        <v>12.12</v>
      </c>
      <c r="BQ569" s="28">
        <v>12.57</v>
      </c>
      <c r="BR569" s="28">
        <v>0.4</v>
      </c>
      <c r="BS569" s="28">
        <v>1</v>
      </c>
      <c r="BT569" s="28">
        <v>0.6</v>
      </c>
      <c r="BU569" s="28">
        <v>0</v>
      </c>
      <c r="BV569" s="28"/>
      <c r="BW569" s="28"/>
      <c r="BX569" s="28">
        <v>0.5</v>
      </c>
      <c r="BY569" s="6" t="s">
        <v>7705</v>
      </c>
      <c r="BZ569" s="6">
        <f t="shared" si="24"/>
        <v>43.61</v>
      </c>
      <c r="CA569" s="6">
        <f t="shared" si="25"/>
        <v>39.39</v>
      </c>
      <c r="CC569" s="26" t="s">
        <v>4753</v>
      </c>
      <c r="CD569" s="6" t="s">
        <v>7706</v>
      </c>
      <c r="CE569" s="6" t="s">
        <v>4434</v>
      </c>
      <c r="CF569" s="6" t="s">
        <v>4813</v>
      </c>
      <c r="CG569" s="6" t="s">
        <v>4434</v>
      </c>
      <c r="CH569" s="6" t="s">
        <v>7707</v>
      </c>
      <c r="CI569" s="6" t="s">
        <v>7708</v>
      </c>
      <c r="CK569" s="6" t="s">
        <v>7695</v>
      </c>
      <c r="CL569" s="6" t="s">
        <v>4434</v>
      </c>
      <c r="CM569" s="6" t="s">
        <v>7709</v>
      </c>
      <c r="CN569" s="6" t="s">
        <v>5439</v>
      </c>
      <c r="CO569" s="6" t="s">
        <v>4434</v>
      </c>
      <c r="CP569" s="6" t="s">
        <v>7710</v>
      </c>
      <c r="CQ569" s="6" t="s">
        <v>7711</v>
      </c>
      <c r="CR569" s="6" t="s">
        <v>8609</v>
      </c>
      <c r="CS569" s="6" t="s">
        <v>7712</v>
      </c>
      <c r="CT569" s="6" t="s">
        <v>4693</v>
      </c>
      <c r="CU569" s="6" t="s">
        <v>8607</v>
      </c>
      <c r="CV569" s="6" t="s">
        <v>4694</v>
      </c>
      <c r="CX569" s="6" t="s">
        <v>4434</v>
      </c>
      <c r="CY569" s="6" t="s">
        <v>7639</v>
      </c>
      <c r="CZ569" s="6" t="s">
        <v>7674</v>
      </c>
      <c r="DA569" s="6" t="s">
        <v>7713</v>
      </c>
      <c r="DC569" s="6" t="s">
        <v>4434</v>
      </c>
      <c r="DD569" s="6" t="s">
        <v>7620</v>
      </c>
      <c r="DF569" s="29">
        <f t="shared" si="26"/>
        <v>0</v>
      </c>
      <c r="DG569" s="6">
        <v>1</v>
      </c>
    </row>
    <row r="570" spans="1:111" hidden="1" x14ac:dyDescent="0.2">
      <c r="A570" s="6">
        <v>587</v>
      </c>
      <c r="B570" s="25">
        <v>46240.647627314815</v>
      </c>
      <c r="C570" s="25">
        <v>46240</v>
      </c>
      <c r="D570" s="6" t="s">
        <v>4901</v>
      </c>
      <c r="F570" s="25"/>
      <c r="G570" s="26" t="s">
        <v>4676</v>
      </c>
      <c r="H570" s="6" t="s">
        <v>7682</v>
      </c>
      <c r="I570" s="6" t="s">
        <v>6276</v>
      </c>
      <c r="J570" s="6" t="s">
        <v>4537</v>
      </c>
      <c r="L570" s="6" t="s">
        <v>735</v>
      </c>
      <c r="M570" s="6" t="s">
        <v>7714</v>
      </c>
      <c r="N570" s="6" t="s">
        <v>4679</v>
      </c>
      <c r="O570" s="6" t="s">
        <v>7685</v>
      </c>
      <c r="P570" s="6" t="s">
        <v>1241</v>
      </c>
      <c r="Q570" s="6" t="s">
        <v>4730</v>
      </c>
      <c r="W570" s="6" t="s">
        <v>1241</v>
      </c>
      <c r="X570" s="27">
        <v>86</v>
      </c>
      <c r="Y570" s="27">
        <v>0</v>
      </c>
      <c r="Z570" s="27">
        <v>0</v>
      </c>
      <c r="AA570" s="27">
        <v>0</v>
      </c>
      <c r="AB570" s="27">
        <f>SUM(Table2026_09_25[[#This Row],[Number of in-person visits provided in reporting year.]:[Number of video/virtual visits provided in reporting year.]])</f>
        <v>0</v>
      </c>
      <c r="AC570" s="6" t="s">
        <v>8468</v>
      </c>
      <c r="AD570" s="28" t="s">
        <v>6149</v>
      </c>
      <c r="AE570" s="28" t="s">
        <v>7715</v>
      </c>
      <c r="AF570" s="6" t="s">
        <v>4732</v>
      </c>
      <c r="AG570" s="28">
        <v>16.7</v>
      </c>
      <c r="AH570" s="6" t="s">
        <v>7716</v>
      </c>
      <c r="AI570" s="6" t="s">
        <v>7688</v>
      </c>
      <c r="AJ570" s="6" t="s">
        <v>7623</v>
      </c>
      <c r="AK570" s="6" t="s">
        <v>8483</v>
      </c>
      <c r="AL570" s="6" t="s">
        <v>308</v>
      </c>
      <c r="AQ570" s="6" t="s">
        <v>63</v>
      </c>
      <c r="AS570" s="6" t="s">
        <v>7628</v>
      </c>
      <c r="AX570" s="6" t="s">
        <v>4686</v>
      </c>
      <c r="AY570" s="28">
        <v>0.75</v>
      </c>
      <c r="AZ570" s="28">
        <v>0.33</v>
      </c>
      <c r="BA570" s="28">
        <v>0</v>
      </c>
      <c r="BB570" s="28">
        <v>0.4</v>
      </c>
      <c r="BC570" s="28">
        <v>0</v>
      </c>
      <c r="BD570" s="28">
        <v>1</v>
      </c>
      <c r="BE570" s="28">
        <v>0</v>
      </c>
      <c r="BF570" s="28">
        <v>0</v>
      </c>
      <c r="BG570" s="28">
        <v>0.6</v>
      </c>
      <c r="BH570" s="28">
        <v>0.59</v>
      </c>
      <c r="BI570" s="28">
        <v>0</v>
      </c>
      <c r="BJ570" s="28">
        <v>6.46</v>
      </c>
      <c r="BK570" s="28">
        <v>0</v>
      </c>
      <c r="BL570" s="28">
        <v>0.4</v>
      </c>
      <c r="BM570" s="28">
        <v>0.59</v>
      </c>
      <c r="BN570" s="28">
        <v>0</v>
      </c>
      <c r="BO570" s="28">
        <v>0</v>
      </c>
      <c r="BP570" s="28">
        <v>10.42</v>
      </c>
      <c r="BQ570" s="28">
        <v>15.87</v>
      </c>
      <c r="BR570" s="28">
        <v>0.6</v>
      </c>
      <c r="BS570" s="28">
        <v>0</v>
      </c>
      <c r="BT570" s="28">
        <v>0.2</v>
      </c>
      <c r="BU570" s="28">
        <v>1</v>
      </c>
      <c r="BV570" s="28"/>
      <c r="BW570" s="28"/>
      <c r="BX570" s="28">
        <v>2.5</v>
      </c>
      <c r="BY570" s="6" t="s">
        <v>7717</v>
      </c>
      <c r="BZ570" s="6">
        <f t="shared" si="24"/>
        <v>39.21</v>
      </c>
      <c r="CA570" s="6">
        <f t="shared" si="25"/>
        <v>39.630000000000003</v>
      </c>
      <c r="CC570" s="26" t="s">
        <v>4753</v>
      </c>
      <c r="CD570" s="6" t="s">
        <v>7718</v>
      </c>
      <c r="CE570" s="6" t="s">
        <v>4434</v>
      </c>
      <c r="CF570" s="6" t="s">
        <v>7719</v>
      </c>
      <c r="CG570" s="6" t="s">
        <v>4434</v>
      </c>
      <c r="CH570" s="6" t="s">
        <v>7720</v>
      </c>
      <c r="CI570" s="6" t="s">
        <v>7721</v>
      </c>
      <c r="CK570" s="6" t="s">
        <v>7722</v>
      </c>
      <c r="CL570" s="6" t="s">
        <v>4537</v>
      </c>
      <c r="CM570" s="6" t="s">
        <v>4737</v>
      </c>
      <c r="CN570" s="6" t="s">
        <v>224</v>
      </c>
      <c r="CO570" s="6" t="s">
        <v>4434</v>
      </c>
      <c r="CP570" s="6" t="s">
        <v>7723</v>
      </c>
      <c r="CQ570" s="6" t="s">
        <v>7724</v>
      </c>
      <c r="CR570" s="6" t="s">
        <v>8609</v>
      </c>
      <c r="CS570" s="6" t="s">
        <v>7725</v>
      </c>
      <c r="CT570" s="6" t="s">
        <v>7726</v>
      </c>
      <c r="CU570" s="6" t="s">
        <v>8607</v>
      </c>
      <c r="CV570" s="6" t="s">
        <v>7727</v>
      </c>
      <c r="CX570" s="6" t="s">
        <v>4434</v>
      </c>
      <c r="CY570" s="6" t="s">
        <v>7639</v>
      </c>
      <c r="CZ570" s="6" t="s">
        <v>7681</v>
      </c>
      <c r="DA570" s="6" t="s">
        <v>7728</v>
      </c>
      <c r="DC570" s="6" t="s">
        <v>4434</v>
      </c>
      <c r="DD570" s="6" t="s">
        <v>7620</v>
      </c>
      <c r="DF570" s="29">
        <f t="shared" si="26"/>
        <v>0</v>
      </c>
      <c r="DG570" s="29">
        <v>1</v>
      </c>
    </row>
    <row r="571" spans="1:111" hidden="1" x14ac:dyDescent="0.2">
      <c r="A571" s="6">
        <v>588</v>
      </c>
      <c r="B571" s="25">
        <v>46240.668136574073</v>
      </c>
      <c r="C571" s="25">
        <v>46240</v>
      </c>
      <c r="D571" s="6" t="s">
        <v>4901</v>
      </c>
      <c r="F571" s="25"/>
      <c r="G571" s="26" t="s">
        <v>4725</v>
      </c>
      <c r="H571" s="6" t="s">
        <v>7682</v>
      </c>
      <c r="I571" s="6" t="s">
        <v>6276</v>
      </c>
      <c r="J571" s="6" t="s">
        <v>4537</v>
      </c>
      <c r="L571" s="6" t="s">
        <v>7729</v>
      </c>
      <c r="M571" s="6" t="s">
        <v>7714</v>
      </c>
      <c r="N571" s="6" t="s">
        <v>4679</v>
      </c>
      <c r="O571" s="6" t="s">
        <v>7685</v>
      </c>
      <c r="P571" s="6" t="s">
        <v>1241</v>
      </c>
      <c r="Q571" s="6" t="s">
        <v>4730</v>
      </c>
      <c r="W571" s="6" t="s">
        <v>1241</v>
      </c>
      <c r="X571" s="27">
        <v>89</v>
      </c>
      <c r="Y571" s="27">
        <v>0</v>
      </c>
      <c r="Z571" s="27">
        <v>0</v>
      </c>
      <c r="AA571" s="30"/>
      <c r="AB571" s="30">
        <f>SUM(Table2026_09_25[[#This Row],[Number of in-person visits provided in reporting year.]:[Number of video/virtual visits provided in reporting year.]])</f>
        <v>0</v>
      </c>
      <c r="AC571" s="6" t="s">
        <v>8468</v>
      </c>
      <c r="AD571" s="28" t="s">
        <v>6149</v>
      </c>
      <c r="AE571" s="28" t="s">
        <v>7730</v>
      </c>
      <c r="AF571" s="6" t="s">
        <v>4732</v>
      </c>
      <c r="AG571" s="28">
        <v>0</v>
      </c>
      <c r="AH571" s="6" t="s">
        <v>7731</v>
      </c>
      <c r="AI571" s="6" t="s">
        <v>7688</v>
      </c>
      <c r="AJ571" s="6" t="s">
        <v>7623</v>
      </c>
      <c r="AK571" s="6" t="s">
        <v>8483</v>
      </c>
      <c r="AL571" s="6" t="s">
        <v>308</v>
      </c>
      <c r="AQ571" s="6" t="s">
        <v>63</v>
      </c>
      <c r="AS571" s="6" t="s">
        <v>7628</v>
      </c>
      <c r="AX571" s="6" t="s">
        <v>4686</v>
      </c>
      <c r="AY571" s="28">
        <v>0.83</v>
      </c>
      <c r="AZ571" s="28">
        <v>0.33</v>
      </c>
      <c r="BA571" s="28">
        <v>0</v>
      </c>
      <c r="BB571" s="28">
        <v>0.4</v>
      </c>
      <c r="BC571" s="28">
        <v>0</v>
      </c>
      <c r="BD571" s="28">
        <v>1</v>
      </c>
      <c r="BE571" s="28">
        <v>0</v>
      </c>
      <c r="BF571" s="28">
        <v>0</v>
      </c>
      <c r="BG571" s="28">
        <v>0.75</v>
      </c>
      <c r="BH571" s="28">
        <v>0.5</v>
      </c>
      <c r="BI571" s="28">
        <v>0</v>
      </c>
      <c r="BJ571" s="28">
        <v>7.34</v>
      </c>
      <c r="BK571" s="28">
        <v>0</v>
      </c>
      <c r="BL571" s="28">
        <v>0.4</v>
      </c>
      <c r="BM571" s="28">
        <v>0.5</v>
      </c>
      <c r="BN571" s="28">
        <v>0</v>
      </c>
      <c r="BO571" s="28">
        <v>0</v>
      </c>
      <c r="BP571" s="28">
        <v>10.37</v>
      </c>
      <c r="BQ571" s="28">
        <v>15.35</v>
      </c>
      <c r="BR571" s="28">
        <v>0.6</v>
      </c>
      <c r="BS571" s="28">
        <v>0</v>
      </c>
      <c r="BT571" s="28">
        <v>0.2</v>
      </c>
      <c r="BU571" s="28">
        <v>1</v>
      </c>
      <c r="BV571" s="28"/>
      <c r="BW571" s="28"/>
      <c r="BX571" s="28">
        <v>4.5999999999999996</v>
      </c>
      <c r="BY571" s="6" t="s">
        <v>7732</v>
      </c>
      <c r="BZ571" s="6">
        <f t="shared" si="24"/>
        <v>39.570000000000007</v>
      </c>
      <c r="CA571" s="6">
        <f t="shared" si="25"/>
        <v>42.01</v>
      </c>
      <c r="CC571" s="26" t="s">
        <v>4753</v>
      </c>
      <c r="CD571" s="6" t="s">
        <v>7733</v>
      </c>
      <c r="CE571" s="6" t="s">
        <v>4434</v>
      </c>
      <c r="CF571" s="6" t="s">
        <v>7719</v>
      </c>
      <c r="CG571" s="6" t="s">
        <v>4434</v>
      </c>
      <c r="CH571" s="6" t="s">
        <v>7734</v>
      </c>
      <c r="CI571" s="6" t="s">
        <v>7735</v>
      </c>
      <c r="CK571" s="6" t="s">
        <v>7736</v>
      </c>
      <c r="CL571" s="6" t="s">
        <v>4537</v>
      </c>
      <c r="CM571" s="6" t="s">
        <v>4737</v>
      </c>
      <c r="CO571" s="6" t="s">
        <v>4434</v>
      </c>
      <c r="CP571" s="6" t="s">
        <v>7737</v>
      </c>
      <c r="CQ571" s="6" t="s">
        <v>7738</v>
      </c>
      <c r="CR571" s="6" t="s">
        <v>8609</v>
      </c>
      <c r="CS571" s="6" t="s">
        <v>7739</v>
      </c>
      <c r="CT571" s="6" t="s">
        <v>7740</v>
      </c>
      <c r="CU571" s="6" t="s">
        <v>4434</v>
      </c>
      <c r="CV571" s="6" t="s">
        <v>7741</v>
      </c>
      <c r="CX571" s="6" t="s">
        <v>4434</v>
      </c>
      <c r="CY571" s="6" t="s">
        <v>7639</v>
      </c>
      <c r="CZ571" s="6" t="s">
        <v>7701</v>
      </c>
      <c r="DA571" s="6" t="s">
        <v>7742</v>
      </c>
      <c r="DC571" s="6" t="s">
        <v>4434</v>
      </c>
      <c r="DD571" s="6" t="s">
        <v>7620</v>
      </c>
      <c r="DF571" s="29">
        <f t="shared" si="26"/>
        <v>0</v>
      </c>
      <c r="DG571" s="6">
        <v>1</v>
      </c>
    </row>
    <row r="572" spans="1:111" ht="16" hidden="1" x14ac:dyDescent="0.2">
      <c r="A572" s="6">
        <v>589</v>
      </c>
      <c r="B572" s="25">
        <v>46238.627071759256</v>
      </c>
      <c r="C572" s="25">
        <v>46241.647361111114</v>
      </c>
      <c r="D572" s="6" t="s">
        <v>4901</v>
      </c>
      <c r="F572" s="25"/>
      <c r="G572" s="26" t="s">
        <v>4725</v>
      </c>
      <c r="H572" s="6" t="s">
        <v>7605</v>
      </c>
      <c r="I572" s="6" t="s">
        <v>7743</v>
      </c>
      <c r="J572" s="6" t="s">
        <v>4537</v>
      </c>
      <c r="L572" s="6" t="s">
        <v>7744</v>
      </c>
      <c r="M572" s="6" t="s">
        <v>2005</v>
      </c>
      <c r="N572" s="6" t="s">
        <v>4679</v>
      </c>
      <c r="P572" s="6" t="s">
        <v>2265</v>
      </c>
      <c r="Q572" s="31" t="s">
        <v>987</v>
      </c>
      <c r="V572" s="6" t="s">
        <v>1057</v>
      </c>
      <c r="X572" s="27">
        <v>855</v>
      </c>
      <c r="Y572" s="30"/>
      <c r="Z572" s="30"/>
      <c r="AA572" s="30"/>
      <c r="AB572" s="30">
        <f>SUM(Table2026_09_25[[#This Row],[Number of in-person visits provided in reporting year.]:[Number of video/virtual visits provided in reporting year.]])</f>
        <v>0</v>
      </c>
      <c r="AC572" s="6" t="s">
        <v>8469</v>
      </c>
      <c r="AF572" s="6" t="s">
        <v>4682</v>
      </c>
      <c r="AI572" s="6" t="s">
        <v>7608</v>
      </c>
      <c r="AJ572" s="6" t="s">
        <v>7609</v>
      </c>
      <c r="AK572" s="6" t="s">
        <v>8483</v>
      </c>
      <c r="AL572" s="6" t="s">
        <v>220</v>
      </c>
      <c r="AQ572" s="6" t="s">
        <v>43</v>
      </c>
      <c r="AV572" s="6" t="s">
        <v>5631</v>
      </c>
      <c r="AX572" s="6" t="s">
        <v>4686</v>
      </c>
      <c r="BX572" s="6">
        <v>1</v>
      </c>
      <c r="BY572" s="28" t="s">
        <v>4699</v>
      </c>
      <c r="BZ572" s="6">
        <f t="shared" si="24"/>
        <v>0</v>
      </c>
      <c r="CA572" s="6">
        <f t="shared" si="25"/>
        <v>1</v>
      </c>
      <c r="CC572" s="26" t="s">
        <v>4687</v>
      </c>
      <c r="CD572" s="6" t="s">
        <v>7745</v>
      </c>
      <c r="CE572" s="6" t="s">
        <v>4434</v>
      </c>
      <c r="CF572" s="6" t="s">
        <v>7746</v>
      </c>
      <c r="CG572" s="6" t="s">
        <v>4434</v>
      </c>
      <c r="CH572" s="6" t="s">
        <v>7746</v>
      </c>
      <c r="CI572" s="6" t="s">
        <v>7747</v>
      </c>
      <c r="CJ572" s="6" t="s">
        <v>8598</v>
      </c>
      <c r="CK572" s="6" t="s">
        <v>7748</v>
      </c>
      <c r="CL572" s="6" t="s">
        <v>4537</v>
      </c>
      <c r="CM572" s="6" t="s">
        <v>4737</v>
      </c>
      <c r="CO572" s="6" t="s">
        <v>8607</v>
      </c>
      <c r="CP572" s="6" t="s">
        <v>7749</v>
      </c>
      <c r="CR572" s="6" t="s">
        <v>4537</v>
      </c>
      <c r="CS572" s="6" t="s">
        <v>7750</v>
      </c>
      <c r="CT572" s="6" t="s">
        <v>7648</v>
      </c>
      <c r="CU572" s="6" t="s">
        <v>8607</v>
      </c>
      <c r="CV572" s="6" t="s">
        <v>7751</v>
      </c>
      <c r="CW572" s="6" t="s">
        <v>7648</v>
      </c>
      <c r="CX572" s="6" t="s">
        <v>4537</v>
      </c>
      <c r="CY572" s="6" t="s">
        <v>4537</v>
      </c>
      <c r="CZ572" s="6" t="s">
        <v>7617</v>
      </c>
      <c r="DC572" s="6" t="s">
        <v>4434</v>
      </c>
      <c r="DD572" s="6" t="s">
        <v>3569</v>
      </c>
      <c r="DF572" s="29">
        <f t="shared" si="26"/>
        <v>0</v>
      </c>
      <c r="DG572" s="6">
        <v>1</v>
      </c>
    </row>
    <row r="573" spans="1:111" hidden="1" x14ac:dyDescent="0.2">
      <c r="A573" s="6">
        <v>590</v>
      </c>
      <c r="B573" s="25">
        <v>46243.830590277779</v>
      </c>
      <c r="C573" s="25">
        <v>46243.845648148148</v>
      </c>
      <c r="D573" s="6" t="s">
        <v>4901</v>
      </c>
      <c r="F573" s="25"/>
      <c r="G573" s="26" t="s">
        <v>4725</v>
      </c>
      <c r="H573" s="6" t="s">
        <v>7482</v>
      </c>
      <c r="I573" s="6" t="s">
        <v>6276</v>
      </c>
      <c r="J573" s="6" t="s">
        <v>4537</v>
      </c>
      <c r="L573" s="6" t="s">
        <v>7752</v>
      </c>
      <c r="M573" s="6" t="s">
        <v>7753</v>
      </c>
      <c r="N573" s="6" t="s">
        <v>4679</v>
      </c>
      <c r="P573" s="6" t="s">
        <v>1241</v>
      </c>
      <c r="Q573" s="6" t="s">
        <v>4730</v>
      </c>
      <c r="W573" s="6" t="s">
        <v>1241</v>
      </c>
      <c r="X573" s="27">
        <v>33</v>
      </c>
      <c r="Y573" s="30"/>
      <c r="Z573" s="30"/>
      <c r="AA573" s="30"/>
      <c r="AB573" s="30">
        <f>SUM(Table2026_09_25[[#This Row],[Number of in-person visits provided in reporting year.]:[Number of video/virtual visits provided in reporting year.]])</f>
        <v>0</v>
      </c>
      <c r="AC573" s="6" t="s">
        <v>8468</v>
      </c>
      <c r="AD573" s="28" t="s">
        <v>4953</v>
      </c>
      <c r="AE573" s="28" t="s">
        <v>4747</v>
      </c>
      <c r="AF573" s="6" t="s">
        <v>4732</v>
      </c>
      <c r="AG573" s="28">
        <v>68.7</v>
      </c>
      <c r="AI573" s="6" t="s">
        <v>7486</v>
      </c>
      <c r="AJ573" s="6" t="s">
        <v>512</v>
      </c>
      <c r="AK573" s="6" t="s">
        <v>8483</v>
      </c>
      <c r="AL573" s="6" t="s">
        <v>7487</v>
      </c>
      <c r="AQ573" s="6" t="s">
        <v>544</v>
      </c>
      <c r="AR573" s="6" t="s">
        <v>6817</v>
      </c>
      <c r="AW573" s="6" t="s">
        <v>7754</v>
      </c>
      <c r="AX573" s="6" t="s">
        <v>4686</v>
      </c>
      <c r="AY573" s="28">
        <v>0.8</v>
      </c>
      <c r="AZ573" s="28">
        <v>1</v>
      </c>
      <c r="BA573" s="28">
        <v>0</v>
      </c>
      <c r="BB573" s="28">
        <v>0.65</v>
      </c>
      <c r="BC573" s="28">
        <v>0</v>
      </c>
      <c r="BD573" s="28">
        <v>1.6</v>
      </c>
      <c r="BE573" s="28">
        <v>0</v>
      </c>
      <c r="BF573" s="28">
        <v>0.65</v>
      </c>
      <c r="BG573" s="28">
        <v>1</v>
      </c>
      <c r="BH573" s="28">
        <v>1</v>
      </c>
      <c r="BI573" s="28">
        <v>0</v>
      </c>
      <c r="BJ573" s="28">
        <v>6</v>
      </c>
      <c r="BK573" s="28">
        <v>0.65</v>
      </c>
      <c r="BL573" s="28">
        <v>0.65</v>
      </c>
      <c r="BM573" s="28">
        <v>0.65</v>
      </c>
      <c r="BN573" s="28">
        <v>0</v>
      </c>
      <c r="BO573" s="28">
        <v>0</v>
      </c>
      <c r="BP573" s="28">
        <v>11</v>
      </c>
      <c r="BQ573" s="28">
        <v>12</v>
      </c>
      <c r="BR573" s="28">
        <v>1</v>
      </c>
      <c r="BS573" s="28">
        <v>0</v>
      </c>
      <c r="BT573" s="28">
        <v>0.4</v>
      </c>
      <c r="BU573" s="28">
        <v>2.5</v>
      </c>
      <c r="BV573" s="28"/>
      <c r="BW573" s="28"/>
      <c r="BX573" s="28"/>
      <c r="BZ573" s="6">
        <f t="shared" si="24"/>
        <v>41.550000000000004</v>
      </c>
      <c r="CA573" s="6">
        <f t="shared" si="25"/>
        <v>38.15</v>
      </c>
      <c r="CB573" s="28">
        <v>0</v>
      </c>
      <c r="CC573" s="26" t="s">
        <v>4753</v>
      </c>
      <c r="CD573" s="6" t="s">
        <v>7755</v>
      </c>
      <c r="CE573" s="6" t="s">
        <v>4434</v>
      </c>
      <c r="CF573" s="6" t="s">
        <v>7756</v>
      </c>
      <c r="CG573" s="6" t="s">
        <v>4434</v>
      </c>
      <c r="CH573" s="6" t="s">
        <v>7757</v>
      </c>
      <c r="CI573" s="6" t="s">
        <v>7758</v>
      </c>
      <c r="CJ573" s="6" t="s">
        <v>8598</v>
      </c>
      <c r="CK573" s="6" t="s">
        <v>7759</v>
      </c>
      <c r="CL573" s="6" t="s">
        <v>4434</v>
      </c>
      <c r="CM573" s="6" t="s">
        <v>7760</v>
      </c>
      <c r="CO573" s="6" t="s">
        <v>8607</v>
      </c>
      <c r="CP573" s="6" t="s">
        <v>4758</v>
      </c>
      <c r="CQ573" s="6" t="s">
        <v>7761</v>
      </c>
      <c r="CR573" s="6" t="s">
        <v>8609</v>
      </c>
      <c r="CS573" s="6" t="s">
        <v>4738</v>
      </c>
      <c r="CT573" s="6" t="s">
        <v>7762</v>
      </c>
      <c r="CU573" s="6" t="s">
        <v>8607</v>
      </c>
      <c r="CV573" s="6" t="s">
        <v>4694</v>
      </c>
      <c r="CX573" s="6" t="s">
        <v>4537</v>
      </c>
      <c r="CY573" s="6" t="s">
        <v>4537</v>
      </c>
      <c r="DC573" s="6" t="s">
        <v>4434</v>
      </c>
      <c r="DD573" s="6" t="s">
        <v>7753</v>
      </c>
      <c r="DF573" s="29">
        <f t="shared" si="26"/>
        <v>0</v>
      </c>
      <c r="DG573" s="6">
        <v>1</v>
      </c>
    </row>
    <row r="574" spans="1:111" hidden="1" x14ac:dyDescent="0.2">
      <c r="A574" s="6">
        <v>591</v>
      </c>
      <c r="B574" s="25">
        <v>46243.845925925925</v>
      </c>
      <c r="C574" s="25">
        <v>46243.854513888888</v>
      </c>
      <c r="D574" s="6" t="s">
        <v>4901</v>
      </c>
      <c r="F574" s="25"/>
      <c r="G574" s="26" t="s">
        <v>4725</v>
      </c>
      <c r="H574" s="6" t="s">
        <v>7482</v>
      </c>
      <c r="I574" s="6" t="s">
        <v>6276</v>
      </c>
      <c r="J574" s="6" t="s">
        <v>4537</v>
      </c>
      <c r="L574" s="6" t="s">
        <v>7763</v>
      </c>
      <c r="M574" s="6" t="s">
        <v>7753</v>
      </c>
      <c r="N574" s="6" t="s">
        <v>4679</v>
      </c>
      <c r="P574" s="6" t="s">
        <v>6840</v>
      </c>
      <c r="Q574" s="6" t="s">
        <v>4730</v>
      </c>
      <c r="W574" s="6" t="s">
        <v>6840</v>
      </c>
      <c r="X574" s="27">
        <v>38</v>
      </c>
      <c r="Y574" s="30"/>
      <c r="Z574" s="30"/>
      <c r="AA574" s="30"/>
      <c r="AB574" s="30">
        <f>SUM(Table2026_09_25[[#This Row],[Number of in-person visits provided in reporting year.]:[Number of video/virtual visits provided in reporting year.]])</f>
        <v>0</v>
      </c>
      <c r="AC574" s="6" t="s">
        <v>8468</v>
      </c>
      <c r="AD574" s="28" t="s">
        <v>4807</v>
      </c>
      <c r="AE574" s="28" t="s">
        <v>7764</v>
      </c>
      <c r="AF574" s="6" t="s">
        <v>4732</v>
      </c>
      <c r="AG574" s="28">
        <v>34.1</v>
      </c>
      <c r="AI574" s="6" t="s">
        <v>7486</v>
      </c>
      <c r="AJ574" s="6" t="s">
        <v>512</v>
      </c>
      <c r="AK574" s="6" t="s">
        <v>8483</v>
      </c>
      <c r="AL574" s="6" t="s">
        <v>7487</v>
      </c>
      <c r="AQ574" s="6" t="s">
        <v>544</v>
      </c>
      <c r="AR574" s="6" t="s">
        <v>6817</v>
      </c>
      <c r="AW574" s="6" t="s">
        <v>7754</v>
      </c>
      <c r="AX574" s="6" t="s">
        <v>4686</v>
      </c>
      <c r="AY574" s="28">
        <v>0.2</v>
      </c>
      <c r="AZ574" s="28">
        <v>0.7</v>
      </c>
      <c r="BA574" s="28">
        <v>0</v>
      </c>
      <c r="BB574" s="28">
        <v>0.35</v>
      </c>
      <c r="BC574" s="28">
        <v>0</v>
      </c>
      <c r="BD574" s="28">
        <v>0.8</v>
      </c>
      <c r="BE574" s="28">
        <v>0</v>
      </c>
      <c r="BF574" s="28">
        <v>0.35</v>
      </c>
      <c r="BG574" s="28">
        <v>1</v>
      </c>
      <c r="BH574" s="28">
        <v>1</v>
      </c>
      <c r="BI574" s="28">
        <v>0</v>
      </c>
      <c r="BK574" s="28">
        <v>0.35</v>
      </c>
      <c r="BL574" s="28">
        <v>0.35</v>
      </c>
      <c r="BM574" s="28">
        <v>0.35</v>
      </c>
      <c r="BN574" s="28">
        <v>0</v>
      </c>
      <c r="BO574" s="28">
        <v>0.2</v>
      </c>
      <c r="BP574" s="28">
        <v>5</v>
      </c>
      <c r="BQ574" s="28">
        <v>6</v>
      </c>
      <c r="BR574" s="28">
        <v>1</v>
      </c>
      <c r="BS574" s="28">
        <v>0</v>
      </c>
      <c r="BT574" s="28">
        <v>0.2</v>
      </c>
      <c r="BU574" s="28">
        <v>0.5</v>
      </c>
      <c r="BV574" s="28"/>
      <c r="BW574" s="28"/>
      <c r="BX574" s="28"/>
      <c r="BZ574" s="6">
        <f t="shared" si="24"/>
        <v>18.349999999999998</v>
      </c>
      <c r="CA574" s="6">
        <f t="shared" si="25"/>
        <v>16.649999999999999</v>
      </c>
      <c r="CB574" s="28">
        <v>0</v>
      </c>
      <c r="CC574" s="26" t="s">
        <v>4753</v>
      </c>
      <c r="CD574" s="6" t="s">
        <v>7755</v>
      </c>
      <c r="CE574" s="6" t="s">
        <v>4434</v>
      </c>
      <c r="CF574" s="6" t="s">
        <v>7765</v>
      </c>
      <c r="CG574" s="6" t="s">
        <v>4434</v>
      </c>
      <c r="CH574" s="6" t="s">
        <v>7766</v>
      </c>
      <c r="CI574" s="6" t="s">
        <v>7767</v>
      </c>
      <c r="CK574" s="6" t="s">
        <v>7768</v>
      </c>
      <c r="CL574" s="6" t="s">
        <v>4537</v>
      </c>
      <c r="CM574" s="6" t="s">
        <v>7769</v>
      </c>
      <c r="CO574" s="6" t="s">
        <v>8607</v>
      </c>
      <c r="CP574" s="6" t="s">
        <v>4758</v>
      </c>
      <c r="CR574" s="6" t="s">
        <v>8609</v>
      </c>
      <c r="CS574" s="6" t="s">
        <v>4738</v>
      </c>
      <c r="CT574" s="6" t="s">
        <v>7770</v>
      </c>
      <c r="CU574" s="6" t="s">
        <v>4434</v>
      </c>
      <c r="CV574" s="6" t="s">
        <v>4738</v>
      </c>
      <c r="CW574" s="6" t="s">
        <v>7771</v>
      </c>
      <c r="CX574" s="6" t="s">
        <v>4434</v>
      </c>
      <c r="CY574" s="6" t="s">
        <v>7772</v>
      </c>
      <c r="CZ574" s="6" t="s">
        <v>7773</v>
      </c>
      <c r="DC574" s="6" t="s">
        <v>4434</v>
      </c>
      <c r="DD574" s="6" t="s">
        <v>7753</v>
      </c>
      <c r="DF574" s="29">
        <f t="shared" si="26"/>
        <v>0</v>
      </c>
      <c r="DG574" s="6">
        <v>1</v>
      </c>
    </row>
    <row r="575" spans="1:111" x14ac:dyDescent="0.2">
      <c r="A575" s="6">
        <v>592</v>
      </c>
      <c r="B575" s="25">
        <v>46247.600335648145</v>
      </c>
      <c r="C575" s="25">
        <v>46247.610034722224</v>
      </c>
      <c r="D575" s="6" t="s">
        <v>4901</v>
      </c>
      <c r="F575" s="25"/>
      <c r="G575" s="26" t="s">
        <v>4676</v>
      </c>
      <c r="H575" s="6" t="s">
        <v>5750</v>
      </c>
      <c r="I575" s="6" t="s">
        <v>4815</v>
      </c>
      <c r="J575" s="6" t="s">
        <v>4434</v>
      </c>
      <c r="L575" s="6" t="s">
        <v>7196</v>
      </c>
      <c r="M575" s="6" t="s">
        <v>5753</v>
      </c>
      <c r="N575" s="6" t="s">
        <v>4729</v>
      </c>
      <c r="O575" s="6" t="s">
        <v>7774</v>
      </c>
      <c r="P575" s="6" t="s">
        <v>8325</v>
      </c>
      <c r="Q575" s="6" t="s">
        <v>4773</v>
      </c>
      <c r="S575" s="6" t="s">
        <v>778</v>
      </c>
      <c r="V575" s="6" t="s">
        <v>588</v>
      </c>
      <c r="W575" s="6" t="s">
        <v>588</v>
      </c>
      <c r="X575" s="27">
        <v>563</v>
      </c>
      <c r="Y575" s="27">
        <v>1875</v>
      </c>
      <c r="Z575" s="27">
        <v>3772</v>
      </c>
      <c r="AA575" s="27">
        <v>1446</v>
      </c>
      <c r="AB575" s="27">
        <f>SUM(Table2026_09_25[[#This Row],[Number of in-person visits provided in reporting year.]:[Number of video/virtual visits provided in reporting year.]])</f>
        <v>7093</v>
      </c>
      <c r="AC575" s="6" t="s">
        <v>8469</v>
      </c>
      <c r="AF575" s="6" t="s">
        <v>4682</v>
      </c>
      <c r="AG575" s="28">
        <v>26</v>
      </c>
      <c r="AI575" s="6" t="s">
        <v>5755</v>
      </c>
      <c r="AJ575" s="6" t="s">
        <v>43</v>
      </c>
      <c r="AK575" s="6" t="s">
        <v>8483</v>
      </c>
      <c r="AL575" s="6" t="s">
        <v>112</v>
      </c>
      <c r="AQ575" s="6" t="s">
        <v>43</v>
      </c>
      <c r="AV575" s="6" t="s">
        <v>4733</v>
      </c>
      <c r="AX575" s="6" t="s">
        <v>4686</v>
      </c>
      <c r="AY575" s="28">
        <v>0.2</v>
      </c>
      <c r="AZ575" s="28">
        <v>0.6</v>
      </c>
      <c r="BA575" s="28">
        <v>0</v>
      </c>
      <c r="BB575" s="28">
        <v>0</v>
      </c>
      <c r="BC575" s="28">
        <v>0</v>
      </c>
      <c r="BD575" s="28">
        <v>1.59</v>
      </c>
      <c r="BE575" s="28">
        <v>0</v>
      </c>
      <c r="BF575" s="28">
        <v>0</v>
      </c>
      <c r="BG575" s="28">
        <v>1.5</v>
      </c>
      <c r="BH575" s="28">
        <v>0</v>
      </c>
      <c r="BI575" s="28">
        <v>0</v>
      </c>
      <c r="BJ575" s="28">
        <v>0</v>
      </c>
      <c r="BK575" s="28">
        <v>0</v>
      </c>
      <c r="BL575" s="28">
        <v>0</v>
      </c>
      <c r="BM575" s="28">
        <v>0</v>
      </c>
      <c r="BN575" s="28">
        <v>0</v>
      </c>
      <c r="BO575" s="28">
        <v>0</v>
      </c>
      <c r="BP575" s="28">
        <v>0.5</v>
      </c>
      <c r="BQ575" s="28">
        <v>0</v>
      </c>
      <c r="BR575" s="28">
        <v>1.5</v>
      </c>
      <c r="BS575" s="28">
        <v>0</v>
      </c>
      <c r="BT575" s="28">
        <v>0</v>
      </c>
      <c r="BU575" s="28">
        <v>0</v>
      </c>
      <c r="BV575" s="28"/>
      <c r="BW575" s="28"/>
      <c r="BX575" s="28"/>
      <c r="BZ575" s="6">
        <f t="shared" ref="BZ575:BZ638" si="27">SUM(AY575:BW575)</f>
        <v>5.8900000000000006</v>
      </c>
      <c r="CA575" s="6">
        <f t="shared" ref="CA575:CA638" si="28">(SUM(BB575))+(SUM(BE575:BM575))+(SUM(BO575:BV575))+BX575</f>
        <v>3.5</v>
      </c>
      <c r="CB575" s="28">
        <v>0.5</v>
      </c>
      <c r="CC575" s="26" t="s">
        <v>4687</v>
      </c>
      <c r="CD575" s="6" t="s">
        <v>7775</v>
      </c>
      <c r="CE575" s="6" t="s">
        <v>4537</v>
      </c>
      <c r="CG575" s="6" t="s">
        <v>4537</v>
      </c>
      <c r="CI575" s="6" t="s">
        <v>233</v>
      </c>
      <c r="CJ575" s="6" t="s">
        <v>5148</v>
      </c>
      <c r="CK575" s="6" t="s">
        <v>4689</v>
      </c>
      <c r="CL575" s="6" t="s">
        <v>4537</v>
      </c>
      <c r="CM575" s="6" t="s">
        <v>4737</v>
      </c>
      <c r="CO575" s="6" t="s">
        <v>8607</v>
      </c>
      <c r="CP575" s="6" t="s">
        <v>4758</v>
      </c>
      <c r="CR575" s="6" t="s">
        <v>4537</v>
      </c>
      <c r="CS575" s="6" t="s">
        <v>4759</v>
      </c>
      <c r="CU575" s="6" t="s">
        <v>8607</v>
      </c>
      <c r="CV575" s="6" t="s">
        <v>4694</v>
      </c>
      <c r="CX575" s="6" t="s">
        <v>4537</v>
      </c>
      <c r="CY575" s="6" t="s">
        <v>4537</v>
      </c>
      <c r="DC575" s="6" t="s">
        <v>4434</v>
      </c>
      <c r="DD575" s="6" t="s">
        <v>5753</v>
      </c>
      <c r="DF575" s="29">
        <f t="shared" ref="DF575:DF638" si="29">SUBTOTAL(103,G575)</f>
        <v>1</v>
      </c>
      <c r="DG575" s="29">
        <v>1</v>
      </c>
    </row>
    <row r="576" spans="1:111" x14ac:dyDescent="0.2">
      <c r="A576" s="6">
        <v>593</v>
      </c>
      <c r="B576" s="25">
        <v>46247.610185185185</v>
      </c>
      <c r="C576" s="25">
        <v>46247.637696759259</v>
      </c>
      <c r="D576" s="6" t="s">
        <v>4901</v>
      </c>
      <c r="F576" s="25"/>
      <c r="G576" s="26" t="s">
        <v>4676</v>
      </c>
      <c r="H576" s="6" t="s">
        <v>5750</v>
      </c>
      <c r="I576" s="6" t="s">
        <v>4815</v>
      </c>
      <c r="J576" s="6" t="s">
        <v>4434</v>
      </c>
      <c r="L576" s="6" t="s">
        <v>7776</v>
      </c>
      <c r="M576" s="6" t="s">
        <v>5753</v>
      </c>
      <c r="N576" s="6" t="s">
        <v>4729</v>
      </c>
      <c r="O576" s="6" t="s">
        <v>7774</v>
      </c>
      <c r="P576" s="6" t="s">
        <v>704</v>
      </c>
      <c r="Q576" s="6" t="s">
        <v>4773</v>
      </c>
      <c r="S576" s="6" t="s">
        <v>778</v>
      </c>
      <c r="V576" s="6" t="s">
        <v>499</v>
      </c>
      <c r="W576" s="6" t="s">
        <v>7777</v>
      </c>
      <c r="X576" s="27">
        <v>78</v>
      </c>
      <c r="Y576" s="27">
        <v>1408</v>
      </c>
      <c r="Z576" s="27">
        <v>43</v>
      </c>
      <c r="AA576" s="27">
        <v>602</v>
      </c>
      <c r="AB576" s="27">
        <f>SUM(Table2026_09_25[[#This Row],[Number of in-person visits provided in reporting year.]:[Number of video/virtual visits provided in reporting year.]])</f>
        <v>2053</v>
      </c>
      <c r="AC576" s="6" t="s">
        <v>8469</v>
      </c>
      <c r="AF576" s="6" t="s">
        <v>4682</v>
      </c>
      <c r="AG576" s="28">
        <v>98</v>
      </c>
      <c r="AI576" s="6" t="s">
        <v>5755</v>
      </c>
      <c r="AJ576" s="6" t="s">
        <v>43</v>
      </c>
      <c r="AK576" s="6" t="s">
        <v>8483</v>
      </c>
      <c r="AL576" s="6" t="s">
        <v>112</v>
      </c>
      <c r="AQ576" s="6" t="s">
        <v>43</v>
      </c>
      <c r="AV576" s="6" t="s">
        <v>4733</v>
      </c>
      <c r="AX576" s="6" t="s">
        <v>4686</v>
      </c>
      <c r="AY576" s="28">
        <v>0.5</v>
      </c>
      <c r="AZ576" s="28">
        <v>1.6</v>
      </c>
      <c r="BA576" s="28">
        <v>0</v>
      </c>
      <c r="BB576" s="28">
        <v>0</v>
      </c>
      <c r="BC576" s="28">
        <v>0</v>
      </c>
      <c r="BD576" s="28">
        <v>0.59</v>
      </c>
      <c r="BE576" s="28">
        <v>0</v>
      </c>
      <c r="BF576" s="28">
        <v>0</v>
      </c>
      <c r="BG576" s="28">
        <v>0.86</v>
      </c>
      <c r="BH576" s="28">
        <v>0</v>
      </c>
      <c r="BM576" s="28">
        <v>0.03</v>
      </c>
      <c r="BN576" s="28">
        <v>0</v>
      </c>
      <c r="BO576" s="28">
        <v>0</v>
      </c>
      <c r="BP576" s="28">
        <v>1</v>
      </c>
      <c r="BQ576" s="28">
        <v>0</v>
      </c>
      <c r="BR576" s="28">
        <v>1</v>
      </c>
      <c r="BS576" s="28">
        <v>0</v>
      </c>
      <c r="BT576" s="28">
        <v>0</v>
      </c>
      <c r="BU576" s="28">
        <v>0</v>
      </c>
      <c r="BV576" s="28"/>
      <c r="BW576" s="28"/>
      <c r="BX576" s="28"/>
      <c r="BZ576" s="6">
        <f t="shared" si="27"/>
        <v>5.58</v>
      </c>
      <c r="CA576" s="6">
        <f t="shared" si="28"/>
        <v>2.89</v>
      </c>
      <c r="CB576" s="28">
        <v>0</v>
      </c>
      <c r="CC576" s="26" t="s">
        <v>4687</v>
      </c>
      <c r="CD576" s="6" t="s">
        <v>7775</v>
      </c>
      <c r="CE576" s="6" t="s">
        <v>4537</v>
      </c>
      <c r="CG576" s="6" t="s">
        <v>4537</v>
      </c>
      <c r="CJ576" s="6" t="s">
        <v>5148</v>
      </c>
      <c r="CK576" s="6" t="s">
        <v>4689</v>
      </c>
      <c r="CL576" s="6" t="s">
        <v>4537</v>
      </c>
      <c r="CM576" s="6" t="s">
        <v>4737</v>
      </c>
      <c r="CO576" s="6" t="s">
        <v>8607</v>
      </c>
      <c r="CP576" s="6" t="s">
        <v>4758</v>
      </c>
      <c r="CR576" s="6" t="s">
        <v>8609</v>
      </c>
      <c r="CS576" s="6" t="s">
        <v>7778</v>
      </c>
      <c r="CT576" s="6" t="s">
        <v>6337</v>
      </c>
      <c r="CU576" s="6" t="s">
        <v>4434</v>
      </c>
      <c r="CV576" s="6" t="s">
        <v>5149</v>
      </c>
      <c r="CW576" s="6" t="s">
        <v>4949</v>
      </c>
      <c r="CX576" s="6" t="s">
        <v>4537</v>
      </c>
      <c r="CY576" s="6" t="s">
        <v>4537</v>
      </c>
      <c r="DC576" s="6" t="s">
        <v>4434</v>
      </c>
      <c r="DD576" s="6" t="s">
        <v>5753</v>
      </c>
      <c r="DF576" s="29">
        <f t="shared" si="29"/>
        <v>1</v>
      </c>
      <c r="DG576" s="29">
        <v>1</v>
      </c>
    </row>
    <row r="577" spans="1:111" x14ac:dyDescent="0.2">
      <c r="A577" s="6">
        <v>594</v>
      </c>
      <c r="B577" s="25">
        <v>46247.641655092593</v>
      </c>
      <c r="C577" s="25">
        <v>46247.648414351854</v>
      </c>
      <c r="D577" s="6" t="s">
        <v>4901</v>
      </c>
      <c r="F577" s="25"/>
      <c r="G577" s="26" t="s">
        <v>4725</v>
      </c>
      <c r="H577" s="6" t="s">
        <v>5750</v>
      </c>
      <c r="I577" s="6" t="s">
        <v>5606</v>
      </c>
      <c r="J577" s="6" t="s">
        <v>4434</v>
      </c>
      <c r="L577" s="6" t="s">
        <v>870</v>
      </c>
      <c r="M577" s="6" t="s">
        <v>5753</v>
      </c>
      <c r="N577" s="6" t="s">
        <v>4729</v>
      </c>
      <c r="O577" s="6" t="s">
        <v>7774</v>
      </c>
      <c r="P577" s="6" t="s">
        <v>704</v>
      </c>
      <c r="Q577" s="6" t="s">
        <v>4773</v>
      </c>
      <c r="S577" s="6" t="s">
        <v>778</v>
      </c>
      <c r="V577" s="6" t="s">
        <v>7779</v>
      </c>
      <c r="W577" s="6" t="s">
        <v>3411</v>
      </c>
      <c r="X577" s="27">
        <v>81</v>
      </c>
      <c r="Y577" s="27">
        <v>1823</v>
      </c>
      <c r="Z577" s="27">
        <v>11</v>
      </c>
      <c r="AA577" s="27">
        <v>845</v>
      </c>
      <c r="AB577" s="27">
        <f>SUM(Table2026_09_25[[#This Row],[Number of in-person visits provided in reporting year.]:[Number of video/virtual visits provided in reporting year.]])</f>
        <v>2679</v>
      </c>
      <c r="AC577" s="6" t="s">
        <v>8469</v>
      </c>
      <c r="AF577" s="6" t="s">
        <v>4682</v>
      </c>
      <c r="AG577" s="28">
        <v>55</v>
      </c>
      <c r="AI577" s="6" t="s">
        <v>5755</v>
      </c>
      <c r="AJ577" s="6" t="s">
        <v>43</v>
      </c>
      <c r="AK577" s="6" t="s">
        <v>8483</v>
      </c>
      <c r="AL577" s="6" t="s">
        <v>112</v>
      </c>
      <c r="AQ577" s="6" t="s">
        <v>43</v>
      </c>
      <c r="AV577" s="6" t="s">
        <v>4733</v>
      </c>
      <c r="AX577" s="6" t="s">
        <v>4686</v>
      </c>
      <c r="AY577" s="28">
        <v>0.49</v>
      </c>
      <c r="AZ577" s="28">
        <v>0.5</v>
      </c>
      <c r="BA577" s="28">
        <v>0</v>
      </c>
      <c r="BB577" s="28">
        <v>0</v>
      </c>
      <c r="BC577" s="28">
        <v>0</v>
      </c>
      <c r="BD577" s="28">
        <v>0.59</v>
      </c>
      <c r="BE577" s="28">
        <v>0</v>
      </c>
      <c r="BF577" s="28">
        <v>0</v>
      </c>
      <c r="BG577" s="28">
        <v>0.86</v>
      </c>
      <c r="BH577" s="28">
        <v>0</v>
      </c>
      <c r="BI577" s="28">
        <v>0</v>
      </c>
      <c r="BJ577" s="28">
        <v>0</v>
      </c>
      <c r="BK577" s="28">
        <v>0</v>
      </c>
      <c r="BL577" s="28">
        <v>0</v>
      </c>
      <c r="BM577" s="28">
        <v>0.03</v>
      </c>
      <c r="BN577" s="28">
        <v>0</v>
      </c>
      <c r="BO577" s="28">
        <v>0</v>
      </c>
      <c r="BP577" s="28">
        <v>1</v>
      </c>
      <c r="BQ577" s="28">
        <v>0</v>
      </c>
      <c r="BR577" s="28">
        <v>1</v>
      </c>
      <c r="BS577" s="28">
        <v>0</v>
      </c>
      <c r="BT577" s="28">
        <v>0</v>
      </c>
      <c r="BU577" s="28">
        <v>0</v>
      </c>
      <c r="BV577" s="28"/>
      <c r="BW577" s="28"/>
      <c r="BX577" s="28"/>
      <c r="BZ577" s="6">
        <f t="shared" si="27"/>
        <v>4.47</v>
      </c>
      <c r="CA577" s="6">
        <f t="shared" si="28"/>
        <v>2.89</v>
      </c>
      <c r="CB577" s="28">
        <v>0.03</v>
      </c>
      <c r="CC577" s="26" t="s">
        <v>4687</v>
      </c>
      <c r="CD577" s="6" t="s">
        <v>7775</v>
      </c>
      <c r="CE577" s="6" t="s">
        <v>4537</v>
      </c>
      <c r="CG577" s="6" t="s">
        <v>4537</v>
      </c>
      <c r="CJ577" s="6" t="s">
        <v>5148</v>
      </c>
      <c r="CK577" s="6" t="s">
        <v>4689</v>
      </c>
      <c r="CL577" s="6" t="s">
        <v>4537</v>
      </c>
      <c r="CM577" s="6" t="s">
        <v>4737</v>
      </c>
      <c r="CO577" s="6" t="s">
        <v>8607</v>
      </c>
      <c r="CP577" s="6" t="s">
        <v>4758</v>
      </c>
      <c r="CR577" s="6" t="s">
        <v>8609</v>
      </c>
      <c r="CS577" s="6" t="s">
        <v>5149</v>
      </c>
      <c r="CT577" s="6" t="s">
        <v>6337</v>
      </c>
      <c r="CU577" s="6" t="s">
        <v>4434</v>
      </c>
      <c r="CV577" s="6" t="s">
        <v>5149</v>
      </c>
      <c r="CW577" s="6" t="s">
        <v>4949</v>
      </c>
      <c r="CX577" s="6" t="s">
        <v>4537</v>
      </c>
      <c r="CY577" s="6" t="s">
        <v>4537</v>
      </c>
      <c r="DC577" s="6" t="s">
        <v>4434</v>
      </c>
      <c r="DD577" s="6" t="s">
        <v>5753</v>
      </c>
      <c r="DF577" s="29">
        <f t="shared" si="29"/>
        <v>1</v>
      </c>
      <c r="DG577" s="6">
        <v>1</v>
      </c>
    </row>
    <row r="578" spans="1:111" hidden="1" x14ac:dyDescent="0.2">
      <c r="A578" s="6">
        <v>595</v>
      </c>
      <c r="B578" s="25">
        <v>46240.718402777777</v>
      </c>
      <c r="C578" s="25">
        <v>46247.649282407408</v>
      </c>
      <c r="D578" s="6" t="s">
        <v>4901</v>
      </c>
      <c r="F578" s="25"/>
      <c r="G578" s="26" t="s">
        <v>4725</v>
      </c>
      <c r="H578" s="6" t="s">
        <v>7236</v>
      </c>
      <c r="I578" s="6" t="s">
        <v>5461</v>
      </c>
      <c r="J578" s="6" t="s">
        <v>4537</v>
      </c>
      <c r="L578" s="6" t="s">
        <v>7780</v>
      </c>
      <c r="M578" s="6" t="s">
        <v>7781</v>
      </c>
      <c r="N578" s="6" t="s">
        <v>4729</v>
      </c>
      <c r="O578" s="6" t="s">
        <v>7782</v>
      </c>
      <c r="P578" s="6" t="s">
        <v>358</v>
      </c>
      <c r="Q578" s="6" t="s">
        <v>4730</v>
      </c>
      <c r="W578" s="6" t="s">
        <v>353</v>
      </c>
      <c r="X578" s="27">
        <v>1032</v>
      </c>
      <c r="Y578" s="27">
        <v>0</v>
      </c>
      <c r="Z578" s="27">
        <v>0</v>
      </c>
      <c r="AA578" s="27">
        <v>0</v>
      </c>
      <c r="AB578" s="27">
        <f>SUM(Table2026_09_25[[#This Row],[Number of in-person visits provided in reporting year.]:[Number of video/virtual visits provided in reporting year.]])</f>
        <v>0</v>
      </c>
      <c r="AC578" s="6" t="s">
        <v>8468</v>
      </c>
      <c r="AD578" s="28" t="s">
        <v>7339</v>
      </c>
      <c r="AE578" s="28" t="s">
        <v>3879</v>
      </c>
      <c r="AF578" s="6" t="s">
        <v>4732</v>
      </c>
      <c r="AG578" s="28">
        <v>3</v>
      </c>
      <c r="AH578" s="6" t="s">
        <v>7783</v>
      </c>
      <c r="AI578" s="6" t="s">
        <v>7240</v>
      </c>
      <c r="AJ578" s="6" t="s">
        <v>43</v>
      </c>
      <c r="AK578" s="6" t="s">
        <v>8483</v>
      </c>
      <c r="AL578" s="6" t="s">
        <v>142</v>
      </c>
      <c r="AQ578" s="6" t="s">
        <v>43</v>
      </c>
      <c r="AV578" s="6" t="s">
        <v>4733</v>
      </c>
      <c r="AX578" s="6" t="s">
        <v>4686</v>
      </c>
      <c r="AY578" s="28">
        <v>1</v>
      </c>
      <c r="AZ578" s="28">
        <v>4</v>
      </c>
      <c r="BA578" s="28">
        <v>0</v>
      </c>
      <c r="BB578" s="28">
        <v>2</v>
      </c>
      <c r="BC578" s="28">
        <v>0.3</v>
      </c>
      <c r="BD578" s="28">
        <v>0.3</v>
      </c>
      <c r="BE578" s="28">
        <v>0</v>
      </c>
      <c r="BF578" s="28">
        <v>0</v>
      </c>
      <c r="BG578" s="28">
        <v>8</v>
      </c>
      <c r="BH578" s="28">
        <v>2</v>
      </c>
      <c r="BI578" s="28">
        <v>0</v>
      </c>
      <c r="BJ578" s="28">
        <v>0</v>
      </c>
      <c r="BK578" s="28">
        <v>2</v>
      </c>
      <c r="BL578" s="28">
        <v>8</v>
      </c>
      <c r="BM578" s="28">
        <v>2</v>
      </c>
      <c r="BN578" s="28">
        <v>3</v>
      </c>
      <c r="BO578" s="28">
        <v>0</v>
      </c>
      <c r="BP578" s="28">
        <v>20</v>
      </c>
      <c r="BQ578" s="28">
        <v>24</v>
      </c>
      <c r="BR578" s="28">
        <v>3</v>
      </c>
      <c r="BS578" s="28">
        <v>0</v>
      </c>
      <c r="BT578" s="28">
        <v>0.5</v>
      </c>
      <c r="BU578" s="28">
        <v>1</v>
      </c>
      <c r="BV578" s="28"/>
      <c r="BW578" s="28"/>
      <c r="BX578" s="28"/>
      <c r="BY578" s="28" t="s">
        <v>4881</v>
      </c>
      <c r="BZ578" s="6">
        <f t="shared" si="27"/>
        <v>81.099999999999994</v>
      </c>
      <c r="CA578" s="6">
        <f t="shared" si="28"/>
        <v>72.5</v>
      </c>
      <c r="CB578" s="28">
        <v>3</v>
      </c>
      <c r="CC578" s="26" t="s">
        <v>4753</v>
      </c>
      <c r="CD578" s="6" t="s">
        <v>7784</v>
      </c>
      <c r="CE578" s="6" t="s">
        <v>4434</v>
      </c>
      <c r="CF578" s="6" t="s">
        <v>7785</v>
      </c>
      <c r="CG578" s="6" t="s">
        <v>4434</v>
      </c>
      <c r="CH578" s="6" t="s">
        <v>7785</v>
      </c>
      <c r="CI578" s="6" t="s">
        <v>7786</v>
      </c>
      <c r="CK578" s="6" t="s">
        <v>7787</v>
      </c>
      <c r="CL578" s="6" t="s">
        <v>4434</v>
      </c>
      <c r="CM578" s="6" t="s">
        <v>4690</v>
      </c>
      <c r="CO578" s="6" t="s">
        <v>4434</v>
      </c>
      <c r="CP578" s="6" t="s">
        <v>4690</v>
      </c>
      <c r="CQ578" s="6" t="s">
        <v>7788</v>
      </c>
      <c r="CR578" s="6" t="s">
        <v>8609</v>
      </c>
      <c r="CS578" s="6" t="s">
        <v>7789</v>
      </c>
      <c r="CU578" s="6" t="s">
        <v>4434</v>
      </c>
      <c r="CV578" s="6" t="s">
        <v>7790</v>
      </c>
      <c r="CX578" s="6" t="s">
        <v>4434</v>
      </c>
      <c r="CY578" s="6" t="s">
        <v>7791</v>
      </c>
      <c r="CZ578" s="6" t="s">
        <v>7792</v>
      </c>
      <c r="DC578" s="6" t="s">
        <v>4434</v>
      </c>
      <c r="DD578" s="6" t="s">
        <v>7781</v>
      </c>
      <c r="DF578" s="29">
        <f t="shared" si="29"/>
        <v>0</v>
      </c>
      <c r="DG578" s="6">
        <v>1</v>
      </c>
    </row>
    <row r="579" spans="1:111" hidden="1" x14ac:dyDescent="0.2">
      <c r="A579" s="6">
        <v>596</v>
      </c>
      <c r="B579" s="25">
        <v>46251.564826388887</v>
      </c>
      <c r="C579" s="25">
        <v>46251.704525462963</v>
      </c>
      <c r="D579" s="6" t="s">
        <v>4901</v>
      </c>
      <c r="F579" s="25">
        <v>46251.720462962963</v>
      </c>
      <c r="G579" s="26" t="s">
        <v>4725</v>
      </c>
      <c r="H579" s="6" t="s">
        <v>7793</v>
      </c>
      <c r="I579" s="6" t="s">
        <v>4815</v>
      </c>
      <c r="J579" s="6" t="s">
        <v>4434</v>
      </c>
      <c r="K579" s="6" t="s">
        <v>7794</v>
      </c>
      <c r="L579" s="6" t="s">
        <v>265</v>
      </c>
      <c r="M579" s="6" t="s">
        <v>7795</v>
      </c>
      <c r="N579" s="6" t="s">
        <v>4729</v>
      </c>
      <c r="O579" s="6" t="s">
        <v>7796</v>
      </c>
      <c r="P579" s="6" t="s">
        <v>704</v>
      </c>
      <c r="Q579" s="6" t="s">
        <v>4773</v>
      </c>
      <c r="S579" s="6" t="s">
        <v>778</v>
      </c>
      <c r="X579" s="27">
        <v>945</v>
      </c>
      <c r="Y579" s="27">
        <v>2165</v>
      </c>
      <c r="Z579" s="27">
        <v>1407</v>
      </c>
      <c r="AA579" s="27">
        <v>698</v>
      </c>
      <c r="AB579" s="27">
        <f>SUM(Table2026_09_25[[#This Row],[Number of in-person visits provided in reporting year.]:[Number of video/virtual visits provided in reporting year.]])</f>
        <v>4270</v>
      </c>
      <c r="AC579" s="6" t="s">
        <v>8469</v>
      </c>
      <c r="AF579" s="6" t="s">
        <v>4682</v>
      </c>
      <c r="AG579" s="28">
        <v>96</v>
      </c>
      <c r="AI579" s="6" t="s">
        <v>7797</v>
      </c>
      <c r="AJ579" s="6" t="s">
        <v>49</v>
      </c>
      <c r="AK579" s="6" t="s">
        <v>8483</v>
      </c>
      <c r="AL579" s="6" t="s">
        <v>7798</v>
      </c>
      <c r="AM579" s="6" t="s">
        <v>7799</v>
      </c>
      <c r="AN579" s="6" t="s">
        <v>7800</v>
      </c>
      <c r="AO579" s="6" t="s">
        <v>7801</v>
      </c>
      <c r="AP579" s="6" t="s">
        <v>7802</v>
      </c>
      <c r="AQ579" s="6" t="s">
        <v>544</v>
      </c>
      <c r="AW579" s="6" t="s">
        <v>7803</v>
      </c>
      <c r="AX579" s="6" t="s">
        <v>4839</v>
      </c>
      <c r="AY579" s="28">
        <v>0.5</v>
      </c>
      <c r="AZ579" s="28">
        <v>0.75</v>
      </c>
      <c r="BA579" s="28">
        <v>0</v>
      </c>
      <c r="BB579" s="28">
        <v>0</v>
      </c>
      <c r="BC579" s="28">
        <v>1.38</v>
      </c>
      <c r="BD579" s="28">
        <v>1.08</v>
      </c>
      <c r="BE579" s="28">
        <v>2</v>
      </c>
      <c r="BF579" s="28">
        <v>0</v>
      </c>
      <c r="BG579" s="28">
        <v>0</v>
      </c>
      <c r="BH579" s="28">
        <v>0</v>
      </c>
      <c r="BI579" s="28">
        <v>0</v>
      </c>
      <c r="BJ579" s="28">
        <v>0</v>
      </c>
      <c r="BK579" s="28">
        <v>0</v>
      </c>
      <c r="BL579" s="28">
        <v>0</v>
      </c>
      <c r="BM579" s="28">
        <v>0</v>
      </c>
      <c r="BN579" s="28">
        <v>0</v>
      </c>
      <c r="BO579" s="28">
        <v>0</v>
      </c>
      <c r="BP579" s="28">
        <v>5</v>
      </c>
      <c r="BQ579" s="28">
        <v>0</v>
      </c>
      <c r="BR579" s="28">
        <v>0</v>
      </c>
      <c r="BS579" s="28">
        <v>0</v>
      </c>
      <c r="BT579" s="28">
        <v>0</v>
      </c>
      <c r="BU579" s="28">
        <v>0</v>
      </c>
      <c r="BV579" s="28"/>
      <c r="BW579" s="28"/>
      <c r="BX579" s="28"/>
      <c r="BY579" s="28" t="s">
        <v>4881</v>
      </c>
      <c r="BZ579" s="6">
        <f t="shared" si="27"/>
        <v>10.71</v>
      </c>
      <c r="CA579" s="6">
        <f t="shared" si="28"/>
        <v>7</v>
      </c>
      <c r="CB579" s="28">
        <v>2</v>
      </c>
      <c r="CC579" s="26" t="s">
        <v>4753</v>
      </c>
      <c r="CD579" s="6" t="s">
        <v>7804</v>
      </c>
      <c r="CE579" s="6" t="s">
        <v>4537</v>
      </c>
      <c r="CG579" s="6" t="s">
        <v>4537</v>
      </c>
      <c r="CI579" s="6" t="s">
        <v>4537</v>
      </c>
      <c r="CJ579" s="6" t="s">
        <v>8598</v>
      </c>
      <c r="CK579" s="6" t="s">
        <v>7805</v>
      </c>
      <c r="CL579" s="6" t="s">
        <v>4537</v>
      </c>
      <c r="CM579" s="6" t="s">
        <v>4737</v>
      </c>
      <c r="CO579" s="6" t="s">
        <v>8607</v>
      </c>
      <c r="CP579" s="6" t="s">
        <v>4758</v>
      </c>
      <c r="CR579" s="6" t="s">
        <v>4537</v>
      </c>
      <c r="CS579" s="6" t="s">
        <v>4759</v>
      </c>
      <c r="CU579" s="6" t="s">
        <v>8607</v>
      </c>
      <c r="CV579" s="6" t="s">
        <v>4694</v>
      </c>
      <c r="CX579" s="6" t="s">
        <v>4537</v>
      </c>
      <c r="CY579" s="6" t="s">
        <v>4537</v>
      </c>
      <c r="DA579" s="6" t="s">
        <v>7806</v>
      </c>
      <c r="DB579" s="6" t="s">
        <v>7807</v>
      </c>
      <c r="DC579" s="6" t="s">
        <v>4434</v>
      </c>
      <c r="DD579" s="6" t="s">
        <v>7808</v>
      </c>
      <c r="DF579" s="29">
        <f t="shared" si="29"/>
        <v>0</v>
      </c>
      <c r="DG579" s="6">
        <v>1</v>
      </c>
    </row>
    <row r="580" spans="1:111" hidden="1" x14ac:dyDescent="0.2">
      <c r="A580" s="6">
        <v>597</v>
      </c>
      <c r="B580" s="25">
        <v>46253.388506944444</v>
      </c>
      <c r="C580" s="25">
        <v>46253.471851851849</v>
      </c>
      <c r="D580" s="6" t="s">
        <v>4901</v>
      </c>
      <c r="F580" s="25"/>
      <c r="G580" s="26" t="s">
        <v>4676</v>
      </c>
      <c r="H580" s="6" t="s">
        <v>7809</v>
      </c>
      <c r="I580" s="6" t="s">
        <v>7810</v>
      </c>
      <c r="J580" s="6" t="s">
        <v>4537</v>
      </c>
      <c r="L580" s="6" t="s">
        <v>171</v>
      </c>
      <c r="M580" s="6" t="s">
        <v>7811</v>
      </c>
      <c r="N580" s="6" t="s">
        <v>4679</v>
      </c>
      <c r="P580" s="6" t="s">
        <v>3531</v>
      </c>
      <c r="Q580" s="6" t="s">
        <v>4680</v>
      </c>
      <c r="U580" s="6" t="s">
        <v>4681</v>
      </c>
      <c r="X580" s="27">
        <v>71</v>
      </c>
      <c r="Y580" s="27">
        <v>74</v>
      </c>
      <c r="Z580" s="27">
        <v>2</v>
      </c>
      <c r="AA580" s="27">
        <v>0</v>
      </c>
      <c r="AB580" s="27">
        <f>SUM(Table2026_09_25[[#This Row],[Number of in-person visits provided in reporting year.]:[Number of video/virtual visits provided in reporting year.]])</f>
        <v>76</v>
      </c>
      <c r="AC580" s="6" t="s">
        <v>8469</v>
      </c>
      <c r="AF580" s="6" t="s">
        <v>7812</v>
      </c>
      <c r="AG580" s="28">
        <v>15.5</v>
      </c>
      <c r="AH580" s="6" t="s">
        <v>7813</v>
      </c>
      <c r="AI580" s="6" t="s">
        <v>2575</v>
      </c>
      <c r="AJ580" s="6" t="s">
        <v>149</v>
      </c>
      <c r="AK580" s="6" t="s">
        <v>8483</v>
      </c>
      <c r="AL580" s="6" t="s">
        <v>195</v>
      </c>
      <c r="AQ580" s="6" t="s">
        <v>63</v>
      </c>
      <c r="AS580" s="6" t="s">
        <v>7814</v>
      </c>
      <c r="AX580" s="6" t="s">
        <v>4686</v>
      </c>
      <c r="BA580" s="28">
        <v>0.1</v>
      </c>
      <c r="BP580" s="28">
        <v>2</v>
      </c>
      <c r="BZ580" s="6">
        <f t="shared" si="27"/>
        <v>2.1</v>
      </c>
      <c r="CA580" s="6">
        <f t="shared" si="28"/>
        <v>2</v>
      </c>
      <c r="CC580" s="26" t="s">
        <v>4687</v>
      </c>
      <c r="CD580" s="6" t="s">
        <v>4688</v>
      </c>
      <c r="CE580" s="6" t="s">
        <v>4537</v>
      </c>
      <c r="CF580" s="6" t="s">
        <v>7815</v>
      </c>
      <c r="CG580" s="6" t="s">
        <v>4537</v>
      </c>
      <c r="CI580" s="6" t="s">
        <v>7816</v>
      </c>
      <c r="CJ580" s="6" t="s">
        <v>7981</v>
      </c>
      <c r="CK580" s="6" t="s">
        <v>4937</v>
      </c>
      <c r="CL580" s="6" t="s">
        <v>4434</v>
      </c>
      <c r="CM580" s="6" t="s">
        <v>7817</v>
      </c>
      <c r="CN580" s="6" t="s">
        <v>7818</v>
      </c>
      <c r="CO580" s="6" t="s">
        <v>4434</v>
      </c>
      <c r="CP580" s="6" t="s">
        <v>7819</v>
      </c>
      <c r="CQ580" s="6" t="s">
        <v>7818</v>
      </c>
      <c r="CR580" s="6" t="s">
        <v>8609</v>
      </c>
      <c r="CS580" s="6" t="s">
        <v>7820</v>
      </c>
      <c r="CT580" s="6" t="s">
        <v>7821</v>
      </c>
      <c r="CU580" s="6" t="s">
        <v>8607</v>
      </c>
      <c r="CV580" s="6" t="s">
        <v>4694</v>
      </c>
      <c r="CX580" s="6" t="s">
        <v>4537</v>
      </c>
      <c r="CY580" s="6" t="s">
        <v>4537</v>
      </c>
      <c r="DC580" s="6" t="s">
        <v>4434</v>
      </c>
      <c r="DD580" s="6" t="s">
        <v>7811</v>
      </c>
      <c r="DF580" s="29">
        <f t="shared" si="29"/>
        <v>0</v>
      </c>
      <c r="DG580" s="29">
        <v>1</v>
      </c>
    </row>
    <row r="581" spans="1:111" hidden="1" x14ac:dyDescent="0.2">
      <c r="A581" s="6">
        <v>598</v>
      </c>
      <c r="B581" s="25">
        <v>46253.472673611112</v>
      </c>
      <c r="C581" s="25">
        <v>46253.480370370373</v>
      </c>
      <c r="D581" s="6" t="s">
        <v>4901</v>
      </c>
      <c r="F581" s="25"/>
      <c r="G581" s="26" t="s">
        <v>4725</v>
      </c>
      <c r="H581" s="6" t="s">
        <v>7809</v>
      </c>
      <c r="I581" s="6" t="s">
        <v>7822</v>
      </c>
      <c r="J581" s="6" t="s">
        <v>4537</v>
      </c>
      <c r="L581" s="6" t="s">
        <v>171</v>
      </c>
      <c r="M581" s="6" t="s">
        <v>7811</v>
      </c>
      <c r="N581" s="6" t="s">
        <v>4679</v>
      </c>
      <c r="P581" s="6" t="s">
        <v>3531</v>
      </c>
      <c r="Q581" s="6" t="s">
        <v>4680</v>
      </c>
      <c r="U581" s="6" t="s">
        <v>4681</v>
      </c>
      <c r="X581" s="27">
        <v>73</v>
      </c>
      <c r="Y581" s="27">
        <v>73</v>
      </c>
      <c r="Z581" s="27">
        <v>3</v>
      </c>
      <c r="AA581" s="27">
        <v>0</v>
      </c>
      <c r="AB581" s="27">
        <f>SUM(Table2026_09_25[[#This Row],[Number of in-person visits provided in reporting year.]:[Number of video/virtual visits provided in reporting year.]])</f>
        <v>76</v>
      </c>
      <c r="AC581" s="6" t="s">
        <v>8469</v>
      </c>
      <c r="AF581" s="6" t="s">
        <v>7823</v>
      </c>
      <c r="AG581" s="28">
        <v>11.9</v>
      </c>
      <c r="AH581" s="6" t="s">
        <v>7824</v>
      </c>
      <c r="AI581" s="6" t="s">
        <v>2575</v>
      </c>
      <c r="AJ581" s="6" t="s">
        <v>149</v>
      </c>
      <c r="AK581" s="6" t="s">
        <v>8483</v>
      </c>
      <c r="AL581" s="6" t="s">
        <v>195</v>
      </c>
      <c r="AQ581" s="6" t="s">
        <v>63</v>
      </c>
      <c r="AS581" s="6" t="s">
        <v>7814</v>
      </c>
      <c r="AX581" s="6" t="s">
        <v>4686</v>
      </c>
      <c r="BA581" s="28">
        <v>0.1</v>
      </c>
      <c r="BP581" s="28">
        <v>2</v>
      </c>
      <c r="BZ581" s="6">
        <f t="shared" si="27"/>
        <v>2.1</v>
      </c>
      <c r="CA581" s="6">
        <f t="shared" si="28"/>
        <v>2</v>
      </c>
      <c r="CC581" s="26" t="s">
        <v>4687</v>
      </c>
      <c r="CD581" s="6" t="s">
        <v>4688</v>
      </c>
      <c r="CE581" s="6" t="s">
        <v>4537</v>
      </c>
      <c r="CF581" s="6" t="s">
        <v>7815</v>
      </c>
      <c r="CG581" s="6" t="s">
        <v>4537</v>
      </c>
      <c r="CI581" s="6" t="s">
        <v>7816</v>
      </c>
      <c r="CJ581" s="6" t="s">
        <v>7981</v>
      </c>
      <c r="CK581" s="6" t="s">
        <v>4937</v>
      </c>
      <c r="CL581" s="6" t="s">
        <v>4434</v>
      </c>
      <c r="CM581" s="6" t="s">
        <v>7825</v>
      </c>
      <c r="CN581" s="6" t="s">
        <v>7826</v>
      </c>
      <c r="CO581" s="6" t="s">
        <v>4434</v>
      </c>
      <c r="CP581" s="6" t="s">
        <v>7827</v>
      </c>
      <c r="CQ581" s="6" t="s">
        <v>7818</v>
      </c>
      <c r="CR581" s="6" t="s">
        <v>8609</v>
      </c>
      <c r="CS581" s="6" t="s">
        <v>7828</v>
      </c>
      <c r="CT581" s="6" t="s">
        <v>7821</v>
      </c>
      <c r="CU581" s="6" t="s">
        <v>8607</v>
      </c>
      <c r="CV581" s="6" t="s">
        <v>4694</v>
      </c>
      <c r="CX581" s="6" t="s">
        <v>4537</v>
      </c>
      <c r="CY581" s="6" t="s">
        <v>4537</v>
      </c>
      <c r="DC581" s="6" t="s">
        <v>4434</v>
      </c>
      <c r="DD581" s="6" t="s">
        <v>7811</v>
      </c>
      <c r="DF581" s="29">
        <f t="shared" si="29"/>
        <v>0</v>
      </c>
      <c r="DG581" s="6">
        <v>1</v>
      </c>
    </row>
    <row r="582" spans="1:111" hidden="1" x14ac:dyDescent="0.2">
      <c r="A582" s="6">
        <v>599</v>
      </c>
      <c r="B582" s="25">
        <v>46253.498541666668</v>
      </c>
      <c r="C582" s="25">
        <v>46253.626307870371</v>
      </c>
      <c r="D582" s="6" t="s">
        <v>4901</v>
      </c>
      <c r="F582" s="25"/>
      <c r="G582" s="26" t="s">
        <v>4676</v>
      </c>
      <c r="H582" s="6" t="s">
        <v>7809</v>
      </c>
      <c r="I582" s="6" t="s">
        <v>5115</v>
      </c>
      <c r="J582" s="6" t="s">
        <v>4537</v>
      </c>
      <c r="L582" s="6" t="s">
        <v>95</v>
      </c>
      <c r="M582" s="6" t="s">
        <v>7811</v>
      </c>
      <c r="N582" s="6" t="s">
        <v>4679</v>
      </c>
      <c r="P582" s="6" t="s">
        <v>95</v>
      </c>
      <c r="Q582" s="6" t="s">
        <v>4773</v>
      </c>
      <c r="V582" s="6" t="s">
        <v>499</v>
      </c>
      <c r="X582" s="27">
        <v>816</v>
      </c>
      <c r="Y582" s="27">
        <v>1345</v>
      </c>
      <c r="Z582" s="27">
        <v>80</v>
      </c>
      <c r="AA582" s="27">
        <v>0</v>
      </c>
      <c r="AB582" s="27">
        <f>SUM(Table2026_09_25[[#This Row],[Number of in-person visits provided in reporting year.]:[Number of video/virtual visits provided in reporting year.]])</f>
        <v>1425</v>
      </c>
      <c r="AC582" s="6" t="s">
        <v>8469</v>
      </c>
      <c r="AF582" s="6" t="s">
        <v>4682</v>
      </c>
      <c r="AG582" s="28">
        <v>123</v>
      </c>
      <c r="AH582" s="6" t="s">
        <v>7829</v>
      </c>
      <c r="AI582" s="6" t="s">
        <v>2575</v>
      </c>
      <c r="AJ582" s="6" t="s">
        <v>149</v>
      </c>
      <c r="AK582" s="6" t="s">
        <v>8483</v>
      </c>
      <c r="AL582" s="6" t="s">
        <v>195</v>
      </c>
      <c r="AP582" s="6" t="s">
        <v>7830</v>
      </c>
      <c r="AQ582" s="6" t="s">
        <v>63</v>
      </c>
      <c r="AS582" s="6" t="s">
        <v>7831</v>
      </c>
      <c r="AX582" s="6" t="s">
        <v>4686</v>
      </c>
      <c r="AZ582" s="28">
        <v>0.5</v>
      </c>
      <c r="BC582" s="28">
        <v>1</v>
      </c>
      <c r="BF582" s="28">
        <v>0.3</v>
      </c>
      <c r="BG582" s="28">
        <v>0.2</v>
      </c>
      <c r="BL582" s="28">
        <v>0.1</v>
      </c>
      <c r="BZ582" s="6">
        <f t="shared" si="27"/>
        <v>2.1</v>
      </c>
      <c r="CA582" s="6">
        <f t="shared" si="28"/>
        <v>0.6</v>
      </c>
      <c r="CC582" s="26" t="s">
        <v>4687</v>
      </c>
      <c r="CD582" s="6" t="s">
        <v>7832</v>
      </c>
      <c r="CE582" s="6" t="s">
        <v>4537</v>
      </c>
      <c r="CF582" s="6" t="s">
        <v>7815</v>
      </c>
      <c r="CG582" s="6" t="s">
        <v>4537</v>
      </c>
      <c r="CI582" s="6" t="s">
        <v>7816</v>
      </c>
      <c r="CJ582" s="6" t="s">
        <v>7981</v>
      </c>
      <c r="CK582" s="6" t="s">
        <v>4937</v>
      </c>
      <c r="CL582" s="6" t="s">
        <v>4434</v>
      </c>
      <c r="CM582" s="6" t="s">
        <v>7833</v>
      </c>
      <c r="CN582" s="6" t="s">
        <v>7834</v>
      </c>
      <c r="CO582" s="6" t="s">
        <v>4434</v>
      </c>
      <c r="CP582" s="6" t="s">
        <v>7835</v>
      </c>
      <c r="CQ582" s="6" t="s">
        <v>7836</v>
      </c>
      <c r="CR582" s="6" t="s">
        <v>8609</v>
      </c>
      <c r="CS582" s="6" t="s">
        <v>7837</v>
      </c>
      <c r="CT582" s="6" t="s">
        <v>7821</v>
      </c>
      <c r="CU582" s="6" t="s">
        <v>8607</v>
      </c>
      <c r="CV582" s="6" t="s">
        <v>4694</v>
      </c>
      <c r="CX582" s="6" t="s">
        <v>4537</v>
      </c>
      <c r="CY582" s="6" t="s">
        <v>4537</v>
      </c>
      <c r="DC582" s="6" t="s">
        <v>4434</v>
      </c>
      <c r="DD582" s="6" t="s">
        <v>7811</v>
      </c>
      <c r="DF582" s="29">
        <f t="shared" si="29"/>
        <v>0</v>
      </c>
      <c r="DG582" s="29">
        <v>1</v>
      </c>
    </row>
    <row r="583" spans="1:111" hidden="1" x14ac:dyDescent="0.2">
      <c r="A583" s="6">
        <v>600</v>
      </c>
      <c r="B583" s="25">
        <v>46253.628263888888</v>
      </c>
      <c r="C583" s="25">
        <v>46253.638321759259</v>
      </c>
      <c r="D583" s="6" t="s">
        <v>4901</v>
      </c>
      <c r="F583" s="25"/>
      <c r="G583" s="26" t="s">
        <v>4725</v>
      </c>
      <c r="H583" s="6" t="s">
        <v>7809</v>
      </c>
      <c r="I583" s="6" t="s">
        <v>5115</v>
      </c>
      <c r="J583" s="6" t="s">
        <v>4537</v>
      </c>
      <c r="L583" s="6" t="s">
        <v>7838</v>
      </c>
      <c r="M583" s="6" t="s">
        <v>7811</v>
      </c>
      <c r="N583" s="6" t="s">
        <v>4679</v>
      </c>
      <c r="P583" s="6" t="s">
        <v>95</v>
      </c>
      <c r="Q583" s="6" t="s">
        <v>4773</v>
      </c>
      <c r="V583" s="6" t="s">
        <v>499</v>
      </c>
      <c r="X583" s="27">
        <v>847</v>
      </c>
      <c r="Y583" s="27">
        <v>1423</v>
      </c>
      <c r="Z583" s="27">
        <v>51</v>
      </c>
      <c r="AA583" s="27">
        <v>0</v>
      </c>
      <c r="AB583" s="27">
        <f>SUM(Table2026_09_25[[#This Row],[Number of in-person visits provided in reporting year.]:[Number of video/virtual visits provided in reporting year.]])</f>
        <v>1474</v>
      </c>
      <c r="AC583" s="6" t="s">
        <v>8469</v>
      </c>
      <c r="AF583" s="6" t="s">
        <v>4682</v>
      </c>
      <c r="AG583" s="28">
        <v>135</v>
      </c>
      <c r="AH583" s="6" t="s">
        <v>7839</v>
      </c>
      <c r="AI583" s="6" t="s">
        <v>2575</v>
      </c>
      <c r="AJ583" s="6" t="s">
        <v>149</v>
      </c>
      <c r="AK583" s="6" t="s">
        <v>8483</v>
      </c>
      <c r="AL583" s="6" t="s">
        <v>195</v>
      </c>
      <c r="AP583" s="6" t="s">
        <v>7830</v>
      </c>
      <c r="AQ583" s="6" t="s">
        <v>63</v>
      </c>
      <c r="AS583" s="6" t="s">
        <v>7831</v>
      </c>
      <c r="AX583" s="6" t="s">
        <v>4686</v>
      </c>
      <c r="AZ583" s="28">
        <v>0.5</v>
      </c>
      <c r="BC583" s="28">
        <v>1</v>
      </c>
      <c r="BF583" s="28">
        <v>0.3</v>
      </c>
      <c r="BG583" s="28">
        <v>0.2</v>
      </c>
      <c r="BL583" s="28">
        <v>0.1</v>
      </c>
      <c r="BZ583" s="6">
        <f t="shared" si="27"/>
        <v>2.1</v>
      </c>
      <c r="CA583" s="6">
        <f t="shared" si="28"/>
        <v>0.6</v>
      </c>
      <c r="CC583" s="26" t="s">
        <v>4687</v>
      </c>
      <c r="CD583" s="6" t="s">
        <v>7840</v>
      </c>
      <c r="CE583" s="6" t="s">
        <v>4537</v>
      </c>
      <c r="CF583" s="6" t="s">
        <v>7815</v>
      </c>
      <c r="CG583" s="6" t="s">
        <v>4537</v>
      </c>
      <c r="CI583" s="6" t="s">
        <v>7816</v>
      </c>
      <c r="CJ583" s="6" t="s">
        <v>7981</v>
      </c>
      <c r="CK583" s="6" t="s">
        <v>4937</v>
      </c>
      <c r="CL583" s="6" t="s">
        <v>4434</v>
      </c>
      <c r="CM583" s="6" t="s">
        <v>7841</v>
      </c>
      <c r="CN583" s="6" t="s">
        <v>7834</v>
      </c>
      <c r="CO583" s="6" t="s">
        <v>4434</v>
      </c>
      <c r="CP583" s="6" t="s">
        <v>7841</v>
      </c>
      <c r="CQ583" s="6" t="s">
        <v>7834</v>
      </c>
      <c r="CR583" s="6" t="s">
        <v>8609</v>
      </c>
      <c r="CS583" s="6" t="s">
        <v>7841</v>
      </c>
      <c r="CT583" s="6" t="s">
        <v>7821</v>
      </c>
      <c r="CU583" s="6" t="s">
        <v>8607</v>
      </c>
      <c r="CV583" s="6" t="s">
        <v>4694</v>
      </c>
      <c r="CX583" s="6" t="s">
        <v>4537</v>
      </c>
      <c r="CY583" s="6" t="s">
        <v>4537</v>
      </c>
      <c r="DC583" s="6" t="s">
        <v>4434</v>
      </c>
      <c r="DD583" s="6" t="s">
        <v>7811</v>
      </c>
      <c r="DF583" s="29">
        <f t="shared" si="29"/>
        <v>0</v>
      </c>
      <c r="DG583" s="6">
        <v>1</v>
      </c>
    </row>
    <row r="584" spans="1:111" hidden="1" x14ac:dyDescent="0.2">
      <c r="A584" s="6">
        <v>601</v>
      </c>
      <c r="B584" s="25">
        <v>46253.63857638889</v>
      </c>
      <c r="C584" s="25">
        <v>46253.642812500002</v>
      </c>
      <c r="D584" s="6" t="s">
        <v>4901</v>
      </c>
      <c r="F584" s="25"/>
      <c r="G584" s="26" t="s">
        <v>4676</v>
      </c>
      <c r="H584" s="6" t="s">
        <v>7809</v>
      </c>
      <c r="I584" s="6" t="s">
        <v>5115</v>
      </c>
      <c r="J584" s="6" t="s">
        <v>4537</v>
      </c>
      <c r="L584" s="6" t="s">
        <v>7842</v>
      </c>
      <c r="M584" s="6" t="s">
        <v>7811</v>
      </c>
      <c r="N584" s="6" t="s">
        <v>4679</v>
      </c>
      <c r="P584" s="6" t="s">
        <v>3530</v>
      </c>
      <c r="Q584" s="6" t="s">
        <v>5011</v>
      </c>
      <c r="V584" s="6" t="s">
        <v>7843</v>
      </c>
      <c r="X584" s="27">
        <v>84</v>
      </c>
      <c r="Y584" s="27">
        <v>163</v>
      </c>
      <c r="Z584" s="27">
        <v>0</v>
      </c>
      <c r="AA584" s="27">
        <v>0</v>
      </c>
      <c r="AB584" s="27">
        <f>SUM(Table2026_09_25[[#This Row],[Number of in-person visits provided in reporting year.]:[Number of video/virtual visits provided in reporting year.]])</f>
        <v>163</v>
      </c>
      <c r="AC584" s="6" t="s">
        <v>8469</v>
      </c>
      <c r="AF584" s="6" t="s">
        <v>4682</v>
      </c>
      <c r="AG584" s="28">
        <v>115</v>
      </c>
      <c r="AH584" s="6" t="s">
        <v>7844</v>
      </c>
      <c r="AI584" s="6" t="s">
        <v>2575</v>
      </c>
      <c r="AJ584" s="6" t="s">
        <v>149</v>
      </c>
      <c r="AK584" s="6" t="s">
        <v>8483</v>
      </c>
      <c r="AL584" s="6" t="s">
        <v>195</v>
      </c>
      <c r="AP584" s="6" t="s">
        <v>7830</v>
      </c>
      <c r="AQ584" s="6" t="s">
        <v>63</v>
      </c>
      <c r="AS584" s="6" t="s">
        <v>7831</v>
      </c>
      <c r="AX584" s="6" t="s">
        <v>4686</v>
      </c>
      <c r="BA584" s="28">
        <v>0.2</v>
      </c>
      <c r="BL584" s="28">
        <v>0.2</v>
      </c>
      <c r="BZ584" s="6">
        <f t="shared" si="27"/>
        <v>0.4</v>
      </c>
      <c r="CA584" s="6">
        <f t="shared" si="28"/>
        <v>0.2</v>
      </c>
      <c r="CC584" s="26" t="s">
        <v>4687</v>
      </c>
      <c r="CD584" s="6" t="s">
        <v>7845</v>
      </c>
      <c r="CE584" s="6" t="s">
        <v>4537</v>
      </c>
      <c r="CF584" s="6" t="s">
        <v>7815</v>
      </c>
      <c r="CG584" s="6" t="s">
        <v>4537</v>
      </c>
      <c r="CI584" s="6" t="s">
        <v>7816</v>
      </c>
      <c r="CJ584" s="6" t="s">
        <v>7981</v>
      </c>
      <c r="CK584" s="6" t="s">
        <v>4937</v>
      </c>
      <c r="CL584" s="6" t="s">
        <v>4537</v>
      </c>
      <c r="CM584" s="6" t="s">
        <v>7846</v>
      </c>
      <c r="CO584" s="6" t="s">
        <v>8607</v>
      </c>
      <c r="CP584" s="6" t="s">
        <v>7847</v>
      </c>
      <c r="CR584" s="6" t="s">
        <v>4537</v>
      </c>
      <c r="CS584" s="6" t="s">
        <v>7848</v>
      </c>
      <c r="CT584" s="6" t="s">
        <v>7821</v>
      </c>
      <c r="CU584" s="6" t="s">
        <v>8607</v>
      </c>
      <c r="CV584" s="6" t="s">
        <v>4694</v>
      </c>
      <c r="CX584" s="6" t="s">
        <v>4537</v>
      </c>
      <c r="CY584" s="6" t="s">
        <v>4537</v>
      </c>
      <c r="DC584" s="6" t="s">
        <v>4434</v>
      </c>
      <c r="DD584" s="6" t="s">
        <v>7811</v>
      </c>
      <c r="DF584" s="29">
        <f t="shared" si="29"/>
        <v>0</v>
      </c>
      <c r="DG584" s="29">
        <v>1</v>
      </c>
    </row>
    <row r="585" spans="1:111" hidden="1" x14ac:dyDescent="0.2">
      <c r="A585" s="6">
        <v>602</v>
      </c>
      <c r="B585" s="25">
        <v>46253.642951388887</v>
      </c>
      <c r="C585" s="25">
        <v>46253.647060185183</v>
      </c>
      <c r="D585" s="6" t="s">
        <v>4901</v>
      </c>
      <c r="F585" s="25"/>
      <c r="G585" s="26" t="s">
        <v>4725</v>
      </c>
      <c r="H585" s="6" t="s">
        <v>7809</v>
      </c>
      <c r="I585" s="6" t="s">
        <v>5115</v>
      </c>
      <c r="J585" s="6" t="s">
        <v>4537</v>
      </c>
      <c r="L585" s="6" t="s">
        <v>7849</v>
      </c>
      <c r="M585" s="6" t="s">
        <v>7811</v>
      </c>
      <c r="N585" s="6" t="s">
        <v>4679</v>
      </c>
      <c r="P585" s="6" t="s">
        <v>3530</v>
      </c>
      <c r="Q585" s="6" t="s">
        <v>5011</v>
      </c>
      <c r="V585" s="6" t="s">
        <v>7850</v>
      </c>
      <c r="X585" s="27">
        <v>131</v>
      </c>
      <c r="Y585" s="27">
        <v>253</v>
      </c>
      <c r="Z585" s="27">
        <v>0</v>
      </c>
      <c r="AA585" s="27">
        <v>0</v>
      </c>
      <c r="AB585" s="27">
        <f>SUM(Table2026_09_25[[#This Row],[Number of in-person visits provided in reporting year.]:[Number of video/virtual visits provided in reporting year.]])</f>
        <v>253</v>
      </c>
      <c r="AC585" s="6" t="s">
        <v>8469</v>
      </c>
      <c r="AF585" s="6" t="s">
        <v>4682</v>
      </c>
      <c r="AG585" s="28">
        <v>142</v>
      </c>
      <c r="AH585" s="6" t="s">
        <v>7844</v>
      </c>
      <c r="AI585" s="6" t="s">
        <v>2575</v>
      </c>
      <c r="AJ585" s="6" t="s">
        <v>149</v>
      </c>
      <c r="AK585" s="6" t="s">
        <v>8483</v>
      </c>
      <c r="AL585" s="6" t="s">
        <v>195</v>
      </c>
      <c r="AP585" s="6" t="s">
        <v>7830</v>
      </c>
      <c r="AQ585" s="6" t="s">
        <v>63</v>
      </c>
      <c r="AS585" s="6" t="s">
        <v>7831</v>
      </c>
      <c r="AX585" s="6" t="s">
        <v>4686</v>
      </c>
      <c r="BA585" s="28">
        <v>0.2</v>
      </c>
      <c r="BL585" s="28">
        <v>0.2</v>
      </c>
      <c r="BZ585" s="6">
        <f t="shared" si="27"/>
        <v>0.4</v>
      </c>
      <c r="CA585" s="6">
        <f t="shared" si="28"/>
        <v>0.2</v>
      </c>
      <c r="CC585" s="26" t="s">
        <v>4687</v>
      </c>
      <c r="CD585" s="6" t="s">
        <v>7851</v>
      </c>
      <c r="CE585" s="6" t="s">
        <v>4537</v>
      </c>
      <c r="CF585" s="6" t="s">
        <v>7815</v>
      </c>
      <c r="CG585" s="6" t="s">
        <v>4537</v>
      </c>
      <c r="CI585" s="6" t="s">
        <v>7816</v>
      </c>
      <c r="CJ585" s="6" t="s">
        <v>7981</v>
      </c>
      <c r="CK585" s="6" t="s">
        <v>4937</v>
      </c>
      <c r="CL585" s="6" t="s">
        <v>4537</v>
      </c>
      <c r="CM585" s="6" t="s">
        <v>4737</v>
      </c>
      <c r="CO585" s="6" t="s">
        <v>8607</v>
      </c>
      <c r="CP585" s="6" t="s">
        <v>4758</v>
      </c>
      <c r="CR585" s="6" t="s">
        <v>4537</v>
      </c>
      <c r="CS585" s="6" t="s">
        <v>4759</v>
      </c>
      <c r="CU585" s="6" t="s">
        <v>8607</v>
      </c>
      <c r="CV585" s="6" t="s">
        <v>4694</v>
      </c>
      <c r="CX585" s="6" t="s">
        <v>4537</v>
      </c>
      <c r="CY585" s="6" t="s">
        <v>4537</v>
      </c>
      <c r="DC585" s="6" t="s">
        <v>4434</v>
      </c>
      <c r="DD585" s="6" t="s">
        <v>7811</v>
      </c>
      <c r="DF585" s="29">
        <f t="shared" si="29"/>
        <v>0</v>
      </c>
      <c r="DG585" s="6">
        <v>1</v>
      </c>
    </row>
    <row r="586" spans="1:111" x14ac:dyDescent="0.2">
      <c r="A586" s="6">
        <v>603</v>
      </c>
      <c r="B586" s="25">
        <v>46275.372685185182</v>
      </c>
      <c r="C586" s="25">
        <v>46275.393888888888</v>
      </c>
      <c r="D586" s="6" t="s">
        <v>4901</v>
      </c>
      <c r="F586" s="25"/>
      <c r="G586" s="26" t="s">
        <v>4676</v>
      </c>
      <c r="H586" s="6" t="s">
        <v>5750</v>
      </c>
      <c r="I586" s="6" t="s">
        <v>4815</v>
      </c>
      <c r="J586" s="6" t="s">
        <v>4434</v>
      </c>
      <c r="L586" s="6" t="s">
        <v>3253</v>
      </c>
      <c r="M586" s="6" t="s">
        <v>5753</v>
      </c>
      <c r="N586" s="6" t="s">
        <v>4729</v>
      </c>
      <c r="O586" s="6" t="s">
        <v>7774</v>
      </c>
      <c r="P586" s="6" t="s">
        <v>704</v>
      </c>
      <c r="Q586" s="6" t="s">
        <v>4773</v>
      </c>
      <c r="R586" s="6" t="s">
        <v>4786</v>
      </c>
      <c r="S586" s="6" t="s">
        <v>778</v>
      </c>
      <c r="V586" s="6" t="s">
        <v>499</v>
      </c>
      <c r="X586" s="27">
        <v>764</v>
      </c>
      <c r="Y586" s="27">
        <v>1153</v>
      </c>
      <c r="Z586" s="27">
        <v>464</v>
      </c>
      <c r="AA586" s="27">
        <v>728</v>
      </c>
      <c r="AB586" s="27">
        <f>SUM(Table2026_09_25[[#This Row],[Number of in-person visits provided in reporting year.]:[Number of video/virtual visits provided in reporting year.]])</f>
        <v>2345</v>
      </c>
      <c r="AC586" s="6" t="s">
        <v>8469</v>
      </c>
      <c r="AF586" s="6" t="s">
        <v>4682</v>
      </c>
      <c r="AG586" s="28">
        <v>134</v>
      </c>
      <c r="AI586" s="6" t="s">
        <v>5755</v>
      </c>
      <c r="AJ586" s="6" t="s">
        <v>43</v>
      </c>
      <c r="AK586" s="6" t="s">
        <v>8483</v>
      </c>
      <c r="AL586" s="6" t="s">
        <v>112</v>
      </c>
      <c r="AQ586" s="6" t="s">
        <v>43</v>
      </c>
      <c r="AV586" s="6" t="s">
        <v>4733</v>
      </c>
      <c r="AX586" s="6" t="s">
        <v>4686</v>
      </c>
      <c r="AY586" s="28">
        <v>0</v>
      </c>
      <c r="AZ586" s="28">
        <v>0</v>
      </c>
      <c r="BA586" s="28">
        <v>0</v>
      </c>
      <c r="BB586" s="28">
        <v>0</v>
      </c>
      <c r="BC586" s="28">
        <v>0</v>
      </c>
      <c r="BD586" s="28">
        <v>3.29</v>
      </c>
      <c r="BE586" s="28">
        <v>0</v>
      </c>
      <c r="BF586" s="28">
        <v>0</v>
      </c>
      <c r="BG586" s="28">
        <v>1</v>
      </c>
      <c r="BH586" s="28">
        <v>0</v>
      </c>
      <c r="BI586" s="28">
        <v>0</v>
      </c>
      <c r="BJ586" s="28">
        <v>0</v>
      </c>
      <c r="BK586" s="28">
        <v>0</v>
      </c>
      <c r="BL586" s="28">
        <v>0</v>
      </c>
      <c r="BM586" s="28">
        <v>0</v>
      </c>
      <c r="BN586" s="28">
        <v>0</v>
      </c>
      <c r="BO586" s="28">
        <v>0</v>
      </c>
      <c r="BP586" s="28">
        <v>0</v>
      </c>
      <c r="BQ586" s="28">
        <v>0</v>
      </c>
      <c r="BR586" s="28">
        <v>0.5</v>
      </c>
      <c r="BS586" s="28">
        <v>0</v>
      </c>
      <c r="BT586" s="28">
        <v>0</v>
      </c>
      <c r="BU586" s="28">
        <v>0</v>
      </c>
      <c r="BV586" s="28"/>
      <c r="BW586" s="28"/>
      <c r="BX586" s="28"/>
      <c r="BZ586" s="6">
        <f t="shared" si="27"/>
        <v>4.79</v>
      </c>
      <c r="CA586" s="6">
        <f t="shared" si="28"/>
        <v>1.5</v>
      </c>
      <c r="CB586" s="28">
        <v>0</v>
      </c>
      <c r="CC586" s="26" t="s">
        <v>4687</v>
      </c>
      <c r="CD586" s="6" t="s">
        <v>7852</v>
      </c>
      <c r="CE586" s="6" t="s">
        <v>4537</v>
      </c>
      <c r="CG586" s="6" t="s">
        <v>4537</v>
      </c>
      <c r="CJ586" s="6" t="s">
        <v>5148</v>
      </c>
      <c r="CK586" s="6" t="s">
        <v>4689</v>
      </c>
      <c r="CL586" s="6" t="s">
        <v>4537</v>
      </c>
      <c r="CM586" s="6" t="s">
        <v>4737</v>
      </c>
      <c r="CO586" s="6" t="s">
        <v>8607</v>
      </c>
      <c r="CP586" s="6" t="s">
        <v>4758</v>
      </c>
      <c r="CR586" s="6" t="s">
        <v>8609</v>
      </c>
      <c r="CS586" s="6" t="s">
        <v>4738</v>
      </c>
      <c r="CT586" s="6" t="s">
        <v>6337</v>
      </c>
      <c r="CU586" s="6" t="s">
        <v>4434</v>
      </c>
      <c r="CV586" s="6" t="s">
        <v>4738</v>
      </c>
      <c r="CW586" s="6" t="s">
        <v>5440</v>
      </c>
      <c r="CX586" s="6" t="s">
        <v>4537</v>
      </c>
      <c r="CY586" s="6" t="s">
        <v>4537</v>
      </c>
      <c r="DC586" s="6" t="s">
        <v>4434</v>
      </c>
      <c r="DD586" s="6" t="s">
        <v>5753</v>
      </c>
      <c r="DF586" s="29">
        <f t="shared" si="29"/>
        <v>1</v>
      </c>
      <c r="DG586" s="29">
        <v>1</v>
      </c>
    </row>
    <row r="587" spans="1:111" x14ac:dyDescent="0.2">
      <c r="A587" s="6">
        <v>604</v>
      </c>
      <c r="B587" s="25">
        <v>46275.394131944442</v>
      </c>
      <c r="C587" s="25">
        <v>46275.398229166669</v>
      </c>
      <c r="D587" s="6" t="s">
        <v>4901</v>
      </c>
      <c r="F587" s="25"/>
      <c r="G587" s="26" t="s">
        <v>4725</v>
      </c>
      <c r="H587" s="6" t="s">
        <v>5750</v>
      </c>
      <c r="I587" s="6" t="s">
        <v>4815</v>
      </c>
      <c r="J587" s="6" t="s">
        <v>4434</v>
      </c>
      <c r="L587" s="6" t="s">
        <v>3253</v>
      </c>
      <c r="M587" s="6" t="s">
        <v>5753</v>
      </c>
      <c r="N587" s="6" t="s">
        <v>4729</v>
      </c>
      <c r="O587" s="6" t="s">
        <v>7853</v>
      </c>
      <c r="P587" s="6" t="s">
        <v>704</v>
      </c>
      <c r="Q587" s="6" t="s">
        <v>4773</v>
      </c>
      <c r="R587" s="6" t="s">
        <v>4786</v>
      </c>
      <c r="S587" s="6" t="s">
        <v>778</v>
      </c>
      <c r="X587" s="27">
        <v>662</v>
      </c>
      <c r="Y587" s="27">
        <v>1512</v>
      </c>
      <c r="Z587" s="27">
        <v>1342</v>
      </c>
      <c r="AA587" s="27">
        <v>1100</v>
      </c>
      <c r="AB587" s="27">
        <f>SUM(Table2026_09_25[[#This Row],[Number of in-person visits provided in reporting year.]:[Number of video/virtual visits provided in reporting year.]])</f>
        <v>3954</v>
      </c>
      <c r="AC587" s="6" t="s">
        <v>8469</v>
      </c>
      <c r="AF587" s="6" t="s">
        <v>4682</v>
      </c>
      <c r="AG587" s="28">
        <v>107</v>
      </c>
      <c r="AI587" s="6" t="s">
        <v>5755</v>
      </c>
      <c r="AJ587" s="6" t="s">
        <v>43</v>
      </c>
      <c r="AK587" s="6" t="s">
        <v>8483</v>
      </c>
      <c r="AL587" s="6" t="s">
        <v>112</v>
      </c>
      <c r="AQ587" s="6" t="s">
        <v>43</v>
      </c>
      <c r="AV587" s="6" t="s">
        <v>4733</v>
      </c>
      <c r="AX587" s="6" t="s">
        <v>4686</v>
      </c>
      <c r="AZ587" s="28">
        <v>0.27</v>
      </c>
      <c r="BA587" s="28">
        <v>0</v>
      </c>
      <c r="BB587" s="28">
        <v>0</v>
      </c>
      <c r="BC587" s="28">
        <v>0</v>
      </c>
      <c r="BD587" s="28">
        <v>3.29</v>
      </c>
      <c r="BE587" s="28">
        <v>0</v>
      </c>
      <c r="BF587" s="28">
        <v>0</v>
      </c>
      <c r="BG587" s="28">
        <v>0.65</v>
      </c>
      <c r="BH587" s="28">
        <v>0</v>
      </c>
      <c r="BI587" s="28">
        <v>0</v>
      </c>
      <c r="BJ587" s="28">
        <v>0</v>
      </c>
      <c r="BK587" s="28">
        <v>0</v>
      </c>
      <c r="BL587" s="28">
        <v>0</v>
      </c>
      <c r="BM587" s="28">
        <v>0</v>
      </c>
      <c r="BN587" s="28">
        <v>0</v>
      </c>
      <c r="BO587" s="28">
        <v>0</v>
      </c>
      <c r="BP587" s="28">
        <v>0</v>
      </c>
      <c r="BQ587" s="28">
        <v>0</v>
      </c>
      <c r="BR587" s="28">
        <v>0.32</v>
      </c>
      <c r="BS587" s="28">
        <v>0</v>
      </c>
      <c r="BT587" s="28">
        <v>0</v>
      </c>
      <c r="BU587" s="28">
        <v>0</v>
      </c>
      <c r="BV587" s="28"/>
      <c r="BW587" s="28"/>
      <c r="BX587" s="28"/>
      <c r="BZ587" s="6">
        <f t="shared" si="27"/>
        <v>4.53</v>
      </c>
      <c r="CA587" s="6">
        <f t="shared" si="28"/>
        <v>0.97</v>
      </c>
      <c r="CB587" s="28">
        <v>0</v>
      </c>
      <c r="CC587" s="26" t="s">
        <v>4687</v>
      </c>
      <c r="CD587" s="6" t="s">
        <v>7852</v>
      </c>
      <c r="CE587" s="6" t="s">
        <v>4537</v>
      </c>
      <c r="CG587" s="6" t="s">
        <v>4537</v>
      </c>
      <c r="CJ587" s="6" t="s">
        <v>5148</v>
      </c>
      <c r="CK587" s="6" t="s">
        <v>4689</v>
      </c>
      <c r="CL587" s="6" t="s">
        <v>4537</v>
      </c>
      <c r="CM587" s="6" t="s">
        <v>4737</v>
      </c>
      <c r="CO587" s="6" t="s">
        <v>8607</v>
      </c>
      <c r="CP587" s="6" t="s">
        <v>4758</v>
      </c>
      <c r="CR587" s="6" t="s">
        <v>8609</v>
      </c>
      <c r="CS587" s="6" t="s">
        <v>6523</v>
      </c>
      <c r="CT587" s="6" t="s">
        <v>5440</v>
      </c>
      <c r="CU587" s="6" t="s">
        <v>4434</v>
      </c>
      <c r="CV587" s="6" t="s">
        <v>6523</v>
      </c>
      <c r="CW587" s="6" t="s">
        <v>6337</v>
      </c>
      <c r="CX587" s="6" t="s">
        <v>4537</v>
      </c>
      <c r="CY587" s="6" t="s">
        <v>4537</v>
      </c>
      <c r="DC587" s="6" t="s">
        <v>4434</v>
      </c>
      <c r="DD587" s="6" t="s">
        <v>5753</v>
      </c>
      <c r="DF587" s="29">
        <f t="shared" si="29"/>
        <v>1</v>
      </c>
      <c r="DG587" s="6">
        <v>1</v>
      </c>
    </row>
    <row r="588" spans="1:111" hidden="1" x14ac:dyDescent="0.2">
      <c r="A588" s="6" t="s">
        <v>8334</v>
      </c>
      <c r="B588" s="25"/>
      <c r="C588" s="25"/>
      <c r="F588" s="25"/>
      <c r="G588" s="26" t="s">
        <v>4725</v>
      </c>
      <c r="H588" s="35" t="s">
        <v>4484</v>
      </c>
      <c r="J588" s="27"/>
      <c r="L588" s="36" t="s">
        <v>198</v>
      </c>
      <c r="M588" s="37" t="s">
        <v>7854</v>
      </c>
      <c r="N588" s="6" t="s">
        <v>4679</v>
      </c>
      <c r="P588" s="6" t="s">
        <v>3531</v>
      </c>
      <c r="Q588" s="6" t="s">
        <v>4680</v>
      </c>
      <c r="X588" s="30">
        <v>776.53000000000009</v>
      </c>
      <c r="AB588" s="6">
        <f>SUM(Table2026_09_25[[#This Row],[Number of in-person visits provided in reporting year.]:[Number of video/virtual visits provided in reporting year.]])</f>
        <v>0</v>
      </c>
      <c r="AC588" s="6" t="s">
        <v>8469</v>
      </c>
      <c r="AF588" s="27" t="s">
        <v>7855</v>
      </c>
      <c r="AI588" s="35" t="s">
        <v>4497</v>
      </c>
      <c r="AJ588" s="35" t="s">
        <v>7856</v>
      </c>
      <c r="AK588" s="6" t="s">
        <v>8483</v>
      </c>
      <c r="AL588" s="6" t="s">
        <v>3672</v>
      </c>
      <c r="AQ588" s="35" t="s">
        <v>366</v>
      </c>
      <c r="BX588" s="6">
        <v>4.0200000000000005</v>
      </c>
      <c r="BZ588" s="6">
        <f t="shared" si="27"/>
        <v>0</v>
      </c>
      <c r="CA588" s="6">
        <f t="shared" si="28"/>
        <v>4.0200000000000005</v>
      </c>
      <c r="CC588" s="26" t="s">
        <v>21</v>
      </c>
      <c r="CK588" s="6" t="s">
        <v>5148</v>
      </c>
      <c r="DC588" s="6" t="s">
        <v>4434</v>
      </c>
      <c r="DF588" s="29">
        <f t="shared" si="29"/>
        <v>0</v>
      </c>
      <c r="DG588" s="6">
        <v>1</v>
      </c>
    </row>
    <row r="589" spans="1:111" hidden="1" x14ac:dyDescent="0.2">
      <c r="A589" s="6" t="s">
        <v>8335</v>
      </c>
      <c r="B589" s="25"/>
      <c r="C589" s="25"/>
      <c r="F589" s="25"/>
      <c r="G589" s="26" t="s">
        <v>4725</v>
      </c>
      <c r="H589" s="35" t="s">
        <v>4484</v>
      </c>
      <c r="J589" s="27" t="s">
        <v>4537</v>
      </c>
      <c r="L589" s="36" t="s">
        <v>1245</v>
      </c>
      <c r="M589" s="37" t="s">
        <v>4558</v>
      </c>
      <c r="N589" s="6" t="s">
        <v>4679</v>
      </c>
      <c r="P589" s="6" t="s">
        <v>704</v>
      </c>
      <c r="Q589" s="6" t="s">
        <v>4773</v>
      </c>
      <c r="X589" s="27">
        <v>569</v>
      </c>
      <c r="AB589" s="6">
        <f>SUM(Table2026_09_25[[#This Row],[Number of in-person visits provided in reporting year.]:[Number of video/virtual visits provided in reporting year.]])</f>
        <v>0</v>
      </c>
      <c r="AC589" s="6" t="s">
        <v>8469</v>
      </c>
      <c r="AF589" s="27" t="s">
        <v>7857</v>
      </c>
      <c r="AI589" s="35" t="s">
        <v>4502</v>
      </c>
      <c r="AJ589" s="35" t="s">
        <v>7856</v>
      </c>
      <c r="AK589" s="6" t="s">
        <v>8483</v>
      </c>
      <c r="AL589" s="6" t="s">
        <v>4517</v>
      </c>
      <c r="AQ589" s="35" t="s">
        <v>366</v>
      </c>
      <c r="BX589" s="6">
        <v>3.6</v>
      </c>
      <c r="BZ589" s="6">
        <f t="shared" si="27"/>
        <v>0</v>
      </c>
      <c r="CA589" s="6">
        <f t="shared" si="28"/>
        <v>3.6</v>
      </c>
      <c r="CC589" s="26" t="s">
        <v>21</v>
      </c>
      <c r="CK589" s="6" t="s">
        <v>5148</v>
      </c>
      <c r="DC589" s="6" t="s">
        <v>4434</v>
      </c>
      <c r="DF589" s="29">
        <f t="shared" si="29"/>
        <v>0</v>
      </c>
      <c r="DG589" s="6">
        <v>1</v>
      </c>
    </row>
    <row r="590" spans="1:111" hidden="1" x14ac:dyDescent="0.2">
      <c r="A590" s="6" t="s">
        <v>8336</v>
      </c>
      <c r="B590" s="25"/>
      <c r="C590" s="25"/>
      <c r="F590" s="25"/>
      <c r="G590" s="26" t="s">
        <v>4725</v>
      </c>
      <c r="H590" s="35" t="s">
        <v>4484</v>
      </c>
      <c r="J590" s="27" t="s">
        <v>4537</v>
      </c>
      <c r="L590" s="36" t="s">
        <v>4467</v>
      </c>
      <c r="M590" s="37" t="s">
        <v>4558</v>
      </c>
      <c r="N590" s="6" t="s">
        <v>4679</v>
      </c>
      <c r="P590" s="6" t="s">
        <v>95</v>
      </c>
      <c r="Q590" s="6" t="s">
        <v>4773</v>
      </c>
      <c r="X590" s="27">
        <v>1003</v>
      </c>
      <c r="AB590" s="6">
        <f>SUM(Table2026_09_25[[#This Row],[Number of in-person visits provided in reporting year.]:[Number of video/virtual visits provided in reporting year.]])</f>
        <v>0</v>
      </c>
      <c r="AC590" s="6" t="s">
        <v>8469</v>
      </c>
      <c r="AF590" s="27" t="s">
        <v>7857</v>
      </c>
      <c r="AI590" s="35" t="s">
        <v>4502</v>
      </c>
      <c r="AJ590" s="35" t="s">
        <v>7856</v>
      </c>
      <c r="AK590" s="6" t="s">
        <v>8483</v>
      </c>
      <c r="AL590" s="6" t="s">
        <v>4517</v>
      </c>
      <c r="AQ590" s="35" t="s">
        <v>366</v>
      </c>
      <c r="BX590" s="6">
        <v>6</v>
      </c>
      <c r="BZ590" s="6">
        <f t="shared" si="27"/>
        <v>0</v>
      </c>
      <c r="CA590" s="6">
        <f t="shared" si="28"/>
        <v>6</v>
      </c>
      <c r="CC590" s="26" t="s">
        <v>21</v>
      </c>
      <c r="CK590" s="6" t="s">
        <v>5148</v>
      </c>
      <c r="DC590" s="6" t="s">
        <v>4434</v>
      </c>
      <c r="DF590" s="29">
        <f t="shared" si="29"/>
        <v>0</v>
      </c>
      <c r="DG590" s="6">
        <v>1</v>
      </c>
    </row>
    <row r="591" spans="1:111" hidden="1" x14ac:dyDescent="0.2">
      <c r="A591" s="6" t="s">
        <v>8337</v>
      </c>
      <c r="B591" s="25"/>
      <c r="C591" s="25"/>
      <c r="F591" s="25"/>
      <c r="G591" s="26" t="s">
        <v>4725</v>
      </c>
      <c r="H591" s="35" t="s">
        <v>7858</v>
      </c>
      <c r="J591" s="27" t="s">
        <v>4537</v>
      </c>
      <c r="L591" s="36" t="s">
        <v>735</v>
      </c>
      <c r="M591" s="38" t="s">
        <v>7859</v>
      </c>
      <c r="N591" s="6" t="s">
        <v>4729</v>
      </c>
      <c r="P591" s="6" t="s">
        <v>704</v>
      </c>
      <c r="Q591" s="6" t="s">
        <v>4773</v>
      </c>
      <c r="X591" s="27">
        <v>220</v>
      </c>
      <c r="AB591" s="6">
        <f>SUM(Table2026_09_25[[#This Row],[Number of in-person visits provided in reporting year.]:[Number of video/virtual visits provided in reporting year.]])</f>
        <v>0</v>
      </c>
      <c r="AC591" s="6" t="s">
        <v>8469</v>
      </c>
      <c r="AF591" s="27" t="s">
        <v>7857</v>
      </c>
      <c r="AI591" s="35" t="s">
        <v>7860</v>
      </c>
      <c r="AJ591" s="35" t="s">
        <v>7861</v>
      </c>
      <c r="AK591" s="6" t="s">
        <v>8483</v>
      </c>
      <c r="AL591" s="6" t="s">
        <v>7862</v>
      </c>
      <c r="AQ591" s="35" t="s">
        <v>366</v>
      </c>
      <c r="BZ591" s="6">
        <f t="shared" si="27"/>
        <v>0</v>
      </c>
      <c r="CA591" s="6">
        <f t="shared" si="28"/>
        <v>0</v>
      </c>
      <c r="CC591" s="26" t="s">
        <v>21</v>
      </c>
      <c r="CK591" s="6" t="s">
        <v>5148</v>
      </c>
      <c r="DC591" s="6" t="s">
        <v>4434</v>
      </c>
      <c r="DF591" s="29">
        <f t="shared" si="29"/>
        <v>0</v>
      </c>
      <c r="DG591" s="6">
        <v>1</v>
      </c>
    </row>
    <row r="592" spans="1:111" hidden="1" x14ac:dyDescent="0.2">
      <c r="A592" s="6" t="s">
        <v>8338</v>
      </c>
      <c r="B592" s="25"/>
      <c r="C592" s="25"/>
      <c r="F592" s="25"/>
      <c r="G592" s="26" t="s">
        <v>4725</v>
      </c>
      <c r="H592" s="6" t="s">
        <v>4491</v>
      </c>
      <c r="J592" s="27"/>
      <c r="L592" s="36" t="s">
        <v>4464</v>
      </c>
      <c r="M592" s="39" t="s">
        <v>7863</v>
      </c>
      <c r="N592" s="6" t="s">
        <v>4679</v>
      </c>
      <c r="P592" s="6" t="s">
        <v>95</v>
      </c>
      <c r="Q592" s="6" t="s">
        <v>4773</v>
      </c>
      <c r="X592" s="27">
        <v>246</v>
      </c>
      <c r="AB592" s="6">
        <f>SUM(Table2026_09_25[[#This Row],[Number of in-person visits provided in reporting year.]:[Number of video/virtual visits provided in reporting year.]])</f>
        <v>0</v>
      </c>
      <c r="AC592" s="6" t="s">
        <v>8469</v>
      </c>
      <c r="AF592" s="27"/>
      <c r="AI592" s="6" t="s">
        <v>7864</v>
      </c>
      <c r="AJ592" s="6" t="s">
        <v>7865</v>
      </c>
      <c r="AK592" s="6" t="s">
        <v>8483</v>
      </c>
      <c r="AL592" s="6" t="s">
        <v>455</v>
      </c>
      <c r="AQ592" s="35" t="s">
        <v>366</v>
      </c>
      <c r="BX592" s="6">
        <v>3</v>
      </c>
      <c r="BZ592" s="6">
        <f t="shared" si="27"/>
        <v>0</v>
      </c>
      <c r="CA592" s="6">
        <f t="shared" si="28"/>
        <v>3</v>
      </c>
      <c r="CC592" s="26" t="s">
        <v>21</v>
      </c>
      <c r="CK592" s="6" t="s">
        <v>5148</v>
      </c>
      <c r="DC592" s="6" t="s">
        <v>4434</v>
      </c>
      <c r="DF592" s="29">
        <f t="shared" si="29"/>
        <v>0</v>
      </c>
      <c r="DG592" s="6">
        <v>1</v>
      </c>
    </row>
    <row r="593" spans="1:111" ht="16" hidden="1" x14ac:dyDescent="0.2">
      <c r="A593" s="6" t="s">
        <v>8339</v>
      </c>
      <c r="B593" s="25"/>
      <c r="C593" s="25"/>
      <c r="F593" s="25"/>
      <c r="G593" s="26" t="s">
        <v>4725</v>
      </c>
      <c r="H593" s="35" t="s">
        <v>7866</v>
      </c>
      <c r="J593" s="27" t="s">
        <v>4537</v>
      </c>
      <c r="L593" s="40" t="s">
        <v>4475</v>
      </c>
      <c r="M593" s="38" t="s">
        <v>804</v>
      </c>
      <c r="N593" s="6" t="s">
        <v>4729</v>
      </c>
      <c r="P593" s="6" t="s">
        <v>3532</v>
      </c>
      <c r="Q593" s="6" t="s">
        <v>5203</v>
      </c>
      <c r="X593" s="27">
        <v>68</v>
      </c>
      <c r="AB593" s="6">
        <f>SUM(Table2026_09_25[[#This Row],[Number of in-person visits provided in reporting year.]:[Number of video/virtual visits provided in reporting year.]])</f>
        <v>0</v>
      </c>
      <c r="AC593" s="6" t="s">
        <v>8469</v>
      </c>
      <c r="AF593" s="27" t="s">
        <v>7857</v>
      </c>
      <c r="AI593" s="41" t="s">
        <v>4514</v>
      </c>
      <c r="AJ593" s="41" t="s">
        <v>7865</v>
      </c>
      <c r="AK593" s="6" t="s">
        <v>8483</v>
      </c>
      <c r="AL593" s="42" t="s">
        <v>1770</v>
      </c>
      <c r="AQ593" s="35" t="s">
        <v>366</v>
      </c>
      <c r="BZ593" s="6">
        <f t="shared" si="27"/>
        <v>0</v>
      </c>
      <c r="CA593" s="6">
        <f t="shared" si="28"/>
        <v>0</v>
      </c>
      <c r="CC593" s="26" t="s">
        <v>21</v>
      </c>
      <c r="CK593" s="6" t="s">
        <v>5148</v>
      </c>
      <c r="DC593" s="6" t="s">
        <v>4434</v>
      </c>
      <c r="DF593" s="29">
        <f t="shared" si="29"/>
        <v>0</v>
      </c>
      <c r="DG593" s="6">
        <v>1</v>
      </c>
    </row>
    <row r="594" spans="1:111" hidden="1" x14ac:dyDescent="0.2">
      <c r="A594" s="6" t="s">
        <v>8340</v>
      </c>
      <c r="B594" s="25"/>
      <c r="C594" s="25"/>
      <c r="F594" s="25"/>
      <c r="G594" s="26" t="s">
        <v>4725</v>
      </c>
      <c r="H594" s="35" t="s">
        <v>4493</v>
      </c>
      <c r="J594" s="27"/>
      <c r="L594" s="36" t="s">
        <v>4468</v>
      </c>
      <c r="M594" s="39" t="s">
        <v>7863</v>
      </c>
      <c r="N594" s="6" t="s">
        <v>4679</v>
      </c>
      <c r="P594" s="6" t="s">
        <v>558</v>
      </c>
      <c r="Q594" s="6" t="s">
        <v>4773</v>
      </c>
      <c r="X594" s="27">
        <v>36</v>
      </c>
      <c r="AB594" s="6">
        <f>SUM(Table2026_09_25[[#This Row],[Number of in-person visits provided in reporting year.]:[Number of video/virtual visits provided in reporting year.]])</f>
        <v>0</v>
      </c>
      <c r="AC594" s="6" t="s">
        <v>8469</v>
      </c>
      <c r="AF594" s="27"/>
      <c r="AI594" s="35" t="s">
        <v>4508</v>
      </c>
      <c r="AJ594" s="35" t="s">
        <v>7867</v>
      </c>
      <c r="AK594" s="6" t="s">
        <v>8483</v>
      </c>
      <c r="AL594" s="6" t="s">
        <v>4521</v>
      </c>
      <c r="AQ594" s="35" t="s">
        <v>366</v>
      </c>
      <c r="BX594" s="6">
        <v>1</v>
      </c>
      <c r="BZ594" s="6">
        <f t="shared" si="27"/>
        <v>0</v>
      </c>
      <c r="CA594" s="6">
        <f t="shared" si="28"/>
        <v>1</v>
      </c>
      <c r="CC594" s="26" t="s">
        <v>21</v>
      </c>
      <c r="CK594" s="6" t="s">
        <v>5148</v>
      </c>
      <c r="DC594" s="6" t="s">
        <v>4434</v>
      </c>
      <c r="DF594" s="29">
        <f t="shared" si="29"/>
        <v>0</v>
      </c>
      <c r="DG594" s="6">
        <v>1</v>
      </c>
    </row>
    <row r="595" spans="1:111" ht="30" hidden="1" x14ac:dyDescent="0.2">
      <c r="A595" s="6" t="s">
        <v>8341</v>
      </c>
      <c r="B595" s="25"/>
      <c r="C595" s="25"/>
      <c r="F595" s="25"/>
      <c r="G595" s="26" t="s">
        <v>4725</v>
      </c>
      <c r="H595" s="35" t="s">
        <v>1818</v>
      </c>
      <c r="J595" s="27" t="s">
        <v>4537</v>
      </c>
      <c r="L595" s="36" t="s">
        <v>193</v>
      </c>
      <c r="M595" s="39" t="s">
        <v>1821</v>
      </c>
      <c r="N595" s="6" t="s">
        <v>4679</v>
      </c>
      <c r="P595" s="6" t="s">
        <v>3531</v>
      </c>
      <c r="Q595" s="6" t="s">
        <v>4680</v>
      </c>
      <c r="X595" s="43">
        <v>1165.5</v>
      </c>
      <c r="AB595" s="6">
        <f>SUM(Table2026_09_25[[#This Row],[Number of in-person visits provided in reporting year.]:[Number of video/virtual visits provided in reporting year.]])</f>
        <v>0</v>
      </c>
      <c r="AC595" s="6" t="s">
        <v>8469</v>
      </c>
      <c r="AF595" s="44" t="s">
        <v>7868</v>
      </c>
      <c r="AI595" s="6" t="s">
        <v>4500</v>
      </c>
      <c r="AJ595" s="6" t="s">
        <v>7869</v>
      </c>
      <c r="AK595" s="6" t="s">
        <v>8483</v>
      </c>
      <c r="AL595" s="45" t="s">
        <v>1819</v>
      </c>
      <c r="AQ595" s="35" t="s">
        <v>366</v>
      </c>
      <c r="BX595" s="6">
        <v>2</v>
      </c>
      <c r="BZ595" s="6">
        <f t="shared" si="27"/>
        <v>0</v>
      </c>
      <c r="CA595" s="6">
        <f t="shared" si="28"/>
        <v>2</v>
      </c>
      <c r="CC595" s="26" t="s">
        <v>21</v>
      </c>
      <c r="CK595" s="6" t="s">
        <v>5148</v>
      </c>
      <c r="DC595" s="6" t="s">
        <v>4434</v>
      </c>
      <c r="DF595" s="29">
        <f t="shared" si="29"/>
        <v>0</v>
      </c>
      <c r="DG595" s="6">
        <v>1</v>
      </c>
    </row>
    <row r="596" spans="1:111" ht="30" hidden="1" x14ac:dyDescent="0.2">
      <c r="A596" s="6" t="s">
        <v>8342</v>
      </c>
      <c r="B596" s="25"/>
      <c r="C596" s="25"/>
      <c r="F596" s="25"/>
      <c r="G596" s="26" t="s">
        <v>4725</v>
      </c>
      <c r="H596" s="35" t="s">
        <v>1818</v>
      </c>
      <c r="J596" s="27" t="s">
        <v>4537</v>
      </c>
      <c r="L596" s="36" t="s">
        <v>1057</v>
      </c>
      <c r="M596" s="39" t="s">
        <v>1821</v>
      </c>
      <c r="N596" s="6" t="s">
        <v>4679</v>
      </c>
      <c r="P596" s="6" t="s">
        <v>2265</v>
      </c>
      <c r="Q596" s="31" t="s">
        <v>987</v>
      </c>
      <c r="X596" s="44">
        <v>430</v>
      </c>
      <c r="AB596" s="6">
        <f>SUM(Table2026_09_25[[#This Row],[Number of in-person visits provided in reporting year.]:[Number of video/virtual visits provided in reporting year.]])</f>
        <v>0</v>
      </c>
      <c r="AC596" s="6" t="s">
        <v>8469</v>
      </c>
      <c r="AF596" s="44" t="s">
        <v>7868</v>
      </c>
      <c r="AI596" s="6" t="s">
        <v>4500</v>
      </c>
      <c r="AJ596" s="6" t="s">
        <v>7869</v>
      </c>
      <c r="AK596" s="6" t="s">
        <v>8483</v>
      </c>
      <c r="AL596" s="45" t="s">
        <v>1819</v>
      </c>
      <c r="AQ596" s="35" t="s">
        <v>366</v>
      </c>
      <c r="BX596" s="6">
        <v>0.7</v>
      </c>
      <c r="BZ596" s="6">
        <f t="shared" si="27"/>
        <v>0</v>
      </c>
      <c r="CA596" s="6">
        <f t="shared" si="28"/>
        <v>0.7</v>
      </c>
      <c r="CC596" s="26" t="s">
        <v>21</v>
      </c>
      <c r="CK596" s="6" t="s">
        <v>5148</v>
      </c>
      <c r="DC596" s="6" t="s">
        <v>4434</v>
      </c>
      <c r="DF596" s="29">
        <f t="shared" si="29"/>
        <v>0</v>
      </c>
      <c r="DG596" s="6">
        <v>1</v>
      </c>
    </row>
    <row r="597" spans="1:111" ht="32" hidden="1" x14ac:dyDescent="0.2">
      <c r="A597" s="6" t="s">
        <v>8343</v>
      </c>
      <c r="B597" s="25"/>
      <c r="C597" s="25"/>
      <c r="F597" s="25"/>
      <c r="G597" s="26" t="s">
        <v>4725</v>
      </c>
      <c r="H597" s="35" t="s">
        <v>1818</v>
      </c>
      <c r="J597" s="46" t="s">
        <v>4537</v>
      </c>
      <c r="L597" s="35" t="s">
        <v>7870</v>
      </c>
      <c r="M597" s="47" t="s">
        <v>7871</v>
      </c>
      <c r="N597" s="6" t="s">
        <v>4729</v>
      </c>
      <c r="P597" s="6" t="s">
        <v>3532</v>
      </c>
      <c r="Q597" s="6" t="s">
        <v>5203</v>
      </c>
      <c r="X597" s="27">
        <v>500</v>
      </c>
      <c r="AB597" s="6">
        <f>SUM(Table2026_09_25[[#This Row],[Number of in-person visits provided in reporting year.]:[Number of video/virtual visits provided in reporting year.]])</f>
        <v>0</v>
      </c>
      <c r="AC597" s="6" t="s">
        <v>8469</v>
      </c>
      <c r="AF597" s="48" t="s">
        <v>7857</v>
      </c>
      <c r="AI597" s="35" t="s">
        <v>7872</v>
      </c>
      <c r="AJ597" s="35" t="s">
        <v>7869</v>
      </c>
      <c r="AK597" s="6" t="s">
        <v>8483</v>
      </c>
      <c r="AL597" s="6" t="s">
        <v>1819</v>
      </c>
      <c r="AQ597" s="35" t="s">
        <v>366</v>
      </c>
      <c r="BZ597" s="6">
        <f t="shared" si="27"/>
        <v>0</v>
      </c>
      <c r="CA597" s="6">
        <f t="shared" si="28"/>
        <v>0</v>
      </c>
      <c r="CC597" s="26" t="s">
        <v>21</v>
      </c>
      <c r="CK597" s="6" t="s">
        <v>5148</v>
      </c>
      <c r="DC597" s="6" t="s">
        <v>4434</v>
      </c>
      <c r="DF597" s="29">
        <f t="shared" si="29"/>
        <v>0</v>
      </c>
      <c r="DG597" s="6">
        <v>1</v>
      </c>
    </row>
    <row r="598" spans="1:111" ht="32" hidden="1" x14ac:dyDescent="0.2">
      <c r="A598" s="6" t="s">
        <v>8344</v>
      </c>
      <c r="B598" s="25"/>
      <c r="C598" s="25"/>
      <c r="F598" s="25"/>
      <c r="G598" s="26" t="s">
        <v>4725</v>
      </c>
      <c r="H598" s="35" t="s">
        <v>1818</v>
      </c>
      <c r="J598" s="46" t="s">
        <v>4537</v>
      </c>
      <c r="L598" s="36" t="s">
        <v>7873</v>
      </c>
      <c r="M598" s="47" t="s">
        <v>7871</v>
      </c>
      <c r="N598" s="6" t="s">
        <v>4679</v>
      </c>
      <c r="P598" s="6" t="s">
        <v>95</v>
      </c>
      <c r="Q598" s="6" t="s">
        <v>4773</v>
      </c>
      <c r="X598" s="27">
        <v>200</v>
      </c>
      <c r="AB598" s="6">
        <f>SUM(Table2026_09_25[[#This Row],[Number of in-person visits provided in reporting year.]:[Number of video/virtual visits provided in reporting year.]])</f>
        <v>0</v>
      </c>
      <c r="AC598" s="6" t="s">
        <v>8469</v>
      </c>
      <c r="AF598" s="48" t="s">
        <v>7857</v>
      </c>
      <c r="AI598" s="35" t="s">
        <v>7872</v>
      </c>
      <c r="AJ598" s="35" t="s">
        <v>7869</v>
      </c>
      <c r="AK598" s="6" t="s">
        <v>8483</v>
      </c>
      <c r="AL598" s="6" t="s">
        <v>7874</v>
      </c>
      <c r="AQ598" s="35" t="s">
        <v>366</v>
      </c>
      <c r="BX598" s="6">
        <v>3</v>
      </c>
      <c r="BZ598" s="6">
        <f t="shared" si="27"/>
        <v>0</v>
      </c>
      <c r="CA598" s="6">
        <f t="shared" si="28"/>
        <v>3</v>
      </c>
      <c r="CC598" s="26" t="s">
        <v>21</v>
      </c>
      <c r="CK598" s="6" t="s">
        <v>5148</v>
      </c>
      <c r="DC598" s="6" t="s">
        <v>4434</v>
      </c>
      <c r="DF598" s="29">
        <f t="shared" si="29"/>
        <v>0</v>
      </c>
      <c r="DG598" s="6">
        <v>1</v>
      </c>
    </row>
    <row r="599" spans="1:111" hidden="1" x14ac:dyDescent="0.2">
      <c r="A599" s="6" t="s">
        <v>8345</v>
      </c>
      <c r="B599" s="25"/>
      <c r="C599" s="25"/>
      <c r="F599" s="25"/>
      <c r="G599" s="26" t="s">
        <v>4725</v>
      </c>
      <c r="H599" s="35" t="s">
        <v>4485</v>
      </c>
      <c r="J599" s="27"/>
      <c r="L599" s="36" t="s">
        <v>193</v>
      </c>
      <c r="M599" s="39" t="s">
        <v>4560</v>
      </c>
      <c r="N599" s="6" t="s">
        <v>4679</v>
      </c>
      <c r="P599" s="6" t="s">
        <v>3531</v>
      </c>
      <c r="Q599" s="6" t="s">
        <v>4680</v>
      </c>
      <c r="X599" s="30">
        <v>738.5</v>
      </c>
      <c r="AB599" s="6">
        <f>SUM(Table2026_09_25[[#This Row],[Number of in-person visits provided in reporting year.]:[Number of video/virtual visits provided in reporting year.]])</f>
        <v>0</v>
      </c>
      <c r="AC599" s="6" t="s">
        <v>8469</v>
      </c>
      <c r="AF599" s="27" t="s">
        <v>7868</v>
      </c>
      <c r="AI599" s="35" t="s">
        <v>4498</v>
      </c>
      <c r="AJ599" s="35" t="s">
        <v>611</v>
      </c>
      <c r="AK599" s="6" t="s">
        <v>8483</v>
      </c>
      <c r="AL599" s="6" t="s">
        <v>4515</v>
      </c>
      <c r="AQ599" s="35" t="s">
        <v>366</v>
      </c>
      <c r="BX599" s="6">
        <v>1</v>
      </c>
      <c r="BZ599" s="6">
        <f t="shared" si="27"/>
        <v>0</v>
      </c>
      <c r="CA599" s="6">
        <f t="shared" si="28"/>
        <v>1</v>
      </c>
      <c r="CC599" s="26" t="s">
        <v>21</v>
      </c>
      <c r="CK599" s="6" t="s">
        <v>5148</v>
      </c>
      <c r="DC599" s="6" t="s">
        <v>4434</v>
      </c>
      <c r="DF599" s="29">
        <f t="shared" si="29"/>
        <v>0</v>
      </c>
      <c r="DG599" s="6">
        <v>1</v>
      </c>
    </row>
    <row r="600" spans="1:111" ht="16" hidden="1" x14ac:dyDescent="0.2">
      <c r="A600" s="6" t="s">
        <v>8346</v>
      </c>
      <c r="B600" s="25"/>
      <c r="C600" s="25"/>
      <c r="F600" s="25"/>
      <c r="G600" s="26" t="s">
        <v>4725</v>
      </c>
      <c r="H600" s="35" t="s">
        <v>4485</v>
      </c>
      <c r="J600" s="27"/>
      <c r="L600" s="36" t="s">
        <v>3430</v>
      </c>
      <c r="M600" s="39" t="s">
        <v>4560</v>
      </c>
      <c r="N600" s="6" t="s">
        <v>4679</v>
      </c>
      <c r="P600" s="6" t="s">
        <v>2265</v>
      </c>
      <c r="Q600" s="31" t="s">
        <v>987</v>
      </c>
      <c r="X600" s="27">
        <v>0</v>
      </c>
      <c r="AB600" s="6">
        <f>SUM(Table2026_09_25[[#This Row],[Number of in-person visits provided in reporting year.]:[Number of video/virtual visits provided in reporting year.]])</f>
        <v>0</v>
      </c>
      <c r="AC600" s="6" t="s">
        <v>8469</v>
      </c>
      <c r="AF600" s="27" t="s">
        <v>7857</v>
      </c>
      <c r="AI600" s="35" t="s">
        <v>4498</v>
      </c>
      <c r="AJ600" s="35" t="s">
        <v>611</v>
      </c>
      <c r="AK600" s="6" t="s">
        <v>8483</v>
      </c>
      <c r="AL600" s="6" t="s">
        <v>4515</v>
      </c>
      <c r="AQ600" s="35" t="s">
        <v>366</v>
      </c>
      <c r="BX600" s="6">
        <v>1</v>
      </c>
      <c r="BZ600" s="6">
        <f t="shared" si="27"/>
        <v>0</v>
      </c>
      <c r="CA600" s="6">
        <f t="shared" si="28"/>
        <v>1</v>
      </c>
      <c r="CC600" s="26" t="s">
        <v>21</v>
      </c>
      <c r="CK600" s="6" t="s">
        <v>5148</v>
      </c>
      <c r="DC600" s="6" t="s">
        <v>4434</v>
      </c>
      <c r="DF600" s="29">
        <f t="shared" si="29"/>
        <v>0</v>
      </c>
      <c r="DG600" s="6">
        <v>1</v>
      </c>
    </row>
    <row r="601" spans="1:111" hidden="1" x14ac:dyDescent="0.2">
      <c r="A601" s="6" t="s">
        <v>8347</v>
      </c>
      <c r="B601" s="25"/>
      <c r="C601" s="25"/>
      <c r="F601" s="25"/>
      <c r="G601" s="26" t="s">
        <v>4725</v>
      </c>
      <c r="H601" s="35" t="s">
        <v>4495</v>
      </c>
      <c r="J601" s="27" t="s">
        <v>4537</v>
      </c>
      <c r="L601" s="36" t="s">
        <v>4472</v>
      </c>
      <c r="M601" s="39" t="s">
        <v>7875</v>
      </c>
      <c r="N601" s="6" t="s">
        <v>4679</v>
      </c>
      <c r="P601" s="6" t="s">
        <v>3532</v>
      </c>
      <c r="Q601" s="6" t="s">
        <v>5203</v>
      </c>
      <c r="X601" s="27">
        <v>196</v>
      </c>
      <c r="AB601" s="6">
        <f>SUM(Table2026_09_25[[#This Row],[Number of in-person visits provided in reporting year.]:[Number of video/virtual visits provided in reporting year.]])</f>
        <v>0</v>
      </c>
      <c r="AC601" s="6" t="s">
        <v>8469</v>
      </c>
      <c r="AF601" s="27" t="s">
        <v>18</v>
      </c>
      <c r="AI601" s="35" t="s">
        <v>4512</v>
      </c>
      <c r="AJ601" s="35" t="s">
        <v>7876</v>
      </c>
      <c r="AK601" s="6" t="s">
        <v>8483</v>
      </c>
      <c r="AL601" s="6" t="s">
        <v>4523</v>
      </c>
      <c r="AQ601" s="35" t="s">
        <v>366</v>
      </c>
      <c r="BZ601" s="6">
        <f t="shared" si="27"/>
        <v>0</v>
      </c>
      <c r="CA601" s="6">
        <f t="shared" si="28"/>
        <v>0</v>
      </c>
      <c r="CC601" s="26" t="s">
        <v>21</v>
      </c>
      <c r="CK601" s="6" t="s">
        <v>5148</v>
      </c>
      <c r="DC601" s="6" t="s">
        <v>4434</v>
      </c>
      <c r="DF601" s="29">
        <f t="shared" si="29"/>
        <v>0</v>
      </c>
      <c r="DG601" s="6">
        <v>1</v>
      </c>
    </row>
    <row r="602" spans="1:111" hidden="1" x14ac:dyDescent="0.2">
      <c r="A602" s="6" t="s">
        <v>8348</v>
      </c>
      <c r="B602" s="25"/>
      <c r="C602" s="25"/>
      <c r="F602" s="25"/>
      <c r="G602" s="26" t="s">
        <v>4725</v>
      </c>
      <c r="H602" s="35" t="s">
        <v>7877</v>
      </c>
      <c r="J602" s="27"/>
      <c r="L602" s="36" t="s">
        <v>4474</v>
      </c>
      <c r="M602" s="49" t="s">
        <v>7878</v>
      </c>
      <c r="N602" s="6" t="s">
        <v>4679</v>
      </c>
      <c r="P602" s="6" t="s">
        <v>3532</v>
      </c>
      <c r="Q602" s="6" t="s">
        <v>5203</v>
      </c>
      <c r="X602" s="27">
        <v>57</v>
      </c>
      <c r="AB602" s="6">
        <f>SUM(Table2026_09_25[[#This Row],[Number of in-person visits provided in reporting year.]:[Number of video/virtual visits provided in reporting year.]])</f>
        <v>0</v>
      </c>
      <c r="AC602" s="6" t="s">
        <v>8469</v>
      </c>
      <c r="AF602" s="27" t="s">
        <v>7857</v>
      </c>
      <c r="AI602" s="35" t="s">
        <v>4513</v>
      </c>
      <c r="AJ602" s="35" t="s">
        <v>7879</v>
      </c>
      <c r="AK602" s="6" t="s">
        <v>8483</v>
      </c>
      <c r="AL602" s="6" t="s">
        <v>4524</v>
      </c>
      <c r="AQ602" s="35" t="s">
        <v>366</v>
      </c>
      <c r="BX602" s="6">
        <v>1</v>
      </c>
      <c r="BZ602" s="6">
        <f t="shared" si="27"/>
        <v>0</v>
      </c>
      <c r="CA602" s="6">
        <f t="shared" si="28"/>
        <v>1</v>
      </c>
      <c r="CC602" s="26" t="s">
        <v>21</v>
      </c>
      <c r="CK602" s="6" t="s">
        <v>5148</v>
      </c>
      <c r="DC602" s="6" t="s">
        <v>4434</v>
      </c>
      <c r="DF602" s="29">
        <f t="shared" si="29"/>
        <v>0</v>
      </c>
      <c r="DG602" s="6">
        <v>1</v>
      </c>
    </row>
    <row r="603" spans="1:111" ht="16" hidden="1" x14ac:dyDescent="0.2">
      <c r="A603" s="6" t="s">
        <v>8349</v>
      </c>
      <c r="B603" s="25"/>
      <c r="C603" s="25"/>
      <c r="F603" s="25"/>
      <c r="G603" s="26" t="s">
        <v>4725</v>
      </c>
      <c r="H603" s="35" t="s">
        <v>7880</v>
      </c>
      <c r="J603" s="27"/>
      <c r="L603" s="36" t="s">
        <v>3604</v>
      </c>
      <c r="M603" s="39" t="s">
        <v>7881</v>
      </c>
      <c r="N603" s="6" t="s">
        <v>4679</v>
      </c>
      <c r="P603" s="6" t="s">
        <v>3219</v>
      </c>
      <c r="Q603" s="31" t="s">
        <v>987</v>
      </c>
      <c r="X603" s="27">
        <v>1</v>
      </c>
      <c r="AB603" s="6">
        <f>SUM(Table2026_09_25[[#This Row],[Number of in-person visits provided in reporting year.]:[Number of video/virtual visits provided in reporting year.]])</f>
        <v>0</v>
      </c>
      <c r="AC603" s="6" t="s">
        <v>8468</v>
      </c>
      <c r="AF603" s="27" t="s">
        <v>7882</v>
      </c>
      <c r="AI603" s="35" t="s">
        <v>4496</v>
      </c>
      <c r="AJ603" s="35" t="s">
        <v>4488</v>
      </c>
      <c r="AK603" s="6" t="s">
        <v>8483</v>
      </c>
      <c r="AL603" s="6" t="s">
        <v>950</v>
      </c>
      <c r="AQ603" s="35" t="s">
        <v>366</v>
      </c>
      <c r="BX603" s="6">
        <v>1</v>
      </c>
      <c r="BZ603" s="6">
        <f t="shared" si="27"/>
        <v>0</v>
      </c>
      <c r="CA603" s="6">
        <f t="shared" si="28"/>
        <v>1</v>
      </c>
      <c r="CC603" s="26" t="s">
        <v>21</v>
      </c>
      <c r="CK603" s="6" t="s">
        <v>5148</v>
      </c>
      <c r="DC603" s="6" t="s">
        <v>4434</v>
      </c>
      <c r="DF603" s="29">
        <f t="shared" si="29"/>
        <v>0</v>
      </c>
      <c r="DG603" s="6">
        <v>1</v>
      </c>
    </row>
    <row r="604" spans="1:111" hidden="1" x14ac:dyDescent="0.2">
      <c r="A604" s="6" t="s">
        <v>8350</v>
      </c>
      <c r="B604" s="25"/>
      <c r="C604" s="25"/>
      <c r="F604" s="25"/>
      <c r="G604" s="26" t="s">
        <v>4725</v>
      </c>
      <c r="H604" s="35" t="s">
        <v>7880</v>
      </c>
      <c r="J604" s="27" t="s">
        <v>4537</v>
      </c>
      <c r="L604" s="36" t="s">
        <v>193</v>
      </c>
      <c r="M604" s="49" t="s">
        <v>7883</v>
      </c>
      <c r="N604" s="6" t="s">
        <v>4729</v>
      </c>
      <c r="P604" s="6" t="s">
        <v>3531</v>
      </c>
      <c r="Q604" s="6" t="s">
        <v>4680</v>
      </c>
      <c r="X604" s="30">
        <v>1554.4</v>
      </c>
      <c r="AB604" s="6">
        <f>SUM(Table2026_09_25[[#This Row],[Number of in-person visits provided in reporting year.]:[Number of video/virtual visits provided in reporting year.]])</f>
        <v>0</v>
      </c>
      <c r="AC604" s="6" t="s">
        <v>8469</v>
      </c>
      <c r="AF604" s="27" t="s">
        <v>7868</v>
      </c>
      <c r="AI604" s="35" t="s">
        <v>4496</v>
      </c>
      <c r="AJ604" s="35" t="s">
        <v>4488</v>
      </c>
      <c r="AK604" s="6" t="s">
        <v>8483</v>
      </c>
      <c r="AL604" s="6" t="s">
        <v>950</v>
      </c>
      <c r="AQ604" s="35" t="s">
        <v>366</v>
      </c>
      <c r="BX604" s="6">
        <v>2.0770000000000004</v>
      </c>
      <c r="BZ604" s="6">
        <f t="shared" si="27"/>
        <v>0</v>
      </c>
      <c r="CA604" s="6">
        <f t="shared" si="28"/>
        <v>2.0770000000000004</v>
      </c>
      <c r="CC604" s="26" t="s">
        <v>21</v>
      </c>
      <c r="CK604" s="6" t="s">
        <v>5148</v>
      </c>
      <c r="DC604" s="6" t="s">
        <v>4434</v>
      </c>
      <c r="DF604" s="29">
        <f t="shared" si="29"/>
        <v>0</v>
      </c>
      <c r="DG604" s="6">
        <v>1</v>
      </c>
    </row>
    <row r="605" spans="1:111" hidden="1" x14ac:dyDescent="0.2">
      <c r="A605" s="6" t="s">
        <v>8351</v>
      </c>
      <c r="B605" s="25"/>
      <c r="C605" s="25"/>
      <c r="F605" s="25"/>
      <c r="G605" s="26" t="s">
        <v>4725</v>
      </c>
      <c r="H605" s="6" t="s">
        <v>7880</v>
      </c>
      <c r="J605" s="27" t="s">
        <v>4537</v>
      </c>
      <c r="L605" s="36" t="s">
        <v>4458</v>
      </c>
      <c r="M605" s="49" t="s">
        <v>7878</v>
      </c>
      <c r="N605" s="6" t="s">
        <v>4729</v>
      </c>
      <c r="P605" s="6" t="s">
        <v>358</v>
      </c>
      <c r="Q605" s="6" t="s">
        <v>5011</v>
      </c>
      <c r="X605" s="27">
        <v>390.5</v>
      </c>
      <c r="AB605" s="6">
        <f>SUM(Table2026_09_25[[#This Row],[Number of in-person visits provided in reporting year.]:[Number of video/virtual visits provided in reporting year.]])</f>
        <v>0</v>
      </c>
      <c r="AC605" s="6" t="s">
        <v>8469</v>
      </c>
      <c r="AF605" s="27"/>
      <c r="AI605" s="35" t="s">
        <v>4503</v>
      </c>
      <c r="AJ605" s="35" t="s">
        <v>4488</v>
      </c>
      <c r="AK605" s="6" t="s">
        <v>8483</v>
      </c>
      <c r="AL605" s="6" t="s">
        <v>1522</v>
      </c>
      <c r="AQ605" s="35" t="s">
        <v>366</v>
      </c>
      <c r="BX605" s="6">
        <v>5.5</v>
      </c>
      <c r="BZ605" s="6">
        <f t="shared" si="27"/>
        <v>0</v>
      </c>
      <c r="CA605" s="6">
        <f t="shared" si="28"/>
        <v>5.5</v>
      </c>
      <c r="CC605" s="26" t="s">
        <v>21</v>
      </c>
      <c r="CK605" s="6" t="s">
        <v>5148</v>
      </c>
      <c r="DC605" s="6" t="s">
        <v>4434</v>
      </c>
      <c r="DF605" s="29">
        <f t="shared" si="29"/>
        <v>0</v>
      </c>
      <c r="DG605" s="6">
        <v>1</v>
      </c>
    </row>
    <row r="606" spans="1:111" ht="30" hidden="1" x14ac:dyDescent="0.2">
      <c r="A606" s="6" t="s">
        <v>8352</v>
      </c>
      <c r="B606" s="25"/>
      <c r="C606" s="25"/>
      <c r="F606" s="25"/>
      <c r="G606" s="26" t="s">
        <v>4725</v>
      </c>
      <c r="H606" s="50" t="s">
        <v>7884</v>
      </c>
      <c r="J606" s="27" t="s">
        <v>4537</v>
      </c>
      <c r="L606" s="51" t="s">
        <v>353</v>
      </c>
      <c r="M606" s="49" t="s">
        <v>7885</v>
      </c>
      <c r="N606" s="6" t="s">
        <v>4679</v>
      </c>
      <c r="P606" s="6" t="s">
        <v>358</v>
      </c>
      <c r="Q606" s="6" t="s">
        <v>4730</v>
      </c>
      <c r="X606" s="27">
        <v>903</v>
      </c>
      <c r="AB606" s="6">
        <f>SUM(Table2026_09_25[[#This Row],[Number of in-person visits provided in reporting year.]:[Number of video/virtual visits provided in reporting year.]])</f>
        <v>0</v>
      </c>
      <c r="AC606" s="6" t="s">
        <v>8469</v>
      </c>
      <c r="AF606" s="27" t="s">
        <v>7882</v>
      </c>
      <c r="AI606" s="50" t="s">
        <v>7886</v>
      </c>
      <c r="AJ606" s="50" t="s">
        <v>4488</v>
      </c>
      <c r="AK606" s="6" t="s">
        <v>8483</v>
      </c>
      <c r="AL606" s="6" t="s">
        <v>7887</v>
      </c>
      <c r="AQ606" s="50" t="s">
        <v>366</v>
      </c>
      <c r="BX606" s="6">
        <v>2</v>
      </c>
      <c r="BZ606" s="6">
        <f t="shared" si="27"/>
        <v>0</v>
      </c>
      <c r="CA606" s="6">
        <f t="shared" si="28"/>
        <v>2</v>
      </c>
      <c r="CC606" s="26" t="s">
        <v>21</v>
      </c>
      <c r="CK606" s="6" t="s">
        <v>5148</v>
      </c>
      <c r="DC606" s="6" t="s">
        <v>4434</v>
      </c>
      <c r="DF606" s="29">
        <f t="shared" si="29"/>
        <v>0</v>
      </c>
      <c r="DG606" s="6">
        <v>1</v>
      </c>
    </row>
    <row r="607" spans="1:111" hidden="1" x14ac:dyDescent="0.2">
      <c r="A607" s="6" t="s">
        <v>8353</v>
      </c>
      <c r="B607" s="25"/>
      <c r="C607" s="25"/>
      <c r="F607" s="25"/>
      <c r="G607" s="26" t="s">
        <v>4725</v>
      </c>
      <c r="H607" s="35" t="s">
        <v>3541</v>
      </c>
      <c r="J607" s="6" t="s">
        <v>4434</v>
      </c>
      <c r="L607" s="36" t="s">
        <v>4461</v>
      </c>
      <c r="M607" s="39" t="s">
        <v>7863</v>
      </c>
      <c r="N607" s="6" t="s">
        <v>4729</v>
      </c>
      <c r="P607" s="6" t="s">
        <v>95</v>
      </c>
      <c r="Q607" s="6" t="s">
        <v>4773</v>
      </c>
      <c r="X607" s="27">
        <v>1219</v>
      </c>
      <c r="AB607" s="6">
        <f>SUM(Table2026_09_25[[#This Row],[Number of in-person visits provided in reporting year.]:[Number of video/virtual visits provided in reporting year.]])</f>
        <v>0</v>
      </c>
      <c r="AC607" s="6" t="s">
        <v>8469</v>
      </c>
      <c r="AF607" s="27" t="s">
        <v>7857</v>
      </c>
      <c r="AI607" s="6" t="s">
        <v>7888</v>
      </c>
      <c r="AJ607" s="6" t="s">
        <v>4488</v>
      </c>
      <c r="AK607" s="6" t="s">
        <v>8483</v>
      </c>
      <c r="AL607" s="6" t="s">
        <v>459</v>
      </c>
      <c r="AQ607" s="35" t="s">
        <v>366</v>
      </c>
      <c r="BX607" s="6">
        <v>7</v>
      </c>
      <c r="BZ607" s="6">
        <f t="shared" si="27"/>
        <v>0</v>
      </c>
      <c r="CA607" s="6">
        <f t="shared" si="28"/>
        <v>7</v>
      </c>
      <c r="CC607" s="26" t="s">
        <v>21</v>
      </c>
      <c r="CK607" s="6" t="s">
        <v>5148</v>
      </c>
      <c r="DC607" s="6" t="s">
        <v>4434</v>
      </c>
      <c r="DF607" s="29">
        <f t="shared" si="29"/>
        <v>0</v>
      </c>
      <c r="DG607" s="6">
        <v>1</v>
      </c>
    </row>
    <row r="608" spans="1:111" hidden="1" x14ac:dyDescent="0.2">
      <c r="A608" s="6" t="s">
        <v>8354</v>
      </c>
      <c r="B608" s="25"/>
      <c r="C608" s="25"/>
      <c r="F608" s="25"/>
      <c r="G608" s="26" t="s">
        <v>4725</v>
      </c>
      <c r="H608" s="6" t="s">
        <v>7880</v>
      </c>
      <c r="J608" s="27" t="s">
        <v>4537</v>
      </c>
      <c r="L608" s="36" t="s">
        <v>4473</v>
      </c>
      <c r="M608" s="49" t="s">
        <v>7878</v>
      </c>
      <c r="N608" s="6" t="s">
        <v>4729</v>
      </c>
      <c r="P608" s="6" t="s">
        <v>3532</v>
      </c>
      <c r="Q608" s="6" t="s">
        <v>5203</v>
      </c>
      <c r="X608" s="27">
        <v>358</v>
      </c>
      <c r="AB608" s="6">
        <f>SUM(Table2026_09_25[[#This Row],[Number of in-person visits provided in reporting year.]:[Number of video/virtual visits provided in reporting year.]])</f>
        <v>0</v>
      </c>
      <c r="AC608" s="6" t="s">
        <v>8469</v>
      </c>
      <c r="AF608" s="27"/>
      <c r="AI608" s="35" t="s">
        <v>4503</v>
      </c>
      <c r="AJ608" s="35" t="s">
        <v>4488</v>
      </c>
      <c r="AK608" s="6" t="s">
        <v>8483</v>
      </c>
      <c r="AL608" s="6" t="s">
        <v>1522</v>
      </c>
      <c r="AQ608" s="35" t="s">
        <v>366</v>
      </c>
      <c r="BX608" s="6">
        <v>4</v>
      </c>
      <c r="BZ608" s="6">
        <f t="shared" si="27"/>
        <v>0</v>
      </c>
      <c r="CA608" s="6">
        <f t="shared" si="28"/>
        <v>4</v>
      </c>
      <c r="CC608" s="26" t="s">
        <v>21</v>
      </c>
      <c r="CK608" s="6" t="s">
        <v>5148</v>
      </c>
      <c r="DC608" s="6" t="s">
        <v>4434</v>
      </c>
      <c r="DF608" s="29">
        <f t="shared" si="29"/>
        <v>0</v>
      </c>
      <c r="DG608" s="6">
        <v>1</v>
      </c>
    </row>
    <row r="609" spans="1:111" ht="16" hidden="1" x14ac:dyDescent="0.2">
      <c r="A609" s="6" t="s">
        <v>8355</v>
      </c>
      <c r="B609" s="25"/>
      <c r="C609" s="25"/>
      <c r="F609" s="25"/>
      <c r="G609" s="26" t="s">
        <v>4725</v>
      </c>
      <c r="H609" s="35" t="s">
        <v>7880</v>
      </c>
      <c r="J609" s="52" t="s">
        <v>4537</v>
      </c>
      <c r="L609" s="36" t="s">
        <v>4481</v>
      </c>
      <c r="M609" s="49" t="s">
        <v>7878</v>
      </c>
      <c r="N609" s="6" t="s">
        <v>4679</v>
      </c>
      <c r="P609" s="6" t="s">
        <v>3534</v>
      </c>
      <c r="Q609" s="31" t="s">
        <v>987</v>
      </c>
      <c r="X609" s="53">
        <v>488.43</v>
      </c>
      <c r="AB609" s="6">
        <f>SUM(Table2026_09_25[[#This Row],[Number of in-person visits provided in reporting year.]:[Number of video/virtual visits provided in reporting year.]])</f>
        <v>0</v>
      </c>
      <c r="AC609" s="6" t="s">
        <v>8469</v>
      </c>
      <c r="AF609" s="52" t="s">
        <v>7857</v>
      </c>
      <c r="AI609" s="35" t="s">
        <v>4496</v>
      </c>
      <c r="AJ609" s="35" t="s">
        <v>4488</v>
      </c>
      <c r="AK609" s="6" t="s">
        <v>8483</v>
      </c>
      <c r="AL609" s="6" t="s">
        <v>950</v>
      </c>
      <c r="AQ609" s="35" t="s">
        <v>366</v>
      </c>
      <c r="BX609" s="6">
        <v>4.0200000000000005</v>
      </c>
      <c r="BZ609" s="6">
        <f t="shared" si="27"/>
        <v>0</v>
      </c>
      <c r="CA609" s="6">
        <f t="shared" si="28"/>
        <v>4.0200000000000005</v>
      </c>
      <c r="CC609" s="26" t="s">
        <v>21</v>
      </c>
      <c r="CK609" s="6" t="s">
        <v>5148</v>
      </c>
      <c r="DC609" s="6" t="s">
        <v>4434</v>
      </c>
      <c r="DF609" s="29">
        <f t="shared" si="29"/>
        <v>0</v>
      </c>
      <c r="DG609" s="6">
        <v>1</v>
      </c>
    </row>
    <row r="610" spans="1:111" hidden="1" x14ac:dyDescent="0.2">
      <c r="A610" s="6" t="s">
        <v>8356</v>
      </c>
      <c r="B610" s="25"/>
      <c r="C610" s="25"/>
      <c r="F610" s="25"/>
      <c r="G610" s="26" t="s">
        <v>4725</v>
      </c>
      <c r="H610" s="35" t="s">
        <v>3541</v>
      </c>
      <c r="J610" s="27"/>
      <c r="L610" s="36" t="s">
        <v>4483</v>
      </c>
      <c r="M610" s="39" t="s">
        <v>7863</v>
      </c>
      <c r="N610" s="6" t="s">
        <v>4985</v>
      </c>
      <c r="P610" s="6" t="s">
        <v>3507</v>
      </c>
      <c r="Q610" s="6" t="s">
        <v>3507</v>
      </c>
      <c r="X610" s="27">
        <v>2060</v>
      </c>
      <c r="AB610" s="6">
        <f>SUM(Table2026_09_25[[#This Row],[Number of in-person visits provided in reporting year.]:[Number of video/virtual visits provided in reporting year.]])</f>
        <v>0</v>
      </c>
      <c r="AC610" s="6" t="s">
        <v>8469</v>
      </c>
      <c r="AF610" s="27" t="s">
        <v>7857</v>
      </c>
      <c r="AI610" s="6" t="s">
        <v>7888</v>
      </c>
      <c r="AJ610" s="6" t="s">
        <v>4488</v>
      </c>
      <c r="AK610" s="6" t="s">
        <v>8483</v>
      </c>
      <c r="AL610" s="6" t="s">
        <v>459</v>
      </c>
      <c r="AQ610" s="35" t="s">
        <v>366</v>
      </c>
      <c r="BX610" s="6">
        <v>2</v>
      </c>
      <c r="BZ610" s="6">
        <f t="shared" si="27"/>
        <v>0</v>
      </c>
      <c r="CA610" s="6">
        <f t="shared" si="28"/>
        <v>2</v>
      </c>
      <c r="CC610" s="26" t="s">
        <v>21</v>
      </c>
      <c r="CK610" s="6" t="s">
        <v>5148</v>
      </c>
      <c r="DC610" s="6" t="s">
        <v>4434</v>
      </c>
      <c r="DF610" s="29">
        <f t="shared" si="29"/>
        <v>0</v>
      </c>
      <c r="DG610" s="6">
        <v>1</v>
      </c>
    </row>
    <row r="611" spans="1:111" hidden="1" x14ac:dyDescent="0.2">
      <c r="A611" s="6" t="s">
        <v>8357</v>
      </c>
      <c r="B611" s="25"/>
      <c r="C611" s="25"/>
      <c r="F611" s="25"/>
      <c r="G611" s="26" t="s">
        <v>4725</v>
      </c>
      <c r="H611" s="35" t="s">
        <v>4492</v>
      </c>
      <c r="J611" s="27"/>
      <c r="L611" s="36" t="s">
        <v>4465</v>
      </c>
      <c r="M611" s="39" t="s">
        <v>7889</v>
      </c>
      <c r="N611" s="6" t="s">
        <v>4679</v>
      </c>
      <c r="P611" s="6" t="s">
        <v>95</v>
      </c>
      <c r="Q611" s="6" t="s">
        <v>4773</v>
      </c>
      <c r="X611" s="30">
        <v>115.5</v>
      </c>
      <c r="AB611" s="6">
        <f>SUM(Table2026_09_25[[#This Row],[Number of in-person visits provided in reporting year.]:[Number of video/virtual visits provided in reporting year.]])</f>
        <v>0</v>
      </c>
      <c r="AC611" s="6" t="s">
        <v>8469</v>
      </c>
      <c r="AF611" s="27" t="s">
        <v>7857</v>
      </c>
      <c r="AI611" s="35" t="s">
        <v>4507</v>
      </c>
      <c r="AJ611" s="35" t="s">
        <v>7890</v>
      </c>
      <c r="AK611" s="6" t="s">
        <v>8483</v>
      </c>
      <c r="AL611" s="6" t="s">
        <v>466</v>
      </c>
      <c r="AQ611" s="35" t="s">
        <v>366</v>
      </c>
      <c r="BX611" s="6">
        <v>1</v>
      </c>
      <c r="BZ611" s="6">
        <f t="shared" si="27"/>
        <v>0</v>
      </c>
      <c r="CA611" s="6">
        <f t="shared" si="28"/>
        <v>1</v>
      </c>
      <c r="CC611" s="26" t="s">
        <v>21</v>
      </c>
      <c r="CK611" s="6" t="s">
        <v>5148</v>
      </c>
      <c r="DC611" s="6" t="s">
        <v>4434</v>
      </c>
      <c r="DF611" s="29">
        <f t="shared" si="29"/>
        <v>0</v>
      </c>
      <c r="DG611" s="6">
        <v>1</v>
      </c>
    </row>
    <row r="612" spans="1:111" hidden="1" x14ac:dyDescent="0.2">
      <c r="A612" s="6" t="s">
        <v>8358</v>
      </c>
      <c r="B612" s="25"/>
      <c r="C612" s="25"/>
      <c r="D612" s="32" t="s">
        <v>2722</v>
      </c>
      <c r="E612" s="6" t="s">
        <v>2723</v>
      </c>
      <c r="F612" s="25"/>
      <c r="G612" s="54" t="s">
        <v>4676</v>
      </c>
      <c r="H612" s="55" t="s">
        <v>584</v>
      </c>
      <c r="J612" s="6" t="s">
        <v>4434</v>
      </c>
      <c r="K612" s="56" t="s">
        <v>7891</v>
      </c>
      <c r="L612" s="6" t="s">
        <v>6407</v>
      </c>
      <c r="M612" s="57" t="s">
        <v>2722</v>
      </c>
      <c r="N612" s="6" t="s">
        <v>4679</v>
      </c>
      <c r="P612" s="6" t="s">
        <v>558</v>
      </c>
      <c r="Q612" s="6" t="s">
        <v>4773</v>
      </c>
      <c r="X612" s="28">
        <v>428</v>
      </c>
      <c r="Y612" s="6">
        <v>837</v>
      </c>
      <c r="Z612" s="6">
        <v>736</v>
      </c>
      <c r="AA612" s="6">
        <v>0</v>
      </c>
      <c r="AB612" s="6">
        <f>SUM(Table2026_09_25[[#This Row],[Number of in-person visits provided in reporting year.]:[Number of video/virtual visits provided in reporting year.]])</f>
        <v>1573</v>
      </c>
      <c r="AC612" s="6" t="s">
        <v>8469</v>
      </c>
      <c r="AF612" s="6" t="s">
        <v>7892</v>
      </c>
      <c r="AG612" s="6">
        <v>36</v>
      </c>
      <c r="AI612" s="6" t="s">
        <v>7893</v>
      </c>
      <c r="AJ612" s="6" t="s">
        <v>4712</v>
      </c>
      <c r="AK612" s="6" t="s">
        <v>8483</v>
      </c>
      <c r="AL612" s="6" t="s">
        <v>7894</v>
      </c>
      <c r="AQ612" s="6" t="s">
        <v>63</v>
      </c>
      <c r="AS612" s="55" t="s">
        <v>7895</v>
      </c>
      <c r="AX612" s="6" t="s">
        <v>4839</v>
      </c>
      <c r="AZ612" s="6">
        <v>1</v>
      </c>
      <c r="BA612" s="6">
        <v>0</v>
      </c>
      <c r="BB612" s="6">
        <v>0</v>
      </c>
      <c r="BC612" s="6">
        <v>0.2</v>
      </c>
      <c r="BD612" s="6">
        <v>0</v>
      </c>
      <c r="BE612" s="6">
        <v>0</v>
      </c>
      <c r="BF612" s="6">
        <v>0.8</v>
      </c>
      <c r="BG612" s="6">
        <v>1</v>
      </c>
      <c r="BH612" s="6">
        <v>0</v>
      </c>
      <c r="BI612" s="6">
        <v>0</v>
      </c>
      <c r="BJ612" s="6">
        <v>1</v>
      </c>
      <c r="BK612" s="6">
        <v>0.4</v>
      </c>
      <c r="BL612" s="6">
        <v>0</v>
      </c>
      <c r="BM612" s="6">
        <v>0</v>
      </c>
      <c r="BO612" s="6">
        <v>0</v>
      </c>
      <c r="BP612" s="6">
        <v>1</v>
      </c>
      <c r="BQ612" s="6">
        <v>0.8</v>
      </c>
      <c r="BR612" s="6">
        <v>0</v>
      </c>
      <c r="BX612" s="6">
        <v>1</v>
      </c>
      <c r="BY612" s="6" t="s">
        <v>6348</v>
      </c>
      <c r="BZ612" s="6">
        <f t="shared" si="27"/>
        <v>6.2</v>
      </c>
      <c r="CA612" s="6">
        <f t="shared" si="28"/>
        <v>6</v>
      </c>
      <c r="CB612" s="6">
        <v>1.44</v>
      </c>
      <c r="CC612" s="26" t="s">
        <v>4753</v>
      </c>
      <c r="CD612" s="6" t="s">
        <v>7896</v>
      </c>
      <c r="CE612" s="6" t="s">
        <v>4434</v>
      </c>
      <c r="CF612" s="6" t="s">
        <v>7897</v>
      </c>
      <c r="CG612" s="6" t="s">
        <v>4434</v>
      </c>
      <c r="CH612" s="6" t="s">
        <v>7898</v>
      </c>
      <c r="CJ612" s="6" t="s">
        <v>5148</v>
      </c>
      <c r="CK612" s="6" t="s">
        <v>5148</v>
      </c>
      <c r="CL612" s="6" t="s">
        <v>4434</v>
      </c>
      <c r="CM612" s="6" t="s">
        <v>7899</v>
      </c>
      <c r="CN612" s="6" t="s">
        <v>4691</v>
      </c>
      <c r="CO612" s="6" t="s">
        <v>4434</v>
      </c>
      <c r="CP612" s="6" t="s">
        <v>7899</v>
      </c>
      <c r="CQ612" s="6" t="s">
        <v>6413</v>
      </c>
      <c r="CR612" s="6" t="s">
        <v>8609</v>
      </c>
      <c r="CS612" s="6" t="s">
        <v>7899</v>
      </c>
      <c r="CT612" s="6" t="s">
        <v>6414</v>
      </c>
      <c r="CW612" s="6" t="s">
        <v>5069</v>
      </c>
      <c r="CX612" s="6" t="s">
        <v>4537</v>
      </c>
      <c r="CY612" s="6" t="s">
        <v>4537</v>
      </c>
      <c r="DA612" s="6" t="s">
        <v>7900</v>
      </c>
      <c r="DC612" s="6" t="s">
        <v>4434</v>
      </c>
      <c r="DF612" s="29">
        <f t="shared" si="29"/>
        <v>0</v>
      </c>
      <c r="DG612" s="29">
        <v>1</v>
      </c>
    </row>
    <row r="613" spans="1:111" hidden="1" x14ac:dyDescent="0.2">
      <c r="A613" s="6" t="s">
        <v>8359</v>
      </c>
      <c r="B613" s="25"/>
      <c r="C613" s="25"/>
      <c r="D613" s="32" t="s">
        <v>2722</v>
      </c>
      <c r="E613" s="6" t="s">
        <v>2723</v>
      </c>
      <c r="F613" s="25"/>
      <c r="G613" s="54" t="s">
        <v>4676</v>
      </c>
      <c r="H613" s="55" t="s">
        <v>7901</v>
      </c>
      <c r="J613" s="6" t="s">
        <v>4434</v>
      </c>
      <c r="K613" s="57" t="s">
        <v>7902</v>
      </c>
      <c r="L613" s="6" t="s">
        <v>6407</v>
      </c>
      <c r="M613" s="57" t="s">
        <v>2722</v>
      </c>
      <c r="N613" s="6" t="s">
        <v>4679</v>
      </c>
      <c r="P613" s="6" t="s">
        <v>558</v>
      </c>
      <c r="Q613" s="6" t="s">
        <v>4773</v>
      </c>
      <c r="X613" s="28">
        <v>397</v>
      </c>
      <c r="Y613" s="6">
        <v>1570</v>
      </c>
      <c r="Z613" s="6">
        <v>1102</v>
      </c>
      <c r="AA613" s="6">
        <v>27</v>
      </c>
      <c r="AB613" s="6">
        <f>SUM(Table2026_09_25[[#This Row],[Number of in-person visits provided in reporting year.]:[Number of video/virtual visits provided in reporting year.]])</f>
        <v>2699</v>
      </c>
      <c r="AC613" s="6" t="s">
        <v>8469</v>
      </c>
      <c r="AF613" s="6" t="s">
        <v>7892</v>
      </c>
      <c r="AG613" s="6">
        <v>79</v>
      </c>
      <c r="AI613" s="6" t="s">
        <v>7903</v>
      </c>
      <c r="AJ613" s="6" t="s">
        <v>7904</v>
      </c>
      <c r="AK613" s="6" t="s">
        <v>8483</v>
      </c>
      <c r="AL613" s="6" t="s">
        <v>632</v>
      </c>
      <c r="AQ613" s="6" t="s">
        <v>63</v>
      </c>
      <c r="AS613" s="55" t="s">
        <v>7905</v>
      </c>
      <c r="AX613" s="6" t="s">
        <v>4839</v>
      </c>
      <c r="AZ613" s="6">
        <v>1</v>
      </c>
      <c r="BA613" s="6">
        <v>0.2</v>
      </c>
      <c r="BB613" s="6">
        <v>0</v>
      </c>
      <c r="BC613" s="6">
        <v>0.04</v>
      </c>
      <c r="BD613" s="6">
        <v>0</v>
      </c>
      <c r="BE613" s="6">
        <v>0</v>
      </c>
      <c r="BF613" s="6">
        <v>1</v>
      </c>
      <c r="BG613" s="6">
        <v>0</v>
      </c>
      <c r="BH613" s="6">
        <v>0</v>
      </c>
      <c r="BI613" s="6">
        <v>0</v>
      </c>
      <c r="BJ613" s="6">
        <v>1.87</v>
      </c>
      <c r="BK613" s="6">
        <v>0.8</v>
      </c>
      <c r="BL613" s="6">
        <v>0</v>
      </c>
      <c r="BP613" s="6">
        <v>0</v>
      </c>
      <c r="BQ613" s="6">
        <v>1</v>
      </c>
      <c r="BR613" s="6">
        <v>0.93</v>
      </c>
      <c r="BX613" s="6">
        <v>1</v>
      </c>
      <c r="BY613" s="6" t="s">
        <v>6348</v>
      </c>
      <c r="BZ613" s="6">
        <f t="shared" si="27"/>
        <v>6.84</v>
      </c>
      <c r="CA613" s="6">
        <f t="shared" si="28"/>
        <v>6.6</v>
      </c>
      <c r="CB613" s="6">
        <v>0</v>
      </c>
      <c r="CC613" s="26" t="s">
        <v>4753</v>
      </c>
      <c r="CD613" s="6" t="s">
        <v>7896</v>
      </c>
      <c r="CE613" s="6" t="s">
        <v>4434</v>
      </c>
      <c r="CF613" s="6" t="s">
        <v>7897</v>
      </c>
      <c r="CG613" s="6" t="s">
        <v>4434</v>
      </c>
      <c r="CH613" s="6" t="s">
        <v>7898</v>
      </c>
      <c r="CJ613" s="6" t="s">
        <v>5148</v>
      </c>
      <c r="CK613" s="6" t="s">
        <v>5148</v>
      </c>
      <c r="CL613" s="6" t="s">
        <v>4434</v>
      </c>
      <c r="CM613" s="6" t="s">
        <v>7899</v>
      </c>
      <c r="CN613" s="6" t="s">
        <v>4691</v>
      </c>
      <c r="CO613" s="6" t="s">
        <v>4434</v>
      </c>
      <c r="CP613" s="6" t="s">
        <v>7899</v>
      </c>
      <c r="CQ613" s="6" t="s">
        <v>6413</v>
      </c>
      <c r="CR613" s="6" t="s">
        <v>8609</v>
      </c>
      <c r="CS613" s="6" t="s">
        <v>7899</v>
      </c>
      <c r="CT613" s="6" t="s">
        <v>6414</v>
      </c>
      <c r="CW613" s="6" t="s">
        <v>5069</v>
      </c>
      <c r="CX613" s="6" t="s">
        <v>4537</v>
      </c>
      <c r="CY613" s="6" t="s">
        <v>4537</v>
      </c>
      <c r="DA613" s="6" t="s">
        <v>7906</v>
      </c>
      <c r="DC613" s="6" t="s">
        <v>4434</v>
      </c>
      <c r="DF613" s="29">
        <f t="shared" si="29"/>
        <v>0</v>
      </c>
      <c r="DG613" s="29">
        <v>1</v>
      </c>
    </row>
    <row r="614" spans="1:111" hidden="1" x14ac:dyDescent="0.2">
      <c r="A614" s="6" t="s">
        <v>8360</v>
      </c>
      <c r="B614" s="25"/>
      <c r="C614" s="25"/>
      <c r="D614" s="32" t="s">
        <v>2722</v>
      </c>
      <c r="E614" s="6" t="s">
        <v>2723</v>
      </c>
      <c r="F614" s="25"/>
      <c r="G614" s="54" t="s">
        <v>4676</v>
      </c>
      <c r="H614" s="55" t="s">
        <v>7907</v>
      </c>
      <c r="J614" s="6" t="s">
        <v>4434</v>
      </c>
      <c r="K614" s="57" t="s">
        <v>7908</v>
      </c>
      <c r="L614" s="6" t="s">
        <v>6407</v>
      </c>
      <c r="M614" s="57" t="s">
        <v>2722</v>
      </c>
      <c r="N614" s="6" t="s">
        <v>4679</v>
      </c>
      <c r="P614" s="6" t="s">
        <v>558</v>
      </c>
      <c r="Q614" s="6" t="s">
        <v>4773</v>
      </c>
      <c r="X614" s="28">
        <v>239</v>
      </c>
      <c r="Y614" s="6">
        <v>787</v>
      </c>
      <c r="Z614" s="6">
        <v>790</v>
      </c>
      <c r="AA614" s="6">
        <v>0</v>
      </c>
      <c r="AB614" s="6">
        <f>SUM(Table2026_09_25[[#This Row],[Number of in-person visits provided in reporting year.]:[Number of video/virtual visits provided in reporting year.]])</f>
        <v>1577</v>
      </c>
      <c r="AC614" s="6" t="s">
        <v>8469</v>
      </c>
      <c r="AF614" s="6" t="s">
        <v>7892</v>
      </c>
      <c r="AG614" s="6">
        <v>92</v>
      </c>
      <c r="AI614" s="6" t="s">
        <v>7909</v>
      </c>
      <c r="AJ614" s="6" t="s">
        <v>7910</v>
      </c>
      <c r="AK614" s="6" t="s">
        <v>8483</v>
      </c>
      <c r="AL614" s="6" t="s">
        <v>1678</v>
      </c>
      <c r="AM614" s="6" t="s">
        <v>7911</v>
      </c>
      <c r="AN614" s="6" t="s">
        <v>7912</v>
      </c>
      <c r="AO614" s="6" t="s">
        <v>7913</v>
      </c>
      <c r="AQ614" s="6" t="s">
        <v>63</v>
      </c>
      <c r="AS614" s="55" t="s">
        <v>7895</v>
      </c>
      <c r="AX614" s="6" t="s">
        <v>4686</v>
      </c>
      <c r="AZ614" s="6">
        <v>1</v>
      </c>
      <c r="BB614" s="6">
        <v>0.4</v>
      </c>
      <c r="BC614" s="6">
        <v>0.2</v>
      </c>
      <c r="BF614" s="6">
        <v>1</v>
      </c>
      <c r="BG614" s="6">
        <v>1</v>
      </c>
      <c r="BJ614" s="6">
        <v>1</v>
      </c>
      <c r="BQ614" s="6">
        <v>0</v>
      </c>
      <c r="BR614" s="6">
        <v>1</v>
      </c>
      <c r="BX614" s="6">
        <v>1</v>
      </c>
      <c r="BY614" s="6" t="s">
        <v>6348</v>
      </c>
      <c r="BZ614" s="6">
        <f t="shared" si="27"/>
        <v>5.6</v>
      </c>
      <c r="CA614" s="6">
        <f t="shared" si="28"/>
        <v>5.4</v>
      </c>
      <c r="CB614" s="6">
        <v>0</v>
      </c>
      <c r="CC614" s="26" t="s">
        <v>4753</v>
      </c>
      <c r="CD614" s="6" t="s">
        <v>7896</v>
      </c>
      <c r="CE614" s="6" t="s">
        <v>4434</v>
      </c>
      <c r="CF614" s="6" t="s">
        <v>7897</v>
      </c>
      <c r="CG614" s="6" t="s">
        <v>4434</v>
      </c>
      <c r="CH614" s="6" t="s">
        <v>7898</v>
      </c>
      <c r="CJ614" s="6" t="s">
        <v>5148</v>
      </c>
      <c r="CK614" s="6" t="s">
        <v>5148</v>
      </c>
      <c r="CL614" s="6" t="s">
        <v>4434</v>
      </c>
      <c r="CM614" s="6" t="s">
        <v>7899</v>
      </c>
      <c r="CN614" s="6" t="s">
        <v>4691</v>
      </c>
      <c r="CO614" s="6" t="s">
        <v>4434</v>
      </c>
      <c r="CP614" s="6" t="s">
        <v>7899</v>
      </c>
      <c r="CQ614" s="6" t="s">
        <v>6413</v>
      </c>
      <c r="CR614" s="6" t="s">
        <v>8609</v>
      </c>
      <c r="CS614" s="6" t="s">
        <v>7899</v>
      </c>
      <c r="CT614" s="6" t="s">
        <v>6414</v>
      </c>
      <c r="CW614" s="6" t="s">
        <v>5069</v>
      </c>
      <c r="CX614" s="6" t="s">
        <v>4537</v>
      </c>
      <c r="CY614" s="6" t="s">
        <v>4537</v>
      </c>
      <c r="DA614" s="6" t="s">
        <v>7914</v>
      </c>
      <c r="DC614" s="6" t="s">
        <v>4434</v>
      </c>
      <c r="DF614" s="29">
        <f t="shared" si="29"/>
        <v>0</v>
      </c>
      <c r="DG614" s="29">
        <v>1</v>
      </c>
    </row>
    <row r="615" spans="1:111" hidden="1" x14ac:dyDescent="0.2">
      <c r="A615" s="6" t="s">
        <v>8361</v>
      </c>
      <c r="B615" s="25"/>
      <c r="C615" s="25"/>
      <c r="D615" s="32" t="s">
        <v>2722</v>
      </c>
      <c r="E615" s="6" t="s">
        <v>2723</v>
      </c>
      <c r="F615" s="25"/>
      <c r="G615" s="54" t="s">
        <v>4676</v>
      </c>
      <c r="H615" s="55" t="s">
        <v>55</v>
      </c>
      <c r="J615" s="6" t="s">
        <v>4434</v>
      </c>
      <c r="K615" s="57" t="s">
        <v>7915</v>
      </c>
      <c r="L615" s="6" t="s">
        <v>6407</v>
      </c>
      <c r="M615" s="57" t="s">
        <v>2722</v>
      </c>
      <c r="N615" s="6" t="s">
        <v>4679</v>
      </c>
      <c r="P615" s="6" t="s">
        <v>558</v>
      </c>
      <c r="Q615" s="6" t="s">
        <v>4773</v>
      </c>
      <c r="X615" s="28">
        <v>154</v>
      </c>
      <c r="Y615" s="6">
        <v>1865</v>
      </c>
      <c r="Z615" s="6">
        <v>883</v>
      </c>
      <c r="AA615" s="6">
        <v>0</v>
      </c>
      <c r="AB615" s="6">
        <f>SUM(Table2026_09_25[[#This Row],[Number of in-person visits provided in reporting year.]:[Number of video/virtual visits provided in reporting year.]])</f>
        <v>2748</v>
      </c>
      <c r="AC615" s="6" t="s">
        <v>8469</v>
      </c>
      <c r="AF615" s="6" t="s">
        <v>7892</v>
      </c>
      <c r="AG615" s="6">
        <v>55</v>
      </c>
      <c r="AI615" s="6" t="s">
        <v>7916</v>
      </c>
      <c r="AJ615" s="6" t="s">
        <v>232</v>
      </c>
      <c r="AK615" s="6" t="s">
        <v>8483</v>
      </c>
      <c r="AL615" s="6" t="s">
        <v>1744</v>
      </c>
      <c r="AM615" s="6" t="s">
        <v>7917</v>
      </c>
      <c r="AN615" s="6" t="s">
        <v>7918</v>
      </c>
      <c r="AO615" s="6" t="s">
        <v>7919</v>
      </c>
      <c r="AQ615" s="6" t="s">
        <v>63</v>
      </c>
      <c r="AS615" s="55" t="s">
        <v>7920</v>
      </c>
      <c r="AX615" s="6" t="s">
        <v>4686</v>
      </c>
      <c r="AZ615" s="6">
        <v>1</v>
      </c>
      <c r="BC615" s="6">
        <v>1.49</v>
      </c>
      <c r="BF615" s="6">
        <v>2.5</v>
      </c>
      <c r="BG615" s="6">
        <v>1.5</v>
      </c>
      <c r="BJ615" s="6">
        <v>1.4</v>
      </c>
      <c r="BK615" s="6">
        <v>1</v>
      </c>
      <c r="BL615" s="6">
        <v>1</v>
      </c>
      <c r="BP615" s="6">
        <v>1</v>
      </c>
      <c r="BR615" s="6">
        <v>2</v>
      </c>
      <c r="BT615" s="6">
        <v>0.6</v>
      </c>
      <c r="BX615" s="6">
        <v>1</v>
      </c>
      <c r="BY615" s="6" t="s">
        <v>6348</v>
      </c>
      <c r="BZ615" s="6">
        <f t="shared" si="27"/>
        <v>13.49</v>
      </c>
      <c r="CA615" s="6">
        <f t="shared" si="28"/>
        <v>12</v>
      </c>
      <c r="CB615" s="6">
        <v>1.77</v>
      </c>
      <c r="CC615" s="26" t="s">
        <v>4753</v>
      </c>
      <c r="CD615" s="6" t="s">
        <v>7896</v>
      </c>
      <c r="CE615" s="6" t="s">
        <v>4434</v>
      </c>
      <c r="CF615" s="6" t="s">
        <v>7897</v>
      </c>
      <c r="CG615" s="6" t="s">
        <v>4434</v>
      </c>
      <c r="CH615" s="6" t="s">
        <v>7898</v>
      </c>
      <c r="CJ615" s="6" t="s">
        <v>5148</v>
      </c>
      <c r="CK615" s="6" t="s">
        <v>5148</v>
      </c>
      <c r="CL615" s="6" t="s">
        <v>4434</v>
      </c>
      <c r="CM615" s="6" t="s">
        <v>7899</v>
      </c>
      <c r="CN615" s="6" t="s">
        <v>4691</v>
      </c>
      <c r="CO615" s="6" t="s">
        <v>4434</v>
      </c>
      <c r="CP615" s="6" t="s">
        <v>7899</v>
      </c>
      <c r="CQ615" s="6" t="s">
        <v>6413</v>
      </c>
      <c r="CR615" s="6" t="s">
        <v>8609</v>
      </c>
      <c r="CS615" s="6" t="s">
        <v>7899</v>
      </c>
      <c r="CT615" s="6" t="s">
        <v>6414</v>
      </c>
      <c r="CW615" s="6" t="s">
        <v>5069</v>
      </c>
      <c r="CX615" s="6" t="s">
        <v>4537</v>
      </c>
      <c r="CY615" s="6" t="s">
        <v>4537</v>
      </c>
      <c r="DA615" s="6" t="s">
        <v>7921</v>
      </c>
      <c r="DC615" s="6" t="s">
        <v>4434</v>
      </c>
      <c r="DF615" s="29">
        <f t="shared" si="29"/>
        <v>0</v>
      </c>
      <c r="DG615" s="29">
        <v>1</v>
      </c>
    </row>
    <row r="616" spans="1:111" hidden="1" x14ac:dyDescent="0.2">
      <c r="A616" s="6" t="s">
        <v>8362</v>
      </c>
      <c r="B616" s="25"/>
      <c r="C616" s="25"/>
      <c r="D616" s="32" t="s">
        <v>2722</v>
      </c>
      <c r="E616" s="6" t="s">
        <v>2723</v>
      </c>
      <c r="F616" s="25"/>
      <c r="G616" s="54" t="s">
        <v>4676</v>
      </c>
      <c r="H616" s="6" t="s">
        <v>7922</v>
      </c>
      <c r="J616" s="6" t="s">
        <v>4434</v>
      </c>
      <c r="K616" s="57" t="s">
        <v>7923</v>
      </c>
      <c r="L616" s="6" t="s">
        <v>6407</v>
      </c>
      <c r="M616" s="57" t="s">
        <v>2722</v>
      </c>
      <c r="N616" s="6" t="s">
        <v>4679</v>
      </c>
      <c r="P616" s="6" t="s">
        <v>558</v>
      </c>
      <c r="Q616" s="6" t="s">
        <v>4773</v>
      </c>
      <c r="X616" s="28">
        <v>135</v>
      </c>
      <c r="Y616" s="6">
        <v>527</v>
      </c>
      <c r="Z616" s="6">
        <v>257</v>
      </c>
      <c r="AA616" s="6">
        <v>0</v>
      </c>
      <c r="AB616" s="6">
        <f>SUM(Table2026_09_25[[#This Row],[Number of in-person visits provided in reporting year.]:[Number of video/virtual visits provided in reporting year.]])</f>
        <v>784</v>
      </c>
      <c r="AC616" s="6" t="s">
        <v>8469</v>
      </c>
      <c r="AF616" s="6" t="s">
        <v>7892</v>
      </c>
      <c r="AG616" s="6">
        <v>122</v>
      </c>
      <c r="AI616" s="6" t="s">
        <v>7924</v>
      </c>
      <c r="AJ616" s="6" t="s">
        <v>7925</v>
      </c>
      <c r="AK616" s="6" t="s">
        <v>8483</v>
      </c>
      <c r="AL616" s="6" t="s">
        <v>1802</v>
      </c>
      <c r="AQ616" s="6" t="s">
        <v>63</v>
      </c>
      <c r="AS616" s="55" t="s">
        <v>7905</v>
      </c>
      <c r="AX616" s="6" t="s">
        <v>4686</v>
      </c>
      <c r="AZ616" s="6">
        <v>1</v>
      </c>
      <c r="BC616" s="6">
        <v>0</v>
      </c>
      <c r="BF616" s="6">
        <v>1</v>
      </c>
      <c r="BG616" s="6">
        <v>1</v>
      </c>
      <c r="BJ616" s="6">
        <v>1</v>
      </c>
      <c r="BQ616" s="6">
        <v>1</v>
      </c>
      <c r="BX616" s="6">
        <v>1</v>
      </c>
      <c r="BY616" s="6" t="s">
        <v>6348</v>
      </c>
      <c r="BZ616" s="6">
        <f t="shared" si="27"/>
        <v>5</v>
      </c>
      <c r="CA616" s="6">
        <f t="shared" si="28"/>
        <v>5</v>
      </c>
      <c r="CB616" s="6">
        <v>0</v>
      </c>
      <c r="CC616" s="26" t="s">
        <v>4753</v>
      </c>
      <c r="CD616" s="6" t="s">
        <v>7896</v>
      </c>
      <c r="CE616" s="6" t="s">
        <v>4434</v>
      </c>
      <c r="CF616" s="6" t="s">
        <v>7897</v>
      </c>
      <c r="CG616" s="6" t="s">
        <v>4434</v>
      </c>
      <c r="CH616" s="6" t="s">
        <v>7898</v>
      </c>
      <c r="CJ616" s="6" t="s">
        <v>5148</v>
      </c>
      <c r="CK616" s="6" t="s">
        <v>5148</v>
      </c>
      <c r="CL616" s="6" t="s">
        <v>4434</v>
      </c>
      <c r="CM616" s="6" t="s">
        <v>7899</v>
      </c>
      <c r="CN616" s="6" t="s">
        <v>4691</v>
      </c>
      <c r="CO616" s="6" t="s">
        <v>4434</v>
      </c>
      <c r="CP616" s="6" t="s">
        <v>7899</v>
      </c>
      <c r="CQ616" s="6" t="s">
        <v>6413</v>
      </c>
      <c r="CR616" s="6" t="s">
        <v>8609</v>
      </c>
      <c r="CS616" s="6" t="s">
        <v>7899</v>
      </c>
      <c r="CT616" s="6" t="s">
        <v>6414</v>
      </c>
      <c r="CW616" s="6" t="s">
        <v>5069</v>
      </c>
      <c r="CX616" s="6" t="s">
        <v>4537</v>
      </c>
      <c r="CY616" s="6" t="s">
        <v>4537</v>
      </c>
      <c r="DA616" s="6" t="s">
        <v>7926</v>
      </c>
      <c r="DC616" s="6" t="s">
        <v>4434</v>
      </c>
      <c r="DF616" s="29">
        <f t="shared" si="29"/>
        <v>0</v>
      </c>
      <c r="DG616" s="29">
        <v>1</v>
      </c>
    </row>
    <row r="617" spans="1:111" hidden="1" x14ac:dyDescent="0.2">
      <c r="A617" s="6" t="s">
        <v>8363</v>
      </c>
      <c r="B617" s="25"/>
      <c r="C617" s="25"/>
      <c r="D617" s="32" t="s">
        <v>2722</v>
      </c>
      <c r="E617" s="6" t="s">
        <v>2723</v>
      </c>
      <c r="F617" s="25"/>
      <c r="G617" s="54" t="s">
        <v>4676</v>
      </c>
      <c r="H617" s="55" t="s">
        <v>7927</v>
      </c>
      <c r="J617" s="6" t="s">
        <v>4434</v>
      </c>
      <c r="K617" s="57" t="s">
        <v>7928</v>
      </c>
      <c r="L617" s="6" t="s">
        <v>6407</v>
      </c>
      <c r="M617" s="57" t="s">
        <v>2722</v>
      </c>
      <c r="N617" s="6" t="s">
        <v>4679</v>
      </c>
      <c r="P617" s="6" t="s">
        <v>558</v>
      </c>
      <c r="Q617" s="6" t="s">
        <v>4773</v>
      </c>
      <c r="X617" s="28">
        <v>492</v>
      </c>
      <c r="Y617" s="6">
        <v>387</v>
      </c>
      <c r="Z617" s="6">
        <v>1041</v>
      </c>
      <c r="AA617" s="6">
        <v>0</v>
      </c>
      <c r="AB617" s="6">
        <f>SUM(Table2026_09_25[[#This Row],[Number of in-person visits provided in reporting year.]:[Number of video/virtual visits provided in reporting year.]])</f>
        <v>1428</v>
      </c>
      <c r="AC617" s="6" t="s">
        <v>8469</v>
      </c>
      <c r="AF617" s="6" t="s">
        <v>7892</v>
      </c>
      <c r="AG617" s="6">
        <v>95</v>
      </c>
      <c r="AI617" s="6" t="s">
        <v>7929</v>
      </c>
      <c r="AJ617" s="6" t="s">
        <v>4704</v>
      </c>
      <c r="AK617" s="6" t="s">
        <v>8483</v>
      </c>
      <c r="AL617" s="6" t="s">
        <v>2782</v>
      </c>
      <c r="AM617" s="6" t="s">
        <v>7930</v>
      </c>
      <c r="AN617" s="6" t="s">
        <v>7931</v>
      </c>
      <c r="AO617" s="6" t="s">
        <v>7932</v>
      </c>
      <c r="AQ617" s="6" t="s">
        <v>63</v>
      </c>
      <c r="AS617" s="55" t="s">
        <v>7933</v>
      </c>
      <c r="AX617" s="6" t="s">
        <v>4839</v>
      </c>
      <c r="AZ617" s="6">
        <v>1</v>
      </c>
      <c r="BA617" s="6">
        <v>0.2</v>
      </c>
      <c r="BB617" s="6">
        <v>0.5</v>
      </c>
      <c r="BC617" s="6">
        <v>0.2</v>
      </c>
      <c r="BF617" s="6">
        <v>1</v>
      </c>
      <c r="BG617" s="6">
        <v>1</v>
      </c>
      <c r="BK617" s="6">
        <v>1</v>
      </c>
      <c r="BP617" s="6">
        <v>1</v>
      </c>
      <c r="BQ617" s="6">
        <v>1</v>
      </c>
      <c r="BX617" s="6">
        <v>2</v>
      </c>
      <c r="BY617" s="6" t="s">
        <v>6348</v>
      </c>
      <c r="BZ617" s="6">
        <f t="shared" si="27"/>
        <v>6.9</v>
      </c>
      <c r="CA617" s="6">
        <f t="shared" si="28"/>
        <v>7.5</v>
      </c>
      <c r="CB617" s="6">
        <v>1</v>
      </c>
      <c r="CC617" s="26" t="s">
        <v>4753</v>
      </c>
      <c r="CD617" s="6" t="s">
        <v>7896</v>
      </c>
      <c r="CE617" s="6" t="s">
        <v>4434</v>
      </c>
      <c r="CF617" s="6" t="s">
        <v>7897</v>
      </c>
      <c r="CG617" s="6" t="s">
        <v>4434</v>
      </c>
      <c r="CH617" s="6" t="s">
        <v>7898</v>
      </c>
      <c r="CJ617" s="6" t="s">
        <v>5148</v>
      </c>
      <c r="CK617" s="6" t="s">
        <v>5148</v>
      </c>
      <c r="CL617" s="6" t="s">
        <v>4434</v>
      </c>
      <c r="CM617" s="6" t="s">
        <v>7899</v>
      </c>
      <c r="CN617" s="6" t="s">
        <v>4691</v>
      </c>
      <c r="CO617" s="6" t="s">
        <v>4434</v>
      </c>
      <c r="CP617" s="6" t="s">
        <v>7899</v>
      </c>
      <c r="CQ617" s="6" t="s">
        <v>6413</v>
      </c>
      <c r="CR617" s="6" t="s">
        <v>8609</v>
      </c>
      <c r="CS617" s="6" t="s">
        <v>7899</v>
      </c>
      <c r="CT617" s="6" t="s">
        <v>6414</v>
      </c>
      <c r="CW617" s="6" t="s">
        <v>5069</v>
      </c>
      <c r="CX617" s="6" t="s">
        <v>4537</v>
      </c>
      <c r="CY617" s="6" t="s">
        <v>4537</v>
      </c>
      <c r="DA617" s="6" t="s">
        <v>7934</v>
      </c>
      <c r="DC617" s="6" t="s">
        <v>4434</v>
      </c>
      <c r="DF617" s="29">
        <f t="shared" si="29"/>
        <v>0</v>
      </c>
      <c r="DG617" s="29">
        <v>1</v>
      </c>
    </row>
    <row r="618" spans="1:111" hidden="1" x14ac:dyDescent="0.2">
      <c r="A618" s="6" t="s">
        <v>8364</v>
      </c>
      <c r="B618" s="25"/>
      <c r="C618" s="25"/>
      <c r="D618" s="32" t="s">
        <v>2722</v>
      </c>
      <c r="E618" s="6" t="s">
        <v>2723</v>
      </c>
      <c r="F618" s="25"/>
      <c r="G618" s="54" t="s">
        <v>4676</v>
      </c>
      <c r="H618" s="55" t="s">
        <v>4701</v>
      </c>
      <c r="J618" s="6" t="s">
        <v>4434</v>
      </c>
      <c r="K618" s="57" t="s">
        <v>7935</v>
      </c>
      <c r="L618" s="6" t="s">
        <v>6407</v>
      </c>
      <c r="M618" s="57" t="s">
        <v>2722</v>
      </c>
      <c r="N618" s="6" t="s">
        <v>4679</v>
      </c>
      <c r="P618" s="6" t="s">
        <v>558</v>
      </c>
      <c r="Q618" s="6" t="s">
        <v>4773</v>
      </c>
      <c r="X618" s="28">
        <v>1204</v>
      </c>
      <c r="Y618" s="6">
        <v>1393</v>
      </c>
      <c r="Z618" s="6">
        <v>1635</v>
      </c>
      <c r="AA618" s="6">
        <v>0</v>
      </c>
      <c r="AB618" s="6">
        <f>SUM(Table2026_09_25[[#This Row],[Number of in-person visits provided in reporting year.]:[Number of video/virtual visits provided in reporting year.]])</f>
        <v>3028</v>
      </c>
      <c r="AC618" s="6" t="s">
        <v>8469</v>
      </c>
      <c r="AF618" s="6" t="s">
        <v>7892</v>
      </c>
      <c r="AG618" s="6">
        <v>296</v>
      </c>
      <c r="AI618" s="6" t="s">
        <v>4703</v>
      </c>
      <c r="AJ618" s="6" t="s">
        <v>4704</v>
      </c>
      <c r="AK618" s="6" t="s">
        <v>8483</v>
      </c>
      <c r="AL618" s="6" t="s">
        <v>615</v>
      </c>
      <c r="AQ618" s="6" t="s">
        <v>63</v>
      </c>
      <c r="AS618" s="55" t="s">
        <v>7933</v>
      </c>
      <c r="AX618" s="6" t="s">
        <v>4686</v>
      </c>
      <c r="AZ618" s="6">
        <v>1</v>
      </c>
      <c r="BA618" s="6">
        <v>0.2</v>
      </c>
      <c r="BC618" s="6">
        <v>0.8</v>
      </c>
      <c r="BF618" s="6">
        <v>2</v>
      </c>
      <c r="BG618" s="6">
        <v>1</v>
      </c>
      <c r="BK618" s="6">
        <v>1</v>
      </c>
      <c r="BL618" s="6">
        <v>1</v>
      </c>
      <c r="BQ618" s="6">
        <v>2</v>
      </c>
      <c r="BX618" s="6">
        <v>2</v>
      </c>
      <c r="BY618" s="6" t="s">
        <v>6348</v>
      </c>
      <c r="BZ618" s="6">
        <f t="shared" si="27"/>
        <v>9</v>
      </c>
      <c r="CA618" s="6">
        <f t="shared" si="28"/>
        <v>9</v>
      </c>
      <c r="CB618" s="6">
        <v>1</v>
      </c>
      <c r="CC618" s="26" t="s">
        <v>4753</v>
      </c>
      <c r="CD618" s="6" t="s">
        <v>7896</v>
      </c>
      <c r="CE618" s="6" t="s">
        <v>4434</v>
      </c>
      <c r="CF618" s="6" t="s">
        <v>7897</v>
      </c>
      <c r="CG618" s="6" t="s">
        <v>4434</v>
      </c>
      <c r="CH618" s="6" t="s">
        <v>7898</v>
      </c>
      <c r="CJ618" s="6" t="s">
        <v>5148</v>
      </c>
      <c r="CK618" s="6" t="s">
        <v>5148</v>
      </c>
      <c r="CL618" s="6" t="s">
        <v>4434</v>
      </c>
      <c r="CM618" s="6" t="s">
        <v>7899</v>
      </c>
      <c r="CN618" s="6" t="s">
        <v>4691</v>
      </c>
      <c r="CO618" s="6" t="s">
        <v>4434</v>
      </c>
      <c r="CP618" s="6" t="s">
        <v>7899</v>
      </c>
      <c r="CQ618" s="6" t="s">
        <v>6413</v>
      </c>
      <c r="CR618" s="6" t="s">
        <v>8609</v>
      </c>
      <c r="CS618" s="6" t="s">
        <v>7899</v>
      </c>
      <c r="CT618" s="6" t="s">
        <v>6414</v>
      </c>
      <c r="CW618" s="6" t="s">
        <v>5069</v>
      </c>
      <c r="CX618" s="6" t="s">
        <v>4537</v>
      </c>
      <c r="CY618" s="6" t="s">
        <v>4537</v>
      </c>
      <c r="DA618" s="6" t="s">
        <v>7936</v>
      </c>
      <c r="DC618" s="6" t="s">
        <v>4434</v>
      </c>
      <c r="DF618" s="29">
        <f t="shared" si="29"/>
        <v>0</v>
      </c>
      <c r="DG618" s="29">
        <v>1</v>
      </c>
    </row>
    <row r="619" spans="1:111" hidden="1" x14ac:dyDescent="0.2">
      <c r="A619" s="6" t="s">
        <v>8365</v>
      </c>
      <c r="B619" s="25"/>
      <c r="C619" s="25"/>
      <c r="D619" s="32" t="s">
        <v>2722</v>
      </c>
      <c r="E619" s="6" t="s">
        <v>2723</v>
      </c>
      <c r="F619" s="25"/>
      <c r="G619" s="54" t="s">
        <v>4676</v>
      </c>
      <c r="H619" s="55" t="s">
        <v>7937</v>
      </c>
      <c r="J619" s="6" t="s">
        <v>4434</v>
      </c>
      <c r="K619" s="57" t="s">
        <v>7938</v>
      </c>
      <c r="L619" s="6" t="s">
        <v>6407</v>
      </c>
      <c r="M619" s="57" t="s">
        <v>2722</v>
      </c>
      <c r="N619" s="6" t="s">
        <v>4679</v>
      </c>
      <c r="P619" s="6" t="s">
        <v>558</v>
      </c>
      <c r="Q619" s="6" t="s">
        <v>4773</v>
      </c>
      <c r="X619" s="28">
        <v>357</v>
      </c>
      <c r="Y619" s="6">
        <v>392</v>
      </c>
      <c r="Z619" s="6">
        <v>506</v>
      </c>
      <c r="AA619" s="6">
        <v>3</v>
      </c>
      <c r="AB619" s="6">
        <f>SUM(Table2026_09_25[[#This Row],[Number of in-person visits provided in reporting year.]:[Number of video/virtual visits provided in reporting year.]])</f>
        <v>901</v>
      </c>
      <c r="AC619" s="6" t="s">
        <v>8469</v>
      </c>
      <c r="AF619" s="6" t="s">
        <v>7892</v>
      </c>
      <c r="AG619" s="6">
        <v>204</v>
      </c>
      <c r="AI619" s="6" t="s">
        <v>7939</v>
      </c>
      <c r="AJ619" s="6" t="s">
        <v>4716</v>
      </c>
      <c r="AK619" s="6" t="s">
        <v>8483</v>
      </c>
      <c r="AL619" s="6" t="s">
        <v>1120</v>
      </c>
      <c r="AQ619" s="6" t="s">
        <v>43</v>
      </c>
      <c r="AV619" s="6" t="s">
        <v>4717</v>
      </c>
      <c r="AX619" s="6" t="s">
        <v>4839</v>
      </c>
      <c r="AZ619" s="6">
        <v>1</v>
      </c>
      <c r="BA619" s="6">
        <v>0.4</v>
      </c>
      <c r="BF619" s="6">
        <v>1</v>
      </c>
      <c r="BG619" s="6">
        <v>1</v>
      </c>
      <c r="BK619" s="6">
        <v>1</v>
      </c>
      <c r="BR619" s="6">
        <v>1</v>
      </c>
      <c r="BX619" s="6">
        <v>1</v>
      </c>
      <c r="BY619" s="6" t="s">
        <v>6348</v>
      </c>
      <c r="BZ619" s="6">
        <f t="shared" si="27"/>
        <v>5.4</v>
      </c>
      <c r="CA619" s="6">
        <f t="shared" si="28"/>
        <v>5</v>
      </c>
      <c r="CB619" s="6">
        <v>0</v>
      </c>
      <c r="CC619" s="26" t="s">
        <v>4753</v>
      </c>
      <c r="CD619" s="6" t="s">
        <v>7896</v>
      </c>
      <c r="CE619" s="6" t="s">
        <v>4434</v>
      </c>
      <c r="CF619" s="6" t="s">
        <v>7897</v>
      </c>
      <c r="CG619" s="6" t="s">
        <v>4434</v>
      </c>
      <c r="CH619" s="6" t="s">
        <v>7898</v>
      </c>
      <c r="CJ619" s="6" t="s">
        <v>5148</v>
      </c>
      <c r="CK619" s="6" t="s">
        <v>5148</v>
      </c>
      <c r="CL619" s="6" t="s">
        <v>4434</v>
      </c>
      <c r="CM619" s="6" t="s">
        <v>7899</v>
      </c>
      <c r="CN619" s="6" t="s">
        <v>4691</v>
      </c>
      <c r="CO619" s="6" t="s">
        <v>4434</v>
      </c>
      <c r="CP619" s="6" t="s">
        <v>7899</v>
      </c>
      <c r="CQ619" s="6" t="s">
        <v>6413</v>
      </c>
      <c r="CR619" s="6" t="s">
        <v>8609</v>
      </c>
      <c r="CS619" s="6" t="s">
        <v>7899</v>
      </c>
      <c r="CT619" s="6" t="s">
        <v>6414</v>
      </c>
      <c r="CW619" s="6" t="s">
        <v>5069</v>
      </c>
      <c r="CX619" s="6" t="s">
        <v>4537</v>
      </c>
      <c r="CY619" s="6" t="s">
        <v>4537</v>
      </c>
      <c r="DA619" s="6" t="s">
        <v>7940</v>
      </c>
      <c r="DC619" s="6" t="s">
        <v>4434</v>
      </c>
      <c r="DF619" s="29">
        <f t="shared" si="29"/>
        <v>0</v>
      </c>
      <c r="DG619" s="29">
        <v>1</v>
      </c>
    </row>
    <row r="620" spans="1:111" hidden="1" x14ac:dyDescent="0.2">
      <c r="A620" s="6" t="s">
        <v>8366</v>
      </c>
      <c r="B620" s="25"/>
      <c r="C620" s="25"/>
      <c r="D620" s="32" t="s">
        <v>2722</v>
      </c>
      <c r="E620" s="6" t="s">
        <v>2723</v>
      </c>
      <c r="F620" s="25"/>
      <c r="G620" s="54" t="s">
        <v>4676</v>
      </c>
      <c r="H620" s="6" t="s">
        <v>650</v>
      </c>
      <c r="J620" s="6" t="s">
        <v>4434</v>
      </c>
      <c r="K620" s="57" t="s">
        <v>7941</v>
      </c>
      <c r="L620" s="6" t="s">
        <v>6407</v>
      </c>
      <c r="M620" s="57" t="s">
        <v>2722</v>
      </c>
      <c r="N620" s="6" t="s">
        <v>4679</v>
      </c>
      <c r="P620" s="6" t="s">
        <v>558</v>
      </c>
      <c r="Q620" s="6" t="s">
        <v>4773</v>
      </c>
      <c r="X620" s="28">
        <v>214</v>
      </c>
      <c r="Y620" s="6">
        <v>923</v>
      </c>
      <c r="Z620" s="6">
        <v>1066</v>
      </c>
      <c r="AA620" s="6">
        <v>179</v>
      </c>
      <c r="AB620" s="6">
        <f>SUM(Table2026_09_25[[#This Row],[Number of in-person visits provided in reporting year.]:[Number of video/virtual visits provided in reporting year.]])</f>
        <v>2168</v>
      </c>
      <c r="AC620" s="6" t="s">
        <v>8469</v>
      </c>
      <c r="AF620" s="6" t="s">
        <v>7892</v>
      </c>
      <c r="AG620" s="6">
        <v>143</v>
      </c>
      <c r="AI620" s="6" t="s">
        <v>7942</v>
      </c>
      <c r="AJ620" s="6" t="s">
        <v>43</v>
      </c>
      <c r="AK620" s="6" t="s">
        <v>8483</v>
      </c>
      <c r="AL620" s="6" t="s">
        <v>651</v>
      </c>
      <c r="AQ620" s="6" t="s">
        <v>43</v>
      </c>
      <c r="AV620" s="6" t="s">
        <v>4717</v>
      </c>
      <c r="AX620" s="6" t="s">
        <v>4686</v>
      </c>
      <c r="AZ620" s="6">
        <v>1</v>
      </c>
      <c r="BA620" s="6">
        <v>0.2</v>
      </c>
      <c r="BF620" s="6">
        <v>0.5</v>
      </c>
      <c r="BG620" s="6">
        <v>1</v>
      </c>
      <c r="BK620" s="6">
        <v>1</v>
      </c>
      <c r="BR620" s="6">
        <v>0.93</v>
      </c>
      <c r="BX620" s="6">
        <v>1</v>
      </c>
      <c r="BY620" s="6" t="s">
        <v>6348</v>
      </c>
      <c r="BZ620" s="6">
        <f t="shared" si="27"/>
        <v>4.63</v>
      </c>
      <c r="CA620" s="6">
        <f t="shared" si="28"/>
        <v>4.43</v>
      </c>
      <c r="CB620" s="6">
        <v>2.72</v>
      </c>
      <c r="CC620" s="26" t="s">
        <v>4753</v>
      </c>
      <c r="CD620" s="6" t="s">
        <v>7896</v>
      </c>
      <c r="CE620" s="6" t="s">
        <v>4434</v>
      </c>
      <c r="CF620" s="6" t="s">
        <v>7897</v>
      </c>
      <c r="CG620" s="6" t="s">
        <v>4434</v>
      </c>
      <c r="CH620" s="6" t="s">
        <v>7898</v>
      </c>
      <c r="CJ620" s="6" t="s">
        <v>5148</v>
      </c>
      <c r="CK620" s="6" t="s">
        <v>5148</v>
      </c>
      <c r="CL620" s="6" t="s">
        <v>4434</v>
      </c>
      <c r="CM620" s="6" t="s">
        <v>7899</v>
      </c>
      <c r="CN620" s="6" t="s">
        <v>4691</v>
      </c>
      <c r="CO620" s="6" t="s">
        <v>4434</v>
      </c>
      <c r="CP620" s="6" t="s">
        <v>7899</v>
      </c>
      <c r="CQ620" s="6" t="s">
        <v>6413</v>
      </c>
      <c r="CR620" s="6" t="s">
        <v>8609</v>
      </c>
      <c r="CS620" s="6" t="s">
        <v>7899</v>
      </c>
      <c r="CT620" s="6" t="s">
        <v>6414</v>
      </c>
      <c r="CW620" s="6" t="s">
        <v>5069</v>
      </c>
      <c r="CX620" s="6" t="s">
        <v>4537</v>
      </c>
      <c r="CY620" s="6" t="s">
        <v>4537</v>
      </c>
      <c r="DA620" s="6" t="s">
        <v>7943</v>
      </c>
      <c r="DC620" s="6" t="s">
        <v>4434</v>
      </c>
      <c r="DF620" s="29">
        <f t="shared" si="29"/>
        <v>0</v>
      </c>
      <c r="DG620" s="29">
        <v>1</v>
      </c>
    </row>
    <row r="621" spans="1:111" ht="16" hidden="1" x14ac:dyDescent="0.2">
      <c r="A621" s="6" t="s">
        <v>7956</v>
      </c>
      <c r="B621" s="25"/>
      <c r="C621" s="6" t="s">
        <v>7944</v>
      </c>
      <c r="F621" s="25"/>
      <c r="G621" s="26" t="s">
        <v>4676</v>
      </c>
      <c r="H621" s="6" t="s">
        <v>4763</v>
      </c>
      <c r="L621" s="58" t="s">
        <v>7945</v>
      </c>
      <c r="M621" s="58" t="s">
        <v>1657</v>
      </c>
      <c r="N621" s="6" t="s">
        <v>4679</v>
      </c>
      <c r="P621" s="6" t="s">
        <v>31</v>
      </c>
      <c r="Q621" s="31" t="s">
        <v>987</v>
      </c>
      <c r="X621" s="6">
        <v>238</v>
      </c>
      <c r="Y621" s="6">
        <v>0</v>
      </c>
      <c r="Z621" s="6">
        <v>0</v>
      </c>
      <c r="AA621" s="6">
        <v>0</v>
      </c>
      <c r="AB621" s="6">
        <f>SUM(Table2026_09_25[[#This Row],[Number of in-person visits provided in reporting year.]:[Number of video/virtual visits provided in reporting year.]])</f>
        <v>0</v>
      </c>
      <c r="AC621" s="6" t="s">
        <v>8468</v>
      </c>
      <c r="AD621" s="58">
        <v>12</v>
      </c>
      <c r="AE621" s="6">
        <v>100</v>
      </c>
      <c r="AG621" s="6">
        <v>15</v>
      </c>
      <c r="AI621" s="6" t="s">
        <v>3624</v>
      </c>
      <c r="AJ621" s="6" t="s">
        <v>4766</v>
      </c>
      <c r="AK621" s="6" t="s">
        <v>8483</v>
      </c>
      <c r="AL621" s="6" t="s">
        <v>4767</v>
      </c>
      <c r="AQ621" s="6" t="s">
        <v>107</v>
      </c>
      <c r="AX621" s="6" t="s">
        <v>2431</v>
      </c>
      <c r="BB621" s="6">
        <v>0.17</v>
      </c>
      <c r="BC621" s="6">
        <v>0</v>
      </c>
      <c r="BD621" s="6">
        <v>0.5</v>
      </c>
      <c r="BF621" s="6">
        <v>1</v>
      </c>
      <c r="BG621" s="58">
        <v>0.3</v>
      </c>
      <c r="BH621" s="58">
        <v>0.25</v>
      </c>
      <c r="BJ621" s="58">
        <v>8.8000000000000007</v>
      </c>
      <c r="BK621" s="6">
        <v>0.3</v>
      </c>
      <c r="BL621" s="6">
        <v>0.3</v>
      </c>
      <c r="BP621" s="6">
        <v>4.4000000000000004</v>
      </c>
      <c r="BQ621" s="6">
        <v>4.4000000000000004</v>
      </c>
      <c r="BR621" s="58">
        <v>0.17</v>
      </c>
      <c r="BX621" s="58">
        <v>0.6</v>
      </c>
      <c r="BY621" s="6" t="s">
        <v>7946</v>
      </c>
      <c r="BZ621" s="6">
        <f t="shared" si="27"/>
        <v>20.590000000000003</v>
      </c>
      <c r="CA621" s="6">
        <f t="shared" si="28"/>
        <v>20.690000000000005</v>
      </c>
      <c r="CC621" s="59" t="s">
        <v>4687</v>
      </c>
      <c r="CD621" s="58" t="s">
        <v>36</v>
      </c>
      <c r="CK621" s="6" t="s">
        <v>4937</v>
      </c>
      <c r="DA621" s="58"/>
      <c r="DC621" s="6" t="s">
        <v>4434</v>
      </c>
      <c r="DF621" s="29">
        <f t="shared" si="29"/>
        <v>0</v>
      </c>
      <c r="DG621" s="29">
        <v>1</v>
      </c>
    </row>
    <row r="622" spans="1:111" ht="16" hidden="1" x14ac:dyDescent="0.2">
      <c r="A622" s="6" t="s">
        <v>7960</v>
      </c>
      <c r="B622" s="25"/>
      <c r="C622" s="6" t="s">
        <v>7947</v>
      </c>
      <c r="F622" s="25"/>
      <c r="G622" s="26" t="s">
        <v>4676</v>
      </c>
      <c r="H622" s="6" t="s">
        <v>1818</v>
      </c>
      <c r="L622" s="58" t="s">
        <v>198</v>
      </c>
      <c r="M622" s="58" t="s">
        <v>7948</v>
      </c>
      <c r="N622" s="6" t="s">
        <v>4679</v>
      </c>
      <c r="P622" s="6" t="s">
        <v>3531</v>
      </c>
      <c r="Q622" s="6" t="s">
        <v>4680</v>
      </c>
      <c r="X622" s="6">
        <v>0</v>
      </c>
      <c r="Y622" s="6">
        <v>0</v>
      </c>
      <c r="Z622" s="6">
        <v>0</v>
      </c>
      <c r="AA622" s="6">
        <v>0</v>
      </c>
      <c r="AB622" s="6">
        <f>SUM(Table2026_09_25[[#This Row],[Number of in-person visits provided in reporting year.]:[Number of video/virtual visits provided in reporting year.]])</f>
        <v>0</v>
      </c>
      <c r="AC622" s="6" t="s">
        <v>8469</v>
      </c>
      <c r="AD622" s="58">
        <v>0</v>
      </c>
      <c r="AF622" s="6" t="s">
        <v>4797</v>
      </c>
      <c r="AG622" s="6">
        <v>0</v>
      </c>
      <c r="AI622" s="6" t="s">
        <v>4500</v>
      </c>
      <c r="AJ622" s="6" t="s">
        <v>7869</v>
      </c>
      <c r="AK622" s="6" t="s">
        <v>8483</v>
      </c>
      <c r="AL622" s="45" t="s">
        <v>1819</v>
      </c>
      <c r="AQ622" s="35" t="s">
        <v>366</v>
      </c>
      <c r="AX622" s="6" t="s">
        <v>2431</v>
      </c>
      <c r="BB622" s="6">
        <v>0</v>
      </c>
      <c r="BC622" s="6">
        <v>0</v>
      </c>
      <c r="BD622" s="6">
        <v>0</v>
      </c>
      <c r="BF622" s="6">
        <v>0</v>
      </c>
      <c r="BG622" s="58">
        <v>0</v>
      </c>
      <c r="BH622" s="58">
        <v>0</v>
      </c>
      <c r="BJ622" s="58">
        <v>0</v>
      </c>
      <c r="BK622" s="6">
        <v>0</v>
      </c>
      <c r="BL622" s="6">
        <v>0</v>
      </c>
      <c r="BP622" s="6">
        <v>3.6</v>
      </c>
      <c r="BQ622" s="6">
        <v>0</v>
      </c>
      <c r="BR622" s="58">
        <v>0</v>
      </c>
      <c r="BX622" s="58">
        <v>0</v>
      </c>
      <c r="BY622" s="6" t="s">
        <v>21</v>
      </c>
      <c r="BZ622" s="6">
        <f t="shared" si="27"/>
        <v>3.6</v>
      </c>
      <c r="CA622" s="6">
        <f t="shared" si="28"/>
        <v>3.6</v>
      </c>
      <c r="CC622" s="59" t="s">
        <v>4753</v>
      </c>
      <c r="CD622" s="58" t="s">
        <v>4325</v>
      </c>
      <c r="CK622" s="6" t="s">
        <v>4937</v>
      </c>
      <c r="DA622" s="58" t="s">
        <v>7949</v>
      </c>
      <c r="DC622" s="6" t="s">
        <v>4434</v>
      </c>
      <c r="DF622" s="29">
        <f t="shared" si="29"/>
        <v>0</v>
      </c>
      <c r="DG622" s="29">
        <v>1</v>
      </c>
    </row>
    <row r="623" spans="1:111" ht="16" hidden="1" x14ac:dyDescent="0.2">
      <c r="A623" s="6" t="s">
        <v>7964</v>
      </c>
      <c r="B623" s="25"/>
      <c r="C623" s="6" t="s">
        <v>7950</v>
      </c>
      <c r="F623" s="25"/>
      <c r="G623" s="26" t="s">
        <v>4676</v>
      </c>
      <c r="H623" s="6" t="s">
        <v>7605</v>
      </c>
      <c r="L623" s="58" t="s">
        <v>198</v>
      </c>
      <c r="M623" s="58" t="s">
        <v>164</v>
      </c>
      <c r="N623" s="6" t="s">
        <v>4679</v>
      </c>
      <c r="P623" s="6" t="s">
        <v>3531</v>
      </c>
      <c r="Q623" s="6" t="s">
        <v>4680</v>
      </c>
      <c r="X623" s="6">
        <v>0</v>
      </c>
      <c r="Y623" s="6">
        <v>2115</v>
      </c>
      <c r="Z623" s="6">
        <v>0</v>
      </c>
      <c r="AA623" s="6">
        <v>0</v>
      </c>
      <c r="AB623" s="6">
        <f>SUM(Table2026_09_25[[#This Row],[Number of in-person visits provided in reporting year.]:[Number of video/virtual visits provided in reporting year.]])</f>
        <v>2115</v>
      </c>
      <c r="AC623" s="6" t="s">
        <v>8469</v>
      </c>
      <c r="AD623" s="58">
        <v>0</v>
      </c>
      <c r="AF623" s="6" t="s">
        <v>7892</v>
      </c>
      <c r="AG623" s="6">
        <v>0</v>
      </c>
      <c r="AI623" s="6" t="s">
        <v>7608</v>
      </c>
      <c r="AJ623" s="6" t="s">
        <v>7609</v>
      </c>
      <c r="AK623" s="6" t="s">
        <v>8483</v>
      </c>
      <c r="AL623" s="6" t="s">
        <v>220</v>
      </c>
      <c r="AQ623" s="6" t="s">
        <v>43</v>
      </c>
      <c r="AX623" s="6" t="s">
        <v>2431</v>
      </c>
      <c r="BB623" s="6">
        <v>0</v>
      </c>
      <c r="BC623" s="6">
        <v>0</v>
      </c>
      <c r="BD623" s="6">
        <v>0</v>
      </c>
      <c r="BF623" s="6">
        <v>0</v>
      </c>
      <c r="BG623" s="58">
        <v>0</v>
      </c>
      <c r="BH623" s="58">
        <v>0</v>
      </c>
      <c r="BJ623" s="58">
        <v>0</v>
      </c>
      <c r="BK623" s="6">
        <v>0</v>
      </c>
      <c r="BL623" s="6">
        <v>0</v>
      </c>
      <c r="BP623" s="6">
        <v>3.7</v>
      </c>
      <c r="BQ623" s="6">
        <v>0</v>
      </c>
      <c r="BR623" s="58">
        <v>0</v>
      </c>
      <c r="BX623" s="58">
        <v>0</v>
      </c>
      <c r="BY623" s="6" t="s">
        <v>21</v>
      </c>
      <c r="BZ623" s="6">
        <f t="shared" si="27"/>
        <v>3.7</v>
      </c>
      <c r="CA623" s="6">
        <f t="shared" si="28"/>
        <v>3.7</v>
      </c>
      <c r="CC623" s="59" t="s">
        <v>21</v>
      </c>
      <c r="CD623" s="58" t="s">
        <v>64</v>
      </c>
      <c r="CK623" s="6" t="s">
        <v>5148</v>
      </c>
      <c r="DA623" s="58" t="s">
        <v>7951</v>
      </c>
      <c r="DC623" s="6" t="s">
        <v>4434</v>
      </c>
      <c r="DF623" s="29">
        <f t="shared" si="29"/>
        <v>0</v>
      </c>
      <c r="DG623" s="29">
        <v>1</v>
      </c>
    </row>
    <row r="624" spans="1:111" ht="16" hidden="1" x14ac:dyDescent="0.2">
      <c r="A624" s="6" t="s">
        <v>7967</v>
      </c>
      <c r="B624" s="25"/>
      <c r="C624" s="6" t="s">
        <v>7952</v>
      </c>
      <c r="F624" s="25"/>
      <c r="G624" s="26" t="s">
        <v>4676</v>
      </c>
      <c r="H624" s="6" t="s">
        <v>5278</v>
      </c>
      <c r="L624" s="58" t="s">
        <v>198</v>
      </c>
      <c r="M624" s="58" t="s">
        <v>164</v>
      </c>
      <c r="N624" s="6" t="s">
        <v>4679</v>
      </c>
      <c r="P624" s="6" t="s">
        <v>3531</v>
      </c>
      <c r="Q624" s="6" t="s">
        <v>4680</v>
      </c>
      <c r="X624" s="6">
        <v>0</v>
      </c>
      <c r="Y624" s="6">
        <v>400</v>
      </c>
      <c r="Z624" s="6">
        <v>0</v>
      </c>
      <c r="AA624" s="6">
        <v>0</v>
      </c>
      <c r="AB624" s="6">
        <f>SUM(Table2026_09_25[[#This Row],[Number of in-person visits provided in reporting year.]:[Number of video/virtual visits provided in reporting year.]])</f>
        <v>400</v>
      </c>
      <c r="AC624" s="6" t="s">
        <v>8469</v>
      </c>
      <c r="AD624" s="58">
        <v>0</v>
      </c>
      <c r="AG624" s="6">
        <v>0</v>
      </c>
      <c r="AI624" s="6" t="s">
        <v>5280</v>
      </c>
      <c r="AJ624" s="6" t="s">
        <v>5281</v>
      </c>
      <c r="AK624" s="6" t="s">
        <v>8483</v>
      </c>
      <c r="AL624" s="6" t="s">
        <v>1976</v>
      </c>
      <c r="AQ624" s="6" t="s">
        <v>544</v>
      </c>
      <c r="AX624" s="6" t="s">
        <v>2431</v>
      </c>
      <c r="BB624" s="6">
        <v>0</v>
      </c>
      <c r="BC624" s="6">
        <v>0</v>
      </c>
      <c r="BD624" s="6">
        <v>0</v>
      </c>
      <c r="BF624" s="6">
        <v>0</v>
      </c>
      <c r="BG624" s="58">
        <v>0</v>
      </c>
      <c r="BH624" s="58">
        <v>0</v>
      </c>
      <c r="BJ624" s="58">
        <v>0</v>
      </c>
      <c r="BK624" s="6">
        <v>0</v>
      </c>
      <c r="BL624" s="6">
        <v>0</v>
      </c>
      <c r="BP624" s="6">
        <v>1</v>
      </c>
      <c r="BQ624" s="6">
        <v>0</v>
      </c>
      <c r="BR624" s="58">
        <v>0</v>
      </c>
      <c r="BX624" s="58">
        <v>0</v>
      </c>
      <c r="BY624" s="6" t="s">
        <v>21</v>
      </c>
      <c r="BZ624" s="6">
        <f t="shared" si="27"/>
        <v>1</v>
      </c>
      <c r="CA624" s="6">
        <f t="shared" si="28"/>
        <v>1</v>
      </c>
      <c r="CC624" s="59" t="s">
        <v>21</v>
      </c>
      <c r="CD624" s="58" t="s">
        <v>64</v>
      </c>
      <c r="CK624" s="6" t="s">
        <v>5148</v>
      </c>
      <c r="DA624" s="58" t="s">
        <v>7953</v>
      </c>
      <c r="DC624" s="6" t="s">
        <v>4434</v>
      </c>
      <c r="DF624" s="29">
        <f t="shared" si="29"/>
        <v>0</v>
      </c>
      <c r="DG624" s="29">
        <v>1</v>
      </c>
    </row>
    <row r="625" spans="1:111" ht="16" hidden="1" x14ac:dyDescent="0.2">
      <c r="A625" s="6" t="s">
        <v>7970</v>
      </c>
      <c r="B625" s="25"/>
      <c r="C625" s="6" t="s">
        <v>7954</v>
      </c>
      <c r="F625" s="25"/>
      <c r="G625" s="26" t="s">
        <v>4676</v>
      </c>
      <c r="H625" s="6" t="s">
        <v>4763</v>
      </c>
      <c r="L625" s="58" t="s">
        <v>198</v>
      </c>
      <c r="M625" s="58" t="s">
        <v>2591</v>
      </c>
      <c r="N625" s="6" t="s">
        <v>4679</v>
      </c>
      <c r="P625" s="6" t="s">
        <v>3531</v>
      </c>
      <c r="Q625" s="6" t="s">
        <v>4680</v>
      </c>
      <c r="X625" s="6">
        <v>0</v>
      </c>
      <c r="Y625" s="6">
        <f>1653-Table2026_09_25[[#This Row],[Number of telephone visits provided in reporting year.]]</f>
        <v>789</v>
      </c>
      <c r="Z625" s="6">
        <v>864</v>
      </c>
      <c r="AA625" s="6">
        <v>0</v>
      </c>
      <c r="AB625" s="6">
        <f>SUM(Table2026_09_25[[#This Row],[Number of in-person visits provided in reporting year.]:[Number of video/virtual visits provided in reporting year.]])</f>
        <v>1653</v>
      </c>
      <c r="AC625" s="6" t="s">
        <v>8469</v>
      </c>
      <c r="AD625" s="58">
        <v>0</v>
      </c>
      <c r="AF625" s="6" t="s">
        <v>4797</v>
      </c>
      <c r="AG625" s="6">
        <v>0</v>
      </c>
      <c r="AI625" s="6" t="s">
        <v>3624</v>
      </c>
      <c r="AJ625" s="6" t="s">
        <v>4766</v>
      </c>
      <c r="AK625" s="6" t="s">
        <v>8483</v>
      </c>
      <c r="AL625" s="6" t="s">
        <v>4767</v>
      </c>
      <c r="AQ625" s="6" t="s">
        <v>107</v>
      </c>
      <c r="AX625" s="6" t="s">
        <v>2431</v>
      </c>
      <c r="BB625" s="6">
        <v>0</v>
      </c>
      <c r="BC625" s="6">
        <v>0</v>
      </c>
      <c r="BD625" s="6">
        <v>0</v>
      </c>
      <c r="BF625" s="6">
        <v>0</v>
      </c>
      <c r="BG625" s="58">
        <v>0</v>
      </c>
      <c r="BH625" s="58">
        <v>0</v>
      </c>
      <c r="BJ625" s="58">
        <v>0</v>
      </c>
      <c r="BK625" s="6">
        <v>0</v>
      </c>
      <c r="BL625" s="6">
        <v>0</v>
      </c>
      <c r="BP625" s="6">
        <v>2</v>
      </c>
      <c r="BQ625" s="6">
        <v>0</v>
      </c>
      <c r="BR625" s="58">
        <v>0</v>
      </c>
      <c r="BX625" s="58">
        <v>0</v>
      </c>
      <c r="BY625" s="6" t="s">
        <v>21</v>
      </c>
      <c r="BZ625" s="6">
        <f t="shared" si="27"/>
        <v>2</v>
      </c>
      <c r="CA625" s="6">
        <f t="shared" si="28"/>
        <v>2</v>
      </c>
      <c r="CC625" s="59" t="s">
        <v>4687</v>
      </c>
      <c r="CD625" s="58" t="s">
        <v>64</v>
      </c>
      <c r="CK625" s="6" t="s">
        <v>5148</v>
      </c>
      <c r="DA625" s="58"/>
      <c r="DC625" s="6" t="s">
        <v>4434</v>
      </c>
      <c r="DF625" s="29">
        <f t="shared" si="29"/>
        <v>0</v>
      </c>
      <c r="DG625" s="29">
        <v>1</v>
      </c>
    </row>
    <row r="626" spans="1:111" ht="16" hidden="1" x14ac:dyDescent="0.2">
      <c r="A626" s="6" t="s">
        <v>7972</v>
      </c>
      <c r="B626" s="25"/>
      <c r="C626" s="6" t="s">
        <v>7955</v>
      </c>
      <c r="F626" s="25"/>
      <c r="G626" s="26" t="s">
        <v>4676</v>
      </c>
      <c r="H626" s="6" t="s">
        <v>2175</v>
      </c>
      <c r="L626" s="58" t="s">
        <v>198</v>
      </c>
      <c r="M626" s="58" t="s">
        <v>164</v>
      </c>
      <c r="N626" s="6" t="s">
        <v>4679</v>
      </c>
      <c r="P626" s="6" t="s">
        <v>3531</v>
      </c>
      <c r="Q626" s="6" t="s">
        <v>4680</v>
      </c>
      <c r="X626" s="6">
        <v>0</v>
      </c>
      <c r="Y626" s="6">
        <v>1421</v>
      </c>
      <c r="Z626" s="6">
        <v>0</v>
      </c>
      <c r="AA626" s="6">
        <v>0</v>
      </c>
      <c r="AB626" s="6">
        <f>SUM(Table2026_09_25[[#This Row],[Number of in-person visits provided in reporting year.]:[Number of video/virtual visits provided in reporting year.]])</f>
        <v>1421</v>
      </c>
      <c r="AC626" s="6" t="s">
        <v>8469</v>
      </c>
      <c r="AD626" s="58">
        <v>0</v>
      </c>
      <c r="AG626" s="6">
        <v>0</v>
      </c>
      <c r="AI626" s="6" t="s">
        <v>4777</v>
      </c>
      <c r="AJ626" s="6" t="s">
        <v>4778</v>
      </c>
      <c r="AK626" s="6" t="s">
        <v>8483</v>
      </c>
      <c r="AL626" s="6" t="s">
        <v>2176</v>
      </c>
      <c r="AQ626" s="6" t="s">
        <v>107</v>
      </c>
      <c r="AX626" s="6" t="s">
        <v>2431</v>
      </c>
      <c r="BB626" s="6">
        <v>0</v>
      </c>
      <c r="BC626" s="6">
        <v>0</v>
      </c>
      <c r="BD626" s="6">
        <v>0</v>
      </c>
      <c r="BF626" s="6">
        <v>0</v>
      </c>
      <c r="BG626" s="58">
        <v>1</v>
      </c>
      <c r="BH626" s="58">
        <v>0</v>
      </c>
      <c r="BJ626" s="58">
        <v>0</v>
      </c>
      <c r="BK626" s="6">
        <v>0</v>
      </c>
      <c r="BL626" s="6">
        <v>1</v>
      </c>
      <c r="BP626" s="6">
        <v>2</v>
      </c>
      <c r="BQ626" s="6">
        <v>0</v>
      </c>
      <c r="BR626" s="58">
        <v>1</v>
      </c>
      <c r="BX626" s="58">
        <v>0</v>
      </c>
      <c r="BY626" s="6" t="s">
        <v>21</v>
      </c>
      <c r="BZ626" s="6">
        <f t="shared" si="27"/>
        <v>5</v>
      </c>
      <c r="CA626" s="6">
        <f t="shared" si="28"/>
        <v>5</v>
      </c>
      <c r="CC626" s="59" t="s">
        <v>21</v>
      </c>
      <c r="CD626" s="58" t="s">
        <v>64</v>
      </c>
      <c r="CK626" s="6" t="s">
        <v>5148</v>
      </c>
      <c r="DA626" s="58" t="s">
        <v>7956</v>
      </c>
      <c r="DC626" s="6" t="s">
        <v>4434</v>
      </c>
      <c r="DF626" s="29">
        <f t="shared" si="29"/>
        <v>0</v>
      </c>
      <c r="DG626" s="29">
        <v>1</v>
      </c>
    </row>
    <row r="627" spans="1:111" ht="16" hidden="1" x14ac:dyDescent="0.2">
      <c r="A627" s="6" t="s">
        <v>7975</v>
      </c>
      <c r="B627" s="25"/>
      <c r="C627" s="6" t="s">
        <v>7957</v>
      </c>
      <c r="F627" s="25"/>
      <c r="G627" s="26" t="s">
        <v>4676</v>
      </c>
      <c r="H627" s="6" t="s">
        <v>573</v>
      </c>
      <c r="L627" s="58" t="s">
        <v>198</v>
      </c>
      <c r="M627" s="58" t="s">
        <v>164</v>
      </c>
      <c r="N627" s="6" t="s">
        <v>4679</v>
      </c>
      <c r="P627" s="6" t="s">
        <v>3531</v>
      </c>
      <c r="Q627" s="6" t="s">
        <v>4680</v>
      </c>
      <c r="X627" s="6">
        <v>0</v>
      </c>
      <c r="Y627" s="6">
        <v>262</v>
      </c>
      <c r="Z627" s="6">
        <v>0</v>
      </c>
      <c r="AA627" s="6">
        <v>0</v>
      </c>
      <c r="AB627" s="6">
        <f>SUM(Table2026_09_25[[#This Row],[Number of in-person visits provided in reporting year.]:[Number of video/virtual visits provided in reporting year.]])</f>
        <v>262</v>
      </c>
      <c r="AC627" s="6" t="s">
        <v>8469</v>
      </c>
      <c r="AD627" s="58">
        <v>0</v>
      </c>
      <c r="AG627" s="6">
        <v>0</v>
      </c>
      <c r="AI627" s="6" t="s">
        <v>7924</v>
      </c>
      <c r="AJ627" s="6" t="s">
        <v>7925</v>
      </c>
      <c r="AK627" s="6" t="s">
        <v>8483</v>
      </c>
      <c r="AL627" s="6" t="s">
        <v>1802</v>
      </c>
      <c r="AQ627" s="6" t="s">
        <v>63</v>
      </c>
      <c r="AX627" s="6" t="s">
        <v>2431</v>
      </c>
      <c r="BB627" s="6">
        <v>0</v>
      </c>
      <c r="BC627" s="6">
        <v>0</v>
      </c>
      <c r="BD627" s="6">
        <v>0</v>
      </c>
      <c r="BF627" s="6">
        <v>0</v>
      </c>
      <c r="BG627" s="58">
        <v>0</v>
      </c>
      <c r="BH627" s="58">
        <v>0</v>
      </c>
      <c r="BJ627" s="58">
        <v>0</v>
      </c>
      <c r="BK627" s="6">
        <v>0</v>
      </c>
      <c r="BL627" s="6">
        <v>0</v>
      </c>
      <c r="BP627" s="6">
        <v>1</v>
      </c>
      <c r="BQ627" s="6">
        <v>0</v>
      </c>
      <c r="BR627" s="58">
        <v>0</v>
      </c>
      <c r="BX627" s="58">
        <v>0</v>
      </c>
      <c r="BY627" s="6" t="s">
        <v>21</v>
      </c>
      <c r="BZ627" s="6">
        <f t="shared" si="27"/>
        <v>1</v>
      </c>
      <c r="CA627" s="6">
        <f t="shared" si="28"/>
        <v>1</v>
      </c>
      <c r="CC627" s="59" t="s">
        <v>21</v>
      </c>
      <c r="CD627" s="58" t="s">
        <v>64</v>
      </c>
      <c r="CK627" s="6" t="s">
        <v>5148</v>
      </c>
      <c r="DA627" s="58" t="s">
        <v>7958</v>
      </c>
      <c r="DC627" s="6" t="s">
        <v>4434</v>
      </c>
      <c r="DF627" s="29">
        <f t="shared" si="29"/>
        <v>0</v>
      </c>
      <c r="DG627" s="29">
        <v>1</v>
      </c>
    </row>
    <row r="628" spans="1:111" ht="16" hidden="1" x14ac:dyDescent="0.2">
      <c r="A628" s="6" t="s">
        <v>7978</v>
      </c>
      <c r="B628" s="25"/>
      <c r="C628" s="6" t="s">
        <v>7959</v>
      </c>
      <c r="F628" s="25"/>
      <c r="G628" s="26" t="s">
        <v>4676</v>
      </c>
      <c r="H628" s="6" t="s">
        <v>5058</v>
      </c>
      <c r="L628" s="58" t="s">
        <v>3930</v>
      </c>
      <c r="M628" s="58" t="s">
        <v>3666</v>
      </c>
      <c r="N628" s="6" t="s">
        <v>4679</v>
      </c>
      <c r="P628" s="6" t="s">
        <v>95</v>
      </c>
      <c r="Q628" s="6" t="s">
        <v>4773</v>
      </c>
      <c r="X628" s="6">
        <v>0</v>
      </c>
      <c r="Y628" s="6">
        <v>12000</v>
      </c>
      <c r="Z628" s="6">
        <v>0</v>
      </c>
      <c r="AA628" s="6">
        <v>0</v>
      </c>
      <c r="AB628" s="6">
        <f>SUM(Table2026_09_25[[#This Row],[Number of in-person visits provided in reporting year.]:[Number of video/virtual visits provided in reporting year.]])</f>
        <v>12000</v>
      </c>
      <c r="AC628" s="6" t="s">
        <v>8469</v>
      </c>
      <c r="AD628" s="58">
        <v>0</v>
      </c>
      <c r="AG628" s="6">
        <v>60</v>
      </c>
      <c r="AI628" s="6" t="s">
        <v>5064</v>
      </c>
      <c r="AJ628" s="6" t="s">
        <v>43</v>
      </c>
      <c r="AK628" s="6" t="s">
        <v>8483</v>
      </c>
      <c r="AL628" s="6" t="s">
        <v>5065</v>
      </c>
      <c r="AQ628" s="6" t="s">
        <v>43</v>
      </c>
      <c r="AX628" s="6" t="s">
        <v>2431</v>
      </c>
      <c r="BB628" s="6">
        <v>0</v>
      </c>
      <c r="BC628" s="6">
        <v>0</v>
      </c>
      <c r="BD628" s="6">
        <v>3</v>
      </c>
      <c r="BF628" s="6">
        <v>1</v>
      </c>
      <c r="BG628" s="58">
        <v>2</v>
      </c>
      <c r="BH628" s="58">
        <v>0</v>
      </c>
      <c r="BJ628" s="58">
        <v>0</v>
      </c>
      <c r="BK628" s="6">
        <v>0</v>
      </c>
      <c r="BL628" s="6">
        <v>0</v>
      </c>
      <c r="BP628" s="6">
        <v>5</v>
      </c>
      <c r="BQ628" s="6">
        <v>0</v>
      </c>
      <c r="BR628" s="58">
        <v>3</v>
      </c>
      <c r="BX628" s="58">
        <v>0</v>
      </c>
      <c r="BY628" s="6" t="s">
        <v>21</v>
      </c>
      <c r="BZ628" s="6">
        <f t="shared" si="27"/>
        <v>14</v>
      </c>
      <c r="CA628" s="6">
        <f t="shared" si="28"/>
        <v>11</v>
      </c>
      <c r="CC628" s="59" t="s">
        <v>4753</v>
      </c>
      <c r="CD628" s="58"/>
      <c r="CK628" s="6" t="s">
        <v>5148</v>
      </c>
      <c r="DA628" s="58"/>
      <c r="DC628" s="6" t="s">
        <v>4434</v>
      </c>
      <c r="DF628" s="29">
        <f t="shared" si="29"/>
        <v>0</v>
      </c>
      <c r="DG628" s="29">
        <v>1</v>
      </c>
    </row>
    <row r="629" spans="1:111" ht="16" hidden="1" x14ac:dyDescent="0.2">
      <c r="A629" s="6" t="s">
        <v>7980</v>
      </c>
      <c r="B629" s="25"/>
      <c r="C629" s="6" t="s">
        <v>7960</v>
      </c>
      <c r="F629" s="25"/>
      <c r="G629" s="26" t="s">
        <v>4676</v>
      </c>
      <c r="H629" s="6" t="s">
        <v>4873</v>
      </c>
      <c r="L629" s="58" t="s">
        <v>1654</v>
      </c>
      <c r="M629" s="58" t="s">
        <v>1657</v>
      </c>
      <c r="N629" s="6" t="s">
        <v>4679</v>
      </c>
      <c r="P629" s="6" t="s">
        <v>95</v>
      </c>
      <c r="Q629" s="6" t="s">
        <v>4773</v>
      </c>
      <c r="X629" s="6">
        <v>672</v>
      </c>
      <c r="Y629" s="6">
        <f>1818-Table2026_09_25[[#This Row],[Number of telephone visits provided in reporting year.]]</f>
        <v>1510</v>
      </c>
      <c r="Z629" s="6">
        <v>308</v>
      </c>
      <c r="AA629" s="6">
        <v>71</v>
      </c>
      <c r="AB629" s="6">
        <f>SUM(Table2026_09_25[[#This Row],[Number of in-person visits provided in reporting year.]:[Number of video/virtual visits provided in reporting year.]])</f>
        <v>1889</v>
      </c>
      <c r="AC629" s="6" t="s">
        <v>8469</v>
      </c>
      <c r="AD629" s="58">
        <v>0</v>
      </c>
      <c r="AF629" s="6" t="s">
        <v>4682</v>
      </c>
      <c r="AG629" s="6">
        <v>150</v>
      </c>
      <c r="AI629" s="6" t="s">
        <v>2991</v>
      </c>
      <c r="AJ629" s="6" t="s">
        <v>4880</v>
      </c>
      <c r="AK629" s="6" t="s">
        <v>8483</v>
      </c>
      <c r="AL629" s="6" t="s">
        <v>475</v>
      </c>
      <c r="AQ629" s="6" t="s">
        <v>107</v>
      </c>
      <c r="AX629" s="6" t="s">
        <v>2431</v>
      </c>
      <c r="BB629" s="6">
        <v>0</v>
      </c>
      <c r="BC629" s="6">
        <v>1.8</v>
      </c>
      <c r="BD629" s="6">
        <v>0</v>
      </c>
      <c r="BF629" s="6">
        <v>0</v>
      </c>
      <c r="BG629" s="58">
        <v>0</v>
      </c>
      <c r="BH629" s="58">
        <v>0</v>
      </c>
      <c r="BJ629" s="58">
        <v>0</v>
      </c>
      <c r="BK629" s="6">
        <v>0</v>
      </c>
      <c r="BL629" s="6">
        <v>0</v>
      </c>
      <c r="BP629" s="6">
        <v>0</v>
      </c>
      <c r="BQ629" s="6">
        <v>1</v>
      </c>
      <c r="BR629" s="58">
        <v>0</v>
      </c>
      <c r="BX629" s="58">
        <v>0</v>
      </c>
      <c r="BY629" s="6" t="s">
        <v>21</v>
      </c>
      <c r="BZ629" s="6">
        <f t="shared" si="27"/>
        <v>2.8</v>
      </c>
      <c r="CA629" s="6">
        <f t="shared" si="28"/>
        <v>1</v>
      </c>
      <c r="CC629" s="59" t="s">
        <v>21</v>
      </c>
      <c r="CD629" s="58" t="s">
        <v>1655</v>
      </c>
      <c r="CK629" s="6" t="s">
        <v>5148</v>
      </c>
      <c r="DA629" s="58"/>
      <c r="DC629" s="6" t="s">
        <v>4434</v>
      </c>
      <c r="DF629" s="29">
        <f t="shared" si="29"/>
        <v>0</v>
      </c>
      <c r="DG629" s="29">
        <v>1</v>
      </c>
    </row>
    <row r="630" spans="1:111" ht="16" hidden="1" x14ac:dyDescent="0.2">
      <c r="A630" s="6" t="s">
        <v>7982</v>
      </c>
      <c r="B630" s="25"/>
      <c r="C630" s="6" t="s">
        <v>7961</v>
      </c>
      <c r="F630" s="25"/>
      <c r="G630" s="26" t="s">
        <v>4676</v>
      </c>
      <c r="H630" s="6" t="s">
        <v>4873</v>
      </c>
      <c r="L630" s="58" t="s">
        <v>588</v>
      </c>
      <c r="M630" s="58" t="s">
        <v>1657</v>
      </c>
      <c r="N630" s="6" t="s">
        <v>4679</v>
      </c>
      <c r="P630" s="6" t="s">
        <v>558</v>
      </c>
      <c r="Q630" s="6" t="s">
        <v>4773</v>
      </c>
      <c r="X630" s="6">
        <v>369</v>
      </c>
      <c r="Y630" s="6">
        <f>736-Table2026_09_25[[#This Row],[Number of telephone visits provided in reporting year.]]</f>
        <v>395</v>
      </c>
      <c r="Z630" s="6">
        <v>341</v>
      </c>
      <c r="AA630" s="6">
        <v>0</v>
      </c>
      <c r="AB630" s="6">
        <f>SUM(Table2026_09_25[[#This Row],[Number of in-person visits provided in reporting year.]:[Number of video/virtual visits provided in reporting year.]])</f>
        <v>736</v>
      </c>
      <c r="AC630" s="6" t="s">
        <v>8469</v>
      </c>
      <c r="AD630" s="58">
        <v>0</v>
      </c>
      <c r="AF630" s="6" t="s">
        <v>4682</v>
      </c>
      <c r="AG630" s="6">
        <v>18</v>
      </c>
      <c r="AI630" s="6" t="s">
        <v>2991</v>
      </c>
      <c r="AJ630" s="6" t="s">
        <v>4880</v>
      </c>
      <c r="AK630" s="6" t="s">
        <v>8483</v>
      </c>
      <c r="AL630" s="6" t="s">
        <v>475</v>
      </c>
      <c r="AQ630" s="6" t="s">
        <v>107</v>
      </c>
      <c r="AX630" s="6" t="s">
        <v>2431</v>
      </c>
      <c r="BB630" s="6">
        <v>0</v>
      </c>
      <c r="BC630" s="6">
        <v>0.3</v>
      </c>
      <c r="BD630" s="6">
        <v>0</v>
      </c>
      <c r="BF630" s="6">
        <v>0</v>
      </c>
      <c r="BG630" s="58">
        <v>1</v>
      </c>
      <c r="BH630" s="58">
        <v>0</v>
      </c>
      <c r="BJ630" s="58">
        <v>0</v>
      </c>
      <c r="BK630" s="6">
        <v>0</v>
      </c>
      <c r="BL630" s="6">
        <v>0</v>
      </c>
      <c r="BP630" s="6">
        <v>0.6</v>
      </c>
      <c r="BQ630" s="6">
        <v>1</v>
      </c>
      <c r="BR630" s="58">
        <v>0.6</v>
      </c>
      <c r="BX630" s="58">
        <v>0</v>
      </c>
      <c r="BY630" s="6" t="s">
        <v>21</v>
      </c>
      <c r="BZ630" s="6">
        <f t="shared" si="27"/>
        <v>3.5</v>
      </c>
      <c r="CA630" s="6">
        <f t="shared" si="28"/>
        <v>3.2</v>
      </c>
      <c r="CC630" s="59" t="s">
        <v>4687</v>
      </c>
      <c r="CD630" s="58" t="s">
        <v>1632</v>
      </c>
      <c r="CK630" s="6" t="s">
        <v>5148</v>
      </c>
      <c r="DA630" s="58"/>
      <c r="DC630" s="6" t="s">
        <v>4434</v>
      </c>
      <c r="DF630" s="29">
        <f t="shared" si="29"/>
        <v>0</v>
      </c>
      <c r="DG630" s="29">
        <v>1</v>
      </c>
    </row>
    <row r="631" spans="1:111" ht="16" hidden="1" x14ac:dyDescent="0.2">
      <c r="A631" s="6" t="s">
        <v>7984</v>
      </c>
      <c r="B631" s="25"/>
      <c r="C631" s="6" t="s">
        <v>7962</v>
      </c>
      <c r="F631" s="25"/>
      <c r="G631" s="26" t="s">
        <v>4676</v>
      </c>
      <c r="H631" s="6" t="s">
        <v>4873</v>
      </c>
      <c r="L631" s="58" t="s">
        <v>7963</v>
      </c>
      <c r="M631" s="58" t="s">
        <v>1657</v>
      </c>
      <c r="N631" s="6" t="s">
        <v>4679</v>
      </c>
      <c r="P631" s="6" t="s">
        <v>690</v>
      </c>
      <c r="Q631" s="6" t="s">
        <v>4773</v>
      </c>
      <c r="X631" s="6">
        <v>489</v>
      </c>
      <c r="Y631" s="6">
        <v>2543</v>
      </c>
      <c r="Z631" s="6">
        <v>0</v>
      </c>
      <c r="AA631" s="6">
        <v>0</v>
      </c>
      <c r="AB631" s="6">
        <f>SUM(Table2026_09_25[[#This Row],[Number of in-person visits provided in reporting year.]:[Number of video/virtual visits provided in reporting year.]])</f>
        <v>2543</v>
      </c>
      <c r="AC631" s="6" t="s">
        <v>8469</v>
      </c>
      <c r="AD631" s="58">
        <v>0</v>
      </c>
      <c r="AG631" s="6">
        <v>0</v>
      </c>
      <c r="AI631" s="6" t="s">
        <v>2991</v>
      </c>
      <c r="AJ631" s="6" t="s">
        <v>4880</v>
      </c>
      <c r="AK631" s="6" t="s">
        <v>8483</v>
      </c>
      <c r="AL631" s="6" t="s">
        <v>475</v>
      </c>
      <c r="AQ631" s="6" t="s">
        <v>107</v>
      </c>
      <c r="AX631" s="6" t="s">
        <v>2431</v>
      </c>
      <c r="BB631" s="6">
        <v>0</v>
      </c>
      <c r="BC631" s="6">
        <v>0</v>
      </c>
      <c r="BD631" s="6">
        <v>1</v>
      </c>
      <c r="BF631" s="6">
        <v>0</v>
      </c>
      <c r="BG631" s="58">
        <v>0</v>
      </c>
      <c r="BH631" s="58">
        <v>0</v>
      </c>
      <c r="BJ631" s="58">
        <v>0</v>
      </c>
      <c r="BK631" s="6">
        <v>0</v>
      </c>
      <c r="BL631" s="6">
        <v>0</v>
      </c>
      <c r="BP631" s="6">
        <v>0</v>
      </c>
      <c r="BQ631" s="6">
        <v>0</v>
      </c>
      <c r="BR631" s="58">
        <v>0</v>
      </c>
      <c r="BX631" s="58">
        <v>0</v>
      </c>
      <c r="BY631" s="6" t="s">
        <v>21</v>
      </c>
      <c r="BZ631" s="6">
        <f t="shared" si="27"/>
        <v>1</v>
      </c>
      <c r="CA631" s="6">
        <f t="shared" si="28"/>
        <v>0</v>
      </c>
      <c r="CC631" s="59" t="s">
        <v>4687</v>
      </c>
      <c r="CD631" s="58" t="s">
        <v>771</v>
      </c>
      <c r="CK631" s="6" t="s">
        <v>5148</v>
      </c>
      <c r="DA631" s="58"/>
      <c r="DC631" s="6" t="s">
        <v>4434</v>
      </c>
      <c r="DF631" s="29">
        <f t="shared" si="29"/>
        <v>0</v>
      </c>
      <c r="DG631" s="29">
        <v>1</v>
      </c>
    </row>
    <row r="632" spans="1:111" ht="16" hidden="1" x14ac:dyDescent="0.2">
      <c r="A632" s="6" t="s">
        <v>7987</v>
      </c>
      <c r="B632" s="25"/>
      <c r="C632" s="6" t="s">
        <v>7964</v>
      </c>
      <c r="F632" s="25"/>
      <c r="G632" s="26" t="s">
        <v>4676</v>
      </c>
      <c r="H632" s="6" t="s">
        <v>4873</v>
      </c>
      <c r="L632" s="58" t="s">
        <v>7965</v>
      </c>
      <c r="M632" s="58" t="s">
        <v>1657</v>
      </c>
      <c r="N632" s="6" t="s">
        <v>4679</v>
      </c>
      <c r="P632" s="6" t="s">
        <v>704</v>
      </c>
      <c r="Q632" s="6" t="s">
        <v>4773</v>
      </c>
      <c r="X632" s="6">
        <v>356</v>
      </c>
      <c r="Y632" s="6">
        <v>1580</v>
      </c>
      <c r="Z632" s="6">
        <v>0</v>
      </c>
      <c r="AA632" s="6">
        <v>0</v>
      </c>
      <c r="AB632" s="6">
        <f>SUM(Table2026_09_25[[#This Row],[Number of in-person visits provided in reporting year.]:[Number of video/virtual visits provided in reporting year.]])</f>
        <v>1580</v>
      </c>
      <c r="AC632" s="6" t="s">
        <v>8469</v>
      </c>
      <c r="AD632" s="58">
        <v>0</v>
      </c>
      <c r="AF632" s="6" t="s">
        <v>7892</v>
      </c>
      <c r="AG632" s="6">
        <v>0</v>
      </c>
      <c r="AI632" s="6" t="s">
        <v>2991</v>
      </c>
      <c r="AJ632" s="6" t="s">
        <v>4880</v>
      </c>
      <c r="AK632" s="6" t="s">
        <v>8483</v>
      </c>
      <c r="AL632" s="6" t="s">
        <v>475</v>
      </c>
      <c r="AQ632" s="6" t="s">
        <v>107</v>
      </c>
      <c r="AX632" s="6" t="s">
        <v>2431</v>
      </c>
      <c r="BB632" s="6">
        <v>0</v>
      </c>
      <c r="BC632" s="6">
        <v>0</v>
      </c>
      <c r="BD632" s="6">
        <v>1</v>
      </c>
      <c r="BF632" s="6">
        <v>0</v>
      </c>
      <c r="BG632" s="58">
        <v>0</v>
      </c>
      <c r="BH632" s="58">
        <v>0</v>
      </c>
      <c r="BJ632" s="58">
        <v>0</v>
      </c>
      <c r="BK632" s="6">
        <v>0</v>
      </c>
      <c r="BL632" s="6">
        <v>0</v>
      </c>
      <c r="BP632" s="6">
        <v>0</v>
      </c>
      <c r="BQ632" s="6">
        <v>0</v>
      </c>
      <c r="BR632" s="58">
        <v>0</v>
      </c>
      <c r="BX632" s="58">
        <v>0</v>
      </c>
      <c r="BY632" s="6" t="s">
        <v>21</v>
      </c>
      <c r="BZ632" s="6">
        <f t="shared" si="27"/>
        <v>1</v>
      </c>
      <c r="CA632" s="6">
        <f t="shared" si="28"/>
        <v>0</v>
      </c>
      <c r="CC632" s="59" t="s">
        <v>4687</v>
      </c>
      <c r="CD632" s="58" t="s">
        <v>771</v>
      </c>
      <c r="CK632" s="6" t="s">
        <v>5148</v>
      </c>
      <c r="DA632" s="58"/>
      <c r="DC632" s="6" t="s">
        <v>4434</v>
      </c>
      <c r="DF632" s="29">
        <f t="shared" si="29"/>
        <v>0</v>
      </c>
      <c r="DG632" s="29">
        <v>1</v>
      </c>
    </row>
    <row r="633" spans="1:111" ht="16" hidden="1" x14ac:dyDescent="0.2">
      <c r="A633" s="6" t="s">
        <v>7990</v>
      </c>
      <c r="B633" s="25"/>
      <c r="C633" s="6" t="s">
        <v>7966</v>
      </c>
      <c r="F633" s="25"/>
      <c r="G633" s="26" t="s">
        <v>4676</v>
      </c>
      <c r="H633" s="6" t="s">
        <v>5058</v>
      </c>
      <c r="L633" s="58" t="s">
        <v>7967</v>
      </c>
      <c r="M633" s="58" t="s">
        <v>3666</v>
      </c>
      <c r="N633" s="6" t="s">
        <v>4679</v>
      </c>
      <c r="P633" s="6" t="s">
        <v>3532</v>
      </c>
      <c r="Q633" s="6" t="s">
        <v>5203</v>
      </c>
      <c r="X633" s="6">
        <v>0</v>
      </c>
      <c r="Y633" s="6">
        <v>5400</v>
      </c>
      <c r="Z633" s="6">
        <v>0</v>
      </c>
      <c r="AA633" s="6">
        <v>0</v>
      </c>
      <c r="AB633" s="6">
        <f>SUM(Table2026_09_25[[#This Row],[Number of in-person visits provided in reporting year.]:[Number of video/virtual visits provided in reporting year.]])</f>
        <v>5400</v>
      </c>
      <c r="AC633" s="6" t="s">
        <v>8469</v>
      </c>
      <c r="AD633" s="58">
        <v>0</v>
      </c>
      <c r="AF633" s="6" t="s">
        <v>7892</v>
      </c>
      <c r="AG633" s="6">
        <v>14</v>
      </c>
      <c r="AI633" s="6" t="s">
        <v>5064</v>
      </c>
      <c r="AJ633" s="6" t="s">
        <v>43</v>
      </c>
      <c r="AK633" s="6" t="s">
        <v>8483</v>
      </c>
      <c r="AL633" s="6" t="s">
        <v>5065</v>
      </c>
      <c r="AQ633" s="6" t="s">
        <v>43</v>
      </c>
      <c r="AX633" s="6" t="s">
        <v>2431</v>
      </c>
      <c r="BB633" s="6">
        <v>0</v>
      </c>
      <c r="BC633" s="6">
        <v>0</v>
      </c>
      <c r="BD633" s="6">
        <v>2</v>
      </c>
      <c r="BF633" s="6">
        <v>0</v>
      </c>
      <c r="BG633" s="58">
        <v>0</v>
      </c>
      <c r="BH633" s="58">
        <v>0</v>
      </c>
      <c r="BJ633" s="58">
        <v>0</v>
      </c>
      <c r="BK633" s="6">
        <v>0</v>
      </c>
      <c r="BL633" s="6">
        <v>0</v>
      </c>
      <c r="BP633" s="6">
        <v>5</v>
      </c>
      <c r="BQ633" s="6">
        <v>0</v>
      </c>
      <c r="BR633" s="58">
        <v>0</v>
      </c>
      <c r="BX633" s="58">
        <v>0</v>
      </c>
      <c r="BY633" s="6" t="s">
        <v>21</v>
      </c>
      <c r="BZ633" s="6">
        <f t="shared" si="27"/>
        <v>7</v>
      </c>
      <c r="CA633" s="6">
        <f t="shared" si="28"/>
        <v>5</v>
      </c>
      <c r="CC633" s="59" t="s">
        <v>4753</v>
      </c>
      <c r="CD633" s="58"/>
      <c r="CK633" s="6" t="s">
        <v>5148</v>
      </c>
      <c r="DA633" s="58"/>
      <c r="DC633" s="6" t="s">
        <v>4434</v>
      </c>
      <c r="DF633" s="29">
        <f t="shared" si="29"/>
        <v>0</v>
      </c>
      <c r="DG633" s="29">
        <v>1</v>
      </c>
    </row>
    <row r="634" spans="1:111" ht="16" hidden="1" x14ac:dyDescent="0.2">
      <c r="A634" s="6" t="s">
        <v>7993</v>
      </c>
      <c r="B634" s="25"/>
      <c r="C634" s="6" t="s">
        <v>7968</v>
      </c>
      <c r="F634" s="25"/>
      <c r="G634" s="26" t="s">
        <v>4676</v>
      </c>
      <c r="H634" s="6" t="s">
        <v>4873</v>
      </c>
      <c r="L634" s="58" t="s">
        <v>3351</v>
      </c>
      <c r="M634" s="58" t="s">
        <v>1657</v>
      </c>
      <c r="N634" s="6" t="s">
        <v>4679</v>
      </c>
      <c r="P634" s="6" t="s">
        <v>2265</v>
      </c>
      <c r="Q634" s="31" t="s">
        <v>987</v>
      </c>
      <c r="X634" s="6">
        <v>259</v>
      </c>
      <c r="Y634" s="6">
        <v>2600</v>
      </c>
      <c r="Z634" s="6">
        <v>0</v>
      </c>
      <c r="AA634" s="6">
        <v>0</v>
      </c>
      <c r="AB634" s="6">
        <f>SUM(Table2026_09_25[[#This Row],[Number of in-person visits provided in reporting year.]:[Number of video/virtual visits provided in reporting year.]])</f>
        <v>2600</v>
      </c>
      <c r="AC634" s="6" t="s">
        <v>8469</v>
      </c>
      <c r="AD634" s="58">
        <v>0</v>
      </c>
      <c r="AF634" s="6" t="s">
        <v>4797</v>
      </c>
      <c r="AG634" s="6">
        <v>2</v>
      </c>
      <c r="AI634" s="6" t="s">
        <v>2991</v>
      </c>
      <c r="AJ634" s="6" t="s">
        <v>4880</v>
      </c>
      <c r="AK634" s="6" t="s">
        <v>8483</v>
      </c>
      <c r="AL634" s="6" t="s">
        <v>475</v>
      </c>
      <c r="AQ634" s="6" t="s">
        <v>107</v>
      </c>
      <c r="AX634" s="6" t="s">
        <v>2431</v>
      </c>
      <c r="BB634" s="6">
        <v>0</v>
      </c>
      <c r="BC634" s="6">
        <v>0</v>
      </c>
      <c r="BD634" s="6">
        <v>0</v>
      </c>
      <c r="BF634" s="6">
        <v>0</v>
      </c>
      <c r="BG634" s="58">
        <v>0</v>
      </c>
      <c r="BH634" s="58">
        <v>0</v>
      </c>
      <c r="BJ634" s="58">
        <v>0</v>
      </c>
      <c r="BK634" s="6">
        <v>0</v>
      </c>
      <c r="BL634" s="6">
        <v>0</v>
      </c>
      <c r="BP634" s="6">
        <v>0</v>
      </c>
      <c r="BQ634" s="6">
        <v>0</v>
      </c>
      <c r="BR634" s="58">
        <v>0</v>
      </c>
      <c r="BX634" s="58">
        <v>0.8</v>
      </c>
      <c r="BY634" s="6" t="s">
        <v>7969</v>
      </c>
      <c r="BZ634" s="6">
        <f t="shared" si="27"/>
        <v>0</v>
      </c>
      <c r="CA634" s="6">
        <f t="shared" si="28"/>
        <v>0.8</v>
      </c>
      <c r="CC634" s="59" t="s">
        <v>4753</v>
      </c>
      <c r="CD634" s="58" t="s">
        <v>18</v>
      </c>
      <c r="CK634" s="6" t="s">
        <v>5148</v>
      </c>
      <c r="DA634" s="58"/>
      <c r="DC634" s="6" t="s">
        <v>4434</v>
      </c>
      <c r="DF634" s="29">
        <f t="shared" si="29"/>
        <v>0</v>
      </c>
      <c r="DG634" s="29">
        <v>1</v>
      </c>
    </row>
    <row r="635" spans="1:111" ht="16" hidden="1" x14ac:dyDescent="0.2">
      <c r="A635" s="6" t="s">
        <v>7996</v>
      </c>
      <c r="B635" s="25"/>
      <c r="C635" s="6" t="s">
        <v>7970</v>
      </c>
      <c r="F635" s="25"/>
      <c r="G635" s="26" t="s">
        <v>4676</v>
      </c>
      <c r="H635" s="6" t="s">
        <v>4873</v>
      </c>
      <c r="L635" s="58" t="s">
        <v>6888</v>
      </c>
      <c r="M635" s="58" t="s">
        <v>1657</v>
      </c>
      <c r="N635" s="6" t="s">
        <v>4679</v>
      </c>
      <c r="P635" s="6" t="s">
        <v>8324</v>
      </c>
      <c r="Q635" s="6" t="s">
        <v>4744</v>
      </c>
      <c r="X635" s="6">
        <v>0</v>
      </c>
      <c r="Y635" s="6">
        <v>0</v>
      </c>
      <c r="Z635" s="6">
        <v>0</v>
      </c>
      <c r="AA635" s="6">
        <v>0</v>
      </c>
      <c r="AB635" s="6">
        <f>SUM(Table2026_09_25[[#This Row],[Number of in-person visits provided in reporting year.]:[Number of video/virtual visits provided in reporting year.]])</f>
        <v>0</v>
      </c>
      <c r="AC635" s="6" t="s">
        <v>8469</v>
      </c>
      <c r="AD635" s="58">
        <v>0</v>
      </c>
      <c r="AG635" s="6">
        <v>0</v>
      </c>
      <c r="AI635" s="6" t="s">
        <v>2991</v>
      </c>
      <c r="AJ635" s="6" t="s">
        <v>4880</v>
      </c>
      <c r="AK635" s="6" t="s">
        <v>8483</v>
      </c>
      <c r="AL635" s="6" t="s">
        <v>475</v>
      </c>
      <c r="AQ635" s="6" t="s">
        <v>107</v>
      </c>
      <c r="AX635" s="6" t="s">
        <v>2431</v>
      </c>
      <c r="BB635" s="6">
        <v>0</v>
      </c>
      <c r="BC635" s="6">
        <v>0</v>
      </c>
      <c r="BD635" s="6">
        <v>0</v>
      </c>
      <c r="BF635" s="6">
        <v>2.6</v>
      </c>
      <c r="BG635" s="58">
        <v>0</v>
      </c>
      <c r="BH635" s="58">
        <v>0</v>
      </c>
      <c r="BJ635" s="58">
        <v>0</v>
      </c>
      <c r="BK635" s="6">
        <v>0</v>
      </c>
      <c r="BL635" s="6">
        <v>0</v>
      </c>
      <c r="BP635" s="6">
        <v>1</v>
      </c>
      <c r="BQ635" s="6">
        <v>0</v>
      </c>
      <c r="BR635" s="58">
        <v>0</v>
      </c>
      <c r="BX635" s="58">
        <v>0</v>
      </c>
      <c r="BY635" s="6" t="s">
        <v>21</v>
      </c>
      <c r="BZ635" s="6">
        <f t="shared" si="27"/>
        <v>3.6</v>
      </c>
      <c r="CA635" s="6">
        <f t="shared" si="28"/>
        <v>3.6</v>
      </c>
      <c r="CC635" s="59" t="s">
        <v>4687</v>
      </c>
      <c r="CD635" s="58" t="s">
        <v>18</v>
      </c>
      <c r="CK635" s="6" t="s">
        <v>5148</v>
      </c>
      <c r="DA635" s="58" t="s">
        <v>7971</v>
      </c>
      <c r="DC635" s="6" t="s">
        <v>4434</v>
      </c>
      <c r="DF635" s="29">
        <f t="shared" si="29"/>
        <v>0</v>
      </c>
      <c r="DG635" s="29">
        <v>1</v>
      </c>
    </row>
    <row r="636" spans="1:111" ht="16" hidden="1" x14ac:dyDescent="0.2">
      <c r="A636" s="6" t="s">
        <v>7999</v>
      </c>
      <c r="B636" s="25"/>
      <c r="C636" s="6" t="s">
        <v>7972</v>
      </c>
      <c r="F636" s="25"/>
      <c r="G636" s="26" t="s">
        <v>4676</v>
      </c>
      <c r="H636" s="6" t="s">
        <v>5426</v>
      </c>
      <c r="L636" s="58" t="s">
        <v>7973</v>
      </c>
      <c r="M636" s="58" t="s">
        <v>5429</v>
      </c>
      <c r="N636" s="6" t="s">
        <v>4679</v>
      </c>
      <c r="P636" s="6" t="s">
        <v>1096</v>
      </c>
      <c r="Q636" s="6" t="s">
        <v>446</v>
      </c>
      <c r="X636" s="6">
        <v>282</v>
      </c>
      <c r="Y636" s="6">
        <f>1142-Table2026_09_25[[#This Row],[Number of telephone visits provided in reporting year.]]</f>
        <v>654</v>
      </c>
      <c r="Z636" s="6">
        <v>488</v>
      </c>
      <c r="AA636" s="6">
        <v>0</v>
      </c>
      <c r="AB636" s="6">
        <f>SUM(Table2026_09_25[[#This Row],[Number of in-person visits provided in reporting year.]:[Number of video/virtual visits provided in reporting year.]])</f>
        <v>1142</v>
      </c>
      <c r="AC636" s="6" t="s">
        <v>8469</v>
      </c>
      <c r="AD636" s="58">
        <v>0</v>
      </c>
      <c r="AG636" s="6">
        <v>21</v>
      </c>
      <c r="AI636" s="6" t="s">
        <v>5432</v>
      </c>
      <c r="AJ636" s="6" t="s">
        <v>5433</v>
      </c>
      <c r="AK636" s="6" t="s">
        <v>8483</v>
      </c>
      <c r="AL636" s="6" t="s">
        <v>5434</v>
      </c>
      <c r="AQ636" s="6" t="s">
        <v>107</v>
      </c>
      <c r="AX636" s="6" t="s">
        <v>2478</v>
      </c>
      <c r="BB636" s="6">
        <v>0</v>
      </c>
      <c r="BC636" s="6">
        <v>0.2</v>
      </c>
      <c r="BD636" s="6">
        <v>0</v>
      </c>
      <c r="BF636" s="6">
        <v>1.6</v>
      </c>
      <c r="BG636" s="58">
        <v>0.8</v>
      </c>
      <c r="BH636" s="58">
        <v>0</v>
      </c>
      <c r="BJ636" s="58">
        <v>0</v>
      </c>
      <c r="BK636" s="6">
        <v>0</v>
      </c>
      <c r="BL636" s="6">
        <v>0</v>
      </c>
      <c r="BP636" s="6">
        <v>0</v>
      </c>
      <c r="BQ636" s="6">
        <v>0</v>
      </c>
      <c r="BR636" s="58">
        <v>0</v>
      </c>
      <c r="BX636" s="58">
        <v>0</v>
      </c>
      <c r="BY636" s="6" t="s">
        <v>21</v>
      </c>
      <c r="BZ636" s="6">
        <f t="shared" si="27"/>
        <v>2.6</v>
      </c>
      <c r="CA636" s="6">
        <f t="shared" si="28"/>
        <v>2.4000000000000004</v>
      </c>
      <c r="CC636" s="59" t="s">
        <v>7097</v>
      </c>
      <c r="CD636" s="58" t="s">
        <v>446</v>
      </c>
      <c r="CK636" s="6" t="s">
        <v>5148</v>
      </c>
      <c r="DA636" s="58"/>
      <c r="DC636" s="6" t="s">
        <v>4434</v>
      </c>
      <c r="DF636" s="29">
        <f t="shared" si="29"/>
        <v>0</v>
      </c>
      <c r="DG636" s="29">
        <v>1</v>
      </c>
    </row>
    <row r="637" spans="1:111" ht="16" hidden="1" x14ac:dyDescent="0.2">
      <c r="A637" s="6" t="s">
        <v>8002</v>
      </c>
      <c r="B637" s="25"/>
      <c r="C637" s="25"/>
      <c r="F637" s="25"/>
      <c r="G637" s="26" t="s">
        <v>4725</v>
      </c>
      <c r="H637" s="6" t="s">
        <v>7974</v>
      </c>
      <c r="L637" s="58" t="s">
        <v>7975</v>
      </c>
      <c r="M637" s="58" t="s">
        <v>4055</v>
      </c>
      <c r="N637" s="6" t="s">
        <v>4679</v>
      </c>
      <c r="P637" s="6" t="s">
        <v>558</v>
      </c>
      <c r="Q637" s="6" t="s">
        <v>4773</v>
      </c>
      <c r="X637" s="6">
        <v>684</v>
      </c>
      <c r="Y637" s="6">
        <f>4790-Table2026_09_25[[#This Row],[Number of telephone visits provided in reporting year.]]</f>
        <v>3241</v>
      </c>
      <c r="Z637" s="6">
        <v>1549</v>
      </c>
      <c r="AA637" s="6">
        <v>145</v>
      </c>
      <c r="AB637" s="6">
        <f>SUM(Table2026_09_25[[#This Row],[Number of in-person visits provided in reporting year.]:[Number of video/virtual visits provided in reporting year.]])</f>
        <v>4935</v>
      </c>
      <c r="AC637" s="6" t="s">
        <v>8469</v>
      </c>
      <c r="AF637" s="6" t="s">
        <v>7892</v>
      </c>
      <c r="AG637" s="58">
        <v>33</v>
      </c>
      <c r="AI637" s="6" t="s">
        <v>7976</v>
      </c>
      <c r="AJ637" s="6" t="s">
        <v>7977</v>
      </c>
      <c r="AK637" s="6" t="s">
        <v>8483</v>
      </c>
      <c r="AL637" s="6" t="s">
        <v>2791</v>
      </c>
      <c r="AQ637" s="58" t="s">
        <v>1289</v>
      </c>
      <c r="AX637" s="6" t="s">
        <v>2431</v>
      </c>
      <c r="BF637" s="58">
        <v>0</v>
      </c>
      <c r="BJ637" s="58">
        <v>0</v>
      </c>
      <c r="BK637" s="58">
        <v>0</v>
      </c>
      <c r="BR637" s="6">
        <v>13</v>
      </c>
      <c r="BZ637" s="6">
        <f t="shared" si="27"/>
        <v>13</v>
      </c>
      <c r="CA637" s="6">
        <f t="shared" si="28"/>
        <v>13</v>
      </c>
      <c r="CC637" s="26" t="s">
        <v>4753</v>
      </c>
      <c r="CD637" s="6" t="s">
        <v>4325</v>
      </c>
      <c r="CK637" s="6" t="s">
        <v>5148</v>
      </c>
      <c r="DC637" s="6" t="s">
        <v>4434</v>
      </c>
      <c r="DF637" s="29">
        <f t="shared" si="29"/>
        <v>0</v>
      </c>
      <c r="DG637" s="6">
        <v>1</v>
      </c>
    </row>
    <row r="638" spans="1:111" ht="16" hidden="1" x14ac:dyDescent="0.2">
      <c r="A638" s="6" t="s">
        <v>8007</v>
      </c>
      <c r="B638" s="25"/>
      <c r="C638" s="25"/>
      <c r="F638" s="25"/>
      <c r="G638" s="26" t="s">
        <v>4725</v>
      </c>
      <c r="H638" s="6" t="s">
        <v>5426</v>
      </c>
      <c r="L638" s="58" t="s">
        <v>7978</v>
      </c>
      <c r="M638" s="58" t="s">
        <v>5429</v>
      </c>
      <c r="N638" s="6" t="s">
        <v>4679</v>
      </c>
      <c r="P638" s="6" t="s">
        <v>1096</v>
      </c>
      <c r="Q638" s="6" t="s">
        <v>446</v>
      </c>
      <c r="X638" s="6">
        <v>320</v>
      </c>
      <c r="Y638" s="6">
        <f>1629-Table2026_09_25[[#This Row],[Number of telephone visits provided in reporting year.]]</f>
        <v>967</v>
      </c>
      <c r="Z638" s="6">
        <v>662</v>
      </c>
      <c r="AA638" s="6">
        <v>15</v>
      </c>
      <c r="AB638" s="6">
        <f>SUM(Table2026_09_25[[#This Row],[Number of in-person visits provided in reporting year.]:[Number of video/virtual visits provided in reporting year.]])</f>
        <v>1644</v>
      </c>
      <c r="AC638" s="6" t="s">
        <v>8469</v>
      </c>
      <c r="AF638" s="6" t="s">
        <v>7892</v>
      </c>
      <c r="AG638" s="58">
        <v>33</v>
      </c>
      <c r="AI638" s="6" t="s">
        <v>5432</v>
      </c>
      <c r="AJ638" s="6" t="s">
        <v>5433</v>
      </c>
      <c r="AK638" s="6" t="s">
        <v>8483</v>
      </c>
      <c r="AL638" s="6" t="s">
        <v>5434</v>
      </c>
      <c r="AQ638" s="6" t="s">
        <v>107</v>
      </c>
      <c r="AX638" s="6" t="s">
        <v>2478</v>
      </c>
      <c r="AZ638" s="6">
        <v>0.5</v>
      </c>
      <c r="BF638" s="58">
        <v>1.2</v>
      </c>
      <c r="BH638" s="6">
        <v>0.8</v>
      </c>
      <c r="BJ638" s="58">
        <v>0</v>
      </c>
      <c r="BK638" s="58">
        <v>1</v>
      </c>
      <c r="BR638" s="6">
        <v>0</v>
      </c>
      <c r="BZ638" s="6">
        <f t="shared" si="27"/>
        <v>3.5</v>
      </c>
      <c r="CA638" s="6">
        <f t="shared" si="28"/>
        <v>3</v>
      </c>
      <c r="CC638" s="26" t="s">
        <v>21</v>
      </c>
      <c r="CD638" s="6" t="s">
        <v>446</v>
      </c>
      <c r="CK638" s="6" t="s">
        <v>5148</v>
      </c>
      <c r="DC638" s="6" t="s">
        <v>4434</v>
      </c>
      <c r="DF638" s="29">
        <f t="shared" si="29"/>
        <v>0</v>
      </c>
      <c r="DG638" s="6">
        <v>1</v>
      </c>
    </row>
    <row r="639" spans="1:111" ht="16" hidden="1" x14ac:dyDescent="0.2">
      <c r="A639" s="6" t="s">
        <v>8009</v>
      </c>
      <c r="B639" s="25"/>
      <c r="C639" s="25"/>
      <c r="F639" s="25"/>
      <c r="G639" s="26" t="s">
        <v>4725</v>
      </c>
      <c r="H639" s="6" t="s">
        <v>7974</v>
      </c>
      <c r="L639" s="58" t="s">
        <v>7979</v>
      </c>
      <c r="M639" s="57" t="s">
        <v>4055</v>
      </c>
      <c r="N639" s="6" t="s">
        <v>4679</v>
      </c>
      <c r="P639" s="58" t="s">
        <v>1189</v>
      </c>
      <c r="Q639" s="6" t="s">
        <v>4744</v>
      </c>
      <c r="X639" s="6">
        <v>105</v>
      </c>
      <c r="Y639" s="6">
        <v>0</v>
      </c>
      <c r="AB639" s="6">
        <f>SUM(Table2026_09_25[[#This Row],[Number of in-person visits provided in reporting year.]:[Number of video/virtual visits provided in reporting year.]])</f>
        <v>0</v>
      </c>
      <c r="AC639" s="6" t="s">
        <v>8469</v>
      </c>
      <c r="AF639" s="6" t="s">
        <v>7892</v>
      </c>
      <c r="AG639" s="58">
        <v>0</v>
      </c>
      <c r="AI639" s="6" t="s">
        <v>7976</v>
      </c>
      <c r="AJ639" s="6" t="s">
        <v>7977</v>
      </c>
      <c r="AK639" s="6" t="s">
        <v>8483</v>
      </c>
      <c r="AL639" s="6" t="s">
        <v>2791</v>
      </c>
      <c r="AQ639" s="58" t="s">
        <v>1289</v>
      </c>
      <c r="AX639" s="6" t="s">
        <v>2431</v>
      </c>
      <c r="BF639" s="58">
        <v>0</v>
      </c>
      <c r="BJ639" s="58">
        <v>3.5</v>
      </c>
      <c r="BK639" s="58">
        <v>0</v>
      </c>
      <c r="BR639" s="6">
        <v>1</v>
      </c>
      <c r="BZ639" s="6">
        <f t="shared" ref="BZ639:BZ702" si="30">SUM(AY639:BW639)</f>
        <v>4.5</v>
      </c>
      <c r="CA639" s="6">
        <f t="shared" ref="CA639:CA702" si="31">(SUM(BB639))+(SUM(BE639:BM639))+(SUM(BO639:BV639))+BX639</f>
        <v>4.5</v>
      </c>
      <c r="CC639" s="26" t="s">
        <v>4753</v>
      </c>
      <c r="CD639" s="6" t="s">
        <v>419</v>
      </c>
      <c r="CK639" s="6" t="s">
        <v>5148</v>
      </c>
      <c r="DC639" s="6" t="s">
        <v>4434</v>
      </c>
      <c r="DF639" s="29">
        <f t="shared" ref="DF639:DF702" si="32">SUBTOTAL(103,G639)</f>
        <v>0</v>
      </c>
      <c r="DG639" s="6">
        <v>1</v>
      </c>
    </row>
    <row r="640" spans="1:111" ht="16" hidden="1" x14ac:dyDescent="0.2">
      <c r="A640" s="6" t="s">
        <v>8367</v>
      </c>
      <c r="B640" s="25"/>
      <c r="C640" s="25"/>
      <c r="D640" s="6" t="s">
        <v>206</v>
      </c>
      <c r="E640" s="6" t="s">
        <v>206</v>
      </c>
      <c r="F640" s="25">
        <v>46234</v>
      </c>
      <c r="G640" s="26" t="s">
        <v>4725</v>
      </c>
      <c r="H640" s="6" t="s">
        <v>4701</v>
      </c>
      <c r="I640" s="6" t="s">
        <v>4696</v>
      </c>
      <c r="J640" s="6" t="s">
        <v>4537</v>
      </c>
      <c r="L640" s="6" t="s">
        <v>7980</v>
      </c>
      <c r="M640" s="6" t="s">
        <v>206</v>
      </c>
      <c r="N640" s="6" t="s">
        <v>4679</v>
      </c>
      <c r="P640" s="6" t="s">
        <v>3531</v>
      </c>
      <c r="Q640" s="6" t="s">
        <v>4680</v>
      </c>
      <c r="S640" s="6" t="s">
        <v>4681</v>
      </c>
      <c r="X640" s="6">
        <v>286</v>
      </c>
      <c r="Y640" s="6">
        <v>285</v>
      </c>
      <c r="Z640" s="6">
        <v>15</v>
      </c>
      <c r="AA640" s="6">
        <v>0</v>
      </c>
      <c r="AB640" s="6">
        <f>SUM(Table2026_09_25[[#This Row],[Number of in-person visits provided in reporting year.]:[Number of video/virtual visits provided in reporting year.]])</f>
        <v>300</v>
      </c>
      <c r="AC640" s="6" t="s">
        <v>8469</v>
      </c>
      <c r="AF640" s="6" t="s">
        <v>7892</v>
      </c>
      <c r="AI640" s="6" t="s">
        <v>4703</v>
      </c>
      <c r="AJ640" s="6" t="s">
        <v>4704</v>
      </c>
      <c r="AK640" s="6" t="s">
        <v>8483</v>
      </c>
      <c r="AL640" s="6" t="s">
        <v>615</v>
      </c>
      <c r="AQ640" s="6" t="s">
        <v>63</v>
      </c>
      <c r="AS640" s="6" t="s">
        <v>7933</v>
      </c>
      <c r="AX640" s="6" t="s">
        <v>4686</v>
      </c>
      <c r="AY640" s="6">
        <v>0</v>
      </c>
      <c r="BP640" s="6">
        <v>1</v>
      </c>
      <c r="BZ640" s="6">
        <f t="shared" si="30"/>
        <v>1</v>
      </c>
      <c r="CA640" s="6">
        <f t="shared" si="31"/>
        <v>1</v>
      </c>
      <c r="CC640" s="26" t="s">
        <v>4687</v>
      </c>
      <c r="CD640" s="6" t="s">
        <v>51</v>
      </c>
      <c r="CE640" s="6" t="s">
        <v>4537</v>
      </c>
      <c r="CG640" s="6" t="s">
        <v>4537</v>
      </c>
      <c r="CJ640" s="6" t="s">
        <v>7981</v>
      </c>
      <c r="CK640" s="6" t="s">
        <v>7981</v>
      </c>
      <c r="CL640" s="6" t="s">
        <v>4434</v>
      </c>
      <c r="CM640" s="6" t="s">
        <v>7982</v>
      </c>
      <c r="CN640" s="60" t="s">
        <v>4691</v>
      </c>
      <c r="CO640" s="6" t="s">
        <v>4434</v>
      </c>
      <c r="CP640" s="6" t="s">
        <v>7982</v>
      </c>
      <c r="CQ640" s="6" t="s">
        <v>4700</v>
      </c>
      <c r="CR640" s="6" t="s">
        <v>8609</v>
      </c>
      <c r="CS640" s="6" t="s">
        <v>7982</v>
      </c>
      <c r="CT640" s="6" t="s">
        <v>4700</v>
      </c>
      <c r="CU640" s="6" t="s">
        <v>8607</v>
      </c>
      <c r="CV640" s="6" t="s">
        <v>7983</v>
      </c>
      <c r="CX640" s="6" t="s">
        <v>4537</v>
      </c>
      <c r="CY640" s="6" t="s">
        <v>4537</v>
      </c>
      <c r="DC640" s="6" t="s">
        <v>4434</v>
      </c>
      <c r="DD640" s="6" t="s">
        <v>206</v>
      </c>
      <c r="DF640" s="29">
        <f t="shared" si="32"/>
        <v>0</v>
      </c>
      <c r="DG640" s="6">
        <v>1</v>
      </c>
    </row>
    <row r="641" spans="1:111" ht="16" hidden="1" x14ac:dyDescent="0.2">
      <c r="A641" s="6" t="s">
        <v>8368</v>
      </c>
      <c r="B641" s="25"/>
      <c r="C641" s="25"/>
      <c r="D641" s="6" t="s">
        <v>206</v>
      </c>
      <c r="E641" s="6" t="s">
        <v>206</v>
      </c>
      <c r="F641" s="25">
        <v>46234</v>
      </c>
      <c r="G641" s="26" t="s">
        <v>4725</v>
      </c>
      <c r="H641" s="6" t="s">
        <v>223</v>
      </c>
      <c r="I641" s="6" t="s">
        <v>4696</v>
      </c>
      <c r="J641" s="6" t="s">
        <v>4537</v>
      </c>
      <c r="L641" s="6" t="s">
        <v>171</v>
      </c>
      <c r="M641" s="6" t="s">
        <v>206</v>
      </c>
      <c r="N641" s="6" t="s">
        <v>4679</v>
      </c>
      <c r="P641" s="6" t="s">
        <v>3531</v>
      </c>
      <c r="Q641" s="6" t="s">
        <v>4680</v>
      </c>
      <c r="S641" s="6" t="s">
        <v>4681</v>
      </c>
      <c r="X641" s="6">
        <v>376</v>
      </c>
      <c r="Y641" s="6">
        <v>381</v>
      </c>
      <c r="Z641" s="6">
        <v>86</v>
      </c>
      <c r="AA641" s="6">
        <v>0</v>
      </c>
      <c r="AB641" s="6">
        <f>SUM(Table2026_09_25[[#This Row],[Number of in-person visits provided in reporting year.]:[Number of video/virtual visits provided in reporting year.]])</f>
        <v>467</v>
      </c>
      <c r="AC641" s="6" t="s">
        <v>8469</v>
      </c>
      <c r="AF641" s="6" t="s">
        <v>7892</v>
      </c>
      <c r="AI641" s="6" t="s">
        <v>4706</v>
      </c>
      <c r="AJ641" s="6" t="s">
        <v>4707</v>
      </c>
      <c r="AK641" s="6" t="s">
        <v>8483</v>
      </c>
      <c r="AL641" s="6" t="s">
        <v>1612</v>
      </c>
      <c r="AQ641" s="6" t="s">
        <v>63</v>
      </c>
      <c r="AS641" s="6" t="s">
        <v>4708</v>
      </c>
      <c r="AX641" s="6" t="s">
        <v>4686</v>
      </c>
      <c r="AY641" s="6">
        <v>0</v>
      </c>
      <c r="BP641" s="6">
        <v>1</v>
      </c>
      <c r="BZ641" s="6">
        <f t="shared" si="30"/>
        <v>1</v>
      </c>
      <c r="CA641" s="6">
        <f t="shared" si="31"/>
        <v>1</v>
      </c>
      <c r="CC641" s="26" t="s">
        <v>4687</v>
      </c>
      <c r="CD641" s="6" t="s">
        <v>51</v>
      </c>
      <c r="CE641" s="6" t="s">
        <v>4537</v>
      </c>
      <c r="CG641" s="6" t="s">
        <v>4537</v>
      </c>
      <c r="CJ641" s="6" t="s">
        <v>7981</v>
      </c>
      <c r="CK641" s="6" t="s">
        <v>7981</v>
      </c>
      <c r="CL641" s="6" t="s">
        <v>4434</v>
      </c>
      <c r="CM641" s="6" t="s">
        <v>7982</v>
      </c>
      <c r="CN641" s="60" t="s">
        <v>4691</v>
      </c>
      <c r="CO641" s="6" t="s">
        <v>4434</v>
      </c>
      <c r="CP641" s="6" t="s">
        <v>7982</v>
      </c>
      <c r="CQ641" s="6" t="s">
        <v>4700</v>
      </c>
      <c r="CR641" s="6" t="s">
        <v>8609</v>
      </c>
      <c r="CS641" s="6" t="s">
        <v>7982</v>
      </c>
      <c r="CT641" s="6" t="s">
        <v>4700</v>
      </c>
      <c r="CU641" s="6" t="s">
        <v>8607</v>
      </c>
      <c r="CV641" s="6" t="s">
        <v>7983</v>
      </c>
      <c r="CX641" s="6" t="s">
        <v>4537</v>
      </c>
      <c r="CY641" s="6" t="s">
        <v>4537</v>
      </c>
      <c r="DC641" s="6" t="s">
        <v>4434</v>
      </c>
      <c r="DD641" s="6" t="s">
        <v>206</v>
      </c>
      <c r="DF641" s="29">
        <f t="shared" si="32"/>
        <v>0</v>
      </c>
      <c r="DG641" s="6">
        <v>1</v>
      </c>
    </row>
    <row r="642" spans="1:111" ht="16" hidden="1" x14ac:dyDescent="0.2">
      <c r="A642" s="6" t="s">
        <v>8369</v>
      </c>
      <c r="B642" s="25"/>
      <c r="C642" s="25"/>
      <c r="D642" s="6" t="s">
        <v>206</v>
      </c>
      <c r="E642" s="6" t="s">
        <v>206</v>
      </c>
      <c r="F642" s="25">
        <v>46234</v>
      </c>
      <c r="G642" s="26" t="s">
        <v>4725</v>
      </c>
      <c r="H642" s="6" t="s">
        <v>55</v>
      </c>
      <c r="I642" s="6" t="s">
        <v>4696</v>
      </c>
      <c r="J642" s="6" t="s">
        <v>4537</v>
      </c>
      <c r="L642" s="6" t="s">
        <v>7980</v>
      </c>
      <c r="M642" s="6" t="s">
        <v>206</v>
      </c>
      <c r="N642" s="6" t="s">
        <v>4679</v>
      </c>
      <c r="P642" s="6" t="s">
        <v>3531</v>
      </c>
      <c r="Q642" s="6" t="s">
        <v>4680</v>
      </c>
      <c r="S642" s="6" t="s">
        <v>4681</v>
      </c>
      <c r="X642" s="6">
        <v>507</v>
      </c>
      <c r="Y642" s="6">
        <v>466</v>
      </c>
      <c r="Z642" s="6">
        <v>82</v>
      </c>
      <c r="AA642" s="6">
        <v>0</v>
      </c>
      <c r="AB642" s="6">
        <f>SUM(Table2026_09_25[[#This Row],[Number of in-person visits provided in reporting year.]:[Number of video/virtual visits provided in reporting year.]])</f>
        <v>548</v>
      </c>
      <c r="AC642" s="6" t="s">
        <v>8469</v>
      </c>
      <c r="AF642" s="6" t="s">
        <v>7892</v>
      </c>
      <c r="AI642" s="6" t="s">
        <v>4709</v>
      </c>
      <c r="AJ642" s="6" t="s">
        <v>232</v>
      </c>
      <c r="AK642" s="6" t="s">
        <v>8483</v>
      </c>
      <c r="AL642" s="6" t="s">
        <v>1744</v>
      </c>
      <c r="AQ642" s="6" t="s">
        <v>63</v>
      </c>
      <c r="AS642" s="6" t="s">
        <v>4710</v>
      </c>
      <c r="AX642" s="6" t="s">
        <v>4686</v>
      </c>
      <c r="AY642" s="6">
        <v>0</v>
      </c>
      <c r="BP642" s="6">
        <v>1</v>
      </c>
      <c r="BZ642" s="6">
        <f t="shared" si="30"/>
        <v>1</v>
      </c>
      <c r="CA642" s="6">
        <f t="shared" si="31"/>
        <v>1</v>
      </c>
      <c r="CC642" s="26" t="s">
        <v>4687</v>
      </c>
      <c r="CD642" s="6" t="s">
        <v>51</v>
      </c>
      <c r="CE642" s="6" t="s">
        <v>4537</v>
      </c>
      <c r="CG642" s="6" t="s">
        <v>4537</v>
      </c>
      <c r="CJ642" s="6" t="s">
        <v>7981</v>
      </c>
      <c r="CK642" s="6" t="s">
        <v>7981</v>
      </c>
      <c r="CL642" s="6" t="s">
        <v>4434</v>
      </c>
      <c r="CM642" s="6" t="s">
        <v>7982</v>
      </c>
      <c r="CN642" s="60" t="s">
        <v>4691</v>
      </c>
      <c r="CO642" s="6" t="s">
        <v>4434</v>
      </c>
      <c r="CP642" s="6" t="s">
        <v>7982</v>
      </c>
      <c r="CQ642" s="6" t="s">
        <v>4700</v>
      </c>
      <c r="CR642" s="6" t="s">
        <v>8609</v>
      </c>
      <c r="CS642" s="6" t="s">
        <v>7982</v>
      </c>
      <c r="CT642" s="6" t="s">
        <v>4700</v>
      </c>
      <c r="CU642" s="6" t="s">
        <v>8607</v>
      </c>
      <c r="CV642" s="6" t="s">
        <v>7983</v>
      </c>
      <c r="CX642" s="6" t="s">
        <v>4537</v>
      </c>
      <c r="CY642" s="6" t="s">
        <v>4537</v>
      </c>
      <c r="DC642" s="6" t="s">
        <v>4434</v>
      </c>
      <c r="DD642" s="6" t="s">
        <v>206</v>
      </c>
      <c r="DF642" s="29">
        <f t="shared" si="32"/>
        <v>0</v>
      </c>
      <c r="DG642" s="6">
        <v>1</v>
      </c>
    </row>
    <row r="643" spans="1:111" ht="16" hidden="1" x14ac:dyDescent="0.2">
      <c r="A643" s="6" t="s">
        <v>8370</v>
      </c>
      <c r="B643" s="25"/>
      <c r="C643" s="25"/>
      <c r="D643" s="6" t="s">
        <v>206</v>
      </c>
      <c r="E643" s="6" t="s">
        <v>206</v>
      </c>
      <c r="F643" s="25">
        <v>46234</v>
      </c>
      <c r="G643" s="26" t="s">
        <v>4725</v>
      </c>
      <c r="H643" s="6" t="s">
        <v>243</v>
      </c>
      <c r="I643" s="6" t="s">
        <v>4696</v>
      </c>
      <c r="J643" s="6" t="s">
        <v>4537</v>
      </c>
      <c r="L643" s="6" t="s">
        <v>7980</v>
      </c>
      <c r="M643" s="6" t="s">
        <v>206</v>
      </c>
      <c r="N643" s="6" t="s">
        <v>4679</v>
      </c>
      <c r="P643" s="6" t="s">
        <v>3531</v>
      </c>
      <c r="Q643" s="6" t="s">
        <v>4680</v>
      </c>
      <c r="S643" s="6" t="s">
        <v>4681</v>
      </c>
      <c r="X643" s="6">
        <v>590</v>
      </c>
      <c r="Y643" s="6">
        <v>679</v>
      </c>
      <c r="Z643" s="6">
        <v>59</v>
      </c>
      <c r="AA643" s="6">
        <v>1</v>
      </c>
      <c r="AB643" s="6">
        <f>SUM(Table2026_09_25[[#This Row],[Number of in-person visits provided in reporting year.]:[Number of video/virtual visits provided in reporting year.]])</f>
        <v>739</v>
      </c>
      <c r="AC643" s="6" t="s">
        <v>8469</v>
      </c>
      <c r="AF643" s="6" t="s">
        <v>7892</v>
      </c>
      <c r="AI643" s="6" t="s">
        <v>4711</v>
      </c>
      <c r="AJ643" s="6" t="s">
        <v>4712</v>
      </c>
      <c r="AK643" s="6" t="s">
        <v>8483</v>
      </c>
      <c r="AL643" s="6" t="s">
        <v>244</v>
      </c>
      <c r="AQ643" s="6" t="s">
        <v>63</v>
      </c>
      <c r="AS643" s="6" t="s">
        <v>4713</v>
      </c>
      <c r="AX643" s="6" t="s">
        <v>4686</v>
      </c>
      <c r="AY643" s="6">
        <v>0</v>
      </c>
      <c r="BP643" s="6">
        <v>1</v>
      </c>
      <c r="BZ643" s="6">
        <f t="shared" si="30"/>
        <v>1</v>
      </c>
      <c r="CA643" s="6">
        <f t="shared" si="31"/>
        <v>1</v>
      </c>
      <c r="CC643" s="26" t="s">
        <v>4687</v>
      </c>
      <c r="CD643" s="6" t="s">
        <v>51</v>
      </c>
      <c r="CE643" s="6" t="s">
        <v>4537</v>
      </c>
      <c r="CG643" s="6" t="s">
        <v>4537</v>
      </c>
      <c r="CJ643" s="6" t="s">
        <v>7981</v>
      </c>
      <c r="CK643" s="6" t="s">
        <v>7981</v>
      </c>
      <c r="CL643" s="6" t="s">
        <v>4434</v>
      </c>
      <c r="CM643" s="6" t="s">
        <v>7982</v>
      </c>
      <c r="CN643" s="60" t="s">
        <v>4691</v>
      </c>
      <c r="CO643" s="6" t="s">
        <v>4434</v>
      </c>
      <c r="CP643" s="6" t="s">
        <v>7982</v>
      </c>
      <c r="CQ643" s="6" t="s">
        <v>4700</v>
      </c>
      <c r="CR643" s="6" t="s">
        <v>8609</v>
      </c>
      <c r="CS643" s="6" t="s">
        <v>7982</v>
      </c>
      <c r="CT643" s="6" t="s">
        <v>4700</v>
      </c>
      <c r="CU643" s="6" t="s">
        <v>8607</v>
      </c>
      <c r="CV643" s="6" t="s">
        <v>7983</v>
      </c>
      <c r="CX643" s="6" t="s">
        <v>4537</v>
      </c>
      <c r="CY643" s="6" t="s">
        <v>4537</v>
      </c>
      <c r="DC643" s="6" t="s">
        <v>4434</v>
      </c>
      <c r="DD643" s="6" t="s">
        <v>206</v>
      </c>
      <c r="DF643" s="29">
        <f t="shared" si="32"/>
        <v>0</v>
      </c>
      <c r="DG643" s="6">
        <v>1</v>
      </c>
    </row>
    <row r="644" spans="1:111" ht="16" hidden="1" x14ac:dyDescent="0.2">
      <c r="A644" s="6" t="s">
        <v>8371</v>
      </c>
      <c r="B644" s="25"/>
      <c r="C644" s="25"/>
      <c r="D644" s="6" t="s">
        <v>206</v>
      </c>
      <c r="E644" s="6" t="s">
        <v>206</v>
      </c>
      <c r="F644" s="25">
        <v>46234</v>
      </c>
      <c r="G644" s="26" t="s">
        <v>4725</v>
      </c>
      <c r="H644" s="6" t="s">
        <v>4714</v>
      </c>
      <c r="I644" s="6" t="s">
        <v>4696</v>
      </c>
      <c r="J644" s="6" t="s">
        <v>4537</v>
      </c>
      <c r="L644" s="6" t="s">
        <v>7980</v>
      </c>
      <c r="M644" s="6" t="s">
        <v>206</v>
      </c>
      <c r="N644" s="6" t="s">
        <v>4679</v>
      </c>
      <c r="P644" s="6" t="s">
        <v>3531</v>
      </c>
      <c r="Q644" s="6" t="s">
        <v>4680</v>
      </c>
      <c r="S644" s="6" t="s">
        <v>4681</v>
      </c>
      <c r="X644" s="6">
        <v>845</v>
      </c>
      <c r="Y644" s="6">
        <v>858</v>
      </c>
      <c r="Z644" s="6">
        <v>34</v>
      </c>
      <c r="AA644" s="6">
        <v>1</v>
      </c>
      <c r="AB644" s="6">
        <f>SUM(Table2026_09_25[[#This Row],[Number of in-person visits provided in reporting year.]:[Number of video/virtual visits provided in reporting year.]])</f>
        <v>893</v>
      </c>
      <c r="AC644" s="6" t="s">
        <v>8469</v>
      </c>
      <c r="AF644" s="6" t="s">
        <v>7892</v>
      </c>
      <c r="AI644" s="6" t="s">
        <v>4715</v>
      </c>
      <c r="AJ644" s="6" t="s">
        <v>4716</v>
      </c>
      <c r="AK644" s="6" t="s">
        <v>8483</v>
      </c>
      <c r="AL644" s="6" t="s">
        <v>247</v>
      </c>
      <c r="AQ644" s="6" t="s">
        <v>43</v>
      </c>
      <c r="AV644" s="6" t="s">
        <v>4717</v>
      </c>
      <c r="AX644" s="6" t="s">
        <v>4686</v>
      </c>
      <c r="AY644" s="6">
        <v>0</v>
      </c>
      <c r="BP644" s="6">
        <v>2</v>
      </c>
      <c r="BZ644" s="6">
        <f t="shared" si="30"/>
        <v>2</v>
      </c>
      <c r="CA644" s="6">
        <f t="shared" si="31"/>
        <v>2</v>
      </c>
      <c r="CC644" s="26" t="s">
        <v>4687</v>
      </c>
      <c r="CD644" s="6" t="s">
        <v>51</v>
      </c>
      <c r="CE644" s="6" t="s">
        <v>4537</v>
      </c>
      <c r="CG644" s="6" t="s">
        <v>4537</v>
      </c>
      <c r="CJ644" s="6" t="s">
        <v>7981</v>
      </c>
      <c r="CK644" s="6" t="s">
        <v>7981</v>
      </c>
      <c r="CL644" s="6" t="s">
        <v>4434</v>
      </c>
      <c r="CM644" s="6" t="s">
        <v>7982</v>
      </c>
      <c r="CN644" s="60" t="s">
        <v>4691</v>
      </c>
      <c r="CO644" s="6" t="s">
        <v>4434</v>
      </c>
      <c r="CP644" s="6" t="s">
        <v>7982</v>
      </c>
      <c r="CQ644" s="6" t="s">
        <v>4700</v>
      </c>
      <c r="CR644" s="6" t="s">
        <v>8609</v>
      </c>
      <c r="CS644" s="6" t="s">
        <v>7982</v>
      </c>
      <c r="CT644" s="6" t="s">
        <v>4700</v>
      </c>
      <c r="CU644" s="6" t="s">
        <v>8607</v>
      </c>
      <c r="CV644" s="6" t="s">
        <v>7983</v>
      </c>
      <c r="CX644" s="6" t="s">
        <v>4537</v>
      </c>
      <c r="CY644" s="6" t="s">
        <v>4537</v>
      </c>
      <c r="DC644" s="6" t="s">
        <v>4434</v>
      </c>
      <c r="DD644" s="6" t="s">
        <v>206</v>
      </c>
      <c r="DF644" s="29">
        <f t="shared" si="32"/>
        <v>0</v>
      </c>
      <c r="DG644" s="6">
        <v>1</v>
      </c>
    </row>
    <row r="645" spans="1:111" ht="16" hidden="1" x14ac:dyDescent="0.2">
      <c r="A645" s="6" t="s">
        <v>8372</v>
      </c>
      <c r="B645" s="25"/>
      <c r="C645" s="25"/>
      <c r="D645" s="6" t="s">
        <v>206</v>
      </c>
      <c r="E645" s="6" t="s">
        <v>206</v>
      </c>
      <c r="F645" s="25">
        <v>46234</v>
      </c>
      <c r="G645" s="26" t="s">
        <v>4725</v>
      </c>
      <c r="H645" s="6" t="s">
        <v>4718</v>
      </c>
      <c r="I645" s="6" t="s">
        <v>4696</v>
      </c>
      <c r="J645" s="6" t="s">
        <v>4537</v>
      </c>
      <c r="L645" s="6" t="s">
        <v>7980</v>
      </c>
      <c r="M645" s="6" t="s">
        <v>206</v>
      </c>
      <c r="N645" s="6" t="s">
        <v>4679</v>
      </c>
      <c r="P645" s="6" t="s">
        <v>3531</v>
      </c>
      <c r="Q645" s="6" t="s">
        <v>4680</v>
      </c>
      <c r="S645" s="6" t="s">
        <v>4681</v>
      </c>
      <c r="X645" s="6">
        <v>959</v>
      </c>
      <c r="Y645" s="6">
        <v>873</v>
      </c>
      <c r="Z645" s="6">
        <v>175</v>
      </c>
      <c r="AA645" s="6">
        <v>1</v>
      </c>
      <c r="AB645" s="6">
        <f>SUM(Table2026_09_25[[#This Row],[Number of in-person visits provided in reporting year.]:[Number of video/virtual visits provided in reporting year.]])</f>
        <v>1049</v>
      </c>
      <c r="AC645" s="6" t="s">
        <v>8469</v>
      </c>
      <c r="AF645" s="6" t="s">
        <v>7892</v>
      </c>
      <c r="AI645" s="6" t="s">
        <v>4719</v>
      </c>
      <c r="AJ645" s="6" t="s">
        <v>4716</v>
      </c>
      <c r="AK645" s="6" t="s">
        <v>8483</v>
      </c>
      <c r="AL645" s="6" t="s">
        <v>4720</v>
      </c>
      <c r="AQ645" s="6" t="s">
        <v>43</v>
      </c>
      <c r="AV645" s="6" t="s">
        <v>4717</v>
      </c>
      <c r="AX645" s="6" t="s">
        <v>4686</v>
      </c>
      <c r="AY645" s="6">
        <v>0</v>
      </c>
      <c r="BF645" s="6">
        <v>1</v>
      </c>
      <c r="BP645" s="6">
        <v>1</v>
      </c>
      <c r="BZ645" s="6">
        <f t="shared" si="30"/>
        <v>2</v>
      </c>
      <c r="CA645" s="6">
        <f t="shared" si="31"/>
        <v>2</v>
      </c>
      <c r="CC645" s="26" t="s">
        <v>4687</v>
      </c>
      <c r="CD645" s="6" t="s">
        <v>51</v>
      </c>
      <c r="CE645" s="6" t="s">
        <v>4537</v>
      </c>
      <c r="CG645" s="6" t="s">
        <v>4537</v>
      </c>
      <c r="CJ645" s="6" t="s">
        <v>7981</v>
      </c>
      <c r="CK645" s="6" t="s">
        <v>7981</v>
      </c>
      <c r="CL645" s="6" t="s">
        <v>4434</v>
      </c>
      <c r="CM645" s="6" t="s">
        <v>7982</v>
      </c>
      <c r="CN645" s="60" t="s">
        <v>4691</v>
      </c>
      <c r="CO645" s="6" t="s">
        <v>4434</v>
      </c>
      <c r="CP645" s="6" t="s">
        <v>7982</v>
      </c>
      <c r="CQ645" s="6" t="s">
        <v>4700</v>
      </c>
      <c r="CR645" s="6" t="s">
        <v>8609</v>
      </c>
      <c r="CS645" s="6" t="s">
        <v>7982</v>
      </c>
      <c r="CT645" s="6" t="s">
        <v>4700</v>
      </c>
      <c r="CU645" s="6" t="s">
        <v>8607</v>
      </c>
      <c r="CV645" s="6" t="s">
        <v>7983</v>
      </c>
      <c r="CX645" s="6" t="s">
        <v>4537</v>
      </c>
      <c r="CY645" s="6" t="s">
        <v>4537</v>
      </c>
      <c r="DC645" s="6" t="s">
        <v>4434</v>
      </c>
      <c r="DD645" s="6" t="s">
        <v>206</v>
      </c>
      <c r="DF645" s="29">
        <f t="shared" si="32"/>
        <v>0</v>
      </c>
      <c r="DG645" s="6">
        <v>1</v>
      </c>
    </row>
    <row r="646" spans="1:111" ht="16" hidden="1" x14ac:dyDescent="0.2">
      <c r="A646" s="6" t="s">
        <v>8373</v>
      </c>
      <c r="B646" s="25"/>
      <c r="C646" s="25"/>
      <c r="D646" s="6" t="s">
        <v>206</v>
      </c>
      <c r="E646" s="6" t="s">
        <v>206</v>
      </c>
      <c r="F646" s="25">
        <v>46234</v>
      </c>
      <c r="G646" s="26" t="s">
        <v>4725</v>
      </c>
      <c r="H646" s="6" t="s">
        <v>4721</v>
      </c>
      <c r="I646" s="6" t="s">
        <v>4696</v>
      </c>
      <c r="J646" s="6" t="s">
        <v>4537</v>
      </c>
      <c r="L646" s="6" t="s">
        <v>7980</v>
      </c>
      <c r="M646" s="6" t="s">
        <v>206</v>
      </c>
      <c r="N646" s="6" t="s">
        <v>4679</v>
      </c>
      <c r="P646" s="6" t="s">
        <v>3531</v>
      </c>
      <c r="Q646" s="6" t="s">
        <v>4680</v>
      </c>
      <c r="S646" s="6" t="s">
        <v>4681</v>
      </c>
      <c r="X646" s="6">
        <v>970</v>
      </c>
      <c r="Y646" s="6">
        <v>1020</v>
      </c>
      <c r="Z646" s="6">
        <v>22</v>
      </c>
      <c r="AA646" s="6">
        <v>0</v>
      </c>
      <c r="AB646" s="6">
        <f>SUM(Table2026_09_25[[#This Row],[Number of in-person visits provided in reporting year.]:[Number of video/virtual visits provided in reporting year.]])</f>
        <v>1042</v>
      </c>
      <c r="AC646" s="6" t="s">
        <v>8469</v>
      </c>
      <c r="AF646" s="6" t="s">
        <v>7892</v>
      </c>
      <c r="AI646" s="6" t="s">
        <v>4722</v>
      </c>
      <c r="AJ646" s="6" t="s">
        <v>4716</v>
      </c>
      <c r="AK646" s="6" t="s">
        <v>8483</v>
      </c>
      <c r="AL646" s="6" t="s">
        <v>4723</v>
      </c>
      <c r="AQ646" s="6" t="s">
        <v>43</v>
      </c>
      <c r="AV646" s="6" t="s">
        <v>4717</v>
      </c>
      <c r="AX646" s="6" t="s">
        <v>4686</v>
      </c>
      <c r="AY646" s="6">
        <v>0</v>
      </c>
      <c r="BF646" s="6">
        <v>1</v>
      </c>
      <c r="BP646" s="6">
        <v>1</v>
      </c>
      <c r="BZ646" s="6">
        <f t="shared" si="30"/>
        <v>2</v>
      </c>
      <c r="CA646" s="6">
        <f t="shared" si="31"/>
        <v>2</v>
      </c>
      <c r="CC646" s="26" t="s">
        <v>4687</v>
      </c>
      <c r="CD646" s="6" t="s">
        <v>51</v>
      </c>
      <c r="CE646" s="6" t="s">
        <v>4537</v>
      </c>
      <c r="CG646" s="6" t="s">
        <v>4537</v>
      </c>
      <c r="CJ646" s="6" t="s">
        <v>7981</v>
      </c>
      <c r="CK646" s="6" t="s">
        <v>7981</v>
      </c>
      <c r="CL646" s="6" t="s">
        <v>4434</v>
      </c>
      <c r="CM646" s="6" t="s">
        <v>7982</v>
      </c>
      <c r="CN646" s="60" t="s">
        <v>4691</v>
      </c>
      <c r="CO646" s="6" t="s">
        <v>4434</v>
      </c>
      <c r="CP646" s="6" t="s">
        <v>7982</v>
      </c>
      <c r="CQ646" s="6" t="s">
        <v>4700</v>
      </c>
      <c r="CR646" s="6" t="s">
        <v>8609</v>
      </c>
      <c r="CS646" s="6" t="s">
        <v>7982</v>
      </c>
      <c r="CT646" s="6" t="s">
        <v>4700</v>
      </c>
      <c r="CU646" s="6" t="s">
        <v>8607</v>
      </c>
      <c r="CV646" s="6" t="s">
        <v>7983</v>
      </c>
      <c r="CX646" s="6" t="s">
        <v>4537</v>
      </c>
      <c r="CY646" s="6" t="s">
        <v>4537</v>
      </c>
      <c r="DC646" s="6" t="s">
        <v>4434</v>
      </c>
      <c r="DD646" s="6" t="s">
        <v>206</v>
      </c>
      <c r="DF646" s="29">
        <f t="shared" si="32"/>
        <v>0</v>
      </c>
      <c r="DG646" s="6">
        <v>1</v>
      </c>
    </row>
    <row r="647" spans="1:111" hidden="1" x14ac:dyDescent="0.2">
      <c r="A647" s="6" t="s">
        <v>8374</v>
      </c>
      <c r="B647" s="25"/>
      <c r="C647" s="25"/>
      <c r="D647" s="6" t="s">
        <v>206</v>
      </c>
      <c r="E647" s="6" t="s">
        <v>206</v>
      </c>
      <c r="F647" s="25">
        <v>46234</v>
      </c>
      <c r="G647" s="26" t="s">
        <v>4676</v>
      </c>
      <c r="H647" s="6" t="s">
        <v>6635</v>
      </c>
      <c r="I647" s="6" t="s">
        <v>7984</v>
      </c>
      <c r="J647" s="6" t="s">
        <v>4434</v>
      </c>
      <c r="K647" s="6" t="s">
        <v>6635</v>
      </c>
      <c r="L647" s="6" t="s">
        <v>7985</v>
      </c>
      <c r="M647" s="6" t="s">
        <v>206</v>
      </c>
      <c r="N647" s="6" t="s">
        <v>4679</v>
      </c>
      <c r="P647" s="6" t="s">
        <v>5257</v>
      </c>
      <c r="Q647" s="6" t="s">
        <v>446</v>
      </c>
      <c r="X647" s="6">
        <v>161</v>
      </c>
      <c r="Y647" s="6">
        <v>363</v>
      </c>
      <c r="AB647" s="6">
        <f>SUM(Table2026_09_25[[#This Row],[Number of in-person visits provided in reporting year.]:[Number of video/virtual visits provided in reporting year.]])</f>
        <v>363</v>
      </c>
      <c r="AC647" s="6" t="s">
        <v>8469</v>
      </c>
      <c r="AF647" s="6" t="s">
        <v>7892</v>
      </c>
      <c r="AG647" s="6">
        <v>213.75</v>
      </c>
      <c r="AI647" s="6" t="s">
        <v>7986</v>
      </c>
      <c r="AJ647" s="6" t="s">
        <v>4698</v>
      </c>
      <c r="AK647" s="6" t="s">
        <v>8483</v>
      </c>
      <c r="AL647" s="6" t="s">
        <v>7987</v>
      </c>
      <c r="AQ647" s="6" t="s">
        <v>63</v>
      </c>
      <c r="AS647" s="6" t="s">
        <v>7933</v>
      </c>
      <c r="BZ647" s="6">
        <f t="shared" si="30"/>
        <v>0</v>
      </c>
      <c r="CA647" s="6">
        <f t="shared" si="31"/>
        <v>0</v>
      </c>
      <c r="CC647" s="26" t="s">
        <v>4753</v>
      </c>
      <c r="CD647" s="6" t="s">
        <v>446</v>
      </c>
      <c r="CE647" s="6" t="s">
        <v>4434</v>
      </c>
      <c r="CG647" s="6" t="s">
        <v>4434</v>
      </c>
      <c r="CK647" s="6" t="s">
        <v>7981</v>
      </c>
      <c r="DC647" s="6" t="s">
        <v>4434</v>
      </c>
      <c r="DD647" s="6" t="s">
        <v>206</v>
      </c>
      <c r="DF647" s="29">
        <f t="shared" si="32"/>
        <v>0</v>
      </c>
      <c r="DG647" s="29">
        <v>1</v>
      </c>
    </row>
    <row r="648" spans="1:111" hidden="1" x14ac:dyDescent="0.2">
      <c r="A648" s="6" t="s">
        <v>8375</v>
      </c>
      <c r="B648" s="25"/>
      <c r="C648" s="25"/>
      <c r="D648" s="6" t="s">
        <v>206</v>
      </c>
      <c r="F648" s="25">
        <v>46234</v>
      </c>
      <c r="G648" s="26" t="s">
        <v>4725</v>
      </c>
      <c r="H648" s="6" t="s">
        <v>6635</v>
      </c>
      <c r="I648" s="6" t="s">
        <v>7984</v>
      </c>
      <c r="J648" s="6" t="s">
        <v>4434</v>
      </c>
      <c r="K648" s="6" t="s">
        <v>6635</v>
      </c>
      <c r="L648" s="6" t="s">
        <v>7985</v>
      </c>
      <c r="M648" s="6" t="s">
        <v>206</v>
      </c>
      <c r="N648" s="6" t="s">
        <v>4679</v>
      </c>
      <c r="P648" s="6" t="s">
        <v>5257</v>
      </c>
      <c r="Q648" s="6" t="s">
        <v>446</v>
      </c>
      <c r="X648" s="6">
        <v>132</v>
      </c>
      <c r="Y648" s="6">
        <v>408</v>
      </c>
      <c r="AB648" s="6">
        <f>SUM(Table2026_09_25[[#This Row],[Number of in-person visits provided in reporting year.]:[Number of video/virtual visits provided in reporting year.]])</f>
        <v>408</v>
      </c>
      <c r="AC648" s="6" t="s">
        <v>8469</v>
      </c>
      <c r="AF648" s="6" t="s">
        <v>7892</v>
      </c>
      <c r="AG648" s="6">
        <v>200.3</v>
      </c>
      <c r="AI648" s="6" t="s">
        <v>7986</v>
      </c>
      <c r="AJ648" s="6" t="s">
        <v>4698</v>
      </c>
      <c r="AK648" s="6" t="s">
        <v>8483</v>
      </c>
      <c r="AL648" s="6" t="s">
        <v>7987</v>
      </c>
      <c r="AQ648" s="6" t="s">
        <v>63</v>
      </c>
      <c r="AS648" s="6" t="s">
        <v>7933</v>
      </c>
      <c r="BZ648" s="6">
        <f t="shared" si="30"/>
        <v>0</v>
      </c>
      <c r="CA648" s="6">
        <f t="shared" si="31"/>
        <v>0</v>
      </c>
      <c r="CC648" s="26" t="s">
        <v>4753</v>
      </c>
      <c r="CD648" s="6" t="s">
        <v>446</v>
      </c>
      <c r="CE648" s="6" t="s">
        <v>4434</v>
      </c>
      <c r="CG648" s="6" t="s">
        <v>4434</v>
      </c>
      <c r="CK648" s="6" t="s">
        <v>7981</v>
      </c>
      <c r="DC648" s="6" t="s">
        <v>4434</v>
      </c>
      <c r="DD648" s="6" t="s">
        <v>206</v>
      </c>
      <c r="DF648" s="29">
        <f t="shared" si="32"/>
        <v>0</v>
      </c>
      <c r="DG648" s="6">
        <v>1</v>
      </c>
    </row>
    <row r="649" spans="1:111" hidden="1" x14ac:dyDescent="0.2">
      <c r="A649" s="6" t="s">
        <v>8376</v>
      </c>
      <c r="B649" s="25"/>
      <c r="C649" s="25"/>
      <c r="D649" s="6" t="s">
        <v>206</v>
      </c>
      <c r="F649" s="25">
        <v>46234</v>
      </c>
      <c r="G649" s="26" t="s">
        <v>4676</v>
      </c>
      <c r="H649" s="6" t="s">
        <v>6635</v>
      </c>
      <c r="I649" s="6" t="s">
        <v>7984</v>
      </c>
      <c r="J649" s="6" t="s">
        <v>4434</v>
      </c>
      <c r="K649" s="6" t="s">
        <v>6635</v>
      </c>
      <c r="L649" s="6" t="s">
        <v>7988</v>
      </c>
      <c r="M649" s="6" t="s">
        <v>206</v>
      </c>
      <c r="N649" s="6" t="s">
        <v>4679</v>
      </c>
      <c r="P649" s="6" t="s">
        <v>5257</v>
      </c>
      <c r="Q649" s="6" t="s">
        <v>446</v>
      </c>
      <c r="X649" s="6">
        <v>347</v>
      </c>
      <c r="Y649" s="6">
        <v>1368</v>
      </c>
      <c r="AB649" s="6">
        <f>SUM(Table2026_09_25[[#This Row],[Number of in-person visits provided in reporting year.]:[Number of video/virtual visits provided in reporting year.]])</f>
        <v>1368</v>
      </c>
      <c r="AC649" s="6" t="s">
        <v>8469</v>
      </c>
      <c r="AF649" s="6" t="s">
        <v>7892</v>
      </c>
      <c r="AG649" s="6">
        <v>205.25</v>
      </c>
      <c r="AI649" s="6" t="s">
        <v>7989</v>
      </c>
      <c r="AJ649" s="6" t="s">
        <v>7990</v>
      </c>
      <c r="AK649" s="6" t="s">
        <v>8483</v>
      </c>
      <c r="AL649" s="6" t="s">
        <v>1155</v>
      </c>
      <c r="AQ649" s="6" t="s">
        <v>63</v>
      </c>
      <c r="AS649" s="6" t="s">
        <v>7933</v>
      </c>
      <c r="BZ649" s="6">
        <f t="shared" si="30"/>
        <v>0</v>
      </c>
      <c r="CA649" s="6">
        <f t="shared" si="31"/>
        <v>0</v>
      </c>
      <c r="CC649" s="26" t="s">
        <v>4753</v>
      </c>
      <c r="CD649" s="6" t="s">
        <v>446</v>
      </c>
      <c r="CE649" s="6" t="s">
        <v>4434</v>
      </c>
      <c r="CG649" s="6" t="s">
        <v>4434</v>
      </c>
      <c r="CK649" s="6" t="s">
        <v>7981</v>
      </c>
      <c r="DC649" s="6" t="s">
        <v>4434</v>
      </c>
      <c r="DD649" s="6" t="s">
        <v>206</v>
      </c>
      <c r="DF649" s="29">
        <f t="shared" si="32"/>
        <v>0</v>
      </c>
      <c r="DG649" s="29">
        <v>1</v>
      </c>
    </row>
    <row r="650" spans="1:111" hidden="1" x14ac:dyDescent="0.2">
      <c r="A650" s="6" t="s">
        <v>8377</v>
      </c>
      <c r="B650" s="25"/>
      <c r="C650" s="25"/>
      <c r="D650" s="6" t="s">
        <v>206</v>
      </c>
      <c r="F650" s="25">
        <v>46234</v>
      </c>
      <c r="G650" s="26" t="s">
        <v>4725</v>
      </c>
      <c r="H650" s="6" t="s">
        <v>6635</v>
      </c>
      <c r="I650" s="6" t="s">
        <v>7984</v>
      </c>
      <c r="J650" s="6" t="s">
        <v>4434</v>
      </c>
      <c r="K650" s="6" t="s">
        <v>6635</v>
      </c>
      <c r="L650" s="6" t="s">
        <v>7988</v>
      </c>
      <c r="M650" s="6" t="s">
        <v>206</v>
      </c>
      <c r="N650" s="6" t="s">
        <v>4679</v>
      </c>
      <c r="P650" s="6" t="s">
        <v>5257</v>
      </c>
      <c r="Q650" s="6" t="s">
        <v>446</v>
      </c>
      <c r="X650" s="6">
        <v>352</v>
      </c>
      <c r="Y650" s="6">
        <v>1571</v>
      </c>
      <c r="AB650" s="6">
        <f>SUM(Table2026_09_25[[#This Row],[Number of in-person visits provided in reporting year.]:[Number of video/virtual visits provided in reporting year.]])</f>
        <v>1571</v>
      </c>
      <c r="AC650" s="6" t="s">
        <v>8469</v>
      </c>
      <c r="AF650" s="6" t="s">
        <v>7892</v>
      </c>
      <c r="AG650" s="6">
        <v>119.5</v>
      </c>
      <c r="AI650" s="6" t="s">
        <v>7989</v>
      </c>
      <c r="AJ650" s="6" t="s">
        <v>7990</v>
      </c>
      <c r="AK650" s="6" t="s">
        <v>8483</v>
      </c>
      <c r="AL650" s="6" t="s">
        <v>1155</v>
      </c>
      <c r="AQ650" s="6" t="s">
        <v>63</v>
      </c>
      <c r="AS650" s="6" t="s">
        <v>7933</v>
      </c>
      <c r="BZ650" s="6">
        <f t="shared" si="30"/>
        <v>0</v>
      </c>
      <c r="CA650" s="6">
        <f t="shared" si="31"/>
        <v>0</v>
      </c>
      <c r="CC650" s="26" t="s">
        <v>4753</v>
      </c>
      <c r="CD650" s="6" t="s">
        <v>446</v>
      </c>
      <c r="CE650" s="6" t="s">
        <v>4434</v>
      </c>
      <c r="CG650" s="6" t="s">
        <v>4434</v>
      </c>
      <c r="CK650" s="6" t="s">
        <v>7981</v>
      </c>
      <c r="DC650" s="6" t="s">
        <v>4434</v>
      </c>
      <c r="DD650" s="6" t="s">
        <v>206</v>
      </c>
      <c r="DF650" s="29">
        <f t="shared" si="32"/>
        <v>0</v>
      </c>
      <c r="DG650" s="6">
        <v>1</v>
      </c>
    </row>
    <row r="651" spans="1:111" hidden="1" x14ac:dyDescent="0.2">
      <c r="A651" s="6" t="s">
        <v>8378</v>
      </c>
      <c r="B651" s="25"/>
      <c r="C651" s="25"/>
      <c r="D651" s="6" t="s">
        <v>206</v>
      </c>
      <c r="F651" s="25">
        <v>46234</v>
      </c>
      <c r="G651" s="26" t="s">
        <v>4676</v>
      </c>
      <c r="H651" s="55" t="s">
        <v>7937</v>
      </c>
      <c r="I651" s="6" t="s">
        <v>7984</v>
      </c>
      <c r="J651" s="6" t="s">
        <v>4434</v>
      </c>
      <c r="K651" s="6" t="s">
        <v>6635</v>
      </c>
      <c r="L651" s="6" t="s">
        <v>7991</v>
      </c>
      <c r="M651" s="6" t="s">
        <v>206</v>
      </c>
      <c r="N651" s="6" t="s">
        <v>4679</v>
      </c>
      <c r="P651" s="6" t="s">
        <v>5257</v>
      </c>
      <c r="Q651" s="6" t="s">
        <v>446</v>
      </c>
      <c r="X651" s="6">
        <v>140</v>
      </c>
      <c r="Y651" s="6">
        <v>761</v>
      </c>
      <c r="AB651" s="6">
        <f>SUM(Table2026_09_25[[#This Row],[Number of in-person visits provided in reporting year.]:[Number of video/virtual visits provided in reporting year.]])</f>
        <v>761</v>
      </c>
      <c r="AC651" s="6" t="s">
        <v>8469</v>
      </c>
      <c r="AF651" s="6" t="s">
        <v>7892</v>
      </c>
      <c r="AG651" s="6">
        <v>166.67</v>
      </c>
      <c r="AI651" s="6" t="s">
        <v>7939</v>
      </c>
      <c r="AJ651" s="6" t="s">
        <v>4716</v>
      </c>
      <c r="AK651" s="6" t="s">
        <v>8483</v>
      </c>
      <c r="AL651" s="6" t="s">
        <v>1120</v>
      </c>
      <c r="AQ651" s="6" t="s">
        <v>43</v>
      </c>
      <c r="AV651" s="6" t="s">
        <v>4717</v>
      </c>
      <c r="BZ651" s="6">
        <f t="shared" si="30"/>
        <v>0</v>
      </c>
      <c r="CA651" s="6">
        <f t="shared" si="31"/>
        <v>0</v>
      </c>
      <c r="CC651" s="26" t="s">
        <v>4753</v>
      </c>
      <c r="CD651" s="6" t="s">
        <v>446</v>
      </c>
      <c r="CE651" s="6" t="s">
        <v>4434</v>
      </c>
      <c r="CG651" s="6" t="s">
        <v>4434</v>
      </c>
      <c r="CK651" s="6" t="s">
        <v>7981</v>
      </c>
      <c r="DC651" s="6" t="s">
        <v>4434</v>
      </c>
      <c r="DD651" s="6" t="s">
        <v>206</v>
      </c>
      <c r="DF651" s="29">
        <f t="shared" si="32"/>
        <v>0</v>
      </c>
      <c r="DG651" s="29">
        <v>1</v>
      </c>
    </row>
    <row r="652" spans="1:111" hidden="1" x14ac:dyDescent="0.2">
      <c r="A652" s="6" t="s">
        <v>8379</v>
      </c>
      <c r="B652" s="25"/>
      <c r="C652" s="25"/>
      <c r="D652" s="6" t="s">
        <v>206</v>
      </c>
      <c r="F652" s="25">
        <v>46234</v>
      </c>
      <c r="G652" s="26" t="s">
        <v>4725</v>
      </c>
      <c r="H652" s="6" t="s">
        <v>6635</v>
      </c>
      <c r="I652" s="6" t="s">
        <v>7984</v>
      </c>
      <c r="J652" s="6" t="s">
        <v>4434</v>
      </c>
      <c r="K652" s="6" t="s">
        <v>6635</v>
      </c>
      <c r="L652" s="6" t="s">
        <v>7992</v>
      </c>
      <c r="M652" s="6" t="s">
        <v>206</v>
      </c>
      <c r="N652" s="6" t="s">
        <v>4679</v>
      </c>
      <c r="P652" s="6" t="s">
        <v>5257</v>
      </c>
      <c r="Q652" s="6" t="s">
        <v>446</v>
      </c>
      <c r="X652" s="6">
        <v>158</v>
      </c>
      <c r="Y652" s="6">
        <v>732</v>
      </c>
      <c r="AB652" s="6">
        <f>SUM(Table2026_09_25[[#This Row],[Number of in-person visits provided in reporting year.]:[Number of video/virtual visits provided in reporting year.]])</f>
        <v>732</v>
      </c>
      <c r="AC652" s="6" t="s">
        <v>8469</v>
      </c>
      <c r="AF652" s="6" t="s">
        <v>7892</v>
      </c>
      <c r="AG652" s="6">
        <v>310.8</v>
      </c>
      <c r="AI652" s="6" t="s">
        <v>7993</v>
      </c>
      <c r="AJ652" s="6" t="s">
        <v>7931</v>
      </c>
      <c r="AK652" s="6" t="s">
        <v>8483</v>
      </c>
      <c r="AL652" s="6" t="s">
        <v>7994</v>
      </c>
      <c r="AQ652" s="6" t="s">
        <v>63</v>
      </c>
      <c r="AS652" s="6" t="s">
        <v>7933</v>
      </c>
      <c r="BZ652" s="6">
        <f t="shared" si="30"/>
        <v>0</v>
      </c>
      <c r="CA652" s="6">
        <f t="shared" si="31"/>
        <v>0</v>
      </c>
      <c r="CC652" s="26" t="s">
        <v>4753</v>
      </c>
      <c r="CD652" s="6" t="s">
        <v>446</v>
      </c>
      <c r="CE652" s="6" t="s">
        <v>4434</v>
      </c>
      <c r="CG652" s="6" t="s">
        <v>4434</v>
      </c>
      <c r="CK652" s="6" t="s">
        <v>7981</v>
      </c>
      <c r="DC652" s="6" t="s">
        <v>4434</v>
      </c>
      <c r="DD652" s="6" t="s">
        <v>206</v>
      </c>
      <c r="DF652" s="29">
        <f t="shared" si="32"/>
        <v>0</v>
      </c>
      <c r="DG652" s="6">
        <v>1</v>
      </c>
    </row>
    <row r="653" spans="1:111" hidden="1" x14ac:dyDescent="0.2">
      <c r="A653" s="6" t="s">
        <v>8380</v>
      </c>
      <c r="B653" s="25"/>
      <c r="C653" s="25"/>
      <c r="D653" s="6" t="s">
        <v>206</v>
      </c>
      <c r="F653" s="25">
        <v>46234</v>
      </c>
      <c r="G653" s="26" t="s">
        <v>4725</v>
      </c>
      <c r="H653" s="55" t="s">
        <v>7901</v>
      </c>
      <c r="I653" s="6" t="s">
        <v>7984</v>
      </c>
      <c r="J653" s="6" t="s">
        <v>4434</v>
      </c>
      <c r="K653" s="6" t="s">
        <v>7995</v>
      </c>
      <c r="L653" s="6" t="s">
        <v>7996</v>
      </c>
      <c r="M653" s="6" t="s">
        <v>206</v>
      </c>
      <c r="N653" s="6" t="s">
        <v>4679</v>
      </c>
      <c r="P653" s="6" t="s">
        <v>5257</v>
      </c>
      <c r="Q653" s="6" t="s">
        <v>446</v>
      </c>
      <c r="X653" s="6">
        <v>106</v>
      </c>
      <c r="Y653" s="6">
        <v>177</v>
      </c>
      <c r="AB653" s="6">
        <f>SUM(Table2026_09_25[[#This Row],[Number of in-person visits provided in reporting year.]:[Number of video/virtual visits provided in reporting year.]])</f>
        <v>177</v>
      </c>
      <c r="AC653" s="6" t="s">
        <v>8469</v>
      </c>
      <c r="AF653" s="6" t="s">
        <v>7892</v>
      </c>
      <c r="AG653" s="6">
        <v>401.5</v>
      </c>
      <c r="AI653" s="6" t="s">
        <v>7903</v>
      </c>
      <c r="AJ653" s="6" t="s">
        <v>7904</v>
      </c>
      <c r="AK653" s="6" t="s">
        <v>8483</v>
      </c>
      <c r="AL653" s="6" t="s">
        <v>632</v>
      </c>
      <c r="AQ653" s="6" t="s">
        <v>63</v>
      </c>
      <c r="AS653" s="6" t="s">
        <v>4708</v>
      </c>
      <c r="AZ653" s="6">
        <v>0.5</v>
      </c>
      <c r="BG653" s="6">
        <v>0.1</v>
      </c>
      <c r="BK653" s="6">
        <v>0.1</v>
      </c>
      <c r="BQ653" s="6">
        <v>0.4</v>
      </c>
      <c r="BR653" s="6">
        <v>0.2</v>
      </c>
      <c r="BZ653" s="6">
        <f t="shared" si="30"/>
        <v>1.3</v>
      </c>
      <c r="CA653" s="6">
        <f t="shared" si="31"/>
        <v>0.8</v>
      </c>
      <c r="CC653" s="26" t="s">
        <v>4753</v>
      </c>
      <c r="CD653" s="6" t="s">
        <v>446</v>
      </c>
      <c r="CE653" s="6" t="s">
        <v>4537</v>
      </c>
      <c r="CG653" s="6" t="s">
        <v>4537</v>
      </c>
      <c r="CK653" s="6" t="s">
        <v>7981</v>
      </c>
      <c r="DC653" s="6" t="s">
        <v>4434</v>
      </c>
      <c r="DD653" s="6" t="s">
        <v>206</v>
      </c>
      <c r="DF653" s="29">
        <f t="shared" si="32"/>
        <v>0</v>
      </c>
      <c r="DG653" s="6">
        <v>1</v>
      </c>
    </row>
    <row r="654" spans="1:111" hidden="1" x14ac:dyDescent="0.2">
      <c r="A654" s="6" t="s">
        <v>8381</v>
      </c>
      <c r="B654" s="25"/>
      <c r="C654" s="25"/>
      <c r="D654" s="6" t="s">
        <v>206</v>
      </c>
      <c r="F654" s="25">
        <v>46234</v>
      </c>
      <c r="G654" s="26" t="s">
        <v>4676</v>
      </c>
      <c r="H654" s="6" t="s">
        <v>7997</v>
      </c>
      <c r="I654" s="6" t="s">
        <v>7984</v>
      </c>
      <c r="J654" s="6" t="s">
        <v>4537</v>
      </c>
      <c r="L654" s="6" t="s">
        <v>7998</v>
      </c>
      <c r="M654" s="6" t="s">
        <v>206</v>
      </c>
      <c r="N654" s="6" t="s">
        <v>4679</v>
      </c>
      <c r="P654" s="6" t="s">
        <v>5257</v>
      </c>
      <c r="Q654" s="6" t="s">
        <v>446</v>
      </c>
      <c r="X654" s="6">
        <v>42</v>
      </c>
      <c r="Y654" s="6">
        <v>42</v>
      </c>
      <c r="AB654" s="6">
        <f>SUM(Table2026_09_25[[#This Row],[Number of in-person visits provided in reporting year.]:[Number of video/virtual visits provided in reporting year.]])</f>
        <v>42</v>
      </c>
      <c r="AC654" s="6" t="s">
        <v>8469</v>
      </c>
      <c r="AF654" s="6" t="s">
        <v>7892</v>
      </c>
      <c r="AG654" s="6">
        <v>42.69</v>
      </c>
      <c r="AI654" s="6" t="s">
        <v>7999</v>
      </c>
      <c r="AJ654" s="6" t="s">
        <v>2810</v>
      </c>
      <c r="AK654" s="6" t="s">
        <v>8483</v>
      </c>
      <c r="AL654" s="6" t="s">
        <v>8000</v>
      </c>
      <c r="AQ654" s="6" t="s">
        <v>63</v>
      </c>
      <c r="AS654" s="6" t="s">
        <v>4713</v>
      </c>
      <c r="BG654" s="6">
        <v>1</v>
      </c>
      <c r="BR654" s="6">
        <v>0.2</v>
      </c>
      <c r="BZ654" s="6">
        <f t="shared" si="30"/>
        <v>1.2</v>
      </c>
      <c r="CA654" s="6">
        <f t="shared" si="31"/>
        <v>1.2</v>
      </c>
      <c r="CC654" s="26" t="s">
        <v>4753</v>
      </c>
      <c r="CD654" s="6" t="s">
        <v>446</v>
      </c>
      <c r="CE654" s="6" t="s">
        <v>4537</v>
      </c>
      <c r="CG654" s="6" t="s">
        <v>4537</v>
      </c>
      <c r="CK654" s="6" t="s">
        <v>7981</v>
      </c>
      <c r="DC654" s="6" t="s">
        <v>4434</v>
      </c>
      <c r="DD654" s="6" t="s">
        <v>206</v>
      </c>
      <c r="DF654" s="29">
        <f t="shared" si="32"/>
        <v>0</v>
      </c>
      <c r="DG654" s="29">
        <v>1</v>
      </c>
    </row>
    <row r="655" spans="1:111" hidden="1" x14ac:dyDescent="0.2">
      <c r="A655" s="6" t="s">
        <v>8382</v>
      </c>
      <c r="B655" s="25"/>
      <c r="C655" s="25"/>
      <c r="D655" s="6" t="s">
        <v>206</v>
      </c>
      <c r="F655" s="25">
        <v>46234</v>
      </c>
      <c r="G655" s="26" t="s">
        <v>4725</v>
      </c>
      <c r="H655" s="6" t="s">
        <v>7997</v>
      </c>
      <c r="I655" s="6" t="s">
        <v>7984</v>
      </c>
      <c r="J655" s="6" t="s">
        <v>4537</v>
      </c>
      <c r="L655" s="6" t="s">
        <v>7998</v>
      </c>
      <c r="M655" s="6" t="s">
        <v>206</v>
      </c>
      <c r="N655" s="6" t="s">
        <v>4679</v>
      </c>
      <c r="P655" s="6" t="s">
        <v>5257</v>
      </c>
      <c r="Q655" s="6" t="s">
        <v>446</v>
      </c>
      <c r="X655" s="6">
        <v>25</v>
      </c>
      <c r="Y655" s="6">
        <v>30</v>
      </c>
      <c r="AB655" s="6">
        <f>SUM(Table2026_09_25[[#This Row],[Number of in-person visits provided in reporting year.]:[Number of video/virtual visits provided in reporting year.]])</f>
        <v>30</v>
      </c>
      <c r="AC655" s="6" t="s">
        <v>8469</v>
      </c>
      <c r="AF655" s="6" t="s">
        <v>7892</v>
      </c>
      <c r="AG655" s="6">
        <v>60.5</v>
      </c>
      <c r="AI655" s="6" t="s">
        <v>7999</v>
      </c>
      <c r="AJ655" s="6" t="s">
        <v>2810</v>
      </c>
      <c r="AK655" s="6" t="s">
        <v>8483</v>
      </c>
      <c r="AL655" s="6" t="s">
        <v>8000</v>
      </c>
      <c r="AQ655" s="6" t="s">
        <v>63</v>
      </c>
      <c r="AS655" s="6" t="s">
        <v>4713</v>
      </c>
      <c r="BG655" s="6">
        <v>1</v>
      </c>
      <c r="BR655" s="6">
        <v>0.2</v>
      </c>
      <c r="BZ655" s="6">
        <f t="shared" si="30"/>
        <v>1.2</v>
      </c>
      <c r="CA655" s="6">
        <f t="shared" si="31"/>
        <v>1.2</v>
      </c>
      <c r="CC655" s="26" t="s">
        <v>4753</v>
      </c>
      <c r="CD655" s="6" t="s">
        <v>446</v>
      </c>
      <c r="CE655" s="6" t="s">
        <v>4537</v>
      </c>
      <c r="CG655" s="6" t="s">
        <v>4537</v>
      </c>
      <c r="CK655" s="6" t="s">
        <v>7981</v>
      </c>
      <c r="DC655" s="6" t="s">
        <v>4434</v>
      </c>
      <c r="DD655" s="6" t="s">
        <v>206</v>
      </c>
      <c r="DF655" s="29">
        <f t="shared" si="32"/>
        <v>0</v>
      </c>
      <c r="DG655" s="6">
        <v>1</v>
      </c>
    </row>
    <row r="656" spans="1:111" hidden="1" x14ac:dyDescent="0.2">
      <c r="A656" s="6" t="s">
        <v>8383</v>
      </c>
      <c r="B656" s="25"/>
      <c r="C656" s="25"/>
      <c r="D656" s="32" t="s">
        <v>8001</v>
      </c>
      <c r="E656" s="6" t="s">
        <v>8002</v>
      </c>
      <c r="F656" s="25">
        <v>46239</v>
      </c>
      <c r="G656" s="26" t="s">
        <v>4725</v>
      </c>
      <c r="H656" s="6" t="s">
        <v>8003</v>
      </c>
      <c r="I656" s="6" t="s">
        <v>8004</v>
      </c>
      <c r="J656" s="6" t="s">
        <v>5898</v>
      </c>
      <c r="L656" s="61" t="s">
        <v>8005</v>
      </c>
      <c r="M656" s="32" t="s">
        <v>8001</v>
      </c>
      <c r="N656" s="6" t="s">
        <v>4729</v>
      </c>
      <c r="P656" s="6" t="s">
        <v>8006</v>
      </c>
      <c r="Q656" s="6" t="s">
        <v>4773</v>
      </c>
      <c r="U656" s="6" t="s">
        <v>4536</v>
      </c>
      <c r="V656" s="28"/>
      <c r="AB656" s="6">
        <f>SUM(Table2026_09_25[[#This Row],[Number of in-person visits provided in reporting year.]:[Number of video/virtual visits provided in reporting year.]])</f>
        <v>0</v>
      </c>
      <c r="AC656" s="6" t="s">
        <v>8469</v>
      </c>
      <c r="AF656" s="6" t="s">
        <v>7892</v>
      </c>
      <c r="AI656" s="6" t="s">
        <v>8007</v>
      </c>
      <c r="AJ656" s="6" t="s">
        <v>5433</v>
      </c>
      <c r="AK656" s="6" t="s">
        <v>8483</v>
      </c>
      <c r="AL656" s="6" t="s">
        <v>3453</v>
      </c>
      <c r="AQ656" s="6" t="s">
        <v>107</v>
      </c>
      <c r="AR656" s="6" t="s">
        <v>8008</v>
      </c>
      <c r="AX656" s="6" t="s">
        <v>4686</v>
      </c>
      <c r="BB656" s="6">
        <v>0.6</v>
      </c>
      <c r="BF656" s="6">
        <v>1</v>
      </c>
      <c r="BG656" s="6">
        <v>3</v>
      </c>
      <c r="BK656" s="6">
        <v>1</v>
      </c>
      <c r="BL656" s="6">
        <v>3</v>
      </c>
      <c r="BP656" s="6">
        <v>3</v>
      </c>
      <c r="BR656" s="6">
        <v>1</v>
      </c>
      <c r="BT656" s="6">
        <v>1</v>
      </c>
      <c r="BX656" s="6">
        <v>1</v>
      </c>
      <c r="BZ656" s="6">
        <f t="shared" si="30"/>
        <v>13.6</v>
      </c>
      <c r="CA656" s="6">
        <f t="shared" si="31"/>
        <v>14.6</v>
      </c>
      <c r="CC656" s="26" t="s">
        <v>21</v>
      </c>
      <c r="CD656" s="6" t="s">
        <v>8009</v>
      </c>
      <c r="CI656" s="6" t="s">
        <v>8010</v>
      </c>
      <c r="CK656" s="6" t="s">
        <v>5148</v>
      </c>
      <c r="DB656" s="6" t="s">
        <v>8011</v>
      </c>
      <c r="DC656" s="6" t="s">
        <v>4434</v>
      </c>
      <c r="DD656" s="32" t="s">
        <v>8012</v>
      </c>
      <c r="DF656" s="29">
        <f t="shared" si="32"/>
        <v>0</v>
      </c>
      <c r="DG656" s="6">
        <v>1</v>
      </c>
    </row>
    <row r="657" spans="1:111" ht="16" hidden="1" x14ac:dyDescent="0.2">
      <c r="A657" s="6" t="s">
        <v>8384</v>
      </c>
      <c r="B657" s="25"/>
      <c r="C657" s="25"/>
      <c r="D657" s="32" t="s">
        <v>8001</v>
      </c>
      <c r="E657" s="6" t="s">
        <v>8002</v>
      </c>
      <c r="F657" s="25">
        <v>46239</v>
      </c>
      <c r="G657" s="26" t="s">
        <v>4725</v>
      </c>
      <c r="H657" s="6" t="s">
        <v>3525</v>
      </c>
      <c r="L657" s="61" t="s">
        <v>8013</v>
      </c>
      <c r="M657" s="32" t="s">
        <v>8001</v>
      </c>
      <c r="N657" s="6" t="s">
        <v>4729</v>
      </c>
      <c r="P657" s="6" t="s">
        <v>3531</v>
      </c>
      <c r="Q657" s="6" t="s">
        <v>4680</v>
      </c>
      <c r="S657" s="6" t="s">
        <v>4536</v>
      </c>
      <c r="V657" s="28"/>
      <c r="AB657" s="6">
        <f>SUM(Table2026_09_25[[#This Row],[Number of in-person visits provided in reporting year.]:[Number of video/virtual visits provided in reporting year.]])</f>
        <v>0</v>
      </c>
      <c r="AC657" s="6" t="s">
        <v>8469</v>
      </c>
      <c r="AF657" s="6" t="s">
        <v>8014</v>
      </c>
      <c r="AI657" s="60" t="s">
        <v>8015</v>
      </c>
      <c r="AJ657" s="6" t="s">
        <v>8016</v>
      </c>
      <c r="AK657" s="6" t="s">
        <v>8483</v>
      </c>
      <c r="AQ657" s="6" t="s">
        <v>107</v>
      </c>
      <c r="AR657" s="6" t="s">
        <v>8008</v>
      </c>
      <c r="AX657" s="6" t="s">
        <v>4686</v>
      </c>
      <c r="BZ657" s="6">
        <f t="shared" si="30"/>
        <v>0</v>
      </c>
      <c r="CA657" s="6">
        <f t="shared" si="31"/>
        <v>0</v>
      </c>
      <c r="CC657" s="26" t="s">
        <v>21</v>
      </c>
      <c r="CD657" s="6" t="s">
        <v>51</v>
      </c>
      <c r="CF657" s="6" t="s">
        <v>18</v>
      </c>
      <c r="CK657" s="6" t="s">
        <v>18</v>
      </c>
      <c r="DB657" s="6" t="s">
        <v>8017</v>
      </c>
      <c r="DC657" s="6" t="s">
        <v>4434</v>
      </c>
      <c r="DD657" s="32" t="s">
        <v>8012</v>
      </c>
      <c r="DF657" s="29">
        <f t="shared" si="32"/>
        <v>0</v>
      </c>
      <c r="DG657" s="6">
        <v>1</v>
      </c>
    </row>
    <row r="658" spans="1:111" hidden="1" x14ac:dyDescent="0.2">
      <c r="A658" s="6" t="s">
        <v>8385</v>
      </c>
      <c r="B658" s="25"/>
      <c r="C658" s="25"/>
      <c r="D658" s="32" t="s">
        <v>8001</v>
      </c>
      <c r="E658" s="6" t="s">
        <v>8002</v>
      </c>
      <c r="F658" s="25">
        <v>46239</v>
      </c>
      <c r="G658" s="26" t="s">
        <v>4725</v>
      </c>
      <c r="H658" s="6" t="s">
        <v>3525</v>
      </c>
      <c r="L658" s="61" t="s">
        <v>8018</v>
      </c>
      <c r="M658" s="32" t="s">
        <v>8001</v>
      </c>
      <c r="N658" s="6" t="s">
        <v>4729</v>
      </c>
      <c r="P658" s="6" t="s">
        <v>558</v>
      </c>
      <c r="Q658" s="6" t="s">
        <v>4773</v>
      </c>
      <c r="V658" s="28"/>
      <c r="AB658" s="6">
        <f>SUM(Table2026_09_25[[#This Row],[Number of in-person visits provided in reporting year.]:[Number of video/virtual visits provided in reporting year.]])</f>
        <v>0</v>
      </c>
      <c r="AC658" s="6" t="s">
        <v>8469</v>
      </c>
      <c r="AF658" s="6" t="s">
        <v>7892</v>
      </c>
      <c r="AI658" s="6" t="s">
        <v>8007</v>
      </c>
      <c r="AJ658" s="6" t="s">
        <v>5433</v>
      </c>
      <c r="AK658" s="6" t="s">
        <v>8483</v>
      </c>
      <c r="AL658" s="6" t="s">
        <v>3453</v>
      </c>
      <c r="AQ658" s="6" t="s">
        <v>107</v>
      </c>
      <c r="AR658" s="6" t="s">
        <v>8008</v>
      </c>
      <c r="AX658" s="6" t="s">
        <v>4686</v>
      </c>
      <c r="BH658" s="6">
        <v>1</v>
      </c>
      <c r="BP658" s="6">
        <v>1</v>
      </c>
      <c r="BR658" s="6">
        <v>1</v>
      </c>
      <c r="BZ658" s="6">
        <f t="shared" si="30"/>
        <v>3</v>
      </c>
      <c r="CA658" s="6">
        <f t="shared" si="31"/>
        <v>3</v>
      </c>
      <c r="CC658" s="26" t="s">
        <v>21</v>
      </c>
      <c r="CF658" s="6" t="s">
        <v>18</v>
      </c>
      <c r="CK658" s="6" t="s">
        <v>18</v>
      </c>
      <c r="DB658" s="6" t="s">
        <v>8019</v>
      </c>
      <c r="DC658" s="6" t="s">
        <v>4434</v>
      </c>
      <c r="DD658" s="32" t="s">
        <v>8012</v>
      </c>
      <c r="DF658" s="29">
        <f t="shared" si="32"/>
        <v>0</v>
      </c>
      <c r="DG658" s="6">
        <v>1</v>
      </c>
    </row>
    <row r="659" spans="1:111" ht="16" hidden="1" x14ac:dyDescent="0.2">
      <c r="A659" s="6" t="s">
        <v>8386</v>
      </c>
      <c r="B659" s="25"/>
      <c r="C659" s="25"/>
      <c r="D659" s="32" t="s">
        <v>8001</v>
      </c>
      <c r="E659" s="6" t="s">
        <v>8002</v>
      </c>
      <c r="F659" s="25">
        <v>46239</v>
      </c>
      <c r="G659" s="26" t="s">
        <v>4725</v>
      </c>
      <c r="H659" s="6" t="s">
        <v>8003</v>
      </c>
      <c r="L659" s="61" t="s">
        <v>8020</v>
      </c>
      <c r="M659" s="32" t="s">
        <v>8001</v>
      </c>
      <c r="N659" s="6" t="s">
        <v>4729</v>
      </c>
      <c r="P659" s="62" t="s">
        <v>1189</v>
      </c>
      <c r="Q659" s="6" t="s">
        <v>4744</v>
      </c>
      <c r="V659" s="28"/>
      <c r="AB659" s="6">
        <f>SUM(Table2026_09_25[[#This Row],[Number of in-person visits provided in reporting year.]:[Number of video/virtual visits provided in reporting year.]])</f>
        <v>0</v>
      </c>
      <c r="AC659" s="6" t="s">
        <v>8469</v>
      </c>
      <c r="AF659" s="6" t="s">
        <v>7892</v>
      </c>
      <c r="AI659" s="6" t="s">
        <v>8007</v>
      </c>
      <c r="AJ659" s="6" t="s">
        <v>5433</v>
      </c>
      <c r="AK659" s="6" t="s">
        <v>8483</v>
      </c>
      <c r="AL659" s="6" t="s">
        <v>3453</v>
      </c>
      <c r="AQ659" s="6" t="s">
        <v>107</v>
      </c>
      <c r="AR659" s="6" t="s">
        <v>8008</v>
      </c>
      <c r="AX659" s="6" t="s">
        <v>4686</v>
      </c>
      <c r="BZ659" s="6">
        <f t="shared" si="30"/>
        <v>0</v>
      </c>
      <c r="CA659" s="6">
        <f t="shared" si="31"/>
        <v>0</v>
      </c>
      <c r="CC659" s="26" t="s">
        <v>21</v>
      </c>
      <c r="CK659" s="6" t="s">
        <v>5148</v>
      </c>
      <c r="DC659" s="6" t="s">
        <v>4434</v>
      </c>
      <c r="DD659" s="32" t="s">
        <v>8012</v>
      </c>
      <c r="DF659" s="29">
        <f t="shared" si="32"/>
        <v>0</v>
      </c>
      <c r="DG659" s="6">
        <v>1</v>
      </c>
    </row>
    <row r="660" spans="1:111" ht="16" hidden="1" x14ac:dyDescent="0.2">
      <c r="A660" s="6" t="s">
        <v>8387</v>
      </c>
      <c r="B660" s="25"/>
      <c r="C660" s="25"/>
      <c r="D660" s="32" t="s">
        <v>8001</v>
      </c>
      <c r="E660" s="6" t="s">
        <v>8002</v>
      </c>
      <c r="F660" s="25">
        <v>46239</v>
      </c>
      <c r="G660" s="26" t="s">
        <v>4725</v>
      </c>
      <c r="H660" s="6" t="s">
        <v>8021</v>
      </c>
      <c r="L660" s="6" t="s">
        <v>6390</v>
      </c>
      <c r="M660" s="32" t="s">
        <v>8001</v>
      </c>
      <c r="N660" s="6" t="s">
        <v>4729</v>
      </c>
      <c r="P660" s="6" t="s">
        <v>31</v>
      </c>
      <c r="Q660" s="31" t="s">
        <v>987</v>
      </c>
      <c r="T660" s="6" t="s">
        <v>4536</v>
      </c>
      <c r="V660" s="28"/>
      <c r="AB660" s="6">
        <f>SUM(Table2026_09_25[[#This Row],[Number of in-person visits provided in reporting year.]:[Number of video/virtual visits provided in reporting year.]])</f>
        <v>0</v>
      </c>
      <c r="AC660" s="6" t="s">
        <v>8468</v>
      </c>
      <c r="AD660" s="6" t="s">
        <v>8022</v>
      </c>
      <c r="AF660" s="6" t="s">
        <v>8023</v>
      </c>
      <c r="AI660" s="6" t="s">
        <v>8024</v>
      </c>
      <c r="AJ660" s="6" t="s">
        <v>5433</v>
      </c>
      <c r="AK660" s="6" t="s">
        <v>8483</v>
      </c>
      <c r="AL660" s="6" t="s">
        <v>3612</v>
      </c>
      <c r="AQ660" s="6" t="s">
        <v>107</v>
      </c>
      <c r="AR660" s="6" t="s">
        <v>8008</v>
      </c>
      <c r="AX660" s="6" t="s">
        <v>4686</v>
      </c>
      <c r="BF660" s="6">
        <v>1</v>
      </c>
      <c r="BR660" s="6">
        <v>0.6</v>
      </c>
      <c r="BZ660" s="6">
        <f t="shared" si="30"/>
        <v>1.6</v>
      </c>
      <c r="CA660" s="6">
        <f t="shared" si="31"/>
        <v>1.6</v>
      </c>
      <c r="CC660" s="26" t="s">
        <v>21</v>
      </c>
      <c r="CK660" s="6" t="s">
        <v>5148</v>
      </c>
      <c r="CZ660" s="6" t="s">
        <v>8025</v>
      </c>
      <c r="DC660" s="6" t="s">
        <v>4434</v>
      </c>
      <c r="DD660" s="32" t="s">
        <v>8012</v>
      </c>
      <c r="DF660" s="29">
        <f t="shared" si="32"/>
        <v>0</v>
      </c>
      <c r="DG660" s="6">
        <v>1</v>
      </c>
    </row>
    <row r="661" spans="1:111" hidden="1" x14ac:dyDescent="0.2">
      <c r="A661" s="6" t="s">
        <v>8388</v>
      </c>
      <c r="B661" s="25">
        <v>46234.433449074073</v>
      </c>
      <c r="C661" s="25">
        <v>46234.448344907411</v>
      </c>
      <c r="D661" s="6" t="s">
        <v>4901</v>
      </c>
      <c r="F661" s="25">
        <v>46247</v>
      </c>
      <c r="G661" s="26" t="s">
        <v>4676</v>
      </c>
      <c r="H661" s="6" t="s">
        <v>7236</v>
      </c>
      <c r="I661" s="6" t="s">
        <v>4727</v>
      </c>
      <c r="J661" s="6" t="s">
        <v>4537</v>
      </c>
      <c r="L661" s="6" t="s">
        <v>7338</v>
      </c>
      <c r="M661" s="6" t="s">
        <v>2573</v>
      </c>
      <c r="N661" s="6" t="s">
        <v>4679</v>
      </c>
      <c r="P661" s="6" t="s">
        <v>358</v>
      </c>
      <c r="Q661" s="6" t="s">
        <v>4730</v>
      </c>
      <c r="W661" s="6" t="s">
        <v>353</v>
      </c>
      <c r="X661" s="27">
        <v>266</v>
      </c>
      <c r="Y661" s="27">
        <v>275</v>
      </c>
      <c r="Z661" s="27">
        <v>0</v>
      </c>
      <c r="AA661" s="27">
        <v>0</v>
      </c>
      <c r="AB661" s="27">
        <f>SUM(Table2026_09_25[[#This Row],[Number of in-person visits provided in reporting year.]:[Number of video/virtual visits provided in reporting year.]])</f>
        <v>275</v>
      </c>
      <c r="AC661" s="6" t="s">
        <v>8468</v>
      </c>
      <c r="AD661" s="28" t="s">
        <v>7339</v>
      </c>
      <c r="AE661" s="28" t="s">
        <v>7340</v>
      </c>
      <c r="AF661" s="6" t="s">
        <v>4732</v>
      </c>
      <c r="AG661" s="28">
        <v>2</v>
      </c>
      <c r="AH661" s="6" t="s">
        <v>7239</v>
      </c>
      <c r="AI661" s="6" t="s">
        <v>7240</v>
      </c>
      <c r="AJ661" s="6" t="s">
        <v>43</v>
      </c>
      <c r="AK661" s="6" t="s">
        <v>8483</v>
      </c>
      <c r="AL661" s="6" t="s">
        <v>142</v>
      </c>
      <c r="AQ661" s="6" t="s">
        <v>43</v>
      </c>
      <c r="AV661" s="6" t="s">
        <v>4733</v>
      </c>
      <c r="AX661" s="6" t="s">
        <v>4839</v>
      </c>
      <c r="AY661" s="28">
        <v>0.1</v>
      </c>
      <c r="AZ661" s="28">
        <v>0.1</v>
      </c>
      <c r="BA661" s="28">
        <v>0</v>
      </c>
      <c r="BB661" s="28">
        <v>0</v>
      </c>
      <c r="BC661" s="28">
        <v>0.6</v>
      </c>
      <c r="BD661" s="28">
        <v>0</v>
      </c>
      <c r="BE661" s="28">
        <v>0</v>
      </c>
      <c r="BF661" s="28">
        <v>0</v>
      </c>
      <c r="BG661" s="28">
        <v>0</v>
      </c>
      <c r="BH661" s="28">
        <v>0</v>
      </c>
      <c r="BI661" s="28">
        <v>0</v>
      </c>
      <c r="BJ661" s="28">
        <v>0</v>
      </c>
      <c r="BK661" s="28">
        <v>0</v>
      </c>
      <c r="BL661" s="28">
        <v>0</v>
      </c>
      <c r="BM661" s="28">
        <v>0</v>
      </c>
      <c r="BN661" s="28">
        <v>0</v>
      </c>
      <c r="BO661" s="28">
        <v>0</v>
      </c>
      <c r="BP661" s="28">
        <v>0</v>
      </c>
      <c r="BQ661" s="28">
        <v>0</v>
      </c>
      <c r="BR661" s="28">
        <v>0</v>
      </c>
      <c r="BS661" s="28">
        <v>0</v>
      </c>
      <c r="BT661" s="28">
        <v>0</v>
      </c>
      <c r="BU661" s="28">
        <v>0</v>
      </c>
      <c r="BV661" s="28"/>
      <c r="BW661" s="28"/>
      <c r="BX661" s="28">
        <v>1</v>
      </c>
      <c r="BY661" s="6" t="s">
        <v>7341</v>
      </c>
      <c r="BZ661" s="6">
        <f t="shared" si="30"/>
        <v>0.8</v>
      </c>
      <c r="CA661" s="6">
        <f t="shared" si="31"/>
        <v>1</v>
      </c>
      <c r="CB661" s="28">
        <v>0</v>
      </c>
      <c r="CC661" s="26" t="s">
        <v>4687</v>
      </c>
      <c r="CD661" s="6" t="s">
        <v>7342</v>
      </c>
      <c r="CE661" s="6" t="s">
        <v>4434</v>
      </c>
      <c r="CF661" s="6" t="s">
        <v>7343</v>
      </c>
      <c r="CG661" s="6" t="s">
        <v>4434</v>
      </c>
      <c r="CH661" s="6" t="s">
        <v>7344</v>
      </c>
      <c r="CI661" s="6" t="s">
        <v>7345</v>
      </c>
      <c r="CK661" s="6" t="s">
        <v>7346</v>
      </c>
      <c r="CL661" s="6" t="s">
        <v>4434</v>
      </c>
      <c r="CM661" s="6" t="s">
        <v>4690</v>
      </c>
      <c r="CO661" s="6" t="s">
        <v>4434</v>
      </c>
      <c r="CP661" s="6" t="s">
        <v>4690</v>
      </c>
      <c r="CR661" s="6" t="s">
        <v>8609</v>
      </c>
      <c r="CS661" s="6" t="s">
        <v>7347</v>
      </c>
      <c r="CU661" s="6" t="s">
        <v>4434</v>
      </c>
      <c r="CV661" s="6" t="s">
        <v>7347</v>
      </c>
      <c r="CX661" s="6" t="s">
        <v>4434</v>
      </c>
      <c r="CY661" s="6" t="s">
        <v>4434</v>
      </c>
      <c r="CZ661" s="6" t="s">
        <v>7251</v>
      </c>
      <c r="DC661" s="6" t="s">
        <v>4434</v>
      </c>
      <c r="DD661" s="6" t="s">
        <v>7348</v>
      </c>
      <c r="DF661" s="29">
        <f t="shared" si="32"/>
        <v>0</v>
      </c>
      <c r="DG661" s="29">
        <v>1</v>
      </c>
    </row>
    <row r="662" spans="1:111" hidden="1" x14ac:dyDescent="0.2">
      <c r="A662" s="6" t="s">
        <v>8389</v>
      </c>
      <c r="B662" s="25">
        <v>46234.448888888888</v>
      </c>
      <c r="C662" s="25">
        <v>46234.455057870371</v>
      </c>
      <c r="D662" s="6" t="s">
        <v>4901</v>
      </c>
      <c r="F662" s="25">
        <v>46247</v>
      </c>
      <c r="G662" s="26" t="s">
        <v>4676</v>
      </c>
      <c r="H662" s="6" t="s">
        <v>7236</v>
      </c>
      <c r="I662" s="6" t="s">
        <v>4727</v>
      </c>
      <c r="J662" s="6" t="s">
        <v>4537</v>
      </c>
      <c r="L662" s="6" t="s">
        <v>7361</v>
      </c>
      <c r="M662" s="6" t="s">
        <v>2573</v>
      </c>
      <c r="N662" s="6" t="s">
        <v>4679</v>
      </c>
      <c r="P662" s="6" t="s">
        <v>358</v>
      </c>
      <c r="Q662" s="6" t="s">
        <v>4730</v>
      </c>
      <c r="W662" s="6" t="s">
        <v>353</v>
      </c>
      <c r="X662" s="27">
        <v>262</v>
      </c>
      <c r="Y662" s="27">
        <v>354</v>
      </c>
      <c r="Z662" s="27">
        <v>0</v>
      </c>
      <c r="AA662" s="27">
        <v>0</v>
      </c>
      <c r="AB662" s="27">
        <f>SUM(Table2026_09_25[[#This Row],[Number of in-person visits provided in reporting year.]:[Number of video/virtual visits provided in reporting year.]])</f>
        <v>354</v>
      </c>
      <c r="AC662" s="6" t="s">
        <v>8468</v>
      </c>
      <c r="AD662" s="28" t="s">
        <v>7339</v>
      </c>
      <c r="AE662" s="28" t="s">
        <v>7340</v>
      </c>
      <c r="AF662" s="6" t="s">
        <v>4732</v>
      </c>
      <c r="AG662" s="28">
        <v>3</v>
      </c>
      <c r="AH662" s="6" t="s">
        <v>7239</v>
      </c>
      <c r="AI662" s="6" t="s">
        <v>7240</v>
      </c>
      <c r="AJ662" s="6" t="s">
        <v>43</v>
      </c>
      <c r="AK662" s="6" t="s">
        <v>8483</v>
      </c>
      <c r="AL662" s="6" t="s">
        <v>142</v>
      </c>
      <c r="AQ662" s="6" t="s">
        <v>43</v>
      </c>
      <c r="AV662" s="6" t="s">
        <v>4733</v>
      </c>
      <c r="AX662" s="6" t="s">
        <v>4839</v>
      </c>
      <c r="AY662" s="28">
        <v>0.1</v>
      </c>
      <c r="AZ662" s="28">
        <v>0.1</v>
      </c>
      <c r="BA662" s="28">
        <v>0</v>
      </c>
      <c r="BB662" s="28">
        <v>0</v>
      </c>
      <c r="BC662" s="28">
        <v>0</v>
      </c>
      <c r="BD662" s="28">
        <v>0.6</v>
      </c>
      <c r="BE662" s="28">
        <v>0</v>
      </c>
      <c r="BF662" s="28">
        <v>0</v>
      </c>
      <c r="BG662" s="28">
        <v>0</v>
      </c>
      <c r="BH662" s="28">
        <v>0</v>
      </c>
      <c r="BI662" s="28">
        <v>0</v>
      </c>
      <c r="BJ662" s="28">
        <v>0</v>
      </c>
      <c r="BK662" s="28">
        <v>0</v>
      </c>
      <c r="BL662" s="28">
        <v>0</v>
      </c>
      <c r="BM662" s="28">
        <v>0</v>
      </c>
      <c r="BN662" s="28">
        <v>0</v>
      </c>
      <c r="BO662" s="28">
        <v>0</v>
      </c>
      <c r="BP662" s="28">
        <v>0</v>
      </c>
      <c r="BQ662" s="28">
        <v>0</v>
      </c>
      <c r="BR662" s="28">
        <v>0</v>
      </c>
      <c r="BS662" s="28">
        <v>0</v>
      </c>
      <c r="BT662" s="28">
        <v>0</v>
      </c>
      <c r="BU662" s="28">
        <v>0</v>
      </c>
      <c r="BV662" s="28"/>
      <c r="BW662" s="28"/>
      <c r="BX662" s="28"/>
      <c r="BZ662" s="6">
        <f t="shared" si="30"/>
        <v>0.8</v>
      </c>
      <c r="CA662" s="6">
        <f t="shared" si="31"/>
        <v>0</v>
      </c>
      <c r="CB662" s="28">
        <v>0</v>
      </c>
      <c r="CC662" s="26" t="s">
        <v>4753</v>
      </c>
      <c r="CD662" s="6" t="s">
        <v>7362</v>
      </c>
      <c r="CE662" s="6" t="s">
        <v>4434</v>
      </c>
      <c r="CF662" s="6" t="s">
        <v>7343</v>
      </c>
      <c r="CG662" s="6" t="s">
        <v>4434</v>
      </c>
      <c r="CH662" s="6" t="s">
        <v>7343</v>
      </c>
      <c r="CI662" s="6" t="s">
        <v>7345</v>
      </c>
      <c r="CK662" s="6" t="s">
        <v>7346</v>
      </c>
      <c r="CL662" s="6" t="s">
        <v>4434</v>
      </c>
      <c r="CM662" s="6" t="s">
        <v>4690</v>
      </c>
      <c r="CO662" s="6" t="s">
        <v>4434</v>
      </c>
      <c r="CP662" s="6" t="s">
        <v>4690</v>
      </c>
      <c r="CR662" s="6" t="s">
        <v>8609</v>
      </c>
      <c r="CS662" s="6" t="s">
        <v>7363</v>
      </c>
      <c r="CU662" s="6" t="s">
        <v>4434</v>
      </c>
      <c r="CV662" s="6" t="s">
        <v>7364</v>
      </c>
      <c r="CX662" s="6" t="s">
        <v>4434</v>
      </c>
      <c r="CY662" s="6" t="s">
        <v>4434</v>
      </c>
      <c r="CZ662" s="6" t="s">
        <v>7251</v>
      </c>
      <c r="DC662" s="6" t="s">
        <v>4434</v>
      </c>
      <c r="DD662" s="6" t="s">
        <v>7348</v>
      </c>
      <c r="DF662" s="29">
        <f t="shared" si="32"/>
        <v>0</v>
      </c>
      <c r="DG662" s="29">
        <v>1</v>
      </c>
    </row>
    <row r="663" spans="1:111" ht="16" hidden="1" x14ac:dyDescent="0.2">
      <c r="A663" s="6" t="s">
        <v>19</v>
      </c>
      <c r="B663" s="25"/>
      <c r="C663" s="25"/>
      <c r="F663" s="25"/>
      <c r="G663" s="63" t="s">
        <v>23</v>
      </c>
      <c r="H663" s="6" t="s">
        <v>7469</v>
      </c>
      <c r="L663" s="6" t="s">
        <v>1795</v>
      </c>
      <c r="P663" s="6" t="s">
        <v>6712</v>
      </c>
      <c r="Q663" s="6" t="s">
        <v>4730</v>
      </c>
      <c r="X663" s="6">
        <v>0</v>
      </c>
      <c r="Y663" s="6">
        <v>0</v>
      </c>
      <c r="Z663" s="6">
        <v>0</v>
      </c>
      <c r="AA663" s="6">
        <v>0</v>
      </c>
      <c r="AB663" s="6">
        <f>SUM(Table2026_09_25[[#This Row],[Number of in-person visits provided in reporting year.]:[Number of video/virtual visits provided in reporting year.]])</f>
        <v>0</v>
      </c>
      <c r="AC663" s="6" t="s">
        <v>8468</v>
      </c>
      <c r="AD663" s="6">
        <v>28</v>
      </c>
      <c r="AE663" s="6">
        <v>0</v>
      </c>
      <c r="AF663" s="6" t="s">
        <v>8026</v>
      </c>
      <c r="AG663" s="6">
        <v>0</v>
      </c>
      <c r="AI663" s="6" t="s">
        <v>7474</v>
      </c>
      <c r="AJ663" s="6" t="s">
        <v>6906</v>
      </c>
      <c r="AK663" s="6" t="s">
        <v>8483</v>
      </c>
      <c r="AL663" s="6" t="s">
        <v>24</v>
      </c>
      <c r="AQ663" s="6" t="s">
        <v>107</v>
      </c>
      <c r="AX663" s="45"/>
      <c r="AZ663" s="6">
        <v>1</v>
      </c>
      <c r="BA663" s="6">
        <v>0.6</v>
      </c>
      <c r="BB663" s="45">
        <v>0</v>
      </c>
      <c r="BC663" s="6">
        <v>0</v>
      </c>
      <c r="BD663" s="6">
        <v>1.6</v>
      </c>
      <c r="BF663" s="6">
        <v>0</v>
      </c>
      <c r="BG663" s="45">
        <v>1</v>
      </c>
      <c r="BH663" s="45">
        <v>0</v>
      </c>
      <c r="BI663" s="6">
        <v>0</v>
      </c>
      <c r="BJ663" s="6">
        <v>13.2</v>
      </c>
      <c r="BK663" s="6">
        <v>0</v>
      </c>
      <c r="BL663" s="45">
        <v>0</v>
      </c>
      <c r="BM663" s="45">
        <v>0</v>
      </c>
      <c r="BN663" s="6">
        <v>0</v>
      </c>
      <c r="BO663" s="6">
        <v>0</v>
      </c>
      <c r="BP663" s="6">
        <v>14.3</v>
      </c>
      <c r="BQ663" s="6">
        <v>13.6</v>
      </c>
      <c r="BR663" s="45">
        <v>2</v>
      </c>
      <c r="BT663" s="45">
        <v>0</v>
      </c>
      <c r="BU663" s="45">
        <v>1</v>
      </c>
      <c r="BX663" s="6">
        <v>7</v>
      </c>
      <c r="BY663" s="6" t="s">
        <v>26</v>
      </c>
      <c r="BZ663" s="6">
        <f t="shared" si="30"/>
        <v>48.3</v>
      </c>
      <c r="CA663" s="6">
        <f t="shared" si="31"/>
        <v>52.099999999999994</v>
      </c>
      <c r="CC663" s="63" t="s">
        <v>4687</v>
      </c>
      <c r="CD663" s="6" t="s">
        <v>27</v>
      </c>
      <c r="CK663" s="6" t="s">
        <v>5148</v>
      </c>
      <c r="DA663" s="6" t="s">
        <v>28</v>
      </c>
      <c r="DC663" s="6" t="s">
        <v>4434</v>
      </c>
      <c r="DD663" s="6" t="s">
        <v>29</v>
      </c>
      <c r="DF663" s="29">
        <f t="shared" si="32"/>
        <v>0</v>
      </c>
      <c r="DG663" s="6">
        <v>1</v>
      </c>
    </row>
    <row r="664" spans="1:111" ht="16" hidden="1" x14ac:dyDescent="0.2">
      <c r="A664" s="6" t="s">
        <v>53</v>
      </c>
      <c r="B664" s="25"/>
      <c r="C664" s="25"/>
      <c r="F664" s="25"/>
      <c r="G664" s="63" t="s">
        <v>23</v>
      </c>
      <c r="H664" s="6" t="s">
        <v>55</v>
      </c>
      <c r="L664" s="6" t="s">
        <v>54</v>
      </c>
      <c r="P664" s="6" t="s">
        <v>31</v>
      </c>
      <c r="Q664" s="31" t="s">
        <v>987</v>
      </c>
      <c r="X664" s="6">
        <v>49</v>
      </c>
      <c r="Y664" s="6">
        <v>0</v>
      </c>
      <c r="Z664" s="6">
        <v>0</v>
      </c>
      <c r="AA664" s="6">
        <v>0</v>
      </c>
      <c r="AB664" s="6">
        <f>SUM(Table2026_09_25[[#This Row],[Number of in-person visits provided in reporting year.]:[Number of video/virtual visits provided in reporting year.]])</f>
        <v>0</v>
      </c>
      <c r="AC664" s="6" t="s">
        <v>8468</v>
      </c>
      <c r="AD664" s="6">
        <v>12</v>
      </c>
      <c r="AE664" s="6">
        <v>94.1</v>
      </c>
      <c r="AG664" s="6">
        <v>0</v>
      </c>
      <c r="AI664" s="6" t="s">
        <v>7916</v>
      </c>
      <c r="AJ664" s="6" t="s">
        <v>232</v>
      </c>
      <c r="AK664" s="6" t="s">
        <v>8483</v>
      </c>
      <c r="AL664" s="6" t="s">
        <v>1744</v>
      </c>
      <c r="AQ664" s="6" t="s">
        <v>63</v>
      </c>
      <c r="AX664" s="45"/>
      <c r="AZ664" s="6">
        <v>1.8</v>
      </c>
      <c r="BA664" s="6">
        <v>0</v>
      </c>
      <c r="BB664" s="45">
        <v>0.25</v>
      </c>
      <c r="BC664" s="6">
        <v>0</v>
      </c>
      <c r="BD664" s="6">
        <v>0</v>
      </c>
      <c r="BF664" s="6">
        <v>0</v>
      </c>
      <c r="BG664" s="45">
        <v>0.25</v>
      </c>
      <c r="BH664" s="45">
        <v>0.25</v>
      </c>
      <c r="BI664" s="6">
        <v>0</v>
      </c>
      <c r="BJ664" s="6">
        <v>0</v>
      </c>
      <c r="BK664" s="6">
        <v>0.25</v>
      </c>
      <c r="BL664" s="45">
        <v>0.25</v>
      </c>
      <c r="BM664" s="45">
        <v>0.25</v>
      </c>
      <c r="BN664" s="6">
        <v>1</v>
      </c>
      <c r="BO664" s="6">
        <v>0</v>
      </c>
      <c r="BP664" s="6">
        <v>5.3</v>
      </c>
      <c r="BQ664" s="6">
        <v>10</v>
      </c>
      <c r="BR664" s="45">
        <v>0</v>
      </c>
      <c r="BT664" s="45">
        <v>0.25</v>
      </c>
      <c r="BU664" s="45">
        <v>0.25</v>
      </c>
      <c r="BX664" s="6">
        <v>3</v>
      </c>
      <c r="BY664" s="6" t="s">
        <v>56</v>
      </c>
      <c r="BZ664" s="6">
        <f t="shared" si="30"/>
        <v>20.100000000000001</v>
      </c>
      <c r="CA664" s="6">
        <f t="shared" si="31"/>
        <v>20.3</v>
      </c>
      <c r="CC664" s="63" t="s">
        <v>4753</v>
      </c>
      <c r="CD664" s="6" t="s">
        <v>57</v>
      </c>
      <c r="CK664" s="6" t="s">
        <v>5148</v>
      </c>
      <c r="DA664" s="6" t="s">
        <v>58</v>
      </c>
      <c r="DC664" s="6" t="s">
        <v>4434</v>
      </c>
      <c r="DD664" s="6" t="s">
        <v>59</v>
      </c>
      <c r="DF664" s="29">
        <f t="shared" si="32"/>
        <v>0</v>
      </c>
      <c r="DG664" s="6">
        <v>1</v>
      </c>
    </row>
    <row r="665" spans="1:111" ht="16" hidden="1" x14ac:dyDescent="0.2">
      <c r="A665" s="6" t="s">
        <v>60</v>
      </c>
      <c r="B665" s="25"/>
      <c r="C665" s="25"/>
      <c r="F665" s="25"/>
      <c r="G665" s="63" t="s">
        <v>23</v>
      </c>
      <c r="H665" s="6" t="s">
        <v>61</v>
      </c>
      <c r="L665" s="6" t="s">
        <v>61</v>
      </c>
      <c r="P665" s="6" t="s">
        <v>31</v>
      </c>
      <c r="Q665" s="31" t="s">
        <v>987</v>
      </c>
      <c r="X665" s="6">
        <v>1236</v>
      </c>
      <c r="Y665" s="6">
        <v>1236</v>
      </c>
      <c r="Z665" s="6">
        <v>0</v>
      </c>
      <c r="AA665" s="6">
        <v>0</v>
      </c>
      <c r="AB665" s="6">
        <f>SUM(Table2026_09_25[[#This Row],[Number of in-person visits provided in reporting year.]:[Number of video/virtual visits provided in reporting year.]])</f>
        <v>1236</v>
      </c>
      <c r="AC665" s="6" t="s">
        <v>8468</v>
      </c>
      <c r="AD665" s="6">
        <v>34</v>
      </c>
      <c r="AE665" s="6">
        <v>0</v>
      </c>
      <c r="AG665" s="6">
        <v>0</v>
      </c>
      <c r="AI665" s="6" t="s">
        <v>5101</v>
      </c>
      <c r="AJ665" s="6" t="s">
        <v>149</v>
      </c>
      <c r="AK665" s="6" t="s">
        <v>8483</v>
      </c>
      <c r="AL665" s="6" t="s">
        <v>236</v>
      </c>
      <c r="AQ665" s="6" t="s">
        <v>63</v>
      </c>
      <c r="AX665" s="45"/>
      <c r="AZ665" s="6">
        <v>1</v>
      </c>
      <c r="BA665" s="6">
        <v>2.5</v>
      </c>
      <c r="BB665" s="45">
        <v>0.5</v>
      </c>
      <c r="BC665" s="6">
        <v>0.4</v>
      </c>
      <c r="BD665" s="6">
        <v>0</v>
      </c>
      <c r="BF665" s="6">
        <v>0</v>
      </c>
      <c r="BG665" s="45">
        <v>1.5</v>
      </c>
      <c r="BH665" s="45">
        <v>0</v>
      </c>
      <c r="BI665" s="6">
        <v>0</v>
      </c>
      <c r="BJ665" s="6">
        <v>1.64</v>
      </c>
      <c r="BK665" s="6">
        <v>1</v>
      </c>
      <c r="BL665" s="45">
        <v>1.5</v>
      </c>
      <c r="BM665" s="45">
        <v>0.5</v>
      </c>
      <c r="BN665" s="6">
        <v>0</v>
      </c>
      <c r="BO665" s="6">
        <v>0</v>
      </c>
      <c r="BP665" s="6">
        <v>22.72</v>
      </c>
      <c r="BQ665" s="6">
        <v>13.46</v>
      </c>
      <c r="BR665" s="45">
        <v>1.5</v>
      </c>
      <c r="BT665" s="45">
        <v>0.3</v>
      </c>
      <c r="BU665" s="45">
        <v>0</v>
      </c>
      <c r="BX665" s="6">
        <v>0</v>
      </c>
      <c r="BY665" s="6" t="s">
        <v>21</v>
      </c>
      <c r="BZ665" s="6">
        <f t="shared" si="30"/>
        <v>48.519999999999996</v>
      </c>
      <c r="CA665" s="6">
        <f t="shared" si="31"/>
        <v>44.62</v>
      </c>
      <c r="CC665" s="63" t="s">
        <v>4753</v>
      </c>
      <c r="CD665" s="6" t="s">
        <v>21</v>
      </c>
      <c r="CK665" s="6" t="s">
        <v>5148</v>
      </c>
      <c r="DA665" s="6" t="s">
        <v>21</v>
      </c>
      <c r="DC665" s="6" t="s">
        <v>4434</v>
      </c>
      <c r="DD665" s="6" t="s">
        <v>65</v>
      </c>
      <c r="DF665" s="29">
        <f t="shared" si="32"/>
        <v>0</v>
      </c>
      <c r="DG665" s="6">
        <v>1</v>
      </c>
    </row>
    <row r="666" spans="1:111" ht="16" hidden="1" x14ac:dyDescent="0.2">
      <c r="A666" s="6" t="s">
        <v>46</v>
      </c>
      <c r="B666" s="25"/>
      <c r="C666" s="25"/>
      <c r="F666" s="25"/>
      <c r="G666" s="63" t="s">
        <v>23</v>
      </c>
      <c r="H666" s="6" t="s">
        <v>48</v>
      </c>
      <c r="L666" s="6" t="s">
        <v>47</v>
      </c>
      <c r="P666" s="6" t="s">
        <v>31</v>
      </c>
      <c r="Q666" s="31" t="s">
        <v>987</v>
      </c>
      <c r="X666" s="6">
        <v>0</v>
      </c>
      <c r="Y666" s="6">
        <v>0</v>
      </c>
      <c r="Z666" s="6">
        <v>0</v>
      </c>
      <c r="AA666" s="6">
        <v>0</v>
      </c>
      <c r="AB666" s="6">
        <f>SUM(Table2026_09_25[[#This Row],[Number of in-person visits provided in reporting year.]:[Number of video/virtual visits provided in reporting year.]])</f>
        <v>0</v>
      </c>
      <c r="AC666" s="6" t="s">
        <v>8468</v>
      </c>
      <c r="AD666" s="6">
        <v>10</v>
      </c>
      <c r="AE666" s="6">
        <v>100</v>
      </c>
      <c r="AF666" s="6" t="s">
        <v>8026</v>
      </c>
      <c r="AG666" s="6">
        <v>0</v>
      </c>
      <c r="AI666" s="6" t="s">
        <v>5621</v>
      </c>
      <c r="AJ666" s="6" t="s">
        <v>4751</v>
      </c>
      <c r="AK666" s="6" t="s">
        <v>8483</v>
      </c>
      <c r="AL666" s="6" t="s">
        <v>5622</v>
      </c>
      <c r="AQ666" s="6" t="s">
        <v>107</v>
      </c>
      <c r="AX666" s="45"/>
      <c r="AZ666" s="6">
        <v>0</v>
      </c>
      <c r="BA666" s="6">
        <v>0</v>
      </c>
      <c r="BB666" s="45">
        <v>0</v>
      </c>
      <c r="BC666" s="6">
        <v>1</v>
      </c>
      <c r="BD666" s="6">
        <v>0</v>
      </c>
      <c r="BF666" s="6">
        <v>0</v>
      </c>
      <c r="BG666" s="45">
        <v>2</v>
      </c>
      <c r="BH666" s="45">
        <v>1</v>
      </c>
      <c r="BI666" s="6">
        <v>0</v>
      </c>
      <c r="BJ666" s="6">
        <v>4.5</v>
      </c>
      <c r="BK666" s="6">
        <v>0</v>
      </c>
      <c r="BL666" s="45">
        <v>2</v>
      </c>
      <c r="BM666" s="45">
        <v>1</v>
      </c>
      <c r="BN666" s="6">
        <v>0</v>
      </c>
      <c r="BO666" s="6">
        <v>0</v>
      </c>
      <c r="BP666" s="6">
        <v>20.5</v>
      </c>
      <c r="BQ666" s="6">
        <v>17</v>
      </c>
      <c r="BR666" s="45">
        <v>1</v>
      </c>
      <c r="BT666" s="45">
        <v>0</v>
      </c>
      <c r="BU666" s="45">
        <v>0</v>
      </c>
      <c r="BX666" s="6">
        <v>2</v>
      </c>
      <c r="BY666" s="6" t="s">
        <v>50</v>
      </c>
      <c r="BZ666" s="6">
        <f t="shared" si="30"/>
        <v>50</v>
      </c>
      <c r="CA666" s="6">
        <f t="shared" si="31"/>
        <v>51</v>
      </c>
      <c r="CC666" s="63" t="s">
        <v>4687</v>
      </c>
      <c r="CD666" s="6" t="s">
        <v>51</v>
      </c>
      <c r="CK666" s="6" t="s">
        <v>5148</v>
      </c>
      <c r="DA666" s="6" t="s">
        <v>52</v>
      </c>
      <c r="DC666" s="6" t="s">
        <v>4434</v>
      </c>
      <c r="DD666" s="6" t="s">
        <v>29</v>
      </c>
      <c r="DF666" s="29">
        <f t="shared" si="32"/>
        <v>0</v>
      </c>
      <c r="DG666" s="6">
        <v>1</v>
      </c>
    </row>
    <row r="667" spans="1:111" ht="16" hidden="1" x14ac:dyDescent="0.2">
      <c r="A667" s="6" t="s">
        <v>30</v>
      </c>
      <c r="B667" s="25"/>
      <c r="C667" s="25"/>
      <c r="F667" s="25"/>
      <c r="G667" s="63" t="s">
        <v>23</v>
      </c>
      <c r="H667" s="6" t="s">
        <v>5957</v>
      </c>
      <c r="L667" s="6" t="s">
        <v>32</v>
      </c>
      <c r="P667" s="6" t="s">
        <v>31</v>
      </c>
      <c r="Q667" s="31" t="s">
        <v>987</v>
      </c>
      <c r="X667" s="6">
        <v>487</v>
      </c>
      <c r="Y667" s="6">
        <v>520</v>
      </c>
      <c r="Z667" s="6">
        <v>0</v>
      </c>
      <c r="AA667" s="6">
        <v>0</v>
      </c>
      <c r="AB667" s="6">
        <f>SUM(Table2026_09_25[[#This Row],[Number of in-person visits provided in reporting year.]:[Number of video/virtual visits provided in reporting year.]])</f>
        <v>520</v>
      </c>
      <c r="AC667" s="6" t="s">
        <v>8468</v>
      </c>
      <c r="AD667" s="6">
        <v>12</v>
      </c>
      <c r="AE667" s="6">
        <v>98</v>
      </c>
      <c r="AF667" s="6" t="s">
        <v>8026</v>
      </c>
      <c r="AG667" s="6">
        <v>0</v>
      </c>
      <c r="AI667" s="6" t="s">
        <v>5958</v>
      </c>
      <c r="AJ667" s="6" t="s">
        <v>4851</v>
      </c>
      <c r="AK667" s="6" t="s">
        <v>8483</v>
      </c>
      <c r="AL667" s="6" t="s">
        <v>5959</v>
      </c>
      <c r="AQ667" s="6" t="s">
        <v>544</v>
      </c>
      <c r="AX667" s="45"/>
      <c r="AZ667" s="6">
        <v>1</v>
      </c>
      <c r="BA667" s="6">
        <v>0</v>
      </c>
      <c r="BB667" s="45">
        <v>0</v>
      </c>
      <c r="BC667" s="6">
        <v>0</v>
      </c>
      <c r="BD667" s="6">
        <v>0</v>
      </c>
      <c r="BF667" s="6">
        <v>0</v>
      </c>
      <c r="BG667" s="45">
        <v>0</v>
      </c>
      <c r="BH667" s="45">
        <v>0</v>
      </c>
      <c r="BI667" s="6">
        <v>0</v>
      </c>
      <c r="BJ667" s="6">
        <v>0</v>
      </c>
      <c r="BK667" s="6">
        <v>0</v>
      </c>
      <c r="BL667" s="45">
        <v>0</v>
      </c>
      <c r="BM667" s="45">
        <v>0</v>
      </c>
      <c r="BN667" s="6">
        <v>0</v>
      </c>
      <c r="BO667" s="6">
        <v>0</v>
      </c>
      <c r="BP667" s="6">
        <v>6.44</v>
      </c>
      <c r="BQ667" s="6">
        <v>4.34</v>
      </c>
      <c r="BR667" s="45">
        <v>0</v>
      </c>
      <c r="BT667" s="45">
        <v>0</v>
      </c>
      <c r="BU667" s="45">
        <v>0</v>
      </c>
      <c r="BX667" s="6">
        <v>1.5</v>
      </c>
      <c r="BY667" s="6" t="s">
        <v>35</v>
      </c>
      <c r="BZ667" s="6">
        <f t="shared" si="30"/>
        <v>11.780000000000001</v>
      </c>
      <c r="CA667" s="6">
        <f t="shared" si="31"/>
        <v>12.280000000000001</v>
      </c>
      <c r="CC667" s="63" t="s">
        <v>21</v>
      </c>
      <c r="CD667" s="6" t="s">
        <v>37</v>
      </c>
      <c r="CK667" s="6" t="s">
        <v>5148</v>
      </c>
      <c r="DA667" s="6" t="s">
        <v>21</v>
      </c>
      <c r="DC667" s="6" t="s">
        <v>4434</v>
      </c>
      <c r="DD667" s="6" t="s">
        <v>38</v>
      </c>
      <c r="DF667" s="29">
        <f t="shared" si="32"/>
        <v>0</v>
      </c>
      <c r="DG667" s="6">
        <v>1</v>
      </c>
    </row>
    <row r="668" spans="1:111" ht="16" hidden="1" x14ac:dyDescent="0.2">
      <c r="A668" s="6" t="s">
        <v>39</v>
      </c>
      <c r="B668" s="25"/>
      <c r="C668" s="25"/>
      <c r="F668" s="25"/>
      <c r="G668" s="63" t="s">
        <v>23</v>
      </c>
      <c r="H668" s="6" t="s">
        <v>5215</v>
      </c>
      <c r="L668" s="6" t="s">
        <v>40</v>
      </c>
      <c r="P668" s="6" t="s">
        <v>31</v>
      </c>
      <c r="Q668" s="31" t="s">
        <v>987</v>
      </c>
      <c r="X668" s="6">
        <v>306</v>
      </c>
      <c r="Y668" s="6">
        <v>0</v>
      </c>
      <c r="Z668" s="6">
        <v>0</v>
      </c>
      <c r="AA668" s="6">
        <v>0</v>
      </c>
      <c r="AB668" s="6">
        <f>SUM(Table2026_09_25[[#This Row],[Number of in-person visits provided in reporting year.]:[Number of video/virtual visits provided in reporting year.]])</f>
        <v>0</v>
      </c>
      <c r="AC668" s="6" t="s">
        <v>8468</v>
      </c>
      <c r="AD668" s="6">
        <v>10</v>
      </c>
      <c r="AE668" s="6">
        <v>99</v>
      </c>
      <c r="AG668" s="6">
        <v>0</v>
      </c>
      <c r="AI668" s="6" t="s">
        <v>5223</v>
      </c>
      <c r="AJ668" s="6" t="s">
        <v>43</v>
      </c>
      <c r="AK668" s="6" t="s">
        <v>8483</v>
      </c>
      <c r="AL668" s="6" t="s">
        <v>42</v>
      </c>
      <c r="AQ668" s="6" t="s">
        <v>43</v>
      </c>
      <c r="AX668" s="45"/>
      <c r="AZ668" s="6">
        <v>0</v>
      </c>
      <c r="BA668" s="6">
        <v>0</v>
      </c>
      <c r="BB668" s="45">
        <v>0.5</v>
      </c>
      <c r="BC668" s="6">
        <v>4</v>
      </c>
      <c r="BD668" s="6">
        <v>0</v>
      </c>
      <c r="BF668" s="6">
        <v>0</v>
      </c>
      <c r="BG668" s="45">
        <v>1</v>
      </c>
      <c r="BH668" s="45">
        <v>0</v>
      </c>
      <c r="BI668" s="6">
        <v>0</v>
      </c>
      <c r="BJ668" s="6">
        <v>0</v>
      </c>
      <c r="BK668" s="6">
        <v>0</v>
      </c>
      <c r="BL668" s="45">
        <v>1</v>
      </c>
      <c r="BM668" s="45">
        <v>0.5</v>
      </c>
      <c r="BN668" s="6">
        <v>0</v>
      </c>
      <c r="BO668" s="6">
        <v>0</v>
      </c>
      <c r="BP668" s="6">
        <v>6.5</v>
      </c>
      <c r="BQ668" s="6">
        <v>3.6</v>
      </c>
      <c r="BR668" s="45">
        <v>1</v>
      </c>
      <c r="BT668" s="45">
        <v>0.33</v>
      </c>
      <c r="BU668" s="45">
        <v>0</v>
      </c>
      <c r="BX668" s="6">
        <v>0</v>
      </c>
      <c r="BY668" s="6" t="s">
        <v>21</v>
      </c>
      <c r="BZ668" s="6">
        <f t="shared" si="30"/>
        <v>18.43</v>
      </c>
      <c r="CA668" s="6">
        <f t="shared" si="31"/>
        <v>14.43</v>
      </c>
      <c r="CC668" s="63" t="s">
        <v>21</v>
      </c>
      <c r="CD668" s="6" t="s">
        <v>21</v>
      </c>
      <c r="CK668" s="6" t="s">
        <v>5148</v>
      </c>
      <c r="DA668" s="6" t="s">
        <v>44</v>
      </c>
      <c r="DC668" s="6" t="s">
        <v>4434</v>
      </c>
      <c r="DD668" s="6" t="s">
        <v>45</v>
      </c>
      <c r="DF668" s="29">
        <f t="shared" si="32"/>
        <v>0</v>
      </c>
      <c r="DG668" s="6">
        <v>1</v>
      </c>
    </row>
    <row r="669" spans="1:111" ht="16" hidden="1" x14ac:dyDescent="0.2">
      <c r="A669" s="6" t="s">
        <v>80</v>
      </c>
      <c r="B669" s="25"/>
      <c r="C669" s="25"/>
      <c r="F669" s="25"/>
      <c r="G669" s="63" t="s">
        <v>23</v>
      </c>
      <c r="H669" s="6" t="s">
        <v>7228</v>
      </c>
      <c r="L669" s="6" t="s">
        <v>81</v>
      </c>
      <c r="P669" s="6" t="s">
        <v>31</v>
      </c>
      <c r="Q669" s="31" t="s">
        <v>987</v>
      </c>
      <c r="X669" s="6">
        <v>868</v>
      </c>
      <c r="Y669" s="6">
        <v>0</v>
      </c>
      <c r="Z669" s="6">
        <v>0</v>
      </c>
      <c r="AA669" s="6">
        <v>0</v>
      </c>
      <c r="AB669" s="6">
        <f>SUM(Table2026_09_25[[#This Row],[Number of in-person visits provided in reporting year.]:[Number of video/virtual visits provided in reporting year.]])</f>
        <v>0</v>
      </c>
      <c r="AC669" s="6" t="s">
        <v>8468</v>
      </c>
      <c r="AD669" s="6">
        <v>0</v>
      </c>
      <c r="AE669" s="6">
        <v>0</v>
      </c>
      <c r="AF669" s="6" t="s">
        <v>8026</v>
      </c>
      <c r="AG669" s="6">
        <v>0</v>
      </c>
      <c r="AI669" s="6" t="s">
        <v>7231</v>
      </c>
      <c r="AJ669" s="6" t="s">
        <v>43</v>
      </c>
      <c r="AK669" s="6" t="s">
        <v>8483</v>
      </c>
      <c r="AL669" s="6" t="s">
        <v>83</v>
      </c>
      <c r="AQ669" s="6" t="s">
        <v>43</v>
      </c>
      <c r="AX669" s="45"/>
      <c r="AZ669" s="6">
        <v>0.1</v>
      </c>
      <c r="BA669" s="6">
        <v>0</v>
      </c>
      <c r="BB669" s="45">
        <v>0.5</v>
      </c>
      <c r="BC669" s="6">
        <v>0</v>
      </c>
      <c r="BD669" s="6">
        <v>0</v>
      </c>
      <c r="BF669" s="6">
        <v>0</v>
      </c>
      <c r="BG669" s="45">
        <v>1</v>
      </c>
      <c r="BH669" s="45">
        <v>0</v>
      </c>
      <c r="BI669" s="6">
        <v>0</v>
      </c>
      <c r="BJ669" s="6">
        <v>0</v>
      </c>
      <c r="BK669" s="6">
        <v>0</v>
      </c>
      <c r="BL669" s="45">
        <v>1</v>
      </c>
      <c r="BM669" s="45">
        <v>0</v>
      </c>
      <c r="BN669" s="6">
        <v>0</v>
      </c>
      <c r="BO669" s="6">
        <v>0</v>
      </c>
      <c r="BP669" s="6">
        <v>1</v>
      </c>
      <c r="BQ669" s="6">
        <v>0</v>
      </c>
      <c r="BR669" s="45">
        <v>1</v>
      </c>
      <c r="BT669" s="45">
        <v>0.5</v>
      </c>
      <c r="BU669" s="45">
        <v>0</v>
      </c>
      <c r="BX669" s="6">
        <v>2.1</v>
      </c>
      <c r="BY669" s="6" t="s">
        <v>84</v>
      </c>
      <c r="BZ669" s="6">
        <f t="shared" si="30"/>
        <v>5.0999999999999996</v>
      </c>
      <c r="CA669" s="6">
        <f t="shared" si="31"/>
        <v>7.1</v>
      </c>
      <c r="CC669" s="63" t="s">
        <v>21</v>
      </c>
      <c r="CD669" s="6" t="s">
        <v>21</v>
      </c>
      <c r="CK669" s="6" t="s">
        <v>5148</v>
      </c>
      <c r="DA669" s="6" t="s">
        <v>85</v>
      </c>
      <c r="DC669" s="6" t="s">
        <v>4434</v>
      </c>
      <c r="DD669" s="6" t="s">
        <v>86</v>
      </c>
      <c r="DF669" s="29">
        <f t="shared" si="32"/>
        <v>0</v>
      </c>
      <c r="DG669" s="6">
        <v>1</v>
      </c>
    </row>
    <row r="670" spans="1:111" ht="16" hidden="1" x14ac:dyDescent="0.2">
      <c r="A670" s="6" t="s">
        <v>74</v>
      </c>
      <c r="B670" s="25"/>
      <c r="C670" s="25"/>
      <c r="F670" s="25"/>
      <c r="G670" s="63" t="s">
        <v>23</v>
      </c>
      <c r="H670" s="6" t="s">
        <v>4929</v>
      </c>
      <c r="L670" s="6" t="s">
        <v>75</v>
      </c>
      <c r="P670" s="6" t="s">
        <v>31</v>
      </c>
      <c r="Q670" s="31" t="s">
        <v>987</v>
      </c>
      <c r="X670" s="6">
        <v>0</v>
      </c>
      <c r="Y670" s="6">
        <v>0</v>
      </c>
      <c r="Z670" s="6">
        <v>0</v>
      </c>
      <c r="AA670" s="6">
        <v>0</v>
      </c>
      <c r="AB670" s="6">
        <f>SUM(Table2026_09_25[[#This Row],[Number of in-person visits provided in reporting year.]:[Number of video/virtual visits provided in reporting year.]])</f>
        <v>0</v>
      </c>
      <c r="AC670" s="6" t="s">
        <v>8468</v>
      </c>
      <c r="AD670" s="6">
        <v>24</v>
      </c>
      <c r="AE670" s="6">
        <v>100</v>
      </c>
      <c r="AG670" s="6">
        <v>0</v>
      </c>
      <c r="AI670" s="6" t="s">
        <v>4933</v>
      </c>
      <c r="AJ670" s="6" t="s">
        <v>149</v>
      </c>
      <c r="AK670" s="6" t="s">
        <v>8483</v>
      </c>
      <c r="AL670" s="6" t="s">
        <v>77</v>
      </c>
      <c r="AQ670" s="6" t="s">
        <v>63</v>
      </c>
      <c r="AX670" s="45"/>
      <c r="AZ670" s="6">
        <v>0</v>
      </c>
      <c r="BA670" s="6">
        <v>0</v>
      </c>
      <c r="BB670" s="45">
        <v>0</v>
      </c>
      <c r="BC670" s="6">
        <v>2</v>
      </c>
      <c r="BD670" s="6">
        <v>0</v>
      </c>
      <c r="BF670" s="6">
        <v>0</v>
      </c>
      <c r="BG670" s="45">
        <v>1</v>
      </c>
      <c r="BH670" s="45">
        <v>0</v>
      </c>
      <c r="BI670" s="6">
        <v>0</v>
      </c>
      <c r="BJ670" s="6">
        <v>0</v>
      </c>
      <c r="BK670" s="6">
        <v>1</v>
      </c>
      <c r="BL670" s="45">
        <v>1</v>
      </c>
      <c r="BM670" s="45">
        <v>1</v>
      </c>
      <c r="BN670" s="6">
        <v>0</v>
      </c>
      <c r="BO670" s="6">
        <v>0</v>
      </c>
      <c r="BP670" s="6">
        <v>14</v>
      </c>
      <c r="BQ670" s="6">
        <v>4</v>
      </c>
      <c r="BR670" s="45">
        <v>1.5</v>
      </c>
      <c r="BT670" s="45">
        <v>0</v>
      </c>
      <c r="BU670" s="45">
        <v>0</v>
      </c>
      <c r="BX670" s="6">
        <v>0</v>
      </c>
      <c r="BY670" s="6" t="s">
        <v>21</v>
      </c>
      <c r="BZ670" s="6">
        <f t="shared" si="30"/>
        <v>25.5</v>
      </c>
      <c r="CA670" s="6">
        <f t="shared" si="31"/>
        <v>23.5</v>
      </c>
      <c r="CC670" s="63" t="s">
        <v>4687</v>
      </c>
      <c r="CD670" s="6" t="s">
        <v>78</v>
      </c>
      <c r="CK670" s="6" t="s">
        <v>5148</v>
      </c>
      <c r="DA670" s="6" t="s">
        <v>21</v>
      </c>
      <c r="DC670" s="6" t="s">
        <v>4434</v>
      </c>
      <c r="DD670" s="6" t="s">
        <v>79</v>
      </c>
      <c r="DF670" s="29">
        <f t="shared" si="32"/>
        <v>0</v>
      </c>
      <c r="DG670" s="6">
        <v>1</v>
      </c>
    </row>
    <row r="671" spans="1:111" ht="16" hidden="1" x14ac:dyDescent="0.2">
      <c r="A671" s="6" t="s">
        <v>66</v>
      </c>
      <c r="B671" s="25"/>
      <c r="C671" s="25"/>
      <c r="F671" s="25"/>
      <c r="G671" s="63" t="s">
        <v>23</v>
      </c>
      <c r="H671" s="6" t="s">
        <v>8027</v>
      </c>
      <c r="L671" s="6" t="s">
        <v>67</v>
      </c>
      <c r="P671" s="6" t="s">
        <v>31</v>
      </c>
      <c r="Q671" s="31" t="s">
        <v>987</v>
      </c>
      <c r="X671" s="6">
        <v>0</v>
      </c>
      <c r="Y671" s="6">
        <v>192</v>
      </c>
      <c r="Z671" s="6">
        <v>0</v>
      </c>
      <c r="AA671" s="6">
        <v>0</v>
      </c>
      <c r="AB671" s="6">
        <f>SUM(Table2026_09_25[[#This Row],[Number of in-person visits provided in reporting year.]:[Number of video/virtual visits provided in reporting year.]])</f>
        <v>192</v>
      </c>
      <c r="AC671" s="6" t="s">
        <v>8468</v>
      </c>
      <c r="AD671" s="6">
        <v>8</v>
      </c>
      <c r="AE671" s="6">
        <v>99</v>
      </c>
      <c r="AF671" s="6" t="s">
        <v>8026</v>
      </c>
      <c r="AG671" s="6">
        <v>0</v>
      </c>
      <c r="AI671" s="6" t="s">
        <v>1908</v>
      </c>
      <c r="AJ671" s="6" t="s">
        <v>43</v>
      </c>
      <c r="AK671" s="6" t="s">
        <v>8483</v>
      </c>
      <c r="AL671" s="6" t="s">
        <v>70</v>
      </c>
      <c r="AQ671" s="6" t="s">
        <v>43</v>
      </c>
      <c r="AX671" s="45"/>
      <c r="AZ671" s="6">
        <v>0.25</v>
      </c>
      <c r="BA671" s="6">
        <v>0</v>
      </c>
      <c r="BB671" s="45">
        <v>0.25</v>
      </c>
      <c r="BC671" s="6">
        <v>1</v>
      </c>
      <c r="BD671" s="6">
        <v>0</v>
      </c>
      <c r="BF671" s="6">
        <v>1</v>
      </c>
      <c r="BG671" s="45">
        <v>0.5</v>
      </c>
      <c r="BH671" s="45">
        <v>0.5</v>
      </c>
      <c r="BI671" s="6">
        <v>0</v>
      </c>
      <c r="BJ671" s="6">
        <v>5</v>
      </c>
      <c r="BK671" s="6">
        <v>0.25</v>
      </c>
      <c r="BL671" s="45">
        <v>1</v>
      </c>
      <c r="BM671" s="45">
        <v>0.5</v>
      </c>
      <c r="BN671" s="6">
        <v>0</v>
      </c>
      <c r="BO671" s="6">
        <v>0</v>
      </c>
      <c r="BP671" s="6">
        <v>10.1</v>
      </c>
      <c r="BQ671" s="6">
        <v>0</v>
      </c>
      <c r="BR671" s="45">
        <v>0</v>
      </c>
      <c r="BT671" s="45">
        <v>0.25</v>
      </c>
      <c r="BU671" s="45">
        <v>0</v>
      </c>
      <c r="BX671" s="6">
        <v>1</v>
      </c>
      <c r="BY671" s="6" t="s">
        <v>71</v>
      </c>
      <c r="BZ671" s="6">
        <f t="shared" si="30"/>
        <v>20.6</v>
      </c>
      <c r="CA671" s="6">
        <f t="shared" si="31"/>
        <v>20.350000000000001</v>
      </c>
      <c r="CC671" s="63" t="s">
        <v>4687</v>
      </c>
      <c r="CD671" s="6" t="s">
        <v>21</v>
      </c>
      <c r="CK671" s="6" t="s">
        <v>5148</v>
      </c>
      <c r="DA671" s="6" t="s">
        <v>72</v>
      </c>
      <c r="DC671" s="6" t="s">
        <v>4434</v>
      </c>
      <c r="DD671" s="6" t="s">
        <v>73</v>
      </c>
      <c r="DF671" s="29">
        <f t="shared" si="32"/>
        <v>0</v>
      </c>
      <c r="DG671" s="6">
        <v>1</v>
      </c>
    </row>
    <row r="672" spans="1:111" ht="16" hidden="1" x14ac:dyDescent="0.2">
      <c r="A672" s="6" t="s">
        <v>94</v>
      </c>
      <c r="B672" s="25"/>
      <c r="C672" s="25"/>
      <c r="F672" s="25"/>
      <c r="G672" s="63" t="s">
        <v>23</v>
      </c>
      <c r="H672" s="6" t="s">
        <v>5195</v>
      </c>
      <c r="L672" s="6" t="s">
        <v>95</v>
      </c>
      <c r="P672" s="6" t="s">
        <v>88</v>
      </c>
      <c r="Q672" s="45" t="s">
        <v>446</v>
      </c>
      <c r="X672" s="6">
        <v>0</v>
      </c>
      <c r="Y672" s="6">
        <v>209</v>
      </c>
      <c r="Z672" s="6">
        <v>0</v>
      </c>
      <c r="AA672" s="6">
        <v>0</v>
      </c>
      <c r="AB672" s="6">
        <f>SUM(Table2026_09_25[[#This Row],[Number of in-person visits provided in reporting year.]:[Number of video/virtual visits provided in reporting year.]])</f>
        <v>209</v>
      </c>
      <c r="AC672" s="6" t="s">
        <v>8469</v>
      </c>
      <c r="AD672" s="6">
        <v>0</v>
      </c>
      <c r="AE672" s="6">
        <v>0</v>
      </c>
      <c r="AF672" s="6" t="s">
        <v>4682</v>
      </c>
      <c r="AG672" s="6">
        <v>0</v>
      </c>
      <c r="AI672" s="6" t="s">
        <v>5198</v>
      </c>
      <c r="AJ672" s="6" t="s">
        <v>5199</v>
      </c>
      <c r="AK672" s="6" t="s">
        <v>8483</v>
      </c>
      <c r="AL672" s="6" t="s">
        <v>96</v>
      </c>
      <c r="AQ672" s="6" t="s">
        <v>544</v>
      </c>
      <c r="AX672" s="45"/>
      <c r="AZ672" s="6">
        <v>0</v>
      </c>
      <c r="BA672" s="6">
        <v>7.0000000000000007E-2</v>
      </c>
      <c r="BB672" s="45">
        <v>0</v>
      </c>
      <c r="BC672" s="6">
        <v>0</v>
      </c>
      <c r="BD672" s="6">
        <v>0</v>
      </c>
      <c r="BF672" s="6">
        <v>0</v>
      </c>
      <c r="BG672" s="45">
        <v>0</v>
      </c>
      <c r="BH672" s="45">
        <v>0</v>
      </c>
      <c r="BI672" s="6">
        <v>0</v>
      </c>
      <c r="BJ672" s="6">
        <v>0</v>
      </c>
      <c r="BK672" s="6">
        <v>0</v>
      </c>
      <c r="BL672" s="45">
        <v>0</v>
      </c>
      <c r="BM672" s="45">
        <v>0</v>
      </c>
      <c r="BN672" s="6">
        <v>0</v>
      </c>
      <c r="BO672" s="6">
        <v>0</v>
      </c>
      <c r="BP672" s="6">
        <v>7.0000000000000007E-2</v>
      </c>
      <c r="BQ672" s="6">
        <v>0</v>
      </c>
      <c r="BR672" s="45">
        <v>0</v>
      </c>
      <c r="BT672" s="45">
        <v>0</v>
      </c>
      <c r="BU672" s="45">
        <v>0</v>
      </c>
      <c r="BX672" s="6">
        <v>0</v>
      </c>
      <c r="BY672" s="6" t="s">
        <v>21</v>
      </c>
      <c r="BZ672" s="6">
        <f t="shared" si="30"/>
        <v>0.14000000000000001</v>
      </c>
      <c r="CA672" s="6">
        <f t="shared" si="31"/>
        <v>7.0000000000000007E-2</v>
      </c>
      <c r="CC672" s="63" t="s">
        <v>4753</v>
      </c>
      <c r="CD672" s="6" t="s">
        <v>97</v>
      </c>
      <c r="CK672" s="6" t="s">
        <v>5148</v>
      </c>
      <c r="DA672" s="6" t="s">
        <v>98</v>
      </c>
      <c r="DC672" s="6" t="s">
        <v>4434</v>
      </c>
      <c r="DD672" s="6" t="s">
        <v>99</v>
      </c>
      <c r="DF672" s="29">
        <f t="shared" si="32"/>
        <v>0</v>
      </c>
      <c r="DG672" s="6">
        <v>1</v>
      </c>
    </row>
    <row r="673" spans="1:111" ht="16" hidden="1" x14ac:dyDescent="0.2">
      <c r="A673" s="6" t="s">
        <v>87</v>
      </c>
      <c r="B673" s="25"/>
      <c r="C673" s="25"/>
      <c r="F673" s="25"/>
      <c r="G673" s="63" t="s">
        <v>23</v>
      </c>
      <c r="H673" s="6" t="s">
        <v>8028</v>
      </c>
      <c r="L673" s="6" t="s">
        <v>89</v>
      </c>
      <c r="P673" s="6" t="s">
        <v>88</v>
      </c>
      <c r="Q673" s="45" t="s">
        <v>446</v>
      </c>
      <c r="X673" s="6">
        <v>40</v>
      </c>
      <c r="Y673" s="6">
        <v>200</v>
      </c>
      <c r="Z673" s="6">
        <v>100</v>
      </c>
      <c r="AA673" s="6">
        <v>0</v>
      </c>
      <c r="AB673" s="6">
        <f>SUM(Table2026_09_25[[#This Row],[Number of in-person visits provided in reporting year.]:[Number of video/virtual visits provided in reporting year.]])</f>
        <v>300</v>
      </c>
      <c r="AC673" s="6" t="s">
        <v>8469</v>
      </c>
      <c r="AD673" s="6">
        <v>32</v>
      </c>
      <c r="AE673" s="6">
        <v>100</v>
      </c>
      <c r="AG673" s="6">
        <v>0</v>
      </c>
      <c r="AI673" s="6" t="s">
        <v>90</v>
      </c>
      <c r="AJ673" s="6" t="s">
        <v>8029</v>
      </c>
      <c r="AK673" s="6" t="s">
        <v>8483</v>
      </c>
      <c r="AL673" s="6" t="s">
        <v>91</v>
      </c>
      <c r="AQ673" s="6" t="s">
        <v>63</v>
      </c>
      <c r="AX673" s="45"/>
      <c r="AZ673" s="6">
        <v>0</v>
      </c>
      <c r="BA673" s="6">
        <v>0</v>
      </c>
      <c r="BB673" s="45">
        <v>0</v>
      </c>
      <c r="BC673" s="6">
        <v>0</v>
      </c>
      <c r="BD673" s="6">
        <v>0</v>
      </c>
      <c r="BF673" s="6">
        <v>0</v>
      </c>
      <c r="BG673" s="45">
        <v>0</v>
      </c>
      <c r="BH673" s="45">
        <v>0</v>
      </c>
      <c r="BI673" s="6">
        <v>0</v>
      </c>
      <c r="BJ673" s="6">
        <v>0</v>
      </c>
      <c r="BK673" s="6">
        <v>0</v>
      </c>
      <c r="BL673" s="45">
        <v>0</v>
      </c>
      <c r="BM673" s="45">
        <v>0</v>
      </c>
      <c r="BN673" s="6">
        <v>0.2</v>
      </c>
      <c r="BO673" s="6">
        <v>0</v>
      </c>
      <c r="BP673" s="6">
        <v>0</v>
      </c>
      <c r="BQ673" s="6">
        <v>0</v>
      </c>
      <c r="BR673" s="45">
        <v>0</v>
      </c>
      <c r="BT673" s="45">
        <v>0</v>
      </c>
      <c r="BU673" s="45">
        <v>0</v>
      </c>
      <c r="BX673" s="6">
        <v>0</v>
      </c>
      <c r="BY673" s="6" t="s">
        <v>21</v>
      </c>
      <c r="BZ673" s="6">
        <f t="shared" si="30"/>
        <v>0.2</v>
      </c>
      <c r="CA673" s="6">
        <f t="shared" si="31"/>
        <v>0</v>
      </c>
      <c r="CC673" s="63" t="s">
        <v>7097</v>
      </c>
      <c r="CD673" s="6" t="s">
        <v>21</v>
      </c>
      <c r="CK673" s="6" t="s">
        <v>5148</v>
      </c>
      <c r="DA673" s="6" t="s">
        <v>92</v>
      </c>
      <c r="DC673" s="6" t="s">
        <v>4434</v>
      </c>
      <c r="DD673" s="6" t="s">
        <v>93</v>
      </c>
      <c r="DF673" s="29">
        <f t="shared" si="32"/>
        <v>0</v>
      </c>
      <c r="DG673" s="6">
        <v>1</v>
      </c>
    </row>
    <row r="674" spans="1:111" ht="16" hidden="1" x14ac:dyDescent="0.2">
      <c r="A674" s="6" t="s">
        <v>100</v>
      </c>
      <c r="B674" s="25"/>
      <c r="C674" s="25"/>
      <c r="F674" s="25"/>
      <c r="G674" s="63" t="s">
        <v>23</v>
      </c>
      <c r="H674" s="6" t="s">
        <v>103</v>
      </c>
      <c r="L674" s="6" t="s">
        <v>102</v>
      </c>
      <c r="P674" s="6" t="s">
        <v>101</v>
      </c>
      <c r="Q674" s="6" t="s">
        <v>4773</v>
      </c>
      <c r="X674" s="6">
        <v>0</v>
      </c>
      <c r="Y674" s="6">
        <v>0</v>
      </c>
      <c r="Z674" s="6">
        <v>0</v>
      </c>
      <c r="AA674" s="6">
        <v>0</v>
      </c>
      <c r="AB674" s="6">
        <f>SUM(Table2026_09_25[[#This Row],[Number of in-person visits provided in reporting year.]:[Number of video/virtual visits provided in reporting year.]])</f>
        <v>0</v>
      </c>
      <c r="AC674" s="6" t="s">
        <v>8469</v>
      </c>
      <c r="AD674" s="6">
        <v>0</v>
      </c>
      <c r="AE674" s="6">
        <v>0</v>
      </c>
      <c r="AG674" s="6">
        <v>0</v>
      </c>
      <c r="AI674" s="6" t="s">
        <v>8030</v>
      </c>
      <c r="AJ674" s="6" t="s">
        <v>8031</v>
      </c>
      <c r="AK674" s="6" t="s">
        <v>8483</v>
      </c>
      <c r="AL674" s="6" t="s">
        <v>104</v>
      </c>
      <c r="AQ674" s="6" t="s">
        <v>107</v>
      </c>
      <c r="AX674" s="45"/>
      <c r="AZ674" s="6">
        <v>0</v>
      </c>
      <c r="BA674" s="6">
        <v>0</v>
      </c>
      <c r="BB674" s="45">
        <v>0</v>
      </c>
      <c r="BC674" s="6">
        <v>0</v>
      </c>
      <c r="BD674" s="6">
        <v>0</v>
      </c>
      <c r="BF674" s="6">
        <v>0</v>
      </c>
      <c r="BG674" s="45">
        <v>0</v>
      </c>
      <c r="BH674" s="45">
        <v>0</v>
      </c>
      <c r="BI674" s="6">
        <v>1</v>
      </c>
      <c r="BJ674" s="6">
        <v>0</v>
      </c>
      <c r="BK674" s="6">
        <v>0</v>
      </c>
      <c r="BL674" s="45">
        <v>0</v>
      </c>
      <c r="BM674" s="45">
        <v>0</v>
      </c>
      <c r="BN674" s="6">
        <v>0</v>
      </c>
      <c r="BO674" s="6">
        <v>0</v>
      </c>
      <c r="BP674" s="6">
        <v>0</v>
      </c>
      <c r="BQ674" s="6">
        <v>0</v>
      </c>
      <c r="BR674" s="45">
        <v>0</v>
      </c>
      <c r="BT674" s="45">
        <v>0</v>
      </c>
      <c r="BU674" s="45">
        <v>0</v>
      </c>
      <c r="BX674" s="6">
        <v>0</v>
      </c>
      <c r="BY674" s="6" t="s">
        <v>21</v>
      </c>
      <c r="BZ674" s="6">
        <f t="shared" si="30"/>
        <v>1</v>
      </c>
      <c r="CA674" s="6">
        <f t="shared" si="31"/>
        <v>1</v>
      </c>
      <c r="CC674" s="63" t="s">
        <v>21</v>
      </c>
      <c r="CD674" s="6" t="s">
        <v>21</v>
      </c>
      <c r="CK674" s="6" t="s">
        <v>5148</v>
      </c>
      <c r="DA674" s="6" t="s">
        <v>21</v>
      </c>
      <c r="DC674" s="6" t="s">
        <v>4434</v>
      </c>
      <c r="DD674" s="6" t="s">
        <v>108</v>
      </c>
      <c r="DF674" s="29">
        <f t="shared" si="32"/>
        <v>0</v>
      </c>
      <c r="DG674" s="6">
        <v>1</v>
      </c>
    </row>
    <row r="675" spans="1:111" ht="16" x14ac:dyDescent="0.2">
      <c r="A675" s="6" t="s">
        <v>109</v>
      </c>
      <c r="B675" s="25"/>
      <c r="C675" s="25"/>
      <c r="F675" s="25"/>
      <c r="G675" s="63" t="s">
        <v>23</v>
      </c>
      <c r="H675" s="6" t="s">
        <v>5750</v>
      </c>
      <c r="L675" s="6" t="s">
        <v>110</v>
      </c>
      <c r="P675" s="6" t="s">
        <v>3530</v>
      </c>
      <c r="Q675" s="6" t="s">
        <v>4773</v>
      </c>
      <c r="X675" s="6">
        <v>180</v>
      </c>
      <c r="Y675" s="6">
        <v>7454</v>
      </c>
      <c r="Z675" s="6">
        <v>0</v>
      </c>
      <c r="AA675" s="6">
        <v>0</v>
      </c>
      <c r="AB675" s="6">
        <f>SUM(Table2026_09_25[[#This Row],[Number of in-person visits provided in reporting year.]:[Number of video/virtual visits provided in reporting year.]])</f>
        <v>7454</v>
      </c>
      <c r="AC675" s="6" t="s">
        <v>8469</v>
      </c>
      <c r="AD675" s="6">
        <v>0</v>
      </c>
      <c r="AE675" s="6">
        <v>0</v>
      </c>
      <c r="AF675" s="6" t="s">
        <v>4682</v>
      </c>
      <c r="AG675" s="6">
        <v>120</v>
      </c>
      <c r="AI675" s="6" t="s">
        <v>5755</v>
      </c>
      <c r="AJ675" s="6" t="s">
        <v>43</v>
      </c>
      <c r="AK675" s="6" t="s">
        <v>8483</v>
      </c>
      <c r="AL675" s="6" t="s">
        <v>112</v>
      </c>
      <c r="AQ675" s="6" t="s">
        <v>43</v>
      </c>
      <c r="AX675" s="45"/>
      <c r="AZ675" s="6">
        <v>0</v>
      </c>
      <c r="BA675" s="6">
        <v>0</v>
      </c>
      <c r="BB675" s="45">
        <v>0</v>
      </c>
      <c r="BC675" s="6">
        <v>0</v>
      </c>
      <c r="BD675" s="6">
        <v>0</v>
      </c>
      <c r="BF675" s="6">
        <v>0</v>
      </c>
      <c r="BG675" s="45">
        <v>0</v>
      </c>
      <c r="BH675" s="45">
        <v>0</v>
      </c>
      <c r="BI675" s="6">
        <v>0</v>
      </c>
      <c r="BJ675" s="6">
        <v>0</v>
      </c>
      <c r="BK675" s="6">
        <v>0</v>
      </c>
      <c r="BL675" s="45">
        <v>0</v>
      </c>
      <c r="BM675" s="45">
        <v>0</v>
      </c>
      <c r="BN675" s="6">
        <v>0</v>
      </c>
      <c r="BO675" s="6">
        <v>0</v>
      </c>
      <c r="BP675" s="6">
        <v>0</v>
      </c>
      <c r="BQ675" s="6">
        <v>0</v>
      </c>
      <c r="BR675" s="45">
        <v>0</v>
      </c>
      <c r="BT675" s="45">
        <v>0</v>
      </c>
      <c r="BU675" s="45">
        <v>0</v>
      </c>
      <c r="BX675" s="6">
        <v>1</v>
      </c>
      <c r="BY675" s="6" t="s">
        <v>113</v>
      </c>
      <c r="BZ675" s="6">
        <f t="shared" si="30"/>
        <v>0</v>
      </c>
      <c r="CA675" s="6">
        <f t="shared" si="31"/>
        <v>1</v>
      </c>
      <c r="CC675" s="63" t="s">
        <v>4687</v>
      </c>
      <c r="CD675" s="6" t="s">
        <v>114</v>
      </c>
      <c r="CK675" s="6" t="s">
        <v>5148</v>
      </c>
      <c r="DA675" s="6" t="s">
        <v>115</v>
      </c>
      <c r="DC675" s="6" t="s">
        <v>4434</v>
      </c>
      <c r="DD675" s="6" t="s">
        <v>116</v>
      </c>
      <c r="DF675" s="29">
        <f t="shared" si="32"/>
        <v>1</v>
      </c>
      <c r="DG675" s="6">
        <v>1</v>
      </c>
    </row>
    <row r="676" spans="1:111" ht="16" hidden="1" x14ac:dyDescent="0.2">
      <c r="A676" s="6" t="s">
        <v>117</v>
      </c>
      <c r="B676" s="25"/>
      <c r="C676" s="25"/>
      <c r="F676" s="25"/>
      <c r="G676" s="63" t="s">
        <v>23</v>
      </c>
      <c r="H676" s="6" t="s">
        <v>184</v>
      </c>
      <c r="L676" s="6" t="s">
        <v>119</v>
      </c>
      <c r="P676" s="6" t="s">
        <v>118</v>
      </c>
      <c r="Q676" s="31" t="s">
        <v>987</v>
      </c>
      <c r="X676" s="6">
        <v>109</v>
      </c>
      <c r="Y676" s="6">
        <v>112</v>
      </c>
      <c r="Z676" s="6">
        <v>0</v>
      </c>
      <c r="AA676" s="6">
        <v>0</v>
      </c>
      <c r="AB676" s="6">
        <f>SUM(Table2026_09_25[[#This Row],[Number of in-person visits provided in reporting year.]:[Number of video/virtual visits provided in reporting year.]])</f>
        <v>112</v>
      </c>
      <c r="AC676" s="6" t="s">
        <v>8468</v>
      </c>
      <c r="AD676" s="6">
        <v>17</v>
      </c>
      <c r="AE676" s="6">
        <v>100</v>
      </c>
      <c r="AF676" s="6" t="s">
        <v>8026</v>
      </c>
      <c r="AG676" s="6">
        <v>30</v>
      </c>
      <c r="AI676" s="6" t="s">
        <v>5952</v>
      </c>
      <c r="AJ676" s="6" t="s">
        <v>4834</v>
      </c>
      <c r="AK676" s="6" t="s">
        <v>8483</v>
      </c>
      <c r="AL676" s="6" t="s">
        <v>120</v>
      </c>
      <c r="AQ676" s="6" t="s">
        <v>544</v>
      </c>
      <c r="AX676" s="45"/>
      <c r="AZ676" s="6">
        <v>0</v>
      </c>
      <c r="BA676" s="6">
        <v>0</v>
      </c>
      <c r="BB676" s="45">
        <v>0</v>
      </c>
      <c r="BC676" s="6">
        <v>0</v>
      </c>
      <c r="BD676" s="6">
        <v>0</v>
      </c>
      <c r="BF676" s="6">
        <v>0</v>
      </c>
      <c r="BG676" s="45">
        <v>1</v>
      </c>
      <c r="BH676" s="45">
        <v>0</v>
      </c>
      <c r="BI676" s="6">
        <v>0</v>
      </c>
      <c r="BJ676" s="6">
        <v>0</v>
      </c>
      <c r="BK676" s="6">
        <v>1</v>
      </c>
      <c r="BL676" s="45">
        <v>0</v>
      </c>
      <c r="BM676" s="45">
        <v>0</v>
      </c>
      <c r="BN676" s="6">
        <v>0</v>
      </c>
      <c r="BO676" s="6">
        <v>0</v>
      </c>
      <c r="BP676" s="6">
        <v>0</v>
      </c>
      <c r="BQ676" s="6">
        <v>0</v>
      </c>
      <c r="BR676" s="45">
        <v>1</v>
      </c>
      <c r="BT676" s="45">
        <v>0</v>
      </c>
      <c r="BU676" s="45">
        <v>0</v>
      </c>
      <c r="BX676" s="6">
        <v>2</v>
      </c>
      <c r="BY676" s="6" t="s">
        <v>121</v>
      </c>
      <c r="BZ676" s="6">
        <f t="shared" si="30"/>
        <v>3</v>
      </c>
      <c r="CA676" s="6">
        <f t="shared" si="31"/>
        <v>5</v>
      </c>
      <c r="CC676" s="63" t="s">
        <v>4753</v>
      </c>
      <c r="CD676" s="6" t="s">
        <v>122</v>
      </c>
      <c r="CK676" s="6" t="s">
        <v>5148</v>
      </c>
      <c r="DA676" s="6" t="s">
        <v>123</v>
      </c>
      <c r="DC676" s="6" t="s">
        <v>4434</v>
      </c>
      <c r="DD676" s="6" t="s">
        <v>38</v>
      </c>
      <c r="DF676" s="29">
        <f t="shared" si="32"/>
        <v>0</v>
      </c>
      <c r="DG676" s="6">
        <v>1</v>
      </c>
    </row>
    <row r="677" spans="1:111" ht="16" hidden="1" x14ac:dyDescent="0.2">
      <c r="A677" s="6" t="s">
        <v>132</v>
      </c>
      <c r="B677" s="25"/>
      <c r="C677" s="25"/>
      <c r="F677" s="25"/>
      <c r="G677" s="63" t="s">
        <v>23</v>
      </c>
      <c r="H677" s="6" t="s">
        <v>5706</v>
      </c>
      <c r="L677" s="6" t="s">
        <v>133</v>
      </c>
      <c r="P677" s="6" t="s">
        <v>118</v>
      </c>
      <c r="Q677" s="31" t="s">
        <v>987</v>
      </c>
      <c r="X677" s="6">
        <v>101</v>
      </c>
      <c r="Y677" s="6">
        <v>0</v>
      </c>
      <c r="Z677" s="6">
        <v>0</v>
      </c>
      <c r="AA677" s="6">
        <v>0</v>
      </c>
      <c r="AB677" s="6">
        <f>SUM(Table2026_09_25[[#This Row],[Number of in-person visits provided in reporting year.]:[Number of video/virtual visits provided in reporting year.]])</f>
        <v>0</v>
      </c>
      <c r="AC677" s="6" t="s">
        <v>8468</v>
      </c>
      <c r="AD677" s="6">
        <v>7</v>
      </c>
      <c r="AE677" s="6">
        <v>104.3</v>
      </c>
      <c r="AF677" s="6" t="s">
        <v>8026</v>
      </c>
      <c r="AG677" s="6">
        <v>0</v>
      </c>
      <c r="AI677" s="6" t="s">
        <v>5708</v>
      </c>
      <c r="AJ677" s="6" t="s">
        <v>5709</v>
      </c>
      <c r="AK677" s="6" t="s">
        <v>8483</v>
      </c>
      <c r="AL677" s="6" t="s">
        <v>5710</v>
      </c>
      <c r="AQ677" s="6" t="s">
        <v>544</v>
      </c>
      <c r="AX677" s="45"/>
      <c r="AZ677" s="6">
        <v>0</v>
      </c>
      <c r="BA677" s="6">
        <v>0</v>
      </c>
      <c r="BB677" s="45">
        <v>0</v>
      </c>
      <c r="BC677" s="6">
        <v>0</v>
      </c>
      <c r="BD677" s="6">
        <v>0</v>
      </c>
      <c r="BF677" s="6">
        <v>0</v>
      </c>
      <c r="BG677" s="45">
        <v>0</v>
      </c>
      <c r="BH677" s="45">
        <v>0</v>
      </c>
      <c r="BI677" s="6">
        <v>0</v>
      </c>
      <c r="BJ677" s="6">
        <v>0</v>
      </c>
      <c r="BK677" s="6">
        <v>0</v>
      </c>
      <c r="BL677" s="45">
        <v>0</v>
      </c>
      <c r="BM677" s="45">
        <v>0</v>
      </c>
      <c r="BN677" s="6">
        <v>0</v>
      </c>
      <c r="BO677" s="6">
        <v>0</v>
      </c>
      <c r="BP677" s="6">
        <v>0</v>
      </c>
      <c r="BQ677" s="6">
        <v>0</v>
      </c>
      <c r="BR677" s="45">
        <v>0</v>
      </c>
      <c r="BT677" s="45">
        <v>0</v>
      </c>
      <c r="BU677" s="45">
        <v>0</v>
      </c>
      <c r="BX677" s="6">
        <v>0</v>
      </c>
      <c r="BY677" s="6" t="s">
        <v>21</v>
      </c>
      <c r="BZ677" s="6">
        <f t="shared" si="30"/>
        <v>0</v>
      </c>
      <c r="CA677" s="6">
        <f t="shared" si="31"/>
        <v>0</v>
      </c>
      <c r="CC677" s="63" t="s">
        <v>21</v>
      </c>
      <c r="CD677" s="6" t="s">
        <v>134</v>
      </c>
      <c r="CK677" s="6" t="s">
        <v>5148</v>
      </c>
      <c r="DA677" s="6" t="s">
        <v>135</v>
      </c>
      <c r="DC677" s="6" t="s">
        <v>4434</v>
      </c>
      <c r="DD677" s="6" t="s">
        <v>131</v>
      </c>
      <c r="DF677" s="29">
        <f t="shared" si="32"/>
        <v>0</v>
      </c>
      <c r="DG677" s="6">
        <v>1</v>
      </c>
    </row>
    <row r="678" spans="1:111" ht="16" hidden="1" x14ac:dyDescent="0.2">
      <c r="A678" s="6" t="s">
        <v>124</v>
      </c>
      <c r="B678" s="25"/>
      <c r="C678" s="25"/>
      <c r="F678" s="25"/>
      <c r="G678" s="63" t="s">
        <v>23</v>
      </c>
      <c r="H678" s="6" t="s">
        <v>5162</v>
      </c>
      <c r="L678" s="6" t="s">
        <v>125</v>
      </c>
      <c r="P678" s="6" t="s">
        <v>118</v>
      </c>
      <c r="Q678" s="31" t="s">
        <v>987</v>
      </c>
      <c r="X678" s="6">
        <v>255</v>
      </c>
      <c r="Y678" s="6">
        <v>0</v>
      </c>
      <c r="Z678" s="6">
        <v>0</v>
      </c>
      <c r="AA678" s="6">
        <v>0</v>
      </c>
      <c r="AB678" s="6">
        <f>SUM(Table2026_09_25[[#This Row],[Number of in-person visits provided in reporting year.]:[Number of video/virtual visits provided in reporting year.]])</f>
        <v>0</v>
      </c>
      <c r="AC678" s="6" t="s">
        <v>8468</v>
      </c>
      <c r="AD678" s="6">
        <v>44</v>
      </c>
      <c r="AE678" s="6">
        <v>98</v>
      </c>
      <c r="AF678" s="6" t="s">
        <v>8026</v>
      </c>
      <c r="AG678" s="6">
        <v>81</v>
      </c>
      <c r="AI678" s="6" t="s">
        <v>5167</v>
      </c>
      <c r="AJ678" s="6" t="s">
        <v>512</v>
      </c>
      <c r="AK678" s="6" t="s">
        <v>8483</v>
      </c>
      <c r="AL678" s="6" t="s">
        <v>127</v>
      </c>
      <c r="AQ678" s="6" t="s">
        <v>544</v>
      </c>
      <c r="AX678" s="45"/>
      <c r="AZ678" s="6">
        <v>2.5</v>
      </c>
      <c r="BA678" s="6">
        <v>0</v>
      </c>
      <c r="BB678" s="45">
        <v>0.7</v>
      </c>
      <c r="BC678" s="6">
        <v>0.02</v>
      </c>
      <c r="BD678" s="6">
        <v>0.02</v>
      </c>
      <c r="BF678" s="6">
        <v>1</v>
      </c>
      <c r="BG678" s="45">
        <v>6.01</v>
      </c>
      <c r="BH678" s="45">
        <v>0</v>
      </c>
      <c r="BI678" s="6">
        <v>0</v>
      </c>
      <c r="BJ678" s="6">
        <v>0</v>
      </c>
      <c r="BK678" s="6">
        <v>0.5</v>
      </c>
      <c r="BL678" s="45">
        <v>2.69</v>
      </c>
      <c r="BM678" s="45">
        <v>0</v>
      </c>
      <c r="BN678" s="6">
        <v>0.5</v>
      </c>
      <c r="BO678" s="6">
        <v>0</v>
      </c>
      <c r="BP678" s="6">
        <v>6.76</v>
      </c>
      <c r="BQ678" s="6">
        <v>29.87</v>
      </c>
      <c r="BR678" s="45">
        <v>2</v>
      </c>
      <c r="BT678" s="45">
        <v>1</v>
      </c>
      <c r="BU678" s="45">
        <v>0</v>
      </c>
      <c r="BX678" s="6">
        <v>1.2</v>
      </c>
      <c r="BY678" s="6" t="s">
        <v>128</v>
      </c>
      <c r="BZ678" s="6">
        <f t="shared" si="30"/>
        <v>53.57</v>
      </c>
      <c r="CA678" s="6">
        <f t="shared" si="31"/>
        <v>51.730000000000004</v>
      </c>
      <c r="CC678" s="63" t="s">
        <v>4753</v>
      </c>
      <c r="CD678" s="6" t="s">
        <v>129</v>
      </c>
      <c r="CK678" s="6" t="s">
        <v>5148</v>
      </c>
      <c r="DA678" s="6" t="s">
        <v>130</v>
      </c>
      <c r="DC678" s="6" t="s">
        <v>4434</v>
      </c>
      <c r="DD678" s="6" t="s">
        <v>131</v>
      </c>
      <c r="DF678" s="29">
        <f t="shared" si="32"/>
        <v>0</v>
      </c>
      <c r="DG678" s="6">
        <v>1</v>
      </c>
    </row>
    <row r="679" spans="1:111" ht="16" hidden="1" x14ac:dyDescent="0.2">
      <c r="A679" s="6" t="s">
        <v>140</v>
      </c>
      <c r="B679" s="25"/>
      <c r="C679" s="25"/>
      <c r="F679" s="25"/>
      <c r="G679" s="63" t="s">
        <v>23</v>
      </c>
      <c r="H679" s="6" t="s">
        <v>7236</v>
      </c>
      <c r="L679" s="6" t="s">
        <v>141</v>
      </c>
      <c r="P679" s="6" t="s">
        <v>118</v>
      </c>
      <c r="Q679" s="31" t="s">
        <v>987</v>
      </c>
      <c r="X679" s="6">
        <v>951</v>
      </c>
      <c r="Y679" s="6">
        <v>0</v>
      </c>
      <c r="Z679" s="6">
        <v>0</v>
      </c>
      <c r="AA679" s="6">
        <v>0</v>
      </c>
      <c r="AB679" s="6">
        <f>SUM(Table2026_09_25[[#This Row],[Number of in-person visits provided in reporting year.]:[Number of video/virtual visits provided in reporting year.]])</f>
        <v>0</v>
      </c>
      <c r="AC679" s="6" t="s">
        <v>8468</v>
      </c>
      <c r="AD679" s="6">
        <v>66</v>
      </c>
      <c r="AE679" s="6">
        <v>96.9</v>
      </c>
      <c r="AF679" s="6" t="s">
        <v>8026</v>
      </c>
      <c r="AG679" s="6">
        <v>1.5</v>
      </c>
      <c r="AI679" s="6" t="s">
        <v>7240</v>
      </c>
      <c r="AJ679" s="6" t="s">
        <v>43</v>
      </c>
      <c r="AK679" s="6" t="s">
        <v>8483</v>
      </c>
      <c r="AL679" s="6" t="s">
        <v>142</v>
      </c>
      <c r="AQ679" s="6" t="s">
        <v>43</v>
      </c>
      <c r="AX679" s="45"/>
      <c r="AZ679" s="6">
        <v>2</v>
      </c>
      <c r="BA679" s="6">
        <v>0</v>
      </c>
      <c r="BB679" s="45">
        <v>1.6</v>
      </c>
      <c r="BC679" s="6">
        <v>0</v>
      </c>
      <c r="BD679" s="6">
        <v>0</v>
      </c>
      <c r="BF679" s="6">
        <v>0</v>
      </c>
      <c r="BG679" s="45">
        <v>7</v>
      </c>
      <c r="BH679" s="45">
        <v>2</v>
      </c>
      <c r="BI679" s="6">
        <v>0</v>
      </c>
      <c r="BJ679" s="6">
        <v>0</v>
      </c>
      <c r="BK679" s="6">
        <v>2</v>
      </c>
      <c r="BL679" s="45">
        <v>7</v>
      </c>
      <c r="BM679" s="45">
        <v>2</v>
      </c>
      <c r="BN679" s="6">
        <v>3.6</v>
      </c>
      <c r="BO679" s="6">
        <v>0</v>
      </c>
      <c r="BP679" s="6">
        <v>22.4</v>
      </c>
      <c r="BQ679" s="6">
        <v>22.4</v>
      </c>
      <c r="BR679" s="45">
        <v>3</v>
      </c>
      <c r="BT679" s="45">
        <v>0.2</v>
      </c>
      <c r="BU679" s="45">
        <v>1</v>
      </c>
      <c r="BX679" s="6">
        <v>0</v>
      </c>
      <c r="BY679" s="6" t="s">
        <v>21</v>
      </c>
      <c r="BZ679" s="6">
        <f t="shared" si="30"/>
        <v>76.2</v>
      </c>
      <c r="CA679" s="6">
        <f t="shared" si="31"/>
        <v>70.599999999999994</v>
      </c>
      <c r="CC679" s="63" t="s">
        <v>4753</v>
      </c>
      <c r="CD679" s="6" t="s">
        <v>143</v>
      </c>
      <c r="CK679" s="6" t="s">
        <v>5148</v>
      </c>
      <c r="DA679" s="6" t="s">
        <v>144</v>
      </c>
      <c r="DC679" s="6" t="s">
        <v>4434</v>
      </c>
      <c r="DD679" s="6" t="s">
        <v>145</v>
      </c>
      <c r="DF679" s="29">
        <f t="shared" si="32"/>
        <v>0</v>
      </c>
      <c r="DG679" s="6">
        <v>1</v>
      </c>
    </row>
    <row r="680" spans="1:111" ht="16" hidden="1" x14ac:dyDescent="0.2">
      <c r="A680" s="6" t="s">
        <v>153</v>
      </c>
      <c r="B680" s="25"/>
      <c r="C680" s="25"/>
      <c r="F680" s="25"/>
      <c r="G680" s="63" t="s">
        <v>23</v>
      </c>
      <c r="H680" s="6" t="s">
        <v>155</v>
      </c>
      <c r="L680" s="6" t="s">
        <v>154</v>
      </c>
      <c r="P680" s="6" t="s">
        <v>118</v>
      </c>
      <c r="Q680" s="31" t="s">
        <v>987</v>
      </c>
      <c r="X680" s="6">
        <v>0</v>
      </c>
      <c r="Y680" s="6">
        <v>0</v>
      </c>
      <c r="Z680" s="6">
        <v>0</v>
      </c>
      <c r="AA680" s="6">
        <v>0</v>
      </c>
      <c r="AB680" s="6">
        <f>SUM(Table2026_09_25[[#This Row],[Number of in-person visits provided in reporting year.]:[Number of video/virtual visits provided in reporting year.]])</f>
        <v>0</v>
      </c>
      <c r="AC680" s="6" t="s">
        <v>8468</v>
      </c>
      <c r="AD680" s="6">
        <v>0</v>
      </c>
      <c r="AE680" s="6">
        <v>0</v>
      </c>
      <c r="AG680" s="6">
        <v>0</v>
      </c>
      <c r="AI680" s="6" t="s">
        <v>156</v>
      </c>
      <c r="AJ680" s="6" t="s">
        <v>328</v>
      </c>
      <c r="AK680" s="6" t="s">
        <v>8483</v>
      </c>
      <c r="AL680" s="6" t="s">
        <v>157</v>
      </c>
      <c r="AQ680" s="6" t="s">
        <v>1289</v>
      </c>
      <c r="AX680" s="45"/>
      <c r="AZ680" s="6">
        <v>1.26</v>
      </c>
      <c r="BA680" s="6">
        <v>0</v>
      </c>
      <c r="BB680" s="45">
        <v>0.5</v>
      </c>
      <c r="BC680" s="6">
        <v>2</v>
      </c>
      <c r="BD680" s="6">
        <v>0</v>
      </c>
      <c r="BF680" s="6">
        <v>0</v>
      </c>
      <c r="BG680" s="45">
        <v>3.5</v>
      </c>
      <c r="BH680" s="45">
        <v>0</v>
      </c>
      <c r="BI680" s="6">
        <v>0</v>
      </c>
      <c r="BJ680" s="6">
        <v>0</v>
      </c>
      <c r="BK680" s="6">
        <v>0</v>
      </c>
      <c r="BL680" s="45">
        <v>3.5</v>
      </c>
      <c r="BM680" s="45">
        <v>4.8</v>
      </c>
      <c r="BN680" s="6">
        <v>0</v>
      </c>
      <c r="BO680" s="6">
        <v>0</v>
      </c>
      <c r="BP680" s="6">
        <v>9.6999999999999993</v>
      </c>
      <c r="BQ680" s="6">
        <v>29.98</v>
      </c>
      <c r="BR680" s="45">
        <v>1.8</v>
      </c>
      <c r="BT680" s="45">
        <v>0.2</v>
      </c>
      <c r="BU680" s="45">
        <v>0</v>
      </c>
      <c r="BX680" s="6">
        <v>0</v>
      </c>
      <c r="BY680" s="6" t="s">
        <v>21</v>
      </c>
      <c r="BZ680" s="6">
        <f t="shared" si="30"/>
        <v>57.239999999999995</v>
      </c>
      <c r="CA680" s="6">
        <f t="shared" si="31"/>
        <v>53.980000000000004</v>
      </c>
      <c r="CC680" s="63" t="s">
        <v>4687</v>
      </c>
      <c r="CD680" s="6" t="s">
        <v>158</v>
      </c>
      <c r="CK680" s="6" t="s">
        <v>5148</v>
      </c>
      <c r="DA680" s="6" t="s">
        <v>159</v>
      </c>
      <c r="DC680" s="6" t="s">
        <v>4434</v>
      </c>
      <c r="DD680" s="6" t="s">
        <v>2449</v>
      </c>
      <c r="DF680" s="29">
        <f t="shared" si="32"/>
        <v>0</v>
      </c>
      <c r="DG680" s="6">
        <v>1</v>
      </c>
    </row>
    <row r="681" spans="1:111" ht="16" hidden="1" x14ac:dyDescent="0.2">
      <c r="A681" s="6" t="s">
        <v>136</v>
      </c>
      <c r="B681" s="25"/>
      <c r="C681" s="25"/>
      <c r="F681" s="25"/>
      <c r="G681" s="63" t="s">
        <v>23</v>
      </c>
      <c r="H681" s="6" t="s">
        <v>55</v>
      </c>
      <c r="L681" s="6" t="s">
        <v>137</v>
      </c>
      <c r="P681" s="6" t="s">
        <v>118</v>
      </c>
      <c r="Q681" s="31" t="s">
        <v>987</v>
      </c>
      <c r="X681" s="6">
        <v>187</v>
      </c>
      <c r="Y681" s="6">
        <v>0</v>
      </c>
      <c r="Z681" s="6">
        <v>0</v>
      </c>
      <c r="AA681" s="6">
        <v>0</v>
      </c>
      <c r="AB681" s="6">
        <f>SUM(Table2026_09_25[[#This Row],[Number of in-person visits provided in reporting year.]:[Number of video/virtual visits provided in reporting year.]])</f>
        <v>0</v>
      </c>
      <c r="AC681" s="6" t="s">
        <v>8468</v>
      </c>
      <c r="AD681" s="6">
        <v>28</v>
      </c>
      <c r="AE681" s="6">
        <v>99.1</v>
      </c>
      <c r="AG681" s="6">
        <v>0</v>
      </c>
      <c r="AI681" s="6" t="s">
        <v>7916</v>
      </c>
      <c r="AJ681" s="6" t="s">
        <v>232</v>
      </c>
      <c r="AK681" s="6" t="s">
        <v>8483</v>
      </c>
      <c r="AL681" s="6" t="s">
        <v>1744</v>
      </c>
      <c r="AQ681" s="6" t="s">
        <v>63</v>
      </c>
      <c r="AX681" s="45"/>
      <c r="AZ681" s="6">
        <v>2</v>
      </c>
      <c r="BA681" s="6">
        <v>0</v>
      </c>
      <c r="BB681" s="45">
        <v>0.25</v>
      </c>
      <c r="BC681" s="6">
        <v>0</v>
      </c>
      <c r="BD681" s="6">
        <v>0</v>
      </c>
      <c r="BF681" s="6">
        <v>0.7</v>
      </c>
      <c r="BG681" s="45">
        <v>0.5</v>
      </c>
      <c r="BH681" s="45">
        <v>0.5</v>
      </c>
      <c r="BI681" s="6">
        <v>0</v>
      </c>
      <c r="BJ681" s="6">
        <v>0</v>
      </c>
      <c r="BK681" s="6">
        <v>0.25</v>
      </c>
      <c r="BL681" s="45">
        <v>0.5</v>
      </c>
      <c r="BM681" s="45">
        <v>0.5</v>
      </c>
      <c r="BN681" s="6">
        <v>0</v>
      </c>
      <c r="BO681" s="6">
        <v>0</v>
      </c>
      <c r="BP681" s="6">
        <v>8</v>
      </c>
      <c r="BQ681" s="6">
        <v>21</v>
      </c>
      <c r="BR681" s="45">
        <v>0</v>
      </c>
      <c r="BT681" s="45">
        <v>0.25</v>
      </c>
      <c r="BU681" s="45">
        <v>0.25</v>
      </c>
      <c r="BX681" s="6">
        <v>1</v>
      </c>
      <c r="BY681" s="6" t="s">
        <v>14</v>
      </c>
      <c r="BZ681" s="6">
        <f t="shared" si="30"/>
        <v>34.700000000000003</v>
      </c>
      <c r="CA681" s="6">
        <f t="shared" si="31"/>
        <v>33.700000000000003</v>
      </c>
      <c r="CC681" s="63" t="s">
        <v>4753</v>
      </c>
      <c r="CD681" s="6" t="s">
        <v>138</v>
      </c>
      <c r="CK681" s="6" t="s">
        <v>5148</v>
      </c>
      <c r="DA681" s="6" t="s">
        <v>139</v>
      </c>
      <c r="DC681" s="6" t="s">
        <v>4434</v>
      </c>
      <c r="DD681" s="6" t="s">
        <v>59</v>
      </c>
      <c r="DF681" s="29">
        <f t="shared" si="32"/>
        <v>0</v>
      </c>
      <c r="DG681" s="6">
        <v>1</v>
      </c>
    </row>
    <row r="682" spans="1:111" ht="16" hidden="1" x14ac:dyDescent="0.2">
      <c r="A682" s="6" t="s">
        <v>146</v>
      </c>
      <c r="B682" s="25"/>
      <c r="C682" s="25"/>
      <c r="F682" s="25"/>
      <c r="G682" s="63" t="s">
        <v>23</v>
      </c>
      <c r="H682" s="6" t="s">
        <v>61</v>
      </c>
      <c r="L682" s="6" t="s">
        <v>147</v>
      </c>
      <c r="P682" s="6" t="s">
        <v>118</v>
      </c>
      <c r="Q682" s="31" t="s">
        <v>987</v>
      </c>
      <c r="X682" s="6">
        <v>0</v>
      </c>
      <c r="Y682" s="6">
        <v>0</v>
      </c>
      <c r="Z682" s="6">
        <v>0</v>
      </c>
      <c r="AA682" s="6">
        <v>0</v>
      </c>
      <c r="AB682" s="6">
        <f>SUM(Table2026_09_25[[#This Row],[Number of in-person visits provided in reporting year.]:[Number of video/virtual visits provided in reporting year.]])</f>
        <v>0</v>
      </c>
      <c r="AC682" s="6" t="s">
        <v>8468</v>
      </c>
      <c r="AD682" s="6">
        <v>0</v>
      </c>
      <c r="AE682" s="6">
        <v>0</v>
      </c>
      <c r="AG682" s="6">
        <v>35</v>
      </c>
      <c r="AI682" s="6" t="s">
        <v>5101</v>
      </c>
      <c r="AJ682" s="6" t="s">
        <v>149</v>
      </c>
      <c r="AK682" s="6" t="s">
        <v>8483</v>
      </c>
      <c r="AL682" s="6" t="s">
        <v>236</v>
      </c>
      <c r="AQ682" s="6" t="s">
        <v>63</v>
      </c>
      <c r="AX682" s="45"/>
      <c r="AZ682" s="6">
        <v>1</v>
      </c>
      <c r="BA682" s="6">
        <v>0</v>
      </c>
      <c r="BB682" s="45">
        <v>0</v>
      </c>
      <c r="BC682" s="6">
        <v>0</v>
      </c>
      <c r="BD682" s="6">
        <v>0</v>
      </c>
      <c r="BF682" s="6">
        <v>0</v>
      </c>
      <c r="BG682" s="45">
        <v>1</v>
      </c>
      <c r="BH682" s="45">
        <v>0</v>
      </c>
      <c r="BI682" s="6">
        <v>0</v>
      </c>
      <c r="BJ682" s="6">
        <v>0</v>
      </c>
      <c r="BK682" s="6">
        <v>0</v>
      </c>
      <c r="BL682" s="45">
        <v>1</v>
      </c>
      <c r="BM682" s="45">
        <v>0</v>
      </c>
      <c r="BN682" s="6">
        <v>0</v>
      </c>
      <c r="BO682" s="6">
        <v>0</v>
      </c>
      <c r="BP682" s="6">
        <v>2</v>
      </c>
      <c r="BQ682" s="6">
        <v>0</v>
      </c>
      <c r="BR682" s="45">
        <v>1</v>
      </c>
      <c r="BT682" s="45">
        <v>0</v>
      </c>
      <c r="BU682" s="45">
        <v>0</v>
      </c>
      <c r="BX682" s="6">
        <v>6</v>
      </c>
      <c r="BY682" s="6" t="s">
        <v>150</v>
      </c>
      <c r="BZ682" s="6">
        <f t="shared" si="30"/>
        <v>6</v>
      </c>
      <c r="CA682" s="6">
        <f t="shared" si="31"/>
        <v>11</v>
      </c>
      <c r="CC682" s="63" t="s">
        <v>4687</v>
      </c>
      <c r="CD682" s="6" t="s">
        <v>21</v>
      </c>
      <c r="CK682" s="6" t="s">
        <v>5148</v>
      </c>
      <c r="DA682" s="6" t="s">
        <v>151</v>
      </c>
      <c r="DC682" s="6" t="s">
        <v>4434</v>
      </c>
      <c r="DD682" s="6" t="s">
        <v>152</v>
      </c>
      <c r="DF682" s="29">
        <f t="shared" si="32"/>
        <v>0</v>
      </c>
      <c r="DG682" s="6">
        <v>1</v>
      </c>
    </row>
    <row r="683" spans="1:111" ht="16" hidden="1" x14ac:dyDescent="0.2">
      <c r="A683" s="6" t="s">
        <v>239</v>
      </c>
      <c r="B683" s="25"/>
      <c r="C683" s="25"/>
      <c r="F683" s="25"/>
      <c r="G683" s="63" t="s">
        <v>23</v>
      </c>
      <c r="H683" s="6" t="s">
        <v>240</v>
      </c>
      <c r="L683" s="6" t="s">
        <v>193</v>
      </c>
      <c r="P683" s="6" t="s">
        <v>3531</v>
      </c>
      <c r="Q683" s="6" t="s">
        <v>4680</v>
      </c>
      <c r="X683" s="6">
        <v>173</v>
      </c>
      <c r="Y683" s="6">
        <v>0</v>
      </c>
      <c r="Z683" s="6">
        <v>0</v>
      </c>
      <c r="AA683" s="6">
        <v>0</v>
      </c>
      <c r="AB683" s="6">
        <f>SUM(Table2026_09_25[[#This Row],[Number of in-person visits provided in reporting year.]:[Number of video/virtual visits provided in reporting year.]])</f>
        <v>0</v>
      </c>
      <c r="AC683" s="6" t="s">
        <v>8469</v>
      </c>
      <c r="AD683" s="6">
        <v>0</v>
      </c>
      <c r="AE683" s="6">
        <v>0</v>
      </c>
      <c r="AG683" s="6">
        <v>0</v>
      </c>
      <c r="AI683" s="6" t="s">
        <v>4961</v>
      </c>
      <c r="AJ683" s="6" t="s">
        <v>1558</v>
      </c>
      <c r="AK683" s="6" t="s">
        <v>8483</v>
      </c>
      <c r="AL683" s="6" t="s">
        <v>241</v>
      </c>
      <c r="AQ683" s="6" t="s">
        <v>63</v>
      </c>
      <c r="AX683" s="45"/>
      <c r="AZ683" s="6">
        <v>0</v>
      </c>
      <c r="BA683" s="6">
        <v>0</v>
      </c>
      <c r="BB683" s="45">
        <v>0</v>
      </c>
      <c r="BC683" s="6">
        <v>0</v>
      </c>
      <c r="BD683" s="6">
        <v>0</v>
      </c>
      <c r="BF683" s="6">
        <v>0</v>
      </c>
      <c r="BG683" s="45">
        <v>0</v>
      </c>
      <c r="BH683" s="45">
        <v>0</v>
      </c>
      <c r="BI683" s="6">
        <v>0</v>
      </c>
      <c r="BJ683" s="6">
        <v>0</v>
      </c>
      <c r="BK683" s="6">
        <v>0</v>
      </c>
      <c r="BL683" s="45">
        <v>0</v>
      </c>
      <c r="BM683" s="45">
        <v>0</v>
      </c>
      <c r="BN683" s="6">
        <v>0</v>
      </c>
      <c r="BO683" s="6">
        <v>0</v>
      </c>
      <c r="BP683" s="6">
        <v>0.5</v>
      </c>
      <c r="BQ683" s="6">
        <v>0</v>
      </c>
      <c r="BR683" s="45">
        <v>0</v>
      </c>
      <c r="BT683" s="45">
        <v>0</v>
      </c>
      <c r="BU683" s="45">
        <v>0</v>
      </c>
      <c r="BX683" s="6">
        <v>0</v>
      </c>
      <c r="BY683" s="6" t="s">
        <v>21</v>
      </c>
      <c r="BZ683" s="6">
        <f t="shared" si="30"/>
        <v>0.5</v>
      </c>
      <c r="CA683" s="6">
        <f t="shared" si="31"/>
        <v>0.5</v>
      </c>
      <c r="CC683" s="63" t="s">
        <v>21</v>
      </c>
      <c r="CD683" s="6" t="s">
        <v>21</v>
      </c>
      <c r="CK683" s="6" t="s">
        <v>5148</v>
      </c>
      <c r="DA683" s="6" t="s">
        <v>21</v>
      </c>
      <c r="DC683" s="6" t="s">
        <v>4434</v>
      </c>
      <c r="DD683" s="6" t="s">
        <v>164</v>
      </c>
      <c r="DF683" s="29">
        <f t="shared" si="32"/>
        <v>0</v>
      </c>
      <c r="DG683" s="6">
        <v>1</v>
      </c>
    </row>
    <row r="684" spans="1:111" ht="16" hidden="1" x14ac:dyDescent="0.2">
      <c r="A684" s="6" t="s">
        <v>242</v>
      </c>
      <c r="B684" s="25"/>
      <c r="C684" s="25"/>
      <c r="F684" s="25"/>
      <c r="G684" s="63" t="s">
        <v>23</v>
      </c>
      <c r="H684" s="6" t="s">
        <v>243</v>
      </c>
      <c r="L684" s="6" t="s">
        <v>243</v>
      </c>
      <c r="P684" s="6" t="s">
        <v>3531</v>
      </c>
      <c r="Q684" s="6" t="s">
        <v>4680</v>
      </c>
      <c r="X684" s="6">
        <v>466</v>
      </c>
      <c r="Y684" s="6">
        <v>666</v>
      </c>
      <c r="Z684" s="6">
        <v>13</v>
      </c>
      <c r="AA684" s="6">
        <v>0</v>
      </c>
      <c r="AB684" s="6">
        <f>SUM(Table2026_09_25[[#This Row],[Number of in-person visits provided in reporting year.]:[Number of video/virtual visits provided in reporting year.]])</f>
        <v>679</v>
      </c>
      <c r="AC684" s="6" t="s">
        <v>8469</v>
      </c>
      <c r="AD684" s="6">
        <v>0</v>
      </c>
      <c r="AE684" s="6">
        <v>0</v>
      </c>
      <c r="AF684" s="6" t="s">
        <v>4682</v>
      </c>
      <c r="AG684" s="6">
        <v>0</v>
      </c>
      <c r="AI684" s="6" t="s">
        <v>4711</v>
      </c>
      <c r="AJ684" s="6" t="s">
        <v>4712</v>
      </c>
      <c r="AK684" s="6" t="s">
        <v>8483</v>
      </c>
      <c r="AL684" s="6" t="s">
        <v>244</v>
      </c>
      <c r="AQ684" s="6" t="s">
        <v>63</v>
      </c>
      <c r="AX684" s="45"/>
      <c r="AZ684" s="6">
        <v>0</v>
      </c>
      <c r="BA684" s="6">
        <v>0</v>
      </c>
      <c r="BB684" s="45">
        <v>0</v>
      </c>
      <c r="BC684" s="6">
        <v>0</v>
      </c>
      <c r="BD684" s="6">
        <v>0</v>
      </c>
      <c r="BF684" s="6">
        <v>0</v>
      </c>
      <c r="BG684" s="45">
        <v>0</v>
      </c>
      <c r="BH684" s="45">
        <v>0</v>
      </c>
      <c r="BI684" s="6">
        <v>0</v>
      </c>
      <c r="BJ684" s="6">
        <v>0</v>
      </c>
      <c r="BK684" s="6">
        <v>0</v>
      </c>
      <c r="BL684" s="45">
        <v>0</v>
      </c>
      <c r="BM684" s="45">
        <v>0</v>
      </c>
      <c r="BN684" s="6">
        <v>0</v>
      </c>
      <c r="BO684" s="6">
        <v>0</v>
      </c>
      <c r="BP684" s="6">
        <v>1</v>
      </c>
      <c r="BQ684" s="6">
        <v>0</v>
      </c>
      <c r="BR684" s="45">
        <v>0</v>
      </c>
      <c r="BT684" s="45">
        <v>0</v>
      </c>
      <c r="BU684" s="45">
        <v>0</v>
      </c>
      <c r="BX684" s="6">
        <v>0</v>
      </c>
      <c r="BY684" s="6" t="s">
        <v>21</v>
      </c>
      <c r="BZ684" s="6">
        <f t="shared" si="30"/>
        <v>1</v>
      </c>
      <c r="CA684" s="6">
        <f t="shared" si="31"/>
        <v>1</v>
      </c>
      <c r="CC684" s="63" t="s">
        <v>21</v>
      </c>
      <c r="CD684" s="6" t="s">
        <v>21</v>
      </c>
      <c r="CK684" s="6" t="s">
        <v>5148</v>
      </c>
      <c r="DA684" s="6" t="s">
        <v>224</v>
      </c>
      <c r="DC684" s="6" t="s">
        <v>4434</v>
      </c>
      <c r="DD684" s="6" t="s">
        <v>206</v>
      </c>
      <c r="DF684" s="29">
        <f t="shared" si="32"/>
        <v>0</v>
      </c>
      <c r="DG684" s="6">
        <v>1</v>
      </c>
    </row>
    <row r="685" spans="1:111" ht="16" hidden="1" x14ac:dyDescent="0.2">
      <c r="A685" s="6" t="s">
        <v>165</v>
      </c>
      <c r="B685" s="25"/>
      <c r="C685" s="25"/>
      <c r="F685" s="25"/>
      <c r="G685" s="63" t="s">
        <v>23</v>
      </c>
      <c r="H685" s="6" t="s">
        <v>166</v>
      </c>
      <c r="L685" s="6" t="s">
        <v>193</v>
      </c>
      <c r="P685" s="6" t="s">
        <v>3531</v>
      </c>
      <c r="Q685" s="6" t="s">
        <v>4680</v>
      </c>
      <c r="X685" s="6">
        <v>0</v>
      </c>
      <c r="Y685" s="6">
        <v>1237</v>
      </c>
      <c r="Z685" s="6">
        <v>0</v>
      </c>
      <c r="AA685" s="6">
        <v>0</v>
      </c>
      <c r="AB685" s="6">
        <f>SUM(Table2026_09_25[[#This Row],[Number of in-person visits provided in reporting year.]:[Number of video/virtual visits provided in reporting year.]])</f>
        <v>1237</v>
      </c>
      <c r="AC685" s="6" t="s">
        <v>8469</v>
      </c>
      <c r="AD685" s="6">
        <v>0</v>
      </c>
      <c r="AE685" s="6">
        <v>0</v>
      </c>
      <c r="AF685" s="6" t="s">
        <v>8026</v>
      </c>
      <c r="AG685" s="6">
        <v>0</v>
      </c>
      <c r="AI685" s="6" t="s">
        <v>2619</v>
      </c>
      <c r="AJ685" s="6" t="s">
        <v>4859</v>
      </c>
      <c r="AK685" s="6" t="s">
        <v>8483</v>
      </c>
      <c r="AL685" s="6" t="s">
        <v>167</v>
      </c>
      <c r="AQ685" s="6" t="s">
        <v>544</v>
      </c>
      <c r="AX685" s="45"/>
      <c r="AZ685" s="6">
        <v>0</v>
      </c>
      <c r="BA685" s="6">
        <v>0</v>
      </c>
      <c r="BB685" s="45">
        <v>0</v>
      </c>
      <c r="BC685" s="6">
        <v>0</v>
      </c>
      <c r="BD685" s="6">
        <v>0</v>
      </c>
      <c r="BF685" s="6">
        <v>0</v>
      </c>
      <c r="BG685" s="45">
        <v>0</v>
      </c>
      <c r="BH685" s="45">
        <v>0</v>
      </c>
      <c r="BI685" s="6">
        <v>0</v>
      </c>
      <c r="BJ685" s="6">
        <v>0</v>
      </c>
      <c r="BK685" s="6">
        <v>0</v>
      </c>
      <c r="BL685" s="45">
        <v>0</v>
      </c>
      <c r="BM685" s="45">
        <v>0</v>
      </c>
      <c r="BN685" s="6">
        <v>0</v>
      </c>
      <c r="BO685" s="6">
        <v>0</v>
      </c>
      <c r="BP685" s="6">
        <v>0</v>
      </c>
      <c r="BQ685" s="6">
        <v>0</v>
      </c>
      <c r="BR685" s="45">
        <v>0</v>
      </c>
      <c r="BT685" s="45">
        <v>0</v>
      </c>
      <c r="BU685" s="45">
        <v>0</v>
      </c>
      <c r="BX685" s="6">
        <v>2</v>
      </c>
      <c r="BY685" s="6" t="s">
        <v>168</v>
      </c>
      <c r="BZ685" s="6">
        <f t="shared" si="30"/>
        <v>0</v>
      </c>
      <c r="CA685" s="6">
        <f t="shared" si="31"/>
        <v>2</v>
      </c>
      <c r="CC685" s="63" t="s">
        <v>4687</v>
      </c>
      <c r="CD685" s="6" t="s">
        <v>169</v>
      </c>
      <c r="CK685" s="6" t="s">
        <v>5148</v>
      </c>
      <c r="DA685" s="6" t="s">
        <v>21</v>
      </c>
      <c r="DC685" s="6" t="s">
        <v>4434</v>
      </c>
      <c r="DD685" s="6" t="s">
        <v>38</v>
      </c>
      <c r="DF685" s="29">
        <f t="shared" si="32"/>
        <v>0</v>
      </c>
      <c r="DG685" s="6">
        <v>1</v>
      </c>
    </row>
    <row r="686" spans="1:111" ht="16" hidden="1" x14ac:dyDescent="0.2">
      <c r="A686" s="6" t="s">
        <v>231</v>
      </c>
      <c r="B686" s="25"/>
      <c r="C686" s="25"/>
      <c r="F686" s="25"/>
      <c r="G686" s="63" t="s">
        <v>23</v>
      </c>
      <c r="H686" s="6" t="s">
        <v>55</v>
      </c>
      <c r="L686" s="6" t="s">
        <v>55</v>
      </c>
      <c r="P686" s="6" t="s">
        <v>3531</v>
      </c>
      <c r="Q686" s="6" t="s">
        <v>4680</v>
      </c>
      <c r="X686" s="6">
        <v>536</v>
      </c>
      <c r="Y686" s="6">
        <v>706</v>
      </c>
      <c r="Z686" s="6">
        <v>138</v>
      </c>
      <c r="AA686" s="6">
        <v>0</v>
      </c>
      <c r="AB686" s="6">
        <f>SUM(Table2026_09_25[[#This Row],[Number of in-person visits provided in reporting year.]:[Number of video/virtual visits provided in reporting year.]])</f>
        <v>844</v>
      </c>
      <c r="AC686" s="6" t="s">
        <v>8469</v>
      </c>
      <c r="AD686" s="6">
        <v>0</v>
      </c>
      <c r="AE686" s="6">
        <v>0</v>
      </c>
      <c r="AF686" s="6" t="s">
        <v>4682</v>
      </c>
      <c r="AG686" s="6">
        <v>0</v>
      </c>
      <c r="AI686" s="6" t="s">
        <v>7916</v>
      </c>
      <c r="AJ686" s="6" t="s">
        <v>232</v>
      </c>
      <c r="AK686" s="6" t="s">
        <v>8483</v>
      </c>
      <c r="AL686" s="6" t="s">
        <v>1744</v>
      </c>
      <c r="AQ686" s="6" t="s">
        <v>63</v>
      </c>
      <c r="AX686" s="45"/>
      <c r="AZ686" s="6">
        <v>0</v>
      </c>
      <c r="BA686" s="6">
        <v>0</v>
      </c>
      <c r="BB686" s="45">
        <v>0</v>
      </c>
      <c r="BC686" s="6">
        <v>0</v>
      </c>
      <c r="BD686" s="6">
        <v>0</v>
      </c>
      <c r="BF686" s="6">
        <v>0</v>
      </c>
      <c r="BG686" s="45">
        <v>0</v>
      </c>
      <c r="BH686" s="45">
        <v>0</v>
      </c>
      <c r="BI686" s="6">
        <v>0</v>
      </c>
      <c r="BJ686" s="6">
        <v>0</v>
      </c>
      <c r="BK686" s="6">
        <v>0</v>
      </c>
      <c r="BL686" s="45">
        <v>0</v>
      </c>
      <c r="BM686" s="45">
        <v>0</v>
      </c>
      <c r="BN686" s="6">
        <v>0</v>
      </c>
      <c r="BO686" s="6">
        <v>0</v>
      </c>
      <c r="BP686" s="6">
        <v>1</v>
      </c>
      <c r="BQ686" s="6">
        <v>0</v>
      </c>
      <c r="BR686" s="45">
        <v>0</v>
      </c>
      <c r="BT686" s="45">
        <v>0</v>
      </c>
      <c r="BU686" s="45">
        <v>0</v>
      </c>
      <c r="BX686" s="6">
        <v>0</v>
      </c>
      <c r="BY686" s="6" t="s">
        <v>21</v>
      </c>
      <c r="BZ686" s="6">
        <f t="shared" si="30"/>
        <v>1</v>
      </c>
      <c r="CA686" s="6">
        <f t="shared" si="31"/>
        <v>1</v>
      </c>
      <c r="CC686" s="63" t="s">
        <v>21</v>
      </c>
      <c r="CD686" s="6" t="s">
        <v>21</v>
      </c>
      <c r="CK686" s="6" t="s">
        <v>5148</v>
      </c>
      <c r="DA686" s="6" t="s">
        <v>233</v>
      </c>
      <c r="DC686" s="6" t="s">
        <v>4434</v>
      </c>
      <c r="DD686" s="6" t="s">
        <v>206</v>
      </c>
      <c r="DF686" s="29">
        <f t="shared" si="32"/>
        <v>0</v>
      </c>
      <c r="DG686" s="6">
        <v>1</v>
      </c>
    </row>
    <row r="687" spans="1:111" ht="16" hidden="1" x14ac:dyDescent="0.2">
      <c r="A687" s="6" t="s">
        <v>234</v>
      </c>
      <c r="B687" s="25"/>
      <c r="C687" s="25"/>
      <c r="F687" s="25"/>
      <c r="G687" s="63" t="s">
        <v>23</v>
      </c>
      <c r="H687" s="6" t="s">
        <v>61</v>
      </c>
      <c r="L687" s="6" t="s">
        <v>235</v>
      </c>
      <c r="P687" s="6" t="s">
        <v>3531</v>
      </c>
      <c r="Q687" s="6" t="s">
        <v>4680</v>
      </c>
      <c r="X687" s="6">
        <v>0</v>
      </c>
      <c r="Y687" s="6">
        <v>850</v>
      </c>
      <c r="Z687" s="6">
        <v>0</v>
      </c>
      <c r="AA687" s="6">
        <v>0</v>
      </c>
      <c r="AB687" s="6">
        <f>SUM(Table2026_09_25[[#This Row],[Number of in-person visits provided in reporting year.]:[Number of video/virtual visits provided in reporting year.]])</f>
        <v>850</v>
      </c>
      <c r="AC687" s="6" t="s">
        <v>8469</v>
      </c>
      <c r="AD687" s="6">
        <v>0</v>
      </c>
      <c r="AE687" s="6">
        <v>0</v>
      </c>
      <c r="AF687" s="6" t="s">
        <v>8032</v>
      </c>
      <c r="AG687" s="6">
        <v>0</v>
      </c>
      <c r="AI687" s="6" t="s">
        <v>5101</v>
      </c>
      <c r="AJ687" s="6" t="s">
        <v>149</v>
      </c>
      <c r="AK687" s="6" t="s">
        <v>8483</v>
      </c>
      <c r="AL687" s="6" t="s">
        <v>236</v>
      </c>
      <c r="AQ687" s="6" t="s">
        <v>63</v>
      </c>
      <c r="AX687" s="45"/>
      <c r="AZ687" s="6">
        <v>0</v>
      </c>
      <c r="BA687" s="6">
        <v>0</v>
      </c>
      <c r="BB687" s="45">
        <v>0</v>
      </c>
      <c r="BC687" s="6">
        <v>0</v>
      </c>
      <c r="BD687" s="6">
        <v>0</v>
      </c>
      <c r="BF687" s="6">
        <v>0</v>
      </c>
      <c r="BG687" s="45">
        <v>0</v>
      </c>
      <c r="BH687" s="45">
        <v>0</v>
      </c>
      <c r="BI687" s="6">
        <v>0</v>
      </c>
      <c r="BJ687" s="6">
        <v>0</v>
      </c>
      <c r="BK687" s="6">
        <v>0</v>
      </c>
      <c r="BL687" s="45">
        <v>0</v>
      </c>
      <c r="BM687" s="45">
        <v>0</v>
      </c>
      <c r="BN687" s="6">
        <v>0</v>
      </c>
      <c r="BO687" s="6">
        <v>0</v>
      </c>
      <c r="BP687" s="6">
        <v>2.1</v>
      </c>
      <c r="BQ687" s="6">
        <v>0</v>
      </c>
      <c r="BR687" s="45">
        <v>0</v>
      </c>
      <c r="BT687" s="45">
        <v>0</v>
      </c>
      <c r="BU687" s="45">
        <v>0</v>
      </c>
      <c r="BX687" s="6">
        <v>0</v>
      </c>
      <c r="BY687" s="6" t="s">
        <v>21</v>
      </c>
      <c r="BZ687" s="6">
        <f t="shared" si="30"/>
        <v>2.1</v>
      </c>
      <c r="CA687" s="6">
        <f t="shared" si="31"/>
        <v>2.1</v>
      </c>
      <c r="CC687" s="63" t="s">
        <v>4687</v>
      </c>
      <c r="CD687" s="6" t="s">
        <v>237</v>
      </c>
      <c r="CK687" s="6" t="s">
        <v>5148</v>
      </c>
      <c r="DA687" s="6" t="s">
        <v>238</v>
      </c>
      <c r="DC687" s="6" t="s">
        <v>4434</v>
      </c>
      <c r="DD687" s="6" t="s">
        <v>65</v>
      </c>
      <c r="DF687" s="29">
        <f t="shared" si="32"/>
        <v>0</v>
      </c>
      <c r="DG687" s="6">
        <v>1</v>
      </c>
    </row>
    <row r="688" spans="1:111" ht="16" hidden="1" x14ac:dyDescent="0.2">
      <c r="A688" s="6" t="s">
        <v>230</v>
      </c>
      <c r="B688" s="25"/>
      <c r="C688" s="25"/>
      <c r="F688" s="25"/>
      <c r="G688" s="63" t="s">
        <v>23</v>
      </c>
      <c r="H688" s="6" t="s">
        <v>226</v>
      </c>
      <c r="L688" s="6" t="s">
        <v>225</v>
      </c>
      <c r="P688" s="6" t="s">
        <v>3531</v>
      </c>
      <c r="Q688" s="6" t="s">
        <v>4680</v>
      </c>
      <c r="X688" s="6">
        <v>393</v>
      </c>
      <c r="Y688" s="6">
        <v>0</v>
      </c>
      <c r="Z688" s="6">
        <v>0</v>
      </c>
      <c r="AA688" s="6">
        <v>0</v>
      </c>
      <c r="AB688" s="6">
        <f>SUM(Table2026_09_25[[#This Row],[Number of in-person visits provided in reporting year.]:[Number of video/virtual visits provided in reporting year.]])</f>
        <v>0</v>
      </c>
      <c r="AC688" s="6" t="s">
        <v>8469</v>
      </c>
      <c r="AD688" s="6">
        <v>0</v>
      </c>
      <c r="AE688" s="6">
        <v>0</v>
      </c>
      <c r="AG688" s="6">
        <v>0</v>
      </c>
      <c r="AI688" s="6" t="s">
        <v>7145</v>
      </c>
      <c r="AJ688" s="6" t="s">
        <v>7146</v>
      </c>
      <c r="AK688" s="6" t="s">
        <v>8483</v>
      </c>
      <c r="AL688" s="6" t="s">
        <v>227</v>
      </c>
      <c r="AQ688" s="6" t="s">
        <v>63</v>
      </c>
      <c r="AX688" s="45"/>
      <c r="AZ688" s="6">
        <v>0</v>
      </c>
      <c r="BA688" s="6">
        <v>0</v>
      </c>
      <c r="BB688" s="45">
        <v>0</v>
      </c>
      <c r="BC688" s="6">
        <v>0</v>
      </c>
      <c r="BD688" s="6">
        <v>0</v>
      </c>
      <c r="BF688" s="6">
        <v>0</v>
      </c>
      <c r="BG688" s="45">
        <v>0</v>
      </c>
      <c r="BH688" s="45">
        <v>0</v>
      </c>
      <c r="BI688" s="6">
        <v>0</v>
      </c>
      <c r="BJ688" s="6">
        <v>0</v>
      </c>
      <c r="BK688" s="6">
        <v>0</v>
      </c>
      <c r="BL688" s="45">
        <v>0</v>
      </c>
      <c r="BM688" s="45">
        <v>0</v>
      </c>
      <c r="BN688" s="6">
        <v>0</v>
      </c>
      <c r="BO688" s="6">
        <v>0</v>
      </c>
      <c r="BP688" s="6">
        <v>1.4</v>
      </c>
      <c r="BQ688" s="6">
        <v>0</v>
      </c>
      <c r="BR688" s="45">
        <v>0</v>
      </c>
      <c r="BT688" s="45">
        <v>0</v>
      </c>
      <c r="BU688" s="45">
        <v>0</v>
      </c>
      <c r="BX688" s="6">
        <v>0</v>
      </c>
      <c r="BY688" s="6" t="s">
        <v>21</v>
      </c>
      <c r="BZ688" s="6">
        <f t="shared" si="30"/>
        <v>1.4</v>
      </c>
      <c r="CA688" s="6">
        <f t="shared" si="31"/>
        <v>1.4</v>
      </c>
      <c r="CC688" s="63" t="s">
        <v>21</v>
      </c>
      <c r="CD688" s="6" t="s">
        <v>21</v>
      </c>
      <c r="CK688" s="6" t="s">
        <v>5148</v>
      </c>
      <c r="DA688" s="6" t="s">
        <v>228</v>
      </c>
      <c r="DC688" s="6" t="s">
        <v>4434</v>
      </c>
      <c r="DD688" s="6" t="s">
        <v>164</v>
      </c>
      <c r="DF688" s="29">
        <f t="shared" si="32"/>
        <v>0</v>
      </c>
      <c r="DG688" s="6">
        <v>1</v>
      </c>
    </row>
    <row r="689" spans="1:111" ht="16" hidden="1" x14ac:dyDescent="0.2">
      <c r="A689" s="6" t="s">
        <v>264</v>
      </c>
      <c r="B689" s="25"/>
      <c r="C689" s="25"/>
      <c r="F689" s="25"/>
      <c r="G689" s="63" t="s">
        <v>23</v>
      </c>
      <c r="H689" s="6" t="s">
        <v>4902</v>
      </c>
      <c r="L689" s="6" t="s">
        <v>265</v>
      </c>
      <c r="P689" s="6" t="s">
        <v>3531</v>
      </c>
      <c r="Q689" s="6" t="s">
        <v>4680</v>
      </c>
      <c r="X689" s="6">
        <v>961</v>
      </c>
      <c r="Y689" s="6">
        <v>1121</v>
      </c>
      <c r="Z689" s="6">
        <v>195</v>
      </c>
      <c r="AA689" s="6">
        <v>0</v>
      </c>
      <c r="AB689" s="6">
        <f>SUM(Table2026_09_25[[#This Row],[Number of in-person visits provided in reporting year.]:[Number of video/virtual visits provided in reporting year.]])</f>
        <v>1316</v>
      </c>
      <c r="AC689" s="6" t="s">
        <v>8469</v>
      </c>
      <c r="AD689" s="6">
        <v>0</v>
      </c>
      <c r="AE689" s="6">
        <v>0</v>
      </c>
      <c r="AF689" s="6" t="s">
        <v>8026</v>
      </c>
      <c r="AG689" s="6">
        <v>0</v>
      </c>
      <c r="AI689" s="6" t="s">
        <v>770</v>
      </c>
      <c r="AJ689" s="6" t="s">
        <v>43</v>
      </c>
      <c r="AK689" s="6" t="s">
        <v>8483</v>
      </c>
      <c r="AL689" s="6" t="s">
        <v>267</v>
      </c>
      <c r="AQ689" s="6" t="s">
        <v>43</v>
      </c>
      <c r="AX689" s="45"/>
      <c r="AZ689" s="6">
        <v>0</v>
      </c>
      <c r="BA689" s="6">
        <v>0</v>
      </c>
      <c r="BB689" s="45">
        <v>0</v>
      </c>
      <c r="BC689" s="6">
        <v>0</v>
      </c>
      <c r="BD689" s="6">
        <v>0</v>
      </c>
      <c r="BF689" s="6">
        <v>0</v>
      </c>
      <c r="BG689" s="45">
        <v>0</v>
      </c>
      <c r="BH689" s="45">
        <v>0</v>
      </c>
      <c r="BI689" s="6">
        <v>0</v>
      </c>
      <c r="BJ689" s="6">
        <v>0</v>
      </c>
      <c r="BK689" s="6">
        <v>0</v>
      </c>
      <c r="BL689" s="45">
        <v>0</v>
      </c>
      <c r="BM689" s="45">
        <v>0</v>
      </c>
      <c r="BN689" s="6">
        <v>0</v>
      </c>
      <c r="BO689" s="6">
        <v>0</v>
      </c>
      <c r="BP689" s="6">
        <v>1.2</v>
      </c>
      <c r="BQ689" s="6">
        <v>0</v>
      </c>
      <c r="BR689" s="45">
        <v>0</v>
      </c>
      <c r="BT689" s="45">
        <v>0</v>
      </c>
      <c r="BU689" s="45">
        <v>0</v>
      </c>
      <c r="BX689" s="6">
        <v>0</v>
      </c>
      <c r="BY689" s="6" t="s">
        <v>21</v>
      </c>
      <c r="BZ689" s="6">
        <f t="shared" si="30"/>
        <v>1.2</v>
      </c>
      <c r="CA689" s="6">
        <f t="shared" si="31"/>
        <v>1.2</v>
      </c>
      <c r="CC689" s="63" t="s">
        <v>4753</v>
      </c>
      <c r="CD689" s="6" t="s">
        <v>268</v>
      </c>
      <c r="CK689" s="6" t="s">
        <v>5148</v>
      </c>
      <c r="DA689" s="6" t="s">
        <v>269</v>
      </c>
      <c r="DC689" s="6" t="s">
        <v>4434</v>
      </c>
      <c r="DD689" s="6" t="s">
        <v>270</v>
      </c>
      <c r="DF689" s="29">
        <f t="shared" si="32"/>
        <v>0</v>
      </c>
      <c r="DG689" s="6">
        <v>1</v>
      </c>
    </row>
    <row r="690" spans="1:111" ht="16" hidden="1" x14ac:dyDescent="0.2">
      <c r="A690" s="6" t="s">
        <v>273</v>
      </c>
      <c r="B690" s="25"/>
      <c r="C690" s="25"/>
      <c r="F690" s="25"/>
      <c r="G690" s="63" t="s">
        <v>23</v>
      </c>
      <c r="H690" s="6" t="s">
        <v>7037</v>
      </c>
      <c r="L690" s="6" t="s">
        <v>193</v>
      </c>
      <c r="P690" s="6" t="s">
        <v>3531</v>
      </c>
      <c r="Q690" s="6" t="s">
        <v>4680</v>
      </c>
      <c r="X690" s="6">
        <v>849</v>
      </c>
      <c r="Y690" s="6">
        <v>0</v>
      </c>
      <c r="Z690" s="6">
        <v>0</v>
      </c>
      <c r="AA690" s="6">
        <v>0</v>
      </c>
      <c r="AB690" s="6">
        <f>SUM(Table2026_09_25[[#This Row],[Number of in-person visits provided in reporting year.]:[Number of video/virtual visits provided in reporting year.]])</f>
        <v>0</v>
      </c>
      <c r="AC690" s="6" t="s">
        <v>8469</v>
      </c>
      <c r="AD690" s="6">
        <v>0</v>
      </c>
      <c r="AE690" s="6">
        <v>0</v>
      </c>
      <c r="AG690" s="6">
        <v>0</v>
      </c>
      <c r="AI690" s="6" t="s">
        <v>7038</v>
      </c>
      <c r="AJ690" s="6" t="s">
        <v>149</v>
      </c>
      <c r="AK690" s="6" t="s">
        <v>8483</v>
      </c>
      <c r="AL690" s="6" t="s">
        <v>275</v>
      </c>
      <c r="AQ690" s="6" t="s">
        <v>63</v>
      </c>
      <c r="AX690" s="45"/>
      <c r="AZ690" s="6">
        <v>0</v>
      </c>
      <c r="BA690" s="6">
        <v>0</v>
      </c>
      <c r="BB690" s="45">
        <v>0</v>
      </c>
      <c r="BC690" s="6">
        <v>0</v>
      </c>
      <c r="BD690" s="6">
        <v>0</v>
      </c>
      <c r="BF690" s="6">
        <v>0</v>
      </c>
      <c r="BG690" s="45">
        <v>0</v>
      </c>
      <c r="BH690" s="45">
        <v>0</v>
      </c>
      <c r="BI690" s="6">
        <v>0</v>
      </c>
      <c r="BJ690" s="6">
        <v>0</v>
      </c>
      <c r="BK690" s="6">
        <v>0</v>
      </c>
      <c r="BL690" s="45">
        <v>0</v>
      </c>
      <c r="BM690" s="45">
        <v>0</v>
      </c>
      <c r="BN690" s="6">
        <v>0</v>
      </c>
      <c r="BO690" s="6">
        <v>0</v>
      </c>
      <c r="BP690" s="6">
        <v>1.4</v>
      </c>
      <c r="BQ690" s="6">
        <v>0</v>
      </c>
      <c r="BR690" s="45">
        <v>0</v>
      </c>
      <c r="BT690" s="45">
        <v>0</v>
      </c>
      <c r="BU690" s="45">
        <v>0</v>
      </c>
      <c r="BX690" s="6">
        <v>0</v>
      </c>
      <c r="BY690" s="6" t="s">
        <v>21</v>
      </c>
      <c r="BZ690" s="6">
        <f t="shared" si="30"/>
        <v>1.4</v>
      </c>
      <c r="CA690" s="6">
        <f t="shared" si="31"/>
        <v>1.4</v>
      </c>
      <c r="CC690" s="63" t="s">
        <v>21</v>
      </c>
      <c r="CD690" s="6" t="s">
        <v>21</v>
      </c>
      <c r="CK690" s="6" t="s">
        <v>5148</v>
      </c>
      <c r="DA690" s="6" t="s">
        <v>21</v>
      </c>
      <c r="DC690" s="6" t="s">
        <v>4434</v>
      </c>
      <c r="DD690" s="6" t="s">
        <v>164</v>
      </c>
      <c r="DF690" s="29">
        <f t="shared" si="32"/>
        <v>0</v>
      </c>
      <c r="DG690" s="6">
        <v>1</v>
      </c>
    </row>
    <row r="691" spans="1:111" ht="16" hidden="1" x14ac:dyDescent="0.2">
      <c r="A691" s="6" t="s">
        <v>276</v>
      </c>
      <c r="B691" s="25"/>
      <c r="C691" s="25"/>
      <c r="F691" s="25"/>
      <c r="G691" s="63" t="s">
        <v>23</v>
      </c>
      <c r="H691" s="6" t="s">
        <v>278</v>
      </c>
      <c r="L691" s="6" t="s">
        <v>277</v>
      </c>
      <c r="P691" s="6" t="s">
        <v>3531</v>
      </c>
      <c r="Q691" s="6" t="s">
        <v>4680</v>
      </c>
      <c r="X691" s="6">
        <v>440</v>
      </c>
      <c r="Y691" s="6">
        <v>0</v>
      </c>
      <c r="Z691" s="6">
        <v>0</v>
      </c>
      <c r="AA691" s="6">
        <v>0</v>
      </c>
      <c r="AB691" s="6">
        <f>SUM(Table2026_09_25[[#This Row],[Number of in-person visits provided in reporting year.]:[Number of video/virtual visits provided in reporting year.]])</f>
        <v>0</v>
      </c>
      <c r="AC691" s="6" t="s">
        <v>8469</v>
      </c>
      <c r="AD691" s="6">
        <v>0</v>
      </c>
      <c r="AE691" s="6">
        <v>0</v>
      </c>
      <c r="AF691" s="6" t="s">
        <v>4682</v>
      </c>
      <c r="AG691" s="6">
        <v>0</v>
      </c>
      <c r="AI691" s="6" t="s">
        <v>6445</v>
      </c>
      <c r="AJ691" s="6" t="s">
        <v>328</v>
      </c>
      <c r="AK691" s="6" t="s">
        <v>8483</v>
      </c>
      <c r="AL691" s="6" t="s">
        <v>279</v>
      </c>
      <c r="AQ691" s="6" t="s">
        <v>1289</v>
      </c>
      <c r="AX691" s="45"/>
      <c r="AZ691" s="6">
        <v>0</v>
      </c>
      <c r="BA691" s="6">
        <v>0</v>
      </c>
      <c r="BB691" s="45">
        <v>0</v>
      </c>
      <c r="BC691" s="6">
        <v>0</v>
      </c>
      <c r="BD691" s="6">
        <v>0</v>
      </c>
      <c r="BF691" s="6">
        <v>0</v>
      </c>
      <c r="BG691" s="45">
        <v>0</v>
      </c>
      <c r="BH691" s="45">
        <v>0</v>
      </c>
      <c r="BI691" s="6">
        <v>0</v>
      </c>
      <c r="BJ691" s="6">
        <v>0</v>
      </c>
      <c r="BK691" s="6">
        <v>0</v>
      </c>
      <c r="BL691" s="45">
        <v>0</v>
      </c>
      <c r="BM691" s="45">
        <v>0</v>
      </c>
      <c r="BN691" s="6">
        <v>0</v>
      </c>
      <c r="BO691" s="6">
        <v>0</v>
      </c>
      <c r="BP691" s="6">
        <v>1</v>
      </c>
      <c r="BQ691" s="6">
        <v>0</v>
      </c>
      <c r="BR691" s="45">
        <v>0</v>
      </c>
      <c r="BT691" s="45">
        <v>0</v>
      </c>
      <c r="BU691" s="45">
        <v>0</v>
      </c>
      <c r="BX691" s="6">
        <v>0</v>
      </c>
      <c r="BY691" s="6" t="s">
        <v>21</v>
      </c>
      <c r="BZ691" s="6">
        <f t="shared" si="30"/>
        <v>1</v>
      </c>
      <c r="CA691" s="6">
        <f t="shared" si="31"/>
        <v>1</v>
      </c>
      <c r="CC691" s="63" t="s">
        <v>4687</v>
      </c>
      <c r="CD691" s="6" t="s">
        <v>280</v>
      </c>
      <c r="CK691" s="6" t="s">
        <v>5148</v>
      </c>
      <c r="DA691" s="6" t="s">
        <v>281</v>
      </c>
      <c r="DC691" s="6" t="s">
        <v>4434</v>
      </c>
      <c r="DD691" s="6" t="s">
        <v>2449</v>
      </c>
      <c r="DF691" s="29">
        <f t="shared" si="32"/>
        <v>0</v>
      </c>
      <c r="DG691" s="6">
        <v>1</v>
      </c>
    </row>
    <row r="692" spans="1:111" ht="16" hidden="1" x14ac:dyDescent="0.2">
      <c r="A692" s="6" t="s">
        <v>161</v>
      </c>
      <c r="B692" s="25"/>
      <c r="C692" s="25"/>
      <c r="F692" s="25"/>
      <c r="G692" s="63" t="s">
        <v>23</v>
      </c>
      <c r="H692" s="6" t="s">
        <v>162</v>
      </c>
      <c r="L692" s="6" t="s">
        <v>193</v>
      </c>
      <c r="P692" s="6" t="s">
        <v>3531</v>
      </c>
      <c r="Q692" s="6" t="s">
        <v>4680</v>
      </c>
      <c r="X692" s="6">
        <v>173</v>
      </c>
      <c r="Y692" s="6">
        <v>0</v>
      </c>
      <c r="Z692" s="6">
        <v>0</v>
      </c>
      <c r="AA692" s="6">
        <v>0</v>
      </c>
      <c r="AB692" s="6">
        <f>SUM(Table2026_09_25[[#This Row],[Number of in-person visits provided in reporting year.]:[Number of video/virtual visits provided in reporting year.]])</f>
        <v>0</v>
      </c>
      <c r="AC692" s="6" t="s">
        <v>8469</v>
      </c>
      <c r="AD692" s="6">
        <v>0</v>
      </c>
      <c r="AE692" s="6">
        <v>0</v>
      </c>
      <c r="AG692" s="6">
        <v>0</v>
      </c>
      <c r="AI692" s="6" t="s">
        <v>8033</v>
      </c>
      <c r="AJ692" s="6" t="s">
        <v>8034</v>
      </c>
      <c r="AK692" s="6" t="s">
        <v>8483</v>
      </c>
      <c r="AL692" s="6" t="s">
        <v>163</v>
      </c>
      <c r="AQ692" s="6" t="s">
        <v>63</v>
      </c>
      <c r="AX692" s="45"/>
      <c r="AZ692" s="6">
        <v>0</v>
      </c>
      <c r="BA692" s="6">
        <v>0</v>
      </c>
      <c r="BB692" s="45">
        <v>0</v>
      </c>
      <c r="BC692" s="6">
        <v>0</v>
      </c>
      <c r="BD692" s="6">
        <v>0</v>
      </c>
      <c r="BF692" s="6">
        <v>0</v>
      </c>
      <c r="BG692" s="45">
        <v>0</v>
      </c>
      <c r="BH692" s="45">
        <v>0</v>
      </c>
      <c r="BI692" s="6">
        <v>0</v>
      </c>
      <c r="BJ692" s="6">
        <v>0</v>
      </c>
      <c r="BK692" s="6">
        <v>0</v>
      </c>
      <c r="BL692" s="45">
        <v>0</v>
      </c>
      <c r="BM692" s="45">
        <v>0</v>
      </c>
      <c r="BN692" s="6">
        <v>0</v>
      </c>
      <c r="BO692" s="6">
        <v>0</v>
      </c>
      <c r="BP692" s="6">
        <v>0.4</v>
      </c>
      <c r="BQ692" s="6">
        <v>0</v>
      </c>
      <c r="BR692" s="45">
        <v>0</v>
      </c>
      <c r="BT692" s="45">
        <v>0</v>
      </c>
      <c r="BU692" s="45">
        <v>0</v>
      </c>
      <c r="BX692" s="6">
        <v>0</v>
      </c>
      <c r="BY692" s="6" t="s">
        <v>21</v>
      </c>
      <c r="BZ692" s="6">
        <f t="shared" si="30"/>
        <v>0.4</v>
      </c>
      <c r="CA692" s="6">
        <f t="shared" si="31"/>
        <v>0.4</v>
      </c>
      <c r="CC692" s="63" t="s">
        <v>21</v>
      </c>
      <c r="CD692" s="6" t="s">
        <v>21</v>
      </c>
      <c r="CK692" s="6" t="s">
        <v>5148</v>
      </c>
      <c r="DA692" s="6" t="s">
        <v>21</v>
      </c>
      <c r="DC692" s="6" t="s">
        <v>4434</v>
      </c>
      <c r="DD692" s="6" t="s">
        <v>164</v>
      </c>
      <c r="DF692" s="29">
        <f t="shared" si="32"/>
        <v>0</v>
      </c>
      <c r="DG692" s="6">
        <v>1</v>
      </c>
    </row>
    <row r="693" spans="1:111" ht="16" hidden="1" x14ac:dyDescent="0.2">
      <c r="A693" s="6" t="s">
        <v>170</v>
      </c>
      <c r="B693" s="25"/>
      <c r="C693" s="25"/>
      <c r="F693" s="25"/>
      <c r="G693" s="63" t="s">
        <v>23</v>
      </c>
      <c r="H693" s="6" t="s">
        <v>172</v>
      </c>
      <c r="L693" s="6" t="s">
        <v>171</v>
      </c>
      <c r="P693" s="6" t="s">
        <v>3531</v>
      </c>
      <c r="Q693" s="6" t="s">
        <v>4680</v>
      </c>
      <c r="X693" s="6">
        <v>356</v>
      </c>
      <c r="Y693" s="6">
        <v>356</v>
      </c>
      <c r="Z693" s="6">
        <v>0</v>
      </c>
      <c r="AA693" s="6">
        <v>0</v>
      </c>
      <c r="AB693" s="6">
        <f>SUM(Table2026_09_25[[#This Row],[Number of in-person visits provided in reporting year.]:[Number of video/virtual visits provided in reporting year.]])</f>
        <v>356</v>
      </c>
      <c r="AC693" s="6" t="s">
        <v>8469</v>
      </c>
      <c r="AD693" s="6">
        <v>0</v>
      </c>
      <c r="AE693" s="6">
        <v>0</v>
      </c>
      <c r="AF693" s="6" t="s">
        <v>4682</v>
      </c>
      <c r="AG693" s="6">
        <v>0</v>
      </c>
      <c r="AI693" s="6" t="s">
        <v>6330</v>
      </c>
      <c r="AJ693" s="6" t="s">
        <v>5325</v>
      </c>
      <c r="AK693" s="6" t="s">
        <v>8483</v>
      </c>
      <c r="AL693" s="6" t="s">
        <v>1828</v>
      </c>
      <c r="AQ693" s="6" t="s">
        <v>63</v>
      </c>
      <c r="AX693" s="45"/>
      <c r="AZ693" s="6">
        <v>0</v>
      </c>
      <c r="BA693" s="6">
        <v>0</v>
      </c>
      <c r="BB693" s="45">
        <v>0</v>
      </c>
      <c r="BC693" s="6">
        <v>0</v>
      </c>
      <c r="BD693" s="6">
        <v>0</v>
      </c>
      <c r="BF693" s="6">
        <v>0</v>
      </c>
      <c r="BG693" s="45">
        <v>0</v>
      </c>
      <c r="BH693" s="45">
        <v>0</v>
      </c>
      <c r="BI693" s="6">
        <v>0</v>
      </c>
      <c r="BJ693" s="6">
        <v>0</v>
      </c>
      <c r="BK693" s="6">
        <v>0</v>
      </c>
      <c r="BL693" s="45">
        <v>0</v>
      </c>
      <c r="BM693" s="45">
        <v>0</v>
      </c>
      <c r="BN693" s="6">
        <v>0</v>
      </c>
      <c r="BO693" s="6">
        <v>0</v>
      </c>
      <c r="BP693" s="6">
        <v>0.8</v>
      </c>
      <c r="BQ693" s="6">
        <v>0</v>
      </c>
      <c r="BR693" s="45">
        <v>0</v>
      </c>
      <c r="BT693" s="45">
        <v>0</v>
      </c>
      <c r="BU693" s="45">
        <v>0</v>
      </c>
      <c r="BX693" s="6">
        <v>0</v>
      </c>
      <c r="BY693" s="6" t="s">
        <v>21</v>
      </c>
      <c r="BZ693" s="6">
        <f t="shared" si="30"/>
        <v>0.8</v>
      </c>
      <c r="CA693" s="6">
        <f t="shared" si="31"/>
        <v>0.8</v>
      </c>
      <c r="CC693" s="63" t="s">
        <v>4687</v>
      </c>
      <c r="CD693" s="6" t="s">
        <v>64</v>
      </c>
      <c r="CK693" s="6" t="s">
        <v>5148</v>
      </c>
      <c r="DA693" s="6" t="s">
        <v>173</v>
      </c>
      <c r="DC693" s="6" t="s">
        <v>4434</v>
      </c>
      <c r="DD693" s="6" t="s">
        <v>174</v>
      </c>
      <c r="DF693" s="29">
        <f t="shared" si="32"/>
        <v>0</v>
      </c>
      <c r="DG693" s="6">
        <v>1</v>
      </c>
    </row>
    <row r="694" spans="1:111" ht="16" hidden="1" x14ac:dyDescent="0.2">
      <c r="A694" s="6" t="s">
        <v>190</v>
      </c>
      <c r="B694" s="25"/>
      <c r="C694" s="25"/>
      <c r="F694" s="25"/>
      <c r="G694" s="63" t="s">
        <v>23</v>
      </c>
      <c r="H694" s="6" t="s">
        <v>8035</v>
      </c>
      <c r="L694" s="6" t="s">
        <v>193</v>
      </c>
      <c r="P694" s="6" t="s">
        <v>3531</v>
      </c>
      <c r="Q694" s="6" t="s">
        <v>4680</v>
      </c>
      <c r="X694" s="6">
        <v>112</v>
      </c>
      <c r="Y694" s="6">
        <v>0</v>
      </c>
      <c r="Z694" s="6">
        <v>0</v>
      </c>
      <c r="AA694" s="6">
        <v>0</v>
      </c>
      <c r="AB694" s="6">
        <f>SUM(Table2026_09_25[[#This Row],[Number of in-person visits provided in reporting year.]:[Number of video/virtual visits provided in reporting year.]])</f>
        <v>0</v>
      </c>
      <c r="AC694" s="6" t="s">
        <v>8469</v>
      </c>
      <c r="AD694" s="6">
        <v>0</v>
      </c>
      <c r="AE694" s="6">
        <v>0</v>
      </c>
      <c r="AG694" s="6">
        <v>0</v>
      </c>
      <c r="AI694" s="6" t="s">
        <v>8036</v>
      </c>
      <c r="AJ694" s="6" t="s">
        <v>8037</v>
      </c>
      <c r="AK694" s="6" t="s">
        <v>8483</v>
      </c>
      <c r="AL694" s="6" t="s">
        <v>191</v>
      </c>
      <c r="AQ694" s="6" t="s">
        <v>63</v>
      </c>
      <c r="AX694" s="45"/>
      <c r="AZ694" s="6">
        <v>0</v>
      </c>
      <c r="BA694" s="6">
        <v>0</v>
      </c>
      <c r="BB694" s="45">
        <v>0</v>
      </c>
      <c r="BC694" s="6">
        <v>0</v>
      </c>
      <c r="BD694" s="6">
        <v>0</v>
      </c>
      <c r="BF694" s="6">
        <v>0</v>
      </c>
      <c r="BG694" s="45">
        <v>0</v>
      </c>
      <c r="BH694" s="45">
        <v>0</v>
      </c>
      <c r="BI694" s="6">
        <v>0</v>
      </c>
      <c r="BJ694" s="6">
        <v>0</v>
      </c>
      <c r="BK694" s="6">
        <v>0</v>
      </c>
      <c r="BL694" s="45">
        <v>0</v>
      </c>
      <c r="BM694" s="45">
        <v>0</v>
      </c>
      <c r="BN694" s="6">
        <v>0</v>
      </c>
      <c r="BO694" s="6">
        <v>0</v>
      </c>
      <c r="BP694" s="6">
        <v>0.4</v>
      </c>
      <c r="BQ694" s="6">
        <v>0</v>
      </c>
      <c r="BR694" s="45">
        <v>0</v>
      </c>
      <c r="BT694" s="45">
        <v>0</v>
      </c>
      <c r="BU694" s="45">
        <v>0</v>
      </c>
      <c r="BX694" s="6">
        <v>0</v>
      </c>
      <c r="BY694" s="6" t="s">
        <v>21</v>
      </c>
      <c r="BZ694" s="6">
        <f t="shared" si="30"/>
        <v>0.4</v>
      </c>
      <c r="CA694" s="6">
        <f t="shared" si="31"/>
        <v>0.4</v>
      </c>
      <c r="CC694" s="63" t="s">
        <v>21</v>
      </c>
      <c r="CD694" s="6" t="s">
        <v>21</v>
      </c>
      <c r="CK694" s="6" t="s">
        <v>5148</v>
      </c>
      <c r="DA694" s="6" t="s">
        <v>21</v>
      </c>
      <c r="DC694" s="6" t="s">
        <v>4434</v>
      </c>
      <c r="DD694" s="6" t="s">
        <v>164</v>
      </c>
      <c r="DF694" s="29">
        <f t="shared" si="32"/>
        <v>0</v>
      </c>
      <c r="DG694" s="6">
        <v>1</v>
      </c>
    </row>
    <row r="695" spans="1:111" ht="16" hidden="1" x14ac:dyDescent="0.2">
      <c r="A695" s="6" t="s">
        <v>192</v>
      </c>
      <c r="B695" s="25"/>
      <c r="C695" s="25"/>
      <c r="F695" s="25"/>
      <c r="G695" s="63" t="s">
        <v>23</v>
      </c>
      <c r="H695" s="6" t="s">
        <v>7809</v>
      </c>
      <c r="L695" s="6" t="s">
        <v>193</v>
      </c>
      <c r="P695" s="6" t="s">
        <v>3531</v>
      </c>
      <c r="Q695" s="6" t="s">
        <v>4680</v>
      </c>
      <c r="X695" s="6">
        <v>888</v>
      </c>
      <c r="Y695" s="6">
        <v>0</v>
      </c>
      <c r="Z695" s="6">
        <v>0</v>
      </c>
      <c r="AA695" s="6">
        <v>0</v>
      </c>
      <c r="AB695" s="6">
        <f>SUM(Table2026_09_25[[#This Row],[Number of in-person visits provided in reporting year.]:[Number of video/virtual visits provided in reporting year.]])</f>
        <v>0</v>
      </c>
      <c r="AC695" s="6" t="s">
        <v>8469</v>
      </c>
      <c r="AD695" s="6">
        <v>0</v>
      </c>
      <c r="AE695" s="6">
        <v>0</v>
      </c>
      <c r="AG695" s="6">
        <v>0</v>
      </c>
      <c r="AI695" s="6" t="s">
        <v>2575</v>
      </c>
      <c r="AJ695" s="6" t="s">
        <v>149</v>
      </c>
      <c r="AK695" s="6" t="s">
        <v>8483</v>
      </c>
      <c r="AL695" s="6" t="s">
        <v>195</v>
      </c>
      <c r="AQ695" s="6" t="s">
        <v>63</v>
      </c>
      <c r="AX695" s="45"/>
      <c r="AZ695" s="6">
        <v>0</v>
      </c>
      <c r="BA695" s="6">
        <v>0</v>
      </c>
      <c r="BB695" s="45">
        <v>0</v>
      </c>
      <c r="BC695" s="6">
        <v>0</v>
      </c>
      <c r="BD695" s="6">
        <v>0</v>
      </c>
      <c r="BF695" s="6">
        <v>0</v>
      </c>
      <c r="BG695" s="45">
        <v>0</v>
      </c>
      <c r="BH695" s="45">
        <v>0</v>
      </c>
      <c r="BI695" s="6">
        <v>0</v>
      </c>
      <c r="BJ695" s="6">
        <v>0</v>
      </c>
      <c r="BK695" s="6">
        <v>0</v>
      </c>
      <c r="BL695" s="45">
        <v>0</v>
      </c>
      <c r="BM695" s="45">
        <v>0</v>
      </c>
      <c r="BN695" s="6">
        <v>0</v>
      </c>
      <c r="BO695" s="6">
        <v>0</v>
      </c>
      <c r="BP695" s="6">
        <v>2</v>
      </c>
      <c r="BQ695" s="6">
        <v>0</v>
      </c>
      <c r="BR695" s="45">
        <v>0</v>
      </c>
      <c r="BT695" s="45">
        <v>0</v>
      </c>
      <c r="BU695" s="45">
        <v>0</v>
      </c>
      <c r="BX695" s="6">
        <v>0</v>
      </c>
      <c r="BY695" s="6" t="s">
        <v>21</v>
      </c>
      <c r="BZ695" s="6">
        <f t="shared" si="30"/>
        <v>2</v>
      </c>
      <c r="CA695" s="6">
        <f t="shared" si="31"/>
        <v>2</v>
      </c>
      <c r="CC695" s="63" t="s">
        <v>21</v>
      </c>
      <c r="CD695" s="6" t="s">
        <v>21</v>
      </c>
      <c r="CK695" s="6" t="s">
        <v>5148</v>
      </c>
      <c r="DA695" s="6" t="s">
        <v>21</v>
      </c>
      <c r="DC695" s="6" t="s">
        <v>4434</v>
      </c>
      <c r="DD695" s="6" t="s">
        <v>196</v>
      </c>
      <c r="DF695" s="29">
        <f t="shared" si="32"/>
        <v>0</v>
      </c>
      <c r="DG695" s="6">
        <v>1</v>
      </c>
    </row>
    <row r="696" spans="1:111" ht="16" hidden="1" x14ac:dyDescent="0.2">
      <c r="A696" s="6" t="s">
        <v>258</v>
      </c>
      <c r="B696" s="25"/>
      <c r="C696" s="25"/>
      <c r="F696" s="25"/>
      <c r="G696" s="63" t="s">
        <v>23</v>
      </c>
      <c r="H696" s="6" t="s">
        <v>5392</v>
      </c>
      <c r="L696" s="6" t="s">
        <v>193</v>
      </c>
      <c r="P696" s="6" t="s">
        <v>3531</v>
      </c>
      <c r="Q696" s="6" t="s">
        <v>4680</v>
      </c>
      <c r="X696" s="6">
        <v>0</v>
      </c>
      <c r="Y696" s="6">
        <v>1019</v>
      </c>
      <c r="Z696" s="6">
        <v>0</v>
      </c>
      <c r="AA696" s="6">
        <v>0</v>
      </c>
      <c r="AB696" s="6">
        <f>SUM(Table2026_09_25[[#This Row],[Number of in-person visits provided in reporting year.]:[Number of video/virtual visits provided in reporting year.]])</f>
        <v>1019</v>
      </c>
      <c r="AC696" s="6" t="s">
        <v>8469</v>
      </c>
      <c r="AD696" s="6">
        <v>0</v>
      </c>
      <c r="AE696" s="6">
        <v>0</v>
      </c>
      <c r="AF696" s="6" t="s">
        <v>8026</v>
      </c>
      <c r="AG696" s="6">
        <v>0</v>
      </c>
      <c r="AI696" s="6" t="s">
        <v>5394</v>
      </c>
      <c r="AJ696" s="6" t="s">
        <v>4851</v>
      </c>
      <c r="AK696" s="6" t="s">
        <v>8483</v>
      </c>
      <c r="AL696" s="6" t="s">
        <v>260</v>
      </c>
      <c r="AQ696" s="6" t="s">
        <v>544</v>
      </c>
      <c r="AX696" s="45"/>
      <c r="AZ696" s="6">
        <v>0</v>
      </c>
      <c r="BA696" s="6">
        <v>0</v>
      </c>
      <c r="BB696" s="45">
        <v>0</v>
      </c>
      <c r="BC696" s="6">
        <v>0</v>
      </c>
      <c r="BD696" s="6">
        <v>0</v>
      </c>
      <c r="BF696" s="6">
        <v>0</v>
      </c>
      <c r="BG696" s="45">
        <v>0</v>
      </c>
      <c r="BH696" s="45">
        <v>0</v>
      </c>
      <c r="BI696" s="6">
        <v>0</v>
      </c>
      <c r="BJ696" s="6">
        <v>0</v>
      </c>
      <c r="BK696" s="6">
        <v>0</v>
      </c>
      <c r="BL696" s="45">
        <v>0</v>
      </c>
      <c r="BM696" s="45">
        <v>0</v>
      </c>
      <c r="BN696" s="6">
        <v>0</v>
      </c>
      <c r="BO696" s="6">
        <v>0</v>
      </c>
      <c r="BP696" s="6">
        <v>0</v>
      </c>
      <c r="BQ696" s="6">
        <v>0</v>
      </c>
      <c r="BR696" s="45">
        <v>0</v>
      </c>
      <c r="BT696" s="45">
        <v>0</v>
      </c>
      <c r="BU696" s="45">
        <v>0</v>
      </c>
      <c r="BX696" s="6">
        <v>2</v>
      </c>
      <c r="BY696" s="6" t="s">
        <v>168</v>
      </c>
      <c r="BZ696" s="6">
        <f t="shared" si="30"/>
        <v>0</v>
      </c>
      <c r="CA696" s="6">
        <f t="shared" si="31"/>
        <v>2</v>
      </c>
      <c r="CC696" s="63" t="s">
        <v>4687</v>
      </c>
      <c r="CD696" s="6" t="s">
        <v>261</v>
      </c>
      <c r="CK696" s="6" t="s">
        <v>5148</v>
      </c>
      <c r="DA696" s="6" t="s">
        <v>21</v>
      </c>
      <c r="DC696" s="6" t="s">
        <v>4434</v>
      </c>
      <c r="DD696" s="6" t="s">
        <v>38</v>
      </c>
      <c r="DF696" s="29">
        <f t="shared" si="32"/>
        <v>0</v>
      </c>
      <c r="DG696" s="6">
        <v>1</v>
      </c>
    </row>
    <row r="697" spans="1:111" ht="16" hidden="1" x14ac:dyDescent="0.2">
      <c r="A697" s="6" t="s">
        <v>210</v>
      </c>
      <c r="B697" s="25"/>
      <c r="C697" s="25"/>
      <c r="F697" s="25"/>
      <c r="G697" s="63" t="s">
        <v>23</v>
      </c>
      <c r="H697" s="6" t="s">
        <v>4701</v>
      </c>
      <c r="L697" s="6" t="s">
        <v>211</v>
      </c>
      <c r="P697" s="6" t="s">
        <v>3531</v>
      </c>
      <c r="Q697" s="6" t="s">
        <v>4680</v>
      </c>
      <c r="X697" s="6">
        <v>838</v>
      </c>
      <c r="Y697" s="6">
        <v>865</v>
      </c>
      <c r="Z697" s="6">
        <v>5</v>
      </c>
      <c r="AA697" s="6">
        <v>0</v>
      </c>
      <c r="AB697" s="6">
        <f>SUM(Table2026_09_25[[#This Row],[Number of in-person visits provided in reporting year.]:[Number of video/virtual visits provided in reporting year.]])</f>
        <v>870</v>
      </c>
      <c r="AC697" s="6" t="s">
        <v>8469</v>
      </c>
      <c r="AD697" s="6">
        <v>0</v>
      </c>
      <c r="AE697" s="6">
        <v>0</v>
      </c>
      <c r="AF697" s="6" t="s">
        <v>4682</v>
      </c>
      <c r="AG697" s="6">
        <v>0</v>
      </c>
      <c r="AI697" s="6" t="s">
        <v>4703</v>
      </c>
      <c r="AJ697" s="6" t="s">
        <v>4704</v>
      </c>
      <c r="AK697" s="6" t="s">
        <v>8483</v>
      </c>
      <c r="AL697" s="6" t="s">
        <v>615</v>
      </c>
      <c r="AQ697" s="6" t="s">
        <v>63</v>
      </c>
      <c r="AX697" s="45"/>
      <c r="AZ697" s="6">
        <v>0</v>
      </c>
      <c r="BA697" s="6">
        <v>0</v>
      </c>
      <c r="BB697" s="45">
        <v>0</v>
      </c>
      <c r="BC697" s="6">
        <v>0</v>
      </c>
      <c r="BD697" s="6">
        <v>0</v>
      </c>
      <c r="BF697" s="6">
        <v>0</v>
      </c>
      <c r="BG697" s="45">
        <v>0</v>
      </c>
      <c r="BH697" s="45">
        <v>0</v>
      </c>
      <c r="BI697" s="6">
        <v>0</v>
      </c>
      <c r="BJ697" s="6">
        <v>0</v>
      </c>
      <c r="BK697" s="6">
        <v>0</v>
      </c>
      <c r="BL697" s="45">
        <v>0</v>
      </c>
      <c r="BM697" s="45">
        <v>0</v>
      </c>
      <c r="BN697" s="6">
        <v>0</v>
      </c>
      <c r="BO697" s="6">
        <v>0</v>
      </c>
      <c r="BP697" s="6">
        <v>1</v>
      </c>
      <c r="BQ697" s="6">
        <v>0</v>
      </c>
      <c r="BR697" s="45">
        <v>0</v>
      </c>
      <c r="BT697" s="45">
        <v>0</v>
      </c>
      <c r="BU697" s="45">
        <v>0</v>
      </c>
      <c r="BX697" s="6">
        <v>0</v>
      </c>
      <c r="BY697" s="6" t="s">
        <v>21</v>
      </c>
      <c r="BZ697" s="6">
        <f t="shared" si="30"/>
        <v>1</v>
      </c>
      <c r="CA697" s="6">
        <f t="shared" si="31"/>
        <v>1</v>
      </c>
      <c r="CC697" s="63" t="s">
        <v>21</v>
      </c>
      <c r="CD697" s="6" t="s">
        <v>21</v>
      </c>
      <c r="CK697" s="6" t="s">
        <v>5148</v>
      </c>
      <c r="DA697" s="6" t="s">
        <v>212</v>
      </c>
      <c r="DC697" s="6" t="s">
        <v>4434</v>
      </c>
      <c r="DD697" s="6" t="s">
        <v>206</v>
      </c>
      <c r="DF697" s="29">
        <f t="shared" si="32"/>
        <v>0</v>
      </c>
      <c r="DG697" s="6">
        <v>1</v>
      </c>
    </row>
    <row r="698" spans="1:111" ht="16" hidden="1" x14ac:dyDescent="0.2">
      <c r="A698" s="6" t="s">
        <v>201</v>
      </c>
      <c r="B698" s="25"/>
      <c r="C698" s="25"/>
      <c r="F698" s="25"/>
      <c r="G698" s="63" t="s">
        <v>23</v>
      </c>
      <c r="H698" s="6" t="s">
        <v>4677</v>
      </c>
      <c r="L698" s="6" t="s">
        <v>202</v>
      </c>
      <c r="P698" s="6" t="s">
        <v>3531</v>
      </c>
      <c r="Q698" s="6" t="s">
        <v>4680</v>
      </c>
      <c r="X698" s="6">
        <v>363</v>
      </c>
      <c r="Y698" s="6">
        <v>470</v>
      </c>
      <c r="Z698" s="6">
        <v>135</v>
      </c>
      <c r="AA698" s="6">
        <v>0</v>
      </c>
      <c r="AB698" s="6">
        <f>SUM(Table2026_09_25[[#This Row],[Number of in-person visits provided in reporting year.]:[Number of video/virtual visits provided in reporting year.]])</f>
        <v>605</v>
      </c>
      <c r="AC698" s="6" t="s">
        <v>8469</v>
      </c>
      <c r="AD698" s="6">
        <v>0</v>
      </c>
      <c r="AE698" s="6">
        <v>0</v>
      </c>
      <c r="AF698" s="6" t="s">
        <v>4682</v>
      </c>
      <c r="AG698" s="6">
        <v>0</v>
      </c>
      <c r="AI698" s="6" t="s">
        <v>4683</v>
      </c>
      <c r="AJ698" s="6" t="s">
        <v>4684</v>
      </c>
      <c r="AK698" s="6" t="s">
        <v>8483</v>
      </c>
      <c r="AL698" s="6" t="s">
        <v>204</v>
      </c>
      <c r="AQ698" s="6" t="s">
        <v>63</v>
      </c>
      <c r="AX698" s="45"/>
      <c r="AZ698" s="6">
        <v>0</v>
      </c>
      <c r="BA698" s="6">
        <v>0</v>
      </c>
      <c r="BB698" s="45">
        <v>0</v>
      </c>
      <c r="BC698" s="6">
        <v>0</v>
      </c>
      <c r="BD698" s="6">
        <v>0</v>
      </c>
      <c r="BF698" s="6">
        <v>0</v>
      </c>
      <c r="BG698" s="45">
        <v>0</v>
      </c>
      <c r="BH698" s="45">
        <v>0</v>
      </c>
      <c r="BI698" s="6">
        <v>0</v>
      </c>
      <c r="BJ698" s="6">
        <v>0</v>
      </c>
      <c r="BK698" s="6">
        <v>0</v>
      </c>
      <c r="BL698" s="45">
        <v>0</v>
      </c>
      <c r="BM698" s="45">
        <v>0</v>
      </c>
      <c r="BN698" s="6">
        <v>0</v>
      </c>
      <c r="BO698" s="6">
        <v>0</v>
      </c>
      <c r="BP698" s="6">
        <v>1</v>
      </c>
      <c r="BQ698" s="6">
        <v>0</v>
      </c>
      <c r="BR698" s="45">
        <v>0</v>
      </c>
      <c r="BT698" s="45">
        <v>0</v>
      </c>
      <c r="BU698" s="45">
        <v>0</v>
      </c>
      <c r="BX698" s="6">
        <v>0</v>
      </c>
      <c r="BY698" s="6" t="s">
        <v>21</v>
      </c>
      <c r="BZ698" s="6">
        <f t="shared" si="30"/>
        <v>1</v>
      </c>
      <c r="CA698" s="6">
        <f t="shared" si="31"/>
        <v>1</v>
      </c>
      <c r="CC698" s="63" t="s">
        <v>21</v>
      </c>
      <c r="CD698" s="6" t="s">
        <v>21</v>
      </c>
      <c r="CK698" s="6" t="s">
        <v>5148</v>
      </c>
      <c r="DA698" s="6" t="s">
        <v>205</v>
      </c>
      <c r="DC698" s="6" t="s">
        <v>4434</v>
      </c>
      <c r="DD698" s="6" t="s">
        <v>206</v>
      </c>
      <c r="DF698" s="29">
        <f t="shared" si="32"/>
        <v>0</v>
      </c>
      <c r="DG698" s="6">
        <v>1</v>
      </c>
    </row>
    <row r="699" spans="1:111" ht="16" hidden="1" x14ac:dyDescent="0.2">
      <c r="A699" s="6" t="s">
        <v>207</v>
      </c>
      <c r="B699" s="25"/>
      <c r="C699" s="25"/>
      <c r="F699" s="25"/>
      <c r="G699" s="63" t="s">
        <v>23</v>
      </c>
      <c r="H699" s="6" t="s">
        <v>4695</v>
      </c>
      <c r="L699" s="6" t="s">
        <v>208</v>
      </c>
      <c r="P699" s="6" t="s">
        <v>3531</v>
      </c>
      <c r="Q699" s="6" t="s">
        <v>4680</v>
      </c>
      <c r="X699" s="6">
        <v>396</v>
      </c>
      <c r="Y699" s="6">
        <v>472</v>
      </c>
      <c r="Z699" s="6">
        <v>73</v>
      </c>
      <c r="AA699" s="6">
        <v>0</v>
      </c>
      <c r="AB699" s="6">
        <f>SUM(Table2026_09_25[[#This Row],[Number of in-person visits provided in reporting year.]:[Number of video/virtual visits provided in reporting year.]])</f>
        <v>545</v>
      </c>
      <c r="AC699" s="6" t="s">
        <v>8469</v>
      </c>
      <c r="AD699" s="6">
        <v>0</v>
      </c>
      <c r="AE699" s="6">
        <v>0</v>
      </c>
      <c r="AF699" s="6" t="s">
        <v>4682</v>
      </c>
      <c r="AG699" s="6">
        <v>0</v>
      </c>
      <c r="AI699" s="6" t="s">
        <v>4697</v>
      </c>
      <c r="AJ699" s="6" t="s">
        <v>4698</v>
      </c>
      <c r="AK699" s="6" t="s">
        <v>8483</v>
      </c>
      <c r="AL699" s="6" t="s">
        <v>2339</v>
      </c>
      <c r="AQ699" s="6" t="s">
        <v>63</v>
      </c>
      <c r="AX699" s="45"/>
      <c r="AZ699" s="6">
        <v>0</v>
      </c>
      <c r="BA699" s="6">
        <v>0</v>
      </c>
      <c r="BB699" s="45">
        <v>0</v>
      </c>
      <c r="BC699" s="6">
        <v>0</v>
      </c>
      <c r="BD699" s="6">
        <v>0</v>
      </c>
      <c r="BF699" s="6">
        <v>0</v>
      </c>
      <c r="BG699" s="45">
        <v>0</v>
      </c>
      <c r="BH699" s="45">
        <v>0</v>
      </c>
      <c r="BI699" s="6">
        <v>0</v>
      </c>
      <c r="BJ699" s="6">
        <v>0</v>
      </c>
      <c r="BK699" s="6">
        <v>0</v>
      </c>
      <c r="BL699" s="45">
        <v>0</v>
      </c>
      <c r="BM699" s="45">
        <v>0</v>
      </c>
      <c r="BN699" s="6">
        <v>0</v>
      </c>
      <c r="BO699" s="6">
        <v>0</v>
      </c>
      <c r="BP699" s="6">
        <v>1</v>
      </c>
      <c r="BQ699" s="6">
        <v>0</v>
      </c>
      <c r="BR699" s="45">
        <v>0</v>
      </c>
      <c r="BT699" s="45">
        <v>0</v>
      </c>
      <c r="BU699" s="45">
        <v>0</v>
      </c>
      <c r="BX699" s="6">
        <v>0</v>
      </c>
      <c r="BY699" s="6" t="s">
        <v>21</v>
      </c>
      <c r="BZ699" s="6">
        <f t="shared" si="30"/>
        <v>1</v>
      </c>
      <c r="CA699" s="6">
        <f t="shared" si="31"/>
        <v>1</v>
      </c>
      <c r="CC699" s="63" t="s">
        <v>21</v>
      </c>
      <c r="CD699" s="6" t="s">
        <v>21</v>
      </c>
      <c r="CK699" s="6" t="s">
        <v>5148</v>
      </c>
      <c r="DA699" s="6" t="s">
        <v>209</v>
      </c>
      <c r="DC699" s="6" t="s">
        <v>4434</v>
      </c>
      <c r="DD699" s="6" t="s">
        <v>206</v>
      </c>
      <c r="DF699" s="29">
        <f t="shared" si="32"/>
        <v>0</v>
      </c>
      <c r="DG699" s="6">
        <v>1</v>
      </c>
    </row>
    <row r="700" spans="1:111" ht="16" hidden="1" x14ac:dyDescent="0.2">
      <c r="A700" s="6" t="s">
        <v>222</v>
      </c>
      <c r="B700" s="25"/>
      <c r="C700" s="25"/>
      <c r="F700" s="25"/>
      <c r="G700" s="63" t="s">
        <v>23</v>
      </c>
      <c r="H700" s="6" t="s">
        <v>223</v>
      </c>
      <c r="L700" s="6" t="s">
        <v>171</v>
      </c>
      <c r="P700" s="6" t="s">
        <v>3531</v>
      </c>
      <c r="Q700" s="6" t="s">
        <v>4680</v>
      </c>
      <c r="X700" s="6">
        <v>247</v>
      </c>
      <c r="Y700" s="6">
        <v>272</v>
      </c>
      <c r="Z700" s="6">
        <v>36</v>
      </c>
      <c r="AA700" s="6">
        <v>0</v>
      </c>
      <c r="AB700" s="6">
        <f>SUM(Table2026_09_25[[#This Row],[Number of in-person visits provided in reporting year.]:[Number of video/virtual visits provided in reporting year.]])</f>
        <v>308</v>
      </c>
      <c r="AC700" s="6" t="s">
        <v>8469</v>
      </c>
      <c r="AD700" s="6">
        <v>0</v>
      </c>
      <c r="AE700" s="6">
        <v>0</v>
      </c>
      <c r="AF700" s="6" t="s">
        <v>4682</v>
      </c>
      <c r="AG700" s="6">
        <v>0</v>
      </c>
      <c r="AI700" s="6" t="s">
        <v>4706</v>
      </c>
      <c r="AJ700" s="6" t="s">
        <v>4707</v>
      </c>
      <c r="AK700" s="6" t="s">
        <v>8483</v>
      </c>
      <c r="AL700" s="6" t="s">
        <v>1612</v>
      </c>
      <c r="AQ700" s="6" t="s">
        <v>63</v>
      </c>
      <c r="AX700" s="45"/>
      <c r="AZ700" s="6">
        <v>0</v>
      </c>
      <c r="BA700" s="6">
        <v>0</v>
      </c>
      <c r="BB700" s="45">
        <v>0</v>
      </c>
      <c r="BC700" s="6">
        <v>0</v>
      </c>
      <c r="BD700" s="6">
        <v>0</v>
      </c>
      <c r="BF700" s="6">
        <v>0</v>
      </c>
      <c r="BG700" s="45">
        <v>0</v>
      </c>
      <c r="BH700" s="45">
        <v>0</v>
      </c>
      <c r="BI700" s="6">
        <v>0</v>
      </c>
      <c r="BJ700" s="6">
        <v>0</v>
      </c>
      <c r="BK700" s="6">
        <v>0</v>
      </c>
      <c r="BL700" s="45">
        <v>0</v>
      </c>
      <c r="BM700" s="45">
        <v>0</v>
      </c>
      <c r="BN700" s="6">
        <v>0</v>
      </c>
      <c r="BO700" s="6">
        <v>0</v>
      </c>
      <c r="BP700" s="6">
        <v>1</v>
      </c>
      <c r="BQ700" s="6">
        <v>0</v>
      </c>
      <c r="BR700" s="45">
        <v>0</v>
      </c>
      <c r="BT700" s="45">
        <v>0</v>
      </c>
      <c r="BU700" s="45">
        <v>0</v>
      </c>
      <c r="BX700" s="6">
        <v>0</v>
      </c>
      <c r="BY700" s="6" t="s">
        <v>21</v>
      </c>
      <c r="BZ700" s="6">
        <f t="shared" si="30"/>
        <v>1</v>
      </c>
      <c r="CA700" s="6">
        <f t="shared" si="31"/>
        <v>1</v>
      </c>
      <c r="CC700" s="63" t="s">
        <v>21</v>
      </c>
      <c r="CD700" s="6" t="s">
        <v>21</v>
      </c>
      <c r="CK700" s="6" t="s">
        <v>5148</v>
      </c>
      <c r="DA700" s="6" t="s">
        <v>224</v>
      </c>
      <c r="DC700" s="6" t="s">
        <v>4434</v>
      </c>
      <c r="DD700" s="6" t="s">
        <v>206</v>
      </c>
      <c r="DF700" s="29">
        <f t="shared" si="32"/>
        <v>0</v>
      </c>
      <c r="DG700" s="6">
        <v>1</v>
      </c>
    </row>
    <row r="701" spans="1:111" ht="16" hidden="1" x14ac:dyDescent="0.2">
      <c r="A701" s="6" t="s">
        <v>213</v>
      </c>
      <c r="B701" s="25"/>
      <c r="C701" s="25"/>
      <c r="F701" s="25"/>
      <c r="G701" s="63" t="s">
        <v>23</v>
      </c>
      <c r="H701" s="6" t="s">
        <v>8038</v>
      </c>
      <c r="L701" s="6" t="s">
        <v>193</v>
      </c>
      <c r="P701" s="6" t="s">
        <v>3531</v>
      </c>
      <c r="Q701" s="6" t="s">
        <v>4680</v>
      </c>
      <c r="X701" s="6">
        <v>0</v>
      </c>
      <c r="Y701" s="6">
        <v>1252</v>
      </c>
      <c r="Z701" s="6">
        <v>71</v>
      </c>
      <c r="AA701" s="6">
        <v>0</v>
      </c>
      <c r="AB701" s="6">
        <f>SUM(Table2026_09_25[[#This Row],[Number of in-person visits provided in reporting year.]:[Number of video/virtual visits provided in reporting year.]])</f>
        <v>1323</v>
      </c>
      <c r="AC701" s="6" t="s">
        <v>8469</v>
      </c>
      <c r="AD701" s="6">
        <v>0</v>
      </c>
      <c r="AE701" s="6">
        <v>0</v>
      </c>
      <c r="AF701" s="6" t="s">
        <v>4682</v>
      </c>
      <c r="AG701" s="6">
        <v>0</v>
      </c>
      <c r="AI701" s="6" t="s">
        <v>8039</v>
      </c>
      <c r="AJ701" s="6" t="s">
        <v>5972</v>
      </c>
      <c r="AK701" s="6" t="s">
        <v>8483</v>
      </c>
      <c r="AL701" s="6" t="s">
        <v>214</v>
      </c>
      <c r="AQ701" s="6" t="s">
        <v>544</v>
      </c>
      <c r="AX701" s="45"/>
      <c r="AZ701" s="6">
        <v>0</v>
      </c>
      <c r="BA701" s="6">
        <v>0</v>
      </c>
      <c r="BB701" s="45">
        <v>0</v>
      </c>
      <c r="BC701" s="6">
        <v>0</v>
      </c>
      <c r="BD701" s="6">
        <v>0</v>
      </c>
      <c r="BF701" s="6">
        <v>0</v>
      </c>
      <c r="BG701" s="45">
        <v>0</v>
      </c>
      <c r="BH701" s="45">
        <v>0</v>
      </c>
      <c r="BI701" s="6">
        <v>0</v>
      </c>
      <c r="BJ701" s="6">
        <v>0</v>
      </c>
      <c r="BK701" s="6">
        <v>0</v>
      </c>
      <c r="BL701" s="45">
        <v>0</v>
      </c>
      <c r="BM701" s="45">
        <v>0</v>
      </c>
      <c r="BN701" s="6">
        <v>0</v>
      </c>
      <c r="BO701" s="6">
        <v>0</v>
      </c>
      <c r="BP701" s="6">
        <v>0</v>
      </c>
      <c r="BQ701" s="6">
        <v>0</v>
      </c>
      <c r="BR701" s="45">
        <v>0</v>
      </c>
      <c r="BT701" s="45">
        <v>0</v>
      </c>
      <c r="BU701" s="45">
        <v>0</v>
      </c>
      <c r="BX701" s="6">
        <v>2</v>
      </c>
      <c r="BY701" s="6" t="s">
        <v>216</v>
      </c>
      <c r="BZ701" s="6">
        <f t="shared" si="30"/>
        <v>0</v>
      </c>
      <c r="CA701" s="6">
        <f t="shared" si="31"/>
        <v>2</v>
      </c>
      <c r="CC701" s="63" t="s">
        <v>4687</v>
      </c>
      <c r="CD701" s="6" t="s">
        <v>169</v>
      </c>
      <c r="CK701" s="6" t="s">
        <v>5148</v>
      </c>
      <c r="DA701" s="6" t="s">
        <v>217</v>
      </c>
      <c r="DC701" s="6" t="s">
        <v>4434</v>
      </c>
      <c r="DD701" s="6" t="s">
        <v>38</v>
      </c>
      <c r="DF701" s="29">
        <f t="shared" si="32"/>
        <v>0</v>
      </c>
      <c r="DG701" s="6">
        <v>1</v>
      </c>
    </row>
    <row r="702" spans="1:111" ht="16" hidden="1" x14ac:dyDescent="0.2">
      <c r="A702" s="6" t="s">
        <v>218</v>
      </c>
      <c r="B702" s="25"/>
      <c r="C702" s="25"/>
      <c r="F702" s="25"/>
      <c r="G702" s="63" t="s">
        <v>23</v>
      </c>
      <c r="H702" s="6" t="s">
        <v>7605</v>
      </c>
      <c r="L702" s="6" t="s">
        <v>193</v>
      </c>
      <c r="P702" s="6" t="s">
        <v>3531</v>
      </c>
      <c r="Q702" s="6" t="s">
        <v>4680</v>
      </c>
      <c r="X702" s="6">
        <v>0</v>
      </c>
      <c r="Y702" s="6">
        <v>1647</v>
      </c>
      <c r="Z702" s="6">
        <v>0</v>
      </c>
      <c r="AA702" s="6">
        <v>0</v>
      </c>
      <c r="AB702" s="6">
        <f>SUM(Table2026_09_25[[#This Row],[Number of in-person visits provided in reporting year.]:[Number of video/virtual visits provided in reporting year.]])</f>
        <v>1647</v>
      </c>
      <c r="AC702" s="6" t="s">
        <v>8469</v>
      </c>
      <c r="AD702" s="6">
        <v>0</v>
      </c>
      <c r="AE702" s="6">
        <v>0</v>
      </c>
      <c r="AG702" s="6">
        <v>0</v>
      </c>
      <c r="AI702" s="6" t="s">
        <v>7608</v>
      </c>
      <c r="AJ702" s="6" t="s">
        <v>7609</v>
      </c>
      <c r="AK702" s="6" t="s">
        <v>8483</v>
      </c>
      <c r="AL702" s="6" t="s">
        <v>220</v>
      </c>
      <c r="AQ702" s="6" t="s">
        <v>43</v>
      </c>
      <c r="AX702" s="45"/>
      <c r="AZ702" s="6">
        <v>0</v>
      </c>
      <c r="BA702" s="6">
        <v>0</v>
      </c>
      <c r="BB702" s="45">
        <v>0</v>
      </c>
      <c r="BC702" s="6">
        <v>0</v>
      </c>
      <c r="BD702" s="6">
        <v>0</v>
      </c>
      <c r="BF702" s="6">
        <v>0</v>
      </c>
      <c r="BG702" s="45">
        <v>0</v>
      </c>
      <c r="BH702" s="45">
        <v>0</v>
      </c>
      <c r="BI702" s="6">
        <v>0</v>
      </c>
      <c r="BJ702" s="6">
        <v>0</v>
      </c>
      <c r="BK702" s="6">
        <v>0</v>
      </c>
      <c r="BL702" s="45">
        <v>0</v>
      </c>
      <c r="BM702" s="45">
        <v>0</v>
      </c>
      <c r="BN702" s="6">
        <v>0</v>
      </c>
      <c r="BO702" s="6">
        <v>0</v>
      </c>
      <c r="BP702" s="6">
        <v>3</v>
      </c>
      <c r="BQ702" s="6">
        <v>0</v>
      </c>
      <c r="BR702" s="45">
        <v>0</v>
      </c>
      <c r="BT702" s="45">
        <v>0</v>
      </c>
      <c r="BU702" s="45">
        <v>0</v>
      </c>
      <c r="BX702" s="6">
        <v>0</v>
      </c>
      <c r="BY702" s="6" t="s">
        <v>21</v>
      </c>
      <c r="BZ702" s="6">
        <f t="shared" si="30"/>
        <v>3</v>
      </c>
      <c r="CA702" s="6">
        <f t="shared" si="31"/>
        <v>3</v>
      </c>
      <c r="CC702" s="63" t="s">
        <v>21</v>
      </c>
      <c r="CD702" s="6" t="s">
        <v>221</v>
      </c>
      <c r="CK702" s="6" t="s">
        <v>5148</v>
      </c>
      <c r="DA702" s="6" t="s">
        <v>21</v>
      </c>
      <c r="DC702" s="6" t="s">
        <v>4434</v>
      </c>
      <c r="DD702" s="6" t="s">
        <v>164</v>
      </c>
      <c r="DF702" s="29">
        <f t="shared" si="32"/>
        <v>0</v>
      </c>
      <c r="DG702" s="6">
        <v>1</v>
      </c>
    </row>
    <row r="703" spans="1:111" ht="16" hidden="1" x14ac:dyDescent="0.2">
      <c r="A703" s="6" t="s">
        <v>177</v>
      </c>
      <c r="B703" s="25"/>
      <c r="C703" s="25"/>
      <c r="F703" s="25"/>
      <c r="G703" s="63" t="s">
        <v>23</v>
      </c>
      <c r="H703" s="6" t="s">
        <v>5930</v>
      </c>
      <c r="L703" s="6" t="s">
        <v>193</v>
      </c>
      <c r="P703" s="6" t="s">
        <v>3531</v>
      </c>
      <c r="Q703" s="6" t="s">
        <v>4680</v>
      </c>
      <c r="X703" s="6">
        <v>0</v>
      </c>
      <c r="Y703" s="6">
        <v>781</v>
      </c>
      <c r="Z703" s="6">
        <v>13</v>
      </c>
      <c r="AA703" s="6">
        <v>0</v>
      </c>
      <c r="AB703" s="6">
        <f>SUM(Table2026_09_25[[#This Row],[Number of in-person visits provided in reporting year.]:[Number of video/virtual visits provided in reporting year.]])</f>
        <v>794</v>
      </c>
      <c r="AC703" s="6" t="s">
        <v>8469</v>
      </c>
      <c r="AD703" s="6">
        <v>0</v>
      </c>
      <c r="AE703" s="6">
        <v>0</v>
      </c>
      <c r="AF703" s="6" t="s">
        <v>8026</v>
      </c>
      <c r="AG703" s="6">
        <v>0</v>
      </c>
      <c r="AI703" s="6" t="s">
        <v>5933</v>
      </c>
      <c r="AJ703" s="6" t="s">
        <v>5934</v>
      </c>
      <c r="AK703" s="6" t="s">
        <v>8483</v>
      </c>
      <c r="AL703" s="6" t="s">
        <v>179</v>
      </c>
      <c r="AQ703" s="6" t="s">
        <v>544</v>
      </c>
      <c r="AX703" s="45"/>
      <c r="AZ703" s="6">
        <v>0</v>
      </c>
      <c r="BA703" s="6">
        <v>0</v>
      </c>
      <c r="BB703" s="45">
        <v>0</v>
      </c>
      <c r="BC703" s="6">
        <v>0</v>
      </c>
      <c r="BD703" s="6">
        <v>0</v>
      </c>
      <c r="BF703" s="6">
        <v>0</v>
      </c>
      <c r="BG703" s="45">
        <v>0</v>
      </c>
      <c r="BH703" s="45">
        <v>0</v>
      </c>
      <c r="BI703" s="6">
        <v>0</v>
      </c>
      <c r="BJ703" s="6">
        <v>0</v>
      </c>
      <c r="BK703" s="6">
        <v>0</v>
      </c>
      <c r="BL703" s="45">
        <v>0</v>
      </c>
      <c r="BM703" s="45">
        <v>0</v>
      </c>
      <c r="BN703" s="6">
        <v>0</v>
      </c>
      <c r="BO703" s="6">
        <v>0</v>
      </c>
      <c r="BP703" s="6">
        <v>0</v>
      </c>
      <c r="BQ703" s="6">
        <v>0</v>
      </c>
      <c r="BR703" s="45">
        <v>0</v>
      </c>
      <c r="BT703" s="45">
        <v>0</v>
      </c>
      <c r="BU703" s="45">
        <v>0</v>
      </c>
      <c r="BX703" s="6">
        <v>2</v>
      </c>
      <c r="BY703" s="6" t="s">
        <v>180</v>
      </c>
      <c r="BZ703" s="6">
        <f t="shared" ref="BZ703:BZ766" si="33">SUM(AY703:BW703)</f>
        <v>0</v>
      </c>
      <c r="CA703" s="6">
        <f t="shared" ref="CA703:CA766" si="34">(SUM(BB703))+(SUM(BE703:BM703))+(SUM(BO703:BV703))+BX703</f>
        <v>2</v>
      </c>
      <c r="CC703" s="63" t="s">
        <v>4687</v>
      </c>
      <c r="CD703" s="6" t="s">
        <v>181</v>
      </c>
      <c r="CK703" s="6" t="s">
        <v>5148</v>
      </c>
      <c r="DA703" s="6" t="s">
        <v>182</v>
      </c>
      <c r="DC703" s="6" t="s">
        <v>4434</v>
      </c>
      <c r="DD703" s="6" t="s">
        <v>38</v>
      </c>
      <c r="DF703" s="29">
        <f t="shared" ref="DF703:DF766" si="35">SUBTOTAL(103,G703)</f>
        <v>0</v>
      </c>
      <c r="DG703" s="6">
        <v>1</v>
      </c>
    </row>
    <row r="704" spans="1:111" ht="16" hidden="1" x14ac:dyDescent="0.2">
      <c r="A704" s="6" t="s">
        <v>183</v>
      </c>
      <c r="B704" s="25"/>
      <c r="C704" s="25"/>
      <c r="F704" s="25"/>
      <c r="G704" s="63" t="s">
        <v>23</v>
      </c>
      <c r="H704" s="6" t="s">
        <v>184</v>
      </c>
      <c r="L704" s="6" t="s">
        <v>193</v>
      </c>
      <c r="P704" s="6" t="s">
        <v>3531</v>
      </c>
      <c r="Q704" s="6" t="s">
        <v>4680</v>
      </c>
      <c r="X704" s="6">
        <v>0</v>
      </c>
      <c r="Y704" s="6">
        <v>1005</v>
      </c>
      <c r="Z704" s="6">
        <v>0</v>
      </c>
      <c r="AA704" s="6">
        <v>0</v>
      </c>
      <c r="AB704" s="6">
        <f>SUM(Table2026_09_25[[#This Row],[Number of in-person visits provided in reporting year.]:[Number of video/virtual visits provided in reporting year.]])</f>
        <v>1005</v>
      </c>
      <c r="AC704" s="6" t="s">
        <v>8469</v>
      </c>
      <c r="AD704" s="6">
        <v>0</v>
      </c>
      <c r="AE704" s="6">
        <v>0</v>
      </c>
      <c r="AF704" s="6" t="s">
        <v>8026</v>
      </c>
      <c r="AG704" s="6">
        <v>0</v>
      </c>
      <c r="AI704" s="6" t="s">
        <v>5952</v>
      </c>
      <c r="AJ704" s="6" t="s">
        <v>4834</v>
      </c>
      <c r="AK704" s="6" t="s">
        <v>8483</v>
      </c>
      <c r="AL704" s="6" t="s">
        <v>120</v>
      </c>
      <c r="AQ704" s="6" t="s">
        <v>544</v>
      </c>
      <c r="AX704" s="45"/>
      <c r="AZ704" s="6">
        <v>0</v>
      </c>
      <c r="BA704" s="6">
        <v>0</v>
      </c>
      <c r="BB704" s="45">
        <v>0</v>
      </c>
      <c r="BC704" s="6">
        <v>0</v>
      </c>
      <c r="BD704" s="6">
        <v>0</v>
      </c>
      <c r="BF704" s="6">
        <v>0</v>
      </c>
      <c r="BG704" s="45">
        <v>0</v>
      </c>
      <c r="BH704" s="45">
        <v>0</v>
      </c>
      <c r="BI704" s="6">
        <v>0</v>
      </c>
      <c r="BJ704" s="6">
        <v>0</v>
      </c>
      <c r="BK704" s="6">
        <v>0</v>
      </c>
      <c r="BL704" s="45">
        <v>0</v>
      </c>
      <c r="BM704" s="45">
        <v>0</v>
      </c>
      <c r="BN704" s="6">
        <v>0</v>
      </c>
      <c r="BO704" s="6">
        <v>0</v>
      </c>
      <c r="BP704" s="6">
        <v>0</v>
      </c>
      <c r="BQ704" s="6">
        <v>0</v>
      </c>
      <c r="BR704" s="45">
        <v>0</v>
      </c>
      <c r="BT704" s="45">
        <v>0</v>
      </c>
      <c r="BU704" s="45">
        <v>0</v>
      </c>
      <c r="BX704" s="6">
        <v>2</v>
      </c>
      <c r="BY704" s="6" t="s">
        <v>168</v>
      </c>
      <c r="BZ704" s="6">
        <f t="shared" si="33"/>
        <v>0</v>
      </c>
      <c r="CA704" s="6">
        <f t="shared" si="34"/>
        <v>2</v>
      </c>
      <c r="CC704" s="63" t="s">
        <v>4687</v>
      </c>
      <c r="CD704" s="6" t="s">
        <v>169</v>
      </c>
      <c r="CK704" s="6" t="s">
        <v>5148</v>
      </c>
      <c r="DA704" s="6" t="s">
        <v>21</v>
      </c>
      <c r="DC704" s="6" t="s">
        <v>4434</v>
      </c>
      <c r="DD704" s="6" t="s">
        <v>38</v>
      </c>
      <c r="DF704" s="29">
        <f t="shared" si="35"/>
        <v>0</v>
      </c>
      <c r="DG704" s="6">
        <v>1</v>
      </c>
    </row>
    <row r="705" spans="1:111" ht="16" hidden="1" x14ac:dyDescent="0.2">
      <c r="A705" s="6" t="s">
        <v>175</v>
      </c>
      <c r="B705" s="25"/>
      <c r="C705" s="25"/>
      <c r="F705" s="25"/>
      <c r="G705" s="63" t="s">
        <v>23</v>
      </c>
      <c r="H705" s="6" t="s">
        <v>5957</v>
      </c>
      <c r="L705" s="6" t="s">
        <v>193</v>
      </c>
      <c r="P705" s="6" t="s">
        <v>3531</v>
      </c>
      <c r="Q705" s="6" t="s">
        <v>4680</v>
      </c>
      <c r="X705" s="6">
        <v>0</v>
      </c>
      <c r="Y705" s="6">
        <v>1137</v>
      </c>
      <c r="Z705" s="6">
        <v>0</v>
      </c>
      <c r="AA705" s="6">
        <v>0</v>
      </c>
      <c r="AB705" s="6">
        <f>SUM(Table2026_09_25[[#This Row],[Number of in-person visits provided in reporting year.]:[Number of video/virtual visits provided in reporting year.]])</f>
        <v>1137</v>
      </c>
      <c r="AC705" s="6" t="s">
        <v>8469</v>
      </c>
      <c r="AD705" s="6">
        <v>0</v>
      </c>
      <c r="AE705" s="6">
        <v>0</v>
      </c>
      <c r="AF705" s="6" t="s">
        <v>8026</v>
      </c>
      <c r="AG705" s="6">
        <v>0</v>
      </c>
      <c r="AI705" s="6" t="s">
        <v>5958</v>
      </c>
      <c r="AJ705" s="6" t="s">
        <v>4851</v>
      </c>
      <c r="AK705" s="6" t="s">
        <v>8483</v>
      </c>
      <c r="AL705" s="6" t="s">
        <v>5959</v>
      </c>
      <c r="AQ705" s="6" t="s">
        <v>544</v>
      </c>
      <c r="AX705" s="45"/>
      <c r="AZ705" s="6">
        <v>0</v>
      </c>
      <c r="BA705" s="6">
        <v>0</v>
      </c>
      <c r="BB705" s="45">
        <v>0</v>
      </c>
      <c r="BC705" s="6">
        <v>0</v>
      </c>
      <c r="BD705" s="6">
        <v>0</v>
      </c>
      <c r="BF705" s="6">
        <v>0</v>
      </c>
      <c r="BG705" s="45">
        <v>0</v>
      </c>
      <c r="BH705" s="45">
        <v>0</v>
      </c>
      <c r="BI705" s="6">
        <v>0</v>
      </c>
      <c r="BJ705" s="6">
        <v>0</v>
      </c>
      <c r="BK705" s="6">
        <v>0</v>
      </c>
      <c r="BL705" s="45">
        <v>0</v>
      </c>
      <c r="BM705" s="45">
        <v>0</v>
      </c>
      <c r="BN705" s="6">
        <v>0</v>
      </c>
      <c r="BO705" s="6">
        <v>0</v>
      </c>
      <c r="BP705" s="6">
        <v>0</v>
      </c>
      <c r="BQ705" s="6">
        <v>0</v>
      </c>
      <c r="BR705" s="45">
        <v>0</v>
      </c>
      <c r="BT705" s="45">
        <v>0</v>
      </c>
      <c r="BU705" s="45">
        <v>0</v>
      </c>
      <c r="BX705" s="6">
        <v>2</v>
      </c>
      <c r="BY705" s="6" t="s">
        <v>168</v>
      </c>
      <c r="BZ705" s="6">
        <f t="shared" si="33"/>
        <v>0</v>
      </c>
      <c r="CA705" s="6">
        <f t="shared" si="34"/>
        <v>2</v>
      </c>
      <c r="CC705" s="63" t="s">
        <v>4687</v>
      </c>
      <c r="CD705" s="6" t="s">
        <v>176</v>
      </c>
      <c r="CK705" s="6" t="s">
        <v>5148</v>
      </c>
      <c r="DA705" s="6" t="s">
        <v>21</v>
      </c>
      <c r="DC705" s="6" t="s">
        <v>4434</v>
      </c>
      <c r="DD705" s="6" t="s">
        <v>38</v>
      </c>
      <c r="DF705" s="29">
        <f t="shared" si="35"/>
        <v>0</v>
      </c>
      <c r="DG705" s="6">
        <v>1</v>
      </c>
    </row>
    <row r="706" spans="1:111" ht="16" hidden="1" x14ac:dyDescent="0.2">
      <c r="A706" s="6" t="s">
        <v>245</v>
      </c>
      <c r="B706" s="25"/>
      <c r="C706" s="25"/>
      <c r="F706" s="25"/>
      <c r="G706" s="63" t="s">
        <v>23</v>
      </c>
      <c r="H706" s="6" t="s">
        <v>4714</v>
      </c>
      <c r="L706" s="6" t="s">
        <v>193</v>
      </c>
      <c r="P706" s="6" t="s">
        <v>3531</v>
      </c>
      <c r="Q706" s="6" t="s">
        <v>4680</v>
      </c>
      <c r="X706" s="6">
        <v>262</v>
      </c>
      <c r="Y706" s="6">
        <v>293</v>
      </c>
      <c r="Z706" s="6">
        <v>1</v>
      </c>
      <c r="AA706" s="6">
        <v>0</v>
      </c>
      <c r="AB706" s="6">
        <f>SUM(Table2026_09_25[[#This Row],[Number of in-person visits provided in reporting year.]:[Number of video/virtual visits provided in reporting year.]])</f>
        <v>294</v>
      </c>
      <c r="AC706" s="6" t="s">
        <v>8469</v>
      </c>
      <c r="AD706" s="6">
        <v>0</v>
      </c>
      <c r="AE706" s="6">
        <v>0</v>
      </c>
      <c r="AF706" s="6" t="s">
        <v>4682</v>
      </c>
      <c r="AG706" s="6">
        <v>0</v>
      </c>
      <c r="AI706" s="6" t="s">
        <v>4715</v>
      </c>
      <c r="AJ706" s="6" t="s">
        <v>4716</v>
      </c>
      <c r="AK706" s="6" t="s">
        <v>8483</v>
      </c>
      <c r="AL706" s="6" t="s">
        <v>247</v>
      </c>
      <c r="AQ706" s="6" t="s">
        <v>43</v>
      </c>
      <c r="AX706" s="45"/>
      <c r="AZ706" s="6">
        <v>0</v>
      </c>
      <c r="BA706" s="6">
        <v>0</v>
      </c>
      <c r="BB706" s="45">
        <v>0</v>
      </c>
      <c r="BC706" s="6">
        <v>0</v>
      </c>
      <c r="BD706" s="6">
        <v>0</v>
      </c>
      <c r="BF706" s="6">
        <v>0</v>
      </c>
      <c r="BG706" s="45">
        <v>0</v>
      </c>
      <c r="BH706" s="45">
        <v>0</v>
      </c>
      <c r="BI706" s="6">
        <v>0</v>
      </c>
      <c r="BJ706" s="6">
        <v>0</v>
      </c>
      <c r="BK706" s="6">
        <v>0</v>
      </c>
      <c r="BL706" s="45">
        <v>0</v>
      </c>
      <c r="BM706" s="45">
        <v>0</v>
      </c>
      <c r="BN706" s="6">
        <v>0</v>
      </c>
      <c r="BO706" s="6">
        <v>0</v>
      </c>
      <c r="BP706" s="6">
        <v>1.03</v>
      </c>
      <c r="BQ706" s="6">
        <v>0</v>
      </c>
      <c r="BR706" s="45">
        <v>0</v>
      </c>
      <c r="BT706" s="45">
        <v>0</v>
      </c>
      <c r="BU706" s="45">
        <v>0</v>
      </c>
      <c r="BX706" s="6">
        <v>0</v>
      </c>
      <c r="BY706" s="6" t="s">
        <v>21</v>
      </c>
      <c r="BZ706" s="6">
        <f t="shared" si="33"/>
        <v>1.03</v>
      </c>
      <c r="CA706" s="6">
        <f t="shared" si="34"/>
        <v>1.03</v>
      </c>
      <c r="CC706" s="63" t="s">
        <v>21</v>
      </c>
      <c r="CD706" s="6" t="s">
        <v>21</v>
      </c>
      <c r="CK706" s="6" t="s">
        <v>5148</v>
      </c>
      <c r="DA706" s="6" t="s">
        <v>248</v>
      </c>
      <c r="DC706" s="6" t="s">
        <v>4434</v>
      </c>
      <c r="DD706" s="6" t="s">
        <v>249</v>
      </c>
      <c r="DF706" s="29">
        <f t="shared" si="35"/>
        <v>0</v>
      </c>
      <c r="DG706" s="6">
        <v>1</v>
      </c>
    </row>
    <row r="707" spans="1:111" ht="16" hidden="1" x14ac:dyDescent="0.2">
      <c r="A707" s="6" t="s">
        <v>254</v>
      </c>
      <c r="B707" s="25"/>
      <c r="C707" s="25"/>
      <c r="F707" s="25"/>
      <c r="G707" s="63" t="s">
        <v>23</v>
      </c>
      <c r="H707" s="6" t="s">
        <v>4721</v>
      </c>
      <c r="L707" s="6" t="s">
        <v>193</v>
      </c>
      <c r="P707" s="6" t="s">
        <v>3531</v>
      </c>
      <c r="Q707" s="6" t="s">
        <v>4680</v>
      </c>
      <c r="X707" s="6">
        <v>321</v>
      </c>
      <c r="Y707" s="6">
        <v>355</v>
      </c>
      <c r="Z707" s="6">
        <v>4</v>
      </c>
      <c r="AA707" s="6">
        <v>0</v>
      </c>
      <c r="AB707" s="6">
        <f>SUM(Table2026_09_25[[#This Row],[Number of in-person visits provided in reporting year.]:[Number of video/virtual visits provided in reporting year.]])</f>
        <v>359</v>
      </c>
      <c r="AC707" s="6" t="s">
        <v>8469</v>
      </c>
      <c r="AD707" s="6">
        <v>0</v>
      </c>
      <c r="AE707" s="6">
        <v>0</v>
      </c>
      <c r="AF707" s="6" t="s">
        <v>4682</v>
      </c>
      <c r="AG707" s="6">
        <v>0</v>
      </c>
      <c r="AI707" s="6" t="s">
        <v>4722</v>
      </c>
      <c r="AJ707" s="6" t="s">
        <v>4716</v>
      </c>
      <c r="AK707" s="6" t="s">
        <v>8483</v>
      </c>
      <c r="AL707" s="6" t="s">
        <v>4723</v>
      </c>
      <c r="AQ707" s="6" t="s">
        <v>43</v>
      </c>
      <c r="AX707" s="45"/>
      <c r="AZ707" s="6">
        <v>0</v>
      </c>
      <c r="BA707" s="6">
        <v>0</v>
      </c>
      <c r="BB707" s="45">
        <v>0</v>
      </c>
      <c r="BC707" s="6">
        <v>0</v>
      </c>
      <c r="BD707" s="6">
        <v>0</v>
      </c>
      <c r="BF707" s="6">
        <v>0</v>
      </c>
      <c r="BG707" s="45">
        <v>0</v>
      </c>
      <c r="BH707" s="45">
        <v>0</v>
      </c>
      <c r="BI707" s="6">
        <v>0</v>
      </c>
      <c r="BJ707" s="6">
        <v>0</v>
      </c>
      <c r="BK707" s="6">
        <v>0</v>
      </c>
      <c r="BL707" s="45">
        <v>0</v>
      </c>
      <c r="BM707" s="45">
        <v>0</v>
      </c>
      <c r="BN707" s="6">
        <v>0</v>
      </c>
      <c r="BO707" s="6">
        <v>0</v>
      </c>
      <c r="BP707" s="6">
        <v>0.98</v>
      </c>
      <c r="BQ707" s="6">
        <v>0</v>
      </c>
      <c r="BR707" s="45">
        <v>0</v>
      </c>
      <c r="BT707" s="45">
        <v>0</v>
      </c>
      <c r="BU707" s="45">
        <v>0</v>
      </c>
      <c r="BX707" s="6">
        <v>0</v>
      </c>
      <c r="BY707" s="6" t="s">
        <v>21</v>
      </c>
      <c r="BZ707" s="6">
        <f t="shared" si="33"/>
        <v>0.98</v>
      </c>
      <c r="CA707" s="6">
        <f t="shared" si="34"/>
        <v>0.98</v>
      </c>
      <c r="CC707" s="63" t="s">
        <v>21</v>
      </c>
      <c r="CD707" s="6" t="s">
        <v>21</v>
      </c>
      <c r="CK707" s="6" t="s">
        <v>5148</v>
      </c>
      <c r="DA707" s="6" t="s">
        <v>257</v>
      </c>
      <c r="DC707" s="6" t="s">
        <v>4434</v>
      </c>
      <c r="DD707" s="6" t="s">
        <v>206</v>
      </c>
      <c r="DF707" s="29">
        <f t="shared" si="35"/>
        <v>0</v>
      </c>
      <c r="DG707" s="6">
        <v>1</v>
      </c>
    </row>
    <row r="708" spans="1:111" ht="16" hidden="1" x14ac:dyDescent="0.2">
      <c r="A708" s="6" t="s">
        <v>250</v>
      </c>
      <c r="B708" s="25"/>
      <c r="C708" s="25"/>
      <c r="F708" s="25"/>
      <c r="G708" s="63" t="s">
        <v>23</v>
      </c>
      <c r="H708" s="6" t="s">
        <v>4718</v>
      </c>
      <c r="L708" s="6" t="s">
        <v>193</v>
      </c>
      <c r="P708" s="6" t="s">
        <v>3531</v>
      </c>
      <c r="Q708" s="6" t="s">
        <v>4680</v>
      </c>
      <c r="X708" s="6">
        <v>658</v>
      </c>
      <c r="Y708" s="6">
        <v>919</v>
      </c>
      <c r="Z708" s="6">
        <v>185</v>
      </c>
      <c r="AA708" s="6">
        <v>1</v>
      </c>
      <c r="AB708" s="6">
        <f>SUM(Table2026_09_25[[#This Row],[Number of in-person visits provided in reporting year.]:[Number of video/virtual visits provided in reporting year.]])</f>
        <v>1105</v>
      </c>
      <c r="AC708" s="6" t="s">
        <v>8469</v>
      </c>
      <c r="AD708" s="6">
        <v>0</v>
      </c>
      <c r="AE708" s="6">
        <v>0</v>
      </c>
      <c r="AF708" s="6" t="s">
        <v>4682</v>
      </c>
      <c r="AG708" s="6">
        <v>0</v>
      </c>
      <c r="AI708" s="6" t="s">
        <v>4719</v>
      </c>
      <c r="AJ708" s="6" t="s">
        <v>4716</v>
      </c>
      <c r="AK708" s="6" t="s">
        <v>8483</v>
      </c>
      <c r="AL708" s="6" t="s">
        <v>4720</v>
      </c>
      <c r="AQ708" s="6" t="s">
        <v>43</v>
      </c>
      <c r="AX708" s="45"/>
      <c r="AZ708" s="6">
        <v>0</v>
      </c>
      <c r="BA708" s="6">
        <v>0</v>
      </c>
      <c r="BB708" s="45">
        <v>0</v>
      </c>
      <c r="BC708" s="6">
        <v>0</v>
      </c>
      <c r="BD708" s="6">
        <v>0</v>
      </c>
      <c r="BF708" s="6">
        <v>0.9</v>
      </c>
      <c r="BG708" s="45">
        <v>0</v>
      </c>
      <c r="BH708" s="45">
        <v>0</v>
      </c>
      <c r="BI708" s="6">
        <v>0</v>
      </c>
      <c r="BJ708" s="6">
        <v>0</v>
      </c>
      <c r="BK708" s="6">
        <v>0</v>
      </c>
      <c r="BL708" s="45">
        <v>0</v>
      </c>
      <c r="BM708" s="45">
        <v>0</v>
      </c>
      <c r="BN708" s="6">
        <v>0</v>
      </c>
      <c r="BO708" s="6">
        <v>0</v>
      </c>
      <c r="BP708" s="6">
        <v>0</v>
      </c>
      <c r="BQ708" s="6">
        <v>0</v>
      </c>
      <c r="BR708" s="45">
        <v>0</v>
      </c>
      <c r="BT708" s="45">
        <v>0</v>
      </c>
      <c r="BU708" s="45">
        <v>0</v>
      </c>
      <c r="BX708" s="6">
        <v>0</v>
      </c>
      <c r="BY708" s="6" t="s">
        <v>21</v>
      </c>
      <c r="BZ708" s="6">
        <f t="shared" si="33"/>
        <v>0.9</v>
      </c>
      <c r="CA708" s="6">
        <f t="shared" si="34"/>
        <v>0.9</v>
      </c>
      <c r="CC708" s="63" t="s">
        <v>21</v>
      </c>
      <c r="CD708" s="6" t="s">
        <v>21</v>
      </c>
      <c r="CK708" s="6" t="s">
        <v>5148</v>
      </c>
      <c r="DA708" s="6" t="s">
        <v>253</v>
      </c>
      <c r="DC708" s="6" t="s">
        <v>4434</v>
      </c>
      <c r="DD708" s="6" t="s">
        <v>206</v>
      </c>
      <c r="DF708" s="29">
        <f t="shared" si="35"/>
        <v>0</v>
      </c>
      <c r="DG708" s="6">
        <v>1</v>
      </c>
    </row>
    <row r="709" spans="1:111" ht="16" hidden="1" x14ac:dyDescent="0.2">
      <c r="A709" s="6" t="s">
        <v>185</v>
      </c>
      <c r="B709" s="25"/>
      <c r="C709" s="25"/>
      <c r="F709" s="25"/>
      <c r="G709" s="63" t="s">
        <v>23</v>
      </c>
      <c r="H709" s="6" t="s">
        <v>5696</v>
      </c>
      <c r="L709" s="6" t="s">
        <v>193</v>
      </c>
      <c r="P709" s="6" t="s">
        <v>3531</v>
      </c>
      <c r="Q709" s="6" t="s">
        <v>4680</v>
      </c>
      <c r="X709" s="6">
        <v>0</v>
      </c>
      <c r="Y709" s="6">
        <v>0</v>
      </c>
      <c r="Z709" s="6">
        <v>0</v>
      </c>
      <c r="AA709" s="6">
        <v>0</v>
      </c>
      <c r="AB709" s="6">
        <f>SUM(Table2026_09_25[[#This Row],[Number of in-person visits provided in reporting year.]:[Number of video/virtual visits provided in reporting year.]])</f>
        <v>0</v>
      </c>
      <c r="AC709" s="6" t="s">
        <v>8469</v>
      </c>
      <c r="AD709" s="6">
        <v>0</v>
      </c>
      <c r="AE709" s="6">
        <v>0</v>
      </c>
      <c r="AF709" s="6" t="s">
        <v>4682</v>
      </c>
      <c r="AG709" s="6">
        <v>0</v>
      </c>
      <c r="AI709" s="6" t="s">
        <v>5700</v>
      </c>
      <c r="AJ709" s="6" t="s">
        <v>512</v>
      </c>
      <c r="AK709" s="6" t="s">
        <v>8483</v>
      </c>
      <c r="AL709" s="6" t="s">
        <v>187</v>
      </c>
      <c r="AQ709" s="6" t="s">
        <v>544</v>
      </c>
      <c r="AX709" s="45"/>
      <c r="AZ709" s="6">
        <v>0</v>
      </c>
      <c r="BA709" s="6">
        <v>0</v>
      </c>
      <c r="BB709" s="45">
        <v>0</v>
      </c>
      <c r="BC709" s="6">
        <v>0</v>
      </c>
      <c r="BD709" s="6">
        <v>0</v>
      </c>
      <c r="BF709" s="6">
        <v>0</v>
      </c>
      <c r="BG709" s="45">
        <v>0</v>
      </c>
      <c r="BH709" s="45">
        <v>0</v>
      </c>
      <c r="BI709" s="6">
        <v>0</v>
      </c>
      <c r="BJ709" s="6">
        <v>0</v>
      </c>
      <c r="BK709" s="6">
        <v>0</v>
      </c>
      <c r="BL709" s="45">
        <v>0</v>
      </c>
      <c r="BM709" s="45">
        <v>0</v>
      </c>
      <c r="BN709" s="6">
        <v>0</v>
      </c>
      <c r="BO709" s="6">
        <v>0</v>
      </c>
      <c r="BP709" s="6">
        <v>1</v>
      </c>
      <c r="BQ709" s="6">
        <v>0</v>
      </c>
      <c r="BR709" s="45">
        <v>0</v>
      </c>
      <c r="BT709" s="45">
        <v>0</v>
      </c>
      <c r="BU709" s="45">
        <v>0</v>
      </c>
      <c r="BX709" s="6">
        <v>0</v>
      </c>
      <c r="BY709" s="6" t="s">
        <v>21</v>
      </c>
      <c r="BZ709" s="6">
        <f t="shared" si="33"/>
        <v>1</v>
      </c>
      <c r="CA709" s="6">
        <f t="shared" si="34"/>
        <v>1</v>
      </c>
      <c r="CC709" s="63" t="s">
        <v>4687</v>
      </c>
      <c r="CD709" s="6" t="s">
        <v>188</v>
      </c>
      <c r="CK709" s="6" t="s">
        <v>5148</v>
      </c>
      <c r="DA709" s="6" t="s">
        <v>189</v>
      </c>
      <c r="DC709" s="6" t="s">
        <v>4434</v>
      </c>
      <c r="DD709" s="6" t="s">
        <v>131</v>
      </c>
      <c r="DF709" s="29">
        <f t="shared" si="35"/>
        <v>0</v>
      </c>
      <c r="DG709" s="6">
        <v>1</v>
      </c>
    </row>
    <row r="710" spans="1:111" ht="16" hidden="1" x14ac:dyDescent="0.2">
      <c r="A710" s="6" t="s">
        <v>197</v>
      </c>
      <c r="B710" s="25"/>
      <c r="C710" s="25"/>
      <c r="F710" s="25"/>
      <c r="G710" s="63" t="s">
        <v>23</v>
      </c>
      <c r="H710" s="6" t="s">
        <v>5215</v>
      </c>
      <c r="L710" s="6" t="s">
        <v>198</v>
      </c>
      <c r="P710" s="6" t="s">
        <v>3531</v>
      </c>
      <c r="Q710" s="6" t="s">
        <v>4680</v>
      </c>
      <c r="X710" s="6">
        <v>1247</v>
      </c>
      <c r="Y710" s="6">
        <v>1634</v>
      </c>
      <c r="Z710" s="6">
        <v>0</v>
      </c>
      <c r="AA710" s="6">
        <v>0</v>
      </c>
      <c r="AB710" s="6">
        <f>SUM(Table2026_09_25[[#This Row],[Number of in-person visits provided in reporting year.]:[Number of video/virtual visits provided in reporting year.]])</f>
        <v>1634</v>
      </c>
      <c r="AC710" s="6" t="s">
        <v>8469</v>
      </c>
      <c r="AD710" s="6">
        <v>0</v>
      </c>
      <c r="AE710" s="6">
        <v>0</v>
      </c>
      <c r="AG710" s="6">
        <v>0</v>
      </c>
      <c r="AI710" s="6" t="s">
        <v>5223</v>
      </c>
      <c r="AJ710" s="6" t="s">
        <v>43</v>
      </c>
      <c r="AK710" s="6" t="s">
        <v>8483</v>
      </c>
      <c r="AL710" s="6" t="s">
        <v>42</v>
      </c>
      <c r="AQ710" s="6" t="s">
        <v>43</v>
      </c>
      <c r="AX710" s="45"/>
      <c r="AZ710" s="6">
        <v>0</v>
      </c>
      <c r="BA710" s="6">
        <v>0</v>
      </c>
      <c r="BB710" s="45">
        <v>0</v>
      </c>
      <c r="BC710" s="6">
        <v>0</v>
      </c>
      <c r="BD710" s="6">
        <v>0</v>
      </c>
      <c r="BF710" s="6">
        <v>0</v>
      </c>
      <c r="BG710" s="45">
        <v>0</v>
      </c>
      <c r="BH710" s="45">
        <v>0</v>
      </c>
      <c r="BI710" s="6">
        <v>0</v>
      </c>
      <c r="BJ710" s="6">
        <v>0</v>
      </c>
      <c r="BK710" s="6">
        <v>0</v>
      </c>
      <c r="BL710" s="45">
        <v>0</v>
      </c>
      <c r="BM710" s="45">
        <v>0</v>
      </c>
      <c r="BN710" s="6">
        <v>0</v>
      </c>
      <c r="BO710" s="6">
        <v>0</v>
      </c>
      <c r="BP710" s="6">
        <v>0</v>
      </c>
      <c r="BQ710" s="6">
        <v>0</v>
      </c>
      <c r="BR710" s="45">
        <v>0</v>
      </c>
      <c r="BT710" s="45">
        <v>0</v>
      </c>
      <c r="BU710" s="45">
        <v>0</v>
      </c>
      <c r="BX710" s="6">
        <v>0</v>
      </c>
      <c r="BY710" s="6" t="s">
        <v>21</v>
      </c>
      <c r="BZ710" s="6">
        <f t="shared" si="33"/>
        <v>0</v>
      </c>
      <c r="CA710" s="6">
        <f t="shared" si="34"/>
        <v>0</v>
      </c>
      <c r="CC710" s="63" t="s">
        <v>21</v>
      </c>
      <c r="CD710" s="6" t="s">
        <v>64</v>
      </c>
      <c r="CK710" s="6" t="s">
        <v>5148</v>
      </c>
      <c r="DA710" s="6" t="s">
        <v>199</v>
      </c>
      <c r="DC710" s="6" t="s">
        <v>4434</v>
      </c>
      <c r="DD710" s="6" t="s">
        <v>200</v>
      </c>
      <c r="DF710" s="29">
        <f t="shared" si="35"/>
        <v>0</v>
      </c>
      <c r="DG710" s="6">
        <v>1</v>
      </c>
    </row>
    <row r="711" spans="1:111" ht="16" hidden="1" x14ac:dyDescent="0.2">
      <c r="A711" s="6" t="s">
        <v>271</v>
      </c>
      <c r="B711" s="25"/>
      <c r="C711" s="25"/>
      <c r="F711" s="25"/>
      <c r="G711" s="63" t="s">
        <v>23</v>
      </c>
      <c r="H711" s="6" t="s">
        <v>4929</v>
      </c>
      <c r="L711" s="6" t="s">
        <v>193</v>
      </c>
      <c r="P711" s="6" t="s">
        <v>3531</v>
      </c>
      <c r="Q711" s="6" t="s">
        <v>4680</v>
      </c>
      <c r="X711" s="6">
        <v>1058</v>
      </c>
      <c r="Y711" s="6">
        <v>0</v>
      </c>
      <c r="Z711" s="6">
        <v>0</v>
      </c>
      <c r="AA711" s="6">
        <v>0</v>
      </c>
      <c r="AB711" s="6">
        <f>SUM(Table2026_09_25[[#This Row],[Number of in-person visits provided in reporting year.]:[Number of video/virtual visits provided in reporting year.]])</f>
        <v>0</v>
      </c>
      <c r="AC711" s="6" t="s">
        <v>8469</v>
      </c>
      <c r="AD711" s="6">
        <v>0</v>
      </c>
      <c r="AE711" s="6">
        <v>0</v>
      </c>
      <c r="AF711" s="6" t="s">
        <v>8026</v>
      </c>
      <c r="AG711" s="6">
        <v>0</v>
      </c>
      <c r="AI711" s="6" t="s">
        <v>4933</v>
      </c>
      <c r="AJ711" s="6" t="s">
        <v>149</v>
      </c>
      <c r="AK711" s="6" t="s">
        <v>8483</v>
      </c>
      <c r="AL711" s="6" t="s">
        <v>77</v>
      </c>
      <c r="AQ711" s="6" t="s">
        <v>63</v>
      </c>
      <c r="AX711" s="45"/>
      <c r="AZ711" s="6">
        <v>0</v>
      </c>
      <c r="BA711" s="6">
        <v>0</v>
      </c>
      <c r="BB711" s="45">
        <v>0</v>
      </c>
      <c r="BC711" s="6">
        <v>0</v>
      </c>
      <c r="BD711" s="6">
        <v>0</v>
      </c>
      <c r="BF711" s="6">
        <v>0</v>
      </c>
      <c r="BG711" s="45">
        <v>0</v>
      </c>
      <c r="BH711" s="45">
        <v>0</v>
      </c>
      <c r="BI711" s="6">
        <v>0</v>
      </c>
      <c r="BJ711" s="6">
        <v>0</v>
      </c>
      <c r="BK711" s="6">
        <v>0</v>
      </c>
      <c r="BL711" s="45">
        <v>0</v>
      </c>
      <c r="BM711" s="45">
        <v>0</v>
      </c>
      <c r="BN711" s="6">
        <v>0</v>
      </c>
      <c r="BO711" s="6">
        <v>0</v>
      </c>
      <c r="BP711" s="6">
        <v>3.4</v>
      </c>
      <c r="BQ711" s="6">
        <v>0</v>
      </c>
      <c r="BR711" s="45">
        <v>0</v>
      </c>
      <c r="BT711" s="45">
        <v>0</v>
      </c>
      <c r="BU711" s="45">
        <v>0</v>
      </c>
      <c r="BX711" s="6">
        <v>0</v>
      </c>
      <c r="BY711" s="6" t="s">
        <v>21</v>
      </c>
      <c r="BZ711" s="6">
        <f t="shared" si="33"/>
        <v>3.4</v>
      </c>
      <c r="CA711" s="6">
        <f t="shared" si="34"/>
        <v>3.4</v>
      </c>
      <c r="CC711" s="63" t="s">
        <v>4687</v>
      </c>
      <c r="CD711" s="6" t="s">
        <v>21</v>
      </c>
      <c r="CK711" s="6" t="s">
        <v>5148</v>
      </c>
      <c r="DA711" s="6" t="s">
        <v>272</v>
      </c>
      <c r="DC711" s="6" t="s">
        <v>4434</v>
      </c>
      <c r="DD711" s="6" t="s">
        <v>164</v>
      </c>
      <c r="DF711" s="29">
        <f t="shared" si="35"/>
        <v>0</v>
      </c>
      <c r="DG711" s="6">
        <v>1</v>
      </c>
    </row>
    <row r="712" spans="1:111" ht="16" hidden="1" x14ac:dyDescent="0.2">
      <c r="A712" s="6" t="s">
        <v>282</v>
      </c>
      <c r="B712" s="25"/>
      <c r="C712" s="25"/>
      <c r="F712" s="25"/>
      <c r="G712" s="63" t="s">
        <v>23</v>
      </c>
      <c r="H712" s="6" t="s">
        <v>7228</v>
      </c>
      <c r="L712" s="6" t="s">
        <v>283</v>
      </c>
      <c r="P712" s="6" t="s">
        <v>3531</v>
      </c>
      <c r="Q712" s="6" t="s">
        <v>4680</v>
      </c>
      <c r="X712" s="6">
        <v>1114</v>
      </c>
      <c r="Y712" s="6">
        <v>1182</v>
      </c>
      <c r="Z712" s="6">
        <v>344</v>
      </c>
      <c r="AA712" s="6">
        <v>0</v>
      </c>
      <c r="AB712" s="6">
        <f>SUM(Table2026_09_25[[#This Row],[Number of in-person visits provided in reporting year.]:[Number of video/virtual visits provided in reporting year.]])</f>
        <v>1526</v>
      </c>
      <c r="AC712" s="6" t="s">
        <v>8469</v>
      </c>
      <c r="AD712" s="6">
        <v>0</v>
      </c>
      <c r="AE712" s="6">
        <v>0</v>
      </c>
      <c r="AF712" s="6" t="s">
        <v>4682</v>
      </c>
      <c r="AG712" s="6">
        <v>0</v>
      </c>
      <c r="AI712" s="6" t="s">
        <v>7231</v>
      </c>
      <c r="AJ712" s="6" t="s">
        <v>43</v>
      </c>
      <c r="AK712" s="6" t="s">
        <v>8483</v>
      </c>
      <c r="AL712" s="6" t="s">
        <v>83</v>
      </c>
      <c r="AQ712" s="6" t="s">
        <v>43</v>
      </c>
      <c r="AX712" s="45"/>
      <c r="AZ712" s="6">
        <v>0</v>
      </c>
      <c r="BA712" s="6">
        <v>0</v>
      </c>
      <c r="BB712" s="45">
        <v>0</v>
      </c>
      <c r="BC712" s="6">
        <v>0</v>
      </c>
      <c r="BD712" s="6">
        <v>0</v>
      </c>
      <c r="BF712" s="6">
        <v>0</v>
      </c>
      <c r="BG712" s="45">
        <v>0</v>
      </c>
      <c r="BH712" s="45">
        <v>0</v>
      </c>
      <c r="BI712" s="6">
        <v>0</v>
      </c>
      <c r="BJ712" s="6">
        <v>0</v>
      </c>
      <c r="BK712" s="6">
        <v>0</v>
      </c>
      <c r="BL712" s="45">
        <v>0</v>
      </c>
      <c r="BM712" s="45">
        <v>0</v>
      </c>
      <c r="BN712" s="6">
        <v>0</v>
      </c>
      <c r="BO712" s="6">
        <v>0</v>
      </c>
      <c r="BP712" s="6">
        <v>2</v>
      </c>
      <c r="BQ712" s="6">
        <v>0</v>
      </c>
      <c r="BR712" s="45">
        <v>0</v>
      </c>
      <c r="BT712" s="45">
        <v>0</v>
      </c>
      <c r="BU712" s="45">
        <v>0</v>
      </c>
      <c r="BX712" s="6">
        <v>0</v>
      </c>
      <c r="BY712" s="6" t="s">
        <v>21</v>
      </c>
      <c r="BZ712" s="6">
        <f t="shared" si="33"/>
        <v>2</v>
      </c>
      <c r="CA712" s="6">
        <f t="shared" si="34"/>
        <v>2</v>
      </c>
      <c r="CC712" s="63" t="s">
        <v>21</v>
      </c>
      <c r="CD712" s="6" t="s">
        <v>21</v>
      </c>
      <c r="CK712" s="6" t="s">
        <v>5148</v>
      </c>
      <c r="DA712" s="6" t="s">
        <v>284</v>
      </c>
      <c r="DC712" s="6" t="s">
        <v>4434</v>
      </c>
      <c r="DD712" s="6" t="s">
        <v>86</v>
      </c>
      <c r="DF712" s="29">
        <f t="shared" si="35"/>
        <v>0</v>
      </c>
      <c r="DG712" s="6">
        <v>1</v>
      </c>
    </row>
    <row r="713" spans="1:111" ht="16" hidden="1" x14ac:dyDescent="0.2">
      <c r="A713" s="6" t="s">
        <v>262</v>
      </c>
      <c r="B713" s="25"/>
      <c r="C713" s="25"/>
      <c r="F713" s="25"/>
      <c r="G713" s="63" t="s">
        <v>23</v>
      </c>
      <c r="H713" s="6" t="s">
        <v>8027</v>
      </c>
      <c r="L713" s="6" t="s">
        <v>67</v>
      </c>
      <c r="P713" s="6" t="s">
        <v>3531</v>
      </c>
      <c r="Q713" s="6" t="s">
        <v>4680</v>
      </c>
      <c r="X713" s="6">
        <v>0</v>
      </c>
      <c r="Y713" s="6">
        <v>0</v>
      </c>
      <c r="Z713" s="6">
        <v>0</v>
      </c>
      <c r="AA713" s="6">
        <v>0</v>
      </c>
      <c r="AB713" s="6">
        <f>SUM(Table2026_09_25[[#This Row],[Number of in-person visits provided in reporting year.]:[Number of video/virtual visits provided in reporting year.]])</f>
        <v>0</v>
      </c>
      <c r="AC713" s="6" t="s">
        <v>8469</v>
      </c>
      <c r="AD713" s="6">
        <v>0</v>
      </c>
      <c r="AE713" s="6">
        <v>0</v>
      </c>
      <c r="AF713" s="6" t="s">
        <v>4682</v>
      </c>
      <c r="AG713" s="6">
        <v>0</v>
      </c>
      <c r="AI713" s="6" t="s">
        <v>1908</v>
      </c>
      <c r="AJ713" s="6" t="s">
        <v>43</v>
      </c>
      <c r="AK713" s="6" t="s">
        <v>8483</v>
      </c>
      <c r="AL713" s="6" t="s">
        <v>70</v>
      </c>
      <c r="AQ713" s="6" t="s">
        <v>43</v>
      </c>
      <c r="AX713" s="45"/>
      <c r="AZ713" s="6">
        <v>0</v>
      </c>
      <c r="BA713" s="6">
        <v>0</v>
      </c>
      <c r="BB713" s="45">
        <v>0</v>
      </c>
      <c r="BC713" s="6">
        <v>0</v>
      </c>
      <c r="BD713" s="6">
        <v>0</v>
      </c>
      <c r="BF713" s="6">
        <v>0</v>
      </c>
      <c r="BG713" s="45">
        <v>0</v>
      </c>
      <c r="BH713" s="45">
        <v>0</v>
      </c>
      <c r="BI713" s="6">
        <v>0</v>
      </c>
      <c r="BJ713" s="6">
        <v>0</v>
      </c>
      <c r="BK713" s="6">
        <v>0</v>
      </c>
      <c r="BL713" s="45">
        <v>0</v>
      </c>
      <c r="BM713" s="45">
        <v>0</v>
      </c>
      <c r="BN713" s="6">
        <v>0</v>
      </c>
      <c r="BO713" s="6">
        <v>0</v>
      </c>
      <c r="BP713" s="6">
        <v>1</v>
      </c>
      <c r="BQ713" s="6">
        <v>0</v>
      </c>
      <c r="BR713" s="45">
        <v>0</v>
      </c>
      <c r="BT713" s="45">
        <v>0</v>
      </c>
      <c r="BU713" s="45">
        <v>0</v>
      </c>
      <c r="BX713" s="6">
        <v>0</v>
      </c>
      <c r="BY713" s="6" t="s">
        <v>21</v>
      </c>
      <c r="BZ713" s="6">
        <f t="shared" si="33"/>
        <v>1</v>
      </c>
      <c r="CA713" s="6">
        <f t="shared" si="34"/>
        <v>1</v>
      </c>
      <c r="CC713" s="63" t="s">
        <v>4687</v>
      </c>
      <c r="CD713" s="6" t="s">
        <v>21</v>
      </c>
      <c r="CK713" s="6" t="s">
        <v>5148</v>
      </c>
      <c r="DA713" s="6" t="s">
        <v>263</v>
      </c>
      <c r="DC713" s="6" t="s">
        <v>4434</v>
      </c>
      <c r="DD713" s="6" t="s">
        <v>73</v>
      </c>
      <c r="DF713" s="29">
        <f t="shared" si="35"/>
        <v>0</v>
      </c>
      <c r="DG713" s="6">
        <v>1</v>
      </c>
    </row>
    <row r="714" spans="1:111" ht="16" hidden="1" x14ac:dyDescent="0.2">
      <c r="A714" s="6" t="s">
        <v>341</v>
      </c>
      <c r="B714" s="25"/>
      <c r="C714" s="25"/>
      <c r="F714" s="25"/>
      <c r="G714" s="63" t="s">
        <v>23</v>
      </c>
      <c r="H714" s="6" t="s">
        <v>4929</v>
      </c>
      <c r="L714" s="6" t="s">
        <v>342</v>
      </c>
      <c r="P714" s="6" t="s">
        <v>292</v>
      </c>
      <c r="Q714" s="6" t="s">
        <v>5011</v>
      </c>
      <c r="X714" s="6">
        <v>554</v>
      </c>
      <c r="Y714" s="6">
        <v>554</v>
      </c>
      <c r="Z714" s="6">
        <v>0</v>
      </c>
      <c r="AA714" s="6">
        <v>0</v>
      </c>
      <c r="AB714" s="6">
        <f>SUM(Table2026_09_25[[#This Row],[Number of in-person visits provided in reporting year.]:[Number of video/virtual visits provided in reporting year.]])</f>
        <v>554</v>
      </c>
      <c r="AC714" s="6" t="s">
        <v>8469</v>
      </c>
      <c r="AD714" s="6">
        <v>0</v>
      </c>
      <c r="AE714" s="6">
        <v>0</v>
      </c>
      <c r="AF714" s="6" t="s">
        <v>4682</v>
      </c>
      <c r="AG714" s="6">
        <v>0</v>
      </c>
      <c r="AI714" s="6" t="s">
        <v>4933</v>
      </c>
      <c r="AJ714" s="6" t="s">
        <v>149</v>
      </c>
      <c r="AK714" s="6" t="s">
        <v>8483</v>
      </c>
      <c r="AL714" s="6" t="s">
        <v>77</v>
      </c>
      <c r="AQ714" s="6" t="s">
        <v>63</v>
      </c>
      <c r="AX714" s="45"/>
      <c r="AZ714" s="6">
        <v>0</v>
      </c>
      <c r="BA714" s="6">
        <v>0</v>
      </c>
      <c r="BB714" s="45">
        <v>0.2</v>
      </c>
      <c r="BC714" s="6">
        <v>1</v>
      </c>
      <c r="BD714" s="6">
        <v>0.1</v>
      </c>
      <c r="BF714" s="6">
        <v>0</v>
      </c>
      <c r="BG714" s="45">
        <v>1.5</v>
      </c>
      <c r="BH714" s="45">
        <v>0</v>
      </c>
      <c r="BI714" s="6">
        <v>0</v>
      </c>
      <c r="BJ714" s="6">
        <v>0</v>
      </c>
      <c r="BK714" s="6">
        <v>0.2</v>
      </c>
      <c r="BL714" s="45">
        <v>0.5</v>
      </c>
      <c r="BM714" s="45">
        <v>0</v>
      </c>
      <c r="BN714" s="6">
        <v>0</v>
      </c>
      <c r="BO714" s="6">
        <v>0</v>
      </c>
      <c r="BP714" s="6">
        <v>1.6</v>
      </c>
      <c r="BQ714" s="6">
        <v>0</v>
      </c>
      <c r="BR714" s="45">
        <v>0.7</v>
      </c>
      <c r="BT714" s="45">
        <v>0.1</v>
      </c>
      <c r="BU714" s="45">
        <v>0</v>
      </c>
      <c r="BX714" s="6">
        <v>1</v>
      </c>
      <c r="BY714" s="6" t="s">
        <v>343</v>
      </c>
      <c r="BZ714" s="6">
        <f t="shared" si="33"/>
        <v>5.8999999999999995</v>
      </c>
      <c r="CA714" s="6">
        <f t="shared" si="34"/>
        <v>5.8000000000000007</v>
      </c>
      <c r="CC714" s="63" t="s">
        <v>4687</v>
      </c>
      <c r="CD714" s="6" t="s">
        <v>21</v>
      </c>
      <c r="CK714" s="6" t="s">
        <v>5148</v>
      </c>
      <c r="DA714" s="6" t="s">
        <v>344</v>
      </c>
      <c r="DC714" s="6" t="s">
        <v>4434</v>
      </c>
      <c r="DD714" s="6" t="s">
        <v>229</v>
      </c>
      <c r="DF714" s="29">
        <f t="shared" si="35"/>
        <v>0</v>
      </c>
      <c r="DG714" s="6">
        <v>1</v>
      </c>
    </row>
    <row r="715" spans="1:111" ht="16" hidden="1" x14ac:dyDescent="0.2">
      <c r="A715" s="6" t="s">
        <v>331</v>
      </c>
      <c r="B715" s="25"/>
      <c r="C715" s="25"/>
      <c r="F715" s="25"/>
      <c r="G715" s="63" t="s">
        <v>23</v>
      </c>
      <c r="H715" s="6" t="s">
        <v>6222</v>
      </c>
      <c r="L715" s="6" t="s">
        <v>332</v>
      </c>
      <c r="P715" s="6" t="s">
        <v>292</v>
      </c>
      <c r="Q715" s="6" t="s">
        <v>5011</v>
      </c>
      <c r="X715" s="6">
        <v>519</v>
      </c>
      <c r="Y715" s="6">
        <v>4783</v>
      </c>
      <c r="Z715" s="6">
        <v>162</v>
      </c>
      <c r="AA715" s="6">
        <v>0</v>
      </c>
      <c r="AB715" s="6">
        <f>SUM(Table2026_09_25[[#This Row],[Number of in-person visits provided in reporting year.]:[Number of video/virtual visits provided in reporting year.]])</f>
        <v>4945</v>
      </c>
      <c r="AC715" s="6" t="s">
        <v>8469</v>
      </c>
      <c r="AD715" s="6">
        <v>0</v>
      </c>
      <c r="AE715" s="6">
        <v>0</v>
      </c>
      <c r="AF715" s="6" t="s">
        <v>4682</v>
      </c>
      <c r="AG715" s="6">
        <v>0</v>
      </c>
      <c r="AI715" s="6" t="s">
        <v>6227</v>
      </c>
      <c r="AJ715" s="6" t="s">
        <v>5296</v>
      </c>
      <c r="AK715" s="6" t="s">
        <v>8483</v>
      </c>
      <c r="AL715" s="6" t="s">
        <v>2662</v>
      </c>
      <c r="AQ715" s="6" t="s">
        <v>544</v>
      </c>
      <c r="AX715" s="45"/>
      <c r="AZ715" s="6">
        <v>0</v>
      </c>
      <c r="BA715" s="6">
        <v>0</v>
      </c>
      <c r="BB715" s="45">
        <v>0.2</v>
      </c>
      <c r="BC715" s="6">
        <v>0</v>
      </c>
      <c r="BD715" s="6">
        <v>0</v>
      </c>
      <c r="BF715" s="6">
        <v>0</v>
      </c>
      <c r="BG715" s="45">
        <v>0.8</v>
      </c>
      <c r="BH715" s="45">
        <v>0</v>
      </c>
      <c r="BI715" s="6">
        <v>0</v>
      </c>
      <c r="BJ715" s="6">
        <v>0</v>
      </c>
      <c r="BK715" s="6">
        <v>0</v>
      </c>
      <c r="BL715" s="45">
        <v>2.2000000000000002</v>
      </c>
      <c r="BM715" s="45">
        <v>1</v>
      </c>
      <c r="BN715" s="6">
        <v>0</v>
      </c>
      <c r="BO715" s="6">
        <v>0</v>
      </c>
      <c r="BP715" s="6">
        <v>1.5</v>
      </c>
      <c r="BQ715" s="6">
        <v>0</v>
      </c>
      <c r="BR715" s="45">
        <v>1</v>
      </c>
      <c r="BT715" s="45">
        <v>0.2</v>
      </c>
      <c r="BU715" s="45">
        <v>0.5</v>
      </c>
      <c r="BX715" s="6">
        <v>0</v>
      </c>
      <c r="BY715" s="6" t="s">
        <v>334</v>
      </c>
      <c r="BZ715" s="6">
        <f t="shared" si="33"/>
        <v>7.4</v>
      </c>
      <c r="CA715" s="6">
        <f t="shared" si="34"/>
        <v>7.4</v>
      </c>
      <c r="CC715" s="63" t="s">
        <v>4687</v>
      </c>
      <c r="CD715" s="6" t="s">
        <v>335</v>
      </c>
      <c r="CK715" s="6" t="s">
        <v>5148</v>
      </c>
      <c r="DA715" s="6" t="s">
        <v>336</v>
      </c>
      <c r="DC715" s="6" t="s">
        <v>4434</v>
      </c>
      <c r="DD715" s="6" t="s">
        <v>337</v>
      </c>
      <c r="DF715" s="29">
        <f t="shared" si="35"/>
        <v>0</v>
      </c>
      <c r="DG715" s="6">
        <v>1</v>
      </c>
    </row>
    <row r="716" spans="1:111" ht="16" hidden="1" x14ac:dyDescent="0.2">
      <c r="A716" s="6" t="s">
        <v>291</v>
      </c>
      <c r="B716" s="25"/>
      <c r="C716" s="25"/>
      <c r="F716" s="25"/>
      <c r="G716" s="63" t="s">
        <v>23</v>
      </c>
      <c r="H716" s="6" t="s">
        <v>3512</v>
      </c>
      <c r="L716" s="6" t="s">
        <v>292</v>
      </c>
      <c r="P716" s="6" t="s">
        <v>292</v>
      </c>
      <c r="Q716" s="6" t="s">
        <v>5011</v>
      </c>
      <c r="X716" s="6">
        <v>241</v>
      </c>
      <c r="Y716" s="6">
        <v>5908</v>
      </c>
      <c r="Z716" s="6">
        <v>0</v>
      </c>
      <c r="AA716" s="6">
        <v>0</v>
      </c>
      <c r="AB716" s="6">
        <f>SUM(Table2026_09_25[[#This Row],[Number of in-person visits provided in reporting year.]:[Number of video/virtual visits provided in reporting year.]])</f>
        <v>5908</v>
      </c>
      <c r="AC716" s="6" t="s">
        <v>8469</v>
      </c>
      <c r="AD716" s="6">
        <v>0</v>
      </c>
      <c r="AE716" s="6">
        <v>0</v>
      </c>
      <c r="AF716" s="6" t="s">
        <v>4682</v>
      </c>
      <c r="AG716" s="6">
        <v>74</v>
      </c>
      <c r="AI716" s="6" t="s">
        <v>8040</v>
      </c>
      <c r="AJ716" s="6" t="s">
        <v>149</v>
      </c>
      <c r="AK716" s="6" t="s">
        <v>8483</v>
      </c>
      <c r="AL716" s="6" t="s">
        <v>294</v>
      </c>
      <c r="AQ716" s="6" t="s">
        <v>63</v>
      </c>
      <c r="AX716" s="45"/>
      <c r="AZ716" s="6">
        <v>1</v>
      </c>
      <c r="BA716" s="6">
        <v>2</v>
      </c>
      <c r="BB716" s="45">
        <v>0</v>
      </c>
      <c r="BC716" s="6">
        <v>0</v>
      </c>
      <c r="BD716" s="6">
        <v>0</v>
      </c>
      <c r="BF716" s="6">
        <v>0</v>
      </c>
      <c r="BG716" s="45">
        <v>1.4</v>
      </c>
      <c r="BH716" s="45">
        <v>0</v>
      </c>
      <c r="BI716" s="6">
        <v>0</v>
      </c>
      <c r="BJ716" s="6">
        <v>0.8</v>
      </c>
      <c r="BK716" s="6">
        <v>0.4</v>
      </c>
      <c r="BL716" s="45">
        <v>2.2999999999999998</v>
      </c>
      <c r="BM716" s="45">
        <v>1</v>
      </c>
      <c r="BN716" s="6">
        <v>0</v>
      </c>
      <c r="BO716" s="6">
        <v>0</v>
      </c>
      <c r="BP716" s="6">
        <v>1.8</v>
      </c>
      <c r="BQ716" s="6">
        <v>0.5</v>
      </c>
      <c r="BR716" s="45">
        <v>1.4</v>
      </c>
      <c r="BT716" s="45">
        <v>0</v>
      </c>
      <c r="BU716" s="45">
        <v>0.4</v>
      </c>
      <c r="BX716" s="6">
        <v>0</v>
      </c>
      <c r="BY716" s="6" t="s">
        <v>21</v>
      </c>
      <c r="BZ716" s="6">
        <f t="shared" si="33"/>
        <v>13.000000000000002</v>
      </c>
      <c r="CA716" s="6">
        <f t="shared" si="34"/>
        <v>10</v>
      </c>
      <c r="CC716" s="63" t="s">
        <v>4687</v>
      </c>
      <c r="CD716" s="6" t="s">
        <v>295</v>
      </c>
      <c r="CK716" s="6" t="s">
        <v>5148</v>
      </c>
      <c r="DA716" s="6" t="s">
        <v>296</v>
      </c>
      <c r="DC716" s="6" t="s">
        <v>4434</v>
      </c>
      <c r="DD716" s="6" t="s">
        <v>297</v>
      </c>
      <c r="DF716" s="29">
        <f t="shared" si="35"/>
        <v>0</v>
      </c>
      <c r="DG716" s="6">
        <v>1</v>
      </c>
    </row>
    <row r="717" spans="1:111" ht="16" hidden="1" x14ac:dyDescent="0.2">
      <c r="A717" s="6" t="s">
        <v>301</v>
      </c>
      <c r="B717" s="25"/>
      <c r="C717" s="25"/>
      <c r="F717" s="25"/>
      <c r="G717" s="63" t="s">
        <v>23</v>
      </c>
      <c r="H717" s="6" t="s">
        <v>5627</v>
      </c>
      <c r="L717" s="6" t="s">
        <v>292</v>
      </c>
      <c r="P717" s="6" t="s">
        <v>292</v>
      </c>
      <c r="Q717" s="6" t="s">
        <v>5011</v>
      </c>
      <c r="X717" s="6">
        <v>193</v>
      </c>
      <c r="Y717" s="6">
        <v>2129</v>
      </c>
      <c r="Z717" s="6">
        <v>97</v>
      </c>
      <c r="AA717" s="6">
        <v>0</v>
      </c>
      <c r="AB717" s="6">
        <f>SUM(Table2026_09_25[[#This Row],[Number of in-person visits provided in reporting year.]:[Number of video/virtual visits provided in reporting year.]])</f>
        <v>2226</v>
      </c>
      <c r="AC717" s="6" t="s">
        <v>8469</v>
      </c>
      <c r="AD717" s="6">
        <v>0</v>
      </c>
      <c r="AE717" s="6">
        <v>0</v>
      </c>
      <c r="AG717" s="6">
        <v>65</v>
      </c>
      <c r="AI717" s="6" t="s">
        <v>8041</v>
      </c>
      <c r="AJ717" s="6" t="s">
        <v>43</v>
      </c>
      <c r="AK717" s="6" t="s">
        <v>8483</v>
      </c>
      <c r="AL717" s="6" t="s">
        <v>2830</v>
      </c>
      <c r="AQ717" s="6" t="s">
        <v>43</v>
      </c>
      <c r="AX717" s="45"/>
      <c r="AZ717" s="6">
        <v>0.5</v>
      </c>
      <c r="BA717" s="6">
        <v>0.2</v>
      </c>
      <c r="BB717" s="45">
        <v>0.4</v>
      </c>
      <c r="BC717" s="6">
        <v>0</v>
      </c>
      <c r="BD717" s="6">
        <v>0</v>
      </c>
      <c r="BF717" s="6">
        <v>0</v>
      </c>
      <c r="BG717" s="45">
        <v>0.5</v>
      </c>
      <c r="BH717" s="45">
        <v>0</v>
      </c>
      <c r="BI717" s="6">
        <v>0</v>
      </c>
      <c r="BJ717" s="6">
        <v>0.5</v>
      </c>
      <c r="BK717" s="6">
        <v>0.5</v>
      </c>
      <c r="BL717" s="45">
        <v>0.5</v>
      </c>
      <c r="BM717" s="45">
        <v>0.5</v>
      </c>
      <c r="BN717" s="6">
        <v>0</v>
      </c>
      <c r="BO717" s="6">
        <v>0</v>
      </c>
      <c r="BP717" s="6">
        <v>0.6</v>
      </c>
      <c r="BQ717" s="6">
        <v>0</v>
      </c>
      <c r="BR717" s="45">
        <v>0.5</v>
      </c>
      <c r="BT717" s="45">
        <v>0</v>
      </c>
      <c r="BU717" s="45">
        <v>0.5</v>
      </c>
      <c r="BX717" s="6">
        <v>0</v>
      </c>
      <c r="BY717" s="6" t="s">
        <v>21</v>
      </c>
      <c r="BZ717" s="6">
        <f t="shared" si="33"/>
        <v>5.2</v>
      </c>
      <c r="CA717" s="6">
        <f t="shared" si="34"/>
        <v>4.5</v>
      </c>
      <c r="CC717" s="63" t="s">
        <v>4687</v>
      </c>
      <c r="CD717" s="6" t="s">
        <v>302</v>
      </c>
      <c r="CK717" s="6" t="s">
        <v>5148</v>
      </c>
      <c r="DA717" s="6" t="s">
        <v>303</v>
      </c>
      <c r="DC717" s="6" t="s">
        <v>4434</v>
      </c>
      <c r="DD717" s="6" t="s">
        <v>304</v>
      </c>
      <c r="DF717" s="29">
        <f t="shared" si="35"/>
        <v>0</v>
      </c>
      <c r="DG717" s="6">
        <v>1</v>
      </c>
    </row>
    <row r="718" spans="1:111" ht="16" hidden="1" x14ac:dyDescent="0.2">
      <c r="A718" s="6" t="s">
        <v>326</v>
      </c>
      <c r="B718" s="25"/>
      <c r="C718" s="25"/>
      <c r="F718" s="25"/>
      <c r="G718" s="63" t="s">
        <v>23</v>
      </c>
      <c r="H718" s="6" t="s">
        <v>155</v>
      </c>
      <c r="L718" s="6" t="s">
        <v>327</v>
      </c>
      <c r="P718" s="6" t="s">
        <v>292</v>
      </c>
      <c r="Q718" s="6" t="s">
        <v>5011</v>
      </c>
      <c r="X718" s="6">
        <v>314</v>
      </c>
      <c r="Y718" s="6">
        <v>3757</v>
      </c>
      <c r="Z718" s="6">
        <v>142</v>
      </c>
      <c r="AA718" s="6">
        <v>0</v>
      </c>
      <c r="AB718" s="6">
        <f>SUM(Table2026_09_25[[#This Row],[Number of in-person visits provided in reporting year.]:[Number of video/virtual visits provided in reporting year.]])</f>
        <v>3899</v>
      </c>
      <c r="AC718" s="6" t="s">
        <v>8469</v>
      </c>
      <c r="AD718" s="6">
        <v>0</v>
      </c>
      <c r="AE718" s="6">
        <v>0</v>
      </c>
      <c r="AF718" s="6" t="s">
        <v>4682</v>
      </c>
      <c r="AG718" s="6">
        <v>37</v>
      </c>
      <c r="AI718" s="6" t="s">
        <v>156</v>
      </c>
      <c r="AJ718" s="6" t="s">
        <v>328</v>
      </c>
      <c r="AK718" s="6" t="s">
        <v>8483</v>
      </c>
      <c r="AL718" s="6" t="s">
        <v>157</v>
      </c>
      <c r="AQ718" s="6" t="s">
        <v>1289</v>
      </c>
      <c r="AX718" s="45"/>
      <c r="AZ718" s="6">
        <v>0</v>
      </c>
      <c r="BA718" s="6">
        <v>0</v>
      </c>
      <c r="BB718" s="45">
        <v>0</v>
      </c>
      <c r="BC718" s="6">
        <v>0</v>
      </c>
      <c r="BD718" s="6">
        <v>0</v>
      </c>
      <c r="BF718" s="6">
        <v>0</v>
      </c>
      <c r="BG718" s="45">
        <v>0</v>
      </c>
      <c r="BH718" s="45">
        <v>0</v>
      </c>
      <c r="BI718" s="6">
        <v>0</v>
      </c>
      <c r="BJ718" s="6">
        <v>0</v>
      </c>
      <c r="BK718" s="6">
        <v>0</v>
      </c>
      <c r="BL718" s="45">
        <v>2</v>
      </c>
      <c r="BM718" s="45">
        <v>2</v>
      </c>
      <c r="BN718" s="6">
        <v>0</v>
      </c>
      <c r="BO718" s="6">
        <v>0</v>
      </c>
      <c r="BP718" s="6">
        <v>0</v>
      </c>
      <c r="BQ718" s="6">
        <v>0</v>
      </c>
      <c r="BR718" s="45">
        <v>0</v>
      </c>
      <c r="BT718" s="45">
        <v>0</v>
      </c>
      <c r="BU718" s="45">
        <v>1</v>
      </c>
      <c r="BX718" s="6">
        <v>0</v>
      </c>
      <c r="BY718" s="6" t="s">
        <v>21</v>
      </c>
      <c r="BZ718" s="6">
        <f t="shared" si="33"/>
        <v>5</v>
      </c>
      <c r="CA718" s="6">
        <f t="shared" si="34"/>
        <v>5</v>
      </c>
      <c r="CC718" s="63" t="s">
        <v>4687</v>
      </c>
      <c r="CD718" s="6" t="s">
        <v>329</v>
      </c>
      <c r="CK718" s="6" t="s">
        <v>5148</v>
      </c>
      <c r="DA718" s="6" t="s">
        <v>330</v>
      </c>
      <c r="DC718" s="6" t="s">
        <v>4434</v>
      </c>
      <c r="DD718" s="6" t="s">
        <v>2449</v>
      </c>
      <c r="DF718" s="29">
        <f t="shared" si="35"/>
        <v>0</v>
      </c>
      <c r="DG718" s="6">
        <v>1</v>
      </c>
    </row>
    <row r="719" spans="1:111" ht="16" hidden="1" x14ac:dyDescent="0.2">
      <c r="A719" s="6" t="s">
        <v>312</v>
      </c>
      <c r="B719" s="25"/>
      <c r="C719" s="25"/>
      <c r="F719" s="25"/>
      <c r="G719" s="63" t="s">
        <v>23</v>
      </c>
      <c r="H719" s="6" t="s">
        <v>7236</v>
      </c>
      <c r="L719" s="6" t="s">
        <v>313</v>
      </c>
      <c r="P719" s="6" t="s">
        <v>292</v>
      </c>
      <c r="Q719" s="6" t="s">
        <v>5011</v>
      </c>
      <c r="X719" s="6">
        <v>398</v>
      </c>
      <c r="Y719" s="6">
        <v>5006</v>
      </c>
      <c r="Z719" s="6">
        <v>0</v>
      </c>
      <c r="AA719" s="6">
        <v>0</v>
      </c>
      <c r="AB719" s="6">
        <f>SUM(Table2026_09_25[[#This Row],[Number of in-person visits provided in reporting year.]:[Number of video/virtual visits provided in reporting year.]])</f>
        <v>5006</v>
      </c>
      <c r="AC719" s="6" t="s">
        <v>8469</v>
      </c>
      <c r="AD719" s="6">
        <v>0</v>
      </c>
      <c r="AE719" s="6">
        <v>0</v>
      </c>
      <c r="AF719" s="6" t="s">
        <v>4682</v>
      </c>
      <c r="AG719" s="6">
        <v>38.4</v>
      </c>
      <c r="AI719" s="6" t="s">
        <v>7240</v>
      </c>
      <c r="AJ719" s="6" t="s">
        <v>43</v>
      </c>
      <c r="AK719" s="6" t="s">
        <v>8483</v>
      </c>
      <c r="AL719" s="6" t="s">
        <v>142</v>
      </c>
      <c r="AQ719" s="6" t="s">
        <v>43</v>
      </c>
      <c r="AX719" s="45"/>
      <c r="AZ719" s="6">
        <v>0.8</v>
      </c>
      <c r="BA719" s="6">
        <v>0</v>
      </c>
      <c r="BB719" s="45">
        <v>0</v>
      </c>
      <c r="BC719" s="6">
        <v>0</v>
      </c>
      <c r="BD719" s="6">
        <v>0</v>
      </c>
      <c r="BF719" s="6">
        <v>0</v>
      </c>
      <c r="BG719" s="45">
        <v>1.5</v>
      </c>
      <c r="BH719" s="45">
        <v>0</v>
      </c>
      <c r="BI719" s="6">
        <v>0</v>
      </c>
      <c r="BJ719" s="6">
        <v>0</v>
      </c>
      <c r="BK719" s="6">
        <v>0.4</v>
      </c>
      <c r="BL719" s="45">
        <v>2</v>
      </c>
      <c r="BM719" s="45">
        <v>0.5</v>
      </c>
      <c r="BN719" s="6">
        <v>0</v>
      </c>
      <c r="BO719" s="6">
        <v>0</v>
      </c>
      <c r="BP719" s="6">
        <v>0</v>
      </c>
      <c r="BQ719" s="6">
        <v>0</v>
      </c>
      <c r="BR719" s="45">
        <v>0.5</v>
      </c>
      <c r="BT719" s="45">
        <v>0</v>
      </c>
      <c r="BU719" s="45">
        <v>0</v>
      </c>
      <c r="BX719" s="6">
        <v>0</v>
      </c>
      <c r="BY719" s="6" t="s">
        <v>21</v>
      </c>
      <c r="BZ719" s="6">
        <f t="shared" si="33"/>
        <v>5.6999999999999993</v>
      </c>
      <c r="CA719" s="6">
        <f t="shared" si="34"/>
        <v>4.9000000000000004</v>
      </c>
      <c r="CC719" s="63" t="s">
        <v>4753</v>
      </c>
      <c r="CD719" s="6" t="s">
        <v>314</v>
      </c>
      <c r="CK719" s="6" t="s">
        <v>5148</v>
      </c>
      <c r="DA719" s="6" t="s">
        <v>315</v>
      </c>
      <c r="DC719" s="6" t="s">
        <v>4434</v>
      </c>
      <c r="DD719" s="6" t="s">
        <v>145</v>
      </c>
      <c r="DF719" s="29">
        <f t="shared" si="35"/>
        <v>0</v>
      </c>
      <c r="DG719" s="6">
        <v>1</v>
      </c>
    </row>
    <row r="720" spans="1:111" ht="16" hidden="1" x14ac:dyDescent="0.2">
      <c r="A720" s="6" t="s">
        <v>345</v>
      </c>
      <c r="B720" s="25"/>
      <c r="C720" s="25"/>
      <c r="F720" s="25"/>
      <c r="G720" s="63" t="s">
        <v>23</v>
      </c>
      <c r="H720" s="6" t="s">
        <v>4726</v>
      </c>
      <c r="L720" s="6" t="s">
        <v>346</v>
      </c>
      <c r="P720" s="6" t="s">
        <v>292</v>
      </c>
      <c r="Q720" s="6" t="s">
        <v>5011</v>
      </c>
      <c r="X720" s="6">
        <v>639</v>
      </c>
      <c r="Y720" s="6">
        <v>5196</v>
      </c>
      <c r="Z720" s="6">
        <v>447</v>
      </c>
      <c r="AA720" s="6">
        <v>0</v>
      </c>
      <c r="AB720" s="6">
        <f>SUM(Table2026_09_25[[#This Row],[Number of in-person visits provided in reporting year.]:[Number of video/virtual visits provided in reporting year.]])</f>
        <v>5643</v>
      </c>
      <c r="AC720" s="6" t="s">
        <v>8469</v>
      </c>
      <c r="AD720" s="6">
        <v>0</v>
      </c>
      <c r="AE720" s="6">
        <v>0</v>
      </c>
      <c r="AF720" s="6" t="s">
        <v>4682</v>
      </c>
      <c r="AG720" s="6">
        <v>43.7</v>
      </c>
      <c r="AI720" s="6" t="s">
        <v>1563</v>
      </c>
      <c r="AJ720" s="6" t="s">
        <v>43</v>
      </c>
      <c r="AK720" s="6" t="s">
        <v>8483</v>
      </c>
      <c r="AL720" s="6" t="s">
        <v>348</v>
      </c>
      <c r="AQ720" s="6" t="s">
        <v>43</v>
      </c>
      <c r="AX720" s="45"/>
      <c r="AZ720" s="6">
        <v>1.5</v>
      </c>
      <c r="BA720" s="6">
        <v>0</v>
      </c>
      <c r="BB720" s="45">
        <v>0</v>
      </c>
      <c r="BC720" s="6">
        <v>0.1</v>
      </c>
      <c r="BD720" s="6">
        <v>0</v>
      </c>
      <c r="BF720" s="6">
        <v>0</v>
      </c>
      <c r="BG720" s="45">
        <v>1</v>
      </c>
      <c r="BH720" s="45">
        <v>0.4</v>
      </c>
      <c r="BI720" s="6">
        <v>0</v>
      </c>
      <c r="BJ720" s="6">
        <v>0</v>
      </c>
      <c r="BK720" s="6">
        <v>0</v>
      </c>
      <c r="BL720" s="45">
        <v>2</v>
      </c>
      <c r="BM720" s="45">
        <v>0.4</v>
      </c>
      <c r="BN720" s="6">
        <v>0</v>
      </c>
      <c r="BO720" s="6">
        <v>0</v>
      </c>
      <c r="BP720" s="6">
        <v>0.8</v>
      </c>
      <c r="BQ720" s="6">
        <v>0</v>
      </c>
      <c r="BR720" s="45">
        <v>0.6</v>
      </c>
      <c r="BT720" s="45">
        <v>0.6</v>
      </c>
      <c r="BU720" s="45">
        <v>0.5</v>
      </c>
      <c r="BX720" s="6">
        <v>0</v>
      </c>
      <c r="BY720" s="6" t="s">
        <v>21</v>
      </c>
      <c r="BZ720" s="6">
        <f t="shared" si="33"/>
        <v>7.8999999999999995</v>
      </c>
      <c r="CA720" s="6">
        <f t="shared" si="34"/>
        <v>6.3</v>
      </c>
      <c r="CC720" s="63" t="s">
        <v>4687</v>
      </c>
      <c r="CD720" s="6" t="s">
        <v>349</v>
      </c>
      <c r="CK720" s="6" t="s">
        <v>5148</v>
      </c>
      <c r="DA720" s="6" t="s">
        <v>350</v>
      </c>
      <c r="DC720" s="6" t="s">
        <v>4434</v>
      </c>
      <c r="DD720" s="6" t="s">
        <v>351</v>
      </c>
      <c r="DF720" s="29">
        <f t="shared" si="35"/>
        <v>0</v>
      </c>
      <c r="DG720" s="6">
        <v>1</v>
      </c>
    </row>
    <row r="721" spans="1:111" ht="16" hidden="1" x14ac:dyDescent="0.2">
      <c r="A721" s="6" t="s">
        <v>298</v>
      </c>
      <c r="B721" s="25"/>
      <c r="C721" s="25"/>
      <c r="F721" s="25"/>
      <c r="G721" s="63" t="s">
        <v>23</v>
      </c>
      <c r="H721" s="6" t="s">
        <v>172</v>
      </c>
      <c r="L721" s="6" t="s">
        <v>292</v>
      </c>
      <c r="P721" s="6" t="s">
        <v>292</v>
      </c>
      <c r="Q721" s="6" t="s">
        <v>5011</v>
      </c>
      <c r="X721" s="6">
        <v>161</v>
      </c>
      <c r="Y721" s="6">
        <v>1064</v>
      </c>
      <c r="Z721" s="6">
        <v>0</v>
      </c>
      <c r="AA721" s="6">
        <v>0</v>
      </c>
      <c r="AB721" s="6">
        <f>SUM(Table2026_09_25[[#This Row],[Number of in-person visits provided in reporting year.]:[Number of video/virtual visits provided in reporting year.]])</f>
        <v>1064</v>
      </c>
      <c r="AC721" s="6" t="s">
        <v>8469</v>
      </c>
      <c r="AD721" s="6">
        <v>0</v>
      </c>
      <c r="AE721" s="6">
        <v>0</v>
      </c>
      <c r="AF721" s="6" t="s">
        <v>4682</v>
      </c>
      <c r="AG721" s="6">
        <v>0</v>
      </c>
      <c r="AI721" s="6" t="s">
        <v>6330</v>
      </c>
      <c r="AJ721" s="6" t="s">
        <v>5325</v>
      </c>
      <c r="AK721" s="6" t="s">
        <v>8483</v>
      </c>
      <c r="AL721" s="6" t="s">
        <v>1828</v>
      </c>
      <c r="AQ721" s="6" t="s">
        <v>63</v>
      </c>
      <c r="AX721" s="45"/>
      <c r="AZ721" s="6">
        <v>0.6</v>
      </c>
      <c r="BA721" s="6">
        <v>0</v>
      </c>
      <c r="BB721" s="45">
        <v>0</v>
      </c>
      <c r="BC721" s="6">
        <v>0</v>
      </c>
      <c r="BD721" s="6">
        <v>0</v>
      </c>
      <c r="BF721" s="6">
        <v>0.6</v>
      </c>
      <c r="BG721" s="45">
        <v>0.6</v>
      </c>
      <c r="BH721" s="45">
        <v>0</v>
      </c>
      <c r="BI721" s="6">
        <v>0</v>
      </c>
      <c r="BJ721" s="6">
        <v>0.2</v>
      </c>
      <c r="BK721" s="6">
        <v>0</v>
      </c>
      <c r="BL721" s="45">
        <v>0.2</v>
      </c>
      <c r="BM721" s="45">
        <v>0</v>
      </c>
      <c r="BN721" s="6">
        <v>0</v>
      </c>
      <c r="BO721" s="6">
        <v>0</v>
      </c>
      <c r="BP721" s="6">
        <v>0</v>
      </c>
      <c r="BQ721" s="6">
        <v>0</v>
      </c>
      <c r="BR721" s="45">
        <v>0</v>
      </c>
      <c r="BT721" s="45">
        <v>0</v>
      </c>
      <c r="BU721" s="45">
        <v>0</v>
      </c>
      <c r="BX721" s="6">
        <v>0.6</v>
      </c>
      <c r="BY721" s="6" t="s">
        <v>299</v>
      </c>
      <c r="BZ721" s="6">
        <f t="shared" si="33"/>
        <v>2.1999999999999997</v>
      </c>
      <c r="CA721" s="6">
        <f t="shared" si="34"/>
        <v>2.1999999999999997</v>
      </c>
      <c r="CC721" s="63" t="s">
        <v>4687</v>
      </c>
      <c r="CD721" s="6" t="s">
        <v>21</v>
      </c>
      <c r="CK721" s="6" t="s">
        <v>5148</v>
      </c>
      <c r="DA721" s="6" t="s">
        <v>300</v>
      </c>
      <c r="DC721" s="6" t="s">
        <v>4434</v>
      </c>
      <c r="DD721" s="6" t="s">
        <v>174</v>
      </c>
      <c r="DF721" s="29">
        <f t="shared" si="35"/>
        <v>0</v>
      </c>
      <c r="DG721" s="6">
        <v>1</v>
      </c>
    </row>
    <row r="722" spans="1:111" ht="16" x14ac:dyDescent="0.2">
      <c r="A722" s="6" t="s">
        <v>285</v>
      </c>
      <c r="B722" s="25"/>
      <c r="C722" s="25"/>
      <c r="F722" s="25"/>
      <c r="G722" s="63" t="s">
        <v>23</v>
      </c>
      <c r="H722" s="6" t="s">
        <v>5750</v>
      </c>
      <c r="L722" s="6" t="s">
        <v>287</v>
      </c>
      <c r="P722" s="6" t="s">
        <v>292</v>
      </c>
      <c r="Q722" s="6" t="s">
        <v>5011</v>
      </c>
      <c r="X722" s="6">
        <v>220</v>
      </c>
      <c r="Y722" s="6">
        <v>235</v>
      </c>
      <c r="Z722" s="6">
        <v>15</v>
      </c>
      <c r="AA722" s="6">
        <v>0</v>
      </c>
      <c r="AB722" s="6">
        <f>SUM(Table2026_09_25[[#This Row],[Number of in-person visits provided in reporting year.]:[Number of video/virtual visits provided in reporting year.]])</f>
        <v>250</v>
      </c>
      <c r="AC722" s="6" t="s">
        <v>8469</v>
      </c>
      <c r="AD722" s="6">
        <v>0</v>
      </c>
      <c r="AE722" s="6">
        <v>0</v>
      </c>
      <c r="AG722" s="6">
        <v>0</v>
      </c>
      <c r="AI722" s="6" t="s">
        <v>5755</v>
      </c>
      <c r="AJ722" s="6" t="s">
        <v>43</v>
      </c>
      <c r="AK722" s="6" t="s">
        <v>8483</v>
      </c>
      <c r="AL722" s="6" t="s">
        <v>112</v>
      </c>
      <c r="AQ722" s="6" t="s">
        <v>43</v>
      </c>
      <c r="AX722" s="45"/>
      <c r="AZ722" s="6">
        <v>0.6</v>
      </c>
      <c r="BA722" s="6">
        <v>0</v>
      </c>
      <c r="BB722" s="45">
        <v>0</v>
      </c>
      <c r="BC722" s="6">
        <v>0.2</v>
      </c>
      <c r="BD722" s="6">
        <v>0</v>
      </c>
      <c r="BF722" s="6">
        <v>0</v>
      </c>
      <c r="BG722" s="45">
        <v>0.8</v>
      </c>
      <c r="BH722" s="45">
        <v>0.2</v>
      </c>
      <c r="BI722" s="6">
        <v>0</v>
      </c>
      <c r="BJ722" s="6">
        <v>0</v>
      </c>
      <c r="BK722" s="6">
        <v>0</v>
      </c>
      <c r="BL722" s="45">
        <v>0.8</v>
      </c>
      <c r="BM722" s="45">
        <v>0.6</v>
      </c>
      <c r="BN722" s="6">
        <v>0.1</v>
      </c>
      <c r="BO722" s="6">
        <v>0</v>
      </c>
      <c r="BP722" s="6">
        <v>1.4</v>
      </c>
      <c r="BQ722" s="6">
        <v>0</v>
      </c>
      <c r="BR722" s="45">
        <v>0.8</v>
      </c>
      <c r="BT722" s="45">
        <v>0</v>
      </c>
      <c r="BU722" s="45">
        <v>0</v>
      </c>
      <c r="BX722" s="6">
        <v>0</v>
      </c>
      <c r="BY722" s="6" t="s">
        <v>21</v>
      </c>
      <c r="BZ722" s="6">
        <f t="shared" si="33"/>
        <v>5.5</v>
      </c>
      <c r="CA722" s="6">
        <f t="shared" si="34"/>
        <v>4.5999999999999996</v>
      </c>
      <c r="CC722" s="63" t="s">
        <v>4687</v>
      </c>
      <c r="CD722" s="6" t="s">
        <v>21</v>
      </c>
      <c r="CK722" s="6" t="s">
        <v>5148</v>
      </c>
      <c r="DA722" s="6" t="s">
        <v>289</v>
      </c>
      <c r="DC722" s="6" t="s">
        <v>4434</v>
      </c>
      <c r="DD722" s="6" t="s">
        <v>290</v>
      </c>
      <c r="DF722" s="29">
        <f t="shared" si="35"/>
        <v>1</v>
      </c>
      <c r="DG722" s="6">
        <v>1</v>
      </c>
    </row>
    <row r="723" spans="1:111" ht="16" hidden="1" x14ac:dyDescent="0.2">
      <c r="A723" s="6" t="s">
        <v>338</v>
      </c>
      <c r="B723" s="25"/>
      <c r="C723" s="25"/>
      <c r="F723" s="25"/>
      <c r="G723" s="63" t="s">
        <v>23</v>
      </c>
      <c r="H723" s="6" t="s">
        <v>4902</v>
      </c>
      <c r="L723" s="6" t="s">
        <v>265</v>
      </c>
      <c r="P723" s="6" t="s">
        <v>292</v>
      </c>
      <c r="Q723" s="6" t="s">
        <v>5011</v>
      </c>
      <c r="X723" s="6">
        <v>243</v>
      </c>
      <c r="Y723" s="6">
        <v>3232</v>
      </c>
      <c r="Z723" s="6">
        <v>57</v>
      </c>
      <c r="AA723" s="6">
        <v>0</v>
      </c>
      <c r="AB723" s="6">
        <f>SUM(Table2026_09_25[[#This Row],[Number of in-person visits provided in reporting year.]:[Number of video/virtual visits provided in reporting year.]])</f>
        <v>3289</v>
      </c>
      <c r="AC723" s="6" t="s">
        <v>8469</v>
      </c>
      <c r="AD723" s="6">
        <v>0</v>
      </c>
      <c r="AE723" s="6">
        <v>0</v>
      </c>
      <c r="AF723" s="6" t="s">
        <v>4682</v>
      </c>
      <c r="AG723" s="6">
        <v>67</v>
      </c>
      <c r="AI723" s="6" t="s">
        <v>770</v>
      </c>
      <c r="AJ723" s="6" t="s">
        <v>43</v>
      </c>
      <c r="AK723" s="6" t="s">
        <v>8483</v>
      </c>
      <c r="AL723" s="6" t="s">
        <v>267</v>
      </c>
      <c r="AQ723" s="6" t="s">
        <v>43</v>
      </c>
      <c r="AX723" s="45"/>
      <c r="AZ723" s="6">
        <v>0</v>
      </c>
      <c r="BA723" s="6">
        <v>0</v>
      </c>
      <c r="BB723" s="45">
        <v>0</v>
      </c>
      <c r="BC723" s="6">
        <v>0</v>
      </c>
      <c r="BD723" s="6">
        <v>0</v>
      </c>
      <c r="BF723" s="6">
        <v>0</v>
      </c>
      <c r="BG723" s="45">
        <v>1.3</v>
      </c>
      <c r="BH723" s="45">
        <v>1.3</v>
      </c>
      <c r="BI723" s="6">
        <v>0</v>
      </c>
      <c r="BJ723" s="6">
        <v>0</v>
      </c>
      <c r="BK723" s="6">
        <v>0</v>
      </c>
      <c r="BL723" s="45">
        <v>0.6</v>
      </c>
      <c r="BM723" s="45">
        <v>0.9</v>
      </c>
      <c r="BN723" s="6">
        <v>0</v>
      </c>
      <c r="BO723" s="6">
        <v>0</v>
      </c>
      <c r="BP723" s="6">
        <v>2</v>
      </c>
      <c r="BQ723" s="6">
        <v>0</v>
      </c>
      <c r="BR723" s="45">
        <v>1</v>
      </c>
      <c r="BT723" s="45">
        <v>0.5</v>
      </c>
      <c r="BU723" s="45">
        <v>1</v>
      </c>
      <c r="BX723" s="6">
        <v>0</v>
      </c>
      <c r="BY723" s="6" t="s">
        <v>21</v>
      </c>
      <c r="BZ723" s="6">
        <f t="shared" si="33"/>
        <v>8.6000000000000014</v>
      </c>
      <c r="CA723" s="6">
        <f t="shared" si="34"/>
        <v>8.6000000000000014</v>
      </c>
      <c r="CC723" s="63" t="s">
        <v>4687</v>
      </c>
      <c r="CD723" s="6" t="s">
        <v>339</v>
      </c>
      <c r="CK723" s="6" t="s">
        <v>5148</v>
      </c>
      <c r="DA723" s="6" t="s">
        <v>340</v>
      </c>
      <c r="DC723" s="6" t="s">
        <v>4434</v>
      </c>
      <c r="DD723" s="6" t="s">
        <v>270</v>
      </c>
      <c r="DF723" s="29">
        <f t="shared" si="35"/>
        <v>0</v>
      </c>
      <c r="DG723" s="6">
        <v>1</v>
      </c>
    </row>
    <row r="724" spans="1:111" ht="16" hidden="1" x14ac:dyDescent="0.2">
      <c r="A724" s="6" t="s">
        <v>316</v>
      </c>
      <c r="B724" s="25"/>
      <c r="C724" s="25"/>
      <c r="F724" s="25"/>
      <c r="G724" s="63" t="s">
        <v>23</v>
      </c>
      <c r="H724" s="6" t="s">
        <v>61</v>
      </c>
      <c r="L724" s="6" t="s">
        <v>317</v>
      </c>
      <c r="P724" s="6" t="s">
        <v>292</v>
      </c>
      <c r="Q724" s="6" t="s">
        <v>5011</v>
      </c>
      <c r="X724" s="6">
        <v>339</v>
      </c>
      <c r="Y724" s="6">
        <v>339</v>
      </c>
      <c r="Z724" s="6">
        <v>210</v>
      </c>
      <c r="AA724" s="6">
        <v>0</v>
      </c>
      <c r="AB724" s="6">
        <f>SUM(Table2026_09_25[[#This Row],[Number of in-person visits provided in reporting year.]:[Number of video/virtual visits provided in reporting year.]])</f>
        <v>549</v>
      </c>
      <c r="AC724" s="6" t="s">
        <v>8469</v>
      </c>
      <c r="AD724" s="6">
        <v>0</v>
      </c>
      <c r="AE724" s="6">
        <v>0</v>
      </c>
      <c r="AF724" s="6" t="s">
        <v>4682</v>
      </c>
      <c r="AG724" s="6">
        <v>30</v>
      </c>
      <c r="AI724" s="6" t="s">
        <v>8042</v>
      </c>
      <c r="AJ724" s="6" t="s">
        <v>149</v>
      </c>
      <c r="AK724" s="6" t="s">
        <v>8483</v>
      </c>
      <c r="AL724" s="6" t="s">
        <v>236</v>
      </c>
      <c r="AQ724" s="6" t="s">
        <v>63</v>
      </c>
      <c r="AX724" s="45"/>
      <c r="AZ724" s="6">
        <v>1</v>
      </c>
      <c r="BA724" s="6">
        <v>0</v>
      </c>
      <c r="BB724" s="45">
        <v>0</v>
      </c>
      <c r="BC724" s="6">
        <v>0</v>
      </c>
      <c r="BD724" s="6">
        <v>0</v>
      </c>
      <c r="BF724" s="6">
        <v>0</v>
      </c>
      <c r="BG724" s="45">
        <v>0</v>
      </c>
      <c r="BH724" s="45">
        <v>1</v>
      </c>
      <c r="BI724" s="6">
        <v>0</v>
      </c>
      <c r="BJ724" s="6">
        <v>0</v>
      </c>
      <c r="BK724" s="6">
        <v>0</v>
      </c>
      <c r="BL724" s="45">
        <v>0</v>
      </c>
      <c r="BM724" s="45">
        <v>0</v>
      </c>
      <c r="BN724" s="6">
        <v>0</v>
      </c>
      <c r="BO724" s="6">
        <v>0</v>
      </c>
      <c r="BP724" s="6">
        <v>2</v>
      </c>
      <c r="BQ724" s="6">
        <v>0</v>
      </c>
      <c r="BR724" s="45">
        <v>1</v>
      </c>
      <c r="BT724" s="45">
        <v>0</v>
      </c>
      <c r="BU724" s="45">
        <v>0</v>
      </c>
      <c r="BX724" s="6">
        <v>0</v>
      </c>
      <c r="BY724" s="6" t="s">
        <v>21</v>
      </c>
      <c r="BZ724" s="6">
        <f t="shared" si="33"/>
        <v>5</v>
      </c>
      <c r="CA724" s="6">
        <f t="shared" si="34"/>
        <v>4</v>
      </c>
      <c r="CC724" s="63" t="s">
        <v>4687</v>
      </c>
      <c r="CD724" s="6" t="s">
        <v>318</v>
      </c>
      <c r="CK724" s="6" t="s">
        <v>5148</v>
      </c>
      <c r="DA724" s="6" t="s">
        <v>319</v>
      </c>
      <c r="DC724" s="6" t="s">
        <v>4434</v>
      </c>
      <c r="DD724" s="6" t="s">
        <v>65</v>
      </c>
      <c r="DF724" s="29">
        <f t="shared" si="35"/>
        <v>0</v>
      </c>
      <c r="DG724" s="6">
        <v>1</v>
      </c>
    </row>
    <row r="725" spans="1:111" ht="16" hidden="1" x14ac:dyDescent="0.2">
      <c r="A725" s="6" t="s">
        <v>320</v>
      </c>
      <c r="B725" s="25"/>
      <c r="C725" s="25"/>
      <c r="F725" s="25"/>
      <c r="G725" s="63" t="s">
        <v>23</v>
      </c>
      <c r="H725" s="6" t="s">
        <v>321</v>
      </c>
      <c r="L725" s="6" t="s">
        <v>292</v>
      </c>
      <c r="P725" s="6" t="s">
        <v>292</v>
      </c>
      <c r="Q725" s="6" t="s">
        <v>5011</v>
      </c>
      <c r="X725" s="6">
        <v>169</v>
      </c>
      <c r="Y725" s="6">
        <v>3983</v>
      </c>
      <c r="Z725" s="6">
        <v>0</v>
      </c>
      <c r="AA725" s="6">
        <v>0</v>
      </c>
      <c r="AB725" s="6">
        <f>SUM(Table2026_09_25[[#This Row],[Number of in-person visits provided in reporting year.]:[Number of video/virtual visits provided in reporting year.]])</f>
        <v>3983</v>
      </c>
      <c r="AC725" s="6" t="s">
        <v>8469</v>
      </c>
      <c r="AD725" s="6">
        <v>0</v>
      </c>
      <c r="AE725" s="6">
        <v>0</v>
      </c>
      <c r="AF725" s="6" t="s">
        <v>4682</v>
      </c>
      <c r="AG725" s="6">
        <v>29.83</v>
      </c>
      <c r="AI725" s="6" t="s">
        <v>6590</v>
      </c>
      <c r="AJ725" s="6" t="s">
        <v>149</v>
      </c>
      <c r="AK725" s="6" t="s">
        <v>8483</v>
      </c>
      <c r="AL725" s="6" t="s">
        <v>6246</v>
      </c>
      <c r="AQ725" s="6" t="s">
        <v>63</v>
      </c>
      <c r="AX725" s="45"/>
      <c r="AZ725" s="6">
        <v>0.6</v>
      </c>
      <c r="BA725" s="6">
        <v>0</v>
      </c>
      <c r="BB725" s="45">
        <v>0.4</v>
      </c>
      <c r="BC725" s="6">
        <v>0</v>
      </c>
      <c r="BD725" s="6">
        <v>0</v>
      </c>
      <c r="BF725" s="6">
        <v>0</v>
      </c>
      <c r="BG725" s="45">
        <v>0</v>
      </c>
      <c r="BH725" s="45">
        <v>0.5</v>
      </c>
      <c r="BI725" s="6">
        <v>0</v>
      </c>
      <c r="BJ725" s="6">
        <v>0</v>
      </c>
      <c r="BK725" s="6">
        <v>0</v>
      </c>
      <c r="BL725" s="45">
        <v>0.5</v>
      </c>
      <c r="BM725" s="45">
        <v>0</v>
      </c>
      <c r="BN725" s="6">
        <v>0</v>
      </c>
      <c r="BO725" s="6">
        <v>0</v>
      </c>
      <c r="BP725" s="6">
        <v>2</v>
      </c>
      <c r="BQ725" s="6">
        <v>0</v>
      </c>
      <c r="BR725" s="45">
        <v>0</v>
      </c>
      <c r="BT725" s="45">
        <v>0</v>
      </c>
      <c r="BU725" s="45">
        <v>0</v>
      </c>
      <c r="BX725" s="6">
        <v>1</v>
      </c>
      <c r="BY725" s="6" t="s">
        <v>323</v>
      </c>
      <c r="BZ725" s="6">
        <f t="shared" si="33"/>
        <v>4</v>
      </c>
      <c r="CA725" s="6">
        <f t="shared" si="34"/>
        <v>4.4000000000000004</v>
      </c>
      <c r="CC725" s="63" t="s">
        <v>4687</v>
      </c>
      <c r="CD725" s="6" t="s">
        <v>21</v>
      </c>
      <c r="CK725" s="6" t="s">
        <v>5148</v>
      </c>
      <c r="DA725" s="6" t="s">
        <v>324</v>
      </c>
      <c r="DC725" s="6" t="s">
        <v>4434</v>
      </c>
      <c r="DD725" s="6" t="s">
        <v>325</v>
      </c>
      <c r="DF725" s="29">
        <f t="shared" si="35"/>
        <v>0</v>
      </c>
      <c r="DG725" s="6">
        <v>1</v>
      </c>
    </row>
    <row r="726" spans="1:111" ht="16" hidden="1" x14ac:dyDescent="0.2">
      <c r="A726" s="6" t="s">
        <v>305</v>
      </c>
      <c r="B726" s="25"/>
      <c r="C726" s="25"/>
      <c r="F726" s="25"/>
      <c r="G726" s="63" t="s">
        <v>23</v>
      </c>
      <c r="H726" s="6" t="s">
        <v>7682</v>
      </c>
      <c r="L726" s="6" t="s">
        <v>306</v>
      </c>
      <c r="P726" s="6" t="s">
        <v>292</v>
      </c>
      <c r="Q726" s="6" t="s">
        <v>5011</v>
      </c>
      <c r="X726" s="6">
        <v>502</v>
      </c>
      <c r="Y726" s="6">
        <v>5169</v>
      </c>
      <c r="Z726" s="6">
        <v>192</v>
      </c>
      <c r="AA726" s="6">
        <v>0</v>
      </c>
      <c r="AB726" s="6">
        <f>SUM(Table2026_09_25[[#This Row],[Number of in-person visits provided in reporting year.]:[Number of video/virtual visits provided in reporting year.]])</f>
        <v>5361</v>
      </c>
      <c r="AC726" s="6" t="s">
        <v>8469</v>
      </c>
      <c r="AD726" s="6">
        <v>0</v>
      </c>
      <c r="AE726" s="6">
        <v>0</v>
      </c>
      <c r="AF726" s="6" t="s">
        <v>4682</v>
      </c>
      <c r="AG726" s="6">
        <v>0</v>
      </c>
      <c r="AI726" s="6" t="s">
        <v>8043</v>
      </c>
      <c r="AJ726" s="6" t="s">
        <v>7623</v>
      </c>
      <c r="AK726" s="6" t="s">
        <v>8483</v>
      </c>
      <c r="AL726" s="6" t="s">
        <v>308</v>
      </c>
      <c r="AQ726" s="6" t="s">
        <v>63</v>
      </c>
      <c r="AX726" s="45"/>
      <c r="AZ726" s="6">
        <v>0</v>
      </c>
      <c r="BA726" s="6">
        <v>0</v>
      </c>
      <c r="BB726" s="45">
        <v>0</v>
      </c>
      <c r="BC726" s="6">
        <v>0.8</v>
      </c>
      <c r="BD726" s="6">
        <v>0</v>
      </c>
      <c r="BF726" s="6">
        <v>0</v>
      </c>
      <c r="BG726" s="45">
        <v>1</v>
      </c>
      <c r="BH726" s="45">
        <v>0.75</v>
      </c>
      <c r="BI726" s="6">
        <v>0</v>
      </c>
      <c r="BJ726" s="6">
        <v>0</v>
      </c>
      <c r="BK726" s="6">
        <v>0</v>
      </c>
      <c r="BL726" s="45">
        <v>2</v>
      </c>
      <c r="BM726" s="45">
        <v>0.75</v>
      </c>
      <c r="BN726" s="6">
        <v>0</v>
      </c>
      <c r="BO726" s="6">
        <v>0</v>
      </c>
      <c r="BP726" s="6">
        <v>0</v>
      </c>
      <c r="BQ726" s="6">
        <v>0</v>
      </c>
      <c r="BR726" s="45">
        <v>1</v>
      </c>
      <c r="BT726" s="45">
        <v>0.2</v>
      </c>
      <c r="BU726" s="45">
        <v>0</v>
      </c>
      <c r="BX726" s="6">
        <v>0</v>
      </c>
      <c r="BY726" s="6" t="s">
        <v>309</v>
      </c>
      <c r="BZ726" s="6">
        <f t="shared" si="33"/>
        <v>6.5</v>
      </c>
      <c r="CA726" s="6">
        <f t="shared" si="34"/>
        <v>5.7</v>
      </c>
      <c r="CC726" s="63" t="s">
        <v>21</v>
      </c>
      <c r="CD726" s="6" t="s">
        <v>310</v>
      </c>
      <c r="CK726" s="6" t="s">
        <v>5148</v>
      </c>
      <c r="DA726" s="6" t="s">
        <v>233</v>
      </c>
      <c r="DC726" s="6" t="s">
        <v>4434</v>
      </c>
      <c r="DD726" s="6" t="s">
        <v>311</v>
      </c>
      <c r="DF726" s="29">
        <f t="shared" si="35"/>
        <v>0</v>
      </c>
      <c r="DG726" s="6">
        <v>1</v>
      </c>
    </row>
    <row r="727" spans="1:111" ht="16" hidden="1" x14ac:dyDescent="0.2">
      <c r="A727" s="6" t="s">
        <v>392</v>
      </c>
      <c r="B727" s="25"/>
      <c r="C727" s="25"/>
      <c r="F727" s="25"/>
      <c r="G727" s="63" t="s">
        <v>23</v>
      </c>
      <c r="H727" s="6" t="s">
        <v>2383</v>
      </c>
      <c r="L727" s="6" t="s">
        <v>393</v>
      </c>
      <c r="P727" s="6" t="s">
        <v>353</v>
      </c>
      <c r="Q727" s="6" t="s">
        <v>4730</v>
      </c>
      <c r="X727" s="6">
        <v>116</v>
      </c>
      <c r="Y727" s="6">
        <v>0</v>
      </c>
      <c r="Z727" s="6">
        <v>0</v>
      </c>
      <c r="AA727" s="6">
        <v>0</v>
      </c>
      <c r="AB727" s="6">
        <f>SUM(Table2026_09_25[[#This Row],[Number of in-person visits provided in reporting year.]:[Number of video/virtual visits provided in reporting year.]])</f>
        <v>0</v>
      </c>
      <c r="AC727" s="6" t="s">
        <v>8469</v>
      </c>
      <c r="AD727" s="6">
        <v>26</v>
      </c>
      <c r="AE727" s="6">
        <v>100</v>
      </c>
      <c r="AG727" s="6">
        <v>3.06</v>
      </c>
      <c r="AI727" s="6" t="s">
        <v>8044</v>
      </c>
      <c r="AJ727" s="6" t="s">
        <v>43</v>
      </c>
      <c r="AK727" s="6" t="s">
        <v>8483</v>
      </c>
      <c r="AL727" s="6" t="s">
        <v>400</v>
      </c>
      <c r="AQ727" s="6" t="s">
        <v>43</v>
      </c>
      <c r="AX727" s="45"/>
      <c r="AZ727" s="6">
        <v>0</v>
      </c>
      <c r="BA727" s="6">
        <v>0</v>
      </c>
      <c r="BB727" s="45">
        <v>0</v>
      </c>
      <c r="BC727" s="6">
        <v>0.4</v>
      </c>
      <c r="BD727" s="6">
        <v>0</v>
      </c>
      <c r="BF727" s="6">
        <v>0</v>
      </c>
      <c r="BG727" s="45">
        <v>1.5</v>
      </c>
      <c r="BH727" s="45">
        <v>0</v>
      </c>
      <c r="BI727" s="6">
        <v>0</v>
      </c>
      <c r="BJ727" s="6">
        <v>0</v>
      </c>
      <c r="BK727" s="6">
        <v>0</v>
      </c>
      <c r="BL727" s="45">
        <v>1.5</v>
      </c>
      <c r="BM727" s="45">
        <v>0</v>
      </c>
      <c r="BN727" s="6">
        <v>0</v>
      </c>
      <c r="BO727" s="6">
        <v>0</v>
      </c>
      <c r="BP727" s="6">
        <v>2</v>
      </c>
      <c r="BQ727" s="6">
        <v>2</v>
      </c>
      <c r="BR727" s="45">
        <v>0</v>
      </c>
      <c r="BT727" s="45">
        <v>0</v>
      </c>
      <c r="BU727" s="45">
        <v>0</v>
      </c>
      <c r="BX727" s="6">
        <v>2.7</v>
      </c>
      <c r="BY727" s="6" t="s">
        <v>394</v>
      </c>
      <c r="BZ727" s="6">
        <f t="shared" si="33"/>
        <v>7.4</v>
      </c>
      <c r="CA727" s="6">
        <f t="shared" si="34"/>
        <v>9.6999999999999993</v>
      </c>
      <c r="CC727" s="63" t="s">
        <v>4753</v>
      </c>
      <c r="CD727" s="6" t="s">
        <v>395</v>
      </c>
      <c r="CK727" s="6" t="s">
        <v>5148</v>
      </c>
      <c r="DA727" s="6" t="s">
        <v>396</v>
      </c>
      <c r="DC727" s="6" t="s">
        <v>4434</v>
      </c>
      <c r="DD727" s="6" t="s">
        <v>397</v>
      </c>
      <c r="DF727" s="29">
        <f t="shared" si="35"/>
        <v>0</v>
      </c>
      <c r="DG727" s="6">
        <v>1</v>
      </c>
    </row>
    <row r="728" spans="1:111" ht="16" hidden="1" x14ac:dyDescent="0.2">
      <c r="A728" s="6" t="s">
        <v>379</v>
      </c>
      <c r="B728" s="25"/>
      <c r="C728" s="25"/>
      <c r="F728" s="25"/>
      <c r="G728" s="63" t="s">
        <v>23</v>
      </c>
      <c r="H728" s="6" t="s">
        <v>61</v>
      </c>
      <c r="L728" s="6" t="s">
        <v>380</v>
      </c>
      <c r="P728" s="6" t="s">
        <v>353</v>
      </c>
      <c r="Q728" s="6" t="s">
        <v>4730</v>
      </c>
      <c r="X728" s="6">
        <v>377</v>
      </c>
      <c r="Y728" s="6">
        <v>377</v>
      </c>
      <c r="Z728" s="6">
        <v>0</v>
      </c>
      <c r="AA728" s="6">
        <v>0</v>
      </c>
      <c r="AB728" s="6">
        <f>SUM(Table2026_09_25[[#This Row],[Number of in-person visits provided in reporting year.]:[Number of video/virtual visits provided in reporting year.]])</f>
        <v>377</v>
      </c>
      <c r="AC728" s="6" t="s">
        <v>8469</v>
      </c>
      <c r="AD728" s="6">
        <v>0</v>
      </c>
      <c r="AE728" s="6">
        <v>0</v>
      </c>
      <c r="AG728" s="6">
        <v>0</v>
      </c>
      <c r="AI728" s="6" t="s">
        <v>5101</v>
      </c>
      <c r="AJ728" s="6" t="s">
        <v>149</v>
      </c>
      <c r="AK728" s="6" t="s">
        <v>8483</v>
      </c>
      <c r="AL728" s="6" t="s">
        <v>236</v>
      </c>
      <c r="AQ728" s="6" t="s">
        <v>63</v>
      </c>
      <c r="AX728" s="45"/>
      <c r="AZ728" s="6">
        <v>0</v>
      </c>
      <c r="BA728" s="6">
        <v>1</v>
      </c>
      <c r="BB728" s="45">
        <v>0.2</v>
      </c>
      <c r="BC728" s="6">
        <v>1</v>
      </c>
      <c r="BD728" s="6">
        <v>0</v>
      </c>
      <c r="BF728" s="6">
        <v>0</v>
      </c>
      <c r="BG728" s="45">
        <v>0</v>
      </c>
      <c r="BH728" s="45">
        <v>0</v>
      </c>
      <c r="BI728" s="6">
        <v>0</v>
      </c>
      <c r="BJ728" s="6">
        <v>0</v>
      </c>
      <c r="BK728" s="6">
        <v>0</v>
      </c>
      <c r="BL728" s="45">
        <v>0</v>
      </c>
      <c r="BM728" s="45">
        <v>0</v>
      </c>
      <c r="BN728" s="6">
        <v>0</v>
      </c>
      <c r="BO728" s="6">
        <v>0</v>
      </c>
      <c r="BP728" s="6">
        <v>4.4000000000000004</v>
      </c>
      <c r="BQ728" s="6">
        <v>2.95</v>
      </c>
      <c r="BR728" s="45">
        <v>0</v>
      </c>
      <c r="BT728" s="45">
        <v>0</v>
      </c>
      <c r="BU728" s="45">
        <v>0</v>
      </c>
      <c r="BX728" s="6">
        <v>2.41</v>
      </c>
      <c r="BY728" s="6" t="s">
        <v>381</v>
      </c>
      <c r="BZ728" s="6">
        <f t="shared" si="33"/>
        <v>9.5500000000000007</v>
      </c>
      <c r="CA728" s="6">
        <f t="shared" si="34"/>
        <v>9.9600000000000009</v>
      </c>
      <c r="CC728" s="63" t="s">
        <v>4753</v>
      </c>
      <c r="CD728" s="6" t="s">
        <v>21</v>
      </c>
      <c r="CK728" s="6" t="s">
        <v>5148</v>
      </c>
      <c r="DA728" s="6" t="s">
        <v>21</v>
      </c>
      <c r="DC728" s="6" t="s">
        <v>4434</v>
      </c>
      <c r="DD728" s="6" t="s">
        <v>382</v>
      </c>
      <c r="DF728" s="29">
        <f t="shared" si="35"/>
        <v>0</v>
      </c>
      <c r="DG728" s="6">
        <v>1</v>
      </c>
    </row>
    <row r="729" spans="1:111" ht="16" hidden="1" x14ac:dyDescent="0.2">
      <c r="A729" s="6" t="s">
        <v>374</v>
      </c>
      <c r="B729" s="25"/>
      <c r="C729" s="25"/>
      <c r="F729" s="25"/>
      <c r="G729" s="63" t="s">
        <v>23</v>
      </c>
      <c r="H729" s="6" t="s">
        <v>7682</v>
      </c>
      <c r="L729" s="6" t="s">
        <v>375</v>
      </c>
      <c r="P729" s="6" t="s">
        <v>353</v>
      </c>
      <c r="Q729" s="6" t="s">
        <v>4730</v>
      </c>
      <c r="X729" s="6">
        <v>216</v>
      </c>
      <c r="Y729" s="6">
        <v>0</v>
      </c>
      <c r="Z729" s="6">
        <v>0</v>
      </c>
      <c r="AA729" s="6">
        <v>0</v>
      </c>
      <c r="AB729" s="6">
        <f>SUM(Table2026_09_25[[#This Row],[Number of in-person visits provided in reporting year.]:[Number of video/virtual visits provided in reporting year.]])</f>
        <v>0</v>
      </c>
      <c r="AC729" s="6" t="s">
        <v>8469</v>
      </c>
      <c r="AD729" s="6">
        <v>30</v>
      </c>
      <c r="AE729" s="6">
        <v>97.6</v>
      </c>
      <c r="AG729" s="6">
        <v>8.3000000000000007</v>
      </c>
      <c r="AI729" s="6" t="s">
        <v>8043</v>
      </c>
      <c r="AJ729" s="6" t="s">
        <v>7623</v>
      </c>
      <c r="AK729" s="6" t="s">
        <v>8483</v>
      </c>
      <c r="AL729" s="6" t="s">
        <v>308</v>
      </c>
      <c r="AQ729" s="6" t="s">
        <v>63</v>
      </c>
      <c r="AX729" s="45"/>
      <c r="AZ729" s="6">
        <v>0.5</v>
      </c>
      <c r="BA729" s="6">
        <v>0</v>
      </c>
      <c r="BB729" s="45">
        <v>0</v>
      </c>
      <c r="BC729" s="6">
        <v>0</v>
      </c>
      <c r="BD729" s="6">
        <v>0</v>
      </c>
      <c r="BF729" s="6">
        <v>0</v>
      </c>
      <c r="BG729" s="45">
        <v>2.1</v>
      </c>
      <c r="BH729" s="45">
        <v>1.5</v>
      </c>
      <c r="BI729" s="6">
        <v>0</v>
      </c>
      <c r="BJ729" s="6">
        <v>0</v>
      </c>
      <c r="BK729" s="6">
        <v>0</v>
      </c>
      <c r="BL729" s="45">
        <v>2.7</v>
      </c>
      <c r="BM729" s="45">
        <v>1.5</v>
      </c>
      <c r="BN729" s="6">
        <v>0</v>
      </c>
      <c r="BO729" s="6">
        <v>0</v>
      </c>
      <c r="BP729" s="6">
        <v>10.7</v>
      </c>
      <c r="BQ729" s="6">
        <v>13.4</v>
      </c>
      <c r="BR729" s="45">
        <v>1</v>
      </c>
      <c r="BT729" s="45">
        <v>0.6</v>
      </c>
      <c r="BU729" s="45">
        <v>0</v>
      </c>
      <c r="BX729" s="6">
        <v>7.09</v>
      </c>
      <c r="BY729" s="6" t="s">
        <v>376</v>
      </c>
      <c r="BZ729" s="6">
        <f t="shared" si="33"/>
        <v>34</v>
      </c>
      <c r="CA729" s="6">
        <f t="shared" si="34"/>
        <v>40.590000000000003</v>
      </c>
      <c r="CC729" s="63" t="s">
        <v>4753</v>
      </c>
      <c r="CD729" s="6" t="s">
        <v>377</v>
      </c>
      <c r="CK729" s="6" t="s">
        <v>5148</v>
      </c>
      <c r="DA729" s="6" t="s">
        <v>378</v>
      </c>
      <c r="DC729" s="6" t="s">
        <v>4434</v>
      </c>
      <c r="DD729" s="6" t="s">
        <v>311</v>
      </c>
      <c r="DF729" s="29">
        <f t="shared" si="35"/>
        <v>0</v>
      </c>
      <c r="DG729" s="6">
        <v>1</v>
      </c>
    </row>
    <row r="730" spans="1:111" ht="16" hidden="1" x14ac:dyDescent="0.2">
      <c r="A730" s="6" t="s">
        <v>398</v>
      </c>
      <c r="B730" s="25"/>
      <c r="C730" s="25"/>
      <c r="F730" s="25"/>
      <c r="G730" s="63" t="s">
        <v>23</v>
      </c>
      <c r="H730" s="6" t="s">
        <v>2383</v>
      </c>
      <c r="L730" s="6" t="s">
        <v>393</v>
      </c>
      <c r="P730" s="6" t="s">
        <v>353</v>
      </c>
      <c r="Q730" s="6" t="s">
        <v>4730</v>
      </c>
      <c r="X730" s="6">
        <v>0</v>
      </c>
      <c r="Y730" s="6">
        <v>0</v>
      </c>
      <c r="Z730" s="6">
        <v>0</v>
      </c>
      <c r="AA730" s="6">
        <v>0</v>
      </c>
      <c r="AB730" s="6">
        <f>SUM(Table2026_09_25[[#This Row],[Number of in-person visits provided in reporting year.]:[Number of video/virtual visits provided in reporting year.]])</f>
        <v>0</v>
      </c>
      <c r="AC730" s="6" t="s">
        <v>8469</v>
      </c>
      <c r="AD730" s="6">
        <v>0</v>
      </c>
      <c r="AE730" s="6">
        <v>0</v>
      </c>
      <c r="AG730" s="6">
        <v>0</v>
      </c>
      <c r="AI730" s="6" t="s">
        <v>8044</v>
      </c>
      <c r="AJ730" s="6" t="s">
        <v>43</v>
      </c>
      <c r="AK730" s="6" t="s">
        <v>8483</v>
      </c>
      <c r="AL730" s="6" t="s">
        <v>400</v>
      </c>
      <c r="AQ730" s="6" t="s">
        <v>43</v>
      </c>
      <c r="AX730" s="45"/>
      <c r="AZ730" s="6">
        <v>0</v>
      </c>
      <c r="BA730" s="6">
        <v>0</v>
      </c>
      <c r="BB730" s="45">
        <v>0</v>
      </c>
      <c r="BC730" s="6">
        <v>0</v>
      </c>
      <c r="BD730" s="6">
        <v>0</v>
      </c>
      <c r="BF730" s="6">
        <v>0</v>
      </c>
      <c r="BG730" s="45">
        <v>0</v>
      </c>
      <c r="BH730" s="45">
        <v>0</v>
      </c>
      <c r="BI730" s="6">
        <v>0</v>
      </c>
      <c r="BJ730" s="6">
        <v>0</v>
      </c>
      <c r="BK730" s="6">
        <v>0</v>
      </c>
      <c r="BL730" s="45">
        <v>0</v>
      </c>
      <c r="BM730" s="45">
        <v>0</v>
      </c>
      <c r="BN730" s="6">
        <v>0</v>
      </c>
      <c r="BO730" s="6">
        <v>0</v>
      </c>
      <c r="BP730" s="6">
        <v>0</v>
      </c>
      <c r="BQ730" s="6">
        <v>0</v>
      </c>
      <c r="BR730" s="45">
        <v>0</v>
      </c>
      <c r="BT730" s="45">
        <v>0</v>
      </c>
      <c r="BU730" s="45">
        <v>0</v>
      </c>
      <c r="BX730" s="6">
        <v>0</v>
      </c>
      <c r="BY730" s="6" t="s">
        <v>21</v>
      </c>
      <c r="BZ730" s="6">
        <f t="shared" si="33"/>
        <v>0</v>
      </c>
      <c r="CA730" s="6">
        <f t="shared" si="34"/>
        <v>0</v>
      </c>
      <c r="CC730" s="63" t="s">
        <v>21</v>
      </c>
      <c r="CD730" s="6" t="s">
        <v>21</v>
      </c>
      <c r="CK730" s="6" t="s">
        <v>5148</v>
      </c>
      <c r="DA730" s="6" t="s">
        <v>21</v>
      </c>
      <c r="DC730" s="6" t="s">
        <v>4434</v>
      </c>
      <c r="DD730" s="6" t="s">
        <v>401</v>
      </c>
      <c r="DF730" s="29">
        <f t="shared" si="35"/>
        <v>0</v>
      </c>
      <c r="DG730" s="6">
        <v>1</v>
      </c>
    </row>
    <row r="731" spans="1:111" ht="16" hidden="1" x14ac:dyDescent="0.2">
      <c r="A731" s="6" t="s">
        <v>388</v>
      </c>
      <c r="B731" s="25"/>
      <c r="C731" s="25"/>
      <c r="F731" s="25"/>
      <c r="G731" s="63" t="s">
        <v>23</v>
      </c>
      <c r="H731" s="6" t="s">
        <v>4726</v>
      </c>
      <c r="L731" s="6" t="s">
        <v>358</v>
      </c>
      <c r="P731" s="6" t="s">
        <v>353</v>
      </c>
      <c r="Q731" s="6" t="s">
        <v>4730</v>
      </c>
      <c r="X731" s="6">
        <v>332</v>
      </c>
      <c r="Y731" s="6">
        <v>0</v>
      </c>
      <c r="Z731" s="6">
        <v>0</v>
      </c>
      <c r="AA731" s="6">
        <v>0</v>
      </c>
      <c r="AB731" s="6">
        <f>SUM(Table2026_09_25[[#This Row],[Number of in-person visits provided in reporting year.]:[Number of video/virtual visits provided in reporting year.]])</f>
        <v>0</v>
      </c>
      <c r="AC731" s="6" t="s">
        <v>8469</v>
      </c>
      <c r="AD731" s="6">
        <v>25</v>
      </c>
      <c r="AE731" s="6">
        <v>94</v>
      </c>
      <c r="AF731" s="6" t="s">
        <v>8026</v>
      </c>
      <c r="AG731" s="6">
        <v>1</v>
      </c>
      <c r="AI731" s="6" t="s">
        <v>1563</v>
      </c>
      <c r="AJ731" s="6" t="s">
        <v>43</v>
      </c>
      <c r="AK731" s="6" t="s">
        <v>8483</v>
      </c>
      <c r="AL731" s="6" t="s">
        <v>348</v>
      </c>
      <c r="AQ731" s="6" t="s">
        <v>43</v>
      </c>
      <c r="AX731" s="45"/>
      <c r="AZ731" s="6">
        <v>1.5</v>
      </c>
      <c r="BA731" s="6">
        <v>0.6</v>
      </c>
      <c r="BB731" s="45">
        <v>0.5</v>
      </c>
      <c r="BC731" s="6">
        <v>0.6</v>
      </c>
      <c r="BD731" s="6">
        <v>0</v>
      </c>
      <c r="BF731" s="6">
        <v>0</v>
      </c>
      <c r="BG731" s="45">
        <v>3</v>
      </c>
      <c r="BH731" s="45">
        <v>0.6</v>
      </c>
      <c r="BI731" s="6">
        <v>0</v>
      </c>
      <c r="BJ731" s="6">
        <v>1.4</v>
      </c>
      <c r="BK731" s="6">
        <v>0.4</v>
      </c>
      <c r="BL731" s="45">
        <v>3</v>
      </c>
      <c r="BM731" s="45">
        <v>0.6</v>
      </c>
      <c r="BN731" s="6">
        <v>0</v>
      </c>
      <c r="BO731" s="6">
        <v>0</v>
      </c>
      <c r="BP731" s="6">
        <v>12.4</v>
      </c>
      <c r="BQ731" s="6">
        <v>12.5</v>
      </c>
      <c r="BR731" s="45">
        <v>1.5</v>
      </c>
      <c r="BT731" s="45">
        <v>0.5</v>
      </c>
      <c r="BU731" s="45">
        <v>0.5</v>
      </c>
      <c r="BX731" s="6">
        <v>1.5</v>
      </c>
      <c r="BY731" s="6" t="s">
        <v>389</v>
      </c>
      <c r="BZ731" s="6">
        <f t="shared" si="33"/>
        <v>39.6</v>
      </c>
      <c r="CA731" s="6">
        <f t="shared" si="34"/>
        <v>38.4</v>
      </c>
      <c r="CC731" s="63" t="s">
        <v>4687</v>
      </c>
      <c r="CD731" s="6" t="s">
        <v>390</v>
      </c>
      <c r="CK731" s="6" t="s">
        <v>5148</v>
      </c>
      <c r="DA731" s="6" t="s">
        <v>391</v>
      </c>
      <c r="DC731" s="6" t="s">
        <v>4434</v>
      </c>
      <c r="DD731" s="6" t="s">
        <v>351</v>
      </c>
      <c r="DF731" s="29">
        <f t="shared" si="35"/>
        <v>0</v>
      </c>
      <c r="DG731" s="6">
        <v>1</v>
      </c>
    </row>
    <row r="732" spans="1:111" ht="16" x14ac:dyDescent="0.2">
      <c r="A732" s="6" t="s">
        <v>352</v>
      </c>
      <c r="B732" s="25"/>
      <c r="C732" s="25"/>
      <c r="F732" s="25"/>
      <c r="G732" s="63" t="s">
        <v>23</v>
      </c>
      <c r="H732" s="6" t="s">
        <v>5750</v>
      </c>
      <c r="L732" s="6" t="s">
        <v>354</v>
      </c>
      <c r="P732" s="6" t="s">
        <v>353</v>
      </c>
      <c r="Q732" s="6" t="s">
        <v>4730</v>
      </c>
      <c r="X732" s="6">
        <v>0</v>
      </c>
      <c r="Y732" s="6">
        <v>0</v>
      </c>
      <c r="Z732" s="6">
        <v>0</v>
      </c>
      <c r="AA732" s="6">
        <v>0</v>
      </c>
      <c r="AB732" s="6">
        <f>SUM(Table2026_09_25[[#This Row],[Number of in-person visits provided in reporting year.]:[Number of video/virtual visits provided in reporting year.]])</f>
        <v>0</v>
      </c>
      <c r="AC732" s="6" t="s">
        <v>8469</v>
      </c>
      <c r="AD732" s="6">
        <v>30</v>
      </c>
      <c r="AE732" s="6">
        <v>0</v>
      </c>
      <c r="AG732" s="6">
        <v>0</v>
      </c>
      <c r="AI732" s="6" t="s">
        <v>5755</v>
      </c>
      <c r="AJ732" s="6" t="s">
        <v>43</v>
      </c>
      <c r="AK732" s="6" t="s">
        <v>8483</v>
      </c>
      <c r="AL732" s="6" t="s">
        <v>112</v>
      </c>
      <c r="AQ732" s="6" t="s">
        <v>43</v>
      </c>
      <c r="AX732" s="45"/>
      <c r="AZ732" s="6">
        <v>0</v>
      </c>
      <c r="BA732" s="6">
        <v>0</v>
      </c>
      <c r="BB732" s="45">
        <v>0</v>
      </c>
      <c r="BC732" s="6">
        <v>0</v>
      </c>
      <c r="BD732" s="6">
        <v>0</v>
      </c>
      <c r="BF732" s="6">
        <v>0</v>
      </c>
      <c r="BG732" s="45">
        <v>0</v>
      </c>
      <c r="BH732" s="45">
        <v>0</v>
      </c>
      <c r="BI732" s="6">
        <v>0</v>
      </c>
      <c r="BJ732" s="6">
        <v>0</v>
      </c>
      <c r="BK732" s="6">
        <v>0</v>
      </c>
      <c r="BL732" s="45">
        <v>0</v>
      </c>
      <c r="BM732" s="45">
        <v>0</v>
      </c>
      <c r="BN732" s="6">
        <v>0</v>
      </c>
      <c r="BO732" s="6">
        <v>0</v>
      </c>
      <c r="BP732" s="6">
        <v>0</v>
      </c>
      <c r="BQ732" s="6">
        <v>0</v>
      </c>
      <c r="BR732" s="45">
        <v>0</v>
      </c>
      <c r="BT732" s="45">
        <v>0</v>
      </c>
      <c r="BU732" s="45">
        <v>0</v>
      </c>
      <c r="BX732" s="6">
        <v>0</v>
      </c>
      <c r="BY732" s="6" t="s">
        <v>21</v>
      </c>
      <c r="BZ732" s="6">
        <f t="shared" si="33"/>
        <v>0</v>
      </c>
      <c r="CA732" s="6">
        <f t="shared" si="34"/>
        <v>0</v>
      </c>
      <c r="CC732" s="63" t="s">
        <v>21</v>
      </c>
      <c r="CD732" s="6" t="s">
        <v>21</v>
      </c>
      <c r="CK732" s="6" t="s">
        <v>5148</v>
      </c>
      <c r="DA732" s="6" t="s">
        <v>355</v>
      </c>
      <c r="DC732" s="6" t="s">
        <v>4434</v>
      </c>
      <c r="DD732" s="6" t="s">
        <v>356</v>
      </c>
      <c r="DF732" s="29">
        <f t="shared" si="35"/>
        <v>1</v>
      </c>
      <c r="DG732" s="6">
        <v>1</v>
      </c>
    </row>
    <row r="733" spans="1:111" ht="16" hidden="1" x14ac:dyDescent="0.2">
      <c r="A733" s="6" t="s">
        <v>365</v>
      </c>
      <c r="B733" s="25"/>
      <c r="C733" s="25"/>
      <c r="F733" s="25"/>
      <c r="G733" s="63" t="s">
        <v>23</v>
      </c>
      <c r="H733" s="6" t="s">
        <v>7880</v>
      </c>
      <c r="L733" s="6" t="s">
        <v>346</v>
      </c>
      <c r="P733" s="6" t="s">
        <v>353</v>
      </c>
      <c r="Q733" s="6" t="s">
        <v>4730</v>
      </c>
      <c r="X733" s="6">
        <v>818</v>
      </c>
      <c r="Y733" s="6">
        <v>4537</v>
      </c>
      <c r="Z733" s="6">
        <v>1043</v>
      </c>
      <c r="AA733" s="6">
        <v>67</v>
      </c>
      <c r="AB733" s="6">
        <f>SUM(Table2026_09_25[[#This Row],[Number of in-person visits provided in reporting year.]:[Number of video/virtual visits provided in reporting year.]])</f>
        <v>5647</v>
      </c>
      <c r="AC733" s="6" t="s">
        <v>8469</v>
      </c>
      <c r="AD733" s="6">
        <v>0</v>
      </c>
      <c r="AE733" s="6">
        <v>0</v>
      </c>
      <c r="AG733" s="6">
        <v>9</v>
      </c>
      <c r="AI733" s="6" t="s">
        <v>4503</v>
      </c>
      <c r="AJ733" s="35" t="s">
        <v>4488</v>
      </c>
      <c r="AK733" s="6" t="s">
        <v>8483</v>
      </c>
      <c r="AL733" s="6" t="s">
        <v>946</v>
      </c>
      <c r="AQ733" s="35" t="s">
        <v>366</v>
      </c>
      <c r="AX733" s="45"/>
      <c r="AZ733" s="6">
        <v>1</v>
      </c>
      <c r="BA733" s="6">
        <v>0.3</v>
      </c>
      <c r="BB733" s="45">
        <v>0</v>
      </c>
      <c r="BC733" s="6">
        <v>0</v>
      </c>
      <c r="BD733" s="6">
        <v>0</v>
      </c>
      <c r="BF733" s="6">
        <v>1</v>
      </c>
      <c r="BG733" s="45">
        <v>1</v>
      </c>
      <c r="BH733" s="45">
        <v>0</v>
      </c>
      <c r="BI733" s="6">
        <v>0</v>
      </c>
      <c r="BJ733" s="6">
        <v>0</v>
      </c>
      <c r="BK733" s="6">
        <v>0</v>
      </c>
      <c r="BL733" s="45">
        <v>1.5</v>
      </c>
      <c r="BM733" s="45">
        <v>0</v>
      </c>
      <c r="BN733" s="6">
        <v>0</v>
      </c>
      <c r="BO733" s="6">
        <v>0</v>
      </c>
      <c r="BP733" s="6">
        <v>0</v>
      </c>
      <c r="BQ733" s="6">
        <v>0</v>
      </c>
      <c r="BR733" s="45">
        <v>0.4</v>
      </c>
      <c r="BT733" s="45">
        <v>1</v>
      </c>
      <c r="BU733" s="45">
        <v>0.8</v>
      </c>
      <c r="BX733" s="6">
        <v>0</v>
      </c>
      <c r="BY733" s="6" t="s">
        <v>21</v>
      </c>
      <c r="BZ733" s="6">
        <f t="shared" si="33"/>
        <v>7</v>
      </c>
      <c r="CA733" s="6">
        <f t="shared" si="34"/>
        <v>5.7</v>
      </c>
      <c r="CC733" s="63" t="s">
        <v>21</v>
      </c>
      <c r="CD733" s="6" t="s">
        <v>21</v>
      </c>
      <c r="CK733" s="6" t="s">
        <v>5148</v>
      </c>
      <c r="DA733" s="6" t="s">
        <v>21</v>
      </c>
      <c r="DC733" s="6" t="s">
        <v>4434</v>
      </c>
      <c r="DD733" s="6" t="s">
        <v>367</v>
      </c>
      <c r="DF733" s="29">
        <f t="shared" si="35"/>
        <v>0</v>
      </c>
      <c r="DG733" s="6">
        <v>1</v>
      </c>
    </row>
    <row r="734" spans="1:111" ht="16" hidden="1" x14ac:dyDescent="0.2">
      <c r="A734" s="6" t="s">
        <v>368</v>
      </c>
      <c r="B734" s="25"/>
      <c r="C734" s="25"/>
      <c r="F734" s="25"/>
      <c r="G734" s="63" t="s">
        <v>23</v>
      </c>
      <c r="H734" s="6" t="s">
        <v>8045</v>
      </c>
      <c r="L734" s="6" t="s">
        <v>369</v>
      </c>
      <c r="P734" s="6" t="s">
        <v>353</v>
      </c>
      <c r="Q734" s="6" t="s">
        <v>4730</v>
      </c>
      <c r="X734" s="6">
        <v>0</v>
      </c>
      <c r="Y734" s="6">
        <v>0</v>
      </c>
      <c r="Z734" s="6">
        <v>0</v>
      </c>
      <c r="AA734" s="6">
        <v>0</v>
      </c>
      <c r="AB734" s="6">
        <f>SUM(Table2026_09_25[[#This Row],[Number of in-person visits provided in reporting year.]:[Number of video/virtual visits provided in reporting year.]])</f>
        <v>0</v>
      </c>
      <c r="AC734" s="6" t="s">
        <v>8469</v>
      </c>
      <c r="AD734" s="6">
        <v>25</v>
      </c>
      <c r="AE734" s="6">
        <v>92.3</v>
      </c>
      <c r="AF734" s="6" t="s">
        <v>8026</v>
      </c>
      <c r="AG734" s="6">
        <v>4</v>
      </c>
      <c r="AI734" s="6" t="s">
        <v>8046</v>
      </c>
      <c r="AJ734" s="6" t="s">
        <v>5575</v>
      </c>
      <c r="AK734" s="6" t="s">
        <v>8483</v>
      </c>
      <c r="AL734" s="6" t="s">
        <v>370</v>
      </c>
      <c r="AQ734" s="6" t="s">
        <v>544</v>
      </c>
      <c r="AX734" s="45"/>
      <c r="AZ734" s="6">
        <v>0.5</v>
      </c>
      <c r="BA734" s="6">
        <v>0</v>
      </c>
      <c r="BB734" s="45">
        <v>0</v>
      </c>
      <c r="BC734" s="6">
        <v>0</v>
      </c>
      <c r="BD734" s="6">
        <v>0</v>
      </c>
      <c r="BF734" s="6">
        <v>0</v>
      </c>
      <c r="BG734" s="45">
        <v>1.75</v>
      </c>
      <c r="BH734" s="45">
        <v>0</v>
      </c>
      <c r="BI734" s="6">
        <v>0</v>
      </c>
      <c r="BJ734" s="6">
        <v>0</v>
      </c>
      <c r="BK734" s="6">
        <v>0</v>
      </c>
      <c r="BL734" s="45">
        <v>1.75</v>
      </c>
      <c r="BM734" s="45">
        <v>2</v>
      </c>
      <c r="BN734" s="6">
        <v>0</v>
      </c>
      <c r="BO734" s="6">
        <v>0</v>
      </c>
      <c r="BP734" s="6">
        <v>0</v>
      </c>
      <c r="BQ734" s="6">
        <v>0</v>
      </c>
      <c r="BR734" s="45">
        <v>0.8</v>
      </c>
      <c r="BT734" s="45">
        <v>0.3</v>
      </c>
      <c r="BU734" s="45">
        <v>0.25</v>
      </c>
      <c r="BX734" s="6">
        <v>0</v>
      </c>
      <c r="BY734" s="6" t="s">
        <v>21</v>
      </c>
      <c r="BZ734" s="6">
        <f t="shared" si="33"/>
        <v>7.35</v>
      </c>
      <c r="CA734" s="6">
        <f t="shared" si="34"/>
        <v>6.85</v>
      </c>
      <c r="CC734" s="63" t="s">
        <v>4753</v>
      </c>
      <c r="CD734" s="6" t="s">
        <v>371</v>
      </c>
      <c r="CK734" s="6" t="s">
        <v>5148</v>
      </c>
      <c r="DA734" s="6" t="s">
        <v>372</v>
      </c>
      <c r="DC734" s="6" t="s">
        <v>4434</v>
      </c>
      <c r="DD734" s="6" t="s">
        <v>373</v>
      </c>
      <c r="DF734" s="29">
        <f t="shared" si="35"/>
        <v>0</v>
      </c>
      <c r="DG734" s="6">
        <v>1</v>
      </c>
    </row>
    <row r="735" spans="1:111" ht="16" hidden="1" x14ac:dyDescent="0.2">
      <c r="A735" s="6" t="s">
        <v>357</v>
      </c>
      <c r="B735" s="25"/>
      <c r="C735" s="25"/>
      <c r="F735" s="25"/>
      <c r="G735" s="63" t="s">
        <v>23</v>
      </c>
      <c r="H735" s="6" t="s">
        <v>3512</v>
      </c>
      <c r="L735" s="6" t="s">
        <v>358</v>
      </c>
      <c r="P735" s="6" t="s">
        <v>353</v>
      </c>
      <c r="Q735" s="6" t="s">
        <v>4730</v>
      </c>
      <c r="X735" s="6">
        <v>0</v>
      </c>
      <c r="Y735" s="6">
        <v>667</v>
      </c>
      <c r="Z735" s="6">
        <v>0</v>
      </c>
      <c r="AA735" s="6">
        <v>0</v>
      </c>
      <c r="AB735" s="6">
        <f>SUM(Table2026_09_25[[#This Row],[Number of in-person visits provided in reporting year.]:[Number of video/virtual visits provided in reporting year.]])</f>
        <v>667</v>
      </c>
      <c r="AC735" s="6" t="s">
        <v>8469</v>
      </c>
      <c r="AD735" s="6">
        <v>5095</v>
      </c>
      <c r="AE735" s="6">
        <v>95.2</v>
      </c>
      <c r="AF735" s="6" t="s">
        <v>4682</v>
      </c>
      <c r="AG735" s="6">
        <v>2.5</v>
      </c>
      <c r="AI735" s="6" t="s">
        <v>8040</v>
      </c>
      <c r="AJ735" s="6" t="s">
        <v>149</v>
      </c>
      <c r="AK735" s="6" t="s">
        <v>8483</v>
      </c>
      <c r="AL735" s="6" t="s">
        <v>294</v>
      </c>
      <c r="AQ735" s="6" t="s">
        <v>63</v>
      </c>
      <c r="AX735" s="45"/>
      <c r="AZ735" s="6">
        <v>0</v>
      </c>
      <c r="BA735" s="6">
        <v>6</v>
      </c>
      <c r="BB735" s="45">
        <v>0.6</v>
      </c>
      <c r="BC735" s="6">
        <v>0</v>
      </c>
      <c r="BD735" s="6">
        <v>0</v>
      </c>
      <c r="BF735" s="6">
        <v>0</v>
      </c>
      <c r="BG735" s="45">
        <v>4.4000000000000004</v>
      </c>
      <c r="BH735" s="45">
        <v>3.4</v>
      </c>
      <c r="BI735" s="6">
        <v>0</v>
      </c>
      <c r="BJ735" s="6">
        <v>0</v>
      </c>
      <c r="BK735" s="6">
        <v>2.5</v>
      </c>
      <c r="BL735" s="45">
        <v>5.5</v>
      </c>
      <c r="BM735" s="45">
        <v>5.5</v>
      </c>
      <c r="BN735" s="6">
        <v>0</v>
      </c>
      <c r="BO735" s="6">
        <v>0</v>
      </c>
      <c r="BP735" s="6">
        <v>12</v>
      </c>
      <c r="BQ735" s="6">
        <v>11</v>
      </c>
      <c r="BR735" s="45">
        <v>3</v>
      </c>
      <c r="BT735" s="45">
        <v>0.4</v>
      </c>
      <c r="BU735" s="45">
        <v>0</v>
      </c>
      <c r="BX735" s="6">
        <v>0</v>
      </c>
      <c r="BY735" s="6" t="s">
        <v>21</v>
      </c>
      <c r="BZ735" s="6">
        <f t="shared" si="33"/>
        <v>54.3</v>
      </c>
      <c r="CA735" s="6">
        <f t="shared" si="34"/>
        <v>48.3</v>
      </c>
      <c r="CC735" s="63" t="s">
        <v>4687</v>
      </c>
      <c r="CD735" s="6" t="s">
        <v>359</v>
      </c>
      <c r="CK735" s="6" t="s">
        <v>5148</v>
      </c>
      <c r="DA735" s="6" t="s">
        <v>296</v>
      </c>
      <c r="DC735" s="6" t="s">
        <v>4434</v>
      </c>
      <c r="DD735" s="6" t="s">
        <v>297</v>
      </c>
      <c r="DF735" s="29">
        <f t="shared" si="35"/>
        <v>0</v>
      </c>
      <c r="DG735" s="6">
        <v>1</v>
      </c>
    </row>
    <row r="736" spans="1:111" ht="16" hidden="1" x14ac:dyDescent="0.2">
      <c r="A736" s="6" t="s">
        <v>383</v>
      </c>
      <c r="B736" s="25"/>
      <c r="C736" s="25"/>
      <c r="F736" s="25"/>
      <c r="G736" s="63" t="s">
        <v>23</v>
      </c>
      <c r="H736" s="6" t="s">
        <v>6222</v>
      </c>
      <c r="L736" s="6" t="s">
        <v>384</v>
      </c>
      <c r="P736" s="6" t="s">
        <v>353</v>
      </c>
      <c r="Q736" s="6" t="s">
        <v>4730</v>
      </c>
      <c r="X736" s="6">
        <v>560</v>
      </c>
      <c r="Y736" s="6">
        <v>0</v>
      </c>
      <c r="Z736" s="6">
        <v>0</v>
      </c>
      <c r="AA736" s="6">
        <v>0</v>
      </c>
      <c r="AB736" s="6">
        <f>SUM(Table2026_09_25[[#This Row],[Number of in-person visits provided in reporting year.]:[Number of video/virtual visits provided in reporting year.]])</f>
        <v>0</v>
      </c>
      <c r="AC736" s="6" t="s">
        <v>8469</v>
      </c>
      <c r="AD736" s="6">
        <v>50</v>
      </c>
      <c r="AE736" s="6">
        <v>94</v>
      </c>
      <c r="AF736" s="6" t="s">
        <v>8026</v>
      </c>
      <c r="AG736" s="6">
        <v>0</v>
      </c>
      <c r="AI736" s="6" t="s">
        <v>6227</v>
      </c>
      <c r="AJ736" s="6" t="s">
        <v>5296</v>
      </c>
      <c r="AK736" s="6" t="s">
        <v>8483</v>
      </c>
      <c r="AL736" s="6" t="s">
        <v>2662</v>
      </c>
      <c r="AQ736" s="6" t="s">
        <v>544</v>
      </c>
      <c r="AX736" s="45"/>
      <c r="AZ736" s="6">
        <v>2</v>
      </c>
      <c r="BA736" s="6">
        <v>0</v>
      </c>
      <c r="BB736" s="45">
        <v>1.6</v>
      </c>
      <c r="BC736" s="6">
        <v>0.5</v>
      </c>
      <c r="BD736" s="6">
        <v>0</v>
      </c>
      <c r="BF736" s="6">
        <v>1</v>
      </c>
      <c r="BG736" s="45">
        <v>4.8</v>
      </c>
      <c r="BH736" s="45">
        <v>0</v>
      </c>
      <c r="BI736" s="6">
        <v>0</v>
      </c>
      <c r="BJ736" s="6">
        <v>6</v>
      </c>
      <c r="BK736" s="6">
        <v>1.8</v>
      </c>
      <c r="BL736" s="45">
        <v>5.0999999999999996</v>
      </c>
      <c r="BM736" s="45">
        <v>5</v>
      </c>
      <c r="BN736" s="6">
        <v>0</v>
      </c>
      <c r="BO736" s="6">
        <v>0</v>
      </c>
      <c r="BP736" s="6">
        <v>19</v>
      </c>
      <c r="BQ736" s="6">
        <v>21</v>
      </c>
      <c r="BR736" s="45">
        <v>3</v>
      </c>
      <c r="BT736" s="45">
        <v>1</v>
      </c>
      <c r="BU736" s="45">
        <v>0.5</v>
      </c>
      <c r="BX736" s="6">
        <v>0</v>
      </c>
      <c r="BY736" s="6" t="s">
        <v>385</v>
      </c>
      <c r="BZ736" s="6">
        <f t="shared" si="33"/>
        <v>72.3</v>
      </c>
      <c r="CA736" s="6">
        <f t="shared" si="34"/>
        <v>69.800000000000011</v>
      </c>
      <c r="CC736" s="63" t="s">
        <v>4753</v>
      </c>
      <c r="CD736" s="6" t="s">
        <v>386</v>
      </c>
      <c r="CK736" s="6" t="s">
        <v>5148</v>
      </c>
      <c r="DA736" s="6" t="s">
        <v>387</v>
      </c>
      <c r="DC736" s="6" t="s">
        <v>4434</v>
      </c>
      <c r="DD736" s="6" t="s">
        <v>337</v>
      </c>
      <c r="DF736" s="29">
        <f t="shared" si="35"/>
        <v>0</v>
      </c>
      <c r="DG736" s="6">
        <v>1</v>
      </c>
    </row>
    <row r="737" spans="1:111" ht="16" hidden="1" x14ac:dyDescent="0.2">
      <c r="A737" s="6" t="s">
        <v>360</v>
      </c>
      <c r="B737" s="25"/>
      <c r="C737" s="25"/>
      <c r="F737" s="25"/>
      <c r="G737" s="63" t="s">
        <v>23</v>
      </c>
      <c r="H737" s="6" t="s">
        <v>5696</v>
      </c>
      <c r="L737" s="6" t="s">
        <v>361</v>
      </c>
      <c r="P737" s="6" t="s">
        <v>353</v>
      </c>
      <c r="Q737" s="6" t="s">
        <v>4730</v>
      </c>
      <c r="X737" s="6">
        <v>384</v>
      </c>
      <c r="Y737" s="6">
        <v>0</v>
      </c>
      <c r="Z737" s="6">
        <v>0</v>
      </c>
      <c r="AA737" s="6">
        <v>0</v>
      </c>
      <c r="AB737" s="6">
        <f>SUM(Table2026_09_25[[#This Row],[Number of in-person visits provided in reporting year.]:[Number of video/virtual visits provided in reporting year.]])</f>
        <v>0</v>
      </c>
      <c r="AC737" s="6" t="s">
        <v>8469</v>
      </c>
      <c r="AD737" s="6">
        <v>18</v>
      </c>
      <c r="AE737" s="6">
        <v>100</v>
      </c>
      <c r="AF737" s="6" t="s">
        <v>8026</v>
      </c>
      <c r="AG737" s="6">
        <v>7.34</v>
      </c>
      <c r="AI737" s="6" t="s">
        <v>5700</v>
      </c>
      <c r="AJ737" s="6" t="s">
        <v>512</v>
      </c>
      <c r="AK737" s="6" t="s">
        <v>8483</v>
      </c>
      <c r="AL737" s="6" t="s">
        <v>187</v>
      </c>
      <c r="AQ737" s="6" t="s">
        <v>544</v>
      </c>
      <c r="AX737" s="45"/>
      <c r="AZ737" s="6">
        <v>2.2000000000000002</v>
      </c>
      <c r="BA737" s="6">
        <v>0.6</v>
      </c>
      <c r="BB737" s="45">
        <v>0.5</v>
      </c>
      <c r="BC737" s="6">
        <v>1.4</v>
      </c>
      <c r="BD737" s="6">
        <v>0</v>
      </c>
      <c r="BF737" s="6">
        <v>0</v>
      </c>
      <c r="BG737" s="45">
        <v>2</v>
      </c>
      <c r="BH737" s="45">
        <v>1</v>
      </c>
      <c r="BI737" s="6">
        <v>0</v>
      </c>
      <c r="BJ737" s="6">
        <v>0</v>
      </c>
      <c r="BK737" s="6">
        <v>0.5</v>
      </c>
      <c r="BL737" s="45">
        <v>2</v>
      </c>
      <c r="BM737" s="45">
        <v>1</v>
      </c>
      <c r="BN737" s="6">
        <v>0</v>
      </c>
      <c r="BO737" s="6">
        <v>0</v>
      </c>
      <c r="BP737" s="6">
        <v>11.51</v>
      </c>
      <c r="BQ737" s="6">
        <v>9.19</v>
      </c>
      <c r="BR737" s="45">
        <v>1</v>
      </c>
      <c r="BT737" s="45">
        <v>0.2</v>
      </c>
      <c r="BU737" s="45">
        <v>0.6</v>
      </c>
      <c r="BX737" s="6">
        <v>1</v>
      </c>
      <c r="BY737" s="6" t="s">
        <v>362</v>
      </c>
      <c r="BZ737" s="6">
        <f t="shared" si="33"/>
        <v>33.700000000000003</v>
      </c>
      <c r="CA737" s="6">
        <f t="shared" si="34"/>
        <v>30.5</v>
      </c>
      <c r="CC737" s="63" t="s">
        <v>4687</v>
      </c>
      <c r="CD737" s="6" t="s">
        <v>363</v>
      </c>
      <c r="CK737" s="6" t="s">
        <v>5148</v>
      </c>
      <c r="DA737" s="6" t="s">
        <v>364</v>
      </c>
      <c r="DC737" s="6" t="s">
        <v>4434</v>
      </c>
      <c r="DD737" s="6" t="s">
        <v>131</v>
      </c>
      <c r="DF737" s="29">
        <f t="shared" si="35"/>
        <v>0</v>
      </c>
      <c r="DG737" s="6">
        <v>1</v>
      </c>
    </row>
    <row r="738" spans="1:111" ht="16" hidden="1" x14ac:dyDescent="0.2">
      <c r="A738" s="6" t="s">
        <v>444</v>
      </c>
      <c r="B738" s="25"/>
      <c r="C738" s="25"/>
      <c r="F738" s="25"/>
      <c r="G738" s="63" t="s">
        <v>23</v>
      </c>
      <c r="H738" s="6" t="s">
        <v>5706</v>
      </c>
      <c r="L738" s="6" t="s">
        <v>445</v>
      </c>
      <c r="P738" s="6" t="s">
        <v>95</v>
      </c>
      <c r="Q738" s="6" t="s">
        <v>4773</v>
      </c>
      <c r="X738" s="6">
        <v>65</v>
      </c>
      <c r="Y738" s="6">
        <v>85</v>
      </c>
      <c r="Z738" s="6">
        <v>0</v>
      </c>
      <c r="AA738" s="6">
        <v>0</v>
      </c>
      <c r="AB738" s="6">
        <f>SUM(Table2026_09_25[[#This Row],[Number of in-person visits provided in reporting year.]:[Number of video/virtual visits provided in reporting year.]])</f>
        <v>85</v>
      </c>
      <c r="AC738" s="6" t="s">
        <v>8469</v>
      </c>
      <c r="AD738" s="6">
        <v>0</v>
      </c>
      <c r="AE738" s="6">
        <v>0</v>
      </c>
      <c r="AF738" s="6" t="s">
        <v>4682</v>
      </c>
      <c r="AG738" s="6">
        <v>143.80000000000001</v>
      </c>
      <c r="AI738" s="6" t="s">
        <v>5708</v>
      </c>
      <c r="AJ738" s="6" t="s">
        <v>5709</v>
      </c>
      <c r="AK738" s="6" t="s">
        <v>8483</v>
      </c>
      <c r="AL738" s="6" t="s">
        <v>5710</v>
      </c>
      <c r="AQ738" s="6" t="s">
        <v>544</v>
      </c>
      <c r="AX738" s="45"/>
      <c r="AZ738" s="6">
        <v>0</v>
      </c>
      <c r="BA738" s="6">
        <v>0</v>
      </c>
      <c r="BB738" s="45">
        <v>0</v>
      </c>
      <c r="BC738" s="6">
        <v>0.14000000000000001</v>
      </c>
      <c r="BD738" s="6">
        <v>0</v>
      </c>
      <c r="BF738" s="6">
        <v>0</v>
      </c>
      <c r="BG738" s="45">
        <v>0</v>
      </c>
      <c r="BH738" s="45">
        <v>0</v>
      </c>
      <c r="BI738" s="6">
        <v>0</v>
      </c>
      <c r="BJ738" s="6">
        <v>0</v>
      </c>
      <c r="BK738" s="6">
        <v>0</v>
      </c>
      <c r="BL738" s="45">
        <v>0</v>
      </c>
      <c r="BM738" s="45">
        <v>0</v>
      </c>
      <c r="BN738" s="6">
        <v>0</v>
      </c>
      <c r="BO738" s="6">
        <v>0</v>
      </c>
      <c r="BP738" s="6">
        <v>0.1</v>
      </c>
      <c r="BQ738" s="6">
        <v>0</v>
      </c>
      <c r="BR738" s="45">
        <v>0</v>
      </c>
      <c r="BT738" s="45">
        <v>0</v>
      </c>
      <c r="BU738" s="45">
        <v>0</v>
      </c>
      <c r="BX738" s="6">
        <v>0</v>
      </c>
      <c r="BY738" s="6" t="s">
        <v>21</v>
      </c>
      <c r="BZ738" s="6">
        <f t="shared" si="33"/>
        <v>0.24000000000000002</v>
      </c>
      <c r="CA738" s="6">
        <f t="shared" si="34"/>
        <v>0.1</v>
      </c>
      <c r="CC738" s="63" t="s">
        <v>4753</v>
      </c>
      <c r="CD738" s="6" t="s">
        <v>446</v>
      </c>
      <c r="CK738" s="6" t="s">
        <v>5148</v>
      </c>
      <c r="DA738" s="6" t="s">
        <v>447</v>
      </c>
      <c r="DC738" s="6" t="s">
        <v>4434</v>
      </c>
      <c r="DD738" s="6" t="s">
        <v>131</v>
      </c>
      <c r="DF738" s="29">
        <f t="shared" si="35"/>
        <v>0</v>
      </c>
      <c r="DG738" s="6">
        <v>1</v>
      </c>
    </row>
    <row r="739" spans="1:111" ht="16" hidden="1" x14ac:dyDescent="0.2">
      <c r="A739" s="6" t="s">
        <v>514</v>
      </c>
      <c r="B739" s="25"/>
      <c r="C739" s="25"/>
      <c r="F739" s="25"/>
      <c r="G739" s="63" t="s">
        <v>23</v>
      </c>
      <c r="H739" s="6" t="s">
        <v>6222</v>
      </c>
      <c r="L739" s="6" t="s">
        <v>515</v>
      </c>
      <c r="P739" s="6" t="s">
        <v>95</v>
      </c>
      <c r="Q739" s="6" t="s">
        <v>4773</v>
      </c>
      <c r="X739" s="6">
        <v>7453</v>
      </c>
      <c r="Y739" s="6">
        <v>8538</v>
      </c>
      <c r="Z739" s="6">
        <v>4981</v>
      </c>
      <c r="AA739" s="6">
        <v>0</v>
      </c>
      <c r="AB739" s="6">
        <f>SUM(Table2026_09_25[[#This Row],[Number of in-person visits provided in reporting year.]:[Number of video/virtual visits provided in reporting year.]])</f>
        <v>13519</v>
      </c>
      <c r="AC739" s="6" t="s">
        <v>8469</v>
      </c>
      <c r="AD739" s="6">
        <v>0</v>
      </c>
      <c r="AE739" s="6">
        <v>0</v>
      </c>
      <c r="AF739" s="6" t="s">
        <v>4682</v>
      </c>
      <c r="AG739" s="6">
        <v>0</v>
      </c>
      <c r="AI739" s="6" t="s">
        <v>6227</v>
      </c>
      <c r="AJ739" s="6" t="s">
        <v>5296</v>
      </c>
      <c r="AK739" s="6" t="s">
        <v>8483</v>
      </c>
      <c r="AL739" s="6" t="s">
        <v>2662</v>
      </c>
      <c r="AQ739" s="6" t="s">
        <v>544</v>
      </c>
      <c r="AX739" s="45"/>
      <c r="AZ739" s="6">
        <v>0</v>
      </c>
      <c r="BA739" s="6">
        <v>0</v>
      </c>
      <c r="BB739" s="45">
        <v>0</v>
      </c>
      <c r="BC739" s="6">
        <v>0.35</v>
      </c>
      <c r="BD739" s="6">
        <v>0</v>
      </c>
      <c r="BF739" s="6">
        <v>0</v>
      </c>
      <c r="BG739" s="45">
        <v>1</v>
      </c>
      <c r="BH739" s="45">
        <v>0</v>
      </c>
      <c r="BI739" s="6">
        <v>0</v>
      </c>
      <c r="BJ739" s="6">
        <v>0</v>
      </c>
      <c r="BK739" s="6">
        <v>0</v>
      </c>
      <c r="BL739" s="45">
        <v>0.8</v>
      </c>
      <c r="BM739" s="45">
        <v>0</v>
      </c>
      <c r="BN739" s="6">
        <v>0</v>
      </c>
      <c r="BO739" s="6">
        <v>0</v>
      </c>
      <c r="BP739" s="6">
        <v>9</v>
      </c>
      <c r="BQ739" s="6">
        <v>1</v>
      </c>
      <c r="BR739" s="45">
        <v>1</v>
      </c>
      <c r="BT739" s="45">
        <v>0</v>
      </c>
      <c r="BU739" s="45">
        <v>0</v>
      </c>
      <c r="BX739" s="6">
        <v>0</v>
      </c>
      <c r="BY739" s="6" t="s">
        <v>21</v>
      </c>
      <c r="BZ739" s="6">
        <f t="shared" si="33"/>
        <v>13.15</v>
      </c>
      <c r="CA739" s="6">
        <f t="shared" si="34"/>
        <v>12.8</v>
      </c>
      <c r="CC739" s="63" t="s">
        <v>4687</v>
      </c>
      <c r="CD739" s="6" t="s">
        <v>516</v>
      </c>
      <c r="CK739" s="6" t="s">
        <v>5148</v>
      </c>
      <c r="DA739" s="6" t="s">
        <v>517</v>
      </c>
      <c r="DC739" s="6" t="s">
        <v>4434</v>
      </c>
      <c r="DD739" s="6" t="s">
        <v>337</v>
      </c>
      <c r="DF739" s="29">
        <f t="shared" si="35"/>
        <v>0</v>
      </c>
      <c r="DG739" s="6">
        <v>1</v>
      </c>
    </row>
    <row r="740" spans="1:111" ht="16" hidden="1" x14ac:dyDescent="0.2">
      <c r="A740" s="6" t="s">
        <v>509</v>
      </c>
      <c r="B740" s="25"/>
      <c r="C740" s="25"/>
      <c r="F740" s="25"/>
      <c r="G740" s="63" t="s">
        <v>23</v>
      </c>
      <c r="H740" s="6" t="s">
        <v>7663</v>
      </c>
      <c r="L740" s="6" t="s">
        <v>510</v>
      </c>
      <c r="P740" s="6" t="s">
        <v>95</v>
      </c>
      <c r="Q740" s="6" t="s">
        <v>4773</v>
      </c>
      <c r="X740" s="6">
        <v>306</v>
      </c>
      <c r="Y740" s="6">
        <v>0</v>
      </c>
      <c r="Z740" s="6">
        <v>0</v>
      </c>
      <c r="AA740" s="6">
        <v>0</v>
      </c>
      <c r="AB740" s="6">
        <f>SUM(Table2026_09_25[[#This Row],[Number of in-person visits provided in reporting year.]:[Number of video/virtual visits provided in reporting year.]])</f>
        <v>0</v>
      </c>
      <c r="AC740" s="6" t="s">
        <v>8469</v>
      </c>
      <c r="AD740" s="6">
        <v>0</v>
      </c>
      <c r="AE740" s="6">
        <v>0</v>
      </c>
      <c r="AF740" s="6" t="s">
        <v>4682</v>
      </c>
      <c r="AG740" s="6">
        <v>152</v>
      </c>
      <c r="AI740" s="6" t="s">
        <v>7668</v>
      </c>
      <c r="AJ740" s="6" t="s">
        <v>512</v>
      </c>
      <c r="AK740" s="6" t="s">
        <v>8483</v>
      </c>
      <c r="AL740" s="6" t="s">
        <v>511</v>
      </c>
      <c r="AQ740" s="6" t="s">
        <v>544</v>
      </c>
      <c r="AX740" s="45"/>
      <c r="AZ740" s="6">
        <v>0</v>
      </c>
      <c r="BA740" s="6">
        <v>0</v>
      </c>
      <c r="BB740" s="45">
        <v>0</v>
      </c>
      <c r="BC740" s="6">
        <v>0.8</v>
      </c>
      <c r="BD740" s="6">
        <v>0</v>
      </c>
      <c r="BF740" s="6">
        <v>0</v>
      </c>
      <c r="BG740" s="45">
        <v>0</v>
      </c>
      <c r="BH740" s="45">
        <v>0</v>
      </c>
      <c r="BI740" s="6">
        <v>0</v>
      </c>
      <c r="BJ740" s="6">
        <v>0</v>
      </c>
      <c r="BK740" s="6">
        <v>0</v>
      </c>
      <c r="BL740" s="45">
        <v>0</v>
      </c>
      <c r="BM740" s="45">
        <v>0</v>
      </c>
      <c r="BN740" s="6">
        <v>0</v>
      </c>
      <c r="BO740" s="6">
        <v>0</v>
      </c>
      <c r="BP740" s="6">
        <v>0</v>
      </c>
      <c r="BQ740" s="6">
        <v>0.8</v>
      </c>
      <c r="BR740" s="45">
        <v>0</v>
      </c>
      <c r="BT740" s="45">
        <v>0</v>
      </c>
      <c r="BU740" s="45">
        <v>0</v>
      </c>
      <c r="BX740" s="6">
        <v>0.6</v>
      </c>
      <c r="BY740" s="6" t="s">
        <v>506</v>
      </c>
      <c r="BZ740" s="6">
        <f t="shared" si="33"/>
        <v>1.6</v>
      </c>
      <c r="CA740" s="6">
        <f t="shared" si="34"/>
        <v>1.4</v>
      </c>
      <c r="CC740" s="63" t="s">
        <v>21</v>
      </c>
      <c r="CD740" s="6" t="s">
        <v>507</v>
      </c>
      <c r="CK740" s="6" t="s">
        <v>5148</v>
      </c>
      <c r="DA740" s="6" t="s">
        <v>513</v>
      </c>
      <c r="DC740" s="6" t="s">
        <v>4434</v>
      </c>
      <c r="DD740" s="6" t="s">
        <v>438</v>
      </c>
      <c r="DF740" s="29">
        <f t="shared" si="35"/>
        <v>0</v>
      </c>
      <c r="DG740" s="6">
        <v>1</v>
      </c>
    </row>
    <row r="741" spans="1:111" ht="16" hidden="1" x14ac:dyDescent="0.2">
      <c r="A741" s="6" t="s">
        <v>468</v>
      </c>
      <c r="B741" s="25"/>
      <c r="C741" s="25"/>
      <c r="F741" s="25"/>
      <c r="G741" s="63" t="s">
        <v>23</v>
      </c>
      <c r="H741" s="6" t="s">
        <v>5215</v>
      </c>
      <c r="L741" s="6" t="s">
        <v>469</v>
      </c>
      <c r="P741" s="6" t="s">
        <v>95</v>
      </c>
      <c r="Q741" s="6" t="s">
        <v>4773</v>
      </c>
      <c r="X741" s="6">
        <v>0</v>
      </c>
      <c r="Y741" s="6">
        <v>3131</v>
      </c>
      <c r="Z741" s="6">
        <v>11</v>
      </c>
      <c r="AA741" s="6">
        <v>0</v>
      </c>
      <c r="AB741" s="6">
        <f>SUM(Table2026_09_25[[#This Row],[Number of in-person visits provided in reporting year.]:[Number of video/virtual visits provided in reporting year.]])</f>
        <v>3142</v>
      </c>
      <c r="AC741" s="6" t="s">
        <v>8469</v>
      </c>
      <c r="AD741" s="6">
        <v>0</v>
      </c>
      <c r="AE741" s="6">
        <v>0</v>
      </c>
      <c r="AF741" s="6" t="s">
        <v>4682</v>
      </c>
      <c r="AG741" s="6">
        <v>0</v>
      </c>
      <c r="AI741" s="6" t="s">
        <v>5223</v>
      </c>
      <c r="AJ741" s="6" t="s">
        <v>43</v>
      </c>
      <c r="AK741" s="6" t="s">
        <v>8483</v>
      </c>
      <c r="AL741" s="6" t="s">
        <v>42</v>
      </c>
      <c r="AQ741" s="6" t="s">
        <v>43</v>
      </c>
      <c r="AX741" s="45"/>
      <c r="AZ741" s="6">
        <v>0</v>
      </c>
      <c r="BA741" s="6">
        <v>0</v>
      </c>
      <c r="BB741" s="45">
        <v>0</v>
      </c>
      <c r="BC741" s="6">
        <v>1</v>
      </c>
      <c r="BD741" s="6">
        <v>0</v>
      </c>
      <c r="BF741" s="6">
        <v>0</v>
      </c>
      <c r="BG741" s="45">
        <v>0</v>
      </c>
      <c r="BH741" s="45">
        <v>0</v>
      </c>
      <c r="BI741" s="6">
        <v>0</v>
      </c>
      <c r="BJ741" s="6">
        <v>0</v>
      </c>
      <c r="BK741" s="6">
        <v>0</v>
      </c>
      <c r="BL741" s="45">
        <v>0</v>
      </c>
      <c r="BM741" s="45">
        <v>0</v>
      </c>
      <c r="BN741" s="6">
        <v>0</v>
      </c>
      <c r="BO741" s="6">
        <v>0</v>
      </c>
      <c r="BP741" s="6">
        <v>1</v>
      </c>
      <c r="BQ741" s="6">
        <v>0</v>
      </c>
      <c r="BR741" s="45">
        <v>0</v>
      </c>
      <c r="BT741" s="45">
        <v>0</v>
      </c>
      <c r="BU741" s="45">
        <v>0</v>
      </c>
      <c r="BX741" s="6">
        <v>0</v>
      </c>
      <c r="BY741" s="6" t="s">
        <v>470</v>
      </c>
      <c r="BZ741" s="6">
        <f t="shared" si="33"/>
        <v>2</v>
      </c>
      <c r="CA741" s="6">
        <f t="shared" si="34"/>
        <v>1</v>
      </c>
      <c r="CC741" s="63" t="s">
        <v>21</v>
      </c>
      <c r="CD741" s="6" t="s">
        <v>21</v>
      </c>
      <c r="CK741" s="6" t="s">
        <v>5148</v>
      </c>
      <c r="DA741" s="6" t="s">
        <v>471</v>
      </c>
      <c r="DC741" s="6" t="s">
        <v>4434</v>
      </c>
      <c r="DD741" s="6" t="s">
        <v>45</v>
      </c>
      <c r="DF741" s="29">
        <f t="shared" si="35"/>
        <v>0</v>
      </c>
      <c r="DG741" s="6">
        <v>1</v>
      </c>
    </row>
    <row r="742" spans="1:111" ht="16" hidden="1" x14ac:dyDescent="0.2">
      <c r="A742" s="6" t="s">
        <v>528</v>
      </c>
      <c r="B742" s="25"/>
      <c r="C742" s="25"/>
      <c r="F742" s="25"/>
      <c r="G742" s="63" t="s">
        <v>23</v>
      </c>
      <c r="H742" s="6" t="s">
        <v>8027</v>
      </c>
      <c r="L742" s="6" t="s">
        <v>67</v>
      </c>
      <c r="P742" s="6" t="s">
        <v>95</v>
      </c>
      <c r="Q742" s="6" t="s">
        <v>4773</v>
      </c>
      <c r="X742" s="6">
        <v>863</v>
      </c>
      <c r="Y742" s="6">
        <v>1282</v>
      </c>
      <c r="Z742" s="6">
        <v>28</v>
      </c>
      <c r="AA742" s="6">
        <v>0</v>
      </c>
      <c r="AB742" s="6">
        <f>SUM(Table2026_09_25[[#This Row],[Number of in-person visits provided in reporting year.]:[Number of video/virtual visits provided in reporting year.]])</f>
        <v>1310</v>
      </c>
      <c r="AC742" s="6" t="s">
        <v>8469</v>
      </c>
      <c r="AD742" s="6">
        <v>0</v>
      </c>
      <c r="AE742" s="6">
        <v>0</v>
      </c>
      <c r="AF742" s="6" t="s">
        <v>4682</v>
      </c>
      <c r="AG742" s="6">
        <v>0</v>
      </c>
      <c r="AI742" s="6" t="s">
        <v>1908</v>
      </c>
      <c r="AJ742" s="6" t="s">
        <v>43</v>
      </c>
      <c r="AK742" s="6" t="s">
        <v>8483</v>
      </c>
      <c r="AL742" s="6" t="s">
        <v>70</v>
      </c>
      <c r="AQ742" s="6" t="s">
        <v>43</v>
      </c>
      <c r="AX742" s="45"/>
      <c r="AZ742" s="6">
        <v>0</v>
      </c>
      <c r="BA742" s="6">
        <v>0</v>
      </c>
      <c r="BB742" s="45">
        <v>0</v>
      </c>
      <c r="BC742" s="6">
        <v>1</v>
      </c>
      <c r="BD742" s="6">
        <v>0</v>
      </c>
      <c r="BF742" s="6">
        <v>0</v>
      </c>
      <c r="BG742" s="45">
        <v>0</v>
      </c>
      <c r="BH742" s="45">
        <v>0</v>
      </c>
      <c r="BI742" s="6">
        <v>0</v>
      </c>
      <c r="BJ742" s="6">
        <v>0</v>
      </c>
      <c r="BK742" s="6">
        <v>0</v>
      </c>
      <c r="BL742" s="45">
        <v>0</v>
      </c>
      <c r="BM742" s="45">
        <v>0</v>
      </c>
      <c r="BN742" s="6">
        <v>0</v>
      </c>
      <c r="BO742" s="6">
        <v>0</v>
      </c>
      <c r="BP742" s="6">
        <v>1.2</v>
      </c>
      <c r="BQ742" s="6">
        <v>0</v>
      </c>
      <c r="BR742" s="45">
        <v>0</v>
      </c>
      <c r="BT742" s="45">
        <v>0</v>
      </c>
      <c r="BU742" s="45">
        <v>0</v>
      </c>
      <c r="BX742" s="6">
        <v>0</v>
      </c>
      <c r="BY742" s="6" t="s">
        <v>529</v>
      </c>
      <c r="BZ742" s="6">
        <f t="shared" si="33"/>
        <v>2.2000000000000002</v>
      </c>
      <c r="CA742" s="6">
        <f t="shared" si="34"/>
        <v>1.2</v>
      </c>
      <c r="CC742" s="63" t="s">
        <v>4687</v>
      </c>
      <c r="CD742" s="6" t="s">
        <v>530</v>
      </c>
      <c r="CK742" s="6" t="s">
        <v>5148</v>
      </c>
      <c r="DA742" s="6" t="s">
        <v>531</v>
      </c>
      <c r="DC742" s="6" t="s">
        <v>4434</v>
      </c>
      <c r="DD742" s="6" t="s">
        <v>73</v>
      </c>
      <c r="DF742" s="29">
        <f t="shared" si="35"/>
        <v>0</v>
      </c>
      <c r="DG742" s="6">
        <v>1</v>
      </c>
    </row>
    <row r="743" spans="1:111" ht="16" hidden="1" x14ac:dyDescent="0.2">
      <c r="A743" s="6" t="s">
        <v>458</v>
      </c>
      <c r="B743" s="25"/>
      <c r="C743" s="25"/>
      <c r="F743" s="25"/>
      <c r="G743" s="63" t="s">
        <v>23</v>
      </c>
      <c r="H743" s="35" t="s">
        <v>3541</v>
      </c>
      <c r="L743" s="6" t="s">
        <v>454</v>
      </c>
      <c r="P743" s="6" t="s">
        <v>95</v>
      </c>
      <c r="Q743" s="6" t="s">
        <v>4773</v>
      </c>
      <c r="X743" s="6">
        <v>18</v>
      </c>
      <c r="Y743" s="6">
        <v>33</v>
      </c>
      <c r="Z743" s="6">
        <v>1</v>
      </c>
      <c r="AA743" s="6">
        <v>0</v>
      </c>
      <c r="AB743" s="6">
        <f>SUM(Table2026_09_25[[#This Row],[Number of in-person visits provided in reporting year.]:[Number of video/virtual visits provided in reporting year.]])</f>
        <v>34</v>
      </c>
      <c r="AC743" s="6" t="s">
        <v>8469</v>
      </c>
      <c r="AD743" s="6">
        <v>0</v>
      </c>
      <c r="AE743" s="6">
        <v>0</v>
      </c>
      <c r="AF743" s="6" t="s">
        <v>4682</v>
      </c>
      <c r="AG743" s="6">
        <v>0</v>
      </c>
      <c r="AI743" s="6" t="s">
        <v>7888</v>
      </c>
      <c r="AJ743" s="6" t="s">
        <v>4488</v>
      </c>
      <c r="AK743" s="6" t="s">
        <v>8483</v>
      </c>
      <c r="AL743" s="6" t="s">
        <v>459</v>
      </c>
      <c r="AQ743" s="35" t="s">
        <v>366</v>
      </c>
      <c r="AX743" s="45"/>
      <c r="AZ743" s="6">
        <v>0</v>
      </c>
      <c r="BA743" s="6">
        <v>0</v>
      </c>
      <c r="BB743" s="45">
        <v>0</v>
      </c>
      <c r="BC743" s="6">
        <v>0</v>
      </c>
      <c r="BD743" s="6">
        <v>0</v>
      </c>
      <c r="BF743" s="6">
        <v>0</v>
      </c>
      <c r="BG743" s="45">
        <v>0</v>
      </c>
      <c r="BH743" s="45">
        <v>0</v>
      </c>
      <c r="BI743" s="6">
        <v>0</v>
      </c>
      <c r="BJ743" s="6">
        <v>0</v>
      </c>
      <c r="BK743" s="6">
        <v>0</v>
      </c>
      <c r="BL743" s="45">
        <v>0</v>
      </c>
      <c r="BM743" s="45">
        <v>0</v>
      </c>
      <c r="BN743" s="6">
        <v>0</v>
      </c>
      <c r="BO743" s="6">
        <v>0</v>
      </c>
      <c r="BP743" s="6">
        <v>1</v>
      </c>
      <c r="BQ743" s="6">
        <v>0</v>
      </c>
      <c r="BR743" s="45">
        <v>0</v>
      </c>
      <c r="BT743" s="45">
        <v>0</v>
      </c>
      <c r="BU743" s="45">
        <v>0</v>
      </c>
      <c r="BX743" s="6">
        <v>0</v>
      </c>
      <c r="BY743" s="6" t="s">
        <v>21</v>
      </c>
      <c r="BZ743" s="6">
        <f t="shared" si="33"/>
        <v>1</v>
      </c>
      <c r="CA743" s="6">
        <f t="shared" si="34"/>
        <v>1</v>
      </c>
      <c r="CC743" s="63" t="s">
        <v>4753</v>
      </c>
      <c r="CD743" s="6" t="s">
        <v>460</v>
      </c>
      <c r="CK743" s="6" t="s">
        <v>5148</v>
      </c>
      <c r="DA743" s="6" t="s">
        <v>461</v>
      </c>
      <c r="DC743" s="6" t="s">
        <v>4434</v>
      </c>
      <c r="DD743" s="6" t="s">
        <v>367</v>
      </c>
      <c r="DF743" s="29">
        <f t="shared" si="35"/>
        <v>0</v>
      </c>
      <c r="DG743" s="6">
        <v>1</v>
      </c>
    </row>
    <row r="744" spans="1:111" ht="16" hidden="1" x14ac:dyDescent="0.2">
      <c r="A744" s="6" t="s">
        <v>453</v>
      </c>
      <c r="B744" s="25"/>
      <c r="C744" s="25"/>
      <c r="F744" s="25"/>
      <c r="G744" s="63" t="s">
        <v>23</v>
      </c>
      <c r="H744" s="6" t="s">
        <v>8047</v>
      </c>
      <c r="L744" s="6" t="s">
        <v>454</v>
      </c>
      <c r="P744" s="6" t="s">
        <v>95</v>
      </c>
      <c r="Q744" s="6" t="s">
        <v>4773</v>
      </c>
      <c r="X744" s="6">
        <v>140</v>
      </c>
      <c r="Y744" s="6">
        <v>899</v>
      </c>
      <c r="Z744" s="6">
        <v>522</v>
      </c>
      <c r="AA744" s="6">
        <v>13</v>
      </c>
      <c r="AB744" s="6">
        <f>SUM(Table2026_09_25[[#This Row],[Number of in-person visits provided in reporting year.]:[Number of video/virtual visits provided in reporting year.]])</f>
        <v>1434</v>
      </c>
      <c r="AC744" s="6" t="s">
        <v>8469</v>
      </c>
      <c r="AD744" s="6">
        <v>0</v>
      </c>
      <c r="AE744" s="6">
        <v>0</v>
      </c>
      <c r="AF744" s="6" t="s">
        <v>4682</v>
      </c>
      <c r="AG744" s="6">
        <v>39</v>
      </c>
      <c r="AI744" s="6" t="s">
        <v>8048</v>
      </c>
      <c r="AJ744" s="6" t="s">
        <v>7865</v>
      </c>
      <c r="AK744" s="6" t="s">
        <v>8483</v>
      </c>
      <c r="AL744" s="6" t="s">
        <v>455</v>
      </c>
      <c r="AQ744" s="6" t="s">
        <v>366</v>
      </c>
      <c r="AX744" s="45"/>
      <c r="AZ744" s="6">
        <v>0.5</v>
      </c>
      <c r="BA744" s="6">
        <v>0.2</v>
      </c>
      <c r="BB744" s="45">
        <v>0</v>
      </c>
      <c r="BC744" s="6">
        <v>0</v>
      </c>
      <c r="BD744" s="6">
        <v>0</v>
      </c>
      <c r="BF744" s="6">
        <v>0</v>
      </c>
      <c r="BG744" s="45">
        <v>1</v>
      </c>
      <c r="BH744" s="45">
        <v>0</v>
      </c>
      <c r="BI744" s="6">
        <v>0</v>
      </c>
      <c r="BJ744" s="6">
        <v>0</v>
      </c>
      <c r="BK744" s="6">
        <v>0</v>
      </c>
      <c r="BL744" s="45">
        <v>0</v>
      </c>
      <c r="BM744" s="45">
        <v>0</v>
      </c>
      <c r="BN744" s="6">
        <v>0</v>
      </c>
      <c r="BO744" s="6">
        <v>0</v>
      </c>
      <c r="BP744" s="6">
        <v>0</v>
      </c>
      <c r="BQ744" s="6">
        <v>0</v>
      </c>
      <c r="BR744" s="45">
        <v>1</v>
      </c>
      <c r="BT744" s="45">
        <v>0</v>
      </c>
      <c r="BU744" s="45">
        <v>0</v>
      </c>
      <c r="BX744" s="6">
        <v>0</v>
      </c>
      <c r="BY744" s="6" t="s">
        <v>21</v>
      </c>
      <c r="BZ744" s="6">
        <f t="shared" si="33"/>
        <v>2.7</v>
      </c>
      <c r="CA744" s="6">
        <f t="shared" si="34"/>
        <v>2</v>
      </c>
      <c r="CC744" s="63" t="s">
        <v>4753</v>
      </c>
      <c r="CD744" s="6" t="s">
        <v>456</v>
      </c>
      <c r="CK744" s="6" t="s">
        <v>5148</v>
      </c>
      <c r="DA744" s="6" t="s">
        <v>457</v>
      </c>
      <c r="DC744" s="6" t="s">
        <v>4434</v>
      </c>
      <c r="DD744" s="6" t="s">
        <v>367</v>
      </c>
      <c r="DF744" s="29">
        <f t="shared" si="35"/>
        <v>0</v>
      </c>
      <c r="DG744" s="6">
        <v>1</v>
      </c>
    </row>
    <row r="745" spans="1:111" ht="16" hidden="1" x14ac:dyDescent="0.2">
      <c r="A745" s="6" t="s">
        <v>465</v>
      </c>
      <c r="B745" s="25"/>
      <c r="C745" s="25"/>
      <c r="F745" s="25"/>
      <c r="G745" s="63" t="s">
        <v>23</v>
      </c>
      <c r="H745" s="6" t="s">
        <v>8049</v>
      </c>
      <c r="L745" s="6" t="s">
        <v>454</v>
      </c>
      <c r="P745" s="6" t="s">
        <v>95</v>
      </c>
      <c r="Q745" s="6" t="s">
        <v>4773</v>
      </c>
      <c r="X745" s="6">
        <v>58</v>
      </c>
      <c r="Y745" s="6">
        <v>197</v>
      </c>
      <c r="Z745" s="6">
        <v>130</v>
      </c>
      <c r="AA745" s="6">
        <v>8</v>
      </c>
      <c r="AB745" s="6">
        <f>SUM(Table2026_09_25[[#This Row],[Number of in-person visits provided in reporting year.]:[Number of video/virtual visits provided in reporting year.]])</f>
        <v>335</v>
      </c>
      <c r="AC745" s="6" t="s">
        <v>8469</v>
      </c>
      <c r="AD745" s="6">
        <v>0</v>
      </c>
      <c r="AE745" s="6">
        <v>0</v>
      </c>
      <c r="AF745" s="6" t="s">
        <v>4682</v>
      </c>
      <c r="AG745" s="6">
        <v>117</v>
      </c>
      <c r="AI745" s="6" t="s">
        <v>4507</v>
      </c>
      <c r="AJ745" s="6" t="s">
        <v>7890</v>
      </c>
      <c r="AK745" s="6" t="s">
        <v>8483</v>
      </c>
      <c r="AL745" s="6" t="s">
        <v>466</v>
      </c>
      <c r="AQ745" s="6" t="s">
        <v>366</v>
      </c>
      <c r="AX745" s="45"/>
      <c r="AZ745" s="6">
        <v>0</v>
      </c>
      <c r="BA745" s="6">
        <v>0.2</v>
      </c>
      <c r="BB745" s="45">
        <v>0</v>
      </c>
      <c r="BC745" s="6">
        <v>0</v>
      </c>
      <c r="BD745" s="6">
        <v>0</v>
      </c>
      <c r="BF745" s="6">
        <v>0</v>
      </c>
      <c r="BG745" s="45">
        <v>1</v>
      </c>
      <c r="BH745" s="45">
        <v>0</v>
      </c>
      <c r="BI745" s="6">
        <v>0</v>
      </c>
      <c r="BJ745" s="6">
        <v>0</v>
      </c>
      <c r="BK745" s="6">
        <v>0</v>
      </c>
      <c r="BL745" s="45">
        <v>0</v>
      </c>
      <c r="BM745" s="45">
        <v>0</v>
      </c>
      <c r="BN745" s="6">
        <v>0</v>
      </c>
      <c r="BO745" s="6">
        <v>0</v>
      </c>
      <c r="BP745" s="6">
        <v>0</v>
      </c>
      <c r="BQ745" s="6">
        <v>0</v>
      </c>
      <c r="BR745" s="45">
        <v>0</v>
      </c>
      <c r="BT745" s="45">
        <v>0</v>
      </c>
      <c r="BU745" s="45">
        <v>0</v>
      </c>
      <c r="BX745" s="6">
        <v>0</v>
      </c>
      <c r="BY745" s="6" t="s">
        <v>21</v>
      </c>
      <c r="BZ745" s="6">
        <f t="shared" si="33"/>
        <v>1.2</v>
      </c>
      <c r="CA745" s="6">
        <f t="shared" si="34"/>
        <v>1</v>
      </c>
      <c r="CC745" s="63" t="s">
        <v>4753</v>
      </c>
      <c r="CD745" s="6" t="s">
        <v>467</v>
      </c>
      <c r="CK745" s="6" t="s">
        <v>5148</v>
      </c>
      <c r="DA745" s="6" t="s">
        <v>464</v>
      </c>
      <c r="DC745" s="6" t="s">
        <v>4434</v>
      </c>
      <c r="DD745" s="6" t="s">
        <v>367</v>
      </c>
      <c r="DF745" s="29">
        <f t="shared" si="35"/>
        <v>0</v>
      </c>
      <c r="DG745" s="6">
        <v>1</v>
      </c>
    </row>
    <row r="746" spans="1:111" ht="16" hidden="1" x14ac:dyDescent="0.2">
      <c r="A746" s="6" t="s">
        <v>462</v>
      </c>
      <c r="B746" s="25"/>
      <c r="C746" s="25"/>
      <c r="F746" s="25"/>
      <c r="G746" s="63" t="s">
        <v>23</v>
      </c>
      <c r="H746" s="35" t="s">
        <v>3541</v>
      </c>
      <c r="L746" s="6" t="s">
        <v>454</v>
      </c>
      <c r="P746" s="6" t="s">
        <v>95</v>
      </c>
      <c r="Q746" s="6" t="s">
        <v>4773</v>
      </c>
      <c r="X746" s="6">
        <v>1234</v>
      </c>
      <c r="Y746" s="6">
        <v>3787</v>
      </c>
      <c r="Z746" s="6">
        <v>1595</v>
      </c>
      <c r="AA746" s="6">
        <v>27</v>
      </c>
      <c r="AB746" s="6">
        <f>SUM(Table2026_09_25[[#This Row],[Number of in-person visits provided in reporting year.]:[Number of video/virtual visits provided in reporting year.]])</f>
        <v>5409</v>
      </c>
      <c r="AC746" s="6" t="s">
        <v>8469</v>
      </c>
      <c r="AD746" s="6">
        <v>0</v>
      </c>
      <c r="AE746" s="6">
        <v>0</v>
      </c>
      <c r="AF746" s="6" t="s">
        <v>4682</v>
      </c>
      <c r="AG746" s="6">
        <v>35</v>
      </c>
      <c r="AI746" s="6" t="s">
        <v>7888</v>
      </c>
      <c r="AJ746" s="6" t="s">
        <v>4488</v>
      </c>
      <c r="AK746" s="6" t="s">
        <v>8483</v>
      </c>
      <c r="AL746" s="6" t="s">
        <v>459</v>
      </c>
      <c r="AQ746" s="35" t="s">
        <v>366</v>
      </c>
      <c r="AX746" s="45"/>
      <c r="AZ746" s="6">
        <v>4</v>
      </c>
      <c r="BA746" s="6">
        <v>1.8</v>
      </c>
      <c r="BB746" s="45">
        <v>0</v>
      </c>
      <c r="BC746" s="6">
        <v>0.6</v>
      </c>
      <c r="BD746" s="6">
        <v>0</v>
      </c>
      <c r="BF746" s="6">
        <v>1</v>
      </c>
      <c r="BG746" s="45">
        <v>1</v>
      </c>
      <c r="BH746" s="45">
        <v>0</v>
      </c>
      <c r="BI746" s="6">
        <v>0</v>
      </c>
      <c r="BJ746" s="6">
        <v>0</v>
      </c>
      <c r="BK746" s="6">
        <v>0</v>
      </c>
      <c r="BL746" s="45">
        <v>1</v>
      </c>
      <c r="BM746" s="45">
        <v>0</v>
      </c>
      <c r="BN746" s="6">
        <v>0</v>
      </c>
      <c r="BO746" s="6">
        <v>0</v>
      </c>
      <c r="BP746" s="6">
        <v>3</v>
      </c>
      <c r="BQ746" s="6">
        <v>0</v>
      </c>
      <c r="BR746" s="45">
        <v>1</v>
      </c>
      <c r="BT746" s="45">
        <v>0</v>
      </c>
      <c r="BU746" s="45">
        <v>0</v>
      </c>
      <c r="BX746" s="6">
        <v>0</v>
      </c>
      <c r="BY746" s="6" t="s">
        <v>21</v>
      </c>
      <c r="BZ746" s="6">
        <f t="shared" si="33"/>
        <v>13.399999999999999</v>
      </c>
      <c r="CA746" s="6">
        <f t="shared" si="34"/>
        <v>7</v>
      </c>
      <c r="CC746" s="63" t="s">
        <v>4753</v>
      </c>
      <c r="CD746" s="6" t="s">
        <v>463</v>
      </c>
      <c r="CK746" s="6" t="s">
        <v>5148</v>
      </c>
      <c r="DA746" s="6" t="s">
        <v>464</v>
      </c>
      <c r="DC746" s="6" t="s">
        <v>4434</v>
      </c>
      <c r="DD746" s="6" t="s">
        <v>367</v>
      </c>
      <c r="DF746" s="29">
        <f t="shared" si="35"/>
        <v>0</v>
      </c>
      <c r="DG746" s="6">
        <v>1</v>
      </c>
    </row>
    <row r="747" spans="1:111" ht="16" hidden="1" x14ac:dyDescent="0.2">
      <c r="A747" s="6" t="s">
        <v>412</v>
      </c>
      <c r="B747" s="25"/>
      <c r="C747" s="25"/>
      <c r="F747" s="25"/>
      <c r="G747" s="63" t="s">
        <v>23</v>
      </c>
      <c r="H747" s="6" t="s">
        <v>3512</v>
      </c>
      <c r="L747" s="6" t="s">
        <v>413</v>
      </c>
      <c r="P747" s="6" t="s">
        <v>95</v>
      </c>
      <c r="Q747" s="6" t="s">
        <v>4773</v>
      </c>
      <c r="X747" s="6">
        <v>1162</v>
      </c>
      <c r="Y747" s="6">
        <v>3773</v>
      </c>
      <c r="Z747" s="6">
        <v>0</v>
      </c>
      <c r="AA747" s="6">
        <v>0</v>
      </c>
      <c r="AB747" s="6">
        <f>SUM(Table2026_09_25[[#This Row],[Number of in-person visits provided in reporting year.]:[Number of video/virtual visits provided in reporting year.]])</f>
        <v>3773</v>
      </c>
      <c r="AC747" s="6" t="s">
        <v>8469</v>
      </c>
      <c r="AD747" s="6">
        <v>0</v>
      </c>
      <c r="AE747" s="6">
        <v>0</v>
      </c>
      <c r="AF747" s="6" t="s">
        <v>4682</v>
      </c>
      <c r="AG747" s="6">
        <v>89</v>
      </c>
      <c r="AI747" s="6" t="s">
        <v>8040</v>
      </c>
      <c r="AJ747" s="6" t="s">
        <v>149</v>
      </c>
      <c r="AK747" s="6" t="s">
        <v>8483</v>
      </c>
      <c r="AL747" s="6" t="s">
        <v>294</v>
      </c>
      <c r="AQ747" s="6" t="s">
        <v>63</v>
      </c>
      <c r="AX747" s="45"/>
      <c r="AZ747" s="6">
        <v>0</v>
      </c>
      <c r="BA747" s="6">
        <v>0</v>
      </c>
      <c r="BB747" s="45">
        <v>0</v>
      </c>
      <c r="BC747" s="6">
        <v>0</v>
      </c>
      <c r="BD747" s="6">
        <v>0</v>
      </c>
      <c r="BF747" s="6">
        <v>0</v>
      </c>
      <c r="BG747" s="45">
        <v>0</v>
      </c>
      <c r="BH747" s="45">
        <v>0</v>
      </c>
      <c r="BI747" s="6">
        <v>0</v>
      </c>
      <c r="BJ747" s="6">
        <v>0</v>
      </c>
      <c r="BK747" s="6">
        <v>0</v>
      </c>
      <c r="BL747" s="45">
        <v>0</v>
      </c>
      <c r="BM747" s="45">
        <v>0</v>
      </c>
      <c r="BN747" s="6">
        <v>0</v>
      </c>
      <c r="BO747" s="6">
        <v>0</v>
      </c>
      <c r="BP747" s="6">
        <v>1.8</v>
      </c>
      <c r="BQ747" s="6">
        <v>0</v>
      </c>
      <c r="BR747" s="45">
        <v>0</v>
      </c>
      <c r="BT747" s="45">
        <v>0</v>
      </c>
      <c r="BU747" s="45">
        <v>0</v>
      </c>
      <c r="BX747" s="6">
        <v>1.5</v>
      </c>
      <c r="BY747" s="6" t="s">
        <v>414</v>
      </c>
      <c r="BZ747" s="6">
        <f t="shared" si="33"/>
        <v>1.8</v>
      </c>
      <c r="CA747" s="6">
        <f t="shared" si="34"/>
        <v>3.3</v>
      </c>
      <c r="CC747" s="63" t="s">
        <v>5042</v>
      </c>
      <c r="CD747" s="6" t="s">
        <v>415</v>
      </c>
      <c r="CK747" s="6" t="s">
        <v>5148</v>
      </c>
      <c r="DA747" s="6" t="s">
        <v>296</v>
      </c>
      <c r="DC747" s="6" t="s">
        <v>4434</v>
      </c>
      <c r="DD747" s="6" t="s">
        <v>297</v>
      </c>
      <c r="DF747" s="29">
        <f t="shared" si="35"/>
        <v>0</v>
      </c>
      <c r="DG747" s="6">
        <v>1</v>
      </c>
    </row>
    <row r="748" spans="1:111" ht="16" hidden="1" x14ac:dyDescent="0.2">
      <c r="A748" s="6" t="s">
        <v>439</v>
      </c>
      <c r="B748" s="25"/>
      <c r="C748" s="25"/>
      <c r="F748" s="25"/>
      <c r="G748" s="63" t="s">
        <v>23</v>
      </c>
      <c r="H748" s="6" t="s">
        <v>5162</v>
      </c>
      <c r="L748" s="6" t="s">
        <v>440</v>
      </c>
      <c r="P748" s="6" t="s">
        <v>95</v>
      </c>
      <c r="Q748" s="6" t="s">
        <v>4773</v>
      </c>
      <c r="X748" s="6">
        <v>1729</v>
      </c>
      <c r="Y748" s="6">
        <v>3745</v>
      </c>
      <c r="Z748" s="6">
        <v>0</v>
      </c>
      <c r="AA748" s="6">
        <v>0</v>
      </c>
      <c r="AB748" s="6">
        <f>SUM(Table2026_09_25[[#This Row],[Number of in-person visits provided in reporting year.]:[Number of video/virtual visits provided in reporting year.]])</f>
        <v>3745</v>
      </c>
      <c r="AC748" s="6" t="s">
        <v>8469</v>
      </c>
      <c r="AD748" s="6">
        <v>0</v>
      </c>
      <c r="AE748" s="6">
        <v>0</v>
      </c>
      <c r="AF748" s="6" t="s">
        <v>4682</v>
      </c>
      <c r="AG748" s="6">
        <v>115.6</v>
      </c>
      <c r="AI748" s="6" t="s">
        <v>5167</v>
      </c>
      <c r="AJ748" s="6" t="s">
        <v>512</v>
      </c>
      <c r="AK748" s="6" t="s">
        <v>8483</v>
      </c>
      <c r="AL748" s="6" t="s">
        <v>127</v>
      </c>
      <c r="AQ748" s="6" t="s">
        <v>544</v>
      </c>
      <c r="AX748" s="45"/>
      <c r="AZ748" s="6">
        <v>2.2000000000000002</v>
      </c>
      <c r="BA748" s="6">
        <v>0</v>
      </c>
      <c r="BB748" s="45">
        <v>0</v>
      </c>
      <c r="BC748" s="6">
        <v>4.4000000000000004</v>
      </c>
      <c r="BD748" s="6">
        <v>0</v>
      </c>
      <c r="BF748" s="6">
        <v>0</v>
      </c>
      <c r="BG748" s="45">
        <v>0.8</v>
      </c>
      <c r="BH748" s="45">
        <v>0</v>
      </c>
      <c r="BI748" s="6">
        <v>0</v>
      </c>
      <c r="BJ748" s="6">
        <v>0</v>
      </c>
      <c r="BK748" s="6">
        <v>0</v>
      </c>
      <c r="BL748" s="45">
        <v>0</v>
      </c>
      <c r="BM748" s="45">
        <v>0</v>
      </c>
      <c r="BN748" s="6">
        <v>0</v>
      </c>
      <c r="BO748" s="6">
        <v>0</v>
      </c>
      <c r="BP748" s="6">
        <v>2.9</v>
      </c>
      <c r="BQ748" s="6">
        <v>1.7</v>
      </c>
      <c r="BR748" s="45">
        <v>0</v>
      </c>
      <c r="BT748" s="45">
        <v>0</v>
      </c>
      <c r="BU748" s="45">
        <v>0</v>
      </c>
      <c r="BX748" s="6">
        <v>0.5</v>
      </c>
      <c r="BY748" s="6" t="s">
        <v>441</v>
      </c>
      <c r="BZ748" s="6">
        <f t="shared" si="33"/>
        <v>12</v>
      </c>
      <c r="CA748" s="6">
        <f t="shared" si="34"/>
        <v>5.8999999999999995</v>
      </c>
      <c r="CC748" s="63" t="s">
        <v>4753</v>
      </c>
      <c r="CD748" s="6" t="s">
        <v>442</v>
      </c>
      <c r="CK748" s="6" t="s">
        <v>5148</v>
      </c>
      <c r="DA748" s="6" t="s">
        <v>443</v>
      </c>
      <c r="DC748" s="6" t="s">
        <v>4434</v>
      </c>
      <c r="DD748" s="6" t="s">
        <v>131</v>
      </c>
      <c r="DF748" s="29">
        <f t="shared" si="35"/>
        <v>0</v>
      </c>
      <c r="DG748" s="6">
        <v>1</v>
      </c>
    </row>
    <row r="749" spans="1:111" ht="16" hidden="1" x14ac:dyDescent="0.2">
      <c r="A749" s="6" t="s">
        <v>501</v>
      </c>
      <c r="B749" s="25"/>
      <c r="C749" s="25"/>
      <c r="F749" s="25"/>
      <c r="G749" s="63" t="s">
        <v>23</v>
      </c>
      <c r="H749" s="6" t="s">
        <v>7236</v>
      </c>
      <c r="L749" s="6" t="s">
        <v>95</v>
      </c>
      <c r="P749" s="6" t="s">
        <v>95</v>
      </c>
      <c r="Q749" s="6" t="s">
        <v>4773</v>
      </c>
      <c r="X749" s="6">
        <v>464</v>
      </c>
      <c r="Y749" s="6">
        <v>1689</v>
      </c>
      <c r="Z749" s="6">
        <v>0</v>
      </c>
      <c r="AA749" s="6">
        <v>0</v>
      </c>
      <c r="AB749" s="6">
        <f>SUM(Table2026_09_25[[#This Row],[Number of in-person visits provided in reporting year.]:[Number of video/virtual visits provided in reporting year.]])</f>
        <v>1689</v>
      </c>
      <c r="AC749" s="6" t="s">
        <v>8469</v>
      </c>
      <c r="AD749" s="6">
        <v>0</v>
      </c>
      <c r="AE749" s="6">
        <v>0</v>
      </c>
      <c r="AF749" s="6" t="s">
        <v>4682</v>
      </c>
      <c r="AG749" s="6">
        <v>35.1</v>
      </c>
      <c r="AI749" s="6" t="s">
        <v>7240</v>
      </c>
      <c r="AJ749" s="6" t="s">
        <v>43</v>
      </c>
      <c r="AK749" s="6" t="s">
        <v>8483</v>
      </c>
      <c r="AL749" s="6" t="s">
        <v>142</v>
      </c>
      <c r="AQ749" s="6" t="s">
        <v>43</v>
      </c>
      <c r="AX749" s="45"/>
      <c r="AZ749" s="6">
        <v>0.5</v>
      </c>
      <c r="BA749" s="6">
        <v>0.2</v>
      </c>
      <c r="BB749" s="45">
        <v>0</v>
      </c>
      <c r="BC749" s="6">
        <v>0.4</v>
      </c>
      <c r="BD749" s="6">
        <v>0.4</v>
      </c>
      <c r="BF749" s="6">
        <v>0</v>
      </c>
      <c r="BG749" s="45">
        <v>0</v>
      </c>
      <c r="BH749" s="45">
        <v>0</v>
      </c>
      <c r="BI749" s="6">
        <v>0</v>
      </c>
      <c r="BJ749" s="6">
        <v>0</v>
      </c>
      <c r="BK749" s="6">
        <v>0.4</v>
      </c>
      <c r="BL749" s="45">
        <v>0</v>
      </c>
      <c r="BM749" s="45">
        <v>0</v>
      </c>
      <c r="BN749" s="6">
        <v>0</v>
      </c>
      <c r="BO749" s="6">
        <v>0</v>
      </c>
      <c r="BP749" s="6">
        <v>1</v>
      </c>
      <c r="BQ749" s="6">
        <v>0</v>
      </c>
      <c r="BR749" s="45">
        <v>0</v>
      </c>
      <c r="BT749" s="45">
        <v>0</v>
      </c>
      <c r="BU749" s="45">
        <v>0</v>
      </c>
      <c r="BX749" s="6">
        <v>0</v>
      </c>
      <c r="BY749" s="6" t="s">
        <v>21</v>
      </c>
      <c r="BZ749" s="6">
        <f t="shared" si="33"/>
        <v>2.9</v>
      </c>
      <c r="CA749" s="6">
        <f t="shared" si="34"/>
        <v>1.4</v>
      </c>
      <c r="CC749" s="63" t="s">
        <v>4687</v>
      </c>
      <c r="CD749" s="6" t="s">
        <v>314</v>
      </c>
      <c r="CK749" s="6" t="s">
        <v>5148</v>
      </c>
      <c r="DA749" s="6" t="s">
        <v>502</v>
      </c>
      <c r="DC749" s="6" t="s">
        <v>4434</v>
      </c>
      <c r="DD749" s="6" t="s">
        <v>145</v>
      </c>
      <c r="DF749" s="29">
        <f t="shared" si="35"/>
        <v>0</v>
      </c>
      <c r="DG749" s="6">
        <v>1</v>
      </c>
    </row>
    <row r="750" spans="1:111" ht="16" hidden="1" x14ac:dyDescent="0.2">
      <c r="A750" s="6" t="s">
        <v>491</v>
      </c>
      <c r="B750" s="25"/>
      <c r="C750" s="25"/>
      <c r="F750" s="25"/>
      <c r="G750" s="63" t="s">
        <v>23</v>
      </c>
      <c r="H750" s="6" t="s">
        <v>5627</v>
      </c>
      <c r="L750" s="6" t="s">
        <v>265</v>
      </c>
      <c r="P750" s="6" t="s">
        <v>95</v>
      </c>
      <c r="Q750" s="6" t="s">
        <v>4773</v>
      </c>
      <c r="X750" s="6">
        <v>690</v>
      </c>
      <c r="Y750" s="6">
        <v>2107</v>
      </c>
      <c r="Z750" s="6">
        <v>78</v>
      </c>
      <c r="AA750" s="6">
        <v>0</v>
      </c>
      <c r="AB750" s="6">
        <f>SUM(Table2026_09_25[[#This Row],[Number of in-person visits provided in reporting year.]:[Number of video/virtual visits provided in reporting year.]])</f>
        <v>2185</v>
      </c>
      <c r="AC750" s="6" t="s">
        <v>8469</v>
      </c>
      <c r="AD750" s="6">
        <v>0</v>
      </c>
      <c r="AE750" s="6">
        <v>0</v>
      </c>
      <c r="AF750" s="6" t="s">
        <v>4682</v>
      </c>
      <c r="AG750" s="6">
        <v>0</v>
      </c>
      <c r="AI750" s="6" t="s">
        <v>8041</v>
      </c>
      <c r="AJ750" s="6" t="s">
        <v>43</v>
      </c>
      <c r="AK750" s="6" t="s">
        <v>8483</v>
      </c>
      <c r="AL750" s="6" t="s">
        <v>2830</v>
      </c>
      <c r="AQ750" s="6" t="s">
        <v>43</v>
      </c>
      <c r="AX750" s="45"/>
      <c r="AZ750" s="6">
        <v>2.6</v>
      </c>
      <c r="BA750" s="6">
        <v>0.2</v>
      </c>
      <c r="BB750" s="45">
        <v>0</v>
      </c>
      <c r="BC750" s="6">
        <v>0.6</v>
      </c>
      <c r="BD750" s="6">
        <v>0</v>
      </c>
      <c r="BF750" s="6">
        <v>0</v>
      </c>
      <c r="BG750" s="45">
        <v>0.1</v>
      </c>
      <c r="BH750" s="45">
        <v>0</v>
      </c>
      <c r="BI750" s="6">
        <v>0</v>
      </c>
      <c r="BJ750" s="6">
        <v>0</v>
      </c>
      <c r="BK750" s="6">
        <v>0.3</v>
      </c>
      <c r="BL750" s="45">
        <v>0.1</v>
      </c>
      <c r="BM750" s="45">
        <v>0</v>
      </c>
      <c r="BN750" s="6">
        <v>0</v>
      </c>
      <c r="BO750" s="6">
        <v>0</v>
      </c>
      <c r="BP750" s="6">
        <v>1</v>
      </c>
      <c r="BQ750" s="6">
        <v>0</v>
      </c>
      <c r="BR750" s="45">
        <v>0.5</v>
      </c>
      <c r="BT750" s="45">
        <v>0</v>
      </c>
      <c r="BU750" s="45">
        <v>0</v>
      </c>
      <c r="BX750" s="6">
        <v>0</v>
      </c>
      <c r="BY750" s="6" t="s">
        <v>21</v>
      </c>
      <c r="BZ750" s="6">
        <f t="shared" si="33"/>
        <v>5.4</v>
      </c>
      <c r="CA750" s="6">
        <f t="shared" si="34"/>
        <v>2</v>
      </c>
      <c r="CC750" s="63" t="s">
        <v>4687</v>
      </c>
      <c r="CD750" s="6" t="s">
        <v>492</v>
      </c>
      <c r="CK750" s="6" t="s">
        <v>5148</v>
      </c>
      <c r="DA750" s="6" t="s">
        <v>493</v>
      </c>
      <c r="DC750" s="6" t="s">
        <v>4434</v>
      </c>
      <c r="DD750" s="6" t="s">
        <v>304</v>
      </c>
      <c r="DF750" s="29">
        <f t="shared" si="35"/>
        <v>0</v>
      </c>
      <c r="DG750" s="6">
        <v>1</v>
      </c>
    </row>
    <row r="751" spans="1:111" ht="16" hidden="1" x14ac:dyDescent="0.2">
      <c r="A751" s="6" t="s">
        <v>479</v>
      </c>
      <c r="B751" s="25"/>
      <c r="C751" s="25"/>
      <c r="F751" s="25"/>
      <c r="G751" s="63" t="s">
        <v>23</v>
      </c>
      <c r="H751" s="6" t="s">
        <v>5538</v>
      </c>
      <c r="L751" s="6" t="s">
        <v>480</v>
      </c>
      <c r="P751" s="6" t="s">
        <v>95</v>
      </c>
      <c r="Q751" s="6" t="s">
        <v>4773</v>
      </c>
      <c r="X751" s="6">
        <v>717</v>
      </c>
      <c r="Y751" s="6">
        <v>1617</v>
      </c>
      <c r="Z751" s="6">
        <v>436</v>
      </c>
      <c r="AA751" s="6">
        <v>0</v>
      </c>
      <c r="AB751" s="6">
        <f>SUM(Table2026_09_25[[#This Row],[Number of in-person visits provided in reporting year.]:[Number of video/virtual visits provided in reporting year.]])</f>
        <v>2053</v>
      </c>
      <c r="AC751" s="6" t="s">
        <v>8469</v>
      </c>
      <c r="AD751" s="6">
        <v>0</v>
      </c>
      <c r="AE751" s="6">
        <v>0</v>
      </c>
      <c r="AF751" s="6" t="s">
        <v>4682</v>
      </c>
      <c r="AG751" s="6">
        <v>65.06</v>
      </c>
      <c r="AI751" s="6" t="s">
        <v>8050</v>
      </c>
      <c r="AJ751" s="6" t="s">
        <v>5543</v>
      </c>
      <c r="AK751" s="6" t="s">
        <v>8483</v>
      </c>
      <c r="AL751" s="6" t="s">
        <v>481</v>
      </c>
      <c r="AQ751" s="6" t="s">
        <v>544</v>
      </c>
      <c r="AX751" s="45"/>
      <c r="AZ751" s="6">
        <v>0.4</v>
      </c>
      <c r="BA751" s="6">
        <v>0</v>
      </c>
      <c r="BB751" s="45">
        <v>0</v>
      </c>
      <c r="BC751" s="6">
        <v>1.2</v>
      </c>
      <c r="BD751" s="6">
        <v>0</v>
      </c>
      <c r="BF751" s="6">
        <v>0</v>
      </c>
      <c r="BG751" s="45">
        <v>0</v>
      </c>
      <c r="BH751" s="45">
        <v>0</v>
      </c>
      <c r="BI751" s="6">
        <v>0</v>
      </c>
      <c r="BJ751" s="6">
        <v>0</v>
      </c>
      <c r="BK751" s="6">
        <v>0</v>
      </c>
      <c r="BL751" s="45">
        <v>0</v>
      </c>
      <c r="BM751" s="45">
        <v>0</v>
      </c>
      <c r="BN751" s="6">
        <v>0</v>
      </c>
      <c r="BO751" s="6">
        <v>0</v>
      </c>
      <c r="BP751" s="6">
        <v>2.5</v>
      </c>
      <c r="BQ751" s="6">
        <v>0</v>
      </c>
      <c r="BR751" s="45">
        <v>0</v>
      </c>
      <c r="BT751" s="45">
        <v>0</v>
      </c>
      <c r="BU751" s="45">
        <v>0</v>
      </c>
      <c r="BX751" s="6">
        <v>1</v>
      </c>
      <c r="BY751" s="6" t="s">
        <v>482</v>
      </c>
      <c r="BZ751" s="6">
        <f t="shared" si="33"/>
        <v>4.0999999999999996</v>
      </c>
      <c r="CA751" s="6">
        <f t="shared" si="34"/>
        <v>3.5</v>
      </c>
      <c r="CC751" s="63" t="s">
        <v>4687</v>
      </c>
      <c r="CD751" s="6" t="s">
        <v>483</v>
      </c>
      <c r="CK751" s="6" t="s">
        <v>5148</v>
      </c>
      <c r="DA751" s="6" t="s">
        <v>484</v>
      </c>
      <c r="DC751" s="6" t="s">
        <v>4434</v>
      </c>
      <c r="DD751" s="6" t="s">
        <v>485</v>
      </c>
      <c r="DF751" s="29">
        <f t="shared" si="35"/>
        <v>0</v>
      </c>
      <c r="DG751" s="6">
        <v>1</v>
      </c>
    </row>
    <row r="752" spans="1:111" ht="16" hidden="1" x14ac:dyDescent="0.2">
      <c r="A752" s="6" t="s">
        <v>448</v>
      </c>
      <c r="B752" s="25"/>
      <c r="C752" s="25"/>
      <c r="F752" s="25"/>
      <c r="G752" s="63" t="s">
        <v>23</v>
      </c>
      <c r="H752" s="6" t="s">
        <v>8045</v>
      </c>
      <c r="L752" s="6" t="s">
        <v>449</v>
      </c>
      <c r="P752" s="6" t="s">
        <v>95</v>
      </c>
      <c r="Q752" s="6" t="s">
        <v>4773</v>
      </c>
      <c r="X752" s="6">
        <v>110</v>
      </c>
      <c r="Y752" s="6">
        <v>3403</v>
      </c>
      <c r="Z752" s="6">
        <v>7</v>
      </c>
      <c r="AA752" s="6">
        <v>0</v>
      </c>
      <c r="AB752" s="6">
        <f>SUM(Table2026_09_25[[#This Row],[Number of in-person visits provided in reporting year.]:[Number of video/virtual visits provided in reporting year.]])</f>
        <v>3410</v>
      </c>
      <c r="AC752" s="6" t="s">
        <v>8469</v>
      </c>
      <c r="AD752" s="6">
        <v>0</v>
      </c>
      <c r="AE752" s="6">
        <v>0</v>
      </c>
      <c r="AF752" s="6" t="s">
        <v>4682</v>
      </c>
      <c r="AG752" s="6">
        <v>232</v>
      </c>
      <c r="AI752" s="6" t="s">
        <v>8046</v>
      </c>
      <c r="AJ752" s="6" t="s">
        <v>5575</v>
      </c>
      <c r="AK752" s="6" t="s">
        <v>8483</v>
      </c>
      <c r="AL752" s="6" t="s">
        <v>370</v>
      </c>
      <c r="AQ752" s="6" t="s">
        <v>544</v>
      </c>
      <c r="AX752" s="45"/>
      <c r="AZ752" s="6">
        <v>0.05</v>
      </c>
      <c r="BA752" s="6">
        <v>0</v>
      </c>
      <c r="BB752" s="45">
        <v>0.15</v>
      </c>
      <c r="BC752" s="6">
        <v>0</v>
      </c>
      <c r="BD752" s="6">
        <v>0</v>
      </c>
      <c r="BF752" s="6">
        <v>0</v>
      </c>
      <c r="BG752" s="45">
        <v>0.3</v>
      </c>
      <c r="BH752" s="45">
        <v>0</v>
      </c>
      <c r="BI752" s="6">
        <v>0</v>
      </c>
      <c r="BJ752" s="6">
        <v>0</v>
      </c>
      <c r="BK752" s="6">
        <v>0</v>
      </c>
      <c r="BL752" s="45">
        <v>0.3</v>
      </c>
      <c r="BM752" s="45">
        <v>0.15</v>
      </c>
      <c r="BN752" s="6">
        <v>0</v>
      </c>
      <c r="BO752" s="6">
        <v>0</v>
      </c>
      <c r="BP752" s="6">
        <v>0.2</v>
      </c>
      <c r="BQ752" s="6">
        <v>0</v>
      </c>
      <c r="BR752" s="45">
        <v>0.15</v>
      </c>
      <c r="BT752" s="45">
        <v>0.3</v>
      </c>
      <c r="BU752" s="45">
        <v>0</v>
      </c>
      <c r="BX752" s="6">
        <v>0</v>
      </c>
      <c r="BY752" s="6" t="s">
        <v>450</v>
      </c>
      <c r="BZ752" s="6">
        <f t="shared" si="33"/>
        <v>1.6</v>
      </c>
      <c r="CA752" s="6">
        <f t="shared" si="34"/>
        <v>1.5499999999999998</v>
      </c>
      <c r="CC752" s="63" t="s">
        <v>4753</v>
      </c>
      <c r="CD752" s="6" t="s">
        <v>451</v>
      </c>
      <c r="CK752" s="6" t="s">
        <v>5148</v>
      </c>
      <c r="DA752" s="6" t="s">
        <v>452</v>
      </c>
      <c r="DC752" s="6" t="s">
        <v>4434</v>
      </c>
      <c r="DD752" s="6" t="s">
        <v>373</v>
      </c>
      <c r="DF752" s="29">
        <f t="shared" si="35"/>
        <v>0</v>
      </c>
      <c r="DG752" s="6">
        <v>1</v>
      </c>
    </row>
    <row r="753" spans="1:111" ht="16" hidden="1" x14ac:dyDescent="0.2">
      <c r="A753" s="6" t="s">
        <v>472</v>
      </c>
      <c r="B753" s="25"/>
      <c r="C753" s="25"/>
      <c r="F753" s="25"/>
      <c r="G753" s="63" t="s">
        <v>23</v>
      </c>
      <c r="H753" s="6" t="s">
        <v>4873</v>
      </c>
      <c r="L753" s="6" t="s">
        <v>473</v>
      </c>
      <c r="P753" s="6" t="s">
        <v>95</v>
      </c>
      <c r="Q753" s="6" t="s">
        <v>4773</v>
      </c>
      <c r="X753" s="6">
        <v>993</v>
      </c>
      <c r="Y753" s="6">
        <v>4715</v>
      </c>
      <c r="Z753" s="6">
        <v>1961</v>
      </c>
      <c r="AA753" s="6">
        <v>0</v>
      </c>
      <c r="AB753" s="6">
        <f>SUM(Table2026_09_25[[#This Row],[Number of in-person visits provided in reporting year.]:[Number of video/virtual visits provided in reporting year.]])</f>
        <v>6676</v>
      </c>
      <c r="AC753" s="6" t="s">
        <v>8469</v>
      </c>
      <c r="AD753" s="6">
        <v>0</v>
      </c>
      <c r="AE753" s="6">
        <v>0</v>
      </c>
      <c r="AF753" s="6" t="s">
        <v>4682</v>
      </c>
      <c r="AG753" s="6">
        <v>0</v>
      </c>
      <c r="AI753" s="6" t="s">
        <v>2991</v>
      </c>
      <c r="AJ753" s="6" t="s">
        <v>4880</v>
      </c>
      <c r="AK753" s="6" t="s">
        <v>8483</v>
      </c>
      <c r="AL753" s="6" t="s">
        <v>475</v>
      </c>
      <c r="AQ753" s="6" t="s">
        <v>107</v>
      </c>
      <c r="AX753" s="45"/>
      <c r="AZ753" s="6">
        <v>1</v>
      </c>
      <c r="BA753" s="6">
        <v>0.2</v>
      </c>
      <c r="BB753" s="45">
        <v>0</v>
      </c>
      <c r="BC753" s="6">
        <v>1</v>
      </c>
      <c r="BD753" s="6">
        <v>0</v>
      </c>
      <c r="BF753" s="6">
        <v>0</v>
      </c>
      <c r="BG753" s="45">
        <v>0</v>
      </c>
      <c r="BH753" s="45">
        <v>0</v>
      </c>
      <c r="BI753" s="6">
        <v>0</v>
      </c>
      <c r="BJ753" s="6">
        <v>0</v>
      </c>
      <c r="BK753" s="6">
        <v>0</v>
      </c>
      <c r="BL753" s="45">
        <v>0</v>
      </c>
      <c r="BM753" s="45">
        <v>0</v>
      </c>
      <c r="BN753" s="6">
        <v>0</v>
      </c>
      <c r="BO753" s="6">
        <v>0</v>
      </c>
      <c r="BP753" s="6">
        <v>0</v>
      </c>
      <c r="BQ753" s="6">
        <v>1</v>
      </c>
      <c r="BR753" s="45">
        <v>0</v>
      </c>
      <c r="BT753" s="45">
        <v>0</v>
      </c>
      <c r="BU753" s="45">
        <v>0</v>
      </c>
      <c r="BX753" s="6">
        <v>0</v>
      </c>
      <c r="BY753" s="6" t="s">
        <v>21</v>
      </c>
      <c r="BZ753" s="6">
        <f t="shared" si="33"/>
        <v>3.2</v>
      </c>
      <c r="CA753" s="6">
        <f t="shared" si="34"/>
        <v>1</v>
      </c>
      <c r="CC753" s="63" t="s">
        <v>4753</v>
      </c>
      <c r="CD753" s="6" t="s">
        <v>476</v>
      </c>
      <c r="CK753" s="6" t="s">
        <v>5148</v>
      </c>
      <c r="DA753" s="6" t="s">
        <v>477</v>
      </c>
      <c r="DC753" s="6" t="s">
        <v>4434</v>
      </c>
      <c r="DD753" s="6" t="s">
        <v>478</v>
      </c>
      <c r="DF753" s="29">
        <f t="shared" si="35"/>
        <v>0</v>
      </c>
      <c r="DG753" s="6">
        <v>1</v>
      </c>
    </row>
    <row r="754" spans="1:111" ht="16" hidden="1" x14ac:dyDescent="0.2">
      <c r="A754" s="6" t="s">
        <v>518</v>
      </c>
      <c r="B754" s="25"/>
      <c r="C754" s="25"/>
      <c r="F754" s="25"/>
      <c r="G754" s="63" t="s">
        <v>23</v>
      </c>
      <c r="H754" s="6" t="s">
        <v>520</v>
      </c>
      <c r="L754" s="6" t="s">
        <v>519</v>
      </c>
      <c r="P754" s="6" t="s">
        <v>95</v>
      </c>
      <c r="Q754" s="6" t="s">
        <v>4773</v>
      </c>
      <c r="X754" s="6">
        <v>1519</v>
      </c>
      <c r="Y754" s="6">
        <v>1472</v>
      </c>
      <c r="Z754" s="6">
        <v>365</v>
      </c>
      <c r="AA754" s="6">
        <v>47</v>
      </c>
      <c r="AB754" s="6">
        <f>SUM(Table2026_09_25[[#This Row],[Number of in-person visits provided in reporting year.]:[Number of video/virtual visits provided in reporting year.]])</f>
        <v>1884</v>
      </c>
      <c r="AC754" s="6" t="s">
        <v>8469</v>
      </c>
      <c r="AD754" s="6">
        <v>0</v>
      </c>
      <c r="AE754" s="6">
        <v>0</v>
      </c>
      <c r="AF754" s="6" t="s">
        <v>4682</v>
      </c>
      <c r="AG754" s="6">
        <v>0</v>
      </c>
      <c r="AI754" s="6" t="s">
        <v>3098</v>
      </c>
      <c r="AJ754" s="6" t="s">
        <v>4834</v>
      </c>
      <c r="AK754" s="6" t="s">
        <v>8483</v>
      </c>
      <c r="AL754" s="6" t="s">
        <v>883</v>
      </c>
      <c r="AQ754" s="6" t="s">
        <v>544</v>
      </c>
      <c r="AX754" s="45"/>
      <c r="AZ754" s="6">
        <v>0.78</v>
      </c>
      <c r="BA754" s="6">
        <v>0</v>
      </c>
      <c r="BB754" s="45">
        <v>0</v>
      </c>
      <c r="BC754" s="6">
        <v>0.8</v>
      </c>
      <c r="BD754" s="6">
        <v>0</v>
      </c>
      <c r="BF754" s="6">
        <v>0.4</v>
      </c>
      <c r="BG754" s="45">
        <v>0</v>
      </c>
      <c r="BH754" s="45">
        <v>0</v>
      </c>
      <c r="BI754" s="6">
        <v>0</v>
      </c>
      <c r="BJ754" s="6">
        <v>0</v>
      </c>
      <c r="BK754" s="6">
        <v>0</v>
      </c>
      <c r="BL754" s="45">
        <v>0</v>
      </c>
      <c r="BM754" s="45">
        <v>0</v>
      </c>
      <c r="BN754" s="6">
        <v>0</v>
      </c>
      <c r="BO754" s="6">
        <v>0</v>
      </c>
      <c r="BP754" s="6">
        <v>0</v>
      </c>
      <c r="BQ754" s="6">
        <v>0</v>
      </c>
      <c r="BR754" s="45">
        <v>0</v>
      </c>
      <c r="BT754" s="45">
        <v>0</v>
      </c>
      <c r="BU754" s="45">
        <v>0</v>
      </c>
      <c r="BX754" s="6">
        <v>0</v>
      </c>
      <c r="BY754" s="6" t="s">
        <v>521</v>
      </c>
      <c r="BZ754" s="6">
        <f t="shared" si="33"/>
        <v>1.98</v>
      </c>
      <c r="CA754" s="6">
        <f t="shared" si="34"/>
        <v>0.4</v>
      </c>
      <c r="CC754" s="63" t="s">
        <v>4753</v>
      </c>
      <c r="CD754" s="6" t="s">
        <v>522</v>
      </c>
      <c r="CK754" s="6" t="s">
        <v>5148</v>
      </c>
      <c r="DA754" s="6" t="s">
        <v>523</v>
      </c>
      <c r="DC754" s="6" t="s">
        <v>4434</v>
      </c>
      <c r="DD754" s="6" t="s">
        <v>38</v>
      </c>
      <c r="DF754" s="29">
        <f t="shared" si="35"/>
        <v>0</v>
      </c>
      <c r="DG754" s="6">
        <v>1</v>
      </c>
    </row>
    <row r="755" spans="1:111" ht="16" hidden="1" x14ac:dyDescent="0.2">
      <c r="A755" s="6" t="s">
        <v>503</v>
      </c>
      <c r="B755" s="25"/>
      <c r="C755" s="25"/>
      <c r="F755" s="25"/>
      <c r="G755" s="63" t="s">
        <v>23</v>
      </c>
      <c r="H755" s="6" t="s">
        <v>8051</v>
      </c>
      <c r="L755" s="6" t="s">
        <v>504</v>
      </c>
      <c r="P755" s="6" t="s">
        <v>95</v>
      </c>
      <c r="Q755" s="6" t="s">
        <v>4773</v>
      </c>
      <c r="X755" s="6">
        <v>420</v>
      </c>
      <c r="Y755" s="6">
        <v>0</v>
      </c>
      <c r="Z755" s="6">
        <v>0</v>
      </c>
      <c r="AA755" s="6">
        <v>0</v>
      </c>
      <c r="AB755" s="6">
        <f>SUM(Table2026_09_25[[#This Row],[Number of in-person visits provided in reporting year.]:[Number of video/virtual visits provided in reporting year.]])</f>
        <v>0</v>
      </c>
      <c r="AC755" s="6" t="s">
        <v>8469</v>
      </c>
      <c r="AD755" s="6">
        <v>0</v>
      </c>
      <c r="AE755" s="6">
        <v>0</v>
      </c>
      <c r="AF755" s="6" t="s">
        <v>4682</v>
      </c>
      <c r="AG755" s="6">
        <v>85</v>
      </c>
      <c r="AI755" s="6" t="s">
        <v>8052</v>
      </c>
      <c r="AJ755" s="6" t="s">
        <v>512</v>
      </c>
      <c r="AK755" s="6" t="s">
        <v>8483</v>
      </c>
      <c r="AL755" s="6" t="s">
        <v>505</v>
      </c>
      <c r="AQ755" s="6" t="s">
        <v>544</v>
      </c>
      <c r="AX755" s="45"/>
      <c r="AZ755" s="6">
        <v>0</v>
      </c>
      <c r="BA755" s="6">
        <v>0</v>
      </c>
      <c r="BB755" s="45">
        <v>0</v>
      </c>
      <c r="BC755" s="6">
        <v>0.7</v>
      </c>
      <c r="BD755" s="6">
        <v>0</v>
      </c>
      <c r="BF755" s="6">
        <v>0</v>
      </c>
      <c r="BG755" s="45">
        <v>0</v>
      </c>
      <c r="BH755" s="45">
        <v>0</v>
      </c>
      <c r="BI755" s="6">
        <v>0</v>
      </c>
      <c r="BJ755" s="6">
        <v>0</v>
      </c>
      <c r="BK755" s="6">
        <v>0</v>
      </c>
      <c r="BL755" s="45">
        <v>0</v>
      </c>
      <c r="BM755" s="45">
        <v>0</v>
      </c>
      <c r="BN755" s="6">
        <v>0</v>
      </c>
      <c r="BO755" s="6">
        <v>0</v>
      </c>
      <c r="BP755" s="6">
        <v>0</v>
      </c>
      <c r="BQ755" s="6">
        <v>0.4</v>
      </c>
      <c r="BR755" s="45">
        <v>0</v>
      </c>
      <c r="BT755" s="45">
        <v>0</v>
      </c>
      <c r="BU755" s="45">
        <v>0</v>
      </c>
      <c r="BX755" s="6">
        <v>0.1</v>
      </c>
      <c r="BY755" s="6" t="s">
        <v>506</v>
      </c>
      <c r="BZ755" s="6">
        <f t="shared" si="33"/>
        <v>1.1000000000000001</v>
      </c>
      <c r="CA755" s="6">
        <f t="shared" si="34"/>
        <v>0.5</v>
      </c>
      <c r="CC755" s="63" t="s">
        <v>21</v>
      </c>
      <c r="CD755" s="6" t="s">
        <v>507</v>
      </c>
      <c r="CK755" s="6" t="s">
        <v>5148</v>
      </c>
      <c r="DA755" s="6" t="s">
        <v>508</v>
      </c>
      <c r="DC755" s="6" t="s">
        <v>4434</v>
      </c>
      <c r="DD755" s="6" t="s">
        <v>438</v>
      </c>
      <c r="DF755" s="29">
        <f t="shared" si="35"/>
        <v>0</v>
      </c>
      <c r="DG755" s="6">
        <v>1</v>
      </c>
    </row>
    <row r="756" spans="1:111" ht="16" hidden="1" x14ac:dyDescent="0.2">
      <c r="A756" s="6" t="s">
        <v>524</v>
      </c>
      <c r="B756" s="25"/>
      <c r="C756" s="25"/>
      <c r="F756" s="25"/>
      <c r="G756" s="63" t="s">
        <v>23</v>
      </c>
      <c r="H756" s="6" t="s">
        <v>8053</v>
      </c>
      <c r="L756" s="6" t="s">
        <v>525</v>
      </c>
      <c r="P756" s="6" t="s">
        <v>95</v>
      </c>
      <c r="Q756" s="6" t="s">
        <v>4773</v>
      </c>
      <c r="X756" s="6">
        <v>0</v>
      </c>
      <c r="Y756" s="6">
        <v>1366</v>
      </c>
      <c r="Z756" s="6">
        <v>0</v>
      </c>
      <c r="AA756" s="6">
        <v>0</v>
      </c>
      <c r="AB756" s="6">
        <f>SUM(Table2026_09_25[[#This Row],[Number of in-person visits provided in reporting year.]:[Number of video/virtual visits provided in reporting year.]])</f>
        <v>1366</v>
      </c>
      <c r="AC756" s="6" t="s">
        <v>8469</v>
      </c>
      <c r="AD756" s="6">
        <v>0</v>
      </c>
      <c r="AE756" s="6">
        <v>0</v>
      </c>
      <c r="AF756" s="6" t="s">
        <v>4682</v>
      </c>
      <c r="AG756" s="6">
        <v>0</v>
      </c>
      <c r="AI756" s="6" t="s">
        <v>8054</v>
      </c>
      <c r="AJ756" s="6" t="s">
        <v>4851</v>
      </c>
      <c r="AK756" s="6" t="s">
        <v>8483</v>
      </c>
      <c r="AL756" s="6" t="s">
        <v>260</v>
      </c>
      <c r="AQ756" s="6" t="s">
        <v>544</v>
      </c>
      <c r="AX756" s="45"/>
      <c r="AZ756" s="6">
        <v>1</v>
      </c>
      <c r="BA756" s="6">
        <v>0</v>
      </c>
      <c r="BB756" s="45">
        <v>0</v>
      </c>
      <c r="BC756" s="6">
        <v>2</v>
      </c>
      <c r="BD756" s="6">
        <v>0</v>
      </c>
      <c r="BF756" s="6">
        <v>2</v>
      </c>
      <c r="BG756" s="45">
        <v>0</v>
      </c>
      <c r="BH756" s="45">
        <v>0</v>
      </c>
      <c r="BI756" s="6">
        <v>0</v>
      </c>
      <c r="BJ756" s="6">
        <v>0</v>
      </c>
      <c r="BK756" s="6">
        <v>0</v>
      </c>
      <c r="BL756" s="45">
        <v>0</v>
      </c>
      <c r="BM756" s="45">
        <v>0</v>
      </c>
      <c r="BN756" s="6">
        <v>0</v>
      </c>
      <c r="BO756" s="6">
        <v>0</v>
      </c>
      <c r="BP756" s="6">
        <v>0</v>
      </c>
      <c r="BQ756" s="6">
        <v>0</v>
      </c>
      <c r="BR756" s="45">
        <v>0</v>
      </c>
      <c r="BT756" s="45">
        <v>0</v>
      </c>
      <c r="BU756" s="45">
        <v>0</v>
      </c>
      <c r="BX756" s="6">
        <v>0</v>
      </c>
      <c r="BY756" s="6" t="s">
        <v>21</v>
      </c>
      <c r="BZ756" s="6">
        <f t="shared" si="33"/>
        <v>5</v>
      </c>
      <c r="CA756" s="6">
        <f t="shared" si="34"/>
        <v>2</v>
      </c>
      <c r="CC756" s="63" t="s">
        <v>4753</v>
      </c>
      <c r="CD756" s="6" t="s">
        <v>526</v>
      </c>
      <c r="CK756" s="6" t="s">
        <v>5148</v>
      </c>
      <c r="DA756" s="6" t="s">
        <v>527</v>
      </c>
      <c r="DC756" s="6" t="s">
        <v>4434</v>
      </c>
      <c r="DD756" s="6" t="s">
        <v>38</v>
      </c>
      <c r="DF756" s="29">
        <f t="shared" si="35"/>
        <v>0</v>
      </c>
      <c r="DG756" s="6">
        <v>1</v>
      </c>
    </row>
    <row r="757" spans="1:111" ht="16" x14ac:dyDescent="0.2">
      <c r="A757" s="6" t="s">
        <v>408</v>
      </c>
      <c r="B757" s="25"/>
      <c r="C757" s="25"/>
      <c r="F757" s="25"/>
      <c r="G757" s="63" t="s">
        <v>23</v>
      </c>
      <c r="H757" s="6" t="s">
        <v>5750</v>
      </c>
      <c r="L757" s="6" t="s">
        <v>409</v>
      </c>
      <c r="P757" s="6" t="s">
        <v>95</v>
      </c>
      <c r="Q757" s="6" t="s">
        <v>4773</v>
      </c>
      <c r="X757" s="6">
        <v>0</v>
      </c>
      <c r="Y757" s="6">
        <v>751</v>
      </c>
      <c r="Z757" s="6">
        <v>0</v>
      </c>
      <c r="AA757" s="6">
        <v>0</v>
      </c>
      <c r="AB757" s="6">
        <f>SUM(Table2026_09_25[[#This Row],[Number of in-person visits provided in reporting year.]:[Number of video/virtual visits provided in reporting year.]])</f>
        <v>751</v>
      </c>
      <c r="AC757" s="6" t="s">
        <v>8469</v>
      </c>
      <c r="AD757" s="6">
        <v>0</v>
      </c>
      <c r="AE757" s="6">
        <v>0</v>
      </c>
      <c r="AF757" s="6" t="s">
        <v>4682</v>
      </c>
      <c r="AG757" s="6">
        <v>180</v>
      </c>
      <c r="AI757" s="6" t="s">
        <v>5755</v>
      </c>
      <c r="AJ757" s="6" t="s">
        <v>43</v>
      </c>
      <c r="AK757" s="6" t="s">
        <v>8483</v>
      </c>
      <c r="AL757" s="6" t="s">
        <v>112</v>
      </c>
      <c r="AQ757" s="6" t="s">
        <v>43</v>
      </c>
      <c r="AX757" s="45"/>
      <c r="AZ757" s="6">
        <v>0</v>
      </c>
      <c r="BA757" s="6">
        <v>0</v>
      </c>
      <c r="BB757" s="45">
        <v>0</v>
      </c>
      <c r="BC757" s="6">
        <v>2.7</v>
      </c>
      <c r="BD757" s="6">
        <v>0</v>
      </c>
      <c r="BF757" s="6">
        <v>0</v>
      </c>
      <c r="BG757" s="45">
        <v>0</v>
      </c>
      <c r="BH757" s="45">
        <v>0</v>
      </c>
      <c r="BI757" s="6">
        <v>0</v>
      </c>
      <c r="BJ757" s="6">
        <v>0</v>
      </c>
      <c r="BK757" s="6">
        <v>0</v>
      </c>
      <c r="BL757" s="45">
        <v>0</v>
      </c>
      <c r="BM757" s="45">
        <v>0</v>
      </c>
      <c r="BN757" s="6">
        <v>0</v>
      </c>
      <c r="BO757" s="6">
        <v>0</v>
      </c>
      <c r="BP757" s="6">
        <v>0</v>
      </c>
      <c r="BQ757" s="6">
        <v>0</v>
      </c>
      <c r="BR757" s="45">
        <v>0</v>
      </c>
      <c r="BT757" s="45">
        <v>0</v>
      </c>
      <c r="BU757" s="45">
        <v>0</v>
      </c>
      <c r="BX757" s="6">
        <v>0</v>
      </c>
      <c r="BY757" s="6" t="s">
        <v>21</v>
      </c>
      <c r="BZ757" s="6">
        <f t="shared" si="33"/>
        <v>2.7</v>
      </c>
      <c r="CA757" s="6">
        <f t="shared" si="34"/>
        <v>0</v>
      </c>
      <c r="CC757" s="63" t="s">
        <v>4753</v>
      </c>
      <c r="CD757" s="6" t="s">
        <v>21</v>
      </c>
      <c r="CK757" s="6" t="s">
        <v>5148</v>
      </c>
      <c r="DA757" s="6" t="s">
        <v>410</v>
      </c>
      <c r="DC757" s="6" t="s">
        <v>4434</v>
      </c>
      <c r="DD757" s="6" t="s">
        <v>411</v>
      </c>
      <c r="DF757" s="29">
        <f t="shared" si="35"/>
        <v>1</v>
      </c>
      <c r="DG757" s="6">
        <v>1</v>
      </c>
    </row>
    <row r="758" spans="1:111" ht="16" hidden="1" x14ac:dyDescent="0.2">
      <c r="A758" s="6" t="s">
        <v>536</v>
      </c>
      <c r="B758" s="25"/>
      <c r="C758" s="25"/>
      <c r="F758" s="25"/>
      <c r="G758" s="63" t="s">
        <v>23</v>
      </c>
      <c r="H758" s="6" t="s">
        <v>4726</v>
      </c>
      <c r="L758" s="6" t="s">
        <v>537</v>
      </c>
      <c r="P758" s="6" t="s">
        <v>95</v>
      </c>
      <c r="Q758" s="6" t="s">
        <v>4773</v>
      </c>
      <c r="X758" s="6">
        <v>311</v>
      </c>
      <c r="Y758" s="6">
        <v>506</v>
      </c>
      <c r="Z758" s="6">
        <v>5</v>
      </c>
      <c r="AA758" s="6">
        <v>0</v>
      </c>
      <c r="AB758" s="6">
        <f>SUM(Table2026_09_25[[#This Row],[Number of in-person visits provided in reporting year.]:[Number of video/virtual visits provided in reporting year.]])</f>
        <v>511</v>
      </c>
      <c r="AC758" s="6" t="s">
        <v>8469</v>
      </c>
      <c r="AD758" s="6">
        <v>0</v>
      </c>
      <c r="AE758" s="6">
        <v>0</v>
      </c>
      <c r="AF758" s="6" t="s">
        <v>4682</v>
      </c>
      <c r="AG758" s="6">
        <v>57.4</v>
      </c>
      <c r="AI758" s="6" t="s">
        <v>1563</v>
      </c>
      <c r="AJ758" s="6" t="s">
        <v>43</v>
      </c>
      <c r="AK758" s="6" t="s">
        <v>8483</v>
      </c>
      <c r="AL758" s="6" t="s">
        <v>348</v>
      </c>
      <c r="AQ758" s="6" t="s">
        <v>43</v>
      </c>
      <c r="AX758" s="45"/>
      <c r="AZ758" s="6">
        <v>0.1</v>
      </c>
      <c r="BA758" s="6">
        <v>0</v>
      </c>
      <c r="BB758" s="45">
        <v>0</v>
      </c>
      <c r="BC758" s="6">
        <v>0.5</v>
      </c>
      <c r="BD758" s="6">
        <v>0</v>
      </c>
      <c r="BF758" s="6">
        <v>0</v>
      </c>
      <c r="BG758" s="45">
        <v>0</v>
      </c>
      <c r="BH758" s="45">
        <v>0</v>
      </c>
      <c r="BI758" s="6">
        <v>0</v>
      </c>
      <c r="BJ758" s="6">
        <v>0</v>
      </c>
      <c r="BK758" s="6">
        <v>0</v>
      </c>
      <c r="BL758" s="45">
        <v>0</v>
      </c>
      <c r="BM758" s="45">
        <v>0</v>
      </c>
      <c r="BN758" s="6">
        <v>0</v>
      </c>
      <c r="BO758" s="6">
        <v>0</v>
      </c>
      <c r="BP758" s="6">
        <v>0.2</v>
      </c>
      <c r="BQ758" s="6">
        <v>0</v>
      </c>
      <c r="BR758" s="45">
        <v>0.4</v>
      </c>
      <c r="BT758" s="45">
        <v>0</v>
      </c>
      <c r="BU758" s="45">
        <v>0</v>
      </c>
      <c r="BX758" s="6">
        <v>0</v>
      </c>
      <c r="BY758" s="6" t="s">
        <v>21</v>
      </c>
      <c r="BZ758" s="6">
        <f t="shared" si="33"/>
        <v>1.2000000000000002</v>
      </c>
      <c r="CA758" s="6">
        <f t="shared" si="34"/>
        <v>0.60000000000000009</v>
      </c>
      <c r="CC758" s="63" t="s">
        <v>4687</v>
      </c>
      <c r="CD758" s="6" t="s">
        <v>538</v>
      </c>
      <c r="CK758" s="6" t="s">
        <v>5148</v>
      </c>
      <c r="DA758" s="6" t="s">
        <v>539</v>
      </c>
      <c r="DC758" s="6" t="s">
        <v>4434</v>
      </c>
      <c r="DD758" s="6" t="s">
        <v>351</v>
      </c>
      <c r="DF758" s="29">
        <f t="shared" si="35"/>
        <v>0</v>
      </c>
      <c r="DG758" s="6">
        <v>1</v>
      </c>
    </row>
    <row r="759" spans="1:111" ht="16" hidden="1" x14ac:dyDescent="0.2">
      <c r="A759" s="6" t="s">
        <v>547</v>
      </c>
      <c r="B759" s="25"/>
      <c r="C759" s="25"/>
      <c r="F759" s="25"/>
      <c r="G759" s="63" t="s">
        <v>23</v>
      </c>
      <c r="H759" s="6" t="s">
        <v>2903</v>
      </c>
      <c r="L759" s="6" t="s">
        <v>423</v>
      </c>
      <c r="P759" s="6" t="s">
        <v>95</v>
      </c>
      <c r="Q759" s="6" t="s">
        <v>4773</v>
      </c>
      <c r="X759" s="6">
        <v>16</v>
      </c>
      <c r="Y759" s="6">
        <v>81</v>
      </c>
      <c r="Z759" s="6">
        <v>41</v>
      </c>
      <c r="AA759" s="6">
        <v>0</v>
      </c>
      <c r="AB759" s="6">
        <f>SUM(Table2026_09_25[[#This Row],[Number of in-person visits provided in reporting year.]:[Number of video/virtual visits provided in reporting year.]])</f>
        <v>122</v>
      </c>
      <c r="AC759" s="6" t="s">
        <v>8469</v>
      </c>
      <c r="AD759" s="6">
        <v>0</v>
      </c>
      <c r="AE759" s="6">
        <v>0</v>
      </c>
      <c r="AF759" s="6" t="s">
        <v>4682</v>
      </c>
      <c r="AG759" s="6">
        <v>0</v>
      </c>
      <c r="AI759" s="6" t="s">
        <v>8055</v>
      </c>
      <c r="AJ759" s="6" t="s">
        <v>4778</v>
      </c>
      <c r="AK759" s="6" t="s">
        <v>8483</v>
      </c>
      <c r="AL759" s="6" t="s">
        <v>548</v>
      </c>
      <c r="AQ759" s="6" t="s">
        <v>107</v>
      </c>
      <c r="AX759" s="45"/>
      <c r="AZ759" s="6">
        <v>0</v>
      </c>
      <c r="BA759" s="6">
        <v>0</v>
      </c>
      <c r="BB759" s="45">
        <v>0</v>
      </c>
      <c r="BC759" s="6">
        <v>0.05</v>
      </c>
      <c r="BD759" s="6">
        <v>0</v>
      </c>
      <c r="BF759" s="6">
        <v>0</v>
      </c>
      <c r="BG759" s="45">
        <v>0</v>
      </c>
      <c r="BH759" s="45">
        <v>0</v>
      </c>
      <c r="BI759" s="6">
        <v>0</v>
      </c>
      <c r="BJ759" s="6">
        <v>0</v>
      </c>
      <c r="BK759" s="6">
        <v>0</v>
      </c>
      <c r="BL759" s="45">
        <v>0</v>
      </c>
      <c r="BM759" s="45">
        <v>0</v>
      </c>
      <c r="BN759" s="6">
        <v>0</v>
      </c>
      <c r="BO759" s="6">
        <v>0</v>
      </c>
      <c r="BP759" s="6">
        <v>0.05</v>
      </c>
      <c r="BQ759" s="6">
        <v>0</v>
      </c>
      <c r="BR759" s="45">
        <v>0</v>
      </c>
      <c r="BT759" s="45">
        <v>0</v>
      </c>
      <c r="BU759" s="45">
        <v>0</v>
      </c>
      <c r="BX759" s="6">
        <v>0</v>
      </c>
      <c r="BY759" s="6" t="s">
        <v>21</v>
      </c>
      <c r="BZ759" s="6">
        <f t="shared" si="33"/>
        <v>0.1</v>
      </c>
      <c r="CA759" s="6">
        <f t="shared" si="34"/>
        <v>0.05</v>
      </c>
      <c r="CC759" s="63" t="s">
        <v>4687</v>
      </c>
      <c r="CD759" s="6" t="s">
        <v>550</v>
      </c>
      <c r="CK759" s="6" t="s">
        <v>5148</v>
      </c>
      <c r="DA759" s="6" t="s">
        <v>551</v>
      </c>
      <c r="DC759" s="6" t="s">
        <v>4434</v>
      </c>
      <c r="DD759" s="6" t="s">
        <v>29</v>
      </c>
      <c r="DF759" s="29">
        <f t="shared" si="35"/>
        <v>0</v>
      </c>
      <c r="DG759" s="6">
        <v>1</v>
      </c>
    </row>
    <row r="760" spans="1:111" ht="16" hidden="1" x14ac:dyDescent="0.2">
      <c r="A760" s="6" t="s">
        <v>532</v>
      </c>
      <c r="B760" s="25"/>
      <c r="C760" s="25"/>
      <c r="F760" s="25"/>
      <c r="G760" s="63" t="s">
        <v>23</v>
      </c>
      <c r="H760" s="6" t="s">
        <v>4902</v>
      </c>
      <c r="L760" s="6" t="s">
        <v>265</v>
      </c>
      <c r="P760" s="6" t="s">
        <v>95</v>
      </c>
      <c r="Q760" s="6" t="s">
        <v>4773</v>
      </c>
      <c r="X760" s="6">
        <v>417</v>
      </c>
      <c r="Y760" s="6">
        <v>492</v>
      </c>
      <c r="Z760" s="6">
        <v>5</v>
      </c>
      <c r="AA760" s="6">
        <v>0</v>
      </c>
      <c r="AB760" s="6">
        <f>SUM(Table2026_09_25[[#This Row],[Number of in-person visits provided in reporting year.]:[Number of video/virtual visits provided in reporting year.]])</f>
        <v>497</v>
      </c>
      <c r="AC760" s="6" t="s">
        <v>8469</v>
      </c>
      <c r="AD760" s="6">
        <v>0</v>
      </c>
      <c r="AE760" s="6">
        <v>0</v>
      </c>
      <c r="AF760" s="6" t="s">
        <v>4682</v>
      </c>
      <c r="AG760" s="6">
        <v>100</v>
      </c>
      <c r="AI760" s="6" t="s">
        <v>770</v>
      </c>
      <c r="AJ760" s="6" t="s">
        <v>43</v>
      </c>
      <c r="AK760" s="6" t="s">
        <v>8483</v>
      </c>
      <c r="AL760" s="6" t="s">
        <v>267</v>
      </c>
      <c r="AQ760" s="6" t="s">
        <v>43</v>
      </c>
      <c r="AX760" s="45"/>
      <c r="AZ760" s="6">
        <v>2</v>
      </c>
      <c r="BA760" s="6">
        <v>0</v>
      </c>
      <c r="BB760" s="45">
        <v>0</v>
      </c>
      <c r="BC760" s="6">
        <v>2</v>
      </c>
      <c r="BD760" s="6">
        <v>0</v>
      </c>
      <c r="BF760" s="6">
        <v>0</v>
      </c>
      <c r="BG760" s="45">
        <v>0</v>
      </c>
      <c r="BH760" s="45">
        <v>0</v>
      </c>
      <c r="BI760" s="6">
        <v>0</v>
      </c>
      <c r="BJ760" s="6">
        <v>0</v>
      </c>
      <c r="BK760" s="6">
        <v>0</v>
      </c>
      <c r="BL760" s="45">
        <v>0</v>
      </c>
      <c r="BM760" s="45">
        <v>0</v>
      </c>
      <c r="BN760" s="6">
        <v>0</v>
      </c>
      <c r="BO760" s="6">
        <v>0</v>
      </c>
      <c r="BP760" s="6">
        <v>0</v>
      </c>
      <c r="BQ760" s="6">
        <v>0</v>
      </c>
      <c r="BR760" s="45">
        <v>0</v>
      </c>
      <c r="BT760" s="45">
        <v>0</v>
      </c>
      <c r="BU760" s="45">
        <v>0</v>
      </c>
      <c r="BX760" s="6">
        <v>0.2</v>
      </c>
      <c r="BY760" s="6" t="s">
        <v>533</v>
      </c>
      <c r="BZ760" s="6">
        <f t="shared" si="33"/>
        <v>4</v>
      </c>
      <c r="CA760" s="6">
        <f t="shared" si="34"/>
        <v>0.2</v>
      </c>
      <c r="CC760" s="63" t="s">
        <v>4687</v>
      </c>
      <c r="CD760" s="6" t="s">
        <v>534</v>
      </c>
      <c r="CK760" s="6" t="s">
        <v>5148</v>
      </c>
      <c r="DA760" s="6" t="s">
        <v>535</v>
      </c>
      <c r="DC760" s="6" t="s">
        <v>4434</v>
      </c>
      <c r="DD760" s="6" t="s">
        <v>270</v>
      </c>
      <c r="DF760" s="29">
        <f t="shared" si="35"/>
        <v>0</v>
      </c>
      <c r="DG760" s="6">
        <v>1</v>
      </c>
    </row>
    <row r="761" spans="1:111" ht="16" hidden="1" x14ac:dyDescent="0.2">
      <c r="A761" s="6" t="s">
        <v>498</v>
      </c>
      <c r="B761" s="25"/>
      <c r="C761" s="25"/>
      <c r="F761" s="25"/>
      <c r="G761" s="63" t="s">
        <v>23</v>
      </c>
      <c r="H761" s="6" t="s">
        <v>7682</v>
      </c>
      <c r="L761" s="6" t="s">
        <v>499</v>
      </c>
      <c r="P761" s="6" t="s">
        <v>95</v>
      </c>
      <c r="Q761" s="6" t="s">
        <v>4773</v>
      </c>
      <c r="X761" s="6">
        <v>544</v>
      </c>
      <c r="Y761" s="6">
        <v>910</v>
      </c>
      <c r="Z761" s="6">
        <v>0</v>
      </c>
      <c r="AA761" s="6">
        <v>0</v>
      </c>
      <c r="AB761" s="6">
        <f>SUM(Table2026_09_25[[#This Row],[Number of in-person visits provided in reporting year.]:[Number of video/virtual visits provided in reporting year.]])</f>
        <v>910</v>
      </c>
      <c r="AC761" s="6" t="s">
        <v>8469</v>
      </c>
      <c r="AD761" s="6">
        <v>0</v>
      </c>
      <c r="AE761" s="6">
        <v>0</v>
      </c>
      <c r="AF761" s="6" t="s">
        <v>4682</v>
      </c>
      <c r="AG761" s="6">
        <v>136.30000000000001</v>
      </c>
      <c r="AI761" s="6" t="s">
        <v>8043</v>
      </c>
      <c r="AJ761" s="6" t="s">
        <v>7623</v>
      </c>
      <c r="AK761" s="6" t="s">
        <v>8483</v>
      </c>
      <c r="AL761" s="6" t="s">
        <v>308</v>
      </c>
      <c r="AQ761" s="6" t="s">
        <v>63</v>
      </c>
      <c r="AX761" s="45"/>
      <c r="AZ761" s="6">
        <v>0</v>
      </c>
      <c r="BA761" s="6">
        <v>0</v>
      </c>
      <c r="BB761" s="45">
        <v>0</v>
      </c>
      <c r="BC761" s="6">
        <v>0.8</v>
      </c>
      <c r="BD761" s="6">
        <v>0</v>
      </c>
      <c r="BF761" s="6">
        <v>0</v>
      </c>
      <c r="BG761" s="45">
        <v>0</v>
      </c>
      <c r="BH761" s="45">
        <v>0</v>
      </c>
      <c r="BI761" s="6">
        <v>0</v>
      </c>
      <c r="BJ761" s="6">
        <v>0</v>
      </c>
      <c r="BK761" s="6">
        <v>0</v>
      </c>
      <c r="BL761" s="45">
        <v>0</v>
      </c>
      <c r="BM761" s="45">
        <v>0</v>
      </c>
      <c r="BN761" s="6">
        <v>0</v>
      </c>
      <c r="BO761" s="6">
        <v>0</v>
      </c>
      <c r="BP761" s="6">
        <v>0.5</v>
      </c>
      <c r="BQ761" s="6">
        <v>0</v>
      </c>
      <c r="BR761" s="45">
        <v>0</v>
      </c>
      <c r="BT761" s="45">
        <v>0</v>
      </c>
      <c r="BU761" s="45">
        <v>0</v>
      </c>
      <c r="BX761" s="6">
        <v>0</v>
      </c>
      <c r="BY761" s="6" t="s">
        <v>21</v>
      </c>
      <c r="BZ761" s="6">
        <f t="shared" si="33"/>
        <v>1.3</v>
      </c>
      <c r="CA761" s="6">
        <f t="shared" si="34"/>
        <v>0.5</v>
      </c>
      <c r="CC761" s="63" t="s">
        <v>21</v>
      </c>
      <c r="CD761" s="6" t="s">
        <v>500</v>
      </c>
      <c r="CK761" s="6" t="s">
        <v>5148</v>
      </c>
      <c r="DA761" s="6" t="s">
        <v>233</v>
      </c>
      <c r="DC761" s="6" t="s">
        <v>4434</v>
      </c>
      <c r="DD761" s="6" t="s">
        <v>311</v>
      </c>
      <c r="DF761" s="29">
        <f t="shared" si="35"/>
        <v>0</v>
      </c>
      <c r="DG761" s="6">
        <v>1</v>
      </c>
    </row>
    <row r="762" spans="1:111" ht="16" hidden="1" x14ac:dyDescent="0.2">
      <c r="A762" s="6" t="s">
        <v>494</v>
      </c>
      <c r="B762" s="25"/>
      <c r="C762" s="25"/>
      <c r="F762" s="25"/>
      <c r="G762" s="63" t="s">
        <v>23</v>
      </c>
      <c r="H762" s="6" t="s">
        <v>55</v>
      </c>
      <c r="L762" s="6" t="s">
        <v>495</v>
      </c>
      <c r="P762" s="6" t="s">
        <v>95</v>
      </c>
      <c r="Q762" s="6" t="s">
        <v>4773</v>
      </c>
      <c r="X762" s="6">
        <v>726</v>
      </c>
      <c r="Y762" s="6">
        <v>1012</v>
      </c>
      <c r="Z762" s="6">
        <v>78</v>
      </c>
      <c r="AA762" s="6">
        <v>0</v>
      </c>
      <c r="AB762" s="6">
        <f>SUM(Table2026_09_25[[#This Row],[Number of in-person visits provided in reporting year.]:[Number of video/virtual visits provided in reporting year.]])</f>
        <v>1090</v>
      </c>
      <c r="AC762" s="6" t="s">
        <v>8469</v>
      </c>
      <c r="AD762" s="6">
        <v>0</v>
      </c>
      <c r="AE762" s="6">
        <v>0</v>
      </c>
      <c r="AG762" s="6">
        <v>0</v>
      </c>
      <c r="AI762" s="6" t="s">
        <v>7916</v>
      </c>
      <c r="AJ762" s="6" t="s">
        <v>232</v>
      </c>
      <c r="AK762" s="6" t="s">
        <v>8483</v>
      </c>
      <c r="AL762" s="6" t="s">
        <v>1744</v>
      </c>
      <c r="AQ762" s="6" t="s">
        <v>63</v>
      </c>
      <c r="AX762" s="45"/>
      <c r="AZ762" s="6">
        <v>0</v>
      </c>
      <c r="BA762" s="6">
        <v>0</v>
      </c>
      <c r="BB762" s="45">
        <v>0</v>
      </c>
      <c r="BC762" s="6">
        <v>5</v>
      </c>
      <c r="BD762" s="6">
        <v>0</v>
      </c>
      <c r="BF762" s="6">
        <v>3</v>
      </c>
      <c r="BG762" s="45">
        <v>2</v>
      </c>
      <c r="BH762" s="45">
        <v>0</v>
      </c>
      <c r="BI762" s="6">
        <v>0</v>
      </c>
      <c r="BJ762" s="6">
        <v>2</v>
      </c>
      <c r="BK762" s="6">
        <v>1</v>
      </c>
      <c r="BL762" s="45">
        <v>1</v>
      </c>
      <c r="BM762" s="45">
        <v>0</v>
      </c>
      <c r="BN762" s="6">
        <v>0</v>
      </c>
      <c r="BO762" s="6">
        <v>0</v>
      </c>
      <c r="BP762" s="6">
        <v>0</v>
      </c>
      <c r="BQ762" s="6">
        <v>1</v>
      </c>
      <c r="BR762" s="45">
        <v>2</v>
      </c>
      <c r="BT762" s="45">
        <v>1</v>
      </c>
      <c r="BU762" s="45">
        <v>0</v>
      </c>
      <c r="BX762" s="6">
        <v>0</v>
      </c>
      <c r="BY762" s="6" t="s">
        <v>21</v>
      </c>
      <c r="BZ762" s="6">
        <f t="shared" si="33"/>
        <v>18</v>
      </c>
      <c r="CA762" s="6">
        <f t="shared" si="34"/>
        <v>13</v>
      </c>
      <c r="CC762" s="63" t="s">
        <v>4753</v>
      </c>
      <c r="CD762" s="6" t="s">
        <v>496</v>
      </c>
      <c r="CK762" s="6" t="s">
        <v>5148</v>
      </c>
      <c r="DA762" s="6" t="s">
        <v>497</v>
      </c>
      <c r="DC762" s="6" t="s">
        <v>4434</v>
      </c>
      <c r="DD762" s="6" t="s">
        <v>59</v>
      </c>
      <c r="DF762" s="29">
        <f t="shared" si="35"/>
        <v>0</v>
      </c>
      <c r="DG762" s="6">
        <v>1</v>
      </c>
    </row>
    <row r="763" spans="1:111" ht="16" hidden="1" x14ac:dyDescent="0.2">
      <c r="A763" s="6" t="s">
        <v>416</v>
      </c>
      <c r="B763" s="25"/>
      <c r="C763" s="25"/>
      <c r="F763" s="25"/>
      <c r="G763" s="63" t="s">
        <v>23</v>
      </c>
      <c r="H763" s="6" t="s">
        <v>166</v>
      </c>
      <c r="L763" s="6" t="s">
        <v>417</v>
      </c>
      <c r="P763" s="6" t="s">
        <v>95</v>
      </c>
      <c r="Q763" s="6" t="s">
        <v>4773</v>
      </c>
      <c r="X763" s="6">
        <v>464</v>
      </c>
      <c r="Y763" s="6">
        <v>1198</v>
      </c>
      <c r="Z763" s="6">
        <v>0</v>
      </c>
      <c r="AA763" s="6">
        <v>0</v>
      </c>
      <c r="AB763" s="6">
        <f>SUM(Table2026_09_25[[#This Row],[Number of in-person visits provided in reporting year.]:[Number of video/virtual visits provided in reporting year.]])</f>
        <v>1198</v>
      </c>
      <c r="AC763" s="6" t="s">
        <v>8469</v>
      </c>
      <c r="AD763" s="6">
        <v>0</v>
      </c>
      <c r="AE763" s="6">
        <v>0</v>
      </c>
      <c r="AF763" s="6" t="s">
        <v>4682</v>
      </c>
      <c r="AG763" s="6">
        <v>18</v>
      </c>
      <c r="AI763" s="6" t="s">
        <v>2619</v>
      </c>
      <c r="AJ763" s="6" t="s">
        <v>4859</v>
      </c>
      <c r="AK763" s="6" t="s">
        <v>8483</v>
      </c>
      <c r="AL763" s="6" t="s">
        <v>167</v>
      </c>
      <c r="AQ763" s="6" t="s">
        <v>544</v>
      </c>
      <c r="AX763" s="45"/>
      <c r="AZ763" s="6">
        <v>0.4</v>
      </c>
      <c r="BA763" s="6">
        <v>0</v>
      </c>
      <c r="BB763" s="45">
        <v>0</v>
      </c>
      <c r="BC763" s="6">
        <v>0.1</v>
      </c>
      <c r="BD763" s="6">
        <v>0</v>
      </c>
      <c r="BF763" s="6">
        <v>0.4</v>
      </c>
      <c r="BG763" s="45">
        <v>0</v>
      </c>
      <c r="BH763" s="45">
        <v>0</v>
      </c>
      <c r="BI763" s="6">
        <v>0</v>
      </c>
      <c r="BJ763" s="6">
        <v>0</v>
      </c>
      <c r="BK763" s="6">
        <v>0</v>
      </c>
      <c r="BL763" s="45">
        <v>0</v>
      </c>
      <c r="BM763" s="45">
        <v>0</v>
      </c>
      <c r="BN763" s="6">
        <v>0</v>
      </c>
      <c r="BO763" s="6">
        <v>0</v>
      </c>
      <c r="BP763" s="6">
        <v>0</v>
      </c>
      <c r="BQ763" s="6">
        <v>0</v>
      </c>
      <c r="BR763" s="45">
        <v>0</v>
      </c>
      <c r="BT763" s="45">
        <v>0</v>
      </c>
      <c r="BU763" s="45">
        <v>0</v>
      </c>
      <c r="BX763" s="6">
        <v>0</v>
      </c>
      <c r="BY763" s="6" t="s">
        <v>418</v>
      </c>
      <c r="BZ763" s="6">
        <f t="shared" si="33"/>
        <v>0.9</v>
      </c>
      <c r="CA763" s="6">
        <f t="shared" si="34"/>
        <v>0.4</v>
      </c>
      <c r="CC763" s="63" t="s">
        <v>4687</v>
      </c>
      <c r="CD763" s="6" t="s">
        <v>420</v>
      </c>
      <c r="CK763" s="6" t="s">
        <v>5148</v>
      </c>
      <c r="DA763" s="6" t="s">
        <v>421</v>
      </c>
      <c r="DC763" s="6" t="s">
        <v>4434</v>
      </c>
      <c r="DD763" s="6" t="s">
        <v>38</v>
      </c>
      <c r="DF763" s="29">
        <f t="shared" si="35"/>
        <v>0</v>
      </c>
      <c r="DG763" s="6">
        <v>1</v>
      </c>
    </row>
    <row r="764" spans="1:111" ht="16" hidden="1" x14ac:dyDescent="0.2">
      <c r="A764" s="6" t="s">
        <v>552</v>
      </c>
      <c r="B764" s="25"/>
      <c r="C764" s="25"/>
      <c r="F764" s="25"/>
      <c r="G764" s="63" t="s">
        <v>23</v>
      </c>
      <c r="H764" s="6" t="s">
        <v>2383</v>
      </c>
      <c r="L764" s="6" t="s">
        <v>553</v>
      </c>
      <c r="P764" s="6" t="s">
        <v>95</v>
      </c>
      <c r="Q764" s="6" t="s">
        <v>4773</v>
      </c>
      <c r="X764" s="6">
        <v>146</v>
      </c>
      <c r="Y764" s="6">
        <v>249</v>
      </c>
      <c r="Z764" s="6">
        <v>12</v>
      </c>
      <c r="AA764" s="6">
        <v>0</v>
      </c>
      <c r="AB764" s="6">
        <f>SUM(Table2026_09_25[[#This Row],[Number of in-person visits provided in reporting year.]:[Number of video/virtual visits provided in reporting year.]])</f>
        <v>261</v>
      </c>
      <c r="AC764" s="6" t="s">
        <v>8469</v>
      </c>
      <c r="AD764" s="6">
        <v>0</v>
      </c>
      <c r="AE764" s="6">
        <v>0</v>
      </c>
      <c r="AF764" s="6" t="s">
        <v>4682</v>
      </c>
      <c r="AG764" s="6">
        <v>181</v>
      </c>
      <c r="AI764" s="6" t="s">
        <v>399</v>
      </c>
      <c r="AJ764" s="6" t="s">
        <v>43</v>
      </c>
      <c r="AK764" s="6" t="s">
        <v>8483</v>
      </c>
      <c r="AL764" s="6" t="s">
        <v>400</v>
      </c>
      <c r="AQ764" s="6" t="s">
        <v>43</v>
      </c>
      <c r="AX764" s="45"/>
      <c r="AZ764" s="6">
        <v>0.4</v>
      </c>
      <c r="BA764" s="6">
        <v>0</v>
      </c>
      <c r="BB764" s="45">
        <v>0</v>
      </c>
      <c r="BC764" s="6">
        <v>0.2</v>
      </c>
      <c r="BD764" s="6">
        <v>0</v>
      </c>
      <c r="BF764" s="6">
        <v>0</v>
      </c>
      <c r="BG764" s="45">
        <v>0.2</v>
      </c>
      <c r="BH764" s="45">
        <v>0</v>
      </c>
      <c r="BI764" s="6">
        <v>0</v>
      </c>
      <c r="BJ764" s="6">
        <v>0.6</v>
      </c>
      <c r="BK764" s="6">
        <v>0.1</v>
      </c>
      <c r="BL764" s="45">
        <v>0.3</v>
      </c>
      <c r="BM764" s="45">
        <v>0</v>
      </c>
      <c r="BN764" s="6">
        <v>0</v>
      </c>
      <c r="BO764" s="6">
        <v>0</v>
      </c>
      <c r="BP764" s="6">
        <v>0.1</v>
      </c>
      <c r="BQ764" s="6">
        <v>0</v>
      </c>
      <c r="BR764" s="45">
        <v>0</v>
      </c>
      <c r="BT764" s="45">
        <v>0</v>
      </c>
      <c r="BU764" s="45">
        <v>0</v>
      </c>
      <c r="BX764" s="6">
        <v>0.9</v>
      </c>
      <c r="BY764" s="6" t="s">
        <v>554</v>
      </c>
      <c r="BZ764" s="6">
        <f t="shared" si="33"/>
        <v>1.9000000000000001</v>
      </c>
      <c r="CA764" s="6">
        <f t="shared" si="34"/>
        <v>2.2000000000000002</v>
      </c>
      <c r="CC764" s="63" t="s">
        <v>4753</v>
      </c>
      <c r="CD764" s="6" t="s">
        <v>555</v>
      </c>
      <c r="CK764" s="6" t="s">
        <v>5148</v>
      </c>
      <c r="DA764" s="6" t="s">
        <v>556</v>
      </c>
      <c r="DC764" s="6" t="s">
        <v>4434</v>
      </c>
      <c r="DD764" s="6" t="s">
        <v>397</v>
      </c>
      <c r="DF764" s="29">
        <f t="shared" si="35"/>
        <v>0</v>
      </c>
      <c r="DG764" s="6">
        <v>1</v>
      </c>
    </row>
    <row r="765" spans="1:111" ht="16" hidden="1" x14ac:dyDescent="0.2">
      <c r="A765" s="6" t="s">
        <v>432</v>
      </c>
      <c r="B765" s="25"/>
      <c r="C765" s="25"/>
      <c r="F765" s="25"/>
      <c r="G765" s="63" t="s">
        <v>23</v>
      </c>
      <c r="H765" s="6" t="s">
        <v>8056</v>
      </c>
      <c r="L765" s="6" t="s">
        <v>433</v>
      </c>
      <c r="P765" s="6" t="s">
        <v>95</v>
      </c>
      <c r="Q765" s="6" t="s">
        <v>4773</v>
      </c>
      <c r="X765" s="6">
        <v>23</v>
      </c>
      <c r="Y765" s="6">
        <v>37</v>
      </c>
      <c r="Z765" s="6">
        <v>0</v>
      </c>
      <c r="AA765" s="6">
        <v>0</v>
      </c>
      <c r="AB765" s="6">
        <f>SUM(Table2026_09_25[[#This Row],[Number of in-person visits provided in reporting year.]:[Number of video/virtual visits provided in reporting year.]])</f>
        <v>37</v>
      </c>
      <c r="AC765" s="6" t="s">
        <v>8469</v>
      </c>
      <c r="AD765" s="6">
        <v>0</v>
      </c>
      <c r="AE765" s="6">
        <v>0</v>
      </c>
      <c r="AF765" s="6" t="s">
        <v>4682</v>
      </c>
      <c r="AG765" s="6">
        <v>60</v>
      </c>
      <c r="AI765" s="6" t="s">
        <v>434</v>
      </c>
      <c r="AJ765" s="6" t="s">
        <v>7800</v>
      </c>
      <c r="AK765" s="6" t="s">
        <v>8483</v>
      </c>
      <c r="AL765" s="6" t="s">
        <v>435</v>
      </c>
      <c r="AQ765" s="6" t="s">
        <v>544</v>
      </c>
      <c r="AX765" s="45"/>
      <c r="AZ765" s="6">
        <v>0</v>
      </c>
      <c r="BA765" s="6">
        <v>0</v>
      </c>
      <c r="BB765" s="45">
        <v>0</v>
      </c>
      <c r="BC765" s="6">
        <v>0.02</v>
      </c>
      <c r="BD765" s="6">
        <v>0</v>
      </c>
      <c r="BF765" s="6">
        <v>0</v>
      </c>
      <c r="BG765" s="45">
        <v>0</v>
      </c>
      <c r="BH765" s="45">
        <v>0</v>
      </c>
      <c r="BI765" s="6">
        <v>0</v>
      </c>
      <c r="BJ765" s="6">
        <v>0</v>
      </c>
      <c r="BK765" s="6">
        <v>0</v>
      </c>
      <c r="BL765" s="45">
        <v>0</v>
      </c>
      <c r="BM765" s="45">
        <v>0</v>
      </c>
      <c r="BN765" s="6">
        <v>0</v>
      </c>
      <c r="BO765" s="6">
        <v>0</v>
      </c>
      <c r="BP765" s="6">
        <v>0</v>
      </c>
      <c r="BQ765" s="6">
        <v>0</v>
      </c>
      <c r="BR765" s="45">
        <v>0</v>
      </c>
      <c r="BT765" s="45">
        <v>0</v>
      </c>
      <c r="BU765" s="45">
        <v>0</v>
      </c>
      <c r="BX765" s="6">
        <v>0</v>
      </c>
      <c r="BY765" s="6" t="s">
        <v>21</v>
      </c>
      <c r="BZ765" s="6">
        <f t="shared" si="33"/>
        <v>0.02</v>
      </c>
      <c r="CA765" s="6">
        <f t="shared" si="34"/>
        <v>0</v>
      </c>
      <c r="CC765" s="63" t="s">
        <v>21</v>
      </c>
      <c r="CD765" s="6" t="s">
        <v>436</v>
      </c>
      <c r="CK765" s="6" t="s">
        <v>5148</v>
      </c>
      <c r="DA765" s="6" t="s">
        <v>437</v>
      </c>
      <c r="DC765" s="6" t="s">
        <v>4434</v>
      </c>
      <c r="DD765" s="6" t="s">
        <v>438</v>
      </c>
      <c r="DF765" s="29">
        <f t="shared" si="35"/>
        <v>0</v>
      </c>
      <c r="DG765" s="6">
        <v>1</v>
      </c>
    </row>
    <row r="766" spans="1:111" ht="16" hidden="1" x14ac:dyDescent="0.2">
      <c r="A766" s="6" t="s">
        <v>540</v>
      </c>
      <c r="B766" s="25"/>
      <c r="C766" s="25"/>
      <c r="F766" s="25"/>
      <c r="G766" s="63" t="s">
        <v>23</v>
      </c>
      <c r="H766" s="6" t="s">
        <v>542</v>
      </c>
      <c r="L766" s="6" t="s">
        <v>541</v>
      </c>
      <c r="P766" s="6" t="s">
        <v>95</v>
      </c>
      <c r="Q766" s="6" t="s">
        <v>4773</v>
      </c>
      <c r="X766" s="6">
        <v>161</v>
      </c>
      <c r="Y766" s="6">
        <v>483</v>
      </c>
      <c r="Z766" s="6">
        <v>0</v>
      </c>
      <c r="AA766" s="6">
        <v>0</v>
      </c>
      <c r="AB766" s="6">
        <f>SUM(Table2026_09_25[[#This Row],[Number of in-person visits provided in reporting year.]:[Number of video/virtual visits provided in reporting year.]])</f>
        <v>483</v>
      </c>
      <c r="AC766" s="6" t="s">
        <v>8469</v>
      </c>
      <c r="AD766" s="6">
        <v>0</v>
      </c>
      <c r="AE766" s="6">
        <v>0</v>
      </c>
      <c r="AF766" s="6" t="s">
        <v>4682</v>
      </c>
      <c r="AG766" s="6">
        <v>30</v>
      </c>
      <c r="AI766" s="6" t="s">
        <v>8057</v>
      </c>
      <c r="AJ766" s="6" t="s">
        <v>5934</v>
      </c>
      <c r="AK766" s="6" t="s">
        <v>8483</v>
      </c>
      <c r="AL766" s="6" t="s">
        <v>543</v>
      </c>
      <c r="AQ766" s="6" t="s">
        <v>544</v>
      </c>
      <c r="AX766" s="45"/>
      <c r="AZ766" s="6">
        <v>0</v>
      </c>
      <c r="BA766" s="6">
        <v>0</v>
      </c>
      <c r="BB766" s="45">
        <v>0</v>
      </c>
      <c r="BC766" s="6">
        <v>0</v>
      </c>
      <c r="BD766" s="6">
        <v>0</v>
      </c>
      <c r="BF766" s="6">
        <v>0</v>
      </c>
      <c r="BG766" s="45">
        <v>0.7</v>
      </c>
      <c r="BH766" s="45">
        <v>0</v>
      </c>
      <c r="BI766" s="6">
        <v>0</v>
      </c>
      <c r="BJ766" s="6">
        <v>0</v>
      </c>
      <c r="BK766" s="6">
        <v>0</v>
      </c>
      <c r="BL766" s="45">
        <v>0</v>
      </c>
      <c r="BM766" s="45">
        <v>0</v>
      </c>
      <c r="BN766" s="6">
        <v>0</v>
      </c>
      <c r="BO766" s="6">
        <v>0</v>
      </c>
      <c r="BP766" s="6">
        <v>0.7</v>
      </c>
      <c r="BQ766" s="6">
        <v>0</v>
      </c>
      <c r="BR766" s="45">
        <v>0.3</v>
      </c>
      <c r="BT766" s="45">
        <v>0</v>
      </c>
      <c r="BU766" s="45">
        <v>0</v>
      </c>
      <c r="BX766" s="6">
        <v>0</v>
      </c>
      <c r="BY766" s="6" t="s">
        <v>21</v>
      </c>
      <c r="BZ766" s="6">
        <f t="shared" si="33"/>
        <v>1.7</v>
      </c>
      <c r="CA766" s="6">
        <f t="shared" si="34"/>
        <v>1.7</v>
      </c>
      <c r="CC766" s="63" t="s">
        <v>4753</v>
      </c>
      <c r="CD766" s="6" t="s">
        <v>545</v>
      </c>
      <c r="CK766" s="6" t="s">
        <v>5148</v>
      </c>
      <c r="DA766" s="6" t="s">
        <v>21</v>
      </c>
      <c r="DC766" s="6" t="s">
        <v>4434</v>
      </c>
      <c r="DD766" s="6" t="s">
        <v>546</v>
      </c>
      <c r="DF766" s="29">
        <f t="shared" si="35"/>
        <v>0</v>
      </c>
      <c r="DG766" s="6">
        <v>1</v>
      </c>
    </row>
    <row r="767" spans="1:111" ht="16" hidden="1" x14ac:dyDescent="0.2">
      <c r="A767" s="6" t="s">
        <v>422</v>
      </c>
      <c r="B767" s="25"/>
      <c r="C767" s="25"/>
      <c r="F767" s="25"/>
      <c r="G767" s="63" t="s">
        <v>23</v>
      </c>
      <c r="H767" s="6" t="s">
        <v>5863</v>
      </c>
      <c r="L767" s="6" t="s">
        <v>423</v>
      </c>
      <c r="P767" s="6" t="s">
        <v>95</v>
      </c>
      <c r="Q767" s="6" t="s">
        <v>4773</v>
      </c>
      <c r="X767" s="6">
        <v>57</v>
      </c>
      <c r="Y767" s="6">
        <v>85</v>
      </c>
      <c r="Z767" s="6">
        <v>9</v>
      </c>
      <c r="AA767" s="6">
        <v>15</v>
      </c>
      <c r="AB767" s="6">
        <f>SUM(Table2026_09_25[[#This Row],[Number of in-person visits provided in reporting year.]:[Number of video/virtual visits provided in reporting year.]])</f>
        <v>109</v>
      </c>
      <c r="AC767" s="6" t="s">
        <v>8469</v>
      </c>
      <c r="AD767" s="6">
        <v>0</v>
      </c>
      <c r="AE767" s="6">
        <v>0</v>
      </c>
      <c r="AF767" s="6" t="s">
        <v>4682</v>
      </c>
      <c r="AG767" s="6">
        <v>168</v>
      </c>
      <c r="AI767" s="6" t="s">
        <v>5868</v>
      </c>
      <c r="AJ767" s="6" t="s">
        <v>5869</v>
      </c>
      <c r="AK767" s="6" t="s">
        <v>8483</v>
      </c>
      <c r="AL767" s="6" t="s">
        <v>424</v>
      </c>
      <c r="AQ767" s="6" t="s">
        <v>107</v>
      </c>
      <c r="AX767" s="45"/>
      <c r="AZ767" s="6">
        <v>0.05</v>
      </c>
      <c r="BA767" s="6">
        <v>0</v>
      </c>
      <c r="BB767" s="45">
        <v>0</v>
      </c>
      <c r="BC767" s="6">
        <v>0.1</v>
      </c>
      <c r="BD767" s="6">
        <v>0</v>
      </c>
      <c r="BF767" s="6">
        <v>0</v>
      </c>
      <c r="BG767" s="45">
        <v>0.4</v>
      </c>
      <c r="BH767" s="45">
        <v>0</v>
      </c>
      <c r="BI767" s="6">
        <v>0</v>
      </c>
      <c r="BJ767" s="6">
        <v>0</v>
      </c>
      <c r="BK767" s="6">
        <v>0</v>
      </c>
      <c r="BL767" s="45">
        <v>0</v>
      </c>
      <c r="BM767" s="45">
        <v>0</v>
      </c>
      <c r="BN767" s="6">
        <v>0</v>
      </c>
      <c r="BO767" s="6">
        <v>0</v>
      </c>
      <c r="BP767" s="6">
        <v>0.1</v>
      </c>
      <c r="BQ767" s="6">
        <v>0.1</v>
      </c>
      <c r="BR767" s="45">
        <v>0</v>
      </c>
      <c r="BT767" s="45">
        <v>0</v>
      </c>
      <c r="BU767" s="45">
        <v>0</v>
      </c>
      <c r="BX767" s="6">
        <v>0</v>
      </c>
      <c r="BY767" s="6" t="s">
        <v>21</v>
      </c>
      <c r="BZ767" s="6">
        <f t="shared" ref="BZ767:BZ830" si="36">SUM(AY767:BW767)</f>
        <v>0.75</v>
      </c>
      <c r="CA767" s="6">
        <f t="shared" ref="CA767:CA830" si="37">(SUM(BB767))+(SUM(BE767:BM767))+(SUM(BO767:BV767))+BX767</f>
        <v>0.60000000000000009</v>
      </c>
      <c r="CC767" s="63" t="s">
        <v>4753</v>
      </c>
      <c r="CD767" s="6" t="s">
        <v>425</v>
      </c>
      <c r="CK767" s="6" t="s">
        <v>5148</v>
      </c>
      <c r="DA767" s="6" t="s">
        <v>426</v>
      </c>
      <c r="DC767" s="6" t="s">
        <v>4434</v>
      </c>
      <c r="DD767" s="6" t="s">
        <v>29</v>
      </c>
      <c r="DF767" s="29">
        <f t="shared" ref="DF767:DF830" si="38">SUBTOTAL(103,G767)</f>
        <v>0</v>
      </c>
      <c r="DG767" s="6">
        <v>1</v>
      </c>
    </row>
    <row r="768" spans="1:111" ht="16" hidden="1" x14ac:dyDescent="0.2">
      <c r="A768" s="6" t="s">
        <v>486</v>
      </c>
      <c r="B768" s="25"/>
      <c r="C768" s="25"/>
      <c r="F768" s="25"/>
      <c r="G768" s="63" t="s">
        <v>23</v>
      </c>
      <c r="H768" s="6" t="s">
        <v>488</v>
      </c>
      <c r="L768" s="6" t="s">
        <v>487</v>
      </c>
      <c r="P768" s="6" t="s">
        <v>95</v>
      </c>
      <c r="Q768" s="6" t="s">
        <v>4773</v>
      </c>
      <c r="X768" s="6">
        <v>162</v>
      </c>
      <c r="Y768" s="6">
        <v>2149</v>
      </c>
      <c r="Z768" s="6">
        <v>677</v>
      </c>
      <c r="AA768" s="6">
        <v>0</v>
      </c>
      <c r="AB768" s="6">
        <f>SUM(Table2026_09_25[[#This Row],[Number of in-person visits provided in reporting year.]:[Number of video/virtual visits provided in reporting year.]])</f>
        <v>2826</v>
      </c>
      <c r="AC768" s="6" t="s">
        <v>8469</v>
      </c>
      <c r="AD768" s="6">
        <v>0</v>
      </c>
      <c r="AE768" s="6">
        <v>0</v>
      </c>
      <c r="AF768" s="6" t="s">
        <v>4682</v>
      </c>
      <c r="AG768" s="6">
        <v>88.9</v>
      </c>
      <c r="AI768" s="6" t="s">
        <v>8058</v>
      </c>
      <c r="AJ768" s="6" t="s">
        <v>8059</v>
      </c>
      <c r="AK768" s="6" t="s">
        <v>8483</v>
      </c>
      <c r="AL768" s="6" t="s">
        <v>3121</v>
      </c>
      <c r="AQ768" s="6" t="s">
        <v>107</v>
      </c>
      <c r="AX768" s="45"/>
      <c r="AZ768" s="6">
        <v>0</v>
      </c>
      <c r="BA768" s="6">
        <v>0</v>
      </c>
      <c r="BB768" s="45">
        <v>0</v>
      </c>
      <c r="BC768" s="6">
        <v>0</v>
      </c>
      <c r="BD768" s="6">
        <v>0</v>
      </c>
      <c r="BF768" s="6">
        <v>0.5</v>
      </c>
      <c r="BG768" s="45">
        <v>1</v>
      </c>
      <c r="BH768" s="45">
        <v>0</v>
      </c>
      <c r="BI768" s="6">
        <v>0</v>
      </c>
      <c r="BJ768" s="6">
        <v>0</v>
      </c>
      <c r="BK768" s="6">
        <v>0</v>
      </c>
      <c r="BL768" s="45">
        <v>0</v>
      </c>
      <c r="BM768" s="45">
        <v>0</v>
      </c>
      <c r="BN768" s="6">
        <v>0</v>
      </c>
      <c r="BO768" s="6">
        <v>0</v>
      </c>
      <c r="BP768" s="6">
        <v>1</v>
      </c>
      <c r="BQ768" s="6">
        <v>0</v>
      </c>
      <c r="BR768" s="45">
        <v>0</v>
      </c>
      <c r="BT768" s="45">
        <v>0</v>
      </c>
      <c r="BU768" s="45">
        <v>0</v>
      </c>
      <c r="BX768" s="6">
        <v>0</v>
      </c>
      <c r="BY768" s="6" t="s">
        <v>21</v>
      </c>
      <c r="BZ768" s="6">
        <f t="shared" si="36"/>
        <v>2.5</v>
      </c>
      <c r="CA768" s="6">
        <f t="shared" si="37"/>
        <v>2.5</v>
      </c>
      <c r="CC768" s="63" t="s">
        <v>4753</v>
      </c>
      <c r="CD768" s="6" t="s">
        <v>489</v>
      </c>
      <c r="CK768" s="6" t="s">
        <v>5148</v>
      </c>
      <c r="DA768" s="6" t="s">
        <v>490</v>
      </c>
      <c r="DC768" s="6" t="s">
        <v>4434</v>
      </c>
      <c r="DD768" s="6" t="s">
        <v>29</v>
      </c>
      <c r="DF768" s="29">
        <f t="shared" si="38"/>
        <v>0</v>
      </c>
      <c r="DG768" s="6">
        <v>1</v>
      </c>
    </row>
    <row r="769" spans="1:111" ht="16" hidden="1" x14ac:dyDescent="0.2">
      <c r="A769" s="6" t="s">
        <v>402</v>
      </c>
      <c r="B769" s="25"/>
      <c r="C769" s="25"/>
      <c r="F769" s="25"/>
      <c r="G769" s="63" t="s">
        <v>23</v>
      </c>
      <c r="H769" s="6" t="s">
        <v>8060</v>
      </c>
      <c r="L769" s="6" t="s">
        <v>403</v>
      </c>
      <c r="P769" s="6" t="s">
        <v>95</v>
      </c>
      <c r="Q769" s="6" t="s">
        <v>4773</v>
      </c>
      <c r="X769" s="6">
        <v>421</v>
      </c>
      <c r="Y769" s="6">
        <v>2208</v>
      </c>
      <c r="Z769" s="6">
        <v>723</v>
      </c>
      <c r="AA769" s="6">
        <v>0</v>
      </c>
      <c r="AB769" s="6">
        <f>SUM(Table2026_09_25[[#This Row],[Number of in-person visits provided in reporting year.]:[Number of video/virtual visits provided in reporting year.]])</f>
        <v>2931</v>
      </c>
      <c r="AC769" s="6" t="s">
        <v>8469</v>
      </c>
      <c r="AD769" s="6">
        <v>0</v>
      </c>
      <c r="AE769" s="6">
        <v>0</v>
      </c>
      <c r="AF769" s="6" t="s">
        <v>4682</v>
      </c>
      <c r="AG769" s="6">
        <v>135</v>
      </c>
      <c r="AI769" s="6" t="s">
        <v>8061</v>
      </c>
      <c r="AJ769" s="6" t="s">
        <v>4778</v>
      </c>
      <c r="AK769" s="6" t="s">
        <v>8483</v>
      </c>
      <c r="AL769" s="6" t="s">
        <v>404</v>
      </c>
      <c r="AQ769" s="6" t="s">
        <v>107</v>
      </c>
      <c r="AX769" s="45"/>
      <c r="AZ769" s="6">
        <v>0.8</v>
      </c>
      <c r="BA769" s="6">
        <v>0</v>
      </c>
      <c r="BB769" s="45">
        <v>0</v>
      </c>
      <c r="BC769" s="6">
        <v>0</v>
      </c>
      <c r="BD769" s="6">
        <v>0</v>
      </c>
      <c r="BF769" s="6">
        <v>1</v>
      </c>
      <c r="BG769" s="45">
        <v>0.2</v>
      </c>
      <c r="BH769" s="45">
        <v>0</v>
      </c>
      <c r="BI769" s="6">
        <v>0</v>
      </c>
      <c r="BJ769" s="6">
        <v>0</v>
      </c>
      <c r="BK769" s="6">
        <v>0.4</v>
      </c>
      <c r="BL769" s="45">
        <v>0.2</v>
      </c>
      <c r="BM769" s="45">
        <v>0</v>
      </c>
      <c r="BN769" s="6">
        <v>0</v>
      </c>
      <c r="BO769" s="6">
        <v>0</v>
      </c>
      <c r="BP769" s="6">
        <v>0.5</v>
      </c>
      <c r="BQ769" s="6">
        <v>0.8</v>
      </c>
      <c r="BR769" s="45">
        <v>0</v>
      </c>
      <c r="BT769" s="45">
        <v>0</v>
      </c>
      <c r="BU769" s="45">
        <v>0</v>
      </c>
      <c r="BX769" s="6">
        <v>0.1</v>
      </c>
      <c r="BY769" s="6" t="s">
        <v>405</v>
      </c>
      <c r="BZ769" s="6">
        <f t="shared" si="36"/>
        <v>3.9000000000000004</v>
      </c>
      <c r="CA769" s="6">
        <f t="shared" si="37"/>
        <v>3.2</v>
      </c>
      <c r="CC769" s="63" t="s">
        <v>4687</v>
      </c>
      <c r="CD769" s="6" t="s">
        <v>406</v>
      </c>
      <c r="CK769" s="6" t="s">
        <v>5148</v>
      </c>
      <c r="DA769" s="6" t="s">
        <v>407</v>
      </c>
      <c r="DC769" s="6" t="s">
        <v>4434</v>
      </c>
      <c r="DD769" s="6" t="s">
        <v>29</v>
      </c>
      <c r="DF769" s="29">
        <f t="shared" si="38"/>
        <v>0</v>
      </c>
      <c r="DG769" s="6">
        <v>1</v>
      </c>
    </row>
    <row r="770" spans="1:111" ht="16" hidden="1" x14ac:dyDescent="0.2">
      <c r="A770" s="6" t="s">
        <v>427</v>
      </c>
      <c r="B770" s="25"/>
      <c r="C770" s="25"/>
      <c r="F770" s="25"/>
      <c r="G770" s="63" t="s">
        <v>23</v>
      </c>
      <c r="H770" s="6" t="s">
        <v>8062</v>
      </c>
      <c r="L770" s="6" t="s">
        <v>428</v>
      </c>
      <c r="P770" s="6" t="s">
        <v>95</v>
      </c>
      <c r="Q770" s="6" t="s">
        <v>4773</v>
      </c>
      <c r="X770" s="6">
        <v>28</v>
      </c>
      <c r="Y770" s="6">
        <v>60</v>
      </c>
      <c r="Z770" s="6">
        <v>84</v>
      </c>
      <c r="AA770" s="6">
        <v>0</v>
      </c>
      <c r="AB770" s="6">
        <f>SUM(Table2026_09_25[[#This Row],[Number of in-person visits provided in reporting year.]:[Number of video/virtual visits provided in reporting year.]])</f>
        <v>144</v>
      </c>
      <c r="AC770" s="6" t="s">
        <v>8469</v>
      </c>
      <c r="AD770" s="6">
        <v>0</v>
      </c>
      <c r="AE770" s="6">
        <v>0</v>
      </c>
      <c r="AF770" s="6" t="s">
        <v>4682</v>
      </c>
      <c r="AG770" s="6">
        <v>28</v>
      </c>
      <c r="AI770" s="6" t="s">
        <v>8063</v>
      </c>
      <c r="AJ770" s="6" t="s">
        <v>4778</v>
      </c>
      <c r="AK770" s="6" t="s">
        <v>8483</v>
      </c>
      <c r="AL770" s="6" t="s">
        <v>429</v>
      </c>
      <c r="AQ770" s="6" t="s">
        <v>107</v>
      </c>
      <c r="AX770" s="45"/>
      <c r="AZ770" s="6">
        <v>0.03</v>
      </c>
      <c r="BA770" s="6">
        <v>0</v>
      </c>
      <c r="BB770" s="45">
        <v>0.03</v>
      </c>
      <c r="BC770" s="6">
        <v>0</v>
      </c>
      <c r="BD770" s="6">
        <v>0</v>
      </c>
      <c r="BF770" s="6">
        <v>0.03</v>
      </c>
      <c r="BG770" s="45">
        <v>0</v>
      </c>
      <c r="BH770" s="45">
        <v>0</v>
      </c>
      <c r="BI770" s="6">
        <v>0</v>
      </c>
      <c r="BJ770" s="6">
        <v>0</v>
      </c>
      <c r="BK770" s="6">
        <v>0</v>
      </c>
      <c r="BL770" s="45">
        <v>0</v>
      </c>
      <c r="BM770" s="45">
        <v>0</v>
      </c>
      <c r="BN770" s="6">
        <v>0</v>
      </c>
      <c r="BO770" s="6">
        <v>0</v>
      </c>
      <c r="BP770" s="6">
        <v>0.03</v>
      </c>
      <c r="BQ770" s="6">
        <v>0</v>
      </c>
      <c r="BR770" s="45">
        <v>0</v>
      </c>
      <c r="BT770" s="45">
        <v>0</v>
      </c>
      <c r="BU770" s="45">
        <v>0</v>
      </c>
      <c r="BX770" s="6">
        <v>0</v>
      </c>
      <c r="BY770" s="6" t="s">
        <v>430</v>
      </c>
      <c r="BZ770" s="6">
        <f t="shared" si="36"/>
        <v>0.12</v>
      </c>
      <c r="CA770" s="6">
        <f t="shared" si="37"/>
        <v>0.09</v>
      </c>
      <c r="CC770" s="63" t="s">
        <v>7097</v>
      </c>
      <c r="CD770" s="6" t="s">
        <v>21</v>
      </c>
      <c r="CK770" s="6" t="s">
        <v>5148</v>
      </c>
      <c r="DA770" s="6" t="s">
        <v>21</v>
      </c>
      <c r="DC770" s="6" t="s">
        <v>4434</v>
      </c>
      <c r="DD770" s="6" t="s">
        <v>431</v>
      </c>
      <c r="DF770" s="29">
        <f t="shared" si="38"/>
        <v>0</v>
      </c>
      <c r="DG770" s="6">
        <v>1</v>
      </c>
    </row>
    <row r="771" spans="1:111" ht="16" hidden="1" x14ac:dyDescent="0.2">
      <c r="A771" s="6" t="s">
        <v>563</v>
      </c>
      <c r="B771" s="25"/>
      <c r="C771" s="25"/>
      <c r="F771" s="25"/>
      <c r="G771" s="63" t="s">
        <v>23</v>
      </c>
      <c r="H771" s="6" t="s">
        <v>565</v>
      </c>
      <c r="L771" s="6" t="s">
        <v>564</v>
      </c>
      <c r="P771" s="6" t="s">
        <v>558</v>
      </c>
      <c r="Q771" s="6" t="s">
        <v>4773</v>
      </c>
      <c r="X771" s="6">
        <v>982</v>
      </c>
      <c r="Y771" s="6">
        <v>5802</v>
      </c>
      <c r="Z771" s="6">
        <v>1166</v>
      </c>
      <c r="AA771" s="6">
        <v>0</v>
      </c>
      <c r="AB771" s="6">
        <f>SUM(Table2026_09_25[[#This Row],[Number of in-person visits provided in reporting year.]:[Number of video/virtual visits provided in reporting year.]])</f>
        <v>6968</v>
      </c>
      <c r="AC771" s="6" t="s">
        <v>8469</v>
      </c>
      <c r="AD771" s="6">
        <v>0</v>
      </c>
      <c r="AE771" s="6">
        <v>0</v>
      </c>
      <c r="AF771" s="6" t="s">
        <v>4682</v>
      </c>
      <c r="AG771" s="6">
        <v>0</v>
      </c>
      <c r="AI771" s="6" t="s">
        <v>2551</v>
      </c>
      <c r="AJ771" s="6" t="s">
        <v>4778</v>
      </c>
      <c r="AK771" s="6" t="s">
        <v>8483</v>
      </c>
      <c r="AL771" s="6" t="s">
        <v>566</v>
      </c>
      <c r="AQ771" s="6" t="s">
        <v>107</v>
      </c>
      <c r="AX771" s="45"/>
      <c r="AZ771" s="6">
        <v>0</v>
      </c>
      <c r="BA771" s="6">
        <v>1</v>
      </c>
      <c r="BB771" s="45">
        <v>0</v>
      </c>
      <c r="BC771" s="6">
        <v>0</v>
      </c>
      <c r="BD771" s="6">
        <v>0</v>
      </c>
      <c r="BF771" s="6">
        <v>0</v>
      </c>
      <c r="BG771" s="45">
        <v>0</v>
      </c>
      <c r="BH771" s="45">
        <v>0</v>
      </c>
      <c r="BI771" s="6">
        <v>0</v>
      </c>
      <c r="BJ771" s="6">
        <v>0</v>
      </c>
      <c r="BK771" s="6">
        <v>0</v>
      </c>
      <c r="BL771" s="45">
        <v>0</v>
      </c>
      <c r="BM771" s="45">
        <v>0</v>
      </c>
      <c r="BN771" s="6">
        <v>0</v>
      </c>
      <c r="BO771" s="6">
        <v>0</v>
      </c>
      <c r="BP771" s="6">
        <v>0</v>
      </c>
      <c r="BQ771" s="6">
        <v>2</v>
      </c>
      <c r="BR771" s="45">
        <v>0</v>
      </c>
      <c r="BT771" s="45">
        <v>0</v>
      </c>
      <c r="BU771" s="45">
        <v>0</v>
      </c>
      <c r="BX771" s="6">
        <v>0</v>
      </c>
      <c r="BY771" s="6" t="s">
        <v>21</v>
      </c>
      <c r="BZ771" s="6">
        <f t="shared" si="36"/>
        <v>3</v>
      </c>
      <c r="CA771" s="6">
        <f t="shared" si="37"/>
        <v>2</v>
      </c>
      <c r="CC771" s="63" t="s">
        <v>4687</v>
      </c>
      <c r="CD771" s="6" t="s">
        <v>567</v>
      </c>
      <c r="CK771" s="6" t="s">
        <v>5148</v>
      </c>
      <c r="DA771" s="6" t="s">
        <v>568</v>
      </c>
      <c r="DC771" s="6" t="s">
        <v>4434</v>
      </c>
      <c r="DD771" s="6" t="s">
        <v>29</v>
      </c>
      <c r="DF771" s="29">
        <f t="shared" si="38"/>
        <v>0</v>
      </c>
      <c r="DG771" s="6">
        <v>1</v>
      </c>
    </row>
    <row r="772" spans="1:111" ht="16" hidden="1" x14ac:dyDescent="0.2">
      <c r="A772" s="6" t="s">
        <v>649</v>
      </c>
      <c r="B772" s="25"/>
      <c r="C772" s="25"/>
      <c r="F772" s="25"/>
      <c r="G772" s="63" t="s">
        <v>23</v>
      </c>
      <c r="H772" s="6" t="s">
        <v>650</v>
      </c>
      <c r="L772" s="6" t="s">
        <v>6407</v>
      </c>
      <c r="P772" s="6" t="s">
        <v>558</v>
      </c>
      <c r="Q772" s="6" t="s">
        <v>4773</v>
      </c>
      <c r="X772" s="6">
        <v>456</v>
      </c>
      <c r="Y772" s="6">
        <v>3081</v>
      </c>
      <c r="Z772" s="6">
        <v>1345</v>
      </c>
      <c r="AA772" s="6">
        <v>0</v>
      </c>
      <c r="AB772" s="6">
        <f>SUM(Table2026_09_25[[#This Row],[Number of in-person visits provided in reporting year.]:[Number of video/virtual visits provided in reporting year.]])</f>
        <v>4426</v>
      </c>
      <c r="AC772" s="6" t="s">
        <v>8469</v>
      </c>
      <c r="AD772" s="6">
        <v>0</v>
      </c>
      <c r="AE772" s="6">
        <v>0</v>
      </c>
      <c r="AF772" s="6" t="s">
        <v>4682</v>
      </c>
      <c r="AG772" s="6">
        <v>109</v>
      </c>
      <c r="AI772" s="6" t="s">
        <v>8064</v>
      </c>
      <c r="AJ772" s="6" t="s">
        <v>4716</v>
      </c>
      <c r="AK772" s="6" t="s">
        <v>8483</v>
      </c>
      <c r="AL772" s="6" t="s">
        <v>651</v>
      </c>
      <c r="AQ772" s="6" t="s">
        <v>43</v>
      </c>
      <c r="AX772" s="45"/>
      <c r="AZ772" s="6">
        <v>0.73</v>
      </c>
      <c r="BA772" s="6">
        <v>0</v>
      </c>
      <c r="BB772" s="45">
        <v>0.13</v>
      </c>
      <c r="BC772" s="6">
        <v>0.01</v>
      </c>
      <c r="BD772" s="6">
        <v>0</v>
      </c>
      <c r="BF772" s="6">
        <v>0.71</v>
      </c>
      <c r="BG772" s="45">
        <v>0.65</v>
      </c>
      <c r="BH772" s="45">
        <v>0</v>
      </c>
      <c r="BI772" s="6">
        <v>0</v>
      </c>
      <c r="BJ772" s="6">
        <v>0.39</v>
      </c>
      <c r="BK772" s="6">
        <v>0.68</v>
      </c>
      <c r="BL772" s="45">
        <v>0</v>
      </c>
      <c r="BM772" s="45">
        <v>0</v>
      </c>
      <c r="BN772" s="6">
        <v>0</v>
      </c>
      <c r="BO772" s="6">
        <v>0</v>
      </c>
      <c r="BP772" s="6">
        <v>0</v>
      </c>
      <c r="BQ772" s="6">
        <v>0.7</v>
      </c>
      <c r="BR772" s="45">
        <v>0.68</v>
      </c>
      <c r="BT772" s="45">
        <v>0</v>
      </c>
      <c r="BU772" s="45">
        <v>0</v>
      </c>
      <c r="BX772" s="6">
        <v>0.15</v>
      </c>
      <c r="BY772" s="6" t="s">
        <v>652</v>
      </c>
      <c r="BZ772" s="6">
        <f t="shared" si="36"/>
        <v>4.68</v>
      </c>
      <c r="CA772" s="6">
        <f t="shared" si="37"/>
        <v>4.09</v>
      </c>
      <c r="CC772" s="63" t="s">
        <v>4753</v>
      </c>
      <c r="CD772" s="6" t="s">
        <v>21</v>
      </c>
      <c r="CK772" s="6" t="s">
        <v>5148</v>
      </c>
      <c r="DA772" s="6" t="s">
        <v>21</v>
      </c>
      <c r="DC772" s="6" t="s">
        <v>4434</v>
      </c>
      <c r="DD772" s="6" t="s">
        <v>576</v>
      </c>
      <c r="DF772" s="29">
        <f t="shared" si="38"/>
        <v>0</v>
      </c>
      <c r="DG772" s="6">
        <v>1</v>
      </c>
    </row>
    <row r="773" spans="1:111" ht="16" hidden="1" x14ac:dyDescent="0.2">
      <c r="A773" s="6" t="s">
        <v>557</v>
      </c>
      <c r="B773" s="25"/>
      <c r="C773" s="25"/>
      <c r="F773" s="25"/>
      <c r="G773" s="63" t="s">
        <v>23</v>
      </c>
      <c r="H773" s="6" t="s">
        <v>560</v>
      </c>
      <c r="L773" s="6" t="s">
        <v>559</v>
      </c>
      <c r="P773" s="6" t="s">
        <v>558</v>
      </c>
      <c r="Q773" s="6" t="s">
        <v>4773</v>
      </c>
      <c r="X773" s="6">
        <v>288</v>
      </c>
      <c r="Y773" s="6">
        <v>0</v>
      </c>
      <c r="Z773" s="6">
        <v>0</v>
      </c>
      <c r="AA773" s="6">
        <v>0</v>
      </c>
      <c r="AB773" s="6">
        <f>SUM(Table2026_09_25[[#This Row],[Number of in-person visits provided in reporting year.]:[Number of video/virtual visits provided in reporting year.]])</f>
        <v>0</v>
      </c>
      <c r="AC773" s="6" t="s">
        <v>8469</v>
      </c>
      <c r="AD773" s="6">
        <v>0</v>
      </c>
      <c r="AE773" s="6">
        <v>0</v>
      </c>
      <c r="AF773" s="6" t="s">
        <v>4682</v>
      </c>
      <c r="AG773" s="6">
        <v>105</v>
      </c>
      <c r="AI773" s="6" t="s">
        <v>8065</v>
      </c>
      <c r="AJ773" s="6" t="s">
        <v>8066</v>
      </c>
      <c r="AK773" s="6" t="s">
        <v>8483</v>
      </c>
      <c r="AL773" s="6" t="s">
        <v>561</v>
      </c>
      <c r="AQ773" s="6" t="s">
        <v>107</v>
      </c>
      <c r="AX773" s="45"/>
      <c r="AZ773" s="6">
        <v>0</v>
      </c>
      <c r="BA773" s="6">
        <v>0</v>
      </c>
      <c r="BB773" s="45">
        <v>0</v>
      </c>
      <c r="BC773" s="6">
        <v>0</v>
      </c>
      <c r="BD773" s="6">
        <v>0</v>
      </c>
      <c r="BF773" s="6">
        <v>0.2</v>
      </c>
      <c r="BG773" s="45">
        <v>0</v>
      </c>
      <c r="BH773" s="45">
        <v>0</v>
      </c>
      <c r="BI773" s="6">
        <v>0</v>
      </c>
      <c r="BJ773" s="6">
        <v>0</v>
      </c>
      <c r="BK773" s="6">
        <v>0</v>
      </c>
      <c r="BL773" s="45">
        <v>0</v>
      </c>
      <c r="BM773" s="45">
        <v>0</v>
      </c>
      <c r="BN773" s="6">
        <v>0</v>
      </c>
      <c r="BO773" s="6">
        <v>0</v>
      </c>
      <c r="BP773" s="6">
        <v>1.4</v>
      </c>
      <c r="BQ773" s="6">
        <v>0</v>
      </c>
      <c r="BR773" s="45">
        <v>0.35</v>
      </c>
      <c r="BT773" s="45">
        <v>0</v>
      </c>
      <c r="BU773" s="45">
        <v>0</v>
      </c>
      <c r="BX773" s="6">
        <v>0</v>
      </c>
      <c r="BY773" s="6" t="s">
        <v>21</v>
      </c>
      <c r="BZ773" s="6">
        <f t="shared" si="36"/>
        <v>1.9499999999999997</v>
      </c>
      <c r="CA773" s="6">
        <f t="shared" si="37"/>
        <v>1.95</v>
      </c>
      <c r="CC773" s="63" t="s">
        <v>4687</v>
      </c>
      <c r="CD773" s="6" t="s">
        <v>3224</v>
      </c>
      <c r="CK773" s="6" t="s">
        <v>5148</v>
      </c>
      <c r="DA773" s="6" t="s">
        <v>562</v>
      </c>
      <c r="DC773" s="6" t="s">
        <v>4434</v>
      </c>
      <c r="DD773" s="6" t="s">
        <v>29</v>
      </c>
      <c r="DF773" s="29">
        <f t="shared" si="38"/>
        <v>0</v>
      </c>
      <c r="DG773" s="6">
        <v>1</v>
      </c>
    </row>
    <row r="774" spans="1:111" ht="16" hidden="1" x14ac:dyDescent="0.2">
      <c r="A774" s="6" t="s">
        <v>587</v>
      </c>
      <c r="B774" s="25"/>
      <c r="C774" s="25"/>
      <c r="F774" s="25"/>
      <c r="G774" s="63" t="s">
        <v>23</v>
      </c>
      <c r="H774" s="6" t="s">
        <v>589</v>
      </c>
      <c r="L774" s="6" t="s">
        <v>588</v>
      </c>
      <c r="P774" s="6" t="s">
        <v>558</v>
      </c>
      <c r="Q774" s="6" t="s">
        <v>4773</v>
      </c>
      <c r="X774" s="6">
        <v>745</v>
      </c>
      <c r="Y774" s="6">
        <v>4379</v>
      </c>
      <c r="Z774" s="6">
        <v>2981</v>
      </c>
      <c r="AA774" s="6">
        <v>0</v>
      </c>
      <c r="AB774" s="6">
        <f>SUM(Table2026_09_25[[#This Row],[Number of in-person visits provided in reporting year.]:[Number of video/virtual visits provided in reporting year.]])</f>
        <v>7360</v>
      </c>
      <c r="AC774" s="6" t="s">
        <v>8469</v>
      </c>
      <c r="AD774" s="6">
        <v>0</v>
      </c>
      <c r="AE774" s="6">
        <v>0</v>
      </c>
      <c r="AF774" s="6" t="s">
        <v>4682</v>
      </c>
      <c r="AG774" s="6">
        <v>155</v>
      </c>
      <c r="AI774" s="6" t="s">
        <v>7371</v>
      </c>
      <c r="AJ774" s="6" t="s">
        <v>4751</v>
      </c>
      <c r="AK774" s="6" t="s">
        <v>8483</v>
      </c>
      <c r="AL774" s="6" t="s">
        <v>590</v>
      </c>
      <c r="AQ774" s="6" t="s">
        <v>107</v>
      </c>
      <c r="AX774" s="45"/>
      <c r="AZ774" s="6">
        <v>0</v>
      </c>
      <c r="BA774" s="6">
        <v>0</v>
      </c>
      <c r="BB774" s="45">
        <v>0</v>
      </c>
      <c r="BC774" s="6">
        <v>0.8</v>
      </c>
      <c r="BD774" s="6">
        <v>0</v>
      </c>
      <c r="BF774" s="6">
        <v>0.8</v>
      </c>
      <c r="BG774" s="45">
        <v>1</v>
      </c>
      <c r="BH774" s="45">
        <v>0</v>
      </c>
      <c r="BI774" s="6">
        <v>0</v>
      </c>
      <c r="BJ774" s="6">
        <v>0</v>
      </c>
      <c r="BK774" s="6">
        <v>0</v>
      </c>
      <c r="BL774" s="45">
        <v>0</v>
      </c>
      <c r="BM774" s="45">
        <v>0</v>
      </c>
      <c r="BN774" s="6">
        <v>0</v>
      </c>
      <c r="BO774" s="6">
        <v>0</v>
      </c>
      <c r="BP774" s="6">
        <v>1.8</v>
      </c>
      <c r="BQ774" s="6">
        <v>0</v>
      </c>
      <c r="BR774" s="45">
        <v>1</v>
      </c>
      <c r="BT774" s="45">
        <v>0</v>
      </c>
      <c r="BU774" s="45">
        <v>0</v>
      </c>
      <c r="BX774" s="6">
        <v>0</v>
      </c>
      <c r="BY774" s="6" t="s">
        <v>21</v>
      </c>
      <c r="BZ774" s="6">
        <f t="shared" si="36"/>
        <v>5.4</v>
      </c>
      <c r="CA774" s="6">
        <f t="shared" si="37"/>
        <v>4.5999999999999996</v>
      </c>
      <c r="CC774" s="63" t="s">
        <v>4753</v>
      </c>
      <c r="CD774" s="6" t="s">
        <v>591</v>
      </c>
      <c r="CK774" s="6" t="s">
        <v>5148</v>
      </c>
      <c r="DA774" s="6" t="s">
        <v>592</v>
      </c>
      <c r="DC774" s="6" t="s">
        <v>4434</v>
      </c>
      <c r="DD774" s="6" t="s">
        <v>29</v>
      </c>
      <c r="DF774" s="29">
        <f t="shared" si="38"/>
        <v>0</v>
      </c>
      <c r="DG774" s="6">
        <v>1</v>
      </c>
    </row>
    <row r="775" spans="1:111" ht="16" hidden="1" x14ac:dyDescent="0.2">
      <c r="A775" s="6" t="s">
        <v>667</v>
      </c>
      <c r="B775" s="25"/>
      <c r="C775" s="25"/>
      <c r="F775" s="25"/>
      <c r="G775" s="63" t="s">
        <v>23</v>
      </c>
      <c r="H775" s="6" t="s">
        <v>669</v>
      </c>
      <c r="L775" s="6" t="s">
        <v>668</v>
      </c>
      <c r="P775" s="6" t="s">
        <v>558</v>
      </c>
      <c r="Q775" s="6" t="s">
        <v>4773</v>
      </c>
      <c r="X775" s="6">
        <v>221</v>
      </c>
      <c r="Y775" s="6">
        <v>248</v>
      </c>
      <c r="Z775" s="6">
        <v>23</v>
      </c>
      <c r="AA775" s="6">
        <v>1</v>
      </c>
      <c r="AB775" s="6">
        <f>SUM(Table2026_09_25[[#This Row],[Number of in-person visits provided in reporting year.]:[Number of video/virtual visits provided in reporting year.]])</f>
        <v>272</v>
      </c>
      <c r="AC775" s="6" t="s">
        <v>8469</v>
      </c>
      <c r="AD775" s="6">
        <v>0</v>
      </c>
      <c r="AE775" s="6">
        <v>0</v>
      </c>
      <c r="AF775" s="6" t="s">
        <v>4682</v>
      </c>
      <c r="AG775" s="6">
        <v>15</v>
      </c>
      <c r="AI775" s="6" t="s">
        <v>8067</v>
      </c>
      <c r="AJ775" s="6" t="s">
        <v>8068</v>
      </c>
      <c r="AK775" s="6" t="s">
        <v>8483</v>
      </c>
      <c r="AL775" s="6" t="s">
        <v>670</v>
      </c>
      <c r="AQ775" s="6" t="s">
        <v>107</v>
      </c>
      <c r="AX775" s="45"/>
      <c r="AZ775" s="6">
        <v>0.4</v>
      </c>
      <c r="BA775" s="6">
        <v>0</v>
      </c>
      <c r="BB775" s="45">
        <v>0</v>
      </c>
      <c r="BC775" s="6">
        <v>0</v>
      </c>
      <c r="BD775" s="6">
        <v>0</v>
      </c>
      <c r="BF775" s="6">
        <v>0</v>
      </c>
      <c r="BG775" s="45">
        <v>0</v>
      </c>
      <c r="BH775" s="45">
        <v>0</v>
      </c>
      <c r="BI775" s="6">
        <v>0</v>
      </c>
      <c r="BJ775" s="6">
        <v>0</v>
      </c>
      <c r="BK775" s="6">
        <v>0</v>
      </c>
      <c r="BL775" s="45">
        <v>0</v>
      </c>
      <c r="BM775" s="45">
        <v>0</v>
      </c>
      <c r="BN775" s="6">
        <v>0</v>
      </c>
      <c r="BO775" s="6">
        <v>0</v>
      </c>
      <c r="BP775" s="6">
        <v>1</v>
      </c>
      <c r="BQ775" s="6">
        <v>0</v>
      </c>
      <c r="BR775" s="45">
        <v>1</v>
      </c>
      <c r="BT775" s="45">
        <v>0</v>
      </c>
      <c r="BU775" s="45">
        <v>0</v>
      </c>
      <c r="BX775" s="6">
        <v>0</v>
      </c>
      <c r="BY775" s="6" t="s">
        <v>21</v>
      </c>
      <c r="BZ775" s="6">
        <f t="shared" si="36"/>
        <v>2.4</v>
      </c>
      <c r="CA775" s="6">
        <f t="shared" si="37"/>
        <v>2</v>
      </c>
      <c r="CC775" s="63" t="s">
        <v>4753</v>
      </c>
      <c r="CD775" s="6" t="s">
        <v>671</v>
      </c>
      <c r="CK775" s="6" t="s">
        <v>5148</v>
      </c>
      <c r="DA775" s="6" t="s">
        <v>21</v>
      </c>
      <c r="DC775" s="6" t="s">
        <v>4434</v>
      </c>
      <c r="DD775" s="6" t="s">
        <v>672</v>
      </c>
      <c r="DF775" s="29">
        <f t="shared" si="38"/>
        <v>0</v>
      </c>
      <c r="DG775" s="6">
        <v>1</v>
      </c>
    </row>
    <row r="776" spans="1:111" ht="16" hidden="1" x14ac:dyDescent="0.2">
      <c r="A776" s="6" t="s">
        <v>571</v>
      </c>
      <c r="B776" s="25"/>
      <c r="C776" s="25"/>
      <c r="F776" s="25"/>
      <c r="G776" s="63" t="s">
        <v>23</v>
      </c>
      <c r="H776" s="6" t="s">
        <v>7922</v>
      </c>
      <c r="L776" s="6" t="s">
        <v>6407</v>
      </c>
      <c r="P776" s="6" t="s">
        <v>558</v>
      </c>
      <c r="Q776" s="6" t="s">
        <v>4773</v>
      </c>
      <c r="X776" s="6">
        <v>1278</v>
      </c>
      <c r="Y776" s="6">
        <v>2754</v>
      </c>
      <c r="Z776" s="6">
        <v>967</v>
      </c>
      <c r="AA776" s="6">
        <v>0</v>
      </c>
      <c r="AB776" s="6">
        <f>SUM(Table2026_09_25[[#This Row],[Number of in-person visits provided in reporting year.]:[Number of video/virtual visits provided in reporting year.]])</f>
        <v>3721</v>
      </c>
      <c r="AC776" s="6" t="s">
        <v>8469</v>
      </c>
      <c r="AD776" s="6">
        <v>0</v>
      </c>
      <c r="AE776" s="6">
        <v>0</v>
      </c>
      <c r="AF776" s="6" t="s">
        <v>8032</v>
      </c>
      <c r="AG776" s="6">
        <v>17</v>
      </c>
      <c r="AI776" s="6" t="s">
        <v>8069</v>
      </c>
      <c r="AJ776" s="6" t="s">
        <v>7925</v>
      </c>
      <c r="AK776" s="6" t="s">
        <v>8483</v>
      </c>
      <c r="AL776" s="6" t="s">
        <v>1802</v>
      </c>
      <c r="AQ776" s="6" t="s">
        <v>63</v>
      </c>
      <c r="AX776" s="45"/>
      <c r="AZ776" s="6">
        <v>1</v>
      </c>
      <c r="BA776" s="6">
        <v>0</v>
      </c>
      <c r="BB776" s="45">
        <v>0</v>
      </c>
      <c r="BC776" s="6">
        <v>0.09</v>
      </c>
      <c r="BD776" s="6">
        <v>0</v>
      </c>
      <c r="BF776" s="6">
        <v>1</v>
      </c>
      <c r="BG776" s="45">
        <v>1</v>
      </c>
      <c r="BH776" s="45">
        <v>0</v>
      </c>
      <c r="BI776" s="6">
        <v>0</v>
      </c>
      <c r="BJ776" s="6">
        <v>1</v>
      </c>
      <c r="BK776" s="6">
        <v>0.4</v>
      </c>
      <c r="BL776" s="45">
        <v>0</v>
      </c>
      <c r="BM776" s="45">
        <v>0</v>
      </c>
      <c r="BN776" s="6">
        <v>0</v>
      </c>
      <c r="BO776" s="6">
        <v>0</v>
      </c>
      <c r="BP776" s="6">
        <v>0</v>
      </c>
      <c r="BQ776" s="6">
        <v>1.5</v>
      </c>
      <c r="BR776" s="45">
        <v>0</v>
      </c>
      <c r="BT776" s="45">
        <v>0</v>
      </c>
      <c r="BU776" s="45">
        <v>0</v>
      </c>
      <c r="BX776" s="6">
        <v>0</v>
      </c>
      <c r="BY776" s="6" t="s">
        <v>21</v>
      </c>
      <c r="BZ776" s="6">
        <f t="shared" si="36"/>
        <v>5.99</v>
      </c>
      <c r="CA776" s="6">
        <f t="shared" si="37"/>
        <v>4.9000000000000004</v>
      </c>
      <c r="CC776" s="63" t="s">
        <v>4753</v>
      </c>
      <c r="CD776" s="6" t="s">
        <v>574</v>
      </c>
      <c r="CK776" s="6" t="s">
        <v>5148</v>
      </c>
      <c r="DA776" s="6" t="s">
        <v>575</v>
      </c>
      <c r="DC776" s="6" t="s">
        <v>4434</v>
      </c>
      <c r="DD776" s="6" t="s">
        <v>576</v>
      </c>
      <c r="DF776" s="29">
        <f t="shared" si="38"/>
        <v>0</v>
      </c>
      <c r="DG776" s="6">
        <v>1</v>
      </c>
    </row>
    <row r="777" spans="1:111" ht="16" hidden="1" x14ac:dyDescent="0.2">
      <c r="A777" s="6" t="s">
        <v>640</v>
      </c>
      <c r="B777" s="25"/>
      <c r="C777" s="25"/>
      <c r="F777" s="25"/>
      <c r="G777" s="63" t="s">
        <v>23</v>
      </c>
      <c r="H777" s="6" t="s">
        <v>321</v>
      </c>
      <c r="L777" s="6" t="s">
        <v>641</v>
      </c>
      <c r="P777" s="6" t="s">
        <v>558</v>
      </c>
      <c r="Q777" s="6" t="s">
        <v>4773</v>
      </c>
      <c r="X777" s="6">
        <v>3412</v>
      </c>
      <c r="Y777" s="6">
        <v>7169</v>
      </c>
      <c r="Z777" s="6">
        <v>0</v>
      </c>
      <c r="AA777" s="6">
        <v>0</v>
      </c>
      <c r="AB777" s="6">
        <f>SUM(Table2026_09_25[[#This Row],[Number of in-person visits provided in reporting year.]:[Number of video/virtual visits provided in reporting year.]])</f>
        <v>7169</v>
      </c>
      <c r="AC777" s="6" t="s">
        <v>8469</v>
      </c>
      <c r="AD777" s="6">
        <v>7808</v>
      </c>
      <c r="AE777" s="6">
        <v>98</v>
      </c>
      <c r="AF777" s="6" t="s">
        <v>4682</v>
      </c>
      <c r="AG777" s="6">
        <v>21</v>
      </c>
      <c r="AI777" s="6" t="s">
        <v>6590</v>
      </c>
      <c r="AJ777" s="6" t="s">
        <v>149</v>
      </c>
      <c r="AK777" s="6" t="s">
        <v>8483</v>
      </c>
      <c r="AL777" s="6" t="s">
        <v>322</v>
      </c>
      <c r="AQ777" s="6" t="s">
        <v>63</v>
      </c>
      <c r="AX777" s="45"/>
      <c r="AZ777" s="6">
        <v>0</v>
      </c>
      <c r="BA777" s="6">
        <v>0</v>
      </c>
      <c r="BB777" s="45">
        <v>0</v>
      </c>
      <c r="BC777" s="6">
        <v>0</v>
      </c>
      <c r="BD777" s="6">
        <v>0</v>
      </c>
      <c r="BF777" s="6">
        <v>0</v>
      </c>
      <c r="BG777" s="45">
        <v>0</v>
      </c>
      <c r="BH777" s="45">
        <v>0</v>
      </c>
      <c r="BI777" s="6">
        <v>0</v>
      </c>
      <c r="BJ777" s="6">
        <v>0</v>
      </c>
      <c r="BK777" s="6">
        <v>0</v>
      </c>
      <c r="BL777" s="45">
        <v>0</v>
      </c>
      <c r="BM777" s="45">
        <v>0</v>
      </c>
      <c r="BN777" s="6">
        <v>0</v>
      </c>
      <c r="BO777" s="6">
        <v>0</v>
      </c>
      <c r="BP777" s="6">
        <v>13.3</v>
      </c>
      <c r="BQ777" s="6">
        <v>0</v>
      </c>
      <c r="BR777" s="45">
        <v>0.5</v>
      </c>
      <c r="BT777" s="45">
        <v>0</v>
      </c>
      <c r="BU777" s="45">
        <v>0</v>
      </c>
      <c r="BX777" s="6">
        <v>5.7</v>
      </c>
      <c r="BY777" s="6" t="s">
        <v>642</v>
      </c>
      <c r="BZ777" s="6">
        <f t="shared" si="36"/>
        <v>13.8</v>
      </c>
      <c r="CA777" s="6">
        <f t="shared" si="37"/>
        <v>19.5</v>
      </c>
      <c r="CC777" s="63" t="s">
        <v>21</v>
      </c>
      <c r="CD777" s="6" t="s">
        <v>21</v>
      </c>
      <c r="CK777" s="6" t="s">
        <v>5148</v>
      </c>
      <c r="DA777" s="6" t="s">
        <v>643</v>
      </c>
      <c r="DC777" s="6" t="s">
        <v>4434</v>
      </c>
      <c r="DD777" s="6" t="s">
        <v>325</v>
      </c>
      <c r="DF777" s="29">
        <f t="shared" si="38"/>
        <v>0</v>
      </c>
      <c r="DG777" s="6">
        <v>1</v>
      </c>
    </row>
    <row r="778" spans="1:111" ht="16" hidden="1" x14ac:dyDescent="0.2">
      <c r="A778" s="6" t="s">
        <v>636</v>
      </c>
      <c r="B778" s="25"/>
      <c r="C778" s="25"/>
      <c r="F778" s="25"/>
      <c r="G778" s="63" t="s">
        <v>23</v>
      </c>
      <c r="H778" s="6" t="s">
        <v>61</v>
      </c>
      <c r="L778" s="6" t="s">
        <v>147</v>
      </c>
      <c r="P778" s="6" t="s">
        <v>558</v>
      </c>
      <c r="Q778" s="6" t="s">
        <v>4773</v>
      </c>
      <c r="X778" s="6">
        <v>794</v>
      </c>
      <c r="Y778" s="6">
        <v>856</v>
      </c>
      <c r="Z778" s="6">
        <v>0</v>
      </c>
      <c r="AA778" s="6">
        <v>0</v>
      </c>
      <c r="AB778" s="6">
        <f>SUM(Table2026_09_25[[#This Row],[Number of in-person visits provided in reporting year.]:[Number of video/virtual visits provided in reporting year.]])</f>
        <v>856</v>
      </c>
      <c r="AC778" s="6" t="s">
        <v>8469</v>
      </c>
      <c r="AD778" s="6">
        <v>0</v>
      </c>
      <c r="AE778" s="6">
        <v>0</v>
      </c>
      <c r="AF778" s="6" t="s">
        <v>4682</v>
      </c>
      <c r="AG778" s="6">
        <v>35</v>
      </c>
      <c r="AI778" s="6" t="s">
        <v>8070</v>
      </c>
      <c r="AJ778" s="6" t="s">
        <v>8071</v>
      </c>
      <c r="AK778" s="6" t="s">
        <v>8483</v>
      </c>
      <c r="AL778" s="6" t="s">
        <v>148</v>
      </c>
      <c r="AQ778" s="6" t="s">
        <v>63</v>
      </c>
      <c r="AX778" s="45"/>
      <c r="AZ778" s="6">
        <v>1</v>
      </c>
      <c r="BA778" s="6">
        <v>0</v>
      </c>
      <c r="BB778" s="45">
        <v>0</v>
      </c>
      <c r="BC778" s="6">
        <v>0</v>
      </c>
      <c r="BD778" s="6">
        <v>0</v>
      </c>
      <c r="BF778" s="6">
        <v>0</v>
      </c>
      <c r="BG778" s="45">
        <v>2</v>
      </c>
      <c r="BH778" s="45">
        <v>0</v>
      </c>
      <c r="BI778" s="6">
        <v>0</v>
      </c>
      <c r="BJ778" s="6">
        <v>0</v>
      </c>
      <c r="BK778" s="6">
        <v>0</v>
      </c>
      <c r="BL778" s="45">
        <v>2</v>
      </c>
      <c r="BM778" s="45">
        <v>0</v>
      </c>
      <c r="BN778" s="6">
        <v>0</v>
      </c>
      <c r="BO778" s="6">
        <v>0</v>
      </c>
      <c r="BP778" s="6">
        <v>2</v>
      </c>
      <c r="BQ778" s="6">
        <v>0</v>
      </c>
      <c r="BR778" s="45">
        <v>0</v>
      </c>
      <c r="BT778" s="45">
        <v>0</v>
      </c>
      <c r="BU778" s="45">
        <v>0</v>
      </c>
      <c r="BX778" s="6">
        <v>6</v>
      </c>
      <c r="BY778" s="6" t="s">
        <v>637</v>
      </c>
      <c r="BZ778" s="6">
        <f t="shared" si="36"/>
        <v>7</v>
      </c>
      <c r="CA778" s="6">
        <f t="shared" si="37"/>
        <v>12</v>
      </c>
      <c r="CC778" s="63" t="s">
        <v>4687</v>
      </c>
      <c r="CD778" s="6" t="s">
        <v>638</v>
      </c>
      <c r="CK778" s="6" t="s">
        <v>5148</v>
      </c>
      <c r="DA778" s="6" t="s">
        <v>639</v>
      </c>
      <c r="DC778" s="6" t="s">
        <v>4434</v>
      </c>
      <c r="DD778" s="6" t="s">
        <v>382</v>
      </c>
      <c r="DF778" s="29">
        <f t="shared" si="38"/>
        <v>0</v>
      </c>
      <c r="DG778" s="6">
        <v>1</v>
      </c>
    </row>
    <row r="779" spans="1:111" ht="16" hidden="1" x14ac:dyDescent="0.2">
      <c r="A779" s="6" t="s">
        <v>625</v>
      </c>
      <c r="B779" s="25"/>
      <c r="C779" s="25"/>
      <c r="F779" s="25"/>
      <c r="G779" s="63" t="s">
        <v>23</v>
      </c>
      <c r="H779" s="6" t="s">
        <v>55</v>
      </c>
      <c r="L779" s="6" t="s">
        <v>626</v>
      </c>
      <c r="P779" s="6" t="s">
        <v>558</v>
      </c>
      <c r="Q779" s="6" t="s">
        <v>4773</v>
      </c>
      <c r="X779" s="6">
        <v>974</v>
      </c>
      <c r="Y779" s="6">
        <v>2382</v>
      </c>
      <c r="Z779" s="6">
        <v>483</v>
      </c>
      <c r="AA779" s="6">
        <v>0</v>
      </c>
      <c r="AB779" s="6">
        <f>SUM(Table2026_09_25[[#This Row],[Number of in-person visits provided in reporting year.]:[Number of video/virtual visits provided in reporting year.]])</f>
        <v>2865</v>
      </c>
      <c r="AC779" s="6" t="s">
        <v>8469</v>
      </c>
      <c r="AD779" s="6">
        <v>0</v>
      </c>
      <c r="AE779" s="6">
        <v>0</v>
      </c>
      <c r="AF779" s="6" t="s">
        <v>4682</v>
      </c>
      <c r="AG779" s="6">
        <v>0</v>
      </c>
      <c r="AI779" s="6" t="s">
        <v>8072</v>
      </c>
      <c r="AJ779" s="6" t="s">
        <v>232</v>
      </c>
      <c r="AK779" s="6" t="s">
        <v>8483</v>
      </c>
      <c r="AL779" s="6" t="s">
        <v>1744</v>
      </c>
      <c r="AQ779" s="6" t="s">
        <v>63</v>
      </c>
      <c r="AX779" s="45"/>
      <c r="AZ779" s="6">
        <v>3</v>
      </c>
      <c r="BA779" s="6">
        <v>0</v>
      </c>
      <c r="BB779" s="45">
        <v>0</v>
      </c>
      <c r="BC779" s="6">
        <v>0</v>
      </c>
      <c r="BD779" s="6">
        <v>0</v>
      </c>
      <c r="BF779" s="6">
        <v>2</v>
      </c>
      <c r="BG779" s="45">
        <v>1</v>
      </c>
      <c r="BH779" s="45">
        <v>0</v>
      </c>
      <c r="BI779" s="6">
        <v>0</v>
      </c>
      <c r="BJ779" s="6">
        <v>1.5</v>
      </c>
      <c r="BK779" s="6">
        <v>1</v>
      </c>
      <c r="BL779" s="45">
        <v>1</v>
      </c>
      <c r="BM779" s="45">
        <v>0</v>
      </c>
      <c r="BN779" s="6">
        <v>0</v>
      </c>
      <c r="BO779" s="6">
        <v>0</v>
      </c>
      <c r="BP779" s="6">
        <v>0</v>
      </c>
      <c r="BQ779" s="6">
        <v>0</v>
      </c>
      <c r="BR779" s="45">
        <v>2</v>
      </c>
      <c r="BT779" s="45">
        <v>0</v>
      </c>
      <c r="BU779" s="45">
        <v>0</v>
      </c>
      <c r="BX779" s="6">
        <v>1</v>
      </c>
      <c r="BY779" s="6" t="s">
        <v>627</v>
      </c>
      <c r="BZ779" s="6">
        <f t="shared" si="36"/>
        <v>11.5</v>
      </c>
      <c r="CA779" s="6">
        <f t="shared" si="37"/>
        <v>9.5</v>
      </c>
      <c r="CC779" s="63" t="s">
        <v>4687</v>
      </c>
      <c r="CD779" s="6" t="s">
        <v>628</v>
      </c>
      <c r="CK779" s="6" t="s">
        <v>5148</v>
      </c>
      <c r="DA779" s="6" t="s">
        <v>629</v>
      </c>
      <c r="DC779" s="6" t="s">
        <v>4434</v>
      </c>
      <c r="DD779" s="6" t="s">
        <v>576</v>
      </c>
      <c r="DF779" s="29">
        <f t="shared" si="38"/>
        <v>0</v>
      </c>
      <c r="DG779" s="6">
        <v>1</v>
      </c>
    </row>
    <row r="780" spans="1:111" ht="16" hidden="1" x14ac:dyDescent="0.2">
      <c r="A780" s="6" t="s">
        <v>660</v>
      </c>
      <c r="B780" s="25"/>
      <c r="C780" s="25"/>
      <c r="F780" s="25"/>
      <c r="G780" s="63" t="s">
        <v>23</v>
      </c>
      <c r="H780" s="6" t="s">
        <v>4902</v>
      </c>
      <c r="L780" s="6" t="s">
        <v>265</v>
      </c>
      <c r="P780" s="6" t="s">
        <v>558</v>
      </c>
      <c r="Q780" s="6" t="s">
        <v>4773</v>
      </c>
      <c r="X780" s="6">
        <v>137</v>
      </c>
      <c r="Y780" s="6">
        <v>323</v>
      </c>
      <c r="Z780" s="6">
        <v>67</v>
      </c>
      <c r="AA780" s="6">
        <v>0</v>
      </c>
      <c r="AB780" s="6">
        <f>SUM(Table2026_09_25[[#This Row],[Number of in-person visits provided in reporting year.]:[Number of video/virtual visits provided in reporting year.]])</f>
        <v>390</v>
      </c>
      <c r="AC780" s="6" t="s">
        <v>8469</v>
      </c>
      <c r="AD780" s="6">
        <v>0</v>
      </c>
      <c r="AE780" s="6">
        <v>0</v>
      </c>
      <c r="AF780" s="6" t="s">
        <v>4682</v>
      </c>
      <c r="AG780" s="6">
        <v>24</v>
      </c>
      <c r="AI780" s="6" t="s">
        <v>1205</v>
      </c>
      <c r="AJ780" s="6" t="s">
        <v>43</v>
      </c>
      <c r="AK780" s="6" t="s">
        <v>8483</v>
      </c>
      <c r="AL780" s="6" t="s">
        <v>267</v>
      </c>
      <c r="AQ780" s="6" t="s">
        <v>43</v>
      </c>
      <c r="AX780" s="45"/>
      <c r="AZ780" s="6">
        <v>0.5</v>
      </c>
      <c r="BA780" s="6">
        <v>0</v>
      </c>
      <c r="BB780" s="45">
        <v>0</v>
      </c>
      <c r="BC780" s="6">
        <v>0</v>
      </c>
      <c r="BD780" s="6">
        <v>0</v>
      </c>
      <c r="BF780" s="6">
        <v>0</v>
      </c>
      <c r="BG780" s="45">
        <v>0</v>
      </c>
      <c r="BH780" s="45">
        <v>0</v>
      </c>
      <c r="BI780" s="6">
        <v>0</v>
      </c>
      <c r="BJ780" s="6">
        <v>0</v>
      </c>
      <c r="BK780" s="6">
        <v>0</v>
      </c>
      <c r="BL780" s="45">
        <v>1</v>
      </c>
      <c r="BM780" s="45">
        <v>0</v>
      </c>
      <c r="BN780" s="6">
        <v>0</v>
      </c>
      <c r="BO780" s="6">
        <v>0</v>
      </c>
      <c r="BP780" s="6">
        <v>1</v>
      </c>
      <c r="BQ780" s="6">
        <v>0</v>
      </c>
      <c r="BR780" s="45">
        <v>0</v>
      </c>
      <c r="BT780" s="45">
        <v>0</v>
      </c>
      <c r="BU780" s="45">
        <v>0</v>
      </c>
      <c r="BX780" s="6">
        <v>0</v>
      </c>
      <c r="BY780" s="6" t="s">
        <v>21</v>
      </c>
      <c r="BZ780" s="6">
        <f t="shared" si="36"/>
        <v>2.5</v>
      </c>
      <c r="CA780" s="6">
        <f t="shared" si="37"/>
        <v>2</v>
      </c>
      <c r="CC780" s="63" t="s">
        <v>4687</v>
      </c>
      <c r="CD780" s="6" t="s">
        <v>661</v>
      </c>
      <c r="CK780" s="6" t="s">
        <v>5148</v>
      </c>
      <c r="DA780" s="6" t="s">
        <v>662</v>
      </c>
      <c r="DC780" s="6" t="s">
        <v>4434</v>
      </c>
      <c r="DD780" s="6" t="s">
        <v>270</v>
      </c>
      <c r="DF780" s="29">
        <f t="shared" si="38"/>
        <v>0</v>
      </c>
      <c r="DG780" s="6">
        <v>1</v>
      </c>
    </row>
    <row r="781" spans="1:111" ht="16" hidden="1" x14ac:dyDescent="0.2">
      <c r="A781" s="6" t="s">
        <v>684</v>
      </c>
      <c r="B781" s="25"/>
      <c r="C781" s="25"/>
      <c r="F781" s="25"/>
      <c r="G781" s="63" t="s">
        <v>23</v>
      </c>
      <c r="H781" s="6" t="s">
        <v>2903</v>
      </c>
      <c r="L781" s="6" t="s">
        <v>685</v>
      </c>
      <c r="P781" s="6" t="s">
        <v>558</v>
      </c>
      <c r="Q781" s="6" t="s">
        <v>4773</v>
      </c>
      <c r="X781" s="6">
        <v>719</v>
      </c>
      <c r="Y781" s="6">
        <v>1586</v>
      </c>
      <c r="Z781" s="6">
        <v>0</v>
      </c>
      <c r="AA781" s="6">
        <v>0</v>
      </c>
      <c r="AB781" s="6">
        <f>SUM(Table2026_09_25[[#This Row],[Number of in-person visits provided in reporting year.]:[Number of video/virtual visits provided in reporting year.]])</f>
        <v>1586</v>
      </c>
      <c r="AC781" s="6" t="s">
        <v>8469</v>
      </c>
      <c r="AD781" s="6">
        <v>0</v>
      </c>
      <c r="AE781" s="6">
        <v>0</v>
      </c>
      <c r="AF781" s="6" t="s">
        <v>4682</v>
      </c>
      <c r="AG781" s="6">
        <v>0</v>
      </c>
      <c r="AI781" s="6" t="s">
        <v>8073</v>
      </c>
      <c r="AJ781" s="6" t="s">
        <v>4778</v>
      </c>
      <c r="AK781" s="6" t="s">
        <v>8483</v>
      </c>
      <c r="AL781" s="6" t="s">
        <v>548</v>
      </c>
      <c r="AQ781" s="6" t="s">
        <v>107</v>
      </c>
      <c r="AX781" s="45"/>
      <c r="AZ781" s="6">
        <v>1</v>
      </c>
      <c r="BA781" s="6">
        <v>0</v>
      </c>
      <c r="BB781" s="45">
        <v>0</v>
      </c>
      <c r="BC781" s="6">
        <v>0.3</v>
      </c>
      <c r="BD781" s="6">
        <v>0</v>
      </c>
      <c r="BF781" s="6">
        <v>0</v>
      </c>
      <c r="BG781" s="45">
        <v>0.5</v>
      </c>
      <c r="BH781" s="45">
        <v>0</v>
      </c>
      <c r="BI781" s="6">
        <v>0</v>
      </c>
      <c r="BJ781" s="6">
        <v>0</v>
      </c>
      <c r="BK781" s="6">
        <v>0</v>
      </c>
      <c r="BL781" s="45">
        <v>2.2000000000000002</v>
      </c>
      <c r="BM781" s="45">
        <v>0</v>
      </c>
      <c r="BN781" s="6">
        <v>0</v>
      </c>
      <c r="BO781" s="6">
        <v>0</v>
      </c>
      <c r="BP781" s="6">
        <v>4</v>
      </c>
      <c r="BQ781" s="6">
        <v>0</v>
      </c>
      <c r="BR781" s="45">
        <v>0</v>
      </c>
      <c r="BT781" s="45">
        <v>0</v>
      </c>
      <c r="BU781" s="45">
        <v>0</v>
      </c>
      <c r="BX781" s="6">
        <v>1.2</v>
      </c>
      <c r="BY781" s="6" t="s">
        <v>686</v>
      </c>
      <c r="BZ781" s="6">
        <f t="shared" si="36"/>
        <v>8</v>
      </c>
      <c r="CA781" s="6">
        <f t="shared" si="37"/>
        <v>7.9</v>
      </c>
      <c r="CC781" s="63" t="s">
        <v>4687</v>
      </c>
      <c r="CD781" s="6" t="s">
        <v>687</v>
      </c>
      <c r="CK781" s="6" t="s">
        <v>5148</v>
      </c>
      <c r="DA781" s="6" t="s">
        <v>688</v>
      </c>
      <c r="DC781" s="6" t="s">
        <v>4434</v>
      </c>
      <c r="DD781" s="6" t="s">
        <v>29</v>
      </c>
      <c r="DF781" s="29">
        <f t="shared" si="38"/>
        <v>0</v>
      </c>
      <c r="DG781" s="6">
        <v>1</v>
      </c>
    </row>
    <row r="782" spans="1:111" ht="16" x14ac:dyDescent="0.2">
      <c r="A782" s="6" t="s">
        <v>569</v>
      </c>
      <c r="B782" s="25"/>
      <c r="C782" s="25"/>
      <c r="F782" s="25"/>
      <c r="G782" s="63" t="s">
        <v>23</v>
      </c>
      <c r="H782" s="6" t="s">
        <v>5750</v>
      </c>
      <c r="L782" s="6" t="s">
        <v>570</v>
      </c>
      <c r="P782" s="6" t="s">
        <v>558</v>
      </c>
      <c r="Q782" s="6" t="s">
        <v>4773</v>
      </c>
      <c r="X782" s="6">
        <v>257</v>
      </c>
      <c r="Y782" s="6">
        <v>308</v>
      </c>
      <c r="Z782" s="6">
        <v>77</v>
      </c>
      <c r="AA782" s="6">
        <v>24</v>
      </c>
      <c r="AB782" s="6">
        <f>SUM(Table2026_09_25[[#This Row],[Number of in-person visits provided in reporting year.]:[Number of video/virtual visits provided in reporting year.]])</f>
        <v>409</v>
      </c>
      <c r="AC782" s="6" t="s">
        <v>8469</v>
      </c>
      <c r="AD782" s="6">
        <v>0</v>
      </c>
      <c r="AE782" s="6">
        <v>0</v>
      </c>
      <c r="AF782" s="6" t="s">
        <v>4682</v>
      </c>
      <c r="AG782" s="6">
        <v>0</v>
      </c>
      <c r="AI782" s="6" t="s">
        <v>111</v>
      </c>
      <c r="AJ782" s="6" t="s">
        <v>7609</v>
      </c>
      <c r="AK782" s="6" t="s">
        <v>8483</v>
      </c>
      <c r="AL782" s="6" t="s">
        <v>112</v>
      </c>
      <c r="AQ782" s="6" t="s">
        <v>43</v>
      </c>
      <c r="AX782" s="45"/>
      <c r="AZ782" s="6">
        <v>0</v>
      </c>
      <c r="BA782" s="6">
        <v>1</v>
      </c>
      <c r="BB782" s="45">
        <v>0</v>
      </c>
      <c r="BC782" s="6">
        <v>0</v>
      </c>
      <c r="BD782" s="6">
        <v>0</v>
      </c>
      <c r="BF782" s="6">
        <v>1</v>
      </c>
      <c r="BG782" s="45">
        <v>0.5</v>
      </c>
      <c r="BH782" s="45">
        <v>0</v>
      </c>
      <c r="BI782" s="6">
        <v>0</v>
      </c>
      <c r="BJ782" s="6">
        <v>0</v>
      </c>
      <c r="BK782" s="6">
        <v>0</v>
      </c>
      <c r="BL782" s="45">
        <v>0</v>
      </c>
      <c r="BM782" s="45">
        <v>0</v>
      </c>
      <c r="BN782" s="6">
        <v>0</v>
      </c>
      <c r="BO782" s="6">
        <v>0</v>
      </c>
      <c r="BP782" s="6">
        <v>1.4</v>
      </c>
      <c r="BQ782" s="6">
        <v>0</v>
      </c>
      <c r="BR782" s="45">
        <v>0.5</v>
      </c>
      <c r="BT782" s="45">
        <v>0</v>
      </c>
      <c r="BU782" s="45">
        <v>0</v>
      </c>
      <c r="BX782" s="6">
        <v>0</v>
      </c>
      <c r="BY782" s="6" t="s">
        <v>21</v>
      </c>
      <c r="BZ782" s="6">
        <f t="shared" si="36"/>
        <v>4.4000000000000004</v>
      </c>
      <c r="CA782" s="6">
        <f t="shared" si="37"/>
        <v>3.4</v>
      </c>
      <c r="CC782" s="63" t="s">
        <v>4687</v>
      </c>
      <c r="CD782" s="6" t="s">
        <v>21</v>
      </c>
      <c r="CK782" s="6" t="s">
        <v>5148</v>
      </c>
      <c r="DA782" s="6" t="s">
        <v>289</v>
      </c>
      <c r="DC782" s="6" t="s">
        <v>4434</v>
      </c>
      <c r="DD782" s="6" t="s">
        <v>290</v>
      </c>
      <c r="DF782" s="29">
        <f t="shared" si="38"/>
        <v>1</v>
      </c>
      <c r="DG782" s="6">
        <v>1</v>
      </c>
    </row>
    <row r="783" spans="1:111" ht="16" hidden="1" x14ac:dyDescent="0.2">
      <c r="A783" s="6" t="s">
        <v>593</v>
      </c>
      <c r="B783" s="25"/>
      <c r="C783" s="25"/>
      <c r="F783" s="25"/>
      <c r="G783" s="63" t="s">
        <v>23</v>
      </c>
      <c r="H783" s="55" t="s">
        <v>7907</v>
      </c>
      <c r="L783" s="6" t="s">
        <v>6407</v>
      </c>
      <c r="P783" s="6" t="s">
        <v>558</v>
      </c>
      <c r="Q783" s="6" t="s">
        <v>4773</v>
      </c>
      <c r="X783" s="6">
        <v>206</v>
      </c>
      <c r="Y783" s="6">
        <v>1393</v>
      </c>
      <c r="Z783" s="6">
        <v>577</v>
      </c>
      <c r="AA783" s="6">
        <v>0</v>
      </c>
      <c r="AB783" s="6">
        <f>SUM(Table2026_09_25[[#This Row],[Number of in-person visits provided in reporting year.]:[Number of video/virtual visits provided in reporting year.]])</f>
        <v>1970</v>
      </c>
      <c r="AC783" s="6" t="s">
        <v>8469</v>
      </c>
      <c r="AD783" s="6">
        <v>0</v>
      </c>
      <c r="AE783" s="6">
        <v>0</v>
      </c>
      <c r="AF783" s="6" t="s">
        <v>4682</v>
      </c>
      <c r="AG783" s="6">
        <v>60</v>
      </c>
      <c r="AI783" s="6" t="s">
        <v>7909</v>
      </c>
      <c r="AJ783" s="6" t="s">
        <v>7910</v>
      </c>
      <c r="AK783" s="6" t="s">
        <v>8483</v>
      </c>
      <c r="AL783" s="6" t="s">
        <v>1678</v>
      </c>
      <c r="AQ783" s="6" t="s">
        <v>63</v>
      </c>
      <c r="AX783" s="45"/>
      <c r="AZ783" s="6">
        <v>0</v>
      </c>
      <c r="BA783" s="6">
        <v>0</v>
      </c>
      <c r="BB783" s="45">
        <v>0</v>
      </c>
      <c r="BC783" s="6">
        <v>0</v>
      </c>
      <c r="BD783" s="6">
        <v>0</v>
      </c>
      <c r="BF783" s="6">
        <v>1</v>
      </c>
      <c r="BG783" s="45">
        <v>1</v>
      </c>
      <c r="BH783" s="45">
        <v>0</v>
      </c>
      <c r="BI783" s="6">
        <v>0</v>
      </c>
      <c r="BJ783" s="6">
        <v>0</v>
      </c>
      <c r="BK783" s="6">
        <v>0</v>
      </c>
      <c r="BL783" s="45">
        <v>0</v>
      </c>
      <c r="BM783" s="45">
        <v>0</v>
      </c>
      <c r="BN783" s="6">
        <v>0</v>
      </c>
      <c r="BO783" s="6">
        <v>0</v>
      </c>
      <c r="BP783" s="6">
        <v>0</v>
      </c>
      <c r="BQ783" s="6">
        <v>0</v>
      </c>
      <c r="BR783" s="45">
        <v>1</v>
      </c>
      <c r="BT783" s="45">
        <v>0</v>
      </c>
      <c r="BU783" s="45">
        <v>0</v>
      </c>
      <c r="BX783" s="6">
        <v>2</v>
      </c>
      <c r="BY783" s="6" t="s">
        <v>595</v>
      </c>
      <c r="BZ783" s="6">
        <f t="shared" si="36"/>
        <v>3</v>
      </c>
      <c r="CA783" s="6">
        <f t="shared" si="37"/>
        <v>5</v>
      </c>
      <c r="CC783" s="63" t="s">
        <v>4687</v>
      </c>
      <c r="CD783" s="6" t="s">
        <v>21</v>
      </c>
      <c r="CK783" s="6" t="s">
        <v>5148</v>
      </c>
      <c r="DA783" s="6" t="s">
        <v>596</v>
      </c>
      <c r="DC783" s="6" t="s">
        <v>4434</v>
      </c>
      <c r="DD783" s="6" t="s">
        <v>576</v>
      </c>
      <c r="DF783" s="29">
        <f t="shared" si="38"/>
        <v>0</v>
      </c>
      <c r="DG783" s="6">
        <v>1</v>
      </c>
    </row>
    <row r="784" spans="1:111" ht="16" hidden="1" x14ac:dyDescent="0.2">
      <c r="A784" s="6" t="s">
        <v>601</v>
      </c>
      <c r="B784" s="25"/>
      <c r="C784" s="25"/>
      <c r="F784" s="25"/>
      <c r="G784" s="63" t="s">
        <v>23</v>
      </c>
      <c r="H784" s="6" t="s">
        <v>8045</v>
      </c>
      <c r="L784" s="6" t="s">
        <v>602</v>
      </c>
      <c r="P784" s="6" t="s">
        <v>558</v>
      </c>
      <c r="Q784" s="6" t="s">
        <v>4773</v>
      </c>
      <c r="X784" s="6">
        <v>119</v>
      </c>
      <c r="Y784" s="6">
        <v>1609</v>
      </c>
      <c r="Z784" s="6">
        <v>0</v>
      </c>
      <c r="AA784" s="6">
        <v>0</v>
      </c>
      <c r="AB784" s="6">
        <f>SUM(Table2026_09_25[[#This Row],[Number of in-person visits provided in reporting year.]:[Number of video/virtual visits provided in reporting year.]])</f>
        <v>1609</v>
      </c>
      <c r="AC784" s="6" t="s">
        <v>8469</v>
      </c>
      <c r="AD784" s="6">
        <v>0</v>
      </c>
      <c r="AE784" s="6">
        <v>0</v>
      </c>
      <c r="AF784" s="6" t="s">
        <v>4682</v>
      </c>
      <c r="AG784" s="6">
        <v>0</v>
      </c>
      <c r="AI784" s="6" t="s">
        <v>8074</v>
      </c>
      <c r="AJ784" s="6" t="s">
        <v>6164</v>
      </c>
      <c r="AK784" s="6" t="s">
        <v>8483</v>
      </c>
      <c r="AL784" s="6" t="s">
        <v>603</v>
      </c>
      <c r="AQ784" s="6" t="s">
        <v>544</v>
      </c>
      <c r="AX784" s="45"/>
      <c r="AZ784" s="6">
        <v>0</v>
      </c>
      <c r="BA784" s="6">
        <v>0</v>
      </c>
      <c r="BB784" s="45">
        <v>0</v>
      </c>
      <c r="BC784" s="6">
        <v>0</v>
      </c>
      <c r="BD784" s="6">
        <v>0</v>
      </c>
      <c r="BF784" s="6">
        <v>0</v>
      </c>
      <c r="BG784" s="45">
        <v>0.2</v>
      </c>
      <c r="BH784" s="45">
        <v>0</v>
      </c>
      <c r="BI784" s="6">
        <v>0</v>
      </c>
      <c r="BJ784" s="6">
        <v>0</v>
      </c>
      <c r="BK784" s="6">
        <v>0</v>
      </c>
      <c r="BL784" s="45">
        <v>1</v>
      </c>
      <c r="BM784" s="45">
        <v>1</v>
      </c>
      <c r="BN784" s="6">
        <v>0</v>
      </c>
      <c r="BO784" s="6">
        <v>0</v>
      </c>
      <c r="BP784" s="6">
        <v>0</v>
      </c>
      <c r="BQ784" s="6">
        <v>0</v>
      </c>
      <c r="BR784" s="45">
        <v>0</v>
      </c>
      <c r="BT784" s="45">
        <v>0.1</v>
      </c>
      <c r="BU784" s="45">
        <v>0</v>
      </c>
      <c r="BX784" s="6">
        <v>0</v>
      </c>
      <c r="BY784" s="6" t="s">
        <v>21</v>
      </c>
      <c r="BZ784" s="6">
        <f t="shared" si="36"/>
        <v>2.3000000000000003</v>
      </c>
      <c r="CA784" s="6">
        <f t="shared" si="37"/>
        <v>2.3000000000000003</v>
      </c>
      <c r="CC784" s="63" t="s">
        <v>4753</v>
      </c>
      <c r="CD784" s="6" t="s">
        <v>604</v>
      </c>
      <c r="CK784" s="6" t="s">
        <v>5148</v>
      </c>
      <c r="DA784" s="6" t="s">
        <v>605</v>
      </c>
      <c r="DC784" s="6" t="s">
        <v>4434</v>
      </c>
      <c r="DD784" s="6" t="s">
        <v>373</v>
      </c>
      <c r="DF784" s="29">
        <f t="shared" si="38"/>
        <v>0</v>
      </c>
      <c r="DG784" s="6">
        <v>1</v>
      </c>
    </row>
    <row r="785" spans="1:111" ht="16" hidden="1" x14ac:dyDescent="0.2">
      <c r="A785" s="6" t="s">
        <v>614</v>
      </c>
      <c r="B785" s="25"/>
      <c r="C785" s="25"/>
      <c r="F785" s="25"/>
      <c r="G785" s="63" t="s">
        <v>23</v>
      </c>
      <c r="H785" s="6" t="s">
        <v>4701</v>
      </c>
      <c r="L785" s="6" t="s">
        <v>572</v>
      </c>
      <c r="P785" s="6" t="s">
        <v>558</v>
      </c>
      <c r="Q785" s="6" t="s">
        <v>4773</v>
      </c>
      <c r="X785" s="6">
        <v>739</v>
      </c>
      <c r="Y785" s="6">
        <v>2438</v>
      </c>
      <c r="Z785" s="6">
        <v>1208</v>
      </c>
      <c r="AA785" s="6">
        <v>0</v>
      </c>
      <c r="AB785" s="6">
        <f>SUM(Table2026_09_25[[#This Row],[Number of in-person visits provided in reporting year.]:[Number of video/virtual visits provided in reporting year.]])</f>
        <v>3646</v>
      </c>
      <c r="AC785" s="6" t="s">
        <v>8469</v>
      </c>
      <c r="AD785" s="6">
        <v>0</v>
      </c>
      <c r="AE785" s="6">
        <v>0</v>
      </c>
      <c r="AF785" s="6" t="s">
        <v>4682</v>
      </c>
      <c r="AG785" s="6">
        <v>54</v>
      </c>
      <c r="AI785" s="6" t="s">
        <v>8075</v>
      </c>
      <c r="AJ785" s="6" t="s">
        <v>4704</v>
      </c>
      <c r="AK785" s="6" t="s">
        <v>8483</v>
      </c>
      <c r="AL785" s="6" t="s">
        <v>615</v>
      </c>
      <c r="AQ785" s="6" t="s">
        <v>63</v>
      </c>
      <c r="AX785" s="45"/>
      <c r="AZ785" s="6">
        <v>1.62</v>
      </c>
      <c r="BA785" s="6">
        <v>0</v>
      </c>
      <c r="BB785" s="45">
        <v>0</v>
      </c>
      <c r="BC785" s="6">
        <v>1</v>
      </c>
      <c r="BD785" s="6">
        <v>0</v>
      </c>
      <c r="BF785" s="6">
        <v>2.2599999999999998</v>
      </c>
      <c r="BG785" s="45">
        <v>1</v>
      </c>
      <c r="BH785" s="45">
        <v>0</v>
      </c>
      <c r="BI785" s="6">
        <v>0</v>
      </c>
      <c r="BJ785" s="6">
        <v>0</v>
      </c>
      <c r="BK785" s="6">
        <v>1</v>
      </c>
      <c r="BL785" s="45">
        <v>1</v>
      </c>
      <c r="BM785" s="45">
        <v>0</v>
      </c>
      <c r="BN785" s="6">
        <v>0</v>
      </c>
      <c r="BO785" s="6">
        <v>0</v>
      </c>
      <c r="BP785" s="6">
        <v>0</v>
      </c>
      <c r="BQ785" s="6">
        <v>2</v>
      </c>
      <c r="BR785" s="45">
        <v>1</v>
      </c>
      <c r="BT785" s="45">
        <v>0</v>
      </c>
      <c r="BU785" s="45">
        <v>0</v>
      </c>
      <c r="BX785" s="6">
        <v>0</v>
      </c>
      <c r="BY785" s="6" t="s">
        <v>21</v>
      </c>
      <c r="BZ785" s="6">
        <f t="shared" si="36"/>
        <v>10.879999999999999</v>
      </c>
      <c r="CA785" s="6">
        <f t="shared" si="37"/>
        <v>8.26</v>
      </c>
      <c r="CC785" s="63" t="s">
        <v>4753</v>
      </c>
      <c r="CD785" s="6" t="s">
        <v>616</v>
      </c>
      <c r="CK785" s="6" t="s">
        <v>5148</v>
      </c>
      <c r="DA785" s="6" t="s">
        <v>617</v>
      </c>
      <c r="DC785" s="6" t="s">
        <v>4434</v>
      </c>
      <c r="DD785" s="6" t="s">
        <v>21</v>
      </c>
      <c r="DF785" s="29">
        <f t="shared" si="38"/>
        <v>0</v>
      </c>
      <c r="DG785" s="6">
        <v>1</v>
      </c>
    </row>
    <row r="786" spans="1:111" ht="16" hidden="1" x14ac:dyDescent="0.2">
      <c r="A786" s="6" t="s">
        <v>673</v>
      </c>
      <c r="B786" s="25"/>
      <c r="C786" s="25"/>
      <c r="F786" s="25"/>
      <c r="G786" s="63" t="s">
        <v>23</v>
      </c>
      <c r="H786" s="6" t="s">
        <v>4726</v>
      </c>
      <c r="L786" s="6" t="s">
        <v>674</v>
      </c>
      <c r="P786" s="6" t="s">
        <v>558</v>
      </c>
      <c r="Q786" s="6" t="s">
        <v>4773</v>
      </c>
      <c r="X786" s="6">
        <v>302</v>
      </c>
      <c r="Y786" s="6">
        <v>973</v>
      </c>
      <c r="Z786" s="6">
        <v>341</v>
      </c>
      <c r="AA786" s="6">
        <v>0</v>
      </c>
      <c r="AB786" s="6">
        <f>SUM(Table2026_09_25[[#This Row],[Number of in-person visits provided in reporting year.]:[Number of video/virtual visits provided in reporting year.]])</f>
        <v>1314</v>
      </c>
      <c r="AC786" s="6" t="s">
        <v>8469</v>
      </c>
      <c r="AD786" s="6">
        <v>0</v>
      </c>
      <c r="AE786" s="6">
        <v>0</v>
      </c>
      <c r="AF786" s="6" t="s">
        <v>4682</v>
      </c>
      <c r="AG786" s="6">
        <v>12</v>
      </c>
      <c r="AI786" s="6" t="s">
        <v>1574</v>
      </c>
      <c r="AJ786" s="6" t="s">
        <v>43</v>
      </c>
      <c r="AK786" s="6" t="s">
        <v>8483</v>
      </c>
      <c r="AL786" s="6" t="s">
        <v>348</v>
      </c>
      <c r="AQ786" s="6" t="s">
        <v>43</v>
      </c>
      <c r="AX786" s="45"/>
      <c r="AZ786" s="6">
        <v>0</v>
      </c>
      <c r="BA786" s="6">
        <v>0</v>
      </c>
      <c r="BB786" s="45">
        <v>0</v>
      </c>
      <c r="BC786" s="6">
        <v>0.4</v>
      </c>
      <c r="BD786" s="6">
        <v>0.2</v>
      </c>
      <c r="BF786" s="6">
        <v>0</v>
      </c>
      <c r="BG786" s="45">
        <v>0</v>
      </c>
      <c r="BH786" s="45">
        <v>0</v>
      </c>
      <c r="BI786" s="6">
        <v>0</v>
      </c>
      <c r="BJ786" s="6">
        <v>0</v>
      </c>
      <c r="BK786" s="6">
        <v>0</v>
      </c>
      <c r="BL786" s="45">
        <v>0</v>
      </c>
      <c r="BM786" s="45">
        <v>0</v>
      </c>
      <c r="BN786" s="6">
        <v>0</v>
      </c>
      <c r="BO786" s="6">
        <v>0</v>
      </c>
      <c r="BP786" s="6">
        <v>1</v>
      </c>
      <c r="BQ786" s="6">
        <v>0</v>
      </c>
      <c r="BR786" s="45">
        <v>0.8</v>
      </c>
      <c r="BT786" s="45">
        <v>0</v>
      </c>
      <c r="BU786" s="45">
        <v>0</v>
      </c>
      <c r="BX786" s="6">
        <v>0.4</v>
      </c>
      <c r="BY786" s="6" t="s">
        <v>675</v>
      </c>
      <c r="BZ786" s="6">
        <f t="shared" si="36"/>
        <v>2.4000000000000004</v>
      </c>
      <c r="CA786" s="6">
        <f t="shared" si="37"/>
        <v>2.2000000000000002</v>
      </c>
      <c r="CC786" s="63" t="s">
        <v>4687</v>
      </c>
      <c r="CD786" s="6" t="s">
        <v>676</v>
      </c>
      <c r="CK786" s="6" t="s">
        <v>5148</v>
      </c>
      <c r="DA786" s="6" t="s">
        <v>677</v>
      </c>
      <c r="DC786" s="6" t="s">
        <v>4434</v>
      </c>
      <c r="DD786" s="6" t="s">
        <v>351</v>
      </c>
      <c r="DF786" s="29">
        <f t="shared" si="38"/>
        <v>0</v>
      </c>
      <c r="DG786" s="6">
        <v>1</v>
      </c>
    </row>
    <row r="787" spans="1:111" ht="16" hidden="1" x14ac:dyDescent="0.2">
      <c r="A787" s="6" t="s">
        <v>618</v>
      </c>
      <c r="B787" s="25"/>
      <c r="C787" s="25"/>
      <c r="F787" s="25"/>
      <c r="G787" s="63" t="s">
        <v>23</v>
      </c>
      <c r="H787" s="6" t="s">
        <v>4873</v>
      </c>
      <c r="L787" s="6" t="s">
        <v>619</v>
      </c>
      <c r="P787" s="6" t="s">
        <v>558</v>
      </c>
      <c r="Q787" s="6" t="s">
        <v>4773</v>
      </c>
      <c r="X787" s="6">
        <v>338</v>
      </c>
      <c r="Y787" s="6">
        <v>433</v>
      </c>
      <c r="Z787" s="6">
        <v>101</v>
      </c>
      <c r="AA787" s="6">
        <v>0</v>
      </c>
      <c r="AB787" s="6">
        <f>SUM(Table2026_09_25[[#This Row],[Number of in-person visits provided in reporting year.]:[Number of video/virtual visits provided in reporting year.]])</f>
        <v>534</v>
      </c>
      <c r="AC787" s="6" t="s">
        <v>8469</v>
      </c>
      <c r="AD787" s="6">
        <v>0</v>
      </c>
      <c r="AE787" s="6">
        <v>0</v>
      </c>
      <c r="AF787" s="6" t="s">
        <v>4682</v>
      </c>
      <c r="AG787" s="6">
        <v>0</v>
      </c>
      <c r="AI787" s="6" t="s">
        <v>2991</v>
      </c>
      <c r="AJ787" s="6" t="s">
        <v>4880</v>
      </c>
      <c r="AK787" s="6" t="s">
        <v>8483</v>
      </c>
      <c r="AL787" s="6" t="s">
        <v>475</v>
      </c>
      <c r="AQ787" s="6" t="s">
        <v>107</v>
      </c>
      <c r="AX787" s="45"/>
      <c r="AZ787" s="6">
        <v>0.8</v>
      </c>
      <c r="BA787" s="6">
        <v>0</v>
      </c>
      <c r="BB787" s="45">
        <v>0</v>
      </c>
      <c r="BC787" s="6">
        <v>0.2</v>
      </c>
      <c r="BD787" s="6">
        <v>0</v>
      </c>
      <c r="BF787" s="6">
        <v>0</v>
      </c>
      <c r="BG787" s="45">
        <v>0</v>
      </c>
      <c r="BH787" s="45">
        <v>0</v>
      </c>
      <c r="BI787" s="6">
        <v>0</v>
      </c>
      <c r="BJ787" s="6">
        <v>0</v>
      </c>
      <c r="BK787" s="6">
        <v>0</v>
      </c>
      <c r="BL787" s="45">
        <v>0.5</v>
      </c>
      <c r="BM787" s="45">
        <v>0</v>
      </c>
      <c r="BN787" s="6">
        <v>0</v>
      </c>
      <c r="BO787" s="6">
        <v>0</v>
      </c>
      <c r="BP787" s="6">
        <v>1.6</v>
      </c>
      <c r="BQ787" s="6">
        <v>0</v>
      </c>
      <c r="BR787" s="45">
        <v>0.6</v>
      </c>
      <c r="BT787" s="45">
        <v>0</v>
      </c>
      <c r="BU787" s="45">
        <v>0</v>
      </c>
      <c r="BX787" s="6">
        <v>0</v>
      </c>
      <c r="BY787" s="6" t="s">
        <v>21</v>
      </c>
      <c r="BZ787" s="6">
        <f t="shared" si="36"/>
        <v>3.7</v>
      </c>
      <c r="CA787" s="6">
        <f t="shared" si="37"/>
        <v>2.7</v>
      </c>
      <c r="CC787" s="63" t="s">
        <v>4687</v>
      </c>
      <c r="CD787" s="6" t="s">
        <v>620</v>
      </c>
      <c r="CK787" s="6" t="s">
        <v>5148</v>
      </c>
      <c r="DA787" s="6" t="s">
        <v>621</v>
      </c>
      <c r="DC787" s="6" t="s">
        <v>4434</v>
      </c>
      <c r="DD787" s="6" t="s">
        <v>478</v>
      </c>
      <c r="DF787" s="29">
        <f t="shared" si="38"/>
        <v>0</v>
      </c>
      <c r="DG787" s="6">
        <v>1</v>
      </c>
    </row>
    <row r="788" spans="1:111" ht="16" hidden="1" x14ac:dyDescent="0.2">
      <c r="A788" s="6" t="s">
        <v>653</v>
      </c>
      <c r="B788" s="25"/>
      <c r="C788" s="25"/>
      <c r="F788" s="25"/>
      <c r="G788" s="63" t="s">
        <v>23</v>
      </c>
      <c r="H788" s="6" t="s">
        <v>155</v>
      </c>
      <c r="L788" s="6" t="s">
        <v>654</v>
      </c>
      <c r="P788" s="6" t="s">
        <v>558</v>
      </c>
      <c r="Q788" s="6" t="s">
        <v>4773</v>
      </c>
      <c r="X788" s="6">
        <v>1203</v>
      </c>
      <c r="Y788" s="6">
        <v>1749</v>
      </c>
      <c r="Z788" s="6">
        <v>577</v>
      </c>
      <c r="AA788" s="6">
        <v>0</v>
      </c>
      <c r="AB788" s="6">
        <f>SUM(Table2026_09_25[[#This Row],[Number of in-person visits provided in reporting year.]:[Number of video/virtual visits provided in reporting year.]])</f>
        <v>2326</v>
      </c>
      <c r="AC788" s="6" t="s">
        <v>8469</v>
      </c>
      <c r="AD788" s="6">
        <v>0</v>
      </c>
      <c r="AE788" s="6">
        <v>0</v>
      </c>
      <c r="AF788" s="6" t="s">
        <v>4682</v>
      </c>
      <c r="AG788" s="6">
        <v>39</v>
      </c>
      <c r="AI788" s="6" t="s">
        <v>156</v>
      </c>
      <c r="AJ788" s="6" t="s">
        <v>328</v>
      </c>
      <c r="AK788" s="6" t="s">
        <v>8483</v>
      </c>
      <c r="AL788" s="6" t="s">
        <v>157</v>
      </c>
      <c r="AQ788" s="6" t="s">
        <v>1289</v>
      </c>
      <c r="AX788" s="45"/>
      <c r="AZ788" s="6">
        <v>0</v>
      </c>
      <c r="BA788" s="6">
        <v>0</v>
      </c>
      <c r="BB788" s="45">
        <v>0.2</v>
      </c>
      <c r="BC788" s="6">
        <v>0</v>
      </c>
      <c r="BD788" s="6">
        <v>0</v>
      </c>
      <c r="BF788" s="6">
        <v>1</v>
      </c>
      <c r="BG788" s="45">
        <v>1</v>
      </c>
      <c r="BH788" s="45">
        <v>0</v>
      </c>
      <c r="BI788" s="6">
        <v>0</v>
      </c>
      <c r="BJ788" s="6">
        <v>0</v>
      </c>
      <c r="BK788" s="6">
        <v>0.1</v>
      </c>
      <c r="BL788" s="45">
        <v>0</v>
      </c>
      <c r="BM788" s="45">
        <v>0</v>
      </c>
      <c r="BN788" s="6">
        <v>0</v>
      </c>
      <c r="BO788" s="6">
        <v>0</v>
      </c>
      <c r="BP788" s="6">
        <v>0.6</v>
      </c>
      <c r="BQ788" s="6">
        <v>0</v>
      </c>
      <c r="BR788" s="45">
        <v>0.7</v>
      </c>
      <c r="BT788" s="45">
        <v>0</v>
      </c>
      <c r="BU788" s="45">
        <v>0</v>
      </c>
      <c r="BX788" s="6">
        <v>0</v>
      </c>
      <c r="BY788" s="6" t="s">
        <v>21</v>
      </c>
      <c r="BZ788" s="6">
        <f t="shared" si="36"/>
        <v>3.6000000000000005</v>
      </c>
      <c r="CA788" s="6">
        <f t="shared" si="37"/>
        <v>3.6</v>
      </c>
      <c r="CC788" s="63" t="s">
        <v>4687</v>
      </c>
      <c r="CD788" s="6" t="s">
        <v>329</v>
      </c>
      <c r="CK788" s="6" t="s">
        <v>5148</v>
      </c>
      <c r="DA788" s="6" t="s">
        <v>655</v>
      </c>
      <c r="DC788" s="6" t="s">
        <v>4434</v>
      </c>
      <c r="DD788" s="6" t="s">
        <v>2449</v>
      </c>
      <c r="DF788" s="29">
        <f t="shared" si="38"/>
        <v>0</v>
      </c>
      <c r="DG788" s="6">
        <v>1</v>
      </c>
    </row>
    <row r="789" spans="1:111" ht="16" hidden="1" x14ac:dyDescent="0.2">
      <c r="A789" s="6" t="s">
        <v>633</v>
      </c>
      <c r="B789" s="25"/>
      <c r="C789" s="25"/>
      <c r="F789" s="25"/>
      <c r="G789" s="63" t="s">
        <v>23</v>
      </c>
      <c r="H789" s="6" t="s">
        <v>7236</v>
      </c>
      <c r="L789" s="6" t="s">
        <v>588</v>
      </c>
      <c r="P789" s="6" t="s">
        <v>558</v>
      </c>
      <c r="Q789" s="6" t="s">
        <v>4773</v>
      </c>
      <c r="X789" s="6">
        <v>403</v>
      </c>
      <c r="Y789" s="6">
        <v>813</v>
      </c>
      <c r="Z789" s="6">
        <v>0</v>
      </c>
      <c r="AA789" s="6">
        <v>0</v>
      </c>
      <c r="AB789" s="6">
        <f>SUM(Table2026_09_25[[#This Row],[Number of in-person visits provided in reporting year.]:[Number of video/virtual visits provided in reporting year.]])</f>
        <v>813</v>
      </c>
      <c r="AC789" s="6" t="s">
        <v>8469</v>
      </c>
      <c r="AD789" s="6">
        <v>0</v>
      </c>
      <c r="AE789" s="6">
        <v>0</v>
      </c>
      <c r="AF789" s="6" t="s">
        <v>4682</v>
      </c>
      <c r="AG789" s="6">
        <v>30.5</v>
      </c>
      <c r="AI789" s="6" t="s">
        <v>8076</v>
      </c>
      <c r="AJ789" s="6" t="s">
        <v>43</v>
      </c>
      <c r="AK789" s="6" t="s">
        <v>8483</v>
      </c>
      <c r="AL789" s="6" t="s">
        <v>142</v>
      </c>
      <c r="AQ789" s="6" t="s">
        <v>43</v>
      </c>
      <c r="AX789" s="45"/>
      <c r="AZ789" s="6">
        <v>0.3</v>
      </c>
      <c r="BA789" s="6">
        <v>0.2</v>
      </c>
      <c r="BB789" s="45">
        <v>0</v>
      </c>
      <c r="BC789" s="6">
        <v>0</v>
      </c>
      <c r="BD789" s="6">
        <v>0.4</v>
      </c>
      <c r="BF789" s="6">
        <v>0</v>
      </c>
      <c r="BG789" s="45">
        <v>2</v>
      </c>
      <c r="BH789" s="45">
        <v>0</v>
      </c>
      <c r="BI789" s="6">
        <v>0</v>
      </c>
      <c r="BJ789" s="6">
        <v>0</v>
      </c>
      <c r="BK789" s="6">
        <v>0.2</v>
      </c>
      <c r="BL789" s="45">
        <v>0</v>
      </c>
      <c r="BM789" s="45">
        <v>0</v>
      </c>
      <c r="BN789" s="6">
        <v>0</v>
      </c>
      <c r="BO789" s="6">
        <v>0</v>
      </c>
      <c r="BP789" s="6">
        <v>0</v>
      </c>
      <c r="BQ789" s="6">
        <v>0</v>
      </c>
      <c r="BR789" s="45">
        <v>0.6</v>
      </c>
      <c r="BT789" s="45">
        <v>0</v>
      </c>
      <c r="BU789" s="45">
        <v>0</v>
      </c>
      <c r="BX789" s="6">
        <v>0</v>
      </c>
      <c r="BY789" s="6" t="s">
        <v>21</v>
      </c>
      <c r="BZ789" s="6">
        <f t="shared" si="36"/>
        <v>3.7</v>
      </c>
      <c r="CA789" s="6">
        <f t="shared" si="37"/>
        <v>2.8000000000000003</v>
      </c>
      <c r="CC789" s="63" t="s">
        <v>4687</v>
      </c>
      <c r="CD789" s="6" t="s">
        <v>634</v>
      </c>
      <c r="CK789" s="6" t="s">
        <v>5148</v>
      </c>
      <c r="DA789" s="6" t="s">
        <v>635</v>
      </c>
      <c r="DC789" s="6" t="s">
        <v>4434</v>
      </c>
      <c r="DD789" s="6" t="s">
        <v>145</v>
      </c>
      <c r="DF789" s="29">
        <f t="shared" si="38"/>
        <v>0</v>
      </c>
      <c r="DG789" s="6">
        <v>1</v>
      </c>
    </row>
    <row r="790" spans="1:111" ht="16" hidden="1" x14ac:dyDescent="0.2">
      <c r="A790" s="6" t="s">
        <v>622</v>
      </c>
      <c r="B790" s="25"/>
      <c r="C790" s="25"/>
      <c r="F790" s="25"/>
      <c r="G790" s="63" t="s">
        <v>23</v>
      </c>
      <c r="H790" s="6" t="s">
        <v>5627</v>
      </c>
      <c r="L790" s="6" t="s">
        <v>588</v>
      </c>
      <c r="P790" s="6" t="s">
        <v>558</v>
      </c>
      <c r="Q790" s="6" t="s">
        <v>4773</v>
      </c>
      <c r="X790" s="6">
        <v>424</v>
      </c>
      <c r="Y790" s="6">
        <v>662</v>
      </c>
      <c r="Z790" s="6">
        <v>74</v>
      </c>
      <c r="AA790" s="6">
        <v>0</v>
      </c>
      <c r="AB790" s="6">
        <f>SUM(Table2026_09_25[[#This Row],[Number of in-person visits provided in reporting year.]:[Number of video/virtual visits provided in reporting year.]])</f>
        <v>736</v>
      </c>
      <c r="AC790" s="6" t="s">
        <v>8469</v>
      </c>
      <c r="AD790" s="6">
        <v>0</v>
      </c>
      <c r="AE790" s="6">
        <v>0</v>
      </c>
      <c r="AF790" s="6" t="s">
        <v>4682</v>
      </c>
      <c r="AG790" s="6">
        <v>22</v>
      </c>
      <c r="AI790" s="6" t="s">
        <v>8041</v>
      </c>
      <c r="AJ790" s="6" t="s">
        <v>43</v>
      </c>
      <c r="AK790" s="6" t="s">
        <v>8483</v>
      </c>
      <c r="AL790" s="6" t="s">
        <v>2830</v>
      </c>
      <c r="AQ790" s="6" t="s">
        <v>43</v>
      </c>
      <c r="AX790" s="45"/>
      <c r="AZ790" s="6">
        <v>0.5</v>
      </c>
      <c r="BA790" s="6">
        <v>0.4</v>
      </c>
      <c r="BB790" s="45">
        <v>0.1</v>
      </c>
      <c r="BC790" s="6">
        <v>0</v>
      </c>
      <c r="BD790" s="6">
        <v>0</v>
      </c>
      <c r="BF790" s="6">
        <v>1</v>
      </c>
      <c r="BG790" s="45">
        <v>0.5</v>
      </c>
      <c r="BH790" s="45">
        <v>0</v>
      </c>
      <c r="BI790" s="6">
        <v>0</v>
      </c>
      <c r="BJ790" s="6">
        <v>0</v>
      </c>
      <c r="BK790" s="6">
        <v>0</v>
      </c>
      <c r="BL790" s="45">
        <v>1</v>
      </c>
      <c r="BM790" s="45">
        <v>0</v>
      </c>
      <c r="BN790" s="6">
        <v>0</v>
      </c>
      <c r="BO790" s="6">
        <v>0</v>
      </c>
      <c r="BP790" s="6">
        <v>0</v>
      </c>
      <c r="BQ790" s="6">
        <v>0</v>
      </c>
      <c r="BR790" s="45">
        <v>0</v>
      </c>
      <c r="BT790" s="45">
        <v>0</v>
      </c>
      <c r="BU790" s="45">
        <v>0</v>
      </c>
      <c r="BX790" s="6">
        <v>0</v>
      </c>
      <c r="BY790" s="6" t="s">
        <v>21</v>
      </c>
      <c r="BZ790" s="6">
        <f t="shared" si="36"/>
        <v>3.5</v>
      </c>
      <c r="CA790" s="6">
        <f t="shared" si="37"/>
        <v>2.6</v>
      </c>
      <c r="CC790" s="63" t="s">
        <v>4687</v>
      </c>
      <c r="CD790" s="6" t="s">
        <v>623</v>
      </c>
      <c r="CK790" s="6" t="s">
        <v>5148</v>
      </c>
      <c r="DA790" s="6" t="s">
        <v>624</v>
      </c>
      <c r="DC790" s="6" t="s">
        <v>4434</v>
      </c>
      <c r="DD790" s="6" t="s">
        <v>304</v>
      </c>
      <c r="DF790" s="29">
        <f t="shared" si="38"/>
        <v>0</v>
      </c>
      <c r="DG790" s="6">
        <v>1</v>
      </c>
    </row>
    <row r="791" spans="1:111" ht="16" hidden="1" x14ac:dyDescent="0.2">
      <c r="A791" s="6" t="s">
        <v>597</v>
      </c>
      <c r="B791" s="25"/>
      <c r="C791" s="25"/>
      <c r="F791" s="25"/>
      <c r="G791" s="63" t="s">
        <v>23</v>
      </c>
      <c r="H791" s="6" t="s">
        <v>5162</v>
      </c>
      <c r="L791" s="6" t="s">
        <v>598</v>
      </c>
      <c r="P791" s="6" t="s">
        <v>558</v>
      </c>
      <c r="Q791" s="6" t="s">
        <v>4773</v>
      </c>
      <c r="X791" s="6">
        <v>153</v>
      </c>
      <c r="Y791" s="6">
        <v>193</v>
      </c>
      <c r="Z791" s="6">
        <v>0</v>
      </c>
      <c r="AA791" s="6">
        <v>0</v>
      </c>
      <c r="AB791" s="6">
        <f>SUM(Table2026_09_25[[#This Row],[Number of in-person visits provided in reporting year.]:[Number of video/virtual visits provided in reporting year.]])</f>
        <v>193</v>
      </c>
      <c r="AC791" s="6" t="s">
        <v>8469</v>
      </c>
      <c r="AD791" s="6">
        <v>0</v>
      </c>
      <c r="AE791" s="6">
        <v>0</v>
      </c>
      <c r="AF791" s="6" t="s">
        <v>4682</v>
      </c>
      <c r="AG791" s="6">
        <v>99.3</v>
      </c>
      <c r="AI791" s="6" t="s">
        <v>8077</v>
      </c>
      <c r="AJ791" s="6" t="s">
        <v>512</v>
      </c>
      <c r="AK791" s="6" t="s">
        <v>8483</v>
      </c>
      <c r="AL791" s="6" t="s">
        <v>127</v>
      </c>
      <c r="AQ791" s="6" t="s">
        <v>544</v>
      </c>
      <c r="AX791" s="45"/>
      <c r="AZ791" s="6">
        <v>0.35</v>
      </c>
      <c r="BA791" s="6">
        <v>0</v>
      </c>
      <c r="BB791" s="45">
        <v>0</v>
      </c>
      <c r="BC791" s="6">
        <v>0.4</v>
      </c>
      <c r="BD791" s="6">
        <v>0</v>
      </c>
      <c r="BF791" s="6">
        <v>0</v>
      </c>
      <c r="BG791" s="45">
        <v>0.2</v>
      </c>
      <c r="BH791" s="45">
        <v>0</v>
      </c>
      <c r="BI791" s="6">
        <v>0</v>
      </c>
      <c r="BJ791" s="6">
        <v>0</v>
      </c>
      <c r="BK791" s="6">
        <v>0</v>
      </c>
      <c r="BL791" s="45">
        <v>0</v>
      </c>
      <c r="BM791" s="45">
        <v>0</v>
      </c>
      <c r="BN791" s="6">
        <v>0</v>
      </c>
      <c r="BO791" s="6">
        <v>0</v>
      </c>
      <c r="BP791" s="6">
        <v>0.2</v>
      </c>
      <c r="BQ791" s="6">
        <v>0</v>
      </c>
      <c r="BR791" s="45">
        <v>0</v>
      </c>
      <c r="BT791" s="45">
        <v>0</v>
      </c>
      <c r="BU791" s="45">
        <v>0</v>
      </c>
      <c r="BX791" s="6">
        <v>0</v>
      </c>
      <c r="BY791" s="6" t="s">
        <v>21</v>
      </c>
      <c r="BZ791" s="6">
        <f t="shared" si="36"/>
        <v>1.1499999999999999</v>
      </c>
      <c r="CA791" s="6">
        <f t="shared" si="37"/>
        <v>0.4</v>
      </c>
      <c r="CC791" s="63" t="s">
        <v>4753</v>
      </c>
      <c r="CD791" s="6" t="s">
        <v>599</v>
      </c>
      <c r="CK791" s="6" t="s">
        <v>5148</v>
      </c>
      <c r="DA791" s="6" t="s">
        <v>600</v>
      </c>
      <c r="DC791" s="6" t="s">
        <v>4434</v>
      </c>
      <c r="DD791" s="6" t="s">
        <v>131</v>
      </c>
      <c r="DF791" s="29">
        <f t="shared" si="38"/>
        <v>0</v>
      </c>
      <c r="DG791" s="6">
        <v>1</v>
      </c>
    </row>
    <row r="792" spans="1:111" ht="16" hidden="1" x14ac:dyDescent="0.2">
      <c r="A792" s="6" t="s">
        <v>648</v>
      </c>
      <c r="B792" s="25"/>
      <c r="C792" s="25"/>
      <c r="F792" s="25"/>
      <c r="G792" s="63" t="s">
        <v>23</v>
      </c>
      <c r="H792" s="6" t="s">
        <v>4721</v>
      </c>
      <c r="L792" s="6" t="s">
        <v>6407</v>
      </c>
      <c r="P792" s="6" t="s">
        <v>558</v>
      </c>
      <c r="Q792" s="6" t="s">
        <v>4773</v>
      </c>
      <c r="X792" s="6">
        <v>979</v>
      </c>
      <c r="Y792" s="6">
        <v>3161</v>
      </c>
      <c r="Z792" s="6">
        <v>599</v>
      </c>
      <c r="AA792" s="6">
        <v>12</v>
      </c>
      <c r="AB792" s="6">
        <f>SUM(Table2026_09_25[[#This Row],[Number of in-person visits provided in reporting year.]:[Number of video/virtual visits provided in reporting year.]])</f>
        <v>3772</v>
      </c>
      <c r="AC792" s="6" t="s">
        <v>8469</v>
      </c>
      <c r="AD792" s="6">
        <v>0</v>
      </c>
      <c r="AE792" s="6">
        <v>0</v>
      </c>
      <c r="AF792" s="6" t="s">
        <v>8032</v>
      </c>
      <c r="AG792" s="6">
        <v>0</v>
      </c>
      <c r="AI792" s="6" t="s">
        <v>8078</v>
      </c>
      <c r="AJ792" s="6" t="s">
        <v>4716</v>
      </c>
      <c r="AK792" s="6" t="s">
        <v>8483</v>
      </c>
      <c r="AL792" s="6" t="s">
        <v>4723</v>
      </c>
      <c r="AQ792" s="6" t="s">
        <v>43</v>
      </c>
      <c r="AX792" s="45"/>
      <c r="AZ792" s="6">
        <v>2</v>
      </c>
      <c r="BA792" s="6">
        <v>0</v>
      </c>
      <c r="BB792" s="45">
        <v>0</v>
      </c>
      <c r="BC792" s="6">
        <v>0.2</v>
      </c>
      <c r="BD792" s="6">
        <v>0.4</v>
      </c>
      <c r="BF792" s="6">
        <v>2.5</v>
      </c>
      <c r="BG792" s="45">
        <v>1</v>
      </c>
      <c r="BH792" s="45">
        <v>0</v>
      </c>
      <c r="BI792" s="6">
        <v>0</v>
      </c>
      <c r="BJ792" s="6">
        <v>0</v>
      </c>
      <c r="BK792" s="6">
        <v>1</v>
      </c>
      <c r="BL792" s="45">
        <v>1</v>
      </c>
      <c r="BM792" s="45">
        <v>0</v>
      </c>
      <c r="BN792" s="6">
        <v>0</v>
      </c>
      <c r="BO792" s="6">
        <v>0</v>
      </c>
      <c r="BP792" s="6">
        <v>0</v>
      </c>
      <c r="BQ792" s="6">
        <v>1</v>
      </c>
      <c r="BR792" s="45">
        <v>1</v>
      </c>
      <c r="BT792" s="45">
        <v>0</v>
      </c>
      <c r="BU792" s="45">
        <v>0</v>
      </c>
      <c r="BX792" s="6">
        <v>1</v>
      </c>
      <c r="BY792" s="6" t="s">
        <v>646</v>
      </c>
      <c r="BZ792" s="6">
        <f t="shared" si="36"/>
        <v>10.1</v>
      </c>
      <c r="CA792" s="6">
        <f t="shared" si="37"/>
        <v>8.5</v>
      </c>
      <c r="CC792" s="63" t="s">
        <v>4753</v>
      </c>
      <c r="CD792" s="6" t="s">
        <v>647</v>
      </c>
      <c r="CK792" s="6" t="s">
        <v>5148</v>
      </c>
      <c r="DA792" s="6" t="s">
        <v>21</v>
      </c>
      <c r="DC792" s="6" t="s">
        <v>4434</v>
      </c>
      <c r="DD792" s="6" t="s">
        <v>576</v>
      </c>
      <c r="DF792" s="29">
        <f t="shared" si="38"/>
        <v>0</v>
      </c>
      <c r="DG792" s="6">
        <v>1</v>
      </c>
    </row>
    <row r="793" spans="1:111" ht="16" hidden="1" x14ac:dyDescent="0.2">
      <c r="A793" s="6" t="s">
        <v>644</v>
      </c>
      <c r="B793" s="25"/>
      <c r="C793" s="25"/>
      <c r="F793" s="25"/>
      <c r="G793" s="63" t="s">
        <v>23</v>
      </c>
      <c r="H793" s="6" t="s">
        <v>4718</v>
      </c>
      <c r="L793" s="6" t="s">
        <v>6407</v>
      </c>
      <c r="P793" s="6" t="s">
        <v>558</v>
      </c>
      <c r="Q793" s="6" t="s">
        <v>4773</v>
      </c>
      <c r="X793" s="6">
        <v>857</v>
      </c>
      <c r="Y793" s="6">
        <v>2627</v>
      </c>
      <c r="Z793" s="6">
        <v>556</v>
      </c>
      <c r="AA793" s="6">
        <v>0</v>
      </c>
      <c r="AB793" s="6">
        <f>SUM(Table2026_09_25[[#This Row],[Number of in-person visits provided in reporting year.]:[Number of video/virtual visits provided in reporting year.]])</f>
        <v>3183</v>
      </c>
      <c r="AC793" s="6" t="s">
        <v>8469</v>
      </c>
      <c r="AD793" s="6">
        <v>0</v>
      </c>
      <c r="AE793" s="6">
        <v>0</v>
      </c>
      <c r="AF793" s="6" t="s">
        <v>8032</v>
      </c>
      <c r="AG793" s="6">
        <v>0</v>
      </c>
      <c r="AI793" s="6" t="s">
        <v>4719</v>
      </c>
      <c r="AJ793" s="6" t="s">
        <v>4716</v>
      </c>
      <c r="AK793" s="6" t="s">
        <v>8483</v>
      </c>
      <c r="AL793" s="6" t="s">
        <v>4720</v>
      </c>
      <c r="AQ793" s="6" t="s">
        <v>43</v>
      </c>
      <c r="AX793" s="45"/>
      <c r="AZ793" s="6">
        <v>2</v>
      </c>
      <c r="BA793" s="6">
        <v>0</v>
      </c>
      <c r="BB793" s="45">
        <v>0</v>
      </c>
      <c r="BC793" s="6">
        <v>0.8</v>
      </c>
      <c r="BD793" s="6">
        <v>0.2</v>
      </c>
      <c r="BF793" s="6">
        <v>2</v>
      </c>
      <c r="BG793" s="45">
        <v>1</v>
      </c>
      <c r="BH793" s="45">
        <v>0</v>
      </c>
      <c r="BI793" s="6">
        <v>0</v>
      </c>
      <c r="BJ793" s="6">
        <v>0</v>
      </c>
      <c r="BK793" s="6">
        <v>1</v>
      </c>
      <c r="BL793" s="45">
        <v>1</v>
      </c>
      <c r="BM793" s="45">
        <v>0</v>
      </c>
      <c r="BN793" s="6">
        <v>0</v>
      </c>
      <c r="BO793" s="6">
        <v>0</v>
      </c>
      <c r="BP793" s="6">
        <v>0</v>
      </c>
      <c r="BQ793" s="6">
        <v>1</v>
      </c>
      <c r="BR793" s="45">
        <v>1</v>
      </c>
      <c r="BT793" s="45">
        <v>0</v>
      </c>
      <c r="BU793" s="45">
        <v>0</v>
      </c>
      <c r="BX793" s="6">
        <v>1</v>
      </c>
      <c r="BY793" s="6" t="s">
        <v>646</v>
      </c>
      <c r="BZ793" s="6">
        <f t="shared" si="36"/>
        <v>10</v>
      </c>
      <c r="CA793" s="6">
        <f t="shared" si="37"/>
        <v>8</v>
      </c>
      <c r="CC793" s="63" t="s">
        <v>4753</v>
      </c>
      <c r="CD793" s="6" t="s">
        <v>647</v>
      </c>
      <c r="CK793" s="6" t="s">
        <v>5148</v>
      </c>
      <c r="DA793" s="6" t="s">
        <v>21</v>
      </c>
      <c r="DC793" s="6" t="s">
        <v>4434</v>
      </c>
      <c r="DD793" s="6" t="s">
        <v>576</v>
      </c>
      <c r="DF793" s="29">
        <f t="shared" si="38"/>
        <v>0</v>
      </c>
      <c r="DG793" s="6">
        <v>1</v>
      </c>
    </row>
    <row r="794" spans="1:111" ht="16" hidden="1" x14ac:dyDescent="0.2">
      <c r="A794" s="6" t="s">
        <v>606</v>
      </c>
      <c r="B794" s="25"/>
      <c r="C794" s="25"/>
      <c r="F794" s="25"/>
      <c r="G794" s="63" t="s">
        <v>23</v>
      </c>
      <c r="H794" s="35" t="s">
        <v>3541</v>
      </c>
      <c r="L794" s="6" t="s">
        <v>607</v>
      </c>
      <c r="P794" s="6" t="s">
        <v>558</v>
      </c>
      <c r="Q794" s="6" t="s">
        <v>4773</v>
      </c>
      <c r="X794" s="6">
        <v>121</v>
      </c>
      <c r="Y794" s="6">
        <v>281</v>
      </c>
      <c r="Z794" s="6">
        <v>195</v>
      </c>
      <c r="AA794" s="6">
        <v>92</v>
      </c>
      <c r="AB794" s="6">
        <f>SUM(Table2026_09_25[[#This Row],[Number of in-person visits provided in reporting year.]:[Number of video/virtual visits provided in reporting year.]])</f>
        <v>568</v>
      </c>
      <c r="AC794" s="6" t="s">
        <v>8469</v>
      </c>
      <c r="AD794" s="6">
        <v>0</v>
      </c>
      <c r="AE794" s="6">
        <v>0</v>
      </c>
      <c r="AF794" s="6" t="s">
        <v>4682</v>
      </c>
      <c r="AG794" s="6">
        <v>208</v>
      </c>
      <c r="AI794" s="6" t="s">
        <v>7888</v>
      </c>
      <c r="AJ794" s="6" t="s">
        <v>4488</v>
      </c>
      <c r="AK794" s="6" t="s">
        <v>8483</v>
      </c>
      <c r="AL794" s="6" t="s">
        <v>459</v>
      </c>
      <c r="AQ794" s="35" t="s">
        <v>366</v>
      </c>
      <c r="AX794" s="45"/>
      <c r="AZ794" s="6">
        <v>0</v>
      </c>
      <c r="BA794" s="6">
        <v>7.0000000000000007E-2</v>
      </c>
      <c r="BB794" s="45">
        <v>0</v>
      </c>
      <c r="BC794" s="6">
        <v>0</v>
      </c>
      <c r="BD794" s="6">
        <v>0</v>
      </c>
      <c r="BF794" s="6">
        <v>0</v>
      </c>
      <c r="BG794" s="45">
        <v>0</v>
      </c>
      <c r="BH794" s="45">
        <v>0</v>
      </c>
      <c r="BI794" s="6">
        <v>0</v>
      </c>
      <c r="BJ794" s="6">
        <v>0</v>
      </c>
      <c r="BK794" s="6">
        <v>0</v>
      </c>
      <c r="BL794" s="45">
        <v>0</v>
      </c>
      <c r="BM794" s="45">
        <v>0</v>
      </c>
      <c r="BN794" s="6">
        <v>0</v>
      </c>
      <c r="BO794" s="6">
        <v>0</v>
      </c>
      <c r="BP794" s="6">
        <v>0.12</v>
      </c>
      <c r="BQ794" s="6">
        <v>0</v>
      </c>
      <c r="BR794" s="45">
        <v>0</v>
      </c>
      <c r="BT794" s="45">
        <v>0</v>
      </c>
      <c r="BU794" s="45">
        <v>0</v>
      </c>
      <c r="BX794" s="6">
        <v>0</v>
      </c>
      <c r="BY794" s="6" t="s">
        <v>21</v>
      </c>
      <c r="BZ794" s="6">
        <f t="shared" si="36"/>
        <v>0.19</v>
      </c>
      <c r="CA794" s="6">
        <f t="shared" si="37"/>
        <v>0.12</v>
      </c>
      <c r="CC794" s="63" t="s">
        <v>21</v>
      </c>
      <c r="CD794" s="6" t="s">
        <v>608</v>
      </c>
      <c r="CK794" s="6" t="s">
        <v>5148</v>
      </c>
      <c r="DA794" s="6" t="s">
        <v>461</v>
      </c>
      <c r="DC794" s="6" t="s">
        <v>4434</v>
      </c>
      <c r="DD794" s="6" t="s">
        <v>367</v>
      </c>
      <c r="DF794" s="29">
        <f t="shared" si="38"/>
        <v>0</v>
      </c>
      <c r="DG794" s="6">
        <v>1</v>
      </c>
    </row>
    <row r="795" spans="1:111" ht="16" hidden="1" x14ac:dyDescent="0.2">
      <c r="A795" s="6" t="s">
        <v>610</v>
      </c>
      <c r="B795" s="25"/>
      <c r="C795" s="25"/>
      <c r="F795" s="25"/>
      <c r="G795" s="63" t="s">
        <v>23</v>
      </c>
      <c r="H795" s="35" t="s">
        <v>3541</v>
      </c>
      <c r="L795" s="6" t="s">
        <v>607</v>
      </c>
      <c r="P795" s="6" t="s">
        <v>558</v>
      </c>
      <c r="Q795" s="6" t="s">
        <v>4773</v>
      </c>
      <c r="X795" s="6">
        <v>108</v>
      </c>
      <c r="Y795" s="6">
        <v>339</v>
      </c>
      <c r="Z795" s="6">
        <v>244</v>
      </c>
      <c r="AA795" s="6">
        <v>61</v>
      </c>
      <c r="AB795" s="6">
        <f>SUM(Table2026_09_25[[#This Row],[Number of in-person visits provided in reporting year.]:[Number of video/virtual visits provided in reporting year.]])</f>
        <v>644</v>
      </c>
      <c r="AC795" s="6" t="s">
        <v>8469</v>
      </c>
      <c r="AD795" s="6">
        <v>0</v>
      </c>
      <c r="AE795" s="6">
        <v>0</v>
      </c>
      <c r="AF795" s="6" t="s">
        <v>4682</v>
      </c>
      <c r="AG795" s="6">
        <v>47.5</v>
      </c>
      <c r="AI795" s="6" t="s">
        <v>7888</v>
      </c>
      <c r="AJ795" s="6" t="s">
        <v>4488</v>
      </c>
      <c r="AK795" s="6" t="s">
        <v>8483</v>
      </c>
      <c r="AL795" s="6" t="s">
        <v>459</v>
      </c>
      <c r="AQ795" s="35" t="s">
        <v>366</v>
      </c>
      <c r="AX795" s="45"/>
      <c r="AZ795" s="6">
        <v>0</v>
      </c>
      <c r="BA795" s="6">
        <v>7.0000000000000007E-2</v>
      </c>
      <c r="BB795" s="45">
        <v>0</v>
      </c>
      <c r="BC795" s="6">
        <v>0</v>
      </c>
      <c r="BD795" s="6">
        <v>0</v>
      </c>
      <c r="BF795" s="6">
        <v>0</v>
      </c>
      <c r="BG795" s="45">
        <v>0</v>
      </c>
      <c r="BH795" s="45">
        <v>0</v>
      </c>
      <c r="BI795" s="6">
        <v>0</v>
      </c>
      <c r="BJ795" s="6">
        <v>0</v>
      </c>
      <c r="BK795" s="6">
        <v>0</v>
      </c>
      <c r="BL795" s="45">
        <v>0</v>
      </c>
      <c r="BM795" s="45">
        <v>0</v>
      </c>
      <c r="BN795" s="6">
        <v>0</v>
      </c>
      <c r="BO795" s="6">
        <v>0</v>
      </c>
      <c r="BP795" s="6">
        <v>0.12</v>
      </c>
      <c r="BQ795" s="6">
        <v>0</v>
      </c>
      <c r="BR795" s="45">
        <v>0</v>
      </c>
      <c r="BT795" s="45">
        <v>0</v>
      </c>
      <c r="BU795" s="45">
        <v>0</v>
      </c>
      <c r="BX795" s="6">
        <v>0</v>
      </c>
      <c r="BY795" s="6" t="s">
        <v>21</v>
      </c>
      <c r="BZ795" s="6">
        <f t="shared" si="36"/>
        <v>0.19</v>
      </c>
      <c r="CA795" s="6">
        <f t="shared" si="37"/>
        <v>0.12</v>
      </c>
      <c r="CC795" s="63" t="s">
        <v>4753</v>
      </c>
      <c r="CD795" s="6" t="s">
        <v>460</v>
      </c>
      <c r="CK795" s="6" t="s">
        <v>5148</v>
      </c>
      <c r="DA795" s="6" t="s">
        <v>461</v>
      </c>
      <c r="DC795" s="6" t="s">
        <v>4434</v>
      </c>
      <c r="DD795" s="6" t="s">
        <v>367</v>
      </c>
      <c r="DF795" s="29">
        <f t="shared" si="38"/>
        <v>0</v>
      </c>
      <c r="DG795" s="6">
        <v>1</v>
      </c>
    </row>
    <row r="796" spans="1:111" ht="16" hidden="1" x14ac:dyDescent="0.2">
      <c r="A796" s="6" t="s">
        <v>609</v>
      </c>
      <c r="B796" s="25"/>
      <c r="C796" s="25"/>
      <c r="F796" s="25"/>
      <c r="G796" s="63" t="s">
        <v>23</v>
      </c>
      <c r="H796" s="35" t="s">
        <v>3541</v>
      </c>
      <c r="L796" s="6" t="s">
        <v>607</v>
      </c>
      <c r="P796" s="6" t="s">
        <v>558</v>
      </c>
      <c r="Q796" s="6" t="s">
        <v>4773</v>
      </c>
      <c r="X796" s="6">
        <v>42</v>
      </c>
      <c r="Y796" s="6">
        <v>85</v>
      </c>
      <c r="Z796" s="6">
        <v>24</v>
      </c>
      <c r="AA796" s="6">
        <v>1</v>
      </c>
      <c r="AB796" s="6">
        <f>SUM(Table2026_09_25[[#This Row],[Number of in-person visits provided in reporting year.]:[Number of video/virtual visits provided in reporting year.]])</f>
        <v>110</v>
      </c>
      <c r="AC796" s="6" t="s">
        <v>8469</v>
      </c>
      <c r="AD796" s="6">
        <v>0</v>
      </c>
      <c r="AE796" s="6">
        <v>0</v>
      </c>
      <c r="AF796" s="6" t="s">
        <v>4682</v>
      </c>
      <c r="AG796" s="6">
        <v>224</v>
      </c>
      <c r="AI796" s="6" t="s">
        <v>7888</v>
      </c>
      <c r="AJ796" s="6" t="s">
        <v>4488</v>
      </c>
      <c r="AK796" s="6" t="s">
        <v>8483</v>
      </c>
      <c r="AL796" s="6" t="s">
        <v>459</v>
      </c>
      <c r="AQ796" s="35" t="s">
        <v>366</v>
      </c>
      <c r="AX796" s="45"/>
      <c r="AZ796" s="6">
        <v>0</v>
      </c>
      <c r="BA796" s="6">
        <v>0</v>
      </c>
      <c r="BB796" s="45">
        <v>0</v>
      </c>
      <c r="BC796" s="6">
        <v>0.03</v>
      </c>
      <c r="BD796" s="6">
        <v>0</v>
      </c>
      <c r="BF796" s="6">
        <v>0</v>
      </c>
      <c r="BG796" s="45">
        <v>0</v>
      </c>
      <c r="BH796" s="45">
        <v>0</v>
      </c>
      <c r="BI796" s="6">
        <v>0</v>
      </c>
      <c r="BJ796" s="6">
        <v>0</v>
      </c>
      <c r="BK796" s="6">
        <v>0</v>
      </c>
      <c r="BL796" s="45">
        <v>0</v>
      </c>
      <c r="BM796" s="45">
        <v>0</v>
      </c>
      <c r="BN796" s="6">
        <v>0</v>
      </c>
      <c r="BO796" s="6">
        <v>0</v>
      </c>
      <c r="BP796" s="6">
        <v>0.12</v>
      </c>
      <c r="BQ796" s="6">
        <v>0</v>
      </c>
      <c r="BR796" s="45">
        <v>0</v>
      </c>
      <c r="BT796" s="45">
        <v>0</v>
      </c>
      <c r="BU796" s="45">
        <v>0</v>
      </c>
      <c r="BX796" s="6">
        <v>0</v>
      </c>
      <c r="BY796" s="6" t="s">
        <v>21</v>
      </c>
      <c r="BZ796" s="6">
        <f t="shared" si="36"/>
        <v>0.15</v>
      </c>
      <c r="CA796" s="6">
        <f t="shared" si="37"/>
        <v>0.12</v>
      </c>
      <c r="CC796" s="63" t="s">
        <v>4753</v>
      </c>
      <c r="CD796" s="6" t="s">
        <v>460</v>
      </c>
      <c r="CK796" s="6" t="s">
        <v>5148</v>
      </c>
      <c r="DA796" s="6" t="s">
        <v>461</v>
      </c>
      <c r="DC796" s="6" t="s">
        <v>4434</v>
      </c>
      <c r="DD796" s="6" t="s">
        <v>367</v>
      </c>
      <c r="DF796" s="29">
        <f t="shared" si="38"/>
        <v>0</v>
      </c>
      <c r="DG796" s="6">
        <v>1</v>
      </c>
    </row>
    <row r="797" spans="1:111" ht="16" hidden="1" x14ac:dyDescent="0.2">
      <c r="A797" s="6" t="s">
        <v>579</v>
      </c>
      <c r="B797" s="25"/>
      <c r="C797" s="25"/>
      <c r="F797" s="25"/>
      <c r="G797" s="63" t="s">
        <v>23</v>
      </c>
      <c r="H797" s="6" t="s">
        <v>580</v>
      </c>
      <c r="L797" s="6" t="s">
        <v>572</v>
      </c>
      <c r="P797" s="6" t="s">
        <v>558</v>
      </c>
      <c r="Q797" s="6" t="s">
        <v>4773</v>
      </c>
      <c r="X797" s="6">
        <v>522</v>
      </c>
      <c r="Y797" s="6">
        <v>2972</v>
      </c>
      <c r="Z797" s="6">
        <v>1084</v>
      </c>
      <c r="AA797" s="6">
        <v>0</v>
      </c>
      <c r="AB797" s="6">
        <f>SUM(Table2026_09_25[[#This Row],[Number of in-person visits provided in reporting year.]:[Number of video/virtual visits provided in reporting year.]])</f>
        <v>4056</v>
      </c>
      <c r="AC797" s="6" t="s">
        <v>8469</v>
      </c>
      <c r="AD797" s="6">
        <v>0</v>
      </c>
      <c r="AE797" s="6">
        <v>0</v>
      </c>
      <c r="AF797" s="6" t="s">
        <v>4682</v>
      </c>
      <c r="AG797" s="6">
        <v>380</v>
      </c>
      <c r="AI797" s="6" t="s">
        <v>8079</v>
      </c>
      <c r="AJ797" s="6" t="s">
        <v>6639</v>
      </c>
      <c r="AK797" s="6" t="s">
        <v>8483</v>
      </c>
      <c r="AL797" s="6" t="s">
        <v>581</v>
      </c>
      <c r="AQ797" s="6" t="s">
        <v>63</v>
      </c>
      <c r="AX797" s="45"/>
      <c r="AZ797" s="6">
        <v>1</v>
      </c>
      <c r="BA797" s="6">
        <v>0</v>
      </c>
      <c r="BB797" s="45">
        <v>0.8</v>
      </c>
      <c r="BC797" s="6">
        <v>0.2</v>
      </c>
      <c r="BD797" s="6">
        <v>0</v>
      </c>
      <c r="BF797" s="6">
        <v>1</v>
      </c>
      <c r="BG797" s="45">
        <v>1</v>
      </c>
      <c r="BH797" s="45">
        <v>0</v>
      </c>
      <c r="BI797" s="6">
        <v>0</v>
      </c>
      <c r="BJ797" s="6">
        <v>0</v>
      </c>
      <c r="BK797" s="6">
        <v>0.6</v>
      </c>
      <c r="BL797" s="45">
        <v>0</v>
      </c>
      <c r="BM797" s="45">
        <v>0</v>
      </c>
      <c r="BN797" s="6">
        <v>0</v>
      </c>
      <c r="BO797" s="6">
        <v>0</v>
      </c>
      <c r="BP797" s="6">
        <v>1</v>
      </c>
      <c r="BQ797" s="6">
        <v>1</v>
      </c>
      <c r="BR797" s="45">
        <v>0</v>
      </c>
      <c r="BT797" s="45">
        <v>0</v>
      </c>
      <c r="BU797" s="45">
        <v>0</v>
      </c>
      <c r="BX797" s="6">
        <v>0</v>
      </c>
      <c r="BY797" s="6" t="s">
        <v>21</v>
      </c>
      <c r="BZ797" s="6">
        <f t="shared" si="36"/>
        <v>6.6</v>
      </c>
      <c r="CA797" s="6">
        <f t="shared" si="37"/>
        <v>5.4</v>
      </c>
      <c r="CC797" s="63" t="s">
        <v>4753</v>
      </c>
      <c r="CD797" s="6" t="s">
        <v>582</v>
      </c>
      <c r="CK797" s="6" t="s">
        <v>5148</v>
      </c>
      <c r="DA797" s="6" t="s">
        <v>575</v>
      </c>
      <c r="DC797" s="6" t="s">
        <v>4434</v>
      </c>
      <c r="DD797" s="6" t="s">
        <v>21</v>
      </c>
      <c r="DF797" s="29">
        <f t="shared" si="38"/>
        <v>0</v>
      </c>
      <c r="DG797" s="6">
        <v>1</v>
      </c>
    </row>
    <row r="798" spans="1:111" ht="16" hidden="1" x14ac:dyDescent="0.2">
      <c r="A798" s="6" t="s">
        <v>612</v>
      </c>
      <c r="B798" s="25"/>
      <c r="C798" s="25"/>
      <c r="F798" s="25"/>
      <c r="G798" s="63" t="s">
        <v>23</v>
      </c>
      <c r="H798" s="6" t="s">
        <v>5215</v>
      </c>
      <c r="L798" s="6" t="s">
        <v>588</v>
      </c>
      <c r="P798" s="6" t="s">
        <v>558</v>
      </c>
      <c r="Q798" s="6" t="s">
        <v>4773</v>
      </c>
      <c r="X798" s="6">
        <v>0</v>
      </c>
      <c r="Y798" s="6">
        <v>551</v>
      </c>
      <c r="Z798" s="6">
        <v>265</v>
      </c>
      <c r="AA798" s="6">
        <v>0</v>
      </c>
      <c r="AB798" s="6">
        <f>SUM(Table2026_09_25[[#This Row],[Number of in-person visits provided in reporting year.]:[Number of video/virtual visits provided in reporting year.]])</f>
        <v>816</v>
      </c>
      <c r="AC798" s="6" t="s">
        <v>8469</v>
      </c>
      <c r="AD798" s="6">
        <v>0</v>
      </c>
      <c r="AE798" s="6">
        <v>0</v>
      </c>
      <c r="AF798" s="6" t="s">
        <v>4682</v>
      </c>
      <c r="AG798" s="6">
        <v>0</v>
      </c>
      <c r="AI798" s="6" t="s">
        <v>8080</v>
      </c>
      <c r="AJ798" s="6" t="s">
        <v>43</v>
      </c>
      <c r="AK798" s="6" t="s">
        <v>8483</v>
      </c>
      <c r="AL798" s="6" t="s">
        <v>42</v>
      </c>
      <c r="AQ798" s="6" t="s">
        <v>43</v>
      </c>
      <c r="AX798" s="45"/>
      <c r="AZ798" s="6">
        <v>0.4</v>
      </c>
      <c r="BA798" s="6">
        <v>0</v>
      </c>
      <c r="BB798" s="45">
        <v>0</v>
      </c>
      <c r="BC798" s="6">
        <v>0.2</v>
      </c>
      <c r="BD798" s="6">
        <v>0</v>
      </c>
      <c r="BF798" s="6">
        <v>0</v>
      </c>
      <c r="BG798" s="45">
        <v>0.6</v>
      </c>
      <c r="BH798" s="45">
        <v>0</v>
      </c>
      <c r="BI798" s="6">
        <v>0</v>
      </c>
      <c r="BJ798" s="6">
        <v>0</v>
      </c>
      <c r="BK798" s="6">
        <v>0</v>
      </c>
      <c r="BL798" s="45">
        <v>0</v>
      </c>
      <c r="BM798" s="45">
        <v>0</v>
      </c>
      <c r="BN798" s="6">
        <v>0</v>
      </c>
      <c r="BO798" s="6">
        <v>0</v>
      </c>
      <c r="BP798" s="6">
        <v>1</v>
      </c>
      <c r="BQ798" s="6">
        <v>0</v>
      </c>
      <c r="BR798" s="45">
        <v>0.8</v>
      </c>
      <c r="BT798" s="45">
        <v>0</v>
      </c>
      <c r="BU798" s="45">
        <v>0</v>
      </c>
      <c r="BX798" s="6">
        <v>0</v>
      </c>
      <c r="BY798" s="6" t="s">
        <v>21</v>
      </c>
      <c r="BZ798" s="6">
        <f t="shared" si="36"/>
        <v>3</v>
      </c>
      <c r="CA798" s="6">
        <f t="shared" si="37"/>
        <v>2.4</v>
      </c>
      <c r="CC798" s="63" t="s">
        <v>21</v>
      </c>
      <c r="CD798" s="6" t="s">
        <v>21</v>
      </c>
      <c r="CK798" s="6" t="s">
        <v>5148</v>
      </c>
      <c r="DA798" s="6" t="s">
        <v>613</v>
      </c>
      <c r="DC798" s="6" t="s">
        <v>4434</v>
      </c>
      <c r="DD798" s="6" t="s">
        <v>45</v>
      </c>
      <c r="DF798" s="29">
        <f t="shared" si="38"/>
        <v>0</v>
      </c>
      <c r="DG798" s="6">
        <v>1</v>
      </c>
    </row>
    <row r="799" spans="1:111" ht="16" hidden="1" x14ac:dyDescent="0.2">
      <c r="A799" s="6" t="s">
        <v>656</v>
      </c>
      <c r="B799" s="25"/>
      <c r="C799" s="25"/>
      <c r="F799" s="25"/>
      <c r="G799" s="63" t="s">
        <v>23</v>
      </c>
      <c r="H799" s="6" t="s">
        <v>6222</v>
      </c>
      <c r="L799" s="6" t="s">
        <v>657</v>
      </c>
      <c r="P799" s="6" t="s">
        <v>558</v>
      </c>
      <c r="Q799" s="6" t="s">
        <v>4773</v>
      </c>
      <c r="X799" s="6">
        <v>1190</v>
      </c>
      <c r="Y799" s="6">
        <v>4466</v>
      </c>
      <c r="Z799" s="6">
        <v>2641</v>
      </c>
      <c r="AA799" s="6">
        <v>0</v>
      </c>
      <c r="AB799" s="6">
        <f>SUM(Table2026_09_25[[#This Row],[Number of in-person visits provided in reporting year.]:[Number of video/virtual visits provided in reporting year.]])</f>
        <v>7107</v>
      </c>
      <c r="AC799" s="6" t="s">
        <v>8469</v>
      </c>
      <c r="AD799" s="6">
        <v>0</v>
      </c>
      <c r="AE799" s="6">
        <v>0</v>
      </c>
      <c r="AG799" s="6">
        <v>0</v>
      </c>
      <c r="AI799" s="6" t="s">
        <v>6227</v>
      </c>
      <c r="AJ799" s="6" t="s">
        <v>5296</v>
      </c>
      <c r="AK799" s="6" t="s">
        <v>8483</v>
      </c>
      <c r="AL799" s="6" t="s">
        <v>1335</v>
      </c>
      <c r="AQ799" s="6" t="s">
        <v>544</v>
      </c>
      <c r="AX799" s="45"/>
      <c r="AZ799" s="6">
        <v>0</v>
      </c>
      <c r="BA799" s="6">
        <v>0</v>
      </c>
      <c r="BB799" s="45">
        <v>0</v>
      </c>
      <c r="BC799" s="6">
        <v>0.5</v>
      </c>
      <c r="BD799" s="6">
        <v>0</v>
      </c>
      <c r="BF799" s="6">
        <v>0</v>
      </c>
      <c r="BG799" s="45">
        <v>1</v>
      </c>
      <c r="BH799" s="45">
        <v>0</v>
      </c>
      <c r="BI799" s="6">
        <v>0</v>
      </c>
      <c r="BJ799" s="6">
        <v>0</v>
      </c>
      <c r="BK799" s="6">
        <v>0</v>
      </c>
      <c r="BL799" s="45">
        <v>1</v>
      </c>
      <c r="BM799" s="45">
        <v>0</v>
      </c>
      <c r="BN799" s="6">
        <v>0</v>
      </c>
      <c r="BO799" s="6">
        <v>0</v>
      </c>
      <c r="BP799" s="6">
        <v>7</v>
      </c>
      <c r="BQ799" s="6">
        <v>1</v>
      </c>
      <c r="BR799" s="45">
        <v>1</v>
      </c>
      <c r="BT799" s="45">
        <v>0</v>
      </c>
      <c r="BU799" s="45">
        <v>0</v>
      </c>
      <c r="BX799" s="6">
        <v>0</v>
      </c>
      <c r="BY799" s="6" t="s">
        <v>21</v>
      </c>
      <c r="BZ799" s="6">
        <f t="shared" si="36"/>
        <v>11.5</v>
      </c>
      <c r="CA799" s="6">
        <f t="shared" si="37"/>
        <v>11</v>
      </c>
      <c r="CC799" s="63" t="s">
        <v>4687</v>
      </c>
      <c r="CD799" s="6" t="s">
        <v>658</v>
      </c>
      <c r="CK799" s="6" t="s">
        <v>5148</v>
      </c>
      <c r="DA799" s="6" t="s">
        <v>659</v>
      </c>
      <c r="DC799" s="6" t="s">
        <v>4434</v>
      </c>
      <c r="DD799" s="6" t="s">
        <v>337</v>
      </c>
      <c r="DF799" s="29">
        <f t="shared" si="38"/>
        <v>0</v>
      </c>
      <c r="DG799" s="6">
        <v>1</v>
      </c>
    </row>
    <row r="800" spans="1:111" ht="16" hidden="1" x14ac:dyDescent="0.2">
      <c r="A800" s="6" t="s">
        <v>630</v>
      </c>
      <c r="B800" s="25"/>
      <c r="C800" s="25"/>
      <c r="F800" s="25"/>
      <c r="G800" s="63" t="s">
        <v>23</v>
      </c>
      <c r="H800" s="55" t="s">
        <v>7901</v>
      </c>
      <c r="L800" s="6" t="s">
        <v>6407</v>
      </c>
      <c r="P800" s="6" t="s">
        <v>558</v>
      </c>
      <c r="Q800" s="6" t="s">
        <v>4773</v>
      </c>
      <c r="X800" s="6">
        <v>459</v>
      </c>
      <c r="Y800" s="6">
        <v>3032</v>
      </c>
      <c r="Z800" s="6">
        <v>682</v>
      </c>
      <c r="AA800" s="6">
        <v>0</v>
      </c>
      <c r="AB800" s="6">
        <f>SUM(Table2026_09_25[[#This Row],[Number of in-person visits provided in reporting year.]:[Number of video/virtual visits provided in reporting year.]])</f>
        <v>3714</v>
      </c>
      <c r="AC800" s="6" t="s">
        <v>8469</v>
      </c>
      <c r="AD800" s="6">
        <v>0</v>
      </c>
      <c r="AE800" s="6">
        <v>0</v>
      </c>
      <c r="AF800" s="6" t="s">
        <v>4682</v>
      </c>
      <c r="AG800" s="6">
        <v>83</v>
      </c>
      <c r="AI800" s="6" t="s">
        <v>8081</v>
      </c>
      <c r="AJ800" s="6" t="s">
        <v>7904</v>
      </c>
      <c r="AK800" s="6" t="s">
        <v>8483</v>
      </c>
      <c r="AL800" s="6" t="s">
        <v>632</v>
      </c>
      <c r="AQ800" s="6" t="s">
        <v>63</v>
      </c>
      <c r="AX800" s="45"/>
      <c r="AZ800" s="6">
        <v>1.4</v>
      </c>
      <c r="BA800" s="6">
        <v>0</v>
      </c>
      <c r="BB800" s="45">
        <v>0</v>
      </c>
      <c r="BC800" s="6">
        <v>0</v>
      </c>
      <c r="BD800" s="6">
        <v>0</v>
      </c>
      <c r="BF800" s="6">
        <v>1.04</v>
      </c>
      <c r="BG800" s="45">
        <v>0.93</v>
      </c>
      <c r="BH800" s="45">
        <v>0</v>
      </c>
      <c r="BI800" s="6">
        <v>0</v>
      </c>
      <c r="BJ800" s="6">
        <v>1.87</v>
      </c>
      <c r="BK800" s="6">
        <v>0.72</v>
      </c>
      <c r="BL800" s="45">
        <v>0</v>
      </c>
      <c r="BM800" s="45">
        <v>0</v>
      </c>
      <c r="BN800" s="6">
        <v>0</v>
      </c>
      <c r="BO800" s="6">
        <v>0</v>
      </c>
      <c r="BP800" s="6">
        <v>0</v>
      </c>
      <c r="BQ800" s="6">
        <v>0.93</v>
      </c>
      <c r="BR800" s="45">
        <v>0.93</v>
      </c>
      <c r="BT800" s="45">
        <v>0</v>
      </c>
      <c r="BU800" s="45">
        <v>0</v>
      </c>
      <c r="BX800" s="6">
        <v>0</v>
      </c>
      <c r="BY800" s="6" t="s">
        <v>21</v>
      </c>
      <c r="BZ800" s="6">
        <f t="shared" si="36"/>
        <v>7.8199999999999994</v>
      </c>
      <c r="CA800" s="6">
        <f t="shared" si="37"/>
        <v>6.4200000000000008</v>
      </c>
      <c r="CC800" s="63" t="s">
        <v>4753</v>
      </c>
      <c r="CD800" s="6" t="s">
        <v>574</v>
      </c>
      <c r="CK800" s="6" t="s">
        <v>5148</v>
      </c>
      <c r="DA800" s="6" t="s">
        <v>575</v>
      </c>
      <c r="DC800" s="6" t="s">
        <v>4434</v>
      </c>
      <c r="DD800" s="6" t="s">
        <v>576</v>
      </c>
      <c r="DF800" s="29">
        <f t="shared" si="38"/>
        <v>0</v>
      </c>
      <c r="DG800" s="6">
        <v>1</v>
      </c>
    </row>
    <row r="801" spans="1:111" ht="16" hidden="1" x14ac:dyDescent="0.2">
      <c r="A801" s="6" t="s">
        <v>583</v>
      </c>
      <c r="B801" s="25"/>
      <c r="C801" s="25"/>
      <c r="F801" s="25"/>
      <c r="G801" s="63" t="s">
        <v>23</v>
      </c>
      <c r="H801" s="6" t="s">
        <v>584</v>
      </c>
      <c r="L801" s="6" t="s">
        <v>572</v>
      </c>
      <c r="P801" s="6" t="s">
        <v>558</v>
      </c>
      <c r="Q801" s="6" t="s">
        <v>4773</v>
      </c>
      <c r="X801" s="6">
        <v>438</v>
      </c>
      <c r="Y801" s="6">
        <v>1933</v>
      </c>
      <c r="Z801" s="6">
        <v>977</v>
      </c>
      <c r="AA801" s="6">
        <v>0</v>
      </c>
      <c r="AB801" s="6">
        <f>SUM(Table2026_09_25[[#This Row],[Number of in-person visits provided in reporting year.]:[Number of video/virtual visits provided in reporting year.]])</f>
        <v>2910</v>
      </c>
      <c r="AC801" s="6" t="s">
        <v>8469</v>
      </c>
      <c r="AD801" s="6">
        <v>0</v>
      </c>
      <c r="AE801" s="6">
        <v>0</v>
      </c>
      <c r="AF801" s="6" t="s">
        <v>4682</v>
      </c>
      <c r="AG801" s="6">
        <v>0</v>
      </c>
      <c r="AI801" s="6" t="s">
        <v>8082</v>
      </c>
      <c r="AJ801" s="6" t="s">
        <v>4712</v>
      </c>
      <c r="AK801" s="6" t="s">
        <v>8483</v>
      </c>
      <c r="AL801" s="6" t="s">
        <v>585</v>
      </c>
      <c r="AQ801" s="6" t="s">
        <v>63</v>
      </c>
      <c r="AX801" s="45"/>
      <c r="AZ801" s="6">
        <v>1</v>
      </c>
      <c r="BA801" s="6">
        <v>0</v>
      </c>
      <c r="BB801" s="45">
        <v>0</v>
      </c>
      <c r="BC801" s="6">
        <v>0.15</v>
      </c>
      <c r="BD801" s="6">
        <v>0</v>
      </c>
      <c r="BF801" s="6">
        <v>0.8</v>
      </c>
      <c r="BG801" s="45">
        <v>0.8</v>
      </c>
      <c r="BH801" s="45">
        <v>0</v>
      </c>
      <c r="BI801" s="6">
        <v>0</v>
      </c>
      <c r="BJ801" s="6">
        <v>0</v>
      </c>
      <c r="BK801" s="6">
        <v>0.4</v>
      </c>
      <c r="BL801" s="45">
        <v>0</v>
      </c>
      <c r="BM801" s="45">
        <v>0</v>
      </c>
      <c r="BN801" s="6">
        <v>0</v>
      </c>
      <c r="BO801" s="6">
        <v>0</v>
      </c>
      <c r="BP801" s="6">
        <v>0.8</v>
      </c>
      <c r="BQ801" s="6">
        <v>2</v>
      </c>
      <c r="BR801" s="45">
        <v>1</v>
      </c>
      <c r="BT801" s="45">
        <v>0</v>
      </c>
      <c r="BU801" s="45">
        <v>0</v>
      </c>
      <c r="BX801" s="6">
        <v>2</v>
      </c>
      <c r="BY801" s="6" t="s">
        <v>586</v>
      </c>
      <c r="BZ801" s="6">
        <f t="shared" si="36"/>
        <v>6.95</v>
      </c>
      <c r="CA801" s="6">
        <f t="shared" si="37"/>
        <v>7.8</v>
      </c>
      <c r="CC801" s="63" t="s">
        <v>4753</v>
      </c>
      <c r="CD801" s="6" t="s">
        <v>574</v>
      </c>
      <c r="CK801" s="6" t="s">
        <v>5148</v>
      </c>
      <c r="DA801" s="6" t="s">
        <v>575</v>
      </c>
      <c r="DC801" s="6" t="s">
        <v>4434</v>
      </c>
      <c r="DD801" s="6" t="s">
        <v>576</v>
      </c>
      <c r="DF801" s="29">
        <f t="shared" si="38"/>
        <v>0</v>
      </c>
      <c r="DG801" s="6">
        <v>1</v>
      </c>
    </row>
    <row r="802" spans="1:111" ht="16" hidden="1" x14ac:dyDescent="0.2">
      <c r="A802" s="6" t="s">
        <v>577</v>
      </c>
      <c r="B802" s="25"/>
      <c r="C802" s="25"/>
      <c r="F802" s="25"/>
      <c r="G802" s="63" t="s">
        <v>23</v>
      </c>
      <c r="H802" s="55" t="s">
        <v>7937</v>
      </c>
      <c r="L802" s="6" t="s">
        <v>6407</v>
      </c>
      <c r="P802" s="6" t="s">
        <v>558</v>
      </c>
      <c r="Q802" s="6" t="s">
        <v>4773</v>
      </c>
      <c r="X802" s="6">
        <v>318</v>
      </c>
      <c r="Y802" s="6">
        <v>1449</v>
      </c>
      <c r="Z802" s="6">
        <v>772</v>
      </c>
      <c r="AA802" s="6">
        <v>2</v>
      </c>
      <c r="AB802" s="6">
        <f>SUM(Table2026_09_25[[#This Row],[Number of in-person visits provided in reporting year.]:[Number of video/virtual visits provided in reporting year.]])</f>
        <v>2223</v>
      </c>
      <c r="AC802" s="6" t="s">
        <v>8469</v>
      </c>
      <c r="AD802" s="6">
        <v>0</v>
      </c>
      <c r="AE802" s="6">
        <v>0</v>
      </c>
      <c r="AF802" s="6" t="s">
        <v>4682</v>
      </c>
      <c r="AG802" s="6">
        <v>43</v>
      </c>
      <c r="AI802" s="6" t="s">
        <v>7939</v>
      </c>
      <c r="AJ802" s="6" t="s">
        <v>4716</v>
      </c>
      <c r="AK802" s="6" t="s">
        <v>8483</v>
      </c>
      <c r="AL802" s="6" t="s">
        <v>1120</v>
      </c>
      <c r="AQ802" s="6" t="s">
        <v>43</v>
      </c>
      <c r="AX802" s="45"/>
      <c r="AZ802" s="6">
        <v>1</v>
      </c>
      <c r="BA802" s="6">
        <v>0</v>
      </c>
      <c r="BB802" s="45">
        <v>0</v>
      </c>
      <c r="BC802" s="6">
        <v>0</v>
      </c>
      <c r="BD802" s="6">
        <v>0</v>
      </c>
      <c r="BF802" s="6">
        <v>2</v>
      </c>
      <c r="BG802" s="45">
        <v>1</v>
      </c>
      <c r="BH802" s="45">
        <v>0</v>
      </c>
      <c r="BI802" s="6">
        <v>0</v>
      </c>
      <c r="BJ802" s="6">
        <v>0</v>
      </c>
      <c r="BK802" s="6">
        <v>1</v>
      </c>
      <c r="BL802" s="45">
        <v>0</v>
      </c>
      <c r="BM802" s="45">
        <v>0</v>
      </c>
      <c r="BN802" s="6">
        <v>0</v>
      </c>
      <c r="BO802" s="6">
        <v>0</v>
      </c>
      <c r="BP802" s="6">
        <v>1</v>
      </c>
      <c r="BQ802" s="6">
        <v>0</v>
      </c>
      <c r="BR802" s="45">
        <v>1</v>
      </c>
      <c r="BT802" s="45">
        <v>0</v>
      </c>
      <c r="BU802" s="45">
        <v>0</v>
      </c>
      <c r="BX802" s="6">
        <v>0</v>
      </c>
      <c r="BY802" s="6" t="s">
        <v>21</v>
      </c>
      <c r="BZ802" s="6">
        <f t="shared" si="36"/>
        <v>7</v>
      </c>
      <c r="CA802" s="6">
        <f t="shared" si="37"/>
        <v>6</v>
      </c>
      <c r="CC802" s="63" t="s">
        <v>4753</v>
      </c>
      <c r="CD802" s="6" t="s">
        <v>574</v>
      </c>
      <c r="CK802" s="6" t="s">
        <v>5148</v>
      </c>
      <c r="DA802" s="6" t="s">
        <v>575</v>
      </c>
      <c r="DC802" s="6" t="s">
        <v>4434</v>
      </c>
      <c r="DD802" s="6" t="s">
        <v>21</v>
      </c>
      <c r="DF802" s="29">
        <f t="shared" si="38"/>
        <v>0</v>
      </c>
      <c r="DG802" s="6">
        <v>1</v>
      </c>
    </row>
    <row r="803" spans="1:111" ht="16" hidden="1" x14ac:dyDescent="0.2">
      <c r="A803" s="6" t="s">
        <v>663</v>
      </c>
      <c r="B803" s="25"/>
      <c r="C803" s="25"/>
      <c r="F803" s="25"/>
      <c r="G803" s="63" t="s">
        <v>23</v>
      </c>
      <c r="H803" s="6" t="s">
        <v>4929</v>
      </c>
      <c r="L803" s="6" t="s">
        <v>664</v>
      </c>
      <c r="P803" s="6" t="s">
        <v>558</v>
      </c>
      <c r="Q803" s="6" t="s">
        <v>4773</v>
      </c>
      <c r="X803" s="6">
        <v>0</v>
      </c>
      <c r="Y803" s="6">
        <v>1683</v>
      </c>
      <c r="Z803" s="6">
        <v>0</v>
      </c>
      <c r="AA803" s="6">
        <v>0</v>
      </c>
      <c r="AB803" s="6">
        <f>SUM(Table2026_09_25[[#This Row],[Number of in-person visits provided in reporting year.]:[Number of video/virtual visits provided in reporting year.]])</f>
        <v>1683</v>
      </c>
      <c r="AC803" s="6" t="s">
        <v>8469</v>
      </c>
      <c r="AD803" s="6">
        <v>0</v>
      </c>
      <c r="AE803" s="6">
        <v>0</v>
      </c>
      <c r="AF803" s="6" t="s">
        <v>4682</v>
      </c>
      <c r="AG803" s="6">
        <v>0</v>
      </c>
      <c r="AI803" s="6" t="s">
        <v>8083</v>
      </c>
      <c r="AJ803" s="6" t="s">
        <v>149</v>
      </c>
      <c r="AK803" s="6" t="s">
        <v>8483</v>
      </c>
      <c r="AL803" s="6" t="s">
        <v>77</v>
      </c>
      <c r="AQ803" s="6" t="s">
        <v>63</v>
      </c>
      <c r="AX803" s="45"/>
      <c r="AZ803" s="6">
        <v>0</v>
      </c>
      <c r="BA803" s="6">
        <v>0</v>
      </c>
      <c r="BB803" s="45">
        <v>0</v>
      </c>
      <c r="BC803" s="6">
        <v>0.1</v>
      </c>
      <c r="BD803" s="6">
        <v>0</v>
      </c>
      <c r="BF803" s="6">
        <v>0</v>
      </c>
      <c r="BG803" s="45">
        <v>0</v>
      </c>
      <c r="BH803" s="45">
        <v>0</v>
      </c>
      <c r="BI803" s="6">
        <v>0</v>
      </c>
      <c r="BJ803" s="6">
        <v>0</v>
      </c>
      <c r="BK803" s="6">
        <v>0</v>
      </c>
      <c r="BL803" s="45">
        <v>0</v>
      </c>
      <c r="BM803" s="45">
        <v>0</v>
      </c>
      <c r="BN803" s="6">
        <v>0</v>
      </c>
      <c r="BO803" s="6">
        <v>0</v>
      </c>
      <c r="BP803" s="6">
        <v>0</v>
      </c>
      <c r="BQ803" s="6">
        <v>0</v>
      </c>
      <c r="BR803" s="45">
        <v>0</v>
      </c>
      <c r="BT803" s="45">
        <v>0</v>
      </c>
      <c r="BU803" s="45">
        <v>0</v>
      </c>
      <c r="BX803" s="6">
        <v>11</v>
      </c>
      <c r="BY803" s="6" t="s">
        <v>665</v>
      </c>
      <c r="BZ803" s="6">
        <f t="shared" si="36"/>
        <v>0.1</v>
      </c>
      <c r="CA803" s="6">
        <f t="shared" si="37"/>
        <v>11</v>
      </c>
      <c r="CC803" s="63" t="s">
        <v>4687</v>
      </c>
      <c r="CD803" s="6" t="s">
        <v>21</v>
      </c>
      <c r="CK803" s="6" t="s">
        <v>5148</v>
      </c>
      <c r="DA803" s="6" t="s">
        <v>666</v>
      </c>
      <c r="DC803" s="6" t="s">
        <v>4434</v>
      </c>
      <c r="DD803" s="6" t="s">
        <v>229</v>
      </c>
      <c r="DF803" s="29">
        <f t="shared" si="38"/>
        <v>0</v>
      </c>
      <c r="DG803" s="6">
        <v>1</v>
      </c>
    </row>
    <row r="804" spans="1:111" ht="16" hidden="1" x14ac:dyDescent="0.2">
      <c r="A804" s="6" t="s">
        <v>678</v>
      </c>
      <c r="B804" s="25"/>
      <c r="C804" s="25"/>
      <c r="F804" s="25"/>
      <c r="G804" s="63" t="s">
        <v>23</v>
      </c>
      <c r="H804" s="6" t="s">
        <v>7228</v>
      </c>
      <c r="L804" s="6" t="s">
        <v>679</v>
      </c>
      <c r="P804" s="6" t="s">
        <v>558</v>
      </c>
      <c r="Q804" s="6" t="s">
        <v>4773</v>
      </c>
      <c r="X804" s="6">
        <v>367</v>
      </c>
      <c r="Y804" s="6">
        <v>1026</v>
      </c>
      <c r="Z804" s="6">
        <v>0</v>
      </c>
      <c r="AA804" s="6">
        <v>0</v>
      </c>
      <c r="AB804" s="6">
        <f>SUM(Table2026_09_25[[#This Row],[Number of in-person visits provided in reporting year.]:[Number of video/virtual visits provided in reporting year.]])</f>
        <v>1026</v>
      </c>
      <c r="AC804" s="6" t="s">
        <v>8469</v>
      </c>
      <c r="AD804" s="6">
        <v>0</v>
      </c>
      <c r="AE804" s="6">
        <v>0</v>
      </c>
      <c r="AF804" s="6" t="s">
        <v>4682</v>
      </c>
      <c r="AG804" s="6">
        <v>0</v>
      </c>
      <c r="AI804" s="6" t="s">
        <v>680</v>
      </c>
      <c r="AJ804" s="6" t="s">
        <v>43</v>
      </c>
      <c r="AK804" s="6" t="s">
        <v>8483</v>
      </c>
      <c r="AL804" s="6" t="s">
        <v>83</v>
      </c>
      <c r="AQ804" s="6" t="s">
        <v>43</v>
      </c>
      <c r="AX804" s="45"/>
      <c r="AZ804" s="6">
        <v>0</v>
      </c>
      <c r="BA804" s="6">
        <v>0</v>
      </c>
      <c r="BB804" s="45">
        <v>0</v>
      </c>
      <c r="BC804" s="6">
        <v>0</v>
      </c>
      <c r="BD804" s="6">
        <v>1</v>
      </c>
      <c r="BF804" s="6">
        <v>0</v>
      </c>
      <c r="BG804" s="45">
        <v>0</v>
      </c>
      <c r="BH804" s="45">
        <v>0</v>
      </c>
      <c r="BI804" s="6">
        <v>0</v>
      </c>
      <c r="BJ804" s="6">
        <v>0</v>
      </c>
      <c r="BK804" s="6">
        <v>0</v>
      </c>
      <c r="BL804" s="45">
        <v>0</v>
      </c>
      <c r="BM804" s="45">
        <v>0</v>
      </c>
      <c r="BN804" s="6">
        <v>0</v>
      </c>
      <c r="BO804" s="6">
        <v>0</v>
      </c>
      <c r="BP804" s="6">
        <v>0</v>
      </c>
      <c r="BQ804" s="6">
        <v>0</v>
      </c>
      <c r="BR804" s="45">
        <v>0</v>
      </c>
      <c r="BT804" s="45">
        <v>0</v>
      </c>
      <c r="BU804" s="45">
        <v>0</v>
      </c>
      <c r="BX804" s="6">
        <v>2</v>
      </c>
      <c r="BY804" s="6" t="s">
        <v>681</v>
      </c>
      <c r="BZ804" s="6">
        <f t="shared" si="36"/>
        <v>1</v>
      </c>
      <c r="CA804" s="6">
        <f t="shared" si="37"/>
        <v>2</v>
      </c>
      <c r="CC804" s="63" t="s">
        <v>4753</v>
      </c>
      <c r="CD804" s="6" t="s">
        <v>682</v>
      </c>
      <c r="CK804" s="6" t="s">
        <v>5148</v>
      </c>
      <c r="DA804" s="6" t="s">
        <v>21</v>
      </c>
      <c r="DC804" s="6" t="s">
        <v>4434</v>
      </c>
      <c r="DD804" s="6" t="s">
        <v>683</v>
      </c>
      <c r="DF804" s="29">
        <f t="shared" si="38"/>
        <v>0</v>
      </c>
      <c r="DG804" s="6">
        <v>1</v>
      </c>
    </row>
    <row r="805" spans="1:111" ht="16" hidden="1" x14ac:dyDescent="0.2">
      <c r="A805" s="6" t="s">
        <v>689</v>
      </c>
      <c r="B805" s="25"/>
      <c r="C805" s="25"/>
      <c r="F805" s="25"/>
      <c r="G805" s="63" t="s">
        <v>23</v>
      </c>
      <c r="H805" s="6" t="s">
        <v>7974</v>
      </c>
      <c r="L805" s="6" t="s">
        <v>691</v>
      </c>
      <c r="P805" s="6" t="s">
        <v>690</v>
      </c>
      <c r="Q805" s="31" t="s">
        <v>987</v>
      </c>
      <c r="X805" s="6">
        <v>722</v>
      </c>
      <c r="Y805" s="6">
        <v>70</v>
      </c>
      <c r="Z805" s="6">
        <v>0</v>
      </c>
      <c r="AA805" s="6">
        <v>0</v>
      </c>
      <c r="AB805" s="6">
        <f>SUM(Table2026_09_25[[#This Row],[Number of in-person visits provided in reporting year.]:[Number of video/virtual visits provided in reporting year.]])</f>
        <v>70</v>
      </c>
      <c r="AC805" s="6" t="s">
        <v>8469</v>
      </c>
      <c r="AD805" s="6">
        <v>0</v>
      </c>
      <c r="AE805" s="6">
        <v>0</v>
      </c>
      <c r="AF805" s="6" t="s">
        <v>4682</v>
      </c>
      <c r="AG805" s="6">
        <v>0</v>
      </c>
      <c r="AI805" s="6" t="s">
        <v>8084</v>
      </c>
      <c r="AJ805" s="6" t="s">
        <v>7977</v>
      </c>
      <c r="AK805" s="6" t="s">
        <v>8483</v>
      </c>
      <c r="AL805" s="6" t="s">
        <v>693</v>
      </c>
      <c r="AQ805" s="6" t="s">
        <v>1289</v>
      </c>
      <c r="AX805" s="45"/>
      <c r="AZ805" s="6">
        <v>0</v>
      </c>
      <c r="BA805" s="6">
        <v>0</v>
      </c>
      <c r="BB805" s="45">
        <v>0</v>
      </c>
      <c r="BC805" s="6">
        <v>0</v>
      </c>
      <c r="BD805" s="6">
        <v>0.06</v>
      </c>
      <c r="BF805" s="6">
        <v>0</v>
      </c>
      <c r="BG805" s="45">
        <v>0</v>
      </c>
      <c r="BH805" s="45">
        <v>0</v>
      </c>
      <c r="BI805" s="6">
        <v>0</v>
      </c>
      <c r="BJ805" s="6">
        <v>0</v>
      </c>
      <c r="BK805" s="6">
        <v>0</v>
      </c>
      <c r="BL805" s="45">
        <v>0</v>
      </c>
      <c r="BM805" s="45">
        <v>0</v>
      </c>
      <c r="BN805" s="6">
        <v>0</v>
      </c>
      <c r="BO805" s="6">
        <v>0</v>
      </c>
      <c r="BP805" s="6">
        <v>0</v>
      </c>
      <c r="BQ805" s="6">
        <v>0</v>
      </c>
      <c r="BR805" s="45">
        <v>0</v>
      </c>
      <c r="BT805" s="45">
        <v>0</v>
      </c>
      <c r="BU805" s="45">
        <v>0</v>
      </c>
      <c r="BX805" s="6">
        <v>0</v>
      </c>
      <c r="BY805" s="6" t="s">
        <v>21</v>
      </c>
      <c r="BZ805" s="6">
        <f t="shared" si="36"/>
        <v>0.06</v>
      </c>
      <c r="CA805" s="6">
        <f t="shared" si="37"/>
        <v>0</v>
      </c>
      <c r="CC805" s="63" t="s">
        <v>21</v>
      </c>
      <c r="CD805" s="6" t="s">
        <v>694</v>
      </c>
      <c r="CK805" s="6" t="s">
        <v>5148</v>
      </c>
      <c r="DA805" s="6" t="s">
        <v>695</v>
      </c>
      <c r="DC805" s="6" t="s">
        <v>4434</v>
      </c>
      <c r="DD805" s="6" t="s">
        <v>2449</v>
      </c>
      <c r="DF805" s="29">
        <f t="shared" si="38"/>
        <v>0</v>
      </c>
      <c r="DG805" s="6">
        <v>1</v>
      </c>
    </row>
    <row r="806" spans="1:111" ht="16" hidden="1" x14ac:dyDescent="0.2">
      <c r="A806" s="6" t="s">
        <v>696</v>
      </c>
      <c r="B806" s="25"/>
      <c r="C806" s="25"/>
      <c r="F806" s="25"/>
      <c r="G806" s="63" t="s">
        <v>23</v>
      </c>
      <c r="H806" s="6" t="s">
        <v>4714</v>
      </c>
      <c r="L806" s="6" t="s">
        <v>697</v>
      </c>
      <c r="P806" s="6" t="s">
        <v>690</v>
      </c>
      <c r="Q806" s="31" t="s">
        <v>987</v>
      </c>
      <c r="X806" s="6">
        <v>0</v>
      </c>
      <c r="Y806" s="6">
        <v>355</v>
      </c>
      <c r="Z806" s="6">
        <v>0</v>
      </c>
      <c r="AA806" s="6">
        <v>0</v>
      </c>
      <c r="AB806" s="6">
        <f>SUM(Table2026_09_25[[#This Row],[Number of in-person visits provided in reporting year.]:[Number of video/virtual visits provided in reporting year.]])</f>
        <v>355</v>
      </c>
      <c r="AC806" s="6" t="s">
        <v>8469</v>
      </c>
      <c r="AD806" s="6">
        <v>0</v>
      </c>
      <c r="AE806" s="6">
        <v>0</v>
      </c>
      <c r="AG806" s="6">
        <v>0</v>
      </c>
      <c r="AI806" s="6" t="s">
        <v>4715</v>
      </c>
      <c r="AJ806" s="6" t="s">
        <v>4716</v>
      </c>
      <c r="AK806" s="6" t="s">
        <v>8483</v>
      </c>
      <c r="AL806" s="6" t="s">
        <v>247</v>
      </c>
      <c r="AQ806" s="6" t="s">
        <v>43</v>
      </c>
      <c r="AX806" s="45"/>
      <c r="AZ806" s="6">
        <v>0</v>
      </c>
      <c r="BA806" s="6">
        <v>0</v>
      </c>
      <c r="BB806" s="45">
        <v>0</v>
      </c>
      <c r="BC806" s="6">
        <v>0</v>
      </c>
      <c r="BD806" s="6">
        <v>3</v>
      </c>
      <c r="BF806" s="6">
        <v>0</v>
      </c>
      <c r="BG806" s="45">
        <v>1</v>
      </c>
      <c r="BH806" s="45">
        <v>0</v>
      </c>
      <c r="BI806" s="6">
        <v>0</v>
      </c>
      <c r="BJ806" s="6">
        <v>0</v>
      </c>
      <c r="BK806" s="6">
        <v>0</v>
      </c>
      <c r="BL806" s="45">
        <v>0</v>
      </c>
      <c r="BM806" s="45">
        <v>0</v>
      </c>
      <c r="BN806" s="6">
        <v>0</v>
      </c>
      <c r="BO806" s="6">
        <v>0</v>
      </c>
      <c r="BP806" s="6">
        <v>2</v>
      </c>
      <c r="BQ806" s="6">
        <v>0</v>
      </c>
      <c r="BR806" s="45">
        <v>0</v>
      </c>
      <c r="BT806" s="45">
        <v>0</v>
      </c>
      <c r="BU806" s="45">
        <v>0</v>
      </c>
      <c r="BX806" s="6">
        <v>0</v>
      </c>
      <c r="BY806" s="6" t="s">
        <v>21</v>
      </c>
      <c r="BZ806" s="6">
        <f t="shared" si="36"/>
        <v>6</v>
      </c>
      <c r="CA806" s="6">
        <f t="shared" si="37"/>
        <v>3</v>
      </c>
      <c r="CC806" s="63" t="s">
        <v>21</v>
      </c>
      <c r="CD806" s="6" t="s">
        <v>21</v>
      </c>
      <c r="CK806" s="6" t="s">
        <v>5148</v>
      </c>
      <c r="DA806" s="6" t="s">
        <v>698</v>
      </c>
      <c r="DC806" s="6" t="s">
        <v>4434</v>
      </c>
      <c r="DD806" s="6" t="s">
        <v>699</v>
      </c>
      <c r="DF806" s="29">
        <f t="shared" si="38"/>
        <v>0</v>
      </c>
      <c r="DG806" s="6">
        <v>1</v>
      </c>
    </row>
    <row r="807" spans="1:111" ht="16" hidden="1" x14ac:dyDescent="0.2">
      <c r="A807" s="6" t="s">
        <v>700</v>
      </c>
      <c r="B807" s="25"/>
      <c r="C807" s="25"/>
      <c r="F807" s="25"/>
      <c r="G807" s="63" t="s">
        <v>23</v>
      </c>
      <c r="H807" s="6" t="s">
        <v>155</v>
      </c>
      <c r="L807" s="6" t="s">
        <v>690</v>
      </c>
      <c r="P807" s="6" t="s">
        <v>690</v>
      </c>
      <c r="Q807" s="31" t="s">
        <v>987</v>
      </c>
      <c r="X807" s="6">
        <v>261</v>
      </c>
      <c r="Y807" s="6">
        <v>650</v>
      </c>
      <c r="Z807" s="6">
        <v>32</v>
      </c>
      <c r="AA807" s="6">
        <v>0</v>
      </c>
      <c r="AB807" s="6">
        <f>SUM(Table2026_09_25[[#This Row],[Number of in-person visits provided in reporting year.]:[Number of video/virtual visits provided in reporting year.]])</f>
        <v>682</v>
      </c>
      <c r="AC807" s="6" t="s">
        <v>8469</v>
      </c>
      <c r="AD807" s="6">
        <v>0</v>
      </c>
      <c r="AE807" s="6">
        <v>0</v>
      </c>
      <c r="AF807" s="6" t="s">
        <v>4682</v>
      </c>
      <c r="AG807" s="6">
        <v>22</v>
      </c>
      <c r="AI807" s="6" t="s">
        <v>156</v>
      </c>
      <c r="AJ807" s="6" t="s">
        <v>328</v>
      </c>
      <c r="AK807" s="6" t="s">
        <v>8483</v>
      </c>
      <c r="AL807" s="6" t="s">
        <v>157</v>
      </c>
      <c r="AQ807" s="6" t="s">
        <v>1289</v>
      </c>
      <c r="AX807" s="45"/>
      <c r="AZ807" s="6">
        <v>0</v>
      </c>
      <c r="BA807" s="6">
        <v>0</v>
      </c>
      <c r="BB807" s="45">
        <v>0</v>
      </c>
      <c r="BC807" s="6">
        <v>0</v>
      </c>
      <c r="BD807" s="6">
        <v>1.4</v>
      </c>
      <c r="BF807" s="6">
        <v>0</v>
      </c>
      <c r="BG807" s="45">
        <v>0</v>
      </c>
      <c r="BH807" s="45">
        <v>0</v>
      </c>
      <c r="BI807" s="6">
        <v>0</v>
      </c>
      <c r="BJ807" s="6">
        <v>0</v>
      </c>
      <c r="BK807" s="6">
        <v>0</v>
      </c>
      <c r="BL807" s="45">
        <v>0</v>
      </c>
      <c r="BM807" s="45">
        <v>0</v>
      </c>
      <c r="BN807" s="6">
        <v>0</v>
      </c>
      <c r="BO807" s="6">
        <v>0</v>
      </c>
      <c r="BP807" s="6">
        <v>0</v>
      </c>
      <c r="BQ807" s="6">
        <v>0</v>
      </c>
      <c r="BR807" s="45">
        <v>0</v>
      </c>
      <c r="BT807" s="45">
        <v>0</v>
      </c>
      <c r="BU807" s="45">
        <v>0</v>
      </c>
      <c r="BX807" s="6">
        <v>0</v>
      </c>
      <c r="BY807" s="6" t="s">
        <v>21</v>
      </c>
      <c r="BZ807" s="6">
        <f t="shared" si="36"/>
        <v>1.4</v>
      </c>
      <c r="CA807" s="6">
        <f t="shared" si="37"/>
        <v>0</v>
      </c>
      <c r="CC807" s="63" t="s">
        <v>4687</v>
      </c>
      <c r="CD807" s="6" t="s">
        <v>701</v>
      </c>
      <c r="CK807" s="6" t="s">
        <v>5148</v>
      </c>
      <c r="DA807" s="6" t="s">
        <v>702</v>
      </c>
      <c r="DC807" s="6" t="s">
        <v>4434</v>
      </c>
      <c r="DD807" s="6" t="s">
        <v>2449</v>
      </c>
      <c r="DF807" s="29">
        <f t="shared" si="38"/>
        <v>0</v>
      </c>
      <c r="DG807" s="6">
        <v>1</v>
      </c>
    </row>
    <row r="808" spans="1:111" ht="16" hidden="1" x14ac:dyDescent="0.2">
      <c r="A808" s="6" t="s">
        <v>723</v>
      </c>
      <c r="B808" s="25"/>
      <c r="C808" s="25"/>
      <c r="F808" s="25"/>
      <c r="G808" s="63" t="s">
        <v>23</v>
      </c>
      <c r="H808" s="6" t="s">
        <v>5162</v>
      </c>
      <c r="L808" s="6" t="s">
        <v>724</v>
      </c>
      <c r="P808" s="6" t="s">
        <v>704</v>
      </c>
      <c r="Q808" s="6" t="s">
        <v>4773</v>
      </c>
      <c r="X808" s="6">
        <v>639</v>
      </c>
      <c r="Y808" s="6">
        <v>2863</v>
      </c>
      <c r="Z808" s="6">
        <v>0</v>
      </c>
      <c r="AA808" s="6">
        <v>0</v>
      </c>
      <c r="AB808" s="6">
        <f>SUM(Table2026_09_25[[#This Row],[Number of in-person visits provided in reporting year.]:[Number of video/virtual visits provided in reporting year.]])</f>
        <v>2863</v>
      </c>
      <c r="AC808" s="6" t="s">
        <v>8469</v>
      </c>
      <c r="AD808" s="6">
        <v>0</v>
      </c>
      <c r="AE808" s="6">
        <v>0</v>
      </c>
      <c r="AF808" s="6" t="s">
        <v>4682</v>
      </c>
      <c r="AG808" s="6">
        <v>113.2</v>
      </c>
      <c r="AI808" s="6" t="s">
        <v>8077</v>
      </c>
      <c r="AJ808" s="6" t="s">
        <v>512</v>
      </c>
      <c r="AK808" s="6" t="s">
        <v>8483</v>
      </c>
      <c r="AL808" s="6" t="s">
        <v>127</v>
      </c>
      <c r="AQ808" s="6" t="s">
        <v>544</v>
      </c>
      <c r="AX808" s="45"/>
      <c r="AZ808" s="6">
        <v>0.35</v>
      </c>
      <c r="BA808" s="6">
        <v>0</v>
      </c>
      <c r="BB808" s="45">
        <v>0</v>
      </c>
      <c r="BC808" s="6">
        <v>0</v>
      </c>
      <c r="BD808" s="6">
        <v>0.4</v>
      </c>
      <c r="BF808" s="6">
        <v>0</v>
      </c>
      <c r="BG808" s="45">
        <v>0.3</v>
      </c>
      <c r="BH808" s="45">
        <v>0</v>
      </c>
      <c r="BI808" s="6">
        <v>0</v>
      </c>
      <c r="BJ808" s="6">
        <v>0</v>
      </c>
      <c r="BK808" s="6">
        <v>0</v>
      </c>
      <c r="BL808" s="45">
        <v>0</v>
      </c>
      <c r="BM808" s="45">
        <v>0</v>
      </c>
      <c r="BN808" s="6">
        <v>0</v>
      </c>
      <c r="BO808" s="6">
        <v>0</v>
      </c>
      <c r="BP808" s="6">
        <v>0.3</v>
      </c>
      <c r="BQ808" s="6">
        <v>0</v>
      </c>
      <c r="BR808" s="45">
        <v>0</v>
      </c>
      <c r="BT808" s="45">
        <v>0</v>
      </c>
      <c r="BU808" s="45">
        <v>0</v>
      </c>
      <c r="BX808" s="6">
        <v>0</v>
      </c>
      <c r="BY808" s="6" t="s">
        <v>21</v>
      </c>
      <c r="BZ808" s="6">
        <f t="shared" si="36"/>
        <v>1.35</v>
      </c>
      <c r="CA808" s="6">
        <f t="shared" si="37"/>
        <v>0.6</v>
      </c>
      <c r="CC808" s="63" t="s">
        <v>4753</v>
      </c>
      <c r="CD808" s="6" t="s">
        <v>725</v>
      </c>
      <c r="CK808" s="6" t="s">
        <v>5148</v>
      </c>
      <c r="DA808" s="6" t="s">
        <v>600</v>
      </c>
      <c r="DC808" s="6" t="s">
        <v>4434</v>
      </c>
      <c r="DD808" s="6" t="s">
        <v>131</v>
      </c>
      <c r="DF808" s="29">
        <f t="shared" si="38"/>
        <v>0</v>
      </c>
      <c r="DG808" s="6">
        <v>1</v>
      </c>
    </row>
    <row r="809" spans="1:111" ht="16" hidden="1" x14ac:dyDescent="0.2">
      <c r="A809" s="6" t="s">
        <v>721</v>
      </c>
      <c r="B809" s="25"/>
      <c r="C809" s="25"/>
      <c r="F809" s="25"/>
      <c r="G809" s="63" t="s">
        <v>23</v>
      </c>
      <c r="H809" s="6" t="s">
        <v>5195</v>
      </c>
      <c r="L809" s="6" t="s">
        <v>95</v>
      </c>
      <c r="P809" s="6" t="s">
        <v>704</v>
      </c>
      <c r="Q809" s="6" t="s">
        <v>4773</v>
      </c>
      <c r="X809" s="6">
        <v>0</v>
      </c>
      <c r="Y809" s="6">
        <v>48</v>
      </c>
      <c r="Z809" s="6">
        <v>0</v>
      </c>
      <c r="AA809" s="6">
        <v>0</v>
      </c>
      <c r="AB809" s="6">
        <f>SUM(Table2026_09_25[[#This Row],[Number of in-person visits provided in reporting year.]:[Number of video/virtual visits provided in reporting year.]])</f>
        <v>48</v>
      </c>
      <c r="AC809" s="6" t="s">
        <v>8469</v>
      </c>
      <c r="AD809" s="6">
        <v>0</v>
      </c>
      <c r="AE809" s="6">
        <v>0</v>
      </c>
      <c r="AF809" s="6" t="s">
        <v>4682</v>
      </c>
      <c r="AG809" s="6">
        <v>0</v>
      </c>
      <c r="AI809" s="6" t="s">
        <v>8085</v>
      </c>
      <c r="AJ809" s="6" t="s">
        <v>5199</v>
      </c>
      <c r="AK809" s="6" t="s">
        <v>8483</v>
      </c>
      <c r="AL809" s="6" t="s">
        <v>96</v>
      </c>
      <c r="AQ809" s="6" t="s">
        <v>544</v>
      </c>
      <c r="AX809" s="45"/>
      <c r="AZ809" s="6">
        <v>0</v>
      </c>
      <c r="BA809" s="6">
        <v>0</v>
      </c>
      <c r="BB809" s="45">
        <v>0</v>
      </c>
      <c r="BC809" s="6">
        <v>0</v>
      </c>
      <c r="BD809" s="6">
        <v>0.02</v>
      </c>
      <c r="BF809" s="6">
        <v>0</v>
      </c>
      <c r="BG809" s="45">
        <v>0</v>
      </c>
      <c r="BH809" s="45">
        <v>0</v>
      </c>
      <c r="BI809" s="6">
        <v>0</v>
      </c>
      <c r="BJ809" s="6">
        <v>0</v>
      </c>
      <c r="BK809" s="6">
        <v>0</v>
      </c>
      <c r="BL809" s="45">
        <v>0</v>
      </c>
      <c r="BM809" s="45">
        <v>0</v>
      </c>
      <c r="BN809" s="6">
        <v>0</v>
      </c>
      <c r="BO809" s="6">
        <v>0</v>
      </c>
      <c r="BP809" s="6">
        <v>0</v>
      </c>
      <c r="BQ809" s="6">
        <v>0</v>
      </c>
      <c r="BR809" s="45">
        <v>0</v>
      </c>
      <c r="BT809" s="45">
        <v>0</v>
      </c>
      <c r="BU809" s="45">
        <v>0</v>
      </c>
      <c r="BX809" s="6">
        <v>0</v>
      </c>
      <c r="BY809" s="6" t="s">
        <v>21</v>
      </c>
      <c r="BZ809" s="6">
        <f t="shared" si="36"/>
        <v>0.02</v>
      </c>
      <c r="CA809" s="6">
        <f t="shared" si="37"/>
        <v>0</v>
      </c>
      <c r="CC809" s="63" t="s">
        <v>21</v>
      </c>
      <c r="CD809" s="6" t="s">
        <v>97</v>
      </c>
      <c r="CK809" s="6" t="s">
        <v>5148</v>
      </c>
      <c r="DA809" s="6" t="s">
        <v>722</v>
      </c>
      <c r="DC809" s="6" t="s">
        <v>4434</v>
      </c>
      <c r="DD809" s="6" t="s">
        <v>99</v>
      </c>
      <c r="DF809" s="29">
        <f t="shared" si="38"/>
        <v>0</v>
      </c>
      <c r="DG809" s="6">
        <v>1</v>
      </c>
    </row>
    <row r="810" spans="1:111" ht="16" hidden="1" x14ac:dyDescent="0.2">
      <c r="A810" s="6" t="s">
        <v>739</v>
      </c>
      <c r="B810" s="25"/>
      <c r="C810" s="25"/>
      <c r="F810" s="25"/>
      <c r="G810" s="63" t="s">
        <v>23</v>
      </c>
      <c r="H810" s="6" t="s">
        <v>5627</v>
      </c>
      <c r="L810" s="6" t="s">
        <v>740</v>
      </c>
      <c r="P810" s="6" t="s">
        <v>704</v>
      </c>
      <c r="Q810" s="6" t="s">
        <v>4773</v>
      </c>
      <c r="X810" s="6">
        <v>321</v>
      </c>
      <c r="Y810" s="6">
        <v>2348</v>
      </c>
      <c r="Z810" s="6">
        <v>55</v>
      </c>
      <c r="AA810" s="6">
        <v>0</v>
      </c>
      <c r="AB810" s="6">
        <f>SUM(Table2026_09_25[[#This Row],[Number of in-person visits provided in reporting year.]:[Number of video/virtual visits provided in reporting year.]])</f>
        <v>2403</v>
      </c>
      <c r="AC810" s="6" t="s">
        <v>8469</v>
      </c>
      <c r="AD810" s="6">
        <v>0</v>
      </c>
      <c r="AE810" s="6">
        <v>0</v>
      </c>
      <c r="AF810" s="6" t="s">
        <v>4682</v>
      </c>
      <c r="AG810" s="6">
        <v>98</v>
      </c>
      <c r="AI810" s="6" t="s">
        <v>8041</v>
      </c>
      <c r="AJ810" s="6" t="s">
        <v>43</v>
      </c>
      <c r="AK810" s="6" t="s">
        <v>8483</v>
      </c>
      <c r="AL810" s="6" t="s">
        <v>2830</v>
      </c>
      <c r="AQ810" s="6" t="s">
        <v>43</v>
      </c>
      <c r="AX810" s="45"/>
      <c r="AZ810" s="6">
        <v>0</v>
      </c>
      <c r="BA810" s="6">
        <v>0</v>
      </c>
      <c r="BB810" s="45">
        <v>0</v>
      </c>
      <c r="BC810" s="6">
        <v>0</v>
      </c>
      <c r="BD810" s="6">
        <v>0.9</v>
      </c>
      <c r="BF810" s="6">
        <v>0</v>
      </c>
      <c r="BG810" s="45">
        <v>0</v>
      </c>
      <c r="BH810" s="45">
        <v>0</v>
      </c>
      <c r="BI810" s="6">
        <v>0</v>
      </c>
      <c r="BJ810" s="6">
        <v>0</v>
      </c>
      <c r="BK810" s="6">
        <v>0</v>
      </c>
      <c r="BL810" s="45">
        <v>0</v>
      </c>
      <c r="BM810" s="45">
        <v>0</v>
      </c>
      <c r="BN810" s="6">
        <v>0</v>
      </c>
      <c r="BO810" s="6">
        <v>0</v>
      </c>
      <c r="BP810" s="6">
        <v>0</v>
      </c>
      <c r="BQ810" s="6">
        <v>0</v>
      </c>
      <c r="BR810" s="45">
        <v>0</v>
      </c>
      <c r="BT810" s="45">
        <v>0</v>
      </c>
      <c r="BU810" s="45">
        <v>0</v>
      </c>
      <c r="BX810" s="6">
        <v>0</v>
      </c>
      <c r="BY810" s="6" t="s">
        <v>741</v>
      </c>
      <c r="BZ810" s="6">
        <f t="shared" si="36"/>
        <v>0.9</v>
      </c>
      <c r="CA810" s="6">
        <f t="shared" si="37"/>
        <v>0</v>
      </c>
      <c r="CC810" s="63" t="s">
        <v>4687</v>
      </c>
      <c r="CD810" s="6" t="s">
        <v>742</v>
      </c>
      <c r="CK810" s="6" t="s">
        <v>5148</v>
      </c>
      <c r="DA810" s="6" t="s">
        <v>743</v>
      </c>
      <c r="DC810" s="6" t="s">
        <v>4434</v>
      </c>
      <c r="DD810" s="6" t="s">
        <v>304</v>
      </c>
      <c r="DF810" s="29">
        <f t="shared" si="38"/>
        <v>0</v>
      </c>
      <c r="DG810" s="6">
        <v>1</v>
      </c>
    </row>
    <row r="811" spans="1:111" ht="16" hidden="1" x14ac:dyDescent="0.2">
      <c r="A811" s="6" t="s">
        <v>734</v>
      </c>
      <c r="B811" s="25"/>
      <c r="C811" s="25"/>
      <c r="F811" s="25"/>
      <c r="G811" s="63" t="s">
        <v>23</v>
      </c>
      <c r="H811" s="6" t="s">
        <v>8086</v>
      </c>
      <c r="L811" s="6" t="s">
        <v>735</v>
      </c>
      <c r="P811" s="6" t="s">
        <v>704</v>
      </c>
      <c r="Q811" s="6" t="s">
        <v>4773</v>
      </c>
      <c r="X811" s="6">
        <v>174</v>
      </c>
      <c r="Y811" s="6">
        <v>533</v>
      </c>
      <c r="Z811" s="6">
        <v>0</v>
      </c>
      <c r="AA811" s="6">
        <v>0</v>
      </c>
      <c r="AB811" s="6">
        <f>SUM(Table2026_09_25[[#This Row],[Number of in-person visits provided in reporting year.]:[Number of video/virtual visits provided in reporting year.]])</f>
        <v>533</v>
      </c>
      <c r="AC811" s="6" t="s">
        <v>8469</v>
      </c>
      <c r="AD811" s="6">
        <v>0</v>
      </c>
      <c r="AE811" s="6">
        <v>0</v>
      </c>
      <c r="AF811" s="6" t="s">
        <v>4682</v>
      </c>
      <c r="AG811" s="6">
        <v>0</v>
      </c>
      <c r="AI811" s="6" t="s">
        <v>8087</v>
      </c>
      <c r="AJ811" s="6" t="s">
        <v>5575</v>
      </c>
      <c r="AK811" s="6" t="s">
        <v>8483</v>
      </c>
      <c r="AL811" s="6" t="s">
        <v>736</v>
      </c>
      <c r="AQ811" s="6" t="s">
        <v>544</v>
      </c>
      <c r="AX811" s="45"/>
      <c r="AZ811" s="6">
        <v>0</v>
      </c>
      <c r="BA811" s="6">
        <v>0</v>
      </c>
      <c r="BB811" s="45">
        <v>0</v>
      </c>
      <c r="BC811" s="6">
        <v>0.18</v>
      </c>
      <c r="BD811" s="6">
        <v>0.09</v>
      </c>
      <c r="BF811" s="6">
        <v>1</v>
      </c>
      <c r="BG811" s="45">
        <v>0</v>
      </c>
      <c r="BH811" s="45">
        <v>0</v>
      </c>
      <c r="BI811" s="6">
        <v>0</v>
      </c>
      <c r="BJ811" s="6">
        <v>0</v>
      </c>
      <c r="BK811" s="6">
        <v>0</v>
      </c>
      <c r="BL811" s="45">
        <v>0</v>
      </c>
      <c r="BM811" s="45">
        <v>0</v>
      </c>
      <c r="BN811" s="6">
        <v>0</v>
      </c>
      <c r="BO811" s="6">
        <v>0</v>
      </c>
      <c r="BP811" s="6">
        <v>0</v>
      </c>
      <c r="BQ811" s="6">
        <v>0</v>
      </c>
      <c r="BR811" s="45">
        <v>0</v>
      </c>
      <c r="BT811" s="45">
        <v>0</v>
      </c>
      <c r="BU811" s="45">
        <v>0</v>
      </c>
      <c r="BX811" s="6">
        <v>0</v>
      </c>
      <c r="BY811" s="6" t="s">
        <v>21</v>
      </c>
      <c r="BZ811" s="6">
        <f t="shared" si="36"/>
        <v>1.27</v>
      </c>
      <c r="CA811" s="6">
        <f t="shared" si="37"/>
        <v>1</v>
      </c>
      <c r="CC811" s="63" t="s">
        <v>4687</v>
      </c>
      <c r="CD811" s="6" t="s">
        <v>737</v>
      </c>
      <c r="CK811" s="6" t="s">
        <v>5148</v>
      </c>
      <c r="DA811" s="6" t="s">
        <v>738</v>
      </c>
      <c r="DC811" s="6" t="s">
        <v>4434</v>
      </c>
      <c r="DD811" s="6" t="s">
        <v>485</v>
      </c>
      <c r="DF811" s="29">
        <f t="shared" si="38"/>
        <v>0</v>
      </c>
      <c r="DG811" s="6">
        <v>1</v>
      </c>
    </row>
    <row r="812" spans="1:111" ht="16" hidden="1" x14ac:dyDescent="0.2">
      <c r="A812" s="6" t="s">
        <v>744</v>
      </c>
      <c r="B812" s="25"/>
      <c r="C812" s="25"/>
      <c r="F812" s="25"/>
      <c r="G812" s="63" t="s">
        <v>23</v>
      </c>
      <c r="H812" s="6" t="s">
        <v>746</v>
      </c>
      <c r="L812" s="6" t="s">
        <v>745</v>
      </c>
      <c r="P812" s="6" t="s">
        <v>704</v>
      </c>
      <c r="Q812" s="6" t="s">
        <v>4773</v>
      </c>
      <c r="X812" s="6">
        <v>295</v>
      </c>
      <c r="Y812" s="6">
        <v>693</v>
      </c>
      <c r="Z812" s="6">
        <v>220</v>
      </c>
      <c r="AA812" s="6">
        <v>31</v>
      </c>
      <c r="AB812" s="6">
        <f>SUM(Table2026_09_25[[#This Row],[Number of in-person visits provided in reporting year.]:[Number of video/virtual visits provided in reporting year.]])</f>
        <v>944</v>
      </c>
      <c r="AC812" s="6" t="s">
        <v>8469</v>
      </c>
      <c r="AD812" s="6">
        <v>0</v>
      </c>
      <c r="AE812" s="6">
        <v>0</v>
      </c>
      <c r="AF812" s="6" t="s">
        <v>4682</v>
      </c>
      <c r="AG812" s="6">
        <v>34</v>
      </c>
      <c r="AI812" s="6" t="s">
        <v>7545</v>
      </c>
      <c r="AJ812" s="6" t="s">
        <v>6639</v>
      </c>
      <c r="AK812" s="6" t="s">
        <v>8483</v>
      </c>
      <c r="AL812" s="6" t="s">
        <v>747</v>
      </c>
      <c r="AQ812" s="6" t="s">
        <v>63</v>
      </c>
      <c r="AX812" s="45"/>
      <c r="AZ812" s="6">
        <v>0</v>
      </c>
      <c r="BA812" s="6">
        <v>0</v>
      </c>
      <c r="BB812" s="45">
        <v>0</v>
      </c>
      <c r="BC812" s="6">
        <v>0</v>
      </c>
      <c r="BD812" s="6">
        <v>0</v>
      </c>
      <c r="BF812" s="6">
        <v>0</v>
      </c>
      <c r="BG812" s="45">
        <v>0</v>
      </c>
      <c r="BH812" s="45">
        <v>0</v>
      </c>
      <c r="BI812" s="6">
        <v>0</v>
      </c>
      <c r="BJ812" s="6">
        <v>0</v>
      </c>
      <c r="BK812" s="6">
        <v>0</v>
      </c>
      <c r="BL812" s="45">
        <v>0</v>
      </c>
      <c r="BM812" s="45">
        <v>0</v>
      </c>
      <c r="BN812" s="6">
        <v>0</v>
      </c>
      <c r="BO812" s="6">
        <v>0</v>
      </c>
      <c r="BP812" s="6">
        <v>1</v>
      </c>
      <c r="BQ812" s="6">
        <v>0</v>
      </c>
      <c r="BR812" s="45">
        <v>1</v>
      </c>
      <c r="BT812" s="45">
        <v>0</v>
      </c>
      <c r="BU812" s="45">
        <v>0</v>
      </c>
      <c r="BX812" s="6">
        <v>0</v>
      </c>
      <c r="BY812" s="6" t="s">
        <v>21</v>
      </c>
      <c r="BZ812" s="6">
        <f t="shared" si="36"/>
        <v>2</v>
      </c>
      <c r="CA812" s="6">
        <f t="shared" si="37"/>
        <v>2</v>
      </c>
      <c r="CC812" s="63" t="s">
        <v>4753</v>
      </c>
      <c r="CD812" s="6" t="s">
        <v>748</v>
      </c>
      <c r="CK812" s="6" t="s">
        <v>5148</v>
      </c>
      <c r="DA812" s="6" t="s">
        <v>749</v>
      </c>
      <c r="DC812" s="6" t="s">
        <v>4434</v>
      </c>
      <c r="DD812" s="6" t="s">
        <v>750</v>
      </c>
      <c r="DF812" s="29">
        <f t="shared" si="38"/>
        <v>0</v>
      </c>
      <c r="DG812" s="6">
        <v>1</v>
      </c>
    </row>
    <row r="813" spans="1:111" ht="16" hidden="1" x14ac:dyDescent="0.2">
      <c r="A813" s="6" t="s">
        <v>707</v>
      </c>
      <c r="B813" s="25"/>
      <c r="C813" s="25"/>
      <c r="F813" s="25"/>
      <c r="G813" s="63" t="s">
        <v>23</v>
      </c>
      <c r="H813" s="6" t="s">
        <v>4827</v>
      </c>
      <c r="L813" s="6" t="s">
        <v>708</v>
      </c>
      <c r="P813" s="6" t="s">
        <v>704</v>
      </c>
      <c r="Q813" s="6" t="s">
        <v>4773</v>
      </c>
      <c r="X813" s="6">
        <v>0</v>
      </c>
      <c r="Y813" s="6">
        <v>72</v>
      </c>
      <c r="Z813" s="6">
        <v>0</v>
      </c>
      <c r="AA813" s="6">
        <v>0</v>
      </c>
      <c r="AB813" s="6">
        <f>SUM(Table2026_09_25[[#This Row],[Number of in-person visits provided in reporting year.]:[Number of video/virtual visits provided in reporting year.]])</f>
        <v>72</v>
      </c>
      <c r="AC813" s="6" t="s">
        <v>8469</v>
      </c>
      <c r="AD813" s="6">
        <v>0</v>
      </c>
      <c r="AE813" s="6">
        <v>0</v>
      </c>
      <c r="AG813" s="6">
        <v>0</v>
      </c>
      <c r="AI813" s="6" t="s">
        <v>8088</v>
      </c>
      <c r="AJ813" s="6" t="s">
        <v>34</v>
      </c>
      <c r="AK813" s="6" t="s">
        <v>8483</v>
      </c>
      <c r="AL813" s="6" t="s">
        <v>710</v>
      </c>
      <c r="AQ813" s="6" t="s">
        <v>544</v>
      </c>
      <c r="AX813" s="45"/>
      <c r="AZ813" s="6">
        <v>0</v>
      </c>
      <c r="BA813" s="6">
        <v>0</v>
      </c>
      <c r="BB813" s="45">
        <v>0</v>
      </c>
      <c r="BC813" s="6">
        <v>0</v>
      </c>
      <c r="BD813" s="6">
        <v>0.2</v>
      </c>
      <c r="BF813" s="6">
        <v>0</v>
      </c>
      <c r="BG813" s="45">
        <v>0</v>
      </c>
      <c r="BH813" s="45">
        <v>0</v>
      </c>
      <c r="BI813" s="6">
        <v>0</v>
      </c>
      <c r="BJ813" s="6">
        <v>0</v>
      </c>
      <c r="BK813" s="6">
        <v>0</v>
      </c>
      <c r="BL813" s="45">
        <v>0</v>
      </c>
      <c r="BM813" s="45">
        <v>0</v>
      </c>
      <c r="BN813" s="6">
        <v>0</v>
      </c>
      <c r="BO813" s="6">
        <v>0</v>
      </c>
      <c r="BP813" s="6">
        <v>0.6</v>
      </c>
      <c r="BQ813" s="6">
        <v>0</v>
      </c>
      <c r="BR813" s="45">
        <v>0</v>
      </c>
      <c r="BT813" s="45">
        <v>0</v>
      </c>
      <c r="BU813" s="45">
        <v>0</v>
      </c>
      <c r="BX813" s="6">
        <v>0</v>
      </c>
      <c r="BY813" s="6" t="s">
        <v>21</v>
      </c>
      <c r="BZ813" s="6">
        <f t="shared" si="36"/>
        <v>0.8</v>
      </c>
      <c r="CA813" s="6">
        <f t="shared" si="37"/>
        <v>0.6</v>
      </c>
      <c r="CC813" s="63" t="s">
        <v>4753</v>
      </c>
      <c r="CD813" s="6" t="s">
        <v>21</v>
      </c>
      <c r="CK813" s="6" t="s">
        <v>5148</v>
      </c>
      <c r="DA813" s="6" t="s">
        <v>711</v>
      </c>
      <c r="DC813" s="6" t="s">
        <v>4434</v>
      </c>
      <c r="DD813" s="6" t="s">
        <v>712</v>
      </c>
      <c r="DF813" s="29">
        <f t="shared" si="38"/>
        <v>0</v>
      </c>
      <c r="DG813" s="6">
        <v>1</v>
      </c>
    </row>
    <row r="814" spans="1:111" ht="16" hidden="1" x14ac:dyDescent="0.2">
      <c r="A814" s="6" t="s">
        <v>767</v>
      </c>
      <c r="B814" s="25"/>
      <c r="C814" s="25"/>
      <c r="F814" s="25"/>
      <c r="G814" s="63" t="s">
        <v>23</v>
      </c>
      <c r="H814" s="6" t="s">
        <v>7482</v>
      </c>
      <c r="L814" s="6" t="s">
        <v>760</v>
      </c>
      <c r="P814" s="6" t="s">
        <v>704</v>
      </c>
      <c r="Q814" s="6" t="s">
        <v>4773</v>
      </c>
      <c r="X814" s="6">
        <v>278</v>
      </c>
      <c r="Y814" s="6">
        <v>1186</v>
      </c>
      <c r="Z814" s="6">
        <v>110</v>
      </c>
      <c r="AA814" s="6">
        <v>1</v>
      </c>
      <c r="AB814" s="6">
        <f>SUM(Table2026_09_25[[#This Row],[Number of in-person visits provided in reporting year.]:[Number of video/virtual visits provided in reporting year.]])</f>
        <v>1297</v>
      </c>
      <c r="AC814" s="6" t="s">
        <v>8469</v>
      </c>
      <c r="AD814" s="6">
        <v>0</v>
      </c>
      <c r="AE814" s="6">
        <v>0</v>
      </c>
      <c r="AF814" s="6" t="s">
        <v>4682</v>
      </c>
      <c r="AG814" s="6">
        <v>61</v>
      </c>
      <c r="AI814" s="6" t="s">
        <v>8089</v>
      </c>
      <c r="AJ814" s="6" t="s">
        <v>512</v>
      </c>
      <c r="AK814" s="6" t="s">
        <v>8483</v>
      </c>
      <c r="AL814" s="6" t="s">
        <v>762</v>
      </c>
      <c r="AQ814" s="6" t="s">
        <v>544</v>
      </c>
      <c r="AX814" s="45"/>
      <c r="AZ814" s="6">
        <v>1.1000000000000001</v>
      </c>
      <c r="BA814" s="6">
        <v>0</v>
      </c>
      <c r="BB814" s="45">
        <v>0</v>
      </c>
      <c r="BC814" s="6">
        <v>0</v>
      </c>
      <c r="BD814" s="6">
        <v>1</v>
      </c>
      <c r="BF814" s="6">
        <v>0</v>
      </c>
      <c r="BG814" s="45">
        <v>0</v>
      </c>
      <c r="BH814" s="45">
        <v>0</v>
      </c>
      <c r="BI814" s="6">
        <v>0</v>
      </c>
      <c r="BJ814" s="6">
        <v>0</v>
      </c>
      <c r="BK814" s="6">
        <v>0</v>
      </c>
      <c r="BL814" s="45">
        <v>0</v>
      </c>
      <c r="BM814" s="45">
        <v>0</v>
      </c>
      <c r="BN814" s="6">
        <v>0</v>
      </c>
      <c r="BO814" s="6">
        <v>0</v>
      </c>
      <c r="BP814" s="6">
        <v>2.6</v>
      </c>
      <c r="BQ814" s="6">
        <v>0</v>
      </c>
      <c r="BR814" s="45">
        <v>1</v>
      </c>
      <c r="BT814" s="45">
        <v>0</v>
      </c>
      <c r="BU814" s="45">
        <v>0</v>
      </c>
      <c r="BX814" s="6">
        <v>1.5</v>
      </c>
      <c r="BY814" s="6" t="s">
        <v>763</v>
      </c>
      <c r="BZ814" s="6">
        <f t="shared" si="36"/>
        <v>5.7</v>
      </c>
      <c r="CA814" s="6">
        <f t="shared" si="37"/>
        <v>5.0999999999999996</v>
      </c>
      <c r="CC814" s="63" t="s">
        <v>4753</v>
      </c>
      <c r="CD814" s="6" t="s">
        <v>764</v>
      </c>
      <c r="CK814" s="6" t="s">
        <v>5148</v>
      </c>
      <c r="DA814" s="6" t="s">
        <v>765</v>
      </c>
      <c r="DC814" s="6" t="s">
        <v>4434</v>
      </c>
      <c r="DD814" s="6" t="s">
        <v>768</v>
      </c>
      <c r="DF814" s="29">
        <f t="shared" si="38"/>
        <v>0</v>
      </c>
      <c r="DG814" s="6">
        <v>1</v>
      </c>
    </row>
    <row r="815" spans="1:111" ht="16" hidden="1" x14ac:dyDescent="0.2">
      <c r="A815" s="6" t="s">
        <v>726</v>
      </c>
      <c r="B815" s="25"/>
      <c r="C815" s="25"/>
      <c r="F815" s="25"/>
      <c r="G815" s="63" t="s">
        <v>23</v>
      </c>
      <c r="H815" s="6" t="s">
        <v>5215</v>
      </c>
      <c r="L815" s="6" t="s">
        <v>727</v>
      </c>
      <c r="P815" s="6" t="s">
        <v>704</v>
      </c>
      <c r="Q815" s="6" t="s">
        <v>4773</v>
      </c>
      <c r="X815" s="6">
        <v>654</v>
      </c>
      <c r="Y815" s="6">
        <v>1564</v>
      </c>
      <c r="Z815" s="6">
        <v>0</v>
      </c>
      <c r="AA815" s="6">
        <v>0</v>
      </c>
      <c r="AB815" s="6">
        <f>SUM(Table2026_09_25[[#This Row],[Number of in-person visits provided in reporting year.]:[Number of video/virtual visits provided in reporting year.]])</f>
        <v>1564</v>
      </c>
      <c r="AC815" s="6" t="s">
        <v>8469</v>
      </c>
      <c r="AD815" s="6">
        <v>0</v>
      </c>
      <c r="AE815" s="6">
        <v>0</v>
      </c>
      <c r="AF815" s="6" t="s">
        <v>4682</v>
      </c>
      <c r="AG815" s="6">
        <v>0</v>
      </c>
      <c r="AI815" s="6" t="s">
        <v>8080</v>
      </c>
      <c r="AJ815" s="6" t="s">
        <v>43</v>
      </c>
      <c r="AK815" s="6" t="s">
        <v>8483</v>
      </c>
      <c r="AL815" s="6" t="s">
        <v>42</v>
      </c>
      <c r="AQ815" s="6" t="s">
        <v>43</v>
      </c>
      <c r="AX815" s="45"/>
      <c r="AZ815" s="6">
        <v>0</v>
      </c>
      <c r="BA815" s="6">
        <v>0</v>
      </c>
      <c r="BB815" s="45">
        <v>0</v>
      </c>
      <c r="BC815" s="6">
        <v>0</v>
      </c>
      <c r="BD815" s="6">
        <v>2</v>
      </c>
      <c r="BF815" s="6">
        <v>0</v>
      </c>
      <c r="BG815" s="45">
        <v>0</v>
      </c>
      <c r="BH815" s="45">
        <v>0</v>
      </c>
      <c r="BI815" s="6">
        <v>0</v>
      </c>
      <c r="BJ815" s="6">
        <v>0</v>
      </c>
      <c r="BK815" s="6">
        <v>0</v>
      </c>
      <c r="BL815" s="45">
        <v>0</v>
      </c>
      <c r="BM815" s="45">
        <v>0</v>
      </c>
      <c r="BN815" s="6">
        <v>0</v>
      </c>
      <c r="BO815" s="6">
        <v>0</v>
      </c>
      <c r="BP815" s="6">
        <v>0</v>
      </c>
      <c r="BQ815" s="6">
        <v>0</v>
      </c>
      <c r="BR815" s="45">
        <v>0</v>
      </c>
      <c r="BT815" s="45">
        <v>0</v>
      </c>
      <c r="BU815" s="45">
        <v>0</v>
      </c>
      <c r="BX815" s="6">
        <v>0</v>
      </c>
      <c r="BY815" s="6" t="s">
        <v>21</v>
      </c>
      <c r="BZ815" s="6">
        <f t="shared" si="36"/>
        <v>2</v>
      </c>
      <c r="CA815" s="6">
        <f t="shared" si="37"/>
        <v>0</v>
      </c>
      <c r="CC815" s="63" t="s">
        <v>21</v>
      </c>
      <c r="CD815" s="6" t="s">
        <v>21</v>
      </c>
      <c r="CK815" s="6" t="s">
        <v>5148</v>
      </c>
      <c r="DA815" s="6" t="s">
        <v>728</v>
      </c>
      <c r="DC815" s="6" t="s">
        <v>4434</v>
      </c>
      <c r="DD815" s="6" t="s">
        <v>45</v>
      </c>
      <c r="DF815" s="29">
        <f t="shared" si="38"/>
        <v>0</v>
      </c>
      <c r="DG815" s="6">
        <v>1</v>
      </c>
    </row>
    <row r="816" spans="1:111" ht="16" hidden="1" x14ac:dyDescent="0.2">
      <c r="A816" s="6" t="s">
        <v>777</v>
      </c>
      <c r="B816" s="25"/>
      <c r="C816" s="25"/>
      <c r="F816" s="25"/>
      <c r="G816" s="63" t="s">
        <v>23</v>
      </c>
      <c r="H816" s="6" t="s">
        <v>4726</v>
      </c>
      <c r="L816" s="6" t="s">
        <v>778</v>
      </c>
      <c r="P816" s="6" t="s">
        <v>704</v>
      </c>
      <c r="Q816" s="6" t="s">
        <v>4773</v>
      </c>
      <c r="X816" s="6">
        <v>278</v>
      </c>
      <c r="Y816" s="6">
        <v>453</v>
      </c>
      <c r="Z816" s="6">
        <v>3</v>
      </c>
      <c r="AA816" s="6">
        <v>31</v>
      </c>
      <c r="AB816" s="6">
        <f>SUM(Table2026_09_25[[#This Row],[Number of in-person visits provided in reporting year.]:[Number of video/virtual visits provided in reporting year.]])</f>
        <v>487</v>
      </c>
      <c r="AC816" s="6" t="s">
        <v>8469</v>
      </c>
      <c r="AD816" s="6">
        <v>0</v>
      </c>
      <c r="AE816" s="6">
        <v>0</v>
      </c>
      <c r="AF816" s="6" t="s">
        <v>4682</v>
      </c>
      <c r="AG816" s="6">
        <v>0</v>
      </c>
      <c r="AI816" s="6" t="s">
        <v>1563</v>
      </c>
      <c r="AJ816" s="6" t="s">
        <v>43</v>
      </c>
      <c r="AK816" s="6" t="s">
        <v>8483</v>
      </c>
      <c r="AL816" s="6" t="s">
        <v>348</v>
      </c>
      <c r="AQ816" s="6" t="s">
        <v>43</v>
      </c>
      <c r="AX816" s="45"/>
      <c r="AZ816" s="6">
        <v>0.5</v>
      </c>
      <c r="BA816" s="6">
        <v>0</v>
      </c>
      <c r="BB816" s="45">
        <v>0</v>
      </c>
      <c r="BC816" s="6">
        <v>0</v>
      </c>
      <c r="BD816" s="6">
        <v>0.6</v>
      </c>
      <c r="BF816" s="6">
        <v>0</v>
      </c>
      <c r="BG816" s="45">
        <v>0</v>
      </c>
      <c r="BH816" s="45">
        <v>0</v>
      </c>
      <c r="BI816" s="6">
        <v>0</v>
      </c>
      <c r="BJ816" s="6">
        <v>0</v>
      </c>
      <c r="BK816" s="6">
        <v>0</v>
      </c>
      <c r="BL816" s="45">
        <v>0</v>
      </c>
      <c r="BM816" s="45">
        <v>0</v>
      </c>
      <c r="BN816" s="6">
        <v>0</v>
      </c>
      <c r="BO816" s="6">
        <v>0</v>
      </c>
      <c r="BP816" s="6">
        <v>0</v>
      </c>
      <c r="BQ816" s="6">
        <v>0</v>
      </c>
      <c r="BR816" s="45">
        <v>0</v>
      </c>
      <c r="BT816" s="45">
        <v>0</v>
      </c>
      <c r="BU816" s="45">
        <v>0</v>
      </c>
      <c r="BX816" s="6">
        <v>0</v>
      </c>
      <c r="BY816" s="6" t="s">
        <v>21</v>
      </c>
      <c r="BZ816" s="6">
        <f t="shared" si="36"/>
        <v>1.1000000000000001</v>
      </c>
      <c r="CA816" s="6">
        <f t="shared" si="37"/>
        <v>0</v>
      </c>
      <c r="CC816" s="63" t="s">
        <v>4687</v>
      </c>
      <c r="CD816" s="6" t="s">
        <v>21</v>
      </c>
      <c r="CK816" s="6" t="s">
        <v>5148</v>
      </c>
      <c r="DA816" s="6" t="s">
        <v>779</v>
      </c>
      <c r="DC816" s="6" t="s">
        <v>4434</v>
      </c>
      <c r="DD816" s="6" t="s">
        <v>351</v>
      </c>
      <c r="DF816" s="29">
        <f t="shared" si="38"/>
        <v>0</v>
      </c>
      <c r="DG816" s="6">
        <v>1</v>
      </c>
    </row>
    <row r="817" spans="1:111" ht="16" hidden="1" x14ac:dyDescent="0.2">
      <c r="A817" s="6" t="s">
        <v>729</v>
      </c>
      <c r="B817" s="25"/>
      <c r="C817" s="25"/>
      <c r="F817" s="25"/>
      <c r="G817" s="63" t="s">
        <v>23</v>
      </c>
      <c r="H817" s="6" t="s">
        <v>4873</v>
      </c>
      <c r="L817" s="6" t="s">
        <v>3225</v>
      </c>
      <c r="P817" s="6" t="s">
        <v>704</v>
      </c>
      <c r="Q817" s="6" t="s">
        <v>4773</v>
      </c>
      <c r="X817" s="6">
        <v>130</v>
      </c>
      <c r="Y817" s="6">
        <v>521</v>
      </c>
      <c r="Z817" s="6">
        <v>0</v>
      </c>
      <c r="AA817" s="6">
        <v>0</v>
      </c>
      <c r="AB817" s="6">
        <f>SUM(Table2026_09_25[[#This Row],[Number of in-person visits provided in reporting year.]:[Number of video/virtual visits provided in reporting year.]])</f>
        <v>521</v>
      </c>
      <c r="AC817" s="6" t="s">
        <v>8469</v>
      </c>
      <c r="AD817" s="6">
        <v>0</v>
      </c>
      <c r="AE817" s="6">
        <v>0</v>
      </c>
      <c r="AF817" s="6" t="s">
        <v>4682</v>
      </c>
      <c r="AG817" s="6">
        <v>120</v>
      </c>
      <c r="AI817" s="6" t="s">
        <v>2991</v>
      </c>
      <c r="AJ817" s="6" t="s">
        <v>4880</v>
      </c>
      <c r="AK817" s="6" t="s">
        <v>8483</v>
      </c>
      <c r="AL817" s="6" t="s">
        <v>475</v>
      </c>
      <c r="AQ817" s="6" t="s">
        <v>107</v>
      </c>
      <c r="AX817" s="45"/>
      <c r="AZ817" s="6">
        <v>0</v>
      </c>
      <c r="BA817" s="6">
        <v>0</v>
      </c>
      <c r="BB817" s="45">
        <v>0</v>
      </c>
      <c r="BC817" s="6">
        <v>0</v>
      </c>
      <c r="BD817" s="6">
        <v>8</v>
      </c>
      <c r="BF817" s="6">
        <v>0</v>
      </c>
      <c r="BG817" s="45">
        <v>0</v>
      </c>
      <c r="BH817" s="45">
        <v>0</v>
      </c>
      <c r="BI817" s="6">
        <v>0</v>
      </c>
      <c r="BJ817" s="6">
        <v>0</v>
      </c>
      <c r="BK817" s="6">
        <v>0</v>
      </c>
      <c r="BL817" s="45">
        <v>0</v>
      </c>
      <c r="BM817" s="45">
        <v>0</v>
      </c>
      <c r="BN817" s="6">
        <v>0</v>
      </c>
      <c r="BO817" s="6">
        <v>0</v>
      </c>
      <c r="BP817" s="6">
        <v>0</v>
      </c>
      <c r="BQ817" s="6">
        <v>8</v>
      </c>
      <c r="BR817" s="45">
        <v>0</v>
      </c>
      <c r="BT817" s="45">
        <v>0</v>
      </c>
      <c r="BU817" s="45">
        <v>0</v>
      </c>
      <c r="BX817" s="6">
        <v>0</v>
      </c>
      <c r="BY817" s="6" t="s">
        <v>730</v>
      </c>
      <c r="BZ817" s="6">
        <f t="shared" si="36"/>
        <v>16</v>
      </c>
      <c r="CA817" s="6">
        <f t="shared" si="37"/>
        <v>8</v>
      </c>
      <c r="CC817" s="63" t="s">
        <v>4687</v>
      </c>
      <c r="CD817" s="6" t="s">
        <v>731</v>
      </c>
      <c r="CK817" s="6" t="s">
        <v>5148</v>
      </c>
      <c r="DA817" s="6" t="s">
        <v>732</v>
      </c>
      <c r="DC817" s="6" t="s">
        <v>4434</v>
      </c>
      <c r="DD817" s="6" t="s">
        <v>733</v>
      </c>
      <c r="DF817" s="29">
        <f t="shared" si="38"/>
        <v>0</v>
      </c>
      <c r="DG817" s="6">
        <v>1</v>
      </c>
    </row>
    <row r="818" spans="1:111" ht="16" hidden="1" x14ac:dyDescent="0.2">
      <c r="A818" s="6" t="s">
        <v>769</v>
      </c>
      <c r="B818" s="25"/>
      <c r="C818" s="25"/>
      <c r="F818" s="25"/>
      <c r="G818" s="63" t="s">
        <v>23</v>
      </c>
      <c r="H818" s="6" t="s">
        <v>4902</v>
      </c>
      <c r="L818" s="6" t="s">
        <v>704</v>
      </c>
      <c r="P818" s="6" t="s">
        <v>704</v>
      </c>
      <c r="Q818" s="6" t="s">
        <v>4773</v>
      </c>
      <c r="X818" s="6">
        <v>0</v>
      </c>
      <c r="Y818" s="6">
        <v>3400</v>
      </c>
      <c r="Z818" s="6">
        <v>0</v>
      </c>
      <c r="AA818" s="6">
        <v>0</v>
      </c>
      <c r="AB818" s="6">
        <f>SUM(Table2026_09_25[[#This Row],[Number of in-person visits provided in reporting year.]:[Number of video/virtual visits provided in reporting year.]])</f>
        <v>3400</v>
      </c>
      <c r="AC818" s="6" t="s">
        <v>8469</v>
      </c>
      <c r="AD818" s="6">
        <v>0</v>
      </c>
      <c r="AE818" s="6">
        <v>0</v>
      </c>
      <c r="AF818" s="6" t="s">
        <v>4682</v>
      </c>
      <c r="AG818" s="6">
        <v>42</v>
      </c>
      <c r="AI818" s="6" t="s">
        <v>770</v>
      </c>
      <c r="AJ818" s="6" t="s">
        <v>43</v>
      </c>
      <c r="AK818" s="6" t="s">
        <v>8483</v>
      </c>
      <c r="AL818" s="6" t="s">
        <v>267</v>
      </c>
      <c r="AQ818" s="6" t="s">
        <v>43</v>
      </c>
      <c r="AX818" s="45"/>
      <c r="AZ818" s="6">
        <v>0</v>
      </c>
      <c r="BA818" s="6">
        <v>0</v>
      </c>
      <c r="BB818" s="45">
        <v>0</v>
      </c>
      <c r="BC818" s="6">
        <v>0</v>
      </c>
      <c r="BD818" s="6">
        <v>2.6</v>
      </c>
      <c r="BF818" s="6">
        <v>0</v>
      </c>
      <c r="BG818" s="45">
        <v>0</v>
      </c>
      <c r="BH818" s="45">
        <v>0</v>
      </c>
      <c r="BI818" s="6">
        <v>0</v>
      </c>
      <c r="BJ818" s="6">
        <v>0</v>
      </c>
      <c r="BK818" s="6">
        <v>0</v>
      </c>
      <c r="BL818" s="45">
        <v>0</v>
      </c>
      <c r="BM818" s="45">
        <v>0</v>
      </c>
      <c r="BN818" s="6">
        <v>0</v>
      </c>
      <c r="BO818" s="6">
        <v>0</v>
      </c>
      <c r="BP818" s="6">
        <v>0</v>
      </c>
      <c r="BQ818" s="6">
        <v>0</v>
      </c>
      <c r="BR818" s="45">
        <v>0</v>
      </c>
      <c r="BT818" s="45">
        <v>0</v>
      </c>
      <c r="BU818" s="45">
        <v>0</v>
      </c>
      <c r="BX818" s="6">
        <v>0</v>
      </c>
      <c r="BY818" s="6" t="s">
        <v>21</v>
      </c>
      <c r="BZ818" s="6">
        <f t="shared" si="36"/>
        <v>2.6</v>
      </c>
      <c r="CA818" s="6">
        <f t="shared" si="37"/>
        <v>0</v>
      </c>
      <c r="CC818" s="63" t="s">
        <v>4687</v>
      </c>
      <c r="CD818" s="6" t="s">
        <v>772</v>
      </c>
      <c r="CK818" s="6" t="s">
        <v>5148</v>
      </c>
      <c r="DA818" s="6" t="s">
        <v>21</v>
      </c>
      <c r="DC818" s="6" t="s">
        <v>4434</v>
      </c>
      <c r="DD818" s="6" t="s">
        <v>773</v>
      </c>
      <c r="DF818" s="29">
        <f t="shared" si="38"/>
        <v>0</v>
      </c>
      <c r="DG818" s="6">
        <v>1</v>
      </c>
    </row>
    <row r="819" spans="1:111" ht="16" x14ac:dyDescent="0.2">
      <c r="A819" s="6" t="s">
        <v>703</v>
      </c>
      <c r="B819" s="25"/>
      <c r="C819" s="25"/>
      <c r="F819" s="25"/>
      <c r="G819" s="63" t="s">
        <v>23</v>
      </c>
      <c r="H819" s="6" t="s">
        <v>5750</v>
      </c>
      <c r="L819" s="6" t="s">
        <v>705</v>
      </c>
      <c r="P819" s="6" t="s">
        <v>704</v>
      </c>
      <c r="Q819" s="6" t="s">
        <v>4773</v>
      </c>
      <c r="X819" s="6">
        <v>0</v>
      </c>
      <c r="Y819" s="6">
        <v>569</v>
      </c>
      <c r="Z819" s="6">
        <v>0</v>
      </c>
      <c r="AA819" s="6">
        <v>0</v>
      </c>
      <c r="AB819" s="6">
        <f>SUM(Table2026_09_25[[#This Row],[Number of in-person visits provided in reporting year.]:[Number of video/virtual visits provided in reporting year.]])</f>
        <v>569</v>
      </c>
      <c r="AC819" s="6" t="s">
        <v>8469</v>
      </c>
      <c r="AD819" s="6">
        <v>0</v>
      </c>
      <c r="AE819" s="6">
        <v>0</v>
      </c>
      <c r="AF819" s="6" t="s">
        <v>4682</v>
      </c>
      <c r="AG819" s="6">
        <v>0</v>
      </c>
      <c r="AI819" s="6" t="s">
        <v>8090</v>
      </c>
      <c r="AJ819" s="6" t="s">
        <v>7609</v>
      </c>
      <c r="AK819" s="6" t="s">
        <v>8483</v>
      </c>
      <c r="AL819" s="6" t="s">
        <v>112</v>
      </c>
      <c r="AQ819" s="6" t="s">
        <v>43</v>
      </c>
      <c r="AX819" s="45"/>
      <c r="AZ819" s="6">
        <v>0.5</v>
      </c>
      <c r="BA819" s="6">
        <v>0</v>
      </c>
      <c r="BB819" s="45">
        <v>0</v>
      </c>
      <c r="BC819" s="6">
        <v>0</v>
      </c>
      <c r="BD819" s="6">
        <v>0.5</v>
      </c>
      <c r="BF819" s="6">
        <v>0</v>
      </c>
      <c r="BG819" s="45">
        <v>1</v>
      </c>
      <c r="BH819" s="45">
        <v>0</v>
      </c>
      <c r="BI819" s="6">
        <v>0</v>
      </c>
      <c r="BJ819" s="6">
        <v>0</v>
      </c>
      <c r="BK819" s="6">
        <v>0</v>
      </c>
      <c r="BL819" s="45">
        <v>0</v>
      </c>
      <c r="BM819" s="45">
        <v>0</v>
      </c>
      <c r="BN819" s="6">
        <v>0</v>
      </c>
      <c r="BO819" s="6">
        <v>0</v>
      </c>
      <c r="BP819" s="6">
        <v>0</v>
      </c>
      <c r="BQ819" s="6">
        <v>0</v>
      </c>
      <c r="BR819" s="45">
        <v>0.5</v>
      </c>
      <c r="BT819" s="45">
        <v>0</v>
      </c>
      <c r="BU819" s="45">
        <v>0</v>
      </c>
      <c r="BX819" s="6">
        <v>0</v>
      </c>
      <c r="BY819" s="6" t="s">
        <v>21</v>
      </c>
      <c r="BZ819" s="6">
        <f t="shared" si="36"/>
        <v>2.5</v>
      </c>
      <c r="CA819" s="6">
        <f t="shared" si="37"/>
        <v>1.5</v>
      </c>
      <c r="CC819" s="63" t="s">
        <v>4687</v>
      </c>
      <c r="CD819" s="6" t="s">
        <v>21</v>
      </c>
      <c r="CK819" s="6" t="s">
        <v>5148</v>
      </c>
      <c r="DA819" s="6" t="s">
        <v>706</v>
      </c>
      <c r="DC819" s="6" t="s">
        <v>4434</v>
      </c>
      <c r="DD819" s="6" t="s">
        <v>290</v>
      </c>
      <c r="DF819" s="29">
        <f t="shared" si="38"/>
        <v>1</v>
      </c>
      <c r="DG819" s="6">
        <v>1</v>
      </c>
    </row>
    <row r="820" spans="1:111" ht="16" hidden="1" x14ac:dyDescent="0.2">
      <c r="A820" s="6" t="s">
        <v>751</v>
      </c>
      <c r="B820" s="25"/>
      <c r="C820" s="25"/>
      <c r="F820" s="25"/>
      <c r="G820" s="63" t="s">
        <v>23</v>
      </c>
      <c r="H820" s="6" t="s">
        <v>55</v>
      </c>
      <c r="L820" s="6" t="s">
        <v>752</v>
      </c>
      <c r="P820" s="6" t="s">
        <v>704</v>
      </c>
      <c r="Q820" s="6" t="s">
        <v>4773</v>
      </c>
      <c r="X820" s="6">
        <v>841</v>
      </c>
      <c r="Y820" s="6">
        <v>3384</v>
      </c>
      <c r="Z820" s="6">
        <v>946</v>
      </c>
      <c r="AA820" s="6">
        <v>0</v>
      </c>
      <c r="AB820" s="6">
        <f>SUM(Table2026_09_25[[#This Row],[Number of in-person visits provided in reporting year.]:[Number of video/virtual visits provided in reporting year.]])</f>
        <v>4330</v>
      </c>
      <c r="AC820" s="6" t="s">
        <v>8469</v>
      </c>
      <c r="AD820" s="6">
        <v>0</v>
      </c>
      <c r="AE820" s="6">
        <v>0</v>
      </c>
      <c r="AG820" s="6">
        <v>0</v>
      </c>
      <c r="AI820" s="6" t="s">
        <v>8072</v>
      </c>
      <c r="AJ820" s="6" t="s">
        <v>232</v>
      </c>
      <c r="AK820" s="6" t="s">
        <v>8483</v>
      </c>
      <c r="AL820" s="6" t="s">
        <v>1744</v>
      </c>
      <c r="AQ820" s="6" t="s">
        <v>63</v>
      </c>
      <c r="AX820" s="45"/>
      <c r="AZ820" s="6">
        <v>0</v>
      </c>
      <c r="BA820" s="6">
        <v>0</v>
      </c>
      <c r="BB820" s="45">
        <v>0</v>
      </c>
      <c r="BC820" s="6">
        <v>0</v>
      </c>
      <c r="BD820" s="6">
        <v>4</v>
      </c>
      <c r="BF820" s="6">
        <v>0</v>
      </c>
      <c r="BG820" s="45">
        <v>2</v>
      </c>
      <c r="BH820" s="45">
        <v>0</v>
      </c>
      <c r="BI820" s="6">
        <v>0</v>
      </c>
      <c r="BJ820" s="6">
        <v>2</v>
      </c>
      <c r="BK820" s="6">
        <v>1</v>
      </c>
      <c r="BL820" s="45">
        <v>1</v>
      </c>
      <c r="BM820" s="45">
        <v>0</v>
      </c>
      <c r="BN820" s="6">
        <v>0</v>
      </c>
      <c r="BO820" s="6">
        <v>0</v>
      </c>
      <c r="BP820" s="6">
        <v>0</v>
      </c>
      <c r="BQ820" s="6">
        <v>1</v>
      </c>
      <c r="BR820" s="45">
        <v>2</v>
      </c>
      <c r="BT820" s="45">
        <v>1</v>
      </c>
      <c r="BU820" s="45">
        <v>0</v>
      </c>
      <c r="BX820" s="6">
        <v>1.45</v>
      </c>
      <c r="BY820" s="6" t="s">
        <v>753</v>
      </c>
      <c r="BZ820" s="6">
        <f t="shared" si="36"/>
        <v>14</v>
      </c>
      <c r="CA820" s="6">
        <f t="shared" si="37"/>
        <v>11.45</v>
      </c>
      <c r="CC820" s="63" t="s">
        <v>4753</v>
      </c>
      <c r="CD820" s="6" t="s">
        <v>754</v>
      </c>
      <c r="CK820" s="6" t="s">
        <v>5148</v>
      </c>
      <c r="DA820" s="6" t="s">
        <v>755</v>
      </c>
      <c r="DC820" s="6" t="s">
        <v>4434</v>
      </c>
      <c r="DD820" s="6" t="s">
        <v>59</v>
      </c>
      <c r="DF820" s="29">
        <f t="shared" si="38"/>
        <v>0</v>
      </c>
      <c r="DG820" s="6">
        <v>1</v>
      </c>
    </row>
    <row r="821" spans="1:111" ht="16" hidden="1" x14ac:dyDescent="0.2">
      <c r="A821" s="6" t="s">
        <v>713</v>
      </c>
      <c r="B821" s="25"/>
      <c r="C821" s="25"/>
      <c r="F821" s="25"/>
      <c r="G821" s="63" t="s">
        <v>23</v>
      </c>
      <c r="H821" s="6" t="s">
        <v>715</v>
      </c>
      <c r="L821" s="6" t="s">
        <v>714</v>
      </c>
      <c r="P821" s="6" t="s">
        <v>704</v>
      </c>
      <c r="Q821" s="6" t="s">
        <v>4773</v>
      </c>
      <c r="X821" s="6">
        <v>504</v>
      </c>
      <c r="Y821" s="6">
        <v>2505</v>
      </c>
      <c r="Z821" s="6">
        <v>0</v>
      </c>
      <c r="AA821" s="6">
        <v>0</v>
      </c>
      <c r="AB821" s="6">
        <f>SUM(Table2026_09_25[[#This Row],[Number of in-person visits provided in reporting year.]:[Number of video/virtual visits provided in reporting year.]])</f>
        <v>2505</v>
      </c>
      <c r="AC821" s="6" t="s">
        <v>8469</v>
      </c>
      <c r="AD821" s="6">
        <v>0</v>
      </c>
      <c r="AE821" s="6">
        <v>0</v>
      </c>
      <c r="AF821" s="6" t="s">
        <v>4682</v>
      </c>
      <c r="AG821" s="6">
        <v>31</v>
      </c>
      <c r="AI821" s="6" t="s">
        <v>8091</v>
      </c>
      <c r="AJ821" s="6" t="s">
        <v>5869</v>
      </c>
      <c r="AK821" s="6" t="s">
        <v>8483</v>
      </c>
      <c r="AL821" s="6" t="s">
        <v>716</v>
      </c>
      <c r="AQ821" s="6" t="s">
        <v>107</v>
      </c>
      <c r="AX821" s="45"/>
      <c r="AZ821" s="6">
        <v>0</v>
      </c>
      <c r="BA821" s="6">
        <v>0</v>
      </c>
      <c r="BB821" s="45">
        <v>0</v>
      </c>
      <c r="BC821" s="6">
        <v>0</v>
      </c>
      <c r="BD821" s="6">
        <v>0</v>
      </c>
      <c r="BF821" s="6">
        <v>0</v>
      </c>
      <c r="BG821" s="45">
        <v>0</v>
      </c>
      <c r="BH821" s="45">
        <v>0</v>
      </c>
      <c r="BI821" s="6">
        <v>0</v>
      </c>
      <c r="BJ821" s="6">
        <v>0</v>
      </c>
      <c r="BK821" s="6">
        <v>0</v>
      </c>
      <c r="BL821" s="45">
        <v>0</v>
      </c>
      <c r="BM821" s="45">
        <v>0</v>
      </c>
      <c r="BN821" s="6">
        <v>0</v>
      </c>
      <c r="BO821" s="6">
        <v>0</v>
      </c>
      <c r="BP821" s="6">
        <v>0</v>
      </c>
      <c r="BQ821" s="6">
        <v>0</v>
      </c>
      <c r="BR821" s="45">
        <v>0</v>
      </c>
      <c r="BT821" s="45">
        <v>0</v>
      </c>
      <c r="BU821" s="45">
        <v>0</v>
      </c>
      <c r="BX821" s="6">
        <v>0</v>
      </c>
      <c r="BY821" s="6" t="s">
        <v>21</v>
      </c>
      <c r="BZ821" s="6">
        <f t="shared" si="36"/>
        <v>0</v>
      </c>
      <c r="CA821" s="6">
        <f t="shared" si="37"/>
        <v>0</v>
      </c>
      <c r="CC821" s="63" t="s">
        <v>7097</v>
      </c>
      <c r="CD821" s="6" t="s">
        <v>21</v>
      </c>
      <c r="CK821" s="6" t="s">
        <v>5148</v>
      </c>
      <c r="DA821" s="6" t="s">
        <v>717</v>
      </c>
      <c r="DC821" s="6" t="s">
        <v>4434</v>
      </c>
      <c r="DD821" s="6" t="s">
        <v>29</v>
      </c>
      <c r="DF821" s="29">
        <f t="shared" si="38"/>
        <v>0</v>
      </c>
      <c r="DG821" s="6">
        <v>1</v>
      </c>
    </row>
    <row r="822" spans="1:111" ht="16" hidden="1" x14ac:dyDescent="0.2">
      <c r="A822" s="6" t="s">
        <v>774</v>
      </c>
      <c r="B822" s="25"/>
      <c r="C822" s="25"/>
      <c r="F822" s="25"/>
      <c r="G822" s="63" t="s">
        <v>23</v>
      </c>
      <c r="H822" s="6" t="s">
        <v>669</v>
      </c>
      <c r="L822" s="6" t="s">
        <v>668</v>
      </c>
      <c r="P822" s="6" t="s">
        <v>704</v>
      </c>
      <c r="Q822" s="6" t="s">
        <v>4773</v>
      </c>
      <c r="X822" s="6">
        <v>221</v>
      </c>
      <c r="Y822" s="6">
        <v>278</v>
      </c>
      <c r="Z822" s="6">
        <v>23</v>
      </c>
      <c r="AA822" s="6">
        <v>1</v>
      </c>
      <c r="AB822" s="6">
        <f>SUM(Table2026_09_25[[#This Row],[Number of in-person visits provided in reporting year.]:[Number of video/virtual visits provided in reporting year.]])</f>
        <v>302</v>
      </c>
      <c r="AC822" s="6" t="s">
        <v>8469</v>
      </c>
      <c r="AD822" s="6">
        <v>0</v>
      </c>
      <c r="AE822" s="6">
        <v>0</v>
      </c>
      <c r="AF822" s="6" t="s">
        <v>4682</v>
      </c>
      <c r="AG822" s="6">
        <v>15</v>
      </c>
      <c r="AI822" s="6" t="s">
        <v>8092</v>
      </c>
      <c r="AJ822" s="6" t="s">
        <v>6631</v>
      </c>
      <c r="AK822" s="6" t="s">
        <v>8483</v>
      </c>
      <c r="AL822" s="6" t="s">
        <v>775</v>
      </c>
      <c r="AQ822" s="6" t="s">
        <v>107</v>
      </c>
      <c r="AX822" s="45"/>
      <c r="AZ822" s="6">
        <v>0.4</v>
      </c>
      <c r="BA822" s="6">
        <v>0</v>
      </c>
      <c r="BB822" s="45">
        <v>0</v>
      </c>
      <c r="BC822" s="6">
        <v>0</v>
      </c>
      <c r="BD822" s="6">
        <v>0</v>
      </c>
      <c r="BF822" s="6">
        <v>0</v>
      </c>
      <c r="BG822" s="45">
        <v>0</v>
      </c>
      <c r="BH822" s="45">
        <v>0</v>
      </c>
      <c r="BI822" s="6">
        <v>0</v>
      </c>
      <c r="BJ822" s="6">
        <v>0</v>
      </c>
      <c r="BK822" s="6">
        <v>0</v>
      </c>
      <c r="BL822" s="45">
        <v>0</v>
      </c>
      <c r="BM822" s="45">
        <v>0</v>
      </c>
      <c r="BN822" s="6">
        <v>0</v>
      </c>
      <c r="BO822" s="6">
        <v>0</v>
      </c>
      <c r="BP822" s="6">
        <v>1</v>
      </c>
      <c r="BQ822" s="6">
        <v>0</v>
      </c>
      <c r="BR822" s="45">
        <v>1</v>
      </c>
      <c r="BT822" s="45">
        <v>0</v>
      </c>
      <c r="BU822" s="45">
        <v>0</v>
      </c>
      <c r="BX822" s="6">
        <v>0</v>
      </c>
      <c r="BY822" s="6" t="s">
        <v>21</v>
      </c>
      <c r="BZ822" s="6">
        <f t="shared" si="36"/>
        <v>2.4</v>
      </c>
      <c r="CA822" s="6">
        <f t="shared" si="37"/>
        <v>2</v>
      </c>
      <c r="CC822" s="63" t="s">
        <v>4753</v>
      </c>
      <c r="CD822" s="6" t="s">
        <v>776</v>
      </c>
      <c r="CK822" s="6" t="s">
        <v>5148</v>
      </c>
      <c r="DA822" s="6" t="s">
        <v>21</v>
      </c>
      <c r="DC822" s="6" t="s">
        <v>4434</v>
      </c>
      <c r="DD822" s="6" t="s">
        <v>672</v>
      </c>
      <c r="DF822" s="29">
        <f t="shared" si="38"/>
        <v>0</v>
      </c>
      <c r="DG822" s="6">
        <v>1</v>
      </c>
    </row>
    <row r="823" spans="1:111" ht="16" hidden="1" x14ac:dyDescent="0.2">
      <c r="A823" s="6" t="s">
        <v>718</v>
      </c>
      <c r="B823" s="25"/>
      <c r="C823" s="25"/>
      <c r="F823" s="25"/>
      <c r="G823" s="63" t="s">
        <v>23</v>
      </c>
      <c r="H823" s="6" t="s">
        <v>5863</v>
      </c>
      <c r="L823" s="6" t="s">
        <v>719</v>
      </c>
      <c r="P823" s="6" t="s">
        <v>704</v>
      </c>
      <c r="Q823" s="6" t="s">
        <v>4773</v>
      </c>
      <c r="X823" s="6">
        <v>22</v>
      </c>
      <c r="Y823" s="6">
        <v>0</v>
      </c>
      <c r="Z823" s="6">
        <v>0</v>
      </c>
      <c r="AA823" s="6">
        <v>22</v>
      </c>
      <c r="AB823" s="6">
        <f>SUM(Table2026_09_25[[#This Row],[Number of in-person visits provided in reporting year.]:[Number of video/virtual visits provided in reporting year.]])</f>
        <v>22</v>
      </c>
      <c r="AC823" s="6" t="s">
        <v>8469</v>
      </c>
      <c r="AD823" s="6">
        <v>0</v>
      </c>
      <c r="AE823" s="6">
        <v>0</v>
      </c>
      <c r="AF823" s="6" t="s">
        <v>4682</v>
      </c>
      <c r="AG823" s="6">
        <v>42</v>
      </c>
      <c r="AI823" s="6" t="s">
        <v>5868</v>
      </c>
      <c r="AJ823" s="6" t="s">
        <v>5869</v>
      </c>
      <c r="AK823" s="6" t="s">
        <v>8483</v>
      </c>
      <c r="AL823" s="6" t="s">
        <v>424</v>
      </c>
      <c r="AQ823" s="6" t="s">
        <v>107</v>
      </c>
      <c r="AX823" s="45"/>
      <c r="AZ823" s="6">
        <v>0</v>
      </c>
      <c r="BA823" s="6">
        <v>0</v>
      </c>
      <c r="BB823" s="45">
        <v>0</v>
      </c>
      <c r="BC823" s="6">
        <v>0</v>
      </c>
      <c r="BD823" s="6">
        <v>0.01</v>
      </c>
      <c r="BF823" s="6">
        <v>0</v>
      </c>
      <c r="BG823" s="45">
        <v>0.01</v>
      </c>
      <c r="BH823" s="45">
        <v>0</v>
      </c>
      <c r="BI823" s="6">
        <v>0</v>
      </c>
      <c r="BJ823" s="6">
        <v>0</v>
      </c>
      <c r="BK823" s="6">
        <v>0</v>
      </c>
      <c r="BL823" s="45">
        <v>0</v>
      </c>
      <c r="BM823" s="45">
        <v>0</v>
      </c>
      <c r="BN823" s="6">
        <v>0</v>
      </c>
      <c r="BO823" s="6">
        <v>0</v>
      </c>
      <c r="BP823" s="6">
        <v>0</v>
      </c>
      <c r="BQ823" s="6">
        <v>0.01</v>
      </c>
      <c r="BR823" s="45">
        <v>0</v>
      </c>
      <c r="BT823" s="45">
        <v>0</v>
      </c>
      <c r="BU823" s="45">
        <v>0</v>
      </c>
      <c r="BX823" s="6">
        <v>0</v>
      </c>
      <c r="BY823" s="6" t="s">
        <v>21</v>
      </c>
      <c r="BZ823" s="6">
        <f t="shared" si="36"/>
        <v>0.03</v>
      </c>
      <c r="CA823" s="6">
        <f t="shared" si="37"/>
        <v>0.02</v>
      </c>
      <c r="CC823" s="63" t="s">
        <v>4687</v>
      </c>
      <c r="CD823" s="6" t="s">
        <v>425</v>
      </c>
      <c r="CK823" s="6" t="s">
        <v>5148</v>
      </c>
      <c r="DA823" s="6" t="s">
        <v>720</v>
      </c>
      <c r="DC823" s="6" t="s">
        <v>4434</v>
      </c>
      <c r="DD823" s="6" t="s">
        <v>29</v>
      </c>
      <c r="DF823" s="29">
        <f t="shared" si="38"/>
        <v>0</v>
      </c>
      <c r="DG823" s="6">
        <v>1</v>
      </c>
    </row>
    <row r="824" spans="1:111" ht="16" hidden="1" x14ac:dyDescent="0.2">
      <c r="A824" s="6" t="s">
        <v>756</v>
      </c>
      <c r="B824" s="25"/>
      <c r="C824" s="25"/>
      <c r="F824" s="25"/>
      <c r="G824" s="63" t="s">
        <v>23</v>
      </c>
      <c r="H824" s="6" t="s">
        <v>7682</v>
      </c>
      <c r="L824" s="6" t="s">
        <v>757</v>
      </c>
      <c r="P824" s="6" t="s">
        <v>704</v>
      </c>
      <c r="Q824" s="6" t="s">
        <v>4773</v>
      </c>
      <c r="X824" s="6">
        <v>281</v>
      </c>
      <c r="Y824" s="6">
        <v>793</v>
      </c>
      <c r="Z824" s="6">
        <v>264</v>
      </c>
      <c r="AA824" s="6">
        <v>0</v>
      </c>
      <c r="AB824" s="6">
        <f>SUM(Table2026_09_25[[#This Row],[Number of in-person visits provided in reporting year.]:[Number of video/virtual visits provided in reporting year.]])</f>
        <v>1057</v>
      </c>
      <c r="AC824" s="6" t="s">
        <v>8469</v>
      </c>
      <c r="AD824" s="6">
        <v>0</v>
      </c>
      <c r="AE824" s="6">
        <v>0</v>
      </c>
      <c r="AF824" s="6" t="s">
        <v>4682</v>
      </c>
      <c r="AG824" s="6">
        <v>13</v>
      </c>
      <c r="AI824" s="6" t="s">
        <v>8093</v>
      </c>
      <c r="AJ824" s="6" t="s">
        <v>7623</v>
      </c>
      <c r="AK824" s="6" t="s">
        <v>8483</v>
      </c>
      <c r="AL824" s="6" t="s">
        <v>308</v>
      </c>
      <c r="AQ824" s="6" t="s">
        <v>63</v>
      </c>
      <c r="AX824" s="45"/>
      <c r="AZ824" s="6">
        <v>0</v>
      </c>
      <c r="BA824" s="6">
        <v>0</v>
      </c>
      <c r="BB824" s="45">
        <v>0</v>
      </c>
      <c r="BC824" s="6">
        <v>0</v>
      </c>
      <c r="BD824" s="6">
        <v>1</v>
      </c>
      <c r="BF824" s="6">
        <v>0</v>
      </c>
      <c r="BG824" s="45">
        <v>1</v>
      </c>
      <c r="BH824" s="45">
        <v>0</v>
      </c>
      <c r="BI824" s="6">
        <v>0</v>
      </c>
      <c r="BJ824" s="6">
        <v>0</v>
      </c>
      <c r="BK824" s="6">
        <v>0</v>
      </c>
      <c r="BL824" s="45">
        <v>0</v>
      </c>
      <c r="BM824" s="45">
        <v>0</v>
      </c>
      <c r="BN824" s="6">
        <v>0</v>
      </c>
      <c r="BO824" s="6">
        <v>0</v>
      </c>
      <c r="BP824" s="6">
        <v>1</v>
      </c>
      <c r="BQ824" s="6">
        <v>0</v>
      </c>
      <c r="BR824" s="45">
        <v>0</v>
      </c>
      <c r="BT824" s="45">
        <v>0</v>
      </c>
      <c r="BU824" s="45">
        <v>0</v>
      </c>
      <c r="BX824" s="6">
        <v>0</v>
      </c>
      <c r="BY824" s="6" t="s">
        <v>21</v>
      </c>
      <c r="BZ824" s="6">
        <f t="shared" si="36"/>
        <v>3</v>
      </c>
      <c r="CA824" s="6">
        <f t="shared" si="37"/>
        <v>2</v>
      </c>
      <c r="CC824" s="63" t="s">
        <v>21</v>
      </c>
      <c r="CD824" s="6" t="s">
        <v>758</v>
      </c>
      <c r="CK824" s="6" t="s">
        <v>5148</v>
      </c>
      <c r="DA824" s="6" t="s">
        <v>759</v>
      </c>
      <c r="DC824" s="6" t="s">
        <v>4434</v>
      </c>
      <c r="DD824" s="6" t="s">
        <v>311</v>
      </c>
      <c r="DF824" s="29">
        <f t="shared" si="38"/>
        <v>0</v>
      </c>
      <c r="DG824" s="6">
        <v>1</v>
      </c>
    </row>
    <row r="825" spans="1:111" ht="16" hidden="1" x14ac:dyDescent="0.2">
      <c r="A825" s="6" t="s">
        <v>831</v>
      </c>
      <c r="B825" s="25"/>
      <c r="C825" s="25"/>
      <c r="F825" s="25"/>
      <c r="G825" s="63" t="s">
        <v>23</v>
      </c>
      <c r="H825" s="6" t="s">
        <v>7682</v>
      </c>
      <c r="L825" s="6" t="s">
        <v>832</v>
      </c>
      <c r="P825" s="6" t="s">
        <v>3532</v>
      </c>
      <c r="Q825" s="6" t="s">
        <v>5203</v>
      </c>
      <c r="X825" s="6">
        <v>1850</v>
      </c>
      <c r="Y825" s="6">
        <v>5238</v>
      </c>
      <c r="Z825" s="6">
        <v>3305</v>
      </c>
      <c r="AA825" s="6">
        <v>0</v>
      </c>
      <c r="AB825" s="6">
        <f>SUM(Table2026_09_25[[#This Row],[Number of in-person visits provided in reporting year.]:[Number of video/virtual visits provided in reporting year.]])</f>
        <v>8543</v>
      </c>
      <c r="AC825" s="6" t="s">
        <v>8469</v>
      </c>
      <c r="AD825" s="6">
        <v>0</v>
      </c>
      <c r="AE825" s="6">
        <v>0</v>
      </c>
      <c r="AF825" s="6" t="s">
        <v>4682</v>
      </c>
      <c r="AG825" s="6">
        <v>14</v>
      </c>
      <c r="AI825" s="6" t="s">
        <v>8093</v>
      </c>
      <c r="AJ825" s="6" t="s">
        <v>7623</v>
      </c>
      <c r="AK825" s="6" t="s">
        <v>8483</v>
      </c>
      <c r="AL825" s="6" t="s">
        <v>308</v>
      </c>
      <c r="AQ825" s="6" t="s">
        <v>63</v>
      </c>
      <c r="AX825" s="45"/>
      <c r="AZ825" s="6">
        <v>0</v>
      </c>
      <c r="BA825" s="6">
        <v>0</v>
      </c>
      <c r="BB825" s="45">
        <v>0</v>
      </c>
      <c r="BC825" s="6">
        <v>0</v>
      </c>
      <c r="BD825" s="6">
        <v>3.34</v>
      </c>
      <c r="BF825" s="6">
        <v>0</v>
      </c>
      <c r="BG825" s="45">
        <v>1</v>
      </c>
      <c r="BH825" s="45">
        <v>0</v>
      </c>
      <c r="BI825" s="6">
        <v>0</v>
      </c>
      <c r="BJ825" s="6">
        <v>0</v>
      </c>
      <c r="BK825" s="6">
        <v>0</v>
      </c>
      <c r="BL825" s="45">
        <v>0</v>
      </c>
      <c r="BM825" s="45">
        <v>0</v>
      </c>
      <c r="BN825" s="6">
        <v>0</v>
      </c>
      <c r="BO825" s="6">
        <v>0</v>
      </c>
      <c r="BP825" s="6">
        <v>18</v>
      </c>
      <c r="BQ825" s="6">
        <v>0</v>
      </c>
      <c r="BR825" s="45">
        <v>0.5</v>
      </c>
      <c r="BT825" s="45">
        <v>0</v>
      </c>
      <c r="BU825" s="45">
        <v>0</v>
      </c>
      <c r="BX825" s="6">
        <v>0</v>
      </c>
      <c r="BY825" s="6" t="s">
        <v>833</v>
      </c>
      <c r="BZ825" s="6">
        <f t="shared" si="36"/>
        <v>22.84</v>
      </c>
      <c r="CA825" s="6">
        <f t="shared" si="37"/>
        <v>19.5</v>
      </c>
      <c r="CC825" s="63" t="s">
        <v>21</v>
      </c>
      <c r="CD825" s="6" t="s">
        <v>21</v>
      </c>
      <c r="CK825" s="6" t="s">
        <v>5148</v>
      </c>
      <c r="DA825" s="6" t="s">
        <v>834</v>
      </c>
      <c r="DC825" s="6" t="s">
        <v>4434</v>
      </c>
      <c r="DD825" s="6" t="s">
        <v>311</v>
      </c>
      <c r="DF825" s="29">
        <f t="shared" si="38"/>
        <v>0</v>
      </c>
      <c r="DG825" s="6">
        <v>1</v>
      </c>
    </row>
    <row r="826" spans="1:111" ht="16" hidden="1" x14ac:dyDescent="0.2">
      <c r="A826" s="6" t="s">
        <v>783</v>
      </c>
      <c r="B826" s="25"/>
      <c r="C826" s="25"/>
      <c r="F826" s="25"/>
      <c r="G826" s="63" t="s">
        <v>23</v>
      </c>
      <c r="H826" s="6" t="s">
        <v>166</v>
      </c>
      <c r="L826" s="6" t="s">
        <v>784</v>
      </c>
      <c r="P826" s="6" t="s">
        <v>3532</v>
      </c>
      <c r="Q826" s="6" t="s">
        <v>5203</v>
      </c>
      <c r="X826" s="6">
        <v>0</v>
      </c>
      <c r="Y826" s="6">
        <v>238</v>
      </c>
      <c r="Z826" s="6">
        <v>0</v>
      </c>
      <c r="AA826" s="6">
        <v>0</v>
      </c>
      <c r="AB826" s="6">
        <f>SUM(Table2026_09_25[[#This Row],[Number of in-person visits provided in reporting year.]:[Number of video/virtual visits provided in reporting year.]])</f>
        <v>238</v>
      </c>
      <c r="AC826" s="6" t="s">
        <v>8469</v>
      </c>
      <c r="AD826" s="6">
        <v>0</v>
      </c>
      <c r="AE826" s="6">
        <v>0</v>
      </c>
      <c r="AG826" s="6">
        <v>0</v>
      </c>
      <c r="AI826" s="6" t="s">
        <v>2619</v>
      </c>
      <c r="AJ826" s="6" t="s">
        <v>4859</v>
      </c>
      <c r="AK826" s="6" t="s">
        <v>8483</v>
      </c>
      <c r="AL826" s="6" t="s">
        <v>167</v>
      </c>
      <c r="AQ826" s="6" t="s">
        <v>544</v>
      </c>
      <c r="AX826" s="45"/>
      <c r="AZ826" s="6">
        <v>0</v>
      </c>
      <c r="BA826" s="6">
        <v>0</v>
      </c>
      <c r="BB826" s="45">
        <v>0</v>
      </c>
      <c r="BC826" s="6">
        <v>0</v>
      </c>
      <c r="BD826" s="6">
        <v>0.2</v>
      </c>
      <c r="BF826" s="6">
        <v>0</v>
      </c>
      <c r="BG826" s="45">
        <v>0</v>
      </c>
      <c r="BH826" s="45">
        <v>0</v>
      </c>
      <c r="BI826" s="6">
        <v>0</v>
      </c>
      <c r="BJ826" s="6">
        <v>0</v>
      </c>
      <c r="BK826" s="6">
        <v>0</v>
      </c>
      <c r="BL826" s="45">
        <v>0</v>
      </c>
      <c r="BM826" s="45">
        <v>0</v>
      </c>
      <c r="BN826" s="6">
        <v>0</v>
      </c>
      <c r="BO826" s="6">
        <v>0</v>
      </c>
      <c r="BP826" s="6">
        <v>0</v>
      </c>
      <c r="BQ826" s="6">
        <v>0</v>
      </c>
      <c r="BR826" s="45">
        <v>2</v>
      </c>
      <c r="BT826" s="45">
        <v>0</v>
      </c>
      <c r="BU826" s="45">
        <v>0</v>
      </c>
      <c r="BX826" s="6">
        <v>0</v>
      </c>
      <c r="BY826" s="6" t="s">
        <v>21</v>
      </c>
      <c r="BZ826" s="6">
        <f t="shared" si="36"/>
        <v>2.2000000000000002</v>
      </c>
      <c r="CA826" s="6">
        <f t="shared" si="37"/>
        <v>2</v>
      </c>
      <c r="CC826" s="63" t="s">
        <v>21</v>
      </c>
      <c r="CD826" s="6" t="s">
        <v>21</v>
      </c>
      <c r="CK826" s="6" t="s">
        <v>5148</v>
      </c>
      <c r="DA826" s="6" t="s">
        <v>785</v>
      </c>
      <c r="DC826" s="6" t="s">
        <v>4434</v>
      </c>
      <c r="DD826" s="6" t="s">
        <v>712</v>
      </c>
      <c r="DF826" s="29">
        <f t="shared" si="38"/>
        <v>0</v>
      </c>
      <c r="DG826" s="6">
        <v>1</v>
      </c>
    </row>
    <row r="827" spans="1:111" ht="16" x14ac:dyDescent="0.2">
      <c r="A827" s="6" t="s">
        <v>780</v>
      </c>
      <c r="B827" s="25"/>
      <c r="C827" s="25"/>
      <c r="F827" s="25"/>
      <c r="G827" s="63" t="s">
        <v>23</v>
      </c>
      <c r="H827" s="6" t="s">
        <v>5750</v>
      </c>
      <c r="L827" s="6" t="s">
        <v>781</v>
      </c>
      <c r="P827" s="6" t="s">
        <v>3532</v>
      </c>
      <c r="Q827" s="6" t="s">
        <v>5203</v>
      </c>
      <c r="X827" s="6">
        <v>662</v>
      </c>
      <c r="Y827" s="6">
        <v>1051</v>
      </c>
      <c r="Z827" s="6">
        <v>494</v>
      </c>
      <c r="AA827" s="6">
        <v>24</v>
      </c>
      <c r="AB827" s="6">
        <f>SUM(Table2026_09_25[[#This Row],[Number of in-person visits provided in reporting year.]:[Number of video/virtual visits provided in reporting year.]])</f>
        <v>1569</v>
      </c>
      <c r="AC827" s="6" t="s">
        <v>8469</v>
      </c>
      <c r="AD827" s="6">
        <v>0</v>
      </c>
      <c r="AE827" s="6">
        <v>0</v>
      </c>
      <c r="AF827" s="6" t="s">
        <v>4682</v>
      </c>
      <c r="AG827" s="6">
        <v>0</v>
      </c>
      <c r="AI827" s="6" t="s">
        <v>111</v>
      </c>
      <c r="AJ827" s="6" t="s">
        <v>7609</v>
      </c>
      <c r="AK827" s="6" t="s">
        <v>8483</v>
      </c>
      <c r="AL827" s="6" t="s">
        <v>112</v>
      </c>
      <c r="AQ827" s="6" t="s">
        <v>43</v>
      </c>
      <c r="AX827" s="45"/>
      <c r="AZ827" s="6">
        <v>1</v>
      </c>
      <c r="BA827" s="6">
        <v>0</v>
      </c>
      <c r="BB827" s="45">
        <v>0</v>
      </c>
      <c r="BC827" s="6">
        <v>0</v>
      </c>
      <c r="BD827" s="6">
        <v>1</v>
      </c>
      <c r="BF827" s="6">
        <v>0</v>
      </c>
      <c r="BG827" s="45">
        <v>1.5</v>
      </c>
      <c r="BH827" s="45">
        <v>0</v>
      </c>
      <c r="BI827" s="6">
        <v>0</v>
      </c>
      <c r="BJ827" s="6">
        <v>0</v>
      </c>
      <c r="BK827" s="6">
        <v>0</v>
      </c>
      <c r="BL827" s="45">
        <v>0</v>
      </c>
      <c r="BM827" s="45">
        <v>0</v>
      </c>
      <c r="BN827" s="6">
        <v>0</v>
      </c>
      <c r="BO827" s="6">
        <v>0</v>
      </c>
      <c r="BP827" s="6">
        <v>1.5</v>
      </c>
      <c r="BQ827" s="6">
        <v>0</v>
      </c>
      <c r="BR827" s="45">
        <v>1.5</v>
      </c>
      <c r="BT827" s="45">
        <v>0</v>
      </c>
      <c r="BU827" s="45">
        <v>0</v>
      </c>
      <c r="BX827" s="6">
        <v>0</v>
      </c>
      <c r="BY827" s="6" t="s">
        <v>21</v>
      </c>
      <c r="BZ827" s="6">
        <f t="shared" si="36"/>
        <v>6.5</v>
      </c>
      <c r="CA827" s="6">
        <f t="shared" si="37"/>
        <v>4.5</v>
      </c>
      <c r="CC827" s="63" t="s">
        <v>4687</v>
      </c>
      <c r="CD827" s="6" t="s">
        <v>21</v>
      </c>
      <c r="CK827" s="6" t="s">
        <v>5148</v>
      </c>
      <c r="DA827" s="6" t="s">
        <v>782</v>
      </c>
      <c r="DC827" s="6" t="s">
        <v>4434</v>
      </c>
      <c r="DD827" s="6" t="s">
        <v>290</v>
      </c>
      <c r="DF827" s="29">
        <f t="shared" si="38"/>
        <v>1</v>
      </c>
      <c r="DG827" s="6">
        <v>1</v>
      </c>
    </row>
    <row r="828" spans="1:111" ht="16" hidden="1" x14ac:dyDescent="0.2">
      <c r="A828" s="6" t="s">
        <v>863</v>
      </c>
      <c r="B828" s="25"/>
      <c r="C828" s="25"/>
      <c r="F828" s="25"/>
      <c r="G828" s="63" t="s">
        <v>23</v>
      </c>
      <c r="H828" s="6" t="s">
        <v>7469</v>
      </c>
      <c r="L828" s="6" t="s">
        <v>864</v>
      </c>
      <c r="P828" s="6" t="s">
        <v>6712</v>
      </c>
      <c r="Q828" s="6" t="s">
        <v>4773</v>
      </c>
      <c r="X828" s="6">
        <v>0</v>
      </c>
      <c r="Y828" s="6">
        <v>0</v>
      </c>
      <c r="Z828" s="6">
        <v>0</v>
      </c>
      <c r="AA828" s="6">
        <v>0</v>
      </c>
      <c r="AB828" s="6">
        <f>SUM(Table2026_09_25[[#This Row],[Number of in-person visits provided in reporting year.]:[Number of video/virtual visits provided in reporting year.]])</f>
        <v>0</v>
      </c>
      <c r="AC828" s="6" t="s">
        <v>8468</v>
      </c>
      <c r="AD828" s="6">
        <v>0</v>
      </c>
      <c r="AE828" s="6">
        <v>0</v>
      </c>
      <c r="AF828" s="6" t="s">
        <v>4682</v>
      </c>
      <c r="AG828" s="6">
        <v>0</v>
      </c>
      <c r="AI828" s="6" t="s">
        <v>7474</v>
      </c>
      <c r="AJ828" s="6" t="s">
        <v>6906</v>
      </c>
      <c r="AK828" s="6" t="s">
        <v>8483</v>
      </c>
      <c r="AL828" s="6" t="s">
        <v>24</v>
      </c>
      <c r="AQ828" s="6" t="s">
        <v>107</v>
      </c>
      <c r="AX828" s="45"/>
      <c r="AZ828" s="6">
        <v>0</v>
      </c>
      <c r="BA828" s="6">
        <v>0</v>
      </c>
      <c r="BB828" s="45">
        <v>0</v>
      </c>
      <c r="BC828" s="6">
        <v>0</v>
      </c>
      <c r="BD828" s="6">
        <v>1</v>
      </c>
      <c r="BF828" s="6">
        <v>0</v>
      </c>
      <c r="BG828" s="45">
        <v>0</v>
      </c>
      <c r="BH828" s="45">
        <v>0</v>
      </c>
      <c r="BI828" s="6">
        <v>0</v>
      </c>
      <c r="BJ828" s="6">
        <v>0</v>
      </c>
      <c r="BK828" s="6">
        <v>0</v>
      </c>
      <c r="BL828" s="45">
        <v>0</v>
      </c>
      <c r="BM828" s="45">
        <v>0</v>
      </c>
      <c r="BN828" s="6">
        <v>0</v>
      </c>
      <c r="BO828" s="6">
        <v>0</v>
      </c>
      <c r="BP828" s="6">
        <v>2</v>
      </c>
      <c r="BQ828" s="6">
        <v>0</v>
      </c>
      <c r="BR828" s="45">
        <v>0</v>
      </c>
      <c r="BT828" s="45">
        <v>0</v>
      </c>
      <c r="BU828" s="45">
        <v>0</v>
      </c>
      <c r="BX828" s="6">
        <v>0</v>
      </c>
      <c r="BY828" s="6" t="s">
        <v>865</v>
      </c>
      <c r="BZ828" s="6">
        <f t="shared" si="36"/>
        <v>3</v>
      </c>
      <c r="CA828" s="6">
        <f t="shared" si="37"/>
        <v>2</v>
      </c>
      <c r="CC828" s="63" t="s">
        <v>4687</v>
      </c>
      <c r="CD828" s="6" t="s">
        <v>866</v>
      </c>
      <c r="CK828" s="6" t="s">
        <v>5148</v>
      </c>
      <c r="DA828" s="6" t="s">
        <v>867</v>
      </c>
      <c r="DC828" s="6" t="s">
        <v>4434</v>
      </c>
      <c r="DD828" s="6" t="s">
        <v>29</v>
      </c>
      <c r="DF828" s="29">
        <f t="shared" si="38"/>
        <v>0</v>
      </c>
      <c r="DG828" s="6">
        <v>1</v>
      </c>
    </row>
    <row r="829" spans="1:111" ht="16" hidden="1" x14ac:dyDescent="0.2">
      <c r="A829" s="6" t="s">
        <v>858</v>
      </c>
      <c r="B829" s="25"/>
      <c r="C829" s="25"/>
      <c r="F829" s="25"/>
      <c r="G829" s="63" t="s">
        <v>23</v>
      </c>
      <c r="H829" s="6" t="s">
        <v>4902</v>
      </c>
      <c r="L829" s="6" t="s">
        <v>859</v>
      </c>
      <c r="P829" s="6" t="s">
        <v>3532</v>
      </c>
      <c r="Q829" s="6" t="s">
        <v>5203</v>
      </c>
      <c r="X829" s="6">
        <v>513</v>
      </c>
      <c r="Y829" s="6">
        <v>6266</v>
      </c>
      <c r="Z829" s="6">
        <v>4748</v>
      </c>
      <c r="AA829" s="6">
        <v>0</v>
      </c>
      <c r="AB829" s="6">
        <f>SUM(Table2026_09_25[[#This Row],[Number of in-person visits provided in reporting year.]:[Number of video/virtual visits provided in reporting year.]])</f>
        <v>11014</v>
      </c>
      <c r="AC829" s="6" t="s">
        <v>8469</v>
      </c>
      <c r="AD829" s="6">
        <v>0</v>
      </c>
      <c r="AE829" s="6">
        <v>0</v>
      </c>
      <c r="AF829" s="6" t="s">
        <v>4682</v>
      </c>
      <c r="AG829" s="6">
        <v>14</v>
      </c>
      <c r="AI829" s="6" t="s">
        <v>8094</v>
      </c>
      <c r="AJ829" s="6" t="s">
        <v>43</v>
      </c>
      <c r="AK829" s="6" t="s">
        <v>8483</v>
      </c>
      <c r="AL829" s="6" t="s">
        <v>267</v>
      </c>
      <c r="AQ829" s="6" t="s">
        <v>43</v>
      </c>
      <c r="AX829" s="45"/>
      <c r="AZ829" s="6">
        <v>1</v>
      </c>
      <c r="BA829" s="6">
        <v>0</v>
      </c>
      <c r="BB829" s="45">
        <v>0</v>
      </c>
      <c r="BC829" s="6">
        <v>0</v>
      </c>
      <c r="BD829" s="6">
        <v>0.9</v>
      </c>
      <c r="BF829" s="6">
        <v>0</v>
      </c>
      <c r="BG829" s="45">
        <v>0.5</v>
      </c>
      <c r="BH829" s="45">
        <v>0</v>
      </c>
      <c r="BI829" s="6">
        <v>0</v>
      </c>
      <c r="BJ829" s="6">
        <v>1</v>
      </c>
      <c r="BK829" s="6">
        <v>0</v>
      </c>
      <c r="BL829" s="45">
        <v>0</v>
      </c>
      <c r="BM829" s="45">
        <v>0</v>
      </c>
      <c r="BN829" s="6">
        <v>0</v>
      </c>
      <c r="BO829" s="6">
        <v>0</v>
      </c>
      <c r="BP829" s="6">
        <v>1</v>
      </c>
      <c r="BQ829" s="6">
        <v>0</v>
      </c>
      <c r="BR829" s="45">
        <v>1</v>
      </c>
      <c r="BT829" s="45">
        <v>0</v>
      </c>
      <c r="BU829" s="45">
        <v>0</v>
      </c>
      <c r="BX829" s="6">
        <v>0</v>
      </c>
      <c r="BY829" s="6" t="s">
        <v>21</v>
      </c>
      <c r="BZ829" s="6">
        <f t="shared" si="36"/>
        <v>5.4</v>
      </c>
      <c r="CA829" s="6">
        <f t="shared" si="37"/>
        <v>3.5</v>
      </c>
      <c r="CC829" s="63" t="s">
        <v>4687</v>
      </c>
      <c r="CD829" s="6" t="s">
        <v>860</v>
      </c>
      <c r="CK829" s="6" t="s">
        <v>5148</v>
      </c>
      <c r="DA829" s="6" t="s">
        <v>861</v>
      </c>
      <c r="DC829" s="6" t="s">
        <v>4434</v>
      </c>
      <c r="DD829" s="6" t="s">
        <v>862</v>
      </c>
      <c r="DF829" s="29">
        <f t="shared" si="38"/>
        <v>0</v>
      </c>
      <c r="DG829" s="6">
        <v>1</v>
      </c>
    </row>
    <row r="830" spans="1:111" ht="16" hidden="1" x14ac:dyDescent="0.2">
      <c r="A830" s="6" t="s">
        <v>819</v>
      </c>
      <c r="B830" s="25"/>
      <c r="C830" s="25"/>
      <c r="F830" s="25"/>
      <c r="G830" s="63" t="s">
        <v>23</v>
      </c>
      <c r="H830" s="6" t="s">
        <v>5215</v>
      </c>
      <c r="L830" s="6" t="s">
        <v>679</v>
      </c>
      <c r="P830" s="6" t="s">
        <v>3532</v>
      </c>
      <c r="Q830" s="6" t="s">
        <v>5203</v>
      </c>
      <c r="X830" s="6">
        <v>321</v>
      </c>
      <c r="Y830" s="6">
        <v>2181</v>
      </c>
      <c r="Z830" s="6">
        <v>0</v>
      </c>
      <c r="AA830" s="6">
        <v>0</v>
      </c>
      <c r="AB830" s="6">
        <f>SUM(Table2026_09_25[[#This Row],[Number of in-person visits provided in reporting year.]:[Number of video/virtual visits provided in reporting year.]])</f>
        <v>2181</v>
      </c>
      <c r="AC830" s="6" t="s">
        <v>8469</v>
      </c>
      <c r="AD830" s="6">
        <v>0</v>
      </c>
      <c r="AE830" s="6">
        <v>0</v>
      </c>
      <c r="AF830" s="6" t="s">
        <v>4682</v>
      </c>
      <c r="AG830" s="6">
        <v>0</v>
      </c>
      <c r="AI830" s="6" t="s">
        <v>8080</v>
      </c>
      <c r="AJ830" s="6" t="s">
        <v>43</v>
      </c>
      <c r="AK830" s="6" t="s">
        <v>8483</v>
      </c>
      <c r="AL830" s="6" t="s">
        <v>42</v>
      </c>
      <c r="AQ830" s="6" t="s">
        <v>43</v>
      </c>
      <c r="AX830" s="45"/>
      <c r="AZ830" s="6">
        <v>0</v>
      </c>
      <c r="BA830" s="6">
        <v>0</v>
      </c>
      <c r="BB830" s="45">
        <v>0</v>
      </c>
      <c r="BC830" s="6">
        <v>0</v>
      </c>
      <c r="BD830" s="6">
        <v>1</v>
      </c>
      <c r="BF830" s="6">
        <v>0</v>
      </c>
      <c r="BG830" s="45">
        <v>0</v>
      </c>
      <c r="BH830" s="45">
        <v>0</v>
      </c>
      <c r="BI830" s="6">
        <v>0</v>
      </c>
      <c r="BJ830" s="6">
        <v>0</v>
      </c>
      <c r="BK830" s="6">
        <v>0</v>
      </c>
      <c r="BL830" s="45">
        <v>0</v>
      </c>
      <c r="BM830" s="45">
        <v>0</v>
      </c>
      <c r="BN830" s="6">
        <v>0</v>
      </c>
      <c r="BO830" s="6">
        <v>0</v>
      </c>
      <c r="BP830" s="6">
        <v>1.4</v>
      </c>
      <c r="BQ830" s="6">
        <v>0</v>
      </c>
      <c r="BR830" s="45">
        <v>0</v>
      </c>
      <c r="BT830" s="45">
        <v>0</v>
      </c>
      <c r="BU830" s="45">
        <v>0</v>
      </c>
      <c r="BX830" s="6">
        <v>2</v>
      </c>
      <c r="BY830" s="6" t="s">
        <v>820</v>
      </c>
      <c r="BZ830" s="6">
        <f t="shared" si="36"/>
        <v>2.4</v>
      </c>
      <c r="CA830" s="6">
        <f t="shared" si="37"/>
        <v>3.4</v>
      </c>
      <c r="CC830" s="63" t="s">
        <v>21</v>
      </c>
      <c r="CD830" s="6" t="s">
        <v>21</v>
      </c>
      <c r="CK830" s="6" t="s">
        <v>5148</v>
      </c>
      <c r="DA830" s="6" t="s">
        <v>821</v>
      </c>
      <c r="DC830" s="6" t="s">
        <v>4434</v>
      </c>
      <c r="DD830" s="6" t="s">
        <v>45</v>
      </c>
      <c r="DF830" s="29">
        <f t="shared" si="38"/>
        <v>0</v>
      </c>
      <c r="DG830" s="6">
        <v>1</v>
      </c>
    </row>
    <row r="831" spans="1:111" ht="16" hidden="1" x14ac:dyDescent="0.2">
      <c r="A831" s="6" t="s">
        <v>846</v>
      </c>
      <c r="B831" s="25"/>
      <c r="C831" s="25"/>
      <c r="F831" s="25"/>
      <c r="G831" s="63" t="s">
        <v>23</v>
      </c>
      <c r="H831" s="6" t="s">
        <v>7500</v>
      </c>
      <c r="L831" s="6" t="s">
        <v>847</v>
      </c>
      <c r="P831" s="6" t="s">
        <v>3532</v>
      </c>
      <c r="Q831" s="6" t="s">
        <v>5203</v>
      </c>
      <c r="X831" s="6">
        <v>779</v>
      </c>
      <c r="Y831" s="6">
        <v>6696</v>
      </c>
      <c r="Z831" s="6">
        <v>3002</v>
      </c>
      <c r="AA831" s="6">
        <v>41</v>
      </c>
      <c r="AB831" s="6">
        <f>SUM(Table2026_09_25[[#This Row],[Number of in-person visits provided in reporting year.]:[Number of video/virtual visits provided in reporting year.]])</f>
        <v>9739</v>
      </c>
      <c r="AC831" s="6" t="s">
        <v>8469</v>
      </c>
      <c r="AD831" s="6">
        <v>0</v>
      </c>
      <c r="AE831" s="6">
        <v>0</v>
      </c>
      <c r="AF831" s="6" t="s">
        <v>4682</v>
      </c>
      <c r="AG831" s="6">
        <v>48</v>
      </c>
      <c r="AI831" s="6" t="s">
        <v>8095</v>
      </c>
      <c r="AJ831" s="6" t="s">
        <v>7505</v>
      </c>
      <c r="AK831" s="6" t="s">
        <v>8483</v>
      </c>
      <c r="AL831" s="6" t="s">
        <v>1200</v>
      </c>
      <c r="AQ831" s="6" t="s">
        <v>107</v>
      </c>
      <c r="AX831" s="45"/>
      <c r="AZ831" s="6">
        <v>1.7</v>
      </c>
      <c r="BA831" s="6">
        <v>0</v>
      </c>
      <c r="BB831" s="45">
        <v>0</v>
      </c>
      <c r="BC831" s="6">
        <v>0</v>
      </c>
      <c r="BD831" s="6">
        <v>1.25</v>
      </c>
      <c r="BF831" s="6">
        <v>0</v>
      </c>
      <c r="BG831" s="45">
        <v>0</v>
      </c>
      <c r="BH831" s="45">
        <v>0</v>
      </c>
      <c r="BI831" s="6">
        <v>0</v>
      </c>
      <c r="BJ831" s="6">
        <v>0</v>
      </c>
      <c r="BK831" s="6">
        <v>0</v>
      </c>
      <c r="BL831" s="45">
        <v>0</v>
      </c>
      <c r="BM831" s="45">
        <v>0</v>
      </c>
      <c r="BN831" s="6">
        <v>0</v>
      </c>
      <c r="BO831" s="6">
        <v>0</v>
      </c>
      <c r="BP831" s="6">
        <v>0</v>
      </c>
      <c r="BQ831" s="6">
        <v>0</v>
      </c>
      <c r="BR831" s="45">
        <v>0</v>
      </c>
      <c r="BT831" s="45">
        <v>0</v>
      </c>
      <c r="BU831" s="45">
        <v>0</v>
      </c>
      <c r="BX831" s="6">
        <v>9.9</v>
      </c>
      <c r="BY831" s="6" t="s">
        <v>849</v>
      </c>
      <c r="BZ831" s="6">
        <f t="shared" ref="BZ831:BZ894" si="39">SUM(AY831:BW831)</f>
        <v>2.95</v>
      </c>
      <c r="CA831" s="6">
        <f t="shared" ref="CA831:CA894" si="40">(SUM(BB831))+(SUM(BE831:BM831))+(SUM(BO831:BV831))+BX831</f>
        <v>9.9</v>
      </c>
      <c r="CC831" s="63" t="s">
        <v>4753</v>
      </c>
      <c r="CD831" s="6" t="s">
        <v>850</v>
      </c>
      <c r="CK831" s="6" t="s">
        <v>5148</v>
      </c>
      <c r="DA831" s="6" t="s">
        <v>851</v>
      </c>
      <c r="DC831" s="6" t="s">
        <v>4434</v>
      </c>
      <c r="DD831" s="6" t="s">
        <v>768</v>
      </c>
      <c r="DF831" s="29">
        <f t="shared" ref="DF831:DF894" si="41">SUBTOTAL(103,G831)</f>
        <v>0</v>
      </c>
      <c r="DG831" s="6">
        <v>1</v>
      </c>
    </row>
    <row r="832" spans="1:111" ht="16" hidden="1" x14ac:dyDescent="0.2">
      <c r="A832" s="6" t="s">
        <v>852</v>
      </c>
      <c r="B832" s="25"/>
      <c r="C832" s="25"/>
      <c r="F832" s="25"/>
      <c r="G832" s="63" t="s">
        <v>23</v>
      </c>
      <c r="H832" s="6" t="s">
        <v>7526</v>
      </c>
      <c r="L832" s="6" t="s">
        <v>853</v>
      </c>
      <c r="P832" s="6" t="s">
        <v>3532</v>
      </c>
      <c r="Q832" s="6" t="s">
        <v>5203</v>
      </c>
      <c r="X832" s="6">
        <v>324</v>
      </c>
      <c r="Y832" s="6">
        <v>2893</v>
      </c>
      <c r="Z832" s="6">
        <v>1398</v>
      </c>
      <c r="AA832" s="6">
        <v>24</v>
      </c>
      <c r="AB832" s="6">
        <f>SUM(Table2026_09_25[[#This Row],[Number of in-person visits provided in reporting year.]:[Number of video/virtual visits provided in reporting year.]])</f>
        <v>4315</v>
      </c>
      <c r="AC832" s="6" t="s">
        <v>8469</v>
      </c>
      <c r="AD832" s="6">
        <v>0</v>
      </c>
      <c r="AE832" s="6">
        <v>0</v>
      </c>
      <c r="AF832" s="6" t="s">
        <v>4682</v>
      </c>
      <c r="AG832" s="6">
        <v>57</v>
      </c>
      <c r="AI832" s="6" t="s">
        <v>8096</v>
      </c>
      <c r="AJ832" s="6" t="s">
        <v>5575</v>
      </c>
      <c r="AK832" s="6" t="s">
        <v>8483</v>
      </c>
      <c r="AL832" s="6" t="s">
        <v>855</v>
      </c>
      <c r="AQ832" s="6" t="s">
        <v>544</v>
      </c>
      <c r="AX832" s="45"/>
      <c r="AZ832" s="6">
        <v>1.1000000000000001</v>
      </c>
      <c r="BA832" s="6">
        <v>0.2</v>
      </c>
      <c r="BB832" s="45">
        <v>0</v>
      </c>
      <c r="BC832" s="6">
        <v>0</v>
      </c>
      <c r="BD832" s="6">
        <v>0.6</v>
      </c>
      <c r="BF832" s="6">
        <v>0</v>
      </c>
      <c r="BG832" s="45">
        <v>0</v>
      </c>
      <c r="BH832" s="45">
        <v>0</v>
      </c>
      <c r="BI832" s="6">
        <v>0</v>
      </c>
      <c r="BJ832" s="6">
        <v>0</v>
      </c>
      <c r="BK832" s="6">
        <v>0</v>
      </c>
      <c r="BL832" s="45">
        <v>0</v>
      </c>
      <c r="BM832" s="45">
        <v>0</v>
      </c>
      <c r="BN832" s="6">
        <v>0</v>
      </c>
      <c r="BO832" s="6">
        <v>0</v>
      </c>
      <c r="BP832" s="6">
        <v>-1</v>
      </c>
      <c r="BQ832" s="6">
        <v>0</v>
      </c>
      <c r="BR832" s="45">
        <v>0</v>
      </c>
      <c r="BT832" s="45">
        <v>0</v>
      </c>
      <c r="BU832" s="45">
        <v>0</v>
      </c>
      <c r="BX832" s="6">
        <v>2.6</v>
      </c>
      <c r="BY832" s="6" t="s">
        <v>856</v>
      </c>
      <c r="BZ832" s="6">
        <f t="shared" si="39"/>
        <v>0.89999999999999991</v>
      </c>
      <c r="CA832" s="6">
        <f t="shared" si="40"/>
        <v>1.6</v>
      </c>
      <c r="CC832" s="63" t="s">
        <v>4753</v>
      </c>
      <c r="CD832" s="6" t="s">
        <v>850</v>
      </c>
      <c r="CK832" s="6" t="s">
        <v>5148</v>
      </c>
      <c r="DA832" s="6" t="s">
        <v>857</v>
      </c>
      <c r="DC832" s="6" t="s">
        <v>4434</v>
      </c>
      <c r="DD832" s="6" t="s">
        <v>768</v>
      </c>
      <c r="DF832" s="29">
        <f t="shared" si="41"/>
        <v>0</v>
      </c>
      <c r="DG832" s="6">
        <v>1</v>
      </c>
    </row>
    <row r="833" spans="1:111" ht="16" hidden="1" x14ac:dyDescent="0.2">
      <c r="A833" s="6" t="s">
        <v>843</v>
      </c>
      <c r="B833" s="25"/>
      <c r="C833" s="25"/>
      <c r="F833" s="25"/>
      <c r="G833" s="63" t="s">
        <v>23</v>
      </c>
      <c r="H833" s="6" t="s">
        <v>8097</v>
      </c>
      <c r="L833" s="6" t="s">
        <v>3347</v>
      </c>
      <c r="P833" s="6" t="s">
        <v>3532</v>
      </c>
      <c r="Q833" s="6" t="s">
        <v>5203</v>
      </c>
      <c r="X833" s="6">
        <v>87</v>
      </c>
      <c r="Y833" s="6">
        <v>427</v>
      </c>
      <c r="Z833" s="6">
        <v>141</v>
      </c>
      <c r="AA833" s="6">
        <v>0</v>
      </c>
      <c r="AB833" s="6">
        <f>SUM(Table2026_09_25[[#This Row],[Number of in-person visits provided in reporting year.]:[Number of video/virtual visits provided in reporting year.]])</f>
        <v>568</v>
      </c>
      <c r="AC833" s="6" t="s">
        <v>8469</v>
      </c>
      <c r="AD833" s="6">
        <v>0</v>
      </c>
      <c r="AE833" s="6">
        <v>0</v>
      </c>
      <c r="AF833" s="6" t="s">
        <v>4682</v>
      </c>
      <c r="AG833" s="6">
        <v>61</v>
      </c>
      <c r="AI833" s="6" t="s">
        <v>8098</v>
      </c>
      <c r="AJ833" s="6" t="s">
        <v>5005</v>
      </c>
      <c r="AK833" s="6" t="s">
        <v>8483</v>
      </c>
      <c r="AL833" s="6" t="s">
        <v>845</v>
      </c>
      <c r="AQ833" s="6" t="s">
        <v>544</v>
      </c>
      <c r="AX833" s="45"/>
      <c r="AZ833" s="6">
        <v>0</v>
      </c>
      <c r="BA833" s="6">
        <v>0</v>
      </c>
      <c r="BB833" s="45">
        <v>0</v>
      </c>
      <c r="BC833" s="6">
        <v>0</v>
      </c>
      <c r="BD833" s="6">
        <v>0</v>
      </c>
      <c r="BF833" s="6">
        <v>0</v>
      </c>
      <c r="BG833" s="45">
        <v>0</v>
      </c>
      <c r="BH833" s="45">
        <v>0</v>
      </c>
      <c r="BI833" s="6">
        <v>0</v>
      </c>
      <c r="BJ833" s="6">
        <v>0</v>
      </c>
      <c r="BK833" s="6">
        <v>0</v>
      </c>
      <c r="BL833" s="45">
        <v>0</v>
      </c>
      <c r="BM833" s="45">
        <v>0</v>
      </c>
      <c r="BN833" s="6">
        <v>0</v>
      </c>
      <c r="BO833" s="6">
        <v>0</v>
      </c>
      <c r="BP833" s="6">
        <v>0</v>
      </c>
      <c r="BQ833" s="6">
        <v>0</v>
      </c>
      <c r="BR833" s="45">
        <v>0</v>
      </c>
      <c r="BT833" s="45">
        <v>0</v>
      </c>
      <c r="BU833" s="45">
        <v>0</v>
      </c>
      <c r="BX833" s="6">
        <v>0</v>
      </c>
      <c r="BY833" s="6" t="s">
        <v>21</v>
      </c>
      <c r="BZ833" s="6">
        <f t="shared" si="39"/>
        <v>0</v>
      </c>
      <c r="CA833" s="6">
        <f t="shared" si="40"/>
        <v>0</v>
      </c>
      <c r="CC833" s="63" t="s">
        <v>21</v>
      </c>
      <c r="CD833" s="6" t="s">
        <v>21</v>
      </c>
      <c r="CK833" s="6" t="s">
        <v>5148</v>
      </c>
      <c r="DA833" s="6" t="s">
        <v>21</v>
      </c>
      <c r="DC833" s="6" t="s">
        <v>4434</v>
      </c>
      <c r="DD833" s="6" t="s">
        <v>768</v>
      </c>
      <c r="DF833" s="29">
        <f t="shared" si="41"/>
        <v>0</v>
      </c>
      <c r="DG833" s="6">
        <v>1</v>
      </c>
    </row>
    <row r="834" spans="1:111" ht="16" hidden="1" x14ac:dyDescent="0.2">
      <c r="A834" s="6" t="s">
        <v>800</v>
      </c>
      <c r="B834" s="25"/>
      <c r="C834" s="25"/>
      <c r="F834" s="25"/>
      <c r="G834" s="63" t="s">
        <v>23</v>
      </c>
      <c r="H834" s="35" t="s">
        <v>7866</v>
      </c>
      <c r="L834" s="40" t="s">
        <v>4475</v>
      </c>
      <c r="P834" s="6" t="s">
        <v>3532</v>
      </c>
      <c r="Q834" s="6" t="s">
        <v>5203</v>
      </c>
      <c r="X834" s="6">
        <v>59</v>
      </c>
      <c r="Y834" s="6">
        <v>872</v>
      </c>
      <c r="Z834" s="6">
        <v>465</v>
      </c>
      <c r="AA834" s="6">
        <v>0</v>
      </c>
      <c r="AB834" s="6">
        <f>SUM(Table2026_09_25[[#This Row],[Number of in-person visits provided in reporting year.]:[Number of video/virtual visits provided in reporting year.]])</f>
        <v>1337</v>
      </c>
      <c r="AC834" s="6" t="s">
        <v>8469</v>
      </c>
      <c r="AD834" s="6">
        <v>0</v>
      </c>
      <c r="AE834" s="6">
        <v>0</v>
      </c>
      <c r="AF834" s="6" t="s">
        <v>4682</v>
      </c>
      <c r="AG834" s="6">
        <v>31.2</v>
      </c>
      <c r="AI834" s="6" t="s">
        <v>4514</v>
      </c>
      <c r="AJ834" s="6" t="s">
        <v>7865</v>
      </c>
      <c r="AK834" s="6" t="s">
        <v>8483</v>
      </c>
      <c r="AL834" s="42" t="s">
        <v>801</v>
      </c>
      <c r="AQ834" s="6" t="s">
        <v>366</v>
      </c>
      <c r="AX834" s="45"/>
      <c r="AZ834" s="6">
        <v>0.6</v>
      </c>
      <c r="BA834" s="6">
        <v>0</v>
      </c>
      <c r="BB834" s="45">
        <v>0</v>
      </c>
      <c r="BC834" s="6">
        <v>0</v>
      </c>
      <c r="BD834" s="6">
        <v>0.15</v>
      </c>
      <c r="BF834" s="6">
        <v>0</v>
      </c>
      <c r="BG834" s="45">
        <v>0</v>
      </c>
      <c r="BH834" s="45">
        <v>0</v>
      </c>
      <c r="BI834" s="6">
        <v>0</v>
      </c>
      <c r="BJ834" s="6">
        <v>0</v>
      </c>
      <c r="BK834" s="6">
        <v>0</v>
      </c>
      <c r="BL834" s="45">
        <v>0</v>
      </c>
      <c r="BM834" s="45">
        <v>0</v>
      </c>
      <c r="BN834" s="6">
        <v>0</v>
      </c>
      <c r="BO834" s="6">
        <v>0</v>
      </c>
      <c r="BP834" s="6">
        <v>2</v>
      </c>
      <c r="BQ834" s="6">
        <v>0</v>
      </c>
      <c r="BR834" s="45">
        <v>0</v>
      </c>
      <c r="BT834" s="45">
        <v>0</v>
      </c>
      <c r="BU834" s="45">
        <v>0</v>
      </c>
      <c r="BX834" s="6">
        <v>0</v>
      </c>
      <c r="BY834" s="6" t="s">
        <v>21</v>
      </c>
      <c r="BZ834" s="6">
        <f t="shared" si="39"/>
        <v>2.75</v>
      </c>
      <c r="CA834" s="6">
        <f t="shared" si="40"/>
        <v>2</v>
      </c>
      <c r="CC834" s="63" t="s">
        <v>4753</v>
      </c>
      <c r="CD834" s="6" t="s">
        <v>802</v>
      </c>
      <c r="CK834" s="6" t="s">
        <v>5148</v>
      </c>
      <c r="DA834" s="6" t="s">
        <v>803</v>
      </c>
      <c r="DC834" s="6" t="s">
        <v>4434</v>
      </c>
      <c r="DD834" s="6" t="s">
        <v>804</v>
      </c>
      <c r="DF834" s="29">
        <f t="shared" si="41"/>
        <v>0</v>
      </c>
      <c r="DG834" s="6">
        <v>1</v>
      </c>
    </row>
    <row r="835" spans="1:111" ht="16" hidden="1" x14ac:dyDescent="0.2">
      <c r="A835" s="6" t="s">
        <v>805</v>
      </c>
      <c r="B835" s="25"/>
      <c r="C835" s="25"/>
      <c r="F835" s="25"/>
      <c r="G835" s="63" t="s">
        <v>23</v>
      </c>
      <c r="H835" s="6" t="s">
        <v>8099</v>
      </c>
      <c r="L835" s="6" t="s">
        <v>806</v>
      </c>
      <c r="P835" s="6" t="s">
        <v>3532</v>
      </c>
      <c r="Q835" s="6" t="s">
        <v>5203</v>
      </c>
      <c r="X835" s="6">
        <v>56</v>
      </c>
      <c r="Y835" s="6">
        <v>573</v>
      </c>
      <c r="Z835" s="6">
        <v>436</v>
      </c>
      <c r="AA835" s="6">
        <v>0</v>
      </c>
      <c r="AB835" s="6">
        <f>SUM(Table2026_09_25[[#This Row],[Number of in-person visits provided in reporting year.]:[Number of video/virtual visits provided in reporting year.]])</f>
        <v>1009</v>
      </c>
      <c r="AC835" s="6" t="s">
        <v>8469</v>
      </c>
      <c r="AD835" s="6">
        <v>0</v>
      </c>
      <c r="AE835" s="6">
        <v>0</v>
      </c>
      <c r="AF835" s="6" t="s">
        <v>4682</v>
      </c>
      <c r="AG835" s="6">
        <v>102.9</v>
      </c>
      <c r="AI835" s="6" t="s">
        <v>8100</v>
      </c>
      <c r="AJ835" s="6" t="s">
        <v>7890</v>
      </c>
      <c r="AK835" s="6" t="s">
        <v>8483</v>
      </c>
      <c r="AL835" s="6" t="s">
        <v>466</v>
      </c>
      <c r="AQ835" s="6" t="s">
        <v>366</v>
      </c>
      <c r="AX835" s="45"/>
      <c r="AZ835" s="6">
        <v>0</v>
      </c>
      <c r="BA835" s="6">
        <v>0</v>
      </c>
      <c r="BB835" s="45">
        <v>0</v>
      </c>
      <c r="BC835" s="6">
        <v>0.04</v>
      </c>
      <c r="BD835" s="6">
        <v>0</v>
      </c>
      <c r="BF835" s="6">
        <v>0</v>
      </c>
      <c r="BG835" s="45">
        <v>0</v>
      </c>
      <c r="BH835" s="45">
        <v>0</v>
      </c>
      <c r="BI835" s="6">
        <v>0</v>
      </c>
      <c r="BJ835" s="6">
        <v>0</v>
      </c>
      <c r="BK835" s="6">
        <v>0</v>
      </c>
      <c r="BL835" s="45">
        <v>0</v>
      </c>
      <c r="BM835" s="45">
        <v>0</v>
      </c>
      <c r="BN835" s="6">
        <v>0</v>
      </c>
      <c r="BO835" s="6">
        <v>0</v>
      </c>
      <c r="BP835" s="6">
        <v>1</v>
      </c>
      <c r="BQ835" s="6">
        <v>0</v>
      </c>
      <c r="BR835" s="45">
        <v>0</v>
      </c>
      <c r="BT835" s="45">
        <v>0</v>
      </c>
      <c r="BU835" s="45">
        <v>0</v>
      </c>
      <c r="BX835" s="6">
        <v>0</v>
      </c>
      <c r="BY835" s="6" t="s">
        <v>807</v>
      </c>
      <c r="BZ835" s="6">
        <f t="shared" si="39"/>
        <v>1.04</v>
      </c>
      <c r="CA835" s="6">
        <f t="shared" si="40"/>
        <v>1</v>
      </c>
      <c r="CC835" s="63" t="s">
        <v>4753</v>
      </c>
      <c r="CD835" s="6" t="s">
        <v>808</v>
      </c>
      <c r="CK835" s="6" t="s">
        <v>5148</v>
      </c>
      <c r="DA835" s="6" t="s">
        <v>809</v>
      </c>
      <c r="DC835" s="6" t="s">
        <v>4434</v>
      </c>
      <c r="DD835" s="6" t="s">
        <v>804</v>
      </c>
      <c r="DF835" s="29">
        <f t="shared" si="41"/>
        <v>0</v>
      </c>
      <c r="DG835" s="6">
        <v>1</v>
      </c>
    </row>
    <row r="836" spans="1:111" ht="16" hidden="1" x14ac:dyDescent="0.2">
      <c r="A836" s="6" t="s">
        <v>786</v>
      </c>
      <c r="B836" s="25"/>
      <c r="C836" s="25"/>
      <c r="F836" s="25"/>
      <c r="G836" s="63" t="s">
        <v>23</v>
      </c>
      <c r="H836" s="6" t="s">
        <v>7974</v>
      </c>
      <c r="L836" s="6" t="s">
        <v>787</v>
      </c>
      <c r="P836" s="6" t="s">
        <v>3532</v>
      </c>
      <c r="Q836" s="6" t="s">
        <v>5203</v>
      </c>
      <c r="X836" s="6">
        <v>722</v>
      </c>
      <c r="Y836" s="6">
        <v>19256</v>
      </c>
      <c r="Z836" s="6">
        <v>1886</v>
      </c>
      <c r="AA836" s="6">
        <v>0</v>
      </c>
      <c r="AB836" s="6">
        <f>SUM(Table2026_09_25[[#This Row],[Number of in-person visits provided in reporting year.]:[Number of video/virtual visits provided in reporting year.]])</f>
        <v>21142</v>
      </c>
      <c r="AC836" s="6" t="s">
        <v>8469</v>
      </c>
      <c r="AD836" s="6">
        <v>0</v>
      </c>
      <c r="AE836" s="6">
        <v>0</v>
      </c>
      <c r="AF836" s="6" t="s">
        <v>4682</v>
      </c>
      <c r="AG836" s="6">
        <v>0</v>
      </c>
      <c r="AI836" s="6" t="s">
        <v>8084</v>
      </c>
      <c r="AJ836" s="6" t="s">
        <v>7977</v>
      </c>
      <c r="AK836" s="6" t="s">
        <v>8483</v>
      </c>
      <c r="AL836" s="6" t="s">
        <v>693</v>
      </c>
      <c r="AQ836" s="6" t="s">
        <v>1289</v>
      </c>
      <c r="AX836" s="45"/>
      <c r="AZ836" s="6">
        <v>0</v>
      </c>
      <c r="BA836" s="6">
        <v>0</v>
      </c>
      <c r="BB836" s="45">
        <v>0</v>
      </c>
      <c r="BC836" s="6">
        <v>0</v>
      </c>
      <c r="BD836" s="6">
        <v>0</v>
      </c>
      <c r="BF836" s="6">
        <v>0</v>
      </c>
      <c r="BG836" s="45">
        <v>1</v>
      </c>
      <c r="BH836" s="45">
        <v>0</v>
      </c>
      <c r="BI836" s="6">
        <v>0</v>
      </c>
      <c r="BJ836" s="6">
        <v>0</v>
      </c>
      <c r="BK836" s="6">
        <v>0</v>
      </c>
      <c r="BL836" s="45">
        <v>0</v>
      </c>
      <c r="BM836" s="45">
        <v>0</v>
      </c>
      <c r="BN836" s="6">
        <v>0</v>
      </c>
      <c r="BO836" s="6">
        <v>0</v>
      </c>
      <c r="BP836" s="6">
        <v>2.8</v>
      </c>
      <c r="BQ836" s="6">
        <v>1</v>
      </c>
      <c r="BR836" s="45">
        <v>9.8000000000000007</v>
      </c>
      <c r="BT836" s="45">
        <v>0</v>
      </c>
      <c r="BU836" s="45">
        <v>0</v>
      </c>
      <c r="BX836" s="6">
        <v>1</v>
      </c>
      <c r="BY836" s="6" t="s">
        <v>788</v>
      </c>
      <c r="BZ836" s="6">
        <f t="shared" si="39"/>
        <v>14.600000000000001</v>
      </c>
      <c r="CA836" s="6">
        <f t="shared" si="40"/>
        <v>15.600000000000001</v>
      </c>
      <c r="CC836" s="63" t="s">
        <v>21</v>
      </c>
      <c r="CD836" s="6" t="s">
        <v>694</v>
      </c>
      <c r="CK836" s="6" t="s">
        <v>5148</v>
      </c>
      <c r="DA836" s="6" t="s">
        <v>789</v>
      </c>
      <c r="DC836" s="6" t="s">
        <v>4434</v>
      </c>
      <c r="DD836" s="6" t="s">
        <v>2449</v>
      </c>
      <c r="DF836" s="29">
        <f t="shared" si="41"/>
        <v>0</v>
      </c>
      <c r="DG836" s="6">
        <v>1</v>
      </c>
    </row>
    <row r="837" spans="1:111" ht="16" hidden="1" x14ac:dyDescent="0.2">
      <c r="A837" s="6" t="s">
        <v>792</v>
      </c>
      <c r="B837" s="25"/>
      <c r="C837" s="25"/>
      <c r="F837" s="25"/>
      <c r="G837" s="63" t="s">
        <v>23</v>
      </c>
      <c r="H837" s="6" t="s">
        <v>4827</v>
      </c>
      <c r="L837" s="6" t="s">
        <v>265</v>
      </c>
      <c r="P837" s="6" t="s">
        <v>3532</v>
      </c>
      <c r="Q837" s="6" t="s">
        <v>5203</v>
      </c>
      <c r="X837" s="6">
        <v>265</v>
      </c>
      <c r="Y837" s="6">
        <v>3574</v>
      </c>
      <c r="Z837" s="6">
        <v>2744</v>
      </c>
      <c r="AA837" s="6">
        <v>0</v>
      </c>
      <c r="AB837" s="6">
        <f>SUM(Table2026_09_25[[#This Row],[Number of in-person visits provided in reporting year.]:[Number of video/virtual visits provided in reporting year.]])</f>
        <v>6318</v>
      </c>
      <c r="AC837" s="6" t="s">
        <v>8469</v>
      </c>
      <c r="AD837" s="6">
        <v>0</v>
      </c>
      <c r="AE837" s="6">
        <v>0</v>
      </c>
      <c r="AF837" s="6" t="s">
        <v>4682</v>
      </c>
      <c r="AG837" s="6">
        <v>40.799999999999997</v>
      </c>
      <c r="AI837" s="6" t="s">
        <v>4833</v>
      </c>
      <c r="AJ837" s="6" t="s">
        <v>4834</v>
      </c>
      <c r="AK837" s="6" t="s">
        <v>8483</v>
      </c>
      <c r="AL837" s="6" t="s">
        <v>1047</v>
      </c>
      <c r="AQ837" s="6" t="s">
        <v>544</v>
      </c>
      <c r="AX837" s="45"/>
      <c r="AZ837" s="6">
        <v>0</v>
      </c>
      <c r="BA837" s="6">
        <v>0</v>
      </c>
      <c r="BB837" s="45">
        <v>0</v>
      </c>
      <c r="BC837" s="6">
        <v>0</v>
      </c>
      <c r="BD837" s="6">
        <v>0</v>
      </c>
      <c r="BF837" s="6">
        <v>0</v>
      </c>
      <c r="BG837" s="45">
        <v>0</v>
      </c>
      <c r="BH837" s="45">
        <v>0</v>
      </c>
      <c r="BI837" s="6">
        <v>0</v>
      </c>
      <c r="BJ837" s="6">
        <v>0</v>
      </c>
      <c r="BK837" s="6">
        <v>0</v>
      </c>
      <c r="BL837" s="45">
        <v>0</v>
      </c>
      <c r="BM837" s="45">
        <v>0</v>
      </c>
      <c r="BN837" s="6">
        <v>0</v>
      </c>
      <c r="BO837" s="6">
        <v>0</v>
      </c>
      <c r="BP837" s="6">
        <v>0</v>
      </c>
      <c r="BQ837" s="6">
        <v>0</v>
      </c>
      <c r="BR837" s="45">
        <v>0</v>
      </c>
      <c r="BT837" s="45">
        <v>0</v>
      </c>
      <c r="BU837" s="45">
        <v>0</v>
      </c>
      <c r="BX837" s="6">
        <v>0</v>
      </c>
      <c r="BY837" s="6" t="s">
        <v>21</v>
      </c>
      <c r="BZ837" s="6">
        <f t="shared" si="39"/>
        <v>0</v>
      </c>
      <c r="CA837" s="6">
        <f t="shared" si="40"/>
        <v>0</v>
      </c>
      <c r="CC837" s="63" t="s">
        <v>4753</v>
      </c>
      <c r="CD837" s="6" t="s">
        <v>793</v>
      </c>
      <c r="CK837" s="6" t="s">
        <v>5148</v>
      </c>
      <c r="DA837" s="6" t="s">
        <v>790</v>
      </c>
      <c r="DC837" s="6" t="s">
        <v>4434</v>
      </c>
      <c r="DD837" s="6" t="s">
        <v>38</v>
      </c>
      <c r="DF837" s="29">
        <f t="shared" si="41"/>
        <v>0</v>
      </c>
      <c r="DG837" s="6">
        <v>1</v>
      </c>
    </row>
    <row r="838" spans="1:111" ht="16" hidden="1" x14ac:dyDescent="0.2">
      <c r="A838" s="6" t="s">
        <v>826</v>
      </c>
      <c r="B838" s="25"/>
      <c r="C838" s="25"/>
      <c r="F838" s="25"/>
      <c r="G838" s="63" t="s">
        <v>23</v>
      </c>
      <c r="H838" s="6" t="s">
        <v>746</v>
      </c>
      <c r="L838" s="6" t="s">
        <v>827</v>
      </c>
      <c r="P838" s="6" t="s">
        <v>3532</v>
      </c>
      <c r="Q838" s="6" t="s">
        <v>5203</v>
      </c>
      <c r="X838" s="6">
        <v>534</v>
      </c>
      <c r="Y838" s="6">
        <v>3937</v>
      </c>
      <c r="Z838" s="6">
        <v>748</v>
      </c>
      <c r="AA838" s="6">
        <v>208</v>
      </c>
      <c r="AB838" s="6">
        <f>SUM(Table2026_09_25[[#This Row],[Number of in-person visits provided in reporting year.]:[Number of video/virtual visits provided in reporting year.]])</f>
        <v>4893</v>
      </c>
      <c r="AC838" s="6" t="s">
        <v>8469</v>
      </c>
      <c r="AD838" s="6">
        <v>0</v>
      </c>
      <c r="AE838" s="6">
        <v>0</v>
      </c>
      <c r="AF838" s="6" t="s">
        <v>4682</v>
      </c>
      <c r="AG838" s="6">
        <v>30</v>
      </c>
      <c r="AI838" s="6" t="s">
        <v>7545</v>
      </c>
      <c r="AJ838" s="6" t="s">
        <v>6639</v>
      </c>
      <c r="AK838" s="6" t="s">
        <v>8483</v>
      </c>
      <c r="AL838" s="6" t="s">
        <v>747</v>
      </c>
      <c r="AQ838" s="6" t="s">
        <v>63</v>
      </c>
      <c r="AX838" s="45"/>
      <c r="AZ838" s="6">
        <v>0</v>
      </c>
      <c r="BA838" s="6">
        <v>0</v>
      </c>
      <c r="BB838" s="45">
        <v>0</v>
      </c>
      <c r="BC838" s="6">
        <v>0</v>
      </c>
      <c r="BD838" s="6">
        <v>1</v>
      </c>
      <c r="BF838" s="6">
        <v>0.5</v>
      </c>
      <c r="BG838" s="45">
        <v>0</v>
      </c>
      <c r="BH838" s="45">
        <v>0</v>
      </c>
      <c r="BI838" s="6">
        <v>0</v>
      </c>
      <c r="BJ838" s="6">
        <v>0</v>
      </c>
      <c r="BK838" s="6">
        <v>0</v>
      </c>
      <c r="BL838" s="45">
        <v>0</v>
      </c>
      <c r="BM838" s="45">
        <v>0</v>
      </c>
      <c r="BN838" s="6">
        <v>0</v>
      </c>
      <c r="BO838" s="6">
        <v>0</v>
      </c>
      <c r="BP838" s="6">
        <v>7</v>
      </c>
      <c r="BQ838" s="6">
        <v>0</v>
      </c>
      <c r="BR838" s="45">
        <v>0</v>
      </c>
      <c r="BT838" s="45">
        <v>0</v>
      </c>
      <c r="BU838" s="45">
        <v>0</v>
      </c>
      <c r="BX838" s="6">
        <v>1</v>
      </c>
      <c r="BY838" s="6" t="s">
        <v>828</v>
      </c>
      <c r="BZ838" s="6">
        <f t="shared" si="39"/>
        <v>8.5</v>
      </c>
      <c r="CA838" s="6">
        <f t="shared" si="40"/>
        <v>8.5</v>
      </c>
      <c r="CC838" s="63" t="s">
        <v>4753</v>
      </c>
      <c r="CD838" s="6" t="s">
        <v>829</v>
      </c>
      <c r="CK838" s="6" t="s">
        <v>5148</v>
      </c>
      <c r="DA838" s="6" t="s">
        <v>830</v>
      </c>
      <c r="DC838" s="6" t="s">
        <v>4434</v>
      </c>
      <c r="DD838" s="6" t="s">
        <v>750</v>
      </c>
      <c r="DF838" s="29">
        <f t="shared" si="41"/>
        <v>0</v>
      </c>
      <c r="DG838" s="6">
        <v>1</v>
      </c>
    </row>
    <row r="839" spans="1:111" ht="16" hidden="1" x14ac:dyDescent="0.2">
      <c r="A839" s="6" t="s">
        <v>822</v>
      </c>
      <c r="B839" s="25"/>
      <c r="C839" s="25"/>
      <c r="F839" s="25"/>
      <c r="G839" s="63" t="s">
        <v>23</v>
      </c>
      <c r="H839" s="6" t="s">
        <v>5627</v>
      </c>
      <c r="L839" s="6" t="s">
        <v>823</v>
      </c>
      <c r="P839" s="6" t="s">
        <v>3532</v>
      </c>
      <c r="Q839" s="6" t="s">
        <v>5203</v>
      </c>
      <c r="X839" s="6">
        <v>219</v>
      </c>
      <c r="Y839" s="6">
        <v>348</v>
      </c>
      <c r="Z839" s="6">
        <v>1</v>
      </c>
      <c r="AA839" s="6">
        <v>1</v>
      </c>
      <c r="AB839" s="6">
        <f>SUM(Table2026_09_25[[#This Row],[Number of in-person visits provided in reporting year.]:[Number of video/virtual visits provided in reporting year.]])</f>
        <v>350</v>
      </c>
      <c r="AC839" s="6" t="s">
        <v>8469</v>
      </c>
      <c r="AD839" s="6">
        <v>0</v>
      </c>
      <c r="AE839" s="6">
        <v>0</v>
      </c>
      <c r="AG839" s="6">
        <v>39</v>
      </c>
      <c r="AI839" s="6" t="s">
        <v>8041</v>
      </c>
      <c r="AJ839" s="6" t="s">
        <v>43</v>
      </c>
      <c r="AK839" s="6" t="s">
        <v>8483</v>
      </c>
      <c r="AL839" s="6" t="s">
        <v>2830</v>
      </c>
      <c r="AQ839" s="6" t="s">
        <v>43</v>
      </c>
      <c r="AX839" s="45"/>
      <c r="AZ839" s="6">
        <v>0</v>
      </c>
      <c r="BA839" s="6">
        <v>0</v>
      </c>
      <c r="BB839" s="45">
        <v>0</v>
      </c>
      <c r="BC839" s="6">
        <v>0</v>
      </c>
      <c r="BD839" s="6">
        <v>0.2</v>
      </c>
      <c r="BF839" s="6">
        <v>0</v>
      </c>
      <c r="BG839" s="45">
        <v>0</v>
      </c>
      <c r="BH839" s="45">
        <v>0</v>
      </c>
      <c r="BI839" s="6">
        <v>0</v>
      </c>
      <c r="BJ839" s="6">
        <v>0</v>
      </c>
      <c r="BK839" s="6">
        <v>0</v>
      </c>
      <c r="BL839" s="45">
        <v>0</v>
      </c>
      <c r="BM839" s="45">
        <v>0</v>
      </c>
      <c r="BN839" s="6">
        <v>0</v>
      </c>
      <c r="BO839" s="6">
        <v>0</v>
      </c>
      <c r="BP839" s="6">
        <v>0</v>
      </c>
      <c r="BQ839" s="6">
        <v>0</v>
      </c>
      <c r="BR839" s="45">
        <v>0</v>
      </c>
      <c r="BT839" s="45">
        <v>0</v>
      </c>
      <c r="BU839" s="45">
        <v>0</v>
      </c>
      <c r="BX839" s="6">
        <v>0</v>
      </c>
      <c r="BY839" s="6" t="s">
        <v>21</v>
      </c>
      <c r="BZ839" s="6">
        <f t="shared" si="39"/>
        <v>0.2</v>
      </c>
      <c r="CA839" s="6">
        <f t="shared" si="40"/>
        <v>0</v>
      </c>
      <c r="CC839" s="63" t="s">
        <v>4687</v>
      </c>
      <c r="CD839" s="6" t="s">
        <v>824</v>
      </c>
      <c r="CK839" s="6" t="s">
        <v>5148</v>
      </c>
      <c r="DA839" s="6" t="s">
        <v>825</v>
      </c>
      <c r="DC839" s="6" t="s">
        <v>4434</v>
      </c>
      <c r="DD839" s="6" t="s">
        <v>304</v>
      </c>
      <c r="DF839" s="29">
        <f t="shared" si="41"/>
        <v>0</v>
      </c>
      <c r="DG839" s="6">
        <v>1</v>
      </c>
    </row>
    <row r="840" spans="1:111" ht="16" hidden="1" x14ac:dyDescent="0.2">
      <c r="A840" s="6" t="s">
        <v>839</v>
      </c>
      <c r="B840" s="25"/>
      <c r="C840" s="25"/>
      <c r="F840" s="25"/>
      <c r="G840" s="63" t="s">
        <v>23</v>
      </c>
      <c r="H840" s="6" t="s">
        <v>155</v>
      </c>
      <c r="L840" s="6" t="s">
        <v>840</v>
      </c>
      <c r="P840" s="6" t="s">
        <v>3532</v>
      </c>
      <c r="Q840" s="6" t="s">
        <v>5203</v>
      </c>
      <c r="X840" s="6">
        <v>564</v>
      </c>
      <c r="Y840" s="6">
        <v>3679</v>
      </c>
      <c r="Z840" s="6">
        <v>1830</v>
      </c>
      <c r="AA840" s="6">
        <v>0</v>
      </c>
      <c r="AB840" s="6">
        <f>SUM(Table2026_09_25[[#This Row],[Number of in-person visits provided in reporting year.]:[Number of video/virtual visits provided in reporting year.]])</f>
        <v>5509</v>
      </c>
      <c r="AC840" s="6" t="s">
        <v>8469</v>
      </c>
      <c r="AD840" s="6">
        <v>0</v>
      </c>
      <c r="AE840" s="6">
        <v>0</v>
      </c>
      <c r="AF840" s="6" t="s">
        <v>4682</v>
      </c>
      <c r="AG840" s="6">
        <v>22</v>
      </c>
      <c r="AI840" s="6" t="s">
        <v>156</v>
      </c>
      <c r="AJ840" s="6" t="s">
        <v>328</v>
      </c>
      <c r="AK840" s="6" t="s">
        <v>8483</v>
      </c>
      <c r="AL840" s="6" t="s">
        <v>157</v>
      </c>
      <c r="AQ840" s="6" t="s">
        <v>1289</v>
      </c>
      <c r="AX840" s="45"/>
      <c r="AZ840" s="6">
        <v>0</v>
      </c>
      <c r="BA840" s="6">
        <v>0</v>
      </c>
      <c r="BB840" s="45">
        <v>0</v>
      </c>
      <c r="BC840" s="6">
        <v>0</v>
      </c>
      <c r="BD840" s="6">
        <v>1.4</v>
      </c>
      <c r="BF840" s="6">
        <v>0</v>
      </c>
      <c r="BG840" s="45">
        <v>1</v>
      </c>
      <c r="BH840" s="45">
        <v>0</v>
      </c>
      <c r="BI840" s="6">
        <v>0</v>
      </c>
      <c r="BJ840" s="6">
        <v>0</v>
      </c>
      <c r="BK840" s="6">
        <v>0</v>
      </c>
      <c r="BL840" s="45">
        <v>0</v>
      </c>
      <c r="BM840" s="45">
        <v>0</v>
      </c>
      <c r="BN840" s="6">
        <v>0</v>
      </c>
      <c r="BO840" s="6">
        <v>0</v>
      </c>
      <c r="BP840" s="6">
        <v>0</v>
      </c>
      <c r="BQ840" s="6">
        <v>3.6</v>
      </c>
      <c r="BR840" s="45">
        <v>2</v>
      </c>
      <c r="BT840" s="45">
        <v>0</v>
      </c>
      <c r="BU840" s="45">
        <v>0</v>
      </c>
      <c r="BX840" s="6">
        <v>0</v>
      </c>
      <c r="BY840" s="6" t="s">
        <v>21</v>
      </c>
      <c r="BZ840" s="6">
        <f t="shared" si="39"/>
        <v>8</v>
      </c>
      <c r="CA840" s="6">
        <f t="shared" si="40"/>
        <v>6.6</v>
      </c>
      <c r="CC840" s="63" t="s">
        <v>4687</v>
      </c>
      <c r="CD840" s="6" t="s">
        <v>841</v>
      </c>
      <c r="CK840" s="6" t="s">
        <v>5148</v>
      </c>
      <c r="DA840" s="6" t="s">
        <v>842</v>
      </c>
      <c r="DC840" s="6" t="s">
        <v>4434</v>
      </c>
      <c r="DD840" s="6" t="s">
        <v>2449</v>
      </c>
      <c r="DF840" s="29">
        <f t="shared" si="41"/>
        <v>0</v>
      </c>
      <c r="DG840" s="6">
        <v>1</v>
      </c>
    </row>
    <row r="841" spans="1:111" ht="16" hidden="1" x14ac:dyDescent="0.2">
      <c r="A841" s="6" t="s">
        <v>815</v>
      </c>
      <c r="B841" s="25"/>
      <c r="C841" s="25"/>
      <c r="F841" s="25"/>
      <c r="G841" s="63" t="s">
        <v>23</v>
      </c>
      <c r="H841" s="6" t="s">
        <v>5162</v>
      </c>
      <c r="L841" s="6" t="s">
        <v>816</v>
      </c>
      <c r="P841" s="6" t="s">
        <v>3532</v>
      </c>
      <c r="Q841" s="6" t="s">
        <v>5203</v>
      </c>
      <c r="X841" s="6">
        <v>488</v>
      </c>
      <c r="Y841" s="6">
        <v>1305</v>
      </c>
      <c r="Z841" s="6">
        <v>0</v>
      </c>
      <c r="AA841" s="6">
        <v>0</v>
      </c>
      <c r="AB841" s="6">
        <f>SUM(Table2026_09_25[[#This Row],[Number of in-person visits provided in reporting year.]:[Number of video/virtual visits provided in reporting year.]])</f>
        <v>1305</v>
      </c>
      <c r="AC841" s="6" t="s">
        <v>8469</v>
      </c>
      <c r="AD841" s="6">
        <v>0</v>
      </c>
      <c r="AE841" s="6">
        <v>0</v>
      </c>
      <c r="AF841" s="6" t="s">
        <v>4682</v>
      </c>
      <c r="AG841" s="6">
        <v>89.3</v>
      </c>
      <c r="AI841" s="6" t="s">
        <v>8077</v>
      </c>
      <c r="AJ841" s="6" t="s">
        <v>512</v>
      </c>
      <c r="AK841" s="6" t="s">
        <v>8483</v>
      </c>
      <c r="AL841" s="6" t="s">
        <v>127</v>
      </c>
      <c r="AQ841" s="6" t="s">
        <v>544</v>
      </c>
      <c r="AX841" s="45"/>
      <c r="AZ841" s="6">
        <v>1.7</v>
      </c>
      <c r="BA841" s="6">
        <v>0</v>
      </c>
      <c r="BB841" s="45">
        <v>0</v>
      </c>
      <c r="BC841" s="6">
        <v>0</v>
      </c>
      <c r="BD841" s="6">
        <v>0.3</v>
      </c>
      <c r="BF841" s="6">
        <v>0</v>
      </c>
      <c r="BG841" s="45">
        <v>2.7</v>
      </c>
      <c r="BH841" s="45">
        <v>0</v>
      </c>
      <c r="BI841" s="6">
        <v>0</v>
      </c>
      <c r="BJ841" s="6">
        <v>0</v>
      </c>
      <c r="BK841" s="6">
        <v>0</v>
      </c>
      <c r="BL841" s="45">
        <v>0</v>
      </c>
      <c r="BM841" s="45">
        <v>0</v>
      </c>
      <c r="BN841" s="6">
        <v>0</v>
      </c>
      <c r="BO841" s="6">
        <v>0</v>
      </c>
      <c r="BP841" s="6">
        <v>0.7</v>
      </c>
      <c r="BQ841" s="6">
        <v>0</v>
      </c>
      <c r="BR841" s="45">
        <v>0</v>
      </c>
      <c r="BT841" s="45">
        <v>0</v>
      </c>
      <c r="BU841" s="45">
        <v>0</v>
      </c>
      <c r="BX841" s="6">
        <v>0</v>
      </c>
      <c r="BY841" s="6" t="s">
        <v>21</v>
      </c>
      <c r="BZ841" s="6">
        <f t="shared" si="39"/>
        <v>5.4</v>
      </c>
      <c r="CA841" s="6">
        <f t="shared" si="40"/>
        <v>3.4000000000000004</v>
      </c>
      <c r="CC841" s="63" t="s">
        <v>4753</v>
      </c>
      <c r="CD841" s="6" t="s">
        <v>817</v>
      </c>
      <c r="CK841" s="6" t="s">
        <v>5148</v>
      </c>
      <c r="DA841" s="6" t="s">
        <v>818</v>
      </c>
      <c r="DC841" s="6" t="s">
        <v>4434</v>
      </c>
      <c r="DD841" s="6" t="s">
        <v>131</v>
      </c>
      <c r="DF841" s="29">
        <f t="shared" si="41"/>
        <v>0</v>
      </c>
      <c r="DG841" s="6">
        <v>1</v>
      </c>
    </row>
    <row r="842" spans="1:111" ht="16" hidden="1" x14ac:dyDescent="0.2">
      <c r="A842" s="6" t="s">
        <v>835</v>
      </c>
      <c r="B842" s="25"/>
      <c r="C842" s="25"/>
      <c r="F842" s="25"/>
      <c r="G842" s="63" t="s">
        <v>23</v>
      </c>
      <c r="H842" s="6" t="s">
        <v>4714</v>
      </c>
      <c r="L842" s="6" t="s">
        <v>679</v>
      </c>
      <c r="P842" s="6" t="s">
        <v>3532</v>
      </c>
      <c r="Q842" s="6" t="s">
        <v>5203</v>
      </c>
      <c r="X842" s="6">
        <v>569</v>
      </c>
      <c r="Y842" s="6">
        <v>3080</v>
      </c>
      <c r="Z842" s="6">
        <v>283</v>
      </c>
      <c r="AA842" s="6">
        <v>0</v>
      </c>
      <c r="AB842" s="6">
        <f>SUM(Table2026_09_25[[#This Row],[Number of in-person visits provided in reporting year.]:[Number of video/virtual visits provided in reporting year.]])</f>
        <v>3363</v>
      </c>
      <c r="AC842" s="6" t="s">
        <v>8469</v>
      </c>
      <c r="AD842" s="6">
        <v>0</v>
      </c>
      <c r="AE842" s="6">
        <v>0</v>
      </c>
      <c r="AF842" s="6" t="s">
        <v>4682</v>
      </c>
      <c r="AG842" s="6">
        <v>1</v>
      </c>
      <c r="AI842" s="6" t="s">
        <v>4715</v>
      </c>
      <c r="AJ842" s="6" t="s">
        <v>4716</v>
      </c>
      <c r="AK842" s="6" t="s">
        <v>8483</v>
      </c>
      <c r="AL842" s="6" t="s">
        <v>247</v>
      </c>
      <c r="AQ842" s="6" t="s">
        <v>43</v>
      </c>
      <c r="AX842" s="45"/>
      <c r="AZ842" s="6">
        <v>0</v>
      </c>
      <c r="BA842" s="6">
        <v>0</v>
      </c>
      <c r="BB842" s="45">
        <v>0</v>
      </c>
      <c r="BC842" s="6">
        <v>0</v>
      </c>
      <c r="BD842" s="6">
        <v>0</v>
      </c>
      <c r="BF842" s="6">
        <v>0</v>
      </c>
      <c r="BG842" s="45">
        <v>1</v>
      </c>
      <c r="BH842" s="45">
        <v>0</v>
      </c>
      <c r="BI842" s="6">
        <v>0</v>
      </c>
      <c r="BJ842" s="6">
        <v>0</v>
      </c>
      <c r="BK842" s="6">
        <v>0</v>
      </c>
      <c r="BL842" s="45">
        <v>0</v>
      </c>
      <c r="BM842" s="45">
        <v>0</v>
      </c>
      <c r="BN842" s="6">
        <v>0</v>
      </c>
      <c r="BO842" s="6">
        <v>0</v>
      </c>
      <c r="BP842" s="6">
        <v>2</v>
      </c>
      <c r="BQ842" s="6">
        <v>0</v>
      </c>
      <c r="BR842" s="45">
        <v>0</v>
      </c>
      <c r="BT842" s="45">
        <v>0</v>
      </c>
      <c r="BU842" s="45">
        <v>0</v>
      </c>
      <c r="BX842" s="6">
        <v>0</v>
      </c>
      <c r="BY842" s="6" t="s">
        <v>21</v>
      </c>
      <c r="BZ842" s="6">
        <f t="shared" si="39"/>
        <v>3</v>
      </c>
      <c r="CA842" s="6">
        <f t="shared" si="40"/>
        <v>3</v>
      </c>
      <c r="CC842" s="63" t="s">
        <v>4753</v>
      </c>
      <c r="CD842" s="6" t="s">
        <v>836</v>
      </c>
      <c r="CK842" s="6" t="s">
        <v>5148</v>
      </c>
      <c r="DA842" s="6" t="s">
        <v>837</v>
      </c>
      <c r="DC842" s="6" t="s">
        <v>4434</v>
      </c>
      <c r="DD842" s="6" t="s">
        <v>838</v>
      </c>
      <c r="DF842" s="29">
        <f t="shared" si="41"/>
        <v>0</v>
      </c>
      <c r="DG842" s="6">
        <v>1</v>
      </c>
    </row>
    <row r="843" spans="1:111" ht="16" hidden="1" x14ac:dyDescent="0.2">
      <c r="A843" s="6" t="s">
        <v>794</v>
      </c>
      <c r="B843" s="25"/>
      <c r="C843" s="25"/>
      <c r="F843" s="25"/>
      <c r="G843" s="63" t="s">
        <v>23</v>
      </c>
      <c r="H843" s="6" t="s">
        <v>3515</v>
      </c>
      <c r="L843" s="6" t="s">
        <v>795</v>
      </c>
      <c r="P843" s="6" t="s">
        <v>3532</v>
      </c>
      <c r="Q843" s="6" t="s">
        <v>5203</v>
      </c>
      <c r="X843" s="6">
        <v>375</v>
      </c>
      <c r="Y843" s="6">
        <v>4912</v>
      </c>
      <c r="Z843" s="6">
        <v>3904</v>
      </c>
      <c r="AA843" s="6">
        <v>141</v>
      </c>
      <c r="AB843" s="6">
        <f>SUM(Table2026_09_25[[#This Row],[Number of in-person visits provided in reporting year.]:[Number of video/virtual visits provided in reporting year.]])</f>
        <v>8957</v>
      </c>
      <c r="AC843" s="6" t="s">
        <v>8469</v>
      </c>
      <c r="AD843" s="6">
        <v>0</v>
      </c>
      <c r="AE843" s="6">
        <v>0</v>
      </c>
      <c r="AF843" s="6" t="s">
        <v>4682</v>
      </c>
      <c r="AG843" s="6">
        <v>21</v>
      </c>
      <c r="AI843" s="6" t="s">
        <v>8101</v>
      </c>
      <c r="AJ843" s="6" t="s">
        <v>8102</v>
      </c>
      <c r="AK843" s="6" t="s">
        <v>8483</v>
      </c>
      <c r="AL843" s="6" t="s">
        <v>796</v>
      </c>
      <c r="AQ843" s="6" t="s">
        <v>107</v>
      </c>
      <c r="AX843" s="45"/>
      <c r="AZ843" s="6">
        <v>0</v>
      </c>
      <c r="BA843" s="6">
        <v>0</v>
      </c>
      <c r="BB843" s="45">
        <v>0</v>
      </c>
      <c r="BC843" s="6">
        <v>0</v>
      </c>
      <c r="BD843" s="6">
        <v>0.03</v>
      </c>
      <c r="BF843" s="6">
        <v>1</v>
      </c>
      <c r="BG843" s="45">
        <v>1</v>
      </c>
      <c r="BH843" s="45">
        <v>0</v>
      </c>
      <c r="BI843" s="6">
        <v>0</v>
      </c>
      <c r="BJ843" s="6">
        <v>0</v>
      </c>
      <c r="BK843" s="6">
        <v>0</v>
      </c>
      <c r="BL843" s="45">
        <v>0</v>
      </c>
      <c r="BM843" s="45">
        <v>0</v>
      </c>
      <c r="BN843" s="6">
        <v>0</v>
      </c>
      <c r="BO843" s="6">
        <v>0</v>
      </c>
      <c r="BP843" s="6">
        <v>-1</v>
      </c>
      <c r="BQ843" s="6">
        <v>0</v>
      </c>
      <c r="BR843" s="45">
        <v>1</v>
      </c>
      <c r="BT843" s="45">
        <v>0</v>
      </c>
      <c r="BU843" s="45">
        <v>0</v>
      </c>
      <c r="BX843" s="6">
        <v>0</v>
      </c>
      <c r="BY843" s="6" t="s">
        <v>21</v>
      </c>
      <c r="BZ843" s="6">
        <f t="shared" si="39"/>
        <v>2.0300000000000002</v>
      </c>
      <c r="CA843" s="6">
        <f t="shared" si="40"/>
        <v>2</v>
      </c>
      <c r="CC843" s="63" t="s">
        <v>4753</v>
      </c>
      <c r="CD843" s="6" t="s">
        <v>797</v>
      </c>
      <c r="CK843" s="6" t="s">
        <v>5148</v>
      </c>
      <c r="DA843" s="6" t="s">
        <v>798</v>
      </c>
      <c r="DC843" s="6" t="s">
        <v>4434</v>
      </c>
      <c r="DD843" s="6" t="s">
        <v>799</v>
      </c>
      <c r="DF843" s="29">
        <f t="shared" si="41"/>
        <v>0</v>
      </c>
      <c r="DG843" s="6">
        <v>1</v>
      </c>
    </row>
    <row r="844" spans="1:111" ht="16" hidden="1" x14ac:dyDescent="0.2">
      <c r="A844" s="6" t="s">
        <v>810</v>
      </c>
      <c r="B844" s="25"/>
      <c r="C844" s="25"/>
      <c r="F844" s="25"/>
      <c r="G844" s="63" t="s">
        <v>23</v>
      </c>
      <c r="H844" s="6" t="s">
        <v>811</v>
      </c>
      <c r="L844" s="6" t="s">
        <v>811</v>
      </c>
      <c r="P844" s="6" t="s">
        <v>3532</v>
      </c>
      <c r="Q844" s="6" t="s">
        <v>4773</v>
      </c>
      <c r="X844" s="6">
        <v>3038</v>
      </c>
      <c r="Y844" s="6">
        <v>7922</v>
      </c>
      <c r="Z844" s="6">
        <v>10265</v>
      </c>
      <c r="AA844" s="6">
        <v>0</v>
      </c>
      <c r="AB844" s="6">
        <f>SUM(Table2026_09_25[[#This Row],[Number of in-person visits provided in reporting year.]:[Number of video/virtual visits provided in reporting year.]])</f>
        <v>18187</v>
      </c>
      <c r="AC844" s="6" t="s">
        <v>8469</v>
      </c>
      <c r="AD844" s="6">
        <v>0</v>
      </c>
      <c r="AE844" s="6">
        <v>0</v>
      </c>
      <c r="AF844" s="6" t="s">
        <v>4682</v>
      </c>
      <c r="AG844" s="6">
        <v>41</v>
      </c>
      <c r="AI844" s="6" t="s">
        <v>8103</v>
      </c>
      <c r="AJ844" s="6" t="s">
        <v>149</v>
      </c>
      <c r="AK844" s="6" t="s">
        <v>8483</v>
      </c>
      <c r="AL844" s="6" t="s">
        <v>294</v>
      </c>
      <c r="AQ844" s="6" t="s">
        <v>63</v>
      </c>
      <c r="AX844" s="45"/>
      <c r="AZ844" s="6">
        <v>4</v>
      </c>
      <c r="BA844" s="6">
        <v>0</v>
      </c>
      <c r="BB844" s="45">
        <v>0</v>
      </c>
      <c r="BC844" s="6">
        <v>0</v>
      </c>
      <c r="BD844" s="6">
        <v>2.6</v>
      </c>
      <c r="BF844" s="6">
        <v>0</v>
      </c>
      <c r="BG844" s="45">
        <v>7</v>
      </c>
      <c r="BH844" s="45">
        <v>0</v>
      </c>
      <c r="BI844" s="6">
        <v>0</v>
      </c>
      <c r="BJ844" s="6">
        <v>0</v>
      </c>
      <c r="BK844" s="6">
        <v>0</v>
      </c>
      <c r="BL844" s="45">
        <v>0</v>
      </c>
      <c r="BM844" s="45">
        <v>0</v>
      </c>
      <c r="BN844" s="6">
        <v>0</v>
      </c>
      <c r="BO844" s="6">
        <v>0</v>
      </c>
      <c r="BP844" s="6">
        <v>2</v>
      </c>
      <c r="BQ844" s="6">
        <v>0</v>
      </c>
      <c r="BR844" s="45">
        <v>14</v>
      </c>
      <c r="BT844" s="45">
        <v>0</v>
      </c>
      <c r="BU844" s="45">
        <v>0</v>
      </c>
      <c r="BX844" s="6">
        <v>0</v>
      </c>
      <c r="BY844" s="6" t="s">
        <v>21</v>
      </c>
      <c r="BZ844" s="6">
        <f t="shared" si="39"/>
        <v>29.6</v>
      </c>
      <c r="CA844" s="6">
        <f t="shared" si="40"/>
        <v>23</v>
      </c>
      <c r="CC844" s="63" t="s">
        <v>4687</v>
      </c>
      <c r="CD844" s="6" t="s">
        <v>21</v>
      </c>
      <c r="CK844" s="6" t="s">
        <v>5148</v>
      </c>
      <c r="DA844" s="6" t="s">
        <v>813</v>
      </c>
      <c r="DC844" s="6" t="s">
        <v>4434</v>
      </c>
      <c r="DD844" s="6" t="s">
        <v>814</v>
      </c>
      <c r="DF844" s="29">
        <f t="shared" si="41"/>
        <v>0</v>
      </c>
      <c r="DG844" s="6">
        <v>1</v>
      </c>
    </row>
    <row r="845" spans="1:111" ht="16" x14ac:dyDescent="0.2">
      <c r="A845" s="6" t="s">
        <v>868</v>
      </c>
      <c r="B845" s="25"/>
      <c r="C845" s="25"/>
      <c r="F845" s="25"/>
      <c r="G845" s="63" t="s">
        <v>23</v>
      </c>
      <c r="H845" s="6" t="s">
        <v>5750</v>
      </c>
      <c r="L845" s="6" t="s">
        <v>870</v>
      </c>
      <c r="P845" s="6" t="s">
        <v>869</v>
      </c>
      <c r="Q845" s="6" t="s">
        <v>4773</v>
      </c>
      <c r="X845" s="6">
        <v>0</v>
      </c>
      <c r="Y845" s="6">
        <v>3947</v>
      </c>
      <c r="Z845" s="6">
        <v>0</v>
      </c>
      <c r="AA845" s="6">
        <v>0</v>
      </c>
      <c r="AB845" s="6">
        <f>SUM(Table2026_09_25[[#This Row],[Number of in-person visits provided in reporting year.]:[Number of video/virtual visits provided in reporting year.]])</f>
        <v>3947</v>
      </c>
      <c r="AC845" s="6" t="s">
        <v>8469</v>
      </c>
      <c r="AD845" s="6">
        <v>0</v>
      </c>
      <c r="AE845" s="6">
        <v>0</v>
      </c>
      <c r="AF845" s="6" t="s">
        <v>4682</v>
      </c>
      <c r="AG845" s="6">
        <v>0</v>
      </c>
      <c r="AI845" s="6" t="s">
        <v>8090</v>
      </c>
      <c r="AJ845" s="6" t="s">
        <v>7609</v>
      </c>
      <c r="AK845" s="6" t="s">
        <v>8483</v>
      </c>
      <c r="AL845" s="6" t="s">
        <v>112</v>
      </c>
      <c r="AQ845" s="6" t="s">
        <v>43</v>
      </c>
      <c r="AX845" s="45"/>
      <c r="AZ845" s="6">
        <v>0.5</v>
      </c>
      <c r="BA845" s="6">
        <v>0</v>
      </c>
      <c r="BB845" s="45">
        <v>0</v>
      </c>
      <c r="BC845" s="6">
        <v>0</v>
      </c>
      <c r="BD845" s="6">
        <v>0.6</v>
      </c>
      <c r="BF845" s="6">
        <v>0</v>
      </c>
      <c r="BG845" s="45">
        <v>0.8</v>
      </c>
      <c r="BH845" s="45">
        <v>0</v>
      </c>
      <c r="BI845" s="6">
        <v>0</v>
      </c>
      <c r="BJ845" s="6">
        <v>0</v>
      </c>
      <c r="BK845" s="6">
        <v>0</v>
      </c>
      <c r="BL845" s="45">
        <v>0</v>
      </c>
      <c r="BM845" s="45">
        <v>0</v>
      </c>
      <c r="BN845" s="6">
        <v>0</v>
      </c>
      <c r="BO845" s="6">
        <v>0</v>
      </c>
      <c r="BP845" s="6">
        <v>1</v>
      </c>
      <c r="BQ845" s="6">
        <v>0</v>
      </c>
      <c r="BR845" s="45">
        <v>1</v>
      </c>
      <c r="BT845" s="45">
        <v>0</v>
      </c>
      <c r="BU845" s="45">
        <v>0</v>
      </c>
      <c r="BX845" s="6">
        <v>0</v>
      </c>
      <c r="BY845" s="6" t="s">
        <v>21</v>
      </c>
      <c r="BZ845" s="6">
        <f t="shared" si="39"/>
        <v>3.9000000000000004</v>
      </c>
      <c r="CA845" s="6">
        <f t="shared" si="40"/>
        <v>2.8</v>
      </c>
      <c r="CC845" s="63" t="s">
        <v>4687</v>
      </c>
      <c r="CD845" s="6" t="s">
        <v>21</v>
      </c>
      <c r="CK845" s="6" t="s">
        <v>5148</v>
      </c>
      <c r="DA845" s="6" t="s">
        <v>871</v>
      </c>
      <c r="DC845" s="6" t="s">
        <v>4434</v>
      </c>
      <c r="DD845" s="6" t="s">
        <v>290</v>
      </c>
      <c r="DF845" s="29">
        <f t="shared" si="41"/>
        <v>1</v>
      </c>
      <c r="DG845" s="6">
        <v>1</v>
      </c>
    </row>
    <row r="846" spans="1:111" ht="16" hidden="1" x14ac:dyDescent="0.2">
      <c r="A846" s="6" t="s">
        <v>872</v>
      </c>
      <c r="B846" s="25"/>
      <c r="C846" s="25"/>
      <c r="F846" s="25"/>
      <c r="G846" s="63" t="s">
        <v>23</v>
      </c>
      <c r="H846" s="6" t="s">
        <v>48</v>
      </c>
      <c r="L846" s="6" t="s">
        <v>873</v>
      </c>
      <c r="P846" s="6" t="s">
        <v>3533</v>
      </c>
      <c r="Q846" s="31" t="s">
        <v>987</v>
      </c>
      <c r="X846" s="6">
        <v>425</v>
      </c>
      <c r="Y846" s="6">
        <v>644</v>
      </c>
      <c r="Z846" s="6">
        <v>0</v>
      </c>
      <c r="AA846" s="6">
        <v>0</v>
      </c>
      <c r="AB846" s="6">
        <f>SUM(Table2026_09_25[[#This Row],[Number of in-person visits provided in reporting year.]:[Number of video/virtual visits provided in reporting year.]])</f>
        <v>644</v>
      </c>
      <c r="AC846" s="6" t="s">
        <v>8469</v>
      </c>
      <c r="AD846" s="6">
        <v>0</v>
      </c>
      <c r="AE846" s="6">
        <v>0</v>
      </c>
      <c r="AG846" s="6">
        <v>0</v>
      </c>
      <c r="AI846" s="6" t="s">
        <v>874</v>
      </c>
      <c r="AJ846" s="6" t="s">
        <v>4751</v>
      </c>
      <c r="AK846" s="6" t="s">
        <v>8483</v>
      </c>
      <c r="AL846" s="6" t="s">
        <v>5622</v>
      </c>
      <c r="AQ846" s="6" t="s">
        <v>107</v>
      </c>
      <c r="AX846" s="45"/>
      <c r="AZ846" s="6">
        <v>0</v>
      </c>
      <c r="BA846" s="6">
        <v>0</v>
      </c>
      <c r="BB846" s="45">
        <v>0</v>
      </c>
      <c r="BC846" s="6">
        <v>0</v>
      </c>
      <c r="BD846" s="6">
        <v>0</v>
      </c>
      <c r="BF846" s="6">
        <v>0</v>
      </c>
      <c r="BG846" s="45">
        <v>0</v>
      </c>
      <c r="BH846" s="45">
        <v>0</v>
      </c>
      <c r="BI846" s="6">
        <v>0</v>
      </c>
      <c r="BJ846" s="6">
        <v>0</v>
      </c>
      <c r="BK846" s="6">
        <v>0</v>
      </c>
      <c r="BL846" s="45">
        <v>0</v>
      </c>
      <c r="BM846" s="45">
        <v>0</v>
      </c>
      <c r="BN846" s="6">
        <v>0</v>
      </c>
      <c r="BO846" s="6">
        <v>0</v>
      </c>
      <c r="BP846" s="6">
        <v>0</v>
      </c>
      <c r="BQ846" s="6">
        <v>0</v>
      </c>
      <c r="BR846" s="45">
        <v>0</v>
      </c>
      <c r="BT846" s="45">
        <v>0</v>
      </c>
      <c r="BU846" s="45">
        <v>0</v>
      </c>
      <c r="BX846" s="6">
        <v>0</v>
      </c>
      <c r="BY846" s="6" t="s">
        <v>21</v>
      </c>
      <c r="BZ846" s="6">
        <f t="shared" si="39"/>
        <v>0</v>
      </c>
      <c r="CA846" s="6">
        <f t="shared" si="40"/>
        <v>0</v>
      </c>
      <c r="CC846" s="63" t="s">
        <v>4687</v>
      </c>
      <c r="CD846" s="6" t="s">
        <v>21</v>
      </c>
      <c r="CK846" s="6" t="s">
        <v>5148</v>
      </c>
      <c r="DA846" s="6" t="s">
        <v>875</v>
      </c>
      <c r="DC846" s="6" t="s">
        <v>4434</v>
      </c>
      <c r="DD846" s="6" t="s">
        <v>876</v>
      </c>
      <c r="DF846" s="29">
        <f t="shared" si="41"/>
        <v>0</v>
      </c>
      <c r="DG846" s="6">
        <v>1</v>
      </c>
    </row>
    <row r="847" spans="1:111" ht="16" x14ac:dyDescent="0.2">
      <c r="A847" s="6" t="s">
        <v>877</v>
      </c>
      <c r="B847" s="25"/>
      <c r="C847" s="25"/>
      <c r="F847" s="25"/>
      <c r="G847" s="63" t="s">
        <v>23</v>
      </c>
      <c r="H847" s="6" t="s">
        <v>5750</v>
      </c>
      <c r="L847" s="6" t="s">
        <v>879</v>
      </c>
      <c r="P847" s="6" t="s">
        <v>878</v>
      </c>
      <c r="Q847" s="31" t="s">
        <v>987</v>
      </c>
      <c r="X847" s="6">
        <v>0</v>
      </c>
      <c r="Y847" s="6">
        <v>230</v>
      </c>
      <c r="Z847" s="6">
        <v>0</v>
      </c>
      <c r="AA847" s="6">
        <v>0</v>
      </c>
      <c r="AB847" s="6">
        <f>SUM(Table2026_09_25[[#This Row],[Number of in-person visits provided in reporting year.]:[Number of video/virtual visits provided in reporting year.]])</f>
        <v>230</v>
      </c>
      <c r="AC847" s="6" t="s">
        <v>8469</v>
      </c>
      <c r="AD847" s="6">
        <v>0</v>
      </c>
      <c r="AE847" s="6">
        <v>0</v>
      </c>
      <c r="AF847" s="6" t="s">
        <v>4682</v>
      </c>
      <c r="AG847" s="6">
        <v>0</v>
      </c>
      <c r="AI847" s="6" t="s">
        <v>8090</v>
      </c>
      <c r="AJ847" s="6" t="s">
        <v>7609</v>
      </c>
      <c r="AK847" s="6" t="s">
        <v>8483</v>
      </c>
      <c r="AL847" s="6" t="s">
        <v>112</v>
      </c>
      <c r="AQ847" s="6" t="s">
        <v>43</v>
      </c>
      <c r="AX847" s="45"/>
      <c r="AZ847" s="6">
        <v>0</v>
      </c>
      <c r="BA847" s="6">
        <v>0</v>
      </c>
      <c r="BB847" s="45">
        <v>0</v>
      </c>
      <c r="BC847" s="6">
        <v>1</v>
      </c>
      <c r="BD847" s="6">
        <v>0</v>
      </c>
      <c r="BF847" s="6">
        <v>0</v>
      </c>
      <c r="BG847" s="45">
        <v>0</v>
      </c>
      <c r="BH847" s="45">
        <v>0</v>
      </c>
      <c r="BI847" s="6">
        <v>0</v>
      </c>
      <c r="BJ847" s="6">
        <v>0</v>
      </c>
      <c r="BK847" s="6">
        <v>0</v>
      </c>
      <c r="BL847" s="45">
        <v>0</v>
      </c>
      <c r="BM847" s="45">
        <v>0</v>
      </c>
      <c r="BN847" s="6">
        <v>0</v>
      </c>
      <c r="BO847" s="6">
        <v>0</v>
      </c>
      <c r="BP847" s="6">
        <v>0</v>
      </c>
      <c r="BQ847" s="6">
        <v>0</v>
      </c>
      <c r="BR847" s="45">
        <v>0</v>
      </c>
      <c r="BT847" s="45">
        <v>0</v>
      </c>
      <c r="BU847" s="45">
        <v>0</v>
      </c>
      <c r="BX847" s="6">
        <v>0</v>
      </c>
      <c r="BY847" s="6" t="s">
        <v>21</v>
      </c>
      <c r="BZ847" s="6">
        <f t="shared" si="39"/>
        <v>1</v>
      </c>
      <c r="CA847" s="6">
        <f t="shared" si="40"/>
        <v>0</v>
      </c>
      <c r="CC847" s="63" t="s">
        <v>4687</v>
      </c>
      <c r="CD847" s="6" t="s">
        <v>21</v>
      </c>
      <c r="CK847" s="6" t="s">
        <v>5148</v>
      </c>
      <c r="DA847" s="6" t="s">
        <v>880</v>
      </c>
      <c r="DC847" s="6" t="s">
        <v>4434</v>
      </c>
      <c r="DD847" s="6" t="s">
        <v>411</v>
      </c>
      <c r="DF847" s="29">
        <f t="shared" si="41"/>
        <v>1</v>
      </c>
      <c r="DG847" s="6">
        <v>1</v>
      </c>
    </row>
    <row r="848" spans="1:111" ht="16" hidden="1" x14ac:dyDescent="0.2">
      <c r="A848" s="6" t="s">
        <v>904</v>
      </c>
      <c r="B848" s="25"/>
      <c r="C848" s="25"/>
      <c r="F848" s="25"/>
      <c r="G848" s="63" t="s">
        <v>23</v>
      </c>
      <c r="H848" s="6" t="s">
        <v>155</v>
      </c>
      <c r="L848" s="6" t="s">
        <v>905</v>
      </c>
      <c r="P848" s="6" t="s">
        <v>878</v>
      </c>
      <c r="Q848" s="31" t="s">
        <v>987</v>
      </c>
      <c r="X848" s="6">
        <v>151</v>
      </c>
      <c r="Y848" s="6">
        <v>0</v>
      </c>
      <c r="Z848" s="6">
        <v>0</v>
      </c>
      <c r="AA848" s="6">
        <v>189</v>
      </c>
      <c r="AB848" s="6">
        <f>SUM(Table2026_09_25[[#This Row],[Number of in-person visits provided in reporting year.]:[Number of video/virtual visits provided in reporting year.]])</f>
        <v>189</v>
      </c>
      <c r="AC848" s="6" t="s">
        <v>8469</v>
      </c>
      <c r="AD848" s="6">
        <v>0</v>
      </c>
      <c r="AE848" s="6">
        <v>0</v>
      </c>
      <c r="AF848" s="6" t="s">
        <v>4682</v>
      </c>
      <c r="AG848" s="6">
        <v>61</v>
      </c>
      <c r="AI848" s="6" t="s">
        <v>156</v>
      </c>
      <c r="AJ848" s="6" t="s">
        <v>328</v>
      </c>
      <c r="AK848" s="6" t="s">
        <v>8483</v>
      </c>
      <c r="AL848" s="6" t="s">
        <v>157</v>
      </c>
      <c r="AQ848" s="6" t="s">
        <v>1289</v>
      </c>
      <c r="AX848" s="45"/>
      <c r="AZ848" s="6">
        <v>0</v>
      </c>
      <c r="BA848" s="6">
        <v>0</v>
      </c>
      <c r="BB848" s="45">
        <v>0</v>
      </c>
      <c r="BC848" s="6">
        <v>1</v>
      </c>
      <c r="BD848" s="6">
        <v>0</v>
      </c>
      <c r="BF848" s="6">
        <v>0</v>
      </c>
      <c r="BG848" s="45">
        <v>0</v>
      </c>
      <c r="BH848" s="45">
        <v>0</v>
      </c>
      <c r="BI848" s="6">
        <v>0</v>
      </c>
      <c r="BJ848" s="6">
        <v>0</v>
      </c>
      <c r="BK848" s="6">
        <v>0</v>
      </c>
      <c r="BL848" s="45">
        <v>0</v>
      </c>
      <c r="BM848" s="45">
        <v>0</v>
      </c>
      <c r="BN848" s="6">
        <v>0</v>
      </c>
      <c r="BO848" s="6">
        <v>0</v>
      </c>
      <c r="BP848" s="6">
        <v>0</v>
      </c>
      <c r="BQ848" s="6">
        <v>0</v>
      </c>
      <c r="BR848" s="45">
        <v>0</v>
      </c>
      <c r="BT848" s="45">
        <v>0</v>
      </c>
      <c r="BU848" s="45">
        <v>0</v>
      </c>
      <c r="BX848" s="6">
        <v>0</v>
      </c>
      <c r="BY848" s="6" t="s">
        <v>21</v>
      </c>
      <c r="BZ848" s="6">
        <f t="shared" si="39"/>
        <v>1</v>
      </c>
      <c r="CA848" s="6">
        <f t="shared" si="40"/>
        <v>0</v>
      </c>
      <c r="CC848" s="63" t="s">
        <v>4687</v>
      </c>
      <c r="CD848" s="6" t="s">
        <v>906</v>
      </c>
      <c r="CK848" s="6" t="s">
        <v>5148</v>
      </c>
      <c r="DA848" s="6" t="s">
        <v>907</v>
      </c>
      <c r="DC848" s="6" t="s">
        <v>4434</v>
      </c>
      <c r="DD848" s="6" t="s">
        <v>2449</v>
      </c>
      <c r="DF848" s="29">
        <f t="shared" si="41"/>
        <v>0</v>
      </c>
      <c r="DG848" s="6">
        <v>1</v>
      </c>
    </row>
    <row r="849" spans="1:111" ht="16" hidden="1" x14ac:dyDescent="0.2">
      <c r="A849" s="6" t="s">
        <v>896</v>
      </c>
      <c r="B849" s="25"/>
      <c r="C849" s="25"/>
      <c r="F849" s="25"/>
      <c r="G849" s="63" t="s">
        <v>23</v>
      </c>
      <c r="H849" s="6" t="s">
        <v>4714</v>
      </c>
      <c r="L849" s="6" t="s">
        <v>4</v>
      </c>
      <c r="P849" s="6" t="s">
        <v>878</v>
      </c>
      <c r="Q849" s="31" t="s">
        <v>987</v>
      </c>
      <c r="X849" s="6">
        <v>0</v>
      </c>
      <c r="Y849" s="6">
        <v>0</v>
      </c>
      <c r="Z849" s="6">
        <v>0</v>
      </c>
      <c r="AA849" s="6">
        <v>0</v>
      </c>
      <c r="AB849" s="6">
        <f>SUM(Table2026_09_25[[#This Row],[Number of in-person visits provided in reporting year.]:[Number of video/virtual visits provided in reporting year.]])</f>
        <v>0</v>
      </c>
      <c r="AC849" s="6" t="s">
        <v>8469</v>
      </c>
      <c r="AD849" s="6">
        <v>0</v>
      </c>
      <c r="AE849" s="6">
        <v>0</v>
      </c>
      <c r="AG849" s="6">
        <v>0</v>
      </c>
      <c r="AI849" s="6" t="s">
        <v>4715</v>
      </c>
      <c r="AJ849" s="6" t="s">
        <v>4716</v>
      </c>
      <c r="AK849" s="6" t="s">
        <v>8483</v>
      </c>
      <c r="AL849" s="6" t="s">
        <v>247</v>
      </c>
      <c r="AQ849" s="6" t="s">
        <v>43</v>
      </c>
      <c r="AX849" s="45"/>
      <c r="AZ849" s="6">
        <v>0</v>
      </c>
      <c r="BA849" s="6">
        <v>0</v>
      </c>
      <c r="BB849" s="45">
        <v>0</v>
      </c>
      <c r="BC849" s="6">
        <v>1</v>
      </c>
      <c r="BD849" s="6">
        <v>0</v>
      </c>
      <c r="BF849" s="6">
        <v>0</v>
      </c>
      <c r="BG849" s="45">
        <v>0</v>
      </c>
      <c r="BH849" s="45">
        <v>0</v>
      </c>
      <c r="BI849" s="6">
        <v>0</v>
      </c>
      <c r="BJ849" s="6">
        <v>0</v>
      </c>
      <c r="BK849" s="6">
        <v>0</v>
      </c>
      <c r="BL849" s="45">
        <v>0</v>
      </c>
      <c r="BM849" s="45">
        <v>0</v>
      </c>
      <c r="BN849" s="6">
        <v>0</v>
      </c>
      <c r="BO849" s="6">
        <v>0</v>
      </c>
      <c r="BP849" s="6">
        <v>0</v>
      </c>
      <c r="BQ849" s="6">
        <v>0</v>
      </c>
      <c r="BR849" s="45">
        <v>0</v>
      </c>
      <c r="BT849" s="45">
        <v>0</v>
      </c>
      <c r="BU849" s="45">
        <v>0</v>
      </c>
      <c r="BX849" s="6">
        <v>0</v>
      </c>
      <c r="BY849" s="6" t="s">
        <v>21</v>
      </c>
      <c r="BZ849" s="6">
        <f t="shared" si="39"/>
        <v>1</v>
      </c>
      <c r="CA849" s="6">
        <f t="shared" si="40"/>
        <v>0</v>
      </c>
      <c r="CC849" s="63" t="s">
        <v>21</v>
      </c>
      <c r="CD849" s="6" t="s">
        <v>21</v>
      </c>
      <c r="CK849" s="6" t="s">
        <v>5148</v>
      </c>
      <c r="DA849" s="6" t="s">
        <v>897</v>
      </c>
      <c r="DC849" s="6" t="s">
        <v>4434</v>
      </c>
      <c r="DD849" s="6" t="s">
        <v>249</v>
      </c>
      <c r="DF849" s="29">
        <f t="shared" si="41"/>
        <v>0</v>
      </c>
      <c r="DG849" s="6">
        <v>1</v>
      </c>
    </row>
    <row r="850" spans="1:111" ht="16" hidden="1" x14ac:dyDescent="0.2">
      <c r="A850" s="6" t="s">
        <v>900</v>
      </c>
      <c r="B850" s="25"/>
      <c r="C850" s="25"/>
      <c r="F850" s="25"/>
      <c r="G850" s="63" t="s">
        <v>23</v>
      </c>
      <c r="H850" s="6" t="s">
        <v>4721</v>
      </c>
      <c r="L850" s="6" t="s">
        <v>4</v>
      </c>
      <c r="P850" s="6" t="s">
        <v>878</v>
      </c>
      <c r="Q850" s="31" t="s">
        <v>987</v>
      </c>
      <c r="X850" s="6">
        <v>0</v>
      </c>
      <c r="Y850" s="6">
        <v>0</v>
      </c>
      <c r="Z850" s="6">
        <v>0</v>
      </c>
      <c r="AA850" s="6">
        <v>0</v>
      </c>
      <c r="AB850" s="6">
        <f>SUM(Table2026_09_25[[#This Row],[Number of in-person visits provided in reporting year.]:[Number of video/virtual visits provided in reporting year.]])</f>
        <v>0</v>
      </c>
      <c r="AC850" s="6" t="s">
        <v>8469</v>
      </c>
      <c r="AD850" s="6">
        <v>0</v>
      </c>
      <c r="AE850" s="6">
        <v>0</v>
      </c>
      <c r="AG850" s="6">
        <v>0</v>
      </c>
      <c r="AI850" s="6" t="s">
        <v>8078</v>
      </c>
      <c r="AJ850" s="6" t="s">
        <v>4716</v>
      </c>
      <c r="AK850" s="6" t="s">
        <v>8483</v>
      </c>
      <c r="AL850" s="6" t="s">
        <v>4723</v>
      </c>
      <c r="AQ850" s="6" t="s">
        <v>43</v>
      </c>
      <c r="AX850" s="45"/>
      <c r="AZ850" s="6">
        <v>0</v>
      </c>
      <c r="BA850" s="6">
        <v>0</v>
      </c>
      <c r="BB850" s="45">
        <v>0</v>
      </c>
      <c r="BC850" s="6">
        <v>1</v>
      </c>
      <c r="BD850" s="6">
        <v>0</v>
      </c>
      <c r="BF850" s="6">
        <v>0</v>
      </c>
      <c r="BG850" s="45">
        <v>0</v>
      </c>
      <c r="BH850" s="45">
        <v>0</v>
      </c>
      <c r="BI850" s="6">
        <v>0</v>
      </c>
      <c r="BJ850" s="6">
        <v>0</v>
      </c>
      <c r="BK850" s="6">
        <v>0</v>
      </c>
      <c r="BL850" s="45">
        <v>0</v>
      </c>
      <c r="BM850" s="45">
        <v>0</v>
      </c>
      <c r="BN850" s="6">
        <v>0</v>
      </c>
      <c r="BO850" s="6">
        <v>0</v>
      </c>
      <c r="BP850" s="6">
        <v>0</v>
      </c>
      <c r="BQ850" s="6">
        <v>0</v>
      </c>
      <c r="BR850" s="45">
        <v>0</v>
      </c>
      <c r="BT850" s="45">
        <v>0</v>
      </c>
      <c r="BU850" s="45">
        <v>0</v>
      </c>
      <c r="BX850" s="6">
        <v>0</v>
      </c>
      <c r="BY850" s="6" t="s">
        <v>21</v>
      </c>
      <c r="BZ850" s="6">
        <f t="shared" si="39"/>
        <v>1</v>
      </c>
      <c r="CA850" s="6">
        <f t="shared" si="40"/>
        <v>0</v>
      </c>
      <c r="CC850" s="63" t="s">
        <v>21</v>
      </c>
      <c r="CD850" s="6" t="s">
        <v>21</v>
      </c>
      <c r="CK850" s="6" t="s">
        <v>5148</v>
      </c>
      <c r="DA850" s="6" t="s">
        <v>899</v>
      </c>
      <c r="DC850" s="6" t="s">
        <v>4434</v>
      </c>
      <c r="DD850" s="6" t="s">
        <v>249</v>
      </c>
      <c r="DF850" s="29">
        <f t="shared" si="41"/>
        <v>0</v>
      </c>
      <c r="DG850" s="6">
        <v>1</v>
      </c>
    </row>
    <row r="851" spans="1:111" ht="16" hidden="1" x14ac:dyDescent="0.2">
      <c r="A851" s="6" t="s">
        <v>898</v>
      </c>
      <c r="B851" s="25"/>
      <c r="C851" s="25"/>
      <c r="F851" s="25"/>
      <c r="G851" s="63" t="s">
        <v>23</v>
      </c>
      <c r="H851" s="6" t="s">
        <v>4718</v>
      </c>
      <c r="L851" s="6" t="s">
        <v>4</v>
      </c>
      <c r="P851" s="6" t="s">
        <v>878</v>
      </c>
      <c r="Q851" s="31" t="s">
        <v>987</v>
      </c>
      <c r="X851" s="6">
        <v>0</v>
      </c>
      <c r="Y851" s="6">
        <v>0</v>
      </c>
      <c r="Z851" s="6">
        <v>0</v>
      </c>
      <c r="AA851" s="6">
        <v>0</v>
      </c>
      <c r="AB851" s="6">
        <f>SUM(Table2026_09_25[[#This Row],[Number of in-person visits provided in reporting year.]:[Number of video/virtual visits provided in reporting year.]])</f>
        <v>0</v>
      </c>
      <c r="AC851" s="6" t="s">
        <v>8469</v>
      </c>
      <c r="AD851" s="6">
        <v>0</v>
      </c>
      <c r="AE851" s="6">
        <v>0</v>
      </c>
      <c r="AG851" s="6">
        <v>0</v>
      </c>
      <c r="AI851" s="6" t="s">
        <v>4719</v>
      </c>
      <c r="AJ851" s="6" t="s">
        <v>4716</v>
      </c>
      <c r="AK851" s="6" t="s">
        <v>8483</v>
      </c>
      <c r="AL851" s="6" t="s">
        <v>4720</v>
      </c>
      <c r="AQ851" s="6" t="s">
        <v>43</v>
      </c>
      <c r="AX851" s="45"/>
      <c r="AZ851" s="6">
        <v>0</v>
      </c>
      <c r="BA851" s="6">
        <v>0</v>
      </c>
      <c r="BB851" s="45">
        <v>0</v>
      </c>
      <c r="BC851" s="6">
        <v>1</v>
      </c>
      <c r="BD851" s="6">
        <v>0</v>
      </c>
      <c r="BF851" s="6">
        <v>0</v>
      </c>
      <c r="BG851" s="45">
        <v>0</v>
      </c>
      <c r="BH851" s="45">
        <v>0</v>
      </c>
      <c r="BI851" s="6">
        <v>0</v>
      </c>
      <c r="BJ851" s="6">
        <v>0</v>
      </c>
      <c r="BK851" s="6">
        <v>0</v>
      </c>
      <c r="BL851" s="45">
        <v>0</v>
      </c>
      <c r="BM851" s="45">
        <v>0</v>
      </c>
      <c r="BN851" s="6">
        <v>0</v>
      </c>
      <c r="BO851" s="6">
        <v>0</v>
      </c>
      <c r="BP851" s="6">
        <v>0</v>
      </c>
      <c r="BQ851" s="6">
        <v>0</v>
      </c>
      <c r="BR851" s="45">
        <v>0</v>
      </c>
      <c r="BT851" s="45">
        <v>0</v>
      </c>
      <c r="BU851" s="45">
        <v>0</v>
      </c>
      <c r="BX851" s="6">
        <v>0</v>
      </c>
      <c r="BY851" s="6" t="s">
        <v>21</v>
      </c>
      <c r="BZ851" s="6">
        <f t="shared" si="39"/>
        <v>1</v>
      </c>
      <c r="CA851" s="6">
        <f t="shared" si="40"/>
        <v>0</v>
      </c>
      <c r="CC851" s="63" t="s">
        <v>21</v>
      </c>
      <c r="CD851" s="6" t="s">
        <v>21</v>
      </c>
      <c r="CK851" s="6" t="s">
        <v>5148</v>
      </c>
      <c r="DA851" s="6" t="s">
        <v>899</v>
      </c>
      <c r="DC851" s="6" t="s">
        <v>4434</v>
      </c>
      <c r="DD851" s="6" t="s">
        <v>249</v>
      </c>
      <c r="DF851" s="29">
        <f t="shared" si="41"/>
        <v>0</v>
      </c>
      <c r="DG851" s="6">
        <v>1</v>
      </c>
    </row>
    <row r="852" spans="1:111" ht="16" hidden="1" x14ac:dyDescent="0.2">
      <c r="A852" s="6" t="s">
        <v>888</v>
      </c>
      <c r="B852" s="25"/>
      <c r="C852" s="25"/>
      <c r="F852" s="25"/>
      <c r="G852" s="63" t="s">
        <v>23</v>
      </c>
      <c r="H852" s="6" t="s">
        <v>184</v>
      </c>
      <c r="L852" s="6" t="s">
        <v>119</v>
      </c>
      <c r="P852" s="6" t="s">
        <v>878</v>
      </c>
      <c r="Q852" s="31" t="s">
        <v>987</v>
      </c>
      <c r="X852" s="6">
        <v>381</v>
      </c>
      <c r="Y852" s="6">
        <v>1524</v>
      </c>
      <c r="Z852" s="6">
        <v>0</v>
      </c>
      <c r="AA852" s="6">
        <v>0</v>
      </c>
      <c r="AB852" s="6">
        <f>SUM(Table2026_09_25[[#This Row],[Number of in-person visits provided in reporting year.]:[Number of video/virtual visits provided in reporting year.]])</f>
        <v>1524</v>
      </c>
      <c r="AC852" s="6" t="s">
        <v>8469</v>
      </c>
      <c r="AD852" s="6">
        <v>0</v>
      </c>
      <c r="AE852" s="6">
        <v>0</v>
      </c>
      <c r="AF852" s="6" t="s">
        <v>4682</v>
      </c>
      <c r="AG852" s="6">
        <v>0</v>
      </c>
      <c r="AI852" s="6" t="s">
        <v>5952</v>
      </c>
      <c r="AJ852" s="6" t="s">
        <v>4834</v>
      </c>
      <c r="AK852" s="6" t="s">
        <v>8483</v>
      </c>
      <c r="AL852" s="6" t="s">
        <v>120</v>
      </c>
      <c r="AQ852" s="6" t="s">
        <v>544</v>
      </c>
      <c r="AX852" s="45"/>
      <c r="AZ852" s="6">
        <v>0</v>
      </c>
      <c r="BA852" s="6">
        <v>0</v>
      </c>
      <c r="BB852" s="45">
        <v>0</v>
      </c>
      <c r="BC852" s="6">
        <v>0.2</v>
      </c>
      <c r="BD852" s="6">
        <v>0</v>
      </c>
      <c r="BF852" s="6">
        <v>1</v>
      </c>
      <c r="BG852" s="45">
        <v>0</v>
      </c>
      <c r="BH852" s="45">
        <v>0</v>
      </c>
      <c r="BI852" s="6">
        <v>0</v>
      </c>
      <c r="BJ852" s="6">
        <v>0</v>
      </c>
      <c r="BK852" s="6">
        <v>0</v>
      </c>
      <c r="BL852" s="45">
        <v>0</v>
      </c>
      <c r="BM852" s="45">
        <v>0</v>
      </c>
      <c r="BN852" s="6">
        <v>0</v>
      </c>
      <c r="BO852" s="6">
        <v>0</v>
      </c>
      <c r="BP852" s="6">
        <v>0</v>
      </c>
      <c r="BQ852" s="6">
        <v>0</v>
      </c>
      <c r="BR852" s="45">
        <v>0</v>
      </c>
      <c r="BT852" s="45">
        <v>0</v>
      </c>
      <c r="BU852" s="45">
        <v>0</v>
      </c>
      <c r="BX852" s="6">
        <v>0</v>
      </c>
      <c r="BY852" s="6" t="s">
        <v>889</v>
      </c>
      <c r="BZ852" s="6">
        <f t="shared" si="39"/>
        <v>1.2</v>
      </c>
      <c r="CA852" s="6">
        <f t="shared" si="40"/>
        <v>1</v>
      </c>
      <c r="CC852" s="63" t="s">
        <v>21</v>
      </c>
      <c r="CD852" s="6" t="s">
        <v>890</v>
      </c>
      <c r="CK852" s="6" t="s">
        <v>5148</v>
      </c>
      <c r="DA852" s="6" t="s">
        <v>891</v>
      </c>
      <c r="DC852" s="6" t="s">
        <v>4434</v>
      </c>
      <c r="DD852" s="6" t="s">
        <v>38</v>
      </c>
      <c r="DF852" s="29">
        <f t="shared" si="41"/>
        <v>0</v>
      </c>
      <c r="DG852" s="6">
        <v>1</v>
      </c>
    </row>
    <row r="853" spans="1:111" ht="16" hidden="1" x14ac:dyDescent="0.2">
      <c r="A853" s="6" t="s">
        <v>886</v>
      </c>
      <c r="B853" s="25"/>
      <c r="C853" s="25"/>
      <c r="F853" s="25"/>
      <c r="G853" s="63" t="s">
        <v>23</v>
      </c>
      <c r="H853" s="6" t="s">
        <v>4827</v>
      </c>
      <c r="L853" s="6" t="s">
        <v>887</v>
      </c>
      <c r="P853" s="6" t="s">
        <v>878</v>
      </c>
      <c r="Q853" s="31" t="s">
        <v>987</v>
      </c>
      <c r="X853" s="6">
        <v>0</v>
      </c>
      <c r="Y853" s="6">
        <v>0</v>
      </c>
      <c r="Z853" s="6">
        <v>0</v>
      </c>
      <c r="AA853" s="6">
        <v>0</v>
      </c>
      <c r="AB853" s="6">
        <f>SUM(Table2026_09_25[[#This Row],[Number of in-person visits provided in reporting year.]:[Number of video/virtual visits provided in reporting year.]])</f>
        <v>0</v>
      </c>
      <c r="AC853" s="6" t="s">
        <v>8469</v>
      </c>
      <c r="AD853" s="6">
        <v>0</v>
      </c>
      <c r="AE853" s="6">
        <v>0</v>
      </c>
      <c r="AG853" s="6">
        <v>0</v>
      </c>
      <c r="AI853" s="6" t="s">
        <v>3098</v>
      </c>
      <c r="AJ853" s="6" t="s">
        <v>4834</v>
      </c>
      <c r="AK853" s="6" t="s">
        <v>8483</v>
      </c>
      <c r="AL853" s="6" t="s">
        <v>883</v>
      </c>
      <c r="AQ853" s="6" t="s">
        <v>544</v>
      </c>
      <c r="AX853" s="45"/>
      <c r="AZ853" s="6">
        <v>0</v>
      </c>
      <c r="BA853" s="6">
        <v>0</v>
      </c>
      <c r="BB853" s="45">
        <v>0</v>
      </c>
      <c r="BC853" s="6">
        <v>0</v>
      </c>
      <c r="BD853" s="6">
        <v>0</v>
      </c>
      <c r="BF853" s="6">
        <v>0</v>
      </c>
      <c r="BG853" s="45">
        <v>0</v>
      </c>
      <c r="BH853" s="45">
        <v>0</v>
      </c>
      <c r="BI853" s="6">
        <v>0</v>
      </c>
      <c r="BJ853" s="6">
        <v>0</v>
      </c>
      <c r="BK853" s="6">
        <v>0</v>
      </c>
      <c r="BL853" s="45">
        <v>0</v>
      </c>
      <c r="BM853" s="45">
        <v>0</v>
      </c>
      <c r="BN853" s="6">
        <v>0</v>
      </c>
      <c r="BO853" s="6">
        <v>0</v>
      </c>
      <c r="BP853" s="6">
        <v>0</v>
      </c>
      <c r="BQ853" s="6">
        <v>0</v>
      </c>
      <c r="BR853" s="45">
        <v>0</v>
      </c>
      <c r="BT853" s="45">
        <v>0</v>
      </c>
      <c r="BU853" s="45">
        <v>0</v>
      </c>
      <c r="BX853" s="6">
        <v>0</v>
      </c>
      <c r="BY853" s="6" t="s">
        <v>21</v>
      </c>
      <c r="BZ853" s="6">
        <f t="shared" si="39"/>
        <v>0</v>
      </c>
      <c r="CA853" s="6">
        <f t="shared" si="40"/>
        <v>0</v>
      </c>
      <c r="CC853" s="63" t="s">
        <v>21</v>
      </c>
      <c r="CD853" s="6" t="s">
        <v>21</v>
      </c>
      <c r="CK853" s="6" t="s">
        <v>5148</v>
      </c>
      <c r="DA853" s="6" t="s">
        <v>21</v>
      </c>
      <c r="DC853" s="6" t="s">
        <v>4434</v>
      </c>
      <c r="DD853" s="6" t="s">
        <v>38</v>
      </c>
      <c r="DF853" s="29">
        <f t="shared" si="41"/>
        <v>0</v>
      </c>
      <c r="DG853" s="6">
        <v>1</v>
      </c>
    </row>
    <row r="854" spans="1:111" ht="16" hidden="1" x14ac:dyDescent="0.2">
      <c r="A854" s="6" t="s">
        <v>3542</v>
      </c>
      <c r="B854" s="25"/>
      <c r="C854" s="25"/>
      <c r="F854" s="25"/>
      <c r="G854" s="63" t="s">
        <v>23</v>
      </c>
      <c r="H854" s="6" t="s">
        <v>3514</v>
      </c>
      <c r="L854" s="6" t="s">
        <v>901</v>
      </c>
      <c r="P854" s="6" t="s">
        <v>878</v>
      </c>
      <c r="Q854" s="31" t="s">
        <v>987</v>
      </c>
      <c r="X854" s="6">
        <v>0</v>
      </c>
      <c r="Y854" s="6">
        <v>0</v>
      </c>
      <c r="Z854" s="6">
        <v>0</v>
      </c>
      <c r="AA854" s="6">
        <v>0</v>
      </c>
      <c r="AB854" s="6">
        <f>SUM(Table2026_09_25[[#This Row],[Number of in-person visits provided in reporting year.]:[Number of video/virtual visits provided in reporting year.]])</f>
        <v>0</v>
      </c>
      <c r="AC854" s="6" t="s">
        <v>8469</v>
      </c>
      <c r="AD854" s="6">
        <v>0</v>
      </c>
      <c r="AE854" s="6">
        <v>0</v>
      </c>
      <c r="AF854" s="6" t="s">
        <v>4682</v>
      </c>
      <c r="AG854" s="6">
        <v>0</v>
      </c>
      <c r="AI854" s="6" t="s">
        <v>8104</v>
      </c>
      <c r="AJ854" s="6" t="s">
        <v>5155</v>
      </c>
      <c r="AK854" s="6" t="s">
        <v>8483</v>
      </c>
      <c r="AL854" s="6" t="s">
        <v>902</v>
      </c>
      <c r="AQ854" s="6" t="s">
        <v>544</v>
      </c>
      <c r="AX854" s="45" t="s">
        <v>2431</v>
      </c>
      <c r="AZ854" s="6">
        <v>0</v>
      </c>
      <c r="BA854" s="6">
        <v>0</v>
      </c>
      <c r="BB854" s="45">
        <v>0</v>
      </c>
      <c r="BC854" s="6">
        <v>1</v>
      </c>
      <c r="BD854" s="6">
        <v>0</v>
      </c>
      <c r="BF854" s="6">
        <v>0</v>
      </c>
      <c r="BG854" s="45">
        <v>0</v>
      </c>
      <c r="BH854" s="45">
        <v>0</v>
      </c>
      <c r="BI854" s="6">
        <v>0</v>
      </c>
      <c r="BJ854" s="6">
        <v>0</v>
      </c>
      <c r="BK854" s="6">
        <v>0</v>
      </c>
      <c r="BL854" s="45">
        <v>0</v>
      </c>
      <c r="BM854" s="45">
        <v>0</v>
      </c>
      <c r="BN854" s="6">
        <v>0</v>
      </c>
      <c r="BO854" s="6">
        <v>0</v>
      </c>
      <c r="BP854" s="6">
        <v>0</v>
      </c>
      <c r="BQ854" s="6">
        <v>0</v>
      </c>
      <c r="BR854" s="45">
        <v>0</v>
      </c>
      <c r="BT854" s="45">
        <v>0</v>
      </c>
      <c r="BU854" s="45">
        <v>0</v>
      </c>
      <c r="BX854" s="6">
        <v>0</v>
      </c>
      <c r="BY854" s="6" t="s">
        <v>21</v>
      </c>
      <c r="BZ854" s="6">
        <f t="shared" si="39"/>
        <v>1</v>
      </c>
      <c r="CA854" s="6">
        <f t="shared" si="40"/>
        <v>0</v>
      </c>
      <c r="CC854" s="63" t="s">
        <v>4687</v>
      </c>
      <c r="CD854" s="6" t="s">
        <v>21</v>
      </c>
      <c r="CK854" s="6" t="s">
        <v>5148</v>
      </c>
      <c r="DA854" s="6" t="s">
        <v>903</v>
      </c>
      <c r="DC854" s="6" t="s">
        <v>4434</v>
      </c>
      <c r="DD854" s="6" t="s">
        <v>3231</v>
      </c>
      <c r="DF854" s="29">
        <f t="shared" si="41"/>
        <v>0</v>
      </c>
      <c r="DG854" s="6">
        <v>1</v>
      </c>
    </row>
    <row r="855" spans="1:111" ht="16" hidden="1" x14ac:dyDescent="0.2">
      <c r="A855" s="6" t="s">
        <v>892</v>
      </c>
      <c r="B855" s="25"/>
      <c r="C855" s="25"/>
      <c r="F855" s="25"/>
      <c r="G855" s="63" t="s">
        <v>23</v>
      </c>
      <c r="H855" s="6" t="s">
        <v>8045</v>
      </c>
      <c r="L855" s="6" t="s">
        <v>893</v>
      </c>
      <c r="P855" s="6" t="s">
        <v>878</v>
      </c>
      <c r="Q855" s="31" t="s">
        <v>987</v>
      </c>
      <c r="X855" s="6">
        <v>32</v>
      </c>
      <c r="Y855" s="6">
        <v>35</v>
      </c>
      <c r="Z855" s="6">
        <v>0</v>
      </c>
      <c r="AA855" s="6">
        <v>0</v>
      </c>
      <c r="AB855" s="6">
        <f>SUM(Table2026_09_25[[#This Row],[Number of in-person visits provided in reporting year.]:[Number of video/virtual visits provided in reporting year.]])</f>
        <v>35</v>
      </c>
      <c r="AC855" s="6" t="s">
        <v>8469</v>
      </c>
      <c r="AD855" s="6">
        <v>0</v>
      </c>
      <c r="AE855" s="6">
        <v>0</v>
      </c>
      <c r="AF855" s="6" t="s">
        <v>4682</v>
      </c>
      <c r="AG855" s="6">
        <v>4</v>
      </c>
      <c r="AI855" s="6" t="s">
        <v>8105</v>
      </c>
      <c r="AJ855" s="6" t="s">
        <v>5575</v>
      </c>
      <c r="AK855" s="6" t="s">
        <v>8483</v>
      </c>
      <c r="AL855" s="6" t="s">
        <v>370</v>
      </c>
      <c r="AQ855" s="6" t="s">
        <v>544</v>
      </c>
      <c r="AX855" s="45"/>
      <c r="AZ855" s="6">
        <v>0</v>
      </c>
      <c r="BA855" s="6">
        <v>0</v>
      </c>
      <c r="BB855" s="45">
        <v>0</v>
      </c>
      <c r="BC855" s="6">
        <v>0.02</v>
      </c>
      <c r="BD855" s="6">
        <v>0</v>
      </c>
      <c r="BF855" s="6">
        <v>0</v>
      </c>
      <c r="BG855" s="45">
        <v>0</v>
      </c>
      <c r="BH855" s="45">
        <v>0</v>
      </c>
      <c r="BI855" s="6">
        <v>0</v>
      </c>
      <c r="BJ855" s="6">
        <v>0</v>
      </c>
      <c r="BK855" s="6">
        <v>0</v>
      </c>
      <c r="BL855" s="45">
        <v>0</v>
      </c>
      <c r="BM855" s="45">
        <v>0</v>
      </c>
      <c r="BN855" s="6">
        <v>0</v>
      </c>
      <c r="BO855" s="6">
        <v>0</v>
      </c>
      <c r="BP855" s="6">
        <v>0.02</v>
      </c>
      <c r="BQ855" s="6">
        <v>0</v>
      </c>
      <c r="BR855" s="45">
        <v>0</v>
      </c>
      <c r="BT855" s="45">
        <v>0</v>
      </c>
      <c r="BU855" s="45">
        <v>0</v>
      </c>
      <c r="BX855" s="6">
        <v>0</v>
      </c>
      <c r="BY855" s="6" t="s">
        <v>21</v>
      </c>
      <c r="BZ855" s="6">
        <f t="shared" si="39"/>
        <v>0.04</v>
      </c>
      <c r="CA855" s="6">
        <f t="shared" si="40"/>
        <v>0.02</v>
      </c>
      <c r="CC855" s="63" t="s">
        <v>4753</v>
      </c>
      <c r="CD855" s="6" t="s">
        <v>894</v>
      </c>
      <c r="CK855" s="6" t="s">
        <v>5148</v>
      </c>
      <c r="DA855" s="6" t="s">
        <v>895</v>
      </c>
      <c r="DC855" s="6" t="s">
        <v>4434</v>
      </c>
      <c r="DD855" s="6" t="s">
        <v>373</v>
      </c>
      <c r="DF855" s="29">
        <f t="shared" si="41"/>
        <v>0</v>
      </c>
      <c r="DG855" s="6">
        <v>1</v>
      </c>
    </row>
    <row r="856" spans="1:111" ht="16" hidden="1" x14ac:dyDescent="0.2">
      <c r="A856" s="6" t="s">
        <v>908</v>
      </c>
      <c r="B856" s="25"/>
      <c r="C856" s="25"/>
      <c r="F856" s="25"/>
      <c r="G856" s="63" t="s">
        <v>23</v>
      </c>
      <c r="H856" s="6" t="s">
        <v>520</v>
      </c>
      <c r="L856" s="6" t="s">
        <v>909</v>
      </c>
      <c r="P856" s="6" t="s">
        <v>878</v>
      </c>
      <c r="Q856" s="31" t="s">
        <v>987</v>
      </c>
      <c r="X856" s="6">
        <v>851</v>
      </c>
      <c r="Y856" s="6">
        <v>1451</v>
      </c>
      <c r="Z856" s="6">
        <v>452</v>
      </c>
      <c r="AA856" s="6">
        <v>13</v>
      </c>
      <c r="AB856" s="6">
        <f>SUM(Table2026_09_25[[#This Row],[Number of in-person visits provided in reporting year.]:[Number of video/virtual visits provided in reporting year.]])</f>
        <v>1916</v>
      </c>
      <c r="AC856" s="6" t="s">
        <v>8469</v>
      </c>
      <c r="AD856" s="6">
        <v>0</v>
      </c>
      <c r="AE856" s="6">
        <v>0</v>
      </c>
      <c r="AF856" s="6" t="s">
        <v>4682</v>
      </c>
      <c r="AG856" s="6">
        <v>113.4</v>
      </c>
      <c r="AI856" s="6" t="s">
        <v>8106</v>
      </c>
      <c r="AJ856" s="6" t="s">
        <v>4834</v>
      </c>
      <c r="AK856" s="6" t="s">
        <v>8483</v>
      </c>
      <c r="AL856" s="6" t="s">
        <v>883</v>
      </c>
      <c r="AQ856" s="6" t="s">
        <v>544</v>
      </c>
      <c r="AX856" s="45"/>
      <c r="AZ856" s="6">
        <v>0</v>
      </c>
      <c r="BA856" s="6">
        <v>0</v>
      </c>
      <c r="BB856" s="45">
        <v>0</v>
      </c>
      <c r="BC856" s="6">
        <v>0</v>
      </c>
      <c r="BD856" s="6">
        <v>0</v>
      </c>
      <c r="BF856" s="6">
        <v>0</v>
      </c>
      <c r="BG856" s="45">
        <v>0</v>
      </c>
      <c r="BH856" s="45">
        <v>0</v>
      </c>
      <c r="BI856" s="6">
        <v>0</v>
      </c>
      <c r="BJ856" s="6">
        <v>0</v>
      </c>
      <c r="BK856" s="6">
        <v>0</v>
      </c>
      <c r="BL856" s="45">
        <v>0</v>
      </c>
      <c r="BM856" s="45">
        <v>0</v>
      </c>
      <c r="BN856" s="6">
        <v>0</v>
      </c>
      <c r="BO856" s="6">
        <v>0</v>
      </c>
      <c r="BP856" s="6">
        <v>0</v>
      </c>
      <c r="BQ856" s="6">
        <v>0</v>
      </c>
      <c r="BR856" s="45">
        <v>0</v>
      </c>
      <c r="BT856" s="45">
        <v>0</v>
      </c>
      <c r="BU856" s="45">
        <v>0</v>
      </c>
      <c r="BX856" s="6">
        <v>0</v>
      </c>
      <c r="BY856" s="6" t="s">
        <v>21</v>
      </c>
      <c r="BZ856" s="6">
        <f t="shared" si="39"/>
        <v>0</v>
      </c>
      <c r="CA856" s="6">
        <f t="shared" si="40"/>
        <v>0</v>
      </c>
      <c r="CC856" s="63" t="s">
        <v>4753</v>
      </c>
      <c r="CD856" s="6" t="s">
        <v>910</v>
      </c>
      <c r="CK856" s="6" t="s">
        <v>5148</v>
      </c>
      <c r="DA856" s="6" t="s">
        <v>21</v>
      </c>
      <c r="DC856" s="6" t="s">
        <v>4434</v>
      </c>
      <c r="DD856" s="6" t="s">
        <v>38</v>
      </c>
      <c r="DF856" s="29">
        <f t="shared" si="41"/>
        <v>0</v>
      </c>
      <c r="DG856" s="6">
        <v>1</v>
      </c>
    </row>
    <row r="857" spans="1:111" ht="16" hidden="1" x14ac:dyDescent="0.2">
      <c r="A857" s="6" t="s">
        <v>881</v>
      </c>
      <c r="B857" s="25"/>
      <c r="C857" s="25"/>
      <c r="F857" s="25"/>
      <c r="G857" s="63" t="s">
        <v>23</v>
      </c>
      <c r="H857" s="6" t="s">
        <v>166</v>
      </c>
      <c r="L857" s="6" t="s">
        <v>882</v>
      </c>
      <c r="P857" s="6" t="s">
        <v>878</v>
      </c>
      <c r="Q857" s="31" t="s">
        <v>987</v>
      </c>
      <c r="X857" s="6">
        <v>262</v>
      </c>
      <c r="Y857" s="6">
        <v>744</v>
      </c>
      <c r="Z857" s="6">
        <v>415</v>
      </c>
      <c r="AA857" s="6">
        <v>0</v>
      </c>
      <c r="AB857" s="6">
        <f>SUM(Table2026_09_25[[#This Row],[Number of in-person visits provided in reporting year.]:[Number of video/virtual visits provided in reporting year.]])</f>
        <v>1159</v>
      </c>
      <c r="AC857" s="6" t="s">
        <v>8469</v>
      </c>
      <c r="AD857" s="6">
        <v>0</v>
      </c>
      <c r="AE857" s="6">
        <v>0</v>
      </c>
      <c r="AF857" s="6" t="s">
        <v>4682</v>
      </c>
      <c r="AG857" s="6">
        <v>69</v>
      </c>
      <c r="AI857" s="6" t="s">
        <v>8107</v>
      </c>
      <c r="AJ857" s="6" t="s">
        <v>4859</v>
      </c>
      <c r="AK857" s="6" t="s">
        <v>8483</v>
      </c>
      <c r="AL857" s="6" t="s">
        <v>167</v>
      </c>
      <c r="AQ857" s="6" t="s">
        <v>544</v>
      </c>
      <c r="AX857" s="45"/>
      <c r="AZ857" s="6">
        <v>0</v>
      </c>
      <c r="BA857" s="6">
        <v>0</v>
      </c>
      <c r="BB857" s="45">
        <v>0</v>
      </c>
      <c r="BC857" s="6">
        <v>0</v>
      </c>
      <c r="BD857" s="6">
        <v>0</v>
      </c>
      <c r="BF857" s="6">
        <v>0</v>
      </c>
      <c r="BG857" s="45">
        <v>0</v>
      </c>
      <c r="BH857" s="45">
        <v>0</v>
      </c>
      <c r="BI857" s="6">
        <v>0</v>
      </c>
      <c r="BJ857" s="6">
        <v>0</v>
      </c>
      <c r="BK857" s="6">
        <v>0</v>
      </c>
      <c r="BL857" s="45">
        <v>0</v>
      </c>
      <c r="BM857" s="45">
        <v>0</v>
      </c>
      <c r="BN857" s="6">
        <v>0</v>
      </c>
      <c r="BO857" s="6">
        <v>0</v>
      </c>
      <c r="BP857" s="6">
        <v>0</v>
      </c>
      <c r="BQ857" s="6">
        <v>0</v>
      </c>
      <c r="BR857" s="45">
        <v>0</v>
      </c>
      <c r="BT857" s="45">
        <v>0</v>
      </c>
      <c r="BU857" s="45">
        <v>0</v>
      </c>
      <c r="BX857" s="6">
        <v>0</v>
      </c>
      <c r="BY857" s="6" t="s">
        <v>21</v>
      </c>
      <c r="BZ857" s="6">
        <f t="shared" si="39"/>
        <v>0</v>
      </c>
      <c r="CA857" s="6">
        <f t="shared" si="40"/>
        <v>0</v>
      </c>
      <c r="CC857" s="63" t="s">
        <v>4753</v>
      </c>
      <c r="CD857" s="6" t="s">
        <v>884</v>
      </c>
      <c r="CK857" s="6" t="s">
        <v>5148</v>
      </c>
      <c r="DA857" s="6" t="s">
        <v>885</v>
      </c>
      <c r="DC857" s="6" t="s">
        <v>4434</v>
      </c>
      <c r="DD857" s="6" t="s">
        <v>38</v>
      </c>
      <c r="DF857" s="29">
        <f t="shared" si="41"/>
        <v>0</v>
      </c>
      <c r="DG857" s="6">
        <v>1</v>
      </c>
    </row>
    <row r="858" spans="1:111" ht="16" hidden="1" x14ac:dyDescent="0.2">
      <c r="A858" s="6" t="s">
        <v>911</v>
      </c>
      <c r="B858" s="25"/>
      <c r="C858" s="25"/>
      <c r="F858" s="25"/>
      <c r="G858" s="63" t="s">
        <v>23</v>
      </c>
      <c r="H858" s="6" t="s">
        <v>542</v>
      </c>
      <c r="L858" s="6" t="s">
        <v>912</v>
      </c>
      <c r="P858" s="6" t="s">
        <v>878</v>
      </c>
      <c r="Q858" s="31" t="s">
        <v>987</v>
      </c>
      <c r="X858" s="6">
        <v>24</v>
      </c>
      <c r="Y858" s="6">
        <v>0</v>
      </c>
      <c r="Z858" s="6">
        <v>0</v>
      </c>
      <c r="AA858" s="6">
        <v>24</v>
      </c>
      <c r="AB858" s="6">
        <f>SUM(Table2026_09_25[[#This Row],[Number of in-person visits provided in reporting year.]:[Number of video/virtual visits provided in reporting year.]])</f>
        <v>24</v>
      </c>
      <c r="AC858" s="6" t="s">
        <v>8469</v>
      </c>
      <c r="AD858" s="6">
        <v>0</v>
      </c>
      <c r="AE858" s="6">
        <v>0</v>
      </c>
      <c r="AG858" s="6">
        <v>0</v>
      </c>
      <c r="AI858" s="6" t="s">
        <v>8057</v>
      </c>
      <c r="AJ858" s="6" t="s">
        <v>5934</v>
      </c>
      <c r="AK858" s="6" t="s">
        <v>8483</v>
      </c>
      <c r="AL858" s="6" t="s">
        <v>543</v>
      </c>
      <c r="AQ858" s="6" t="s">
        <v>544</v>
      </c>
      <c r="AX858" s="45"/>
      <c r="AZ858" s="6">
        <v>0</v>
      </c>
      <c r="BA858" s="6">
        <v>0</v>
      </c>
      <c r="BB858" s="45">
        <v>0</v>
      </c>
      <c r="BC858" s="6">
        <v>0.02</v>
      </c>
      <c r="BD858" s="6">
        <v>0</v>
      </c>
      <c r="BF858" s="6">
        <v>0</v>
      </c>
      <c r="BG858" s="45">
        <v>0</v>
      </c>
      <c r="BH858" s="45">
        <v>0</v>
      </c>
      <c r="BI858" s="6">
        <v>0</v>
      </c>
      <c r="BJ858" s="6">
        <v>0</v>
      </c>
      <c r="BK858" s="6">
        <v>0</v>
      </c>
      <c r="BL858" s="45">
        <v>0</v>
      </c>
      <c r="BM858" s="45">
        <v>0</v>
      </c>
      <c r="BN858" s="6">
        <v>0</v>
      </c>
      <c r="BO858" s="6">
        <v>0</v>
      </c>
      <c r="BP858" s="6">
        <v>0.1</v>
      </c>
      <c r="BQ858" s="6">
        <v>0</v>
      </c>
      <c r="BR858" s="45">
        <v>0</v>
      </c>
      <c r="BT858" s="45">
        <v>0</v>
      </c>
      <c r="BU858" s="45">
        <v>0</v>
      </c>
      <c r="BX858" s="6">
        <v>0</v>
      </c>
      <c r="BY858" s="6" t="s">
        <v>21</v>
      </c>
      <c r="BZ858" s="6">
        <f t="shared" si="39"/>
        <v>0.12000000000000001</v>
      </c>
      <c r="CA858" s="6">
        <f t="shared" si="40"/>
        <v>0.1</v>
      </c>
      <c r="CC858" s="63" t="s">
        <v>21</v>
      </c>
      <c r="CD858" s="6" t="s">
        <v>913</v>
      </c>
      <c r="CK858" s="6" t="s">
        <v>5148</v>
      </c>
      <c r="DA858" s="6" t="s">
        <v>21</v>
      </c>
      <c r="DC858" s="6" t="s">
        <v>4434</v>
      </c>
      <c r="DD858" s="6" t="s">
        <v>546</v>
      </c>
      <c r="DF858" s="29">
        <f t="shared" si="41"/>
        <v>0</v>
      </c>
      <c r="DG858" s="6">
        <v>1</v>
      </c>
    </row>
    <row r="859" spans="1:111" ht="16" hidden="1" x14ac:dyDescent="0.2">
      <c r="A859" s="6" t="s">
        <v>934</v>
      </c>
      <c r="B859" s="25"/>
      <c r="C859" s="25"/>
      <c r="F859" s="25"/>
      <c r="G859" s="63" t="s">
        <v>23</v>
      </c>
      <c r="H859" s="6" t="s">
        <v>2383</v>
      </c>
      <c r="L859" s="6" t="s">
        <v>935</v>
      </c>
      <c r="P859" s="6" t="s">
        <v>3534</v>
      </c>
      <c r="Q859" s="31" t="s">
        <v>987</v>
      </c>
      <c r="X859" s="6">
        <v>106</v>
      </c>
      <c r="Y859" s="6">
        <v>265</v>
      </c>
      <c r="Z859" s="6">
        <v>0</v>
      </c>
      <c r="AA859" s="6">
        <v>0</v>
      </c>
      <c r="AB859" s="6">
        <f>SUM(Table2026_09_25[[#This Row],[Number of in-person visits provided in reporting year.]:[Number of video/virtual visits provided in reporting year.]])</f>
        <v>265</v>
      </c>
      <c r="AC859" s="6" t="s">
        <v>8469</v>
      </c>
      <c r="AD859" s="6">
        <v>0</v>
      </c>
      <c r="AE859" s="6">
        <v>0</v>
      </c>
      <c r="AF859" s="6" t="s">
        <v>4682</v>
      </c>
      <c r="AG859" s="6">
        <v>3.5</v>
      </c>
      <c r="AI859" s="6" t="s">
        <v>399</v>
      </c>
      <c r="AJ859" s="6" t="s">
        <v>43</v>
      </c>
      <c r="AK859" s="6" t="s">
        <v>8483</v>
      </c>
      <c r="AL859" s="6" t="s">
        <v>400</v>
      </c>
      <c r="AQ859" s="6" t="s">
        <v>43</v>
      </c>
      <c r="AX859" s="45"/>
      <c r="AZ859" s="6">
        <v>0</v>
      </c>
      <c r="BA859" s="6">
        <v>0</v>
      </c>
      <c r="BB859" s="45">
        <v>0</v>
      </c>
      <c r="BC859" s="6">
        <v>0.3</v>
      </c>
      <c r="BD859" s="6">
        <v>0</v>
      </c>
      <c r="BF859" s="6">
        <v>0</v>
      </c>
      <c r="BG859" s="45">
        <v>0</v>
      </c>
      <c r="BH859" s="45">
        <v>0</v>
      </c>
      <c r="BI859" s="6">
        <v>0</v>
      </c>
      <c r="BJ859" s="6">
        <v>0</v>
      </c>
      <c r="BK859" s="6">
        <v>0</v>
      </c>
      <c r="BL859" s="45">
        <v>0</v>
      </c>
      <c r="BM859" s="45">
        <v>0</v>
      </c>
      <c r="BN859" s="6">
        <v>0</v>
      </c>
      <c r="BO859" s="6">
        <v>0</v>
      </c>
      <c r="BP859" s="6">
        <v>0</v>
      </c>
      <c r="BQ859" s="6">
        <v>0</v>
      </c>
      <c r="BR859" s="45">
        <v>0</v>
      </c>
      <c r="BT859" s="45">
        <v>0</v>
      </c>
      <c r="BU859" s="45">
        <v>0</v>
      </c>
      <c r="BX859" s="6">
        <v>0</v>
      </c>
      <c r="BY859" s="6" t="s">
        <v>21</v>
      </c>
      <c r="BZ859" s="6">
        <f t="shared" si="39"/>
        <v>0.3</v>
      </c>
      <c r="CA859" s="6">
        <f t="shared" si="40"/>
        <v>0</v>
      </c>
      <c r="CC859" s="63" t="s">
        <v>4753</v>
      </c>
      <c r="CD859" s="6" t="s">
        <v>936</v>
      </c>
      <c r="CK859" s="6" t="s">
        <v>5148</v>
      </c>
      <c r="DA859" s="6" t="s">
        <v>396</v>
      </c>
      <c r="DC859" s="6" t="s">
        <v>4434</v>
      </c>
      <c r="DD859" s="6" t="s">
        <v>397</v>
      </c>
      <c r="DF859" s="29">
        <f t="shared" si="41"/>
        <v>0</v>
      </c>
      <c r="DG859" s="6">
        <v>1</v>
      </c>
    </row>
    <row r="860" spans="1:111" ht="16" hidden="1" x14ac:dyDescent="0.2">
      <c r="A860" s="6" t="s">
        <v>930</v>
      </c>
      <c r="B860" s="25"/>
      <c r="C860" s="25"/>
      <c r="F860" s="25"/>
      <c r="G860" s="63" t="s">
        <v>23</v>
      </c>
      <c r="H860" s="6" t="s">
        <v>321</v>
      </c>
      <c r="L860" s="6" t="s">
        <v>931</v>
      </c>
      <c r="P860" s="6" t="s">
        <v>3534</v>
      </c>
      <c r="Q860" s="31" t="s">
        <v>987</v>
      </c>
      <c r="X860" s="6">
        <v>235</v>
      </c>
      <c r="Y860" s="6">
        <v>3983</v>
      </c>
      <c r="Z860" s="6">
        <v>0</v>
      </c>
      <c r="AA860" s="6">
        <v>0</v>
      </c>
      <c r="AB860" s="6">
        <f>SUM(Table2026_09_25[[#This Row],[Number of in-person visits provided in reporting year.]:[Number of video/virtual visits provided in reporting year.]])</f>
        <v>3983</v>
      </c>
      <c r="AC860" s="6" t="s">
        <v>8469</v>
      </c>
      <c r="AD860" s="6">
        <v>45</v>
      </c>
      <c r="AE860" s="6">
        <v>99</v>
      </c>
      <c r="AF860" s="6" t="s">
        <v>8026</v>
      </c>
      <c r="AG860" s="6">
        <v>13</v>
      </c>
      <c r="AI860" s="6" t="s">
        <v>6590</v>
      </c>
      <c r="AJ860" s="6" t="s">
        <v>149</v>
      </c>
      <c r="AK860" s="6" t="s">
        <v>8483</v>
      </c>
      <c r="AL860" s="6" t="s">
        <v>322</v>
      </c>
      <c r="AQ860" s="6" t="s">
        <v>63</v>
      </c>
      <c r="AX860" s="45"/>
      <c r="AZ860" s="6">
        <v>0</v>
      </c>
      <c r="BA860" s="6">
        <v>0</v>
      </c>
      <c r="BB860" s="45">
        <v>1.3</v>
      </c>
      <c r="BC860" s="6">
        <v>0</v>
      </c>
      <c r="BD860" s="6">
        <v>0</v>
      </c>
      <c r="BF860" s="6">
        <v>0</v>
      </c>
      <c r="BG860" s="45">
        <v>2.2000000000000002</v>
      </c>
      <c r="BH860" s="45">
        <v>0</v>
      </c>
      <c r="BI860" s="6">
        <v>0</v>
      </c>
      <c r="BJ860" s="6">
        <v>0</v>
      </c>
      <c r="BK860" s="6">
        <v>0</v>
      </c>
      <c r="BL860" s="45">
        <v>0.5</v>
      </c>
      <c r="BM860" s="45">
        <v>0.5</v>
      </c>
      <c r="BN860" s="6">
        <v>0</v>
      </c>
      <c r="BO860" s="6">
        <v>0</v>
      </c>
      <c r="BP860" s="6">
        <v>21.49</v>
      </c>
      <c r="BQ860" s="6">
        <v>13.3</v>
      </c>
      <c r="BR860" s="45">
        <v>3</v>
      </c>
      <c r="BT860" s="45">
        <v>0</v>
      </c>
      <c r="BU860" s="45">
        <v>1.5</v>
      </c>
      <c r="BX860" s="6">
        <v>15.55</v>
      </c>
      <c r="BY860" s="6" t="s">
        <v>932</v>
      </c>
      <c r="BZ860" s="6">
        <f t="shared" si="39"/>
        <v>43.79</v>
      </c>
      <c r="CA860" s="6">
        <f t="shared" si="40"/>
        <v>59.34</v>
      </c>
      <c r="CC860" s="63" t="s">
        <v>4687</v>
      </c>
      <c r="CD860" s="6" t="s">
        <v>21</v>
      </c>
      <c r="CK860" s="6" t="s">
        <v>5148</v>
      </c>
      <c r="DA860" s="6" t="s">
        <v>933</v>
      </c>
      <c r="DC860" s="6" t="s">
        <v>4434</v>
      </c>
      <c r="DD860" s="6" t="s">
        <v>325</v>
      </c>
      <c r="DF860" s="29">
        <f t="shared" si="41"/>
        <v>0</v>
      </c>
      <c r="DG860" s="6">
        <v>1</v>
      </c>
    </row>
    <row r="861" spans="1:111" ht="16" hidden="1" x14ac:dyDescent="0.2">
      <c r="A861" s="6" t="s">
        <v>925</v>
      </c>
      <c r="B861" s="25"/>
      <c r="C861" s="25"/>
      <c r="F861" s="25"/>
      <c r="G861" s="63" t="s">
        <v>23</v>
      </c>
      <c r="H861" s="6" t="s">
        <v>7682</v>
      </c>
      <c r="L861" s="6" t="s">
        <v>926</v>
      </c>
      <c r="P861" s="6" t="s">
        <v>3534</v>
      </c>
      <c r="Q861" s="31" t="s">
        <v>987</v>
      </c>
      <c r="X861" s="6">
        <v>65</v>
      </c>
      <c r="Y861" s="6">
        <v>110</v>
      </c>
      <c r="Z861" s="6">
        <v>0</v>
      </c>
      <c r="AA861" s="6">
        <v>0</v>
      </c>
      <c r="AB861" s="6">
        <f>SUM(Table2026_09_25[[#This Row],[Number of in-person visits provided in reporting year.]:[Number of video/virtual visits provided in reporting year.]])</f>
        <v>110</v>
      </c>
      <c r="AC861" s="6" t="s">
        <v>8469</v>
      </c>
      <c r="AD861" s="6">
        <v>0</v>
      </c>
      <c r="AE861" s="6">
        <v>0</v>
      </c>
      <c r="AG861" s="6">
        <v>0</v>
      </c>
      <c r="AI861" s="6" t="s">
        <v>8108</v>
      </c>
      <c r="AJ861" s="6" t="s">
        <v>7623</v>
      </c>
      <c r="AK861" s="6" t="s">
        <v>8483</v>
      </c>
      <c r="AL861" s="6" t="s">
        <v>927</v>
      </c>
      <c r="AQ861" s="6" t="s">
        <v>63</v>
      </c>
      <c r="AX861" s="45"/>
      <c r="AZ861" s="6">
        <v>0</v>
      </c>
      <c r="BA861" s="6">
        <v>0.05</v>
      </c>
      <c r="BB861" s="45">
        <v>0</v>
      </c>
      <c r="BC861" s="6">
        <v>0</v>
      </c>
      <c r="BD861" s="6">
        <v>0</v>
      </c>
      <c r="BF861" s="6">
        <v>0</v>
      </c>
      <c r="BG861" s="45">
        <v>0</v>
      </c>
      <c r="BH861" s="45">
        <v>0</v>
      </c>
      <c r="BI861" s="6">
        <v>0</v>
      </c>
      <c r="BJ861" s="6">
        <v>0</v>
      </c>
      <c r="BK861" s="6">
        <v>0</v>
      </c>
      <c r="BL861" s="45">
        <v>0</v>
      </c>
      <c r="BM861" s="45">
        <v>0</v>
      </c>
      <c r="BN861" s="6">
        <v>0</v>
      </c>
      <c r="BO861" s="6">
        <v>0</v>
      </c>
      <c r="BP861" s="6">
        <v>0</v>
      </c>
      <c r="BQ861" s="6">
        <v>0</v>
      </c>
      <c r="BR861" s="45">
        <v>0</v>
      </c>
      <c r="BT861" s="45">
        <v>0</v>
      </c>
      <c r="BU861" s="45">
        <v>0</v>
      </c>
      <c r="BX861" s="6">
        <v>0</v>
      </c>
      <c r="BY861" s="6" t="s">
        <v>21</v>
      </c>
      <c r="BZ861" s="6">
        <f t="shared" si="39"/>
        <v>0.05</v>
      </c>
      <c r="CA861" s="6">
        <f t="shared" si="40"/>
        <v>0</v>
      </c>
      <c r="CC861" s="63" t="s">
        <v>21</v>
      </c>
      <c r="CD861" s="6" t="s">
        <v>928</v>
      </c>
      <c r="CK861" s="6" t="s">
        <v>5148</v>
      </c>
      <c r="DA861" s="6" t="s">
        <v>929</v>
      </c>
      <c r="DC861" s="6" t="s">
        <v>4434</v>
      </c>
      <c r="DD861" s="6" t="s">
        <v>311</v>
      </c>
      <c r="DF861" s="29">
        <f t="shared" si="41"/>
        <v>0</v>
      </c>
      <c r="DG861" s="6">
        <v>1</v>
      </c>
    </row>
    <row r="862" spans="1:111" ht="16" hidden="1" x14ac:dyDescent="0.2">
      <c r="A862" s="6" t="s">
        <v>914</v>
      </c>
      <c r="B862" s="25"/>
      <c r="C862" s="25"/>
      <c r="F862" s="25"/>
      <c r="G862" s="63" t="s">
        <v>23</v>
      </c>
      <c r="H862" s="6" t="s">
        <v>5701</v>
      </c>
      <c r="L862" s="6" t="s">
        <v>915</v>
      </c>
      <c r="P862" s="6" t="s">
        <v>2265</v>
      </c>
      <c r="Q862" s="31" t="s">
        <v>987</v>
      </c>
      <c r="X862" s="6">
        <v>237</v>
      </c>
      <c r="Y862" s="6">
        <v>0</v>
      </c>
      <c r="Z862" s="6">
        <v>0</v>
      </c>
      <c r="AA862" s="6">
        <v>0</v>
      </c>
      <c r="AB862" s="6">
        <f>SUM(Table2026_09_25[[#This Row],[Number of in-person visits provided in reporting year.]:[Number of video/virtual visits provided in reporting year.]])</f>
        <v>0</v>
      </c>
      <c r="AC862" s="6" t="s">
        <v>8469</v>
      </c>
      <c r="AD862" s="6">
        <v>0</v>
      </c>
      <c r="AE862" s="6">
        <v>0</v>
      </c>
      <c r="AF862" s="6" t="s">
        <v>8026</v>
      </c>
      <c r="AG862" s="6">
        <v>4.7</v>
      </c>
      <c r="AI862" s="6" t="s">
        <v>8109</v>
      </c>
      <c r="AJ862" s="6" t="s">
        <v>512</v>
      </c>
      <c r="AK862" s="6" t="s">
        <v>8483</v>
      </c>
      <c r="AL862" s="6" t="s">
        <v>917</v>
      </c>
      <c r="AQ862" s="6" t="s">
        <v>544</v>
      </c>
      <c r="AX862" s="45"/>
      <c r="AZ862" s="6">
        <v>0</v>
      </c>
      <c r="BA862" s="6">
        <v>0</v>
      </c>
      <c r="BB862" s="45">
        <v>0</v>
      </c>
      <c r="BC862" s="6">
        <v>0.01</v>
      </c>
      <c r="BD862" s="6">
        <v>0</v>
      </c>
      <c r="BF862" s="6">
        <v>0</v>
      </c>
      <c r="BG862" s="45">
        <v>0</v>
      </c>
      <c r="BH862" s="45">
        <v>0</v>
      </c>
      <c r="BI862" s="6">
        <v>0</v>
      </c>
      <c r="BJ862" s="6">
        <v>0</v>
      </c>
      <c r="BK862" s="6">
        <v>0</v>
      </c>
      <c r="BL862" s="45">
        <v>0</v>
      </c>
      <c r="BM862" s="45">
        <v>0</v>
      </c>
      <c r="BN862" s="6">
        <v>0</v>
      </c>
      <c r="BO862" s="6">
        <v>0</v>
      </c>
      <c r="BP862" s="6">
        <v>0.8</v>
      </c>
      <c r="BQ862" s="6">
        <v>0</v>
      </c>
      <c r="BR862" s="45">
        <v>0</v>
      </c>
      <c r="BT862" s="45">
        <v>0</v>
      </c>
      <c r="BU862" s="45">
        <v>0</v>
      </c>
      <c r="BX862" s="6">
        <v>1.26</v>
      </c>
      <c r="BY862" s="6" t="s">
        <v>918</v>
      </c>
      <c r="BZ862" s="6">
        <f t="shared" si="39"/>
        <v>0.81</v>
      </c>
      <c r="CA862" s="6">
        <f t="shared" si="40"/>
        <v>2.06</v>
      </c>
      <c r="CC862" s="63" t="s">
        <v>4687</v>
      </c>
      <c r="CD862" s="6" t="s">
        <v>919</v>
      </c>
      <c r="CK862" s="6" t="s">
        <v>5148</v>
      </c>
      <c r="DA862" s="6" t="s">
        <v>920</v>
      </c>
      <c r="DC862" s="6" t="s">
        <v>4434</v>
      </c>
      <c r="DD862" s="6" t="s">
        <v>131</v>
      </c>
      <c r="DF862" s="29">
        <f t="shared" si="41"/>
        <v>0</v>
      </c>
      <c r="DG862" s="6">
        <v>1</v>
      </c>
    </row>
    <row r="863" spans="1:111" ht="16" hidden="1" x14ac:dyDescent="0.2">
      <c r="A863" s="6" t="s">
        <v>921</v>
      </c>
      <c r="B863" s="25"/>
      <c r="C863" s="25"/>
      <c r="F863" s="25"/>
      <c r="G863" s="63" t="s">
        <v>23</v>
      </c>
      <c r="H863" s="6" t="s">
        <v>5696</v>
      </c>
      <c r="L863" s="6" t="s">
        <v>922</v>
      </c>
      <c r="P863" s="6" t="s">
        <v>2265</v>
      </c>
      <c r="Q863" s="31" t="s">
        <v>987</v>
      </c>
      <c r="X863" s="6">
        <v>312</v>
      </c>
      <c r="Y863" s="6">
        <v>0</v>
      </c>
      <c r="Z863" s="6">
        <v>0</v>
      </c>
      <c r="AA863" s="6">
        <v>0</v>
      </c>
      <c r="AB863" s="6">
        <f>SUM(Table2026_09_25[[#This Row],[Number of in-person visits provided in reporting year.]:[Number of video/virtual visits provided in reporting year.]])</f>
        <v>0</v>
      </c>
      <c r="AC863" s="6" t="s">
        <v>8469</v>
      </c>
      <c r="AD863" s="6">
        <v>0</v>
      </c>
      <c r="AE863" s="6">
        <v>0</v>
      </c>
      <c r="AF863" s="6" t="s">
        <v>8026</v>
      </c>
      <c r="AG863" s="6">
        <v>3.18</v>
      </c>
      <c r="AI863" s="6" t="s">
        <v>8110</v>
      </c>
      <c r="AJ863" s="6" t="s">
        <v>512</v>
      </c>
      <c r="AK863" s="6" t="s">
        <v>8483</v>
      </c>
      <c r="AL863" s="6" t="s">
        <v>187</v>
      </c>
      <c r="AQ863" s="6" t="s">
        <v>544</v>
      </c>
      <c r="AX863" s="45"/>
      <c r="AZ863" s="6">
        <v>0</v>
      </c>
      <c r="BA863" s="6">
        <v>0</v>
      </c>
      <c r="BB863" s="45">
        <v>0</v>
      </c>
      <c r="BC863" s="6">
        <v>0.01</v>
      </c>
      <c r="BD863" s="6">
        <v>0</v>
      </c>
      <c r="BF863" s="6">
        <v>0</v>
      </c>
      <c r="BG863" s="45">
        <v>0</v>
      </c>
      <c r="BH863" s="45">
        <v>0</v>
      </c>
      <c r="BI863" s="6">
        <v>0</v>
      </c>
      <c r="BJ863" s="6">
        <v>0</v>
      </c>
      <c r="BK863" s="6">
        <v>0</v>
      </c>
      <c r="BL863" s="45">
        <v>0</v>
      </c>
      <c r="BM863" s="45">
        <v>0</v>
      </c>
      <c r="BN863" s="6">
        <v>0</v>
      </c>
      <c r="BO863" s="6">
        <v>0</v>
      </c>
      <c r="BP863" s="6">
        <v>0.8</v>
      </c>
      <c r="BQ863" s="6">
        <v>0</v>
      </c>
      <c r="BR863" s="45">
        <v>0</v>
      </c>
      <c r="BT863" s="45">
        <v>0</v>
      </c>
      <c r="BU863" s="45">
        <v>0</v>
      </c>
      <c r="BX863" s="6">
        <v>1.26</v>
      </c>
      <c r="BY863" s="6" t="s">
        <v>918</v>
      </c>
      <c r="BZ863" s="6">
        <f t="shared" si="39"/>
        <v>0.81</v>
      </c>
      <c r="CA863" s="6">
        <f t="shared" si="40"/>
        <v>2.06</v>
      </c>
      <c r="CC863" s="63" t="s">
        <v>4687</v>
      </c>
      <c r="CD863" s="6" t="s">
        <v>923</v>
      </c>
      <c r="CK863" s="6" t="s">
        <v>5148</v>
      </c>
      <c r="DA863" s="6" t="s">
        <v>924</v>
      </c>
      <c r="DC863" s="6" t="s">
        <v>4434</v>
      </c>
      <c r="DD863" s="6" t="s">
        <v>131</v>
      </c>
      <c r="DF863" s="29">
        <f t="shared" si="41"/>
        <v>0</v>
      </c>
      <c r="DG863" s="6">
        <v>1</v>
      </c>
    </row>
    <row r="864" spans="1:111" ht="16" hidden="1" x14ac:dyDescent="0.2">
      <c r="A864" s="6" t="s">
        <v>941</v>
      </c>
      <c r="B864" s="25"/>
      <c r="C864" s="25"/>
      <c r="F864" s="25"/>
      <c r="G864" s="63" t="s">
        <v>23</v>
      </c>
      <c r="H864" s="6" t="s">
        <v>5696</v>
      </c>
      <c r="L864" s="6" t="s">
        <v>942</v>
      </c>
      <c r="P864" s="6" t="s">
        <v>3534</v>
      </c>
      <c r="Q864" s="31" t="s">
        <v>987</v>
      </c>
      <c r="X864" s="6">
        <v>378</v>
      </c>
      <c r="Y864" s="6">
        <v>0</v>
      </c>
      <c r="Z864" s="6">
        <v>0</v>
      </c>
      <c r="AA864" s="6">
        <v>0</v>
      </c>
      <c r="AB864" s="6">
        <f>SUM(Table2026_09_25[[#This Row],[Number of in-person visits provided in reporting year.]:[Number of video/virtual visits provided in reporting year.]])</f>
        <v>0</v>
      </c>
      <c r="AC864" s="6" t="s">
        <v>8469</v>
      </c>
      <c r="AD864" s="6">
        <v>0</v>
      </c>
      <c r="AE864" s="6">
        <v>0</v>
      </c>
      <c r="AF864" s="6" t="s">
        <v>4682</v>
      </c>
      <c r="AG864" s="6">
        <v>0.89</v>
      </c>
      <c r="AI864" s="6" t="s">
        <v>8110</v>
      </c>
      <c r="AJ864" s="6" t="s">
        <v>512</v>
      </c>
      <c r="AK864" s="6" t="s">
        <v>8483</v>
      </c>
      <c r="AL864" s="6" t="s">
        <v>187</v>
      </c>
      <c r="AQ864" s="6" t="s">
        <v>544</v>
      </c>
      <c r="AX864" s="45"/>
      <c r="AZ864" s="6">
        <v>0</v>
      </c>
      <c r="BA864" s="6">
        <v>0</v>
      </c>
      <c r="BB864" s="45">
        <v>0</v>
      </c>
      <c r="BC864" s="6">
        <v>1</v>
      </c>
      <c r="BD864" s="6">
        <v>0</v>
      </c>
      <c r="BF864" s="6">
        <v>0</v>
      </c>
      <c r="BG864" s="45">
        <v>0</v>
      </c>
      <c r="BH864" s="45">
        <v>0</v>
      </c>
      <c r="BI864" s="6">
        <v>0</v>
      </c>
      <c r="BJ864" s="6">
        <v>0</v>
      </c>
      <c r="BK864" s="6">
        <v>0</v>
      </c>
      <c r="BL864" s="45">
        <v>0</v>
      </c>
      <c r="BM864" s="45">
        <v>0</v>
      </c>
      <c r="BN864" s="6">
        <v>0</v>
      </c>
      <c r="BO864" s="6">
        <v>0</v>
      </c>
      <c r="BP864" s="6">
        <v>1.02</v>
      </c>
      <c r="BQ864" s="6">
        <v>0</v>
      </c>
      <c r="BR864" s="45">
        <v>0</v>
      </c>
      <c r="BT864" s="45">
        <v>0</v>
      </c>
      <c r="BU864" s="45">
        <v>0</v>
      </c>
      <c r="BX864" s="6">
        <v>0</v>
      </c>
      <c r="BY864" s="6" t="s">
        <v>21</v>
      </c>
      <c r="BZ864" s="6">
        <f t="shared" si="39"/>
        <v>2.02</v>
      </c>
      <c r="CA864" s="6">
        <f t="shared" si="40"/>
        <v>1.02</v>
      </c>
      <c r="CC864" s="63" t="s">
        <v>4687</v>
      </c>
      <c r="CD864" s="6" t="s">
        <v>943</v>
      </c>
      <c r="CK864" s="6" t="s">
        <v>5148</v>
      </c>
      <c r="DA864" s="6" t="s">
        <v>940</v>
      </c>
      <c r="DC864" s="6" t="s">
        <v>4434</v>
      </c>
      <c r="DD864" s="6" t="s">
        <v>131</v>
      </c>
      <c r="DF864" s="29">
        <f t="shared" si="41"/>
        <v>0</v>
      </c>
      <c r="DG864" s="6">
        <v>1</v>
      </c>
    </row>
    <row r="865" spans="1:111" ht="16" hidden="1" x14ac:dyDescent="0.2">
      <c r="A865" s="6" t="s">
        <v>948</v>
      </c>
      <c r="B865" s="25"/>
      <c r="C865" s="25"/>
      <c r="F865" s="25"/>
      <c r="G865" s="63" t="s">
        <v>23</v>
      </c>
      <c r="H865" s="6" t="s">
        <v>8111</v>
      </c>
      <c r="L865" s="6" t="s">
        <v>949</v>
      </c>
      <c r="P865" s="6" t="s">
        <v>3534</v>
      </c>
      <c r="Q865" s="31" t="s">
        <v>987</v>
      </c>
      <c r="X865" s="6">
        <v>627</v>
      </c>
      <c r="Y865" s="6">
        <v>8389</v>
      </c>
      <c r="Z865" s="6">
        <v>0</v>
      </c>
      <c r="AA865" s="6">
        <v>0</v>
      </c>
      <c r="AB865" s="6">
        <f>SUM(Table2026_09_25[[#This Row],[Number of in-person visits provided in reporting year.]:[Number of video/virtual visits provided in reporting year.]])</f>
        <v>8389</v>
      </c>
      <c r="AC865" s="6" t="s">
        <v>8469</v>
      </c>
      <c r="AD865" s="6">
        <v>0</v>
      </c>
      <c r="AE865" s="6">
        <v>0</v>
      </c>
      <c r="AG865" s="6">
        <v>0</v>
      </c>
      <c r="AI865" s="6" t="s">
        <v>4496</v>
      </c>
      <c r="AJ865" s="6" t="s">
        <v>4488</v>
      </c>
      <c r="AK865" s="6" t="s">
        <v>8483</v>
      </c>
      <c r="AL865" s="6" t="s">
        <v>950</v>
      </c>
      <c r="AQ865" s="6" t="s">
        <v>366</v>
      </c>
      <c r="AX865" s="45"/>
      <c r="AZ865" s="6">
        <v>0</v>
      </c>
      <c r="BA865" s="6">
        <v>0.6</v>
      </c>
      <c r="BB865" s="45">
        <v>0</v>
      </c>
      <c r="BC865" s="6">
        <v>0</v>
      </c>
      <c r="BD865" s="6">
        <v>0</v>
      </c>
      <c r="BF865" s="6">
        <v>0</v>
      </c>
      <c r="BG865" s="45">
        <v>1</v>
      </c>
      <c r="BH865" s="45">
        <v>0</v>
      </c>
      <c r="BI865" s="6">
        <v>0</v>
      </c>
      <c r="BJ865" s="6">
        <v>0</v>
      </c>
      <c r="BK865" s="6">
        <v>0</v>
      </c>
      <c r="BL865" s="45">
        <v>1</v>
      </c>
      <c r="BM865" s="45">
        <v>0</v>
      </c>
      <c r="BN865" s="6">
        <v>0</v>
      </c>
      <c r="BO865" s="6">
        <v>0</v>
      </c>
      <c r="BP865" s="6">
        <v>1</v>
      </c>
      <c r="BQ865" s="6">
        <v>0</v>
      </c>
      <c r="BR865" s="45">
        <v>0</v>
      </c>
      <c r="BT865" s="45">
        <v>0</v>
      </c>
      <c r="BU865" s="45">
        <v>2</v>
      </c>
      <c r="BX865" s="6">
        <v>0</v>
      </c>
      <c r="BY865" s="6" t="s">
        <v>21</v>
      </c>
      <c r="BZ865" s="6">
        <f t="shared" si="39"/>
        <v>5.6</v>
      </c>
      <c r="CA865" s="6">
        <f t="shared" si="40"/>
        <v>5</v>
      </c>
      <c r="CC865" s="63" t="s">
        <v>4687</v>
      </c>
      <c r="CD865" s="6" t="s">
        <v>951</v>
      </c>
      <c r="CK865" s="6" t="s">
        <v>5148</v>
      </c>
      <c r="DA865" s="6" t="s">
        <v>21</v>
      </c>
      <c r="DC865" s="6" t="s">
        <v>4434</v>
      </c>
      <c r="DD865" s="6" t="s">
        <v>367</v>
      </c>
      <c r="DF865" s="29">
        <f t="shared" si="41"/>
        <v>0</v>
      </c>
      <c r="DG865" s="6">
        <v>1</v>
      </c>
    </row>
    <row r="866" spans="1:111" ht="16" hidden="1" x14ac:dyDescent="0.2">
      <c r="A866" s="6" t="s">
        <v>982</v>
      </c>
      <c r="B866" s="25"/>
      <c r="C866" s="25"/>
      <c r="F866" s="25"/>
      <c r="G866" s="63" t="s">
        <v>23</v>
      </c>
      <c r="H866" s="6" t="s">
        <v>4929</v>
      </c>
      <c r="L866" s="6" t="s">
        <v>983</v>
      </c>
      <c r="P866" s="6" t="s">
        <v>3534</v>
      </c>
      <c r="Q866" s="31" t="s">
        <v>987</v>
      </c>
      <c r="X866" s="6">
        <v>1590</v>
      </c>
      <c r="Y866" s="6">
        <v>1590</v>
      </c>
      <c r="Z866" s="6">
        <v>0</v>
      </c>
      <c r="AA866" s="6">
        <v>0</v>
      </c>
      <c r="AB866" s="6">
        <f>SUM(Table2026_09_25[[#This Row],[Number of in-person visits provided in reporting year.]:[Number of video/virtual visits provided in reporting year.]])</f>
        <v>1590</v>
      </c>
      <c r="AC866" s="6" t="s">
        <v>8469</v>
      </c>
      <c r="AD866" s="6">
        <v>0</v>
      </c>
      <c r="AE866" s="6">
        <v>0</v>
      </c>
      <c r="AF866" s="6" t="s">
        <v>4682</v>
      </c>
      <c r="AG866" s="6">
        <v>0</v>
      </c>
      <c r="AI866" s="6" t="s">
        <v>4933</v>
      </c>
      <c r="AJ866" s="6" t="s">
        <v>149</v>
      </c>
      <c r="AK866" s="6" t="s">
        <v>8483</v>
      </c>
      <c r="AL866" s="6" t="s">
        <v>77</v>
      </c>
      <c r="AQ866" s="6" t="s">
        <v>63</v>
      </c>
      <c r="AX866" s="45"/>
      <c r="AZ866" s="6">
        <v>0</v>
      </c>
      <c r="BA866" s="6">
        <v>0</v>
      </c>
      <c r="BB866" s="45">
        <v>0</v>
      </c>
      <c r="BC866" s="6">
        <v>0</v>
      </c>
      <c r="BD866" s="6">
        <v>0</v>
      </c>
      <c r="BF866" s="6">
        <v>0</v>
      </c>
      <c r="BG866" s="45">
        <v>0</v>
      </c>
      <c r="BH866" s="45">
        <v>0</v>
      </c>
      <c r="BI866" s="6">
        <v>0</v>
      </c>
      <c r="BJ866" s="6">
        <v>0</v>
      </c>
      <c r="BK866" s="6">
        <v>0</v>
      </c>
      <c r="BL866" s="45">
        <v>0</v>
      </c>
      <c r="BM866" s="45">
        <v>0</v>
      </c>
      <c r="BN866" s="6">
        <v>0</v>
      </c>
      <c r="BO866" s="6">
        <v>0</v>
      </c>
      <c r="BP866" s="6">
        <v>0</v>
      </c>
      <c r="BQ866" s="6">
        <v>0</v>
      </c>
      <c r="BR866" s="45">
        <v>0</v>
      </c>
      <c r="BT866" s="45">
        <v>0</v>
      </c>
      <c r="BU866" s="45">
        <v>0</v>
      </c>
      <c r="BX866" s="6">
        <v>0</v>
      </c>
      <c r="BY866" s="6" t="s">
        <v>21</v>
      </c>
      <c r="BZ866" s="6">
        <f t="shared" si="39"/>
        <v>0</v>
      </c>
      <c r="CA866" s="6">
        <f t="shared" si="40"/>
        <v>0</v>
      </c>
      <c r="CC866" s="63" t="s">
        <v>4687</v>
      </c>
      <c r="CD866" s="6" t="s">
        <v>21</v>
      </c>
      <c r="CK866" s="6" t="s">
        <v>5148</v>
      </c>
      <c r="DA866" s="6" t="s">
        <v>984</v>
      </c>
      <c r="DC866" s="6" t="s">
        <v>4434</v>
      </c>
      <c r="DD866" s="6" t="s">
        <v>985</v>
      </c>
      <c r="DF866" s="29">
        <f t="shared" si="41"/>
        <v>0</v>
      </c>
      <c r="DG866" s="6">
        <v>1</v>
      </c>
    </row>
    <row r="867" spans="1:111" ht="16" hidden="1" x14ac:dyDescent="0.2">
      <c r="A867" s="6" t="s">
        <v>937</v>
      </c>
      <c r="B867" s="25"/>
      <c r="C867" s="25"/>
      <c r="F867" s="25"/>
      <c r="G867" s="63" t="s">
        <v>23</v>
      </c>
      <c r="H867" s="6" t="s">
        <v>5701</v>
      </c>
      <c r="L867" s="6" t="s">
        <v>938</v>
      </c>
      <c r="P867" s="6" t="s">
        <v>3534</v>
      </c>
      <c r="Q867" s="31" t="s">
        <v>987</v>
      </c>
      <c r="X867" s="6">
        <v>386</v>
      </c>
      <c r="Y867" s="6">
        <v>0</v>
      </c>
      <c r="Z867" s="6">
        <v>0</v>
      </c>
      <c r="AA867" s="6">
        <v>0</v>
      </c>
      <c r="AB867" s="6">
        <f>SUM(Table2026_09_25[[#This Row],[Number of in-person visits provided in reporting year.]:[Number of video/virtual visits provided in reporting year.]])</f>
        <v>0</v>
      </c>
      <c r="AC867" s="6" t="s">
        <v>8469</v>
      </c>
      <c r="AD867" s="6">
        <v>0</v>
      </c>
      <c r="AE867" s="6">
        <v>0</v>
      </c>
      <c r="AF867" s="6" t="s">
        <v>4682</v>
      </c>
      <c r="AG867" s="6">
        <v>1.1000000000000001</v>
      </c>
      <c r="AI867" s="6" t="s">
        <v>8109</v>
      </c>
      <c r="AJ867" s="6" t="s">
        <v>512</v>
      </c>
      <c r="AK867" s="6" t="s">
        <v>8483</v>
      </c>
      <c r="AL867" s="6" t="s">
        <v>917</v>
      </c>
      <c r="AQ867" s="6" t="s">
        <v>544</v>
      </c>
      <c r="AX867" s="45"/>
      <c r="AZ867" s="6">
        <v>0</v>
      </c>
      <c r="BA867" s="6">
        <v>0</v>
      </c>
      <c r="BB867" s="45">
        <v>0</v>
      </c>
      <c r="BC867" s="6">
        <v>0</v>
      </c>
      <c r="BD867" s="6">
        <v>0</v>
      </c>
      <c r="BF867" s="6">
        <v>0</v>
      </c>
      <c r="BG867" s="45">
        <v>0</v>
      </c>
      <c r="BH867" s="45">
        <v>0</v>
      </c>
      <c r="BI867" s="6">
        <v>0</v>
      </c>
      <c r="BJ867" s="6">
        <v>0</v>
      </c>
      <c r="BK867" s="6">
        <v>0</v>
      </c>
      <c r="BL867" s="45">
        <v>0</v>
      </c>
      <c r="BM867" s="45">
        <v>0</v>
      </c>
      <c r="BN867" s="6">
        <v>0</v>
      </c>
      <c r="BO867" s="6">
        <v>0</v>
      </c>
      <c r="BP867" s="6">
        <v>0</v>
      </c>
      <c r="BQ867" s="6">
        <v>0</v>
      </c>
      <c r="BR867" s="45">
        <v>0</v>
      </c>
      <c r="BT867" s="45">
        <v>0</v>
      </c>
      <c r="BU867" s="45">
        <v>0</v>
      </c>
      <c r="BX867" s="6">
        <v>0</v>
      </c>
      <c r="BY867" s="6" t="s">
        <v>21</v>
      </c>
      <c r="BZ867" s="6">
        <f t="shared" si="39"/>
        <v>0</v>
      </c>
      <c r="CA867" s="6">
        <f t="shared" si="40"/>
        <v>0</v>
      </c>
      <c r="CC867" s="63" t="s">
        <v>4687</v>
      </c>
      <c r="CD867" s="6" t="s">
        <v>939</v>
      </c>
      <c r="CK867" s="6" t="s">
        <v>5148</v>
      </c>
      <c r="DA867" s="6" t="s">
        <v>940</v>
      </c>
      <c r="DC867" s="6" t="s">
        <v>4434</v>
      </c>
      <c r="DD867" s="6" t="s">
        <v>131</v>
      </c>
      <c r="DF867" s="29">
        <f t="shared" si="41"/>
        <v>0</v>
      </c>
      <c r="DG867" s="6">
        <v>1</v>
      </c>
    </row>
    <row r="868" spans="1:111" ht="16" hidden="1" x14ac:dyDescent="0.2">
      <c r="A868" s="6" t="s">
        <v>977</v>
      </c>
      <c r="B868" s="25"/>
      <c r="C868" s="25"/>
      <c r="F868" s="25"/>
      <c r="G868" s="63" t="s">
        <v>23</v>
      </c>
      <c r="H868" s="6" t="s">
        <v>8027</v>
      </c>
      <c r="L868" s="6" t="s">
        <v>67</v>
      </c>
      <c r="P868" s="6" t="s">
        <v>3534</v>
      </c>
      <c r="Q868" s="31" t="s">
        <v>987</v>
      </c>
      <c r="X868" s="6">
        <v>0</v>
      </c>
      <c r="Y868" s="6">
        <v>0</v>
      </c>
      <c r="Z868" s="6">
        <v>0</v>
      </c>
      <c r="AA868" s="6">
        <v>0</v>
      </c>
      <c r="AB868" s="6">
        <f>SUM(Table2026_09_25[[#This Row],[Number of in-person visits provided in reporting year.]:[Number of video/virtual visits provided in reporting year.]])</f>
        <v>0</v>
      </c>
      <c r="AC868" s="6" t="s">
        <v>8469</v>
      </c>
      <c r="AD868" s="6">
        <v>0</v>
      </c>
      <c r="AE868" s="6">
        <v>0</v>
      </c>
      <c r="AG868" s="6">
        <v>0</v>
      </c>
      <c r="AI868" s="6" t="s">
        <v>8112</v>
      </c>
      <c r="AJ868" s="6" t="s">
        <v>43</v>
      </c>
      <c r="AK868" s="6" t="s">
        <v>8483</v>
      </c>
      <c r="AL868" s="6" t="s">
        <v>70</v>
      </c>
      <c r="AQ868" s="6" t="s">
        <v>43</v>
      </c>
      <c r="AX868" s="45"/>
      <c r="AZ868" s="6">
        <v>0</v>
      </c>
      <c r="BA868" s="6">
        <v>0</v>
      </c>
      <c r="BB868" s="45">
        <v>0</v>
      </c>
      <c r="BC868" s="6">
        <v>1</v>
      </c>
      <c r="BD868" s="6">
        <v>0</v>
      </c>
      <c r="BF868" s="6">
        <v>0</v>
      </c>
      <c r="BG868" s="45">
        <v>0</v>
      </c>
      <c r="BH868" s="45">
        <v>0</v>
      </c>
      <c r="BI868" s="6">
        <v>0</v>
      </c>
      <c r="BJ868" s="6">
        <v>0</v>
      </c>
      <c r="BK868" s="6">
        <v>0</v>
      </c>
      <c r="BL868" s="45">
        <v>0</v>
      </c>
      <c r="BM868" s="45">
        <v>0</v>
      </c>
      <c r="BN868" s="6">
        <v>0</v>
      </c>
      <c r="BO868" s="6">
        <v>0</v>
      </c>
      <c r="BP868" s="6">
        <v>1</v>
      </c>
      <c r="BQ868" s="6">
        <v>0</v>
      </c>
      <c r="BR868" s="45">
        <v>0</v>
      </c>
      <c r="BT868" s="45">
        <v>0</v>
      </c>
      <c r="BU868" s="45">
        <v>0</v>
      </c>
      <c r="BX868" s="6">
        <v>0</v>
      </c>
      <c r="BY868" s="6" t="s">
        <v>21</v>
      </c>
      <c r="BZ868" s="6">
        <f t="shared" si="39"/>
        <v>2</v>
      </c>
      <c r="CA868" s="6">
        <f t="shared" si="40"/>
        <v>1</v>
      </c>
      <c r="CC868" s="63" t="s">
        <v>4687</v>
      </c>
      <c r="CD868" s="6" t="s">
        <v>21</v>
      </c>
      <c r="CK868" s="6" t="s">
        <v>5148</v>
      </c>
      <c r="DA868" s="6" t="s">
        <v>263</v>
      </c>
      <c r="DC868" s="6" t="s">
        <v>4434</v>
      </c>
      <c r="DD868" s="6" t="s">
        <v>73</v>
      </c>
      <c r="DF868" s="29">
        <f t="shared" si="41"/>
        <v>0</v>
      </c>
      <c r="DG868" s="6">
        <v>1</v>
      </c>
    </row>
    <row r="869" spans="1:111" ht="16" hidden="1" x14ac:dyDescent="0.2">
      <c r="A869" s="6" t="s">
        <v>3543</v>
      </c>
      <c r="B869" s="25"/>
      <c r="C869" s="25"/>
      <c r="F869" s="25"/>
      <c r="G869" s="63" t="s">
        <v>23</v>
      </c>
      <c r="H869" s="6" t="s">
        <v>155</v>
      </c>
      <c r="L869" s="6" t="s">
        <v>967</v>
      </c>
      <c r="P869" s="6" t="s">
        <v>3534</v>
      </c>
      <c r="Q869" s="31" t="s">
        <v>987</v>
      </c>
      <c r="X869" s="6">
        <v>343</v>
      </c>
      <c r="Y869" s="6">
        <v>343</v>
      </c>
      <c r="Z869" s="6">
        <v>0</v>
      </c>
      <c r="AA869" s="6">
        <v>0</v>
      </c>
      <c r="AB869" s="6">
        <f>SUM(Table2026_09_25[[#This Row],[Number of in-person visits provided in reporting year.]:[Number of video/virtual visits provided in reporting year.]])</f>
        <v>343</v>
      </c>
      <c r="AC869" s="6" t="s">
        <v>8469</v>
      </c>
      <c r="AD869" s="6">
        <v>0</v>
      </c>
      <c r="AE869" s="6">
        <v>0</v>
      </c>
      <c r="AF869" s="6" t="s">
        <v>4682</v>
      </c>
      <c r="AG869" s="6">
        <v>0</v>
      </c>
      <c r="AI869" s="6" t="s">
        <v>156</v>
      </c>
      <c r="AJ869" s="6" t="s">
        <v>328</v>
      </c>
      <c r="AK869" s="6" t="s">
        <v>8483</v>
      </c>
      <c r="AL869" s="6" t="s">
        <v>157</v>
      </c>
      <c r="AQ869" s="6" t="s">
        <v>1289</v>
      </c>
      <c r="AX869" s="45" t="s">
        <v>2431</v>
      </c>
      <c r="AZ869" s="6">
        <v>0</v>
      </c>
      <c r="BA869" s="6">
        <v>0</v>
      </c>
      <c r="BB869" s="45">
        <v>0</v>
      </c>
      <c r="BC869" s="6">
        <v>1</v>
      </c>
      <c r="BD869" s="6">
        <v>0</v>
      </c>
      <c r="BF869" s="6">
        <v>0</v>
      </c>
      <c r="BG869" s="45">
        <v>0</v>
      </c>
      <c r="BH869" s="45">
        <v>0</v>
      </c>
      <c r="BI869" s="6">
        <v>0</v>
      </c>
      <c r="BJ869" s="6">
        <v>0</v>
      </c>
      <c r="BK869" s="6">
        <v>0</v>
      </c>
      <c r="BL869" s="45">
        <v>0</v>
      </c>
      <c r="BM869" s="45">
        <v>0</v>
      </c>
      <c r="BN869" s="6">
        <v>0</v>
      </c>
      <c r="BO869" s="6">
        <v>0</v>
      </c>
      <c r="BP869" s="6">
        <v>0</v>
      </c>
      <c r="BQ869" s="6">
        <v>0</v>
      </c>
      <c r="BR869" s="45">
        <v>0</v>
      </c>
      <c r="BT869" s="45">
        <v>0</v>
      </c>
      <c r="BU869" s="45">
        <v>0</v>
      </c>
      <c r="BX869" s="6">
        <v>0</v>
      </c>
      <c r="BY869" s="6" t="s">
        <v>21</v>
      </c>
      <c r="BZ869" s="6">
        <f t="shared" si="39"/>
        <v>1</v>
      </c>
      <c r="CA869" s="6">
        <f t="shared" si="40"/>
        <v>0</v>
      </c>
      <c r="CC869" s="63" t="s">
        <v>4687</v>
      </c>
      <c r="CD869" s="6" t="s">
        <v>968</v>
      </c>
      <c r="CK869" s="6" t="s">
        <v>5148</v>
      </c>
      <c r="DA869" s="6" t="s">
        <v>969</v>
      </c>
      <c r="DC869" s="6" t="s">
        <v>4434</v>
      </c>
      <c r="DD869" s="6" t="s">
        <v>3231</v>
      </c>
      <c r="DF869" s="29">
        <f t="shared" si="41"/>
        <v>0</v>
      </c>
      <c r="DG869" s="6">
        <v>1</v>
      </c>
    </row>
    <row r="870" spans="1:111" ht="16" hidden="1" x14ac:dyDescent="0.2">
      <c r="A870" s="6" t="s">
        <v>952</v>
      </c>
      <c r="B870" s="25"/>
      <c r="C870" s="25"/>
      <c r="F870" s="25"/>
      <c r="G870" s="63" t="s">
        <v>23</v>
      </c>
      <c r="H870" s="6" t="s">
        <v>5538</v>
      </c>
      <c r="L870" s="6" t="s">
        <v>480</v>
      </c>
      <c r="P870" s="6" t="s">
        <v>3534</v>
      </c>
      <c r="Q870" s="31" t="s">
        <v>987</v>
      </c>
      <c r="X870" s="6">
        <v>552</v>
      </c>
      <c r="Y870" s="6">
        <v>552</v>
      </c>
      <c r="Z870" s="6">
        <v>0</v>
      </c>
      <c r="AA870" s="6">
        <v>0</v>
      </c>
      <c r="AB870" s="6">
        <f>SUM(Table2026_09_25[[#This Row],[Number of in-person visits provided in reporting year.]:[Number of video/virtual visits provided in reporting year.]])</f>
        <v>552</v>
      </c>
      <c r="AC870" s="6" t="s">
        <v>8469</v>
      </c>
      <c r="AD870" s="6">
        <v>0</v>
      </c>
      <c r="AE870" s="6">
        <v>0</v>
      </c>
      <c r="AF870" s="6" t="s">
        <v>4682</v>
      </c>
      <c r="AG870" s="6">
        <v>1.59</v>
      </c>
      <c r="AI870" s="6" t="s">
        <v>8113</v>
      </c>
      <c r="AJ870" s="6" t="s">
        <v>5543</v>
      </c>
      <c r="AK870" s="6" t="s">
        <v>8483</v>
      </c>
      <c r="AL870" s="6" t="s">
        <v>481</v>
      </c>
      <c r="AQ870" s="6" t="s">
        <v>544</v>
      </c>
      <c r="AX870" s="45"/>
      <c r="AZ870" s="6">
        <v>0</v>
      </c>
      <c r="BA870" s="6">
        <v>0</v>
      </c>
      <c r="BB870" s="45">
        <v>0</v>
      </c>
      <c r="BC870" s="6">
        <v>1.2</v>
      </c>
      <c r="BD870" s="6">
        <v>0</v>
      </c>
      <c r="BF870" s="6">
        <v>0</v>
      </c>
      <c r="BG870" s="45">
        <v>0</v>
      </c>
      <c r="BH870" s="45">
        <v>0</v>
      </c>
      <c r="BI870" s="6">
        <v>0</v>
      </c>
      <c r="BJ870" s="6">
        <v>0</v>
      </c>
      <c r="BK870" s="6">
        <v>0</v>
      </c>
      <c r="BL870" s="45">
        <v>0</v>
      </c>
      <c r="BM870" s="45">
        <v>0</v>
      </c>
      <c r="BN870" s="6">
        <v>0</v>
      </c>
      <c r="BO870" s="6">
        <v>0</v>
      </c>
      <c r="BP870" s="6">
        <v>1</v>
      </c>
      <c r="BQ870" s="6">
        <v>0</v>
      </c>
      <c r="BR870" s="45">
        <v>0</v>
      </c>
      <c r="BT870" s="45">
        <v>0</v>
      </c>
      <c r="BU870" s="45">
        <v>0</v>
      </c>
      <c r="BX870" s="6">
        <v>0</v>
      </c>
      <c r="BY870" s="6" t="s">
        <v>21</v>
      </c>
      <c r="BZ870" s="6">
        <f t="shared" si="39"/>
        <v>2.2000000000000002</v>
      </c>
      <c r="CA870" s="6">
        <f t="shared" si="40"/>
        <v>1</v>
      </c>
      <c r="CC870" s="63" t="s">
        <v>4687</v>
      </c>
      <c r="CD870" s="6" t="s">
        <v>953</v>
      </c>
      <c r="CK870" s="6" t="s">
        <v>5148</v>
      </c>
      <c r="DA870" s="6" t="s">
        <v>954</v>
      </c>
      <c r="DC870" s="6" t="s">
        <v>4434</v>
      </c>
      <c r="DD870" s="6" t="s">
        <v>485</v>
      </c>
      <c r="DF870" s="29">
        <f t="shared" si="41"/>
        <v>0</v>
      </c>
      <c r="DG870" s="6">
        <v>1</v>
      </c>
    </row>
    <row r="871" spans="1:111" ht="16" hidden="1" x14ac:dyDescent="0.2">
      <c r="A871" s="6" t="s">
        <v>959</v>
      </c>
      <c r="B871" s="25"/>
      <c r="C871" s="25"/>
      <c r="F871" s="25"/>
      <c r="G871" s="63" t="s">
        <v>23</v>
      </c>
      <c r="H871" s="6" t="s">
        <v>7236</v>
      </c>
      <c r="L871" s="6" t="s">
        <v>960</v>
      </c>
      <c r="P871" s="6" t="s">
        <v>3534</v>
      </c>
      <c r="Q871" s="31" t="s">
        <v>987</v>
      </c>
      <c r="X871" s="6">
        <v>365</v>
      </c>
      <c r="Y871" s="6">
        <v>365</v>
      </c>
      <c r="Z871" s="6">
        <v>0</v>
      </c>
      <c r="AA871" s="6">
        <v>0</v>
      </c>
      <c r="AB871" s="6">
        <f>SUM(Table2026_09_25[[#This Row],[Number of in-person visits provided in reporting year.]:[Number of video/virtual visits provided in reporting year.]])</f>
        <v>365</v>
      </c>
      <c r="AC871" s="6" t="s">
        <v>8469</v>
      </c>
      <c r="AD871" s="6">
        <v>0</v>
      </c>
      <c r="AE871" s="6">
        <v>0</v>
      </c>
      <c r="AF871" s="6" t="s">
        <v>4682</v>
      </c>
      <c r="AG871" s="6">
        <v>0</v>
      </c>
      <c r="AI871" s="6" t="s">
        <v>8114</v>
      </c>
      <c r="AJ871" s="6" t="s">
        <v>43</v>
      </c>
      <c r="AK871" s="6" t="s">
        <v>8483</v>
      </c>
      <c r="AL871" s="6" t="s">
        <v>142</v>
      </c>
      <c r="AQ871" s="6" t="s">
        <v>43</v>
      </c>
      <c r="AX871" s="45"/>
      <c r="AZ871" s="6">
        <v>0</v>
      </c>
      <c r="BA871" s="6">
        <v>0</v>
      </c>
      <c r="BB871" s="45">
        <v>0</v>
      </c>
      <c r="BC871" s="6">
        <v>0.05</v>
      </c>
      <c r="BD871" s="6">
        <v>0.1</v>
      </c>
      <c r="BF871" s="6">
        <v>0</v>
      </c>
      <c r="BG871" s="45">
        <v>0</v>
      </c>
      <c r="BH871" s="45">
        <v>0</v>
      </c>
      <c r="BI871" s="6">
        <v>0</v>
      </c>
      <c r="BJ871" s="6">
        <v>0</v>
      </c>
      <c r="BK871" s="6">
        <v>0</v>
      </c>
      <c r="BL871" s="45">
        <v>0</v>
      </c>
      <c r="BM871" s="45">
        <v>0</v>
      </c>
      <c r="BN871" s="6">
        <v>0</v>
      </c>
      <c r="BO871" s="6">
        <v>0</v>
      </c>
      <c r="BP871" s="6">
        <v>0</v>
      </c>
      <c r="BQ871" s="6">
        <v>0</v>
      </c>
      <c r="BR871" s="45">
        <v>0</v>
      </c>
      <c r="BT871" s="45">
        <v>0</v>
      </c>
      <c r="BU871" s="45">
        <v>0</v>
      </c>
      <c r="BX871" s="6">
        <v>0</v>
      </c>
      <c r="BY871" s="6" t="s">
        <v>21</v>
      </c>
      <c r="BZ871" s="6">
        <f t="shared" si="39"/>
        <v>0.15000000000000002</v>
      </c>
      <c r="CA871" s="6">
        <f t="shared" si="40"/>
        <v>0</v>
      </c>
      <c r="CC871" s="63" t="s">
        <v>4687</v>
      </c>
      <c r="CD871" s="6" t="s">
        <v>961</v>
      </c>
      <c r="CK871" s="6" t="s">
        <v>5148</v>
      </c>
      <c r="DA871" s="6" t="s">
        <v>962</v>
      </c>
      <c r="DC871" s="6" t="s">
        <v>4434</v>
      </c>
      <c r="DD871" s="6" t="s">
        <v>145</v>
      </c>
      <c r="DF871" s="29">
        <f t="shared" si="41"/>
        <v>0</v>
      </c>
      <c r="DG871" s="6">
        <v>1</v>
      </c>
    </row>
    <row r="872" spans="1:111" ht="16" hidden="1" x14ac:dyDescent="0.2">
      <c r="A872" s="6" t="s">
        <v>955</v>
      </c>
      <c r="B872" s="25"/>
      <c r="C872" s="25"/>
      <c r="F872" s="25"/>
      <c r="G872" s="63" t="s">
        <v>23</v>
      </c>
      <c r="H872" s="6" t="s">
        <v>7682</v>
      </c>
      <c r="L872" s="6" t="s">
        <v>956</v>
      </c>
      <c r="P872" s="6" t="s">
        <v>3534</v>
      </c>
      <c r="Q872" s="31" t="s">
        <v>987</v>
      </c>
      <c r="X872" s="6">
        <v>400</v>
      </c>
      <c r="Y872" s="6">
        <v>800</v>
      </c>
      <c r="Z872" s="6">
        <v>0</v>
      </c>
      <c r="AA872" s="6">
        <v>0</v>
      </c>
      <c r="AB872" s="6">
        <f>SUM(Table2026_09_25[[#This Row],[Number of in-person visits provided in reporting year.]:[Number of video/virtual visits provided in reporting year.]])</f>
        <v>800</v>
      </c>
      <c r="AC872" s="6" t="s">
        <v>8469</v>
      </c>
      <c r="AD872" s="6">
        <v>0</v>
      </c>
      <c r="AE872" s="6">
        <v>0</v>
      </c>
      <c r="AF872" s="6" t="s">
        <v>4682</v>
      </c>
      <c r="AG872" s="6">
        <v>3</v>
      </c>
      <c r="AI872" s="6" t="s">
        <v>8093</v>
      </c>
      <c r="AJ872" s="6" t="s">
        <v>7623</v>
      </c>
      <c r="AK872" s="6" t="s">
        <v>8483</v>
      </c>
      <c r="AL872" s="6" t="s">
        <v>308</v>
      </c>
      <c r="AQ872" s="6" t="s">
        <v>63</v>
      </c>
      <c r="AX872" s="45"/>
      <c r="AZ872" s="6">
        <v>0</v>
      </c>
      <c r="BA872" s="6">
        <v>0</v>
      </c>
      <c r="BB872" s="45">
        <v>0</v>
      </c>
      <c r="BC872" s="6">
        <v>0.5</v>
      </c>
      <c r="BD872" s="6">
        <v>0</v>
      </c>
      <c r="BF872" s="6">
        <v>0</v>
      </c>
      <c r="BG872" s="45">
        <v>0</v>
      </c>
      <c r="BH872" s="45">
        <v>0</v>
      </c>
      <c r="BI872" s="6">
        <v>0</v>
      </c>
      <c r="BJ872" s="6">
        <v>0</v>
      </c>
      <c r="BK872" s="6">
        <v>0</v>
      </c>
      <c r="BL872" s="45">
        <v>0</v>
      </c>
      <c r="BM872" s="45">
        <v>0</v>
      </c>
      <c r="BN872" s="6">
        <v>0</v>
      </c>
      <c r="BO872" s="6">
        <v>0</v>
      </c>
      <c r="BP872" s="6">
        <v>1</v>
      </c>
      <c r="BQ872" s="6">
        <v>0</v>
      </c>
      <c r="BR872" s="45">
        <v>0</v>
      </c>
      <c r="BT872" s="45">
        <v>0</v>
      </c>
      <c r="BU872" s="45">
        <v>0</v>
      </c>
      <c r="BX872" s="6">
        <v>0</v>
      </c>
      <c r="BY872" s="6" t="s">
        <v>21</v>
      </c>
      <c r="BZ872" s="6">
        <f t="shared" si="39"/>
        <v>1.5</v>
      </c>
      <c r="CA872" s="6">
        <f t="shared" si="40"/>
        <v>1</v>
      </c>
      <c r="CC872" s="63" t="s">
        <v>21</v>
      </c>
      <c r="CD872" s="6" t="s">
        <v>957</v>
      </c>
      <c r="CK872" s="6" t="s">
        <v>5148</v>
      </c>
      <c r="DA872" s="6" t="s">
        <v>958</v>
      </c>
      <c r="DC872" s="6" t="s">
        <v>4434</v>
      </c>
      <c r="DD872" s="6" t="s">
        <v>311</v>
      </c>
      <c r="DF872" s="29">
        <f t="shared" si="41"/>
        <v>0</v>
      </c>
      <c r="DG872" s="6">
        <v>1</v>
      </c>
    </row>
    <row r="873" spans="1:111" ht="16" hidden="1" x14ac:dyDescent="0.2">
      <c r="A873" s="6" t="s">
        <v>963</v>
      </c>
      <c r="B873" s="25"/>
      <c r="C873" s="25"/>
      <c r="F873" s="25"/>
      <c r="G873" s="63" t="s">
        <v>23</v>
      </c>
      <c r="H873" s="6" t="s">
        <v>61</v>
      </c>
      <c r="L873" s="6" t="s">
        <v>964</v>
      </c>
      <c r="P873" s="6" t="s">
        <v>3534</v>
      </c>
      <c r="Q873" s="31" t="s">
        <v>987</v>
      </c>
      <c r="X873" s="6">
        <v>959</v>
      </c>
      <c r="Y873" s="6">
        <v>969</v>
      </c>
      <c r="Z873" s="6">
        <v>0</v>
      </c>
      <c r="AA873" s="6">
        <v>0</v>
      </c>
      <c r="AB873" s="6">
        <f>SUM(Table2026_09_25[[#This Row],[Number of in-person visits provided in reporting year.]:[Number of video/virtual visits provided in reporting year.]])</f>
        <v>969</v>
      </c>
      <c r="AC873" s="6" t="s">
        <v>8469</v>
      </c>
      <c r="AD873" s="6">
        <v>0</v>
      </c>
      <c r="AE873" s="6">
        <v>0</v>
      </c>
      <c r="AG873" s="6">
        <v>0</v>
      </c>
      <c r="AI873" s="6" t="s">
        <v>5101</v>
      </c>
      <c r="AJ873" s="6" t="s">
        <v>149</v>
      </c>
      <c r="AK873" s="6" t="s">
        <v>8483</v>
      </c>
      <c r="AL873" s="6" t="s">
        <v>236</v>
      </c>
      <c r="AQ873" s="6" t="s">
        <v>63</v>
      </c>
      <c r="AX873" s="45"/>
      <c r="AZ873" s="6">
        <v>0</v>
      </c>
      <c r="BA873" s="6">
        <v>0</v>
      </c>
      <c r="BB873" s="45">
        <v>0</v>
      </c>
      <c r="BC873" s="6">
        <v>1.4</v>
      </c>
      <c r="BD873" s="6">
        <v>0</v>
      </c>
      <c r="BF873" s="6">
        <v>0</v>
      </c>
      <c r="BG873" s="45">
        <v>0</v>
      </c>
      <c r="BH873" s="45">
        <v>0</v>
      </c>
      <c r="BI873" s="6">
        <v>0</v>
      </c>
      <c r="BJ873" s="6">
        <v>0</v>
      </c>
      <c r="BK873" s="6">
        <v>0</v>
      </c>
      <c r="BL873" s="45">
        <v>0</v>
      </c>
      <c r="BM873" s="45">
        <v>0</v>
      </c>
      <c r="BN873" s="6">
        <v>0</v>
      </c>
      <c r="BO873" s="6">
        <v>0</v>
      </c>
      <c r="BP873" s="6">
        <v>2</v>
      </c>
      <c r="BQ873" s="6">
        <v>0</v>
      </c>
      <c r="BR873" s="45">
        <v>0</v>
      </c>
      <c r="BT873" s="45">
        <v>0</v>
      </c>
      <c r="BU873" s="45">
        <v>0</v>
      </c>
      <c r="BX873" s="6">
        <v>0</v>
      </c>
      <c r="BY873" s="6" t="s">
        <v>21</v>
      </c>
      <c r="BZ873" s="6">
        <f t="shared" si="39"/>
        <v>3.4</v>
      </c>
      <c r="CA873" s="6">
        <f t="shared" si="40"/>
        <v>2</v>
      </c>
      <c r="CC873" s="63" t="s">
        <v>4753</v>
      </c>
      <c r="CD873" s="6" t="s">
        <v>965</v>
      </c>
      <c r="CK873" s="6" t="s">
        <v>5148</v>
      </c>
      <c r="DA873" s="6" t="s">
        <v>966</v>
      </c>
      <c r="DC873" s="6" t="s">
        <v>4434</v>
      </c>
      <c r="DD873" s="6" t="s">
        <v>65</v>
      </c>
      <c r="DF873" s="29">
        <f t="shared" si="41"/>
        <v>0</v>
      </c>
      <c r="DG873" s="6">
        <v>1</v>
      </c>
    </row>
    <row r="874" spans="1:111" ht="16" hidden="1" x14ac:dyDescent="0.2">
      <c r="A874" s="6" t="s">
        <v>970</v>
      </c>
      <c r="B874" s="25"/>
      <c r="C874" s="25"/>
      <c r="F874" s="25"/>
      <c r="G874" s="63" t="s">
        <v>23</v>
      </c>
      <c r="H874" s="6" t="s">
        <v>8051</v>
      </c>
      <c r="L874" s="6" t="s">
        <v>971</v>
      </c>
      <c r="P874" s="6" t="s">
        <v>3534</v>
      </c>
      <c r="Q874" s="31" t="s">
        <v>987</v>
      </c>
      <c r="X874" s="6">
        <v>671</v>
      </c>
      <c r="Y874" s="6">
        <v>0</v>
      </c>
      <c r="Z874" s="6">
        <v>0</v>
      </c>
      <c r="AA874" s="6">
        <v>0</v>
      </c>
      <c r="AB874" s="6">
        <f>SUM(Table2026_09_25[[#This Row],[Number of in-person visits provided in reporting year.]:[Number of video/virtual visits provided in reporting year.]])</f>
        <v>0</v>
      </c>
      <c r="AC874" s="6" t="s">
        <v>8469</v>
      </c>
      <c r="AD874" s="6">
        <v>0</v>
      </c>
      <c r="AE874" s="6">
        <v>0</v>
      </c>
      <c r="AF874" s="6" t="s">
        <v>4682</v>
      </c>
      <c r="AG874" s="6">
        <v>1</v>
      </c>
      <c r="AI874" s="6" t="s">
        <v>8115</v>
      </c>
      <c r="AJ874" s="6" t="s">
        <v>512</v>
      </c>
      <c r="AK874" s="6" t="s">
        <v>8483</v>
      </c>
      <c r="AL874" s="6" t="s">
        <v>505</v>
      </c>
      <c r="AQ874" s="6" t="s">
        <v>544</v>
      </c>
      <c r="AX874" s="45"/>
      <c r="AZ874" s="6">
        <v>0</v>
      </c>
      <c r="BA874" s="6">
        <v>0</v>
      </c>
      <c r="BB874" s="45">
        <v>0</v>
      </c>
      <c r="BC874" s="6">
        <v>1.2</v>
      </c>
      <c r="BD874" s="6">
        <v>0</v>
      </c>
      <c r="BF874" s="6">
        <v>1</v>
      </c>
      <c r="BG874" s="45">
        <v>1</v>
      </c>
      <c r="BH874" s="45">
        <v>0</v>
      </c>
      <c r="BI874" s="6">
        <v>0</v>
      </c>
      <c r="BJ874" s="6">
        <v>0</v>
      </c>
      <c r="BK874" s="6">
        <v>0</v>
      </c>
      <c r="BL874" s="45">
        <v>0</v>
      </c>
      <c r="BM874" s="45">
        <v>0</v>
      </c>
      <c r="BN874" s="6">
        <v>0</v>
      </c>
      <c r="BO874" s="6">
        <v>0</v>
      </c>
      <c r="BP874" s="6">
        <v>0</v>
      </c>
      <c r="BQ874" s="6">
        <v>0</v>
      </c>
      <c r="BR874" s="45">
        <v>0</v>
      </c>
      <c r="BT874" s="45">
        <v>0</v>
      </c>
      <c r="BU874" s="45">
        <v>0</v>
      </c>
      <c r="BX874" s="6">
        <v>0</v>
      </c>
      <c r="BY874" s="6" t="s">
        <v>21</v>
      </c>
      <c r="BZ874" s="6">
        <f t="shared" si="39"/>
        <v>3.2</v>
      </c>
      <c r="CA874" s="6">
        <f t="shared" si="40"/>
        <v>2</v>
      </c>
      <c r="CC874" s="63" t="s">
        <v>21</v>
      </c>
      <c r="CD874" s="6" t="s">
        <v>972</v>
      </c>
      <c r="CK874" s="6" t="s">
        <v>5148</v>
      </c>
      <c r="DA874" s="6" t="s">
        <v>973</v>
      </c>
      <c r="DC874" s="6" t="s">
        <v>4434</v>
      </c>
      <c r="DD874" s="6" t="s">
        <v>438</v>
      </c>
      <c r="DF874" s="29">
        <f t="shared" si="41"/>
        <v>0</v>
      </c>
      <c r="DG874" s="6">
        <v>1</v>
      </c>
    </row>
    <row r="875" spans="1:111" ht="16" hidden="1" x14ac:dyDescent="0.2">
      <c r="A875" s="6" t="s">
        <v>944</v>
      </c>
      <c r="B875" s="25"/>
      <c r="C875" s="25"/>
      <c r="F875" s="25"/>
      <c r="G875" s="63" t="s">
        <v>23</v>
      </c>
      <c r="H875" s="6" t="s">
        <v>7880</v>
      </c>
      <c r="L875" s="6" t="s">
        <v>945</v>
      </c>
      <c r="P875" s="6" t="s">
        <v>3534</v>
      </c>
      <c r="Q875" s="31" t="s">
        <v>987</v>
      </c>
      <c r="X875" s="6">
        <v>0</v>
      </c>
      <c r="Y875" s="6">
        <v>9499</v>
      </c>
      <c r="Z875" s="6">
        <v>0</v>
      </c>
      <c r="AA875" s="6">
        <v>0</v>
      </c>
      <c r="AB875" s="6">
        <f>SUM(Table2026_09_25[[#This Row],[Number of in-person visits provided in reporting year.]:[Number of video/virtual visits provided in reporting year.]])</f>
        <v>9499</v>
      </c>
      <c r="AC875" s="6" t="s">
        <v>8469</v>
      </c>
      <c r="AD875" s="6">
        <v>0</v>
      </c>
      <c r="AE875" s="6">
        <v>0</v>
      </c>
      <c r="AF875" s="6" t="s">
        <v>8026</v>
      </c>
      <c r="AG875" s="6">
        <v>0</v>
      </c>
      <c r="AI875" s="6" t="s">
        <v>8116</v>
      </c>
      <c r="AJ875" s="6" t="s">
        <v>4488</v>
      </c>
      <c r="AK875" s="6" t="s">
        <v>8483</v>
      </c>
      <c r="AL875" s="6" t="s">
        <v>1522</v>
      </c>
      <c r="AQ875" s="35" t="s">
        <v>366</v>
      </c>
      <c r="AX875" s="45"/>
      <c r="AZ875" s="6">
        <v>0.25</v>
      </c>
      <c r="BA875" s="6">
        <v>0.5</v>
      </c>
      <c r="BB875" s="45">
        <v>0</v>
      </c>
      <c r="BC875" s="6">
        <v>0.4</v>
      </c>
      <c r="BD875" s="6">
        <v>0</v>
      </c>
      <c r="BF875" s="6">
        <v>0</v>
      </c>
      <c r="BG875" s="45">
        <v>1</v>
      </c>
      <c r="BH875" s="45">
        <v>0</v>
      </c>
      <c r="BI875" s="6">
        <v>0</v>
      </c>
      <c r="BJ875" s="6">
        <v>0</v>
      </c>
      <c r="BK875" s="6">
        <v>0</v>
      </c>
      <c r="BL875" s="45">
        <v>1</v>
      </c>
      <c r="BM875" s="45">
        <v>2</v>
      </c>
      <c r="BN875" s="6">
        <v>0</v>
      </c>
      <c r="BO875" s="6">
        <v>0</v>
      </c>
      <c r="BP875" s="6">
        <v>1</v>
      </c>
      <c r="BQ875" s="6">
        <v>0</v>
      </c>
      <c r="BR875" s="45">
        <v>0</v>
      </c>
      <c r="BT875" s="45">
        <v>0</v>
      </c>
      <c r="BU875" s="45">
        <v>0</v>
      </c>
      <c r="BX875" s="6">
        <v>0</v>
      </c>
      <c r="BY875" s="6" t="s">
        <v>21</v>
      </c>
      <c r="BZ875" s="6">
        <f t="shared" si="39"/>
        <v>6.15</v>
      </c>
      <c r="CA875" s="6">
        <f t="shared" si="40"/>
        <v>5</v>
      </c>
      <c r="CC875" s="63" t="s">
        <v>4753</v>
      </c>
      <c r="CD875" s="6" t="s">
        <v>947</v>
      </c>
      <c r="CK875" s="6" t="s">
        <v>5148</v>
      </c>
      <c r="DA875" s="6" t="s">
        <v>464</v>
      </c>
      <c r="DC875" s="6" t="s">
        <v>4434</v>
      </c>
      <c r="DD875" s="6" t="s">
        <v>367</v>
      </c>
      <c r="DF875" s="29">
        <f t="shared" si="41"/>
        <v>0</v>
      </c>
      <c r="DG875" s="6">
        <v>1</v>
      </c>
    </row>
    <row r="876" spans="1:111" ht="16" hidden="1" x14ac:dyDescent="0.2">
      <c r="A876" s="6" t="s">
        <v>974</v>
      </c>
      <c r="B876" s="25"/>
      <c r="C876" s="25"/>
      <c r="F876" s="25"/>
      <c r="G876" s="63" t="s">
        <v>23</v>
      </c>
      <c r="H876" s="6" t="s">
        <v>5392</v>
      </c>
      <c r="L876" s="6" t="s">
        <v>975</v>
      </c>
      <c r="P876" s="6" t="s">
        <v>3534</v>
      </c>
      <c r="Q876" s="31" t="s">
        <v>987</v>
      </c>
      <c r="X876" s="6">
        <v>25</v>
      </c>
      <c r="Y876" s="6">
        <v>25</v>
      </c>
      <c r="Z876" s="6">
        <v>0</v>
      </c>
      <c r="AA876" s="6">
        <v>0</v>
      </c>
      <c r="AB876" s="6">
        <f>SUM(Table2026_09_25[[#This Row],[Number of in-person visits provided in reporting year.]:[Number of video/virtual visits provided in reporting year.]])</f>
        <v>25</v>
      </c>
      <c r="AC876" s="6" t="s">
        <v>8469</v>
      </c>
      <c r="AD876" s="6">
        <v>0</v>
      </c>
      <c r="AE876" s="6">
        <v>0</v>
      </c>
      <c r="AF876" s="6" t="s">
        <v>4682</v>
      </c>
      <c r="AG876" s="6">
        <v>0</v>
      </c>
      <c r="AI876" s="6" t="s">
        <v>8117</v>
      </c>
      <c r="AJ876" s="6" t="s">
        <v>4851</v>
      </c>
      <c r="AK876" s="6" t="s">
        <v>8483</v>
      </c>
      <c r="AL876" s="6" t="s">
        <v>260</v>
      </c>
      <c r="AQ876" s="6" t="s">
        <v>544</v>
      </c>
      <c r="AX876" s="45"/>
      <c r="AZ876" s="6">
        <v>0</v>
      </c>
      <c r="BA876" s="6">
        <v>0</v>
      </c>
      <c r="BB876" s="45">
        <v>0</v>
      </c>
      <c r="BC876" s="6">
        <v>0</v>
      </c>
      <c r="BD876" s="6">
        <v>0</v>
      </c>
      <c r="BF876" s="6">
        <v>0</v>
      </c>
      <c r="BG876" s="45">
        <v>0</v>
      </c>
      <c r="BH876" s="45">
        <v>0</v>
      </c>
      <c r="BI876" s="6">
        <v>0</v>
      </c>
      <c r="BJ876" s="6">
        <v>0</v>
      </c>
      <c r="BK876" s="6">
        <v>0</v>
      </c>
      <c r="BL876" s="45">
        <v>0</v>
      </c>
      <c r="BM876" s="45">
        <v>0</v>
      </c>
      <c r="BN876" s="6">
        <v>0</v>
      </c>
      <c r="BO876" s="6">
        <v>0</v>
      </c>
      <c r="BP876" s="6">
        <v>0</v>
      </c>
      <c r="BQ876" s="6">
        <v>0</v>
      </c>
      <c r="BR876" s="45">
        <v>0</v>
      </c>
      <c r="BT876" s="45">
        <v>0</v>
      </c>
      <c r="BU876" s="45">
        <v>0</v>
      </c>
      <c r="BX876" s="6">
        <v>0</v>
      </c>
      <c r="BY876" s="6" t="s">
        <v>21</v>
      </c>
      <c r="BZ876" s="6">
        <f t="shared" si="39"/>
        <v>0</v>
      </c>
      <c r="CA876" s="6">
        <f t="shared" si="40"/>
        <v>0</v>
      </c>
      <c r="CC876" s="63" t="s">
        <v>4753</v>
      </c>
      <c r="CD876" s="6" t="s">
        <v>976</v>
      </c>
      <c r="CK876" s="6" t="s">
        <v>5148</v>
      </c>
      <c r="DA876" s="6" t="s">
        <v>21</v>
      </c>
      <c r="DC876" s="6" t="s">
        <v>4434</v>
      </c>
      <c r="DD876" s="6" t="s">
        <v>38</v>
      </c>
      <c r="DF876" s="29">
        <f t="shared" si="41"/>
        <v>0</v>
      </c>
      <c r="DG876" s="6">
        <v>1</v>
      </c>
    </row>
    <row r="877" spans="1:111" ht="16" hidden="1" x14ac:dyDescent="0.2">
      <c r="A877" s="6" t="s">
        <v>978</v>
      </c>
      <c r="B877" s="25"/>
      <c r="C877" s="25"/>
      <c r="F877" s="25"/>
      <c r="G877" s="63" t="s">
        <v>23</v>
      </c>
      <c r="H877" s="6" t="s">
        <v>4902</v>
      </c>
      <c r="L877" s="6" t="s">
        <v>979</v>
      </c>
      <c r="P877" s="6" t="s">
        <v>3534</v>
      </c>
      <c r="Q877" s="31" t="s">
        <v>987</v>
      </c>
      <c r="X877" s="6">
        <v>635</v>
      </c>
      <c r="Y877" s="6">
        <v>2572</v>
      </c>
      <c r="Z877" s="6">
        <v>0</v>
      </c>
      <c r="AA877" s="6">
        <v>0</v>
      </c>
      <c r="AB877" s="6">
        <f>SUM(Table2026_09_25[[#This Row],[Number of in-person visits provided in reporting year.]:[Number of video/virtual visits provided in reporting year.]])</f>
        <v>2572</v>
      </c>
      <c r="AC877" s="6" t="s">
        <v>8469</v>
      </c>
      <c r="AD877" s="6">
        <v>0</v>
      </c>
      <c r="AE877" s="6">
        <v>0</v>
      </c>
      <c r="AF877" s="6" t="s">
        <v>4682</v>
      </c>
      <c r="AG877" s="6">
        <v>0</v>
      </c>
      <c r="AI877" s="6" t="s">
        <v>8118</v>
      </c>
      <c r="AJ877" s="6" t="s">
        <v>43</v>
      </c>
      <c r="AK877" s="6" t="s">
        <v>8483</v>
      </c>
      <c r="AL877" s="6" t="s">
        <v>267</v>
      </c>
      <c r="AQ877" s="6" t="s">
        <v>43</v>
      </c>
      <c r="AX877" s="45"/>
      <c r="AZ877" s="6">
        <v>0</v>
      </c>
      <c r="BA877" s="6">
        <v>0</v>
      </c>
      <c r="BB877" s="45">
        <v>0</v>
      </c>
      <c r="BC877" s="6">
        <v>0.5</v>
      </c>
      <c r="BD877" s="6">
        <v>0</v>
      </c>
      <c r="BF877" s="6">
        <v>0</v>
      </c>
      <c r="BG877" s="45">
        <v>0</v>
      </c>
      <c r="BH877" s="45">
        <v>0</v>
      </c>
      <c r="BI877" s="6">
        <v>0</v>
      </c>
      <c r="BJ877" s="6">
        <v>0</v>
      </c>
      <c r="BK877" s="6">
        <v>0</v>
      </c>
      <c r="BL877" s="45">
        <v>0</v>
      </c>
      <c r="BM877" s="45">
        <v>0</v>
      </c>
      <c r="BN877" s="6">
        <v>0</v>
      </c>
      <c r="BO877" s="6">
        <v>0</v>
      </c>
      <c r="BP877" s="6">
        <v>2</v>
      </c>
      <c r="BQ877" s="6">
        <v>0</v>
      </c>
      <c r="BR877" s="45">
        <v>0</v>
      </c>
      <c r="BT877" s="45">
        <v>0</v>
      </c>
      <c r="BU877" s="45">
        <v>0</v>
      </c>
      <c r="BX877" s="6">
        <v>0</v>
      </c>
      <c r="BY877" s="6" t="s">
        <v>21</v>
      </c>
      <c r="BZ877" s="6">
        <f t="shared" si="39"/>
        <v>2.5</v>
      </c>
      <c r="CA877" s="6">
        <f t="shared" si="40"/>
        <v>2</v>
      </c>
      <c r="CC877" s="63" t="s">
        <v>4753</v>
      </c>
      <c r="CD877" s="6" t="s">
        <v>980</v>
      </c>
      <c r="CK877" s="6" t="s">
        <v>5148</v>
      </c>
      <c r="DA877" s="6" t="s">
        <v>981</v>
      </c>
      <c r="DC877" s="6" t="s">
        <v>4434</v>
      </c>
      <c r="DD877" s="6" t="s">
        <v>270</v>
      </c>
      <c r="DF877" s="29">
        <f t="shared" si="41"/>
        <v>0</v>
      </c>
      <c r="DG877" s="6">
        <v>1</v>
      </c>
    </row>
    <row r="878" spans="1:111" ht="16" hidden="1" x14ac:dyDescent="0.2">
      <c r="A878" s="6" t="s">
        <v>3544</v>
      </c>
      <c r="B878" s="25"/>
      <c r="C878" s="25"/>
      <c r="F878" s="25"/>
      <c r="G878" s="63" t="s">
        <v>23</v>
      </c>
      <c r="H878" s="6" t="s">
        <v>278</v>
      </c>
      <c r="L878" s="6" t="s">
        <v>986</v>
      </c>
      <c r="P878" s="6" t="s">
        <v>3534</v>
      </c>
      <c r="Q878" s="31" t="s">
        <v>987</v>
      </c>
      <c r="X878" s="6">
        <v>1105</v>
      </c>
      <c r="Y878" s="6">
        <v>1105</v>
      </c>
      <c r="Z878" s="6">
        <v>0</v>
      </c>
      <c r="AA878" s="6">
        <v>0</v>
      </c>
      <c r="AB878" s="6">
        <f>SUM(Table2026_09_25[[#This Row],[Number of in-person visits provided in reporting year.]:[Number of video/virtual visits provided in reporting year.]])</f>
        <v>1105</v>
      </c>
      <c r="AC878" s="6" t="s">
        <v>8469</v>
      </c>
      <c r="AD878" s="6">
        <v>0</v>
      </c>
      <c r="AE878" s="6">
        <v>0</v>
      </c>
      <c r="AF878" s="6" t="s">
        <v>4682</v>
      </c>
      <c r="AG878" s="6">
        <v>0</v>
      </c>
      <c r="AI878" s="6" t="s">
        <v>6445</v>
      </c>
      <c r="AJ878" s="6" t="s">
        <v>328</v>
      </c>
      <c r="AK878" s="6" t="s">
        <v>8483</v>
      </c>
      <c r="AL878" s="6" t="s">
        <v>279</v>
      </c>
      <c r="AQ878" s="6" t="s">
        <v>1289</v>
      </c>
      <c r="AX878" s="45" t="s">
        <v>2431</v>
      </c>
      <c r="AZ878" s="6">
        <v>0</v>
      </c>
      <c r="BA878" s="6">
        <v>0</v>
      </c>
      <c r="BB878" s="45">
        <v>0</v>
      </c>
      <c r="BC878" s="6">
        <v>1</v>
      </c>
      <c r="BD878" s="6">
        <v>0</v>
      </c>
      <c r="BF878" s="6">
        <v>0</v>
      </c>
      <c r="BG878" s="45">
        <v>0</v>
      </c>
      <c r="BH878" s="45">
        <v>0</v>
      </c>
      <c r="BI878" s="6">
        <v>0</v>
      </c>
      <c r="BJ878" s="6">
        <v>0</v>
      </c>
      <c r="BK878" s="6">
        <v>0</v>
      </c>
      <c r="BL878" s="45">
        <v>0</v>
      </c>
      <c r="BM878" s="45">
        <v>0</v>
      </c>
      <c r="BN878" s="6">
        <v>0</v>
      </c>
      <c r="BO878" s="6">
        <v>0</v>
      </c>
      <c r="BP878" s="6">
        <v>0</v>
      </c>
      <c r="BQ878" s="6">
        <v>0</v>
      </c>
      <c r="BR878" s="45">
        <v>0</v>
      </c>
      <c r="BT878" s="45">
        <v>0</v>
      </c>
      <c r="BU878" s="45">
        <v>0</v>
      </c>
      <c r="BX878" s="6">
        <v>0</v>
      </c>
      <c r="BY878" s="6" t="s">
        <v>21</v>
      </c>
      <c r="BZ878" s="6">
        <f t="shared" si="39"/>
        <v>1</v>
      </c>
      <c r="CA878" s="6">
        <f t="shared" si="40"/>
        <v>0</v>
      </c>
      <c r="CC878" s="63" t="s">
        <v>4687</v>
      </c>
      <c r="CD878" s="6" t="s">
        <v>987</v>
      </c>
      <c r="CK878" s="6" t="s">
        <v>5148</v>
      </c>
      <c r="DA878" s="6" t="s">
        <v>988</v>
      </c>
      <c r="DC878" s="6" t="s">
        <v>4434</v>
      </c>
      <c r="DD878" s="6" t="s">
        <v>3231</v>
      </c>
      <c r="DF878" s="29">
        <f t="shared" si="41"/>
        <v>0</v>
      </c>
      <c r="DG878" s="6">
        <v>1</v>
      </c>
    </row>
    <row r="879" spans="1:111" ht="16" hidden="1" x14ac:dyDescent="0.2">
      <c r="A879" s="6" t="s">
        <v>1008</v>
      </c>
      <c r="B879" s="25"/>
      <c r="C879" s="25"/>
      <c r="F879" s="25"/>
      <c r="G879" s="63" t="s">
        <v>23</v>
      </c>
      <c r="H879" s="6" t="s">
        <v>6941</v>
      </c>
      <c r="L879" s="6" t="s">
        <v>1009</v>
      </c>
      <c r="P879" s="6" t="s">
        <v>8324</v>
      </c>
      <c r="Q879" s="6" t="s">
        <v>4744</v>
      </c>
      <c r="X879" s="6">
        <v>0</v>
      </c>
      <c r="Y879" s="6">
        <v>2960</v>
      </c>
      <c r="Z879" s="6">
        <v>676</v>
      </c>
      <c r="AA879" s="6">
        <v>76</v>
      </c>
      <c r="AB879" s="6">
        <f>SUM(Table2026_09_25[[#This Row],[Number of in-person visits provided in reporting year.]:[Number of video/virtual visits provided in reporting year.]])</f>
        <v>3712</v>
      </c>
      <c r="AC879" s="6" t="s">
        <v>8469</v>
      </c>
      <c r="AD879" s="6">
        <v>1497</v>
      </c>
      <c r="AE879" s="6">
        <v>0</v>
      </c>
      <c r="AF879" s="6" t="s">
        <v>4682</v>
      </c>
      <c r="AG879" s="6">
        <v>0</v>
      </c>
      <c r="AI879" s="6" t="s">
        <v>8119</v>
      </c>
      <c r="AJ879" s="6" t="s">
        <v>6947</v>
      </c>
      <c r="AK879" s="6" t="s">
        <v>8483</v>
      </c>
      <c r="AL879" s="6" t="s">
        <v>1011</v>
      </c>
      <c r="AQ879" s="6" t="s">
        <v>107</v>
      </c>
      <c r="AX879" s="45"/>
      <c r="AZ879" s="6">
        <v>0</v>
      </c>
      <c r="BA879" s="6">
        <v>0</v>
      </c>
      <c r="BB879" s="45">
        <v>0</v>
      </c>
      <c r="BC879" s="6">
        <v>0</v>
      </c>
      <c r="BD879" s="6">
        <v>0</v>
      </c>
      <c r="BF879" s="6">
        <v>1.4</v>
      </c>
      <c r="BG879" s="45">
        <v>0</v>
      </c>
      <c r="BH879" s="45">
        <v>0</v>
      </c>
      <c r="BI879" s="6">
        <v>0</v>
      </c>
      <c r="BJ879" s="6">
        <v>0</v>
      </c>
      <c r="BK879" s="6">
        <v>0</v>
      </c>
      <c r="BL879" s="45">
        <v>0</v>
      </c>
      <c r="BM879" s="45">
        <v>0</v>
      </c>
      <c r="BN879" s="6">
        <v>0</v>
      </c>
      <c r="BO879" s="6">
        <v>0</v>
      </c>
      <c r="BP879" s="6">
        <v>0.6</v>
      </c>
      <c r="BQ879" s="6">
        <v>0</v>
      </c>
      <c r="BR879" s="45">
        <v>0</v>
      </c>
      <c r="BT879" s="45">
        <v>0</v>
      </c>
      <c r="BU879" s="45">
        <v>0</v>
      </c>
      <c r="BX879" s="6">
        <v>0</v>
      </c>
      <c r="BY879" s="6" t="s">
        <v>21</v>
      </c>
      <c r="BZ879" s="6">
        <f t="shared" si="39"/>
        <v>2</v>
      </c>
      <c r="CA879" s="6">
        <f t="shared" si="40"/>
        <v>2</v>
      </c>
      <c r="CC879" s="63" t="s">
        <v>4687</v>
      </c>
      <c r="CD879" s="6" t="s">
        <v>992</v>
      </c>
      <c r="CK879" s="6" t="s">
        <v>5148</v>
      </c>
      <c r="DA879" s="6" t="s">
        <v>993</v>
      </c>
      <c r="DC879" s="6" t="s">
        <v>4434</v>
      </c>
      <c r="DD879" s="6" t="s">
        <v>994</v>
      </c>
      <c r="DF879" s="29">
        <f t="shared" si="41"/>
        <v>0</v>
      </c>
      <c r="DG879" s="6">
        <v>1</v>
      </c>
    </row>
    <row r="880" spans="1:111" ht="16" hidden="1" x14ac:dyDescent="0.2">
      <c r="A880" s="6" t="s">
        <v>1012</v>
      </c>
      <c r="B880" s="25"/>
      <c r="C880" s="25"/>
      <c r="F880" s="25"/>
      <c r="G880" s="63" t="s">
        <v>23</v>
      </c>
      <c r="H880" s="6" t="s">
        <v>520</v>
      </c>
      <c r="L880" s="6" t="s">
        <v>1013</v>
      </c>
      <c r="P880" s="6" t="s">
        <v>8324</v>
      </c>
      <c r="Q880" s="6" t="s">
        <v>4744</v>
      </c>
      <c r="X880" s="6">
        <v>0</v>
      </c>
      <c r="Y880" s="6">
        <v>630</v>
      </c>
      <c r="Z880" s="6">
        <v>107</v>
      </c>
      <c r="AA880" s="6">
        <v>0</v>
      </c>
      <c r="AB880" s="6">
        <f>SUM(Table2026_09_25[[#This Row],[Number of in-person visits provided in reporting year.]:[Number of video/virtual visits provided in reporting year.]])</f>
        <v>737</v>
      </c>
      <c r="AC880" s="6" t="s">
        <v>8469</v>
      </c>
      <c r="AD880" s="6">
        <v>4152</v>
      </c>
      <c r="AE880" s="6">
        <v>0</v>
      </c>
      <c r="AF880" s="6" t="s">
        <v>4682</v>
      </c>
      <c r="AG880" s="6">
        <v>0</v>
      </c>
      <c r="AI880" s="6" t="s">
        <v>8120</v>
      </c>
      <c r="AJ880" s="6" t="s">
        <v>4834</v>
      </c>
      <c r="AK880" s="6" t="s">
        <v>8483</v>
      </c>
      <c r="AL880" s="6" t="s">
        <v>883</v>
      </c>
      <c r="AQ880" s="6" t="s">
        <v>544</v>
      </c>
      <c r="AX880" s="45"/>
      <c r="AZ880" s="6">
        <v>0</v>
      </c>
      <c r="BA880" s="6">
        <v>0</v>
      </c>
      <c r="BB880" s="45">
        <v>0</v>
      </c>
      <c r="BC880" s="6">
        <v>0</v>
      </c>
      <c r="BD880" s="6">
        <v>0</v>
      </c>
      <c r="BF880" s="6">
        <v>1</v>
      </c>
      <c r="BG880" s="45">
        <v>0</v>
      </c>
      <c r="BH880" s="45">
        <v>0</v>
      </c>
      <c r="BI880" s="6">
        <v>0</v>
      </c>
      <c r="BJ880" s="6">
        <v>0</v>
      </c>
      <c r="BK880" s="6">
        <v>0</v>
      </c>
      <c r="BL880" s="45">
        <v>0</v>
      </c>
      <c r="BM880" s="45">
        <v>0</v>
      </c>
      <c r="BN880" s="6">
        <v>0</v>
      </c>
      <c r="BO880" s="6">
        <v>0</v>
      </c>
      <c r="BP880" s="6">
        <v>3</v>
      </c>
      <c r="BQ880" s="6">
        <v>0</v>
      </c>
      <c r="BR880" s="45">
        <v>0</v>
      </c>
      <c r="BT880" s="45">
        <v>0</v>
      </c>
      <c r="BU880" s="45">
        <v>0</v>
      </c>
      <c r="BX880" s="6">
        <v>0</v>
      </c>
      <c r="BY880" s="6" t="s">
        <v>21</v>
      </c>
      <c r="BZ880" s="6">
        <f t="shared" si="39"/>
        <v>4</v>
      </c>
      <c r="CA880" s="6">
        <f t="shared" si="40"/>
        <v>4</v>
      </c>
      <c r="CC880" s="63" t="s">
        <v>4753</v>
      </c>
      <c r="CD880" s="6" t="s">
        <v>1014</v>
      </c>
      <c r="CK880" s="6" t="s">
        <v>5148</v>
      </c>
      <c r="DA880" s="6" t="s">
        <v>1015</v>
      </c>
      <c r="DC880" s="6" t="s">
        <v>4434</v>
      </c>
      <c r="DD880" s="6" t="s">
        <v>1016</v>
      </c>
      <c r="DF880" s="29">
        <f t="shared" si="41"/>
        <v>0</v>
      </c>
      <c r="DG880" s="6">
        <v>1</v>
      </c>
    </row>
    <row r="881" spans="1:111" ht="16" hidden="1" x14ac:dyDescent="0.2">
      <c r="A881" s="6" t="s">
        <v>996</v>
      </c>
      <c r="B881" s="25"/>
      <c r="C881" s="25"/>
      <c r="F881" s="25"/>
      <c r="G881" s="63" t="s">
        <v>23</v>
      </c>
      <c r="H881" s="6" t="s">
        <v>4873</v>
      </c>
      <c r="L881" s="6" t="s">
        <v>997</v>
      </c>
      <c r="P881" s="6" t="s">
        <v>8324</v>
      </c>
      <c r="Q881" s="6" t="s">
        <v>4744</v>
      </c>
      <c r="X881" s="6">
        <v>0</v>
      </c>
      <c r="Y881" s="6">
        <v>2063</v>
      </c>
      <c r="Z881" s="6">
        <v>679</v>
      </c>
      <c r="AA881" s="6">
        <v>1</v>
      </c>
      <c r="AB881" s="6">
        <f>SUM(Table2026_09_25[[#This Row],[Number of in-person visits provided in reporting year.]:[Number of video/virtual visits provided in reporting year.]])</f>
        <v>2743</v>
      </c>
      <c r="AC881" s="6" t="s">
        <v>8469</v>
      </c>
      <c r="AD881" s="6">
        <v>1064</v>
      </c>
      <c r="AE881" s="6">
        <v>0</v>
      </c>
      <c r="AF881" s="6" t="s">
        <v>4682</v>
      </c>
      <c r="AG881" s="6">
        <v>0</v>
      </c>
      <c r="AI881" s="6" t="s">
        <v>8121</v>
      </c>
      <c r="AJ881" s="6" t="s">
        <v>4880</v>
      </c>
      <c r="AK881" s="6" t="s">
        <v>8483</v>
      </c>
      <c r="AL881" s="6" t="s">
        <v>475</v>
      </c>
      <c r="AQ881" s="6" t="s">
        <v>107</v>
      </c>
      <c r="AX881" s="45"/>
      <c r="AZ881" s="6">
        <v>0</v>
      </c>
      <c r="BA881" s="6">
        <v>0</v>
      </c>
      <c r="BB881" s="45">
        <v>0</v>
      </c>
      <c r="BC881" s="6">
        <v>0</v>
      </c>
      <c r="BD881" s="6">
        <v>0</v>
      </c>
      <c r="BF881" s="6">
        <v>1.5</v>
      </c>
      <c r="BG881" s="45">
        <v>0</v>
      </c>
      <c r="BH881" s="45">
        <v>0</v>
      </c>
      <c r="BI881" s="6">
        <v>0</v>
      </c>
      <c r="BJ881" s="6">
        <v>0</v>
      </c>
      <c r="BK881" s="6">
        <v>0</v>
      </c>
      <c r="BL881" s="45">
        <v>0</v>
      </c>
      <c r="BM881" s="45">
        <v>0</v>
      </c>
      <c r="BN881" s="6">
        <v>0</v>
      </c>
      <c r="BO881" s="6">
        <v>0</v>
      </c>
      <c r="BP881" s="6">
        <v>0</v>
      </c>
      <c r="BQ881" s="6">
        <v>0</v>
      </c>
      <c r="BR881" s="45">
        <v>0</v>
      </c>
      <c r="BT881" s="45">
        <v>0</v>
      </c>
      <c r="BU881" s="45">
        <v>0</v>
      </c>
      <c r="BX881" s="6">
        <v>0</v>
      </c>
      <c r="BY881" s="6" t="s">
        <v>21</v>
      </c>
      <c r="BZ881" s="6">
        <f t="shared" si="39"/>
        <v>1.5</v>
      </c>
      <c r="CA881" s="6">
        <f t="shared" si="40"/>
        <v>1.5</v>
      </c>
      <c r="CC881" s="63" t="s">
        <v>4687</v>
      </c>
      <c r="CD881" s="6" t="s">
        <v>992</v>
      </c>
      <c r="CK881" s="6" t="s">
        <v>5148</v>
      </c>
      <c r="DA881" s="6" t="s">
        <v>993</v>
      </c>
      <c r="DC881" s="6" t="s">
        <v>4434</v>
      </c>
      <c r="DD881" s="6" t="s">
        <v>994</v>
      </c>
      <c r="DF881" s="29">
        <f t="shared" si="41"/>
        <v>0</v>
      </c>
      <c r="DG881" s="6">
        <v>1</v>
      </c>
    </row>
    <row r="882" spans="1:111" ht="16" hidden="1" x14ac:dyDescent="0.2">
      <c r="A882" s="6" t="s">
        <v>998</v>
      </c>
      <c r="B882" s="25"/>
      <c r="C882" s="25"/>
      <c r="F882" s="25"/>
      <c r="G882" s="63" t="s">
        <v>23</v>
      </c>
      <c r="H882" s="6" t="s">
        <v>999</v>
      </c>
      <c r="L882" s="6" t="s">
        <v>997</v>
      </c>
      <c r="P882" s="6" t="s">
        <v>8324</v>
      </c>
      <c r="Q882" s="6" t="s">
        <v>4744</v>
      </c>
      <c r="X882" s="6">
        <v>0</v>
      </c>
      <c r="Y882" s="6">
        <v>2886</v>
      </c>
      <c r="Z882" s="6">
        <v>1230</v>
      </c>
      <c r="AA882" s="6">
        <v>9</v>
      </c>
      <c r="AB882" s="6">
        <f>SUM(Table2026_09_25[[#This Row],[Number of in-person visits provided in reporting year.]:[Number of video/virtual visits provided in reporting year.]])</f>
        <v>4125</v>
      </c>
      <c r="AC882" s="6" t="s">
        <v>8469</v>
      </c>
      <c r="AD882" s="6">
        <v>1284</v>
      </c>
      <c r="AE882" s="6">
        <v>0</v>
      </c>
      <c r="AF882" s="6" t="s">
        <v>4682</v>
      </c>
      <c r="AG882" s="6">
        <v>0</v>
      </c>
      <c r="AI882" s="6" t="s">
        <v>6630</v>
      </c>
      <c r="AJ882" s="6" t="s">
        <v>6631</v>
      </c>
      <c r="AK882" s="6" t="s">
        <v>8483</v>
      </c>
      <c r="AL882" s="6" t="s">
        <v>6632</v>
      </c>
      <c r="AQ882" s="6" t="s">
        <v>107</v>
      </c>
      <c r="AX882" s="45"/>
      <c r="AZ882" s="6">
        <v>0</v>
      </c>
      <c r="BA882" s="6">
        <v>0</v>
      </c>
      <c r="BB882" s="45">
        <v>0</v>
      </c>
      <c r="BC882" s="6">
        <v>0</v>
      </c>
      <c r="BD882" s="6">
        <v>0</v>
      </c>
      <c r="BF882" s="6">
        <v>1.5</v>
      </c>
      <c r="BG882" s="45">
        <v>0</v>
      </c>
      <c r="BH882" s="45">
        <v>0</v>
      </c>
      <c r="BI882" s="6">
        <v>0</v>
      </c>
      <c r="BJ882" s="6">
        <v>0</v>
      </c>
      <c r="BK882" s="6">
        <v>0</v>
      </c>
      <c r="BL882" s="45">
        <v>0</v>
      </c>
      <c r="BM882" s="45">
        <v>0</v>
      </c>
      <c r="BN882" s="6">
        <v>0</v>
      </c>
      <c r="BO882" s="6">
        <v>0</v>
      </c>
      <c r="BP882" s="6">
        <v>0</v>
      </c>
      <c r="BQ882" s="6">
        <v>0</v>
      </c>
      <c r="BR882" s="45">
        <v>0</v>
      </c>
      <c r="BT882" s="45">
        <v>0</v>
      </c>
      <c r="BU882" s="45">
        <v>0</v>
      </c>
      <c r="BX882" s="6">
        <v>0</v>
      </c>
      <c r="BY882" s="6" t="s">
        <v>21</v>
      </c>
      <c r="BZ882" s="6">
        <f t="shared" si="39"/>
        <v>1.5</v>
      </c>
      <c r="CA882" s="6">
        <f t="shared" si="40"/>
        <v>1.5</v>
      </c>
      <c r="CC882" s="63" t="s">
        <v>4687</v>
      </c>
      <c r="CD882" s="6" t="s">
        <v>992</v>
      </c>
      <c r="CK882" s="6" t="s">
        <v>5148</v>
      </c>
      <c r="DA882" s="6" t="s">
        <v>993</v>
      </c>
      <c r="DC882" s="6" t="s">
        <v>4434</v>
      </c>
      <c r="DD882" s="6" t="s">
        <v>994</v>
      </c>
      <c r="DF882" s="29">
        <f t="shared" si="41"/>
        <v>0</v>
      </c>
      <c r="DG882" s="6">
        <v>1</v>
      </c>
    </row>
    <row r="883" spans="1:111" ht="16" hidden="1" x14ac:dyDescent="0.2">
      <c r="A883" s="6" t="s">
        <v>1001</v>
      </c>
      <c r="B883" s="25"/>
      <c r="C883" s="25"/>
      <c r="F883" s="25"/>
      <c r="G883" s="63" t="s">
        <v>23</v>
      </c>
      <c r="H883" s="6" t="s">
        <v>8086</v>
      </c>
      <c r="L883" s="6" t="s">
        <v>1002</v>
      </c>
      <c r="P883" s="6" t="s">
        <v>8324</v>
      </c>
      <c r="Q883" s="6" t="s">
        <v>4744</v>
      </c>
      <c r="X883" s="6">
        <v>0</v>
      </c>
      <c r="Y883" s="6">
        <v>1639</v>
      </c>
      <c r="Z883" s="6">
        <v>0</v>
      </c>
      <c r="AA883" s="6">
        <v>0</v>
      </c>
      <c r="AB883" s="6">
        <f>SUM(Table2026_09_25[[#This Row],[Number of in-person visits provided in reporting year.]:[Number of video/virtual visits provided in reporting year.]])</f>
        <v>1639</v>
      </c>
      <c r="AC883" s="6" t="s">
        <v>8469</v>
      </c>
      <c r="AD883" s="6">
        <v>0</v>
      </c>
      <c r="AE883" s="6">
        <v>0</v>
      </c>
      <c r="AF883" s="6" t="s">
        <v>4682</v>
      </c>
      <c r="AG883" s="6">
        <v>0</v>
      </c>
      <c r="AI883" s="6" t="s">
        <v>8087</v>
      </c>
      <c r="AJ883" s="6" t="s">
        <v>5575</v>
      </c>
      <c r="AK883" s="6" t="s">
        <v>8483</v>
      </c>
      <c r="AL883" s="6" t="s">
        <v>736</v>
      </c>
      <c r="AQ883" s="6" t="s">
        <v>544</v>
      </c>
      <c r="AX883" s="45"/>
      <c r="AZ883" s="6">
        <v>0</v>
      </c>
      <c r="BA883" s="6">
        <v>0</v>
      </c>
      <c r="BB883" s="45">
        <v>0</v>
      </c>
      <c r="BC883" s="6">
        <v>0</v>
      </c>
      <c r="BD883" s="6">
        <v>0</v>
      </c>
      <c r="BF883" s="6">
        <v>3</v>
      </c>
      <c r="BG883" s="45">
        <v>0</v>
      </c>
      <c r="BH883" s="45">
        <v>0</v>
      </c>
      <c r="BI883" s="6">
        <v>0</v>
      </c>
      <c r="BJ883" s="6">
        <v>0</v>
      </c>
      <c r="BK883" s="6">
        <v>0</v>
      </c>
      <c r="BL883" s="45">
        <v>0</v>
      </c>
      <c r="BM883" s="45">
        <v>0</v>
      </c>
      <c r="BN883" s="6">
        <v>0</v>
      </c>
      <c r="BO883" s="6">
        <v>0</v>
      </c>
      <c r="BP883" s="6">
        <v>0</v>
      </c>
      <c r="BQ883" s="6">
        <v>0</v>
      </c>
      <c r="BR883" s="45">
        <v>0</v>
      </c>
      <c r="BT883" s="45">
        <v>0</v>
      </c>
      <c r="BU883" s="45">
        <v>0</v>
      </c>
      <c r="BX883" s="6">
        <v>0</v>
      </c>
      <c r="BY883" s="6" t="s">
        <v>21</v>
      </c>
      <c r="BZ883" s="6">
        <f t="shared" si="39"/>
        <v>3</v>
      </c>
      <c r="CA883" s="6">
        <f t="shared" si="40"/>
        <v>3</v>
      </c>
      <c r="CC883" s="63" t="s">
        <v>4687</v>
      </c>
      <c r="CD883" s="6" t="s">
        <v>1003</v>
      </c>
      <c r="CK883" s="6" t="s">
        <v>5148</v>
      </c>
      <c r="DA883" s="6" t="s">
        <v>1004</v>
      </c>
      <c r="DC883" s="6" t="s">
        <v>4434</v>
      </c>
      <c r="DD883" s="6" t="s">
        <v>485</v>
      </c>
      <c r="DF883" s="29">
        <f t="shared" si="41"/>
        <v>0</v>
      </c>
      <c r="DG883" s="6">
        <v>1</v>
      </c>
    </row>
    <row r="884" spans="1:111" ht="16" hidden="1" x14ac:dyDescent="0.2">
      <c r="A884" s="6" t="s">
        <v>1005</v>
      </c>
      <c r="B884" s="25"/>
      <c r="C884" s="25"/>
      <c r="F884" s="25"/>
      <c r="G884" s="63" t="s">
        <v>23</v>
      </c>
      <c r="H884" s="6" t="s">
        <v>48</v>
      </c>
      <c r="L884" s="6" t="s">
        <v>1006</v>
      </c>
      <c r="P884" s="6" t="s">
        <v>8324</v>
      </c>
      <c r="Q884" s="6" t="s">
        <v>4744</v>
      </c>
      <c r="X884" s="6">
        <v>0</v>
      </c>
      <c r="Y884" s="6">
        <v>4756</v>
      </c>
      <c r="Z884" s="6">
        <v>48</v>
      </c>
      <c r="AA884" s="6">
        <v>0</v>
      </c>
      <c r="AB884" s="6">
        <f>SUM(Table2026_09_25[[#This Row],[Number of in-person visits provided in reporting year.]:[Number of video/virtual visits provided in reporting year.]])</f>
        <v>4804</v>
      </c>
      <c r="AC884" s="6" t="s">
        <v>8469</v>
      </c>
      <c r="AD884" s="6">
        <v>0</v>
      </c>
      <c r="AE884" s="6">
        <v>0</v>
      </c>
      <c r="AF884" s="6" t="s">
        <v>4682</v>
      </c>
      <c r="AG884" s="6">
        <v>0</v>
      </c>
      <c r="AI884" s="6" t="s">
        <v>8122</v>
      </c>
      <c r="AJ884" s="6" t="s">
        <v>4751</v>
      </c>
      <c r="AK884" s="6" t="s">
        <v>8483</v>
      </c>
      <c r="AL884" s="6" t="s">
        <v>5622</v>
      </c>
      <c r="AQ884" s="6" t="s">
        <v>107</v>
      </c>
      <c r="AX884" s="45"/>
      <c r="AZ884" s="6">
        <v>0</v>
      </c>
      <c r="BA884" s="6">
        <v>0</v>
      </c>
      <c r="BB884" s="45">
        <v>0</v>
      </c>
      <c r="BC884" s="6">
        <v>0</v>
      </c>
      <c r="BD884" s="6">
        <v>0</v>
      </c>
      <c r="BF884" s="6">
        <v>2</v>
      </c>
      <c r="BG884" s="45">
        <v>0</v>
      </c>
      <c r="BH884" s="45">
        <v>0</v>
      </c>
      <c r="BI884" s="6">
        <v>0</v>
      </c>
      <c r="BJ884" s="6">
        <v>0</v>
      </c>
      <c r="BK884" s="6">
        <v>0</v>
      </c>
      <c r="BL884" s="45">
        <v>0</v>
      </c>
      <c r="BM884" s="45">
        <v>0</v>
      </c>
      <c r="BN884" s="6">
        <v>0</v>
      </c>
      <c r="BO884" s="6">
        <v>0</v>
      </c>
      <c r="BP884" s="6">
        <v>0</v>
      </c>
      <c r="BQ884" s="6">
        <v>0</v>
      </c>
      <c r="BR884" s="45">
        <v>0</v>
      </c>
      <c r="BT884" s="45">
        <v>0</v>
      </c>
      <c r="BU884" s="45">
        <v>0</v>
      </c>
      <c r="BX884" s="6">
        <v>0</v>
      </c>
      <c r="BY884" s="6" t="s">
        <v>21</v>
      </c>
      <c r="BZ884" s="6">
        <f t="shared" si="39"/>
        <v>2</v>
      </c>
      <c r="CA884" s="6">
        <f t="shared" si="40"/>
        <v>2</v>
      </c>
      <c r="CC884" s="63" t="s">
        <v>21</v>
      </c>
      <c r="CD884" s="6" t="s">
        <v>1007</v>
      </c>
      <c r="CK884" s="6" t="s">
        <v>5148</v>
      </c>
      <c r="DA884" s="6" t="s">
        <v>21</v>
      </c>
      <c r="DC884" s="6" t="s">
        <v>4434</v>
      </c>
      <c r="DD884" s="6" t="s">
        <v>876</v>
      </c>
      <c r="DF884" s="29">
        <f t="shared" si="41"/>
        <v>0</v>
      </c>
      <c r="DG884" s="6">
        <v>1</v>
      </c>
    </row>
    <row r="885" spans="1:111" ht="16" hidden="1" x14ac:dyDescent="0.2">
      <c r="A885" s="6" t="s">
        <v>1017</v>
      </c>
      <c r="B885" s="25"/>
      <c r="C885" s="25"/>
      <c r="F885" s="25"/>
      <c r="G885" s="63" t="s">
        <v>23</v>
      </c>
      <c r="H885" s="6" t="s">
        <v>7228</v>
      </c>
      <c r="L885" s="6" t="s">
        <v>1018</v>
      </c>
      <c r="P885" s="6" t="s">
        <v>8324</v>
      </c>
      <c r="Q885" s="6" t="s">
        <v>4744</v>
      </c>
      <c r="X885" s="6">
        <v>1937</v>
      </c>
      <c r="Y885" s="6">
        <v>0</v>
      </c>
      <c r="Z885" s="6">
        <v>0</v>
      </c>
      <c r="AA885" s="6">
        <v>0</v>
      </c>
      <c r="AB885" s="6">
        <f>SUM(Table2026_09_25[[#This Row],[Number of in-person visits provided in reporting year.]:[Number of video/virtual visits provided in reporting year.]])</f>
        <v>0</v>
      </c>
      <c r="AC885" s="6" t="s">
        <v>8469</v>
      </c>
      <c r="AD885" s="6">
        <v>0</v>
      </c>
      <c r="AE885" s="6">
        <v>0</v>
      </c>
      <c r="AF885" s="6" t="s">
        <v>8026</v>
      </c>
      <c r="AG885" s="6">
        <v>0</v>
      </c>
      <c r="AI885" s="6" t="s">
        <v>8123</v>
      </c>
      <c r="AJ885" s="6" t="s">
        <v>43</v>
      </c>
      <c r="AK885" s="6" t="s">
        <v>8483</v>
      </c>
      <c r="AL885" s="6" t="s">
        <v>83</v>
      </c>
      <c r="AQ885" s="6" t="s">
        <v>43</v>
      </c>
      <c r="AX885" s="45"/>
      <c r="AZ885" s="6">
        <v>0</v>
      </c>
      <c r="BA885" s="6">
        <v>0</v>
      </c>
      <c r="BB885" s="45">
        <v>0</v>
      </c>
      <c r="BC885" s="6">
        <v>0</v>
      </c>
      <c r="BD885" s="6">
        <v>0</v>
      </c>
      <c r="BF885" s="6">
        <v>0</v>
      </c>
      <c r="BG885" s="45">
        <v>0</v>
      </c>
      <c r="BH885" s="45">
        <v>0</v>
      </c>
      <c r="BI885" s="6">
        <v>0</v>
      </c>
      <c r="BJ885" s="6">
        <v>0</v>
      </c>
      <c r="BK885" s="6">
        <v>0</v>
      </c>
      <c r="BL885" s="45">
        <v>0</v>
      </c>
      <c r="BM885" s="45">
        <v>0</v>
      </c>
      <c r="BN885" s="6">
        <v>0</v>
      </c>
      <c r="BO885" s="6">
        <v>0</v>
      </c>
      <c r="BP885" s="6">
        <v>4</v>
      </c>
      <c r="BQ885" s="6">
        <v>0</v>
      </c>
      <c r="BR885" s="45">
        <v>0</v>
      </c>
      <c r="BT885" s="45">
        <v>0</v>
      </c>
      <c r="BU885" s="45">
        <v>0</v>
      </c>
      <c r="BX885" s="6">
        <v>0</v>
      </c>
      <c r="BY885" s="6" t="s">
        <v>21</v>
      </c>
      <c r="BZ885" s="6">
        <f t="shared" si="39"/>
        <v>4</v>
      </c>
      <c r="CA885" s="6">
        <f t="shared" si="40"/>
        <v>4</v>
      </c>
      <c r="CC885" s="63" t="s">
        <v>4687</v>
      </c>
      <c r="CD885" s="6" t="s">
        <v>21</v>
      </c>
      <c r="CK885" s="6" t="s">
        <v>5148</v>
      </c>
      <c r="DA885" s="6" t="s">
        <v>1019</v>
      </c>
      <c r="DC885" s="6" t="s">
        <v>4434</v>
      </c>
      <c r="DD885" s="6" t="s">
        <v>86</v>
      </c>
      <c r="DF885" s="29">
        <f t="shared" si="41"/>
        <v>0</v>
      </c>
      <c r="DG885" s="6">
        <v>1</v>
      </c>
    </row>
    <row r="886" spans="1:111" ht="16" hidden="1" x14ac:dyDescent="0.2">
      <c r="A886" s="6" t="s">
        <v>989</v>
      </c>
      <c r="B886" s="25"/>
      <c r="C886" s="25"/>
      <c r="F886" s="25"/>
      <c r="G886" s="63" t="s">
        <v>23</v>
      </c>
      <c r="H886" s="6" t="s">
        <v>5215</v>
      </c>
      <c r="L886" s="6" t="s">
        <v>991</v>
      </c>
      <c r="P886" s="6" t="s">
        <v>8324</v>
      </c>
      <c r="Q886" s="6" t="s">
        <v>4744</v>
      </c>
      <c r="X886" s="6">
        <v>0</v>
      </c>
      <c r="Y886" s="6">
        <v>3090</v>
      </c>
      <c r="Z886" s="6">
        <v>205</v>
      </c>
      <c r="AA886" s="6">
        <v>2</v>
      </c>
      <c r="AB886" s="6">
        <f>SUM(Table2026_09_25[[#This Row],[Number of in-person visits provided in reporting year.]:[Number of video/virtual visits provided in reporting year.]])</f>
        <v>3297</v>
      </c>
      <c r="AC886" s="6" t="s">
        <v>8469</v>
      </c>
      <c r="AD886" s="6">
        <v>3412</v>
      </c>
      <c r="AE886" s="6">
        <v>0</v>
      </c>
      <c r="AF886" s="6" t="s">
        <v>8026</v>
      </c>
      <c r="AG886" s="6">
        <v>0</v>
      </c>
      <c r="AI886" s="6" t="s">
        <v>8124</v>
      </c>
      <c r="AJ886" s="6" t="s">
        <v>43</v>
      </c>
      <c r="AK886" s="6" t="s">
        <v>8483</v>
      </c>
      <c r="AL886" s="6" t="s">
        <v>42</v>
      </c>
      <c r="AQ886" s="6" t="s">
        <v>43</v>
      </c>
      <c r="AX886" s="45"/>
      <c r="AZ886" s="6">
        <v>0</v>
      </c>
      <c r="BA886" s="6">
        <v>0</v>
      </c>
      <c r="BB886" s="45">
        <v>0</v>
      </c>
      <c r="BC886" s="6">
        <v>0</v>
      </c>
      <c r="BD886" s="6">
        <v>0</v>
      </c>
      <c r="BF886" s="6">
        <v>2.8</v>
      </c>
      <c r="BG886" s="45">
        <v>0</v>
      </c>
      <c r="BH886" s="45">
        <v>0</v>
      </c>
      <c r="BI886" s="6">
        <v>0</v>
      </c>
      <c r="BJ886" s="6">
        <v>0</v>
      </c>
      <c r="BK886" s="6">
        <v>0</v>
      </c>
      <c r="BL886" s="45">
        <v>0</v>
      </c>
      <c r="BM886" s="45">
        <v>0</v>
      </c>
      <c r="BN886" s="6">
        <v>0</v>
      </c>
      <c r="BO886" s="6">
        <v>0</v>
      </c>
      <c r="BP886" s="6">
        <v>1</v>
      </c>
      <c r="BQ886" s="6">
        <v>0</v>
      </c>
      <c r="BR886" s="45">
        <v>0</v>
      </c>
      <c r="BT886" s="45">
        <v>0</v>
      </c>
      <c r="BU886" s="45">
        <v>0</v>
      </c>
      <c r="BX886" s="6">
        <v>0</v>
      </c>
      <c r="BY886" s="6" t="s">
        <v>21</v>
      </c>
      <c r="BZ886" s="6">
        <f t="shared" si="39"/>
        <v>3.8</v>
      </c>
      <c r="CA886" s="6">
        <f t="shared" si="40"/>
        <v>3.8</v>
      </c>
      <c r="CC886" s="63" t="s">
        <v>4687</v>
      </c>
      <c r="CD886" s="6" t="s">
        <v>992</v>
      </c>
      <c r="CK886" s="6" t="s">
        <v>5148</v>
      </c>
      <c r="DA886" s="6" t="s">
        <v>993</v>
      </c>
      <c r="DC886" s="6" t="s">
        <v>4434</v>
      </c>
      <c r="DD886" s="6" t="s">
        <v>994</v>
      </c>
      <c r="DF886" s="29">
        <f t="shared" si="41"/>
        <v>0</v>
      </c>
      <c r="DG886" s="6">
        <v>1</v>
      </c>
    </row>
    <row r="887" spans="1:111" ht="16" hidden="1" x14ac:dyDescent="0.2">
      <c r="A887" s="6" t="s">
        <v>1041</v>
      </c>
      <c r="B887" s="25"/>
      <c r="C887" s="25"/>
      <c r="F887" s="25"/>
      <c r="G887" s="63" t="s">
        <v>23</v>
      </c>
      <c r="H887" s="6" t="s">
        <v>4929</v>
      </c>
      <c r="L887" s="6" t="s">
        <v>1042</v>
      </c>
      <c r="P887" s="6" t="s">
        <v>3507</v>
      </c>
      <c r="Q887" s="6" t="s">
        <v>3507</v>
      </c>
      <c r="X887" s="6">
        <v>0</v>
      </c>
      <c r="Y887" s="6">
        <v>2370</v>
      </c>
      <c r="Z887" s="6">
        <v>2370</v>
      </c>
      <c r="AA887" s="6">
        <v>0</v>
      </c>
      <c r="AB887" s="6">
        <f>SUM(Table2026_09_25[[#This Row],[Number of in-person visits provided in reporting year.]:[Number of video/virtual visits provided in reporting year.]])</f>
        <v>4740</v>
      </c>
      <c r="AC887" s="6" t="s">
        <v>8469</v>
      </c>
      <c r="AD887" s="6">
        <v>0</v>
      </c>
      <c r="AE887" s="6">
        <v>0</v>
      </c>
      <c r="AF887" s="6" t="s">
        <v>4682</v>
      </c>
      <c r="AG887" s="6">
        <v>0</v>
      </c>
      <c r="AI887" s="6" t="s">
        <v>1465</v>
      </c>
      <c r="AJ887" s="6" t="s">
        <v>149</v>
      </c>
      <c r="AK887" s="6" t="s">
        <v>8483</v>
      </c>
      <c r="AL887" s="6" t="s">
        <v>77</v>
      </c>
      <c r="AQ887" s="6" t="s">
        <v>63</v>
      </c>
      <c r="AX887" s="45"/>
      <c r="AZ887" s="6">
        <v>1</v>
      </c>
      <c r="BA887" s="6">
        <v>0</v>
      </c>
      <c r="BB887" s="45">
        <v>0</v>
      </c>
      <c r="BC887" s="6">
        <v>0</v>
      </c>
      <c r="BD887" s="6">
        <v>0</v>
      </c>
      <c r="BF887" s="6">
        <v>0</v>
      </c>
      <c r="BG887" s="45">
        <v>1</v>
      </c>
      <c r="BH887" s="45">
        <v>0</v>
      </c>
      <c r="BI887" s="6">
        <v>0</v>
      </c>
      <c r="BJ887" s="6">
        <v>0</v>
      </c>
      <c r="BK887" s="6">
        <v>0</v>
      </c>
      <c r="BL887" s="45">
        <v>0</v>
      </c>
      <c r="BM887" s="45">
        <v>0</v>
      </c>
      <c r="BN887" s="6">
        <v>0</v>
      </c>
      <c r="BO887" s="6">
        <v>0</v>
      </c>
      <c r="BP887" s="6">
        <v>1</v>
      </c>
      <c r="BQ887" s="6">
        <v>0</v>
      </c>
      <c r="BR887" s="45">
        <v>0</v>
      </c>
      <c r="BT887" s="45">
        <v>0</v>
      </c>
      <c r="BU887" s="45">
        <v>0</v>
      </c>
      <c r="BX887" s="6">
        <v>0</v>
      </c>
      <c r="BY887" s="6" t="s">
        <v>21</v>
      </c>
      <c r="BZ887" s="6">
        <f t="shared" si="39"/>
        <v>3</v>
      </c>
      <c r="CA887" s="6">
        <f t="shared" si="40"/>
        <v>2</v>
      </c>
      <c r="CC887" s="63" t="s">
        <v>4687</v>
      </c>
      <c r="CD887" s="6" t="s">
        <v>1043</v>
      </c>
      <c r="CK887" s="6" t="s">
        <v>5148</v>
      </c>
      <c r="DA887" s="6" t="s">
        <v>21</v>
      </c>
      <c r="DC887" s="6" t="s">
        <v>4434</v>
      </c>
      <c r="DD887" s="6" t="s">
        <v>1044</v>
      </c>
      <c r="DF887" s="29">
        <f t="shared" si="41"/>
        <v>0</v>
      </c>
      <c r="DG887" s="6">
        <v>1</v>
      </c>
    </row>
    <row r="888" spans="1:111" ht="16" hidden="1" x14ac:dyDescent="0.2">
      <c r="A888" s="6" t="s">
        <v>1064</v>
      </c>
      <c r="B888" s="25"/>
      <c r="C888" s="25"/>
      <c r="F888" s="25"/>
      <c r="G888" s="63" t="s">
        <v>23</v>
      </c>
      <c r="H888" s="6" t="s">
        <v>5162</v>
      </c>
      <c r="L888" s="6" t="s">
        <v>1065</v>
      </c>
      <c r="P888" s="6" t="s">
        <v>558</v>
      </c>
      <c r="Q888" s="6" t="s">
        <v>4773</v>
      </c>
      <c r="X888" s="6">
        <v>1112</v>
      </c>
      <c r="Y888" s="6">
        <v>1892</v>
      </c>
      <c r="Z888" s="6">
        <v>0</v>
      </c>
      <c r="AA888" s="6">
        <v>0</v>
      </c>
      <c r="AB888" s="6">
        <f>SUM(Table2026_09_25[[#This Row],[Number of in-person visits provided in reporting year.]:[Number of video/virtual visits provided in reporting year.]])</f>
        <v>1892</v>
      </c>
      <c r="AC888" s="6" t="s">
        <v>8469</v>
      </c>
      <c r="AD888" s="6">
        <v>0</v>
      </c>
      <c r="AE888" s="6">
        <v>0</v>
      </c>
      <c r="AF888" s="6" t="s">
        <v>4682</v>
      </c>
      <c r="AG888" s="6">
        <v>0</v>
      </c>
      <c r="AI888" s="6" t="s">
        <v>8077</v>
      </c>
      <c r="AJ888" s="6" t="s">
        <v>512</v>
      </c>
      <c r="AK888" s="6" t="s">
        <v>8483</v>
      </c>
      <c r="AL888" s="6" t="s">
        <v>127</v>
      </c>
      <c r="AQ888" s="6" t="s">
        <v>544</v>
      </c>
      <c r="AX888" s="45"/>
      <c r="AZ888" s="6">
        <v>0</v>
      </c>
      <c r="BA888" s="6">
        <v>0</v>
      </c>
      <c r="BB888" s="45">
        <v>0</v>
      </c>
      <c r="BC888" s="6">
        <v>0</v>
      </c>
      <c r="BD888" s="6">
        <v>0</v>
      </c>
      <c r="BF888" s="6">
        <v>0</v>
      </c>
      <c r="BG888" s="45">
        <v>2.2000000000000002</v>
      </c>
      <c r="BH888" s="45">
        <v>0</v>
      </c>
      <c r="BI888" s="6">
        <v>0</v>
      </c>
      <c r="BJ888" s="6">
        <v>0</v>
      </c>
      <c r="BK888" s="6">
        <v>0</v>
      </c>
      <c r="BL888" s="45">
        <v>0</v>
      </c>
      <c r="BM888" s="45">
        <v>0</v>
      </c>
      <c r="BN888" s="6">
        <v>0</v>
      </c>
      <c r="BO888" s="6">
        <v>0</v>
      </c>
      <c r="BP888" s="6">
        <v>0</v>
      </c>
      <c r="BQ888" s="6">
        <v>0</v>
      </c>
      <c r="BR888" s="45">
        <v>0</v>
      </c>
      <c r="BT888" s="45">
        <v>0</v>
      </c>
      <c r="BU888" s="45">
        <v>0</v>
      </c>
      <c r="BX888" s="6">
        <v>0</v>
      </c>
      <c r="BY888" s="6" t="s">
        <v>21</v>
      </c>
      <c r="BZ888" s="6">
        <f t="shared" si="39"/>
        <v>2.2000000000000002</v>
      </c>
      <c r="CA888" s="6">
        <f t="shared" si="40"/>
        <v>2.2000000000000002</v>
      </c>
      <c r="CC888" s="63" t="s">
        <v>21</v>
      </c>
      <c r="CD888" s="6" t="s">
        <v>21</v>
      </c>
      <c r="CK888" s="6" t="s">
        <v>5148</v>
      </c>
      <c r="DA888" s="6" t="s">
        <v>21</v>
      </c>
      <c r="DC888" s="6" t="s">
        <v>4434</v>
      </c>
      <c r="DD888" s="6" t="s">
        <v>131</v>
      </c>
      <c r="DF888" s="29">
        <f t="shared" si="41"/>
        <v>0</v>
      </c>
      <c r="DG888" s="6">
        <v>1</v>
      </c>
    </row>
    <row r="889" spans="1:111" ht="16" hidden="1" x14ac:dyDescent="0.2">
      <c r="A889" s="6" t="s">
        <v>1045</v>
      </c>
      <c r="B889" s="25"/>
      <c r="C889" s="25"/>
      <c r="F889" s="25"/>
      <c r="G889" s="63" t="s">
        <v>23</v>
      </c>
      <c r="H889" s="6" t="s">
        <v>4827</v>
      </c>
      <c r="L889" s="6" t="s">
        <v>1046</v>
      </c>
      <c r="P889" s="6" t="s">
        <v>558</v>
      </c>
      <c r="Q889" s="6" t="s">
        <v>4773</v>
      </c>
      <c r="X889" s="6">
        <v>195</v>
      </c>
      <c r="Y889" s="6">
        <v>1383</v>
      </c>
      <c r="Z889" s="6">
        <v>1094</v>
      </c>
      <c r="AA889" s="6">
        <v>0</v>
      </c>
      <c r="AB889" s="6">
        <f>SUM(Table2026_09_25[[#This Row],[Number of in-person visits provided in reporting year.]:[Number of video/virtual visits provided in reporting year.]])</f>
        <v>2477</v>
      </c>
      <c r="AC889" s="6" t="s">
        <v>8469</v>
      </c>
      <c r="AD889" s="6">
        <v>0</v>
      </c>
      <c r="AE889" s="6">
        <v>0</v>
      </c>
      <c r="AF889" s="6" t="s">
        <v>4682</v>
      </c>
      <c r="AG889" s="6">
        <v>3.1</v>
      </c>
      <c r="AI889" s="6" t="s">
        <v>4833</v>
      </c>
      <c r="AJ889" s="6" t="s">
        <v>4834</v>
      </c>
      <c r="AK889" s="6" t="s">
        <v>8483</v>
      </c>
      <c r="AL889" s="6" t="s">
        <v>1047</v>
      </c>
      <c r="AQ889" s="6" t="s">
        <v>544</v>
      </c>
      <c r="AX889" s="45"/>
      <c r="AZ889" s="6">
        <v>0</v>
      </c>
      <c r="BA889" s="6">
        <v>0</v>
      </c>
      <c r="BB889" s="45">
        <v>0</v>
      </c>
      <c r="BC889" s="6">
        <v>0</v>
      </c>
      <c r="BD889" s="6">
        <v>0</v>
      </c>
      <c r="BF889" s="6">
        <v>0</v>
      </c>
      <c r="BG889" s="45">
        <v>0</v>
      </c>
      <c r="BH889" s="45">
        <v>0</v>
      </c>
      <c r="BI889" s="6">
        <v>0</v>
      </c>
      <c r="BJ889" s="6">
        <v>0</v>
      </c>
      <c r="BK889" s="6">
        <v>0</v>
      </c>
      <c r="BL889" s="45">
        <v>0</v>
      </c>
      <c r="BM889" s="45">
        <v>0</v>
      </c>
      <c r="BN889" s="6">
        <v>0</v>
      </c>
      <c r="BO889" s="6">
        <v>0</v>
      </c>
      <c r="BP889" s="6">
        <v>0</v>
      </c>
      <c r="BQ889" s="6">
        <v>0</v>
      </c>
      <c r="BR889" s="45">
        <v>0</v>
      </c>
      <c r="BT889" s="45">
        <v>0</v>
      </c>
      <c r="BU889" s="45">
        <v>0</v>
      </c>
      <c r="BX889" s="6">
        <v>1</v>
      </c>
      <c r="BY889" s="6" t="s">
        <v>1048</v>
      </c>
      <c r="BZ889" s="6">
        <f t="shared" si="39"/>
        <v>0</v>
      </c>
      <c r="CA889" s="6">
        <f t="shared" si="40"/>
        <v>1</v>
      </c>
      <c r="CC889" s="63" t="s">
        <v>4753</v>
      </c>
      <c r="CD889" s="6" t="s">
        <v>1049</v>
      </c>
      <c r="CK889" s="6" t="s">
        <v>5148</v>
      </c>
      <c r="DA889" s="6" t="s">
        <v>21</v>
      </c>
      <c r="DC889" s="6" t="s">
        <v>4434</v>
      </c>
      <c r="DD889" s="6" t="s">
        <v>38</v>
      </c>
      <c r="DF889" s="29">
        <f t="shared" si="41"/>
        <v>0</v>
      </c>
      <c r="DG889" s="6">
        <v>1</v>
      </c>
    </row>
    <row r="890" spans="1:111" ht="16" hidden="1" x14ac:dyDescent="0.2">
      <c r="A890" s="6" t="s">
        <v>1050</v>
      </c>
      <c r="B890" s="25"/>
      <c r="C890" s="25"/>
      <c r="F890" s="25"/>
      <c r="G890" s="63" t="s">
        <v>23</v>
      </c>
      <c r="H890" s="6" t="s">
        <v>155</v>
      </c>
      <c r="L890" s="6" t="s">
        <v>160</v>
      </c>
      <c r="P890" s="6" t="s">
        <v>3533</v>
      </c>
      <c r="Q890" s="31" t="s">
        <v>987</v>
      </c>
      <c r="X890" s="6">
        <v>8</v>
      </c>
      <c r="Y890" s="6">
        <v>0</v>
      </c>
      <c r="Z890" s="6">
        <v>0</v>
      </c>
      <c r="AA890" s="6">
        <v>35</v>
      </c>
      <c r="AB890" s="6">
        <f>SUM(Table2026_09_25[[#This Row],[Number of in-person visits provided in reporting year.]:[Number of video/virtual visits provided in reporting year.]])</f>
        <v>35</v>
      </c>
      <c r="AC890" s="6" t="s">
        <v>8469</v>
      </c>
      <c r="AD890" s="6">
        <v>0</v>
      </c>
      <c r="AE890" s="6">
        <v>0</v>
      </c>
      <c r="AF890" s="6" t="s">
        <v>4682</v>
      </c>
      <c r="AG890" s="6">
        <v>45</v>
      </c>
      <c r="AI890" s="6" t="s">
        <v>156</v>
      </c>
      <c r="AJ890" s="6" t="s">
        <v>328</v>
      </c>
      <c r="AK890" s="6" t="s">
        <v>8483</v>
      </c>
      <c r="AL890" s="6" t="s">
        <v>157</v>
      </c>
      <c r="AQ890" s="6" t="s">
        <v>1289</v>
      </c>
      <c r="AX890" s="45"/>
      <c r="AZ890" s="6">
        <v>0</v>
      </c>
      <c r="BA890" s="6">
        <v>0</v>
      </c>
      <c r="BB890" s="45">
        <v>0</v>
      </c>
      <c r="BC890" s="6">
        <v>0</v>
      </c>
      <c r="BD890" s="6">
        <v>1</v>
      </c>
      <c r="BF890" s="6">
        <v>0</v>
      </c>
      <c r="BG890" s="45">
        <v>0</v>
      </c>
      <c r="BH890" s="45">
        <v>0</v>
      </c>
      <c r="BI890" s="6">
        <v>0</v>
      </c>
      <c r="BJ890" s="6">
        <v>0</v>
      </c>
      <c r="BK890" s="6">
        <v>0</v>
      </c>
      <c r="BL890" s="45">
        <v>0</v>
      </c>
      <c r="BM890" s="45">
        <v>0</v>
      </c>
      <c r="BN890" s="6">
        <v>0</v>
      </c>
      <c r="BO890" s="6">
        <v>0</v>
      </c>
      <c r="BP890" s="6">
        <v>0</v>
      </c>
      <c r="BQ890" s="6">
        <v>0</v>
      </c>
      <c r="BR890" s="45">
        <v>0</v>
      </c>
      <c r="BT890" s="45">
        <v>0</v>
      </c>
      <c r="BU890" s="45">
        <v>0</v>
      </c>
      <c r="BX890" s="6">
        <v>0</v>
      </c>
      <c r="BY890" s="6" t="s">
        <v>21</v>
      </c>
      <c r="BZ890" s="6">
        <f t="shared" si="39"/>
        <v>1</v>
      </c>
      <c r="CA890" s="6">
        <f t="shared" si="40"/>
        <v>0</v>
      </c>
      <c r="CC890" s="63" t="s">
        <v>4687</v>
      </c>
      <c r="CD890" s="6" t="s">
        <v>906</v>
      </c>
      <c r="CK890" s="6" t="s">
        <v>5148</v>
      </c>
      <c r="DA890" s="6" t="s">
        <v>1051</v>
      </c>
      <c r="DC890" s="6" t="s">
        <v>4434</v>
      </c>
      <c r="DD890" s="6" t="s">
        <v>2449</v>
      </c>
      <c r="DF890" s="29">
        <f t="shared" si="41"/>
        <v>0</v>
      </c>
      <c r="DG890" s="6">
        <v>1</v>
      </c>
    </row>
    <row r="891" spans="1:111" ht="16" hidden="1" x14ac:dyDescent="0.2">
      <c r="A891" s="6" t="s">
        <v>1052</v>
      </c>
      <c r="B891" s="25"/>
      <c r="C891" s="25"/>
      <c r="F891" s="25"/>
      <c r="G891" s="63" t="s">
        <v>23</v>
      </c>
      <c r="H891" s="6" t="s">
        <v>155</v>
      </c>
      <c r="L891" s="6" t="s">
        <v>1053</v>
      </c>
      <c r="P891" s="6" t="s">
        <v>3534</v>
      </c>
      <c r="Q891" s="31" t="s">
        <v>987</v>
      </c>
      <c r="X891" s="6">
        <v>130</v>
      </c>
      <c r="Y891" s="6">
        <v>388</v>
      </c>
      <c r="Z891" s="6">
        <v>44</v>
      </c>
      <c r="AA891" s="6">
        <v>0</v>
      </c>
      <c r="AB891" s="6">
        <f>SUM(Table2026_09_25[[#This Row],[Number of in-person visits provided in reporting year.]:[Number of video/virtual visits provided in reporting year.]])</f>
        <v>432</v>
      </c>
      <c r="AC891" s="6" t="s">
        <v>8469</v>
      </c>
      <c r="AD891" s="6">
        <v>0</v>
      </c>
      <c r="AE891" s="6">
        <v>0</v>
      </c>
      <c r="AF891" s="6" t="s">
        <v>4682</v>
      </c>
      <c r="AG891" s="6">
        <v>4</v>
      </c>
      <c r="AI891" s="6" t="s">
        <v>156</v>
      </c>
      <c r="AJ891" s="6" t="s">
        <v>328</v>
      </c>
      <c r="AK891" s="6" t="s">
        <v>8483</v>
      </c>
      <c r="AL891" s="6" t="s">
        <v>157</v>
      </c>
      <c r="AQ891" s="6" t="s">
        <v>1289</v>
      </c>
      <c r="AX891" s="45"/>
      <c r="AZ891" s="6">
        <v>0</v>
      </c>
      <c r="BA891" s="6">
        <v>0</v>
      </c>
      <c r="BB891" s="45">
        <v>0</v>
      </c>
      <c r="BC891" s="6">
        <v>0</v>
      </c>
      <c r="BD891" s="6">
        <v>1.4</v>
      </c>
      <c r="BF891" s="6">
        <v>0</v>
      </c>
      <c r="BG891" s="45">
        <v>0</v>
      </c>
      <c r="BH891" s="45">
        <v>0</v>
      </c>
      <c r="BI891" s="6">
        <v>0</v>
      </c>
      <c r="BJ891" s="6">
        <v>0</v>
      </c>
      <c r="BK891" s="6">
        <v>0</v>
      </c>
      <c r="BL891" s="45">
        <v>0</v>
      </c>
      <c r="BM891" s="45">
        <v>0</v>
      </c>
      <c r="BN891" s="6">
        <v>0</v>
      </c>
      <c r="BO891" s="6">
        <v>0</v>
      </c>
      <c r="BP891" s="6">
        <v>1</v>
      </c>
      <c r="BQ891" s="6">
        <v>0</v>
      </c>
      <c r="BR891" s="45">
        <v>0</v>
      </c>
      <c r="BT891" s="45">
        <v>0</v>
      </c>
      <c r="BU891" s="45">
        <v>0</v>
      </c>
      <c r="BX891" s="6">
        <v>0</v>
      </c>
      <c r="BY891" s="6" t="s">
        <v>21</v>
      </c>
      <c r="BZ891" s="6">
        <f t="shared" si="39"/>
        <v>2.4</v>
      </c>
      <c r="CA891" s="6">
        <f t="shared" si="40"/>
        <v>1</v>
      </c>
      <c r="CC891" s="63" t="s">
        <v>4687</v>
      </c>
      <c r="CD891" s="6" t="s">
        <v>1054</v>
      </c>
      <c r="CK891" s="6" t="s">
        <v>5148</v>
      </c>
      <c r="DA891" s="6" t="s">
        <v>1055</v>
      </c>
      <c r="DC891" s="6" t="s">
        <v>4434</v>
      </c>
      <c r="DD891" s="6" t="s">
        <v>2449</v>
      </c>
      <c r="DF891" s="29">
        <f t="shared" si="41"/>
        <v>0</v>
      </c>
      <c r="DG891" s="6">
        <v>1</v>
      </c>
    </row>
    <row r="892" spans="1:111" ht="16" hidden="1" x14ac:dyDescent="0.2">
      <c r="A892" s="6" t="s">
        <v>1056</v>
      </c>
      <c r="B892" s="25"/>
      <c r="C892" s="25"/>
      <c r="F892" s="25"/>
      <c r="G892" s="63" t="s">
        <v>23</v>
      </c>
      <c r="H892" s="6" t="s">
        <v>4873</v>
      </c>
      <c r="L892" s="6" t="s">
        <v>1058</v>
      </c>
      <c r="P892" s="6" t="s">
        <v>2265</v>
      </c>
      <c r="Q892" s="31" t="s">
        <v>987</v>
      </c>
      <c r="X892" s="6">
        <v>286</v>
      </c>
      <c r="Y892" s="6">
        <v>6198</v>
      </c>
      <c r="Z892" s="6">
        <v>0</v>
      </c>
      <c r="AA892" s="6">
        <v>0</v>
      </c>
      <c r="AB892" s="6">
        <f>SUM(Table2026_09_25[[#This Row],[Number of in-person visits provided in reporting year.]:[Number of video/virtual visits provided in reporting year.]])</f>
        <v>6198</v>
      </c>
      <c r="AC892" s="6" t="s">
        <v>8469</v>
      </c>
      <c r="AD892" s="6">
        <v>0</v>
      </c>
      <c r="AE892" s="6">
        <v>0</v>
      </c>
      <c r="AF892" s="6" t="s">
        <v>25</v>
      </c>
      <c r="AG892" s="6">
        <v>0</v>
      </c>
      <c r="AI892" s="6" t="s">
        <v>2991</v>
      </c>
      <c r="AJ892" s="6" t="s">
        <v>4880</v>
      </c>
      <c r="AK892" s="6" t="s">
        <v>8483</v>
      </c>
      <c r="AL892" s="6" t="s">
        <v>475</v>
      </c>
      <c r="AQ892" s="6" t="s">
        <v>107</v>
      </c>
      <c r="AX892" s="45"/>
      <c r="AZ892" s="6">
        <v>0</v>
      </c>
      <c r="BA892" s="6">
        <v>0</v>
      </c>
      <c r="BB892" s="45">
        <v>0</v>
      </c>
      <c r="BC892" s="6">
        <v>0</v>
      </c>
      <c r="BD892" s="6">
        <v>0</v>
      </c>
      <c r="BF892" s="6">
        <v>0</v>
      </c>
      <c r="BG892" s="45">
        <v>0</v>
      </c>
      <c r="BH892" s="45">
        <v>0</v>
      </c>
      <c r="BI892" s="6">
        <v>0</v>
      </c>
      <c r="BJ892" s="6">
        <v>0</v>
      </c>
      <c r="BK892" s="6">
        <v>0</v>
      </c>
      <c r="BL892" s="45">
        <v>0</v>
      </c>
      <c r="BM892" s="45">
        <v>0</v>
      </c>
      <c r="BN892" s="6">
        <v>0</v>
      </c>
      <c r="BO892" s="6">
        <v>0</v>
      </c>
      <c r="BP892" s="6">
        <v>0</v>
      </c>
      <c r="BQ892" s="6">
        <v>0</v>
      </c>
      <c r="BR892" s="45">
        <v>0</v>
      </c>
      <c r="BT892" s="45">
        <v>0</v>
      </c>
      <c r="BU892" s="45">
        <v>0</v>
      </c>
      <c r="BX892" s="6">
        <v>0.8</v>
      </c>
      <c r="BY892" s="6" t="s">
        <v>1059</v>
      </c>
      <c r="BZ892" s="6">
        <f t="shared" si="39"/>
        <v>0</v>
      </c>
      <c r="CA892" s="6">
        <f t="shared" si="40"/>
        <v>0.8</v>
      </c>
      <c r="CC892" s="63" t="s">
        <v>4753</v>
      </c>
      <c r="CD892" s="6" t="s">
        <v>1060</v>
      </c>
      <c r="CK892" s="6" t="s">
        <v>5148</v>
      </c>
      <c r="DA892" s="6" t="s">
        <v>1061</v>
      </c>
      <c r="DC892" s="6" t="s">
        <v>4434</v>
      </c>
      <c r="DD892" s="6" t="s">
        <v>478</v>
      </c>
      <c r="DF892" s="29">
        <f t="shared" si="41"/>
        <v>0</v>
      </c>
      <c r="DG892" s="6">
        <v>1</v>
      </c>
    </row>
    <row r="893" spans="1:111" ht="16" hidden="1" x14ac:dyDescent="0.2">
      <c r="A893" s="6" t="s">
        <v>3226</v>
      </c>
      <c r="B893" s="25"/>
      <c r="C893" s="25"/>
      <c r="F893" s="25"/>
      <c r="G893" s="63" t="s">
        <v>23</v>
      </c>
      <c r="H893" s="6" t="s">
        <v>7809</v>
      </c>
      <c r="L893" s="6" t="s">
        <v>2451</v>
      </c>
      <c r="P893" s="6" t="s">
        <v>3529</v>
      </c>
      <c r="Q893" s="6" t="s">
        <v>4730</v>
      </c>
      <c r="X893" s="6">
        <v>152</v>
      </c>
      <c r="Y893" s="6">
        <v>0</v>
      </c>
      <c r="Z893" s="6">
        <v>0</v>
      </c>
      <c r="AA893" s="6">
        <v>0</v>
      </c>
      <c r="AB893" s="6">
        <f>SUM(Table2026_09_25[[#This Row],[Number of in-person visits provided in reporting year.]:[Number of video/virtual visits provided in reporting year.]])</f>
        <v>0</v>
      </c>
      <c r="AC893" s="6" t="s">
        <v>8469</v>
      </c>
      <c r="AD893" s="6">
        <v>0</v>
      </c>
      <c r="AE893" s="6">
        <v>0</v>
      </c>
      <c r="AG893" s="6">
        <v>0</v>
      </c>
      <c r="AI893" s="6" t="s">
        <v>2575</v>
      </c>
      <c r="AJ893" s="6" t="s">
        <v>149</v>
      </c>
      <c r="AK893" s="6" t="s">
        <v>8483</v>
      </c>
      <c r="AL893" s="6" t="s">
        <v>195</v>
      </c>
      <c r="AQ893" s="6" t="s">
        <v>63</v>
      </c>
      <c r="AX893" s="45"/>
      <c r="AZ893" s="6">
        <v>0</v>
      </c>
      <c r="BA893" s="6">
        <v>0</v>
      </c>
      <c r="BB893" s="45">
        <v>0</v>
      </c>
      <c r="BC893" s="6">
        <v>0</v>
      </c>
      <c r="BD893" s="6">
        <v>0</v>
      </c>
      <c r="BF893" s="6">
        <v>0</v>
      </c>
      <c r="BG893" s="45">
        <v>0</v>
      </c>
      <c r="BH893" s="45">
        <v>0</v>
      </c>
      <c r="BI893" s="6">
        <v>0</v>
      </c>
      <c r="BJ893" s="6">
        <v>0</v>
      </c>
      <c r="BK893" s="6">
        <v>0</v>
      </c>
      <c r="BL893" s="45">
        <v>0</v>
      </c>
      <c r="BM893" s="45">
        <v>0</v>
      </c>
      <c r="BN893" s="6">
        <v>0</v>
      </c>
      <c r="BO893" s="6">
        <v>0</v>
      </c>
      <c r="BP893" s="6">
        <v>1</v>
      </c>
      <c r="BQ893" s="6">
        <v>0</v>
      </c>
      <c r="BR893" s="45">
        <v>0</v>
      </c>
      <c r="BT893" s="45">
        <v>0</v>
      </c>
      <c r="BU893" s="45">
        <v>0</v>
      </c>
      <c r="BX893" s="6">
        <v>0</v>
      </c>
      <c r="BY893" s="6" t="s">
        <v>21</v>
      </c>
      <c r="BZ893" s="6">
        <f t="shared" si="39"/>
        <v>1</v>
      </c>
      <c r="CA893" s="6">
        <f t="shared" si="40"/>
        <v>1</v>
      </c>
      <c r="CC893" s="63" t="s">
        <v>21</v>
      </c>
      <c r="CD893" s="6" t="s">
        <v>21</v>
      </c>
      <c r="CK893" s="6" t="s">
        <v>5148</v>
      </c>
      <c r="DA893" s="6" t="s">
        <v>21</v>
      </c>
      <c r="DC893" s="6" t="s">
        <v>4434</v>
      </c>
      <c r="DD893" s="6" t="s">
        <v>196</v>
      </c>
      <c r="DF893" s="29">
        <f t="shared" si="41"/>
        <v>0</v>
      </c>
      <c r="DG893" s="6">
        <v>1</v>
      </c>
    </row>
    <row r="894" spans="1:111" ht="16" hidden="1" x14ac:dyDescent="0.2">
      <c r="A894" s="6" t="s">
        <v>1020</v>
      </c>
      <c r="B894" s="25"/>
      <c r="C894" s="25"/>
      <c r="F894" s="25"/>
      <c r="G894" s="63" t="s">
        <v>23</v>
      </c>
      <c r="H894" s="6" t="s">
        <v>7809</v>
      </c>
      <c r="L894" s="6" t="s">
        <v>1021</v>
      </c>
      <c r="P894" s="6" t="s">
        <v>3530</v>
      </c>
      <c r="Q894" s="6" t="s">
        <v>4773</v>
      </c>
      <c r="X894" s="6">
        <v>0</v>
      </c>
      <c r="Y894" s="6">
        <v>0</v>
      </c>
      <c r="Z894" s="6">
        <v>0</v>
      </c>
      <c r="AA894" s="6">
        <v>0</v>
      </c>
      <c r="AB894" s="6">
        <f>SUM(Table2026_09_25[[#This Row],[Number of in-person visits provided in reporting year.]:[Number of video/virtual visits provided in reporting year.]])</f>
        <v>0</v>
      </c>
      <c r="AC894" s="6" t="s">
        <v>8469</v>
      </c>
      <c r="AD894" s="6">
        <v>0</v>
      </c>
      <c r="AE894" s="6">
        <v>0</v>
      </c>
      <c r="AG894" s="6">
        <v>0</v>
      </c>
      <c r="AI894" s="6" t="s">
        <v>2575</v>
      </c>
      <c r="AJ894" s="6" t="s">
        <v>149</v>
      </c>
      <c r="AK894" s="6" t="s">
        <v>8483</v>
      </c>
      <c r="AL894" s="6" t="s">
        <v>195</v>
      </c>
      <c r="AQ894" s="6" t="s">
        <v>63</v>
      </c>
      <c r="AX894" s="45"/>
      <c r="AZ894" s="6">
        <v>0</v>
      </c>
      <c r="BA894" s="6">
        <v>0</v>
      </c>
      <c r="BB894" s="45">
        <v>0</v>
      </c>
      <c r="BC894" s="6">
        <v>0.1</v>
      </c>
      <c r="BD894" s="6">
        <v>0</v>
      </c>
      <c r="BF894" s="6">
        <v>0</v>
      </c>
      <c r="BG894" s="45">
        <v>0</v>
      </c>
      <c r="BH894" s="45">
        <v>0</v>
      </c>
      <c r="BI894" s="6">
        <v>0</v>
      </c>
      <c r="BJ894" s="6">
        <v>0</v>
      </c>
      <c r="BK894" s="6">
        <v>0</v>
      </c>
      <c r="BL894" s="45">
        <v>0</v>
      </c>
      <c r="BM894" s="45">
        <v>0</v>
      </c>
      <c r="BN894" s="6">
        <v>0</v>
      </c>
      <c r="BO894" s="6">
        <v>0</v>
      </c>
      <c r="BP894" s="6">
        <v>0</v>
      </c>
      <c r="BQ894" s="6">
        <v>0</v>
      </c>
      <c r="BR894" s="45">
        <v>0</v>
      </c>
      <c r="BT894" s="45">
        <v>0</v>
      </c>
      <c r="BU894" s="45">
        <v>0</v>
      </c>
      <c r="BX894" s="6">
        <v>0</v>
      </c>
      <c r="BY894" s="6" t="s">
        <v>21</v>
      </c>
      <c r="BZ894" s="6">
        <f t="shared" si="39"/>
        <v>0.1</v>
      </c>
      <c r="CA894" s="6">
        <f t="shared" si="40"/>
        <v>0</v>
      </c>
      <c r="CC894" s="63" t="s">
        <v>21</v>
      </c>
      <c r="CD894" s="6" t="s">
        <v>21</v>
      </c>
      <c r="CK894" s="6" t="s">
        <v>5148</v>
      </c>
      <c r="DA894" s="6" t="s">
        <v>1022</v>
      </c>
      <c r="DC894" s="6" t="s">
        <v>4434</v>
      </c>
      <c r="DD894" s="6" t="s">
        <v>164</v>
      </c>
      <c r="DF894" s="29">
        <f t="shared" si="41"/>
        <v>0</v>
      </c>
      <c r="DG894" s="6">
        <v>1</v>
      </c>
    </row>
    <row r="895" spans="1:111" ht="16" hidden="1" x14ac:dyDescent="0.2">
      <c r="A895" s="6" t="s">
        <v>1023</v>
      </c>
      <c r="B895" s="25"/>
      <c r="C895" s="25"/>
      <c r="F895" s="25"/>
      <c r="G895" s="63" t="s">
        <v>23</v>
      </c>
      <c r="H895" s="6" t="s">
        <v>7809</v>
      </c>
      <c r="L895" s="6" t="s">
        <v>1024</v>
      </c>
      <c r="P895" s="6" t="s">
        <v>8125</v>
      </c>
      <c r="Q895" s="6" t="s">
        <v>4773</v>
      </c>
      <c r="X895" s="6">
        <v>0</v>
      </c>
      <c r="Y895" s="6">
        <v>0</v>
      </c>
      <c r="Z895" s="6">
        <v>0</v>
      </c>
      <c r="AA895" s="6">
        <v>0</v>
      </c>
      <c r="AB895" s="6">
        <f>SUM(Table2026_09_25[[#This Row],[Number of in-person visits provided in reporting year.]:[Number of video/virtual visits provided in reporting year.]])</f>
        <v>0</v>
      </c>
      <c r="AC895" s="6" t="s">
        <v>8469</v>
      </c>
      <c r="AD895" s="6">
        <v>0</v>
      </c>
      <c r="AE895" s="6">
        <v>0</v>
      </c>
      <c r="AG895" s="6">
        <v>0</v>
      </c>
      <c r="AI895" s="6" t="s">
        <v>2575</v>
      </c>
      <c r="AJ895" s="6" t="s">
        <v>149</v>
      </c>
      <c r="AK895" s="6" t="s">
        <v>8483</v>
      </c>
      <c r="AL895" s="6" t="s">
        <v>195</v>
      </c>
      <c r="AQ895" s="6" t="s">
        <v>63</v>
      </c>
      <c r="AX895" s="45"/>
      <c r="AZ895" s="6">
        <v>0</v>
      </c>
      <c r="BA895" s="6">
        <v>0</v>
      </c>
      <c r="BB895" s="45">
        <v>0</v>
      </c>
      <c r="BC895" s="6">
        <v>0</v>
      </c>
      <c r="BD895" s="6">
        <v>0</v>
      </c>
      <c r="BF895" s="6">
        <v>0.1</v>
      </c>
      <c r="BG895" s="45">
        <v>0</v>
      </c>
      <c r="BH895" s="45">
        <v>0</v>
      </c>
      <c r="BI895" s="6">
        <v>0</v>
      </c>
      <c r="BJ895" s="6">
        <v>0</v>
      </c>
      <c r="BK895" s="6">
        <v>0</v>
      </c>
      <c r="BL895" s="45">
        <v>0</v>
      </c>
      <c r="BM895" s="45">
        <v>0</v>
      </c>
      <c r="BN895" s="6">
        <v>0</v>
      </c>
      <c r="BO895" s="6">
        <v>0</v>
      </c>
      <c r="BP895" s="6">
        <v>0</v>
      </c>
      <c r="BQ895" s="6">
        <v>0</v>
      </c>
      <c r="BR895" s="45">
        <v>0</v>
      </c>
      <c r="BT895" s="45">
        <v>0</v>
      </c>
      <c r="BU895" s="45">
        <v>0</v>
      </c>
      <c r="BX895" s="6">
        <v>0</v>
      </c>
      <c r="BY895" s="6" t="s">
        <v>21</v>
      </c>
      <c r="BZ895" s="6">
        <f t="shared" ref="BZ895:BZ958" si="42">SUM(AY895:BW895)</f>
        <v>0.1</v>
      </c>
      <c r="CA895" s="6">
        <f t="shared" ref="CA895:CA958" si="43">(SUM(BB895))+(SUM(BE895:BM895))+(SUM(BO895:BV895))+BX895</f>
        <v>0.1</v>
      </c>
      <c r="CC895" s="63" t="s">
        <v>21</v>
      </c>
      <c r="CD895" s="6" t="s">
        <v>21</v>
      </c>
      <c r="CK895" s="6" t="s">
        <v>5148</v>
      </c>
      <c r="DA895" s="6" t="s">
        <v>21</v>
      </c>
      <c r="DC895" s="6" t="s">
        <v>4434</v>
      </c>
      <c r="DD895" s="6" t="s">
        <v>196</v>
      </c>
      <c r="DF895" s="29">
        <f t="shared" ref="DF895:DF958" si="44">SUBTOTAL(103,G895)</f>
        <v>0</v>
      </c>
      <c r="DG895" s="6">
        <v>1</v>
      </c>
    </row>
    <row r="896" spans="1:111" ht="16" hidden="1" x14ac:dyDescent="0.2">
      <c r="A896" s="6" t="s">
        <v>1025</v>
      </c>
      <c r="B896" s="25"/>
      <c r="C896" s="25"/>
      <c r="F896" s="25"/>
      <c r="G896" s="63" t="s">
        <v>23</v>
      </c>
      <c r="H896" s="6" t="s">
        <v>7809</v>
      </c>
      <c r="L896" s="6" t="s">
        <v>1026</v>
      </c>
      <c r="P896" s="6" t="s">
        <v>95</v>
      </c>
      <c r="Q896" s="6" t="s">
        <v>4773</v>
      </c>
      <c r="X896" s="6">
        <v>0</v>
      </c>
      <c r="Y896" s="6">
        <v>0</v>
      </c>
      <c r="Z896" s="6">
        <v>0</v>
      </c>
      <c r="AA896" s="6">
        <v>0</v>
      </c>
      <c r="AB896" s="6">
        <f>SUM(Table2026_09_25[[#This Row],[Number of in-person visits provided in reporting year.]:[Number of video/virtual visits provided in reporting year.]])</f>
        <v>0</v>
      </c>
      <c r="AC896" s="6" t="s">
        <v>8469</v>
      </c>
      <c r="AD896" s="6">
        <v>0</v>
      </c>
      <c r="AE896" s="6">
        <v>0</v>
      </c>
      <c r="AG896" s="6">
        <v>0</v>
      </c>
      <c r="AI896" s="6" t="s">
        <v>2575</v>
      </c>
      <c r="AJ896" s="6" t="s">
        <v>149</v>
      </c>
      <c r="AK896" s="6" t="s">
        <v>8483</v>
      </c>
      <c r="AL896" s="6" t="s">
        <v>195</v>
      </c>
      <c r="AQ896" s="6" t="s">
        <v>63</v>
      </c>
      <c r="AX896" s="45"/>
      <c r="AZ896" s="6">
        <v>0</v>
      </c>
      <c r="BA896" s="6">
        <v>0</v>
      </c>
      <c r="BB896" s="45">
        <v>0</v>
      </c>
      <c r="BC896" s="6">
        <v>0.5</v>
      </c>
      <c r="BD896" s="6">
        <v>0</v>
      </c>
      <c r="BF896" s="6">
        <v>0</v>
      </c>
      <c r="BG896" s="45">
        <v>0.2</v>
      </c>
      <c r="BH896" s="45">
        <v>0</v>
      </c>
      <c r="BI896" s="6">
        <v>0</v>
      </c>
      <c r="BJ896" s="6">
        <v>0</v>
      </c>
      <c r="BK896" s="6">
        <v>0</v>
      </c>
      <c r="BL896" s="45">
        <v>0.1</v>
      </c>
      <c r="BM896" s="45">
        <v>0</v>
      </c>
      <c r="BN896" s="6">
        <v>0</v>
      </c>
      <c r="BO896" s="6">
        <v>0</v>
      </c>
      <c r="BP896" s="6">
        <v>0</v>
      </c>
      <c r="BQ896" s="6">
        <v>0</v>
      </c>
      <c r="BR896" s="45">
        <v>0</v>
      </c>
      <c r="BT896" s="45">
        <v>0</v>
      </c>
      <c r="BU896" s="45">
        <v>0</v>
      </c>
      <c r="BX896" s="6">
        <v>0</v>
      </c>
      <c r="BY896" s="6" t="s">
        <v>21</v>
      </c>
      <c r="BZ896" s="6">
        <f t="shared" si="42"/>
        <v>0.79999999999999993</v>
      </c>
      <c r="CA896" s="6">
        <f t="shared" si="43"/>
        <v>0.30000000000000004</v>
      </c>
      <c r="CC896" s="63" t="s">
        <v>21</v>
      </c>
      <c r="CD896" s="6" t="s">
        <v>21</v>
      </c>
      <c r="CK896" s="6" t="s">
        <v>5148</v>
      </c>
      <c r="DA896" s="6" t="s">
        <v>21</v>
      </c>
      <c r="DC896" s="6" t="s">
        <v>4434</v>
      </c>
      <c r="DD896" s="6" t="s">
        <v>196</v>
      </c>
      <c r="DF896" s="29">
        <f t="shared" si="44"/>
        <v>0</v>
      </c>
      <c r="DG896" s="6">
        <v>1</v>
      </c>
    </row>
    <row r="897" spans="1:111" ht="16" hidden="1" x14ac:dyDescent="0.2">
      <c r="A897" s="6" t="s">
        <v>1027</v>
      </c>
      <c r="B897" s="25"/>
      <c r="C897" s="25"/>
      <c r="F897" s="25"/>
      <c r="G897" s="63" t="s">
        <v>23</v>
      </c>
      <c r="H897" s="6" t="s">
        <v>7809</v>
      </c>
      <c r="L897" s="6" t="s">
        <v>1028</v>
      </c>
      <c r="P897" s="6" t="s">
        <v>3531</v>
      </c>
      <c r="Q897" s="6" t="s">
        <v>4680</v>
      </c>
      <c r="X897" s="6">
        <v>0</v>
      </c>
      <c r="Y897" s="6">
        <v>0</v>
      </c>
      <c r="Z897" s="6">
        <v>0</v>
      </c>
      <c r="AA897" s="6">
        <v>0</v>
      </c>
      <c r="AB897" s="6">
        <f>SUM(Table2026_09_25[[#This Row],[Number of in-person visits provided in reporting year.]:[Number of video/virtual visits provided in reporting year.]])</f>
        <v>0</v>
      </c>
      <c r="AC897" s="6" t="s">
        <v>8469</v>
      </c>
      <c r="AD897" s="6">
        <v>0</v>
      </c>
      <c r="AE897" s="6">
        <v>0</v>
      </c>
      <c r="AG897" s="6">
        <v>0</v>
      </c>
      <c r="AI897" s="6" t="s">
        <v>2575</v>
      </c>
      <c r="AJ897" s="6" t="s">
        <v>149</v>
      </c>
      <c r="AK897" s="6" t="s">
        <v>8483</v>
      </c>
      <c r="AL897" s="6" t="s">
        <v>195</v>
      </c>
      <c r="AQ897" s="6" t="s">
        <v>63</v>
      </c>
      <c r="AX897" s="45"/>
      <c r="AZ897" s="6">
        <v>0</v>
      </c>
      <c r="BA897" s="6">
        <v>0</v>
      </c>
      <c r="BB897" s="45">
        <v>0</v>
      </c>
      <c r="BC897" s="6">
        <v>0.1</v>
      </c>
      <c r="BD897" s="6">
        <v>0</v>
      </c>
      <c r="BF897" s="6">
        <v>0</v>
      </c>
      <c r="BG897" s="45">
        <v>0</v>
      </c>
      <c r="BH897" s="45">
        <v>0</v>
      </c>
      <c r="BI897" s="6">
        <v>0</v>
      </c>
      <c r="BJ897" s="6">
        <v>0</v>
      </c>
      <c r="BK897" s="6">
        <v>0</v>
      </c>
      <c r="BL897" s="45">
        <v>0</v>
      </c>
      <c r="BM897" s="45">
        <v>0</v>
      </c>
      <c r="BN897" s="6">
        <v>0</v>
      </c>
      <c r="BO897" s="6">
        <v>0</v>
      </c>
      <c r="BP897" s="6">
        <v>0</v>
      </c>
      <c r="BQ897" s="6">
        <v>0</v>
      </c>
      <c r="BR897" s="45">
        <v>0</v>
      </c>
      <c r="BT897" s="45">
        <v>0</v>
      </c>
      <c r="BU897" s="45">
        <v>0</v>
      </c>
      <c r="BX897" s="6">
        <v>0</v>
      </c>
      <c r="BY897" s="6" t="s">
        <v>21</v>
      </c>
      <c r="BZ897" s="6">
        <f t="shared" si="42"/>
        <v>0.1</v>
      </c>
      <c r="CA897" s="6">
        <f t="shared" si="43"/>
        <v>0</v>
      </c>
      <c r="CC897" s="63" t="s">
        <v>21</v>
      </c>
      <c r="CD897" s="6" t="s">
        <v>21</v>
      </c>
      <c r="CK897" s="6" t="s">
        <v>5148</v>
      </c>
      <c r="DA897" s="6" t="s">
        <v>21</v>
      </c>
      <c r="DC897" s="6" t="s">
        <v>4434</v>
      </c>
      <c r="DD897" s="6" t="s">
        <v>196</v>
      </c>
      <c r="DF897" s="29">
        <f t="shared" si="44"/>
        <v>0</v>
      </c>
      <c r="DG897" s="6">
        <v>1</v>
      </c>
    </row>
    <row r="898" spans="1:111" ht="16" hidden="1" x14ac:dyDescent="0.2">
      <c r="A898" s="6" t="s">
        <v>1062</v>
      </c>
      <c r="B898" s="25"/>
      <c r="C898" s="25"/>
      <c r="F898" s="25"/>
      <c r="G898" s="63" t="s">
        <v>23</v>
      </c>
      <c r="H898" s="6" t="s">
        <v>7809</v>
      </c>
      <c r="L898" s="6" t="s">
        <v>1063</v>
      </c>
      <c r="P898" s="6" t="s">
        <v>3534</v>
      </c>
      <c r="Q898" s="31" t="s">
        <v>987</v>
      </c>
      <c r="X898" s="6">
        <v>184</v>
      </c>
      <c r="Y898" s="6">
        <v>0</v>
      </c>
      <c r="Z898" s="6">
        <v>0</v>
      </c>
      <c r="AA898" s="6">
        <v>0</v>
      </c>
      <c r="AB898" s="6">
        <f>SUM(Table2026_09_25[[#This Row],[Number of in-person visits provided in reporting year.]:[Number of video/virtual visits provided in reporting year.]])</f>
        <v>0</v>
      </c>
      <c r="AC898" s="6" t="s">
        <v>8469</v>
      </c>
      <c r="AD898" s="6">
        <v>0</v>
      </c>
      <c r="AE898" s="6">
        <v>0</v>
      </c>
      <c r="AG898" s="6">
        <v>0</v>
      </c>
      <c r="AI898" s="6" t="s">
        <v>2575</v>
      </c>
      <c r="AJ898" s="6" t="s">
        <v>149</v>
      </c>
      <c r="AK898" s="6" t="s">
        <v>8483</v>
      </c>
      <c r="AL898" s="6" t="s">
        <v>195</v>
      </c>
      <c r="AQ898" s="6" t="s">
        <v>63</v>
      </c>
      <c r="AX898" s="45"/>
      <c r="AZ898" s="6">
        <v>0</v>
      </c>
      <c r="BA898" s="6">
        <v>0</v>
      </c>
      <c r="BB898" s="45">
        <v>0</v>
      </c>
      <c r="BC898" s="6">
        <v>0</v>
      </c>
      <c r="BD898" s="6">
        <v>0</v>
      </c>
      <c r="BF898" s="6">
        <v>0</v>
      </c>
      <c r="BG898" s="45">
        <v>0</v>
      </c>
      <c r="BH898" s="45">
        <v>0</v>
      </c>
      <c r="BI898" s="6">
        <v>0</v>
      </c>
      <c r="BJ898" s="6">
        <v>0</v>
      </c>
      <c r="BK898" s="6">
        <v>0</v>
      </c>
      <c r="BL898" s="45">
        <v>0</v>
      </c>
      <c r="BM898" s="45">
        <v>0</v>
      </c>
      <c r="BN898" s="6">
        <v>0</v>
      </c>
      <c r="BO898" s="6">
        <v>0</v>
      </c>
      <c r="BP898" s="6">
        <v>0</v>
      </c>
      <c r="BQ898" s="6">
        <v>0</v>
      </c>
      <c r="BR898" s="45">
        <v>0</v>
      </c>
      <c r="BT898" s="45">
        <v>0</v>
      </c>
      <c r="BU898" s="45">
        <v>0</v>
      </c>
      <c r="BX898" s="6">
        <v>0</v>
      </c>
      <c r="BY898" s="6" t="s">
        <v>21</v>
      </c>
      <c r="BZ898" s="6">
        <f t="shared" si="42"/>
        <v>0</v>
      </c>
      <c r="CA898" s="6">
        <f t="shared" si="43"/>
        <v>0</v>
      </c>
      <c r="CC898" s="63" t="s">
        <v>21</v>
      </c>
      <c r="CD898" s="6" t="s">
        <v>21</v>
      </c>
      <c r="CK898" s="6" t="s">
        <v>5148</v>
      </c>
      <c r="DA898" s="6" t="s">
        <v>21</v>
      </c>
      <c r="DC898" s="6" t="s">
        <v>4434</v>
      </c>
      <c r="DD898" s="6" t="s">
        <v>196</v>
      </c>
      <c r="DF898" s="29">
        <f t="shared" si="44"/>
        <v>0</v>
      </c>
      <c r="DG898" s="6">
        <v>1</v>
      </c>
    </row>
    <row r="899" spans="1:111" ht="16" hidden="1" x14ac:dyDescent="0.2">
      <c r="A899" s="6" t="s">
        <v>1029</v>
      </c>
      <c r="B899" s="25"/>
      <c r="C899" s="25"/>
      <c r="F899" s="25"/>
      <c r="G899" s="63" t="s">
        <v>23</v>
      </c>
      <c r="H899" s="6" t="s">
        <v>2903</v>
      </c>
      <c r="L899" s="6" t="s">
        <v>1031</v>
      </c>
      <c r="P899" s="6" t="s">
        <v>3533</v>
      </c>
      <c r="Q899" s="31" t="s">
        <v>987</v>
      </c>
      <c r="X899" s="6">
        <v>0</v>
      </c>
      <c r="Y899" s="6">
        <v>4</v>
      </c>
      <c r="Z899" s="6">
        <v>0</v>
      </c>
      <c r="AA899" s="6">
        <v>0</v>
      </c>
      <c r="AB899" s="6">
        <f>SUM(Table2026_09_25[[#This Row],[Number of in-person visits provided in reporting year.]:[Number of video/virtual visits provided in reporting year.]])</f>
        <v>4</v>
      </c>
      <c r="AC899" s="6" t="s">
        <v>8469</v>
      </c>
      <c r="AD899" s="6">
        <v>0</v>
      </c>
      <c r="AE899" s="6">
        <v>0</v>
      </c>
      <c r="AG899" s="6">
        <v>0</v>
      </c>
      <c r="AI899" s="6" t="s">
        <v>8073</v>
      </c>
      <c r="AJ899" s="6" t="s">
        <v>4778</v>
      </c>
      <c r="AK899" s="6" t="s">
        <v>8483</v>
      </c>
      <c r="AL899" s="6" t="s">
        <v>548</v>
      </c>
      <c r="AQ899" s="6" t="s">
        <v>107</v>
      </c>
      <c r="AX899" s="45"/>
      <c r="AZ899" s="6">
        <v>0</v>
      </c>
      <c r="BA899" s="6">
        <v>0</v>
      </c>
      <c r="BB899" s="45">
        <v>0</v>
      </c>
      <c r="BC899" s="6">
        <v>0</v>
      </c>
      <c r="BD899" s="6">
        <v>0</v>
      </c>
      <c r="BF899" s="6">
        <v>0</v>
      </c>
      <c r="BG899" s="45">
        <v>0</v>
      </c>
      <c r="BH899" s="45">
        <v>0</v>
      </c>
      <c r="BI899" s="6">
        <v>0</v>
      </c>
      <c r="BJ899" s="6">
        <v>0</v>
      </c>
      <c r="BK899" s="6">
        <v>0</v>
      </c>
      <c r="BL899" s="45">
        <v>0</v>
      </c>
      <c r="BM899" s="45">
        <v>0</v>
      </c>
      <c r="BN899" s="6">
        <v>0</v>
      </c>
      <c r="BO899" s="6">
        <v>0</v>
      </c>
      <c r="BP899" s="6">
        <v>0</v>
      </c>
      <c r="BQ899" s="6">
        <v>0</v>
      </c>
      <c r="BR899" s="45">
        <v>0</v>
      </c>
      <c r="BT899" s="45">
        <v>0</v>
      </c>
      <c r="BU899" s="45">
        <v>0</v>
      </c>
      <c r="BX899" s="6">
        <v>0</v>
      </c>
      <c r="BY899" s="6" t="s">
        <v>21</v>
      </c>
      <c r="BZ899" s="6">
        <f t="shared" si="42"/>
        <v>0</v>
      </c>
      <c r="CA899" s="6">
        <f t="shared" si="43"/>
        <v>0</v>
      </c>
      <c r="CC899" s="63" t="s">
        <v>4687</v>
      </c>
      <c r="CD899" s="6" t="s">
        <v>1032</v>
      </c>
      <c r="CK899" s="6" t="s">
        <v>5148</v>
      </c>
      <c r="DA899" s="6" t="s">
        <v>1033</v>
      </c>
      <c r="DC899" s="6" t="s">
        <v>4434</v>
      </c>
      <c r="DD899" s="6" t="s">
        <v>29</v>
      </c>
      <c r="DF899" s="29">
        <f t="shared" si="44"/>
        <v>0</v>
      </c>
      <c r="DG899" s="6">
        <v>1</v>
      </c>
    </row>
    <row r="900" spans="1:111" ht="16" hidden="1" x14ac:dyDescent="0.2">
      <c r="A900" s="6" t="s">
        <v>1069</v>
      </c>
      <c r="B900" s="25"/>
      <c r="C900" s="25"/>
      <c r="F900" s="25"/>
      <c r="G900" s="63" t="s">
        <v>23</v>
      </c>
      <c r="H900" s="6" t="s">
        <v>2903</v>
      </c>
      <c r="L900" s="6" t="s">
        <v>1070</v>
      </c>
      <c r="P900" s="6" t="s">
        <v>3530</v>
      </c>
      <c r="Q900" s="6" t="s">
        <v>4773</v>
      </c>
      <c r="X900" s="6">
        <v>200</v>
      </c>
      <c r="Y900" s="6">
        <v>2646</v>
      </c>
      <c r="Z900" s="6">
        <v>0</v>
      </c>
      <c r="AA900" s="6">
        <v>0</v>
      </c>
      <c r="AB900" s="6">
        <f>SUM(Table2026_09_25[[#This Row],[Number of in-person visits provided in reporting year.]:[Number of video/virtual visits provided in reporting year.]])</f>
        <v>2646</v>
      </c>
      <c r="AC900" s="6" t="s">
        <v>8469</v>
      </c>
      <c r="AD900" s="6">
        <v>0</v>
      </c>
      <c r="AE900" s="6">
        <v>0</v>
      </c>
      <c r="AF900" s="6" t="s">
        <v>4682</v>
      </c>
      <c r="AG900" s="6">
        <v>0</v>
      </c>
      <c r="AI900" s="6" t="s">
        <v>8073</v>
      </c>
      <c r="AJ900" s="6" t="s">
        <v>4778</v>
      </c>
      <c r="AK900" s="6" t="s">
        <v>8483</v>
      </c>
      <c r="AL900" s="6" t="s">
        <v>548</v>
      </c>
      <c r="AQ900" s="6" t="s">
        <v>107</v>
      </c>
      <c r="AX900" s="45"/>
      <c r="AZ900" s="6">
        <v>0</v>
      </c>
      <c r="BA900" s="6">
        <v>0</v>
      </c>
      <c r="BB900" s="45">
        <v>0</v>
      </c>
      <c r="BC900" s="6">
        <v>0</v>
      </c>
      <c r="BD900" s="6">
        <v>0</v>
      </c>
      <c r="BF900" s="6">
        <v>0</v>
      </c>
      <c r="BG900" s="45">
        <v>0</v>
      </c>
      <c r="BH900" s="45">
        <v>0</v>
      </c>
      <c r="BI900" s="6">
        <v>0</v>
      </c>
      <c r="BJ900" s="6">
        <v>0</v>
      </c>
      <c r="BK900" s="6">
        <v>0</v>
      </c>
      <c r="BL900" s="45">
        <v>0</v>
      </c>
      <c r="BM900" s="45">
        <v>0</v>
      </c>
      <c r="BN900" s="6">
        <v>0</v>
      </c>
      <c r="BO900" s="6">
        <v>0</v>
      </c>
      <c r="BP900" s="6">
        <v>0</v>
      </c>
      <c r="BQ900" s="6">
        <v>0</v>
      </c>
      <c r="BR900" s="45">
        <v>0</v>
      </c>
      <c r="BT900" s="45">
        <v>0</v>
      </c>
      <c r="BU900" s="45">
        <v>0</v>
      </c>
      <c r="BX900" s="6">
        <v>5</v>
      </c>
      <c r="BY900" s="6" t="s">
        <v>1071</v>
      </c>
      <c r="BZ900" s="6">
        <f t="shared" si="42"/>
        <v>0</v>
      </c>
      <c r="CA900" s="6">
        <f t="shared" si="43"/>
        <v>5</v>
      </c>
      <c r="CC900" s="63" t="s">
        <v>4687</v>
      </c>
      <c r="CD900" s="6" t="s">
        <v>1072</v>
      </c>
      <c r="CK900" s="6" t="s">
        <v>5148</v>
      </c>
      <c r="DA900" s="6" t="s">
        <v>1073</v>
      </c>
      <c r="DC900" s="6" t="s">
        <v>4434</v>
      </c>
      <c r="DD900" s="6" t="s">
        <v>29</v>
      </c>
      <c r="DF900" s="29">
        <f t="shared" si="44"/>
        <v>0</v>
      </c>
      <c r="DG900" s="6">
        <v>1</v>
      </c>
    </row>
    <row r="901" spans="1:111" ht="16" hidden="1" x14ac:dyDescent="0.2">
      <c r="A901" s="6" t="s">
        <v>1066</v>
      </c>
      <c r="B901" s="25"/>
      <c r="C901" s="25"/>
      <c r="F901" s="25"/>
      <c r="G901" s="63" t="s">
        <v>23</v>
      </c>
      <c r="H901" s="6" t="s">
        <v>240</v>
      </c>
      <c r="L901" s="6" t="s">
        <v>1067</v>
      </c>
      <c r="P901" s="6" t="s">
        <v>3074</v>
      </c>
      <c r="Q901" s="6" t="s">
        <v>4773</v>
      </c>
      <c r="X901" s="6">
        <v>0</v>
      </c>
      <c r="Y901" s="6">
        <v>0</v>
      </c>
      <c r="Z901" s="6">
        <v>0</v>
      </c>
      <c r="AA901" s="6">
        <v>0</v>
      </c>
      <c r="AB901" s="6">
        <f>SUM(Table2026_09_25[[#This Row],[Number of in-person visits provided in reporting year.]:[Number of video/virtual visits provided in reporting year.]])</f>
        <v>0</v>
      </c>
      <c r="AC901" s="6" t="s">
        <v>8469</v>
      </c>
      <c r="AD901" s="6">
        <v>0</v>
      </c>
      <c r="AE901" s="6">
        <v>0</v>
      </c>
      <c r="AG901" s="6">
        <v>0</v>
      </c>
      <c r="AI901" s="6" t="s">
        <v>4961</v>
      </c>
      <c r="AJ901" s="6" t="s">
        <v>1558</v>
      </c>
      <c r="AK901" s="6" t="s">
        <v>8483</v>
      </c>
      <c r="AL901" s="6" t="s">
        <v>241</v>
      </c>
      <c r="AQ901" s="6" t="s">
        <v>63</v>
      </c>
      <c r="AX901" s="45"/>
      <c r="AZ901" s="6">
        <v>0</v>
      </c>
      <c r="BA901" s="6">
        <v>0</v>
      </c>
      <c r="BB901" s="45">
        <v>0</v>
      </c>
      <c r="BC901" s="6">
        <v>0</v>
      </c>
      <c r="BD901" s="6">
        <v>0</v>
      </c>
      <c r="BF901" s="6">
        <v>0</v>
      </c>
      <c r="BG901" s="45">
        <v>0</v>
      </c>
      <c r="BH901" s="45">
        <v>0</v>
      </c>
      <c r="BI901" s="6">
        <v>0</v>
      </c>
      <c r="BJ901" s="6">
        <v>0</v>
      </c>
      <c r="BK901" s="6">
        <v>0</v>
      </c>
      <c r="BL901" s="45">
        <v>0</v>
      </c>
      <c r="BM901" s="45">
        <v>0</v>
      </c>
      <c r="BN901" s="6">
        <v>0</v>
      </c>
      <c r="BO901" s="6">
        <v>0</v>
      </c>
      <c r="BP901" s="6">
        <v>0</v>
      </c>
      <c r="BQ901" s="6">
        <v>0</v>
      </c>
      <c r="BR901" s="45">
        <v>0</v>
      </c>
      <c r="BT901" s="45">
        <v>0</v>
      </c>
      <c r="BU901" s="45">
        <v>0</v>
      </c>
      <c r="BX901" s="6">
        <v>0</v>
      </c>
      <c r="BY901" s="6" t="s">
        <v>21</v>
      </c>
      <c r="BZ901" s="6">
        <f t="shared" si="42"/>
        <v>0</v>
      </c>
      <c r="CA901" s="6">
        <f t="shared" si="43"/>
        <v>0</v>
      </c>
      <c r="CC901" s="63" t="s">
        <v>4687</v>
      </c>
      <c r="CD901" s="6" t="s">
        <v>21</v>
      </c>
      <c r="CK901" s="6" t="s">
        <v>5148</v>
      </c>
      <c r="DA901" s="6" t="s">
        <v>1068</v>
      </c>
      <c r="DC901" s="6" t="s">
        <v>4434</v>
      </c>
      <c r="DD901" s="6" t="s">
        <v>229</v>
      </c>
      <c r="DF901" s="29">
        <f t="shared" si="44"/>
        <v>0</v>
      </c>
      <c r="DG901" s="6">
        <v>1</v>
      </c>
    </row>
    <row r="902" spans="1:111" ht="16" hidden="1" x14ac:dyDescent="0.2">
      <c r="A902" s="6" t="s">
        <v>1034</v>
      </c>
      <c r="B902" s="25"/>
      <c r="C902" s="25"/>
      <c r="F902" s="25"/>
      <c r="G902" s="63" t="s">
        <v>23</v>
      </c>
      <c r="H902" s="6" t="s">
        <v>1036</v>
      </c>
      <c r="L902" s="6" t="s">
        <v>1035</v>
      </c>
      <c r="P902" s="6" t="s">
        <v>3535</v>
      </c>
      <c r="Q902" s="6" t="s">
        <v>4773</v>
      </c>
      <c r="X902" s="6">
        <v>808</v>
      </c>
      <c r="Y902" s="6">
        <v>5464</v>
      </c>
      <c r="Z902" s="6">
        <v>3063</v>
      </c>
      <c r="AA902" s="6">
        <v>208</v>
      </c>
      <c r="AB902" s="6">
        <f>SUM(Table2026_09_25[[#This Row],[Number of in-person visits provided in reporting year.]:[Number of video/virtual visits provided in reporting year.]])</f>
        <v>8735</v>
      </c>
      <c r="AC902" s="6" t="s">
        <v>8469</v>
      </c>
      <c r="AD902" s="6">
        <v>0</v>
      </c>
      <c r="AE902" s="6">
        <v>0</v>
      </c>
      <c r="AF902" s="6" t="s">
        <v>4682</v>
      </c>
      <c r="AG902" s="6">
        <v>38</v>
      </c>
      <c r="AI902" s="6" t="s">
        <v>8126</v>
      </c>
      <c r="AJ902" s="6" t="s">
        <v>49</v>
      </c>
      <c r="AK902" s="6" t="s">
        <v>8483</v>
      </c>
      <c r="AL902" s="6" t="s">
        <v>1037</v>
      </c>
      <c r="AQ902" s="6" t="s">
        <v>544</v>
      </c>
      <c r="AX902" s="45"/>
      <c r="AZ902" s="6">
        <v>0</v>
      </c>
      <c r="BA902" s="6">
        <v>0</v>
      </c>
      <c r="BB902" s="45">
        <v>0</v>
      </c>
      <c r="BC902" s="6">
        <v>0.1</v>
      </c>
      <c r="BD902" s="6">
        <v>0.4</v>
      </c>
      <c r="BF902" s="6">
        <v>0</v>
      </c>
      <c r="BG902" s="45">
        <v>0</v>
      </c>
      <c r="BH902" s="45">
        <v>0</v>
      </c>
      <c r="BI902" s="6">
        <v>0</v>
      </c>
      <c r="BJ902" s="6">
        <v>0</v>
      </c>
      <c r="BK902" s="6">
        <v>0</v>
      </c>
      <c r="BL902" s="45">
        <v>0</v>
      </c>
      <c r="BM902" s="45">
        <v>0</v>
      </c>
      <c r="BN902" s="6">
        <v>0</v>
      </c>
      <c r="BO902" s="6">
        <v>0</v>
      </c>
      <c r="BP902" s="6">
        <v>3.7</v>
      </c>
      <c r="BQ902" s="6">
        <v>0</v>
      </c>
      <c r="BR902" s="45">
        <v>0.9</v>
      </c>
      <c r="BT902" s="45">
        <v>0</v>
      </c>
      <c r="BU902" s="45">
        <v>0</v>
      </c>
      <c r="BX902" s="6">
        <v>1.8</v>
      </c>
      <c r="BY902" s="6" t="s">
        <v>1038</v>
      </c>
      <c r="BZ902" s="6">
        <f t="shared" si="42"/>
        <v>5.1000000000000005</v>
      </c>
      <c r="CA902" s="6">
        <f t="shared" si="43"/>
        <v>6.4</v>
      </c>
      <c r="CC902" s="63" t="s">
        <v>21</v>
      </c>
      <c r="CD902" s="6" t="s">
        <v>1039</v>
      </c>
      <c r="CK902" s="6" t="s">
        <v>5148</v>
      </c>
      <c r="DA902" s="6" t="s">
        <v>1040</v>
      </c>
      <c r="DC902" s="6" t="s">
        <v>4434</v>
      </c>
      <c r="DD902" s="6" t="s">
        <v>438</v>
      </c>
      <c r="DF902" s="29">
        <f t="shared" si="44"/>
        <v>0</v>
      </c>
      <c r="DG902" s="6">
        <v>1</v>
      </c>
    </row>
    <row r="903" spans="1:111" ht="16" hidden="1" x14ac:dyDescent="0.2">
      <c r="A903" s="6" t="s">
        <v>1074</v>
      </c>
      <c r="B903" s="25"/>
      <c r="C903" s="25"/>
      <c r="F903" s="25"/>
      <c r="G903" s="63" t="s">
        <v>23</v>
      </c>
      <c r="H903" s="35" t="s">
        <v>3541</v>
      </c>
      <c r="L903" s="6" t="s">
        <v>1075</v>
      </c>
      <c r="P903" s="6" t="s">
        <v>5257</v>
      </c>
      <c r="Q903" s="45" t="s">
        <v>446</v>
      </c>
      <c r="X903" s="6">
        <v>193</v>
      </c>
      <c r="Y903" s="6">
        <v>211</v>
      </c>
      <c r="Z903" s="6">
        <v>0</v>
      </c>
      <c r="AA903" s="6">
        <v>0</v>
      </c>
      <c r="AB903" s="6">
        <f>SUM(Table2026_09_25[[#This Row],[Number of in-person visits provided in reporting year.]:[Number of video/virtual visits provided in reporting year.]])</f>
        <v>211</v>
      </c>
      <c r="AC903" s="6" t="s">
        <v>8469</v>
      </c>
      <c r="AD903" s="6">
        <v>0</v>
      </c>
      <c r="AE903" s="6">
        <v>0</v>
      </c>
      <c r="AF903" s="6" t="s">
        <v>4682</v>
      </c>
      <c r="AG903" s="6">
        <v>0</v>
      </c>
      <c r="AI903" s="6" t="s">
        <v>7888</v>
      </c>
      <c r="AJ903" s="6" t="s">
        <v>4488</v>
      </c>
      <c r="AK903" s="6" t="s">
        <v>8483</v>
      </c>
      <c r="AL903" s="6" t="s">
        <v>459</v>
      </c>
      <c r="AQ903" s="35" t="s">
        <v>366</v>
      </c>
      <c r="AX903" s="45"/>
      <c r="AZ903" s="6">
        <v>0</v>
      </c>
      <c r="BA903" s="6">
        <v>0</v>
      </c>
      <c r="BB903" s="45">
        <v>0</v>
      </c>
      <c r="BC903" s="6">
        <v>0</v>
      </c>
      <c r="BD903" s="6">
        <v>0</v>
      </c>
      <c r="BF903" s="6">
        <v>1</v>
      </c>
      <c r="BG903" s="45">
        <v>0</v>
      </c>
      <c r="BH903" s="45">
        <v>0</v>
      </c>
      <c r="BI903" s="6">
        <v>0</v>
      </c>
      <c r="BJ903" s="6">
        <v>0</v>
      </c>
      <c r="BK903" s="6">
        <v>0</v>
      </c>
      <c r="BL903" s="45">
        <v>0</v>
      </c>
      <c r="BM903" s="45">
        <v>0</v>
      </c>
      <c r="BN903" s="6">
        <v>0</v>
      </c>
      <c r="BO903" s="6">
        <v>0</v>
      </c>
      <c r="BP903" s="6">
        <v>0</v>
      </c>
      <c r="BQ903" s="6">
        <v>0</v>
      </c>
      <c r="BR903" s="45">
        <v>0</v>
      </c>
      <c r="BT903" s="45">
        <v>0</v>
      </c>
      <c r="BU903" s="45">
        <v>0</v>
      </c>
      <c r="BX903" s="6">
        <v>0</v>
      </c>
      <c r="BY903" s="6" t="s">
        <v>21</v>
      </c>
      <c r="BZ903" s="6">
        <f t="shared" si="42"/>
        <v>1</v>
      </c>
      <c r="CA903" s="6">
        <f t="shared" si="43"/>
        <v>1</v>
      </c>
      <c r="CC903" s="63" t="s">
        <v>7097</v>
      </c>
      <c r="CD903" s="6" t="s">
        <v>1076</v>
      </c>
      <c r="CK903" s="6" t="s">
        <v>5148</v>
      </c>
      <c r="DA903" s="6" t="s">
        <v>1077</v>
      </c>
      <c r="DC903" s="6" t="s">
        <v>4434</v>
      </c>
      <c r="DD903" s="6" t="s">
        <v>1078</v>
      </c>
      <c r="DF903" s="29">
        <f t="shared" si="44"/>
        <v>0</v>
      </c>
      <c r="DG903" s="6">
        <v>1</v>
      </c>
    </row>
    <row r="904" spans="1:111" ht="16" hidden="1" x14ac:dyDescent="0.2">
      <c r="A904" s="6" t="s">
        <v>1079</v>
      </c>
      <c r="B904" s="25"/>
      <c r="C904" s="25"/>
      <c r="F904" s="25"/>
      <c r="G904" s="63" t="s">
        <v>23</v>
      </c>
      <c r="H904" s="6" t="s">
        <v>1081</v>
      </c>
      <c r="L904" s="6" t="s">
        <v>2288</v>
      </c>
      <c r="P904" s="6" t="s">
        <v>5257</v>
      </c>
      <c r="Q904" s="45" t="s">
        <v>446</v>
      </c>
      <c r="X904" s="6">
        <v>41</v>
      </c>
      <c r="Y904" s="6">
        <v>61</v>
      </c>
      <c r="Z904" s="6">
        <v>21</v>
      </c>
      <c r="AA904" s="6">
        <v>0</v>
      </c>
      <c r="AB904" s="6">
        <f>SUM(Table2026_09_25[[#This Row],[Number of in-person visits provided in reporting year.]:[Number of video/virtual visits provided in reporting year.]])</f>
        <v>82</v>
      </c>
      <c r="AC904" s="6" t="s">
        <v>8469</v>
      </c>
      <c r="AD904" s="6">
        <v>0</v>
      </c>
      <c r="AE904" s="6">
        <v>0</v>
      </c>
      <c r="AG904" s="6">
        <v>60</v>
      </c>
      <c r="AI904" s="6" t="s">
        <v>8127</v>
      </c>
      <c r="AJ904" s="6" t="s">
        <v>8128</v>
      </c>
      <c r="AK904" s="6" t="s">
        <v>8483</v>
      </c>
      <c r="AL904" s="6" t="s">
        <v>1082</v>
      </c>
      <c r="AQ904" s="6" t="s">
        <v>544</v>
      </c>
      <c r="AX904" s="45"/>
      <c r="AZ904" s="6">
        <v>0</v>
      </c>
      <c r="BA904" s="6">
        <v>0</v>
      </c>
      <c r="BB904" s="45">
        <v>0</v>
      </c>
      <c r="BC904" s="6">
        <v>0</v>
      </c>
      <c r="BD904" s="6">
        <v>0</v>
      </c>
      <c r="BF904" s="6">
        <v>0</v>
      </c>
      <c r="BG904" s="45">
        <v>0</v>
      </c>
      <c r="BH904" s="45">
        <v>0</v>
      </c>
      <c r="BI904" s="6">
        <v>0</v>
      </c>
      <c r="BJ904" s="6">
        <v>0</v>
      </c>
      <c r="BK904" s="6">
        <v>0</v>
      </c>
      <c r="BL904" s="45">
        <v>0</v>
      </c>
      <c r="BM904" s="45">
        <v>0</v>
      </c>
      <c r="BN904" s="6">
        <v>1.8</v>
      </c>
      <c r="BO904" s="6">
        <v>0</v>
      </c>
      <c r="BP904" s="6">
        <v>0</v>
      </c>
      <c r="BQ904" s="6">
        <v>2</v>
      </c>
      <c r="BR904" s="45">
        <v>1.5</v>
      </c>
      <c r="BT904" s="45">
        <v>0</v>
      </c>
      <c r="BU904" s="45">
        <v>0</v>
      </c>
      <c r="BX904" s="6">
        <v>0</v>
      </c>
      <c r="BY904" s="6" t="s">
        <v>1083</v>
      </c>
      <c r="BZ904" s="6">
        <f t="shared" si="42"/>
        <v>5.3</v>
      </c>
      <c r="CA904" s="6">
        <f t="shared" si="43"/>
        <v>3.5</v>
      </c>
      <c r="CC904" s="63" t="s">
        <v>4753</v>
      </c>
      <c r="CD904" s="6" t="s">
        <v>1084</v>
      </c>
      <c r="CK904" s="6" t="s">
        <v>5148</v>
      </c>
      <c r="DA904" s="6" t="s">
        <v>1085</v>
      </c>
      <c r="DC904" s="6" t="s">
        <v>4434</v>
      </c>
      <c r="DD904" s="6" t="s">
        <v>38</v>
      </c>
      <c r="DF904" s="29">
        <f t="shared" si="44"/>
        <v>0</v>
      </c>
      <c r="DG904" s="6">
        <v>1</v>
      </c>
    </row>
    <row r="905" spans="1:111" ht="16" hidden="1" x14ac:dyDescent="0.2">
      <c r="A905" s="6" t="s">
        <v>1091</v>
      </c>
      <c r="B905" s="25"/>
      <c r="C905" s="25"/>
      <c r="F905" s="25"/>
      <c r="G905" s="63" t="s">
        <v>23</v>
      </c>
      <c r="H905" s="6" t="s">
        <v>6160</v>
      </c>
      <c r="L905" s="6" t="s">
        <v>1092</v>
      </c>
      <c r="P905" s="6" t="s">
        <v>5257</v>
      </c>
      <c r="Q905" s="45" t="s">
        <v>446</v>
      </c>
      <c r="X905" s="6">
        <v>69</v>
      </c>
      <c r="Y905" s="6">
        <v>76</v>
      </c>
      <c r="Z905" s="6">
        <v>0</v>
      </c>
      <c r="AA905" s="6">
        <v>0</v>
      </c>
      <c r="AB905" s="6">
        <f>SUM(Table2026_09_25[[#This Row],[Number of in-person visits provided in reporting year.]:[Number of video/virtual visits provided in reporting year.]])</f>
        <v>76</v>
      </c>
      <c r="AC905" s="6" t="s">
        <v>8469</v>
      </c>
      <c r="AD905" s="6">
        <v>0</v>
      </c>
      <c r="AE905" s="6">
        <v>0</v>
      </c>
      <c r="AF905" s="6" t="s">
        <v>4682</v>
      </c>
      <c r="AG905" s="6">
        <v>24</v>
      </c>
      <c r="AI905" s="6" t="s">
        <v>6163</v>
      </c>
      <c r="AJ905" s="6" t="s">
        <v>6164</v>
      </c>
      <c r="AK905" s="6" t="s">
        <v>8483</v>
      </c>
      <c r="AL905" s="6" t="s">
        <v>1093</v>
      </c>
      <c r="AQ905" s="6" t="s">
        <v>544</v>
      </c>
      <c r="AX905" s="45"/>
      <c r="AZ905" s="6">
        <v>0</v>
      </c>
      <c r="BA905" s="6">
        <v>0</v>
      </c>
      <c r="BB905" s="45">
        <v>0</v>
      </c>
      <c r="BC905" s="6">
        <v>0</v>
      </c>
      <c r="BD905" s="6">
        <v>0</v>
      </c>
      <c r="BF905" s="6">
        <v>0</v>
      </c>
      <c r="BG905" s="45">
        <v>0.05</v>
      </c>
      <c r="BH905" s="45">
        <v>0</v>
      </c>
      <c r="BI905" s="6">
        <v>0</v>
      </c>
      <c r="BJ905" s="6">
        <v>0</v>
      </c>
      <c r="BK905" s="6">
        <v>0.05</v>
      </c>
      <c r="BL905" s="45">
        <v>0</v>
      </c>
      <c r="BM905" s="45">
        <v>0</v>
      </c>
      <c r="BN905" s="6">
        <v>0.18</v>
      </c>
      <c r="BO905" s="6">
        <v>0</v>
      </c>
      <c r="BP905" s="6">
        <v>0.2</v>
      </c>
      <c r="BQ905" s="6">
        <v>0</v>
      </c>
      <c r="BR905" s="45">
        <v>0.15</v>
      </c>
      <c r="BT905" s="45">
        <v>0</v>
      </c>
      <c r="BU905" s="45">
        <v>0</v>
      </c>
      <c r="BX905" s="6">
        <v>0</v>
      </c>
      <c r="BY905" s="6" t="s">
        <v>21</v>
      </c>
      <c r="BZ905" s="6">
        <f t="shared" si="42"/>
        <v>0.63</v>
      </c>
      <c r="CA905" s="6">
        <f t="shared" si="43"/>
        <v>0.44999999999999996</v>
      </c>
      <c r="CC905" s="63" t="s">
        <v>4753</v>
      </c>
      <c r="CD905" s="6" t="s">
        <v>884</v>
      </c>
      <c r="CK905" s="6" t="s">
        <v>5148</v>
      </c>
      <c r="DA905" s="6" t="s">
        <v>1094</v>
      </c>
      <c r="DC905" s="6" t="s">
        <v>4434</v>
      </c>
      <c r="DD905" s="6" t="s">
        <v>438</v>
      </c>
      <c r="DF905" s="29">
        <f t="shared" si="44"/>
        <v>0</v>
      </c>
      <c r="DG905" s="6">
        <v>1</v>
      </c>
    </row>
    <row r="906" spans="1:111" ht="16" hidden="1" x14ac:dyDescent="0.2">
      <c r="A906" s="6" t="s">
        <v>1086</v>
      </c>
      <c r="B906" s="25"/>
      <c r="C906" s="25"/>
      <c r="F906" s="25"/>
      <c r="G906" s="63" t="s">
        <v>23</v>
      </c>
      <c r="H906" s="6" t="s">
        <v>5627</v>
      </c>
      <c r="L906" s="6" t="s">
        <v>1087</v>
      </c>
      <c r="P906" s="6" t="s">
        <v>5257</v>
      </c>
      <c r="Q906" s="45" t="s">
        <v>446</v>
      </c>
      <c r="X906" s="6">
        <v>293</v>
      </c>
      <c r="Y906" s="6">
        <v>1108</v>
      </c>
      <c r="Z906" s="6">
        <v>34</v>
      </c>
      <c r="AA906" s="6">
        <v>0</v>
      </c>
      <c r="AB906" s="6">
        <f>SUM(Table2026_09_25[[#This Row],[Number of in-person visits provided in reporting year.]:[Number of video/virtual visits provided in reporting year.]])</f>
        <v>1142</v>
      </c>
      <c r="AC906" s="6" t="s">
        <v>8469</v>
      </c>
      <c r="AD906" s="6">
        <v>0</v>
      </c>
      <c r="AE906" s="6">
        <v>0</v>
      </c>
      <c r="AF906" s="6" t="s">
        <v>4682</v>
      </c>
      <c r="AG906" s="6">
        <v>167</v>
      </c>
      <c r="AI906" s="6" t="s">
        <v>8041</v>
      </c>
      <c r="AJ906" s="6" t="s">
        <v>43</v>
      </c>
      <c r="AK906" s="6" t="s">
        <v>8483</v>
      </c>
      <c r="AL906" s="6" t="s">
        <v>2830</v>
      </c>
      <c r="AQ906" s="6" t="s">
        <v>43</v>
      </c>
      <c r="AX906" s="45"/>
      <c r="AZ906" s="6">
        <v>0</v>
      </c>
      <c r="BA906" s="6">
        <v>0.2</v>
      </c>
      <c r="BB906" s="45">
        <v>0</v>
      </c>
      <c r="BC906" s="6">
        <v>0.1</v>
      </c>
      <c r="BD906" s="6">
        <v>0</v>
      </c>
      <c r="BF906" s="6">
        <v>0</v>
      </c>
      <c r="BG906" s="45">
        <v>0</v>
      </c>
      <c r="BH906" s="45">
        <v>0</v>
      </c>
      <c r="BI906" s="6">
        <v>0</v>
      </c>
      <c r="BJ906" s="6">
        <v>0</v>
      </c>
      <c r="BK906" s="6">
        <v>0</v>
      </c>
      <c r="BL906" s="45">
        <v>0</v>
      </c>
      <c r="BM906" s="45">
        <v>0</v>
      </c>
      <c r="BN906" s="6">
        <v>0</v>
      </c>
      <c r="BO906" s="6">
        <v>0</v>
      </c>
      <c r="BP906" s="6">
        <v>0</v>
      </c>
      <c r="BQ906" s="6">
        <v>0</v>
      </c>
      <c r="BR906" s="45">
        <v>0.3</v>
      </c>
      <c r="BT906" s="45">
        <v>0</v>
      </c>
      <c r="BU906" s="45">
        <v>0</v>
      </c>
      <c r="BX906" s="6">
        <v>0</v>
      </c>
      <c r="BY906" s="6" t="s">
        <v>1088</v>
      </c>
      <c r="BZ906" s="6">
        <f t="shared" si="42"/>
        <v>0.60000000000000009</v>
      </c>
      <c r="CA906" s="6">
        <f t="shared" si="43"/>
        <v>0.3</v>
      </c>
      <c r="CC906" s="63" t="s">
        <v>21</v>
      </c>
      <c r="CD906" s="6" t="s">
        <v>1089</v>
      </c>
      <c r="CK906" s="6" t="s">
        <v>5148</v>
      </c>
      <c r="DA906" s="6" t="s">
        <v>1090</v>
      </c>
      <c r="DC906" s="6" t="s">
        <v>4434</v>
      </c>
      <c r="DD906" s="6" t="s">
        <v>304</v>
      </c>
      <c r="DF906" s="29">
        <f t="shared" si="44"/>
        <v>0</v>
      </c>
      <c r="DG906" s="6">
        <v>1</v>
      </c>
    </row>
    <row r="907" spans="1:111" ht="16" hidden="1" x14ac:dyDescent="0.2">
      <c r="A907" s="6" t="s">
        <v>1108</v>
      </c>
      <c r="B907" s="25"/>
      <c r="C907" s="25"/>
      <c r="F907" s="25"/>
      <c r="G907" s="63" t="s">
        <v>23</v>
      </c>
      <c r="H907" s="6" t="s">
        <v>8038</v>
      </c>
      <c r="L907" s="6" t="s">
        <v>1101</v>
      </c>
      <c r="P907" s="6" t="s">
        <v>2265</v>
      </c>
      <c r="Q907" s="31" t="s">
        <v>987</v>
      </c>
      <c r="X907" s="6">
        <v>92</v>
      </c>
      <c r="Y907" s="6">
        <v>0</v>
      </c>
      <c r="Z907" s="6">
        <v>0</v>
      </c>
      <c r="AA907" s="6">
        <v>0</v>
      </c>
      <c r="AB907" s="6">
        <f>SUM(Table2026_09_25[[#This Row],[Number of in-person visits provided in reporting year.]:[Number of video/virtual visits provided in reporting year.]])</f>
        <v>0</v>
      </c>
      <c r="AC907" s="6" t="s">
        <v>8469</v>
      </c>
      <c r="AD907" s="6">
        <v>0</v>
      </c>
      <c r="AE907" s="6">
        <v>0</v>
      </c>
      <c r="AF907" s="6" t="s">
        <v>4682</v>
      </c>
      <c r="AG907" s="6">
        <v>0</v>
      </c>
      <c r="AI907" s="6" t="s">
        <v>8129</v>
      </c>
      <c r="AJ907" s="6" t="s">
        <v>5972</v>
      </c>
      <c r="AK907" s="6" t="s">
        <v>8483</v>
      </c>
      <c r="AL907" s="6" t="s">
        <v>214</v>
      </c>
      <c r="AQ907" s="6" t="s">
        <v>544</v>
      </c>
      <c r="AX907" s="45"/>
      <c r="AZ907" s="6">
        <v>0</v>
      </c>
      <c r="BA907" s="6">
        <v>0</v>
      </c>
      <c r="BB907" s="45">
        <v>0</v>
      </c>
      <c r="BC907" s="6">
        <v>0</v>
      </c>
      <c r="BD907" s="6">
        <v>0</v>
      </c>
      <c r="BF907" s="6">
        <v>0</v>
      </c>
      <c r="BG907" s="45">
        <v>0</v>
      </c>
      <c r="BH907" s="45">
        <v>0</v>
      </c>
      <c r="BI907" s="6">
        <v>0</v>
      </c>
      <c r="BJ907" s="6">
        <v>0</v>
      </c>
      <c r="BK907" s="6">
        <v>0</v>
      </c>
      <c r="BL907" s="45">
        <v>0</v>
      </c>
      <c r="BM907" s="45">
        <v>0</v>
      </c>
      <c r="BN907" s="6">
        <v>0</v>
      </c>
      <c r="BO907" s="6">
        <v>0</v>
      </c>
      <c r="BP907" s="6">
        <v>0</v>
      </c>
      <c r="BQ907" s="6">
        <v>0</v>
      </c>
      <c r="BR907" s="45">
        <v>0</v>
      </c>
      <c r="BT907" s="45">
        <v>0</v>
      </c>
      <c r="BU907" s="45">
        <v>0</v>
      </c>
      <c r="BX907" s="6">
        <v>0.6</v>
      </c>
      <c r="BY907" s="6" t="s">
        <v>1109</v>
      </c>
      <c r="BZ907" s="6">
        <f t="shared" si="42"/>
        <v>0</v>
      </c>
      <c r="CA907" s="6">
        <f t="shared" si="43"/>
        <v>0.6</v>
      </c>
      <c r="CC907" s="63" t="s">
        <v>21</v>
      </c>
      <c r="CD907" s="6" t="s">
        <v>1060</v>
      </c>
      <c r="CK907" s="6" t="s">
        <v>5148</v>
      </c>
      <c r="DA907" s="6" t="s">
        <v>1110</v>
      </c>
      <c r="DC907" s="6" t="s">
        <v>4434</v>
      </c>
      <c r="DD907" s="6" t="s">
        <v>38</v>
      </c>
      <c r="DF907" s="29">
        <f t="shared" si="44"/>
        <v>0</v>
      </c>
      <c r="DG907" s="6">
        <v>1</v>
      </c>
    </row>
    <row r="908" spans="1:111" ht="16" hidden="1" x14ac:dyDescent="0.2">
      <c r="A908" s="6" t="s">
        <v>1104</v>
      </c>
      <c r="B908" s="25"/>
      <c r="C908" s="25"/>
      <c r="F908" s="25"/>
      <c r="G908" s="63" t="s">
        <v>23</v>
      </c>
      <c r="H908" s="6" t="s">
        <v>184</v>
      </c>
      <c r="L908" s="6" t="s">
        <v>1097</v>
      </c>
      <c r="P908" s="6" t="s">
        <v>2265</v>
      </c>
      <c r="Q908" s="31" t="s">
        <v>987</v>
      </c>
      <c r="X908" s="6">
        <v>0</v>
      </c>
      <c r="Y908" s="6">
        <v>846</v>
      </c>
      <c r="Z908" s="6">
        <v>0</v>
      </c>
      <c r="AA908" s="6">
        <v>0</v>
      </c>
      <c r="AB908" s="6">
        <f>SUM(Table2026_09_25[[#This Row],[Number of in-person visits provided in reporting year.]:[Number of video/virtual visits provided in reporting year.]])</f>
        <v>846</v>
      </c>
      <c r="AC908" s="6" t="s">
        <v>8469</v>
      </c>
      <c r="AD908" s="6">
        <v>0</v>
      </c>
      <c r="AE908" s="6">
        <v>0</v>
      </c>
      <c r="AF908" s="6" t="s">
        <v>8026</v>
      </c>
      <c r="AG908" s="6">
        <v>0</v>
      </c>
      <c r="AI908" s="6" t="s">
        <v>8130</v>
      </c>
      <c r="AJ908" s="6" t="s">
        <v>4834</v>
      </c>
      <c r="AK908" s="6" t="s">
        <v>8483</v>
      </c>
      <c r="AL908" s="6" t="s">
        <v>120</v>
      </c>
      <c r="AQ908" s="6" t="s">
        <v>544</v>
      </c>
      <c r="AX908" s="45"/>
      <c r="AZ908" s="6">
        <v>0</v>
      </c>
      <c r="BA908" s="6">
        <v>0</v>
      </c>
      <c r="BB908" s="45">
        <v>0</v>
      </c>
      <c r="BC908" s="6">
        <v>0</v>
      </c>
      <c r="BD908" s="6">
        <v>0</v>
      </c>
      <c r="BF908" s="6">
        <v>0</v>
      </c>
      <c r="BG908" s="45">
        <v>0</v>
      </c>
      <c r="BH908" s="45">
        <v>0</v>
      </c>
      <c r="BI908" s="6">
        <v>0</v>
      </c>
      <c r="BJ908" s="6">
        <v>0</v>
      </c>
      <c r="BK908" s="6">
        <v>0</v>
      </c>
      <c r="BL908" s="45">
        <v>0</v>
      </c>
      <c r="BM908" s="45">
        <v>0</v>
      </c>
      <c r="BN908" s="6">
        <v>0</v>
      </c>
      <c r="BO908" s="6">
        <v>0</v>
      </c>
      <c r="BP908" s="6">
        <v>0</v>
      </c>
      <c r="BQ908" s="6">
        <v>0</v>
      </c>
      <c r="BR908" s="45">
        <v>0</v>
      </c>
      <c r="BT908" s="45">
        <v>0</v>
      </c>
      <c r="BU908" s="45">
        <v>0</v>
      </c>
      <c r="BX908" s="6">
        <v>4</v>
      </c>
      <c r="BY908" s="6" t="s">
        <v>1105</v>
      </c>
      <c r="BZ908" s="6">
        <f t="shared" si="42"/>
        <v>0</v>
      </c>
      <c r="CA908" s="6">
        <f t="shared" si="43"/>
        <v>4</v>
      </c>
      <c r="CC908" s="63" t="s">
        <v>21</v>
      </c>
      <c r="CD908" s="6" t="s">
        <v>1106</v>
      </c>
      <c r="CK908" s="6" t="s">
        <v>5148</v>
      </c>
      <c r="DA908" s="6" t="s">
        <v>1107</v>
      </c>
      <c r="DC908" s="6" t="s">
        <v>4434</v>
      </c>
      <c r="DD908" s="6" t="s">
        <v>38</v>
      </c>
      <c r="DF908" s="29">
        <f t="shared" si="44"/>
        <v>0</v>
      </c>
      <c r="DG908" s="6">
        <v>1</v>
      </c>
    </row>
    <row r="909" spans="1:111" ht="16" hidden="1" x14ac:dyDescent="0.2">
      <c r="A909" s="6" t="s">
        <v>1100</v>
      </c>
      <c r="B909" s="25"/>
      <c r="C909" s="25"/>
      <c r="F909" s="25"/>
      <c r="G909" s="63" t="s">
        <v>23</v>
      </c>
      <c r="H909" s="6" t="s">
        <v>5930</v>
      </c>
      <c r="L909" s="6" t="s">
        <v>1101</v>
      </c>
      <c r="P909" s="6" t="s">
        <v>2265</v>
      </c>
      <c r="Q909" s="31" t="s">
        <v>987</v>
      </c>
      <c r="X909" s="6">
        <v>210</v>
      </c>
      <c r="Y909" s="6">
        <v>0</v>
      </c>
      <c r="Z909" s="6">
        <v>0</v>
      </c>
      <c r="AA909" s="6">
        <v>0</v>
      </c>
      <c r="AB909" s="6">
        <f>SUM(Table2026_09_25[[#This Row],[Number of in-person visits provided in reporting year.]:[Number of video/virtual visits provided in reporting year.]])</f>
        <v>0</v>
      </c>
      <c r="AC909" s="6" t="s">
        <v>8469</v>
      </c>
      <c r="AD909" s="6">
        <v>0</v>
      </c>
      <c r="AE909" s="6">
        <v>0</v>
      </c>
      <c r="AF909" s="6" t="s">
        <v>4682</v>
      </c>
      <c r="AG909" s="6">
        <v>0</v>
      </c>
      <c r="AI909" s="6" t="s">
        <v>8131</v>
      </c>
      <c r="AJ909" s="6" t="s">
        <v>5934</v>
      </c>
      <c r="AK909" s="6" t="s">
        <v>8483</v>
      </c>
      <c r="AL909" s="6" t="s">
        <v>179</v>
      </c>
      <c r="AQ909" s="6" t="s">
        <v>544</v>
      </c>
      <c r="AX909" s="45"/>
      <c r="AZ909" s="6">
        <v>0</v>
      </c>
      <c r="BA909" s="6">
        <v>0</v>
      </c>
      <c r="BB909" s="45">
        <v>0</v>
      </c>
      <c r="BC909" s="6">
        <v>0</v>
      </c>
      <c r="BD909" s="6">
        <v>0</v>
      </c>
      <c r="BF909" s="6">
        <v>0</v>
      </c>
      <c r="BG909" s="45">
        <v>0</v>
      </c>
      <c r="BH909" s="45">
        <v>0</v>
      </c>
      <c r="BI909" s="6">
        <v>0</v>
      </c>
      <c r="BJ909" s="6">
        <v>0</v>
      </c>
      <c r="BK909" s="6">
        <v>0</v>
      </c>
      <c r="BL909" s="45">
        <v>0</v>
      </c>
      <c r="BM909" s="45">
        <v>0</v>
      </c>
      <c r="BN909" s="6">
        <v>0</v>
      </c>
      <c r="BO909" s="6">
        <v>0</v>
      </c>
      <c r="BP909" s="6">
        <v>0</v>
      </c>
      <c r="BQ909" s="6">
        <v>0</v>
      </c>
      <c r="BR909" s="45">
        <v>0</v>
      </c>
      <c r="BT909" s="45">
        <v>0</v>
      </c>
      <c r="BU909" s="45">
        <v>0</v>
      </c>
      <c r="BX909" s="6">
        <v>1</v>
      </c>
      <c r="BY909" s="6" t="s">
        <v>1102</v>
      </c>
      <c r="BZ909" s="6">
        <f t="shared" si="42"/>
        <v>0</v>
      </c>
      <c r="CA909" s="6">
        <f t="shared" si="43"/>
        <v>1</v>
      </c>
      <c r="CC909" s="63" t="s">
        <v>21</v>
      </c>
      <c r="CD909" s="6" t="s">
        <v>1060</v>
      </c>
      <c r="CK909" s="6" t="s">
        <v>5148</v>
      </c>
      <c r="DA909" s="6" t="s">
        <v>1103</v>
      </c>
      <c r="DC909" s="6" t="s">
        <v>4434</v>
      </c>
      <c r="DD909" s="6" t="s">
        <v>38</v>
      </c>
      <c r="DF909" s="29">
        <f t="shared" si="44"/>
        <v>0</v>
      </c>
      <c r="DG909" s="6">
        <v>1</v>
      </c>
    </row>
    <row r="910" spans="1:111" ht="16" hidden="1" x14ac:dyDescent="0.2">
      <c r="A910" s="6" t="s">
        <v>1095</v>
      </c>
      <c r="B910" s="25"/>
      <c r="C910" s="25"/>
      <c r="F910" s="25"/>
      <c r="G910" s="63" t="s">
        <v>23</v>
      </c>
      <c r="H910" s="6" t="s">
        <v>5957</v>
      </c>
      <c r="L910" s="6" t="s">
        <v>1097</v>
      </c>
      <c r="P910" s="6" t="s">
        <v>2265</v>
      </c>
      <c r="Q910" s="31" t="s">
        <v>987</v>
      </c>
      <c r="X910" s="6">
        <v>608</v>
      </c>
      <c r="Y910" s="6">
        <v>710</v>
      </c>
      <c r="Z910" s="6">
        <v>0</v>
      </c>
      <c r="AA910" s="6">
        <v>0</v>
      </c>
      <c r="AB910" s="6">
        <f>SUM(Table2026_09_25[[#This Row],[Number of in-person visits provided in reporting year.]:[Number of video/virtual visits provided in reporting year.]])</f>
        <v>710</v>
      </c>
      <c r="AC910" s="6" t="s">
        <v>8469</v>
      </c>
      <c r="AD910" s="6">
        <v>0</v>
      </c>
      <c r="AE910" s="6">
        <v>0</v>
      </c>
      <c r="AF910" s="6" t="s">
        <v>4682</v>
      </c>
      <c r="AG910" s="6">
        <v>0</v>
      </c>
      <c r="AI910" s="6" t="s">
        <v>8132</v>
      </c>
      <c r="AJ910" s="6" t="s">
        <v>4851</v>
      </c>
      <c r="AK910" s="6" t="s">
        <v>8483</v>
      </c>
      <c r="AL910" s="64" t="s">
        <v>5959</v>
      </c>
      <c r="AQ910" s="6" t="s">
        <v>544</v>
      </c>
      <c r="AX910" s="45"/>
      <c r="AZ910" s="6">
        <v>0</v>
      </c>
      <c r="BA910" s="6">
        <v>0</v>
      </c>
      <c r="BB910" s="45">
        <v>0</v>
      </c>
      <c r="BC910" s="6">
        <v>0</v>
      </c>
      <c r="BD910" s="6">
        <v>0</v>
      </c>
      <c r="BF910" s="6">
        <v>0</v>
      </c>
      <c r="BG910" s="45">
        <v>0</v>
      </c>
      <c r="BH910" s="45">
        <v>0</v>
      </c>
      <c r="BI910" s="6">
        <v>0</v>
      </c>
      <c r="BJ910" s="6">
        <v>0</v>
      </c>
      <c r="BK910" s="6">
        <v>0</v>
      </c>
      <c r="BL910" s="45">
        <v>0</v>
      </c>
      <c r="BM910" s="45">
        <v>0</v>
      </c>
      <c r="BN910" s="6">
        <v>0</v>
      </c>
      <c r="BO910" s="6">
        <v>0</v>
      </c>
      <c r="BP910" s="6">
        <v>0</v>
      </c>
      <c r="BQ910" s="6">
        <v>0</v>
      </c>
      <c r="BR910" s="45">
        <v>0</v>
      </c>
      <c r="BT910" s="45">
        <v>0</v>
      </c>
      <c r="BU910" s="45">
        <v>0</v>
      </c>
      <c r="BX910" s="6">
        <v>1</v>
      </c>
      <c r="BY910" s="6" t="s">
        <v>1098</v>
      </c>
      <c r="BZ910" s="6">
        <f t="shared" si="42"/>
        <v>0</v>
      </c>
      <c r="CA910" s="6">
        <f t="shared" si="43"/>
        <v>1</v>
      </c>
      <c r="CC910" s="63" t="s">
        <v>21</v>
      </c>
      <c r="CD910" s="6" t="s">
        <v>1060</v>
      </c>
      <c r="CK910" s="6" t="s">
        <v>5148</v>
      </c>
      <c r="DA910" s="6" t="s">
        <v>1099</v>
      </c>
      <c r="DC910" s="6" t="s">
        <v>4434</v>
      </c>
      <c r="DD910" s="6" t="s">
        <v>38</v>
      </c>
      <c r="DF910" s="29">
        <f t="shared" si="44"/>
        <v>0</v>
      </c>
      <c r="DG910" s="6">
        <v>1</v>
      </c>
    </row>
    <row r="911" spans="1:111" ht="16" hidden="1" x14ac:dyDescent="0.2">
      <c r="A911" s="6" t="s">
        <v>1132</v>
      </c>
      <c r="B911" s="25"/>
      <c r="C911" s="25"/>
      <c r="F911" s="25"/>
      <c r="G911" s="63" t="s">
        <v>23</v>
      </c>
      <c r="H911" s="6" t="s">
        <v>1133</v>
      </c>
      <c r="L911" s="6" t="s">
        <v>1080</v>
      </c>
      <c r="P911" s="6" t="s">
        <v>5257</v>
      </c>
      <c r="Q911" s="45" t="s">
        <v>446</v>
      </c>
      <c r="X911" s="6">
        <v>135</v>
      </c>
      <c r="Y911" s="6">
        <v>152</v>
      </c>
      <c r="Z911" s="6">
        <v>2</v>
      </c>
      <c r="AA911" s="6">
        <v>0</v>
      </c>
      <c r="AB911" s="6">
        <f>SUM(Table2026_09_25[[#This Row],[Number of in-person visits provided in reporting year.]:[Number of video/virtual visits provided in reporting year.]])</f>
        <v>154</v>
      </c>
      <c r="AC911" s="6" t="s">
        <v>8469</v>
      </c>
      <c r="AD911" s="6">
        <v>0</v>
      </c>
      <c r="AE911" s="6">
        <v>0</v>
      </c>
      <c r="AF911" s="6" t="s">
        <v>4682</v>
      </c>
      <c r="AG911" s="6">
        <v>150</v>
      </c>
      <c r="AI911" s="6" t="s">
        <v>3577</v>
      </c>
      <c r="AJ911" s="6" t="s">
        <v>5005</v>
      </c>
      <c r="AK911" s="6" t="s">
        <v>8483</v>
      </c>
      <c r="AL911" s="6" t="s">
        <v>1134</v>
      </c>
      <c r="AQ911" s="6" t="s">
        <v>544</v>
      </c>
      <c r="AX911" s="45"/>
      <c r="AZ911" s="6">
        <v>0</v>
      </c>
      <c r="BA911" s="6">
        <v>0.2</v>
      </c>
      <c r="BB911" s="45">
        <v>0</v>
      </c>
      <c r="BC911" s="6">
        <v>0</v>
      </c>
      <c r="BD911" s="6">
        <v>0</v>
      </c>
      <c r="BF911" s="6">
        <v>0</v>
      </c>
      <c r="BG911" s="45">
        <v>0</v>
      </c>
      <c r="BH911" s="45">
        <v>0</v>
      </c>
      <c r="BI911" s="6">
        <v>0</v>
      </c>
      <c r="BJ911" s="6">
        <v>0</v>
      </c>
      <c r="BK911" s="6">
        <v>0</v>
      </c>
      <c r="BL911" s="45">
        <v>0</v>
      </c>
      <c r="BM911" s="45">
        <v>0</v>
      </c>
      <c r="BN911" s="6">
        <v>0</v>
      </c>
      <c r="BO911" s="6">
        <v>0</v>
      </c>
      <c r="BP911" s="6">
        <v>0.6</v>
      </c>
      <c r="BQ911" s="6">
        <v>0</v>
      </c>
      <c r="BR911" s="45">
        <v>0</v>
      </c>
      <c r="BT911" s="45">
        <v>0</v>
      </c>
      <c r="BU911" s="45">
        <v>0</v>
      </c>
      <c r="BX911" s="6">
        <v>0</v>
      </c>
      <c r="BY911" s="6" t="s">
        <v>1135</v>
      </c>
      <c r="BZ911" s="6">
        <f t="shared" si="42"/>
        <v>0.8</v>
      </c>
      <c r="CA911" s="6">
        <f t="shared" si="43"/>
        <v>0.6</v>
      </c>
      <c r="CC911" s="63" t="s">
        <v>4687</v>
      </c>
      <c r="CD911" s="6" t="s">
        <v>1136</v>
      </c>
      <c r="CK911" s="6" t="s">
        <v>5148</v>
      </c>
      <c r="DA911" s="6" t="s">
        <v>1137</v>
      </c>
      <c r="DC911" s="6" t="s">
        <v>4434</v>
      </c>
      <c r="DD911" s="6" t="s">
        <v>1138</v>
      </c>
      <c r="DF911" s="29">
        <f t="shared" si="44"/>
        <v>0</v>
      </c>
      <c r="DG911" s="6">
        <v>1</v>
      </c>
    </row>
    <row r="912" spans="1:111" ht="16" hidden="1" x14ac:dyDescent="0.2">
      <c r="A912" s="6" t="s">
        <v>1119</v>
      </c>
      <c r="B912" s="25"/>
      <c r="C912" s="25"/>
      <c r="F912" s="25"/>
      <c r="G912" s="63" t="s">
        <v>23</v>
      </c>
      <c r="H912" s="55" t="s">
        <v>7937</v>
      </c>
      <c r="L912" s="6" t="s">
        <v>1113</v>
      </c>
      <c r="P912" s="6" t="s">
        <v>5257</v>
      </c>
      <c r="Q912" s="45" t="s">
        <v>446</v>
      </c>
      <c r="X912" s="6">
        <v>0</v>
      </c>
      <c r="Y912" s="6">
        <v>0</v>
      </c>
      <c r="Z912" s="6">
        <v>0</v>
      </c>
      <c r="AA912" s="6">
        <v>0</v>
      </c>
      <c r="AB912" s="6">
        <f>SUM(Table2026_09_25[[#This Row],[Number of in-person visits provided in reporting year.]:[Number of video/virtual visits provided in reporting year.]])</f>
        <v>0</v>
      </c>
      <c r="AC912" s="6" t="s">
        <v>8469</v>
      </c>
      <c r="AD912" s="6">
        <v>0</v>
      </c>
      <c r="AE912" s="6">
        <v>0</v>
      </c>
      <c r="AG912" s="6">
        <v>270</v>
      </c>
      <c r="AI912" s="6" t="s">
        <v>7939</v>
      </c>
      <c r="AJ912" s="6" t="s">
        <v>4716</v>
      </c>
      <c r="AK912" s="6" t="s">
        <v>8483</v>
      </c>
      <c r="AL912" s="6" t="s">
        <v>1120</v>
      </c>
      <c r="AQ912" s="6" t="s">
        <v>43</v>
      </c>
      <c r="AX912" s="45"/>
      <c r="AZ912" s="6">
        <v>0</v>
      </c>
      <c r="BA912" s="6">
        <v>0</v>
      </c>
      <c r="BB912" s="45">
        <v>0</v>
      </c>
      <c r="BC912" s="6">
        <v>0</v>
      </c>
      <c r="BD912" s="6">
        <v>0</v>
      </c>
      <c r="BF912" s="6">
        <v>0</v>
      </c>
      <c r="BG912" s="45">
        <v>0.5</v>
      </c>
      <c r="BH912" s="45">
        <v>0</v>
      </c>
      <c r="BI912" s="6">
        <v>0</v>
      </c>
      <c r="BJ912" s="6">
        <v>0</v>
      </c>
      <c r="BK912" s="6">
        <v>0.2</v>
      </c>
      <c r="BL912" s="45">
        <v>0</v>
      </c>
      <c r="BM912" s="45">
        <v>0</v>
      </c>
      <c r="BN912" s="6">
        <v>0.2</v>
      </c>
      <c r="BO912" s="6">
        <v>0</v>
      </c>
      <c r="BP912" s="6">
        <v>0</v>
      </c>
      <c r="BQ912" s="6">
        <v>0.5</v>
      </c>
      <c r="BR912" s="45">
        <v>0.5</v>
      </c>
      <c r="BT912" s="45">
        <v>0</v>
      </c>
      <c r="BU912" s="45">
        <v>0</v>
      </c>
      <c r="BX912" s="6">
        <v>0</v>
      </c>
      <c r="BY912" s="6" t="s">
        <v>21</v>
      </c>
      <c r="BZ912" s="6">
        <f t="shared" si="42"/>
        <v>1.9</v>
      </c>
      <c r="CA912" s="6">
        <f t="shared" si="43"/>
        <v>1.7</v>
      </c>
      <c r="CC912" s="63" t="s">
        <v>4753</v>
      </c>
      <c r="CD912" s="6" t="s">
        <v>1121</v>
      </c>
      <c r="CK912" s="6" t="s">
        <v>5148</v>
      </c>
      <c r="DA912" s="6" t="s">
        <v>1117</v>
      </c>
      <c r="DC912" s="6" t="s">
        <v>4434</v>
      </c>
      <c r="DD912" s="6" t="s">
        <v>1118</v>
      </c>
      <c r="DF912" s="29">
        <f t="shared" si="44"/>
        <v>0</v>
      </c>
      <c r="DG912" s="6">
        <v>1</v>
      </c>
    </row>
    <row r="913" spans="1:111" ht="16" hidden="1" x14ac:dyDescent="0.2">
      <c r="A913" s="6" t="s">
        <v>1157</v>
      </c>
      <c r="B913" s="25"/>
      <c r="C913" s="25"/>
      <c r="F913" s="25"/>
      <c r="G913" s="63" t="s">
        <v>23</v>
      </c>
      <c r="H913" s="55" t="s">
        <v>7901</v>
      </c>
      <c r="L913" s="6" t="s">
        <v>1158</v>
      </c>
      <c r="P913" s="6" t="s">
        <v>5257</v>
      </c>
      <c r="Q913" s="45" t="s">
        <v>446</v>
      </c>
      <c r="X913" s="6">
        <v>102</v>
      </c>
      <c r="Y913" s="6">
        <v>326</v>
      </c>
      <c r="Z913" s="6">
        <v>93</v>
      </c>
      <c r="AA913" s="6">
        <v>0</v>
      </c>
      <c r="AB913" s="6">
        <f>SUM(Table2026_09_25[[#This Row],[Number of in-person visits provided in reporting year.]:[Number of video/virtual visits provided in reporting year.]])</f>
        <v>419</v>
      </c>
      <c r="AC913" s="6" t="s">
        <v>8469</v>
      </c>
      <c r="AD913" s="6">
        <v>0</v>
      </c>
      <c r="AE913" s="6">
        <v>0</v>
      </c>
      <c r="AF913" s="6" t="s">
        <v>4682</v>
      </c>
      <c r="AG913" s="6">
        <v>123.5</v>
      </c>
      <c r="AI913" s="6" t="s">
        <v>8081</v>
      </c>
      <c r="AJ913" s="6" t="s">
        <v>7904</v>
      </c>
      <c r="AK913" s="6" t="s">
        <v>8483</v>
      </c>
      <c r="AL913" s="6" t="s">
        <v>632</v>
      </c>
      <c r="AQ913" s="6" t="s">
        <v>63</v>
      </c>
      <c r="AX913" s="45"/>
      <c r="AZ913" s="6">
        <v>0.5</v>
      </c>
      <c r="BA913" s="6">
        <v>0</v>
      </c>
      <c r="BB913" s="45">
        <v>0</v>
      </c>
      <c r="BC913" s="6">
        <v>0</v>
      </c>
      <c r="BD913" s="6">
        <v>0</v>
      </c>
      <c r="BF913" s="6">
        <v>0</v>
      </c>
      <c r="BG913" s="45">
        <v>0.1</v>
      </c>
      <c r="BH913" s="45">
        <v>0</v>
      </c>
      <c r="BI913" s="6">
        <v>0</v>
      </c>
      <c r="BJ913" s="6">
        <v>0</v>
      </c>
      <c r="BK913" s="6">
        <v>0.1</v>
      </c>
      <c r="BL913" s="45">
        <v>0</v>
      </c>
      <c r="BM913" s="45">
        <v>0</v>
      </c>
      <c r="BN913" s="6">
        <v>0.1</v>
      </c>
      <c r="BO913" s="6">
        <v>0</v>
      </c>
      <c r="BP913" s="6">
        <v>0</v>
      </c>
      <c r="BQ913" s="6">
        <v>0.4</v>
      </c>
      <c r="BR913" s="45">
        <v>0</v>
      </c>
      <c r="BT913" s="45">
        <v>0</v>
      </c>
      <c r="BU913" s="45">
        <v>0</v>
      </c>
      <c r="BX913" s="6">
        <v>0</v>
      </c>
      <c r="BY913" s="6" t="s">
        <v>21</v>
      </c>
      <c r="BZ913" s="6">
        <f t="shared" si="42"/>
        <v>1.2</v>
      </c>
      <c r="CA913" s="6">
        <f t="shared" si="43"/>
        <v>0.60000000000000009</v>
      </c>
      <c r="CC913" s="63" t="s">
        <v>4753</v>
      </c>
      <c r="CD913" s="6" t="s">
        <v>21</v>
      </c>
      <c r="CK913" s="6" t="s">
        <v>5148</v>
      </c>
      <c r="DA913" s="6" t="s">
        <v>1159</v>
      </c>
      <c r="DC913" s="6" t="s">
        <v>4434</v>
      </c>
      <c r="DD913" s="6" t="s">
        <v>1160</v>
      </c>
      <c r="DF913" s="29">
        <f t="shared" si="44"/>
        <v>0</v>
      </c>
      <c r="DG913" s="6">
        <v>1</v>
      </c>
    </row>
    <row r="914" spans="1:111" ht="16" hidden="1" x14ac:dyDescent="0.2">
      <c r="A914" s="6" t="s">
        <v>1178</v>
      </c>
      <c r="B914" s="25"/>
      <c r="C914" s="25"/>
      <c r="F914" s="25"/>
      <c r="G914" s="63" t="s">
        <v>23</v>
      </c>
      <c r="H914" s="6" t="s">
        <v>7228</v>
      </c>
      <c r="L914" s="6" t="s">
        <v>1080</v>
      </c>
      <c r="P914" s="6" t="s">
        <v>5257</v>
      </c>
      <c r="Q914" s="45" t="s">
        <v>446</v>
      </c>
      <c r="X914" s="6">
        <v>1126</v>
      </c>
      <c r="Y914" s="6">
        <v>1517</v>
      </c>
      <c r="Z914" s="6">
        <v>32</v>
      </c>
      <c r="AA914" s="6">
        <v>9</v>
      </c>
      <c r="AB914" s="6">
        <f>SUM(Table2026_09_25[[#This Row],[Number of in-person visits provided in reporting year.]:[Number of video/virtual visits provided in reporting year.]])</f>
        <v>1558</v>
      </c>
      <c r="AC914" s="6" t="s">
        <v>8469</v>
      </c>
      <c r="AD914" s="6">
        <v>0</v>
      </c>
      <c r="AE914" s="6">
        <v>0</v>
      </c>
      <c r="AF914" s="6" t="s">
        <v>4682</v>
      </c>
      <c r="AG914" s="6">
        <v>0</v>
      </c>
      <c r="AI914" s="6" t="s">
        <v>8123</v>
      </c>
      <c r="AJ914" s="6" t="s">
        <v>43</v>
      </c>
      <c r="AK914" s="6" t="s">
        <v>8483</v>
      </c>
      <c r="AL914" s="6" t="s">
        <v>83</v>
      </c>
      <c r="AQ914" s="6" t="s">
        <v>43</v>
      </c>
      <c r="AX914" s="45"/>
      <c r="AZ914" s="6">
        <v>0</v>
      </c>
      <c r="BA914" s="6">
        <v>0</v>
      </c>
      <c r="BB914" s="45">
        <v>0</v>
      </c>
      <c r="BC914" s="6">
        <v>0</v>
      </c>
      <c r="BD914" s="6">
        <v>0</v>
      </c>
      <c r="BF914" s="6">
        <v>0</v>
      </c>
      <c r="BG914" s="45">
        <v>0.5</v>
      </c>
      <c r="BH914" s="45">
        <v>0</v>
      </c>
      <c r="BI914" s="6">
        <v>0</v>
      </c>
      <c r="BJ914" s="6">
        <v>0</v>
      </c>
      <c r="BK914" s="6">
        <v>0</v>
      </c>
      <c r="BL914" s="45">
        <v>0</v>
      </c>
      <c r="BM914" s="45">
        <v>0</v>
      </c>
      <c r="BN914" s="6">
        <v>0</v>
      </c>
      <c r="BO914" s="6">
        <v>0</v>
      </c>
      <c r="BP914" s="6">
        <v>0.6</v>
      </c>
      <c r="BQ914" s="6">
        <v>0</v>
      </c>
      <c r="BR914" s="45">
        <v>1.4</v>
      </c>
      <c r="BT914" s="45">
        <v>0</v>
      </c>
      <c r="BU914" s="45">
        <v>0</v>
      </c>
      <c r="BX914" s="6">
        <v>0</v>
      </c>
      <c r="BY914" s="6" t="s">
        <v>21</v>
      </c>
      <c r="BZ914" s="6">
        <f t="shared" si="42"/>
        <v>2.5</v>
      </c>
      <c r="CA914" s="6">
        <f t="shared" si="43"/>
        <v>2.5</v>
      </c>
      <c r="CC914" s="63" t="s">
        <v>5042</v>
      </c>
      <c r="CD914" s="6" t="s">
        <v>21</v>
      </c>
      <c r="CK914" s="6" t="s">
        <v>5148</v>
      </c>
      <c r="DA914" s="6" t="s">
        <v>1179</v>
      </c>
      <c r="DC914" s="6" t="s">
        <v>4434</v>
      </c>
      <c r="DD914" s="6" t="s">
        <v>86</v>
      </c>
      <c r="DF914" s="29">
        <f t="shared" si="44"/>
        <v>0</v>
      </c>
      <c r="DG914" s="6">
        <v>1</v>
      </c>
    </row>
    <row r="915" spans="1:111" ht="16" hidden="1" x14ac:dyDescent="0.2">
      <c r="A915" s="6" t="s">
        <v>1139</v>
      </c>
      <c r="B915" s="25"/>
      <c r="C915" s="25"/>
      <c r="F915" s="25"/>
      <c r="G915" s="63" t="s">
        <v>23</v>
      </c>
      <c r="H915" s="6" t="s">
        <v>1140</v>
      </c>
      <c r="L915" s="6" t="s">
        <v>1080</v>
      </c>
      <c r="P915" s="6" t="s">
        <v>5257</v>
      </c>
      <c r="Q915" s="45" t="s">
        <v>446</v>
      </c>
      <c r="X915" s="6">
        <v>0</v>
      </c>
      <c r="Y915" s="6">
        <v>119</v>
      </c>
      <c r="Z915" s="6">
        <v>0</v>
      </c>
      <c r="AA915" s="6">
        <v>0</v>
      </c>
      <c r="AB915" s="6">
        <f>SUM(Table2026_09_25[[#This Row],[Number of in-person visits provided in reporting year.]:[Number of video/virtual visits provided in reporting year.]])</f>
        <v>119</v>
      </c>
      <c r="AC915" s="6" t="s">
        <v>8469</v>
      </c>
      <c r="AD915" s="6">
        <v>0</v>
      </c>
      <c r="AE915" s="6">
        <v>0</v>
      </c>
      <c r="AF915" s="6" t="s">
        <v>4682</v>
      </c>
      <c r="AG915" s="6">
        <v>84</v>
      </c>
      <c r="AI915" s="6" t="s">
        <v>8133</v>
      </c>
      <c r="AJ915" s="6" t="s">
        <v>4859</v>
      </c>
      <c r="AK915" s="6" t="s">
        <v>8483</v>
      </c>
      <c r="AL915" s="6" t="s">
        <v>1141</v>
      </c>
      <c r="AQ915" s="6" t="s">
        <v>544</v>
      </c>
      <c r="AX915" s="45"/>
      <c r="AZ915" s="6">
        <v>0.1</v>
      </c>
      <c r="BA915" s="6">
        <v>0</v>
      </c>
      <c r="BB915" s="45">
        <v>0</v>
      </c>
      <c r="BC915" s="6">
        <v>0</v>
      </c>
      <c r="BD915" s="6">
        <v>0</v>
      </c>
      <c r="BF915" s="6">
        <v>0</v>
      </c>
      <c r="BG915" s="45">
        <v>0</v>
      </c>
      <c r="BH915" s="45">
        <v>0</v>
      </c>
      <c r="BI915" s="6">
        <v>0</v>
      </c>
      <c r="BJ915" s="6">
        <v>0</v>
      </c>
      <c r="BK915" s="6">
        <v>0.2</v>
      </c>
      <c r="BL915" s="45">
        <v>0</v>
      </c>
      <c r="BM915" s="45">
        <v>0</v>
      </c>
      <c r="BN915" s="6">
        <v>0.1</v>
      </c>
      <c r="BO915" s="6">
        <v>0</v>
      </c>
      <c r="BP915" s="6">
        <v>0.2</v>
      </c>
      <c r="BQ915" s="6">
        <v>0</v>
      </c>
      <c r="BR915" s="45">
        <v>0.1</v>
      </c>
      <c r="BT915" s="45">
        <v>0</v>
      </c>
      <c r="BU915" s="45">
        <v>0</v>
      </c>
      <c r="BX915" s="6">
        <v>0</v>
      </c>
      <c r="BY915" s="6" t="s">
        <v>21</v>
      </c>
      <c r="BZ915" s="6">
        <f t="shared" si="42"/>
        <v>0.70000000000000007</v>
      </c>
      <c r="CA915" s="6">
        <f t="shared" si="43"/>
        <v>0.5</v>
      </c>
      <c r="CC915" s="63" t="s">
        <v>4753</v>
      </c>
      <c r="CD915" s="6" t="s">
        <v>21</v>
      </c>
      <c r="CK915" s="6" t="s">
        <v>5148</v>
      </c>
      <c r="DA915" s="6" t="s">
        <v>1142</v>
      </c>
      <c r="DC915" s="6" t="s">
        <v>4434</v>
      </c>
      <c r="DD915" s="6" t="s">
        <v>38</v>
      </c>
      <c r="DF915" s="29">
        <f t="shared" si="44"/>
        <v>0</v>
      </c>
      <c r="DG915" s="6">
        <v>1</v>
      </c>
    </row>
    <row r="916" spans="1:111" ht="16" hidden="1" x14ac:dyDescent="0.2">
      <c r="A916" s="6" t="s">
        <v>1182</v>
      </c>
      <c r="B916" s="25"/>
      <c r="C916" s="25"/>
      <c r="F916" s="25"/>
      <c r="G916" s="63" t="s">
        <v>23</v>
      </c>
      <c r="H916" s="6" t="s">
        <v>1180</v>
      </c>
      <c r="L916" s="6" t="s">
        <v>1183</v>
      </c>
      <c r="P916" s="6" t="s">
        <v>5257</v>
      </c>
      <c r="Q916" s="45" t="s">
        <v>446</v>
      </c>
      <c r="X916" s="6">
        <v>120</v>
      </c>
      <c r="Y916" s="6">
        <v>131</v>
      </c>
      <c r="Z916" s="6">
        <v>0</v>
      </c>
      <c r="AA916" s="6">
        <v>0</v>
      </c>
      <c r="AB916" s="6">
        <f>SUM(Table2026_09_25[[#This Row],[Number of in-person visits provided in reporting year.]:[Number of video/virtual visits provided in reporting year.]])</f>
        <v>131</v>
      </c>
      <c r="AC916" s="6" t="s">
        <v>8469</v>
      </c>
      <c r="AD916" s="6">
        <v>0</v>
      </c>
      <c r="AE916" s="6">
        <v>0</v>
      </c>
      <c r="AG916" s="6">
        <v>72</v>
      </c>
      <c r="AI916" s="6" t="s">
        <v>8134</v>
      </c>
      <c r="AJ916" s="6" t="s">
        <v>8135</v>
      </c>
      <c r="AK916" s="6" t="s">
        <v>8483</v>
      </c>
      <c r="AL916" s="6" t="s">
        <v>1181</v>
      </c>
      <c r="AQ916" s="6" t="s">
        <v>63</v>
      </c>
      <c r="AX916" s="45"/>
      <c r="AZ916" s="6">
        <v>0</v>
      </c>
      <c r="BA916" s="6">
        <v>0</v>
      </c>
      <c r="BB916" s="45">
        <v>0</v>
      </c>
      <c r="BC916" s="6">
        <v>0</v>
      </c>
      <c r="BD916" s="6">
        <v>0</v>
      </c>
      <c r="BF916" s="6">
        <v>0</v>
      </c>
      <c r="BG916" s="45">
        <v>0</v>
      </c>
      <c r="BH916" s="45">
        <v>0</v>
      </c>
      <c r="BI916" s="6">
        <v>0</v>
      </c>
      <c r="BJ916" s="6">
        <v>0</v>
      </c>
      <c r="BK916" s="6">
        <v>0</v>
      </c>
      <c r="BL916" s="45">
        <v>0</v>
      </c>
      <c r="BM916" s="45">
        <v>0</v>
      </c>
      <c r="BN916" s="6">
        <v>0.18</v>
      </c>
      <c r="BO916" s="6">
        <v>0</v>
      </c>
      <c r="BP916" s="6">
        <v>0.3</v>
      </c>
      <c r="BQ916" s="6">
        <v>0.2</v>
      </c>
      <c r="BR916" s="45">
        <v>0.3</v>
      </c>
      <c r="BT916" s="45">
        <v>0</v>
      </c>
      <c r="BU916" s="45">
        <v>0</v>
      </c>
      <c r="BX916" s="6">
        <v>0</v>
      </c>
      <c r="BY916" s="6" t="s">
        <v>21</v>
      </c>
      <c r="BZ916" s="6">
        <f t="shared" si="42"/>
        <v>0.98</v>
      </c>
      <c r="CA916" s="6">
        <f t="shared" si="43"/>
        <v>0.8</v>
      </c>
      <c r="CC916" s="63" t="s">
        <v>21</v>
      </c>
      <c r="CD916" s="6" t="s">
        <v>1184</v>
      </c>
      <c r="CK916" s="6" t="s">
        <v>5148</v>
      </c>
      <c r="DA916" s="6" t="s">
        <v>1185</v>
      </c>
      <c r="DC916" s="6" t="s">
        <v>4434</v>
      </c>
      <c r="DD916" s="6" t="s">
        <v>311</v>
      </c>
      <c r="DF916" s="29">
        <f t="shared" si="44"/>
        <v>0</v>
      </c>
      <c r="DG916" s="6">
        <v>1</v>
      </c>
    </row>
    <row r="917" spans="1:111" ht="16" hidden="1" x14ac:dyDescent="0.2">
      <c r="A917" s="6" t="s">
        <v>1186</v>
      </c>
      <c r="B917" s="25"/>
      <c r="C917" s="25"/>
      <c r="F917" s="25"/>
      <c r="G917" s="63" t="s">
        <v>23</v>
      </c>
      <c r="H917" s="6" t="s">
        <v>542</v>
      </c>
      <c r="L917" s="6" t="s">
        <v>1080</v>
      </c>
      <c r="P917" s="6" t="s">
        <v>5257</v>
      </c>
      <c r="Q917" s="45" t="s">
        <v>446</v>
      </c>
      <c r="X917" s="6">
        <v>45</v>
      </c>
      <c r="Y917" s="6">
        <v>50</v>
      </c>
      <c r="Z917" s="6">
        <v>0</v>
      </c>
      <c r="AA917" s="6">
        <v>0</v>
      </c>
      <c r="AB917" s="6">
        <f>SUM(Table2026_09_25[[#This Row],[Number of in-person visits provided in reporting year.]:[Number of video/virtual visits provided in reporting year.]])</f>
        <v>50</v>
      </c>
      <c r="AC917" s="6" t="s">
        <v>8469</v>
      </c>
      <c r="AD917" s="6">
        <v>0</v>
      </c>
      <c r="AE917" s="6">
        <v>0</v>
      </c>
      <c r="AG917" s="6">
        <v>0</v>
      </c>
      <c r="AI917" s="6" t="s">
        <v>8057</v>
      </c>
      <c r="AJ917" s="6" t="s">
        <v>5934</v>
      </c>
      <c r="AK917" s="6" t="s">
        <v>8483</v>
      </c>
      <c r="AL917" s="6" t="s">
        <v>543</v>
      </c>
      <c r="AQ917" s="6" t="s">
        <v>544</v>
      </c>
      <c r="AX917" s="45"/>
      <c r="AZ917" s="6">
        <v>0</v>
      </c>
      <c r="BA917" s="6">
        <v>0</v>
      </c>
      <c r="BB917" s="45">
        <v>0</v>
      </c>
      <c r="BC917" s="6">
        <v>0</v>
      </c>
      <c r="BD917" s="6">
        <v>0</v>
      </c>
      <c r="BF917" s="6">
        <v>0.1</v>
      </c>
      <c r="BG917" s="45">
        <v>0</v>
      </c>
      <c r="BH917" s="45">
        <v>0.1</v>
      </c>
      <c r="BI917" s="6">
        <v>0</v>
      </c>
      <c r="BJ917" s="6">
        <v>0</v>
      </c>
      <c r="BK917" s="6">
        <v>0.1</v>
      </c>
      <c r="BL917" s="45">
        <v>0</v>
      </c>
      <c r="BM917" s="45">
        <v>0</v>
      </c>
      <c r="BN917" s="6">
        <v>0.05</v>
      </c>
      <c r="BO917" s="6">
        <v>0</v>
      </c>
      <c r="BP917" s="6">
        <v>0.2</v>
      </c>
      <c r="BQ917" s="6">
        <v>0</v>
      </c>
      <c r="BR917" s="45">
        <v>0</v>
      </c>
      <c r="BT917" s="45">
        <v>0</v>
      </c>
      <c r="BU917" s="45">
        <v>0</v>
      </c>
      <c r="BX917" s="6">
        <v>0</v>
      </c>
      <c r="BY917" s="6" t="s">
        <v>21</v>
      </c>
      <c r="BZ917" s="6">
        <f t="shared" si="42"/>
        <v>0.55000000000000004</v>
      </c>
      <c r="CA917" s="6">
        <f t="shared" si="43"/>
        <v>0.5</v>
      </c>
      <c r="CC917" s="63" t="s">
        <v>4753</v>
      </c>
      <c r="CD917" s="6" t="s">
        <v>1187</v>
      </c>
      <c r="CK917" s="6" t="s">
        <v>5148</v>
      </c>
      <c r="DA917" s="6" t="s">
        <v>21</v>
      </c>
      <c r="DC917" s="6" t="s">
        <v>4434</v>
      </c>
      <c r="DD917" s="6" t="s">
        <v>546</v>
      </c>
      <c r="DF917" s="29">
        <f t="shared" si="44"/>
        <v>0</v>
      </c>
      <c r="DG917" s="6">
        <v>1</v>
      </c>
    </row>
    <row r="918" spans="1:111" ht="16" hidden="1" x14ac:dyDescent="0.2">
      <c r="A918" s="6" t="s">
        <v>1171</v>
      </c>
      <c r="B918" s="25"/>
      <c r="C918" s="25"/>
      <c r="F918" s="25"/>
      <c r="G918" s="63" t="s">
        <v>23</v>
      </c>
      <c r="H918" s="6" t="s">
        <v>1172</v>
      </c>
      <c r="L918" s="6" t="s">
        <v>1113</v>
      </c>
      <c r="P918" s="6" t="s">
        <v>5257</v>
      </c>
      <c r="Q918" s="45" t="s">
        <v>446</v>
      </c>
      <c r="X918" s="6">
        <v>66</v>
      </c>
      <c r="Y918" s="6">
        <v>66</v>
      </c>
      <c r="Z918" s="6">
        <v>0</v>
      </c>
      <c r="AA918" s="6">
        <v>0</v>
      </c>
      <c r="AB918" s="6">
        <f>SUM(Table2026_09_25[[#This Row],[Number of in-person visits provided in reporting year.]:[Number of video/virtual visits provided in reporting year.]])</f>
        <v>66</v>
      </c>
      <c r="AC918" s="6" t="s">
        <v>8469</v>
      </c>
      <c r="AD918" s="6">
        <v>0</v>
      </c>
      <c r="AE918" s="6">
        <v>0</v>
      </c>
      <c r="AF918" s="6" t="s">
        <v>4682</v>
      </c>
      <c r="AG918" s="6">
        <v>66.25</v>
      </c>
      <c r="AI918" s="6" t="s">
        <v>8136</v>
      </c>
      <c r="AJ918" s="6" t="s">
        <v>4859</v>
      </c>
      <c r="AK918" s="6" t="s">
        <v>8483</v>
      </c>
      <c r="AL918" s="6" t="s">
        <v>1174</v>
      </c>
      <c r="AQ918" s="6" t="s">
        <v>544</v>
      </c>
      <c r="AX918" s="45"/>
      <c r="AZ918" s="6">
        <v>0</v>
      </c>
      <c r="BA918" s="6">
        <v>0</v>
      </c>
      <c r="BB918" s="45">
        <v>0</v>
      </c>
      <c r="BC918" s="6">
        <v>0</v>
      </c>
      <c r="BD918" s="6">
        <v>0</v>
      </c>
      <c r="BF918" s="6">
        <v>0</v>
      </c>
      <c r="BG918" s="45">
        <v>0.2</v>
      </c>
      <c r="BH918" s="45">
        <v>0</v>
      </c>
      <c r="BI918" s="6">
        <v>0</v>
      </c>
      <c r="BJ918" s="6">
        <v>0</v>
      </c>
      <c r="BK918" s="6">
        <v>0.1</v>
      </c>
      <c r="BL918" s="45">
        <v>0</v>
      </c>
      <c r="BM918" s="45">
        <v>0</v>
      </c>
      <c r="BN918" s="6">
        <v>0.09</v>
      </c>
      <c r="BO918" s="6">
        <v>0</v>
      </c>
      <c r="BP918" s="6">
        <v>0.2</v>
      </c>
      <c r="BQ918" s="6">
        <v>0</v>
      </c>
      <c r="BR918" s="45">
        <v>0.1</v>
      </c>
      <c r="BT918" s="45">
        <v>0</v>
      </c>
      <c r="BU918" s="45">
        <v>0</v>
      </c>
      <c r="BX918" s="6">
        <v>3</v>
      </c>
      <c r="BY918" s="6" t="s">
        <v>1175</v>
      </c>
      <c r="BZ918" s="6">
        <f t="shared" si="42"/>
        <v>0.69000000000000006</v>
      </c>
      <c r="CA918" s="6">
        <f t="shared" si="43"/>
        <v>3.6</v>
      </c>
      <c r="CC918" s="63" t="s">
        <v>21</v>
      </c>
      <c r="CD918" s="6" t="s">
        <v>1176</v>
      </c>
      <c r="CK918" s="6" t="s">
        <v>5148</v>
      </c>
      <c r="DA918" s="6" t="s">
        <v>1177</v>
      </c>
      <c r="DC918" s="6" t="s">
        <v>4434</v>
      </c>
      <c r="DD918" s="6" t="s">
        <v>38</v>
      </c>
      <c r="DF918" s="29">
        <f t="shared" si="44"/>
        <v>0</v>
      </c>
      <c r="DG918" s="6">
        <v>1</v>
      </c>
    </row>
    <row r="919" spans="1:111" ht="16" hidden="1" x14ac:dyDescent="0.2">
      <c r="A919" s="6" t="s">
        <v>1148</v>
      </c>
      <c r="B919" s="25"/>
      <c r="C919" s="25"/>
      <c r="F919" s="25"/>
      <c r="G919" s="63" t="s">
        <v>23</v>
      </c>
      <c r="H919" s="6" t="s">
        <v>8137</v>
      </c>
      <c r="L919" s="6" t="s">
        <v>1149</v>
      </c>
      <c r="P919" s="6" t="s">
        <v>5257</v>
      </c>
      <c r="Q919" s="45" t="s">
        <v>446</v>
      </c>
      <c r="X919" s="6">
        <v>22</v>
      </c>
      <c r="Y919" s="6">
        <v>23</v>
      </c>
      <c r="Z919" s="6">
        <v>0</v>
      </c>
      <c r="AA919" s="6">
        <v>0</v>
      </c>
      <c r="AB919" s="6">
        <f>SUM(Table2026_09_25[[#This Row],[Number of in-person visits provided in reporting year.]:[Number of video/virtual visits provided in reporting year.]])</f>
        <v>23</v>
      </c>
      <c r="AC919" s="6" t="s">
        <v>8469</v>
      </c>
      <c r="AD919" s="6">
        <v>0</v>
      </c>
      <c r="AE919" s="6">
        <v>0</v>
      </c>
      <c r="AF919" s="6" t="s">
        <v>4682</v>
      </c>
      <c r="AG919" s="6">
        <v>71</v>
      </c>
      <c r="AI919" s="6" t="s">
        <v>8138</v>
      </c>
      <c r="AJ919" s="6" t="s">
        <v>8139</v>
      </c>
      <c r="AK919" s="6" t="s">
        <v>8483</v>
      </c>
      <c r="AL919" s="6" t="s">
        <v>3148</v>
      </c>
      <c r="AQ919" s="6" t="s">
        <v>63</v>
      </c>
      <c r="AX919" s="45"/>
      <c r="AZ919" s="6">
        <v>0</v>
      </c>
      <c r="BA919" s="6">
        <v>0</v>
      </c>
      <c r="BB919" s="45">
        <v>0</v>
      </c>
      <c r="BC919" s="6">
        <v>0</v>
      </c>
      <c r="BD919" s="6">
        <v>0</v>
      </c>
      <c r="BF919" s="6">
        <v>0</v>
      </c>
      <c r="BG919" s="45">
        <v>0.5</v>
      </c>
      <c r="BH919" s="45">
        <v>0</v>
      </c>
      <c r="BI919" s="6">
        <v>0</v>
      </c>
      <c r="BJ919" s="6">
        <v>0</v>
      </c>
      <c r="BK919" s="6">
        <v>0</v>
      </c>
      <c r="BL919" s="45">
        <v>0</v>
      </c>
      <c r="BM919" s="45">
        <v>0</v>
      </c>
      <c r="BN919" s="6">
        <v>0.5</v>
      </c>
      <c r="BO919" s="6">
        <v>0</v>
      </c>
      <c r="BP919" s="6">
        <v>1</v>
      </c>
      <c r="BQ919" s="6">
        <v>0</v>
      </c>
      <c r="BR919" s="45">
        <v>0.5</v>
      </c>
      <c r="BT919" s="45">
        <v>0</v>
      </c>
      <c r="BU919" s="45">
        <v>0</v>
      </c>
      <c r="BX919" s="6">
        <v>0</v>
      </c>
      <c r="BY919" s="6" t="s">
        <v>1150</v>
      </c>
      <c r="BZ919" s="6">
        <f t="shared" si="42"/>
        <v>2.5</v>
      </c>
      <c r="CA919" s="6">
        <f t="shared" si="43"/>
        <v>2</v>
      </c>
      <c r="CC919" s="63" t="s">
        <v>4753</v>
      </c>
      <c r="CD919" s="6" t="s">
        <v>1151</v>
      </c>
      <c r="CK919" s="6" t="s">
        <v>5148</v>
      </c>
      <c r="DA919" s="6" t="s">
        <v>1152</v>
      </c>
      <c r="DC919" s="6" t="s">
        <v>4434</v>
      </c>
      <c r="DD919" s="6" t="s">
        <v>311</v>
      </c>
      <c r="DF919" s="29">
        <f t="shared" si="44"/>
        <v>0</v>
      </c>
      <c r="DG919" s="6">
        <v>1</v>
      </c>
    </row>
    <row r="920" spans="1:111" ht="16" hidden="1" x14ac:dyDescent="0.2">
      <c r="A920" s="6" t="s">
        <v>1122</v>
      </c>
      <c r="B920" s="25"/>
      <c r="C920" s="25"/>
      <c r="F920" s="25"/>
      <c r="G920" s="63" t="s">
        <v>23</v>
      </c>
      <c r="H920" s="6" t="s">
        <v>4355</v>
      </c>
      <c r="L920" s="6" t="s">
        <v>1080</v>
      </c>
      <c r="P920" s="6" t="s">
        <v>5257</v>
      </c>
      <c r="Q920" s="45" t="s">
        <v>446</v>
      </c>
      <c r="X920" s="6">
        <v>34</v>
      </c>
      <c r="Y920" s="6">
        <v>66</v>
      </c>
      <c r="Z920" s="6">
        <v>0</v>
      </c>
      <c r="AA920" s="6">
        <v>0</v>
      </c>
      <c r="AB920" s="6">
        <f>SUM(Table2026_09_25[[#This Row],[Number of in-person visits provided in reporting year.]:[Number of video/virtual visits provided in reporting year.]])</f>
        <v>66</v>
      </c>
      <c r="AC920" s="6" t="s">
        <v>8469</v>
      </c>
      <c r="AD920" s="6">
        <v>0</v>
      </c>
      <c r="AE920" s="6">
        <v>0</v>
      </c>
      <c r="AF920" s="6" t="s">
        <v>4682</v>
      </c>
      <c r="AG920" s="6">
        <v>35</v>
      </c>
      <c r="AI920" s="6" t="s">
        <v>8140</v>
      </c>
      <c r="AJ920" s="6" t="s">
        <v>4890</v>
      </c>
      <c r="AK920" s="6" t="s">
        <v>8483</v>
      </c>
      <c r="AL920" s="6" t="s">
        <v>1123</v>
      </c>
      <c r="AQ920" s="6" t="s">
        <v>107</v>
      </c>
      <c r="AX920" s="45"/>
      <c r="AZ920" s="6">
        <v>0</v>
      </c>
      <c r="BA920" s="6">
        <v>0.2</v>
      </c>
      <c r="BB920" s="45">
        <v>0</v>
      </c>
      <c r="BC920" s="6">
        <v>0</v>
      </c>
      <c r="BD920" s="6">
        <v>0</v>
      </c>
      <c r="BF920" s="6">
        <v>0</v>
      </c>
      <c r="BG920" s="45">
        <v>0</v>
      </c>
      <c r="BH920" s="45">
        <v>0</v>
      </c>
      <c r="BI920" s="6">
        <v>0</v>
      </c>
      <c r="BJ920" s="6">
        <v>0</v>
      </c>
      <c r="BK920" s="6">
        <v>0.1</v>
      </c>
      <c r="BL920" s="45">
        <v>0</v>
      </c>
      <c r="BM920" s="45">
        <v>0</v>
      </c>
      <c r="BN920" s="6">
        <v>0</v>
      </c>
      <c r="BO920" s="6">
        <v>0</v>
      </c>
      <c r="BP920" s="6">
        <v>1</v>
      </c>
      <c r="BQ920" s="6">
        <v>0</v>
      </c>
      <c r="BR920" s="45">
        <v>0</v>
      </c>
      <c r="BT920" s="45">
        <v>0</v>
      </c>
      <c r="BU920" s="45">
        <v>0</v>
      </c>
      <c r="BX920" s="6">
        <v>0</v>
      </c>
      <c r="BY920" s="6" t="s">
        <v>21</v>
      </c>
      <c r="BZ920" s="6">
        <f t="shared" si="42"/>
        <v>1.3</v>
      </c>
      <c r="CA920" s="6">
        <f t="shared" si="43"/>
        <v>1.1000000000000001</v>
      </c>
      <c r="CC920" s="63" t="s">
        <v>4687</v>
      </c>
      <c r="CD920" s="6" t="s">
        <v>1124</v>
      </c>
      <c r="CK920" s="6" t="s">
        <v>5148</v>
      </c>
      <c r="DA920" s="6" t="s">
        <v>1125</v>
      </c>
      <c r="DC920" s="6" t="s">
        <v>4434</v>
      </c>
      <c r="DD920" s="6" t="s">
        <v>29</v>
      </c>
      <c r="DF920" s="29">
        <f t="shared" si="44"/>
        <v>0</v>
      </c>
      <c r="DG920" s="6">
        <v>1</v>
      </c>
    </row>
    <row r="921" spans="1:111" ht="16" hidden="1" x14ac:dyDescent="0.2">
      <c r="A921" s="6" t="s">
        <v>1161</v>
      </c>
      <c r="B921" s="25"/>
      <c r="C921" s="25"/>
      <c r="F921" s="25"/>
      <c r="G921" s="63" t="s">
        <v>23</v>
      </c>
      <c r="H921" s="6" t="s">
        <v>8141</v>
      </c>
      <c r="L921" s="6" t="s">
        <v>1162</v>
      </c>
      <c r="P921" s="6" t="s">
        <v>5257</v>
      </c>
      <c r="Q921" s="45" t="s">
        <v>446</v>
      </c>
      <c r="X921" s="6">
        <v>78</v>
      </c>
      <c r="Y921" s="6">
        <v>340</v>
      </c>
      <c r="Z921" s="6">
        <v>153</v>
      </c>
      <c r="AA921" s="6">
        <v>0</v>
      </c>
      <c r="AB921" s="6">
        <f>SUM(Table2026_09_25[[#This Row],[Number of in-person visits provided in reporting year.]:[Number of video/virtual visits provided in reporting year.]])</f>
        <v>493</v>
      </c>
      <c r="AC921" s="6" t="s">
        <v>8469</v>
      </c>
      <c r="AD921" s="6">
        <v>0</v>
      </c>
      <c r="AE921" s="6">
        <v>0</v>
      </c>
      <c r="AG921" s="6">
        <v>116.6</v>
      </c>
      <c r="AI921" s="6" t="s">
        <v>8142</v>
      </c>
      <c r="AJ921" s="6" t="s">
        <v>8143</v>
      </c>
      <c r="AK921" s="6" t="s">
        <v>8483</v>
      </c>
      <c r="AL921" s="6" t="s">
        <v>1163</v>
      </c>
      <c r="AQ921" s="6" t="s">
        <v>63</v>
      </c>
      <c r="AX921" s="45"/>
      <c r="AZ921" s="6">
        <v>0</v>
      </c>
      <c r="BA921" s="6">
        <v>0</v>
      </c>
      <c r="BB921" s="45">
        <v>0</v>
      </c>
      <c r="BC921" s="6">
        <v>0</v>
      </c>
      <c r="BD921" s="6">
        <v>0</v>
      </c>
      <c r="BF921" s="6">
        <v>0.2</v>
      </c>
      <c r="BG921" s="45">
        <v>0</v>
      </c>
      <c r="BH921" s="45">
        <v>0</v>
      </c>
      <c r="BI921" s="6">
        <v>0</v>
      </c>
      <c r="BJ921" s="6">
        <v>0</v>
      </c>
      <c r="BK921" s="6">
        <v>0.1</v>
      </c>
      <c r="BL921" s="45">
        <v>0</v>
      </c>
      <c r="BM921" s="45">
        <v>0</v>
      </c>
      <c r="BN921" s="6">
        <v>0.09</v>
      </c>
      <c r="BO921" s="6">
        <v>0</v>
      </c>
      <c r="BP921" s="6">
        <v>0.1</v>
      </c>
      <c r="BQ921" s="6">
        <v>0</v>
      </c>
      <c r="BR921" s="45">
        <v>0.2</v>
      </c>
      <c r="BT921" s="45">
        <v>0</v>
      </c>
      <c r="BU921" s="45">
        <v>0</v>
      </c>
      <c r="BX921" s="6">
        <v>0</v>
      </c>
      <c r="BY921" s="6" t="s">
        <v>21</v>
      </c>
      <c r="BZ921" s="6">
        <f t="shared" si="42"/>
        <v>0.69</v>
      </c>
      <c r="CA921" s="6">
        <f t="shared" si="43"/>
        <v>0.60000000000000009</v>
      </c>
      <c r="CC921" s="63" t="s">
        <v>21</v>
      </c>
      <c r="CD921" s="6" t="s">
        <v>21</v>
      </c>
      <c r="CK921" s="6" t="s">
        <v>5148</v>
      </c>
      <c r="DA921" s="6" t="s">
        <v>1164</v>
      </c>
      <c r="DC921" s="6" t="s">
        <v>4434</v>
      </c>
      <c r="DD921" s="6" t="s">
        <v>311</v>
      </c>
      <c r="DF921" s="29">
        <f t="shared" si="44"/>
        <v>0</v>
      </c>
      <c r="DG921" s="6">
        <v>1</v>
      </c>
    </row>
    <row r="922" spans="1:111" ht="16" hidden="1" x14ac:dyDescent="0.2">
      <c r="A922" s="6" t="s">
        <v>1143</v>
      </c>
      <c r="B922" s="25"/>
      <c r="C922" s="25"/>
      <c r="F922" s="25"/>
      <c r="G922" s="63" t="s">
        <v>23</v>
      </c>
      <c r="H922" s="6" t="s">
        <v>8045</v>
      </c>
      <c r="L922" s="6" t="s">
        <v>1144</v>
      </c>
      <c r="P922" s="6" t="s">
        <v>5257</v>
      </c>
      <c r="Q922" s="45" t="s">
        <v>446</v>
      </c>
      <c r="X922" s="6">
        <v>46</v>
      </c>
      <c r="Y922" s="6">
        <v>51</v>
      </c>
      <c r="Z922" s="6">
        <v>0</v>
      </c>
      <c r="AA922" s="6">
        <v>0</v>
      </c>
      <c r="AB922" s="6">
        <f>SUM(Table2026_09_25[[#This Row],[Number of in-person visits provided in reporting year.]:[Number of video/virtual visits provided in reporting year.]])</f>
        <v>51</v>
      </c>
      <c r="AC922" s="6" t="s">
        <v>8469</v>
      </c>
      <c r="AD922" s="6">
        <v>0</v>
      </c>
      <c r="AE922" s="6">
        <v>0</v>
      </c>
      <c r="AF922" s="6" t="s">
        <v>4682</v>
      </c>
      <c r="AG922" s="6">
        <v>0</v>
      </c>
      <c r="AI922" s="6" t="s">
        <v>8105</v>
      </c>
      <c r="AJ922" s="6" t="s">
        <v>5575</v>
      </c>
      <c r="AK922" s="6" t="s">
        <v>8483</v>
      </c>
      <c r="AL922" s="6" t="s">
        <v>370</v>
      </c>
      <c r="AQ922" s="6" t="s">
        <v>544</v>
      </c>
      <c r="AX922" s="45"/>
      <c r="AZ922" s="6">
        <v>0</v>
      </c>
      <c r="BA922" s="6">
        <v>2</v>
      </c>
      <c r="BB922" s="45">
        <v>0</v>
      </c>
      <c r="BC922" s="6">
        <v>0</v>
      </c>
      <c r="BD922" s="6">
        <v>0</v>
      </c>
      <c r="BF922" s="6">
        <v>0</v>
      </c>
      <c r="BG922" s="45">
        <v>0</v>
      </c>
      <c r="BH922" s="45">
        <v>0</v>
      </c>
      <c r="BI922" s="6">
        <v>0</v>
      </c>
      <c r="BJ922" s="6">
        <v>0</v>
      </c>
      <c r="BK922" s="6">
        <v>0</v>
      </c>
      <c r="BL922" s="45">
        <v>0</v>
      </c>
      <c r="BM922" s="45">
        <v>0</v>
      </c>
      <c r="BN922" s="6">
        <v>0</v>
      </c>
      <c r="BO922" s="6">
        <v>0</v>
      </c>
      <c r="BP922" s="6">
        <v>0.17</v>
      </c>
      <c r="BQ922" s="6">
        <v>0</v>
      </c>
      <c r="BR922" s="45">
        <v>0.1</v>
      </c>
      <c r="BT922" s="45">
        <v>0</v>
      </c>
      <c r="BU922" s="45">
        <v>0</v>
      </c>
      <c r="BX922" s="6">
        <v>0</v>
      </c>
      <c r="BY922" s="6" t="s">
        <v>1145</v>
      </c>
      <c r="BZ922" s="6">
        <f t="shared" si="42"/>
        <v>2.27</v>
      </c>
      <c r="CA922" s="6">
        <f t="shared" si="43"/>
        <v>0.27</v>
      </c>
      <c r="CC922" s="63" t="s">
        <v>4753</v>
      </c>
      <c r="CD922" s="6" t="s">
        <v>1146</v>
      </c>
      <c r="CK922" s="6" t="s">
        <v>5148</v>
      </c>
      <c r="DA922" s="6" t="s">
        <v>1147</v>
      </c>
      <c r="DC922" s="6" t="s">
        <v>4434</v>
      </c>
      <c r="DD922" s="6" t="s">
        <v>373</v>
      </c>
      <c r="DF922" s="29">
        <f t="shared" si="44"/>
        <v>0</v>
      </c>
      <c r="DG922" s="6">
        <v>1</v>
      </c>
    </row>
    <row r="923" spans="1:111" ht="16" hidden="1" x14ac:dyDescent="0.2">
      <c r="A923" s="6" t="s">
        <v>1165</v>
      </c>
      <c r="B923" s="25"/>
      <c r="C923" s="25"/>
      <c r="F923" s="25"/>
      <c r="G923" s="63" t="s">
        <v>23</v>
      </c>
      <c r="H923" s="6" t="s">
        <v>8144</v>
      </c>
      <c r="L923" s="6" t="s">
        <v>1166</v>
      </c>
      <c r="P923" s="6" t="s">
        <v>5257</v>
      </c>
      <c r="Q923" s="45" t="s">
        <v>446</v>
      </c>
      <c r="X923" s="6">
        <v>44</v>
      </c>
      <c r="Y923" s="6">
        <v>90</v>
      </c>
      <c r="Z923" s="6">
        <v>0</v>
      </c>
      <c r="AA923" s="6">
        <v>0</v>
      </c>
      <c r="AB923" s="6">
        <f>SUM(Table2026_09_25[[#This Row],[Number of in-person visits provided in reporting year.]:[Number of video/virtual visits provided in reporting year.]])</f>
        <v>90</v>
      </c>
      <c r="AC923" s="6" t="s">
        <v>8469</v>
      </c>
      <c r="AD923" s="6">
        <v>0</v>
      </c>
      <c r="AE923" s="6">
        <v>0</v>
      </c>
      <c r="AF923" s="6" t="s">
        <v>4682</v>
      </c>
      <c r="AG923" s="6">
        <v>40</v>
      </c>
      <c r="AI923" s="6" t="s">
        <v>8145</v>
      </c>
      <c r="AJ923" s="6" t="s">
        <v>8146</v>
      </c>
      <c r="AK923" s="6" t="s">
        <v>8483</v>
      </c>
      <c r="AL923" s="6" t="s">
        <v>1168</v>
      </c>
      <c r="AQ923" s="6" t="s">
        <v>63</v>
      </c>
      <c r="AX923" s="45"/>
      <c r="AZ923" s="6">
        <v>0.05</v>
      </c>
      <c r="BA923" s="6">
        <v>0</v>
      </c>
      <c r="BB923" s="45">
        <v>0</v>
      </c>
      <c r="BC923" s="6">
        <v>0</v>
      </c>
      <c r="BD923" s="6">
        <v>0</v>
      </c>
      <c r="BF923" s="6">
        <v>0</v>
      </c>
      <c r="BG923" s="45">
        <v>0.09</v>
      </c>
      <c r="BH923" s="45">
        <v>0</v>
      </c>
      <c r="BI923" s="6">
        <v>0</v>
      </c>
      <c r="BJ923" s="6">
        <v>0</v>
      </c>
      <c r="BK923" s="6">
        <v>0.05</v>
      </c>
      <c r="BL923" s="45">
        <v>0</v>
      </c>
      <c r="BM923" s="45">
        <v>0</v>
      </c>
      <c r="BN923" s="6">
        <v>0.05</v>
      </c>
      <c r="BO923" s="6">
        <v>0</v>
      </c>
      <c r="BP923" s="6">
        <v>0.09</v>
      </c>
      <c r="BQ923" s="6">
        <v>0</v>
      </c>
      <c r="BR923" s="45">
        <v>0</v>
      </c>
      <c r="BT923" s="45">
        <v>0</v>
      </c>
      <c r="BU923" s="45">
        <v>0</v>
      </c>
      <c r="BX923" s="6">
        <v>0</v>
      </c>
      <c r="BY923" s="6" t="s">
        <v>1169</v>
      </c>
      <c r="BZ923" s="6">
        <f t="shared" si="42"/>
        <v>0.32999999999999996</v>
      </c>
      <c r="CA923" s="6">
        <f t="shared" si="43"/>
        <v>0.23</v>
      </c>
      <c r="CC923" s="63" t="s">
        <v>21</v>
      </c>
      <c r="CD923" s="6" t="s">
        <v>1170</v>
      </c>
      <c r="CK923" s="6" t="s">
        <v>5148</v>
      </c>
      <c r="DA923" s="6" t="s">
        <v>233</v>
      </c>
      <c r="DC923" s="6" t="s">
        <v>4434</v>
      </c>
      <c r="DD923" s="6" t="s">
        <v>311</v>
      </c>
      <c r="DF923" s="29">
        <f t="shared" si="44"/>
        <v>0</v>
      </c>
      <c r="DG923" s="6">
        <v>1</v>
      </c>
    </row>
    <row r="924" spans="1:111" ht="16" hidden="1" x14ac:dyDescent="0.2">
      <c r="A924" s="6" t="s">
        <v>1126</v>
      </c>
      <c r="B924" s="25"/>
      <c r="C924" s="25"/>
      <c r="F924" s="25"/>
      <c r="G924" s="63" t="s">
        <v>23</v>
      </c>
      <c r="H924" s="6" t="s">
        <v>1128</v>
      </c>
      <c r="L924" s="6" t="s">
        <v>1127</v>
      </c>
      <c r="P924" s="6" t="s">
        <v>5257</v>
      </c>
      <c r="Q924" s="45" t="s">
        <v>446</v>
      </c>
      <c r="X924" s="6">
        <v>43</v>
      </c>
      <c r="Y924" s="6">
        <v>53</v>
      </c>
      <c r="Z924" s="6">
        <v>0</v>
      </c>
      <c r="AA924" s="6">
        <v>0</v>
      </c>
      <c r="AB924" s="6">
        <f>SUM(Table2026_09_25[[#This Row],[Number of in-person visits provided in reporting year.]:[Number of video/virtual visits provided in reporting year.]])</f>
        <v>53</v>
      </c>
      <c r="AC924" s="6" t="s">
        <v>8469</v>
      </c>
      <c r="AD924" s="6">
        <v>0</v>
      </c>
      <c r="AE924" s="6">
        <v>0</v>
      </c>
      <c r="AG924" s="6">
        <v>0</v>
      </c>
      <c r="AI924" s="6" t="s">
        <v>8147</v>
      </c>
      <c r="AJ924" s="6" t="s">
        <v>8148</v>
      </c>
      <c r="AK924" s="6" t="s">
        <v>8483</v>
      </c>
      <c r="AL924" s="6" t="s">
        <v>1129</v>
      </c>
      <c r="AQ924" s="6" t="s">
        <v>63</v>
      </c>
      <c r="AX924" s="45"/>
      <c r="AZ924" s="6">
        <v>0</v>
      </c>
      <c r="BA924" s="6">
        <v>0</v>
      </c>
      <c r="BB924" s="45">
        <v>0</v>
      </c>
      <c r="BC924" s="6">
        <v>0</v>
      </c>
      <c r="BD924" s="6">
        <v>0.04</v>
      </c>
      <c r="BF924" s="6">
        <v>0</v>
      </c>
      <c r="BG924" s="45">
        <v>0</v>
      </c>
      <c r="BH924" s="45">
        <v>0</v>
      </c>
      <c r="BI924" s="6">
        <v>0</v>
      </c>
      <c r="BJ924" s="6">
        <v>0</v>
      </c>
      <c r="BK924" s="6">
        <v>0.18</v>
      </c>
      <c r="BL924" s="45">
        <v>0</v>
      </c>
      <c r="BM924" s="45">
        <v>0</v>
      </c>
      <c r="BN924" s="6">
        <v>0.09</v>
      </c>
      <c r="BO924" s="6">
        <v>0</v>
      </c>
      <c r="BP924" s="6">
        <v>0.18</v>
      </c>
      <c r="BQ924" s="6">
        <v>0</v>
      </c>
      <c r="BR924" s="45">
        <v>0.18</v>
      </c>
      <c r="BT924" s="45">
        <v>0</v>
      </c>
      <c r="BU924" s="45">
        <v>0</v>
      </c>
      <c r="BX924" s="6">
        <v>0</v>
      </c>
      <c r="BY924" s="6" t="s">
        <v>21</v>
      </c>
      <c r="BZ924" s="6">
        <f t="shared" si="42"/>
        <v>0.66999999999999993</v>
      </c>
      <c r="CA924" s="6">
        <f t="shared" si="43"/>
        <v>0.54</v>
      </c>
      <c r="CC924" s="63" t="s">
        <v>21</v>
      </c>
      <c r="CD924" s="6" t="s">
        <v>1130</v>
      </c>
      <c r="CK924" s="6" t="s">
        <v>5148</v>
      </c>
      <c r="DA924" s="6" t="s">
        <v>1131</v>
      </c>
      <c r="DC924" s="6" t="s">
        <v>4434</v>
      </c>
      <c r="DD924" s="6" t="s">
        <v>311</v>
      </c>
      <c r="DF924" s="29">
        <f t="shared" si="44"/>
        <v>0</v>
      </c>
      <c r="DG924" s="6">
        <v>1</v>
      </c>
    </row>
    <row r="925" spans="1:111" ht="16" hidden="1" x14ac:dyDescent="0.2">
      <c r="A925" s="6" t="s">
        <v>1111</v>
      </c>
      <c r="B925" s="25"/>
      <c r="C925" s="25"/>
      <c r="F925" s="25"/>
      <c r="G925" s="63" t="s">
        <v>23</v>
      </c>
      <c r="H925" s="6" t="s">
        <v>6635</v>
      </c>
      <c r="L925" s="6" t="s">
        <v>1113</v>
      </c>
      <c r="P925" s="6" t="s">
        <v>5257</v>
      </c>
      <c r="Q925" s="6" t="s">
        <v>446</v>
      </c>
      <c r="X925" s="6">
        <v>0</v>
      </c>
      <c r="Y925" s="6">
        <v>0</v>
      </c>
      <c r="Z925" s="6">
        <v>0</v>
      </c>
      <c r="AA925" s="6">
        <v>0</v>
      </c>
      <c r="AB925" s="6">
        <f>SUM(Table2026_09_25[[#This Row],[Number of in-person visits provided in reporting year.]:[Number of video/virtual visits provided in reporting year.]])</f>
        <v>0</v>
      </c>
      <c r="AC925" s="6" t="s">
        <v>8469</v>
      </c>
      <c r="AD925" s="6">
        <v>0</v>
      </c>
      <c r="AE925" s="6">
        <v>0</v>
      </c>
      <c r="AF925" s="6" t="s">
        <v>4682</v>
      </c>
      <c r="AG925" s="6">
        <v>200</v>
      </c>
      <c r="AI925" s="6" t="s">
        <v>8149</v>
      </c>
      <c r="AJ925" s="6" t="s">
        <v>4698</v>
      </c>
      <c r="AK925" s="6" t="s">
        <v>8483</v>
      </c>
      <c r="AL925" s="6" t="s">
        <v>7987</v>
      </c>
      <c r="AQ925" s="6" t="s">
        <v>63</v>
      </c>
      <c r="AX925" s="45"/>
      <c r="AZ925" s="6">
        <v>0</v>
      </c>
      <c r="BA925" s="6">
        <v>0.04</v>
      </c>
      <c r="BB925" s="45">
        <v>0</v>
      </c>
      <c r="BC925" s="6">
        <v>0</v>
      </c>
      <c r="BD925" s="6">
        <v>0</v>
      </c>
      <c r="BF925" s="6">
        <v>0</v>
      </c>
      <c r="BG925" s="45">
        <v>0.5</v>
      </c>
      <c r="BH925" s="45">
        <v>0</v>
      </c>
      <c r="BI925" s="6">
        <v>0</v>
      </c>
      <c r="BJ925" s="6">
        <v>0</v>
      </c>
      <c r="BK925" s="6">
        <v>0</v>
      </c>
      <c r="BL925" s="45">
        <v>0</v>
      </c>
      <c r="BM925" s="45">
        <v>0</v>
      </c>
      <c r="BN925" s="6">
        <v>0.2</v>
      </c>
      <c r="BO925" s="6">
        <v>0</v>
      </c>
      <c r="BP925" s="6">
        <v>0</v>
      </c>
      <c r="BQ925" s="6">
        <v>0.5</v>
      </c>
      <c r="BR925" s="45">
        <v>0.5</v>
      </c>
      <c r="BT925" s="45">
        <v>0</v>
      </c>
      <c r="BU925" s="45">
        <v>0</v>
      </c>
      <c r="BX925" s="6">
        <v>0</v>
      </c>
      <c r="BY925" s="6" t="s">
        <v>21</v>
      </c>
      <c r="BZ925" s="6">
        <f t="shared" si="42"/>
        <v>1.74</v>
      </c>
      <c r="CA925" s="6">
        <f t="shared" si="43"/>
        <v>1.5</v>
      </c>
      <c r="CC925" s="63" t="s">
        <v>4753</v>
      </c>
      <c r="CD925" s="6" t="s">
        <v>1116</v>
      </c>
      <c r="CK925" s="6" t="s">
        <v>5148</v>
      </c>
      <c r="DA925" s="6" t="s">
        <v>1117</v>
      </c>
      <c r="DC925" s="6" t="s">
        <v>4434</v>
      </c>
      <c r="DD925" s="6" t="s">
        <v>1118</v>
      </c>
      <c r="DF925" s="29">
        <f t="shared" si="44"/>
        <v>0</v>
      </c>
      <c r="DG925" s="6">
        <v>1</v>
      </c>
    </row>
    <row r="926" spans="1:111" ht="16" hidden="1" x14ac:dyDescent="0.2">
      <c r="A926" s="6" t="s">
        <v>1153</v>
      </c>
      <c r="B926" s="25"/>
      <c r="C926" s="25"/>
      <c r="F926" s="25"/>
      <c r="G926" s="63" t="s">
        <v>23</v>
      </c>
      <c r="H926" s="6" t="s">
        <v>1154</v>
      </c>
      <c r="L926" s="6" t="s">
        <v>1113</v>
      </c>
      <c r="P926" s="6" t="s">
        <v>5257</v>
      </c>
      <c r="Q926" s="45" t="s">
        <v>446</v>
      </c>
      <c r="X926" s="6">
        <v>0</v>
      </c>
      <c r="Y926" s="6">
        <v>0</v>
      </c>
      <c r="Z926" s="6">
        <v>0</v>
      </c>
      <c r="AA926" s="6">
        <v>0</v>
      </c>
      <c r="AB926" s="6">
        <f>SUM(Table2026_09_25[[#This Row],[Number of in-person visits provided in reporting year.]:[Number of video/virtual visits provided in reporting year.]])</f>
        <v>0</v>
      </c>
      <c r="AC926" s="6" t="s">
        <v>8469</v>
      </c>
      <c r="AD926" s="6">
        <v>0</v>
      </c>
      <c r="AE926" s="6">
        <v>0</v>
      </c>
      <c r="AF926" s="6" t="s">
        <v>4682</v>
      </c>
      <c r="AG926" s="6">
        <v>240</v>
      </c>
      <c r="AI926" s="6" t="s">
        <v>8150</v>
      </c>
      <c r="AJ926" s="6" t="s">
        <v>7990</v>
      </c>
      <c r="AK926" s="6" t="s">
        <v>8483</v>
      </c>
      <c r="AL926" s="6" t="s">
        <v>1155</v>
      </c>
      <c r="AQ926" s="6" t="s">
        <v>63</v>
      </c>
      <c r="AX926" s="45"/>
      <c r="AZ926" s="6">
        <v>0</v>
      </c>
      <c r="BA926" s="6">
        <v>0.04</v>
      </c>
      <c r="BB926" s="45">
        <v>0</v>
      </c>
      <c r="BC926" s="6">
        <v>0</v>
      </c>
      <c r="BD926" s="6">
        <v>0</v>
      </c>
      <c r="BF926" s="6">
        <v>0</v>
      </c>
      <c r="BG926" s="45">
        <v>0.5</v>
      </c>
      <c r="BH926" s="45">
        <v>0</v>
      </c>
      <c r="BI926" s="6">
        <v>0</v>
      </c>
      <c r="BJ926" s="6">
        <v>0</v>
      </c>
      <c r="BK926" s="6">
        <v>0.2</v>
      </c>
      <c r="BL926" s="45">
        <v>0</v>
      </c>
      <c r="BM926" s="45">
        <v>0</v>
      </c>
      <c r="BN926" s="6">
        <v>0.2</v>
      </c>
      <c r="BO926" s="6">
        <v>0</v>
      </c>
      <c r="BP926" s="6">
        <v>0</v>
      </c>
      <c r="BQ926" s="6">
        <v>0.5</v>
      </c>
      <c r="BR926" s="45">
        <v>0.5</v>
      </c>
      <c r="BT926" s="45">
        <v>0</v>
      </c>
      <c r="BU926" s="45">
        <v>0</v>
      </c>
      <c r="BX926" s="6">
        <v>0</v>
      </c>
      <c r="BY926" s="6" t="s">
        <v>21</v>
      </c>
      <c r="BZ926" s="6">
        <f t="shared" si="42"/>
        <v>1.94</v>
      </c>
      <c r="CA926" s="6">
        <f t="shared" si="43"/>
        <v>1.7</v>
      </c>
      <c r="CC926" s="63" t="s">
        <v>4753</v>
      </c>
      <c r="CD926" s="6" t="s">
        <v>1156</v>
      </c>
      <c r="CK926" s="6" t="s">
        <v>5148</v>
      </c>
      <c r="DA926" s="6" t="s">
        <v>1117</v>
      </c>
      <c r="DC926" s="6" t="s">
        <v>4434</v>
      </c>
      <c r="DD926" s="6" t="s">
        <v>1118</v>
      </c>
      <c r="DF926" s="29">
        <f t="shared" si="44"/>
        <v>0</v>
      </c>
      <c r="DG926" s="6">
        <v>1</v>
      </c>
    </row>
    <row r="927" spans="1:111" ht="16" hidden="1" x14ac:dyDescent="0.2">
      <c r="A927" s="6" t="s">
        <v>1210</v>
      </c>
      <c r="B927" s="25"/>
      <c r="C927" s="25"/>
      <c r="F927" s="25"/>
      <c r="G927" s="63" t="s">
        <v>23</v>
      </c>
      <c r="H927" s="6" t="s">
        <v>2903</v>
      </c>
      <c r="L927" s="6" t="s">
        <v>1211</v>
      </c>
      <c r="P927" s="6" t="s">
        <v>1189</v>
      </c>
      <c r="Q927" s="6" t="s">
        <v>4744</v>
      </c>
      <c r="X927" s="6">
        <v>0</v>
      </c>
      <c r="Y927" s="6">
        <v>0</v>
      </c>
      <c r="Z927" s="6">
        <v>0</v>
      </c>
      <c r="AA927" s="6">
        <v>0</v>
      </c>
      <c r="AB927" s="6">
        <f>SUM(Table2026_09_25[[#This Row],[Number of in-person visits provided in reporting year.]:[Number of video/virtual visits provided in reporting year.]])</f>
        <v>0</v>
      </c>
      <c r="AC927" s="6" t="s">
        <v>8469</v>
      </c>
      <c r="AD927" s="6">
        <v>0</v>
      </c>
      <c r="AE927" s="6">
        <v>0</v>
      </c>
      <c r="AF927" s="6" t="s">
        <v>4682</v>
      </c>
      <c r="AG927" s="6">
        <v>0</v>
      </c>
      <c r="AI927" s="6" t="s">
        <v>8073</v>
      </c>
      <c r="AJ927" s="6" t="s">
        <v>4778</v>
      </c>
      <c r="AK927" s="6" t="s">
        <v>8483</v>
      </c>
      <c r="AL927" s="6" t="s">
        <v>548</v>
      </c>
      <c r="AQ927" s="6" t="s">
        <v>107</v>
      </c>
      <c r="AX927" s="45"/>
      <c r="AZ927" s="6">
        <v>0</v>
      </c>
      <c r="BA927" s="6">
        <v>0</v>
      </c>
      <c r="BB927" s="45">
        <v>0</v>
      </c>
      <c r="BC927" s="6">
        <v>0</v>
      </c>
      <c r="BD927" s="6">
        <v>0</v>
      </c>
      <c r="BF927" s="6">
        <v>0</v>
      </c>
      <c r="BG927" s="45">
        <v>0</v>
      </c>
      <c r="BH927" s="45">
        <v>0</v>
      </c>
      <c r="BI927" s="6">
        <v>0</v>
      </c>
      <c r="BJ927" s="6">
        <v>0</v>
      </c>
      <c r="BK927" s="6">
        <v>0</v>
      </c>
      <c r="BL927" s="45">
        <v>0</v>
      </c>
      <c r="BM927" s="45">
        <v>0</v>
      </c>
      <c r="BN927" s="6">
        <v>0</v>
      </c>
      <c r="BO927" s="6">
        <v>0</v>
      </c>
      <c r="BP927" s="6">
        <v>0</v>
      </c>
      <c r="BQ927" s="6">
        <v>0</v>
      </c>
      <c r="BR927" s="45">
        <v>0</v>
      </c>
      <c r="BT927" s="45">
        <v>0</v>
      </c>
      <c r="BU927" s="45">
        <v>0</v>
      </c>
      <c r="BX927" s="6">
        <v>3</v>
      </c>
      <c r="BY927" s="6" t="s">
        <v>1212</v>
      </c>
      <c r="BZ927" s="6">
        <f t="shared" si="42"/>
        <v>0</v>
      </c>
      <c r="CA927" s="6">
        <f t="shared" si="43"/>
        <v>3</v>
      </c>
      <c r="CC927" s="63" t="s">
        <v>4687</v>
      </c>
      <c r="CD927" s="6" t="s">
        <v>1213</v>
      </c>
      <c r="CK927" s="6" t="s">
        <v>5148</v>
      </c>
      <c r="DA927" s="6" t="s">
        <v>1214</v>
      </c>
      <c r="DC927" s="6" t="s">
        <v>4434</v>
      </c>
      <c r="DD927" s="6" t="s">
        <v>29</v>
      </c>
      <c r="DF927" s="29">
        <f t="shared" si="44"/>
        <v>0</v>
      </c>
      <c r="DG927" s="6">
        <v>1</v>
      </c>
    </row>
    <row r="928" spans="1:111" ht="16" hidden="1" x14ac:dyDescent="0.2">
      <c r="A928" s="6" t="s">
        <v>1203</v>
      </c>
      <c r="B928" s="25"/>
      <c r="C928" s="25"/>
      <c r="F928" s="25"/>
      <c r="G928" s="63" t="s">
        <v>23</v>
      </c>
      <c r="H928" s="6" t="s">
        <v>4902</v>
      </c>
      <c r="L928" s="6" t="s">
        <v>1204</v>
      </c>
      <c r="P928" s="6" t="s">
        <v>1189</v>
      </c>
      <c r="Q928" s="6" t="s">
        <v>4744</v>
      </c>
      <c r="X928" s="6">
        <v>0</v>
      </c>
      <c r="Y928" s="6">
        <v>0</v>
      </c>
      <c r="Z928" s="6">
        <v>0</v>
      </c>
      <c r="AA928" s="6">
        <v>0</v>
      </c>
      <c r="AB928" s="6">
        <f>SUM(Table2026_09_25[[#This Row],[Number of in-person visits provided in reporting year.]:[Number of video/virtual visits provided in reporting year.]])</f>
        <v>0</v>
      </c>
      <c r="AC928" s="6" t="s">
        <v>8469</v>
      </c>
      <c r="AD928" s="6">
        <v>0</v>
      </c>
      <c r="AE928" s="6">
        <v>0</v>
      </c>
      <c r="AG928" s="6">
        <v>0</v>
      </c>
      <c r="AI928" s="6" t="s">
        <v>1205</v>
      </c>
      <c r="AJ928" s="6" t="s">
        <v>43</v>
      </c>
      <c r="AK928" s="6" t="s">
        <v>8483</v>
      </c>
      <c r="AL928" s="6" t="s">
        <v>267</v>
      </c>
      <c r="AQ928" s="6" t="s">
        <v>43</v>
      </c>
      <c r="AX928" s="45"/>
      <c r="AZ928" s="6">
        <v>0</v>
      </c>
      <c r="BA928" s="6">
        <v>0</v>
      </c>
      <c r="BB928" s="45">
        <v>0</v>
      </c>
      <c r="BC928" s="6">
        <v>0</v>
      </c>
      <c r="BD928" s="6">
        <v>0</v>
      </c>
      <c r="BF928" s="6">
        <v>0</v>
      </c>
      <c r="BG928" s="45">
        <v>0</v>
      </c>
      <c r="BH928" s="45">
        <v>0</v>
      </c>
      <c r="BI928" s="6">
        <v>0</v>
      </c>
      <c r="BJ928" s="6">
        <v>0</v>
      </c>
      <c r="BK928" s="6">
        <v>0</v>
      </c>
      <c r="BL928" s="45">
        <v>0</v>
      </c>
      <c r="BM928" s="45">
        <v>0</v>
      </c>
      <c r="BN928" s="6">
        <v>0</v>
      </c>
      <c r="BO928" s="6">
        <v>0</v>
      </c>
      <c r="BP928" s="6">
        <v>0</v>
      </c>
      <c r="BQ928" s="6">
        <v>0</v>
      </c>
      <c r="BR928" s="45">
        <v>0</v>
      </c>
      <c r="BT928" s="45">
        <v>0</v>
      </c>
      <c r="BU928" s="45">
        <v>0</v>
      </c>
      <c r="BX928" s="6">
        <v>0</v>
      </c>
      <c r="BY928" s="6" t="s">
        <v>1206</v>
      </c>
      <c r="BZ928" s="6">
        <f t="shared" si="42"/>
        <v>0</v>
      </c>
      <c r="CA928" s="6">
        <f t="shared" si="43"/>
        <v>0</v>
      </c>
      <c r="CC928" s="63" t="s">
        <v>21</v>
      </c>
      <c r="CD928" s="6" t="s">
        <v>1207</v>
      </c>
      <c r="CK928" s="6" t="s">
        <v>5148</v>
      </c>
      <c r="DA928" s="6" t="s">
        <v>1208</v>
      </c>
      <c r="DC928" s="6" t="s">
        <v>4434</v>
      </c>
      <c r="DD928" s="6" t="s">
        <v>1209</v>
      </c>
      <c r="DF928" s="29">
        <f t="shared" si="44"/>
        <v>0</v>
      </c>
      <c r="DG928" s="6">
        <v>1</v>
      </c>
    </row>
    <row r="929" spans="1:111" ht="16" hidden="1" x14ac:dyDescent="0.2">
      <c r="A929" s="6" t="s">
        <v>1215</v>
      </c>
      <c r="B929" s="25"/>
      <c r="C929" s="25"/>
      <c r="F929" s="25"/>
      <c r="G929" s="63" t="s">
        <v>23</v>
      </c>
      <c r="H929" s="6" t="s">
        <v>103</v>
      </c>
      <c r="L929" s="6" t="s">
        <v>1216</v>
      </c>
      <c r="P929" s="6" t="s">
        <v>1189</v>
      </c>
      <c r="Q929" s="6" t="s">
        <v>4744</v>
      </c>
      <c r="X929" s="6">
        <v>0</v>
      </c>
      <c r="Y929" s="6">
        <v>833</v>
      </c>
      <c r="Z929" s="6">
        <v>0</v>
      </c>
      <c r="AA929" s="6">
        <v>0</v>
      </c>
      <c r="AB929" s="6">
        <f>SUM(Table2026_09_25[[#This Row],[Number of in-person visits provided in reporting year.]:[Number of video/virtual visits provided in reporting year.]])</f>
        <v>833</v>
      </c>
      <c r="AC929" s="6" t="s">
        <v>8469</v>
      </c>
      <c r="AD929" s="6">
        <v>0</v>
      </c>
      <c r="AE929" s="6">
        <v>0</v>
      </c>
      <c r="AG929" s="6">
        <v>0</v>
      </c>
      <c r="AI929" s="6" t="s">
        <v>1217</v>
      </c>
      <c r="AJ929" s="6" t="s">
        <v>6947</v>
      </c>
      <c r="AK929" s="6" t="s">
        <v>8483</v>
      </c>
      <c r="AL929" s="6" t="s">
        <v>105</v>
      </c>
      <c r="AQ929" s="6" t="s">
        <v>107</v>
      </c>
      <c r="AX929" s="45"/>
      <c r="AZ929" s="6">
        <v>0</v>
      </c>
      <c r="BA929" s="6">
        <v>0</v>
      </c>
      <c r="BB929" s="45">
        <v>0</v>
      </c>
      <c r="BC929" s="6">
        <v>0</v>
      </c>
      <c r="BD929" s="6">
        <v>0</v>
      </c>
      <c r="BF929" s="6">
        <v>0</v>
      </c>
      <c r="BG929" s="45">
        <v>0</v>
      </c>
      <c r="BH929" s="45">
        <v>0</v>
      </c>
      <c r="BI929" s="6">
        <v>0</v>
      </c>
      <c r="BJ929" s="6">
        <v>0</v>
      </c>
      <c r="BK929" s="6">
        <v>0</v>
      </c>
      <c r="BL929" s="45">
        <v>0</v>
      </c>
      <c r="BM929" s="45">
        <v>0</v>
      </c>
      <c r="BN929" s="6">
        <v>0</v>
      </c>
      <c r="BO929" s="6">
        <v>0</v>
      </c>
      <c r="BP929" s="6">
        <v>0</v>
      </c>
      <c r="BQ929" s="6">
        <v>0</v>
      </c>
      <c r="BR929" s="45">
        <v>0</v>
      </c>
      <c r="BT929" s="45">
        <v>0</v>
      </c>
      <c r="BU929" s="45">
        <v>0</v>
      </c>
      <c r="BX929" s="6">
        <v>3</v>
      </c>
      <c r="BY929" s="6" t="s">
        <v>1218</v>
      </c>
      <c r="BZ929" s="6">
        <f t="shared" si="42"/>
        <v>0</v>
      </c>
      <c r="CA929" s="6">
        <f t="shared" si="43"/>
        <v>3</v>
      </c>
      <c r="CC929" s="63" t="s">
        <v>21</v>
      </c>
      <c r="CD929" s="6" t="s">
        <v>1219</v>
      </c>
      <c r="CK929" s="6" t="s">
        <v>5148</v>
      </c>
      <c r="DA929" s="6" t="s">
        <v>1220</v>
      </c>
      <c r="DC929" s="6" t="s">
        <v>4434</v>
      </c>
      <c r="DD929" s="6" t="s">
        <v>108</v>
      </c>
      <c r="DF929" s="29">
        <f t="shared" si="44"/>
        <v>0</v>
      </c>
      <c r="DG929" s="6">
        <v>1</v>
      </c>
    </row>
    <row r="930" spans="1:111" ht="16" hidden="1" x14ac:dyDescent="0.2">
      <c r="A930" s="6" t="s">
        <v>1194</v>
      </c>
      <c r="B930" s="25"/>
      <c r="C930" s="25"/>
      <c r="F930" s="25"/>
      <c r="G930" s="63" t="s">
        <v>23</v>
      </c>
      <c r="H930" s="6" t="s">
        <v>55</v>
      </c>
      <c r="L930" s="6" t="s">
        <v>1195</v>
      </c>
      <c r="P930" s="6" t="s">
        <v>1189</v>
      </c>
      <c r="Q930" s="6" t="s">
        <v>4744</v>
      </c>
      <c r="X930" s="6">
        <v>2515</v>
      </c>
      <c r="Y930" s="6">
        <v>2515</v>
      </c>
      <c r="Z930" s="6">
        <v>0</v>
      </c>
      <c r="AA930" s="6">
        <v>0</v>
      </c>
      <c r="AB930" s="6">
        <f>SUM(Table2026_09_25[[#This Row],[Number of in-person visits provided in reporting year.]:[Number of video/virtual visits provided in reporting year.]])</f>
        <v>2515</v>
      </c>
      <c r="AC930" s="6" t="s">
        <v>8469</v>
      </c>
      <c r="AD930" s="6">
        <v>0</v>
      </c>
      <c r="AE930" s="6">
        <v>0</v>
      </c>
      <c r="AG930" s="6">
        <v>0</v>
      </c>
      <c r="AI930" s="6" t="s">
        <v>8072</v>
      </c>
      <c r="AJ930" s="6" t="s">
        <v>232</v>
      </c>
      <c r="AK930" s="6" t="s">
        <v>8483</v>
      </c>
      <c r="AL930" s="6" t="s">
        <v>1744</v>
      </c>
      <c r="AQ930" s="6" t="s">
        <v>63</v>
      </c>
      <c r="AX930" s="45"/>
      <c r="AZ930" s="6">
        <v>0</v>
      </c>
      <c r="BA930" s="6">
        <v>0</v>
      </c>
      <c r="BB930" s="45">
        <v>0</v>
      </c>
      <c r="BC930" s="6">
        <v>0</v>
      </c>
      <c r="BD930" s="6">
        <v>0</v>
      </c>
      <c r="BF930" s="6">
        <v>0</v>
      </c>
      <c r="BG930" s="45">
        <v>0</v>
      </c>
      <c r="BH930" s="45">
        <v>0</v>
      </c>
      <c r="BI930" s="6">
        <v>0</v>
      </c>
      <c r="BJ930" s="6">
        <v>0</v>
      </c>
      <c r="BK930" s="6">
        <v>0</v>
      </c>
      <c r="BL930" s="45">
        <v>0</v>
      </c>
      <c r="BM930" s="45">
        <v>0</v>
      </c>
      <c r="BN930" s="6">
        <v>0</v>
      </c>
      <c r="BO930" s="6">
        <v>0</v>
      </c>
      <c r="BP930" s="6">
        <v>0</v>
      </c>
      <c r="BQ930" s="6">
        <v>0</v>
      </c>
      <c r="BR930" s="45">
        <v>0</v>
      </c>
      <c r="BT930" s="45">
        <v>0</v>
      </c>
      <c r="BU930" s="45">
        <v>0</v>
      </c>
      <c r="BX930" s="6">
        <v>1.45</v>
      </c>
      <c r="BY930" s="6" t="s">
        <v>1189</v>
      </c>
      <c r="BZ930" s="6">
        <f t="shared" si="42"/>
        <v>0</v>
      </c>
      <c r="CA930" s="6">
        <f t="shared" si="43"/>
        <v>1.45</v>
      </c>
      <c r="CC930" s="63" t="s">
        <v>21</v>
      </c>
      <c r="CD930" s="6" t="s">
        <v>754</v>
      </c>
      <c r="CK930" s="6" t="s">
        <v>5148</v>
      </c>
      <c r="DA930" s="6" t="s">
        <v>1196</v>
      </c>
      <c r="DC930" s="6" t="s">
        <v>4434</v>
      </c>
      <c r="DD930" s="6" t="s">
        <v>59</v>
      </c>
      <c r="DF930" s="29">
        <f t="shared" si="44"/>
        <v>0</v>
      </c>
      <c r="DG930" s="6">
        <v>1</v>
      </c>
    </row>
    <row r="931" spans="1:111" ht="16" hidden="1" x14ac:dyDescent="0.2">
      <c r="A931" s="6" t="s">
        <v>1201</v>
      </c>
      <c r="B931" s="25"/>
      <c r="C931" s="25"/>
      <c r="F931" s="25"/>
      <c r="G931" s="63" t="s">
        <v>23</v>
      </c>
      <c r="H931" s="6" t="s">
        <v>8027</v>
      </c>
      <c r="L931" s="6" t="s">
        <v>67</v>
      </c>
      <c r="P931" s="6" t="s">
        <v>1189</v>
      </c>
      <c r="Q931" s="6" t="s">
        <v>4744</v>
      </c>
      <c r="X931" s="6">
        <v>0</v>
      </c>
      <c r="Y931" s="6">
        <v>0</v>
      </c>
      <c r="Z931" s="6">
        <v>0</v>
      </c>
      <c r="AA931" s="6">
        <v>0</v>
      </c>
      <c r="AB931" s="6">
        <f>SUM(Table2026_09_25[[#This Row],[Number of in-person visits provided in reporting year.]:[Number of video/virtual visits provided in reporting year.]])</f>
        <v>0</v>
      </c>
      <c r="AC931" s="6" t="s">
        <v>8469</v>
      </c>
      <c r="AD931" s="6">
        <v>0</v>
      </c>
      <c r="AE931" s="6">
        <v>0</v>
      </c>
      <c r="AG931" s="6">
        <v>0</v>
      </c>
      <c r="AI931" s="6" t="s">
        <v>8112</v>
      </c>
      <c r="AJ931" s="6" t="s">
        <v>43</v>
      </c>
      <c r="AK931" s="6" t="s">
        <v>8483</v>
      </c>
      <c r="AL931" s="6" t="s">
        <v>70</v>
      </c>
      <c r="AQ931" s="6" t="s">
        <v>43</v>
      </c>
      <c r="AX931" s="45"/>
      <c r="AZ931" s="6">
        <v>0</v>
      </c>
      <c r="BA931" s="6">
        <v>0</v>
      </c>
      <c r="BB931" s="45">
        <v>0</v>
      </c>
      <c r="BC931" s="6">
        <v>0</v>
      </c>
      <c r="BD931" s="6">
        <v>0</v>
      </c>
      <c r="BF931" s="6">
        <v>0</v>
      </c>
      <c r="BG931" s="45">
        <v>0</v>
      </c>
      <c r="BH931" s="45">
        <v>0</v>
      </c>
      <c r="BI931" s="6">
        <v>0</v>
      </c>
      <c r="BJ931" s="6">
        <v>0</v>
      </c>
      <c r="BK931" s="6">
        <v>0</v>
      </c>
      <c r="BL931" s="45">
        <v>0</v>
      </c>
      <c r="BM931" s="45">
        <v>0</v>
      </c>
      <c r="BN931" s="6">
        <v>0</v>
      </c>
      <c r="BO931" s="6">
        <v>0</v>
      </c>
      <c r="BP931" s="6">
        <v>0</v>
      </c>
      <c r="BQ931" s="6">
        <v>0</v>
      </c>
      <c r="BR931" s="45">
        <v>0</v>
      </c>
      <c r="BT931" s="45">
        <v>0</v>
      </c>
      <c r="BU931" s="45">
        <v>0</v>
      </c>
      <c r="BX931" s="6">
        <v>1</v>
      </c>
      <c r="BY931" s="6" t="s">
        <v>1202</v>
      </c>
      <c r="BZ931" s="6">
        <f t="shared" si="42"/>
        <v>0</v>
      </c>
      <c r="CA931" s="6">
        <f t="shared" si="43"/>
        <v>1</v>
      </c>
      <c r="CC931" s="63" t="s">
        <v>4687</v>
      </c>
      <c r="CD931" s="6" t="s">
        <v>21</v>
      </c>
      <c r="CK931" s="6" t="s">
        <v>5148</v>
      </c>
      <c r="DA931" s="6" t="s">
        <v>263</v>
      </c>
      <c r="DC931" s="6" t="s">
        <v>4434</v>
      </c>
      <c r="DD931" s="6" t="s">
        <v>73</v>
      </c>
      <c r="DF931" s="29">
        <f t="shared" si="44"/>
        <v>0</v>
      </c>
      <c r="DG931" s="6">
        <v>1</v>
      </c>
    </row>
    <row r="932" spans="1:111" ht="16" hidden="1" x14ac:dyDescent="0.2">
      <c r="A932" s="6" t="s">
        <v>1197</v>
      </c>
      <c r="B932" s="25"/>
      <c r="C932" s="25"/>
      <c r="F932" s="25"/>
      <c r="G932" s="63" t="s">
        <v>23</v>
      </c>
      <c r="H932" s="6" t="s">
        <v>7500</v>
      </c>
      <c r="L932" s="6" t="s">
        <v>1198</v>
      </c>
      <c r="P932" s="6" t="s">
        <v>1189</v>
      </c>
      <c r="Q932" s="6" t="s">
        <v>4744</v>
      </c>
      <c r="X932" s="6">
        <v>0</v>
      </c>
      <c r="Y932" s="6">
        <v>440</v>
      </c>
      <c r="Z932" s="6">
        <v>0</v>
      </c>
      <c r="AA932" s="6">
        <v>0</v>
      </c>
      <c r="AB932" s="6">
        <f>SUM(Table2026_09_25[[#This Row],[Number of in-person visits provided in reporting year.]:[Number of video/virtual visits provided in reporting year.]])</f>
        <v>440</v>
      </c>
      <c r="AC932" s="6" t="s">
        <v>8469</v>
      </c>
      <c r="AD932" s="6">
        <v>0</v>
      </c>
      <c r="AE932" s="6">
        <v>0</v>
      </c>
      <c r="AG932" s="6">
        <v>0</v>
      </c>
      <c r="AI932" s="6" t="s">
        <v>8095</v>
      </c>
      <c r="AJ932" s="6" t="s">
        <v>7505</v>
      </c>
      <c r="AK932" s="6" t="s">
        <v>8483</v>
      </c>
      <c r="AL932" s="6" t="s">
        <v>1200</v>
      </c>
      <c r="AQ932" s="6" t="s">
        <v>107</v>
      </c>
      <c r="AX932" s="45"/>
      <c r="AZ932" s="6">
        <v>0</v>
      </c>
      <c r="BA932" s="6">
        <v>0</v>
      </c>
      <c r="BB932" s="45">
        <v>0</v>
      </c>
      <c r="BC932" s="6">
        <v>0</v>
      </c>
      <c r="BD932" s="6">
        <v>0</v>
      </c>
      <c r="BF932" s="6">
        <v>0</v>
      </c>
      <c r="BG932" s="45">
        <v>0</v>
      </c>
      <c r="BH932" s="45">
        <v>0</v>
      </c>
      <c r="BI932" s="6">
        <v>0</v>
      </c>
      <c r="BJ932" s="6">
        <v>0</v>
      </c>
      <c r="BK932" s="6">
        <v>0</v>
      </c>
      <c r="BL932" s="45">
        <v>0</v>
      </c>
      <c r="BM932" s="45">
        <v>0</v>
      </c>
      <c r="BN932" s="6">
        <v>0</v>
      </c>
      <c r="BO932" s="6">
        <v>0</v>
      </c>
      <c r="BP932" s="6">
        <v>0</v>
      </c>
      <c r="BQ932" s="6">
        <v>0</v>
      </c>
      <c r="BR932" s="45">
        <v>0</v>
      </c>
      <c r="BT932" s="45">
        <v>0</v>
      </c>
      <c r="BU932" s="45">
        <v>0</v>
      </c>
      <c r="BX932" s="6">
        <v>0</v>
      </c>
      <c r="BY932" s="6" t="s">
        <v>21</v>
      </c>
      <c r="BZ932" s="6">
        <f t="shared" si="42"/>
        <v>0</v>
      </c>
      <c r="CA932" s="6">
        <f t="shared" si="43"/>
        <v>0</v>
      </c>
      <c r="CC932" s="63" t="s">
        <v>21</v>
      </c>
      <c r="CD932" s="6" t="s">
        <v>21</v>
      </c>
      <c r="CK932" s="6" t="s">
        <v>5148</v>
      </c>
      <c r="DA932" s="6" t="s">
        <v>21</v>
      </c>
      <c r="DC932" s="6" t="s">
        <v>4434</v>
      </c>
      <c r="DD932" s="6" t="s">
        <v>768</v>
      </c>
      <c r="DF932" s="29">
        <f t="shared" si="44"/>
        <v>0</v>
      </c>
      <c r="DG932" s="6">
        <v>1</v>
      </c>
    </row>
    <row r="933" spans="1:111" ht="16" hidden="1" x14ac:dyDescent="0.2">
      <c r="A933" s="6" t="s">
        <v>1188</v>
      </c>
      <c r="B933" s="25"/>
      <c r="C933" s="25"/>
      <c r="F933" s="25"/>
      <c r="G933" s="63" t="s">
        <v>23</v>
      </c>
      <c r="H933" s="6" t="s">
        <v>7605</v>
      </c>
      <c r="L933" s="6" t="s">
        <v>1190</v>
      </c>
      <c r="P933" s="6" t="s">
        <v>1189</v>
      </c>
      <c r="Q933" s="6" t="s">
        <v>4744</v>
      </c>
      <c r="X933" s="6">
        <v>0</v>
      </c>
      <c r="Y933" s="6">
        <v>374</v>
      </c>
      <c r="Z933" s="6">
        <v>0</v>
      </c>
      <c r="AA933" s="6">
        <v>0</v>
      </c>
      <c r="AB933" s="6">
        <f>SUM(Table2026_09_25[[#This Row],[Number of in-person visits provided in reporting year.]:[Number of video/virtual visits provided in reporting year.]])</f>
        <v>374</v>
      </c>
      <c r="AC933" s="6" t="s">
        <v>8469</v>
      </c>
      <c r="AD933" s="6">
        <v>0</v>
      </c>
      <c r="AE933" s="6">
        <v>0</v>
      </c>
      <c r="AF933" s="6" t="s">
        <v>8026</v>
      </c>
      <c r="AG933" s="6">
        <v>0</v>
      </c>
      <c r="AI933" s="6" t="s">
        <v>8151</v>
      </c>
      <c r="AJ933" s="6" t="s">
        <v>43</v>
      </c>
      <c r="AK933" s="6" t="s">
        <v>8483</v>
      </c>
      <c r="AL933" s="6" t="s">
        <v>1191</v>
      </c>
      <c r="AQ933" s="6" t="s">
        <v>43</v>
      </c>
      <c r="AX933" s="45"/>
      <c r="AZ933" s="6">
        <v>0</v>
      </c>
      <c r="BA933" s="6">
        <v>0</v>
      </c>
      <c r="BB933" s="45">
        <v>0</v>
      </c>
      <c r="BC933" s="6">
        <v>0</v>
      </c>
      <c r="BD933" s="6">
        <v>0</v>
      </c>
      <c r="BF933" s="6">
        <v>0</v>
      </c>
      <c r="BG933" s="45">
        <v>0</v>
      </c>
      <c r="BH933" s="45">
        <v>0</v>
      </c>
      <c r="BI933" s="6">
        <v>0</v>
      </c>
      <c r="BJ933" s="6">
        <v>0</v>
      </c>
      <c r="BK933" s="6">
        <v>0</v>
      </c>
      <c r="BL933" s="45">
        <v>0</v>
      </c>
      <c r="BM933" s="45">
        <v>0</v>
      </c>
      <c r="BN933" s="6">
        <v>0</v>
      </c>
      <c r="BO933" s="6">
        <v>0</v>
      </c>
      <c r="BP933" s="6">
        <v>0</v>
      </c>
      <c r="BQ933" s="6">
        <v>0</v>
      </c>
      <c r="BR933" s="45">
        <v>0</v>
      </c>
      <c r="BT933" s="45">
        <v>0</v>
      </c>
      <c r="BU933" s="45">
        <v>0</v>
      </c>
      <c r="BX933" s="6">
        <v>0</v>
      </c>
      <c r="BY933" s="6" t="s">
        <v>21</v>
      </c>
      <c r="BZ933" s="6">
        <f t="shared" si="42"/>
        <v>0</v>
      </c>
      <c r="CA933" s="6">
        <f t="shared" si="43"/>
        <v>0</v>
      </c>
      <c r="CC933" s="63" t="s">
        <v>21</v>
      </c>
      <c r="CD933" s="6" t="s">
        <v>21</v>
      </c>
      <c r="CK933" s="6" t="s">
        <v>5148</v>
      </c>
      <c r="DA933" s="6" t="s">
        <v>1192</v>
      </c>
      <c r="DC933" s="6" t="s">
        <v>4434</v>
      </c>
      <c r="DD933" s="6" t="s">
        <v>1193</v>
      </c>
      <c r="DF933" s="29">
        <f t="shared" si="44"/>
        <v>0</v>
      </c>
      <c r="DG933" s="6">
        <v>1</v>
      </c>
    </row>
    <row r="934" spans="1:111" ht="16" hidden="1" x14ac:dyDescent="0.2">
      <c r="A934" s="6" t="s">
        <v>1221</v>
      </c>
      <c r="B934" s="25"/>
      <c r="C934" s="25"/>
      <c r="F934" s="25"/>
      <c r="G934" s="63" t="s">
        <v>23</v>
      </c>
      <c r="H934" s="6" t="s">
        <v>4827</v>
      </c>
      <c r="L934" s="6" t="s">
        <v>1222</v>
      </c>
      <c r="P934" s="6" t="s">
        <v>558</v>
      </c>
      <c r="Q934" s="6" t="s">
        <v>4773</v>
      </c>
      <c r="X934" s="6">
        <v>146</v>
      </c>
      <c r="Y934" s="6">
        <v>637</v>
      </c>
      <c r="Z934" s="6">
        <v>414</v>
      </c>
      <c r="AA934" s="6">
        <v>0</v>
      </c>
      <c r="AB934" s="6">
        <f>SUM(Table2026_09_25[[#This Row],[Number of in-person visits provided in reporting year.]:[Number of video/virtual visits provided in reporting year.]])</f>
        <v>1051</v>
      </c>
      <c r="AC934" s="6" t="s">
        <v>8469</v>
      </c>
      <c r="AD934" s="6">
        <v>0</v>
      </c>
      <c r="AE934" s="6">
        <v>0</v>
      </c>
      <c r="AF934" s="6" t="s">
        <v>4682</v>
      </c>
      <c r="AG934" s="6">
        <v>30.9</v>
      </c>
      <c r="AI934" s="6" t="s">
        <v>8088</v>
      </c>
      <c r="AJ934" s="6" t="s">
        <v>34</v>
      </c>
      <c r="AK934" s="6" t="s">
        <v>8483</v>
      </c>
      <c r="AL934" s="6" t="s">
        <v>710</v>
      </c>
      <c r="AQ934" s="6" t="s">
        <v>544</v>
      </c>
      <c r="AX934" s="45"/>
      <c r="AZ934" s="6">
        <v>0</v>
      </c>
      <c r="BA934" s="6">
        <v>0</v>
      </c>
      <c r="BB934" s="45">
        <v>0</v>
      </c>
      <c r="BC934" s="6">
        <v>0</v>
      </c>
      <c r="BD934" s="6">
        <v>0</v>
      </c>
      <c r="BF934" s="6">
        <v>0</v>
      </c>
      <c r="BG934" s="45">
        <v>0</v>
      </c>
      <c r="BH934" s="45">
        <v>0</v>
      </c>
      <c r="BI934" s="6">
        <v>0</v>
      </c>
      <c r="BJ934" s="6">
        <v>0</v>
      </c>
      <c r="BK934" s="6">
        <v>0</v>
      </c>
      <c r="BL934" s="45">
        <v>0</v>
      </c>
      <c r="BM934" s="45">
        <v>0</v>
      </c>
      <c r="BN934" s="6">
        <v>0</v>
      </c>
      <c r="BO934" s="6">
        <v>0</v>
      </c>
      <c r="BP934" s="6">
        <v>0</v>
      </c>
      <c r="BQ934" s="6">
        <v>0</v>
      </c>
      <c r="BR934" s="45">
        <v>0</v>
      </c>
      <c r="BT934" s="45">
        <v>0</v>
      </c>
      <c r="BU934" s="45">
        <v>0</v>
      </c>
      <c r="BX934" s="6">
        <v>0</v>
      </c>
      <c r="BY934" s="6" t="s">
        <v>21</v>
      </c>
      <c r="BZ934" s="6">
        <f t="shared" si="42"/>
        <v>0</v>
      </c>
      <c r="CA934" s="6">
        <f t="shared" si="43"/>
        <v>0</v>
      </c>
      <c r="CC934" s="63" t="s">
        <v>4753</v>
      </c>
      <c r="CD934" s="6" t="s">
        <v>1223</v>
      </c>
      <c r="CK934" s="6" t="s">
        <v>5148</v>
      </c>
      <c r="DA934" s="6" t="s">
        <v>21</v>
      </c>
      <c r="DC934" s="6" t="s">
        <v>4434</v>
      </c>
      <c r="DD934" s="6" t="s">
        <v>38</v>
      </c>
      <c r="DF934" s="29">
        <f t="shared" si="44"/>
        <v>0</v>
      </c>
      <c r="DG934" s="6">
        <v>1</v>
      </c>
    </row>
    <row r="935" spans="1:111" ht="16" hidden="1" x14ac:dyDescent="0.2">
      <c r="A935" s="6" t="s">
        <v>1224</v>
      </c>
      <c r="B935" s="25"/>
      <c r="C935" s="25"/>
      <c r="F935" s="25"/>
      <c r="G935" s="63" t="s">
        <v>23</v>
      </c>
      <c r="H935" s="6" t="s">
        <v>2383</v>
      </c>
      <c r="L935" s="6" t="s">
        <v>1225</v>
      </c>
      <c r="P935" s="6" t="s">
        <v>3532</v>
      </c>
      <c r="Q935" s="6" t="s">
        <v>5203</v>
      </c>
      <c r="X935" s="6">
        <v>334</v>
      </c>
      <c r="Y935" s="6">
        <v>2543</v>
      </c>
      <c r="Z935" s="6">
        <v>1666</v>
      </c>
      <c r="AA935" s="6">
        <v>0</v>
      </c>
      <c r="AB935" s="6">
        <f>SUM(Table2026_09_25[[#This Row],[Number of in-person visits provided in reporting year.]:[Number of video/virtual visits provided in reporting year.]])</f>
        <v>4209</v>
      </c>
      <c r="AC935" s="6" t="s">
        <v>8469</v>
      </c>
      <c r="AD935" s="6">
        <v>0</v>
      </c>
      <c r="AE935" s="6">
        <v>0</v>
      </c>
      <c r="AF935" s="6" t="s">
        <v>4682</v>
      </c>
      <c r="AG935" s="6">
        <v>11</v>
      </c>
      <c r="AI935" s="6" t="s">
        <v>399</v>
      </c>
      <c r="AJ935" s="6" t="s">
        <v>43</v>
      </c>
      <c r="AK935" s="6" t="s">
        <v>8483</v>
      </c>
      <c r="AL935" s="6" t="s">
        <v>400</v>
      </c>
      <c r="AQ935" s="6" t="s">
        <v>43</v>
      </c>
      <c r="AX935" s="45"/>
      <c r="AZ935" s="6">
        <v>0.5</v>
      </c>
      <c r="BA935" s="6">
        <v>0</v>
      </c>
      <c r="BB935" s="45">
        <v>0</v>
      </c>
      <c r="BC935" s="6">
        <v>0</v>
      </c>
      <c r="BD935" s="6">
        <v>0.1</v>
      </c>
      <c r="BF935" s="6">
        <v>0</v>
      </c>
      <c r="BG935" s="45">
        <v>0</v>
      </c>
      <c r="BH935" s="45">
        <v>0</v>
      </c>
      <c r="BI935" s="6">
        <v>0</v>
      </c>
      <c r="BJ935" s="6">
        <v>0</v>
      </c>
      <c r="BK935" s="6">
        <v>0</v>
      </c>
      <c r="BL935" s="45">
        <v>0</v>
      </c>
      <c r="BM935" s="45">
        <v>0</v>
      </c>
      <c r="BN935" s="6">
        <v>0</v>
      </c>
      <c r="BO935" s="6">
        <v>0</v>
      </c>
      <c r="BP935" s="6">
        <v>0</v>
      </c>
      <c r="BQ935" s="6">
        <v>0</v>
      </c>
      <c r="BR935" s="45">
        <v>0</v>
      </c>
      <c r="BT935" s="45">
        <v>0</v>
      </c>
      <c r="BU935" s="45">
        <v>0</v>
      </c>
      <c r="BX935" s="6">
        <v>3.7</v>
      </c>
      <c r="BY935" s="6" t="s">
        <v>1226</v>
      </c>
      <c r="BZ935" s="6">
        <f t="shared" si="42"/>
        <v>0.6</v>
      </c>
      <c r="CA935" s="6">
        <f t="shared" si="43"/>
        <v>3.7</v>
      </c>
      <c r="CC935" s="63" t="s">
        <v>4753</v>
      </c>
      <c r="CD935" s="6" t="s">
        <v>1227</v>
      </c>
      <c r="CK935" s="6" t="s">
        <v>5148</v>
      </c>
      <c r="DA935" s="6" t="s">
        <v>1228</v>
      </c>
      <c r="DC935" s="6" t="s">
        <v>4434</v>
      </c>
      <c r="DD935" s="6" t="s">
        <v>397</v>
      </c>
      <c r="DF935" s="29">
        <f t="shared" si="44"/>
        <v>0</v>
      </c>
      <c r="DG935" s="6">
        <v>1</v>
      </c>
    </row>
    <row r="936" spans="1:111" ht="16" hidden="1" x14ac:dyDescent="0.2">
      <c r="A936" s="6" t="s">
        <v>1236</v>
      </c>
      <c r="B936" s="25"/>
      <c r="C936" s="25"/>
      <c r="F936" s="25"/>
      <c r="G936" s="63" t="s">
        <v>23</v>
      </c>
      <c r="H936" s="6" t="s">
        <v>7682</v>
      </c>
      <c r="L936" s="6" t="s">
        <v>1237</v>
      </c>
      <c r="P936" s="6" t="s">
        <v>5036</v>
      </c>
      <c r="Q936" s="6" t="s">
        <v>4773</v>
      </c>
      <c r="X936" s="6">
        <v>117</v>
      </c>
      <c r="Y936" s="6">
        <v>207</v>
      </c>
      <c r="Z936" s="6">
        <v>0</v>
      </c>
      <c r="AA936" s="6">
        <v>5</v>
      </c>
      <c r="AB936" s="6">
        <f>SUM(Table2026_09_25[[#This Row],[Number of in-person visits provided in reporting year.]:[Number of video/virtual visits provided in reporting year.]])</f>
        <v>212</v>
      </c>
      <c r="AC936" s="6" t="s">
        <v>8469</v>
      </c>
      <c r="AD936" s="6">
        <v>0</v>
      </c>
      <c r="AE936" s="6">
        <v>0</v>
      </c>
      <c r="AF936" s="6" t="s">
        <v>4682</v>
      </c>
      <c r="AG936" s="6">
        <v>120</v>
      </c>
      <c r="AI936" s="6" t="s">
        <v>8093</v>
      </c>
      <c r="AJ936" s="6" t="s">
        <v>7623</v>
      </c>
      <c r="AK936" s="6" t="s">
        <v>8483</v>
      </c>
      <c r="AL936" s="6" t="s">
        <v>308</v>
      </c>
      <c r="AQ936" s="6" t="s">
        <v>63</v>
      </c>
      <c r="AX936" s="45"/>
      <c r="AZ936" s="6">
        <v>0</v>
      </c>
      <c r="BA936" s="6">
        <v>0</v>
      </c>
      <c r="BB936" s="45">
        <v>0</v>
      </c>
      <c r="BC936" s="6">
        <v>0.6</v>
      </c>
      <c r="BD936" s="6">
        <v>0</v>
      </c>
      <c r="BF936" s="6">
        <v>0.6</v>
      </c>
      <c r="BG936" s="45">
        <v>0</v>
      </c>
      <c r="BH936" s="45">
        <v>0</v>
      </c>
      <c r="BI936" s="6">
        <v>0</v>
      </c>
      <c r="BJ936" s="6">
        <v>0</v>
      </c>
      <c r="BK936" s="6">
        <v>0</v>
      </c>
      <c r="BL936" s="45">
        <v>0</v>
      </c>
      <c r="BM936" s="45">
        <v>0</v>
      </c>
      <c r="BN936" s="6">
        <v>0</v>
      </c>
      <c r="BO936" s="6">
        <v>0</v>
      </c>
      <c r="BP936" s="6">
        <v>0</v>
      </c>
      <c r="BQ936" s="6">
        <v>0</v>
      </c>
      <c r="BR936" s="45">
        <v>0</v>
      </c>
      <c r="BT936" s="45">
        <v>0</v>
      </c>
      <c r="BU936" s="45">
        <v>0</v>
      </c>
      <c r="BX936" s="6">
        <v>0</v>
      </c>
      <c r="BY936" s="6" t="s">
        <v>21</v>
      </c>
      <c r="BZ936" s="6">
        <f t="shared" si="42"/>
        <v>1.2</v>
      </c>
      <c r="CA936" s="6">
        <f t="shared" si="43"/>
        <v>0.6</v>
      </c>
      <c r="CC936" s="63" t="s">
        <v>21</v>
      </c>
      <c r="CD936" s="6" t="s">
        <v>1238</v>
      </c>
      <c r="CK936" s="6" t="s">
        <v>5148</v>
      </c>
      <c r="DA936" s="6" t="s">
        <v>1239</v>
      </c>
      <c r="DC936" s="6" t="s">
        <v>4434</v>
      </c>
      <c r="DD936" s="6" t="s">
        <v>311</v>
      </c>
      <c r="DF936" s="29">
        <f t="shared" si="44"/>
        <v>0</v>
      </c>
      <c r="DG936" s="6">
        <v>1</v>
      </c>
    </row>
    <row r="937" spans="1:111" ht="16" hidden="1" x14ac:dyDescent="0.2">
      <c r="A937" s="6" t="s">
        <v>1229</v>
      </c>
      <c r="B937" s="25"/>
      <c r="C937" s="25"/>
      <c r="F937" s="25"/>
      <c r="G937" s="63" t="s">
        <v>23</v>
      </c>
      <c r="H937" s="6" t="s">
        <v>746</v>
      </c>
      <c r="L937" s="6" t="s">
        <v>1231</v>
      </c>
      <c r="P937" s="6" t="s">
        <v>5036</v>
      </c>
      <c r="Q937" s="6" t="s">
        <v>4773</v>
      </c>
      <c r="X937" s="6">
        <v>139</v>
      </c>
      <c r="Y937" s="6">
        <v>317</v>
      </c>
      <c r="Z937" s="6">
        <v>105</v>
      </c>
      <c r="AA937" s="6">
        <v>2</v>
      </c>
      <c r="AB937" s="6">
        <f>SUM(Table2026_09_25[[#This Row],[Number of in-person visits provided in reporting year.]:[Number of video/virtual visits provided in reporting year.]])</f>
        <v>424</v>
      </c>
      <c r="AC937" s="6" t="s">
        <v>8469</v>
      </c>
      <c r="AD937" s="6">
        <v>0</v>
      </c>
      <c r="AE937" s="6">
        <v>0</v>
      </c>
      <c r="AF937" s="6" t="s">
        <v>4682</v>
      </c>
      <c r="AG937" s="6">
        <v>33</v>
      </c>
      <c r="AI937" s="6" t="s">
        <v>7554</v>
      </c>
      <c r="AJ937" s="6" t="s">
        <v>6639</v>
      </c>
      <c r="AK937" s="6" t="s">
        <v>8483</v>
      </c>
      <c r="AL937" s="6" t="s">
        <v>1232</v>
      </c>
      <c r="AQ937" s="6" t="s">
        <v>63</v>
      </c>
      <c r="AX937" s="45"/>
      <c r="AZ937" s="6">
        <v>0</v>
      </c>
      <c r="BA937" s="6">
        <v>0</v>
      </c>
      <c r="BB937" s="45">
        <v>0</v>
      </c>
      <c r="BC937" s="6">
        <v>0</v>
      </c>
      <c r="BD937" s="6">
        <v>0.4</v>
      </c>
      <c r="BF937" s="6">
        <v>0</v>
      </c>
      <c r="BG937" s="45">
        <v>1</v>
      </c>
      <c r="BH937" s="45">
        <v>0</v>
      </c>
      <c r="BI937" s="6">
        <v>0</v>
      </c>
      <c r="BJ937" s="6">
        <v>0</v>
      </c>
      <c r="BK937" s="6">
        <v>0</v>
      </c>
      <c r="BL937" s="45">
        <v>0</v>
      </c>
      <c r="BM937" s="45">
        <v>0</v>
      </c>
      <c r="BN937" s="6">
        <v>0</v>
      </c>
      <c r="BO937" s="6">
        <v>0</v>
      </c>
      <c r="BP937" s="6">
        <v>0</v>
      </c>
      <c r="BQ937" s="6">
        <v>0</v>
      </c>
      <c r="BR937" s="45">
        <v>0</v>
      </c>
      <c r="BT937" s="45">
        <v>0</v>
      </c>
      <c r="BU937" s="45">
        <v>0</v>
      </c>
      <c r="BX937" s="6">
        <v>0.75</v>
      </c>
      <c r="BY937" s="6" t="s">
        <v>1233</v>
      </c>
      <c r="BZ937" s="6">
        <f t="shared" si="42"/>
        <v>1.4</v>
      </c>
      <c r="CA937" s="6">
        <f t="shared" si="43"/>
        <v>1.75</v>
      </c>
      <c r="CC937" s="63" t="s">
        <v>4753</v>
      </c>
      <c r="CD937" s="6" t="s">
        <v>1234</v>
      </c>
      <c r="CK937" s="6" t="s">
        <v>5148</v>
      </c>
      <c r="DA937" s="6" t="s">
        <v>1235</v>
      </c>
      <c r="DC937" s="6" t="s">
        <v>4434</v>
      </c>
      <c r="DD937" s="6" t="s">
        <v>750</v>
      </c>
      <c r="DF937" s="29">
        <f t="shared" si="44"/>
        <v>0</v>
      </c>
      <c r="DG937" s="6">
        <v>1</v>
      </c>
    </row>
    <row r="938" spans="1:111" ht="16" hidden="1" x14ac:dyDescent="0.2">
      <c r="A938" s="6" t="s">
        <v>1253</v>
      </c>
      <c r="B938" s="25"/>
      <c r="C938" s="25"/>
      <c r="F938" s="25"/>
      <c r="G938" s="63" t="s">
        <v>23</v>
      </c>
      <c r="H938" s="6" t="s">
        <v>746</v>
      </c>
      <c r="L938" s="6" t="s">
        <v>1254</v>
      </c>
      <c r="P938" s="6" t="s">
        <v>1241</v>
      </c>
      <c r="Q938" s="6" t="s">
        <v>4730</v>
      </c>
      <c r="X938" s="6">
        <v>163</v>
      </c>
      <c r="Y938" s="6">
        <v>0</v>
      </c>
      <c r="Z938" s="6">
        <v>0</v>
      </c>
      <c r="AA938" s="6">
        <v>0</v>
      </c>
      <c r="AB938" s="6">
        <f>SUM(Table2026_09_25[[#This Row],[Number of in-person visits provided in reporting year.]:[Number of video/virtual visits provided in reporting year.]])</f>
        <v>0</v>
      </c>
      <c r="AC938" s="6" t="s">
        <v>8468</v>
      </c>
      <c r="AD938" s="6">
        <v>43</v>
      </c>
      <c r="AE938" s="6">
        <v>95.1</v>
      </c>
      <c r="AF938" s="6" t="s">
        <v>8026</v>
      </c>
      <c r="AG938" s="6">
        <v>7</v>
      </c>
      <c r="AI938" s="6" t="s">
        <v>7554</v>
      </c>
      <c r="AJ938" s="6" t="s">
        <v>6639</v>
      </c>
      <c r="AK938" s="6" t="s">
        <v>8483</v>
      </c>
      <c r="AL938" s="6" t="s">
        <v>1232</v>
      </c>
      <c r="AQ938" s="6" t="s">
        <v>63</v>
      </c>
      <c r="AX938" s="45"/>
      <c r="AZ938" s="6">
        <v>2</v>
      </c>
      <c r="BA938" s="6">
        <v>0</v>
      </c>
      <c r="BB938" s="45">
        <v>0</v>
      </c>
      <c r="BC938" s="6">
        <v>0</v>
      </c>
      <c r="BD938" s="6">
        <v>1.4</v>
      </c>
      <c r="BF938" s="6">
        <v>1</v>
      </c>
      <c r="BG938" s="45">
        <v>1</v>
      </c>
      <c r="BH938" s="45">
        <v>0</v>
      </c>
      <c r="BI938" s="6">
        <v>0</v>
      </c>
      <c r="BJ938" s="6">
        <v>10</v>
      </c>
      <c r="BK938" s="6">
        <v>0</v>
      </c>
      <c r="BL938" s="45">
        <v>0</v>
      </c>
      <c r="BM938" s="45">
        <v>0</v>
      </c>
      <c r="BN938" s="6">
        <v>0</v>
      </c>
      <c r="BO938" s="6">
        <v>0</v>
      </c>
      <c r="BP938" s="6">
        <v>30</v>
      </c>
      <c r="BQ938" s="6">
        <v>20</v>
      </c>
      <c r="BR938" s="45">
        <v>2</v>
      </c>
      <c r="BT938" s="45">
        <v>0</v>
      </c>
      <c r="BU938" s="45">
        <v>2</v>
      </c>
      <c r="BX938" s="6">
        <v>0</v>
      </c>
      <c r="BY938" s="6" t="s">
        <v>21</v>
      </c>
      <c r="BZ938" s="6">
        <f t="shared" si="42"/>
        <v>69.400000000000006</v>
      </c>
      <c r="CA938" s="6">
        <f t="shared" si="43"/>
        <v>66</v>
      </c>
      <c r="CC938" s="63" t="s">
        <v>4753</v>
      </c>
      <c r="CD938" s="6" t="s">
        <v>1255</v>
      </c>
      <c r="CK938" s="6" t="s">
        <v>5148</v>
      </c>
      <c r="DA938" s="6" t="s">
        <v>1256</v>
      </c>
      <c r="DC938" s="6" t="s">
        <v>4434</v>
      </c>
      <c r="DD938" s="6" t="s">
        <v>750</v>
      </c>
      <c r="DF938" s="29">
        <f t="shared" si="44"/>
        <v>0</v>
      </c>
      <c r="DG938" s="6">
        <v>1</v>
      </c>
    </row>
    <row r="939" spans="1:111" ht="16" hidden="1" x14ac:dyDescent="0.2">
      <c r="A939" s="6" t="s">
        <v>1244</v>
      </c>
      <c r="B939" s="25"/>
      <c r="C939" s="25"/>
      <c r="F939" s="25"/>
      <c r="G939" s="63" t="s">
        <v>23</v>
      </c>
      <c r="H939" s="6" t="s">
        <v>6708</v>
      </c>
      <c r="L939" s="6" t="s">
        <v>1245</v>
      </c>
      <c r="P939" s="6" t="s">
        <v>1241</v>
      </c>
      <c r="Q939" s="6" t="s">
        <v>4730</v>
      </c>
      <c r="X939" s="6">
        <v>0</v>
      </c>
      <c r="Y939" s="6">
        <v>0</v>
      </c>
      <c r="Z939" s="6">
        <v>0</v>
      </c>
      <c r="AA939" s="6">
        <v>0</v>
      </c>
      <c r="AB939" s="6">
        <f>SUM(Table2026_09_25[[#This Row],[Number of in-person visits provided in reporting year.]:[Number of video/virtual visits provided in reporting year.]])</f>
        <v>0</v>
      </c>
      <c r="AC939" s="6" t="s">
        <v>8468</v>
      </c>
      <c r="AD939" s="6">
        <v>0</v>
      </c>
      <c r="AE939" s="6">
        <v>73</v>
      </c>
      <c r="AF939" s="6" t="s">
        <v>8026</v>
      </c>
      <c r="AG939" s="6">
        <v>0</v>
      </c>
      <c r="AI939" s="6" t="s">
        <v>8152</v>
      </c>
      <c r="AJ939" s="65" t="s">
        <v>4851</v>
      </c>
      <c r="AK939" s="6" t="s">
        <v>8483</v>
      </c>
      <c r="AL939" s="6" t="s">
        <v>1443</v>
      </c>
      <c r="AQ939" s="6" t="s">
        <v>544</v>
      </c>
      <c r="AX939" s="45"/>
      <c r="AZ939" s="6">
        <v>0</v>
      </c>
      <c r="BA939" s="6">
        <v>0</v>
      </c>
      <c r="BB939" s="45">
        <v>0</v>
      </c>
      <c r="BC939" s="6">
        <v>0</v>
      </c>
      <c r="BD939" s="6">
        <v>1</v>
      </c>
      <c r="BF939" s="6">
        <v>0.6</v>
      </c>
      <c r="BG939" s="45">
        <v>1</v>
      </c>
      <c r="BH939" s="45">
        <v>0</v>
      </c>
      <c r="BI939" s="6">
        <v>0</v>
      </c>
      <c r="BJ939" s="6">
        <v>2</v>
      </c>
      <c r="BK939" s="6">
        <v>0</v>
      </c>
      <c r="BL939" s="45">
        <v>0</v>
      </c>
      <c r="BM939" s="45">
        <v>0</v>
      </c>
      <c r="BN939" s="6">
        <v>0</v>
      </c>
      <c r="BO939" s="6">
        <v>0</v>
      </c>
      <c r="BP939" s="6">
        <v>2</v>
      </c>
      <c r="BQ939" s="6">
        <v>10</v>
      </c>
      <c r="BR939" s="45">
        <v>1</v>
      </c>
      <c r="BT939" s="45">
        <v>0</v>
      </c>
      <c r="BU939" s="45">
        <v>0.8</v>
      </c>
      <c r="BX939" s="6">
        <v>1.3</v>
      </c>
      <c r="BY939" s="6" t="s">
        <v>1246</v>
      </c>
      <c r="BZ939" s="6">
        <f t="shared" si="42"/>
        <v>18.400000000000002</v>
      </c>
      <c r="CA939" s="6">
        <f t="shared" si="43"/>
        <v>18.700000000000003</v>
      </c>
      <c r="CC939" s="63" t="s">
        <v>21</v>
      </c>
      <c r="CD939" s="6" t="s">
        <v>1247</v>
      </c>
      <c r="CK939" s="6" t="s">
        <v>5148</v>
      </c>
      <c r="DA939" s="6" t="s">
        <v>1248</v>
      </c>
      <c r="DC939" s="6" t="s">
        <v>4434</v>
      </c>
      <c r="DD939" s="6" t="s">
        <v>38</v>
      </c>
      <c r="DF939" s="29">
        <f t="shared" si="44"/>
        <v>0</v>
      </c>
      <c r="DG939" s="6">
        <v>1</v>
      </c>
    </row>
    <row r="940" spans="1:111" ht="16" hidden="1" x14ac:dyDescent="0.2">
      <c r="A940" s="6" t="s">
        <v>1249</v>
      </c>
      <c r="B940" s="25"/>
      <c r="C940" s="25"/>
      <c r="F940" s="25"/>
      <c r="G940" s="63" t="s">
        <v>23</v>
      </c>
      <c r="H940" s="6" t="s">
        <v>5162</v>
      </c>
      <c r="L940" s="6" t="s">
        <v>1250</v>
      </c>
      <c r="P940" s="6" t="s">
        <v>1241</v>
      </c>
      <c r="Q940" s="6" t="s">
        <v>4730</v>
      </c>
      <c r="X940" s="6">
        <v>125</v>
      </c>
      <c r="Y940" s="6">
        <v>0</v>
      </c>
      <c r="Z940" s="6">
        <v>0</v>
      </c>
      <c r="AA940" s="6">
        <v>0</v>
      </c>
      <c r="AB940" s="6">
        <f>SUM(Table2026_09_25[[#This Row],[Number of in-person visits provided in reporting year.]:[Number of video/virtual visits provided in reporting year.]])</f>
        <v>0</v>
      </c>
      <c r="AC940" s="6" t="s">
        <v>8468</v>
      </c>
      <c r="AD940" s="6">
        <v>63</v>
      </c>
      <c r="AE940" s="6">
        <v>99</v>
      </c>
      <c r="AF940" s="6" t="s">
        <v>8026</v>
      </c>
      <c r="AG940" s="6">
        <v>0</v>
      </c>
      <c r="AI940" s="6" t="s">
        <v>8077</v>
      </c>
      <c r="AJ940" s="6" t="s">
        <v>512</v>
      </c>
      <c r="AK940" s="6" t="s">
        <v>8483</v>
      </c>
      <c r="AL940" s="6" t="s">
        <v>127</v>
      </c>
      <c r="AQ940" s="6" t="s">
        <v>544</v>
      </c>
      <c r="AX940" s="45"/>
      <c r="AZ940" s="6">
        <v>3</v>
      </c>
      <c r="BA940" s="6">
        <v>0</v>
      </c>
      <c r="BB940" s="45">
        <v>0.63</v>
      </c>
      <c r="BC940" s="6">
        <v>0.02</v>
      </c>
      <c r="BD940" s="6">
        <v>0.2</v>
      </c>
      <c r="BF940" s="6">
        <v>0</v>
      </c>
      <c r="BG940" s="45">
        <v>3.25</v>
      </c>
      <c r="BH940" s="45">
        <v>0</v>
      </c>
      <c r="BI940" s="6">
        <v>0</v>
      </c>
      <c r="BJ940" s="6">
        <v>0</v>
      </c>
      <c r="BK940" s="6">
        <v>0.25</v>
      </c>
      <c r="BL940" s="45">
        <v>1</v>
      </c>
      <c r="BM940" s="45">
        <v>0</v>
      </c>
      <c r="BN940" s="6">
        <v>0.5</v>
      </c>
      <c r="BO940" s="6">
        <v>0</v>
      </c>
      <c r="BP940" s="6">
        <v>9.1</v>
      </c>
      <c r="BQ940" s="6">
        <v>52.38</v>
      </c>
      <c r="BR940" s="45">
        <v>1.8</v>
      </c>
      <c r="BT940" s="45">
        <v>0.43</v>
      </c>
      <c r="BU940" s="45">
        <v>3</v>
      </c>
      <c r="BX940" s="6">
        <v>0.5</v>
      </c>
      <c r="BY940" s="6" t="s">
        <v>441</v>
      </c>
      <c r="BZ940" s="6">
        <f t="shared" si="42"/>
        <v>75.56</v>
      </c>
      <c r="CA940" s="6">
        <f t="shared" si="43"/>
        <v>72.34</v>
      </c>
      <c r="CC940" s="63" t="s">
        <v>4753</v>
      </c>
      <c r="CD940" s="6" t="s">
        <v>1251</v>
      </c>
      <c r="CK940" s="6" t="s">
        <v>5148</v>
      </c>
      <c r="DA940" s="6" t="s">
        <v>1252</v>
      </c>
      <c r="DC940" s="6" t="s">
        <v>4434</v>
      </c>
      <c r="DD940" s="6" t="s">
        <v>131</v>
      </c>
      <c r="DF940" s="29">
        <f t="shared" si="44"/>
        <v>0</v>
      </c>
      <c r="DG940" s="6">
        <v>1</v>
      </c>
    </row>
    <row r="941" spans="1:111" ht="16" hidden="1" x14ac:dyDescent="0.2">
      <c r="A941" s="6" t="s">
        <v>3227</v>
      </c>
      <c r="B941" s="25"/>
      <c r="C941" s="25"/>
      <c r="F941" s="25"/>
      <c r="G941" s="63" t="s">
        <v>23</v>
      </c>
      <c r="H941" s="6" t="s">
        <v>7482</v>
      </c>
      <c r="L941" s="6" t="s">
        <v>1267</v>
      </c>
      <c r="P941" s="6" t="s">
        <v>1241</v>
      </c>
      <c r="Q941" s="6" t="s">
        <v>4730</v>
      </c>
      <c r="X941" s="6">
        <v>65</v>
      </c>
      <c r="Y941" s="6">
        <v>0</v>
      </c>
      <c r="Z941" s="6">
        <v>0</v>
      </c>
      <c r="AA941" s="6">
        <v>0</v>
      </c>
      <c r="AB941" s="6">
        <f>SUM(Table2026_09_25[[#This Row],[Number of in-person visits provided in reporting year.]:[Number of video/virtual visits provided in reporting year.]])</f>
        <v>0</v>
      </c>
      <c r="AC941" s="6" t="s">
        <v>8468</v>
      </c>
      <c r="AD941" s="6">
        <v>24</v>
      </c>
      <c r="AE941" s="6">
        <v>98.3</v>
      </c>
      <c r="AF941" s="6" t="s">
        <v>8026</v>
      </c>
      <c r="AG941" s="6">
        <v>0</v>
      </c>
      <c r="AI941" s="6" t="s">
        <v>8089</v>
      </c>
      <c r="AJ941" s="6" t="s">
        <v>512</v>
      </c>
      <c r="AK941" s="6" t="s">
        <v>8483</v>
      </c>
      <c r="AL941" s="6" t="s">
        <v>762</v>
      </c>
      <c r="AQ941" s="6" t="s">
        <v>544</v>
      </c>
      <c r="AX941" s="45" t="s">
        <v>2431</v>
      </c>
      <c r="AZ941" s="6">
        <v>1</v>
      </c>
      <c r="BA941" s="6">
        <v>0.3</v>
      </c>
      <c r="BB941" s="45">
        <v>0</v>
      </c>
      <c r="BC941" s="6">
        <v>0</v>
      </c>
      <c r="BD941" s="6">
        <v>1.8</v>
      </c>
      <c r="BF941" s="6">
        <v>0</v>
      </c>
      <c r="BG941" s="45">
        <v>1</v>
      </c>
      <c r="BH941" s="45">
        <v>0</v>
      </c>
      <c r="BI941" s="6">
        <v>0</v>
      </c>
      <c r="BJ941" s="6">
        <v>5</v>
      </c>
      <c r="BK941" s="6">
        <v>0</v>
      </c>
      <c r="BL941" s="45">
        <v>0</v>
      </c>
      <c r="BM941" s="45">
        <v>0</v>
      </c>
      <c r="BN941" s="6">
        <v>0</v>
      </c>
      <c r="BO941" s="6">
        <v>0</v>
      </c>
      <c r="BP941" s="6">
        <v>7</v>
      </c>
      <c r="BQ941" s="6">
        <v>16</v>
      </c>
      <c r="BR941" s="45">
        <v>0.7</v>
      </c>
      <c r="BT941" s="45">
        <v>0</v>
      </c>
      <c r="BU941" s="45">
        <v>2</v>
      </c>
      <c r="BX941" s="6">
        <v>0</v>
      </c>
      <c r="BY941" s="6" t="s">
        <v>1268</v>
      </c>
      <c r="BZ941" s="6">
        <f t="shared" si="42"/>
        <v>34.800000000000004</v>
      </c>
      <c r="CA941" s="6">
        <f t="shared" si="43"/>
        <v>31.7</v>
      </c>
      <c r="CC941" s="63" t="s">
        <v>4753</v>
      </c>
      <c r="CD941" s="6" t="s">
        <v>1269</v>
      </c>
      <c r="CK941" s="6" t="s">
        <v>5148</v>
      </c>
      <c r="DA941" s="6" t="s">
        <v>1270</v>
      </c>
      <c r="DC941" s="6" t="s">
        <v>4434</v>
      </c>
      <c r="DD941" s="6" t="s">
        <v>2862</v>
      </c>
      <c r="DF941" s="29">
        <f t="shared" si="44"/>
        <v>0</v>
      </c>
      <c r="DG941" s="6">
        <v>1</v>
      </c>
    </row>
    <row r="942" spans="1:111" ht="16" hidden="1" x14ac:dyDescent="0.2">
      <c r="A942" s="6" t="s">
        <v>1257</v>
      </c>
      <c r="B942" s="25"/>
      <c r="C942" s="25"/>
      <c r="F942" s="25"/>
      <c r="G942" s="63" t="s">
        <v>23</v>
      </c>
      <c r="H942" s="6" t="s">
        <v>7682</v>
      </c>
      <c r="L942" s="6" t="s">
        <v>1258</v>
      </c>
      <c r="P942" s="6" t="s">
        <v>1241</v>
      </c>
      <c r="Q942" s="6" t="s">
        <v>4730</v>
      </c>
      <c r="X942" s="6">
        <v>50</v>
      </c>
      <c r="Y942" s="6">
        <v>0</v>
      </c>
      <c r="Z942" s="6">
        <v>0</v>
      </c>
      <c r="AA942" s="6">
        <v>0</v>
      </c>
      <c r="AB942" s="6">
        <f>SUM(Table2026_09_25[[#This Row],[Number of in-person visits provided in reporting year.]:[Number of video/virtual visits provided in reporting year.]])</f>
        <v>0</v>
      </c>
      <c r="AC942" s="6" t="s">
        <v>8468</v>
      </c>
      <c r="AD942" s="6">
        <v>30</v>
      </c>
      <c r="AE942" s="6">
        <v>98.4</v>
      </c>
      <c r="AG942" s="6">
        <v>27.3</v>
      </c>
      <c r="AI942" s="6" t="s">
        <v>8093</v>
      </c>
      <c r="AJ942" s="6" t="s">
        <v>7623</v>
      </c>
      <c r="AK942" s="6" t="s">
        <v>8483</v>
      </c>
      <c r="AL942" s="6" t="s">
        <v>308</v>
      </c>
      <c r="AQ942" s="6" t="s">
        <v>63</v>
      </c>
      <c r="AX942" s="45"/>
      <c r="AZ942" s="6">
        <v>0.5</v>
      </c>
      <c r="BA942" s="6">
        <v>0</v>
      </c>
      <c r="BB942" s="45">
        <v>0</v>
      </c>
      <c r="BC942" s="6">
        <v>0</v>
      </c>
      <c r="BD942" s="6">
        <v>1</v>
      </c>
      <c r="BF942" s="6">
        <v>0</v>
      </c>
      <c r="BG942" s="45">
        <v>1</v>
      </c>
      <c r="BH942" s="45">
        <v>0.5</v>
      </c>
      <c r="BI942" s="6">
        <v>0</v>
      </c>
      <c r="BJ942" s="6">
        <v>0</v>
      </c>
      <c r="BK942" s="6">
        <v>0</v>
      </c>
      <c r="BL942" s="45">
        <v>0.4</v>
      </c>
      <c r="BM942" s="45">
        <v>0.5</v>
      </c>
      <c r="BN942" s="6">
        <v>0</v>
      </c>
      <c r="BO942" s="6">
        <v>0</v>
      </c>
      <c r="BP942" s="6">
        <v>11.02</v>
      </c>
      <c r="BQ942" s="6">
        <v>15.63</v>
      </c>
      <c r="BR942" s="45">
        <v>0.6</v>
      </c>
      <c r="BT942" s="45">
        <v>0.2</v>
      </c>
      <c r="BU942" s="45">
        <v>1</v>
      </c>
      <c r="BX942" s="6">
        <v>8.48</v>
      </c>
      <c r="BY942" s="6" t="s">
        <v>1259</v>
      </c>
      <c r="BZ942" s="6">
        <f t="shared" si="42"/>
        <v>32.35</v>
      </c>
      <c r="CA942" s="6">
        <f t="shared" si="43"/>
        <v>39.33</v>
      </c>
      <c r="CC942" s="63" t="s">
        <v>4753</v>
      </c>
      <c r="CD942" s="6" t="s">
        <v>1260</v>
      </c>
      <c r="CK942" s="6" t="s">
        <v>5148</v>
      </c>
      <c r="DA942" s="6" t="s">
        <v>1261</v>
      </c>
      <c r="DC942" s="6" t="s">
        <v>4434</v>
      </c>
      <c r="DD942" s="6" t="s">
        <v>311</v>
      </c>
      <c r="DF942" s="29">
        <f t="shared" si="44"/>
        <v>0</v>
      </c>
      <c r="DG942" s="6">
        <v>1</v>
      </c>
    </row>
    <row r="943" spans="1:111" ht="16" hidden="1" x14ac:dyDescent="0.2">
      <c r="A943" s="6" t="s">
        <v>1262</v>
      </c>
      <c r="B943" s="25"/>
      <c r="C943" s="25"/>
      <c r="F943" s="25"/>
      <c r="G943" s="63" t="s">
        <v>23</v>
      </c>
      <c r="H943" s="6" t="s">
        <v>8153</v>
      </c>
      <c r="L943" s="6" t="s">
        <v>1263</v>
      </c>
      <c r="P943" s="6" t="s">
        <v>2543</v>
      </c>
      <c r="Q943" s="6" t="s">
        <v>4730</v>
      </c>
      <c r="X943" s="6">
        <v>0</v>
      </c>
      <c r="Y943" s="6">
        <v>0</v>
      </c>
      <c r="Z943" s="6">
        <v>0</v>
      </c>
      <c r="AA943" s="6">
        <v>0</v>
      </c>
      <c r="AB943" s="6">
        <f>SUM(Table2026_09_25[[#This Row],[Number of in-person visits provided in reporting year.]:[Number of video/virtual visits provided in reporting year.]])</f>
        <v>0</v>
      </c>
      <c r="AC943" s="6" t="s">
        <v>8468</v>
      </c>
      <c r="AD943" s="6">
        <v>20</v>
      </c>
      <c r="AE943" s="6">
        <v>78.3</v>
      </c>
      <c r="AG943" s="6">
        <v>0</v>
      </c>
      <c r="AI943" s="6" t="s">
        <v>8154</v>
      </c>
      <c r="AJ943" s="6" t="s">
        <v>8146</v>
      </c>
      <c r="AK943" s="6" t="s">
        <v>8483</v>
      </c>
      <c r="AL943" s="6" t="s">
        <v>1265</v>
      </c>
      <c r="AQ943" s="6" t="s">
        <v>63</v>
      </c>
      <c r="AX943" s="45"/>
      <c r="AZ943" s="6">
        <v>0</v>
      </c>
      <c r="BA943" s="6">
        <v>0</v>
      </c>
      <c r="BB943" s="45">
        <v>0</v>
      </c>
      <c r="BC943" s="6">
        <v>0</v>
      </c>
      <c r="BD943" s="6">
        <v>0.1</v>
      </c>
      <c r="BF943" s="6">
        <v>0</v>
      </c>
      <c r="BG943" s="45">
        <v>0</v>
      </c>
      <c r="BH943" s="45">
        <v>0</v>
      </c>
      <c r="BI943" s="6">
        <v>0</v>
      </c>
      <c r="BJ943" s="6">
        <v>0</v>
      </c>
      <c r="BK943" s="6">
        <v>0</v>
      </c>
      <c r="BL943" s="45">
        <v>0</v>
      </c>
      <c r="BM943" s="45">
        <v>0</v>
      </c>
      <c r="BN943" s="6">
        <v>0</v>
      </c>
      <c r="BO943" s="6">
        <v>0</v>
      </c>
      <c r="BP943" s="6">
        <v>1</v>
      </c>
      <c r="BQ943" s="6">
        <v>8.6</v>
      </c>
      <c r="BR943" s="45">
        <v>0</v>
      </c>
      <c r="BT943" s="45">
        <v>0</v>
      </c>
      <c r="BU943" s="45">
        <v>1</v>
      </c>
      <c r="BX943" s="6">
        <v>1.2</v>
      </c>
      <c r="BY943" s="6" t="s">
        <v>21</v>
      </c>
      <c r="BZ943" s="6">
        <f t="shared" si="42"/>
        <v>10.7</v>
      </c>
      <c r="CA943" s="6">
        <f t="shared" si="43"/>
        <v>11.799999999999999</v>
      </c>
      <c r="CC943" s="63" t="s">
        <v>21</v>
      </c>
      <c r="CD943" s="6" t="s">
        <v>1266</v>
      </c>
      <c r="CK943" s="6" t="s">
        <v>5148</v>
      </c>
      <c r="DA943" s="6" t="s">
        <v>21</v>
      </c>
      <c r="DC943" s="6" t="s">
        <v>4434</v>
      </c>
      <c r="DD943" s="6" t="s">
        <v>311</v>
      </c>
      <c r="DF943" s="29">
        <f t="shared" si="44"/>
        <v>0</v>
      </c>
      <c r="DG943" s="6">
        <v>1</v>
      </c>
    </row>
    <row r="944" spans="1:111" ht="16" x14ac:dyDescent="0.2">
      <c r="A944" s="6" t="s">
        <v>1240</v>
      </c>
      <c r="B944" s="25"/>
      <c r="C944" s="25"/>
      <c r="F944" s="25"/>
      <c r="G944" s="63" t="s">
        <v>23</v>
      </c>
      <c r="H944" s="6" t="s">
        <v>5750</v>
      </c>
      <c r="L944" s="6" t="s">
        <v>1242</v>
      </c>
      <c r="P944" s="6" t="s">
        <v>1241</v>
      </c>
      <c r="Q944" s="6" t="s">
        <v>4730</v>
      </c>
      <c r="X944" s="6">
        <v>0</v>
      </c>
      <c r="Y944" s="6">
        <v>0</v>
      </c>
      <c r="Z944" s="6">
        <v>0</v>
      </c>
      <c r="AA944" s="6">
        <v>0</v>
      </c>
      <c r="AB944" s="6">
        <f>SUM(Table2026_09_25[[#This Row],[Number of in-person visits provided in reporting year.]:[Number of video/virtual visits provided in reporting year.]])</f>
        <v>0</v>
      </c>
      <c r="AC944" s="6" t="s">
        <v>8468</v>
      </c>
      <c r="AD944" s="6">
        <v>20</v>
      </c>
      <c r="AE944" s="6">
        <v>0</v>
      </c>
      <c r="AG944" s="6">
        <v>0</v>
      </c>
      <c r="AI944" s="6" t="s">
        <v>8090</v>
      </c>
      <c r="AJ944" s="6" t="s">
        <v>43</v>
      </c>
      <c r="AK944" s="6" t="s">
        <v>8483</v>
      </c>
      <c r="AL944" s="6" t="s">
        <v>112</v>
      </c>
      <c r="AQ944" s="6" t="s">
        <v>43</v>
      </c>
      <c r="AX944" s="45"/>
      <c r="AZ944" s="6">
        <v>0</v>
      </c>
      <c r="BA944" s="6">
        <v>0</v>
      </c>
      <c r="BB944" s="45">
        <v>0</v>
      </c>
      <c r="BC944" s="6">
        <v>0</v>
      </c>
      <c r="BD944" s="6">
        <v>0</v>
      </c>
      <c r="BF944" s="6">
        <v>0</v>
      </c>
      <c r="BG944" s="45">
        <v>0</v>
      </c>
      <c r="BH944" s="45">
        <v>0</v>
      </c>
      <c r="BI944" s="6">
        <v>0</v>
      </c>
      <c r="BJ944" s="6">
        <v>0</v>
      </c>
      <c r="BK944" s="6">
        <v>0</v>
      </c>
      <c r="BL944" s="45">
        <v>0</v>
      </c>
      <c r="BM944" s="45">
        <v>0</v>
      </c>
      <c r="BN944" s="6">
        <v>0</v>
      </c>
      <c r="BO944" s="6">
        <v>0</v>
      </c>
      <c r="BP944" s="6">
        <v>0</v>
      </c>
      <c r="BQ944" s="6">
        <v>0</v>
      </c>
      <c r="BR944" s="45">
        <v>0</v>
      </c>
      <c r="BT944" s="45">
        <v>0</v>
      </c>
      <c r="BU944" s="45">
        <v>0</v>
      </c>
      <c r="BX944" s="6">
        <v>0</v>
      </c>
      <c r="BY944" s="6" t="s">
        <v>21</v>
      </c>
      <c r="BZ944" s="6">
        <f t="shared" si="42"/>
        <v>0</v>
      </c>
      <c r="CA944" s="6">
        <f t="shared" si="43"/>
        <v>0</v>
      </c>
      <c r="CC944" s="63" t="s">
        <v>21</v>
      </c>
      <c r="CD944" s="6" t="s">
        <v>21</v>
      </c>
      <c r="CK944" s="6" t="s">
        <v>5148</v>
      </c>
      <c r="DA944" s="6" t="s">
        <v>1243</v>
      </c>
      <c r="DC944" s="6" t="s">
        <v>4434</v>
      </c>
      <c r="DD944" s="6" t="s">
        <v>356</v>
      </c>
      <c r="DF944" s="29">
        <f t="shared" si="44"/>
        <v>1</v>
      </c>
      <c r="DG944" s="6">
        <v>1</v>
      </c>
    </row>
    <row r="945" spans="1:111" ht="16" hidden="1" x14ac:dyDescent="0.2">
      <c r="A945" s="6" t="s">
        <v>1271</v>
      </c>
      <c r="B945" s="25"/>
      <c r="C945" s="25"/>
      <c r="F945" s="25"/>
      <c r="G945" s="63" t="s">
        <v>23</v>
      </c>
      <c r="H945" s="6" t="s">
        <v>4726</v>
      </c>
      <c r="L945" s="6" t="s">
        <v>1272</v>
      </c>
      <c r="P945" s="6" t="s">
        <v>1241</v>
      </c>
      <c r="Q945" s="6" t="s">
        <v>4730</v>
      </c>
      <c r="X945" s="6">
        <v>110</v>
      </c>
      <c r="Y945" s="6">
        <v>0</v>
      </c>
      <c r="Z945" s="6">
        <v>0</v>
      </c>
      <c r="AA945" s="6">
        <v>0</v>
      </c>
      <c r="AB945" s="6">
        <f>SUM(Table2026_09_25[[#This Row],[Number of in-person visits provided in reporting year.]:[Number of video/virtual visits provided in reporting year.]])</f>
        <v>0</v>
      </c>
      <c r="AC945" s="6" t="s">
        <v>8468</v>
      </c>
      <c r="AD945" s="6">
        <v>17</v>
      </c>
      <c r="AE945" s="6">
        <v>89</v>
      </c>
      <c r="AF945" s="6" t="s">
        <v>8026</v>
      </c>
      <c r="AG945" s="6">
        <v>35.200000000000003</v>
      </c>
      <c r="AI945" s="6" t="s">
        <v>1563</v>
      </c>
      <c r="AJ945" s="6" t="s">
        <v>43</v>
      </c>
      <c r="AK945" s="6" t="s">
        <v>8483</v>
      </c>
      <c r="AL945" s="6" t="s">
        <v>348</v>
      </c>
      <c r="AQ945" s="6" t="s">
        <v>43</v>
      </c>
      <c r="AX945" s="45"/>
      <c r="AZ945" s="6">
        <v>1.5</v>
      </c>
      <c r="BA945" s="6">
        <v>0.4</v>
      </c>
      <c r="BB945" s="45">
        <v>0.2</v>
      </c>
      <c r="BC945" s="6">
        <v>0.1</v>
      </c>
      <c r="BD945" s="6">
        <v>0.6</v>
      </c>
      <c r="BF945" s="6">
        <v>0</v>
      </c>
      <c r="BG945" s="45">
        <v>1</v>
      </c>
      <c r="BH945" s="45">
        <v>0.5</v>
      </c>
      <c r="BI945" s="6">
        <v>0</v>
      </c>
      <c r="BJ945" s="6">
        <v>1.4</v>
      </c>
      <c r="BK945" s="6">
        <v>0.4</v>
      </c>
      <c r="BL945" s="45">
        <v>0.5</v>
      </c>
      <c r="BM945" s="45">
        <v>0.5</v>
      </c>
      <c r="BN945" s="6">
        <v>0</v>
      </c>
      <c r="BO945" s="6">
        <v>0</v>
      </c>
      <c r="BP945" s="6">
        <v>11.75</v>
      </c>
      <c r="BQ945" s="6">
        <v>10.25</v>
      </c>
      <c r="BR945" s="45">
        <v>1</v>
      </c>
      <c r="BT945" s="45">
        <v>0.2</v>
      </c>
      <c r="BU945" s="45">
        <v>2</v>
      </c>
      <c r="BX945" s="6">
        <v>0.6</v>
      </c>
      <c r="BY945" s="6" t="s">
        <v>1273</v>
      </c>
      <c r="BZ945" s="6">
        <f t="shared" si="42"/>
        <v>32.299999999999997</v>
      </c>
      <c r="CA945" s="6">
        <f t="shared" si="43"/>
        <v>30.3</v>
      </c>
      <c r="CC945" s="63" t="s">
        <v>4687</v>
      </c>
      <c r="CD945" s="6" t="s">
        <v>1274</v>
      </c>
      <c r="CK945" s="6" t="s">
        <v>5148</v>
      </c>
      <c r="DA945" s="6" t="s">
        <v>1275</v>
      </c>
      <c r="DC945" s="6" t="s">
        <v>4434</v>
      </c>
      <c r="DD945" s="6" t="s">
        <v>351</v>
      </c>
      <c r="DF945" s="29">
        <f t="shared" si="44"/>
        <v>0</v>
      </c>
      <c r="DG945" s="6">
        <v>1</v>
      </c>
    </row>
    <row r="946" spans="1:111" ht="16" x14ac:dyDescent="0.2">
      <c r="A946" s="6" t="s">
        <v>1276</v>
      </c>
      <c r="B946" s="25"/>
      <c r="C946" s="25"/>
      <c r="F946" s="25"/>
      <c r="G946" s="63" t="s">
        <v>23</v>
      </c>
      <c r="H946" s="6" t="s">
        <v>5750</v>
      </c>
      <c r="L946" s="6" t="s">
        <v>1277</v>
      </c>
      <c r="P946" s="6" t="s">
        <v>1241</v>
      </c>
      <c r="Q946" s="6" t="s">
        <v>4730</v>
      </c>
      <c r="X946" s="6">
        <v>0</v>
      </c>
      <c r="Y946" s="6">
        <v>0</v>
      </c>
      <c r="Z946" s="6">
        <v>0</v>
      </c>
      <c r="AA946" s="6">
        <v>0</v>
      </c>
      <c r="AB946" s="6">
        <f>SUM(Table2026_09_25[[#This Row],[Number of in-person visits provided in reporting year.]:[Number of video/virtual visits provided in reporting year.]])</f>
        <v>0</v>
      </c>
      <c r="AC946" s="6" t="s">
        <v>8468</v>
      </c>
      <c r="AD946" s="6">
        <v>20</v>
      </c>
      <c r="AE946" s="6">
        <v>0</v>
      </c>
      <c r="AG946" s="6">
        <v>0</v>
      </c>
      <c r="AI946" s="6" t="s">
        <v>8090</v>
      </c>
      <c r="AJ946" s="6" t="s">
        <v>43</v>
      </c>
      <c r="AK946" s="6" t="s">
        <v>8483</v>
      </c>
      <c r="AL946" s="6" t="s">
        <v>112</v>
      </c>
      <c r="AQ946" s="6" t="s">
        <v>43</v>
      </c>
      <c r="AX946" s="45"/>
      <c r="AZ946" s="6">
        <v>0</v>
      </c>
      <c r="BA946" s="6">
        <v>0</v>
      </c>
      <c r="BB946" s="45">
        <v>0</v>
      </c>
      <c r="BC946" s="6">
        <v>0</v>
      </c>
      <c r="BD946" s="6">
        <v>0</v>
      </c>
      <c r="BF946" s="6">
        <v>0</v>
      </c>
      <c r="BG946" s="45">
        <v>0</v>
      </c>
      <c r="BH946" s="45">
        <v>0</v>
      </c>
      <c r="BI946" s="6">
        <v>0</v>
      </c>
      <c r="BJ946" s="6">
        <v>0</v>
      </c>
      <c r="BK946" s="6">
        <v>0</v>
      </c>
      <c r="BL946" s="45">
        <v>0</v>
      </c>
      <c r="BM946" s="45">
        <v>0</v>
      </c>
      <c r="BN946" s="6">
        <v>0</v>
      </c>
      <c r="BO946" s="6">
        <v>0</v>
      </c>
      <c r="BP946" s="6">
        <v>0</v>
      </c>
      <c r="BQ946" s="6">
        <v>0</v>
      </c>
      <c r="BR946" s="45">
        <v>0</v>
      </c>
      <c r="BT946" s="45">
        <v>0</v>
      </c>
      <c r="BU946" s="45">
        <v>0</v>
      </c>
      <c r="BX946" s="6">
        <v>0</v>
      </c>
      <c r="BY946" s="6" t="s">
        <v>21</v>
      </c>
      <c r="BZ946" s="6">
        <f t="shared" si="42"/>
        <v>0</v>
      </c>
      <c r="CA946" s="6">
        <f t="shared" si="43"/>
        <v>0</v>
      </c>
      <c r="CC946" s="63" t="s">
        <v>21</v>
      </c>
      <c r="CD946" s="6" t="s">
        <v>21</v>
      </c>
      <c r="CK946" s="6" t="s">
        <v>5148</v>
      </c>
      <c r="DA946" s="6" t="s">
        <v>1278</v>
      </c>
      <c r="DC946" s="6" t="s">
        <v>4434</v>
      </c>
      <c r="DD946" s="6" t="s">
        <v>356</v>
      </c>
      <c r="DF946" s="29">
        <f t="shared" si="44"/>
        <v>1</v>
      </c>
      <c r="DG946" s="6">
        <v>1</v>
      </c>
    </row>
    <row r="947" spans="1:111" ht="16" hidden="1" x14ac:dyDescent="0.2">
      <c r="A947" s="6" t="s">
        <v>1283</v>
      </c>
      <c r="B947" s="25"/>
      <c r="C947" s="25"/>
      <c r="F947" s="25"/>
      <c r="G947" s="63" t="s">
        <v>23</v>
      </c>
      <c r="H947" s="6" t="s">
        <v>7482</v>
      </c>
      <c r="L947" s="6" t="s">
        <v>1284</v>
      </c>
      <c r="P947" s="6" t="s">
        <v>1241</v>
      </c>
      <c r="Q947" s="6" t="s">
        <v>4730</v>
      </c>
      <c r="X947" s="6">
        <v>54</v>
      </c>
      <c r="Y947" s="6">
        <v>0</v>
      </c>
      <c r="Z947" s="6">
        <v>0</v>
      </c>
      <c r="AA947" s="6">
        <v>0</v>
      </c>
      <c r="AB947" s="6">
        <f>SUM(Table2026_09_25[[#This Row],[Number of in-person visits provided in reporting year.]:[Number of video/virtual visits provided in reporting year.]])</f>
        <v>0</v>
      </c>
      <c r="AC947" s="6" t="s">
        <v>8468</v>
      </c>
      <c r="AD947" s="6">
        <v>12</v>
      </c>
      <c r="AE947" s="6">
        <v>104.2</v>
      </c>
      <c r="AF947" s="6" t="s">
        <v>8026</v>
      </c>
      <c r="AG947" s="6">
        <v>0</v>
      </c>
      <c r="AI947" s="6" t="s">
        <v>8089</v>
      </c>
      <c r="AJ947" s="6" t="s">
        <v>512</v>
      </c>
      <c r="AK947" s="6" t="s">
        <v>8483</v>
      </c>
      <c r="AL947" s="6" t="s">
        <v>1285</v>
      </c>
      <c r="AQ947" s="6" t="s">
        <v>544</v>
      </c>
      <c r="AX947" s="45"/>
      <c r="AZ947" s="6">
        <v>0.7</v>
      </c>
      <c r="BA947" s="6">
        <v>0</v>
      </c>
      <c r="BB947" s="45">
        <v>0</v>
      </c>
      <c r="BC947" s="6">
        <v>0</v>
      </c>
      <c r="BD947" s="6">
        <v>0.8</v>
      </c>
      <c r="BF947" s="6">
        <v>0.2</v>
      </c>
      <c r="BG947" s="45">
        <v>0.6</v>
      </c>
      <c r="BH947" s="45">
        <v>0</v>
      </c>
      <c r="BI947" s="6">
        <v>0</v>
      </c>
      <c r="BJ947" s="6">
        <v>0</v>
      </c>
      <c r="BK947" s="6">
        <v>0</v>
      </c>
      <c r="BL947" s="45">
        <v>0</v>
      </c>
      <c r="BM947" s="45">
        <v>0</v>
      </c>
      <c r="BN947" s="6">
        <v>0</v>
      </c>
      <c r="BO947" s="6">
        <v>0</v>
      </c>
      <c r="BP947" s="6">
        <v>5</v>
      </c>
      <c r="BQ947" s="6">
        <v>6</v>
      </c>
      <c r="BR947" s="45">
        <v>1</v>
      </c>
      <c r="BT947" s="45">
        <v>0</v>
      </c>
      <c r="BU947" s="45">
        <v>0</v>
      </c>
      <c r="BX947" s="6">
        <v>0</v>
      </c>
      <c r="BY947" s="6" t="s">
        <v>1286</v>
      </c>
      <c r="BZ947" s="6">
        <f t="shared" si="42"/>
        <v>14.3</v>
      </c>
      <c r="CA947" s="6">
        <f t="shared" si="43"/>
        <v>12.8</v>
      </c>
      <c r="CC947" s="63" t="s">
        <v>4753</v>
      </c>
      <c r="CD947" s="6" t="s">
        <v>1287</v>
      </c>
      <c r="CK947" s="6" t="s">
        <v>5148</v>
      </c>
      <c r="DA947" s="6" t="s">
        <v>1288</v>
      </c>
      <c r="DC947" s="6" t="s">
        <v>4434</v>
      </c>
      <c r="DD947" s="6" t="s">
        <v>766</v>
      </c>
      <c r="DF947" s="29">
        <f t="shared" si="44"/>
        <v>0</v>
      </c>
      <c r="DG947" s="6">
        <v>1</v>
      </c>
    </row>
    <row r="948" spans="1:111" ht="16" hidden="1" x14ac:dyDescent="0.2">
      <c r="A948" s="6" t="s">
        <v>1279</v>
      </c>
      <c r="B948" s="25"/>
      <c r="C948" s="25"/>
      <c r="F948" s="25"/>
      <c r="G948" s="63" t="s">
        <v>23</v>
      </c>
      <c r="H948" s="6" t="s">
        <v>746</v>
      </c>
      <c r="L948" s="6" t="s">
        <v>1280</v>
      </c>
      <c r="P948" s="6" t="s">
        <v>1241</v>
      </c>
      <c r="Q948" s="6" t="s">
        <v>4730</v>
      </c>
      <c r="X948" s="6">
        <v>54</v>
      </c>
      <c r="Y948" s="6">
        <v>0</v>
      </c>
      <c r="Z948" s="6">
        <v>0</v>
      </c>
      <c r="AA948" s="6">
        <v>0</v>
      </c>
      <c r="AB948" s="6">
        <f>SUM(Table2026_09_25[[#This Row],[Number of in-person visits provided in reporting year.]:[Number of video/virtual visits provided in reporting year.]])</f>
        <v>0</v>
      </c>
      <c r="AC948" s="6" t="s">
        <v>8468</v>
      </c>
      <c r="AD948" s="6">
        <v>25</v>
      </c>
      <c r="AE948" s="6">
        <v>99.8</v>
      </c>
      <c r="AF948" s="6" t="s">
        <v>8026</v>
      </c>
      <c r="AG948" s="6">
        <v>19</v>
      </c>
      <c r="AI948" s="6" t="s">
        <v>7554</v>
      </c>
      <c r="AJ948" s="6" t="s">
        <v>6639</v>
      </c>
      <c r="AK948" s="6" t="s">
        <v>8483</v>
      </c>
      <c r="AL948" s="6" t="s">
        <v>1232</v>
      </c>
      <c r="AQ948" s="6" t="s">
        <v>63</v>
      </c>
      <c r="AX948" s="45"/>
      <c r="AZ948" s="6">
        <v>1</v>
      </c>
      <c r="BA948" s="6">
        <v>0</v>
      </c>
      <c r="BB948" s="45">
        <v>0</v>
      </c>
      <c r="BC948" s="6">
        <v>0</v>
      </c>
      <c r="BD948" s="6">
        <v>1</v>
      </c>
      <c r="BF948" s="6">
        <v>0</v>
      </c>
      <c r="BG948" s="45">
        <v>0.5</v>
      </c>
      <c r="BH948" s="45">
        <v>0</v>
      </c>
      <c r="BI948" s="6">
        <v>0</v>
      </c>
      <c r="BJ948" s="6">
        <v>0</v>
      </c>
      <c r="BK948" s="6">
        <v>0</v>
      </c>
      <c r="BL948" s="45">
        <v>0</v>
      </c>
      <c r="BM948" s="45">
        <v>0</v>
      </c>
      <c r="BN948" s="6">
        <v>0</v>
      </c>
      <c r="BO948" s="6">
        <v>0</v>
      </c>
      <c r="BP948" s="6">
        <v>18</v>
      </c>
      <c r="BQ948" s="6">
        <v>10.5</v>
      </c>
      <c r="BR948" s="45">
        <v>1</v>
      </c>
      <c r="BT948" s="45">
        <v>0</v>
      </c>
      <c r="BU948" s="45">
        <v>1</v>
      </c>
      <c r="BX948" s="6">
        <v>0</v>
      </c>
      <c r="BY948" s="6" t="s">
        <v>21</v>
      </c>
      <c r="BZ948" s="6">
        <f t="shared" si="42"/>
        <v>33</v>
      </c>
      <c r="CA948" s="6">
        <f t="shared" si="43"/>
        <v>31</v>
      </c>
      <c r="CC948" s="63" t="s">
        <v>4753</v>
      </c>
      <c r="CD948" s="6" t="s">
        <v>1281</v>
      </c>
      <c r="CK948" s="6" t="s">
        <v>5148</v>
      </c>
      <c r="DA948" s="6" t="s">
        <v>1282</v>
      </c>
      <c r="DC948" s="6" t="s">
        <v>4434</v>
      </c>
      <c r="DD948" s="6" t="s">
        <v>750</v>
      </c>
      <c r="DF948" s="29">
        <f t="shared" si="44"/>
        <v>0</v>
      </c>
      <c r="DG948" s="6">
        <v>1</v>
      </c>
    </row>
    <row r="949" spans="1:111" ht="16" hidden="1" x14ac:dyDescent="0.2">
      <c r="A949" s="6" t="s">
        <v>1539</v>
      </c>
      <c r="B949" s="25"/>
      <c r="C949" s="25"/>
      <c r="F949" s="25"/>
      <c r="G949" s="63" t="s">
        <v>1291</v>
      </c>
      <c r="H949" s="6" t="s">
        <v>5195</v>
      </c>
      <c r="L949" s="6" t="s">
        <v>3228</v>
      </c>
      <c r="P949" s="6" t="s">
        <v>20</v>
      </c>
      <c r="Q949" s="31" t="s">
        <v>987</v>
      </c>
      <c r="X949" s="6">
        <v>0</v>
      </c>
      <c r="Y949" s="6">
        <v>0</v>
      </c>
      <c r="Z949" s="6">
        <v>0</v>
      </c>
      <c r="AA949" s="6">
        <v>0</v>
      </c>
      <c r="AB949" s="6">
        <f>SUM(Table2026_09_25[[#This Row],[Number of in-person visits provided in reporting year.]:[Number of video/virtual visits provided in reporting year.]])</f>
        <v>0</v>
      </c>
      <c r="AC949" s="6" t="s">
        <v>8468</v>
      </c>
      <c r="AD949" s="6">
        <v>16</v>
      </c>
      <c r="AE949" s="6">
        <v>100.9</v>
      </c>
      <c r="AF949" s="6" t="s">
        <v>8026</v>
      </c>
      <c r="AG949" s="6">
        <v>0</v>
      </c>
      <c r="AI949" s="6" t="s">
        <v>8085</v>
      </c>
      <c r="AJ949" s="6" t="s">
        <v>5199</v>
      </c>
      <c r="AK949" s="6" t="s">
        <v>8483</v>
      </c>
      <c r="AL949" s="6" t="s">
        <v>96</v>
      </c>
      <c r="AQ949" s="6" t="s">
        <v>544</v>
      </c>
      <c r="AX949" s="45"/>
      <c r="AZ949" s="6">
        <v>1.75</v>
      </c>
      <c r="BA949" s="6">
        <v>0</v>
      </c>
      <c r="BB949" s="45">
        <v>0.2</v>
      </c>
      <c r="BC949" s="6">
        <v>0</v>
      </c>
      <c r="BD949" s="6">
        <v>0</v>
      </c>
      <c r="BF949" s="6">
        <v>0</v>
      </c>
      <c r="BG949" s="45">
        <v>0.5</v>
      </c>
      <c r="BH949" s="45">
        <v>0</v>
      </c>
      <c r="BI949" s="6">
        <v>0</v>
      </c>
      <c r="BJ949" s="6">
        <v>2.4</v>
      </c>
      <c r="BK949" s="6">
        <v>0.5</v>
      </c>
      <c r="BL949" s="45">
        <v>0</v>
      </c>
      <c r="BM949" s="45">
        <v>0</v>
      </c>
      <c r="BN949" s="6">
        <v>0</v>
      </c>
      <c r="BO949" s="6">
        <v>0</v>
      </c>
      <c r="BP949" s="6">
        <v>5.5</v>
      </c>
      <c r="BQ949" s="6">
        <v>7</v>
      </c>
      <c r="BR949" s="45">
        <v>1</v>
      </c>
      <c r="BT949" s="45">
        <v>0</v>
      </c>
      <c r="BU949" s="45">
        <v>0</v>
      </c>
      <c r="BX949" s="6">
        <v>0</v>
      </c>
      <c r="BY949" s="6" t="s">
        <v>21</v>
      </c>
      <c r="BZ949" s="6">
        <f t="shared" si="42"/>
        <v>18.850000000000001</v>
      </c>
      <c r="CA949" s="6">
        <f t="shared" si="43"/>
        <v>17.100000000000001</v>
      </c>
      <c r="CC949" s="63" t="s">
        <v>21</v>
      </c>
      <c r="CD949" s="6" t="s">
        <v>1540</v>
      </c>
      <c r="CK949" s="6" t="s">
        <v>5148</v>
      </c>
      <c r="DA949" s="6" t="s">
        <v>1541</v>
      </c>
      <c r="DC949" s="6" t="s">
        <v>4434</v>
      </c>
      <c r="DD949" s="6" t="s">
        <v>99</v>
      </c>
      <c r="DF949" s="29">
        <f t="shared" si="44"/>
        <v>0</v>
      </c>
      <c r="DG949" s="6">
        <v>1</v>
      </c>
    </row>
    <row r="950" spans="1:111" ht="16" hidden="1" x14ac:dyDescent="0.2">
      <c r="A950" s="6" t="s">
        <v>1340</v>
      </c>
      <c r="B950" s="25"/>
      <c r="C950" s="25"/>
      <c r="F950" s="25"/>
      <c r="G950" s="63" t="s">
        <v>1291</v>
      </c>
      <c r="H950" s="6" t="s">
        <v>5312</v>
      </c>
      <c r="L950" s="6" t="s">
        <v>1341</v>
      </c>
      <c r="P950" s="6" t="s">
        <v>20</v>
      </c>
      <c r="Q950" s="31" t="s">
        <v>987</v>
      </c>
      <c r="X950" s="6">
        <v>46</v>
      </c>
      <c r="Y950" s="6">
        <v>0</v>
      </c>
      <c r="Z950" s="6">
        <v>0</v>
      </c>
      <c r="AA950" s="6">
        <v>0</v>
      </c>
      <c r="AB950" s="6">
        <f>SUM(Table2026_09_25[[#This Row],[Number of in-person visits provided in reporting year.]:[Number of video/virtual visits provided in reporting year.]])</f>
        <v>0</v>
      </c>
      <c r="AC950" s="6" t="s">
        <v>8468</v>
      </c>
      <c r="AD950" s="6">
        <v>0</v>
      </c>
      <c r="AE950" s="6">
        <v>94</v>
      </c>
      <c r="AG950" s="6">
        <v>0</v>
      </c>
      <c r="AI950" s="6" t="s">
        <v>5313</v>
      </c>
      <c r="AJ950" s="6" t="s">
        <v>5296</v>
      </c>
      <c r="AK950" s="6" t="s">
        <v>8483</v>
      </c>
      <c r="AL950" s="6" t="s">
        <v>1342</v>
      </c>
      <c r="AQ950" s="6" t="s">
        <v>544</v>
      </c>
      <c r="AX950" s="45"/>
      <c r="AZ950" s="6">
        <v>0</v>
      </c>
      <c r="BA950" s="6">
        <v>0</v>
      </c>
      <c r="BB950" s="45">
        <v>0.1</v>
      </c>
      <c r="BC950" s="6">
        <v>0</v>
      </c>
      <c r="BD950" s="6">
        <v>1</v>
      </c>
      <c r="BF950" s="6">
        <v>1</v>
      </c>
      <c r="BG950" s="45">
        <v>1</v>
      </c>
      <c r="BH950" s="45">
        <v>0</v>
      </c>
      <c r="BI950" s="6">
        <v>0</v>
      </c>
      <c r="BJ950" s="6">
        <v>0</v>
      </c>
      <c r="BK950" s="6">
        <v>0.1</v>
      </c>
      <c r="BL950" s="45">
        <v>0</v>
      </c>
      <c r="BM950" s="45">
        <v>0</v>
      </c>
      <c r="BN950" s="6">
        <v>0</v>
      </c>
      <c r="BO950" s="6">
        <v>0</v>
      </c>
      <c r="BP950" s="6">
        <v>5</v>
      </c>
      <c r="BQ950" s="6">
        <v>10</v>
      </c>
      <c r="BR950" s="45">
        <v>0</v>
      </c>
      <c r="BT950" s="45">
        <v>0.5</v>
      </c>
      <c r="BU950" s="45">
        <v>0</v>
      </c>
      <c r="BX950" s="6">
        <v>0</v>
      </c>
      <c r="BY950" s="6" t="s">
        <v>21</v>
      </c>
      <c r="BZ950" s="6">
        <f t="shared" si="42"/>
        <v>18.7</v>
      </c>
      <c r="CA950" s="6">
        <f t="shared" si="43"/>
        <v>17.7</v>
      </c>
      <c r="CC950" s="63" t="s">
        <v>21</v>
      </c>
      <c r="CD950" s="6" t="s">
        <v>21</v>
      </c>
      <c r="CK950" s="6" t="s">
        <v>5148</v>
      </c>
      <c r="DA950" s="6" t="s">
        <v>21</v>
      </c>
      <c r="DC950" s="6" t="s">
        <v>4434</v>
      </c>
      <c r="DD950" s="6" t="s">
        <v>337</v>
      </c>
      <c r="DF950" s="29">
        <f t="shared" si="44"/>
        <v>0</v>
      </c>
      <c r="DG950" s="6">
        <v>1</v>
      </c>
    </row>
    <row r="951" spans="1:111" ht="16" hidden="1" x14ac:dyDescent="0.2">
      <c r="A951" s="6" t="s">
        <v>1696</v>
      </c>
      <c r="B951" s="25"/>
      <c r="C951" s="25"/>
      <c r="F951" s="25"/>
      <c r="G951" s="63" t="s">
        <v>1291</v>
      </c>
      <c r="H951" s="6" t="s">
        <v>5215</v>
      </c>
      <c r="L951" s="6" t="s">
        <v>40</v>
      </c>
      <c r="P951" s="6" t="s">
        <v>31</v>
      </c>
      <c r="Q951" s="31" t="s">
        <v>987</v>
      </c>
      <c r="X951" s="6">
        <v>775</v>
      </c>
      <c r="Y951" s="6">
        <v>0</v>
      </c>
      <c r="Z951" s="6">
        <v>0</v>
      </c>
      <c r="AA951" s="6">
        <v>0</v>
      </c>
      <c r="AB951" s="6">
        <f>SUM(Table2026_09_25[[#This Row],[Number of in-person visits provided in reporting year.]:[Number of video/virtual visits provided in reporting year.]])</f>
        <v>0</v>
      </c>
      <c r="AC951" s="6" t="s">
        <v>8468</v>
      </c>
      <c r="AD951" s="6">
        <v>32</v>
      </c>
      <c r="AE951" s="6">
        <v>95.4</v>
      </c>
      <c r="AF951" s="6" t="s">
        <v>8026</v>
      </c>
      <c r="AG951" s="6">
        <v>0</v>
      </c>
      <c r="AI951" s="6" t="s">
        <v>8080</v>
      </c>
      <c r="AJ951" s="6" t="s">
        <v>43</v>
      </c>
      <c r="AK951" s="6" t="s">
        <v>8483</v>
      </c>
      <c r="AL951" s="6" t="s">
        <v>42</v>
      </c>
      <c r="AQ951" s="6" t="s">
        <v>43</v>
      </c>
      <c r="AX951" s="45"/>
      <c r="AZ951" s="6">
        <v>0</v>
      </c>
      <c r="BA951" s="6">
        <v>0</v>
      </c>
      <c r="BB951" s="45">
        <v>0.5</v>
      </c>
      <c r="BC951" s="6">
        <v>5</v>
      </c>
      <c r="BD951" s="6">
        <v>0</v>
      </c>
      <c r="BF951" s="6">
        <v>0</v>
      </c>
      <c r="BG951" s="45">
        <v>1</v>
      </c>
      <c r="BH951" s="45">
        <v>0</v>
      </c>
      <c r="BI951" s="6">
        <v>0</v>
      </c>
      <c r="BJ951" s="6">
        <v>0</v>
      </c>
      <c r="BK951" s="6">
        <v>1</v>
      </c>
      <c r="BL951" s="45">
        <v>1</v>
      </c>
      <c r="BM951" s="45">
        <v>0</v>
      </c>
      <c r="BN951" s="6">
        <v>0</v>
      </c>
      <c r="BO951" s="6">
        <v>0</v>
      </c>
      <c r="BP951" s="6">
        <v>6.4</v>
      </c>
      <c r="BQ951" s="6">
        <v>3.1</v>
      </c>
      <c r="BR951" s="45">
        <v>1</v>
      </c>
      <c r="BT951" s="45">
        <v>0.33</v>
      </c>
      <c r="BU951" s="45">
        <v>0</v>
      </c>
      <c r="BX951" s="6">
        <v>0.5</v>
      </c>
      <c r="BY951" s="6" t="s">
        <v>1697</v>
      </c>
      <c r="BZ951" s="6">
        <f t="shared" si="42"/>
        <v>19.329999999999998</v>
      </c>
      <c r="CA951" s="6">
        <f t="shared" si="43"/>
        <v>14.83</v>
      </c>
      <c r="CC951" s="63" t="s">
        <v>21</v>
      </c>
      <c r="CD951" s="6" t="s">
        <v>21</v>
      </c>
      <c r="CK951" s="6" t="s">
        <v>5148</v>
      </c>
      <c r="DA951" s="6" t="s">
        <v>1698</v>
      </c>
      <c r="DC951" s="6" t="s">
        <v>4434</v>
      </c>
      <c r="DD951" s="6" t="s">
        <v>1666</v>
      </c>
      <c r="DF951" s="29">
        <f t="shared" si="44"/>
        <v>0</v>
      </c>
      <c r="DG951" s="6">
        <v>1</v>
      </c>
    </row>
    <row r="952" spans="1:111" ht="16" hidden="1" x14ac:dyDescent="0.2">
      <c r="A952" s="6" t="s">
        <v>1511</v>
      </c>
      <c r="B952" s="25"/>
      <c r="C952" s="25"/>
      <c r="F952" s="25"/>
      <c r="G952" s="63" t="s">
        <v>1291</v>
      </c>
      <c r="H952" s="6" t="s">
        <v>4929</v>
      </c>
      <c r="L952" s="6" t="s">
        <v>75</v>
      </c>
      <c r="P952" s="6" t="s">
        <v>31</v>
      </c>
      <c r="Q952" s="31" t="s">
        <v>987</v>
      </c>
      <c r="X952" s="6">
        <v>0</v>
      </c>
      <c r="Y952" s="6">
        <v>0</v>
      </c>
      <c r="Z952" s="6">
        <v>0</v>
      </c>
      <c r="AA952" s="6">
        <v>0</v>
      </c>
      <c r="AB952" s="6">
        <f>SUM(Table2026_09_25[[#This Row],[Number of in-person visits provided in reporting year.]:[Number of video/virtual visits provided in reporting year.]])</f>
        <v>0</v>
      </c>
      <c r="AC952" s="6" t="s">
        <v>8468</v>
      </c>
      <c r="AD952" s="6">
        <v>24</v>
      </c>
      <c r="AE952" s="6">
        <v>100</v>
      </c>
      <c r="AF952" s="6" t="s">
        <v>8026</v>
      </c>
      <c r="AG952" s="6">
        <v>0</v>
      </c>
      <c r="AI952" s="6" t="s">
        <v>4933</v>
      </c>
      <c r="AJ952" s="6" t="s">
        <v>149</v>
      </c>
      <c r="AK952" s="6" t="s">
        <v>8483</v>
      </c>
      <c r="AL952" s="6" t="s">
        <v>77</v>
      </c>
      <c r="AQ952" s="6" t="s">
        <v>63</v>
      </c>
      <c r="AX952" s="45"/>
      <c r="AZ952" s="6">
        <v>0</v>
      </c>
      <c r="BA952" s="6">
        <v>0</v>
      </c>
      <c r="BB952" s="45">
        <v>0</v>
      </c>
      <c r="BC952" s="6">
        <v>2</v>
      </c>
      <c r="BD952" s="6">
        <v>0</v>
      </c>
      <c r="BF952" s="6">
        <v>0</v>
      </c>
      <c r="BG952" s="45">
        <v>1</v>
      </c>
      <c r="BH952" s="45">
        <v>1</v>
      </c>
      <c r="BI952" s="6">
        <v>0</v>
      </c>
      <c r="BJ952" s="6">
        <v>0</v>
      </c>
      <c r="BK952" s="6">
        <v>0</v>
      </c>
      <c r="BL952" s="45">
        <v>0</v>
      </c>
      <c r="BM952" s="45">
        <v>1</v>
      </c>
      <c r="BN952" s="6">
        <v>0</v>
      </c>
      <c r="BO952" s="6">
        <v>0</v>
      </c>
      <c r="BP952" s="6">
        <v>14</v>
      </c>
      <c r="BQ952" s="6">
        <v>4</v>
      </c>
      <c r="BR952" s="45">
        <v>1.5</v>
      </c>
      <c r="BT952" s="45">
        <v>0</v>
      </c>
      <c r="BU952" s="45">
        <v>0</v>
      </c>
      <c r="BX952" s="6">
        <v>0</v>
      </c>
      <c r="BY952" s="6" t="s">
        <v>21</v>
      </c>
      <c r="BZ952" s="6">
        <f t="shared" si="42"/>
        <v>24.5</v>
      </c>
      <c r="CA952" s="6">
        <f t="shared" si="43"/>
        <v>22.5</v>
      </c>
      <c r="CC952" s="63" t="s">
        <v>4687</v>
      </c>
      <c r="CD952" s="6" t="s">
        <v>78</v>
      </c>
      <c r="CK952" s="6" t="s">
        <v>5148</v>
      </c>
      <c r="DA952" s="6" t="s">
        <v>21</v>
      </c>
      <c r="DC952" s="6" t="s">
        <v>4434</v>
      </c>
      <c r="DD952" s="6" t="s">
        <v>79</v>
      </c>
      <c r="DF952" s="29">
        <f t="shared" si="44"/>
        <v>0</v>
      </c>
      <c r="DG952" s="6">
        <v>1</v>
      </c>
    </row>
    <row r="953" spans="1:111" ht="16" hidden="1" x14ac:dyDescent="0.2">
      <c r="A953" s="6" t="s">
        <v>1643</v>
      </c>
      <c r="B953" s="25"/>
      <c r="C953" s="25"/>
      <c r="F953" s="25"/>
      <c r="G953" s="63" t="s">
        <v>1291</v>
      </c>
      <c r="H953" s="6" t="s">
        <v>48</v>
      </c>
      <c r="L953" s="6" t="s">
        <v>1644</v>
      </c>
      <c r="P953" s="6" t="s">
        <v>31</v>
      </c>
      <c r="Q953" s="31" t="s">
        <v>987</v>
      </c>
      <c r="X953" s="6">
        <v>0</v>
      </c>
      <c r="Y953" s="6">
        <v>0</v>
      </c>
      <c r="Z953" s="6">
        <v>0</v>
      </c>
      <c r="AA953" s="6">
        <v>0</v>
      </c>
      <c r="AB953" s="6">
        <f>SUM(Table2026_09_25[[#This Row],[Number of in-person visits provided in reporting year.]:[Number of video/virtual visits provided in reporting year.]])</f>
        <v>0</v>
      </c>
      <c r="AC953" s="6" t="s">
        <v>8468</v>
      </c>
      <c r="AD953" s="6">
        <v>10</v>
      </c>
      <c r="AE953" s="6">
        <v>85</v>
      </c>
      <c r="AF953" s="6" t="s">
        <v>8026</v>
      </c>
      <c r="AG953" s="6">
        <v>0</v>
      </c>
      <c r="AI953" s="6" t="s">
        <v>8155</v>
      </c>
      <c r="AJ953" s="6" t="s">
        <v>4751</v>
      </c>
      <c r="AK953" s="6" t="s">
        <v>8483</v>
      </c>
      <c r="AL953" s="65" t="s">
        <v>5622</v>
      </c>
      <c r="AQ953" s="6" t="s">
        <v>107</v>
      </c>
      <c r="AX953" s="45"/>
      <c r="AZ953" s="6">
        <v>0</v>
      </c>
      <c r="BA953" s="6">
        <v>0</v>
      </c>
      <c r="BB953" s="45">
        <v>0</v>
      </c>
      <c r="BC953" s="6">
        <v>0.1</v>
      </c>
      <c r="BD953" s="6">
        <v>0</v>
      </c>
      <c r="BF953" s="6">
        <v>0</v>
      </c>
      <c r="BG953" s="45">
        <v>0.2</v>
      </c>
      <c r="BH953" s="45">
        <v>0</v>
      </c>
      <c r="BI953" s="6">
        <v>0</v>
      </c>
      <c r="BJ953" s="6">
        <v>0</v>
      </c>
      <c r="BK953" s="6">
        <v>0</v>
      </c>
      <c r="BL953" s="45">
        <v>0</v>
      </c>
      <c r="BM953" s="45">
        <v>0</v>
      </c>
      <c r="BN953" s="6">
        <v>0</v>
      </c>
      <c r="BO953" s="6">
        <v>0</v>
      </c>
      <c r="BP953" s="6">
        <v>0.1</v>
      </c>
      <c r="BQ953" s="6">
        <v>0</v>
      </c>
      <c r="BR953" s="45">
        <v>0</v>
      </c>
      <c r="BT953" s="45">
        <v>0</v>
      </c>
      <c r="BU953" s="45">
        <v>0.4</v>
      </c>
      <c r="BX953" s="6">
        <v>0</v>
      </c>
      <c r="BY953" s="6" t="s">
        <v>21</v>
      </c>
      <c r="BZ953" s="6">
        <f t="shared" si="42"/>
        <v>0.8</v>
      </c>
      <c r="CA953" s="6">
        <f t="shared" si="43"/>
        <v>0.7</v>
      </c>
      <c r="CC953" s="63" t="s">
        <v>4687</v>
      </c>
      <c r="CD953" s="6" t="s">
        <v>21</v>
      </c>
      <c r="CK953" s="6" t="s">
        <v>5148</v>
      </c>
      <c r="DA953" s="6" t="s">
        <v>1645</v>
      </c>
      <c r="DC953" s="6" t="s">
        <v>4434</v>
      </c>
      <c r="DD953" s="6" t="s">
        <v>876</v>
      </c>
      <c r="DF953" s="29">
        <f t="shared" si="44"/>
        <v>0</v>
      </c>
      <c r="DG953" s="6">
        <v>1</v>
      </c>
    </row>
    <row r="954" spans="1:111" ht="16" hidden="1" x14ac:dyDescent="0.2">
      <c r="A954" s="6" t="s">
        <v>1404</v>
      </c>
      <c r="B954" s="25"/>
      <c r="C954" s="25"/>
      <c r="F954" s="25"/>
      <c r="G954" s="63" t="s">
        <v>1291</v>
      </c>
      <c r="H954" s="6" t="s">
        <v>5957</v>
      </c>
      <c r="L954" s="6" t="s">
        <v>32</v>
      </c>
      <c r="P954" s="6" t="s">
        <v>31</v>
      </c>
      <c r="Q954" s="31" t="s">
        <v>987</v>
      </c>
      <c r="X954" s="6">
        <v>486</v>
      </c>
      <c r="Y954" s="6">
        <v>505</v>
      </c>
      <c r="Z954" s="6">
        <v>0</v>
      </c>
      <c r="AA954" s="6">
        <v>0</v>
      </c>
      <c r="AB954" s="6">
        <f>SUM(Table2026_09_25[[#This Row],[Number of in-person visits provided in reporting year.]:[Number of video/virtual visits provided in reporting year.]])</f>
        <v>505</v>
      </c>
      <c r="AC954" s="6" t="s">
        <v>8468</v>
      </c>
      <c r="AD954" s="6">
        <v>11</v>
      </c>
      <c r="AE954" s="6">
        <v>90</v>
      </c>
      <c r="AF954" s="6" t="s">
        <v>8026</v>
      </c>
      <c r="AG954" s="6">
        <v>0</v>
      </c>
      <c r="AI954" s="6" t="s">
        <v>8132</v>
      </c>
      <c r="AJ954" s="6" t="s">
        <v>4851</v>
      </c>
      <c r="AK954" s="6" t="s">
        <v>8483</v>
      </c>
      <c r="AL954" s="65" t="s">
        <v>5959</v>
      </c>
      <c r="AQ954" s="6" t="s">
        <v>544</v>
      </c>
      <c r="AX954" s="45"/>
      <c r="AZ954" s="6">
        <v>1</v>
      </c>
      <c r="BA954" s="6">
        <v>0</v>
      </c>
      <c r="BB954" s="45">
        <v>0</v>
      </c>
      <c r="BC954" s="6">
        <v>0</v>
      </c>
      <c r="BD954" s="6">
        <v>0</v>
      </c>
      <c r="BF954" s="6">
        <v>0</v>
      </c>
      <c r="BG954" s="45">
        <v>0</v>
      </c>
      <c r="BH954" s="45">
        <v>0</v>
      </c>
      <c r="BI954" s="6">
        <v>0</v>
      </c>
      <c r="BJ954" s="6">
        <v>0</v>
      </c>
      <c r="BK954" s="6">
        <v>0</v>
      </c>
      <c r="BL954" s="45">
        <v>0</v>
      </c>
      <c r="BM954" s="45">
        <v>0</v>
      </c>
      <c r="BN954" s="6">
        <v>0</v>
      </c>
      <c r="BO954" s="6">
        <v>0</v>
      </c>
      <c r="BP954" s="6">
        <v>6.44</v>
      </c>
      <c r="BQ954" s="6">
        <v>4.34</v>
      </c>
      <c r="BR954" s="45">
        <v>0</v>
      </c>
      <c r="BT954" s="45">
        <v>0</v>
      </c>
      <c r="BU954" s="45">
        <v>0</v>
      </c>
      <c r="BX954" s="6">
        <v>1.5</v>
      </c>
      <c r="BY954" s="6" t="s">
        <v>1405</v>
      </c>
      <c r="BZ954" s="6">
        <f t="shared" si="42"/>
        <v>11.780000000000001</v>
      </c>
      <c r="CA954" s="6">
        <f t="shared" si="43"/>
        <v>12.280000000000001</v>
      </c>
      <c r="CC954" s="63" t="s">
        <v>21</v>
      </c>
      <c r="CD954" s="6" t="s">
        <v>37</v>
      </c>
      <c r="CK954" s="6" t="s">
        <v>5148</v>
      </c>
      <c r="DA954" s="6" t="s">
        <v>1406</v>
      </c>
      <c r="DC954" s="6" t="s">
        <v>4434</v>
      </c>
      <c r="DD954" s="6" t="s">
        <v>38</v>
      </c>
      <c r="DF954" s="29">
        <f t="shared" si="44"/>
        <v>0</v>
      </c>
      <c r="DG954" s="6">
        <v>1</v>
      </c>
    </row>
    <row r="955" spans="1:111" ht="16" hidden="1" x14ac:dyDescent="0.2">
      <c r="A955" s="6" t="s">
        <v>1528</v>
      </c>
      <c r="B955" s="25"/>
      <c r="C955" s="25"/>
      <c r="F955" s="25"/>
      <c r="G955" s="63" t="s">
        <v>1291</v>
      </c>
      <c r="H955" s="6" t="s">
        <v>8027</v>
      </c>
      <c r="L955" s="6" t="s">
        <v>68</v>
      </c>
      <c r="P955" s="6" t="s">
        <v>31</v>
      </c>
      <c r="Q955" s="31" t="s">
        <v>987</v>
      </c>
      <c r="X955" s="6">
        <v>0</v>
      </c>
      <c r="Y955" s="6">
        <v>226</v>
      </c>
      <c r="Z955" s="6">
        <v>0</v>
      </c>
      <c r="AA955" s="6">
        <v>0</v>
      </c>
      <c r="AB955" s="6">
        <f>SUM(Table2026_09_25[[#This Row],[Number of in-person visits provided in reporting year.]:[Number of video/virtual visits provided in reporting year.]])</f>
        <v>226</v>
      </c>
      <c r="AC955" s="6" t="s">
        <v>8468</v>
      </c>
      <c r="AD955" s="6">
        <v>10</v>
      </c>
      <c r="AE955" s="6">
        <v>112.7</v>
      </c>
      <c r="AF955" s="6" t="s">
        <v>25</v>
      </c>
      <c r="AG955" s="6">
        <v>0</v>
      </c>
      <c r="AI955" s="6" t="s">
        <v>69</v>
      </c>
      <c r="AJ955" s="6" t="s">
        <v>43</v>
      </c>
      <c r="AK955" s="6" t="s">
        <v>8483</v>
      </c>
      <c r="AL955" s="6" t="s">
        <v>70</v>
      </c>
      <c r="AQ955" s="6" t="s">
        <v>43</v>
      </c>
      <c r="AX955" s="45"/>
      <c r="AZ955" s="6">
        <v>0.25</v>
      </c>
      <c r="BA955" s="6">
        <v>0</v>
      </c>
      <c r="BB955" s="45">
        <v>0.25</v>
      </c>
      <c r="BC955" s="6">
        <v>1</v>
      </c>
      <c r="BD955" s="6">
        <v>0</v>
      </c>
      <c r="BF955" s="6">
        <v>1</v>
      </c>
      <c r="BG955" s="45">
        <v>0.5</v>
      </c>
      <c r="BH955" s="45">
        <v>0.5</v>
      </c>
      <c r="BI955" s="6">
        <v>0</v>
      </c>
      <c r="BJ955" s="6">
        <v>5</v>
      </c>
      <c r="BK955" s="6">
        <v>0.25</v>
      </c>
      <c r="BL955" s="45">
        <v>1</v>
      </c>
      <c r="BM955" s="45">
        <v>0.5</v>
      </c>
      <c r="BN955" s="6">
        <v>0</v>
      </c>
      <c r="BO955" s="6">
        <v>0</v>
      </c>
      <c r="BP955" s="6">
        <v>12.5</v>
      </c>
      <c r="BQ955" s="6">
        <v>0</v>
      </c>
      <c r="BR955" s="45">
        <v>0</v>
      </c>
      <c r="BT955" s="45">
        <v>0.25</v>
      </c>
      <c r="BU955" s="45">
        <v>0</v>
      </c>
      <c r="BX955" s="6">
        <v>1</v>
      </c>
      <c r="BY955" s="6" t="s">
        <v>1529</v>
      </c>
      <c r="BZ955" s="6">
        <f t="shared" si="42"/>
        <v>23</v>
      </c>
      <c r="CA955" s="6">
        <f t="shared" si="43"/>
        <v>22.75</v>
      </c>
      <c r="CC955" s="63" t="s">
        <v>4687</v>
      </c>
      <c r="CD955" s="6" t="s">
        <v>21</v>
      </c>
      <c r="CK955" s="6" t="s">
        <v>5148</v>
      </c>
      <c r="DA955" s="6" t="s">
        <v>1530</v>
      </c>
      <c r="DC955" s="6" t="s">
        <v>4434</v>
      </c>
      <c r="DD955" s="6" t="s">
        <v>73</v>
      </c>
      <c r="DF955" s="29">
        <f t="shared" si="44"/>
        <v>0</v>
      </c>
      <c r="DG955" s="6">
        <v>1</v>
      </c>
    </row>
    <row r="956" spans="1:111" ht="16" hidden="1" x14ac:dyDescent="0.2">
      <c r="A956" s="6" t="s">
        <v>1523</v>
      </c>
      <c r="B956" s="25"/>
      <c r="C956" s="25"/>
      <c r="F956" s="25"/>
      <c r="G956" s="63" t="s">
        <v>1291</v>
      </c>
      <c r="H956" s="6" t="s">
        <v>61</v>
      </c>
      <c r="L956" s="6" t="s">
        <v>61</v>
      </c>
      <c r="P956" s="6" t="s">
        <v>31</v>
      </c>
      <c r="Q956" s="31" t="s">
        <v>987</v>
      </c>
      <c r="X956" s="6">
        <v>1235</v>
      </c>
      <c r="Y956" s="6">
        <v>1235</v>
      </c>
      <c r="Z956" s="6">
        <v>0</v>
      </c>
      <c r="AA956" s="6">
        <v>0</v>
      </c>
      <c r="AB956" s="6">
        <f>SUM(Table2026_09_25[[#This Row],[Number of in-person visits provided in reporting year.]:[Number of video/virtual visits provided in reporting year.]])</f>
        <v>1235</v>
      </c>
      <c r="AC956" s="6" t="s">
        <v>8468</v>
      </c>
      <c r="AD956" s="6">
        <v>34</v>
      </c>
      <c r="AE956" s="6">
        <v>99</v>
      </c>
      <c r="AF956" s="6" t="s">
        <v>25</v>
      </c>
      <c r="AG956" s="6">
        <v>0</v>
      </c>
      <c r="AI956" s="6" t="s">
        <v>8156</v>
      </c>
      <c r="AJ956" s="6" t="s">
        <v>149</v>
      </c>
      <c r="AK956" s="6" t="s">
        <v>8483</v>
      </c>
      <c r="AL956" s="6" t="s">
        <v>236</v>
      </c>
      <c r="AQ956" s="6" t="s">
        <v>63</v>
      </c>
      <c r="AX956" s="45"/>
      <c r="AZ956" s="6">
        <v>1</v>
      </c>
      <c r="BA956" s="6">
        <v>2.5</v>
      </c>
      <c r="BB956" s="45">
        <v>0.5</v>
      </c>
      <c r="BC956" s="6">
        <v>0.4</v>
      </c>
      <c r="BD956" s="6">
        <v>0</v>
      </c>
      <c r="BF956" s="6">
        <v>0</v>
      </c>
      <c r="BG956" s="45">
        <v>1.5</v>
      </c>
      <c r="BH956" s="45">
        <v>0</v>
      </c>
      <c r="BI956" s="6">
        <v>0</v>
      </c>
      <c r="BJ956" s="6">
        <v>1.64</v>
      </c>
      <c r="BK956" s="6">
        <v>1</v>
      </c>
      <c r="BL956" s="45">
        <v>1.5</v>
      </c>
      <c r="BM956" s="45">
        <v>0.5</v>
      </c>
      <c r="BN956" s="6">
        <v>0</v>
      </c>
      <c r="BO956" s="6">
        <v>0</v>
      </c>
      <c r="BP956" s="6">
        <v>22.72</v>
      </c>
      <c r="BQ956" s="6">
        <v>13.46</v>
      </c>
      <c r="BR956" s="45">
        <v>1.5</v>
      </c>
      <c r="BT956" s="45">
        <v>0.3</v>
      </c>
      <c r="BU956" s="45">
        <v>0</v>
      </c>
      <c r="BX956" s="6">
        <v>0</v>
      </c>
      <c r="BY956" s="6" t="s">
        <v>21</v>
      </c>
      <c r="BZ956" s="6">
        <f t="shared" si="42"/>
        <v>48.519999999999996</v>
      </c>
      <c r="CA956" s="6">
        <f t="shared" si="43"/>
        <v>44.62</v>
      </c>
      <c r="CC956" s="63" t="s">
        <v>4753</v>
      </c>
      <c r="CD956" s="6" t="s">
        <v>1524</v>
      </c>
      <c r="CK956" s="6" t="s">
        <v>5148</v>
      </c>
      <c r="DA956" s="6" t="s">
        <v>1525</v>
      </c>
      <c r="DC956" s="6" t="s">
        <v>4434</v>
      </c>
      <c r="DD956" s="6" t="s">
        <v>65</v>
      </c>
      <c r="DF956" s="29">
        <f t="shared" si="44"/>
        <v>0</v>
      </c>
      <c r="DG956" s="6">
        <v>1</v>
      </c>
    </row>
    <row r="957" spans="1:111" ht="16" hidden="1" x14ac:dyDescent="0.2">
      <c r="A957" s="6" t="s">
        <v>1320</v>
      </c>
      <c r="B957" s="25"/>
      <c r="C957" s="25"/>
      <c r="F957" s="25"/>
      <c r="G957" s="63" t="s">
        <v>1291</v>
      </c>
      <c r="H957" s="6" t="s">
        <v>1306</v>
      </c>
      <c r="L957" s="6" t="s">
        <v>1321</v>
      </c>
      <c r="P957" s="6" t="s">
        <v>31</v>
      </c>
      <c r="Q957" s="31" t="s">
        <v>987</v>
      </c>
      <c r="X957" s="6">
        <v>0</v>
      </c>
      <c r="Y957" s="6">
        <v>0</v>
      </c>
      <c r="Z957" s="6">
        <v>0</v>
      </c>
      <c r="AA957" s="6">
        <v>0</v>
      </c>
      <c r="AB957" s="6">
        <f>SUM(Table2026_09_25[[#This Row],[Number of in-person visits provided in reporting year.]:[Number of video/virtual visits provided in reporting year.]])</f>
        <v>0</v>
      </c>
      <c r="AC957" s="6" t="s">
        <v>8468</v>
      </c>
      <c r="AD957" s="6">
        <v>24</v>
      </c>
      <c r="AE957" s="6">
        <v>24</v>
      </c>
      <c r="AF957" s="6" t="s">
        <v>8026</v>
      </c>
      <c r="AG957" s="6">
        <v>0</v>
      </c>
      <c r="AI957" s="6" t="s">
        <v>1307</v>
      </c>
      <c r="AJ957" s="6" t="s">
        <v>7505</v>
      </c>
      <c r="AK957" s="6" t="s">
        <v>8483</v>
      </c>
      <c r="AL957" s="6" t="s">
        <v>1308</v>
      </c>
      <c r="AQ957" s="6" t="s">
        <v>544</v>
      </c>
      <c r="AX957" s="45"/>
      <c r="AZ957" s="6">
        <v>0.3</v>
      </c>
      <c r="BA957" s="6">
        <v>1</v>
      </c>
      <c r="BB957" s="45">
        <v>0.5</v>
      </c>
      <c r="BC957" s="6">
        <v>0.3</v>
      </c>
      <c r="BD957" s="6">
        <v>0.3</v>
      </c>
      <c r="BF957" s="6">
        <v>0</v>
      </c>
      <c r="BG957" s="45">
        <v>1</v>
      </c>
      <c r="BH957" s="45">
        <v>0</v>
      </c>
      <c r="BI957" s="6">
        <v>0</v>
      </c>
      <c r="BJ957" s="6">
        <v>0</v>
      </c>
      <c r="BK957" s="6">
        <v>0.3</v>
      </c>
      <c r="BL957" s="45">
        <v>1</v>
      </c>
      <c r="BM957" s="45">
        <v>0.5</v>
      </c>
      <c r="BN957" s="6">
        <v>0</v>
      </c>
      <c r="BO957" s="6">
        <v>0</v>
      </c>
      <c r="BP957" s="6">
        <v>3</v>
      </c>
      <c r="BQ957" s="6">
        <v>3</v>
      </c>
      <c r="BR957" s="45">
        <v>0.5</v>
      </c>
      <c r="BT957" s="45">
        <v>0.3</v>
      </c>
      <c r="BU957" s="45">
        <v>0.5</v>
      </c>
      <c r="BX957" s="6">
        <v>0</v>
      </c>
      <c r="BY957" s="6" t="s">
        <v>1322</v>
      </c>
      <c r="BZ957" s="6">
        <f t="shared" si="42"/>
        <v>12.5</v>
      </c>
      <c r="CA957" s="6">
        <f t="shared" si="43"/>
        <v>10.6</v>
      </c>
      <c r="CC957" s="63" t="s">
        <v>4687</v>
      </c>
      <c r="CD957" s="6" t="s">
        <v>1323</v>
      </c>
      <c r="CK957" s="6" t="s">
        <v>5148</v>
      </c>
      <c r="DA957" s="6" t="s">
        <v>1324</v>
      </c>
      <c r="DC957" s="6" t="s">
        <v>4434</v>
      </c>
      <c r="DD957" s="6" t="s">
        <v>1311</v>
      </c>
      <c r="DF957" s="29">
        <f t="shared" si="44"/>
        <v>0</v>
      </c>
      <c r="DG957" s="6">
        <v>1</v>
      </c>
    </row>
    <row r="958" spans="1:111" ht="16" hidden="1" x14ac:dyDescent="0.2">
      <c r="A958" s="6" t="s">
        <v>1709</v>
      </c>
      <c r="B958" s="25"/>
      <c r="C958" s="25"/>
      <c r="F958" s="25"/>
      <c r="G958" s="63" t="s">
        <v>1291</v>
      </c>
      <c r="H958" s="6" t="s">
        <v>7236</v>
      </c>
      <c r="L958" s="6" t="s">
        <v>1710</v>
      </c>
      <c r="P958" s="6" t="s">
        <v>88</v>
      </c>
      <c r="Q958" s="45" t="s">
        <v>446</v>
      </c>
      <c r="X958" s="6">
        <v>26</v>
      </c>
      <c r="Y958" s="6">
        <v>43</v>
      </c>
      <c r="Z958" s="6">
        <v>0</v>
      </c>
      <c r="AA958" s="6">
        <v>0</v>
      </c>
      <c r="AB958" s="6">
        <f>SUM(Table2026_09_25[[#This Row],[Number of in-person visits provided in reporting year.]:[Number of video/virtual visits provided in reporting year.]])</f>
        <v>43</v>
      </c>
      <c r="AC958" s="6" t="s">
        <v>8469</v>
      </c>
      <c r="AD958" s="6">
        <v>0</v>
      </c>
      <c r="AE958" s="6">
        <v>0</v>
      </c>
      <c r="AF958" s="6" t="s">
        <v>4682</v>
      </c>
      <c r="AG958" s="6">
        <v>52</v>
      </c>
      <c r="AI958" s="6" t="s">
        <v>8157</v>
      </c>
      <c r="AJ958" s="6" t="s">
        <v>43</v>
      </c>
      <c r="AK958" s="6" t="s">
        <v>8483</v>
      </c>
      <c r="AL958" s="6" t="s">
        <v>142</v>
      </c>
      <c r="AQ958" s="6" t="s">
        <v>43</v>
      </c>
      <c r="AX958" s="45"/>
      <c r="AZ958" s="6">
        <v>0</v>
      </c>
      <c r="BA958" s="6">
        <v>0.2</v>
      </c>
      <c r="BB958" s="45">
        <v>0</v>
      </c>
      <c r="BC958" s="6">
        <v>0</v>
      </c>
      <c r="BD958" s="6">
        <v>0</v>
      </c>
      <c r="BF958" s="6">
        <v>0</v>
      </c>
      <c r="BG958" s="45">
        <v>0</v>
      </c>
      <c r="BH958" s="45">
        <v>0</v>
      </c>
      <c r="BI958" s="6">
        <v>0</v>
      </c>
      <c r="BJ958" s="6">
        <v>0</v>
      </c>
      <c r="BK958" s="6">
        <v>0</v>
      </c>
      <c r="BL958" s="45">
        <v>0</v>
      </c>
      <c r="BM958" s="45">
        <v>0</v>
      </c>
      <c r="BN958" s="6">
        <v>0</v>
      </c>
      <c r="BO958" s="6">
        <v>0</v>
      </c>
      <c r="BP958" s="6">
        <v>0</v>
      </c>
      <c r="BQ958" s="6">
        <v>0</v>
      </c>
      <c r="BR958" s="45">
        <v>0</v>
      </c>
      <c r="BT958" s="45">
        <v>0</v>
      </c>
      <c r="BU958" s="45">
        <v>0</v>
      </c>
      <c r="BX958" s="6">
        <v>0</v>
      </c>
      <c r="BY958" s="6" t="s">
        <v>21</v>
      </c>
      <c r="BZ958" s="6">
        <f t="shared" si="42"/>
        <v>0.2</v>
      </c>
      <c r="CA958" s="6">
        <f t="shared" si="43"/>
        <v>0</v>
      </c>
      <c r="CC958" s="63" t="s">
        <v>4753</v>
      </c>
      <c r="CD958" s="6" t="s">
        <v>1711</v>
      </c>
      <c r="CK958" s="6" t="s">
        <v>5148</v>
      </c>
      <c r="DA958" s="6" t="s">
        <v>1704</v>
      </c>
      <c r="DC958" s="6" t="s">
        <v>4434</v>
      </c>
      <c r="DD958" s="6" t="s">
        <v>1650</v>
      </c>
      <c r="DF958" s="29">
        <f t="shared" si="44"/>
        <v>0</v>
      </c>
      <c r="DG958" s="6">
        <v>1</v>
      </c>
    </row>
    <row r="959" spans="1:111" ht="16" hidden="1" x14ac:dyDescent="0.2">
      <c r="A959" s="6" t="s">
        <v>1480</v>
      </c>
      <c r="B959" s="25"/>
      <c r="C959" s="25"/>
      <c r="F959" s="25"/>
      <c r="G959" s="63" t="s">
        <v>1291</v>
      </c>
      <c r="H959" s="6" t="s">
        <v>565</v>
      </c>
      <c r="L959" s="6" t="s">
        <v>564</v>
      </c>
      <c r="P959" s="6" t="s">
        <v>88</v>
      </c>
      <c r="Q959" s="45" t="s">
        <v>446</v>
      </c>
      <c r="X959" s="6">
        <v>447</v>
      </c>
      <c r="Y959" s="6">
        <v>7874</v>
      </c>
      <c r="Z959" s="6">
        <v>1918</v>
      </c>
      <c r="AA959" s="6">
        <v>0</v>
      </c>
      <c r="AB959" s="6">
        <f>SUM(Table2026_09_25[[#This Row],[Number of in-person visits provided in reporting year.]:[Number of video/virtual visits provided in reporting year.]])</f>
        <v>9792</v>
      </c>
      <c r="AC959" s="6" t="s">
        <v>8469</v>
      </c>
      <c r="AD959" s="6">
        <v>0</v>
      </c>
      <c r="AE959" s="6">
        <v>0</v>
      </c>
      <c r="AF959" s="6" t="s">
        <v>4682</v>
      </c>
      <c r="AG959" s="6">
        <v>0</v>
      </c>
      <c r="AI959" s="6" t="s">
        <v>1481</v>
      </c>
      <c r="AJ959" s="6" t="s">
        <v>4778</v>
      </c>
      <c r="AK959" s="6" t="s">
        <v>8483</v>
      </c>
      <c r="AL959" s="6" t="s">
        <v>566</v>
      </c>
      <c r="AQ959" s="6" t="s">
        <v>107</v>
      </c>
      <c r="AX959" s="45"/>
      <c r="AZ959" s="6">
        <v>0</v>
      </c>
      <c r="BA959" s="6">
        <v>1</v>
      </c>
      <c r="BB959" s="45">
        <v>0</v>
      </c>
      <c r="BC959" s="6">
        <v>0</v>
      </c>
      <c r="BD959" s="6">
        <v>0</v>
      </c>
      <c r="BF959" s="6">
        <v>1.6</v>
      </c>
      <c r="BG959" s="45">
        <v>0</v>
      </c>
      <c r="BH959" s="45">
        <v>0</v>
      </c>
      <c r="BI959" s="6">
        <v>0</v>
      </c>
      <c r="BJ959" s="6">
        <v>0</v>
      </c>
      <c r="BK959" s="6">
        <v>0</v>
      </c>
      <c r="BL959" s="45">
        <v>0</v>
      </c>
      <c r="BM959" s="45">
        <v>0</v>
      </c>
      <c r="BN959" s="6">
        <v>0</v>
      </c>
      <c r="BO959" s="6">
        <v>0</v>
      </c>
      <c r="BP959" s="6">
        <v>0.4</v>
      </c>
      <c r="BQ959" s="6">
        <v>0</v>
      </c>
      <c r="BR959" s="45">
        <v>0</v>
      </c>
      <c r="BT959" s="45">
        <v>0</v>
      </c>
      <c r="BU959" s="45">
        <v>0</v>
      </c>
      <c r="BX959" s="6">
        <v>0</v>
      </c>
      <c r="BY959" s="6" t="s">
        <v>21</v>
      </c>
      <c r="BZ959" s="6">
        <f t="shared" ref="BZ959:BZ1022" si="45">SUM(AY959:BW959)</f>
        <v>3</v>
      </c>
      <c r="CA959" s="6">
        <f t="shared" ref="CA959:CA1022" si="46">(SUM(BB959))+(SUM(BE959:BM959))+(SUM(BO959:BV959))+BX959</f>
        <v>2</v>
      </c>
      <c r="CC959" s="63" t="s">
        <v>4687</v>
      </c>
      <c r="CD959" s="6" t="s">
        <v>21</v>
      </c>
      <c r="CK959" s="6" t="s">
        <v>5148</v>
      </c>
      <c r="DA959" s="6" t="s">
        <v>21</v>
      </c>
      <c r="DC959" s="6" t="s">
        <v>4434</v>
      </c>
      <c r="DD959" s="6" t="s">
        <v>1482</v>
      </c>
      <c r="DF959" s="29">
        <f t="shared" ref="DF959:DF1022" si="47">SUBTOTAL(103,G959)</f>
        <v>0</v>
      </c>
      <c r="DG959" s="6">
        <v>1</v>
      </c>
    </row>
    <row r="960" spans="1:111" ht="16" hidden="1" x14ac:dyDescent="0.2">
      <c r="A960" s="6" t="s">
        <v>1544</v>
      </c>
      <c r="B960" s="25"/>
      <c r="C960" s="25"/>
      <c r="F960" s="25"/>
      <c r="G960" s="63" t="s">
        <v>1291</v>
      </c>
      <c r="H960" s="6" t="s">
        <v>5195</v>
      </c>
      <c r="L960" s="6" t="s">
        <v>95</v>
      </c>
      <c r="P960" s="6" t="s">
        <v>88</v>
      </c>
      <c r="Q960" s="45" t="s">
        <v>446</v>
      </c>
      <c r="X960" s="6">
        <v>0</v>
      </c>
      <c r="Y960" s="6">
        <v>219</v>
      </c>
      <c r="Z960" s="6">
        <v>0</v>
      </c>
      <c r="AA960" s="6">
        <v>0</v>
      </c>
      <c r="AB960" s="6">
        <f>SUM(Table2026_09_25[[#This Row],[Number of in-person visits provided in reporting year.]:[Number of video/virtual visits provided in reporting year.]])</f>
        <v>219</v>
      </c>
      <c r="AC960" s="6" t="s">
        <v>8469</v>
      </c>
      <c r="AD960" s="6">
        <v>0</v>
      </c>
      <c r="AE960" s="6">
        <v>0</v>
      </c>
      <c r="AF960" s="6" t="s">
        <v>4682</v>
      </c>
      <c r="AG960" s="6">
        <v>0</v>
      </c>
      <c r="AI960" s="6" t="s">
        <v>8085</v>
      </c>
      <c r="AJ960" s="6" t="s">
        <v>5199</v>
      </c>
      <c r="AK960" s="6" t="s">
        <v>8483</v>
      </c>
      <c r="AL960" s="6" t="s">
        <v>96</v>
      </c>
      <c r="AQ960" s="6" t="s">
        <v>544</v>
      </c>
      <c r="AX960" s="45"/>
      <c r="AZ960" s="6">
        <v>0</v>
      </c>
      <c r="BA960" s="6">
        <v>7.0000000000000007E-2</v>
      </c>
      <c r="BB960" s="45">
        <v>0</v>
      </c>
      <c r="BC960" s="6">
        <v>0</v>
      </c>
      <c r="BD960" s="6">
        <v>0</v>
      </c>
      <c r="BF960" s="6">
        <v>0</v>
      </c>
      <c r="BG960" s="45">
        <v>0</v>
      </c>
      <c r="BH960" s="45">
        <v>0</v>
      </c>
      <c r="BI960" s="6">
        <v>0</v>
      </c>
      <c r="BJ960" s="6">
        <v>0</v>
      </c>
      <c r="BK960" s="6">
        <v>0</v>
      </c>
      <c r="BL960" s="45">
        <v>0</v>
      </c>
      <c r="BM960" s="45">
        <v>0</v>
      </c>
      <c r="BN960" s="6">
        <v>0</v>
      </c>
      <c r="BO960" s="6">
        <v>0</v>
      </c>
      <c r="BP960" s="6">
        <v>7.0000000000000007E-2</v>
      </c>
      <c r="BQ960" s="6">
        <v>0</v>
      </c>
      <c r="BR960" s="45">
        <v>0</v>
      </c>
      <c r="BT960" s="45">
        <v>0</v>
      </c>
      <c r="BU960" s="45">
        <v>0</v>
      </c>
      <c r="BX960" s="6">
        <v>0</v>
      </c>
      <c r="BY960" s="6" t="s">
        <v>21</v>
      </c>
      <c r="BZ960" s="6">
        <f t="shared" si="45"/>
        <v>0.14000000000000001</v>
      </c>
      <c r="CA960" s="6">
        <f t="shared" si="46"/>
        <v>7.0000000000000007E-2</v>
      </c>
      <c r="CC960" s="63" t="s">
        <v>4753</v>
      </c>
      <c r="CD960" s="6" t="s">
        <v>97</v>
      </c>
      <c r="CK960" s="6" t="s">
        <v>5148</v>
      </c>
      <c r="DA960" s="6" t="s">
        <v>98</v>
      </c>
      <c r="DC960" s="6" t="s">
        <v>4434</v>
      </c>
      <c r="DD960" s="6" t="s">
        <v>99</v>
      </c>
      <c r="DF960" s="29">
        <f t="shared" si="47"/>
        <v>0</v>
      </c>
      <c r="DG960" s="6">
        <v>1</v>
      </c>
    </row>
    <row r="961" spans="1:111" ht="16" hidden="1" x14ac:dyDescent="0.2">
      <c r="A961" s="6" t="s">
        <v>1392</v>
      </c>
      <c r="B961" s="25"/>
      <c r="C961" s="25"/>
      <c r="F961" s="25"/>
      <c r="G961" s="63" t="s">
        <v>1291</v>
      </c>
      <c r="H961" s="6" t="s">
        <v>4827</v>
      </c>
      <c r="L961" s="6" t="s">
        <v>1393</v>
      </c>
      <c r="P961" s="6" t="s">
        <v>101</v>
      </c>
      <c r="Q961" s="6" t="s">
        <v>4773</v>
      </c>
      <c r="X961" s="6">
        <v>1</v>
      </c>
      <c r="Y961" s="6">
        <v>6</v>
      </c>
      <c r="Z961" s="6">
        <v>4</v>
      </c>
      <c r="AA961" s="6">
        <v>0</v>
      </c>
      <c r="AB961" s="6">
        <f>SUM(Table2026_09_25[[#This Row],[Number of in-person visits provided in reporting year.]:[Number of video/virtual visits provided in reporting year.]])</f>
        <v>10</v>
      </c>
      <c r="AC961" s="6" t="s">
        <v>8469</v>
      </c>
      <c r="AD961" s="6">
        <v>0</v>
      </c>
      <c r="AE961" s="6">
        <v>0</v>
      </c>
      <c r="AF961" s="6" t="s">
        <v>4682</v>
      </c>
      <c r="AG961" s="6">
        <v>81</v>
      </c>
      <c r="AI961" s="6" t="s">
        <v>4833</v>
      </c>
      <c r="AJ961" s="6" t="s">
        <v>4834</v>
      </c>
      <c r="AK961" s="6" t="s">
        <v>8483</v>
      </c>
      <c r="AL961" s="6" t="s">
        <v>1047</v>
      </c>
      <c r="AQ961" s="6" t="s">
        <v>544</v>
      </c>
      <c r="AX961" s="45"/>
      <c r="AZ961" s="6">
        <v>0</v>
      </c>
      <c r="BA961" s="6">
        <v>0</v>
      </c>
      <c r="BB961" s="45">
        <v>0</v>
      </c>
      <c r="BC961" s="6">
        <v>0</v>
      </c>
      <c r="BD961" s="6">
        <v>0</v>
      </c>
      <c r="BF961" s="6">
        <v>0</v>
      </c>
      <c r="BG961" s="45">
        <v>0</v>
      </c>
      <c r="BH961" s="45">
        <v>0</v>
      </c>
      <c r="BI961" s="6">
        <v>0</v>
      </c>
      <c r="BJ961" s="6">
        <v>0</v>
      </c>
      <c r="BK961" s="6">
        <v>0</v>
      </c>
      <c r="BL961" s="45">
        <v>0</v>
      </c>
      <c r="BM961" s="45">
        <v>0</v>
      </c>
      <c r="BN961" s="6">
        <v>0</v>
      </c>
      <c r="BO961" s="6">
        <v>0</v>
      </c>
      <c r="BP961" s="6">
        <v>0</v>
      </c>
      <c r="BQ961" s="6">
        <v>0</v>
      </c>
      <c r="BR961" s="45">
        <v>0</v>
      </c>
      <c r="BT961" s="45">
        <v>0</v>
      </c>
      <c r="BU961" s="45">
        <v>0</v>
      </c>
      <c r="BX961" s="6">
        <v>0</v>
      </c>
      <c r="BY961" s="6" t="s">
        <v>21</v>
      </c>
      <c r="BZ961" s="6">
        <f t="shared" si="45"/>
        <v>0</v>
      </c>
      <c r="CA961" s="6">
        <f t="shared" si="46"/>
        <v>0</v>
      </c>
      <c r="CC961" s="63" t="s">
        <v>4687</v>
      </c>
      <c r="CD961" s="6" t="s">
        <v>21</v>
      </c>
      <c r="CK961" s="6" t="s">
        <v>5148</v>
      </c>
      <c r="DA961" s="6" t="s">
        <v>1394</v>
      </c>
      <c r="DC961" s="6" t="s">
        <v>4434</v>
      </c>
      <c r="DD961" s="6" t="s">
        <v>38</v>
      </c>
      <c r="DF961" s="29">
        <f t="shared" si="47"/>
        <v>0</v>
      </c>
      <c r="DG961" s="6">
        <v>1</v>
      </c>
    </row>
    <row r="962" spans="1:111" ht="16" hidden="1" x14ac:dyDescent="0.2">
      <c r="A962" s="6" t="s">
        <v>1577</v>
      </c>
      <c r="B962" s="25"/>
      <c r="C962" s="25"/>
      <c r="F962" s="25"/>
      <c r="G962" s="63" t="s">
        <v>1291</v>
      </c>
      <c r="H962" s="6" t="s">
        <v>1579</v>
      </c>
      <c r="L962" s="6" t="s">
        <v>1578</v>
      </c>
      <c r="P962" s="6" t="s">
        <v>101</v>
      </c>
      <c r="Q962" s="6" t="s">
        <v>4773</v>
      </c>
      <c r="X962" s="6">
        <v>68</v>
      </c>
      <c r="Y962" s="6">
        <v>178</v>
      </c>
      <c r="Z962" s="6">
        <v>51</v>
      </c>
      <c r="AA962" s="6">
        <v>0</v>
      </c>
      <c r="AB962" s="6">
        <f>SUM(Table2026_09_25[[#This Row],[Number of in-person visits provided in reporting year.]:[Number of video/virtual visits provided in reporting year.]])</f>
        <v>229</v>
      </c>
      <c r="AC962" s="6" t="s">
        <v>8469</v>
      </c>
      <c r="AD962" s="6">
        <v>0</v>
      </c>
      <c r="AE962" s="6">
        <v>0</v>
      </c>
      <c r="AF962" s="6" t="s">
        <v>8026</v>
      </c>
      <c r="AG962" s="6">
        <v>9.3000000000000007</v>
      </c>
      <c r="AI962" s="6" t="s">
        <v>8158</v>
      </c>
      <c r="AJ962" s="6" t="s">
        <v>4890</v>
      </c>
      <c r="AK962" s="6" t="s">
        <v>8483</v>
      </c>
      <c r="AL962" s="6" t="s">
        <v>1580</v>
      </c>
      <c r="AQ962" s="6" t="s">
        <v>107</v>
      </c>
      <c r="AX962" s="45"/>
      <c r="AZ962" s="6">
        <v>1</v>
      </c>
      <c r="BA962" s="6">
        <v>0</v>
      </c>
      <c r="BB962" s="45">
        <v>0</v>
      </c>
      <c r="BC962" s="6">
        <v>0</v>
      </c>
      <c r="BD962" s="6">
        <v>0</v>
      </c>
      <c r="BF962" s="6">
        <v>0</v>
      </c>
      <c r="BG962" s="45">
        <v>0</v>
      </c>
      <c r="BH962" s="45">
        <v>0</v>
      </c>
      <c r="BI962" s="6">
        <v>4.4800000000000004</v>
      </c>
      <c r="BJ962" s="6">
        <v>0</v>
      </c>
      <c r="BK962" s="6">
        <v>0</v>
      </c>
      <c r="BL962" s="45">
        <v>0</v>
      </c>
      <c r="BM962" s="45">
        <v>0</v>
      </c>
      <c r="BN962" s="6">
        <v>0</v>
      </c>
      <c r="BO962" s="6">
        <v>0</v>
      </c>
      <c r="BP962" s="6">
        <v>0</v>
      </c>
      <c r="BQ962" s="6">
        <v>0</v>
      </c>
      <c r="BR962" s="45">
        <v>0</v>
      </c>
      <c r="BT962" s="45">
        <v>0</v>
      </c>
      <c r="BU962" s="45">
        <v>0</v>
      </c>
      <c r="BX962" s="6">
        <v>1.06</v>
      </c>
      <c r="BY962" s="6" t="s">
        <v>21</v>
      </c>
      <c r="BZ962" s="6">
        <f t="shared" si="45"/>
        <v>5.48</v>
      </c>
      <c r="CA962" s="6">
        <f t="shared" si="46"/>
        <v>5.5400000000000009</v>
      </c>
      <c r="CC962" s="63" t="s">
        <v>21</v>
      </c>
      <c r="CD962" s="6" t="s">
        <v>21</v>
      </c>
      <c r="CK962" s="6" t="s">
        <v>5148</v>
      </c>
      <c r="DA962" s="6" t="s">
        <v>1581</v>
      </c>
      <c r="DC962" s="6" t="s">
        <v>4434</v>
      </c>
      <c r="DD962" s="6" t="s">
        <v>1582</v>
      </c>
      <c r="DF962" s="29">
        <f t="shared" si="47"/>
        <v>0</v>
      </c>
      <c r="DG962" s="6">
        <v>1</v>
      </c>
    </row>
    <row r="963" spans="1:111" ht="16" x14ac:dyDescent="0.2">
      <c r="A963" s="6" t="s">
        <v>1813</v>
      </c>
      <c r="B963" s="25"/>
      <c r="C963" s="25"/>
      <c r="F963" s="25"/>
      <c r="G963" s="63" t="s">
        <v>1291</v>
      </c>
      <c r="H963" s="6" t="s">
        <v>5750</v>
      </c>
      <c r="L963" s="6" t="s">
        <v>110</v>
      </c>
      <c r="P963" s="6" t="s">
        <v>3530</v>
      </c>
      <c r="Q963" s="6" t="s">
        <v>4773</v>
      </c>
      <c r="X963" s="6">
        <v>0</v>
      </c>
      <c r="Y963" s="6">
        <v>0</v>
      </c>
      <c r="Z963" s="6">
        <v>0</v>
      </c>
      <c r="AA963" s="6">
        <v>0</v>
      </c>
      <c r="AB963" s="6">
        <f>SUM(Table2026_09_25[[#This Row],[Number of in-person visits provided in reporting year.]:[Number of video/virtual visits provided in reporting year.]])</f>
        <v>0</v>
      </c>
      <c r="AC963" s="6" t="s">
        <v>8469</v>
      </c>
      <c r="AD963" s="6">
        <v>0</v>
      </c>
      <c r="AE963" s="6">
        <v>0</v>
      </c>
      <c r="AF963" s="6" t="s">
        <v>4682</v>
      </c>
      <c r="AG963" s="6">
        <v>0</v>
      </c>
      <c r="AI963" s="6" t="s">
        <v>8090</v>
      </c>
      <c r="AJ963" s="6" t="s">
        <v>43</v>
      </c>
      <c r="AK963" s="6" t="s">
        <v>8483</v>
      </c>
      <c r="AL963" s="6" t="s">
        <v>112</v>
      </c>
      <c r="AQ963" s="6" t="s">
        <v>43</v>
      </c>
      <c r="AX963" s="45"/>
      <c r="AZ963" s="6">
        <v>0</v>
      </c>
      <c r="BA963" s="6">
        <v>0</v>
      </c>
      <c r="BB963" s="45">
        <v>0</v>
      </c>
      <c r="BC963" s="6">
        <v>0</v>
      </c>
      <c r="BD963" s="6">
        <v>0</v>
      </c>
      <c r="BF963" s="6">
        <v>0</v>
      </c>
      <c r="BG963" s="45">
        <v>0</v>
      </c>
      <c r="BH963" s="45">
        <v>0</v>
      </c>
      <c r="BI963" s="6">
        <v>0</v>
      </c>
      <c r="BJ963" s="6">
        <v>0</v>
      </c>
      <c r="BK963" s="6">
        <v>0</v>
      </c>
      <c r="BL963" s="45">
        <v>0</v>
      </c>
      <c r="BM963" s="45">
        <v>0</v>
      </c>
      <c r="BN963" s="6">
        <v>0</v>
      </c>
      <c r="BO963" s="6">
        <v>0</v>
      </c>
      <c r="BP963" s="6">
        <v>0</v>
      </c>
      <c r="BQ963" s="6">
        <v>0</v>
      </c>
      <c r="BR963" s="45">
        <v>0</v>
      </c>
      <c r="BT963" s="45">
        <v>0</v>
      </c>
      <c r="BU963" s="45">
        <v>0</v>
      </c>
      <c r="BX963" s="6">
        <v>1</v>
      </c>
      <c r="BY963" s="6" t="s">
        <v>113</v>
      </c>
      <c r="BZ963" s="6">
        <f t="shared" si="45"/>
        <v>0</v>
      </c>
      <c r="CA963" s="6">
        <f t="shared" si="46"/>
        <v>1</v>
      </c>
      <c r="CC963" s="63" t="s">
        <v>4687</v>
      </c>
      <c r="CD963" s="6" t="s">
        <v>114</v>
      </c>
      <c r="CK963" s="6" t="s">
        <v>5148</v>
      </c>
      <c r="DA963" s="6" t="s">
        <v>115</v>
      </c>
      <c r="DC963" s="6" t="s">
        <v>4434</v>
      </c>
      <c r="DD963" s="6" t="s">
        <v>116</v>
      </c>
      <c r="DF963" s="29">
        <f t="shared" si="47"/>
        <v>1</v>
      </c>
      <c r="DG963" s="6">
        <v>1</v>
      </c>
    </row>
    <row r="964" spans="1:111" ht="16" hidden="1" x14ac:dyDescent="0.2">
      <c r="A964" s="6" t="s">
        <v>1702</v>
      </c>
      <c r="B964" s="25"/>
      <c r="C964" s="25"/>
      <c r="F964" s="25"/>
      <c r="G964" s="63" t="s">
        <v>1291</v>
      </c>
      <c r="H964" s="6" t="s">
        <v>7236</v>
      </c>
      <c r="L964" s="6" t="s">
        <v>313</v>
      </c>
      <c r="P964" s="6" t="s">
        <v>3530</v>
      </c>
      <c r="Q964" s="6" t="s">
        <v>4773</v>
      </c>
      <c r="X964" s="6">
        <v>422</v>
      </c>
      <c r="Y964" s="6">
        <v>1855</v>
      </c>
      <c r="Z964" s="6">
        <v>241</v>
      </c>
      <c r="AA964" s="6">
        <v>30</v>
      </c>
      <c r="AB964" s="6">
        <f>SUM(Table2026_09_25[[#This Row],[Number of in-person visits provided in reporting year.]:[Number of video/virtual visits provided in reporting year.]])</f>
        <v>2126</v>
      </c>
      <c r="AC964" s="6" t="s">
        <v>8469</v>
      </c>
      <c r="AD964" s="6">
        <v>0</v>
      </c>
      <c r="AE964" s="6">
        <v>0</v>
      </c>
      <c r="AF964" s="6" t="s">
        <v>4682</v>
      </c>
      <c r="AG964" s="6">
        <v>47</v>
      </c>
      <c r="AI964" s="6" t="s">
        <v>8157</v>
      </c>
      <c r="AJ964" s="6" t="s">
        <v>43</v>
      </c>
      <c r="AK964" s="6" t="s">
        <v>8483</v>
      </c>
      <c r="AL964" s="6" t="s">
        <v>142</v>
      </c>
      <c r="AQ964" s="6" t="s">
        <v>43</v>
      </c>
      <c r="AX964" s="45"/>
      <c r="AZ964" s="6">
        <v>1</v>
      </c>
      <c r="BA964" s="6">
        <v>0</v>
      </c>
      <c r="BB964" s="45">
        <v>0</v>
      </c>
      <c r="BC964" s="6">
        <v>0</v>
      </c>
      <c r="BD964" s="6">
        <v>0</v>
      </c>
      <c r="BF964" s="6">
        <v>0</v>
      </c>
      <c r="BG964" s="45">
        <v>1.5</v>
      </c>
      <c r="BH964" s="45">
        <v>0.5</v>
      </c>
      <c r="BI964" s="6">
        <v>0</v>
      </c>
      <c r="BJ964" s="6">
        <v>0</v>
      </c>
      <c r="BK964" s="6">
        <v>0.6</v>
      </c>
      <c r="BL964" s="45">
        <v>2</v>
      </c>
      <c r="BM964" s="45">
        <v>0.5</v>
      </c>
      <c r="BN964" s="6">
        <v>0</v>
      </c>
      <c r="BO964" s="6">
        <v>0</v>
      </c>
      <c r="BP964" s="6">
        <v>0</v>
      </c>
      <c r="BQ964" s="6">
        <v>0</v>
      </c>
      <c r="BR964" s="45">
        <v>0.5</v>
      </c>
      <c r="BT964" s="45">
        <v>0</v>
      </c>
      <c r="BU964" s="45">
        <v>0</v>
      </c>
      <c r="BX964" s="6">
        <v>0</v>
      </c>
      <c r="BY964" s="6" t="s">
        <v>1648</v>
      </c>
      <c r="BZ964" s="6">
        <f t="shared" si="45"/>
        <v>6.6</v>
      </c>
      <c r="CA964" s="6">
        <f t="shared" si="46"/>
        <v>5.6</v>
      </c>
      <c r="CC964" s="63" t="s">
        <v>4753</v>
      </c>
      <c r="CD964" s="6" t="s">
        <v>1703</v>
      </c>
      <c r="CK964" s="6" t="s">
        <v>5148</v>
      </c>
      <c r="DA964" s="6" t="s">
        <v>1704</v>
      </c>
      <c r="DC964" s="6" t="s">
        <v>4434</v>
      </c>
      <c r="DD964" s="6" t="s">
        <v>1650</v>
      </c>
      <c r="DF964" s="29">
        <f t="shared" si="47"/>
        <v>0</v>
      </c>
      <c r="DG964" s="6">
        <v>1</v>
      </c>
    </row>
    <row r="965" spans="1:111" ht="16" x14ac:dyDescent="0.2">
      <c r="A965" s="6" t="s">
        <v>3229</v>
      </c>
      <c r="B965" s="25"/>
      <c r="C965" s="25"/>
      <c r="F965" s="25"/>
      <c r="G965" s="63" t="s">
        <v>1291</v>
      </c>
      <c r="H965" s="6" t="s">
        <v>5750</v>
      </c>
      <c r="L965" s="6" t="s">
        <v>3230</v>
      </c>
      <c r="P965" s="6" t="s">
        <v>3530</v>
      </c>
      <c r="Q965" s="6" t="s">
        <v>4773</v>
      </c>
      <c r="X965" s="6">
        <v>0</v>
      </c>
      <c r="Y965" s="6">
        <v>0</v>
      </c>
      <c r="Z965" s="6">
        <v>0</v>
      </c>
      <c r="AA965" s="6">
        <v>0</v>
      </c>
      <c r="AB965" s="6">
        <f>SUM(Table2026_09_25[[#This Row],[Number of in-person visits provided in reporting year.]:[Number of video/virtual visits provided in reporting year.]])</f>
        <v>0</v>
      </c>
      <c r="AC965" s="6" t="s">
        <v>8469</v>
      </c>
      <c r="AD965" s="6">
        <v>0</v>
      </c>
      <c r="AE965" s="6">
        <v>0</v>
      </c>
      <c r="AF965" s="6" t="s">
        <v>4682</v>
      </c>
      <c r="AG965" s="6">
        <v>0</v>
      </c>
      <c r="AI965" s="6" t="s">
        <v>5755</v>
      </c>
      <c r="AJ965" s="6" t="s">
        <v>43</v>
      </c>
      <c r="AK965" s="6" t="s">
        <v>8483</v>
      </c>
      <c r="AL965" s="6" t="s">
        <v>112</v>
      </c>
      <c r="AQ965" s="6" t="s">
        <v>43</v>
      </c>
      <c r="AX965" s="45" t="s">
        <v>2431</v>
      </c>
      <c r="AZ965" s="6">
        <v>0</v>
      </c>
      <c r="BA965" s="6">
        <v>0</v>
      </c>
      <c r="BB965" s="45">
        <v>0</v>
      </c>
      <c r="BC965" s="6">
        <v>0</v>
      </c>
      <c r="BD965" s="6">
        <v>0</v>
      </c>
      <c r="BF965" s="6">
        <v>0</v>
      </c>
      <c r="BG965" s="45">
        <v>0</v>
      </c>
      <c r="BH965" s="45">
        <v>0</v>
      </c>
      <c r="BI965" s="6">
        <v>0</v>
      </c>
      <c r="BJ965" s="6">
        <v>0</v>
      </c>
      <c r="BK965" s="6">
        <v>0</v>
      </c>
      <c r="BL965" s="45">
        <v>0</v>
      </c>
      <c r="BM965" s="45">
        <v>0</v>
      </c>
      <c r="BN965" s="6">
        <v>0</v>
      </c>
      <c r="BO965" s="6">
        <v>0</v>
      </c>
      <c r="BP965" s="6">
        <v>0</v>
      </c>
      <c r="BQ965" s="6">
        <v>0</v>
      </c>
      <c r="BR965" s="45">
        <v>0</v>
      </c>
      <c r="BT965" s="45">
        <v>0</v>
      </c>
      <c r="BU965" s="45">
        <v>0</v>
      </c>
      <c r="BX965" s="6">
        <v>0</v>
      </c>
      <c r="BY965" s="6" t="s">
        <v>21</v>
      </c>
      <c r="BZ965" s="6">
        <f t="shared" si="45"/>
        <v>0</v>
      </c>
      <c r="CA965" s="6">
        <f t="shared" si="46"/>
        <v>0</v>
      </c>
      <c r="CC965" s="63" t="s">
        <v>4687</v>
      </c>
      <c r="CD965" s="6" t="s">
        <v>21</v>
      </c>
      <c r="CK965" s="6" t="s">
        <v>5148</v>
      </c>
      <c r="DA965" s="6" t="s">
        <v>21</v>
      </c>
      <c r="DC965" s="6" t="s">
        <v>4434</v>
      </c>
      <c r="DD965" s="6" t="s">
        <v>3231</v>
      </c>
      <c r="DF965" s="29">
        <f t="shared" si="47"/>
        <v>1</v>
      </c>
      <c r="DG965" s="6">
        <v>1</v>
      </c>
    </row>
    <row r="966" spans="1:111" ht="16" hidden="1" x14ac:dyDescent="0.2">
      <c r="A966" s="6" t="s">
        <v>1599</v>
      </c>
      <c r="B966" s="25"/>
      <c r="C966" s="25"/>
      <c r="F966" s="25"/>
      <c r="G966" s="63" t="s">
        <v>1291</v>
      </c>
      <c r="H966" s="6" t="s">
        <v>3512</v>
      </c>
      <c r="L966" s="6" t="s">
        <v>1600</v>
      </c>
      <c r="P966" s="6" t="s">
        <v>118</v>
      </c>
      <c r="Q966" s="31" t="s">
        <v>987</v>
      </c>
      <c r="X966" s="6">
        <v>0</v>
      </c>
      <c r="Y966" s="6">
        <v>537</v>
      </c>
      <c r="Z966" s="6">
        <v>0</v>
      </c>
      <c r="AA966" s="6">
        <v>0</v>
      </c>
      <c r="AB966" s="6">
        <f>SUM(Table2026_09_25[[#This Row],[Number of in-person visits provided in reporting year.]:[Number of video/virtual visits provided in reporting year.]])</f>
        <v>537</v>
      </c>
      <c r="AC966" s="6" t="s">
        <v>8468</v>
      </c>
      <c r="AD966" s="6">
        <v>50</v>
      </c>
      <c r="AE966" s="6">
        <v>85.3</v>
      </c>
      <c r="AG966" s="6">
        <v>11.6</v>
      </c>
      <c r="AI966" s="6" t="s">
        <v>8159</v>
      </c>
      <c r="AJ966" s="6" t="s">
        <v>149</v>
      </c>
      <c r="AK966" s="6" t="s">
        <v>8483</v>
      </c>
      <c r="AL966" s="6" t="s">
        <v>294</v>
      </c>
      <c r="AQ966" s="6" t="s">
        <v>63</v>
      </c>
      <c r="AX966" s="45"/>
      <c r="AZ966" s="6">
        <v>2.5</v>
      </c>
      <c r="BA966" s="6">
        <v>3.2</v>
      </c>
      <c r="BB966" s="45">
        <v>0.6</v>
      </c>
      <c r="BC966" s="6">
        <v>0</v>
      </c>
      <c r="BD966" s="6">
        <v>0</v>
      </c>
      <c r="BF966" s="6">
        <v>0</v>
      </c>
      <c r="BG966" s="45">
        <v>3.4</v>
      </c>
      <c r="BH966" s="45">
        <v>2</v>
      </c>
      <c r="BI966" s="6">
        <v>0</v>
      </c>
      <c r="BJ966" s="6">
        <v>0</v>
      </c>
      <c r="BK966" s="6">
        <v>3</v>
      </c>
      <c r="BL966" s="45">
        <v>5.5</v>
      </c>
      <c r="BM966" s="45">
        <v>2</v>
      </c>
      <c r="BN966" s="6">
        <v>0</v>
      </c>
      <c r="BO966" s="6">
        <v>0</v>
      </c>
      <c r="BP966" s="6">
        <v>18.2</v>
      </c>
      <c r="BQ966" s="6">
        <v>15.4</v>
      </c>
      <c r="BR966" s="45">
        <v>3.1</v>
      </c>
      <c r="BT966" s="45">
        <v>0.4</v>
      </c>
      <c r="BU966" s="45">
        <v>0</v>
      </c>
      <c r="BX966" s="6">
        <v>1</v>
      </c>
      <c r="BY966" s="6" t="s">
        <v>1601</v>
      </c>
      <c r="BZ966" s="6">
        <f t="shared" si="45"/>
        <v>59.3</v>
      </c>
      <c r="CA966" s="6">
        <f t="shared" si="46"/>
        <v>54.6</v>
      </c>
      <c r="CC966" s="63" t="s">
        <v>4687</v>
      </c>
      <c r="CD966" s="6" t="s">
        <v>987</v>
      </c>
      <c r="CK966" s="6" t="s">
        <v>5148</v>
      </c>
      <c r="DA966" s="6" t="s">
        <v>1602</v>
      </c>
      <c r="DC966" s="6" t="s">
        <v>4434</v>
      </c>
      <c r="DD966" s="6" t="s">
        <v>297</v>
      </c>
      <c r="DF966" s="29">
        <f t="shared" si="47"/>
        <v>0</v>
      </c>
      <c r="DG966" s="6">
        <v>1</v>
      </c>
    </row>
    <row r="967" spans="1:111" ht="16" hidden="1" x14ac:dyDescent="0.2">
      <c r="A967" s="6" t="s">
        <v>1441</v>
      </c>
      <c r="B967" s="25"/>
      <c r="C967" s="25"/>
      <c r="F967" s="25"/>
      <c r="G967" s="63" t="s">
        <v>1291</v>
      </c>
      <c r="H967" s="6" t="s">
        <v>6708</v>
      </c>
      <c r="L967" s="6" t="s">
        <v>1442</v>
      </c>
      <c r="P967" s="6" t="s">
        <v>118</v>
      </c>
      <c r="Q967" s="31" t="s">
        <v>987</v>
      </c>
      <c r="X967" s="6">
        <v>94</v>
      </c>
      <c r="Y967" s="6">
        <v>97</v>
      </c>
      <c r="Z967" s="6">
        <v>0</v>
      </c>
      <c r="AA967" s="6">
        <v>0</v>
      </c>
      <c r="AB967" s="6">
        <f>SUM(Table2026_09_25[[#This Row],[Number of in-person visits provided in reporting year.]:[Number of video/virtual visits provided in reporting year.]])</f>
        <v>97</v>
      </c>
      <c r="AC967" s="6" t="s">
        <v>8468</v>
      </c>
      <c r="AD967" s="6">
        <v>17</v>
      </c>
      <c r="AE967" s="6">
        <v>0</v>
      </c>
      <c r="AF967" s="6" t="s">
        <v>8026</v>
      </c>
      <c r="AG967" s="6">
        <v>30</v>
      </c>
      <c r="AI967" s="6" t="s">
        <v>8152</v>
      </c>
      <c r="AJ967" s="6" t="s">
        <v>4851</v>
      </c>
      <c r="AK967" s="6" t="s">
        <v>8483</v>
      </c>
      <c r="AL967" s="6" t="s">
        <v>1443</v>
      </c>
      <c r="AQ967" s="6" t="s">
        <v>544</v>
      </c>
      <c r="AX967" s="45"/>
      <c r="AZ967" s="6">
        <v>0</v>
      </c>
      <c r="BA967" s="6">
        <v>0</v>
      </c>
      <c r="BB967" s="45">
        <v>0</v>
      </c>
      <c r="BC967" s="6">
        <v>0</v>
      </c>
      <c r="BD967" s="6">
        <v>0</v>
      </c>
      <c r="BF967" s="6">
        <v>0</v>
      </c>
      <c r="BG967" s="45">
        <v>1</v>
      </c>
      <c r="BH967" s="45">
        <v>0</v>
      </c>
      <c r="BI967" s="6">
        <v>0</v>
      </c>
      <c r="BJ967" s="6">
        <v>0</v>
      </c>
      <c r="BK967" s="6">
        <v>1</v>
      </c>
      <c r="BL967" s="45">
        <v>1</v>
      </c>
      <c r="BM967" s="45">
        <v>0</v>
      </c>
      <c r="BN967" s="6">
        <v>0</v>
      </c>
      <c r="BO967" s="6">
        <v>0</v>
      </c>
      <c r="BP967" s="6">
        <v>0</v>
      </c>
      <c r="BQ967" s="6">
        <v>0</v>
      </c>
      <c r="BR967" s="45">
        <v>1</v>
      </c>
      <c r="BT967" s="45">
        <v>0</v>
      </c>
      <c r="BU967" s="45">
        <v>0</v>
      </c>
      <c r="BX967" s="6">
        <v>2</v>
      </c>
      <c r="BY967" s="6" t="s">
        <v>121</v>
      </c>
      <c r="BZ967" s="6">
        <f t="shared" si="45"/>
        <v>4</v>
      </c>
      <c r="CA967" s="6">
        <f t="shared" si="46"/>
        <v>6</v>
      </c>
      <c r="CC967" s="63" t="s">
        <v>4753</v>
      </c>
      <c r="CD967" s="6" t="s">
        <v>1444</v>
      </c>
      <c r="CK967" s="6" t="s">
        <v>5148</v>
      </c>
      <c r="DA967" s="6" t="s">
        <v>1445</v>
      </c>
      <c r="DC967" s="6" t="s">
        <v>4434</v>
      </c>
      <c r="DD967" s="6" t="s">
        <v>38</v>
      </c>
      <c r="DF967" s="29">
        <f t="shared" si="47"/>
        <v>0</v>
      </c>
      <c r="DG967" s="6">
        <v>1</v>
      </c>
    </row>
    <row r="968" spans="1:111" ht="16" hidden="1" x14ac:dyDescent="0.2">
      <c r="A968" s="6" t="s">
        <v>1832</v>
      </c>
      <c r="B968" s="25"/>
      <c r="C968" s="25"/>
      <c r="F968" s="25"/>
      <c r="G968" s="63" t="s">
        <v>1291</v>
      </c>
      <c r="H968" s="6" t="s">
        <v>4929</v>
      </c>
      <c r="L968" s="6" t="s">
        <v>193</v>
      </c>
      <c r="P968" s="6" t="s">
        <v>3531</v>
      </c>
      <c r="Q968" s="6" t="s">
        <v>4680</v>
      </c>
      <c r="X968" s="6">
        <v>1078</v>
      </c>
      <c r="Y968" s="6">
        <v>0</v>
      </c>
      <c r="Z968" s="6">
        <v>0</v>
      </c>
      <c r="AA968" s="6">
        <v>0</v>
      </c>
      <c r="AB968" s="6">
        <f>SUM(Table2026_09_25[[#This Row],[Number of in-person visits provided in reporting year.]:[Number of video/virtual visits provided in reporting year.]])</f>
        <v>0</v>
      </c>
      <c r="AC968" s="6" t="s">
        <v>8469</v>
      </c>
      <c r="AD968" s="6">
        <v>0</v>
      </c>
      <c r="AE968" s="6">
        <v>0</v>
      </c>
      <c r="AG968" s="6">
        <v>0</v>
      </c>
      <c r="AI968" s="6" t="s">
        <v>4933</v>
      </c>
      <c r="AJ968" s="6" t="s">
        <v>149</v>
      </c>
      <c r="AK968" s="6" t="s">
        <v>8483</v>
      </c>
      <c r="AL968" s="6" t="s">
        <v>77</v>
      </c>
      <c r="AQ968" s="6" t="s">
        <v>63</v>
      </c>
      <c r="AX968" s="45"/>
      <c r="AZ968" s="6">
        <v>0</v>
      </c>
      <c r="BA968" s="6">
        <v>0</v>
      </c>
      <c r="BB968" s="45">
        <v>0</v>
      </c>
      <c r="BC968" s="6">
        <v>0</v>
      </c>
      <c r="BD968" s="6">
        <v>0</v>
      </c>
      <c r="BF968" s="6">
        <v>0</v>
      </c>
      <c r="BG968" s="45">
        <v>0</v>
      </c>
      <c r="BH968" s="45">
        <v>0</v>
      </c>
      <c r="BI968" s="6">
        <v>0</v>
      </c>
      <c r="BJ968" s="6">
        <v>0</v>
      </c>
      <c r="BK968" s="6">
        <v>0</v>
      </c>
      <c r="BL968" s="45">
        <v>0</v>
      </c>
      <c r="BM968" s="45">
        <v>0</v>
      </c>
      <c r="BN968" s="6">
        <v>0</v>
      </c>
      <c r="BO968" s="6">
        <v>0</v>
      </c>
      <c r="BP968" s="6">
        <v>3.4</v>
      </c>
      <c r="BQ968" s="6">
        <v>0</v>
      </c>
      <c r="BR968" s="45">
        <v>0</v>
      </c>
      <c r="BT968" s="45">
        <v>0</v>
      </c>
      <c r="BU968" s="45">
        <v>0</v>
      </c>
      <c r="BX968" s="6">
        <v>0</v>
      </c>
      <c r="BY968" s="6" t="s">
        <v>21</v>
      </c>
      <c r="BZ968" s="6">
        <f t="shared" si="45"/>
        <v>3.4</v>
      </c>
      <c r="CA968" s="6">
        <f t="shared" si="46"/>
        <v>3.4</v>
      </c>
      <c r="CC968" s="63" t="s">
        <v>4687</v>
      </c>
      <c r="CD968" s="6" t="s">
        <v>21</v>
      </c>
      <c r="CK968" s="6" t="s">
        <v>5148</v>
      </c>
      <c r="DA968" s="6" t="s">
        <v>21</v>
      </c>
      <c r="DC968" s="6" t="s">
        <v>4434</v>
      </c>
      <c r="DD968" s="6" t="s">
        <v>164</v>
      </c>
      <c r="DF968" s="29">
        <f t="shared" si="47"/>
        <v>0</v>
      </c>
      <c r="DG968" s="6">
        <v>1</v>
      </c>
    </row>
    <row r="969" spans="1:111" ht="16" hidden="1" x14ac:dyDescent="0.2">
      <c r="A969" s="6" t="s">
        <v>1670</v>
      </c>
      <c r="B969" s="25"/>
      <c r="C969" s="25"/>
      <c r="F969" s="25"/>
      <c r="G969" s="63" t="s">
        <v>1291</v>
      </c>
      <c r="H969" s="6" t="s">
        <v>5215</v>
      </c>
      <c r="L969" s="6" t="s">
        <v>193</v>
      </c>
      <c r="P969" s="6" t="s">
        <v>3531</v>
      </c>
      <c r="Q969" s="6" t="s">
        <v>4680</v>
      </c>
      <c r="X969" s="6">
        <v>1281</v>
      </c>
      <c r="Y969" s="6">
        <v>1788</v>
      </c>
      <c r="Z969" s="6">
        <v>0</v>
      </c>
      <c r="AA969" s="6">
        <v>0</v>
      </c>
      <c r="AB969" s="6">
        <f>SUM(Table2026_09_25[[#This Row],[Number of in-person visits provided in reporting year.]:[Number of video/virtual visits provided in reporting year.]])</f>
        <v>1788</v>
      </c>
      <c r="AC969" s="6" t="s">
        <v>8469</v>
      </c>
      <c r="AD969" s="6">
        <v>0</v>
      </c>
      <c r="AE969" s="6">
        <v>0</v>
      </c>
      <c r="AF969" s="6" t="s">
        <v>8026</v>
      </c>
      <c r="AG969" s="6">
        <v>0</v>
      </c>
      <c r="AI969" s="6" t="s">
        <v>8080</v>
      </c>
      <c r="AJ969" s="6" t="s">
        <v>43</v>
      </c>
      <c r="AK969" s="6" t="s">
        <v>8483</v>
      </c>
      <c r="AL969" s="6" t="s">
        <v>42</v>
      </c>
      <c r="AQ969" s="6" t="s">
        <v>43</v>
      </c>
      <c r="AX969" s="45"/>
      <c r="AZ969" s="6">
        <v>0</v>
      </c>
      <c r="BA969" s="6">
        <v>0</v>
      </c>
      <c r="BB969" s="45">
        <v>0</v>
      </c>
      <c r="BC969" s="6">
        <v>0</v>
      </c>
      <c r="BD969" s="6">
        <v>0</v>
      </c>
      <c r="BF969" s="6">
        <v>0</v>
      </c>
      <c r="BG969" s="45">
        <v>0</v>
      </c>
      <c r="BH969" s="45">
        <v>0</v>
      </c>
      <c r="BI969" s="6">
        <v>0</v>
      </c>
      <c r="BJ969" s="6">
        <v>0</v>
      </c>
      <c r="BK969" s="6">
        <v>0</v>
      </c>
      <c r="BL969" s="45">
        <v>0</v>
      </c>
      <c r="BM969" s="45">
        <v>0</v>
      </c>
      <c r="BN969" s="6">
        <v>0</v>
      </c>
      <c r="BO969" s="6">
        <v>0</v>
      </c>
      <c r="BP969" s="6">
        <v>3</v>
      </c>
      <c r="BQ969" s="6">
        <v>0</v>
      </c>
      <c r="BR969" s="45">
        <v>0</v>
      </c>
      <c r="BT969" s="45">
        <v>0</v>
      </c>
      <c r="BU969" s="45">
        <v>0</v>
      </c>
      <c r="BX969" s="6">
        <v>0</v>
      </c>
      <c r="BY969" s="6" t="s">
        <v>21</v>
      </c>
      <c r="BZ969" s="6">
        <f t="shared" si="45"/>
        <v>3</v>
      </c>
      <c r="CA969" s="6">
        <f t="shared" si="46"/>
        <v>3</v>
      </c>
      <c r="CC969" s="63" t="s">
        <v>21</v>
      </c>
      <c r="CD969" s="6" t="s">
        <v>21</v>
      </c>
      <c r="CK969" s="6" t="s">
        <v>5148</v>
      </c>
      <c r="DA969" s="6" t="s">
        <v>1671</v>
      </c>
      <c r="DC969" s="6" t="s">
        <v>4434</v>
      </c>
      <c r="DD969" s="6" t="s">
        <v>1666</v>
      </c>
      <c r="DF969" s="29">
        <f t="shared" si="47"/>
        <v>0</v>
      </c>
      <c r="DG969" s="6">
        <v>1</v>
      </c>
    </row>
    <row r="970" spans="1:111" ht="16" hidden="1" x14ac:dyDescent="0.2">
      <c r="A970" s="6" t="s">
        <v>1734</v>
      </c>
      <c r="B970" s="25"/>
      <c r="C970" s="25"/>
      <c r="F970" s="25"/>
      <c r="G970" s="63" t="s">
        <v>1291</v>
      </c>
      <c r="H970" s="6" t="s">
        <v>7228</v>
      </c>
      <c r="L970" s="6" t="s">
        <v>283</v>
      </c>
      <c r="P970" s="6" t="s">
        <v>3531</v>
      </c>
      <c r="Q970" s="6" t="s">
        <v>4680</v>
      </c>
      <c r="X970" s="6">
        <v>866</v>
      </c>
      <c r="Y970" s="6">
        <v>1013</v>
      </c>
      <c r="Z970" s="6">
        <v>291</v>
      </c>
      <c r="AA970" s="6">
        <v>0</v>
      </c>
      <c r="AB970" s="6">
        <f>SUM(Table2026_09_25[[#This Row],[Number of in-person visits provided in reporting year.]:[Number of video/virtual visits provided in reporting year.]])</f>
        <v>1304</v>
      </c>
      <c r="AC970" s="6" t="s">
        <v>8469</v>
      </c>
      <c r="AD970" s="6">
        <v>0</v>
      </c>
      <c r="AE970" s="6">
        <v>0</v>
      </c>
      <c r="AF970" s="6" t="s">
        <v>4682</v>
      </c>
      <c r="AG970" s="6">
        <v>0</v>
      </c>
      <c r="AI970" s="6" t="s">
        <v>8123</v>
      </c>
      <c r="AJ970" s="6" t="s">
        <v>43</v>
      </c>
      <c r="AK970" s="6" t="s">
        <v>8483</v>
      </c>
      <c r="AL970" s="6" t="s">
        <v>83</v>
      </c>
      <c r="AQ970" s="6" t="s">
        <v>43</v>
      </c>
      <c r="AX970" s="45"/>
      <c r="AZ970" s="6">
        <v>0</v>
      </c>
      <c r="BA970" s="6">
        <v>0</v>
      </c>
      <c r="BB970" s="45">
        <v>0</v>
      </c>
      <c r="BC970" s="6">
        <v>0</v>
      </c>
      <c r="BD970" s="6">
        <v>0</v>
      </c>
      <c r="BF970" s="6">
        <v>0</v>
      </c>
      <c r="BG970" s="45">
        <v>0</v>
      </c>
      <c r="BH970" s="45">
        <v>0</v>
      </c>
      <c r="BI970" s="6">
        <v>0</v>
      </c>
      <c r="BJ970" s="6">
        <v>0</v>
      </c>
      <c r="BK970" s="6">
        <v>0</v>
      </c>
      <c r="BL970" s="45">
        <v>0</v>
      </c>
      <c r="BM970" s="45">
        <v>0</v>
      </c>
      <c r="BN970" s="6">
        <v>0</v>
      </c>
      <c r="BO970" s="6">
        <v>0</v>
      </c>
      <c r="BP970" s="6">
        <v>1.4</v>
      </c>
      <c r="BQ970" s="6">
        <v>0</v>
      </c>
      <c r="BR970" s="45">
        <v>0</v>
      </c>
      <c r="BT970" s="45">
        <v>0</v>
      </c>
      <c r="BU970" s="45">
        <v>0</v>
      </c>
      <c r="BX970" s="6">
        <v>0</v>
      </c>
      <c r="BY970" s="6" t="s">
        <v>21</v>
      </c>
      <c r="BZ970" s="6">
        <f t="shared" si="45"/>
        <v>1.4</v>
      </c>
      <c r="CA970" s="6">
        <f t="shared" si="46"/>
        <v>1.4</v>
      </c>
      <c r="CC970" s="63" t="s">
        <v>21</v>
      </c>
      <c r="CD970" s="6" t="s">
        <v>21</v>
      </c>
      <c r="CK970" s="6" t="s">
        <v>5148</v>
      </c>
      <c r="DA970" s="6" t="s">
        <v>21</v>
      </c>
      <c r="DC970" s="6" t="s">
        <v>4434</v>
      </c>
      <c r="DD970" s="6" t="s">
        <v>86</v>
      </c>
      <c r="DF970" s="29">
        <f t="shared" si="47"/>
        <v>0</v>
      </c>
      <c r="DG970" s="6">
        <v>1</v>
      </c>
    </row>
    <row r="971" spans="1:111" ht="16" hidden="1" x14ac:dyDescent="0.2">
      <c r="A971" s="6" t="s">
        <v>1429</v>
      </c>
      <c r="B971" s="25"/>
      <c r="C971" s="25"/>
      <c r="F971" s="25"/>
      <c r="G971" s="63" t="s">
        <v>1291</v>
      </c>
      <c r="H971" s="6" t="s">
        <v>184</v>
      </c>
      <c r="L971" s="6" t="s">
        <v>193</v>
      </c>
      <c r="P971" s="6" t="s">
        <v>3531</v>
      </c>
      <c r="Q971" s="6" t="s">
        <v>4680</v>
      </c>
      <c r="X971" s="6">
        <v>0</v>
      </c>
      <c r="Y971" s="6">
        <v>481</v>
      </c>
      <c r="Z971" s="6">
        <v>0</v>
      </c>
      <c r="AA971" s="6">
        <v>0</v>
      </c>
      <c r="AB971" s="6">
        <f>SUM(Table2026_09_25[[#This Row],[Number of in-person visits provided in reporting year.]:[Number of video/virtual visits provided in reporting year.]])</f>
        <v>481</v>
      </c>
      <c r="AC971" s="6" t="s">
        <v>8469</v>
      </c>
      <c r="AD971" s="6">
        <v>0</v>
      </c>
      <c r="AE971" s="6">
        <v>0</v>
      </c>
      <c r="AF971" s="6" t="s">
        <v>8026</v>
      </c>
      <c r="AG971" s="6">
        <v>0</v>
      </c>
      <c r="AI971" s="6" t="s">
        <v>8130</v>
      </c>
      <c r="AJ971" s="6" t="s">
        <v>4834</v>
      </c>
      <c r="AK971" s="6" t="s">
        <v>8483</v>
      </c>
      <c r="AL971" s="6" t="s">
        <v>120</v>
      </c>
      <c r="AQ971" s="6" t="s">
        <v>544</v>
      </c>
      <c r="AX971" s="45"/>
      <c r="AZ971" s="6">
        <v>0</v>
      </c>
      <c r="BA971" s="6">
        <v>0</v>
      </c>
      <c r="BB971" s="45">
        <v>0</v>
      </c>
      <c r="BC971" s="6">
        <v>0</v>
      </c>
      <c r="BD971" s="6">
        <v>0</v>
      </c>
      <c r="BF971" s="6">
        <v>0</v>
      </c>
      <c r="BG971" s="45">
        <v>0</v>
      </c>
      <c r="BH971" s="45">
        <v>0</v>
      </c>
      <c r="BI971" s="6">
        <v>0</v>
      </c>
      <c r="BJ971" s="6">
        <v>0</v>
      </c>
      <c r="BK971" s="6">
        <v>0</v>
      </c>
      <c r="BL971" s="45">
        <v>0</v>
      </c>
      <c r="BM971" s="45">
        <v>0</v>
      </c>
      <c r="BN971" s="6">
        <v>0</v>
      </c>
      <c r="BO971" s="6">
        <v>0</v>
      </c>
      <c r="BP971" s="6">
        <v>0</v>
      </c>
      <c r="BQ971" s="6">
        <v>0</v>
      </c>
      <c r="BR971" s="45">
        <v>0</v>
      </c>
      <c r="BT971" s="45">
        <v>0</v>
      </c>
      <c r="BU971" s="45">
        <v>0</v>
      </c>
      <c r="BX971" s="6">
        <v>1</v>
      </c>
      <c r="BY971" s="6" t="s">
        <v>1430</v>
      </c>
      <c r="BZ971" s="6">
        <f t="shared" si="45"/>
        <v>0</v>
      </c>
      <c r="CA971" s="6">
        <f t="shared" si="46"/>
        <v>1</v>
      </c>
      <c r="CC971" s="63" t="s">
        <v>4687</v>
      </c>
      <c r="CD971" s="6" t="s">
        <v>169</v>
      </c>
      <c r="CK971" s="6" t="s">
        <v>5148</v>
      </c>
      <c r="DA971" s="6" t="s">
        <v>21</v>
      </c>
      <c r="DC971" s="6" t="s">
        <v>4434</v>
      </c>
      <c r="DD971" s="6" t="s">
        <v>38</v>
      </c>
      <c r="DF971" s="29">
        <f t="shared" si="47"/>
        <v>0</v>
      </c>
      <c r="DG971" s="6">
        <v>1</v>
      </c>
    </row>
    <row r="972" spans="1:111" ht="16" hidden="1" x14ac:dyDescent="0.2">
      <c r="A972" s="6" t="s">
        <v>1396</v>
      </c>
      <c r="B972" s="25"/>
      <c r="C972" s="25"/>
      <c r="F972" s="25"/>
      <c r="G972" s="63" t="s">
        <v>1291</v>
      </c>
      <c r="H972" s="6" t="s">
        <v>5930</v>
      </c>
      <c r="L972" s="6" t="s">
        <v>193</v>
      </c>
      <c r="P972" s="6" t="s">
        <v>3531</v>
      </c>
      <c r="Q972" s="6" t="s">
        <v>4680</v>
      </c>
      <c r="X972" s="6">
        <v>0</v>
      </c>
      <c r="Y972" s="6">
        <v>561</v>
      </c>
      <c r="Z972" s="6">
        <v>17</v>
      </c>
      <c r="AA972" s="6">
        <v>0</v>
      </c>
      <c r="AB972" s="6">
        <f>SUM(Table2026_09_25[[#This Row],[Number of in-person visits provided in reporting year.]:[Number of video/virtual visits provided in reporting year.]])</f>
        <v>578</v>
      </c>
      <c r="AC972" s="6" t="s">
        <v>8469</v>
      </c>
      <c r="AD972" s="6">
        <v>0</v>
      </c>
      <c r="AE972" s="6">
        <v>0</v>
      </c>
      <c r="AF972" s="6" t="s">
        <v>8026</v>
      </c>
      <c r="AG972" s="6">
        <v>0</v>
      </c>
      <c r="AI972" s="6" t="s">
        <v>8131</v>
      </c>
      <c r="AJ972" s="6" t="s">
        <v>5934</v>
      </c>
      <c r="AK972" s="6" t="s">
        <v>8483</v>
      </c>
      <c r="AL972" s="6" t="s">
        <v>179</v>
      </c>
      <c r="AQ972" s="6" t="s">
        <v>544</v>
      </c>
      <c r="AX972" s="45"/>
      <c r="AZ972" s="6">
        <v>0</v>
      </c>
      <c r="BA972" s="6">
        <v>0</v>
      </c>
      <c r="BB972" s="45">
        <v>0</v>
      </c>
      <c r="BC972" s="6">
        <v>0</v>
      </c>
      <c r="BD972" s="6">
        <v>0</v>
      </c>
      <c r="BF972" s="6">
        <v>0</v>
      </c>
      <c r="BG972" s="45">
        <v>0</v>
      </c>
      <c r="BH972" s="45">
        <v>0</v>
      </c>
      <c r="BI972" s="6">
        <v>0</v>
      </c>
      <c r="BJ972" s="6">
        <v>0</v>
      </c>
      <c r="BK972" s="6">
        <v>0</v>
      </c>
      <c r="BL972" s="45">
        <v>0</v>
      </c>
      <c r="BM972" s="45">
        <v>0</v>
      </c>
      <c r="BN972" s="6">
        <v>0</v>
      </c>
      <c r="BO972" s="6">
        <v>0</v>
      </c>
      <c r="BP972" s="6">
        <v>0</v>
      </c>
      <c r="BQ972" s="6">
        <v>0</v>
      </c>
      <c r="BR972" s="45">
        <v>0</v>
      </c>
      <c r="BT972" s="45">
        <v>0</v>
      </c>
      <c r="BU972" s="45">
        <v>0</v>
      </c>
      <c r="BX972" s="6">
        <v>2</v>
      </c>
      <c r="BY972" s="6" t="s">
        <v>1397</v>
      </c>
      <c r="BZ972" s="6">
        <f t="shared" si="45"/>
        <v>0</v>
      </c>
      <c r="CA972" s="6">
        <f t="shared" si="46"/>
        <v>2</v>
      </c>
      <c r="CC972" s="63" t="s">
        <v>4687</v>
      </c>
      <c r="CD972" s="6" t="s">
        <v>21</v>
      </c>
      <c r="CK972" s="6" t="s">
        <v>5148</v>
      </c>
      <c r="DA972" s="6" t="s">
        <v>1398</v>
      </c>
      <c r="DC972" s="6" t="s">
        <v>4434</v>
      </c>
      <c r="DD972" s="6" t="s">
        <v>38</v>
      </c>
      <c r="DF972" s="29">
        <f t="shared" si="47"/>
        <v>0</v>
      </c>
      <c r="DG972" s="6">
        <v>1</v>
      </c>
    </row>
    <row r="973" spans="1:111" ht="16" hidden="1" x14ac:dyDescent="0.2">
      <c r="A973" s="6" t="s">
        <v>1618</v>
      </c>
      <c r="B973" s="25"/>
      <c r="C973" s="25"/>
      <c r="F973" s="25"/>
      <c r="G973" s="63" t="s">
        <v>1291</v>
      </c>
      <c r="H973" s="6" t="s">
        <v>4718</v>
      </c>
      <c r="L973" s="6" t="s">
        <v>193</v>
      </c>
      <c r="P973" s="6" t="s">
        <v>3531</v>
      </c>
      <c r="Q973" s="6" t="s">
        <v>4680</v>
      </c>
      <c r="X973" s="6">
        <v>857</v>
      </c>
      <c r="Y973" s="6">
        <v>970</v>
      </c>
      <c r="Z973" s="6">
        <v>245</v>
      </c>
      <c r="AA973" s="6">
        <v>0</v>
      </c>
      <c r="AB973" s="6">
        <f>SUM(Table2026_09_25[[#This Row],[Number of in-person visits provided in reporting year.]:[Number of video/virtual visits provided in reporting year.]])</f>
        <v>1215</v>
      </c>
      <c r="AC973" s="6" t="s">
        <v>8469</v>
      </c>
      <c r="AD973" s="6">
        <v>0</v>
      </c>
      <c r="AE973" s="6">
        <v>0</v>
      </c>
      <c r="AF973" s="6" t="s">
        <v>4682</v>
      </c>
      <c r="AG973" s="6">
        <v>0</v>
      </c>
      <c r="AI973" s="6" t="s">
        <v>4719</v>
      </c>
      <c r="AJ973" s="6" t="s">
        <v>4716</v>
      </c>
      <c r="AK973" s="6" t="s">
        <v>8483</v>
      </c>
      <c r="AL973" s="6" t="s">
        <v>4720</v>
      </c>
      <c r="AQ973" s="6" t="s">
        <v>43</v>
      </c>
      <c r="AX973" s="45"/>
      <c r="AZ973" s="6">
        <v>0</v>
      </c>
      <c r="BA973" s="6">
        <v>0</v>
      </c>
      <c r="BB973" s="45">
        <v>0</v>
      </c>
      <c r="BC973" s="6">
        <v>0</v>
      </c>
      <c r="BD973" s="6">
        <v>0</v>
      </c>
      <c r="BF973" s="6">
        <v>1</v>
      </c>
      <c r="BG973" s="45">
        <v>0</v>
      </c>
      <c r="BH973" s="45">
        <v>0</v>
      </c>
      <c r="BI973" s="6">
        <v>0</v>
      </c>
      <c r="BJ973" s="6">
        <v>0</v>
      </c>
      <c r="BK973" s="6">
        <v>0</v>
      </c>
      <c r="BL973" s="45">
        <v>0</v>
      </c>
      <c r="BM973" s="45">
        <v>0</v>
      </c>
      <c r="BN973" s="6">
        <v>0</v>
      </c>
      <c r="BO973" s="6">
        <v>0</v>
      </c>
      <c r="BP973" s="6">
        <v>0</v>
      </c>
      <c r="BQ973" s="6">
        <v>0</v>
      </c>
      <c r="BR973" s="45">
        <v>0</v>
      </c>
      <c r="BT973" s="45">
        <v>0</v>
      </c>
      <c r="BU973" s="45">
        <v>0</v>
      </c>
      <c r="BX973" s="6">
        <v>0</v>
      </c>
      <c r="BY973" s="6" t="s">
        <v>21</v>
      </c>
      <c r="BZ973" s="6">
        <f t="shared" si="45"/>
        <v>1</v>
      </c>
      <c r="CA973" s="6">
        <f t="shared" si="46"/>
        <v>1</v>
      </c>
      <c r="CC973" s="63" t="s">
        <v>4687</v>
      </c>
      <c r="CD973" s="6" t="s">
        <v>21</v>
      </c>
      <c r="CK973" s="6" t="s">
        <v>5148</v>
      </c>
      <c r="DA973" s="6" t="s">
        <v>21</v>
      </c>
      <c r="DC973" s="6" t="s">
        <v>4434</v>
      </c>
      <c r="DD973" s="6" t="s">
        <v>206</v>
      </c>
      <c r="DF973" s="29">
        <f t="shared" si="47"/>
        <v>0</v>
      </c>
      <c r="DG973" s="6">
        <v>1</v>
      </c>
    </row>
    <row r="974" spans="1:111" ht="16" hidden="1" x14ac:dyDescent="0.2">
      <c r="A974" s="6" t="s">
        <v>1395</v>
      </c>
      <c r="B974" s="25"/>
      <c r="C974" s="25"/>
      <c r="F974" s="25"/>
      <c r="G974" s="63" t="s">
        <v>1291</v>
      </c>
      <c r="H974" s="6" t="s">
        <v>5957</v>
      </c>
      <c r="L974" s="6" t="s">
        <v>193</v>
      </c>
      <c r="P974" s="6" t="s">
        <v>3531</v>
      </c>
      <c r="Q974" s="6" t="s">
        <v>4680</v>
      </c>
      <c r="X974" s="6">
        <v>0</v>
      </c>
      <c r="Y974" s="6">
        <v>1036</v>
      </c>
      <c r="Z974" s="6">
        <v>0</v>
      </c>
      <c r="AA974" s="6">
        <v>0</v>
      </c>
      <c r="AB974" s="6">
        <f>SUM(Table2026_09_25[[#This Row],[Number of in-person visits provided in reporting year.]:[Number of video/virtual visits provided in reporting year.]])</f>
        <v>1036</v>
      </c>
      <c r="AC974" s="6" t="s">
        <v>8469</v>
      </c>
      <c r="AD974" s="6">
        <v>0</v>
      </c>
      <c r="AE974" s="6">
        <v>0</v>
      </c>
      <c r="AF974" s="6" t="s">
        <v>8026</v>
      </c>
      <c r="AG974" s="6">
        <v>0</v>
      </c>
      <c r="AI974" s="6" t="s">
        <v>8132</v>
      </c>
      <c r="AJ974" s="6" t="s">
        <v>4851</v>
      </c>
      <c r="AK974" s="6" t="s">
        <v>8483</v>
      </c>
      <c r="AL974" s="65" t="s">
        <v>5959</v>
      </c>
      <c r="AQ974" s="6" t="s">
        <v>544</v>
      </c>
      <c r="AX974" s="45"/>
      <c r="AZ974" s="6">
        <v>0</v>
      </c>
      <c r="BA974" s="6">
        <v>0</v>
      </c>
      <c r="BB974" s="45">
        <v>0</v>
      </c>
      <c r="BC974" s="6">
        <v>0</v>
      </c>
      <c r="BD974" s="6">
        <v>0</v>
      </c>
      <c r="BF974" s="6">
        <v>0</v>
      </c>
      <c r="BG974" s="45">
        <v>0</v>
      </c>
      <c r="BH974" s="45">
        <v>0</v>
      </c>
      <c r="BI974" s="6">
        <v>0</v>
      </c>
      <c r="BJ974" s="6">
        <v>0</v>
      </c>
      <c r="BK974" s="6">
        <v>0</v>
      </c>
      <c r="BL974" s="45">
        <v>0</v>
      </c>
      <c r="BM974" s="45">
        <v>0</v>
      </c>
      <c r="BN974" s="6">
        <v>0</v>
      </c>
      <c r="BO974" s="6">
        <v>0</v>
      </c>
      <c r="BP974" s="6">
        <v>0</v>
      </c>
      <c r="BQ974" s="6">
        <v>0</v>
      </c>
      <c r="BR974" s="45">
        <v>0</v>
      </c>
      <c r="BT974" s="45">
        <v>0</v>
      </c>
      <c r="BU974" s="45">
        <v>0</v>
      </c>
      <c r="BX974" s="6">
        <v>2</v>
      </c>
      <c r="BY974" s="6" t="s">
        <v>168</v>
      </c>
      <c r="BZ974" s="6">
        <f t="shared" si="45"/>
        <v>0</v>
      </c>
      <c r="CA974" s="6">
        <f t="shared" si="46"/>
        <v>2</v>
      </c>
      <c r="CC974" s="63" t="s">
        <v>4687</v>
      </c>
      <c r="CD974" s="6" t="s">
        <v>176</v>
      </c>
      <c r="CK974" s="6" t="s">
        <v>5148</v>
      </c>
      <c r="DA974" s="6" t="s">
        <v>21</v>
      </c>
      <c r="DC974" s="6" t="s">
        <v>4434</v>
      </c>
      <c r="DD974" s="6" t="s">
        <v>38</v>
      </c>
      <c r="DF974" s="29">
        <f t="shared" si="47"/>
        <v>0</v>
      </c>
      <c r="DG974" s="6">
        <v>1</v>
      </c>
    </row>
    <row r="975" spans="1:111" ht="16" hidden="1" x14ac:dyDescent="0.2">
      <c r="A975" s="6" t="s">
        <v>1619</v>
      </c>
      <c r="B975" s="25"/>
      <c r="C975" s="25"/>
      <c r="F975" s="25"/>
      <c r="G975" s="63" t="s">
        <v>1291</v>
      </c>
      <c r="H975" s="6" t="s">
        <v>4721</v>
      </c>
      <c r="L975" s="6" t="s">
        <v>3232</v>
      </c>
      <c r="P975" s="6" t="s">
        <v>3531</v>
      </c>
      <c r="Q975" s="6" t="s">
        <v>4680</v>
      </c>
      <c r="X975" s="6">
        <v>250</v>
      </c>
      <c r="Y975" s="6">
        <v>269</v>
      </c>
      <c r="Z975" s="6">
        <v>33</v>
      </c>
      <c r="AA975" s="6">
        <v>0</v>
      </c>
      <c r="AB975" s="6">
        <f>SUM(Table2026_09_25[[#This Row],[Number of in-person visits provided in reporting year.]:[Number of video/virtual visits provided in reporting year.]])</f>
        <v>302</v>
      </c>
      <c r="AC975" s="6" t="s">
        <v>8469</v>
      </c>
      <c r="AD975" s="6">
        <v>0</v>
      </c>
      <c r="AE975" s="6">
        <v>0</v>
      </c>
      <c r="AF975" s="6" t="s">
        <v>4682</v>
      </c>
      <c r="AG975" s="6">
        <v>0</v>
      </c>
      <c r="AI975" s="6" t="s">
        <v>8160</v>
      </c>
      <c r="AJ975" s="6" t="s">
        <v>4716</v>
      </c>
      <c r="AK975" s="6" t="s">
        <v>8483</v>
      </c>
      <c r="AL975" s="65" t="s">
        <v>4723</v>
      </c>
      <c r="AQ975" s="6" t="s">
        <v>43</v>
      </c>
      <c r="AX975" s="45"/>
      <c r="AZ975" s="6">
        <v>0</v>
      </c>
      <c r="BA975" s="6">
        <v>0</v>
      </c>
      <c r="BB975" s="45">
        <v>0</v>
      </c>
      <c r="BC975" s="6">
        <v>0</v>
      </c>
      <c r="BD975" s="6">
        <v>0</v>
      </c>
      <c r="BF975" s="6">
        <v>0</v>
      </c>
      <c r="BG975" s="45">
        <v>0</v>
      </c>
      <c r="BH975" s="45">
        <v>0</v>
      </c>
      <c r="BI975" s="6">
        <v>0</v>
      </c>
      <c r="BJ975" s="6">
        <v>0</v>
      </c>
      <c r="BK975" s="6">
        <v>0</v>
      </c>
      <c r="BL975" s="45">
        <v>0</v>
      </c>
      <c r="BM975" s="45">
        <v>0</v>
      </c>
      <c r="BN975" s="6">
        <v>0</v>
      </c>
      <c r="BO975" s="6">
        <v>0</v>
      </c>
      <c r="BP975" s="6">
        <v>1</v>
      </c>
      <c r="BQ975" s="6">
        <v>0</v>
      </c>
      <c r="BR975" s="45">
        <v>0</v>
      </c>
      <c r="BT975" s="45">
        <v>0</v>
      </c>
      <c r="BU975" s="45">
        <v>0</v>
      </c>
      <c r="BX975" s="6">
        <v>0</v>
      </c>
      <c r="BY975" s="6" t="s">
        <v>21</v>
      </c>
      <c r="BZ975" s="6">
        <f t="shared" si="45"/>
        <v>1</v>
      </c>
      <c r="CA975" s="6">
        <f t="shared" si="46"/>
        <v>1</v>
      </c>
      <c r="CC975" s="63" t="s">
        <v>4687</v>
      </c>
      <c r="CD975" s="6" t="s">
        <v>21</v>
      </c>
      <c r="CK975" s="6" t="s">
        <v>5148</v>
      </c>
      <c r="DA975" s="6" t="s">
        <v>21</v>
      </c>
      <c r="DC975" s="6" t="s">
        <v>4434</v>
      </c>
      <c r="DD975" s="6" t="s">
        <v>206</v>
      </c>
      <c r="DF975" s="29">
        <f t="shared" si="47"/>
        <v>0</v>
      </c>
      <c r="DG975" s="6">
        <v>1</v>
      </c>
    </row>
    <row r="976" spans="1:111" ht="16" hidden="1" x14ac:dyDescent="0.2">
      <c r="A976" s="6" t="s">
        <v>1825</v>
      </c>
      <c r="B976" s="25"/>
      <c r="C976" s="25"/>
      <c r="F976" s="25"/>
      <c r="G976" s="63" t="s">
        <v>1291</v>
      </c>
      <c r="H976" s="6" t="s">
        <v>7605</v>
      </c>
      <c r="L976" s="6" t="s">
        <v>193</v>
      </c>
      <c r="P976" s="6" t="s">
        <v>3531</v>
      </c>
      <c r="Q976" s="6" t="s">
        <v>4680</v>
      </c>
      <c r="X976" s="6">
        <v>0</v>
      </c>
      <c r="Y976" s="6">
        <v>1672</v>
      </c>
      <c r="Z976" s="6">
        <v>0</v>
      </c>
      <c r="AA976" s="6">
        <v>0</v>
      </c>
      <c r="AB976" s="6">
        <f>SUM(Table2026_09_25[[#This Row],[Number of in-person visits provided in reporting year.]:[Number of video/virtual visits provided in reporting year.]])</f>
        <v>1672</v>
      </c>
      <c r="AC976" s="6" t="s">
        <v>8469</v>
      </c>
      <c r="AD976" s="6">
        <v>0</v>
      </c>
      <c r="AE976" s="6">
        <v>0</v>
      </c>
      <c r="AG976" s="6">
        <v>0</v>
      </c>
      <c r="AI976" s="6" t="s">
        <v>7608</v>
      </c>
      <c r="AJ976" s="6" t="s">
        <v>7609</v>
      </c>
      <c r="AK976" s="6" t="s">
        <v>8483</v>
      </c>
      <c r="AL976" s="6" t="s">
        <v>220</v>
      </c>
      <c r="AQ976" s="6" t="s">
        <v>43</v>
      </c>
      <c r="AX976" s="45"/>
      <c r="AZ976" s="6">
        <v>0</v>
      </c>
      <c r="BA976" s="6">
        <v>0</v>
      </c>
      <c r="BB976" s="45">
        <v>0</v>
      </c>
      <c r="BC976" s="6">
        <v>0</v>
      </c>
      <c r="BD976" s="6">
        <v>0</v>
      </c>
      <c r="BF976" s="6">
        <v>0</v>
      </c>
      <c r="BG976" s="45">
        <v>0</v>
      </c>
      <c r="BH976" s="45">
        <v>0</v>
      </c>
      <c r="BI976" s="6">
        <v>0</v>
      </c>
      <c r="BJ976" s="6">
        <v>0</v>
      </c>
      <c r="BK976" s="6">
        <v>0</v>
      </c>
      <c r="BL976" s="45">
        <v>0</v>
      </c>
      <c r="BM976" s="45">
        <v>0</v>
      </c>
      <c r="BN976" s="6">
        <v>0</v>
      </c>
      <c r="BO976" s="6">
        <v>0</v>
      </c>
      <c r="BP976" s="6">
        <v>3</v>
      </c>
      <c r="BQ976" s="6">
        <v>0</v>
      </c>
      <c r="BR976" s="45">
        <v>0</v>
      </c>
      <c r="BT976" s="45">
        <v>0</v>
      </c>
      <c r="BU976" s="45">
        <v>0</v>
      </c>
      <c r="BX976" s="6">
        <v>0</v>
      </c>
      <c r="BY976" s="6" t="s">
        <v>21</v>
      </c>
      <c r="BZ976" s="6">
        <f t="shared" si="45"/>
        <v>3</v>
      </c>
      <c r="CA976" s="6">
        <f t="shared" si="46"/>
        <v>3</v>
      </c>
      <c r="CC976" s="63" t="s">
        <v>4687</v>
      </c>
      <c r="CD976" s="6" t="s">
        <v>21</v>
      </c>
      <c r="CK976" s="6" t="s">
        <v>5148</v>
      </c>
      <c r="DA976" s="6" t="s">
        <v>21</v>
      </c>
      <c r="DC976" s="6" t="s">
        <v>4434</v>
      </c>
      <c r="DD976" s="6" t="s">
        <v>164</v>
      </c>
      <c r="DF976" s="29">
        <f t="shared" si="47"/>
        <v>0</v>
      </c>
      <c r="DG976" s="6">
        <v>1</v>
      </c>
    </row>
    <row r="977" spans="1:111" ht="16" hidden="1" x14ac:dyDescent="0.2">
      <c r="A977" s="6" t="s">
        <v>1611</v>
      </c>
      <c r="B977" s="25"/>
      <c r="C977" s="25"/>
      <c r="F977" s="25"/>
      <c r="G977" s="63" t="s">
        <v>1291</v>
      </c>
      <c r="H977" s="6" t="s">
        <v>223</v>
      </c>
      <c r="L977" s="6" t="s">
        <v>171</v>
      </c>
      <c r="P977" s="6" t="s">
        <v>3531</v>
      </c>
      <c r="Q977" s="6" t="s">
        <v>4680</v>
      </c>
      <c r="X977" s="6">
        <v>585</v>
      </c>
      <c r="Y977" s="6">
        <v>643</v>
      </c>
      <c r="Z977" s="6">
        <v>230</v>
      </c>
      <c r="AA977" s="6">
        <v>0</v>
      </c>
      <c r="AB977" s="6">
        <f>SUM(Table2026_09_25[[#This Row],[Number of in-person visits provided in reporting year.]:[Number of video/virtual visits provided in reporting year.]])</f>
        <v>873</v>
      </c>
      <c r="AC977" s="6" t="s">
        <v>8469</v>
      </c>
      <c r="AD977" s="6">
        <v>0</v>
      </c>
      <c r="AE977" s="6">
        <v>0</v>
      </c>
      <c r="AF977" s="6" t="s">
        <v>4682</v>
      </c>
      <c r="AG977" s="6">
        <v>0</v>
      </c>
      <c r="AI977" s="6" t="s">
        <v>8161</v>
      </c>
      <c r="AJ977" s="6" t="s">
        <v>4707</v>
      </c>
      <c r="AK977" s="6" t="s">
        <v>8483</v>
      </c>
      <c r="AL977" s="6" t="s">
        <v>1612</v>
      </c>
      <c r="AQ977" s="6" t="s">
        <v>63</v>
      </c>
      <c r="AX977" s="45"/>
      <c r="AZ977" s="6">
        <v>0</v>
      </c>
      <c r="BA977" s="6">
        <v>0</v>
      </c>
      <c r="BB977" s="45">
        <v>0</v>
      </c>
      <c r="BC977" s="6">
        <v>0</v>
      </c>
      <c r="BD977" s="6">
        <v>0</v>
      </c>
      <c r="BF977" s="6">
        <v>0</v>
      </c>
      <c r="BG977" s="45">
        <v>0</v>
      </c>
      <c r="BH977" s="45">
        <v>0</v>
      </c>
      <c r="BI977" s="6">
        <v>0</v>
      </c>
      <c r="BJ977" s="6">
        <v>0</v>
      </c>
      <c r="BK977" s="6">
        <v>0</v>
      </c>
      <c r="BL977" s="45">
        <v>0</v>
      </c>
      <c r="BM977" s="45">
        <v>0</v>
      </c>
      <c r="BN977" s="6">
        <v>0</v>
      </c>
      <c r="BO977" s="6">
        <v>0</v>
      </c>
      <c r="BP977" s="6">
        <v>1</v>
      </c>
      <c r="BQ977" s="6">
        <v>0</v>
      </c>
      <c r="BR977" s="45">
        <v>0</v>
      </c>
      <c r="BT977" s="45">
        <v>0</v>
      </c>
      <c r="BU977" s="45">
        <v>0</v>
      </c>
      <c r="BX977" s="6">
        <v>0</v>
      </c>
      <c r="BY977" s="6" t="s">
        <v>21</v>
      </c>
      <c r="BZ977" s="6">
        <f t="shared" si="45"/>
        <v>1</v>
      </c>
      <c r="CA977" s="6">
        <f t="shared" si="46"/>
        <v>1</v>
      </c>
      <c r="CC977" s="63" t="s">
        <v>4687</v>
      </c>
      <c r="CD977" s="6" t="s">
        <v>21</v>
      </c>
      <c r="CK977" s="6" t="s">
        <v>5148</v>
      </c>
      <c r="DA977" s="6" t="s">
        <v>21</v>
      </c>
      <c r="DC977" s="6" t="s">
        <v>4434</v>
      </c>
      <c r="DD977" s="6" t="s">
        <v>206</v>
      </c>
      <c r="DF977" s="29">
        <f t="shared" si="47"/>
        <v>0</v>
      </c>
      <c r="DG977" s="6">
        <v>1</v>
      </c>
    </row>
    <row r="978" spans="1:111" ht="16" hidden="1" x14ac:dyDescent="0.2">
      <c r="A978" s="6" t="s">
        <v>1700</v>
      </c>
      <c r="B978" s="25"/>
      <c r="C978" s="25"/>
      <c r="F978" s="25"/>
      <c r="G978" s="63" t="s">
        <v>1291</v>
      </c>
      <c r="H978" s="6" t="s">
        <v>4714</v>
      </c>
      <c r="L978" s="6" t="s">
        <v>193</v>
      </c>
      <c r="P978" s="6" t="s">
        <v>3531</v>
      </c>
      <c r="Q978" s="6" t="s">
        <v>4680</v>
      </c>
      <c r="X978" s="6">
        <v>371</v>
      </c>
      <c r="Y978" s="6">
        <v>411</v>
      </c>
      <c r="Z978" s="6">
        <v>82</v>
      </c>
      <c r="AA978" s="6">
        <v>0</v>
      </c>
      <c r="AB978" s="6">
        <f>SUM(Table2026_09_25[[#This Row],[Number of in-person visits provided in reporting year.]:[Number of video/virtual visits provided in reporting year.]])</f>
        <v>493</v>
      </c>
      <c r="AC978" s="6" t="s">
        <v>8469</v>
      </c>
      <c r="AD978" s="6">
        <v>0</v>
      </c>
      <c r="AE978" s="6">
        <v>0</v>
      </c>
      <c r="AF978" s="6" t="s">
        <v>4682</v>
      </c>
      <c r="AG978" s="6">
        <v>0</v>
      </c>
      <c r="AI978" s="6" t="s">
        <v>4715</v>
      </c>
      <c r="AJ978" s="6" t="s">
        <v>4716</v>
      </c>
      <c r="AK978" s="6" t="s">
        <v>8483</v>
      </c>
      <c r="AL978" s="6" t="s">
        <v>247</v>
      </c>
      <c r="AQ978" s="6" t="s">
        <v>43</v>
      </c>
      <c r="AX978" s="45"/>
      <c r="AZ978" s="6">
        <v>0</v>
      </c>
      <c r="BA978" s="6">
        <v>0</v>
      </c>
      <c r="BB978" s="45">
        <v>0</v>
      </c>
      <c r="BC978" s="6">
        <v>0</v>
      </c>
      <c r="BD978" s="6">
        <v>0</v>
      </c>
      <c r="BF978" s="6">
        <v>0</v>
      </c>
      <c r="BG978" s="45">
        <v>0</v>
      </c>
      <c r="BH978" s="45">
        <v>0</v>
      </c>
      <c r="BI978" s="6">
        <v>0</v>
      </c>
      <c r="BJ978" s="6">
        <v>0</v>
      </c>
      <c r="BK978" s="6">
        <v>0</v>
      </c>
      <c r="BL978" s="45">
        <v>0</v>
      </c>
      <c r="BM978" s="45">
        <v>0</v>
      </c>
      <c r="BN978" s="6">
        <v>0</v>
      </c>
      <c r="BO978" s="6">
        <v>0</v>
      </c>
      <c r="BP978" s="6">
        <v>1</v>
      </c>
      <c r="BQ978" s="6">
        <v>0</v>
      </c>
      <c r="BR978" s="45">
        <v>0</v>
      </c>
      <c r="BT978" s="45">
        <v>0</v>
      </c>
      <c r="BU978" s="45">
        <v>0</v>
      </c>
      <c r="BX978" s="6">
        <v>0</v>
      </c>
      <c r="BY978" s="6" t="s">
        <v>21</v>
      </c>
      <c r="BZ978" s="6">
        <f t="shared" si="45"/>
        <v>1</v>
      </c>
      <c r="CA978" s="6">
        <f t="shared" si="46"/>
        <v>1</v>
      </c>
      <c r="CC978" s="63" t="s">
        <v>4687</v>
      </c>
      <c r="CD978" s="6" t="s">
        <v>21</v>
      </c>
      <c r="CK978" s="6" t="s">
        <v>5148</v>
      </c>
      <c r="DA978" s="6" t="s">
        <v>1701</v>
      </c>
      <c r="DC978" s="6" t="s">
        <v>4434</v>
      </c>
      <c r="DD978" s="6" t="s">
        <v>699</v>
      </c>
      <c r="DF978" s="29">
        <f t="shared" si="47"/>
        <v>0</v>
      </c>
      <c r="DG978" s="6">
        <v>1</v>
      </c>
    </row>
    <row r="979" spans="1:111" ht="16" hidden="1" x14ac:dyDescent="0.2">
      <c r="A979" s="6" t="s">
        <v>1796</v>
      </c>
      <c r="B979" s="25"/>
      <c r="C979" s="25"/>
      <c r="F979" s="25"/>
      <c r="G979" s="63" t="s">
        <v>1291</v>
      </c>
      <c r="H979" s="6" t="s">
        <v>8086</v>
      </c>
      <c r="L979" s="6" t="s">
        <v>193</v>
      </c>
      <c r="P979" s="6" t="s">
        <v>3531</v>
      </c>
      <c r="Q979" s="6" t="s">
        <v>4680</v>
      </c>
      <c r="X979" s="6">
        <v>0</v>
      </c>
      <c r="Y979" s="6">
        <v>284</v>
      </c>
      <c r="Z979" s="6">
        <v>0</v>
      </c>
      <c r="AA979" s="6">
        <v>0</v>
      </c>
      <c r="AB979" s="6">
        <f>SUM(Table2026_09_25[[#This Row],[Number of in-person visits provided in reporting year.]:[Number of video/virtual visits provided in reporting year.]])</f>
        <v>284</v>
      </c>
      <c r="AC979" s="6" t="s">
        <v>8469</v>
      </c>
      <c r="AD979" s="6">
        <v>0</v>
      </c>
      <c r="AE979" s="6">
        <v>0</v>
      </c>
      <c r="AF979" s="6" t="s">
        <v>4682</v>
      </c>
      <c r="AG979" s="6">
        <v>0</v>
      </c>
      <c r="AI979" s="6" t="s">
        <v>8087</v>
      </c>
      <c r="AJ979" s="6" t="s">
        <v>5575</v>
      </c>
      <c r="AK979" s="6" t="s">
        <v>8483</v>
      </c>
      <c r="AL979" s="6" t="s">
        <v>736</v>
      </c>
      <c r="AQ979" s="6" t="s">
        <v>544</v>
      </c>
      <c r="AX979" s="45"/>
      <c r="AZ979" s="6">
        <v>0</v>
      </c>
      <c r="BA979" s="6">
        <v>0</v>
      </c>
      <c r="BB979" s="45">
        <v>0</v>
      </c>
      <c r="BC979" s="6">
        <v>0</v>
      </c>
      <c r="BD979" s="6">
        <v>0</v>
      </c>
      <c r="BF979" s="6">
        <v>2</v>
      </c>
      <c r="BG979" s="45">
        <v>0</v>
      </c>
      <c r="BH979" s="45">
        <v>0</v>
      </c>
      <c r="BI979" s="6">
        <v>0</v>
      </c>
      <c r="BJ979" s="6">
        <v>0</v>
      </c>
      <c r="BK979" s="6">
        <v>0</v>
      </c>
      <c r="BL979" s="45">
        <v>0</v>
      </c>
      <c r="BM979" s="45">
        <v>0</v>
      </c>
      <c r="BN979" s="6">
        <v>0</v>
      </c>
      <c r="BO979" s="6">
        <v>0</v>
      </c>
      <c r="BP979" s="6">
        <v>0</v>
      </c>
      <c r="BQ979" s="6">
        <v>0</v>
      </c>
      <c r="BR979" s="45">
        <v>0</v>
      </c>
      <c r="BT979" s="45">
        <v>0</v>
      </c>
      <c r="BU979" s="45">
        <v>0</v>
      </c>
      <c r="BX979" s="6">
        <v>0</v>
      </c>
      <c r="BY979" s="6" t="s">
        <v>21</v>
      </c>
      <c r="BZ979" s="6">
        <f t="shared" si="45"/>
        <v>2</v>
      </c>
      <c r="CA979" s="6">
        <f t="shared" si="46"/>
        <v>2</v>
      </c>
      <c r="CC979" s="63" t="s">
        <v>4687</v>
      </c>
      <c r="CD979" s="6" t="s">
        <v>1797</v>
      </c>
      <c r="CK979" s="6" t="s">
        <v>5148</v>
      </c>
      <c r="DA979" s="6" t="s">
        <v>1798</v>
      </c>
      <c r="DC979" s="6" t="s">
        <v>4434</v>
      </c>
      <c r="DD979" s="6" t="s">
        <v>485</v>
      </c>
      <c r="DF979" s="29">
        <f t="shared" si="47"/>
        <v>0</v>
      </c>
      <c r="DG979" s="6">
        <v>1</v>
      </c>
    </row>
    <row r="980" spans="1:111" ht="16" hidden="1" x14ac:dyDescent="0.2">
      <c r="A980" s="6" t="s">
        <v>1817</v>
      </c>
      <c r="B980" s="25"/>
      <c r="C980" s="25"/>
      <c r="F980" s="25"/>
      <c r="G980" s="63" t="s">
        <v>1291</v>
      </c>
      <c r="H980" s="6" t="s">
        <v>1818</v>
      </c>
      <c r="L980" s="6" t="s">
        <v>193</v>
      </c>
      <c r="P980" s="6" t="s">
        <v>3531</v>
      </c>
      <c r="Q980" s="6" t="s">
        <v>4680</v>
      </c>
      <c r="X980" s="6">
        <v>0</v>
      </c>
      <c r="Y980" s="6">
        <v>0</v>
      </c>
      <c r="Z980" s="6">
        <v>0</v>
      </c>
      <c r="AA980" s="6">
        <v>0</v>
      </c>
      <c r="AB980" s="6">
        <f>SUM(Table2026_09_25[[#This Row],[Number of in-person visits provided in reporting year.]:[Number of video/virtual visits provided in reporting year.]])</f>
        <v>0</v>
      </c>
      <c r="AC980" s="6" t="s">
        <v>8469</v>
      </c>
      <c r="AD980" s="6">
        <v>0</v>
      </c>
      <c r="AE980" s="6">
        <v>0</v>
      </c>
      <c r="AF980" s="6" t="s">
        <v>8026</v>
      </c>
      <c r="AG980" s="6">
        <v>0</v>
      </c>
      <c r="AI980" s="6" t="s">
        <v>8162</v>
      </c>
      <c r="AJ980" s="6" t="s">
        <v>7869</v>
      </c>
      <c r="AK980" s="6" t="s">
        <v>8483</v>
      </c>
      <c r="AL980" s="45" t="s">
        <v>1819</v>
      </c>
      <c r="AQ980" s="35" t="s">
        <v>366</v>
      </c>
      <c r="AX980" s="45"/>
      <c r="AZ980" s="6">
        <v>0</v>
      </c>
      <c r="BA980" s="6">
        <v>0</v>
      </c>
      <c r="BB980" s="45">
        <v>0</v>
      </c>
      <c r="BC980" s="6">
        <v>0</v>
      </c>
      <c r="BD980" s="6">
        <v>0</v>
      </c>
      <c r="BF980" s="6">
        <v>0</v>
      </c>
      <c r="BG980" s="45">
        <v>0</v>
      </c>
      <c r="BH980" s="45">
        <v>0</v>
      </c>
      <c r="BI980" s="6">
        <v>0</v>
      </c>
      <c r="BJ980" s="6">
        <v>0</v>
      </c>
      <c r="BK980" s="6">
        <v>0</v>
      </c>
      <c r="BL980" s="45">
        <v>0</v>
      </c>
      <c r="BM980" s="45">
        <v>0</v>
      </c>
      <c r="BN980" s="6">
        <v>0</v>
      </c>
      <c r="BO980" s="6">
        <v>0</v>
      </c>
      <c r="BP980" s="6">
        <v>2.6</v>
      </c>
      <c r="BQ980" s="6">
        <v>0</v>
      </c>
      <c r="BR980" s="45">
        <v>0</v>
      </c>
      <c r="BT980" s="45">
        <v>0</v>
      </c>
      <c r="BU980" s="45">
        <v>0</v>
      </c>
      <c r="BX980" s="6">
        <v>0</v>
      </c>
      <c r="BY980" s="6" t="s">
        <v>21</v>
      </c>
      <c r="BZ980" s="6">
        <f t="shared" si="45"/>
        <v>2.6</v>
      </c>
      <c r="CA980" s="6">
        <f t="shared" si="46"/>
        <v>2.6</v>
      </c>
      <c r="CC980" s="63" t="s">
        <v>4753</v>
      </c>
      <c r="CD980" s="6" t="s">
        <v>1820</v>
      </c>
      <c r="CK980" s="6" t="s">
        <v>5148</v>
      </c>
      <c r="DA980" s="6" t="s">
        <v>21</v>
      </c>
      <c r="DC980" s="6" t="s">
        <v>4434</v>
      </c>
      <c r="DD980" s="6" t="s">
        <v>1821</v>
      </c>
      <c r="DF980" s="29">
        <f t="shared" si="47"/>
        <v>0</v>
      </c>
      <c r="DG980" s="6">
        <v>1</v>
      </c>
    </row>
    <row r="981" spans="1:111" ht="16" hidden="1" x14ac:dyDescent="0.2">
      <c r="A981" s="6" t="s">
        <v>1399</v>
      </c>
      <c r="B981" s="25"/>
      <c r="C981" s="25"/>
      <c r="F981" s="25"/>
      <c r="G981" s="63" t="s">
        <v>1291</v>
      </c>
      <c r="H981" s="6" t="s">
        <v>8038</v>
      </c>
      <c r="L981" s="6" t="s">
        <v>193</v>
      </c>
      <c r="P981" s="6" t="s">
        <v>3531</v>
      </c>
      <c r="Q981" s="6" t="s">
        <v>4680</v>
      </c>
      <c r="X981" s="6">
        <v>0</v>
      </c>
      <c r="Y981" s="6">
        <v>1412</v>
      </c>
      <c r="Z981" s="6">
        <v>125</v>
      </c>
      <c r="AA981" s="6">
        <v>0</v>
      </c>
      <c r="AB981" s="6">
        <f>SUM(Table2026_09_25[[#This Row],[Number of in-person visits provided in reporting year.]:[Number of video/virtual visits provided in reporting year.]])</f>
        <v>1537</v>
      </c>
      <c r="AC981" s="6" t="s">
        <v>8469</v>
      </c>
      <c r="AD981" s="6">
        <v>0</v>
      </c>
      <c r="AE981" s="6">
        <v>0</v>
      </c>
      <c r="AF981" s="6" t="s">
        <v>4682</v>
      </c>
      <c r="AG981" s="6">
        <v>0</v>
      </c>
      <c r="AI981" s="6" t="s">
        <v>8039</v>
      </c>
      <c r="AJ981" s="6" t="s">
        <v>5972</v>
      </c>
      <c r="AK981" s="6" t="s">
        <v>8483</v>
      </c>
      <c r="AL981" s="6" t="s">
        <v>214</v>
      </c>
      <c r="AQ981" s="6" t="s">
        <v>544</v>
      </c>
      <c r="AX981" s="45"/>
      <c r="AZ981" s="6">
        <v>0</v>
      </c>
      <c r="BA981" s="6">
        <v>0</v>
      </c>
      <c r="BB981" s="45">
        <v>0</v>
      </c>
      <c r="BC981" s="6">
        <v>0</v>
      </c>
      <c r="BD981" s="6">
        <v>0</v>
      </c>
      <c r="BF981" s="6">
        <v>0</v>
      </c>
      <c r="BG981" s="45">
        <v>0</v>
      </c>
      <c r="BH981" s="45">
        <v>0</v>
      </c>
      <c r="BI981" s="6">
        <v>0</v>
      </c>
      <c r="BJ981" s="6">
        <v>0</v>
      </c>
      <c r="BK981" s="6">
        <v>0</v>
      </c>
      <c r="BL981" s="45">
        <v>0</v>
      </c>
      <c r="BM981" s="45">
        <v>0</v>
      </c>
      <c r="BN981" s="6">
        <v>0</v>
      </c>
      <c r="BO981" s="6">
        <v>0</v>
      </c>
      <c r="BP981" s="6">
        <v>0</v>
      </c>
      <c r="BQ981" s="6">
        <v>0</v>
      </c>
      <c r="BR981" s="45">
        <v>0</v>
      </c>
      <c r="BT981" s="45">
        <v>0</v>
      </c>
      <c r="BU981" s="45">
        <v>0</v>
      </c>
      <c r="BX981" s="6">
        <v>2</v>
      </c>
      <c r="BY981" s="6" t="s">
        <v>216</v>
      </c>
      <c r="BZ981" s="6">
        <f t="shared" si="45"/>
        <v>0</v>
      </c>
      <c r="CA981" s="6">
        <f t="shared" si="46"/>
        <v>2</v>
      </c>
      <c r="CC981" s="63" t="s">
        <v>4687</v>
      </c>
      <c r="CD981" s="6" t="s">
        <v>169</v>
      </c>
      <c r="CK981" s="6" t="s">
        <v>5148</v>
      </c>
      <c r="DA981" s="6" t="s">
        <v>1400</v>
      </c>
      <c r="DC981" s="6" t="s">
        <v>4434</v>
      </c>
      <c r="DD981" s="6" t="s">
        <v>38</v>
      </c>
      <c r="DF981" s="29">
        <f t="shared" si="47"/>
        <v>0</v>
      </c>
      <c r="DG981" s="6">
        <v>1</v>
      </c>
    </row>
    <row r="982" spans="1:111" ht="16" hidden="1" x14ac:dyDescent="0.2">
      <c r="A982" s="6" t="s">
        <v>1492</v>
      </c>
      <c r="B982" s="25"/>
      <c r="C982" s="25"/>
      <c r="F982" s="25"/>
      <c r="G982" s="63" t="s">
        <v>1291</v>
      </c>
      <c r="H982" s="6" t="s">
        <v>8027</v>
      </c>
      <c r="L982" s="6" t="s">
        <v>68</v>
      </c>
      <c r="P982" s="6" t="s">
        <v>3531</v>
      </c>
      <c r="Q982" s="6" t="s">
        <v>4680</v>
      </c>
      <c r="X982" s="6">
        <v>0</v>
      </c>
      <c r="Y982" s="6">
        <v>0</v>
      </c>
      <c r="Z982" s="6">
        <v>0</v>
      </c>
      <c r="AA982" s="6">
        <v>0</v>
      </c>
      <c r="AB982" s="6">
        <f>SUM(Table2026_09_25[[#This Row],[Number of in-person visits provided in reporting year.]:[Number of video/virtual visits provided in reporting year.]])</f>
        <v>0</v>
      </c>
      <c r="AC982" s="6" t="s">
        <v>8469</v>
      </c>
      <c r="AD982" s="6">
        <v>0</v>
      </c>
      <c r="AE982" s="6">
        <v>0</v>
      </c>
      <c r="AG982" s="6">
        <v>0</v>
      </c>
      <c r="AI982" s="6" t="s">
        <v>8112</v>
      </c>
      <c r="AJ982" s="6" t="s">
        <v>43</v>
      </c>
      <c r="AK982" s="6" t="s">
        <v>8483</v>
      </c>
      <c r="AL982" s="6" t="s">
        <v>70</v>
      </c>
      <c r="AQ982" s="6" t="s">
        <v>43</v>
      </c>
      <c r="AX982" s="45"/>
      <c r="AZ982" s="6">
        <v>0</v>
      </c>
      <c r="BA982" s="6">
        <v>0</v>
      </c>
      <c r="BB982" s="45">
        <v>0</v>
      </c>
      <c r="BC982" s="6">
        <v>0</v>
      </c>
      <c r="BD982" s="6">
        <v>0</v>
      </c>
      <c r="BF982" s="6">
        <v>0</v>
      </c>
      <c r="BG982" s="45">
        <v>0</v>
      </c>
      <c r="BH982" s="45">
        <v>0</v>
      </c>
      <c r="BI982" s="6">
        <v>0</v>
      </c>
      <c r="BJ982" s="6">
        <v>0</v>
      </c>
      <c r="BK982" s="6">
        <v>0</v>
      </c>
      <c r="BL982" s="45">
        <v>0</v>
      </c>
      <c r="BM982" s="45">
        <v>0</v>
      </c>
      <c r="BN982" s="6">
        <v>0</v>
      </c>
      <c r="BO982" s="6">
        <v>0</v>
      </c>
      <c r="BP982" s="6">
        <v>1</v>
      </c>
      <c r="BQ982" s="6">
        <v>0</v>
      </c>
      <c r="BR982" s="45">
        <v>0</v>
      </c>
      <c r="BT982" s="45">
        <v>0</v>
      </c>
      <c r="BU982" s="45">
        <v>0</v>
      </c>
      <c r="BX982" s="6">
        <v>0</v>
      </c>
      <c r="BY982" s="6" t="s">
        <v>21</v>
      </c>
      <c r="BZ982" s="6">
        <f t="shared" si="45"/>
        <v>1</v>
      </c>
      <c r="CA982" s="6">
        <f t="shared" si="46"/>
        <v>1</v>
      </c>
      <c r="CC982" s="63" t="s">
        <v>4687</v>
      </c>
      <c r="CD982" s="6" t="s">
        <v>21</v>
      </c>
      <c r="CK982" s="6" t="s">
        <v>5148</v>
      </c>
      <c r="DA982" s="6" t="s">
        <v>21</v>
      </c>
      <c r="DC982" s="6" t="s">
        <v>4434</v>
      </c>
      <c r="DD982" s="6" t="s">
        <v>73</v>
      </c>
      <c r="DF982" s="29">
        <f t="shared" si="47"/>
        <v>0</v>
      </c>
      <c r="DG982" s="6">
        <v>1</v>
      </c>
    </row>
    <row r="983" spans="1:111" ht="16" hidden="1" x14ac:dyDescent="0.2">
      <c r="A983" s="6" t="s">
        <v>1826</v>
      </c>
      <c r="B983" s="25"/>
      <c r="C983" s="25"/>
      <c r="F983" s="25"/>
      <c r="G983" s="63" t="s">
        <v>1291</v>
      </c>
      <c r="H983" s="6" t="s">
        <v>162</v>
      </c>
      <c r="L983" s="6" t="s">
        <v>193</v>
      </c>
      <c r="P983" s="6" t="s">
        <v>3531</v>
      </c>
      <c r="Q983" s="6" t="s">
        <v>4680</v>
      </c>
      <c r="X983" s="6">
        <v>142</v>
      </c>
      <c r="Y983" s="6">
        <v>0</v>
      </c>
      <c r="Z983" s="6">
        <v>0</v>
      </c>
      <c r="AA983" s="6">
        <v>0</v>
      </c>
      <c r="AB983" s="6">
        <f>SUM(Table2026_09_25[[#This Row],[Number of in-person visits provided in reporting year.]:[Number of video/virtual visits provided in reporting year.]])</f>
        <v>0</v>
      </c>
      <c r="AC983" s="6" t="s">
        <v>8469</v>
      </c>
      <c r="AD983" s="6">
        <v>0</v>
      </c>
      <c r="AE983" s="6">
        <v>0</v>
      </c>
      <c r="AG983" s="6">
        <v>0</v>
      </c>
      <c r="AI983" s="6" t="s">
        <v>8033</v>
      </c>
      <c r="AJ983" s="6" t="s">
        <v>8034</v>
      </c>
      <c r="AK983" s="6" t="s">
        <v>8483</v>
      </c>
      <c r="AL983" s="6" t="s">
        <v>163</v>
      </c>
      <c r="AQ983" s="6" t="s">
        <v>63</v>
      </c>
      <c r="AX983" s="45"/>
      <c r="AZ983" s="6">
        <v>0</v>
      </c>
      <c r="BA983" s="6">
        <v>0</v>
      </c>
      <c r="BB983" s="45">
        <v>0</v>
      </c>
      <c r="BC983" s="6">
        <v>0</v>
      </c>
      <c r="BD983" s="6">
        <v>0</v>
      </c>
      <c r="BF983" s="6">
        <v>0</v>
      </c>
      <c r="BG983" s="45">
        <v>0</v>
      </c>
      <c r="BH983" s="45">
        <v>0</v>
      </c>
      <c r="BI983" s="6">
        <v>0</v>
      </c>
      <c r="BJ983" s="6">
        <v>0</v>
      </c>
      <c r="BK983" s="6">
        <v>0</v>
      </c>
      <c r="BL983" s="45">
        <v>0</v>
      </c>
      <c r="BM983" s="45">
        <v>0</v>
      </c>
      <c r="BN983" s="6">
        <v>0</v>
      </c>
      <c r="BO983" s="6">
        <v>0</v>
      </c>
      <c r="BP983" s="6">
        <v>0.4</v>
      </c>
      <c r="BQ983" s="6">
        <v>0</v>
      </c>
      <c r="BR983" s="45">
        <v>0</v>
      </c>
      <c r="BT983" s="45">
        <v>0</v>
      </c>
      <c r="BU983" s="45">
        <v>0</v>
      </c>
      <c r="BX983" s="6">
        <v>0</v>
      </c>
      <c r="BY983" s="6" t="s">
        <v>21</v>
      </c>
      <c r="BZ983" s="6">
        <f t="shared" si="45"/>
        <v>0.4</v>
      </c>
      <c r="CA983" s="6">
        <f t="shared" si="46"/>
        <v>0.4</v>
      </c>
      <c r="CC983" s="63" t="s">
        <v>4687</v>
      </c>
      <c r="CD983" s="6" t="s">
        <v>21</v>
      </c>
      <c r="CK983" s="6" t="s">
        <v>5148</v>
      </c>
      <c r="DA983" s="6" t="s">
        <v>21</v>
      </c>
      <c r="DC983" s="6" t="s">
        <v>4434</v>
      </c>
      <c r="DD983" s="6" t="s">
        <v>164</v>
      </c>
      <c r="DF983" s="29">
        <f t="shared" si="47"/>
        <v>0</v>
      </c>
      <c r="DG983" s="6">
        <v>1</v>
      </c>
    </row>
    <row r="984" spans="1:111" ht="16" hidden="1" x14ac:dyDescent="0.2">
      <c r="A984" s="6" t="s">
        <v>1305</v>
      </c>
      <c r="B984" s="25"/>
      <c r="C984" s="25"/>
      <c r="F984" s="25"/>
      <c r="G984" s="63" t="s">
        <v>1291</v>
      </c>
      <c r="H984" s="6" t="s">
        <v>1306</v>
      </c>
      <c r="L984" s="6" t="s">
        <v>64</v>
      </c>
      <c r="P984" s="6" t="s">
        <v>3531</v>
      </c>
      <c r="Q984" s="6" t="s">
        <v>4680</v>
      </c>
      <c r="X984" s="6">
        <v>0</v>
      </c>
      <c r="Y984" s="6">
        <v>0</v>
      </c>
      <c r="Z984" s="6">
        <v>0</v>
      </c>
      <c r="AA984" s="6">
        <v>0</v>
      </c>
      <c r="AB984" s="6">
        <f>SUM(Table2026_09_25[[#This Row],[Number of in-person visits provided in reporting year.]:[Number of video/virtual visits provided in reporting year.]])</f>
        <v>0</v>
      </c>
      <c r="AC984" s="6" t="s">
        <v>8469</v>
      </c>
      <c r="AD984" s="6">
        <v>0</v>
      </c>
      <c r="AE984" s="6">
        <v>0</v>
      </c>
      <c r="AF984" s="6" t="s">
        <v>8026</v>
      </c>
      <c r="AG984" s="6">
        <v>0</v>
      </c>
      <c r="AI984" s="6" t="s">
        <v>1307</v>
      </c>
      <c r="AJ984" s="6" t="s">
        <v>7505</v>
      </c>
      <c r="AK984" s="6" t="s">
        <v>8483</v>
      </c>
      <c r="AL984" s="6" t="s">
        <v>8163</v>
      </c>
      <c r="AQ984" s="6" t="s">
        <v>544</v>
      </c>
      <c r="AX984" s="45"/>
      <c r="AZ984" s="6">
        <v>0</v>
      </c>
      <c r="BA984" s="6">
        <v>0</v>
      </c>
      <c r="BB984" s="45">
        <v>0.2</v>
      </c>
      <c r="BC984" s="6">
        <v>0</v>
      </c>
      <c r="BD984" s="6">
        <v>0</v>
      </c>
      <c r="BF984" s="6">
        <v>2</v>
      </c>
      <c r="BG984" s="45">
        <v>0.2</v>
      </c>
      <c r="BH984" s="45">
        <v>0</v>
      </c>
      <c r="BI984" s="6">
        <v>0</v>
      </c>
      <c r="BJ984" s="6">
        <v>0</v>
      </c>
      <c r="BK984" s="6">
        <v>0</v>
      </c>
      <c r="BL984" s="45">
        <v>0.2</v>
      </c>
      <c r="BM984" s="45">
        <v>0</v>
      </c>
      <c r="BN984" s="6">
        <v>0</v>
      </c>
      <c r="BO984" s="6">
        <v>0</v>
      </c>
      <c r="BP984" s="6">
        <v>0</v>
      </c>
      <c r="BQ984" s="6">
        <v>0</v>
      </c>
      <c r="BR984" s="45">
        <v>0.5</v>
      </c>
      <c r="BT984" s="45">
        <v>0.2</v>
      </c>
      <c r="BU984" s="45">
        <v>0</v>
      </c>
      <c r="BX984" s="6">
        <v>0</v>
      </c>
      <c r="BY984" s="6" t="s">
        <v>21</v>
      </c>
      <c r="BZ984" s="6">
        <f t="shared" si="45"/>
        <v>3.3000000000000007</v>
      </c>
      <c r="CA984" s="6">
        <f t="shared" si="46"/>
        <v>3.3000000000000007</v>
      </c>
      <c r="CC984" s="63" t="s">
        <v>4687</v>
      </c>
      <c r="CD984" s="6" t="s">
        <v>1309</v>
      </c>
      <c r="CK984" s="6" t="s">
        <v>5148</v>
      </c>
      <c r="DA984" s="6" t="s">
        <v>1310</v>
      </c>
      <c r="DC984" s="6" t="s">
        <v>4434</v>
      </c>
      <c r="DD984" s="6" t="s">
        <v>1311</v>
      </c>
      <c r="DF984" s="29">
        <f t="shared" si="47"/>
        <v>0</v>
      </c>
      <c r="DG984" s="6">
        <v>1</v>
      </c>
    </row>
    <row r="985" spans="1:111" ht="16" hidden="1" x14ac:dyDescent="0.2">
      <c r="A985" s="6" t="s">
        <v>1610</v>
      </c>
      <c r="B985" s="25"/>
      <c r="C985" s="25"/>
      <c r="F985" s="25"/>
      <c r="G985" s="63" t="s">
        <v>1291</v>
      </c>
      <c r="H985" s="6" t="s">
        <v>4701</v>
      </c>
      <c r="L985" s="6" t="s">
        <v>3233</v>
      </c>
      <c r="P985" s="6" t="s">
        <v>3531</v>
      </c>
      <c r="Q985" s="6" t="s">
        <v>4680</v>
      </c>
      <c r="X985" s="6">
        <v>586</v>
      </c>
      <c r="Y985" s="6">
        <v>604</v>
      </c>
      <c r="Z985" s="6">
        <v>11</v>
      </c>
      <c r="AA985" s="6">
        <v>1</v>
      </c>
      <c r="AB985" s="6">
        <f>SUM(Table2026_09_25[[#This Row],[Number of in-person visits provided in reporting year.]:[Number of video/virtual visits provided in reporting year.]])</f>
        <v>616</v>
      </c>
      <c r="AC985" s="6" t="s">
        <v>8469</v>
      </c>
      <c r="AD985" s="6">
        <v>0</v>
      </c>
      <c r="AE985" s="6">
        <v>0</v>
      </c>
      <c r="AF985" s="6" t="s">
        <v>4682</v>
      </c>
      <c r="AG985" s="6">
        <v>0</v>
      </c>
      <c r="AI985" s="6" t="s">
        <v>4703</v>
      </c>
      <c r="AJ985" s="6" t="s">
        <v>4704</v>
      </c>
      <c r="AK985" s="6" t="s">
        <v>8483</v>
      </c>
      <c r="AL985" s="6" t="s">
        <v>615</v>
      </c>
      <c r="AQ985" s="6" t="s">
        <v>63</v>
      </c>
      <c r="AX985" s="45"/>
      <c r="AZ985" s="6">
        <v>0</v>
      </c>
      <c r="BA985" s="6">
        <v>0</v>
      </c>
      <c r="BB985" s="45">
        <v>0</v>
      </c>
      <c r="BC985" s="6">
        <v>0</v>
      </c>
      <c r="BD985" s="6">
        <v>0</v>
      </c>
      <c r="BF985" s="6">
        <v>0</v>
      </c>
      <c r="BG985" s="45">
        <v>0</v>
      </c>
      <c r="BH985" s="45">
        <v>0</v>
      </c>
      <c r="BI985" s="6">
        <v>0</v>
      </c>
      <c r="BJ985" s="6">
        <v>0</v>
      </c>
      <c r="BK985" s="6">
        <v>0</v>
      </c>
      <c r="BL985" s="45">
        <v>0</v>
      </c>
      <c r="BM985" s="45">
        <v>0</v>
      </c>
      <c r="BN985" s="6">
        <v>0</v>
      </c>
      <c r="BO985" s="6">
        <v>0</v>
      </c>
      <c r="BP985" s="6">
        <v>1</v>
      </c>
      <c r="BQ985" s="6">
        <v>0</v>
      </c>
      <c r="BR985" s="45">
        <v>0</v>
      </c>
      <c r="BT985" s="45">
        <v>0</v>
      </c>
      <c r="BU985" s="45">
        <v>0</v>
      </c>
      <c r="BX985" s="6">
        <v>0</v>
      </c>
      <c r="BY985" s="6" t="s">
        <v>21</v>
      </c>
      <c r="BZ985" s="6">
        <f t="shared" si="45"/>
        <v>1</v>
      </c>
      <c r="CA985" s="6">
        <f t="shared" si="46"/>
        <v>1</v>
      </c>
      <c r="CC985" s="63" t="s">
        <v>4687</v>
      </c>
      <c r="CD985" s="6" t="s">
        <v>21</v>
      </c>
      <c r="CK985" s="6" t="s">
        <v>5148</v>
      </c>
      <c r="DA985" s="6" t="s">
        <v>21</v>
      </c>
      <c r="DC985" s="6" t="s">
        <v>4434</v>
      </c>
      <c r="DD985" s="6" t="s">
        <v>206</v>
      </c>
      <c r="DF985" s="29">
        <f t="shared" si="47"/>
        <v>0</v>
      </c>
      <c r="DG985" s="6">
        <v>1</v>
      </c>
    </row>
    <row r="986" spans="1:111" ht="16" hidden="1" x14ac:dyDescent="0.2">
      <c r="A986" s="6" t="s">
        <v>1607</v>
      </c>
      <c r="B986" s="25"/>
      <c r="C986" s="25"/>
      <c r="F986" s="25"/>
      <c r="G986" s="63" t="s">
        <v>1291</v>
      </c>
      <c r="H986" s="6" t="s">
        <v>4677</v>
      </c>
      <c r="L986" s="6" t="s">
        <v>3234</v>
      </c>
      <c r="P986" s="6" t="s">
        <v>3531</v>
      </c>
      <c r="Q986" s="6" t="s">
        <v>4680</v>
      </c>
      <c r="X986" s="6">
        <v>189</v>
      </c>
      <c r="Y986" s="6">
        <v>234</v>
      </c>
      <c r="Z986" s="6">
        <v>76</v>
      </c>
      <c r="AA986" s="6">
        <v>0</v>
      </c>
      <c r="AB986" s="6">
        <f>SUM(Table2026_09_25[[#This Row],[Number of in-person visits provided in reporting year.]:[Number of video/virtual visits provided in reporting year.]])</f>
        <v>310</v>
      </c>
      <c r="AC986" s="6" t="s">
        <v>8469</v>
      </c>
      <c r="AD986" s="6">
        <v>0</v>
      </c>
      <c r="AE986" s="6">
        <v>0</v>
      </c>
      <c r="AF986" s="6" t="s">
        <v>4682</v>
      </c>
      <c r="AG986" s="6">
        <v>0</v>
      </c>
      <c r="AI986" s="6" t="s">
        <v>8164</v>
      </c>
      <c r="AJ986" s="6" t="s">
        <v>4684</v>
      </c>
      <c r="AK986" s="6" t="s">
        <v>8483</v>
      </c>
      <c r="AL986" s="6" t="s">
        <v>204</v>
      </c>
      <c r="AQ986" s="6" t="s">
        <v>63</v>
      </c>
      <c r="AX986" s="45"/>
      <c r="AZ986" s="6">
        <v>0</v>
      </c>
      <c r="BA986" s="6">
        <v>0</v>
      </c>
      <c r="BB986" s="45">
        <v>0</v>
      </c>
      <c r="BC986" s="6">
        <v>0</v>
      </c>
      <c r="BD986" s="6">
        <v>0</v>
      </c>
      <c r="BF986" s="6">
        <v>0</v>
      </c>
      <c r="BG986" s="45">
        <v>0</v>
      </c>
      <c r="BH986" s="45">
        <v>0</v>
      </c>
      <c r="BI986" s="6">
        <v>0</v>
      </c>
      <c r="BJ986" s="6">
        <v>0</v>
      </c>
      <c r="BK986" s="6">
        <v>0</v>
      </c>
      <c r="BL986" s="45">
        <v>0</v>
      </c>
      <c r="BM986" s="45">
        <v>0</v>
      </c>
      <c r="BN986" s="6">
        <v>0</v>
      </c>
      <c r="BO986" s="6">
        <v>0</v>
      </c>
      <c r="BP986" s="6">
        <v>1</v>
      </c>
      <c r="BQ986" s="6">
        <v>0</v>
      </c>
      <c r="BR986" s="45">
        <v>0</v>
      </c>
      <c r="BT986" s="45">
        <v>0</v>
      </c>
      <c r="BU986" s="45">
        <v>0</v>
      </c>
      <c r="BX986" s="6">
        <v>0</v>
      </c>
      <c r="BY986" s="6" t="s">
        <v>21</v>
      </c>
      <c r="BZ986" s="6">
        <f t="shared" si="45"/>
        <v>1</v>
      </c>
      <c r="CA986" s="6">
        <f t="shared" si="46"/>
        <v>1</v>
      </c>
      <c r="CC986" s="63" t="s">
        <v>4687</v>
      </c>
      <c r="CD986" s="6" t="s">
        <v>21</v>
      </c>
      <c r="CK986" s="6" t="s">
        <v>5148</v>
      </c>
      <c r="DA986" s="6" t="s">
        <v>1608</v>
      </c>
      <c r="DC986" s="6" t="s">
        <v>4434</v>
      </c>
      <c r="DD986" s="6" t="s">
        <v>206</v>
      </c>
      <c r="DF986" s="29">
        <f t="shared" si="47"/>
        <v>0</v>
      </c>
      <c r="DG986" s="6">
        <v>1</v>
      </c>
    </row>
    <row r="987" spans="1:111" ht="16" hidden="1" x14ac:dyDescent="0.2">
      <c r="A987" s="6" t="s">
        <v>1609</v>
      </c>
      <c r="B987" s="25"/>
      <c r="C987" s="25"/>
      <c r="F987" s="25"/>
      <c r="G987" s="63" t="s">
        <v>1291</v>
      </c>
      <c r="H987" s="6" t="s">
        <v>4695</v>
      </c>
      <c r="L987" s="6" t="s">
        <v>3235</v>
      </c>
      <c r="P987" s="6" t="s">
        <v>3531</v>
      </c>
      <c r="Q987" s="6" t="s">
        <v>4680</v>
      </c>
      <c r="X987" s="6">
        <v>560</v>
      </c>
      <c r="Y987" s="6">
        <v>654</v>
      </c>
      <c r="Z987" s="6">
        <v>185</v>
      </c>
      <c r="AA987" s="6">
        <v>0</v>
      </c>
      <c r="AB987" s="6">
        <f>SUM(Table2026_09_25[[#This Row],[Number of in-person visits provided in reporting year.]:[Number of video/virtual visits provided in reporting year.]])</f>
        <v>839</v>
      </c>
      <c r="AC987" s="6" t="s">
        <v>8469</v>
      </c>
      <c r="AD987" s="6">
        <v>0</v>
      </c>
      <c r="AE987" s="6">
        <v>0</v>
      </c>
      <c r="AF987" s="6" t="s">
        <v>4682</v>
      </c>
      <c r="AG987" s="6">
        <v>0</v>
      </c>
      <c r="AI987" s="6" t="s">
        <v>8165</v>
      </c>
      <c r="AJ987" s="6" t="s">
        <v>4698</v>
      </c>
      <c r="AK987" s="6" t="s">
        <v>8483</v>
      </c>
      <c r="AL987" s="6" t="s">
        <v>2339</v>
      </c>
      <c r="AQ987" s="6" t="s">
        <v>63</v>
      </c>
      <c r="AX987" s="45"/>
      <c r="AZ987" s="6">
        <v>0</v>
      </c>
      <c r="BA987" s="6">
        <v>0</v>
      </c>
      <c r="BB987" s="45">
        <v>0</v>
      </c>
      <c r="BC987" s="6">
        <v>0</v>
      </c>
      <c r="BD987" s="6">
        <v>0</v>
      </c>
      <c r="BF987" s="6">
        <v>0</v>
      </c>
      <c r="BG987" s="45">
        <v>0</v>
      </c>
      <c r="BH987" s="45">
        <v>0</v>
      </c>
      <c r="BI987" s="6">
        <v>0</v>
      </c>
      <c r="BJ987" s="6">
        <v>0</v>
      </c>
      <c r="BK987" s="6">
        <v>0</v>
      </c>
      <c r="BL987" s="45">
        <v>0</v>
      </c>
      <c r="BM987" s="45">
        <v>0</v>
      </c>
      <c r="BN987" s="6">
        <v>0</v>
      </c>
      <c r="BO987" s="6">
        <v>0</v>
      </c>
      <c r="BP987" s="6">
        <v>1</v>
      </c>
      <c r="BQ987" s="6">
        <v>0</v>
      </c>
      <c r="BR987" s="45">
        <v>0</v>
      </c>
      <c r="BT987" s="45">
        <v>0</v>
      </c>
      <c r="BU987" s="45">
        <v>0</v>
      </c>
      <c r="BX987" s="6">
        <v>0</v>
      </c>
      <c r="BY987" s="6" t="s">
        <v>21</v>
      </c>
      <c r="BZ987" s="6">
        <f t="shared" si="45"/>
        <v>1</v>
      </c>
      <c r="CA987" s="6">
        <f t="shared" si="46"/>
        <v>1</v>
      </c>
      <c r="CC987" s="63" t="s">
        <v>4687</v>
      </c>
      <c r="CD987" s="6" t="s">
        <v>21</v>
      </c>
      <c r="CK987" s="6" t="s">
        <v>5148</v>
      </c>
      <c r="DA987" s="6" t="s">
        <v>21</v>
      </c>
      <c r="DC987" s="6" t="s">
        <v>4434</v>
      </c>
      <c r="DD987" s="6" t="s">
        <v>206</v>
      </c>
      <c r="DF987" s="29">
        <f t="shared" si="47"/>
        <v>0</v>
      </c>
      <c r="DG987" s="6">
        <v>1</v>
      </c>
    </row>
    <row r="988" spans="1:111" ht="16" hidden="1" x14ac:dyDescent="0.2">
      <c r="A988" s="6" t="s">
        <v>1449</v>
      </c>
      <c r="B988" s="25"/>
      <c r="C988" s="25"/>
      <c r="F988" s="25"/>
      <c r="G988" s="63" t="s">
        <v>1291</v>
      </c>
      <c r="H988" s="6" t="s">
        <v>4902</v>
      </c>
      <c r="L988" s="6" t="s">
        <v>198</v>
      </c>
      <c r="P988" s="6" t="s">
        <v>3531</v>
      </c>
      <c r="Q988" s="6" t="s">
        <v>4680</v>
      </c>
      <c r="X988" s="6">
        <v>744</v>
      </c>
      <c r="Y988" s="6">
        <v>868</v>
      </c>
      <c r="Z988" s="6">
        <v>149</v>
      </c>
      <c r="AA988" s="6">
        <v>0</v>
      </c>
      <c r="AB988" s="6">
        <f>SUM(Table2026_09_25[[#This Row],[Number of in-person visits provided in reporting year.]:[Number of video/virtual visits provided in reporting year.]])</f>
        <v>1017</v>
      </c>
      <c r="AC988" s="6" t="s">
        <v>8469</v>
      </c>
      <c r="AD988" s="6">
        <v>0</v>
      </c>
      <c r="AE988" s="6">
        <v>0</v>
      </c>
      <c r="AF988" s="6" t="s">
        <v>8026</v>
      </c>
      <c r="AG988" s="6">
        <v>0</v>
      </c>
      <c r="AI988" s="6" t="s">
        <v>8166</v>
      </c>
      <c r="AJ988" s="6" t="s">
        <v>43</v>
      </c>
      <c r="AK988" s="6" t="s">
        <v>8483</v>
      </c>
      <c r="AL988" s="6" t="s">
        <v>267</v>
      </c>
      <c r="AQ988" s="6" t="s">
        <v>43</v>
      </c>
      <c r="AX988" s="45"/>
      <c r="AZ988" s="6">
        <v>0</v>
      </c>
      <c r="BA988" s="6">
        <v>0</v>
      </c>
      <c r="BB988" s="45">
        <v>0</v>
      </c>
      <c r="BC988" s="6">
        <v>0</v>
      </c>
      <c r="BD988" s="6">
        <v>0</v>
      </c>
      <c r="BF988" s="6">
        <v>0</v>
      </c>
      <c r="BG988" s="45">
        <v>0</v>
      </c>
      <c r="BH988" s="45">
        <v>0</v>
      </c>
      <c r="BI988" s="6">
        <v>0</v>
      </c>
      <c r="BJ988" s="6">
        <v>0</v>
      </c>
      <c r="BK988" s="6">
        <v>0</v>
      </c>
      <c r="BL988" s="45">
        <v>0</v>
      </c>
      <c r="BM988" s="45">
        <v>0</v>
      </c>
      <c r="BN988" s="6">
        <v>0</v>
      </c>
      <c r="BO988" s="6">
        <v>0</v>
      </c>
      <c r="BP988" s="6">
        <v>1.2</v>
      </c>
      <c r="BQ988" s="6">
        <v>0</v>
      </c>
      <c r="BR988" s="45">
        <v>0</v>
      </c>
      <c r="BT988" s="45">
        <v>0</v>
      </c>
      <c r="BU988" s="45">
        <v>0</v>
      </c>
      <c r="BX988" s="6">
        <v>0</v>
      </c>
      <c r="BY988" s="6" t="s">
        <v>21</v>
      </c>
      <c r="BZ988" s="6">
        <f t="shared" si="45"/>
        <v>1.2</v>
      </c>
      <c r="CA988" s="6">
        <f t="shared" si="46"/>
        <v>1.2</v>
      </c>
      <c r="CC988" s="63" t="s">
        <v>4687</v>
      </c>
      <c r="CD988" s="6" t="s">
        <v>21</v>
      </c>
      <c r="CK988" s="6" t="s">
        <v>5148</v>
      </c>
      <c r="DA988" s="6" t="s">
        <v>1450</v>
      </c>
      <c r="DC988" s="6" t="s">
        <v>4434</v>
      </c>
      <c r="DD988" s="6" t="s">
        <v>270</v>
      </c>
      <c r="DF988" s="29">
        <f t="shared" si="47"/>
        <v>0</v>
      </c>
      <c r="DG988" s="6">
        <v>1</v>
      </c>
    </row>
    <row r="989" spans="1:111" ht="16" hidden="1" x14ac:dyDescent="0.2">
      <c r="A989" s="6" t="s">
        <v>1833</v>
      </c>
      <c r="B989" s="25"/>
      <c r="C989" s="25"/>
      <c r="F989" s="25"/>
      <c r="G989" s="63" t="s">
        <v>1291</v>
      </c>
      <c r="H989" s="6" t="s">
        <v>7037</v>
      </c>
      <c r="L989" s="6" t="s">
        <v>193</v>
      </c>
      <c r="P989" s="6" t="s">
        <v>3531</v>
      </c>
      <c r="Q989" s="6" t="s">
        <v>4680</v>
      </c>
      <c r="X989" s="6">
        <v>783</v>
      </c>
      <c r="Y989" s="6">
        <v>0</v>
      </c>
      <c r="Z989" s="6">
        <v>0</v>
      </c>
      <c r="AA989" s="6">
        <v>0</v>
      </c>
      <c r="AB989" s="6">
        <f>SUM(Table2026_09_25[[#This Row],[Number of in-person visits provided in reporting year.]:[Number of video/virtual visits provided in reporting year.]])</f>
        <v>0</v>
      </c>
      <c r="AC989" s="6" t="s">
        <v>8469</v>
      </c>
      <c r="AD989" s="6">
        <v>0</v>
      </c>
      <c r="AE989" s="6">
        <v>0</v>
      </c>
      <c r="AG989" s="6">
        <v>0</v>
      </c>
      <c r="AI989" s="6" t="s">
        <v>7038</v>
      </c>
      <c r="AJ989" s="6" t="s">
        <v>149</v>
      </c>
      <c r="AK989" s="6" t="s">
        <v>8483</v>
      </c>
      <c r="AL989" s="6" t="s">
        <v>275</v>
      </c>
      <c r="AQ989" s="6" t="s">
        <v>63</v>
      </c>
      <c r="AX989" s="45"/>
      <c r="AZ989" s="6">
        <v>0</v>
      </c>
      <c r="BA989" s="6">
        <v>0</v>
      </c>
      <c r="BB989" s="45">
        <v>0</v>
      </c>
      <c r="BC989" s="6">
        <v>0</v>
      </c>
      <c r="BD989" s="6">
        <v>0</v>
      </c>
      <c r="BF989" s="6">
        <v>0</v>
      </c>
      <c r="BG989" s="45">
        <v>0</v>
      </c>
      <c r="BH989" s="45">
        <v>0</v>
      </c>
      <c r="BI989" s="6">
        <v>0</v>
      </c>
      <c r="BJ989" s="6">
        <v>0</v>
      </c>
      <c r="BK989" s="6">
        <v>0</v>
      </c>
      <c r="BL989" s="45">
        <v>0</v>
      </c>
      <c r="BM989" s="45">
        <v>0</v>
      </c>
      <c r="BN989" s="6">
        <v>0</v>
      </c>
      <c r="BO989" s="6">
        <v>0</v>
      </c>
      <c r="BP989" s="6">
        <v>1.4</v>
      </c>
      <c r="BQ989" s="6">
        <v>0</v>
      </c>
      <c r="BR989" s="45">
        <v>0</v>
      </c>
      <c r="BT989" s="45">
        <v>0</v>
      </c>
      <c r="BU989" s="45">
        <v>0</v>
      </c>
      <c r="BX989" s="6">
        <v>0</v>
      </c>
      <c r="BY989" s="6" t="s">
        <v>21</v>
      </c>
      <c r="BZ989" s="6">
        <f t="shared" si="45"/>
        <v>1.4</v>
      </c>
      <c r="CA989" s="6">
        <f t="shared" si="46"/>
        <v>1.4</v>
      </c>
      <c r="CC989" s="63" t="s">
        <v>4687</v>
      </c>
      <c r="CD989" s="6" t="s">
        <v>21</v>
      </c>
      <c r="CK989" s="6" t="s">
        <v>5148</v>
      </c>
      <c r="DA989" s="6" t="s">
        <v>21</v>
      </c>
      <c r="DC989" s="6" t="s">
        <v>4434</v>
      </c>
      <c r="DD989" s="6" t="s">
        <v>164</v>
      </c>
      <c r="DF989" s="29">
        <f t="shared" si="47"/>
        <v>0</v>
      </c>
      <c r="DG989" s="6">
        <v>1</v>
      </c>
    </row>
    <row r="990" spans="1:111" ht="16" hidden="1" x14ac:dyDescent="0.2">
      <c r="A990" s="6" t="s">
        <v>1831</v>
      </c>
      <c r="B990" s="25"/>
      <c r="C990" s="25"/>
      <c r="F990" s="25"/>
      <c r="G990" s="63" t="s">
        <v>1291</v>
      </c>
      <c r="H990" s="6" t="s">
        <v>240</v>
      </c>
      <c r="L990" s="6" t="s">
        <v>193</v>
      </c>
      <c r="P990" s="6" t="s">
        <v>3531</v>
      </c>
      <c r="Q990" s="6" t="s">
        <v>4680</v>
      </c>
      <c r="X990" s="6">
        <v>188</v>
      </c>
      <c r="Y990" s="6">
        <v>0</v>
      </c>
      <c r="Z990" s="6">
        <v>0</v>
      </c>
      <c r="AA990" s="6">
        <v>0</v>
      </c>
      <c r="AB990" s="6">
        <f>SUM(Table2026_09_25[[#This Row],[Number of in-person visits provided in reporting year.]:[Number of video/virtual visits provided in reporting year.]])</f>
        <v>0</v>
      </c>
      <c r="AC990" s="6" t="s">
        <v>8469</v>
      </c>
      <c r="AD990" s="6">
        <v>0</v>
      </c>
      <c r="AE990" s="6">
        <v>0</v>
      </c>
      <c r="AG990" s="6">
        <v>0</v>
      </c>
      <c r="AI990" s="6" t="s">
        <v>4961</v>
      </c>
      <c r="AJ990" s="6" t="s">
        <v>1558</v>
      </c>
      <c r="AK990" s="6" t="s">
        <v>8483</v>
      </c>
      <c r="AL990" s="6" t="s">
        <v>241</v>
      </c>
      <c r="AQ990" s="6" t="s">
        <v>63</v>
      </c>
      <c r="AX990" s="45"/>
      <c r="AZ990" s="6">
        <v>0</v>
      </c>
      <c r="BA990" s="6">
        <v>0</v>
      </c>
      <c r="BB990" s="45">
        <v>0</v>
      </c>
      <c r="BC990" s="6">
        <v>0</v>
      </c>
      <c r="BD990" s="6">
        <v>0</v>
      </c>
      <c r="BF990" s="6">
        <v>0</v>
      </c>
      <c r="BG990" s="45">
        <v>0</v>
      </c>
      <c r="BH990" s="45">
        <v>0</v>
      </c>
      <c r="BI990" s="6">
        <v>0</v>
      </c>
      <c r="BJ990" s="6">
        <v>0</v>
      </c>
      <c r="BK990" s="6">
        <v>0</v>
      </c>
      <c r="BL990" s="45">
        <v>0</v>
      </c>
      <c r="BM990" s="45">
        <v>0</v>
      </c>
      <c r="BN990" s="6">
        <v>0</v>
      </c>
      <c r="BO990" s="6">
        <v>0</v>
      </c>
      <c r="BP990" s="6">
        <v>0.5</v>
      </c>
      <c r="BQ990" s="6">
        <v>0</v>
      </c>
      <c r="BR990" s="45">
        <v>0</v>
      </c>
      <c r="BT990" s="45">
        <v>0</v>
      </c>
      <c r="BU990" s="45">
        <v>0</v>
      </c>
      <c r="BX990" s="6">
        <v>0</v>
      </c>
      <c r="BY990" s="6" t="s">
        <v>21</v>
      </c>
      <c r="BZ990" s="6">
        <f t="shared" si="45"/>
        <v>0.5</v>
      </c>
      <c r="CA990" s="6">
        <f t="shared" si="46"/>
        <v>0.5</v>
      </c>
      <c r="CC990" s="63" t="s">
        <v>4687</v>
      </c>
      <c r="CD990" s="6" t="s">
        <v>21</v>
      </c>
      <c r="CK990" s="6" t="s">
        <v>5148</v>
      </c>
      <c r="DA990" s="6" t="s">
        <v>21</v>
      </c>
      <c r="DC990" s="6" t="s">
        <v>4434</v>
      </c>
      <c r="DD990" s="6" t="s">
        <v>164</v>
      </c>
      <c r="DF990" s="29">
        <f t="shared" si="47"/>
        <v>0</v>
      </c>
      <c r="DG990" s="6">
        <v>1</v>
      </c>
    </row>
    <row r="991" spans="1:111" ht="16" hidden="1" x14ac:dyDescent="0.2">
      <c r="A991" s="6" t="s">
        <v>1616</v>
      </c>
      <c r="B991" s="25"/>
      <c r="C991" s="25"/>
      <c r="F991" s="25"/>
      <c r="G991" s="63" t="s">
        <v>1291</v>
      </c>
      <c r="H991" s="6" t="s">
        <v>243</v>
      </c>
      <c r="L991" s="6" t="s">
        <v>3236</v>
      </c>
      <c r="P991" s="6" t="s">
        <v>3531</v>
      </c>
      <c r="Q991" s="6" t="s">
        <v>4680</v>
      </c>
      <c r="X991" s="6">
        <v>452</v>
      </c>
      <c r="Y991" s="6">
        <v>578</v>
      </c>
      <c r="Z991" s="6">
        <v>30</v>
      </c>
      <c r="AA991" s="6">
        <v>0</v>
      </c>
      <c r="AB991" s="6">
        <f>SUM(Table2026_09_25[[#This Row],[Number of in-person visits provided in reporting year.]:[Number of video/virtual visits provided in reporting year.]])</f>
        <v>608</v>
      </c>
      <c r="AC991" s="6" t="s">
        <v>8469</v>
      </c>
      <c r="AD991" s="6">
        <v>0</v>
      </c>
      <c r="AE991" s="6">
        <v>0</v>
      </c>
      <c r="AF991" s="6" t="s">
        <v>4682</v>
      </c>
      <c r="AG991" s="6">
        <v>0</v>
      </c>
      <c r="AI991" s="6" t="s">
        <v>8167</v>
      </c>
      <c r="AJ991" s="6" t="s">
        <v>4712</v>
      </c>
      <c r="AK991" s="6" t="s">
        <v>8483</v>
      </c>
      <c r="AL991" s="6" t="s">
        <v>244</v>
      </c>
      <c r="AQ991" s="6" t="s">
        <v>63</v>
      </c>
      <c r="AX991" s="45"/>
      <c r="AZ991" s="6">
        <v>0</v>
      </c>
      <c r="BA991" s="6">
        <v>0</v>
      </c>
      <c r="BB991" s="45">
        <v>0</v>
      </c>
      <c r="BC991" s="6">
        <v>0</v>
      </c>
      <c r="BD991" s="6">
        <v>0</v>
      </c>
      <c r="BF991" s="6">
        <v>0</v>
      </c>
      <c r="BG991" s="45">
        <v>0</v>
      </c>
      <c r="BH991" s="45">
        <v>0</v>
      </c>
      <c r="BI991" s="6">
        <v>0</v>
      </c>
      <c r="BJ991" s="6">
        <v>0</v>
      </c>
      <c r="BK991" s="6">
        <v>0</v>
      </c>
      <c r="BL991" s="45">
        <v>0</v>
      </c>
      <c r="BM991" s="45">
        <v>0</v>
      </c>
      <c r="BN991" s="6">
        <v>0</v>
      </c>
      <c r="BO991" s="6">
        <v>0</v>
      </c>
      <c r="BP991" s="6">
        <v>1</v>
      </c>
      <c r="BQ991" s="6">
        <v>0</v>
      </c>
      <c r="BR991" s="45">
        <v>0</v>
      </c>
      <c r="BT991" s="45">
        <v>0</v>
      </c>
      <c r="BU991" s="45">
        <v>0</v>
      </c>
      <c r="BX991" s="6">
        <v>0</v>
      </c>
      <c r="BY991" s="6" t="s">
        <v>21</v>
      </c>
      <c r="BZ991" s="6">
        <f t="shared" si="45"/>
        <v>1</v>
      </c>
      <c r="CA991" s="6">
        <f t="shared" si="46"/>
        <v>1</v>
      </c>
      <c r="CC991" s="63" t="s">
        <v>4687</v>
      </c>
      <c r="CD991" s="6" t="s">
        <v>21</v>
      </c>
      <c r="CK991" s="6" t="s">
        <v>5148</v>
      </c>
      <c r="DA991" s="6" t="s">
        <v>1617</v>
      </c>
      <c r="DC991" s="6" t="s">
        <v>4434</v>
      </c>
      <c r="DD991" s="6" t="s">
        <v>206</v>
      </c>
      <c r="DF991" s="29">
        <f t="shared" si="47"/>
        <v>0</v>
      </c>
      <c r="DG991" s="6">
        <v>1</v>
      </c>
    </row>
    <row r="992" spans="1:111" ht="16" hidden="1" x14ac:dyDescent="0.2">
      <c r="A992" s="6" t="s">
        <v>1461</v>
      </c>
      <c r="B992" s="25"/>
      <c r="C992" s="25"/>
      <c r="F992" s="25"/>
      <c r="G992" s="63" t="s">
        <v>1291</v>
      </c>
      <c r="H992" s="6" t="s">
        <v>61</v>
      </c>
      <c r="L992" s="6" t="s">
        <v>61</v>
      </c>
      <c r="P992" s="6" t="s">
        <v>3531</v>
      </c>
      <c r="Q992" s="6" t="s">
        <v>4680</v>
      </c>
      <c r="X992" s="6">
        <v>0</v>
      </c>
      <c r="Y992" s="6">
        <v>695</v>
      </c>
      <c r="Z992" s="6">
        <v>1000</v>
      </c>
      <c r="AA992" s="6">
        <v>0</v>
      </c>
      <c r="AB992" s="6">
        <f>SUM(Table2026_09_25[[#This Row],[Number of in-person visits provided in reporting year.]:[Number of video/virtual visits provided in reporting year.]])</f>
        <v>1695</v>
      </c>
      <c r="AC992" s="6" t="s">
        <v>8469</v>
      </c>
      <c r="AD992" s="6">
        <v>0</v>
      </c>
      <c r="AE992" s="6">
        <v>0</v>
      </c>
      <c r="AF992" s="6" t="s">
        <v>8026</v>
      </c>
      <c r="AG992" s="6">
        <v>0</v>
      </c>
      <c r="AI992" s="6" t="s">
        <v>5101</v>
      </c>
      <c r="AJ992" s="6" t="s">
        <v>149</v>
      </c>
      <c r="AK992" s="6" t="s">
        <v>8483</v>
      </c>
      <c r="AL992" s="6" t="s">
        <v>236</v>
      </c>
      <c r="AQ992" s="6" t="s">
        <v>63</v>
      </c>
      <c r="AX992" s="45"/>
      <c r="AZ992" s="6">
        <v>0</v>
      </c>
      <c r="BA992" s="6">
        <v>0</v>
      </c>
      <c r="BB992" s="45">
        <v>0</v>
      </c>
      <c r="BC992" s="6">
        <v>0</v>
      </c>
      <c r="BD992" s="6">
        <v>0</v>
      </c>
      <c r="BF992" s="6">
        <v>0</v>
      </c>
      <c r="BG992" s="45">
        <v>0</v>
      </c>
      <c r="BH992" s="45">
        <v>0</v>
      </c>
      <c r="BI992" s="6">
        <v>0</v>
      </c>
      <c r="BJ992" s="6">
        <v>0</v>
      </c>
      <c r="BK992" s="6">
        <v>0</v>
      </c>
      <c r="BL992" s="45">
        <v>0</v>
      </c>
      <c r="BM992" s="45">
        <v>0</v>
      </c>
      <c r="BN992" s="6">
        <v>0</v>
      </c>
      <c r="BO992" s="6">
        <v>0</v>
      </c>
      <c r="BP992" s="6">
        <v>1.9</v>
      </c>
      <c r="BQ992" s="6">
        <v>0</v>
      </c>
      <c r="BR992" s="45">
        <v>0</v>
      </c>
      <c r="BT992" s="45">
        <v>0</v>
      </c>
      <c r="BU992" s="45">
        <v>0</v>
      </c>
      <c r="BX992" s="6">
        <v>0</v>
      </c>
      <c r="BY992" s="6" t="s">
        <v>21</v>
      </c>
      <c r="BZ992" s="6">
        <f t="shared" si="45"/>
        <v>1.9</v>
      </c>
      <c r="CA992" s="6">
        <f t="shared" si="46"/>
        <v>1.9</v>
      </c>
      <c r="CC992" s="63" t="s">
        <v>4687</v>
      </c>
      <c r="CD992" s="6" t="s">
        <v>1462</v>
      </c>
      <c r="CK992" s="6" t="s">
        <v>5148</v>
      </c>
      <c r="DA992" s="6" t="s">
        <v>1463</v>
      </c>
      <c r="DC992" s="6" t="s">
        <v>4434</v>
      </c>
      <c r="DD992" s="6" t="s">
        <v>382</v>
      </c>
      <c r="DF992" s="29">
        <f t="shared" si="47"/>
        <v>0</v>
      </c>
      <c r="DG992" s="6">
        <v>1</v>
      </c>
    </row>
    <row r="993" spans="1:111" ht="16" hidden="1" x14ac:dyDescent="0.2">
      <c r="A993" s="6" t="s">
        <v>1830</v>
      </c>
      <c r="B993" s="25"/>
      <c r="C993" s="25"/>
      <c r="F993" s="25"/>
      <c r="G993" s="63" t="s">
        <v>1291</v>
      </c>
      <c r="H993" s="6" t="s">
        <v>226</v>
      </c>
      <c r="L993" s="6" t="s">
        <v>193</v>
      </c>
      <c r="P993" s="6" t="s">
        <v>3531</v>
      </c>
      <c r="Q993" s="6" t="s">
        <v>4680</v>
      </c>
      <c r="X993" s="6">
        <v>374</v>
      </c>
      <c r="Y993" s="6">
        <v>0</v>
      </c>
      <c r="Z993" s="6">
        <v>0</v>
      </c>
      <c r="AA993" s="6">
        <v>0</v>
      </c>
      <c r="AB993" s="6">
        <f>SUM(Table2026_09_25[[#This Row],[Number of in-person visits provided in reporting year.]:[Number of video/virtual visits provided in reporting year.]])</f>
        <v>0</v>
      </c>
      <c r="AC993" s="6" t="s">
        <v>8469</v>
      </c>
      <c r="AD993" s="6">
        <v>0</v>
      </c>
      <c r="AE993" s="6">
        <v>0</v>
      </c>
      <c r="AG993" s="6">
        <v>0</v>
      </c>
      <c r="AI993" s="6" t="s">
        <v>7145</v>
      </c>
      <c r="AJ993" s="6" t="s">
        <v>7146</v>
      </c>
      <c r="AK993" s="6" t="s">
        <v>8483</v>
      </c>
      <c r="AL993" s="6" t="s">
        <v>227</v>
      </c>
      <c r="AQ993" s="6" t="s">
        <v>63</v>
      </c>
      <c r="AX993" s="45"/>
      <c r="AZ993" s="6">
        <v>0</v>
      </c>
      <c r="BA993" s="6">
        <v>0</v>
      </c>
      <c r="BB993" s="45">
        <v>0</v>
      </c>
      <c r="BC993" s="6">
        <v>0</v>
      </c>
      <c r="BD993" s="6">
        <v>0</v>
      </c>
      <c r="BF993" s="6">
        <v>0</v>
      </c>
      <c r="BG993" s="45">
        <v>0</v>
      </c>
      <c r="BH993" s="45">
        <v>0</v>
      </c>
      <c r="BI993" s="6">
        <v>0</v>
      </c>
      <c r="BJ993" s="6">
        <v>0</v>
      </c>
      <c r="BK993" s="6">
        <v>0</v>
      </c>
      <c r="BL993" s="45">
        <v>0</v>
      </c>
      <c r="BM993" s="45">
        <v>0</v>
      </c>
      <c r="BN993" s="6">
        <v>0</v>
      </c>
      <c r="BO993" s="6">
        <v>0</v>
      </c>
      <c r="BP993" s="6">
        <v>1.4</v>
      </c>
      <c r="BQ993" s="6">
        <v>0</v>
      </c>
      <c r="BR993" s="45">
        <v>0</v>
      </c>
      <c r="BT993" s="45">
        <v>0</v>
      </c>
      <c r="BU993" s="45">
        <v>0</v>
      </c>
      <c r="BX993" s="6">
        <v>0</v>
      </c>
      <c r="BY993" s="6" t="s">
        <v>21</v>
      </c>
      <c r="BZ993" s="6">
        <f t="shared" si="45"/>
        <v>1.4</v>
      </c>
      <c r="CA993" s="6">
        <f t="shared" si="46"/>
        <v>1.4</v>
      </c>
      <c r="CC993" s="63" t="s">
        <v>4687</v>
      </c>
      <c r="CD993" s="6" t="s">
        <v>21</v>
      </c>
      <c r="CK993" s="6" t="s">
        <v>5148</v>
      </c>
      <c r="DA993" s="6" t="s">
        <v>21</v>
      </c>
      <c r="DC993" s="6" t="s">
        <v>4434</v>
      </c>
      <c r="DD993" s="6" t="s">
        <v>164</v>
      </c>
      <c r="DF993" s="29">
        <f t="shared" si="47"/>
        <v>0</v>
      </c>
      <c r="DG993" s="6">
        <v>1</v>
      </c>
    </row>
    <row r="994" spans="1:111" ht="16" hidden="1" x14ac:dyDescent="0.2">
      <c r="A994" s="6" t="s">
        <v>1613</v>
      </c>
      <c r="B994" s="25"/>
      <c r="C994" s="25"/>
      <c r="F994" s="25"/>
      <c r="G994" s="63" t="s">
        <v>1291</v>
      </c>
      <c r="H994" s="6" t="s">
        <v>55</v>
      </c>
      <c r="L994" s="6" t="s">
        <v>3237</v>
      </c>
      <c r="P994" s="6" t="s">
        <v>3531</v>
      </c>
      <c r="Q994" s="6" t="s">
        <v>4680</v>
      </c>
      <c r="X994" s="6">
        <v>0</v>
      </c>
      <c r="Y994" s="6">
        <v>580</v>
      </c>
      <c r="Z994" s="6">
        <v>205</v>
      </c>
      <c r="AA994" s="6">
        <v>0</v>
      </c>
      <c r="AB994" s="6">
        <f>SUM(Table2026_09_25[[#This Row],[Number of in-person visits provided in reporting year.]:[Number of video/virtual visits provided in reporting year.]])</f>
        <v>785</v>
      </c>
      <c r="AC994" s="6" t="s">
        <v>8469</v>
      </c>
      <c r="AD994" s="6">
        <v>0</v>
      </c>
      <c r="AE994" s="6">
        <v>0</v>
      </c>
      <c r="AF994" s="6" t="s">
        <v>4682</v>
      </c>
      <c r="AG994" s="6">
        <v>0</v>
      </c>
      <c r="AI994" s="6" t="s">
        <v>8072</v>
      </c>
      <c r="AJ994" s="6" t="s">
        <v>232</v>
      </c>
      <c r="AK994" s="6" t="s">
        <v>8483</v>
      </c>
      <c r="AL994" s="6" t="s">
        <v>1744</v>
      </c>
      <c r="AQ994" s="6" t="s">
        <v>63</v>
      </c>
      <c r="AX994" s="45"/>
      <c r="AZ994" s="6">
        <v>0</v>
      </c>
      <c r="BA994" s="6">
        <v>0</v>
      </c>
      <c r="BB994" s="45">
        <v>0</v>
      </c>
      <c r="BC994" s="6">
        <v>0</v>
      </c>
      <c r="BD994" s="6">
        <v>0</v>
      </c>
      <c r="BF994" s="6">
        <v>0</v>
      </c>
      <c r="BG994" s="45">
        <v>0</v>
      </c>
      <c r="BH994" s="45">
        <v>0</v>
      </c>
      <c r="BI994" s="6">
        <v>0</v>
      </c>
      <c r="BJ994" s="6">
        <v>0</v>
      </c>
      <c r="BK994" s="6">
        <v>0</v>
      </c>
      <c r="BL994" s="45">
        <v>0</v>
      </c>
      <c r="BM994" s="45">
        <v>0</v>
      </c>
      <c r="BN994" s="6">
        <v>0</v>
      </c>
      <c r="BO994" s="6">
        <v>0</v>
      </c>
      <c r="BP994" s="6">
        <v>1</v>
      </c>
      <c r="BQ994" s="6">
        <v>0</v>
      </c>
      <c r="BR994" s="45">
        <v>0</v>
      </c>
      <c r="BT994" s="45">
        <v>0</v>
      </c>
      <c r="BU994" s="45">
        <v>0</v>
      </c>
      <c r="BX994" s="6">
        <v>0</v>
      </c>
      <c r="BY994" s="6" t="s">
        <v>21</v>
      </c>
      <c r="BZ994" s="6">
        <f t="shared" si="45"/>
        <v>1</v>
      </c>
      <c r="CA994" s="6">
        <f t="shared" si="46"/>
        <v>1</v>
      </c>
      <c r="CC994" s="63" t="s">
        <v>4687</v>
      </c>
      <c r="CD994" s="6" t="s">
        <v>21</v>
      </c>
      <c r="CK994" s="6" t="s">
        <v>5148</v>
      </c>
      <c r="DA994" s="6" t="s">
        <v>21</v>
      </c>
      <c r="DC994" s="6" t="s">
        <v>4434</v>
      </c>
      <c r="DD994" s="6" t="s">
        <v>206</v>
      </c>
      <c r="DF994" s="29">
        <f t="shared" si="47"/>
        <v>0</v>
      </c>
      <c r="DG994" s="6">
        <v>1</v>
      </c>
    </row>
    <row r="995" spans="1:111" ht="16" hidden="1" x14ac:dyDescent="0.2">
      <c r="A995" s="6" t="s">
        <v>1407</v>
      </c>
      <c r="B995" s="25"/>
      <c r="C995" s="25"/>
      <c r="F995" s="25"/>
      <c r="G995" s="63" t="s">
        <v>1291</v>
      </c>
      <c r="H995" s="6" t="s">
        <v>166</v>
      </c>
      <c r="L995" s="6" t="s">
        <v>193</v>
      </c>
      <c r="P995" s="6" t="s">
        <v>3531</v>
      </c>
      <c r="Q995" s="6" t="s">
        <v>4680</v>
      </c>
      <c r="X995" s="6">
        <v>0</v>
      </c>
      <c r="Y995" s="6">
        <v>1417</v>
      </c>
      <c r="Z995" s="6">
        <v>0</v>
      </c>
      <c r="AA995" s="6">
        <v>0</v>
      </c>
      <c r="AB995" s="6">
        <f>SUM(Table2026_09_25[[#This Row],[Number of in-person visits provided in reporting year.]:[Number of video/virtual visits provided in reporting year.]])</f>
        <v>1417</v>
      </c>
      <c r="AC995" s="6" t="s">
        <v>8469</v>
      </c>
      <c r="AD995" s="6">
        <v>0</v>
      </c>
      <c r="AE995" s="6">
        <v>0</v>
      </c>
      <c r="AF995" s="6" t="s">
        <v>8026</v>
      </c>
      <c r="AG995" s="6">
        <v>0</v>
      </c>
      <c r="AI995" s="6" t="s">
        <v>8168</v>
      </c>
      <c r="AJ995" s="6" t="s">
        <v>4859</v>
      </c>
      <c r="AK995" s="6" t="s">
        <v>8483</v>
      </c>
      <c r="AL995" s="6" t="s">
        <v>167</v>
      </c>
      <c r="AQ995" s="6" t="s">
        <v>544</v>
      </c>
      <c r="AX995" s="45"/>
      <c r="AZ995" s="6">
        <v>0</v>
      </c>
      <c r="BA995" s="6">
        <v>0</v>
      </c>
      <c r="BB995" s="45">
        <v>0</v>
      </c>
      <c r="BC995" s="6">
        <v>0</v>
      </c>
      <c r="BD995" s="6">
        <v>0</v>
      </c>
      <c r="BF995" s="6">
        <v>0</v>
      </c>
      <c r="BG995" s="45">
        <v>0</v>
      </c>
      <c r="BH995" s="45">
        <v>0</v>
      </c>
      <c r="BI995" s="6">
        <v>0</v>
      </c>
      <c r="BJ995" s="6">
        <v>0</v>
      </c>
      <c r="BK995" s="6">
        <v>0</v>
      </c>
      <c r="BL995" s="45">
        <v>0</v>
      </c>
      <c r="BM995" s="45">
        <v>0</v>
      </c>
      <c r="BN995" s="6">
        <v>0</v>
      </c>
      <c r="BO995" s="6">
        <v>0</v>
      </c>
      <c r="BP995" s="6">
        <v>0</v>
      </c>
      <c r="BQ995" s="6">
        <v>0</v>
      </c>
      <c r="BR995" s="45">
        <v>0</v>
      </c>
      <c r="BT995" s="45">
        <v>0</v>
      </c>
      <c r="BU995" s="45">
        <v>0</v>
      </c>
      <c r="BX995" s="6">
        <v>2</v>
      </c>
      <c r="BY995" s="6" t="s">
        <v>168</v>
      </c>
      <c r="BZ995" s="6">
        <f t="shared" si="45"/>
        <v>0</v>
      </c>
      <c r="CA995" s="6">
        <f t="shared" si="46"/>
        <v>2</v>
      </c>
      <c r="CC995" s="63" t="s">
        <v>4687</v>
      </c>
      <c r="CD995" s="6" t="s">
        <v>169</v>
      </c>
      <c r="CK995" s="6" t="s">
        <v>5148</v>
      </c>
      <c r="DA995" s="6" t="s">
        <v>21</v>
      </c>
      <c r="DC995" s="6" t="s">
        <v>4434</v>
      </c>
      <c r="DD995" s="6" t="s">
        <v>38</v>
      </c>
      <c r="DF995" s="29">
        <f t="shared" si="47"/>
        <v>0</v>
      </c>
      <c r="DG995" s="6">
        <v>1</v>
      </c>
    </row>
    <row r="996" spans="1:111" ht="16" hidden="1" x14ac:dyDescent="0.2">
      <c r="A996" s="6" t="s">
        <v>1827</v>
      </c>
      <c r="B996" s="25"/>
      <c r="C996" s="25"/>
      <c r="F996" s="25"/>
      <c r="G996" s="63" t="s">
        <v>1291</v>
      </c>
      <c r="H996" s="6" t="s">
        <v>172</v>
      </c>
      <c r="L996" s="6" t="s">
        <v>193</v>
      </c>
      <c r="P996" s="6" t="s">
        <v>3531</v>
      </c>
      <c r="Q996" s="6" t="s">
        <v>4680</v>
      </c>
      <c r="X996" s="6">
        <v>239</v>
      </c>
      <c r="Y996" s="6">
        <v>0</v>
      </c>
      <c r="Z996" s="6">
        <v>0</v>
      </c>
      <c r="AA996" s="6">
        <v>0</v>
      </c>
      <c r="AB996" s="6">
        <f>SUM(Table2026_09_25[[#This Row],[Number of in-person visits provided in reporting year.]:[Number of video/virtual visits provided in reporting year.]])</f>
        <v>0</v>
      </c>
      <c r="AC996" s="6" t="s">
        <v>8469</v>
      </c>
      <c r="AD996" s="6">
        <v>0</v>
      </c>
      <c r="AE996" s="6">
        <v>0</v>
      </c>
      <c r="AG996" s="6">
        <v>0</v>
      </c>
      <c r="AI996" s="6" t="s">
        <v>6330</v>
      </c>
      <c r="AJ996" s="6" t="s">
        <v>5325</v>
      </c>
      <c r="AK996" s="6" t="s">
        <v>8483</v>
      </c>
      <c r="AL996" s="6" t="s">
        <v>1828</v>
      </c>
      <c r="AQ996" s="6" t="s">
        <v>63</v>
      </c>
      <c r="AX996" s="45"/>
      <c r="AZ996" s="6">
        <v>0</v>
      </c>
      <c r="BA996" s="6">
        <v>0</v>
      </c>
      <c r="BB996" s="45">
        <v>0</v>
      </c>
      <c r="BC996" s="6">
        <v>0</v>
      </c>
      <c r="BD996" s="6">
        <v>0</v>
      </c>
      <c r="BF996" s="6">
        <v>0</v>
      </c>
      <c r="BG996" s="45">
        <v>0</v>
      </c>
      <c r="BH996" s="45">
        <v>0</v>
      </c>
      <c r="BI996" s="6">
        <v>0</v>
      </c>
      <c r="BJ996" s="6">
        <v>0</v>
      </c>
      <c r="BK996" s="6">
        <v>0</v>
      </c>
      <c r="BL996" s="45">
        <v>0</v>
      </c>
      <c r="BM996" s="45">
        <v>0</v>
      </c>
      <c r="BN996" s="6">
        <v>0</v>
      </c>
      <c r="BO996" s="6">
        <v>0</v>
      </c>
      <c r="BP996" s="6">
        <v>0.85</v>
      </c>
      <c r="BQ996" s="6">
        <v>0</v>
      </c>
      <c r="BR996" s="45">
        <v>0</v>
      </c>
      <c r="BT996" s="45">
        <v>0</v>
      </c>
      <c r="BU996" s="45">
        <v>0</v>
      </c>
      <c r="BX996" s="6">
        <v>0</v>
      </c>
      <c r="BY996" s="6" t="s">
        <v>21</v>
      </c>
      <c r="BZ996" s="6">
        <f t="shared" si="45"/>
        <v>0.85</v>
      </c>
      <c r="CA996" s="6">
        <f t="shared" si="46"/>
        <v>0.85</v>
      </c>
      <c r="CC996" s="63" t="s">
        <v>4687</v>
      </c>
      <c r="CD996" s="6" t="s">
        <v>21</v>
      </c>
      <c r="CK996" s="6" t="s">
        <v>5148</v>
      </c>
      <c r="DA996" s="6" t="s">
        <v>21</v>
      </c>
      <c r="DC996" s="6" t="s">
        <v>4434</v>
      </c>
      <c r="DD996" s="6" t="s">
        <v>164</v>
      </c>
      <c r="DF996" s="29">
        <f t="shared" si="47"/>
        <v>0</v>
      </c>
      <c r="DG996" s="6">
        <v>1</v>
      </c>
    </row>
    <row r="997" spans="1:111" ht="16" hidden="1" x14ac:dyDescent="0.2">
      <c r="A997" s="6" t="s">
        <v>1829</v>
      </c>
      <c r="B997" s="25"/>
      <c r="C997" s="25"/>
      <c r="F997" s="25"/>
      <c r="G997" s="63" t="s">
        <v>1291</v>
      </c>
      <c r="H997" s="6" t="s">
        <v>8035</v>
      </c>
      <c r="L997" s="6" t="s">
        <v>193</v>
      </c>
      <c r="P997" s="6" t="s">
        <v>3531</v>
      </c>
      <c r="Q997" s="6" t="s">
        <v>4680</v>
      </c>
      <c r="X997" s="6">
        <v>192</v>
      </c>
      <c r="Y997" s="6">
        <v>0</v>
      </c>
      <c r="Z997" s="6">
        <v>0</v>
      </c>
      <c r="AA997" s="6">
        <v>0</v>
      </c>
      <c r="AB997" s="6">
        <f>SUM(Table2026_09_25[[#This Row],[Number of in-person visits provided in reporting year.]:[Number of video/virtual visits provided in reporting year.]])</f>
        <v>0</v>
      </c>
      <c r="AC997" s="6" t="s">
        <v>8469</v>
      </c>
      <c r="AD997" s="6">
        <v>0</v>
      </c>
      <c r="AE997" s="6">
        <v>0</v>
      </c>
      <c r="AG997" s="6">
        <v>0</v>
      </c>
      <c r="AI997" s="6" t="s">
        <v>8036</v>
      </c>
      <c r="AJ997" s="6" t="s">
        <v>8037</v>
      </c>
      <c r="AK997" s="6" t="s">
        <v>8483</v>
      </c>
      <c r="AL997" s="6" t="s">
        <v>191</v>
      </c>
      <c r="AQ997" s="6" t="s">
        <v>63</v>
      </c>
      <c r="AX997" s="45"/>
      <c r="AZ997" s="6">
        <v>0</v>
      </c>
      <c r="BA997" s="6">
        <v>0</v>
      </c>
      <c r="BB997" s="45">
        <v>0</v>
      </c>
      <c r="BC997" s="6">
        <v>0</v>
      </c>
      <c r="BD997" s="6">
        <v>0</v>
      </c>
      <c r="BF997" s="6">
        <v>0</v>
      </c>
      <c r="BG997" s="45">
        <v>0</v>
      </c>
      <c r="BH997" s="45">
        <v>0</v>
      </c>
      <c r="BI997" s="6">
        <v>0</v>
      </c>
      <c r="BJ997" s="6">
        <v>0</v>
      </c>
      <c r="BK997" s="6">
        <v>0</v>
      </c>
      <c r="BL997" s="45">
        <v>0</v>
      </c>
      <c r="BM997" s="45">
        <v>0</v>
      </c>
      <c r="BN997" s="6">
        <v>0</v>
      </c>
      <c r="BO997" s="6">
        <v>0</v>
      </c>
      <c r="BP997" s="6">
        <v>0.4</v>
      </c>
      <c r="BQ997" s="6">
        <v>0</v>
      </c>
      <c r="BR997" s="45">
        <v>0</v>
      </c>
      <c r="BT997" s="45">
        <v>0</v>
      </c>
      <c r="BU997" s="45">
        <v>0</v>
      </c>
      <c r="BX997" s="6">
        <v>0</v>
      </c>
      <c r="BY997" s="6" t="s">
        <v>21</v>
      </c>
      <c r="BZ997" s="6">
        <f t="shared" si="45"/>
        <v>0.4</v>
      </c>
      <c r="CA997" s="6">
        <f t="shared" si="46"/>
        <v>0.4</v>
      </c>
      <c r="CC997" s="63" t="s">
        <v>4687</v>
      </c>
      <c r="CD997" s="6" t="s">
        <v>21</v>
      </c>
      <c r="CK997" s="6" t="s">
        <v>5148</v>
      </c>
      <c r="DA997" s="6" t="s">
        <v>21</v>
      </c>
      <c r="DC997" s="6" t="s">
        <v>4434</v>
      </c>
      <c r="DD997" s="6" t="s">
        <v>164</v>
      </c>
      <c r="DF997" s="29">
        <f t="shared" si="47"/>
        <v>0</v>
      </c>
      <c r="DG997" s="6">
        <v>1</v>
      </c>
    </row>
    <row r="998" spans="1:111" ht="16" hidden="1" x14ac:dyDescent="0.2">
      <c r="A998" s="6" t="s">
        <v>1415</v>
      </c>
      <c r="B998" s="25"/>
      <c r="C998" s="25"/>
      <c r="F998" s="25"/>
      <c r="G998" s="63" t="s">
        <v>1291</v>
      </c>
      <c r="H998" s="6" t="s">
        <v>5392</v>
      </c>
      <c r="L998" s="6" t="s">
        <v>193</v>
      </c>
      <c r="P998" s="6" t="s">
        <v>3531</v>
      </c>
      <c r="Q998" s="6" t="s">
        <v>4680</v>
      </c>
      <c r="X998" s="6">
        <v>0</v>
      </c>
      <c r="Y998" s="6">
        <v>903</v>
      </c>
      <c r="Z998" s="6">
        <v>0</v>
      </c>
      <c r="AA998" s="6">
        <v>0</v>
      </c>
      <c r="AB998" s="6">
        <f>SUM(Table2026_09_25[[#This Row],[Number of in-person visits provided in reporting year.]:[Number of video/virtual visits provided in reporting year.]])</f>
        <v>903</v>
      </c>
      <c r="AC998" s="6" t="s">
        <v>8469</v>
      </c>
      <c r="AD998" s="6">
        <v>0</v>
      </c>
      <c r="AE998" s="6">
        <v>0</v>
      </c>
      <c r="AF998" s="6" t="s">
        <v>8026</v>
      </c>
      <c r="AG998" s="6">
        <v>0</v>
      </c>
      <c r="AI998" s="6" t="s">
        <v>8169</v>
      </c>
      <c r="AJ998" s="6" t="s">
        <v>4851</v>
      </c>
      <c r="AK998" s="6" t="s">
        <v>8483</v>
      </c>
      <c r="AL998" s="6" t="s">
        <v>260</v>
      </c>
      <c r="AQ998" s="6" t="s">
        <v>544</v>
      </c>
      <c r="AX998" s="45"/>
      <c r="AZ998" s="6">
        <v>0</v>
      </c>
      <c r="BA998" s="6">
        <v>0</v>
      </c>
      <c r="BB998" s="45">
        <v>0</v>
      </c>
      <c r="BC998" s="6">
        <v>0</v>
      </c>
      <c r="BD998" s="6">
        <v>0</v>
      </c>
      <c r="BF998" s="6">
        <v>0</v>
      </c>
      <c r="BG998" s="45">
        <v>0</v>
      </c>
      <c r="BH998" s="45">
        <v>0</v>
      </c>
      <c r="BI998" s="6">
        <v>0</v>
      </c>
      <c r="BJ998" s="6">
        <v>0</v>
      </c>
      <c r="BK998" s="6">
        <v>0</v>
      </c>
      <c r="BL998" s="45">
        <v>0</v>
      </c>
      <c r="BM998" s="45">
        <v>0</v>
      </c>
      <c r="BN998" s="6">
        <v>0</v>
      </c>
      <c r="BO998" s="6">
        <v>0</v>
      </c>
      <c r="BP998" s="6">
        <v>0</v>
      </c>
      <c r="BQ998" s="6">
        <v>0</v>
      </c>
      <c r="BR998" s="45">
        <v>0</v>
      </c>
      <c r="BT998" s="45">
        <v>0</v>
      </c>
      <c r="BU998" s="45">
        <v>0</v>
      </c>
      <c r="BX998" s="6">
        <v>2</v>
      </c>
      <c r="BY998" s="6" t="s">
        <v>168</v>
      </c>
      <c r="BZ998" s="6">
        <f t="shared" si="45"/>
        <v>0</v>
      </c>
      <c r="CA998" s="6">
        <f t="shared" si="46"/>
        <v>2</v>
      </c>
      <c r="CC998" s="63" t="s">
        <v>4687</v>
      </c>
      <c r="CD998" s="6" t="s">
        <v>176</v>
      </c>
      <c r="CK998" s="6" t="s">
        <v>5148</v>
      </c>
      <c r="DA998" s="6" t="s">
        <v>21</v>
      </c>
      <c r="DC998" s="6" t="s">
        <v>4434</v>
      </c>
      <c r="DD998" s="6" t="s">
        <v>38</v>
      </c>
      <c r="DF998" s="29">
        <f t="shared" si="47"/>
        <v>0</v>
      </c>
      <c r="DG998" s="6">
        <v>1</v>
      </c>
    </row>
    <row r="999" spans="1:111" ht="16" hidden="1" x14ac:dyDescent="0.2">
      <c r="A999" s="6" t="s">
        <v>1681</v>
      </c>
      <c r="B999" s="25"/>
      <c r="C999" s="25"/>
      <c r="F999" s="25"/>
      <c r="G999" s="63" t="s">
        <v>1291</v>
      </c>
      <c r="H999" s="6" t="s">
        <v>7809</v>
      </c>
      <c r="L999" s="6" t="s">
        <v>193</v>
      </c>
      <c r="P999" s="6" t="s">
        <v>3531</v>
      </c>
      <c r="Q999" s="6" t="s">
        <v>4680</v>
      </c>
      <c r="X999" s="6">
        <v>951</v>
      </c>
      <c r="Y999" s="6">
        <v>0</v>
      </c>
      <c r="Z999" s="6">
        <v>0</v>
      </c>
      <c r="AA999" s="6">
        <v>0</v>
      </c>
      <c r="AB999" s="6">
        <f>SUM(Table2026_09_25[[#This Row],[Number of in-person visits provided in reporting year.]:[Number of video/virtual visits provided in reporting year.]])</f>
        <v>0</v>
      </c>
      <c r="AC999" s="6" t="s">
        <v>8469</v>
      </c>
      <c r="AD999" s="6">
        <v>0</v>
      </c>
      <c r="AE999" s="6">
        <v>0</v>
      </c>
      <c r="AG999" s="6">
        <v>0</v>
      </c>
      <c r="AI999" s="6" t="s">
        <v>2575</v>
      </c>
      <c r="AJ999" s="6" t="s">
        <v>149</v>
      </c>
      <c r="AK999" s="6" t="s">
        <v>8483</v>
      </c>
      <c r="AL999" s="6" t="s">
        <v>195</v>
      </c>
      <c r="AQ999" s="6" t="s">
        <v>63</v>
      </c>
      <c r="AX999" s="45"/>
      <c r="AZ999" s="6">
        <v>0</v>
      </c>
      <c r="BA999" s="6">
        <v>0</v>
      </c>
      <c r="BB999" s="45">
        <v>0</v>
      </c>
      <c r="BC999" s="6">
        <v>0</v>
      </c>
      <c r="BD999" s="6">
        <v>0</v>
      </c>
      <c r="BF999" s="6">
        <v>0</v>
      </c>
      <c r="BG999" s="45">
        <v>0</v>
      </c>
      <c r="BH999" s="45">
        <v>0</v>
      </c>
      <c r="BI999" s="6">
        <v>0</v>
      </c>
      <c r="BJ999" s="6">
        <v>0</v>
      </c>
      <c r="BK999" s="6">
        <v>0</v>
      </c>
      <c r="BL999" s="45">
        <v>0</v>
      </c>
      <c r="BM999" s="45">
        <v>0</v>
      </c>
      <c r="BN999" s="6">
        <v>0</v>
      </c>
      <c r="BO999" s="6">
        <v>0</v>
      </c>
      <c r="BP999" s="6">
        <v>2</v>
      </c>
      <c r="BQ999" s="6">
        <v>0</v>
      </c>
      <c r="BR999" s="45">
        <v>0</v>
      </c>
      <c r="BT999" s="45">
        <v>0</v>
      </c>
      <c r="BU999" s="45">
        <v>0</v>
      </c>
      <c r="BX999" s="6">
        <v>0</v>
      </c>
      <c r="BY999" s="6" t="s">
        <v>21</v>
      </c>
      <c r="BZ999" s="6">
        <f t="shared" si="45"/>
        <v>2</v>
      </c>
      <c r="CA999" s="6">
        <f t="shared" si="46"/>
        <v>2</v>
      </c>
      <c r="CC999" s="63" t="s">
        <v>21</v>
      </c>
      <c r="CD999" s="6" t="s">
        <v>21</v>
      </c>
      <c r="CK999" s="6" t="s">
        <v>5148</v>
      </c>
      <c r="DA999" s="6" t="s">
        <v>21</v>
      </c>
      <c r="DC999" s="6" t="s">
        <v>4434</v>
      </c>
      <c r="DD999" s="6" t="s">
        <v>196</v>
      </c>
      <c r="DF999" s="29">
        <f t="shared" si="47"/>
        <v>0</v>
      </c>
      <c r="DG999" s="6">
        <v>1</v>
      </c>
    </row>
    <row r="1000" spans="1:111" ht="16" hidden="1" x14ac:dyDescent="0.2">
      <c r="A1000" s="6" t="s">
        <v>1302</v>
      </c>
      <c r="B1000" s="25"/>
      <c r="C1000" s="25"/>
      <c r="F1000" s="25"/>
      <c r="G1000" s="63" t="s">
        <v>1291</v>
      </c>
      <c r="H1000" s="6" t="s">
        <v>321</v>
      </c>
      <c r="L1000" s="6" t="s">
        <v>292</v>
      </c>
      <c r="P1000" s="6" t="s">
        <v>292</v>
      </c>
      <c r="Q1000" s="6" t="s">
        <v>5011</v>
      </c>
      <c r="X1000" s="6">
        <v>154</v>
      </c>
      <c r="Y1000" s="6">
        <v>3983</v>
      </c>
      <c r="Z1000" s="6">
        <v>0</v>
      </c>
      <c r="AA1000" s="6">
        <v>0</v>
      </c>
      <c r="AB1000" s="6">
        <f>SUM(Table2026_09_25[[#This Row],[Number of in-person visits provided in reporting year.]:[Number of video/virtual visits provided in reporting year.]])</f>
        <v>3983</v>
      </c>
      <c r="AC1000" s="6" t="s">
        <v>8469</v>
      </c>
      <c r="AD1000" s="6">
        <v>0</v>
      </c>
      <c r="AE1000" s="6">
        <v>0</v>
      </c>
      <c r="AF1000" s="6" t="s">
        <v>4682</v>
      </c>
      <c r="AG1000" s="6">
        <v>144</v>
      </c>
      <c r="AI1000" s="6" t="s">
        <v>6590</v>
      </c>
      <c r="AJ1000" s="6" t="s">
        <v>149</v>
      </c>
      <c r="AK1000" s="6" t="s">
        <v>8483</v>
      </c>
      <c r="AL1000" s="6" t="s">
        <v>6246</v>
      </c>
      <c r="AQ1000" s="6" t="s">
        <v>63</v>
      </c>
      <c r="AX1000" s="45"/>
      <c r="AZ1000" s="6">
        <v>2.7</v>
      </c>
      <c r="BA1000" s="6">
        <v>0</v>
      </c>
      <c r="BB1000" s="45">
        <v>0.3</v>
      </c>
      <c r="BC1000" s="6">
        <v>0</v>
      </c>
      <c r="BD1000" s="6">
        <v>0</v>
      </c>
      <c r="BF1000" s="6">
        <v>0</v>
      </c>
      <c r="BG1000" s="45">
        <v>1.25</v>
      </c>
      <c r="BH1000" s="45">
        <v>0</v>
      </c>
      <c r="BI1000" s="6">
        <v>0</v>
      </c>
      <c r="BJ1000" s="6">
        <v>0</v>
      </c>
      <c r="BK1000" s="6">
        <v>0</v>
      </c>
      <c r="BL1000" s="45">
        <v>0.5</v>
      </c>
      <c r="BM1000" s="45">
        <v>0</v>
      </c>
      <c r="BN1000" s="6">
        <v>0</v>
      </c>
      <c r="BO1000" s="6">
        <v>0</v>
      </c>
      <c r="BP1000" s="6">
        <v>3</v>
      </c>
      <c r="BQ1000" s="6">
        <v>0</v>
      </c>
      <c r="BR1000" s="45">
        <v>2</v>
      </c>
      <c r="BT1000" s="45">
        <v>0</v>
      </c>
      <c r="BU1000" s="45">
        <v>1.5</v>
      </c>
      <c r="BX1000" s="6">
        <v>0</v>
      </c>
      <c r="BY1000" s="6" t="s">
        <v>21</v>
      </c>
      <c r="BZ1000" s="6">
        <f t="shared" si="45"/>
        <v>11.25</v>
      </c>
      <c r="CA1000" s="6">
        <f t="shared" si="46"/>
        <v>8.5500000000000007</v>
      </c>
      <c r="CC1000" s="63" t="s">
        <v>4687</v>
      </c>
      <c r="CD1000" s="6" t="s">
        <v>21</v>
      </c>
      <c r="CK1000" s="6" t="s">
        <v>5148</v>
      </c>
      <c r="DA1000" s="6" t="s">
        <v>1303</v>
      </c>
      <c r="DC1000" s="6" t="s">
        <v>4434</v>
      </c>
      <c r="DD1000" s="6" t="s">
        <v>325</v>
      </c>
      <c r="DF1000" s="29">
        <f t="shared" si="47"/>
        <v>0</v>
      </c>
      <c r="DG1000" s="6">
        <v>1</v>
      </c>
    </row>
    <row r="1001" spans="1:111" ht="16" hidden="1" x14ac:dyDescent="0.2">
      <c r="A1001" s="6" t="s">
        <v>1586</v>
      </c>
      <c r="B1001" s="25"/>
      <c r="C1001" s="25"/>
      <c r="F1001" s="25"/>
      <c r="G1001" s="63" t="s">
        <v>1291</v>
      </c>
      <c r="H1001" s="6" t="s">
        <v>61</v>
      </c>
      <c r="L1001" s="6" t="s">
        <v>317</v>
      </c>
      <c r="P1001" s="6" t="s">
        <v>292</v>
      </c>
      <c r="Q1001" s="6" t="s">
        <v>5011</v>
      </c>
      <c r="X1001" s="6">
        <v>0</v>
      </c>
      <c r="Y1001" s="6">
        <v>965</v>
      </c>
      <c r="Z1001" s="6">
        <v>0</v>
      </c>
      <c r="AA1001" s="6">
        <v>0</v>
      </c>
      <c r="AB1001" s="6">
        <f>SUM(Table2026_09_25[[#This Row],[Number of in-person visits provided in reporting year.]:[Number of video/virtual visits provided in reporting year.]])</f>
        <v>965</v>
      </c>
      <c r="AC1001" s="6" t="s">
        <v>8469</v>
      </c>
      <c r="AD1001" s="6">
        <v>0</v>
      </c>
      <c r="AE1001" s="6">
        <v>0</v>
      </c>
      <c r="AG1001" s="6">
        <v>0</v>
      </c>
      <c r="AI1001" s="6" t="s">
        <v>8070</v>
      </c>
      <c r="AJ1001" s="6" t="s">
        <v>149</v>
      </c>
      <c r="AK1001" s="6" t="s">
        <v>8483</v>
      </c>
      <c r="AL1001" s="65" t="s">
        <v>236</v>
      </c>
      <c r="AQ1001" s="6" t="s">
        <v>63</v>
      </c>
      <c r="AX1001" s="45"/>
      <c r="AZ1001" s="6">
        <v>0</v>
      </c>
      <c r="BA1001" s="6">
        <v>2</v>
      </c>
      <c r="BB1001" s="45">
        <v>0</v>
      </c>
      <c r="BC1001" s="6">
        <v>0</v>
      </c>
      <c r="BD1001" s="6">
        <v>0</v>
      </c>
      <c r="BF1001" s="6">
        <v>0</v>
      </c>
      <c r="BG1001" s="45">
        <v>0</v>
      </c>
      <c r="BH1001" s="45">
        <v>0</v>
      </c>
      <c r="BI1001" s="6">
        <v>0</v>
      </c>
      <c r="BJ1001" s="6">
        <v>0</v>
      </c>
      <c r="BK1001" s="6">
        <v>0</v>
      </c>
      <c r="BL1001" s="45">
        <v>0</v>
      </c>
      <c r="BM1001" s="45">
        <v>0</v>
      </c>
      <c r="BN1001" s="6">
        <v>0</v>
      </c>
      <c r="BO1001" s="6">
        <v>0</v>
      </c>
      <c r="BP1001" s="6">
        <v>0</v>
      </c>
      <c r="BQ1001" s="6">
        <v>0</v>
      </c>
      <c r="BR1001" s="45">
        <v>0</v>
      </c>
      <c r="BT1001" s="45">
        <v>0</v>
      </c>
      <c r="BU1001" s="45">
        <v>0</v>
      </c>
      <c r="BX1001" s="6">
        <v>0</v>
      </c>
      <c r="BY1001" s="6" t="s">
        <v>21</v>
      </c>
      <c r="BZ1001" s="6">
        <f t="shared" si="45"/>
        <v>2</v>
      </c>
      <c r="CA1001" s="6">
        <f t="shared" si="46"/>
        <v>0</v>
      </c>
      <c r="CC1001" s="63" t="s">
        <v>4687</v>
      </c>
      <c r="CD1001" s="6" t="s">
        <v>21</v>
      </c>
      <c r="CK1001" s="6" t="s">
        <v>5148</v>
      </c>
      <c r="DA1001" s="6" t="s">
        <v>1587</v>
      </c>
      <c r="DC1001" s="6" t="s">
        <v>4434</v>
      </c>
      <c r="DD1001" s="6" t="s">
        <v>65</v>
      </c>
      <c r="DF1001" s="29">
        <f t="shared" si="47"/>
        <v>0</v>
      </c>
      <c r="DG1001" s="6">
        <v>1</v>
      </c>
    </row>
    <row r="1002" spans="1:111" ht="16" hidden="1" x14ac:dyDescent="0.2">
      <c r="A1002" s="6" t="s">
        <v>1773</v>
      </c>
      <c r="B1002" s="25"/>
      <c r="C1002" s="25"/>
      <c r="F1002" s="25"/>
      <c r="G1002" s="63" t="s">
        <v>1291</v>
      </c>
      <c r="H1002" s="6" t="s">
        <v>7682</v>
      </c>
      <c r="L1002" s="6" t="s">
        <v>306</v>
      </c>
      <c r="P1002" s="6" t="s">
        <v>292</v>
      </c>
      <c r="Q1002" s="6" t="s">
        <v>5011</v>
      </c>
      <c r="X1002" s="6">
        <v>102</v>
      </c>
      <c r="Y1002" s="6">
        <v>1478</v>
      </c>
      <c r="Z1002" s="6">
        <v>52</v>
      </c>
      <c r="AA1002" s="6">
        <v>0</v>
      </c>
      <c r="AB1002" s="6">
        <f>SUM(Table2026_09_25[[#This Row],[Number of in-person visits provided in reporting year.]:[Number of video/virtual visits provided in reporting year.]])</f>
        <v>1530</v>
      </c>
      <c r="AC1002" s="6" t="s">
        <v>8469</v>
      </c>
      <c r="AD1002" s="6">
        <v>0</v>
      </c>
      <c r="AE1002" s="6">
        <v>0</v>
      </c>
      <c r="AF1002" s="6" t="s">
        <v>4682</v>
      </c>
      <c r="AG1002" s="6">
        <v>29.1</v>
      </c>
      <c r="AI1002" s="6" t="s">
        <v>8170</v>
      </c>
      <c r="AJ1002" s="6" t="s">
        <v>7623</v>
      </c>
      <c r="AK1002" s="6" t="s">
        <v>8483</v>
      </c>
      <c r="AL1002" s="6" t="s">
        <v>308</v>
      </c>
      <c r="AQ1002" s="6" t="s">
        <v>63</v>
      </c>
      <c r="AX1002" s="45"/>
      <c r="AZ1002" s="6">
        <v>0</v>
      </c>
      <c r="BA1002" s="6">
        <v>0</v>
      </c>
      <c r="BB1002" s="45">
        <v>0</v>
      </c>
      <c r="BC1002" s="6">
        <v>0.5</v>
      </c>
      <c r="BD1002" s="6">
        <v>0</v>
      </c>
      <c r="BF1002" s="6">
        <v>0</v>
      </c>
      <c r="BG1002" s="45">
        <v>1</v>
      </c>
      <c r="BH1002" s="45">
        <v>0</v>
      </c>
      <c r="BI1002" s="6">
        <v>0</v>
      </c>
      <c r="BJ1002" s="6">
        <v>0</v>
      </c>
      <c r="BK1002" s="6">
        <v>0</v>
      </c>
      <c r="BL1002" s="45">
        <v>2</v>
      </c>
      <c r="BM1002" s="45">
        <v>0</v>
      </c>
      <c r="BN1002" s="6">
        <v>0</v>
      </c>
      <c r="BO1002" s="6">
        <v>0</v>
      </c>
      <c r="BP1002" s="6">
        <v>0</v>
      </c>
      <c r="BQ1002" s="6">
        <v>0</v>
      </c>
      <c r="BR1002" s="45">
        <v>0.8</v>
      </c>
      <c r="BT1002" s="45">
        <v>0.2</v>
      </c>
      <c r="BU1002" s="45">
        <v>0</v>
      </c>
      <c r="BX1002" s="6">
        <v>1.5</v>
      </c>
      <c r="BY1002" s="6" t="s">
        <v>1774</v>
      </c>
      <c r="BZ1002" s="6">
        <f t="shared" si="45"/>
        <v>4.5</v>
      </c>
      <c r="CA1002" s="6">
        <f t="shared" si="46"/>
        <v>5.5</v>
      </c>
      <c r="CC1002" s="63" t="s">
        <v>21</v>
      </c>
      <c r="CD1002" s="6" t="s">
        <v>1775</v>
      </c>
      <c r="CK1002" s="6" t="s">
        <v>5148</v>
      </c>
      <c r="DA1002" s="6" t="s">
        <v>1776</v>
      </c>
      <c r="DC1002" s="6" t="s">
        <v>4434</v>
      </c>
      <c r="DD1002" s="6" t="s">
        <v>311</v>
      </c>
      <c r="DF1002" s="29">
        <f t="shared" si="47"/>
        <v>0</v>
      </c>
      <c r="DG1002" s="6">
        <v>1</v>
      </c>
    </row>
    <row r="1003" spans="1:111" ht="16" hidden="1" x14ac:dyDescent="0.2">
      <c r="A1003" s="6" t="s">
        <v>1446</v>
      </c>
      <c r="B1003" s="25"/>
      <c r="C1003" s="25"/>
      <c r="F1003" s="25"/>
      <c r="G1003" s="63" t="s">
        <v>1291</v>
      </c>
      <c r="H1003" s="6" t="s">
        <v>4902</v>
      </c>
      <c r="L1003" s="6" t="s">
        <v>292</v>
      </c>
      <c r="P1003" s="6" t="s">
        <v>292</v>
      </c>
      <c r="Q1003" s="6" t="s">
        <v>5011</v>
      </c>
      <c r="X1003" s="6">
        <v>73</v>
      </c>
      <c r="Y1003" s="6">
        <v>879</v>
      </c>
      <c r="Z1003" s="6">
        <v>269</v>
      </c>
      <c r="AA1003" s="6">
        <v>661</v>
      </c>
      <c r="AB1003" s="6">
        <f>SUM(Table2026_09_25[[#This Row],[Number of in-person visits provided in reporting year.]:[Number of video/virtual visits provided in reporting year.]])</f>
        <v>1809</v>
      </c>
      <c r="AC1003" s="6" t="s">
        <v>8469</v>
      </c>
      <c r="AD1003" s="6">
        <v>0</v>
      </c>
      <c r="AE1003" s="6">
        <v>0</v>
      </c>
      <c r="AF1003" s="6" t="s">
        <v>4682</v>
      </c>
      <c r="AG1003" s="6">
        <v>67</v>
      </c>
      <c r="AI1003" s="6" t="s">
        <v>8171</v>
      </c>
      <c r="AJ1003" s="6" t="s">
        <v>43</v>
      </c>
      <c r="AK1003" s="6" t="s">
        <v>8483</v>
      </c>
      <c r="AL1003" s="6" t="s">
        <v>267</v>
      </c>
      <c r="AQ1003" s="6" t="s">
        <v>43</v>
      </c>
      <c r="AX1003" s="45"/>
      <c r="AZ1003" s="6">
        <v>1</v>
      </c>
      <c r="BA1003" s="6">
        <v>0</v>
      </c>
      <c r="BB1003" s="45">
        <v>0</v>
      </c>
      <c r="BC1003" s="6">
        <v>1</v>
      </c>
      <c r="BD1003" s="6">
        <v>0</v>
      </c>
      <c r="BF1003" s="6">
        <v>0</v>
      </c>
      <c r="BG1003" s="45">
        <v>1.3</v>
      </c>
      <c r="BH1003" s="45">
        <v>1.3</v>
      </c>
      <c r="BI1003" s="6">
        <v>0</v>
      </c>
      <c r="BJ1003" s="6">
        <v>0</v>
      </c>
      <c r="BK1003" s="6">
        <v>0</v>
      </c>
      <c r="BL1003" s="45">
        <v>0.6</v>
      </c>
      <c r="BM1003" s="45">
        <v>0.6</v>
      </c>
      <c r="BN1003" s="6">
        <v>0</v>
      </c>
      <c r="BO1003" s="6">
        <v>0</v>
      </c>
      <c r="BP1003" s="6">
        <v>2</v>
      </c>
      <c r="BQ1003" s="6">
        <v>0</v>
      </c>
      <c r="BR1003" s="45">
        <v>1</v>
      </c>
      <c r="BT1003" s="45">
        <v>0.5</v>
      </c>
      <c r="BU1003" s="45">
        <v>1</v>
      </c>
      <c r="BX1003" s="6">
        <v>0</v>
      </c>
      <c r="BY1003" s="6" t="s">
        <v>21</v>
      </c>
      <c r="BZ1003" s="6">
        <f t="shared" si="45"/>
        <v>10.299999999999999</v>
      </c>
      <c r="CA1003" s="6">
        <f t="shared" si="46"/>
        <v>8.3000000000000007</v>
      </c>
      <c r="CC1003" s="63" t="s">
        <v>4687</v>
      </c>
      <c r="CD1003" s="6" t="s">
        <v>1447</v>
      </c>
      <c r="CK1003" s="6" t="s">
        <v>5148</v>
      </c>
      <c r="DA1003" s="6" t="s">
        <v>1448</v>
      </c>
      <c r="DC1003" s="6" t="s">
        <v>4434</v>
      </c>
      <c r="DD1003" s="6" t="s">
        <v>270</v>
      </c>
      <c r="DF1003" s="29">
        <f t="shared" si="47"/>
        <v>0</v>
      </c>
      <c r="DG1003" s="6">
        <v>1</v>
      </c>
    </row>
    <row r="1004" spans="1:111" ht="16" hidden="1" x14ac:dyDescent="0.2">
      <c r="A1004" s="6" t="s">
        <v>1566</v>
      </c>
      <c r="B1004" s="25"/>
      <c r="C1004" s="25"/>
      <c r="F1004" s="25"/>
      <c r="G1004" s="63" t="s">
        <v>1291</v>
      </c>
      <c r="H1004" s="6" t="s">
        <v>4726</v>
      </c>
      <c r="L1004" s="6" t="s">
        <v>1567</v>
      </c>
      <c r="P1004" s="6" t="s">
        <v>292</v>
      </c>
      <c r="Q1004" s="6" t="s">
        <v>5011</v>
      </c>
      <c r="X1004" s="6">
        <v>288</v>
      </c>
      <c r="Y1004" s="6">
        <v>2808</v>
      </c>
      <c r="Z1004" s="6">
        <v>904</v>
      </c>
      <c r="AA1004" s="6">
        <v>858</v>
      </c>
      <c r="AB1004" s="6">
        <f>SUM(Table2026_09_25[[#This Row],[Number of in-person visits provided in reporting year.]:[Number of video/virtual visits provided in reporting year.]])</f>
        <v>4570</v>
      </c>
      <c r="AC1004" s="6" t="s">
        <v>8469</v>
      </c>
      <c r="AD1004" s="6">
        <v>0</v>
      </c>
      <c r="AE1004" s="6">
        <v>0</v>
      </c>
      <c r="AF1004" s="6" t="s">
        <v>4682</v>
      </c>
      <c r="AG1004" s="6">
        <v>61</v>
      </c>
      <c r="AI1004" s="6" t="s">
        <v>1563</v>
      </c>
      <c r="AJ1004" s="6" t="s">
        <v>43</v>
      </c>
      <c r="AK1004" s="6" t="s">
        <v>8483</v>
      </c>
      <c r="AL1004" s="6" t="s">
        <v>348</v>
      </c>
      <c r="AQ1004" s="6" t="s">
        <v>43</v>
      </c>
      <c r="AX1004" s="45"/>
      <c r="AZ1004" s="6">
        <v>2</v>
      </c>
      <c r="BA1004" s="6">
        <v>0</v>
      </c>
      <c r="BB1004" s="45">
        <v>0</v>
      </c>
      <c r="BC1004" s="6">
        <v>0.2</v>
      </c>
      <c r="BD1004" s="6">
        <v>0</v>
      </c>
      <c r="BF1004" s="6">
        <v>0</v>
      </c>
      <c r="BG1004" s="45">
        <v>1</v>
      </c>
      <c r="BH1004" s="45">
        <v>0.5</v>
      </c>
      <c r="BI1004" s="6">
        <v>0</v>
      </c>
      <c r="BJ1004" s="6">
        <v>0</v>
      </c>
      <c r="BK1004" s="6">
        <v>0</v>
      </c>
      <c r="BL1004" s="45">
        <v>2</v>
      </c>
      <c r="BM1004" s="45">
        <v>0.5</v>
      </c>
      <c r="BN1004" s="6">
        <v>0</v>
      </c>
      <c r="BO1004" s="6">
        <v>0</v>
      </c>
      <c r="BP1004" s="6">
        <v>0.8</v>
      </c>
      <c r="BQ1004" s="6">
        <v>0</v>
      </c>
      <c r="BR1004" s="45">
        <v>0.6</v>
      </c>
      <c r="BT1004" s="45">
        <v>0.6</v>
      </c>
      <c r="BU1004" s="45">
        <v>0</v>
      </c>
      <c r="BX1004" s="6">
        <v>0</v>
      </c>
      <c r="BY1004" s="6" t="s">
        <v>21</v>
      </c>
      <c r="BZ1004" s="6">
        <f t="shared" si="45"/>
        <v>8.1999999999999993</v>
      </c>
      <c r="CA1004" s="6">
        <f t="shared" si="46"/>
        <v>6</v>
      </c>
      <c r="CC1004" s="63" t="s">
        <v>4687</v>
      </c>
      <c r="CD1004" s="6" t="s">
        <v>1568</v>
      </c>
      <c r="CK1004" s="6" t="s">
        <v>5148</v>
      </c>
      <c r="DA1004" s="6" t="s">
        <v>21</v>
      </c>
      <c r="DC1004" s="6" t="s">
        <v>4434</v>
      </c>
      <c r="DD1004" s="6" t="s">
        <v>351</v>
      </c>
      <c r="DF1004" s="29">
        <f t="shared" si="47"/>
        <v>0</v>
      </c>
      <c r="DG1004" s="6">
        <v>1</v>
      </c>
    </row>
    <row r="1005" spans="1:111" ht="16" x14ac:dyDescent="0.2">
      <c r="A1005" s="6" t="s">
        <v>3238</v>
      </c>
      <c r="B1005" s="25"/>
      <c r="C1005" s="25"/>
      <c r="F1005" s="25"/>
      <c r="G1005" s="63" t="s">
        <v>1291</v>
      </c>
      <c r="H1005" s="6" t="s">
        <v>5750</v>
      </c>
      <c r="L1005" s="6" t="s">
        <v>3239</v>
      </c>
      <c r="P1005" s="6" t="s">
        <v>292</v>
      </c>
      <c r="Q1005" s="6" t="s">
        <v>5011</v>
      </c>
      <c r="X1005" s="6">
        <v>93</v>
      </c>
      <c r="Y1005" s="6">
        <v>8</v>
      </c>
      <c r="Z1005" s="6">
        <v>1</v>
      </c>
      <c r="AA1005" s="6">
        <v>646</v>
      </c>
      <c r="AB1005" s="6">
        <f>SUM(Table2026_09_25[[#This Row],[Number of in-person visits provided in reporting year.]:[Number of video/virtual visits provided in reporting year.]])</f>
        <v>655</v>
      </c>
      <c r="AC1005" s="6" t="s">
        <v>8469</v>
      </c>
      <c r="AD1005" s="6">
        <v>0</v>
      </c>
      <c r="AE1005" s="6">
        <v>0</v>
      </c>
      <c r="AF1005" s="6" t="s">
        <v>4682</v>
      </c>
      <c r="AG1005" s="6">
        <v>116</v>
      </c>
      <c r="AI1005" s="6" t="s">
        <v>8090</v>
      </c>
      <c r="AJ1005" s="6" t="s">
        <v>43</v>
      </c>
      <c r="AK1005" s="6" t="s">
        <v>8483</v>
      </c>
      <c r="AL1005" s="6" t="s">
        <v>112</v>
      </c>
      <c r="AQ1005" s="6" t="s">
        <v>43</v>
      </c>
      <c r="AX1005" s="45" t="s">
        <v>2431</v>
      </c>
      <c r="AZ1005" s="6">
        <v>1.87</v>
      </c>
      <c r="BA1005" s="6">
        <v>0</v>
      </c>
      <c r="BB1005" s="45">
        <v>0.62</v>
      </c>
      <c r="BC1005" s="6">
        <v>0</v>
      </c>
      <c r="BD1005" s="6">
        <v>0</v>
      </c>
      <c r="BF1005" s="6">
        <v>0.61</v>
      </c>
      <c r="BG1005" s="45">
        <v>0.49</v>
      </c>
      <c r="BH1005" s="45">
        <v>0</v>
      </c>
      <c r="BI1005" s="6">
        <v>0</v>
      </c>
      <c r="BJ1005" s="6">
        <v>0</v>
      </c>
      <c r="BK1005" s="6">
        <v>0.64</v>
      </c>
      <c r="BL1005" s="45">
        <v>0.18</v>
      </c>
      <c r="BM1005" s="45">
        <v>0</v>
      </c>
      <c r="BN1005" s="6">
        <v>0</v>
      </c>
      <c r="BO1005" s="6">
        <v>0</v>
      </c>
      <c r="BP1005" s="6">
        <v>0.9</v>
      </c>
      <c r="BQ1005" s="6">
        <v>0</v>
      </c>
      <c r="BR1005" s="45">
        <v>0.92</v>
      </c>
      <c r="BT1005" s="45">
        <v>0</v>
      </c>
      <c r="BU1005" s="45">
        <v>0</v>
      </c>
      <c r="BX1005" s="6">
        <v>0</v>
      </c>
      <c r="BY1005" s="6" t="s">
        <v>21</v>
      </c>
      <c r="BZ1005" s="6">
        <f t="shared" si="45"/>
        <v>6.2299999999999995</v>
      </c>
      <c r="CA1005" s="6">
        <f t="shared" si="46"/>
        <v>4.3600000000000003</v>
      </c>
      <c r="CC1005" s="63" t="s">
        <v>4687</v>
      </c>
      <c r="CD1005" s="6" t="s">
        <v>21</v>
      </c>
      <c r="CK1005" s="6" t="s">
        <v>5148</v>
      </c>
      <c r="DA1005" s="6" t="s">
        <v>3240</v>
      </c>
      <c r="DC1005" s="6" t="s">
        <v>4434</v>
      </c>
      <c r="DD1005" s="6" t="s">
        <v>3231</v>
      </c>
      <c r="DF1005" s="29">
        <f t="shared" si="47"/>
        <v>1</v>
      </c>
      <c r="DG1005" s="6">
        <v>1</v>
      </c>
    </row>
    <row r="1006" spans="1:111" ht="16" hidden="1" x14ac:dyDescent="0.2">
      <c r="A1006" s="6" t="s">
        <v>1596</v>
      </c>
      <c r="B1006" s="25"/>
      <c r="C1006" s="25"/>
      <c r="F1006" s="25"/>
      <c r="G1006" s="63" t="s">
        <v>1291</v>
      </c>
      <c r="H1006" s="6" t="s">
        <v>3512</v>
      </c>
      <c r="L1006" s="6" t="s">
        <v>1597</v>
      </c>
      <c r="P1006" s="6" t="s">
        <v>292</v>
      </c>
      <c r="Q1006" s="6" t="s">
        <v>5011</v>
      </c>
      <c r="X1006" s="6">
        <v>212</v>
      </c>
      <c r="Y1006" s="6">
        <v>2186</v>
      </c>
      <c r="Z1006" s="6">
        <v>2002</v>
      </c>
      <c r="AA1006" s="6">
        <v>665</v>
      </c>
      <c r="AB1006" s="6">
        <f>SUM(Table2026_09_25[[#This Row],[Number of in-person visits provided in reporting year.]:[Number of video/virtual visits provided in reporting year.]])</f>
        <v>4853</v>
      </c>
      <c r="AC1006" s="6" t="s">
        <v>8469</v>
      </c>
      <c r="AD1006" s="6">
        <v>0</v>
      </c>
      <c r="AE1006" s="6">
        <v>0</v>
      </c>
      <c r="AF1006" s="6" t="s">
        <v>4682</v>
      </c>
      <c r="AG1006" s="6">
        <v>0</v>
      </c>
      <c r="AI1006" s="6" t="s">
        <v>8159</v>
      </c>
      <c r="AJ1006" s="6" t="s">
        <v>149</v>
      </c>
      <c r="AK1006" s="6" t="s">
        <v>8483</v>
      </c>
      <c r="AL1006" s="6" t="s">
        <v>294</v>
      </c>
      <c r="AQ1006" s="6" t="s">
        <v>63</v>
      </c>
      <c r="AX1006" s="45"/>
      <c r="AZ1006" s="6">
        <v>1.5</v>
      </c>
      <c r="BA1006" s="6">
        <v>3</v>
      </c>
      <c r="BB1006" s="45">
        <v>0</v>
      </c>
      <c r="BC1006" s="6">
        <v>0</v>
      </c>
      <c r="BD1006" s="6">
        <v>0</v>
      </c>
      <c r="BF1006" s="6">
        <v>0</v>
      </c>
      <c r="BG1006" s="45">
        <v>1.3</v>
      </c>
      <c r="BH1006" s="45">
        <v>0.5</v>
      </c>
      <c r="BI1006" s="6">
        <v>0</v>
      </c>
      <c r="BJ1006" s="6">
        <v>0</v>
      </c>
      <c r="BK1006" s="6">
        <v>0.4</v>
      </c>
      <c r="BL1006" s="45">
        <v>2.2000000000000002</v>
      </c>
      <c r="BM1006" s="45">
        <v>0.5</v>
      </c>
      <c r="BN1006" s="6">
        <v>0</v>
      </c>
      <c r="BO1006" s="6">
        <v>0</v>
      </c>
      <c r="BP1006" s="6">
        <v>2</v>
      </c>
      <c r="BQ1006" s="6">
        <v>0.5</v>
      </c>
      <c r="BR1006" s="45">
        <v>1.3</v>
      </c>
      <c r="BT1006" s="45">
        <v>0</v>
      </c>
      <c r="BU1006" s="45">
        <v>0</v>
      </c>
      <c r="BX1006" s="6">
        <v>0</v>
      </c>
      <c r="BY1006" s="6" t="s">
        <v>21</v>
      </c>
      <c r="BZ1006" s="6">
        <f t="shared" si="45"/>
        <v>13.200000000000001</v>
      </c>
      <c r="CA1006" s="6">
        <f t="shared" si="46"/>
        <v>8.6999999999999993</v>
      </c>
      <c r="CC1006" s="63" t="s">
        <v>4687</v>
      </c>
      <c r="CD1006" s="6" t="s">
        <v>1598</v>
      </c>
      <c r="CK1006" s="6" t="s">
        <v>5148</v>
      </c>
      <c r="DA1006" s="6" t="s">
        <v>21</v>
      </c>
      <c r="DC1006" s="6" t="s">
        <v>4434</v>
      </c>
      <c r="DD1006" s="6" t="s">
        <v>297</v>
      </c>
      <c r="DF1006" s="29">
        <f t="shared" si="47"/>
        <v>0</v>
      </c>
      <c r="DG1006" s="6">
        <v>1</v>
      </c>
    </row>
    <row r="1007" spans="1:111" ht="16" hidden="1" x14ac:dyDescent="0.2">
      <c r="A1007" s="6" t="s">
        <v>1334</v>
      </c>
      <c r="B1007" s="25"/>
      <c r="C1007" s="25"/>
      <c r="F1007" s="25"/>
      <c r="G1007" s="63" t="s">
        <v>1291</v>
      </c>
      <c r="H1007" s="6" t="s">
        <v>6222</v>
      </c>
      <c r="L1007" s="6" t="s">
        <v>292</v>
      </c>
      <c r="P1007" s="6" t="s">
        <v>292</v>
      </c>
      <c r="Q1007" s="6" t="s">
        <v>5011</v>
      </c>
      <c r="X1007" s="6">
        <v>0</v>
      </c>
      <c r="Y1007" s="6">
        <v>3425</v>
      </c>
      <c r="Z1007" s="6">
        <v>1204</v>
      </c>
      <c r="AA1007" s="6">
        <v>2</v>
      </c>
      <c r="AB1007" s="6">
        <f>SUM(Table2026_09_25[[#This Row],[Number of in-person visits provided in reporting year.]:[Number of video/virtual visits provided in reporting year.]])</f>
        <v>4631</v>
      </c>
      <c r="AC1007" s="6" t="s">
        <v>8469</v>
      </c>
      <c r="AD1007" s="6">
        <v>0</v>
      </c>
      <c r="AE1007" s="6">
        <v>0</v>
      </c>
      <c r="AG1007" s="6">
        <v>0</v>
      </c>
      <c r="AI1007" s="6" t="s">
        <v>8172</v>
      </c>
      <c r="AJ1007" s="6" t="s">
        <v>5296</v>
      </c>
      <c r="AK1007" s="6" t="s">
        <v>8483</v>
      </c>
      <c r="AL1007" s="65" t="s">
        <v>2662</v>
      </c>
      <c r="AQ1007" s="6" t="s">
        <v>544</v>
      </c>
      <c r="AX1007" s="45"/>
      <c r="AZ1007" s="6">
        <v>0</v>
      </c>
      <c r="BA1007" s="6">
        <v>0</v>
      </c>
      <c r="BB1007" s="45">
        <v>0</v>
      </c>
      <c r="BC1007" s="6">
        <v>0</v>
      </c>
      <c r="BD1007" s="6">
        <v>0</v>
      </c>
      <c r="BF1007" s="6">
        <v>0</v>
      </c>
      <c r="BG1007" s="45">
        <v>0.8</v>
      </c>
      <c r="BH1007" s="45">
        <v>0</v>
      </c>
      <c r="BI1007" s="6">
        <v>0</v>
      </c>
      <c r="BJ1007" s="6">
        <v>0</v>
      </c>
      <c r="BK1007" s="6">
        <v>0</v>
      </c>
      <c r="BL1007" s="45">
        <v>2.2000000000000002</v>
      </c>
      <c r="BM1007" s="45">
        <v>1</v>
      </c>
      <c r="BN1007" s="6">
        <v>0</v>
      </c>
      <c r="BO1007" s="6">
        <v>0</v>
      </c>
      <c r="BP1007" s="6">
        <v>1.5</v>
      </c>
      <c r="BQ1007" s="6">
        <v>0</v>
      </c>
      <c r="BR1007" s="45">
        <v>1</v>
      </c>
      <c r="BT1007" s="45">
        <v>0</v>
      </c>
      <c r="BU1007" s="45">
        <v>0.5</v>
      </c>
      <c r="BX1007" s="6">
        <v>0</v>
      </c>
      <c r="BY1007" s="6" t="s">
        <v>1336</v>
      </c>
      <c r="BZ1007" s="6">
        <f t="shared" si="45"/>
        <v>7</v>
      </c>
      <c r="CA1007" s="6">
        <f t="shared" si="46"/>
        <v>7</v>
      </c>
      <c r="CC1007" s="63" t="s">
        <v>4753</v>
      </c>
      <c r="CD1007" s="6" t="s">
        <v>21</v>
      </c>
      <c r="CK1007" s="6" t="s">
        <v>5148</v>
      </c>
      <c r="DA1007" s="6" t="s">
        <v>21</v>
      </c>
      <c r="DC1007" s="6" t="s">
        <v>4434</v>
      </c>
      <c r="DD1007" s="6" t="s">
        <v>337</v>
      </c>
      <c r="DF1007" s="29">
        <f t="shared" si="47"/>
        <v>0</v>
      </c>
      <c r="DG1007" s="6">
        <v>1</v>
      </c>
    </row>
    <row r="1008" spans="1:111" ht="16" hidden="1" x14ac:dyDescent="0.2">
      <c r="A1008" s="6" t="s">
        <v>1464</v>
      </c>
      <c r="B1008" s="25"/>
      <c r="C1008" s="25"/>
      <c r="F1008" s="25"/>
      <c r="G1008" s="63" t="s">
        <v>1291</v>
      </c>
      <c r="H1008" s="6" t="s">
        <v>4929</v>
      </c>
      <c r="L1008" s="6" t="s">
        <v>3241</v>
      </c>
      <c r="P1008" s="6" t="s">
        <v>292</v>
      </c>
      <c r="Q1008" s="6" t="s">
        <v>5011</v>
      </c>
      <c r="X1008" s="6">
        <v>2450</v>
      </c>
      <c r="Y1008" s="6">
        <v>4659</v>
      </c>
      <c r="Z1008" s="6">
        <v>2391</v>
      </c>
      <c r="AA1008" s="6">
        <v>581</v>
      </c>
      <c r="AB1008" s="6">
        <f>SUM(Table2026_09_25[[#This Row],[Number of in-person visits provided in reporting year.]:[Number of video/virtual visits provided in reporting year.]])</f>
        <v>7631</v>
      </c>
      <c r="AC1008" s="6" t="s">
        <v>8469</v>
      </c>
      <c r="AD1008" s="6">
        <v>0</v>
      </c>
      <c r="AE1008" s="6">
        <v>0</v>
      </c>
      <c r="AF1008" s="6" t="s">
        <v>4682</v>
      </c>
      <c r="AG1008" s="6">
        <v>50</v>
      </c>
      <c r="AI1008" s="6" t="s">
        <v>1465</v>
      </c>
      <c r="AJ1008" s="6" t="s">
        <v>149</v>
      </c>
      <c r="AK1008" s="6" t="s">
        <v>8483</v>
      </c>
      <c r="AL1008" s="6" t="s">
        <v>77</v>
      </c>
      <c r="AQ1008" s="6" t="s">
        <v>63</v>
      </c>
      <c r="AX1008" s="45"/>
      <c r="AZ1008" s="6">
        <v>1</v>
      </c>
      <c r="BA1008" s="6">
        <v>0</v>
      </c>
      <c r="BB1008" s="45">
        <v>0.1</v>
      </c>
      <c r="BC1008" s="6">
        <v>1</v>
      </c>
      <c r="BD1008" s="6">
        <v>0.05</v>
      </c>
      <c r="BF1008" s="6">
        <v>0</v>
      </c>
      <c r="BG1008" s="45">
        <v>1.5</v>
      </c>
      <c r="BH1008" s="45">
        <v>0</v>
      </c>
      <c r="BI1008" s="6">
        <v>0</v>
      </c>
      <c r="BJ1008" s="6">
        <v>0</v>
      </c>
      <c r="BK1008" s="6">
        <v>0.1</v>
      </c>
      <c r="BL1008" s="45">
        <v>1.5</v>
      </c>
      <c r="BM1008" s="45">
        <v>0</v>
      </c>
      <c r="BN1008" s="6">
        <v>0</v>
      </c>
      <c r="BO1008" s="6">
        <v>0</v>
      </c>
      <c r="BP1008" s="6">
        <v>2</v>
      </c>
      <c r="BQ1008" s="6">
        <v>0</v>
      </c>
      <c r="BR1008" s="45">
        <v>0.7</v>
      </c>
      <c r="BT1008" s="45">
        <v>0.05</v>
      </c>
      <c r="BU1008" s="45">
        <v>0</v>
      </c>
      <c r="BX1008" s="6">
        <v>1</v>
      </c>
      <c r="BY1008" s="6" t="s">
        <v>1466</v>
      </c>
      <c r="BZ1008" s="6">
        <f t="shared" si="45"/>
        <v>8</v>
      </c>
      <c r="CA1008" s="6">
        <f t="shared" si="46"/>
        <v>6.95</v>
      </c>
      <c r="CC1008" s="63" t="s">
        <v>4687</v>
      </c>
      <c r="CD1008" s="6" t="s">
        <v>1467</v>
      </c>
      <c r="CK1008" s="6" t="s">
        <v>5148</v>
      </c>
      <c r="DA1008" s="6" t="s">
        <v>1468</v>
      </c>
      <c r="DC1008" s="6" t="s">
        <v>4434</v>
      </c>
      <c r="DD1008" s="6" t="s">
        <v>1469</v>
      </c>
      <c r="DF1008" s="29">
        <f t="shared" si="47"/>
        <v>0</v>
      </c>
      <c r="DG1008" s="6">
        <v>1</v>
      </c>
    </row>
    <row r="1009" spans="1:111" ht="16" x14ac:dyDescent="0.2">
      <c r="A1009" s="6" t="s">
        <v>3242</v>
      </c>
      <c r="B1009" s="25"/>
      <c r="C1009" s="25"/>
      <c r="F1009" s="25"/>
      <c r="G1009" s="63" t="s">
        <v>1291</v>
      </c>
      <c r="H1009" s="6" t="s">
        <v>5750</v>
      </c>
      <c r="L1009" s="6" t="s">
        <v>3243</v>
      </c>
      <c r="P1009" s="6" t="s">
        <v>353</v>
      </c>
      <c r="Q1009" s="6" t="s">
        <v>4730</v>
      </c>
      <c r="X1009" s="6">
        <v>366</v>
      </c>
      <c r="Y1009" s="6">
        <v>0</v>
      </c>
      <c r="Z1009" s="6">
        <v>0</v>
      </c>
      <c r="AA1009" s="6">
        <v>0</v>
      </c>
      <c r="AB1009" s="6">
        <f>SUM(Table2026_09_25[[#This Row],[Number of in-person visits provided in reporting year.]:[Number of video/virtual visits provided in reporting year.]])</f>
        <v>0</v>
      </c>
      <c r="AC1009" s="6" t="s">
        <v>8469</v>
      </c>
      <c r="AD1009" s="6">
        <v>32</v>
      </c>
      <c r="AE1009" s="6">
        <v>0.74</v>
      </c>
      <c r="AF1009" s="6" t="s">
        <v>8026</v>
      </c>
      <c r="AG1009" s="6">
        <v>2</v>
      </c>
      <c r="AI1009" s="6" t="s">
        <v>8090</v>
      </c>
      <c r="AJ1009" s="6" t="s">
        <v>43</v>
      </c>
      <c r="AK1009" s="6" t="s">
        <v>8483</v>
      </c>
      <c r="AL1009" s="6" t="s">
        <v>112</v>
      </c>
      <c r="AQ1009" s="6" t="s">
        <v>43</v>
      </c>
      <c r="AX1009" s="45" t="s">
        <v>2431</v>
      </c>
      <c r="AZ1009" s="6">
        <v>1.52</v>
      </c>
      <c r="BA1009" s="6">
        <v>0</v>
      </c>
      <c r="BB1009" s="45">
        <v>0</v>
      </c>
      <c r="BC1009" s="6">
        <v>0</v>
      </c>
      <c r="BD1009" s="6">
        <v>0</v>
      </c>
      <c r="BF1009" s="6">
        <v>0</v>
      </c>
      <c r="BG1009" s="45">
        <v>0</v>
      </c>
      <c r="BH1009" s="45">
        <v>0</v>
      </c>
      <c r="BI1009" s="6">
        <v>0</v>
      </c>
      <c r="BJ1009" s="6">
        <v>0.04</v>
      </c>
      <c r="BK1009" s="6">
        <v>0</v>
      </c>
      <c r="BL1009" s="45">
        <v>0</v>
      </c>
      <c r="BM1009" s="45">
        <v>0</v>
      </c>
      <c r="BN1009" s="6">
        <v>0</v>
      </c>
      <c r="BO1009" s="6">
        <v>0</v>
      </c>
      <c r="BP1009" s="6">
        <v>9.92</v>
      </c>
      <c r="BQ1009" s="6">
        <v>12.46</v>
      </c>
      <c r="BR1009" s="45">
        <v>0</v>
      </c>
      <c r="BT1009" s="45">
        <v>0</v>
      </c>
      <c r="BU1009" s="45">
        <v>0</v>
      </c>
      <c r="BX1009" s="6">
        <v>0.46</v>
      </c>
      <c r="BY1009" s="6" t="s">
        <v>21</v>
      </c>
      <c r="BZ1009" s="6">
        <f t="shared" si="45"/>
        <v>23.94</v>
      </c>
      <c r="CA1009" s="6">
        <f t="shared" si="46"/>
        <v>22.880000000000003</v>
      </c>
      <c r="CC1009" s="63" t="s">
        <v>4687</v>
      </c>
      <c r="CD1009" s="6" t="s">
        <v>21</v>
      </c>
      <c r="CK1009" s="6" t="s">
        <v>5148</v>
      </c>
      <c r="DA1009" s="6" t="s">
        <v>21</v>
      </c>
      <c r="DC1009" s="6" t="s">
        <v>4434</v>
      </c>
      <c r="DD1009" s="6" t="s">
        <v>3231</v>
      </c>
      <c r="DF1009" s="29">
        <f t="shared" si="47"/>
        <v>1</v>
      </c>
      <c r="DG1009" s="6">
        <v>1</v>
      </c>
    </row>
    <row r="1010" spans="1:111" ht="16" hidden="1" x14ac:dyDescent="0.2">
      <c r="A1010" s="6" t="s">
        <v>1561</v>
      </c>
      <c r="B1010" s="25"/>
      <c r="C1010" s="25"/>
      <c r="F1010" s="25"/>
      <c r="G1010" s="63" t="s">
        <v>1291</v>
      </c>
      <c r="H1010" s="6" t="s">
        <v>4726</v>
      </c>
      <c r="L1010" s="6" t="s">
        <v>1562</v>
      </c>
      <c r="P1010" s="6" t="s">
        <v>353</v>
      </c>
      <c r="Q1010" s="6" t="s">
        <v>4730</v>
      </c>
      <c r="X1010" s="6">
        <v>356</v>
      </c>
      <c r="Y1010" s="6">
        <v>0</v>
      </c>
      <c r="Z1010" s="6">
        <v>0</v>
      </c>
      <c r="AA1010" s="6">
        <v>0</v>
      </c>
      <c r="AB1010" s="6">
        <f>SUM(Table2026_09_25[[#This Row],[Number of in-person visits provided in reporting year.]:[Number of video/virtual visits provided in reporting year.]])</f>
        <v>0</v>
      </c>
      <c r="AC1010" s="6" t="s">
        <v>8469</v>
      </c>
      <c r="AD1010" s="6">
        <v>25</v>
      </c>
      <c r="AE1010" s="6">
        <v>89</v>
      </c>
      <c r="AF1010" s="6" t="s">
        <v>8026</v>
      </c>
      <c r="AG1010" s="6">
        <v>1</v>
      </c>
      <c r="AI1010" s="6" t="s">
        <v>1563</v>
      </c>
      <c r="AJ1010" s="6" t="s">
        <v>43</v>
      </c>
      <c r="AK1010" s="6" t="s">
        <v>8483</v>
      </c>
      <c r="AL1010" s="6" t="s">
        <v>348</v>
      </c>
      <c r="AQ1010" s="6" t="s">
        <v>43</v>
      </c>
      <c r="AX1010" s="45"/>
      <c r="AZ1010" s="6">
        <v>1</v>
      </c>
      <c r="BA1010" s="6">
        <v>0</v>
      </c>
      <c r="BB1010" s="45">
        <v>0.5</v>
      </c>
      <c r="BC1010" s="6">
        <v>0.6</v>
      </c>
      <c r="BD1010" s="6">
        <v>0</v>
      </c>
      <c r="BF1010" s="6">
        <v>0</v>
      </c>
      <c r="BG1010" s="45">
        <v>3</v>
      </c>
      <c r="BH1010" s="45">
        <v>1</v>
      </c>
      <c r="BI1010" s="6">
        <v>0</v>
      </c>
      <c r="BJ1010" s="6">
        <v>4.2</v>
      </c>
      <c r="BK1010" s="6">
        <v>0.4</v>
      </c>
      <c r="BL1010" s="45">
        <v>3</v>
      </c>
      <c r="BM1010" s="45">
        <v>1</v>
      </c>
      <c r="BN1010" s="6">
        <v>1</v>
      </c>
      <c r="BO1010" s="6">
        <v>0</v>
      </c>
      <c r="BP1010" s="6">
        <v>12.4</v>
      </c>
      <c r="BQ1010" s="6">
        <v>12.5</v>
      </c>
      <c r="BR1010" s="45">
        <v>1.5</v>
      </c>
      <c r="BT1010" s="45">
        <v>0.5</v>
      </c>
      <c r="BU1010" s="45">
        <v>0</v>
      </c>
      <c r="BX1010" s="6">
        <v>2.5</v>
      </c>
      <c r="BY1010" s="6" t="s">
        <v>1565</v>
      </c>
      <c r="BZ1010" s="6">
        <f t="shared" si="45"/>
        <v>42.6</v>
      </c>
      <c r="CA1010" s="6">
        <f t="shared" si="46"/>
        <v>42.5</v>
      </c>
      <c r="CC1010" s="63" t="s">
        <v>4687</v>
      </c>
      <c r="CD1010" s="6" t="s">
        <v>987</v>
      </c>
      <c r="CK1010" s="6" t="s">
        <v>5148</v>
      </c>
      <c r="DA1010" s="6" t="s">
        <v>21</v>
      </c>
      <c r="DC1010" s="6" t="s">
        <v>4434</v>
      </c>
      <c r="DD1010" s="6" t="s">
        <v>351</v>
      </c>
      <c r="DF1010" s="29">
        <f t="shared" si="47"/>
        <v>0</v>
      </c>
      <c r="DG1010" s="6">
        <v>1</v>
      </c>
    </row>
    <row r="1011" spans="1:111" ht="16" hidden="1" x14ac:dyDescent="0.2">
      <c r="A1011" s="6" t="s">
        <v>1745</v>
      </c>
      <c r="B1011" s="25"/>
      <c r="C1011" s="25"/>
      <c r="F1011" s="25"/>
      <c r="G1011" s="63" t="s">
        <v>1291</v>
      </c>
      <c r="H1011" s="6" t="s">
        <v>2383</v>
      </c>
      <c r="L1011" s="6" t="s">
        <v>393</v>
      </c>
      <c r="P1011" s="6" t="s">
        <v>353</v>
      </c>
      <c r="Q1011" s="6" t="s">
        <v>4730</v>
      </c>
      <c r="X1011" s="6">
        <v>93</v>
      </c>
      <c r="Y1011" s="6">
        <v>0</v>
      </c>
      <c r="Z1011" s="6">
        <v>0</v>
      </c>
      <c r="AA1011" s="6">
        <v>0</v>
      </c>
      <c r="AB1011" s="6">
        <f>SUM(Table2026_09_25[[#This Row],[Number of in-person visits provided in reporting year.]:[Number of video/virtual visits provided in reporting year.]])</f>
        <v>0</v>
      </c>
      <c r="AC1011" s="6" t="s">
        <v>8469</v>
      </c>
      <c r="AD1011" s="6">
        <v>26</v>
      </c>
      <c r="AE1011" s="6">
        <v>67</v>
      </c>
      <c r="AG1011" s="6">
        <v>2</v>
      </c>
      <c r="AI1011" s="6" t="s">
        <v>399</v>
      </c>
      <c r="AJ1011" s="6" t="s">
        <v>43</v>
      </c>
      <c r="AK1011" s="6" t="s">
        <v>8483</v>
      </c>
      <c r="AL1011" s="6" t="s">
        <v>400</v>
      </c>
      <c r="AQ1011" s="6" t="s">
        <v>43</v>
      </c>
      <c r="AX1011" s="45"/>
      <c r="AZ1011" s="6">
        <v>0</v>
      </c>
      <c r="BA1011" s="6">
        <v>0</v>
      </c>
      <c r="BB1011" s="45">
        <v>0</v>
      </c>
      <c r="BC1011" s="6">
        <v>0.4</v>
      </c>
      <c r="BD1011" s="6">
        <v>0</v>
      </c>
      <c r="BF1011" s="6">
        <v>0</v>
      </c>
      <c r="BG1011" s="45">
        <v>1.5</v>
      </c>
      <c r="BH1011" s="45">
        <v>0</v>
      </c>
      <c r="BI1011" s="6">
        <v>0</v>
      </c>
      <c r="BJ1011" s="6">
        <v>0</v>
      </c>
      <c r="BK1011" s="6">
        <v>0.3</v>
      </c>
      <c r="BL1011" s="45">
        <v>1.5</v>
      </c>
      <c r="BM1011" s="45">
        <v>0</v>
      </c>
      <c r="BN1011" s="6">
        <v>0</v>
      </c>
      <c r="BO1011" s="6">
        <v>0</v>
      </c>
      <c r="BP1011" s="6">
        <v>0</v>
      </c>
      <c r="BQ1011" s="6">
        <v>0</v>
      </c>
      <c r="BR1011" s="45">
        <v>0.2</v>
      </c>
      <c r="BT1011" s="45">
        <v>0</v>
      </c>
      <c r="BU1011" s="45">
        <v>0</v>
      </c>
      <c r="BX1011" s="6">
        <v>0</v>
      </c>
      <c r="BY1011" s="6" t="s">
        <v>1746</v>
      </c>
      <c r="BZ1011" s="6">
        <f t="shared" si="45"/>
        <v>3.9</v>
      </c>
      <c r="CA1011" s="6">
        <f t="shared" si="46"/>
        <v>3.5</v>
      </c>
      <c r="CC1011" s="63" t="s">
        <v>4753</v>
      </c>
      <c r="CD1011" s="6" t="s">
        <v>1747</v>
      </c>
      <c r="CK1011" s="6" t="s">
        <v>5148</v>
      </c>
      <c r="DA1011" s="6" t="s">
        <v>1748</v>
      </c>
      <c r="DC1011" s="6" t="s">
        <v>4434</v>
      </c>
      <c r="DD1011" s="6" t="s">
        <v>401</v>
      </c>
      <c r="DF1011" s="29">
        <f t="shared" si="47"/>
        <v>0</v>
      </c>
      <c r="DG1011" s="6">
        <v>1</v>
      </c>
    </row>
    <row r="1012" spans="1:111" ht="16" hidden="1" x14ac:dyDescent="0.2">
      <c r="A1012" s="6" t="s">
        <v>1738</v>
      </c>
      <c r="B1012" s="25"/>
      <c r="C1012" s="25"/>
      <c r="F1012" s="25"/>
      <c r="G1012" s="63" t="s">
        <v>1291</v>
      </c>
      <c r="H1012" s="6" t="s">
        <v>2383</v>
      </c>
      <c r="L1012" s="6" t="s">
        <v>1739</v>
      </c>
      <c r="P1012" s="6" t="s">
        <v>353</v>
      </c>
      <c r="Q1012" s="6" t="s">
        <v>4730</v>
      </c>
      <c r="X1012" s="6">
        <v>71</v>
      </c>
      <c r="Y1012" s="6">
        <v>0</v>
      </c>
      <c r="Z1012" s="6">
        <v>0</v>
      </c>
      <c r="AA1012" s="6">
        <v>0</v>
      </c>
      <c r="AB1012" s="6">
        <f>SUM(Table2026_09_25[[#This Row],[Number of in-person visits provided in reporting year.]:[Number of video/virtual visits provided in reporting year.]])</f>
        <v>0</v>
      </c>
      <c r="AC1012" s="6" t="s">
        <v>8469</v>
      </c>
      <c r="AD1012" s="6">
        <v>20</v>
      </c>
      <c r="AE1012" s="6">
        <v>39.6</v>
      </c>
      <c r="AG1012" s="6">
        <v>2.7</v>
      </c>
      <c r="AI1012" s="6" t="s">
        <v>399</v>
      </c>
      <c r="AJ1012" s="6" t="s">
        <v>43</v>
      </c>
      <c r="AK1012" s="6" t="s">
        <v>8483</v>
      </c>
      <c r="AL1012" s="6" t="s">
        <v>400</v>
      </c>
      <c r="AQ1012" s="6" t="s">
        <v>43</v>
      </c>
      <c r="AX1012" s="45"/>
      <c r="AZ1012" s="6">
        <v>0</v>
      </c>
      <c r="BA1012" s="6">
        <v>0</v>
      </c>
      <c r="BB1012" s="45">
        <v>0</v>
      </c>
      <c r="BC1012" s="6">
        <v>0.4</v>
      </c>
      <c r="BD1012" s="6">
        <v>0</v>
      </c>
      <c r="BF1012" s="6">
        <v>0</v>
      </c>
      <c r="BG1012" s="45">
        <v>2</v>
      </c>
      <c r="BH1012" s="45">
        <v>0</v>
      </c>
      <c r="BI1012" s="6">
        <v>0</v>
      </c>
      <c r="BJ1012" s="6">
        <v>0</v>
      </c>
      <c r="BK1012" s="6">
        <v>0.5</v>
      </c>
      <c r="BL1012" s="45">
        <v>2</v>
      </c>
      <c r="BM1012" s="45">
        <v>0</v>
      </c>
      <c r="BN1012" s="6">
        <v>0</v>
      </c>
      <c r="BO1012" s="6">
        <v>0</v>
      </c>
      <c r="BP1012" s="6">
        <v>0</v>
      </c>
      <c r="BQ1012" s="6">
        <v>0</v>
      </c>
      <c r="BR1012" s="45">
        <v>0.2</v>
      </c>
      <c r="BT1012" s="45">
        <v>0</v>
      </c>
      <c r="BU1012" s="45">
        <v>0</v>
      </c>
      <c r="BX1012" s="6">
        <v>0</v>
      </c>
      <c r="BY1012" s="6" t="s">
        <v>1740</v>
      </c>
      <c r="BZ1012" s="6">
        <f t="shared" si="45"/>
        <v>5.1000000000000005</v>
      </c>
      <c r="CA1012" s="6">
        <f t="shared" si="46"/>
        <v>4.7</v>
      </c>
      <c r="CC1012" s="63" t="s">
        <v>4753</v>
      </c>
      <c r="CD1012" s="6" t="s">
        <v>1741</v>
      </c>
      <c r="CK1012" s="6" t="s">
        <v>5148</v>
      </c>
      <c r="DA1012" s="6" t="s">
        <v>1742</v>
      </c>
      <c r="DC1012" s="6" t="s">
        <v>4434</v>
      </c>
      <c r="DD1012" s="6" t="s">
        <v>1708</v>
      </c>
      <c r="DF1012" s="29">
        <f t="shared" si="47"/>
        <v>0</v>
      </c>
      <c r="DG1012" s="6">
        <v>1</v>
      </c>
    </row>
    <row r="1013" spans="1:111" ht="16" hidden="1" x14ac:dyDescent="0.2">
      <c r="A1013" s="6" t="s">
        <v>1713</v>
      </c>
      <c r="B1013" s="25"/>
      <c r="C1013" s="25"/>
      <c r="F1013" s="25"/>
      <c r="G1013" s="63" t="s">
        <v>1291</v>
      </c>
      <c r="H1013" s="6" t="s">
        <v>7236</v>
      </c>
      <c r="L1013" s="6" t="s">
        <v>3244</v>
      </c>
      <c r="P1013" s="6" t="s">
        <v>353</v>
      </c>
      <c r="Q1013" s="6" t="s">
        <v>4730</v>
      </c>
      <c r="X1013" s="6">
        <v>807</v>
      </c>
      <c r="Y1013" s="6">
        <v>824</v>
      </c>
      <c r="Z1013" s="6">
        <v>0</v>
      </c>
      <c r="AA1013" s="6">
        <v>0</v>
      </c>
      <c r="AB1013" s="6">
        <f>SUM(Table2026_09_25[[#This Row],[Number of in-person visits provided in reporting year.]:[Number of video/virtual visits provided in reporting year.]])</f>
        <v>824</v>
      </c>
      <c r="AC1013" s="6" t="s">
        <v>8469</v>
      </c>
      <c r="AD1013" s="6">
        <v>66</v>
      </c>
      <c r="AE1013" s="6">
        <v>89</v>
      </c>
      <c r="AF1013" s="6" t="s">
        <v>8026</v>
      </c>
      <c r="AG1013" s="6">
        <v>0</v>
      </c>
      <c r="AI1013" s="6" t="s">
        <v>8157</v>
      </c>
      <c r="AJ1013" s="6" t="s">
        <v>43</v>
      </c>
      <c r="AK1013" s="6" t="s">
        <v>8483</v>
      </c>
      <c r="AL1013" s="6" t="s">
        <v>142</v>
      </c>
      <c r="AQ1013" s="6" t="s">
        <v>43</v>
      </c>
      <c r="AX1013" s="45"/>
      <c r="AZ1013" s="6">
        <v>2</v>
      </c>
      <c r="BA1013" s="6">
        <v>0</v>
      </c>
      <c r="BB1013" s="45">
        <v>1.6</v>
      </c>
      <c r="BC1013" s="6">
        <v>0</v>
      </c>
      <c r="BD1013" s="6">
        <v>0</v>
      </c>
      <c r="BF1013" s="6">
        <v>0</v>
      </c>
      <c r="BG1013" s="45">
        <v>7</v>
      </c>
      <c r="BH1013" s="45">
        <v>2</v>
      </c>
      <c r="BI1013" s="6">
        <v>0</v>
      </c>
      <c r="BJ1013" s="6">
        <v>0</v>
      </c>
      <c r="BK1013" s="6">
        <v>1.9</v>
      </c>
      <c r="BL1013" s="45">
        <v>7</v>
      </c>
      <c r="BM1013" s="45">
        <v>2</v>
      </c>
      <c r="BN1013" s="6">
        <v>3</v>
      </c>
      <c r="BO1013" s="6">
        <v>0</v>
      </c>
      <c r="BP1013" s="6">
        <v>20</v>
      </c>
      <c r="BQ1013" s="6">
        <v>22.4</v>
      </c>
      <c r="BR1013" s="45">
        <v>3</v>
      </c>
      <c r="BT1013" s="45">
        <v>0.4</v>
      </c>
      <c r="BU1013" s="45">
        <v>1</v>
      </c>
      <c r="BX1013" s="6">
        <v>0</v>
      </c>
      <c r="BY1013" s="6" t="s">
        <v>1714</v>
      </c>
      <c r="BZ1013" s="6">
        <f t="shared" si="45"/>
        <v>73.300000000000011</v>
      </c>
      <c r="CA1013" s="6">
        <f t="shared" si="46"/>
        <v>68.3</v>
      </c>
      <c r="CC1013" s="63" t="s">
        <v>4753</v>
      </c>
      <c r="CD1013" s="6" t="s">
        <v>1715</v>
      </c>
      <c r="CK1013" s="6" t="s">
        <v>5148</v>
      </c>
      <c r="DA1013" s="6" t="s">
        <v>1716</v>
      </c>
      <c r="DC1013" s="6" t="s">
        <v>4434</v>
      </c>
      <c r="DD1013" s="6" t="s">
        <v>1650</v>
      </c>
      <c r="DF1013" s="29">
        <f t="shared" si="47"/>
        <v>0</v>
      </c>
      <c r="DG1013" s="6">
        <v>1</v>
      </c>
    </row>
    <row r="1014" spans="1:111" ht="16" hidden="1" x14ac:dyDescent="0.2">
      <c r="A1014" s="6" t="s">
        <v>1538</v>
      </c>
      <c r="B1014" s="25"/>
      <c r="C1014" s="25"/>
      <c r="F1014" s="25"/>
      <c r="G1014" s="63" t="s">
        <v>1291</v>
      </c>
      <c r="H1014" s="6" t="s">
        <v>61</v>
      </c>
      <c r="L1014" s="6" t="s">
        <v>380</v>
      </c>
      <c r="P1014" s="6" t="s">
        <v>353</v>
      </c>
      <c r="Q1014" s="6" t="s">
        <v>4730</v>
      </c>
      <c r="X1014" s="6">
        <v>377</v>
      </c>
      <c r="Y1014" s="6">
        <v>377</v>
      </c>
      <c r="Z1014" s="6">
        <v>0</v>
      </c>
      <c r="AA1014" s="6">
        <v>0</v>
      </c>
      <c r="AB1014" s="6">
        <f>SUM(Table2026_09_25[[#This Row],[Number of in-person visits provided in reporting year.]:[Number of video/virtual visits provided in reporting year.]])</f>
        <v>377</v>
      </c>
      <c r="AC1014" s="6" t="s">
        <v>8469</v>
      </c>
      <c r="AD1014" s="6">
        <v>0</v>
      </c>
      <c r="AE1014" s="6">
        <v>0</v>
      </c>
      <c r="AG1014" s="6">
        <v>0</v>
      </c>
      <c r="AI1014" s="6" t="s">
        <v>5101</v>
      </c>
      <c r="AJ1014" s="6" t="s">
        <v>149</v>
      </c>
      <c r="AK1014" s="6" t="s">
        <v>8483</v>
      </c>
      <c r="AL1014" s="6" t="s">
        <v>236</v>
      </c>
      <c r="AQ1014" s="6" t="s">
        <v>63</v>
      </c>
      <c r="AX1014" s="45"/>
      <c r="AZ1014" s="6">
        <v>0</v>
      </c>
      <c r="BA1014" s="6">
        <v>1</v>
      </c>
      <c r="BB1014" s="45">
        <v>0.2</v>
      </c>
      <c r="BC1014" s="6">
        <v>1</v>
      </c>
      <c r="BD1014" s="6">
        <v>0</v>
      </c>
      <c r="BF1014" s="6">
        <v>0</v>
      </c>
      <c r="BG1014" s="45">
        <v>0</v>
      </c>
      <c r="BH1014" s="45">
        <v>0</v>
      </c>
      <c r="BI1014" s="6">
        <v>0</v>
      </c>
      <c r="BJ1014" s="6">
        <v>0</v>
      </c>
      <c r="BK1014" s="6">
        <v>0</v>
      </c>
      <c r="BL1014" s="45">
        <v>0</v>
      </c>
      <c r="BM1014" s="45">
        <v>0</v>
      </c>
      <c r="BN1014" s="6">
        <v>0</v>
      </c>
      <c r="BO1014" s="6">
        <v>0</v>
      </c>
      <c r="BP1014" s="6">
        <v>4.4000000000000004</v>
      </c>
      <c r="BQ1014" s="6">
        <v>2.95</v>
      </c>
      <c r="BR1014" s="45">
        <v>0</v>
      </c>
      <c r="BT1014" s="45">
        <v>0</v>
      </c>
      <c r="BU1014" s="45">
        <v>0</v>
      </c>
      <c r="BX1014" s="6">
        <v>2.41</v>
      </c>
      <c r="BY1014" s="6" t="s">
        <v>381</v>
      </c>
      <c r="BZ1014" s="6">
        <f t="shared" si="45"/>
        <v>9.5500000000000007</v>
      </c>
      <c r="CA1014" s="6">
        <f t="shared" si="46"/>
        <v>9.9600000000000009</v>
      </c>
      <c r="CC1014" s="63" t="s">
        <v>4753</v>
      </c>
      <c r="CD1014" s="6" t="s">
        <v>21</v>
      </c>
      <c r="CK1014" s="6" t="s">
        <v>5148</v>
      </c>
      <c r="DA1014" s="6" t="s">
        <v>21</v>
      </c>
      <c r="DC1014" s="6" t="s">
        <v>4434</v>
      </c>
      <c r="DD1014" s="6" t="s">
        <v>382</v>
      </c>
      <c r="DF1014" s="29">
        <f t="shared" si="47"/>
        <v>0</v>
      </c>
      <c r="DG1014" s="6">
        <v>1</v>
      </c>
    </row>
    <row r="1015" spans="1:111" ht="16" hidden="1" x14ac:dyDescent="0.2">
      <c r="A1015" s="6" t="s">
        <v>1593</v>
      </c>
      <c r="B1015" s="25"/>
      <c r="C1015" s="25"/>
      <c r="F1015" s="25"/>
      <c r="G1015" s="63" t="s">
        <v>1291</v>
      </c>
      <c r="H1015" s="6" t="s">
        <v>7682</v>
      </c>
      <c r="L1015" s="6" t="s">
        <v>375</v>
      </c>
      <c r="P1015" s="6" t="s">
        <v>353</v>
      </c>
      <c r="Q1015" s="6" t="s">
        <v>4730</v>
      </c>
      <c r="X1015" s="6">
        <v>224</v>
      </c>
      <c r="Y1015" s="6">
        <v>0</v>
      </c>
      <c r="Z1015" s="6">
        <v>0</v>
      </c>
      <c r="AA1015" s="6">
        <v>0</v>
      </c>
      <c r="AB1015" s="6">
        <f>SUM(Table2026_09_25[[#This Row],[Number of in-person visits provided in reporting year.]:[Number of video/virtual visits provided in reporting year.]])</f>
        <v>0</v>
      </c>
      <c r="AC1015" s="6" t="s">
        <v>8469</v>
      </c>
      <c r="AD1015" s="6">
        <v>30</v>
      </c>
      <c r="AE1015" s="6">
        <v>90.4</v>
      </c>
      <c r="AG1015" s="6">
        <v>6.41</v>
      </c>
      <c r="AI1015" s="6" t="s">
        <v>8170</v>
      </c>
      <c r="AJ1015" s="6" t="s">
        <v>7623</v>
      </c>
      <c r="AK1015" s="6" t="s">
        <v>8483</v>
      </c>
      <c r="AL1015" s="6" t="s">
        <v>308</v>
      </c>
      <c r="AQ1015" s="6" t="s">
        <v>63</v>
      </c>
      <c r="AX1015" s="45"/>
      <c r="AZ1015" s="6">
        <v>1.5</v>
      </c>
      <c r="BA1015" s="6">
        <v>0</v>
      </c>
      <c r="BB1015" s="45">
        <v>0</v>
      </c>
      <c r="BC1015" s="6">
        <v>0</v>
      </c>
      <c r="BD1015" s="6">
        <v>0</v>
      </c>
      <c r="BF1015" s="6">
        <v>0</v>
      </c>
      <c r="BG1015" s="45">
        <v>2.1</v>
      </c>
      <c r="BH1015" s="45">
        <v>0</v>
      </c>
      <c r="BI1015" s="6">
        <v>0</v>
      </c>
      <c r="BJ1015" s="6">
        <v>0</v>
      </c>
      <c r="BK1015" s="6">
        <v>0</v>
      </c>
      <c r="BL1015" s="45">
        <v>2.7</v>
      </c>
      <c r="BM1015" s="45">
        <v>0</v>
      </c>
      <c r="BN1015" s="6">
        <v>0</v>
      </c>
      <c r="BO1015" s="6">
        <v>0</v>
      </c>
      <c r="BP1015" s="6">
        <v>10.7</v>
      </c>
      <c r="BQ1015" s="6">
        <v>13.4</v>
      </c>
      <c r="BR1015" s="45">
        <v>1</v>
      </c>
      <c r="BT1015" s="45">
        <v>0.6</v>
      </c>
      <c r="BU1015" s="45">
        <v>0</v>
      </c>
      <c r="BX1015" s="6">
        <v>9.08</v>
      </c>
      <c r="BY1015" s="6" t="s">
        <v>1594</v>
      </c>
      <c r="BZ1015" s="6">
        <f t="shared" si="45"/>
        <v>32</v>
      </c>
      <c r="CA1015" s="6">
        <f t="shared" si="46"/>
        <v>39.580000000000005</v>
      </c>
      <c r="CC1015" s="63" t="s">
        <v>4753</v>
      </c>
      <c r="CD1015" s="6" t="s">
        <v>377</v>
      </c>
      <c r="CK1015" s="6" t="s">
        <v>5148</v>
      </c>
      <c r="DA1015" s="6" t="s">
        <v>1595</v>
      </c>
      <c r="DC1015" s="6" t="s">
        <v>4434</v>
      </c>
      <c r="DD1015" s="6" t="s">
        <v>311</v>
      </c>
      <c r="DF1015" s="29">
        <f t="shared" si="47"/>
        <v>0</v>
      </c>
      <c r="DG1015" s="6">
        <v>1</v>
      </c>
    </row>
    <row r="1016" spans="1:111" ht="16" hidden="1" x14ac:dyDescent="0.2">
      <c r="A1016" s="6" t="s">
        <v>1785</v>
      </c>
      <c r="B1016" s="25"/>
      <c r="C1016" s="25"/>
      <c r="F1016" s="25"/>
      <c r="G1016" s="63" t="s">
        <v>1291</v>
      </c>
      <c r="H1016" s="6" t="s">
        <v>2383</v>
      </c>
      <c r="L1016" s="6" t="s">
        <v>1786</v>
      </c>
      <c r="P1016" s="6" t="s">
        <v>95</v>
      </c>
      <c r="Q1016" s="6" t="s">
        <v>4773</v>
      </c>
      <c r="X1016" s="6">
        <v>121</v>
      </c>
      <c r="Y1016" s="6">
        <v>273</v>
      </c>
      <c r="Z1016" s="6">
        <v>188</v>
      </c>
      <c r="AA1016" s="6">
        <v>14</v>
      </c>
      <c r="AB1016" s="6">
        <f>SUM(Table2026_09_25[[#This Row],[Number of in-person visits provided in reporting year.]:[Number of video/virtual visits provided in reporting year.]])</f>
        <v>475</v>
      </c>
      <c r="AC1016" s="6" t="s">
        <v>8469</v>
      </c>
      <c r="AD1016" s="6">
        <v>0</v>
      </c>
      <c r="AE1016" s="6">
        <v>0</v>
      </c>
      <c r="AG1016" s="6">
        <v>135</v>
      </c>
      <c r="AI1016" s="6" t="s">
        <v>399</v>
      </c>
      <c r="AJ1016" s="6" t="s">
        <v>43</v>
      </c>
      <c r="AK1016" s="6" t="s">
        <v>8483</v>
      </c>
      <c r="AL1016" s="6" t="s">
        <v>400</v>
      </c>
      <c r="AQ1016" s="6" t="s">
        <v>43</v>
      </c>
      <c r="AX1016" s="45"/>
      <c r="AZ1016" s="6">
        <v>0</v>
      </c>
      <c r="BA1016" s="6">
        <v>0</v>
      </c>
      <c r="BB1016" s="45">
        <v>0</v>
      </c>
      <c r="BC1016" s="6">
        <v>0.2</v>
      </c>
      <c r="BD1016" s="6">
        <v>0</v>
      </c>
      <c r="BF1016" s="6">
        <v>0</v>
      </c>
      <c r="BG1016" s="45">
        <v>0.2</v>
      </c>
      <c r="BH1016" s="45">
        <v>0</v>
      </c>
      <c r="BI1016" s="6">
        <v>0</v>
      </c>
      <c r="BJ1016" s="6">
        <v>0</v>
      </c>
      <c r="BK1016" s="6">
        <v>0.1</v>
      </c>
      <c r="BL1016" s="45">
        <v>0.3</v>
      </c>
      <c r="BM1016" s="45">
        <v>0</v>
      </c>
      <c r="BN1016" s="6">
        <v>0</v>
      </c>
      <c r="BO1016" s="6">
        <v>0</v>
      </c>
      <c r="BP1016" s="6">
        <v>0.1</v>
      </c>
      <c r="BQ1016" s="6">
        <v>0</v>
      </c>
      <c r="BR1016" s="45">
        <v>0</v>
      </c>
      <c r="BT1016" s="45">
        <v>0</v>
      </c>
      <c r="BU1016" s="45">
        <v>0</v>
      </c>
      <c r="BX1016" s="6">
        <v>0</v>
      </c>
      <c r="BY1016" s="6" t="s">
        <v>1787</v>
      </c>
      <c r="BZ1016" s="6">
        <f t="shared" si="45"/>
        <v>0.9</v>
      </c>
      <c r="CA1016" s="6">
        <f t="shared" si="46"/>
        <v>0.70000000000000007</v>
      </c>
      <c r="CC1016" s="63" t="s">
        <v>4753</v>
      </c>
      <c r="CD1016" s="6" t="s">
        <v>1788</v>
      </c>
      <c r="CK1016" s="6" t="s">
        <v>5148</v>
      </c>
      <c r="DA1016" s="6" t="s">
        <v>1789</v>
      </c>
      <c r="DC1016" s="6" t="s">
        <v>4434</v>
      </c>
      <c r="DD1016" s="6" t="s">
        <v>1708</v>
      </c>
      <c r="DF1016" s="29">
        <f t="shared" si="47"/>
        <v>0</v>
      </c>
      <c r="DG1016" s="6">
        <v>1</v>
      </c>
    </row>
    <row r="1017" spans="1:111" ht="16" hidden="1" x14ac:dyDescent="0.2">
      <c r="A1017" s="6" t="s">
        <v>1374</v>
      </c>
      <c r="B1017" s="25"/>
      <c r="C1017" s="25"/>
      <c r="F1017" s="25"/>
      <c r="G1017" s="63" t="s">
        <v>1291</v>
      </c>
      <c r="H1017" s="6" t="s">
        <v>166</v>
      </c>
      <c r="L1017" s="6" t="s">
        <v>417</v>
      </c>
      <c r="P1017" s="6" t="s">
        <v>95</v>
      </c>
      <c r="Q1017" s="6" t="s">
        <v>4773</v>
      </c>
      <c r="X1017" s="6">
        <v>336</v>
      </c>
      <c r="Y1017" s="6">
        <v>645</v>
      </c>
      <c r="Z1017" s="6">
        <v>66</v>
      </c>
      <c r="AA1017" s="6">
        <v>0</v>
      </c>
      <c r="AB1017" s="6">
        <f>SUM(Table2026_09_25[[#This Row],[Number of in-person visits provided in reporting year.]:[Number of video/virtual visits provided in reporting year.]])</f>
        <v>711</v>
      </c>
      <c r="AC1017" s="6" t="s">
        <v>8469</v>
      </c>
      <c r="AD1017" s="6">
        <v>0</v>
      </c>
      <c r="AE1017" s="6">
        <v>0</v>
      </c>
      <c r="AF1017" s="6" t="s">
        <v>4682</v>
      </c>
      <c r="AG1017" s="6">
        <v>41</v>
      </c>
      <c r="AI1017" s="6" t="s">
        <v>8168</v>
      </c>
      <c r="AJ1017" s="6" t="s">
        <v>4859</v>
      </c>
      <c r="AK1017" s="6" t="s">
        <v>8483</v>
      </c>
      <c r="AL1017" s="6" t="s">
        <v>167</v>
      </c>
      <c r="AQ1017" s="6" t="s">
        <v>544</v>
      </c>
      <c r="AX1017" s="45"/>
      <c r="AZ1017" s="6">
        <v>0.4</v>
      </c>
      <c r="BA1017" s="6">
        <v>0</v>
      </c>
      <c r="BB1017" s="45">
        <v>0</v>
      </c>
      <c r="BC1017" s="6">
        <v>0.1</v>
      </c>
      <c r="BD1017" s="6">
        <v>0</v>
      </c>
      <c r="BF1017" s="6">
        <v>0.4</v>
      </c>
      <c r="BG1017" s="45">
        <v>0</v>
      </c>
      <c r="BH1017" s="45">
        <v>0</v>
      </c>
      <c r="BI1017" s="6">
        <v>0</v>
      </c>
      <c r="BJ1017" s="6">
        <v>0</v>
      </c>
      <c r="BK1017" s="6">
        <v>0</v>
      </c>
      <c r="BL1017" s="45">
        <v>0</v>
      </c>
      <c r="BM1017" s="45">
        <v>0</v>
      </c>
      <c r="BN1017" s="6">
        <v>0</v>
      </c>
      <c r="BO1017" s="6">
        <v>0</v>
      </c>
      <c r="BP1017" s="6">
        <v>0</v>
      </c>
      <c r="BQ1017" s="6">
        <v>0</v>
      </c>
      <c r="BR1017" s="45">
        <v>0</v>
      </c>
      <c r="BT1017" s="45">
        <v>0</v>
      </c>
      <c r="BU1017" s="45">
        <v>0</v>
      </c>
      <c r="BX1017" s="6">
        <v>0</v>
      </c>
      <c r="BY1017" s="6" t="s">
        <v>418</v>
      </c>
      <c r="BZ1017" s="6">
        <f t="shared" si="45"/>
        <v>0.9</v>
      </c>
      <c r="CA1017" s="6">
        <f t="shared" si="46"/>
        <v>0.4</v>
      </c>
      <c r="CC1017" s="63" t="s">
        <v>4687</v>
      </c>
      <c r="CD1017" s="6" t="s">
        <v>420</v>
      </c>
      <c r="CK1017" s="6" t="s">
        <v>5148</v>
      </c>
      <c r="DA1017" s="6" t="s">
        <v>1375</v>
      </c>
      <c r="DC1017" s="6" t="s">
        <v>4434</v>
      </c>
      <c r="DD1017" s="6" t="s">
        <v>38</v>
      </c>
      <c r="DF1017" s="29">
        <f t="shared" si="47"/>
        <v>0</v>
      </c>
      <c r="DG1017" s="6">
        <v>1</v>
      </c>
    </row>
    <row r="1018" spans="1:111" ht="16" hidden="1" x14ac:dyDescent="0.2">
      <c r="A1018" s="6" t="s">
        <v>1376</v>
      </c>
      <c r="B1018" s="25"/>
      <c r="C1018" s="25"/>
      <c r="F1018" s="25"/>
      <c r="G1018" s="63" t="s">
        <v>1291</v>
      </c>
      <c r="H1018" s="6" t="s">
        <v>520</v>
      </c>
      <c r="L1018" s="6" t="s">
        <v>519</v>
      </c>
      <c r="P1018" s="6" t="s">
        <v>95</v>
      </c>
      <c r="Q1018" s="6" t="s">
        <v>4773</v>
      </c>
      <c r="X1018" s="6">
        <v>3026</v>
      </c>
      <c r="Y1018" s="6">
        <v>3026</v>
      </c>
      <c r="Z1018" s="6">
        <v>2119</v>
      </c>
      <c r="AA1018" s="6">
        <v>0</v>
      </c>
      <c r="AB1018" s="6">
        <f>SUM(Table2026_09_25[[#This Row],[Number of in-person visits provided in reporting year.]:[Number of video/virtual visits provided in reporting year.]])</f>
        <v>5145</v>
      </c>
      <c r="AC1018" s="6" t="s">
        <v>8469</v>
      </c>
      <c r="AD1018" s="6">
        <v>0</v>
      </c>
      <c r="AE1018" s="6">
        <v>0</v>
      </c>
      <c r="AF1018" s="6" t="s">
        <v>4682</v>
      </c>
      <c r="AG1018" s="6">
        <v>0</v>
      </c>
      <c r="AI1018" s="6" t="s">
        <v>3098</v>
      </c>
      <c r="AJ1018" s="6" t="s">
        <v>4834</v>
      </c>
      <c r="AK1018" s="6" t="s">
        <v>8483</v>
      </c>
      <c r="AL1018" s="6" t="s">
        <v>883</v>
      </c>
      <c r="AQ1018" s="6" t="s">
        <v>544</v>
      </c>
      <c r="AX1018" s="45"/>
      <c r="AZ1018" s="6">
        <v>0</v>
      </c>
      <c r="BA1018" s="6">
        <v>0</v>
      </c>
      <c r="BB1018" s="45">
        <v>0</v>
      </c>
      <c r="BC1018" s="6">
        <v>0.8</v>
      </c>
      <c r="BD1018" s="6">
        <v>0</v>
      </c>
      <c r="BF1018" s="6">
        <v>0.4</v>
      </c>
      <c r="BG1018" s="45">
        <v>0</v>
      </c>
      <c r="BH1018" s="45">
        <v>0</v>
      </c>
      <c r="BI1018" s="6">
        <v>0</v>
      </c>
      <c r="BJ1018" s="6">
        <v>0</v>
      </c>
      <c r="BK1018" s="6">
        <v>0</v>
      </c>
      <c r="BL1018" s="45">
        <v>0</v>
      </c>
      <c r="BM1018" s="45">
        <v>0</v>
      </c>
      <c r="BN1018" s="6">
        <v>0</v>
      </c>
      <c r="BO1018" s="6">
        <v>0</v>
      </c>
      <c r="BP1018" s="6">
        <v>0</v>
      </c>
      <c r="BQ1018" s="6">
        <v>0</v>
      </c>
      <c r="BR1018" s="45">
        <v>0</v>
      </c>
      <c r="BT1018" s="45">
        <v>0</v>
      </c>
      <c r="BU1018" s="45">
        <v>0</v>
      </c>
      <c r="BX1018" s="6">
        <v>0.73</v>
      </c>
      <c r="BY1018" s="6" t="s">
        <v>1377</v>
      </c>
      <c r="BZ1018" s="6">
        <f t="shared" si="45"/>
        <v>1.2000000000000002</v>
      </c>
      <c r="CA1018" s="6">
        <f t="shared" si="46"/>
        <v>1.1299999999999999</v>
      </c>
      <c r="CC1018" s="63" t="s">
        <v>21</v>
      </c>
      <c r="CD1018" s="6" t="s">
        <v>522</v>
      </c>
      <c r="CK1018" s="6" t="s">
        <v>5148</v>
      </c>
      <c r="DA1018" s="6" t="s">
        <v>523</v>
      </c>
      <c r="DC1018" s="6" t="s">
        <v>4434</v>
      </c>
      <c r="DD1018" s="6" t="s">
        <v>38</v>
      </c>
      <c r="DF1018" s="29">
        <f t="shared" si="47"/>
        <v>0</v>
      </c>
      <c r="DG1018" s="6">
        <v>1</v>
      </c>
    </row>
    <row r="1019" spans="1:111" ht="16" hidden="1" x14ac:dyDescent="0.2">
      <c r="A1019" s="6" t="s">
        <v>1418</v>
      </c>
      <c r="B1019" s="25"/>
      <c r="C1019" s="25"/>
      <c r="F1019" s="25"/>
      <c r="G1019" s="63" t="s">
        <v>1291</v>
      </c>
      <c r="H1019" s="6" t="s">
        <v>5392</v>
      </c>
      <c r="L1019" s="6" t="s">
        <v>1419</v>
      </c>
      <c r="P1019" s="6" t="s">
        <v>95</v>
      </c>
      <c r="Q1019" s="6" t="s">
        <v>4773</v>
      </c>
      <c r="X1019" s="6">
        <v>62</v>
      </c>
      <c r="Y1019" s="6">
        <v>62</v>
      </c>
      <c r="Z1019" s="6">
        <v>57</v>
      </c>
      <c r="AA1019" s="6">
        <v>0</v>
      </c>
      <c r="AB1019" s="6">
        <f>SUM(Table2026_09_25[[#This Row],[Number of in-person visits provided in reporting year.]:[Number of video/virtual visits provided in reporting year.]])</f>
        <v>119</v>
      </c>
      <c r="AC1019" s="6" t="s">
        <v>8469</v>
      </c>
      <c r="AD1019" s="6">
        <v>0</v>
      </c>
      <c r="AE1019" s="6">
        <v>0</v>
      </c>
      <c r="AF1019" s="6" t="s">
        <v>4682</v>
      </c>
      <c r="AG1019" s="6">
        <v>0</v>
      </c>
      <c r="AI1019" s="6" t="s">
        <v>8169</v>
      </c>
      <c r="AJ1019" s="6" t="s">
        <v>4851</v>
      </c>
      <c r="AK1019" s="6" t="s">
        <v>8483</v>
      </c>
      <c r="AL1019" s="6" t="s">
        <v>260</v>
      </c>
      <c r="AQ1019" s="6" t="s">
        <v>544</v>
      </c>
      <c r="AX1019" s="45"/>
      <c r="AZ1019" s="6">
        <v>0</v>
      </c>
      <c r="BA1019" s="6">
        <v>0</v>
      </c>
      <c r="BB1019" s="45">
        <v>0</v>
      </c>
      <c r="BC1019" s="6">
        <v>0</v>
      </c>
      <c r="BD1019" s="6">
        <v>0</v>
      </c>
      <c r="BF1019" s="6">
        <v>0</v>
      </c>
      <c r="BG1019" s="45">
        <v>0</v>
      </c>
      <c r="BH1019" s="45">
        <v>0</v>
      </c>
      <c r="BI1019" s="6">
        <v>0</v>
      </c>
      <c r="BJ1019" s="6">
        <v>0</v>
      </c>
      <c r="BK1019" s="6">
        <v>0</v>
      </c>
      <c r="BL1019" s="45">
        <v>0</v>
      </c>
      <c r="BM1019" s="45">
        <v>0</v>
      </c>
      <c r="BN1019" s="6">
        <v>0</v>
      </c>
      <c r="BO1019" s="6">
        <v>0</v>
      </c>
      <c r="BP1019" s="6">
        <v>0</v>
      </c>
      <c r="BQ1019" s="6">
        <v>0</v>
      </c>
      <c r="BR1019" s="45">
        <v>0</v>
      </c>
      <c r="BT1019" s="45">
        <v>0</v>
      </c>
      <c r="BU1019" s="45">
        <v>0</v>
      </c>
      <c r="BX1019" s="6">
        <v>0.7</v>
      </c>
      <c r="BY1019" s="6" t="s">
        <v>21</v>
      </c>
      <c r="BZ1019" s="6">
        <f t="shared" si="45"/>
        <v>0</v>
      </c>
      <c r="CA1019" s="6">
        <f t="shared" si="46"/>
        <v>0.7</v>
      </c>
      <c r="CC1019" s="63" t="s">
        <v>4687</v>
      </c>
      <c r="CD1019" s="6" t="s">
        <v>1420</v>
      </c>
      <c r="CK1019" s="6" t="s">
        <v>5148</v>
      </c>
      <c r="DA1019" s="6" t="s">
        <v>1421</v>
      </c>
      <c r="DC1019" s="6" t="s">
        <v>4434</v>
      </c>
      <c r="DD1019" s="6" t="s">
        <v>38</v>
      </c>
      <c r="DF1019" s="29">
        <f t="shared" si="47"/>
        <v>0</v>
      </c>
      <c r="DG1019" s="6">
        <v>1</v>
      </c>
    </row>
    <row r="1020" spans="1:111" ht="16" hidden="1" x14ac:dyDescent="0.2">
      <c r="A1020" s="6" t="s">
        <v>1299</v>
      </c>
      <c r="B1020" s="25"/>
      <c r="C1020" s="25"/>
      <c r="F1020" s="25"/>
      <c r="G1020" s="63" t="s">
        <v>1291</v>
      </c>
      <c r="H1020" s="6" t="s">
        <v>321</v>
      </c>
      <c r="L1020" s="6" t="s">
        <v>1300</v>
      </c>
      <c r="P1020" s="6" t="s">
        <v>95</v>
      </c>
      <c r="Q1020" s="6" t="s">
        <v>4773</v>
      </c>
      <c r="X1020" s="6">
        <v>758</v>
      </c>
      <c r="Y1020" s="6">
        <v>4632</v>
      </c>
      <c r="Z1020" s="6">
        <v>0</v>
      </c>
      <c r="AA1020" s="6">
        <v>0</v>
      </c>
      <c r="AB1020" s="6">
        <f>SUM(Table2026_09_25[[#This Row],[Number of in-person visits provided in reporting year.]:[Number of video/virtual visits provided in reporting year.]])</f>
        <v>4632</v>
      </c>
      <c r="AC1020" s="6" t="s">
        <v>8469</v>
      </c>
      <c r="AD1020" s="6">
        <v>0</v>
      </c>
      <c r="AE1020" s="6">
        <v>0</v>
      </c>
      <c r="AF1020" s="6" t="s">
        <v>4682</v>
      </c>
      <c r="AG1020" s="6">
        <v>44.7</v>
      </c>
      <c r="AI1020" s="6" t="s">
        <v>6590</v>
      </c>
      <c r="AJ1020" s="6" t="s">
        <v>149</v>
      </c>
      <c r="AK1020" s="6" t="s">
        <v>8483</v>
      </c>
      <c r="AL1020" s="6" t="s">
        <v>6246</v>
      </c>
      <c r="AQ1020" s="6" t="s">
        <v>63</v>
      </c>
      <c r="AX1020" s="45"/>
      <c r="AZ1020" s="6">
        <v>0</v>
      </c>
      <c r="BA1020" s="6">
        <v>0</v>
      </c>
      <c r="BB1020" s="45">
        <v>1.3</v>
      </c>
      <c r="BC1020" s="6">
        <v>0</v>
      </c>
      <c r="BD1020" s="6">
        <v>0</v>
      </c>
      <c r="BF1020" s="6">
        <v>0</v>
      </c>
      <c r="BG1020" s="45">
        <v>2.7</v>
      </c>
      <c r="BH1020" s="45">
        <v>0</v>
      </c>
      <c r="BI1020" s="6">
        <v>0</v>
      </c>
      <c r="BJ1020" s="6">
        <v>0</v>
      </c>
      <c r="BK1020" s="6">
        <v>0</v>
      </c>
      <c r="BL1020" s="45">
        <v>1</v>
      </c>
      <c r="BM1020" s="45">
        <v>0</v>
      </c>
      <c r="BN1020" s="6">
        <v>0</v>
      </c>
      <c r="BO1020" s="6">
        <v>0</v>
      </c>
      <c r="BP1020" s="6">
        <v>0</v>
      </c>
      <c r="BQ1020" s="6">
        <v>0</v>
      </c>
      <c r="BR1020" s="45">
        <v>0</v>
      </c>
      <c r="BT1020" s="45">
        <v>0</v>
      </c>
      <c r="BU1020" s="45">
        <v>1.5</v>
      </c>
      <c r="BX1020" s="6">
        <v>0</v>
      </c>
      <c r="BY1020" s="6" t="s">
        <v>21</v>
      </c>
      <c r="BZ1020" s="6">
        <f t="shared" si="45"/>
        <v>6.5</v>
      </c>
      <c r="CA1020" s="6">
        <f t="shared" si="46"/>
        <v>6.5</v>
      </c>
      <c r="CC1020" s="63" t="s">
        <v>4687</v>
      </c>
      <c r="CD1020" s="6" t="s">
        <v>21</v>
      </c>
      <c r="CK1020" s="6" t="s">
        <v>5148</v>
      </c>
      <c r="DA1020" s="6" t="s">
        <v>1301</v>
      </c>
      <c r="DC1020" s="6" t="s">
        <v>4434</v>
      </c>
      <c r="DD1020" s="6" t="s">
        <v>325</v>
      </c>
      <c r="DF1020" s="29">
        <f t="shared" si="47"/>
        <v>0</v>
      </c>
      <c r="DG1020" s="6">
        <v>1</v>
      </c>
    </row>
    <row r="1021" spans="1:111" ht="16" hidden="1" x14ac:dyDescent="0.2">
      <c r="A1021" s="6" t="s">
        <v>1718</v>
      </c>
      <c r="B1021" s="25"/>
      <c r="C1021" s="25"/>
      <c r="F1021" s="25"/>
      <c r="G1021" s="63" t="s">
        <v>1291</v>
      </c>
      <c r="H1021" s="6" t="s">
        <v>7236</v>
      </c>
      <c r="L1021" s="6" t="s">
        <v>1719</v>
      </c>
      <c r="P1021" s="6" t="s">
        <v>95</v>
      </c>
      <c r="Q1021" s="6" t="s">
        <v>4773</v>
      </c>
      <c r="X1021" s="6">
        <v>209</v>
      </c>
      <c r="Y1021" s="6">
        <v>272</v>
      </c>
      <c r="Z1021" s="6">
        <v>168</v>
      </c>
      <c r="AA1021" s="6">
        <v>21</v>
      </c>
      <c r="AB1021" s="6">
        <f>SUM(Table2026_09_25[[#This Row],[Number of in-person visits provided in reporting year.]:[Number of video/virtual visits provided in reporting year.]])</f>
        <v>461</v>
      </c>
      <c r="AC1021" s="6" t="s">
        <v>8469</v>
      </c>
      <c r="AD1021" s="6">
        <v>0</v>
      </c>
      <c r="AE1021" s="6">
        <v>0</v>
      </c>
      <c r="AF1021" s="6" t="s">
        <v>4682</v>
      </c>
      <c r="AG1021" s="6">
        <v>132</v>
      </c>
      <c r="AI1021" s="6" t="s">
        <v>8157</v>
      </c>
      <c r="AJ1021" s="6" t="s">
        <v>43</v>
      </c>
      <c r="AK1021" s="6" t="s">
        <v>8483</v>
      </c>
      <c r="AL1021" s="6" t="s">
        <v>142</v>
      </c>
      <c r="AQ1021" s="6" t="s">
        <v>43</v>
      </c>
      <c r="AX1021" s="45"/>
      <c r="AZ1021" s="6">
        <v>0.33</v>
      </c>
      <c r="BA1021" s="6">
        <v>0</v>
      </c>
      <c r="BB1021" s="45">
        <v>0</v>
      </c>
      <c r="BC1021" s="6">
        <v>0.3</v>
      </c>
      <c r="BD1021" s="6">
        <v>0</v>
      </c>
      <c r="BF1021" s="6">
        <v>0</v>
      </c>
      <c r="BG1021" s="45">
        <v>0</v>
      </c>
      <c r="BH1021" s="45">
        <v>0</v>
      </c>
      <c r="BI1021" s="6">
        <v>0</v>
      </c>
      <c r="BJ1021" s="6">
        <v>0</v>
      </c>
      <c r="BK1021" s="6">
        <v>0.5</v>
      </c>
      <c r="BL1021" s="45">
        <v>0</v>
      </c>
      <c r="BM1021" s="45">
        <v>0</v>
      </c>
      <c r="BN1021" s="6">
        <v>0</v>
      </c>
      <c r="BO1021" s="6">
        <v>0</v>
      </c>
      <c r="BP1021" s="6">
        <v>0.8</v>
      </c>
      <c r="BQ1021" s="6">
        <v>0</v>
      </c>
      <c r="BR1021" s="45">
        <v>0</v>
      </c>
      <c r="BT1021" s="45">
        <v>0</v>
      </c>
      <c r="BU1021" s="45">
        <v>0</v>
      </c>
      <c r="BX1021" s="6">
        <v>0</v>
      </c>
      <c r="BY1021" s="6" t="s">
        <v>1648</v>
      </c>
      <c r="BZ1021" s="6">
        <f t="shared" si="45"/>
        <v>1.93</v>
      </c>
      <c r="CA1021" s="6">
        <f t="shared" si="46"/>
        <v>1.3</v>
      </c>
      <c r="CC1021" s="63" t="s">
        <v>4687</v>
      </c>
      <c r="CD1021" s="6" t="s">
        <v>1720</v>
      </c>
      <c r="CK1021" s="6" t="s">
        <v>5148</v>
      </c>
      <c r="DA1021" s="6" t="s">
        <v>1721</v>
      </c>
      <c r="DC1021" s="6" t="s">
        <v>4434</v>
      </c>
      <c r="DD1021" s="6" t="s">
        <v>1650</v>
      </c>
      <c r="DF1021" s="29">
        <f t="shared" si="47"/>
        <v>0</v>
      </c>
      <c r="DG1021" s="6">
        <v>1</v>
      </c>
    </row>
    <row r="1022" spans="1:111" ht="16" hidden="1" x14ac:dyDescent="0.2">
      <c r="A1022" s="6" t="s">
        <v>1293</v>
      </c>
      <c r="B1022" s="25"/>
      <c r="C1022" s="25"/>
      <c r="F1022" s="25"/>
      <c r="G1022" s="63" t="s">
        <v>1291</v>
      </c>
      <c r="H1022" s="6" t="s">
        <v>8056</v>
      </c>
      <c r="L1022" s="6" t="s">
        <v>1294</v>
      </c>
      <c r="P1022" s="6" t="s">
        <v>95</v>
      </c>
      <c r="Q1022" s="6" t="s">
        <v>4773</v>
      </c>
      <c r="X1022" s="6">
        <v>12</v>
      </c>
      <c r="Y1022" s="6">
        <v>18</v>
      </c>
      <c r="Z1022" s="6">
        <v>5</v>
      </c>
      <c r="AA1022" s="6">
        <v>0</v>
      </c>
      <c r="AB1022" s="6">
        <f>SUM(Table2026_09_25[[#This Row],[Number of in-person visits provided in reporting year.]:[Number of video/virtual visits provided in reporting year.]])</f>
        <v>23</v>
      </c>
      <c r="AC1022" s="6" t="s">
        <v>8469</v>
      </c>
      <c r="AD1022" s="6">
        <v>0</v>
      </c>
      <c r="AE1022" s="6">
        <v>0</v>
      </c>
      <c r="AG1022" s="6">
        <v>60</v>
      </c>
      <c r="AI1022" s="6" t="s">
        <v>434</v>
      </c>
      <c r="AJ1022" s="6" t="s">
        <v>7800</v>
      </c>
      <c r="AK1022" s="6" t="s">
        <v>8483</v>
      </c>
      <c r="AL1022" s="6" t="s">
        <v>435</v>
      </c>
      <c r="AQ1022" s="6" t="s">
        <v>544</v>
      </c>
      <c r="AX1022" s="45"/>
      <c r="AZ1022" s="6">
        <v>0</v>
      </c>
      <c r="BA1022" s="6">
        <v>0</v>
      </c>
      <c r="BB1022" s="45">
        <v>0</v>
      </c>
      <c r="BC1022" s="6">
        <v>0.01</v>
      </c>
      <c r="BD1022" s="6">
        <v>0</v>
      </c>
      <c r="BF1022" s="6">
        <v>0</v>
      </c>
      <c r="BG1022" s="45">
        <v>0</v>
      </c>
      <c r="BH1022" s="45">
        <v>0</v>
      </c>
      <c r="BI1022" s="6">
        <v>0</v>
      </c>
      <c r="BJ1022" s="6">
        <v>0</v>
      </c>
      <c r="BK1022" s="6">
        <v>0</v>
      </c>
      <c r="BL1022" s="45">
        <v>0</v>
      </c>
      <c r="BM1022" s="45">
        <v>0</v>
      </c>
      <c r="BN1022" s="6">
        <v>0</v>
      </c>
      <c r="BO1022" s="6">
        <v>0</v>
      </c>
      <c r="BP1022" s="6">
        <v>0</v>
      </c>
      <c r="BQ1022" s="6">
        <v>0</v>
      </c>
      <c r="BR1022" s="45">
        <v>0</v>
      </c>
      <c r="BT1022" s="45">
        <v>0</v>
      </c>
      <c r="BU1022" s="45">
        <v>0</v>
      </c>
      <c r="BX1022" s="6">
        <v>0</v>
      </c>
      <c r="BY1022" s="6" t="s">
        <v>21</v>
      </c>
      <c r="BZ1022" s="6">
        <f t="shared" si="45"/>
        <v>0.01</v>
      </c>
      <c r="CA1022" s="6">
        <f t="shared" si="46"/>
        <v>0</v>
      </c>
      <c r="CC1022" s="63" t="s">
        <v>21</v>
      </c>
      <c r="CD1022" s="6" t="s">
        <v>1295</v>
      </c>
      <c r="CK1022" s="6" t="s">
        <v>5148</v>
      </c>
      <c r="DA1022" s="6" t="s">
        <v>1296</v>
      </c>
      <c r="DC1022" s="6" t="s">
        <v>4434</v>
      </c>
      <c r="DD1022" s="6" t="s">
        <v>438</v>
      </c>
      <c r="DF1022" s="29">
        <f t="shared" si="47"/>
        <v>0</v>
      </c>
      <c r="DG1022" s="6">
        <v>1</v>
      </c>
    </row>
    <row r="1023" spans="1:111" ht="16" hidden="1" x14ac:dyDescent="0.2">
      <c r="A1023" s="6" t="s">
        <v>1364</v>
      </c>
      <c r="B1023" s="25"/>
      <c r="C1023" s="25"/>
      <c r="F1023" s="25"/>
      <c r="G1023" s="63" t="s">
        <v>1291</v>
      </c>
      <c r="H1023" s="6" t="s">
        <v>542</v>
      </c>
      <c r="L1023" s="6" t="s">
        <v>541</v>
      </c>
      <c r="P1023" s="6" t="s">
        <v>95</v>
      </c>
      <c r="Q1023" s="6" t="s">
        <v>4773</v>
      </c>
      <c r="X1023" s="6">
        <v>161</v>
      </c>
      <c r="Y1023" s="6">
        <v>483</v>
      </c>
      <c r="Z1023" s="6">
        <v>0</v>
      </c>
      <c r="AA1023" s="6">
        <v>0</v>
      </c>
      <c r="AB1023" s="6">
        <f>SUM(Table2026_09_25[[#This Row],[Number of in-person visits provided in reporting year.]:[Number of video/virtual visits provided in reporting year.]])</f>
        <v>483</v>
      </c>
      <c r="AC1023" s="6" t="s">
        <v>8469</v>
      </c>
      <c r="AD1023" s="6">
        <v>0</v>
      </c>
      <c r="AE1023" s="6">
        <v>0</v>
      </c>
      <c r="AF1023" s="6" t="s">
        <v>4682</v>
      </c>
      <c r="AG1023" s="6">
        <v>14</v>
      </c>
      <c r="AI1023" s="6" t="s">
        <v>8057</v>
      </c>
      <c r="AJ1023" s="6" t="s">
        <v>5934</v>
      </c>
      <c r="AK1023" s="6" t="s">
        <v>8483</v>
      </c>
      <c r="AL1023" s="6" t="s">
        <v>543</v>
      </c>
      <c r="AQ1023" s="6" t="s">
        <v>544</v>
      </c>
      <c r="AX1023" s="45"/>
      <c r="AZ1023" s="6">
        <v>0</v>
      </c>
      <c r="BA1023" s="6">
        <v>0</v>
      </c>
      <c r="BB1023" s="45">
        <v>0</v>
      </c>
      <c r="BC1023" s="6">
        <v>0</v>
      </c>
      <c r="BD1023" s="6">
        <v>0</v>
      </c>
      <c r="BF1023" s="6">
        <v>0</v>
      </c>
      <c r="BG1023" s="45">
        <v>0.4</v>
      </c>
      <c r="BH1023" s="45">
        <v>0</v>
      </c>
      <c r="BI1023" s="6">
        <v>0</v>
      </c>
      <c r="BJ1023" s="6">
        <v>0</v>
      </c>
      <c r="BK1023" s="6">
        <v>0</v>
      </c>
      <c r="BL1023" s="45">
        <v>0</v>
      </c>
      <c r="BM1023" s="45">
        <v>0</v>
      </c>
      <c r="BN1023" s="6">
        <v>0</v>
      </c>
      <c r="BO1023" s="6">
        <v>0</v>
      </c>
      <c r="BP1023" s="6">
        <v>0.7</v>
      </c>
      <c r="BQ1023" s="6">
        <v>0</v>
      </c>
      <c r="BR1023" s="45">
        <v>0.3</v>
      </c>
      <c r="BT1023" s="45">
        <v>0</v>
      </c>
      <c r="BU1023" s="45">
        <v>0</v>
      </c>
      <c r="BX1023" s="6">
        <v>0</v>
      </c>
      <c r="BY1023" s="6" t="s">
        <v>21</v>
      </c>
      <c r="BZ1023" s="6">
        <f t="shared" ref="BZ1023:BZ1086" si="48">SUM(AY1023:BW1023)</f>
        <v>1.4000000000000001</v>
      </c>
      <c r="CA1023" s="6">
        <f t="shared" ref="CA1023:CA1086" si="49">(SUM(BB1023))+(SUM(BE1023:BM1023))+(SUM(BO1023:BV1023))+BX1023</f>
        <v>1.4</v>
      </c>
      <c r="CC1023" s="63" t="s">
        <v>4753</v>
      </c>
      <c r="CD1023" s="6" t="s">
        <v>21</v>
      </c>
      <c r="CK1023" s="6" t="s">
        <v>5148</v>
      </c>
      <c r="DA1023" s="6" t="s">
        <v>21</v>
      </c>
      <c r="DC1023" s="6" t="s">
        <v>4434</v>
      </c>
      <c r="DD1023" s="6" t="s">
        <v>38</v>
      </c>
      <c r="DF1023" s="29">
        <f t="shared" ref="DF1023:DF1086" si="50">SUBTOTAL(103,G1023)</f>
        <v>0</v>
      </c>
      <c r="DG1023" s="6">
        <v>1</v>
      </c>
    </row>
    <row r="1024" spans="1:111" ht="16" hidden="1" x14ac:dyDescent="0.2">
      <c r="A1024" s="6" t="s">
        <v>1526</v>
      </c>
      <c r="B1024" s="25"/>
      <c r="C1024" s="25"/>
      <c r="F1024" s="25"/>
      <c r="G1024" s="63" t="s">
        <v>1291</v>
      </c>
      <c r="H1024" s="6" t="s">
        <v>8060</v>
      </c>
      <c r="L1024" s="6" t="s">
        <v>403</v>
      </c>
      <c r="P1024" s="6" t="s">
        <v>95</v>
      </c>
      <c r="Q1024" s="6" t="s">
        <v>4773</v>
      </c>
      <c r="X1024" s="6">
        <v>422</v>
      </c>
      <c r="Y1024" s="6">
        <v>2277</v>
      </c>
      <c r="Z1024" s="6">
        <v>1786</v>
      </c>
      <c r="AA1024" s="6">
        <v>0</v>
      </c>
      <c r="AB1024" s="6">
        <f>SUM(Table2026_09_25[[#This Row],[Number of in-person visits provided in reporting year.]:[Number of video/virtual visits provided in reporting year.]])</f>
        <v>4063</v>
      </c>
      <c r="AC1024" s="6" t="s">
        <v>8469</v>
      </c>
      <c r="AD1024" s="6">
        <v>0</v>
      </c>
      <c r="AE1024" s="6">
        <v>0</v>
      </c>
      <c r="AF1024" s="6" t="s">
        <v>4682</v>
      </c>
      <c r="AG1024" s="6">
        <v>112</v>
      </c>
      <c r="AI1024" s="6" t="s">
        <v>8173</v>
      </c>
      <c r="AJ1024" s="6" t="s">
        <v>4778</v>
      </c>
      <c r="AK1024" s="6" t="s">
        <v>8483</v>
      </c>
      <c r="AL1024" s="6" t="s">
        <v>404</v>
      </c>
      <c r="AQ1024" s="6" t="s">
        <v>107</v>
      </c>
      <c r="AX1024" s="45"/>
      <c r="AZ1024" s="6">
        <v>0.8</v>
      </c>
      <c r="BA1024" s="6">
        <v>0.1</v>
      </c>
      <c r="BB1024" s="45">
        <v>0</v>
      </c>
      <c r="BC1024" s="6">
        <v>0</v>
      </c>
      <c r="BD1024" s="6">
        <v>0</v>
      </c>
      <c r="BF1024" s="6">
        <v>1</v>
      </c>
      <c r="BG1024" s="45">
        <v>0.3</v>
      </c>
      <c r="BH1024" s="45">
        <v>0</v>
      </c>
      <c r="BI1024" s="6">
        <v>0</v>
      </c>
      <c r="BJ1024" s="6">
        <v>0</v>
      </c>
      <c r="BK1024" s="6">
        <v>0.4</v>
      </c>
      <c r="BL1024" s="45">
        <v>0</v>
      </c>
      <c r="BM1024" s="45">
        <v>0</v>
      </c>
      <c r="BN1024" s="6">
        <v>0</v>
      </c>
      <c r="BO1024" s="6">
        <v>0</v>
      </c>
      <c r="BP1024" s="6">
        <v>0.5</v>
      </c>
      <c r="BQ1024" s="6">
        <v>0.8</v>
      </c>
      <c r="BR1024" s="45">
        <v>0</v>
      </c>
      <c r="BT1024" s="45">
        <v>0</v>
      </c>
      <c r="BU1024" s="45">
        <v>0</v>
      </c>
      <c r="BX1024" s="6">
        <v>0</v>
      </c>
      <c r="BY1024" s="6" t="s">
        <v>21</v>
      </c>
      <c r="BZ1024" s="6">
        <f t="shared" si="48"/>
        <v>3.8999999999999995</v>
      </c>
      <c r="CA1024" s="6">
        <f t="shared" si="49"/>
        <v>3</v>
      </c>
      <c r="CC1024" s="63" t="s">
        <v>4687</v>
      </c>
      <c r="CD1024" s="6" t="s">
        <v>21</v>
      </c>
      <c r="CK1024" s="6" t="s">
        <v>5148</v>
      </c>
      <c r="DA1024" s="6" t="s">
        <v>21</v>
      </c>
      <c r="DC1024" s="6" t="s">
        <v>4434</v>
      </c>
      <c r="DD1024" s="6" t="s">
        <v>1527</v>
      </c>
      <c r="DF1024" s="29">
        <f t="shared" si="50"/>
        <v>0</v>
      </c>
      <c r="DG1024" s="6">
        <v>1</v>
      </c>
    </row>
    <row r="1025" spans="1:111" ht="16" hidden="1" x14ac:dyDescent="0.2">
      <c r="A1025" s="6" t="s">
        <v>2430</v>
      </c>
      <c r="B1025" s="25"/>
      <c r="C1025" s="25"/>
      <c r="F1025" s="25"/>
      <c r="G1025" s="63" t="s">
        <v>1291</v>
      </c>
      <c r="H1025" s="6" t="s">
        <v>7682</v>
      </c>
      <c r="L1025" s="6" t="s">
        <v>95</v>
      </c>
      <c r="P1025" s="6" t="s">
        <v>95</v>
      </c>
      <c r="Q1025" s="6" t="s">
        <v>4773</v>
      </c>
      <c r="X1025" s="6">
        <v>515</v>
      </c>
      <c r="Y1025" s="6">
        <v>1342</v>
      </c>
      <c r="Z1025" s="6">
        <v>0</v>
      </c>
      <c r="AA1025" s="6">
        <v>0</v>
      </c>
      <c r="AB1025" s="6">
        <f>SUM(Table2026_09_25[[#This Row],[Number of in-person visits provided in reporting year.]:[Number of video/virtual visits provided in reporting year.]])</f>
        <v>1342</v>
      </c>
      <c r="AC1025" s="6" t="s">
        <v>8469</v>
      </c>
      <c r="AD1025" s="6">
        <v>0</v>
      </c>
      <c r="AE1025" s="6">
        <v>0</v>
      </c>
      <c r="AF1025" s="6" t="s">
        <v>4682</v>
      </c>
      <c r="AG1025" s="6">
        <v>0</v>
      </c>
      <c r="AI1025" s="6" t="s">
        <v>8174</v>
      </c>
      <c r="AJ1025" s="6" t="s">
        <v>7623</v>
      </c>
      <c r="AK1025" s="6" t="s">
        <v>8483</v>
      </c>
      <c r="AL1025" s="6" t="s">
        <v>308</v>
      </c>
      <c r="AQ1025" s="6" t="s">
        <v>63</v>
      </c>
      <c r="AX1025" s="45" t="s">
        <v>2431</v>
      </c>
      <c r="AZ1025" s="6">
        <v>0</v>
      </c>
      <c r="BA1025" s="6">
        <v>0</v>
      </c>
      <c r="BB1025" s="45">
        <v>0</v>
      </c>
      <c r="BC1025" s="6">
        <v>0.8</v>
      </c>
      <c r="BD1025" s="6">
        <v>0</v>
      </c>
      <c r="BF1025" s="6">
        <v>0</v>
      </c>
      <c r="BG1025" s="45">
        <v>0</v>
      </c>
      <c r="BH1025" s="45">
        <v>0</v>
      </c>
      <c r="BI1025" s="6">
        <v>0</v>
      </c>
      <c r="BJ1025" s="6">
        <v>0</v>
      </c>
      <c r="BK1025" s="6">
        <v>0</v>
      </c>
      <c r="BL1025" s="45">
        <v>0</v>
      </c>
      <c r="BM1025" s="45">
        <v>0</v>
      </c>
      <c r="BN1025" s="6">
        <v>0</v>
      </c>
      <c r="BO1025" s="6">
        <v>0</v>
      </c>
      <c r="BP1025" s="6">
        <v>0.5</v>
      </c>
      <c r="BQ1025" s="6">
        <v>0</v>
      </c>
      <c r="BR1025" s="45">
        <v>0</v>
      </c>
      <c r="BT1025" s="45">
        <v>0</v>
      </c>
      <c r="BU1025" s="45">
        <v>0</v>
      </c>
      <c r="BX1025" s="6">
        <v>0</v>
      </c>
      <c r="BY1025" s="6" t="s">
        <v>21</v>
      </c>
      <c r="BZ1025" s="6">
        <f t="shared" si="48"/>
        <v>1.3</v>
      </c>
      <c r="CA1025" s="6">
        <f t="shared" si="49"/>
        <v>0.5</v>
      </c>
      <c r="CC1025" s="63" t="s">
        <v>21</v>
      </c>
      <c r="CD1025" s="6" t="s">
        <v>1508</v>
      </c>
      <c r="CK1025" s="6" t="s">
        <v>5148</v>
      </c>
      <c r="DA1025" s="6" t="s">
        <v>21</v>
      </c>
      <c r="DC1025" s="6" t="s">
        <v>4434</v>
      </c>
      <c r="DD1025" s="6" t="s">
        <v>311</v>
      </c>
      <c r="DF1025" s="29">
        <f t="shared" si="50"/>
        <v>0</v>
      </c>
      <c r="DG1025" s="6">
        <v>1</v>
      </c>
    </row>
    <row r="1026" spans="1:111" ht="16" hidden="1" x14ac:dyDescent="0.2">
      <c r="A1026" s="6" t="s">
        <v>1569</v>
      </c>
      <c r="B1026" s="25"/>
      <c r="C1026" s="25"/>
      <c r="F1026" s="25"/>
      <c r="G1026" s="63" t="s">
        <v>1291</v>
      </c>
      <c r="H1026" s="6" t="s">
        <v>4726</v>
      </c>
      <c r="L1026" s="6" t="s">
        <v>537</v>
      </c>
      <c r="P1026" s="6" t="s">
        <v>95</v>
      </c>
      <c r="Q1026" s="6" t="s">
        <v>4773</v>
      </c>
      <c r="X1026" s="6">
        <v>335</v>
      </c>
      <c r="Y1026" s="6">
        <v>569</v>
      </c>
      <c r="Z1026" s="6">
        <v>365</v>
      </c>
      <c r="AA1026" s="6">
        <v>100</v>
      </c>
      <c r="AB1026" s="6">
        <f>SUM(Table2026_09_25[[#This Row],[Number of in-person visits provided in reporting year.]:[Number of video/virtual visits provided in reporting year.]])</f>
        <v>1034</v>
      </c>
      <c r="AC1026" s="6" t="s">
        <v>8469</v>
      </c>
      <c r="AD1026" s="6">
        <v>0</v>
      </c>
      <c r="AE1026" s="6">
        <v>0</v>
      </c>
      <c r="AF1026" s="6" t="s">
        <v>4682</v>
      </c>
      <c r="AG1026" s="6">
        <v>25</v>
      </c>
      <c r="AI1026" s="6" t="s">
        <v>1563</v>
      </c>
      <c r="AJ1026" s="6" t="s">
        <v>43</v>
      </c>
      <c r="AK1026" s="6" t="s">
        <v>8483</v>
      </c>
      <c r="AL1026" s="6" t="s">
        <v>348</v>
      </c>
      <c r="AQ1026" s="6" t="s">
        <v>43</v>
      </c>
      <c r="AX1026" s="45"/>
      <c r="AZ1026" s="6">
        <v>0.1</v>
      </c>
      <c r="BA1026" s="6">
        <v>0</v>
      </c>
      <c r="BB1026" s="45">
        <v>0</v>
      </c>
      <c r="BC1026" s="6">
        <v>0.4</v>
      </c>
      <c r="BD1026" s="6">
        <v>0</v>
      </c>
      <c r="BF1026" s="6">
        <v>0</v>
      </c>
      <c r="BG1026" s="45">
        <v>0</v>
      </c>
      <c r="BH1026" s="45">
        <v>0</v>
      </c>
      <c r="BI1026" s="6">
        <v>0</v>
      </c>
      <c r="BJ1026" s="6">
        <v>0</v>
      </c>
      <c r="BK1026" s="6">
        <v>0</v>
      </c>
      <c r="BL1026" s="45">
        <v>0</v>
      </c>
      <c r="BM1026" s="45">
        <v>0</v>
      </c>
      <c r="BN1026" s="6">
        <v>0</v>
      </c>
      <c r="BO1026" s="6">
        <v>0</v>
      </c>
      <c r="BP1026" s="6">
        <v>0.2</v>
      </c>
      <c r="BQ1026" s="6">
        <v>0</v>
      </c>
      <c r="BR1026" s="45">
        <v>0.4</v>
      </c>
      <c r="BT1026" s="45">
        <v>0</v>
      </c>
      <c r="BU1026" s="45">
        <v>0</v>
      </c>
      <c r="BX1026" s="6">
        <v>0</v>
      </c>
      <c r="BY1026" s="6" t="s">
        <v>21</v>
      </c>
      <c r="BZ1026" s="6">
        <f t="shared" si="48"/>
        <v>1.1000000000000001</v>
      </c>
      <c r="CA1026" s="6">
        <f t="shared" si="49"/>
        <v>0.60000000000000009</v>
      </c>
      <c r="CC1026" s="63" t="s">
        <v>4687</v>
      </c>
      <c r="CD1026" s="6" t="s">
        <v>1570</v>
      </c>
      <c r="CK1026" s="6" t="s">
        <v>5148</v>
      </c>
      <c r="DA1026" s="6" t="s">
        <v>21</v>
      </c>
      <c r="DC1026" s="6" t="s">
        <v>4434</v>
      </c>
      <c r="DD1026" s="6" t="s">
        <v>351</v>
      </c>
      <c r="DF1026" s="29">
        <f t="shared" si="50"/>
        <v>0</v>
      </c>
      <c r="DG1026" s="6">
        <v>1</v>
      </c>
    </row>
    <row r="1027" spans="1:111" ht="16" hidden="1" x14ac:dyDescent="0.2">
      <c r="A1027" s="6" t="s">
        <v>1499</v>
      </c>
      <c r="B1027" s="25"/>
      <c r="C1027" s="25"/>
      <c r="F1027" s="25"/>
      <c r="G1027" s="63" t="s">
        <v>1291</v>
      </c>
      <c r="H1027" s="6" t="s">
        <v>2903</v>
      </c>
      <c r="L1027" s="6" t="s">
        <v>1500</v>
      </c>
      <c r="P1027" s="6" t="s">
        <v>95</v>
      </c>
      <c r="Q1027" s="6" t="s">
        <v>4773</v>
      </c>
      <c r="X1027" s="6">
        <v>30</v>
      </c>
      <c r="Y1027" s="6">
        <v>47</v>
      </c>
      <c r="Z1027" s="6">
        <v>0</v>
      </c>
      <c r="AA1027" s="6">
        <v>0</v>
      </c>
      <c r="AB1027" s="6">
        <f>SUM(Table2026_09_25[[#This Row],[Number of in-person visits provided in reporting year.]:[Number of video/virtual visits provided in reporting year.]])</f>
        <v>47</v>
      </c>
      <c r="AC1027" s="6" t="s">
        <v>8469</v>
      </c>
      <c r="AD1027" s="6">
        <v>0</v>
      </c>
      <c r="AE1027" s="6">
        <v>0</v>
      </c>
      <c r="AG1027" s="6">
        <v>0</v>
      </c>
      <c r="AI1027" s="6" t="s">
        <v>8175</v>
      </c>
      <c r="AJ1027" s="6" t="s">
        <v>4778</v>
      </c>
      <c r="AK1027" s="6" t="s">
        <v>8483</v>
      </c>
      <c r="AL1027" s="6" t="s">
        <v>548</v>
      </c>
      <c r="AQ1027" s="6" t="s">
        <v>107</v>
      </c>
      <c r="AX1027" s="45"/>
      <c r="AZ1027" s="6">
        <v>0</v>
      </c>
      <c r="BA1027" s="6">
        <v>0</v>
      </c>
      <c r="BB1027" s="45">
        <v>0</v>
      </c>
      <c r="BC1027" s="6">
        <v>0.04</v>
      </c>
      <c r="BD1027" s="6">
        <v>0</v>
      </c>
      <c r="BF1027" s="6">
        <v>0</v>
      </c>
      <c r="BG1027" s="45">
        <v>0</v>
      </c>
      <c r="BH1027" s="45">
        <v>0</v>
      </c>
      <c r="BI1027" s="6">
        <v>0</v>
      </c>
      <c r="BJ1027" s="6">
        <v>0</v>
      </c>
      <c r="BK1027" s="6">
        <v>0</v>
      </c>
      <c r="BL1027" s="45">
        <v>0</v>
      </c>
      <c r="BM1027" s="45">
        <v>0</v>
      </c>
      <c r="BN1027" s="6">
        <v>0</v>
      </c>
      <c r="BO1027" s="6">
        <v>0</v>
      </c>
      <c r="BP1027" s="6">
        <v>0.04</v>
      </c>
      <c r="BQ1027" s="6">
        <v>0</v>
      </c>
      <c r="BR1027" s="45">
        <v>0</v>
      </c>
      <c r="BT1027" s="45">
        <v>0</v>
      </c>
      <c r="BU1027" s="45">
        <v>0</v>
      </c>
      <c r="BX1027" s="6">
        <v>0</v>
      </c>
      <c r="BY1027" s="6" t="s">
        <v>21</v>
      </c>
      <c r="BZ1027" s="6">
        <f t="shared" si="48"/>
        <v>0.08</v>
      </c>
      <c r="CA1027" s="6">
        <f t="shared" si="49"/>
        <v>0.04</v>
      </c>
      <c r="CC1027" s="63" t="s">
        <v>4687</v>
      </c>
      <c r="CD1027" s="6" t="s">
        <v>21</v>
      </c>
      <c r="CK1027" s="6" t="s">
        <v>5148</v>
      </c>
      <c r="DA1027" s="6" t="s">
        <v>1501</v>
      </c>
      <c r="DC1027" s="6" t="s">
        <v>4434</v>
      </c>
      <c r="DD1027" s="6" t="s">
        <v>1498</v>
      </c>
      <c r="DF1027" s="29">
        <f t="shared" si="50"/>
        <v>0</v>
      </c>
      <c r="DG1027" s="6">
        <v>1</v>
      </c>
    </row>
    <row r="1028" spans="1:111" ht="16" hidden="1" x14ac:dyDescent="0.2">
      <c r="A1028" s="6" t="s">
        <v>1653</v>
      </c>
      <c r="B1028" s="25"/>
      <c r="C1028" s="25"/>
      <c r="F1028" s="25"/>
      <c r="G1028" s="63" t="s">
        <v>1291</v>
      </c>
      <c r="H1028" s="6" t="s">
        <v>4873</v>
      </c>
      <c r="L1028" s="6" t="s">
        <v>1654</v>
      </c>
      <c r="P1028" s="6" t="s">
        <v>95</v>
      </c>
      <c r="Q1028" s="6" t="s">
        <v>4773</v>
      </c>
      <c r="X1028" s="6">
        <v>0</v>
      </c>
      <c r="Y1028" s="6">
        <v>1611</v>
      </c>
      <c r="Z1028" s="6">
        <v>1458</v>
      </c>
      <c r="AA1028" s="6">
        <v>58</v>
      </c>
      <c r="AB1028" s="6">
        <f>SUM(Table2026_09_25[[#This Row],[Number of in-person visits provided in reporting year.]:[Number of video/virtual visits provided in reporting year.]])</f>
        <v>3127</v>
      </c>
      <c r="AC1028" s="6" t="s">
        <v>8469</v>
      </c>
      <c r="AD1028" s="6">
        <v>0</v>
      </c>
      <c r="AE1028" s="6">
        <v>0</v>
      </c>
      <c r="AG1028" s="6">
        <v>0</v>
      </c>
      <c r="AI1028" s="6" t="s">
        <v>2991</v>
      </c>
      <c r="AJ1028" s="6" t="s">
        <v>4880</v>
      </c>
      <c r="AK1028" s="6" t="s">
        <v>8483</v>
      </c>
      <c r="AL1028" s="6" t="s">
        <v>475</v>
      </c>
      <c r="AQ1028" s="6" t="s">
        <v>107</v>
      </c>
      <c r="AX1028" s="45"/>
      <c r="AZ1028" s="6">
        <v>0</v>
      </c>
      <c r="BA1028" s="6">
        <v>0</v>
      </c>
      <c r="BB1028" s="45">
        <v>0</v>
      </c>
      <c r="BC1028" s="6">
        <v>0</v>
      </c>
      <c r="BD1028" s="6">
        <v>0</v>
      </c>
      <c r="BF1028" s="6">
        <v>0</v>
      </c>
      <c r="BG1028" s="45">
        <v>0</v>
      </c>
      <c r="BH1028" s="45">
        <v>0</v>
      </c>
      <c r="BI1028" s="6">
        <v>0</v>
      </c>
      <c r="BJ1028" s="6">
        <v>0</v>
      </c>
      <c r="BK1028" s="6">
        <v>0</v>
      </c>
      <c r="BL1028" s="45">
        <v>0</v>
      </c>
      <c r="BM1028" s="45">
        <v>0</v>
      </c>
      <c r="BN1028" s="6">
        <v>0</v>
      </c>
      <c r="BO1028" s="6">
        <v>0</v>
      </c>
      <c r="BP1028" s="6">
        <v>0</v>
      </c>
      <c r="BQ1028" s="6">
        <v>0</v>
      </c>
      <c r="BR1028" s="45">
        <v>0</v>
      </c>
      <c r="BT1028" s="45">
        <v>0</v>
      </c>
      <c r="BU1028" s="45">
        <v>0</v>
      </c>
      <c r="BX1028" s="6">
        <v>0</v>
      </c>
      <c r="BY1028" s="6" t="s">
        <v>21</v>
      </c>
      <c r="BZ1028" s="6">
        <f t="shared" si="48"/>
        <v>0</v>
      </c>
      <c r="CA1028" s="6">
        <f t="shared" si="49"/>
        <v>0</v>
      </c>
      <c r="CC1028" s="63" t="s">
        <v>4753</v>
      </c>
      <c r="CD1028" s="6" t="s">
        <v>1656</v>
      </c>
      <c r="CK1028" s="6" t="s">
        <v>5148</v>
      </c>
      <c r="DA1028" s="6" t="s">
        <v>21</v>
      </c>
      <c r="DC1028" s="6" t="s">
        <v>4434</v>
      </c>
      <c r="DD1028" s="6" t="s">
        <v>1657</v>
      </c>
      <c r="DF1028" s="29">
        <f t="shared" si="50"/>
        <v>0</v>
      </c>
      <c r="DG1028" s="6">
        <v>1</v>
      </c>
    </row>
    <row r="1029" spans="1:111" ht="16" hidden="1" x14ac:dyDescent="0.2">
      <c r="A1029" s="6" t="s">
        <v>1630</v>
      </c>
      <c r="B1029" s="25"/>
      <c r="C1029" s="25"/>
      <c r="F1029" s="25"/>
      <c r="G1029" s="63" t="s">
        <v>1291</v>
      </c>
      <c r="H1029" s="6" t="s">
        <v>8051</v>
      </c>
      <c r="L1029" s="6" t="s">
        <v>1631</v>
      </c>
      <c r="P1029" s="6" t="s">
        <v>95</v>
      </c>
      <c r="Q1029" s="6" t="s">
        <v>4773</v>
      </c>
      <c r="X1029" s="6">
        <v>533</v>
      </c>
      <c r="Y1029" s="6">
        <v>337</v>
      </c>
      <c r="Z1029" s="6">
        <v>115</v>
      </c>
      <c r="AA1029" s="6">
        <v>330</v>
      </c>
      <c r="AB1029" s="6">
        <f>SUM(Table2026_09_25[[#This Row],[Number of in-person visits provided in reporting year.]:[Number of video/virtual visits provided in reporting year.]])</f>
        <v>782</v>
      </c>
      <c r="AC1029" s="6" t="s">
        <v>8469</v>
      </c>
      <c r="AD1029" s="6">
        <v>0</v>
      </c>
      <c r="AE1029" s="6">
        <v>0</v>
      </c>
      <c r="AG1029" s="6">
        <v>280</v>
      </c>
      <c r="AI1029" s="6" t="s">
        <v>3861</v>
      </c>
      <c r="AJ1029" s="6" t="s">
        <v>512</v>
      </c>
      <c r="AK1029" s="6" t="s">
        <v>8483</v>
      </c>
      <c r="AL1029" s="6" t="s">
        <v>505</v>
      </c>
      <c r="AQ1029" s="6" t="s">
        <v>544</v>
      </c>
      <c r="AX1029" s="45"/>
      <c r="AZ1029" s="6">
        <v>0</v>
      </c>
      <c r="BA1029" s="6">
        <v>0</v>
      </c>
      <c r="BB1029" s="45">
        <v>0</v>
      </c>
      <c r="BC1029" s="6">
        <v>0.4</v>
      </c>
      <c r="BD1029" s="6">
        <v>0</v>
      </c>
      <c r="BF1029" s="6">
        <v>0</v>
      </c>
      <c r="BG1029" s="45">
        <v>0</v>
      </c>
      <c r="BH1029" s="45">
        <v>0</v>
      </c>
      <c r="BI1029" s="6">
        <v>0</v>
      </c>
      <c r="BJ1029" s="6">
        <v>0</v>
      </c>
      <c r="BK1029" s="6">
        <v>0</v>
      </c>
      <c r="BL1029" s="45">
        <v>0</v>
      </c>
      <c r="BM1029" s="45">
        <v>0</v>
      </c>
      <c r="BN1029" s="6">
        <v>0</v>
      </c>
      <c r="BO1029" s="6">
        <v>0</v>
      </c>
      <c r="BP1029" s="6">
        <v>0</v>
      </c>
      <c r="BQ1029" s="6">
        <v>0.4</v>
      </c>
      <c r="BR1029" s="45">
        <v>0</v>
      </c>
      <c r="BT1029" s="45">
        <v>0</v>
      </c>
      <c r="BU1029" s="45">
        <v>0</v>
      </c>
      <c r="BX1029" s="6">
        <v>0</v>
      </c>
      <c r="BY1029" s="6" t="s">
        <v>21</v>
      </c>
      <c r="BZ1029" s="6">
        <f t="shared" si="48"/>
        <v>0.8</v>
      </c>
      <c r="CA1029" s="6">
        <f t="shared" si="49"/>
        <v>0.4</v>
      </c>
      <c r="CC1029" s="63" t="s">
        <v>4753</v>
      </c>
      <c r="CD1029" s="6" t="s">
        <v>1633</v>
      </c>
      <c r="CK1029" s="6" t="s">
        <v>5148</v>
      </c>
      <c r="DA1029" s="6" t="s">
        <v>21</v>
      </c>
      <c r="DC1029" s="6" t="s">
        <v>4434</v>
      </c>
      <c r="DD1029" s="6" t="s">
        <v>1634</v>
      </c>
      <c r="DF1029" s="29">
        <f t="shared" si="50"/>
        <v>0</v>
      </c>
      <c r="DG1029" s="6">
        <v>1</v>
      </c>
    </row>
    <row r="1030" spans="1:111" ht="16" x14ac:dyDescent="0.2">
      <c r="A1030" s="6" t="s">
        <v>3245</v>
      </c>
      <c r="B1030" s="25"/>
      <c r="C1030" s="25"/>
      <c r="F1030" s="25"/>
      <c r="G1030" s="63" t="s">
        <v>1291</v>
      </c>
      <c r="H1030" s="6" t="s">
        <v>5750</v>
      </c>
      <c r="L1030" s="6" t="s">
        <v>409</v>
      </c>
      <c r="P1030" s="6" t="s">
        <v>95</v>
      </c>
      <c r="Q1030" s="6" t="s">
        <v>4773</v>
      </c>
      <c r="X1030" s="6">
        <v>568</v>
      </c>
      <c r="Y1030" s="6">
        <v>1719</v>
      </c>
      <c r="Z1030" s="6">
        <v>680</v>
      </c>
      <c r="AA1030" s="6">
        <v>0</v>
      </c>
      <c r="AB1030" s="6">
        <f>SUM(Table2026_09_25[[#This Row],[Number of in-person visits provided in reporting year.]:[Number of video/virtual visits provided in reporting year.]])</f>
        <v>2399</v>
      </c>
      <c r="AC1030" s="6" t="s">
        <v>8469</v>
      </c>
      <c r="AD1030" s="6">
        <v>0</v>
      </c>
      <c r="AE1030" s="6">
        <v>0</v>
      </c>
      <c r="AF1030" s="6" t="s">
        <v>4682</v>
      </c>
      <c r="AG1030" s="6">
        <v>130</v>
      </c>
      <c r="AI1030" s="6" t="s">
        <v>8090</v>
      </c>
      <c r="AJ1030" s="6" t="s">
        <v>43</v>
      </c>
      <c r="AK1030" s="6" t="s">
        <v>8483</v>
      </c>
      <c r="AL1030" s="6" t="s">
        <v>112</v>
      </c>
      <c r="AQ1030" s="6" t="s">
        <v>43</v>
      </c>
      <c r="AX1030" s="45" t="s">
        <v>2431</v>
      </c>
      <c r="AZ1030" s="6">
        <v>1.76</v>
      </c>
      <c r="BA1030" s="6">
        <v>0</v>
      </c>
      <c r="BB1030" s="45">
        <v>0</v>
      </c>
      <c r="BC1030" s="6">
        <v>2.7</v>
      </c>
      <c r="BD1030" s="6">
        <v>0</v>
      </c>
      <c r="BF1030" s="6">
        <v>0</v>
      </c>
      <c r="BG1030" s="45">
        <v>0</v>
      </c>
      <c r="BH1030" s="45">
        <v>0</v>
      </c>
      <c r="BI1030" s="6">
        <v>0</v>
      </c>
      <c r="BJ1030" s="6">
        <v>0</v>
      </c>
      <c r="BK1030" s="6">
        <v>0</v>
      </c>
      <c r="BL1030" s="45">
        <v>0</v>
      </c>
      <c r="BM1030" s="45">
        <v>0</v>
      </c>
      <c r="BN1030" s="6">
        <v>0</v>
      </c>
      <c r="BO1030" s="6">
        <v>0</v>
      </c>
      <c r="BP1030" s="6">
        <v>0</v>
      </c>
      <c r="BQ1030" s="6">
        <v>0</v>
      </c>
      <c r="BR1030" s="45">
        <v>0.18</v>
      </c>
      <c r="BT1030" s="45">
        <v>0</v>
      </c>
      <c r="BU1030" s="45">
        <v>0</v>
      </c>
      <c r="BX1030" s="6">
        <v>1</v>
      </c>
      <c r="BY1030" s="6" t="s">
        <v>21</v>
      </c>
      <c r="BZ1030" s="6">
        <f t="shared" si="48"/>
        <v>4.6399999999999997</v>
      </c>
      <c r="CA1030" s="6">
        <f t="shared" si="49"/>
        <v>1.18</v>
      </c>
      <c r="CC1030" s="63" t="s">
        <v>4687</v>
      </c>
      <c r="CD1030" s="6" t="s">
        <v>21</v>
      </c>
      <c r="CK1030" s="6" t="s">
        <v>5148</v>
      </c>
      <c r="DA1030" s="6" t="s">
        <v>3246</v>
      </c>
      <c r="DC1030" s="6" t="s">
        <v>4434</v>
      </c>
      <c r="DD1030" s="6" t="s">
        <v>3231</v>
      </c>
      <c r="DF1030" s="29">
        <f t="shared" si="50"/>
        <v>1</v>
      </c>
      <c r="DG1030" s="6">
        <v>1</v>
      </c>
    </row>
    <row r="1031" spans="1:111" ht="16" hidden="1" x14ac:dyDescent="0.2">
      <c r="A1031" s="6" t="s">
        <v>1667</v>
      </c>
      <c r="B1031" s="25"/>
      <c r="C1031" s="25"/>
      <c r="F1031" s="25"/>
      <c r="G1031" s="63" t="s">
        <v>1291</v>
      </c>
      <c r="H1031" s="6" t="s">
        <v>5215</v>
      </c>
      <c r="L1031" s="6" t="s">
        <v>469</v>
      </c>
      <c r="P1031" s="6" t="s">
        <v>95</v>
      </c>
      <c r="Q1031" s="6" t="s">
        <v>4773</v>
      </c>
      <c r="X1031" s="6">
        <v>0</v>
      </c>
      <c r="Y1031" s="6">
        <v>2750</v>
      </c>
      <c r="Z1031" s="6">
        <v>1390</v>
      </c>
      <c r="AA1031" s="6">
        <v>1</v>
      </c>
      <c r="AB1031" s="6">
        <f>SUM(Table2026_09_25[[#This Row],[Number of in-person visits provided in reporting year.]:[Number of video/virtual visits provided in reporting year.]])</f>
        <v>4141</v>
      </c>
      <c r="AC1031" s="6" t="s">
        <v>8469</v>
      </c>
      <c r="AD1031" s="6">
        <v>0</v>
      </c>
      <c r="AE1031" s="6">
        <v>0</v>
      </c>
      <c r="AF1031" s="6" t="s">
        <v>4682</v>
      </c>
      <c r="AG1031" s="6">
        <v>0</v>
      </c>
      <c r="AI1031" s="6" t="s">
        <v>8080</v>
      </c>
      <c r="AJ1031" s="6" t="s">
        <v>43</v>
      </c>
      <c r="AK1031" s="6" t="s">
        <v>8483</v>
      </c>
      <c r="AL1031" s="6" t="s">
        <v>42</v>
      </c>
      <c r="AQ1031" s="6" t="s">
        <v>43</v>
      </c>
      <c r="AX1031" s="45"/>
      <c r="AZ1031" s="6">
        <v>0</v>
      </c>
      <c r="BA1031" s="6">
        <v>0</v>
      </c>
      <c r="BB1031" s="45">
        <v>0</v>
      </c>
      <c r="BC1031" s="6">
        <v>5</v>
      </c>
      <c r="BD1031" s="6">
        <v>0</v>
      </c>
      <c r="BF1031" s="6">
        <v>0</v>
      </c>
      <c r="BG1031" s="45">
        <v>0</v>
      </c>
      <c r="BH1031" s="45">
        <v>0</v>
      </c>
      <c r="BI1031" s="6">
        <v>0</v>
      </c>
      <c r="BJ1031" s="6">
        <v>0</v>
      </c>
      <c r="BK1031" s="6">
        <v>0</v>
      </c>
      <c r="BL1031" s="45">
        <v>0</v>
      </c>
      <c r="BM1031" s="45">
        <v>0</v>
      </c>
      <c r="BN1031" s="6">
        <v>0</v>
      </c>
      <c r="BO1031" s="6">
        <v>0</v>
      </c>
      <c r="BP1031" s="6">
        <v>1.2</v>
      </c>
      <c r="BQ1031" s="6">
        <v>0</v>
      </c>
      <c r="BR1031" s="45">
        <v>0</v>
      </c>
      <c r="BT1031" s="45">
        <v>0</v>
      </c>
      <c r="BU1031" s="45">
        <v>0</v>
      </c>
      <c r="BX1031" s="6">
        <v>1</v>
      </c>
      <c r="BY1031" s="6" t="s">
        <v>1668</v>
      </c>
      <c r="BZ1031" s="6">
        <f t="shared" si="48"/>
        <v>6.2</v>
      </c>
      <c r="CA1031" s="6">
        <f t="shared" si="49"/>
        <v>2.2000000000000002</v>
      </c>
      <c r="CC1031" s="63" t="s">
        <v>21</v>
      </c>
      <c r="CD1031" s="6" t="s">
        <v>21</v>
      </c>
      <c r="CK1031" s="6" t="s">
        <v>5148</v>
      </c>
      <c r="DA1031" s="6" t="s">
        <v>1669</v>
      </c>
      <c r="DC1031" s="6" t="s">
        <v>4434</v>
      </c>
      <c r="DD1031" s="6" t="s">
        <v>1666</v>
      </c>
      <c r="DF1031" s="29">
        <f t="shared" si="50"/>
        <v>0</v>
      </c>
      <c r="DG1031" s="6">
        <v>1</v>
      </c>
    </row>
    <row r="1032" spans="1:111" ht="16" hidden="1" x14ac:dyDescent="0.2">
      <c r="A1032" s="6" t="s">
        <v>1337</v>
      </c>
      <c r="B1032" s="25"/>
      <c r="C1032" s="25"/>
      <c r="F1032" s="25"/>
      <c r="G1032" s="63" t="s">
        <v>1291</v>
      </c>
      <c r="H1032" s="6" t="s">
        <v>6222</v>
      </c>
      <c r="L1032" s="6" t="s">
        <v>1338</v>
      </c>
      <c r="P1032" s="6" t="s">
        <v>95</v>
      </c>
      <c r="Q1032" s="6" t="s">
        <v>4773</v>
      </c>
      <c r="X1032" s="6">
        <v>0</v>
      </c>
      <c r="Y1032" s="6">
        <v>3902</v>
      </c>
      <c r="Z1032" s="6">
        <v>1779</v>
      </c>
      <c r="AA1032" s="6">
        <v>4</v>
      </c>
      <c r="AB1032" s="6">
        <f>SUM(Table2026_09_25[[#This Row],[Number of in-person visits provided in reporting year.]:[Number of video/virtual visits provided in reporting year.]])</f>
        <v>5685</v>
      </c>
      <c r="AC1032" s="6" t="s">
        <v>8469</v>
      </c>
      <c r="AD1032" s="6">
        <v>0</v>
      </c>
      <c r="AE1032" s="6">
        <v>0</v>
      </c>
      <c r="AG1032" s="6">
        <v>0</v>
      </c>
      <c r="AI1032" s="6" t="s">
        <v>8172</v>
      </c>
      <c r="AJ1032" s="6" t="s">
        <v>5296</v>
      </c>
      <c r="AK1032" s="6" t="s">
        <v>8483</v>
      </c>
      <c r="AL1032" s="65" t="s">
        <v>2662</v>
      </c>
      <c r="AQ1032" s="6" t="s">
        <v>544</v>
      </c>
      <c r="AX1032" s="45"/>
      <c r="AZ1032" s="6">
        <v>0</v>
      </c>
      <c r="BA1032" s="6">
        <v>0</v>
      </c>
      <c r="BB1032" s="45">
        <v>0</v>
      </c>
      <c r="BC1032" s="6">
        <v>0.35</v>
      </c>
      <c r="BD1032" s="6">
        <v>0</v>
      </c>
      <c r="BF1032" s="6">
        <v>0</v>
      </c>
      <c r="BG1032" s="45">
        <v>0</v>
      </c>
      <c r="BH1032" s="45">
        <v>0</v>
      </c>
      <c r="BI1032" s="6">
        <v>0</v>
      </c>
      <c r="BJ1032" s="6">
        <v>0</v>
      </c>
      <c r="BK1032" s="6">
        <v>0</v>
      </c>
      <c r="BL1032" s="45">
        <v>0</v>
      </c>
      <c r="BM1032" s="45">
        <v>0</v>
      </c>
      <c r="BN1032" s="6">
        <v>0</v>
      </c>
      <c r="BO1032" s="6">
        <v>0</v>
      </c>
      <c r="BP1032" s="6">
        <v>9</v>
      </c>
      <c r="BQ1032" s="6">
        <v>1</v>
      </c>
      <c r="BR1032" s="45">
        <v>0</v>
      </c>
      <c r="BT1032" s="45">
        <v>0</v>
      </c>
      <c r="BU1032" s="45">
        <v>0</v>
      </c>
      <c r="BX1032" s="6">
        <v>0</v>
      </c>
      <c r="BY1032" s="6" t="s">
        <v>21</v>
      </c>
      <c r="BZ1032" s="6">
        <f t="shared" si="48"/>
        <v>10.35</v>
      </c>
      <c r="CA1032" s="6">
        <f t="shared" si="49"/>
        <v>10</v>
      </c>
      <c r="CC1032" s="63" t="s">
        <v>4753</v>
      </c>
      <c r="CD1032" s="6" t="s">
        <v>21</v>
      </c>
      <c r="CK1032" s="6" t="s">
        <v>5148</v>
      </c>
      <c r="DA1032" s="6" t="s">
        <v>1339</v>
      </c>
      <c r="DC1032" s="6" t="s">
        <v>4434</v>
      </c>
      <c r="DD1032" s="6" t="s">
        <v>337</v>
      </c>
      <c r="DF1032" s="29">
        <f t="shared" si="50"/>
        <v>0</v>
      </c>
      <c r="DG1032" s="6">
        <v>1</v>
      </c>
    </row>
    <row r="1033" spans="1:111" ht="16" hidden="1" x14ac:dyDescent="0.2">
      <c r="A1033" s="6" t="s">
        <v>1546</v>
      </c>
      <c r="B1033" s="25"/>
      <c r="C1033" s="25"/>
      <c r="F1033" s="25"/>
      <c r="G1033" s="63" t="s">
        <v>1291</v>
      </c>
      <c r="H1033" s="6" t="s">
        <v>5195</v>
      </c>
      <c r="L1033" s="6" t="s">
        <v>95</v>
      </c>
      <c r="P1033" s="6" t="s">
        <v>95</v>
      </c>
      <c r="Q1033" s="6" t="s">
        <v>4773</v>
      </c>
      <c r="X1033" s="6">
        <v>0</v>
      </c>
      <c r="Y1033" s="6">
        <v>89</v>
      </c>
      <c r="Z1033" s="6">
        <v>0</v>
      </c>
      <c r="AA1033" s="6">
        <v>0</v>
      </c>
      <c r="AB1033" s="6">
        <f>SUM(Table2026_09_25[[#This Row],[Number of in-person visits provided in reporting year.]:[Number of video/virtual visits provided in reporting year.]])</f>
        <v>89</v>
      </c>
      <c r="AC1033" s="6" t="s">
        <v>8469</v>
      </c>
      <c r="AD1033" s="6">
        <v>0</v>
      </c>
      <c r="AE1033" s="6">
        <v>0</v>
      </c>
      <c r="AF1033" s="6" t="s">
        <v>4682</v>
      </c>
      <c r="AG1033" s="6">
        <v>0</v>
      </c>
      <c r="AI1033" s="6" t="s">
        <v>8085</v>
      </c>
      <c r="AJ1033" s="6" t="s">
        <v>5199</v>
      </c>
      <c r="AK1033" s="6" t="s">
        <v>8483</v>
      </c>
      <c r="AL1033" s="6" t="s">
        <v>96</v>
      </c>
      <c r="AQ1033" s="6" t="s">
        <v>544</v>
      </c>
      <c r="AX1033" s="45"/>
      <c r="AZ1033" s="6">
        <v>0</v>
      </c>
      <c r="BA1033" s="6">
        <v>0</v>
      </c>
      <c r="BB1033" s="45">
        <v>0</v>
      </c>
      <c r="BC1033" s="6">
        <v>1</v>
      </c>
      <c r="BD1033" s="6">
        <v>0</v>
      </c>
      <c r="BF1033" s="6">
        <v>0</v>
      </c>
      <c r="BG1033" s="45">
        <v>0</v>
      </c>
      <c r="BH1033" s="45">
        <v>0</v>
      </c>
      <c r="BI1033" s="6">
        <v>0</v>
      </c>
      <c r="BJ1033" s="6">
        <v>0</v>
      </c>
      <c r="BK1033" s="6">
        <v>0</v>
      </c>
      <c r="BL1033" s="45">
        <v>0</v>
      </c>
      <c r="BM1033" s="45">
        <v>0</v>
      </c>
      <c r="BN1033" s="6">
        <v>0</v>
      </c>
      <c r="BO1033" s="6">
        <v>0</v>
      </c>
      <c r="BP1033" s="6">
        <v>0</v>
      </c>
      <c r="BQ1033" s="6">
        <v>0</v>
      </c>
      <c r="BR1033" s="45">
        <v>0</v>
      </c>
      <c r="BT1033" s="45">
        <v>0</v>
      </c>
      <c r="BU1033" s="45">
        <v>0</v>
      </c>
      <c r="BX1033" s="6">
        <v>0</v>
      </c>
      <c r="BY1033" s="6" t="s">
        <v>21</v>
      </c>
      <c r="BZ1033" s="6">
        <f t="shared" si="48"/>
        <v>1</v>
      </c>
      <c r="CA1033" s="6">
        <f t="shared" si="49"/>
        <v>0</v>
      </c>
      <c r="CC1033" s="63" t="s">
        <v>4753</v>
      </c>
      <c r="CD1033" s="6" t="s">
        <v>1547</v>
      </c>
      <c r="CK1033" s="6" t="s">
        <v>5148</v>
      </c>
      <c r="DA1033" s="6" t="s">
        <v>1548</v>
      </c>
      <c r="DC1033" s="6" t="s">
        <v>4434</v>
      </c>
      <c r="DD1033" s="6" t="s">
        <v>99</v>
      </c>
      <c r="DF1033" s="29">
        <f t="shared" si="50"/>
        <v>0</v>
      </c>
      <c r="DG1033" s="6">
        <v>1</v>
      </c>
    </row>
    <row r="1034" spans="1:111" ht="16" hidden="1" x14ac:dyDescent="0.2">
      <c r="A1034" s="6" t="s">
        <v>1803</v>
      </c>
      <c r="B1034" s="25"/>
      <c r="C1034" s="25"/>
      <c r="F1034" s="25"/>
      <c r="G1034" s="63" t="s">
        <v>1291</v>
      </c>
      <c r="H1034" s="6" t="s">
        <v>8086</v>
      </c>
      <c r="L1034" s="6" t="s">
        <v>1245</v>
      </c>
      <c r="P1034" s="6" t="s">
        <v>95</v>
      </c>
      <c r="Q1034" s="6" t="s">
        <v>4773</v>
      </c>
      <c r="X1034" s="6">
        <v>100</v>
      </c>
      <c r="Y1034" s="6">
        <v>24</v>
      </c>
      <c r="Z1034" s="6">
        <v>24</v>
      </c>
      <c r="AA1034" s="6">
        <v>130</v>
      </c>
      <c r="AB1034" s="6">
        <f>SUM(Table2026_09_25[[#This Row],[Number of in-person visits provided in reporting year.]:[Number of video/virtual visits provided in reporting year.]])</f>
        <v>178</v>
      </c>
      <c r="AC1034" s="6" t="s">
        <v>8469</v>
      </c>
      <c r="AD1034" s="6">
        <v>0</v>
      </c>
      <c r="AE1034" s="6">
        <v>0</v>
      </c>
      <c r="AF1034" s="6" t="s">
        <v>4682</v>
      </c>
      <c r="AG1034" s="6">
        <v>0</v>
      </c>
      <c r="AI1034" s="6" t="s">
        <v>8176</v>
      </c>
      <c r="AJ1034" s="6" t="s">
        <v>5575</v>
      </c>
      <c r="AK1034" s="6" t="s">
        <v>8483</v>
      </c>
      <c r="AL1034" s="6" t="s">
        <v>736</v>
      </c>
      <c r="AQ1034" s="6" t="s">
        <v>544</v>
      </c>
      <c r="AX1034" s="45"/>
      <c r="AZ1034" s="6">
        <v>0.25</v>
      </c>
      <c r="BA1034" s="6">
        <v>0</v>
      </c>
      <c r="BB1034" s="45">
        <v>0</v>
      </c>
      <c r="BC1034" s="6">
        <v>0.18</v>
      </c>
      <c r="BD1034" s="6">
        <v>0.09</v>
      </c>
      <c r="BF1034" s="6">
        <v>1</v>
      </c>
      <c r="BG1034" s="45">
        <v>0</v>
      </c>
      <c r="BH1034" s="45">
        <v>0</v>
      </c>
      <c r="BI1034" s="6">
        <v>0</v>
      </c>
      <c r="BJ1034" s="6">
        <v>0</v>
      </c>
      <c r="BK1034" s="6">
        <v>0</v>
      </c>
      <c r="BL1034" s="45">
        <v>0</v>
      </c>
      <c r="BM1034" s="45">
        <v>0</v>
      </c>
      <c r="BN1034" s="6">
        <v>0</v>
      </c>
      <c r="BO1034" s="6">
        <v>0</v>
      </c>
      <c r="BP1034" s="6">
        <v>0</v>
      </c>
      <c r="BQ1034" s="6">
        <v>0</v>
      </c>
      <c r="BR1034" s="45">
        <v>0</v>
      </c>
      <c r="BT1034" s="45">
        <v>0</v>
      </c>
      <c r="BU1034" s="45">
        <v>0</v>
      </c>
      <c r="BX1034" s="6">
        <v>0</v>
      </c>
      <c r="BY1034" s="6" t="s">
        <v>21</v>
      </c>
      <c r="BZ1034" s="6">
        <f t="shared" si="48"/>
        <v>1.52</v>
      </c>
      <c r="CA1034" s="6">
        <f t="shared" si="49"/>
        <v>1</v>
      </c>
      <c r="CC1034" s="63" t="s">
        <v>4687</v>
      </c>
      <c r="CD1034" s="6" t="s">
        <v>1804</v>
      </c>
      <c r="CK1034" s="6" t="s">
        <v>5148</v>
      </c>
      <c r="DA1034" s="6" t="s">
        <v>21</v>
      </c>
      <c r="DC1034" s="6" t="s">
        <v>4434</v>
      </c>
      <c r="DD1034" s="6" t="s">
        <v>1805</v>
      </c>
      <c r="DF1034" s="29">
        <f t="shared" si="50"/>
        <v>0</v>
      </c>
      <c r="DG1034" s="6">
        <v>1</v>
      </c>
    </row>
    <row r="1035" spans="1:111" ht="16" hidden="1" x14ac:dyDescent="0.2">
      <c r="A1035" s="6" t="s">
        <v>1493</v>
      </c>
      <c r="B1035" s="25"/>
      <c r="C1035" s="25"/>
      <c r="F1035" s="25"/>
      <c r="G1035" s="63" t="s">
        <v>1291</v>
      </c>
      <c r="H1035" s="6" t="s">
        <v>8027</v>
      </c>
      <c r="L1035" s="6" t="s">
        <v>68</v>
      </c>
      <c r="P1035" s="6" t="s">
        <v>95</v>
      </c>
      <c r="Q1035" s="6" t="s">
        <v>4773</v>
      </c>
      <c r="X1035" s="6">
        <v>0</v>
      </c>
      <c r="Y1035" s="6">
        <v>1415</v>
      </c>
      <c r="Z1035" s="6">
        <v>740</v>
      </c>
      <c r="AA1035" s="6">
        <v>0</v>
      </c>
      <c r="AB1035" s="6">
        <f>SUM(Table2026_09_25[[#This Row],[Number of in-person visits provided in reporting year.]:[Number of video/virtual visits provided in reporting year.]])</f>
        <v>2155</v>
      </c>
      <c r="AC1035" s="6" t="s">
        <v>8469</v>
      </c>
      <c r="AD1035" s="6">
        <v>0</v>
      </c>
      <c r="AE1035" s="6">
        <v>0</v>
      </c>
      <c r="AF1035" s="6" t="s">
        <v>4682</v>
      </c>
      <c r="AG1035" s="6">
        <v>90</v>
      </c>
      <c r="AI1035" s="6" t="s">
        <v>69</v>
      </c>
      <c r="AJ1035" s="6" t="s">
        <v>43</v>
      </c>
      <c r="AK1035" s="6" t="s">
        <v>8483</v>
      </c>
      <c r="AL1035" s="6" t="s">
        <v>70</v>
      </c>
      <c r="AQ1035" s="6" t="s">
        <v>43</v>
      </c>
      <c r="AX1035" s="45"/>
      <c r="AZ1035" s="6">
        <v>0</v>
      </c>
      <c r="BA1035" s="6">
        <v>0</v>
      </c>
      <c r="BB1035" s="45">
        <v>0</v>
      </c>
      <c r="BC1035" s="6">
        <v>1</v>
      </c>
      <c r="BD1035" s="6">
        <v>0</v>
      </c>
      <c r="BF1035" s="6">
        <v>0</v>
      </c>
      <c r="BG1035" s="45">
        <v>0</v>
      </c>
      <c r="BH1035" s="45">
        <v>0</v>
      </c>
      <c r="BI1035" s="6">
        <v>0</v>
      </c>
      <c r="BJ1035" s="6">
        <v>0</v>
      </c>
      <c r="BK1035" s="6">
        <v>0</v>
      </c>
      <c r="BL1035" s="45">
        <v>0</v>
      </c>
      <c r="BM1035" s="45">
        <v>0</v>
      </c>
      <c r="BN1035" s="6">
        <v>0</v>
      </c>
      <c r="BO1035" s="6">
        <v>0</v>
      </c>
      <c r="BP1035" s="6">
        <v>1.2</v>
      </c>
      <c r="BQ1035" s="6">
        <v>0</v>
      </c>
      <c r="BR1035" s="45">
        <v>0</v>
      </c>
      <c r="BT1035" s="45">
        <v>0</v>
      </c>
      <c r="BU1035" s="45">
        <v>0</v>
      </c>
      <c r="BX1035" s="6">
        <v>1</v>
      </c>
      <c r="BY1035" s="6" t="s">
        <v>529</v>
      </c>
      <c r="BZ1035" s="6">
        <f t="shared" si="48"/>
        <v>2.2000000000000002</v>
      </c>
      <c r="CA1035" s="6">
        <f t="shared" si="49"/>
        <v>2.2000000000000002</v>
      </c>
      <c r="CC1035" s="63" t="s">
        <v>4687</v>
      </c>
      <c r="CD1035" s="6" t="s">
        <v>21</v>
      </c>
      <c r="CK1035" s="6" t="s">
        <v>5148</v>
      </c>
      <c r="DA1035" s="6" t="s">
        <v>21</v>
      </c>
      <c r="DC1035" s="6" t="s">
        <v>4434</v>
      </c>
      <c r="DD1035" s="6" t="s">
        <v>73</v>
      </c>
      <c r="DF1035" s="29">
        <f t="shared" si="50"/>
        <v>0</v>
      </c>
      <c r="DG1035" s="6">
        <v>1</v>
      </c>
    </row>
    <row r="1036" spans="1:111" ht="16" hidden="1" x14ac:dyDescent="0.2">
      <c r="A1036" s="6" t="s">
        <v>1436</v>
      </c>
      <c r="B1036" s="25"/>
      <c r="C1036" s="25"/>
      <c r="F1036" s="25"/>
      <c r="G1036" s="63" t="s">
        <v>1291</v>
      </c>
      <c r="H1036" s="6" t="s">
        <v>4827</v>
      </c>
      <c r="L1036" s="6" t="s">
        <v>1437</v>
      </c>
      <c r="P1036" s="6" t="s">
        <v>95</v>
      </c>
      <c r="Q1036" s="6" t="s">
        <v>4773</v>
      </c>
      <c r="X1036" s="6">
        <v>1030</v>
      </c>
      <c r="Y1036" s="6">
        <v>3720</v>
      </c>
      <c r="Z1036" s="6">
        <v>3657</v>
      </c>
      <c r="AA1036" s="6">
        <v>195</v>
      </c>
      <c r="AB1036" s="6">
        <f>SUM(Table2026_09_25[[#This Row],[Number of in-person visits provided in reporting year.]:[Number of video/virtual visits provided in reporting year.]])</f>
        <v>7572</v>
      </c>
      <c r="AC1036" s="6" t="s">
        <v>8469</v>
      </c>
      <c r="AD1036" s="6">
        <v>0</v>
      </c>
      <c r="AE1036" s="6">
        <v>0</v>
      </c>
      <c r="AF1036" s="6" t="s">
        <v>4682</v>
      </c>
      <c r="AG1036" s="6">
        <v>57.3</v>
      </c>
      <c r="AI1036" s="6" t="s">
        <v>8177</v>
      </c>
      <c r="AJ1036" s="6" t="s">
        <v>4834</v>
      </c>
      <c r="AK1036" s="6" t="s">
        <v>8483</v>
      </c>
      <c r="AL1036" s="6" t="s">
        <v>1438</v>
      </c>
      <c r="AQ1036" s="6" t="s">
        <v>544</v>
      </c>
      <c r="AX1036" s="45"/>
      <c r="AZ1036" s="6">
        <v>0</v>
      </c>
      <c r="BA1036" s="6">
        <v>0</v>
      </c>
      <c r="BB1036" s="45">
        <v>0</v>
      </c>
      <c r="BC1036" s="6">
        <v>0</v>
      </c>
      <c r="BD1036" s="6">
        <v>0</v>
      </c>
      <c r="BF1036" s="6">
        <v>0</v>
      </c>
      <c r="BG1036" s="45">
        <v>0</v>
      </c>
      <c r="BH1036" s="45">
        <v>0</v>
      </c>
      <c r="BI1036" s="6">
        <v>0</v>
      </c>
      <c r="BJ1036" s="6">
        <v>0</v>
      </c>
      <c r="BK1036" s="6">
        <v>0</v>
      </c>
      <c r="BL1036" s="45">
        <v>0</v>
      </c>
      <c r="BM1036" s="45">
        <v>0</v>
      </c>
      <c r="BN1036" s="6">
        <v>0</v>
      </c>
      <c r="BO1036" s="6">
        <v>0</v>
      </c>
      <c r="BP1036" s="6">
        <v>0</v>
      </c>
      <c r="BQ1036" s="6">
        <v>0</v>
      </c>
      <c r="BR1036" s="45">
        <v>0</v>
      </c>
      <c r="BT1036" s="45">
        <v>0</v>
      </c>
      <c r="BU1036" s="45">
        <v>0</v>
      </c>
      <c r="BX1036" s="6">
        <v>0</v>
      </c>
      <c r="BY1036" s="6" t="s">
        <v>1439</v>
      </c>
      <c r="BZ1036" s="6">
        <f t="shared" si="48"/>
        <v>0</v>
      </c>
      <c r="CA1036" s="6">
        <f t="shared" si="49"/>
        <v>0</v>
      </c>
      <c r="CC1036" s="63" t="s">
        <v>4753</v>
      </c>
      <c r="CD1036" s="6" t="s">
        <v>1440</v>
      </c>
      <c r="CK1036" s="6" t="s">
        <v>5148</v>
      </c>
      <c r="DA1036" s="6" t="s">
        <v>21</v>
      </c>
      <c r="DC1036" s="6" t="s">
        <v>4434</v>
      </c>
      <c r="DD1036" s="6" t="s">
        <v>38</v>
      </c>
      <c r="DF1036" s="29">
        <f t="shared" si="50"/>
        <v>0</v>
      </c>
      <c r="DG1036" s="6">
        <v>1</v>
      </c>
    </row>
    <row r="1037" spans="1:111" ht="16" hidden="1" x14ac:dyDescent="0.2">
      <c r="A1037" s="6" t="s">
        <v>1758</v>
      </c>
      <c r="B1037" s="25"/>
      <c r="C1037" s="25"/>
      <c r="F1037" s="25"/>
      <c r="G1037" s="63" t="s">
        <v>1291</v>
      </c>
      <c r="H1037" s="6" t="s">
        <v>8062</v>
      </c>
      <c r="L1037" s="6" t="s">
        <v>428</v>
      </c>
      <c r="P1037" s="6" t="s">
        <v>95</v>
      </c>
      <c r="Q1037" s="6" t="s">
        <v>4773</v>
      </c>
      <c r="X1037" s="6">
        <v>16</v>
      </c>
      <c r="Y1037" s="6">
        <v>0</v>
      </c>
      <c r="Z1037" s="6">
        <v>0</v>
      </c>
      <c r="AA1037" s="6">
        <v>0</v>
      </c>
      <c r="AB1037" s="6">
        <f>SUM(Table2026_09_25[[#This Row],[Number of in-person visits provided in reporting year.]:[Number of video/virtual visits provided in reporting year.]])</f>
        <v>0</v>
      </c>
      <c r="AC1037" s="6" t="s">
        <v>8469</v>
      </c>
      <c r="AD1037" s="6">
        <v>0</v>
      </c>
      <c r="AE1037" s="6">
        <v>0</v>
      </c>
      <c r="AF1037" s="6" t="s">
        <v>4682</v>
      </c>
      <c r="AG1037" s="6">
        <v>28</v>
      </c>
      <c r="AI1037" s="6" t="s">
        <v>1759</v>
      </c>
      <c r="AJ1037" s="6" t="s">
        <v>4778</v>
      </c>
      <c r="AK1037" s="6" t="s">
        <v>8483</v>
      </c>
      <c r="AL1037" s="6" t="s">
        <v>429</v>
      </c>
      <c r="AQ1037" s="6" t="s">
        <v>107</v>
      </c>
      <c r="AX1037" s="45"/>
      <c r="AZ1037" s="6">
        <v>0.03</v>
      </c>
      <c r="BA1037" s="6">
        <v>0</v>
      </c>
      <c r="BB1037" s="45">
        <v>0.03</v>
      </c>
      <c r="BC1037" s="6">
        <v>0</v>
      </c>
      <c r="BD1037" s="6">
        <v>0</v>
      </c>
      <c r="BF1037" s="6">
        <v>0.03</v>
      </c>
      <c r="BG1037" s="45">
        <v>0</v>
      </c>
      <c r="BH1037" s="45">
        <v>0</v>
      </c>
      <c r="BI1037" s="6">
        <v>0</v>
      </c>
      <c r="BJ1037" s="6">
        <v>0</v>
      </c>
      <c r="BK1037" s="6">
        <v>0</v>
      </c>
      <c r="BL1037" s="45">
        <v>0</v>
      </c>
      <c r="BM1037" s="45">
        <v>0</v>
      </c>
      <c r="BN1037" s="6">
        <v>0</v>
      </c>
      <c r="BO1037" s="6">
        <v>0</v>
      </c>
      <c r="BP1037" s="6">
        <v>0.03</v>
      </c>
      <c r="BQ1037" s="6">
        <v>0</v>
      </c>
      <c r="BR1037" s="45">
        <v>0</v>
      </c>
      <c r="BT1037" s="45">
        <v>0</v>
      </c>
      <c r="BU1037" s="45">
        <v>0</v>
      </c>
      <c r="BX1037" s="6">
        <v>0</v>
      </c>
      <c r="BY1037" s="6" t="s">
        <v>1760</v>
      </c>
      <c r="BZ1037" s="6">
        <f t="shared" si="48"/>
        <v>0.12</v>
      </c>
      <c r="CA1037" s="6">
        <f t="shared" si="49"/>
        <v>0.09</v>
      </c>
      <c r="CC1037" s="63" t="s">
        <v>7097</v>
      </c>
      <c r="CD1037" s="6" t="s">
        <v>21</v>
      </c>
      <c r="CK1037" s="6" t="s">
        <v>5148</v>
      </c>
      <c r="DA1037" s="6" t="s">
        <v>21</v>
      </c>
      <c r="DC1037" s="6" t="s">
        <v>4434</v>
      </c>
      <c r="DD1037" s="6" t="s">
        <v>431</v>
      </c>
      <c r="DF1037" s="29">
        <f t="shared" si="50"/>
        <v>0</v>
      </c>
      <c r="DG1037" s="6">
        <v>1</v>
      </c>
    </row>
    <row r="1038" spans="1:111" ht="16" hidden="1" x14ac:dyDescent="0.2">
      <c r="A1038" s="6" t="s">
        <v>1519</v>
      </c>
      <c r="B1038" s="25"/>
      <c r="C1038" s="25"/>
      <c r="F1038" s="25"/>
      <c r="G1038" s="63" t="s">
        <v>1291</v>
      </c>
      <c r="H1038" s="35" t="s">
        <v>3541</v>
      </c>
      <c r="L1038" s="6" t="s">
        <v>1513</v>
      </c>
      <c r="P1038" s="6" t="s">
        <v>95</v>
      </c>
      <c r="Q1038" s="6" t="s">
        <v>4773</v>
      </c>
      <c r="X1038" s="6">
        <v>1548</v>
      </c>
      <c r="Y1038" s="6">
        <v>5213</v>
      </c>
      <c r="Z1038" s="6">
        <v>2815</v>
      </c>
      <c r="AA1038" s="6">
        <v>562</v>
      </c>
      <c r="AB1038" s="6">
        <f>SUM(Table2026_09_25[[#This Row],[Number of in-person visits provided in reporting year.]:[Number of video/virtual visits provided in reporting year.]])</f>
        <v>8590</v>
      </c>
      <c r="AC1038" s="6" t="s">
        <v>8469</v>
      </c>
      <c r="AD1038" s="6">
        <v>0</v>
      </c>
      <c r="AE1038" s="6">
        <v>0</v>
      </c>
      <c r="AG1038" s="6">
        <v>51</v>
      </c>
      <c r="AI1038" s="6" t="s">
        <v>7888</v>
      </c>
      <c r="AJ1038" s="6" t="s">
        <v>4488</v>
      </c>
      <c r="AK1038" s="6" t="s">
        <v>8483</v>
      </c>
      <c r="AL1038" s="6" t="s">
        <v>459</v>
      </c>
      <c r="AQ1038" s="35" t="s">
        <v>366</v>
      </c>
      <c r="AX1038" s="45"/>
      <c r="AZ1038" s="6">
        <v>3</v>
      </c>
      <c r="BA1038" s="6">
        <v>2</v>
      </c>
      <c r="BB1038" s="45">
        <v>0</v>
      </c>
      <c r="BC1038" s="6">
        <v>1</v>
      </c>
      <c r="BD1038" s="6">
        <v>0</v>
      </c>
      <c r="BF1038" s="6">
        <v>1</v>
      </c>
      <c r="BG1038" s="45">
        <v>1</v>
      </c>
      <c r="BH1038" s="45">
        <v>0</v>
      </c>
      <c r="BI1038" s="6">
        <v>0</v>
      </c>
      <c r="BJ1038" s="6">
        <v>0</v>
      </c>
      <c r="BK1038" s="6">
        <v>0</v>
      </c>
      <c r="BL1038" s="45">
        <v>1</v>
      </c>
      <c r="BM1038" s="45">
        <v>0</v>
      </c>
      <c r="BN1038" s="6">
        <v>0</v>
      </c>
      <c r="BO1038" s="6">
        <v>0</v>
      </c>
      <c r="BP1038" s="6">
        <v>3</v>
      </c>
      <c r="BQ1038" s="6">
        <v>0</v>
      </c>
      <c r="BR1038" s="45">
        <v>1</v>
      </c>
      <c r="BT1038" s="45">
        <v>0</v>
      </c>
      <c r="BU1038" s="45">
        <v>0</v>
      </c>
      <c r="BX1038" s="6">
        <v>0</v>
      </c>
      <c r="BY1038" s="6" t="s">
        <v>21</v>
      </c>
      <c r="BZ1038" s="6">
        <f t="shared" si="48"/>
        <v>13</v>
      </c>
      <c r="CA1038" s="6">
        <f t="shared" si="49"/>
        <v>7</v>
      </c>
      <c r="CC1038" s="63" t="s">
        <v>4687</v>
      </c>
      <c r="CD1038" s="6" t="s">
        <v>21</v>
      </c>
      <c r="CK1038" s="6" t="s">
        <v>5148</v>
      </c>
      <c r="DA1038" s="6" t="s">
        <v>21</v>
      </c>
      <c r="DC1038" s="6" t="s">
        <v>4434</v>
      </c>
      <c r="DD1038" s="6" t="s">
        <v>367</v>
      </c>
      <c r="DF1038" s="29">
        <f t="shared" si="50"/>
        <v>0</v>
      </c>
      <c r="DG1038" s="6">
        <v>1</v>
      </c>
    </row>
    <row r="1039" spans="1:111" ht="16" hidden="1" x14ac:dyDescent="0.2">
      <c r="A1039" s="6" t="s">
        <v>1512</v>
      </c>
      <c r="B1039" s="25"/>
      <c r="C1039" s="25"/>
      <c r="F1039" s="25"/>
      <c r="G1039" s="63" t="s">
        <v>1291</v>
      </c>
      <c r="H1039" s="6" t="s">
        <v>4491</v>
      </c>
      <c r="L1039" s="6" t="s">
        <v>1513</v>
      </c>
      <c r="P1039" s="6" t="s">
        <v>95</v>
      </c>
      <c r="Q1039" s="6" t="s">
        <v>4773</v>
      </c>
      <c r="X1039" s="6">
        <v>213</v>
      </c>
      <c r="Y1039" s="6">
        <v>1467</v>
      </c>
      <c r="Z1039" s="6">
        <v>856</v>
      </c>
      <c r="AA1039" s="6">
        <v>185</v>
      </c>
      <c r="AB1039" s="6">
        <f>SUM(Table2026_09_25[[#This Row],[Number of in-person visits provided in reporting year.]:[Number of video/virtual visits provided in reporting year.]])</f>
        <v>2508</v>
      </c>
      <c r="AC1039" s="6" t="s">
        <v>8469</v>
      </c>
      <c r="AD1039" s="6">
        <v>0</v>
      </c>
      <c r="AE1039" s="6">
        <v>0</v>
      </c>
      <c r="AG1039" s="6">
        <v>31</v>
      </c>
      <c r="AI1039" s="6" t="s">
        <v>7864</v>
      </c>
      <c r="AJ1039" s="6" t="s">
        <v>7865</v>
      </c>
      <c r="AK1039" s="6" t="s">
        <v>8483</v>
      </c>
      <c r="AL1039" s="6" t="s">
        <v>455</v>
      </c>
      <c r="AQ1039" s="35" t="s">
        <v>366</v>
      </c>
      <c r="AX1039" s="45"/>
      <c r="AZ1039" s="6">
        <v>0.5</v>
      </c>
      <c r="BA1039" s="6">
        <v>0</v>
      </c>
      <c r="BB1039" s="45">
        <v>0</v>
      </c>
      <c r="BC1039" s="6">
        <v>0</v>
      </c>
      <c r="BD1039" s="6">
        <v>0</v>
      </c>
      <c r="BF1039" s="6">
        <v>0</v>
      </c>
      <c r="BG1039" s="45">
        <v>1</v>
      </c>
      <c r="BH1039" s="45">
        <v>0</v>
      </c>
      <c r="BI1039" s="6">
        <v>0</v>
      </c>
      <c r="BJ1039" s="6">
        <v>0</v>
      </c>
      <c r="BK1039" s="6">
        <v>0</v>
      </c>
      <c r="BL1039" s="45">
        <v>0</v>
      </c>
      <c r="BM1039" s="45">
        <v>0</v>
      </c>
      <c r="BN1039" s="6">
        <v>0</v>
      </c>
      <c r="BO1039" s="6">
        <v>0</v>
      </c>
      <c r="BP1039" s="6">
        <v>0</v>
      </c>
      <c r="BQ1039" s="6">
        <v>0</v>
      </c>
      <c r="BR1039" s="45">
        <v>1</v>
      </c>
      <c r="BT1039" s="45">
        <v>0</v>
      </c>
      <c r="BU1039" s="45">
        <v>0</v>
      </c>
      <c r="BX1039" s="6">
        <v>0</v>
      </c>
      <c r="BY1039" s="6" t="s">
        <v>21</v>
      </c>
      <c r="BZ1039" s="6">
        <f t="shared" si="48"/>
        <v>2.5</v>
      </c>
      <c r="CA1039" s="6">
        <f t="shared" si="49"/>
        <v>2</v>
      </c>
      <c r="CC1039" s="63" t="s">
        <v>4687</v>
      </c>
      <c r="CD1039" s="6" t="s">
        <v>21</v>
      </c>
      <c r="CK1039" s="6" t="s">
        <v>5148</v>
      </c>
      <c r="DA1039" s="6" t="s">
        <v>21</v>
      </c>
      <c r="DC1039" s="6" t="s">
        <v>4434</v>
      </c>
      <c r="DD1039" s="6" t="s">
        <v>367</v>
      </c>
      <c r="DF1039" s="29">
        <f t="shared" si="50"/>
        <v>0</v>
      </c>
      <c r="DG1039" s="6">
        <v>1</v>
      </c>
    </row>
    <row r="1040" spans="1:111" ht="16" hidden="1" x14ac:dyDescent="0.2">
      <c r="A1040" s="6" t="s">
        <v>1514</v>
      </c>
      <c r="B1040" s="25"/>
      <c r="C1040" s="25"/>
      <c r="F1040" s="25"/>
      <c r="G1040" s="63" t="s">
        <v>1291</v>
      </c>
      <c r="H1040" s="6" t="s">
        <v>8049</v>
      </c>
      <c r="L1040" s="6" t="s">
        <v>1513</v>
      </c>
      <c r="P1040" s="6" t="s">
        <v>95</v>
      </c>
      <c r="Q1040" s="6" t="s">
        <v>4773</v>
      </c>
      <c r="X1040" s="6">
        <v>92</v>
      </c>
      <c r="Y1040" s="6">
        <v>281</v>
      </c>
      <c r="Z1040" s="6">
        <v>146</v>
      </c>
      <c r="AA1040" s="6">
        <v>26</v>
      </c>
      <c r="AB1040" s="6">
        <f>SUM(Table2026_09_25[[#This Row],[Number of in-person visits provided in reporting year.]:[Number of video/virtual visits provided in reporting year.]])</f>
        <v>453</v>
      </c>
      <c r="AC1040" s="6" t="s">
        <v>8469</v>
      </c>
      <c r="AD1040" s="6">
        <v>0</v>
      </c>
      <c r="AE1040" s="6">
        <v>0</v>
      </c>
      <c r="AG1040" s="6">
        <v>307</v>
      </c>
      <c r="AI1040" s="6" t="s">
        <v>4507</v>
      </c>
      <c r="AJ1040" s="6" t="s">
        <v>7890</v>
      </c>
      <c r="AK1040" s="6" t="s">
        <v>8483</v>
      </c>
      <c r="AL1040" s="6" t="s">
        <v>1515</v>
      </c>
      <c r="AQ1040" s="6" t="s">
        <v>366</v>
      </c>
      <c r="AX1040" s="45"/>
      <c r="AZ1040" s="6">
        <v>0</v>
      </c>
      <c r="BA1040" s="6">
        <v>0.2</v>
      </c>
      <c r="BB1040" s="45">
        <v>0</v>
      </c>
      <c r="BC1040" s="6">
        <v>0</v>
      </c>
      <c r="BD1040" s="6">
        <v>0</v>
      </c>
      <c r="BF1040" s="6">
        <v>0</v>
      </c>
      <c r="BG1040" s="45">
        <v>1</v>
      </c>
      <c r="BH1040" s="45">
        <v>0</v>
      </c>
      <c r="BI1040" s="6">
        <v>0</v>
      </c>
      <c r="BJ1040" s="6">
        <v>0</v>
      </c>
      <c r="BK1040" s="6">
        <v>0</v>
      </c>
      <c r="BL1040" s="45">
        <v>0</v>
      </c>
      <c r="BM1040" s="45">
        <v>0</v>
      </c>
      <c r="BN1040" s="6">
        <v>0</v>
      </c>
      <c r="BO1040" s="6">
        <v>0</v>
      </c>
      <c r="BP1040" s="6">
        <v>0</v>
      </c>
      <c r="BQ1040" s="6">
        <v>0</v>
      </c>
      <c r="BR1040" s="45">
        <v>0</v>
      </c>
      <c r="BT1040" s="45">
        <v>0</v>
      </c>
      <c r="BU1040" s="45">
        <v>0</v>
      </c>
      <c r="BX1040" s="6">
        <v>0</v>
      </c>
      <c r="BY1040" s="6" t="s">
        <v>21</v>
      </c>
      <c r="BZ1040" s="6">
        <f t="shared" si="48"/>
        <v>1.2</v>
      </c>
      <c r="CA1040" s="6">
        <f t="shared" si="49"/>
        <v>1</v>
      </c>
      <c r="CC1040" s="63" t="s">
        <v>4687</v>
      </c>
      <c r="CD1040" s="6" t="s">
        <v>21</v>
      </c>
      <c r="CK1040" s="6" t="s">
        <v>5148</v>
      </c>
      <c r="DA1040" s="6" t="s">
        <v>21</v>
      </c>
      <c r="DC1040" s="6" t="s">
        <v>4434</v>
      </c>
      <c r="DD1040" s="6" t="s">
        <v>367</v>
      </c>
      <c r="DF1040" s="29">
        <f t="shared" si="50"/>
        <v>0</v>
      </c>
      <c r="DG1040" s="6">
        <v>1</v>
      </c>
    </row>
    <row r="1041" spans="1:111" ht="16" hidden="1" x14ac:dyDescent="0.2">
      <c r="A1041" s="6" t="s">
        <v>1518</v>
      </c>
      <c r="B1041" s="25"/>
      <c r="C1041" s="25"/>
      <c r="F1041" s="25"/>
      <c r="G1041" s="63" t="s">
        <v>1291</v>
      </c>
      <c r="H1041" s="35" t="s">
        <v>3541</v>
      </c>
      <c r="L1041" s="6" t="s">
        <v>1517</v>
      </c>
      <c r="P1041" s="6" t="s">
        <v>558</v>
      </c>
      <c r="Q1041" s="6" t="s">
        <v>4773</v>
      </c>
      <c r="X1041" s="6">
        <v>103</v>
      </c>
      <c r="Y1041" s="6">
        <v>345</v>
      </c>
      <c r="Z1041" s="6">
        <v>200</v>
      </c>
      <c r="AA1041" s="6">
        <v>126</v>
      </c>
      <c r="AB1041" s="6">
        <f>SUM(Table2026_09_25[[#This Row],[Number of in-person visits provided in reporting year.]:[Number of video/virtual visits provided in reporting year.]])</f>
        <v>671</v>
      </c>
      <c r="AC1041" s="6" t="s">
        <v>8469</v>
      </c>
      <c r="AD1041" s="6">
        <v>0</v>
      </c>
      <c r="AE1041" s="6">
        <v>0</v>
      </c>
      <c r="AG1041" s="6">
        <v>283.5</v>
      </c>
      <c r="AI1041" s="6" t="s">
        <v>7888</v>
      </c>
      <c r="AJ1041" s="6" t="s">
        <v>4488</v>
      </c>
      <c r="AK1041" s="6" t="s">
        <v>8483</v>
      </c>
      <c r="AL1041" s="6" t="s">
        <v>459</v>
      </c>
      <c r="AQ1041" s="35" t="s">
        <v>366</v>
      </c>
      <c r="AX1041" s="45"/>
      <c r="AZ1041" s="6">
        <v>0</v>
      </c>
      <c r="BA1041" s="6">
        <v>0.1</v>
      </c>
      <c r="BB1041" s="45">
        <v>0</v>
      </c>
      <c r="BC1041" s="6">
        <v>0</v>
      </c>
      <c r="BD1041" s="6">
        <v>0</v>
      </c>
      <c r="BF1041" s="6">
        <v>0</v>
      </c>
      <c r="BG1041" s="45">
        <v>0</v>
      </c>
      <c r="BH1041" s="45">
        <v>0</v>
      </c>
      <c r="BI1041" s="6">
        <v>0</v>
      </c>
      <c r="BJ1041" s="6">
        <v>0</v>
      </c>
      <c r="BK1041" s="6">
        <v>0</v>
      </c>
      <c r="BL1041" s="45">
        <v>0</v>
      </c>
      <c r="BM1041" s="45">
        <v>0</v>
      </c>
      <c r="BN1041" s="6">
        <v>0</v>
      </c>
      <c r="BO1041" s="6">
        <v>0</v>
      </c>
      <c r="BP1041" s="6">
        <v>0</v>
      </c>
      <c r="BQ1041" s="6">
        <v>0</v>
      </c>
      <c r="BR1041" s="45">
        <v>0.1</v>
      </c>
      <c r="BT1041" s="45">
        <v>0</v>
      </c>
      <c r="BU1041" s="45">
        <v>0</v>
      </c>
      <c r="BX1041" s="6">
        <v>0</v>
      </c>
      <c r="BY1041" s="6" t="s">
        <v>21</v>
      </c>
      <c r="BZ1041" s="6">
        <f t="shared" si="48"/>
        <v>0.2</v>
      </c>
      <c r="CA1041" s="6">
        <f t="shared" si="49"/>
        <v>0.1</v>
      </c>
      <c r="CC1041" s="63" t="s">
        <v>4687</v>
      </c>
      <c r="CD1041" s="6" t="s">
        <v>21</v>
      </c>
      <c r="CK1041" s="6" t="s">
        <v>5148</v>
      </c>
      <c r="DA1041" s="6" t="s">
        <v>21</v>
      </c>
      <c r="DC1041" s="6" t="s">
        <v>4434</v>
      </c>
      <c r="DD1041" s="6" t="s">
        <v>367</v>
      </c>
      <c r="DF1041" s="29">
        <f t="shared" si="50"/>
        <v>0</v>
      </c>
      <c r="DG1041" s="6">
        <v>1</v>
      </c>
    </row>
    <row r="1042" spans="1:111" ht="16" hidden="1" x14ac:dyDescent="0.2">
      <c r="A1042" s="6" t="s">
        <v>1516</v>
      </c>
      <c r="B1042" s="25"/>
      <c r="C1042" s="25"/>
      <c r="F1042" s="25"/>
      <c r="G1042" s="63" t="s">
        <v>1291</v>
      </c>
      <c r="H1042" s="35" t="s">
        <v>3541</v>
      </c>
      <c r="L1042" s="6" t="s">
        <v>1517</v>
      </c>
      <c r="P1042" s="6" t="s">
        <v>558</v>
      </c>
      <c r="Q1042" s="6" t="s">
        <v>4773</v>
      </c>
      <c r="X1042" s="6">
        <v>93</v>
      </c>
      <c r="Y1042" s="6">
        <v>322</v>
      </c>
      <c r="Z1042" s="6">
        <v>318</v>
      </c>
      <c r="AA1042" s="6">
        <v>149</v>
      </c>
      <c r="AB1042" s="6">
        <f>SUM(Table2026_09_25[[#This Row],[Number of in-person visits provided in reporting year.]:[Number of video/virtual visits provided in reporting year.]])</f>
        <v>789</v>
      </c>
      <c r="AC1042" s="6" t="s">
        <v>8469</v>
      </c>
      <c r="AD1042" s="6">
        <v>0</v>
      </c>
      <c r="AE1042" s="6">
        <v>0</v>
      </c>
      <c r="AG1042" s="6">
        <v>136</v>
      </c>
      <c r="AI1042" s="6" t="s">
        <v>7888</v>
      </c>
      <c r="AJ1042" s="6" t="s">
        <v>4488</v>
      </c>
      <c r="AK1042" s="6" t="s">
        <v>8483</v>
      </c>
      <c r="AL1042" s="6" t="s">
        <v>459</v>
      </c>
      <c r="AQ1042" s="35" t="s">
        <v>366</v>
      </c>
      <c r="AX1042" s="45"/>
      <c r="AZ1042" s="6">
        <v>0</v>
      </c>
      <c r="BA1042" s="6">
        <v>0.1</v>
      </c>
      <c r="BB1042" s="45">
        <v>0</v>
      </c>
      <c r="BC1042" s="6">
        <v>0</v>
      </c>
      <c r="BD1042" s="6">
        <v>0</v>
      </c>
      <c r="BF1042" s="6">
        <v>0</v>
      </c>
      <c r="BG1042" s="45">
        <v>0</v>
      </c>
      <c r="BH1042" s="45">
        <v>0</v>
      </c>
      <c r="BI1042" s="6">
        <v>0</v>
      </c>
      <c r="BJ1042" s="6">
        <v>0</v>
      </c>
      <c r="BK1042" s="6">
        <v>0</v>
      </c>
      <c r="BL1042" s="45">
        <v>0</v>
      </c>
      <c r="BM1042" s="45">
        <v>0</v>
      </c>
      <c r="BN1042" s="6">
        <v>0</v>
      </c>
      <c r="BO1042" s="6">
        <v>0</v>
      </c>
      <c r="BP1042" s="6">
        <v>0.1</v>
      </c>
      <c r="BQ1042" s="6">
        <v>0</v>
      </c>
      <c r="BR1042" s="45">
        <v>0</v>
      </c>
      <c r="BT1042" s="45">
        <v>0</v>
      </c>
      <c r="BU1042" s="45">
        <v>0</v>
      </c>
      <c r="BX1042" s="6">
        <v>0</v>
      </c>
      <c r="BY1042" s="6" t="s">
        <v>21</v>
      </c>
      <c r="BZ1042" s="6">
        <f t="shared" si="48"/>
        <v>0.2</v>
      </c>
      <c r="CA1042" s="6">
        <f t="shared" si="49"/>
        <v>0.1</v>
      </c>
      <c r="CC1042" s="63" t="s">
        <v>4687</v>
      </c>
      <c r="CD1042" s="6" t="s">
        <v>21</v>
      </c>
      <c r="CK1042" s="6" t="s">
        <v>5148</v>
      </c>
      <c r="DA1042" s="6" t="s">
        <v>21</v>
      </c>
      <c r="DC1042" s="6" t="s">
        <v>4434</v>
      </c>
      <c r="DD1042" s="6" t="s">
        <v>367</v>
      </c>
      <c r="DF1042" s="29">
        <f t="shared" si="50"/>
        <v>0</v>
      </c>
      <c r="DG1042" s="6">
        <v>1</v>
      </c>
    </row>
    <row r="1043" spans="1:111" ht="16" hidden="1" x14ac:dyDescent="0.2">
      <c r="A1043" s="6" t="s">
        <v>1520</v>
      </c>
      <c r="B1043" s="25"/>
      <c r="C1043" s="25"/>
      <c r="F1043" s="25"/>
      <c r="G1043" s="63" t="s">
        <v>1291</v>
      </c>
      <c r="H1043" s="35" t="s">
        <v>3541</v>
      </c>
      <c r="L1043" s="6" t="s">
        <v>1517</v>
      </c>
      <c r="P1043" s="6" t="s">
        <v>558</v>
      </c>
      <c r="Q1043" s="6" t="s">
        <v>4773</v>
      </c>
      <c r="X1043" s="6">
        <v>45</v>
      </c>
      <c r="Y1043" s="6">
        <v>123</v>
      </c>
      <c r="Z1043" s="6">
        <v>71</v>
      </c>
      <c r="AA1043" s="6">
        <v>41</v>
      </c>
      <c r="AB1043" s="6">
        <f>SUM(Table2026_09_25[[#This Row],[Number of in-person visits provided in reporting year.]:[Number of video/virtual visits provided in reporting year.]])</f>
        <v>235</v>
      </c>
      <c r="AC1043" s="6" t="s">
        <v>8469</v>
      </c>
      <c r="AD1043" s="6">
        <v>0</v>
      </c>
      <c r="AE1043" s="6">
        <v>0</v>
      </c>
      <c r="AG1043" s="6">
        <v>193</v>
      </c>
      <c r="AI1043" s="6" t="s">
        <v>7888</v>
      </c>
      <c r="AJ1043" s="6" t="s">
        <v>4488</v>
      </c>
      <c r="AK1043" s="6" t="s">
        <v>8483</v>
      </c>
      <c r="AL1043" s="6" t="s">
        <v>459</v>
      </c>
      <c r="AQ1043" s="35" t="s">
        <v>366</v>
      </c>
      <c r="AX1043" s="45"/>
      <c r="AZ1043" s="6">
        <v>0</v>
      </c>
      <c r="BA1043" s="6">
        <v>0.1</v>
      </c>
      <c r="BB1043" s="45">
        <v>0</v>
      </c>
      <c r="BC1043" s="6">
        <v>0</v>
      </c>
      <c r="BD1043" s="6">
        <v>0</v>
      </c>
      <c r="BF1043" s="6">
        <v>0</v>
      </c>
      <c r="BG1043" s="45">
        <v>0</v>
      </c>
      <c r="BH1043" s="45">
        <v>0</v>
      </c>
      <c r="BI1043" s="6">
        <v>0</v>
      </c>
      <c r="BJ1043" s="6">
        <v>0</v>
      </c>
      <c r="BK1043" s="6">
        <v>0</v>
      </c>
      <c r="BL1043" s="45">
        <v>0</v>
      </c>
      <c r="BM1043" s="45">
        <v>0</v>
      </c>
      <c r="BN1043" s="6">
        <v>0</v>
      </c>
      <c r="BO1043" s="6">
        <v>0</v>
      </c>
      <c r="BP1043" s="6">
        <v>0.1</v>
      </c>
      <c r="BQ1043" s="6">
        <v>0</v>
      </c>
      <c r="BR1043" s="45">
        <v>0</v>
      </c>
      <c r="BT1043" s="45">
        <v>0</v>
      </c>
      <c r="BU1043" s="45">
        <v>0</v>
      </c>
      <c r="BX1043" s="6">
        <v>0</v>
      </c>
      <c r="BY1043" s="6" t="s">
        <v>21</v>
      </c>
      <c r="BZ1043" s="6">
        <f t="shared" si="48"/>
        <v>0.2</v>
      </c>
      <c r="CA1043" s="6">
        <f t="shared" si="49"/>
        <v>0.1</v>
      </c>
      <c r="CC1043" s="63" t="s">
        <v>4687</v>
      </c>
      <c r="CD1043" s="6" t="s">
        <v>21</v>
      </c>
      <c r="CK1043" s="6" t="s">
        <v>5148</v>
      </c>
      <c r="DA1043" s="6" t="s">
        <v>21</v>
      </c>
      <c r="DC1043" s="6" t="s">
        <v>4434</v>
      </c>
      <c r="DD1043" s="6" t="s">
        <v>367</v>
      </c>
      <c r="DF1043" s="29">
        <f t="shared" si="50"/>
        <v>0</v>
      </c>
      <c r="DG1043" s="6">
        <v>1</v>
      </c>
    </row>
    <row r="1044" spans="1:111" ht="16" hidden="1" x14ac:dyDescent="0.2">
      <c r="A1044" s="6" t="s">
        <v>1368</v>
      </c>
      <c r="B1044" s="25"/>
      <c r="C1044" s="25"/>
      <c r="F1044" s="25"/>
      <c r="G1044" s="63" t="s">
        <v>1291</v>
      </c>
      <c r="H1044" s="6" t="s">
        <v>4827</v>
      </c>
      <c r="L1044" s="6" t="s">
        <v>1369</v>
      </c>
      <c r="P1044" s="6" t="s">
        <v>558</v>
      </c>
      <c r="Q1044" s="6" t="s">
        <v>4773</v>
      </c>
      <c r="X1044" s="6">
        <v>445</v>
      </c>
      <c r="Y1044" s="6">
        <v>9533</v>
      </c>
      <c r="Z1044" s="6">
        <v>7752</v>
      </c>
      <c r="AA1044" s="6">
        <v>0</v>
      </c>
      <c r="AB1044" s="6">
        <f>SUM(Table2026_09_25[[#This Row],[Number of in-person visits provided in reporting year.]:[Number of video/virtual visits provided in reporting year.]])</f>
        <v>17285</v>
      </c>
      <c r="AC1044" s="6" t="s">
        <v>8469</v>
      </c>
      <c r="AD1044" s="6">
        <v>0</v>
      </c>
      <c r="AE1044" s="6">
        <v>0</v>
      </c>
      <c r="AF1044" s="6" t="s">
        <v>4682</v>
      </c>
      <c r="AG1044" s="6">
        <v>3.3</v>
      </c>
      <c r="AI1044" s="6" t="s">
        <v>4833</v>
      </c>
      <c r="AJ1044" s="6" t="s">
        <v>4834</v>
      </c>
      <c r="AK1044" s="6" t="s">
        <v>8483</v>
      </c>
      <c r="AL1044" s="6" t="s">
        <v>1047</v>
      </c>
      <c r="AQ1044" s="6" t="s">
        <v>544</v>
      </c>
      <c r="AX1044" s="45"/>
      <c r="AZ1044" s="6">
        <v>0</v>
      </c>
      <c r="BA1044" s="6">
        <v>0</v>
      </c>
      <c r="BB1044" s="45">
        <v>0</v>
      </c>
      <c r="BC1044" s="6">
        <v>0</v>
      </c>
      <c r="BD1044" s="6">
        <v>0</v>
      </c>
      <c r="BF1044" s="6">
        <v>0</v>
      </c>
      <c r="BG1044" s="45">
        <v>0</v>
      </c>
      <c r="BH1044" s="45">
        <v>0</v>
      </c>
      <c r="BI1044" s="6">
        <v>0</v>
      </c>
      <c r="BJ1044" s="6">
        <v>0</v>
      </c>
      <c r="BK1044" s="6">
        <v>0</v>
      </c>
      <c r="BL1044" s="45">
        <v>0</v>
      </c>
      <c r="BM1044" s="45">
        <v>0</v>
      </c>
      <c r="BN1044" s="6">
        <v>0</v>
      </c>
      <c r="BO1044" s="6">
        <v>0</v>
      </c>
      <c r="BP1044" s="6">
        <v>0</v>
      </c>
      <c r="BQ1044" s="6">
        <v>0</v>
      </c>
      <c r="BR1044" s="45">
        <v>0</v>
      </c>
      <c r="BT1044" s="45">
        <v>0</v>
      </c>
      <c r="BU1044" s="45">
        <v>0</v>
      </c>
      <c r="BX1044" s="6">
        <v>12</v>
      </c>
      <c r="BY1044" s="6" t="s">
        <v>1370</v>
      </c>
      <c r="BZ1044" s="6">
        <f t="shared" si="48"/>
        <v>0</v>
      </c>
      <c r="CA1044" s="6">
        <f t="shared" si="49"/>
        <v>12</v>
      </c>
      <c r="CC1044" s="63" t="s">
        <v>4753</v>
      </c>
      <c r="CD1044" s="6" t="s">
        <v>1371</v>
      </c>
      <c r="CK1044" s="6" t="s">
        <v>5148</v>
      </c>
      <c r="DA1044" s="6" t="s">
        <v>1372</v>
      </c>
      <c r="DC1044" s="6" t="s">
        <v>4434</v>
      </c>
      <c r="DD1044" s="6" t="s">
        <v>38</v>
      </c>
      <c r="DF1044" s="29">
        <f t="shared" si="50"/>
        <v>0</v>
      </c>
      <c r="DG1044" s="6">
        <v>1</v>
      </c>
    </row>
    <row r="1045" spans="1:111" ht="16" hidden="1" x14ac:dyDescent="0.2">
      <c r="A1045" s="6" t="s">
        <v>1749</v>
      </c>
      <c r="B1045" s="25"/>
      <c r="C1045" s="25"/>
      <c r="F1045" s="25"/>
      <c r="G1045" s="63" t="s">
        <v>1291</v>
      </c>
      <c r="H1045" s="6" t="s">
        <v>650</v>
      </c>
      <c r="L1045" s="6" t="s">
        <v>6407</v>
      </c>
      <c r="P1045" s="6" t="s">
        <v>558</v>
      </c>
      <c r="Q1045" s="6" t="s">
        <v>4773</v>
      </c>
      <c r="X1045" s="6">
        <v>470</v>
      </c>
      <c r="Y1045" s="6">
        <v>2782</v>
      </c>
      <c r="Z1045" s="6">
        <v>1654</v>
      </c>
      <c r="AA1045" s="6">
        <v>38</v>
      </c>
      <c r="AB1045" s="6">
        <f>SUM(Table2026_09_25[[#This Row],[Number of in-person visits provided in reporting year.]:[Number of video/virtual visits provided in reporting year.]])</f>
        <v>4474</v>
      </c>
      <c r="AC1045" s="6" t="s">
        <v>8469</v>
      </c>
      <c r="AD1045" s="6">
        <v>0</v>
      </c>
      <c r="AE1045" s="6">
        <v>0</v>
      </c>
      <c r="AF1045" s="6" t="s">
        <v>4682</v>
      </c>
      <c r="AG1045" s="6">
        <v>71</v>
      </c>
      <c r="AI1045" s="6" t="s">
        <v>8064</v>
      </c>
      <c r="AJ1045" s="6" t="s">
        <v>43</v>
      </c>
      <c r="AK1045" s="6" t="s">
        <v>8483</v>
      </c>
      <c r="AL1045" s="6" t="s">
        <v>651</v>
      </c>
      <c r="AQ1045" s="6" t="s">
        <v>43</v>
      </c>
      <c r="AX1045" s="45"/>
      <c r="AZ1045" s="6">
        <v>0.61</v>
      </c>
      <c r="BA1045" s="6">
        <v>0</v>
      </c>
      <c r="BB1045" s="45">
        <v>0.19</v>
      </c>
      <c r="BC1045" s="6">
        <v>0.02</v>
      </c>
      <c r="BD1045" s="6">
        <v>0</v>
      </c>
      <c r="BF1045" s="6">
        <v>1.05</v>
      </c>
      <c r="BG1045" s="45">
        <v>0.95</v>
      </c>
      <c r="BH1045" s="45">
        <v>0</v>
      </c>
      <c r="BI1045" s="6">
        <v>0</v>
      </c>
      <c r="BJ1045" s="6">
        <v>0.57999999999999996</v>
      </c>
      <c r="BK1045" s="6">
        <v>0.93</v>
      </c>
      <c r="BL1045" s="45">
        <v>0</v>
      </c>
      <c r="BM1045" s="45">
        <v>0</v>
      </c>
      <c r="BN1045" s="6">
        <v>0</v>
      </c>
      <c r="BO1045" s="6">
        <v>0</v>
      </c>
      <c r="BP1045" s="6">
        <v>0</v>
      </c>
      <c r="BQ1045" s="6">
        <v>0.93</v>
      </c>
      <c r="BR1045" s="45">
        <v>0.73</v>
      </c>
      <c r="BT1045" s="45">
        <v>0</v>
      </c>
      <c r="BU1045" s="45">
        <v>0</v>
      </c>
      <c r="BX1045" s="6">
        <v>0.01</v>
      </c>
      <c r="BY1045" s="6" t="s">
        <v>652</v>
      </c>
      <c r="BZ1045" s="6">
        <f t="shared" si="48"/>
        <v>5.99</v>
      </c>
      <c r="CA1045" s="6">
        <f t="shared" si="49"/>
        <v>5.37</v>
      </c>
      <c r="CC1045" s="63" t="s">
        <v>4753</v>
      </c>
      <c r="CD1045" s="6" t="s">
        <v>21</v>
      </c>
      <c r="CK1045" s="6" t="s">
        <v>5148</v>
      </c>
      <c r="DA1045" s="6" t="s">
        <v>21</v>
      </c>
      <c r="DC1045" s="6" t="s">
        <v>4434</v>
      </c>
      <c r="DD1045" s="6" t="s">
        <v>576</v>
      </c>
      <c r="DF1045" s="29">
        <f t="shared" si="50"/>
        <v>0</v>
      </c>
      <c r="DG1045" s="6">
        <v>1</v>
      </c>
    </row>
    <row r="1046" spans="1:111" ht="16" hidden="1" x14ac:dyDescent="0.2">
      <c r="A1046" s="6" t="s">
        <v>1484</v>
      </c>
      <c r="B1046" s="25"/>
      <c r="C1046" s="25"/>
      <c r="F1046" s="25"/>
      <c r="G1046" s="63" t="s">
        <v>1291</v>
      </c>
      <c r="H1046" s="6" t="s">
        <v>3512</v>
      </c>
      <c r="L1046" s="6" t="s">
        <v>3247</v>
      </c>
      <c r="P1046" s="6" t="s">
        <v>558</v>
      </c>
      <c r="Q1046" s="6" t="s">
        <v>4773</v>
      </c>
      <c r="X1046" s="6">
        <v>1045</v>
      </c>
      <c r="Y1046" s="6">
        <v>1045</v>
      </c>
      <c r="Z1046" s="6">
        <v>0</v>
      </c>
      <c r="AA1046" s="6">
        <v>0</v>
      </c>
      <c r="AB1046" s="6">
        <f>SUM(Table2026_09_25[[#This Row],[Number of in-person visits provided in reporting year.]:[Number of video/virtual visits provided in reporting year.]])</f>
        <v>1045</v>
      </c>
      <c r="AC1046" s="6" t="s">
        <v>8469</v>
      </c>
      <c r="AD1046" s="6">
        <v>0</v>
      </c>
      <c r="AE1046" s="6">
        <v>0</v>
      </c>
      <c r="AG1046" s="6">
        <v>0</v>
      </c>
      <c r="AI1046" s="6" t="s">
        <v>1485</v>
      </c>
      <c r="AJ1046" s="6" t="s">
        <v>149</v>
      </c>
      <c r="AK1046" s="6" t="s">
        <v>8483</v>
      </c>
      <c r="AL1046" s="6" t="s">
        <v>294</v>
      </c>
      <c r="AQ1046" s="6" t="s">
        <v>63</v>
      </c>
      <c r="AX1046" s="45"/>
      <c r="AZ1046" s="6">
        <v>1</v>
      </c>
      <c r="BA1046" s="6">
        <v>0</v>
      </c>
      <c r="BB1046" s="45">
        <v>0</v>
      </c>
      <c r="BC1046" s="6">
        <v>0</v>
      </c>
      <c r="BD1046" s="6">
        <v>0</v>
      </c>
      <c r="BF1046" s="6">
        <v>0</v>
      </c>
      <c r="BG1046" s="45">
        <v>2</v>
      </c>
      <c r="BH1046" s="45">
        <v>0</v>
      </c>
      <c r="BI1046" s="6">
        <v>0</v>
      </c>
      <c r="BJ1046" s="6">
        <v>0</v>
      </c>
      <c r="BK1046" s="6">
        <v>0</v>
      </c>
      <c r="BL1046" s="45">
        <v>2</v>
      </c>
      <c r="BM1046" s="45">
        <v>0</v>
      </c>
      <c r="BN1046" s="6">
        <v>0</v>
      </c>
      <c r="BO1046" s="6">
        <v>0</v>
      </c>
      <c r="BP1046" s="6">
        <v>2</v>
      </c>
      <c r="BQ1046" s="6">
        <v>0</v>
      </c>
      <c r="BR1046" s="45">
        <v>0</v>
      </c>
      <c r="BT1046" s="45">
        <v>0</v>
      </c>
      <c r="BU1046" s="45">
        <v>0</v>
      </c>
      <c r="BX1046" s="6">
        <v>0</v>
      </c>
      <c r="BY1046" s="6" t="s">
        <v>21</v>
      </c>
      <c r="BZ1046" s="6">
        <f t="shared" si="48"/>
        <v>7</v>
      </c>
      <c r="CA1046" s="6">
        <f t="shared" si="49"/>
        <v>6</v>
      </c>
      <c r="CC1046" s="63" t="s">
        <v>4753</v>
      </c>
      <c r="CD1046" s="6" t="s">
        <v>1486</v>
      </c>
      <c r="CK1046" s="6" t="s">
        <v>5148</v>
      </c>
      <c r="DA1046" s="6" t="s">
        <v>21</v>
      </c>
      <c r="DC1046" s="6" t="s">
        <v>4434</v>
      </c>
      <c r="DD1046" s="6" t="s">
        <v>1487</v>
      </c>
      <c r="DF1046" s="29">
        <f t="shared" si="50"/>
        <v>0</v>
      </c>
      <c r="DG1046" s="6">
        <v>1</v>
      </c>
    </row>
    <row r="1047" spans="1:111" ht="16" hidden="1" x14ac:dyDescent="0.2">
      <c r="A1047" s="6" t="s">
        <v>1757</v>
      </c>
      <c r="B1047" s="25"/>
      <c r="C1047" s="25"/>
      <c r="F1047" s="25"/>
      <c r="G1047" s="63" t="s">
        <v>1291</v>
      </c>
      <c r="H1047" s="6" t="s">
        <v>4718</v>
      </c>
      <c r="L1047" s="6" t="s">
        <v>6407</v>
      </c>
      <c r="P1047" s="6" t="s">
        <v>558</v>
      </c>
      <c r="Q1047" s="6" t="s">
        <v>4773</v>
      </c>
      <c r="X1047" s="6">
        <v>857</v>
      </c>
      <c r="Y1047" s="6">
        <v>2352</v>
      </c>
      <c r="Z1047" s="6">
        <v>2190</v>
      </c>
      <c r="AA1047" s="6">
        <v>787</v>
      </c>
      <c r="AB1047" s="6">
        <f>SUM(Table2026_09_25[[#This Row],[Number of in-person visits provided in reporting year.]:[Number of video/virtual visits provided in reporting year.]])</f>
        <v>5329</v>
      </c>
      <c r="AC1047" s="6" t="s">
        <v>8469</v>
      </c>
      <c r="AD1047" s="6">
        <v>0</v>
      </c>
      <c r="AE1047" s="6">
        <v>0</v>
      </c>
      <c r="AF1047" s="6" t="s">
        <v>8032</v>
      </c>
      <c r="AG1047" s="6">
        <v>0</v>
      </c>
      <c r="AI1047" s="6" t="s">
        <v>4719</v>
      </c>
      <c r="AJ1047" s="6" t="s">
        <v>4716</v>
      </c>
      <c r="AK1047" s="6" t="s">
        <v>8483</v>
      </c>
      <c r="AL1047" s="6" t="s">
        <v>4720</v>
      </c>
      <c r="AQ1047" s="6" t="s">
        <v>43</v>
      </c>
      <c r="AX1047" s="45"/>
      <c r="AZ1047" s="6">
        <v>0</v>
      </c>
      <c r="BA1047" s="6">
        <v>0</v>
      </c>
      <c r="BB1047" s="45">
        <v>0</v>
      </c>
      <c r="BC1047" s="6">
        <v>0</v>
      </c>
      <c r="BD1047" s="6">
        <v>0</v>
      </c>
      <c r="BF1047" s="6">
        <v>0</v>
      </c>
      <c r="BG1047" s="45">
        <v>0</v>
      </c>
      <c r="BH1047" s="45">
        <v>0</v>
      </c>
      <c r="BI1047" s="6">
        <v>0</v>
      </c>
      <c r="BJ1047" s="6">
        <v>0</v>
      </c>
      <c r="BK1047" s="6">
        <v>0</v>
      </c>
      <c r="BL1047" s="45">
        <v>0</v>
      </c>
      <c r="BM1047" s="45">
        <v>0</v>
      </c>
      <c r="BN1047" s="6">
        <v>0</v>
      </c>
      <c r="BO1047" s="6">
        <v>0</v>
      </c>
      <c r="BP1047" s="6">
        <v>0</v>
      </c>
      <c r="BQ1047" s="6">
        <v>0</v>
      </c>
      <c r="BR1047" s="45">
        <v>0</v>
      </c>
      <c r="BT1047" s="45">
        <v>0</v>
      </c>
      <c r="BU1047" s="45">
        <v>0</v>
      </c>
      <c r="BX1047" s="6">
        <v>0</v>
      </c>
      <c r="BY1047" s="6" t="s">
        <v>21</v>
      </c>
      <c r="BZ1047" s="6">
        <f t="shared" si="48"/>
        <v>0</v>
      </c>
      <c r="CA1047" s="6">
        <f t="shared" si="49"/>
        <v>0</v>
      </c>
      <c r="CC1047" s="63" t="s">
        <v>4753</v>
      </c>
      <c r="CD1047" s="6" t="s">
        <v>647</v>
      </c>
      <c r="CK1047" s="6" t="s">
        <v>5148</v>
      </c>
      <c r="DA1047" s="6" t="s">
        <v>21</v>
      </c>
      <c r="DC1047" s="6" t="s">
        <v>4434</v>
      </c>
      <c r="DD1047" s="6" t="s">
        <v>576</v>
      </c>
      <c r="DF1047" s="29">
        <f t="shared" si="50"/>
        <v>0</v>
      </c>
      <c r="DG1047" s="6">
        <v>1</v>
      </c>
    </row>
    <row r="1048" spans="1:111" ht="16" hidden="1" x14ac:dyDescent="0.2">
      <c r="A1048" s="6" t="s">
        <v>1806</v>
      </c>
      <c r="B1048" s="25"/>
      <c r="C1048" s="25"/>
      <c r="F1048" s="25"/>
      <c r="G1048" s="63" t="s">
        <v>1291</v>
      </c>
      <c r="H1048" s="6" t="s">
        <v>4721</v>
      </c>
      <c r="L1048" s="6" t="s">
        <v>6407</v>
      </c>
      <c r="P1048" s="6" t="s">
        <v>558</v>
      </c>
      <c r="Q1048" s="6" t="s">
        <v>4773</v>
      </c>
      <c r="X1048" s="6">
        <v>985</v>
      </c>
      <c r="Y1048" s="6">
        <v>3007</v>
      </c>
      <c r="Z1048" s="6">
        <v>2856</v>
      </c>
      <c r="AA1048" s="6">
        <v>522</v>
      </c>
      <c r="AB1048" s="6">
        <f>SUM(Table2026_09_25[[#This Row],[Number of in-person visits provided in reporting year.]:[Number of video/virtual visits provided in reporting year.]])</f>
        <v>6385</v>
      </c>
      <c r="AC1048" s="6" t="s">
        <v>8469</v>
      </c>
      <c r="AD1048" s="6">
        <v>0</v>
      </c>
      <c r="AE1048" s="6">
        <v>0</v>
      </c>
      <c r="AF1048" s="6" t="s">
        <v>8032</v>
      </c>
      <c r="AG1048" s="6">
        <v>0</v>
      </c>
      <c r="AI1048" s="6" t="s">
        <v>8078</v>
      </c>
      <c r="AJ1048" s="6" t="s">
        <v>4716</v>
      </c>
      <c r="AK1048" s="6" t="s">
        <v>8483</v>
      </c>
      <c r="AL1048" s="6" t="s">
        <v>4723</v>
      </c>
      <c r="AQ1048" s="6" t="s">
        <v>43</v>
      </c>
      <c r="AX1048" s="45"/>
      <c r="AZ1048" s="6">
        <v>2</v>
      </c>
      <c r="BA1048" s="6">
        <v>0</v>
      </c>
      <c r="BB1048" s="45">
        <v>0</v>
      </c>
      <c r="BC1048" s="6">
        <v>0.8</v>
      </c>
      <c r="BD1048" s="6">
        <v>0.2</v>
      </c>
      <c r="BF1048" s="6">
        <v>1</v>
      </c>
      <c r="BG1048" s="45">
        <v>1</v>
      </c>
      <c r="BH1048" s="45">
        <v>0</v>
      </c>
      <c r="BI1048" s="6">
        <v>0</v>
      </c>
      <c r="BJ1048" s="6">
        <v>0</v>
      </c>
      <c r="BK1048" s="6">
        <v>1</v>
      </c>
      <c r="BL1048" s="45">
        <v>1</v>
      </c>
      <c r="BM1048" s="45">
        <v>0</v>
      </c>
      <c r="BN1048" s="6">
        <v>0</v>
      </c>
      <c r="BO1048" s="6">
        <v>0</v>
      </c>
      <c r="BP1048" s="6">
        <v>0</v>
      </c>
      <c r="BQ1048" s="6">
        <v>1</v>
      </c>
      <c r="BR1048" s="45">
        <v>1</v>
      </c>
      <c r="BT1048" s="45">
        <v>0</v>
      </c>
      <c r="BU1048" s="45">
        <v>0</v>
      </c>
      <c r="BX1048" s="6">
        <v>0.5</v>
      </c>
      <c r="BY1048" s="6" t="s">
        <v>646</v>
      </c>
      <c r="BZ1048" s="6">
        <f t="shared" si="48"/>
        <v>9</v>
      </c>
      <c r="CA1048" s="6">
        <f t="shared" si="49"/>
        <v>6.5</v>
      </c>
      <c r="CC1048" s="63" t="s">
        <v>4753</v>
      </c>
      <c r="CD1048" s="6" t="s">
        <v>647</v>
      </c>
      <c r="CK1048" s="6" t="s">
        <v>5148</v>
      </c>
      <c r="DA1048" s="6" t="s">
        <v>21</v>
      </c>
      <c r="DC1048" s="6" t="s">
        <v>4434</v>
      </c>
      <c r="DD1048" s="6" t="s">
        <v>576</v>
      </c>
      <c r="DF1048" s="29">
        <f t="shared" si="50"/>
        <v>0</v>
      </c>
      <c r="DG1048" s="6">
        <v>1</v>
      </c>
    </row>
    <row r="1049" spans="1:111" ht="16" hidden="1" x14ac:dyDescent="0.2">
      <c r="A1049" s="6" t="s">
        <v>1663</v>
      </c>
      <c r="B1049" s="25"/>
      <c r="C1049" s="25"/>
      <c r="F1049" s="25"/>
      <c r="G1049" s="63" t="s">
        <v>1291</v>
      </c>
      <c r="H1049" s="6" t="s">
        <v>5215</v>
      </c>
      <c r="L1049" s="6" t="s">
        <v>588</v>
      </c>
      <c r="P1049" s="6" t="s">
        <v>558</v>
      </c>
      <c r="Q1049" s="6" t="s">
        <v>4773</v>
      </c>
      <c r="X1049" s="6">
        <v>0</v>
      </c>
      <c r="Y1049" s="6">
        <v>507</v>
      </c>
      <c r="Z1049" s="6">
        <v>430</v>
      </c>
      <c r="AA1049" s="6">
        <v>0</v>
      </c>
      <c r="AB1049" s="6">
        <f>SUM(Table2026_09_25[[#This Row],[Number of in-person visits provided in reporting year.]:[Number of video/virtual visits provided in reporting year.]])</f>
        <v>937</v>
      </c>
      <c r="AC1049" s="6" t="s">
        <v>8469</v>
      </c>
      <c r="AD1049" s="6">
        <v>0</v>
      </c>
      <c r="AE1049" s="6">
        <v>0</v>
      </c>
      <c r="AF1049" s="6" t="s">
        <v>4682</v>
      </c>
      <c r="AG1049" s="6">
        <v>0</v>
      </c>
      <c r="AI1049" s="6" t="s">
        <v>8080</v>
      </c>
      <c r="AJ1049" s="6" t="s">
        <v>43</v>
      </c>
      <c r="AK1049" s="6" t="s">
        <v>8483</v>
      </c>
      <c r="AL1049" s="6" t="s">
        <v>42</v>
      </c>
      <c r="AQ1049" s="6" t="s">
        <v>43</v>
      </c>
      <c r="AX1049" s="45"/>
      <c r="AZ1049" s="6">
        <v>0</v>
      </c>
      <c r="BA1049" s="6">
        <v>0</v>
      </c>
      <c r="BB1049" s="45">
        <v>0</v>
      </c>
      <c r="BC1049" s="6">
        <v>0</v>
      </c>
      <c r="BD1049" s="6">
        <v>0</v>
      </c>
      <c r="BF1049" s="6">
        <v>0</v>
      </c>
      <c r="BG1049" s="45">
        <v>0.6</v>
      </c>
      <c r="BH1049" s="45">
        <v>0</v>
      </c>
      <c r="BI1049" s="6">
        <v>0</v>
      </c>
      <c r="BJ1049" s="6">
        <v>0</v>
      </c>
      <c r="BK1049" s="6">
        <v>0</v>
      </c>
      <c r="BL1049" s="45">
        <v>0</v>
      </c>
      <c r="BM1049" s="45">
        <v>0</v>
      </c>
      <c r="BN1049" s="6">
        <v>0</v>
      </c>
      <c r="BO1049" s="6">
        <v>0</v>
      </c>
      <c r="BP1049" s="6">
        <v>1</v>
      </c>
      <c r="BQ1049" s="6">
        <v>0</v>
      </c>
      <c r="BR1049" s="45">
        <v>0.8</v>
      </c>
      <c r="BT1049" s="45">
        <v>0</v>
      </c>
      <c r="BU1049" s="45">
        <v>0</v>
      </c>
      <c r="BX1049" s="6">
        <v>0.4</v>
      </c>
      <c r="BY1049" s="6" t="s">
        <v>1664</v>
      </c>
      <c r="BZ1049" s="6">
        <f t="shared" si="48"/>
        <v>2.4000000000000004</v>
      </c>
      <c r="CA1049" s="6">
        <f t="shared" si="49"/>
        <v>2.8</v>
      </c>
      <c r="CC1049" s="63" t="s">
        <v>21</v>
      </c>
      <c r="CD1049" s="6" t="s">
        <v>21</v>
      </c>
      <c r="CK1049" s="6" t="s">
        <v>5148</v>
      </c>
      <c r="DA1049" s="6" t="s">
        <v>1665</v>
      </c>
      <c r="DC1049" s="6" t="s">
        <v>4434</v>
      </c>
      <c r="DD1049" s="6" t="s">
        <v>1666</v>
      </c>
      <c r="DF1049" s="29">
        <f t="shared" si="50"/>
        <v>0</v>
      </c>
      <c r="DG1049" s="6">
        <v>1</v>
      </c>
    </row>
    <row r="1050" spans="1:111" ht="16" hidden="1" x14ac:dyDescent="0.2">
      <c r="A1050" s="6" t="s">
        <v>1326</v>
      </c>
      <c r="B1050" s="25"/>
      <c r="C1050" s="25"/>
      <c r="F1050" s="25"/>
      <c r="G1050" s="63" t="s">
        <v>1291</v>
      </c>
      <c r="H1050" s="6" t="s">
        <v>7228</v>
      </c>
      <c r="L1050" s="6" t="s">
        <v>679</v>
      </c>
      <c r="P1050" s="6" t="s">
        <v>558</v>
      </c>
      <c r="Q1050" s="6" t="s">
        <v>4773</v>
      </c>
      <c r="X1050" s="6">
        <v>344</v>
      </c>
      <c r="Y1050" s="6">
        <v>1167</v>
      </c>
      <c r="Z1050" s="6">
        <v>0</v>
      </c>
      <c r="AA1050" s="6">
        <v>0</v>
      </c>
      <c r="AB1050" s="6">
        <f>SUM(Table2026_09_25[[#This Row],[Number of in-person visits provided in reporting year.]:[Number of video/virtual visits provided in reporting year.]])</f>
        <v>1167</v>
      </c>
      <c r="AC1050" s="6" t="s">
        <v>8469</v>
      </c>
      <c r="AD1050" s="6">
        <v>0</v>
      </c>
      <c r="AE1050" s="6">
        <v>0</v>
      </c>
      <c r="AF1050" s="6" t="s">
        <v>4682</v>
      </c>
      <c r="AG1050" s="6">
        <v>0</v>
      </c>
      <c r="AI1050" s="6" t="s">
        <v>680</v>
      </c>
      <c r="AJ1050" s="6" t="s">
        <v>43</v>
      </c>
      <c r="AK1050" s="6" t="s">
        <v>8483</v>
      </c>
      <c r="AL1050" s="6" t="s">
        <v>83</v>
      </c>
      <c r="AQ1050" s="6" t="s">
        <v>43</v>
      </c>
      <c r="AX1050" s="45"/>
      <c r="AZ1050" s="6">
        <v>0</v>
      </c>
      <c r="BA1050" s="6">
        <v>0</v>
      </c>
      <c r="BB1050" s="45">
        <v>0</v>
      </c>
      <c r="BC1050" s="6">
        <v>0</v>
      </c>
      <c r="BD1050" s="6">
        <v>1</v>
      </c>
      <c r="BF1050" s="6">
        <v>0</v>
      </c>
      <c r="BG1050" s="45">
        <v>0</v>
      </c>
      <c r="BH1050" s="45">
        <v>0</v>
      </c>
      <c r="BI1050" s="6">
        <v>0</v>
      </c>
      <c r="BJ1050" s="6">
        <v>0</v>
      </c>
      <c r="BK1050" s="6">
        <v>0</v>
      </c>
      <c r="BL1050" s="45">
        <v>0</v>
      </c>
      <c r="BM1050" s="45">
        <v>0</v>
      </c>
      <c r="BN1050" s="6">
        <v>0</v>
      </c>
      <c r="BO1050" s="6">
        <v>0</v>
      </c>
      <c r="BP1050" s="6">
        <v>0</v>
      </c>
      <c r="BQ1050" s="6">
        <v>0</v>
      </c>
      <c r="BR1050" s="45">
        <v>0</v>
      </c>
      <c r="BT1050" s="45">
        <v>0</v>
      </c>
      <c r="BU1050" s="45">
        <v>0</v>
      </c>
      <c r="BX1050" s="6">
        <v>2</v>
      </c>
      <c r="BY1050" s="6" t="s">
        <v>1327</v>
      </c>
      <c r="BZ1050" s="6">
        <f t="shared" si="48"/>
        <v>1</v>
      </c>
      <c r="CA1050" s="6">
        <f t="shared" si="49"/>
        <v>2</v>
      </c>
      <c r="CC1050" s="63" t="s">
        <v>4753</v>
      </c>
      <c r="CD1050" s="6" t="s">
        <v>682</v>
      </c>
      <c r="CK1050" s="6" t="s">
        <v>5148</v>
      </c>
      <c r="DA1050" s="6" t="s">
        <v>21</v>
      </c>
      <c r="DC1050" s="6" t="s">
        <v>4434</v>
      </c>
      <c r="DD1050" s="6" t="s">
        <v>683</v>
      </c>
      <c r="DF1050" s="29">
        <f t="shared" si="50"/>
        <v>0</v>
      </c>
      <c r="DG1050" s="6">
        <v>1</v>
      </c>
    </row>
    <row r="1051" spans="1:111" ht="16" hidden="1" x14ac:dyDescent="0.2">
      <c r="A1051" s="6" t="s">
        <v>1688</v>
      </c>
      <c r="B1051" s="25"/>
      <c r="C1051" s="25"/>
      <c r="F1051" s="25"/>
      <c r="G1051" s="63" t="s">
        <v>1291</v>
      </c>
      <c r="H1051" s="55" t="s">
        <v>7901</v>
      </c>
      <c r="L1051" s="6" t="s">
        <v>6407</v>
      </c>
      <c r="P1051" s="6" t="s">
        <v>558</v>
      </c>
      <c r="Q1051" s="6" t="s">
        <v>4773</v>
      </c>
      <c r="X1051" s="6">
        <v>329</v>
      </c>
      <c r="Y1051" s="6">
        <v>3183</v>
      </c>
      <c r="Z1051" s="6">
        <v>1813</v>
      </c>
      <c r="AA1051" s="6">
        <v>53</v>
      </c>
      <c r="AB1051" s="6">
        <f>SUM(Table2026_09_25[[#This Row],[Number of in-person visits provided in reporting year.]:[Number of video/virtual visits provided in reporting year.]])</f>
        <v>5049</v>
      </c>
      <c r="AC1051" s="6" t="s">
        <v>8469</v>
      </c>
      <c r="AD1051" s="6">
        <v>0</v>
      </c>
      <c r="AE1051" s="6">
        <v>0</v>
      </c>
      <c r="AF1051" s="6" t="s">
        <v>4682</v>
      </c>
      <c r="AG1051" s="6">
        <v>0</v>
      </c>
      <c r="AI1051" s="6" t="s">
        <v>8081</v>
      </c>
      <c r="AJ1051" s="6" t="s">
        <v>7904</v>
      </c>
      <c r="AK1051" s="6" t="s">
        <v>8483</v>
      </c>
      <c r="AL1051" s="6" t="s">
        <v>632</v>
      </c>
      <c r="AQ1051" s="6" t="s">
        <v>63</v>
      </c>
      <c r="AX1051" s="45"/>
      <c r="AZ1051" s="6">
        <v>1.63</v>
      </c>
      <c r="BA1051" s="6">
        <v>0</v>
      </c>
      <c r="BB1051" s="45">
        <v>0</v>
      </c>
      <c r="BC1051" s="6">
        <v>0</v>
      </c>
      <c r="BD1051" s="6">
        <v>0</v>
      </c>
      <c r="BF1051" s="6">
        <v>0.98</v>
      </c>
      <c r="BG1051" s="45">
        <v>0.93</v>
      </c>
      <c r="BH1051" s="45">
        <v>0</v>
      </c>
      <c r="BI1051" s="6">
        <v>0</v>
      </c>
      <c r="BJ1051" s="6">
        <v>1.76</v>
      </c>
      <c r="BK1051" s="6">
        <v>0.75</v>
      </c>
      <c r="BL1051" s="45">
        <v>0</v>
      </c>
      <c r="BM1051" s="45">
        <v>0</v>
      </c>
      <c r="BN1051" s="6">
        <v>0</v>
      </c>
      <c r="BO1051" s="6">
        <v>0</v>
      </c>
      <c r="BP1051" s="6">
        <v>0</v>
      </c>
      <c r="BQ1051" s="6">
        <v>0.93</v>
      </c>
      <c r="BR1051" s="45">
        <v>0.93</v>
      </c>
      <c r="BT1051" s="45">
        <v>0</v>
      </c>
      <c r="BU1051" s="45">
        <v>0</v>
      </c>
      <c r="BX1051" s="6">
        <v>0</v>
      </c>
      <c r="BY1051" s="6" t="s">
        <v>21</v>
      </c>
      <c r="BZ1051" s="6">
        <f t="shared" si="48"/>
        <v>7.9099999999999993</v>
      </c>
      <c r="CA1051" s="6">
        <f t="shared" si="49"/>
        <v>6.28</v>
      </c>
      <c r="CC1051" s="63" t="s">
        <v>4753</v>
      </c>
      <c r="CD1051" s="6" t="s">
        <v>21</v>
      </c>
      <c r="CK1051" s="6" t="s">
        <v>5148</v>
      </c>
      <c r="DA1051" s="6" t="s">
        <v>21</v>
      </c>
      <c r="DC1051" s="6" t="s">
        <v>4434</v>
      </c>
      <c r="DD1051" s="6" t="s">
        <v>576</v>
      </c>
      <c r="DF1051" s="29">
        <f t="shared" si="50"/>
        <v>0</v>
      </c>
      <c r="DG1051" s="6">
        <v>1</v>
      </c>
    </row>
    <row r="1052" spans="1:111" ht="16" hidden="1" x14ac:dyDescent="0.2">
      <c r="A1052" s="6" t="s">
        <v>1672</v>
      </c>
      <c r="B1052" s="25"/>
      <c r="C1052" s="25"/>
      <c r="F1052" s="25"/>
      <c r="G1052" s="63" t="s">
        <v>1291</v>
      </c>
      <c r="H1052" s="6" t="s">
        <v>584</v>
      </c>
      <c r="L1052" s="6" t="s">
        <v>645</v>
      </c>
      <c r="P1052" s="6" t="s">
        <v>558</v>
      </c>
      <c r="Q1052" s="6" t="s">
        <v>4773</v>
      </c>
      <c r="X1052" s="6">
        <v>502</v>
      </c>
      <c r="Y1052" s="6">
        <v>2442</v>
      </c>
      <c r="Z1052" s="6">
        <v>1477</v>
      </c>
      <c r="AA1052" s="6">
        <v>0</v>
      </c>
      <c r="AB1052" s="6">
        <f>SUM(Table2026_09_25[[#This Row],[Number of in-person visits provided in reporting year.]:[Number of video/virtual visits provided in reporting year.]])</f>
        <v>3919</v>
      </c>
      <c r="AC1052" s="6" t="s">
        <v>8469</v>
      </c>
      <c r="AD1052" s="6">
        <v>0</v>
      </c>
      <c r="AE1052" s="6">
        <v>0</v>
      </c>
      <c r="AF1052" s="6" t="s">
        <v>4682</v>
      </c>
      <c r="AG1052" s="6">
        <v>0</v>
      </c>
      <c r="AI1052" s="6" t="s">
        <v>8082</v>
      </c>
      <c r="AJ1052" s="6" t="s">
        <v>4712</v>
      </c>
      <c r="AK1052" s="6" t="s">
        <v>8483</v>
      </c>
      <c r="AL1052" s="6" t="s">
        <v>1673</v>
      </c>
      <c r="AQ1052" s="6" t="s">
        <v>63</v>
      </c>
      <c r="AX1052" s="45"/>
      <c r="AZ1052" s="6">
        <v>1</v>
      </c>
      <c r="BA1052" s="6">
        <v>0</v>
      </c>
      <c r="BB1052" s="45">
        <v>0</v>
      </c>
      <c r="BC1052" s="6">
        <v>0.15</v>
      </c>
      <c r="BD1052" s="6">
        <v>0</v>
      </c>
      <c r="BF1052" s="6">
        <v>0.8</v>
      </c>
      <c r="BG1052" s="45">
        <v>0</v>
      </c>
      <c r="BH1052" s="45">
        <v>0</v>
      </c>
      <c r="BI1052" s="6">
        <v>0</v>
      </c>
      <c r="BJ1052" s="6">
        <v>0</v>
      </c>
      <c r="BK1052" s="6">
        <v>0.4</v>
      </c>
      <c r="BL1052" s="45">
        <v>0</v>
      </c>
      <c r="BM1052" s="45">
        <v>0</v>
      </c>
      <c r="BN1052" s="6">
        <v>0</v>
      </c>
      <c r="BO1052" s="6">
        <v>0</v>
      </c>
      <c r="BP1052" s="6">
        <v>0.8</v>
      </c>
      <c r="BQ1052" s="6">
        <v>2</v>
      </c>
      <c r="BR1052" s="45">
        <v>1</v>
      </c>
      <c r="BT1052" s="45">
        <v>0</v>
      </c>
      <c r="BU1052" s="45">
        <v>0</v>
      </c>
      <c r="BX1052" s="6">
        <v>2</v>
      </c>
      <c r="BY1052" s="6" t="s">
        <v>1674</v>
      </c>
      <c r="BZ1052" s="6">
        <f t="shared" si="48"/>
        <v>6.15</v>
      </c>
      <c r="CA1052" s="6">
        <f t="shared" si="49"/>
        <v>7</v>
      </c>
      <c r="CC1052" s="63" t="s">
        <v>4753</v>
      </c>
      <c r="CD1052" s="6" t="s">
        <v>21</v>
      </c>
      <c r="CK1052" s="6" t="s">
        <v>5148</v>
      </c>
      <c r="DA1052" s="6" t="s">
        <v>21</v>
      </c>
      <c r="DC1052" s="6" t="s">
        <v>4434</v>
      </c>
      <c r="DD1052" s="6" t="s">
        <v>576</v>
      </c>
      <c r="DF1052" s="29">
        <f t="shared" si="50"/>
        <v>0</v>
      </c>
      <c r="DG1052" s="6">
        <v>1</v>
      </c>
    </row>
    <row r="1053" spans="1:111" ht="16" x14ac:dyDescent="0.2">
      <c r="A1053" s="6" t="s">
        <v>3248</v>
      </c>
      <c r="B1053" s="25"/>
      <c r="C1053" s="25"/>
      <c r="F1053" s="25"/>
      <c r="G1053" s="63" t="s">
        <v>1291</v>
      </c>
      <c r="H1053" s="6" t="s">
        <v>5750</v>
      </c>
      <c r="L1053" s="6" t="s">
        <v>3249</v>
      </c>
      <c r="P1053" s="6" t="s">
        <v>558</v>
      </c>
      <c r="Q1053" s="6" t="s">
        <v>4773</v>
      </c>
      <c r="X1053" s="6">
        <v>226</v>
      </c>
      <c r="Y1053" s="6">
        <v>1777</v>
      </c>
      <c r="Z1053" s="6">
        <v>1044</v>
      </c>
      <c r="AA1053" s="6">
        <v>80</v>
      </c>
      <c r="AB1053" s="6">
        <f>SUM(Table2026_09_25[[#This Row],[Number of in-person visits provided in reporting year.]:[Number of video/virtual visits provided in reporting year.]])</f>
        <v>2901</v>
      </c>
      <c r="AC1053" s="6" t="s">
        <v>8469</v>
      </c>
      <c r="AD1053" s="6">
        <v>0</v>
      </c>
      <c r="AE1053" s="6">
        <v>0</v>
      </c>
      <c r="AF1053" s="6" t="s">
        <v>4682</v>
      </c>
      <c r="AG1053" s="6">
        <v>34</v>
      </c>
      <c r="AI1053" s="6" t="s">
        <v>8090</v>
      </c>
      <c r="AJ1053" s="6" t="s">
        <v>43</v>
      </c>
      <c r="AK1053" s="6" t="s">
        <v>8483</v>
      </c>
      <c r="AL1053" s="6" t="s">
        <v>112</v>
      </c>
      <c r="AQ1053" s="6" t="s">
        <v>43</v>
      </c>
      <c r="AX1053" s="45" t="s">
        <v>2431</v>
      </c>
      <c r="AZ1053" s="6">
        <v>1.7</v>
      </c>
      <c r="BA1053" s="6">
        <v>0</v>
      </c>
      <c r="BB1053" s="45">
        <v>0</v>
      </c>
      <c r="BC1053" s="6">
        <v>0</v>
      </c>
      <c r="BD1053" s="6">
        <v>0</v>
      </c>
      <c r="BF1053" s="6">
        <v>1</v>
      </c>
      <c r="BG1053" s="45">
        <v>1.22</v>
      </c>
      <c r="BH1053" s="45">
        <v>0</v>
      </c>
      <c r="BI1053" s="6">
        <v>0</v>
      </c>
      <c r="BJ1053" s="6">
        <v>0</v>
      </c>
      <c r="BK1053" s="6">
        <v>0</v>
      </c>
      <c r="BL1053" s="45">
        <v>0.93</v>
      </c>
      <c r="BM1053" s="45">
        <v>0.65</v>
      </c>
      <c r="BN1053" s="6">
        <v>0</v>
      </c>
      <c r="BO1053" s="6">
        <v>0</v>
      </c>
      <c r="BP1053" s="6">
        <v>1.7</v>
      </c>
      <c r="BQ1053" s="6">
        <v>0</v>
      </c>
      <c r="BR1053" s="45">
        <v>0.89</v>
      </c>
      <c r="BT1053" s="45">
        <v>0</v>
      </c>
      <c r="BU1053" s="45">
        <v>0</v>
      </c>
      <c r="BX1053" s="6">
        <v>0</v>
      </c>
      <c r="BY1053" s="6" t="s">
        <v>21</v>
      </c>
      <c r="BZ1053" s="6">
        <f t="shared" si="48"/>
        <v>8.09</v>
      </c>
      <c r="CA1053" s="6">
        <f t="shared" si="49"/>
        <v>6.39</v>
      </c>
      <c r="CC1053" s="63" t="s">
        <v>4687</v>
      </c>
      <c r="CD1053" s="6" t="s">
        <v>21</v>
      </c>
      <c r="CK1053" s="6" t="s">
        <v>5148</v>
      </c>
      <c r="DA1053" s="6" t="s">
        <v>3250</v>
      </c>
      <c r="DC1053" s="6" t="s">
        <v>4434</v>
      </c>
      <c r="DD1053" s="6" t="s">
        <v>3231</v>
      </c>
      <c r="DF1053" s="29">
        <f t="shared" si="50"/>
        <v>1</v>
      </c>
      <c r="DG1053" s="6">
        <v>1</v>
      </c>
    </row>
    <row r="1054" spans="1:111" ht="16" hidden="1" x14ac:dyDescent="0.2">
      <c r="A1054" s="6" t="s">
        <v>1571</v>
      </c>
      <c r="B1054" s="25"/>
      <c r="C1054" s="25"/>
      <c r="F1054" s="25"/>
      <c r="G1054" s="63" t="s">
        <v>1291</v>
      </c>
      <c r="H1054" s="6" t="s">
        <v>4726</v>
      </c>
      <c r="L1054" s="6" t="s">
        <v>1572</v>
      </c>
      <c r="P1054" s="6" t="s">
        <v>558</v>
      </c>
      <c r="Q1054" s="6" t="s">
        <v>4773</v>
      </c>
      <c r="X1054" s="6">
        <v>248</v>
      </c>
      <c r="Y1054" s="6">
        <v>979</v>
      </c>
      <c r="Z1054" s="6">
        <v>595</v>
      </c>
      <c r="AA1054" s="6">
        <v>5</v>
      </c>
      <c r="AB1054" s="6">
        <f>SUM(Table2026_09_25[[#This Row],[Number of in-person visits provided in reporting year.]:[Number of video/virtual visits provided in reporting year.]])</f>
        <v>1579</v>
      </c>
      <c r="AC1054" s="6" t="s">
        <v>8469</v>
      </c>
      <c r="AD1054" s="6">
        <v>0</v>
      </c>
      <c r="AE1054" s="6">
        <v>0</v>
      </c>
      <c r="AF1054" s="6" t="s">
        <v>4682</v>
      </c>
      <c r="AG1054" s="6">
        <v>13</v>
      </c>
      <c r="AI1054" s="6" t="s">
        <v>1563</v>
      </c>
      <c r="AJ1054" s="6" t="s">
        <v>43</v>
      </c>
      <c r="AK1054" s="6" t="s">
        <v>8483</v>
      </c>
      <c r="AL1054" s="6" t="s">
        <v>348</v>
      </c>
      <c r="AQ1054" s="6" t="s">
        <v>43</v>
      </c>
      <c r="AX1054" s="45"/>
      <c r="AZ1054" s="6">
        <v>0.1</v>
      </c>
      <c r="BA1054" s="6">
        <v>0</v>
      </c>
      <c r="BB1054" s="45">
        <v>0</v>
      </c>
      <c r="BC1054" s="6">
        <v>0.4</v>
      </c>
      <c r="BD1054" s="6">
        <v>0.1</v>
      </c>
      <c r="BF1054" s="6">
        <v>0</v>
      </c>
      <c r="BG1054" s="45">
        <v>0</v>
      </c>
      <c r="BH1054" s="45">
        <v>0</v>
      </c>
      <c r="BI1054" s="6">
        <v>0</v>
      </c>
      <c r="BJ1054" s="6">
        <v>0</v>
      </c>
      <c r="BK1054" s="6">
        <v>0</v>
      </c>
      <c r="BL1054" s="45">
        <v>0</v>
      </c>
      <c r="BM1054" s="45">
        <v>0</v>
      </c>
      <c r="BN1054" s="6">
        <v>0</v>
      </c>
      <c r="BO1054" s="6">
        <v>0</v>
      </c>
      <c r="BP1054" s="6">
        <v>1</v>
      </c>
      <c r="BQ1054" s="6">
        <v>0</v>
      </c>
      <c r="BR1054" s="45">
        <v>1</v>
      </c>
      <c r="BT1054" s="45">
        <v>0</v>
      </c>
      <c r="BU1054" s="45">
        <v>0</v>
      </c>
      <c r="BX1054" s="6">
        <v>0</v>
      </c>
      <c r="BY1054" s="6" t="s">
        <v>21</v>
      </c>
      <c r="BZ1054" s="6">
        <f t="shared" si="48"/>
        <v>2.6</v>
      </c>
      <c r="CA1054" s="6">
        <f t="shared" si="49"/>
        <v>2</v>
      </c>
      <c r="CC1054" s="63" t="s">
        <v>4687</v>
      </c>
      <c r="CD1054" s="6" t="s">
        <v>987</v>
      </c>
      <c r="CK1054" s="6" t="s">
        <v>5148</v>
      </c>
      <c r="DA1054" s="6" t="s">
        <v>21</v>
      </c>
      <c r="DC1054" s="6" t="s">
        <v>4434</v>
      </c>
      <c r="DD1054" s="6" t="s">
        <v>351</v>
      </c>
      <c r="DF1054" s="29">
        <f t="shared" si="50"/>
        <v>0</v>
      </c>
      <c r="DG1054" s="6">
        <v>1</v>
      </c>
    </row>
    <row r="1055" spans="1:111" ht="16" hidden="1" x14ac:dyDescent="0.2">
      <c r="A1055" s="6" t="s">
        <v>1658</v>
      </c>
      <c r="B1055" s="25"/>
      <c r="C1055" s="25"/>
      <c r="F1055" s="25"/>
      <c r="G1055" s="63" t="s">
        <v>1291</v>
      </c>
      <c r="H1055" s="6" t="s">
        <v>4873</v>
      </c>
      <c r="L1055" s="6" t="s">
        <v>588</v>
      </c>
      <c r="P1055" s="6" t="s">
        <v>558</v>
      </c>
      <c r="Q1055" s="6" t="s">
        <v>4773</v>
      </c>
      <c r="X1055" s="6">
        <v>0</v>
      </c>
      <c r="Y1055" s="6">
        <v>464</v>
      </c>
      <c r="Z1055" s="6">
        <v>86</v>
      </c>
      <c r="AA1055" s="6">
        <v>63</v>
      </c>
      <c r="AB1055" s="6">
        <f>SUM(Table2026_09_25[[#This Row],[Number of in-person visits provided in reporting year.]:[Number of video/virtual visits provided in reporting year.]])</f>
        <v>613</v>
      </c>
      <c r="AC1055" s="6" t="s">
        <v>8469</v>
      </c>
      <c r="AD1055" s="6">
        <v>0</v>
      </c>
      <c r="AE1055" s="6">
        <v>0</v>
      </c>
      <c r="AG1055" s="6">
        <v>0</v>
      </c>
      <c r="AI1055" s="6" t="s">
        <v>2991</v>
      </c>
      <c r="AJ1055" s="6" t="s">
        <v>4880</v>
      </c>
      <c r="AK1055" s="6" t="s">
        <v>8483</v>
      </c>
      <c r="AL1055" s="6" t="s">
        <v>475</v>
      </c>
      <c r="AQ1055" s="6" t="s">
        <v>107</v>
      </c>
      <c r="AX1055" s="45"/>
      <c r="AZ1055" s="6">
        <v>0</v>
      </c>
      <c r="BA1055" s="6">
        <v>0</v>
      </c>
      <c r="BB1055" s="45">
        <v>0</v>
      </c>
      <c r="BC1055" s="6">
        <v>0</v>
      </c>
      <c r="BD1055" s="6">
        <v>0</v>
      </c>
      <c r="BF1055" s="6">
        <v>0</v>
      </c>
      <c r="BG1055" s="45">
        <v>0</v>
      </c>
      <c r="BH1055" s="45">
        <v>0</v>
      </c>
      <c r="BI1055" s="6">
        <v>0</v>
      </c>
      <c r="BJ1055" s="6">
        <v>0</v>
      </c>
      <c r="BK1055" s="6">
        <v>0</v>
      </c>
      <c r="BL1055" s="45">
        <v>0</v>
      </c>
      <c r="BM1055" s="45">
        <v>0</v>
      </c>
      <c r="BN1055" s="6">
        <v>0</v>
      </c>
      <c r="BO1055" s="6">
        <v>0</v>
      </c>
      <c r="BP1055" s="6">
        <v>0</v>
      </c>
      <c r="BQ1055" s="6">
        <v>0</v>
      </c>
      <c r="BR1055" s="45">
        <v>0</v>
      </c>
      <c r="BT1055" s="45">
        <v>0</v>
      </c>
      <c r="BU1055" s="45">
        <v>0</v>
      </c>
      <c r="BX1055" s="6">
        <v>0</v>
      </c>
      <c r="BY1055" s="6" t="s">
        <v>21</v>
      </c>
      <c r="BZ1055" s="6">
        <f t="shared" si="48"/>
        <v>0</v>
      </c>
      <c r="CA1055" s="6">
        <f t="shared" si="49"/>
        <v>0</v>
      </c>
      <c r="CC1055" s="63" t="s">
        <v>4753</v>
      </c>
      <c r="CD1055" s="6" t="s">
        <v>1659</v>
      </c>
      <c r="CK1055" s="6" t="s">
        <v>5148</v>
      </c>
      <c r="DA1055" s="6" t="s">
        <v>21</v>
      </c>
      <c r="DC1055" s="6" t="s">
        <v>4434</v>
      </c>
      <c r="DD1055" s="6" t="s">
        <v>1657</v>
      </c>
      <c r="DF1055" s="29">
        <f t="shared" si="50"/>
        <v>0</v>
      </c>
      <c r="DG1055" s="6">
        <v>1</v>
      </c>
    </row>
    <row r="1056" spans="1:111" ht="16" hidden="1" x14ac:dyDescent="0.2">
      <c r="A1056" s="6" t="s">
        <v>1677</v>
      </c>
      <c r="B1056" s="25"/>
      <c r="C1056" s="25"/>
      <c r="F1056" s="25"/>
      <c r="G1056" s="63" t="s">
        <v>1291</v>
      </c>
      <c r="H1056" s="55" t="s">
        <v>7907</v>
      </c>
      <c r="L1056" s="6" t="s">
        <v>6407</v>
      </c>
      <c r="P1056" s="6" t="s">
        <v>558</v>
      </c>
      <c r="Q1056" s="6" t="s">
        <v>4773</v>
      </c>
      <c r="X1056" s="6">
        <v>208</v>
      </c>
      <c r="Y1056" s="6">
        <v>1445</v>
      </c>
      <c r="Z1056" s="6">
        <v>587</v>
      </c>
      <c r="AA1056" s="6">
        <v>0</v>
      </c>
      <c r="AB1056" s="6">
        <f>SUM(Table2026_09_25[[#This Row],[Number of in-person visits provided in reporting year.]:[Number of video/virtual visits provided in reporting year.]])</f>
        <v>2032</v>
      </c>
      <c r="AC1056" s="6" t="s">
        <v>8469</v>
      </c>
      <c r="AD1056" s="6">
        <v>0</v>
      </c>
      <c r="AE1056" s="6">
        <v>0</v>
      </c>
      <c r="AF1056" s="6" t="s">
        <v>4682</v>
      </c>
      <c r="AG1056" s="6">
        <v>60</v>
      </c>
      <c r="AI1056" s="6" t="s">
        <v>8178</v>
      </c>
      <c r="AJ1056" s="6" t="s">
        <v>7910</v>
      </c>
      <c r="AK1056" s="6" t="s">
        <v>8483</v>
      </c>
      <c r="AL1056" s="6" t="s">
        <v>1678</v>
      </c>
      <c r="AQ1056" s="6" t="s">
        <v>63</v>
      </c>
      <c r="AX1056" s="45"/>
      <c r="AZ1056" s="6">
        <v>1.1000000000000001</v>
      </c>
      <c r="BA1056" s="6">
        <v>0</v>
      </c>
      <c r="BB1056" s="45">
        <v>0.4</v>
      </c>
      <c r="BC1056" s="6">
        <v>0</v>
      </c>
      <c r="BD1056" s="6">
        <v>0</v>
      </c>
      <c r="BF1056" s="6">
        <v>1</v>
      </c>
      <c r="BG1056" s="45">
        <v>1</v>
      </c>
      <c r="BH1056" s="45">
        <v>0</v>
      </c>
      <c r="BI1056" s="6">
        <v>0</v>
      </c>
      <c r="BJ1056" s="6">
        <v>0</v>
      </c>
      <c r="BK1056" s="6">
        <v>0</v>
      </c>
      <c r="BL1056" s="45">
        <v>0</v>
      </c>
      <c r="BM1056" s="45">
        <v>0</v>
      </c>
      <c r="BN1056" s="6">
        <v>0</v>
      </c>
      <c r="BO1056" s="6">
        <v>0</v>
      </c>
      <c r="BP1056" s="6">
        <v>0</v>
      </c>
      <c r="BQ1056" s="6">
        <v>0</v>
      </c>
      <c r="BR1056" s="45">
        <v>1</v>
      </c>
      <c r="BT1056" s="45">
        <v>0</v>
      </c>
      <c r="BU1056" s="45">
        <v>0</v>
      </c>
      <c r="BX1056" s="6">
        <v>2</v>
      </c>
      <c r="BY1056" s="6" t="s">
        <v>595</v>
      </c>
      <c r="BZ1056" s="6">
        <f t="shared" si="48"/>
        <v>4.5</v>
      </c>
      <c r="CA1056" s="6">
        <f t="shared" si="49"/>
        <v>5.4</v>
      </c>
      <c r="CC1056" s="63" t="s">
        <v>21</v>
      </c>
      <c r="CD1056" s="6" t="s">
        <v>21</v>
      </c>
      <c r="CK1056" s="6" t="s">
        <v>5148</v>
      </c>
      <c r="DA1056" s="6" t="s">
        <v>21</v>
      </c>
      <c r="DC1056" s="6" t="s">
        <v>4434</v>
      </c>
      <c r="DD1056" s="6" t="s">
        <v>576</v>
      </c>
      <c r="DF1056" s="29">
        <f t="shared" si="50"/>
        <v>0</v>
      </c>
      <c r="DG1056" s="6">
        <v>1</v>
      </c>
    </row>
    <row r="1057" spans="1:111" ht="16" hidden="1" x14ac:dyDescent="0.2">
      <c r="A1057" s="6" t="s">
        <v>1627</v>
      </c>
      <c r="B1057" s="25"/>
      <c r="C1057" s="25"/>
      <c r="F1057" s="25"/>
      <c r="G1057" s="63" t="s">
        <v>1291</v>
      </c>
      <c r="H1057" s="6" t="s">
        <v>2903</v>
      </c>
      <c r="L1057" s="6" t="s">
        <v>1628</v>
      </c>
      <c r="P1057" s="6" t="s">
        <v>558</v>
      </c>
      <c r="Q1057" s="6" t="s">
        <v>4773</v>
      </c>
      <c r="X1057" s="6">
        <v>723</v>
      </c>
      <c r="Y1057" s="6">
        <v>2805</v>
      </c>
      <c r="Z1057" s="6">
        <v>0</v>
      </c>
      <c r="AA1057" s="6">
        <v>0</v>
      </c>
      <c r="AB1057" s="6">
        <f>SUM(Table2026_09_25[[#This Row],[Number of in-person visits provided in reporting year.]:[Number of video/virtual visits provided in reporting year.]])</f>
        <v>2805</v>
      </c>
      <c r="AC1057" s="6" t="s">
        <v>8469</v>
      </c>
      <c r="AD1057" s="6">
        <v>0</v>
      </c>
      <c r="AE1057" s="6">
        <v>0</v>
      </c>
      <c r="AF1057" s="6" t="s">
        <v>4682</v>
      </c>
      <c r="AG1057" s="6">
        <v>0</v>
      </c>
      <c r="AI1057" s="6" t="s">
        <v>8175</v>
      </c>
      <c r="AJ1057" s="6" t="s">
        <v>4778</v>
      </c>
      <c r="AK1057" s="6" t="s">
        <v>8483</v>
      </c>
      <c r="AL1057" s="6" t="s">
        <v>548</v>
      </c>
      <c r="AQ1057" s="6" t="s">
        <v>107</v>
      </c>
      <c r="AX1057" s="45"/>
      <c r="AZ1057" s="6">
        <v>1.5</v>
      </c>
      <c r="BA1057" s="6">
        <v>0</v>
      </c>
      <c r="BB1057" s="45">
        <v>0</v>
      </c>
      <c r="BC1057" s="6">
        <v>0.3</v>
      </c>
      <c r="BD1057" s="6">
        <v>0</v>
      </c>
      <c r="BF1057" s="6">
        <v>0</v>
      </c>
      <c r="BG1057" s="45">
        <v>0.5</v>
      </c>
      <c r="BH1057" s="45">
        <v>0</v>
      </c>
      <c r="BI1057" s="6">
        <v>0</v>
      </c>
      <c r="BJ1057" s="6">
        <v>0</v>
      </c>
      <c r="BK1057" s="6">
        <v>0</v>
      </c>
      <c r="BL1057" s="45">
        <v>2</v>
      </c>
      <c r="BM1057" s="45">
        <v>0</v>
      </c>
      <c r="BN1057" s="6">
        <v>0</v>
      </c>
      <c r="BO1057" s="6">
        <v>0</v>
      </c>
      <c r="BP1057" s="6">
        <v>3</v>
      </c>
      <c r="BQ1057" s="6">
        <v>0.7</v>
      </c>
      <c r="BR1057" s="45">
        <v>0</v>
      </c>
      <c r="BT1057" s="45">
        <v>0</v>
      </c>
      <c r="BU1057" s="45">
        <v>0</v>
      </c>
      <c r="BX1057" s="6">
        <v>0</v>
      </c>
      <c r="BY1057" s="6" t="s">
        <v>1629</v>
      </c>
      <c r="BZ1057" s="6">
        <f t="shared" si="48"/>
        <v>8</v>
      </c>
      <c r="CA1057" s="6">
        <f t="shared" si="49"/>
        <v>6.2</v>
      </c>
      <c r="CC1057" s="63" t="s">
        <v>4687</v>
      </c>
      <c r="CD1057" s="6" t="s">
        <v>1505</v>
      </c>
      <c r="CK1057" s="6" t="s">
        <v>5148</v>
      </c>
      <c r="DA1057" s="6" t="s">
        <v>21</v>
      </c>
      <c r="DC1057" s="6" t="s">
        <v>4434</v>
      </c>
      <c r="DD1057" s="6" t="s">
        <v>1498</v>
      </c>
      <c r="DF1057" s="29">
        <f t="shared" si="50"/>
        <v>0</v>
      </c>
      <c r="DG1057" s="6">
        <v>1</v>
      </c>
    </row>
    <row r="1058" spans="1:111" ht="16" hidden="1" x14ac:dyDescent="0.2">
      <c r="A1058" s="6" t="s">
        <v>1451</v>
      </c>
      <c r="B1058" s="25"/>
      <c r="C1058" s="25"/>
      <c r="F1058" s="25"/>
      <c r="G1058" s="63" t="s">
        <v>1291</v>
      </c>
      <c r="H1058" s="6" t="s">
        <v>4902</v>
      </c>
      <c r="L1058" s="6" t="s">
        <v>588</v>
      </c>
      <c r="P1058" s="6" t="s">
        <v>558</v>
      </c>
      <c r="Q1058" s="6" t="s">
        <v>4773</v>
      </c>
      <c r="X1058" s="6">
        <v>72</v>
      </c>
      <c r="Y1058" s="6">
        <v>342</v>
      </c>
      <c r="Z1058" s="6">
        <v>288</v>
      </c>
      <c r="AA1058" s="6">
        <v>3</v>
      </c>
      <c r="AB1058" s="6">
        <f>SUM(Table2026_09_25[[#This Row],[Number of in-person visits provided in reporting year.]:[Number of video/virtual visits provided in reporting year.]])</f>
        <v>633</v>
      </c>
      <c r="AC1058" s="6" t="s">
        <v>8469</v>
      </c>
      <c r="AD1058" s="6">
        <v>0</v>
      </c>
      <c r="AE1058" s="6">
        <v>0</v>
      </c>
      <c r="AF1058" s="6" t="s">
        <v>4682</v>
      </c>
      <c r="AG1058" s="6">
        <v>36</v>
      </c>
      <c r="AI1058" s="6" t="s">
        <v>8171</v>
      </c>
      <c r="AJ1058" s="6" t="s">
        <v>43</v>
      </c>
      <c r="AK1058" s="6" t="s">
        <v>8483</v>
      </c>
      <c r="AL1058" s="6" t="s">
        <v>267</v>
      </c>
      <c r="AQ1058" s="6" t="s">
        <v>43</v>
      </c>
      <c r="AX1058" s="45"/>
      <c r="AZ1058" s="6">
        <v>0</v>
      </c>
      <c r="BA1058" s="6">
        <v>0</v>
      </c>
      <c r="BB1058" s="45">
        <v>0</v>
      </c>
      <c r="BC1058" s="6">
        <v>0</v>
      </c>
      <c r="BD1058" s="6">
        <v>0</v>
      </c>
      <c r="BF1058" s="6">
        <v>0</v>
      </c>
      <c r="BG1058" s="45">
        <v>0</v>
      </c>
      <c r="BH1058" s="45">
        <v>0</v>
      </c>
      <c r="BI1058" s="6">
        <v>0</v>
      </c>
      <c r="BJ1058" s="6">
        <v>0</v>
      </c>
      <c r="BK1058" s="6">
        <v>0</v>
      </c>
      <c r="BL1058" s="45">
        <v>1</v>
      </c>
      <c r="BM1058" s="45">
        <v>0</v>
      </c>
      <c r="BN1058" s="6">
        <v>0</v>
      </c>
      <c r="BO1058" s="6">
        <v>0</v>
      </c>
      <c r="BP1058" s="6">
        <v>1</v>
      </c>
      <c r="BQ1058" s="6">
        <v>0</v>
      </c>
      <c r="BR1058" s="45">
        <v>0</v>
      </c>
      <c r="BT1058" s="45">
        <v>0</v>
      </c>
      <c r="BU1058" s="45">
        <v>0</v>
      </c>
      <c r="BX1058" s="6">
        <v>0</v>
      </c>
      <c r="BY1058" s="6" t="s">
        <v>21</v>
      </c>
      <c r="BZ1058" s="6">
        <f t="shared" si="48"/>
        <v>2</v>
      </c>
      <c r="CA1058" s="6">
        <f t="shared" si="49"/>
        <v>2</v>
      </c>
      <c r="CC1058" s="63" t="s">
        <v>4687</v>
      </c>
      <c r="CD1058" s="6" t="s">
        <v>1452</v>
      </c>
      <c r="CK1058" s="6" t="s">
        <v>5148</v>
      </c>
      <c r="DA1058" s="6" t="s">
        <v>1453</v>
      </c>
      <c r="DC1058" s="6" t="s">
        <v>4434</v>
      </c>
      <c r="DD1058" s="6" t="s">
        <v>270</v>
      </c>
      <c r="DF1058" s="29">
        <f t="shared" si="50"/>
        <v>0</v>
      </c>
      <c r="DG1058" s="6">
        <v>1</v>
      </c>
    </row>
    <row r="1059" spans="1:111" ht="16" hidden="1" x14ac:dyDescent="0.2">
      <c r="A1059" s="6" t="s">
        <v>1660</v>
      </c>
      <c r="B1059" s="25"/>
      <c r="C1059" s="25"/>
      <c r="F1059" s="25"/>
      <c r="G1059" s="63" t="s">
        <v>1291</v>
      </c>
      <c r="H1059" s="6" t="s">
        <v>669</v>
      </c>
      <c r="L1059" s="6" t="s">
        <v>668</v>
      </c>
      <c r="P1059" s="6" t="s">
        <v>558</v>
      </c>
      <c r="Q1059" s="6" t="s">
        <v>4773</v>
      </c>
      <c r="X1059" s="6">
        <v>127</v>
      </c>
      <c r="Y1059" s="6">
        <v>106</v>
      </c>
      <c r="Z1059" s="6">
        <v>95</v>
      </c>
      <c r="AA1059" s="6">
        <v>84</v>
      </c>
      <c r="AB1059" s="6">
        <f>SUM(Table2026_09_25[[#This Row],[Number of in-person visits provided in reporting year.]:[Number of video/virtual visits provided in reporting year.]])</f>
        <v>285</v>
      </c>
      <c r="AC1059" s="6" t="s">
        <v>8469</v>
      </c>
      <c r="AD1059" s="6">
        <v>0</v>
      </c>
      <c r="AE1059" s="6">
        <v>0</v>
      </c>
      <c r="AF1059" s="6" t="s">
        <v>4682</v>
      </c>
      <c r="AG1059" s="6">
        <v>15</v>
      </c>
      <c r="AI1059" s="6" t="s">
        <v>8067</v>
      </c>
      <c r="AJ1059" s="6" t="s">
        <v>8068</v>
      </c>
      <c r="AK1059" s="6" t="s">
        <v>8483</v>
      </c>
      <c r="AL1059" s="6" t="s">
        <v>670</v>
      </c>
      <c r="AQ1059" s="6" t="s">
        <v>107</v>
      </c>
      <c r="AX1059" s="45"/>
      <c r="AZ1059" s="6">
        <v>0.4</v>
      </c>
      <c r="BA1059" s="6">
        <v>0</v>
      </c>
      <c r="BB1059" s="45">
        <v>0</v>
      </c>
      <c r="BC1059" s="6">
        <v>0</v>
      </c>
      <c r="BD1059" s="6">
        <v>0</v>
      </c>
      <c r="BF1059" s="6">
        <v>0</v>
      </c>
      <c r="BG1059" s="45">
        <v>0</v>
      </c>
      <c r="BH1059" s="45">
        <v>0</v>
      </c>
      <c r="BI1059" s="6">
        <v>0</v>
      </c>
      <c r="BJ1059" s="6">
        <v>0</v>
      </c>
      <c r="BK1059" s="6">
        <v>0</v>
      </c>
      <c r="BL1059" s="45">
        <v>0</v>
      </c>
      <c r="BM1059" s="45">
        <v>0</v>
      </c>
      <c r="BN1059" s="6">
        <v>0</v>
      </c>
      <c r="BO1059" s="6">
        <v>0</v>
      </c>
      <c r="BP1059" s="6">
        <v>1</v>
      </c>
      <c r="BQ1059" s="6">
        <v>0</v>
      </c>
      <c r="BR1059" s="45">
        <v>1</v>
      </c>
      <c r="BT1059" s="45">
        <v>0</v>
      </c>
      <c r="BU1059" s="45">
        <v>0</v>
      </c>
      <c r="BX1059" s="6">
        <v>0</v>
      </c>
      <c r="BY1059" s="6" t="s">
        <v>21</v>
      </c>
      <c r="BZ1059" s="6">
        <f t="shared" si="48"/>
        <v>2.4</v>
      </c>
      <c r="CA1059" s="6">
        <f t="shared" si="49"/>
        <v>2</v>
      </c>
      <c r="CC1059" s="63" t="s">
        <v>4687</v>
      </c>
      <c r="CD1059" s="6" t="s">
        <v>1661</v>
      </c>
      <c r="CK1059" s="6" t="s">
        <v>5148</v>
      </c>
      <c r="DA1059" s="6" t="s">
        <v>1662</v>
      </c>
      <c r="DC1059" s="6" t="s">
        <v>4434</v>
      </c>
      <c r="DD1059" s="6" t="s">
        <v>672</v>
      </c>
      <c r="DF1059" s="29">
        <f t="shared" si="50"/>
        <v>0</v>
      </c>
      <c r="DG1059" s="6">
        <v>1</v>
      </c>
    </row>
    <row r="1060" spans="1:111" ht="16" hidden="1" x14ac:dyDescent="0.2">
      <c r="A1060" s="6" t="s">
        <v>1722</v>
      </c>
      <c r="B1060" s="25"/>
      <c r="C1060" s="25"/>
      <c r="F1060" s="25"/>
      <c r="G1060" s="63" t="s">
        <v>1291</v>
      </c>
      <c r="H1060" s="6" t="s">
        <v>7236</v>
      </c>
      <c r="L1060" s="6" t="s">
        <v>1723</v>
      </c>
      <c r="P1060" s="6" t="s">
        <v>558</v>
      </c>
      <c r="Q1060" s="6" t="s">
        <v>4773</v>
      </c>
      <c r="X1060" s="6">
        <v>418</v>
      </c>
      <c r="Y1060" s="6">
        <v>940</v>
      </c>
      <c r="Z1060" s="6">
        <v>57</v>
      </c>
      <c r="AA1060" s="6">
        <v>0</v>
      </c>
      <c r="AB1060" s="6">
        <f>SUM(Table2026_09_25[[#This Row],[Number of in-person visits provided in reporting year.]:[Number of video/virtual visits provided in reporting year.]])</f>
        <v>997</v>
      </c>
      <c r="AC1060" s="6" t="s">
        <v>8469</v>
      </c>
      <c r="AD1060" s="6">
        <v>0</v>
      </c>
      <c r="AE1060" s="6">
        <v>0</v>
      </c>
      <c r="AF1060" s="6" t="s">
        <v>4682</v>
      </c>
      <c r="AG1060" s="6">
        <v>37</v>
      </c>
      <c r="AI1060" s="6" t="s">
        <v>8157</v>
      </c>
      <c r="AJ1060" s="6" t="s">
        <v>43</v>
      </c>
      <c r="AK1060" s="6" t="s">
        <v>8483</v>
      </c>
      <c r="AL1060" s="6" t="s">
        <v>142</v>
      </c>
      <c r="AQ1060" s="6" t="s">
        <v>43</v>
      </c>
      <c r="AX1060" s="45"/>
      <c r="AZ1060" s="6">
        <v>0.33</v>
      </c>
      <c r="BA1060" s="6">
        <v>0</v>
      </c>
      <c r="BB1060" s="45">
        <v>0</v>
      </c>
      <c r="BC1060" s="6">
        <v>0</v>
      </c>
      <c r="BD1060" s="6">
        <v>0</v>
      </c>
      <c r="BF1060" s="6">
        <v>0</v>
      </c>
      <c r="BG1060" s="45">
        <v>2</v>
      </c>
      <c r="BH1060" s="45">
        <v>0</v>
      </c>
      <c r="BI1060" s="6">
        <v>0</v>
      </c>
      <c r="BJ1060" s="6">
        <v>0</v>
      </c>
      <c r="BK1060" s="6">
        <v>0</v>
      </c>
      <c r="BL1060" s="45">
        <v>0</v>
      </c>
      <c r="BM1060" s="45">
        <v>0</v>
      </c>
      <c r="BN1060" s="6">
        <v>0</v>
      </c>
      <c r="BO1060" s="6">
        <v>0</v>
      </c>
      <c r="BP1060" s="6">
        <v>0</v>
      </c>
      <c r="BQ1060" s="6">
        <v>0</v>
      </c>
      <c r="BR1060" s="45">
        <v>0.5</v>
      </c>
      <c r="BT1060" s="45">
        <v>0</v>
      </c>
      <c r="BU1060" s="45">
        <v>0</v>
      </c>
      <c r="BX1060" s="6">
        <v>0</v>
      </c>
      <c r="BY1060" s="6" t="s">
        <v>1724</v>
      </c>
      <c r="BZ1060" s="6">
        <f t="shared" si="48"/>
        <v>2.83</v>
      </c>
      <c r="CA1060" s="6">
        <f t="shared" si="49"/>
        <v>2.5</v>
      </c>
      <c r="CC1060" s="63" t="s">
        <v>4753</v>
      </c>
      <c r="CD1060" s="6" t="s">
        <v>987</v>
      </c>
      <c r="CK1060" s="6" t="s">
        <v>5148</v>
      </c>
      <c r="DA1060" s="6" t="s">
        <v>1721</v>
      </c>
      <c r="DC1060" s="6" t="s">
        <v>4434</v>
      </c>
      <c r="DD1060" s="6" t="s">
        <v>1650</v>
      </c>
      <c r="DF1060" s="29">
        <f t="shared" si="50"/>
        <v>0</v>
      </c>
      <c r="DG1060" s="6">
        <v>1</v>
      </c>
    </row>
    <row r="1061" spans="1:111" ht="16" hidden="1" x14ac:dyDescent="0.2">
      <c r="A1061" s="6" t="s">
        <v>1801</v>
      </c>
      <c r="B1061" s="25"/>
      <c r="C1061" s="25"/>
      <c r="F1061" s="25"/>
      <c r="G1061" s="63" t="s">
        <v>1291</v>
      </c>
      <c r="H1061" s="6" t="s">
        <v>7922</v>
      </c>
      <c r="L1061" s="6" t="s">
        <v>6407</v>
      </c>
      <c r="P1061" s="6" t="s">
        <v>558</v>
      </c>
      <c r="Q1061" s="6" t="s">
        <v>4773</v>
      </c>
      <c r="X1061" s="6">
        <v>1082</v>
      </c>
      <c r="Y1061" s="6">
        <v>2523</v>
      </c>
      <c r="Z1061" s="6">
        <v>1332</v>
      </c>
      <c r="AA1061" s="6">
        <v>0</v>
      </c>
      <c r="AB1061" s="6">
        <f>SUM(Table2026_09_25[[#This Row],[Number of in-person visits provided in reporting year.]:[Number of video/virtual visits provided in reporting year.]])</f>
        <v>3855</v>
      </c>
      <c r="AC1061" s="6" t="s">
        <v>8469</v>
      </c>
      <c r="AD1061" s="6">
        <v>0</v>
      </c>
      <c r="AE1061" s="6">
        <v>0</v>
      </c>
      <c r="AF1061" s="6" t="s">
        <v>4682</v>
      </c>
      <c r="AG1061" s="6">
        <v>19</v>
      </c>
      <c r="AI1061" s="6" t="s">
        <v>8069</v>
      </c>
      <c r="AJ1061" s="6" t="s">
        <v>7925</v>
      </c>
      <c r="AK1061" s="6" t="s">
        <v>8483</v>
      </c>
      <c r="AL1061" s="6" t="s">
        <v>1802</v>
      </c>
      <c r="AQ1061" s="6" t="s">
        <v>63</v>
      </c>
      <c r="AX1061" s="45"/>
      <c r="AZ1061" s="6">
        <v>1</v>
      </c>
      <c r="BA1061" s="6">
        <v>0</v>
      </c>
      <c r="BB1061" s="45">
        <v>0</v>
      </c>
      <c r="BC1061" s="6">
        <v>0.09</v>
      </c>
      <c r="BD1061" s="6">
        <v>0</v>
      </c>
      <c r="BF1061" s="6">
        <v>1</v>
      </c>
      <c r="BG1061" s="45">
        <v>1</v>
      </c>
      <c r="BH1061" s="45">
        <v>0</v>
      </c>
      <c r="BI1061" s="6">
        <v>0</v>
      </c>
      <c r="BJ1061" s="6">
        <v>1</v>
      </c>
      <c r="BK1061" s="6">
        <v>0.4</v>
      </c>
      <c r="BL1061" s="45">
        <v>0</v>
      </c>
      <c r="BM1061" s="45">
        <v>0</v>
      </c>
      <c r="BN1061" s="6">
        <v>0</v>
      </c>
      <c r="BO1061" s="6">
        <v>0</v>
      </c>
      <c r="BP1061" s="6">
        <v>0</v>
      </c>
      <c r="BQ1061" s="6">
        <v>1.5</v>
      </c>
      <c r="BR1061" s="45">
        <v>0</v>
      </c>
      <c r="BT1061" s="45">
        <v>0</v>
      </c>
      <c r="BU1061" s="45">
        <v>0</v>
      </c>
      <c r="BX1061" s="6">
        <v>0</v>
      </c>
      <c r="BY1061" s="6" t="s">
        <v>21</v>
      </c>
      <c r="BZ1061" s="6">
        <f t="shared" si="48"/>
        <v>5.99</v>
      </c>
      <c r="CA1061" s="6">
        <f t="shared" si="49"/>
        <v>4.9000000000000004</v>
      </c>
      <c r="CC1061" s="63" t="s">
        <v>4753</v>
      </c>
      <c r="CD1061" s="6" t="s">
        <v>21</v>
      </c>
      <c r="CK1061" s="6" t="s">
        <v>5148</v>
      </c>
      <c r="DA1061" s="6" t="s">
        <v>21</v>
      </c>
      <c r="DC1061" s="6" t="s">
        <v>4434</v>
      </c>
      <c r="DD1061" s="6" t="s">
        <v>576</v>
      </c>
      <c r="DF1061" s="29">
        <f t="shared" si="50"/>
        <v>0</v>
      </c>
      <c r="DG1061" s="6">
        <v>1</v>
      </c>
    </row>
    <row r="1062" spans="1:111" ht="16" hidden="1" x14ac:dyDescent="0.2">
      <c r="A1062" s="6" t="s">
        <v>1814</v>
      </c>
      <c r="B1062" s="25"/>
      <c r="C1062" s="25"/>
      <c r="F1062" s="25"/>
      <c r="G1062" s="63" t="s">
        <v>1291</v>
      </c>
      <c r="H1062" s="55" t="s">
        <v>7907</v>
      </c>
      <c r="L1062" s="6" t="s">
        <v>6407</v>
      </c>
      <c r="P1062" s="6" t="s">
        <v>558</v>
      </c>
      <c r="Q1062" s="6" t="s">
        <v>4773</v>
      </c>
      <c r="X1062" s="6">
        <v>208</v>
      </c>
      <c r="Y1062" s="6">
        <v>1445</v>
      </c>
      <c r="Z1062" s="6">
        <v>587</v>
      </c>
      <c r="AA1062" s="6">
        <v>0</v>
      </c>
      <c r="AB1062" s="6">
        <f>SUM(Table2026_09_25[[#This Row],[Number of in-person visits provided in reporting year.]:[Number of video/virtual visits provided in reporting year.]])</f>
        <v>2032</v>
      </c>
      <c r="AC1062" s="6" t="s">
        <v>8469</v>
      </c>
      <c r="AD1062" s="6">
        <v>0</v>
      </c>
      <c r="AE1062" s="6">
        <v>0</v>
      </c>
      <c r="AF1062" s="6" t="s">
        <v>4682</v>
      </c>
      <c r="AG1062" s="6">
        <v>60</v>
      </c>
      <c r="AI1062" s="6" t="s">
        <v>8178</v>
      </c>
      <c r="AJ1062" s="6" t="s">
        <v>7910</v>
      </c>
      <c r="AK1062" s="6" t="s">
        <v>8483</v>
      </c>
      <c r="AL1062" s="6" t="s">
        <v>1678</v>
      </c>
      <c r="AQ1062" s="6" t="s">
        <v>63</v>
      </c>
      <c r="AX1062" s="45"/>
      <c r="AZ1062" s="6">
        <v>1.1000000000000001</v>
      </c>
      <c r="BA1062" s="6">
        <v>0</v>
      </c>
      <c r="BB1062" s="45">
        <v>0.4</v>
      </c>
      <c r="BC1062" s="6">
        <v>0</v>
      </c>
      <c r="BD1062" s="6">
        <v>0</v>
      </c>
      <c r="BF1062" s="6">
        <v>1</v>
      </c>
      <c r="BG1062" s="45">
        <v>1</v>
      </c>
      <c r="BH1062" s="45">
        <v>0</v>
      </c>
      <c r="BI1062" s="6">
        <v>0</v>
      </c>
      <c r="BJ1062" s="6">
        <v>0</v>
      </c>
      <c r="BK1062" s="6">
        <v>0</v>
      </c>
      <c r="BL1062" s="45">
        <v>0</v>
      </c>
      <c r="BM1062" s="45">
        <v>0</v>
      </c>
      <c r="BN1062" s="6">
        <v>0</v>
      </c>
      <c r="BO1062" s="6">
        <v>0</v>
      </c>
      <c r="BP1062" s="6">
        <v>0</v>
      </c>
      <c r="BQ1062" s="6">
        <v>0</v>
      </c>
      <c r="BR1062" s="45">
        <v>1</v>
      </c>
      <c r="BT1062" s="45">
        <v>0</v>
      </c>
      <c r="BU1062" s="45">
        <v>0</v>
      </c>
      <c r="BX1062" s="6">
        <v>2</v>
      </c>
      <c r="BY1062" s="6" t="s">
        <v>1815</v>
      </c>
      <c r="BZ1062" s="6">
        <f t="shared" si="48"/>
        <v>4.5</v>
      </c>
      <c r="CA1062" s="6">
        <f t="shared" si="49"/>
        <v>5.4</v>
      </c>
      <c r="CC1062" s="63" t="s">
        <v>21</v>
      </c>
      <c r="CD1062" s="6" t="s">
        <v>21</v>
      </c>
      <c r="CK1062" s="6" t="s">
        <v>5148</v>
      </c>
      <c r="DA1062" s="6" t="s">
        <v>1816</v>
      </c>
      <c r="DC1062" s="6" t="s">
        <v>4434</v>
      </c>
      <c r="DD1062" s="6" t="s">
        <v>164</v>
      </c>
      <c r="DF1062" s="29">
        <f t="shared" si="50"/>
        <v>0</v>
      </c>
      <c r="DG1062" s="6">
        <v>1</v>
      </c>
    </row>
    <row r="1063" spans="1:111" ht="16" hidden="1" x14ac:dyDescent="0.2">
      <c r="A1063" s="6" t="s">
        <v>1743</v>
      </c>
      <c r="B1063" s="25"/>
      <c r="C1063" s="25"/>
      <c r="F1063" s="25"/>
      <c r="G1063" s="63" t="s">
        <v>1291</v>
      </c>
      <c r="H1063" s="6" t="s">
        <v>55</v>
      </c>
      <c r="L1063" s="6" t="s">
        <v>645</v>
      </c>
      <c r="P1063" s="6" t="s">
        <v>558</v>
      </c>
      <c r="Q1063" s="6" t="s">
        <v>4773</v>
      </c>
      <c r="X1063" s="6">
        <v>898</v>
      </c>
      <c r="Y1063" s="6">
        <v>2142</v>
      </c>
      <c r="Z1063" s="6">
        <v>784</v>
      </c>
      <c r="AA1063" s="6">
        <v>0</v>
      </c>
      <c r="AB1063" s="6">
        <f>SUM(Table2026_09_25[[#This Row],[Number of in-person visits provided in reporting year.]:[Number of video/virtual visits provided in reporting year.]])</f>
        <v>2926</v>
      </c>
      <c r="AC1063" s="6" t="s">
        <v>8469</v>
      </c>
      <c r="AD1063" s="6">
        <v>0</v>
      </c>
      <c r="AE1063" s="6">
        <v>0</v>
      </c>
      <c r="AF1063" s="6" t="s">
        <v>4682</v>
      </c>
      <c r="AG1063" s="6">
        <v>0</v>
      </c>
      <c r="AI1063" s="6" t="s">
        <v>8179</v>
      </c>
      <c r="AJ1063" s="6" t="s">
        <v>232</v>
      </c>
      <c r="AK1063" s="6" t="s">
        <v>8483</v>
      </c>
      <c r="AL1063" s="6" t="s">
        <v>1744</v>
      </c>
      <c r="AQ1063" s="6" t="s">
        <v>63</v>
      </c>
      <c r="AX1063" s="45"/>
      <c r="AZ1063" s="6">
        <v>3</v>
      </c>
      <c r="BA1063" s="6">
        <v>0</v>
      </c>
      <c r="BB1063" s="45">
        <v>0</v>
      </c>
      <c r="BC1063" s="6">
        <v>0</v>
      </c>
      <c r="BD1063" s="6">
        <v>0</v>
      </c>
      <c r="BF1063" s="6">
        <v>2</v>
      </c>
      <c r="BG1063" s="45">
        <v>1</v>
      </c>
      <c r="BH1063" s="45">
        <v>0</v>
      </c>
      <c r="BI1063" s="6">
        <v>0</v>
      </c>
      <c r="BJ1063" s="6">
        <v>1.5</v>
      </c>
      <c r="BK1063" s="6">
        <v>1</v>
      </c>
      <c r="BL1063" s="45">
        <v>1</v>
      </c>
      <c r="BM1063" s="45">
        <v>0</v>
      </c>
      <c r="BN1063" s="6">
        <v>0</v>
      </c>
      <c r="BO1063" s="6">
        <v>0</v>
      </c>
      <c r="BP1063" s="6">
        <v>1</v>
      </c>
      <c r="BQ1063" s="6">
        <v>0</v>
      </c>
      <c r="BR1063" s="45">
        <v>2</v>
      </c>
      <c r="BT1063" s="45">
        <v>0</v>
      </c>
      <c r="BU1063" s="45">
        <v>0</v>
      </c>
      <c r="BX1063" s="6">
        <v>1</v>
      </c>
      <c r="BY1063" s="6" t="s">
        <v>627</v>
      </c>
      <c r="BZ1063" s="6">
        <f t="shared" si="48"/>
        <v>12.5</v>
      </c>
      <c r="CA1063" s="6">
        <f t="shared" si="49"/>
        <v>10.5</v>
      </c>
      <c r="CC1063" s="63" t="s">
        <v>4687</v>
      </c>
      <c r="CD1063" s="6" t="s">
        <v>21</v>
      </c>
      <c r="CK1063" s="6" t="s">
        <v>5148</v>
      </c>
      <c r="DA1063" s="6" t="s">
        <v>21</v>
      </c>
      <c r="DC1063" s="6" t="s">
        <v>4434</v>
      </c>
      <c r="DD1063" s="6" t="s">
        <v>576</v>
      </c>
      <c r="DF1063" s="29">
        <f t="shared" si="50"/>
        <v>0</v>
      </c>
      <c r="DG1063" s="6">
        <v>1</v>
      </c>
    </row>
    <row r="1064" spans="1:111" ht="16" hidden="1" x14ac:dyDescent="0.2">
      <c r="A1064" s="6" t="s">
        <v>1552</v>
      </c>
      <c r="B1064" s="25"/>
      <c r="C1064" s="25"/>
      <c r="F1064" s="25"/>
      <c r="G1064" s="63" t="s">
        <v>1291</v>
      </c>
      <c r="H1064" s="6" t="s">
        <v>321</v>
      </c>
      <c r="L1064" s="6" t="s">
        <v>641</v>
      </c>
      <c r="P1064" s="6" t="s">
        <v>558</v>
      </c>
      <c r="Q1064" s="6" t="s">
        <v>4773</v>
      </c>
      <c r="X1064" s="6">
        <v>4724</v>
      </c>
      <c r="Y1064" s="6">
        <v>8746</v>
      </c>
      <c r="Z1064" s="6">
        <v>0</v>
      </c>
      <c r="AA1064" s="6">
        <v>0</v>
      </c>
      <c r="AB1064" s="6">
        <f>SUM(Table2026_09_25[[#This Row],[Number of in-person visits provided in reporting year.]:[Number of video/virtual visits provided in reporting year.]])</f>
        <v>8746</v>
      </c>
      <c r="AC1064" s="6" t="s">
        <v>8469</v>
      </c>
      <c r="AD1064" s="6">
        <v>7808</v>
      </c>
      <c r="AE1064" s="6">
        <v>98</v>
      </c>
      <c r="AF1064" s="6" t="s">
        <v>4682</v>
      </c>
      <c r="AG1064" s="6">
        <v>13</v>
      </c>
      <c r="AI1064" s="6" t="s">
        <v>6590</v>
      </c>
      <c r="AJ1064" s="6" t="s">
        <v>149</v>
      </c>
      <c r="AK1064" s="6" t="s">
        <v>8483</v>
      </c>
      <c r="AL1064" s="6" t="s">
        <v>6246</v>
      </c>
      <c r="AQ1064" s="6" t="s">
        <v>63</v>
      </c>
      <c r="AX1064" s="45"/>
      <c r="AZ1064" s="6">
        <v>0</v>
      </c>
      <c r="BA1064" s="6">
        <v>0</v>
      </c>
      <c r="BB1064" s="45">
        <v>0</v>
      </c>
      <c r="BC1064" s="6">
        <v>0</v>
      </c>
      <c r="BD1064" s="6">
        <v>0</v>
      </c>
      <c r="BF1064" s="6">
        <v>0</v>
      </c>
      <c r="BG1064" s="45">
        <v>0</v>
      </c>
      <c r="BH1064" s="45">
        <v>0</v>
      </c>
      <c r="BI1064" s="6">
        <v>0</v>
      </c>
      <c r="BJ1064" s="6">
        <v>0</v>
      </c>
      <c r="BK1064" s="6">
        <v>0</v>
      </c>
      <c r="BL1064" s="45">
        <v>0</v>
      </c>
      <c r="BM1064" s="45">
        <v>0</v>
      </c>
      <c r="BN1064" s="6">
        <v>0</v>
      </c>
      <c r="BO1064" s="6">
        <v>0</v>
      </c>
      <c r="BP1064" s="6">
        <v>0</v>
      </c>
      <c r="BQ1064" s="6">
        <v>0</v>
      </c>
      <c r="BR1064" s="45">
        <v>0</v>
      </c>
      <c r="BT1064" s="45">
        <v>0</v>
      </c>
      <c r="BU1064" s="45">
        <v>0</v>
      </c>
      <c r="BX1064" s="6">
        <v>0</v>
      </c>
      <c r="BY1064" s="6" t="s">
        <v>21</v>
      </c>
      <c r="BZ1064" s="6">
        <f t="shared" si="48"/>
        <v>0</v>
      </c>
      <c r="CA1064" s="6">
        <f t="shared" si="49"/>
        <v>0</v>
      </c>
      <c r="CC1064" s="63" t="s">
        <v>21</v>
      </c>
      <c r="CD1064" s="6" t="s">
        <v>21</v>
      </c>
      <c r="CK1064" s="6" t="s">
        <v>5148</v>
      </c>
      <c r="DA1064" s="6" t="s">
        <v>1553</v>
      </c>
      <c r="DC1064" s="6" t="s">
        <v>4434</v>
      </c>
      <c r="DD1064" s="6" t="s">
        <v>325</v>
      </c>
      <c r="DF1064" s="29">
        <f t="shared" si="50"/>
        <v>0</v>
      </c>
      <c r="DG1064" s="6">
        <v>1</v>
      </c>
    </row>
    <row r="1065" spans="1:111" ht="16" hidden="1" x14ac:dyDescent="0.2">
      <c r="A1065" s="6" t="s">
        <v>1488</v>
      </c>
      <c r="B1065" s="25"/>
      <c r="C1065" s="25"/>
      <c r="F1065" s="25"/>
      <c r="G1065" s="63" t="s">
        <v>1291</v>
      </c>
      <c r="H1065" s="6" t="s">
        <v>61</v>
      </c>
      <c r="L1065" s="6" t="s">
        <v>3251</v>
      </c>
      <c r="P1065" s="6" t="s">
        <v>558</v>
      </c>
      <c r="Q1065" s="6" t="s">
        <v>4773</v>
      </c>
      <c r="X1065" s="6">
        <v>867</v>
      </c>
      <c r="Y1065" s="6">
        <v>867</v>
      </c>
      <c r="Z1065" s="6">
        <v>0</v>
      </c>
      <c r="AA1065" s="6">
        <v>0</v>
      </c>
      <c r="AB1065" s="6">
        <f>SUM(Table2026_09_25[[#This Row],[Number of in-person visits provided in reporting year.]:[Number of video/virtual visits provided in reporting year.]])</f>
        <v>867</v>
      </c>
      <c r="AC1065" s="6" t="s">
        <v>8469</v>
      </c>
      <c r="AD1065" s="6">
        <v>0</v>
      </c>
      <c r="AE1065" s="6">
        <v>0</v>
      </c>
      <c r="AF1065" s="6" t="s">
        <v>4682</v>
      </c>
      <c r="AG1065" s="6">
        <v>0</v>
      </c>
      <c r="AI1065" s="6" t="s">
        <v>1489</v>
      </c>
      <c r="AJ1065" s="6" t="s">
        <v>149</v>
      </c>
      <c r="AK1065" s="6" t="s">
        <v>8483</v>
      </c>
      <c r="AL1065" s="65" t="s">
        <v>236</v>
      </c>
      <c r="AQ1065" s="6" t="s">
        <v>63</v>
      </c>
      <c r="AX1065" s="45"/>
      <c r="AZ1065" s="6">
        <v>1</v>
      </c>
      <c r="BA1065" s="6">
        <v>0</v>
      </c>
      <c r="BB1065" s="45">
        <v>0</v>
      </c>
      <c r="BC1065" s="6">
        <v>0</v>
      </c>
      <c r="BD1065" s="6">
        <v>0</v>
      </c>
      <c r="BF1065" s="6">
        <v>0</v>
      </c>
      <c r="BG1065" s="45">
        <v>1</v>
      </c>
      <c r="BH1065" s="45">
        <v>0</v>
      </c>
      <c r="BI1065" s="6">
        <v>0</v>
      </c>
      <c r="BJ1065" s="6">
        <v>0</v>
      </c>
      <c r="BK1065" s="6">
        <v>0</v>
      </c>
      <c r="BL1065" s="45">
        <v>2</v>
      </c>
      <c r="BM1065" s="45">
        <v>0</v>
      </c>
      <c r="BN1065" s="6">
        <v>0</v>
      </c>
      <c r="BO1065" s="6">
        <v>0</v>
      </c>
      <c r="BP1065" s="6">
        <v>2</v>
      </c>
      <c r="BQ1065" s="6">
        <v>0</v>
      </c>
      <c r="BR1065" s="45">
        <v>0</v>
      </c>
      <c r="BT1065" s="45">
        <v>0</v>
      </c>
      <c r="BU1065" s="45">
        <v>0</v>
      </c>
      <c r="BX1065" s="6">
        <v>0</v>
      </c>
      <c r="BY1065" s="6" t="s">
        <v>21</v>
      </c>
      <c r="BZ1065" s="6">
        <f t="shared" si="48"/>
        <v>6</v>
      </c>
      <c r="CA1065" s="6">
        <f t="shared" si="49"/>
        <v>5</v>
      </c>
      <c r="CC1065" s="63" t="s">
        <v>4753</v>
      </c>
      <c r="CD1065" s="6" t="s">
        <v>1486</v>
      </c>
      <c r="CK1065" s="6" t="s">
        <v>5148</v>
      </c>
      <c r="DA1065" s="6" t="s">
        <v>21</v>
      </c>
      <c r="DC1065" s="6" t="s">
        <v>4434</v>
      </c>
      <c r="DD1065" s="6" t="s">
        <v>1487</v>
      </c>
      <c r="DF1065" s="29">
        <f t="shared" si="50"/>
        <v>0</v>
      </c>
      <c r="DG1065" s="6">
        <v>1</v>
      </c>
    </row>
    <row r="1066" spans="1:111" ht="16" hidden="1" x14ac:dyDescent="0.2">
      <c r="A1066" s="6" t="s">
        <v>1725</v>
      </c>
      <c r="B1066" s="25"/>
      <c r="C1066" s="25"/>
      <c r="F1066" s="25"/>
      <c r="G1066" s="63" t="s">
        <v>1291</v>
      </c>
      <c r="H1066" s="6" t="s">
        <v>7236</v>
      </c>
      <c r="L1066" s="6" t="s">
        <v>1726</v>
      </c>
      <c r="P1066" s="6" t="s">
        <v>690</v>
      </c>
      <c r="Q1066" s="31" t="s">
        <v>987</v>
      </c>
      <c r="X1066" s="6">
        <v>332</v>
      </c>
      <c r="Y1066" s="6">
        <v>441</v>
      </c>
      <c r="Z1066" s="6">
        <v>0</v>
      </c>
      <c r="AA1066" s="6">
        <v>0</v>
      </c>
      <c r="AB1066" s="6">
        <f>SUM(Table2026_09_25[[#This Row],[Number of in-person visits provided in reporting year.]:[Number of video/virtual visits provided in reporting year.]])</f>
        <v>441</v>
      </c>
      <c r="AC1066" s="6" t="s">
        <v>8469</v>
      </c>
      <c r="AD1066" s="6">
        <v>0</v>
      </c>
      <c r="AE1066" s="6">
        <v>0</v>
      </c>
      <c r="AF1066" s="6" t="s">
        <v>4682</v>
      </c>
      <c r="AG1066" s="6">
        <v>2</v>
      </c>
      <c r="AI1066" s="6" t="s">
        <v>8157</v>
      </c>
      <c r="AJ1066" s="6" t="s">
        <v>43</v>
      </c>
      <c r="AK1066" s="6" t="s">
        <v>8483</v>
      </c>
      <c r="AL1066" s="6" t="s">
        <v>142</v>
      </c>
      <c r="AQ1066" s="6" t="s">
        <v>43</v>
      </c>
      <c r="AX1066" s="45"/>
      <c r="AZ1066" s="6">
        <v>0.33</v>
      </c>
      <c r="BA1066" s="6">
        <v>0</v>
      </c>
      <c r="BB1066" s="45">
        <v>0</v>
      </c>
      <c r="BC1066" s="6">
        <v>0</v>
      </c>
      <c r="BD1066" s="6">
        <v>0.2</v>
      </c>
      <c r="BF1066" s="6">
        <v>0</v>
      </c>
      <c r="BG1066" s="45">
        <v>0</v>
      </c>
      <c r="BH1066" s="45">
        <v>0</v>
      </c>
      <c r="BI1066" s="6">
        <v>0</v>
      </c>
      <c r="BJ1066" s="6">
        <v>0</v>
      </c>
      <c r="BK1066" s="6">
        <v>0</v>
      </c>
      <c r="BL1066" s="45">
        <v>0</v>
      </c>
      <c r="BM1066" s="45">
        <v>0</v>
      </c>
      <c r="BN1066" s="6">
        <v>0</v>
      </c>
      <c r="BO1066" s="6">
        <v>0</v>
      </c>
      <c r="BP1066" s="6">
        <v>0</v>
      </c>
      <c r="BQ1066" s="6">
        <v>0</v>
      </c>
      <c r="BR1066" s="45">
        <v>0</v>
      </c>
      <c r="BT1066" s="45">
        <v>0</v>
      </c>
      <c r="BU1066" s="45">
        <v>0</v>
      </c>
      <c r="BX1066" s="6">
        <v>0</v>
      </c>
      <c r="BY1066" s="6" t="s">
        <v>1648</v>
      </c>
      <c r="BZ1066" s="6">
        <f t="shared" si="48"/>
        <v>0.53</v>
      </c>
      <c r="CA1066" s="6">
        <f t="shared" si="49"/>
        <v>0</v>
      </c>
      <c r="CC1066" s="63" t="s">
        <v>4753</v>
      </c>
      <c r="CD1066" s="6" t="s">
        <v>1727</v>
      </c>
      <c r="CK1066" s="6" t="s">
        <v>5148</v>
      </c>
      <c r="DA1066" s="6" t="s">
        <v>1728</v>
      </c>
      <c r="DC1066" s="6" t="s">
        <v>4434</v>
      </c>
      <c r="DD1066" s="6" t="s">
        <v>1650</v>
      </c>
      <c r="DF1066" s="29">
        <f t="shared" si="50"/>
        <v>0</v>
      </c>
      <c r="DG1066" s="6">
        <v>1</v>
      </c>
    </row>
    <row r="1067" spans="1:111" ht="16" hidden="1" x14ac:dyDescent="0.2">
      <c r="A1067" s="6" t="s">
        <v>1772</v>
      </c>
      <c r="B1067" s="25"/>
      <c r="C1067" s="25"/>
      <c r="F1067" s="25"/>
      <c r="G1067" s="63" t="s">
        <v>1291</v>
      </c>
      <c r="H1067" s="6" t="s">
        <v>4714</v>
      </c>
      <c r="L1067" s="6" t="s">
        <v>697</v>
      </c>
      <c r="P1067" s="6" t="s">
        <v>690</v>
      </c>
      <c r="Q1067" s="31" t="s">
        <v>987</v>
      </c>
      <c r="X1067" s="6">
        <v>0</v>
      </c>
      <c r="Y1067" s="6">
        <v>380</v>
      </c>
      <c r="Z1067" s="6">
        <v>0</v>
      </c>
      <c r="AA1067" s="6">
        <v>0</v>
      </c>
      <c r="AB1067" s="6">
        <f>SUM(Table2026_09_25[[#This Row],[Number of in-person visits provided in reporting year.]:[Number of video/virtual visits provided in reporting year.]])</f>
        <v>380</v>
      </c>
      <c r="AC1067" s="6" t="s">
        <v>8469</v>
      </c>
      <c r="AD1067" s="6">
        <v>0</v>
      </c>
      <c r="AE1067" s="6">
        <v>0</v>
      </c>
      <c r="AF1067" s="6" t="s">
        <v>4682</v>
      </c>
      <c r="AG1067" s="6">
        <v>0</v>
      </c>
      <c r="AI1067" s="6" t="s">
        <v>4715</v>
      </c>
      <c r="AJ1067" s="6" t="s">
        <v>4716</v>
      </c>
      <c r="AK1067" s="6" t="s">
        <v>8483</v>
      </c>
      <c r="AL1067" s="6" t="s">
        <v>247</v>
      </c>
      <c r="AQ1067" s="6" t="s">
        <v>43</v>
      </c>
      <c r="AX1067" s="45"/>
      <c r="AZ1067" s="6">
        <v>0</v>
      </c>
      <c r="BA1067" s="6">
        <v>0</v>
      </c>
      <c r="BB1067" s="45">
        <v>0</v>
      </c>
      <c r="BC1067" s="6">
        <v>0</v>
      </c>
      <c r="BD1067" s="6">
        <v>3</v>
      </c>
      <c r="BF1067" s="6">
        <v>0</v>
      </c>
      <c r="BG1067" s="45">
        <v>1</v>
      </c>
      <c r="BH1067" s="45">
        <v>0</v>
      </c>
      <c r="BI1067" s="6">
        <v>0</v>
      </c>
      <c r="BJ1067" s="6">
        <v>0</v>
      </c>
      <c r="BK1067" s="6">
        <v>0</v>
      </c>
      <c r="BL1067" s="45">
        <v>0</v>
      </c>
      <c r="BM1067" s="45">
        <v>0</v>
      </c>
      <c r="BN1067" s="6">
        <v>0</v>
      </c>
      <c r="BO1067" s="6">
        <v>0</v>
      </c>
      <c r="BP1067" s="6">
        <v>2</v>
      </c>
      <c r="BQ1067" s="6">
        <v>0</v>
      </c>
      <c r="BR1067" s="45">
        <v>0</v>
      </c>
      <c r="BT1067" s="45">
        <v>0</v>
      </c>
      <c r="BU1067" s="45">
        <v>0</v>
      </c>
      <c r="BX1067" s="6">
        <v>0</v>
      </c>
      <c r="BY1067" s="6" t="s">
        <v>21</v>
      </c>
      <c r="BZ1067" s="6">
        <f t="shared" si="48"/>
        <v>6</v>
      </c>
      <c r="CA1067" s="6">
        <f t="shared" si="49"/>
        <v>3</v>
      </c>
      <c r="CC1067" s="63" t="s">
        <v>21</v>
      </c>
      <c r="CD1067" s="6" t="s">
        <v>21</v>
      </c>
      <c r="CK1067" s="6" t="s">
        <v>5148</v>
      </c>
      <c r="DA1067" s="6" t="s">
        <v>698</v>
      </c>
      <c r="DC1067" s="6" t="s">
        <v>4434</v>
      </c>
      <c r="DD1067" s="6" t="s">
        <v>699</v>
      </c>
      <c r="DF1067" s="29">
        <f t="shared" si="50"/>
        <v>0</v>
      </c>
      <c r="DG1067" s="6">
        <v>1</v>
      </c>
    </row>
    <row r="1068" spans="1:111" ht="16" hidden="1" x14ac:dyDescent="0.2">
      <c r="A1068" s="6" t="s">
        <v>2433</v>
      </c>
      <c r="B1068" s="25"/>
      <c r="C1068" s="25"/>
      <c r="F1068" s="25"/>
      <c r="G1068" s="63" t="s">
        <v>1291</v>
      </c>
      <c r="H1068" s="6" t="s">
        <v>746</v>
      </c>
      <c r="L1068" s="6" t="s">
        <v>690</v>
      </c>
      <c r="P1068" s="6" t="s">
        <v>690</v>
      </c>
      <c r="Q1068" s="31" t="s">
        <v>987</v>
      </c>
      <c r="X1068" s="6">
        <v>408</v>
      </c>
      <c r="Y1068" s="6">
        <v>198</v>
      </c>
      <c r="Z1068" s="6">
        <v>70</v>
      </c>
      <c r="AA1068" s="6">
        <v>100</v>
      </c>
      <c r="AB1068" s="6">
        <f>SUM(Table2026_09_25[[#This Row],[Number of in-person visits provided in reporting year.]:[Number of video/virtual visits provided in reporting year.]])</f>
        <v>368</v>
      </c>
      <c r="AC1068" s="6" t="s">
        <v>8469</v>
      </c>
      <c r="AD1068" s="6">
        <v>0</v>
      </c>
      <c r="AE1068" s="6">
        <v>0</v>
      </c>
      <c r="AF1068" s="6" t="s">
        <v>4682</v>
      </c>
      <c r="AG1068" s="6">
        <v>0</v>
      </c>
      <c r="AI1068" s="6" t="s">
        <v>2434</v>
      </c>
      <c r="AJ1068" s="6" t="s">
        <v>6639</v>
      </c>
      <c r="AK1068" s="6" t="s">
        <v>8483</v>
      </c>
      <c r="AL1068" s="6" t="s">
        <v>1232</v>
      </c>
      <c r="AQ1068" s="6" t="s">
        <v>63</v>
      </c>
      <c r="AX1068" s="45" t="s">
        <v>18</v>
      </c>
      <c r="AZ1068" s="6">
        <v>0</v>
      </c>
      <c r="BA1068" s="6">
        <v>0</v>
      </c>
      <c r="BB1068" s="45">
        <v>0</v>
      </c>
      <c r="BC1068" s="6">
        <v>0</v>
      </c>
      <c r="BD1068" s="6">
        <v>3</v>
      </c>
      <c r="BF1068" s="6">
        <v>0</v>
      </c>
      <c r="BG1068" s="45">
        <v>0</v>
      </c>
      <c r="BH1068" s="45">
        <v>0</v>
      </c>
      <c r="BI1068" s="6">
        <v>0</v>
      </c>
      <c r="BJ1068" s="6">
        <v>0</v>
      </c>
      <c r="BK1068" s="6">
        <v>0</v>
      </c>
      <c r="BL1068" s="45">
        <v>0</v>
      </c>
      <c r="BM1068" s="45">
        <v>0</v>
      </c>
      <c r="BN1068" s="6">
        <v>0</v>
      </c>
      <c r="BO1068" s="6">
        <v>0</v>
      </c>
      <c r="BP1068" s="6">
        <v>0</v>
      </c>
      <c r="BQ1068" s="6">
        <v>0</v>
      </c>
      <c r="BR1068" s="45">
        <v>0</v>
      </c>
      <c r="BT1068" s="45">
        <v>0</v>
      </c>
      <c r="BU1068" s="45">
        <v>0</v>
      </c>
      <c r="BX1068" s="6">
        <v>1</v>
      </c>
      <c r="BY1068" s="6" t="s">
        <v>2435</v>
      </c>
      <c r="BZ1068" s="6">
        <f t="shared" si="48"/>
        <v>3</v>
      </c>
      <c r="CA1068" s="6">
        <f t="shared" si="49"/>
        <v>1</v>
      </c>
      <c r="CC1068" s="63" t="s">
        <v>4687</v>
      </c>
      <c r="CD1068" s="6" t="s">
        <v>21</v>
      </c>
      <c r="CK1068" s="6" t="s">
        <v>5148</v>
      </c>
      <c r="DA1068" s="6" t="s">
        <v>21</v>
      </c>
      <c r="DC1068" s="6" t="s">
        <v>4434</v>
      </c>
      <c r="DD1068" s="6" t="s">
        <v>2436</v>
      </c>
      <c r="DF1068" s="29">
        <f t="shared" si="50"/>
        <v>0</v>
      </c>
      <c r="DG1068" s="6">
        <v>1</v>
      </c>
    </row>
    <row r="1069" spans="1:111" ht="16" hidden="1" x14ac:dyDescent="0.2">
      <c r="A1069" s="6" t="s">
        <v>1542</v>
      </c>
      <c r="B1069" s="25"/>
      <c r="C1069" s="25"/>
      <c r="F1069" s="25"/>
      <c r="G1069" s="63" t="s">
        <v>1291</v>
      </c>
      <c r="H1069" s="6" t="s">
        <v>5195</v>
      </c>
      <c r="L1069" s="6" t="s">
        <v>95</v>
      </c>
      <c r="P1069" s="6" t="s">
        <v>704</v>
      </c>
      <c r="Q1069" s="6" t="s">
        <v>4773</v>
      </c>
      <c r="X1069" s="6">
        <v>0</v>
      </c>
      <c r="Y1069" s="6">
        <v>49</v>
      </c>
      <c r="Z1069" s="6">
        <v>0</v>
      </c>
      <c r="AA1069" s="6">
        <v>0</v>
      </c>
      <c r="AB1069" s="6">
        <f>SUM(Table2026_09_25[[#This Row],[Number of in-person visits provided in reporting year.]:[Number of video/virtual visits provided in reporting year.]])</f>
        <v>49</v>
      </c>
      <c r="AC1069" s="6" t="s">
        <v>8469</v>
      </c>
      <c r="AD1069" s="6">
        <v>0</v>
      </c>
      <c r="AE1069" s="6">
        <v>0</v>
      </c>
      <c r="AF1069" s="6" t="s">
        <v>4682</v>
      </c>
      <c r="AG1069" s="6">
        <v>0</v>
      </c>
      <c r="AI1069" s="6" t="s">
        <v>8085</v>
      </c>
      <c r="AJ1069" s="6" t="s">
        <v>5199</v>
      </c>
      <c r="AK1069" s="6" t="s">
        <v>8483</v>
      </c>
      <c r="AL1069" s="6" t="s">
        <v>96</v>
      </c>
      <c r="AQ1069" s="6" t="s">
        <v>544</v>
      </c>
      <c r="AX1069" s="45"/>
      <c r="AZ1069" s="6">
        <v>0</v>
      </c>
      <c r="BA1069" s="6">
        <v>0</v>
      </c>
      <c r="BB1069" s="45">
        <v>0</v>
      </c>
      <c r="BC1069" s="6">
        <v>0</v>
      </c>
      <c r="BD1069" s="6">
        <v>0.02</v>
      </c>
      <c r="BF1069" s="6">
        <v>0</v>
      </c>
      <c r="BG1069" s="45">
        <v>0</v>
      </c>
      <c r="BH1069" s="45">
        <v>0</v>
      </c>
      <c r="BI1069" s="6">
        <v>0</v>
      </c>
      <c r="BJ1069" s="6">
        <v>0</v>
      </c>
      <c r="BK1069" s="6">
        <v>0</v>
      </c>
      <c r="BL1069" s="45">
        <v>0</v>
      </c>
      <c r="BM1069" s="45">
        <v>0</v>
      </c>
      <c r="BN1069" s="6">
        <v>0</v>
      </c>
      <c r="BO1069" s="6">
        <v>0</v>
      </c>
      <c r="BP1069" s="6">
        <v>0</v>
      </c>
      <c r="BQ1069" s="6">
        <v>0</v>
      </c>
      <c r="BR1069" s="45">
        <v>0</v>
      </c>
      <c r="BT1069" s="45">
        <v>0</v>
      </c>
      <c r="BU1069" s="45">
        <v>0</v>
      </c>
      <c r="BX1069" s="6">
        <v>0</v>
      </c>
      <c r="BY1069" s="6" t="s">
        <v>21</v>
      </c>
      <c r="BZ1069" s="6">
        <f t="shared" si="48"/>
        <v>0.02</v>
      </c>
      <c r="CA1069" s="6">
        <f t="shared" si="49"/>
        <v>0</v>
      </c>
      <c r="CC1069" s="63" t="s">
        <v>4753</v>
      </c>
      <c r="CD1069" s="6" t="s">
        <v>97</v>
      </c>
      <c r="CK1069" s="6" t="s">
        <v>5148</v>
      </c>
      <c r="DA1069" s="6" t="s">
        <v>1543</v>
      </c>
      <c r="DC1069" s="6" t="s">
        <v>4434</v>
      </c>
      <c r="DD1069" s="6" t="s">
        <v>99</v>
      </c>
      <c r="DF1069" s="29">
        <f t="shared" si="50"/>
        <v>0</v>
      </c>
      <c r="DG1069" s="6">
        <v>1</v>
      </c>
    </row>
    <row r="1070" spans="1:111" ht="16" hidden="1" x14ac:dyDescent="0.2">
      <c r="A1070" s="6" t="s">
        <v>1532</v>
      </c>
      <c r="B1070" s="25"/>
      <c r="C1070" s="25"/>
      <c r="F1070" s="25"/>
      <c r="G1070" s="63" t="s">
        <v>1291</v>
      </c>
      <c r="H1070" s="6" t="s">
        <v>7482</v>
      </c>
      <c r="L1070" s="6" t="s">
        <v>1533</v>
      </c>
      <c r="P1070" s="6" t="s">
        <v>704</v>
      </c>
      <c r="Q1070" s="6" t="s">
        <v>4773</v>
      </c>
      <c r="X1070" s="6">
        <v>275</v>
      </c>
      <c r="Y1070" s="6">
        <v>1353</v>
      </c>
      <c r="Z1070" s="6">
        <v>277</v>
      </c>
      <c r="AA1070" s="6">
        <v>1</v>
      </c>
      <c r="AB1070" s="6">
        <f>SUM(Table2026_09_25[[#This Row],[Number of in-person visits provided in reporting year.]:[Number of video/virtual visits provided in reporting year.]])</f>
        <v>1631</v>
      </c>
      <c r="AC1070" s="6" t="s">
        <v>8469</v>
      </c>
      <c r="AD1070" s="6">
        <v>0</v>
      </c>
      <c r="AE1070" s="6">
        <v>0</v>
      </c>
      <c r="AF1070" s="6" t="s">
        <v>4682</v>
      </c>
      <c r="AG1070" s="6">
        <v>49</v>
      </c>
      <c r="AI1070" s="6" t="s">
        <v>7486</v>
      </c>
      <c r="AJ1070" s="6" t="s">
        <v>512</v>
      </c>
      <c r="AK1070" s="6" t="s">
        <v>8483</v>
      </c>
      <c r="AL1070" s="6" t="s">
        <v>1534</v>
      </c>
      <c r="AQ1070" s="6" t="s">
        <v>544</v>
      </c>
      <c r="AX1070" s="45"/>
      <c r="AZ1070" s="6">
        <v>0</v>
      </c>
      <c r="BA1070" s="6">
        <v>0</v>
      </c>
      <c r="BB1070" s="45">
        <v>0</v>
      </c>
      <c r="BC1070" s="6">
        <v>0</v>
      </c>
      <c r="BD1070" s="6">
        <v>0</v>
      </c>
      <c r="BF1070" s="6">
        <v>0</v>
      </c>
      <c r="BG1070" s="45">
        <v>0</v>
      </c>
      <c r="BH1070" s="45">
        <v>0</v>
      </c>
      <c r="BI1070" s="6">
        <v>0</v>
      </c>
      <c r="BJ1070" s="6">
        <v>0</v>
      </c>
      <c r="BK1070" s="6">
        <v>0</v>
      </c>
      <c r="BL1070" s="45">
        <v>0</v>
      </c>
      <c r="BM1070" s="45">
        <v>0</v>
      </c>
      <c r="BN1070" s="6">
        <v>0</v>
      </c>
      <c r="BO1070" s="6">
        <v>0</v>
      </c>
      <c r="BP1070" s="6">
        <v>0</v>
      </c>
      <c r="BQ1070" s="6">
        <v>0</v>
      </c>
      <c r="BR1070" s="45">
        <v>0</v>
      </c>
      <c r="BT1070" s="45">
        <v>0</v>
      </c>
      <c r="BU1070" s="45">
        <v>0</v>
      </c>
      <c r="BX1070" s="6">
        <v>0</v>
      </c>
      <c r="BY1070" s="6" t="s">
        <v>21</v>
      </c>
      <c r="BZ1070" s="6">
        <f t="shared" si="48"/>
        <v>0</v>
      </c>
      <c r="CA1070" s="6">
        <f t="shared" si="49"/>
        <v>0</v>
      </c>
      <c r="CC1070" s="63" t="s">
        <v>21</v>
      </c>
      <c r="CD1070" s="6" t="s">
        <v>21</v>
      </c>
      <c r="CK1070" s="6" t="s">
        <v>5148</v>
      </c>
      <c r="DA1070" s="6" t="s">
        <v>21</v>
      </c>
      <c r="DC1070" s="6" t="s">
        <v>4434</v>
      </c>
      <c r="DD1070" s="6" t="s">
        <v>768</v>
      </c>
      <c r="DF1070" s="29">
        <f t="shared" si="50"/>
        <v>0</v>
      </c>
      <c r="DG1070" s="6">
        <v>1</v>
      </c>
    </row>
    <row r="1071" spans="1:111" ht="16" hidden="1" x14ac:dyDescent="0.2">
      <c r="A1071" s="6" t="s">
        <v>1729</v>
      </c>
      <c r="B1071" s="25"/>
      <c r="C1071" s="25"/>
      <c r="F1071" s="25"/>
      <c r="G1071" s="63" t="s">
        <v>1291</v>
      </c>
      <c r="H1071" s="6" t="s">
        <v>7236</v>
      </c>
      <c r="L1071" s="6" t="s">
        <v>1730</v>
      </c>
      <c r="P1071" s="6" t="s">
        <v>704</v>
      </c>
      <c r="Q1071" s="6" t="s">
        <v>4773</v>
      </c>
      <c r="X1071" s="6">
        <v>238</v>
      </c>
      <c r="Y1071" s="6">
        <v>565</v>
      </c>
      <c r="Z1071" s="6">
        <v>474</v>
      </c>
      <c r="AA1071" s="6">
        <v>88</v>
      </c>
      <c r="AB1071" s="6">
        <f>SUM(Table2026_09_25[[#This Row],[Number of in-person visits provided in reporting year.]:[Number of video/virtual visits provided in reporting year.]])</f>
        <v>1127</v>
      </c>
      <c r="AC1071" s="6" t="s">
        <v>8469</v>
      </c>
      <c r="AD1071" s="6">
        <v>0</v>
      </c>
      <c r="AE1071" s="6">
        <v>0</v>
      </c>
      <c r="AF1071" s="6" t="s">
        <v>4682</v>
      </c>
      <c r="AG1071" s="6">
        <v>82</v>
      </c>
      <c r="AI1071" s="6" t="s">
        <v>8157</v>
      </c>
      <c r="AJ1071" s="6" t="s">
        <v>43</v>
      </c>
      <c r="AK1071" s="6" t="s">
        <v>8483</v>
      </c>
      <c r="AL1071" s="6" t="s">
        <v>142</v>
      </c>
      <c r="AQ1071" s="6" t="s">
        <v>43</v>
      </c>
      <c r="AX1071" s="45"/>
      <c r="AZ1071" s="6">
        <v>0.33</v>
      </c>
      <c r="BA1071" s="6">
        <v>0</v>
      </c>
      <c r="BB1071" s="45">
        <v>0</v>
      </c>
      <c r="BC1071" s="6">
        <v>0</v>
      </c>
      <c r="BD1071" s="6">
        <v>0.5</v>
      </c>
      <c r="BF1071" s="6">
        <v>0</v>
      </c>
      <c r="BG1071" s="45">
        <v>0</v>
      </c>
      <c r="BH1071" s="45">
        <v>0</v>
      </c>
      <c r="BI1071" s="6">
        <v>0</v>
      </c>
      <c r="BJ1071" s="6">
        <v>0</v>
      </c>
      <c r="BK1071" s="6">
        <v>0</v>
      </c>
      <c r="BL1071" s="45">
        <v>0</v>
      </c>
      <c r="BM1071" s="45">
        <v>0</v>
      </c>
      <c r="BN1071" s="6">
        <v>0</v>
      </c>
      <c r="BO1071" s="6">
        <v>0</v>
      </c>
      <c r="BP1071" s="6">
        <v>0.1</v>
      </c>
      <c r="BQ1071" s="6">
        <v>0</v>
      </c>
      <c r="BR1071" s="45">
        <v>0</v>
      </c>
      <c r="BT1071" s="45">
        <v>0</v>
      </c>
      <c r="BU1071" s="45">
        <v>0</v>
      </c>
      <c r="BX1071" s="6">
        <v>0</v>
      </c>
      <c r="BY1071" s="6" t="s">
        <v>1648</v>
      </c>
      <c r="BZ1071" s="6">
        <f t="shared" si="48"/>
        <v>0.93</v>
      </c>
      <c r="CA1071" s="6">
        <f t="shared" si="49"/>
        <v>0.1</v>
      </c>
      <c r="CC1071" s="63" t="s">
        <v>4753</v>
      </c>
      <c r="CD1071" s="6" t="s">
        <v>987</v>
      </c>
      <c r="CK1071" s="6" t="s">
        <v>5148</v>
      </c>
      <c r="DA1071" s="6" t="s">
        <v>1728</v>
      </c>
      <c r="DC1071" s="6" t="s">
        <v>4434</v>
      </c>
      <c r="DD1071" s="6" t="s">
        <v>1650</v>
      </c>
      <c r="DF1071" s="29">
        <f t="shared" si="50"/>
        <v>0</v>
      </c>
      <c r="DG1071" s="6">
        <v>1</v>
      </c>
    </row>
    <row r="1072" spans="1:111" ht="16" hidden="1" x14ac:dyDescent="0.2">
      <c r="A1072" s="6" t="s">
        <v>1694</v>
      </c>
      <c r="B1072" s="25"/>
      <c r="C1072" s="25"/>
      <c r="F1072" s="25"/>
      <c r="G1072" s="63" t="s">
        <v>1291</v>
      </c>
      <c r="H1072" s="6" t="s">
        <v>7682</v>
      </c>
      <c r="L1072" s="6" t="s">
        <v>757</v>
      </c>
      <c r="P1072" s="6" t="s">
        <v>704</v>
      </c>
      <c r="Q1072" s="6" t="s">
        <v>4773</v>
      </c>
      <c r="X1072" s="6">
        <v>156</v>
      </c>
      <c r="Y1072" s="6">
        <v>295</v>
      </c>
      <c r="Z1072" s="6">
        <v>257</v>
      </c>
      <c r="AA1072" s="6">
        <v>0</v>
      </c>
      <c r="AB1072" s="6">
        <f>SUM(Table2026_09_25[[#This Row],[Number of in-person visits provided in reporting year.]:[Number of video/virtual visits provided in reporting year.]])</f>
        <v>552</v>
      </c>
      <c r="AC1072" s="6" t="s">
        <v>8469</v>
      </c>
      <c r="AD1072" s="6">
        <v>0</v>
      </c>
      <c r="AE1072" s="6">
        <v>0</v>
      </c>
      <c r="AF1072" s="6" t="s">
        <v>4682</v>
      </c>
      <c r="AG1072" s="6">
        <v>63</v>
      </c>
      <c r="AI1072" s="6" t="s">
        <v>8170</v>
      </c>
      <c r="AJ1072" s="6" t="s">
        <v>7623</v>
      </c>
      <c r="AK1072" s="6" t="s">
        <v>8483</v>
      </c>
      <c r="AL1072" s="6" t="s">
        <v>308</v>
      </c>
      <c r="AQ1072" s="6" t="s">
        <v>63</v>
      </c>
      <c r="AX1072" s="45"/>
      <c r="AZ1072" s="6">
        <v>0</v>
      </c>
      <c r="BA1072" s="6">
        <v>0</v>
      </c>
      <c r="BB1072" s="45">
        <v>0</v>
      </c>
      <c r="BC1072" s="6">
        <v>0</v>
      </c>
      <c r="BD1072" s="6">
        <v>1</v>
      </c>
      <c r="BF1072" s="6">
        <v>0</v>
      </c>
      <c r="BG1072" s="45">
        <v>1</v>
      </c>
      <c r="BH1072" s="45">
        <v>0</v>
      </c>
      <c r="BI1072" s="6">
        <v>0</v>
      </c>
      <c r="BJ1072" s="6">
        <v>0</v>
      </c>
      <c r="BK1072" s="6">
        <v>0</v>
      </c>
      <c r="BL1072" s="45">
        <v>0</v>
      </c>
      <c r="BM1072" s="45">
        <v>0</v>
      </c>
      <c r="BN1072" s="6">
        <v>0</v>
      </c>
      <c r="BO1072" s="6">
        <v>0</v>
      </c>
      <c r="BP1072" s="6">
        <v>1</v>
      </c>
      <c r="BQ1072" s="6">
        <v>0</v>
      </c>
      <c r="BR1072" s="45">
        <v>0</v>
      </c>
      <c r="BT1072" s="45">
        <v>0</v>
      </c>
      <c r="BU1072" s="45">
        <v>0</v>
      </c>
      <c r="BX1072" s="6">
        <v>0</v>
      </c>
      <c r="BY1072" s="6" t="s">
        <v>21</v>
      </c>
      <c r="BZ1072" s="6">
        <f t="shared" si="48"/>
        <v>3</v>
      </c>
      <c r="CA1072" s="6">
        <f t="shared" si="49"/>
        <v>2</v>
      </c>
      <c r="CC1072" s="63" t="s">
        <v>21</v>
      </c>
      <c r="CD1072" s="6" t="s">
        <v>758</v>
      </c>
      <c r="CK1072" s="6" t="s">
        <v>5148</v>
      </c>
      <c r="DA1072" s="6" t="s">
        <v>1695</v>
      </c>
      <c r="DC1072" s="6" t="s">
        <v>4434</v>
      </c>
      <c r="DD1072" s="6" t="s">
        <v>311</v>
      </c>
      <c r="DF1072" s="29">
        <f t="shared" si="50"/>
        <v>0</v>
      </c>
      <c r="DG1072" s="6">
        <v>1</v>
      </c>
    </row>
    <row r="1073" spans="1:111" ht="16" hidden="1" x14ac:dyDescent="0.2">
      <c r="A1073" s="6" t="s">
        <v>1325</v>
      </c>
      <c r="B1073" s="25"/>
      <c r="C1073" s="25"/>
      <c r="F1073" s="25"/>
      <c r="G1073" s="63" t="s">
        <v>1291</v>
      </c>
      <c r="H1073" s="6" t="s">
        <v>4902</v>
      </c>
      <c r="L1073" s="6" t="s">
        <v>704</v>
      </c>
      <c r="P1073" s="6" t="s">
        <v>704</v>
      </c>
      <c r="Q1073" s="6" t="s">
        <v>4773</v>
      </c>
      <c r="X1073" s="6">
        <v>0</v>
      </c>
      <c r="Y1073" s="6">
        <v>3800</v>
      </c>
      <c r="Z1073" s="6">
        <v>0</v>
      </c>
      <c r="AA1073" s="6">
        <v>0</v>
      </c>
      <c r="AB1073" s="6">
        <f>SUM(Table2026_09_25[[#This Row],[Number of in-person visits provided in reporting year.]:[Number of video/virtual visits provided in reporting year.]])</f>
        <v>3800</v>
      </c>
      <c r="AC1073" s="6" t="s">
        <v>8469</v>
      </c>
      <c r="AD1073" s="6">
        <v>0</v>
      </c>
      <c r="AE1073" s="6">
        <v>0</v>
      </c>
      <c r="AF1073" s="6" t="s">
        <v>4682</v>
      </c>
      <c r="AG1073" s="6">
        <v>0</v>
      </c>
      <c r="AI1073" s="6" t="s">
        <v>770</v>
      </c>
      <c r="AJ1073" s="6" t="s">
        <v>43</v>
      </c>
      <c r="AK1073" s="6" t="s">
        <v>8483</v>
      </c>
      <c r="AL1073" s="6" t="s">
        <v>267</v>
      </c>
      <c r="AQ1073" s="6" t="s">
        <v>43</v>
      </c>
      <c r="AX1073" s="45"/>
      <c r="AZ1073" s="6">
        <v>0</v>
      </c>
      <c r="BA1073" s="6">
        <v>0</v>
      </c>
      <c r="BB1073" s="45">
        <v>0</v>
      </c>
      <c r="BC1073" s="6">
        <v>0</v>
      </c>
      <c r="BD1073" s="6">
        <v>2.6</v>
      </c>
      <c r="BF1073" s="6">
        <v>0</v>
      </c>
      <c r="BG1073" s="45">
        <v>0</v>
      </c>
      <c r="BH1073" s="45">
        <v>0</v>
      </c>
      <c r="BI1073" s="6">
        <v>0</v>
      </c>
      <c r="BJ1073" s="6">
        <v>0</v>
      </c>
      <c r="BK1073" s="6">
        <v>0</v>
      </c>
      <c r="BL1073" s="45">
        <v>0</v>
      </c>
      <c r="BM1073" s="45">
        <v>0</v>
      </c>
      <c r="BN1073" s="6">
        <v>0</v>
      </c>
      <c r="BO1073" s="6">
        <v>0</v>
      </c>
      <c r="BP1073" s="6">
        <v>0</v>
      </c>
      <c r="BQ1073" s="6">
        <v>0</v>
      </c>
      <c r="BR1073" s="45">
        <v>0</v>
      </c>
      <c r="BT1073" s="45">
        <v>0</v>
      </c>
      <c r="BU1073" s="45">
        <v>0</v>
      </c>
      <c r="BX1073" s="6">
        <v>0</v>
      </c>
      <c r="BY1073" s="6" t="s">
        <v>21</v>
      </c>
      <c r="BZ1073" s="6">
        <f t="shared" si="48"/>
        <v>2.6</v>
      </c>
      <c r="CA1073" s="6">
        <f t="shared" si="49"/>
        <v>0</v>
      </c>
      <c r="CC1073" s="63" t="s">
        <v>4687</v>
      </c>
      <c r="CD1073" s="6" t="s">
        <v>21</v>
      </c>
      <c r="CK1073" s="6" t="s">
        <v>5148</v>
      </c>
      <c r="DA1073" s="6" t="s">
        <v>21</v>
      </c>
      <c r="DC1073" s="6" t="s">
        <v>4434</v>
      </c>
      <c r="DD1073" s="6" t="s">
        <v>773</v>
      </c>
      <c r="DF1073" s="29">
        <f t="shared" si="50"/>
        <v>0</v>
      </c>
      <c r="DG1073" s="6">
        <v>1</v>
      </c>
    </row>
    <row r="1074" spans="1:111" ht="16" hidden="1" x14ac:dyDescent="0.2">
      <c r="A1074" s="6" t="s">
        <v>1687</v>
      </c>
      <c r="B1074" s="25"/>
      <c r="C1074" s="25"/>
      <c r="F1074" s="25"/>
      <c r="G1074" s="63" t="s">
        <v>1291</v>
      </c>
      <c r="H1074" s="6" t="s">
        <v>4726</v>
      </c>
      <c r="L1074" s="6" t="s">
        <v>778</v>
      </c>
      <c r="P1074" s="6" t="s">
        <v>704</v>
      </c>
      <c r="Q1074" s="6" t="s">
        <v>4773</v>
      </c>
      <c r="X1074" s="6">
        <v>371</v>
      </c>
      <c r="Y1074" s="6">
        <v>190</v>
      </c>
      <c r="Z1074" s="6">
        <v>128</v>
      </c>
      <c r="AA1074" s="6">
        <v>542</v>
      </c>
      <c r="AB1074" s="6">
        <f>SUM(Table2026_09_25[[#This Row],[Number of in-person visits provided in reporting year.]:[Number of video/virtual visits provided in reporting year.]])</f>
        <v>860</v>
      </c>
      <c r="AC1074" s="6" t="s">
        <v>8469</v>
      </c>
      <c r="AD1074" s="6">
        <v>0</v>
      </c>
      <c r="AE1074" s="6">
        <v>0</v>
      </c>
      <c r="AF1074" s="6" t="s">
        <v>4682</v>
      </c>
      <c r="AG1074" s="6">
        <v>0</v>
      </c>
      <c r="AI1074" s="6" t="s">
        <v>1574</v>
      </c>
      <c r="AJ1074" s="6" t="s">
        <v>43</v>
      </c>
      <c r="AK1074" s="6" t="s">
        <v>8483</v>
      </c>
      <c r="AL1074" s="6" t="s">
        <v>348</v>
      </c>
      <c r="AQ1074" s="6" t="s">
        <v>43</v>
      </c>
      <c r="AX1074" s="45"/>
      <c r="AZ1074" s="6">
        <v>0.5</v>
      </c>
      <c r="BA1074" s="6">
        <v>0</v>
      </c>
      <c r="BB1074" s="45">
        <v>0</v>
      </c>
      <c r="BC1074" s="6">
        <v>0</v>
      </c>
      <c r="BD1074" s="6">
        <v>0.3</v>
      </c>
      <c r="BF1074" s="6">
        <v>0</v>
      </c>
      <c r="BG1074" s="45">
        <v>0</v>
      </c>
      <c r="BH1074" s="45">
        <v>0</v>
      </c>
      <c r="BI1074" s="6">
        <v>0</v>
      </c>
      <c r="BJ1074" s="6">
        <v>0</v>
      </c>
      <c r="BK1074" s="6">
        <v>0</v>
      </c>
      <c r="BL1074" s="45">
        <v>0</v>
      </c>
      <c r="BM1074" s="45">
        <v>0</v>
      </c>
      <c r="BN1074" s="6">
        <v>0</v>
      </c>
      <c r="BO1074" s="6">
        <v>0</v>
      </c>
      <c r="BP1074" s="6">
        <v>0</v>
      </c>
      <c r="BQ1074" s="6">
        <v>0</v>
      </c>
      <c r="BR1074" s="45">
        <v>0</v>
      </c>
      <c r="BT1074" s="45">
        <v>0</v>
      </c>
      <c r="BU1074" s="45">
        <v>0</v>
      </c>
      <c r="BX1074" s="6">
        <v>0</v>
      </c>
      <c r="BY1074" s="6" t="s">
        <v>21</v>
      </c>
      <c r="BZ1074" s="6">
        <f t="shared" si="48"/>
        <v>0.8</v>
      </c>
      <c r="CA1074" s="6">
        <f t="shared" si="49"/>
        <v>0</v>
      </c>
      <c r="CC1074" s="63" t="s">
        <v>4687</v>
      </c>
      <c r="CD1074" s="6" t="s">
        <v>21</v>
      </c>
      <c r="CK1074" s="6" t="s">
        <v>5148</v>
      </c>
      <c r="DA1074" s="6" t="s">
        <v>21</v>
      </c>
      <c r="DC1074" s="6" t="s">
        <v>4434</v>
      </c>
      <c r="DD1074" s="6" t="s">
        <v>351</v>
      </c>
      <c r="DF1074" s="29">
        <f t="shared" si="50"/>
        <v>0</v>
      </c>
      <c r="DG1074" s="6">
        <v>1</v>
      </c>
    </row>
    <row r="1075" spans="1:111" ht="16" x14ac:dyDescent="0.2">
      <c r="A1075" s="6" t="s">
        <v>3252</v>
      </c>
      <c r="B1075" s="25"/>
      <c r="C1075" s="25"/>
      <c r="F1075" s="25"/>
      <c r="G1075" s="63" t="s">
        <v>1291</v>
      </c>
      <c r="H1075" s="6" t="s">
        <v>5750</v>
      </c>
      <c r="L1075" s="6" t="s">
        <v>3253</v>
      </c>
      <c r="P1075" s="6" t="s">
        <v>704</v>
      </c>
      <c r="Q1075" s="6" t="s">
        <v>4773</v>
      </c>
      <c r="X1075" s="6">
        <v>423</v>
      </c>
      <c r="Y1075" s="6">
        <v>1141</v>
      </c>
      <c r="Z1075" s="6">
        <v>899</v>
      </c>
      <c r="AA1075" s="6">
        <v>483</v>
      </c>
      <c r="AB1075" s="6">
        <f>SUM(Table2026_09_25[[#This Row],[Number of in-person visits provided in reporting year.]:[Number of video/virtual visits provided in reporting year.]])</f>
        <v>2523</v>
      </c>
      <c r="AC1075" s="6" t="s">
        <v>8469</v>
      </c>
      <c r="AD1075" s="6">
        <v>0</v>
      </c>
      <c r="AE1075" s="6">
        <v>0</v>
      </c>
      <c r="AF1075" s="6" t="s">
        <v>4682</v>
      </c>
      <c r="AG1075" s="6">
        <v>0</v>
      </c>
      <c r="AI1075" s="6" t="s">
        <v>5755</v>
      </c>
      <c r="AJ1075" s="6" t="s">
        <v>43</v>
      </c>
      <c r="AK1075" s="6" t="s">
        <v>8483</v>
      </c>
      <c r="AL1075" s="6" t="s">
        <v>112</v>
      </c>
      <c r="AQ1075" s="6" t="s">
        <v>43</v>
      </c>
      <c r="AX1075" s="45" t="s">
        <v>2431</v>
      </c>
      <c r="AZ1075" s="6">
        <v>0</v>
      </c>
      <c r="BA1075" s="6">
        <v>0</v>
      </c>
      <c r="BB1075" s="45">
        <v>0</v>
      </c>
      <c r="BC1075" s="6">
        <v>0</v>
      </c>
      <c r="BD1075" s="6">
        <v>0</v>
      </c>
      <c r="BF1075" s="6">
        <v>0.25</v>
      </c>
      <c r="BG1075" s="45">
        <v>0.95</v>
      </c>
      <c r="BH1075" s="45">
        <v>0</v>
      </c>
      <c r="BI1075" s="6">
        <v>0</v>
      </c>
      <c r="BJ1075" s="6">
        <v>0</v>
      </c>
      <c r="BK1075" s="6">
        <v>0</v>
      </c>
      <c r="BL1075" s="45">
        <v>0</v>
      </c>
      <c r="BM1075" s="45">
        <v>0</v>
      </c>
      <c r="BN1075" s="6">
        <v>0</v>
      </c>
      <c r="BO1075" s="6">
        <v>0</v>
      </c>
      <c r="BP1075" s="6">
        <v>0</v>
      </c>
      <c r="BQ1075" s="6">
        <v>0</v>
      </c>
      <c r="BR1075" s="45">
        <v>0.67</v>
      </c>
      <c r="BT1075" s="45">
        <v>0</v>
      </c>
      <c r="BU1075" s="45">
        <v>0</v>
      </c>
      <c r="BX1075" s="6">
        <v>0</v>
      </c>
      <c r="BY1075" s="6" t="s">
        <v>21</v>
      </c>
      <c r="BZ1075" s="6">
        <f t="shared" si="48"/>
        <v>1.87</v>
      </c>
      <c r="CA1075" s="6">
        <f t="shared" si="49"/>
        <v>1.87</v>
      </c>
      <c r="CC1075" s="63" t="s">
        <v>4687</v>
      </c>
      <c r="CD1075" s="6" t="s">
        <v>21</v>
      </c>
      <c r="CK1075" s="6" t="s">
        <v>5148</v>
      </c>
      <c r="DA1075" s="6" t="s">
        <v>21</v>
      </c>
      <c r="DC1075" s="6" t="s">
        <v>4434</v>
      </c>
      <c r="DD1075" s="6" t="s">
        <v>3231</v>
      </c>
      <c r="DF1075" s="29">
        <f t="shared" si="50"/>
        <v>1</v>
      </c>
      <c r="DG1075" s="6">
        <v>1</v>
      </c>
    </row>
    <row r="1076" spans="1:111" ht="16" hidden="1" x14ac:dyDescent="0.2">
      <c r="A1076" s="6" t="s">
        <v>2437</v>
      </c>
      <c r="B1076" s="25"/>
      <c r="C1076" s="25"/>
      <c r="F1076" s="25"/>
      <c r="G1076" s="63" t="s">
        <v>1291</v>
      </c>
      <c r="H1076" s="6" t="s">
        <v>746</v>
      </c>
      <c r="L1076" s="6" t="s">
        <v>745</v>
      </c>
      <c r="P1076" s="6" t="s">
        <v>704</v>
      </c>
      <c r="Q1076" s="6" t="s">
        <v>4773</v>
      </c>
      <c r="X1076" s="6">
        <v>305</v>
      </c>
      <c r="Y1076" s="6">
        <v>1339</v>
      </c>
      <c r="Z1076" s="6">
        <v>899</v>
      </c>
      <c r="AA1076" s="6">
        <v>521</v>
      </c>
      <c r="AB1076" s="6">
        <f>SUM(Table2026_09_25[[#This Row],[Number of in-person visits provided in reporting year.]:[Number of video/virtual visits provided in reporting year.]])</f>
        <v>2759</v>
      </c>
      <c r="AC1076" s="6" t="s">
        <v>8469</v>
      </c>
      <c r="AD1076" s="6">
        <v>0</v>
      </c>
      <c r="AE1076" s="6">
        <v>0</v>
      </c>
      <c r="AF1076" s="6" t="s">
        <v>4682</v>
      </c>
      <c r="AG1076" s="6">
        <v>54</v>
      </c>
      <c r="AI1076" s="6" t="s">
        <v>8180</v>
      </c>
      <c r="AJ1076" s="6" t="s">
        <v>6639</v>
      </c>
      <c r="AK1076" s="6" t="s">
        <v>8483</v>
      </c>
      <c r="AL1076" s="6" t="s">
        <v>747</v>
      </c>
      <c r="AQ1076" s="6" t="s">
        <v>63</v>
      </c>
      <c r="AX1076" s="45" t="s">
        <v>2431</v>
      </c>
      <c r="AZ1076" s="6">
        <v>0</v>
      </c>
      <c r="BA1076" s="6">
        <v>0</v>
      </c>
      <c r="BB1076" s="45">
        <v>0</v>
      </c>
      <c r="BC1076" s="6">
        <v>0</v>
      </c>
      <c r="BD1076" s="6">
        <v>0.2</v>
      </c>
      <c r="BF1076" s="6">
        <v>0</v>
      </c>
      <c r="BG1076" s="45">
        <v>0</v>
      </c>
      <c r="BH1076" s="45">
        <v>0</v>
      </c>
      <c r="BI1076" s="6">
        <v>0</v>
      </c>
      <c r="BJ1076" s="6">
        <v>0</v>
      </c>
      <c r="BK1076" s="6">
        <v>0</v>
      </c>
      <c r="BL1076" s="45">
        <v>0</v>
      </c>
      <c r="BM1076" s="45">
        <v>0</v>
      </c>
      <c r="BN1076" s="6">
        <v>0</v>
      </c>
      <c r="BO1076" s="6">
        <v>0</v>
      </c>
      <c r="BP1076" s="6">
        <v>0</v>
      </c>
      <c r="BQ1076" s="6">
        <v>0</v>
      </c>
      <c r="BR1076" s="45">
        <v>1</v>
      </c>
      <c r="BT1076" s="45">
        <v>0</v>
      </c>
      <c r="BU1076" s="45">
        <v>0</v>
      </c>
      <c r="BX1076" s="6">
        <v>0</v>
      </c>
      <c r="BY1076" s="6" t="s">
        <v>21</v>
      </c>
      <c r="BZ1076" s="6">
        <f t="shared" si="48"/>
        <v>1.2</v>
      </c>
      <c r="CA1076" s="6">
        <f t="shared" si="49"/>
        <v>1</v>
      </c>
      <c r="CC1076" s="63" t="s">
        <v>4687</v>
      </c>
      <c r="CD1076" s="6" t="s">
        <v>21</v>
      </c>
      <c r="CK1076" s="6" t="s">
        <v>5148</v>
      </c>
      <c r="DA1076" s="6" t="s">
        <v>21</v>
      </c>
      <c r="DC1076" s="6" t="s">
        <v>4434</v>
      </c>
      <c r="DD1076" s="6" t="s">
        <v>2436</v>
      </c>
      <c r="DF1076" s="29">
        <f t="shared" si="50"/>
        <v>0</v>
      </c>
      <c r="DG1076" s="6">
        <v>1</v>
      </c>
    </row>
    <row r="1077" spans="1:111" ht="16" hidden="1" x14ac:dyDescent="0.2">
      <c r="A1077" s="6" t="s">
        <v>2439</v>
      </c>
      <c r="B1077" s="25"/>
      <c r="C1077" s="25"/>
      <c r="F1077" s="25"/>
      <c r="G1077" s="63" t="s">
        <v>1291</v>
      </c>
      <c r="H1077" s="6" t="s">
        <v>746</v>
      </c>
      <c r="L1077" s="6" t="s">
        <v>2440</v>
      </c>
      <c r="P1077" s="6" t="s">
        <v>3532</v>
      </c>
      <c r="Q1077" s="6" t="s">
        <v>5203</v>
      </c>
      <c r="X1077" s="6">
        <v>291</v>
      </c>
      <c r="Y1077" s="6">
        <v>267</v>
      </c>
      <c r="Z1077" s="6">
        <v>197</v>
      </c>
      <c r="AA1077" s="6">
        <v>1312</v>
      </c>
      <c r="AB1077" s="6">
        <f>SUM(Table2026_09_25[[#This Row],[Number of in-person visits provided in reporting year.]:[Number of video/virtual visits provided in reporting year.]])</f>
        <v>1776</v>
      </c>
      <c r="AC1077" s="6" t="s">
        <v>8469</v>
      </c>
      <c r="AD1077" s="6">
        <v>0</v>
      </c>
      <c r="AE1077" s="6">
        <v>0</v>
      </c>
      <c r="AF1077" s="6" t="s">
        <v>4682</v>
      </c>
      <c r="AG1077" s="6">
        <v>32</v>
      </c>
      <c r="AI1077" s="6" t="s">
        <v>2434</v>
      </c>
      <c r="AJ1077" s="6" t="s">
        <v>6639</v>
      </c>
      <c r="AK1077" s="6" t="s">
        <v>8483</v>
      </c>
      <c r="AL1077" s="6" t="s">
        <v>1232</v>
      </c>
      <c r="AQ1077" s="6" t="s">
        <v>63</v>
      </c>
      <c r="AX1077" s="45" t="s">
        <v>2431</v>
      </c>
      <c r="AZ1077" s="6">
        <v>0</v>
      </c>
      <c r="BA1077" s="6">
        <v>0</v>
      </c>
      <c r="BB1077" s="45">
        <v>0</v>
      </c>
      <c r="BC1077" s="6">
        <v>0</v>
      </c>
      <c r="BD1077" s="6">
        <v>0.2</v>
      </c>
      <c r="BF1077" s="6">
        <v>0</v>
      </c>
      <c r="BG1077" s="45">
        <v>0</v>
      </c>
      <c r="BH1077" s="45">
        <v>0</v>
      </c>
      <c r="BI1077" s="6">
        <v>0</v>
      </c>
      <c r="BJ1077" s="6">
        <v>0</v>
      </c>
      <c r="BK1077" s="6">
        <v>0</v>
      </c>
      <c r="BL1077" s="45">
        <v>0</v>
      </c>
      <c r="BM1077" s="45">
        <v>0</v>
      </c>
      <c r="BN1077" s="6">
        <v>0</v>
      </c>
      <c r="BO1077" s="6">
        <v>0</v>
      </c>
      <c r="BP1077" s="6">
        <v>3</v>
      </c>
      <c r="BQ1077" s="6">
        <v>0</v>
      </c>
      <c r="BR1077" s="45">
        <v>0</v>
      </c>
      <c r="BT1077" s="45">
        <v>0</v>
      </c>
      <c r="BU1077" s="45">
        <v>0</v>
      </c>
      <c r="BX1077" s="6">
        <v>1</v>
      </c>
      <c r="BY1077" s="6" t="s">
        <v>2441</v>
      </c>
      <c r="BZ1077" s="6">
        <f t="shared" si="48"/>
        <v>3.2</v>
      </c>
      <c r="CA1077" s="6">
        <f t="shared" si="49"/>
        <v>4</v>
      </c>
      <c r="CC1077" s="63" t="s">
        <v>4687</v>
      </c>
      <c r="CD1077" s="6" t="s">
        <v>21</v>
      </c>
      <c r="CK1077" s="6" t="s">
        <v>5148</v>
      </c>
      <c r="DA1077" s="6" t="s">
        <v>21</v>
      </c>
      <c r="DC1077" s="6" t="s">
        <v>4434</v>
      </c>
      <c r="DD1077" s="6" t="s">
        <v>2436</v>
      </c>
      <c r="DF1077" s="29">
        <f t="shared" si="50"/>
        <v>0</v>
      </c>
      <c r="DG1077" s="6">
        <v>1</v>
      </c>
    </row>
    <row r="1078" spans="1:111" ht="16" x14ac:dyDescent="0.2">
      <c r="A1078" s="6" t="s">
        <v>3254</v>
      </c>
      <c r="B1078" s="25"/>
      <c r="C1078" s="25"/>
      <c r="F1078" s="25"/>
      <c r="G1078" s="63" t="s">
        <v>1291</v>
      </c>
      <c r="H1078" s="6" t="s">
        <v>5750</v>
      </c>
      <c r="L1078" s="6" t="s">
        <v>3255</v>
      </c>
      <c r="P1078" s="6" t="s">
        <v>3532</v>
      </c>
      <c r="Q1078" s="6" t="s">
        <v>5203</v>
      </c>
      <c r="X1078" s="6">
        <v>682</v>
      </c>
      <c r="Y1078" s="6">
        <v>5149</v>
      </c>
      <c r="Z1078" s="6">
        <v>4968</v>
      </c>
      <c r="AA1078" s="6">
        <v>936</v>
      </c>
      <c r="AB1078" s="6">
        <f>SUM(Table2026_09_25[[#This Row],[Number of in-person visits provided in reporting year.]:[Number of video/virtual visits provided in reporting year.]])</f>
        <v>11053</v>
      </c>
      <c r="AC1078" s="6" t="s">
        <v>8469</v>
      </c>
      <c r="AD1078" s="6">
        <v>0</v>
      </c>
      <c r="AE1078" s="6">
        <v>0</v>
      </c>
      <c r="AF1078" s="6" t="s">
        <v>4682</v>
      </c>
      <c r="AG1078" s="6">
        <v>0</v>
      </c>
      <c r="AI1078" s="6" t="s">
        <v>8090</v>
      </c>
      <c r="AJ1078" s="6" t="s">
        <v>43</v>
      </c>
      <c r="AK1078" s="6" t="s">
        <v>8483</v>
      </c>
      <c r="AL1078" s="6" t="s">
        <v>112</v>
      </c>
      <c r="AQ1078" s="6" t="s">
        <v>43</v>
      </c>
      <c r="AX1078" s="45" t="s">
        <v>2431</v>
      </c>
      <c r="AZ1078" s="6">
        <v>1.07</v>
      </c>
      <c r="BA1078" s="6">
        <v>0</v>
      </c>
      <c r="BB1078" s="45">
        <v>0</v>
      </c>
      <c r="BC1078" s="6">
        <v>0</v>
      </c>
      <c r="BD1078" s="6">
        <v>0</v>
      </c>
      <c r="BF1078" s="6">
        <v>0</v>
      </c>
      <c r="BG1078" s="45">
        <v>1.3</v>
      </c>
      <c r="BH1078" s="45">
        <v>0</v>
      </c>
      <c r="BI1078" s="6">
        <v>0</v>
      </c>
      <c r="BJ1078" s="6">
        <v>0</v>
      </c>
      <c r="BK1078" s="6">
        <v>0</v>
      </c>
      <c r="BL1078" s="45">
        <v>0</v>
      </c>
      <c r="BM1078" s="45">
        <v>0</v>
      </c>
      <c r="BN1078" s="6">
        <v>0</v>
      </c>
      <c r="BO1078" s="6">
        <v>0</v>
      </c>
      <c r="BP1078" s="6">
        <v>1.4</v>
      </c>
      <c r="BQ1078" s="6">
        <v>0</v>
      </c>
      <c r="BR1078" s="45">
        <v>1.1599999999999999</v>
      </c>
      <c r="BT1078" s="45">
        <v>0</v>
      </c>
      <c r="BU1078" s="45">
        <v>0</v>
      </c>
      <c r="BX1078" s="6">
        <v>0</v>
      </c>
      <c r="BY1078" s="6" t="s">
        <v>21</v>
      </c>
      <c r="BZ1078" s="6">
        <f t="shared" si="48"/>
        <v>4.93</v>
      </c>
      <c r="CA1078" s="6">
        <f t="shared" si="49"/>
        <v>3.8599999999999994</v>
      </c>
      <c r="CC1078" s="63" t="s">
        <v>4687</v>
      </c>
      <c r="CD1078" s="6" t="s">
        <v>21</v>
      </c>
      <c r="CK1078" s="6" t="s">
        <v>5148</v>
      </c>
      <c r="DA1078" s="6" t="s">
        <v>21</v>
      </c>
      <c r="DC1078" s="6" t="s">
        <v>4434</v>
      </c>
      <c r="DD1078" s="6" t="s">
        <v>3231</v>
      </c>
      <c r="DF1078" s="29">
        <f t="shared" si="50"/>
        <v>1</v>
      </c>
      <c r="DG1078" s="6">
        <v>1</v>
      </c>
    </row>
    <row r="1079" spans="1:111" ht="16" hidden="1" x14ac:dyDescent="0.2">
      <c r="A1079" s="6" t="s">
        <v>1811</v>
      </c>
      <c r="B1079" s="25"/>
      <c r="C1079" s="25"/>
      <c r="F1079" s="25"/>
      <c r="G1079" s="63" t="s">
        <v>1291</v>
      </c>
      <c r="H1079" s="6" t="s">
        <v>4902</v>
      </c>
      <c r="L1079" s="6" t="s">
        <v>3256</v>
      </c>
      <c r="P1079" s="6" t="s">
        <v>3532</v>
      </c>
      <c r="Q1079" s="6" t="s">
        <v>5203</v>
      </c>
      <c r="X1079" s="6">
        <v>612</v>
      </c>
      <c r="Y1079" s="6">
        <v>6606</v>
      </c>
      <c r="Z1079" s="6">
        <v>6039</v>
      </c>
      <c r="AA1079" s="6">
        <v>66</v>
      </c>
      <c r="AB1079" s="6">
        <f>SUM(Table2026_09_25[[#This Row],[Number of in-person visits provided in reporting year.]:[Number of video/virtual visits provided in reporting year.]])</f>
        <v>12711</v>
      </c>
      <c r="AC1079" s="6" t="s">
        <v>8469</v>
      </c>
      <c r="AD1079" s="6">
        <v>0</v>
      </c>
      <c r="AE1079" s="6">
        <v>0</v>
      </c>
      <c r="AF1079" s="6" t="s">
        <v>4682</v>
      </c>
      <c r="AG1079" s="6">
        <v>14</v>
      </c>
      <c r="AI1079" s="6" t="s">
        <v>770</v>
      </c>
      <c r="AJ1079" s="6" t="s">
        <v>43</v>
      </c>
      <c r="AK1079" s="6" t="s">
        <v>8483</v>
      </c>
      <c r="AL1079" s="6" t="s">
        <v>267</v>
      </c>
      <c r="AQ1079" s="6" t="s">
        <v>43</v>
      </c>
      <c r="AX1079" s="45"/>
      <c r="AZ1079" s="6">
        <v>1</v>
      </c>
      <c r="BA1079" s="6">
        <v>0</v>
      </c>
      <c r="BB1079" s="45">
        <v>0</v>
      </c>
      <c r="BC1079" s="6">
        <v>0</v>
      </c>
      <c r="BD1079" s="6">
        <v>0.9</v>
      </c>
      <c r="BF1079" s="6">
        <v>0</v>
      </c>
      <c r="BG1079" s="45">
        <v>0.6</v>
      </c>
      <c r="BH1079" s="45">
        <v>0</v>
      </c>
      <c r="BI1079" s="6">
        <v>0</v>
      </c>
      <c r="BJ1079" s="6">
        <v>0</v>
      </c>
      <c r="BK1079" s="6">
        <v>0</v>
      </c>
      <c r="BL1079" s="45">
        <v>0</v>
      </c>
      <c r="BM1079" s="45">
        <v>0</v>
      </c>
      <c r="BN1079" s="6">
        <v>0</v>
      </c>
      <c r="BO1079" s="6">
        <v>0</v>
      </c>
      <c r="BP1079" s="6">
        <v>1</v>
      </c>
      <c r="BQ1079" s="6">
        <v>0</v>
      </c>
      <c r="BR1079" s="45">
        <v>2</v>
      </c>
      <c r="BT1079" s="45">
        <v>0</v>
      </c>
      <c r="BU1079" s="45">
        <v>0</v>
      </c>
      <c r="BX1079" s="6">
        <v>0</v>
      </c>
      <c r="BY1079" s="6" t="s">
        <v>21</v>
      </c>
      <c r="BZ1079" s="6">
        <f t="shared" si="48"/>
        <v>5.5</v>
      </c>
      <c r="CA1079" s="6">
        <f t="shared" si="49"/>
        <v>3.6</v>
      </c>
      <c r="CC1079" s="63" t="s">
        <v>4687</v>
      </c>
      <c r="CD1079" s="6" t="s">
        <v>1812</v>
      </c>
      <c r="CK1079" s="6" t="s">
        <v>5148</v>
      </c>
      <c r="DA1079" s="6" t="s">
        <v>21</v>
      </c>
      <c r="DC1079" s="6" t="s">
        <v>4434</v>
      </c>
      <c r="DD1079" s="6" t="s">
        <v>773</v>
      </c>
      <c r="DF1079" s="29">
        <f t="shared" si="50"/>
        <v>0</v>
      </c>
      <c r="DG1079" s="6">
        <v>1</v>
      </c>
    </row>
    <row r="1080" spans="1:111" ht="16" hidden="1" x14ac:dyDescent="0.2">
      <c r="A1080" s="6" t="s">
        <v>1457</v>
      </c>
      <c r="B1080" s="25"/>
      <c r="C1080" s="25"/>
      <c r="F1080" s="25"/>
      <c r="G1080" s="63" t="s">
        <v>1291</v>
      </c>
      <c r="H1080" s="6" t="s">
        <v>2383</v>
      </c>
      <c r="L1080" s="6" t="s">
        <v>1458</v>
      </c>
      <c r="P1080" s="6" t="s">
        <v>3532</v>
      </c>
      <c r="Q1080" s="6" t="s">
        <v>5203</v>
      </c>
      <c r="X1080" s="6">
        <v>299</v>
      </c>
      <c r="Y1080" s="6">
        <v>1759</v>
      </c>
      <c r="Z1080" s="6">
        <v>1420</v>
      </c>
      <c r="AA1080" s="6">
        <v>15</v>
      </c>
      <c r="AB1080" s="6">
        <f>SUM(Table2026_09_25[[#This Row],[Number of in-person visits provided in reporting year.]:[Number of video/virtual visits provided in reporting year.]])</f>
        <v>3194</v>
      </c>
      <c r="AC1080" s="6" t="s">
        <v>8469</v>
      </c>
      <c r="AD1080" s="6">
        <v>0</v>
      </c>
      <c r="AE1080" s="6">
        <v>0</v>
      </c>
      <c r="AF1080" s="6" t="s">
        <v>4682</v>
      </c>
      <c r="AG1080" s="6">
        <v>18</v>
      </c>
      <c r="AI1080" s="6" t="s">
        <v>1459</v>
      </c>
      <c r="AJ1080" s="6" t="s">
        <v>43</v>
      </c>
      <c r="AK1080" s="6" t="s">
        <v>8483</v>
      </c>
      <c r="AL1080" s="6" t="s">
        <v>400</v>
      </c>
      <c r="AQ1080" s="6" t="s">
        <v>43</v>
      </c>
      <c r="AX1080" s="45"/>
      <c r="AZ1080" s="6">
        <v>0.5</v>
      </c>
      <c r="BA1080" s="6">
        <v>0</v>
      </c>
      <c r="BB1080" s="45">
        <v>0</v>
      </c>
      <c r="BC1080" s="6">
        <v>0</v>
      </c>
      <c r="BD1080" s="6">
        <v>0.1</v>
      </c>
      <c r="BF1080" s="6">
        <v>0</v>
      </c>
      <c r="BG1080" s="45">
        <v>1.2</v>
      </c>
      <c r="BH1080" s="45">
        <v>0</v>
      </c>
      <c r="BI1080" s="6">
        <v>0</v>
      </c>
      <c r="BJ1080" s="6">
        <v>0</v>
      </c>
      <c r="BK1080" s="6">
        <v>0</v>
      </c>
      <c r="BL1080" s="45">
        <v>0</v>
      </c>
      <c r="BM1080" s="45">
        <v>0</v>
      </c>
      <c r="BN1080" s="6">
        <v>0</v>
      </c>
      <c r="BO1080" s="6">
        <v>0</v>
      </c>
      <c r="BP1080" s="6">
        <v>0</v>
      </c>
      <c r="BQ1080" s="6">
        <v>0</v>
      </c>
      <c r="BR1080" s="45">
        <v>2</v>
      </c>
      <c r="BT1080" s="45">
        <v>0</v>
      </c>
      <c r="BU1080" s="45">
        <v>0</v>
      </c>
      <c r="BX1080" s="6">
        <v>0</v>
      </c>
      <c r="BY1080" s="6" t="s">
        <v>21</v>
      </c>
      <c r="BZ1080" s="6">
        <f t="shared" si="48"/>
        <v>3.8</v>
      </c>
      <c r="CA1080" s="6">
        <f t="shared" si="49"/>
        <v>3.2</v>
      </c>
      <c r="CC1080" s="63" t="s">
        <v>4753</v>
      </c>
      <c r="CD1080" s="6" t="s">
        <v>21</v>
      </c>
      <c r="CK1080" s="6" t="s">
        <v>5148</v>
      </c>
      <c r="DA1080" s="6" t="s">
        <v>21</v>
      </c>
      <c r="DC1080" s="6" t="s">
        <v>4434</v>
      </c>
      <c r="DD1080" s="6" t="s">
        <v>1460</v>
      </c>
      <c r="DF1080" s="29">
        <f t="shared" si="50"/>
        <v>0</v>
      </c>
      <c r="DG1080" s="6">
        <v>1</v>
      </c>
    </row>
    <row r="1081" spans="1:111" ht="16" hidden="1" x14ac:dyDescent="0.2">
      <c r="A1081" s="6" t="s">
        <v>1689</v>
      </c>
      <c r="B1081" s="25"/>
      <c r="C1081" s="25"/>
      <c r="F1081" s="25"/>
      <c r="G1081" s="63" t="s">
        <v>1291</v>
      </c>
      <c r="H1081" s="6" t="s">
        <v>7682</v>
      </c>
      <c r="L1081" s="6" t="s">
        <v>832</v>
      </c>
      <c r="P1081" s="6" t="s">
        <v>3532</v>
      </c>
      <c r="Q1081" s="6" t="s">
        <v>5203</v>
      </c>
      <c r="X1081" s="6">
        <v>2368</v>
      </c>
      <c r="Y1081" s="6">
        <v>6225</v>
      </c>
      <c r="Z1081" s="6">
        <v>5190</v>
      </c>
      <c r="AA1081" s="6">
        <v>0</v>
      </c>
      <c r="AB1081" s="6">
        <f>SUM(Table2026_09_25[[#This Row],[Number of in-person visits provided in reporting year.]:[Number of video/virtual visits provided in reporting year.]])</f>
        <v>11415</v>
      </c>
      <c r="AC1081" s="6" t="s">
        <v>8469</v>
      </c>
      <c r="AD1081" s="6">
        <v>0</v>
      </c>
      <c r="AE1081" s="6">
        <v>0</v>
      </c>
      <c r="AF1081" s="6" t="s">
        <v>4682</v>
      </c>
      <c r="AG1081" s="6">
        <v>45.6</v>
      </c>
      <c r="AI1081" s="6" t="s">
        <v>1690</v>
      </c>
      <c r="AJ1081" s="6" t="s">
        <v>7623</v>
      </c>
      <c r="AK1081" s="6" t="s">
        <v>8483</v>
      </c>
      <c r="AL1081" s="6" t="s">
        <v>1691</v>
      </c>
      <c r="AQ1081" s="6" t="s">
        <v>63</v>
      </c>
      <c r="AX1081" s="45"/>
      <c r="AZ1081" s="6">
        <v>0</v>
      </c>
      <c r="BA1081" s="6">
        <v>0</v>
      </c>
      <c r="BB1081" s="45">
        <v>0</v>
      </c>
      <c r="BC1081" s="6">
        <v>0</v>
      </c>
      <c r="BD1081" s="6">
        <v>3.34</v>
      </c>
      <c r="BF1081" s="6">
        <v>0</v>
      </c>
      <c r="BG1081" s="45">
        <v>1</v>
      </c>
      <c r="BH1081" s="45">
        <v>0</v>
      </c>
      <c r="BI1081" s="6">
        <v>0</v>
      </c>
      <c r="BJ1081" s="6">
        <v>0</v>
      </c>
      <c r="BK1081" s="6">
        <v>0</v>
      </c>
      <c r="BL1081" s="45">
        <v>0</v>
      </c>
      <c r="BM1081" s="45">
        <v>0</v>
      </c>
      <c r="BN1081" s="6">
        <v>0</v>
      </c>
      <c r="BO1081" s="6">
        <v>0</v>
      </c>
      <c r="BP1081" s="6">
        <v>18</v>
      </c>
      <c r="BQ1081" s="6">
        <v>0</v>
      </c>
      <c r="BR1081" s="45">
        <v>0.5</v>
      </c>
      <c r="BT1081" s="45">
        <v>0</v>
      </c>
      <c r="BU1081" s="45">
        <v>0</v>
      </c>
      <c r="BX1081" s="6">
        <v>0</v>
      </c>
      <c r="BY1081" s="6" t="s">
        <v>21</v>
      </c>
      <c r="BZ1081" s="6">
        <f t="shared" si="48"/>
        <v>22.84</v>
      </c>
      <c r="CA1081" s="6">
        <f t="shared" si="49"/>
        <v>19.5</v>
      </c>
      <c r="CC1081" s="63" t="s">
        <v>21</v>
      </c>
      <c r="CD1081" s="6" t="s">
        <v>1692</v>
      </c>
      <c r="CK1081" s="6" t="s">
        <v>5148</v>
      </c>
      <c r="DA1081" s="6" t="s">
        <v>1693</v>
      </c>
      <c r="DC1081" s="6" t="s">
        <v>4434</v>
      </c>
      <c r="DD1081" s="6" t="s">
        <v>311</v>
      </c>
      <c r="DF1081" s="29">
        <f t="shared" si="50"/>
        <v>0</v>
      </c>
      <c r="DG1081" s="6">
        <v>1</v>
      </c>
    </row>
    <row r="1082" spans="1:111" ht="16" hidden="1" x14ac:dyDescent="0.2">
      <c r="A1082" s="6" t="s">
        <v>1646</v>
      </c>
      <c r="B1082" s="25"/>
      <c r="C1082" s="25"/>
      <c r="F1082" s="25"/>
      <c r="G1082" s="63" t="s">
        <v>1291</v>
      </c>
      <c r="H1082" s="6" t="s">
        <v>7236</v>
      </c>
      <c r="L1082" s="6" t="s">
        <v>1647</v>
      </c>
      <c r="P1082" s="6" t="s">
        <v>3532</v>
      </c>
      <c r="Q1082" s="6" t="s">
        <v>5203</v>
      </c>
      <c r="X1082" s="6">
        <v>1</v>
      </c>
      <c r="Y1082" s="6">
        <v>1</v>
      </c>
      <c r="Z1082" s="6">
        <v>0</v>
      </c>
      <c r="AA1082" s="6">
        <v>0</v>
      </c>
      <c r="AB1082" s="6">
        <f>SUM(Table2026_09_25[[#This Row],[Number of in-person visits provided in reporting year.]:[Number of video/virtual visits provided in reporting year.]])</f>
        <v>1</v>
      </c>
      <c r="AC1082" s="6" t="s">
        <v>8469</v>
      </c>
      <c r="AD1082" s="6">
        <v>0</v>
      </c>
      <c r="AE1082" s="6">
        <v>0</v>
      </c>
      <c r="AF1082" s="6" t="s">
        <v>4682</v>
      </c>
      <c r="AG1082" s="6">
        <v>0</v>
      </c>
      <c r="AI1082" s="6" t="s">
        <v>8157</v>
      </c>
      <c r="AJ1082" s="6" t="s">
        <v>43</v>
      </c>
      <c r="AK1082" s="6" t="s">
        <v>8483</v>
      </c>
      <c r="AL1082" s="6" t="s">
        <v>142</v>
      </c>
      <c r="AQ1082" s="6" t="s">
        <v>43</v>
      </c>
      <c r="AX1082" s="45"/>
      <c r="AZ1082" s="6">
        <v>0.33</v>
      </c>
      <c r="BA1082" s="6">
        <v>0</v>
      </c>
      <c r="BB1082" s="45">
        <v>0</v>
      </c>
      <c r="BC1082" s="6">
        <v>0</v>
      </c>
      <c r="BD1082" s="6">
        <v>0.1</v>
      </c>
      <c r="BF1082" s="6">
        <v>0</v>
      </c>
      <c r="BG1082" s="45">
        <v>0</v>
      </c>
      <c r="BH1082" s="45">
        <v>0</v>
      </c>
      <c r="BI1082" s="6">
        <v>0</v>
      </c>
      <c r="BJ1082" s="6">
        <v>0</v>
      </c>
      <c r="BK1082" s="6">
        <v>0</v>
      </c>
      <c r="BL1082" s="45">
        <v>0</v>
      </c>
      <c r="BM1082" s="45">
        <v>0</v>
      </c>
      <c r="BN1082" s="6">
        <v>0</v>
      </c>
      <c r="BO1082" s="6">
        <v>0</v>
      </c>
      <c r="BP1082" s="6">
        <v>0</v>
      </c>
      <c r="BQ1082" s="6">
        <v>0</v>
      </c>
      <c r="BR1082" s="45">
        <v>0</v>
      </c>
      <c r="BT1082" s="45">
        <v>0</v>
      </c>
      <c r="BU1082" s="45">
        <v>0</v>
      </c>
      <c r="BX1082" s="6">
        <v>0</v>
      </c>
      <c r="BY1082" s="6" t="s">
        <v>1648</v>
      </c>
      <c r="BZ1082" s="6">
        <f t="shared" si="48"/>
        <v>0.43000000000000005</v>
      </c>
      <c r="CA1082" s="6">
        <f t="shared" si="49"/>
        <v>0</v>
      </c>
      <c r="CC1082" s="63" t="s">
        <v>4687</v>
      </c>
      <c r="CD1082" s="6" t="s">
        <v>1649</v>
      </c>
      <c r="CK1082" s="6" t="s">
        <v>5148</v>
      </c>
      <c r="DA1082" s="6" t="s">
        <v>21</v>
      </c>
      <c r="DC1082" s="6" t="s">
        <v>4434</v>
      </c>
      <c r="DD1082" s="6" t="s">
        <v>1650</v>
      </c>
      <c r="DF1082" s="29">
        <f t="shared" si="50"/>
        <v>0</v>
      </c>
      <c r="DG1082" s="6">
        <v>1</v>
      </c>
    </row>
    <row r="1083" spans="1:111" ht="16" hidden="1" x14ac:dyDescent="0.2">
      <c r="A1083" s="6" t="s">
        <v>1769</v>
      </c>
      <c r="B1083" s="25"/>
      <c r="C1083" s="25"/>
      <c r="F1083" s="25"/>
      <c r="G1083" s="63" t="s">
        <v>1291</v>
      </c>
      <c r="H1083" s="35" t="s">
        <v>7866</v>
      </c>
      <c r="L1083" s="40" t="s">
        <v>4475</v>
      </c>
      <c r="P1083" s="6" t="s">
        <v>3532</v>
      </c>
      <c r="Q1083" s="6" t="s">
        <v>5203</v>
      </c>
      <c r="X1083" s="6">
        <v>57</v>
      </c>
      <c r="Y1083" s="6">
        <v>0</v>
      </c>
      <c r="Z1083" s="6">
        <v>0</v>
      </c>
      <c r="AA1083" s="6">
        <v>0</v>
      </c>
      <c r="AB1083" s="6">
        <f>SUM(Table2026_09_25[[#This Row],[Number of in-person visits provided in reporting year.]:[Number of video/virtual visits provided in reporting year.]])</f>
        <v>0</v>
      </c>
      <c r="AC1083" s="6" t="s">
        <v>8469</v>
      </c>
      <c r="AD1083" s="6">
        <v>0</v>
      </c>
      <c r="AE1083" s="6">
        <v>0</v>
      </c>
      <c r="AF1083" s="6" t="s">
        <v>4682</v>
      </c>
      <c r="AG1083" s="6">
        <v>103.6</v>
      </c>
      <c r="AI1083" s="41" t="s">
        <v>8181</v>
      </c>
      <c r="AJ1083" s="41" t="s">
        <v>7865</v>
      </c>
      <c r="AK1083" s="6" t="s">
        <v>8483</v>
      </c>
      <c r="AL1083" s="42" t="s">
        <v>1770</v>
      </c>
      <c r="AQ1083" s="6" t="s">
        <v>366</v>
      </c>
      <c r="AX1083" s="45"/>
      <c r="AZ1083" s="6">
        <v>0.6</v>
      </c>
      <c r="BA1083" s="6">
        <v>0</v>
      </c>
      <c r="BB1083" s="45">
        <v>0</v>
      </c>
      <c r="BC1083" s="6">
        <v>0</v>
      </c>
      <c r="BD1083" s="6">
        <v>0.15</v>
      </c>
      <c r="BF1083" s="6">
        <v>0</v>
      </c>
      <c r="BG1083" s="45">
        <v>0</v>
      </c>
      <c r="BH1083" s="45">
        <v>0</v>
      </c>
      <c r="BI1083" s="6">
        <v>0</v>
      </c>
      <c r="BJ1083" s="6">
        <v>0</v>
      </c>
      <c r="BK1083" s="6">
        <v>0</v>
      </c>
      <c r="BL1083" s="45">
        <v>0</v>
      </c>
      <c r="BM1083" s="45">
        <v>0</v>
      </c>
      <c r="BN1083" s="6">
        <v>0</v>
      </c>
      <c r="BO1083" s="6">
        <v>0</v>
      </c>
      <c r="BP1083" s="6">
        <v>2</v>
      </c>
      <c r="BQ1083" s="6">
        <v>0</v>
      </c>
      <c r="BR1083" s="45">
        <v>0</v>
      </c>
      <c r="BT1083" s="45">
        <v>0</v>
      </c>
      <c r="BU1083" s="45">
        <v>0</v>
      </c>
      <c r="BX1083" s="6">
        <v>0</v>
      </c>
      <c r="BY1083" s="6" t="s">
        <v>21</v>
      </c>
      <c r="BZ1083" s="6">
        <f t="shared" si="48"/>
        <v>2.75</v>
      </c>
      <c r="CA1083" s="6">
        <f t="shared" si="49"/>
        <v>2</v>
      </c>
      <c r="CC1083" s="63" t="s">
        <v>21</v>
      </c>
      <c r="CD1083" s="6" t="s">
        <v>1771</v>
      </c>
      <c r="CK1083" s="6" t="s">
        <v>5148</v>
      </c>
      <c r="DA1083" s="6" t="s">
        <v>21</v>
      </c>
      <c r="DC1083" s="6" t="s">
        <v>4434</v>
      </c>
      <c r="DD1083" s="6" t="s">
        <v>804</v>
      </c>
      <c r="DF1083" s="29">
        <f t="shared" si="50"/>
        <v>0</v>
      </c>
      <c r="DG1083" s="6">
        <v>1</v>
      </c>
    </row>
    <row r="1084" spans="1:111" ht="16" hidden="1" x14ac:dyDescent="0.2">
      <c r="A1084" s="6" t="s">
        <v>1766</v>
      </c>
      <c r="B1084" s="25"/>
      <c r="C1084" s="25"/>
      <c r="F1084" s="25"/>
      <c r="G1084" s="63" t="s">
        <v>1291</v>
      </c>
      <c r="H1084" s="6" t="s">
        <v>8099</v>
      </c>
      <c r="L1084" s="6" t="s">
        <v>806</v>
      </c>
      <c r="P1084" s="6" t="s">
        <v>3532</v>
      </c>
      <c r="Q1084" s="6" t="s">
        <v>5203</v>
      </c>
      <c r="X1084" s="6">
        <v>60</v>
      </c>
      <c r="Y1084" s="6">
        <v>0</v>
      </c>
      <c r="Z1084" s="6">
        <v>0</v>
      </c>
      <c r="AA1084" s="6">
        <v>0</v>
      </c>
      <c r="AB1084" s="6">
        <f>SUM(Table2026_09_25[[#This Row],[Number of in-person visits provided in reporting year.]:[Number of video/virtual visits provided in reporting year.]])</f>
        <v>0</v>
      </c>
      <c r="AC1084" s="6" t="s">
        <v>8469</v>
      </c>
      <c r="AD1084" s="6">
        <v>0</v>
      </c>
      <c r="AE1084" s="6">
        <v>0</v>
      </c>
      <c r="AF1084" s="6" t="s">
        <v>4682</v>
      </c>
      <c r="AG1084" s="6">
        <v>120.2</v>
      </c>
      <c r="AI1084" s="6" t="s">
        <v>8100</v>
      </c>
      <c r="AJ1084" s="6" t="s">
        <v>7890</v>
      </c>
      <c r="AK1084" s="6" t="s">
        <v>8483</v>
      </c>
      <c r="AL1084" s="6" t="s">
        <v>1515</v>
      </c>
      <c r="AQ1084" s="6" t="s">
        <v>366</v>
      </c>
      <c r="AX1084" s="45"/>
      <c r="AZ1084" s="6">
        <v>0</v>
      </c>
      <c r="BA1084" s="6">
        <v>0</v>
      </c>
      <c r="BB1084" s="45">
        <v>0</v>
      </c>
      <c r="BC1084" s="6">
        <v>0</v>
      </c>
      <c r="BD1084" s="6">
        <v>0.04</v>
      </c>
      <c r="BF1084" s="6">
        <v>0</v>
      </c>
      <c r="BG1084" s="45">
        <v>0</v>
      </c>
      <c r="BH1084" s="45">
        <v>0</v>
      </c>
      <c r="BI1084" s="6">
        <v>0</v>
      </c>
      <c r="BJ1084" s="6">
        <v>0</v>
      </c>
      <c r="BK1084" s="6">
        <v>0</v>
      </c>
      <c r="BL1084" s="45">
        <v>0</v>
      </c>
      <c r="BM1084" s="45">
        <v>0</v>
      </c>
      <c r="BN1084" s="6">
        <v>0</v>
      </c>
      <c r="BO1084" s="6">
        <v>0</v>
      </c>
      <c r="BP1084" s="6">
        <v>2</v>
      </c>
      <c r="BQ1084" s="6">
        <v>0</v>
      </c>
      <c r="BR1084" s="45">
        <v>0</v>
      </c>
      <c r="BT1084" s="45">
        <v>0</v>
      </c>
      <c r="BU1084" s="45">
        <v>0</v>
      </c>
      <c r="BX1084" s="6">
        <v>0</v>
      </c>
      <c r="BY1084" s="6" t="s">
        <v>1767</v>
      </c>
      <c r="BZ1084" s="6">
        <f t="shared" si="48"/>
        <v>2.04</v>
      </c>
      <c r="CA1084" s="6">
        <f t="shared" si="49"/>
        <v>2</v>
      </c>
      <c r="CC1084" s="63" t="s">
        <v>4687</v>
      </c>
      <c r="CD1084" s="6" t="s">
        <v>1768</v>
      </c>
      <c r="CK1084" s="6" t="s">
        <v>5148</v>
      </c>
      <c r="DA1084" s="6" t="s">
        <v>21</v>
      </c>
      <c r="DC1084" s="6" t="s">
        <v>4434</v>
      </c>
      <c r="DD1084" s="6" t="s">
        <v>804</v>
      </c>
      <c r="DF1084" s="29">
        <f t="shared" si="50"/>
        <v>0</v>
      </c>
      <c r="DG1084" s="6">
        <v>1</v>
      </c>
    </row>
    <row r="1085" spans="1:111" ht="16" hidden="1" x14ac:dyDescent="0.2">
      <c r="A1085" s="6" t="s">
        <v>1545</v>
      </c>
      <c r="B1085" s="25"/>
      <c r="C1085" s="25"/>
      <c r="F1085" s="25"/>
      <c r="G1085" s="63" t="s">
        <v>1291</v>
      </c>
      <c r="H1085" s="6" t="s">
        <v>3515</v>
      </c>
      <c r="L1085" s="6" t="s">
        <v>795</v>
      </c>
      <c r="P1085" s="6" t="s">
        <v>3532</v>
      </c>
      <c r="Q1085" s="6" t="s">
        <v>5203</v>
      </c>
      <c r="X1085" s="6">
        <v>338</v>
      </c>
      <c r="Y1085" s="6">
        <v>4665</v>
      </c>
      <c r="Z1085" s="6">
        <v>4008</v>
      </c>
      <c r="AA1085" s="6">
        <v>226</v>
      </c>
      <c r="AB1085" s="6">
        <f>SUM(Table2026_09_25[[#This Row],[Number of in-person visits provided in reporting year.]:[Number of video/virtual visits provided in reporting year.]])</f>
        <v>8899</v>
      </c>
      <c r="AC1085" s="6" t="s">
        <v>8469</v>
      </c>
      <c r="AD1085" s="6">
        <v>0</v>
      </c>
      <c r="AE1085" s="6">
        <v>0</v>
      </c>
      <c r="AF1085" s="6" t="s">
        <v>4682</v>
      </c>
      <c r="AG1085" s="6">
        <v>15.6</v>
      </c>
      <c r="AI1085" s="6" t="s">
        <v>8101</v>
      </c>
      <c r="AJ1085" s="6" t="s">
        <v>8102</v>
      </c>
      <c r="AK1085" s="6" t="s">
        <v>8483</v>
      </c>
      <c r="AL1085" s="6" t="s">
        <v>796</v>
      </c>
      <c r="AQ1085" s="6" t="s">
        <v>107</v>
      </c>
      <c r="AX1085" s="45"/>
      <c r="AZ1085" s="6">
        <v>0</v>
      </c>
      <c r="BA1085" s="6">
        <v>0</v>
      </c>
      <c r="BB1085" s="45">
        <v>0</v>
      </c>
      <c r="BC1085" s="6">
        <v>0</v>
      </c>
      <c r="BD1085" s="6">
        <v>0.3</v>
      </c>
      <c r="BF1085" s="6">
        <v>1</v>
      </c>
      <c r="BG1085" s="45">
        <v>1</v>
      </c>
      <c r="BH1085" s="45">
        <v>0</v>
      </c>
      <c r="BI1085" s="6">
        <v>0</v>
      </c>
      <c r="BJ1085" s="6">
        <v>0</v>
      </c>
      <c r="BK1085" s="6">
        <v>0</v>
      </c>
      <c r="BL1085" s="45">
        <v>0</v>
      </c>
      <c r="BM1085" s="45">
        <v>0</v>
      </c>
      <c r="BN1085" s="6">
        <v>0</v>
      </c>
      <c r="BO1085" s="6">
        <v>0</v>
      </c>
      <c r="BP1085" s="6">
        <v>1</v>
      </c>
      <c r="BQ1085" s="6">
        <v>0</v>
      </c>
      <c r="BR1085" s="45">
        <v>1</v>
      </c>
      <c r="BT1085" s="45">
        <v>0</v>
      </c>
      <c r="BU1085" s="45">
        <v>0</v>
      </c>
      <c r="BX1085" s="6">
        <v>0</v>
      </c>
      <c r="BY1085" s="6" t="s">
        <v>21</v>
      </c>
      <c r="BZ1085" s="6">
        <f t="shared" si="48"/>
        <v>4.3</v>
      </c>
      <c r="CA1085" s="6">
        <f t="shared" si="49"/>
        <v>4</v>
      </c>
      <c r="CC1085" s="63" t="s">
        <v>5042</v>
      </c>
      <c r="CD1085" s="6" t="s">
        <v>21</v>
      </c>
      <c r="CK1085" s="6" t="s">
        <v>5148</v>
      </c>
      <c r="DA1085" s="6" t="s">
        <v>21</v>
      </c>
      <c r="DC1085" s="6" t="s">
        <v>4434</v>
      </c>
      <c r="DD1085" s="6" t="s">
        <v>799</v>
      </c>
      <c r="DF1085" s="29">
        <f t="shared" si="50"/>
        <v>0</v>
      </c>
      <c r="DG1085" s="6">
        <v>1</v>
      </c>
    </row>
    <row r="1086" spans="1:111" ht="16" hidden="1" x14ac:dyDescent="0.2">
      <c r="A1086" s="6" t="s">
        <v>1531</v>
      </c>
      <c r="B1086" s="25"/>
      <c r="C1086" s="25"/>
      <c r="F1086" s="25"/>
      <c r="G1086" s="63" t="s">
        <v>1291</v>
      </c>
      <c r="H1086" s="6" t="s">
        <v>7500</v>
      </c>
      <c r="L1086" s="6" t="s">
        <v>3257</v>
      </c>
      <c r="P1086" s="6" t="s">
        <v>3532</v>
      </c>
      <c r="Q1086" s="6" t="s">
        <v>5203</v>
      </c>
      <c r="X1086" s="6">
        <v>779</v>
      </c>
      <c r="Y1086" s="6">
        <v>7990</v>
      </c>
      <c r="Z1086" s="6">
        <v>4296</v>
      </c>
      <c r="AA1086" s="6">
        <v>41</v>
      </c>
      <c r="AB1086" s="6">
        <f>SUM(Table2026_09_25[[#This Row],[Number of in-person visits provided in reporting year.]:[Number of video/virtual visits provided in reporting year.]])</f>
        <v>12327</v>
      </c>
      <c r="AC1086" s="6" t="s">
        <v>8469</v>
      </c>
      <c r="AD1086" s="6">
        <v>0</v>
      </c>
      <c r="AE1086" s="6">
        <v>0</v>
      </c>
      <c r="AG1086" s="6">
        <v>49</v>
      </c>
      <c r="AI1086" s="6" t="s">
        <v>8095</v>
      </c>
      <c r="AJ1086" s="6" t="s">
        <v>7505</v>
      </c>
      <c r="AK1086" s="6" t="s">
        <v>8483</v>
      </c>
      <c r="AL1086" s="6" t="s">
        <v>1200</v>
      </c>
      <c r="AQ1086" s="6" t="s">
        <v>107</v>
      </c>
      <c r="AX1086" s="45"/>
      <c r="AZ1086" s="6">
        <v>0</v>
      </c>
      <c r="BA1086" s="6">
        <v>0</v>
      </c>
      <c r="BB1086" s="45">
        <v>0</v>
      </c>
      <c r="BC1086" s="6">
        <v>0</v>
      </c>
      <c r="BD1086" s="6">
        <v>0</v>
      </c>
      <c r="BF1086" s="6">
        <v>0</v>
      </c>
      <c r="BG1086" s="45">
        <v>0</v>
      </c>
      <c r="BH1086" s="45">
        <v>0</v>
      </c>
      <c r="BI1086" s="6">
        <v>0</v>
      </c>
      <c r="BJ1086" s="6">
        <v>0</v>
      </c>
      <c r="BK1086" s="6">
        <v>0</v>
      </c>
      <c r="BL1086" s="45">
        <v>0</v>
      </c>
      <c r="BM1086" s="45">
        <v>0</v>
      </c>
      <c r="BN1086" s="6">
        <v>0</v>
      </c>
      <c r="BO1086" s="6">
        <v>0</v>
      </c>
      <c r="BP1086" s="6">
        <v>0</v>
      </c>
      <c r="BQ1086" s="6">
        <v>0</v>
      </c>
      <c r="BR1086" s="45">
        <v>0</v>
      </c>
      <c r="BT1086" s="45">
        <v>0</v>
      </c>
      <c r="BU1086" s="45">
        <v>0</v>
      </c>
      <c r="BX1086" s="6">
        <v>0</v>
      </c>
      <c r="BY1086" s="6" t="s">
        <v>21</v>
      </c>
      <c r="BZ1086" s="6">
        <f t="shared" si="48"/>
        <v>0</v>
      </c>
      <c r="CA1086" s="6">
        <f t="shared" si="49"/>
        <v>0</v>
      </c>
      <c r="CC1086" s="63" t="s">
        <v>21</v>
      </c>
      <c r="CD1086" s="6" t="s">
        <v>21</v>
      </c>
      <c r="CK1086" s="6" t="s">
        <v>5148</v>
      </c>
      <c r="DA1086" s="6" t="s">
        <v>21</v>
      </c>
      <c r="DC1086" s="6" t="s">
        <v>4434</v>
      </c>
      <c r="DD1086" s="6" t="s">
        <v>768</v>
      </c>
      <c r="DF1086" s="29">
        <f t="shared" si="50"/>
        <v>0</v>
      </c>
      <c r="DG1086" s="6">
        <v>1</v>
      </c>
    </row>
    <row r="1087" spans="1:111" ht="16" hidden="1" x14ac:dyDescent="0.2">
      <c r="A1087" s="6" t="s">
        <v>1536</v>
      </c>
      <c r="B1087" s="25"/>
      <c r="C1087" s="25"/>
      <c r="F1087" s="25"/>
      <c r="G1087" s="63" t="s">
        <v>1291</v>
      </c>
      <c r="H1087" s="6" t="s">
        <v>7526</v>
      </c>
      <c r="L1087" s="6" t="s">
        <v>3258</v>
      </c>
      <c r="P1087" s="6" t="s">
        <v>3532</v>
      </c>
      <c r="Q1087" s="6" t="s">
        <v>5203</v>
      </c>
      <c r="X1087" s="6">
        <v>324</v>
      </c>
      <c r="Y1087" s="6">
        <v>3081</v>
      </c>
      <c r="Z1087" s="6">
        <v>1568</v>
      </c>
      <c r="AA1087" s="6">
        <v>6</v>
      </c>
      <c r="AB1087" s="6">
        <f>SUM(Table2026_09_25[[#This Row],[Number of in-person visits provided in reporting year.]:[Number of video/virtual visits provided in reporting year.]])</f>
        <v>4655</v>
      </c>
      <c r="AC1087" s="6" t="s">
        <v>8469</v>
      </c>
      <c r="AD1087" s="6">
        <v>0</v>
      </c>
      <c r="AE1087" s="6">
        <v>0</v>
      </c>
      <c r="AF1087" s="6" t="s">
        <v>4682</v>
      </c>
      <c r="AG1087" s="6">
        <v>56</v>
      </c>
      <c r="AI1087" s="6" t="s">
        <v>8182</v>
      </c>
      <c r="AJ1087" s="6" t="s">
        <v>5575</v>
      </c>
      <c r="AK1087" s="6" t="s">
        <v>8483</v>
      </c>
      <c r="AL1087" s="6" t="s">
        <v>855</v>
      </c>
      <c r="AQ1087" s="6" t="s">
        <v>544</v>
      </c>
      <c r="AX1087" s="45"/>
      <c r="AZ1087" s="6">
        <v>0</v>
      </c>
      <c r="BA1087" s="6">
        <v>0</v>
      </c>
      <c r="BB1087" s="45">
        <v>0</v>
      </c>
      <c r="BC1087" s="6">
        <v>0</v>
      </c>
      <c r="BD1087" s="6">
        <v>0</v>
      </c>
      <c r="BF1087" s="6">
        <v>0</v>
      </c>
      <c r="BG1087" s="45">
        <v>0</v>
      </c>
      <c r="BH1087" s="45">
        <v>0</v>
      </c>
      <c r="BI1087" s="6">
        <v>0</v>
      </c>
      <c r="BJ1087" s="6">
        <v>0</v>
      </c>
      <c r="BK1087" s="6">
        <v>0</v>
      </c>
      <c r="BL1087" s="45">
        <v>0</v>
      </c>
      <c r="BM1087" s="45">
        <v>0</v>
      </c>
      <c r="BN1087" s="6">
        <v>0</v>
      </c>
      <c r="BO1087" s="6">
        <v>0</v>
      </c>
      <c r="BP1087" s="6">
        <v>0</v>
      </c>
      <c r="BQ1087" s="6">
        <v>0</v>
      </c>
      <c r="BR1087" s="45">
        <v>0</v>
      </c>
      <c r="BT1087" s="45">
        <v>0</v>
      </c>
      <c r="BU1087" s="45">
        <v>0</v>
      </c>
      <c r="BX1087" s="6">
        <v>0</v>
      </c>
      <c r="BY1087" s="6" t="s">
        <v>21</v>
      </c>
      <c r="BZ1087" s="6">
        <f t="shared" ref="BZ1087:BZ1150" si="51">SUM(AY1087:BW1087)</f>
        <v>0</v>
      </c>
      <c r="CA1087" s="6">
        <f t="shared" ref="CA1087:CA1150" si="52">(SUM(BB1087))+(SUM(BE1087:BM1087))+(SUM(BO1087:BV1087))+BX1087</f>
        <v>0</v>
      </c>
      <c r="CC1087" s="63" t="s">
        <v>21</v>
      </c>
      <c r="CD1087" s="6" t="s">
        <v>21</v>
      </c>
      <c r="CK1087" s="6" t="s">
        <v>5148</v>
      </c>
      <c r="DA1087" s="6" t="s">
        <v>21</v>
      </c>
      <c r="DC1087" s="6" t="s">
        <v>4434</v>
      </c>
      <c r="DD1087" s="6" t="s">
        <v>768</v>
      </c>
      <c r="DF1087" s="29">
        <f t="shared" ref="DF1087:DF1150" si="53">SUBTOTAL(103,G1087)</f>
        <v>0</v>
      </c>
      <c r="DG1087" s="6">
        <v>1</v>
      </c>
    </row>
    <row r="1088" spans="1:111" ht="16" hidden="1" x14ac:dyDescent="0.2">
      <c r="A1088" s="6" t="s">
        <v>1535</v>
      </c>
      <c r="B1088" s="25"/>
      <c r="C1088" s="25"/>
      <c r="F1088" s="25"/>
      <c r="G1088" s="63" t="s">
        <v>1291</v>
      </c>
      <c r="H1088" s="6" t="s">
        <v>8097</v>
      </c>
      <c r="L1088" s="6" t="s">
        <v>3347</v>
      </c>
      <c r="P1088" s="6" t="s">
        <v>3532</v>
      </c>
      <c r="Q1088" s="6" t="s">
        <v>5203</v>
      </c>
      <c r="X1088" s="6">
        <v>87</v>
      </c>
      <c r="Y1088" s="6">
        <v>453</v>
      </c>
      <c r="Z1088" s="6">
        <v>167</v>
      </c>
      <c r="AA1088" s="6">
        <v>0</v>
      </c>
      <c r="AB1088" s="6">
        <f>SUM(Table2026_09_25[[#This Row],[Number of in-person visits provided in reporting year.]:[Number of video/virtual visits provided in reporting year.]])</f>
        <v>620</v>
      </c>
      <c r="AC1088" s="6" t="s">
        <v>8469</v>
      </c>
      <c r="AD1088" s="6">
        <v>0</v>
      </c>
      <c r="AE1088" s="6">
        <v>0</v>
      </c>
      <c r="AG1088" s="6">
        <v>73</v>
      </c>
      <c r="AI1088" s="6" t="s">
        <v>8098</v>
      </c>
      <c r="AJ1088" s="6" t="s">
        <v>5005</v>
      </c>
      <c r="AK1088" s="6" t="s">
        <v>8483</v>
      </c>
      <c r="AL1088" s="6" t="s">
        <v>845</v>
      </c>
      <c r="AQ1088" s="6" t="s">
        <v>544</v>
      </c>
      <c r="AX1088" s="45"/>
      <c r="AZ1088" s="6">
        <v>0</v>
      </c>
      <c r="BA1088" s="6">
        <v>0</v>
      </c>
      <c r="BB1088" s="45">
        <v>0</v>
      </c>
      <c r="BC1088" s="6">
        <v>0</v>
      </c>
      <c r="BD1088" s="6">
        <v>0</v>
      </c>
      <c r="BF1088" s="6">
        <v>0</v>
      </c>
      <c r="BG1088" s="45">
        <v>0</v>
      </c>
      <c r="BH1088" s="45">
        <v>0</v>
      </c>
      <c r="BI1088" s="6">
        <v>0</v>
      </c>
      <c r="BJ1088" s="6">
        <v>0</v>
      </c>
      <c r="BK1088" s="6">
        <v>0</v>
      </c>
      <c r="BL1088" s="45">
        <v>0</v>
      </c>
      <c r="BM1088" s="45">
        <v>0</v>
      </c>
      <c r="BN1088" s="6">
        <v>0</v>
      </c>
      <c r="BO1088" s="6">
        <v>0</v>
      </c>
      <c r="BP1088" s="6">
        <v>0</v>
      </c>
      <c r="BQ1088" s="6">
        <v>0</v>
      </c>
      <c r="BR1088" s="45">
        <v>0</v>
      </c>
      <c r="BT1088" s="45">
        <v>0</v>
      </c>
      <c r="BU1088" s="45">
        <v>0</v>
      </c>
      <c r="BX1088" s="6">
        <v>0</v>
      </c>
      <c r="BY1088" s="6" t="s">
        <v>21</v>
      </c>
      <c r="BZ1088" s="6">
        <f t="shared" si="51"/>
        <v>0</v>
      </c>
      <c r="CA1088" s="6">
        <f t="shared" si="52"/>
        <v>0</v>
      </c>
      <c r="CC1088" s="63" t="s">
        <v>21</v>
      </c>
      <c r="CD1088" s="6" t="s">
        <v>21</v>
      </c>
      <c r="CK1088" s="6" t="s">
        <v>5148</v>
      </c>
      <c r="DA1088" s="6" t="s">
        <v>21</v>
      </c>
      <c r="DC1088" s="6" t="s">
        <v>4434</v>
      </c>
      <c r="DD1088" s="6" t="s">
        <v>768</v>
      </c>
      <c r="DF1088" s="29">
        <f t="shared" si="53"/>
        <v>0</v>
      </c>
      <c r="DG1088" s="6">
        <v>1</v>
      </c>
    </row>
    <row r="1089" spans="1:111" ht="16" hidden="1" x14ac:dyDescent="0.2">
      <c r="A1089" s="6" t="s">
        <v>1834</v>
      </c>
      <c r="B1089" s="25"/>
      <c r="C1089" s="25"/>
      <c r="F1089" s="25"/>
      <c r="G1089" s="63" t="s">
        <v>1291</v>
      </c>
      <c r="H1089" s="6" t="s">
        <v>155</v>
      </c>
      <c r="L1089" s="6" t="s">
        <v>1835</v>
      </c>
      <c r="P1089" s="6" t="s">
        <v>3532</v>
      </c>
      <c r="Q1089" s="6" t="s">
        <v>5203</v>
      </c>
      <c r="X1089" s="6">
        <v>564</v>
      </c>
      <c r="Y1089" s="6">
        <v>3679</v>
      </c>
      <c r="Z1089" s="6">
        <v>1830</v>
      </c>
      <c r="AA1089" s="6">
        <v>0</v>
      </c>
      <c r="AB1089" s="6">
        <f>SUM(Table2026_09_25[[#This Row],[Number of in-person visits provided in reporting year.]:[Number of video/virtual visits provided in reporting year.]])</f>
        <v>5509</v>
      </c>
      <c r="AC1089" s="6" t="s">
        <v>8469</v>
      </c>
      <c r="AD1089" s="6">
        <v>0</v>
      </c>
      <c r="AE1089" s="6">
        <v>0</v>
      </c>
      <c r="AF1089" s="6" t="s">
        <v>4682</v>
      </c>
      <c r="AG1089" s="6">
        <v>22</v>
      </c>
      <c r="AI1089" s="6" t="s">
        <v>8183</v>
      </c>
      <c r="AJ1089" s="6" t="s">
        <v>328</v>
      </c>
      <c r="AK1089" s="6" t="s">
        <v>8483</v>
      </c>
      <c r="AL1089" s="6" t="s">
        <v>157</v>
      </c>
      <c r="AQ1089" s="6" t="s">
        <v>1289</v>
      </c>
      <c r="AX1089" s="45"/>
      <c r="AZ1089" s="6">
        <v>0</v>
      </c>
      <c r="BA1089" s="6">
        <v>0</v>
      </c>
      <c r="BB1089" s="45">
        <v>0</v>
      </c>
      <c r="BC1089" s="6">
        <v>0</v>
      </c>
      <c r="BD1089" s="6">
        <v>0</v>
      </c>
      <c r="BF1089" s="6">
        <v>0</v>
      </c>
      <c r="BG1089" s="45">
        <v>1</v>
      </c>
      <c r="BH1089" s="45">
        <v>0</v>
      </c>
      <c r="BI1089" s="6">
        <v>0</v>
      </c>
      <c r="BJ1089" s="6">
        <v>0</v>
      </c>
      <c r="BK1089" s="6">
        <v>0</v>
      </c>
      <c r="BL1089" s="45">
        <v>0</v>
      </c>
      <c r="BM1089" s="45">
        <v>0</v>
      </c>
      <c r="BN1089" s="6">
        <v>0</v>
      </c>
      <c r="BO1089" s="6">
        <v>0</v>
      </c>
      <c r="BP1089" s="6">
        <v>0</v>
      </c>
      <c r="BQ1089" s="6">
        <v>3.6</v>
      </c>
      <c r="BR1089" s="45">
        <v>2</v>
      </c>
      <c r="BT1089" s="45">
        <v>0</v>
      </c>
      <c r="BU1089" s="45">
        <v>0</v>
      </c>
      <c r="BX1089" s="6">
        <v>0</v>
      </c>
      <c r="BY1089" s="6" t="s">
        <v>21</v>
      </c>
      <c r="BZ1089" s="6">
        <f t="shared" si="51"/>
        <v>6.6</v>
      </c>
      <c r="CA1089" s="6">
        <f t="shared" si="52"/>
        <v>6.6</v>
      </c>
      <c r="CC1089" s="63" t="s">
        <v>21</v>
      </c>
      <c r="CD1089" s="6" t="s">
        <v>841</v>
      </c>
      <c r="CK1089" s="6" t="s">
        <v>5148</v>
      </c>
      <c r="DA1089" s="6" t="s">
        <v>21</v>
      </c>
      <c r="DC1089" s="6" t="s">
        <v>4434</v>
      </c>
      <c r="DD1089" s="6" t="s">
        <v>164</v>
      </c>
      <c r="DF1089" s="29">
        <f t="shared" si="53"/>
        <v>0</v>
      </c>
      <c r="DG1089" s="6">
        <v>1</v>
      </c>
    </row>
    <row r="1090" spans="1:111" ht="16" hidden="1" x14ac:dyDescent="0.2">
      <c r="A1090" s="6" t="s">
        <v>1381</v>
      </c>
      <c r="B1090" s="25"/>
      <c r="C1090" s="25"/>
      <c r="F1090" s="25"/>
      <c r="G1090" s="63" t="s">
        <v>1291</v>
      </c>
      <c r="H1090" s="6" t="s">
        <v>6708</v>
      </c>
      <c r="L1090" s="6" t="s">
        <v>1382</v>
      </c>
      <c r="P1090" s="6" t="s">
        <v>3532</v>
      </c>
      <c r="Q1090" s="6" t="s">
        <v>5203</v>
      </c>
      <c r="X1090" s="6">
        <v>41</v>
      </c>
      <c r="Y1090" s="6">
        <v>908</v>
      </c>
      <c r="Z1090" s="6">
        <v>0</v>
      </c>
      <c r="AA1090" s="6">
        <v>0</v>
      </c>
      <c r="AB1090" s="6">
        <f>SUM(Table2026_09_25[[#This Row],[Number of in-person visits provided in reporting year.]:[Number of video/virtual visits provided in reporting year.]])</f>
        <v>908</v>
      </c>
      <c r="AC1090" s="6" t="s">
        <v>8469</v>
      </c>
      <c r="AD1090" s="6">
        <v>0</v>
      </c>
      <c r="AE1090" s="6">
        <v>0</v>
      </c>
      <c r="AF1090" s="6" t="s">
        <v>4682</v>
      </c>
      <c r="AG1090" s="6">
        <v>0</v>
      </c>
      <c r="AI1090" s="6" t="s">
        <v>8152</v>
      </c>
      <c r="AJ1090" s="6" t="s">
        <v>4851</v>
      </c>
      <c r="AK1090" s="6" t="s">
        <v>8483</v>
      </c>
      <c r="AL1090" s="6" t="s">
        <v>1443</v>
      </c>
      <c r="AQ1090" s="6" t="s">
        <v>544</v>
      </c>
      <c r="AX1090" s="45"/>
      <c r="AZ1090" s="6">
        <v>0</v>
      </c>
      <c r="BA1090" s="6">
        <v>0</v>
      </c>
      <c r="BB1090" s="45">
        <v>0</v>
      </c>
      <c r="BC1090" s="6">
        <v>0</v>
      </c>
      <c r="BD1090" s="6">
        <v>0</v>
      </c>
      <c r="BF1090" s="6">
        <v>0</v>
      </c>
      <c r="BG1090" s="45">
        <v>0.2</v>
      </c>
      <c r="BH1090" s="45">
        <v>0</v>
      </c>
      <c r="BI1090" s="6">
        <v>0</v>
      </c>
      <c r="BJ1090" s="6">
        <v>0</v>
      </c>
      <c r="BK1090" s="6">
        <v>0</v>
      </c>
      <c r="BL1090" s="45">
        <v>0</v>
      </c>
      <c r="BM1090" s="45">
        <v>0</v>
      </c>
      <c r="BN1090" s="6">
        <v>0</v>
      </c>
      <c r="BO1090" s="6">
        <v>0</v>
      </c>
      <c r="BP1090" s="6">
        <v>0</v>
      </c>
      <c r="BQ1090" s="6">
        <v>1</v>
      </c>
      <c r="BR1090" s="45">
        <v>0.2</v>
      </c>
      <c r="BT1090" s="45">
        <v>0</v>
      </c>
      <c r="BU1090" s="45">
        <v>0.2</v>
      </c>
      <c r="BX1090" s="6">
        <v>0</v>
      </c>
      <c r="BY1090" s="6" t="s">
        <v>1383</v>
      </c>
      <c r="BZ1090" s="6">
        <f t="shared" si="51"/>
        <v>1.5999999999999999</v>
      </c>
      <c r="CA1090" s="6">
        <f t="shared" si="52"/>
        <v>1.5999999999999999</v>
      </c>
      <c r="CC1090" s="63" t="s">
        <v>21</v>
      </c>
      <c r="CD1090" s="6" t="s">
        <v>1384</v>
      </c>
      <c r="CK1090" s="6" t="s">
        <v>5148</v>
      </c>
      <c r="DA1090" s="6" t="s">
        <v>1385</v>
      </c>
      <c r="DC1090" s="6" t="s">
        <v>4434</v>
      </c>
      <c r="DD1090" s="6" t="s">
        <v>38</v>
      </c>
      <c r="DF1090" s="29">
        <f t="shared" si="53"/>
        <v>0</v>
      </c>
      <c r="DG1090" s="6">
        <v>1</v>
      </c>
    </row>
    <row r="1091" spans="1:111" ht="16" x14ac:dyDescent="0.2">
      <c r="A1091" s="6" t="s">
        <v>3259</v>
      </c>
      <c r="B1091" s="25"/>
      <c r="C1091" s="25"/>
      <c r="F1091" s="25"/>
      <c r="G1091" s="63" t="s">
        <v>1291</v>
      </c>
      <c r="H1091" s="6" t="s">
        <v>5750</v>
      </c>
      <c r="L1091" s="6" t="s">
        <v>870</v>
      </c>
      <c r="P1091" s="6" t="s">
        <v>869</v>
      </c>
      <c r="Q1091" s="6" t="s">
        <v>4773</v>
      </c>
      <c r="X1091" s="6">
        <v>76</v>
      </c>
      <c r="Y1091" s="6">
        <v>146</v>
      </c>
      <c r="Z1091" s="6">
        <v>40</v>
      </c>
      <c r="AA1091" s="6">
        <v>1141</v>
      </c>
      <c r="AB1091" s="6">
        <f>SUM(Table2026_09_25[[#This Row],[Number of in-person visits provided in reporting year.]:[Number of video/virtual visits provided in reporting year.]])</f>
        <v>1327</v>
      </c>
      <c r="AC1091" s="6" t="s">
        <v>8469</v>
      </c>
      <c r="AD1091" s="6">
        <v>0</v>
      </c>
      <c r="AE1091" s="6">
        <v>0</v>
      </c>
      <c r="AF1091" s="6" t="s">
        <v>4682</v>
      </c>
      <c r="AG1091" s="6">
        <v>0</v>
      </c>
      <c r="AI1091" s="6" t="s">
        <v>8090</v>
      </c>
      <c r="AJ1091" s="6" t="s">
        <v>43</v>
      </c>
      <c r="AK1091" s="6" t="s">
        <v>8483</v>
      </c>
      <c r="AL1091" s="6" t="s">
        <v>112</v>
      </c>
      <c r="AQ1091" s="6" t="s">
        <v>43</v>
      </c>
      <c r="AX1091" s="45" t="s">
        <v>2431</v>
      </c>
      <c r="AZ1091" s="6">
        <v>1.67</v>
      </c>
      <c r="BA1091" s="6">
        <v>0</v>
      </c>
      <c r="BB1091" s="45">
        <v>0</v>
      </c>
      <c r="BC1091" s="6">
        <v>0</v>
      </c>
      <c r="BD1091" s="6">
        <v>0</v>
      </c>
      <c r="BF1091" s="6">
        <v>0</v>
      </c>
      <c r="BG1091" s="45">
        <v>0.4</v>
      </c>
      <c r="BH1091" s="45">
        <v>0</v>
      </c>
      <c r="BI1091" s="6">
        <v>0</v>
      </c>
      <c r="BJ1091" s="6">
        <v>0</v>
      </c>
      <c r="BK1091" s="6">
        <v>0</v>
      </c>
      <c r="BL1091" s="45">
        <v>0</v>
      </c>
      <c r="BM1091" s="45">
        <v>0.03</v>
      </c>
      <c r="BN1091" s="6">
        <v>0</v>
      </c>
      <c r="BO1091" s="6">
        <v>0</v>
      </c>
      <c r="BP1091" s="6">
        <v>0.94</v>
      </c>
      <c r="BQ1091" s="6">
        <v>0</v>
      </c>
      <c r="BR1091" s="45">
        <v>0.88</v>
      </c>
      <c r="BT1091" s="45">
        <v>0</v>
      </c>
      <c r="BU1091" s="45">
        <v>0</v>
      </c>
      <c r="BX1091" s="6">
        <v>0</v>
      </c>
      <c r="BY1091" s="6" t="s">
        <v>21</v>
      </c>
      <c r="BZ1091" s="6">
        <f t="shared" si="51"/>
        <v>3.9199999999999995</v>
      </c>
      <c r="CA1091" s="6">
        <f t="shared" si="52"/>
        <v>2.25</v>
      </c>
      <c r="CC1091" s="63" t="s">
        <v>4687</v>
      </c>
      <c r="CD1091" s="6" t="s">
        <v>21</v>
      </c>
      <c r="CK1091" s="6" t="s">
        <v>5148</v>
      </c>
      <c r="DA1091" s="6" t="s">
        <v>21</v>
      </c>
      <c r="DC1091" s="6" t="s">
        <v>4434</v>
      </c>
      <c r="DD1091" s="6" t="s">
        <v>3231</v>
      </c>
      <c r="DF1091" s="29">
        <f t="shared" si="53"/>
        <v>1</v>
      </c>
      <c r="DG1091" s="6">
        <v>1</v>
      </c>
    </row>
    <row r="1092" spans="1:111" ht="16" hidden="1" x14ac:dyDescent="0.2">
      <c r="A1092" s="6" t="s">
        <v>1841</v>
      </c>
      <c r="B1092" s="25"/>
      <c r="C1092" s="25"/>
      <c r="F1092" s="25"/>
      <c r="G1092" s="63" t="s">
        <v>1291</v>
      </c>
      <c r="H1092" s="6" t="s">
        <v>155</v>
      </c>
      <c r="L1092" s="6" t="s">
        <v>1297</v>
      </c>
      <c r="P1092" s="6" t="s">
        <v>3533</v>
      </c>
      <c r="Q1092" s="31" t="s">
        <v>987</v>
      </c>
      <c r="X1092" s="6">
        <v>8</v>
      </c>
      <c r="Y1092" s="6">
        <v>0</v>
      </c>
      <c r="Z1092" s="6">
        <v>0</v>
      </c>
      <c r="AA1092" s="6">
        <v>35</v>
      </c>
      <c r="AB1092" s="6">
        <f>SUM(Table2026_09_25[[#This Row],[Number of in-person visits provided in reporting year.]:[Number of video/virtual visits provided in reporting year.]])</f>
        <v>35</v>
      </c>
      <c r="AC1092" s="6" t="s">
        <v>8469</v>
      </c>
      <c r="AD1092" s="6">
        <v>0</v>
      </c>
      <c r="AE1092" s="6">
        <v>0</v>
      </c>
      <c r="AF1092" s="6" t="s">
        <v>4682</v>
      </c>
      <c r="AG1092" s="6">
        <v>45</v>
      </c>
      <c r="AI1092" s="6" t="s">
        <v>8183</v>
      </c>
      <c r="AJ1092" s="6" t="s">
        <v>328</v>
      </c>
      <c r="AK1092" s="6" t="s">
        <v>8483</v>
      </c>
      <c r="AL1092" s="6" t="s">
        <v>157</v>
      </c>
      <c r="AQ1092" s="6" t="s">
        <v>1289</v>
      </c>
      <c r="AX1092" s="45"/>
      <c r="AZ1092" s="6">
        <v>0</v>
      </c>
      <c r="BA1092" s="6">
        <v>0</v>
      </c>
      <c r="BB1092" s="45">
        <v>0</v>
      </c>
      <c r="BC1092" s="6">
        <v>0</v>
      </c>
      <c r="BD1092" s="6">
        <v>0</v>
      </c>
      <c r="BF1092" s="6">
        <v>0</v>
      </c>
      <c r="BG1092" s="45">
        <v>0</v>
      </c>
      <c r="BH1092" s="45">
        <v>0</v>
      </c>
      <c r="BI1092" s="6">
        <v>0</v>
      </c>
      <c r="BJ1092" s="6">
        <v>0</v>
      </c>
      <c r="BK1092" s="6">
        <v>0</v>
      </c>
      <c r="BL1092" s="45">
        <v>0</v>
      </c>
      <c r="BM1092" s="45">
        <v>0</v>
      </c>
      <c r="BN1092" s="6">
        <v>0</v>
      </c>
      <c r="BO1092" s="6">
        <v>0</v>
      </c>
      <c r="BP1092" s="6">
        <v>0</v>
      </c>
      <c r="BQ1092" s="6">
        <v>0</v>
      </c>
      <c r="BR1092" s="45">
        <v>0</v>
      </c>
      <c r="BT1092" s="45">
        <v>0</v>
      </c>
      <c r="BU1092" s="45">
        <v>0</v>
      </c>
      <c r="BX1092" s="6">
        <v>0</v>
      </c>
      <c r="BY1092" s="6" t="s">
        <v>1842</v>
      </c>
      <c r="BZ1092" s="6">
        <f t="shared" si="51"/>
        <v>0</v>
      </c>
      <c r="CA1092" s="6">
        <f t="shared" si="52"/>
        <v>0</v>
      </c>
      <c r="CC1092" s="63" t="s">
        <v>21</v>
      </c>
      <c r="CD1092" s="6" t="s">
        <v>906</v>
      </c>
      <c r="CK1092" s="6" t="s">
        <v>5148</v>
      </c>
      <c r="DA1092" s="6" t="s">
        <v>1840</v>
      </c>
      <c r="DC1092" s="6" t="s">
        <v>4434</v>
      </c>
      <c r="DD1092" s="6" t="s">
        <v>164</v>
      </c>
      <c r="DF1092" s="29">
        <f t="shared" si="53"/>
        <v>0</v>
      </c>
      <c r="DG1092" s="6">
        <v>1</v>
      </c>
    </row>
    <row r="1093" spans="1:111" ht="16" hidden="1" x14ac:dyDescent="0.2">
      <c r="A1093" s="6" t="s">
        <v>1699</v>
      </c>
      <c r="B1093" s="25"/>
      <c r="C1093" s="25"/>
      <c r="F1093" s="25"/>
      <c r="G1093" s="63" t="s">
        <v>1291</v>
      </c>
      <c r="H1093" s="6" t="s">
        <v>48</v>
      </c>
      <c r="L1093" s="6" t="s">
        <v>873</v>
      </c>
      <c r="P1093" s="6" t="s">
        <v>3533</v>
      </c>
      <c r="Q1093" s="31" t="s">
        <v>987</v>
      </c>
      <c r="X1093" s="6">
        <v>229</v>
      </c>
      <c r="Y1093" s="6">
        <v>305</v>
      </c>
      <c r="Z1093" s="6">
        <v>0</v>
      </c>
      <c r="AA1093" s="6">
        <v>0</v>
      </c>
      <c r="AB1093" s="6">
        <f>SUM(Table2026_09_25[[#This Row],[Number of in-person visits provided in reporting year.]:[Number of video/virtual visits provided in reporting year.]])</f>
        <v>305</v>
      </c>
      <c r="AC1093" s="6" t="s">
        <v>8469</v>
      </c>
      <c r="AD1093" s="6">
        <v>0</v>
      </c>
      <c r="AE1093" s="6">
        <v>0</v>
      </c>
      <c r="AG1093" s="6">
        <v>0</v>
      </c>
      <c r="AI1093" s="6" t="s">
        <v>874</v>
      </c>
      <c r="AJ1093" s="6" t="s">
        <v>4751</v>
      </c>
      <c r="AK1093" s="6" t="s">
        <v>8483</v>
      </c>
      <c r="AL1093" s="65" t="s">
        <v>5622</v>
      </c>
      <c r="AQ1093" s="6" t="s">
        <v>107</v>
      </c>
      <c r="AX1093" s="45"/>
      <c r="AZ1093" s="6">
        <v>0</v>
      </c>
      <c r="BA1093" s="6">
        <v>0</v>
      </c>
      <c r="BB1093" s="45">
        <v>0</v>
      </c>
      <c r="BC1093" s="6">
        <v>0</v>
      </c>
      <c r="BD1093" s="6">
        <v>0</v>
      </c>
      <c r="BF1093" s="6">
        <v>0</v>
      </c>
      <c r="BG1093" s="45">
        <v>0</v>
      </c>
      <c r="BH1093" s="45">
        <v>0</v>
      </c>
      <c r="BI1093" s="6">
        <v>0</v>
      </c>
      <c r="BJ1093" s="6">
        <v>0</v>
      </c>
      <c r="BK1093" s="6">
        <v>0</v>
      </c>
      <c r="BL1093" s="45">
        <v>0</v>
      </c>
      <c r="BM1093" s="45">
        <v>0</v>
      </c>
      <c r="BN1093" s="6">
        <v>0</v>
      </c>
      <c r="BO1093" s="6">
        <v>0</v>
      </c>
      <c r="BP1093" s="6">
        <v>0</v>
      </c>
      <c r="BQ1093" s="6">
        <v>0</v>
      </c>
      <c r="BR1093" s="45">
        <v>0</v>
      </c>
      <c r="BT1093" s="45">
        <v>0</v>
      </c>
      <c r="BU1093" s="45">
        <v>0</v>
      </c>
      <c r="BX1093" s="6">
        <v>0</v>
      </c>
      <c r="BY1093" s="6" t="s">
        <v>21</v>
      </c>
      <c r="BZ1093" s="6">
        <f t="shared" si="51"/>
        <v>0</v>
      </c>
      <c r="CA1093" s="6">
        <f t="shared" si="52"/>
        <v>0</v>
      </c>
      <c r="CC1093" s="63" t="s">
        <v>4687</v>
      </c>
      <c r="CD1093" s="6" t="s">
        <v>21</v>
      </c>
      <c r="CK1093" s="6" t="s">
        <v>5148</v>
      </c>
      <c r="DA1093" s="6" t="s">
        <v>875</v>
      </c>
      <c r="DC1093" s="6" t="s">
        <v>4434</v>
      </c>
      <c r="DD1093" s="6" t="s">
        <v>876</v>
      </c>
      <c r="DF1093" s="29">
        <f t="shared" si="53"/>
        <v>0</v>
      </c>
      <c r="DG1093" s="6">
        <v>1</v>
      </c>
    </row>
    <row r="1094" spans="1:111" ht="16" x14ac:dyDescent="0.2">
      <c r="A1094" s="6" t="s">
        <v>3260</v>
      </c>
      <c r="B1094" s="25"/>
      <c r="C1094" s="25"/>
      <c r="F1094" s="25"/>
      <c r="G1094" s="63" t="s">
        <v>1291</v>
      </c>
      <c r="H1094" s="6" t="s">
        <v>5750</v>
      </c>
      <c r="L1094" s="6" t="s">
        <v>3261</v>
      </c>
      <c r="P1094" s="6" t="s">
        <v>3533</v>
      </c>
      <c r="Q1094" s="31" t="s">
        <v>987</v>
      </c>
      <c r="X1094" s="6">
        <v>141</v>
      </c>
      <c r="Y1094" s="6">
        <v>0</v>
      </c>
      <c r="Z1094" s="6">
        <v>0</v>
      </c>
      <c r="AA1094" s="6">
        <v>201</v>
      </c>
      <c r="AB1094" s="6">
        <f>SUM(Table2026_09_25[[#This Row],[Number of in-person visits provided in reporting year.]:[Number of video/virtual visits provided in reporting year.]])</f>
        <v>201</v>
      </c>
      <c r="AC1094" s="6" t="s">
        <v>8469</v>
      </c>
      <c r="AD1094" s="6">
        <v>0</v>
      </c>
      <c r="AE1094" s="6">
        <v>0</v>
      </c>
      <c r="AF1094" s="6" t="s">
        <v>4682</v>
      </c>
      <c r="AG1094" s="6">
        <v>0</v>
      </c>
      <c r="AI1094" s="6" t="s">
        <v>8090</v>
      </c>
      <c r="AJ1094" s="6" t="s">
        <v>43</v>
      </c>
      <c r="AK1094" s="6" t="s">
        <v>8483</v>
      </c>
      <c r="AL1094" s="6" t="s">
        <v>112</v>
      </c>
      <c r="AQ1094" s="6" t="s">
        <v>43</v>
      </c>
      <c r="AX1094" s="45" t="s">
        <v>2431</v>
      </c>
      <c r="AZ1094" s="6">
        <v>0</v>
      </c>
      <c r="BA1094" s="6">
        <v>0</v>
      </c>
      <c r="BB1094" s="45">
        <v>0</v>
      </c>
      <c r="BC1094" s="6">
        <v>0</v>
      </c>
      <c r="BD1094" s="6">
        <v>0</v>
      </c>
      <c r="BF1094" s="6">
        <v>0</v>
      </c>
      <c r="BG1094" s="45">
        <v>0</v>
      </c>
      <c r="BH1094" s="45">
        <v>0</v>
      </c>
      <c r="BI1094" s="6">
        <v>0</v>
      </c>
      <c r="BJ1094" s="6">
        <v>0</v>
      </c>
      <c r="BK1094" s="6">
        <v>0</v>
      </c>
      <c r="BL1094" s="45">
        <v>0</v>
      </c>
      <c r="BM1094" s="45">
        <v>0</v>
      </c>
      <c r="BN1094" s="6">
        <v>0</v>
      </c>
      <c r="BO1094" s="6">
        <v>0</v>
      </c>
      <c r="BP1094" s="6">
        <v>0</v>
      </c>
      <c r="BQ1094" s="6">
        <v>0</v>
      </c>
      <c r="BR1094" s="45">
        <v>0</v>
      </c>
      <c r="BT1094" s="45">
        <v>0</v>
      </c>
      <c r="BU1094" s="45">
        <v>0</v>
      </c>
      <c r="BX1094" s="6">
        <v>0</v>
      </c>
      <c r="BY1094" s="6" t="s">
        <v>21</v>
      </c>
      <c r="BZ1094" s="6">
        <f t="shared" si="51"/>
        <v>0</v>
      </c>
      <c r="CA1094" s="6">
        <f t="shared" si="52"/>
        <v>0</v>
      </c>
      <c r="CC1094" s="63" t="s">
        <v>4687</v>
      </c>
      <c r="CD1094" s="6" t="s">
        <v>21</v>
      </c>
      <c r="CK1094" s="6" t="s">
        <v>5148</v>
      </c>
      <c r="DA1094" s="6" t="s">
        <v>21</v>
      </c>
      <c r="DC1094" s="6" t="s">
        <v>4434</v>
      </c>
      <c r="DD1094" s="6" t="s">
        <v>3231</v>
      </c>
      <c r="DF1094" s="29">
        <f t="shared" si="53"/>
        <v>1</v>
      </c>
      <c r="DG1094" s="6">
        <v>1</v>
      </c>
    </row>
    <row r="1095" spans="1:111" ht="16" hidden="1" x14ac:dyDescent="0.2">
      <c r="A1095" s="6" t="s">
        <v>1312</v>
      </c>
      <c r="B1095" s="25"/>
      <c r="C1095" s="25"/>
      <c r="F1095" s="25"/>
      <c r="G1095" s="63" t="s">
        <v>1291</v>
      </c>
      <c r="H1095" s="6" t="s">
        <v>1306</v>
      </c>
      <c r="L1095" s="6" t="s">
        <v>987</v>
      </c>
      <c r="P1095" s="6" t="s">
        <v>878</v>
      </c>
      <c r="Q1095" s="31" t="s">
        <v>987</v>
      </c>
      <c r="X1095" s="6">
        <v>0</v>
      </c>
      <c r="Y1095" s="6">
        <v>0</v>
      </c>
      <c r="Z1095" s="6">
        <v>0</v>
      </c>
      <c r="AA1095" s="6">
        <v>0</v>
      </c>
      <c r="AB1095" s="6">
        <f>SUM(Table2026_09_25[[#This Row],[Number of in-person visits provided in reporting year.]:[Number of video/virtual visits provided in reporting year.]])</f>
        <v>0</v>
      </c>
      <c r="AC1095" s="6" t="s">
        <v>8469</v>
      </c>
      <c r="AD1095" s="6">
        <v>0</v>
      </c>
      <c r="AE1095" s="6">
        <v>0</v>
      </c>
      <c r="AF1095" s="6" t="s">
        <v>4682</v>
      </c>
      <c r="AG1095" s="6">
        <v>0</v>
      </c>
      <c r="AI1095" s="6" t="s">
        <v>1307</v>
      </c>
      <c r="AJ1095" s="6" t="s">
        <v>7505</v>
      </c>
      <c r="AK1095" s="6" t="s">
        <v>8483</v>
      </c>
      <c r="AL1095" s="6" t="s">
        <v>8163</v>
      </c>
      <c r="AQ1095" s="6" t="s">
        <v>544</v>
      </c>
      <c r="AX1095" s="45"/>
      <c r="AZ1095" s="6">
        <v>0</v>
      </c>
      <c r="BA1095" s="6">
        <v>0</v>
      </c>
      <c r="BB1095" s="45">
        <v>0</v>
      </c>
      <c r="BC1095" s="6">
        <v>0</v>
      </c>
      <c r="BD1095" s="6">
        <v>0</v>
      </c>
      <c r="BF1095" s="6">
        <v>0</v>
      </c>
      <c r="BG1095" s="45">
        <v>0</v>
      </c>
      <c r="BH1095" s="45">
        <v>0</v>
      </c>
      <c r="BI1095" s="6">
        <v>0</v>
      </c>
      <c r="BJ1095" s="6">
        <v>0</v>
      </c>
      <c r="BK1095" s="6">
        <v>0</v>
      </c>
      <c r="BL1095" s="45">
        <v>0</v>
      </c>
      <c r="BM1095" s="45">
        <v>0</v>
      </c>
      <c r="BN1095" s="6">
        <v>0</v>
      </c>
      <c r="BO1095" s="6">
        <v>0</v>
      </c>
      <c r="BP1095" s="6">
        <v>0</v>
      </c>
      <c r="BQ1095" s="6">
        <v>0</v>
      </c>
      <c r="BR1095" s="45">
        <v>0</v>
      </c>
      <c r="BT1095" s="45">
        <v>0</v>
      </c>
      <c r="BU1095" s="45">
        <v>0</v>
      </c>
      <c r="BX1095" s="6">
        <v>0</v>
      </c>
      <c r="BY1095" s="6" t="s">
        <v>21</v>
      </c>
      <c r="BZ1095" s="6">
        <f t="shared" si="51"/>
        <v>0</v>
      </c>
      <c r="CA1095" s="6">
        <f t="shared" si="52"/>
        <v>0</v>
      </c>
      <c r="CC1095" s="63" t="s">
        <v>21</v>
      </c>
      <c r="CD1095" s="6" t="s">
        <v>1313</v>
      </c>
      <c r="CK1095" s="6" t="s">
        <v>5148</v>
      </c>
      <c r="DA1095" s="6" t="s">
        <v>1314</v>
      </c>
      <c r="DC1095" s="6" t="s">
        <v>4434</v>
      </c>
      <c r="DD1095" s="6" t="s">
        <v>1311</v>
      </c>
      <c r="DF1095" s="29">
        <f t="shared" si="53"/>
        <v>0</v>
      </c>
      <c r="DG1095" s="6">
        <v>1</v>
      </c>
    </row>
    <row r="1096" spans="1:111" ht="16" hidden="1" x14ac:dyDescent="0.2">
      <c r="A1096" s="6" t="s">
        <v>1365</v>
      </c>
      <c r="B1096" s="25"/>
      <c r="C1096" s="25"/>
      <c r="F1096" s="25"/>
      <c r="G1096" s="63" t="s">
        <v>1291</v>
      </c>
      <c r="H1096" s="6" t="s">
        <v>542</v>
      </c>
      <c r="L1096" s="6" t="s">
        <v>1366</v>
      </c>
      <c r="P1096" s="6" t="s">
        <v>878</v>
      </c>
      <c r="Q1096" s="31" t="s">
        <v>987</v>
      </c>
      <c r="X1096" s="6">
        <v>20</v>
      </c>
      <c r="Y1096" s="6">
        <v>0</v>
      </c>
      <c r="Z1096" s="6">
        <v>0</v>
      </c>
      <c r="AA1096" s="6">
        <v>24</v>
      </c>
      <c r="AB1096" s="6">
        <f>SUM(Table2026_09_25[[#This Row],[Number of in-person visits provided in reporting year.]:[Number of video/virtual visits provided in reporting year.]])</f>
        <v>24</v>
      </c>
      <c r="AC1096" s="6" t="s">
        <v>8469</v>
      </c>
      <c r="AD1096" s="6">
        <v>0</v>
      </c>
      <c r="AE1096" s="6">
        <v>0</v>
      </c>
      <c r="AF1096" s="6" t="s">
        <v>4682</v>
      </c>
      <c r="AG1096" s="6">
        <v>0</v>
      </c>
      <c r="AI1096" s="6" t="s">
        <v>8057</v>
      </c>
      <c r="AJ1096" s="6" t="s">
        <v>5934</v>
      </c>
      <c r="AK1096" s="6" t="s">
        <v>8483</v>
      </c>
      <c r="AL1096" s="6" t="s">
        <v>543</v>
      </c>
      <c r="AQ1096" s="6" t="s">
        <v>544</v>
      </c>
      <c r="AX1096" s="45"/>
      <c r="AZ1096" s="6">
        <v>0</v>
      </c>
      <c r="BA1096" s="6">
        <v>0</v>
      </c>
      <c r="BB1096" s="45">
        <v>0</v>
      </c>
      <c r="BC1096" s="6">
        <v>0.02</v>
      </c>
      <c r="BD1096" s="6">
        <v>0</v>
      </c>
      <c r="BF1096" s="6">
        <v>0</v>
      </c>
      <c r="BG1096" s="45">
        <v>0</v>
      </c>
      <c r="BH1096" s="45">
        <v>0</v>
      </c>
      <c r="BI1096" s="6">
        <v>0</v>
      </c>
      <c r="BJ1096" s="6">
        <v>0</v>
      </c>
      <c r="BK1096" s="6">
        <v>0</v>
      </c>
      <c r="BL1096" s="45">
        <v>0</v>
      </c>
      <c r="BM1096" s="45">
        <v>0</v>
      </c>
      <c r="BN1096" s="6">
        <v>0</v>
      </c>
      <c r="BO1096" s="6">
        <v>0</v>
      </c>
      <c r="BP1096" s="6">
        <v>0.1</v>
      </c>
      <c r="BQ1096" s="6">
        <v>0</v>
      </c>
      <c r="BR1096" s="45">
        <v>0</v>
      </c>
      <c r="BT1096" s="45">
        <v>0</v>
      </c>
      <c r="BU1096" s="45">
        <v>0</v>
      </c>
      <c r="BX1096" s="6">
        <v>0</v>
      </c>
      <c r="BY1096" s="6" t="s">
        <v>21</v>
      </c>
      <c r="BZ1096" s="6">
        <f t="shared" si="51"/>
        <v>0.12000000000000001</v>
      </c>
      <c r="CA1096" s="6">
        <f t="shared" si="52"/>
        <v>0.1</v>
      </c>
      <c r="CC1096" s="63" t="s">
        <v>4753</v>
      </c>
      <c r="CD1096" s="6" t="s">
        <v>21</v>
      </c>
      <c r="CK1096" s="6" t="s">
        <v>5148</v>
      </c>
      <c r="DA1096" s="6" t="s">
        <v>1367</v>
      </c>
      <c r="DC1096" s="6" t="s">
        <v>4434</v>
      </c>
      <c r="DD1096" s="6" t="s">
        <v>38</v>
      </c>
      <c r="DF1096" s="29">
        <f t="shared" si="53"/>
        <v>0</v>
      </c>
      <c r="DG1096" s="6">
        <v>1</v>
      </c>
    </row>
    <row r="1097" spans="1:111" ht="16" hidden="1" x14ac:dyDescent="0.2">
      <c r="A1097" s="6" t="s">
        <v>1433</v>
      </c>
      <c r="B1097" s="25"/>
      <c r="C1097" s="25"/>
      <c r="F1097" s="25"/>
      <c r="G1097" s="63" t="s">
        <v>1291</v>
      </c>
      <c r="H1097" s="6" t="s">
        <v>166</v>
      </c>
      <c r="L1097" s="6" t="s">
        <v>882</v>
      </c>
      <c r="P1097" s="6" t="s">
        <v>878</v>
      </c>
      <c r="Q1097" s="31" t="s">
        <v>987</v>
      </c>
      <c r="X1097" s="6">
        <v>330</v>
      </c>
      <c r="Y1097" s="6">
        <v>1221</v>
      </c>
      <c r="Z1097" s="6">
        <v>836</v>
      </c>
      <c r="AA1097" s="6">
        <v>0</v>
      </c>
      <c r="AB1097" s="6">
        <f>SUM(Table2026_09_25[[#This Row],[Number of in-person visits provided in reporting year.]:[Number of video/virtual visits provided in reporting year.]])</f>
        <v>2057</v>
      </c>
      <c r="AC1097" s="6" t="s">
        <v>8469</v>
      </c>
      <c r="AD1097" s="6">
        <v>0</v>
      </c>
      <c r="AE1097" s="6">
        <v>0</v>
      </c>
      <c r="AF1097" s="6" t="s">
        <v>4682</v>
      </c>
      <c r="AG1097" s="6">
        <v>65.2</v>
      </c>
      <c r="AI1097" s="6" t="s">
        <v>8168</v>
      </c>
      <c r="AJ1097" s="6" t="s">
        <v>4859</v>
      </c>
      <c r="AK1097" s="6" t="s">
        <v>8483</v>
      </c>
      <c r="AL1097" s="6" t="s">
        <v>167</v>
      </c>
      <c r="AQ1097" s="6" t="s">
        <v>544</v>
      </c>
      <c r="AX1097" s="45"/>
      <c r="AZ1097" s="6">
        <v>0</v>
      </c>
      <c r="BA1097" s="6">
        <v>0</v>
      </c>
      <c r="BB1097" s="45">
        <v>0</v>
      </c>
      <c r="BC1097" s="6">
        <v>0</v>
      </c>
      <c r="BD1097" s="6">
        <v>0</v>
      </c>
      <c r="BF1097" s="6">
        <v>0</v>
      </c>
      <c r="BG1097" s="45">
        <v>0</v>
      </c>
      <c r="BH1097" s="45">
        <v>0</v>
      </c>
      <c r="BI1097" s="6">
        <v>0</v>
      </c>
      <c r="BJ1097" s="6">
        <v>0</v>
      </c>
      <c r="BK1097" s="6">
        <v>0</v>
      </c>
      <c r="BL1097" s="45">
        <v>0</v>
      </c>
      <c r="BM1097" s="45">
        <v>0</v>
      </c>
      <c r="BN1097" s="6">
        <v>0</v>
      </c>
      <c r="BO1097" s="6">
        <v>0</v>
      </c>
      <c r="BP1097" s="6">
        <v>0</v>
      </c>
      <c r="BQ1097" s="6">
        <v>0</v>
      </c>
      <c r="BR1097" s="45">
        <v>0</v>
      </c>
      <c r="BT1097" s="45">
        <v>0</v>
      </c>
      <c r="BU1097" s="45">
        <v>0</v>
      </c>
      <c r="BX1097" s="6">
        <v>0</v>
      </c>
      <c r="BY1097" s="6" t="s">
        <v>21</v>
      </c>
      <c r="BZ1097" s="6">
        <f t="shared" si="51"/>
        <v>0</v>
      </c>
      <c r="CA1097" s="6">
        <f t="shared" si="52"/>
        <v>0</v>
      </c>
      <c r="CC1097" s="63" t="s">
        <v>4753</v>
      </c>
      <c r="CD1097" s="6" t="s">
        <v>1434</v>
      </c>
      <c r="CK1097" s="6" t="s">
        <v>5148</v>
      </c>
      <c r="DA1097" s="6" t="s">
        <v>1435</v>
      </c>
      <c r="DC1097" s="6" t="s">
        <v>4434</v>
      </c>
      <c r="DD1097" s="6" t="s">
        <v>38</v>
      </c>
      <c r="DF1097" s="29">
        <f t="shared" si="53"/>
        <v>0</v>
      </c>
      <c r="DG1097" s="6">
        <v>1</v>
      </c>
    </row>
    <row r="1098" spans="1:111" ht="16" hidden="1" x14ac:dyDescent="0.2">
      <c r="A1098" s="6" t="s">
        <v>1431</v>
      </c>
      <c r="B1098" s="25"/>
      <c r="C1098" s="25"/>
      <c r="F1098" s="25"/>
      <c r="G1098" s="63" t="s">
        <v>1291</v>
      </c>
      <c r="H1098" s="6" t="s">
        <v>520</v>
      </c>
      <c r="L1098" s="6" t="s">
        <v>909</v>
      </c>
      <c r="P1098" s="6" t="s">
        <v>878</v>
      </c>
      <c r="Q1098" s="31" t="s">
        <v>987</v>
      </c>
      <c r="X1098" s="6">
        <v>730</v>
      </c>
      <c r="Y1098" s="6">
        <v>824</v>
      </c>
      <c r="Z1098" s="6">
        <v>792</v>
      </c>
      <c r="AA1098" s="6">
        <v>245</v>
      </c>
      <c r="AB1098" s="6">
        <f>SUM(Table2026_09_25[[#This Row],[Number of in-person visits provided in reporting year.]:[Number of video/virtual visits provided in reporting year.]])</f>
        <v>1861</v>
      </c>
      <c r="AC1098" s="6" t="s">
        <v>8469</v>
      </c>
      <c r="AD1098" s="6">
        <v>0</v>
      </c>
      <c r="AE1098" s="6">
        <v>0</v>
      </c>
      <c r="AF1098" s="6" t="s">
        <v>4682</v>
      </c>
      <c r="AG1098" s="6">
        <v>60.4</v>
      </c>
      <c r="AI1098" s="6" t="s">
        <v>4833</v>
      </c>
      <c r="AJ1098" s="6" t="s">
        <v>4834</v>
      </c>
      <c r="AK1098" s="6" t="s">
        <v>8483</v>
      </c>
      <c r="AL1098" s="6" t="s">
        <v>1047</v>
      </c>
      <c r="AQ1098" s="6" t="s">
        <v>544</v>
      </c>
      <c r="AX1098" s="45"/>
      <c r="AZ1098" s="6">
        <v>0</v>
      </c>
      <c r="BA1098" s="6">
        <v>0</v>
      </c>
      <c r="BB1098" s="45">
        <v>0</v>
      </c>
      <c r="BC1098" s="6">
        <v>0</v>
      </c>
      <c r="BD1098" s="6">
        <v>0</v>
      </c>
      <c r="BF1098" s="6">
        <v>0</v>
      </c>
      <c r="BG1098" s="45">
        <v>0</v>
      </c>
      <c r="BH1098" s="45">
        <v>0</v>
      </c>
      <c r="BI1098" s="6">
        <v>0</v>
      </c>
      <c r="BJ1098" s="6">
        <v>0</v>
      </c>
      <c r="BK1098" s="6">
        <v>0</v>
      </c>
      <c r="BL1098" s="45">
        <v>0</v>
      </c>
      <c r="BM1098" s="45">
        <v>0</v>
      </c>
      <c r="BN1098" s="6">
        <v>0</v>
      </c>
      <c r="BO1098" s="6">
        <v>0</v>
      </c>
      <c r="BP1098" s="6">
        <v>0</v>
      </c>
      <c r="BQ1098" s="6">
        <v>0</v>
      </c>
      <c r="BR1098" s="45">
        <v>0</v>
      </c>
      <c r="BT1098" s="45">
        <v>0</v>
      </c>
      <c r="BU1098" s="45">
        <v>0</v>
      </c>
      <c r="BX1098" s="6">
        <v>0</v>
      </c>
      <c r="BY1098" s="6" t="s">
        <v>21</v>
      </c>
      <c r="BZ1098" s="6">
        <f t="shared" si="51"/>
        <v>0</v>
      </c>
      <c r="CA1098" s="6">
        <f t="shared" si="52"/>
        <v>0</v>
      </c>
      <c r="CC1098" s="63" t="s">
        <v>4753</v>
      </c>
      <c r="CD1098" s="6" t="s">
        <v>1389</v>
      </c>
      <c r="CK1098" s="6" t="s">
        <v>5148</v>
      </c>
      <c r="DA1098" s="6" t="s">
        <v>1432</v>
      </c>
      <c r="DC1098" s="6" t="s">
        <v>4434</v>
      </c>
      <c r="DD1098" s="6" t="s">
        <v>38</v>
      </c>
      <c r="DF1098" s="29">
        <f t="shared" si="53"/>
        <v>0</v>
      </c>
      <c r="DG1098" s="6">
        <v>1</v>
      </c>
    </row>
    <row r="1099" spans="1:111" ht="16" hidden="1" x14ac:dyDescent="0.2">
      <c r="A1099" s="6" t="s">
        <v>1290</v>
      </c>
      <c r="B1099" s="25"/>
      <c r="C1099" s="25"/>
      <c r="F1099" s="25"/>
      <c r="G1099" s="63" t="s">
        <v>1291</v>
      </c>
      <c r="H1099" s="6" t="s">
        <v>4718</v>
      </c>
      <c r="L1099" s="6" t="s">
        <v>4</v>
      </c>
      <c r="P1099" s="6" t="s">
        <v>878</v>
      </c>
      <c r="Q1099" s="31" t="s">
        <v>987</v>
      </c>
      <c r="X1099" s="6">
        <v>0</v>
      </c>
      <c r="Y1099" s="6">
        <v>0</v>
      </c>
      <c r="Z1099" s="6">
        <v>0</v>
      </c>
      <c r="AA1099" s="6">
        <v>0</v>
      </c>
      <c r="AB1099" s="6">
        <f>SUM(Table2026_09_25[[#This Row],[Number of in-person visits provided in reporting year.]:[Number of video/virtual visits provided in reporting year.]])</f>
        <v>0</v>
      </c>
      <c r="AC1099" s="6" t="s">
        <v>8469</v>
      </c>
      <c r="AD1099" s="6">
        <v>0</v>
      </c>
      <c r="AE1099" s="6">
        <v>0</v>
      </c>
      <c r="AG1099" s="6">
        <v>0</v>
      </c>
      <c r="AI1099" s="6" t="s">
        <v>4719</v>
      </c>
      <c r="AJ1099" s="6" t="s">
        <v>4716</v>
      </c>
      <c r="AK1099" s="6" t="s">
        <v>8483</v>
      </c>
      <c r="AL1099" s="6" t="s">
        <v>4720</v>
      </c>
      <c r="AQ1099" s="6" t="s">
        <v>43</v>
      </c>
      <c r="AX1099" s="45"/>
      <c r="AZ1099" s="6">
        <v>0</v>
      </c>
      <c r="BA1099" s="6">
        <v>0</v>
      </c>
      <c r="BB1099" s="45">
        <v>0</v>
      </c>
      <c r="BC1099" s="6">
        <v>1</v>
      </c>
      <c r="BD1099" s="6">
        <v>0</v>
      </c>
      <c r="BF1099" s="6">
        <v>0</v>
      </c>
      <c r="BG1099" s="45">
        <v>0</v>
      </c>
      <c r="BH1099" s="45">
        <v>0</v>
      </c>
      <c r="BI1099" s="6">
        <v>0</v>
      </c>
      <c r="BJ1099" s="6">
        <v>0</v>
      </c>
      <c r="BK1099" s="6">
        <v>0</v>
      </c>
      <c r="BL1099" s="45">
        <v>0</v>
      </c>
      <c r="BM1099" s="45">
        <v>0</v>
      </c>
      <c r="BN1099" s="6">
        <v>0</v>
      </c>
      <c r="BO1099" s="6">
        <v>0</v>
      </c>
      <c r="BP1099" s="6">
        <v>0</v>
      </c>
      <c r="BQ1099" s="6">
        <v>0</v>
      </c>
      <c r="BR1099" s="45">
        <v>0</v>
      </c>
      <c r="BT1099" s="45">
        <v>0</v>
      </c>
      <c r="BU1099" s="45">
        <v>0</v>
      </c>
      <c r="BX1099" s="6">
        <v>0</v>
      </c>
      <c r="BY1099" s="6" t="s">
        <v>21</v>
      </c>
      <c r="BZ1099" s="6">
        <f t="shared" si="51"/>
        <v>1</v>
      </c>
      <c r="CA1099" s="6">
        <f t="shared" si="52"/>
        <v>0</v>
      </c>
      <c r="CC1099" s="63" t="s">
        <v>21</v>
      </c>
      <c r="CD1099" s="6" t="s">
        <v>21</v>
      </c>
      <c r="CK1099" s="6" t="s">
        <v>5148</v>
      </c>
      <c r="DA1099" s="6" t="s">
        <v>1292</v>
      </c>
      <c r="DC1099" s="6" t="s">
        <v>4434</v>
      </c>
      <c r="DD1099" s="6" t="s">
        <v>249</v>
      </c>
      <c r="DF1099" s="29">
        <f t="shared" si="53"/>
        <v>0</v>
      </c>
      <c r="DG1099" s="6">
        <v>1</v>
      </c>
    </row>
    <row r="1100" spans="1:111" ht="16" hidden="1" x14ac:dyDescent="0.2">
      <c r="A1100" s="6" t="s">
        <v>1635</v>
      </c>
      <c r="B1100" s="25"/>
      <c r="C1100" s="25"/>
      <c r="F1100" s="25"/>
      <c r="G1100" s="63" t="s">
        <v>1291</v>
      </c>
      <c r="H1100" s="6" t="s">
        <v>7663</v>
      </c>
      <c r="L1100" s="6" t="s">
        <v>510</v>
      </c>
      <c r="P1100" s="6" t="s">
        <v>878</v>
      </c>
      <c r="Q1100" s="31" t="s">
        <v>987</v>
      </c>
      <c r="X1100" s="6">
        <v>820</v>
      </c>
      <c r="Y1100" s="6">
        <v>858</v>
      </c>
      <c r="Z1100" s="6">
        <v>12</v>
      </c>
      <c r="AA1100" s="6">
        <v>13</v>
      </c>
      <c r="AB1100" s="6">
        <f>SUM(Table2026_09_25[[#This Row],[Number of in-person visits provided in reporting year.]:[Number of video/virtual visits provided in reporting year.]])</f>
        <v>883</v>
      </c>
      <c r="AC1100" s="6" t="s">
        <v>8469</v>
      </c>
      <c r="AD1100" s="6">
        <v>0</v>
      </c>
      <c r="AE1100" s="6">
        <v>0</v>
      </c>
      <c r="AF1100" s="6" t="s">
        <v>4682</v>
      </c>
      <c r="AG1100" s="6">
        <v>220</v>
      </c>
      <c r="AI1100" s="6" t="s">
        <v>1636</v>
      </c>
      <c r="AJ1100" s="6" t="s">
        <v>512</v>
      </c>
      <c r="AK1100" s="6" t="s">
        <v>8483</v>
      </c>
      <c r="AL1100" s="6" t="s">
        <v>511</v>
      </c>
      <c r="AQ1100" s="6" t="s">
        <v>544</v>
      </c>
      <c r="AX1100" s="45"/>
      <c r="AZ1100" s="6">
        <v>0.64</v>
      </c>
      <c r="BA1100" s="6">
        <v>0</v>
      </c>
      <c r="BB1100" s="45">
        <v>0</v>
      </c>
      <c r="BC1100" s="6">
        <v>0.8</v>
      </c>
      <c r="BD1100" s="6">
        <v>0</v>
      </c>
      <c r="BF1100" s="6">
        <v>0</v>
      </c>
      <c r="BG1100" s="45">
        <v>0</v>
      </c>
      <c r="BH1100" s="45">
        <v>0</v>
      </c>
      <c r="BI1100" s="6">
        <v>0</v>
      </c>
      <c r="BJ1100" s="6">
        <v>0</v>
      </c>
      <c r="BK1100" s="6">
        <v>0</v>
      </c>
      <c r="BL1100" s="45">
        <v>0</v>
      </c>
      <c r="BM1100" s="45">
        <v>0</v>
      </c>
      <c r="BN1100" s="6">
        <v>0</v>
      </c>
      <c r="BO1100" s="6">
        <v>0</v>
      </c>
      <c r="BP1100" s="6">
        <v>0</v>
      </c>
      <c r="BQ1100" s="6">
        <v>1.3</v>
      </c>
      <c r="BR1100" s="45">
        <v>0</v>
      </c>
      <c r="BT1100" s="45">
        <v>0</v>
      </c>
      <c r="BU1100" s="45">
        <v>0</v>
      </c>
      <c r="BX1100" s="6">
        <v>0</v>
      </c>
      <c r="BY1100" s="6" t="s">
        <v>21</v>
      </c>
      <c r="BZ1100" s="6">
        <f t="shared" si="51"/>
        <v>2.74</v>
      </c>
      <c r="CA1100" s="6">
        <f t="shared" si="52"/>
        <v>1.3</v>
      </c>
      <c r="CC1100" s="63" t="s">
        <v>4753</v>
      </c>
      <c r="CD1100" s="6" t="s">
        <v>1633</v>
      </c>
      <c r="CK1100" s="6" t="s">
        <v>5148</v>
      </c>
      <c r="DA1100" s="6" t="s">
        <v>21</v>
      </c>
      <c r="DC1100" s="6" t="s">
        <v>4434</v>
      </c>
      <c r="DD1100" s="6" t="s">
        <v>1634</v>
      </c>
      <c r="DF1100" s="29">
        <f t="shared" si="53"/>
        <v>0</v>
      </c>
      <c r="DG1100" s="6">
        <v>1</v>
      </c>
    </row>
    <row r="1101" spans="1:111" ht="16" hidden="1" x14ac:dyDescent="0.2">
      <c r="A1101" s="6" t="s">
        <v>1422</v>
      </c>
      <c r="B1101" s="25"/>
      <c r="C1101" s="25"/>
      <c r="F1101" s="25"/>
      <c r="G1101" s="63" t="s">
        <v>1291</v>
      </c>
      <c r="H1101" s="6" t="s">
        <v>184</v>
      </c>
      <c r="L1101" s="6" t="s">
        <v>119</v>
      </c>
      <c r="P1101" s="6" t="s">
        <v>878</v>
      </c>
      <c r="Q1101" s="31" t="s">
        <v>987</v>
      </c>
      <c r="X1101" s="6">
        <v>296</v>
      </c>
      <c r="Y1101" s="6">
        <v>1184</v>
      </c>
      <c r="Z1101" s="6">
        <v>0</v>
      </c>
      <c r="AA1101" s="6">
        <v>0</v>
      </c>
      <c r="AB1101" s="6">
        <f>SUM(Table2026_09_25[[#This Row],[Number of in-person visits provided in reporting year.]:[Number of video/virtual visits provided in reporting year.]])</f>
        <v>1184</v>
      </c>
      <c r="AC1101" s="6" t="s">
        <v>8469</v>
      </c>
      <c r="AD1101" s="6">
        <v>0</v>
      </c>
      <c r="AE1101" s="6">
        <v>0</v>
      </c>
      <c r="AF1101" s="6" t="s">
        <v>4682</v>
      </c>
      <c r="AG1101" s="6">
        <v>0</v>
      </c>
      <c r="AI1101" s="6" t="s">
        <v>8130</v>
      </c>
      <c r="AJ1101" s="6" t="s">
        <v>4834</v>
      </c>
      <c r="AK1101" s="6" t="s">
        <v>8483</v>
      </c>
      <c r="AL1101" s="6" t="s">
        <v>120</v>
      </c>
      <c r="AQ1101" s="6" t="s">
        <v>544</v>
      </c>
      <c r="AX1101" s="45"/>
      <c r="AZ1101" s="6">
        <v>0</v>
      </c>
      <c r="BA1101" s="6">
        <v>0</v>
      </c>
      <c r="BB1101" s="45">
        <v>0</v>
      </c>
      <c r="BC1101" s="6">
        <v>0.2</v>
      </c>
      <c r="BD1101" s="6">
        <v>0</v>
      </c>
      <c r="BF1101" s="6">
        <v>1</v>
      </c>
      <c r="BG1101" s="45">
        <v>0</v>
      </c>
      <c r="BH1101" s="45">
        <v>0</v>
      </c>
      <c r="BI1101" s="6">
        <v>0</v>
      </c>
      <c r="BJ1101" s="6">
        <v>0</v>
      </c>
      <c r="BK1101" s="6">
        <v>0</v>
      </c>
      <c r="BL1101" s="45">
        <v>0</v>
      </c>
      <c r="BM1101" s="45">
        <v>0</v>
      </c>
      <c r="BN1101" s="6">
        <v>0</v>
      </c>
      <c r="BO1101" s="6">
        <v>0</v>
      </c>
      <c r="BP1101" s="6">
        <v>0</v>
      </c>
      <c r="BQ1101" s="6">
        <v>0</v>
      </c>
      <c r="BR1101" s="45">
        <v>0</v>
      </c>
      <c r="BT1101" s="45">
        <v>0</v>
      </c>
      <c r="BU1101" s="45">
        <v>0</v>
      </c>
      <c r="BX1101" s="6">
        <v>0</v>
      </c>
      <c r="BY1101" s="6" t="s">
        <v>1423</v>
      </c>
      <c r="BZ1101" s="6">
        <f t="shared" si="51"/>
        <v>1.2</v>
      </c>
      <c r="CA1101" s="6">
        <f t="shared" si="52"/>
        <v>1</v>
      </c>
      <c r="CC1101" s="63" t="s">
        <v>21</v>
      </c>
      <c r="CD1101" s="6" t="s">
        <v>1424</v>
      </c>
      <c r="CK1101" s="6" t="s">
        <v>5148</v>
      </c>
      <c r="DA1101" s="6" t="s">
        <v>1425</v>
      </c>
      <c r="DC1101" s="6" t="s">
        <v>4434</v>
      </c>
      <c r="DD1101" s="6" t="s">
        <v>38</v>
      </c>
      <c r="DF1101" s="29">
        <f t="shared" si="53"/>
        <v>0</v>
      </c>
      <c r="DG1101" s="6">
        <v>1</v>
      </c>
    </row>
    <row r="1102" spans="1:111" ht="16" hidden="1" x14ac:dyDescent="0.2">
      <c r="A1102" s="6" t="s">
        <v>1388</v>
      </c>
      <c r="B1102" s="25"/>
      <c r="C1102" s="25"/>
      <c r="F1102" s="25"/>
      <c r="G1102" s="63" t="s">
        <v>1291</v>
      </c>
      <c r="H1102" s="6" t="s">
        <v>4827</v>
      </c>
      <c r="L1102" s="6" t="s">
        <v>909</v>
      </c>
      <c r="P1102" s="6" t="s">
        <v>878</v>
      </c>
      <c r="Q1102" s="31" t="s">
        <v>987</v>
      </c>
      <c r="X1102" s="6">
        <v>730</v>
      </c>
      <c r="Y1102" s="6">
        <v>824</v>
      </c>
      <c r="Z1102" s="6">
        <v>792</v>
      </c>
      <c r="AA1102" s="6">
        <v>245</v>
      </c>
      <c r="AB1102" s="6">
        <f>SUM(Table2026_09_25[[#This Row],[Number of in-person visits provided in reporting year.]:[Number of video/virtual visits provided in reporting year.]])</f>
        <v>1861</v>
      </c>
      <c r="AC1102" s="6" t="s">
        <v>8469</v>
      </c>
      <c r="AD1102" s="6">
        <v>0</v>
      </c>
      <c r="AE1102" s="6">
        <v>0</v>
      </c>
      <c r="AF1102" s="6" t="s">
        <v>4682</v>
      </c>
      <c r="AG1102" s="6">
        <v>60.4</v>
      </c>
      <c r="AI1102" s="6" t="s">
        <v>4833</v>
      </c>
      <c r="AJ1102" s="6" t="s">
        <v>4834</v>
      </c>
      <c r="AK1102" s="6" t="s">
        <v>8483</v>
      </c>
      <c r="AL1102" s="6" t="s">
        <v>1047</v>
      </c>
      <c r="AQ1102" s="6" t="s">
        <v>544</v>
      </c>
      <c r="AX1102" s="45"/>
      <c r="AZ1102" s="6">
        <v>0</v>
      </c>
      <c r="BA1102" s="6">
        <v>0</v>
      </c>
      <c r="BB1102" s="45">
        <v>0</v>
      </c>
      <c r="BC1102" s="6">
        <v>0</v>
      </c>
      <c r="BD1102" s="6">
        <v>0</v>
      </c>
      <c r="BF1102" s="6">
        <v>0</v>
      </c>
      <c r="BG1102" s="45">
        <v>0</v>
      </c>
      <c r="BH1102" s="45">
        <v>0</v>
      </c>
      <c r="BI1102" s="6">
        <v>0</v>
      </c>
      <c r="BJ1102" s="6">
        <v>0</v>
      </c>
      <c r="BK1102" s="6">
        <v>0</v>
      </c>
      <c r="BL1102" s="45">
        <v>0</v>
      </c>
      <c r="BM1102" s="45">
        <v>0</v>
      </c>
      <c r="BN1102" s="6">
        <v>0</v>
      </c>
      <c r="BO1102" s="6">
        <v>0</v>
      </c>
      <c r="BP1102" s="6">
        <v>0</v>
      </c>
      <c r="BQ1102" s="6">
        <v>0</v>
      </c>
      <c r="BR1102" s="45">
        <v>0</v>
      </c>
      <c r="BT1102" s="45">
        <v>0</v>
      </c>
      <c r="BU1102" s="45">
        <v>0</v>
      </c>
      <c r="BX1102" s="6">
        <v>0</v>
      </c>
      <c r="BY1102" s="6" t="s">
        <v>21</v>
      </c>
      <c r="BZ1102" s="6">
        <f t="shared" si="51"/>
        <v>0</v>
      </c>
      <c r="CA1102" s="6">
        <f t="shared" si="52"/>
        <v>0</v>
      </c>
      <c r="CC1102" s="63" t="s">
        <v>4753</v>
      </c>
      <c r="CD1102" s="6" t="s">
        <v>1389</v>
      </c>
      <c r="CK1102" s="6" t="s">
        <v>5148</v>
      </c>
      <c r="DA1102" s="6" t="s">
        <v>21</v>
      </c>
      <c r="DC1102" s="6" t="s">
        <v>4434</v>
      </c>
      <c r="DD1102" s="6" t="s">
        <v>38</v>
      </c>
      <c r="DF1102" s="29">
        <f t="shared" si="53"/>
        <v>0</v>
      </c>
      <c r="DG1102" s="6">
        <v>1</v>
      </c>
    </row>
    <row r="1103" spans="1:111" ht="16" hidden="1" x14ac:dyDescent="0.2">
      <c r="A1103" s="6" t="s">
        <v>1637</v>
      </c>
      <c r="B1103" s="25"/>
      <c r="C1103" s="25"/>
      <c r="F1103" s="25"/>
      <c r="G1103" s="63" t="s">
        <v>1291</v>
      </c>
      <c r="H1103" s="6" t="s">
        <v>48</v>
      </c>
      <c r="L1103" s="6" t="s">
        <v>1638</v>
      </c>
      <c r="P1103" s="6" t="s">
        <v>3534</v>
      </c>
      <c r="Q1103" s="31" t="s">
        <v>987</v>
      </c>
      <c r="X1103" s="6">
        <v>0</v>
      </c>
      <c r="Y1103" s="6">
        <v>0</v>
      </c>
      <c r="Z1103" s="6">
        <v>0</v>
      </c>
      <c r="AA1103" s="6">
        <v>0</v>
      </c>
      <c r="AB1103" s="6">
        <f>SUM(Table2026_09_25[[#This Row],[Number of in-person visits provided in reporting year.]:[Number of video/virtual visits provided in reporting year.]])</f>
        <v>0</v>
      </c>
      <c r="AC1103" s="6" t="s">
        <v>8469</v>
      </c>
      <c r="AD1103" s="6">
        <v>0</v>
      </c>
      <c r="AE1103" s="6">
        <v>0</v>
      </c>
      <c r="AF1103" s="6" t="s">
        <v>4682</v>
      </c>
      <c r="AG1103" s="6">
        <v>0</v>
      </c>
      <c r="AI1103" s="6" t="s">
        <v>874</v>
      </c>
      <c r="AJ1103" s="6" t="s">
        <v>4751</v>
      </c>
      <c r="AK1103" s="6" t="s">
        <v>8483</v>
      </c>
      <c r="AL1103" s="65" t="s">
        <v>5622</v>
      </c>
      <c r="AQ1103" s="6" t="s">
        <v>107</v>
      </c>
      <c r="AX1103" s="45"/>
      <c r="AZ1103" s="6">
        <v>0</v>
      </c>
      <c r="BA1103" s="6">
        <v>0</v>
      </c>
      <c r="BB1103" s="45">
        <v>0</v>
      </c>
      <c r="BC1103" s="6">
        <v>0.3</v>
      </c>
      <c r="BD1103" s="6">
        <v>0</v>
      </c>
      <c r="BF1103" s="6">
        <v>0</v>
      </c>
      <c r="BG1103" s="45">
        <v>0.8</v>
      </c>
      <c r="BH1103" s="45">
        <v>0</v>
      </c>
      <c r="BI1103" s="6">
        <v>0</v>
      </c>
      <c r="BJ1103" s="6">
        <v>0</v>
      </c>
      <c r="BK1103" s="6">
        <v>0</v>
      </c>
      <c r="BL1103" s="45">
        <v>0</v>
      </c>
      <c r="BM1103" s="45">
        <v>0</v>
      </c>
      <c r="BN1103" s="6">
        <v>0</v>
      </c>
      <c r="BO1103" s="6">
        <v>0</v>
      </c>
      <c r="BP1103" s="6">
        <v>0.9</v>
      </c>
      <c r="BQ1103" s="6">
        <v>0</v>
      </c>
      <c r="BR1103" s="45">
        <v>0</v>
      </c>
      <c r="BT1103" s="45">
        <v>0</v>
      </c>
      <c r="BU1103" s="45">
        <v>0.3</v>
      </c>
      <c r="BX1103" s="6">
        <v>0</v>
      </c>
      <c r="BY1103" s="6" t="s">
        <v>21</v>
      </c>
      <c r="BZ1103" s="6">
        <f t="shared" si="51"/>
        <v>2.2999999999999998</v>
      </c>
      <c r="CA1103" s="6">
        <f t="shared" si="52"/>
        <v>2</v>
      </c>
      <c r="CC1103" s="63" t="s">
        <v>4753</v>
      </c>
      <c r="CD1103" s="6" t="s">
        <v>21</v>
      </c>
      <c r="CK1103" s="6" t="s">
        <v>5148</v>
      </c>
      <c r="DA1103" s="6" t="s">
        <v>1639</v>
      </c>
      <c r="DC1103" s="6" t="s">
        <v>4434</v>
      </c>
      <c r="DD1103" s="6" t="s">
        <v>876</v>
      </c>
      <c r="DF1103" s="29">
        <f t="shared" si="53"/>
        <v>0</v>
      </c>
      <c r="DG1103" s="6">
        <v>1</v>
      </c>
    </row>
    <row r="1104" spans="1:111" ht="16" hidden="1" x14ac:dyDescent="0.2">
      <c r="A1104" s="6" t="s">
        <v>1836</v>
      </c>
      <c r="B1104" s="25"/>
      <c r="C1104" s="25"/>
      <c r="F1104" s="25"/>
      <c r="G1104" s="63" t="s">
        <v>1291</v>
      </c>
      <c r="H1104" s="6" t="s">
        <v>155</v>
      </c>
      <c r="L1104" s="6" t="s">
        <v>1837</v>
      </c>
      <c r="P1104" s="6" t="s">
        <v>3534</v>
      </c>
      <c r="Q1104" s="31" t="s">
        <v>987</v>
      </c>
      <c r="X1104" s="6">
        <v>130</v>
      </c>
      <c r="Y1104" s="6">
        <v>388</v>
      </c>
      <c r="Z1104" s="6">
        <v>44</v>
      </c>
      <c r="AA1104" s="6">
        <v>0</v>
      </c>
      <c r="AB1104" s="6">
        <f>SUM(Table2026_09_25[[#This Row],[Number of in-person visits provided in reporting year.]:[Number of video/virtual visits provided in reporting year.]])</f>
        <v>432</v>
      </c>
      <c r="AC1104" s="6" t="s">
        <v>8469</v>
      </c>
      <c r="AD1104" s="6">
        <v>0</v>
      </c>
      <c r="AE1104" s="6">
        <v>0</v>
      </c>
      <c r="AF1104" s="6" t="s">
        <v>4682</v>
      </c>
      <c r="AG1104" s="6">
        <v>0</v>
      </c>
      <c r="AI1104" s="6" t="s">
        <v>8183</v>
      </c>
      <c r="AJ1104" s="6" t="s">
        <v>328</v>
      </c>
      <c r="AK1104" s="6" t="s">
        <v>8483</v>
      </c>
      <c r="AL1104" s="6" t="s">
        <v>157</v>
      </c>
      <c r="AQ1104" s="6" t="s">
        <v>1289</v>
      </c>
      <c r="AX1104" s="45"/>
      <c r="AZ1104" s="6">
        <v>0</v>
      </c>
      <c r="BA1104" s="6">
        <v>0</v>
      </c>
      <c r="BB1104" s="45">
        <v>0</v>
      </c>
      <c r="BC1104" s="6">
        <v>0</v>
      </c>
      <c r="BD1104" s="6">
        <v>0</v>
      </c>
      <c r="BF1104" s="6">
        <v>0</v>
      </c>
      <c r="BG1104" s="45">
        <v>0</v>
      </c>
      <c r="BH1104" s="45">
        <v>0</v>
      </c>
      <c r="BI1104" s="6">
        <v>0</v>
      </c>
      <c r="BJ1104" s="6">
        <v>0</v>
      </c>
      <c r="BK1104" s="6">
        <v>0</v>
      </c>
      <c r="BL1104" s="45">
        <v>0</v>
      </c>
      <c r="BM1104" s="45">
        <v>0</v>
      </c>
      <c r="BN1104" s="6">
        <v>0</v>
      </c>
      <c r="BO1104" s="6">
        <v>0</v>
      </c>
      <c r="BP1104" s="6">
        <v>1</v>
      </c>
      <c r="BQ1104" s="6">
        <v>0</v>
      </c>
      <c r="BR1104" s="45">
        <v>0</v>
      </c>
      <c r="BT1104" s="45">
        <v>0</v>
      </c>
      <c r="BU1104" s="45">
        <v>0</v>
      </c>
      <c r="BX1104" s="6">
        <v>0</v>
      </c>
      <c r="BY1104" s="6" t="s">
        <v>1838</v>
      </c>
      <c r="BZ1104" s="6">
        <f t="shared" si="51"/>
        <v>1</v>
      </c>
      <c r="CA1104" s="6">
        <f t="shared" si="52"/>
        <v>1</v>
      </c>
      <c r="CC1104" s="63" t="s">
        <v>21</v>
      </c>
      <c r="CD1104" s="6" t="s">
        <v>1839</v>
      </c>
      <c r="CK1104" s="6" t="s">
        <v>5148</v>
      </c>
      <c r="DA1104" s="6" t="s">
        <v>1840</v>
      </c>
      <c r="DC1104" s="6" t="s">
        <v>4434</v>
      </c>
      <c r="DD1104" s="6" t="s">
        <v>164</v>
      </c>
      <c r="DF1104" s="29">
        <f t="shared" si="53"/>
        <v>0</v>
      </c>
      <c r="DG1104" s="6">
        <v>1</v>
      </c>
    </row>
    <row r="1105" spans="1:111" ht="16" hidden="1" x14ac:dyDescent="0.2">
      <c r="A1105" s="6" t="s">
        <v>1799</v>
      </c>
      <c r="B1105" s="25"/>
      <c r="C1105" s="25"/>
      <c r="F1105" s="25"/>
      <c r="G1105" s="63" t="s">
        <v>1291</v>
      </c>
      <c r="H1105" s="6" t="s">
        <v>5538</v>
      </c>
      <c r="L1105" s="6" t="s">
        <v>480</v>
      </c>
      <c r="P1105" s="6" t="s">
        <v>3534</v>
      </c>
      <c r="Q1105" s="31" t="s">
        <v>987</v>
      </c>
      <c r="X1105" s="6">
        <v>0</v>
      </c>
      <c r="Y1105" s="6">
        <v>2413</v>
      </c>
      <c r="Z1105" s="6">
        <v>0</v>
      </c>
      <c r="AA1105" s="6">
        <v>0</v>
      </c>
      <c r="AB1105" s="6">
        <f>SUM(Table2026_09_25[[#This Row],[Number of in-person visits provided in reporting year.]:[Number of video/virtual visits provided in reporting year.]])</f>
        <v>2413</v>
      </c>
      <c r="AC1105" s="6" t="s">
        <v>8469</v>
      </c>
      <c r="AD1105" s="6">
        <v>0</v>
      </c>
      <c r="AE1105" s="6">
        <v>0</v>
      </c>
      <c r="AF1105" s="6" t="s">
        <v>4682</v>
      </c>
      <c r="AG1105" s="6">
        <v>3.34</v>
      </c>
      <c r="AI1105" s="6" t="s">
        <v>5555</v>
      </c>
      <c r="AJ1105" s="6" t="s">
        <v>5543</v>
      </c>
      <c r="AK1105" s="6" t="s">
        <v>8483</v>
      </c>
      <c r="AL1105" s="6" t="s">
        <v>481</v>
      </c>
      <c r="AQ1105" s="6" t="s">
        <v>544</v>
      </c>
      <c r="AX1105" s="45"/>
      <c r="AZ1105" s="6">
        <v>0</v>
      </c>
      <c r="BA1105" s="6">
        <v>0</v>
      </c>
      <c r="BB1105" s="45">
        <v>0</v>
      </c>
      <c r="BC1105" s="6">
        <v>2</v>
      </c>
      <c r="BD1105" s="6">
        <v>0</v>
      </c>
      <c r="BF1105" s="6">
        <v>0</v>
      </c>
      <c r="BG1105" s="45">
        <v>0</v>
      </c>
      <c r="BH1105" s="45">
        <v>0</v>
      </c>
      <c r="BI1105" s="6">
        <v>0</v>
      </c>
      <c r="BJ1105" s="6">
        <v>0</v>
      </c>
      <c r="BK1105" s="6">
        <v>0</v>
      </c>
      <c r="BL1105" s="45">
        <v>0</v>
      </c>
      <c r="BM1105" s="45">
        <v>0</v>
      </c>
      <c r="BN1105" s="6">
        <v>0</v>
      </c>
      <c r="BO1105" s="6">
        <v>0</v>
      </c>
      <c r="BP1105" s="6">
        <v>2</v>
      </c>
      <c r="BQ1105" s="6">
        <v>0</v>
      </c>
      <c r="BR1105" s="45">
        <v>0</v>
      </c>
      <c r="BT1105" s="45">
        <v>0</v>
      </c>
      <c r="BU1105" s="45">
        <v>0</v>
      </c>
      <c r="BX1105" s="6">
        <v>0</v>
      </c>
      <c r="BY1105" s="6" t="s">
        <v>21</v>
      </c>
      <c r="BZ1105" s="6">
        <f t="shared" si="51"/>
        <v>4</v>
      </c>
      <c r="CA1105" s="6">
        <f t="shared" si="52"/>
        <v>2</v>
      </c>
      <c r="CC1105" s="63" t="s">
        <v>4687</v>
      </c>
      <c r="CD1105" s="6" t="s">
        <v>1800</v>
      </c>
      <c r="CK1105" s="6" t="s">
        <v>5148</v>
      </c>
      <c r="DA1105" s="6" t="s">
        <v>21</v>
      </c>
      <c r="DC1105" s="6" t="s">
        <v>4434</v>
      </c>
      <c r="DD1105" s="6" t="s">
        <v>485</v>
      </c>
      <c r="DF1105" s="29">
        <f t="shared" si="53"/>
        <v>0</v>
      </c>
      <c r="DG1105" s="6">
        <v>1</v>
      </c>
    </row>
    <row r="1106" spans="1:111" ht="16" hidden="1" x14ac:dyDescent="0.2">
      <c r="A1106" s="6" t="s">
        <v>1620</v>
      </c>
      <c r="B1106" s="25"/>
      <c r="C1106" s="25"/>
      <c r="F1106" s="25"/>
      <c r="G1106" s="63" t="s">
        <v>1291</v>
      </c>
      <c r="H1106" s="6" t="s">
        <v>4929</v>
      </c>
      <c r="L1106" s="6" t="s">
        <v>983</v>
      </c>
      <c r="P1106" s="6" t="s">
        <v>3534</v>
      </c>
      <c r="Q1106" s="31" t="s">
        <v>987</v>
      </c>
      <c r="X1106" s="6">
        <v>1877</v>
      </c>
      <c r="Y1106" s="6">
        <v>3659</v>
      </c>
      <c r="Z1106" s="6">
        <v>0</v>
      </c>
      <c r="AA1106" s="6">
        <v>0</v>
      </c>
      <c r="AB1106" s="6">
        <f>SUM(Table2026_09_25[[#This Row],[Number of in-person visits provided in reporting year.]:[Number of video/virtual visits provided in reporting year.]])</f>
        <v>3659</v>
      </c>
      <c r="AC1106" s="6" t="s">
        <v>8469</v>
      </c>
      <c r="AD1106" s="6">
        <v>0</v>
      </c>
      <c r="AE1106" s="6">
        <v>0</v>
      </c>
      <c r="AF1106" s="6" t="s">
        <v>4682</v>
      </c>
      <c r="AG1106" s="6">
        <v>0</v>
      </c>
      <c r="AI1106" s="6" t="s">
        <v>8184</v>
      </c>
      <c r="AJ1106" s="6" t="s">
        <v>149</v>
      </c>
      <c r="AK1106" s="6" t="s">
        <v>8483</v>
      </c>
      <c r="AL1106" s="6" t="s">
        <v>77</v>
      </c>
      <c r="AQ1106" s="6" t="s">
        <v>63</v>
      </c>
      <c r="AX1106" s="45"/>
      <c r="AZ1106" s="6">
        <v>0</v>
      </c>
      <c r="BA1106" s="6">
        <v>0</v>
      </c>
      <c r="BB1106" s="45">
        <v>0</v>
      </c>
      <c r="BC1106" s="6">
        <v>2</v>
      </c>
      <c r="BD1106" s="6">
        <v>0</v>
      </c>
      <c r="BF1106" s="6">
        <v>0</v>
      </c>
      <c r="BG1106" s="45">
        <v>0</v>
      </c>
      <c r="BH1106" s="45">
        <v>0</v>
      </c>
      <c r="BI1106" s="6">
        <v>0</v>
      </c>
      <c r="BJ1106" s="6">
        <v>0</v>
      </c>
      <c r="BK1106" s="6">
        <v>0</v>
      </c>
      <c r="BL1106" s="45">
        <v>1</v>
      </c>
      <c r="BM1106" s="45">
        <v>0</v>
      </c>
      <c r="BN1106" s="6">
        <v>0</v>
      </c>
      <c r="BO1106" s="6">
        <v>0</v>
      </c>
      <c r="BP1106" s="6">
        <v>3</v>
      </c>
      <c r="BQ1106" s="6">
        <v>0</v>
      </c>
      <c r="BR1106" s="45">
        <v>0</v>
      </c>
      <c r="BT1106" s="45">
        <v>0</v>
      </c>
      <c r="BU1106" s="45">
        <v>0</v>
      </c>
      <c r="BX1106" s="6">
        <v>0</v>
      </c>
      <c r="BY1106" s="6" t="s">
        <v>21</v>
      </c>
      <c r="BZ1106" s="6">
        <f t="shared" si="51"/>
        <v>6</v>
      </c>
      <c r="CA1106" s="6">
        <f t="shared" si="52"/>
        <v>4</v>
      </c>
      <c r="CC1106" s="63" t="s">
        <v>4687</v>
      </c>
      <c r="CD1106" s="6" t="s">
        <v>1621</v>
      </c>
      <c r="CK1106" s="6" t="s">
        <v>5148</v>
      </c>
      <c r="DA1106" s="6" t="s">
        <v>1622</v>
      </c>
      <c r="DC1106" s="6" t="s">
        <v>4434</v>
      </c>
      <c r="DD1106" s="6" t="s">
        <v>985</v>
      </c>
      <c r="DF1106" s="29">
        <f t="shared" si="53"/>
        <v>0</v>
      </c>
      <c r="DG1106" s="6">
        <v>1</v>
      </c>
    </row>
    <row r="1107" spans="1:111" ht="16" hidden="1" x14ac:dyDescent="0.2">
      <c r="A1107" s="6" t="s">
        <v>1494</v>
      </c>
      <c r="B1107" s="25"/>
      <c r="C1107" s="25"/>
      <c r="F1107" s="25"/>
      <c r="G1107" s="63" t="s">
        <v>1291</v>
      </c>
      <c r="H1107" s="6" t="s">
        <v>8027</v>
      </c>
      <c r="L1107" s="6" t="s">
        <v>68</v>
      </c>
      <c r="P1107" s="6" t="s">
        <v>3534</v>
      </c>
      <c r="Q1107" s="31" t="s">
        <v>987</v>
      </c>
      <c r="X1107" s="6">
        <v>0</v>
      </c>
      <c r="Y1107" s="6">
        <v>628</v>
      </c>
      <c r="Z1107" s="6">
        <v>0</v>
      </c>
      <c r="AA1107" s="6">
        <v>0</v>
      </c>
      <c r="AB1107" s="6">
        <f>SUM(Table2026_09_25[[#This Row],[Number of in-person visits provided in reporting year.]:[Number of video/virtual visits provided in reporting year.]])</f>
        <v>628</v>
      </c>
      <c r="AC1107" s="6" t="s">
        <v>8469</v>
      </c>
      <c r="AD1107" s="6">
        <v>0</v>
      </c>
      <c r="AE1107" s="6">
        <v>0</v>
      </c>
      <c r="AG1107" s="6">
        <v>0</v>
      </c>
      <c r="AI1107" s="6" t="s">
        <v>69</v>
      </c>
      <c r="AJ1107" s="6" t="s">
        <v>43</v>
      </c>
      <c r="AK1107" s="6" t="s">
        <v>8483</v>
      </c>
      <c r="AL1107" s="6" t="s">
        <v>70</v>
      </c>
      <c r="AQ1107" s="6" t="s">
        <v>43</v>
      </c>
      <c r="AX1107" s="45"/>
      <c r="AZ1107" s="6">
        <v>0</v>
      </c>
      <c r="BA1107" s="6">
        <v>0</v>
      </c>
      <c r="BB1107" s="45">
        <v>0</v>
      </c>
      <c r="BC1107" s="6">
        <v>1</v>
      </c>
      <c r="BD1107" s="6">
        <v>0</v>
      </c>
      <c r="BF1107" s="6">
        <v>0</v>
      </c>
      <c r="BG1107" s="45">
        <v>0</v>
      </c>
      <c r="BH1107" s="45">
        <v>0</v>
      </c>
      <c r="BI1107" s="6">
        <v>0</v>
      </c>
      <c r="BJ1107" s="6">
        <v>0</v>
      </c>
      <c r="BK1107" s="6">
        <v>0</v>
      </c>
      <c r="BL1107" s="45">
        <v>0</v>
      </c>
      <c r="BM1107" s="45">
        <v>0</v>
      </c>
      <c r="BN1107" s="6">
        <v>0</v>
      </c>
      <c r="BO1107" s="6">
        <v>0</v>
      </c>
      <c r="BP1107" s="6">
        <v>1</v>
      </c>
      <c r="BQ1107" s="6">
        <v>0</v>
      </c>
      <c r="BR1107" s="45">
        <v>0</v>
      </c>
      <c r="BT1107" s="45">
        <v>0</v>
      </c>
      <c r="BU1107" s="45">
        <v>0</v>
      </c>
      <c r="BX1107" s="6">
        <v>0</v>
      </c>
      <c r="BY1107" s="6" t="s">
        <v>21</v>
      </c>
      <c r="BZ1107" s="6">
        <f t="shared" si="51"/>
        <v>2</v>
      </c>
      <c r="CA1107" s="6">
        <f t="shared" si="52"/>
        <v>1</v>
      </c>
      <c r="CC1107" s="63" t="s">
        <v>4687</v>
      </c>
      <c r="CD1107" s="6" t="s">
        <v>21</v>
      </c>
      <c r="CK1107" s="6" t="s">
        <v>5148</v>
      </c>
      <c r="DA1107" s="6" t="s">
        <v>21</v>
      </c>
      <c r="DC1107" s="6" t="s">
        <v>4434</v>
      </c>
      <c r="DD1107" s="6" t="s">
        <v>73</v>
      </c>
      <c r="DF1107" s="29">
        <f t="shared" si="53"/>
        <v>0</v>
      </c>
      <c r="DG1107" s="6">
        <v>1</v>
      </c>
    </row>
    <row r="1108" spans="1:111" ht="16" hidden="1" x14ac:dyDescent="0.2">
      <c r="A1108" s="6" t="s">
        <v>1416</v>
      </c>
      <c r="B1108" s="25"/>
      <c r="C1108" s="25"/>
      <c r="F1108" s="25"/>
      <c r="G1108" s="63" t="s">
        <v>1291</v>
      </c>
      <c r="H1108" s="6" t="s">
        <v>5392</v>
      </c>
      <c r="L1108" s="6" t="s">
        <v>975</v>
      </c>
      <c r="P1108" s="6" t="s">
        <v>3534</v>
      </c>
      <c r="Q1108" s="31" t="s">
        <v>987</v>
      </c>
      <c r="X1108" s="6">
        <v>109</v>
      </c>
      <c r="Y1108" s="6">
        <v>110</v>
      </c>
      <c r="Z1108" s="6">
        <v>0</v>
      </c>
      <c r="AA1108" s="6">
        <v>0</v>
      </c>
      <c r="AB1108" s="6">
        <f>SUM(Table2026_09_25[[#This Row],[Number of in-person visits provided in reporting year.]:[Number of video/virtual visits provided in reporting year.]])</f>
        <v>110</v>
      </c>
      <c r="AC1108" s="6" t="s">
        <v>8469</v>
      </c>
      <c r="AD1108" s="6">
        <v>0</v>
      </c>
      <c r="AE1108" s="6">
        <v>0</v>
      </c>
      <c r="AF1108" s="6" t="s">
        <v>4682</v>
      </c>
      <c r="AG1108" s="6">
        <v>0</v>
      </c>
      <c r="AI1108" s="6" t="s">
        <v>8169</v>
      </c>
      <c r="AJ1108" s="6" t="s">
        <v>4851</v>
      </c>
      <c r="AK1108" s="6" t="s">
        <v>8483</v>
      </c>
      <c r="AL1108" s="6" t="s">
        <v>260</v>
      </c>
      <c r="AQ1108" s="6" t="s">
        <v>544</v>
      </c>
      <c r="AX1108" s="45"/>
      <c r="AZ1108" s="6">
        <v>0</v>
      </c>
      <c r="BA1108" s="6">
        <v>0</v>
      </c>
      <c r="BB1108" s="45">
        <v>0</v>
      </c>
      <c r="BC1108" s="6">
        <v>0</v>
      </c>
      <c r="BD1108" s="6">
        <v>0</v>
      </c>
      <c r="BF1108" s="6">
        <v>0</v>
      </c>
      <c r="BG1108" s="45">
        <v>0</v>
      </c>
      <c r="BH1108" s="45">
        <v>0</v>
      </c>
      <c r="BI1108" s="6">
        <v>0</v>
      </c>
      <c r="BJ1108" s="6">
        <v>0</v>
      </c>
      <c r="BK1108" s="6">
        <v>0</v>
      </c>
      <c r="BL1108" s="45">
        <v>0</v>
      </c>
      <c r="BM1108" s="45">
        <v>0</v>
      </c>
      <c r="BN1108" s="6">
        <v>0</v>
      </c>
      <c r="BO1108" s="6">
        <v>0</v>
      </c>
      <c r="BP1108" s="6">
        <v>0</v>
      </c>
      <c r="BQ1108" s="6">
        <v>0</v>
      </c>
      <c r="BR1108" s="45">
        <v>0</v>
      </c>
      <c r="BT1108" s="45">
        <v>0</v>
      </c>
      <c r="BU1108" s="45">
        <v>0</v>
      </c>
      <c r="BX1108" s="6">
        <v>0</v>
      </c>
      <c r="BY1108" s="6" t="s">
        <v>21</v>
      </c>
      <c r="BZ1108" s="6">
        <f t="shared" si="51"/>
        <v>0</v>
      </c>
      <c r="CA1108" s="6">
        <f t="shared" si="52"/>
        <v>0</v>
      </c>
      <c r="CC1108" s="63" t="s">
        <v>4753</v>
      </c>
      <c r="CD1108" s="6" t="s">
        <v>1417</v>
      </c>
      <c r="CK1108" s="6" t="s">
        <v>5148</v>
      </c>
      <c r="DA1108" s="6" t="s">
        <v>21</v>
      </c>
      <c r="DC1108" s="6" t="s">
        <v>4434</v>
      </c>
      <c r="DD1108" s="6" t="s">
        <v>38</v>
      </c>
      <c r="DF1108" s="29">
        <f t="shared" si="53"/>
        <v>0</v>
      </c>
      <c r="DG1108" s="6">
        <v>1</v>
      </c>
    </row>
    <row r="1109" spans="1:111" ht="16" hidden="1" x14ac:dyDescent="0.2">
      <c r="A1109" s="6" t="s">
        <v>1614</v>
      </c>
      <c r="B1109" s="25"/>
      <c r="C1109" s="25"/>
      <c r="F1109" s="25"/>
      <c r="G1109" s="63" t="s">
        <v>1291</v>
      </c>
      <c r="H1109" s="6" t="s">
        <v>61</v>
      </c>
      <c r="L1109" s="6" t="s">
        <v>61</v>
      </c>
      <c r="P1109" s="6" t="s">
        <v>3534</v>
      </c>
      <c r="Q1109" s="31" t="s">
        <v>987</v>
      </c>
      <c r="X1109" s="6">
        <v>504</v>
      </c>
      <c r="Y1109" s="6">
        <v>521</v>
      </c>
      <c r="Z1109" s="6">
        <v>0</v>
      </c>
      <c r="AA1109" s="6">
        <v>0</v>
      </c>
      <c r="AB1109" s="6">
        <f>SUM(Table2026_09_25[[#This Row],[Number of in-person visits provided in reporting year.]:[Number of video/virtual visits provided in reporting year.]])</f>
        <v>521</v>
      </c>
      <c r="AC1109" s="6" t="s">
        <v>8469</v>
      </c>
      <c r="AD1109" s="6">
        <v>0</v>
      </c>
      <c r="AE1109" s="6">
        <v>0</v>
      </c>
      <c r="AG1109" s="6">
        <v>0</v>
      </c>
      <c r="AI1109" s="6" t="s">
        <v>5101</v>
      </c>
      <c r="AJ1109" s="6" t="s">
        <v>149</v>
      </c>
      <c r="AK1109" s="6" t="s">
        <v>8483</v>
      </c>
      <c r="AL1109" s="6" t="s">
        <v>236</v>
      </c>
      <c r="AQ1109" s="6" t="s">
        <v>63</v>
      </c>
      <c r="AX1109" s="45"/>
      <c r="AZ1109" s="6">
        <v>0</v>
      </c>
      <c r="BA1109" s="6">
        <v>0</v>
      </c>
      <c r="BB1109" s="45">
        <v>0</v>
      </c>
      <c r="BC1109" s="6">
        <v>2</v>
      </c>
      <c r="BD1109" s="6">
        <v>0</v>
      </c>
      <c r="BF1109" s="6">
        <v>0</v>
      </c>
      <c r="BG1109" s="45">
        <v>0</v>
      </c>
      <c r="BH1109" s="45">
        <v>0</v>
      </c>
      <c r="BI1109" s="6">
        <v>0</v>
      </c>
      <c r="BJ1109" s="6">
        <v>0</v>
      </c>
      <c r="BK1109" s="6">
        <v>0</v>
      </c>
      <c r="BL1109" s="45">
        <v>0</v>
      </c>
      <c r="BM1109" s="45">
        <v>0</v>
      </c>
      <c r="BN1109" s="6">
        <v>0</v>
      </c>
      <c r="BO1109" s="6">
        <v>0</v>
      </c>
      <c r="BP1109" s="6">
        <v>2</v>
      </c>
      <c r="BQ1109" s="6">
        <v>0</v>
      </c>
      <c r="BR1109" s="45">
        <v>0</v>
      </c>
      <c r="BT1109" s="45">
        <v>0</v>
      </c>
      <c r="BU1109" s="45">
        <v>0</v>
      </c>
      <c r="BX1109" s="6">
        <v>0</v>
      </c>
      <c r="BY1109" s="6" t="s">
        <v>21</v>
      </c>
      <c r="BZ1109" s="6">
        <f t="shared" si="51"/>
        <v>4</v>
      </c>
      <c r="CA1109" s="6">
        <f t="shared" si="52"/>
        <v>2</v>
      </c>
      <c r="CC1109" s="63" t="s">
        <v>4687</v>
      </c>
      <c r="CD1109" s="6" t="s">
        <v>965</v>
      </c>
      <c r="CK1109" s="6" t="s">
        <v>5148</v>
      </c>
      <c r="DA1109" s="6" t="s">
        <v>1615</v>
      </c>
      <c r="DC1109" s="6" t="s">
        <v>4434</v>
      </c>
      <c r="DD1109" s="6" t="s">
        <v>382</v>
      </c>
      <c r="DF1109" s="29">
        <f t="shared" si="53"/>
        <v>0</v>
      </c>
      <c r="DG1109" s="6">
        <v>1</v>
      </c>
    </row>
    <row r="1110" spans="1:111" ht="16" hidden="1" x14ac:dyDescent="0.2">
      <c r="A1110" s="6" t="s">
        <v>1506</v>
      </c>
      <c r="B1110" s="25"/>
      <c r="C1110" s="25"/>
      <c r="F1110" s="25"/>
      <c r="G1110" s="63" t="s">
        <v>1291</v>
      </c>
      <c r="H1110" s="6" t="s">
        <v>7682</v>
      </c>
      <c r="L1110" s="6" t="s">
        <v>956</v>
      </c>
      <c r="P1110" s="6" t="s">
        <v>3534</v>
      </c>
      <c r="Q1110" s="31" t="s">
        <v>987</v>
      </c>
      <c r="X1110" s="6">
        <v>450</v>
      </c>
      <c r="Y1110" s="6">
        <v>850</v>
      </c>
      <c r="Z1110" s="6">
        <v>100</v>
      </c>
      <c r="AA1110" s="6">
        <v>0</v>
      </c>
      <c r="AB1110" s="6">
        <f>SUM(Table2026_09_25[[#This Row],[Number of in-person visits provided in reporting year.]:[Number of video/virtual visits provided in reporting year.]])</f>
        <v>950</v>
      </c>
      <c r="AC1110" s="6" t="s">
        <v>8469</v>
      </c>
      <c r="AD1110" s="6">
        <v>0</v>
      </c>
      <c r="AE1110" s="6">
        <v>0</v>
      </c>
      <c r="AF1110" s="6" t="s">
        <v>4682</v>
      </c>
      <c r="AG1110" s="6">
        <v>2</v>
      </c>
      <c r="AI1110" s="6" t="s">
        <v>8174</v>
      </c>
      <c r="AJ1110" s="6" t="s">
        <v>7623</v>
      </c>
      <c r="AK1110" s="6" t="s">
        <v>8483</v>
      </c>
      <c r="AL1110" s="6" t="s">
        <v>308</v>
      </c>
      <c r="AQ1110" s="6" t="s">
        <v>63</v>
      </c>
      <c r="AX1110" s="45"/>
      <c r="AZ1110" s="6">
        <v>0</v>
      </c>
      <c r="BA1110" s="6">
        <v>0</v>
      </c>
      <c r="BB1110" s="45">
        <v>0</v>
      </c>
      <c r="BC1110" s="6">
        <v>0.5</v>
      </c>
      <c r="BD1110" s="6">
        <v>0</v>
      </c>
      <c r="BF1110" s="6">
        <v>0</v>
      </c>
      <c r="BG1110" s="45">
        <v>0</v>
      </c>
      <c r="BH1110" s="45">
        <v>0</v>
      </c>
      <c r="BI1110" s="6">
        <v>0</v>
      </c>
      <c r="BJ1110" s="6">
        <v>0</v>
      </c>
      <c r="BK1110" s="6">
        <v>0</v>
      </c>
      <c r="BL1110" s="45">
        <v>0</v>
      </c>
      <c r="BM1110" s="45">
        <v>0</v>
      </c>
      <c r="BN1110" s="6">
        <v>0</v>
      </c>
      <c r="BO1110" s="6">
        <v>0</v>
      </c>
      <c r="BP1110" s="6">
        <v>0.2</v>
      </c>
      <c r="BQ1110" s="6">
        <v>0</v>
      </c>
      <c r="BR1110" s="45">
        <v>0</v>
      </c>
      <c r="BT1110" s="45">
        <v>0</v>
      </c>
      <c r="BU1110" s="45">
        <v>0</v>
      </c>
      <c r="BX1110" s="6">
        <v>0</v>
      </c>
      <c r="BY1110" s="6" t="s">
        <v>21</v>
      </c>
      <c r="BZ1110" s="6">
        <f t="shared" si="51"/>
        <v>0.7</v>
      </c>
      <c r="CA1110" s="6">
        <f t="shared" si="52"/>
        <v>0.2</v>
      </c>
      <c r="CC1110" s="63" t="s">
        <v>21</v>
      </c>
      <c r="CD1110" s="6" t="s">
        <v>957</v>
      </c>
      <c r="CK1110" s="6" t="s">
        <v>5148</v>
      </c>
      <c r="DA1110" s="6" t="s">
        <v>1507</v>
      </c>
      <c r="DC1110" s="6" t="s">
        <v>4434</v>
      </c>
      <c r="DD1110" s="6" t="s">
        <v>311</v>
      </c>
      <c r="DF1110" s="29">
        <f t="shared" si="53"/>
        <v>0</v>
      </c>
      <c r="DG1110" s="6">
        <v>1</v>
      </c>
    </row>
    <row r="1111" spans="1:111" ht="16" hidden="1" x14ac:dyDescent="0.2">
      <c r="A1111" s="6" t="s">
        <v>1732</v>
      </c>
      <c r="B1111" s="25"/>
      <c r="C1111" s="25"/>
      <c r="F1111" s="25"/>
      <c r="G1111" s="63" t="s">
        <v>1291</v>
      </c>
      <c r="H1111" s="6" t="s">
        <v>7236</v>
      </c>
      <c r="L1111" s="6" t="s">
        <v>1733</v>
      </c>
      <c r="P1111" s="6" t="s">
        <v>3534</v>
      </c>
      <c r="Q1111" s="31" t="s">
        <v>987</v>
      </c>
      <c r="X1111" s="6">
        <v>59</v>
      </c>
      <c r="Y1111" s="6">
        <v>59</v>
      </c>
      <c r="Z1111" s="6">
        <v>0</v>
      </c>
      <c r="AA1111" s="6">
        <v>0</v>
      </c>
      <c r="AB1111" s="6">
        <f>SUM(Table2026_09_25[[#This Row],[Number of in-person visits provided in reporting year.]:[Number of video/virtual visits provided in reporting year.]])</f>
        <v>59</v>
      </c>
      <c r="AC1111" s="6" t="s">
        <v>8469</v>
      </c>
      <c r="AD1111" s="6">
        <v>0</v>
      </c>
      <c r="AE1111" s="6">
        <v>0</v>
      </c>
      <c r="AG1111" s="6">
        <v>3</v>
      </c>
      <c r="AI1111" s="6" t="s">
        <v>8157</v>
      </c>
      <c r="AJ1111" s="6" t="s">
        <v>43</v>
      </c>
      <c r="AK1111" s="6" t="s">
        <v>8483</v>
      </c>
      <c r="AL1111" s="6" t="s">
        <v>142</v>
      </c>
      <c r="AQ1111" s="6" t="s">
        <v>43</v>
      </c>
      <c r="AX1111" s="45"/>
      <c r="AZ1111" s="6">
        <v>0.33</v>
      </c>
      <c r="BA1111" s="6">
        <v>0</v>
      </c>
      <c r="BB1111" s="45">
        <v>0</v>
      </c>
      <c r="BC1111" s="6">
        <v>0.2</v>
      </c>
      <c r="BD1111" s="6">
        <v>0</v>
      </c>
      <c r="BF1111" s="6">
        <v>0</v>
      </c>
      <c r="BG1111" s="45">
        <v>0</v>
      </c>
      <c r="BH1111" s="45">
        <v>0</v>
      </c>
      <c r="BI1111" s="6">
        <v>0</v>
      </c>
      <c r="BJ1111" s="6">
        <v>0</v>
      </c>
      <c r="BK1111" s="6">
        <v>0.1</v>
      </c>
      <c r="BL1111" s="45">
        <v>0</v>
      </c>
      <c r="BM1111" s="45">
        <v>0</v>
      </c>
      <c r="BN1111" s="6">
        <v>0</v>
      </c>
      <c r="BO1111" s="6">
        <v>0</v>
      </c>
      <c r="BP1111" s="6">
        <v>0.1</v>
      </c>
      <c r="BQ1111" s="6">
        <v>0</v>
      </c>
      <c r="BR1111" s="45">
        <v>0</v>
      </c>
      <c r="BT1111" s="45">
        <v>0</v>
      </c>
      <c r="BU1111" s="45">
        <v>0</v>
      </c>
      <c r="BX1111" s="6">
        <v>0</v>
      </c>
      <c r="BY1111" s="6" t="s">
        <v>1648</v>
      </c>
      <c r="BZ1111" s="6">
        <f t="shared" si="51"/>
        <v>0.73</v>
      </c>
      <c r="CA1111" s="6">
        <f t="shared" si="52"/>
        <v>0.2</v>
      </c>
      <c r="CC1111" s="63" t="s">
        <v>4687</v>
      </c>
      <c r="CD1111" s="6" t="s">
        <v>1727</v>
      </c>
      <c r="CK1111" s="6" t="s">
        <v>5148</v>
      </c>
      <c r="DA1111" s="6" t="s">
        <v>1721</v>
      </c>
      <c r="DC1111" s="6" t="s">
        <v>4434</v>
      </c>
      <c r="DD1111" s="6" t="s">
        <v>1650</v>
      </c>
      <c r="DF1111" s="29">
        <f t="shared" si="53"/>
        <v>0</v>
      </c>
      <c r="DG1111" s="6">
        <v>1</v>
      </c>
    </row>
    <row r="1112" spans="1:111" ht="16" hidden="1" x14ac:dyDescent="0.2">
      <c r="A1112" s="6" t="s">
        <v>1705</v>
      </c>
      <c r="B1112" s="25"/>
      <c r="C1112" s="25"/>
      <c r="F1112" s="25"/>
      <c r="G1112" s="63" t="s">
        <v>1291</v>
      </c>
      <c r="H1112" s="6" t="s">
        <v>2383</v>
      </c>
      <c r="L1112" s="6" t="s">
        <v>935</v>
      </c>
      <c r="P1112" s="6" t="s">
        <v>3534</v>
      </c>
      <c r="Q1112" s="31" t="s">
        <v>987</v>
      </c>
      <c r="X1112" s="6">
        <v>45</v>
      </c>
      <c r="Y1112" s="6">
        <v>31</v>
      </c>
      <c r="Z1112" s="6">
        <v>0</v>
      </c>
      <c r="AA1112" s="6">
        <v>40</v>
      </c>
      <c r="AB1112" s="6">
        <f>SUM(Table2026_09_25[[#This Row],[Number of in-person visits provided in reporting year.]:[Number of video/virtual visits provided in reporting year.]])</f>
        <v>71</v>
      </c>
      <c r="AC1112" s="6" t="s">
        <v>8469</v>
      </c>
      <c r="AD1112" s="6">
        <v>0</v>
      </c>
      <c r="AE1112" s="6">
        <v>0</v>
      </c>
      <c r="AF1112" s="6" t="s">
        <v>4682</v>
      </c>
      <c r="AG1112" s="6">
        <v>0</v>
      </c>
      <c r="AI1112" s="6" t="s">
        <v>399</v>
      </c>
      <c r="AJ1112" s="6" t="s">
        <v>43</v>
      </c>
      <c r="AK1112" s="6" t="s">
        <v>8483</v>
      </c>
      <c r="AL1112" s="6" t="s">
        <v>400</v>
      </c>
      <c r="AQ1112" s="6" t="s">
        <v>43</v>
      </c>
      <c r="AX1112" s="45"/>
      <c r="AZ1112" s="6">
        <v>0</v>
      </c>
      <c r="BA1112" s="6">
        <v>0</v>
      </c>
      <c r="BB1112" s="45">
        <v>0</v>
      </c>
      <c r="BC1112" s="6">
        <v>0.3</v>
      </c>
      <c r="BD1112" s="6">
        <v>0</v>
      </c>
      <c r="BF1112" s="6">
        <v>0</v>
      </c>
      <c r="BG1112" s="45">
        <v>0</v>
      </c>
      <c r="BH1112" s="45">
        <v>0</v>
      </c>
      <c r="BI1112" s="6">
        <v>0</v>
      </c>
      <c r="BJ1112" s="6">
        <v>0</v>
      </c>
      <c r="BK1112" s="6">
        <v>0</v>
      </c>
      <c r="BL1112" s="45">
        <v>0</v>
      </c>
      <c r="BM1112" s="45">
        <v>0</v>
      </c>
      <c r="BN1112" s="6">
        <v>0</v>
      </c>
      <c r="BO1112" s="6">
        <v>0</v>
      </c>
      <c r="BP1112" s="6">
        <v>0</v>
      </c>
      <c r="BQ1112" s="6">
        <v>0</v>
      </c>
      <c r="BR1112" s="45">
        <v>0</v>
      </c>
      <c r="BT1112" s="45">
        <v>0</v>
      </c>
      <c r="BU1112" s="45">
        <v>0</v>
      </c>
      <c r="BX1112" s="6">
        <v>0</v>
      </c>
      <c r="BY1112" s="6" t="s">
        <v>21</v>
      </c>
      <c r="BZ1112" s="6">
        <f t="shared" si="51"/>
        <v>0.3</v>
      </c>
      <c r="CA1112" s="6">
        <f t="shared" si="52"/>
        <v>0</v>
      </c>
      <c r="CC1112" s="63" t="s">
        <v>4753</v>
      </c>
      <c r="CD1112" s="6" t="s">
        <v>1706</v>
      </c>
      <c r="CK1112" s="6" t="s">
        <v>5148</v>
      </c>
      <c r="DA1112" s="6" t="s">
        <v>1707</v>
      </c>
      <c r="DC1112" s="6" t="s">
        <v>4434</v>
      </c>
      <c r="DD1112" s="6" t="s">
        <v>1708</v>
      </c>
      <c r="DF1112" s="29">
        <f t="shared" si="53"/>
        <v>0</v>
      </c>
      <c r="DG1112" s="6">
        <v>1</v>
      </c>
    </row>
    <row r="1113" spans="1:111" ht="16" hidden="1" x14ac:dyDescent="0.2">
      <c r="A1113" s="6" t="s">
        <v>1454</v>
      </c>
      <c r="B1113" s="25"/>
      <c r="C1113" s="25"/>
      <c r="F1113" s="25"/>
      <c r="G1113" s="63" t="s">
        <v>1291</v>
      </c>
      <c r="H1113" s="6" t="s">
        <v>4902</v>
      </c>
      <c r="L1113" s="6" t="s">
        <v>979</v>
      </c>
      <c r="P1113" s="6" t="s">
        <v>3534</v>
      </c>
      <c r="Q1113" s="31" t="s">
        <v>987</v>
      </c>
      <c r="X1113" s="6">
        <v>754</v>
      </c>
      <c r="Y1113" s="6">
        <v>2233</v>
      </c>
      <c r="Z1113" s="6">
        <v>2233</v>
      </c>
      <c r="AA1113" s="6">
        <v>0</v>
      </c>
      <c r="AB1113" s="6">
        <f>SUM(Table2026_09_25[[#This Row],[Number of in-person visits provided in reporting year.]:[Number of video/virtual visits provided in reporting year.]])</f>
        <v>4466</v>
      </c>
      <c r="AC1113" s="6" t="s">
        <v>8469</v>
      </c>
      <c r="AD1113" s="6">
        <v>0</v>
      </c>
      <c r="AE1113" s="6">
        <v>0</v>
      </c>
      <c r="AF1113" s="6" t="s">
        <v>4682</v>
      </c>
      <c r="AG1113" s="6">
        <v>1</v>
      </c>
      <c r="AI1113" s="6" t="s">
        <v>770</v>
      </c>
      <c r="AJ1113" s="6" t="s">
        <v>43</v>
      </c>
      <c r="AK1113" s="6" t="s">
        <v>8483</v>
      </c>
      <c r="AL1113" s="6" t="s">
        <v>267</v>
      </c>
      <c r="AQ1113" s="6" t="s">
        <v>43</v>
      </c>
      <c r="AX1113" s="45"/>
      <c r="AZ1113" s="6">
        <v>0</v>
      </c>
      <c r="BA1113" s="6">
        <v>0</v>
      </c>
      <c r="BB1113" s="45">
        <v>0</v>
      </c>
      <c r="BC1113" s="6">
        <v>0</v>
      </c>
      <c r="BD1113" s="6">
        <v>0</v>
      </c>
      <c r="BF1113" s="6">
        <v>0</v>
      </c>
      <c r="BG1113" s="45">
        <v>0</v>
      </c>
      <c r="BH1113" s="45">
        <v>0</v>
      </c>
      <c r="BI1113" s="6">
        <v>0</v>
      </c>
      <c r="BJ1113" s="6">
        <v>0</v>
      </c>
      <c r="BK1113" s="6">
        <v>0</v>
      </c>
      <c r="BL1113" s="45">
        <v>0</v>
      </c>
      <c r="BM1113" s="45">
        <v>0</v>
      </c>
      <c r="BN1113" s="6">
        <v>0</v>
      </c>
      <c r="BO1113" s="6">
        <v>0</v>
      </c>
      <c r="BP1113" s="6">
        <v>2</v>
      </c>
      <c r="BQ1113" s="6">
        <v>0</v>
      </c>
      <c r="BR1113" s="45">
        <v>0</v>
      </c>
      <c r="BT1113" s="45">
        <v>0</v>
      </c>
      <c r="BU1113" s="45">
        <v>0</v>
      </c>
      <c r="BX1113" s="6">
        <v>0</v>
      </c>
      <c r="BY1113" s="6" t="s">
        <v>21</v>
      </c>
      <c r="BZ1113" s="6">
        <f t="shared" si="51"/>
        <v>2</v>
      </c>
      <c r="CA1113" s="6">
        <f t="shared" si="52"/>
        <v>2</v>
      </c>
      <c r="CC1113" s="63" t="s">
        <v>4687</v>
      </c>
      <c r="CD1113" s="6" t="s">
        <v>1455</v>
      </c>
      <c r="CK1113" s="6" t="s">
        <v>5148</v>
      </c>
      <c r="DA1113" s="6" t="s">
        <v>1456</v>
      </c>
      <c r="DC1113" s="6" t="s">
        <v>4434</v>
      </c>
      <c r="DD1113" s="6" t="s">
        <v>270</v>
      </c>
      <c r="DF1113" s="29">
        <f t="shared" si="53"/>
        <v>0</v>
      </c>
      <c r="DG1113" s="6">
        <v>1</v>
      </c>
    </row>
    <row r="1114" spans="1:111" ht="16" hidden="1" x14ac:dyDescent="0.2">
      <c r="A1114" s="6" t="s">
        <v>1737</v>
      </c>
      <c r="B1114" s="25"/>
      <c r="C1114" s="25"/>
      <c r="F1114" s="25"/>
      <c r="G1114" s="63" t="s">
        <v>1291</v>
      </c>
      <c r="H1114" s="6" t="s">
        <v>6941</v>
      </c>
      <c r="L1114" s="6" t="s">
        <v>1009</v>
      </c>
      <c r="P1114" s="6" t="s">
        <v>8324</v>
      </c>
      <c r="Q1114" s="6" t="s">
        <v>4744</v>
      </c>
      <c r="X1114" s="6">
        <v>0</v>
      </c>
      <c r="Y1114" s="6">
        <v>3572</v>
      </c>
      <c r="Z1114" s="6">
        <v>2131</v>
      </c>
      <c r="AA1114" s="6">
        <v>16</v>
      </c>
      <c r="AB1114" s="6">
        <f>SUM(Table2026_09_25[[#This Row],[Number of in-person visits provided in reporting year.]:[Number of video/virtual visits provided in reporting year.]])</f>
        <v>5719</v>
      </c>
      <c r="AC1114" s="6" t="s">
        <v>8469</v>
      </c>
      <c r="AD1114" s="6">
        <v>1497</v>
      </c>
      <c r="AE1114" s="6">
        <v>0</v>
      </c>
      <c r="AF1114" s="6" t="s">
        <v>4682</v>
      </c>
      <c r="AG1114" s="6">
        <v>0</v>
      </c>
      <c r="AI1114" s="6" t="s">
        <v>8119</v>
      </c>
      <c r="AJ1114" s="6" t="s">
        <v>6947</v>
      </c>
      <c r="AK1114" s="6" t="s">
        <v>8483</v>
      </c>
      <c r="AL1114" s="6" t="s">
        <v>1011</v>
      </c>
      <c r="AQ1114" s="6" t="s">
        <v>107</v>
      </c>
      <c r="AX1114" s="45"/>
      <c r="AZ1114" s="6">
        <v>0</v>
      </c>
      <c r="BA1114" s="6">
        <v>0</v>
      </c>
      <c r="BB1114" s="45">
        <v>0</v>
      </c>
      <c r="BC1114" s="6">
        <v>0</v>
      </c>
      <c r="BD1114" s="6">
        <v>0</v>
      </c>
      <c r="BF1114" s="6">
        <v>1.4</v>
      </c>
      <c r="BG1114" s="45">
        <v>0</v>
      </c>
      <c r="BH1114" s="45">
        <v>0</v>
      </c>
      <c r="BI1114" s="6">
        <v>0</v>
      </c>
      <c r="BJ1114" s="6">
        <v>0</v>
      </c>
      <c r="BK1114" s="6">
        <v>0</v>
      </c>
      <c r="BL1114" s="45">
        <v>0</v>
      </c>
      <c r="BM1114" s="45">
        <v>0</v>
      </c>
      <c r="BN1114" s="6">
        <v>0</v>
      </c>
      <c r="BO1114" s="6">
        <v>0</v>
      </c>
      <c r="BP1114" s="6">
        <v>0.6</v>
      </c>
      <c r="BQ1114" s="6">
        <v>0</v>
      </c>
      <c r="BR1114" s="45">
        <v>0</v>
      </c>
      <c r="BT1114" s="45">
        <v>0</v>
      </c>
      <c r="BU1114" s="45">
        <v>0</v>
      </c>
      <c r="BX1114" s="6">
        <v>0</v>
      </c>
      <c r="BY1114" s="6" t="s">
        <v>21</v>
      </c>
      <c r="BZ1114" s="6">
        <f t="shared" si="51"/>
        <v>2</v>
      </c>
      <c r="CA1114" s="6">
        <f t="shared" si="52"/>
        <v>2</v>
      </c>
      <c r="CC1114" s="63" t="s">
        <v>4687</v>
      </c>
      <c r="CD1114" s="6" t="s">
        <v>992</v>
      </c>
      <c r="CK1114" s="6" t="s">
        <v>5148</v>
      </c>
      <c r="DA1114" s="6" t="s">
        <v>21</v>
      </c>
      <c r="DC1114" s="6" t="s">
        <v>4434</v>
      </c>
      <c r="DD1114" s="6" t="s">
        <v>994</v>
      </c>
      <c r="DF1114" s="29">
        <f t="shared" si="53"/>
        <v>0</v>
      </c>
      <c r="DG1114" s="6">
        <v>1</v>
      </c>
    </row>
    <row r="1115" spans="1:111" ht="16" hidden="1" x14ac:dyDescent="0.2">
      <c r="A1115" s="6" t="s">
        <v>1735</v>
      </c>
      <c r="B1115" s="25"/>
      <c r="C1115" s="25"/>
      <c r="F1115" s="25"/>
      <c r="G1115" s="63" t="s">
        <v>1291</v>
      </c>
      <c r="H1115" s="6" t="s">
        <v>999</v>
      </c>
      <c r="L1115" s="6" t="s">
        <v>1736</v>
      </c>
      <c r="P1115" s="6" t="s">
        <v>8324</v>
      </c>
      <c r="Q1115" s="6" t="s">
        <v>4744</v>
      </c>
      <c r="X1115" s="6">
        <v>0</v>
      </c>
      <c r="Y1115" s="6">
        <v>1538</v>
      </c>
      <c r="Z1115" s="6">
        <v>1417</v>
      </c>
      <c r="AA1115" s="6">
        <v>4</v>
      </c>
      <c r="AB1115" s="6">
        <f>SUM(Table2026_09_25[[#This Row],[Number of in-person visits provided in reporting year.]:[Number of video/virtual visits provided in reporting year.]])</f>
        <v>2959</v>
      </c>
      <c r="AC1115" s="6" t="s">
        <v>8469</v>
      </c>
      <c r="AD1115" s="6">
        <v>1018</v>
      </c>
      <c r="AE1115" s="6">
        <v>0</v>
      </c>
      <c r="AF1115" s="6" t="s">
        <v>4682</v>
      </c>
      <c r="AG1115" s="6">
        <v>0</v>
      </c>
      <c r="AI1115" s="6" t="s">
        <v>6630</v>
      </c>
      <c r="AJ1115" s="6" t="s">
        <v>6631</v>
      </c>
      <c r="AK1115" s="6" t="s">
        <v>8483</v>
      </c>
      <c r="AL1115" s="6" t="s">
        <v>6632</v>
      </c>
      <c r="AQ1115" s="6" t="s">
        <v>107</v>
      </c>
      <c r="AX1115" s="45"/>
      <c r="AZ1115" s="6">
        <v>0</v>
      </c>
      <c r="BA1115" s="6">
        <v>0</v>
      </c>
      <c r="BB1115" s="45">
        <v>0</v>
      </c>
      <c r="BC1115" s="6">
        <v>0</v>
      </c>
      <c r="BD1115" s="6">
        <v>0</v>
      </c>
      <c r="BF1115" s="6">
        <v>1.5</v>
      </c>
      <c r="BG1115" s="45">
        <v>0</v>
      </c>
      <c r="BH1115" s="45">
        <v>0</v>
      </c>
      <c r="BI1115" s="6">
        <v>0</v>
      </c>
      <c r="BJ1115" s="6">
        <v>0</v>
      </c>
      <c r="BK1115" s="6">
        <v>0</v>
      </c>
      <c r="BL1115" s="45">
        <v>0</v>
      </c>
      <c r="BM1115" s="45">
        <v>0</v>
      </c>
      <c r="BN1115" s="6">
        <v>0</v>
      </c>
      <c r="BO1115" s="6">
        <v>0</v>
      </c>
      <c r="BP1115" s="6">
        <v>0</v>
      </c>
      <c r="BQ1115" s="6">
        <v>0</v>
      </c>
      <c r="BR1115" s="45">
        <v>0</v>
      </c>
      <c r="BT1115" s="45">
        <v>0</v>
      </c>
      <c r="BU1115" s="45">
        <v>0</v>
      </c>
      <c r="BX1115" s="6">
        <v>0</v>
      </c>
      <c r="BY1115" s="6" t="s">
        <v>21</v>
      </c>
      <c r="BZ1115" s="6">
        <f t="shared" si="51"/>
        <v>1.5</v>
      </c>
      <c r="CA1115" s="6">
        <f t="shared" si="52"/>
        <v>1.5</v>
      </c>
      <c r="CC1115" s="63" t="s">
        <v>4687</v>
      </c>
      <c r="CD1115" s="6" t="s">
        <v>992</v>
      </c>
      <c r="CK1115" s="6" t="s">
        <v>5148</v>
      </c>
      <c r="DA1115" s="6" t="s">
        <v>21</v>
      </c>
      <c r="DC1115" s="6" t="s">
        <v>4434</v>
      </c>
      <c r="DD1115" s="6" t="s">
        <v>994</v>
      </c>
      <c r="DF1115" s="29">
        <f t="shared" si="53"/>
        <v>0</v>
      </c>
      <c r="DG1115" s="6">
        <v>1</v>
      </c>
    </row>
    <row r="1116" spans="1:111" ht="16" hidden="1" x14ac:dyDescent="0.2">
      <c r="A1116" s="6" t="s">
        <v>1350</v>
      </c>
      <c r="B1116" s="25"/>
      <c r="C1116" s="25"/>
      <c r="F1116" s="25"/>
      <c r="G1116" s="63" t="s">
        <v>1291</v>
      </c>
      <c r="H1116" s="6" t="s">
        <v>520</v>
      </c>
      <c r="L1116" s="6" t="s">
        <v>1351</v>
      </c>
      <c r="P1116" s="6" t="s">
        <v>8324</v>
      </c>
      <c r="Q1116" s="6" t="s">
        <v>4744</v>
      </c>
      <c r="X1116" s="6">
        <v>0</v>
      </c>
      <c r="Y1116" s="6">
        <v>473</v>
      </c>
      <c r="Z1116" s="6">
        <v>260</v>
      </c>
      <c r="AA1116" s="6">
        <v>16</v>
      </c>
      <c r="AB1116" s="6">
        <f>SUM(Table2026_09_25[[#This Row],[Number of in-person visits provided in reporting year.]:[Number of video/virtual visits provided in reporting year.]])</f>
        <v>749</v>
      </c>
      <c r="AC1116" s="6" t="s">
        <v>8469</v>
      </c>
      <c r="AD1116" s="6">
        <v>0</v>
      </c>
      <c r="AE1116" s="6">
        <v>0</v>
      </c>
      <c r="AF1116" s="6" t="s">
        <v>4682</v>
      </c>
      <c r="AG1116" s="6">
        <v>0</v>
      </c>
      <c r="AI1116" s="6" t="s">
        <v>8120</v>
      </c>
      <c r="AJ1116" s="6" t="s">
        <v>4834</v>
      </c>
      <c r="AK1116" s="6" t="s">
        <v>8483</v>
      </c>
      <c r="AL1116" s="6" t="s">
        <v>883</v>
      </c>
      <c r="AQ1116" s="6" t="s">
        <v>544</v>
      </c>
      <c r="AX1116" s="45"/>
      <c r="AZ1116" s="6">
        <v>0</v>
      </c>
      <c r="BA1116" s="6">
        <v>0</v>
      </c>
      <c r="BB1116" s="45">
        <v>0</v>
      </c>
      <c r="BC1116" s="6">
        <v>0</v>
      </c>
      <c r="BD1116" s="6">
        <v>0</v>
      </c>
      <c r="BF1116" s="6">
        <v>1</v>
      </c>
      <c r="BG1116" s="45">
        <v>0</v>
      </c>
      <c r="BH1116" s="45">
        <v>0</v>
      </c>
      <c r="BI1116" s="6">
        <v>0</v>
      </c>
      <c r="BJ1116" s="6">
        <v>0</v>
      </c>
      <c r="BK1116" s="6">
        <v>0</v>
      </c>
      <c r="BL1116" s="45">
        <v>0</v>
      </c>
      <c r="BM1116" s="45">
        <v>0</v>
      </c>
      <c r="BN1116" s="6">
        <v>0</v>
      </c>
      <c r="BO1116" s="6">
        <v>0</v>
      </c>
      <c r="BP1116" s="6">
        <v>3</v>
      </c>
      <c r="BQ1116" s="6">
        <v>0</v>
      </c>
      <c r="BR1116" s="45">
        <v>0</v>
      </c>
      <c r="BT1116" s="45">
        <v>0</v>
      </c>
      <c r="BU1116" s="45">
        <v>0</v>
      </c>
      <c r="BX1116" s="6">
        <v>0</v>
      </c>
      <c r="BY1116" s="6" t="s">
        <v>1352</v>
      </c>
      <c r="BZ1116" s="6">
        <f t="shared" si="51"/>
        <v>4</v>
      </c>
      <c r="CA1116" s="6">
        <f t="shared" si="52"/>
        <v>4</v>
      </c>
      <c r="CC1116" s="63" t="s">
        <v>4753</v>
      </c>
      <c r="CD1116" s="6" t="s">
        <v>1353</v>
      </c>
      <c r="CK1116" s="6" t="s">
        <v>5148</v>
      </c>
      <c r="DA1116" s="6" t="s">
        <v>1354</v>
      </c>
      <c r="DC1116" s="6" t="s">
        <v>4434</v>
      </c>
      <c r="DD1116" s="6" t="s">
        <v>38</v>
      </c>
      <c r="DF1116" s="29">
        <f t="shared" si="53"/>
        <v>0</v>
      </c>
      <c r="DG1116" s="6">
        <v>1</v>
      </c>
    </row>
    <row r="1117" spans="1:111" ht="16" hidden="1" x14ac:dyDescent="0.2">
      <c r="A1117" s="6" t="s">
        <v>1731</v>
      </c>
      <c r="B1117" s="25"/>
      <c r="C1117" s="25"/>
      <c r="F1117" s="25"/>
      <c r="G1117" s="63" t="s">
        <v>1291</v>
      </c>
      <c r="H1117" s="6" t="s">
        <v>7228</v>
      </c>
      <c r="L1117" s="6" t="s">
        <v>1018</v>
      </c>
      <c r="P1117" s="6" t="s">
        <v>8324</v>
      </c>
      <c r="Q1117" s="6" t="s">
        <v>4744</v>
      </c>
      <c r="X1117" s="6">
        <v>0</v>
      </c>
      <c r="Y1117" s="6">
        <v>0</v>
      </c>
      <c r="Z1117" s="6">
        <v>0</v>
      </c>
      <c r="AA1117" s="6">
        <v>0</v>
      </c>
      <c r="AB1117" s="6">
        <f>SUM(Table2026_09_25[[#This Row],[Number of in-person visits provided in reporting year.]:[Number of video/virtual visits provided in reporting year.]])</f>
        <v>0</v>
      </c>
      <c r="AC1117" s="6" t="s">
        <v>8469</v>
      </c>
      <c r="AD1117" s="6">
        <v>0</v>
      </c>
      <c r="AE1117" s="6">
        <v>0</v>
      </c>
      <c r="AF1117" s="6" t="s">
        <v>8026</v>
      </c>
      <c r="AG1117" s="6">
        <v>0</v>
      </c>
      <c r="AI1117" s="6" t="s">
        <v>8123</v>
      </c>
      <c r="AJ1117" s="6" t="s">
        <v>43</v>
      </c>
      <c r="AK1117" s="6" t="s">
        <v>8483</v>
      </c>
      <c r="AL1117" s="6" t="s">
        <v>83</v>
      </c>
      <c r="AQ1117" s="6" t="s">
        <v>43</v>
      </c>
      <c r="AX1117" s="45"/>
      <c r="AZ1117" s="6">
        <v>0</v>
      </c>
      <c r="BA1117" s="6">
        <v>0</v>
      </c>
      <c r="BB1117" s="45">
        <v>0</v>
      </c>
      <c r="BC1117" s="6">
        <v>0</v>
      </c>
      <c r="BD1117" s="6">
        <v>0</v>
      </c>
      <c r="BF1117" s="6">
        <v>0</v>
      </c>
      <c r="BG1117" s="45">
        <v>0</v>
      </c>
      <c r="BH1117" s="45">
        <v>0</v>
      </c>
      <c r="BI1117" s="6">
        <v>0</v>
      </c>
      <c r="BJ1117" s="6">
        <v>0</v>
      </c>
      <c r="BK1117" s="6">
        <v>0</v>
      </c>
      <c r="BL1117" s="45">
        <v>0</v>
      </c>
      <c r="BM1117" s="45">
        <v>0</v>
      </c>
      <c r="BN1117" s="6">
        <v>0</v>
      </c>
      <c r="BO1117" s="6">
        <v>0</v>
      </c>
      <c r="BP1117" s="6">
        <v>4</v>
      </c>
      <c r="BQ1117" s="6">
        <v>0</v>
      </c>
      <c r="BR1117" s="45">
        <v>0</v>
      </c>
      <c r="BT1117" s="45">
        <v>0</v>
      </c>
      <c r="BU1117" s="45">
        <v>0</v>
      </c>
      <c r="BX1117" s="6">
        <v>0</v>
      </c>
      <c r="BY1117" s="6" t="s">
        <v>21</v>
      </c>
      <c r="BZ1117" s="6">
        <f t="shared" si="51"/>
        <v>4</v>
      </c>
      <c r="CA1117" s="6">
        <f t="shared" si="52"/>
        <v>4</v>
      </c>
      <c r="CC1117" s="63" t="s">
        <v>21</v>
      </c>
      <c r="CD1117" s="6" t="s">
        <v>21</v>
      </c>
      <c r="CK1117" s="6" t="s">
        <v>5148</v>
      </c>
      <c r="DA1117" s="6" t="s">
        <v>21</v>
      </c>
      <c r="DC1117" s="6" t="s">
        <v>4434</v>
      </c>
      <c r="DD1117" s="6" t="s">
        <v>86</v>
      </c>
      <c r="DF1117" s="29">
        <f t="shared" si="53"/>
        <v>0</v>
      </c>
      <c r="DG1117" s="6">
        <v>1</v>
      </c>
    </row>
    <row r="1118" spans="1:111" ht="16" hidden="1" x14ac:dyDescent="0.2">
      <c r="A1118" s="6" t="s">
        <v>1712</v>
      </c>
      <c r="B1118" s="25"/>
      <c r="C1118" s="25"/>
      <c r="F1118" s="25"/>
      <c r="G1118" s="63" t="s">
        <v>1291</v>
      </c>
      <c r="H1118" s="6" t="s">
        <v>5215</v>
      </c>
      <c r="L1118" s="6" t="s">
        <v>991</v>
      </c>
      <c r="P1118" s="6" t="s">
        <v>8324</v>
      </c>
      <c r="Q1118" s="6" t="s">
        <v>4744</v>
      </c>
      <c r="X1118" s="6">
        <v>0</v>
      </c>
      <c r="Y1118" s="6">
        <v>3733</v>
      </c>
      <c r="Z1118" s="6">
        <v>326</v>
      </c>
      <c r="AA1118" s="6">
        <v>0</v>
      </c>
      <c r="AB1118" s="6">
        <f>SUM(Table2026_09_25[[#This Row],[Number of in-person visits provided in reporting year.]:[Number of video/virtual visits provided in reporting year.]])</f>
        <v>4059</v>
      </c>
      <c r="AC1118" s="6" t="s">
        <v>8469</v>
      </c>
      <c r="AD1118" s="6">
        <v>3412</v>
      </c>
      <c r="AE1118" s="6">
        <v>0</v>
      </c>
      <c r="AF1118" s="6" t="s">
        <v>8026</v>
      </c>
      <c r="AG1118" s="6">
        <v>0</v>
      </c>
      <c r="AI1118" s="6" t="s">
        <v>8124</v>
      </c>
      <c r="AJ1118" s="6" t="s">
        <v>43</v>
      </c>
      <c r="AK1118" s="6" t="s">
        <v>8483</v>
      </c>
      <c r="AL1118" s="6" t="s">
        <v>42</v>
      </c>
      <c r="AQ1118" s="6" t="s">
        <v>43</v>
      </c>
      <c r="AX1118" s="45"/>
      <c r="AZ1118" s="6">
        <v>0</v>
      </c>
      <c r="BA1118" s="6">
        <v>0</v>
      </c>
      <c r="BB1118" s="45">
        <v>0</v>
      </c>
      <c r="BC1118" s="6">
        <v>0</v>
      </c>
      <c r="BD1118" s="6">
        <v>0</v>
      </c>
      <c r="BF1118" s="6">
        <v>2.8</v>
      </c>
      <c r="BG1118" s="45">
        <v>0</v>
      </c>
      <c r="BH1118" s="45">
        <v>0</v>
      </c>
      <c r="BI1118" s="6">
        <v>0</v>
      </c>
      <c r="BJ1118" s="6">
        <v>0</v>
      </c>
      <c r="BK1118" s="6">
        <v>0</v>
      </c>
      <c r="BL1118" s="45">
        <v>0</v>
      </c>
      <c r="BM1118" s="45">
        <v>0</v>
      </c>
      <c r="BN1118" s="6">
        <v>0</v>
      </c>
      <c r="BO1118" s="6">
        <v>0</v>
      </c>
      <c r="BP1118" s="6">
        <v>1</v>
      </c>
      <c r="BQ1118" s="6">
        <v>0</v>
      </c>
      <c r="BR1118" s="45">
        <v>0</v>
      </c>
      <c r="BT1118" s="45">
        <v>0</v>
      </c>
      <c r="BU1118" s="45">
        <v>0</v>
      </c>
      <c r="BX1118" s="6">
        <v>0</v>
      </c>
      <c r="BY1118" s="6" t="s">
        <v>21</v>
      </c>
      <c r="BZ1118" s="6">
        <f t="shared" si="51"/>
        <v>3.8</v>
      </c>
      <c r="CA1118" s="6">
        <f t="shared" si="52"/>
        <v>3.8</v>
      </c>
      <c r="CC1118" s="63" t="s">
        <v>4687</v>
      </c>
      <c r="CD1118" s="6" t="s">
        <v>992</v>
      </c>
      <c r="CK1118" s="6" t="s">
        <v>5148</v>
      </c>
      <c r="DA1118" s="6" t="s">
        <v>21</v>
      </c>
      <c r="DC1118" s="6" t="s">
        <v>4434</v>
      </c>
      <c r="DD1118" s="6" t="s">
        <v>994</v>
      </c>
      <c r="DF1118" s="29">
        <f t="shared" si="53"/>
        <v>0</v>
      </c>
      <c r="DG1118" s="6">
        <v>1</v>
      </c>
    </row>
    <row r="1119" spans="1:111" ht="16" hidden="1" x14ac:dyDescent="0.2">
      <c r="A1119" s="6" t="s">
        <v>1588</v>
      </c>
      <c r="B1119" s="25"/>
      <c r="C1119" s="25"/>
      <c r="F1119" s="25"/>
      <c r="G1119" s="63" t="s">
        <v>1291</v>
      </c>
      <c r="H1119" s="6" t="s">
        <v>48</v>
      </c>
      <c r="L1119" s="6" t="s">
        <v>1006</v>
      </c>
      <c r="P1119" s="6" t="s">
        <v>8324</v>
      </c>
      <c r="Q1119" s="6" t="s">
        <v>4744</v>
      </c>
      <c r="X1119" s="6">
        <v>0</v>
      </c>
      <c r="Y1119" s="6">
        <v>3353</v>
      </c>
      <c r="Z1119" s="6">
        <v>39</v>
      </c>
      <c r="AA1119" s="6">
        <v>0</v>
      </c>
      <c r="AB1119" s="6">
        <f>SUM(Table2026_09_25[[#This Row],[Number of in-person visits provided in reporting year.]:[Number of video/virtual visits provided in reporting year.]])</f>
        <v>3392</v>
      </c>
      <c r="AC1119" s="6" t="s">
        <v>8469</v>
      </c>
      <c r="AD1119" s="6">
        <v>0</v>
      </c>
      <c r="AE1119" s="6">
        <v>0</v>
      </c>
      <c r="AF1119" s="6" t="s">
        <v>4682</v>
      </c>
      <c r="AG1119" s="6">
        <v>0</v>
      </c>
      <c r="AI1119" s="6" t="s">
        <v>8122</v>
      </c>
      <c r="AJ1119" s="6" t="s">
        <v>4751</v>
      </c>
      <c r="AK1119" s="6" t="s">
        <v>8483</v>
      </c>
      <c r="AL1119" s="65" t="s">
        <v>5622</v>
      </c>
      <c r="AQ1119" s="6" t="s">
        <v>107</v>
      </c>
      <c r="AX1119" s="45"/>
      <c r="AZ1119" s="6">
        <v>0</v>
      </c>
      <c r="BA1119" s="6">
        <v>0</v>
      </c>
      <c r="BB1119" s="45">
        <v>0</v>
      </c>
      <c r="BC1119" s="6">
        <v>0</v>
      </c>
      <c r="BD1119" s="6">
        <v>0</v>
      </c>
      <c r="BF1119" s="6">
        <v>2</v>
      </c>
      <c r="BG1119" s="45">
        <v>0</v>
      </c>
      <c r="BH1119" s="45">
        <v>0</v>
      </c>
      <c r="BI1119" s="6">
        <v>0</v>
      </c>
      <c r="BJ1119" s="6">
        <v>0</v>
      </c>
      <c r="BK1119" s="6">
        <v>0</v>
      </c>
      <c r="BL1119" s="45">
        <v>0</v>
      </c>
      <c r="BM1119" s="45">
        <v>0</v>
      </c>
      <c r="BN1119" s="6">
        <v>0</v>
      </c>
      <c r="BO1119" s="6">
        <v>0</v>
      </c>
      <c r="BP1119" s="6">
        <v>0</v>
      </c>
      <c r="BQ1119" s="6">
        <v>0</v>
      </c>
      <c r="BR1119" s="45">
        <v>0</v>
      </c>
      <c r="BT1119" s="45">
        <v>0</v>
      </c>
      <c r="BU1119" s="45">
        <v>0</v>
      </c>
      <c r="BX1119" s="6">
        <v>0</v>
      </c>
      <c r="BY1119" s="6" t="s">
        <v>21</v>
      </c>
      <c r="BZ1119" s="6">
        <f t="shared" si="51"/>
        <v>2</v>
      </c>
      <c r="CA1119" s="6">
        <f t="shared" si="52"/>
        <v>2</v>
      </c>
      <c r="CC1119" s="63" t="s">
        <v>21</v>
      </c>
      <c r="CD1119" s="6" t="s">
        <v>1007</v>
      </c>
      <c r="CK1119" s="6" t="s">
        <v>5148</v>
      </c>
      <c r="DA1119" s="6" t="s">
        <v>1589</v>
      </c>
      <c r="DC1119" s="6" t="s">
        <v>4434</v>
      </c>
      <c r="DD1119" s="6" t="s">
        <v>876</v>
      </c>
      <c r="DF1119" s="29">
        <f t="shared" si="53"/>
        <v>0</v>
      </c>
      <c r="DG1119" s="6">
        <v>1</v>
      </c>
    </row>
    <row r="1120" spans="1:111" ht="16" hidden="1" x14ac:dyDescent="0.2">
      <c r="A1120" s="6" t="s">
        <v>2443</v>
      </c>
      <c r="B1120" s="25"/>
      <c r="C1120" s="25"/>
      <c r="F1120" s="25"/>
      <c r="G1120" s="63" t="s">
        <v>1291</v>
      </c>
      <c r="H1120" s="6" t="s">
        <v>746</v>
      </c>
      <c r="L1120" s="6" t="s">
        <v>2444</v>
      </c>
      <c r="P1120" s="6" t="s">
        <v>3532</v>
      </c>
      <c r="Q1120" s="6" t="s">
        <v>5203</v>
      </c>
      <c r="X1120" s="6">
        <v>149</v>
      </c>
      <c r="Y1120" s="6">
        <v>1709</v>
      </c>
      <c r="Z1120" s="6">
        <v>668</v>
      </c>
      <c r="AA1120" s="6">
        <v>49</v>
      </c>
      <c r="AB1120" s="6">
        <f>SUM(Table2026_09_25[[#This Row],[Number of in-person visits provided in reporting year.]:[Number of video/virtual visits provided in reporting year.]])</f>
        <v>2426</v>
      </c>
      <c r="AC1120" s="6" t="s">
        <v>8469</v>
      </c>
      <c r="AD1120" s="6">
        <v>0</v>
      </c>
      <c r="AE1120" s="6">
        <v>0</v>
      </c>
      <c r="AF1120" s="6" t="s">
        <v>4682</v>
      </c>
      <c r="AG1120" s="6">
        <v>60</v>
      </c>
      <c r="AI1120" s="6" t="s">
        <v>2434</v>
      </c>
      <c r="AJ1120" s="6" t="s">
        <v>6639</v>
      </c>
      <c r="AK1120" s="6" t="s">
        <v>8483</v>
      </c>
      <c r="AL1120" s="6" t="s">
        <v>1232</v>
      </c>
      <c r="AQ1120" s="6" t="s">
        <v>63</v>
      </c>
      <c r="AX1120" s="45" t="s">
        <v>2431</v>
      </c>
      <c r="AZ1120" s="6">
        <v>0</v>
      </c>
      <c r="BA1120" s="6">
        <v>0</v>
      </c>
      <c r="BB1120" s="45">
        <v>0</v>
      </c>
      <c r="BC1120" s="6">
        <v>0</v>
      </c>
      <c r="BD1120" s="6">
        <v>0</v>
      </c>
      <c r="BF1120" s="6">
        <v>1</v>
      </c>
      <c r="BG1120" s="45">
        <v>0</v>
      </c>
      <c r="BH1120" s="45">
        <v>0</v>
      </c>
      <c r="BI1120" s="6">
        <v>0</v>
      </c>
      <c r="BJ1120" s="6">
        <v>0</v>
      </c>
      <c r="BK1120" s="6">
        <v>0</v>
      </c>
      <c r="BL1120" s="45">
        <v>0</v>
      </c>
      <c r="BM1120" s="45">
        <v>0</v>
      </c>
      <c r="BN1120" s="6">
        <v>0</v>
      </c>
      <c r="BO1120" s="6">
        <v>0</v>
      </c>
      <c r="BP1120" s="6">
        <v>3</v>
      </c>
      <c r="BQ1120" s="6">
        <v>0</v>
      </c>
      <c r="BR1120" s="45">
        <v>0</v>
      </c>
      <c r="BT1120" s="45">
        <v>0</v>
      </c>
      <c r="BU1120" s="45">
        <v>0</v>
      </c>
      <c r="BX1120" s="6">
        <v>0</v>
      </c>
      <c r="BY1120" s="6" t="s">
        <v>21</v>
      </c>
      <c r="BZ1120" s="6">
        <f t="shared" si="51"/>
        <v>4</v>
      </c>
      <c r="CA1120" s="6">
        <f t="shared" si="52"/>
        <v>4</v>
      </c>
      <c r="CC1120" s="63" t="s">
        <v>4687</v>
      </c>
      <c r="CD1120" s="6" t="s">
        <v>21</v>
      </c>
      <c r="CK1120" s="6" t="s">
        <v>5148</v>
      </c>
      <c r="DA1120" s="6" t="s">
        <v>21</v>
      </c>
      <c r="DC1120" s="6" t="s">
        <v>4434</v>
      </c>
      <c r="DD1120" s="6" t="s">
        <v>2436</v>
      </c>
      <c r="DF1120" s="29">
        <f t="shared" si="53"/>
        <v>0</v>
      </c>
      <c r="DG1120" s="6">
        <v>1</v>
      </c>
    </row>
    <row r="1121" spans="1:111" ht="16" hidden="1" x14ac:dyDescent="0.2">
      <c r="A1121" s="6" t="s">
        <v>2445</v>
      </c>
      <c r="B1121" s="25"/>
      <c r="C1121" s="25"/>
      <c r="F1121" s="25"/>
      <c r="G1121" s="63" t="s">
        <v>1291</v>
      </c>
      <c r="H1121" s="6" t="s">
        <v>746</v>
      </c>
      <c r="L1121" s="6" t="s">
        <v>2446</v>
      </c>
      <c r="P1121" s="6" t="s">
        <v>1241</v>
      </c>
      <c r="Q1121" s="6" t="s">
        <v>4730</v>
      </c>
      <c r="X1121" s="6">
        <v>88</v>
      </c>
      <c r="Y1121" s="6">
        <v>0</v>
      </c>
      <c r="Z1121" s="6">
        <v>0</v>
      </c>
      <c r="AA1121" s="6">
        <v>0</v>
      </c>
      <c r="AB1121" s="6">
        <f>SUM(Table2026_09_25[[#This Row],[Number of in-person visits provided in reporting year.]:[Number of video/virtual visits provided in reporting year.]])</f>
        <v>0</v>
      </c>
      <c r="AC1121" s="6" t="s">
        <v>8468</v>
      </c>
      <c r="AD1121" s="6">
        <v>23</v>
      </c>
      <c r="AE1121" s="6">
        <v>95.5</v>
      </c>
      <c r="AG1121" s="6">
        <v>28</v>
      </c>
      <c r="AI1121" s="6" t="s">
        <v>2434</v>
      </c>
      <c r="AJ1121" s="6" t="s">
        <v>6639</v>
      </c>
      <c r="AK1121" s="6" t="s">
        <v>8483</v>
      </c>
      <c r="AL1121" s="6" t="s">
        <v>1232</v>
      </c>
      <c r="AQ1121" s="6" t="s">
        <v>63</v>
      </c>
      <c r="AX1121" s="45" t="s">
        <v>2431</v>
      </c>
      <c r="AZ1121" s="6">
        <v>1</v>
      </c>
      <c r="BA1121" s="6">
        <v>0</v>
      </c>
      <c r="BB1121" s="45">
        <v>0.2</v>
      </c>
      <c r="BC1121" s="6">
        <v>0</v>
      </c>
      <c r="BD1121" s="6">
        <v>0.2</v>
      </c>
      <c r="BF1121" s="6">
        <v>1</v>
      </c>
      <c r="BG1121" s="45">
        <v>0.75</v>
      </c>
      <c r="BH1121" s="45">
        <v>0</v>
      </c>
      <c r="BI1121" s="6">
        <v>0</v>
      </c>
      <c r="BJ1121" s="6">
        <v>3</v>
      </c>
      <c r="BK1121" s="6">
        <v>0.35</v>
      </c>
      <c r="BL1121" s="45">
        <v>0.2</v>
      </c>
      <c r="BM1121" s="45">
        <v>0.6</v>
      </c>
      <c r="BN1121" s="6">
        <v>0</v>
      </c>
      <c r="BO1121" s="6">
        <v>0</v>
      </c>
      <c r="BP1121" s="6">
        <v>11.5</v>
      </c>
      <c r="BQ1121" s="6">
        <v>19.899999999999999</v>
      </c>
      <c r="BR1121" s="45">
        <v>1</v>
      </c>
      <c r="BT1121" s="45">
        <v>0</v>
      </c>
      <c r="BU1121" s="45">
        <v>1</v>
      </c>
      <c r="BX1121" s="6">
        <v>1</v>
      </c>
      <c r="BY1121" s="6" t="s">
        <v>2447</v>
      </c>
      <c r="BZ1121" s="6">
        <f t="shared" si="51"/>
        <v>40.700000000000003</v>
      </c>
      <c r="CA1121" s="6">
        <f t="shared" si="52"/>
        <v>40.5</v>
      </c>
      <c r="CC1121" s="63" t="s">
        <v>4687</v>
      </c>
      <c r="CD1121" s="6" t="s">
        <v>2448</v>
      </c>
      <c r="CK1121" s="6" t="s">
        <v>7981</v>
      </c>
      <c r="DA1121" s="6" t="s">
        <v>21</v>
      </c>
      <c r="DC1121" s="6" t="s">
        <v>4434</v>
      </c>
      <c r="DD1121" s="6" t="s">
        <v>2436</v>
      </c>
      <c r="DF1121" s="29">
        <f t="shared" si="53"/>
        <v>0</v>
      </c>
      <c r="DG1121" s="6">
        <v>1</v>
      </c>
    </row>
    <row r="1122" spans="1:111" ht="16" hidden="1" x14ac:dyDescent="0.2">
      <c r="A1122" s="6" t="s">
        <v>3545</v>
      </c>
      <c r="B1122" s="25"/>
      <c r="C1122" s="25"/>
      <c r="F1122" s="25"/>
      <c r="G1122" s="63" t="s">
        <v>1291</v>
      </c>
      <c r="H1122" s="6" t="s">
        <v>155</v>
      </c>
      <c r="L1122" s="6" t="s">
        <v>1297</v>
      </c>
      <c r="P1122" s="6" t="s">
        <v>3533</v>
      </c>
      <c r="Q1122" s="31" t="s">
        <v>987</v>
      </c>
      <c r="X1122" s="6">
        <v>104</v>
      </c>
      <c r="Y1122" s="6">
        <v>0</v>
      </c>
      <c r="Z1122" s="6">
        <v>0</v>
      </c>
      <c r="AA1122" s="6">
        <v>131</v>
      </c>
      <c r="AB1122" s="6">
        <f>SUM(Table2026_09_25[[#This Row],[Number of in-person visits provided in reporting year.]:[Number of video/virtual visits provided in reporting year.]])</f>
        <v>131</v>
      </c>
      <c r="AC1122" s="6" t="s">
        <v>8469</v>
      </c>
      <c r="AD1122" s="6">
        <v>0</v>
      </c>
      <c r="AE1122" s="6">
        <v>0</v>
      </c>
      <c r="AF1122" s="6" t="s">
        <v>4682</v>
      </c>
      <c r="AG1122" s="6">
        <v>61</v>
      </c>
      <c r="AI1122" s="6" t="s">
        <v>156</v>
      </c>
      <c r="AJ1122" s="6" t="s">
        <v>328</v>
      </c>
      <c r="AK1122" s="6" t="s">
        <v>8483</v>
      </c>
      <c r="AL1122" s="6" t="s">
        <v>157</v>
      </c>
      <c r="AQ1122" s="6" t="s">
        <v>1289</v>
      </c>
      <c r="AX1122" s="45" t="s">
        <v>2431</v>
      </c>
      <c r="AZ1122" s="6">
        <v>0</v>
      </c>
      <c r="BA1122" s="6">
        <v>0</v>
      </c>
      <c r="BB1122" s="45">
        <v>0</v>
      </c>
      <c r="BC1122" s="6">
        <v>1</v>
      </c>
      <c r="BD1122" s="6">
        <v>0</v>
      </c>
      <c r="BF1122" s="6">
        <v>0</v>
      </c>
      <c r="BG1122" s="45">
        <v>0</v>
      </c>
      <c r="BH1122" s="45">
        <v>0</v>
      </c>
      <c r="BI1122" s="6">
        <v>0</v>
      </c>
      <c r="BJ1122" s="6">
        <v>0</v>
      </c>
      <c r="BK1122" s="6">
        <v>0</v>
      </c>
      <c r="BL1122" s="45">
        <v>0</v>
      </c>
      <c r="BM1122" s="45">
        <v>0</v>
      </c>
      <c r="BN1122" s="6">
        <v>0</v>
      </c>
      <c r="BO1122" s="6">
        <v>0</v>
      </c>
      <c r="BP1122" s="6">
        <v>0</v>
      </c>
      <c r="BQ1122" s="6">
        <v>0</v>
      </c>
      <c r="BR1122" s="45">
        <v>0</v>
      </c>
      <c r="BT1122" s="45">
        <v>0</v>
      </c>
      <c r="BU1122" s="45">
        <v>0</v>
      </c>
      <c r="BX1122" s="6">
        <v>0</v>
      </c>
      <c r="BY1122" s="6" t="s">
        <v>21</v>
      </c>
      <c r="BZ1122" s="6">
        <f t="shared" si="51"/>
        <v>1</v>
      </c>
      <c r="CA1122" s="6">
        <f t="shared" si="52"/>
        <v>0</v>
      </c>
      <c r="CC1122" s="63" t="s">
        <v>21</v>
      </c>
      <c r="CD1122" s="6" t="s">
        <v>21</v>
      </c>
      <c r="CK1122" s="6" t="s">
        <v>5148</v>
      </c>
      <c r="DA1122" s="6" t="s">
        <v>1298</v>
      </c>
      <c r="DC1122" s="6" t="s">
        <v>4434</v>
      </c>
      <c r="DD1122" s="6" t="s">
        <v>3231</v>
      </c>
      <c r="DF1122" s="29">
        <f t="shared" si="53"/>
        <v>0</v>
      </c>
      <c r="DG1122" s="6">
        <v>1</v>
      </c>
    </row>
    <row r="1123" spans="1:111" ht="16" hidden="1" x14ac:dyDescent="0.2">
      <c r="A1123" s="6" t="s">
        <v>1490</v>
      </c>
      <c r="B1123" s="25"/>
      <c r="C1123" s="25"/>
      <c r="F1123" s="25"/>
      <c r="G1123" s="63" t="s">
        <v>1291</v>
      </c>
      <c r="H1123" s="6" t="s">
        <v>4929</v>
      </c>
      <c r="L1123" s="6" t="s">
        <v>1042</v>
      </c>
      <c r="P1123" s="6" t="s">
        <v>3507</v>
      </c>
      <c r="Q1123" s="6" t="s">
        <v>3507</v>
      </c>
      <c r="X1123" s="6">
        <v>2558</v>
      </c>
      <c r="Y1123" s="6">
        <v>2558</v>
      </c>
      <c r="Z1123" s="6">
        <v>2558</v>
      </c>
      <c r="AA1123" s="6">
        <v>0</v>
      </c>
      <c r="AB1123" s="6">
        <f>SUM(Table2026_09_25[[#This Row],[Number of in-person visits provided in reporting year.]:[Number of video/virtual visits provided in reporting year.]])</f>
        <v>5116</v>
      </c>
      <c r="AC1123" s="6" t="s">
        <v>8469</v>
      </c>
      <c r="AD1123" s="6">
        <v>0</v>
      </c>
      <c r="AE1123" s="6">
        <v>0</v>
      </c>
      <c r="AF1123" s="6" t="s">
        <v>4682</v>
      </c>
      <c r="AG1123" s="6">
        <v>0</v>
      </c>
      <c r="AI1123" s="6" t="s">
        <v>1465</v>
      </c>
      <c r="AJ1123" s="6" t="s">
        <v>149</v>
      </c>
      <c r="AK1123" s="6" t="s">
        <v>8483</v>
      </c>
      <c r="AL1123" s="6" t="s">
        <v>77</v>
      </c>
      <c r="AQ1123" s="6" t="s">
        <v>63</v>
      </c>
      <c r="AX1123" s="45"/>
      <c r="AZ1123" s="6">
        <v>1</v>
      </c>
      <c r="BA1123" s="6">
        <v>0</v>
      </c>
      <c r="BB1123" s="45">
        <v>0</v>
      </c>
      <c r="BC1123" s="6">
        <v>0</v>
      </c>
      <c r="BD1123" s="6">
        <v>0</v>
      </c>
      <c r="BF1123" s="6">
        <v>0</v>
      </c>
      <c r="BG1123" s="45">
        <v>1</v>
      </c>
      <c r="BH1123" s="45">
        <v>0</v>
      </c>
      <c r="BI1123" s="6">
        <v>0</v>
      </c>
      <c r="BJ1123" s="6">
        <v>0</v>
      </c>
      <c r="BK1123" s="6">
        <v>0</v>
      </c>
      <c r="BL1123" s="45">
        <v>0</v>
      </c>
      <c r="BM1123" s="45">
        <v>0</v>
      </c>
      <c r="BN1123" s="6">
        <v>0</v>
      </c>
      <c r="BO1123" s="6">
        <v>0</v>
      </c>
      <c r="BP1123" s="6">
        <v>1</v>
      </c>
      <c r="BQ1123" s="6">
        <v>0</v>
      </c>
      <c r="BR1123" s="45">
        <v>0</v>
      </c>
      <c r="BT1123" s="45">
        <v>0</v>
      </c>
      <c r="BU1123" s="45">
        <v>0</v>
      </c>
      <c r="BX1123" s="6">
        <v>0</v>
      </c>
      <c r="BY1123" s="6" t="s">
        <v>21</v>
      </c>
      <c r="BZ1123" s="6">
        <f t="shared" si="51"/>
        <v>3</v>
      </c>
      <c r="CA1123" s="6">
        <f t="shared" si="52"/>
        <v>2</v>
      </c>
      <c r="CC1123" s="63" t="s">
        <v>4687</v>
      </c>
      <c r="CD1123" s="6" t="s">
        <v>1491</v>
      </c>
      <c r="CK1123" s="6" t="s">
        <v>5148</v>
      </c>
      <c r="DA1123" s="6" t="s">
        <v>21</v>
      </c>
      <c r="DC1123" s="6" t="s">
        <v>4434</v>
      </c>
      <c r="DD1123" s="6" t="s">
        <v>1044</v>
      </c>
      <c r="DF1123" s="29">
        <f t="shared" si="53"/>
        <v>0</v>
      </c>
      <c r="DG1123" s="6">
        <v>1</v>
      </c>
    </row>
    <row r="1124" spans="1:111" ht="16" hidden="1" x14ac:dyDescent="0.2">
      <c r="A1124" s="6" t="s">
        <v>1623</v>
      </c>
      <c r="B1124" s="25"/>
      <c r="C1124" s="25"/>
      <c r="F1124" s="25"/>
      <c r="G1124" s="63" t="s">
        <v>1291</v>
      </c>
      <c r="H1124" s="6" t="s">
        <v>4929</v>
      </c>
      <c r="L1124" s="6" t="s">
        <v>1624</v>
      </c>
      <c r="P1124" s="6" t="s">
        <v>3529</v>
      </c>
      <c r="Q1124" s="6" t="s">
        <v>4730</v>
      </c>
      <c r="X1124" s="6">
        <v>740</v>
      </c>
      <c r="Y1124" s="6">
        <v>3866</v>
      </c>
      <c r="Z1124" s="6">
        <v>0</v>
      </c>
      <c r="AA1124" s="6">
        <v>0</v>
      </c>
      <c r="AB1124" s="6">
        <f>SUM(Table2026_09_25[[#This Row],[Number of in-person visits provided in reporting year.]:[Number of video/virtual visits provided in reporting year.]])</f>
        <v>3866</v>
      </c>
      <c r="AC1124" s="6" t="s">
        <v>8469</v>
      </c>
      <c r="AD1124" s="6">
        <v>0</v>
      </c>
      <c r="AE1124" s="6">
        <v>0</v>
      </c>
      <c r="AF1124" s="6" t="s">
        <v>4682</v>
      </c>
      <c r="AG1124" s="6">
        <v>0</v>
      </c>
      <c r="AI1124" s="6" t="s">
        <v>8184</v>
      </c>
      <c r="AJ1124" s="6" t="s">
        <v>149</v>
      </c>
      <c r="AK1124" s="6" t="s">
        <v>8483</v>
      </c>
      <c r="AL1124" s="6" t="s">
        <v>77</v>
      </c>
      <c r="AQ1124" s="6" t="s">
        <v>63</v>
      </c>
      <c r="AX1124" s="45"/>
      <c r="AZ1124" s="6">
        <v>0</v>
      </c>
      <c r="BA1124" s="6">
        <v>0</v>
      </c>
      <c r="BB1124" s="45">
        <v>0</v>
      </c>
      <c r="BC1124" s="6">
        <v>0</v>
      </c>
      <c r="BD1124" s="6">
        <v>2</v>
      </c>
      <c r="BF1124" s="6">
        <v>0</v>
      </c>
      <c r="BG1124" s="45">
        <v>0</v>
      </c>
      <c r="BH1124" s="45">
        <v>0</v>
      </c>
      <c r="BI1124" s="6">
        <v>0</v>
      </c>
      <c r="BJ1124" s="6">
        <v>0</v>
      </c>
      <c r="BK1124" s="6">
        <v>0</v>
      </c>
      <c r="BL1124" s="45">
        <v>0</v>
      </c>
      <c r="BM1124" s="45">
        <v>0</v>
      </c>
      <c r="BN1124" s="6">
        <v>0</v>
      </c>
      <c r="BO1124" s="6">
        <v>0</v>
      </c>
      <c r="BP1124" s="6">
        <v>3</v>
      </c>
      <c r="BQ1124" s="6">
        <v>0</v>
      </c>
      <c r="BR1124" s="45">
        <v>0</v>
      </c>
      <c r="BT1124" s="45">
        <v>0</v>
      </c>
      <c r="BU1124" s="45">
        <v>0</v>
      </c>
      <c r="BX1124" s="6">
        <v>0</v>
      </c>
      <c r="BY1124" s="6" t="s">
        <v>21</v>
      </c>
      <c r="BZ1124" s="6">
        <f t="shared" si="51"/>
        <v>5</v>
      </c>
      <c r="CA1124" s="6">
        <f t="shared" si="52"/>
        <v>3</v>
      </c>
      <c r="CC1124" s="63" t="s">
        <v>4687</v>
      </c>
      <c r="CD1124" s="6" t="s">
        <v>1625</v>
      </c>
      <c r="CK1124" s="6" t="s">
        <v>5148</v>
      </c>
      <c r="DA1124" s="6" t="s">
        <v>1626</v>
      </c>
      <c r="DC1124" s="6" t="s">
        <v>4434</v>
      </c>
      <c r="DD1124" s="6" t="s">
        <v>985</v>
      </c>
      <c r="DF1124" s="29">
        <f t="shared" si="53"/>
        <v>0</v>
      </c>
      <c r="DG1124" s="6">
        <v>1</v>
      </c>
    </row>
    <row r="1125" spans="1:111" ht="16" hidden="1" x14ac:dyDescent="0.2">
      <c r="A1125" s="6" t="s">
        <v>1386</v>
      </c>
      <c r="B1125" s="25"/>
      <c r="C1125" s="25"/>
      <c r="F1125" s="25"/>
      <c r="G1125" s="63" t="s">
        <v>1291</v>
      </c>
      <c r="H1125" s="6" t="s">
        <v>4827</v>
      </c>
      <c r="L1125" s="6" t="s">
        <v>1046</v>
      </c>
      <c r="P1125" s="6" t="s">
        <v>558</v>
      </c>
      <c r="Q1125" s="6" t="s">
        <v>4773</v>
      </c>
      <c r="X1125" s="6">
        <v>144</v>
      </c>
      <c r="Y1125" s="6">
        <v>965</v>
      </c>
      <c r="Z1125" s="6">
        <v>910</v>
      </c>
      <c r="AA1125" s="6">
        <v>0</v>
      </c>
      <c r="AB1125" s="6">
        <f>SUM(Table2026_09_25[[#This Row],[Number of in-person visits provided in reporting year.]:[Number of video/virtual visits provided in reporting year.]])</f>
        <v>1875</v>
      </c>
      <c r="AC1125" s="6" t="s">
        <v>8469</v>
      </c>
      <c r="AD1125" s="6">
        <v>0</v>
      </c>
      <c r="AE1125" s="6">
        <v>0</v>
      </c>
      <c r="AF1125" s="6" t="s">
        <v>4682</v>
      </c>
      <c r="AG1125" s="6">
        <v>6.7</v>
      </c>
      <c r="AI1125" s="6" t="s">
        <v>4833</v>
      </c>
      <c r="AJ1125" s="6" t="s">
        <v>4834</v>
      </c>
      <c r="AK1125" s="6" t="s">
        <v>8483</v>
      </c>
      <c r="AL1125" s="6" t="s">
        <v>1047</v>
      </c>
      <c r="AQ1125" s="6" t="s">
        <v>544</v>
      </c>
      <c r="AX1125" s="45"/>
      <c r="AZ1125" s="6">
        <v>0</v>
      </c>
      <c r="BA1125" s="6">
        <v>0</v>
      </c>
      <c r="BB1125" s="45">
        <v>0</v>
      </c>
      <c r="BC1125" s="6">
        <v>0</v>
      </c>
      <c r="BD1125" s="6">
        <v>0</v>
      </c>
      <c r="BF1125" s="6">
        <v>0</v>
      </c>
      <c r="BG1125" s="45">
        <v>0</v>
      </c>
      <c r="BH1125" s="45">
        <v>0</v>
      </c>
      <c r="BI1125" s="6">
        <v>0</v>
      </c>
      <c r="BJ1125" s="6">
        <v>0</v>
      </c>
      <c r="BK1125" s="6">
        <v>0</v>
      </c>
      <c r="BL1125" s="45">
        <v>0</v>
      </c>
      <c r="BM1125" s="45">
        <v>0</v>
      </c>
      <c r="BN1125" s="6">
        <v>0</v>
      </c>
      <c r="BO1125" s="6">
        <v>0</v>
      </c>
      <c r="BP1125" s="6">
        <v>0</v>
      </c>
      <c r="BQ1125" s="6">
        <v>0</v>
      </c>
      <c r="BR1125" s="45">
        <v>0</v>
      </c>
      <c r="BT1125" s="45">
        <v>0</v>
      </c>
      <c r="BU1125" s="45">
        <v>0</v>
      </c>
      <c r="BX1125" s="6">
        <v>1</v>
      </c>
      <c r="BY1125" s="6" t="s">
        <v>1387</v>
      </c>
      <c r="BZ1125" s="6">
        <f t="shared" si="51"/>
        <v>0</v>
      </c>
      <c r="CA1125" s="6">
        <f t="shared" si="52"/>
        <v>1</v>
      </c>
      <c r="CC1125" s="63" t="s">
        <v>4753</v>
      </c>
      <c r="CD1125" s="6" t="s">
        <v>1049</v>
      </c>
      <c r="CK1125" s="6" t="s">
        <v>5148</v>
      </c>
      <c r="DA1125" s="6" t="s">
        <v>21</v>
      </c>
      <c r="DC1125" s="6" t="s">
        <v>4434</v>
      </c>
      <c r="DD1125" s="6" t="s">
        <v>38</v>
      </c>
      <c r="DF1125" s="29">
        <f t="shared" si="53"/>
        <v>0</v>
      </c>
      <c r="DG1125" s="6">
        <v>1</v>
      </c>
    </row>
    <row r="1126" spans="1:111" ht="16" hidden="1" x14ac:dyDescent="0.2">
      <c r="A1126" s="6" t="s">
        <v>1750</v>
      </c>
      <c r="B1126" s="25"/>
      <c r="C1126" s="25"/>
      <c r="F1126" s="25"/>
      <c r="G1126" s="63" t="s">
        <v>1291</v>
      </c>
      <c r="H1126" s="6" t="s">
        <v>1752</v>
      </c>
      <c r="L1126" s="6" t="s">
        <v>1751</v>
      </c>
      <c r="P1126" s="6" t="s">
        <v>558</v>
      </c>
      <c r="Q1126" s="6" t="s">
        <v>4773</v>
      </c>
      <c r="X1126" s="6">
        <v>271</v>
      </c>
      <c r="Y1126" s="6">
        <v>2877</v>
      </c>
      <c r="Z1126" s="6">
        <v>2835</v>
      </c>
      <c r="AA1126" s="6">
        <v>51</v>
      </c>
      <c r="AB1126" s="6">
        <f>SUM(Table2026_09_25[[#This Row],[Number of in-person visits provided in reporting year.]:[Number of video/virtual visits provided in reporting year.]])</f>
        <v>5763</v>
      </c>
      <c r="AC1126" s="6" t="s">
        <v>8469</v>
      </c>
      <c r="AD1126" s="6">
        <v>0</v>
      </c>
      <c r="AE1126" s="6">
        <v>0</v>
      </c>
      <c r="AF1126" s="6" t="s">
        <v>4682</v>
      </c>
      <c r="AG1126" s="6">
        <v>24</v>
      </c>
      <c r="AI1126" s="6" t="s">
        <v>1753</v>
      </c>
      <c r="AJ1126" s="6" t="s">
        <v>6906</v>
      </c>
      <c r="AK1126" s="6" t="s">
        <v>8483</v>
      </c>
      <c r="AL1126" s="6" t="s">
        <v>6907</v>
      </c>
      <c r="AQ1126" s="6" t="s">
        <v>107</v>
      </c>
      <c r="AX1126" s="45"/>
      <c r="AZ1126" s="6">
        <v>0</v>
      </c>
      <c r="BA1126" s="6">
        <v>0</v>
      </c>
      <c r="BB1126" s="45">
        <v>0</v>
      </c>
      <c r="BC1126" s="6">
        <v>0</v>
      </c>
      <c r="BD1126" s="6">
        <v>0</v>
      </c>
      <c r="BF1126" s="6">
        <v>0</v>
      </c>
      <c r="BG1126" s="45">
        <v>0</v>
      </c>
      <c r="BH1126" s="45">
        <v>0</v>
      </c>
      <c r="BI1126" s="6">
        <v>0</v>
      </c>
      <c r="BJ1126" s="6">
        <v>0</v>
      </c>
      <c r="BK1126" s="6">
        <v>0</v>
      </c>
      <c r="BL1126" s="45">
        <v>0</v>
      </c>
      <c r="BM1126" s="45">
        <v>0</v>
      </c>
      <c r="BN1126" s="6">
        <v>0</v>
      </c>
      <c r="BO1126" s="6">
        <v>0</v>
      </c>
      <c r="BP1126" s="6">
        <v>0</v>
      </c>
      <c r="BQ1126" s="6">
        <v>0</v>
      </c>
      <c r="BR1126" s="45">
        <v>4.25</v>
      </c>
      <c r="BT1126" s="45">
        <v>0</v>
      </c>
      <c r="BU1126" s="45">
        <v>0</v>
      </c>
      <c r="BX1126" s="6">
        <v>0</v>
      </c>
      <c r="BY1126" s="6" t="s">
        <v>1755</v>
      </c>
      <c r="BZ1126" s="6">
        <f t="shared" si="51"/>
        <v>4.25</v>
      </c>
      <c r="CA1126" s="6">
        <f t="shared" si="52"/>
        <v>4.25</v>
      </c>
      <c r="CC1126" s="63" t="s">
        <v>4753</v>
      </c>
      <c r="CD1126" s="6" t="s">
        <v>21</v>
      </c>
      <c r="CK1126" s="6" t="s">
        <v>5148</v>
      </c>
      <c r="DA1126" s="6" t="s">
        <v>21</v>
      </c>
      <c r="DC1126" s="6" t="s">
        <v>4434</v>
      </c>
      <c r="DD1126" s="6" t="s">
        <v>1756</v>
      </c>
      <c r="DF1126" s="29">
        <f t="shared" si="53"/>
        <v>0</v>
      </c>
      <c r="DG1126" s="6">
        <v>1</v>
      </c>
    </row>
    <row r="1127" spans="1:111" ht="16" hidden="1" x14ac:dyDescent="0.2">
      <c r="A1127" s="6" t="s">
        <v>1761</v>
      </c>
      <c r="B1127" s="25"/>
      <c r="C1127" s="25"/>
      <c r="F1127" s="25"/>
      <c r="G1127" s="63" t="s">
        <v>1291</v>
      </c>
      <c r="H1127" s="6" t="s">
        <v>1752</v>
      </c>
      <c r="L1127" s="6" t="s">
        <v>1762</v>
      </c>
      <c r="P1127" s="6" t="s">
        <v>3538</v>
      </c>
      <c r="Q1127" s="6" t="s">
        <v>4730</v>
      </c>
      <c r="X1127" s="6">
        <v>226</v>
      </c>
      <c r="Y1127" s="6">
        <v>1438</v>
      </c>
      <c r="Z1127" s="6">
        <v>1106</v>
      </c>
      <c r="AA1127" s="6">
        <v>17</v>
      </c>
      <c r="AB1127" s="6">
        <f>SUM(Table2026_09_25[[#This Row],[Number of in-person visits provided in reporting year.]:[Number of video/virtual visits provided in reporting year.]])</f>
        <v>2561</v>
      </c>
      <c r="AC1127" s="6" t="s">
        <v>8469</v>
      </c>
      <c r="AD1127" s="6">
        <v>0</v>
      </c>
      <c r="AE1127" s="6">
        <v>0</v>
      </c>
      <c r="AF1127" s="6" t="s">
        <v>4682</v>
      </c>
      <c r="AG1127" s="6">
        <v>35</v>
      </c>
      <c r="AI1127" s="6" t="s">
        <v>1753</v>
      </c>
      <c r="AJ1127" s="6" t="s">
        <v>6906</v>
      </c>
      <c r="AK1127" s="6" t="s">
        <v>8483</v>
      </c>
      <c r="AL1127" s="6" t="s">
        <v>6907</v>
      </c>
      <c r="AQ1127" s="6" t="s">
        <v>107</v>
      </c>
      <c r="AX1127" s="45"/>
      <c r="AZ1127" s="6">
        <v>0</v>
      </c>
      <c r="BA1127" s="6">
        <v>0</v>
      </c>
      <c r="BB1127" s="45">
        <v>0</v>
      </c>
      <c r="BC1127" s="6">
        <v>0</v>
      </c>
      <c r="BD1127" s="6">
        <v>0</v>
      </c>
      <c r="BF1127" s="6">
        <v>0</v>
      </c>
      <c r="BG1127" s="45">
        <v>0</v>
      </c>
      <c r="BH1127" s="45">
        <v>0</v>
      </c>
      <c r="BI1127" s="6">
        <v>0</v>
      </c>
      <c r="BJ1127" s="6">
        <v>0</v>
      </c>
      <c r="BK1127" s="6">
        <v>0</v>
      </c>
      <c r="BL1127" s="45">
        <v>0</v>
      </c>
      <c r="BM1127" s="45">
        <v>0</v>
      </c>
      <c r="BN1127" s="6">
        <v>0</v>
      </c>
      <c r="BO1127" s="6">
        <v>0</v>
      </c>
      <c r="BP1127" s="6">
        <v>4.0999999999999996</v>
      </c>
      <c r="BQ1127" s="6">
        <v>0</v>
      </c>
      <c r="BR1127" s="45">
        <v>0</v>
      </c>
      <c r="BT1127" s="45">
        <v>0</v>
      </c>
      <c r="BU1127" s="45">
        <v>0</v>
      </c>
      <c r="BX1127" s="6">
        <v>0</v>
      </c>
      <c r="BY1127" s="6" t="s">
        <v>1763</v>
      </c>
      <c r="BZ1127" s="6">
        <f t="shared" si="51"/>
        <v>4.0999999999999996</v>
      </c>
      <c r="CA1127" s="6">
        <f t="shared" si="52"/>
        <v>4.0999999999999996</v>
      </c>
      <c r="CC1127" s="63" t="s">
        <v>4753</v>
      </c>
      <c r="CD1127" s="6" t="s">
        <v>1764</v>
      </c>
      <c r="CK1127" s="6" t="s">
        <v>5148</v>
      </c>
      <c r="DA1127" s="6" t="s">
        <v>1765</v>
      </c>
      <c r="DC1127" s="6" t="s">
        <v>4434</v>
      </c>
      <c r="DD1127" s="6" t="s">
        <v>1756</v>
      </c>
      <c r="DF1127" s="29">
        <f t="shared" si="53"/>
        <v>0</v>
      </c>
      <c r="DG1127" s="6">
        <v>1</v>
      </c>
    </row>
    <row r="1128" spans="1:111" ht="16" hidden="1" x14ac:dyDescent="0.2">
      <c r="A1128" s="6" t="s">
        <v>2450</v>
      </c>
      <c r="B1128" s="25"/>
      <c r="C1128" s="25"/>
      <c r="F1128" s="25"/>
      <c r="G1128" s="63" t="s">
        <v>1291</v>
      </c>
      <c r="H1128" s="6" t="s">
        <v>7809</v>
      </c>
      <c r="L1128" s="6" t="s">
        <v>2451</v>
      </c>
      <c r="P1128" s="6" t="s">
        <v>3529</v>
      </c>
      <c r="Q1128" s="6" t="s">
        <v>4730</v>
      </c>
      <c r="X1128" s="6">
        <v>110</v>
      </c>
      <c r="Y1128" s="6">
        <v>0</v>
      </c>
      <c r="Z1128" s="6">
        <v>0</v>
      </c>
      <c r="AA1128" s="6">
        <v>0</v>
      </c>
      <c r="AB1128" s="6">
        <f>SUM(Table2026_09_25[[#This Row],[Number of in-person visits provided in reporting year.]:[Number of video/virtual visits provided in reporting year.]])</f>
        <v>0</v>
      </c>
      <c r="AC1128" s="6" t="s">
        <v>8469</v>
      </c>
      <c r="AD1128" s="6">
        <v>0</v>
      </c>
      <c r="AE1128" s="6">
        <v>0</v>
      </c>
      <c r="AG1128" s="6">
        <v>0</v>
      </c>
      <c r="AI1128" s="6" t="s">
        <v>2575</v>
      </c>
      <c r="AJ1128" s="6" t="s">
        <v>149</v>
      </c>
      <c r="AK1128" s="6" t="s">
        <v>8483</v>
      </c>
      <c r="AL1128" s="6" t="s">
        <v>195</v>
      </c>
      <c r="AQ1128" s="6" t="s">
        <v>63</v>
      </c>
      <c r="AX1128" s="45"/>
      <c r="AZ1128" s="6">
        <v>0</v>
      </c>
      <c r="BA1128" s="6">
        <v>0</v>
      </c>
      <c r="BB1128" s="45">
        <v>0</v>
      </c>
      <c r="BC1128" s="6">
        <v>0</v>
      </c>
      <c r="BD1128" s="6">
        <v>0</v>
      </c>
      <c r="BF1128" s="6">
        <v>0</v>
      </c>
      <c r="BG1128" s="45">
        <v>0</v>
      </c>
      <c r="BH1128" s="45">
        <v>0</v>
      </c>
      <c r="BI1128" s="6">
        <v>0</v>
      </c>
      <c r="BJ1128" s="6">
        <v>0</v>
      </c>
      <c r="BK1128" s="6">
        <v>0</v>
      </c>
      <c r="BL1128" s="45">
        <v>0</v>
      </c>
      <c r="BM1128" s="45">
        <v>0</v>
      </c>
      <c r="BN1128" s="6">
        <v>0</v>
      </c>
      <c r="BO1128" s="6">
        <v>0</v>
      </c>
      <c r="BP1128" s="6">
        <v>1</v>
      </c>
      <c r="BQ1128" s="6">
        <v>0</v>
      </c>
      <c r="BR1128" s="45">
        <v>0</v>
      </c>
      <c r="BT1128" s="45">
        <v>0</v>
      </c>
      <c r="BU1128" s="45">
        <v>0</v>
      </c>
      <c r="BX1128" s="6">
        <v>0</v>
      </c>
      <c r="BY1128" s="6" t="s">
        <v>21</v>
      </c>
      <c r="BZ1128" s="6">
        <f t="shared" si="51"/>
        <v>1</v>
      </c>
      <c r="CA1128" s="6">
        <f t="shared" si="52"/>
        <v>1</v>
      </c>
      <c r="CC1128" s="63" t="s">
        <v>21</v>
      </c>
      <c r="CD1128" s="6" t="s">
        <v>21</v>
      </c>
      <c r="CK1128" s="6" t="s">
        <v>5148</v>
      </c>
      <c r="DA1128" s="6" t="s">
        <v>21</v>
      </c>
      <c r="DC1128" s="6" t="s">
        <v>4434</v>
      </c>
      <c r="DD1128" s="6" t="s">
        <v>196</v>
      </c>
      <c r="DF1128" s="29">
        <f t="shared" si="53"/>
        <v>0</v>
      </c>
      <c r="DG1128" s="6">
        <v>1</v>
      </c>
    </row>
    <row r="1129" spans="1:111" ht="16" hidden="1" x14ac:dyDescent="0.2">
      <c r="A1129" s="6" t="s">
        <v>1682</v>
      </c>
      <c r="B1129" s="25"/>
      <c r="C1129" s="25"/>
      <c r="F1129" s="25"/>
      <c r="G1129" s="63" t="s">
        <v>1291</v>
      </c>
      <c r="H1129" s="6" t="s">
        <v>7809</v>
      </c>
      <c r="L1129" s="6" t="s">
        <v>1024</v>
      </c>
      <c r="P1129" s="6" t="s">
        <v>8125</v>
      </c>
      <c r="Q1129" s="6" t="s">
        <v>4773</v>
      </c>
      <c r="X1129" s="6">
        <v>0</v>
      </c>
      <c r="Y1129" s="6">
        <v>0</v>
      </c>
      <c r="Z1129" s="6">
        <v>0</v>
      </c>
      <c r="AA1129" s="6">
        <v>0</v>
      </c>
      <c r="AB1129" s="6">
        <f>SUM(Table2026_09_25[[#This Row],[Number of in-person visits provided in reporting year.]:[Number of video/virtual visits provided in reporting year.]])</f>
        <v>0</v>
      </c>
      <c r="AC1129" s="6" t="s">
        <v>8469</v>
      </c>
      <c r="AD1129" s="6">
        <v>0</v>
      </c>
      <c r="AE1129" s="6">
        <v>0</v>
      </c>
      <c r="AG1129" s="6">
        <v>0</v>
      </c>
      <c r="AI1129" s="6" t="s">
        <v>2575</v>
      </c>
      <c r="AJ1129" s="6" t="s">
        <v>149</v>
      </c>
      <c r="AK1129" s="6" t="s">
        <v>8483</v>
      </c>
      <c r="AL1129" s="6" t="s">
        <v>195</v>
      </c>
      <c r="AQ1129" s="6" t="s">
        <v>63</v>
      </c>
      <c r="AX1129" s="45"/>
      <c r="AZ1129" s="6">
        <v>0</v>
      </c>
      <c r="BA1129" s="6">
        <v>0</v>
      </c>
      <c r="BB1129" s="45">
        <v>0</v>
      </c>
      <c r="BC1129" s="6">
        <v>0</v>
      </c>
      <c r="BD1129" s="6">
        <v>0</v>
      </c>
      <c r="BF1129" s="6">
        <v>0.1</v>
      </c>
      <c r="BG1129" s="45">
        <v>0</v>
      </c>
      <c r="BH1129" s="45">
        <v>0</v>
      </c>
      <c r="BI1129" s="6">
        <v>0</v>
      </c>
      <c r="BJ1129" s="6">
        <v>0</v>
      </c>
      <c r="BK1129" s="6">
        <v>0</v>
      </c>
      <c r="BL1129" s="45">
        <v>0</v>
      </c>
      <c r="BM1129" s="45">
        <v>0</v>
      </c>
      <c r="BN1129" s="6">
        <v>0</v>
      </c>
      <c r="BO1129" s="6">
        <v>0</v>
      </c>
      <c r="BP1129" s="6">
        <v>0</v>
      </c>
      <c r="BQ1129" s="6">
        <v>0</v>
      </c>
      <c r="BR1129" s="45">
        <v>0</v>
      </c>
      <c r="BT1129" s="45">
        <v>0</v>
      </c>
      <c r="BU1129" s="45">
        <v>0</v>
      </c>
      <c r="BX1129" s="6">
        <v>0</v>
      </c>
      <c r="BY1129" s="6" t="s">
        <v>21</v>
      </c>
      <c r="BZ1129" s="6">
        <f t="shared" si="51"/>
        <v>0.1</v>
      </c>
      <c r="CA1129" s="6">
        <f t="shared" si="52"/>
        <v>0.1</v>
      </c>
      <c r="CC1129" s="63" t="s">
        <v>21</v>
      </c>
      <c r="CD1129" s="6" t="s">
        <v>21</v>
      </c>
      <c r="CK1129" s="6" t="s">
        <v>5148</v>
      </c>
      <c r="DA1129" s="6" t="s">
        <v>21</v>
      </c>
      <c r="DC1129" s="6" t="s">
        <v>4434</v>
      </c>
      <c r="DD1129" s="6" t="s">
        <v>196</v>
      </c>
      <c r="DF1129" s="29">
        <f t="shared" si="53"/>
        <v>0</v>
      </c>
      <c r="DG1129" s="6">
        <v>1</v>
      </c>
    </row>
    <row r="1130" spans="1:111" ht="16" hidden="1" x14ac:dyDescent="0.2">
      <c r="A1130" s="6" t="s">
        <v>1684</v>
      </c>
      <c r="B1130" s="25"/>
      <c r="C1130" s="25"/>
      <c r="F1130" s="25"/>
      <c r="G1130" s="63" t="s">
        <v>1291</v>
      </c>
      <c r="H1130" s="6" t="s">
        <v>7809</v>
      </c>
      <c r="L1130" s="6" t="s">
        <v>1026</v>
      </c>
      <c r="P1130" s="6" t="s">
        <v>95</v>
      </c>
      <c r="Q1130" s="6" t="s">
        <v>4773</v>
      </c>
      <c r="X1130" s="6">
        <v>0</v>
      </c>
      <c r="Y1130" s="6">
        <v>521</v>
      </c>
      <c r="Z1130" s="6">
        <v>8</v>
      </c>
      <c r="AA1130" s="6">
        <v>0</v>
      </c>
      <c r="AB1130" s="6">
        <f>SUM(Table2026_09_25[[#This Row],[Number of in-person visits provided in reporting year.]:[Number of video/virtual visits provided in reporting year.]])</f>
        <v>529</v>
      </c>
      <c r="AC1130" s="6" t="s">
        <v>8469</v>
      </c>
      <c r="AD1130" s="6">
        <v>0</v>
      </c>
      <c r="AE1130" s="6">
        <v>0</v>
      </c>
      <c r="AG1130" s="6">
        <v>0</v>
      </c>
      <c r="AI1130" s="6" t="s">
        <v>2575</v>
      </c>
      <c r="AJ1130" s="6" t="s">
        <v>149</v>
      </c>
      <c r="AK1130" s="6" t="s">
        <v>8483</v>
      </c>
      <c r="AL1130" s="6" t="s">
        <v>195</v>
      </c>
      <c r="AQ1130" s="6" t="s">
        <v>63</v>
      </c>
      <c r="AX1130" s="45"/>
      <c r="AZ1130" s="6">
        <v>0</v>
      </c>
      <c r="BA1130" s="6">
        <v>0</v>
      </c>
      <c r="BB1130" s="45">
        <v>0</v>
      </c>
      <c r="BC1130" s="6">
        <v>0.5</v>
      </c>
      <c r="BD1130" s="6">
        <v>0</v>
      </c>
      <c r="BF1130" s="6">
        <v>0</v>
      </c>
      <c r="BG1130" s="45">
        <v>0.2</v>
      </c>
      <c r="BH1130" s="45">
        <v>0</v>
      </c>
      <c r="BI1130" s="6">
        <v>0</v>
      </c>
      <c r="BJ1130" s="6">
        <v>0</v>
      </c>
      <c r="BK1130" s="6">
        <v>0</v>
      </c>
      <c r="BL1130" s="45">
        <v>0.1</v>
      </c>
      <c r="BM1130" s="45">
        <v>0</v>
      </c>
      <c r="BN1130" s="6">
        <v>0</v>
      </c>
      <c r="BO1130" s="6">
        <v>0</v>
      </c>
      <c r="BP1130" s="6">
        <v>0</v>
      </c>
      <c r="BQ1130" s="6">
        <v>0</v>
      </c>
      <c r="BR1130" s="45">
        <v>0</v>
      </c>
      <c r="BT1130" s="45">
        <v>0</v>
      </c>
      <c r="BU1130" s="45">
        <v>0</v>
      </c>
      <c r="BX1130" s="6">
        <v>0</v>
      </c>
      <c r="BY1130" s="6" t="s">
        <v>21</v>
      </c>
      <c r="BZ1130" s="6">
        <f t="shared" si="51"/>
        <v>0.79999999999999993</v>
      </c>
      <c r="CA1130" s="6">
        <f t="shared" si="52"/>
        <v>0.30000000000000004</v>
      </c>
      <c r="CC1130" s="63" t="s">
        <v>21</v>
      </c>
      <c r="CD1130" s="6" t="s">
        <v>21</v>
      </c>
      <c r="CK1130" s="6" t="s">
        <v>5148</v>
      </c>
      <c r="DA1130" s="6" t="s">
        <v>21</v>
      </c>
      <c r="DC1130" s="6" t="s">
        <v>4434</v>
      </c>
      <c r="DD1130" s="6" t="s">
        <v>196</v>
      </c>
      <c r="DF1130" s="29">
        <f t="shared" si="53"/>
        <v>0</v>
      </c>
      <c r="DG1130" s="6">
        <v>1</v>
      </c>
    </row>
    <row r="1131" spans="1:111" ht="16" hidden="1" x14ac:dyDescent="0.2">
      <c r="A1131" s="6" t="s">
        <v>1683</v>
      </c>
      <c r="B1131" s="25"/>
      <c r="C1131" s="25"/>
      <c r="F1131" s="25"/>
      <c r="G1131" s="63" t="s">
        <v>1291</v>
      </c>
      <c r="H1131" s="6" t="s">
        <v>7809</v>
      </c>
      <c r="L1131" s="6" t="s">
        <v>1028</v>
      </c>
      <c r="P1131" s="6" t="s">
        <v>3531</v>
      </c>
      <c r="Q1131" s="6" t="s">
        <v>4680</v>
      </c>
      <c r="X1131" s="6">
        <v>0</v>
      </c>
      <c r="Y1131" s="6">
        <v>38</v>
      </c>
      <c r="Z1131" s="6">
        <v>9</v>
      </c>
      <c r="AA1131" s="6">
        <v>0</v>
      </c>
      <c r="AB1131" s="6">
        <f>SUM(Table2026_09_25[[#This Row],[Number of in-person visits provided in reporting year.]:[Number of video/virtual visits provided in reporting year.]])</f>
        <v>47</v>
      </c>
      <c r="AC1131" s="6" t="s">
        <v>8469</v>
      </c>
      <c r="AD1131" s="6">
        <v>0</v>
      </c>
      <c r="AE1131" s="6">
        <v>0</v>
      </c>
      <c r="AG1131" s="6">
        <v>0</v>
      </c>
      <c r="AI1131" s="6" t="s">
        <v>2575</v>
      </c>
      <c r="AJ1131" s="6" t="s">
        <v>149</v>
      </c>
      <c r="AK1131" s="6" t="s">
        <v>8483</v>
      </c>
      <c r="AL1131" s="6" t="s">
        <v>195</v>
      </c>
      <c r="AQ1131" s="6" t="s">
        <v>63</v>
      </c>
      <c r="AX1131" s="45"/>
      <c r="AZ1131" s="6">
        <v>0</v>
      </c>
      <c r="BA1131" s="6">
        <v>0</v>
      </c>
      <c r="BB1131" s="45">
        <v>0</v>
      </c>
      <c r="BC1131" s="6">
        <v>0.1</v>
      </c>
      <c r="BD1131" s="6">
        <v>0</v>
      </c>
      <c r="BF1131" s="6">
        <v>0</v>
      </c>
      <c r="BG1131" s="45">
        <v>0</v>
      </c>
      <c r="BH1131" s="45">
        <v>0</v>
      </c>
      <c r="BI1131" s="6">
        <v>0</v>
      </c>
      <c r="BJ1131" s="6">
        <v>0</v>
      </c>
      <c r="BK1131" s="6">
        <v>0</v>
      </c>
      <c r="BL1131" s="45">
        <v>0</v>
      </c>
      <c r="BM1131" s="45">
        <v>0</v>
      </c>
      <c r="BN1131" s="6">
        <v>0</v>
      </c>
      <c r="BO1131" s="6">
        <v>0</v>
      </c>
      <c r="BP1131" s="6">
        <v>0</v>
      </c>
      <c r="BQ1131" s="6">
        <v>0</v>
      </c>
      <c r="BR1131" s="45">
        <v>0</v>
      </c>
      <c r="BT1131" s="45">
        <v>0</v>
      </c>
      <c r="BU1131" s="45">
        <v>0</v>
      </c>
      <c r="BX1131" s="6">
        <v>0</v>
      </c>
      <c r="BY1131" s="6" t="s">
        <v>21</v>
      </c>
      <c r="BZ1131" s="6">
        <f t="shared" si="51"/>
        <v>0.1</v>
      </c>
      <c r="CA1131" s="6">
        <f t="shared" si="52"/>
        <v>0</v>
      </c>
      <c r="CC1131" s="63" t="s">
        <v>21</v>
      </c>
      <c r="CD1131" s="6" t="s">
        <v>21</v>
      </c>
      <c r="CK1131" s="6" t="s">
        <v>5148</v>
      </c>
      <c r="DA1131" s="6" t="s">
        <v>21</v>
      </c>
      <c r="DC1131" s="6" t="s">
        <v>4434</v>
      </c>
      <c r="DD1131" s="6" t="s">
        <v>196</v>
      </c>
      <c r="DF1131" s="29">
        <f t="shared" si="53"/>
        <v>0</v>
      </c>
      <c r="DG1131" s="6">
        <v>1</v>
      </c>
    </row>
    <row r="1132" spans="1:111" ht="16" hidden="1" x14ac:dyDescent="0.2">
      <c r="A1132" s="6" t="s">
        <v>1652</v>
      </c>
      <c r="B1132" s="25"/>
      <c r="C1132" s="25"/>
      <c r="F1132" s="25"/>
      <c r="G1132" s="63" t="s">
        <v>1291</v>
      </c>
      <c r="H1132" s="6" t="s">
        <v>7809</v>
      </c>
      <c r="L1132" s="6" t="s">
        <v>1021</v>
      </c>
      <c r="P1132" s="6" t="s">
        <v>3530</v>
      </c>
      <c r="Q1132" s="6" t="s">
        <v>4773</v>
      </c>
      <c r="X1132" s="6">
        <v>0</v>
      </c>
      <c r="Y1132" s="6">
        <v>0</v>
      </c>
      <c r="Z1132" s="6">
        <v>0</v>
      </c>
      <c r="AA1132" s="6">
        <v>0</v>
      </c>
      <c r="AB1132" s="6">
        <f>SUM(Table2026_09_25[[#This Row],[Number of in-person visits provided in reporting year.]:[Number of video/virtual visits provided in reporting year.]])</f>
        <v>0</v>
      </c>
      <c r="AC1132" s="6" t="s">
        <v>8469</v>
      </c>
      <c r="AD1132" s="6">
        <v>0</v>
      </c>
      <c r="AE1132" s="6">
        <v>0</v>
      </c>
      <c r="AG1132" s="6">
        <v>0</v>
      </c>
      <c r="AI1132" s="6" t="s">
        <v>2575</v>
      </c>
      <c r="AJ1132" s="6" t="s">
        <v>149</v>
      </c>
      <c r="AK1132" s="6" t="s">
        <v>8483</v>
      </c>
      <c r="AL1132" s="6" t="s">
        <v>195</v>
      </c>
      <c r="AQ1132" s="6" t="s">
        <v>63</v>
      </c>
      <c r="AX1132" s="45"/>
      <c r="AZ1132" s="6">
        <v>0</v>
      </c>
      <c r="BA1132" s="6">
        <v>0</v>
      </c>
      <c r="BB1132" s="45">
        <v>0</v>
      </c>
      <c r="BC1132" s="6">
        <v>0.1</v>
      </c>
      <c r="BD1132" s="6">
        <v>0</v>
      </c>
      <c r="BF1132" s="6">
        <v>0</v>
      </c>
      <c r="BG1132" s="45">
        <v>0</v>
      </c>
      <c r="BH1132" s="45">
        <v>0</v>
      </c>
      <c r="BI1132" s="6">
        <v>0</v>
      </c>
      <c r="BJ1132" s="6">
        <v>0</v>
      </c>
      <c r="BK1132" s="6">
        <v>0</v>
      </c>
      <c r="BL1132" s="45">
        <v>0</v>
      </c>
      <c r="BM1132" s="45">
        <v>0</v>
      </c>
      <c r="BN1132" s="6">
        <v>0</v>
      </c>
      <c r="BO1132" s="6">
        <v>0</v>
      </c>
      <c r="BP1132" s="6">
        <v>0</v>
      </c>
      <c r="BQ1132" s="6">
        <v>0</v>
      </c>
      <c r="BR1132" s="45">
        <v>0</v>
      </c>
      <c r="BT1132" s="45">
        <v>0</v>
      </c>
      <c r="BU1132" s="45">
        <v>0</v>
      </c>
      <c r="BX1132" s="6">
        <v>0</v>
      </c>
      <c r="BY1132" s="6" t="s">
        <v>21</v>
      </c>
      <c r="BZ1132" s="6">
        <f t="shared" si="51"/>
        <v>0.1</v>
      </c>
      <c r="CA1132" s="6">
        <f t="shared" si="52"/>
        <v>0</v>
      </c>
      <c r="CC1132" s="63" t="s">
        <v>4753</v>
      </c>
      <c r="CD1132" s="6" t="s">
        <v>21</v>
      </c>
      <c r="CK1132" s="6" t="s">
        <v>5148</v>
      </c>
      <c r="DA1132" s="6" t="s">
        <v>1022</v>
      </c>
      <c r="DC1132" s="6" t="s">
        <v>4434</v>
      </c>
      <c r="DD1132" s="6" t="s">
        <v>164</v>
      </c>
      <c r="DF1132" s="29">
        <f t="shared" si="53"/>
        <v>0</v>
      </c>
      <c r="DG1132" s="6">
        <v>1</v>
      </c>
    </row>
    <row r="1133" spans="1:111" ht="16" hidden="1" x14ac:dyDescent="0.2">
      <c r="A1133" s="6" t="s">
        <v>1685</v>
      </c>
      <c r="B1133" s="25"/>
      <c r="C1133" s="25"/>
      <c r="F1133" s="25"/>
      <c r="G1133" s="63" t="s">
        <v>1291</v>
      </c>
      <c r="H1133" s="6" t="s">
        <v>7809</v>
      </c>
      <c r="L1133" s="6" t="s">
        <v>1063</v>
      </c>
      <c r="P1133" s="6" t="s">
        <v>3534</v>
      </c>
      <c r="Q1133" s="31" t="s">
        <v>987</v>
      </c>
      <c r="X1133" s="6">
        <v>243</v>
      </c>
      <c r="Y1133" s="6">
        <v>0</v>
      </c>
      <c r="Z1133" s="6">
        <v>0</v>
      </c>
      <c r="AA1133" s="6">
        <v>0</v>
      </c>
      <c r="AB1133" s="6">
        <f>SUM(Table2026_09_25[[#This Row],[Number of in-person visits provided in reporting year.]:[Number of video/virtual visits provided in reporting year.]])</f>
        <v>0</v>
      </c>
      <c r="AC1133" s="6" t="s">
        <v>8469</v>
      </c>
      <c r="AD1133" s="6">
        <v>0</v>
      </c>
      <c r="AE1133" s="6">
        <v>0</v>
      </c>
      <c r="AG1133" s="6">
        <v>0</v>
      </c>
      <c r="AI1133" s="6" t="s">
        <v>2575</v>
      </c>
      <c r="AJ1133" s="6" t="s">
        <v>149</v>
      </c>
      <c r="AK1133" s="6" t="s">
        <v>8483</v>
      </c>
      <c r="AL1133" s="6" t="s">
        <v>195</v>
      </c>
      <c r="AQ1133" s="6" t="s">
        <v>63</v>
      </c>
      <c r="AX1133" s="45"/>
      <c r="AZ1133" s="6">
        <v>0</v>
      </c>
      <c r="BA1133" s="6">
        <v>0</v>
      </c>
      <c r="BB1133" s="45">
        <v>0</v>
      </c>
      <c r="BC1133" s="6">
        <v>0</v>
      </c>
      <c r="BD1133" s="6">
        <v>0</v>
      </c>
      <c r="BF1133" s="6">
        <v>0</v>
      </c>
      <c r="BG1133" s="45">
        <v>0</v>
      </c>
      <c r="BH1133" s="45">
        <v>0</v>
      </c>
      <c r="BI1133" s="6">
        <v>0</v>
      </c>
      <c r="BJ1133" s="6">
        <v>0</v>
      </c>
      <c r="BK1133" s="6">
        <v>0</v>
      </c>
      <c r="BL1133" s="45">
        <v>0</v>
      </c>
      <c r="BM1133" s="45">
        <v>0</v>
      </c>
      <c r="BN1133" s="6">
        <v>0</v>
      </c>
      <c r="BO1133" s="6">
        <v>0</v>
      </c>
      <c r="BP1133" s="6">
        <v>0</v>
      </c>
      <c r="BQ1133" s="6">
        <v>0</v>
      </c>
      <c r="BR1133" s="45">
        <v>0</v>
      </c>
      <c r="BT1133" s="45">
        <v>0</v>
      </c>
      <c r="BU1133" s="45">
        <v>0</v>
      </c>
      <c r="BX1133" s="6">
        <v>0</v>
      </c>
      <c r="BY1133" s="6" t="s">
        <v>21</v>
      </c>
      <c r="BZ1133" s="6">
        <f t="shared" si="51"/>
        <v>0</v>
      </c>
      <c r="CA1133" s="6">
        <f t="shared" si="52"/>
        <v>0</v>
      </c>
      <c r="CC1133" s="63" t="s">
        <v>21</v>
      </c>
      <c r="CD1133" s="6" t="s">
        <v>21</v>
      </c>
      <c r="CK1133" s="6" t="s">
        <v>5148</v>
      </c>
      <c r="DA1133" s="6" t="s">
        <v>21</v>
      </c>
      <c r="DC1133" s="6" t="s">
        <v>4434</v>
      </c>
      <c r="DD1133" s="6" t="s">
        <v>196</v>
      </c>
      <c r="DF1133" s="29">
        <f t="shared" si="53"/>
        <v>0</v>
      </c>
      <c r="DG1133" s="6">
        <v>1</v>
      </c>
    </row>
    <row r="1134" spans="1:111" ht="16" hidden="1" x14ac:dyDescent="0.2">
      <c r="A1134" s="6" t="s">
        <v>1315</v>
      </c>
      <c r="B1134" s="25"/>
      <c r="C1134" s="25"/>
      <c r="F1134" s="25"/>
      <c r="G1134" s="63" t="s">
        <v>1291</v>
      </c>
      <c r="H1134" s="6" t="s">
        <v>1306</v>
      </c>
      <c r="L1134" s="6" t="s">
        <v>1316</v>
      </c>
      <c r="P1134" s="6" t="s">
        <v>3534</v>
      </c>
      <c r="Q1134" s="31" t="s">
        <v>987</v>
      </c>
      <c r="X1134" s="6">
        <v>1100</v>
      </c>
      <c r="Y1134" s="6">
        <v>1100</v>
      </c>
      <c r="Z1134" s="6">
        <v>0</v>
      </c>
      <c r="AA1134" s="6">
        <v>0</v>
      </c>
      <c r="AB1134" s="6">
        <f>SUM(Table2026_09_25[[#This Row],[Number of in-person visits provided in reporting year.]:[Number of video/virtual visits provided in reporting year.]])</f>
        <v>1100</v>
      </c>
      <c r="AC1134" s="6" t="s">
        <v>8469</v>
      </c>
      <c r="AD1134" s="6">
        <v>0</v>
      </c>
      <c r="AE1134" s="6">
        <v>0</v>
      </c>
      <c r="AF1134" s="6" t="s">
        <v>4682</v>
      </c>
      <c r="AG1134" s="6">
        <v>0</v>
      </c>
      <c r="AI1134" s="6" t="s">
        <v>1307</v>
      </c>
      <c r="AJ1134" s="6" t="s">
        <v>7505</v>
      </c>
      <c r="AK1134" s="6" t="s">
        <v>8483</v>
      </c>
      <c r="AL1134" s="6" t="s">
        <v>8163</v>
      </c>
      <c r="AQ1134" s="6" t="s">
        <v>544</v>
      </c>
      <c r="AX1134" s="45"/>
      <c r="AZ1134" s="6">
        <v>0</v>
      </c>
      <c r="BA1134" s="6">
        <v>0</v>
      </c>
      <c r="BB1134" s="45">
        <v>0</v>
      </c>
      <c r="BC1134" s="6">
        <v>0</v>
      </c>
      <c r="BD1134" s="6">
        <v>0</v>
      </c>
      <c r="BF1134" s="6">
        <v>0</v>
      </c>
      <c r="BG1134" s="45">
        <v>0</v>
      </c>
      <c r="BH1134" s="45">
        <v>0</v>
      </c>
      <c r="BI1134" s="6">
        <v>0</v>
      </c>
      <c r="BJ1134" s="6">
        <v>0</v>
      </c>
      <c r="BK1134" s="6">
        <v>0</v>
      </c>
      <c r="BL1134" s="45">
        <v>0</v>
      </c>
      <c r="BM1134" s="45">
        <v>0</v>
      </c>
      <c r="BN1134" s="6">
        <v>0</v>
      </c>
      <c r="BO1134" s="6">
        <v>0</v>
      </c>
      <c r="BP1134" s="6">
        <v>0</v>
      </c>
      <c r="BQ1134" s="6">
        <v>0</v>
      </c>
      <c r="BR1134" s="45">
        <v>0</v>
      </c>
      <c r="BT1134" s="45">
        <v>0</v>
      </c>
      <c r="BU1134" s="45">
        <v>0</v>
      </c>
      <c r="BX1134" s="6">
        <v>0</v>
      </c>
      <c r="BY1134" s="6" t="s">
        <v>1317</v>
      </c>
      <c r="BZ1134" s="6">
        <f t="shared" si="51"/>
        <v>0</v>
      </c>
      <c r="CA1134" s="6">
        <f t="shared" si="52"/>
        <v>0</v>
      </c>
      <c r="CC1134" s="63" t="s">
        <v>4687</v>
      </c>
      <c r="CD1134" s="6" t="s">
        <v>1318</v>
      </c>
      <c r="CK1134" s="6" t="s">
        <v>5148</v>
      </c>
      <c r="DA1134" s="6" t="s">
        <v>1319</v>
      </c>
      <c r="DC1134" s="6" t="s">
        <v>4434</v>
      </c>
      <c r="DD1134" s="6" t="s">
        <v>1311</v>
      </c>
      <c r="DF1134" s="29">
        <f t="shared" si="53"/>
        <v>0</v>
      </c>
      <c r="DG1134" s="6">
        <v>1</v>
      </c>
    </row>
    <row r="1135" spans="1:111" ht="16" hidden="1" x14ac:dyDescent="0.2">
      <c r="A1135" s="6" t="s">
        <v>1502</v>
      </c>
      <c r="B1135" s="25"/>
      <c r="C1135" s="25"/>
      <c r="F1135" s="25"/>
      <c r="G1135" s="63" t="s">
        <v>1291</v>
      </c>
      <c r="H1135" s="6" t="s">
        <v>2903</v>
      </c>
      <c r="L1135" s="6" t="s">
        <v>1503</v>
      </c>
      <c r="P1135" s="6" t="s">
        <v>3530</v>
      </c>
      <c r="Q1135" s="6" t="s">
        <v>4773</v>
      </c>
      <c r="X1135" s="6">
        <v>165</v>
      </c>
      <c r="Y1135" s="6">
        <v>1612</v>
      </c>
      <c r="Z1135" s="6">
        <v>0</v>
      </c>
      <c r="AA1135" s="6">
        <v>0</v>
      </c>
      <c r="AB1135" s="6">
        <f>SUM(Table2026_09_25[[#This Row],[Number of in-person visits provided in reporting year.]:[Number of video/virtual visits provided in reporting year.]])</f>
        <v>1612</v>
      </c>
      <c r="AC1135" s="6" t="s">
        <v>8469</v>
      </c>
      <c r="AD1135" s="6">
        <v>0</v>
      </c>
      <c r="AE1135" s="6">
        <v>0</v>
      </c>
      <c r="AF1135" s="6" t="s">
        <v>4682</v>
      </c>
      <c r="AG1135" s="6">
        <v>0</v>
      </c>
      <c r="AI1135" s="6" t="s">
        <v>8175</v>
      </c>
      <c r="AJ1135" s="6" t="s">
        <v>4778</v>
      </c>
      <c r="AK1135" s="6" t="s">
        <v>8483</v>
      </c>
      <c r="AL1135" s="6" t="s">
        <v>548</v>
      </c>
      <c r="AQ1135" s="6" t="s">
        <v>107</v>
      </c>
      <c r="AX1135" s="45"/>
      <c r="AZ1135" s="6">
        <v>0</v>
      </c>
      <c r="BA1135" s="6">
        <v>0</v>
      </c>
      <c r="BB1135" s="45">
        <v>0</v>
      </c>
      <c r="BC1135" s="6">
        <v>0</v>
      </c>
      <c r="BD1135" s="6">
        <v>0</v>
      </c>
      <c r="BF1135" s="6">
        <v>0</v>
      </c>
      <c r="BG1135" s="45">
        <v>0</v>
      </c>
      <c r="BH1135" s="45">
        <v>0</v>
      </c>
      <c r="BI1135" s="6">
        <v>0</v>
      </c>
      <c r="BJ1135" s="6">
        <v>0</v>
      </c>
      <c r="BK1135" s="6">
        <v>0</v>
      </c>
      <c r="BL1135" s="45">
        <v>0.2</v>
      </c>
      <c r="BM1135" s="45">
        <v>0</v>
      </c>
      <c r="BN1135" s="6">
        <v>0</v>
      </c>
      <c r="BO1135" s="6">
        <v>0</v>
      </c>
      <c r="BP1135" s="6">
        <v>0</v>
      </c>
      <c r="BQ1135" s="6">
        <v>0</v>
      </c>
      <c r="BR1135" s="45">
        <v>0</v>
      </c>
      <c r="BT1135" s="45">
        <v>0</v>
      </c>
      <c r="BU1135" s="45">
        <v>0</v>
      </c>
      <c r="BX1135" s="6">
        <v>6</v>
      </c>
      <c r="BY1135" s="6" t="s">
        <v>1504</v>
      </c>
      <c r="BZ1135" s="6">
        <f t="shared" si="51"/>
        <v>0.2</v>
      </c>
      <c r="CA1135" s="6">
        <f t="shared" si="52"/>
        <v>6.2</v>
      </c>
      <c r="CC1135" s="63" t="s">
        <v>4687</v>
      </c>
      <c r="CD1135" s="6" t="s">
        <v>1505</v>
      </c>
      <c r="CK1135" s="6" t="s">
        <v>5148</v>
      </c>
      <c r="DA1135" s="6" t="s">
        <v>21</v>
      </c>
      <c r="DC1135" s="6" t="s">
        <v>4434</v>
      </c>
      <c r="DD1135" s="6" t="s">
        <v>1498</v>
      </c>
      <c r="DF1135" s="29">
        <f t="shared" si="53"/>
        <v>0</v>
      </c>
      <c r="DG1135" s="6">
        <v>1</v>
      </c>
    </row>
    <row r="1136" spans="1:111" ht="16" hidden="1" x14ac:dyDescent="0.2">
      <c r="A1136" s="6" t="s">
        <v>1791</v>
      </c>
      <c r="B1136" s="25"/>
      <c r="C1136" s="25"/>
      <c r="F1136" s="25"/>
      <c r="G1136" s="63" t="s">
        <v>1291</v>
      </c>
      <c r="H1136" s="6" t="s">
        <v>7469</v>
      </c>
      <c r="L1136" s="6" t="s">
        <v>1792</v>
      </c>
      <c r="P1136" s="6" t="s">
        <v>6712</v>
      </c>
      <c r="Q1136" s="6" t="s">
        <v>4730</v>
      </c>
      <c r="X1136" s="6">
        <v>33</v>
      </c>
      <c r="Y1136" s="6">
        <v>0</v>
      </c>
      <c r="Z1136" s="6">
        <v>0</v>
      </c>
      <c r="AA1136" s="6">
        <v>0</v>
      </c>
      <c r="AB1136" s="6">
        <f>SUM(Table2026_09_25[[#This Row],[Number of in-person visits provided in reporting year.]:[Number of video/virtual visits provided in reporting year.]])</f>
        <v>0</v>
      </c>
      <c r="AC1136" s="6" t="s">
        <v>8468</v>
      </c>
      <c r="AD1136" s="6">
        <v>28</v>
      </c>
      <c r="AE1136" s="6">
        <v>95.28</v>
      </c>
      <c r="AG1136" s="6">
        <v>0</v>
      </c>
      <c r="AI1136" s="6" t="s">
        <v>8185</v>
      </c>
      <c r="AJ1136" s="6" t="s">
        <v>6906</v>
      </c>
      <c r="AK1136" s="6" t="s">
        <v>8483</v>
      </c>
      <c r="AL1136" s="6" t="s">
        <v>24</v>
      </c>
      <c r="AQ1136" s="6" t="s">
        <v>107</v>
      </c>
      <c r="AX1136" s="45"/>
      <c r="AZ1136" s="6">
        <v>0.5</v>
      </c>
      <c r="BA1136" s="6">
        <v>0</v>
      </c>
      <c r="BB1136" s="45">
        <v>0</v>
      </c>
      <c r="BC1136" s="6">
        <v>0</v>
      </c>
      <c r="BD1136" s="6">
        <v>1</v>
      </c>
      <c r="BF1136" s="6">
        <v>0</v>
      </c>
      <c r="BG1136" s="45">
        <v>1</v>
      </c>
      <c r="BH1136" s="45">
        <v>0</v>
      </c>
      <c r="BI1136" s="6">
        <v>0</v>
      </c>
      <c r="BJ1136" s="6">
        <v>8</v>
      </c>
      <c r="BK1136" s="6">
        <v>0</v>
      </c>
      <c r="BL1136" s="45">
        <v>0</v>
      </c>
      <c r="BM1136" s="45">
        <v>0</v>
      </c>
      <c r="BN1136" s="6">
        <v>0</v>
      </c>
      <c r="BO1136" s="6">
        <v>0</v>
      </c>
      <c r="BP1136" s="6">
        <v>9</v>
      </c>
      <c r="BQ1136" s="6">
        <v>8</v>
      </c>
      <c r="BR1136" s="45">
        <v>2</v>
      </c>
      <c r="BT1136" s="45">
        <v>0</v>
      </c>
      <c r="BU1136" s="45">
        <v>1</v>
      </c>
      <c r="BX1136" s="6">
        <v>0</v>
      </c>
      <c r="BY1136" s="6" t="s">
        <v>21</v>
      </c>
      <c r="BZ1136" s="6">
        <f t="shared" si="51"/>
        <v>30.5</v>
      </c>
      <c r="CA1136" s="6">
        <f t="shared" si="52"/>
        <v>29</v>
      </c>
      <c r="CC1136" s="63" t="s">
        <v>4753</v>
      </c>
      <c r="CD1136" s="6" t="s">
        <v>21</v>
      </c>
      <c r="CK1136" s="6" t="s">
        <v>5148</v>
      </c>
      <c r="DA1136" s="6" t="s">
        <v>1793</v>
      </c>
      <c r="DC1136" s="6" t="s">
        <v>4434</v>
      </c>
      <c r="DD1136" s="6" t="s">
        <v>1794</v>
      </c>
      <c r="DF1136" s="29">
        <f t="shared" si="53"/>
        <v>0</v>
      </c>
      <c r="DG1136" s="6">
        <v>1</v>
      </c>
    </row>
    <row r="1137" spans="1:111" ht="16" x14ac:dyDescent="0.2">
      <c r="A1137" s="6" t="s">
        <v>3262</v>
      </c>
      <c r="B1137" s="25"/>
      <c r="C1137" s="25"/>
      <c r="F1137" s="25"/>
      <c r="G1137" s="63" t="s">
        <v>1291</v>
      </c>
      <c r="H1137" s="6" t="s">
        <v>5750</v>
      </c>
      <c r="L1137" s="6" t="s">
        <v>3263</v>
      </c>
      <c r="P1137" s="6" t="s">
        <v>3536</v>
      </c>
      <c r="Q1137" s="6" t="s">
        <v>4773</v>
      </c>
      <c r="X1137" s="6">
        <v>467</v>
      </c>
      <c r="Y1137" s="6">
        <v>1106</v>
      </c>
      <c r="Z1137" s="6">
        <v>88</v>
      </c>
      <c r="AA1137" s="6">
        <v>0</v>
      </c>
      <c r="AB1137" s="6">
        <f>SUM(Table2026_09_25[[#This Row],[Number of in-person visits provided in reporting year.]:[Number of video/virtual visits provided in reporting year.]])</f>
        <v>1194</v>
      </c>
      <c r="AC1137" s="6" t="s">
        <v>8469</v>
      </c>
      <c r="AD1137" s="6">
        <v>0</v>
      </c>
      <c r="AE1137" s="6">
        <v>0</v>
      </c>
      <c r="AF1137" s="6" t="s">
        <v>4682</v>
      </c>
      <c r="AG1137" s="6">
        <v>0</v>
      </c>
      <c r="AI1137" s="6" t="s">
        <v>5755</v>
      </c>
      <c r="AJ1137" s="6" t="s">
        <v>43</v>
      </c>
      <c r="AK1137" s="6" t="s">
        <v>8483</v>
      </c>
      <c r="AL1137" s="6" t="s">
        <v>112</v>
      </c>
      <c r="AQ1137" s="6" t="s">
        <v>43</v>
      </c>
      <c r="AX1137" s="45" t="s">
        <v>2431</v>
      </c>
      <c r="AZ1137" s="6">
        <v>0.88</v>
      </c>
      <c r="BA1137" s="6">
        <v>0</v>
      </c>
      <c r="BB1137" s="45">
        <v>0</v>
      </c>
      <c r="BC1137" s="6">
        <v>0</v>
      </c>
      <c r="BD1137" s="6">
        <v>0</v>
      </c>
      <c r="BF1137" s="6">
        <v>0</v>
      </c>
      <c r="BG1137" s="45">
        <v>0</v>
      </c>
      <c r="BH1137" s="45">
        <v>0</v>
      </c>
      <c r="BI1137" s="6">
        <v>0</v>
      </c>
      <c r="BJ1137" s="6">
        <v>0</v>
      </c>
      <c r="BK1137" s="6">
        <v>0</v>
      </c>
      <c r="BL1137" s="45">
        <v>0</v>
      </c>
      <c r="BM1137" s="45">
        <v>0</v>
      </c>
      <c r="BN1137" s="6">
        <v>0</v>
      </c>
      <c r="BO1137" s="6">
        <v>0</v>
      </c>
      <c r="BP1137" s="6">
        <v>0</v>
      </c>
      <c r="BQ1137" s="6">
        <v>0</v>
      </c>
      <c r="BR1137" s="45">
        <v>0</v>
      </c>
      <c r="BT1137" s="45">
        <v>0</v>
      </c>
      <c r="BU1137" s="45">
        <v>0</v>
      </c>
      <c r="BX1137" s="6">
        <v>0.89</v>
      </c>
      <c r="BY1137" s="6" t="s">
        <v>21</v>
      </c>
      <c r="BZ1137" s="6">
        <f t="shared" si="51"/>
        <v>0.88</v>
      </c>
      <c r="CA1137" s="6">
        <f t="shared" si="52"/>
        <v>0.89</v>
      </c>
      <c r="CC1137" s="63" t="s">
        <v>4687</v>
      </c>
      <c r="CD1137" s="6" t="s">
        <v>21</v>
      </c>
      <c r="CK1137" s="6" t="s">
        <v>5148</v>
      </c>
      <c r="DA1137" s="6" t="s">
        <v>3264</v>
      </c>
      <c r="DC1137" s="6" t="s">
        <v>4434</v>
      </c>
      <c r="DD1137" s="6" t="s">
        <v>3231</v>
      </c>
      <c r="DF1137" s="29">
        <f t="shared" si="53"/>
        <v>1</v>
      </c>
      <c r="DG1137" s="6">
        <v>1</v>
      </c>
    </row>
    <row r="1138" spans="1:111" ht="16" x14ac:dyDescent="0.2">
      <c r="A1138" s="6" t="s">
        <v>3265</v>
      </c>
      <c r="B1138" s="25"/>
      <c r="C1138" s="25"/>
      <c r="F1138" s="25"/>
      <c r="G1138" s="63" t="s">
        <v>1291</v>
      </c>
      <c r="H1138" s="6" t="s">
        <v>5750</v>
      </c>
      <c r="L1138" s="6" t="s">
        <v>3266</v>
      </c>
      <c r="P1138" s="6" t="s">
        <v>3536</v>
      </c>
      <c r="Q1138" s="6" t="s">
        <v>4773</v>
      </c>
      <c r="X1138" s="6">
        <v>729</v>
      </c>
      <c r="Y1138" s="6">
        <v>1565</v>
      </c>
      <c r="Z1138" s="6">
        <v>80</v>
      </c>
      <c r="AA1138" s="6">
        <v>27</v>
      </c>
      <c r="AB1138" s="6">
        <f>SUM(Table2026_09_25[[#This Row],[Number of in-person visits provided in reporting year.]:[Number of video/virtual visits provided in reporting year.]])</f>
        <v>1672</v>
      </c>
      <c r="AC1138" s="6" t="s">
        <v>8469</v>
      </c>
      <c r="AD1138" s="6">
        <v>0</v>
      </c>
      <c r="AE1138" s="6">
        <v>0</v>
      </c>
      <c r="AF1138" s="6" t="s">
        <v>4682</v>
      </c>
      <c r="AG1138" s="6">
        <v>0</v>
      </c>
      <c r="AI1138" s="6" t="s">
        <v>5755</v>
      </c>
      <c r="AJ1138" s="6" t="s">
        <v>43</v>
      </c>
      <c r="AK1138" s="6" t="s">
        <v>8483</v>
      </c>
      <c r="AL1138" s="6" t="s">
        <v>112</v>
      </c>
      <c r="AQ1138" s="6" t="s">
        <v>43</v>
      </c>
      <c r="AX1138" s="45" t="s">
        <v>2431</v>
      </c>
      <c r="AZ1138" s="6">
        <v>0.69</v>
      </c>
      <c r="BA1138" s="6">
        <v>0</v>
      </c>
      <c r="BB1138" s="45">
        <v>0</v>
      </c>
      <c r="BC1138" s="6">
        <v>0</v>
      </c>
      <c r="BD1138" s="6">
        <v>0</v>
      </c>
      <c r="BF1138" s="6">
        <v>0</v>
      </c>
      <c r="BG1138" s="45">
        <v>0</v>
      </c>
      <c r="BH1138" s="45">
        <v>0</v>
      </c>
      <c r="BI1138" s="6">
        <v>0</v>
      </c>
      <c r="BJ1138" s="6">
        <v>0</v>
      </c>
      <c r="BK1138" s="6">
        <v>0</v>
      </c>
      <c r="BL1138" s="45">
        <v>0</v>
      </c>
      <c r="BM1138" s="45">
        <v>0</v>
      </c>
      <c r="BN1138" s="6">
        <v>0</v>
      </c>
      <c r="BO1138" s="6">
        <v>0</v>
      </c>
      <c r="BP1138" s="6">
        <v>0</v>
      </c>
      <c r="BQ1138" s="6">
        <v>0</v>
      </c>
      <c r="BR1138" s="45">
        <v>0</v>
      </c>
      <c r="BT1138" s="45">
        <v>0</v>
      </c>
      <c r="BU1138" s="45">
        <v>0</v>
      </c>
      <c r="BX1138" s="6">
        <v>3.2</v>
      </c>
      <c r="BY1138" s="6" t="s">
        <v>21</v>
      </c>
      <c r="BZ1138" s="6">
        <f t="shared" si="51"/>
        <v>0.69</v>
      </c>
      <c r="CA1138" s="6">
        <f t="shared" si="52"/>
        <v>3.2</v>
      </c>
      <c r="CC1138" s="63" t="s">
        <v>4687</v>
      </c>
      <c r="CD1138" s="6" t="s">
        <v>21</v>
      </c>
      <c r="CK1138" s="6" t="s">
        <v>5148</v>
      </c>
      <c r="DA1138" s="6" t="s">
        <v>3267</v>
      </c>
      <c r="DC1138" s="6" t="s">
        <v>4434</v>
      </c>
      <c r="DD1138" s="6" t="s">
        <v>3231</v>
      </c>
      <c r="DF1138" s="29">
        <f t="shared" si="53"/>
        <v>1</v>
      </c>
      <c r="DG1138" s="6">
        <v>1</v>
      </c>
    </row>
    <row r="1139" spans="1:111" ht="16" x14ac:dyDescent="0.2">
      <c r="A1139" s="6" t="s">
        <v>3268</v>
      </c>
      <c r="B1139" s="25"/>
      <c r="C1139" s="25"/>
      <c r="F1139" s="25"/>
      <c r="G1139" s="63" t="s">
        <v>1291</v>
      </c>
      <c r="H1139" s="6" t="s">
        <v>5750</v>
      </c>
      <c r="L1139" s="6" t="s">
        <v>3270</v>
      </c>
      <c r="P1139" s="6" t="s">
        <v>3529</v>
      </c>
      <c r="Q1139" s="6" t="s">
        <v>4730</v>
      </c>
      <c r="X1139" s="6">
        <v>32</v>
      </c>
      <c r="Y1139" s="6">
        <v>0</v>
      </c>
      <c r="Z1139" s="6">
        <v>0</v>
      </c>
      <c r="AA1139" s="6">
        <v>0</v>
      </c>
      <c r="AB1139" s="6">
        <f>SUM(Table2026_09_25[[#This Row],[Number of in-person visits provided in reporting year.]:[Number of video/virtual visits provided in reporting year.]])</f>
        <v>0</v>
      </c>
      <c r="AC1139" s="6" t="s">
        <v>8469</v>
      </c>
      <c r="AD1139" s="6">
        <v>20</v>
      </c>
      <c r="AE1139" s="6">
        <v>0.8</v>
      </c>
      <c r="AF1139" s="6" t="s">
        <v>4682</v>
      </c>
      <c r="AG1139" s="6">
        <v>0</v>
      </c>
      <c r="AI1139" s="6" t="s">
        <v>5755</v>
      </c>
      <c r="AJ1139" s="6" t="s">
        <v>43</v>
      </c>
      <c r="AK1139" s="6" t="s">
        <v>8483</v>
      </c>
      <c r="AL1139" s="6" t="s">
        <v>112</v>
      </c>
      <c r="AQ1139" s="6" t="s">
        <v>43</v>
      </c>
      <c r="AX1139" s="45" t="s">
        <v>2431</v>
      </c>
      <c r="AZ1139" s="6">
        <v>1.25</v>
      </c>
      <c r="BA1139" s="6">
        <v>0</v>
      </c>
      <c r="BB1139" s="45">
        <v>0</v>
      </c>
      <c r="BC1139" s="6">
        <v>0</v>
      </c>
      <c r="BD1139" s="6">
        <v>0</v>
      </c>
      <c r="BF1139" s="6">
        <v>0</v>
      </c>
      <c r="BG1139" s="45">
        <v>0</v>
      </c>
      <c r="BH1139" s="45">
        <v>0</v>
      </c>
      <c r="BI1139" s="6">
        <v>0</v>
      </c>
      <c r="BJ1139" s="6">
        <v>7.95</v>
      </c>
      <c r="BK1139" s="6">
        <v>0</v>
      </c>
      <c r="BL1139" s="45">
        <v>0</v>
      </c>
      <c r="BM1139" s="45">
        <v>0</v>
      </c>
      <c r="BN1139" s="6">
        <v>0</v>
      </c>
      <c r="BO1139" s="6">
        <v>0</v>
      </c>
      <c r="BP1139" s="6">
        <v>7.84</v>
      </c>
      <c r="BQ1139" s="6">
        <v>12.76</v>
      </c>
      <c r="BR1139" s="45">
        <v>0</v>
      </c>
      <c r="BT1139" s="45">
        <v>0</v>
      </c>
      <c r="BU1139" s="45">
        <v>0</v>
      </c>
      <c r="BX1139" s="6">
        <v>0.04</v>
      </c>
      <c r="BY1139" s="6" t="s">
        <v>21</v>
      </c>
      <c r="BZ1139" s="6">
        <f t="shared" si="51"/>
        <v>29.799999999999997</v>
      </c>
      <c r="CA1139" s="6">
        <f t="shared" si="52"/>
        <v>28.59</v>
      </c>
      <c r="CC1139" s="63" t="s">
        <v>4687</v>
      </c>
      <c r="CD1139" s="6" t="s">
        <v>21</v>
      </c>
      <c r="CK1139" s="6" t="s">
        <v>5148</v>
      </c>
      <c r="DA1139" s="6" t="s">
        <v>3270</v>
      </c>
      <c r="DC1139" s="6" t="s">
        <v>4434</v>
      </c>
      <c r="DD1139" s="6" t="s">
        <v>3231</v>
      </c>
      <c r="DF1139" s="29">
        <f t="shared" si="53"/>
        <v>1</v>
      </c>
      <c r="DG1139" s="6">
        <v>1</v>
      </c>
    </row>
    <row r="1140" spans="1:111" ht="16" x14ac:dyDescent="0.2">
      <c r="A1140" s="6" t="s">
        <v>3271</v>
      </c>
      <c r="B1140" s="25"/>
      <c r="C1140" s="25"/>
      <c r="F1140" s="25"/>
      <c r="G1140" s="63" t="s">
        <v>1291</v>
      </c>
      <c r="H1140" s="6" t="s">
        <v>5750</v>
      </c>
      <c r="L1140" s="6" t="s">
        <v>3272</v>
      </c>
      <c r="P1140" s="6" t="s">
        <v>3536</v>
      </c>
      <c r="Q1140" s="6" t="s">
        <v>4773</v>
      </c>
      <c r="X1140" s="6">
        <v>0</v>
      </c>
      <c r="Y1140" s="6">
        <v>0</v>
      </c>
      <c r="Z1140" s="6">
        <v>0</v>
      </c>
      <c r="AA1140" s="6">
        <v>0</v>
      </c>
      <c r="AB1140" s="6">
        <f>SUM(Table2026_09_25[[#This Row],[Number of in-person visits provided in reporting year.]:[Number of video/virtual visits provided in reporting year.]])</f>
        <v>0</v>
      </c>
      <c r="AC1140" s="6" t="s">
        <v>8469</v>
      </c>
      <c r="AD1140" s="6">
        <v>0</v>
      </c>
      <c r="AE1140" s="6">
        <v>0</v>
      </c>
      <c r="AF1140" s="6" t="s">
        <v>4682</v>
      </c>
      <c r="AG1140" s="6">
        <v>0</v>
      </c>
      <c r="AI1140" s="6" t="s">
        <v>5755</v>
      </c>
      <c r="AJ1140" s="6" t="s">
        <v>43</v>
      </c>
      <c r="AK1140" s="6" t="s">
        <v>8483</v>
      </c>
      <c r="AL1140" s="6" t="s">
        <v>112</v>
      </c>
      <c r="AQ1140" s="6" t="s">
        <v>43</v>
      </c>
      <c r="AX1140" s="45" t="s">
        <v>2431</v>
      </c>
      <c r="AZ1140" s="6">
        <v>0</v>
      </c>
      <c r="BA1140" s="6">
        <v>0</v>
      </c>
      <c r="BB1140" s="45">
        <v>0</v>
      </c>
      <c r="BC1140" s="6">
        <v>0</v>
      </c>
      <c r="BD1140" s="6">
        <v>0</v>
      </c>
      <c r="BF1140" s="6">
        <v>0</v>
      </c>
      <c r="BG1140" s="45">
        <v>0</v>
      </c>
      <c r="BH1140" s="45">
        <v>0</v>
      </c>
      <c r="BI1140" s="6">
        <v>0</v>
      </c>
      <c r="BJ1140" s="6">
        <v>0</v>
      </c>
      <c r="BK1140" s="6">
        <v>0</v>
      </c>
      <c r="BL1140" s="45">
        <v>0</v>
      </c>
      <c r="BM1140" s="45">
        <v>0</v>
      </c>
      <c r="BN1140" s="6">
        <v>0</v>
      </c>
      <c r="BO1140" s="6">
        <v>0</v>
      </c>
      <c r="BP1140" s="6">
        <v>0</v>
      </c>
      <c r="BQ1140" s="6">
        <v>0</v>
      </c>
      <c r="BR1140" s="45">
        <v>0</v>
      </c>
      <c r="BT1140" s="45">
        <v>0</v>
      </c>
      <c r="BU1140" s="45">
        <v>0</v>
      </c>
      <c r="BX1140" s="6">
        <v>0</v>
      </c>
      <c r="BY1140" s="6" t="s">
        <v>21</v>
      </c>
      <c r="BZ1140" s="6">
        <f t="shared" si="51"/>
        <v>0</v>
      </c>
      <c r="CA1140" s="6">
        <f t="shared" si="52"/>
        <v>0</v>
      </c>
      <c r="CC1140" s="63" t="s">
        <v>4687</v>
      </c>
      <c r="CD1140" s="6" t="s">
        <v>21</v>
      </c>
      <c r="CK1140" s="6" t="s">
        <v>5148</v>
      </c>
      <c r="DA1140" s="6" t="s">
        <v>3273</v>
      </c>
      <c r="DC1140" s="6" t="s">
        <v>4434</v>
      </c>
      <c r="DD1140" s="6" t="s">
        <v>3231</v>
      </c>
      <c r="DF1140" s="29">
        <f t="shared" si="53"/>
        <v>1</v>
      </c>
      <c r="DG1140" s="6">
        <v>1</v>
      </c>
    </row>
    <row r="1141" spans="1:111" ht="16" x14ac:dyDescent="0.2">
      <c r="A1141" s="6" t="s">
        <v>3274</v>
      </c>
      <c r="B1141" s="25"/>
      <c r="C1141" s="25"/>
      <c r="F1141" s="25"/>
      <c r="G1141" s="63" t="s">
        <v>1291</v>
      </c>
      <c r="H1141" s="6" t="s">
        <v>5750</v>
      </c>
      <c r="L1141" s="6" t="s">
        <v>3275</v>
      </c>
      <c r="P1141" s="6" t="s">
        <v>3536</v>
      </c>
      <c r="Q1141" s="6" t="s">
        <v>4773</v>
      </c>
      <c r="X1141" s="6">
        <v>0</v>
      </c>
      <c r="Y1141" s="6">
        <v>0</v>
      </c>
      <c r="Z1141" s="6">
        <v>0</v>
      </c>
      <c r="AA1141" s="6">
        <v>0</v>
      </c>
      <c r="AB1141" s="6">
        <f>SUM(Table2026_09_25[[#This Row],[Number of in-person visits provided in reporting year.]:[Number of video/virtual visits provided in reporting year.]])</f>
        <v>0</v>
      </c>
      <c r="AC1141" s="6" t="s">
        <v>8469</v>
      </c>
      <c r="AD1141" s="6">
        <v>0</v>
      </c>
      <c r="AE1141" s="6">
        <v>0</v>
      </c>
      <c r="AF1141" s="6" t="s">
        <v>4682</v>
      </c>
      <c r="AG1141" s="6">
        <v>0</v>
      </c>
      <c r="AI1141" s="6" t="s">
        <v>5755</v>
      </c>
      <c r="AJ1141" s="6" t="s">
        <v>43</v>
      </c>
      <c r="AK1141" s="6" t="s">
        <v>8483</v>
      </c>
      <c r="AL1141" s="6" t="s">
        <v>112</v>
      </c>
      <c r="AQ1141" s="6" t="s">
        <v>43</v>
      </c>
      <c r="AX1141" s="45" t="s">
        <v>2431</v>
      </c>
      <c r="AZ1141" s="6">
        <v>0</v>
      </c>
      <c r="BA1141" s="6">
        <v>0</v>
      </c>
      <c r="BB1141" s="45">
        <v>0</v>
      </c>
      <c r="BC1141" s="6">
        <v>0</v>
      </c>
      <c r="BD1141" s="6">
        <v>0</v>
      </c>
      <c r="BF1141" s="6">
        <v>0</v>
      </c>
      <c r="BG1141" s="45">
        <v>0</v>
      </c>
      <c r="BH1141" s="45">
        <v>0</v>
      </c>
      <c r="BI1141" s="6">
        <v>0</v>
      </c>
      <c r="BJ1141" s="6">
        <v>0</v>
      </c>
      <c r="BK1141" s="6">
        <v>0</v>
      </c>
      <c r="BL1141" s="45">
        <v>0</v>
      </c>
      <c r="BM1141" s="45">
        <v>0</v>
      </c>
      <c r="BN1141" s="6">
        <v>0</v>
      </c>
      <c r="BO1141" s="6">
        <v>0</v>
      </c>
      <c r="BP1141" s="6">
        <v>0</v>
      </c>
      <c r="BQ1141" s="6">
        <v>0</v>
      </c>
      <c r="BR1141" s="45">
        <v>0</v>
      </c>
      <c r="BT1141" s="45">
        <v>0</v>
      </c>
      <c r="BU1141" s="45">
        <v>0</v>
      </c>
      <c r="BX1141" s="6">
        <v>0</v>
      </c>
      <c r="BY1141" s="6" t="s">
        <v>21</v>
      </c>
      <c r="BZ1141" s="6">
        <f t="shared" si="51"/>
        <v>0</v>
      </c>
      <c r="CA1141" s="6">
        <f t="shared" si="52"/>
        <v>0</v>
      </c>
      <c r="CC1141" s="63" t="s">
        <v>4687</v>
      </c>
      <c r="CD1141" s="6" t="s">
        <v>21</v>
      </c>
      <c r="CK1141" s="6" t="s">
        <v>5148</v>
      </c>
      <c r="DA1141" s="6" t="s">
        <v>3276</v>
      </c>
      <c r="DC1141" s="6" t="s">
        <v>4434</v>
      </c>
      <c r="DD1141" s="6" t="s">
        <v>3231</v>
      </c>
      <c r="DF1141" s="29">
        <f t="shared" si="53"/>
        <v>1</v>
      </c>
      <c r="DG1141" s="6">
        <v>1</v>
      </c>
    </row>
    <row r="1142" spans="1:111" ht="16" x14ac:dyDescent="0.2">
      <c r="A1142" s="6" t="s">
        <v>3277</v>
      </c>
      <c r="B1142" s="25"/>
      <c r="C1142" s="25"/>
      <c r="F1142" s="25"/>
      <c r="G1142" s="63" t="s">
        <v>1291</v>
      </c>
      <c r="H1142" s="6" t="s">
        <v>5750</v>
      </c>
      <c r="L1142" s="6" t="s">
        <v>3278</v>
      </c>
      <c r="P1142" s="6" t="s">
        <v>3536</v>
      </c>
      <c r="Q1142" s="6" t="s">
        <v>4773</v>
      </c>
      <c r="X1142" s="6">
        <v>0</v>
      </c>
      <c r="Y1142" s="6">
        <v>0</v>
      </c>
      <c r="Z1142" s="6">
        <v>0</v>
      </c>
      <c r="AA1142" s="6">
        <v>0</v>
      </c>
      <c r="AB1142" s="6">
        <f>SUM(Table2026_09_25[[#This Row],[Number of in-person visits provided in reporting year.]:[Number of video/virtual visits provided in reporting year.]])</f>
        <v>0</v>
      </c>
      <c r="AC1142" s="6" t="s">
        <v>8469</v>
      </c>
      <c r="AD1142" s="6">
        <v>0</v>
      </c>
      <c r="AE1142" s="6">
        <v>0</v>
      </c>
      <c r="AF1142" s="6" t="s">
        <v>4682</v>
      </c>
      <c r="AG1142" s="6">
        <v>0</v>
      </c>
      <c r="AI1142" s="6" t="s">
        <v>5755</v>
      </c>
      <c r="AJ1142" s="6" t="s">
        <v>43</v>
      </c>
      <c r="AK1142" s="6" t="s">
        <v>8483</v>
      </c>
      <c r="AL1142" s="6" t="s">
        <v>112</v>
      </c>
      <c r="AQ1142" s="6" t="s">
        <v>43</v>
      </c>
      <c r="AX1142" s="45" t="s">
        <v>2431</v>
      </c>
      <c r="AZ1142" s="6">
        <v>0</v>
      </c>
      <c r="BA1142" s="6">
        <v>0</v>
      </c>
      <c r="BB1142" s="45">
        <v>0</v>
      </c>
      <c r="BC1142" s="6">
        <v>0</v>
      </c>
      <c r="BD1142" s="6">
        <v>0</v>
      </c>
      <c r="BF1142" s="6">
        <v>0</v>
      </c>
      <c r="BG1142" s="45">
        <v>0</v>
      </c>
      <c r="BH1142" s="45">
        <v>0</v>
      </c>
      <c r="BI1142" s="6">
        <v>0</v>
      </c>
      <c r="BJ1142" s="6">
        <v>0</v>
      </c>
      <c r="BK1142" s="6">
        <v>0</v>
      </c>
      <c r="BL1142" s="45">
        <v>0</v>
      </c>
      <c r="BM1142" s="45">
        <v>0</v>
      </c>
      <c r="BN1142" s="6">
        <v>0</v>
      </c>
      <c r="BO1142" s="6">
        <v>0</v>
      </c>
      <c r="BP1142" s="6">
        <v>0</v>
      </c>
      <c r="BQ1142" s="6">
        <v>0</v>
      </c>
      <c r="BR1142" s="45">
        <v>0</v>
      </c>
      <c r="BT1142" s="45">
        <v>0</v>
      </c>
      <c r="BU1142" s="45">
        <v>0</v>
      </c>
      <c r="BX1142" s="6">
        <v>0</v>
      </c>
      <c r="BY1142" s="6" t="s">
        <v>21</v>
      </c>
      <c r="BZ1142" s="6">
        <f t="shared" si="51"/>
        <v>0</v>
      </c>
      <c r="CA1142" s="6">
        <f t="shared" si="52"/>
        <v>0</v>
      </c>
      <c r="CC1142" s="63" t="s">
        <v>4687</v>
      </c>
      <c r="CD1142" s="6" t="s">
        <v>21</v>
      </c>
      <c r="CK1142" s="6" t="s">
        <v>5148</v>
      </c>
      <c r="DA1142" s="6" t="s">
        <v>3279</v>
      </c>
      <c r="DC1142" s="6" t="s">
        <v>4434</v>
      </c>
      <c r="DD1142" s="6" t="s">
        <v>3231</v>
      </c>
      <c r="DF1142" s="29">
        <f t="shared" si="53"/>
        <v>1</v>
      </c>
      <c r="DG1142" s="6">
        <v>1</v>
      </c>
    </row>
    <row r="1143" spans="1:111" ht="16" x14ac:dyDescent="0.2">
      <c r="A1143" s="6" t="s">
        <v>3280</v>
      </c>
      <c r="B1143" s="25"/>
      <c r="C1143" s="25"/>
      <c r="F1143" s="25"/>
      <c r="G1143" s="63" t="s">
        <v>1291</v>
      </c>
      <c r="H1143" s="6" t="s">
        <v>5750</v>
      </c>
      <c r="L1143" s="6" t="s">
        <v>3281</v>
      </c>
      <c r="P1143" s="6" t="s">
        <v>3536</v>
      </c>
      <c r="Q1143" s="6" t="s">
        <v>4773</v>
      </c>
      <c r="X1143" s="6">
        <v>0</v>
      </c>
      <c r="Y1143" s="6">
        <v>0</v>
      </c>
      <c r="Z1143" s="6">
        <v>0</v>
      </c>
      <c r="AA1143" s="6">
        <v>0</v>
      </c>
      <c r="AB1143" s="6">
        <f>SUM(Table2026_09_25[[#This Row],[Number of in-person visits provided in reporting year.]:[Number of video/virtual visits provided in reporting year.]])</f>
        <v>0</v>
      </c>
      <c r="AC1143" s="6" t="s">
        <v>8469</v>
      </c>
      <c r="AD1143" s="6">
        <v>0</v>
      </c>
      <c r="AE1143" s="6">
        <v>0</v>
      </c>
      <c r="AF1143" s="6" t="s">
        <v>4682</v>
      </c>
      <c r="AG1143" s="6">
        <v>0</v>
      </c>
      <c r="AI1143" s="6" t="s">
        <v>5755</v>
      </c>
      <c r="AJ1143" s="6" t="s">
        <v>43</v>
      </c>
      <c r="AK1143" s="6" t="s">
        <v>8483</v>
      </c>
      <c r="AL1143" s="6" t="s">
        <v>112</v>
      </c>
      <c r="AQ1143" s="6" t="s">
        <v>43</v>
      </c>
      <c r="AX1143" s="45" t="s">
        <v>2431</v>
      </c>
      <c r="AZ1143" s="6">
        <v>0</v>
      </c>
      <c r="BA1143" s="6">
        <v>0</v>
      </c>
      <c r="BB1143" s="45">
        <v>0</v>
      </c>
      <c r="BC1143" s="6">
        <v>0</v>
      </c>
      <c r="BD1143" s="6">
        <v>0</v>
      </c>
      <c r="BF1143" s="6">
        <v>0</v>
      </c>
      <c r="BG1143" s="45">
        <v>0</v>
      </c>
      <c r="BH1143" s="45">
        <v>0</v>
      </c>
      <c r="BI1143" s="6">
        <v>0</v>
      </c>
      <c r="BJ1143" s="6">
        <v>0</v>
      </c>
      <c r="BK1143" s="6">
        <v>0</v>
      </c>
      <c r="BL1143" s="45">
        <v>0</v>
      </c>
      <c r="BM1143" s="45">
        <v>0</v>
      </c>
      <c r="BN1143" s="6">
        <v>0</v>
      </c>
      <c r="BO1143" s="6">
        <v>0</v>
      </c>
      <c r="BP1143" s="6">
        <v>0</v>
      </c>
      <c r="BQ1143" s="6">
        <v>0</v>
      </c>
      <c r="BR1143" s="45">
        <v>0</v>
      </c>
      <c r="BT1143" s="45">
        <v>0</v>
      </c>
      <c r="BU1143" s="45">
        <v>0</v>
      </c>
      <c r="BX1143" s="6">
        <v>0</v>
      </c>
      <c r="BY1143" s="6" t="s">
        <v>21</v>
      </c>
      <c r="BZ1143" s="6">
        <f t="shared" si="51"/>
        <v>0</v>
      </c>
      <c r="CA1143" s="6">
        <f t="shared" si="52"/>
        <v>0</v>
      </c>
      <c r="CC1143" s="63" t="s">
        <v>4687</v>
      </c>
      <c r="CD1143" s="6" t="s">
        <v>21</v>
      </c>
      <c r="CK1143" s="6" t="s">
        <v>5148</v>
      </c>
      <c r="DA1143" s="6" t="s">
        <v>3282</v>
      </c>
      <c r="DC1143" s="6" t="s">
        <v>4434</v>
      </c>
      <c r="DD1143" s="6" t="s">
        <v>3231</v>
      </c>
      <c r="DF1143" s="29">
        <f t="shared" si="53"/>
        <v>1</v>
      </c>
      <c r="DG1143" s="6">
        <v>1</v>
      </c>
    </row>
    <row r="1144" spans="1:111" ht="16" x14ac:dyDescent="0.2">
      <c r="A1144" s="6" t="s">
        <v>3283</v>
      </c>
      <c r="B1144" s="25"/>
      <c r="C1144" s="25"/>
      <c r="F1144" s="25"/>
      <c r="G1144" s="63" t="s">
        <v>1291</v>
      </c>
      <c r="H1144" s="6" t="s">
        <v>5750</v>
      </c>
      <c r="L1144" s="6" t="s">
        <v>3284</v>
      </c>
      <c r="P1144" s="6" t="s">
        <v>3536</v>
      </c>
      <c r="Q1144" s="6" t="s">
        <v>4773</v>
      </c>
      <c r="X1144" s="6">
        <v>80</v>
      </c>
      <c r="Y1144" s="6">
        <v>1</v>
      </c>
      <c r="Z1144" s="6">
        <v>0</v>
      </c>
      <c r="AA1144" s="6">
        <v>0</v>
      </c>
      <c r="AB1144" s="6">
        <f>SUM(Table2026_09_25[[#This Row],[Number of in-person visits provided in reporting year.]:[Number of video/virtual visits provided in reporting year.]])</f>
        <v>1</v>
      </c>
      <c r="AC1144" s="6" t="s">
        <v>8469</v>
      </c>
      <c r="AD1144" s="6">
        <v>0</v>
      </c>
      <c r="AE1144" s="6">
        <v>0</v>
      </c>
      <c r="AF1144" s="6" t="s">
        <v>4682</v>
      </c>
      <c r="AG1144" s="6">
        <v>0</v>
      </c>
      <c r="AI1144" s="6" t="s">
        <v>5755</v>
      </c>
      <c r="AJ1144" s="6" t="s">
        <v>43</v>
      </c>
      <c r="AK1144" s="6" t="s">
        <v>8483</v>
      </c>
      <c r="AL1144" s="6" t="s">
        <v>112</v>
      </c>
      <c r="AQ1144" s="6" t="s">
        <v>43</v>
      </c>
      <c r="AX1144" s="45" t="s">
        <v>2431</v>
      </c>
      <c r="AZ1144" s="6">
        <v>0</v>
      </c>
      <c r="BA1144" s="6">
        <v>0</v>
      </c>
      <c r="BB1144" s="45">
        <v>0</v>
      </c>
      <c r="BC1144" s="6">
        <v>0</v>
      </c>
      <c r="BD1144" s="6">
        <v>0</v>
      </c>
      <c r="BF1144" s="6">
        <v>0</v>
      </c>
      <c r="BG1144" s="45">
        <v>0</v>
      </c>
      <c r="BH1144" s="45">
        <v>0</v>
      </c>
      <c r="BI1144" s="6">
        <v>0</v>
      </c>
      <c r="BJ1144" s="6">
        <v>0</v>
      </c>
      <c r="BK1144" s="6">
        <v>0</v>
      </c>
      <c r="BL1144" s="45">
        <v>0</v>
      </c>
      <c r="BM1144" s="45">
        <v>0</v>
      </c>
      <c r="BN1144" s="6">
        <v>0</v>
      </c>
      <c r="BO1144" s="6">
        <v>0</v>
      </c>
      <c r="BP1144" s="6">
        <v>0</v>
      </c>
      <c r="BQ1144" s="6">
        <v>0</v>
      </c>
      <c r="BR1144" s="45">
        <v>0</v>
      </c>
      <c r="BT1144" s="45">
        <v>2.73</v>
      </c>
      <c r="BU1144" s="45">
        <v>0</v>
      </c>
      <c r="BX1144" s="6">
        <v>0.09</v>
      </c>
      <c r="BY1144" s="6" t="s">
        <v>21</v>
      </c>
      <c r="BZ1144" s="6">
        <f t="shared" si="51"/>
        <v>2.73</v>
      </c>
      <c r="CA1144" s="6">
        <f t="shared" si="52"/>
        <v>2.82</v>
      </c>
      <c r="CC1144" s="63" t="s">
        <v>4687</v>
      </c>
      <c r="CD1144" s="6" t="s">
        <v>21</v>
      </c>
      <c r="CK1144" s="6" t="s">
        <v>5148</v>
      </c>
      <c r="DA1144" s="6" t="s">
        <v>3285</v>
      </c>
      <c r="DC1144" s="6" t="s">
        <v>4434</v>
      </c>
      <c r="DD1144" s="6" t="s">
        <v>3231</v>
      </c>
      <c r="DF1144" s="29">
        <f t="shared" si="53"/>
        <v>1</v>
      </c>
      <c r="DG1144" s="6">
        <v>1</v>
      </c>
    </row>
    <row r="1145" spans="1:111" ht="16" x14ac:dyDescent="0.2">
      <c r="A1145" s="6" t="s">
        <v>3286</v>
      </c>
      <c r="B1145" s="25"/>
      <c r="C1145" s="25"/>
      <c r="F1145" s="25"/>
      <c r="G1145" s="63" t="s">
        <v>1291</v>
      </c>
      <c r="H1145" s="6" t="s">
        <v>5750</v>
      </c>
      <c r="L1145" s="6" t="s">
        <v>3287</v>
      </c>
      <c r="P1145" s="6" t="s">
        <v>3536</v>
      </c>
      <c r="Q1145" s="6" t="s">
        <v>4773</v>
      </c>
      <c r="X1145" s="6">
        <v>0</v>
      </c>
      <c r="Y1145" s="6">
        <v>0</v>
      </c>
      <c r="Z1145" s="6">
        <v>0</v>
      </c>
      <c r="AA1145" s="6">
        <v>0</v>
      </c>
      <c r="AB1145" s="6">
        <f>SUM(Table2026_09_25[[#This Row],[Number of in-person visits provided in reporting year.]:[Number of video/virtual visits provided in reporting year.]])</f>
        <v>0</v>
      </c>
      <c r="AC1145" s="6" t="s">
        <v>8469</v>
      </c>
      <c r="AD1145" s="6">
        <v>0</v>
      </c>
      <c r="AE1145" s="6">
        <v>0</v>
      </c>
      <c r="AF1145" s="6" t="s">
        <v>4682</v>
      </c>
      <c r="AG1145" s="6">
        <v>0</v>
      </c>
      <c r="AI1145" s="6" t="s">
        <v>5755</v>
      </c>
      <c r="AJ1145" s="6" t="s">
        <v>43</v>
      </c>
      <c r="AK1145" s="6" t="s">
        <v>8483</v>
      </c>
      <c r="AL1145" s="6" t="s">
        <v>112</v>
      </c>
      <c r="AQ1145" s="6" t="s">
        <v>43</v>
      </c>
      <c r="AX1145" s="45" t="s">
        <v>2431</v>
      </c>
      <c r="AZ1145" s="6">
        <v>0</v>
      </c>
      <c r="BA1145" s="6">
        <v>0</v>
      </c>
      <c r="BB1145" s="45">
        <v>0</v>
      </c>
      <c r="BC1145" s="6">
        <v>0</v>
      </c>
      <c r="BD1145" s="6">
        <v>0</v>
      </c>
      <c r="BF1145" s="6">
        <v>0</v>
      </c>
      <c r="BG1145" s="45">
        <v>0</v>
      </c>
      <c r="BH1145" s="45">
        <v>0</v>
      </c>
      <c r="BI1145" s="6">
        <v>0</v>
      </c>
      <c r="BJ1145" s="6">
        <v>0</v>
      </c>
      <c r="BK1145" s="6">
        <v>0</v>
      </c>
      <c r="BL1145" s="45">
        <v>0</v>
      </c>
      <c r="BM1145" s="45">
        <v>0</v>
      </c>
      <c r="BN1145" s="6">
        <v>0</v>
      </c>
      <c r="BO1145" s="6">
        <v>0</v>
      </c>
      <c r="BP1145" s="6">
        <v>0</v>
      </c>
      <c r="BQ1145" s="6">
        <v>0</v>
      </c>
      <c r="BR1145" s="45">
        <v>0</v>
      </c>
      <c r="BT1145" s="45">
        <v>0</v>
      </c>
      <c r="BU1145" s="45">
        <v>0</v>
      </c>
      <c r="BX1145" s="6">
        <v>0</v>
      </c>
      <c r="BY1145" s="6" t="s">
        <v>21</v>
      </c>
      <c r="BZ1145" s="6">
        <f t="shared" si="51"/>
        <v>0</v>
      </c>
      <c r="CA1145" s="6">
        <f t="shared" si="52"/>
        <v>0</v>
      </c>
      <c r="CC1145" s="63" t="s">
        <v>4687</v>
      </c>
      <c r="CD1145" s="6" t="s">
        <v>21</v>
      </c>
      <c r="CK1145" s="6" t="s">
        <v>5148</v>
      </c>
      <c r="DA1145" s="6" t="s">
        <v>3288</v>
      </c>
      <c r="DC1145" s="6" t="s">
        <v>4434</v>
      </c>
      <c r="DD1145" s="6" t="s">
        <v>3231</v>
      </c>
      <c r="DF1145" s="29">
        <f t="shared" si="53"/>
        <v>1</v>
      </c>
      <c r="DG1145" s="6">
        <v>1</v>
      </c>
    </row>
    <row r="1146" spans="1:111" ht="16" x14ac:dyDescent="0.2">
      <c r="A1146" s="6" t="s">
        <v>3289</v>
      </c>
      <c r="B1146" s="25"/>
      <c r="C1146" s="25"/>
      <c r="F1146" s="25"/>
      <c r="G1146" s="63" t="s">
        <v>1291</v>
      </c>
      <c r="H1146" s="6" t="s">
        <v>5750</v>
      </c>
      <c r="L1146" s="6" t="s">
        <v>3290</v>
      </c>
      <c r="P1146" s="6" t="s">
        <v>3536</v>
      </c>
      <c r="Q1146" s="6" t="s">
        <v>4773</v>
      </c>
      <c r="X1146" s="6">
        <v>620</v>
      </c>
      <c r="Y1146" s="6">
        <v>1573</v>
      </c>
      <c r="Z1146" s="6">
        <v>0</v>
      </c>
      <c r="AA1146" s="6">
        <v>0</v>
      </c>
      <c r="AB1146" s="6">
        <f>SUM(Table2026_09_25[[#This Row],[Number of in-person visits provided in reporting year.]:[Number of video/virtual visits provided in reporting year.]])</f>
        <v>1573</v>
      </c>
      <c r="AC1146" s="6" t="s">
        <v>8469</v>
      </c>
      <c r="AD1146" s="6">
        <v>0</v>
      </c>
      <c r="AE1146" s="6">
        <v>0</v>
      </c>
      <c r="AF1146" s="6" t="s">
        <v>4682</v>
      </c>
      <c r="AG1146" s="6">
        <v>0</v>
      </c>
      <c r="AI1146" s="6" t="s">
        <v>5755</v>
      </c>
      <c r="AJ1146" s="6" t="s">
        <v>43</v>
      </c>
      <c r="AK1146" s="6" t="s">
        <v>8483</v>
      </c>
      <c r="AL1146" s="6" t="s">
        <v>112</v>
      </c>
      <c r="AQ1146" s="6" t="s">
        <v>43</v>
      </c>
      <c r="AX1146" s="45" t="s">
        <v>2431</v>
      </c>
      <c r="AZ1146" s="6">
        <v>0.32</v>
      </c>
      <c r="BA1146" s="6">
        <v>0</v>
      </c>
      <c r="BB1146" s="45">
        <v>0</v>
      </c>
      <c r="BC1146" s="6">
        <v>0</v>
      </c>
      <c r="BD1146" s="6">
        <v>0</v>
      </c>
      <c r="BF1146" s="6">
        <v>0</v>
      </c>
      <c r="BG1146" s="45">
        <v>0</v>
      </c>
      <c r="BH1146" s="45">
        <v>0</v>
      </c>
      <c r="BI1146" s="6">
        <v>0</v>
      </c>
      <c r="BJ1146" s="6">
        <v>0</v>
      </c>
      <c r="BK1146" s="6">
        <v>0</v>
      </c>
      <c r="BL1146" s="45">
        <v>0</v>
      </c>
      <c r="BM1146" s="45">
        <v>0</v>
      </c>
      <c r="BN1146" s="6">
        <v>0</v>
      </c>
      <c r="BO1146" s="6">
        <v>0</v>
      </c>
      <c r="BP1146" s="6">
        <v>0</v>
      </c>
      <c r="BQ1146" s="6">
        <v>0</v>
      </c>
      <c r="BR1146" s="45">
        <v>0</v>
      </c>
      <c r="BT1146" s="45">
        <v>0</v>
      </c>
      <c r="BU1146" s="45">
        <v>0</v>
      </c>
      <c r="BX1146" s="6">
        <v>0</v>
      </c>
      <c r="BY1146" s="6" t="s">
        <v>3291</v>
      </c>
      <c r="BZ1146" s="6">
        <f t="shared" si="51"/>
        <v>0.32</v>
      </c>
      <c r="CA1146" s="6">
        <f t="shared" si="52"/>
        <v>0</v>
      </c>
      <c r="CC1146" s="63" t="s">
        <v>4687</v>
      </c>
      <c r="CD1146" s="6" t="s">
        <v>21</v>
      </c>
      <c r="CK1146" s="6" t="s">
        <v>5148</v>
      </c>
      <c r="DA1146" s="6" t="s">
        <v>3292</v>
      </c>
      <c r="DC1146" s="6" t="s">
        <v>4434</v>
      </c>
      <c r="DD1146" s="6" t="s">
        <v>3231</v>
      </c>
      <c r="DF1146" s="29">
        <f t="shared" si="53"/>
        <v>1</v>
      </c>
      <c r="DG1146" s="6">
        <v>1</v>
      </c>
    </row>
    <row r="1147" spans="1:111" ht="16" x14ac:dyDescent="0.2">
      <c r="A1147" s="6" t="s">
        <v>3293</v>
      </c>
      <c r="B1147" s="25"/>
      <c r="C1147" s="25"/>
      <c r="F1147" s="25"/>
      <c r="G1147" s="63" t="s">
        <v>1291</v>
      </c>
      <c r="H1147" s="6" t="s">
        <v>5750</v>
      </c>
      <c r="L1147" s="6" t="s">
        <v>3294</v>
      </c>
      <c r="P1147" s="6" t="s">
        <v>353</v>
      </c>
      <c r="Q1147" s="6" t="s">
        <v>4730</v>
      </c>
      <c r="X1147" s="6">
        <v>128</v>
      </c>
      <c r="Y1147" s="6">
        <v>0</v>
      </c>
      <c r="Z1147" s="6">
        <v>0</v>
      </c>
      <c r="AA1147" s="6">
        <v>0</v>
      </c>
      <c r="AB1147" s="6">
        <f>SUM(Table2026_09_25[[#This Row],[Number of in-person visits provided in reporting year.]:[Number of video/virtual visits provided in reporting year.]])</f>
        <v>0</v>
      </c>
      <c r="AC1147" s="6" t="s">
        <v>8469</v>
      </c>
      <c r="AD1147" s="6">
        <v>30</v>
      </c>
      <c r="AE1147" s="6">
        <v>0.41</v>
      </c>
      <c r="AF1147" s="6" t="s">
        <v>8026</v>
      </c>
      <c r="AG1147" s="6">
        <v>4</v>
      </c>
      <c r="AI1147" s="6" t="s">
        <v>5755</v>
      </c>
      <c r="AJ1147" s="6" t="s">
        <v>43</v>
      </c>
      <c r="AK1147" s="6" t="s">
        <v>8483</v>
      </c>
      <c r="AL1147" s="6" t="s">
        <v>112</v>
      </c>
      <c r="AQ1147" s="6" t="s">
        <v>43</v>
      </c>
      <c r="AX1147" s="45" t="s">
        <v>2431</v>
      </c>
      <c r="AZ1147" s="6">
        <v>1.56</v>
      </c>
      <c r="BA1147" s="6">
        <v>0</v>
      </c>
      <c r="BB1147" s="45">
        <v>0</v>
      </c>
      <c r="BC1147" s="6">
        <v>0</v>
      </c>
      <c r="BD1147" s="6">
        <v>0</v>
      </c>
      <c r="BF1147" s="6">
        <v>0</v>
      </c>
      <c r="BG1147" s="45">
        <v>0</v>
      </c>
      <c r="BH1147" s="45">
        <v>0</v>
      </c>
      <c r="BI1147" s="6">
        <v>0</v>
      </c>
      <c r="BJ1147" s="6">
        <v>0.05</v>
      </c>
      <c r="BK1147" s="6">
        <v>0</v>
      </c>
      <c r="BL1147" s="45">
        <v>0</v>
      </c>
      <c r="BM1147" s="45">
        <v>0</v>
      </c>
      <c r="BN1147" s="6">
        <v>0</v>
      </c>
      <c r="BO1147" s="6">
        <v>0</v>
      </c>
      <c r="BP1147" s="6">
        <v>6.49</v>
      </c>
      <c r="BQ1147" s="6">
        <v>8.3000000000000007</v>
      </c>
      <c r="BR1147" s="45">
        <v>0</v>
      </c>
      <c r="BT1147" s="45">
        <v>0</v>
      </c>
      <c r="BU1147" s="45">
        <v>0</v>
      </c>
      <c r="BX1147" s="6">
        <v>1.1399999999999999</v>
      </c>
      <c r="BY1147" s="6" t="s">
        <v>21</v>
      </c>
      <c r="BZ1147" s="6">
        <f t="shared" si="51"/>
        <v>16.399999999999999</v>
      </c>
      <c r="CA1147" s="6">
        <f t="shared" si="52"/>
        <v>15.980000000000002</v>
      </c>
      <c r="CC1147" s="63" t="s">
        <v>4687</v>
      </c>
      <c r="CD1147" s="6" t="s">
        <v>21</v>
      </c>
      <c r="CK1147" s="6" t="s">
        <v>5148</v>
      </c>
      <c r="DA1147" s="6" t="s">
        <v>21</v>
      </c>
      <c r="DC1147" s="6" t="s">
        <v>4434</v>
      </c>
      <c r="DD1147" s="6" t="s">
        <v>3231</v>
      </c>
      <c r="DF1147" s="29">
        <f t="shared" si="53"/>
        <v>1</v>
      </c>
      <c r="DG1147" s="6">
        <v>1</v>
      </c>
    </row>
    <row r="1148" spans="1:111" ht="16" x14ac:dyDescent="0.2">
      <c r="A1148" s="6" t="s">
        <v>3295</v>
      </c>
      <c r="B1148" s="25"/>
      <c r="C1148" s="25"/>
      <c r="F1148" s="25"/>
      <c r="G1148" s="63" t="s">
        <v>1291</v>
      </c>
      <c r="H1148" s="6" t="s">
        <v>5750</v>
      </c>
      <c r="L1148" s="6" t="s">
        <v>3296</v>
      </c>
      <c r="P1148" s="6" t="s">
        <v>20</v>
      </c>
      <c r="Q1148" s="31" t="s">
        <v>987</v>
      </c>
      <c r="X1148" s="6">
        <v>63</v>
      </c>
      <c r="Y1148" s="6">
        <v>0</v>
      </c>
      <c r="Z1148" s="6">
        <v>0</v>
      </c>
      <c r="AA1148" s="6">
        <v>0</v>
      </c>
      <c r="AB1148" s="6">
        <f>SUM(Table2026_09_25[[#This Row],[Number of in-person visits provided in reporting year.]:[Number of video/virtual visits provided in reporting year.]])</f>
        <v>0</v>
      </c>
      <c r="AC1148" s="6" t="s">
        <v>8468</v>
      </c>
      <c r="AD1148" s="6">
        <v>20</v>
      </c>
      <c r="AE1148" s="6">
        <v>0.8</v>
      </c>
      <c r="AF1148" s="6" t="s">
        <v>8026</v>
      </c>
      <c r="AG1148" s="6">
        <v>0</v>
      </c>
      <c r="AI1148" s="6" t="s">
        <v>5755</v>
      </c>
      <c r="AJ1148" s="6" t="s">
        <v>43</v>
      </c>
      <c r="AK1148" s="6" t="s">
        <v>8483</v>
      </c>
      <c r="AL1148" s="6" t="s">
        <v>112</v>
      </c>
      <c r="AQ1148" s="6" t="s">
        <v>43</v>
      </c>
      <c r="AX1148" s="45" t="s">
        <v>2431</v>
      </c>
      <c r="AZ1148" s="6">
        <v>1.27</v>
      </c>
      <c r="BA1148" s="6">
        <v>0</v>
      </c>
      <c r="BB1148" s="45">
        <v>0</v>
      </c>
      <c r="BC1148" s="6">
        <v>0</v>
      </c>
      <c r="BD1148" s="6">
        <v>0</v>
      </c>
      <c r="BF1148" s="6">
        <v>0</v>
      </c>
      <c r="BG1148" s="45">
        <v>0</v>
      </c>
      <c r="BH1148" s="45">
        <v>0</v>
      </c>
      <c r="BI1148" s="6">
        <v>0</v>
      </c>
      <c r="BJ1148" s="6">
        <v>1.59</v>
      </c>
      <c r="BK1148" s="6">
        <v>0</v>
      </c>
      <c r="BL1148" s="45">
        <v>0</v>
      </c>
      <c r="BM1148" s="45">
        <v>0</v>
      </c>
      <c r="BN1148" s="6">
        <v>0</v>
      </c>
      <c r="BO1148" s="6">
        <v>0</v>
      </c>
      <c r="BP1148" s="6">
        <v>8.4600000000000009</v>
      </c>
      <c r="BQ1148" s="6">
        <v>5.76</v>
      </c>
      <c r="BR1148" s="45">
        <v>0</v>
      </c>
      <c r="BT1148" s="45">
        <v>0</v>
      </c>
      <c r="BU1148" s="45">
        <v>0</v>
      </c>
      <c r="BX1148" s="6">
        <v>0.22</v>
      </c>
      <c r="BY1148" s="6" t="s">
        <v>21</v>
      </c>
      <c r="BZ1148" s="6">
        <f t="shared" si="51"/>
        <v>17.079999999999998</v>
      </c>
      <c r="CA1148" s="6">
        <f t="shared" si="52"/>
        <v>16.03</v>
      </c>
      <c r="CC1148" s="63" t="s">
        <v>4687</v>
      </c>
      <c r="CD1148" s="6" t="s">
        <v>21</v>
      </c>
      <c r="CK1148" s="6" t="s">
        <v>5148</v>
      </c>
      <c r="DA1148" s="6" t="s">
        <v>3297</v>
      </c>
      <c r="DC1148" s="6" t="s">
        <v>4434</v>
      </c>
      <c r="DD1148" s="6" t="s">
        <v>3231</v>
      </c>
      <c r="DF1148" s="29">
        <f t="shared" si="53"/>
        <v>1</v>
      </c>
      <c r="DG1148" s="6">
        <v>1</v>
      </c>
    </row>
    <row r="1149" spans="1:111" ht="16" x14ac:dyDescent="0.2">
      <c r="A1149" s="6" t="s">
        <v>3298</v>
      </c>
      <c r="B1149" s="25"/>
      <c r="C1149" s="25"/>
      <c r="F1149" s="25"/>
      <c r="G1149" s="63" t="s">
        <v>1291</v>
      </c>
      <c r="H1149" s="6" t="s">
        <v>5750</v>
      </c>
      <c r="L1149" s="6" t="s">
        <v>3299</v>
      </c>
      <c r="P1149" s="6" t="s">
        <v>3536</v>
      </c>
      <c r="Q1149" s="6" t="s">
        <v>4773</v>
      </c>
      <c r="X1149" s="6">
        <v>0</v>
      </c>
      <c r="Y1149" s="6">
        <v>0</v>
      </c>
      <c r="Z1149" s="6">
        <v>0</v>
      </c>
      <c r="AA1149" s="6">
        <v>0</v>
      </c>
      <c r="AB1149" s="6">
        <f>SUM(Table2026_09_25[[#This Row],[Number of in-person visits provided in reporting year.]:[Number of video/virtual visits provided in reporting year.]])</f>
        <v>0</v>
      </c>
      <c r="AC1149" s="6" t="s">
        <v>8469</v>
      </c>
      <c r="AD1149" s="6">
        <v>0</v>
      </c>
      <c r="AE1149" s="6">
        <v>0</v>
      </c>
      <c r="AF1149" s="6" t="s">
        <v>4682</v>
      </c>
      <c r="AG1149" s="6">
        <v>0</v>
      </c>
      <c r="AI1149" s="6" t="s">
        <v>5755</v>
      </c>
      <c r="AJ1149" s="6" t="s">
        <v>43</v>
      </c>
      <c r="AK1149" s="6" t="s">
        <v>8483</v>
      </c>
      <c r="AL1149" s="6" t="s">
        <v>112</v>
      </c>
      <c r="AQ1149" s="6" t="s">
        <v>43</v>
      </c>
      <c r="AX1149" s="45" t="s">
        <v>2431</v>
      </c>
      <c r="AZ1149" s="6">
        <v>0</v>
      </c>
      <c r="BA1149" s="6">
        <v>0</v>
      </c>
      <c r="BB1149" s="45">
        <v>0</v>
      </c>
      <c r="BC1149" s="6">
        <v>0</v>
      </c>
      <c r="BD1149" s="6">
        <v>0</v>
      </c>
      <c r="BF1149" s="6">
        <v>0</v>
      </c>
      <c r="BG1149" s="45">
        <v>0</v>
      </c>
      <c r="BH1149" s="45">
        <v>0</v>
      </c>
      <c r="BI1149" s="6">
        <v>0</v>
      </c>
      <c r="BJ1149" s="6">
        <v>0</v>
      </c>
      <c r="BK1149" s="6">
        <v>0</v>
      </c>
      <c r="BL1149" s="45">
        <v>0</v>
      </c>
      <c r="BM1149" s="45">
        <v>0</v>
      </c>
      <c r="BN1149" s="6">
        <v>0</v>
      </c>
      <c r="BO1149" s="6">
        <v>0</v>
      </c>
      <c r="BP1149" s="6">
        <v>0</v>
      </c>
      <c r="BQ1149" s="6">
        <v>0</v>
      </c>
      <c r="BR1149" s="45">
        <v>0</v>
      </c>
      <c r="BT1149" s="45">
        <v>0</v>
      </c>
      <c r="BU1149" s="45">
        <v>0</v>
      </c>
      <c r="BX1149" s="6">
        <v>0</v>
      </c>
      <c r="BY1149" s="6" t="s">
        <v>21</v>
      </c>
      <c r="BZ1149" s="6">
        <f t="shared" si="51"/>
        <v>0</v>
      </c>
      <c r="CA1149" s="6">
        <f t="shared" si="52"/>
        <v>0</v>
      </c>
      <c r="CC1149" s="63" t="s">
        <v>4687</v>
      </c>
      <c r="CD1149" s="6" t="s">
        <v>21</v>
      </c>
      <c r="CK1149" s="6" t="s">
        <v>5148</v>
      </c>
      <c r="DA1149" s="6" t="s">
        <v>3300</v>
      </c>
      <c r="DC1149" s="6" t="s">
        <v>4434</v>
      </c>
      <c r="DD1149" s="6" t="s">
        <v>3231</v>
      </c>
      <c r="DF1149" s="29">
        <f t="shared" si="53"/>
        <v>1</v>
      </c>
      <c r="DG1149" s="6">
        <v>1</v>
      </c>
    </row>
    <row r="1150" spans="1:111" ht="16" x14ac:dyDescent="0.2">
      <c r="A1150" s="6" t="s">
        <v>3301</v>
      </c>
      <c r="B1150" s="25"/>
      <c r="C1150" s="25"/>
      <c r="F1150" s="25"/>
      <c r="G1150" s="63" t="s">
        <v>1291</v>
      </c>
      <c r="H1150" s="6" t="s">
        <v>5750</v>
      </c>
      <c r="L1150" s="6" t="s">
        <v>3302</v>
      </c>
      <c r="P1150" s="6" t="s">
        <v>3536</v>
      </c>
      <c r="Q1150" s="6" t="s">
        <v>4773</v>
      </c>
      <c r="X1150" s="6">
        <v>0</v>
      </c>
      <c r="Y1150" s="6">
        <v>0</v>
      </c>
      <c r="Z1150" s="6">
        <v>0</v>
      </c>
      <c r="AA1150" s="6">
        <v>0</v>
      </c>
      <c r="AB1150" s="6">
        <f>SUM(Table2026_09_25[[#This Row],[Number of in-person visits provided in reporting year.]:[Number of video/virtual visits provided in reporting year.]])</f>
        <v>0</v>
      </c>
      <c r="AC1150" s="6" t="s">
        <v>8469</v>
      </c>
      <c r="AD1150" s="6">
        <v>0</v>
      </c>
      <c r="AE1150" s="6">
        <v>0</v>
      </c>
      <c r="AF1150" s="6" t="s">
        <v>4682</v>
      </c>
      <c r="AG1150" s="6">
        <v>0</v>
      </c>
      <c r="AI1150" s="6" t="s">
        <v>5755</v>
      </c>
      <c r="AJ1150" s="6" t="s">
        <v>43</v>
      </c>
      <c r="AK1150" s="6" t="s">
        <v>8483</v>
      </c>
      <c r="AL1150" s="6" t="s">
        <v>112</v>
      </c>
      <c r="AQ1150" s="6" t="s">
        <v>43</v>
      </c>
      <c r="AX1150" s="45" t="s">
        <v>2431</v>
      </c>
      <c r="AZ1150" s="6">
        <v>0</v>
      </c>
      <c r="BA1150" s="6">
        <v>0</v>
      </c>
      <c r="BB1150" s="45">
        <v>0</v>
      </c>
      <c r="BC1150" s="6">
        <v>0</v>
      </c>
      <c r="BD1150" s="6">
        <v>0</v>
      </c>
      <c r="BF1150" s="6">
        <v>0</v>
      </c>
      <c r="BG1150" s="45">
        <v>0</v>
      </c>
      <c r="BH1150" s="45">
        <v>0</v>
      </c>
      <c r="BI1150" s="6">
        <v>0</v>
      </c>
      <c r="BJ1150" s="6">
        <v>0</v>
      </c>
      <c r="BK1150" s="6">
        <v>0</v>
      </c>
      <c r="BL1150" s="45">
        <v>0</v>
      </c>
      <c r="BM1150" s="45">
        <v>0</v>
      </c>
      <c r="BN1150" s="6">
        <v>0</v>
      </c>
      <c r="BO1150" s="6">
        <v>0</v>
      </c>
      <c r="BP1150" s="6">
        <v>0</v>
      </c>
      <c r="BQ1150" s="6">
        <v>0</v>
      </c>
      <c r="BR1150" s="45">
        <v>0</v>
      </c>
      <c r="BT1150" s="45">
        <v>0</v>
      </c>
      <c r="BU1150" s="45">
        <v>0</v>
      </c>
      <c r="BX1150" s="6">
        <v>0</v>
      </c>
      <c r="BY1150" s="6" t="s">
        <v>21</v>
      </c>
      <c r="BZ1150" s="6">
        <f t="shared" si="51"/>
        <v>0</v>
      </c>
      <c r="CA1150" s="6">
        <f t="shared" si="52"/>
        <v>0</v>
      </c>
      <c r="CC1150" s="63" t="s">
        <v>4687</v>
      </c>
      <c r="CD1150" s="6" t="s">
        <v>21</v>
      </c>
      <c r="CK1150" s="6" t="s">
        <v>5148</v>
      </c>
      <c r="DA1150" s="6" t="s">
        <v>3303</v>
      </c>
      <c r="DC1150" s="6" t="s">
        <v>4434</v>
      </c>
      <c r="DD1150" s="6" t="s">
        <v>3231</v>
      </c>
      <c r="DF1150" s="29">
        <f t="shared" si="53"/>
        <v>1</v>
      </c>
      <c r="DG1150" s="6">
        <v>1</v>
      </c>
    </row>
    <row r="1151" spans="1:111" ht="16" x14ac:dyDescent="0.2">
      <c r="A1151" s="6" t="s">
        <v>3304</v>
      </c>
      <c r="B1151" s="25"/>
      <c r="C1151" s="25"/>
      <c r="F1151" s="25"/>
      <c r="G1151" s="63" t="s">
        <v>1291</v>
      </c>
      <c r="H1151" s="6" t="s">
        <v>5750</v>
      </c>
      <c r="L1151" s="6" t="s">
        <v>3305</v>
      </c>
      <c r="P1151" s="6" t="s">
        <v>3508</v>
      </c>
      <c r="Q1151" s="6" t="s">
        <v>4730</v>
      </c>
      <c r="X1151" s="6">
        <v>0</v>
      </c>
      <c r="Y1151" s="6">
        <v>0</v>
      </c>
      <c r="Z1151" s="6">
        <v>0</v>
      </c>
      <c r="AA1151" s="6">
        <v>0</v>
      </c>
      <c r="AB1151" s="6">
        <f>SUM(Table2026_09_25[[#This Row],[Number of in-person visits provided in reporting year.]:[Number of video/virtual visits provided in reporting year.]])</f>
        <v>0</v>
      </c>
      <c r="AC1151" s="6" t="s">
        <v>8469</v>
      </c>
      <c r="AD1151" s="6">
        <v>0</v>
      </c>
      <c r="AE1151" s="6">
        <v>0</v>
      </c>
      <c r="AF1151" s="6" t="s">
        <v>4682</v>
      </c>
      <c r="AG1151" s="6">
        <v>0</v>
      </c>
      <c r="AI1151" s="6" t="s">
        <v>5755</v>
      </c>
      <c r="AJ1151" s="6" t="s">
        <v>43</v>
      </c>
      <c r="AK1151" s="6" t="s">
        <v>8483</v>
      </c>
      <c r="AL1151" s="6" t="s">
        <v>112</v>
      </c>
      <c r="AQ1151" s="6" t="s">
        <v>43</v>
      </c>
      <c r="AX1151" s="45" t="s">
        <v>2431</v>
      </c>
      <c r="AZ1151" s="6">
        <v>0.89</v>
      </c>
      <c r="BA1151" s="6">
        <v>0</v>
      </c>
      <c r="BB1151" s="45">
        <v>0</v>
      </c>
      <c r="BC1151" s="6">
        <v>0</v>
      </c>
      <c r="BD1151" s="6">
        <v>0</v>
      </c>
      <c r="BF1151" s="6">
        <v>0</v>
      </c>
      <c r="BG1151" s="45">
        <v>0</v>
      </c>
      <c r="BH1151" s="45">
        <v>0</v>
      </c>
      <c r="BI1151" s="6">
        <v>0</v>
      </c>
      <c r="BJ1151" s="6">
        <v>0</v>
      </c>
      <c r="BK1151" s="6">
        <v>0</v>
      </c>
      <c r="BL1151" s="45">
        <v>0</v>
      </c>
      <c r="BM1151" s="45">
        <v>0</v>
      </c>
      <c r="BN1151" s="6">
        <v>0</v>
      </c>
      <c r="BO1151" s="6">
        <v>0</v>
      </c>
      <c r="BP1151" s="6">
        <v>11.62</v>
      </c>
      <c r="BQ1151" s="6">
        <v>11.38</v>
      </c>
      <c r="BR1151" s="45">
        <v>0</v>
      </c>
      <c r="BT1151" s="45">
        <v>0</v>
      </c>
      <c r="BU1151" s="45">
        <v>0</v>
      </c>
      <c r="BX1151" s="6">
        <v>0.12</v>
      </c>
      <c r="BY1151" s="6" t="s">
        <v>21</v>
      </c>
      <c r="BZ1151" s="6">
        <f t="shared" ref="BZ1151:BZ1214" si="54">SUM(AY1151:BW1151)</f>
        <v>23.89</v>
      </c>
      <c r="CA1151" s="6">
        <f t="shared" ref="CA1151:CA1214" si="55">(SUM(BB1151))+(SUM(BE1151:BM1151))+(SUM(BO1151:BV1151))+BX1151</f>
        <v>23.12</v>
      </c>
      <c r="CC1151" s="63" t="s">
        <v>4687</v>
      </c>
      <c r="CD1151" s="6" t="s">
        <v>21</v>
      </c>
      <c r="CK1151" s="6" t="s">
        <v>5148</v>
      </c>
      <c r="DA1151" s="6" t="s">
        <v>3306</v>
      </c>
      <c r="DC1151" s="6" t="s">
        <v>4434</v>
      </c>
      <c r="DD1151" s="6" t="s">
        <v>3231</v>
      </c>
      <c r="DF1151" s="29">
        <f t="shared" ref="DF1151:DF1214" si="56">SUBTOTAL(103,G1151)</f>
        <v>1</v>
      </c>
      <c r="DG1151" s="6">
        <v>1</v>
      </c>
    </row>
    <row r="1152" spans="1:111" ht="16" x14ac:dyDescent="0.2">
      <c r="A1152" s="6" t="s">
        <v>3307</v>
      </c>
      <c r="B1152" s="25"/>
      <c r="C1152" s="25"/>
      <c r="F1152" s="25"/>
      <c r="G1152" s="63" t="s">
        <v>1291</v>
      </c>
      <c r="H1152" s="6" t="s">
        <v>5750</v>
      </c>
      <c r="L1152" s="6" t="s">
        <v>3308</v>
      </c>
      <c r="P1152" s="6" t="s">
        <v>3529</v>
      </c>
      <c r="Q1152" s="6" t="s">
        <v>4730</v>
      </c>
      <c r="X1152" s="6">
        <v>527</v>
      </c>
      <c r="Y1152" s="6">
        <v>1306</v>
      </c>
      <c r="Z1152" s="6">
        <v>378</v>
      </c>
      <c r="AA1152" s="6">
        <v>84</v>
      </c>
      <c r="AB1152" s="6">
        <f>SUM(Table2026_09_25[[#This Row],[Number of in-person visits provided in reporting year.]:[Number of video/virtual visits provided in reporting year.]])</f>
        <v>1768</v>
      </c>
      <c r="AC1152" s="6" t="s">
        <v>8469</v>
      </c>
      <c r="AD1152" s="6">
        <v>0</v>
      </c>
      <c r="AE1152" s="6">
        <v>0</v>
      </c>
      <c r="AF1152" s="6" t="s">
        <v>4682</v>
      </c>
      <c r="AG1152" s="6">
        <v>0</v>
      </c>
      <c r="AI1152" s="6" t="s">
        <v>5755</v>
      </c>
      <c r="AJ1152" s="6" t="s">
        <v>43</v>
      </c>
      <c r="AK1152" s="6" t="s">
        <v>8483</v>
      </c>
      <c r="AL1152" s="6" t="s">
        <v>112</v>
      </c>
      <c r="AQ1152" s="6" t="s">
        <v>43</v>
      </c>
      <c r="AX1152" s="45" t="s">
        <v>2431</v>
      </c>
      <c r="AZ1152" s="6">
        <v>0</v>
      </c>
      <c r="BA1152" s="6">
        <v>0</v>
      </c>
      <c r="BB1152" s="45">
        <v>0</v>
      </c>
      <c r="BC1152" s="6">
        <v>0</v>
      </c>
      <c r="BD1152" s="6">
        <v>0</v>
      </c>
      <c r="BF1152" s="6">
        <v>0</v>
      </c>
      <c r="BG1152" s="45">
        <v>0</v>
      </c>
      <c r="BH1152" s="45">
        <v>0</v>
      </c>
      <c r="BI1152" s="6">
        <v>0</v>
      </c>
      <c r="BJ1152" s="6">
        <v>0</v>
      </c>
      <c r="BK1152" s="6">
        <v>0</v>
      </c>
      <c r="BL1152" s="45">
        <v>0</v>
      </c>
      <c r="BM1152" s="45">
        <v>0</v>
      </c>
      <c r="BN1152" s="6">
        <v>0</v>
      </c>
      <c r="BO1152" s="6">
        <v>0</v>
      </c>
      <c r="BP1152" s="6">
        <v>0</v>
      </c>
      <c r="BQ1152" s="6">
        <v>0</v>
      </c>
      <c r="BR1152" s="45">
        <v>0</v>
      </c>
      <c r="BT1152" s="45">
        <v>0</v>
      </c>
      <c r="BU1152" s="45">
        <v>0</v>
      </c>
      <c r="BX1152" s="6">
        <v>1.49</v>
      </c>
      <c r="BY1152" s="6" t="s">
        <v>21</v>
      </c>
      <c r="BZ1152" s="6">
        <f t="shared" si="54"/>
        <v>0</v>
      </c>
      <c r="CA1152" s="6">
        <f t="shared" si="55"/>
        <v>1.49</v>
      </c>
      <c r="CC1152" s="63" t="s">
        <v>4687</v>
      </c>
      <c r="CD1152" s="6" t="s">
        <v>21</v>
      </c>
      <c r="CK1152" s="6" t="s">
        <v>5148</v>
      </c>
      <c r="DA1152" s="6" t="s">
        <v>3309</v>
      </c>
      <c r="DC1152" s="6" t="s">
        <v>4434</v>
      </c>
      <c r="DD1152" s="6" t="s">
        <v>3231</v>
      </c>
      <c r="DF1152" s="29">
        <f t="shared" si="56"/>
        <v>1</v>
      </c>
      <c r="DG1152" s="6">
        <v>1</v>
      </c>
    </row>
    <row r="1153" spans="1:111" ht="16" x14ac:dyDescent="0.2">
      <c r="A1153" s="6" t="s">
        <v>3310</v>
      </c>
      <c r="B1153" s="25"/>
      <c r="C1153" s="25"/>
      <c r="F1153" s="25"/>
      <c r="G1153" s="63" t="s">
        <v>1291</v>
      </c>
      <c r="H1153" s="6" t="s">
        <v>5750</v>
      </c>
      <c r="L1153" s="6" t="s">
        <v>3311</v>
      </c>
      <c r="P1153" s="6" t="s">
        <v>3536</v>
      </c>
      <c r="Q1153" s="6" t="s">
        <v>4773</v>
      </c>
      <c r="X1153" s="6">
        <v>0</v>
      </c>
      <c r="Y1153" s="6">
        <v>0</v>
      </c>
      <c r="Z1153" s="6">
        <v>0</v>
      </c>
      <c r="AA1153" s="6">
        <v>0</v>
      </c>
      <c r="AB1153" s="6">
        <f>SUM(Table2026_09_25[[#This Row],[Number of in-person visits provided in reporting year.]:[Number of video/virtual visits provided in reporting year.]])</f>
        <v>0</v>
      </c>
      <c r="AC1153" s="6" t="s">
        <v>8469</v>
      </c>
      <c r="AD1153" s="6">
        <v>0</v>
      </c>
      <c r="AE1153" s="6">
        <v>0</v>
      </c>
      <c r="AF1153" s="6" t="s">
        <v>4682</v>
      </c>
      <c r="AG1153" s="6">
        <v>0</v>
      </c>
      <c r="AI1153" s="6" t="s">
        <v>5755</v>
      </c>
      <c r="AJ1153" s="6" t="s">
        <v>43</v>
      </c>
      <c r="AK1153" s="6" t="s">
        <v>8483</v>
      </c>
      <c r="AL1153" s="6" t="s">
        <v>112</v>
      </c>
      <c r="AQ1153" s="6" t="s">
        <v>43</v>
      </c>
      <c r="AX1153" s="45" t="s">
        <v>2431</v>
      </c>
      <c r="AZ1153" s="6">
        <v>0</v>
      </c>
      <c r="BA1153" s="6">
        <v>0</v>
      </c>
      <c r="BB1153" s="45">
        <v>0</v>
      </c>
      <c r="BC1153" s="6">
        <v>0</v>
      </c>
      <c r="BD1153" s="6">
        <v>0</v>
      </c>
      <c r="BF1153" s="6">
        <v>0</v>
      </c>
      <c r="BG1153" s="45">
        <v>0</v>
      </c>
      <c r="BH1153" s="45">
        <v>0</v>
      </c>
      <c r="BI1153" s="6">
        <v>0</v>
      </c>
      <c r="BJ1153" s="6">
        <v>0</v>
      </c>
      <c r="BK1153" s="6">
        <v>0</v>
      </c>
      <c r="BL1153" s="45">
        <v>0</v>
      </c>
      <c r="BM1153" s="45">
        <v>0</v>
      </c>
      <c r="BN1153" s="6">
        <v>0</v>
      </c>
      <c r="BO1153" s="6">
        <v>0</v>
      </c>
      <c r="BP1153" s="6">
        <v>0</v>
      </c>
      <c r="BQ1153" s="6">
        <v>0</v>
      </c>
      <c r="BR1153" s="45">
        <v>0</v>
      </c>
      <c r="BT1153" s="45">
        <v>0</v>
      </c>
      <c r="BU1153" s="45">
        <v>0</v>
      </c>
      <c r="BX1153" s="6">
        <v>0</v>
      </c>
      <c r="BY1153" s="6" t="s">
        <v>21</v>
      </c>
      <c r="BZ1153" s="6">
        <f t="shared" si="54"/>
        <v>0</v>
      </c>
      <c r="CA1153" s="6">
        <f t="shared" si="55"/>
        <v>0</v>
      </c>
      <c r="CC1153" s="63" t="s">
        <v>4687</v>
      </c>
      <c r="CD1153" s="6" t="s">
        <v>21</v>
      </c>
      <c r="CK1153" s="6" t="s">
        <v>5148</v>
      </c>
      <c r="DA1153" s="6" t="s">
        <v>3312</v>
      </c>
      <c r="DC1153" s="6" t="s">
        <v>4434</v>
      </c>
      <c r="DD1153" s="6" t="s">
        <v>3231</v>
      </c>
      <c r="DF1153" s="29">
        <f t="shared" si="56"/>
        <v>1</v>
      </c>
      <c r="DG1153" s="6">
        <v>1</v>
      </c>
    </row>
    <row r="1154" spans="1:111" ht="16" x14ac:dyDescent="0.2">
      <c r="A1154" s="6" t="s">
        <v>3313</v>
      </c>
      <c r="B1154" s="25"/>
      <c r="C1154" s="25"/>
      <c r="F1154" s="25"/>
      <c r="G1154" s="63" t="s">
        <v>1291</v>
      </c>
      <c r="H1154" s="6" t="s">
        <v>5750</v>
      </c>
      <c r="L1154" s="6" t="s">
        <v>3314</v>
      </c>
      <c r="P1154" s="6" t="s">
        <v>3533</v>
      </c>
      <c r="Q1154" s="31" t="s">
        <v>987</v>
      </c>
      <c r="X1154" s="6">
        <v>137</v>
      </c>
      <c r="Y1154" s="6">
        <v>85</v>
      </c>
      <c r="Z1154" s="6">
        <v>56</v>
      </c>
      <c r="AA1154" s="6">
        <v>884</v>
      </c>
      <c r="AB1154" s="6">
        <f>SUM(Table2026_09_25[[#This Row],[Number of in-person visits provided in reporting year.]:[Number of video/virtual visits provided in reporting year.]])</f>
        <v>1025</v>
      </c>
      <c r="AC1154" s="6" t="s">
        <v>8469</v>
      </c>
      <c r="AD1154" s="6">
        <v>0</v>
      </c>
      <c r="AE1154" s="6">
        <v>0</v>
      </c>
      <c r="AF1154" s="6" t="s">
        <v>4682</v>
      </c>
      <c r="AG1154" s="6">
        <v>0</v>
      </c>
      <c r="AI1154" s="6" t="s">
        <v>5755</v>
      </c>
      <c r="AJ1154" s="6" t="s">
        <v>43</v>
      </c>
      <c r="AK1154" s="6" t="s">
        <v>8483</v>
      </c>
      <c r="AL1154" s="6" t="s">
        <v>112</v>
      </c>
      <c r="AQ1154" s="6" t="s">
        <v>43</v>
      </c>
      <c r="AX1154" s="45" t="s">
        <v>2431</v>
      </c>
      <c r="AZ1154" s="6">
        <v>0</v>
      </c>
      <c r="BA1154" s="6">
        <v>0</v>
      </c>
      <c r="BB1154" s="45">
        <v>0</v>
      </c>
      <c r="BC1154" s="6">
        <v>0</v>
      </c>
      <c r="BD1154" s="6">
        <v>0</v>
      </c>
      <c r="BF1154" s="6">
        <v>0</v>
      </c>
      <c r="BG1154" s="45">
        <v>0</v>
      </c>
      <c r="BH1154" s="45">
        <v>0</v>
      </c>
      <c r="BI1154" s="6">
        <v>0</v>
      </c>
      <c r="BJ1154" s="6">
        <v>0</v>
      </c>
      <c r="BK1154" s="6">
        <v>0</v>
      </c>
      <c r="BL1154" s="45">
        <v>0</v>
      </c>
      <c r="BM1154" s="45">
        <v>0</v>
      </c>
      <c r="BN1154" s="6">
        <v>0</v>
      </c>
      <c r="BO1154" s="6">
        <v>0</v>
      </c>
      <c r="BP1154" s="6">
        <v>0</v>
      </c>
      <c r="BQ1154" s="6">
        <v>0</v>
      </c>
      <c r="BR1154" s="45">
        <v>0</v>
      </c>
      <c r="BT1154" s="45">
        <v>0</v>
      </c>
      <c r="BU1154" s="45">
        <v>0</v>
      </c>
      <c r="BX1154" s="6">
        <v>0</v>
      </c>
      <c r="BY1154" s="6" t="s">
        <v>21</v>
      </c>
      <c r="BZ1154" s="6">
        <f t="shared" si="54"/>
        <v>0</v>
      </c>
      <c r="CA1154" s="6">
        <f t="shared" si="55"/>
        <v>0</v>
      </c>
      <c r="CC1154" s="63" t="s">
        <v>4687</v>
      </c>
      <c r="CD1154" s="6" t="s">
        <v>21</v>
      </c>
      <c r="CK1154" s="6" t="s">
        <v>5148</v>
      </c>
      <c r="DA1154" s="6" t="s">
        <v>3315</v>
      </c>
      <c r="DC1154" s="6" t="s">
        <v>4434</v>
      </c>
      <c r="DD1154" s="6" t="s">
        <v>3231</v>
      </c>
      <c r="DF1154" s="29">
        <f t="shared" si="56"/>
        <v>1</v>
      </c>
      <c r="DG1154" s="6">
        <v>1</v>
      </c>
    </row>
    <row r="1155" spans="1:111" ht="16" x14ac:dyDescent="0.2">
      <c r="A1155" s="6" t="s">
        <v>3316</v>
      </c>
      <c r="B1155" s="25"/>
      <c r="C1155" s="25"/>
      <c r="F1155" s="25"/>
      <c r="G1155" s="63" t="s">
        <v>1291</v>
      </c>
      <c r="H1155" s="6" t="s">
        <v>5750</v>
      </c>
      <c r="L1155" s="6" t="s">
        <v>3317</v>
      </c>
      <c r="P1155" s="6" t="s">
        <v>3536</v>
      </c>
      <c r="Q1155" s="6" t="s">
        <v>4773</v>
      </c>
      <c r="X1155" s="6">
        <v>0</v>
      </c>
      <c r="Y1155" s="6">
        <v>0</v>
      </c>
      <c r="Z1155" s="6">
        <v>0</v>
      </c>
      <c r="AA1155" s="6">
        <v>0</v>
      </c>
      <c r="AB1155" s="6">
        <f>SUM(Table2026_09_25[[#This Row],[Number of in-person visits provided in reporting year.]:[Number of video/virtual visits provided in reporting year.]])</f>
        <v>0</v>
      </c>
      <c r="AC1155" s="6" t="s">
        <v>8469</v>
      </c>
      <c r="AD1155" s="6">
        <v>0</v>
      </c>
      <c r="AE1155" s="6">
        <v>0</v>
      </c>
      <c r="AF1155" s="6" t="s">
        <v>4682</v>
      </c>
      <c r="AG1155" s="6">
        <v>0</v>
      </c>
      <c r="AI1155" s="6" t="s">
        <v>5755</v>
      </c>
      <c r="AJ1155" s="6" t="s">
        <v>43</v>
      </c>
      <c r="AK1155" s="6" t="s">
        <v>8483</v>
      </c>
      <c r="AL1155" s="6" t="s">
        <v>112</v>
      </c>
      <c r="AQ1155" s="6" t="s">
        <v>43</v>
      </c>
      <c r="AX1155" s="45" t="s">
        <v>2431</v>
      </c>
      <c r="AZ1155" s="6">
        <v>0</v>
      </c>
      <c r="BA1155" s="6">
        <v>0</v>
      </c>
      <c r="BB1155" s="45">
        <v>0</v>
      </c>
      <c r="BC1155" s="6">
        <v>0</v>
      </c>
      <c r="BD1155" s="6">
        <v>0</v>
      </c>
      <c r="BF1155" s="6">
        <v>0</v>
      </c>
      <c r="BG1155" s="45">
        <v>0</v>
      </c>
      <c r="BH1155" s="45">
        <v>0</v>
      </c>
      <c r="BI1155" s="6">
        <v>0</v>
      </c>
      <c r="BJ1155" s="6">
        <v>0</v>
      </c>
      <c r="BK1155" s="6">
        <v>0</v>
      </c>
      <c r="BL1155" s="45">
        <v>0</v>
      </c>
      <c r="BM1155" s="45">
        <v>0</v>
      </c>
      <c r="BN1155" s="6">
        <v>0</v>
      </c>
      <c r="BO1155" s="6">
        <v>0</v>
      </c>
      <c r="BP1155" s="6">
        <v>0</v>
      </c>
      <c r="BQ1155" s="6">
        <v>0</v>
      </c>
      <c r="BR1155" s="45">
        <v>0</v>
      </c>
      <c r="BT1155" s="45">
        <v>0</v>
      </c>
      <c r="BU1155" s="45">
        <v>0</v>
      </c>
      <c r="BX1155" s="6">
        <v>0</v>
      </c>
      <c r="BY1155" s="6" t="s">
        <v>21</v>
      </c>
      <c r="BZ1155" s="6">
        <f t="shared" si="54"/>
        <v>0</v>
      </c>
      <c r="CA1155" s="6">
        <f t="shared" si="55"/>
        <v>0</v>
      </c>
      <c r="CC1155" s="63" t="s">
        <v>4687</v>
      </c>
      <c r="CD1155" s="6" t="s">
        <v>21</v>
      </c>
      <c r="CK1155" s="6" t="s">
        <v>5148</v>
      </c>
      <c r="DA1155" s="6" t="s">
        <v>3318</v>
      </c>
      <c r="DC1155" s="6" t="s">
        <v>4434</v>
      </c>
      <c r="DD1155" s="6" t="s">
        <v>3231</v>
      </c>
      <c r="DF1155" s="29">
        <f t="shared" si="56"/>
        <v>1</v>
      </c>
      <c r="DG1155" s="6">
        <v>1</v>
      </c>
    </row>
    <row r="1156" spans="1:111" ht="16" x14ac:dyDescent="0.2">
      <c r="A1156" s="6" t="s">
        <v>3319</v>
      </c>
      <c r="B1156" s="25"/>
      <c r="C1156" s="25"/>
      <c r="F1156" s="25"/>
      <c r="G1156" s="63" t="s">
        <v>1291</v>
      </c>
      <c r="H1156" s="6" t="s">
        <v>5750</v>
      </c>
      <c r="L1156" s="6" t="s">
        <v>3320</v>
      </c>
      <c r="P1156" s="6" t="s">
        <v>3536</v>
      </c>
      <c r="Q1156" s="6" t="s">
        <v>4773</v>
      </c>
      <c r="X1156" s="6">
        <v>216</v>
      </c>
      <c r="Y1156" s="6">
        <v>872</v>
      </c>
      <c r="Z1156" s="6">
        <v>26</v>
      </c>
      <c r="AA1156" s="6">
        <v>90</v>
      </c>
      <c r="AB1156" s="6">
        <f>SUM(Table2026_09_25[[#This Row],[Number of in-person visits provided in reporting year.]:[Number of video/virtual visits provided in reporting year.]])</f>
        <v>988</v>
      </c>
      <c r="AC1156" s="6" t="s">
        <v>8469</v>
      </c>
      <c r="AD1156" s="6">
        <v>0</v>
      </c>
      <c r="AE1156" s="6">
        <v>0</v>
      </c>
      <c r="AF1156" s="6" t="s">
        <v>4682</v>
      </c>
      <c r="AG1156" s="6">
        <v>0</v>
      </c>
      <c r="AI1156" s="6" t="s">
        <v>5755</v>
      </c>
      <c r="AJ1156" s="6" t="s">
        <v>43</v>
      </c>
      <c r="AK1156" s="6" t="s">
        <v>8483</v>
      </c>
      <c r="AL1156" s="6" t="s">
        <v>112</v>
      </c>
      <c r="AQ1156" s="6" t="s">
        <v>43</v>
      </c>
      <c r="AX1156" s="45" t="s">
        <v>2431</v>
      </c>
      <c r="AZ1156" s="6">
        <v>0</v>
      </c>
      <c r="BA1156" s="6">
        <v>0</v>
      </c>
      <c r="BB1156" s="45">
        <v>0</v>
      </c>
      <c r="BC1156" s="6">
        <v>0</v>
      </c>
      <c r="BD1156" s="6">
        <v>0</v>
      </c>
      <c r="BF1156" s="6">
        <v>0</v>
      </c>
      <c r="BG1156" s="45">
        <v>0</v>
      </c>
      <c r="BH1156" s="45">
        <v>0</v>
      </c>
      <c r="BI1156" s="6">
        <v>0</v>
      </c>
      <c r="BJ1156" s="6">
        <v>0</v>
      </c>
      <c r="BK1156" s="6">
        <v>0</v>
      </c>
      <c r="BL1156" s="45">
        <v>0</v>
      </c>
      <c r="BM1156" s="45">
        <v>0</v>
      </c>
      <c r="BN1156" s="6">
        <v>0</v>
      </c>
      <c r="BO1156" s="6">
        <v>0</v>
      </c>
      <c r="BP1156" s="6">
        <v>0</v>
      </c>
      <c r="BQ1156" s="6">
        <v>0</v>
      </c>
      <c r="BR1156" s="45">
        <v>0</v>
      </c>
      <c r="BT1156" s="45">
        <v>0</v>
      </c>
      <c r="BU1156" s="45">
        <v>0</v>
      </c>
      <c r="BX1156" s="6">
        <v>0</v>
      </c>
      <c r="BY1156" s="6" t="s">
        <v>21</v>
      </c>
      <c r="BZ1156" s="6">
        <f t="shared" si="54"/>
        <v>0</v>
      </c>
      <c r="CA1156" s="6">
        <f t="shared" si="55"/>
        <v>0</v>
      </c>
      <c r="CC1156" s="63" t="s">
        <v>4687</v>
      </c>
      <c r="CD1156" s="6" t="s">
        <v>21</v>
      </c>
      <c r="CK1156" s="6" t="s">
        <v>5148</v>
      </c>
      <c r="DA1156" s="6" t="s">
        <v>3321</v>
      </c>
      <c r="DC1156" s="6" t="s">
        <v>4434</v>
      </c>
      <c r="DD1156" s="6" t="s">
        <v>3231</v>
      </c>
      <c r="DF1156" s="29">
        <f t="shared" si="56"/>
        <v>1</v>
      </c>
      <c r="DG1156" s="6">
        <v>1</v>
      </c>
    </row>
    <row r="1157" spans="1:111" ht="16" hidden="1" x14ac:dyDescent="0.2">
      <c r="A1157" s="6" t="s">
        <v>1373</v>
      </c>
      <c r="B1157" s="25"/>
      <c r="C1157" s="25"/>
      <c r="F1157" s="25"/>
      <c r="G1157" s="63" t="s">
        <v>1291</v>
      </c>
      <c r="H1157" s="6" t="s">
        <v>1081</v>
      </c>
      <c r="L1157" s="6" t="s">
        <v>2288</v>
      </c>
      <c r="P1157" s="6" t="s">
        <v>5257</v>
      </c>
      <c r="Q1157" s="45" t="s">
        <v>446</v>
      </c>
      <c r="X1157" s="6">
        <v>0</v>
      </c>
      <c r="Y1157" s="6">
        <v>0</v>
      </c>
      <c r="Z1157" s="6">
        <v>0</v>
      </c>
      <c r="AA1157" s="6">
        <v>0</v>
      </c>
      <c r="AB1157" s="6">
        <f>SUM(Table2026_09_25[[#This Row],[Number of in-person visits provided in reporting year.]:[Number of video/virtual visits provided in reporting year.]])</f>
        <v>0</v>
      </c>
      <c r="AC1157" s="6" t="s">
        <v>8469</v>
      </c>
      <c r="AD1157" s="6">
        <v>0</v>
      </c>
      <c r="AE1157" s="6">
        <v>0</v>
      </c>
      <c r="AG1157" s="6">
        <v>0</v>
      </c>
      <c r="AI1157" s="6" t="s">
        <v>8186</v>
      </c>
      <c r="AJ1157" s="6" t="s">
        <v>8128</v>
      </c>
      <c r="AK1157" s="6" t="s">
        <v>8483</v>
      </c>
      <c r="AL1157" s="6" t="s">
        <v>1082</v>
      </c>
      <c r="AQ1157" s="6" t="s">
        <v>544</v>
      </c>
      <c r="AX1157" s="45"/>
      <c r="AZ1157" s="6">
        <v>0</v>
      </c>
      <c r="BA1157" s="6">
        <v>0</v>
      </c>
      <c r="BB1157" s="45">
        <v>0</v>
      </c>
      <c r="BC1157" s="6">
        <v>0</v>
      </c>
      <c r="BD1157" s="6">
        <v>0</v>
      </c>
      <c r="BF1157" s="6">
        <v>0</v>
      </c>
      <c r="BG1157" s="45">
        <v>0</v>
      </c>
      <c r="BH1157" s="45">
        <v>0</v>
      </c>
      <c r="BI1157" s="6">
        <v>0</v>
      </c>
      <c r="BJ1157" s="6">
        <v>0</v>
      </c>
      <c r="BK1157" s="6">
        <v>0</v>
      </c>
      <c r="BL1157" s="45">
        <v>0</v>
      </c>
      <c r="BM1157" s="45">
        <v>0</v>
      </c>
      <c r="BN1157" s="6">
        <v>0</v>
      </c>
      <c r="BO1157" s="6">
        <v>0</v>
      </c>
      <c r="BP1157" s="6">
        <v>0</v>
      </c>
      <c r="BQ1157" s="6">
        <v>0</v>
      </c>
      <c r="BR1157" s="45">
        <v>0</v>
      </c>
      <c r="BT1157" s="45">
        <v>0</v>
      </c>
      <c r="BU1157" s="45">
        <v>0</v>
      </c>
      <c r="BX1157" s="6">
        <v>0</v>
      </c>
      <c r="BY1157" s="6" t="s">
        <v>21</v>
      </c>
      <c r="BZ1157" s="6">
        <f t="shared" si="54"/>
        <v>0</v>
      </c>
      <c r="CA1157" s="6">
        <f t="shared" si="55"/>
        <v>0</v>
      </c>
      <c r="CC1157" s="63" t="s">
        <v>21</v>
      </c>
      <c r="CD1157" s="6" t="s">
        <v>21</v>
      </c>
      <c r="CK1157" s="6" t="s">
        <v>5148</v>
      </c>
      <c r="DA1157" s="6" t="s">
        <v>21</v>
      </c>
      <c r="DC1157" s="6" t="s">
        <v>4434</v>
      </c>
      <c r="DD1157" s="6" t="s">
        <v>38</v>
      </c>
      <c r="DF1157" s="29">
        <f t="shared" si="56"/>
        <v>0</v>
      </c>
      <c r="DG1157" s="6">
        <v>1</v>
      </c>
    </row>
    <row r="1158" spans="1:111" ht="16" hidden="1" x14ac:dyDescent="0.2">
      <c r="A1158" s="6" t="s">
        <v>1331</v>
      </c>
      <c r="B1158" s="25"/>
      <c r="C1158" s="25"/>
      <c r="F1158" s="25"/>
      <c r="G1158" s="63" t="s">
        <v>1291</v>
      </c>
      <c r="H1158" s="6" t="s">
        <v>5930</v>
      </c>
      <c r="L1158" s="6" t="s">
        <v>1101</v>
      </c>
      <c r="P1158" s="6" t="s">
        <v>2265</v>
      </c>
      <c r="Q1158" s="31" t="s">
        <v>987</v>
      </c>
      <c r="X1158" s="6">
        <v>198</v>
      </c>
      <c r="Y1158" s="6">
        <v>0</v>
      </c>
      <c r="Z1158" s="6">
        <v>0</v>
      </c>
      <c r="AA1158" s="6">
        <v>0</v>
      </c>
      <c r="AB1158" s="6">
        <f>SUM(Table2026_09_25[[#This Row],[Number of in-person visits provided in reporting year.]:[Number of video/virtual visits provided in reporting year.]])</f>
        <v>0</v>
      </c>
      <c r="AC1158" s="6" t="s">
        <v>8469</v>
      </c>
      <c r="AD1158" s="6">
        <v>0</v>
      </c>
      <c r="AE1158" s="6">
        <v>0</v>
      </c>
      <c r="AF1158" s="6" t="s">
        <v>4682</v>
      </c>
      <c r="AG1158" s="6">
        <v>0</v>
      </c>
      <c r="AI1158" s="6" t="s">
        <v>5933</v>
      </c>
      <c r="AJ1158" s="6" t="s">
        <v>5934</v>
      </c>
      <c r="AK1158" s="6" t="s">
        <v>8483</v>
      </c>
      <c r="AL1158" s="6" t="s">
        <v>179</v>
      </c>
      <c r="AQ1158" s="6" t="s">
        <v>544</v>
      </c>
      <c r="AX1158" s="45"/>
      <c r="AZ1158" s="6">
        <v>0</v>
      </c>
      <c r="BA1158" s="6">
        <v>0</v>
      </c>
      <c r="BB1158" s="45">
        <v>0</v>
      </c>
      <c r="BC1158" s="6">
        <v>0</v>
      </c>
      <c r="BD1158" s="6">
        <v>0</v>
      </c>
      <c r="BF1158" s="6">
        <v>0</v>
      </c>
      <c r="BG1158" s="45">
        <v>0</v>
      </c>
      <c r="BH1158" s="45">
        <v>0</v>
      </c>
      <c r="BI1158" s="6">
        <v>0</v>
      </c>
      <c r="BJ1158" s="6">
        <v>0</v>
      </c>
      <c r="BK1158" s="6">
        <v>0</v>
      </c>
      <c r="BL1158" s="45">
        <v>0</v>
      </c>
      <c r="BM1158" s="45">
        <v>0</v>
      </c>
      <c r="BN1158" s="6">
        <v>0</v>
      </c>
      <c r="BO1158" s="6">
        <v>0</v>
      </c>
      <c r="BP1158" s="6">
        <v>0</v>
      </c>
      <c r="BQ1158" s="6">
        <v>0</v>
      </c>
      <c r="BR1158" s="45">
        <v>0</v>
      </c>
      <c r="BT1158" s="45">
        <v>0</v>
      </c>
      <c r="BU1158" s="45">
        <v>0</v>
      </c>
      <c r="BX1158" s="6">
        <v>1</v>
      </c>
      <c r="BY1158" s="6" t="s">
        <v>1332</v>
      </c>
      <c r="BZ1158" s="6">
        <f t="shared" si="54"/>
        <v>0</v>
      </c>
      <c r="CA1158" s="6">
        <f t="shared" si="55"/>
        <v>1</v>
      </c>
      <c r="CC1158" s="63" t="s">
        <v>21</v>
      </c>
      <c r="CD1158" s="6" t="s">
        <v>1060</v>
      </c>
      <c r="CK1158" s="6" t="s">
        <v>5148</v>
      </c>
      <c r="DA1158" s="6" t="s">
        <v>1333</v>
      </c>
      <c r="DC1158" s="6" t="s">
        <v>4434</v>
      </c>
      <c r="DD1158" s="6" t="s">
        <v>38</v>
      </c>
      <c r="DF1158" s="29">
        <f t="shared" si="56"/>
        <v>0</v>
      </c>
      <c r="DG1158" s="6">
        <v>1</v>
      </c>
    </row>
    <row r="1159" spans="1:111" ht="16" hidden="1" x14ac:dyDescent="0.2">
      <c r="A1159" s="6" t="s">
        <v>1401</v>
      </c>
      <c r="B1159" s="25"/>
      <c r="C1159" s="25"/>
      <c r="F1159" s="25"/>
      <c r="G1159" s="63" t="s">
        <v>1291</v>
      </c>
      <c r="H1159" s="6" t="s">
        <v>5957</v>
      </c>
      <c r="L1159" s="6" t="s">
        <v>1097</v>
      </c>
      <c r="P1159" s="6" t="s">
        <v>2265</v>
      </c>
      <c r="Q1159" s="31" t="s">
        <v>987</v>
      </c>
      <c r="X1159" s="6">
        <v>270</v>
      </c>
      <c r="Y1159" s="6">
        <v>302</v>
      </c>
      <c r="Z1159" s="6">
        <v>0</v>
      </c>
      <c r="AA1159" s="6">
        <v>0</v>
      </c>
      <c r="AB1159" s="6">
        <f>SUM(Table2026_09_25[[#This Row],[Number of in-person visits provided in reporting year.]:[Number of video/virtual visits provided in reporting year.]])</f>
        <v>302</v>
      </c>
      <c r="AC1159" s="6" t="s">
        <v>8469</v>
      </c>
      <c r="AD1159" s="6">
        <v>0</v>
      </c>
      <c r="AE1159" s="6">
        <v>0</v>
      </c>
      <c r="AF1159" s="6" t="s">
        <v>8026</v>
      </c>
      <c r="AG1159" s="6">
        <v>0</v>
      </c>
      <c r="AI1159" s="6" t="s">
        <v>8187</v>
      </c>
      <c r="AJ1159" s="6" t="s">
        <v>4851</v>
      </c>
      <c r="AK1159" s="6" t="s">
        <v>8483</v>
      </c>
      <c r="AL1159" s="66" t="s">
        <v>5959</v>
      </c>
      <c r="AQ1159" s="6" t="s">
        <v>544</v>
      </c>
      <c r="AX1159" s="45"/>
      <c r="AZ1159" s="6">
        <v>0</v>
      </c>
      <c r="BA1159" s="6">
        <v>0</v>
      </c>
      <c r="BB1159" s="45">
        <v>0</v>
      </c>
      <c r="BC1159" s="6">
        <v>0</v>
      </c>
      <c r="BD1159" s="6">
        <v>0</v>
      </c>
      <c r="BF1159" s="6">
        <v>0</v>
      </c>
      <c r="BG1159" s="45">
        <v>0</v>
      </c>
      <c r="BH1159" s="45">
        <v>0</v>
      </c>
      <c r="BI1159" s="6">
        <v>0</v>
      </c>
      <c r="BJ1159" s="6">
        <v>0</v>
      </c>
      <c r="BK1159" s="6">
        <v>0</v>
      </c>
      <c r="BL1159" s="45">
        <v>0</v>
      </c>
      <c r="BM1159" s="45">
        <v>0</v>
      </c>
      <c r="BN1159" s="6">
        <v>0</v>
      </c>
      <c r="BO1159" s="6">
        <v>0</v>
      </c>
      <c r="BP1159" s="6">
        <v>0</v>
      </c>
      <c r="BQ1159" s="6">
        <v>0</v>
      </c>
      <c r="BR1159" s="45">
        <v>0</v>
      </c>
      <c r="BT1159" s="45">
        <v>0</v>
      </c>
      <c r="BU1159" s="45">
        <v>0</v>
      </c>
      <c r="BX1159" s="6">
        <v>0.6</v>
      </c>
      <c r="BY1159" s="6" t="s">
        <v>1402</v>
      </c>
      <c r="BZ1159" s="6">
        <f t="shared" si="54"/>
        <v>0</v>
      </c>
      <c r="CA1159" s="6">
        <f t="shared" si="55"/>
        <v>0.6</v>
      </c>
      <c r="CC1159" s="63" t="s">
        <v>21</v>
      </c>
      <c r="CD1159" s="6" t="s">
        <v>1060</v>
      </c>
      <c r="CK1159" s="6" t="s">
        <v>5148</v>
      </c>
      <c r="DA1159" s="6" t="s">
        <v>1403</v>
      </c>
      <c r="DC1159" s="6" t="s">
        <v>4434</v>
      </c>
      <c r="DD1159" s="6" t="s">
        <v>38</v>
      </c>
      <c r="DF1159" s="29">
        <f t="shared" si="56"/>
        <v>0</v>
      </c>
      <c r="DG1159" s="6">
        <v>1</v>
      </c>
    </row>
    <row r="1160" spans="1:111" ht="16" hidden="1" x14ac:dyDescent="0.2">
      <c r="A1160" s="6" t="s">
        <v>1426</v>
      </c>
      <c r="B1160" s="25"/>
      <c r="C1160" s="25"/>
      <c r="F1160" s="25"/>
      <c r="G1160" s="63" t="s">
        <v>1291</v>
      </c>
      <c r="H1160" s="6" t="s">
        <v>184</v>
      </c>
      <c r="L1160" s="6" t="s">
        <v>1097</v>
      </c>
      <c r="P1160" s="6" t="s">
        <v>2265</v>
      </c>
      <c r="Q1160" s="31" t="s">
        <v>987</v>
      </c>
      <c r="X1160" s="6">
        <v>0</v>
      </c>
      <c r="Y1160" s="6">
        <v>56</v>
      </c>
      <c r="Z1160" s="6">
        <v>0</v>
      </c>
      <c r="AA1160" s="6">
        <v>0</v>
      </c>
      <c r="AB1160" s="6">
        <f>SUM(Table2026_09_25[[#This Row],[Number of in-person visits provided in reporting year.]:[Number of video/virtual visits provided in reporting year.]])</f>
        <v>56</v>
      </c>
      <c r="AC1160" s="6" t="s">
        <v>8469</v>
      </c>
      <c r="AD1160" s="6">
        <v>0</v>
      </c>
      <c r="AE1160" s="6">
        <v>0</v>
      </c>
      <c r="AG1160" s="6">
        <v>0</v>
      </c>
      <c r="AI1160" s="6" t="s">
        <v>5952</v>
      </c>
      <c r="AJ1160" s="6" t="s">
        <v>4834</v>
      </c>
      <c r="AK1160" s="6" t="s">
        <v>8483</v>
      </c>
      <c r="AL1160" s="26" t="s">
        <v>120</v>
      </c>
      <c r="AQ1160" s="6" t="s">
        <v>544</v>
      </c>
      <c r="AX1160" s="45"/>
      <c r="AZ1160" s="6">
        <v>0</v>
      </c>
      <c r="BA1160" s="6">
        <v>0</v>
      </c>
      <c r="BB1160" s="45">
        <v>0</v>
      </c>
      <c r="BC1160" s="6">
        <v>0</v>
      </c>
      <c r="BD1160" s="6">
        <v>0</v>
      </c>
      <c r="BF1160" s="6">
        <v>0</v>
      </c>
      <c r="BG1160" s="45">
        <v>0</v>
      </c>
      <c r="BH1160" s="45">
        <v>0</v>
      </c>
      <c r="BI1160" s="6">
        <v>0</v>
      </c>
      <c r="BJ1160" s="6">
        <v>0</v>
      </c>
      <c r="BK1160" s="6">
        <v>0</v>
      </c>
      <c r="BL1160" s="45">
        <v>0</v>
      </c>
      <c r="BM1160" s="45">
        <v>0</v>
      </c>
      <c r="BN1160" s="6">
        <v>0</v>
      </c>
      <c r="BO1160" s="6">
        <v>0</v>
      </c>
      <c r="BP1160" s="6">
        <v>0</v>
      </c>
      <c r="BQ1160" s="6">
        <v>0</v>
      </c>
      <c r="BR1160" s="45">
        <v>0</v>
      </c>
      <c r="BT1160" s="45">
        <v>0</v>
      </c>
      <c r="BU1160" s="45">
        <v>0</v>
      </c>
      <c r="BX1160" s="6">
        <v>1.21</v>
      </c>
      <c r="BY1160" s="6" t="s">
        <v>1427</v>
      </c>
      <c r="BZ1160" s="6">
        <f t="shared" si="54"/>
        <v>0</v>
      </c>
      <c r="CA1160" s="6">
        <f t="shared" si="55"/>
        <v>1.21</v>
      </c>
      <c r="CC1160" s="63" t="s">
        <v>21</v>
      </c>
      <c r="CD1160" s="6" t="s">
        <v>1106</v>
      </c>
      <c r="CK1160" s="6" t="s">
        <v>5148</v>
      </c>
      <c r="DA1160" s="6" t="s">
        <v>1428</v>
      </c>
      <c r="DC1160" s="6" t="s">
        <v>4434</v>
      </c>
      <c r="DD1160" s="6" t="s">
        <v>38</v>
      </c>
      <c r="DF1160" s="29">
        <f t="shared" si="56"/>
        <v>0</v>
      </c>
      <c r="DG1160" s="6">
        <v>1</v>
      </c>
    </row>
    <row r="1161" spans="1:111" ht="16" hidden="1" x14ac:dyDescent="0.2">
      <c r="A1161" s="6" t="s">
        <v>1328</v>
      </c>
      <c r="B1161" s="25"/>
      <c r="C1161" s="25"/>
      <c r="F1161" s="25"/>
      <c r="G1161" s="63" t="s">
        <v>1291</v>
      </c>
      <c r="H1161" s="6" t="s">
        <v>8038</v>
      </c>
      <c r="L1161" s="6" t="s">
        <v>1101</v>
      </c>
      <c r="P1161" s="6" t="s">
        <v>2265</v>
      </c>
      <c r="Q1161" s="31" t="s">
        <v>987</v>
      </c>
      <c r="X1161" s="6">
        <v>56</v>
      </c>
      <c r="Y1161" s="6">
        <v>0</v>
      </c>
      <c r="Z1161" s="6">
        <v>0</v>
      </c>
      <c r="AA1161" s="6">
        <v>0</v>
      </c>
      <c r="AB1161" s="6">
        <f>SUM(Table2026_09_25[[#This Row],[Number of in-person visits provided in reporting year.]:[Number of video/virtual visits provided in reporting year.]])</f>
        <v>0</v>
      </c>
      <c r="AC1161" s="6" t="s">
        <v>8469</v>
      </c>
      <c r="AD1161" s="6">
        <v>0</v>
      </c>
      <c r="AE1161" s="6">
        <v>0</v>
      </c>
      <c r="AF1161" s="6" t="s">
        <v>4682</v>
      </c>
      <c r="AG1161" s="6">
        <v>0</v>
      </c>
      <c r="AI1161" s="6" t="s">
        <v>8039</v>
      </c>
      <c r="AJ1161" s="6" t="s">
        <v>5972</v>
      </c>
      <c r="AK1161" s="6" t="s">
        <v>8483</v>
      </c>
      <c r="AL1161" s="26" t="s">
        <v>214</v>
      </c>
      <c r="AQ1161" s="6" t="s">
        <v>544</v>
      </c>
      <c r="AX1161" s="45"/>
      <c r="AZ1161" s="6">
        <v>0</v>
      </c>
      <c r="BA1161" s="6">
        <v>0</v>
      </c>
      <c r="BB1161" s="45">
        <v>0</v>
      </c>
      <c r="BC1161" s="6">
        <v>0</v>
      </c>
      <c r="BD1161" s="6">
        <v>0</v>
      </c>
      <c r="BF1161" s="6">
        <v>0</v>
      </c>
      <c r="BG1161" s="45">
        <v>0</v>
      </c>
      <c r="BH1161" s="45">
        <v>0</v>
      </c>
      <c r="BI1161" s="6">
        <v>0</v>
      </c>
      <c r="BJ1161" s="6">
        <v>0</v>
      </c>
      <c r="BK1161" s="6">
        <v>0</v>
      </c>
      <c r="BL1161" s="45">
        <v>0</v>
      </c>
      <c r="BM1161" s="45">
        <v>0</v>
      </c>
      <c r="BN1161" s="6">
        <v>0</v>
      </c>
      <c r="BO1161" s="6">
        <v>0</v>
      </c>
      <c r="BP1161" s="6">
        <v>0</v>
      </c>
      <c r="BQ1161" s="6">
        <v>0</v>
      </c>
      <c r="BR1161" s="45">
        <v>0</v>
      </c>
      <c r="BT1161" s="45">
        <v>0</v>
      </c>
      <c r="BU1161" s="45">
        <v>0</v>
      </c>
      <c r="BX1161" s="6">
        <v>0.6</v>
      </c>
      <c r="BY1161" s="6" t="s">
        <v>1329</v>
      </c>
      <c r="BZ1161" s="6">
        <f t="shared" si="54"/>
        <v>0</v>
      </c>
      <c r="CA1161" s="6">
        <f t="shared" si="55"/>
        <v>0.6</v>
      </c>
      <c r="CC1161" s="63" t="s">
        <v>21</v>
      </c>
      <c r="CD1161" s="6" t="s">
        <v>1060</v>
      </c>
      <c r="CK1161" s="6" t="s">
        <v>5148</v>
      </c>
      <c r="DA1161" s="6" t="s">
        <v>1330</v>
      </c>
      <c r="DC1161" s="6" t="s">
        <v>4434</v>
      </c>
      <c r="DD1161" s="6" t="s">
        <v>38</v>
      </c>
      <c r="DF1161" s="29">
        <f t="shared" si="56"/>
        <v>0</v>
      </c>
      <c r="DG1161" s="6">
        <v>1</v>
      </c>
    </row>
    <row r="1162" spans="1:111" ht="16" hidden="1" x14ac:dyDescent="0.2">
      <c r="A1162" s="6" t="s">
        <v>1679</v>
      </c>
      <c r="B1162" s="25"/>
      <c r="C1162" s="25"/>
      <c r="F1162" s="25"/>
      <c r="G1162" s="63" t="s">
        <v>1291</v>
      </c>
      <c r="H1162" s="55" t="s">
        <v>7937</v>
      </c>
      <c r="L1162" s="6" t="s">
        <v>1113</v>
      </c>
      <c r="P1162" s="6" t="s">
        <v>5257</v>
      </c>
      <c r="Q1162" s="45" t="s">
        <v>446</v>
      </c>
      <c r="X1162" s="6">
        <v>60</v>
      </c>
      <c r="Y1162" s="6">
        <v>8</v>
      </c>
      <c r="Z1162" s="6">
        <v>5</v>
      </c>
      <c r="AA1162" s="6">
        <v>70</v>
      </c>
      <c r="AB1162" s="6">
        <f>SUM(Table2026_09_25[[#This Row],[Number of in-person visits provided in reporting year.]:[Number of video/virtual visits provided in reporting year.]])</f>
        <v>83</v>
      </c>
      <c r="AC1162" s="6" t="s">
        <v>8469</v>
      </c>
      <c r="AD1162" s="6">
        <v>0</v>
      </c>
      <c r="AE1162" s="6">
        <v>0</v>
      </c>
      <c r="AG1162" s="6">
        <v>315</v>
      </c>
      <c r="AI1162" s="6" t="s">
        <v>7939</v>
      </c>
      <c r="AJ1162" s="6" t="s">
        <v>4716</v>
      </c>
      <c r="AK1162" s="6" t="s">
        <v>8483</v>
      </c>
      <c r="AL1162" s="26" t="s">
        <v>1120</v>
      </c>
      <c r="AQ1162" s="6" t="s">
        <v>43</v>
      </c>
      <c r="AX1162" s="45"/>
      <c r="AZ1162" s="6">
        <v>0.2</v>
      </c>
      <c r="BA1162" s="6">
        <v>0.2</v>
      </c>
      <c r="BB1162" s="45">
        <v>0</v>
      </c>
      <c r="BC1162" s="6">
        <v>0</v>
      </c>
      <c r="BD1162" s="6">
        <v>0</v>
      </c>
      <c r="BF1162" s="6">
        <v>0</v>
      </c>
      <c r="BG1162" s="45">
        <v>0.2</v>
      </c>
      <c r="BH1162" s="45">
        <v>0</v>
      </c>
      <c r="BI1162" s="6">
        <v>0</v>
      </c>
      <c r="BJ1162" s="6">
        <v>0</v>
      </c>
      <c r="BK1162" s="6">
        <v>0.2</v>
      </c>
      <c r="BL1162" s="45">
        <v>0</v>
      </c>
      <c r="BM1162" s="45">
        <v>0</v>
      </c>
      <c r="BN1162" s="6">
        <v>0.2</v>
      </c>
      <c r="BO1162" s="6">
        <v>0</v>
      </c>
      <c r="BP1162" s="6">
        <v>0.2</v>
      </c>
      <c r="BQ1162" s="6">
        <v>0.2</v>
      </c>
      <c r="BR1162" s="45">
        <v>0.2</v>
      </c>
      <c r="BT1162" s="45">
        <v>0</v>
      </c>
      <c r="BU1162" s="45">
        <v>0</v>
      </c>
      <c r="BX1162" s="6">
        <v>0</v>
      </c>
      <c r="BY1162" s="6" t="s">
        <v>21</v>
      </c>
      <c r="BZ1162" s="6">
        <f t="shared" si="54"/>
        <v>1.5999999999999999</v>
      </c>
      <c r="CA1162" s="6">
        <f t="shared" si="55"/>
        <v>1</v>
      </c>
      <c r="CC1162" s="63" t="s">
        <v>5042</v>
      </c>
      <c r="CD1162" s="6" t="s">
        <v>21</v>
      </c>
      <c r="CK1162" s="6" t="s">
        <v>5148</v>
      </c>
      <c r="DA1162" s="6" t="s">
        <v>1680</v>
      </c>
      <c r="DC1162" s="6" t="s">
        <v>4434</v>
      </c>
      <c r="DD1162" s="6" t="s">
        <v>1479</v>
      </c>
      <c r="DF1162" s="29">
        <f t="shared" si="56"/>
        <v>0</v>
      </c>
      <c r="DG1162" s="6">
        <v>1</v>
      </c>
    </row>
    <row r="1163" spans="1:111" ht="16" hidden="1" x14ac:dyDescent="0.2">
      <c r="A1163" s="6" t="s">
        <v>1717</v>
      </c>
      <c r="B1163" s="25"/>
      <c r="C1163" s="25"/>
      <c r="F1163" s="25"/>
      <c r="G1163" s="63" t="s">
        <v>1291</v>
      </c>
      <c r="H1163" s="6" t="s">
        <v>7228</v>
      </c>
      <c r="L1163" s="6" t="s">
        <v>1080</v>
      </c>
      <c r="P1163" s="6" t="s">
        <v>5257</v>
      </c>
      <c r="Q1163" s="45" t="s">
        <v>446</v>
      </c>
      <c r="X1163" s="6">
        <v>1189</v>
      </c>
      <c r="Y1163" s="6">
        <v>1326</v>
      </c>
      <c r="Z1163" s="6">
        <v>328</v>
      </c>
      <c r="AA1163" s="6">
        <v>451</v>
      </c>
      <c r="AB1163" s="6">
        <f>SUM(Table2026_09_25[[#This Row],[Number of in-person visits provided in reporting year.]:[Number of video/virtual visits provided in reporting year.]])</f>
        <v>2105</v>
      </c>
      <c r="AC1163" s="6" t="s">
        <v>8469</v>
      </c>
      <c r="AD1163" s="6">
        <v>0</v>
      </c>
      <c r="AE1163" s="6">
        <v>0</v>
      </c>
      <c r="AF1163" s="6" t="s">
        <v>4682</v>
      </c>
      <c r="AG1163" s="6">
        <v>0</v>
      </c>
      <c r="AI1163" s="6" t="s">
        <v>7231</v>
      </c>
      <c r="AJ1163" s="6" t="s">
        <v>43</v>
      </c>
      <c r="AK1163" s="6" t="s">
        <v>8483</v>
      </c>
      <c r="AL1163" s="26" t="s">
        <v>83</v>
      </c>
      <c r="AQ1163" s="6" t="s">
        <v>43</v>
      </c>
      <c r="AX1163" s="45"/>
      <c r="AZ1163" s="6">
        <v>0</v>
      </c>
      <c r="BA1163" s="6">
        <v>0</v>
      </c>
      <c r="BB1163" s="45">
        <v>0</v>
      </c>
      <c r="BC1163" s="6">
        <v>0</v>
      </c>
      <c r="BD1163" s="6">
        <v>0</v>
      </c>
      <c r="BF1163" s="6">
        <v>0</v>
      </c>
      <c r="BG1163" s="45">
        <v>0.5</v>
      </c>
      <c r="BH1163" s="45">
        <v>0</v>
      </c>
      <c r="BI1163" s="6">
        <v>0</v>
      </c>
      <c r="BJ1163" s="6">
        <v>0</v>
      </c>
      <c r="BK1163" s="6">
        <v>0</v>
      </c>
      <c r="BL1163" s="45">
        <v>0</v>
      </c>
      <c r="BM1163" s="45">
        <v>0</v>
      </c>
      <c r="BN1163" s="6">
        <v>0</v>
      </c>
      <c r="BO1163" s="6">
        <v>0</v>
      </c>
      <c r="BP1163" s="6">
        <v>0.6</v>
      </c>
      <c r="BQ1163" s="6">
        <v>0</v>
      </c>
      <c r="BR1163" s="45">
        <v>1.4</v>
      </c>
      <c r="BT1163" s="45">
        <v>0</v>
      </c>
      <c r="BU1163" s="45">
        <v>0</v>
      </c>
      <c r="BX1163" s="6">
        <v>0</v>
      </c>
      <c r="BY1163" s="6" t="s">
        <v>21</v>
      </c>
      <c r="BZ1163" s="6">
        <f t="shared" si="54"/>
        <v>2.5</v>
      </c>
      <c r="CA1163" s="6">
        <f t="shared" si="55"/>
        <v>2.5</v>
      </c>
      <c r="CC1163" s="63" t="s">
        <v>5042</v>
      </c>
      <c r="CD1163" s="6" t="s">
        <v>21</v>
      </c>
      <c r="CK1163" s="6" t="s">
        <v>5148</v>
      </c>
      <c r="DA1163" s="6" t="s">
        <v>21</v>
      </c>
      <c r="DC1163" s="6" t="s">
        <v>4434</v>
      </c>
      <c r="DD1163" s="6" t="s">
        <v>86</v>
      </c>
      <c r="DF1163" s="29">
        <f t="shared" si="56"/>
        <v>0</v>
      </c>
      <c r="DG1163" s="6">
        <v>1</v>
      </c>
    </row>
    <row r="1164" spans="1:111" ht="16" hidden="1" x14ac:dyDescent="0.2">
      <c r="A1164" s="6" t="s">
        <v>1675</v>
      </c>
      <c r="B1164" s="25"/>
      <c r="C1164" s="25"/>
      <c r="F1164" s="25"/>
      <c r="G1164" s="63" t="s">
        <v>1291</v>
      </c>
      <c r="H1164" s="6" t="s">
        <v>6635</v>
      </c>
      <c r="L1164" s="6" t="s">
        <v>1113</v>
      </c>
      <c r="P1164" s="6" t="s">
        <v>5257</v>
      </c>
      <c r="Q1164" s="6" t="s">
        <v>446</v>
      </c>
      <c r="X1164" s="6">
        <v>106</v>
      </c>
      <c r="Y1164" s="6">
        <v>106</v>
      </c>
      <c r="Z1164" s="6">
        <v>0</v>
      </c>
      <c r="AA1164" s="6">
        <v>0</v>
      </c>
      <c r="AB1164" s="6">
        <f>SUM(Table2026_09_25[[#This Row],[Number of in-person visits provided in reporting year.]:[Number of video/virtual visits provided in reporting year.]])</f>
        <v>106</v>
      </c>
      <c r="AC1164" s="6" t="s">
        <v>8469</v>
      </c>
      <c r="AD1164" s="6">
        <v>0</v>
      </c>
      <c r="AE1164" s="6">
        <v>0</v>
      </c>
      <c r="AF1164" s="6" t="s">
        <v>4682</v>
      </c>
      <c r="AG1164" s="6">
        <v>190</v>
      </c>
      <c r="AI1164" s="6" t="s">
        <v>7986</v>
      </c>
      <c r="AJ1164" s="6" t="s">
        <v>4698</v>
      </c>
      <c r="AK1164" s="6" t="s">
        <v>8483</v>
      </c>
      <c r="AL1164" s="26" t="s">
        <v>7987</v>
      </c>
      <c r="AQ1164" s="6" t="s">
        <v>63</v>
      </c>
      <c r="AX1164" s="45"/>
      <c r="AZ1164" s="6">
        <v>0.21</v>
      </c>
      <c r="BA1164" s="6">
        <v>0.2</v>
      </c>
      <c r="BB1164" s="45">
        <v>0</v>
      </c>
      <c r="BC1164" s="6">
        <v>0</v>
      </c>
      <c r="BD1164" s="6">
        <v>0</v>
      </c>
      <c r="BF1164" s="6">
        <v>0</v>
      </c>
      <c r="BG1164" s="45">
        <v>0</v>
      </c>
      <c r="BH1164" s="45">
        <v>0</v>
      </c>
      <c r="BI1164" s="6">
        <v>0</v>
      </c>
      <c r="BJ1164" s="6">
        <v>0</v>
      </c>
      <c r="BK1164" s="6">
        <v>0</v>
      </c>
      <c r="BL1164" s="45">
        <v>0</v>
      </c>
      <c r="BM1164" s="45">
        <v>0</v>
      </c>
      <c r="BN1164" s="6">
        <v>0.2</v>
      </c>
      <c r="BO1164" s="6">
        <v>0</v>
      </c>
      <c r="BP1164" s="6">
        <v>0.2</v>
      </c>
      <c r="BQ1164" s="6">
        <v>0.2</v>
      </c>
      <c r="BR1164" s="45">
        <v>0.2</v>
      </c>
      <c r="BT1164" s="45">
        <v>0</v>
      </c>
      <c r="BU1164" s="45">
        <v>0</v>
      </c>
      <c r="BX1164" s="6">
        <v>0</v>
      </c>
      <c r="BY1164" s="6" t="s">
        <v>21</v>
      </c>
      <c r="BZ1164" s="6">
        <f t="shared" si="54"/>
        <v>1.21</v>
      </c>
      <c r="CA1164" s="6">
        <f t="shared" si="55"/>
        <v>0.60000000000000009</v>
      </c>
      <c r="CC1164" s="63" t="s">
        <v>4753</v>
      </c>
      <c r="CD1164" s="6" t="s">
        <v>21</v>
      </c>
      <c r="CK1164" s="6" t="s">
        <v>5148</v>
      </c>
      <c r="DA1164" s="6" t="s">
        <v>1676</v>
      </c>
      <c r="DC1164" s="6" t="s">
        <v>4434</v>
      </c>
      <c r="DD1164" s="6" t="s">
        <v>1479</v>
      </c>
      <c r="DF1164" s="29">
        <f t="shared" si="56"/>
        <v>0</v>
      </c>
      <c r="DG1164" s="6">
        <v>1</v>
      </c>
    </row>
    <row r="1165" spans="1:111" ht="16" hidden="1" x14ac:dyDescent="0.2">
      <c r="A1165" s="6" t="s">
        <v>2452</v>
      </c>
      <c r="B1165" s="25"/>
      <c r="C1165" s="25"/>
      <c r="F1165" s="25"/>
      <c r="G1165" s="63" t="s">
        <v>1291</v>
      </c>
      <c r="H1165" s="6" t="s">
        <v>2454</v>
      </c>
      <c r="L1165" s="6" t="s">
        <v>2453</v>
      </c>
      <c r="P1165" s="6" t="s">
        <v>5257</v>
      </c>
      <c r="Q1165" s="45" t="s">
        <v>446</v>
      </c>
      <c r="X1165" s="6">
        <v>22</v>
      </c>
      <c r="Y1165" s="6">
        <v>22</v>
      </c>
      <c r="Z1165" s="6">
        <v>0</v>
      </c>
      <c r="AA1165" s="6">
        <v>0</v>
      </c>
      <c r="AB1165" s="6">
        <f>SUM(Table2026_09_25[[#This Row],[Number of in-person visits provided in reporting year.]:[Number of video/virtual visits provided in reporting year.]])</f>
        <v>22</v>
      </c>
      <c r="AC1165" s="6" t="s">
        <v>8469</v>
      </c>
      <c r="AD1165" s="6">
        <v>0</v>
      </c>
      <c r="AE1165" s="6">
        <v>0</v>
      </c>
      <c r="AG1165" s="6">
        <v>215</v>
      </c>
      <c r="AI1165" s="6" t="s">
        <v>8188</v>
      </c>
      <c r="AJ1165" s="6" t="s">
        <v>149</v>
      </c>
      <c r="AK1165" s="6" t="s">
        <v>8483</v>
      </c>
      <c r="AL1165" s="26" t="s">
        <v>8189</v>
      </c>
      <c r="AQ1165" s="6" t="s">
        <v>63</v>
      </c>
      <c r="AX1165" s="45" t="s">
        <v>2431</v>
      </c>
      <c r="AZ1165" s="6">
        <v>0.3</v>
      </c>
      <c r="BA1165" s="6">
        <v>0</v>
      </c>
      <c r="BB1165" s="45">
        <v>0</v>
      </c>
      <c r="BC1165" s="6">
        <v>0</v>
      </c>
      <c r="BD1165" s="6">
        <v>0</v>
      </c>
      <c r="BF1165" s="6">
        <v>0.1</v>
      </c>
      <c r="BG1165" s="45">
        <v>0</v>
      </c>
      <c r="BH1165" s="45">
        <v>0</v>
      </c>
      <c r="BI1165" s="6">
        <v>0</v>
      </c>
      <c r="BJ1165" s="6">
        <v>0</v>
      </c>
      <c r="BK1165" s="6">
        <v>0.1</v>
      </c>
      <c r="BL1165" s="45">
        <v>0</v>
      </c>
      <c r="BM1165" s="45">
        <v>0</v>
      </c>
      <c r="BN1165" s="6">
        <v>0.18</v>
      </c>
      <c r="BO1165" s="6">
        <v>0</v>
      </c>
      <c r="BP1165" s="6">
        <v>0</v>
      </c>
      <c r="BQ1165" s="6">
        <v>0.1</v>
      </c>
      <c r="BR1165" s="45">
        <v>0.1</v>
      </c>
      <c r="BT1165" s="45">
        <v>0</v>
      </c>
      <c r="BU1165" s="45">
        <v>0</v>
      </c>
      <c r="BX1165" s="6">
        <v>0</v>
      </c>
      <c r="BY1165" s="6" t="s">
        <v>21</v>
      </c>
      <c r="BZ1165" s="6">
        <f t="shared" si="54"/>
        <v>0.87999999999999989</v>
      </c>
      <c r="CA1165" s="6">
        <f t="shared" si="55"/>
        <v>0.4</v>
      </c>
      <c r="CC1165" s="63" t="s">
        <v>4753</v>
      </c>
      <c r="CD1165" s="6" t="s">
        <v>21</v>
      </c>
      <c r="CK1165" s="6" t="s">
        <v>7981</v>
      </c>
      <c r="DA1165" s="6" t="s">
        <v>21</v>
      </c>
      <c r="DC1165" s="6" t="s">
        <v>4434</v>
      </c>
      <c r="DD1165" s="6" t="s">
        <v>2455</v>
      </c>
      <c r="DF1165" s="29">
        <f t="shared" si="56"/>
        <v>0</v>
      </c>
      <c r="DG1165" s="6">
        <v>1</v>
      </c>
    </row>
    <row r="1166" spans="1:111" ht="16" hidden="1" x14ac:dyDescent="0.2">
      <c r="A1166" s="6" t="s">
        <v>1822</v>
      </c>
      <c r="B1166" s="25"/>
      <c r="C1166" s="25"/>
      <c r="F1166" s="25"/>
      <c r="G1166" s="63" t="s">
        <v>1291</v>
      </c>
      <c r="H1166" s="6" t="s">
        <v>1133</v>
      </c>
      <c r="L1166" s="6" t="s">
        <v>1080</v>
      </c>
      <c r="P1166" s="6" t="s">
        <v>5257</v>
      </c>
      <c r="Q1166" s="45" t="s">
        <v>446</v>
      </c>
      <c r="X1166" s="6">
        <v>148</v>
      </c>
      <c r="Y1166" s="6">
        <v>157</v>
      </c>
      <c r="Z1166" s="6">
        <v>9</v>
      </c>
      <c r="AA1166" s="6">
        <v>0</v>
      </c>
      <c r="AB1166" s="6">
        <f>SUM(Table2026_09_25[[#This Row],[Number of in-person visits provided in reporting year.]:[Number of video/virtual visits provided in reporting year.]])</f>
        <v>166</v>
      </c>
      <c r="AC1166" s="6" t="s">
        <v>8469</v>
      </c>
      <c r="AD1166" s="6">
        <v>0</v>
      </c>
      <c r="AE1166" s="6">
        <v>0</v>
      </c>
      <c r="AF1166" s="6" t="s">
        <v>4682</v>
      </c>
      <c r="AG1166" s="6">
        <v>150</v>
      </c>
      <c r="AI1166" s="6" t="s">
        <v>3577</v>
      </c>
      <c r="AJ1166" s="6" t="s">
        <v>5005</v>
      </c>
      <c r="AK1166" s="6" t="s">
        <v>8483</v>
      </c>
      <c r="AL1166" s="26" t="s">
        <v>1134</v>
      </c>
      <c r="AQ1166" s="6" t="s">
        <v>544</v>
      </c>
      <c r="AX1166" s="45"/>
      <c r="AZ1166" s="6">
        <v>0</v>
      </c>
      <c r="BA1166" s="6">
        <v>0.2</v>
      </c>
      <c r="BB1166" s="45">
        <v>0</v>
      </c>
      <c r="BC1166" s="6">
        <v>0</v>
      </c>
      <c r="BD1166" s="6">
        <v>0</v>
      </c>
      <c r="BF1166" s="6">
        <v>0</v>
      </c>
      <c r="BG1166" s="45">
        <v>0</v>
      </c>
      <c r="BH1166" s="45">
        <v>0</v>
      </c>
      <c r="BI1166" s="6">
        <v>0</v>
      </c>
      <c r="BJ1166" s="6">
        <v>0</v>
      </c>
      <c r="BK1166" s="6">
        <v>0</v>
      </c>
      <c r="BL1166" s="45">
        <v>0</v>
      </c>
      <c r="BM1166" s="45">
        <v>0</v>
      </c>
      <c r="BN1166" s="6">
        <v>0</v>
      </c>
      <c r="BO1166" s="6">
        <v>0</v>
      </c>
      <c r="BP1166" s="6">
        <v>0.6</v>
      </c>
      <c r="BQ1166" s="6">
        <v>0</v>
      </c>
      <c r="BR1166" s="45">
        <v>0</v>
      </c>
      <c r="BT1166" s="45">
        <v>0</v>
      </c>
      <c r="BU1166" s="45">
        <v>0</v>
      </c>
      <c r="BX1166" s="6">
        <v>0</v>
      </c>
      <c r="BY1166" s="6" t="s">
        <v>1823</v>
      </c>
      <c r="BZ1166" s="6">
        <f t="shared" si="54"/>
        <v>0.8</v>
      </c>
      <c r="CA1166" s="6">
        <f t="shared" si="55"/>
        <v>0.6</v>
      </c>
      <c r="CC1166" s="63" t="s">
        <v>4687</v>
      </c>
      <c r="CD1166" s="6" t="s">
        <v>1136</v>
      </c>
      <c r="CK1166" s="6" t="s">
        <v>5148</v>
      </c>
      <c r="DA1166" s="6" t="s">
        <v>1824</v>
      </c>
      <c r="DC1166" s="6" t="s">
        <v>4434</v>
      </c>
      <c r="DD1166" s="6" t="s">
        <v>1138</v>
      </c>
      <c r="DF1166" s="29">
        <f t="shared" si="56"/>
        <v>0</v>
      </c>
      <c r="DG1166" s="6">
        <v>1</v>
      </c>
    </row>
    <row r="1167" spans="1:111" ht="16" hidden="1" x14ac:dyDescent="0.2">
      <c r="A1167" s="6" t="s">
        <v>1686</v>
      </c>
      <c r="B1167" s="25"/>
      <c r="C1167" s="25"/>
      <c r="F1167" s="25"/>
      <c r="G1167" s="63" t="s">
        <v>1291</v>
      </c>
      <c r="H1167" s="6" t="s">
        <v>1154</v>
      </c>
      <c r="L1167" s="6" t="s">
        <v>1113</v>
      </c>
      <c r="P1167" s="6" t="s">
        <v>5257</v>
      </c>
      <c r="Q1167" s="45" t="s">
        <v>446</v>
      </c>
      <c r="X1167" s="6">
        <v>200</v>
      </c>
      <c r="Y1167" s="6">
        <v>280</v>
      </c>
      <c r="Z1167" s="6">
        <v>0</v>
      </c>
      <c r="AA1167" s="6">
        <v>0</v>
      </c>
      <c r="AB1167" s="6">
        <f>SUM(Table2026_09_25[[#This Row],[Number of in-person visits provided in reporting year.]:[Number of video/virtual visits provided in reporting year.]])</f>
        <v>280</v>
      </c>
      <c r="AC1167" s="6" t="s">
        <v>8469</v>
      </c>
      <c r="AD1167" s="6">
        <v>0</v>
      </c>
      <c r="AE1167" s="6">
        <v>0</v>
      </c>
      <c r="AF1167" s="6" t="s">
        <v>4682</v>
      </c>
      <c r="AG1167" s="6">
        <v>300</v>
      </c>
      <c r="AI1167" s="6" t="s">
        <v>2155</v>
      </c>
      <c r="AJ1167" s="6" t="s">
        <v>6639</v>
      </c>
      <c r="AK1167" s="6" t="s">
        <v>8483</v>
      </c>
      <c r="AL1167" s="26" t="s">
        <v>1115</v>
      </c>
      <c r="AQ1167" s="6" t="s">
        <v>63</v>
      </c>
      <c r="AX1167" s="45"/>
      <c r="AZ1167" s="6">
        <v>0.2</v>
      </c>
      <c r="BA1167" s="6">
        <v>0.4</v>
      </c>
      <c r="BB1167" s="45">
        <v>0</v>
      </c>
      <c r="BC1167" s="6">
        <v>0</v>
      </c>
      <c r="BD1167" s="6">
        <v>0</v>
      </c>
      <c r="BF1167" s="6">
        <v>0</v>
      </c>
      <c r="BG1167" s="45">
        <v>0.2</v>
      </c>
      <c r="BH1167" s="45">
        <v>0</v>
      </c>
      <c r="BI1167" s="6">
        <v>0</v>
      </c>
      <c r="BJ1167" s="6">
        <v>0</v>
      </c>
      <c r="BK1167" s="6">
        <v>0.2</v>
      </c>
      <c r="BL1167" s="45">
        <v>0</v>
      </c>
      <c r="BM1167" s="45">
        <v>0</v>
      </c>
      <c r="BN1167" s="6">
        <v>0.2</v>
      </c>
      <c r="BO1167" s="6">
        <v>0</v>
      </c>
      <c r="BP1167" s="6">
        <v>0</v>
      </c>
      <c r="BQ1167" s="6">
        <v>0.2</v>
      </c>
      <c r="BR1167" s="45">
        <v>0.4</v>
      </c>
      <c r="BT1167" s="45">
        <v>0</v>
      </c>
      <c r="BU1167" s="45">
        <v>0</v>
      </c>
      <c r="BX1167" s="6">
        <v>0</v>
      </c>
      <c r="BY1167" s="6" t="s">
        <v>21</v>
      </c>
      <c r="BZ1167" s="6">
        <f t="shared" si="54"/>
        <v>1.7999999999999998</v>
      </c>
      <c r="CA1167" s="6">
        <f t="shared" si="55"/>
        <v>1</v>
      </c>
      <c r="CC1167" s="63" t="s">
        <v>4753</v>
      </c>
      <c r="CD1167" s="6" t="s">
        <v>21</v>
      </c>
      <c r="CK1167" s="6" t="s">
        <v>5148</v>
      </c>
      <c r="DA1167" s="6" t="s">
        <v>21</v>
      </c>
      <c r="DC1167" s="6" t="s">
        <v>4434</v>
      </c>
      <c r="DD1167" s="6" t="s">
        <v>1479</v>
      </c>
      <c r="DF1167" s="29">
        <f t="shared" si="56"/>
        <v>0</v>
      </c>
      <c r="DG1167" s="6">
        <v>1</v>
      </c>
    </row>
    <row r="1168" spans="1:111" ht="16" hidden="1" x14ac:dyDescent="0.2">
      <c r="A1168" s="6" t="s">
        <v>1807</v>
      </c>
      <c r="B1168" s="25"/>
      <c r="C1168" s="25"/>
      <c r="F1168" s="25"/>
      <c r="G1168" s="63" t="s">
        <v>1291</v>
      </c>
      <c r="H1168" s="55" t="s">
        <v>7901</v>
      </c>
      <c r="L1168" s="6" t="s">
        <v>1808</v>
      </c>
      <c r="P1168" s="6" t="s">
        <v>5257</v>
      </c>
      <c r="Q1168" s="45" t="s">
        <v>446</v>
      </c>
      <c r="X1168" s="6">
        <v>264</v>
      </c>
      <c r="Y1168" s="6">
        <v>399</v>
      </c>
      <c r="Z1168" s="6">
        <v>0</v>
      </c>
      <c r="AA1168" s="6">
        <v>0</v>
      </c>
      <c r="AB1168" s="6">
        <f>SUM(Table2026_09_25[[#This Row],[Number of in-person visits provided in reporting year.]:[Number of video/virtual visits provided in reporting year.]])</f>
        <v>399</v>
      </c>
      <c r="AC1168" s="6" t="s">
        <v>8469</v>
      </c>
      <c r="AD1168" s="6">
        <v>0</v>
      </c>
      <c r="AE1168" s="6">
        <v>0</v>
      </c>
      <c r="AG1168" s="6">
        <v>0</v>
      </c>
      <c r="AI1168" s="6" t="s">
        <v>7903</v>
      </c>
      <c r="AJ1168" s="6" t="s">
        <v>7904</v>
      </c>
      <c r="AK1168" s="6" t="s">
        <v>8483</v>
      </c>
      <c r="AL1168" s="26" t="s">
        <v>632</v>
      </c>
      <c r="AQ1168" s="6" t="s">
        <v>63</v>
      </c>
      <c r="AX1168" s="45"/>
      <c r="AZ1168" s="6">
        <v>0</v>
      </c>
      <c r="BA1168" s="6">
        <v>0</v>
      </c>
      <c r="BB1168" s="45">
        <v>0</v>
      </c>
      <c r="BC1168" s="6">
        <v>0</v>
      </c>
      <c r="BD1168" s="6">
        <v>0</v>
      </c>
      <c r="BF1168" s="6">
        <v>0</v>
      </c>
      <c r="BG1168" s="45">
        <v>0</v>
      </c>
      <c r="BH1168" s="45">
        <v>0</v>
      </c>
      <c r="BI1168" s="6">
        <v>0</v>
      </c>
      <c r="BJ1168" s="6">
        <v>0</v>
      </c>
      <c r="BK1168" s="6">
        <v>0</v>
      </c>
      <c r="BL1168" s="45">
        <v>0</v>
      </c>
      <c r="BM1168" s="45">
        <v>0</v>
      </c>
      <c r="BN1168" s="6">
        <v>0</v>
      </c>
      <c r="BO1168" s="6">
        <v>0</v>
      </c>
      <c r="BP1168" s="6">
        <v>0</v>
      </c>
      <c r="BQ1168" s="6">
        <v>0</v>
      </c>
      <c r="BR1168" s="45">
        <v>0</v>
      </c>
      <c r="BT1168" s="45">
        <v>0</v>
      </c>
      <c r="BU1168" s="45">
        <v>0</v>
      </c>
      <c r="BX1168" s="6">
        <v>0</v>
      </c>
      <c r="BY1168" s="6" t="s">
        <v>21</v>
      </c>
      <c r="BZ1168" s="6">
        <f t="shared" si="54"/>
        <v>0</v>
      </c>
      <c r="CA1168" s="6">
        <f t="shared" si="55"/>
        <v>0</v>
      </c>
      <c r="CC1168" s="63" t="s">
        <v>21</v>
      </c>
      <c r="CD1168" s="6" t="s">
        <v>21</v>
      </c>
      <c r="CK1168" s="6" t="s">
        <v>5148</v>
      </c>
      <c r="DA1168" s="6" t="s">
        <v>1810</v>
      </c>
      <c r="DC1168" s="6" t="s">
        <v>4434</v>
      </c>
      <c r="DD1168" s="6" t="s">
        <v>206</v>
      </c>
      <c r="DF1168" s="29">
        <f t="shared" si="56"/>
        <v>0</v>
      </c>
      <c r="DG1168" s="6">
        <v>1</v>
      </c>
    </row>
    <row r="1169" spans="1:111" ht="16" hidden="1" x14ac:dyDescent="0.2">
      <c r="A1169" s="6" t="s">
        <v>1474</v>
      </c>
      <c r="B1169" s="25"/>
      <c r="C1169" s="25"/>
      <c r="F1169" s="25"/>
      <c r="G1169" s="63" t="s">
        <v>1291</v>
      </c>
      <c r="H1169" s="6" t="s">
        <v>8144</v>
      </c>
      <c r="L1169" s="6" t="s">
        <v>1166</v>
      </c>
      <c r="P1169" s="6" t="s">
        <v>5257</v>
      </c>
      <c r="Q1169" s="45" t="s">
        <v>446</v>
      </c>
      <c r="X1169" s="6">
        <v>29</v>
      </c>
      <c r="Y1169" s="6">
        <v>78</v>
      </c>
      <c r="Z1169" s="6">
        <v>10</v>
      </c>
      <c r="AA1169" s="6">
        <v>0</v>
      </c>
      <c r="AB1169" s="6">
        <f>SUM(Table2026_09_25[[#This Row],[Number of in-person visits provided in reporting year.]:[Number of video/virtual visits provided in reporting year.]])</f>
        <v>88</v>
      </c>
      <c r="AC1169" s="6" t="s">
        <v>8469</v>
      </c>
      <c r="AD1169" s="6">
        <v>0</v>
      </c>
      <c r="AE1169" s="6">
        <v>0</v>
      </c>
      <c r="AF1169" s="6" t="s">
        <v>4682</v>
      </c>
      <c r="AG1169" s="6">
        <v>105</v>
      </c>
      <c r="AI1169" s="6" t="s">
        <v>8145</v>
      </c>
      <c r="AJ1169" s="6" t="s">
        <v>8146</v>
      </c>
      <c r="AK1169" s="6" t="s">
        <v>8483</v>
      </c>
      <c r="AL1169" s="26" t="s">
        <v>1901</v>
      </c>
      <c r="AQ1169" s="6" t="s">
        <v>63</v>
      </c>
      <c r="AX1169" s="45"/>
      <c r="AZ1169" s="6">
        <v>0.05</v>
      </c>
      <c r="BA1169" s="6">
        <v>0</v>
      </c>
      <c r="BB1169" s="45">
        <v>0</v>
      </c>
      <c r="BC1169" s="6">
        <v>0</v>
      </c>
      <c r="BD1169" s="6">
        <v>0</v>
      </c>
      <c r="BF1169" s="6">
        <v>0</v>
      </c>
      <c r="BG1169" s="45">
        <v>0.09</v>
      </c>
      <c r="BH1169" s="45">
        <v>0</v>
      </c>
      <c r="BI1169" s="6">
        <v>0</v>
      </c>
      <c r="BJ1169" s="6">
        <v>0</v>
      </c>
      <c r="BK1169" s="6">
        <v>0.05</v>
      </c>
      <c r="BL1169" s="45">
        <v>0</v>
      </c>
      <c r="BM1169" s="45">
        <v>0</v>
      </c>
      <c r="BN1169" s="6">
        <v>0.05</v>
      </c>
      <c r="BO1169" s="6">
        <v>0</v>
      </c>
      <c r="BP1169" s="6">
        <v>0.09</v>
      </c>
      <c r="BQ1169" s="6">
        <v>0</v>
      </c>
      <c r="BR1169" s="45">
        <v>0</v>
      </c>
      <c r="BT1169" s="45">
        <v>0</v>
      </c>
      <c r="BU1169" s="45">
        <v>0</v>
      </c>
      <c r="BX1169" s="6">
        <v>0</v>
      </c>
      <c r="BY1169" s="6" t="s">
        <v>1475</v>
      </c>
      <c r="BZ1169" s="6">
        <f t="shared" si="54"/>
        <v>0.32999999999999996</v>
      </c>
      <c r="CA1169" s="6">
        <f t="shared" si="55"/>
        <v>0.23</v>
      </c>
      <c r="CC1169" s="63" t="s">
        <v>21</v>
      </c>
      <c r="CD1169" s="6" t="s">
        <v>1476</v>
      </c>
      <c r="CK1169" s="6" t="s">
        <v>5148</v>
      </c>
      <c r="DA1169" s="6" t="s">
        <v>1477</v>
      </c>
      <c r="DC1169" s="6" t="s">
        <v>4434</v>
      </c>
      <c r="DD1169" s="6" t="s">
        <v>311</v>
      </c>
      <c r="DF1169" s="29">
        <f t="shared" si="56"/>
        <v>0</v>
      </c>
      <c r="DG1169" s="6">
        <v>1</v>
      </c>
    </row>
    <row r="1170" spans="1:111" ht="16" hidden="1" x14ac:dyDescent="0.2">
      <c r="A1170" s="6" t="s">
        <v>1408</v>
      </c>
      <c r="B1170" s="25"/>
      <c r="C1170" s="25"/>
      <c r="F1170" s="25"/>
      <c r="G1170" s="63" t="s">
        <v>1291</v>
      </c>
      <c r="H1170" s="6" t="s">
        <v>1410</v>
      </c>
      <c r="L1170" s="6" t="s">
        <v>1409</v>
      </c>
      <c r="P1170" s="6" t="s">
        <v>5257</v>
      </c>
      <c r="Q1170" s="45" t="s">
        <v>446</v>
      </c>
      <c r="X1170" s="6">
        <v>9</v>
      </c>
      <c r="Y1170" s="6">
        <v>18</v>
      </c>
      <c r="Z1170" s="6">
        <v>0</v>
      </c>
      <c r="AA1170" s="6">
        <v>0</v>
      </c>
      <c r="AB1170" s="6">
        <f>SUM(Table2026_09_25[[#This Row],[Number of in-person visits provided in reporting year.]:[Number of video/virtual visits provided in reporting year.]])</f>
        <v>18</v>
      </c>
      <c r="AC1170" s="6" t="s">
        <v>8469</v>
      </c>
      <c r="AD1170" s="6">
        <v>0</v>
      </c>
      <c r="AE1170" s="6">
        <v>0</v>
      </c>
      <c r="AF1170" s="6" t="s">
        <v>4682</v>
      </c>
      <c r="AG1170" s="6">
        <v>30</v>
      </c>
      <c r="AI1170" s="6" t="s">
        <v>8190</v>
      </c>
      <c r="AJ1170" s="6" t="s">
        <v>8191</v>
      </c>
      <c r="AK1170" s="6" t="s">
        <v>8483</v>
      </c>
      <c r="AL1170" s="26" t="s">
        <v>1411</v>
      </c>
      <c r="AQ1170" s="6" t="s">
        <v>544</v>
      </c>
      <c r="AX1170" s="45"/>
      <c r="AZ1170" s="6">
        <v>0.1</v>
      </c>
      <c r="BA1170" s="6">
        <v>0</v>
      </c>
      <c r="BB1170" s="45">
        <v>0</v>
      </c>
      <c r="BC1170" s="6">
        <v>0</v>
      </c>
      <c r="BD1170" s="6">
        <v>0</v>
      </c>
      <c r="BF1170" s="6">
        <v>0</v>
      </c>
      <c r="BG1170" s="45">
        <v>0</v>
      </c>
      <c r="BH1170" s="45">
        <v>0</v>
      </c>
      <c r="BI1170" s="6">
        <v>0</v>
      </c>
      <c r="BJ1170" s="6">
        <v>0</v>
      </c>
      <c r="BK1170" s="6">
        <v>0</v>
      </c>
      <c r="BL1170" s="45">
        <v>0</v>
      </c>
      <c r="BM1170" s="45">
        <v>0</v>
      </c>
      <c r="BN1170" s="6">
        <v>0.05</v>
      </c>
      <c r="BO1170" s="6">
        <v>0</v>
      </c>
      <c r="BP1170" s="6">
        <v>0</v>
      </c>
      <c r="BQ1170" s="6">
        <v>0</v>
      </c>
      <c r="BR1170" s="45">
        <v>0.05</v>
      </c>
      <c r="BT1170" s="45">
        <v>0</v>
      </c>
      <c r="BU1170" s="45">
        <v>0</v>
      </c>
      <c r="BX1170" s="6">
        <v>0</v>
      </c>
      <c r="BY1170" s="6" t="s">
        <v>1412</v>
      </c>
      <c r="BZ1170" s="6">
        <f t="shared" si="54"/>
        <v>0.2</v>
      </c>
      <c r="CA1170" s="6">
        <f t="shared" si="55"/>
        <v>0.05</v>
      </c>
      <c r="CC1170" s="63" t="s">
        <v>21</v>
      </c>
      <c r="CD1170" s="6" t="s">
        <v>1413</v>
      </c>
      <c r="CK1170" s="6" t="s">
        <v>5148</v>
      </c>
      <c r="DA1170" s="6" t="s">
        <v>1414</v>
      </c>
      <c r="DC1170" s="6" t="s">
        <v>4434</v>
      </c>
      <c r="DD1170" s="6" t="s">
        <v>38</v>
      </c>
      <c r="DF1170" s="29">
        <f t="shared" si="56"/>
        <v>0</v>
      </c>
      <c r="DG1170" s="6">
        <v>1</v>
      </c>
    </row>
    <row r="1171" spans="1:111" ht="16" hidden="1" x14ac:dyDescent="0.2">
      <c r="A1171" s="6" t="s">
        <v>1549</v>
      </c>
      <c r="B1171" s="25"/>
      <c r="C1171" s="25"/>
      <c r="F1171" s="25"/>
      <c r="G1171" s="63" t="s">
        <v>1291</v>
      </c>
      <c r="H1171" s="6" t="s">
        <v>8141</v>
      </c>
      <c r="L1171" s="6" t="s">
        <v>1162</v>
      </c>
      <c r="P1171" s="6" t="s">
        <v>5257</v>
      </c>
      <c r="Q1171" s="45" t="s">
        <v>446</v>
      </c>
      <c r="X1171" s="6">
        <v>30</v>
      </c>
      <c r="Y1171" s="6">
        <v>168</v>
      </c>
      <c r="Z1171" s="6">
        <v>113</v>
      </c>
      <c r="AA1171" s="6">
        <v>0</v>
      </c>
      <c r="AB1171" s="6">
        <f>SUM(Table2026_09_25[[#This Row],[Number of in-person visits provided in reporting year.]:[Number of video/virtual visits provided in reporting year.]])</f>
        <v>281</v>
      </c>
      <c r="AC1171" s="6" t="s">
        <v>8469</v>
      </c>
      <c r="AD1171" s="6">
        <v>0</v>
      </c>
      <c r="AE1171" s="6">
        <v>0</v>
      </c>
      <c r="AG1171" s="6">
        <v>264.89999999999998</v>
      </c>
      <c r="AI1171" s="6" t="s">
        <v>8142</v>
      </c>
      <c r="AJ1171" s="6" t="s">
        <v>8143</v>
      </c>
      <c r="AK1171" s="6" t="s">
        <v>8483</v>
      </c>
      <c r="AL1171" s="26" t="s">
        <v>1163</v>
      </c>
      <c r="AQ1171" s="6" t="s">
        <v>63</v>
      </c>
      <c r="AX1171" s="45"/>
      <c r="AZ1171" s="6">
        <v>0</v>
      </c>
      <c r="BA1171" s="6">
        <v>0</v>
      </c>
      <c r="BB1171" s="45">
        <v>0</v>
      </c>
      <c r="BC1171" s="6">
        <v>0</v>
      </c>
      <c r="BD1171" s="6">
        <v>0</v>
      </c>
      <c r="BF1171" s="6">
        <v>0.2</v>
      </c>
      <c r="BG1171" s="45">
        <v>0</v>
      </c>
      <c r="BH1171" s="45">
        <v>0</v>
      </c>
      <c r="BI1171" s="6">
        <v>0</v>
      </c>
      <c r="BJ1171" s="6">
        <v>0</v>
      </c>
      <c r="BK1171" s="6">
        <v>0.1</v>
      </c>
      <c r="BL1171" s="45">
        <v>0</v>
      </c>
      <c r="BM1171" s="45">
        <v>0</v>
      </c>
      <c r="BN1171" s="6">
        <v>0.09</v>
      </c>
      <c r="BO1171" s="6">
        <v>0</v>
      </c>
      <c r="BP1171" s="6">
        <v>0.1</v>
      </c>
      <c r="BQ1171" s="6">
        <v>0</v>
      </c>
      <c r="BR1171" s="45">
        <v>0.2</v>
      </c>
      <c r="BT1171" s="45">
        <v>0</v>
      </c>
      <c r="BU1171" s="45">
        <v>0</v>
      </c>
      <c r="BX1171" s="6">
        <v>0.1</v>
      </c>
      <c r="BY1171" s="6" t="s">
        <v>1550</v>
      </c>
      <c r="BZ1171" s="6">
        <f t="shared" si="54"/>
        <v>0.69</v>
      </c>
      <c r="CA1171" s="6">
        <f t="shared" si="55"/>
        <v>0.70000000000000007</v>
      </c>
      <c r="CC1171" s="63" t="s">
        <v>21</v>
      </c>
      <c r="CD1171" s="6" t="s">
        <v>21</v>
      </c>
      <c r="CK1171" s="6" t="s">
        <v>5148</v>
      </c>
      <c r="DA1171" s="6" t="s">
        <v>1551</v>
      </c>
      <c r="DC1171" s="6" t="s">
        <v>4434</v>
      </c>
      <c r="DD1171" s="6" t="s">
        <v>311</v>
      </c>
      <c r="DF1171" s="29">
        <f t="shared" si="56"/>
        <v>0</v>
      </c>
      <c r="DG1171" s="6">
        <v>1</v>
      </c>
    </row>
    <row r="1172" spans="1:111" ht="16" hidden="1" x14ac:dyDescent="0.2">
      <c r="A1172" s="6" t="s">
        <v>1554</v>
      </c>
      <c r="B1172" s="25"/>
      <c r="C1172" s="25"/>
      <c r="F1172" s="25"/>
      <c r="G1172" s="63" t="s">
        <v>1291</v>
      </c>
      <c r="H1172" s="6" t="s">
        <v>8192</v>
      </c>
      <c r="L1172" s="6" t="s">
        <v>1555</v>
      </c>
      <c r="P1172" s="6" t="s">
        <v>5257</v>
      </c>
      <c r="Q1172" s="45" t="s">
        <v>446</v>
      </c>
      <c r="X1172" s="6">
        <v>11</v>
      </c>
      <c r="Y1172" s="6">
        <v>11</v>
      </c>
      <c r="Z1172" s="6">
        <v>0</v>
      </c>
      <c r="AA1172" s="6">
        <v>0</v>
      </c>
      <c r="AB1172" s="6">
        <f>SUM(Table2026_09_25[[#This Row],[Number of in-person visits provided in reporting year.]:[Number of video/virtual visits provided in reporting year.]])</f>
        <v>11</v>
      </c>
      <c r="AC1172" s="6" t="s">
        <v>8469</v>
      </c>
      <c r="AD1172" s="6">
        <v>0</v>
      </c>
      <c r="AE1172" s="6">
        <v>0</v>
      </c>
      <c r="AG1172" s="6">
        <v>30</v>
      </c>
      <c r="AI1172" s="6" t="s">
        <v>1557</v>
      </c>
      <c r="AJ1172" s="6" t="s">
        <v>7146</v>
      </c>
      <c r="AK1172" s="6" t="s">
        <v>8483</v>
      </c>
      <c r="AL1172" s="26" t="s">
        <v>3158</v>
      </c>
      <c r="AQ1172" s="6" t="s">
        <v>63</v>
      </c>
      <c r="AX1172" s="45"/>
      <c r="AZ1172" s="6">
        <v>0.05</v>
      </c>
      <c r="BA1172" s="6">
        <v>0</v>
      </c>
      <c r="BB1172" s="45">
        <v>0</v>
      </c>
      <c r="BC1172" s="6">
        <v>0</v>
      </c>
      <c r="BD1172" s="6">
        <v>0</v>
      </c>
      <c r="BF1172" s="6">
        <v>0.05</v>
      </c>
      <c r="BG1172" s="45">
        <v>0</v>
      </c>
      <c r="BH1172" s="45">
        <v>0</v>
      </c>
      <c r="BI1172" s="6">
        <v>0</v>
      </c>
      <c r="BJ1172" s="6">
        <v>0</v>
      </c>
      <c r="BK1172" s="6">
        <v>0</v>
      </c>
      <c r="BL1172" s="45">
        <v>0</v>
      </c>
      <c r="BM1172" s="45">
        <v>0</v>
      </c>
      <c r="BN1172" s="6">
        <v>0.05</v>
      </c>
      <c r="BO1172" s="6">
        <v>0</v>
      </c>
      <c r="BP1172" s="6">
        <v>0.05</v>
      </c>
      <c r="BQ1172" s="6">
        <v>0</v>
      </c>
      <c r="BR1172" s="45">
        <v>0</v>
      </c>
      <c r="BT1172" s="45">
        <v>0</v>
      </c>
      <c r="BU1172" s="45">
        <v>0</v>
      </c>
      <c r="BX1172" s="6">
        <v>0.05</v>
      </c>
      <c r="BY1172" s="6" t="s">
        <v>1559</v>
      </c>
      <c r="BZ1172" s="6">
        <f t="shared" si="54"/>
        <v>0.2</v>
      </c>
      <c r="CA1172" s="6">
        <f t="shared" si="55"/>
        <v>0.15000000000000002</v>
      </c>
      <c r="CC1172" s="63" t="s">
        <v>7097</v>
      </c>
      <c r="CD1172" s="6" t="s">
        <v>21</v>
      </c>
      <c r="CK1172" s="6" t="s">
        <v>5148</v>
      </c>
      <c r="DA1172" s="6" t="s">
        <v>21</v>
      </c>
      <c r="DC1172" s="6" t="s">
        <v>4434</v>
      </c>
      <c r="DD1172" s="6" t="s">
        <v>1560</v>
      </c>
      <c r="DF1172" s="29">
        <f t="shared" si="56"/>
        <v>0</v>
      </c>
      <c r="DG1172" s="6">
        <v>1</v>
      </c>
    </row>
    <row r="1173" spans="1:111" ht="16" hidden="1" x14ac:dyDescent="0.2">
      <c r="A1173" s="6" t="s">
        <v>1360</v>
      </c>
      <c r="B1173" s="25"/>
      <c r="C1173" s="25"/>
      <c r="F1173" s="25"/>
      <c r="G1173" s="63" t="s">
        <v>1291</v>
      </c>
      <c r="H1173" s="6" t="s">
        <v>542</v>
      </c>
      <c r="L1173" s="6" t="s">
        <v>3322</v>
      </c>
      <c r="P1173" s="6" t="s">
        <v>5257</v>
      </c>
      <c r="Q1173" s="45" t="s">
        <v>446</v>
      </c>
      <c r="X1173" s="6">
        <v>45</v>
      </c>
      <c r="Y1173" s="6">
        <v>60</v>
      </c>
      <c r="Z1173" s="6">
        <v>0</v>
      </c>
      <c r="AA1173" s="6">
        <v>0</v>
      </c>
      <c r="AB1173" s="6">
        <f>SUM(Table2026_09_25[[#This Row],[Number of in-person visits provided in reporting year.]:[Number of video/virtual visits provided in reporting year.]])</f>
        <v>60</v>
      </c>
      <c r="AC1173" s="6" t="s">
        <v>8469</v>
      </c>
      <c r="AD1173" s="6">
        <v>0</v>
      </c>
      <c r="AE1173" s="6">
        <v>0</v>
      </c>
      <c r="AG1173" s="6">
        <v>60</v>
      </c>
      <c r="AI1173" s="6" t="s">
        <v>8057</v>
      </c>
      <c r="AJ1173" s="6" t="s">
        <v>5934</v>
      </c>
      <c r="AK1173" s="6" t="s">
        <v>8483</v>
      </c>
      <c r="AL1173" s="26" t="s">
        <v>543</v>
      </c>
      <c r="AQ1173" s="6" t="s">
        <v>544</v>
      </c>
      <c r="AX1173" s="45"/>
      <c r="AZ1173" s="6">
        <v>0</v>
      </c>
      <c r="BA1173" s="6">
        <v>0</v>
      </c>
      <c r="BB1173" s="45">
        <v>0</v>
      </c>
      <c r="BC1173" s="6">
        <v>0</v>
      </c>
      <c r="BD1173" s="6">
        <v>0</v>
      </c>
      <c r="BF1173" s="6">
        <v>0</v>
      </c>
      <c r="BG1173" s="45">
        <v>0.1</v>
      </c>
      <c r="BH1173" s="45">
        <v>0</v>
      </c>
      <c r="BI1173" s="6">
        <v>0</v>
      </c>
      <c r="BJ1173" s="6">
        <v>0</v>
      </c>
      <c r="BK1173" s="6">
        <v>0.1</v>
      </c>
      <c r="BL1173" s="45">
        <v>0</v>
      </c>
      <c r="BM1173" s="45">
        <v>0</v>
      </c>
      <c r="BN1173" s="6">
        <v>0.05</v>
      </c>
      <c r="BO1173" s="6">
        <v>0</v>
      </c>
      <c r="BP1173" s="6">
        <v>0.2</v>
      </c>
      <c r="BQ1173" s="6">
        <v>0</v>
      </c>
      <c r="BR1173" s="45">
        <v>0.1</v>
      </c>
      <c r="BT1173" s="45">
        <v>0</v>
      </c>
      <c r="BU1173" s="45">
        <v>0</v>
      </c>
      <c r="BX1173" s="6">
        <v>0.1</v>
      </c>
      <c r="BY1173" s="6" t="s">
        <v>1361</v>
      </c>
      <c r="BZ1173" s="6">
        <f t="shared" si="54"/>
        <v>0.55000000000000004</v>
      </c>
      <c r="CA1173" s="6">
        <f t="shared" si="55"/>
        <v>0.6</v>
      </c>
      <c r="CC1173" s="63" t="s">
        <v>4753</v>
      </c>
      <c r="CD1173" s="6" t="s">
        <v>1362</v>
      </c>
      <c r="CK1173" s="6" t="s">
        <v>5148</v>
      </c>
      <c r="DA1173" s="6" t="s">
        <v>1363</v>
      </c>
      <c r="DC1173" s="6" t="s">
        <v>4434</v>
      </c>
      <c r="DD1173" s="6" t="s">
        <v>546</v>
      </c>
      <c r="DF1173" s="29">
        <f t="shared" si="56"/>
        <v>0</v>
      </c>
      <c r="DG1173" s="6">
        <v>1</v>
      </c>
    </row>
    <row r="1174" spans="1:111" ht="16" hidden="1" x14ac:dyDescent="0.2">
      <c r="A1174" s="6" t="s">
        <v>1355</v>
      </c>
      <c r="B1174" s="25"/>
      <c r="C1174" s="25"/>
      <c r="F1174" s="25"/>
      <c r="G1174" s="63" t="s">
        <v>1291</v>
      </c>
      <c r="H1174" s="6" t="s">
        <v>1172</v>
      </c>
      <c r="L1174" s="6" t="s">
        <v>1113</v>
      </c>
      <c r="P1174" s="6" t="s">
        <v>5257</v>
      </c>
      <c r="Q1174" s="45" t="s">
        <v>446</v>
      </c>
      <c r="X1174" s="6">
        <v>24</v>
      </c>
      <c r="Y1174" s="6">
        <v>24</v>
      </c>
      <c r="Z1174" s="6">
        <v>0</v>
      </c>
      <c r="AA1174" s="6">
        <v>0</v>
      </c>
      <c r="AB1174" s="6">
        <f>SUM(Table2026_09_25[[#This Row],[Number of in-person visits provided in reporting year.]:[Number of video/virtual visits provided in reporting year.]])</f>
        <v>24</v>
      </c>
      <c r="AC1174" s="6" t="s">
        <v>8469</v>
      </c>
      <c r="AD1174" s="6">
        <v>0</v>
      </c>
      <c r="AE1174" s="6">
        <v>0</v>
      </c>
      <c r="AF1174" s="6" t="s">
        <v>4682</v>
      </c>
      <c r="AG1174" s="6">
        <v>38</v>
      </c>
      <c r="AI1174" s="6" t="s">
        <v>8136</v>
      </c>
      <c r="AJ1174" s="6" t="s">
        <v>4859</v>
      </c>
      <c r="AK1174" s="6" t="s">
        <v>8483</v>
      </c>
      <c r="AL1174" s="26" t="s">
        <v>1174</v>
      </c>
      <c r="AQ1174" s="6" t="s">
        <v>544</v>
      </c>
      <c r="AX1174" s="45"/>
      <c r="AZ1174" s="6">
        <v>0</v>
      </c>
      <c r="BA1174" s="6">
        <v>0</v>
      </c>
      <c r="BB1174" s="45">
        <v>0</v>
      </c>
      <c r="BC1174" s="6">
        <v>0</v>
      </c>
      <c r="BD1174" s="6">
        <v>0</v>
      </c>
      <c r="BF1174" s="6">
        <v>0</v>
      </c>
      <c r="BG1174" s="45">
        <v>0.2</v>
      </c>
      <c r="BH1174" s="45">
        <v>0</v>
      </c>
      <c r="BI1174" s="6">
        <v>0</v>
      </c>
      <c r="BJ1174" s="6">
        <v>0</v>
      </c>
      <c r="BK1174" s="6">
        <v>0.1</v>
      </c>
      <c r="BL1174" s="45">
        <v>0</v>
      </c>
      <c r="BM1174" s="45">
        <v>0</v>
      </c>
      <c r="BN1174" s="6">
        <v>0.09</v>
      </c>
      <c r="BO1174" s="6">
        <v>0</v>
      </c>
      <c r="BP1174" s="6">
        <v>0.1</v>
      </c>
      <c r="BQ1174" s="6">
        <v>0</v>
      </c>
      <c r="BR1174" s="45">
        <v>0.1</v>
      </c>
      <c r="BT1174" s="45">
        <v>0</v>
      </c>
      <c r="BU1174" s="45">
        <v>0</v>
      </c>
      <c r="BX1174" s="6">
        <v>3</v>
      </c>
      <c r="BY1174" s="6" t="s">
        <v>1356</v>
      </c>
      <c r="BZ1174" s="6">
        <f t="shared" si="54"/>
        <v>0.59</v>
      </c>
      <c r="CA1174" s="6">
        <f t="shared" si="55"/>
        <v>3.5</v>
      </c>
      <c r="CC1174" s="63" t="s">
        <v>21</v>
      </c>
      <c r="CD1174" s="6" t="s">
        <v>1176</v>
      </c>
      <c r="CK1174" s="6" t="s">
        <v>5148</v>
      </c>
      <c r="DA1174" s="6" t="s">
        <v>1357</v>
      </c>
      <c r="DC1174" s="6" t="s">
        <v>4434</v>
      </c>
      <c r="DD1174" s="6" t="s">
        <v>38</v>
      </c>
      <c r="DF1174" s="29">
        <f t="shared" si="56"/>
        <v>0</v>
      </c>
      <c r="DG1174" s="6">
        <v>1</v>
      </c>
    </row>
    <row r="1175" spans="1:111" ht="16" hidden="1" x14ac:dyDescent="0.2">
      <c r="A1175" s="6" t="s">
        <v>1470</v>
      </c>
      <c r="B1175" s="25"/>
      <c r="C1175" s="25"/>
      <c r="F1175" s="25"/>
      <c r="G1175" s="63" t="s">
        <v>1291</v>
      </c>
      <c r="H1175" s="6" t="s">
        <v>8137</v>
      </c>
      <c r="L1175" s="6" t="s">
        <v>1149</v>
      </c>
      <c r="P1175" s="6" t="s">
        <v>5257</v>
      </c>
      <c r="Q1175" s="45" t="s">
        <v>446</v>
      </c>
      <c r="X1175" s="6">
        <v>26</v>
      </c>
      <c r="Y1175" s="6">
        <v>60</v>
      </c>
      <c r="Z1175" s="6">
        <v>30</v>
      </c>
      <c r="AA1175" s="6">
        <v>30</v>
      </c>
      <c r="AB1175" s="6">
        <f>SUM(Table2026_09_25[[#This Row],[Number of in-person visits provided in reporting year.]:[Number of video/virtual visits provided in reporting year.]])</f>
        <v>120</v>
      </c>
      <c r="AC1175" s="6" t="s">
        <v>8469</v>
      </c>
      <c r="AD1175" s="6">
        <v>0</v>
      </c>
      <c r="AE1175" s="6">
        <v>0</v>
      </c>
      <c r="AG1175" s="6">
        <v>60</v>
      </c>
      <c r="AI1175" s="6" t="s">
        <v>8138</v>
      </c>
      <c r="AJ1175" s="6" t="s">
        <v>8139</v>
      </c>
      <c r="AK1175" s="6" t="s">
        <v>8483</v>
      </c>
      <c r="AL1175" s="26" t="s">
        <v>3148</v>
      </c>
      <c r="AQ1175" s="6" t="s">
        <v>63</v>
      </c>
      <c r="AX1175" s="45"/>
      <c r="AZ1175" s="6">
        <v>0</v>
      </c>
      <c r="BA1175" s="6">
        <v>0</v>
      </c>
      <c r="BB1175" s="45">
        <v>0</v>
      </c>
      <c r="BC1175" s="6">
        <v>0</v>
      </c>
      <c r="BD1175" s="6">
        <v>0</v>
      </c>
      <c r="BF1175" s="6">
        <v>0</v>
      </c>
      <c r="BG1175" s="45">
        <v>0.05</v>
      </c>
      <c r="BH1175" s="45">
        <v>0</v>
      </c>
      <c r="BI1175" s="6">
        <v>0</v>
      </c>
      <c r="BJ1175" s="6">
        <v>0</v>
      </c>
      <c r="BK1175" s="6">
        <v>0</v>
      </c>
      <c r="BL1175" s="45">
        <v>0</v>
      </c>
      <c r="BM1175" s="45">
        <v>0</v>
      </c>
      <c r="BN1175" s="6">
        <v>0.05</v>
      </c>
      <c r="BO1175" s="6">
        <v>0</v>
      </c>
      <c r="BP1175" s="6">
        <v>0.05</v>
      </c>
      <c r="BQ1175" s="6">
        <v>0</v>
      </c>
      <c r="BR1175" s="45">
        <v>0.05</v>
      </c>
      <c r="BT1175" s="45">
        <v>0</v>
      </c>
      <c r="BU1175" s="45">
        <v>0</v>
      </c>
      <c r="BX1175" s="6">
        <v>0</v>
      </c>
      <c r="BY1175" s="6" t="s">
        <v>1471</v>
      </c>
      <c r="BZ1175" s="6">
        <f t="shared" si="54"/>
        <v>0.2</v>
      </c>
      <c r="CA1175" s="6">
        <f t="shared" si="55"/>
        <v>0.15000000000000002</v>
      </c>
      <c r="CC1175" s="63" t="s">
        <v>4687</v>
      </c>
      <c r="CD1175" s="6" t="s">
        <v>1472</v>
      </c>
      <c r="CK1175" s="6" t="s">
        <v>5148</v>
      </c>
      <c r="DA1175" s="6" t="s">
        <v>1473</v>
      </c>
      <c r="DC1175" s="6" t="s">
        <v>4434</v>
      </c>
      <c r="DD1175" s="6" t="s">
        <v>311</v>
      </c>
      <c r="DF1175" s="29">
        <f t="shared" si="56"/>
        <v>0</v>
      </c>
      <c r="DG1175" s="6">
        <v>1</v>
      </c>
    </row>
    <row r="1176" spans="1:111" ht="16" hidden="1" x14ac:dyDescent="0.2">
      <c r="A1176" s="6" t="s">
        <v>1343</v>
      </c>
      <c r="B1176" s="25"/>
      <c r="C1176" s="25"/>
      <c r="F1176" s="25"/>
      <c r="G1176" s="63" t="s">
        <v>1291</v>
      </c>
      <c r="H1176" s="6" t="s">
        <v>1345</v>
      </c>
      <c r="L1176" s="6" t="s">
        <v>1344</v>
      </c>
      <c r="P1176" s="6" t="s">
        <v>5257</v>
      </c>
      <c r="Q1176" s="45" t="s">
        <v>446</v>
      </c>
      <c r="X1176" s="6">
        <v>83</v>
      </c>
      <c r="Y1176" s="6">
        <v>430</v>
      </c>
      <c r="Z1176" s="6">
        <v>321</v>
      </c>
      <c r="AA1176" s="6">
        <v>0</v>
      </c>
      <c r="AB1176" s="6">
        <f>SUM(Table2026_09_25[[#This Row],[Number of in-person visits provided in reporting year.]:[Number of video/virtual visits provided in reporting year.]])</f>
        <v>751</v>
      </c>
      <c r="AC1176" s="6" t="s">
        <v>8469</v>
      </c>
      <c r="AD1176" s="6">
        <v>0</v>
      </c>
      <c r="AE1176" s="6">
        <v>0</v>
      </c>
      <c r="AF1176" s="6" t="s">
        <v>4682</v>
      </c>
      <c r="AG1176" s="6">
        <v>0</v>
      </c>
      <c r="AI1176" s="6" t="s">
        <v>8193</v>
      </c>
      <c r="AJ1176" s="6" t="s">
        <v>4851</v>
      </c>
      <c r="AK1176" s="6" t="s">
        <v>8483</v>
      </c>
      <c r="AL1176" s="26" t="s">
        <v>1346</v>
      </c>
      <c r="AP1176" s="6" t="s">
        <v>544</v>
      </c>
      <c r="AQ1176" s="6" t="s">
        <v>544</v>
      </c>
      <c r="AX1176" s="45"/>
      <c r="AZ1176" s="6">
        <v>0</v>
      </c>
      <c r="BA1176" s="6">
        <v>0</v>
      </c>
      <c r="BB1176" s="45">
        <v>0</v>
      </c>
      <c r="BC1176" s="6">
        <v>0</v>
      </c>
      <c r="BD1176" s="6">
        <v>0</v>
      </c>
      <c r="BF1176" s="6">
        <v>0.5</v>
      </c>
      <c r="BG1176" s="45">
        <v>0</v>
      </c>
      <c r="BH1176" s="45">
        <v>0</v>
      </c>
      <c r="BI1176" s="6">
        <v>0</v>
      </c>
      <c r="BJ1176" s="6">
        <v>0</v>
      </c>
      <c r="BK1176" s="6">
        <v>0.15</v>
      </c>
      <c r="BL1176" s="45">
        <v>0</v>
      </c>
      <c r="BM1176" s="45">
        <v>0</v>
      </c>
      <c r="BN1176" s="6">
        <v>1</v>
      </c>
      <c r="BO1176" s="6">
        <v>0</v>
      </c>
      <c r="BP1176" s="6">
        <v>0</v>
      </c>
      <c r="BQ1176" s="6">
        <v>0</v>
      </c>
      <c r="BR1176" s="45">
        <v>0.1</v>
      </c>
      <c r="BT1176" s="45">
        <v>0</v>
      </c>
      <c r="BU1176" s="45">
        <v>0</v>
      </c>
      <c r="BX1176" s="6">
        <v>0</v>
      </c>
      <c r="BY1176" s="6" t="s">
        <v>1347</v>
      </c>
      <c r="BZ1176" s="6">
        <f t="shared" si="54"/>
        <v>1.75</v>
      </c>
      <c r="CA1176" s="6">
        <f t="shared" si="55"/>
        <v>0.75</v>
      </c>
      <c r="CC1176" s="63" t="s">
        <v>21</v>
      </c>
      <c r="CD1176" s="6" t="s">
        <v>1348</v>
      </c>
      <c r="CK1176" s="6" t="s">
        <v>5148</v>
      </c>
      <c r="DA1176" s="6" t="s">
        <v>1349</v>
      </c>
      <c r="DC1176" s="6" t="s">
        <v>4434</v>
      </c>
      <c r="DD1176" s="6" t="s">
        <v>38</v>
      </c>
      <c r="DF1176" s="29">
        <f t="shared" si="56"/>
        <v>0</v>
      </c>
      <c r="DG1176" s="6">
        <v>1</v>
      </c>
    </row>
    <row r="1177" spans="1:111" ht="16" hidden="1" x14ac:dyDescent="0.2">
      <c r="A1177" s="6" t="s">
        <v>1358</v>
      </c>
      <c r="B1177" s="25"/>
      <c r="C1177" s="25"/>
      <c r="F1177" s="25"/>
      <c r="G1177" s="63" t="s">
        <v>1291</v>
      </c>
      <c r="H1177" s="6" t="s">
        <v>1140</v>
      </c>
      <c r="L1177" s="6" t="s">
        <v>1080</v>
      </c>
      <c r="P1177" s="6" t="s">
        <v>5257</v>
      </c>
      <c r="Q1177" s="45" t="s">
        <v>446</v>
      </c>
      <c r="X1177" s="6">
        <v>0</v>
      </c>
      <c r="Y1177" s="6">
        <v>0</v>
      </c>
      <c r="Z1177" s="6">
        <v>0</v>
      </c>
      <c r="AA1177" s="6">
        <v>0</v>
      </c>
      <c r="AB1177" s="6">
        <f>SUM(Table2026_09_25[[#This Row],[Number of in-person visits provided in reporting year.]:[Number of video/virtual visits provided in reporting year.]])</f>
        <v>0</v>
      </c>
      <c r="AC1177" s="6" t="s">
        <v>8469</v>
      </c>
      <c r="AD1177" s="6">
        <v>0</v>
      </c>
      <c r="AE1177" s="6">
        <v>0</v>
      </c>
      <c r="AG1177" s="6">
        <v>0</v>
      </c>
      <c r="AI1177" s="6" t="s">
        <v>8133</v>
      </c>
      <c r="AJ1177" s="6" t="s">
        <v>4859</v>
      </c>
      <c r="AK1177" s="6" t="s">
        <v>8483</v>
      </c>
      <c r="AL1177" s="26" t="s">
        <v>1141</v>
      </c>
      <c r="AQ1177" s="6" t="s">
        <v>544</v>
      </c>
      <c r="AX1177" s="45"/>
      <c r="AZ1177" s="6">
        <v>0</v>
      </c>
      <c r="BA1177" s="6">
        <v>0</v>
      </c>
      <c r="BB1177" s="45">
        <v>0</v>
      </c>
      <c r="BC1177" s="6">
        <v>0</v>
      </c>
      <c r="BD1177" s="6">
        <v>0</v>
      </c>
      <c r="BF1177" s="6">
        <v>0</v>
      </c>
      <c r="BG1177" s="45">
        <v>0</v>
      </c>
      <c r="BH1177" s="45">
        <v>0</v>
      </c>
      <c r="BI1177" s="6">
        <v>0</v>
      </c>
      <c r="BJ1177" s="6">
        <v>0</v>
      </c>
      <c r="BK1177" s="6">
        <v>0</v>
      </c>
      <c r="BL1177" s="45">
        <v>0</v>
      </c>
      <c r="BM1177" s="45">
        <v>0</v>
      </c>
      <c r="BN1177" s="6">
        <v>0</v>
      </c>
      <c r="BO1177" s="6">
        <v>0</v>
      </c>
      <c r="BP1177" s="6">
        <v>0</v>
      </c>
      <c r="BQ1177" s="6">
        <v>0</v>
      </c>
      <c r="BR1177" s="45">
        <v>0</v>
      </c>
      <c r="BT1177" s="45">
        <v>0</v>
      </c>
      <c r="BU1177" s="45">
        <v>0</v>
      </c>
      <c r="BX1177" s="6">
        <v>0</v>
      </c>
      <c r="BY1177" s="6" t="s">
        <v>21</v>
      </c>
      <c r="BZ1177" s="6">
        <f t="shared" si="54"/>
        <v>0</v>
      </c>
      <c r="CA1177" s="6">
        <f t="shared" si="55"/>
        <v>0</v>
      </c>
      <c r="CC1177" s="63" t="s">
        <v>21</v>
      </c>
      <c r="CD1177" s="6" t="s">
        <v>21</v>
      </c>
      <c r="CK1177" s="6" t="s">
        <v>5148</v>
      </c>
      <c r="DA1177" s="6" t="s">
        <v>1359</v>
      </c>
      <c r="DC1177" s="6" t="s">
        <v>4434</v>
      </c>
      <c r="DD1177" s="6" t="s">
        <v>38</v>
      </c>
      <c r="DF1177" s="29">
        <f t="shared" si="56"/>
        <v>0</v>
      </c>
      <c r="DG1177" s="6">
        <v>1</v>
      </c>
    </row>
    <row r="1178" spans="1:111" ht="16" hidden="1" x14ac:dyDescent="0.2">
      <c r="A1178" s="6" t="s">
        <v>1777</v>
      </c>
      <c r="B1178" s="25"/>
      <c r="C1178" s="25"/>
      <c r="F1178" s="25"/>
      <c r="G1178" s="63" t="s">
        <v>1291</v>
      </c>
      <c r="H1178" s="6" t="s">
        <v>1180</v>
      </c>
      <c r="L1178" s="6" t="s">
        <v>2459</v>
      </c>
      <c r="P1178" s="6" t="s">
        <v>5257</v>
      </c>
      <c r="Q1178" s="45" t="s">
        <v>446</v>
      </c>
      <c r="X1178" s="6">
        <v>0</v>
      </c>
      <c r="Y1178" s="6">
        <v>0</v>
      </c>
      <c r="Z1178" s="6">
        <v>0</v>
      </c>
      <c r="AA1178" s="6">
        <v>0</v>
      </c>
      <c r="AB1178" s="6">
        <f>SUM(Table2026_09_25[[#This Row],[Number of in-person visits provided in reporting year.]:[Number of video/virtual visits provided in reporting year.]])</f>
        <v>0</v>
      </c>
      <c r="AC1178" s="6" t="s">
        <v>8469</v>
      </c>
      <c r="AD1178" s="6">
        <v>0</v>
      </c>
      <c r="AE1178" s="6">
        <v>0</v>
      </c>
      <c r="AG1178" s="6">
        <v>0</v>
      </c>
      <c r="AI1178" s="6" t="s">
        <v>8134</v>
      </c>
      <c r="AJ1178" s="6" t="s">
        <v>8135</v>
      </c>
      <c r="AK1178" s="6" t="s">
        <v>8483</v>
      </c>
      <c r="AL1178" s="26" t="s">
        <v>1181</v>
      </c>
      <c r="AQ1178" s="6" t="s">
        <v>63</v>
      </c>
      <c r="AX1178" s="45"/>
      <c r="AZ1178" s="6">
        <v>0</v>
      </c>
      <c r="BA1178" s="6">
        <v>0</v>
      </c>
      <c r="BB1178" s="45">
        <v>0</v>
      </c>
      <c r="BC1178" s="6">
        <v>0</v>
      </c>
      <c r="BD1178" s="6">
        <v>0</v>
      </c>
      <c r="BF1178" s="6">
        <v>0</v>
      </c>
      <c r="BG1178" s="45">
        <v>0</v>
      </c>
      <c r="BH1178" s="45">
        <v>0</v>
      </c>
      <c r="BI1178" s="6">
        <v>0</v>
      </c>
      <c r="BJ1178" s="6">
        <v>0</v>
      </c>
      <c r="BK1178" s="6">
        <v>0</v>
      </c>
      <c r="BL1178" s="45">
        <v>0</v>
      </c>
      <c r="BM1178" s="45">
        <v>0</v>
      </c>
      <c r="BN1178" s="6">
        <v>0</v>
      </c>
      <c r="BO1178" s="6">
        <v>0</v>
      </c>
      <c r="BP1178" s="6">
        <v>0</v>
      </c>
      <c r="BQ1178" s="6">
        <v>0</v>
      </c>
      <c r="BR1178" s="45">
        <v>0</v>
      </c>
      <c r="BT1178" s="45">
        <v>0</v>
      </c>
      <c r="BU1178" s="45">
        <v>0</v>
      </c>
      <c r="BX1178" s="6">
        <v>0</v>
      </c>
      <c r="BY1178" s="6" t="s">
        <v>21</v>
      </c>
      <c r="BZ1178" s="6">
        <f t="shared" si="54"/>
        <v>0</v>
      </c>
      <c r="CA1178" s="6">
        <f t="shared" si="55"/>
        <v>0</v>
      </c>
      <c r="CC1178" s="63" t="s">
        <v>21</v>
      </c>
      <c r="CD1178" s="6" t="s">
        <v>1778</v>
      </c>
      <c r="CK1178" s="6" t="s">
        <v>5148</v>
      </c>
      <c r="DA1178" s="6" t="s">
        <v>1779</v>
      </c>
      <c r="DC1178" s="6" t="s">
        <v>4434</v>
      </c>
      <c r="DD1178" s="6" t="s">
        <v>311</v>
      </c>
      <c r="DF1178" s="29">
        <f t="shared" si="56"/>
        <v>0</v>
      </c>
      <c r="DG1178" s="6">
        <v>1</v>
      </c>
    </row>
    <row r="1179" spans="1:111" ht="16" hidden="1" x14ac:dyDescent="0.2">
      <c r="A1179" s="6" t="s">
        <v>1583</v>
      </c>
      <c r="B1179" s="25"/>
      <c r="C1179" s="25"/>
      <c r="F1179" s="25"/>
      <c r="G1179" s="63" t="s">
        <v>1291</v>
      </c>
      <c r="H1179" s="6" t="s">
        <v>103</v>
      </c>
      <c r="L1179" s="6" t="s">
        <v>1216</v>
      </c>
      <c r="P1179" s="6" t="s">
        <v>1189</v>
      </c>
      <c r="Q1179" s="6" t="s">
        <v>4744</v>
      </c>
      <c r="X1179" s="6">
        <v>0</v>
      </c>
      <c r="Y1179" s="6">
        <v>1327</v>
      </c>
      <c r="Z1179" s="6">
        <v>0</v>
      </c>
      <c r="AA1179" s="6">
        <v>0</v>
      </c>
      <c r="AB1179" s="6">
        <f>SUM(Table2026_09_25[[#This Row],[Number of in-person visits provided in reporting year.]:[Number of video/virtual visits provided in reporting year.]])</f>
        <v>1327</v>
      </c>
      <c r="AC1179" s="6" t="s">
        <v>8469</v>
      </c>
      <c r="AD1179" s="6">
        <v>0</v>
      </c>
      <c r="AE1179" s="6">
        <v>0</v>
      </c>
      <c r="AG1179" s="6">
        <v>0</v>
      </c>
      <c r="AI1179" s="6" t="s">
        <v>1217</v>
      </c>
      <c r="AJ1179" s="6" t="s">
        <v>6947</v>
      </c>
      <c r="AK1179" s="6" t="s">
        <v>8483</v>
      </c>
      <c r="AL1179" s="26" t="s">
        <v>105</v>
      </c>
      <c r="AQ1179" s="6" t="s">
        <v>107</v>
      </c>
      <c r="AX1179" s="45"/>
      <c r="AZ1179" s="6">
        <v>0</v>
      </c>
      <c r="BA1179" s="6">
        <v>0</v>
      </c>
      <c r="BB1179" s="45">
        <v>0</v>
      </c>
      <c r="BC1179" s="6">
        <v>0</v>
      </c>
      <c r="BD1179" s="6">
        <v>0</v>
      </c>
      <c r="BF1179" s="6">
        <v>0</v>
      </c>
      <c r="BG1179" s="45">
        <v>0</v>
      </c>
      <c r="BH1179" s="45">
        <v>0</v>
      </c>
      <c r="BI1179" s="6">
        <v>0</v>
      </c>
      <c r="BJ1179" s="6">
        <v>0</v>
      </c>
      <c r="BK1179" s="6">
        <v>0</v>
      </c>
      <c r="BL1179" s="45">
        <v>0</v>
      </c>
      <c r="BM1179" s="45">
        <v>0</v>
      </c>
      <c r="BN1179" s="6">
        <v>0</v>
      </c>
      <c r="BO1179" s="6">
        <v>0</v>
      </c>
      <c r="BP1179" s="6">
        <v>0</v>
      </c>
      <c r="BQ1179" s="6">
        <v>0</v>
      </c>
      <c r="BR1179" s="45">
        <v>0</v>
      </c>
      <c r="BT1179" s="45">
        <v>0</v>
      </c>
      <c r="BU1179" s="45">
        <v>0</v>
      </c>
      <c r="BX1179" s="6">
        <v>3</v>
      </c>
      <c r="BY1179" s="6" t="s">
        <v>1218</v>
      </c>
      <c r="BZ1179" s="6">
        <f t="shared" si="54"/>
        <v>0</v>
      </c>
      <c r="CA1179" s="6">
        <f t="shared" si="55"/>
        <v>3</v>
      </c>
      <c r="CC1179" s="63" t="s">
        <v>21</v>
      </c>
      <c r="CD1179" s="6" t="s">
        <v>1584</v>
      </c>
      <c r="CK1179" s="6" t="s">
        <v>5148</v>
      </c>
      <c r="DA1179" s="6" t="s">
        <v>1585</v>
      </c>
      <c r="DC1179" s="6" t="s">
        <v>4434</v>
      </c>
      <c r="DD1179" s="6" t="s">
        <v>108</v>
      </c>
      <c r="DF1179" s="29">
        <f t="shared" si="56"/>
        <v>0</v>
      </c>
      <c r="DG1179" s="6">
        <v>1</v>
      </c>
    </row>
    <row r="1180" spans="1:111" ht="16" hidden="1" x14ac:dyDescent="0.2">
      <c r="A1180" s="6" t="s">
        <v>1640</v>
      </c>
      <c r="B1180" s="25"/>
      <c r="C1180" s="25"/>
      <c r="F1180" s="25"/>
      <c r="G1180" s="63" t="s">
        <v>1291</v>
      </c>
      <c r="H1180" s="6" t="s">
        <v>7682</v>
      </c>
      <c r="L1180" s="6" t="s">
        <v>1189</v>
      </c>
      <c r="P1180" s="6" t="s">
        <v>1189</v>
      </c>
      <c r="Q1180" s="6" t="s">
        <v>4744</v>
      </c>
      <c r="X1180" s="6">
        <v>0</v>
      </c>
      <c r="Y1180" s="6">
        <v>0</v>
      </c>
      <c r="Z1180" s="6">
        <v>0</v>
      </c>
      <c r="AA1180" s="6">
        <v>0</v>
      </c>
      <c r="AB1180" s="6">
        <f>SUM(Table2026_09_25[[#This Row],[Number of in-person visits provided in reporting year.]:[Number of video/virtual visits provided in reporting year.]])</f>
        <v>0</v>
      </c>
      <c r="AC1180" s="6" t="s">
        <v>8469</v>
      </c>
      <c r="AD1180" s="6">
        <v>0</v>
      </c>
      <c r="AE1180" s="6">
        <v>0</v>
      </c>
      <c r="AG1180" s="6">
        <v>0</v>
      </c>
      <c r="AI1180" s="6" t="s">
        <v>7688</v>
      </c>
      <c r="AJ1180" s="6" t="s">
        <v>7623</v>
      </c>
      <c r="AK1180" s="6" t="s">
        <v>8483</v>
      </c>
      <c r="AL1180" s="26" t="s">
        <v>308</v>
      </c>
      <c r="AQ1180" s="6" t="s">
        <v>63</v>
      </c>
      <c r="AX1180" s="45"/>
      <c r="AZ1180" s="6">
        <v>0</v>
      </c>
      <c r="BA1180" s="6">
        <v>0</v>
      </c>
      <c r="BB1180" s="45">
        <v>0</v>
      </c>
      <c r="BC1180" s="6">
        <v>0</v>
      </c>
      <c r="BD1180" s="6">
        <v>0</v>
      </c>
      <c r="BF1180" s="6">
        <v>0</v>
      </c>
      <c r="BG1180" s="45">
        <v>0</v>
      </c>
      <c r="BH1180" s="45">
        <v>0</v>
      </c>
      <c r="BI1180" s="6">
        <v>0</v>
      </c>
      <c r="BJ1180" s="6">
        <v>0</v>
      </c>
      <c r="BK1180" s="6">
        <v>0</v>
      </c>
      <c r="BL1180" s="45">
        <v>0</v>
      </c>
      <c r="BM1180" s="45">
        <v>0</v>
      </c>
      <c r="BN1180" s="6">
        <v>0</v>
      </c>
      <c r="BO1180" s="6">
        <v>0</v>
      </c>
      <c r="BP1180" s="6">
        <v>0</v>
      </c>
      <c r="BQ1180" s="6">
        <v>0</v>
      </c>
      <c r="BR1180" s="45">
        <v>0</v>
      </c>
      <c r="BT1180" s="45">
        <v>0</v>
      </c>
      <c r="BU1180" s="45">
        <v>0</v>
      </c>
      <c r="BX1180" s="6">
        <v>3</v>
      </c>
      <c r="BY1180" s="6" t="s">
        <v>1641</v>
      </c>
      <c r="BZ1180" s="6">
        <f t="shared" si="54"/>
        <v>0</v>
      </c>
      <c r="CA1180" s="6">
        <f t="shared" si="55"/>
        <v>3</v>
      </c>
      <c r="CC1180" s="63" t="s">
        <v>21</v>
      </c>
      <c r="CD1180" s="6" t="s">
        <v>21</v>
      </c>
      <c r="CK1180" s="6" t="s">
        <v>5148</v>
      </c>
      <c r="DA1180" s="6" t="s">
        <v>1642</v>
      </c>
      <c r="DC1180" s="6" t="s">
        <v>4434</v>
      </c>
      <c r="DD1180" s="6" t="s">
        <v>311</v>
      </c>
      <c r="DF1180" s="29">
        <f t="shared" si="56"/>
        <v>0</v>
      </c>
      <c r="DG1180" s="6">
        <v>1</v>
      </c>
    </row>
    <row r="1181" spans="1:111" ht="16" hidden="1" x14ac:dyDescent="0.2">
      <c r="A1181" s="6" t="s">
        <v>1495</v>
      </c>
      <c r="B1181" s="25"/>
      <c r="C1181" s="25"/>
      <c r="F1181" s="25"/>
      <c r="G1181" s="63" t="s">
        <v>1291</v>
      </c>
      <c r="H1181" s="6" t="s">
        <v>2903</v>
      </c>
      <c r="L1181" s="6" t="s">
        <v>3323</v>
      </c>
      <c r="P1181" s="6" t="s">
        <v>1189</v>
      </c>
      <c r="Q1181" s="6" t="s">
        <v>4744</v>
      </c>
      <c r="X1181" s="6">
        <v>0</v>
      </c>
      <c r="Y1181" s="6">
        <v>0</v>
      </c>
      <c r="Z1181" s="6">
        <v>0</v>
      </c>
      <c r="AA1181" s="6">
        <v>0</v>
      </c>
      <c r="AB1181" s="6">
        <f>SUM(Table2026_09_25[[#This Row],[Number of in-person visits provided in reporting year.]:[Number of video/virtual visits provided in reporting year.]])</f>
        <v>0</v>
      </c>
      <c r="AC1181" s="6" t="s">
        <v>8469</v>
      </c>
      <c r="AD1181" s="6">
        <v>0</v>
      </c>
      <c r="AE1181" s="6">
        <v>0</v>
      </c>
      <c r="AF1181" s="6" t="s">
        <v>4682</v>
      </c>
      <c r="AG1181" s="6">
        <v>0</v>
      </c>
      <c r="AI1181" s="6" t="s">
        <v>6615</v>
      </c>
      <c r="AJ1181" s="6" t="s">
        <v>4778</v>
      </c>
      <c r="AK1181" s="6" t="s">
        <v>8483</v>
      </c>
      <c r="AL1181" s="26" t="s">
        <v>548</v>
      </c>
      <c r="AQ1181" s="6" t="s">
        <v>107</v>
      </c>
      <c r="AX1181" s="45"/>
      <c r="AZ1181" s="6">
        <v>0</v>
      </c>
      <c r="BA1181" s="6">
        <v>0</v>
      </c>
      <c r="BB1181" s="45">
        <v>0</v>
      </c>
      <c r="BC1181" s="6">
        <v>0</v>
      </c>
      <c r="BD1181" s="6">
        <v>0</v>
      </c>
      <c r="BF1181" s="6">
        <v>0</v>
      </c>
      <c r="BG1181" s="45">
        <v>1</v>
      </c>
      <c r="BH1181" s="45">
        <v>0</v>
      </c>
      <c r="BI1181" s="6">
        <v>0</v>
      </c>
      <c r="BJ1181" s="6">
        <v>0</v>
      </c>
      <c r="BK1181" s="6">
        <v>0</v>
      </c>
      <c r="BL1181" s="45">
        <v>0</v>
      </c>
      <c r="BM1181" s="45">
        <v>0</v>
      </c>
      <c r="BN1181" s="6">
        <v>0</v>
      </c>
      <c r="BO1181" s="6">
        <v>0</v>
      </c>
      <c r="BP1181" s="6">
        <v>2</v>
      </c>
      <c r="BQ1181" s="6">
        <v>0</v>
      </c>
      <c r="BR1181" s="45">
        <v>0</v>
      </c>
      <c r="BT1181" s="45">
        <v>0</v>
      </c>
      <c r="BU1181" s="45">
        <v>0</v>
      </c>
      <c r="BX1181" s="6">
        <v>0</v>
      </c>
      <c r="BY1181" s="6" t="s">
        <v>21</v>
      </c>
      <c r="BZ1181" s="6">
        <f t="shared" si="54"/>
        <v>3</v>
      </c>
      <c r="CA1181" s="6">
        <f t="shared" si="55"/>
        <v>3</v>
      </c>
      <c r="CC1181" s="63" t="s">
        <v>4687</v>
      </c>
      <c r="CD1181" s="6" t="s">
        <v>1496</v>
      </c>
      <c r="CK1181" s="6" t="s">
        <v>5148</v>
      </c>
      <c r="DA1181" s="6" t="s">
        <v>1497</v>
      </c>
      <c r="DC1181" s="6" t="s">
        <v>4434</v>
      </c>
      <c r="DD1181" s="6" t="s">
        <v>1498</v>
      </c>
      <c r="DF1181" s="29">
        <f t="shared" si="56"/>
        <v>0</v>
      </c>
      <c r="DG1181" s="6">
        <v>1</v>
      </c>
    </row>
    <row r="1182" spans="1:111" ht="16" hidden="1" x14ac:dyDescent="0.2">
      <c r="A1182" s="6" t="s">
        <v>1304</v>
      </c>
      <c r="B1182" s="25"/>
      <c r="C1182" s="25"/>
      <c r="F1182" s="25"/>
      <c r="G1182" s="63" t="s">
        <v>1291</v>
      </c>
      <c r="H1182" s="6" t="s">
        <v>4902</v>
      </c>
      <c r="L1182" s="6" t="s">
        <v>1204</v>
      </c>
      <c r="P1182" s="6" t="s">
        <v>1189</v>
      </c>
      <c r="Q1182" s="6" t="s">
        <v>4744</v>
      </c>
      <c r="X1182" s="6">
        <v>0</v>
      </c>
      <c r="Y1182" s="6">
        <v>0</v>
      </c>
      <c r="Z1182" s="6">
        <v>0</v>
      </c>
      <c r="AA1182" s="6">
        <v>0</v>
      </c>
      <c r="AB1182" s="6">
        <f>SUM(Table2026_09_25[[#This Row],[Number of in-person visits provided in reporting year.]:[Number of video/virtual visits provided in reporting year.]])</f>
        <v>0</v>
      </c>
      <c r="AC1182" s="6" t="s">
        <v>8469</v>
      </c>
      <c r="AD1182" s="6">
        <v>0</v>
      </c>
      <c r="AE1182" s="6">
        <v>0</v>
      </c>
      <c r="AG1182" s="6">
        <v>0</v>
      </c>
      <c r="AI1182" s="6" t="s">
        <v>770</v>
      </c>
      <c r="AJ1182" s="6" t="s">
        <v>43</v>
      </c>
      <c r="AK1182" s="6" t="s">
        <v>8483</v>
      </c>
      <c r="AL1182" s="26" t="s">
        <v>267</v>
      </c>
      <c r="AQ1182" s="6" t="s">
        <v>43</v>
      </c>
      <c r="AX1182" s="45"/>
      <c r="AZ1182" s="6">
        <v>0</v>
      </c>
      <c r="BA1182" s="6">
        <v>0</v>
      </c>
      <c r="BB1182" s="45">
        <v>0</v>
      </c>
      <c r="BC1182" s="6">
        <v>0</v>
      </c>
      <c r="BD1182" s="6">
        <v>0</v>
      </c>
      <c r="BF1182" s="6">
        <v>0</v>
      </c>
      <c r="BG1182" s="45">
        <v>0</v>
      </c>
      <c r="BH1182" s="45">
        <v>0</v>
      </c>
      <c r="BI1182" s="6">
        <v>0</v>
      </c>
      <c r="BJ1182" s="6">
        <v>0</v>
      </c>
      <c r="BK1182" s="6">
        <v>0</v>
      </c>
      <c r="BL1182" s="45">
        <v>0</v>
      </c>
      <c r="BM1182" s="45">
        <v>0</v>
      </c>
      <c r="BN1182" s="6">
        <v>0</v>
      </c>
      <c r="BO1182" s="6">
        <v>0</v>
      </c>
      <c r="BP1182" s="6">
        <v>0</v>
      </c>
      <c r="BQ1182" s="6">
        <v>0</v>
      </c>
      <c r="BR1182" s="45">
        <v>0</v>
      </c>
      <c r="BT1182" s="45">
        <v>0</v>
      </c>
      <c r="BU1182" s="45">
        <v>0</v>
      </c>
      <c r="BX1182" s="6">
        <v>0</v>
      </c>
      <c r="BY1182" s="6" t="s">
        <v>21</v>
      </c>
      <c r="BZ1182" s="6">
        <f t="shared" si="54"/>
        <v>0</v>
      </c>
      <c r="CA1182" s="6">
        <f t="shared" si="55"/>
        <v>0</v>
      </c>
      <c r="CC1182" s="63" t="s">
        <v>21</v>
      </c>
      <c r="CD1182" s="6" t="s">
        <v>1207</v>
      </c>
      <c r="CK1182" s="6" t="s">
        <v>5148</v>
      </c>
      <c r="DA1182" s="6" t="s">
        <v>1206</v>
      </c>
      <c r="DC1182" s="6" t="s">
        <v>4434</v>
      </c>
      <c r="DD1182" s="6" t="s">
        <v>1209</v>
      </c>
      <c r="DF1182" s="29">
        <f t="shared" si="56"/>
        <v>0</v>
      </c>
      <c r="DG1182" s="6">
        <v>1</v>
      </c>
    </row>
    <row r="1183" spans="1:111" ht="16" hidden="1" x14ac:dyDescent="0.2">
      <c r="A1183" s="6" t="s">
        <v>1537</v>
      </c>
      <c r="B1183" s="25"/>
      <c r="C1183" s="25"/>
      <c r="F1183" s="25"/>
      <c r="G1183" s="63" t="s">
        <v>1291</v>
      </c>
      <c r="H1183" s="6" t="s">
        <v>7500</v>
      </c>
      <c r="L1183" s="6" t="s">
        <v>1198</v>
      </c>
      <c r="P1183" s="6" t="s">
        <v>1189</v>
      </c>
      <c r="Q1183" s="6" t="s">
        <v>4744</v>
      </c>
      <c r="X1183" s="6">
        <v>0</v>
      </c>
      <c r="Y1183" s="6">
        <v>599</v>
      </c>
      <c r="Z1183" s="6">
        <v>0</v>
      </c>
      <c r="AA1183" s="6">
        <v>0</v>
      </c>
      <c r="AB1183" s="6">
        <f>SUM(Table2026_09_25[[#This Row],[Number of in-person visits provided in reporting year.]:[Number of video/virtual visits provided in reporting year.]])</f>
        <v>599</v>
      </c>
      <c r="AC1183" s="6" t="s">
        <v>8469</v>
      </c>
      <c r="AD1183" s="6">
        <v>0</v>
      </c>
      <c r="AE1183" s="6">
        <v>0</v>
      </c>
      <c r="AG1183" s="6">
        <v>0</v>
      </c>
      <c r="AI1183" s="6" t="s">
        <v>7504</v>
      </c>
      <c r="AJ1183" s="6" t="s">
        <v>7505</v>
      </c>
      <c r="AK1183" s="6" t="s">
        <v>8483</v>
      </c>
      <c r="AL1183" s="26" t="s">
        <v>1200</v>
      </c>
      <c r="AQ1183" s="6" t="s">
        <v>107</v>
      </c>
      <c r="AX1183" s="45"/>
      <c r="AZ1183" s="6">
        <v>0</v>
      </c>
      <c r="BA1183" s="6">
        <v>0</v>
      </c>
      <c r="BB1183" s="45">
        <v>0</v>
      </c>
      <c r="BC1183" s="6">
        <v>0</v>
      </c>
      <c r="BD1183" s="6">
        <v>0</v>
      </c>
      <c r="BF1183" s="6">
        <v>0</v>
      </c>
      <c r="BG1183" s="45">
        <v>0</v>
      </c>
      <c r="BH1183" s="45">
        <v>0</v>
      </c>
      <c r="BI1183" s="6">
        <v>0</v>
      </c>
      <c r="BJ1183" s="6">
        <v>0</v>
      </c>
      <c r="BK1183" s="6">
        <v>0</v>
      </c>
      <c r="BL1183" s="45">
        <v>0</v>
      </c>
      <c r="BM1183" s="45">
        <v>0</v>
      </c>
      <c r="BN1183" s="6">
        <v>0</v>
      </c>
      <c r="BO1183" s="6">
        <v>0</v>
      </c>
      <c r="BP1183" s="6">
        <v>0</v>
      </c>
      <c r="BQ1183" s="6">
        <v>0</v>
      </c>
      <c r="BR1183" s="45">
        <v>0</v>
      </c>
      <c r="BT1183" s="45">
        <v>0</v>
      </c>
      <c r="BU1183" s="45">
        <v>0</v>
      </c>
      <c r="BX1183" s="6">
        <v>0</v>
      </c>
      <c r="BY1183" s="6" t="s">
        <v>21</v>
      </c>
      <c r="BZ1183" s="6">
        <f t="shared" si="54"/>
        <v>0</v>
      </c>
      <c r="CA1183" s="6">
        <f t="shared" si="55"/>
        <v>0</v>
      </c>
      <c r="CC1183" s="63" t="s">
        <v>21</v>
      </c>
      <c r="CD1183" s="6" t="s">
        <v>21</v>
      </c>
      <c r="CK1183" s="6" t="s">
        <v>5148</v>
      </c>
      <c r="DA1183" s="6" t="s">
        <v>21</v>
      </c>
      <c r="DC1183" s="6" t="s">
        <v>4434</v>
      </c>
      <c r="DD1183" s="6" t="s">
        <v>768</v>
      </c>
      <c r="DF1183" s="29">
        <f t="shared" si="56"/>
        <v>0</v>
      </c>
      <c r="DG1183" s="6">
        <v>1</v>
      </c>
    </row>
    <row r="1184" spans="1:111" ht="16" hidden="1" x14ac:dyDescent="0.2">
      <c r="A1184" s="6" t="s">
        <v>1483</v>
      </c>
      <c r="B1184" s="25"/>
      <c r="C1184" s="25"/>
      <c r="F1184" s="25"/>
      <c r="G1184" s="63" t="s">
        <v>1291</v>
      </c>
      <c r="H1184" s="6" t="s">
        <v>8027</v>
      </c>
      <c r="L1184" s="6" t="s">
        <v>68</v>
      </c>
      <c r="P1184" s="6" t="s">
        <v>1189</v>
      </c>
      <c r="Q1184" s="6" t="s">
        <v>4744</v>
      </c>
      <c r="X1184" s="6">
        <v>0</v>
      </c>
      <c r="Y1184" s="6">
        <v>0</v>
      </c>
      <c r="Z1184" s="6">
        <v>0</v>
      </c>
      <c r="AA1184" s="6">
        <v>0</v>
      </c>
      <c r="AB1184" s="6">
        <f>SUM(Table2026_09_25[[#This Row],[Number of in-person visits provided in reporting year.]:[Number of video/virtual visits provided in reporting year.]])</f>
        <v>0</v>
      </c>
      <c r="AC1184" s="6" t="s">
        <v>8469</v>
      </c>
      <c r="AD1184" s="6">
        <v>0</v>
      </c>
      <c r="AE1184" s="6">
        <v>0</v>
      </c>
      <c r="AG1184" s="6">
        <v>0</v>
      </c>
      <c r="AI1184" s="6" t="s">
        <v>1908</v>
      </c>
      <c r="AJ1184" s="6" t="s">
        <v>43</v>
      </c>
      <c r="AK1184" s="6" t="s">
        <v>8483</v>
      </c>
      <c r="AL1184" s="26" t="s">
        <v>70</v>
      </c>
      <c r="AQ1184" s="6" t="s">
        <v>43</v>
      </c>
      <c r="AX1184" s="45"/>
      <c r="AZ1184" s="6">
        <v>0</v>
      </c>
      <c r="BA1184" s="6">
        <v>0</v>
      </c>
      <c r="BB1184" s="45">
        <v>0</v>
      </c>
      <c r="BC1184" s="6">
        <v>0</v>
      </c>
      <c r="BD1184" s="6">
        <v>0</v>
      </c>
      <c r="BF1184" s="6">
        <v>0</v>
      </c>
      <c r="BG1184" s="45">
        <v>0</v>
      </c>
      <c r="BH1184" s="45">
        <v>0</v>
      </c>
      <c r="BI1184" s="6">
        <v>0</v>
      </c>
      <c r="BJ1184" s="6">
        <v>0</v>
      </c>
      <c r="BK1184" s="6">
        <v>0</v>
      </c>
      <c r="BL1184" s="45">
        <v>0</v>
      </c>
      <c r="BM1184" s="45">
        <v>0</v>
      </c>
      <c r="BN1184" s="6">
        <v>0</v>
      </c>
      <c r="BO1184" s="6">
        <v>0</v>
      </c>
      <c r="BP1184" s="6">
        <v>0</v>
      </c>
      <c r="BQ1184" s="6">
        <v>0</v>
      </c>
      <c r="BR1184" s="45">
        <v>0</v>
      </c>
      <c r="BT1184" s="45">
        <v>0</v>
      </c>
      <c r="BU1184" s="45">
        <v>0</v>
      </c>
      <c r="BX1184" s="6">
        <v>1</v>
      </c>
      <c r="BY1184" s="6" t="s">
        <v>1202</v>
      </c>
      <c r="BZ1184" s="6">
        <f t="shared" si="54"/>
        <v>0</v>
      </c>
      <c r="CA1184" s="6">
        <f t="shared" si="55"/>
        <v>1</v>
      </c>
      <c r="CC1184" s="63" t="s">
        <v>4687</v>
      </c>
      <c r="CD1184" s="6" t="s">
        <v>21</v>
      </c>
      <c r="CK1184" s="6" t="s">
        <v>5148</v>
      </c>
      <c r="DA1184" s="6" t="s">
        <v>21</v>
      </c>
      <c r="DC1184" s="6" t="s">
        <v>4434</v>
      </c>
      <c r="DD1184" s="6" t="s">
        <v>73</v>
      </c>
      <c r="DF1184" s="29">
        <f t="shared" si="56"/>
        <v>0</v>
      </c>
      <c r="DG1184" s="6">
        <v>1</v>
      </c>
    </row>
    <row r="1185" spans="1:111" ht="16" hidden="1" x14ac:dyDescent="0.2">
      <c r="A1185" s="6" t="s">
        <v>1390</v>
      </c>
      <c r="B1185" s="25"/>
      <c r="C1185" s="25"/>
      <c r="F1185" s="25"/>
      <c r="G1185" s="63" t="s">
        <v>1291</v>
      </c>
      <c r="H1185" s="6" t="s">
        <v>4827</v>
      </c>
      <c r="L1185" s="6" t="s">
        <v>1222</v>
      </c>
      <c r="P1185" s="6" t="s">
        <v>558</v>
      </c>
      <c r="Q1185" s="6" t="s">
        <v>4773</v>
      </c>
      <c r="X1185" s="6">
        <v>124</v>
      </c>
      <c r="Y1185" s="6">
        <v>512</v>
      </c>
      <c r="Z1185" s="6">
        <v>360</v>
      </c>
      <c r="AA1185" s="6">
        <v>19</v>
      </c>
      <c r="AB1185" s="6">
        <f>SUM(Table2026_09_25[[#This Row],[Number of in-person visits provided in reporting year.]:[Number of video/virtual visits provided in reporting year.]])</f>
        <v>891</v>
      </c>
      <c r="AC1185" s="6" t="s">
        <v>8469</v>
      </c>
      <c r="AD1185" s="6">
        <v>0</v>
      </c>
      <c r="AE1185" s="6">
        <v>0</v>
      </c>
      <c r="AF1185" s="6" t="s">
        <v>4682</v>
      </c>
      <c r="AG1185" s="6">
        <v>12.8</v>
      </c>
      <c r="AI1185" s="6" t="s">
        <v>8088</v>
      </c>
      <c r="AJ1185" s="6" t="s">
        <v>34</v>
      </c>
      <c r="AK1185" s="6" t="s">
        <v>8483</v>
      </c>
      <c r="AL1185" s="26" t="s">
        <v>710</v>
      </c>
      <c r="AQ1185" s="6" t="s">
        <v>544</v>
      </c>
      <c r="AX1185" s="45"/>
      <c r="AZ1185" s="6">
        <v>0</v>
      </c>
      <c r="BA1185" s="6">
        <v>0</v>
      </c>
      <c r="BB1185" s="45">
        <v>0</v>
      </c>
      <c r="BC1185" s="6">
        <v>0</v>
      </c>
      <c r="BD1185" s="6">
        <v>0</v>
      </c>
      <c r="BF1185" s="6">
        <v>0</v>
      </c>
      <c r="BG1185" s="45">
        <v>0</v>
      </c>
      <c r="BH1185" s="45">
        <v>0</v>
      </c>
      <c r="BI1185" s="6">
        <v>0</v>
      </c>
      <c r="BJ1185" s="6">
        <v>0</v>
      </c>
      <c r="BK1185" s="6">
        <v>0</v>
      </c>
      <c r="BL1185" s="45">
        <v>0</v>
      </c>
      <c r="BM1185" s="45">
        <v>0</v>
      </c>
      <c r="BN1185" s="6">
        <v>0</v>
      </c>
      <c r="BO1185" s="6">
        <v>0</v>
      </c>
      <c r="BP1185" s="6">
        <v>0</v>
      </c>
      <c r="BQ1185" s="6">
        <v>0</v>
      </c>
      <c r="BR1185" s="45">
        <v>0</v>
      </c>
      <c r="BT1185" s="45">
        <v>0</v>
      </c>
      <c r="BU1185" s="45">
        <v>0</v>
      </c>
      <c r="BX1185" s="6">
        <v>0</v>
      </c>
      <c r="BY1185" s="6" t="s">
        <v>21</v>
      </c>
      <c r="BZ1185" s="6">
        <f t="shared" si="54"/>
        <v>0</v>
      </c>
      <c r="CA1185" s="6">
        <f t="shared" si="55"/>
        <v>0</v>
      </c>
      <c r="CC1185" s="63" t="s">
        <v>4753</v>
      </c>
      <c r="CD1185" s="6" t="s">
        <v>1391</v>
      </c>
      <c r="CK1185" s="6" t="s">
        <v>5148</v>
      </c>
      <c r="DA1185" s="6" t="s">
        <v>21</v>
      </c>
      <c r="DC1185" s="6" t="s">
        <v>4434</v>
      </c>
      <c r="DD1185" s="6" t="s">
        <v>38</v>
      </c>
      <c r="DF1185" s="29">
        <f t="shared" si="56"/>
        <v>0</v>
      </c>
      <c r="DG1185" s="6">
        <v>1</v>
      </c>
    </row>
    <row r="1186" spans="1:111" ht="16" hidden="1" x14ac:dyDescent="0.2">
      <c r="A1186" s="6" t="s">
        <v>1521</v>
      </c>
      <c r="B1186" s="25"/>
      <c r="C1186" s="25"/>
      <c r="F1186" s="25"/>
      <c r="G1186" s="63" t="s">
        <v>1291</v>
      </c>
      <c r="H1186" s="6" t="s">
        <v>7880</v>
      </c>
      <c r="L1186" s="6" t="s">
        <v>735</v>
      </c>
      <c r="P1186" s="6" t="s">
        <v>3532</v>
      </c>
      <c r="Q1186" s="6" t="s">
        <v>5203</v>
      </c>
      <c r="X1186" s="6">
        <v>356</v>
      </c>
      <c r="Y1186" s="6">
        <v>2566</v>
      </c>
      <c r="Z1186" s="6">
        <v>1797</v>
      </c>
      <c r="AA1186" s="6">
        <v>57</v>
      </c>
      <c r="AB1186" s="6">
        <f>SUM(Table2026_09_25[[#This Row],[Number of in-person visits provided in reporting year.]:[Number of video/virtual visits provided in reporting year.]])</f>
        <v>4420</v>
      </c>
      <c r="AC1186" s="6" t="s">
        <v>8469</v>
      </c>
      <c r="AD1186" s="6">
        <v>0</v>
      </c>
      <c r="AE1186" s="6">
        <v>0</v>
      </c>
      <c r="AG1186" s="6">
        <v>0</v>
      </c>
      <c r="AI1186" s="35" t="s">
        <v>4503</v>
      </c>
      <c r="AJ1186" s="35" t="s">
        <v>4488</v>
      </c>
      <c r="AK1186" s="6" t="s">
        <v>8483</v>
      </c>
      <c r="AL1186" s="26" t="s">
        <v>1522</v>
      </c>
      <c r="AQ1186" s="35" t="s">
        <v>366</v>
      </c>
      <c r="AX1186" s="45"/>
      <c r="AZ1186" s="6">
        <v>0.4</v>
      </c>
      <c r="BA1186" s="6">
        <v>0</v>
      </c>
      <c r="BB1186" s="45">
        <v>0</v>
      </c>
      <c r="BC1186" s="6">
        <v>0</v>
      </c>
      <c r="BD1186" s="6">
        <v>0.1</v>
      </c>
      <c r="BF1186" s="6">
        <v>0</v>
      </c>
      <c r="BG1186" s="45">
        <v>1</v>
      </c>
      <c r="BH1186" s="45">
        <v>0</v>
      </c>
      <c r="BI1186" s="6">
        <v>0</v>
      </c>
      <c r="BJ1186" s="6">
        <v>0</v>
      </c>
      <c r="BK1186" s="6">
        <v>0</v>
      </c>
      <c r="BL1186" s="45">
        <v>0</v>
      </c>
      <c r="BM1186" s="45">
        <v>0</v>
      </c>
      <c r="BN1186" s="6">
        <v>0</v>
      </c>
      <c r="BO1186" s="6">
        <v>0</v>
      </c>
      <c r="BP1186" s="6">
        <v>2</v>
      </c>
      <c r="BQ1186" s="6">
        <v>0</v>
      </c>
      <c r="BR1186" s="45">
        <v>2</v>
      </c>
      <c r="BT1186" s="45">
        <v>0</v>
      </c>
      <c r="BU1186" s="45">
        <v>0</v>
      </c>
      <c r="BX1186" s="6">
        <v>0</v>
      </c>
      <c r="BY1186" s="6" t="s">
        <v>21</v>
      </c>
      <c r="BZ1186" s="6">
        <f t="shared" si="54"/>
        <v>5.5</v>
      </c>
      <c r="CA1186" s="6">
        <f t="shared" si="55"/>
        <v>5</v>
      </c>
      <c r="CC1186" s="63" t="s">
        <v>21</v>
      </c>
      <c r="CD1186" s="6" t="s">
        <v>21</v>
      </c>
      <c r="CK1186" s="6" t="s">
        <v>5148</v>
      </c>
      <c r="DA1186" s="6" t="s">
        <v>21</v>
      </c>
      <c r="DC1186" s="6" t="s">
        <v>4434</v>
      </c>
      <c r="DD1186" s="6" t="s">
        <v>367</v>
      </c>
      <c r="DF1186" s="29">
        <f t="shared" si="56"/>
        <v>0</v>
      </c>
      <c r="DG1186" s="6">
        <v>1</v>
      </c>
    </row>
    <row r="1187" spans="1:111" ht="16" hidden="1" x14ac:dyDescent="0.2">
      <c r="A1187" s="6" t="s">
        <v>1780</v>
      </c>
      <c r="B1187" s="25"/>
      <c r="C1187" s="25"/>
      <c r="F1187" s="25"/>
      <c r="G1187" s="63" t="s">
        <v>1291</v>
      </c>
      <c r="H1187" s="6" t="s">
        <v>2383</v>
      </c>
      <c r="L1187" s="6" t="s">
        <v>1781</v>
      </c>
      <c r="P1187" s="6" t="s">
        <v>3532</v>
      </c>
      <c r="Q1187" s="6" t="s">
        <v>5203</v>
      </c>
      <c r="X1187" s="6">
        <v>299</v>
      </c>
      <c r="Y1187" s="6">
        <v>1774</v>
      </c>
      <c r="Z1187" s="6">
        <v>1484</v>
      </c>
      <c r="AA1187" s="6">
        <v>0</v>
      </c>
      <c r="AB1187" s="6">
        <f>SUM(Table2026_09_25[[#This Row],[Number of in-person visits provided in reporting year.]:[Number of video/virtual visits provided in reporting year.]])</f>
        <v>3258</v>
      </c>
      <c r="AC1187" s="6" t="s">
        <v>8469</v>
      </c>
      <c r="AD1187" s="6">
        <v>0</v>
      </c>
      <c r="AE1187" s="6">
        <v>0</v>
      </c>
      <c r="AF1187" s="6" t="s">
        <v>4682</v>
      </c>
      <c r="AG1187" s="6">
        <v>14</v>
      </c>
      <c r="AI1187" s="6" t="s">
        <v>8044</v>
      </c>
      <c r="AJ1187" s="6" t="s">
        <v>43</v>
      </c>
      <c r="AK1187" s="6" t="s">
        <v>8483</v>
      </c>
      <c r="AL1187" s="26" t="s">
        <v>400</v>
      </c>
      <c r="AQ1187" s="6" t="s">
        <v>43</v>
      </c>
      <c r="AX1187" s="45"/>
      <c r="AZ1187" s="6">
        <v>0</v>
      </c>
      <c r="BA1187" s="6">
        <v>0</v>
      </c>
      <c r="BB1187" s="45">
        <v>0</v>
      </c>
      <c r="BC1187" s="6">
        <v>0</v>
      </c>
      <c r="BD1187" s="6">
        <v>0.1</v>
      </c>
      <c r="BF1187" s="6">
        <v>0</v>
      </c>
      <c r="BG1187" s="45">
        <v>0</v>
      </c>
      <c r="BH1187" s="45">
        <v>0</v>
      </c>
      <c r="BI1187" s="6">
        <v>0</v>
      </c>
      <c r="BJ1187" s="6">
        <v>0</v>
      </c>
      <c r="BK1187" s="6">
        <v>0</v>
      </c>
      <c r="BL1187" s="45">
        <v>0</v>
      </c>
      <c r="BM1187" s="45">
        <v>0</v>
      </c>
      <c r="BN1187" s="6">
        <v>0</v>
      </c>
      <c r="BO1187" s="6">
        <v>0</v>
      </c>
      <c r="BP1187" s="6">
        <v>0</v>
      </c>
      <c r="BQ1187" s="6">
        <v>0</v>
      </c>
      <c r="BR1187" s="45">
        <v>0</v>
      </c>
      <c r="BT1187" s="45">
        <v>0</v>
      </c>
      <c r="BU1187" s="45">
        <v>0</v>
      </c>
      <c r="BX1187" s="6">
        <v>0</v>
      </c>
      <c r="BY1187" s="6" t="s">
        <v>1782</v>
      </c>
      <c r="BZ1187" s="6">
        <f t="shared" si="54"/>
        <v>0.1</v>
      </c>
      <c r="CA1187" s="6">
        <f t="shared" si="55"/>
        <v>0</v>
      </c>
      <c r="CC1187" s="63" t="s">
        <v>4753</v>
      </c>
      <c r="CD1187" s="6" t="s">
        <v>1783</v>
      </c>
      <c r="CK1187" s="6" t="s">
        <v>5148</v>
      </c>
      <c r="DA1187" s="6" t="s">
        <v>1784</v>
      </c>
      <c r="DC1187" s="6" t="s">
        <v>4434</v>
      </c>
      <c r="DD1187" s="6" t="s">
        <v>1708</v>
      </c>
      <c r="DF1187" s="29">
        <f t="shared" si="56"/>
        <v>0</v>
      </c>
      <c r="DG1187" s="6">
        <v>1</v>
      </c>
    </row>
    <row r="1188" spans="1:111" ht="16" hidden="1" x14ac:dyDescent="0.2">
      <c r="A1188" s="6" t="s">
        <v>1509</v>
      </c>
      <c r="B1188" s="25"/>
      <c r="C1188" s="25"/>
      <c r="F1188" s="25"/>
      <c r="G1188" s="63" t="s">
        <v>1291</v>
      </c>
      <c r="H1188" s="6" t="s">
        <v>7682</v>
      </c>
      <c r="L1188" s="6" t="s">
        <v>1237</v>
      </c>
      <c r="P1188" s="6" t="s">
        <v>5036</v>
      </c>
      <c r="Q1188" s="6" t="s">
        <v>4773</v>
      </c>
      <c r="X1188" s="6">
        <v>101</v>
      </c>
      <c r="Y1188" s="6">
        <v>128</v>
      </c>
      <c r="Z1188" s="6">
        <v>0</v>
      </c>
      <c r="AA1188" s="6">
        <v>58</v>
      </c>
      <c r="AB1188" s="6">
        <f>SUM(Table2026_09_25[[#This Row],[Number of in-person visits provided in reporting year.]:[Number of video/virtual visits provided in reporting year.]])</f>
        <v>186</v>
      </c>
      <c r="AC1188" s="6" t="s">
        <v>8469</v>
      </c>
      <c r="AD1188" s="6">
        <v>0</v>
      </c>
      <c r="AE1188" s="6">
        <v>0</v>
      </c>
      <c r="AF1188" s="6" t="s">
        <v>4682</v>
      </c>
      <c r="AG1188" s="6">
        <v>0</v>
      </c>
      <c r="AI1188" s="6" t="s">
        <v>7688</v>
      </c>
      <c r="AJ1188" s="6" t="s">
        <v>7623</v>
      </c>
      <c r="AK1188" s="6" t="s">
        <v>8483</v>
      </c>
      <c r="AL1188" s="26" t="s">
        <v>308</v>
      </c>
      <c r="AQ1188" s="6" t="s">
        <v>63</v>
      </c>
      <c r="AX1188" s="45"/>
      <c r="AZ1188" s="6">
        <v>0</v>
      </c>
      <c r="BA1188" s="6">
        <v>0</v>
      </c>
      <c r="BB1188" s="45">
        <v>0</v>
      </c>
      <c r="BC1188" s="6">
        <v>0.4</v>
      </c>
      <c r="BD1188" s="6">
        <v>0</v>
      </c>
      <c r="BF1188" s="6">
        <v>0.4</v>
      </c>
      <c r="BG1188" s="45">
        <v>0</v>
      </c>
      <c r="BH1188" s="45">
        <v>0</v>
      </c>
      <c r="BI1188" s="6">
        <v>0</v>
      </c>
      <c r="BJ1188" s="6">
        <v>0</v>
      </c>
      <c r="BK1188" s="6">
        <v>0</v>
      </c>
      <c r="BL1188" s="45">
        <v>0</v>
      </c>
      <c r="BM1188" s="45">
        <v>0</v>
      </c>
      <c r="BN1188" s="6">
        <v>0</v>
      </c>
      <c r="BO1188" s="6">
        <v>0</v>
      </c>
      <c r="BP1188" s="6">
        <v>0</v>
      </c>
      <c r="BQ1188" s="6">
        <v>0</v>
      </c>
      <c r="BR1188" s="45">
        <v>0</v>
      </c>
      <c r="BT1188" s="45">
        <v>0</v>
      </c>
      <c r="BU1188" s="45">
        <v>0</v>
      </c>
      <c r="BX1188" s="6">
        <v>0</v>
      </c>
      <c r="BY1188" s="6" t="s">
        <v>21</v>
      </c>
      <c r="BZ1188" s="6">
        <f t="shared" si="54"/>
        <v>0.8</v>
      </c>
      <c r="CA1188" s="6">
        <f t="shared" si="55"/>
        <v>0.4</v>
      </c>
      <c r="CC1188" s="63" t="s">
        <v>21</v>
      </c>
      <c r="CD1188" s="6" t="s">
        <v>1510</v>
      </c>
      <c r="CK1188" s="6" t="s">
        <v>5148</v>
      </c>
      <c r="DA1188" s="6" t="s">
        <v>21</v>
      </c>
      <c r="DC1188" s="6" t="s">
        <v>4434</v>
      </c>
      <c r="DD1188" s="6" t="s">
        <v>311</v>
      </c>
      <c r="DF1188" s="29">
        <f t="shared" si="56"/>
        <v>0</v>
      </c>
      <c r="DG1188" s="6">
        <v>1</v>
      </c>
    </row>
    <row r="1189" spans="1:111" ht="16" x14ac:dyDescent="0.2">
      <c r="A1189" s="6" t="s">
        <v>3324</v>
      </c>
      <c r="B1189" s="25"/>
      <c r="C1189" s="25"/>
      <c r="F1189" s="25"/>
      <c r="G1189" s="63" t="s">
        <v>1291</v>
      </c>
      <c r="H1189" s="6" t="s">
        <v>5750</v>
      </c>
      <c r="L1189" s="6" t="s">
        <v>3325</v>
      </c>
      <c r="P1189" s="6" t="s">
        <v>5036</v>
      </c>
      <c r="Q1189" s="6" t="s">
        <v>4773</v>
      </c>
      <c r="X1189" s="6">
        <v>1293</v>
      </c>
      <c r="Y1189" s="6">
        <v>3124</v>
      </c>
      <c r="Z1189" s="6">
        <v>1946</v>
      </c>
      <c r="AA1189" s="6">
        <v>1932</v>
      </c>
      <c r="AB1189" s="6">
        <f>SUM(Table2026_09_25[[#This Row],[Number of in-person visits provided in reporting year.]:[Number of video/virtual visits provided in reporting year.]])</f>
        <v>7002</v>
      </c>
      <c r="AC1189" s="6" t="s">
        <v>8469</v>
      </c>
      <c r="AD1189" s="6">
        <v>0</v>
      </c>
      <c r="AE1189" s="6">
        <v>0</v>
      </c>
      <c r="AF1189" s="6" t="s">
        <v>4682</v>
      </c>
      <c r="AG1189" s="6">
        <v>0</v>
      </c>
      <c r="AI1189" s="6" t="s">
        <v>5755</v>
      </c>
      <c r="AJ1189" s="6" t="s">
        <v>43</v>
      </c>
      <c r="AK1189" s="6" t="s">
        <v>8483</v>
      </c>
      <c r="AL1189" s="26" t="s">
        <v>112</v>
      </c>
      <c r="AQ1189" s="6" t="s">
        <v>43</v>
      </c>
      <c r="AX1189" s="45" t="s">
        <v>2431</v>
      </c>
      <c r="AZ1189" s="6">
        <v>1.72</v>
      </c>
      <c r="BA1189" s="6">
        <v>0</v>
      </c>
      <c r="BB1189" s="45">
        <v>0</v>
      </c>
      <c r="BC1189" s="6">
        <v>0</v>
      </c>
      <c r="BD1189" s="6">
        <v>0</v>
      </c>
      <c r="BF1189" s="6">
        <v>0</v>
      </c>
      <c r="BG1189" s="45">
        <v>0</v>
      </c>
      <c r="BH1189" s="45">
        <v>0</v>
      </c>
      <c r="BI1189" s="6">
        <v>0</v>
      </c>
      <c r="BJ1189" s="6">
        <v>0</v>
      </c>
      <c r="BK1189" s="6">
        <v>0</v>
      </c>
      <c r="BL1189" s="45">
        <v>0</v>
      </c>
      <c r="BM1189" s="45">
        <v>0</v>
      </c>
      <c r="BN1189" s="6">
        <v>0</v>
      </c>
      <c r="BO1189" s="6">
        <v>0</v>
      </c>
      <c r="BP1189" s="6">
        <v>2.61</v>
      </c>
      <c r="BQ1189" s="6">
        <v>0</v>
      </c>
      <c r="BR1189" s="45">
        <v>0.92</v>
      </c>
      <c r="BT1189" s="45">
        <v>0.42</v>
      </c>
      <c r="BU1189" s="45">
        <v>0</v>
      </c>
      <c r="BX1189" s="6">
        <v>0.04</v>
      </c>
      <c r="BY1189" s="6" t="s">
        <v>21</v>
      </c>
      <c r="BZ1189" s="6">
        <f t="shared" si="54"/>
        <v>5.67</v>
      </c>
      <c r="CA1189" s="6">
        <f t="shared" si="55"/>
        <v>3.9899999999999998</v>
      </c>
      <c r="CC1189" s="63" t="s">
        <v>4687</v>
      </c>
      <c r="CD1189" s="6" t="s">
        <v>21</v>
      </c>
      <c r="CK1189" s="6" t="s">
        <v>5148</v>
      </c>
      <c r="DA1189" s="6" t="s">
        <v>3326</v>
      </c>
      <c r="DC1189" s="6" t="s">
        <v>4434</v>
      </c>
      <c r="DD1189" s="6" t="s">
        <v>3231</v>
      </c>
      <c r="DF1189" s="29">
        <f t="shared" si="56"/>
        <v>1</v>
      </c>
      <c r="DG1189" s="6">
        <v>1</v>
      </c>
    </row>
    <row r="1190" spans="1:111" ht="16" hidden="1" x14ac:dyDescent="0.2">
      <c r="A1190" s="6" t="s">
        <v>1603</v>
      </c>
      <c r="B1190" s="25"/>
      <c r="C1190" s="25"/>
      <c r="F1190" s="25"/>
      <c r="G1190" s="63" t="s">
        <v>1291</v>
      </c>
      <c r="H1190" s="6" t="s">
        <v>3512</v>
      </c>
      <c r="L1190" s="6" t="s">
        <v>1604</v>
      </c>
      <c r="P1190" s="6" t="s">
        <v>5036</v>
      </c>
      <c r="Q1190" s="6" t="s">
        <v>4773</v>
      </c>
      <c r="X1190" s="6">
        <v>368</v>
      </c>
      <c r="Y1190" s="6">
        <v>1772</v>
      </c>
      <c r="Z1190" s="6">
        <v>960</v>
      </c>
      <c r="AA1190" s="6">
        <v>283</v>
      </c>
      <c r="AB1190" s="6">
        <f>SUM(Table2026_09_25[[#This Row],[Number of in-person visits provided in reporting year.]:[Number of video/virtual visits provided in reporting year.]])</f>
        <v>3015</v>
      </c>
      <c r="AC1190" s="6" t="s">
        <v>8469</v>
      </c>
      <c r="AD1190" s="6">
        <v>0</v>
      </c>
      <c r="AE1190" s="6">
        <v>0</v>
      </c>
      <c r="AF1190" s="6" t="s">
        <v>4682</v>
      </c>
      <c r="AG1190" s="6">
        <v>210</v>
      </c>
      <c r="AI1190" s="6" t="s">
        <v>4817</v>
      </c>
      <c r="AJ1190" s="6" t="s">
        <v>149</v>
      </c>
      <c r="AK1190" s="6" t="s">
        <v>8483</v>
      </c>
      <c r="AL1190" s="26" t="s">
        <v>294</v>
      </c>
      <c r="AQ1190" s="6" t="s">
        <v>63</v>
      </c>
      <c r="AX1190" s="45"/>
      <c r="AZ1190" s="6">
        <v>2.75</v>
      </c>
      <c r="BA1190" s="6">
        <v>2</v>
      </c>
      <c r="BB1190" s="45">
        <v>0</v>
      </c>
      <c r="BC1190" s="6">
        <v>0</v>
      </c>
      <c r="BD1190" s="6">
        <v>0</v>
      </c>
      <c r="BF1190" s="6">
        <v>0</v>
      </c>
      <c r="BG1190" s="45">
        <v>0</v>
      </c>
      <c r="BH1190" s="45">
        <v>0</v>
      </c>
      <c r="BI1190" s="6">
        <v>0</v>
      </c>
      <c r="BJ1190" s="6">
        <v>0</v>
      </c>
      <c r="BK1190" s="6">
        <v>0</v>
      </c>
      <c r="BL1190" s="45">
        <v>0</v>
      </c>
      <c r="BM1190" s="45">
        <v>0</v>
      </c>
      <c r="BN1190" s="6">
        <v>0</v>
      </c>
      <c r="BO1190" s="6">
        <v>0</v>
      </c>
      <c r="BP1190" s="6">
        <v>1.8</v>
      </c>
      <c r="BQ1190" s="6">
        <v>0</v>
      </c>
      <c r="BR1190" s="45">
        <v>0</v>
      </c>
      <c r="BT1190" s="45">
        <v>0</v>
      </c>
      <c r="BU1190" s="45">
        <v>0</v>
      </c>
      <c r="BX1190" s="6">
        <v>2.2000000000000002</v>
      </c>
      <c r="BY1190" s="6" t="s">
        <v>1605</v>
      </c>
      <c r="BZ1190" s="6">
        <f t="shared" si="54"/>
        <v>6.55</v>
      </c>
      <c r="CA1190" s="6">
        <f t="shared" si="55"/>
        <v>4</v>
      </c>
      <c r="CC1190" s="63" t="s">
        <v>4687</v>
      </c>
      <c r="CD1190" s="6" t="s">
        <v>1606</v>
      </c>
      <c r="CK1190" s="6" t="s">
        <v>5148</v>
      </c>
      <c r="DA1190" s="6" t="s">
        <v>21</v>
      </c>
      <c r="DC1190" s="6" t="s">
        <v>4434</v>
      </c>
      <c r="DD1190" s="6" t="s">
        <v>297</v>
      </c>
      <c r="DF1190" s="29">
        <f t="shared" si="56"/>
        <v>0</v>
      </c>
      <c r="DG1190" s="6">
        <v>1</v>
      </c>
    </row>
    <row r="1191" spans="1:111" ht="16" hidden="1" x14ac:dyDescent="0.2">
      <c r="A1191" s="6" t="s">
        <v>2461</v>
      </c>
      <c r="B1191" s="25"/>
      <c r="C1191" s="25"/>
      <c r="F1191" s="25"/>
      <c r="G1191" s="63" t="s">
        <v>1291</v>
      </c>
      <c r="H1191" s="6" t="s">
        <v>746</v>
      </c>
      <c r="L1191" s="6" t="s">
        <v>2462</v>
      </c>
      <c r="P1191" s="6" t="s">
        <v>1241</v>
      </c>
      <c r="Q1191" s="6" t="s">
        <v>4730</v>
      </c>
      <c r="X1191" s="6">
        <v>80</v>
      </c>
      <c r="Y1191" s="6">
        <v>0</v>
      </c>
      <c r="Z1191" s="6">
        <v>0</v>
      </c>
      <c r="AA1191" s="6">
        <v>0</v>
      </c>
      <c r="AB1191" s="6">
        <f>SUM(Table2026_09_25[[#This Row],[Number of in-person visits provided in reporting year.]:[Number of video/virtual visits provided in reporting year.]])</f>
        <v>0</v>
      </c>
      <c r="AC1191" s="6" t="s">
        <v>8468</v>
      </c>
      <c r="AD1191" s="6">
        <v>20</v>
      </c>
      <c r="AE1191" s="6">
        <v>96.2</v>
      </c>
      <c r="AG1191" s="6">
        <v>26</v>
      </c>
      <c r="AI1191" s="6" t="s">
        <v>7554</v>
      </c>
      <c r="AJ1191" s="6" t="s">
        <v>6639</v>
      </c>
      <c r="AK1191" s="6" t="s">
        <v>8483</v>
      </c>
      <c r="AL1191" s="26" t="s">
        <v>1232</v>
      </c>
      <c r="AQ1191" s="6" t="s">
        <v>63</v>
      </c>
      <c r="AX1191" s="45" t="s">
        <v>2431</v>
      </c>
      <c r="AZ1191" s="6">
        <v>1</v>
      </c>
      <c r="BA1191" s="6">
        <v>0</v>
      </c>
      <c r="BB1191" s="45">
        <v>0.2</v>
      </c>
      <c r="BC1191" s="6">
        <v>0</v>
      </c>
      <c r="BD1191" s="6">
        <v>0</v>
      </c>
      <c r="BF1191" s="6">
        <v>0</v>
      </c>
      <c r="BG1191" s="45">
        <v>0.75</v>
      </c>
      <c r="BH1191" s="45">
        <v>0</v>
      </c>
      <c r="BI1191" s="6">
        <v>0</v>
      </c>
      <c r="BJ1191" s="6">
        <v>6.3</v>
      </c>
      <c r="BK1191" s="6">
        <v>0.35</v>
      </c>
      <c r="BL1191" s="45">
        <v>0.2</v>
      </c>
      <c r="BM1191" s="45">
        <v>0</v>
      </c>
      <c r="BN1191" s="6">
        <v>0.2</v>
      </c>
      <c r="BO1191" s="6">
        <v>0</v>
      </c>
      <c r="BP1191" s="6">
        <v>7.3</v>
      </c>
      <c r="BQ1191" s="6">
        <v>13.6</v>
      </c>
      <c r="BR1191" s="45">
        <v>1</v>
      </c>
      <c r="BT1191" s="45">
        <v>0</v>
      </c>
      <c r="BU1191" s="45">
        <v>1</v>
      </c>
      <c r="BX1191" s="6">
        <v>1</v>
      </c>
      <c r="BY1191" s="6" t="s">
        <v>2463</v>
      </c>
      <c r="BZ1191" s="6">
        <f t="shared" si="54"/>
        <v>31.9</v>
      </c>
      <c r="CA1191" s="6">
        <f t="shared" si="55"/>
        <v>31.7</v>
      </c>
      <c r="CC1191" s="63" t="s">
        <v>4687</v>
      </c>
      <c r="CD1191" s="6" t="s">
        <v>2464</v>
      </c>
      <c r="CK1191" s="6" t="s">
        <v>7981</v>
      </c>
      <c r="DA1191" s="6" t="s">
        <v>21</v>
      </c>
      <c r="DC1191" s="6" t="s">
        <v>4434</v>
      </c>
      <c r="DD1191" s="6" t="s">
        <v>2436</v>
      </c>
      <c r="DF1191" s="29">
        <f t="shared" si="56"/>
        <v>0</v>
      </c>
      <c r="DG1191" s="6">
        <v>1</v>
      </c>
    </row>
    <row r="1192" spans="1:111" ht="16" hidden="1" x14ac:dyDescent="0.2">
      <c r="A1192" s="6" t="s">
        <v>1378</v>
      </c>
      <c r="B1192" s="25"/>
      <c r="C1192" s="25"/>
      <c r="F1192" s="25"/>
      <c r="G1192" s="63" t="s">
        <v>1291</v>
      </c>
      <c r="H1192" s="6" t="s">
        <v>6708</v>
      </c>
      <c r="L1192" s="6" t="s">
        <v>1245</v>
      </c>
      <c r="P1192" s="6" t="s">
        <v>1241</v>
      </c>
      <c r="Q1192" s="6" t="s">
        <v>4730</v>
      </c>
      <c r="X1192" s="6">
        <v>0</v>
      </c>
      <c r="Y1192" s="6">
        <v>0</v>
      </c>
      <c r="Z1192" s="6">
        <v>0</v>
      </c>
      <c r="AA1192" s="6">
        <v>0</v>
      </c>
      <c r="AB1192" s="6">
        <f>SUM(Table2026_09_25[[#This Row],[Number of in-person visits provided in reporting year.]:[Number of video/virtual visits provided in reporting year.]])</f>
        <v>0</v>
      </c>
      <c r="AC1192" s="6" t="s">
        <v>8468</v>
      </c>
      <c r="AD1192" s="6">
        <v>12</v>
      </c>
      <c r="AE1192" s="6">
        <v>96</v>
      </c>
      <c r="AF1192" s="6" t="s">
        <v>8026</v>
      </c>
      <c r="AG1192" s="6">
        <v>46.9</v>
      </c>
      <c r="AI1192" s="6" t="s">
        <v>8194</v>
      </c>
      <c r="AJ1192" s="6" t="s">
        <v>4851</v>
      </c>
      <c r="AK1192" s="6" t="s">
        <v>8483</v>
      </c>
      <c r="AL1192" s="26" t="s">
        <v>1443</v>
      </c>
      <c r="AQ1192" s="6" t="s">
        <v>544</v>
      </c>
      <c r="AX1192" s="45"/>
      <c r="AZ1192" s="6">
        <v>0</v>
      </c>
      <c r="BA1192" s="6">
        <v>0</v>
      </c>
      <c r="BB1192" s="45">
        <v>0</v>
      </c>
      <c r="BC1192" s="6">
        <v>0</v>
      </c>
      <c r="BD1192" s="6">
        <v>1</v>
      </c>
      <c r="BF1192" s="6">
        <v>1</v>
      </c>
      <c r="BG1192" s="45">
        <v>1</v>
      </c>
      <c r="BH1192" s="45">
        <v>0</v>
      </c>
      <c r="BI1192" s="6">
        <v>0</v>
      </c>
      <c r="BJ1192" s="6">
        <v>2</v>
      </c>
      <c r="BK1192" s="6">
        <v>0</v>
      </c>
      <c r="BL1192" s="45">
        <v>0</v>
      </c>
      <c r="BM1192" s="45">
        <v>0</v>
      </c>
      <c r="BN1192" s="6">
        <v>0</v>
      </c>
      <c r="BO1192" s="6">
        <v>0</v>
      </c>
      <c r="BP1192" s="6">
        <v>2</v>
      </c>
      <c r="BQ1192" s="6">
        <v>9</v>
      </c>
      <c r="BR1192" s="45">
        <v>1</v>
      </c>
      <c r="BT1192" s="45">
        <v>0</v>
      </c>
      <c r="BU1192" s="45">
        <v>0.8</v>
      </c>
      <c r="BX1192" s="6">
        <v>2</v>
      </c>
      <c r="BY1192" s="6" t="s">
        <v>1379</v>
      </c>
      <c r="BZ1192" s="6">
        <f t="shared" si="54"/>
        <v>17.8</v>
      </c>
      <c r="CA1192" s="6">
        <f t="shared" si="55"/>
        <v>18.8</v>
      </c>
      <c r="CC1192" s="63" t="s">
        <v>21</v>
      </c>
      <c r="CD1192" s="6" t="s">
        <v>1247</v>
      </c>
      <c r="CK1192" s="6" t="s">
        <v>5148</v>
      </c>
      <c r="DA1192" s="6" t="s">
        <v>1380</v>
      </c>
      <c r="DC1192" s="6" t="s">
        <v>4434</v>
      </c>
      <c r="DD1192" s="6" t="s">
        <v>38</v>
      </c>
      <c r="DF1192" s="29">
        <f t="shared" si="56"/>
        <v>0</v>
      </c>
      <c r="DG1192" s="6">
        <v>1</v>
      </c>
    </row>
    <row r="1193" spans="1:111" ht="16" hidden="1" x14ac:dyDescent="0.2">
      <c r="A1193" s="6" t="s">
        <v>1790</v>
      </c>
      <c r="B1193" s="25"/>
      <c r="C1193" s="25"/>
      <c r="F1193" s="25"/>
      <c r="G1193" s="63" t="s">
        <v>1291</v>
      </c>
      <c r="H1193" s="6" t="s">
        <v>8144</v>
      </c>
      <c r="L1193" s="6" t="s">
        <v>1263</v>
      </c>
      <c r="P1193" s="6" t="s">
        <v>2543</v>
      </c>
      <c r="Q1193" s="6" t="s">
        <v>4730</v>
      </c>
      <c r="X1193" s="6">
        <v>0</v>
      </c>
      <c r="Y1193" s="6">
        <v>0</v>
      </c>
      <c r="Z1193" s="6">
        <v>0</v>
      </c>
      <c r="AA1193" s="6">
        <v>0</v>
      </c>
      <c r="AB1193" s="6">
        <f>SUM(Table2026_09_25[[#This Row],[Number of in-person visits provided in reporting year.]:[Number of video/virtual visits provided in reporting year.]])</f>
        <v>0</v>
      </c>
      <c r="AC1193" s="6" t="s">
        <v>8468</v>
      </c>
      <c r="AD1193" s="6">
        <v>20</v>
      </c>
      <c r="AE1193" s="6">
        <v>64.2</v>
      </c>
      <c r="AG1193" s="6">
        <v>0</v>
      </c>
      <c r="AI1193" s="6" t="s">
        <v>8195</v>
      </c>
      <c r="AJ1193" s="6" t="s">
        <v>8146</v>
      </c>
      <c r="AK1193" s="6" t="s">
        <v>8483</v>
      </c>
      <c r="AL1193" s="26" t="s">
        <v>1265</v>
      </c>
      <c r="AQ1193" s="6" t="s">
        <v>63</v>
      </c>
      <c r="AX1193" s="45"/>
      <c r="AZ1193" s="6">
        <v>0</v>
      </c>
      <c r="BA1193" s="6">
        <v>0</v>
      </c>
      <c r="BB1193" s="45">
        <v>0</v>
      </c>
      <c r="BC1193" s="6">
        <v>0</v>
      </c>
      <c r="BD1193" s="6">
        <v>0.1</v>
      </c>
      <c r="BF1193" s="6">
        <v>0</v>
      </c>
      <c r="BG1193" s="45">
        <v>0</v>
      </c>
      <c r="BH1193" s="45">
        <v>0</v>
      </c>
      <c r="BI1193" s="6">
        <v>0</v>
      </c>
      <c r="BJ1193" s="6">
        <v>0</v>
      </c>
      <c r="BK1193" s="6">
        <v>0</v>
      </c>
      <c r="BL1193" s="45">
        <v>0</v>
      </c>
      <c r="BM1193" s="45">
        <v>0</v>
      </c>
      <c r="BN1193" s="6">
        <v>0</v>
      </c>
      <c r="BO1193" s="6">
        <v>0</v>
      </c>
      <c r="BP1193" s="6">
        <v>1</v>
      </c>
      <c r="BQ1193" s="6">
        <v>8.6</v>
      </c>
      <c r="BR1193" s="45">
        <v>0</v>
      </c>
      <c r="BT1193" s="45">
        <v>0</v>
      </c>
      <c r="BU1193" s="45">
        <v>1</v>
      </c>
      <c r="BX1193" s="6">
        <v>1.2</v>
      </c>
      <c r="BY1193" s="6" t="s">
        <v>21</v>
      </c>
      <c r="BZ1193" s="6">
        <f t="shared" si="54"/>
        <v>10.7</v>
      </c>
      <c r="CA1193" s="6">
        <f t="shared" si="55"/>
        <v>11.799999999999999</v>
      </c>
      <c r="CC1193" s="63" t="s">
        <v>21</v>
      </c>
      <c r="CD1193" s="6" t="s">
        <v>1266</v>
      </c>
      <c r="CK1193" s="6" t="s">
        <v>5148</v>
      </c>
      <c r="DA1193" s="6" t="s">
        <v>21</v>
      </c>
      <c r="DC1193" s="6" t="s">
        <v>4434</v>
      </c>
      <c r="DD1193" s="6" t="s">
        <v>311</v>
      </c>
      <c r="DF1193" s="29">
        <f t="shared" si="56"/>
        <v>0</v>
      </c>
      <c r="DG1193" s="6">
        <v>1</v>
      </c>
    </row>
    <row r="1194" spans="1:111" ht="16" hidden="1" x14ac:dyDescent="0.2">
      <c r="A1194" s="6" t="s">
        <v>1573</v>
      </c>
      <c r="B1194" s="25"/>
      <c r="C1194" s="25"/>
      <c r="F1194" s="25"/>
      <c r="G1194" s="63" t="s">
        <v>1291</v>
      </c>
      <c r="H1194" s="6" t="s">
        <v>4726</v>
      </c>
      <c r="L1194" s="6" t="s">
        <v>1272</v>
      </c>
      <c r="P1194" s="6" t="s">
        <v>1241</v>
      </c>
      <c r="Q1194" s="6" t="s">
        <v>4730</v>
      </c>
      <c r="X1194" s="6">
        <v>97</v>
      </c>
      <c r="Y1194" s="6">
        <v>0</v>
      </c>
      <c r="Z1194" s="6">
        <v>0</v>
      </c>
      <c r="AA1194" s="6">
        <v>0</v>
      </c>
      <c r="AB1194" s="6">
        <f>SUM(Table2026_09_25[[#This Row],[Number of in-person visits provided in reporting year.]:[Number of video/virtual visits provided in reporting year.]])</f>
        <v>0</v>
      </c>
      <c r="AC1194" s="6" t="s">
        <v>8468</v>
      </c>
      <c r="AD1194" s="6">
        <v>17</v>
      </c>
      <c r="AE1194" s="6">
        <v>92</v>
      </c>
      <c r="AF1194" s="6" t="s">
        <v>8026</v>
      </c>
      <c r="AG1194" s="6">
        <v>26.1</v>
      </c>
      <c r="AI1194" s="6" t="s">
        <v>1574</v>
      </c>
      <c r="AJ1194" s="6" t="s">
        <v>43</v>
      </c>
      <c r="AK1194" s="6" t="s">
        <v>8483</v>
      </c>
      <c r="AL1194" s="26" t="s">
        <v>348</v>
      </c>
      <c r="AQ1194" s="6" t="s">
        <v>43</v>
      </c>
      <c r="AX1194" s="45"/>
      <c r="AZ1194" s="6">
        <v>1</v>
      </c>
      <c r="BA1194" s="6">
        <v>0.6</v>
      </c>
      <c r="BB1194" s="45">
        <v>0.2</v>
      </c>
      <c r="BC1194" s="6">
        <v>0</v>
      </c>
      <c r="BD1194" s="6">
        <v>0.6</v>
      </c>
      <c r="BF1194" s="6">
        <v>0</v>
      </c>
      <c r="BG1194" s="45">
        <v>1</v>
      </c>
      <c r="BH1194" s="45">
        <v>0.5</v>
      </c>
      <c r="BI1194" s="6">
        <v>0</v>
      </c>
      <c r="BJ1194" s="6">
        <v>4.2</v>
      </c>
      <c r="BK1194" s="6">
        <v>0.4</v>
      </c>
      <c r="BL1194" s="45">
        <v>0.5</v>
      </c>
      <c r="BM1194" s="45">
        <v>0.5</v>
      </c>
      <c r="BN1194" s="6">
        <v>0</v>
      </c>
      <c r="BO1194" s="6">
        <v>0</v>
      </c>
      <c r="BP1194" s="6">
        <v>7</v>
      </c>
      <c r="BQ1194" s="6">
        <v>11.2</v>
      </c>
      <c r="BR1194" s="45">
        <v>1</v>
      </c>
      <c r="BT1194" s="45">
        <v>0.2</v>
      </c>
      <c r="BU1194" s="45">
        <v>2</v>
      </c>
      <c r="BX1194" s="6">
        <v>2.1</v>
      </c>
      <c r="BY1194" s="6" t="s">
        <v>1575</v>
      </c>
      <c r="BZ1194" s="6">
        <f t="shared" si="54"/>
        <v>30.9</v>
      </c>
      <c r="CA1194" s="6">
        <f t="shared" si="55"/>
        <v>30.8</v>
      </c>
      <c r="CC1194" s="63" t="s">
        <v>4753</v>
      </c>
      <c r="CD1194" s="6" t="s">
        <v>1576</v>
      </c>
      <c r="CK1194" s="6" t="s">
        <v>5148</v>
      </c>
      <c r="DA1194" s="6" t="s">
        <v>21</v>
      </c>
      <c r="DC1194" s="6" t="s">
        <v>4434</v>
      </c>
      <c r="DD1194" s="6" t="s">
        <v>351</v>
      </c>
      <c r="DF1194" s="29">
        <f t="shared" si="56"/>
        <v>0</v>
      </c>
      <c r="DG1194" s="6">
        <v>1</v>
      </c>
    </row>
    <row r="1195" spans="1:111" ht="16" hidden="1" x14ac:dyDescent="0.2">
      <c r="A1195" s="6" t="s">
        <v>1590</v>
      </c>
      <c r="B1195" s="25"/>
      <c r="C1195" s="25"/>
      <c r="F1195" s="25"/>
      <c r="G1195" s="63" t="s">
        <v>1291</v>
      </c>
      <c r="H1195" s="6" t="s">
        <v>7682</v>
      </c>
      <c r="L1195" s="6" t="s">
        <v>1258</v>
      </c>
      <c r="P1195" s="6" t="s">
        <v>1241</v>
      </c>
      <c r="Q1195" s="6" t="s">
        <v>4730</v>
      </c>
      <c r="X1195" s="6">
        <v>53</v>
      </c>
      <c r="Y1195" s="6">
        <v>0</v>
      </c>
      <c r="Z1195" s="6">
        <v>0</v>
      </c>
      <c r="AA1195" s="6">
        <v>0</v>
      </c>
      <c r="AB1195" s="6">
        <f>SUM(Table2026_09_25[[#This Row],[Number of in-person visits provided in reporting year.]:[Number of video/virtual visits provided in reporting year.]])</f>
        <v>0</v>
      </c>
      <c r="AC1195" s="6" t="s">
        <v>8468</v>
      </c>
      <c r="AD1195" s="6">
        <v>30</v>
      </c>
      <c r="AE1195" s="6">
        <v>95.5</v>
      </c>
      <c r="AG1195" s="6">
        <v>20.65</v>
      </c>
      <c r="AI1195" s="6" t="s">
        <v>7688</v>
      </c>
      <c r="AJ1195" s="6" t="s">
        <v>7623</v>
      </c>
      <c r="AK1195" s="6" t="s">
        <v>8483</v>
      </c>
      <c r="AL1195" s="26" t="s">
        <v>308</v>
      </c>
      <c r="AQ1195" s="6" t="s">
        <v>63</v>
      </c>
      <c r="AX1195" s="45"/>
      <c r="AZ1195" s="6">
        <v>1.5</v>
      </c>
      <c r="BA1195" s="6">
        <v>0</v>
      </c>
      <c r="BB1195" s="45">
        <v>0</v>
      </c>
      <c r="BC1195" s="6">
        <v>0</v>
      </c>
      <c r="BD1195" s="6">
        <v>1</v>
      </c>
      <c r="BF1195" s="6">
        <v>0</v>
      </c>
      <c r="BG1195" s="45">
        <v>1</v>
      </c>
      <c r="BH1195" s="45">
        <v>0</v>
      </c>
      <c r="BI1195" s="6">
        <v>0</v>
      </c>
      <c r="BJ1195" s="6">
        <v>0</v>
      </c>
      <c r="BK1195" s="6">
        <v>0</v>
      </c>
      <c r="BL1195" s="45">
        <v>0.4</v>
      </c>
      <c r="BM1195" s="45">
        <v>0</v>
      </c>
      <c r="BN1195" s="6">
        <v>0</v>
      </c>
      <c r="BO1195" s="6">
        <v>0</v>
      </c>
      <c r="BP1195" s="6">
        <v>11.02</v>
      </c>
      <c r="BQ1195" s="6">
        <v>15.63</v>
      </c>
      <c r="BR1195" s="45">
        <v>0.6</v>
      </c>
      <c r="BT1195" s="45">
        <v>0.2</v>
      </c>
      <c r="BU1195" s="45">
        <v>1</v>
      </c>
      <c r="BX1195" s="6">
        <v>6.48</v>
      </c>
      <c r="BY1195" s="6" t="s">
        <v>1591</v>
      </c>
      <c r="BZ1195" s="6">
        <f t="shared" si="54"/>
        <v>32.35</v>
      </c>
      <c r="CA1195" s="6">
        <f t="shared" si="55"/>
        <v>36.33</v>
      </c>
      <c r="CC1195" s="63" t="s">
        <v>4753</v>
      </c>
      <c r="CD1195" s="6" t="s">
        <v>1260</v>
      </c>
      <c r="CK1195" s="6" t="s">
        <v>5148</v>
      </c>
      <c r="DA1195" s="6" t="s">
        <v>1592</v>
      </c>
      <c r="DC1195" s="6" t="s">
        <v>4434</v>
      </c>
      <c r="DD1195" s="6" t="s">
        <v>311</v>
      </c>
      <c r="DF1195" s="29">
        <f t="shared" si="56"/>
        <v>0</v>
      </c>
      <c r="DG1195" s="6">
        <v>1</v>
      </c>
    </row>
    <row r="1196" spans="1:111" ht="16" hidden="1" x14ac:dyDescent="0.2">
      <c r="A1196" s="6" t="s">
        <v>2465</v>
      </c>
      <c r="B1196" s="25"/>
      <c r="C1196" s="25"/>
      <c r="F1196" s="25"/>
      <c r="G1196" s="63" t="s">
        <v>1291</v>
      </c>
      <c r="H1196" s="6" t="s">
        <v>746</v>
      </c>
      <c r="L1196" s="6" t="s">
        <v>1280</v>
      </c>
      <c r="P1196" s="6" t="s">
        <v>1241</v>
      </c>
      <c r="Q1196" s="6" t="s">
        <v>4730</v>
      </c>
      <c r="X1196" s="6">
        <v>86</v>
      </c>
      <c r="Y1196" s="6">
        <v>0</v>
      </c>
      <c r="Z1196" s="6">
        <v>0</v>
      </c>
      <c r="AA1196" s="6">
        <v>0</v>
      </c>
      <c r="AB1196" s="6">
        <f>SUM(Table2026_09_25[[#This Row],[Number of in-person visits provided in reporting year.]:[Number of video/virtual visits provided in reporting year.]])</f>
        <v>0</v>
      </c>
      <c r="AC1196" s="6" t="s">
        <v>8468</v>
      </c>
      <c r="AD1196" s="6">
        <v>25</v>
      </c>
      <c r="AE1196" s="6">
        <v>96.6</v>
      </c>
      <c r="AG1196" s="6">
        <v>18</v>
      </c>
      <c r="AI1196" s="6" t="s">
        <v>7554</v>
      </c>
      <c r="AJ1196" s="6" t="s">
        <v>6639</v>
      </c>
      <c r="AK1196" s="6" t="s">
        <v>8483</v>
      </c>
      <c r="AL1196" s="26" t="s">
        <v>1232</v>
      </c>
      <c r="AQ1196" s="6" t="s">
        <v>63</v>
      </c>
      <c r="AX1196" s="45" t="s">
        <v>2431</v>
      </c>
      <c r="AZ1196" s="6">
        <v>1</v>
      </c>
      <c r="BA1196" s="6">
        <v>0</v>
      </c>
      <c r="BB1196" s="45">
        <v>0.2</v>
      </c>
      <c r="BC1196" s="6">
        <v>0</v>
      </c>
      <c r="BD1196" s="6">
        <v>1.2</v>
      </c>
      <c r="BF1196" s="6">
        <v>0</v>
      </c>
      <c r="BG1196" s="45">
        <v>0.5</v>
      </c>
      <c r="BH1196" s="45">
        <v>0</v>
      </c>
      <c r="BI1196" s="6">
        <v>0</v>
      </c>
      <c r="BJ1196" s="6">
        <v>0</v>
      </c>
      <c r="BK1196" s="6">
        <v>0.35</v>
      </c>
      <c r="BL1196" s="45">
        <v>0</v>
      </c>
      <c r="BM1196" s="45">
        <v>0.6</v>
      </c>
      <c r="BN1196" s="6">
        <v>0.2</v>
      </c>
      <c r="BO1196" s="6">
        <v>0</v>
      </c>
      <c r="BP1196" s="6">
        <v>13.5</v>
      </c>
      <c r="BQ1196" s="6">
        <v>15.6</v>
      </c>
      <c r="BR1196" s="45">
        <v>1</v>
      </c>
      <c r="BT1196" s="45">
        <v>0</v>
      </c>
      <c r="BU1196" s="45">
        <v>1</v>
      </c>
      <c r="BX1196" s="6">
        <v>1</v>
      </c>
      <c r="BY1196" s="6" t="s">
        <v>2466</v>
      </c>
      <c r="BZ1196" s="6">
        <f t="shared" si="54"/>
        <v>35.15</v>
      </c>
      <c r="CA1196" s="6">
        <f t="shared" si="55"/>
        <v>33.75</v>
      </c>
      <c r="CC1196" s="63" t="s">
        <v>4687</v>
      </c>
      <c r="CD1196" s="6" t="s">
        <v>21</v>
      </c>
      <c r="CK1196" s="6" t="s">
        <v>7981</v>
      </c>
      <c r="DA1196" s="6" t="s">
        <v>21</v>
      </c>
      <c r="DC1196" s="6" t="s">
        <v>4434</v>
      </c>
      <c r="DD1196" s="6" t="s">
        <v>2436</v>
      </c>
      <c r="DF1196" s="29">
        <f t="shared" si="56"/>
        <v>0</v>
      </c>
      <c r="DG1196" s="6">
        <v>1</v>
      </c>
    </row>
    <row r="1197" spans="1:111" ht="16" hidden="1" x14ac:dyDescent="0.2">
      <c r="A1197" s="6" t="s">
        <v>1945</v>
      </c>
      <c r="B1197" s="25"/>
      <c r="C1197" s="25"/>
      <c r="F1197" s="25"/>
      <c r="G1197" s="63" t="s">
        <v>1844</v>
      </c>
      <c r="H1197" s="6" t="s">
        <v>5195</v>
      </c>
      <c r="L1197" s="6" t="s">
        <v>3228</v>
      </c>
      <c r="P1197" s="6" t="s">
        <v>20</v>
      </c>
      <c r="Q1197" s="31" t="s">
        <v>987</v>
      </c>
      <c r="X1197" s="6">
        <v>0</v>
      </c>
      <c r="Y1197" s="6">
        <v>0</v>
      </c>
      <c r="Z1197" s="6">
        <v>0</v>
      </c>
      <c r="AA1197" s="6">
        <v>0</v>
      </c>
      <c r="AB1197" s="6">
        <f>SUM(Table2026_09_25[[#This Row],[Number of in-person visits provided in reporting year.]:[Number of video/virtual visits provided in reporting year.]])</f>
        <v>0</v>
      </c>
      <c r="AC1197" s="6" t="s">
        <v>8468</v>
      </c>
      <c r="AD1197" s="6">
        <v>16</v>
      </c>
      <c r="AE1197" s="6">
        <v>99.2</v>
      </c>
      <c r="AF1197" s="6" t="s">
        <v>8026</v>
      </c>
      <c r="AG1197" s="6">
        <v>0</v>
      </c>
      <c r="AI1197" s="6" t="s">
        <v>5198</v>
      </c>
      <c r="AJ1197" s="6" t="s">
        <v>5199</v>
      </c>
      <c r="AK1197" s="6" t="s">
        <v>8483</v>
      </c>
      <c r="AL1197" s="26" t="s">
        <v>96</v>
      </c>
      <c r="AQ1197" s="6" t="s">
        <v>544</v>
      </c>
      <c r="AX1197" s="45"/>
      <c r="AZ1197" s="6">
        <v>0</v>
      </c>
      <c r="BA1197" s="6">
        <v>0</v>
      </c>
      <c r="BB1197" s="45">
        <v>0.3</v>
      </c>
      <c r="BC1197" s="6">
        <v>0</v>
      </c>
      <c r="BD1197" s="6">
        <v>0</v>
      </c>
      <c r="BF1197" s="6">
        <v>0</v>
      </c>
      <c r="BG1197" s="45">
        <v>0.5</v>
      </c>
      <c r="BH1197" s="45">
        <v>0</v>
      </c>
      <c r="BI1197" s="6">
        <v>0</v>
      </c>
      <c r="BJ1197" s="6">
        <v>2.4</v>
      </c>
      <c r="BK1197" s="6">
        <v>0.5</v>
      </c>
      <c r="BL1197" s="45">
        <v>0</v>
      </c>
      <c r="BM1197" s="45">
        <v>0</v>
      </c>
      <c r="BN1197" s="6">
        <v>0</v>
      </c>
      <c r="BO1197" s="6">
        <v>0</v>
      </c>
      <c r="BP1197" s="6">
        <v>5.5</v>
      </c>
      <c r="BQ1197" s="6">
        <v>7</v>
      </c>
      <c r="BR1197" s="45">
        <v>1</v>
      </c>
      <c r="BT1197" s="45">
        <v>0</v>
      </c>
      <c r="BU1197" s="45">
        <v>0</v>
      </c>
      <c r="BX1197" s="6">
        <v>0</v>
      </c>
      <c r="BY1197" s="6" t="s">
        <v>21</v>
      </c>
      <c r="BZ1197" s="6">
        <f t="shared" si="54"/>
        <v>17.2</v>
      </c>
      <c r="CA1197" s="6">
        <f t="shared" si="55"/>
        <v>17.2</v>
      </c>
      <c r="CC1197" s="63" t="s">
        <v>21</v>
      </c>
      <c r="CD1197" s="6" t="s">
        <v>1946</v>
      </c>
      <c r="CK1197" s="6" t="s">
        <v>5148</v>
      </c>
      <c r="DA1197" s="6" t="s">
        <v>1541</v>
      </c>
      <c r="DC1197" s="6" t="s">
        <v>4434</v>
      </c>
      <c r="DD1197" s="6" t="s">
        <v>99</v>
      </c>
      <c r="DF1197" s="29">
        <f t="shared" si="56"/>
        <v>0</v>
      </c>
      <c r="DG1197" s="6">
        <v>1</v>
      </c>
    </row>
    <row r="1198" spans="1:111" ht="16" hidden="1" x14ac:dyDescent="0.2">
      <c r="A1198" s="6" t="s">
        <v>2199</v>
      </c>
      <c r="B1198" s="25"/>
      <c r="C1198" s="25"/>
      <c r="F1198" s="25"/>
      <c r="G1198" s="63" t="s">
        <v>1844</v>
      </c>
      <c r="H1198" s="6" t="s">
        <v>5957</v>
      </c>
      <c r="L1198" s="6" t="s">
        <v>32</v>
      </c>
      <c r="P1198" s="6" t="s">
        <v>31</v>
      </c>
      <c r="Q1198" s="31" t="s">
        <v>987</v>
      </c>
      <c r="X1198" s="6">
        <v>523</v>
      </c>
      <c r="Y1198" s="6">
        <v>544</v>
      </c>
      <c r="Z1198" s="6">
        <v>0</v>
      </c>
      <c r="AA1198" s="6">
        <v>0</v>
      </c>
      <c r="AB1198" s="6">
        <f>SUM(Table2026_09_25[[#This Row],[Number of in-person visits provided in reporting year.]:[Number of video/virtual visits provided in reporting year.]])</f>
        <v>544</v>
      </c>
      <c r="AC1198" s="6" t="s">
        <v>8468</v>
      </c>
      <c r="AD1198" s="6">
        <v>11</v>
      </c>
      <c r="AE1198" s="6">
        <v>97</v>
      </c>
      <c r="AF1198" s="6" t="s">
        <v>4682</v>
      </c>
      <c r="AG1198" s="6">
        <v>0</v>
      </c>
      <c r="AI1198" s="6" t="s">
        <v>8187</v>
      </c>
      <c r="AJ1198" s="6" t="s">
        <v>4851</v>
      </c>
      <c r="AK1198" s="6" t="s">
        <v>8483</v>
      </c>
      <c r="AL1198" s="26" t="s">
        <v>5959</v>
      </c>
      <c r="AQ1198" s="6" t="s">
        <v>544</v>
      </c>
      <c r="AX1198" s="45"/>
      <c r="AZ1198" s="6">
        <v>1</v>
      </c>
      <c r="BA1198" s="6">
        <v>0</v>
      </c>
      <c r="BB1198" s="45">
        <v>0.1</v>
      </c>
      <c r="BC1198" s="6">
        <v>1</v>
      </c>
      <c r="BD1198" s="6">
        <v>1</v>
      </c>
      <c r="BF1198" s="6">
        <v>0</v>
      </c>
      <c r="BG1198" s="45">
        <v>0.5</v>
      </c>
      <c r="BH1198" s="45">
        <v>0.2</v>
      </c>
      <c r="BI1198" s="6">
        <v>0</v>
      </c>
      <c r="BJ1198" s="6">
        <v>1</v>
      </c>
      <c r="BK1198" s="6">
        <v>1</v>
      </c>
      <c r="BL1198" s="45">
        <v>0.5</v>
      </c>
      <c r="BM1198" s="45">
        <v>0.2</v>
      </c>
      <c r="BN1198" s="6">
        <v>0</v>
      </c>
      <c r="BO1198" s="6">
        <v>0</v>
      </c>
      <c r="BP1198" s="6">
        <v>7.5</v>
      </c>
      <c r="BQ1198" s="6">
        <v>5</v>
      </c>
      <c r="BR1198" s="45">
        <v>0.3</v>
      </c>
      <c r="BT1198" s="45">
        <v>0.1</v>
      </c>
      <c r="BU1198" s="45">
        <v>0</v>
      </c>
      <c r="BX1198" s="6">
        <v>0</v>
      </c>
      <c r="BY1198" s="6" t="s">
        <v>2200</v>
      </c>
      <c r="BZ1198" s="6">
        <f t="shared" si="54"/>
        <v>19.400000000000002</v>
      </c>
      <c r="CA1198" s="6">
        <f t="shared" si="55"/>
        <v>16.400000000000002</v>
      </c>
      <c r="CC1198" s="63" t="s">
        <v>21</v>
      </c>
      <c r="CD1198" s="6" t="s">
        <v>21</v>
      </c>
      <c r="CK1198" s="6" t="s">
        <v>5148</v>
      </c>
      <c r="DA1198" s="6" t="s">
        <v>21</v>
      </c>
      <c r="DC1198" s="6" t="s">
        <v>4434</v>
      </c>
      <c r="DD1198" s="6" t="s">
        <v>38</v>
      </c>
      <c r="DF1198" s="29">
        <f t="shared" si="56"/>
        <v>0</v>
      </c>
      <c r="DG1198" s="6">
        <v>1</v>
      </c>
    </row>
    <row r="1199" spans="1:111" ht="16" hidden="1" x14ac:dyDescent="0.2">
      <c r="A1199" s="6" t="s">
        <v>2142</v>
      </c>
      <c r="B1199" s="25"/>
      <c r="C1199" s="25"/>
      <c r="F1199" s="25"/>
      <c r="G1199" s="63" t="s">
        <v>1844</v>
      </c>
      <c r="H1199" s="6" t="s">
        <v>5215</v>
      </c>
      <c r="L1199" s="6" t="s">
        <v>40</v>
      </c>
      <c r="P1199" s="6" t="s">
        <v>31</v>
      </c>
      <c r="Q1199" s="31" t="s">
        <v>987</v>
      </c>
      <c r="X1199" s="6">
        <v>892</v>
      </c>
      <c r="Y1199" s="6">
        <v>0</v>
      </c>
      <c r="Z1199" s="6">
        <v>0</v>
      </c>
      <c r="AA1199" s="6">
        <v>0</v>
      </c>
      <c r="AB1199" s="6">
        <f>SUM(Table2026_09_25[[#This Row],[Number of in-person visits provided in reporting year.]:[Number of video/virtual visits provided in reporting year.]])</f>
        <v>0</v>
      </c>
      <c r="AC1199" s="6" t="s">
        <v>8468</v>
      </c>
      <c r="AD1199" s="6">
        <v>32</v>
      </c>
      <c r="AE1199" s="6">
        <v>92.7</v>
      </c>
      <c r="AF1199" s="6" t="s">
        <v>8026</v>
      </c>
      <c r="AG1199" s="6">
        <v>0</v>
      </c>
      <c r="AI1199" s="6" t="s">
        <v>5223</v>
      </c>
      <c r="AJ1199" s="6" t="s">
        <v>43</v>
      </c>
      <c r="AK1199" s="6" t="s">
        <v>8483</v>
      </c>
      <c r="AL1199" s="26" t="s">
        <v>42</v>
      </c>
      <c r="AQ1199" s="6" t="s">
        <v>43</v>
      </c>
      <c r="AX1199" s="45"/>
      <c r="AZ1199" s="6">
        <v>0</v>
      </c>
      <c r="BA1199" s="6">
        <v>0</v>
      </c>
      <c r="BB1199" s="45">
        <v>0.5</v>
      </c>
      <c r="BC1199" s="6">
        <v>5</v>
      </c>
      <c r="BD1199" s="6">
        <v>0</v>
      </c>
      <c r="BF1199" s="6">
        <v>0</v>
      </c>
      <c r="BG1199" s="45">
        <v>1</v>
      </c>
      <c r="BH1199" s="45">
        <v>0</v>
      </c>
      <c r="BI1199" s="6">
        <v>0</v>
      </c>
      <c r="BJ1199" s="6">
        <v>0</v>
      </c>
      <c r="BK1199" s="6">
        <v>1</v>
      </c>
      <c r="BL1199" s="45">
        <v>1</v>
      </c>
      <c r="BM1199" s="45">
        <v>0</v>
      </c>
      <c r="BN1199" s="6">
        <v>0</v>
      </c>
      <c r="BO1199" s="6">
        <v>0</v>
      </c>
      <c r="BP1199" s="6">
        <v>6.4</v>
      </c>
      <c r="BQ1199" s="6">
        <v>3.1</v>
      </c>
      <c r="BR1199" s="45">
        <v>1</v>
      </c>
      <c r="BT1199" s="45">
        <v>0.33</v>
      </c>
      <c r="BU1199" s="45">
        <v>0</v>
      </c>
      <c r="BX1199" s="6">
        <v>0.5</v>
      </c>
      <c r="BY1199" s="6" t="s">
        <v>1697</v>
      </c>
      <c r="BZ1199" s="6">
        <f t="shared" si="54"/>
        <v>19.329999999999998</v>
      </c>
      <c r="CA1199" s="6">
        <f t="shared" si="55"/>
        <v>14.83</v>
      </c>
      <c r="CC1199" s="63" t="s">
        <v>21</v>
      </c>
      <c r="CD1199" s="6" t="s">
        <v>21</v>
      </c>
      <c r="CK1199" s="6" t="s">
        <v>5148</v>
      </c>
      <c r="DA1199" s="6" t="s">
        <v>21</v>
      </c>
      <c r="DC1199" s="6" t="s">
        <v>4434</v>
      </c>
      <c r="DD1199" s="6" t="s">
        <v>1666</v>
      </c>
      <c r="DF1199" s="29">
        <f t="shared" si="56"/>
        <v>0</v>
      </c>
      <c r="DG1199" s="6">
        <v>1</v>
      </c>
    </row>
    <row r="1200" spans="1:111" ht="16" hidden="1" x14ac:dyDescent="0.2">
      <c r="A1200" s="6" t="s">
        <v>1922</v>
      </c>
      <c r="B1200" s="25"/>
      <c r="C1200" s="25"/>
      <c r="F1200" s="25"/>
      <c r="G1200" s="63" t="s">
        <v>1844</v>
      </c>
      <c r="H1200" s="6" t="s">
        <v>4929</v>
      </c>
      <c r="L1200" s="6" t="s">
        <v>75</v>
      </c>
      <c r="P1200" s="6" t="s">
        <v>31</v>
      </c>
      <c r="Q1200" s="31" t="s">
        <v>987</v>
      </c>
      <c r="X1200" s="6">
        <v>0</v>
      </c>
      <c r="Y1200" s="6">
        <v>0</v>
      </c>
      <c r="Z1200" s="6">
        <v>0</v>
      </c>
      <c r="AA1200" s="6">
        <v>0</v>
      </c>
      <c r="AB1200" s="6">
        <f>SUM(Table2026_09_25[[#This Row],[Number of in-person visits provided in reporting year.]:[Number of video/virtual visits provided in reporting year.]])</f>
        <v>0</v>
      </c>
      <c r="AC1200" s="6" t="s">
        <v>8468</v>
      </c>
      <c r="AD1200" s="6">
        <v>24</v>
      </c>
      <c r="AE1200" s="6">
        <v>100</v>
      </c>
      <c r="AF1200" s="6" t="s">
        <v>8026</v>
      </c>
      <c r="AG1200" s="6">
        <v>0</v>
      </c>
      <c r="AI1200" s="6" t="s">
        <v>4933</v>
      </c>
      <c r="AJ1200" s="6" t="s">
        <v>149</v>
      </c>
      <c r="AK1200" s="6" t="s">
        <v>8483</v>
      </c>
      <c r="AL1200" s="26" t="s">
        <v>77</v>
      </c>
      <c r="AQ1200" s="6" t="s">
        <v>63</v>
      </c>
      <c r="AX1200" s="45"/>
      <c r="AZ1200" s="6">
        <v>0</v>
      </c>
      <c r="BA1200" s="6">
        <v>0</v>
      </c>
      <c r="BB1200" s="45">
        <v>0</v>
      </c>
      <c r="BC1200" s="6">
        <v>2</v>
      </c>
      <c r="BD1200" s="6">
        <v>0</v>
      </c>
      <c r="BF1200" s="6">
        <v>0</v>
      </c>
      <c r="BG1200" s="45">
        <v>0</v>
      </c>
      <c r="BH1200" s="45">
        <v>0</v>
      </c>
      <c r="BI1200" s="6">
        <v>0</v>
      </c>
      <c r="BJ1200" s="6">
        <v>0</v>
      </c>
      <c r="BK1200" s="6">
        <v>0</v>
      </c>
      <c r="BL1200" s="45">
        <v>0</v>
      </c>
      <c r="BM1200" s="45">
        <v>0</v>
      </c>
      <c r="BN1200" s="6">
        <v>0</v>
      </c>
      <c r="BO1200" s="6">
        <v>0</v>
      </c>
      <c r="BP1200" s="6">
        <v>0</v>
      </c>
      <c r="BQ1200" s="6">
        <v>0</v>
      </c>
      <c r="BR1200" s="45">
        <v>0</v>
      </c>
      <c r="BT1200" s="45">
        <v>0</v>
      </c>
      <c r="BU1200" s="45">
        <v>0</v>
      </c>
      <c r="BX1200" s="6">
        <v>0</v>
      </c>
      <c r="BY1200" s="6" t="s">
        <v>21</v>
      </c>
      <c r="BZ1200" s="6">
        <f t="shared" si="54"/>
        <v>2</v>
      </c>
      <c r="CA1200" s="6">
        <f t="shared" si="55"/>
        <v>0</v>
      </c>
      <c r="CC1200" s="63" t="s">
        <v>4687</v>
      </c>
      <c r="CD1200" s="6" t="s">
        <v>78</v>
      </c>
      <c r="CK1200" s="6" t="s">
        <v>5148</v>
      </c>
      <c r="DA1200" s="6" t="s">
        <v>21</v>
      </c>
      <c r="DC1200" s="6" t="s">
        <v>4434</v>
      </c>
      <c r="DD1200" s="6" t="s">
        <v>79</v>
      </c>
      <c r="DF1200" s="29">
        <f t="shared" si="56"/>
        <v>0</v>
      </c>
      <c r="DG1200" s="6">
        <v>1</v>
      </c>
    </row>
    <row r="1201" spans="1:111" ht="16" hidden="1" x14ac:dyDescent="0.2">
      <c r="A1201" s="6" t="s">
        <v>1942</v>
      </c>
      <c r="B1201" s="25"/>
      <c r="C1201" s="25"/>
      <c r="F1201" s="25"/>
      <c r="G1201" s="63" t="s">
        <v>1844</v>
      </c>
      <c r="H1201" s="6" t="s">
        <v>8027</v>
      </c>
      <c r="L1201" s="6" t="s">
        <v>68</v>
      </c>
      <c r="P1201" s="6" t="s">
        <v>31</v>
      </c>
      <c r="Q1201" s="31" t="s">
        <v>987</v>
      </c>
      <c r="X1201" s="6">
        <v>0</v>
      </c>
      <c r="Y1201" s="6">
        <v>222</v>
      </c>
      <c r="Z1201" s="6">
        <v>0</v>
      </c>
      <c r="AA1201" s="6">
        <v>0</v>
      </c>
      <c r="AB1201" s="6">
        <f>SUM(Table2026_09_25[[#This Row],[Number of in-person visits provided in reporting year.]:[Number of video/virtual visits provided in reporting year.]])</f>
        <v>222</v>
      </c>
      <c r="AC1201" s="6" t="s">
        <v>8468</v>
      </c>
      <c r="AD1201" s="6">
        <v>10</v>
      </c>
      <c r="AE1201" s="6">
        <v>108.3</v>
      </c>
      <c r="AF1201" s="6" t="s">
        <v>8026</v>
      </c>
      <c r="AG1201" s="6">
        <v>0</v>
      </c>
      <c r="AI1201" s="6" t="s">
        <v>1908</v>
      </c>
      <c r="AJ1201" s="6" t="s">
        <v>43</v>
      </c>
      <c r="AK1201" s="6" t="s">
        <v>8483</v>
      </c>
      <c r="AL1201" s="26" t="s">
        <v>70</v>
      </c>
      <c r="AQ1201" s="6" t="s">
        <v>43</v>
      </c>
      <c r="AX1201" s="45"/>
      <c r="AZ1201" s="6">
        <v>0.25</v>
      </c>
      <c r="BA1201" s="6">
        <v>0</v>
      </c>
      <c r="BB1201" s="45">
        <v>0.25</v>
      </c>
      <c r="BC1201" s="6">
        <v>1</v>
      </c>
      <c r="BD1201" s="6">
        <v>0</v>
      </c>
      <c r="BF1201" s="6">
        <v>1</v>
      </c>
      <c r="BG1201" s="45">
        <v>1</v>
      </c>
      <c r="BH1201" s="45">
        <v>0.5</v>
      </c>
      <c r="BI1201" s="6">
        <v>0</v>
      </c>
      <c r="BJ1201" s="6">
        <v>5</v>
      </c>
      <c r="BK1201" s="6">
        <v>0.25</v>
      </c>
      <c r="BL1201" s="45">
        <v>1</v>
      </c>
      <c r="BM1201" s="45">
        <v>0.5</v>
      </c>
      <c r="BN1201" s="6">
        <v>0</v>
      </c>
      <c r="BO1201" s="6">
        <v>0</v>
      </c>
      <c r="BP1201" s="6">
        <v>12.5</v>
      </c>
      <c r="BQ1201" s="6">
        <v>0</v>
      </c>
      <c r="BR1201" s="45">
        <v>0</v>
      </c>
      <c r="BT1201" s="45">
        <v>0.25</v>
      </c>
      <c r="BU1201" s="45">
        <v>0</v>
      </c>
      <c r="BX1201" s="6">
        <v>1</v>
      </c>
      <c r="BY1201" s="6" t="s">
        <v>1529</v>
      </c>
      <c r="BZ1201" s="6">
        <f t="shared" si="54"/>
        <v>23.5</v>
      </c>
      <c r="CA1201" s="6">
        <f t="shared" si="55"/>
        <v>23.25</v>
      </c>
      <c r="CC1201" s="63" t="s">
        <v>4687</v>
      </c>
      <c r="CD1201" s="6" t="s">
        <v>21</v>
      </c>
      <c r="CK1201" s="6" t="s">
        <v>5148</v>
      </c>
      <c r="DA1201" s="6" t="s">
        <v>21</v>
      </c>
      <c r="DC1201" s="6" t="s">
        <v>4434</v>
      </c>
      <c r="DD1201" s="6" t="s">
        <v>73</v>
      </c>
      <c r="DF1201" s="29">
        <f t="shared" si="56"/>
        <v>0</v>
      </c>
      <c r="DG1201" s="6">
        <v>1</v>
      </c>
    </row>
    <row r="1202" spans="1:111" ht="16" hidden="1" x14ac:dyDescent="0.2">
      <c r="A1202" s="6" t="s">
        <v>2079</v>
      </c>
      <c r="B1202" s="25"/>
      <c r="C1202" s="25"/>
      <c r="F1202" s="25"/>
      <c r="G1202" s="63" t="s">
        <v>1844</v>
      </c>
      <c r="H1202" s="6" t="s">
        <v>4908</v>
      </c>
      <c r="L1202" s="6" t="s">
        <v>2080</v>
      </c>
      <c r="P1202" s="6" t="s">
        <v>31</v>
      </c>
      <c r="Q1202" s="31" t="s">
        <v>987</v>
      </c>
      <c r="X1202" s="6">
        <v>566</v>
      </c>
      <c r="Y1202" s="6">
        <v>0</v>
      </c>
      <c r="Z1202" s="6">
        <v>0</v>
      </c>
      <c r="AA1202" s="6">
        <v>0</v>
      </c>
      <c r="AB1202" s="6">
        <f>SUM(Table2026_09_25[[#This Row],[Number of in-person visits provided in reporting year.]:[Number of video/virtual visits provided in reporting year.]])</f>
        <v>0</v>
      </c>
      <c r="AC1202" s="6" t="s">
        <v>8468</v>
      </c>
      <c r="AD1202" s="6">
        <v>28</v>
      </c>
      <c r="AE1202" s="6">
        <v>0</v>
      </c>
      <c r="AG1202" s="6">
        <v>0</v>
      </c>
      <c r="AI1202" s="6" t="s">
        <v>4911</v>
      </c>
      <c r="AJ1202" s="6" t="s">
        <v>43</v>
      </c>
      <c r="AK1202" s="6" t="s">
        <v>8483</v>
      </c>
      <c r="AL1202" s="26" t="s">
        <v>2085</v>
      </c>
      <c r="AQ1202" s="6" t="s">
        <v>43</v>
      </c>
      <c r="AX1202" s="45"/>
      <c r="AZ1202" s="6">
        <v>0</v>
      </c>
      <c r="BA1202" s="6">
        <v>0</v>
      </c>
      <c r="BB1202" s="45">
        <v>0</v>
      </c>
      <c r="BC1202" s="6">
        <v>0</v>
      </c>
      <c r="BD1202" s="6">
        <v>0</v>
      </c>
      <c r="BF1202" s="6">
        <v>0</v>
      </c>
      <c r="BG1202" s="45">
        <v>0</v>
      </c>
      <c r="BH1202" s="45">
        <v>0</v>
      </c>
      <c r="BI1202" s="6">
        <v>0</v>
      </c>
      <c r="BJ1202" s="6">
        <v>0</v>
      </c>
      <c r="BK1202" s="6">
        <v>0</v>
      </c>
      <c r="BL1202" s="45">
        <v>0</v>
      </c>
      <c r="BM1202" s="45">
        <v>0</v>
      </c>
      <c r="BN1202" s="6">
        <v>0</v>
      </c>
      <c r="BO1202" s="6">
        <v>0</v>
      </c>
      <c r="BP1202" s="6">
        <v>0</v>
      </c>
      <c r="BQ1202" s="6">
        <v>0</v>
      </c>
      <c r="BR1202" s="45">
        <v>0</v>
      </c>
      <c r="BT1202" s="45">
        <v>0</v>
      </c>
      <c r="BU1202" s="45">
        <v>0</v>
      </c>
      <c r="BX1202" s="6">
        <v>0</v>
      </c>
      <c r="BY1202" s="6" t="s">
        <v>21</v>
      </c>
      <c r="BZ1202" s="6">
        <f t="shared" si="54"/>
        <v>0</v>
      </c>
      <c r="CA1202" s="6">
        <f t="shared" si="55"/>
        <v>0</v>
      </c>
      <c r="CC1202" s="63" t="s">
        <v>4687</v>
      </c>
      <c r="CD1202" s="6" t="s">
        <v>21</v>
      </c>
      <c r="CK1202" s="6" t="s">
        <v>5148</v>
      </c>
      <c r="DA1202" s="6" t="s">
        <v>21</v>
      </c>
      <c r="DC1202" s="6" t="s">
        <v>4434</v>
      </c>
      <c r="DD1202" s="6" t="s">
        <v>2082</v>
      </c>
      <c r="DF1202" s="29">
        <f t="shared" si="56"/>
        <v>0</v>
      </c>
      <c r="DG1202" s="6">
        <v>1</v>
      </c>
    </row>
    <row r="1203" spans="1:111" ht="16" hidden="1" x14ac:dyDescent="0.2">
      <c r="A1203" s="6" t="s">
        <v>2125</v>
      </c>
      <c r="B1203" s="25"/>
      <c r="C1203" s="25"/>
      <c r="F1203" s="25"/>
      <c r="G1203" s="63" t="s">
        <v>1844</v>
      </c>
      <c r="H1203" s="6" t="s">
        <v>48</v>
      </c>
      <c r="L1203" s="6" t="s">
        <v>1644</v>
      </c>
      <c r="P1203" s="6" t="s">
        <v>31</v>
      </c>
      <c r="Q1203" s="31" t="s">
        <v>987</v>
      </c>
      <c r="X1203" s="6">
        <v>0</v>
      </c>
      <c r="Y1203" s="6">
        <v>0</v>
      </c>
      <c r="Z1203" s="6">
        <v>0</v>
      </c>
      <c r="AA1203" s="6">
        <v>0</v>
      </c>
      <c r="AB1203" s="6">
        <f>SUM(Table2026_09_25[[#This Row],[Number of in-person visits provided in reporting year.]:[Number of video/virtual visits provided in reporting year.]])</f>
        <v>0</v>
      </c>
      <c r="AC1203" s="6" t="s">
        <v>8468</v>
      </c>
      <c r="AD1203" s="6">
        <v>10</v>
      </c>
      <c r="AE1203" s="6">
        <v>85</v>
      </c>
      <c r="AF1203" s="6" t="s">
        <v>8026</v>
      </c>
      <c r="AG1203" s="6">
        <v>0</v>
      </c>
      <c r="AI1203" s="6" t="s">
        <v>5621</v>
      </c>
      <c r="AJ1203" s="6" t="s">
        <v>4751</v>
      </c>
      <c r="AK1203" s="6" t="s">
        <v>8483</v>
      </c>
      <c r="AL1203" s="26" t="s">
        <v>5622</v>
      </c>
      <c r="AQ1203" s="6" t="s">
        <v>107</v>
      </c>
      <c r="AX1203" s="45"/>
      <c r="AZ1203" s="6">
        <v>0</v>
      </c>
      <c r="BA1203" s="6">
        <v>0</v>
      </c>
      <c r="BB1203" s="45">
        <v>0</v>
      </c>
      <c r="BC1203" s="6">
        <v>0.1</v>
      </c>
      <c r="BD1203" s="6">
        <v>0</v>
      </c>
      <c r="BF1203" s="6">
        <v>0</v>
      </c>
      <c r="BG1203" s="45">
        <v>0.2</v>
      </c>
      <c r="BH1203" s="45">
        <v>0</v>
      </c>
      <c r="BI1203" s="6">
        <v>0</v>
      </c>
      <c r="BJ1203" s="6">
        <v>0</v>
      </c>
      <c r="BK1203" s="6">
        <v>0</v>
      </c>
      <c r="BL1203" s="45">
        <v>0</v>
      </c>
      <c r="BM1203" s="45">
        <v>0</v>
      </c>
      <c r="BN1203" s="6">
        <v>0</v>
      </c>
      <c r="BO1203" s="6">
        <v>0</v>
      </c>
      <c r="BP1203" s="6">
        <v>0.1</v>
      </c>
      <c r="BQ1203" s="6">
        <v>0</v>
      </c>
      <c r="BR1203" s="45">
        <v>0</v>
      </c>
      <c r="BT1203" s="45">
        <v>0</v>
      </c>
      <c r="BU1203" s="45">
        <v>0.4</v>
      </c>
      <c r="BX1203" s="6">
        <v>0</v>
      </c>
      <c r="BY1203" s="6" t="s">
        <v>21</v>
      </c>
      <c r="BZ1203" s="6">
        <f t="shared" si="54"/>
        <v>0.8</v>
      </c>
      <c r="CA1203" s="6">
        <f t="shared" si="55"/>
        <v>0.7</v>
      </c>
      <c r="CC1203" s="63" t="s">
        <v>4687</v>
      </c>
      <c r="CD1203" s="6" t="s">
        <v>21</v>
      </c>
      <c r="CK1203" s="6" t="s">
        <v>5148</v>
      </c>
      <c r="DA1203" s="6" t="s">
        <v>2126</v>
      </c>
      <c r="DC1203" s="6" t="s">
        <v>4434</v>
      </c>
      <c r="DD1203" s="6" t="s">
        <v>876</v>
      </c>
      <c r="DF1203" s="29">
        <f t="shared" si="56"/>
        <v>0</v>
      </c>
      <c r="DG1203" s="6">
        <v>1</v>
      </c>
    </row>
    <row r="1204" spans="1:111" ht="16" hidden="1" x14ac:dyDescent="0.2">
      <c r="A1204" s="6" t="s">
        <v>2002</v>
      </c>
      <c r="B1204" s="25"/>
      <c r="C1204" s="25"/>
      <c r="F1204" s="25"/>
      <c r="G1204" s="63" t="s">
        <v>1844</v>
      </c>
      <c r="H1204" s="6" t="s">
        <v>7605</v>
      </c>
      <c r="L1204" s="6" t="s">
        <v>40</v>
      </c>
      <c r="P1204" s="6" t="s">
        <v>31</v>
      </c>
      <c r="Q1204" s="31" t="s">
        <v>987</v>
      </c>
      <c r="X1204" s="6">
        <v>0</v>
      </c>
      <c r="Y1204" s="6">
        <v>235</v>
      </c>
      <c r="Z1204" s="6">
        <v>0</v>
      </c>
      <c r="AA1204" s="6">
        <v>0</v>
      </c>
      <c r="AB1204" s="6">
        <f>SUM(Table2026_09_25[[#This Row],[Number of in-person visits provided in reporting year.]:[Number of video/virtual visits provided in reporting year.]])</f>
        <v>235</v>
      </c>
      <c r="AC1204" s="6" t="s">
        <v>8468</v>
      </c>
      <c r="AD1204" s="6">
        <v>8</v>
      </c>
      <c r="AE1204" s="6">
        <v>96</v>
      </c>
      <c r="AF1204" s="6" t="s">
        <v>8026</v>
      </c>
      <c r="AG1204" s="6">
        <v>0</v>
      </c>
      <c r="AI1204" s="6" t="s">
        <v>7608</v>
      </c>
      <c r="AJ1204" s="6" t="s">
        <v>7609</v>
      </c>
      <c r="AK1204" s="6" t="s">
        <v>8483</v>
      </c>
      <c r="AL1204" s="26" t="s">
        <v>220</v>
      </c>
      <c r="AQ1204" s="6" t="s">
        <v>43</v>
      </c>
      <c r="AX1204" s="45"/>
      <c r="AZ1204" s="6">
        <v>0.2</v>
      </c>
      <c r="BA1204" s="6">
        <v>0.42</v>
      </c>
      <c r="BB1204" s="45">
        <v>0.25</v>
      </c>
      <c r="BC1204" s="6">
        <v>0.55000000000000004</v>
      </c>
      <c r="BD1204" s="6">
        <v>0</v>
      </c>
      <c r="BF1204" s="6">
        <v>1</v>
      </c>
      <c r="BG1204" s="45">
        <v>0.25</v>
      </c>
      <c r="BH1204" s="45">
        <v>0</v>
      </c>
      <c r="BI1204" s="6">
        <v>0</v>
      </c>
      <c r="BJ1204" s="6">
        <v>0</v>
      </c>
      <c r="BK1204" s="6">
        <v>1</v>
      </c>
      <c r="BL1204" s="45">
        <v>0.38</v>
      </c>
      <c r="BM1204" s="45">
        <v>0.35</v>
      </c>
      <c r="BN1204" s="6">
        <v>0</v>
      </c>
      <c r="BO1204" s="6">
        <v>0</v>
      </c>
      <c r="BP1204" s="6">
        <v>4.55</v>
      </c>
      <c r="BQ1204" s="6">
        <v>3.4</v>
      </c>
      <c r="BR1204" s="45">
        <v>0.25</v>
      </c>
      <c r="BT1204" s="45">
        <v>0.2</v>
      </c>
      <c r="BU1204" s="45">
        <v>0</v>
      </c>
      <c r="BX1204" s="6">
        <v>0</v>
      </c>
      <c r="BY1204" s="6" t="s">
        <v>2003</v>
      </c>
      <c r="BZ1204" s="6">
        <f t="shared" si="54"/>
        <v>12.799999999999999</v>
      </c>
      <c r="CA1204" s="6">
        <f t="shared" si="55"/>
        <v>11.629999999999999</v>
      </c>
      <c r="CC1204" s="63" t="s">
        <v>4687</v>
      </c>
      <c r="CD1204" s="6" t="s">
        <v>21</v>
      </c>
      <c r="CK1204" s="6" t="s">
        <v>5148</v>
      </c>
      <c r="DA1204" s="6" t="s">
        <v>2004</v>
      </c>
      <c r="DC1204" s="6" t="s">
        <v>4434</v>
      </c>
      <c r="DD1204" s="6" t="s">
        <v>2005</v>
      </c>
      <c r="DF1204" s="29">
        <f t="shared" si="56"/>
        <v>0</v>
      </c>
      <c r="DG1204" s="6">
        <v>1</v>
      </c>
    </row>
    <row r="1205" spans="1:111" ht="16" hidden="1" x14ac:dyDescent="0.2">
      <c r="A1205" s="6" t="s">
        <v>2006</v>
      </c>
      <c r="B1205" s="25"/>
      <c r="C1205" s="25"/>
      <c r="F1205" s="25"/>
      <c r="G1205" s="63" t="s">
        <v>1844</v>
      </c>
      <c r="H1205" s="6" t="s">
        <v>61</v>
      </c>
      <c r="L1205" s="6" t="s">
        <v>47</v>
      </c>
      <c r="P1205" s="6" t="s">
        <v>31</v>
      </c>
      <c r="Q1205" s="31" t="s">
        <v>987</v>
      </c>
      <c r="X1205" s="6">
        <v>1306</v>
      </c>
      <c r="Y1205" s="6">
        <v>1306</v>
      </c>
      <c r="Z1205" s="6">
        <v>0</v>
      </c>
      <c r="AA1205" s="6">
        <v>0</v>
      </c>
      <c r="AB1205" s="6">
        <f>SUM(Table2026_09_25[[#This Row],[Number of in-person visits provided in reporting year.]:[Number of video/virtual visits provided in reporting year.]])</f>
        <v>1306</v>
      </c>
      <c r="AC1205" s="6" t="s">
        <v>8468</v>
      </c>
      <c r="AD1205" s="6">
        <v>34</v>
      </c>
      <c r="AE1205" s="6">
        <v>0</v>
      </c>
      <c r="AG1205" s="6">
        <v>0</v>
      </c>
      <c r="AI1205" s="6" t="s">
        <v>5101</v>
      </c>
      <c r="AJ1205" s="6" t="s">
        <v>149</v>
      </c>
      <c r="AK1205" s="6" t="s">
        <v>8483</v>
      </c>
      <c r="AL1205" s="26" t="s">
        <v>236</v>
      </c>
      <c r="AQ1205" s="6" t="s">
        <v>63</v>
      </c>
      <c r="AX1205" s="45"/>
      <c r="AZ1205" s="6">
        <v>0</v>
      </c>
      <c r="BA1205" s="6">
        <v>0</v>
      </c>
      <c r="BB1205" s="45">
        <v>0</v>
      </c>
      <c r="BC1205" s="6">
        <v>0</v>
      </c>
      <c r="BD1205" s="6">
        <v>0</v>
      </c>
      <c r="BF1205" s="6">
        <v>0</v>
      </c>
      <c r="BG1205" s="45">
        <v>0</v>
      </c>
      <c r="BH1205" s="45">
        <v>0</v>
      </c>
      <c r="BI1205" s="6">
        <v>0</v>
      </c>
      <c r="BJ1205" s="6">
        <v>0</v>
      </c>
      <c r="BK1205" s="6">
        <v>0</v>
      </c>
      <c r="BL1205" s="45">
        <v>0</v>
      </c>
      <c r="BM1205" s="45">
        <v>0</v>
      </c>
      <c r="BN1205" s="6">
        <v>0</v>
      </c>
      <c r="BO1205" s="6">
        <v>0</v>
      </c>
      <c r="BP1205" s="6">
        <v>0</v>
      </c>
      <c r="BQ1205" s="6">
        <v>0</v>
      </c>
      <c r="BR1205" s="45">
        <v>0</v>
      </c>
      <c r="BT1205" s="45">
        <v>0</v>
      </c>
      <c r="BU1205" s="45">
        <v>0</v>
      </c>
      <c r="BX1205" s="6">
        <v>0</v>
      </c>
      <c r="BY1205" s="6" t="s">
        <v>21</v>
      </c>
      <c r="BZ1205" s="6">
        <f t="shared" si="54"/>
        <v>0</v>
      </c>
      <c r="CA1205" s="6">
        <f t="shared" si="55"/>
        <v>0</v>
      </c>
      <c r="CC1205" s="63" t="s">
        <v>21</v>
      </c>
      <c r="CD1205" s="6" t="s">
        <v>21</v>
      </c>
      <c r="CK1205" s="6" t="s">
        <v>5148</v>
      </c>
      <c r="DA1205" s="6" t="s">
        <v>2007</v>
      </c>
      <c r="DC1205" s="6" t="s">
        <v>4434</v>
      </c>
      <c r="DD1205" s="6" t="s">
        <v>65</v>
      </c>
      <c r="DF1205" s="29">
        <f t="shared" si="56"/>
        <v>0</v>
      </c>
      <c r="DG1205" s="6">
        <v>1</v>
      </c>
    </row>
    <row r="1206" spans="1:111" ht="16" hidden="1" x14ac:dyDescent="0.2">
      <c r="A1206" s="6" t="s">
        <v>2189</v>
      </c>
      <c r="B1206" s="25"/>
      <c r="C1206" s="25"/>
      <c r="F1206" s="25"/>
      <c r="G1206" s="63" t="s">
        <v>1844</v>
      </c>
      <c r="H1206" s="6" t="s">
        <v>2175</v>
      </c>
      <c r="L1206" s="6" t="s">
        <v>2175</v>
      </c>
      <c r="P1206" s="6" t="s">
        <v>31</v>
      </c>
      <c r="Q1206" s="31" t="s">
        <v>987</v>
      </c>
      <c r="X1206" s="6">
        <v>1218</v>
      </c>
      <c r="Y1206" s="6">
        <v>0</v>
      </c>
      <c r="Z1206" s="6">
        <v>0</v>
      </c>
      <c r="AA1206" s="6">
        <v>0</v>
      </c>
      <c r="AB1206" s="6">
        <f>SUM(Table2026_09_25[[#This Row],[Number of in-person visits provided in reporting year.]:[Number of video/virtual visits provided in reporting year.]])</f>
        <v>0</v>
      </c>
      <c r="AC1206" s="6" t="s">
        <v>8468</v>
      </c>
      <c r="AD1206" s="6">
        <v>34</v>
      </c>
      <c r="AE1206" s="6">
        <v>100</v>
      </c>
      <c r="AG1206" s="6">
        <v>0</v>
      </c>
      <c r="AI1206" s="6" t="s">
        <v>4777</v>
      </c>
      <c r="AJ1206" s="6" t="s">
        <v>4778</v>
      </c>
      <c r="AK1206" s="6" t="s">
        <v>8483</v>
      </c>
      <c r="AL1206" s="26" t="s">
        <v>2176</v>
      </c>
      <c r="AQ1206" s="6" t="s">
        <v>107</v>
      </c>
      <c r="AX1206" s="45"/>
      <c r="AZ1206" s="6">
        <v>1</v>
      </c>
      <c r="BA1206" s="6">
        <v>0</v>
      </c>
      <c r="BB1206" s="45">
        <v>0.25</v>
      </c>
      <c r="BC1206" s="6">
        <v>0</v>
      </c>
      <c r="BD1206" s="6">
        <v>0</v>
      </c>
      <c r="BF1206" s="6">
        <v>0</v>
      </c>
      <c r="BG1206" s="45">
        <v>0.5</v>
      </c>
      <c r="BH1206" s="45">
        <v>0</v>
      </c>
      <c r="BI1206" s="6">
        <v>0</v>
      </c>
      <c r="BJ1206" s="6">
        <v>12.6</v>
      </c>
      <c r="BK1206" s="6">
        <v>1</v>
      </c>
      <c r="BL1206" s="45">
        <v>0.5</v>
      </c>
      <c r="BM1206" s="45">
        <v>0</v>
      </c>
      <c r="BN1206" s="6">
        <v>0</v>
      </c>
      <c r="BO1206" s="6">
        <v>0</v>
      </c>
      <c r="BP1206" s="6">
        <v>12.5</v>
      </c>
      <c r="BQ1206" s="6">
        <v>17.170000000000002</v>
      </c>
      <c r="BR1206" s="45">
        <v>0.5</v>
      </c>
      <c r="BT1206" s="45">
        <v>0</v>
      </c>
      <c r="BU1206" s="45">
        <v>1</v>
      </c>
      <c r="BX1206" s="6">
        <v>3.12</v>
      </c>
      <c r="BY1206" s="6" t="s">
        <v>2190</v>
      </c>
      <c r="BZ1206" s="6">
        <f t="shared" si="54"/>
        <v>47.02</v>
      </c>
      <c r="CA1206" s="6">
        <f t="shared" si="55"/>
        <v>49.14</v>
      </c>
      <c r="CC1206" s="63" t="s">
        <v>4753</v>
      </c>
      <c r="CD1206" s="6" t="s">
        <v>2191</v>
      </c>
      <c r="CK1206" s="6" t="s">
        <v>5148</v>
      </c>
      <c r="DA1206" s="6" t="s">
        <v>2192</v>
      </c>
      <c r="DC1206" s="6" t="s">
        <v>4434</v>
      </c>
      <c r="DD1206" s="6" t="s">
        <v>2179</v>
      </c>
      <c r="DF1206" s="29">
        <f t="shared" si="56"/>
        <v>0</v>
      </c>
      <c r="DG1206" s="6">
        <v>1</v>
      </c>
    </row>
    <row r="1207" spans="1:111" ht="16" hidden="1" x14ac:dyDescent="0.2">
      <c r="A1207" s="6" t="s">
        <v>1870</v>
      </c>
      <c r="B1207" s="25"/>
      <c r="C1207" s="25"/>
      <c r="F1207" s="25"/>
      <c r="G1207" s="63" t="s">
        <v>1844</v>
      </c>
      <c r="H1207" s="6" t="s">
        <v>6873</v>
      </c>
      <c r="L1207" s="6" t="s">
        <v>1871</v>
      </c>
      <c r="P1207" s="6" t="s">
        <v>31</v>
      </c>
      <c r="Q1207" s="31" t="s">
        <v>987</v>
      </c>
      <c r="X1207" s="6">
        <v>0</v>
      </c>
      <c r="Y1207" s="6">
        <v>0</v>
      </c>
      <c r="Z1207" s="6">
        <v>0</v>
      </c>
      <c r="AA1207" s="6">
        <v>0</v>
      </c>
      <c r="AB1207" s="6">
        <f>SUM(Table2026_09_25[[#This Row],[Number of in-person visits provided in reporting year.]:[Number of video/virtual visits provided in reporting year.]])</f>
        <v>0</v>
      </c>
      <c r="AC1207" s="6" t="s">
        <v>8468</v>
      </c>
      <c r="AD1207" s="6">
        <v>14</v>
      </c>
      <c r="AE1207" s="6">
        <v>100</v>
      </c>
      <c r="AG1207" s="6">
        <v>0</v>
      </c>
      <c r="AI1207" s="6" t="s">
        <v>6877</v>
      </c>
      <c r="AJ1207" s="6" t="s">
        <v>6801</v>
      </c>
      <c r="AK1207" s="6" t="s">
        <v>8483</v>
      </c>
      <c r="AL1207" s="26" t="s">
        <v>4152</v>
      </c>
      <c r="AQ1207" s="6" t="s">
        <v>544</v>
      </c>
      <c r="AX1207" s="45"/>
      <c r="AZ1207" s="6">
        <v>1</v>
      </c>
      <c r="BA1207" s="6">
        <v>0</v>
      </c>
      <c r="BB1207" s="45">
        <v>1</v>
      </c>
      <c r="BC1207" s="6">
        <v>1</v>
      </c>
      <c r="BD1207" s="6">
        <v>0</v>
      </c>
      <c r="BF1207" s="6">
        <v>2</v>
      </c>
      <c r="BG1207" s="45">
        <v>1</v>
      </c>
      <c r="BH1207" s="45">
        <v>1</v>
      </c>
      <c r="BI1207" s="6">
        <v>0</v>
      </c>
      <c r="BJ1207" s="6">
        <v>1</v>
      </c>
      <c r="BK1207" s="6">
        <v>1</v>
      </c>
      <c r="BL1207" s="45">
        <v>1</v>
      </c>
      <c r="BM1207" s="45">
        <v>1</v>
      </c>
      <c r="BN1207" s="6">
        <v>0</v>
      </c>
      <c r="BO1207" s="6">
        <v>0</v>
      </c>
      <c r="BP1207" s="6">
        <v>4</v>
      </c>
      <c r="BQ1207" s="6">
        <v>2</v>
      </c>
      <c r="BR1207" s="45">
        <v>1</v>
      </c>
      <c r="BT1207" s="45">
        <v>1</v>
      </c>
      <c r="BU1207" s="45">
        <v>1</v>
      </c>
      <c r="BX1207" s="6">
        <v>0</v>
      </c>
      <c r="BY1207" s="6" t="s">
        <v>1872</v>
      </c>
      <c r="BZ1207" s="6">
        <f t="shared" si="54"/>
        <v>20</v>
      </c>
      <c r="CA1207" s="6">
        <f t="shared" si="55"/>
        <v>18</v>
      </c>
      <c r="CC1207" s="63" t="s">
        <v>4687</v>
      </c>
      <c r="CD1207" s="6" t="s">
        <v>1873</v>
      </c>
      <c r="CK1207" s="6" t="s">
        <v>5148</v>
      </c>
      <c r="DA1207" s="6" t="s">
        <v>21</v>
      </c>
      <c r="DC1207" s="6" t="s">
        <v>4434</v>
      </c>
      <c r="DD1207" s="6" t="s">
        <v>1850</v>
      </c>
      <c r="DF1207" s="29">
        <f t="shared" si="56"/>
        <v>0</v>
      </c>
      <c r="DG1207" s="6">
        <v>1</v>
      </c>
    </row>
    <row r="1208" spans="1:111" ht="16" hidden="1" x14ac:dyDescent="0.2">
      <c r="A1208" s="6" t="s">
        <v>3546</v>
      </c>
      <c r="B1208" s="25"/>
      <c r="C1208" s="25"/>
      <c r="F1208" s="25"/>
      <c r="G1208" s="63" t="s">
        <v>1844</v>
      </c>
      <c r="H1208" s="6" t="s">
        <v>7236</v>
      </c>
      <c r="L1208" s="6" t="s">
        <v>1651</v>
      </c>
      <c r="P1208" s="6" t="s">
        <v>88</v>
      </c>
      <c r="Q1208" s="45" t="s">
        <v>446</v>
      </c>
      <c r="X1208" s="6">
        <v>0</v>
      </c>
      <c r="Y1208" s="6">
        <v>0</v>
      </c>
      <c r="Z1208" s="6">
        <v>0</v>
      </c>
      <c r="AA1208" s="6">
        <v>0</v>
      </c>
      <c r="AB1208" s="6">
        <f>SUM(Table2026_09_25[[#This Row],[Number of in-person visits provided in reporting year.]:[Number of video/virtual visits provided in reporting year.]])</f>
        <v>0</v>
      </c>
      <c r="AC1208" s="6" t="s">
        <v>8469</v>
      </c>
      <c r="AD1208" s="6">
        <v>0</v>
      </c>
      <c r="AE1208" s="6">
        <v>0</v>
      </c>
      <c r="AG1208" s="6">
        <v>0</v>
      </c>
      <c r="AI1208" s="6" t="s">
        <v>7240</v>
      </c>
      <c r="AJ1208" s="6" t="s">
        <v>43</v>
      </c>
      <c r="AK1208" s="6" t="s">
        <v>8483</v>
      </c>
      <c r="AL1208" s="26" t="s">
        <v>142</v>
      </c>
      <c r="AQ1208" s="6" t="s">
        <v>43</v>
      </c>
      <c r="AX1208" s="45" t="s">
        <v>2431</v>
      </c>
      <c r="AZ1208" s="6">
        <v>0</v>
      </c>
      <c r="BA1208" s="6">
        <v>0.2</v>
      </c>
      <c r="BB1208" s="45">
        <v>0</v>
      </c>
      <c r="BC1208" s="6">
        <v>0</v>
      </c>
      <c r="BD1208" s="6">
        <v>0</v>
      </c>
      <c r="BF1208" s="6">
        <v>0</v>
      </c>
      <c r="BG1208" s="45">
        <v>0</v>
      </c>
      <c r="BH1208" s="45">
        <v>0</v>
      </c>
      <c r="BI1208" s="6">
        <v>0</v>
      </c>
      <c r="BJ1208" s="6">
        <v>0</v>
      </c>
      <c r="BK1208" s="6">
        <v>0</v>
      </c>
      <c r="BL1208" s="45">
        <v>0</v>
      </c>
      <c r="BM1208" s="45">
        <v>0</v>
      </c>
      <c r="BN1208" s="6">
        <v>0</v>
      </c>
      <c r="BO1208" s="6">
        <v>0</v>
      </c>
      <c r="BP1208" s="6">
        <v>0</v>
      </c>
      <c r="BQ1208" s="6">
        <v>0</v>
      </c>
      <c r="BR1208" s="45">
        <v>0</v>
      </c>
      <c r="BT1208" s="45">
        <v>0</v>
      </c>
      <c r="BU1208" s="45">
        <v>0</v>
      </c>
      <c r="BX1208" s="6">
        <v>0</v>
      </c>
      <c r="BY1208" s="6" t="s">
        <v>21</v>
      </c>
      <c r="BZ1208" s="6">
        <f t="shared" si="54"/>
        <v>0.2</v>
      </c>
      <c r="CA1208" s="6">
        <f t="shared" si="55"/>
        <v>0</v>
      </c>
      <c r="CC1208" s="63" t="s">
        <v>4687</v>
      </c>
      <c r="CD1208" s="6" t="s">
        <v>2221</v>
      </c>
      <c r="CK1208" s="6" t="s">
        <v>5148</v>
      </c>
      <c r="DA1208" s="6" t="s">
        <v>2222</v>
      </c>
      <c r="DC1208" s="6" t="s">
        <v>4434</v>
      </c>
      <c r="DD1208" s="6" t="s">
        <v>3231</v>
      </c>
      <c r="DF1208" s="29">
        <f t="shared" si="56"/>
        <v>0</v>
      </c>
      <c r="DG1208" s="6">
        <v>1</v>
      </c>
    </row>
    <row r="1209" spans="1:111" ht="16" hidden="1" x14ac:dyDescent="0.2">
      <c r="A1209" s="6" t="s">
        <v>1998</v>
      </c>
      <c r="B1209" s="25"/>
      <c r="C1209" s="25"/>
      <c r="F1209" s="25"/>
      <c r="G1209" s="63" t="s">
        <v>1844</v>
      </c>
      <c r="H1209" s="6" t="s">
        <v>5627</v>
      </c>
      <c r="L1209" s="6" t="s">
        <v>1999</v>
      </c>
      <c r="P1209" s="6" t="s">
        <v>88</v>
      </c>
      <c r="Q1209" s="45" t="s">
        <v>446</v>
      </c>
      <c r="X1209" s="6">
        <v>0</v>
      </c>
      <c r="Y1209" s="6">
        <v>623</v>
      </c>
      <c r="Z1209" s="6">
        <v>257</v>
      </c>
      <c r="AA1209" s="6">
        <v>270</v>
      </c>
      <c r="AB1209" s="6">
        <f>SUM(Table2026_09_25[[#This Row],[Number of in-person visits provided in reporting year.]:[Number of video/virtual visits provided in reporting year.]])</f>
        <v>1150</v>
      </c>
      <c r="AC1209" s="6" t="s">
        <v>8469</v>
      </c>
      <c r="AD1209" s="6">
        <v>0</v>
      </c>
      <c r="AE1209" s="6">
        <v>0</v>
      </c>
      <c r="AF1209" s="6" t="s">
        <v>4682</v>
      </c>
      <c r="AG1209" s="6">
        <v>0</v>
      </c>
      <c r="AI1209" s="6" t="s">
        <v>5630</v>
      </c>
      <c r="AJ1209" s="6" t="s">
        <v>43</v>
      </c>
      <c r="AK1209" s="6" t="s">
        <v>8483</v>
      </c>
      <c r="AL1209" s="26" t="s">
        <v>2830</v>
      </c>
      <c r="AQ1209" s="6" t="s">
        <v>43</v>
      </c>
      <c r="AX1209" s="45"/>
      <c r="AZ1209" s="6">
        <v>0</v>
      </c>
      <c r="BA1209" s="6">
        <v>2.1800000000000002</v>
      </c>
      <c r="BB1209" s="45">
        <v>0</v>
      </c>
      <c r="BC1209" s="6">
        <v>0</v>
      </c>
      <c r="BD1209" s="6">
        <v>0</v>
      </c>
      <c r="BF1209" s="6">
        <v>0</v>
      </c>
      <c r="BG1209" s="45">
        <v>0</v>
      </c>
      <c r="BH1209" s="45">
        <v>0</v>
      </c>
      <c r="BI1209" s="6">
        <v>0</v>
      </c>
      <c r="BJ1209" s="6">
        <v>0</v>
      </c>
      <c r="BK1209" s="6">
        <v>0</v>
      </c>
      <c r="BL1209" s="45">
        <v>0</v>
      </c>
      <c r="BM1209" s="45">
        <v>0</v>
      </c>
      <c r="BN1209" s="6">
        <v>0</v>
      </c>
      <c r="BO1209" s="6">
        <v>0</v>
      </c>
      <c r="BP1209" s="6">
        <v>0</v>
      </c>
      <c r="BQ1209" s="6">
        <v>0</v>
      </c>
      <c r="BR1209" s="45">
        <v>0</v>
      </c>
      <c r="BT1209" s="45">
        <v>0</v>
      </c>
      <c r="BU1209" s="45">
        <v>0</v>
      </c>
      <c r="BX1209" s="6">
        <v>0</v>
      </c>
      <c r="BY1209" s="6" t="s">
        <v>21</v>
      </c>
      <c r="BZ1209" s="6">
        <f t="shared" si="54"/>
        <v>2.1800000000000002</v>
      </c>
      <c r="CA1209" s="6">
        <f t="shared" si="55"/>
        <v>0</v>
      </c>
      <c r="CC1209" s="63" t="s">
        <v>4687</v>
      </c>
      <c r="CD1209" s="6" t="s">
        <v>2000</v>
      </c>
      <c r="CK1209" s="6" t="s">
        <v>5148</v>
      </c>
      <c r="DA1209" s="6" t="s">
        <v>2001</v>
      </c>
      <c r="DC1209" s="6" t="s">
        <v>4434</v>
      </c>
      <c r="DD1209" s="6" t="s">
        <v>304</v>
      </c>
      <c r="DF1209" s="29">
        <f t="shared" si="56"/>
        <v>0</v>
      </c>
      <c r="DG1209" s="6">
        <v>1</v>
      </c>
    </row>
    <row r="1210" spans="1:111" ht="16" hidden="1" x14ac:dyDescent="0.2">
      <c r="A1210" s="6" t="s">
        <v>1904</v>
      </c>
      <c r="B1210" s="25"/>
      <c r="C1210" s="25"/>
      <c r="F1210" s="25"/>
      <c r="G1210" s="63" t="s">
        <v>1844</v>
      </c>
      <c r="H1210" s="6" t="s">
        <v>565</v>
      </c>
      <c r="L1210" s="6" t="s">
        <v>564</v>
      </c>
      <c r="P1210" s="6" t="s">
        <v>88</v>
      </c>
      <c r="Q1210" s="45" t="s">
        <v>446</v>
      </c>
      <c r="X1210" s="6">
        <v>461</v>
      </c>
      <c r="Y1210" s="6">
        <v>7577</v>
      </c>
      <c r="Z1210" s="6">
        <v>2819</v>
      </c>
      <c r="AA1210" s="6">
        <v>0</v>
      </c>
      <c r="AB1210" s="6">
        <f>SUM(Table2026_09_25[[#This Row],[Number of in-person visits provided in reporting year.]:[Number of video/virtual visits provided in reporting year.]])</f>
        <v>10396</v>
      </c>
      <c r="AC1210" s="6" t="s">
        <v>8469</v>
      </c>
      <c r="AD1210" s="6">
        <v>0</v>
      </c>
      <c r="AE1210" s="6">
        <v>0</v>
      </c>
      <c r="AF1210" s="6" t="s">
        <v>4682</v>
      </c>
      <c r="AG1210" s="6">
        <v>0</v>
      </c>
      <c r="AI1210" s="6" t="s">
        <v>2551</v>
      </c>
      <c r="AJ1210" s="6" t="s">
        <v>4778</v>
      </c>
      <c r="AK1210" s="6" t="s">
        <v>8483</v>
      </c>
      <c r="AL1210" s="26" t="s">
        <v>566</v>
      </c>
      <c r="AQ1210" s="6" t="s">
        <v>107</v>
      </c>
      <c r="AX1210" s="45"/>
      <c r="AZ1210" s="6">
        <v>0</v>
      </c>
      <c r="BA1210" s="6">
        <v>1</v>
      </c>
      <c r="BB1210" s="45">
        <v>0</v>
      </c>
      <c r="BC1210" s="6">
        <v>0</v>
      </c>
      <c r="BD1210" s="6">
        <v>0</v>
      </c>
      <c r="BF1210" s="6">
        <v>1.6</v>
      </c>
      <c r="BG1210" s="45">
        <v>0</v>
      </c>
      <c r="BH1210" s="45">
        <v>0</v>
      </c>
      <c r="BI1210" s="6">
        <v>0</v>
      </c>
      <c r="BJ1210" s="6">
        <v>0</v>
      </c>
      <c r="BK1210" s="6">
        <v>0</v>
      </c>
      <c r="BL1210" s="45">
        <v>0</v>
      </c>
      <c r="BM1210" s="45">
        <v>0</v>
      </c>
      <c r="BN1210" s="6">
        <v>0</v>
      </c>
      <c r="BO1210" s="6">
        <v>0</v>
      </c>
      <c r="BP1210" s="6">
        <v>0.4</v>
      </c>
      <c r="BQ1210" s="6">
        <v>0</v>
      </c>
      <c r="BR1210" s="45">
        <v>0</v>
      </c>
      <c r="BT1210" s="45">
        <v>0</v>
      </c>
      <c r="BU1210" s="45">
        <v>0</v>
      </c>
      <c r="BX1210" s="6">
        <v>0</v>
      </c>
      <c r="BY1210" s="6" t="s">
        <v>21</v>
      </c>
      <c r="BZ1210" s="6">
        <f t="shared" si="54"/>
        <v>3</v>
      </c>
      <c r="CA1210" s="6">
        <f t="shared" si="55"/>
        <v>2</v>
      </c>
      <c r="CC1210" s="63" t="s">
        <v>4687</v>
      </c>
      <c r="CD1210" s="6" t="s">
        <v>1905</v>
      </c>
      <c r="CK1210" s="6" t="s">
        <v>5148</v>
      </c>
      <c r="DA1210" s="6" t="s">
        <v>1906</v>
      </c>
      <c r="DC1210" s="6" t="s">
        <v>4434</v>
      </c>
      <c r="DD1210" s="6" t="s">
        <v>1482</v>
      </c>
      <c r="DF1210" s="29">
        <f t="shared" si="56"/>
        <v>0</v>
      </c>
      <c r="DG1210" s="6">
        <v>1</v>
      </c>
    </row>
    <row r="1211" spans="1:111" ht="16" hidden="1" x14ac:dyDescent="0.2">
      <c r="A1211" s="6" t="s">
        <v>1996</v>
      </c>
      <c r="B1211" s="25"/>
      <c r="C1211" s="25"/>
      <c r="F1211" s="25"/>
      <c r="G1211" s="63" t="s">
        <v>1844</v>
      </c>
      <c r="H1211" s="6" t="s">
        <v>1579</v>
      </c>
      <c r="L1211" s="6" t="s">
        <v>1578</v>
      </c>
      <c r="P1211" s="6" t="s">
        <v>101</v>
      </c>
      <c r="Q1211" s="6" t="s">
        <v>4773</v>
      </c>
      <c r="X1211" s="6">
        <v>482</v>
      </c>
      <c r="Y1211" s="6">
        <v>1631</v>
      </c>
      <c r="Z1211" s="6">
        <v>542</v>
      </c>
      <c r="AA1211" s="6">
        <v>0</v>
      </c>
      <c r="AB1211" s="6">
        <f>SUM(Table2026_09_25[[#This Row],[Number of in-person visits provided in reporting year.]:[Number of video/virtual visits provided in reporting year.]])</f>
        <v>2173</v>
      </c>
      <c r="AC1211" s="6" t="s">
        <v>8469</v>
      </c>
      <c r="AD1211" s="6">
        <v>0</v>
      </c>
      <c r="AE1211" s="6">
        <v>0</v>
      </c>
      <c r="AF1211" s="6" t="s">
        <v>8026</v>
      </c>
      <c r="AG1211" s="6">
        <v>5.8</v>
      </c>
      <c r="AI1211" s="6" t="s">
        <v>8158</v>
      </c>
      <c r="AJ1211" s="6" t="s">
        <v>4890</v>
      </c>
      <c r="AK1211" s="6" t="s">
        <v>8483</v>
      </c>
      <c r="AL1211" s="26" t="s">
        <v>8196</v>
      </c>
      <c r="AQ1211" s="6" t="s">
        <v>107</v>
      </c>
      <c r="AX1211" s="45"/>
      <c r="AZ1211" s="6">
        <v>1</v>
      </c>
      <c r="BA1211" s="6">
        <v>0</v>
      </c>
      <c r="BB1211" s="45">
        <v>0</v>
      </c>
      <c r="BC1211" s="6">
        <v>0</v>
      </c>
      <c r="BD1211" s="6">
        <v>0</v>
      </c>
      <c r="BF1211" s="6">
        <v>0</v>
      </c>
      <c r="BG1211" s="45">
        <v>0</v>
      </c>
      <c r="BH1211" s="45">
        <v>0</v>
      </c>
      <c r="BI1211" s="6">
        <v>4.4800000000000004</v>
      </c>
      <c r="BJ1211" s="6">
        <v>0</v>
      </c>
      <c r="BK1211" s="6">
        <v>0</v>
      </c>
      <c r="BL1211" s="45">
        <v>0</v>
      </c>
      <c r="BM1211" s="45">
        <v>0</v>
      </c>
      <c r="BN1211" s="6">
        <v>0</v>
      </c>
      <c r="BO1211" s="6">
        <v>0</v>
      </c>
      <c r="BP1211" s="6">
        <v>0</v>
      </c>
      <c r="BQ1211" s="6">
        <v>0</v>
      </c>
      <c r="BR1211" s="45">
        <v>0</v>
      </c>
      <c r="BT1211" s="45">
        <v>0</v>
      </c>
      <c r="BU1211" s="45">
        <v>0</v>
      </c>
      <c r="BX1211" s="6">
        <v>1.06</v>
      </c>
      <c r="BY1211" s="6" t="s">
        <v>1997</v>
      </c>
      <c r="BZ1211" s="6">
        <f t="shared" si="54"/>
        <v>5.48</v>
      </c>
      <c r="CA1211" s="6">
        <f t="shared" si="55"/>
        <v>5.5400000000000009</v>
      </c>
      <c r="CC1211" s="63" t="s">
        <v>21</v>
      </c>
      <c r="CD1211" s="6" t="s">
        <v>21</v>
      </c>
      <c r="CK1211" s="6" t="s">
        <v>5148</v>
      </c>
      <c r="DA1211" s="6" t="s">
        <v>21</v>
      </c>
      <c r="DC1211" s="6" t="s">
        <v>4434</v>
      </c>
      <c r="DD1211" s="6" t="s">
        <v>1582</v>
      </c>
      <c r="DF1211" s="29">
        <f t="shared" si="56"/>
        <v>0</v>
      </c>
      <c r="DG1211" s="6">
        <v>1</v>
      </c>
    </row>
    <row r="1212" spans="1:111" ht="16" hidden="1" x14ac:dyDescent="0.2">
      <c r="A1212" s="6" t="s">
        <v>3547</v>
      </c>
      <c r="B1212" s="25"/>
      <c r="C1212" s="25"/>
      <c r="F1212" s="25"/>
      <c r="G1212" s="63" t="s">
        <v>1844</v>
      </c>
      <c r="H1212" s="6" t="s">
        <v>3513</v>
      </c>
      <c r="L1212" s="6" t="s">
        <v>3548</v>
      </c>
      <c r="P1212" s="6" t="s">
        <v>101</v>
      </c>
      <c r="Q1212" s="6" t="s">
        <v>4773</v>
      </c>
      <c r="X1212" s="6">
        <v>2235</v>
      </c>
      <c r="Y1212" s="6">
        <v>11310</v>
      </c>
      <c r="Z1212" s="6">
        <v>427</v>
      </c>
      <c r="AA1212" s="6">
        <v>0</v>
      </c>
      <c r="AB1212" s="6">
        <f>SUM(Table2026_09_25[[#This Row],[Number of in-person visits provided in reporting year.]:[Number of video/virtual visits provided in reporting year.]])</f>
        <v>11737</v>
      </c>
      <c r="AC1212" s="6" t="s">
        <v>8469</v>
      </c>
      <c r="AD1212" s="6">
        <v>0</v>
      </c>
      <c r="AE1212" s="6">
        <v>0</v>
      </c>
      <c r="AF1212" s="6" t="s">
        <v>8026</v>
      </c>
      <c r="AG1212" s="6">
        <v>0</v>
      </c>
      <c r="AI1212" s="6" t="s">
        <v>3636</v>
      </c>
      <c r="AJ1212" s="6" t="s">
        <v>7146</v>
      </c>
      <c r="AK1212" s="6" t="s">
        <v>8483</v>
      </c>
      <c r="AL1212" s="26" t="s">
        <v>3549</v>
      </c>
      <c r="AQ1212" s="6" t="s">
        <v>63</v>
      </c>
      <c r="AX1212" s="45" t="s">
        <v>18</v>
      </c>
      <c r="AZ1212" s="6">
        <v>0</v>
      </c>
      <c r="BA1212" s="6">
        <v>0</v>
      </c>
      <c r="BB1212" s="45">
        <v>0</v>
      </c>
      <c r="BC1212" s="6">
        <v>0</v>
      </c>
      <c r="BD1212" s="6">
        <v>0</v>
      </c>
      <c r="BF1212" s="6">
        <v>0</v>
      </c>
      <c r="BG1212" s="45">
        <v>0</v>
      </c>
      <c r="BH1212" s="45">
        <v>0</v>
      </c>
      <c r="BI1212" s="6">
        <v>6</v>
      </c>
      <c r="BJ1212" s="6">
        <v>0</v>
      </c>
      <c r="BK1212" s="6">
        <v>0</v>
      </c>
      <c r="BL1212" s="45">
        <v>0</v>
      </c>
      <c r="BM1212" s="45">
        <v>0</v>
      </c>
      <c r="BN1212" s="6">
        <v>0</v>
      </c>
      <c r="BO1212" s="6">
        <v>0</v>
      </c>
      <c r="BP1212" s="6">
        <v>0</v>
      </c>
      <c r="BQ1212" s="6">
        <v>0</v>
      </c>
      <c r="BR1212" s="45">
        <v>0</v>
      </c>
      <c r="BT1212" s="45">
        <v>0</v>
      </c>
      <c r="BU1212" s="45">
        <v>0</v>
      </c>
      <c r="BX1212" s="6">
        <v>0</v>
      </c>
      <c r="BY1212" s="6" t="s">
        <v>21</v>
      </c>
      <c r="BZ1212" s="6">
        <f t="shared" si="54"/>
        <v>6</v>
      </c>
      <c r="CA1212" s="6">
        <f t="shared" si="55"/>
        <v>6</v>
      </c>
      <c r="CC1212" s="63" t="s">
        <v>4753</v>
      </c>
      <c r="CD1212" s="6" t="s">
        <v>21</v>
      </c>
      <c r="CK1212" s="6" t="s">
        <v>7981</v>
      </c>
      <c r="DA1212" s="6" t="s">
        <v>21</v>
      </c>
      <c r="DC1212" s="6" t="s">
        <v>4434</v>
      </c>
      <c r="DD1212" s="6" t="s">
        <v>3550</v>
      </c>
      <c r="DF1212" s="29">
        <f t="shared" si="56"/>
        <v>0</v>
      </c>
      <c r="DG1212" s="6">
        <v>1</v>
      </c>
    </row>
    <row r="1213" spans="1:111" ht="16" hidden="1" x14ac:dyDescent="0.2">
      <c r="A1213" s="6" t="s">
        <v>1949</v>
      </c>
      <c r="B1213" s="25"/>
      <c r="C1213" s="25"/>
      <c r="F1213" s="25"/>
      <c r="G1213" s="63" t="s">
        <v>1844</v>
      </c>
      <c r="H1213" s="6" t="s">
        <v>5195</v>
      </c>
      <c r="L1213" s="6" t="s">
        <v>95</v>
      </c>
      <c r="P1213" s="6" t="s">
        <v>101</v>
      </c>
      <c r="Q1213" s="6" t="s">
        <v>4773</v>
      </c>
      <c r="X1213" s="6">
        <v>0</v>
      </c>
      <c r="Y1213" s="6">
        <v>53</v>
      </c>
      <c r="Z1213" s="6">
        <v>0</v>
      </c>
      <c r="AA1213" s="6">
        <v>0</v>
      </c>
      <c r="AB1213" s="6">
        <f>SUM(Table2026_09_25[[#This Row],[Number of in-person visits provided in reporting year.]:[Number of video/virtual visits provided in reporting year.]])</f>
        <v>53</v>
      </c>
      <c r="AC1213" s="6" t="s">
        <v>8469</v>
      </c>
      <c r="AD1213" s="6">
        <v>0</v>
      </c>
      <c r="AE1213" s="6">
        <v>0</v>
      </c>
      <c r="AF1213" s="6" t="s">
        <v>4682</v>
      </c>
      <c r="AG1213" s="6">
        <v>0</v>
      </c>
      <c r="AI1213" s="6" t="s">
        <v>5198</v>
      </c>
      <c r="AJ1213" s="6" t="s">
        <v>5199</v>
      </c>
      <c r="AK1213" s="6" t="s">
        <v>8483</v>
      </c>
      <c r="AL1213" s="26" t="s">
        <v>96</v>
      </c>
      <c r="AQ1213" s="6" t="s">
        <v>544</v>
      </c>
      <c r="AX1213" s="45"/>
      <c r="AZ1213" s="6">
        <v>0</v>
      </c>
      <c r="BA1213" s="6">
        <v>7.0000000000000007E-2</v>
      </c>
      <c r="BB1213" s="45">
        <v>0</v>
      </c>
      <c r="BC1213" s="6">
        <v>0</v>
      </c>
      <c r="BD1213" s="6">
        <v>0</v>
      </c>
      <c r="BF1213" s="6">
        <v>0</v>
      </c>
      <c r="BG1213" s="45">
        <v>0</v>
      </c>
      <c r="BH1213" s="45">
        <v>0</v>
      </c>
      <c r="BI1213" s="6">
        <v>0</v>
      </c>
      <c r="BJ1213" s="6">
        <v>0</v>
      </c>
      <c r="BK1213" s="6">
        <v>0</v>
      </c>
      <c r="BL1213" s="45">
        <v>0</v>
      </c>
      <c r="BM1213" s="45">
        <v>0</v>
      </c>
      <c r="BN1213" s="6">
        <v>0</v>
      </c>
      <c r="BO1213" s="6">
        <v>0</v>
      </c>
      <c r="BP1213" s="6">
        <v>7.0000000000000007E-2</v>
      </c>
      <c r="BQ1213" s="6">
        <v>0</v>
      </c>
      <c r="BR1213" s="45">
        <v>0</v>
      </c>
      <c r="BT1213" s="45">
        <v>0</v>
      </c>
      <c r="BU1213" s="45">
        <v>0</v>
      </c>
      <c r="BX1213" s="6">
        <v>0</v>
      </c>
      <c r="BY1213" s="6" t="s">
        <v>21</v>
      </c>
      <c r="BZ1213" s="6">
        <f t="shared" si="54"/>
        <v>0.14000000000000001</v>
      </c>
      <c r="CA1213" s="6">
        <f t="shared" si="55"/>
        <v>7.0000000000000007E-2</v>
      </c>
      <c r="CC1213" s="63" t="s">
        <v>4753</v>
      </c>
      <c r="CD1213" s="6" t="s">
        <v>97</v>
      </c>
      <c r="CK1213" s="6" t="s">
        <v>5148</v>
      </c>
      <c r="DA1213" s="6" t="s">
        <v>1950</v>
      </c>
      <c r="DC1213" s="6" t="s">
        <v>4434</v>
      </c>
      <c r="DD1213" s="6" t="s">
        <v>99</v>
      </c>
      <c r="DF1213" s="29">
        <f t="shared" si="56"/>
        <v>0</v>
      </c>
      <c r="DG1213" s="6">
        <v>1</v>
      </c>
    </row>
    <row r="1214" spans="1:111" ht="16" hidden="1" x14ac:dyDescent="0.2">
      <c r="A1214" s="6" t="s">
        <v>2055</v>
      </c>
      <c r="B1214" s="25"/>
      <c r="C1214" s="25"/>
      <c r="F1214" s="25"/>
      <c r="G1214" s="63" t="s">
        <v>1844</v>
      </c>
      <c r="H1214" s="6" t="s">
        <v>103</v>
      </c>
      <c r="L1214" s="6" t="s">
        <v>101</v>
      </c>
      <c r="P1214" s="6" t="s">
        <v>101</v>
      </c>
      <c r="Q1214" s="6" t="s">
        <v>4773</v>
      </c>
      <c r="X1214" s="6">
        <v>0</v>
      </c>
      <c r="Y1214" s="6">
        <v>0</v>
      </c>
      <c r="Z1214" s="6">
        <v>0</v>
      </c>
      <c r="AA1214" s="6">
        <v>0</v>
      </c>
      <c r="AB1214" s="6">
        <f>SUM(Table2026_09_25[[#This Row],[Number of in-person visits provided in reporting year.]:[Number of video/virtual visits provided in reporting year.]])</f>
        <v>0</v>
      </c>
      <c r="AC1214" s="6" t="s">
        <v>8469</v>
      </c>
      <c r="AD1214" s="6">
        <v>0</v>
      </c>
      <c r="AE1214" s="6">
        <v>0</v>
      </c>
      <c r="AG1214" s="6">
        <v>0</v>
      </c>
      <c r="AI1214" s="6" t="s">
        <v>8030</v>
      </c>
      <c r="AJ1214" s="6" t="s">
        <v>8031</v>
      </c>
      <c r="AK1214" s="6" t="s">
        <v>8483</v>
      </c>
      <c r="AL1214" s="26" t="s">
        <v>104</v>
      </c>
      <c r="AQ1214" s="6" t="s">
        <v>107</v>
      </c>
      <c r="AX1214" s="45"/>
      <c r="AZ1214" s="6">
        <v>0</v>
      </c>
      <c r="BA1214" s="6">
        <v>0</v>
      </c>
      <c r="BB1214" s="45">
        <v>0</v>
      </c>
      <c r="BC1214" s="6">
        <v>0</v>
      </c>
      <c r="BD1214" s="6">
        <v>0</v>
      </c>
      <c r="BF1214" s="6">
        <v>0</v>
      </c>
      <c r="BG1214" s="45">
        <v>0</v>
      </c>
      <c r="BH1214" s="45">
        <v>0</v>
      </c>
      <c r="BI1214" s="6">
        <v>22</v>
      </c>
      <c r="BJ1214" s="6">
        <v>0</v>
      </c>
      <c r="BK1214" s="6">
        <v>0</v>
      </c>
      <c r="BL1214" s="45">
        <v>0</v>
      </c>
      <c r="BM1214" s="45">
        <v>0</v>
      </c>
      <c r="BN1214" s="6">
        <v>0</v>
      </c>
      <c r="BO1214" s="6">
        <v>0</v>
      </c>
      <c r="BP1214" s="6">
        <v>0</v>
      </c>
      <c r="BQ1214" s="6">
        <v>0</v>
      </c>
      <c r="BR1214" s="45">
        <v>0</v>
      </c>
      <c r="BT1214" s="45">
        <v>0</v>
      </c>
      <c r="BU1214" s="45">
        <v>0</v>
      </c>
      <c r="BX1214" s="6">
        <v>2</v>
      </c>
      <c r="BY1214" s="6" t="s">
        <v>2056</v>
      </c>
      <c r="BZ1214" s="6">
        <f t="shared" si="54"/>
        <v>22</v>
      </c>
      <c r="CA1214" s="6">
        <f t="shared" si="55"/>
        <v>24</v>
      </c>
      <c r="CC1214" s="63" t="s">
        <v>21</v>
      </c>
      <c r="CD1214" s="6" t="s">
        <v>2057</v>
      </c>
      <c r="CK1214" s="6" t="s">
        <v>5148</v>
      </c>
      <c r="DA1214" s="6" t="s">
        <v>21</v>
      </c>
      <c r="DC1214" s="6" t="s">
        <v>4434</v>
      </c>
      <c r="DD1214" s="6" t="s">
        <v>108</v>
      </c>
      <c r="DF1214" s="29">
        <f t="shared" si="56"/>
        <v>0</v>
      </c>
      <c r="DG1214" s="6">
        <v>1</v>
      </c>
    </row>
    <row r="1215" spans="1:111" ht="16" hidden="1" x14ac:dyDescent="0.2">
      <c r="A1215" s="6" t="s">
        <v>2219</v>
      </c>
      <c r="B1215" s="25"/>
      <c r="C1215" s="25"/>
      <c r="F1215" s="25"/>
      <c r="G1215" s="63" t="s">
        <v>1844</v>
      </c>
      <c r="H1215" s="6" t="s">
        <v>7236</v>
      </c>
      <c r="L1215" s="6" t="s">
        <v>313</v>
      </c>
      <c r="P1215" s="6" t="s">
        <v>3530</v>
      </c>
      <c r="Q1215" s="6" t="s">
        <v>4773</v>
      </c>
      <c r="X1215" s="6">
        <v>350</v>
      </c>
      <c r="Y1215" s="6">
        <v>2029</v>
      </c>
      <c r="Z1215" s="6">
        <v>111</v>
      </c>
      <c r="AA1215" s="6">
        <v>0</v>
      </c>
      <c r="AB1215" s="6">
        <f>SUM(Table2026_09_25[[#This Row],[Number of in-person visits provided in reporting year.]:[Number of video/virtual visits provided in reporting year.]])</f>
        <v>2140</v>
      </c>
      <c r="AC1215" s="6" t="s">
        <v>8469</v>
      </c>
      <c r="AD1215" s="6">
        <v>0</v>
      </c>
      <c r="AE1215" s="6">
        <v>0</v>
      </c>
      <c r="AF1215" s="6" t="s">
        <v>4682</v>
      </c>
      <c r="AG1215" s="6">
        <v>49</v>
      </c>
      <c r="AI1215" s="6" t="s">
        <v>7240</v>
      </c>
      <c r="AJ1215" s="6" t="s">
        <v>43</v>
      </c>
      <c r="AK1215" s="6" t="s">
        <v>8483</v>
      </c>
      <c r="AL1215" s="26" t="s">
        <v>142</v>
      </c>
      <c r="AQ1215" s="6" t="s">
        <v>43</v>
      </c>
      <c r="AX1215" s="45"/>
      <c r="AZ1215" s="6">
        <v>1</v>
      </c>
      <c r="BA1215" s="6">
        <v>0</v>
      </c>
      <c r="BB1215" s="45">
        <v>0</v>
      </c>
      <c r="BC1215" s="6">
        <v>0</v>
      </c>
      <c r="BD1215" s="6">
        <v>0</v>
      </c>
      <c r="BF1215" s="6">
        <v>0</v>
      </c>
      <c r="BG1215" s="45">
        <v>1.5</v>
      </c>
      <c r="BH1215" s="45">
        <v>0.5</v>
      </c>
      <c r="BI1215" s="6">
        <v>0</v>
      </c>
      <c r="BJ1215" s="6">
        <v>1</v>
      </c>
      <c r="BK1215" s="6">
        <v>0.6</v>
      </c>
      <c r="BL1215" s="45">
        <v>2</v>
      </c>
      <c r="BM1215" s="45">
        <v>0.5</v>
      </c>
      <c r="BN1215" s="6">
        <v>0</v>
      </c>
      <c r="BO1215" s="6">
        <v>0</v>
      </c>
      <c r="BP1215" s="6">
        <v>0</v>
      </c>
      <c r="BQ1215" s="6">
        <v>0</v>
      </c>
      <c r="BR1215" s="45">
        <v>0.5</v>
      </c>
      <c r="BT1215" s="45">
        <v>0</v>
      </c>
      <c r="BU1215" s="45">
        <v>0</v>
      </c>
      <c r="BX1215" s="6">
        <v>0</v>
      </c>
      <c r="BY1215" s="6" t="s">
        <v>1648</v>
      </c>
      <c r="BZ1215" s="6">
        <f t="shared" ref="BZ1215:BZ1278" si="57">SUM(AY1215:BW1215)</f>
        <v>7.6</v>
      </c>
      <c r="CA1215" s="6">
        <f t="shared" ref="CA1215:CA1278" si="58">(SUM(BB1215))+(SUM(BE1215:BM1215))+(SUM(BO1215:BV1215))+BX1215</f>
        <v>6.6</v>
      </c>
      <c r="CC1215" s="63" t="s">
        <v>4753</v>
      </c>
      <c r="CD1215" s="6" t="s">
        <v>2220</v>
      </c>
      <c r="CK1215" s="6" t="s">
        <v>5148</v>
      </c>
      <c r="DA1215" s="6" t="s">
        <v>1704</v>
      </c>
      <c r="DC1215" s="6" t="s">
        <v>4434</v>
      </c>
      <c r="DD1215" s="6" t="s">
        <v>1650</v>
      </c>
      <c r="DF1215" s="29">
        <f t="shared" ref="DF1215:DF1278" si="59">SUBTOTAL(103,G1215)</f>
        <v>0</v>
      </c>
      <c r="DG1215" s="6">
        <v>1</v>
      </c>
    </row>
    <row r="1216" spans="1:111" ht="16" hidden="1" x14ac:dyDescent="0.2">
      <c r="A1216" s="6" t="s">
        <v>1957</v>
      </c>
      <c r="B1216" s="25"/>
      <c r="C1216" s="25"/>
      <c r="F1216" s="25"/>
      <c r="G1216" s="63" t="s">
        <v>1844</v>
      </c>
      <c r="H1216" s="6" t="s">
        <v>8192</v>
      </c>
      <c r="L1216" s="6" t="s">
        <v>1555</v>
      </c>
      <c r="P1216" s="6" t="s">
        <v>3530</v>
      </c>
      <c r="Q1216" s="6" t="s">
        <v>4773</v>
      </c>
      <c r="X1216" s="6">
        <v>15</v>
      </c>
      <c r="Y1216" s="6">
        <v>360</v>
      </c>
      <c r="Z1216" s="6">
        <v>0</v>
      </c>
      <c r="AA1216" s="6">
        <v>0</v>
      </c>
      <c r="AB1216" s="6">
        <f>SUM(Table2026_09_25[[#This Row],[Number of in-person visits provided in reporting year.]:[Number of video/virtual visits provided in reporting year.]])</f>
        <v>360</v>
      </c>
      <c r="AC1216" s="6" t="s">
        <v>8469</v>
      </c>
      <c r="AD1216" s="6">
        <v>0</v>
      </c>
      <c r="AE1216" s="6">
        <v>0</v>
      </c>
      <c r="AG1216" s="6">
        <v>180</v>
      </c>
      <c r="AI1216" s="6" t="s">
        <v>1557</v>
      </c>
      <c r="AJ1216" s="6" t="s">
        <v>7146</v>
      </c>
      <c r="AK1216" s="6" t="s">
        <v>8483</v>
      </c>
      <c r="AL1216" s="26" t="s">
        <v>3158</v>
      </c>
      <c r="AQ1216" s="6" t="s">
        <v>63</v>
      </c>
      <c r="AX1216" s="45"/>
      <c r="AZ1216" s="6">
        <v>0</v>
      </c>
      <c r="BA1216" s="6">
        <v>0</v>
      </c>
      <c r="BB1216" s="45">
        <v>0</v>
      </c>
      <c r="BC1216" s="6">
        <v>0</v>
      </c>
      <c r="BD1216" s="6">
        <v>0</v>
      </c>
      <c r="BF1216" s="6">
        <v>0</v>
      </c>
      <c r="BG1216" s="45">
        <v>0</v>
      </c>
      <c r="BH1216" s="45">
        <v>0</v>
      </c>
      <c r="BI1216" s="6">
        <v>0</v>
      </c>
      <c r="BJ1216" s="6">
        <v>0</v>
      </c>
      <c r="BK1216" s="6">
        <v>0</v>
      </c>
      <c r="BL1216" s="45">
        <v>0</v>
      </c>
      <c r="BM1216" s="45">
        <v>0</v>
      </c>
      <c r="BN1216" s="6">
        <v>0</v>
      </c>
      <c r="BO1216" s="6">
        <v>0</v>
      </c>
      <c r="BP1216" s="6">
        <v>0.2</v>
      </c>
      <c r="BQ1216" s="6">
        <v>0</v>
      </c>
      <c r="BR1216" s="45">
        <v>0</v>
      </c>
      <c r="BT1216" s="45">
        <v>0</v>
      </c>
      <c r="BU1216" s="45">
        <v>0</v>
      </c>
      <c r="BX1216" s="6">
        <v>0.2</v>
      </c>
      <c r="BY1216" s="6" t="s">
        <v>1958</v>
      </c>
      <c r="BZ1216" s="6">
        <f t="shared" si="57"/>
        <v>0.2</v>
      </c>
      <c r="CA1216" s="6">
        <f t="shared" si="58"/>
        <v>0.4</v>
      </c>
      <c r="CC1216" s="63" t="s">
        <v>7097</v>
      </c>
      <c r="CD1216" s="6" t="s">
        <v>21</v>
      </c>
      <c r="CK1216" s="6" t="s">
        <v>5148</v>
      </c>
      <c r="DA1216" s="6" t="s">
        <v>21</v>
      </c>
      <c r="DC1216" s="6" t="s">
        <v>4434</v>
      </c>
      <c r="DD1216" s="6" t="s">
        <v>1560</v>
      </c>
      <c r="DF1216" s="29">
        <f t="shared" si="59"/>
        <v>0</v>
      </c>
      <c r="DG1216" s="6">
        <v>1</v>
      </c>
    </row>
    <row r="1217" spans="1:111" ht="16" x14ac:dyDescent="0.2">
      <c r="A1217" s="6" t="s">
        <v>3327</v>
      </c>
      <c r="B1217" s="25"/>
      <c r="C1217" s="25"/>
      <c r="F1217" s="25"/>
      <c r="G1217" s="63" t="s">
        <v>1844</v>
      </c>
      <c r="H1217" s="6" t="s">
        <v>5750</v>
      </c>
      <c r="L1217" s="6" t="s">
        <v>3230</v>
      </c>
      <c r="P1217" s="6" t="s">
        <v>3530</v>
      </c>
      <c r="Q1217" s="6" t="s">
        <v>4773</v>
      </c>
      <c r="X1217" s="6">
        <v>0</v>
      </c>
      <c r="Y1217" s="6">
        <v>0</v>
      </c>
      <c r="Z1217" s="6">
        <v>0</v>
      </c>
      <c r="AA1217" s="6">
        <v>0</v>
      </c>
      <c r="AB1217" s="6">
        <f>SUM(Table2026_09_25[[#This Row],[Number of in-person visits provided in reporting year.]:[Number of video/virtual visits provided in reporting year.]])</f>
        <v>0</v>
      </c>
      <c r="AC1217" s="6" t="s">
        <v>8469</v>
      </c>
      <c r="AD1217" s="6">
        <v>0</v>
      </c>
      <c r="AE1217" s="6">
        <v>0</v>
      </c>
      <c r="AF1217" s="6" t="s">
        <v>4682</v>
      </c>
      <c r="AG1217" s="6">
        <v>0</v>
      </c>
      <c r="AI1217" s="6" t="s">
        <v>5755</v>
      </c>
      <c r="AJ1217" s="6" t="s">
        <v>43</v>
      </c>
      <c r="AK1217" s="6" t="s">
        <v>8483</v>
      </c>
      <c r="AL1217" s="26" t="s">
        <v>112</v>
      </c>
      <c r="AQ1217" s="6" t="s">
        <v>43</v>
      </c>
      <c r="AX1217" s="45" t="s">
        <v>2431</v>
      </c>
      <c r="AZ1217" s="6">
        <v>0</v>
      </c>
      <c r="BA1217" s="6">
        <v>0</v>
      </c>
      <c r="BB1217" s="45">
        <v>0</v>
      </c>
      <c r="BC1217" s="6">
        <v>0</v>
      </c>
      <c r="BD1217" s="6">
        <v>0</v>
      </c>
      <c r="BF1217" s="6">
        <v>0</v>
      </c>
      <c r="BG1217" s="45">
        <v>0</v>
      </c>
      <c r="BH1217" s="45">
        <v>0</v>
      </c>
      <c r="BI1217" s="6">
        <v>0</v>
      </c>
      <c r="BJ1217" s="6">
        <v>0</v>
      </c>
      <c r="BK1217" s="6">
        <v>0</v>
      </c>
      <c r="BL1217" s="45">
        <v>0</v>
      </c>
      <c r="BM1217" s="45">
        <v>0</v>
      </c>
      <c r="BN1217" s="6">
        <v>0</v>
      </c>
      <c r="BO1217" s="6">
        <v>0</v>
      </c>
      <c r="BP1217" s="6">
        <v>0</v>
      </c>
      <c r="BQ1217" s="6">
        <v>0</v>
      </c>
      <c r="BR1217" s="45">
        <v>0</v>
      </c>
      <c r="BT1217" s="45">
        <v>0</v>
      </c>
      <c r="BU1217" s="45">
        <v>0</v>
      </c>
      <c r="BX1217" s="6">
        <v>0</v>
      </c>
      <c r="BY1217" s="6" t="s">
        <v>21</v>
      </c>
      <c r="BZ1217" s="6">
        <f t="shared" si="57"/>
        <v>0</v>
      </c>
      <c r="CA1217" s="6">
        <f t="shared" si="58"/>
        <v>0</v>
      </c>
      <c r="CC1217" s="63" t="s">
        <v>4687</v>
      </c>
      <c r="CD1217" s="6" t="s">
        <v>21</v>
      </c>
      <c r="CK1217" s="6" t="s">
        <v>5148</v>
      </c>
      <c r="DA1217" s="6" t="s">
        <v>21</v>
      </c>
      <c r="DC1217" s="6" t="s">
        <v>4434</v>
      </c>
      <c r="DD1217" s="6" t="s">
        <v>3231</v>
      </c>
      <c r="DF1217" s="29">
        <f t="shared" si="59"/>
        <v>1</v>
      </c>
      <c r="DG1217" s="6">
        <v>1</v>
      </c>
    </row>
    <row r="1218" spans="1:111" ht="16" x14ac:dyDescent="0.2">
      <c r="A1218" s="6" t="s">
        <v>2353</v>
      </c>
      <c r="B1218" s="25"/>
      <c r="C1218" s="25"/>
      <c r="F1218" s="25"/>
      <c r="G1218" s="63" t="s">
        <v>1844</v>
      </c>
      <c r="H1218" s="6" t="s">
        <v>5750</v>
      </c>
      <c r="L1218" s="6" t="s">
        <v>110</v>
      </c>
      <c r="P1218" s="6" t="s">
        <v>3530</v>
      </c>
      <c r="Q1218" s="6" t="s">
        <v>4773</v>
      </c>
      <c r="X1218" s="6">
        <v>207</v>
      </c>
      <c r="Y1218" s="6">
        <v>2046</v>
      </c>
      <c r="Z1218" s="6">
        <v>0</v>
      </c>
      <c r="AA1218" s="6">
        <v>22</v>
      </c>
      <c r="AB1218" s="6">
        <f>SUM(Table2026_09_25[[#This Row],[Number of in-person visits provided in reporting year.]:[Number of video/virtual visits provided in reporting year.]])</f>
        <v>2068</v>
      </c>
      <c r="AC1218" s="6" t="s">
        <v>8469</v>
      </c>
      <c r="AD1218" s="6">
        <v>0</v>
      </c>
      <c r="AE1218" s="6">
        <v>0</v>
      </c>
      <c r="AF1218" s="6" t="s">
        <v>4682</v>
      </c>
      <c r="AG1218" s="6">
        <v>150</v>
      </c>
      <c r="AI1218" s="6" t="s">
        <v>5755</v>
      </c>
      <c r="AJ1218" s="6" t="s">
        <v>43</v>
      </c>
      <c r="AK1218" s="6" t="s">
        <v>8483</v>
      </c>
      <c r="AL1218" s="26" t="s">
        <v>112</v>
      </c>
      <c r="AQ1218" s="6" t="s">
        <v>43</v>
      </c>
      <c r="AX1218" s="45"/>
      <c r="AZ1218" s="6">
        <v>0</v>
      </c>
      <c r="BA1218" s="6">
        <v>0</v>
      </c>
      <c r="BB1218" s="45">
        <v>0</v>
      </c>
      <c r="BC1218" s="6">
        <v>0</v>
      </c>
      <c r="BD1218" s="6">
        <v>0</v>
      </c>
      <c r="BF1218" s="6">
        <v>0</v>
      </c>
      <c r="BG1218" s="45">
        <v>0</v>
      </c>
      <c r="BH1218" s="45">
        <v>0</v>
      </c>
      <c r="BI1218" s="6">
        <v>0</v>
      </c>
      <c r="BJ1218" s="6">
        <v>0</v>
      </c>
      <c r="BK1218" s="6">
        <v>0</v>
      </c>
      <c r="BL1218" s="45">
        <v>0</v>
      </c>
      <c r="BM1218" s="45">
        <v>0</v>
      </c>
      <c r="BN1218" s="6">
        <v>0</v>
      </c>
      <c r="BO1218" s="6">
        <v>0</v>
      </c>
      <c r="BP1218" s="6">
        <v>0</v>
      </c>
      <c r="BQ1218" s="6">
        <v>0</v>
      </c>
      <c r="BR1218" s="45">
        <v>0</v>
      </c>
      <c r="BT1218" s="45">
        <v>0</v>
      </c>
      <c r="BU1218" s="45">
        <v>0</v>
      </c>
      <c r="BX1218" s="6">
        <v>1</v>
      </c>
      <c r="BY1218" s="6" t="s">
        <v>113</v>
      </c>
      <c r="BZ1218" s="6">
        <f t="shared" si="57"/>
        <v>0</v>
      </c>
      <c r="CA1218" s="6">
        <f t="shared" si="58"/>
        <v>1</v>
      </c>
      <c r="CC1218" s="63" t="s">
        <v>4687</v>
      </c>
      <c r="CD1218" s="6" t="s">
        <v>114</v>
      </c>
      <c r="CK1218" s="6" t="s">
        <v>5148</v>
      </c>
      <c r="DA1218" s="6" t="s">
        <v>115</v>
      </c>
      <c r="DC1218" s="6" t="s">
        <v>4434</v>
      </c>
      <c r="DD1218" s="6" t="s">
        <v>116</v>
      </c>
      <c r="DF1218" s="29">
        <f t="shared" si="59"/>
        <v>1</v>
      </c>
      <c r="DG1218" s="6">
        <v>1</v>
      </c>
    </row>
    <row r="1219" spans="1:111" ht="16" hidden="1" x14ac:dyDescent="0.2">
      <c r="A1219" s="6" t="s">
        <v>1880</v>
      </c>
      <c r="B1219" s="25"/>
      <c r="C1219" s="25"/>
      <c r="F1219" s="25"/>
      <c r="G1219" s="63" t="s">
        <v>1844</v>
      </c>
      <c r="H1219" s="6" t="s">
        <v>1881</v>
      </c>
      <c r="L1219" s="6" t="s">
        <v>110</v>
      </c>
      <c r="P1219" s="6" t="s">
        <v>3530</v>
      </c>
      <c r="Q1219" s="6" t="s">
        <v>4773</v>
      </c>
      <c r="X1219" s="6">
        <v>432</v>
      </c>
      <c r="Y1219" s="6">
        <v>787</v>
      </c>
      <c r="Z1219" s="6">
        <v>0</v>
      </c>
      <c r="AA1219" s="6">
        <v>0</v>
      </c>
      <c r="AB1219" s="6">
        <f>SUM(Table2026_09_25[[#This Row],[Number of in-person visits provided in reporting year.]:[Number of video/virtual visits provided in reporting year.]])</f>
        <v>787</v>
      </c>
      <c r="AC1219" s="6" t="s">
        <v>8469</v>
      </c>
      <c r="AD1219" s="6">
        <v>0</v>
      </c>
      <c r="AE1219" s="6">
        <v>0</v>
      </c>
      <c r="AF1219" s="6" t="s">
        <v>4682</v>
      </c>
      <c r="AG1219" s="6">
        <v>3</v>
      </c>
      <c r="AI1219" s="6" t="s">
        <v>8197</v>
      </c>
      <c r="AJ1219" s="6" t="s">
        <v>8198</v>
      </c>
      <c r="AK1219" s="6" t="s">
        <v>8483</v>
      </c>
      <c r="AL1219" s="26" t="s">
        <v>3551</v>
      </c>
      <c r="AQ1219" s="6" t="s">
        <v>544</v>
      </c>
      <c r="AX1219" s="45"/>
      <c r="AZ1219" s="6">
        <v>0</v>
      </c>
      <c r="BA1219" s="6">
        <v>0</v>
      </c>
      <c r="BB1219" s="45">
        <v>0</v>
      </c>
      <c r="BC1219" s="6">
        <v>0</v>
      </c>
      <c r="BD1219" s="6">
        <v>0</v>
      </c>
      <c r="BF1219" s="6">
        <v>0</v>
      </c>
      <c r="BG1219" s="45">
        <v>1</v>
      </c>
      <c r="BH1219" s="45">
        <v>0</v>
      </c>
      <c r="BI1219" s="6">
        <v>0</v>
      </c>
      <c r="BJ1219" s="6">
        <v>0</v>
      </c>
      <c r="BK1219" s="6">
        <v>0</v>
      </c>
      <c r="BL1219" s="45">
        <v>0</v>
      </c>
      <c r="BM1219" s="45">
        <v>0</v>
      </c>
      <c r="BN1219" s="6">
        <v>0</v>
      </c>
      <c r="BO1219" s="6">
        <v>0</v>
      </c>
      <c r="BP1219" s="6">
        <v>0</v>
      </c>
      <c r="BQ1219" s="6">
        <v>0</v>
      </c>
      <c r="BR1219" s="45">
        <v>0</v>
      </c>
      <c r="BT1219" s="45">
        <v>0</v>
      </c>
      <c r="BU1219" s="45">
        <v>0</v>
      </c>
      <c r="BX1219" s="6">
        <v>0</v>
      </c>
      <c r="BY1219" s="6" t="s">
        <v>21</v>
      </c>
      <c r="BZ1219" s="6">
        <f t="shared" si="57"/>
        <v>1</v>
      </c>
      <c r="CA1219" s="6">
        <f t="shared" si="58"/>
        <v>1</v>
      </c>
      <c r="CC1219" s="63" t="s">
        <v>4753</v>
      </c>
      <c r="CD1219" s="6" t="s">
        <v>21</v>
      </c>
      <c r="CK1219" s="6" t="s">
        <v>5148</v>
      </c>
      <c r="DA1219" s="6" t="s">
        <v>21</v>
      </c>
      <c r="DC1219" s="6" t="s">
        <v>4434</v>
      </c>
      <c r="DD1219" s="6" t="s">
        <v>1882</v>
      </c>
      <c r="DF1219" s="29">
        <f t="shared" si="59"/>
        <v>0</v>
      </c>
      <c r="DG1219" s="6">
        <v>1</v>
      </c>
    </row>
    <row r="1220" spans="1:111" ht="16" hidden="1" x14ac:dyDescent="0.2">
      <c r="A1220" s="6" t="s">
        <v>2060</v>
      </c>
      <c r="B1220" s="25"/>
      <c r="C1220" s="25"/>
      <c r="F1220" s="25"/>
      <c r="G1220" s="63" t="s">
        <v>1844</v>
      </c>
      <c r="H1220" s="6" t="s">
        <v>3512</v>
      </c>
      <c r="L1220" s="6" t="s">
        <v>1600</v>
      </c>
      <c r="P1220" s="6" t="s">
        <v>118</v>
      </c>
      <c r="Q1220" s="31" t="s">
        <v>987</v>
      </c>
      <c r="X1220" s="6">
        <v>0</v>
      </c>
      <c r="Y1220" s="6">
        <v>662</v>
      </c>
      <c r="Z1220" s="6">
        <v>0</v>
      </c>
      <c r="AA1220" s="6">
        <v>0</v>
      </c>
      <c r="AB1220" s="6">
        <f>SUM(Table2026_09_25[[#This Row],[Number of in-person visits provided in reporting year.]:[Number of video/virtual visits provided in reporting year.]])</f>
        <v>662</v>
      </c>
      <c r="AC1220" s="6" t="s">
        <v>8468</v>
      </c>
      <c r="AD1220" s="6">
        <v>50</v>
      </c>
      <c r="AE1220" s="6">
        <v>92.6</v>
      </c>
      <c r="AF1220" s="6" t="s">
        <v>25</v>
      </c>
      <c r="AG1220" s="6">
        <v>10.199999999999999</v>
      </c>
      <c r="AI1220" s="6" t="s">
        <v>4817</v>
      </c>
      <c r="AJ1220" s="6" t="s">
        <v>149</v>
      </c>
      <c r="AK1220" s="6" t="s">
        <v>8483</v>
      </c>
      <c r="AL1220" s="26" t="s">
        <v>294</v>
      </c>
      <c r="AQ1220" s="6" t="s">
        <v>63</v>
      </c>
      <c r="AX1220" s="45"/>
      <c r="AZ1220" s="6">
        <v>2.5</v>
      </c>
      <c r="BA1220" s="6">
        <v>3.2</v>
      </c>
      <c r="BB1220" s="45">
        <v>0.6</v>
      </c>
      <c r="BC1220" s="6">
        <v>0</v>
      </c>
      <c r="BD1220" s="6">
        <v>0</v>
      </c>
      <c r="BF1220" s="6">
        <v>0</v>
      </c>
      <c r="BG1220" s="45">
        <v>3.8</v>
      </c>
      <c r="BH1220" s="45">
        <v>2</v>
      </c>
      <c r="BI1220" s="6">
        <v>0</v>
      </c>
      <c r="BJ1220" s="6">
        <v>0</v>
      </c>
      <c r="BK1220" s="6">
        <v>3</v>
      </c>
      <c r="BL1220" s="45">
        <v>5.5</v>
      </c>
      <c r="BM1220" s="45">
        <v>2</v>
      </c>
      <c r="BN1220" s="6">
        <v>0</v>
      </c>
      <c r="BO1220" s="6">
        <v>0</v>
      </c>
      <c r="BP1220" s="6">
        <v>18.2</v>
      </c>
      <c r="BQ1220" s="6">
        <v>15.4</v>
      </c>
      <c r="BR1220" s="45">
        <v>3.1</v>
      </c>
      <c r="BT1220" s="45">
        <v>0.6</v>
      </c>
      <c r="BU1220" s="45">
        <v>0</v>
      </c>
      <c r="BX1220" s="6">
        <v>1</v>
      </c>
      <c r="BY1220" s="6" t="s">
        <v>2061</v>
      </c>
      <c r="BZ1220" s="6">
        <f t="shared" si="57"/>
        <v>59.9</v>
      </c>
      <c r="CA1220" s="6">
        <f t="shared" si="58"/>
        <v>55.2</v>
      </c>
      <c r="CC1220" s="63" t="s">
        <v>4687</v>
      </c>
      <c r="CD1220" s="6" t="s">
        <v>987</v>
      </c>
      <c r="CK1220" s="6" t="s">
        <v>5148</v>
      </c>
      <c r="DA1220" s="6" t="s">
        <v>2062</v>
      </c>
      <c r="DC1220" s="6" t="s">
        <v>4434</v>
      </c>
      <c r="DD1220" s="6" t="s">
        <v>297</v>
      </c>
      <c r="DF1220" s="29">
        <f t="shared" si="59"/>
        <v>0</v>
      </c>
      <c r="DG1220" s="6">
        <v>1</v>
      </c>
    </row>
    <row r="1221" spans="1:111" ht="16" hidden="1" x14ac:dyDescent="0.2">
      <c r="A1221" s="6" t="s">
        <v>2299</v>
      </c>
      <c r="B1221" s="25"/>
      <c r="C1221" s="25"/>
      <c r="F1221" s="25"/>
      <c r="G1221" s="63" t="s">
        <v>1844</v>
      </c>
      <c r="H1221" s="6" t="s">
        <v>184</v>
      </c>
      <c r="L1221" s="6" t="s">
        <v>3328</v>
      </c>
      <c r="P1221" s="6" t="s">
        <v>3531</v>
      </c>
      <c r="Q1221" s="6" t="s">
        <v>4680</v>
      </c>
      <c r="X1221" s="6">
        <v>0</v>
      </c>
      <c r="Y1221" s="6">
        <v>695</v>
      </c>
      <c r="Z1221" s="6">
        <v>0</v>
      </c>
      <c r="AA1221" s="6">
        <v>0</v>
      </c>
      <c r="AB1221" s="6">
        <f>SUM(Table2026_09_25[[#This Row],[Number of in-person visits provided in reporting year.]:[Number of video/virtual visits provided in reporting year.]])</f>
        <v>695</v>
      </c>
      <c r="AC1221" s="6" t="s">
        <v>8469</v>
      </c>
      <c r="AD1221" s="6">
        <v>0</v>
      </c>
      <c r="AE1221" s="6">
        <v>0</v>
      </c>
      <c r="AF1221" s="6" t="s">
        <v>8026</v>
      </c>
      <c r="AG1221" s="6">
        <v>0</v>
      </c>
      <c r="AI1221" s="6" t="s">
        <v>5952</v>
      </c>
      <c r="AJ1221" s="6" t="s">
        <v>4834</v>
      </c>
      <c r="AK1221" s="6" t="s">
        <v>8483</v>
      </c>
      <c r="AL1221" s="26" t="s">
        <v>120</v>
      </c>
      <c r="AQ1221" s="6" t="s">
        <v>544</v>
      </c>
      <c r="AX1221" s="45"/>
      <c r="AZ1221" s="6">
        <v>0</v>
      </c>
      <c r="BA1221" s="6">
        <v>0</v>
      </c>
      <c r="BB1221" s="45">
        <v>0</v>
      </c>
      <c r="BC1221" s="6">
        <v>0</v>
      </c>
      <c r="BD1221" s="6">
        <v>0</v>
      </c>
      <c r="BF1221" s="6">
        <v>0</v>
      </c>
      <c r="BG1221" s="45">
        <v>0</v>
      </c>
      <c r="BH1221" s="45">
        <v>0</v>
      </c>
      <c r="BI1221" s="6">
        <v>0</v>
      </c>
      <c r="BJ1221" s="6">
        <v>0</v>
      </c>
      <c r="BK1221" s="6">
        <v>0</v>
      </c>
      <c r="BL1221" s="45">
        <v>0</v>
      </c>
      <c r="BM1221" s="45">
        <v>0</v>
      </c>
      <c r="BN1221" s="6">
        <v>0</v>
      </c>
      <c r="BO1221" s="6">
        <v>0</v>
      </c>
      <c r="BP1221" s="6">
        <v>2</v>
      </c>
      <c r="BQ1221" s="6">
        <v>0</v>
      </c>
      <c r="BR1221" s="45">
        <v>0</v>
      </c>
      <c r="BT1221" s="45">
        <v>0</v>
      </c>
      <c r="BU1221" s="45">
        <v>0</v>
      </c>
      <c r="BX1221" s="6">
        <v>0</v>
      </c>
      <c r="BY1221" s="6" t="s">
        <v>2300</v>
      </c>
      <c r="BZ1221" s="6">
        <f t="shared" si="57"/>
        <v>2</v>
      </c>
      <c r="CA1221" s="6">
        <f t="shared" si="58"/>
        <v>2</v>
      </c>
      <c r="CC1221" s="63" t="s">
        <v>4687</v>
      </c>
      <c r="CD1221" s="6" t="s">
        <v>21</v>
      </c>
      <c r="CK1221" s="6" t="s">
        <v>5148</v>
      </c>
      <c r="DA1221" s="6" t="s">
        <v>2301</v>
      </c>
      <c r="DC1221" s="6" t="s">
        <v>4434</v>
      </c>
      <c r="DD1221" s="6" t="s">
        <v>38</v>
      </c>
      <c r="DF1221" s="29">
        <f t="shared" si="59"/>
        <v>0</v>
      </c>
      <c r="DG1221" s="6">
        <v>1</v>
      </c>
    </row>
    <row r="1222" spans="1:111" ht="16" hidden="1" x14ac:dyDescent="0.2">
      <c r="A1222" s="6" t="s">
        <v>1846</v>
      </c>
      <c r="B1222" s="25"/>
      <c r="C1222" s="25"/>
      <c r="F1222" s="25"/>
      <c r="G1222" s="63" t="s">
        <v>1844</v>
      </c>
      <c r="H1222" s="6" t="s">
        <v>5967</v>
      </c>
      <c r="L1222" s="6" t="s">
        <v>171</v>
      </c>
      <c r="P1222" s="6" t="s">
        <v>3531</v>
      </c>
      <c r="Q1222" s="6" t="s">
        <v>4680</v>
      </c>
      <c r="X1222" s="6">
        <v>0</v>
      </c>
      <c r="Y1222" s="6">
        <v>0</v>
      </c>
      <c r="Z1222" s="6">
        <v>0</v>
      </c>
      <c r="AA1222" s="6">
        <v>0</v>
      </c>
      <c r="AB1222" s="6">
        <f>SUM(Table2026_09_25[[#This Row],[Number of in-person visits provided in reporting year.]:[Number of video/virtual visits provided in reporting year.]])</f>
        <v>0</v>
      </c>
      <c r="AC1222" s="6" t="s">
        <v>8469</v>
      </c>
      <c r="AD1222" s="6">
        <v>0</v>
      </c>
      <c r="AE1222" s="6">
        <v>0</v>
      </c>
      <c r="AG1222" s="6">
        <v>0</v>
      </c>
      <c r="AI1222" s="6" t="s">
        <v>5969</v>
      </c>
      <c r="AJ1222" s="6" t="s">
        <v>5970</v>
      </c>
      <c r="AK1222" s="6" t="s">
        <v>8483</v>
      </c>
      <c r="AL1222" s="26" t="s">
        <v>215</v>
      </c>
      <c r="AQ1222" s="6" t="s">
        <v>544</v>
      </c>
      <c r="AX1222" s="45"/>
      <c r="AZ1222" s="6">
        <v>0</v>
      </c>
      <c r="BA1222" s="6">
        <v>0</v>
      </c>
      <c r="BB1222" s="45">
        <v>0</v>
      </c>
      <c r="BC1222" s="6">
        <v>0</v>
      </c>
      <c r="BD1222" s="6">
        <v>0</v>
      </c>
      <c r="BF1222" s="6">
        <v>0</v>
      </c>
      <c r="BG1222" s="45">
        <v>0</v>
      </c>
      <c r="BH1222" s="45">
        <v>0</v>
      </c>
      <c r="BI1222" s="6">
        <v>0</v>
      </c>
      <c r="BJ1222" s="6">
        <v>0</v>
      </c>
      <c r="BK1222" s="6">
        <v>0</v>
      </c>
      <c r="BL1222" s="45">
        <v>0</v>
      </c>
      <c r="BM1222" s="45">
        <v>0</v>
      </c>
      <c r="BN1222" s="6">
        <v>0</v>
      </c>
      <c r="BO1222" s="6">
        <v>0</v>
      </c>
      <c r="BP1222" s="6">
        <v>0</v>
      </c>
      <c r="BQ1222" s="6">
        <v>0</v>
      </c>
      <c r="BR1222" s="45">
        <v>0</v>
      </c>
      <c r="BT1222" s="45">
        <v>0</v>
      </c>
      <c r="BU1222" s="45">
        <v>0</v>
      </c>
      <c r="BX1222" s="6">
        <v>0</v>
      </c>
      <c r="BY1222" s="6" t="s">
        <v>21</v>
      </c>
      <c r="BZ1222" s="6">
        <f t="shared" si="57"/>
        <v>0</v>
      </c>
      <c r="CA1222" s="6">
        <f t="shared" si="58"/>
        <v>0</v>
      </c>
      <c r="CC1222" s="63" t="s">
        <v>21</v>
      </c>
      <c r="CD1222" s="6" t="s">
        <v>21</v>
      </c>
      <c r="CK1222" s="6" t="s">
        <v>5148</v>
      </c>
      <c r="DA1222" s="6" t="s">
        <v>21</v>
      </c>
      <c r="DC1222" s="6" t="s">
        <v>4434</v>
      </c>
      <c r="DD1222" s="6" t="s">
        <v>38</v>
      </c>
      <c r="DF1222" s="29">
        <f t="shared" si="59"/>
        <v>0</v>
      </c>
      <c r="DG1222" s="6">
        <v>1</v>
      </c>
    </row>
    <row r="1223" spans="1:111" ht="16" hidden="1" x14ac:dyDescent="0.2">
      <c r="A1223" s="6" t="s">
        <v>2148</v>
      </c>
      <c r="B1223" s="25"/>
      <c r="C1223" s="25"/>
      <c r="F1223" s="25"/>
      <c r="G1223" s="63" t="s">
        <v>1844</v>
      </c>
      <c r="H1223" s="6" t="s">
        <v>5215</v>
      </c>
      <c r="L1223" s="6" t="s">
        <v>193</v>
      </c>
      <c r="P1223" s="6" t="s">
        <v>3531</v>
      </c>
      <c r="Q1223" s="6" t="s">
        <v>4680</v>
      </c>
      <c r="X1223" s="6">
        <v>1025</v>
      </c>
      <c r="Y1223" s="6">
        <v>1530</v>
      </c>
      <c r="Z1223" s="6">
        <v>0</v>
      </c>
      <c r="AA1223" s="6">
        <v>0</v>
      </c>
      <c r="AB1223" s="6">
        <f>SUM(Table2026_09_25[[#This Row],[Number of in-person visits provided in reporting year.]:[Number of video/virtual visits provided in reporting year.]])</f>
        <v>1530</v>
      </c>
      <c r="AC1223" s="6" t="s">
        <v>8469</v>
      </c>
      <c r="AD1223" s="6">
        <v>0</v>
      </c>
      <c r="AE1223" s="6">
        <v>0</v>
      </c>
      <c r="AF1223" s="6" t="s">
        <v>8026</v>
      </c>
      <c r="AG1223" s="6">
        <v>0</v>
      </c>
      <c r="AI1223" s="6" t="s">
        <v>5223</v>
      </c>
      <c r="AJ1223" s="6" t="s">
        <v>43</v>
      </c>
      <c r="AK1223" s="6" t="s">
        <v>8483</v>
      </c>
      <c r="AL1223" s="26" t="s">
        <v>42</v>
      </c>
      <c r="AQ1223" s="6" t="s">
        <v>43</v>
      </c>
      <c r="AX1223" s="45"/>
      <c r="AZ1223" s="6">
        <v>0</v>
      </c>
      <c r="BA1223" s="6">
        <v>0</v>
      </c>
      <c r="BB1223" s="45">
        <v>0</v>
      </c>
      <c r="BC1223" s="6">
        <v>0</v>
      </c>
      <c r="BD1223" s="6">
        <v>0</v>
      </c>
      <c r="BF1223" s="6">
        <v>0</v>
      </c>
      <c r="BG1223" s="45">
        <v>0</v>
      </c>
      <c r="BH1223" s="45">
        <v>0</v>
      </c>
      <c r="BI1223" s="6">
        <v>0</v>
      </c>
      <c r="BJ1223" s="6">
        <v>0</v>
      </c>
      <c r="BK1223" s="6">
        <v>0</v>
      </c>
      <c r="BL1223" s="45">
        <v>0</v>
      </c>
      <c r="BM1223" s="45">
        <v>0</v>
      </c>
      <c r="BN1223" s="6">
        <v>0</v>
      </c>
      <c r="BO1223" s="6">
        <v>0</v>
      </c>
      <c r="BP1223" s="6">
        <v>3</v>
      </c>
      <c r="BQ1223" s="6">
        <v>0</v>
      </c>
      <c r="BR1223" s="45">
        <v>0</v>
      </c>
      <c r="BT1223" s="45">
        <v>0</v>
      </c>
      <c r="BU1223" s="45">
        <v>0</v>
      </c>
      <c r="BX1223" s="6">
        <v>0</v>
      </c>
      <c r="BY1223" s="6" t="s">
        <v>21</v>
      </c>
      <c r="BZ1223" s="6">
        <f t="shared" si="57"/>
        <v>3</v>
      </c>
      <c r="CA1223" s="6">
        <f t="shared" si="58"/>
        <v>3</v>
      </c>
      <c r="CC1223" s="63" t="s">
        <v>21</v>
      </c>
      <c r="CD1223" s="6" t="s">
        <v>21</v>
      </c>
      <c r="CK1223" s="6" t="s">
        <v>5148</v>
      </c>
      <c r="DA1223" s="6" t="s">
        <v>2149</v>
      </c>
      <c r="DC1223" s="6" t="s">
        <v>4434</v>
      </c>
      <c r="DD1223" s="6" t="s">
        <v>1666</v>
      </c>
      <c r="DF1223" s="29">
        <f t="shared" si="59"/>
        <v>0</v>
      </c>
      <c r="DG1223" s="6">
        <v>1</v>
      </c>
    </row>
    <row r="1224" spans="1:111" ht="16" hidden="1" x14ac:dyDescent="0.2">
      <c r="A1224" s="6" t="s">
        <v>1851</v>
      </c>
      <c r="B1224" s="25"/>
      <c r="C1224" s="25"/>
      <c r="F1224" s="25"/>
      <c r="G1224" s="63" t="s">
        <v>1844</v>
      </c>
      <c r="H1224" s="6" t="s">
        <v>6793</v>
      </c>
      <c r="L1224" s="6" t="s">
        <v>1852</v>
      </c>
      <c r="P1224" s="6" t="s">
        <v>3531</v>
      </c>
      <c r="Q1224" s="6" t="s">
        <v>4680</v>
      </c>
      <c r="X1224" s="6">
        <v>0</v>
      </c>
      <c r="Y1224" s="6">
        <v>0</v>
      </c>
      <c r="Z1224" s="6">
        <v>0</v>
      </c>
      <c r="AA1224" s="6">
        <v>0</v>
      </c>
      <c r="AB1224" s="6">
        <f>SUM(Table2026_09_25[[#This Row],[Number of in-person visits provided in reporting year.]:[Number of video/virtual visits provided in reporting year.]])</f>
        <v>0</v>
      </c>
      <c r="AC1224" s="6" t="s">
        <v>8469</v>
      </c>
      <c r="AD1224" s="6">
        <v>0</v>
      </c>
      <c r="AE1224" s="6">
        <v>0</v>
      </c>
      <c r="AG1224" s="6">
        <v>0</v>
      </c>
      <c r="AI1224" s="6" t="s">
        <v>6800</v>
      </c>
      <c r="AJ1224" s="6" t="s">
        <v>6801</v>
      </c>
      <c r="AK1224" s="6" t="s">
        <v>8483</v>
      </c>
      <c r="AL1224" s="26" t="s">
        <v>1853</v>
      </c>
      <c r="AQ1224" s="6" t="s">
        <v>107</v>
      </c>
      <c r="AX1224" s="45"/>
      <c r="AZ1224" s="6">
        <v>0</v>
      </c>
      <c r="BA1224" s="6">
        <v>0</v>
      </c>
      <c r="BB1224" s="45">
        <v>0</v>
      </c>
      <c r="BC1224" s="6">
        <v>0</v>
      </c>
      <c r="BD1224" s="6">
        <v>0</v>
      </c>
      <c r="BF1224" s="6">
        <v>1</v>
      </c>
      <c r="BG1224" s="45">
        <v>0</v>
      </c>
      <c r="BH1224" s="45">
        <v>0</v>
      </c>
      <c r="BI1224" s="6">
        <v>0</v>
      </c>
      <c r="BJ1224" s="6">
        <v>0</v>
      </c>
      <c r="BK1224" s="6">
        <v>0</v>
      </c>
      <c r="BL1224" s="45">
        <v>0</v>
      </c>
      <c r="BM1224" s="45">
        <v>0</v>
      </c>
      <c r="BN1224" s="6">
        <v>0</v>
      </c>
      <c r="BO1224" s="6">
        <v>0</v>
      </c>
      <c r="BP1224" s="6">
        <v>0</v>
      </c>
      <c r="BQ1224" s="6">
        <v>0</v>
      </c>
      <c r="BR1224" s="45">
        <v>0</v>
      </c>
      <c r="BT1224" s="45">
        <v>0</v>
      </c>
      <c r="BU1224" s="45">
        <v>0</v>
      </c>
      <c r="BX1224" s="6">
        <v>0</v>
      </c>
      <c r="BY1224" s="6" t="s">
        <v>21</v>
      </c>
      <c r="BZ1224" s="6">
        <f t="shared" si="57"/>
        <v>1</v>
      </c>
      <c r="CA1224" s="6">
        <f t="shared" si="58"/>
        <v>1</v>
      </c>
      <c r="CC1224" s="63" t="s">
        <v>4687</v>
      </c>
      <c r="CD1224" s="6" t="s">
        <v>21</v>
      </c>
      <c r="CK1224" s="6" t="s">
        <v>5148</v>
      </c>
      <c r="DA1224" s="6" t="s">
        <v>21</v>
      </c>
      <c r="DC1224" s="6" t="s">
        <v>4434</v>
      </c>
      <c r="DD1224" s="6" t="s">
        <v>1850</v>
      </c>
      <c r="DF1224" s="29">
        <f t="shared" si="59"/>
        <v>0</v>
      </c>
      <c r="DG1224" s="6">
        <v>1</v>
      </c>
    </row>
    <row r="1225" spans="1:111" ht="16" hidden="1" x14ac:dyDescent="0.2">
      <c r="A1225" s="6" t="s">
        <v>1984</v>
      </c>
      <c r="B1225" s="25"/>
      <c r="C1225" s="25"/>
      <c r="F1225" s="25"/>
      <c r="G1225" s="63" t="s">
        <v>1844</v>
      </c>
      <c r="H1225" s="6" t="s">
        <v>5930</v>
      </c>
      <c r="L1225" s="6" t="s">
        <v>3328</v>
      </c>
      <c r="P1225" s="6" t="s">
        <v>3531</v>
      </c>
      <c r="Q1225" s="6" t="s">
        <v>4680</v>
      </c>
      <c r="X1225" s="6">
        <v>0</v>
      </c>
      <c r="Y1225" s="6">
        <v>590</v>
      </c>
      <c r="Z1225" s="6">
        <v>0</v>
      </c>
      <c r="AA1225" s="6">
        <v>0</v>
      </c>
      <c r="AB1225" s="6">
        <f>SUM(Table2026_09_25[[#This Row],[Number of in-person visits provided in reporting year.]:[Number of video/virtual visits provided in reporting year.]])</f>
        <v>590</v>
      </c>
      <c r="AC1225" s="6" t="s">
        <v>8469</v>
      </c>
      <c r="AD1225" s="6">
        <v>0</v>
      </c>
      <c r="AE1225" s="6">
        <v>0</v>
      </c>
      <c r="AF1225" s="6" t="s">
        <v>4682</v>
      </c>
      <c r="AG1225" s="6">
        <v>0</v>
      </c>
      <c r="AI1225" s="6" t="s">
        <v>5933</v>
      </c>
      <c r="AJ1225" s="6" t="s">
        <v>5934</v>
      </c>
      <c r="AK1225" s="6" t="s">
        <v>8483</v>
      </c>
      <c r="AL1225" s="26" t="s">
        <v>179</v>
      </c>
      <c r="AQ1225" s="6" t="s">
        <v>544</v>
      </c>
      <c r="AX1225" s="45"/>
      <c r="AZ1225" s="6">
        <v>0</v>
      </c>
      <c r="BA1225" s="6">
        <v>0</v>
      </c>
      <c r="BB1225" s="45">
        <v>0</v>
      </c>
      <c r="BC1225" s="6">
        <v>0</v>
      </c>
      <c r="BD1225" s="6">
        <v>0</v>
      </c>
      <c r="BF1225" s="6">
        <v>0</v>
      </c>
      <c r="BG1225" s="45">
        <v>0</v>
      </c>
      <c r="BH1225" s="45">
        <v>0</v>
      </c>
      <c r="BI1225" s="6">
        <v>0</v>
      </c>
      <c r="BJ1225" s="6">
        <v>0</v>
      </c>
      <c r="BK1225" s="6">
        <v>0</v>
      </c>
      <c r="BL1225" s="45">
        <v>0</v>
      </c>
      <c r="BM1225" s="45">
        <v>0</v>
      </c>
      <c r="BN1225" s="6">
        <v>0</v>
      </c>
      <c r="BO1225" s="6">
        <v>0</v>
      </c>
      <c r="BP1225" s="6">
        <v>2</v>
      </c>
      <c r="BQ1225" s="6">
        <v>0</v>
      </c>
      <c r="BR1225" s="45">
        <v>0</v>
      </c>
      <c r="BT1225" s="45">
        <v>0</v>
      </c>
      <c r="BU1225" s="45">
        <v>0</v>
      </c>
      <c r="BX1225" s="6">
        <v>0</v>
      </c>
      <c r="BY1225" s="6" t="s">
        <v>1985</v>
      </c>
      <c r="BZ1225" s="6">
        <f t="shared" si="57"/>
        <v>2</v>
      </c>
      <c r="CA1225" s="6">
        <f t="shared" si="58"/>
        <v>2</v>
      </c>
      <c r="CC1225" s="63" t="s">
        <v>4687</v>
      </c>
      <c r="CD1225" s="6" t="s">
        <v>21</v>
      </c>
      <c r="CK1225" s="6" t="s">
        <v>5148</v>
      </c>
      <c r="DA1225" s="6" t="s">
        <v>1986</v>
      </c>
      <c r="DC1225" s="6" t="s">
        <v>4434</v>
      </c>
      <c r="DD1225" s="6" t="s">
        <v>38</v>
      </c>
      <c r="DF1225" s="29">
        <f t="shared" si="59"/>
        <v>0</v>
      </c>
      <c r="DG1225" s="6">
        <v>1</v>
      </c>
    </row>
    <row r="1226" spans="1:111" ht="16" hidden="1" x14ac:dyDescent="0.2">
      <c r="A1226" s="6" t="s">
        <v>1980</v>
      </c>
      <c r="B1226" s="25"/>
      <c r="C1226" s="25"/>
      <c r="F1226" s="25"/>
      <c r="G1226" s="63" t="s">
        <v>1844</v>
      </c>
      <c r="H1226" s="6" t="s">
        <v>6708</v>
      </c>
      <c r="L1226" s="6" t="s">
        <v>3328</v>
      </c>
      <c r="P1226" s="6" t="s">
        <v>3531</v>
      </c>
      <c r="Q1226" s="6" t="s">
        <v>4680</v>
      </c>
      <c r="X1226" s="6">
        <v>0</v>
      </c>
      <c r="Y1226" s="6">
        <v>1535</v>
      </c>
      <c r="Z1226" s="6">
        <v>0</v>
      </c>
      <c r="AA1226" s="6">
        <v>0</v>
      </c>
      <c r="AB1226" s="6">
        <f>SUM(Table2026_09_25[[#This Row],[Number of in-person visits provided in reporting year.]:[Number of video/virtual visits provided in reporting year.]])</f>
        <v>1535</v>
      </c>
      <c r="AC1226" s="6" t="s">
        <v>8469</v>
      </c>
      <c r="AD1226" s="6">
        <v>0</v>
      </c>
      <c r="AE1226" s="6">
        <v>0</v>
      </c>
      <c r="AF1226" s="6" t="s">
        <v>8026</v>
      </c>
      <c r="AG1226" s="6">
        <v>0</v>
      </c>
      <c r="AI1226" s="6" t="s">
        <v>8194</v>
      </c>
      <c r="AJ1226" s="6" t="s">
        <v>4851</v>
      </c>
      <c r="AK1226" s="6" t="s">
        <v>8483</v>
      </c>
      <c r="AL1226" s="26" t="s">
        <v>1443</v>
      </c>
      <c r="AQ1226" s="6" t="s">
        <v>544</v>
      </c>
      <c r="AX1226" s="45"/>
      <c r="AZ1226" s="6">
        <v>0</v>
      </c>
      <c r="BA1226" s="6">
        <v>0</v>
      </c>
      <c r="BB1226" s="45">
        <v>0</v>
      </c>
      <c r="BC1226" s="6">
        <v>0</v>
      </c>
      <c r="BD1226" s="6">
        <v>0</v>
      </c>
      <c r="BF1226" s="6">
        <v>1</v>
      </c>
      <c r="BG1226" s="45">
        <v>0</v>
      </c>
      <c r="BH1226" s="45">
        <v>0</v>
      </c>
      <c r="BI1226" s="6">
        <v>0</v>
      </c>
      <c r="BJ1226" s="6">
        <v>0</v>
      </c>
      <c r="BK1226" s="6">
        <v>0</v>
      </c>
      <c r="BL1226" s="45">
        <v>0</v>
      </c>
      <c r="BM1226" s="45">
        <v>0</v>
      </c>
      <c r="BN1226" s="6">
        <v>0</v>
      </c>
      <c r="BO1226" s="6">
        <v>0</v>
      </c>
      <c r="BP1226" s="6">
        <v>1</v>
      </c>
      <c r="BQ1226" s="6">
        <v>0</v>
      </c>
      <c r="BR1226" s="45">
        <v>0</v>
      </c>
      <c r="BT1226" s="45">
        <v>0</v>
      </c>
      <c r="BU1226" s="45">
        <v>0</v>
      </c>
      <c r="BX1226" s="6">
        <v>0</v>
      </c>
      <c r="BY1226" s="6" t="s">
        <v>1981</v>
      </c>
      <c r="BZ1226" s="6">
        <f t="shared" si="57"/>
        <v>2</v>
      </c>
      <c r="CA1226" s="6">
        <f t="shared" si="58"/>
        <v>2</v>
      </c>
      <c r="CC1226" s="63" t="s">
        <v>4687</v>
      </c>
      <c r="CD1226" s="6" t="s">
        <v>21</v>
      </c>
      <c r="CK1226" s="6" t="s">
        <v>5148</v>
      </c>
      <c r="DA1226" s="6" t="s">
        <v>21</v>
      </c>
      <c r="DC1226" s="6" t="s">
        <v>4434</v>
      </c>
      <c r="DD1226" s="6" t="s">
        <v>38</v>
      </c>
      <c r="DF1226" s="29">
        <f t="shared" si="59"/>
        <v>0</v>
      </c>
      <c r="DG1226" s="6">
        <v>1</v>
      </c>
    </row>
    <row r="1227" spans="1:111" ht="16" hidden="1" x14ac:dyDescent="0.2">
      <c r="A1227" s="6" t="s">
        <v>2347</v>
      </c>
      <c r="B1227" s="25"/>
      <c r="C1227" s="25"/>
      <c r="F1227" s="25"/>
      <c r="G1227" s="63" t="s">
        <v>1844</v>
      </c>
      <c r="H1227" s="6" t="s">
        <v>4721</v>
      </c>
      <c r="L1227" s="6" t="s">
        <v>193</v>
      </c>
      <c r="P1227" s="6" t="s">
        <v>3531</v>
      </c>
      <c r="Q1227" s="6" t="s">
        <v>4680</v>
      </c>
      <c r="X1227" s="6">
        <v>0</v>
      </c>
      <c r="Y1227" s="6">
        <v>714</v>
      </c>
      <c r="Z1227" s="6">
        <v>109</v>
      </c>
      <c r="AA1227" s="6">
        <v>4</v>
      </c>
      <c r="AB1227" s="6">
        <f>SUM(Table2026_09_25[[#This Row],[Number of in-person visits provided in reporting year.]:[Number of video/virtual visits provided in reporting year.]])</f>
        <v>827</v>
      </c>
      <c r="AC1227" s="6" t="s">
        <v>8469</v>
      </c>
      <c r="AD1227" s="6">
        <v>0</v>
      </c>
      <c r="AE1227" s="6">
        <v>0</v>
      </c>
      <c r="AG1227" s="6">
        <v>0</v>
      </c>
      <c r="AI1227" s="6" t="s">
        <v>4722</v>
      </c>
      <c r="AJ1227" s="6" t="s">
        <v>4716</v>
      </c>
      <c r="AK1227" s="6" t="s">
        <v>8483</v>
      </c>
      <c r="AL1227" s="26" t="s">
        <v>256</v>
      </c>
      <c r="AQ1227" s="6" t="s">
        <v>43</v>
      </c>
      <c r="AX1227" s="45"/>
      <c r="AZ1227" s="6">
        <v>0</v>
      </c>
      <c r="BA1227" s="6">
        <v>0</v>
      </c>
      <c r="BB1227" s="45">
        <v>0</v>
      </c>
      <c r="BC1227" s="6">
        <v>0</v>
      </c>
      <c r="BD1227" s="6">
        <v>0</v>
      </c>
      <c r="BF1227" s="6">
        <v>0</v>
      </c>
      <c r="BG1227" s="45">
        <v>0</v>
      </c>
      <c r="BH1227" s="45">
        <v>0</v>
      </c>
      <c r="BI1227" s="6">
        <v>0</v>
      </c>
      <c r="BJ1227" s="6">
        <v>0</v>
      </c>
      <c r="BK1227" s="6">
        <v>0</v>
      </c>
      <c r="BL1227" s="45">
        <v>0</v>
      </c>
      <c r="BM1227" s="45">
        <v>0</v>
      </c>
      <c r="BN1227" s="6">
        <v>0</v>
      </c>
      <c r="BO1227" s="6">
        <v>0</v>
      </c>
      <c r="BP1227" s="6">
        <v>1</v>
      </c>
      <c r="BQ1227" s="6">
        <v>0</v>
      </c>
      <c r="BR1227" s="45">
        <v>0</v>
      </c>
      <c r="BT1227" s="45">
        <v>0</v>
      </c>
      <c r="BU1227" s="45">
        <v>0</v>
      </c>
      <c r="BX1227" s="6">
        <v>1</v>
      </c>
      <c r="BY1227" s="6" t="s">
        <v>21</v>
      </c>
      <c r="BZ1227" s="6">
        <f t="shared" si="57"/>
        <v>1</v>
      </c>
      <c r="CA1227" s="6">
        <f t="shared" si="58"/>
        <v>2</v>
      </c>
      <c r="CC1227" s="63" t="s">
        <v>21</v>
      </c>
      <c r="CD1227" s="6" t="s">
        <v>21</v>
      </c>
      <c r="CK1227" s="6" t="s">
        <v>5148</v>
      </c>
      <c r="DA1227" s="6" t="s">
        <v>21</v>
      </c>
      <c r="DC1227" s="6" t="s">
        <v>4434</v>
      </c>
      <c r="DD1227" s="6" t="s">
        <v>206</v>
      </c>
      <c r="DF1227" s="29">
        <f t="shared" si="59"/>
        <v>0</v>
      </c>
      <c r="DG1227" s="6">
        <v>1</v>
      </c>
    </row>
    <row r="1228" spans="1:111" ht="16" hidden="1" x14ac:dyDescent="0.2">
      <c r="A1228" s="6" t="s">
        <v>2346</v>
      </c>
      <c r="B1228" s="25"/>
      <c r="C1228" s="25"/>
      <c r="F1228" s="25"/>
      <c r="G1228" s="63" t="s">
        <v>1844</v>
      </c>
      <c r="H1228" s="6" t="s">
        <v>4718</v>
      </c>
      <c r="L1228" s="6" t="s">
        <v>193</v>
      </c>
      <c r="P1228" s="6" t="s">
        <v>3531</v>
      </c>
      <c r="Q1228" s="6" t="s">
        <v>4680</v>
      </c>
      <c r="X1228" s="6">
        <v>0</v>
      </c>
      <c r="Y1228" s="6">
        <v>911</v>
      </c>
      <c r="Z1228" s="6">
        <v>270</v>
      </c>
      <c r="AA1228" s="6">
        <v>0</v>
      </c>
      <c r="AB1228" s="6">
        <f>SUM(Table2026_09_25[[#This Row],[Number of in-person visits provided in reporting year.]:[Number of video/virtual visits provided in reporting year.]])</f>
        <v>1181</v>
      </c>
      <c r="AC1228" s="6" t="s">
        <v>8469</v>
      </c>
      <c r="AD1228" s="6">
        <v>0</v>
      </c>
      <c r="AE1228" s="6">
        <v>0</v>
      </c>
      <c r="AG1228" s="6">
        <v>0</v>
      </c>
      <c r="AI1228" s="6" t="s">
        <v>4719</v>
      </c>
      <c r="AJ1228" s="6" t="s">
        <v>4716</v>
      </c>
      <c r="AK1228" s="6" t="s">
        <v>8483</v>
      </c>
      <c r="AL1228" s="26" t="s">
        <v>252</v>
      </c>
      <c r="AQ1228" s="6" t="s">
        <v>43</v>
      </c>
      <c r="AX1228" s="45"/>
      <c r="AZ1228" s="6">
        <v>0</v>
      </c>
      <c r="BA1228" s="6">
        <v>0</v>
      </c>
      <c r="BB1228" s="45">
        <v>0</v>
      </c>
      <c r="BC1228" s="6">
        <v>0</v>
      </c>
      <c r="BD1228" s="6">
        <v>0</v>
      </c>
      <c r="BF1228" s="6">
        <v>1</v>
      </c>
      <c r="BG1228" s="45">
        <v>0</v>
      </c>
      <c r="BH1228" s="45">
        <v>0</v>
      </c>
      <c r="BI1228" s="6">
        <v>0</v>
      </c>
      <c r="BJ1228" s="6">
        <v>0</v>
      </c>
      <c r="BK1228" s="6">
        <v>0</v>
      </c>
      <c r="BL1228" s="45">
        <v>0</v>
      </c>
      <c r="BM1228" s="45">
        <v>0</v>
      </c>
      <c r="BN1228" s="6">
        <v>0</v>
      </c>
      <c r="BO1228" s="6">
        <v>0</v>
      </c>
      <c r="BP1228" s="6">
        <v>0</v>
      </c>
      <c r="BQ1228" s="6">
        <v>0</v>
      </c>
      <c r="BR1228" s="45">
        <v>0</v>
      </c>
      <c r="BT1228" s="45">
        <v>0</v>
      </c>
      <c r="BU1228" s="45">
        <v>0</v>
      </c>
      <c r="BX1228" s="6">
        <v>1</v>
      </c>
      <c r="BY1228" s="6" t="s">
        <v>21</v>
      </c>
      <c r="BZ1228" s="6">
        <f t="shared" si="57"/>
        <v>1</v>
      </c>
      <c r="CA1228" s="6">
        <f t="shared" si="58"/>
        <v>2</v>
      </c>
      <c r="CC1228" s="63" t="s">
        <v>21</v>
      </c>
      <c r="CD1228" s="6" t="s">
        <v>21</v>
      </c>
      <c r="CK1228" s="6" t="s">
        <v>5148</v>
      </c>
      <c r="DA1228" s="6" t="s">
        <v>21</v>
      </c>
      <c r="DC1228" s="6" t="s">
        <v>4434</v>
      </c>
      <c r="DD1228" s="6" t="s">
        <v>206</v>
      </c>
      <c r="DF1228" s="29">
        <f t="shared" si="59"/>
        <v>0</v>
      </c>
      <c r="DG1228" s="6">
        <v>1</v>
      </c>
    </row>
    <row r="1229" spans="1:111" ht="16" hidden="1" x14ac:dyDescent="0.2">
      <c r="A1229" s="6" t="s">
        <v>1913</v>
      </c>
      <c r="B1229" s="25"/>
      <c r="C1229" s="25"/>
      <c r="F1229" s="25"/>
      <c r="G1229" s="63" t="s">
        <v>1844</v>
      </c>
      <c r="H1229" s="6" t="s">
        <v>8027</v>
      </c>
      <c r="L1229" s="6" t="s">
        <v>68</v>
      </c>
      <c r="P1229" s="6" t="s">
        <v>3531</v>
      </c>
      <c r="Q1229" s="6" t="s">
        <v>4680</v>
      </c>
      <c r="X1229" s="6">
        <v>0</v>
      </c>
      <c r="Y1229" s="6">
        <v>0</v>
      </c>
      <c r="Z1229" s="6">
        <v>0</v>
      </c>
      <c r="AA1229" s="6">
        <v>0</v>
      </c>
      <c r="AB1229" s="6">
        <f>SUM(Table2026_09_25[[#This Row],[Number of in-person visits provided in reporting year.]:[Number of video/virtual visits provided in reporting year.]])</f>
        <v>0</v>
      </c>
      <c r="AC1229" s="6" t="s">
        <v>8469</v>
      </c>
      <c r="AD1229" s="6">
        <v>0</v>
      </c>
      <c r="AE1229" s="6">
        <v>0</v>
      </c>
      <c r="AF1229" s="6" t="s">
        <v>25</v>
      </c>
      <c r="AG1229" s="6">
        <v>0</v>
      </c>
      <c r="AI1229" s="6" t="s">
        <v>1908</v>
      </c>
      <c r="AJ1229" s="6" t="s">
        <v>43</v>
      </c>
      <c r="AK1229" s="6" t="s">
        <v>8483</v>
      </c>
      <c r="AL1229" s="26" t="s">
        <v>70</v>
      </c>
      <c r="AQ1229" s="6" t="s">
        <v>43</v>
      </c>
      <c r="AX1229" s="45"/>
      <c r="AZ1229" s="6">
        <v>0</v>
      </c>
      <c r="BA1229" s="6">
        <v>0</v>
      </c>
      <c r="BB1229" s="45">
        <v>0</v>
      </c>
      <c r="BC1229" s="6">
        <v>0</v>
      </c>
      <c r="BD1229" s="6">
        <v>0</v>
      </c>
      <c r="BF1229" s="6">
        <v>0</v>
      </c>
      <c r="BG1229" s="45">
        <v>0</v>
      </c>
      <c r="BH1229" s="45">
        <v>0</v>
      </c>
      <c r="BI1229" s="6">
        <v>0</v>
      </c>
      <c r="BJ1229" s="6">
        <v>0</v>
      </c>
      <c r="BK1229" s="6">
        <v>0</v>
      </c>
      <c r="BL1229" s="45">
        <v>0</v>
      </c>
      <c r="BM1229" s="45">
        <v>0</v>
      </c>
      <c r="BN1229" s="6">
        <v>0</v>
      </c>
      <c r="BO1229" s="6">
        <v>0</v>
      </c>
      <c r="BP1229" s="6">
        <v>1.4</v>
      </c>
      <c r="BQ1229" s="6">
        <v>0</v>
      </c>
      <c r="BR1229" s="45">
        <v>0</v>
      </c>
      <c r="BT1229" s="45">
        <v>0</v>
      </c>
      <c r="BU1229" s="45">
        <v>0</v>
      </c>
      <c r="BX1229" s="6">
        <v>0</v>
      </c>
      <c r="BY1229" s="6" t="s">
        <v>21</v>
      </c>
      <c r="BZ1229" s="6">
        <f t="shared" si="57"/>
        <v>1.4</v>
      </c>
      <c r="CA1229" s="6">
        <f t="shared" si="58"/>
        <v>1.4</v>
      </c>
      <c r="CC1229" s="63" t="s">
        <v>4687</v>
      </c>
      <c r="CD1229" s="6" t="s">
        <v>21</v>
      </c>
      <c r="CK1229" s="6" t="s">
        <v>5148</v>
      </c>
      <c r="DA1229" s="6" t="s">
        <v>21</v>
      </c>
      <c r="DC1229" s="6" t="s">
        <v>4434</v>
      </c>
      <c r="DD1229" s="6" t="s">
        <v>73</v>
      </c>
      <c r="DF1229" s="29">
        <f t="shared" si="59"/>
        <v>0</v>
      </c>
      <c r="DG1229" s="6">
        <v>1</v>
      </c>
    </row>
    <row r="1230" spans="1:111" ht="16" hidden="1" x14ac:dyDescent="0.2">
      <c r="A1230" s="6" t="s">
        <v>1889</v>
      </c>
      <c r="B1230" s="25"/>
      <c r="C1230" s="25"/>
      <c r="F1230" s="25"/>
      <c r="G1230" s="63" t="s">
        <v>1844</v>
      </c>
      <c r="H1230" s="6" t="s">
        <v>4929</v>
      </c>
      <c r="L1230" s="6" t="s">
        <v>3329</v>
      </c>
      <c r="P1230" s="6" t="s">
        <v>3531</v>
      </c>
      <c r="Q1230" s="6" t="s">
        <v>4680</v>
      </c>
      <c r="X1230" s="6">
        <v>1131</v>
      </c>
      <c r="Y1230" s="6">
        <v>1131</v>
      </c>
      <c r="Z1230" s="6">
        <v>537</v>
      </c>
      <c r="AA1230" s="6">
        <v>0</v>
      </c>
      <c r="AB1230" s="6">
        <f>SUM(Table2026_09_25[[#This Row],[Number of in-person visits provided in reporting year.]:[Number of video/virtual visits provided in reporting year.]])</f>
        <v>1668</v>
      </c>
      <c r="AC1230" s="6" t="s">
        <v>8469</v>
      </c>
      <c r="AD1230" s="6">
        <v>0</v>
      </c>
      <c r="AE1230" s="6">
        <v>0</v>
      </c>
      <c r="AG1230" s="6">
        <v>0</v>
      </c>
      <c r="AI1230" s="6" t="s">
        <v>4933</v>
      </c>
      <c r="AJ1230" s="6" t="s">
        <v>149</v>
      </c>
      <c r="AK1230" s="6" t="s">
        <v>8483</v>
      </c>
      <c r="AL1230" s="26" t="s">
        <v>77</v>
      </c>
      <c r="AQ1230" s="6" t="s">
        <v>63</v>
      </c>
      <c r="AX1230" s="45"/>
      <c r="AZ1230" s="6">
        <v>0</v>
      </c>
      <c r="BA1230" s="6">
        <v>0</v>
      </c>
      <c r="BB1230" s="45">
        <v>0</v>
      </c>
      <c r="BC1230" s="6">
        <v>0</v>
      </c>
      <c r="BD1230" s="6">
        <v>0</v>
      </c>
      <c r="BF1230" s="6">
        <v>0</v>
      </c>
      <c r="BG1230" s="45">
        <v>0</v>
      </c>
      <c r="BH1230" s="45">
        <v>0</v>
      </c>
      <c r="BI1230" s="6">
        <v>0</v>
      </c>
      <c r="BJ1230" s="6">
        <v>0</v>
      </c>
      <c r="BK1230" s="6">
        <v>0</v>
      </c>
      <c r="BL1230" s="45">
        <v>0</v>
      </c>
      <c r="BM1230" s="45">
        <v>0</v>
      </c>
      <c r="BN1230" s="6">
        <v>0</v>
      </c>
      <c r="BO1230" s="6">
        <v>0</v>
      </c>
      <c r="BP1230" s="6">
        <v>2.4</v>
      </c>
      <c r="BQ1230" s="6">
        <v>0</v>
      </c>
      <c r="BR1230" s="45">
        <v>0</v>
      </c>
      <c r="BT1230" s="45">
        <v>0</v>
      </c>
      <c r="BU1230" s="45">
        <v>0</v>
      </c>
      <c r="BX1230" s="6">
        <v>0</v>
      </c>
      <c r="BY1230" s="6" t="s">
        <v>21</v>
      </c>
      <c r="BZ1230" s="6">
        <f t="shared" si="57"/>
        <v>2.4</v>
      </c>
      <c r="CA1230" s="6">
        <f t="shared" si="58"/>
        <v>2.4</v>
      </c>
      <c r="CC1230" s="63" t="s">
        <v>21</v>
      </c>
      <c r="CD1230" s="6" t="s">
        <v>21</v>
      </c>
      <c r="CK1230" s="6" t="s">
        <v>5148</v>
      </c>
      <c r="DA1230" s="6" t="s">
        <v>21</v>
      </c>
      <c r="DC1230" s="6" t="s">
        <v>4434</v>
      </c>
      <c r="DD1230" s="6" t="s">
        <v>1890</v>
      </c>
      <c r="DF1230" s="29">
        <f t="shared" si="59"/>
        <v>0</v>
      </c>
      <c r="DG1230" s="6">
        <v>1</v>
      </c>
    </row>
    <row r="1231" spans="1:111" ht="16" hidden="1" x14ac:dyDescent="0.2">
      <c r="A1231" s="6" t="s">
        <v>2237</v>
      </c>
      <c r="B1231" s="25"/>
      <c r="C1231" s="25"/>
      <c r="F1231" s="25"/>
      <c r="G1231" s="63" t="s">
        <v>1844</v>
      </c>
      <c r="H1231" s="6" t="s">
        <v>7228</v>
      </c>
      <c r="L1231" s="6" t="s">
        <v>283</v>
      </c>
      <c r="P1231" s="6" t="s">
        <v>3531</v>
      </c>
      <c r="Q1231" s="6" t="s">
        <v>4680</v>
      </c>
      <c r="X1231" s="6">
        <v>800</v>
      </c>
      <c r="Y1231" s="6">
        <v>1007</v>
      </c>
      <c r="Z1231" s="6">
        <v>354</v>
      </c>
      <c r="AA1231" s="6">
        <v>0</v>
      </c>
      <c r="AB1231" s="6">
        <f>SUM(Table2026_09_25[[#This Row],[Number of in-person visits provided in reporting year.]:[Number of video/virtual visits provided in reporting year.]])</f>
        <v>1361</v>
      </c>
      <c r="AC1231" s="6" t="s">
        <v>8469</v>
      </c>
      <c r="AD1231" s="6">
        <v>0</v>
      </c>
      <c r="AE1231" s="6">
        <v>0</v>
      </c>
      <c r="AF1231" s="6" t="s">
        <v>4682</v>
      </c>
      <c r="AG1231" s="6">
        <v>0</v>
      </c>
      <c r="AI1231" s="6" t="s">
        <v>7231</v>
      </c>
      <c r="AJ1231" s="6" t="s">
        <v>43</v>
      </c>
      <c r="AK1231" s="6" t="s">
        <v>8483</v>
      </c>
      <c r="AL1231" s="26" t="s">
        <v>83</v>
      </c>
      <c r="AQ1231" s="6" t="s">
        <v>43</v>
      </c>
      <c r="AX1231" s="45"/>
      <c r="AZ1231" s="6">
        <v>0</v>
      </c>
      <c r="BA1231" s="6">
        <v>0</v>
      </c>
      <c r="BB1231" s="45">
        <v>0</v>
      </c>
      <c r="BC1231" s="6">
        <v>0</v>
      </c>
      <c r="BD1231" s="6">
        <v>0</v>
      </c>
      <c r="BF1231" s="6">
        <v>0</v>
      </c>
      <c r="BG1231" s="45">
        <v>0</v>
      </c>
      <c r="BH1231" s="45">
        <v>0</v>
      </c>
      <c r="BI1231" s="6">
        <v>0</v>
      </c>
      <c r="BJ1231" s="6">
        <v>0</v>
      </c>
      <c r="BK1231" s="6">
        <v>0</v>
      </c>
      <c r="BL1231" s="45">
        <v>0</v>
      </c>
      <c r="BM1231" s="45">
        <v>0</v>
      </c>
      <c r="BN1231" s="6">
        <v>0</v>
      </c>
      <c r="BO1231" s="6">
        <v>0</v>
      </c>
      <c r="BP1231" s="6">
        <v>1.4</v>
      </c>
      <c r="BQ1231" s="6">
        <v>0</v>
      </c>
      <c r="BR1231" s="45">
        <v>0</v>
      </c>
      <c r="BT1231" s="45">
        <v>0</v>
      </c>
      <c r="BU1231" s="45">
        <v>0</v>
      </c>
      <c r="BX1231" s="6">
        <v>0</v>
      </c>
      <c r="BY1231" s="6" t="s">
        <v>21</v>
      </c>
      <c r="BZ1231" s="6">
        <f t="shared" si="57"/>
        <v>1.4</v>
      </c>
      <c r="CA1231" s="6">
        <f t="shared" si="58"/>
        <v>1.4</v>
      </c>
      <c r="CC1231" s="63" t="s">
        <v>21</v>
      </c>
      <c r="CD1231" s="6" t="s">
        <v>21</v>
      </c>
      <c r="CK1231" s="6" t="s">
        <v>5148</v>
      </c>
      <c r="DA1231" s="6" t="s">
        <v>21</v>
      </c>
      <c r="DC1231" s="6" t="s">
        <v>4434</v>
      </c>
      <c r="DD1231" s="6" t="s">
        <v>86</v>
      </c>
      <c r="DF1231" s="29">
        <f t="shared" si="59"/>
        <v>0</v>
      </c>
      <c r="DG1231" s="6">
        <v>1</v>
      </c>
    </row>
    <row r="1232" spans="1:111" ht="16" hidden="1" x14ac:dyDescent="0.2">
      <c r="A1232" s="6" t="s">
        <v>2083</v>
      </c>
      <c r="B1232" s="25"/>
      <c r="C1232" s="25"/>
      <c r="F1232" s="25"/>
      <c r="G1232" s="63" t="s">
        <v>1844</v>
      </c>
      <c r="H1232" s="6" t="s">
        <v>4908</v>
      </c>
      <c r="L1232" s="6" t="s">
        <v>193</v>
      </c>
      <c r="P1232" s="6" t="s">
        <v>3531</v>
      </c>
      <c r="Q1232" s="6" t="s">
        <v>4680</v>
      </c>
      <c r="X1232" s="6">
        <v>0</v>
      </c>
      <c r="Y1232" s="6">
        <v>0</v>
      </c>
      <c r="Z1232" s="6">
        <v>0</v>
      </c>
      <c r="AA1232" s="6">
        <v>0</v>
      </c>
      <c r="AB1232" s="6">
        <f>SUM(Table2026_09_25[[#This Row],[Number of in-person visits provided in reporting year.]:[Number of video/virtual visits provided in reporting year.]])</f>
        <v>0</v>
      </c>
      <c r="AC1232" s="6" t="s">
        <v>8469</v>
      </c>
      <c r="AD1232" s="6">
        <v>0</v>
      </c>
      <c r="AE1232" s="6">
        <v>0</v>
      </c>
      <c r="AG1232" s="6">
        <v>0</v>
      </c>
      <c r="AI1232" s="6" t="s">
        <v>4911</v>
      </c>
      <c r="AJ1232" s="6" t="s">
        <v>43</v>
      </c>
      <c r="AK1232" s="6" t="s">
        <v>8483</v>
      </c>
      <c r="AL1232" s="26" t="s">
        <v>2085</v>
      </c>
      <c r="AQ1232" s="6" t="s">
        <v>43</v>
      </c>
      <c r="AX1232" s="45"/>
      <c r="AZ1232" s="6">
        <v>0</v>
      </c>
      <c r="BA1232" s="6">
        <v>0</v>
      </c>
      <c r="BB1232" s="45">
        <v>0</v>
      </c>
      <c r="BC1232" s="6">
        <v>0</v>
      </c>
      <c r="BD1232" s="6">
        <v>0</v>
      </c>
      <c r="BF1232" s="6">
        <v>0</v>
      </c>
      <c r="BG1232" s="45">
        <v>0</v>
      </c>
      <c r="BH1232" s="45">
        <v>0</v>
      </c>
      <c r="BI1232" s="6">
        <v>0</v>
      </c>
      <c r="BJ1232" s="6">
        <v>0</v>
      </c>
      <c r="BK1232" s="6">
        <v>0</v>
      </c>
      <c r="BL1232" s="45">
        <v>0</v>
      </c>
      <c r="BM1232" s="45">
        <v>0</v>
      </c>
      <c r="BN1232" s="6">
        <v>0</v>
      </c>
      <c r="BO1232" s="6">
        <v>0</v>
      </c>
      <c r="BP1232" s="6">
        <v>2</v>
      </c>
      <c r="BQ1232" s="6">
        <v>0</v>
      </c>
      <c r="BR1232" s="45">
        <v>0</v>
      </c>
      <c r="BT1232" s="45">
        <v>0</v>
      </c>
      <c r="BU1232" s="45">
        <v>0</v>
      </c>
      <c r="BX1232" s="6">
        <v>0</v>
      </c>
      <c r="BY1232" s="6" t="s">
        <v>21</v>
      </c>
      <c r="BZ1232" s="6">
        <f t="shared" si="57"/>
        <v>2</v>
      </c>
      <c r="CA1232" s="6">
        <f t="shared" si="58"/>
        <v>2</v>
      </c>
      <c r="CC1232" s="63" t="s">
        <v>4687</v>
      </c>
      <c r="CD1232" s="6" t="s">
        <v>21</v>
      </c>
      <c r="CK1232" s="6" t="s">
        <v>5148</v>
      </c>
      <c r="DA1232" s="6" t="s">
        <v>21</v>
      </c>
      <c r="DC1232" s="6" t="s">
        <v>4434</v>
      </c>
      <c r="DD1232" s="6" t="s">
        <v>2082</v>
      </c>
      <c r="DF1232" s="29">
        <f t="shared" si="59"/>
        <v>0</v>
      </c>
      <c r="DG1232" s="6">
        <v>1</v>
      </c>
    </row>
    <row r="1233" spans="1:111" ht="16" hidden="1" x14ac:dyDescent="0.2">
      <c r="A1233" s="6" t="s">
        <v>1891</v>
      </c>
      <c r="B1233" s="25"/>
      <c r="C1233" s="25"/>
      <c r="F1233" s="25"/>
      <c r="G1233" s="63" t="s">
        <v>1844</v>
      </c>
      <c r="H1233" s="6" t="s">
        <v>7037</v>
      </c>
      <c r="L1233" s="6" t="s">
        <v>3329</v>
      </c>
      <c r="P1233" s="6" t="s">
        <v>3531</v>
      </c>
      <c r="Q1233" s="6" t="s">
        <v>4680</v>
      </c>
      <c r="X1233" s="6">
        <v>0</v>
      </c>
      <c r="Y1233" s="6">
        <v>769</v>
      </c>
      <c r="Z1233" s="6">
        <v>460</v>
      </c>
      <c r="AA1233" s="6">
        <v>0</v>
      </c>
      <c r="AB1233" s="6">
        <f>SUM(Table2026_09_25[[#This Row],[Number of in-person visits provided in reporting year.]:[Number of video/virtual visits provided in reporting year.]])</f>
        <v>1229</v>
      </c>
      <c r="AC1233" s="6" t="s">
        <v>8469</v>
      </c>
      <c r="AD1233" s="6">
        <v>0</v>
      </c>
      <c r="AE1233" s="6">
        <v>0</v>
      </c>
      <c r="AG1233" s="6">
        <v>0</v>
      </c>
      <c r="AI1233" s="6" t="s">
        <v>7038</v>
      </c>
      <c r="AJ1233" s="6" t="s">
        <v>149</v>
      </c>
      <c r="AK1233" s="6" t="s">
        <v>8483</v>
      </c>
      <c r="AL1233" s="26" t="s">
        <v>275</v>
      </c>
      <c r="AQ1233" s="6" t="s">
        <v>63</v>
      </c>
      <c r="AX1233" s="45"/>
      <c r="AZ1233" s="6">
        <v>0</v>
      </c>
      <c r="BA1233" s="6">
        <v>0</v>
      </c>
      <c r="BB1233" s="45">
        <v>0</v>
      </c>
      <c r="BC1233" s="6">
        <v>0</v>
      </c>
      <c r="BD1233" s="6">
        <v>0</v>
      </c>
      <c r="BF1233" s="6">
        <v>0</v>
      </c>
      <c r="BG1233" s="45">
        <v>0</v>
      </c>
      <c r="BH1233" s="45">
        <v>0</v>
      </c>
      <c r="BI1233" s="6">
        <v>0</v>
      </c>
      <c r="BJ1233" s="6">
        <v>0</v>
      </c>
      <c r="BK1233" s="6">
        <v>0</v>
      </c>
      <c r="BL1233" s="45">
        <v>0</v>
      </c>
      <c r="BM1233" s="45">
        <v>0</v>
      </c>
      <c r="BN1233" s="6">
        <v>0</v>
      </c>
      <c r="BO1233" s="6">
        <v>0</v>
      </c>
      <c r="BP1233" s="6">
        <v>1.4</v>
      </c>
      <c r="BQ1233" s="6">
        <v>0</v>
      </c>
      <c r="BR1233" s="45">
        <v>0</v>
      </c>
      <c r="BT1233" s="45">
        <v>0</v>
      </c>
      <c r="BU1233" s="45">
        <v>0</v>
      </c>
      <c r="BX1233" s="6">
        <v>0</v>
      </c>
      <c r="BY1233" s="6" t="s">
        <v>21</v>
      </c>
      <c r="BZ1233" s="6">
        <f t="shared" si="57"/>
        <v>1.4</v>
      </c>
      <c r="CA1233" s="6">
        <f t="shared" si="58"/>
        <v>1.4</v>
      </c>
      <c r="CC1233" s="63" t="s">
        <v>21</v>
      </c>
      <c r="CD1233" s="6" t="s">
        <v>21</v>
      </c>
      <c r="CK1233" s="6" t="s">
        <v>5148</v>
      </c>
      <c r="DA1233" s="6" t="s">
        <v>21</v>
      </c>
      <c r="DC1233" s="6" t="s">
        <v>4434</v>
      </c>
      <c r="DD1233" s="6" t="s">
        <v>1890</v>
      </c>
      <c r="DF1233" s="29">
        <f t="shared" si="59"/>
        <v>0</v>
      </c>
      <c r="DG1233" s="6">
        <v>1</v>
      </c>
    </row>
    <row r="1234" spans="1:111" ht="16" hidden="1" x14ac:dyDescent="0.2">
      <c r="A1234" s="6" t="s">
        <v>2470</v>
      </c>
      <c r="B1234" s="25"/>
      <c r="C1234" s="25"/>
      <c r="F1234" s="25"/>
      <c r="G1234" s="63" t="s">
        <v>1844</v>
      </c>
      <c r="H1234" s="6" t="s">
        <v>162</v>
      </c>
      <c r="L1234" s="6" t="s">
        <v>193</v>
      </c>
      <c r="P1234" s="6" t="s">
        <v>3531</v>
      </c>
      <c r="Q1234" s="6" t="s">
        <v>4680</v>
      </c>
      <c r="X1234" s="6">
        <v>124</v>
      </c>
      <c r="Y1234" s="6">
        <v>127</v>
      </c>
      <c r="Z1234" s="6">
        <v>102</v>
      </c>
      <c r="AA1234" s="6">
        <v>0</v>
      </c>
      <c r="AB1234" s="6">
        <f>SUM(Table2026_09_25[[#This Row],[Number of in-person visits provided in reporting year.]:[Number of video/virtual visits provided in reporting year.]])</f>
        <v>229</v>
      </c>
      <c r="AC1234" s="6" t="s">
        <v>8469</v>
      </c>
      <c r="AD1234" s="6">
        <v>0</v>
      </c>
      <c r="AE1234" s="6">
        <v>0</v>
      </c>
      <c r="AF1234" s="6" t="s">
        <v>4682</v>
      </c>
      <c r="AG1234" s="6">
        <v>0</v>
      </c>
      <c r="AI1234" s="6" t="s">
        <v>8033</v>
      </c>
      <c r="AJ1234" s="6" t="s">
        <v>8034</v>
      </c>
      <c r="AK1234" s="6" t="s">
        <v>8483</v>
      </c>
      <c r="AL1234" s="26" t="s">
        <v>163</v>
      </c>
      <c r="AQ1234" s="6" t="s">
        <v>63</v>
      </c>
      <c r="AX1234" s="45" t="s">
        <v>18</v>
      </c>
      <c r="AZ1234" s="6">
        <v>0</v>
      </c>
      <c r="BA1234" s="6">
        <v>0</v>
      </c>
      <c r="BB1234" s="45">
        <v>0</v>
      </c>
      <c r="BC1234" s="6">
        <v>0</v>
      </c>
      <c r="BD1234" s="6">
        <v>0</v>
      </c>
      <c r="BF1234" s="6">
        <v>0</v>
      </c>
      <c r="BG1234" s="45">
        <v>0</v>
      </c>
      <c r="BH1234" s="45">
        <v>0</v>
      </c>
      <c r="BI1234" s="6">
        <v>0</v>
      </c>
      <c r="BJ1234" s="6">
        <v>0</v>
      </c>
      <c r="BK1234" s="6">
        <v>0</v>
      </c>
      <c r="BL1234" s="45">
        <v>0</v>
      </c>
      <c r="BM1234" s="45">
        <v>0</v>
      </c>
      <c r="BN1234" s="6">
        <v>0</v>
      </c>
      <c r="BO1234" s="6">
        <v>0</v>
      </c>
      <c r="BP1234" s="6">
        <v>0.4</v>
      </c>
      <c r="BQ1234" s="6">
        <v>0</v>
      </c>
      <c r="BR1234" s="45">
        <v>0</v>
      </c>
      <c r="BT1234" s="45">
        <v>0</v>
      </c>
      <c r="BU1234" s="45">
        <v>0</v>
      </c>
      <c r="BX1234" s="6">
        <v>0</v>
      </c>
      <c r="BY1234" s="6" t="s">
        <v>21</v>
      </c>
      <c r="BZ1234" s="6">
        <f t="shared" si="57"/>
        <v>0.4</v>
      </c>
      <c r="CA1234" s="6">
        <f t="shared" si="58"/>
        <v>0.4</v>
      </c>
      <c r="CC1234" s="63" t="s">
        <v>4687</v>
      </c>
      <c r="CD1234" s="6" t="s">
        <v>21</v>
      </c>
      <c r="CK1234" s="6" t="s">
        <v>7981</v>
      </c>
      <c r="DA1234" s="6" t="s">
        <v>21</v>
      </c>
      <c r="DC1234" s="6" t="s">
        <v>4434</v>
      </c>
      <c r="DD1234" s="6" t="s">
        <v>2471</v>
      </c>
      <c r="DF1234" s="29">
        <f t="shared" si="59"/>
        <v>0</v>
      </c>
      <c r="DG1234" s="6">
        <v>1</v>
      </c>
    </row>
    <row r="1235" spans="1:111" ht="16" hidden="1" x14ac:dyDescent="0.2">
      <c r="A1235" s="6" t="s">
        <v>2127</v>
      </c>
      <c r="B1235" s="25"/>
      <c r="C1235" s="25"/>
      <c r="F1235" s="25"/>
      <c r="G1235" s="63" t="s">
        <v>1844</v>
      </c>
      <c r="H1235" s="6" t="s">
        <v>48</v>
      </c>
      <c r="L1235" s="6" t="s">
        <v>2128</v>
      </c>
      <c r="P1235" s="6" t="s">
        <v>3531</v>
      </c>
      <c r="Q1235" s="6" t="s">
        <v>4680</v>
      </c>
      <c r="X1235" s="6">
        <v>123</v>
      </c>
      <c r="Y1235" s="6">
        <v>134</v>
      </c>
      <c r="Z1235" s="6">
        <v>34</v>
      </c>
      <c r="AA1235" s="6">
        <v>0</v>
      </c>
      <c r="AB1235" s="6">
        <f>SUM(Table2026_09_25[[#This Row],[Number of in-person visits provided in reporting year.]:[Number of video/virtual visits provided in reporting year.]])</f>
        <v>168</v>
      </c>
      <c r="AC1235" s="6" t="s">
        <v>8469</v>
      </c>
      <c r="AD1235" s="6">
        <v>0</v>
      </c>
      <c r="AE1235" s="6">
        <v>0</v>
      </c>
      <c r="AF1235" s="6" t="s">
        <v>4682</v>
      </c>
      <c r="AG1235" s="6">
        <v>0</v>
      </c>
      <c r="AI1235" s="6" t="s">
        <v>5621</v>
      </c>
      <c r="AJ1235" s="6" t="s">
        <v>4751</v>
      </c>
      <c r="AK1235" s="6" t="s">
        <v>8483</v>
      </c>
      <c r="AL1235" s="26" t="s">
        <v>5622</v>
      </c>
      <c r="AQ1235" s="6" t="s">
        <v>107</v>
      </c>
      <c r="AX1235" s="45"/>
      <c r="AZ1235" s="6">
        <v>0</v>
      </c>
      <c r="BA1235" s="6">
        <v>0</v>
      </c>
      <c r="BB1235" s="45">
        <v>0</v>
      </c>
      <c r="BC1235" s="6">
        <v>0</v>
      </c>
      <c r="BD1235" s="6">
        <v>0</v>
      </c>
      <c r="BF1235" s="6">
        <v>0</v>
      </c>
      <c r="BG1235" s="45">
        <v>0</v>
      </c>
      <c r="BH1235" s="45">
        <v>0</v>
      </c>
      <c r="BI1235" s="6">
        <v>0</v>
      </c>
      <c r="BJ1235" s="6">
        <v>0</v>
      </c>
      <c r="BK1235" s="6">
        <v>0</v>
      </c>
      <c r="BL1235" s="45">
        <v>0</v>
      </c>
      <c r="BM1235" s="45">
        <v>0</v>
      </c>
      <c r="BN1235" s="6">
        <v>0</v>
      </c>
      <c r="BO1235" s="6">
        <v>0</v>
      </c>
      <c r="BP1235" s="6">
        <v>1</v>
      </c>
      <c r="BQ1235" s="6">
        <v>0</v>
      </c>
      <c r="BR1235" s="45">
        <v>0</v>
      </c>
      <c r="BT1235" s="45">
        <v>0</v>
      </c>
      <c r="BU1235" s="45">
        <v>0</v>
      </c>
      <c r="BX1235" s="6">
        <v>0</v>
      </c>
      <c r="BY1235" s="6" t="s">
        <v>21</v>
      </c>
      <c r="BZ1235" s="6">
        <f t="shared" si="57"/>
        <v>1</v>
      </c>
      <c r="CA1235" s="6">
        <f t="shared" si="58"/>
        <v>1</v>
      </c>
      <c r="CC1235" s="63" t="s">
        <v>4753</v>
      </c>
      <c r="CD1235" s="6" t="s">
        <v>21</v>
      </c>
      <c r="CK1235" s="6" t="s">
        <v>5148</v>
      </c>
      <c r="DA1235" s="6" t="s">
        <v>2129</v>
      </c>
      <c r="DC1235" s="6" t="s">
        <v>4434</v>
      </c>
      <c r="DD1235" s="6" t="s">
        <v>876</v>
      </c>
      <c r="DF1235" s="29">
        <f t="shared" si="59"/>
        <v>0</v>
      </c>
      <c r="DG1235" s="6">
        <v>1</v>
      </c>
    </row>
    <row r="1236" spans="1:111" ht="16" hidden="1" x14ac:dyDescent="0.2">
      <c r="A1236" s="6" t="s">
        <v>2341</v>
      </c>
      <c r="B1236" s="25"/>
      <c r="C1236" s="25"/>
      <c r="F1236" s="25"/>
      <c r="G1236" s="63" t="s">
        <v>1844</v>
      </c>
      <c r="H1236" s="6" t="s">
        <v>223</v>
      </c>
      <c r="L1236" s="6" t="s">
        <v>171</v>
      </c>
      <c r="P1236" s="6" t="s">
        <v>3531</v>
      </c>
      <c r="Q1236" s="6" t="s">
        <v>4680</v>
      </c>
      <c r="X1236" s="6">
        <v>551</v>
      </c>
      <c r="Y1236" s="6">
        <v>572</v>
      </c>
      <c r="Z1236" s="6">
        <v>76</v>
      </c>
      <c r="AA1236" s="6">
        <v>0</v>
      </c>
      <c r="AB1236" s="6">
        <f>SUM(Table2026_09_25[[#This Row],[Number of in-person visits provided in reporting year.]:[Number of video/virtual visits provided in reporting year.]])</f>
        <v>648</v>
      </c>
      <c r="AC1236" s="6" t="s">
        <v>8469</v>
      </c>
      <c r="AD1236" s="6">
        <v>0</v>
      </c>
      <c r="AE1236" s="6">
        <v>0</v>
      </c>
      <c r="AF1236" s="6" t="s">
        <v>4682</v>
      </c>
      <c r="AG1236" s="6">
        <v>0</v>
      </c>
      <c r="AI1236" s="6" t="s">
        <v>4706</v>
      </c>
      <c r="AJ1236" s="6" t="s">
        <v>4707</v>
      </c>
      <c r="AK1236" s="6" t="s">
        <v>8483</v>
      </c>
      <c r="AL1236" s="26" t="s">
        <v>1612</v>
      </c>
      <c r="AQ1236" s="6" t="s">
        <v>63</v>
      </c>
      <c r="AX1236" s="45"/>
      <c r="AZ1236" s="6">
        <v>0</v>
      </c>
      <c r="BA1236" s="6">
        <v>0</v>
      </c>
      <c r="BB1236" s="45">
        <v>0</v>
      </c>
      <c r="BC1236" s="6">
        <v>0</v>
      </c>
      <c r="BD1236" s="6">
        <v>0</v>
      </c>
      <c r="BF1236" s="6">
        <v>0</v>
      </c>
      <c r="BG1236" s="45">
        <v>0</v>
      </c>
      <c r="BH1236" s="45">
        <v>0</v>
      </c>
      <c r="BI1236" s="6">
        <v>0</v>
      </c>
      <c r="BJ1236" s="6">
        <v>0</v>
      </c>
      <c r="BK1236" s="6">
        <v>0</v>
      </c>
      <c r="BL1236" s="45">
        <v>0</v>
      </c>
      <c r="BM1236" s="45">
        <v>0</v>
      </c>
      <c r="BN1236" s="6">
        <v>0</v>
      </c>
      <c r="BO1236" s="6">
        <v>0</v>
      </c>
      <c r="BP1236" s="6">
        <v>1</v>
      </c>
      <c r="BQ1236" s="6">
        <v>0</v>
      </c>
      <c r="BR1236" s="45">
        <v>0</v>
      </c>
      <c r="BT1236" s="45">
        <v>0</v>
      </c>
      <c r="BU1236" s="45">
        <v>0</v>
      </c>
      <c r="BX1236" s="6">
        <v>0</v>
      </c>
      <c r="BY1236" s="6" t="s">
        <v>21</v>
      </c>
      <c r="BZ1236" s="6">
        <f t="shared" si="57"/>
        <v>1</v>
      </c>
      <c r="CA1236" s="6">
        <f t="shared" si="58"/>
        <v>1</v>
      </c>
      <c r="CC1236" s="63" t="s">
        <v>21</v>
      </c>
      <c r="CD1236" s="6" t="s">
        <v>21</v>
      </c>
      <c r="CK1236" s="6" t="s">
        <v>5148</v>
      </c>
      <c r="DA1236" s="6" t="s">
        <v>21</v>
      </c>
      <c r="DC1236" s="6" t="s">
        <v>4434</v>
      </c>
      <c r="DD1236" s="6" t="s">
        <v>206</v>
      </c>
      <c r="DF1236" s="29">
        <f t="shared" si="59"/>
        <v>0</v>
      </c>
      <c r="DG1236" s="6">
        <v>1</v>
      </c>
    </row>
    <row r="1237" spans="1:111" ht="16" hidden="1" x14ac:dyDescent="0.2">
      <c r="A1237" s="6" t="s">
        <v>2210</v>
      </c>
      <c r="B1237" s="25"/>
      <c r="C1237" s="25"/>
      <c r="F1237" s="25"/>
      <c r="G1237" s="63" t="s">
        <v>1844</v>
      </c>
      <c r="H1237" s="6" t="s">
        <v>4714</v>
      </c>
      <c r="L1237" s="6" t="s">
        <v>193</v>
      </c>
      <c r="P1237" s="6" t="s">
        <v>3531</v>
      </c>
      <c r="Q1237" s="6" t="s">
        <v>4680</v>
      </c>
      <c r="X1237" s="6">
        <v>0</v>
      </c>
      <c r="Y1237" s="6">
        <v>526</v>
      </c>
      <c r="Z1237" s="6">
        <v>73</v>
      </c>
      <c r="AA1237" s="6">
        <v>0</v>
      </c>
      <c r="AB1237" s="6">
        <f>SUM(Table2026_09_25[[#This Row],[Number of in-person visits provided in reporting year.]:[Number of video/virtual visits provided in reporting year.]])</f>
        <v>599</v>
      </c>
      <c r="AC1237" s="6" t="s">
        <v>8469</v>
      </c>
      <c r="AD1237" s="6">
        <v>0</v>
      </c>
      <c r="AE1237" s="6">
        <v>0</v>
      </c>
      <c r="AF1237" s="6" t="s">
        <v>4682</v>
      </c>
      <c r="AG1237" s="6">
        <v>0</v>
      </c>
      <c r="AI1237" s="6" t="s">
        <v>4715</v>
      </c>
      <c r="AJ1237" s="6" t="s">
        <v>4716</v>
      </c>
      <c r="AK1237" s="6" t="s">
        <v>8483</v>
      </c>
      <c r="AL1237" s="26" t="s">
        <v>247</v>
      </c>
      <c r="AQ1237" s="6" t="s">
        <v>43</v>
      </c>
      <c r="AX1237" s="45"/>
      <c r="AZ1237" s="6">
        <v>0</v>
      </c>
      <c r="BA1237" s="6">
        <v>0</v>
      </c>
      <c r="BB1237" s="45">
        <v>0</v>
      </c>
      <c r="BC1237" s="6">
        <v>0</v>
      </c>
      <c r="BD1237" s="6">
        <v>0</v>
      </c>
      <c r="BF1237" s="6">
        <v>0</v>
      </c>
      <c r="BG1237" s="45">
        <v>0</v>
      </c>
      <c r="BH1237" s="45">
        <v>0</v>
      </c>
      <c r="BI1237" s="6">
        <v>0</v>
      </c>
      <c r="BJ1237" s="6">
        <v>0</v>
      </c>
      <c r="BK1237" s="6">
        <v>0</v>
      </c>
      <c r="BL1237" s="45">
        <v>0</v>
      </c>
      <c r="BM1237" s="45">
        <v>0</v>
      </c>
      <c r="BN1237" s="6">
        <v>0</v>
      </c>
      <c r="BO1237" s="6">
        <v>0</v>
      </c>
      <c r="BP1237" s="6">
        <v>1</v>
      </c>
      <c r="BQ1237" s="6">
        <v>0</v>
      </c>
      <c r="BR1237" s="45">
        <v>0</v>
      </c>
      <c r="BT1237" s="45">
        <v>0</v>
      </c>
      <c r="BU1237" s="45">
        <v>0</v>
      </c>
      <c r="BX1237" s="6">
        <v>0</v>
      </c>
      <c r="BY1237" s="6" t="s">
        <v>21</v>
      </c>
      <c r="BZ1237" s="6">
        <f t="shared" si="57"/>
        <v>1</v>
      </c>
      <c r="CA1237" s="6">
        <f t="shared" si="58"/>
        <v>1</v>
      </c>
      <c r="CC1237" s="63" t="s">
        <v>21</v>
      </c>
      <c r="CD1237" s="6" t="s">
        <v>21</v>
      </c>
      <c r="CK1237" s="6" t="s">
        <v>5148</v>
      </c>
      <c r="DA1237" s="6" t="s">
        <v>21</v>
      </c>
      <c r="DC1237" s="6" t="s">
        <v>4434</v>
      </c>
      <c r="DD1237" s="6" t="s">
        <v>699</v>
      </c>
      <c r="DF1237" s="29">
        <f t="shared" si="59"/>
        <v>0</v>
      </c>
      <c r="DG1237" s="6">
        <v>1</v>
      </c>
    </row>
    <row r="1238" spans="1:111" ht="16" hidden="1" x14ac:dyDescent="0.2">
      <c r="A1238" s="6" t="s">
        <v>2139</v>
      </c>
      <c r="B1238" s="25"/>
      <c r="C1238" s="25"/>
      <c r="F1238" s="25"/>
      <c r="G1238" s="63" t="s">
        <v>1844</v>
      </c>
      <c r="H1238" s="6" t="s">
        <v>7605</v>
      </c>
      <c r="L1238" s="6" t="s">
        <v>3330</v>
      </c>
      <c r="P1238" s="6" t="s">
        <v>3531</v>
      </c>
      <c r="Q1238" s="6" t="s">
        <v>4680</v>
      </c>
      <c r="X1238" s="6">
        <v>0</v>
      </c>
      <c r="Y1238" s="6">
        <v>2019</v>
      </c>
      <c r="Z1238" s="6">
        <v>334</v>
      </c>
      <c r="AA1238" s="6">
        <v>0</v>
      </c>
      <c r="AB1238" s="6">
        <f>SUM(Table2026_09_25[[#This Row],[Number of in-person visits provided in reporting year.]:[Number of video/virtual visits provided in reporting year.]])</f>
        <v>2353</v>
      </c>
      <c r="AC1238" s="6" t="s">
        <v>8469</v>
      </c>
      <c r="AD1238" s="6">
        <v>0</v>
      </c>
      <c r="AE1238" s="6">
        <v>0</v>
      </c>
      <c r="AF1238" s="6" t="s">
        <v>8026</v>
      </c>
      <c r="AG1238" s="6">
        <v>0</v>
      </c>
      <c r="AI1238" s="6" t="s">
        <v>7608</v>
      </c>
      <c r="AJ1238" s="6" t="s">
        <v>7609</v>
      </c>
      <c r="AK1238" s="6" t="s">
        <v>8483</v>
      </c>
      <c r="AL1238" s="26" t="s">
        <v>220</v>
      </c>
      <c r="AQ1238" s="6" t="s">
        <v>43</v>
      </c>
      <c r="AX1238" s="45"/>
      <c r="AZ1238" s="6">
        <v>0</v>
      </c>
      <c r="BA1238" s="6">
        <v>0</v>
      </c>
      <c r="BB1238" s="45">
        <v>0</v>
      </c>
      <c r="BC1238" s="6">
        <v>0</v>
      </c>
      <c r="BD1238" s="6">
        <v>0</v>
      </c>
      <c r="BF1238" s="6">
        <v>0</v>
      </c>
      <c r="BG1238" s="45">
        <v>0</v>
      </c>
      <c r="BH1238" s="45">
        <v>0</v>
      </c>
      <c r="BI1238" s="6">
        <v>0</v>
      </c>
      <c r="BJ1238" s="6">
        <v>0</v>
      </c>
      <c r="BK1238" s="6">
        <v>0</v>
      </c>
      <c r="BL1238" s="45">
        <v>0</v>
      </c>
      <c r="BM1238" s="45">
        <v>0</v>
      </c>
      <c r="BN1238" s="6">
        <v>0</v>
      </c>
      <c r="BO1238" s="6">
        <v>0</v>
      </c>
      <c r="BP1238" s="6">
        <v>3.5</v>
      </c>
      <c r="BQ1238" s="6">
        <v>0</v>
      </c>
      <c r="BR1238" s="45">
        <v>0</v>
      </c>
      <c r="BT1238" s="45">
        <v>0</v>
      </c>
      <c r="BU1238" s="45">
        <v>0</v>
      </c>
      <c r="BX1238" s="6">
        <v>0</v>
      </c>
      <c r="BY1238" s="6" t="s">
        <v>21</v>
      </c>
      <c r="BZ1238" s="6">
        <f t="shared" si="57"/>
        <v>3.5</v>
      </c>
      <c r="CA1238" s="6">
        <f t="shared" si="58"/>
        <v>3.5</v>
      </c>
      <c r="CC1238" s="63" t="s">
        <v>4753</v>
      </c>
      <c r="CD1238" s="6" t="s">
        <v>2140</v>
      </c>
      <c r="CK1238" s="6" t="s">
        <v>5148</v>
      </c>
      <c r="DA1238" s="6" t="s">
        <v>21</v>
      </c>
      <c r="DC1238" s="6" t="s">
        <v>4434</v>
      </c>
      <c r="DD1238" s="6" t="s">
        <v>2005</v>
      </c>
      <c r="DF1238" s="29">
        <f t="shared" si="59"/>
        <v>0</v>
      </c>
      <c r="DG1238" s="6">
        <v>1</v>
      </c>
    </row>
    <row r="1239" spans="1:111" ht="16" hidden="1" x14ac:dyDescent="0.2">
      <c r="A1239" s="6" t="s">
        <v>2320</v>
      </c>
      <c r="B1239" s="25"/>
      <c r="C1239" s="25"/>
      <c r="F1239" s="25"/>
      <c r="G1239" s="63" t="s">
        <v>1844</v>
      </c>
      <c r="H1239" s="6" t="s">
        <v>8086</v>
      </c>
      <c r="L1239" s="6" t="s">
        <v>193</v>
      </c>
      <c r="P1239" s="6" t="s">
        <v>3531</v>
      </c>
      <c r="Q1239" s="6" t="s">
        <v>4680</v>
      </c>
      <c r="X1239" s="6">
        <v>0</v>
      </c>
      <c r="Y1239" s="6">
        <v>220</v>
      </c>
      <c r="Z1239" s="6">
        <v>0</v>
      </c>
      <c r="AA1239" s="6">
        <v>0</v>
      </c>
      <c r="AB1239" s="6">
        <f>SUM(Table2026_09_25[[#This Row],[Number of in-person visits provided in reporting year.]:[Number of video/virtual visits provided in reporting year.]])</f>
        <v>220</v>
      </c>
      <c r="AC1239" s="6" t="s">
        <v>8469</v>
      </c>
      <c r="AD1239" s="6">
        <v>0</v>
      </c>
      <c r="AE1239" s="6">
        <v>0</v>
      </c>
      <c r="AF1239" s="6" t="s">
        <v>4682</v>
      </c>
      <c r="AG1239" s="6">
        <v>0</v>
      </c>
      <c r="AI1239" s="6" t="s">
        <v>8087</v>
      </c>
      <c r="AJ1239" s="6" t="s">
        <v>5575</v>
      </c>
      <c r="AK1239" s="6" t="s">
        <v>8483</v>
      </c>
      <c r="AL1239" s="26" t="s">
        <v>736</v>
      </c>
      <c r="AQ1239" s="6" t="s">
        <v>544</v>
      </c>
      <c r="AX1239" s="45"/>
      <c r="AZ1239" s="6">
        <v>0</v>
      </c>
      <c r="BA1239" s="6">
        <v>0</v>
      </c>
      <c r="BB1239" s="45">
        <v>0</v>
      </c>
      <c r="BC1239" s="6">
        <v>0</v>
      </c>
      <c r="BD1239" s="6">
        <v>0</v>
      </c>
      <c r="BF1239" s="6">
        <v>1</v>
      </c>
      <c r="BG1239" s="45">
        <v>0</v>
      </c>
      <c r="BH1239" s="45">
        <v>0</v>
      </c>
      <c r="BI1239" s="6">
        <v>0</v>
      </c>
      <c r="BJ1239" s="6">
        <v>0</v>
      </c>
      <c r="BK1239" s="6">
        <v>0</v>
      </c>
      <c r="BL1239" s="45">
        <v>0</v>
      </c>
      <c r="BM1239" s="45">
        <v>0</v>
      </c>
      <c r="BN1239" s="6">
        <v>0</v>
      </c>
      <c r="BO1239" s="6">
        <v>0</v>
      </c>
      <c r="BP1239" s="6">
        <v>0</v>
      </c>
      <c r="BQ1239" s="6">
        <v>0</v>
      </c>
      <c r="BR1239" s="45">
        <v>0</v>
      </c>
      <c r="BT1239" s="45">
        <v>0</v>
      </c>
      <c r="BU1239" s="45">
        <v>0</v>
      </c>
      <c r="BX1239" s="6">
        <v>0</v>
      </c>
      <c r="BY1239" s="6" t="s">
        <v>21</v>
      </c>
      <c r="BZ1239" s="6">
        <f t="shared" si="57"/>
        <v>1</v>
      </c>
      <c r="CA1239" s="6">
        <f t="shared" si="58"/>
        <v>1</v>
      </c>
      <c r="CC1239" s="63" t="s">
        <v>4687</v>
      </c>
      <c r="CD1239" s="6" t="s">
        <v>2321</v>
      </c>
      <c r="CK1239" s="6" t="s">
        <v>5148</v>
      </c>
      <c r="DA1239" s="6" t="s">
        <v>2322</v>
      </c>
      <c r="DC1239" s="6" t="s">
        <v>4434</v>
      </c>
      <c r="DD1239" s="6" t="s">
        <v>485</v>
      </c>
      <c r="DF1239" s="29">
        <f t="shared" si="59"/>
        <v>0</v>
      </c>
      <c r="DG1239" s="6">
        <v>1</v>
      </c>
    </row>
    <row r="1240" spans="1:111" ht="16" hidden="1" x14ac:dyDescent="0.2">
      <c r="A1240" s="6" t="s">
        <v>1991</v>
      </c>
      <c r="B1240" s="25"/>
      <c r="C1240" s="25"/>
      <c r="F1240" s="25"/>
      <c r="G1240" s="63" t="s">
        <v>1844</v>
      </c>
      <c r="H1240" s="6" t="s">
        <v>8038</v>
      </c>
      <c r="L1240" s="6" t="s">
        <v>193</v>
      </c>
      <c r="P1240" s="6" t="s">
        <v>3531</v>
      </c>
      <c r="Q1240" s="6" t="s">
        <v>4680</v>
      </c>
      <c r="X1240" s="6">
        <v>0</v>
      </c>
      <c r="Y1240" s="6">
        <v>1395</v>
      </c>
      <c r="Z1240" s="6">
        <v>0</v>
      </c>
      <c r="AA1240" s="6">
        <v>0</v>
      </c>
      <c r="AB1240" s="6">
        <f>SUM(Table2026_09_25[[#This Row],[Number of in-person visits provided in reporting year.]:[Number of video/virtual visits provided in reporting year.]])</f>
        <v>1395</v>
      </c>
      <c r="AC1240" s="6" t="s">
        <v>8469</v>
      </c>
      <c r="AD1240" s="6">
        <v>0</v>
      </c>
      <c r="AE1240" s="6">
        <v>0</v>
      </c>
      <c r="AF1240" s="6" t="s">
        <v>4682</v>
      </c>
      <c r="AG1240" s="6">
        <v>0</v>
      </c>
      <c r="AI1240" s="6" t="s">
        <v>8039</v>
      </c>
      <c r="AJ1240" s="6" t="s">
        <v>5972</v>
      </c>
      <c r="AK1240" s="6" t="s">
        <v>8483</v>
      </c>
      <c r="AL1240" s="26" t="s">
        <v>214</v>
      </c>
      <c r="AQ1240" s="6" t="s">
        <v>544</v>
      </c>
      <c r="AX1240" s="45"/>
      <c r="AZ1240" s="6">
        <v>0</v>
      </c>
      <c r="BA1240" s="6">
        <v>0</v>
      </c>
      <c r="BB1240" s="45">
        <v>0</v>
      </c>
      <c r="BC1240" s="6">
        <v>0</v>
      </c>
      <c r="BD1240" s="6">
        <v>0</v>
      </c>
      <c r="BF1240" s="6">
        <v>0</v>
      </c>
      <c r="BG1240" s="45">
        <v>0</v>
      </c>
      <c r="BH1240" s="45">
        <v>0</v>
      </c>
      <c r="BI1240" s="6">
        <v>0</v>
      </c>
      <c r="BJ1240" s="6">
        <v>0</v>
      </c>
      <c r="BK1240" s="6">
        <v>0</v>
      </c>
      <c r="BL1240" s="45">
        <v>0</v>
      </c>
      <c r="BM1240" s="45">
        <v>0</v>
      </c>
      <c r="BN1240" s="6">
        <v>0</v>
      </c>
      <c r="BO1240" s="6">
        <v>0</v>
      </c>
      <c r="BP1240" s="6">
        <v>2</v>
      </c>
      <c r="BQ1240" s="6">
        <v>0</v>
      </c>
      <c r="BR1240" s="45">
        <v>0</v>
      </c>
      <c r="BT1240" s="45">
        <v>0</v>
      </c>
      <c r="BU1240" s="45">
        <v>0</v>
      </c>
      <c r="BX1240" s="6">
        <v>0</v>
      </c>
      <c r="BY1240" s="6" t="s">
        <v>1992</v>
      </c>
      <c r="BZ1240" s="6">
        <f t="shared" si="57"/>
        <v>2</v>
      </c>
      <c r="CA1240" s="6">
        <f t="shared" si="58"/>
        <v>2</v>
      </c>
      <c r="CC1240" s="63" t="s">
        <v>4687</v>
      </c>
      <c r="CD1240" s="6" t="s">
        <v>21</v>
      </c>
      <c r="CK1240" s="6" t="s">
        <v>5148</v>
      </c>
      <c r="DA1240" s="6" t="s">
        <v>1993</v>
      </c>
      <c r="DC1240" s="6" t="s">
        <v>4434</v>
      </c>
      <c r="DD1240" s="6" t="s">
        <v>38</v>
      </c>
      <c r="DF1240" s="29">
        <f t="shared" si="59"/>
        <v>0</v>
      </c>
      <c r="DG1240" s="6">
        <v>1</v>
      </c>
    </row>
    <row r="1241" spans="1:111" ht="16" hidden="1" x14ac:dyDescent="0.2">
      <c r="A1241" s="6" t="s">
        <v>2365</v>
      </c>
      <c r="B1241" s="25"/>
      <c r="C1241" s="25"/>
      <c r="F1241" s="25"/>
      <c r="G1241" s="63" t="s">
        <v>1844</v>
      </c>
      <c r="H1241" s="6" t="s">
        <v>226</v>
      </c>
      <c r="L1241" s="6" t="s">
        <v>193</v>
      </c>
      <c r="P1241" s="6" t="s">
        <v>3531</v>
      </c>
      <c r="Q1241" s="6" t="s">
        <v>4680</v>
      </c>
      <c r="X1241" s="6">
        <v>405</v>
      </c>
      <c r="Y1241" s="6">
        <v>0</v>
      </c>
      <c r="Z1241" s="6">
        <v>0</v>
      </c>
      <c r="AA1241" s="6">
        <v>0</v>
      </c>
      <c r="AB1241" s="6">
        <f>SUM(Table2026_09_25[[#This Row],[Number of in-person visits provided in reporting year.]:[Number of video/virtual visits provided in reporting year.]])</f>
        <v>0</v>
      </c>
      <c r="AC1241" s="6" t="s">
        <v>8469</v>
      </c>
      <c r="AD1241" s="6">
        <v>0</v>
      </c>
      <c r="AE1241" s="6">
        <v>0</v>
      </c>
      <c r="AG1241" s="6">
        <v>0</v>
      </c>
      <c r="AI1241" s="6" t="s">
        <v>7145</v>
      </c>
      <c r="AJ1241" s="6" t="s">
        <v>7146</v>
      </c>
      <c r="AK1241" s="6" t="s">
        <v>8483</v>
      </c>
      <c r="AL1241" s="26" t="s">
        <v>227</v>
      </c>
      <c r="AQ1241" s="6" t="s">
        <v>63</v>
      </c>
      <c r="AX1241" s="45"/>
      <c r="AZ1241" s="6">
        <v>0</v>
      </c>
      <c r="BA1241" s="6">
        <v>0</v>
      </c>
      <c r="BB1241" s="45">
        <v>0</v>
      </c>
      <c r="BC1241" s="6">
        <v>0</v>
      </c>
      <c r="BD1241" s="6">
        <v>0</v>
      </c>
      <c r="BF1241" s="6">
        <v>0</v>
      </c>
      <c r="BG1241" s="45">
        <v>0</v>
      </c>
      <c r="BH1241" s="45">
        <v>0</v>
      </c>
      <c r="BI1241" s="6">
        <v>0</v>
      </c>
      <c r="BJ1241" s="6">
        <v>0</v>
      </c>
      <c r="BK1241" s="6">
        <v>0</v>
      </c>
      <c r="BL1241" s="45">
        <v>0</v>
      </c>
      <c r="BM1241" s="45">
        <v>0</v>
      </c>
      <c r="BN1241" s="6">
        <v>0</v>
      </c>
      <c r="BO1241" s="6">
        <v>0</v>
      </c>
      <c r="BP1241" s="6">
        <v>1</v>
      </c>
      <c r="BQ1241" s="6">
        <v>0</v>
      </c>
      <c r="BR1241" s="45">
        <v>0</v>
      </c>
      <c r="BT1241" s="45">
        <v>0</v>
      </c>
      <c r="BU1241" s="45">
        <v>0</v>
      </c>
      <c r="BX1241" s="6">
        <v>0</v>
      </c>
      <c r="BY1241" s="6" t="s">
        <v>21</v>
      </c>
      <c r="BZ1241" s="6">
        <f t="shared" si="57"/>
        <v>1</v>
      </c>
      <c r="CA1241" s="6">
        <f t="shared" si="58"/>
        <v>1</v>
      </c>
      <c r="CC1241" s="63" t="s">
        <v>4687</v>
      </c>
      <c r="CD1241" s="6" t="s">
        <v>21</v>
      </c>
      <c r="CK1241" s="6" t="s">
        <v>5148</v>
      </c>
      <c r="DA1241" s="6" t="s">
        <v>2366</v>
      </c>
      <c r="DC1241" s="6" t="s">
        <v>4434</v>
      </c>
      <c r="DD1241" s="6" t="s">
        <v>164</v>
      </c>
      <c r="DF1241" s="29">
        <f t="shared" si="59"/>
        <v>0</v>
      </c>
      <c r="DG1241" s="6">
        <v>1</v>
      </c>
    </row>
    <row r="1242" spans="1:111" ht="16" hidden="1" x14ac:dyDescent="0.2">
      <c r="A1242" s="6" t="s">
        <v>2367</v>
      </c>
      <c r="B1242" s="25"/>
      <c r="C1242" s="25"/>
      <c r="F1242" s="25"/>
      <c r="G1242" s="63" t="s">
        <v>1844</v>
      </c>
      <c r="H1242" s="6" t="s">
        <v>240</v>
      </c>
      <c r="L1242" s="6" t="s">
        <v>193</v>
      </c>
      <c r="P1242" s="6" t="s">
        <v>3531</v>
      </c>
      <c r="Q1242" s="6" t="s">
        <v>4680</v>
      </c>
      <c r="X1242" s="6">
        <v>197</v>
      </c>
      <c r="Y1242" s="6">
        <v>0</v>
      </c>
      <c r="Z1242" s="6">
        <v>0</v>
      </c>
      <c r="AA1242" s="6">
        <v>0</v>
      </c>
      <c r="AB1242" s="6">
        <f>SUM(Table2026_09_25[[#This Row],[Number of in-person visits provided in reporting year.]:[Number of video/virtual visits provided in reporting year.]])</f>
        <v>0</v>
      </c>
      <c r="AC1242" s="6" t="s">
        <v>8469</v>
      </c>
      <c r="AD1242" s="6">
        <v>0</v>
      </c>
      <c r="AE1242" s="6">
        <v>0</v>
      </c>
      <c r="AG1242" s="6">
        <v>0</v>
      </c>
      <c r="AI1242" s="6" t="s">
        <v>4961</v>
      </c>
      <c r="AJ1242" s="6" t="s">
        <v>1558</v>
      </c>
      <c r="AK1242" s="6" t="s">
        <v>8483</v>
      </c>
      <c r="AL1242" s="26" t="s">
        <v>241</v>
      </c>
      <c r="AQ1242" s="6" t="s">
        <v>63</v>
      </c>
      <c r="AX1242" s="45"/>
      <c r="AZ1242" s="6">
        <v>0</v>
      </c>
      <c r="BA1242" s="6">
        <v>0</v>
      </c>
      <c r="BB1242" s="45">
        <v>0</v>
      </c>
      <c r="BC1242" s="6">
        <v>0</v>
      </c>
      <c r="BD1242" s="6">
        <v>0</v>
      </c>
      <c r="BF1242" s="6">
        <v>0</v>
      </c>
      <c r="BG1242" s="45">
        <v>0</v>
      </c>
      <c r="BH1242" s="45">
        <v>0</v>
      </c>
      <c r="BI1242" s="6">
        <v>0</v>
      </c>
      <c r="BJ1242" s="6">
        <v>0</v>
      </c>
      <c r="BK1242" s="6">
        <v>0</v>
      </c>
      <c r="BL1242" s="45">
        <v>0</v>
      </c>
      <c r="BM1242" s="45">
        <v>0</v>
      </c>
      <c r="BN1242" s="6">
        <v>0</v>
      </c>
      <c r="BO1242" s="6">
        <v>0</v>
      </c>
      <c r="BP1242" s="6">
        <v>0.5</v>
      </c>
      <c r="BQ1242" s="6">
        <v>0</v>
      </c>
      <c r="BR1242" s="45">
        <v>0</v>
      </c>
      <c r="BT1242" s="45">
        <v>0</v>
      </c>
      <c r="BU1242" s="45">
        <v>0</v>
      </c>
      <c r="BX1242" s="6">
        <v>0</v>
      </c>
      <c r="BY1242" s="6" t="s">
        <v>21</v>
      </c>
      <c r="BZ1242" s="6">
        <f t="shared" si="57"/>
        <v>0.5</v>
      </c>
      <c r="CA1242" s="6">
        <f t="shared" si="58"/>
        <v>0.5</v>
      </c>
      <c r="CC1242" s="63" t="s">
        <v>4687</v>
      </c>
      <c r="CD1242" s="6" t="s">
        <v>21</v>
      </c>
      <c r="CK1242" s="6" t="s">
        <v>5148</v>
      </c>
      <c r="DA1242" s="6" t="s">
        <v>21</v>
      </c>
      <c r="DC1242" s="6" t="s">
        <v>4434</v>
      </c>
      <c r="DD1242" s="6" t="s">
        <v>164</v>
      </c>
      <c r="DF1242" s="29">
        <f t="shared" si="59"/>
        <v>0</v>
      </c>
      <c r="DG1242" s="6">
        <v>1</v>
      </c>
    </row>
    <row r="1243" spans="1:111" ht="16" hidden="1" x14ac:dyDescent="0.2">
      <c r="A1243" s="6" t="s">
        <v>2344</v>
      </c>
      <c r="B1243" s="25"/>
      <c r="C1243" s="25"/>
      <c r="F1243" s="25"/>
      <c r="G1243" s="63" t="s">
        <v>1844</v>
      </c>
      <c r="H1243" s="6" t="s">
        <v>243</v>
      </c>
      <c r="L1243" s="6" t="s">
        <v>2345</v>
      </c>
      <c r="P1243" s="6" t="s">
        <v>3531</v>
      </c>
      <c r="Q1243" s="6" t="s">
        <v>4680</v>
      </c>
      <c r="X1243" s="6">
        <v>415</v>
      </c>
      <c r="Y1243" s="6">
        <v>580</v>
      </c>
      <c r="Z1243" s="6">
        <v>56</v>
      </c>
      <c r="AA1243" s="6">
        <v>0</v>
      </c>
      <c r="AB1243" s="6">
        <f>SUM(Table2026_09_25[[#This Row],[Number of in-person visits provided in reporting year.]:[Number of video/virtual visits provided in reporting year.]])</f>
        <v>636</v>
      </c>
      <c r="AC1243" s="6" t="s">
        <v>8469</v>
      </c>
      <c r="AD1243" s="6">
        <v>0</v>
      </c>
      <c r="AE1243" s="6">
        <v>0</v>
      </c>
      <c r="AF1243" s="6" t="s">
        <v>4682</v>
      </c>
      <c r="AG1243" s="6">
        <v>0</v>
      </c>
      <c r="AI1243" s="6" t="s">
        <v>4711</v>
      </c>
      <c r="AJ1243" s="6" t="s">
        <v>4712</v>
      </c>
      <c r="AK1243" s="6" t="s">
        <v>8483</v>
      </c>
      <c r="AL1243" s="26" t="s">
        <v>244</v>
      </c>
      <c r="AQ1243" s="6" t="s">
        <v>63</v>
      </c>
      <c r="AX1243" s="45"/>
      <c r="AZ1243" s="6">
        <v>0</v>
      </c>
      <c r="BA1243" s="6">
        <v>0</v>
      </c>
      <c r="BB1243" s="45">
        <v>0</v>
      </c>
      <c r="BC1243" s="6">
        <v>0</v>
      </c>
      <c r="BD1243" s="6">
        <v>0</v>
      </c>
      <c r="BF1243" s="6">
        <v>0</v>
      </c>
      <c r="BG1243" s="45">
        <v>0</v>
      </c>
      <c r="BH1243" s="45">
        <v>0</v>
      </c>
      <c r="BI1243" s="6">
        <v>0</v>
      </c>
      <c r="BJ1243" s="6">
        <v>0</v>
      </c>
      <c r="BK1243" s="6">
        <v>0</v>
      </c>
      <c r="BL1243" s="45">
        <v>0</v>
      </c>
      <c r="BM1243" s="45">
        <v>0</v>
      </c>
      <c r="BN1243" s="6">
        <v>0</v>
      </c>
      <c r="BO1243" s="6">
        <v>0</v>
      </c>
      <c r="BP1243" s="6">
        <v>1</v>
      </c>
      <c r="BQ1243" s="6">
        <v>0</v>
      </c>
      <c r="BR1243" s="45">
        <v>0</v>
      </c>
      <c r="BT1243" s="45">
        <v>0</v>
      </c>
      <c r="BU1243" s="45">
        <v>0</v>
      </c>
      <c r="BX1243" s="6">
        <v>0</v>
      </c>
      <c r="BY1243" s="6" t="s">
        <v>21</v>
      </c>
      <c r="BZ1243" s="6">
        <f t="shared" si="57"/>
        <v>1</v>
      </c>
      <c r="CA1243" s="6">
        <f t="shared" si="58"/>
        <v>1</v>
      </c>
      <c r="CC1243" s="63" t="s">
        <v>21</v>
      </c>
      <c r="CD1243" s="6" t="s">
        <v>21</v>
      </c>
      <c r="CK1243" s="6" t="s">
        <v>5148</v>
      </c>
      <c r="DA1243" s="6" t="s">
        <v>21</v>
      </c>
      <c r="DC1243" s="6" t="s">
        <v>4434</v>
      </c>
      <c r="DD1243" s="6" t="s">
        <v>206</v>
      </c>
      <c r="DF1243" s="29">
        <f t="shared" si="59"/>
        <v>0</v>
      </c>
      <c r="DG1243" s="6">
        <v>1</v>
      </c>
    </row>
    <row r="1244" spans="1:111" ht="16" hidden="1" x14ac:dyDescent="0.2">
      <c r="A1244" s="6" t="s">
        <v>1982</v>
      </c>
      <c r="B1244" s="25"/>
      <c r="C1244" s="25"/>
      <c r="F1244" s="25"/>
      <c r="G1244" s="63" t="s">
        <v>1844</v>
      </c>
      <c r="H1244" s="6" t="s">
        <v>166</v>
      </c>
      <c r="L1244" s="6" t="s">
        <v>3328</v>
      </c>
      <c r="P1244" s="6" t="s">
        <v>3531</v>
      </c>
      <c r="Q1244" s="6" t="s">
        <v>4680</v>
      </c>
      <c r="X1244" s="6">
        <v>0</v>
      </c>
      <c r="Y1244" s="6">
        <v>1403</v>
      </c>
      <c r="Z1244" s="6">
        <v>0</v>
      </c>
      <c r="AA1244" s="6">
        <v>0</v>
      </c>
      <c r="AB1244" s="6">
        <f>SUM(Table2026_09_25[[#This Row],[Number of in-person visits provided in reporting year.]:[Number of video/virtual visits provided in reporting year.]])</f>
        <v>1403</v>
      </c>
      <c r="AC1244" s="6" t="s">
        <v>8469</v>
      </c>
      <c r="AD1244" s="6">
        <v>0</v>
      </c>
      <c r="AE1244" s="6">
        <v>0</v>
      </c>
      <c r="AF1244" s="6" t="s">
        <v>8026</v>
      </c>
      <c r="AG1244" s="6">
        <v>0</v>
      </c>
      <c r="AI1244" s="6" t="s">
        <v>2619</v>
      </c>
      <c r="AJ1244" s="6" t="s">
        <v>4859</v>
      </c>
      <c r="AK1244" s="6" t="s">
        <v>8483</v>
      </c>
      <c r="AL1244" s="26" t="s">
        <v>167</v>
      </c>
      <c r="AQ1244" s="6" t="s">
        <v>544</v>
      </c>
      <c r="AX1244" s="45"/>
      <c r="AZ1244" s="6">
        <v>0</v>
      </c>
      <c r="BA1244" s="6">
        <v>0</v>
      </c>
      <c r="BB1244" s="45">
        <v>0</v>
      </c>
      <c r="BC1244" s="6">
        <v>0</v>
      </c>
      <c r="BD1244" s="6">
        <v>0</v>
      </c>
      <c r="BF1244" s="6">
        <v>0</v>
      </c>
      <c r="BG1244" s="45">
        <v>0</v>
      </c>
      <c r="BH1244" s="45">
        <v>0</v>
      </c>
      <c r="BI1244" s="6">
        <v>0</v>
      </c>
      <c r="BJ1244" s="6">
        <v>0</v>
      </c>
      <c r="BK1244" s="6">
        <v>0</v>
      </c>
      <c r="BL1244" s="45">
        <v>0</v>
      </c>
      <c r="BM1244" s="45">
        <v>0</v>
      </c>
      <c r="BN1244" s="6">
        <v>0</v>
      </c>
      <c r="BO1244" s="6">
        <v>0</v>
      </c>
      <c r="BP1244" s="6">
        <v>2</v>
      </c>
      <c r="BQ1244" s="6">
        <v>0</v>
      </c>
      <c r="BR1244" s="45">
        <v>0</v>
      </c>
      <c r="BT1244" s="45">
        <v>0</v>
      </c>
      <c r="BU1244" s="45">
        <v>0</v>
      </c>
      <c r="BX1244" s="6">
        <v>0</v>
      </c>
      <c r="BY1244" s="6" t="s">
        <v>1983</v>
      </c>
      <c r="BZ1244" s="6">
        <f t="shared" si="57"/>
        <v>2</v>
      </c>
      <c r="CA1244" s="6">
        <f t="shared" si="58"/>
        <v>2</v>
      </c>
      <c r="CC1244" s="63" t="s">
        <v>4687</v>
      </c>
      <c r="CD1244" s="6" t="s">
        <v>21</v>
      </c>
      <c r="CK1244" s="6" t="s">
        <v>5148</v>
      </c>
      <c r="DA1244" s="6" t="s">
        <v>21</v>
      </c>
      <c r="DC1244" s="6" t="s">
        <v>4434</v>
      </c>
      <c r="DD1244" s="6" t="s">
        <v>38</v>
      </c>
      <c r="DF1244" s="29">
        <f t="shared" si="59"/>
        <v>0</v>
      </c>
      <c r="DG1244" s="6">
        <v>1</v>
      </c>
    </row>
    <row r="1245" spans="1:111" ht="16" hidden="1" x14ac:dyDescent="0.2">
      <c r="A1245" s="6" t="s">
        <v>2342</v>
      </c>
      <c r="B1245" s="25"/>
      <c r="C1245" s="25"/>
      <c r="F1245" s="25"/>
      <c r="G1245" s="63" t="s">
        <v>1844</v>
      </c>
      <c r="H1245" s="6" t="s">
        <v>55</v>
      </c>
      <c r="L1245" s="6" t="s">
        <v>2343</v>
      </c>
      <c r="P1245" s="6" t="s">
        <v>3531</v>
      </c>
      <c r="Q1245" s="6" t="s">
        <v>4680</v>
      </c>
      <c r="X1245" s="6">
        <v>501</v>
      </c>
      <c r="Y1245" s="6">
        <v>603</v>
      </c>
      <c r="Z1245" s="6">
        <v>230</v>
      </c>
      <c r="AA1245" s="6">
        <v>0</v>
      </c>
      <c r="AB1245" s="6">
        <f>SUM(Table2026_09_25[[#This Row],[Number of in-person visits provided in reporting year.]:[Number of video/virtual visits provided in reporting year.]])</f>
        <v>833</v>
      </c>
      <c r="AC1245" s="6" t="s">
        <v>8469</v>
      </c>
      <c r="AD1245" s="6">
        <v>0</v>
      </c>
      <c r="AE1245" s="6">
        <v>0</v>
      </c>
      <c r="AF1245" s="6" t="s">
        <v>4682</v>
      </c>
      <c r="AG1245" s="6">
        <v>0</v>
      </c>
      <c r="AI1245" s="6" t="s">
        <v>7916</v>
      </c>
      <c r="AJ1245" s="6" t="s">
        <v>232</v>
      </c>
      <c r="AK1245" s="6" t="s">
        <v>8483</v>
      </c>
      <c r="AL1245" s="26" t="s">
        <v>1744</v>
      </c>
      <c r="AQ1245" s="6" t="s">
        <v>63</v>
      </c>
      <c r="AX1245" s="45"/>
      <c r="AZ1245" s="6">
        <v>0</v>
      </c>
      <c r="BA1245" s="6">
        <v>0</v>
      </c>
      <c r="BB1245" s="45">
        <v>0</v>
      </c>
      <c r="BC1245" s="6">
        <v>0</v>
      </c>
      <c r="BD1245" s="6">
        <v>0</v>
      </c>
      <c r="BF1245" s="6">
        <v>0</v>
      </c>
      <c r="BG1245" s="45">
        <v>0</v>
      </c>
      <c r="BH1245" s="45">
        <v>0</v>
      </c>
      <c r="BI1245" s="6">
        <v>0</v>
      </c>
      <c r="BJ1245" s="6">
        <v>0</v>
      </c>
      <c r="BK1245" s="6">
        <v>0</v>
      </c>
      <c r="BL1245" s="45">
        <v>0</v>
      </c>
      <c r="BM1245" s="45">
        <v>0</v>
      </c>
      <c r="BN1245" s="6">
        <v>0</v>
      </c>
      <c r="BO1245" s="6">
        <v>0</v>
      </c>
      <c r="BP1245" s="6">
        <v>1</v>
      </c>
      <c r="BQ1245" s="6">
        <v>0</v>
      </c>
      <c r="BR1245" s="45">
        <v>0</v>
      </c>
      <c r="BT1245" s="45">
        <v>0</v>
      </c>
      <c r="BU1245" s="45">
        <v>0</v>
      </c>
      <c r="BX1245" s="6">
        <v>0</v>
      </c>
      <c r="BY1245" s="6" t="s">
        <v>21</v>
      </c>
      <c r="BZ1245" s="6">
        <f t="shared" si="57"/>
        <v>1</v>
      </c>
      <c r="CA1245" s="6">
        <f t="shared" si="58"/>
        <v>1</v>
      </c>
      <c r="CC1245" s="63" t="s">
        <v>21</v>
      </c>
      <c r="CD1245" s="6" t="s">
        <v>21</v>
      </c>
      <c r="CK1245" s="6" t="s">
        <v>5148</v>
      </c>
      <c r="DA1245" s="6" t="s">
        <v>21</v>
      </c>
      <c r="DC1245" s="6" t="s">
        <v>4434</v>
      </c>
      <c r="DD1245" s="6" t="s">
        <v>206</v>
      </c>
      <c r="DF1245" s="29">
        <f t="shared" si="59"/>
        <v>0</v>
      </c>
      <c r="DG1245" s="6">
        <v>1</v>
      </c>
    </row>
    <row r="1246" spans="1:111" ht="16" hidden="1" x14ac:dyDescent="0.2">
      <c r="A1246" s="6" t="s">
        <v>2008</v>
      </c>
      <c r="B1246" s="25"/>
      <c r="C1246" s="25"/>
      <c r="F1246" s="25"/>
      <c r="G1246" s="63" t="s">
        <v>1844</v>
      </c>
      <c r="H1246" s="6" t="s">
        <v>61</v>
      </c>
      <c r="L1246" s="6" t="s">
        <v>3331</v>
      </c>
      <c r="P1246" s="6" t="s">
        <v>3531</v>
      </c>
      <c r="Q1246" s="6" t="s">
        <v>4680</v>
      </c>
      <c r="X1246" s="6">
        <v>0</v>
      </c>
      <c r="Y1246" s="6">
        <v>796</v>
      </c>
      <c r="Z1246" s="6">
        <v>628</v>
      </c>
      <c r="AA1246" s="6">
        <v>0</v>
      </c>
      <c r="AB1246" s="6">
        <f>SUM(Table2026_09_25[[#This Row],[Number of in-person visits provided in reporting year.]:[Number of video/virtual visits provided in reporting year.]])</f>
        <v>1424</v>
      </c>
      <c r="AC1246" s="6" t="s">
        <v>8469</v>
      </c>
      <c r="AD1246" s="6">
        <v>0</v>
      </c>
      <c r="AE1246" s="6">
        <v>0</v>
      </c>
      <c r="AF1246" s="6" t="s">
        <v>8026</v>
      </c>
      <c r="AG1246" s="6">
        <v>0</v>
      </c>
      <c r="AI1246" s="6" t="s">
        <v>5101</v>
      </c>
      <c r="AJ1246" s="6" t="s">
        <v>149</v>
      </c>
      <c r="AK1246" s="6" t="s">
        <v>8483</v>
      </c>
      <c r="AL1246" s="26" t="s">
        <v>236</v>
      </c>
      <c r="AQ1246" s="6" t="s">
        <v>63</v>
      </c>
      <c r="AX1246" s="45"/>
      <c r="AZ1246" s="6">
        <v>0</v>
      </c>
      <c r="BA1246" s="6">
        <v>0</v>
      </c>
      <c r="BB1246" s="45">
        <v>0</v>
      </c>
      <c r="BC1246" s="6">
        <v>0</v>
      </c>
      <c r="BD1246" s="6">
        <v>0</v>
      </c>
      <c r="BF1246" s="6">
        <v>0</v>
      </c>
      <c r="BG1246" s="45">
        <v>0</v>
      </c>
      <c r="BH1246" s="45">
        <v>0</v>
      </c>
      <c r="BI1246" s="6">
        <v>0</v>
      </c>
      <c r="BJ1246" s="6">
        <v>0</v>
      </c>
      <c r="BK1246" s="6">
        <v>0</v>
      </c>
      <c r="BL1246" s="45">
        <v>0</v>
      </c>
      <c r="BM1246" s="45">
        <v>0</v>
      </c>
      <c r="BN1246" s="6">
        <v>0</v>
      </c>
      <c r="BO1246" s="6">
        <v>0</v>
      </c>
      <c r="BP1246" s="6">
        <v>1.9</v>
      </c>
      <c r="BQ1246" s="6">
        <v>0</v>
      </c>
      <c r="BR1246" s="45">
        <v>0</v>
      </c>
      <c r="BT1246" s="45">
        <v>0</v>
      </c>
      <c r="BU1246" s="45">
        <v>0</v>
      </c>
      <c r="BX1246" s="6">
        <v>0</v>
      </c>
      <c r="BY1246" s="6" t="s">
        <v>21</v>
      </c>
      <c r="BZ1246" s="6">
        <f t="shared" si="57"/>
        <v>1.9</v>
      </c>
      <c r="CA1246" s="6">
        <f t="shared" si="58"/>
        <v>1.9</v>
      </c>
      <c r="CC1246" s="63" t="s">
        <v>4687</v>
      </c>
      <c r="CD1246" s="6" t="s">
        <v>21</v>
      </c>
      <c r="CK1246" s="6" t="s">
        <v>5148</v>
      </c>
      <c r="DA1246" s="6" t="s">
        <v>2009</v>
      </c>
      <c r="DC1246" s="6" t="s">
        <v>4434</v>
      </c>
      <c r="DD1246" s="6" t="s">
        <v>65</v>
      </c>
      <c r="DF1246" s="29">
        <f t="shared" si="59"/>
        <v>0</v>
      </c>
      <c r="DG1246" s="6">
        <v>1</v>
      </c>
    </row>
    <row r="1247" spans="1:111" ht="16" hidden="1" x14ac:dyDescent="0.2">
      <c r="A1247" s="6" t="s">
        <v>3552</v>
      </c>
      <c r="B1247" s="25"/>
      <c r="C1247" s="25"/>
      <c r="F1247" s="25"/>
      <c r="G1247" s="63" t="s">
        <v>1844</v>
      </c>
      <c r="H1247" s="6" t="s">
        <v>8199</v>
      </c>
      <c r="L1247" s="6" t="s">
        <v>193</v>
      </c>
      <c r="P1247" s="6" t="s">
        <v>3531</v>
      </c>
      <c r="Q1247" s="6" t="s">
        <v>4680</v>
      </c>
      <c r="X1247" s="6">
        <v>0</v>
      </c>
      <c r="Y1247" s="6">
        <v>128</v>
      </c>
      <c r="Z1247" s="6">
        <v>0</v>
      </c>
      <c r="AA1247" s="6">
        <v>0</v>
      </c>
      <c r="AB1247" s="6">
        <f>SUM(Table2026_09_25[[#This Row],[Number of in-person visits provided in reporting year.]:[Number of video/virtual visits provided in reporting year.]])</f>
        <v>128</v>
      </c>
      <c r="AC1247" s="6" t="s">
        <v>8469</v>
      </c>
      <c r="AD1247" s="6">
        <v>0</v>
      </c>
      <c r="AE1247" s="6">
        <v>0</v>
      </c>
      <c r="AF1247" s="6" t="s">
        <v>4682</v>
      </c>
      <c r="AG1247" s="6">
        <v>0</v>
      </c>
      <c r="AI1247" s="6" t="s">
        <v>8033</v>
      </c>
      <c r="AJ1247" s="6" t="s">
        <v>8034</v>
      </c>
      <c r="AK1247" s="6" t="s">
        <v>8483</v>
      </c>
      <c r="AL1247" s="26" t="s">
        <v>163</v>
      </c>
      <c r="AQ1247" s="6" t="s">
        <v>63</v>
      </c>
      <c r="AX1247" s="45" t="s">
        <v>2478</v>
      </c>
      <c r="AZ1247" s="6">
        <v>0</v>
      </c>
      <c r="BA1247" s="6">
        <v>0</v>
      </c>
      <c r="BB1247" s="45">
        <v>0</v>
      </c>
      <c r="BC1247" s="6">
        <v>0</v>
      </c>
      <c r="BD1247" s="6">
        <v>0</v>
      </c>
      <c r="BF1247" s="6">
        <v>0</v>
      </c>
      <c r="BG1247" s="45">
        <v>0</v>
      </c>
      <c r="BH1247" s="45">
        <v>0</v>
      </c>
      <c r="BI1247" s="6">
        <v>0</v>
      </c>
      <c r="BJ1247" s="6">
        <v>0</v>
      </c>
      <c r="BK1247" s="6">
        <v>0</v>
      </c>
      <c r="BL1247" s="45">
        <v>0</v>
      </c>
      <c r="BM1247" s="45">
        <v>0</v>
      </c>
      <c r="BN1247" s="6">
        <v>0</v>
      </c>
      <c r="BO1247" s="6">
        <v>0</v>
      </c>
      <c r="BP1247" s="6">
        <v>1</v>
      </c>
      <c r="BQ1247" s="6">
        <v>0</v>
      </c>
      <c r="BR1247" s="45">
        <v>0</v>
      </c>
      <c r="BT1247" s="45">
        <v>0</v>
      </c>
      <c r="BU1247" s="45">
        <v>0</v>
      </c>
      <c r="BX1247" s="6">
        <v>0</v>
      </c>
      <c r="BY1247" s="6" t="s">
        <v>21</v>
      </c>
      <c r="BZ1247" s="6">
        <f t="shared" si="57"/>
        <v>1</v>
      </c>
      <c r="CA1247" s="6">
        <f t="shared" si="58"/>
        <v>1</v>
      </c>
      <c r="CC1247" s="63" t="s">
        <v>21</v>
      </c>
      <c r="CD1247" s="6" t="s">
        <v>21</v>
      </c>
      <c r="CK1247" s="6" t="s">
        <v>5148</v>
      </c>
      <c r="DA1247" s="6" t="s">
        <v>21</v>
      </c>
      <c r="DC1247" s="6" t="s">
        <v>4434</v>
      </c>
      <c r="DD1247" s="6" t="s">
        <v>3231</v>
      </c>
      <c r="DF1247" s="29">
        <f t="shared" si="59"/>
        <v>0</v>
      </c>
      <c r="DG1247" s="6">
        <v>1</v>
      </c>
    </row>
    <row r="1248" spans="1:111" ht="16" hidden="1" x14ac:dyDescent="0.2">
      <c r="A1248" s="6" t="s">
        <v>2335</v>
      </c>
      <c r="B1248" s="25"/>
      <c r="C1248" s="25"/>
      <c r="F1248" s="25"/>
      <c r="G1248" s="63" t="s">
        <v>1844</v>
      </c>
      <c r="H1248" s="6" t="s">
        <v>4677</v>
      </c>
      <c r="L1248" s="6" t="s">
        <v>3332</v>
      </c>
      <c r="P1248" s="6" t="s">
        <v>3531</v>
      </c>
      <c r="Q1248" s="6" t="s">
        <v>4680</v>
      </c>
      <c r="X1248" s="6">
        <v>535</v>
      </c>
      <c r="Y1248" s="6">
        <v>592</v>
      </c>
      <c r="Z1248" s="6">
        <v>107</v>
      </c>
      <c r="AA1248" s="6">
        <v>0</v>
      </c>
      <c r="AB1248" s="6">
        <f>SUM(Table2026_09_25[[#This Row],[Number of in-person visits provided in reporting year.]:[Number of video/virtual visits provided in reporting year.]])</f>
        <v>699</v>
      </c>
      <c r="AC1248" s="6" t="s">
        <v>8469</v>
      </c>
      <c r="AD1248" s="6">
        <v>0</v>
      </c>
      <c r="AE1248" s="6">
        <v>0</v>
      </c>
      <c r="AF1248" s="6" t="s">
        <v>4682</v>
      </c>
      <c r="AG1248" s="6">
        <v>0</v>
      </c>
      <c r="AI1248" s="6" t="s">
        <v>4683</v>
      </c>
      <c r="AJ1248" s="6" t="s">
        <v>4684</v>
      </c>
      <c r="AK1248" s="6" t="s">
        <v>8483</v>
      </c>
      <c r="AL1248" s="26" t="s">
        <v>204</v>
      </c>
      <c r="AQ1248" s="6" t="s">
        <v>63</v>
      </c>
      <c r="AX1248" s="45"/>
      <c r="AZ1248" s="6">
        <v>0</v>
      </c>
      <c r="BA1248" s="6">
        <v>0</v>
      </c>
      <c r="BB1248" s="45">
        <v>0</v>
      </c>
      <c r="BC1248" s="6">
        <v>0</v>
      </c>
      <c r="BD1248" s="6">
        <v>0</v>
      </c>
      <c r="BF1248" s="6">
        <v>0</v>
      </c>
      <c r="BG1248" s="45">
        <v>0</v>
      </c>
      <c r="BH1248" s="45">
        <v>0</v>
      </c>
      <c r="BI1248" s="6">
        <v>0</v>
      </c>
      <c r="BJ1248" s="6">
        <v>0</v>
      </c>
      <c r="BK1248" s="6">
        <v>0</v>
      </c>
      <c r="BL1248" s="45">
        <v>0</v>
      </c>
      <c r="BM1248" s="45">
        <v>0</v>
      </c>
      <c r="BN1248" s="6">
        <v>0</v>
      </c>
      <c r="BO1248" s="6">
        <v>0</v>
      </c>
      <c r="BP1248" s="6">
        <v>1</v>
      </c>
      <c r="BQ1248" s="6">
        <v>0</v>
      </c>
      <c r="BR1248" s="45">
        <v>0</v>
      </c>
      <c r="BT1248" s="45">
        <v>0</v>
      </c>
      <c r="BU1248" s="45">
        <v>0</v>
      </c>
      <c r="BX1248" s="6">
        <v>0</v>
      </c>
      <c r="BY1248" s="6" t="s">
        <v>21</v>
      </c>
      <c r="BZ1248" s="6">
        <f t="shared" si="57"/>
        <v>1</v>
      </c>
      <c r="CA1248" s="6">
        <f t="shared" si="58"/>
        <v>1</v>
      </c>
      <c r="CC1248" s="63" t="s">
        <v>21</v>
      </c>
      <c r="CD1248" s="6" t="s">
        <v>21</v>
      </c>
      <c r="CK1248" s="6" t="s">
        <v>5148</v>
      </c>
      <c r="DA1248" s="6" t="s">
        <v>21</v>
      </c>
      <c r="DC1248" s="6" t="s">
        <v>4434</v>
      </c>
      <c r="DD1248" s="6" t="s">
        <v>206</v>
      </c>
      <c r="DF1248" s="29">
        <f t="shared" si="59"/>
        <v>0</v>
      </c>
      <c r="DG1248" s="6">
        <v>1</v>
      </c>
    </row>
    <row r="1249" spans="1:111" ht="16" hidden="1" x14ac:dyDescent="0.2">
      <c r="A1249" s="6" t="s">
        <v>2340</v>
      </c>
      <c r="B1249" s="25"/>
      <c r="C1249" s="25"/>
      <c r="F1249" s="25"/>
      <c r="G1249" s="63" t="s">
        <v>1844</v>
      </c>
      <c r="H1249" s="6" t="s">
        <v>4695</v>
      </c>
      <c r="L1249" s="6" t="s">
        <v>2338</v>
      </c>
      <c r="P1249" s="6" t="s">
        <v>3531</v>
      </c>
      <c r="Q1249" s="6" t="s">
        <v>4680</v>
      </c>
      <c r="X1249" s="6">
        <v>16</v>
      </c>
      <c r="Y1249" s="6">
        <v>18</v>
      </c>
      <c r="Z1249" s="6">
        <v>6</v>
      </c>
      <c r="AA1249" s="6">
        <v>0</v>
      </c>
      <c r="AB1249" s="6">
        <f>SUM(Table2026_09_25[[#This Row],[Number of in-person visits provided in reporting year.]:[Number of video/virtual visits provided in reporting year.]])</f>
        <v>24</v>
      </c>
      <c r="AC1249" s="6" t="s">
        <v>8469</v>
      </c>
      <c r="AD1249" s="6">
        <v>0</v>
      </c>
      <c r="AE1249" s="6">
        <v>0</v>
      </c>
      <c r="AF1249" s="6" t="s">
        <v>4682</v>
      </c>
      <c r="AG1249" s="6">
        <v>0</v>
      </c>
      <c r="AI1249" s="6" t="s">
        <v>4697</v>
      </c>
      <c r="AJ1249" s="6" t="s">
        <v>4698</v>
      </c>
      <c r="AK1249" s="6" t="s">
        <v>8483</v>
      </c>
      <c r="AL1249" s="26" t="s">
        <v>2339</v>
      </c>
      <c r="AQ1249" s="6" t="s">
        <v>63</v>
      </c>
      <c r="AX1249" s="45"/>
      <c r="AZ1249" s="6">
        <v>0</v>
      </c>
      <c r="BA1249" s="6">
        <v>0</v>
      </c>
      <c r="BB1249" s="45">
        <v>0</v>
      </c>
      <c r="BC1249" s="6">
        <v>0</v>
      </c>
      <c r="BD1249" s="6">
        <v>0</v>
      </c>
      <c r="BF1249" s="6">
        <v>0</v>
      </c>
      <c r="BG1249" s="45">
        <v>0</v>
      </c>
      <c r="BH1249" s="45">
        <v>0</v>
      </c>
      <c r="BI1249" s="6">
        <v>0</v>
      </c>
      <c r="BJ1249" s="6">
        <v>0</v>
      </c>
      <c r="BK1249" s="6">
        <v>0</v>
      </c>
      <c r="BL1249" s="45">
        <v>0</v>
      </c>
      <c r="BM1249" s="45">
        <v>0</v>
      </c>
      <c r="BN1249" s="6">
        <v>0</v>
      </c>
      <c r="BO1249" s="6">
        <v>0</v>
      </c>
      <c r="BP1249" s="6">
        <v>0</v>
      </c>
      <c r="BQ1249" s="6">
        <v>0</v>
      </c>
      <c r="BR1249" s="45">
        <v>0</v>
      </c>
      <c r="BT1249" s="45">
        <v>0</v>
      </c>
      <c r="BU1249" s="45">
        <v>0</v>
      </c>
      <c r="BX1249" s="6">
        <v>0</v>
      </c>
      <c r="BY1249" s="6" t="s">
        <v>21</v>
      </c>
      <c r="BZ1249" s="6">
        <f t="shared" si="57"/>
        <v>0</v>
      </c>
      <c r="CA1249" s="6">
        <f t="shared" si="58"/>
        <v>0</v>
      </c>
      <c r="CC1249" s="63" t="s">
        <v>21</v>
      </c>
      <c r="CD1249" s="6" t="s">
        <v>21</v>
      </c>
      <c r="CK1249" s="6" t="s">
        <v>5148</v>
      </c>
      <c r="DA1249" s="6" t="s">
        <v>21</v>
      </c>
      <c r="DC1249" s="6" t="s">
        <v>4434</v>
      </c>
      <c r="DD1249" s="6" t="s">
        <v>206</v>
      </c>
      <c r="DF1249" s="29">
        <f t="shared" si="59"/>
        <v>0</v>
      </c>
      <c r="DG1249" s="6">
        <v>1</v>
      </c>
    </row>
    <row r="1250" spans="1:111" ht="16" hidden="1" x14ac:dyDescent="0.2">
      <c r="A1250" s="6" t="s">
        <v>1854</v>
      </c>
      <c r="B1250" s="25"/>
      <c r="C1250" s="25"/>
      <c r="F1250" s="25"/>
      <c r="G1250" s="63" t="s">
        <v>1844</v>
      </c>
      <c r="H1250" s="6" t="s">
        <v>6873</v>
      </c>
      <c r="L1250" s="6" t="s">
        <v>1852</v>
      </c>
      <c r="P1250" s="6" t="s">
        <v>3531</v>
      </c>
      <c r="Q1250" s="6" t="s">
        <v>4680</v>
      </c>
      <c r="X1250" s="6">
        <v>0</v>
      </c>
      <c r="Y1250" s="6">
        <v>0</v>
      </c>
      <c r="Z1250" s="6">
        <v>0</v>
      </c>
      <c r="AA1250" s="6">
        <v>0</v>
      </c>
      <c r="AB1250" s="6">
        <f>SUM(Table2026_09_25[[#This Row],[Number of in-person visits provided in reporting year.]:[Number of video/virtual visits provided in reporting year.]])</f>
        <v>0</v>
      </c>
      <c r="AC1250" s="6" t="s">
        <v>8469</v>
      </c>
      <c r="AD1250" s="6">
        <v>0</v>
      </c>
      <c r="AE1250" s="6">
        <v>0</v>
      </c>
      <c r="AG1250" s="6">
        <v>0</v>
      </c>
      <c r="AI1250" s="6" t="s">
        <v>6877</v>
      </c>
      <c r="AJ1250" s="6" t="s">
        <v>6801</v>
      </c>
      <c r="AK1250" s="6" t="s">
        <v>8483</v>
      </c>
      <c r="AL1250" s="26" t="s">
        <v>4152</v>
      </c>
      <c r="AQ1250" s="6" t="s">
        <v>544</v>
      </c>
      <c r="AX1250" s="45"/>
      <c r="AZ1250" s="6">
        <v>0</v>
      </c>
      <c r="BA1250" s="6">
        <v>0</v>
      </c>
      <c r="BB1250" s="45">
        <v>0</v>
      </c>
      <c r="BC1250" s="6">
        <v>0</v>
      </c>
      <c r="BD1250" s="6">
        <v>0</v>
      </c>
      <c r="BF1250" s="6">
        <v>1</v>
      </c>
      <c r="BG1250" s="45">
        <v>0</v>
      </c>
      <c r="BH1250" s="45">
        <v>0</v>
      </c>
      <c r="BI1250" s="6">
        <v>0</v>
      </c>
      <c r="BJ1250" s="6">
        <v>0</v>
      </c>
      <c r="BK1250" s="6">
        <v>0</v>
      </c>
      <c r="BL1250" s="45">
        <v>0</v>
      </c>
      <c r="BM1250" s="45">
        <v>0</v>
      </c>
      <c r="BN1250" s="6">
        <v>0</v>
      </c>
      <c r="BO1250" s="6">
        <v>0</v>
      </c>
      <c r="BP1250" s="6">
        <v>0</v>
      </c>
      <c r="BQ1250" s="6">
        <v>0</v>
      </c>
      <c r="BR1250" s="45">
        <v>0</v>
      </c>
      <c r="BT1250" s="45">
        <v>0</v>
      </c>
      <c r="BU1250" s="45">
        <v>0</v>
      </c>
      <c r="BX1250" s="6">
        <v>0</v>
      </c>
      <c r="BY1250" s="6" t="s">
        <v>21</v>
      </c>
      <c r="BZ1250" s="6">
        <f t="shared" si="57"/>
        <v>1</v>
      </c>
      <c r="CA1250" s="6">
        <f t="shared" si="58"/>
        <v>1</v>
      </c>
      <c r="CC1250" s="63" t="s">
        <v>4687</v>
      </c>
      <c r="CD1250" s="6" t="s">
        <v>21</v>
      </c>
      <c r="CK1250" s="6" t="s">
        <v>5148</v>
      </c>
      <c r="DA1250" s="6" t="s">
        <v>21</v>
      </c>
      <c r="DC1250" s="6" t="s">
        <v>4434</v>
      </c>
      <c r="DD1250" s="6" t="s">
        <v>1850</v>
      </c>
      <c r="DF1250" s="29">
        <f t="shared" si="59"/>
        <v>0</v>
      </c>
      <c r="DG1250" s="6">
        <v>1</v>
      </c>
    </row>
    <row r="1251" spans="1:111" ht="16" hidden="1" x14ac:dyDescent="0.2">
      <c r="A1251" s="6" t="s">
        <v>2336</v>
      </c>
      <c r="B1251" s="25"/>
      <c r="C1251" s="25"/>
      <c r="F1251" s="25"/>
      <c r="G1251" s="63" t="s">
        <v>1844</v>
      </c>
      <c r="H1251" s="6" t="s">
        <v>4701</v>
      </c>
      <c r="L1251" s="6" t="s">
        <v>2337</v>
      </c>
      <c r="P1251" s="6" t="s">
        <v>3531</v>
      </c>
      <c r="Q1251" s="6" t="s">
        <v>4680</v>
      </c>
      <c r="X1251" s="6">
        <v>518</v>
      </c>
      <c r="Y1251" s="6">
        <v>526</v>
      </c>
      <c r="Z1251" s="6">
        <v>3</v>
      </c>
      <c r="AA1251" s="6">
        <v>1</v>
      </c>
      <c r="AB1251" s="6">
        <f>SUM(Table2026_09_25[[#This Row],[Number of in-person visits provided in reporting year.]:[Number of video/virtual visits provided in reporting year.]])</f>
        <v>530</v>
      </c>
      <c r="AC1251" s="6" t="s">
        <v>8469</v>
      </c>
      <c r="AD1251" s="6">
        <v>0</v>
      </c>
      <c r="AE1251" s="6">
        <v>0</v>
      </c>
      <c r="AF1251" s="6" t="s">
        <v>4682</v>
      </c>
      <c r="AG1251" s="6">
        <v>0</v>
      </c>
      <c r="AI1251" s="6" t="s">
        <v>4703</v>
      </c>
      <c r="AJ1251" s="6" t="s">
        <v>4704</v>
      </c>
      <c r="AK1251" s="6" t="s">
        <v>8483</v>
      </c>
      <c r="AL1251" s="26" t="s">
        <v>615</v>
      </c>
      <c r="AQ1251" s="6" t="s">
        <v>63</v>
      </c>
      <c r="AX1251" s="45"/>
      <c r="AZ1251" s="6">
        <v>0</v>
      </c>
      <c r="BA1251" s="6">
        <v>0</v>
      </c>
      <c r="BB1251" s="45">
        <v>0</v>
      </c>
      <c r="BC1251" s="6">
        <v>0</v>
      </c>
      <c r="BD1251" s="6">
        <v>0</v>
      </c>
      <c r="BF1251" s="6">
        <v>0</v>
      </c>
      <c r="BG1251" s="45">
        <v>0</v>
      </c>
      <c r="BH1251" s="45">
        <v>0</v>
      </c>
      <c r="BI1251" s="6">
        <v>0</v>
      </c>
      <c r="BJ1251" s="6">
        <v>0</v>
      </c>
      <c r="BK1251" s="6">
        <v>0</v>
      </c>
      <c r="BL1251" s="45">
        <v>0</v>
      </c>
      <c r="BM1251" s="45">
        <v>0</v>
      </c>
      <c r="BN1251" s="6">
        <v>0</v>
      </c>
      <c r="BO1251" s="6">
        <v>0</v>
      </c>
      <c r="BP1251" s="6">
        <v>1</v>
      </c>
      <c r="BQ1251" s="6">
        <v>0</v>
      </c>
      <c r="BR1251" s="45">
        <v>0</v>
      </c>
      <c r="BT1251" s="45">
        <v>0</v>
      </c>
      <c r="BU1251" s="45">
        <v>0</v>
      </c>
      <c r="BX1251" s="6">
        <v>0</v>
      </c>
      <c r="BY1251" s="6" t="s">
        <v>21</v>
      </c>
      <c r="BZ1251" s="6">
        <f t="shared" si="57"/>
        <v>1</v>
      </c>
      <c r="CA1251" s="6">
        <f t="shared" si="58"/>
        <v>1</v>
      </c>
      <c r="CC1251" s="63" t="s">
        <v>21</v>
      </c>
      <c r="CD1251" s="6" t="s">
        <v>21</v>
      </c>
      <c r="CK1251" s="6" t="s">
        <v>5148</v>
      </c>
      <c r="DA1251" s="6" t="s">
        <v>21</v>
      </c>
      <c r="DC1251" s="6" t="s">
        <v>4434</v>
      </c>
      <c r="DD1251" s="6" t="s">
        <v>206</v>
      </c>
      <c r="DF1251" s="29">
        <f t="shared" si="59"/>
        <v>0</v>
      </c>
      <c r="DG1251" s="6">
        <v>1</v>
      </c>
    </row>
    <row r="1252" spans="1:111" ht="16" hidden="1" x14ac:dyDescent="0.2">
      <c r="A1252" s="6" t="s">
        <v>2363</v>
      </c>
      <c r="B1252" s="25"/>
      <c r="C1252" s="25"/>
      <c r="F1252" s="25"/>
      <c r="G1252" s="63" t="s">
        <v>1844</v>
      </c>
      <c r="H1252" s="6" t="s">
        <v>172</v>
      </c>
      <c r="L1252" s="6" t="s">
        <v>193</v>
      </c>
      <c r="P1252" s="6" t="s">
        <v>3531</v>
      </c>
      <c r="Q1252" s="6" t="s">
        <v>4680</v>
      </c>
      <c r="X1252" s="6">
        <v>233</v>
      </c>
      <c r="Y1252" s="6">
        <v>0</v>
      </c>
      <c r="Z1252" s="6">
        <v>0</v>
      </c>
      <c r="AA1252" s="6">
        <v>0</v>
      </c>
      <c r="AB1252" s="6">
        <f>SUM(Table2026_09_25[[#This Row],[Number of in-person visits provided in reporting year.]:[Number of video/virtual visits provided in reporting year.]])</f>
        <v>0</v>
      </c>
      <c r="AC1252" s="6" t="s">
        <v>8469</v>
      </c>
      <c r="AD1252" s="6">
        <v>0</v>
      </c>
      <c r="AE1252" s="6">
        <v>0</v>
      </c>
      <c r="AG1252" s="6">
        <v>0</v>
      </c>
      <c r="AI1252" s="6" t="s">
        <v>6330</v>
      </c>
      <c r="AJ1252" s="6" t="s">
        <v>5325</v>
      </c>
      <c r="AK1252" s="6" t="s">
        <v>8483</v>
      </c>
      <c r="AL1252" s="26" t="s">
        <v>1828</v>
      </c>
      <c r="AQ1252" s="6" t="s">
        <v>63</v>
      </c>
      <c r="AX1252" s="45"/>
      <c r="AZ1252" s="6">
        <v>0</v>
      </c>
      <c r="BA1252" s="6">
        <v>0</v>
      </c>
      <c r="BB1252" s="45">
        <v>0</v>
      </c>
      <c r="BC1252" s="6">
        <v>0</v>
      </c>
      <c r="BD1252" s="6">
        <v>0</v>
      </c>
      <c r="BF1252" s="6">
        <v>0</v>
      </c>
      <c r="BG1252" s="45">
        <v>0</v>
      </c>
      <c r="BH1252" s="45">
        <v>0</v>
      </c>
      <c r="BI1252" s="6">
        <v>0</v>
      </c>
      <c r="BJ1252" s="6">
        <v>0</v>
      </c>
      <c r="BK1252" s="6">
        <v>0</v>
      </c>
      <c r="BL1252" s="45">
        <v>0</v>
      </c>
      <c r="BM1252" s="45">
        <v>0</v>
      </c>
      <c r="BN1252" s="6">
        <v>0</v>
      </c>
      <c r="BO1252" s="6">
        <v>0</v>
      </c>
      <c r="BP1252" s="6">
        <v>0.85</v>
      </c>
      <c r="BQ1252" s="6">
        <v>0</v>
      </c>
      <c r="BR1252" s="45">
        <v>0</v>
      </c>
      <c r="BT1252" s="45">
        <v>0</v>
      </c>
      <c r="BU1252" s="45">
        <v>0</v>
      </c>
      <c r="BX1252" s="6">
        <v>0</v>
      </c>
      <c r="BY1252" s="6" t="s">
        <v>21</v>
      </c>
      <c r="BZ1252" s="6">
        <f t="shared" si="57"/>
        <v>0.85</v>
      </c>
      <c r="CA1252" s="6">
        <f t="shared" si="58"/>
        <v>0.85</v>
      </c>
      <c r="CC1252" s="63" t="s">
        <v>4687</v>
      </c>
      <c r="CD1252" s="6" t="s">
        <v>21</v>
      </c>
      <c r="CK1252" s="6" t="s">
        <v>5148</v>
      </c>
      <c r="DA1252" s="6" t="s">
        <v>21</v>
      </c>
      <c r="DC1252" s="6" t="s">
        <v>4434</v>
      </c>
      <c r="DD1252" s="6" t="s">
        <v>164</v>
      </c>
      <c r="DF1252" s="29">
        <f t="shared" si="59"/>
        <v>0</v>
      </c>
      <c r="DG1252" s="6">
        <v>1</v>
      </c>
    </row>
    <row r="1253" spans="1:111" ht="16" hidden="1" x14ac:dyDescent="0.2">
      <c r="A1253" s="6" t="s">
        <v>2364</v>
      </c>
      <c r="B1253" s="25"/>
      <c r="C1253" s="25"/>
      <c r="F1253" s="25"/>
      <c r="G1253" s="63" t="s">
        <v>1844</v>
      </c>
      <c r="H1253" s="6" t="s">
        <v>8035</v>
      </c>
      <c r="L1253" s="6" t="s">
        <v>193</v>
      </c>
      <c r="P1253" s="6" t="s">
        <v>3531</v>
      </c>
      <c r="Q1253" s="6" t="s">
        <v>4680</v>
      </c>
      <c r="X1253" s="6">
        <v>201</v>
      </c>
      <c r="Y1253" s="6">
        <v>0</v>
      </c>
      <c r="Z1253" s="6">
        <v>0</v>
      </c>
      <c r="AA1253" s="6">
        <v>0</v>
      </c>
      <c r="AB1253" s="6">
        <f>SUM(Table2026_09_25[[#This Row],[Number of in-person visits provided in reporting year.]:[Number of video/virtual visits provided in reporting year.]])</f>
        <v>0</v>
      </c>
      <c r="AC1253" s="6" t="s">
        <v>8469</v>
      </c>
      <c r="AD1253" s="6">
        <v>0</v>
      </c>
      <c r="AE1253" s="6">
        <v>0</v>
      </c>
      <c r="AG1253" s="6">
        <v>0</v>
      </c>
      <c r="AI1253" s="6" t="s">
        <v>8036</v>
      </c>
      <c r="AJ1253" s="6" t="s">
        <v>8037</v>
      </c>
      <c r="AK1253" s="6" t="s">
        <v>8483</v>
      </c>
      <c r="AL1253" s="26" t="s">
        <v>191</v>
      </c>
      <c r="AQ1253" s="6" t="s">
        <v>63</v>
      </c>
      <c r="AX1253" s="45"/>
      <c r="AZ1253" s="6">
        <v>0</v>
      </c>
      <c r="BA1253" s="6">
        <v>0</v>
      </c>
      <c r="BB1253" s="45">
        <v>0</v>
      </c>
      <c r="BC1253" s="6">
        <v>0</v>
      </c>
      <c r="BD1253" s="6">
        <v>0</v>
      </c>
      <c r="BF1253" s="6">
        <v>0</v>
      </c>
      <c r="BG1253" s="45">
        <v>0</v>
      </c>
      <c r="BH1253" s="45">
        <v>0</v>
      </c>
      <c r="BI1253" s="6">
        <v>0</v>
      </c>
      <c r="BJ1253" s="6">
        <v>0</v>
      </c>
      <c r="BK1253" s="6">
        <v>0</v>
      </c>
      <c r="BL1253" s="45">
        <v>0</v>
      </c>
      <c r="BM1253" s="45">
        <v>0</v>
      </c>
      <c r="BN1253" s="6">
        <v>0</v>
      </c>
      <c r="BO1253" s="6">
        <v>0</v>
      </c>
      <c r="BP1253" s="6">
        <v>0.4</v>
      </c>
      <c r="BQ1253" s="6">
        <v>0</v>
      </c>
      <c r="BR1253" s="45">
        <v>0</v>
      </c>
      <c r="BT1253" s="45">
        <v>0</v>
      </c>
      <c r="BU1253" s="45">
        <v>0</v>
      </c>
      <c r="BX1253" s="6">
        <v>0</v>
      </c>
      <c r="BY1253" s="6" t="s">
        <v>21</v>
      </c>
      <c r="BZ1253" s="6">
        <f t="shared" si="57"/>
        <v>0.4</v>
      </c>
      <c r="CA1253" s="6">
        <f t="shared" si="58"/>
        <v>0.4</v>
      </c>
      <c r="CC1253" s="63" t="s">
        <v>4687</v>
      </c>
      <c r="CD1253" s="6" t="s">
        <v>21</v>
      </c>
      <c r="CK1253" s="6" t="s">
        <v>5148</v>
      </c>
      <c r="DA1253" s="6" t="s">
        <v>21</v>
      </c>
      <c r="DC1253" s="6" t="s">
        <v>4434</v>
      </c>
      <c r="DD1253" s="6" t="s">
        <v>164</v>
      </c>
      <c r="DF1253" s="29">
        <f t="shared" si="59"/>
        <v>0</v>
      </c>
      <c r="DG1253" s="6">
        <v>1</v>
      </c>
    </row>
    <row r="1254" spans="1:111" ht="16" hidden="1" x14ac:dyDescent="0.2">
      <c r="A1254" s="6" t="s">
        <v>2159</v>
      </c>
      <c r="B1254" s="25"/>
      <c r="C1254" s="25"/>
      <c r="F1254" s="25"/>
      <c r="G1254" s="63" t="s">
        <v>1844</v>
      </c>
      <c r="H1254" s="6" t="s">
        <v>7809</v>
      </c>
      <c r="L1254" s="6" t="s">
        <v>193</v>
      </c>
      <c r="P1254" s="6" t="s">
        <v>3531</v>
      </c>
      <c r="Q1254" s="6" t="s">
        <v>4680</v>
      </c>
      <c r="X1254" s="6">
        <v>610</v>
      </c>
      <c r="Y1254" s="6">
        <v>0</v>
      </c>
      <c r="Z1254" s="6">
        <v>0</v>
      </c>
      <c r="AA1254" s="6">
        <v>0</v>
      </c>
      <c r="AB1254" s="6">
        <f>SUM(Table2026_09_25[[#This Row],[Number of in-person visits provided in reporting year.]:[Number of video/virtual visits provided in reporting year.]])</f>
        <v>0</v>
      </c>
      <c r="AC1254" s="6" t="s">
        <v>8469</v>
      </c>
      <c r="AD1254" s="6">
        <v>0</v>
      </c>
      <c r="AE1254" s="6">
        <v>0</v>
      </c>
      <c r="AG1254" s="6">
        <v>0</v>
      </c>
      <c r="AI1254" s="6" t="s">
        <v>2575</v>
      </c>
      <c r="AJ1254" s="6" t="s">
        <v>149</v>
      </c>
      <c r="AK1254" s="6" t="s">
        <v>8483</v>
      </c>
      <c r="AL1254" s="26" t="s">
        <v>195</v>
      </c>
      <c r="AQ1254" s="6" t="s">
        <v>63</v>
      </c>
      <c r="AX1254" s="45"/>
      <c r="AZ1254" s="6">
        <v>0</v>
      </c>
      <c r="BA1254" s="6">
        <v>0</v>
      </c>
      <c r="BB1254" s="45">
        <v>0</v>
      </c>
      <c r="BC1254" s="6">
        <v>0</v>
      </c>
      <c r="BD1254" s="6">
        <v>0</v>
      </c>
      <c r="BF1254" s="6">
        <v>0</v>
      </c>
      <c r="BG1254" s="45">
        <v>0</v>
      </c>
      <c r="BH1254" s="45">
        <v>0</v>
      </c>
      <c r="BI1254" s="6">
        <v>0</v>
      </c>
      <c r="BJ1254" s="6">
        <v>0</v>
      </c>
      <c r="BK1254" s="6">
        <v>0</v>
      </c>
      <c r="BL1254" s="45">
        <v>0</v>
      </c>
      <c r="BM1254" s="45">
        <v>0</v>
      </c>
      <c r="BN1254" s="6">
        <v>0</v>
      </c>
      <c r="BO1254" s="6">
        <v>0</v>
      </c>
      <c r="BP1254" s="6">
        <v>2</v>
      </c>
      <c r="BQ1254" s="6">
        <v>0</v>
      </c>
      <c r="BR1254" s="45">
        <v>0</v>
      </c>
      <c r="BT1254" s="45">
        <v>0</v>
      </c>
      <c r="BU1254" s="45">
        <v>0</v>
      </c>
      <c r="BX1254" s="6">
        <v>0</v>
      </c>
      <c r="BY1254" s="6" t="s">
        <v>21</v>
      </c>
      <c r="BZ1254" s="6">
        <f t="shared" si="57"/>
        <v>2</v>
      </c>
      <c r="CA1254" s="6">
        <f t="shared" si="58"/>
        <v>2</v>
      </c>
      <c r="CC1254" s="63" t="s">
        <v>21</v>
      </c>
      <c r="CD1254" s="6" t="s">
        <v>21</v>
      </c>
      <c r="CK1254" s="6" t="s">
        <v>5148</v>
      </c>
      <c r="DA1254" s="6" t="s">
        <v>21</v>
      </c>
      <c r="DC1254" s="6" t="s">
        <v>4434</v>
      </c>
      <c r="DD1254" s="6" t="s">
        <v>196</v>
      </c>
      <c r="DF1254" s="29">
        <f t="shared" si="59"/>
        <v>0</v>
      </c>
      <c r="DG1254" s="6">
        <v>1</v>
      </c>
    </row>
    <row r="1255" spans="1:111" ht="16" hidden="1" x14ac:dyDescent="0.2">
      <c r="A1255" s="6" t="s">
        <v>2201</v>
      </c>
      <c r="B1255" s="25"/>
      <c r="C1255" s="25"/>
      <c r="F1255" s="25"/>
      <c r="G1255" s="63" t="s">
        <v>1844</v>
      </c>
      <c r="H1255" s="6" t="s">
        <v>5392</v>
      </c>
      <c r="L1255" s="6" t="s">
        <v>3328</v>
      </c>
      <c r="P1255" s="6" t="s">
        <v>3531</v>
      </c>
      <c r="Q1255" s="6" t="s">
        <v>4680</v>
      </c>
      <c r="X1255" s="6">
        <v>0</v>
      </c>
      <c r="Y1255" s="6">
        <v>1073</v>
      </c>
      <c r="Z1255" s="6">
        <v>0</v>
      </c>
      <c r="AA1255" s="6">
        <v>0</v>
      </c>
      <c r="AB1255" s="6">
        <f>SUM(Table2026_09_25[[#This Row],[Number of in-person visits provided in reporting year.]:[Number of video/virtual visits provided in reporting year.]])</f>
        <v>1073</v>
      </c>
      <c r="AC1255" s="6" t="s">
        <v>8469</v>
      </c>
      <c r="AD1255" s="6">
        <v>0</v>
      </c>
      <c r="AE1255" s="6">
        <v>0</v>
      </c>
      <c r="AF1255" s="6" t="s">
        <v>8026</v>
      </c>
      <c r="AG1255" s="6">
        <v>0</v>
      </c>
      <c r="AI1255" s="6" t="s">
        <v>5394</v>
      </c>
      <c r="AJ1255" s="6" t="s">
        <v>4851</v>
      </c>
      <c r="AK1255" s="6" t="s">
        <v>8483</v>
      </c>
      <c r="AL1255" s="26" t="s">
        <v>260</v>
      </c>
      <c r="AQ1255" s="6" t="s">
        <v>544</v>
      </c>
      <c r="AX1255" s="45"/>
      <c r="AZ1255" s="6">
        <v>0</v>
      </c>
      <c r="BA1255" s="6">
        <v>0</v>
      </c>
      <c r="BB1255" s="45">
        <v>0</v>
      </c>
      <c r="BC1255" s="6">
        <v>0</v>
      </c>
      <c r="BD1255" s="6">
        <v>0</v>
      </c>
      <c r="BF1255" s="6">
        <v>0</v>
      </c>
      <c r="BG1255" s="45">
        <v>0</v>
      </c>
      <c r="BH1255" s="45">
        <v>0</v>
      </c>
      <c r="BI1255" s="6">
        <v>0</v>
      </c>
      <c r="BJ1255" s="6">
        <v>0</v>
      </c>
      <c r="BK1255" s="6">
        <v>0</v>
      </c>
      <c r="BL1255" s="45">
        <v>0</v>
      </c>
      <c r="BM1255" s="45">
        <v>0</v>
      </c>
      <c r="BN1255" s="6">
        <v>0</v>
      </c>
      <c r="BO1255" s="6">
        <v>0</v>
      </c>
      <c r="BP1255" s="6">
        <v>2</v>
      </c>
      <c r="BQ1255" s="6">
        <v>0</v>
      </c>
      <c r="BR1255" s="45">
        <v>0</v>
      </c>
      <c r="BT1255" s="45">
        <v>0</v>
      </c>
      <c r="BU1255" s="45">
        <v>0</v>
      </c>
      <c r="BX1255" s="6">
        <v>0</v>
      </c>
      <c r="BY1255" s="6" t="s">
        <v>1985</v>
      </c>
      <c r="BZ1255" s="6">
        <f t="shared" si="57"/>
        <v>2</v>
      </c>
      <c r="CA1255" s="6">
        <f t="shared" si="58"/>
        <v>2</v>
      </c>
      <c r="CC1255" s="63" t="s">
        <v>4687</v>
      </c>
      <c r="CD1255" s="6" t="s">
        <v>21</v>
      </c>
      <c r="CK1255" s="6" t="s">
        <v>5148</v>
      </c>
      <c r="DA1255" s="6" t="s">
        <v>21</v>
      </c>
      <c r="DC1255" s="6" t="s">
        <v>4434</v>
      </c>
      <c r="DD1255" s="6" t="s">
        <v>38</v>
      </c>
      <c r="DF1255" s="29">
        <f t="shared" si="59"/>
        <v>0</v>
      </c>
      <c r="DG1255" s="6">
        <v>1</v>
      </c>
    </row>
    <row r="1256" spans="1:111" ht="16" hidden="1" x14ac:dyDescent="0.2">
      <c r="A1256" s="6" t="s">
        <v>1876</v>
      </c>
      <c r="B1256" s="25"/>
      <c r="C1256" s="25"/>
      <c r="F1256" s="25"/>
      <c r="G1256" s="63" t="s">
        <v>1844</v>
      </c>
      <c r="H1256" s="6" t="s">
        <v>4902</v>
      </c>
      <c r="L1256" s="6" t="s">
        <v>198</v>
      </c>
      <c r="P1256" s="6" t="s">
        <v>3531</v>
      </c>
      <c r="Q1256" s="6" t="s">
        <v>4680</v>
      </c>
      <c r="X1256" s="6">
        <v>732</v>
      </c>
      <c r="Y1256" s="6">
        <v>882</v>
      </c>
      <c r="Z1256" s="6">
        <v>92</v>
      </c>
      <c r="AA1256" s="6">
        <v>0</v>
      </c>
      <c r="AB1256" s="6">
        <f>SUM(Table2026_09_25[[#This Row],[Number of in-person visits provided in reporting year.]:[Number of video/virtual visits provided in reporting year.]])</f>
        <v>974</v>
      </c>
      <c r="AC1256" s="6" t="s">
        <v>8469</v>
      </c>
      <c r="AD1256" s="6">
        <v>0</v>
      </c>
      <c r="AE1256" s="6">
        <v>0</v>
      </c>
      <c r="AF1256" s="6" t="s">
        <v>8026</v>
      </c>
      <c r="AG1256" s="6">
        <v>0</v>
      </c>
      <c r="AI1256" s="6" t="s">
        <v>770</v>
      </c>
      <c r="AJ1256" s="6" t="s">
        <v>43</v>
      </c>
      <c r="AK1256" s="6" t="s">
        <v>8483</v>
      </c>
      <c r="AL1256" s="26" t="s">
        <v>267</v>
      </c>
      <c r="AQ1256" s="6" t="s">
        <v>43</v>
      </c>
      <c r="AX1256" s="45"/>
      <c r="AZ1256" s="6">
        <v>0</v>
      </c>
      <c r="BA1256" s="6">
        <v>0</v>
      </c>
      <c r="BB1256" s="45">
        <v>0</v>
      </c>
      <c r="BC1256" s="6">
        <v>0</v>
      </c>
      <c r="BD1256" s="6">
        <v>0</v>
      </c>
      <c r="BF1256" s="6">
        <v>0</v>
      </c>
      <c r="BG1256" s="45">
        <v>0</v>
      </c>
      <c r="BH1256" s="45">
        <v>0</v>
      </c>
      <c r="BI1256" s="6">
        <v>0</v>
      </c>
      <c r="BJ1256" s="6">
        <v>0</v>
      </c>
      <c r="BK1256" s="6">
        <v>0</v>
      </c>
      <c r="BL1256" s="45">
        <v>0</v>
      </c>
      <c r="BM1256" s="45">
        <v>0</v>
      </c>
      <c r="BN1256" s="6">
        <v>0</v>
      </c>
      <c r="BO1256" s="6">
        <v>0</v>
      </c>
      <c r="BP1256" s="6">
        <v>1.2</v>
      </c>
      <c r="BQ1256" s="6">
        <v>0</v>
      </c>
      <c r="BR1256" s="45">
        <v>0</v>
      </c>
      <c r="BT1256" s="45">
        <v>0</v>
      </c>
      <c r="BU1256" s="45">
        <v>0</v>
      </c>
      <c r="BX1256" s="6">
        <v>0</v>
      </c>
      <c r="BY1256" s="6" t="s">
        <v>21</v>
      </c>
      <c r="BZ1256" s="6">
        <f t="shared" si="57"/>
        <v>1.2</v>
      </c>
      <c r="CA1256" s="6">
        <f t="shared" si="58"/>
        <v>1.2</v>
      </c>
      <c r="CC1256" s="63" t="s">
        <v>4687</v>
      </c>
      <c r="CD1256" s="6" t="s">
        <v>21</v>
      </c>
      <c r="CK1256" s="6" t="s">
        <v>5148</v>
      </c>
      <c r="DA1256" s="6" t="s">
        <v>1450</v>
      </c>
      <c r="DC1256" s="6" t="s">
        <v>4434</v>
      </c>
      <c r="DD1256" s="6" t="s">
        <v>270</v>
      </c>
      <c r="DF1256" s="29">
        <f t="shared" si="59"/>
        <v>0</v>
      </c>
      <c r="DG1256" s="6">
        <v>1</v>
      </c>
    </row>
    <row r="1257" spans="1:111" ht="16" hidden="1" x14ac:dyDescent="0.2">
      <c r="A1257" s="6" t="s">
        <v>3333</v>
      </c>
      <c r="B1257" s="25"/>
      <c r="C1257" s="25"/>
      <c r="F1257" s="25"/>
      <c r="G1257" s="63" t="s">
        <v>1844</v>
      </c>
      <c r="H1257" s="6" t="s">
        <v>4695</v>
      </c>
      <c r="L1257" s="6" t="s">
        <v>2338</v>
      </c>
      <c r="P1257" s="6" t="s">
        <v>3531</v>
      </c>
      <c r="Q1257" s="6" t="s">
        <v>4680</v>
      </c>
      <c r="X1257" s="6">
        <v>16</v>
      </c>
      <c r="Y1257" s="6">
        <v>18</v>
      </c>
      <c r="Z1257" s="6">
        <v>6</v>
      </c>
      <c r="AA1257" s="6">
        <v>0</v>
      </c>
      <c r="AB1257" s="6">
        <f>SUM(Table2026_09_25[[#This Row],[Number of in-person visits provided in reporting year.]:[Number of video/virtual visits provided in reporting year.]])</f>
        <v>24</v>
      </c>
      <c r="AC1257" s="6" t="s">
        <v>8469</v>
      </c>
      <c r="AD1257" s="6">
        <v>0</v>
      </c>
      <c r="AE1257" s="6">
        <v>0</v>
      </c>
      <c r="AF1257" s="6" t="s">
        <v>4682</v>
      </c>
      <c r="AG1257" s="6">
        <v>0</v>
      </c>
      <c r="AI1257" s="6" t="s">
        <v>4697</v>
      </c>
      <c r="AJ1257" s="6" t="s">
        <v>4698</v>
      </c>
      <c r="AK1257" s="6" t="s">
        <v>8483</v>
      </c>
      <c r="AL1257" s="26" t="s">
        <v>2339</v>
      </c>
      <c r="AQ1257" s="6" t="s">
        <v>63</v>
      </c>
      <c r="AX1257" s="45"/>
      <c r="AZ1257" s="6">
        <v>0</v>
      </c>
      <c r="BA1257" s="6">
        <v>0</v>
      </c>
      <c r="BB1257" s="45">
        <v>0</v>
      </c>
      <c r="BC1257" s="6">
        <v>0</v>
      </c>
      <c r="BD1257" s="6">
        <v>0</v>
      </c>
      <c r="BF1257" s="6">
        <v>0</v>
      </c>
      <c r="BG1257" s="45">
        <v>0</v>
      </c>
      <c r="BH1257" s="45">
        <v>0</v>
      </c>
      <c r="BI1257" s="6">
        <v>0</v>
      </c>
      <c r="BJ1257" s="6">
        <v>0</v>
      </c>
      <c r="BK1257" s="6">
        <v>0</v>
      </c>
      <c r="BL1257" s="45">
        <v>0</v>
      </c>
      <c r="BM1257" s="45">
        <v>0</v>
      </c>
      <c r="BN1257" s="6">
        <v>0</v>
      </c>
      <c r="BO1257" s="6">
        <v>0</v>
      </c>
      <c r="BP1257" s="6">
        <v>0</v>
      </c>
      <c r="BQ1257" s="6">
        <v>0</v>
      </c>
      <c r="BR1257" s="45">
        <v>0</v>
      </c>
      <c r="BT1257" s="45">
        <v>0</v>
      </c>
      <c r="BU1257" s="45">
        <v>0</v>
      </c>
      <c r="BX1257" s="6">
        <v>0</v>
      </c>
      <c r="BY1257" s="6" t="s">
        <v>21</v>
      </c>
      <c r="BZ1257" s="6">
        <f t="shared" si="57"/>
        <v>0</v>
      </c>
      <c r="CA1257" s="6">
        <f t="shared" si="58"/>
        <v>0</v>
      </c>
      <c r="CC1257" s="63" t="s">
        <v>21</v>
      </c>
      <c r="CD1257" s="6" t="s">
        <v>21</v>
      </c>
      <c r="CK1257" s="6" t="s">
        <v>5148</v>
      </c>
      <c r="DA1257" s="6" t="s">
        <v>21</v>
      </c>
      <c r="DC1257" s="6" t="s">
        <v>4434</v>
      </c>
      <c r="DD1257" s="6" t="s">
        <v>164</v>
      </c>
      <c r="DF1257" s="29">
        <f t="shared" si="59"/>
        <v>0</v>
      </c>
      <c r="DG1257" s="6">
        <v>1</v>
      </c>
    </row>
    <row r="1258" spans="1:111" ht="16" hidden="1" x14ac:dyDescent="0.2">
      <c r="A1258" s="6" t="s">
        <v>2250</v>
      </c>
      <c r="B1258" s="25"/>
      <c r="C1258" s="25"/>
      <c r="F1258" s="25"/>
      <c r="G1258" s="63" t="s">
        <v>1844</v>
      </c>
      <c r="H1258" s="6" t="s">
        <v>2252</v>
      </c>
      <c r="L1258" s="6" t="s">
        <v>2251</v>
      </c>
      <c r="P1258" s="6" t="s">
        <v>292</v>
      </c>
      <c r="Q1258" s="6" t="s">
        <v>5011</v>
      </c>
      <c r="X1258" s="6">
        <v>48</v>
      </c>
      <c r="Y1258" s="6">
        <v>541</v>
      </c>
      <c r="Z1258" s="6">
        <v>0</v>
      </c>
      <c r="AA1258" s="6">
        <v>0</v>
      </c>
      <c r="AB1258" s="6">
        <f>SUM(Table2026_09_25[[#This Row],[Number of in-person visits provided in reporting year.]:[Number of video/virtual visits provided in reporting year.]])</f>
        <v>541</v>
      </c>
      <c r="AC1258" s="6" t="s">
        <v>8469</v>
      </c>
      <c r="AD1258" s="6">
        <v>0</v>
      </c>
      <c r="AE1258" s="6">
        <v>0</v>
      </c>
      <c r="AF1258" s="6" t="s">
        <v>4682</v>
      </c>
      <c r="AG1258" s="6">
        <v>76</v>
      </c>
      <c r="AI1258" s="6" t="s">
        <v>8200</v>
      </c>
      <c r="AJ1258" s="6" t="s">
        <v>8201</v>
      </c>
      <c r="AK1258" s="6" t="s">
        <v>8483</v>
      </c>
      <c r="AL1258" s="26" t="s">
        <v>2253</v>
      </c>
      <c r="AQ1258" s="6" t="s">
        <v>63</v>
      </c>
      <c r="AX1258" s="45"/>
      <c r="AZ1258" s="6">
        <v>0</v>
      </c>
      <c r="BA1258" s="6">
        <v>0</v>
      </c>
      <c r="BB1258" s="45">
        <v>0</v>
      </c>
      <c r="BC1258" s="6">
        <v>0</v>
      </c>
      <c r="BD1258" s="6">
        <v>0</v>
      </c>
      <c r="BF1258" s="6">
        <v>0</v>
      </c>
      <c r="BG1258" s="45">
        <v>0.32</v>
      </c>
      <c r="BH1258" s="45">
        <v>0</v>
      </c>
      <c r="BI1258" s="6">
        <v>0</v>
      </c>
      <c r="BJ1258" s="6">
        <v>0</v>
      </c>
      <c r="BK1258" s="6">
        <v>0</v>
      </c>
      <c r="BL1258" s="45">
        <v>0.32</v>
      </c>
      <c r="BM1258" s="45">
        <v>0</v>
      </c>
      <c r="BN1258" s="6">
        <v>0</v>
      </c>
      <c r="BO1258" s="6">
        <v>0</v>
      </c>
      <c r="BP1258" s="6">
        <v>0</v>
      </c>
      <c r="BQ1258" s="6">
        <v>1</v>
      </c>
      <c r="BR1258" s="45">
        <v>0</v>
      </c>
      <c r="BT1258" s="45">
        <v>0</v>
      </c>
      <c r="BU1258" s="45">
        <v>0.27</v>
      </c>
      <c r="BX1258" s="6">
        <v>0</v>
      </c>
      <c r="BY1258" s="6" t="s">
        <v>2254</v>
      </c>
      <c r="BZ1258" s="6">
        <f t="shared" si="57"/>
        <v>1.9100000000000001</v>
      </c>
      <c r="CA1258" s="6">
        <f t="shared" si="58"/>
        <v>1.9100000000000001</v>
      </c>
      <c r="CC1258" s="63" t="s">
        <v>4753</v>
      </c>
      <c r="CD1258" s="6" t="s">
        <v>2255</v>
      </c>
      <c r="CK1258" s="6" t="s">
        <v>5148</v>
      </c>
      <c r="DA1258" s="6" t="s">
        <v>2256</v>
      </c>
      <c r="DC1258" s="6" t="s">
        <v>4434</v>
      </c>
      <c r="DD1258" s="6" t="s">
        <v>2257</v>
      </c>
      <c r="DF1258" s="29">
        <f t="shared" si="59"/>
        <v>0</v>
      </c>
      <c r="DG1258" s="6">
        <v>1</v>
      </c>
    </row>
    <row r="1259" spans="1:111" ht="16" hidden="1" x14ac:dyDescent="0.2">
      <c r="A1259" s="6" t="s">
        <v>1874</v>
      </c>
      <c r="B1259" s="25"/>
      <c r="C1259" s="25"/>
      <c r="F1259" s="25"/>
      <c r="G1259" s="63" t="s">
        <v>1844</v>
      </c>
      <c r="H1259" s="6" t="s">
        <v>4902</v>
      </c>
      <c r="L1259" s="6" t="s">
        <v>292</v>
      </c>
      <c r="P1259" s="6" t="s">
        <v>292</v>
      </c>
      <c r="Q1259" s="6" t="s">
        <v>5011</v>
      </c>
      <c r="X1259" s="6">
        <v>126</v>
      </c>
      <c r="Y1259" s="6">
        <v>1632</v>
      </c>
      <c r="Z1259" s="6">
        <v>53</v>
      </c>
      <c r="AA1259" s="6">
        <v>1006</v>
      </c>
      <c r="AB1259" s="6">
        <f>SUM(Table2026_09_25[[#This Row],[Number of in-person visits provided in reporting year.]:[Number of video/virtual visits provided in reporting year.]])</f>
        <v>2691</v>
      </c>
      <c r="AC1259" s="6" t="s">
        <v>8469</v>
      </c>
      <c r="AD1259" s="6">
        <v>0</v>
      </c>
      <c r="AE1259" s="6">
        <v>0</v>
      </c>
      <c r="AF1259" s="6" t="s">
        <v>4682</v>
      </c>
      <c r="AG1259" s="6">
        <v>67</v>
      </c>
      <c r="AI1259" s="6" t="s">
        <v>770</v>
      </c>
      <c r="AJ1259" s="6" t="s">
        <v>43</v>
      </c>
      <c r="AK1259" s="6" t="s">
        <v>8483</v>
      </c>
      <c r="AL1259" s="26" t="s">
        <v>267</v>
      </c>
      <c r="AQ1259" s="6" t="s">
        <v>43</v>
      </c>
      <c r="AX1259" s="45"/>
      <c r="AZ1259" s="6">
        <v>1</v>
      </c>
      <c r="BA1259" s="6">
        <v>0</v>
      </c>
      <c r="BB1259" s="45">
        <v>0</v>
      </c>
      <c r="BC1259" s="6">
        <v>1</v>
      </c>
      <c r="BD1259" s="6">
        <v>0</v>
      </c>
      <c r="BF1259" s="6">
        <v>0</v>
      </c>
      <c r="BG1259" s="45">
        <v>1.3</v>
      </c>
      <c r="BH1259" s="45">
        <v>1.3</v>
      </c>
      <c r="BI1259" s="6">
        <v>0</v>
      </c>
      <c r="BJ1259" s="6">
        <v>0</v>
      </c>
      <c r="BK1259" s="6">
        <v>0</v>
      </c>
      <c r="BL1259" s="45">
        <v>1</v>
      </c>
      <c r="BM1259" s="45">
        <v>0.6</v>
      </c>
      <c r="BN1259" s="6">
        <v>0</v>
      </c>
      <c r="BO1259" s="6">
        <v>0</v>
      </c>
      <c r="BP1259" s="6">
        <v>2</v>
      </c>
      <c r="BQ1259" s="6">
        <v>0</v>
      </c>
      <c r="BR1259" s="45">
        <v>1</v>
      </c>
      <c r="BT1259" s="45">
        <v>0.5</v>
      </c>
      <c r="BU1259" s="45">
        <v>1</v>
      </c>
      <c r="BX1259" s="6">
        <v>0</v>
      </c>
      <c r="BY1259" s="6" t="s">
        <v>21</v>
      </c>
      <c r="BZ1259" s="6">
        <f t="shared" si="57"/>
        <v>10.7</v>
      </c>
      <c r="CA1259" s="6">
        <f t="shared" si="58"/>
        <v>8.6999999999999993</v>
      </c>
      <c r="CC1259" s="63" t="s">
        <v>4687</v>
      </c>
      <c r="CD1259" s="6" t="s">
        <v>1875</v>
      </c>
      <c r="CK1259" s="6" t="s">
        <v>5148</v>
      </c>
      <c r="DA1259" s="6" t="s">
        <v>1448</v>
      </c>
      <c r="DC1259" s="6" t="s">
        <v>4434</v>
      </c>
      <c r="DD1259" s="6" t="s">
        <v>270</v>
      </c>
      <c r="DF1259" s="29">
        <f t="shared" si="59"/>
        <v>0</v>
      </c>
      <c r="DG1259" s="6">
        <v>1</v>
      </c>
    </row>
    <row r="1260" spans="1:111" ht="16" hidden="1" x14ac:dyDescent="0.2">
      <c r="A1260" s="6" t="s">
        <v>1964</v>
      </c>
      <c r="B1260" s="25"/>
      <c r="C1260" s="25"/>
      <c r="F1260" s="25"/>
      <c r="G1260" s="63" t="s">
        <v>1844</v>
      </c>
      <c r="H1260" s="6" t="s">
        <v>4726</v>
      </c>
      <c r="L1260" s="6" t="s">
        <v>1567</v>
      </c>
      <c r="P1260" s="6" t="s">
        <v>292</v>
      </c>
      <c r="Q1260" s="6" t="s">
        <v>5011</v>
      </c>
      <c r="X1260" s="6">
        <v>385</v>
      </c>
      <c r="Y1260" s="6">
        <v>4491</v>
      </c>
      <c r="Z1260" s="6">
        <v>648</v>
      </c>
      <c r="AA1260" s="6">
        <v>601</v>
      </c>
      <c r="AB1260" s="6">
        <f>SUM(Table2026_09_25[[#This Row],[Number of in-person visits provided in reporting year.]:[Number of video/virtual visits provided in reporting year.]])</f>
        <v>5740</v>
      </c>
      <c r="AC1260" s="6" t="s">
        <v>8469</v>
      </c>
      <c r="AD1260" s="6">
        <v>0</v>
      </c>
      <c r="AE1260" s="6">
        <v>0</v>
      </c>
      <c r="AF1260" s="6" t="s">
        <v>4682</v>
      </c>
      <c r="AG1260" s="6">
        <v>41</v>
      </c>
      <c r="AI1260" s="6" t="s">
        <v>1574</v>
      </c>
      <c r="AJ1260" s="6" t="s">
        <v>43</v>
      </c>
      <c r="AK1260" s="6" t="s">
        <v>8483</v>
      </c>
      <c r="AL1260" s="26" t="s">
        <v>348</v>
      </c>
      <c r="AQ1260" s="6" t="s">
        <v>43</v>
      </c>
      <c r="AX1260" s="45"/>
      <c r="AZ1260" s="6">
        <v>2</v>
      </c>
      <c r="BA1260" s="6">
        <v>0</v>
      </c>
      <c r="BB1260" s="45">
        <v>0</v>
      </c>
      <c r="BC1260" s="6">
        <v>0.2</v>
      </c>
      <c r="BD1260" s="6">
        <v>0</v>
      </c>
      <c r="BF1260" s="6">
        <v>0</v>
      </c>
      <c r="BG1260" s="45">
        <v>1</v>
      </c>
      <c r="BH1260" s="45">
        <v>0.5</v>
      </c>
      <c r="BI1260" s="6">
        <v>0</v>
      </c>
      <c r="BJ1260" s="6">
        <v>0</v>
      </c>
      <c r="BK1260" s="6">
        <v>0</v>
      </c>
      <c r="BL1260" s="45">
        <v>2</v>
      </c>
      <c r="BM1260" s="45">
        <v>0.5</v>
      </c>
      <c r="BN1260" s="6">
        <v>0</v>
      </c>
      <c r="BO1260" s="6">
        <v>0</v>
      </c>
      <c r="BP1260" s="6">
        <v>0.8</v>
      </c>
      <c r="BQ1260" s="6">
        <v>0</v>
      </c>
      <c r="BR1260" s="45">
        <v>0.6</v>
      </c>
      <c r="BT1260" s="45">
        <v>0.6</v>
      </c>
      <c r="BU1260" s="45">
        <v>0</v>
      </c>
      <c r="BX1260" s="6">
        <v>0.6</v>
      </c>
      <c r="BY1260" s="6" t="s">
        <v>1965</v>
      </c>
      <c r="BZ1260" s="6">
        <f t="shared" si="57"/>
        <v>8.1999999999999993</v>
      </c>
      <c r="CA1260" s="6">
        <f t="shared" si="58"/>
        <v>6.6</v>
      </c>
      <c r="CC1260" s="63" t="s">
        <v>4687</v>
      </c>
      <c r="CD1260" s="6" t="s">
        <v>1568</v>
      </c>
      <c r="CK1260" s="6" t="s">
        <v>5148</v>
      </c>
      <c r="DA1260" s="6" t="s">
        <v>21</v>
      </c>
      <c r="DC1260" s="6" t="s">
        <v>4434</v>
      </c>
      <c r="DD1260" s="6" t="s">
        <v>351</v>
      </c>
      <c r="DF1260" s="29">
        <f t="shared" si="59"/>
        <v>0</v>
      </c>
      <c r="DG1260" s="6">
        <v>1</v>
      </c>
    </row>
    <row r="1261" spans="1:111" ht="16" hidden="1" x14ac:dyDescent="0.2">
      <c r="A1261" s="6" t="s">
        <v>2010</v>
      </c>
      <c r="B1261" s="25"/>
      <c r="C1261" s="25"/>
      <c r="F1261" s="25"/>
      <c r="G1261" s="63" t="s">
        <v>1844</v>
      </c>
      <c r="H1261" s="6" t="s">
        <v>61</v>
      </c>
      <c r="L1261" s="6" t="s">
        <v>317</v>
      </c>
      <c r="P1261" s="6" t="s">
        <v>292</v>
      </c>
      <c r="Q1261" s="6" t="s">
        <v>5011</v>
      </c>
      <c r="X1261" s="6">
        <v>0</v>
      </c>
      <c r="Y1261" s="6">
        <v>305</v>
      </c>
      <c r="Z1261" s="6">
        <v>0</v>
      </c>
      <c r="AA1261" s="6">
        <v>0</v>
      </c>
      <c r="AB1261" s="6">
        <f>SUM(Table2026_09_25[[#This Row],[Number of in-person visits provided in reporting year.]:[Number of video/virtual visits provided in reporting year.]])</f>
        <v>305</v>
      </c>
      <c r="AC1261" s="6" t="s">
        <v>8469</v>
      </c>
      <c r="AD1261" s="6">
        <v>0</v>
      </c>
      <c r="AE1261" s="6">
        <v>0</v>
      </c>
      <c r="AG1261" s="6">
        <v>0</v>
      </c>
      <c r="AI1261" s="6" t="s">
        <v>5101</v>
      </c>
      <c r="AJ1261" s="6" t="s">
        <v>149</v>
      </c>
      <c r="AK1261" s="6" t="s">
        <v>8483</v>
      </c>
      <c r="AL1261" s="26" t="s">
        <v>236</v>
      </c>
      <c r="AQ1261" s="6" t="s">
        <v>63</v>
      </c>
      <c r="AX1261" s="45"/>
      <c r="AZ1261" s="6">
        <v>1</v>
      </c>
      <c r="BA1261" s="6">
        <v>2</v>
      </c>
      <c r="BB1261" s="45">
        <v>0</v>
      </c>
      <c r="BC1261" s="6">
        <v>0</v>
      </c>
      <c r="BD1261" s="6">
        <v>0</v>
      </c>
      <c r="BF1261" s="6">
        <v>0</v>
      </c>
      <c r="BG1261" s="45">
        <v>1</v>
      </c>
      <c r="BH1261" s="45">
        <v>0</v>
      </c>
      <c r="BI1261" s="6">
        <v>0</v>
      </c>
      <c r="BJ1261" s="6">
        <v>0</v>
      </c>
      <c r="BK1261" s="6">
        <v>0</v>
      </c>
      <c r="BL1261" s="45">
        <v>0.4</v>
      </c>
      <c r="BM1261" s="45">
        <v>0</v>
      </c>
      <c r="BN1261" s="6">
        <v>0</v>
      </c>
      <c r="BO1261" s="6">
        <v>0</v>
      </c>
      <c r="BP1261" s="6">
        <v>2</v>
      </c>
      <c r="BQ1261" s="6">
        <v>0</v>
      </c>
      <c r="BR1261" s="45">
        <v>1</v>
      </c>
      <c r="BT1261" s="45">
        <v>0</v>
      </c>
      <c r="BU1261" s="45">
        <v>0</v>
      </c>
      <c r="BX1261" s="6">
        <v>0</v>
      </c>
      <c r="BY1261" s="6" t="s">
        <v>21</v>
      </c>
      <c r="BZ1261" s="6">
        <f t="shared" si="57"/>
        <v>7.4</v>
      </c>
      <c r="CA1261" s="6">
        <f t="shared" si="58"/>
        <v>4.4000000000000004</v>
      </c>
      <c r="CC1261" s="63" t="s">
        <v>4687</v>
      </c>
      <c r="CD1261" s="6" t="s">
        <v>2011</v>
      </c>
      <c r="CK1261" s="6" t="s">
        <v>5148</v>
      </c>
      <c r="DA1261" s="6" t="s">
        <v>2012</v>
      </c>
      <c r="DC1261" s="6" t="s">
        <v>4434</v>
      </c>
      <c r="DD1261" s="6" t="s">
        <v>65</v>
      </c>
      <c r="DF1261" s="29">
        <f t="shared" si="59"/>
        <v>0</v>
      </c>
      <c r="DG1261" s="6">
        <v>1</v>
      </c>
    </row>
    <row r="1262" spans="1:111" ht="16" hidden="1" x14ac:dyDescent="0.2">
      <c r="A1262" s="6" t="s">
        <v>2292</v>
      </c>
      <c r="B1262" s="25"/>
      <c r="C1262" s="25"/>
      <c r="F1262" s="25"/>
      <c r="G1262" s="63" t="s">
        <v>1844</v>
      </c>
      <c r="H1262" s="6" t="s">
        <v>7682</v>
      </c>
      <c r="L1262" s="6" t="s">
        <v>306</v>
      </c>
      <c r="P1262" s="6" t="s">
        <v>292</v>
      </c>
      <c r="Q1262" s="6" t="s">
        <v>5011</v>
      </c>
      <c r="X1262" s="6">
        <v>211</v>
      </c>
      <c r="Y1262" s="6">
        <v>3050</v>
      </c>
      <c r="Z1262" s="6">
        <v>87</v>
      </c>
      <c r="AA1262" s="6">
        <v>0</v>
      </c>
      <c r="AB1262" s="6">
        <f>SUM(Table2026_09_25[[#This Row],[Number of in-person visits provided in reporting year.]:[Number of video/virtual visits provided in reporting year.]])</f>
        <v>3137</v>
      </c>
      <c r="AC1262" s="6" t="s">
        <v>8469</v>
      </c>
      <c r="AD1262" s="6">
        <v>0</v>
      </c>
      <c r="AE1262" s="6">
        <v>0</v>
      </c>
      <c r="AF1262" s="6" t="s">
        <v>4682</v>
      </c>
      <c r="AG1262" s="6">
        <v>44.1</v>
      </c>
      <c r="AI1262" s="6" t="s">
        <v>7688</v>
      </c>
      <c r="AJ1262" s="6" t="s">
        <v>7623</v>
      </c>
      <c r="AK1262" s="6" t="s">
        <v>8483</v>
      </c>
      <c r="AL1262" s="26" t="s">
        <v>308</v>
      </c>
      <c r="AQ1262" s="6" t="s">
        <v>63</v>
      </c>
      <c r="AX1262" s="45"/>
      <c r="AZ1262" s="6">
        <v>0</v>
      </c>
      <c r="BA1262" s="6">
        <v>0</v>
      </c>
      <c r="BB1262" s="45">
        <v>0</v>
      </c>
      <c r="BC1262" s="6">
        <v>0.5</v>
      </c>
      <c r="BD1262" s="6">
        <v>0</v>
      </c>
      <c r="BF1262" s="6">
        <v>0</v>
      </c>
      <c r="BG1262" s="45">
        <v>1</v>
      </c>
      <c r="BH1262" s="45">
        <v>0</v>
      </c>
      <c r="BI1262" s="6">
        <v>0</v>
      </c>
      <c r="BJ1262" s="6">
        <v>0</v>
      </c>
      <c r="BK1262" s="6">
        <v>0</v>
      </c>
      <c r="BL1262" s="45">
        <v>2</v>
      </c>
      <c r="BM1262" s="45">
        <v>0</v>
      </c>
      <c r="BN1262" s="6">
        <v>0</v>
      </c>
      <c r="BO1262" s="6">
        <v>0</v>
      </c>
      <c r="BP1262" s="6">
        <v>0</v>
      </c>
      <c r="BQ1262" s="6">
        <v>0</v>
      </c>
      <c r="BR1262" s="45">
        <v>0.8</v>
      </c>
      <c r="BT1262" s="45">
        <v>0.2</v>
      </c>
      <c r="BU1262" s="45">
        <v>0</v>
      </c>
      <c r="BX1262" s="6">
        <v>1.5</v>
      </c>
      <c r="BY1262" s="6" t="s">
        <v>2293</v>
      </c>
      <c r="BZ1262" s="6">
        <f t="shared" si="57"/>
        <v>4.5</v>
      </c>
      <c r="CA1262" s="6">
        <f t="shared" si="58"/>
        <v>5.5</v>
      </c>
      <c r="CC1262" s="63" t="s">
        <v>21</v>
      </c>
      <c r="CD1262" s="6" t="s">
        <v>1775</v>
      </c>
      <c r="CK1262" s="6" t="s">
        <v>5148</v>
      </c>
      <c r="DA1262" s="6" t="s">
        <v>21</v>
      </c>
      <c r="DC1262" s="6" t="s">
        <v>4434</v>
      </c>
      <c r="DD1262" s="6" t="s">
        <v>311</v>
      </c>
      <c r="DF1262" s="29">
        <f t="shared" si="59"/>
        <v>0</v>
      </c>
      <c r="DG1262" s="6">
        <v>1</v>
      </c>
    </row>
    <row r="1263" spans="1:111" ht="16" hidden="1" x14ac:dyDescent="0.2">
      <c r="A1263" s="6" t="s">
        <v>2354</v>
      </c>
      <c r="B1263" s="25"/>
      <c r="C1263" s="25"/>
      <c r="F1263" s="25"/>
      <c r="G1263" s="63" t="s">
        <v>1844</v>
      </c>
      <c r="H1263" s="6" t="s">
        <v>1818</v>
      </c>
      <c r="L1263" s="6" t="s">
        <v>193</v>
      </c>
      <c r="P1263" s="6" t="s">
        <v>292</v>
      </c>
      <c r="Q1263" s="6" t="s">
        <v>5011</v>
      </c>
      <c r="X1263" s="6">
        <v>0</v>
      </c>
      <c r="Y1263" s="6">
        <v>0</v>
      </c>
      <c r="Z1263" s="6">
        <v>0</v>
      </c>
      <c r="AA1263" s="6">
        <v>0</v>
      </c>
      <c r="AB1263" s="6">
        <f>SUM(Table2026_09_25[[#This Row],[Number of in-person visits provided in reporting year.]:[Number of video/virtual visits provided in reporting year.]])</f>
        <v>0</v>
      </c>
      <c r="AC1263" s="6" t="s">
        <v>8469</v>
      </c>
      <c r="AD1263" s="6">
        <v>0</v>
      </c>
      <c r="AE1263" s="6">
        <v>0</v>
      </c>
      <c r="AF1263" s="6" t="s">
        <v>8026</v>
      </c>
      <c r="AG1263" s="6">
        <v>0</v>
      </c>
      <c r="AI1263" s="6" t="s">
        <v>4500</v>
      </c>
      <c r="AJ1263" s="6" t="s">
        <v>7869</v>
      </c>
      <c r="AK1263" s="6" t="s">
        <v>8483</v>
      </c>
      <c r="AL1263" s="63" t="s">
        <v>1819</v>
      </c>
      <c r="AQ1263" s="35" t="s">
        <v>366</v>
      </c>
      <c r="AX1263" s="45"/>
      <c r="AZ1263" s="6">
        <v>0</v>
      </c>
      <c r="BA1263" s="6">
        <v>0</v>
      </c>
      <c r="BB1263" s="45">
        <v>0</v>
      </c>
      <c r="BC1263" s="6">
        <v>0</v>
      </c>
      <c r="BD1263" s="6">
        <v>0</v>
      </c>
      <c r="BF1263" s="6">
        <v>0</v>
      </c>
      <c r="BG1263" s="45">
        <v>0</v>
      </c>
      <c r="BH1263" s="45">
        <v>0</v>
      </c>
      <c r="BI1263" s="6">
        <v>0</v>
      </c>
      <c r="BJ1263" s="6">
        <v>0</v>
      </c>
      <c r="BK1263" s="6">
        <v>0</v>
      </c>
      <c r="BL1263" s="45">
        <v>0</v>
      </c>
      <c r="BM1263" s="45">
        <v>0</v>
      </c>
      <c r="BN1263" s="6">
        <v>0</v>
      </c>
      <c r="BO1263" s="6">
        <v>0</v>
      </c>
      <c r="BP1263" s="6">
        <v>2.6</v>
      </c>
      <c r="BQ1263" s="6">
        <v>0</v>
      </c>
      <c r="BR1263" s="45">
        <v>0</v>
      </c>
      <c r="BT1263" s="45">
        <v>0</v>
      </c>
      <c r="BU1263" s="45">
        <v>0</v>
      </c>
      <c r="BX1263" s="6">
        <v>0</v>
      </c>
      <c r="BY1263" s="6" t="s">
        <v>21</v>
      </c>
      <c r="BZ1263" s="6">
        <f t="shared" si="57"/>
        <v>2.6</v>
      </c>
      <c r="CA1263" s="6">
        <f t="shared" si="58"/>
        <v>2.6</v>
      </c>
      <c r="CC1263" s="63" t="s">
        <v>4753</v>
      </c>
      <c r="CD1263" s="6" t="s">
        <v>2355</v>
      </c>
      <c r="CK1263" s="6" t="s">
        <v>5148</v>
      </c>
      <c r="DA1263" s="6" t="s">
        <v>21</v>
      </c>
      <c r="DC1263" s="6" t="s">
        <v>4434</v>
      </c>
      <c r="DD1263" s="6" t="s">
        <v>1821</v>
      </c>
      <c r="DF1263" s="29">
        <f t="shared" si="59"/>
        <v>0</v>
      </c>
      <c r="DG1263" s="6">
        <v>1</v>
      </c>
    </row>
    <row r="1264" spans="1:111" ht="16" hidden="1" x14ac:dyDescent="0.2">
      <c r="A1264" s="6" t="s">
        <v>2048</v>
      </c>
      <c r="B1264" s="25"/>
      <c r="C1264" s="25"/>
      <c r="F1264" s="25"/>
      <c r="G1264" s="63" t="s">
        <v>1844</v>
      </c>
      <c r="H1264" s="6" t="s">
        <v>5627</v>
      </c>
      <c r="L1264" s="6" t="s">
        <v>292</v>
      </c>
      <c r="P1264" s="6" t="s">
        <v>292</v>
      </c>
      <c r="Q1264" s="6" t="s">
        <v>5011</v>
      </c>
      <c r="X1264" s="6">
        <v>135</v>
      </c>
      <c r="Y1264" s="6">
        <v>990</v>
      </c>
      <c r="Z1264" s="6">
        <v>158</v>
      </c>
      <c r="AA1264" s="6">
        <v>101</v>
      </c>
      <c r="AB1264" s="6">
        <f>SUM(Table2026_09_25[[#This Row],[Number of in-person visits provided in reporting year.]:[Number of video/virtual visits provided in reporting year.]])</f>
        <v>1249</v>
      </c>
      <c r="AC1264" s="6" t="s">
        <v>8469</v>
      </c>
      <c r="AD1264" s="6">
        <v>0</v>
      </c>
      <c r="AE1264" s="6">
        <v>0</v>
      </c>
      <c r="AF1264" s="6" t="s">
        <v>4682</v>
      </c>
      <c r="AG1264" s="6">
        <v>45</v>
      </c>
      <c r="AI1264" s="6" t="s">
        <v>5630</v>
      </c>
      <c r="AJ1264" s="6" t="s">
        <v>43</v>
      </c>
      <c r="AK1264" s="6" t="s">
        <v>8483</v>
      </c>
      <c r="AL1264" s="26" t="s">
        <v>2830</v>
      </c>
      <c r="AQ1264" s="6" t="s">
        <v>43</v>
      </c>
      <c r="AX1264" s="45"/>
      <c r="AZ1264" s="6">
        <v>0.5</v>
      </c>
      <c r="BA1264" s="6">
        <v>2.1800000000000002</v>
      </c>
      <c r="BB1264" s="45">
        <v>0.4</v>
      </c>
      <c r="BC1264" s="6">
        <v>0</v>
      </c>
      <c r="BD1264" s="6">
        <v>0</v>
      </c>
      <c r="BF1264" s="6">
        <v>0</v>
      </c>
      <c r="BG1264" s="45">
        <v>0.5</v>
      </c>
      <c r="BH1264" s="45">
        <v>0.25</v>
      </c>
      <c r="BI1264" s="6">
        <v>0</v>
      </c>
      <c r="BJ1264" s="6">
        <v>0.5</v>
      </c>
      <c r="BK1264" s="6">
        <v>0.5</v>
      </c>
      <c r="BL1264" s="45">
        <v>0.5</v>
      </c>
      <c r="BM1264" s="45">
        <v>0.25</v>
      </c>
      <c r="BN1264" s="6">
        <v>0</v>
      </c>
      <c r="BO1264" s="6">
        <v>0</v>
      </c>
      <c r="BP1264" s="6">
        <v>0.6</v>
      </c>
      <c r="BQ1264" s="6">
        <v>0</v>
      </c>
      <c r="BR1264" s="45">
        <v>0.6</v>
      </c>
      <c r="BT1264" s="45">
        <v>0</v>
      </c>
      <c r="BU1264" s="45">
        <v>0.5</v>
      </c>
      <c r="BX1264" s="6">
        <v>0</v>
      </c>
      <c r="BY1264" s="6" t="s">
        <v>21</v>
      </c>
      <c r="BZ1264" s="6">
        <f t="shared" si="57"/>
        <v>7.2799999999999994</v>
      </c>
      <c r="CA1264" s="6">
        <f t="shared" si="58"/>
        <v>4.5999999999999996</v>
      </c>
      <c r="CC1264" s="63" t="s">
        <v>4753</v>
      </c>
      <c r="CD1264" s="6" t="s">
        <v>2049</v>
      </c>
      <c r="CK1264" s="6" t="s">
        <v>5148</v>
      </c>
      <c r="DA1264" s="6" t="s">
        <v>2050</v>
      </c>
      <c r="DC1264" s="6" t="s">
        <v>4434</v>
      </c>
      <c r="DD1264" s="6" t="s">
        <v>2005</v>
      </c>
      <c r="DF1264" s="29">
        <f t="shared" si="59"/>
        <v>0</v>
      </c>
      <c r="DG1264" s="6">
        <v>1</v>
      </c>
    </row>
    <row r="1265" spans="1:111" ht="16" x14ac:dyDescent="0.2">
      <c r="A1265" s="6" t="s">
        <v>3334</v>
      </c>
      <c r="B1265" s="25"/>
      <c r="C1265" s="25"/>
      <c r="F1265" s="25"/>
      <c r="G1265" s="63" t="s">
        <v>1844</v>
      </c>
      <c r="H1265" s="6" t="s">
        <v>5750</v>
      </c>
      <c r="L1265" s="6" t="s">
        <v>3239</v>
      </c>
      <c r="P1265" s="6" t="s">
        <v>292</v>
      </c>
      <c r="Q1265" s="6" t="s">
        <v>5011</v>
      </c>
      <c r="X1265" s="6">
        <v>124</v>
      </c>
      <c r="Y1265" s="6">
        <v>843</v>
      </c>
      <c r="Z1265" s="6">
        <v>18</v>
      </c>
      <c r="AA1265" s="6">
        <v>1334</v>
      </c>
      <c r="AB1265" s="6">
        <f>SUM(Table2026_09_25[[#This Row],[Number of in-person visits provided in reporting year.]:[Number of video/virtual visits provided in reporting year.]])</f>
        <v>2195</v>
      </c>
      <c r="AC1265" s="6" t="s">
        <v>8469</v>
      </c>
      <c r="AD1265" s="6">
        <v>0</v>
      </c>
      <c r="AE1265" s="6">
        <v>0</v>
      </c>
      <c r="AF1265" s="6" t="s">
        <v>4682</v>
      </c>
      <c r="AG1265" s="6">
        <v>58</v>
      </c>
      <c r="AI1265" s="6" t="s">
        <v>5755</v>
      </c>
      <c r="AJ1265" s="6" t="s">
        <v>43</v>
      </c>
      <c r="AK1265" s="6" t="s">
        <v>8483</v>
      </c>
      <c r="AL1265" s="26" t="s">
        <v>112</v>
      </c>
      <c r="AQ1265" s="6" t="s">
        <v>43</v>
      </c>
      <c r="AX1265" s="45" t="s">
        <v>2431</v>
      </c>
      <c r="AZ1265" s="6">
        <v>2.1</v>
      </c>
      <c r="BA1265" s="6">
        <v>0</v>
      </c>
      <c r="BB1265" s="45">
        <v>0.59</v>
      </c>
      <c r="BC1265" s="6">
        <v>0</v>
      </c>
      <c r="BD1265" s="6">
        <v>0</v>
      </c>
      <c r="BF1265" s="6">
        <v>0.81</v>
      </c>
      <c r="BG1265" s="45">
        <v>0.46</v>
      </c>
      <c r="BH1265" s="45">
        <v>0</v>
      </c>
      <c r="BI1265" s="6">
        <v>0</v>
      </c>
      <c r="BJ1265" s="6">
        <v>0</v>
      </c>
      <c r="BK1265" s="6">
        <v>0.35</v>
      </c>
      <c r="BL1265" s="45">
        <v>0.16</v>
      </c>
      <c r="BM1265" s="45">
        <v>0</v>
      </c>
      <c r="BN1265" s="6">
        <v>0</v>
      </c>
      <c r="BO1265" s="6">
        <v>0</v>
      </c>
      <c r="BP1265" s="6">
        <v>0.26</v>
      </c>
      <c r="BQ1265" s="6">
        <v>0</v>
      </c>
      <c r="BR1265" s="45">
        <v>0.75</v>
      </c>
      <c r="BT1265" s="45">
        <v>0</v>
      </c>
      <c r="BU1265" s="45">
        <v>0.06</v>
      </c>
      <c r="BX1265" s="6">
        <v>0.01</v>
      </c>
      <c r="BY1265" s="6" t="s">
        <v>21</v>
      </c>
      <c r="BZ1265" s="6">
        <f t="shared" si="57"/>
        <v>5.5399999999999991</v>
      </c>
      <c r="CA1265" s="6">
        <f t="shared" si="58"/>
        <v>3.45</v>
      </c>
      <c r="CC1265" s="63" t="s">
        <v>4687</v>
      </c>
      <c r="CD1265" s="6" t="s">
        <v>21</v>
      </c>
      <c r="CK1265" s="6" t="s">
        <v>5148</v>
      </c>
      <c r="DA1265" s="6" t="s">
        <v>3335</v>
      </c>
      <c r="DC1265" s="6" t="s">
        <v>4434</v>
      </c>
      <c r="DD1265" s="6" t="s">
        <v>3231</v>
      </c>
      <c r="DF1265" s="29">
        <f t="shared" si="59"/>
        <v>1</v>
      </c>
      <c r="DG1265" s="6">
        <v>1</v>
      </c>
    </row>
    <row r="1266" spans="1:111" ht="16" hidden="1" x14ac:dyDescent="0.2">
      <c r="A1266" s="6" t="s">
        <v>1892</v>
      </c>
      <c r="B1266" s="25"/>
      <c r="C1266" s="25"/>
      <c r="F1266" s="25"/>
      <c r="G1266" s="63" t="s">
        <v>1844</v>
      </c>
      <c r="H1266" s="6" t="s">
        <v>4929</v>
      </c>
      <c r="L1266" s="6" t="s">
        <v>504</v>
      </c>
      <c r="P1266" s="6" t="s">
        <v>292</v>
      </c>
      <c r="Q1266" s="6" t="s">
        <v>5011</v>
      </c>
      <c r="X1266" s="6">
        <v>2700</v>
      </c>
      <c r="Y1266" s="6">
        <v>5226</v>
      </c>
      <c r="Z1266" s="6">
        <v>3080</v>
      </c>
      <c r="AA1266" s="6">
        <v>598</v>
      </c>
      <c r="AB1266" s="6">
        <f>SUM(Table2026_09_25[[#This Row],[Number of in-person visits provided in reporting year.]:[Number of video/virtual visits provided in reporting year.]])</f>
        <v>8904</v>
      </c>
      <c r="AC1266" s="6" t="s">
        <v>8469</v>
      </c>
      <c r="AD1266" s="6">
        <v>0</v>
      </c>
      <c r="AE1266" s="6">
        <v>0</v>
      </c>
      <c r="AF1266" s="6" t="s">
        <v>4682</v>
      </c>
      <c r="AG1266" s="6">
        <v>68</v>
      </c>
      <c r="AI1266" s="6" t="s">
        <v>4933</v>
      </c>
      <c r="AJ1266" s="6" t="s">
        <v>149</v>
      </c>
      <c r="AK1266" s="6" t="s">
        <v>8483</v>
      </c>
      <c r="AL1266" s="26" t="s">
        <v>77</v>
      </c>
      <c r="AQ1266" s="6" t="s">
        <v>63</v>
      </c>
      <c r="AX1266" s="45"/>
      <c r="AZ1266" s="6">
        <v>1</v>
      </c>
      <c r="BA1266" s="6">
        <v>0</v>
      </c>
      <c r="BB1266" s="45">
        <v>0.1</v>
      </c>
      <c r="BC1266" s="6">
        <v>1</v>
      </c>
      <c r="BD1266" s="6">
        <v>0</v>
      </c>
      <c r="BF1266" s="6">
        <v>0</v>
      </c>
      <c r="BG1266" s="45">
        <v>1.5</v>
      </c>
      <c r="BH1266" s="45">
        <v>0</v>
      </c>
      <c r="BI1266" s="6">
        <v>0</v>
      </c>
      <c r="BJ1266" s="6">
        <v>0</v>
      </c>
      <c r="BK1266" s="6">
        <v>0.1</v>
      </c>
      <c r="BL1266" s="45">
        <v>1.5</v>
      </c>
      <c r="BM1266" s="45">
        <v>0</v>
      </c>
      <c r="BN1266" s="6">
        <v>0</v>
      </c>
      <c r="BO1266" s="6">
        <v>0</v>
      </c>
      <c r="BP1266" s="6">
        <v>2</v>
      </c>
      <c r="BQ1266" s="6">
        <v>0</v>
      </c>
      <c r="BR1266" s="45">
        <v>-0.7</v>
      </c>
      <c r="BT1266" s="45">
        <v>0</v>
      </c>
      <c r="BU1266" s="45">
        <v>0</v>
      </c>
      <c r="BX1266" s="6">
        <v>0.1</v>
      </c>
      <c r="BY1266" s="6" t="s">
        <v>1893</v>
      </c>
      <c r="BZ1266" s="6">
        <f t="shared" si="57"/>
        <v>6.5</v>
      </c>
      <c r="CA1266" s="6">
        <f t="shared" si="58"/>
        <v>4.5999999999999996</v>
      </c>
      <c r="CC1266" s="63" t="s">
        <v>4687</v>
      </c>
      <c r="CD1266" s="6" t="s">
        <v>1894</v>
      </c>
      <c r="CK1266" s="6" t="s">
        <v>5148</v>
      </c>
      <c r="DA1266" s="6" t="s">
        <v>1895</v>
      </c>
      <c r="DC1266" s="6" t="s">
        <v>4434</v>
      </c>
      <c r="DD1266" s="6" t="s">
        <v>1469</v>
      </c>
      <c r="DF1266" s="29">
        <f t="shared" si="59"/>
        <v>0</v>
      </c>
      <c r="DG1266" s="6">
        <v>1</v>
      </c>
    </row>
    <row r="1267" spans="1:111" ht="16" hidden="1" x14ac:dyDescent="0.2">
      <c r="A1267" s="6" t="s">
        <v>1859</v>
      </c>
      <c r="B1267" s="25"/>
      <c r="C1267" s="25"/>
      <c r="F1267" s="25"/>
      <c r="G1267" s="63" t="s">
        <v>1844</v>
      </c>
      <c r="H1267" s="6" t="s">
        <v>6793</v>
      </c>
      <c r="L1267" s="6" t="s">
        <v>1860</v>
      </c>
      <c r="P1267" s="6" t="s">
        <v>292</v>
      </c>
      <c r="Q1267" s="6" t="s">
        <v>5011</v>
      </c>
      <c r="X1267" s="6">
        <v>149</v>
      </c>
      <c r="Y1267" s="6">
        <v>83</v>
      </c>
      <c r="Z1267" s="6">
        <v>0</v>
      </c>
      <c r="AA1267" s="6">
        <v>1379</v>
      </c>
      <c r="AB1267" s="6">
        <f>SUM(Table2026_09_25[[#This Row],[Number of in-person visits provided in reporting year.]:[Number of video/virtual visits provided in reporting year.]])</f>
        <v>1462</v>
      </c>
      <c r="AC1267" s="6" t="s">
        <v>8469</v>
      </c>
      <c r="AD1267" s="6">
        <v>0</v>
      </c>
      <c r="AE1267" s="6">
        <v>0</v>
      </c>
      <c r="AF1267" s="6" t="s">
        <v>4682</v>
      </c>
      <c r="AG1267" s="6">
        <v>90</v>
      </c>
      <c r="AI1267" s="6" t="s">
        <v>6800</v>
      </c>
      <c r="AJ1267" s="6" t="s">
        <v>6801</v>
      </c>
      <c r="AK1267" s="6" t="s">
        <v>8483</v>
      </c>
      <c r="AL1267" s="26" t="s">
        <v>1853</v>
      </c>
      <c r="AQ1267" s="6" t="s">
        <v>107</v>
      </c>
      <c r="AX1267" s="45"/>
      <c r="AZ1267" s="6">
        <v>1</v>
      </c>
      <c r="BA1267" s="6">
        <v>0</v>
      </c>
      <c r="BB1267" s="45">
        <v>0</v>
      </c>
      <c r="BC1267" s="6">
        <v>1</v>
      </c>
      <c r="BD1267" s="6">
        <v>0</v>
      </c>
      <c r="BF1267" s="6">
        <v>0</v>
      </c>
      <c r="BG1267" s="45">
        <v>0.6</v>
      </c>
      <c r="BH1267" s="45">
        <v>0.6</v>
      </c>
      <c r="BI1267" s="6">
        <v>0</v>
      </c>
      <c r="BJ1267" s="6">
        <v>0</v>
      </c>
      <c r="BK1267" s="6">
        <v>0</v>
      </c>
      <c r="BL1267" s="45">
        <v>0.6</v>
      </c>
      <c r="BM1267" s="45">
        <v>0.6</v>
      </c>
      <c r="BN1267" s="6">
        <v>0</v>
      </c>
      <c r="BO1267" s="6">
        <v>0</v>
      </c>
      <c r="BP1267" s="6">
        <v>0.6</v>
      </c>
      <c r="BQ1267" s="6">
        <v>0</v>
      </c>
      <c r="BR1267" s="45">
        <v>0</v>
      </c>
      <c r="BT1267" s="45">
        <v>0.4</v>
      </c>
      <c r="BU1267" s="45">
        <v>0.6</v>
      </c>
      <c r="BX1267" s="6">
        <v>0</v>
      </c>
      <c r="BY1267" s="6" t="s">
        <v>21</v>
      </c>
      <c r="BZ1267" s="6">
        <f t="shared" si="57"/>
        <v>6</v>
      </c>
      <c r="CA1267" s="6">
        <f t="shared" si="58"/>
        <v>4</v>
      </c>
      <c r="CC1267" s="63" t="s">
        <v>4753</v>
      </c>
      <c r="CD1267" s="6" t="s">
        <v>1861</v>
      </c>
      <c r="CK1267" s="6" t="s">
        <v>5148</v>
      </c>
      <c r="DA1267" s="6" t="s">
        <v>21</v>
      </c>
      <c r="DC1267" s="6" t="s">
        <v>4434</v>
      </c>
      <c r="DD1267" s="6" t="s">
        <v>1850</v>
      </c>
      <c r="DF1267" s="29">
        <f t="shared" si="59"/>
        <v>0</v>
      </c>
      <c r="DG1267" s="6">
        <v>1</v>
      </c>
    </row>
    <row r="1268" spans="1:111" ht="16" hidden="1" x14ac:dyDescent="0.2">
      <c r="A1268" s="6" t="s">
        <v>2058</v>
      </c>
      <c r="B1268" s="25"/>
      <c r="C1268" s="25"/>
      <c r="F1268" s="25"/>
      <c r="G1268" s="63" t="s">
        <v>1844</v>
      </c>
      <c r="H1268" s="6" t="s">
        <v>3512</v>
      </c>
      <c r="L1268" s="6" t="s">
        <v>1597</v>
      </c>
      <c r="P1268" s="6" t="s">
        <v>292</v>
      </c>
      <c r="Q1268" s="6" t="s">
        <v>5011</v>
      </c>
      <c r="X1268" s="6">
        <v>363</v>
      </c>
      <c r="Y1268" s="6">
        <v>3174</v>
      </c>
      <c r="Z1268" s="6">
        <v>1622</v>
      </c>
      <c r="AA1268" s="6">
        <v>1537</v>
      </c>
      <c r="AB1268" s="6">
        <f>SUM(Table2026_09_25[[#This Row],[Number of in-person visits provided in reporting year.]:[Number of video/virtual visits provided in reporting year.]])</f>
        <v>6333</v>
      </c>
      <c r="AC1268" s="6" t="s">
        <v>8469</v>
      </c>
      <c r="AD1268" s="6">
        <v>0</v>
      </c>
      <c r="AE1268" s="6">
        <v>0</v>
      </c>
      <c r="AF1268" s="6" t="s">
        <v>4682</v>
      </c>
      <c r="AG1268" s="6">
        <v>70</v>
      </c>
      <c r="AI1268" s="6" t="s">
        <v>4817</v>
      </c>
      <c r="AJ1268" s="6" t="s">
        <v>149</v>
      </c>
      <c r="AK1268" s="6" t="s">
        <v>8483</v>
      </c>
      <c r="AL1268" s="26" t="s">
        <v>294</v>
      </c>
      <c r="AQ1268" s="6" t="s">
        <v>63</v>
      </c>
      <c r="AX1268" s="45"/>
      <c r="AZ1268" s="6">
        <v>1.5</v>
      </c>
      <c r="BA1268" s="6">
        <v>3</v>
      </c>
      <c r="BB1268" s="45">
        <v>0</v>
      </c>
      <c r="BC1268" s="6">
        <v>0</v>
      </c>
      <c r="BD1268" s="6">
        <v>0</v>
      </c>
      <c r="BF1268" s="6">
        <v>0</v>
      </c>
      <c r="BG1268" s="45">
        <v>1.3</v>
      </c>
      <c r="BH1268" s="45">
        <v>0.5</v>
      </c>
      <c r="BI1268" s="6">
        <v>0</v>
      </c>
      <c r="BJ1268" s="6">
        <v>0.8</v>
      </c>
      <c r="BK1268" s="6">
        <v>0.4</v>
      </c>
      <c r="BL1268" s="45">
        <v>2.2000000000000002</v>
      </c>
      <c r="BM1268" s="45">
        <v>0.5</v>
      </c>
      <c r="BN1268" s="6">
        <v>0</v>
      </c>
      <c r="BO1268" s="6">
        <v>0</v>
      </c>
      <c r="BP1268" s="6">
        <v>2</v>
      </c>
      <c r="BQ1268" s="6">
        <v>0.5</v>
      </c>
      <c r="BR1268" s="45">
        <v>1.3</v>
      </c>
      <c r="BT1268" s="45">
        <v>0</v>
      </c>
      <c r="BU1268" s="45">
        <v>0</v>
      </c>
      <c r="BX1268" s="6">
        <v>0</v>
      </c>
      <c r="BY1268" s="6" t="s">
        <v>21</v>
      </c>
      <c r="BZ1268" s="6">
        <f t="shared" si="57"/>
        <v>14</v>
      </c>
      <c r="CA1268" s="6">
        <f t="shared" si="58"/>
        <v>9.5</v>
      </c>
      <c r="CC1268" s="63" t="s">
        <v>4687</v>
      </c>
      <c r="CD1268" s="6" t="s">
        <v>2059</v>
      </c>
      <c r="CK1268" s="6" t="s">
        <v>5148</v>
      </c>
      <c r="DA1268" s="6" t="s">
        <v>21</v>
      </c>
      <c r="DC1268" s="6" t="s">
        <v>4434</v>
      </c>
      <c r="DD1268" s="6" t="s">
        <v>297</v>
      </c>
      <c r="DF1268" s="29">
        <f t="shared" si="59"/>
        <v>0</v>
      </c>
      <c r="DG1268" s="6">
        <v>1</v>
      </c>
    </row>
    <row r="1269" spans="1:111" ht="16" hidden="1" x14ac:dyDescent="0.2">
      <c r="A1269" s="6" t="s">
        <v>2043</v>
      </c>
      <c r="B1269" s="25"/>
      <c r="C1269" s="25"/>
      <c r="F1269" s="25"/>
      <c r="G1269" s="63" t="s">
        <v>1844</v>
      </c>
      <c r="H1269" s="6" t="s">
        <v>7682</v>
      </c>
      <c r="L1269" s="6" t="s">
        <v>375</v>
      </c>
      <c r="P1269" s="6" t="s">
        <v>353</v>
      </c>
      <c r="Q1269" s="6" t="s">
        <v>4730</v>
      </c>
      <c r="X1269" s="6">
        <v>262</v>
      </c>
      <c r="Y1269" s="6">
        <v>0</v>
      </c>
      <c r="Z1269" s="6">
        <v>0</v>
      </c>
      <c r="AA1269" s="6">
        <v>0</v>
      </c>
      <c r="AB1269" s="6">
        <f>SUM(Table2026_09_25[[#This Row],[Number of in-person visits provided in reporting year.]:[Number of video/virtual visits provided in reporting year.]])</f>
        <v>0</v>
      </c>
      <c r="AC1269" s="6" t="s">
        <v>8469</v>
      </c>
      <c r="AD1269" s="6">
        <v>30</v>
      </c>
      <c r="AE1269" s="6">
        <v>96.2</v>
      </c>
      <c r="AG1269" s="6">
        <v>7.24</v>
      </c>
      <c r="AI1269" s="6" t="s">
        <v>7688</v>
      </c>
      <c r="AJ1269" s="6" t="s">
        <v>7623</v>
      </c>
      <c r="AK1269" s="6" t="s">
        <v>8483</v>
      </c>
      <c r="AL1269" s="26" t="s">
        <v>308</v>
      </c>
      <c r="AQ1269" s="6" t="s">
        <v>63</v>
      </c>
      <c r="AX1269" s="45"/>
      <c r="AZ1269" s="6">
        <v>1.5</v>
      </c>
      <c r="BA1269" s="6">
        <v>0</v>
      </c>
      <c r="BB1269" s="45">
        <v>0</v>
      </c>
      <c r="BC1269" s="6">
        <v>0</v>
      </c>
      <c r="BD1269" s="6">
        <v>0</v>
      </c>
      <c r="BF1269" s="6">
        <v>0</v>
      </c>
      <c r="BG1269" s="45">
        <v>2.1</v>
      </c>
      <c r="BH1269" s="45">
        <v>0</v>
      </c>
      <c r="BI1269" s="6">
        <v>0</v>
      </c>
      <c r="BJ1269" s="6">
        <v>0</v>
      </c>
      <c r="BK1269" s="6">
        <v>0</v>
      </c>
      <c r="BL1269" s="45">
        <v>2.7</v>
      </c>
      <c r="BM1269" s="45">
        <v>0</v>
      </c>
      <c r="BN1269" s="6">
        <v>0</v>
      </c>
      <c r="BO1269" s="6">
        <v>0</v>
      </c>
      <c r="BP1269" s="6">
        <v>10.7</v>
      </c>
      <c r="BQ1269" s="6">
        <v>13.4</v>
      </c>
      <c r="BR1269" s="45">
        <v>1</v>
      </c>
      <c r="BT1269" s="45">
        <v>0.6</v>
      </c>
      <c r="BU1269" s="45">
        <v>0</v>
      </c>
      <c r="BX1269" s="6">
        <v>9.08</v>
      </c>
      <c r="BY1269" s="6" t="s">
        <v>2044</v>
      </c>
      <c r="BZ1269" s="6">
        <f t="shared" si="57"/>
        <v>32</v>
      </c>
      <c r="CA1269" s="6">
        <f t="shared" si="58"/>
        <v>39.580000000000005</v>
      </c>
      <c r="CC1269" s="63" t="s">
        <v>4753</v>
      </c>
      <c r="CD1269" s="6" t="s">
        <v>377</v>
      </c>
      <c r="CK1269" s="6" t="s">
        <v>5148</v>
      </c>
      <c r="DA1269" s="6" t="s">
        <v>1595</v>
      </c>
      <c r="DC1269" s="6" t="s">
        <v>4434</v>
      </c>
      <c r="DD1269" s="6" t="s">
        <v>311</v>
      </c>
      <c r="DF1269" s="29">
        <f t="shared" si="59"/>
        <v>0</v>
      </c>
      <c r="DG1269" s="6">
        <v>1</v>
      </c>
    </row>
    <row r="1270" spans="1:111" ht="16" hidden="1" x14ac:dyDescent="0.2">
      <c r="A1270" s="6" t="s">
        <v>1943</v>
      </c>
      <c r="B1270" s="25"/>
      <c r="C1270" s="25"/>
      <c r="F1270" s="25"/>
      <c r="G1270" s="63" t="s">
        <v>1844</v>
      </c>
      <c r="H1270" s="6" t="s">
        <v>61</v>
      </c>
      <c r="L1270" s="6" t="s">
        <v>380</v>
      </c>
      <c r="P1270" s="6" t="s">
        <v>353</v>
      </c>
      <c r="Q1270" s="6" t="s">
        <v>4730</v>
      </c>
      <c r="X1270" s="6">
        <v>403</v>
      </c>
      <c r="Y1270" s="6">
        <v>403</v>
      </c>
      <c r="Z1270" s="6">
        <v>0</v>
      </c>
      <c r="AA1270" s="6">
        <v>0</v>
      </c>
      <c r="AB1270" s="6">
        <f>SUM(Table2026_09_25[[#This Row],[Number of in-person visits provided in reporting year.]:[Number of video/virtual visits provided in reporting year.]])</f>
        <v>403</v>
      </c>
      <c r="AC1270" s="6" t="s">
        <v>8469</v>
      </c>
      <c r="AD1270" s="6">
        <v>24</v>
      </c>
      <c r="AE1270" s="6">
        <v>0</v>
      </c>
      <c r="AG1270" s="6">
        <v>0</v>
      </c>
      <c r="AI1270" s="6" t="s">
        <v>5101</v>
      </c>
      <c r="AJ1270" s="6" t="s">
        <v>149</v>
      </c>
      <c r="AK1270" s="6" t="s">
        <v>8483</v>
      </c>
      <c r="AL1270" s="26" t="s">
        <v>1944</v>
      </c>
      <c r="AQ1270" s="6" t="s">
        <v>63</v>
      </c>
      <c r="AX1270" s="45"/>
      <c r="AZ1270" s="6">
        <v>0</v>
      </c>
      <c r="BA1270" s="6">
        <v>1</v>
      </c>
      <c r="BB1270" s="45">
        <v>0.2</v>
      </c>
      <c r="BC1270" s="6">
        <v>1</v>
      </c>
      <c r="BD1270" s="6">
        <v>0</v>
      </c>
      <c r="BF1270" s="6">
        <v>0</v>
      </c>
      <c r="BG1270" s="45">
        <v>0</v>
      </c>
      <c r="BH1270" s="45">
        <v>0</v>
      </c>
      <c r="BI1270" s="6">
        <v>0</v>
      </c>
      <c r="BJ1270" s="6">
        <v>0</v>
      </c>
      <c r="BK1270" s="6">
        <v>0</v>
      </c>
      <c r="BL1270" s="45">
        <v>0</v>
      </c>
      <c r="BM1270" s="45">
        <v>0</v>
      </c>
      <c r="BN1270" s="6">
        <v>0</v>
      </c>
      <c r="BO1270" s="6">
        <v>0</v>
      </c>
      <c r="BP1270" s="6">
        <v>4.4000000000000004</v>
      </c>
      <c r="BQ1270" s="6">
        <v>2.95</v>
      </c>
      <c r="BR1270" s="45">
        <v>0</v>
      </c>
      <c r="BT1270" s="45">
        <v>0</v>
      </c>
      <c r="BU1270" s="45">
        <v>0</v>
      </c>
      <c r="BX1270" s="6">
        <v>2.41</v>
      </c>
      <c r="BY1270" s="6" t="s">
        <v>381</v>
      </c>
      <c r="BZ1270" s="6">
        <f t="shared" si="57"/>
        <v>9.5500000000000007</v>
      </c>
      <c r="CA1270" s="6">
        <f t="shared" si="58"/>
        <v>9.9600000000000009</v>
      </c>
      <c r="CC1270" s="63" t="s">
        <v>4753</v>
      </c>
      <c r="CD1270" s="6" t="s">
        <v>21</v>
      </c>
      <c r="CK1270" s="6" t="s">
        <v>5148</v>
      </c>
      <c r="DA1270" s="6" t="s">
        <v>21</v>
      </c>
      <c r="DC1270" s="6" t="s">
        <v>4434</v>
      </c>
      <c r="DD1270" s="6" t="s">
        <v>382</v>
      </c>
      <c r="DF1270" s="29">
        <f t="shared" si="59"/>
        <v>0</v>
      </c>
      <c r="DG1270" s="6">
        <v>1</v>
      </c>
    </row>
    <row r="1271" spans="1:111" ht="16" hidden="1" x14ac:dyDescent="0.2">
      <c r="A1271" s="6" t="s">
        <v>2302</v>
      </c>
      <c r="B1271" s="25"/>
      <c r="C1271" s="25"/>
      <c r="F1271" s="25"/>
      <c r="G1271" s="63" t="s">
        <v>1844</v>
      </c>
      <c r="H1271" s="6" t="s">
        <v>2383</v>
      </c>
      <c r="L1271" s="6" t="s">
        <v>1739</v>
      </c>
      <c r="P1271" s="6" t="s">
        <v>353</v>
      </c>
      <c r="Q1271" s="6" t="s">
        <v>4730</v>
      </c>
      <c r="X1271" s="6">
        <v>158</v>
      </c>
      <c r="Y1271" s="6">
        <v>0</v>
      </c>
      <c r="Z1271" s="6">
        <v>0</v>
      </c>
      <c r="AA1271" s="6">
        <v>0</v>
      </c>
      <c r="AB1271" s="6">
        <f>SUM(Table2026_09_25[[#This Row],[Number of in-person visits provided in reporting year.]:[Number of video/virtual visits provided in reporting year.]])</f>
        <v>0</v>
      </c>
      <c r="AC1271" s="6" t="s">
        <v>8469</v>
      </c>
      <c r="AD1271" s="6">
        <v>20</v>
      </c>
      <c r="AE1271" s="6">
        <v>76</v>
      </c>
      <c r="AG1271" s="6">
        <v>2.6</v>
      </c>
      <c r="AI1271" s="6" t="s">
        <v>8044</v>
      </c>
      <c r="AJ1271" s="6" t="s">
        <v>43</v>
      </c>
      <c r="AK1271" s="6" t="s">
        <v>8483</v>
      </c>
      <c r="AL1271" s="26" t="s">
        <v>400</v>
      </c>
      <c r="AQ1271" s="6" t="s">
        <v>43</v>
      </c>
      <c r="AX1271" s="45"/>
      <c r="AZ1271" s="6">
        <v>0</v>
      </c>
      <c r="BA1271" s="6">
        <v>0</v>
      </c>
      <c r="BB1271" s="45">
        <v>0</v>
      </c>
      <c r="BC1271" s="6">
        <v>0.4</v>
      </c>
      <c r="BD1271" s="6">
        <v>0</v>
      </c>
      <c r="BF1271" s="6">
        <v>0</v>
      </c>
      <c r="BG1271" s="45">
        <v>2</v>
      </c>
      <c r="BH1271" s="45">
        <v>0</v>
      </c>
      <c r="BI1271" s="6">
        <v>0</v>
      </c>
      <c r="BJ1271" s="6">
        <v>0</v>
      </c>
      <c r="BK1271" s="6">
        <v>0.5</v>
      </c>
      <c r="BL1271" s="45">
        <v>2</v>
      </c>
      <c r="BM1271" s="45">
        <v>0</v>
      </c>
      <c r="BN1271" s="6">
        <v>0</v>
      </c>
      <c r="BO1271" s="6">
        <v>0</v>
      </c>
      <c r="BP1271" s="6">
        <v>0</v>
      </c>
      <c r="BQ1271" s="6">
        <v>0</v>
      </c>
      <c r="BR1271" s="45">
        <v>0.2</v>
      </c>
      <c r="BT1271" s="45">
        <v>0</v>
      </c>
      <c r="BU1271" s="45">
        <v>0</v>
      </c>
      <c r="BX1271" s="6">
        <v>0</v>
      </c>
      <c r="BY1271" s="6" t="s">
        <v>2303</v>
      </c>
      <c r="BZ1271" s="6">
        <f t="shared" si="57"/>
        <v>5.1000000000000005</v>
      </c>
      <c r="CA1271" s="6">
        <f t="shared" si="58"/>
        <v>4.7</v>
      </c>
      <c r="CC1271" s="63" t="s">
        <v>4753</v>
      </c>
      <c r="CD1271" s="6" t="s">
        <v>2304</v>
      </c>
      <c r="CK1271" s="6" t="s">
        <v>5148</v>
      </c>
      <c r="DA1271" s="6" t="s">
        <v>2305</v>
      </c>
      <c r="DC1271" s="6" t="s">
        <v>4434</v>
      </c>
      <c r="DD1271" s="6" t="s">
        <v>1708</v>
      </c>
      <c r="DF1271" s="29">
        <f t="shared" si="59"/>
        <v>0</v>
      </c>
      <c r="DG1271" s="6">
        <v>1</v>
      </c>
    </row>
    <row r="1272" spans="1:111" ht="16" hidden="1" x14ac:dyDescent="0.2">
      <c r="A1272" s="6" t="s">
        <v>2224</v>
      </c>
      <c r="B1272" s="25"/>
      <c r="C1272" s="25"/>
      <c r="F1272" s="25"/>
      <c r="G1272" s="63" t="s">
        <v>1844</v>
      </c>
      <c r="H1272" s="6" t="s">
        <v>7236</v>
      </c>
      <c r="L1272" s="6" t="s">
        <v>3244</v>
      </c>
      <c r="P1272" s="6" t="s">
        <v>353</v>
      </c>
      <c r="Q1272" s="6" t="s">
        <v>4730</v>
      </c>
      <c r="X1272" s="6">
        <v>891</v>
      </c>
      <c r="Y1272" s="6">
        <v>905</v>
      </c>
      <c r="Z1272" s="6">
        <v>0</v>
      </c>
      <c r="AA1272" s="6">
        <v>0</v>
      </c>
      <c r="AB1272" s="6">
        <f>SUM(Table2026_09_25[[#This Row],[Number of in-person visits provided in reporting year.]:[Number of video/virtual visits provided in reporting year.]])</f>
        <v>905</v>
      </c>
      <c r="AC1272" s="6" t="s">
        <v>8469</v>
      </c>
      <c r="AD1272" s="6">
        <v>70</v>
      </c>
      <c r="AE1272" s="6">
        <v>98</v>
      </c>
      <c r="AF1272" s="6" t="s">
        <v>8026</v>
      </c>
      <c r="AG1272" s="6">
        <v>0</v>
      </c>
      <c r="AI1272" s="6" t="s">
        <v>7240</v>
      </c>
      <c r="AJ1272" s="6" t="s">
        <v>43</v>
      </c>
      <c r="AK1272" s="6" t="s">
        <v>8483</v>
      </c>
      <c r="AL1272" s="26" t="s">
        <v>142</v>
      </c>
      <c r="AQ1272" s="6" t="s">
        <v>43</v>
      </c>
      <c r="AX1272" s="45"/>
      <c r="AZ1272" s="6">
        <v>2</v>
      </c>
      <c r="BA1272" s="6">
        <v>0</v>
      </c>
      <c r="BB1272" s="45">
        <v>1.6</v>
      </c>
      <c r="BC1272" s="6">
        <v>0</v>
      </c>
      <c r="BD1272" s="6">
        <v>0</v>
      </c>
      <c r="BF1272" s="6">
        <v>0</v>
      </c>
      <c r="BG1272" s="45">
        <v>7</v>
      </c>
      <c r="BH1272" s="45">
        <v>2</v>
      </c>
      <c r="BI1272" s="6">
        <v>0</v>
      </c>
      <c r="BJ1272" s="6">
        <v>0</v>
      </c>
      <c r="BK1272" s="6">
        <v>1.9</v>
      </c>
      <c r="BL1272" s="45">
        <v>7</v>
      </c>
      <c r="BM1272" s="45">
        <v>2</v>
      </c>
      <c r="BN1272" s="6">
        <v>3</v>
      </c>
      <c r="BO1272" s="6">
        <v>0</v>
      </c>
      <c r="BP1272" s="6">
        <v>20</v>
      </c>
      <c r="BQ1272" s="6">
        <v>22.4</v>
      </c>
      <c r="BR1272" s="45">
        <v>3.5</v>
      </c>
      <c r="BT1272" s="45">
        <v>0.4</v>
      </c>
      <c r="BU1272" s="45">
        <v>1</v>
      </c>
      <c r="BX1272" s="6">
        <v>0</v>
      </c>
      <c r="BY1272" s="6" t="s">
        <v>2225</v>
      </c>
      <c r="BZ1272" s="6">
        <f t="shared" si="57"/>
        <v>73.800000000000011</v>
      </c>
      <c r="CA1272" s="6">
        <f t="shared" si="58"/>
        <v>68.8</v>
      </c>
      <c r="CC1272" s="63" t="s">
        <v>4753</v>
      </c>
      <c r="CD1272" s="6" t="s">
        <v>1715</v>
      </c>
      <c r="CK1272" s="6" t="s">
        <v>5148</v>
      </c>
      <c r="DA1272" s="6" t="s">
        <v>1716</v>
      </c>
      <c r="DC1272" s="6" t="s">
        <v>4434</v>
      </c>
      <c r="DD1272" s="6" t="s">
        <v>1650</v>
      </c>
      <c r="DF1272" s="29">
        <f t="shared" si="59"/>
        <v>0</v>
      </c>
      <c r="DG1272" s="6">
        <v>1</v>
      </c>
    </row>
    <row r="1273" spans="1:111" ht="16" hidden="1" x14ac:dyDescent="0.2">
      <c r="A1273" s="6" t="s">
        <v>2258</v>
      </c>
      <c r="B1273" s="25"/>
      <c r="C1273" s="25"/>
      <c r="F1273" s="25"/>
      <c r="G1273" s="63" t="s">
        <v>1844</v>
      </c>
      <c r="H1273" s="6" t="s">
        <v>8045</v>
      </c>
      <c r="L1273" s="6" t="s">
        <v>2259</v>
      </c>
      <c r="P1273" s="6" t="s">
        <v>353</v>
      </c>
      <c r="Q1273" s="6" t="s">
        <v>4730</v>
      </c>
      <c r="X1273" s="6">
        <v>0</v>
      </c>
      <c r="Y1273" s="6">
        <v>0</v>
      </c>
      <c r="Z1273" s="6">
        <v>0</v>
      </c>
      <c r="AA1273" s="6">
        <v>0</v>
      </c>
      <c r="AB1273" s="6">
        <f>SUM(Table2026_09_25[[#This Row],[Number of in-person visits provided in reporting year.]:[Number of video/virtual visits provided in reporting year.]])</f>
        <v>0</v>
      </c>
      <c r="AC1273" s="6" t="s">
        <v>8469</v>
      </c>
      <c r="AD1273" s="6">
        <v>0</v>
      </c>
      <c r="AE1273" s="6">
        <v>25</v>
      </c>
      <c r="AG1273" s="6">
        <v>0</v>
      </c>
      <c r="AI1273" s="6" t="s">
        <v>8046</v>
      </c>
      <c r="AJ1273" s="6" t="s">
        <v>5575</v>
      </c>
      <c r="AK1273" s="6" t="s">
        <v>8483</v>
      </c>
      <c r="AL1273" s="26" t="s">
        <v>370</v>
      </c>
      <c r="AQ1273" s="6" t="s">
        <v>544</v>
      </c>
      <c r="AX1273" s="45"/>
      <c r="AZ1273" s="6">
        <v>0.5</v>
      </c>
      <c r="BA1273" s="6">
        <v>0</v>
      </c>
      <c r="BB1273" s="45">
        <v>0.2</v>
      </c>
      <c r="BC1273" s="6">
        <v>0</v>
      </c>
      <c r="BD1273" s="6">
        <v>0</v>
      </c>
      <c r="BF1273" s="6">
        <v>0</v>
      </c>
      <c r="BG1273" s="45">
        <v>1.75</v>
      </c>
      <c r="BH1273" s="45">
        <v>0</v>
      </c>
      <c r="BI1273" s="6">
        <v>0</v>
      </c>
      <c r="BJ1273" s="6">
        <v>0</v>
      </c>
      <c r="BK1273" s="6">
        <v>0</v>
      </c>
      <c r="BL1273" s="45">
        <v>1.75</v>
      </c>
      <c r="BM1273" s="45">
        <v>2</v>
      </c>
      <c r="BN1273" s="6">
        <v>0</v>
      </c>
      <c r="BO1273" s="6">
        <v>0</v>
      </c>
      <c r="BP1273" s="6">
        <v>0</v>
      </c>
      <c r="BQ1273" s="6">
        <v>0</v>
      </c>
      <c r="BR1273" s="45">
        <v>0.8</v>
      </c>
      <c r="BT1273" s="45">
        <v>0.3</v>
      </c>
      <c r="BU1273" s="45">
        <v>0.25</v>
      </c>
      <c r="BX1273" s="6">
        <v>0</v>
      </c>
      <c r="BY1273" s="6" t="s">
        <v>21</v>
      </c>
      <c r="BZ1273" s="6">
        <f t="shared" si="57"/>
        <v>7.55</v>
      </c>
      <c r="CA1273" s="6">
        <f t="shared" si="58"/>
        <v>7.0500000000000007</v>
      </c>
      <c r="CC1273" s="63" t="s">
        <v>4753</v>
      </c>
      <c r="CD1273" s="6" t="s">
        <v>2260</v>
      </c>
      <c r="CK1273" s="6" t="s">
        <v>5148</v>
      </c>
      <c r="DA1273" s="6" t="s">
        <v>21</v>
      </c>
      <c r="DC1273" s="6" t="s">
        <v>4434</v>
      </c>
      <c r="DD1273" s="6" t="s">
        <v>2184</v>
      </c>
      <c r="DF1273" s="29">
        <f t="shared" si="59"/>
        <v>0</v>
      </c>
      <c r="DG1273" s="6">
        <v>1</v>
      </c>
    </row>
    <row r="1274" spans="1:111" ht="16" hidden="1" x14ac:dyDescent="0.2">
      <c r="A1274" s="6" t="s">
        <v>1930</v>
      </c>
      <c r="B1274" s="25"/>
      <c r="C1274" s="25"/>
      <c r="F1274" s="25"/>
      <c r="G1274" s="63" t="s">
        <v>1844</v>
      </c>
      <c r="H1274" s="6" t="s">
        <v>7880</v>
      </c>
      <c r="L1274" s="6" t="s">
        <v>346</v>
      </c>
      <c r="P1274" s="6" t="s">
        <v>353</v>
      </c>
      <c r="Q1274" s="6" t="s">
        <v>4730</v>
      </c>
      <c r="X1274" s="6">
        <v>741</v>
      </c>
      <c r="Y1274" s="6">
        <v>4263</v>
      </c>
      <c r="Z1274" s="6">
        <v>0</v>
      </c>
      <c r="AA1274" s="6">
        <v>0</v>
      </c>
      <c r="AB1274" s="6">
        <f>SUM(Table2026_09_25[[#This Row],[Number of in-person visits provided in reporting year.]:[Number of video/virtual visits provided in reporting year.]])</f>
        <v>4263</v>
      </c>
      <c r="AC1274" s="6" t="s">
        <v>8469</v>
      </c>
      <c r="AD1274" s="6">
        <v>0</v>
      </c>
      <c r="AE1274" s="6">
        <v>0</v>
      </c>
      <c r="AG1274" s="6">
        <v>24</v>
      </c>
      <c r="AI1274" s="35" t="s">
        <v>4503</v>
      </c>
      <c r="AJ1274" s="35" t="s">
        <v>4488</v>
      </c>
      <c r="AK1274" s="6" t="s">
        <v>8483</v>
      </c>
      <c r="AL1274" s="26" t="s">
        <v>1522</v>
      </c>
      <c r="AQ1274" s="35" t="s">
        <v>366</v>
      </c>
      <c r="AX1274" s="45"/>
      <c r="AZ1274" s="6">
        <v>1</v>
      </c>
      <c r="BA1274" s="6">
        <v>0.3</v>
      </c>
      <c r="BB1274" s="45">
        <v>0</v>
      </c>
      <c r="BC1274" s="6">
        <v>0</v>
      </c>
      <c r="BD1274" s="6">
        <v>0</v>
      </c>
      <c r="BF1274" s="6">
        <v>1</v>
      </c>
      <c r="BG1274" s="45">
        <v>1</v>
      </c>
      <c r="BH1274" s="45">
        <v>0</v>
      </c>
      <c r="BI1274" s="6">
        <v>0</v>
      </c>
      <c r="BJ1274" s="6">
        <v>0</v>
      </c>
      <c r="BK1274" s="6">
        <v>0</v>
      </c>
      <c r="BL1274" s="45">
        <v>1.5</v>
      </c>
      <c r="BM1274" s="45">
        <v>0</v>
      </c>
      <c r="BN1274" s="6">
        <v>0</v>
      </c>
      <c r="BO1274" s="6">
        <v>0</v>
      </c>
      <c r="BP1274" s="6">
        <v>0</v>
      </c>
      <c r="BQ1274" s="6">
        <v>0</v>
      </c>
      <c r="BR1274" s="45">
        <v>0.4</v>
      </c>
      <c r="BT1274" s="45">
        <v>1</v>
      </c>
      <c r="BU1274" s="45">
        <v>0.8</v>
      </c>
      <c r="BX1274" s="6">
        <v>0</v>
      </c>
      <c r="BY1274" s="6" t="s">
        <v>21</v>
      </c>
      <c r="BZ1274" s="6">
        <f t="shared" si="57"/>
        <v>7</v>
      </c>
      <c r="CA1274" s="6">
        <f t="shared" si="58"/>
        <v>5.7</v>
      </c>
      <c r="CC1274" s="63" t="s">
        <v>21</v>
      </c>
      <c r="CD1274" s="6" t="s">
        <v>21</v>
      </c>
      <c r="CK1274" s="6" t="s">
        <v>5148</v>
      </c>
      <c r="DA1274" s="6" t="s">
        <v>21</v>
      </c>
      <c r="DC1274" s="6" t="s">
        <v>4434</v>
      </c>
      <c r="DD1274" s="6" t="s">
        <v>367</v>
      </c>
      <c r="DF1274" s="29">
        <f t="shared" si="59"/>
        <v>0</v>
      </c>
      <c r="DG1274" s="6">
        <v>1</v>
      </c>
    </row>
    <row r="1275" spans="1:111" ht="16" hidden="1" x14ac:dyDescent="0.2">
      <c r="A1275" s="6" t="s">
        <v>2246</v>
      </c>
      <c r="B1275" s="25"/>
      <c r="C1275" s="25"/>
      <c r="F1275" s="25"/>
      <c r="G1275" s="63" t="s">
        <v>1844</v>
      </c>
      <c r="H1275" s="6" t="s">
        <v>2383</v>
      </c>
      <c r="L1275" s="6" t="s">
        <v>393</v>
      </c>
      <c r="P1275" s="6" t="s">
        <v>353</v>
      </c>
      <c r="Q1275" s="6" t="s">
        <v>4730</v>
      </c>
      <c r="X1275" s="6">
        <v>117</v>
      </c>
      <c r="Y1275" s="6">
        <v>0</v>
      </c>
      <c r="Z1275" s="6">
        <v>0</v>
      </c>
      <c r="AA1275" s="6">
        <v>0</v>
      </c>
      <c r="AB1275" s="6">
        <f>SUM(Table2026_09_25[[#This Row],[Number of in-person visits provided in reporting year.]:[Number of video/virtual visits provided in reporting year.]])</f>
        <v>0</v>
      </c>
      <c r="AC1275" s="6" t="s">
        <v>8469</v>
      </c>
      <c r="AD1275" s="6">
        <v>26</v>
      </c>
      <c r="AE1275" s="6">
        <v>91.8</v>
      </c>
      <c r="AG1275" s="6">
        <v>4</v>
      </c>
      <c r="AI1275" s="6" t="s">
        <v>8044</v>
      </c>
      <c r="AJ1275" s="6" t="s">
        <v>43</v>
      </c>
      <c r="AK1275" s="6" t="s">
        <v>8483</v>
      </c>
      <c r="AL1275" s="26" t="s">
        <v>400</v>
      </c>
      <c r="AQ1275" s="6" t="s">
        <v>43</v>
      </c>
      <c r="AX1275" s="45"/>
      <c r="AZ1275" s="6">
        <v>0</v>
      </c>
      <c r="BA1275" s="6">
        <v>0</v>
      </c>
      <c r="BB1275" s="45">
        <v>0</v>
      </c>
      <c r="BC1275" s="6">
        <v>0.4</v>
      </c>
      <c r="BD1275" s="6">
        <v>0</v>
      </c>
      <c r="BF1275" s="6">
        <v>0</v>
      </c>
      <c r="BG1275" s="45">
        <v>1.5</v>
      </c>
      <c r="BH1275" s="45">
        <v>0</v>
      </c>
      <c r="BI1275" s="6">
        <v>0</v>
      </c>
      <c r="BJ1275" s="6">
        <v>0</v>
      </c>
      <c r="BK1275" s="6">
        <v>0.3</v>
      </c>
      <c r="BL1275" s="45">
        <v>1.5</v>
      </c>
      <c r="BM1275" s="45">
        <v>0</v>
      </c>
      <c r="BN1275" s="6">
        <v>0</v>
      </c>
      <c r="BO1275" s="6">
        <v>0</v>
      </c>
      <c r="BP1275" s="6">
        <v>0</v>
      </c>
      <c r="BQ1275" s="6">
        <v>0</v>
      </c>
      <c r="BR1275" s="45">
        <v>0.2</v>
      </c>
      <c r="BT1275" s="45">
        <v>0</v>
      </c>
      <c r="BU1275" s="45">
        <v>0</v>
      </c>
      <c r="BX1275" s="6">
        <v>0</v>
      </c>
      <c r="BY1275" s="6" t="s">
        <v>2247</v>
      </c>
      <c r="BZ1275" s="6">
        <f t="shared" si="57"/>
        <v>3.9</v>
      </c>
      <c r="CA1275" s="6">
        <f t="shared" si="58"/>
        <v>3.5</v>
      </c>
      <c r="CC1275" s="63" t="s">
        <v>4753</v>
      </c>
      <c r="CD1275" s="6" t="s">
        <v>1747</v>
      </c>
      <c r="CK1275" s="6" t="s">
        <v>5148</v>
      </c>
      <c r="DA1275" s="6" t="s">
        <v>2248</v>
      </c>
      <c r="DC1275" s="6" t="s">
        <v>4434</v>
      </c>
      <c r="DD1275" s="6" t="s">
        <v>401</v>
      </c>
      <c r="DF1275" s="29">
        <f t="shared" si="59"/>
        <v>0</v>
      </c>
      <c r="DG1275" s="6">
        <v>1</v>
      </c>
    </row>
    <row r="1276" spans="1:111" ht="16" hidden="1" x14ac:dyDescent="0.2">
      <c r="A1276" s="6" t="s">
        <v>1962</v>
      </c>
      <c r="B1276" s="25"/>
      <c r="C1276" s="25"/>
      <c r="F1276" s="25"/>
      <c r="G1276" s="63" t="s">
        <v>1844</v>
      </c>
      <c r="H1276" s="6" t="s">
        <v>4726</v>
      </c>
      <c r="L1276" s="6" t="s">
        <v>1562</v>
      </c>
      <c r="P1276" s="6" t="s">
        <v>353</v>
      </c>
      <c r="Q1276" s="6" t="s">
        <v>4730</v>
      </c>
      <c r="X1276" s="6">
        <v>379</v>
      </c>
      <c r="Y1276" s="6">
        <v>0</v>
      </c>
      <c r="Z1276" s="6">
        <v>0</v>
      </c>
      <c r="AA1276" s="6">
        <v>0</v>
      </c>
      <c r="AB1276" s="6">
        <f>SUM(Table2026_09_25[[#This Row],[Number of in-person visits provided in reporting year.]:[Number of video/virtual visits provided in reporting year.]])</f>
        <v>0</v>
      </c>
      <c r="AC1276" s="6" t="s">
        <v>8469</v>
      </c>
      <c r="AD1276" s="6">
        <v>25</v>
      </c>
      <c r="AE1276" s="6">
        <v>97</v>
      </c>
      <c r="AF1276" s="6" t="s">
        <v>8026</v>
      </c>
      <c r="AG1276" s="6">
        <v>1</v>
      </c>
      <c r="AI1276" s="6" t="s">
        <v>1574</v>
      </c>
      <c r="AJ1276" s="6" t="s">
        <v>43</v>
      </c>
      <c r="AK1276" s="6" t="s">
        <v>8483</v>
      </c>
      <c r="AL1276" s="26" t="s">
        <v>348</v>
      </c>
      <c r="AQ1276" s="6" t="s">
        <v>43</v>
      </c>
      <c r="AX1276" s="45"/>
      <c r="AZ1276" s="6">
        <v>1</v>
      </c>
      <c r="BA1276" s="6">
        <v>0</v>
      </c>
      <c r="BB1276" s="45">
        <v>0.5</v>
      </c>
      <c r="BC1276" s="6">
        <v>0.6</v>
      </c>
      <c r="BD1276" s="6">
        <v>0</v>
      </c>
      <c r="BF1276" s="6">
        <v>0</v>
      </c>
      <c r="BG1276" s="45">
        <v>3</v>
      </c>
      <c r="BH1276" s="45">
        <v>1</v>
      </c>
      <c r="BI1276" s="6">
        <v>0</v>
      </c>
      <c r="BJ1276" s="6">
        <v>4.2</v>
      </c>
      <c r="BK1276" s="6">
        <v>0.4</v>
      </c>
      <c r="BL1276" s="45">
        <v>3</v>
      </c>
      <c r="BM1276" s="45">
        <v>1</v>
      </c>
      <c r="BN1276" s="6">
        <v>1</v>
      </c>
      <c r="BO1276" s="6">
        <v>0</v>
      </c>
      <c r="BP1276" s="6">
        <v>12.4</v>
      </c>
      <c r="BQ1276" s="6">
        <v>12.5</v>
      </c>
      <c r="BR1276" s="45">
        <v>1.5</v>
      </c>
      <c r="BT1276" s="45">
        <v>0.5</v>
      </c>
      <c r="BU1276" s="45">
        <v>0</v>
      </c>
      <c r="BX1276" s="6">
        <v>2.5</v>
      </c>
      <c r="BY1276" s="6" t="s">
        <v>1963</v>
      </c>
      <c r="BZ1276" s="6">
        <f t="shared" si="57"/>
        <v>42.6</v>
      </c>
      <c r="CA1276" s="6">
        <f t="shared" si="58"/>
        <v>42.5</v>
      </c>
      <c r="CC1276" s="63" t="s">
        <v>4687</v>
      </c>
      <c r="CD1276" s="6" t="s">
        <v>987</v>
      </c>
      <c r="CK1276" s="6" t="s">
        <v>5148</v>
      </c>
      <c r="DA1276" s="6" t="s">
        <v>21</v>
      </c>
      <c r="DC1276" s="6" t="s">
        <v>4434</v>
      </c>
      <c r="DD1276" s="6" t="s">
        <v>351</v>
      </c>
      <c r="DF1276" s="29">
        <f t="shared" si="59"/>
        <v>0</v>
      </c>
      <c r="DG1276" s="6">
        <v>1</v>
      </c>
    </row>
    <row r="1277" spans="1:111" ht="16" x14ac:dyDescent="0.2">
      <c r="A1277" s="6" t="s">
        <v>3336</v>
      </c>
      <c r="B1277" s="25"/>
      <c r="C1277" s="25"/>
      <c r="F1277" s="25"/>
      <c r="G1277" s="63" t="s">
        <v>1844</v>
      </c>
      <c r="H1277" s="6" t="s">
        <v>5750</v>
      </c>
      <c r="L1277" s="6" t="s">
        <v>3243</v>
      </c>
      <c r="P1277" s="6" t="s">
        <v>353</v>
      </c>
      <c r="Q1277" s="6" t="s">
        <v>4730</v>
      </c>
      <c r="X1277" s="6">
        <v>433</v>
      </c>
      <c r="Y1277" s="6">
        <v>0</v>
      </c>
      <c r="Z1277" s="6">
        <v>0</v>
      </c>
      <c r="AA1277" s="6">
        <v>0</v>
      </c>
      <c r="AB1277" s="6">
        <f>SUM(Table2026_09_25[[#This Row],[Number of in-person visits provided in reporting year.]:[Number of video/virtual visits provided in reporting year.]])</f>
        <v>0</v>
      </c>
      <c r="AC1277" s="6" t="s">
        <v>8469</v>
      </c>
      <c r="AD1277" s="6">
        <v>32</v>
      </c>
      <c r="AE1277" s="6">
        <v>0.86</v>
      </c>
      <c r="AF1277" s="6" t="s">
        <v>8026</v>
      </c>
      <c r="AG1277" s="6">
        <v>4</v>
      </c>
      <c r="AI1277" s="6" t="s">
        <v>5755</v>
      </c>
      <c r="AJ1277" s="6" t="s">
        <v>43</v>
      </c>
      <c r="AK1277" s="6" t="s">
        <v>8483</v>
      </c>
      <c r="AL1277" s="26" t="s">
        <v>112</v>
      </c>
      <c r="AQ1277" s="6" t="s">
        <v>43</v>
      </c>
      <c r="AX1277" s="45" t="s">
        <v>2431</v>
      </c>
      <c r="AZ1277" s="6">
        <v>1.52</v>
      </c>
      <c r="BA1277" s="6">
        <v>0</v>
      </c>
      <c r="BB1277" s="45">
        <v>0</v>
      </c>
      <c r="BC1277" s="6">
        <v>0</v>
      </c>
      <c r="BD1277" s="6">
        <v>0</v>
      </c>
      <c r="BF1277" s="6">
        <v>0</v>
      </c>
      <c r="BG1277" s="45">
        <v>0</v>
      </c>
      <c r="BH1277" s="45">
        <v>0</v>
      </c>
      <c r="BI1277" s="6">
        <v>0</v>
      </c>
      <c r="BJ1277" s="6">
        <v>0.04</v>
      </c>
      <c r="BK1277" s="6">
        <v>0</v>
      </c>
      <c r="BL1277" s="45">
        <v>0</v>
      </c>
      <c r="BM1277" s="45">
        <v>0</v>
      </c>
      <c r="BN1277" s="6">
        <v>0</v>
      </c>
      <c r="BO1277" s="6">
        <v>0</v>
      </c>
      <c r="BP1277" s="6">
        <v>9.92</v>
      </c>
      <c r="BQ1277" s="6">
        <v>12.46</v>
      </c>
      <c r="BR1277" s="45">
        <v>0</v>
      </c>
      <c r="BT1277" s="45">
        <v>0</v>
      </c>
      <c r="BU1277" s="45">
        <v>0</v>
      </c>
      <c r="BX1277" s="6">
        <v>0.46</v>
      </c>
      <c r="BY1277" s="6" t="s">
        <v>21</v>
      </c>
      <c r="BZ1277" s="6">
        <f t="shared" si="57"/>
        <v>23.94</v>
      </c>
      <c r="CA1277" s="6">
        <f t="shared" si="58"/>
        <v>22.880000000000003</v>
      </c>
      <c r="CC1277" s="63" t="s">
        <v>4687</v>
      </c>
      <c r="CD1277" s="6" t="s">
        <v>21</v>
      </c>
      <c r="CK1277" s="6" t="s">
        <v>5148</v>
      </c>
      <c r="DA1277" s="6" t="s">
        <v>21</v>
      </c>
      <c r="DC1277" s="6" t="s">
        <v>4434</v>
      </c>
      <c r="DD1277" s="6" t="s">
        <v>3231</v>
      </c>
      <c r="DF1277" s="29">
        <f t="shared" si="59"/>
        <v>1</v>
      </c>
      <c r="DG1277" s="6">
        <v>1</v>
      </c>
    </row>
    <row r="1278" spans="1:111" ht="16" hidden="1" x14ac:dyDescent="0.2">
      <c r="A1278" s="6" t="s">
        <v>1966</v>
      </c>
      <c r="B1278" s="25"/>
      <c r="C1278" s="25"/>
      <c r="F1278" s="25"/>
      <c r="G1278" s="63" t="s">
        <v>1844</v>
      </c>
      <c r="H1278" s="6" t="s">
        <v>4726</v>
      </c>
      <c r="L1278" s="6" t="s">
        <v>537</v>
      </c>
      <c r="P1278" s="6" t="s">
        <v>95</v>
      </c>
      <c r="Q1278" s="6" t="s">
        <v>4773</v>
      </c>
      <c r="X1278" s="6">
        <v>319</v>
      </c>
      <c r="Y1278" s="6">
        <v>578</v>
      </c>
      <c r="Z1278" s="6">
        <v>269</v>
      </c>
      <c r="AA1278" s="6">
        <v>59</v>
      </c>
      <c r="AB1278" s="6">
        <f>SUM(Table2026_09_25[[#This Row],[Number of in-person visits provided in reporting year.]:[Number of video/virtual visits provided in reporting year.]])</f>
        <v>906</v>
      </c>
      <c r="AC1278" s="6" t="s">
        <v>8469</v>
      </c>
      <c r="AD1278" s="6">
        <v>0</v>
      </c>
      <c r="AE1278" s="6">
        <v>0</v>
      </c>
      <c r="AF1278" s="6" t="s">
        <v>4682</v>
      </c>
      <c r="AG1278" s="6">
        <v>0</v>
      </c>
      <c r="AI1278" s="6" t="s">
        <v>1574</v>
      </c>
      <c r="AJ1278" s="6" t="s">
        <v>43</v>
      </c>
      <c r="AK1278" s="6" t="s">
        <v>8483</v>
      </c>
      <c r="AL1278" s="26" t="s">
        <v>348</v>
      </c>
      <c r="AQ1278" s="6" t="s">
        <v>43</v>
      </c>
      <c r="AX1278" s="45"/>
      <c r="AZ1278" s="6">
        <v>0.5</v>
      </c>
      <c r="BA1278" s="6">
        <v>0</v>
      </c>
      <c r="BB1278" s="45">
        <v>0</v>
      </c>
      <c r="BC1278" s="6">
        <v>0.4</v>
      </c>
      <c r="BD1278" s="6">
        <v>0</v>
      </c>
      <c r="BF1278" s="6">
        <v>0</v>
      </c>
      <c r="BG1278" s="45">
        <v>0</v>
      </c>
      <c r="BH1278" s="45">
        <v>0</v>
      </c>
      <c r="BI1278" s="6">
        <v>0</v>
      </c>
      <c r="BJ1278" s="6">
        <v>0</v>
      </c>
      <c r="BK1278" s="6">
        <v>0</v>
      </c>
      <c r="BL1278" s="45">
        <v>0</v>
      </c>
      <c r="BM1278" s="45">
        <v>0</v>
      </c>
      <c r="BN1278" s="6">
        <v>0</v>
      </c>
      <c r="BO1278" s="6">
        <v>0</v>
      </c>
      <c r="BP1278" s="6">
        <v>0.2</v>
      </c>
      <c r="BQ1278" s="6">
        <v>0</v>
      </c>
      <c r="BR1278" s="45">
        <v>0.4</v>
      </c>
      <c r="BT1278" s="45">
        <v>0</v>
      </c>
      <c r="BU1278" s="45">
        <v>0</v>
      </c>
      <c r="BX1278" s="6">
        <v>0</v>
      </c>
      <c r="BY1278" s="6" t="s">
        <v>21</v>
      </c>
      <c r="BZ1278" s="6">
        <f t="shared" si="57"/>
        <v>1.5</v>
      </c>
      <c r="CA1278" s="6">
        <f t="shared" si="58"/>
        <v>0.60000000000000009</v>
      </c>
      <c r="CC1278" s="63" t="s">
        <v>4687</v>
      </c>
      <c r="CD1278" s="6" t="s">
        <v>1570</v>
      </c>
      <c r="CK1278" s="6" t="s">
        <v>5148</v>
      </c>
      <c r="DA1278" s="6" t="s">
        <v>21</v>
      </c>
      <c r="DC1278" s="6" t="s">
        <v>4434</v>
      </c>
      <c r="DD1278" s="6" t="s">
        <v>351</v>
      </c>
      <c r="DF1278" s="29">
        <f t="shared" si="59"/>
        <v>0</v>
      </c>
      <c r="DG1278" s="6">
        <v>1</v>
      </c>
    </row>
    <row r="1279" spans="1:111" ht="16" hidden="1" x14ac:dyDescent="0.2">
      <c r="A1279" s="6" t="s">
        <v>1920</v>
      </c>
      <c r="B1279" s="25"/>
      <c r="C1279" s="25"/>
      <c r="F1279" s="25"/>
      <c r="G1279" s="63" t="s">
        <v>1844</v>
      </c>
      <c r="H1279" s="6" t="s">
        <v>2903</v>
      </c>
      <c r="L1279" s="6" t="s">
        <v>1500</v>
      </c>
      <c r="P1279" s="6" t="s">
        <v>95</v>
      </c>
      <c r="Q1279" s="6" t="s">
        <v>4773</v>
      </c>
      <c r="X1279" s="6">
        <v>30</v>
      </c>
      <c r="Y1279" s="6">
        <v>48</v>
      </c>
      <c r="Z1279" s="6">
        <v>0</v>
      </c>
      <c r="AA1279" s="6">
        <v>0</v>
      </c>
      <c r="AB1279" s="6">
        <f>SUM(Table2026_09_25[[#This Row],[Number of in-person visits provided in reporting year.]:[Number of video/virtual visits provided in reporting year.]])</f>
        <v>48</v>
      </c>
      <c r="AC1279" s="6" t="s">
        <v>8469</v>
      </c>
      <c r="AD1279" s="6">
        <v>0</v>
      </c>
      <c r="AE1279" s="6">
        <v>0</v>
      </c>
      <c r="AG1279" s="6">
        <v>0</v>
      </c>
      <c r="AI1279" s="6" t="s">
        <v>6615</v>
      </c>
      <c r="AJ1279" s="6" t="s">
        <v>4778</v>
      </c>
      <c r="AK1279" s="6" t="s">
        <v>8483</v>
      </c>
      <c r="AL1279" s="26" t="s">
        <v>548</v>
      </c>
      <c r="AQ1279" s="6" t="s">
        <v>107</v>
      </c>
      <c r="AX1279" s="45"/>
      <c r="AZ1279" s="6">
        <v>0</v>
      </c>
      <c r="BA1279" s="6">
        <v>0</v>
      </c>
      <c r="BB1279" s="45">
        <v>0</v>
      </c>
      <c r="BC1279" s="6">
        <v>0.04</v>
      </c>
      <c r="BD1279" s="6">
        <v>0</v>
      </c>
      <c r="BF1279" s="6">
        <v>0</v>
      </c>
      <c r="BG1279" s="45">
        <v>0</v>
      </c>
      <c r="BH1279" s="45">
        <v>0</v>
      </c>
      <c r="BI1279" s="6">
        <v>0</v>
      </c>
      <c r="BJ1279" s="6">
        <v>0</v>
      </c>
      <c r="BK1279" s="6">
        <v>0</v>
      </c>
      <c r="BL1279" s="45">
        <v>0</v>
      </c>
      <c r="BM1279" s="45">
        <v>0</v>
      </c>
      <c r="BN1279" s="6">
        <v>0</v>
      </c>
      <c r="BO1279" s="6">
        <v>0</v>
      </c>
      <c r="BP1279" s="6">
        <v>0.04</v>
      </c>
      <c r="BQ1279" s="6">
        <v>0</v>
      </c>
      <c r="BR1279" s="45">
        <v>0</v>
      </c>
      <c r="BT1279" s="45">
        <v>0</v>
      </c>
      <c r="BU1279" s="45">
        <v>0</v>
      </c>
      <c r="BX1279" s="6">
        <v>0</v>
      </c>
      <c r="BY1279" s="6" t="s">
        <v>21</v>
      </c>
      <c r="BZ1279" s="6">
        <f t="shared" ref="BZ1279:BZ1342" si="60">SUM(AY1279:BW1279)</f>
        <v>0.08</v>
      </c>
      <c r="CA1279" s="6">
        <f t="shared" ref="CA1279:CA1342" si="61">(SUM(BB1279))+(SUM(BE1279:BM1279))+(SUM(BO1279:BV1279))+BX1279</f>
        <v>0.04</v>
      </c>
      <c r="CC1279" s="63" t="s">
        <v>4687</v>
      </c>
      <c r="CD1279" s="6" t="s">
        <v>21</v>
      </c>
      <c r="CK1279" s="6" t="s">
        <v>5148</v>
      </c>
      <c r="DA1279" s="6" t="s">
        <v>1921</v>
      </c>
      <c r="DC1279" s="6" t="s">
        <v>4434</v>
      </c>
      <c r="DD1279" s="6" t="s">
        <v>1498</v>
      </c>
      <c r="DF1279" s="29">
        <f t="shared" ref="DF1279:DF1342" si="62">SUBTOTAL(103,G1279)</f>
        <v>0</v>
      </c>
      <c r="DG1279" s="6">
        <v>1</v>
      </c>
    </row>
    <row r="1280" spans="1:111" ht="16" hidden="1" x14ac:dyDescent="0.2">
      <c r="A1280" s="6" t="s">
        <v>2143</v>
      </c>
      <c r="B1280" s="25"/>
      <c r="C1280" s="25"/>
      <c r="F1280" s="25"/>
      <c r="G1280" s="63" t="s">
        <v>1844</v>
      </c>
      <c r="H1280" s="6" t="s">
        <v>520</v>
      </c>
      <c r="L1280" s="6" t="s">
        <v>519</v>
      </c>
      <c r="P1280" s="6" t="s">
        <v>95</v>
      </c>
      <c r="Q1280" s="6" t="s">
        <v>4773</v>
      </c>
      <c r="X1280" s="6">
        <v>2017</v>
      </c>
      <c r="Y1280" s="6">
        <v>1486</v>
      </c>
      <c r="Z1280" s="6">
        <v>1168</v>
      </c>
      <c r="AA1280" s="6">
        <v>637</v>
      </c>
      <c r="AB1280" s="6">
        <f>SUM(Table2026_09_25[[#This Row],[Number of in-person visits provided in reporting year.]:[Number of video/virtual visits provided in reporting year.]])</f>
        <v>3291</v>
      </c>
      <c r="AC1280" s="6" t="s">
        <v>8469</v>
      </c>
      <c r="AD1280" s="6">
        <v>0</v>
      </c>
      <c r="AE1280" s="6">
        <v>0</v>
      </c>
      <c r="AF1280" s="6" t="s">
        <v>4682</v>
      </c>
      <c r="AG1280" s="6">
        <v>92.9</v>
      </c>
      <c r="AI1280" s="6" t="s">
        <v>3098</v>
      </c>
      <c r="AJ1280" s="6" t="s">
        <v>4834</v>
      </c>
      <c r="AK1280" s="6" t="s">
        <v>8483</v>
      </c>
      <c r="AL1280" s="26" t="s">
        <v>883</v>
      </c>
      <c r="AQ1280" s="6" t="s">
        <v>544</v>
      </c>
      <c r="AX1280" s="45"/>
      <c r="AZ1280" s="6">
        <v>0</v>
      </c>
      <c r="BA1280" s="6">
        <v>0</v>
      </c>
      <c r="BB1280" s="45">
        <v>0</v>
      </c>
      <c r="BC1280" s="6">
        <v>0.8</v>
      </c>
      <c r="BD1280" s="6">
        <v>0</v>
      </c>
      <c r="BF1280" s="6">
        <v>0.4</v>
      </c>
      <c r="BG1280" s="45">
        <v>0</v>
      </c>
      <c r="BH1280" s="45">
        <v>0</v>
      </c>
      <c r="BI1280" s="6">
        <v>0</v>
      </c>
      <c r="BJ1280" s="6">
        <v>0</v>
      </c>
      <c r="BK1280" s="6">
        <v>0</v>
      </c>
      <c r="BL1280" s="45">
        <v>0</v>
      </c>
      <c r="BM1280" s="45">
        <v>0</v>
      </c>
      <c r="BN1280" s="6">
        <v>0</v>
      </c>
      <c r="BO1280" s="6">
        <v>0</v>
      </c>
      <c r="BP1280" s="6">
        <v>1</v>
      </c>
      <c r="BQ1280" s="6">
        <v>0</v>
      </c>
      <c r="BR1280" s="45">
        <v>0</v>
      </c>
      <c r="BT1280" s="45">
        <v>0</v>
      </c>
      <c r="BU1280" s="45">
        <v>0</v>
      </c>
      <c r="BX1280" s="6">
        <v>0</v>
      </c>
      <c r="BY1280" s="6" t="s">
        <v>2144</v>
      </c>
      <c r="BZ1280" s="6">
        <f t="shared" si="60"/>
        <v>2.2000000000000002</v>
      </c>
      <c r="CA1280" s="6">
        <f t="shared" si="61"/>
        <v>1.4</v>
      </c>
      <c r="CC1280" s="63" t="s">
        <v>21</v>
      </c>
      <c r="CD1280" s="6" t="s">
        <v>2145</v>
      </c>
      <c r="CK1280" s="6" t="s">
        <v>5148</v>
      </c>
      <c r="DA1280" s="6" t="s">
        <v>21</v>
      </c>
      <c r="DC1280" s="6" t="s">
        <v>4434</v>
      </c>
      <c r="DD1280" s="6" t="s">
        <v>38</v>
      </c>
      <c r="DF1280" s="29">
        <f t="shared" si="62"/>
        <v>0</v>
      </c>
      <c r="DG1280" s="6">
        <v>1</v>
      </c>
    </row>
    <row r="1281" spans="1:111" ht="16" hidden="1" x14ac:dyDescent="0.2">
      <c r="A1281" s="6" t="s">
        <v>2117</v>
      </c>
      <c r="B1281" s="25"/>
      <c r="C1281" s="25"/>
      <c r="F1281" s="25"/>
      <c r="G1281" s="63" t="s">
        <v>1844</v>
      </c>
      <c r="H1281" s="6" t="s">
        <v>8051</v>
      </c>
      <c r="L1281" s="6" t="s">
        <v>1631</v>
      </c>
      <c r="P1281" s="6" t="s">
        <v>95</v>
      </c>
      <c r="Q1281" s="6" t="s">
        <v>4773</v>
      </c>
      <c r="X1281" s="6">
        <v>530</v>
      </c>
      <c r="Y1281" s="6">
        <v>396</v>
      </c>
      <c r="Z1281" s="6">
        <v>60</v>
      </c>
      <c r="AA1281" s="6">
        <v>330</v>
      </c>
      <c r="AB1281" s="6">
        <f>SUM(Table2026_09_25[[#This Row],[Number of in-person visits provided in reporting year.]:[Number of video/virtual visits provided in reporting year.]])</f>
        <v>786</v>
      </c>
      <c r="AC1281" s="6" t="s">
        <v>8469</v>
      </c>
      <c r="AD1281" s="6">
        <v>0</v>
      </c>
      <c r="AE1281" s="6">
        <v>0</v>
      </c>
      <c r="AG1281" s="6">
        <v>280</v>
      </c>
      <c r="AI1281" s="6" t="s">
        <v>8202</v>
      </c>
      <c r="AJ1281" s="6" t="s">
        <v>512</v>
      </c>
      <c r="AK1281" s="6" t="s">
        <v>8483</v>
      </c>
      <c r="AL1281" s="26" t="s">
        <v>505</v>
      </c>
      <c r="AQ1281" s="6" t="s">
        <v>544</v>
      </c>
      <c r="AX1281" s="45"/>
      <c r="AZ1281" s="6">
        <v>0</v>
      </c>
      <c r="BA1281" s="6">
        <v>0</v>
      </c>
      <c r="BB1281" s="45">
        <v>0</v>
      </c>
      <c r="BC1281" s="6">
        <v>0.4</v>
      </c>
      <c r="BD1281" s="6">
        <v>0</v>
      </c>
      <c r="BF1281" s="6">
        <v>0</v>
      </c>
      <c r="BG1281" s="45">
        <v>0</v>
      </c>
      <c r="BH1281" s="45">
        <v>0</v>
      </c>
      <c r="BI1281" s="6">
        <v>0</v>
      </c>
      <c r="BJ1281" s="6">
        <v>0</v>
      </c>
      <c r="BK1281" s="6">
        <v>0</v>
      </c>
      <c r="BL1281" s="45">
        <v>0</v>
      </c>
      <c r="BM1281" s="45">
        <v>0</v>
      </c>
      <c r="BN1281" s="6">
        <v>0</v>
      </c>
      <c r="BO1281" s="6">
        <v>0</v>
      </c>
      <c r="BP1281" s="6">
        <v>0</v>
      </c>
      <c r="BQ1281" s="6">
        <v>0.4</v>
      </c>
      <c r="BR1281" s="45">
        <v>0</v>
      </c>
      <c r="BT1281" s="45">
        <v>0</v>
      </c>
      <c r="BU1281" s="45">
        <v>0</v>
      </c>
      <c r="BX1281" s="6">
        <v>0</v>
      </c>
      <c r="BY1281" s="6" t="s">
        <v>21</v>
      </c>
      <c r="BZ1281" s="6">
        <f t="shared" si="60"/>
        <v>0.8</v>
      </c>
      <c r="CA1281" s="6">
        <f t="shared" si="61"/>
        <v>0.4</v>
      </c>
      <c r="CC1281" s="63" t="s">
        <v>4753</v>
      </c>
      <c r="CD1281" s="6" t="s">
        <v>1633</v>
      </c>
      <c r="CK1281" s="6" t="s">
        <v>5148</v>
      </c>
      <c r="DA1281" s="6" t="s">
        <v>21</v>
      </c>
      <c r="DC1281" s="6" t="s">
        <v>4434</v>
      </c>
      <c r="DD1281" s="6" t="s">
        <v>1634</v>
      </c>
      <c r="DF1281" s="29">
        <f t="shared" si="62"/>
        <v>0</v>
      </c>
      <c r="DG1281" s="6">
        <v>1</v>
      </c>
    </row>
    <row r="1282" spans="1:111" ht="16" hidden="1" x14ac:dyDescent="0.2">
      <c r="A1282" s="6" t="s">
        <v>2182</v>
      </c>
      <c r="B1282" s="25"/>
      <c r="C1282" s="25"/>
      <c r="F1282" s="25"/>
      <c r="G1282" s="63" t="s">
        <v>1844</v>
      </c>
      <c r="H1282" s="6" t="s">
        <v>8045</v>
      </c>
      <c r="L1282" s="6" t="s">
        <v>2183</v>
      </c>
      <c r="P1282" s="6" t="s">
        <v>95</v>
      </c>
      <c r="Q1282" s="6" t="s">
        <v>4773</v>
      </c>
      <c r="X1282" s="6">
        <v>54</v>
      </c>
      <c r="Y1282" s="6">
        <v>1365</v>
      </c>
      <c r="Z1282" s="6">
        <v>139</v>
      </c>
      <c r="AA1282" s="6">
        <v>0</v>
      </c>
      <c r="AB1282" s="6">
        <f>SUM(Table2026_09_25[[#This Row],[Number of in-person visits provided in reporting year.]:[Number of video/virtual visits provided in reporting year.]])</f>
        <v>1504</v>
      </c>
      <c r="AC1282" s="6" t="s">
        <v>8469</v>
      </c>
      <c r="AD1282" s="6">
        <v>0</v>
      </c>
      <c r="AE1282" s="6">
        <v>0</v>
      </c>
      <c r="AG1282" s="6">
        <v>370</v>
      </c>
      <c r="AI1282" s="6" t="s">
        <v>8046</v>
      </c>
      <c r="AJ1282" s="6" t="s">
        <v>5575</v>
      </c>
      <c r="AK1282" s="6" t="s">
        <v>8483</v>
      </c>
      <c r="AL1282" s="26" t="s">
        <v>370</v>
      </c>
      <c r="AQ1282" s="6" t="s">
        <v>544</v>
      </c>
      <c r="AX1282" s="45"/>
      <c r="AZ1282" s="6">
        <v>0</v>
      </c>
      <c r="BA1282" s="6">
        <v>0</v>
      </c>
      <c r="BB1282" s="45">
        <v>0.15</v>
      </c>
      <c r="BC1282" s="6">
        <v>0</v>
      </c>
      <c r="BD1282" s="6">
        <v>0</v>
      </c>
      <c r="BF1282" s="6">
        <v>0</v>
      </c>
      <c r="BG1282" s="45">
        <v>0.3</v>
      </c>
      <c r="BH1282" s="45">
        <v>0</v>
      </c>
      <c r="BI1282" s="6">
        <v>0</v>
      </c>
      <c r="BJ1282" s="6">
        <v>0</v>
      </c>
      <c r="BK1282" s="6">
        <v>0</v>
      </c>
      <c r="BL1282" s="45">
        <v>0.3</v>
      </c>
      <c r="BM1282" s="45">
        <v>0.15</v>
      </c>
      <c r="BN1282" s="6">
        <v>0</v>
      </c>
      <c r="BO1282" s="6">
        <v>0</v>
      </c>
      <c r="BP1282" s="6">
        <v>0.2</v>
      </c>
      <c r="BQ1282" s="6">
        <v>0</v>
      </c>
      <c r="BR1282" s="45">
        <v>0.15</v>
      </c>
      <c r="BT1282" s="45">
        <v>0.3</v>
      </c>
      <c r="BU1282" s="45">
        <v>0</v>
      </c>
      <c r="BX1282" s="6">
        <v>0</v>
      </c>
      <c r="BY1282" s="6" t="s">
        <v>21</v>
      </c>
      <c r="BZ1282" s="6">
        <f t="shared" si="60"/>
        <v>1.55</v>
      </c>
      <c r="CA1282" s="6">
        <f t="shared" si="61"/>
        <v>1.5499999999999998</v>
      </c>
      <c r="CC1282" s="63" t="s">
        <v>4753</v>
      </c>
      <c r="CD1282" s="6" t="s">
        <v>21</v>
      </c>
      <c r="CK1282" s="6" t="s">
        <v>5148</v>
      </c>
      <c r="DA1282" s="6" t="s">
        <v>21</v>
      </c>
      <c r="DC1282" s="6" t="s">
        <v>4434</v>
      </c>
      <c r="DD1282" s="6" t="s">
        <v>2184</v>
      </c>
      <c r="DF1282" s="29">
        <f t="shared" si="62"/>
        <v>0</v>
      </c>
      <c r="DG1282" s="6">
        <v>1</v>
      </c>
    </row>
    <row r="1283" spans="1:111" ht="16" hidden="1" x14ac:dyDescent="0.2">
      <c r="A1283" s="6" t="s">
        <v>1883</v>
      </c>
      <c r="B1283" s="25"/>
      <c r="C1283" s="25"/>
      <c r="F1283" s="25"/>
      <c r="G1283" s="63" t="s">
        <v>1844</v>
      </c>
      <c r="H1283" s="6" t="s">
        <v>4701</v>
      </c>
      <c r="L1283" s="6" t="s">
        <v>572</v>
      </c>
      <c r="P1283" s="6" t="s">
        <v>95</v>
      </c>
      <c r="Q1283" s="6" t="s">
        <v>4773</v>
      </c>
      <c r="X1283" s="6">
        <v>0</v>
      </c>
      <c r="Y1283" s="6">
        <v>0</v>
      </c>
      <c r="Z1283" s="6">
        <v>0</v>
      </c>
      <c r="AA1283" s="6">
        <v>0</v>
      </c>
      <c r="AB1283" s="6">
        <f>SUM(Table2026_09_25[[#This Row],[Number of in-person visits provided in reporting year.]:[Number of video/virtual visits provided in reporting year.]])</f>
        <v>0</v>
      </c>
      <c r="AC1283" s="6" t="s">
        <v>8469</v>
      </c>
      <c r="AD1283" s="6">
        <v>0</v>
      </c>
      <c r="AE1283" s="6">
        <v>0</v>
      </c>
      <c r="AF1283" s="6" t="s">
        <v>4682</v>
      </c>
      <c r="AG1283" s="6">
        <v>0</v>
      </c>
      <c r="AI1283" s="6" t="s">
        <v>4703</v>
      </c>
      <c r="AJ1283" s="6" t="s">
        <v>4704</v>
      </c>
      <c r="AK1283" s="6" t="s">
        <v>8483</v>
      </c>
      <c r="AL1283" s="26" t="s">
        <v>615</v>
      </c>
      <c r="AQ1283" s="6" t="s">
        <v>63</v>
      </c>
      <c r="AX1283" s="45"/>
      <c r="AZ1283" s="6">
        <v>0</v>
      </c>
      <c r="BA1283" s="6">
        <v>1</v>
      </c>
      <c r="BB1283" s="45">
        <v>0</v>
      </c>
      <c r="BC1283" s="6">
        <v>2</v>
      </c>
      <c r="BD1283" s="6">
        <v>0</v>
      </c>
      <c r="BF1283" s="6">
        <v>1.4</v>
      </c>
      <c r="BG1283" s="45">
        <v>1</v>
      </c>
      <c r="BH1283" s="45">
        <v>0</v>
      </c>
      <c r="BI1283" s="6">
        <v>0</v>
      </c>
      <c r="BJ1283" s="6">
        <v>0</v>
      </c>
      <c r="BK1283" s="6">
        <v>0</v>
      </c>
      <c r="BL1283" s="45">
        <v>1</v>
      </c>
      <c r="BM1283" s="45">
        <v>0</v>
      </c>
      <c r="BN1283" s="6">
        <v>0</v>
      </c>
      <c r="BO1283" s="6">
        <v>0</v>
      </c>
      <c r="BP1283" s="6">
        <v>0</v>
      </c>
      <c r="BQ1283" s="6">
        <v>4</v>
      </c>
      <c r="BR1283" s="45">
        <v>0</v>
      </c>
      <c r="BT1283" s="45">
        <v>0</v>
      </c>
      <c r="BU1283" s="45">
        <v>0</v>
      </c>
      <c r="BX1283" s="6">
        <v>1.1100000000000001</v>
      </c>
      <c r="BY1283" s="6" t="s">
        <v>1884</v>
      </c>
      <c r="BZ1283" s="6">
        <f t="shared" si="60"/>
        <v>10.4</v>
      </c>
      <c r="CA1283" s="6">
        <f t="shared" si="61"/>
        <v>8.51</v>
      </c>
      <c r="CC1283" s="63" t="s">
        <v>4687</v>
      </c>
      <c r="CD1283" s="6" t="s">
        <v>21</v>
      </c>
      <c r="CK1283" s="6" t="s">
        <v>5148</v>
      </c>
      <c r="DA1283" s="6" t="s">
        <v>21</v>
      </c>
      <c r="DC1283" s="6" t="s">
        <v>4434</v>
      </c>
      <c r="DD1283" s="6" t="s">
        <v>21</v>
      </c>
      <c r="DF1283" s="29">
        <f t="shared" si="62"/>
        <v>0</v>
      </c>
      <c r="DG1283" s="6">
        <v>1</v>
      </c>
    </row>
    <row r="1284" spans="1:111" ht="16" hidden="1" x14ac:dyDescent="0.2">
      <c r="A1284" s="6" t="s">
        <v>2132</v>
      </c>
      <c r="B1284" s="25"/>
      <c r="C1284" s="25"/>
      <c r="F1284" s="25"/>
      <c r="G1284" s="63" t="s">
        <v>1844</v>
      </c>
      <c r="H1284" s="6" t="s">
        <v>4873</v>
      </c>
      <c r="L1284" s="6" t="s">
        <v>1654</v>
      </c>
      <c r="P1284" s="6" t="s">
        <v>95</v>
      </c>
      <c r="Q1284" s="6" t="s">
        <v>4773</v>
      </c>
      <c r="X1284" s="6">
        <v>991</v>
      </c>
      <c r="Y1284" s="6">
        <v>1578</v>
      </c>
      <c r="Z1284" s="6">
        <v>596</v>
      </c>
      <c r="AA1284" s="6">
        <v>0</v>
      </c>
      <c r="AB1284" s="6">
        <f>SUM(Table2026_09_25[[#This Row],[Number of in-person visits provided in reporting year.]:[Number of video/virtual visits provided in reporting year.]])</f>
        <v>2174</v>
      </c>
      <c r="AC1284" s="6" t="s">
        <v>8469</v>
      </c>
      <c r="AD1284" s="6">
        <v>0</v>
      </c>
      <c r="AE1284" s="6">
        <v>0</v>
      </c>
      <c r="AF1284" s="6" t="s">
        <v>4682</v>
      </c>
      <c r="AG1284" s="6">
        <v>114.67</v>
      </c>
      <c r="AI1284" s="6" t="s">
        <v>2991</v>
      </c>
      <c r="AJ1284" s="6" t="s">
        <v>4880</v>
      </c>
      <c r="AK1284" s="6" t="s">
        <v>8483</v>
      </c>
      <c r="AL1284" s="26" t="s">
        <v>475</v>
      </c>
      <c r="AQ1284" s="6" t="s">
        <v>107</v>
      </c>
      <c r="AX1284" s="45"/>
      <c r="AZ1284" s="6">
        <v>1.6</v>
      </c>
      <c r="BA1284" s="6">
        <v>0.2</v>
      </c>
      <c r="BB1284" s="45">
        <v>0</v>
      </c>
      <c r="BC1284" s="6">
        <v>1</v>
      </c>
      <c r="BD1284" s="6">
        <v>0</v>
      </c>
      <c r="BF1284" s="6">
        <v>0</v>
      </c>
      <c r="BG1284" s="45">
        <v>0</v>
      </c>
      <c r="BH1284" s="45">
        <v>0</v>
      </c>
      <c r="BI1284" s="6">
        <v>0</v>
      </c>
      <c r="BJ1284" s="6">
        <v>0</v>
      </c>
      <c r="BK1284" s="6">
        <v>0</v>
      </c>
      <c r="BL1284" s="45">
        <v>0</v>
      </c>
      <c r="BM1284" s="45">
        <v>0</v>
      </c>
      <c r="BN1284" s="6">
        <v>0</v>
      </c>
      <c r="BO1284" s="6">
        <v>0</v>
      </c>
      <c r="BP1284" s="6">
        <v>0</v>
      </c>
      <c r="BQ1284" s="6">
        <v>1</v>
      </c>
      <c r="BR1284" s="45">
        <v>0</v>
      </c>
      <c r="BT1284" s="45">
        <v>0</v>
      </c>
      <c r="BU1284" s="45">
        <v>0</v>
      </c>
      <c r="BX1284" s="6">
        <v>0</v>
      </c>
      <c r="BY1284" s="6" t="s">
        <v>21</v>
      </c>
      <c r="BZ1284" s="6">
        <f t="shared" si="60"/>
        <v>3.8</v>
      </c>
      <c r="CA1284" s="6">
        <f t="shared" si="61"/>
        <v>1</v>
      </c>
      <c r="CC1284" s="63" t="s">
        <v>4753</v>
      </c>
      <c r="CD1284" s="6" t="s">
        <v>2133</v>
      </c>
      <c r="CK1284" s="6" t="s">
        <v>5148</v>
      </c>
      <c r="DA1284" s="6" t="s">
        <v>2134</v>
      </c>
      <c r="DC1284" s="6" t="s">
        <v>4434</v>
      </c>
      <c r="DD1284" s="6" t="s">
        <v>1657</v>
      </c>
      <c r="DF1284" s="29">
        <f t="shared" si="62"/>
        <v>0</v>
      </c>
      <c r="DG1284" s="6">
        <v>1</v>
      </c>
    </row>
    <row r="1285" spans="1:111" ht="16" hidden="1" x14ac:dyDescent="0.2">
      <c r="A1285" s="6" t="s">
        <v>2226</v>
      </c>
      <c r="B1285" s="25"/>
      <c r="C1285" s="25"/>
      <c r="F1285" s="25"/>
      <c r="G1285" s="63" t="s">
        <v>1844</v>
      </c>
      <c r="H1285" s="6" t="s">
        <v>7236</v>
      </c>
      <c r="L1285" s="6" t="s">
        <v>1719</v>
      </c>
      <c r="P1285" s="6" t="s">
        <v>95</v>
      </c>
      <c r="Q1285" s="6" t="s">
        <v>4773</v>
      </c>
      <c r="X1285" s="6">
        <v>289</v>
      </c>
      <c r="Y1285" s="6">
        <v>395</v>
      </c>
      <c r="Z1285" s="6">
        <v>180</v>
      </c>
      <c r="AA1285" s="6">
        <v>0</v>
      </c>
      <c r="AB1285" s="6">
        <f>SUM(Table2026_09_25[[#This Row],[Number of in-person visits provided in reporting year.]:[Number of video/virtual visits provided in reporting year.]])</f>
        <v>575</v>
      </c>
      <c r="AC1285" s="6" t="s">
        <v>8469</v>
      </c>
      <c r="AD1285" s="6">
        <v>0</v>
      </c>
      <c r="AE1285" s="6">
        <v>0</v>
      </c>
      <c r="AF1285" s="6" t="s">
        <v>4682</v>
      </c>
      <c r="AG1285" s="6">
        <v>136</v>
      </c>
      <c r="AI1285" s="6" t="s">
        <v>7240</v>
      </c>
      <c r="AJ1285" s="6" t="s">
        <v>43</v>
      </c>
      <c r="AK1285" s="6" t="s">
        <v>8483</v>
      </c>
      <c r="AL1285" s="26" t="s">
        <v>142</v>
      </c>
      <c r="AQ1285" s="6" t="s">
        <v>43</v>
      </c>
      <c r="AX1285" s="45"/>
      <c r="AZ1285" s="6">
        <v>0.33</v>
      </c>
      <c r="BA1285" s="6">
        <v>0</v>
      </c>
      <c r="BB1285" s="45">
        <v>0</v>
      </c>
      <c r="BC1285" s="6">
        <v>0.5</v>
      </c>
      <c r="BD1285" s="6">
        <v>0</v>
      </c>
      <c r="BF1285" s="6">
        <v>0</v>
      </c>
      <c r="BG1285" s="45">
        <v>0</v>
      </c>
      <c r="BH1285" s="45">
        <v>0</v>
      </c>
      <c r="BI1285" s="6">
        <v>0</v>
      </c>
      <c r="BJ1285" s="6">
        <v>0</v>
      </c>
      <c r="BK1285" s="6">
        <v>0.5</v>
      </c>
      <c r="BL1285" s="45">
        <v>0</v>
      </c>
      <c r="BM1285" s="45">
        <v>0</v>
      </c>
      <c r="BN1285" s="6">
        <v>0</v>
      </c>
      <c r="BO1285" s="6">
        <v>0</v>
      </c>
      <c r="BP1285" s="6">
        <v>0.8</v>
      </c>
      <c r="BQ1285" s="6">
        <v>0</v>
      </c>
      <c r="BR1285" s="45">
        <v>0</v>
      </c>
      <c r="BT1285" s="45">
        <v>0</v>
      </c>
      <c r="BU1285" s="45">
        <v>0</v>
      </c>
      <c r="BX1285" s="6">
        <v>0</v>
      </c>
      <c r="BY1285" s="6" t="s">
        <v>2095</v>
      </c>
      <c r="BZ1285" s="6">
        <f t="shared" si="60"/>
        <v>2.13</v>
      </c>
      <c r="CA1285" s="6">
        <f t="shared" si="61"/>
        <v>1.3</v>
      </c>
      <c r="CC1285" s="63" t="s">
        <v>4753</v>
      </c>
      <c r="CD1285" s="6" t="s">
        <v>1703</v>
      </c>
      <c r="CK1285" s="6" t="s">
        <v>5148</v>
      </c>
      <c r="DA1285" s="6" t="s">
        <v>1721</v>
      </c>
      <c r="DC1285" s="6" t="s">
        <v>4434</v>
      </c>
      <c r="DD1285" s="6" t="s">
        <v>1650</v>
      </c>
      <c r="DF1285" s="29">
        <f t="shared" si="62"/>
        <v>0</v>
      </c>
      <c r="DG1285" s="6">
        <v>1</v>
      </c>
    </row>
    <row r="1286" spans="1:111" ht="16" hidden="1" x14ac:dyDescent="0.2">
      <c r="A1286" s="6" t="s">
        <v>2240</v>
      </c>
      <c r="B1286" s="25"/>
      <c r="C1286" s="25"/>
      <c r="F1286" s="25"/>
      <c r="G1286" s="63" t="s">
        <v>1844</v>
      </c>
      <c r="H1286" s="6" t="s">
        <v>2383</v>
      </c>
      <c r="L1286" s="6" t="s">
        <v>1786</v>
      </c>
      <c r="P1286" s="6" t="s">
        <v>95</v>
      </c>
      <c r="Q1286" s="6" t="s">
        <v>4773</v>
      </c>
      <c r="X1286" s="6">
        <v>90</v>
      </c>
      <c r="Y1286" s="6">
        <v>117</v>
      </c>
      <c r="Z1286" s="6">
        <v>42</v>
      </c>
      <c r="AA1286" s="6">
        <v>26</v>
      </c>
      <c r="AB1286" s="6">
        <f>SUM(Table2026_09_25[[#This Row],[Number of in-person visits provided in reporting year.]:[Number of video/virtual visits provided in reporting year.]])</f>
        <v>185</v>
      </c>
      <c r="AC1286" s="6" t="s">
        <v>8469</v>
      </c>
      <c r="AD1286" s="6">
        <v>0</v>
      </c>
      <c r="AE1286" s="6">
        <v>0</v>
      </c>
      <c r="AG1286" s="6">
        <v>205</v>
      </c>
      <c r="AI1286" s="6" t="s">
        <v>8044</v>
      </c>
      <c r="AJ1286" s="6" t="s">
        <v>43</v>
      </c>
      <c r="AK1286" s="6" t="s">
        <v>8483</v>
      </c>
      <c r="AL1286" s="26" t="s">
        <v>400</v>
      </c>
      <c r="AQ1286" s="6" t="s">
        <v>43</v>
      </c>
      <c r="AX1286" s="45"/>
      <c r="AZ1286" s="6">
        <v>0</v>
      </c>
      <c r="BA1286" s="6">
        <v>0</v>
      </c>
      <c r="BB1286" s="45">
        <v>0</v>
      </c>
      <c r="BC1286" s="6">
        <v>0.1</v>
      </c>
      <c r="BD1286" s="6">
        <v>0</v>
      </c>
      <c r="BF1286" s="6">
        <v>0</v>
      </c>
      <c r="BG1286" s="45">
        <v>0.2</v>
      </c>
      <c r="BH1286" s="45">
        <v>0</v>
      </c>
      <c r="BI1286" s="6">
        <v>0</v>
      </c>
      <c r="BJ1286" s="6">
        <v>0</v>
      </c>
      <c r="BK1286" s="6">
        <v>0.1</v>
      </c>
      <c r="BL1286" s="45">
        <v>0.3</v>
      </c>
      <c r="BM1286" s="45">
        <v>0</v>
      </c>
      <c r="BN1286" s="6">
        <v>0</v>
      </c>
      <c r="BO1286" s="6">
        <v>0</v>
      </c>
      <c r="BP1286" s="6">
        <v>0.1</v>
      </c>
      <c r="BQ1286" s="6">
        <v>0</v>
      </c>
      <c r="BR1286" s="45">
        <v>0</v>
      </c>
      <c r="BT1286" s="45">
        <v>0</v>
      </c>
      <c r="BU1286" s="45">
        <v>0</v>
      </c>
      <c r="BX1286" s="6">
        <v>0</v>
      </c>
      <c r="BY1286" s="6" t="s">
        <v>2241</v>
      </c>
      <c r="BZ1286" s="6">
        <f t="shared" si="60"/>
        <v>0.79999999999999993</v>
      </c>
      <c r="CA1286" s="6">
        <f t="shared" si="61"/>
        <v>0.70000000000000007</v>
      </c>
      <c r="CC1286" s="63" t="s">
        <v>4753</v>
      </c>
      <c r="CD1286" s="6" t="s">
        <v>2242</v>
      </c>
      <c r="CK1286" s="6" t="s">
        <v>5148</v>
      </c>
      <c r="DA1286" s="6" t="s">
        <v>2243</v>
      </c>
      <c r="DC1286" s="6" t="s">
        <v>4434</v>
      </c>
      <c r="DD1286" s="6" t="s">
        <v>1708</v>
      </c>
      <c r="DF1286" s="29">
        <f t="shared" si="62"/>
        <v>0</v>
      </c>
      <c r="DG1286" s="6">
        <v>1</v>
      </c>
    </row>
    <row r="1287" spans="1:111" ht="16" hidden="1" x14ac:dyDescent="0.2">
      <c r="A1287" s="6" t="s">
        <v>1887</v>
      </c>
      <c r="B1287" s="25"/>
      <c r="C1287" s="25"/>
      <c r="F1287" s="25"/>
      <c r="G1287" s="63" t="s">
        <v>1844</v>
      </c>
      <c r="H1287" s="6" t="s">
        <v>589</v>
      </c>
      <c r="L1287" s="6" t="s">
        <v>588</v>
      </c>
      <c r="P1287" s="6" t="s">
        <v>95</v>
      </c>
      <c r="Q1287" s="6" t="s">
        <v>4773</v>
      </c>
      <c r="X1287" s="6">
        <v>748</v>
      </c>
      <c r="Y1287" s="6">
        <v>10075</v>
      </c>
      <c r="Z1287" s="6">
        <v>0</v>
      </c>
      <c r="AA1287" s="6">
        <v>0</v>
      </c>
      <c r="AB1287" s="6">
        <f>SUM(Table2026_09_25[[#This Row],[Number of in-person visits provided in reporting year.]:[Number of video/virtual visits provided in reporting year.]])</f>
        <v>10075</v>
      </c>
      <c r="AC1287" s="6" t="s">
        <v>8469</v>
      </c>
      <c r="AD1287" s="6">
        <v>0</v>
      </c>
      <c r="AE1287" s="6">
        <v>0</v>
      </c>
      <c r="AF1287" s="6" t="s">
        <v>4682</v>
      </c>
      <c r="AG1287" s="6">
        <v>0</v>
      </c>
      <c r="AI1287" s="6" t="s">
        <v>7371</v>
      </c>
      <c r="AJ1287" s="6" t="s">
        <v>4751</v>
      </c>
      <c r="AK1287" s="6" t="s">
        <v>8483</v>
      </c>
      <c r="AL1287" s="26" t="s">
        <v>590</v>
      </c>
      <c r="AQ1287" s="6" t="s">
        <v>107</v>
      </c>
      <c r="AX1287" s="45"/>
      <c r="AZ1287" s="6">
        <v>1</v>
      </c>
      <c r="BA1287" s="6">
        <v>0</v>
      </c>
      <c r="BB1287" s="45">
        <v>0</v>
      </c>
      <c r="BC1287" s="6">
        <v>0.5</v>
      </c>
      <c r="BD1287" s="6">
        <v>0</v>
      </c>
      <c r="BF1287" s="6">
        <v>0.8</v>
      </c>
      <c r="BG1287" s="45">
        <v>1.5</v>
      </c>
      <c r="BH1287" s="45">
        <v>0</v>
      </c>
      <c r="BI1287" s="6">
        <v>0</v>
      </c>
      <c r="BJ1287" s="6">
        <v>0</v>
      </c>
      <c r="BK1287" s="6">
        <v>0</v>
      </c>
      <c r="BL1287" s="45">
        <v>0</v>
      </c>
      <c r="BM1287" s="45">
        <v>0</v>
      </c>
      <c r="BN1287" s="6">
        <v>0</v>
      </c>
      <c r="BO1287" s="6">
        <v>0</v>
      </c>
      <c r="BP1287" s="6">
        <v>1.8</v>
      </c>
      <c r="BQ1287" s="6">
        <v>1</v>
      </c>
      <c r="BR1287" s="45">
        <v>0.5</v>
      </c>
      <c r="BT1287" s="45">
        <v>0</v>
      </c>
      <c r="BU1287" s="45">
        <v>0</v>
      </c>
      <c r="BX1287" s="6">
        <v>0</v>
      </c>
      <c r="BY1287" s="6" t="s">
        <v>21</v>
      </c>
      <c r="BZ1287" s="6">
        <f t="shared" si="60"/>
        <v>7.1</v>
      </c>
      <c r="CA1287" s="6">
        <f t="shared" si="61"/>
        <v>5.6</v>
      </c>
      <c r="CC1287" s="63" t="s">
        <v>7097</v>
      </c>
      <c r="CD1287" s="6" t="s">
        <v>21</v>
      </c>
      <c r="CK1287" s="6" t="s">
        <v>5148</v>
      </c>
      <c r="DA1287" s="6" t="s">
        <v>21</v>
      </c>
      <c r="DC1287" s="6" t="s">
        <v>4434</v>
      </c>
      <c r="DD1287" s="6" t="s">
        <v>1888</v>
      </c>
      <c r="DF1287" s="29">
        <f t="shared" si="62"/>
        <v>0</v>
      </c>
      <c r="DG1287" s="6">
        <v>1</v>
      </c>
    </row>
    <row r="1288" spans="1:111" ht="16" hidden="1" x14ac:dyDescent="0.2">
      <c r="A1288" s="6" t="s">
        <v>1939</v>
      </c>
      <c r="B1288" s="25"/>
      <c r="C1288" s="25"/>
      <c r="F1288" s="25"/>
      <c r="G1288" s="63" t="s">
        <v>1844</v>
      </c>
      <c r="H1288" s="6" t="s">
        <v>8060</v>
      </c>
      <c r="L1288" s="6" t="s">
        <v>403</v>
      </c>
      <c r="P1288" s="6" t="s">
        <v>95</v>
      </c>
      <c r="Q1288" s="6" t="s">
        <v>4773</v>
      </c>
      <c r="X1288" s="6">
        <v>438</v>
      </c>
      <c r="Y1288" s="6">
        <v>2509</v>
      </c>
      <c r="Z1288" s="6">
        <v>1495</v>
      </c>
      <c r="AA1288" s="6">
        <v>0</v>
      </c>
      <c r="AB1288" s="6">
        <f>SUM(Table2026_09_25[[#This Row],[Number of in-person visits provided in reporting year.]:[Number of video/virtual visits provided in reporting year.]])</f>
        <v>4004</v>
      </c>
      <c r="AC1288" s="6" t="s">
        <v>8469</v>
      </c>
      <c r="AD1288" s="6">
        <v>0</v>
      </c>
      <c r="AE1288" s="6">
        <v>0</v>
      </c>
      <c r="AF1288" s="6" t="s">
        <v>4682</v>
      </c>
      <c r="AG1288" s="6">
        <v>127</v>
      </c>
      <c r="AI1288" s="6" t="s">
        <v>8203</v>
      </c>
      <c r="AJ1288" s="6" t="s">
        <v>4778</v>
      </c>
      <c r="AK1288" s="6" t="s">
        <v>8483</v>
      </c>
      <c r="AL1288" s="26" t="s">
        <v>404</v>
      </c>
      <c r="AQ1288" s="6" t="s">
        <v>107</v>
      </c>
      <c r="AX1288" s="45"/>
      <c r="AZ1288" s="6">
        <v>0.8</v>
      </c>
      <c r="BA1288" s="6">
        <v>0.1</v>
      </c>
      <c r="BB1288" s="45">
        <v>0</v>
      </c>
      <c r="BC1288" s="6">
        <v>0</v>
      </c>
      <c r="BD1288" s="6">
        <v>0</v>
      </c>
      <c r="BF1288" s="6">
        <v>1</v>
      </c>
      <c r="BG1288" s="45">
        <v>0.3</v>
      </c>
      <c r="BH1288" s="45">
        <v>0</v>
      </c>
      <c r="BI1288" s="6">
        <v>0</v>
      </c>
      <c r="BJ1288" s="6">
        <v>0</v>
      </c>
      <c r="BK1288" s="6">
        <v>0.4</v>
      </c>
      <c r="BL1288" s="45">
        <v>0</v>
      </c>
      <c r="BM1288" s="45">
        <v>0</v>
      </c>
      <c r="BN1288" s="6">
        <v>0</v>
      </c>
      <c r="BO1288" s="6">
        <v>0</v>
      </c>
      <c r="BP1288" s="6">
        <v>0.5</v>
      </c>
      <c r="BQ1288" s="6">
        <v>0.8</v>
      </c>
      <c r="BR1288" s="45">
        <v>0</v>
      </c>
      <c r="BT1288" s="45">
        <v>0</v>
      </c>
      <c r="BU1288" s="45">
        <v>0</v>
      </c>
      <c r="BX1288" s="6">
        <v>0</v>
      </c>
      <c r="BY1288" s="6" t="s">
        <v>21</v>
      </c>
      <c r="BZ1288" s="6">
        <f t="shared" si="60"/>
        <v>3.8999999999999995</v>
      </c>
      <c r="CA1288" s="6">
        <f t="shared" si="61"/>
        <v>3</v>
      </c>
      <c r="CC1288" s="63" t="s">
        <v>4687</v>
      </c>
      <c r="CD1288" s="6" t="s">
        <v>21</v>
      </c>
      <c r="CK1288" s="6" t="s">
        <v>5148</v>
      </c>
      <c r="DA1288" s="6" t="s">
        <v>21</v>
      </c>
      <c r="DC1288" s="6" t="s">
        <v>4434</v>
      </c>
      <c r="DD1288" s="6" t="s">
        <v>1527</v>
      </c>
      <c r="DF1288" s="29">
        <f t="shared" si="62"/>
        <v>0</v>
      </c>
      <c r="DG1288" s="6">
        <v>1</v>
      </c>
    </row>
    <row r="1289" spans="1:111" ht="16" hidden="1" x14ac:dyDescent="0.2">
      <c r="A1289" s="6" t="s">
        <v>2280</v>
      </c>
      <c r="B1289" s="25"/>
      <c r="C1289" s="25"/>
      <c r="F1289" s="25"/>
      <c r="G1289" s="63" t="s">
        <v>1844</v>
      </c>
      <c r="H1289" s="6" t="s">
        <v>542</v>
      </c>
      <c r="L1289" s="6" t="s">
        <v>541</v>
      </c>
      <c r="P1289" s="6" t="s">
        <v>95</v>
      </c>
      <c r="Q1289" s="6" t="s">
        <v>4773</v>
      </c>
      <c r="X1289" s="6">
        <v>225</v>
      </c>
      <c r="Y1289" s="6">
        <v>0</v>
      </c>
      <c r="Z1289" s="6">
        <v>0</v>
      </c>
      <c r="AA1289" s="6">
        <v>0</v>
      </c>
      <c r="AB1289" s="6">
        <f>SUM(Table2026_09_25[[#This Row],[Number of in-person visits provided in reporting year.]:[Number of video/virtual visits provided in reporting year.]])</f>
        <v>0</v>
      </c>
      <c r="AC1289" s="6" t="s">
        <v>8469</v>
      </c>
      <c r="AD1289" s="6">
        <v>0</v>
      </c>
      <c r="AE1289" s="6">
        <v>0</v>
      </c>
      <c r="AF1289" s="6" t="s">
        <v>4682</v>
      </c>
      <c r="AG1289" s="6">
        <v>14</v>
      </c>
      <c r="AI1289" s="6" t="s">
        <v>8057</v>
      </c>
      <c r="AJ1289" s="6" t="s">
        <v>5934</v>
      </c>
      <c r="AK1289" s="6" t="s">
        <v>8483</v>
      </c>
      <c r="AL1289" s="26" t="s">
        <v>543</v>
      </c>
      <c r="AQ1289" s="6" t="s">
        <v>544</v>
      </c>
      <c r="AX1289" s="45"/>
      <c r="AZ1289" s="6">
        <v>0</v>
      </c>
      <c r="BA1289" s="6">
        <v>0</v>
      </c>
      <c r="BB1289" s="45">
        <v>0</v>
      </c>
      <c r="BC1289" s="6">
        <v>0</v>
      </c>
      <c r="BD1289" s="6">
        <v>0</v>
      </c>
      <c r="BF1289" s="6">
        <v>0</v>
      </c>
      <c r="BG1289" s="45">
        <v>0.4</v>
      </c>
      <c r="BH1289" s="45">
        <v>0</v>
      </c>
      <c r="BI1289" s="6">
        <v>0</v>
      </c>
      <c r="BJ1289" s="6">
        <v>0</v>
      </c>
      <c r="BK1289" s="6">
        <v>0</v>
      </c>
      <c r="BL1289" s="45">
        <v>0</v>
      </c>
      <c r="BM1289" s="45">
        <v>0</v>
      </c>
      <c r="BN1289" s="6">
        <v>0</v>
      </c>
      <c r="BO1289" s="6">
        <v>0</v>
      </c>
      <c r="BP1289" s="6">
        <v>0.7</v>
      </c>
      <c r="BQ1289" s="6">
        <v>0</v>
      </c>
      <c r="BR1289" s="45">
        <v>0.3</v>
      </c>
      <c r="BT1289" s="45">
        <v>0</v>
      </c>
      <c r="BU1289" s="45">
        <v>0</v>
      </c>
      <c r="BX1289" s="6">
        <v>0</v>
      </c>
      <c r="BY1289" s="6" t="s">
        <v>21</v>
      </c>
      <c r="BZ1289" s="6">
        <f t="shared" si="60"/>
        <v>1.4000000000000001</v>
      </c>
      <c r="CA1289" s="6">
        <f t="shared" si="61"/>
        <v>1.4</v>
      </c>
      <c r="CC1289" s="63" t="s">
        <v>4753</v>
      </c>
      <c r="CD1289" s="6" t="s">
        <v>21</v>
      </c>
      <c r="CK1289" s="6" t="s">
        <v>5148</v>
      </c>
      <c r="DA1289" s="6" t="s">
        <v>21</v>
      </c>
      <c r="DC1289" s="6" t="s">
        <v>4434</v>
      </c>
      <c r="DD1289" s="6" t="s">
        <v>546</v>
      </c>
      <c r="DF1289" s="29">
        <f t="shared" si="62"/>
        <v>0</v>
      </c>
      <c r="DG1289" s="6">
        <v>1</v>
      </c>
    </row>
    <row r="1290" spans="1:111" ht="16" hidden="1" x14ac:dyDescent="0.2">
      <c r="A1290" s="6" t="s">
        <v>2180</v>
      </c>
      <c r="B1290" s="25"/>
      <c r="C1290" s="25"/>
      <c r="F1290" s="25"/>
      <c r="G1290" s="63" t="s">
        <v>1844</v>
      </c>
      <c r="H1290" s="6" t="s">
        <v>166</v>
      </c>
      <c r="L1290" s="6" t="s">
        <v>417</v>
      </c>
      <c r="P1290" s="6" t="s">
        <v>95</v>
      </c>
      <c r="Q1290" s="6" t="s">
        <v>4773</v>
      </c>
      <c r="X1290" s="6">
        <v>271</v>
      </c>
      <c r="Y1290" s="6">
        <v>408</v>
      </c>
      <c r="Z1290" s="6">
        <v>16</v>
      </c>
      <c r="AA1290" s="6">
        <v>0</v>
      </c>
      <c r="AB1290" s="6">
        <f>SUM(Table2026_09_25[[#This Row],[Number of in-person visits provided in reporting year.]:[Number of video/virtual visits provided in reporting year.]])</f>
        <v>424</v>
      </c>
      <c r="AC1290" s="6" t="s">
        <v>8469</v>
      </c>
      <c r="AD1290" s="6">
        <v>0</v>
      </c>
      <c r="AE1290" s="6">
        <v>0</v>
      </c>
      <c r="AF1290" s="6" t="s">
        <v>4682</v>
      </c>
      <c r="AG1290" s="6">
        <v>97</v>
      </c>
      <c r="AI1290" s="6" t="s">
        <v>2619</v>
      </c>
      <c r="AJ1290" s="6" t="s">
        <v>4859</v>
      </c>
      <c r="AK1290" s="6" t="s">
        <v>8483</v>
      </c>
      <c r="AL1290" s="26" t="s">
        <v>167</v>
      </c>
      <c r="AQ1290" s="6" t="s">
        <v>544</v>
      </c>
      <c r="AX1290" s="45"/>
      <c r="AZ1290" s="6">
        <v>0.4</v>
      </c>
      <c r="BA1290" s="6">
        <v>0</v>
      </c>
      <c r="BB1290" s="45">
        <v>0</v>
      </c>
      <c r="BC1290" s="6">
        <v>0.1</v>
      </c>
      <c r="BD1290" s="6">
        <v>0</v>
      </c>
      <c r="BF1290" s="6">
        <v>0.4</v>
      </c>
      <c r="BG1290" s="45">
        <v>0</v>
      </c>
      <c r="BH1290" s="45">
        <v>0</v>
      </c>
      <c r="BI1290" s="6">
        <v>0</v>
      </c>
      <c r="BJ1290" s="6">
        <v>0</v>
      </c>
      <c r="BK1290" s="6">
        <v>0</v>
      </c>
      <c r="BL1290" s="45">
        <v>0</v>
      </c>
      <c r="BM1290" s="45">
        <v>0</v>
      </c>
      <c r="BN1290" s="6">
        <v>0</v>
      </c>
      <c r="BO1290" s="6">
        <v>0</v>
      </c>
      <c r="BP1290" s="6">
        <v>0</v>
      </c>
      <c r="BQ1290" s="6">
        <v>0</v>
      </c>
      <c r="BR1290" s="45">
        <v>0</v>
      </c>
      <c r="BT1290" s="45">
        <v>0</v>
      </c>
      <c r="BU1290" s="45">
        <v>0</v>
      </c>
      <c r="BX1290" s="6">
        <v>0</v>
      </c>
      <c r="BY1290" s="6" t="s">
        <v>418</v>
      </c>
      <c r="BZ1290" s="6">
        <f t="shared" si="60"/>
        <v>0.9</v>
      </c>
      <c r="CA1290" s="6">
        <f t="shared" si="61"/>
        <v>0.4</v>
      </c>
      <c r="CC1290" s="63" t="s">
        <v>4687</v>
      </c>
      <c r="CD1290" s="6" t="s">
        <v>2181</v>
      </c>
      <c r="CK1290" s="6" t="s">
        <v>5148</v>
      </c>
      <c r="DA1290" s="6" t="s">
        <v>1375</v>
      </c>
      <c r="DC1290" s="6" t="s">
        <v>4434</v>
      </c>
      <c r="DD1290" s="6" t="s">
        <v>38</v>
      </c>
      <c r="DF1290" s="29">
        <f t="shared" si="62"/>
        <v>0</v>
      </c>
      <c r="DG1290" s="6">
        <v>1</v>
      </c>
    </row>
    <row r="1291" spans="1:111" ht="16" hidden="1" x14ac:dyDescent="0.2">
      <c r="A1291" s="6" t="s">
        <v>2174</v>
      </c>
      <c r="B1291" s="25"/>
      <c r="C1291" s="25"/>
      <c r="F1291" s="25"/>
      <c r="G1291" s="63" t="s">
        <v>1844</v>
      </c>
      <c r="H1291" s="6" t="s">
        <v>2175</v>
      </c>
      <c r="L1291" s="6" t="s">
        <v>2175</v>
      </c>
      <c r="P1291" s="6" t="s">
        <v>95</v>
      </c>
      <c r="Q1291" s="6" t="s">
        <v>4773</v>
      </c>
      <c r="X1291" s="6">
        <v>0</v>
      </c>
      <c r="Y1291" s="6">
        <v>995</v>
      </c>
      <c r="Z1291" s="6">
        <v>967</v>
      </c>
      <c r="AA1291" s="6">
        <v>0</v>
      </c>
      <c r="AB1291" s="6">
        <f>SUM(Table2026_09_25[[#This Row],[Number of in-person visits provided in reporting year.]:[Number of video/virtual visits provided in reporting year.]])</f>
        <v>1962</v>
      </c>
      <c r="AC1291" s="6" t="s">
        <v>8469</v>
      </c>
      <c r="AD1291" s="6">
        <v>0</v>
      </c>
      <c r="AE1291" s="6">
        <v>0</v>
      </c>
      <c r="AF1291" s="6" t="s">
        <v>4682</v>
      </c>
      <c r="AG1291" s="6">
        <v>0</v>
      </c>
      <c r="AI1291" s="6" t="s">
        <v>4777</v>
      </c>
      <c r="AJ1291" s="6" t="s">
        <v>4778</v>
      </c>
      <c r="AK1291" s="6" t="s">
        <v>8483</v>
      </c>
      <c r="AL1291" s="26" t="s">
        <v>2176</v>
      </c>
      <c r="AQ1291" s="6" t="s">
        <v>107</v>
      </c>
      <c r="AX1291" s="45"/>
      <c r="AZ1291" s="6">
        <v>0.25</v>
      </c>
      <c r="BA1291" s="6">
        <v>0</v>
      </c>
      <c r="BB1291" s="45">
        <v>0</v>
      </c>
      <c r="BC1291" s="6">
        <v>1</v>
      </c>
      <c r="BD1291" s="6">
        <v>0</v>
      </c>
      <c r="BF1291" s="6">
        <v>1</v>
      </c>
      <c r="BG1291" s="45">
        <v>0</v>
      </c>
      <c r="BH1291" s="45">
        <v>0</v>
      </c>
      <c r="BI1291" s="6">
        <v>0</v>
      </c>
      <c r="BJ1291" s="6">
        <v>0</v>
      </c>
      <c r="BK1291" s="6">
        <v>0</v>
      </c>
      <c r="BL1291" s="45">
        <v>0</v>
      </c>
      <c r="BM1291" s="45">
        <v>0</v>
      </c>
      <c r="BN1291" s="6">
        <v>0</v>
      </c>
      <c r="BO1291" s="6">
        <v>0</v>
      </c>
      <c r="BP1291" s="6">
        <v>0</v>
      </c>
      <c r="BQ1291" s="6">
        <v>0</v>
      </c>
      <c r="BR1291" s="45">
        <v>0</v>
      </c>
      <c r="BT1291" s="45">
        <v>0</v>
      </c>
      <c r="BU1291" s="45">
        <v>0</v>
      </c>
      <c r="BX1291" s="6">
        <v>0</v>
      </c>
      <c r="BY1291" s="6" t="s">
        <v>21</v>
      </c>
      <c r="BZ1291" s="6">
        <f t="shared" si="60"/>
        <v>2.25</v>
      </c>
      <c r="CA1291" s="6">
        <f t="shared" si="61"/>
        <v>1</v>
      </c>
      <c r="CC1291" s="63" t="s">
        <v>4753</v>
      </c>
      <c r="CD1291" s="6" t="s">
        <v>2177</v>
      </c>
      <c r="CK1291" s="6" t="s">
        <v>5148</v>
      </c>
      <c r="DA1291" s="6" t="s">
        <v>2178</v>
      </c>
      <c r="DC1291" s="6" t="s">
        <v>4434</v>
      </c>
      <c r="DD1291" s="6" t="s">
        <v>2179</v>
      </c>
      <c r="DF1291" s="29">
        <f t="shared" si="62"/>
        <v>0</v>
      </c>
      <c r="DG1291" s="6">
        <v>1</v>
      </c>
    </row>
    <row r="1292" spans="1:111" ht="16" hidden="1" x14ac:dyDescent="0.2">
      <c r="A1292" s="6" t="s">
        <v>2473</v>
      </c>
      <c r="B1292" s="25"/>
      <c r="C1292" s="25"/>
      <c r="F1292" s="25"/>
      <c r="G1292" s="63" t="s">
        <v>1844</v>
      </c>
      <c r="H1292" s="6" t="s">
        <v>7682</v>
      </c>
      <c r="L1292" s="6" t="s">
        <v>95</v>
      </c>
      <c r="P1292" s="6" t="s">
        <v>95</v>
      </c>
      <c r="Q1292" s="6" t="s">
        <v>4773</v>
      </c>
      <c r="X1292" s="6">
        <v>721</v>
      </c>
      <c r="Y1292" s="6">
        <v>1603</v>
      </c>
      <c r="Z1292" s="6">
        <v>0</v>
      </c>
      <c r="AA1292" s="6">
        <v>0</v>
      </c>
      <c r="AB1292" s="6">
        <f>SUM(Table2026_09_25[[#This Row],[Number of in-person visits provided in reporting year.]:[Number of video/virtual visits provided in reporting year.]])</f>
        <v>1603</v>
      </c>
      <c r="AC1292" s="6" t="s">
        <v>8469</v>
      </c>
      <c r="AD1292" s="6">
        <v>0</v>
      </c>
      <c r="AE1292" s="6">
        <v>0</v>
      </c>
      <c r="AF1292" s="6" t="s">
        <v>4682</v>
      </c>
      <c r="AG1292" s="6">
        <v>0</v>
      </c>
      <c r="AI1292" s="6" t="s">
        <v>7688</v>
      </c>
      <c r="AJ1292" s="6" t="s">
        <v>7623</v>
      </c>
      <c r="AK1292" s="6" t="s">
        <v>8483</v>
      </c>
      <c r="AL1292" s="26" t="s">
        <v>308</v>
      </c>
      <c r="AQ1292" s="6" t="s">
        <v>63</v>
      </c>
      <c r="AX1292" s="45" t="s">
        <v>2431</v>
      </c>
      <c r="AZ1292" s="6">
        <v>0</v>
      </c>
      <c r="BA1292" s="6">
        <v>0</v>
      </c>
      <c r="BB1292" s="45">
        <v>0</v>
      </c>
      <c r="BC1292" s="6">
        <v>0.8</v>
      </c>
      <c r="BD1292" s="6">
        <v>0</v>
      </c>
      <c r="BF1292" s="6">
        <v>0</v>
      </c>
      <c r="BG1292" s="45">
        <v>0</v>
      </c>
      <c r="BH1292" s="45">
        <v>0</v>
      </c>
      <c r="BI1292" s="6">
        <v>0</v>
      </c>
      <c r="BJ1292" s="6">
        <v>0</v>
      </c>
      <c r="BK1292" s="6">
        <v>0</v>
      </c>
      <c r="BL1292" s="45">
        <v>0</v>
      </c>
      <c r="BM1292" s="45">
        <v>0</v>
      </c>
      <c r="BN1292" s="6">
        <v>0</v>
      </c>
      <c r="BO1292" s="6">
        <v>0</v>
      </c>
      <c r="BP1292" s="6">
        <v>0.5</v>
      </c>
      <c r="BQ1292" s="6">
        <v>0</v>
      </c>
      <c r="BR1292" s="45">
        <v>0</v>
      </c>
      <c r="BT1292" s="45">
        <v>0</v>
      </c>
      <c r="BU1292" s="45">
        <v>0</v>
      </c>
      <c r="BX1292" s="6">
        <v>0</v>
      </c>
      <c r="BY1292" s="6" t="s">
        <v>21</v>
      </c>
      <c r="BZ1292" s="6">
        <f t="shared" si="60"/>
        <v>1.3</v>
      </c>
      <c r="CA1292" s="6">
        <f t="shared" si="61"/>
        <v>0.5</v>
      </c>
      <c r="CC1292" s="63" t="s">
        <v>21</v>
      </c>
      <c r="CD1292" s="6" t="s">
        <v>1508</v>
      </c>
      <c r="CK1292" s="6" t="s">
        <v>5148</v>
      </c>
      <c r="DA1292" s="6" t="s">
        <v>21</v>
      </c>
      <c r="DC1292" s="6" t="s">
        <v>4434</v>
      </c>
      <c r="DD1292" s="6" t="s">
        <v>311</v>
      </c>
      <c r="DF1292" s="29">
        <f t="shared" si="62"/>
        <v>0</v>
      </c>
      <c r="DG1292" s="6">
        <v>1</v>
      </c>
    </row>
    <row r="1293" spans="1:111" ht="16" hidden="1" x14ac:dyDescent="0.2">
      <c r="A1293" s="6" t="s">
        <v>1863</v>
      </c>
      <c r="B1293" s="25"/>
      <c r="C1293" s="25"/>
      <c r="F1293" s="25"/>
      <c r="G1293" s="63" t="s">
        <v>1844</v>
      </c>
      <c r="H1293" s="6" t="s">
        <v>6793</v>
      </c>
      <c r="L1293" s="6" t="s">
        <v>1864</v>
      </c>
      <c r="P1293" s="6" t="s">
        <v>95</v>
      </c>
      <c r="Q1293" s="6" t="s">
        <v>4773</v>
      </c>
      <c r="X1293" s="6">
        <v>473</v>
      </c>
      <c r="Y1293" s="6">
        <v>1267</v>
      </c>
      <c r="Z1293" s="6">
        <v>0</v>
      </c>
      <c r="AA1293" s="6">
        <v>733</v>
      </c>
      <c r="AB1293" s="6">
        <f>SUM(Table2026_09_25[[#This Row],[Number of in-person visits provided in reporting year.]:[Number of video/virtual visits provided in reporting year.]])</f>
        <v>2000</v>
      </c>
      <c r="AC1293" s="6" t="s">
        <v>8469</v>
      </c>
      <c r="AD1293" s="6">
        <v>0</v>
      </c>
      <c r="AE1293" s="6">
        <v>0</v>
      </c>
      <c r="AF1293" s="6" t="s">
        <v>4682</v>
      </c>
      <c r="AG1293" s="6">
        <v>90</v>
      </c>
      <c r="AI1293" s="6" t="s">
        <v>6800</v>
      </c>
      <c r="AJ1293" s="6" t="s">
        <v>6801</v>
      </c>
      <c r="AK1293" s="6" t="s">
        <v>8483</v>
      </c>
      <c r="AL1293" s="26" t="s">
        <v>1853</v>
      </c>
      <c r="AQ1293" s="6" t="s">
        <v>107</v>
      </c>
      <c r="AX1293" s="45"/>
      <c r="AZ1293" s="6">
        <v>6</v>
      </c>
      <c r="BA1293" s="6">
        <v>0</v>
      </c>
      <c r="BB1293" s="45">
        <v>0</v>
      </c>
      <c r="BC1293" s="6">
        <v>3</v>
      </c>
      <c r="BD1293" s="6">
        <v>0</v>
      </c>
      <c r="BF1293" s="6">
        <v>0</v>
      </c>
      <c r="BG1293" s="45">
        <v>0</v>
      </c>
      <c r="BH1293" s="45">
        <v>0</v>
      </c>
      <c r="BI1293" s="6">
        <v>0</v>
      </c>
      <c r="BJ1293" s="6">
        <v>0</v>
      </c>
      <c r="BK1293" s="6">
        <v>0</v>
      </c>
      <c r="BL1293" s="45">
        <v>0</v>
      </c>
      <c r="BM1293" s="45">
        <v>0</v>
      </c>
      <c r="BN1293" s="6">
        <v>0</v>
      </c>
      <c r="BO1293" s="6">
        <v>0</v>
      </c>
      <c r="BP1293" s="6">
        <v>0</v>
      </c>
      <c r="BQ1293" s="6">
        <v>0</v>
      </c>
      <c r="BR1293" s="45">
        <v>0</v>
      </c>
      <c r="BT1293" s="45">
        <v>0</v>
      </c>
      <c r="BU1293" s="45">
        <v>0</v>
      </c>
      <c r="BX1293" s="6">
        <v>0</v>
      </c>
      <c r="BY1293" s="6" t="s">
        <v>21</v>
      </c>
      <c r="BZ1293" s="6">
        <f t="shared" si="60"/>
        <v>9</v>
      </c>
      <c r="CA1293" s="6">
        <f t="shared" si="61"/>
        <v>0</v>
      </c>
      <c r="CC1293" s="63" t="s">
        <v>4687</v>
      </c>
      <c r="CD1293" s="6" t="s">
        <v>21</v>
      </c>
      <c r="CK1293" s="6" t="s">
        <v>5148</v>
      </c>
      <c r="DA1293" s="6" t="s">
        <v>21</v>
      </c>
      <c r="DC1293" s="6" t="s">
        <v>4434</v>
      </c>
      <c r="DD1293" s="6" t="s">
        <v>1850</v>
      </c>
      <c r="DF1293" s="29">
        <f t="shared" si="62"/>
        <v>0</v>
      </c>
      <c r="DG1293" s="6">
        <v>1</v>
      </c>
    </row>
    <row r="1294" spans="1:111" ht="16" hidden="1" x14ac:dyDescent="0.2">
      <c r="A1294" s="6" t="s">
        <v>2147</v>
      </c>
      <c r="B1294" s="25"/>
      <c r="C1294" s="25"/>
      <c r="F1294" s="25"/>
      <c r="G1294" s="63" t="s">
        <v>1844</v>
      </c>
      <c r="H1294" s="6" t="s">
        <v>5215</v>
      </c>
      <c r="L1294" s="6" t="s">
        <v>469</v>
      </c>
      <c r="P1294" s="6" t="s">
        <v>95</v>
      </c>
      <c r="Q1294" s="6" t="s">
        <v>4773</v>
      </c>
      <c r="X1294" s="6">
        <v>0</v>
      </c>
      <c r="Y1294" s="6">
        <v>3346</v>
      </c>
      <c r="Z1294" s="6">
        <v>1381</v>
      </c>
      <c r="AA1294" s="6">
        <v>10</v>
      </c>
      <c r="AB1294" s="6">
        <f>SUM(Table2026_09_25[[#This Row],[Number of in-person visits provided in reporting year.]:[Number of video/virtual visits provided in reporting year.]])</f>
        <v>4737</v>
      </c>
      <c r="AC1294" s="6" t="s">
        <v>8469</v>
      </c>
      <c r="AD1294" s="6">
        <v>0</v>
      </c>
      <c r="AE1294" s="6">
        <v>0</v>
      </c>
      <c r="AF1294" s="6" t="s">
        <v>4682</v>
      </c>
      <c r="AG1294" s="6">
        <v>0</v>
      </c>
      <c r="AI1294" s="6" t="s">
        <v>5223</v>
      </c>
      <c r="AJ1294" s="6" t="s">
        <v>43</v>
      </c>
      <c r="AK1294" s="6" t="s">
        <v>8483</v>
      </c>
      <c r="AL1294" s="26" t="s">
        <v>42</v>
      </c>
      <c r="AQ1294" s="6" t="s">
        <v>43</v>
      </c>
      <c r="AX1294" s="45"/>
      <c r="AZ1294" s="6">
        <v>0</v>
      </c>
      <c r="BA1294" s="6">
        <v>0</v>
      </c>
      <c r="BB1294" s="45">
        <v>0</v>
      </c>
      <c r="BC1294" s="6">
        <v>5</v>
      </c>
      <c r="BD1294" s="6">
        <v>0</v>
      </c>
      <c r="BF1294" s="6">
        <v>0</v>
      </c>
      <c r="BG1294" s="45">
        <v>0</v>
      </c>
      <c r="BH1294" s="45">
        <v>0</v>
      </c>
      <c r="BI1294" s="6">
        <v>0</v>
      </c>
      <c r="BJ1294" s="6">
        <v>0</v>
      </c>
      <c r="BK1294" s="6">
        <v>0</v>
      </c>
      <c r="BL1294" s="45">
        <v>0</v>
      </c>
      <c r="BM1294" s="45">
        <v>0</v>
      </c>
      <c r="BN1294" s="6">
        <v>0</v>
      </c>
      <c r="BO1294" s="6">
        <v>0</v>
      </c>
      <c r="BP1294" s="6">
        <v>1.2</v>
      </c>
      <c r="BQ1294" s="6">
        <v>0</v>
      </c>
      <c r="BR1294" s="45">
        <v>0</v>
      </c>
      <c r="BT1294" s="45">
        <v>0</v>
      </c>
      <c r="BU1294" s="45">
        <v>0</v>
      </c>
      <c r="BX1294" s="6">
        <v>1</v>
      </c>
      <c r="BY1294" s="6" t="s">
        <v>1668</v>
      </c>
      <c r="BZ1294" s="6">
        <f t="shared" si="60"/>
        <v>6.2</v>
      </c>
      <c r="CA1294" s="6">
        <f t="shared" si="61"/>
        <v>2.2000000000000002</v>
      </c>
      <c r="CC1294" s="63" t="s">
        <v>21</v>
      </c>
      <c r="CD1294" s="6" t="s">
        <v>21</v>
      </c>
      <c r="CK1294" s="6" t="s">
        <v>5148</v>
      </c>
      <c r="DA1294" s="6" t="s">
        <v>471</v>
      </c>
      <c r="DC1294" s="6" t="s">
        <v>4434</v>
      </c>
      <c r="DD1294" s="6" t="s">
        <v>1666</v>
      </c>
      <c r="DF1294" s="29">
        <f t="shared" si="62"/>
        <v>0</v>
      </c>
      <c r="DG1294" s="6">
        <v>1</v>
      </c>
    </row>
    <row r="1295" spans="1:111" ht="16" hidden="1" x14ac:dyDescent="0.2">
      <c r="A1295" s="6" t="s">
        <v>2323</v>
      </c>
      <c r="B1295" s="25"/>
      <c r="C1295" s="25"/>
      <c r="F1295" s="25"/>
      <c r="G1295" s="63" t="s">
        <v>1844</v>
      </c>
      <c r="H1295" s="6" t="s">
        <v>5538</v>
      </c>
      <c r="L1295" s="6" t="s">
        <v>480</v>
      </c>
      <c r="P1295" s="6" t="s">
        <v>95</v>
      </c>
      <c r="Q1295" s="6" t="s">
        <v>4773</v>
      </c>
      <c r="X1295" s="6">
        <v>825</v>
      </c>
      <c r="Y1295" s="6">
        <v>1002</v>
      </c>
      <c r="Z1295" s="6">
        <v>0</v>
      </c>
      <c r="AA1295" s="6">
        <v>0</v>
      </c>
      <c r="AB1295" s="6">
        <f>SUM(Table2026_09_25[[#This Row],[Number of in-person visits provided in reporting year.]:[Number of video/virtual visits provided in reporting year.]])</f>
        <v>1002</v>
      </c>
      <c r="AC1295" s="6" t="s">
        <v>8469</v>
      </c>
      <c r="AD1295" s="6">
        <v>0</v>
      </c>
      <c r="AE1295" s="6">
        <v>0</v>
      </c>
      <c r="AF1295" s="6" t="s">
        <v>4682</v>
      </c>
      <c r="AG1295" s="6">
        <v>242.6</v>
      </c>
      <c r="AI1295" s="6" t="s">
        <v>5555</v>
      </c>
      <c r="AJ1295" s="6" t="s">
        <v>5543</v>
      </c>
      <c r="AK1295" s="6" t="s">
        <v>8483</v>
      </c>
      <c r="AL1295" s="26" t="s">
        <v>481</v>
      </c>
      <c r="AQ1295" s="6" t="s">
        <v>544</v>
      </c>
      <c r="AX1295" s="45"/>
      <c r="AZ1295" s="6">
        <v>0</v>
      </c>
      <c r="BA1295" s="6">
        <v>0</v>
      </c>
      <c r="BB1295" s="45">
        <v>0</v>
      </c>
      <c r="BC1295" s="6">
        <v>2.2999999999999998</v>
      </c>
      <c r="BD1295" s="6">
        <v>0</v>
      </c>
      <c r="BF1295" s="6">
        <v>0</v>
      </c>
      <c r="BG1295" s="45">
        <v>0</v>
      </c>
      <c r="BH1295" s="45">
        <v>0</v>
      </c>
      <c r="BI1295" s="6">
        <v>0</v>
      </c>
      <c r="BJ1295" s="6">
        <v>0</v>
      </c>
      <c r="BK1295" s="6">
        <v>0</v>
      </c>
      <c r="BL1295" s="45">
        <v>0</v>
      </c>
      <c r="BM1295" s="45">
        <v>0</v>
      </c>
      <c r="BN1295" s="6">
        <v>0</v>
      </c>
      <c r="BO1295" s="6">
        <v>0</v>
      </c>
      <c r="BP1295" s="6">
        <v>2</v>
      </c>
      <c r="BQ1295" s="6">
        <v>0</v>
      </c>
      <c r="BR1295" s="45">
        <v>0</v>
      </c>
      <c r="BT1295" s="45">
        <v>0</v>
      </c>
      <c r="BU1295" s="45">
        <v>0</v>
      </c>
      <c r="BX1295" s="6">
        <v>1</v>
      </c>
      <c r="BY1295" s="6" t="s">
        <v>2324</v>
      </c>
      <c r="BZ1295" s="6">
        <f t="shared" si="60"/>
        <v>4.3</v>
      </c>
      <c r="CA1295" s="6">
        <f t="shared" si="61"/>
        <v>3</v>
      </c>
      <c r="CC1295" s="63" t="s">
        <v>4687</v>
      </c>
      <c r="CD1295" s="6" t="s">
        <v>21</v>
      </c>
      <c r="CK1295" s="6" t="s">
        <v>5148</v>
      </c>
      <c r="DA1295" s="6" t="s">
        <v>21</v>
      </c>
      <c r="DC1295" s="6" t="s">
        <v>4434</v>
      </c>
      <c r="DD1295" s="6" t="s">
        <v>485</v>
      </c>
      <c r="DF1295" s="29">
        <f t="shared" si="62"/>
        <v>0</v>
      </c>
      <c r="DG1295" s="6">
        <v>1</v>
      </c>
    </row>
    <row r="1296" spans="1:111" ht="16" hidden="1" x14ac:dyDescent="0.2">
      <c r="A1296" s="6" t="s">
        <v>1947</v>
      </c>
      <c r="B1296" s="25"/>
      <c r="C1296" s="25"/>
      <c r="F1296" s="25"/>
      <c r="G1296" s="63" t="s">
        <v>1844</v>
      </c>
      <c r="H1296" s="6" t="s">
        <v>5195</v>
      </c>
      <c r="L1296" s="6" t="s">
        <v>95</v>
      </c>
      <c r="P1296" s="6" t="s">
        <v>95</v>
      </c>
      <c r="Q1296" s="6" t="s">
        <v>4773</v>
      </c>
      <c r="X1296" s="6">
        <v>0</v>
      </c>
      <c r="Y1296" s="6">
        <v>460</v>
      </c>
      <c r="Z1296" s="6">
        <v>0</v>
      </c>
      <c r="AA1296" s="6">
        <v>0</v>
      </c>
      <c r="AB1296" s="6">
        <f>SUM(Table2026_09_25[[#This Row],[Number of in-person visits provided in reporting year.]:[Number of video/virtual visits provided in reporting year.]])</f>
        <v>460</v>
      </c>
      <c r="AC1296" s="6" t="s">
        <v>8469</v>
      </c>
      <c r="AD1296" s="6">
        <v>0</v>
      </c>
      <c r="AE1296" s="6">
        <v>0</v>
      </c>
      <c r="AF1296" s="6" t="s">
        <v>4682</v>
      </c>
      <c r="AG1296" s="6">
        <v>0</v>
      </c>
      <c r="AI1296" s="6" t="s">
        <v>5198</v>
      </c>
      <c r="AJ1296" s="6" t="s">
        <v>5199</v>
      </c>
      <c r="AK1296" s="6" t="s">
        <v>8483</v>
      </c>
      <c r="AL1296" s="26" t="s">
        <v>96</v>
      </c>
      <c r="AQ1296" s="6" t="s">
        <v>544</v>
      </c>
      <c r="AX1296" s="45"/>
      <c r="AZ1296" s="6">
        <v>0</v>
      </c>
      <c r="BA1296" s="6">
        <v>0</v>
      </c>
      <c r="BB1296" s="45">
        <v>0</v>
      </c>
      <c r="BC1296" s="6">
        <v>1.02</v>
      </c>
      <c r="BD1296" s="6">
        <v>0</v>
      </c>
      <c r="BF1296" s="6">
        <v>0</v>
      </c>
      <c r="BG1296" s="45">
        <v>0</v>
      </c>
      <c r="BH1296" s="45">
        <v>0</v>
      </c>
      <c r="BI1296" s="6">
        <v>0</v>
      </c>
      <c r="BJ1296" s="6">
        <v>0</v>
      </c>
      <c r="BK1296" s="6">
        <v>0</v>
      </c>
      <c r="BL1296" s="45">
        <v>0</v>
      </c>
      <c r="BM1296" s="45">
        <v>0</v>
      </c>
      <c r="BN1296" s="6">
        <v>0</v>
      </c>
      <c r="BO1296" s="6">
        <v>0</v>
      </c>
      <c r="BP1296" s="6">
        <v>1</v>
      </c>
      <c r="BQ1296" s="6">
        <v>0</v>
      </c>
      <c r="BR1296" s="45">
        <v>0</v>
      </c>
      <c r="BT1296" s="45">
        <v>0</v>
      </c>
      <c r="BU1296" s="45">
        <v>0</v>
      </c>
      <c r="BX1296" s="6">
        <v>0</v>
      </c>
      <c r="BY1296" s="6" t="s">
        <v>21</v>
      </c>
      <c r="BZ1296" s="6">
        <f t="shared" si="60"/>
        <v>2.02</v>
      </c>
      <c r="CA1296" s="6">
        <f t="shared" si="61"/>
        <v>1</v>
      </c>
      <c r="CC1296" s="63" t="s">
        <v>4753</v>
      </c>
      <c r="CD1296" s="6" t="s">
        <v>1547</v>
      </c>
      <c r="CK1296" s="6" t="s">
        <v>5148</v>
      </c>
      <c r="DA1296" s="6" t="s">
        <v>1948</v>
      </c>
      <c r="DC1296" s="6" t="s">
        <v>4434</v>
      </c>
      <c r="DD1296" s="6" t="s">
        <v>99</v>
      </c>
      <c r="DF1296" s="29">
        <f t="shared" si="62"/>
        <v>0</v>
      </c>
      <c r="DG1296" s="6">
        <v>1</v>
      </c>
    </row>
    <row r="1297" spans="1:111" ht="16" hidden="1" x14ac:dyDescent="0.2">
      <c r="A1297" s="6" t="s">
        <v>1915</v>
      </c>
      <c r="B1297" s="25"/>
      <c r="C1297" s="25"/>
      <c r="F1297" s="25"/>
      <c r="G1297" s="63" t="s">
        <v>1844</v>
      </c>
      <c r="H1297" s="6" t="s">
        <v>8027</v>
      </c>
      <c r="L1297" s="6" t="s">
        <v>68</v>
      </c>
      <c r="P1297" s="6" t="s">
        <v>95</v>
      </c>
      <c r="Q1297" s="6" t="s">
        <v>4773</v>
      </c>
      <c r="X1297" s="6">
        <v>0</v>
      </c>
      <c r="Y1297" s="6">
        <v>1524</v>
      </c>
      <c r="Z1297" s="6">
        <v>451</v>
      </c>
      <c r="AA1297" s="6">
        <v>0</v>
      </c>
      <c r="AB1297" s="6">
        <f>SUM(Table2026_09_25[[#This Row],[Number of in-person visits provided in reporting year.]:[Number of video/virtual visits provided in reporting year.]])</f>
        <v>1975</v>
      </c>
      <c r="AC1297" s="6" t="s">
        <v>8469</v>
      </c>
      <c r="AD1297" s="6">
        <v>0</v>
      </c>
      <c r="AE1297" s="6">
        <v>0</v>
      </c>
      <c r="AF1297" s="6" t="s">
        <v>4682</v>
      </c>
      <c r="AG1297" s="6">
        <v>90</v>
      </c>
      <c r="AI1297" s="6" t="s">
        <v>1908</v>
      </c>
      <c r="AJ1297" s="6" t="s">
        <v>43</v>
      </c>
      <c r="AK1297" s="6" t="s">
        <v>8483</v>
      </c>
      <c r="AL1297" s="26" t="s">
        <v>70</v>
      </c>
      <c r="AQ1297" s="6" t="s">
        <v>43</v>
      </c>
      <c r="AX1297" s="45"/>
      <c r="AZ1297" s="6">
        <v>1</v>
      </c>
      <c r="BA1297" s="6">
        <v>0</v>
      </c>
      <c r="BB1297" s="45">
        <v>0</v>
      </c>
      <c r="BC1297" s="6">
        <v>1.5</v>
      </c>
      <c r="BD1297" s="6">
        <v>0</v>
      </c>
      <c r="BF1297" s="6">
        <v>0</v>
      </c>
      <c r="BG1297" s="45">
        <v>0</v>
      </c>
      <c r="BH1297" s="45">
        <v>0</v>
      </c>
      <c r="BI1297" s="6">
        <v>0</v>
      </c>
      <c r="BJ1297" s="6">
        <v>0</v>
      </c>
      <c r="BK1297" s="6">
        <v>0</v>
      </c>
      <c r="BL1297" s="45">
        <v>0</v>
      </c>
      <c r="BM1297" s="45">
        <v>0</v>
      </c>
      <c r="BN1297" s="6">
        <v>0</v>
      </c>
      <c r="BO1297" s="6">
        <v>0</v>
      </c>
      <c r="BP1297" s="6">
        <v>1.2</v>
      </c>
      <c r="BQ1297" s="6">
        <v>0</v>
      </c>
      <c r="BR1297" s="45">
        <v>0</v>
      </c>
      <c r="BT1297" s="45">
        <v>0</v>
      </c>
      <c r="BU1297" s="45">
        <v>0</v>
      </c>
      <c r="BX1297" s="6">
        <v>0</v>
      </c>
      <c r="BY1297" s="6" t="s">
        <v>1916</v>
      </c>
      <c r="BZ1297" s="6">
        <f t="shared" si="60"/>
        <v>3.7</v>
      </c>
      <c r="CA1297" s="6">
        <f t="shared" si="61"/>
        <v>1.2</v>
      </c>
      <c r="CC1297" s="63" t="s">
        <v>4687</v>
      </c>
      <c r="CD1297" s="6" t="s">
        <v>21</v>
      </c>
      <c r="CK1297" s="6" t="s">
        <v>5148</v>
      </c>
      <c r="DA1297" s="6" t="s">
        <v>21</v>
      </c>
      <c r="DC1297" s="6" t="s">
        <v>4434</v>
      </c>
      <c r="DD1297" s="6" t="s">
        <v>73</v>
      </c>
      <c r="DF1297" s="29">
        <f t="shared" si="62"/>
        <v>0</v>
      </c>
      <c r="DG1297" s="6">
        <v>1</v>
      </c>
    </row>
    <row r="1298" spans="1:111" ht="16" hidden="1" x14ac:dyDescent="0.2">
      <c r="A1298" s="6" t="s">
        <v>2204</v>
      </c>
      <c r="B1298" s="25"/>
      <c r="C1298" s="25"/>
      <c r="F1298" s="25"/>
      <c r="G1298" s="63" t="s">
        <v>1844</v>
      </c>
      <c r="H1298" s="6" t="s">
        <v>4827</v>
      </c>
      <c r="L1298" s="6" t="s">
        <v>1437</v>
      </c>
      <c r="P1298" s="6" t="s">
        <v>95</v>
      </c>
      <c r="Q1298" s="6" t="s">
        <v>4773</v>
      </c>
      <c r="X1298" s="6">
        <v>554</v>
      </c>
      <c r="Y1298" s="6">
        <v>769</v>
      </c>
      <c r="Z1298" s="6">
        <v>371</v>
      </c>
      <c r="AA1298" s="6">
        <v>73</v>
      </c>
      <c r="AB1298" s="6">
        <f>SUM(Table2026_09_25[[#This Row],[Number of in-person visits provided in reporting year.]:[Number of video/virtual visits provided in reporting year.]])</f>
        <v>1213</v>
      </c>
      <c r="AC1298" s="6" t="s">
        <v>8469</v>
      </c>
      <c r="AD1298" s="6">
        <v>0</v>
      </c>
      <c r="AE1298" s="6">
        <v>0</v>
      </c>
      <c r="AF1298" s="6" t="s">
        <v>4682</v>
      </c>
      <c r="AG1298" s="6">
        <v>74.099999999999994</v>
      </c>
      <c r="AI1298" s="6" t="s">
        <v>8088</v>
      </c>
      <c r="AJ1298" s="6" t="s">
        <v>34</v>
      </c>
      <c r="AK1298" s="6" t="s">
        <v>8483</v>
      </c>
      <c r="AL1298" s="26" t="s">
        <v>710</v>
      </c>
      <c r="AQ1298" s="6" t="s">
        <v>544</v>
      </c>
      <c r="AX1298" s="45"/>
      <c r="AZ1298" s="6">
        <v>0</v>
      </c>
      <c r="BA1298" s="6">
        <v>0</v>
      </c>
      <c r="BB1298" s="45">
        <v>0</v>
      </c>
      <c r="BC1298" s="6">
        <v>0</v>
      </c>
      <c r="BD1298" s="6">
        <v>0</v>
      </c>
      <c r="BF1298" s="6">
        <v>0</v>
      </c>
      <c r="BG1298" s="45">
        <v>0</v>
      </c>
      <c r="BH1298" s="45">
        <v>0</v>
      </c>
      <c r="BI1298" s="6">
        <v>0</v>
      </c>
      <c r="BJ1298" s="6">
        <v>0</v>
      </c>
      <c r="BK1298" s="6">
        <v>0</v>
      </c>
      <c r="BL1298" s="45">
        <v>0</v>
      </c>
      <c r="BM1298" s="45">
        <v>0</v>
      </c>
      <c r="BN1298" s="6">
        <v>0</v>
      </c>
      <c r="BO1298" s="6">
        <v>0</v>
      </c>
      <c r="BP1298" s="6">
        <v>0</v>
      </c>
      <c r="BQ1298" s="6">
        <v>0</v>
      </c>
      <c r="BR1298" s="45">
        <v>0</v>
      </c>
      <c r="BT1298" s="45">
        <v>0</v>
      </c>
      <c r="BU1298" s="45">
        <v>0</v>
      </c>
      <c r="BX1298" s="6">
        <v>0</v>
      </c>
      <c r="BY1298" s="6" t="s">
        <v>21</v>
      </c>
      <c r="BZ1298" s="6">
        <f t="shared" si="60"/>
        <v>0</v>
      </c>
      <c r="CA1298" s="6">
        <f t="shared" si="61"/>
        <v>0</v>
      </c>
      <c r="CC1298" s="63" t="s">
        <v>4753</v>
      </c>
      <c r="CD1298" s="6" t="s">
        <v>2205</v>
      </c>
      <c r="CK1298" s="6" t="s">
        <v>5148</v>
      </c>
      <c r="DA1298" s="6" t="s">
        <v>21</v>
      </c>
      <c r="DC1298" s="6" t="s">
        <v>4434</v>
      </c>
      <c r="DD1298" s="6" t="s">
        <v>38</v>
      </c>
      <c r="DF1298" s="29">
        <f t="shared" si="62"/>
        <v>0</v>
      </c>
      <c r="DG1298" s="6">
        <v>1</v>
      </c>
    </row>
    <row r="1299" spans="1:111" ht="16" hidden="1" x14ac:dyDescent="0.2">
      <c r="A1299" s="6" t="s">
        <v>1865</v>
      </c>
      <c r="B1299" s="25"/>
      <c r="C1299" s="25"/>
      <c r="F1299" s="25"/>
      <c r="G1299" s="63" t="s">
        <v>1844</v>
      </c>
      <c r="H1299" s="6" t="s">
        <v>8204</v>
      </c>
      <c r="L1299" s="6" t="s">
        <v>1864</v>
      </c>
      <c r="P1299" s="6" t="s">
        <v>95</v>
      </c>
      <c r="Q1299" s="6" t="s">
        <v>4773</v>
      </c>
      <c r="X1299" s="6">
        <v>582</v>
      </c>
      <c r="Y1299" s="6">
        <v>1442</v>
      </c>
      <c r="Z1299" s="6">
        <v>0</v>
      </c>
      <c r="AA1299" s="6">
        <v>1018</v>
      </c>
      <c r="AB1299" s="6">
        <f>SUM(Table2026_09_25[[#This Row],[Number of in-person visits provided in reporting year.]:[Number of video/virtual visits provided in reporting year.]])</f>
        <v>2460</v>
      </c>
      <c r="AC1299" s="6" t="s">
        <v>8469</v>
      </c>
      <c r="AD1299" s="6">
        <v>0</v>
      </c>
      <c r="AE1299" s="6">
        <v>0</v>
      </c>
      <c r="AF1299" s="6" t="s">
        <v>4682</v>
      </c>
      <c r="AG1299" s="6">
        <v>90</v>
      </c>
      <c r="AI1299" s="6" t="s">
        <v>8205</v>
      </c>
      <c r="AJ1299" s="6" t="s">
        <v>8206</v>
      </c>
      <c r="AK1299" s="6" t="s">
        <v>8483</v>
      </c>
      <c r="AL1299" s="26" t="s">
        <v>3886</v>
      </c>
      <c r="AQ1299" s="6" t="s">
        <v>43</v>
      </c>
      <c r="AX1299" s="45"/>
      <c r="AZ1299" s="6">
        <v>6</v>
      </c>
      <c r="BA1299" s="6">
        <v>0</v>
      </c>
      <c r="BB1299" s="45">
        <v>0</v>
      </c>
      <c r="BC1299" s="6">
        <v>3</v>
      </c>
      <c r="BD1299" s="6">
        <v>0</v>
      </c>
      <c r="BF1299" s="6">
        <v>0</v>
      </c>
      <c r="BG1299" s="45">
        <v>0</v>
      </c>
      <c r="BH1299" s="45">
        <v>0</v>
      </c>
      <c r="BI1299" s="6">
        <v>0</v>
      </c>
      <c r="BJ1299" s="6">
        <v>0</v>
      </c>
      <c r="BK1299" s="6">
        <v>0</v>
      </c>
      <c r="BL1299" s="45">
        <v>0</v>
      </c>
      <c r="BM1299" s="45">
        <v>0</v>
      </c>
      <c r="BN1299" s="6">
        <v>0</v>
      </c>
      <c r="BO1299" s="6">
        <v>0</v>
      </c>
      <c r="BP1299" s="6">
        <v>0</v>
      </c>
      <c r="BQ1299" s="6">
        <v>0</v>
      </c>
      <c r="BR1299" s="45">
        <v>0</v>
      </c>
      <c r="BT1299" s="45">
        <v>0</v>
      </c>
      <c r="BU1299" s="45">
        <v>0</v>
      </c>
      <c r="BX1299" s="6">
        <v>0</v>
      </c>
      <c r="BY1299" s="6" t="s">
        <v>21</v>
      </c>
      <c r="BZ1299" s="6">
        <f t="shared" si="60"/>
        <v>9</v>
      </c>
      <c r="CA1299" s="6">
        <f t="shared" si="61"/>
        <v>0</v>
      </c>
      <c r="CC1299" s="63" t="s">
        <v>4687</v>
      </c>
      <c r="CD1299" s="6" t="s">
        <v>21</v>
      </c>
      <c r="CK1299" s="6" t="s">
        <v>5148</v>
      </c>
      <c r="DA1299" s="6" t="s">
        <v>21</v>
      </c>
      <c r="DC1299" s="6" t="s">
        <v>4434</v>
      </c>
      <c r="DD1299" s="6" t="s">
        <v>1850</v>
      </c>
      <c r="DF1299" s="29">
        <f t="shared" si="62"/>
        <v>0</v>
      </c>
      <c r="DG1299" s="6">
        <v>1</v>
      </c>
    </row>
    <row r="1300" spans="1:111" ht="16" hidden="1" x14ac:dyDescent="0.2">
      <c r="A1300" s="6" t="s">
        <v>2100</v>
      </c>
      <c r="B1300" s="25"/>
      <c r="C1300" s="25"/>
      <c r="F1300" s="25"/>
      <c r="G1300" s="63" t="s">
        <v>1844</v>
      </c>
      <c r="H1300" s="6" t="s">
        <v>8207</v>
      </c>
      <c r="L1300" s="6" t="s">
        <v>2101</v>
      </c>
      <c r="P1300" s="6" t="s">
        <v>95</v>
      </c>
      <c r="Q1300" s="6" t="s">
        <v>4773</v>
      </c>
      <c r="X1300" s="6">
        <v>332</v>
      </c>
      <c r="Y1300" s="6">
        <v>544</v>
      </c>
      <c r="Z1300" s="6">
        <v>0</v>
      </c>
      <c r="AA1300" s="6">
        <v>0</v>
      </c>
      <c r="AB1300" s="6">
        <f>SUM(Table2026_09_25[[#This Row],[Number of in-person visits provided in reporting year.]:[Number of video/virtual visits provided in reporting year.]])</f>
        <v>544</v>
      </c>
      <c r="AC1300" s="6" t="s">
        <v>8469</v>
      </c>
      <c r="AD1300" s="6">
        <v>0</v>
      </c>
      <c r="AE1300" s="6">
        <v>0</v>
      </c>
      <c r="AG1300" s="6">
        <v>0</v>
      </c>
      <c r="AI1300" s="6" t="s">
        <v>8208</v>
      </c>
      <c r="AJ1300" s="6" t="s">
        <v>43</v>
      </c>
      <c r="AK1300" s="6" t="s">
        <v>8483</v>
      </c>
      <c r="AL1300" s="26" t="s">
        <v>2102</v>
      </c>
      <c r="AQ1300" s="6" t="s">
        <v>43</v>
      </c>
      <c r="AX1300" s="45"/>
      <c r="AZ1300" s="6">
        <v>0</v>
      </c>
      <c r="BA1300" s="6">
        <v>0</v>
      </c>
      <c r="BB1300" s="45">
        <v>0</v>
      </c>
      <c r="BC1300" s="6">
        <v>0.5</v>
      </c>
      <c r="BD1300" s="6">
        <v>0</v>
      </c>
      <c r="BF1300" s="6">
        <v>0</v>
      </c>
      <c r="BG1300" s="45">
        <v>0</v>
      </c>
      <c r="BH1300" s="45">
        <v>0</v>
      </c>
      <c r="BI1300" s="6">
        <v>0</v>
      </c>
      <c r="BJ1300" s="6">
        <v>0</v>
      </c>
      <c r="BK1300" s="6">
        <v>0</v>
      </c>
      <c r="BL1300" s="45">
        <v>0</v>
      </c>
      <c r="BM1300" s="45">
        <v>0</v>
      </c>
      <c r="BN1300" s="6">
        <v>0</v>
      </c>
      <c r="BO1300" s="6">
        <v>0</v>
      </c>
      <c r="BP1300" s="6">
        <v>1.5</v>
      </c>
      <c r="BQ1300" s="6">
        <v>0</v>
      </c>
      <c r="BR1300" s="45">
        <v>0.1</v>
      </c>
      <c r="BT1300" s="45">
        <v>0</v>
      </c>
      <c r="BU1300" s="45">
        <v>0</v>
      </c>
      <c r="BX1300" s="6">
        <v>0</v>
      </c>
      <c r="BY1300" s="6" t="s">
        <v>21</v>
      </c>
      <c r="BZ1300" s="6">
        <f t="shared" si="60"/>
        <v>2.1</v>
      </c>
      <c r="CA1300" s="6">
        <f t="shared" si="61"/>
        <v>1.6</v>
      </c>
      <c r="CC1300" s="63" t="s">
        <v>4687</v>
      </c>
      <c r="CD1300" s="6" t="s">
        <v>21</v>
      </c>
      <c r="CK1300" s="6" t="s">
        <v>5148</v>
      </c>
      <c r="DA1300" s="6" t="s">
        <v>21</v>
      </c>
      <c r="DC1300" s="6" t="s">
        <v>4434</v>
      </c>
      <c r="DD1300" s="6" t="s">
        <v>2082</v>
      </c>
      <c r="DF1300" s="29">
        <f t="shared" si="62"/>
        <v>0</v>
      </c>
      <c r="DG1300" s="6">
        <v>1</v>
      </c>
    </row>
    <row r="1301" spans="1:111" ht="16" x14ac:dyDescent="0.2">
      <c r="A1301" s="6" t="s">
        <v>3337</v>
      </c>
      <c r="B1301" s="25"/>
      <c r="C1301" s="25"/>
      <c r="F1301" s="25"/>
      <c r="G1301" s="63" t="s">
        <v>1844</v>
      </c>
      <c r="H1301" s="6" t="s">
        <v>5750</v>
      </c>
      <c r="L1301" s="6" t="s">
        <v>3338</v>
      </c>
      <c r="P1301" s="6" t="s">
        <v>95</v>
      </c>
      <c r="Q1301" s="6" t="s">
        <v>4773</v>
      </c>
      <c r="X1301" s="6">
        <v>747</v>
      </c>
      <c r="Y1301" s="6">
        <v>1505</v>
      </c>
      <c r="Z1301" s="6">
        <v>816</v>
      </c>
      <c r="AA1301" s="6">
        <v>583</v>
      </c>
      <c r="AB1301" s="6">
        <f>SUM(Table2026_09_25[[#This Row],[Number of in-person visits provided in reporting year.]:[Number of video/virtual visits provided in reporting year.]])</f>
        <v>2904</v>
      </c>
      <c r="AC1301" s="6" t="s">
        <v>8469</v>
      </c>
      <c r="AD1301" s="6">
        <v>0</v>
      </c>
      <c r="AE1301" s="6">
        <v>0</v>
      </c>
      <c r="AF1301" s="6" t="s">
        <v>4682</v>
      </c>
      <c r="AG1301" s="6">
        <v>134</v>
      </c>
      <c r="AI1301" s="6" t="s">
        <v>5755</v>
      </c>
      <c r="AJ1301" s="6" t="s">
        <v>43</v>
      </c>
      <c r="AK1301" s="6" t="s">
        <v>8483</v>
      </c>
      <c r="AL1301" s="26" t="s">
        <v>112</v>
      </c>
      <c r="AQ1301" s="6" t="s">
        <v>43</v>
      </c>
      <c r="AX1301" s="45" t="s">
        <v>2431</v>
      </c>
      <c r="AZ1301" s="6">
        <v>0</v>
      </c>
      <c r="BA1301" s="6">
        <v>0</v>
      </c>
      <c r="BB1301" s="45">
        <v>0</v>
      </c>
      <c r="BC1301" s="6">
        <v>0</v>
      </c>
      <c r="BD1301" s="6">
        <v>0</v>
      </c>
      <c r="BF1301" s="6">
        <v>0</v>
      </c>
      <c r="BG1301" s="45">
        <v>0</v>
      </c>
      <c r="BH1301" s="45">
        <v>0</v>
      </c>
      <c r="BI1301" s="6">
        <v>0</v>
      </c>
      <c r="BJ1301" s="6">
        <v>0</v>
      </c>
      <c r="BK1301" s="6">
        <v>0</v>
      </c>
      <c r="BL1301" s="45">
        <v>0</v>
      </c>
      <c r="BM1301" s="45">
        <v>0</v>
      </c>
      <c r="BN1301" s="6">
        <v>0</v>
      </c>
      <c r="BO1301" s="6">
        <v>0</v>
      </c>
      <c r="BP1301" s="6">
        <v>0</v>
      </c>
      <c r="BQ1301" s="6">
        <v>0</v>
      </c>
      <c r="BR1301" s="45">
        <v>0</v>
      </c>
      <c r="BT1301" s="45">
        <v>0</v>
      </c>
      <c r="BU1301" s="45">
        <v>0</v>
      </c>
      <c r="BX1301" s="6">
        <v>0</v>
      </c>
      <c r="BY1301" s="6" t="s">
        <v>21</v>
      </c>
      <c r="BZ1301" s="6">
        <f t="shared" si="60"/>
        <v>0</v>
      </c>
      <c r="CA1301" s="6">
        <f t="shared" si="61"/>
        <v>0</v>
      </c>
      <c r="CC1301" s="63" t="s">
        <v>4687</v>
      </c>
      <c r="CD1301" s="6" t="s">
        <v>21</v>
      </c>
      <c r="CK1301" s="6" t="s">
        <v>5148</v>
      </c>
      <c r="DA1301" s="6" t="s">
        <v>3339</v>
      </c>
      <c r="DC1301" s="6" t="s">
        <v>4434</v>
      </c>
      <c r="DD1301" s="6" t="s">
        <v>3231</v>
      </c>
      <c r="DF1301" s="29">
        <f t="shared" si="62"/>
        <v>1</v>
      </c>
      <c r="DG1301" s="6">
        <v>1</v>
      </c>
    </row>
    <row r="1302" spans="1:111" ht="16" hidden="1" x14ac:dyDescent="0.2">
      <c r="A1302" s="6" t="s">
        <v>2084</v>
      </c>
      <c r="B1302" s="25"/>
      <c r="C1302" s="25"/>
      <c r="F1302" s="25"/>
      <c r="G1302" s="63" t="s">
        <v>1844</v>
      </c>
      <c r="H1302" s="6" t="s">
        <v>4908</v>
      </c>
      <c r="L1302" s="6" t="s">
        <v>537</v>
      </c>
      <c r="P1302" s="6" t="s">
        <v>95</v>
      </c>
      <c r="Q1302" s="6" t="s">
        <v>4773</v>
      </c>
      <c r="X1302" s="6">
        <v>378</v>
      </c>
      <c r="Y1302" s="6">
        <v>0</v>
      </c>
      <c r="Z1302" s="6">
        <v>0</v>
      </c>
      <c r="AA1302" s="6">
        <v>0</v>
      </c>
      <c r="AB1302" s="6">
        <f>SUM(Table2026_09_25[[#This Row],[Number of in-person visits provided in reporting year.]:[Number of video/virtual visits provided in reporting year.]])</f>
        <v>0</v>
      </c>
      <c r="AC1302" s="6" t="s">
        <v>8469</v>
      </c>
      <c r="AD1302" s="6">
        <v>0</v>
      </c>
      <c r="AE1302" s="6">
        <v>0</v>
      </c>
      <c r="AG1302" s="6">
        <v>60</v>
      </c>
      <c r="AI1302" s="6" t="s">
        <v>4911</v>
      </c>
      <c r="AJ1302" s="6" t="s">
        <v>43</v>
      </c>
      <c r="AK1302" s="6" t="s">
        <v>8483</v>
      </c>
      <c r="AL1302" s="26" t="s">
        <v>2085</v>
      </c>
      <c r="AQ1302" s="6" t="s">
        <v>43</v>
      </c>
      <c r="AX1302" s="45"/>
      <c r="AZ1302" s="6">
        <v>0</v>
      </c>
      <c r="BA1302" s="6">
        <v>0</v>
      </c>
      <c r="BB1302" s="45">
        <v>0</v>
      </c>
      <c r="BC1302" s="6">
        <v>1</v>
      </c>
      <c r="BD1302" s="6">
        <v>0</v>
      </c>
      <c r="BF1302" s="6">
        <v>0.5</v>
      </c>
      <c r="BG1302" s="45">
        <v>0</v>
      </c>
      <c r="BH1302" s="45">
        <v>0</v>
      </c>
      <c r="BI1302" s="6">
        <v>0</v>
      </c>
      <c r="BJ1302" s="6">
        <v>0</v>
      </c>
      <c r="BK1302" s="6">
        <v>0</v>
      </c>
      <c r="BL1302" s="45">
        <v>0</v>
      </c>
      <c r="BM1302" s="45">
        <v>0</v>
      </c>
      <c r="BN1302" s="6">
        <v>0</v>
      </c>
      <c r="BO1302" s="6">
        <v>0</v>
      </c>
      <c r="BP1302" s="6">
        <v>0</v>
      </c>
      <c r="BQ1302" s="6">
        <v>0</v>
      </c>
      <c r="BR1302" s="45">
        <v>0</v>
      </c>
      <c r="BT1302" s="45">
        <v>0</v>
      </c>
      <c r="BU1302" s="45">
        <v>0</v>
      </c>
      <c r="BX1302" s="6">
        <v>0</v>
      </c>
      <c r="BY1302" s="6" t="s">
        <v>21</v>
      </c>
      <c r="BZ1302" s="6">
        <f t="shared" si="60"/>
        <v>1.5</v>
      </c>
      <c r="CA1302" s="6">
        <f t="shared" si="61"/>
        <v>0.5</v>
      </c>
      <c r="CC1302" s="63" t="s">
        <v>4687</v>
      </c>
      <c r="CD1302" s="6" t="s">
        <v>21</v>
      </c>
      <c r="CK1302" s="6" t="s">
        <v>5148</v>
      </c>
      <c r="DA1302" s="6" t="s">
        <v>21</v>
      </c>
      <c r="DC1302" s="6" t="s">
        <v>4434</v>
      </c>
      <c r="DD1302" s="6" t="s">
        <v>2082</v>
      </c>
      <c r="DF1302" s="29">
        <f t="shared" si="62"/>
        <v>0</v>
      </c>
      <c r="DG1302" s="6">
        <v>1</v>
      </c>
    </row>
    <row r="1303" spans="1:111" ht="16" hidden="1" x14ac:dyDescent="0.2">
      <c r="A1303" s="6" t="s">
        <v>2033</v>
      </c>
      <c r="B1303" s="25"/>
      <c r="C1303" s="25"/>
      <c r="F1303" s="25"/>
      <c r="G1303" s="63" t="s">
        <v>1844</v>
      </c>
      <c r="H1303" s="6" t="s">
        <v>5627</v>
      </c>
      <c r="L1303" s="6" t="s">
        <v>265</v>
      </c>
      <c r="P1303" s="6" t="s">
        <v>95</v>
      </c>
      <c r="Q1303" s="6" t="s">
        <v>4773</v>
      </c>
      <c r="X1303" s="6">
        <v>865</v>
      </c>
      <c r="Y1303" s="6">
        <v>1356</v>
      </c>
      <c r="Z1303" s="6">
        <v>590</v>
      </c>
      <c r="AA1303" s="6">
        <v>368</v>
      </c>
      <c r="AB1303" s="6">
        <f>SUM(Table2026_09_25[[#This Row],[Number of in-person visits provided in reporting year.]:[Number of video/virtual visits provided in reporting year.]])</f>
        <v>2314</v>
      </c>
      <c r="AC1303" s="6" t="s">
        <v>8469</v>
      </c>
      <c r="AD1303" s="6">
        <v>0</v>
      </c>
      <c r="AE1303" s="6">
        <v>0</v>
      </c>
      <c r="AF1303" s="6" t="s">
        <v>4682</v>
      </c>
      <c r="AG1303" s="6">
        <v>116</v>
      </c>
      <c r="AI1303" s="6" t="s">
        <v>5630</v>
      </c>
      <c r="AJ1303" s="6" t="s">
        <v>43</v>
      </c>
      <c r="AK1303" s="6" t="s">
        <v>8483</v>
      </c>
      <c r="AL1303" s="26" t="s">
        <v>2830</v>
      </c>
      <c r="AQ1303" s="6" t="s">
        <v>43</v>
      </c>
      <c r="AX1303" s="45"/>
      <c r="AZ1303" s="6">
        <v>1</v>
      </c>
      <c r="BA1303" s="6">
        <v>2.1800000000000002</v>
      </c>
      <c r="BB1303" s="45">
        <v>0</v>
      </c>
      <c r="BC1303" s="6">
        <v>1.1299999999999999</v>
      </c>
      <c r="BD1303" s="6">
        <v>0</v>
      </c>
      <c r="BF1303" s="6">
        <v>0</v>
      </c>
      <c r="BG1303" s="45">
        <v>0</v>
      </c>
      <c r="BH1303" s="45">
        <v>0</v>
      </c>
      <c r="BI1303" s="6">
        <v>0</v>
      </c>
      <c r="BJ1303" s="6">
        <v>0</v>
      </c>
      <c r="BK1303" s="6">
        <v>0.4</v>
      </c>
      <c r="BL1303" s="45">
        <v>0.2</v>
      </c>
      <c r="BM1303" s="45">
        <v>0</v>
      </c>
      <c r="BN1303" s="6">
        <v>0</v>
      </c>
      <c r="BO1303" s="6">
        <v>0</v>
      </c>
      <c r="BP1303" s="6">
        <v>0.75</v>
      </c>
      <c r="BQ1303" s="6">
        <v>0</v>
      </c>
      <c r="BR1303" s="45">
        <v>0</v>
      </c>
      <c r="BT1303" s="45">
        <v>0</v>
      </c>
      <c r="BU1303" s="45">
        <v>0</v>
      </c>
      <c r="BX1303" s="6">
        <v>1</v>
      </c>
      <c r="BY1303" s="6" t="s">
        <v>2034</v>
      </c>
      <c r="BZ1303" s="6">
        <f t="shared" si="60"/>
        <v>5.660000000000001</v>
      </c>
      <c r="CA1303" s="6">
        <f t="shared" si="61"/>
        <v>2.35</v>
      </c>
      <c r="CC1303" s="63" t="s">
        <v>4753</v>
      </c>
      <c r="CD1303" s="6" t="s">
        <v>2035</v>
      </c>
      <c r="CK1303" s="6" t="s">
        <v>5148</v>
      </c>
      <c r="DA1303" s="6" t="s">
        <v>2036</v>
      </c>
      <c r="DC1303" s="6" t="s">
        <v>4434</v>
      </c>
      <c r="DD1303" s="6" t="s">
        <v>304</v>
      </c>
      <c r="DF1303" s="29">
        <f t="shared" si="62"/>
        <v>0</v>
      </c>
      <c r="DG1303" s="6">
        <v>1</v>
      </c>
    </row>
    <row r="1304" spans="1:111" ht="16" hidden="1" x14ac:dyDescent="0.2">
      <c r="A1304" s="6" t="s">
        <v>2331</v>
      </c>
      <c r="B1304" s="25"/>
      <c r="C1304" s="25"/>
      <c r="F1304" s="25"/>
      <c r="G1304" s="63" t="s">
        <v>1844</v>
      </c>
      <c r="H1304" s="6" t="s">
        <v>8086</v>
      </c>
      <c r="L1304" s="6" t="s">
        <v>1245</v>
      </c>
      <c r="P1304" s="6" t="s">
        <v>95</v>
      </c>
      <c r="Q1304" s="6" t="s">
        <v>4773</v>
      </c>
      <c r="X1304" s="6">
        <v>180</v>
      </c>
      <c r="Y1304" s="6">
        <v>150</v>
      </c>
      <c r="Z1304" s="6">
        <v>150</v>
      </c>
      <c r="AA1304" s="6">
        <v>168</v>
      </c>
      <c r="AB1304" s="6">
        <f>SUM(Table2026_09_25[[#This Row],[Number of in-person visits provided in reporting year.]:[Number of video/virtual visits provided in reporting year.]])</f>
        <v>468</v>
      </c>
      <c r="AC1304" s="6" t="s">
        <v>8469</v>
      </c>
      <c r="AD1304" s="6">
        <v>0</v>
      </c>
      <c r="AE1304" s="6">
        <v>0</v>
      </c>
      <c r="AF1304" s="6" t="s">
        <v>4682</v>
      </c>
      <c r="AG1304" s="6">
        <v>0</v>
      </c>
      <c r="AI1304" s="6" t="s">
        <v>8087</v>
      </c>
      <c r="AJ1304" s="6" t="s">
        <v>5575</v>
      </c>
      <c r="AK1304" s="6" t="s">
        <v>8483</v>
      </c>
      <c r="AL1304" s="26" t="s">
        <v>736</v>
      </c>
      <c r="AQ1304" s="6" t="s">
        <v>544</v>
      </c>
      <c r="AX1304" s="45"/>
      <c r="AZ1304" s="6">
        <v>0.25</v>
      </c>
      <c r="BA1304" s="6">
        <v>0</v>
      </c>
      <c r="BB1304" s="45">
        <v>0</v>
      </c>
      <c r="BC1304" s="6">
        <v>0.18</v>
      </c>
      <c r="BD1304" s="6">
        <v>0.09</v>
      </c>
      <c r="BF1304" s="6">
        <v>1</v>
      </c>
      <c r="BG1304" s="45">
        <v>0</v>
      </c>
      <c r="BH1304" s="45">
        <v>0</v>
      </c>
      <c r="BI1304" s="6">
        <v>0</v>
      </c>
      <c r="BJ1304" s="6">
        <v>0</v>
      </c>
      <c r="BK1304" s="6">
        <v>0</v>
      </c>
      <c r="BL1304" s="45">
        <v>0</v>
      </c>
      <c r="BM1304" s="45">
        <v>0</v>
      </c>
      <c r="BN1304" s="6">
        <v>0</v>
      </c>
      <c r="BO1304" s="6">
        <v>0</v>
      </c>
      <c r="BP1304" s="6">
        <v>0</v>
      </c>
      <c r="BQ1304" s="6">
        <v>0</v>
      </c>
      <c r="BR1304" s="45">
        <v>0</v>
      </c>
      <c r="BT1304" s="45">
        <v>0</v>
      </c>
      <c r="BU1304" s="45">
        <v>0</v>
      </c>
      <c r="BX1304" s="6">
        <v>0</v>
      </c>
      <c r="BY1304" s="6" t="s">
        <v>21</v>
      </c>
      <c r="BZ1304" s="6">
        <f t="shared" si="60"/>
        <v>1.52</v>
      </c>
      <c r="CA1304" s="6">
        <f t="shared" si="61"/>
        <v>1</v>
      </c>
      <c r="CC1304" s="63" t="s">
        <v>4687</v>
      </c>
      <c r="CD1304" s="6" t="s">
        <v>1804</v>
      </c>
      <c r="CK1304" s="6" t="s">
        <v>5148</v>
      </c>
      <c r="DA1304" s="6" t="s">
        <v>21</v>
      </c>
      <c r="DC1304" s="6" t="s">
        <v>4434</v>
      </c>
      <c r="DD1304" s="6" t="s">
        <v>1805</v>
      </c>
      <c r="DF1304" s="29">
        <f t="shared" si="62"/>
        <v>0</v>
      </c>
      <c r="DG1304" s="6">
        <v>1</v>
      </c>
    </row>
    <row r="1305" spans="1:111" ht="16" hidden="1" x14ac:dyDescent="0.2">
      <c r="A1305" s="6" t="s">
        <v>2262</v>
      </c>
      <c r="B1305" s="25"/>
      <c r="C1305" s="25"/>
      <c r="F1305" s="25"/>
      <c r="G1305" s="63" t="s">
        <v>1844</v>
      </c>
      <c r="H1305" s="6" t="s">
        <v>8062</v>
      </c>
      <c r="L1305" s="6" t="s">
        <v>428</v>
      </c>
      <c r="P1305" s="6" t="s">
        <v>95</v>
      </c>
      <c r="Q1305" s="6" t="s">
        <v>4773</v>
      </c>
      <c r="X1305" s="6">
        <v>30</v>
      </c>
      <c r="Y1305" s="6">
        <v>87</v>
      </c>
      <c r="Z1305" s="6">
        <v>9</v>
      </c>
      <c r="AA1305" s="6">
        <v>0</v>
      </c>
      <c r="AB1305" s="6">
        <f>SUM(Table2026_09_25[[#This Row],[Number of in-person visits provided in reporting year.]:[Number of video/virtual visits provided in reporting year.]])</f>
        <v>96</v>
      </c>
      <c r="AC1305" s="6" t="s">
        <v>8469</v>
      </c>
      <c r="AD1305" s="6">
        <v>0</v>
      </c>
      <c r="AE1305" s="6">
        <v>0</v>
      </c>
      <c r="AF1305" s="6" t="s">
        <v>4682</v>
      </c>
      <c r="AG1305" s="6">
        <v>28</v>
      </c>
      <c r="AI1305" s="6" t="s">
        <v>8063</v>
      </c>
      <c r="AJ1305" s="6" t="s">
        <v>4778</v>
      </c>
      <c r="AK1305" s="6" t="s">
        <v>8483</v>
      </c>
      <c r="AL1305" s="26" t="s">
        <v>429</v>
      </c>
      <c r="AQ1305" s="6" t="s">
        <v>107</v>
      </c>
      <c r="AX1305" s="45"/>
      <c r="AZ1305" s="6">
        <v>0</v>
      </c>
      <c r="BA1305" s="6">
        <v>0</v>
      </c>
      <c r="BB1305" s="45">
        <v>0.03</v>
      </c>
      <c r="BC1305" s="6">
        <v>0</v>
      </c>
      <c r="BD1305" s="6">
        <v>0</v>
      </c>
      <c r="BF1305" s="6">
        <v>0.03</v>
      </c>
      <c r="BG1305" s="45">
        <v>0</v>
      </c>
      <c r="BH1305" s="45">
        <v>0</v>
      </c>
      <c r="BI1305" s="6">
        <v>0</v>
      </c>
      <c r="BJ1305" s="6">
        <v>0</v>
      </c>
      <c r="BK1305" s="6">
        <v>0</v>
      </c>
      <c r="BL1305" s="45">
        <v>0</v>
      </c>
      <c r="BM1305" s="45">
        <v>0</v>
      </c>
      <c r="BN1305" s="6">
        <v>0</v>
      </c>
      <c r="BO1305" s="6">
        <v>0</v>
      </c>
      <c r="BP1305" s="6">
        <v>0.03</v>
      </c>
      <c r="BQ1305" s="6">
        <v>0</v>
      </c>
      <c r="BR1305" s="45">
        <v>0</v>
      </c>
      <c r="BT1305" s="45">
        <v>0</v>
      </c>
      <c r="BU1305" s="45">
        <v>0</v>
      </c>
      <c r="BX1305" s="6">
        <v>0</v>
      </c>
      <c r="BY1305" s="6" t="s">
        <v>2263</v>
      </c>
      <c r="BZ1305" s="6">
        <f t="shared" si="60"/>
        <v>0.09</v>
      </c>
      <c r="CA1305" s="6">
        <f t="shared" si="61"/>
        <v>0.09</v>
      </c>
      <c r="CC1305" s="63" t="s">
        <v>7097</v>
      </c>
      <c r="CD1305" s="6" t="s">
        <v>21</v>
      </c>
      <c r="CK1305" s="6" t="s">
        <v>5148</v>
      </c>
      <c r="DA1305" s="6" t="s">
        <v>21</v>
      </c>
      <c r="DC1305" s="6" t="s">
        <v>4434</v>
      </c>
      <c r="DD1305" s="6" t="s">
        <v>431</v>
      </c>
      <c r="DF1305" s="29">
        <f t="shared" si="62"/>
        <v>0</v>
      </c>
      <c r="DG1305" s="6">
        <v>1</v>
      </c>
    </row>
    <row r="1306" spans="1:111" ht="16" hidden="1" x14ac:dyDescent="0.2">
      <c r="A1306" s="6" t="s">
        <v>1928</v>
      </c>
      <c r="B1306" s="25"/>
      <c r="C1306" s="25"/>
      <c r="F1306" s="25"/>
      <c r="G1306" s="63" t="s">
        <v>1844</v>
      </c>
      <c r="H1306" s="35" t="s">
        <v>3541</v>
      </c>
      <c r="L1306" s="6" t="s">
        <v>1513</v>
      </c>
      <c r="P1306" s="6" t="s">
        <v>95</v>
      </c>
      <c r="Q1306" s="6" t="s">
        <v>4773</v>
      </c>
      <c r="X1306" s="6">
        <v>1362</v>
      </c>
      <c r="Y1306" s="6">
        <v>3752</v>
      </c>
      <c r="Z1306" s="6">
        <v>1830</v>
      </c>
      <c r="AA1306" s="6">
        <v>121</v>
      </c>
      <c r="AB1306" s="6">
        <f>SUM(Table2026_09_25[[#This Row],[Number of in-person visits provided in reporting year.]:[Number of video/virtual visits provided in reporting year.]])</f>
        <v>5703</v>
      </c>
      <c r="AC1306" s="6" t="s">
        <v>8469</v>
      </c>
      <c r="AD1306" s="6">
        <v>0</v>
      </c>
      <c r="AE1306" s="6">
        <v>0</v>
      </c>
      <c r="AG1306" s="6">
        <v>58</v>
      </c>
      <c r="AI1306" s="6" t="s">
        <v>7888</v>
      </c>
      <c r="AJ1306" s="6" t="s">
        <v>4488</v>
      </c>
      <c r="AK1306" s="6" t="s">
        <v>8483</v>
      </c>
      <c r="AL1306" s="26" t="s">
        <v>459</v>
      </c>
      <c r="AQ1306" s="35" t="s">
        <v>366</v>
      </c>
      <c r="AX1306" s="45"/>
      <c r="AZ1306" s="6">
        <v>3</v>
      </c>
      <c r="BA1306" s="6">
        <v>3</v>
      </c>
      <c r="BB1306" s="45">
        <v>0</v>
      </c>
      <c r="BC1306" s="6">
        <v>1</v>
      </c>
      <c r="BD1306" s="6">
        <v>0</v>
      </c>
      <c r="BF1306" s="6">
        <v>1</v>
      </c>
      <c r="BG1306" s="45">
        <v>1</v>
      </c>
      <c r="BH1306" s="45">
        <v>0</v>
      </c>
      <c r="BI1306" s="6">
        <v>0</v>
      </c>
      <c r="BJ1306" s="6">
        <v>0</v>
      </c>
      <c r="BK1306" s="6">
        <v>0</v>
      </c>
      <c r="BL1306" s="45">
        <v>1</v>
      </c>
      <c r="BM1306" s="45">
        <v>0</v>
      </c>
      <c r="BN1306" s="6">
        <v>0</v>
      </c>
      <c r="BO1306" s="6">
        <v>0</v>
      </c>
      <c r="BP1306" s="6">
        <v>3</v>
      </c>
      <c r="BQ1306" s="6">
        <v>0</v>
      </c>
      <c r="BR1306" s="45">
        <v>1</v>
      </c>
      <c r="BT1306" s="45">
        <v>0</v>
      </c>
      <c r="BU1306" s="45">
        <v>0</v>
      </c>
      <c r="BX1306" s="6">
        <v>0</v>
      </c>
      <c r="BY1306" s="6" t="s">
        <v>21</v>
      </c>
      <c r="BZ1306" s="6">
        <f t="shared" si="60"/>
        <v>14</v>
      </c>
      <c r="CA1306" s="6">
        <f t="shared" si="61"/>
        <v>7</v>
      </c>
      <c r="CC1306" s="63" t="s">
        <v>4687</v>
      </c>
      <c r="CD1306" s="6" t="s">
        <v>21</v>
      </c>
      <c r="CK1306" s="6" t="s">
        <v>5148</v>
      </c>
      <c r="DA1306" s="6" t="s">
        <v>21</v>
      </c>
      <c r="DC1306" s="6" t="s">
        <v>4434</v>
      </c>
      <c r="DD1306" s="6" t="s">
        <v>367</v>
      </c>
      <c r="DF1306" s="29">
        <f t="shared" si="62"/>
        <v>0</v>
      </c>
      <c r="DG1306" s="6">
        <v>1</v>
      </c>
    </row>
    <row r="1307" spans="1:111" ht="16" hidden="1" x14ac:dyDescent="0.2">
      <c r="A1307" s="6" t="s">
        <v>1924</v>
      </c>
      <c r="B1307" s="25"/>
      <c r="C1307" s="25"/>
      <c r="F1307" s="25"/>
      <c r="G1307" s="63" t="s">
        <v>1844</v>
      </c>
      <c r="H1307" s="6" t="s">
        <v>4491</v>
      </c>
      <c r="L1307" s="6" t="s">
        <v>1513</v>
      </c>
      <c r="P1307" s="6" t="s">
        <v>95</v>
      </c>
      <c r="Q1307" s="6" t="s">
        <v>4773</v>
      </c>
      <c r="X1307" s="6">
        <v>159</v>
      </c>
      <c r="Y1307" s="6">
        <v>1932</v>
      </c>
      <c r="Z1307" s="6">
        <v>1041</v>
      </c>
      <c r="AA1307" s="6">
        <v>89</v>
      </c>
      <c r="AB1307" s="6">
        <f>SUM(Table2026_09_25[[#This Row],[Number of in-person visits provided in reporting year.]:[Number of video/virtual visits provided in reporting year.]])</f>
        <v>3062</v>
      </c>
      <c r="AC1307" s="6" t="s">
        <v>8469</v>
      </c>
      <c r="AD1307" s="6">
        <v>0</v>
      </c>
      <c r="AE1307" s="6">
        <v>0</v>
      </c>
      <c r="AG1307" s="6">
        <v>43</v>
      </c>
      <c r="AI1307" s="6" t="s">
        <v>7864</v>
      </c>
      <c r="AJ1307" s="6" t="s">
        <v>7865</v>
      </c>
      <c r="AK1307" s="6" t="s">
        <v>8483</v>
      </c>
      <c r="AL1307" s="26" t="s">
        <v>455</v>
      </c>
      <c r="AQ1307" s="35" t="s">
        <v>366</v>
      </c>
      <c r="AX1307" s="45"/>
      <c r="AZ1307" s="6">
        <v>0.5</v>
      </c>
      <c r="BA1307" s="6">
        <v>0</v>
      </c>
      <c r="BB1307" s="45">
        <v>0</v>
      </c>
      <c r="BC1307" s="6">
        <v>0</v>
      </c>
      <c r="BD1307" s="6">
        <v>0</v>
      </c>
      <c r="BF1307" s="6">
        <v>0</v>
      </c>
      <c r="BG1307" s="45">
        <v>1</v>
      </c>
      <c r="BH1307" s="45">
        <v>0</v>
      </c>
      <c r="BI1307" s="6">
        <v>0</v>
      </c>
      <c r="BJ1307" s="6">
        <v>0</v>
      </c>
      <c r="BK1307" s="6">
        <v>0</v>
      </c>
      <c r="BL1307" s="45">
        <v>0</v>
      </c>
      <c r="BM1307" s="45">
        <v>0</v>
      </c>
      <c r="BN1307" s="6">
        <v>0</v>
      </c>
      <c r="BO1307" s="6">
        <v>0</v>
      </c>
      <c r="BP1307" s="6">
        <v>0</v>
      </c>
      <c r="BQ1307" s="6">
        <v>0</v>
      </c>
      <c r="BR1307" s="45">
        <v>1</v>
      </c>
      <c r="BT1307" s="45">
        <v>0</v>
      </c>
      <c r="BU1307" s="45">
        <v>0</v>
      </c>
      <c r="BX1307" s="6">
        <v>0</v>
      </c>
      <c r="BY1307" s="6" t="s">
        <v>21</v>
      </c>
      <c r="BZ1307" s="6">
        <f t="shared" si="60"/>
        <v>2.5</v>
      </c>
      <c r="CA1307" s="6">
        <f t="shared" si="61"/>
        <v>2</v>
      </c>
      <c r="CC1307" s="63" t="s">
        <v>4687</v>
      </c>
      <c r="CD1307" s="6" t="s">
        <v>21</v>
      </c>
      <c r="CK1307" s="6" t="s">
        <v>5148</v>
      </c>
      <c r="DA1307" s="6" t="s">
        <v>21</v>
      </c>
      <c r="DC1307" s="6" t="s">
        <v>4434</v>
      </c>
      <c r="DD1307" s="6" t="s">
        <v>367</v>
      </c>
      <c r="DF1307" s="29">
        <f t="shared" si="62"/>
        <v>0</v>
      </c>
      <c r="DG1307" s="6">
        <v>1</v>
      </c>
    </row>
    <row r="1308" spans="1:111" ht="16" hidden="1" x14ac:dyDescent="0.2">
      <c r="A1308" s="6" t="s">
        <v>1925</v>
      </c>
      <c r="B1308" s="25"/>
      <c r="C1308" s="25"/>
      <c r="F1308" s="25"/>
      <c r="G1308" s="63" t="s">
        <v>1844</v>
      </c>
      <c r="H1308" s="6" t="s">
        <v>8049</v>
      </c>
      <c r="L1308" s="6" t="s">
        <v>1513</v>
      </c>
      <c r="P1308" s="6" t="s">
        <v>95</v>
      </c>
      <c r="Q1308" s="6" t="s">
        <v>4773</v>
      </c>
      <c r="X1308" s="6">
        <v>119</v>
      </c>
      <c r="Y1308" s="6">
        <v>406</v>
      </c>
      <c r="Z1308" s="6">
        <v>167</v>
      </c>
      <c r="AA1308" s="6">
        <v>27</v>
      </c>
      <c r="AB1308" s="6">
        <f>SUM(Table2026_09_25[[#This Row],[Number of in-person visits provided in reporting year.]:[Number of video/virtual visits provided in reporting year.]])</f>
        <v>600</v>
      </c>
      <c r="AC1308" s="6" t="s">
        <v>8469</v>
      </c>
      <c r="AD1308" s="6">
        <v>0</v>
      </c>
      <c r="AE1308" s="6">
        <v>0</v>
      </c>
      <c r="AG1308" s="6">
        <v>201</v>
      </c>
      <c r="AI1308" s="6" t="s">
        <v>4507</v>
      </c>
      <c r="AJ1308" s="6" t="s">
        <v>7890</v>
      </c>
      <c r="AK1308" s="6" t="s">
        <v>8483</v>
      </c>
      <c r="AL1308" s="26" t="s">
        <v>466</v>
      </c>
      <c r="AQ1308" s="6" t="s">
        <v>366</v>
      </c>
      <c r="AX1308" s="45"/>
      <c r="AZ1308" s="6">
        <v>0</v>
      </c>
      <c r="BA1308" s="6">
        <v>0.2</v>
      </c>
      <c r="BB1308" s="45">
        <v>0</v>
      </c>
      <c r="BC1308" s="6">
        <v>0</v>
      </c>
      <c r="BD1308" s="6">
        <v>0</v>
      </c>
      <c r="BF1308" s="6">
        <v>0</v>
      </c>
      <c r="BG1308" s="45">
        <v>1</v>
      </c>
      <c r="BH1308" s="45">
        <v>0</v>
      </c>
      <c r="BI1308" s="6">
        <v>0</v>
      </c>
      <c r="BJ1308" s="6">
        <v>0</v>
      </c>
      <c r="BK1308" s="6">
        <v>0</v>
      </c>
      <c r="BL1308" s="45">
        <v>0</v>
      </c>
      <c r="BM1308" s="45">
        <v>0</v>
      </c>
      <c r="BN1308" s="6">
        <v>0</v>
      </c>
      <c r="BO1308" s="6">
        <v>0</v>
      </c>
      <c r="BP1308" s="6">
        <v>0</v>
      </c>
      <c r="BQ1308" s="6">
        <v>0</v>
      </c>
      <c r="BR1308" s="45">
        <v>0</v>
      </c>
      <c r="BT1308" s="45">
        <v>0</v>
      </c>
      <c r="BU1308" s="45">
        <v>0</v>
      </c>
      <c r="BX1308" s="6">
        <v>0</v>
      </c>
      <c r="BY1308" s="6" t="s">
        <v>21</v>
      </c>
      <c r="BZ1308" s="6">
        <f t="shared" si="60"/>
        <v>1.2</v>
      </c>
      <c r="CA1308" s="6">
        <f t="shared" si="61"/>
        <v>1</v>
      </c>
      <c r="CC1308" s="63" t="s">
        <v>4687</v>
      </c>
      <c r="CD1308" s="6" t="s">
        <v>21</v>
      </c>
      <c r="CK1308" s="6" t="s">
        <v>5148</v>
      </c>
      <c r="DA1308" s="6" t="s">
        <v>21</v>
      </c>
      <c r="DC1308" s="6" t="s">
        <v>4434</v>
      </c>
      <c r="DD1308" s="6" t="s">
        <v>367</v>
      </c>
      <c r="DF1308" s="29">
        <f t="shared" si="62"/>
        <v>0</v>
      </c>
      <c r="DG1308" s="6">
        <v>1</v>
      </c>
    </row>
    <row r="1309" spans="1:111" ht="16" hidden="1" x14ac:dyDescent="0.2">
      <c r="A1309" s="6" t="s">
        <v>2474</v>
      </c>
      <c r="B1309" s="25"/>
      <c r="C1309" s="25"/>
      <c r="F1309" s="25"/>
      <c r="G1309" s="63" t="s">
        <v>1844</v>
      </c>
      <c r="H1309" s="6" t="s">
        <v>8209</v>
      </c>
      <c r="L1309" s="6" t="s">
        <v>2475</v>
      </c>
      <c r="P1309" s="6" t="s">
        <v>95</v>
      </c>
      <c r="Q1309" s="6" t="s">
        <v>4773</v>
      </c>
      <c r="X1309" s="6">
        <v>41</v>
      </c>
      <c r="Y1309" s="6">
        <v>0</v>
      </c>
      <c r="Z1309" s="6">
        <v>0</v>
      </c>
      <c r="AA1309" s="6">
        <v>0</v>
      </c>
      <c r="AB1309" s="6">
        <f>SUM(Table2026_09_25[[#This Row],[Number of in-person visits provided in reporting year.]:[Number of video/virtual visits provided in reporting year.]])</f>
        <v>0</v>
      </c>
      <c r="AC1309" s="6" t="s">
        <v>8469</v>
      </c>
      <c r="AD1309" s="6">
        <v>0</v>
      </c>
      <c r="AE1309" s="6">
        <v>0</v>
      </c>
      <c r="AF1309" s="6" t="s">
        <v>4682</v>
      </c>
      <c r="AG1309" s="6">
        <v>10</v>
      </c>
      <c r="AI1309" s="6" t="s">
        <v>8210</v>
      </c>
      <c r="AJ1309" s="6" t="s">
        <v>8211</v>
      </c>
      <c r="AK1309" s="6" t="s">
        <v>8483</v>
      </c>
      <c r="AL1309" s="26" t="s">
        <v>2477</v>
      </c>
      <c r="AQ1309" s="6" t="s">
        <v>63</v>
      </c>
      <c r="AX1309" s="45" t="s">
        <v>2478</v>
      </c>
      <c r="AZ1309" s="6">
        <v>0</v>
      </c>
      <c r="BA1309" s="6">
        <v>0</v>
      </c>
      <c r="BB1309" s="45">
        <v>0</v>
      </c>
      <c r="BC1309" s="6">
        <v>0</v>
      </c>
      <c r="BD1309" s="6">
        <v>0</v>
      </c>
      <c r="BF1309" s="6">
        <v>0</v>
      </c>
      <c r="BG1309" s="45">
        <v>0</v>
      </c>
      <c r="BH1309" s="45">
        <v>0</v>
      </c>
      <c r="BI1309" s="6">
        <v>0</v>
      </c>
      <c r="BJ1309" s="6">
        <v>0</v>
      </c>
      <c r="BK1309" s="6">
        <v>0</v>
      </c>
      <c r="BL1309" s="45">
        <v>0</v>
      </c>
      <c r="BM1309" s="45">
        <v>0</v>
      </c>
      <c r="BN1309" s="6">
        <v>0</v>
      </c>
      <c r="BO1309" s="6">
        <v>0</v>
      </c>
      <c r="BP1309" s="6">
        <v>0</v>
      </c>
      <c r="BQ1309" s="6">
        <v>0</v>
      </c>
      <c r="BR1309" s="45">
        <v>0</v>
      </c>
      <c r="BT1309" s="45">
        <v>0</v>
      </c>
      <c r="BU1309" s="45">
        <v>0</v>
      </c>
      <c r="BX1309" s="6">
        <v>1</v>
      </c>
      <c r="BY1309" s="6" t="s">
        <v>2479</v>
      </c>
      <c r="BZ1309" s="6">
        <f t="shared" si="60"/>
        <v>0</v>
      </c>
      <c r="CA1309" s="6">
        <f t="shared" si="61"/>
        <v>1</v>
      </c>
      <c r="CC1309" s="63" t="s">
        <v>4687</v>
      </c>
      <c r="CD1309" s="6" t="s">
        <v>21</v>
      </c>
      <c r="CK1309" s="6" t="s">
        <v>7981</v>
      </c>
      <c r="DA1309" s="6" t="s">
        <v>21</v>
      </c>
      <c r="DC1309" s="6" t="s">
        <v>4434</v>
      </c>
      <c r="DD1309" s="6" t="s">
        <v>2480</v>
      </c>
      <c r="DF1309" s="29">
        <f t="shared" si="62"/>
        <v>0</v>
      </c>
      <c r="DG1309" s="6">
        <v>1</v>
      </c>
    </row>
    <row r="1310" spans="1:111" ht="16" hidden="1" x14ac:dyDescent="0.2">
      <c r="A1310" s="6" t="s">
        <v>2249</v>
      </c>
      <c r="B1310" s="25"/>
      <c r="C1310" s="25"/>
      <c r="F1310" s="25"/>
      <c r="G1310" s="63" t="s">
        <v>1844</v>
      </c>
      <c r="H1310" s="6" t="s">
        <v>650</v>
      </c>
      <c r="L1310" s="6" t="s">
        <v>6407</v>
      </c>
      <c r="P1310" s="6" t="s">
        <v>558</v>
      </c>
      <c r="Q1310" s="6" t="s">
        <v>4773</v>
      </c>
      <c r="X1310" s="6">
        <v>329</v>
      </c>
      <c r="Y1310" s="6">
        <v>1736</v>
      </c>
      <c r="Z1310" s="6">
        <v>843</v>
      </c>
      <c r="AA1310" s="6">
        <v>32</v>
      </c>
      <c r="AB1310" s="6">
        <f>SUM(Table2026_09_25[[#This Row],[Number of in-person visits provided in reporting year.]:[Number of video/virtual visits provided in reporting year.]])</f>
        <v>2611</v>
      </c>
      <c r="AC1310" s="6" t="s">
        <v>8469</v>
      </c>
      <c r="AD1310" s="6">
        <v>0</v>
      </c>
      <c r="AE1310" s="6">
        <v>0</v>
      </c>
      <c r="AF1310" s="6" t="s">
        <v>4682</v>
      </c>
      <c r="AG1310" s="6">
        <v>114</v>
      </c>
      <c r="AI1310" s="6" t="s">
        <v>7942</v>
      </c>
      <c r="AJ1310" s="6" t="s">
        <v>43</v>
      </c>
      <c r="AK1310" s="6" t="s">
        <v>8483</v>
      </c>
      <c r="AL1310" s="26" t="s">
        <v>651</v>
      </c>
      <c r="AQ1310" s="6" t="s">
        <v>43</v>
      </c>
      <c r="AX1310" s="45"/>
      <c r="AZ1310" s="6">
        <v>0.63</v>
      </c>
      <c r="BA1310" s="6">
        <v>0.01</v>
      </c>
      <c r="BB1310" s="45">
        <v>0.01</v>
      </c>
      <c r="BC1310" s="6">
        <v>0.02</v>
      </c>
      <c r="BD1310" s="6">
        <v>0</v>
      </c>
      <c r="BF1310" s="6">
        <v>0.5</v>
      </c>
      <c r="BG1310" s="45">
        <v>0</v>
      </c>
      <c r="BH1310" s="45">
        <v>0</v>
      </c>
      <c r="BI1310" s="6">
        <v>0</v>
      </c>
      <c r="BJ1310" s="6">
        <v>0.53</v>
      </c>
      <c r="BK1310" s="6">
        <v>0.68</v>
      </c>
      <c r="BL1310" s="45">
        <v>0</v>
      </c>
      <c r="BM1310" s="45">
        <v>0</v>
      </c>
      <c r="BN1310" s="6">
        <v>0</v>
      </c>
      <c r="BO1310" s="6">
        <v>0</v>
      </c>
      <c r="BP1310" s="6">
        <v>0</v>
      </c>
      <c r="BQ1310" s="6">
        <v>0.49</v>
      </c>
      <c r="BR1310" s="45">
        <v>0.22</v>
      </c>
      <c r="BT1310" s="45">
        <v>0</v>
      </c>
      <c r="BU1310" s="45">
        <v>0</v>
      </c>
      <c r="BX1310" s="6">
        <v>0</v>
      </c>
      <c r="BY1310" s="6" t="s">
        <v>21</v>
      </c>
      <c r="BZ1310" s="6">
        <f t="shared" si="60"/>
        <v>3.0900000000000003</v>
      </c>
      <c r="CA1310" s="6">
        <f t="shared" si="61"/>
        <v>2.4299999999999997</v>
      </c>
      <c r="CC1310" s="63" t="s">
        <v>4753</v>
      </c>
      <c r="CD1310" s="6" t="s">
        <v>21</v>
      </c>
      <c r="CK1310" s="6" t="s">
        <v>5148</v>
      </c>
      <c r="DA1310" s="6" t="s">
        <v>21</v>
      </c>
      <c r="DC1310" s="6" t="s">
        <v>4434</v>
      </c>
      <c r="DD1310" s="6" t="s">
        <v>576</v>
      </c>
      <c r="DF1310" s="29">
        <f t="shared" si="62"/>
        <v>0</v>
      </c>
      <c r="DG1310" s="6">
        <v>1</v>
      </c>
    </row>
    <row r="1311" spans="1:111" ht="16" hidden="1" x14ac:dyDescent="0.2">
      <c r="A1311" s="6" t="s">
        <v>1927</v>
      </c>
      <c r="B1311" s="25"/>
      <c r="C1311" s="25"/>
      <c r="F1311" s="25"/>
      <c r="G1311" s="63" t="s">
        <v>1844</v>
      </c>
      <c r="H1311" s="35" t="s">
        <v>3541</v>
      </c>
      <c r="L1311" s="6" t="s">
        <v>1517</v>
      </c>
      <c r="P1311" s="6" t="s">
        <v>558</v>
      </c>
      <c r="Q1311" s="6" t="s">
        <v>4773</v>
      </c>
      <c r="X1311" s="6">
        <v>125</v>
      </c>
      <c r="Y1311" s="6">
        <v>163</v>
      </c>
      <c r="Z1311" s="6">
        <v>6</v>
      </c>
      <c r="AA1311" s="6">
        <v>124</v>
      </c>
      <c r="AB1311" s="6">
        <f>SUM(Table2026_09_25[[#This Row],[Number of in-person visits provided in reporting year.]:[Number of video/virtual visits provided in reporting year.]])</f>
        <v>293</v>
      </c>
      <c r="AC1311" s="6" t="s">
        <v>8469</v>
      </c>
      <c r="AD1311" s="6">
        <v>0</v>
      </c>
      <c r="AE1311" s="6">
        <v>0</v>
      </c>
      <c r="AG1311" s="6">
        <v>273</v>
      </c>
      <c r="AI1311" s="6" t="s">
        <v>7888</v>
      </c>
      <c r="AJ1311" s="6" t="s">
        <v>4488</v>
      </c>
      <c r="AK1311" s="6" t="s">
        <v>8483</v>
      </c>
      <c r="AL1311" s="26" t="s">
        <v>459</v>
      </c>
      <c r="AQ1311" s="35" t="s">
        <v>366</v>
      </c>
      <c r="AX1311" s="45"/>
      <c r="AZ1311" s="6">
        <v>0</v>
      </c>
      <c r="BA1311" s="6">
        <v>1</v>
      </c>
      <c r="BB1311" s="45">
        <v>0</v>
      </c>
      <c r="BC1311" s="6">
        <v>0</v>
      </c>
      <c r="BD1311" s="6">
        <v>0</v>
      </c>
      <c r="BF1311" s="6">
        <v>0</v>
      </c>
      <c r="BG1311" s="45">
        <v>0</v>
      </c>
      <c r="BH1311" s="45">
        <v>0</v>
      </c>
      <c r="BI1311" s="6">
        <v>0</v>
      </c>
      <c r="BJ1311" s="6">
        <v>0</v>
      </c>
      <c r="BK1311" s="6">
        <v>0</v>
      </c>
      <c r="BL1311" s="45">
        <v>0</v>
      </c>
      <c r="BM1311" s="45">
        <v>0</v>
      </c>
      <c r="BN1311" s="6">
        <v>0</v>
      </c>
      <c r="BO1311" s="6">
        <v>0</v>
      </c>
      <c r="BP1311" s="6">
        <v>0</v>
      </c>
      <c r="BQ1311" s="6">
        <v>0</v>
      </c>
      <c r="BR1311" s="45">
        <v>0.1</v>
      </c>
      <c r="BT1311" s="45">
        <v>0</v>
      </c>
      <c r="BU1311" s="45">
        <v>0</v>
      </c>
      <c r="BX1311" s="6">
        <v>0</v>
      </c>
      <c r="BY1311" s="6" t="s">
        <v>21</v>
      </c>
      <c r="BZ1311" s="6">
        <f t="shared" si="60"/>
        <v>1.1000000000000001</v>
      </c>
      <c r="CA1311" s="6">
        <f t="shared" si="61"/>
        <v>0.1</v>
      </c>
      <c r="CC1311" s="63" t="s">
        <v>4687</v>
      </c>
      <c r="CD1311" s="6" t="s">
        <v>21</v>
      </c>
      <c r="CK1311" s="6" t="s">
        <v>5148</v>
      </c>
      <c r="DA1311" s="6" t="s">
        <v>21</v>
      </c>
      <c r="DC1311" s="6" t="s">
        <v>4434</v>
      </c>
      <c r="DD1311" s="6" t="s">
        <v>367</v>
      </c>
      <c r="DF1311" s="29">
        <f t="shared" si="62"/>
        <v>0</v>
      </c>
      <c r="DG1311" s="6">
        <v>1</v>
      </c>
    </row>
    <row r="1312" spans="1:111" ht="16" hidden="1" x14ac:dyDescent="0.2">
      <c r="A1312" s="6" t="s">
        <v>1926</v>
      </c>
      <c r="B1312" s="25"/>
      <c r="C1312" s="25"/>
      <c r="F1312" s="25"/>
      <c r="G1312" s="63" t="s">
        <v>1844</v>
      </c>
      <c r="H1312" s="35" t="s">
        <v>3541</v>
      </c>
      <c r="L1312" s="6" t="s">
        <v>1517</v>
      </c>
      <c r="P1312" s="6" t="s">
        <v>558</v>
      </c>
      <c r="Q1312" s="6" t="s">
        <v>4773</v>
      </c>
      <c r="X1312" s="6">
        <v>119</v>
      </c>
      <c r="Y1312" s="6">
        <v>156</v>
      </c>
      <c r="Z1312" s="6">
        <v>118</v>
      </c>
      <c r="AA1312" s="6">
        <v>152</v>
      </c>
      <c r="AB1312" s="6">
        <f>SUM(Table2026_09_25[[#This Row],[Number of in-person visits provided in reporting year.]:[Number of video/virtual visits provided in reporting year.]])</f>
        <v>426</v>
      </c>
      <c r="AC1312" s="6" t="s">
        <v>8469</v>
      </c>
      <c r="AD1312" s="6">
        <v>0</v>
      </c>
      <c r="AE1312" s="6">
        <v>0</v>
      </c>
      <c r="AG1312" s="6">
        <v>177</v>
      </c>
      <c r="AI1312" s="6" t="s">
        <v>7888</v>
      </c>
      <c r="AJ1312" s="6" t="s">
        <v>4488</v>
      </c>
      <c r="AK1312" s="6" t="s">
        <v>8483</v>
      </c>
      <c r="AL1312" s="26" t="s">
        <v>459</v>
      </c>
      <c r="AQ1312" s="35" t="s">
        <v>366</v>
      </c>
      <c r="AX1312" s="45"/>
      <c r="AZ1312" s="6">
        <v>0</v>
      </c>
      <c r="BA1312" s="6">
        <v>0.1</v>
      </c>
      <c r="BB1312" s="45">
        <v>0</v>
      </c>
      <c r="BC1312" s="6">
        <v>0</v>
      </c>
      <c r="BD1312" s="6">
        <v>0</v>
      </c>
      <c r="BF1312" s="6">
        <v>0</v>
      </c>
      <c r="BG1312" s="45">
        <v>0</v>
      </c>
      <c r="BH1312" s="45">
        <v>0</v>
      </c>
      <c r="BI1312" s="6">
        <v>0</v>
      </c>
      <c r="BJ1312" s="6">
        <v>0</v>
      </c>
      <c r="BK1312" s="6">
        <v>0</v>
      </c>
      <c r="BL1312" s="45">
        <v>0</v>
      </c>
      <c r="BM1312" s="45">
        <v>0</v>
      </c>
      <c r="BN1312" s="6">
        <v>0</v>
      </c>
      <c r="BO1312" s="6">
        <v>0</v>
      </c>
      <c r="BP1312" s="6">
        <v>0.1</v>
      </c>
      <c r="BQ1312" s="6">
        <v>0</v>
      </c>
      <c r="BR1312" s="45">
        <v>0</v>
      </c>
      <c r="BT1312" s="45">
        <v>0</v>
      </c>
      <c r="BU1312" s="45">
        <v>0</v>
      </c>
      <c r="BX1312" s="6">
        <v>0</v>
      </c>
      <c r="BY1312" s="6" t="s">
        <v>21</v>
      </c>
      <c r="BZ1312" s="6">
        <f t="shared" si="60"/>
        <v>0.2</v>
      </c>
      <c r="CA1312" s="6">
        <f t="shared" si="61"/>
        <v>0.1</v>
      </c>
      <c r="CC1312" s="63" t="s">
        <v>4687</v>
      </c>
      <c r="CD1312" s="6" t="s">
        <v>21</v>
      </c>
      <c r="CK1312" s="6" t="s">
        <v>5148</v>
      </c>
      <c r="DA1312" s="6" t="s">
        <v>21</v>
      </c>
      <c r="DC1312" s="6" t="s">
        <v>4434</v>
      </c>
      <c r="DD1312" s="6" t="s">
        <v>367</v>
      </c>
      <c r="DF1312" s="29">
        <f t="shared" si="62"/>
        <v>0</v>
      </c>
      <c r="DG1312" s="6">
        <v>1</v>
      </c>
    </row>
    <row r="1313" spans="1:111" ht="16" hidden="1" x14ac:dyDescent="0.2">
      <c r="A1313" s="6" t="s">
        <v>1929</v>
      </c>
      <c r="B1313" s="25"/>
      <c r="C1313" s="25"/>
      <c r="F1313" s="25"/>
      <c r="G1313" s="63" t="s">
        <v>1844</v>
      </c>
      <c r="H1313" s="35" t="s">
        <v>3541</v>
      </c>
      <c r="L1313" s="6" t="s">
        <v>1517</v>
      </c>
      <c r="P1313" s="6" t="s">
        <v>558</v>
      </c>
      <c r="Q1313" s="6" t="s">
        <v>4773</v>
      </c>
      <c r="X1313" s="6">
        <v>48</v>
      </c>
      <c r="Y1313" s="6">
        <v>72</v>
      </c>
      <c r="Z1313" s="6">
        <v>14</v>
      </c>
      <c r="AA1313" s="6">
        <v>10</v>
      </c>
      <c r="AB1313" s="6">
        <f>SUM(Table2026_09_25[[#This Row],[Number of in-person visits provided in reporting year.]:[Number of video/virtual visits provided in reporting year.]])</f>
        <v>96</v>
      </c>
      <c r="AC1313" s="6" t="s">
        <v>8469</v>
      </c>
      <c r="AD1313" s="6">
        <v>0</v>
      </c>
      <c r="AE1313" s="6">
        <v>0</v>
      </c>
      <c r="AG1313" s="6">
        <v>239</v>
      </c>
      <c r="AI1313" s="6" t="s">
        <v>7888</v>
      </c>
      <c r="AJ1313" s="6" t="s">
        <v>4488</v>
      </c>
      <c r="AK1313" s="6" t="s">
        <v>8483</v>
      </c>
      <c r="AL1313" s="26" t="s">
        <v>459</v>
      </c>
      <c r="AQ1313" s="35" t="s">
        <v>366</v>
      </c>
      <c r="AX1313" s="45"/>
      <c r="AZ1313" s="6">
        <v>0</v>
      </c>
      <c r="BA1313" s="6">
        <v>0.1</v>
      </c>
      <c r="BB1313" s="45">
        <v>0</v>
      </c>
      <c r="BC1313" s="6">
        <v>0</v>
      </c>
      <c r="BD1313" s="6">
        <v>0</v>
      </c>
      <c r="BF1313" s="6">
        <v>0</v>
      </c>
      <c r="BG1313" s="45">
        <v>0</v>
      </c>
      <c r="BH1313" s="45">
        <v>0</v>
      </c>
      <c r="BI1313" s="6">
        <v>0</v>
      </c>
      <c r="BJ1313" s="6">
        <v>0</v>
      </c>
      <c r="BK1313" s="6">
        <v>0</v>
      </c>
      <c r="BL1313" s="45">
        <v>0</v>
      </c>
      <c r="BM1313" s="45">
        <v>0</v>
      </c>
      <c r="BN1313" s="6">
        <v>0</v>
      </c>
      <c r="BO1313" s="6">
        <v>0</v>
      </c>
      <c r="BP1313" s="6">
        <v>0.1</v>
      </c>
      <c r="BQ1313" s="6">
        <v>0</v>
      </c>
      <c r="BR1313" s="45">
        <v>0</v>
      </c>
      <c r="BT1313" s="45">
        <v>0</v>
      </c>
      <c r="BU1313" s="45">
        <v>0</v>
      </c>
      <c r="BX1313" s="6">
        <v>0</v>
      </c>
      <c r="BY1313" s="6" t="s">
        <v>21</v>
      </c>
      <c r="BZ1313" s="6">
        <f t="shared" si="60"/>
        <v>0.2</v>
      </c>
      <c r="CA1313" s="6">
        <f t="shared" si="61"/>
        <v>0.1</v>
      </c>
      <c r="CC1313" s="63" t="s">
        <v>4687</v>
      </c>
      <c r="CD1313" s="6" t="s">
        <v>21</v>
      </c>
      <c r="CK1313" s="6" t="s">
        <v>5148</v>
      </c>
      <c r="DA1313" s="6" t="s">
        <v>21</v>
      </c>
      <c r="DC1313" s="6" t="s">
        <v>4434</v>
      </c>
      <c r="DD1313" s="6" t="s">
        <v>367</v>
      </c>
      <c r="DF1313" s="29">
        <f t="shared" si="62"/>
        <v>0</v>
      </c>
      <c r="DG1313" s="6">
        <v>1</v>
      </c>
    </row>
    <row r="1314" spans="1:111" ht="16" hidden="1" x14ac:dyDescent="0.2">
      <c r="A1314" s="6" t="s">
        <v>1910</v>
      </c>
      <c r="B1314" s="25"/>
      <c r="C1314" s="25"/>
      <c r="F1314" s="25"/>
      <c r="G1314" s="63" t="s">
        <v>1844</v>
      </c>
      <c r="H1314" s="6" t="s">
        <v>3512</v>
      </c>
      <c r="L1314" s="6" t="s">
        <v>3340</v>
      </c>
      <c r="P1314" s="6" t="s">
        <v>558</v>
      </c>
      <c r="Q1314" s="6" t="s">
        <v>4773</v>
      </c>
      <c r="X1314" s="6">
        <v>877</v>
      </c>
      <c r="Y1314" s="6">
        <v>877</v>
      </c>
      <c r="Z1314" s="6">
        <v>231</v>
      </c>
      <c r="AA1314" s="6">
        <v>0</v>
      </c>
      <c r="AB1314" s="6">
        <f>SUM(Table2026_09_25[[#This Row],[Number of in-person visits provided in reporting year.]:[Number of video/virtual visits provided in reporting year.]])</f>
        <v>1108</v>
      </c>
      <c r="AC1314" s="6" t="s">
        <v>8469</v>
      </c>
      <c r="AD1314" s="6">
        <v>0</v>
      </c>
      <c r="AE1314" s="6">
        <v>0</v>
      </c>
      <c r="AG1314" s="6">
        <v>0</v>
      </c>
      <c r="AI1314" s="6" t="s">
        <v>4817</v>
      </c>
      <c r="AJ1314" s="6" t="s">
        <v>149</v>
      </c>
      <c r="AK1314" s="6" t="s">
        <v>8483</v>
      </c>
      <c r="AL1314" s="26" t="s">
        <v>294</v>
      </c>
      <c r="AQ1314" s="6" t="s">
        <v>63</v>
      </c>
      <c r="AX1314" s="45"/>
      <c r="AZ1314" s="6">
        <v>1</v>
      </c>
      <c r="BA1314" s="6">
        <v>0</v>
      </c>
      <c r="BB1314" s="45">
        <v>0</v>
      </c>
      <c r="BC1314" s="6">
        <v>0</v>
      </c>
      <c r="BD1314" s="6">
        <v>0</v>
      </c>
      <c r="BF1314" s="6">
        <v>0</v>
      </c>
      <c r="BG1314" s="45">
        <v>2</v>
      </c>
      <c r="BH1314" s="45">
        <v>0</v>
      </c>
      <c r="BI1314" s="6">
        <v>0</v>
      </c>
      <c r="BJ1314" s="6">
        <v>0</v>
      </c>
      <c r="BK1314" s="6">
        <v>0</v>
      </c>
      <c r="BL1314" s="45">
        <v>2</v>
      </c>
      <c r="BM1314" s="45">
        <v>0</v>
      </c>
      <c r="BN1314" s="6">
        <v>0</v>
      </c>
      <c r="BO1314" s="6">
        <v>0</v>
      </c>
      <c r="BP1314" s="6">
        <v>2</v>
      </c>
      <c r="BQ1314" s="6">
        <v>0</v>
      </c>
      <c r="BR1314" s="45">
        <v>0</v>
      </c>
      <c r="BT1314" s="45">
        <v>0</v>
      </c>
      <c r="BU1314" s="45">
        <v>0</v>
      </c>
      <c r="BX1314" s="6">
        <v>0</v>
      </c>
      <c r="BY1314" s="6" t="s">
        <v>21</v>
      </c>
      <c r="BZ1314" s="6">
        <f t="shared" si="60"/>
        <v>7</v>
      </c>
      <c r="CA1314" s="6">
        <f t="shared" si="61"/>
        <v>6</v>
      </c>
      <c r="CC1314" s="63" t="s">
        <v>4687</v>
      </c>
      <c r="CD1314" s="6" t="s">
        <v>1486</v>
      </c>
      <c r="CK1314" s="6" t="s">
        <v>5148</v>
      </c>
      <c r="DA1314" s="6" t="s">
        <v>21</v>
      </c>
      <c r="DC1314" s="6" t="s">
        <v>4434</v>
      </c>
      <c r="DD1314" s="6" t="s">
        <v>1487</v>
      </c>
      <c r="DF1314" s="29">
        <f t="shared" si="62"/>
        <v>0</v>
      </c>
      <c r="DG1314" s="6">
        <v>1</v>
      </c>
    </row>
    <row r="1315" spans="1:111" ht="16" hidden="1" x14ac:dyDescent="0.2">
      <c r="A1315" s="6" t="s">
        <v>2328</v>
      </c>
      <c r="B1315" s="25"/>
      <c r="C1315" s="25"/>
      <c r="F1315" s="25"/>
      <c r="G1315" s="63" t="s">
        <v>1844</v>
      </c>
      <c r="H1315" s="55" t="s">
        <v>7927</v>
      </c>
      <c r="L1315" s="6" t="s">
        <v>6407</v>
      </c>
      <c r="P1315" s="6" t="s">
        <v>558</v>
      </c>
      <c r="Q1315" s="6" t="s">
        <v>4773</v>
      </c>
      <c r="X1315" s="6">
        <v>127</v>
      </c>
      <c r="Y1315" s="6">
        <v>1523</v>
      </c>
      <c r="Z1315" s="6">
        <v>1022</v>
      </c>
      <c r="AA1315" s="6">
        <v>35</v>
      </c>
      <c r="AB1315" s="6">
        <f>SUM(Table2026_09_25[[#This Row],[Number of in-person visits provided in reporting year.]:[Number of video/virtual visits provided in reporting year.]])</f>
        <v>2580</v>
      </c>
      <c r="AC1315" s="6" t="s">
        <v>8469</v>
      </c>
      <c r="AD1315" s="6">
        <v>0</v>
      </c>
      <c r="AE1315" s="6">
        <v>0</v>
      </c>
      <c r="AF1315" s="6" t="s">
        <v>4682</v>
      </c>
      <c r="AG1315" s="6">
        <v>412</v>
      </c>
      <c r="AI1315" s="6" t="s">
        <v>7929</v>
      </c>
      <c r="AJ1315" s="6" t="s">
        <v>4704</v>
      </c>
      <c r="AK1315" s="6" t="s">
        <v>8483</v>
      </c>
      <c r="AL1315" s="26" t="s">
        <v>2782</v>
      </c>
      <c r="AQ1315" s="6" t="s">
        <v>63</v>
      </c>
      <c r="AX1315" s="45"/>
      <c r="AZ1315" s="6">
        <v>1</v>
      </c>
      <c r="BA1315" s="6">
        <v>0</v>
      </c>
      <c r="BB1315" s="45">
        <v>0.8</v>
      </c>
      <c r="BC1315" s="6">
        <v>0.1</v>
      </c>
      <c r="BD1315" s="6">
        <v>0</v>
      </c>
      <c r="BF1315" s="6">
        <v>1</v>
      </c>
      <c r="BG1315" s="45">
        <v>1</v>
      </c>
      <c r="BH1315" s="45">
        <v>0</v>
      </c>
      <c r="BI1315" s="6">
        <v>0</v>
      </c>
      <c r="BJ1315" s="6">
        <v>1</v>
      </c>
      <c r="BK1315" s="6">
        <v>0.8</v>
      </c>
      <c r="BL1315" s="45">
        <v>0</v>
      </c>
      <c r="BM1315" s="45">
        <v>0</v>
      </c>
      <c r="BN1315" s="6">
        <v>0</v>
      </c>
      <c r="BO1315" s="6">
        <v>0</v>
      </c>
      <c r="BP1315" s="6">
        <v>0</v>
      </c>
      <c r="BQ1315" s="6">
        <v>0</v>
      </c>
      <c r="BR1315" s="45">
        <v>0.6</v>
      </c>
      <c r="BT1315" s="45">
        <v>0</v>
      </c>
      <c r="BU1315" s="45">
        <v>0</v>
      </c>
      <c r="BX1315" s="6">
        <v>2.6</v>
      </c>
      <c r="BY1315" s="6" t="s">
        <v>2329</v>
      </c>
      <c r="BZ1315" s="6">
        <f t="shared" si="60"/>
        <v>6.3</v>
      </c>
      <c r="CA1315" s="6">
        <f t="shared" si="61"/>
        <v>7.7999999999999989</v>
      </c>
      <c r="CC1315" s="63" t="s">
        <v>4753</v>
      </c>
      <c r="CD1315" s="6" t="s">
        <v>21</v>
      </c>
      <c r="CK1315" s="6" t="s">
        <v>5148</v>
      </c>
      <c r="DA1315" s="6" t="s">
        <v>21</v>
      </c>
      <c r="DC1315" s="6" t="s">
        <v>4434</v>
      </c>
      <c r="DD1315" s="6" t="s">
        <v>576</v>
      </c>
      <c r="DF1315" s="29">
        <f t="shared" si="62"/>
        <v>0</v>
      </c>
      <c r="DG1315" s="6">
        <v>1</v>
      </c>
    </row>
    <row r="1316" spans="1:111" ht="16" hidden="1" x14ac:dyDescent="0.2">
      <c r="A1316" s="6" t="s">
        <v>2272</v>
      </c>
      <c r="B1316" s="25"/>
      <c r="C1316" s="25"/>
      <c r="F1316" s="25"/>
      <c r="G1316" s="63" t="s">
        <v>1844</v>
      </c>
      <c r="H1316" s="6" t="s">
        <v>4827</v>
      </c>
      <c r="L1316" s="6" t="s">
        <v>791</v>
      </c>
      <c r="P1316" s="6" t="s">
        <v>558</v>
      </c>
      <c r="Q1316" s="6" t="s">
        <v>4773</v>
      </c>
      <c r="X1316" s="6">
        <v>528</v>
      </c>
      <c r="Y1316" s="6">
        <v>12531</v>
      </c>
      <c r="Z1316" s="6">
        <v>9658</v>
      </c>
      <c r="AA1316" s="6">
        <v>0</v>
      </c>
      <c r="AB1316" s="6">
        <f>SUM(Table2026_09_25[[#This Row],[Number of in-person visits provided in reporting year.]:[Number of video/virtual visits provided in reporting year.]])</f>
        <v>22189</v>
      </c>
      <c r="AC1316" s="6" t="s">
        <v>8469</v>
      </c>
      <c r="AD1316" s="6">
        <v>0</v>
      </c>
      <c r="AE1316" s="6">
        <v>0</v>
      </c>
      <c r="AF1316" s="6" t="s">
        <v>4682</v>
      </c>
      <c r="AG1316" s="6">
        <v>2.4</v>
      </c>
      <c r="AI1316" s="6" t="s">
        <v>4833</v>
      </c>
      <c r="AJ1316" s="6" t="s">
        <v>4834</v>
      </c>
      <c r="AK1316" s="6" t="s">
        <v>8483</v>
      </c>
      <c r="AL1316" s="26" t="s">
        <v>1047</v>
      </c>
      <c r="AQ1316" s="6" t="s">
        <v>544</v>
      </c>
      <c r="AX1316" s="45"/>
      <c r="AZ1316" s="6">
        <v>0</v>
      </c>
      <c r="BA1316" s="6">
        <v>0</v>
      </c>
      <c r="BB1316" s="45">
        <v>0</v>
      </c>
      <c r="BC1316" s="6">
        <v>0</v>
      </c>
      <c r="BD1316" s="6">
        <v>0</v>
      </c>
      <c r="BF1316" s="6">
        <v>0</v>
      </c>
      <c r="BG1316" s="45">
        <v>0</v>
      </c>
      <c r="BH1316" s="45">
        <v>0</v>
      </c>
      <c r="BI1316" s="6">
        <v>0</v>
      </c>
      <c r="BJ1316" s="6">
        <v>0</v>
      </c>
      <c r="BK1316" s="6">
        <v>0</v>
      </c>
      <c r="BL1316" s="45">
        <v>0</v>
      </c>
      <c r="BM1316" s="45">
        <v>0</v>
      </c>
      <c r="BN1316" s="6">
        <v>0</v>
      </c>
      <c r="BO1316" s="6">
        <v>0</v>
      </c>
      <c r="BP1316" s="6">
        <v>0</v>
      </c>
      <c r="BQ1316" s="6">
        <v>0</v>
      </c>
      <c r="BR1316" s="45">
        <v>0</v>
      </c>
      <c r="BT1316" s="45">
        <v>0</v>
      </c>
      <c r="BU1316" s="45">
        <v>0</v>
      </c>
      <c r="BX1316" s="6">
        <v>12</v>
      </c>
      <c r="BY1316" s="6" t="s">
        <v>21</v>
      </c>
      <c r="BZ1316" s="6">
        <f t="shared" si="60"/>
        <v>0</v>
      </c>
      <c r="CA1316" s="6">
        <f t="shared" si="61"/>
        <v>12</v>
      </c>
      <c r="CC1316" s="63" t="s">
        <v>4753</v>
      </c>
      <c r="CD1316" s="6" t="s">
        <v>2273</v>
      </c>
      <c r="CK1316" s="6" t="s">
        <v>5148</v>
      </c>
      <c r="DA1316" s="6" t="s">
        <v>21</v>
      </c>
      <c r="DC1316" s="6" t="s">
        <v>4434</v>
      </c>
      <c r="DD1316" s="6" t="s">
        <v>38</v>
      </c>
      <c r="DF1316" s="29">
        <f t="shared" si="62"/>
        <v>0</v>
      </c>
      <c r="DG1316" s="6">
        <v>1</v>
      </c>
    </row>
    <row r="1317" spans="1:111" ht="16" hidden="1" x14ac:dyDescent="0.2">
      <c r="A1317" s="6" t="s">
        <v>2021</v>
      </c>
      <c r="B1317" s="25"/>
      <c r="C1317" s="25"/>
      <c r="F1317" s="25"/>
      <c r="G1317" s="63" t="s">
        <v>1844</v>
      </c>
      <c r="H1317" s="6" t="s">
        <v>5627</v>
      </c>
      <c r="L1317" s="6" t="s">
        <v>1858</v>
      </c>
      <c r="P1317" s="6" t="s">
        <v>558</v>
      </c>
      <c r="Q1317" s="6" t="s">
        <v>4773</v>
      </c>
      <c r="X1317" s="6">
        <v>370</v>
      </c>
      <c r="Y1317" s="6">
        <v>636</v>
      </c>
      <c r="Z1317" s="6">
        <v>159</v>
      </c>
      <c r="AA1317" s="6">
        <v>7</v>
      </c>
      <c r="AB1317" s="6">
        <f>SUM(Table2026_09_25[[#This Row],[Number of in-person visits provided in reporting year.]:[Number of video/virtual visits provided in reporting year.]])</f>
        <v>802</v>
      </c>
      <c r="AC1317" s="6" t="s">
        <v>8469</v>
      </c>
      <c r="AD1317" s="6">
        <v>0</v>
      </c>
      <c r="AE1317" s="6">
        <v>0</v>
      </c>
      <c r="AF1317" s="6" t="s">
        <v>4682</v>
      </c>
      <c r="AG1317" s="6">
        <v>19</v>
      </c>
      <c r="AI1317" s="6" t="s">
        <v>5630</v>
      </c>
      <c r="AJ1317" s="6" t="s">
        <v>43</v>
      </c>
      <c r="AK1317" s="6" t="s">
        <v>8483</v>
      </c>
      <c r="AL1317" s="26" t="s">
        <v>2830</v>
      </c>
      <c r="AQ1317" s="6" t="s">
        <v>43</v>
      </c>
      <c r="AX1317" s="45"/>
      <c r="AZ1317" s="6">
        <v>0.25</v>
      </c>
      <c r="BA1317" s="6">
        <v>0.7</v>
      </c>
      <c r="BB1317" s="45">
        <v>0.1</v>
      </c>
      <c r="BC1317" s="6">
        <v>0</v>
      </c>
      <c r="BD1317" s="6">
        <v>0</v>
      </c>
      <c r="BF1317" s="6">
        <v>1</v>
      </c>
      <c r="BG1317" s="45">
        <v>0.5</v>
      </c>
      <c r="BH1317" s="45">
        <v>0</v>
      </c>
      <c r="BI1317" s="6">
        <v>0</v>
      </c>
      <c r="BJ1317" s="6">
        <v>0</v>
      </c>
      <c r="BK1317" s="6">
        <v>0</v>
      </c>
      <c r="BL1317" s="45">
        <v>1</v>
      </c>
      <c r="BM1317" s="45">
        <v>0</v>
      </c>
      <c r="BN1317" s="6">
        <v>0</v>
      </c>
      <c r="BO1317" s="6">
        <v>0</v>
      </c>
      <c r="BP1317" s="6">
        <v>0</v>
      </c>
      <c r="BQ1317" s="6">
        <v>0</v>
      </c>
      <c r="BR1317" s="45">
        <v>0</v>
      </c>
      <c r="BT1317" s="45">
        <v>0</v>
      </c>
      <c r="BU1317" s="45">
        <v>0</v>
      </c>
      <c r="BX1317" s="6">
        <v>1.3</v>
      </c>
      <c r="BY1317" s="6" t="s">
        <v>2022</v>
      </c>
      <c r="BZ1317" s="6">
        <f t="shared" si="60"/>
        <v>3.55</v>
      </c>
      <c r="CA1317" s="6">
        <f t="shared" si="61"/>
        <v>3.9000000000000004</v>
      </c>
      <c r="CC1317" s="63" t="s">
        <v>4687</v>
      </c>
      <c r="CD1317" s="6" t="s">
        <v>2023</v>
      </c>
      <c r="CK1317" s="6" t="s">
        <v>5148</v>
      </c>
      <c r="DA1317" s="6" t="s">
        <v>2024</v>
      </c>
      <c r="DC1317" s="6" t="s">
        <v>4434</v>
      </c>
      <c r="DD1317" s="6" t="s">
        <v>304</v>
      </c>
      <c r="DF1317" s="29">
        <f t="shared" si="62"/>
        <v>0</v>
      </c>
      <c r="DG1317" s="6">
        <v>1</v>
      </c>
    </row>
    <row r="1318" spans="1:111" ht="16" hidden="1" x14ac:dyDescent="0.2">
      <c r="A1318" s="6" t="s">
        <v>2333</v>
      </c>
      <c r="B1318" s="25"/>
      <c r="C1318" s="25"/>
      <c r="F1318" s="25"/>
      <c r="G1318" s="63" t="s">
        <v>1844</v>
      </c>
      <c r="H1318" s="6" t="s">
        <v>4721</v>
      </c>
      <c r="L1318" s="6" t="s">
        <v>6407</v>
      </c>
      <c r="P1318" s="6" t="s">
        <v>558</v>
      </c>
      <c r="Q1318" s="6" t="s">
        <v>4773</v>
      </c>
      <c r="X1318" s="6">
        <v>1079</v>
      </c>
      <c r="Y1318" s="6">
        <v>3367</v>
      </c>
      <c r="Z1318" s="6">
        <v>591</v>
      </c>
      <c r="AA1318" s="6">
        <v>120</v>
      </c>
      <c r="AB1318" s="6">
        <f>SUM(Table2026_09_25[[#This Row],[Number of in-person visits provided in reporting year.]:[Number of video/virtual visits provided in reporting year.]])</f>
        <v>4078</v>
      </c>
      <c r="AC1318" s="6" t="s">
        <v>8469</v>
      </c>
      <c r="AD1318" s="6">
        <v>0</v>
      </c>
      <c r="AE1318" s="6">
        <v>0</v>
      </c>
      <c r="AF1318" s="6" t="s">
        <v>8032</v>
      </c>
      <c r="AG1318" s="6">
        <v>0</v>
      </c>
      <c r="AI1318" s="6" t="s">
        <v>4722</v>
      </c>
      <c r="AJ1318" s="6" t="s">
        <v>4716</v>
      </c>
      <c r="AK1318" s="6" t="s">
        <v>8483</v>
      </c>
      <c r="AL1318" s="26" t="s">
        <v>256</v>
      </c>
      <c r="AQ1318" s="6" t="s">
        <v>43</v>
      </c>
      <c r="AX1318" s="45"/>
      <c r="AZ1318" s="6">
        <v>2</v>
      </c>
      <c r="BA1318" s="6">
        <v>0</v>
      </c>
      <c r="BB1318" s="45">
        <v>0</v>
      </c>
      <c r="BC1318" s="6">
        <v>0.2</v>
      </c>
      <c r="BD1318" s="6">
        <v>0.4</v>
      </c>
      <c r="BF1318" s="6">
        <v>1.5</v>
      </c>
      <c r="BG1318" s="45">
        <v>1</v>
      </c>
      <c r="BH1318" s="45">
        <v>0</v>
      </c>
      <c r="BI1318" s="6">
        <v>0</v>
      </c>
      <c r="BJ1318" s="6">
        <v>0</v>
      </c>
      <c r="BK1318" s="6">
        <v>1</v>
      </c>
      <c r="BL1318" s="45">
        <v>1</v>
      </c>
      <c r="BM1318" s="45">
        <v>0</v>
      </c>
      <c r="BN1318" s="6">
        <v>0</v>
      </c>
      <c r="BO1318" s="6">
        <v>0</v>
      </c>
      <c r="BP1318" s="6">
        <v>0</v>
      </c>
      <c r="BQ1318" s="6">
        <v>1</v>
      </c>
      <c r="BR1318" s="45">
        <v>1</v>
      </c>
      <c r="BT1318" s="45">
        <v>0</v>
      </c>
      <c r="BU1318" s="45">
        <v>0</v>
      </c>
      <c r="BX1318" s="6">
        <v>0.5</v>
      </c>
      <c r="BY1318" s="6" t="s">
        <v>646</v>
      </c>
      <c r="BZ1318" s="6">
        <f t="shared" si="60"/>
        <v>9.1</v>
      </c>
      <c r="CA1318" s="6">
        <f t="shared" si="61"/>
        <v>7</v>
      </c>
      <c r="CC1318" s="63" t="s">
        <v>4753</v>
      </c>
      <c r="CD1318" s="6" t="s">
        <v>647</v>
      </c>
      <c r="CK1318" s="6" t="s">
        <v>5148</v>
      </c>
      <c r="DA1318" s="6" t="s">
        <v>21</v>
      </c>
      <c r="DC1318" s="6" t="s">
        <v>4434</v>
      </c>
      <c r="DD1318" s="6" t="s">
        <v>576</v>
      </c>
      <c r="DF1318" s="29">
        <f t="shared" si="62"/>
        <v>0</v>
      </c>
      <c r="DG1318" s="6">
        <v>1</v>
      </c>
    </row>
    <row r="1319" spans="1:111" ht="16" x14ac:dyDescent="0.2">
      <c r="A1319" s="6" t="s">
        <v>3341</v>
      </c>
      <c r="B1319" s="25"/>
      <c r="C1319" s="25"/>
      <c r="F1319" s="25"/>
      <c r="G1319" s="63" t="s">
        <v>1844</v>
      </c>
      <c r="H1319" s="6" t="s">
        <v>5750</v>
      </c>
      <c r="L1319" s="6" t="s">
        <v>3249</v>
      </c>
      <c r="P1319" s="6" t="s">
        <v>558</v>
      </c>
      <c r="Q1319" s="6" t="s">
        <v>4773</v>
      </c>
      <c r="X1319" s="6">
        <v>307</v>
      </c>
      <c r="Y1319" s="6">
        <v>1835</v>
      </c>
      <c r="Z1319" s="6">
        <v>685</v>
      </c>
      <c r="AA1319" s="6">
        <v>47</v>
      </c>
      <c r="AB1319" s="6">
        <f>SUM(Table2026_09_25[[#This Row],[Number of in-person visits provided in reporting year.]:[Number of video/virtual visits provided in reporting year.]])</f>
        <v>2567</v>
      </c>
      <c r="AC1319" s="6" t="s">
        <v>8469</v>
      </c>
      <c r="AD1319" s="6">
        <v>0</v>
      </c>
      <c r="AE1319" s="6">
        <v>0</v>
      </c>
      <c r="AF1319" s="6" t="s">
        <v>4682</v>
      </c>
      <c r="AG1319" s="6">
        <v>33</v>
      </c>
      <c r="AI1319" s="6" t="s">
        <v>5755</v>
      </c>
      <c r="AJ1319" s="6" t="s">
        <v>43</v>
      </c>
      <c r="AK1319" s="6" t="s">
        <v>8483</v>
      </c>
      <c r="AL1319" s="26" t="s">
        <v>112</v>
      </c>
      <c r="AQ1319" s="6" t="s">
        <v>43</v>
      </c>
      <c r="AX1319" s="45" t="s">
        <v>2431</v>
      </c>
      <c r="AZ1319" s="6">
        <v>1.49</v>
      </c>
      <c r="BA1319" s="6">
        <v>0</v>
      </c>
      <c r="BB1319" s="45">
        <v>0</v>
      </c>
      <c r="BC1319" s="6">
        <v>0</v>
      </c>
      <c r="BD1319" s="6">
        <v>0</v>
      </c>
      <c r="BF1319" s="6">
        <v>1.39</v>
      </c>
      <c r="BG1319" s="45">
        <v>1.0900000000000001</v>
      </c>
      <c r="BH1319" s="45">
        <v>0</v>
      </c>
      <c r="BI1319" s="6">
        <v>0</v>
      </c>
      <c r="BJ1319" s="6">
        <v>0</v>
      </c>
      <c r="BK1319" s="6">
        <v>0</v>
      </c>
      <c r="BL1319" s="45">
        <v>0.82</v>
      </c>
      <c r="BM1319" s="45">
        <v>0.67</v>
      </c>
      <c r="BN1319" s="6">
        <v>0</v>
      </c>
      <c r="BO1319" s="6">
        <v>0</v>
      </c>
      <c r="BP1319" s="6">
        <v>1.55</v>
      </c>
      <c r="BQ1319" s="6">
        <v>0</v>
      </c>
      <c r="BR1319" s="45">
        <v>0.78</v>
      </c>
      <c r="BT1319" s="45">
        <v>0</v>
      </c>
      <c r="BU1319" s="45">
        <v>0</v>
      </c>
      <c r="BX1319" s="6">
        <v>0</v>
      </c>
      <c r="BY1319" s="6" t="s">
        <v>21</v>
      </c>
      <c r="BZ1319" s="6">
        <f t="shared" si="60"/>
        <v>7.79</v>
      </c>
      <c r="CA1319" s="6">
        <f t="shared" si="61"/>
        <v>6.3</v>
      </c>
      <c r="CC1319" s="63" t="s">
        <v>4687</v>
      </c>
      <c r="CD1319" s="6" t="s">
        <v>21</v>
      </c>
      <c r="CK1319" s="6" t="s">
        <v>5148</v>
      </c>
      <c r="DA1319" s="6" t="s">
        <v>3250</v>
      </c>
      <c r="DC1319" s="6" t="s">
        <v>4434</v>
      </c>
      <c r="DD1319" s="6" t="s">
        <v>3231</v>
      </c>
      <c r="DF1319" s="29">
        <f t="shared" si="62"/>
        <v>1</v>
      </c>
      <c r="DG1319" s="6">
        <v>1</v>
      </c>
    </row>
    <row r="1320" spans="1:111" ht="16" hidden="1" x14ac:dyDescent="0.2">
      <c r="A1320" s="6" t="s">
        <v>2115</v>
      </c>
      <c r="B1320" s="25"/>
      <c r="C1320" s="25"/>
      <c r="F1320" s="25"/>
      <c r="G1320" s="63" t="s">
        <v>1844</v>
      </c>
      <c r="H1320" s="6" t="s">
        <v>2903</v>
      </c>
      <c r="L1320" s="6" t="s">
        <v>1628</v>
      </c>
      <c r="P1320" s="6" t="s">
        <v>558</v>
      </c>
      <c r="Q1320" s="6" t="s">
        <v>4773</v>
      </c>
      <c r="X1320" s="6">
        <v>1016</v>
      </c>
      <c r="Y1320" s="6">
        <v>1831</v>
      </c>
      <c r="Z1320" s="6">
        <v>0</v>
      </c>
      <c r="AA1320" s="6">
        <v>0</v>
      </c>
      <c r="AB1320" s="6">
        <f>SUM(Table2026_09_25[[#This Row],[Number of in-person visits provided in reporting year.]:[Number of video/virtual visits provided in reporting year.]])</f>
        <v>1831</v>
      </c>
      <c r="AC1320" s="6" t="s">
        <v>8469</v>
      </c>
      <c r="AD1320" s="6">
        <v>0</v>
      </c>
      <c r="AE1320" s="6">
        <v>0</v>
      </c>
      <c r="AF1320" s="6" t="s">
        <v>4682</v>
      </c>
      <c r="AG1320" s="6">
        <v>0</v>
      </c>
      <c r="AI1320" s="6" t="s">
        <v>6615</v>
      </c>
      <c r="AJ1320" s="6" t="s">
        <v>4778</v>
      </c>
      <c r="AK1320" s="6" t="s">
        <v>8483</v>
      </c>
      <c r="AL1320" s="26" t="s">
        <v>548</v>
      </c>
      <c r="AQ1320" s="6" t="s">
        <v>107</v>
      </c>
      <c r="AX1320" s="45"/>
      <c r="AZ1320" s="6">
        <v>1.5</v>
      </c>
      <c r="BA1320" s="6">
        <v>0</v>
      </c>
      <c r="BB1320" s="45">
        <v>0</v>
      </c>
      <c r="BC1320" s="6">
        <v>0</v>
      </c>
      <c r="BD1320" s="6">
        <v>0</v>
      </c>
      <c r="BF1320" s="6">
        <v>1</v>
      </c>
      <c r="BG1320" s="45">
        <v>0.5</v>
      </c>
      <c r="BH1320" s="45">
        <v>0</v>
      </c>
      <c r="BI1320" s="6">
        <v>0</v>
      </c>
      <c r="BJ1320" s="6">
        <v>0</v>
      </c>
      <c r="BK1320" s="6">
        <v>0</v>
      </c>
      <c r="BL1320" s="45">
        <v>2</v>
      </c>
      <c r="BM1320" s="45">
        <v>0</v>
      </c>
      <c r="BN1320" s="6">
        <v>0</v>
      </c>
      <c r="BO1320" s="6">
        <v>0</v>
      </c>
      <c r="BP1320" s="6">
        <v>2</v>
      </c>
      <c r="BQ1320" s="6">
        <v>0.7</v>
      </c>
      <c r="BR1320" s="45">
        <v>0</v>
      </c>
      <c r="BT1320" s="45">
        <v>0</v>
      </c>
      <c r="BU1320" s="45">
        <v>0</v>
      </c>
      <c r="BX1320" s="6">
        <v>0</v>
      </c>
      <c r="BY1320" s="6" t="s">
        <v>1629</v>
      </c>
      <c r="BZ1320" s="6">
        <f t="shared" si="60"/>
        <v>7.7</v>
      </c>
      <c r="CA1320" s="6">
        <f t="shared" si="61"/>
        <v>6.2</v>
      </c>
      <c r="CC1320" s="63" t="s">
        <v>4687</v>
      </c>
      <c r="CD1320" s="6" t="s">
        <v>1505</v>
      </c>
      <c r="CK1320" s="6" t="s">
        <v>5148</v>
      </c>
      <c r="DA1320" s="6" t="s">
        <v>21</v>
      </c>
      <c r="DC1320" s="6" t="s">
        <v>4434</v>
      </c>
      <c r="DD1320" s="6" t="s">
        <v>1498</v>
      </c>
      <c r="DF1320" s="29">
        <f t="shared" si="62"/>
        <v>0</v>
      </c>
      <c r="DG1320" s="6">
        <v>1</v>
      </c>
    </row>
    <row r="1321" spans="1:111" ht="16" hidden="1" x14ac:dyDescent="0.2">
      <c r="A1321" s="6" t="s">
        <v>2482</v>
      </c>
      <c r="B1321" s="25"/>
      <c r="C1321" s="25"/>
      <c r="F1321" s="25"/>
      <c r="G1321" s="63" t="s">
        <v>1844</v>
      </c>
      <c r="H1321" s="6" t="s">
        <v>746</v>
      </c>
      <c r="L1321" s="6" t="s">
        <v>2440</v>
      </c>
      <c r="P1321" s="6" t="s">
        <v>3532</v>
      </c>
      <c r="Q1321" s="6" t="s">
        <v>5203</v>
      </c>
      <c r="X1321" s="6">
        <v>310</v>
      </c>
      <c r="Y1321" s="6">
        <v>827</v>
      </c>
      <c r="Z1321" s="6">
        <v>75</v>
      </c>
      <c r="AA1321" s="6">
        <v>1886</v>
      </c>
      <c r="AB1321" s="6">
        <f>SUM(Table2026_09_25[[#This Row],[Number of in-person visits provided in reporting year.]:[Number of video/virtual visits provided in reporting year.]])</f>
        <v>2788</v>
      </c>
      <c r="AC1321" s="6" t="s">
        <v>8469</v>
      </c>
      <c r="AD1321" s="6">
        <v>0</v>
      </c>
      <c r="AE1321" s="6">
        <v>0</v>
      </c>
      <c r="AF1321" s="6" t="s">
        <v>4682</v>
      </c>
      <c r="AG1321" s="6">
        <v>30</v>
      </c>
      <c r="AI1321" s="6" t="s">
        <v>7554</v>
      </c>
      <c r="AJ1321" s="6" t="s">
        <v>6639</v>
      </c>
      <c r="AK1321" s="6" t="s">
        <v>8483</v>
      </c>
      <c r="AL1321" s="26" t="s">
        <v>1232</v>
      </c>
      <c r="AQ1321" s="6" t="s">
        <v>63</v>
      </c>
      <c r="AX1321" s="45" t="s">
        <v>2478</v>
      </c>
      <c r="AZ1321" s="6">
        <v>0</v>
      </c>
      <c r="BA1321" s="6">
        <v>0</v>
      </c>
      <c r="BB1321" s="45">
        <v>0</v>
      </c>
      <c r="BC1321" s="6">
        <v>0</v>
      </c>
      <c r="BD1321" s="6">
        <v>0.2</v>
      </c>
      <c r="BF1321" s="6">
        <v>0</v>
      </c>
      <c r="BG1321" s="45">
        <v>0</v>
      </c>
      <c r="BH1321" s="45">
        <v>0</v>
      </c>
      <c r="BI1321" s="6">
        <v>0</v>
      </c>
      <c r="BJ1321" s="6">
        <v>0</v>
      </c>
      <c r="BK1321" s="6">
        <v>0</v>
      </c>
      <c r="BL1321" s="45">
        <v>0</v>
      </c>
      <c r="BM1321" s="45">
        <v>0</v>
      </c>
      <c r="BN1321" s="6">
        <v>0</v>
      </c>
      <c r="BO1321" s="6">
        <v>0</v>
      </c>
      <c r="BP1321" s="6">
        <v>3</v>
      </c>
      <c r="BQ1321" s="6">
        <v>0</v>
      </c>
      <c r="BR1321" s="45">
        <v>0</v>
      </c>
      <c r="BT1321" s="45">
        <v>0</v>
      </c>
      <c r="BU1321" s="45">
        <v>0</v>
      </c>
      <c r="BX1321" s="6">
        <v>1</v>
      </c>
      <c r="BY1321" s="6" t="s">
        <v>2483</v>
      </c>
      <c r="BZ1321" s="6">
        <f t="shared" si="60"/>
        <v>3.2</v>
      </c>
      <c r="CA1321" s="6">
        <f t="shared" si="61"/>
        <v>4</v>
      </c>
      <c r="CC1321" s="63" t="s">
        <v>4687</v>
      </c>
      <c r="CD1321" s="6" t="s">
        <v>21</v>
      </c>
      <c r="CK1321" s="6" t="s">
        <v>5148</v>
      </c>
      <c r="DA1321" s="6" t="s">
        <v>21</v>
      </c>
      <c r="DC1321" s="6" t="s">
        <v>4434</v>
      </c>
      <c r="DD1321" s="6" t="s">
        <v>2436</v>
      </c>
      <c r="DF1321" s="29">
        <f t="shared" si="62"/>
        <v>0</v>
      </c>
      <c r="DG1321" s="6">
        <v>1</v>
      </c>
    </row>
    <row r="1322" spans="1:111" ht="16" hidden="1" x14ac:dyDescent="0.2">
      <c r="A1322" s="6" t="s">
        <v>2165</v>
      </c>
      <c r="B1322" s="25"/>
      <c r="C1322" s="25"/>
      <c r="F1322" s="25"/>
      <c r="G1322" s="63" t="s">
        <v>1844</v>
      </c>
      <c r="H1322" s="55" t="s">
        <v>7901</v>
      </c>
      <c r="L1322" s="6" t="s">
        <v>6407</v>
      </c>
      <c r="P1322" s="6" t="s">
        <v>558</v>
      </c>
      <c r="Q1322" s="6" t="s">
        <v>4773</v>
      </c>
      <c r="X1322" s="6">
        <v>372</v>
      </c>
      <c r="Y1322" s="6">
        <v>2891</v>
      </c>
      <c r="Z1322" s="6">
        <v>1699</v>
      </c>
      <c r="AA1322" s="6">
        <v>54</v>
      </c>
      <c r="AB1322" s="6">
        <f>SUM(Table2026_09_25[[#This Row],[Number of in-person visits provided in reporting year.]:[Number of video/virtual visits provided in reporting year.]])</f>
        <v>4644</v>
      </c>
      <c r="AC1322" s="6" t="s">
        <v>8469</v>
      </c>
      <c r="AD1322" s="6">
        <v>0</v>
      </c>
      <c r="AE1322" s="6">
        <v>0</v>
      </c>
      <c r="AF1322" s="6" t="s">
        <v>4682</v>
      </c>
      <c r="AG1322" s="6">
        <v>90</v>
      </c>
      <c r="AI1322" s="6" t="s">
        <v>7903</v>
      </c>
      <c r="AJ1322" s="6" t="s">
        <v>7904</v>
      </c>
      <c r="AK1322" s="6" t="s">
        <v>8483</v>
      </c>
      <c r="AL1322" s="26" t="s">
        <v>632</v>
      </c>
      <c r="AQ1322" s="6" t="s">
        <v>63</v>
      </c>
      <c r="AX1322" s="45"/>
      <c r="AZ1322" s="6">
        <v>1.4</v>
      </c>
      <c r="BA1322" s="6">
        <v>0</v>
      </c>
      <c r="BB1322" s="45">
        <v>0</v>
      </c>
      <c r="BC1322" s="6">
        <v>0</v>
      </c>
      <c r="BD1322" s="6">
        <v>0</v>
      </c>
      <c r="BF1322" s="6">
        <v>1.03</v>
      </c>
      <c r="BG1322" s="45">
        <v>0.93</v>
      </c>
      <c r="BH1322" s="45">
        <v>0</v>
      </c>
      <c r="BI1322" s="6">
        <v>0</v>
      </c>
      <c r="BJ1322" s="6">
        <v>1.87</v>
      </c>
      <c r="BK1322" s="6">
        <v>0.69</v>
      </c>
      <c r="BL1322" s="45">
        <v>0</v>
      </c>
      <c r="BM1322" s="45">
        <v>0</v>
      </c>
      <c r="BN1322" s="6">
        <v>0</v>
      </c>
      <c r="BO1322" s="6">
        <v>0</v>
      </c>
      <c r="BP1322" s="6">
        <v>0</v>
      </c>
      <c r="BQ1322" s="6">
        <v>0.93</v>
      </c>
      <c r="BR1322" s="45">
        <v>0.93</v>
      </c>
      <c r="BT1322" s="45">
        <v>0</v>
      </c>
      <c r="BU1322" s="45">
        <v>0</v>
      </c>
      <c r="BX1322" s="6">
        <v>0</v>
      </c>
      <c r="BY1322" s="6" t="s">
        <v>21</v>
      </c>
      <c r="BZ1322" s="6">
        <f t="shared" si="60"/>
        <v>7.7799999999999994</v>
      </c>
      <c r="CA1322" s="6">
        <f t="shared" si="61"/>
        <v>6.38</v>
      </c>
      <c r="CC1322" s="63" t="s">
        <v>4753</v>
      </c>
      <c r="CD1322" s="6" t="s">
        <v>21</v>
      </c>
      <c r="CK1322" s="6" t="s">
        <v>5148</v>
      </c>
      <c r="DA1322" s="6" t="s">
        <v>21</v>
      </c>
      <c r="DC1322" s="6" t="s">
        <v>4434</v>
      </c>
      <c r="DD1322" s="6" t="s">
        <v>576</v>
      </c>
      <c r="DF1322" s="29">
        <f t="shared" si="62"/>
        <v>0</v>
      </c>
      <c r="DG1322" s="6">
        <v>1</v>
      </c>
    </row>
    <row r="1323" spans="1:111" ht="16" hidden="1" x14ac:dyDescent="0.2">
      <c r="A1323" s="6" t="s">
        <v>2150</v>
      </c>
      <c r="B1323" s="25"/>
      <c r="C1323" s="25"/>
      <c r="F1323" s="25"/>
      <c r="G1323" s="63" t="s">
        <v>1844</v>
      </c>
      <c r="H1323" s="6" t="s">
        <v>584</v>
      </c>
      <c r="L1323" s="6" t="s">
        <v>572</v>
      </c>
      <c r="P1323" s="6" t="s">
        <v>558</v>
      </c>
      <c r="Q1323" s="6" t="s">
        <v>4773</v>
      </c>
      <c r="X1323" s="6">
        <v>530</v>
      </c>
      <c r="Y1323" s="6">
        <v>1944</v>
      </c>
      <c r="Z1323" s="6">
        <v>1139</v>
      </c>
      <c r="AA1323" s="6">
        <v>0</v>
      </c>
      <c r="AB1323" s="6">
        <f>SUM(Table2026_09_25[[#This Row],[Number of in-person visits provided in reporting year.]:[Number of video/virtual visits provided in reporting year.]])</f>
        <v>3083</v>
      </c>
      <c r="AC1323" s="6" t="s">
        <v>8469</v>
      </c>
      <c r="AD1323" s="6">
        <v>0</v>
      </c>
      <c r="AE1323" s="6">
        <v>0</v>
      </c>
      <c r="AF1323" s="6" t="s">
        <v>4682</v>
      </c>
      <c r="AG1323" s="6">
        <v>18</v>
      </c>
      <c r="AI1323" s="6" t="s">
        <v>8212</v>
      </c>
      <c r="AJ1323" s="6" t="s">
        <v>4712</v>
      </c>
      <c r="AK1323" s="6" t="s">
        <v>8483</v>
      </c>
      <c r="AL1323" s="26" t="s">
        <v>2151</v>
      </c>
      <c r="AQ1323" s="6" t="s">
        <v>63</v>
      </c>
      <c r="AX1323" s="45"/>
      <c r="AZ1323" s="6">
        <v>1</v>
      </c>
      <c r="BA1323" s="6">
        <v>0</v>
      </c>
      <c r="BB1323" s="45">
        <v>0</v>
      </c>
      <c r="BC1323" s="6">
        <v>0.15</v>
      </c>
      <c r="BD1323" s="6">
        <v>0</v>
      </c>
      <c r="BF1323" s="6">
        <v>0.8</v>
      </c>
      <c r="BG1323" s="45">
        <v>0</v>
      </c>
      <c r="BH1323" s="45">
        <v>0</v>
      </c>
      <c r="BI1323" s="6">
        <v>0</v>
      </c>
      <c r="BJ1323" s="6">
        <v>2</v>
      </c>
      <c r="BK1323" s="6">
        <v>0.4</v>
      </c>
      <c r="BL1323" s="45">
        <v>0</v>
      </c>
      <c r="BM1323" s="45">
        <v>0</v>
      </c>
      <c r="BN1323" s="6">
        <v>0</v>
      </c>
      <c r="BO1323" s="6">
        <v>0</v>
      </c>
      <c r="BP1323" s="6">
        <v>0.8</v>
      </c>
      <c r="BQ1323" s="6">
        <v>2</v>
      </c>
      <c r="BR1323" s="45">
        <v>1</v>
      </c>
      <c r="BT1323" s="45">
        <v>0</v>
      </c>
      <c r="BU1323" s="45">
        <v>0</v>
      </c>
      <c r="BX1323" s="6">
        <v>2</v>
      </c>
      <c r="BY1323" s="6" t="s">
        <v>1674</v>
      </c>
      <c r="BZ1323" s="6">
        <f t="shared" si="60"/>
        <v>8.15</v>
      </c>
      <c r="CA1323" s="6">
        <f t="shared" si="61"/>
        <v>9</v>
      </c>
      <c r="CC1323" s="63" t="s">
        <v>4753</v>
      </c>
      <c r="CD1323" s="6" t="s">
        <v>21</v>
      </c>
      <c r="CK1323" s="6" t="s">
        <v>5148</v>
      </c>
      <c r="DA1323" s="6" t="s">
        <v>21</v>
      </c>
      <c r="DC1323" s="6" t="s">
        <v>4434</v>
      </c>
      <c r="DD1323" s="6" t="s">
        <v>576</v>
      </c>
      <c r="DF1323" s="29">
        <f t="shared" si="62"/>
        <v>0</v>
      </c>
      <c r="DG1323" s="6">
        <v>1</v>
      </c>
    </row>
    <row r="1324" spans="1:111" ht="16" hidden="1" x14ac:dyDescent="0.2">
      <c r="A1324" s="6" t="s">
        <v>1885</v>
      </c>
      <c r="B1324" s="25"/>
      <c r="C1324" s="25"/>
      <c r="F1324" s="25"/>
      <c r="G1324" s="63" t="s">
        <v>1844</v>
      </c>
      <c r="H1324" s="55" t="s">
        <v>7937</v>
      </c>
      <c r="L1324" s="6" t="s">
        <v>6407</v>
      </c>
      <c r="P1324" s="6" t="s">
        <v>558</v>
      </c>
      <c r="Q1324" s="6" t="s">
        <v>4773</v>
      </c>
      <c r="X1324" s="6">
        <v>430</v>
      </c>
      <c r="Y1324" s="6">
        <v>2247</v>
      </c>
      <c r="Z1324" s="6">
        <v>1411</v>
      </c>
      <c r="AA1324" s="6">
        <v>21</v>
      </c>
      <c r="AB1324" s="6">
        <f>SUM(Table2026_09_25[[#This Row],[Number of in-person visits provided in reporting year.]:[Number of video/virtual visits provided in reporting year.]])</f>
        <v>3679</v>
      </c>
      <c r="AC1324" s="6" t="s">
        <v>8469</v>
      </c>
      <c r="AD1324" s="6">
        <v>0</v>
      </c>
      <c r="AE1324" s="6">
        <v>0</v>
      </c>
      <c r="AF1324" s="6" t="s">
        <v>4682</v>
      </c>
      <c r="AG1324" s="6">
        <v>43</v>
      </c>
      <c r="AI1324" s="6" t="s">
        <v>7939</v>
      </c>
      <c r="AJ1324" s="6" t="s">
        <v>4716</v>
      </c>
      <c r="AK1324" s="6" t="s">
        <v>8483</v>
      </c>
      <c r="AL1324" s="26" t="s">
        <v>1120</v>
      </c>
      <c r="AQ1324" s="6" t="s">
        <v>43</v>
      </c>
      <c r="AX1324" s="45"/>
      <c r="AZ1324" s="6">
        <v>0</v>
      </c>
      <c r="BA1324" s="6">
        <v>0.5</v>
      </c>
      <c r="BB1324" s="45">
        <v>0</v>
      </c>
      <c r="BC1324" s="6">
        <v>0</v>
      </c>
      <c r="BD1324" s="6">
        <v>0</v>
      </c>
      <c r="BF1324" s="6">
        <v>1.98</v>
      </c>
      <c r="BG1324" s="45">
        <v>1</v>
      </c>
      <c r="BH1324" s="45">
        <v>0</v>
      </c>
      <c r="BI1324" s="6">
        <v>0</v>
      </c>
      <c r="BJ1324" s="6">
        <v>0</v>
      </c>
      <c r="BK1324" s="6">
        <v>1</v>
      </c>
      <c r="BL1324" s="45">
        <v>0</v>
      </c>
      <c r="BM1324" s="45">
        <v>0</v>
      </c>
      <c r="BN1324" s="6">
        <v>0</v>
      </c>
      <c r="BO1324" s="6">
        <v>0</v>
      </c>
      <c r="BP1324" s="6">
        <v>1</v>
      </c>
      <c r="BQ1324" s="6">
        <v>0</v>
      </c>
      <c r="BR1324" s="45">
        <v>0.6</v>
      </c>
      <c r="BT1324" s="45">
        <v>0</v>
      </c>
      <c r="BU1324" s="45">
        <v>0</v>
      </c>
      <c r="BX1324" s="6">
        <v>1.6</v>
      </c>
      <c r="BY1324" s="6" t="s">
        <v>1886</v>
      </c>
      <c r="BZ1324" s="6">
        <f t="shared" si="60"/>
        <v>6.08</v>
      </c>
      <c r="CA1324" s="6">
        <f t="shared" si="61"/>
        <v>7.18</v>
      </c>
      <c r="CC1324" s="63" t="s">
        <v>4687</v>
      </c>
      <c r="CD1324" s="6" t="s">
        <v>21</v>
      </c>
      <c r="CK1324" s="6" t="s">
        <v>5148</v>
      </c>
      <c r="DA1324" s="6" t="s">
        <v>21</v>
      </c>
      <c r="DC1324" s="6" t="s">
        <v>4434</v>
      </c>
      <c r="DD1324" s="6" t="s">
        <v>21</v>
      </c>
      <c r="DF1324" s="29">
        <f t="shared" si="62"/>
        <v>0</v>
      </c>
      <c r="DG1324" s="6">
        <v>1</v>
      </c>
    </row>
    <row r="1325" spans="1:111" ht="16" hidden="1" x14ac:dyDescent="0.2">
      <c r="A1325" s="6" t="s">
        <v>2334</v>
      </c>
      <c r="B1325" s="25"/>
      <c r="C1325" s="25"/>
      <c r="F1325" s="25"/>
      <c r="G1325" s="63" t="s">
        <v>1844</v>
      </c>
      <c r="H1325" s="6" t="s">
        <v>4718</v>
      </c>
      <c r="L1325" s="6" t="s">
        <v>6407</v>
      </c>
      <c r="P1325" s="6" t="s">
        <v>558</v>
      </c>
      <c r="Q1325" s="6" t="s">
        <v>4773</v>
      </c>
      <c r="X1325" s="6">
        <v>896</v>
      </c>
      <c r="Y1325" s="6">
        <v>2276</v>
      </c>
      <c r="Z1325" s="6">
        <v>1513</v>
      </c>
      <c r="AA1325" s="6">
        <v>705</v>
      </c>
      <c r="AB1325" s="6">
        <f>SUM(Table2026_09_25[[#This Row],[Number of in-person visits provided in reporting year.]:[Number of video/virtual visits provided in reporting year.]])</f>
        <v>4494</v>
      </c>
      <c r="AC1325" s="6" t="s">
        <v>8469</v>
      </c>
      <c r="AD1325" s="6">
        <v>0</v>
      </c>
      <c r="AE1325" s="6">
        <v>0</v>
      </c>
      <c r="AF1325" s="6" t="s">
        <v>8032</v>
      </c>
      <c r="AG1325" s="6">
        <v>0</v>
      </c>
      <c r="AI1325" s="6" t="s">
        <v>4719</v>
      </c>
      <c r="AJ1325" s="6" t="s">
        <v>4716</v>
      </c>
      <c r="AK1325" s="6" t="s">
        <v>8483</v>
      </c>
      <c r="AL1325" s="26" t="s">
        <v>252</v>
      </c>
      <c r="AQ1325" s="6" t="s">
        <v>43</v>
      </c>
      <c r="AX1325" s="45"/>
      <c r="AZ1325" s="6">
        <v>2</v>
      </c>
      <c r="BA1325" s="6">
        <v>0</v>
      </c>
      <c r="BB1325" s="45">
        <v>0</v>
      </c>
      <c r="BC1325" s="6">
        <v>0.8</v>
      </c>
      <c r="BD1325" s="6">
        <v>0.2</v>
      </c>
      <c r="BF1325" s="6">
        <v>1</v>
      </c>
      <c r="BG1325" s="45">
        <v>1</v>
      </c>
      <c r="BH1325" s="45">
        <v>0</v>
      </c>
      <c r="BI1325" s="6">
        <v>0</v>
      </c>
      <c r="BJ1325" s="6">
        <v>0</v>
      </c>
      <c r="BK1325" s="6">
        <v>1</v>
      </c>
      <c r="BL1325" s="45">
        <v>1</v>
      </c>
      <c r="BM1325" s="45">
        <v>0</v>
      </c>
      <c r="BN1325" s="6">
        <v>0</v>
      </c>
      <c r="BO1325" s="6">
        <v>0</v>
      </c>
      <c r="BP1325" s="6">
        <v>0</v>
      </c>
      <c r="BQ1325" s="6">
        <v>1</v>
      </c>
      <c r="BR1325" s="45">
        <v>1</v>
      </c>
      <c r="BT1325" s="45">
        <v>0</v>
      </c>
      <c r="BU1325" s="45">
        <v>0</v>
      </c>
      <c r="BX1325" s="6">
        <v>0.5</v>
      </c>
      <c r="BY1325" s="6" t="s">
        <v>646</v>
      </c>
      <c r="BZ1325" s="6">
        <f t="shared" si="60"/>
        <v>9</v>
      </c>
      <c r="CA1325" s="6">
        <f t="shared" si="61"/>
        <v>6.5</v>
      </c>
      <c r="CC1325" s="63" t="s">
        <v>4753</v>
      </c>
      <c r="CD1325" s="6" t="s">
        <v>647</v>
      </c>
      <c r="CK1325" s="6" t="s">
        <v>5148</v>
      </c>
      <c r="DA1325" s="6" t="s">
        <v>21</v>
      </c>
      <c r="DC1325" s="6" t="s">
        <v>4434</v>
      </c>
      <c r="DD1325" s="6" t="s">
        <v>576</v>
      </c>
      <c r="DF1325" s="29">
        <f t="shared" si="62"/>
        <v>0</v>
      </c>
      <c r="DG1325" s="6">
        <v>1</v>
      </c>
    </row>
    <row r="1326" spans="1:111" ht="16" hidden="1" x14ac:dyDescent="0.2">
      <c r="A1326" s="6" t="s">
        <v>2146</v>
      </c>
      <c r="B1326" s="25"/>
      <c r="C1326" s="25"/>
      <c r="F1326" s="25"/>
      <c r="G1326" s="63" t="s">
        <v>1844</v>
      </c>
      <c r="H1326" s="6" t="s">
        <v>5215</v>
      </c>
      <c r="L1326" s="6" t="s">
        <v>588</v>
      </c>
      <c r="P1326" s="6" t="s">
        <v>558</v>
      </c>
      <c r="Q1326" s="6" t="s">
        <v>4773</v>
      </c>
      <c r="X1326" s="6">
        <v>0</v>
      </c>
      <c r="Y1326" s="6">
        <v>528</v>
      </c>
      <c r="Z1326" s="6">
        <v>403</v>
      </c>
      <c r="AA1326" s="6">
        <v>0</v>
      </c>
      <c r="AB1326" s="6">
        <f>SUM(Table2026_09_25[[#This Row],[Number of in-person visits provided in reporting year.]:[Number of video/virtual visits provided in reporting year.]])</f>
        <v>931</v>
      </c>
      <c r="AC1326" s="6" t="s">
        <v>8469</v>
      </c>
      <c r="AD1326" s="6">
        <v>0</v>
      </c>
      <c r="AE1326" s="6">
        <v>0</v>
      </c>
      <c r="AF1326" s="6" t="s">
        <v>4682</v>
      </c>
      <c r="AG1326" s="6">
        <v>0</v>
      </c>
      <c r="AI1326" s="6" t="s">
        <v>5223</v>
      </c>
      <c r="AJ1326" s="6" t="s">
        <v>43</v>
      </c>
      <c r="AK1326" s="6" t="s">
        <v>8483</v>
      </c>
      <c r="AL1326" s="26" t="s">
        <v>42</v>
      </c>
      <c r="AQ1326" s="6" t="s">
        <v>43</v>
      </c>
      <c r="AX1326" s="45"/>
      <c r="AZ1326" s="6">
        <v>0</v>
      </c>
      <c r="BA1326" s="6">
        <v>0</v>
      </c>
      <c r="BB1326" s="45">
        <v>0</v>
      </c>
      <c r="BC1326" s="6">
        <v>0</v>
      </c>
      <c r="BD1326" s="6">
        <v>0</v>
      </c>
      <c r="BF1326" s="6">
        <v>0</v>
      </c>
      <c r="BG1326" s="45">
        <v>0.6</v>
      </c>
      <c r="BH1326" s="45">
        <v>0</v>
      </c>
      <c r="BI1326" s="6">
        <v>0</v>
      </c>
      <c r="BJ1326" s="6">
        <v>0</v>
      </c>
      <c r="BK1326" s="6">
        <v>0</v>
      </c>
      <c r="BL1326" s="45">
        <v>0</v>
      </c>
      <c r="BM1326" s="45">
        <v>0</v>
      </c>
      <c r="BN1326" s="6">
        <v>0</v>
      </c>
      <c r="BO1326" s="6">
        <v>0</v>
      </c>
      <c r="BP1326" s="6">
        <v>1</v>
      </c>
      <c r="BQ1326" s="6">
        <v>0</v>
      </c>
      <c r="BR1326" s="45">
        <v>0.8</v>
      </c>
      <c r="BT1326" s="45">
        <v>0</v>
      </c>
      <c r="BU1326" s="45">
        <v>0</v>
      </c>
      <c r="BX1326" s="6">
        <v>0.4</v>
      </c>
      <c r="BY1326" s="6" t="s">
        <v>1664</v>
      </c>
      <c r="BZ1326" s="6">
        <f t="shared" si="60"/>
        <v>2.4000000000000004</v>
      </c>
      <c r="CA1326" s="6">
        <f t="shared" si="61"/>
        <v>2.8</v>
      </c>
      <c r="CC1326" s="63" t="s">
        <v>21</v>
      </c>
      <c r="CD1326" s="6" t="s">
        <v>21</v>
      </c>
      <c r="CK1326" s="6" t="s">
        <v>5148</v>
      </c>
      <c r="DA1326" s="6" t="s">
        <v>1665</v>
      </c>
      <c r="DC1326" s="6" t="s">
        <v>4434</v>
      </c>
      <c r="DD1326" s="6" t="s">
        <v>1666</v>
      </c>
      <c r="DF1326" s="29">
        <f t="shared" si="62"/>
        <v>0</v>
      </c>
      <c r="DG1326" s="6">
        <v>1</v>
      </c>
    </row>
    <row r="1327" spans="1:111" ht="16" hidden="1" x14ac:dyDescent="0.2">
      <c r="A1327" s="6" t="s">
        <v>2096</v>
      </c>
      <c r="B1327" s="25"/>
      <c r="C1327" s="25"/>
      <c r="F1327" s="25"/>
      <c r="G1327" s="63" t="s">
        <v>1844</v>
      </c>
      <c r="H1327" s="6" t="s">
        <v>5863</v>
      </c>
      <c r="L1327" s="6" t="s">
        <v>2097</v>
      </c>
      <c r="P1327" s="6" t="s">
        <v>558</v>
      </c>
      <c r="Q1327" s="6" t="s">
        <v>4773</v>
      </c>
      <c r="X1327" s="6">
        <v>512</v>
      </c>
      <c r="Y1327" s="6">
        <v>959</v>
      </c>
      <c r="Z1327" s="6">
        <v>850</v>
      </c>
      <c r="AA1327" s="6">
        <v>0</v>
      </c>
      <c r="AB1327" s="6">
        <f>SUM(Table2026_09_25[[#This Row],[Number of in-person visits provided in reporting year.]:[Number of video/virtual visits provided in reporting year.]])</f>
        <v>1809</v>
      </c>
      <c r="AC1327" s="6" t="s">
        <v>8469</v>
      </c>
      <c r="AD1327" s="6">
        <v>0</v>
      </c>
      <c r="AE1327" s="6">
        <v>0</v>
      </c>
      <c r="AF1327" s="6" t="s">
        <v>4682</v>
      </c>
      <c r="AG1327" s="6">
        <v>14</v>
      </c>
      <c r="AI1327" s="6" t="s">
        <v>5868</v>
      </c>
      <c r="AJ1327" s="6" t="s">
        <v>5869</v>
      </c>
      <c r="AK1327" s="6" t="s">
        <v>8483</v>
      </c>
      <c r="AL1327" s="26" t="s">
        <v>424</v>
      </c>
      <c r="AQ1327" s="6" t="s">
        <v>107</v>
      </c>
      <c r="AX1327" s="45"/>
      <c r="AZ1327" s="6">
        <v>0.4</v>
      </c>
      <c r="BA1327" s="6">
        <v>0</v>
      </c>
      <c r="BB1327" s="45">
        <v>0</v>
      </c>
      <c r="BC1327" s="6">
        <v>0.1</v>
      </c>
      <c r="BD1327" s="6">
        <v>0</v>
      </c>
      <c r="BF1327" s="6">
        <v>0.5</v>
      </c>
      <c r="BG1327" s="45">
        <v>1</v>
      </c>
      <c r="BH1327" s="45">
        <v>0</v>
      </c>
      <c r="BI1327" s="6">
        <v>0</v>
      </c>
      <c r="BJ1327" s="6">
        <v>0</v>
      </c>
      <c r="BK1327" s="6">
        <v>0</v>
      </c>
      <c r="BL1327" s="45">
        <v>0</v>
      </c>
      <c r="BM1327" s="45">
        <v>0</v>
      </c>
      <c r="BN1327" s="6">
        <v>0</v>
      </c>
      <c r="BO1327" s="6">
        <v>0</v>
      </c>
      <c r="BP1327" s="6">
        <v>1.6</v>
      </c>
      <c r="BQ1327" s="6">
        <v>0</v>
      </c>
      <c r="BR1327" s="45">
        <v>0</v>
      </c>
      <c r="BT1327" s="45">
        <v>0</v>
      </c>
      <c r="BU1327" s="45">
        <v>0</v>
      </c>
      <c r="BX1327" s="6">
        <v>0</v>
      </c>
      <c r="BY1327" s="6" t="s">
        <v>21</v>
      </c>
      <c r="BZ1327" s="6">
        <f t="shared" si="60"/>
        <v>3.6</v>
      </c>
      <c r="CA1327" s="6">
        <f t="shared" si="61"/>
        <v>3.1</v>
      </c>
      <c r="CC1327" s="63" t="s">
        <v>7097</v>
      </c>
      <c r="CD1327" s="6" t="s">
        <v>21</v>
      </c>
      <c r="CK1327" s="6" t="s">
        <v>5148</v>
      </c>
      <c r="DA1327" s="6" t="s">
        <v>2098</v>
      </c>
      <c r="DC1327" s="6" t="s">
        <v>4434</v>
      </c>
      <c r="DD1327" s="6" t="s">
        <v>2099</v>
      </c>
      <c r="DF1327" s="29">
        <f t="shared" si="62"/>
        <v>0</v>
      </c>
      <c r="DG1327" s="6">
        <v>1</v>
      </c>
    </row>
    <row r="1328" spans="1:111" ht="16" hidden="1" x14ac:dyDescent="0.2">
      <c r="A1328" s="6" t="s">
        <v>1955</v>
      </c>
      <c r="B1328" s="25"/>
      <c r="C1328" s="25"/>
      <c r="F1328" s="25"/>
      <c r="G1328" s="63" t="s">
        <v>1844</v>
      </c>
      <c r="H1328" s="6" t="s">
        <v>321</v>
      </c>
      <c r="L1328" s="6" t="s">
        <v>641</v>
      </c>
      <c r="P1328" s="6" t="s">
        <v>558</v>
      </c>
      <c r="Q1328" s="6" t="s">
        <v>4773</v>
      </c>
      <c r="X1328" s="6">
        <v>6710</v>
      </c>
      <c r="Y1328" s="6">
        <v>8337</v>
      </c>
      <c r="Z1328" s="6">
        <v>0</v>
      </c>
      <c r="AA1328" s="6">
        <v>0</v>
      </c>
      <c r="AB1328" s="6">
        <f>SUM(Table2026_09_25[[#This Row],[Number of in-person visits provided in reporting year.]:[Number of video/virtual visits provided in reporting year.]])</f>
        <v>8337</v>
      </c>
      <c r="AC1328" s="6" t="s">
        <v>8469</v>
      </c>
      <c r="AD1328" s="6">
        <v>7808</v>
      </c>
      <c r="AE1328" s="6">
        <v>98</v>
      </c>
      <c r="AF1328" s="6" t="s">
        <v>4682</v>
      </c>
      <c r="AG1328" s="6">
        <v>44</v>
      </c>
      <c r="AI1328" s="6" t="s">
        <v>6590</v>
      </c>
      <c r="AJ1328" s="6" t="s">
        <v>149</v>
      </c>
      <c r="AK1328" s="6" t="s">
        <v>8483</v>
      </c>
      <c r="AL1328" s="26" t="s">
        <v>322</v>
      </c>
      <c r="AQ1328" s="6" t="s">
        <v>63</v>
      </c>
      <c r="AX1328" s="45"/>
      <c r="AZ1328" s="6">
        <v>0</v>
      </c>
      <c r="BA1328" s="6">
        <v>0</v>
      </c>
      <c r="BB1328" s="45">
        <v>0</v>
      </c>
      <c r="BC1328" s="6">
        <v>0</v>
      </c>
      <c r="BD1328" s="6">
        <v>0</v>
      </c>
      <c r="BF1328" s="6">
        <v>0</v>
      </c>
      <c r="BG1328" s="45">
        <v>0</v>
      </c>
      <c r="BH1328" s="45">
        <v>0</v>
      </c>
      <c r="BI1328" s="6">
        <v>0</v>
      </c>
      <c r="BJ1328" s="6">
        <v>0</v>
      </c>
      <c r="BK1328" s="6">
        <v>0</v>
      </c>
      <c r="BL1328" s="45">
        <v>0</v>
      </c>
      <c r="BM1328" s="45">
        <v>0</v>
      </c>
      <c r="BN1328" s="6">
        <v>0</v>
      </c>
      <c r="BO1328" s="6">
        <v>0</v>
      </c>
      <c r="BP1328" s="6">
        <v>0</v>
      </c>
      <c r="BQ1328" s="6">
        <v>0</v>
      </c>
      <c r="BR1328" s="45">
        <v>0</v>
      </c>
      <c r="BT1328" s="45">
        <v>0</v>
      </c>
      <c r="BU1328" s="45">
        <v>0</v>
      </c>
      <c r="BX1328" s="6">
        <v>0</v>
      </c>
      <c r="BY1328" s="6" t="s">
        <v>21</v>
      </c>
      <c r="BZ1328" s="6">
        <f t="shared" si="60"/>
        <v>0</v>
      </c>
      <c r="CA1328" s="6">
        <f t="shared" si="61"/>
        <v>0</v>
      </c>
      <c r="CC1328" s="63" t="s">
        <v>21</v>
      </c>
      <c r="CD1328" s="6" t="s">
        <v>21</v>
      </c>
      <c r="CK1328" s="6" t="s">
        <v>5148</v>
      </c>
      <c r="DA1328" s="6" t="s">
        <v>1956</v>
      </c>
      <c r="DC1328" s="6" t="s">
        <v>4434</v>
      </c>
      <c r="DD1328" s="6" t="s">
        <v>325</v>
      </c>
      <c r="DF1328" s="29">
        <f t="shared" si="62"/>
        <v>0</v>
      </c>
      <c r="DG1328" s="6">
        <v>1</v>
      </c>
    </row>
    <row r="1329" spans="1:111" ht="16" hidden="1" x14ac:dyDescent="0.2">
      <c r="A1329" s="6" t="s">
        <v>2330</v>
      </c>
      <c r="B1329" s="25"/>
      <c r="C1329" s="25"/>
      <c r="F1329" s="25"/>
      <c r="G1329" s="63" t="s">
        <v>1844</v>
      </c>
      <c r="H1329" s="6" t="s">
        <v>7922</v>
      </c>
      <c r="L1329" s="6" t="s">
        <v>6407</v>
      </c>
      <c r="P1329" s="6" t="s">
        <v>558</v>
      </c>
      <c r="Q1329" s="6" t="s">
        <v>4773</v>
      </c>
      <c r="X1329" s="6">
        <v>1005</v>
      </c>
      <c r="Y1329" s="6">
        <v>1936</v>
      </c>
      <c r="Z1329" s="6">
        <v>999</v>
      </c>
      <c r="AA1329" s="6">
        <v>0</v>
      </c>
      <c r="AB1329" s="6">
        <f>SUM(Table2026_09_25[[#This Row],[Number of in-person visits provided in reporting year.]:[Number of video/virtual visits provided in reporting year.]])</f>
        <v>2935</v>
      </c>
      <c r="AC1329" s="6" t="s">
        <v>8469</v>
      </c>
      <c r="AD1329" s="6">
        <v>0</v>
      </c>
      <c r="AE1329" s="6">
        <v>0</v>
      </c>
      <c r="AF1329" s="6" t="s">
        <v>4682</v>
      </c>
      <c r="AG1329" s="6">
        <v>9</v>
      </c>
      <c r="AI1329" s="6" t="s">
        <v>7924</v>
      </c>
      <c r="AJ1329" s="6" t="s">
        <v>7925</v>
      </c>
      <c r="AK1329" s="6" t="s">
        <v>8483</v>
      </c>
      <c r="AL1329" s="26" t="s">
        <v>1802</v>
      </c>
      <c r="AQ1329" s="6" t="s">
        <v>63</v>
      </c>
      <c r="AX1329" s="45"/>
      <c r="AZ1329" s="6">
        <v>1.5</v>
      </c>
      <c r="BA1329" s="6">
        <v>0</v>
      </c>
      <c r="BB1329" s="45">
        <v>0</v>
      </c>
      <c r="BC1329" s="6">
        <v>0.09</v>
      </c>
      <c r="BD1329" s="6">
        <v>0.02</v>
      </c>
      <c r="BF1329" s="6">
        <v>1</v>
      </c>
      <c r="BG1329" s="45">
        <v>1</v>
      </c>
      <c r="BH1329" s="45">
        <v>0</v>
      </c>
      <c r="BI1329" s="6">
        <v>0</v>
      </c>
      <c r="BJ1329" s="6">
        <v>1</v>
      </c>
      <c r="BK1329" s="6">
        <v>0</v>
      </c>
      <c r="BL1329" s="45">
        <v>0</v>
      </c>
      <c r="BM1329" s="45">
        <v>0</v>
      </c>
      <c r="BN1329" s="6">
        <v>0</v>
      </c>
      <c r="BO1329" s="6">
        <v>0</v>
      </c>
      <c r="BP1329" s="6">
        <v>0</v>
      </c>
      <c r="BQ1329" s="6">
        <v>1.53</v>
      </c>
      <c r="BR1329" s="45">
        <v>0</v>
      </c>
      <c r="BT1329" s="45">
        <v>0</v>
      </c>
      <c r="BU1329" s="45">
        <v>0</v>
      </c>
      <c r="BX1329" s="6">
        <v>0</v>
      </c>
      <c r="BY1329" s="6" t="s">
        <v>21</v>
      </c>
      <c r="BZ1329" s="6">
        <f t="shared" si="60"/>
        <v>6.1400000000000006</v>
      </c>
      <c r="CA1329" s="6">
        <f t="shared" si="61"/>
        <v>4.53</v>
      </c>
      <c r="CC1329" s="63" t="s">
        <v>4753</v>
      </c>
      <c r="CD1329" s="6" t="s">
        <v>21</v>
      </c>
      <c r="CK1329" s="6" t="s">
        <v>5148</v>
      </c>
      <c r="DA1329" s="6" t="s">
        <v>21</v>
      </c>
      <c r="DC1329" s="6" t="s">
        <v>4434</v>
      </c>
      <c r="DD1329" s="6" t="s">
        <v>576</v>
      </c>
      <c r="DF1329" s="29">
        <f t="shared" si="62"/>
        <v>0</v>
      </c>
      <c r="DG1329" s="6">
        <v>1</v>
      </c>
    </row>
    <row r="1330" spans="1:111" ht="16" hidden="1" x14ac:dyDescent="0.2">
      <c r="A1330" s="6" t="s">
        <v>2152</v>
      </c>
      <c r="B1330" s="25"/>
      <c r="C1330" s="25"/>
      <c r="F1330" s="25"/>
      <c r="G1330" s="63" t="s">
        <v>1844</v>
      </c>
      <c r="H1330" s="55" t="s">
        <v>7907</v>
      </c>
      <c r="L1330" s="6" t="s">
        <v>6407</v>
      </c>
      <c r="P1330" s="6" t="s">
        <v>558</v>
      </c>
      <c r="Q1330" s="6" t="s">
        <v>4773</v>
      </c>
      <c r="X1330" s="6">
        <v>210</v>
      </c>
      <c r="Y1330" s="6">
        <v>1733</v>
      </c>
      <c r="Z1330" s="6">
        <v>925</v>
      </c>
      <c r="AA1330" s="6">
        <v>1</v>
      </c>
      <c r="AB1330" s="6">
        <f>SUM(Table2026_09_25[[#This Row],[Number of in-person visits provided in reporting year.]:[Number of video/virtual visits provided in reporting year.]])</f>
        <v>2659</v>
      </c>
      <c r="AC1330" s="6" t="s">
        <v>8469</v>
      </c>
      <c r="AD1330" s="6">
        <v>0</v>
      </c>
      <c r="AE1330" s="6">
        <v>0</v>
      </c>
      <c r="AF1330" s="6" t="s">
        <v>4682</v>
      </c>
      <c r="AG1330" s="6">
        <v>60</v>
      </c>
      <c r="AI1330" s="6" t="s">
        <v>7909</v>
      </c>
      <c r="AJ1330" s="6" t="s">
        <v>7910</v>
      </c>
      <c r="AK1330" s="6" t="s">
        <v>8483</v>
      </c>
      <c r="AL1330" s="26" t="s">
        <v>1678</v>
      </c>
      <c r="AQ1330" s="6" t="s">
        <v>63</v>
      </c>
      <c r="AX1330" s="45"/>
      <c r="AZ1330" s="6">
        <v>1.1000000000000001</v>
      </c>
      <c r="BA1330" s="6">
        <v>0</v>
      </c>
      <c r="BB1330" s="45">
        <v>0.36</v>
      </c>
      <c r="BC1330" s="6">
        <v>0</v>
      </c>
      <c r="BD1330" s="6">
        <v>0</v>
      </c>
      <c r="BF1330" s="6">
        <v>0.97</v>
      </c>
      <c r="BG1330" s="45">
        <v>1</v>
      </c>
      <c r="BH1330" s="45">
        <v>0</v>
      </c>
      <c r="BI1330" s="6">
        <v>0</v>
      </c>
      <c r="BJ1330" s="6">
        <v>0</v>
      </c>
      <c r="BK1330" s="6">
        <v>0</v>
      </c>
      <c r="BL1330" s="45">
        <v>0</v>
      </c>
      <c r="BM1330" s="45">
        <v>0</v>
      </c>
      <c r="BN1330" s="6">
        <v>0</v>
      </c>
      <c r="BO1330" s="6">
        <v>0</v>
      </c>
      <c r="BP1330" s="6">
        <v>0</v>
      </c>
      <c r="BQ1330" s="6">
        <v>0</v>
      </c>
      <c r="BR1330" s="45">
        <v>1</v>
      </c>
      <c r="BT1330" s="45">
        <v>0</v>
      </c>
      <c r="BU1330" s="45">
        <v>0</v>
      </c>
      <c r="BX1330" s="6">
        <v>1.75</v>
      </c>
      <c r="BY1330" s="6" t="s">
        <v>2153</v>
      </c>
      <c r="BZ1330" s="6">
        <f t="shared" si="60"/>
        <v>4.43</v>
      </c>
      <c r="CA1330" s="6">
        <f t="shared" si="61"/>
        <v>5.08</v>
      </c>
      <c r="CC1330" s="63" t="s">
        <v>4687</v>
      </c>
      <c r="CD1330" s="6" t="s">
        <v>21</v>
      </c>
      <c r="CK1330" s="6" t="s">
        <v>5148</v>
      </c>
      <c r="DA1330" s="6" t="s">
        <v>21</v>
      </c>
      <c r="DC1330" s="6" t="s">
        <v>4434</v>
      </c>
      <c r="DD1330" s="6" t="s">
        <v>576</v>
      </c>
      <c r="DF1330" s="29">
        <f t="shared" si="62"/>
        <v>0</v>
      </c>
      <c r="DG1330" s="6">
        <v>1</v>
      </c>
    </row>
    <row r="1331" spans="1:111" ht="16" hidden="1" x14ac:dyDescent="0.2">
      <c r="A1331" s="6" t="s">
        <v>2313</v>
      </c>
      <c r="B1331" s="25"/>
      <c r="C1331" s="25"/>
      <c r="F1331" s="25"/>
      <c r="G1331" s="63" t="s">
        <v>1844</v>
      </c>
      <c r="H1331" s="6" t="s">
        <v>166</v>
      </c>
      <c r="L1331" s="6" t="s">
        <v>1393</v>
      </c>
      <c r="P1331" s="6" t="s">
        <v>558</v>
      </c>
      <c r="Q1331" s="6" t="s">
        <v>4773</v>
      </c>
      <c r="X1331" s="6">
        <v>246</v>
      </c>
      <c r="Y1331" s="6">
        <v>845</v>
      </c>
      <c r="Z1331" s="6">
        <v>582</v>
      </c>
      <c r="AA1331" s="6">
        <v>0</v>
      </c>
      <c r="AB1331" s="6">
        <f>SUM(Table2026_09_25[[#This Row],[Number of in-person visits provided in reporting year.]:[Number of video/virtual visits provided in reporting year.]])</f>
        <v>1427</v>
      </c>
      <c r="AC1331" s="6" t="s">
        <v>8469</v>
      </c>
      <c r="AD1331" s="6">
        <v>0</v>
      </c>
      <c r="AE1331" s="6">
        <v>0</v>
      </c>
      <c r="AF1331" s="6" t="s">
        <v>4682</v>
      </c>
      <c r="AG1331" s="6">
        <v>125.9</v>
      </c>
      <c r="AI1331" s="6" t="s">
        <v>3098</v>
      </c>
      <c r="AJ1331" s="6" t="s">
        <v>4834</v>
      </c>
      <c r="AK1331" s="6" t="s">
        <v>8483</v>
      </c>
      <c r="AL1331" s="26" t="s">
        <v>883</v>
      </c>
      <c r="AQ1331" s="6" t="s">
        <v>544</v>
      </c>
      <c r="AX1331" s="45"/>
      <c r="AZ1331" s="6">
        <v>0</v>
      </c>
      <c r="BA1331" s="6">
        <v>0</v>
      </c>
      <c r="BB1331" s="45">
        <v>0</v>
      </c>
      <c r="BC1331" s="6">
        <v>0</v>
      </c>
      <c r="BD1331" s="6">
        <v>0</v>
      </c>
      <c r="BF1331" s="6">
        <v>1</v>
      </c>
      <c r="BG1331" s="45">
        <v>0</v>
      </c>
      <c r="BH1331" s="45">
        <v>0</v>
      </c>
      <c r="BI1331" s="6">
        <v>0</v>
      </c>
      <c r="BJ1331" s="6">
        <v>0</v>
      </c>
      <c r="BK1331" s="6">
        <v>0</v>
      </c>
      <c r="BL1331" s="45">
        <v>0</v>
      </c>
      <c r="BM1331" s="45">
        <v>0</v>
      </c>
      <c r="BN1331" s="6">
        <v>0</v>
      </c>
      <c r="BO1331" s="6">
        <v>0</v>
      </c>
      <c r="BP1331" s="6">
        <v>0</v>
      </c>
      <c r="BQ1331" s="6">
        <v>0</v>
      </c>
      <c r="BR1331" s="45">
        <v>0</v>
      </c>
      <c r="BT1331" s="45">
        <v>0</v>
      </c>
      <c r="BU1331" s="45">
        <v>0</v>
      </c>
      <c r="BX1331" s="6">
        <v>0</v>
      </c>
      <c r="BY1331" s="6" t="s">
        <v>2314</v>
      </c>
      <c r="BZ1331" s="6">
        <f t="shared" si="60"/>
        <v>1</v>
      </c>
      <c r="CA1331" s="6">
        <f t="shared" si="61"/>
        <v>1</v>
      </c>
      <c r="CC1331" s="63" t="s">
        <v>4753</v>
      </c>
      <c r="CD1331" s="6" t="s">
        <v>2315</v>
      </c>
      <c r="CK1331" s="6" t="s">
        <v>5148</v>
      </c>
      <c r="DA1331" s="6" t="s">
        <v>2316</v>
      </c>
      <c r="DC1331" s="6" t="s">
        <v>4434</v>
      </c>
      <c r="DD1331" s="6" t="s">
        <v>38</v>
      </c>
      <c r="DF1331" s="29">
        <f t="shared" si="62"/>
        <v>0</v>
      </c>
      <c r="DG1331" s="6">
        <v>1</v>
      </c>
    </row>
    <row r="1332" spans="1:111" ht="16" hidden="1" x14ac:dyDescent="0.2">
      <c r="A1332" s="6" t="s">
        <v>2327</v>
      </c>
      <c r="B1332" s="25"/>
      <c r="C1332" s="25"/>
      <c r="F1332" s="25"/>
      <c r="G1332" s="63" t="s">
        <v>1844</v>
      </c>
      <c r="H1332" s="6" t="s">
        <v>55</v>
      </c>
      <c r="L1332" s="6" t="s">
        <v>645</v>
      </c>
      <c r="P1332" s="6" t="s">
        <v>558</v>
      </c>
      <c r="Q1332" s="6" t="s">
        <v>4773</v>
      </c>
      <c r="X1332" s="6">
        <v>1042</v>
      </c>
      <c r="Y1332" s="6">
        <v>2286</v>
      </c>
      <c r="Z1332" s="6">
        <v>531</v>
      </c>
      <c r="AA1332" s="6">
        <v>0</v>
      </c>
      <c r="AB1332" s="6">
        <f>SUM(Table2026_09_25[[#This Row],[Number of in-person visits provided in reporting year.]:[Number of video/virtual visits provided in reporting year.]])</f>
        <v>2817</v>
      </c>
      <c r="AC1332" s="6" t="s">
        <v>8469</v>
      </c>
      <c r="AD1332" s="6">
        <v>0</v>
      </c>
      <c r="AE1332" s="6">
        <v>0</v>
      </c>
      <c r="AF1332" s="6" t="s">
        <v>4682</v>
      </c>
      <c r="AG1332" s="6">
        <v>0</v>
      </c>
      <c r="AI1332" s="6" t="s">
        <v>7916</v>
      </c>
      <c r="AJ1332" s="6" t="s">
        <v>232</v>
      </c>
      <c r="AK1332" s="6" t="s">
        <v>8483</v>
      </c>
      <c r="AL1332" s="26" t="s">
        <v>1744</v>
      </c>
      <c r="AQ1332" s="6" t="s">
        <v>63</v>
      </c>
      <c r="AX1332" s="45"/>
      <c r="AZ1332" s="6">
        <v>1.5</v>
      </c>
      <c r="BA1332" s="6">
        <v>0</v>
      </c>
      <c r="BB1332" s="45">
        <v>0</v>
      </c>
      <c r="BC1332" s="6">
        <v>0</v>
      </c>
      <c r="BD1332" s="6">
        <v>0</v>
      </c>
      <c r="BF1332" s="6">
        <v>2</v>
      </c>
      <c r="BG1332" s="45">
        <v>1</v>
      </c>
      <c r="BH1332" s="45">
        <v>0</v>
      </c>
      <c r="BI1332" s="6">
        <v>0</v>
      </c>
      <c r="BJ1332" s="6">
        <v>1.5</v>
      </c>
      <c r="BK1332" s="6">
        <v>1</v>
      </c>
      <c r="BL1332" s="45">
        <v>1</v>
      </c>
      <c r="BM1332" s="45">
        <v>0</v>
      </c>
      <c r="BN1332" s="6">
        <v>0</v>
      </c>
      <c r="BO1332" s="6">
        <v>0</v>
      </c>
      <c r="BP1332" s="6">
        <v>1</v>
      </c>
      <c r="BQ1332" s="6">
        <v>0</v>
      </c>
      <c r="BR1332" s="45">
        <v>2</v>
      </c>
      <c r="BT1332" s="45">
        <v>0</v>
      </c>
      <c r="BU1332" s="45">
        <v>0</v>
      </c>
      <c r="BX1332" s="6">
        <v>1</v>
      </c>
      <c r="BY1332" s="6" t="s">
        <v>627</v>
      </c>
      <c r="BZ1332" s="6">
        <f t="shared" si="60"/>
        <v>11</v>
      </c>
      <c r="CA1332" s="6">
        <f t="shared" si="61"/>
        <v>10.5</v>
      </c>
      <c r="CC1332" s="63" t="s">
        <v>4687</v>
      </c>
      <c r="CD1332" s="6" t="s">
        <v>21</v>
      </c>
      <c r="CK1332" s="6" t="s">
        <v>5148</v>
      </c>
      <c r="DA1332" s="6" t="s">
        <v>21</v>
      </c>
      <c r="DC1332" s="6" t="s">
        <v>4434</v>
      </c>
      <c r="DD1332" s="6" t="s">
        <v>576</v>
      </c>
      <c r="DF1332" s="29">
        <f t="shared" si="62"/>
        <v>0</v>
      </c>
      <c r="DG1332" s="6">
        <v>1</v>
      </c>
    </row>
    <row r="1333" spans="1:111" ht="16" hidden="1" x14ac:dyDescent="0.2">
      <c r="A1333" s="6" t="s">
        <v>1938</v>
      </c>
      <c r="B1333" s="25"/>
      <c r="C1333" s="25"/>
      <c r="F1333" s="25"/>
      <c r="G1333" s="63" t="s">
        <v>1844</v>
      </c>
      <c r="H1333" s="6" t="s">
        <v>61</v>
      </c>
      <c r="L1333" s="6" t="s">
        <v>3251</v>
      </c>
      <c r="P1333" s="6" t="s">
        <v>558</v>
      </c>
      <c r="Q1333" s="6" t="s">
        <v>4773</v>
      </c>
      <c r="X1333" s="6">
        <v>846</v>
      </c>
      <c r="Y1333" s="6">
        <v>846</v>
      </c>
      <c r="Z1333" s="6">
        <v>202</v>
      </c>
      <c r="AA1333" s="6">
        <v>0</v>
      </c>
      <c r="AB1333" s="6">
        <f>SUM(Table2026_09_25[[#This Row],[Number of in-person visits provided in reporting year.]:[Number of video/virtual visits provided in reporting year.]])</f>
        <v>1048</v>
      </c>
      <c r="AC1333" s="6" t="s">
        <v>8469</v>
      </c>
      <c r="AD1333" s="6">
        <v>0</v>
      </c>
      <c r="AE1333" s="6">
        <v>0</v>
      </c>
      <c r="AF1333" s="6" t="s">
        <v>4682</v>
      </c>
      <c r="AG1333" s="6">
        <v>0</v>
      </c>
      <c r="AI1333" s="6" t="s">
        <v>5101</v>
      </c>
      <c r="AJ1333" s="6" t="s">
        <v>149</v>
      </c>
      <c r="AK1333" s="6" t="s">
        <v>8483</v>
      </c>
      <c r="AL1333" s="26" t="s">
        <v>236</v>
      </c>
      <c r="AQ1333" s="6" t="s">
        <v>63</v>
      </c>
      <c r="AX1333" s="45"/>
      <c r="AZ1333" s="6">
        <v>0</v>
      </c>
      <c r="BA1333" s="6">
        <v>0</v>
      </c>
      <c r="BB1333" s="45">
        <v>0</v>
      </c>
      <c r="BC1333" s="6">
        <v>0</v>
      </c>
      <c r="BD1333" s="6">
        <v>0</v>
      </c>
      <c r="BF1333" s="6">
        <v>0</v>
      </c>
      <c r="BG1333" s="45">
        <v>1</v>
      </c>
      <c r="BH1333" s="45">
        <v>0</v>
      </c>
      <c r="BI1333" s="6">
        <v>0</v>
      </c>
      <c r="BJ1333" s="6">
        <v>0</v>
      </c>
      <c r="BK1333" s="6">
        <v>0</v>
      </c>
      <c r="BL1333" s="45">
        <v>2</v>
      </c>
      <c r="BM1333" s="45">
        <v>0</v>
      </c>
      <c r="BN1333" s="6">
        <v>0</v>
      </c>
      <c r="BO1333" s="6">
        <v>0</v>
      </c>
      <c r="BP1333" s="6">
        <v>2</v>
      </c>
      <c r="BQ1333" s="6">
        <v>0</v>
      </c>
      <c r="BR1333" s="45">
        <v>0</v>
      </c>
      <c r="BT1333" s="45">
        <v>0</v>
      </c>
      <c r="BU1333" s="45">
        <v>0</v>
      </c>
      <c r="BX1333" s="6">
        <v>0</v>
      </c>
      <c r="BY1333" s="6" t="s">
        <v>21</v>
      </c>
      <c r="BZ1333" s="6">
        <f t="shared" si="60"/>
        <v>5</v>
      </c>
      <c r="CA1333" s="6">
        <f t="shared" si="61"/>
        <v>5</v>
      </c>
      <c r="CC1333" s="63" t="s">
        <v>4753</v>
      </c>
      <c r="CD1333" s="6" t="s">
        <v>1486</v>
      </c>
      <c r="CK1333" s="6" t="s">
        <v>5148</v>
      </c>
      <c r="DA1333" s="6" t="s">
        <v>21</v>
      </c>
      <c r="DC1333" s="6" t="s">
        <v>4434</v>
      </c>
      <c r="DD1333" s="6" t="s">
        <v>382</v>
      </c>
      <c r="DF1333" s="29">
        <f t="shared" si="62"/>
        <v>0</v>
      </c>
      <c r="DG1333" s="6">
        <v>1</v>
      </c>
    </row>
    <row r="1334" spans="1:111" ht="16" hidden="1" x14ac:dyDescent="0.2">
      <c r="A1334" s="6" t="s">
        <v>2141</v>
      </c>
      <c r="B1334" s="25"/>
      <c r="C1334" s="25"/>
      <c r="F1334" s="25"/>
      <c r="G1334" s="63" t="s">
        <v>1844</v>
      </c>
      <c r="H1334" s="6" t="s">
        <v>669</v>
      </c>
      <c r="L1334" s="6" t="s">
        <v>668</v>
      </c>
      <c r="P1334" s="6" t="s">
        <v>558</v>
      </c>
      <c r="Q1334" s="6" t="s">
        <v>4773</v>
      </c>
      <c r="X1334" s="6">
        <v>135</v>
      </c>
      <c r="Y1334" s="6">
        <v>128</v>
      </c>
      <c r="Z1334" s="6">
        <v>71</v>
      </c>
      <c r="AA1334" s="6">
        <v>70</v>
      </c>
      <c r="AB1334" s="6">
        <f>SUM(Table2026_09_25[[#This Row],[Number of in-person visits provided in reporting year.]:[Number of video/virtual visits provided in reporting year.]])</f>
        <v>269</v>
      </c>
      <c r="AC1334" s="6" t="s">
        <v>8469</v>
      </c>
      <c r="AD1334" s="6">
        <v>0</v>
      </c>
      <c r="AE1334" s="6">
        <v>0</v>
      </c>
      <c r="AF1334" s="6" t="s">
        <v>4682</v>
      </c>
      <c r="AG1334" s="6">
        <v>15</v>
      </c>
      <c r="AI1334" s="6" t="s">
        <v>8067</v>
      </c>
      <c r="AJ1334" s="6" t="s">
        <v>8068</v>
      </c>
      <c r="AK1334" s="6" t="s">
        <v>8483</v>
      </c>
      <c r="AL1334" s="26" t="s">
        <v>670</v>
      </c>
      <c r="AQ1334" s="6" t="s">
        <v>107</v>
      </c>
      <c r="AX1334" s="45"/>
      <c r="AZ1334" s="6">
        <v>0.4</v>
      </c>
      <c r="BA1334" s="6">
        <v>0</v>
      </c>
      <c r="BB1334" s="45">
        <v>0</v>
      </c>
      <c r="BC1334" s="6">
        <v>0</v>
      </c>
      <c r="BD1334" s="6">
        <v>0</v>
      </c>
      <c r="BF1334" s="6">
        <v>0</v>
      </c>
      <c r="BG1334" s="45">
        <v>0</v>
      </c>
      <c r="BH1334" s="45">
        <v>0</v>
      </c>
      <c r="BI1334" s="6">
        <v>0</v>
      </c>
      <c r="BJ1334" s="6">
        <v>0</v>
      </c>
      <c r="BK1334" s="6">
        <v>0</v>
      </c>
      <c r="BL1334" s="45">
        <v>0</v>
      </c>
      <c r="BM1334" s="45">
        <v>0</v>
      </c>
      <c r="BN1334" s="6">
        <v>0</v>
      </c>
      <c r="BO1334" s="6">
        <v>0</v>
      </c>
      <c r="BP1334" s="6">
        <v>1</v>
      </c>
      <c r="BQ1334" s="6">
        <v>0</v>
      </c>
      <c r="BR1334" s="45">
        <v>1</v>
      </c>
      <c r="BT1334" s="45">
        <v>0</v>
      </c>
      <c r="BU1334" s="45">
        <v>0</v>
      </c>
      <c r="BX1334" s="6">
        <v>0</v>
      </c>
      <c r="BY1334" s="6" t="s">
        <v>21</v>
      </c>
      <c r="BZ1334" s="6">
        <f t="shared" si="60"/>
        <v>2.4</v>
      </c>
      <c r="CA1334" s="6">
        <f t="shared" si="61"/>
        <v>2</v>
      </c>
      <c r="CC1334" s="63" t="s">
        <v>4753</v>
      </c>
      <c r="CD1334" s="6" t="s">
        <v>776</v>
      </c>
      <c r="CK1334" s="6" t="s">
        <v>5148</v>
      </c>
      <c r="DA1334" s="6" t="s">
        <v>21</v>
      </c>
      <c r="DC1334" s="6" t="s">
        <v>4434</v>
      </c>
      <c r="DD1334" s="6" t="s">
        <v>672</v>
      </c>
      <c r="DF1334" s="29">
        <f t="shared" si="62"/>
        <v>0</v>
      </c>
      <c r="DG1334" s="6">
        <v>1</v>
      </c>
    </row>
    <row r="1335" spans="1:111" ht="16" hidden="1" x14ac:dyDescent="0.2">
      <c r="A1335" s="6" t="s">
        <v>2227</v>
      </c>
      <c r="B1335" s="25"/>
      <c r="C1335" s="25"/>
      <c r="F1335" s="25"/>
      <c r="G1335" s="63" t="s">
        <v>1844</v>
      </c>
      <c r="H1335" s="6" t="s">
        <v>7236</v>
      </c>
      <c r="L1335" s="6" t="s">
        <v>1723</v>
      </c>
      <c r="P1335" s="6" t="s">
        <v>558</v>
      </c>
      <c r="Q1335" s="6" t="s">
        <v>4773</v>
      </c>
      <c r="X1335" s="6">
        <v>454</v>
      </c>
      <c r="Y1335" s="6">
        <v>792</v>
      </c>
      <c r="Z1335" s="6">
        <v>248</v>
      </c>
      <c r="AA1335" s="6">
        <v>0</v>
      </c>
      <c r="AB1335" s="6">
        <f>SUM(Table2026_09_25[[#This Row],[Number of in-person visits provided in reporting year.]:[Number of video/virtual visits provided in reporting year.]])</f>
        <v>1040</v>
      </c>
      <c r="AC1335" s="6" t="s">
        <v>8469</v>
      </c>
      <c r="AD1335" s="6">
        <v>0</v>
      </c>
      <c r="AE1335" s="6">
        <v>0</v>
      </c>
      <c r="AF1335" s="6" t="s">
        <v>4682</v>
      </c>
      <c r="AG1335" s="6">
        <v>30</v>
      </c>
      <c r="AI1335" s="6" t="s">
        <v>7240</v>
      </c>
      <c r="AJ1335" s="6" t="s">
        <v>43</v>
      </c>
      <c r="AK1335" s="6" t="s">
        <v>8483</v>
      </c>
      <c r="AL1335" s="26" t="s">
        <v>142</v>
      </c>
      <c r="AQ1335" s="6" t="s">
        <v>43</v>
      </c>
      <c r="AX1335" s="45"/>
      <c r="AZ1335" s="6">
        <v>0.33</v>
      </c>
      <c r="BA1335" s="6">
        <v>0</v>
      </c>
      <c r="BB1335" s="45">
        <v>0</v>
      </c>
      <c r="BC1335" s="6">
        <v>0</v>
      </c>
      <c r="BD1335" s="6">
        <v>0</v>
      </c>
      <c r="BF1335" s="6">
        <v>0</v>
      </c>
      <c r="BG1335" s="45">
        <v>2</v>
      </c>
      <c r="BH1335" s="45">
        <v>0</v>
      </c>
      <c r="BI1335" s="6">
        <v>0</v>
      </c>
      <c r="BJ1335" s="6">
        <v>0</v>
      </c>
      <c r="BK1335" s="6">
        <v>0</v>
      </c>
      <c r="BL1335" s="45">
        <v>0</v>
      </c>
      <c r="BM1335" s="45">
        <v>0</v>
      </c>
      <c r="BN1335" s="6">
        <v>0</v>
      </c>
      <c r="BO1335" s="6">
        <v>0</v>
      </c>
      <c r="BP1335" s="6">
        <v>0</v>
      </c>
      <c r="BQ1335" s="6">
        <v>0</v>
      </c>
      <c r="BR1335" s="45">
        <v>0.8</v>
      </c>
      <c r="BT1335" s="45">
        <v>0</v>
      </c>
      <c r="BU1335" s="45">
        <v>0</v>
      </c>
      <c r="BX1335" s="6">
        <v>0</v>
      </c>
      <c r="BY1335" s="6" t="s">
        <v>1724</v>
      </c>
      <c r="BZ1335" s="6">
        <f t="shared" si="60"/>
        <v>3.13</v>
      </c>
      <c r="CA1335" s="6">
        <f t="shared" si="61"/>
        <v>2.8</v>
      </c>
      <c r="CC1335" s="63" t="s">
        <v>4753</v>
      </c>
      <c r="CD1335" s="6" t="s">
        <v>1649</v>
      </c>
      <c r="CK1335" s="6" t="s">
        <v>5148</v>
      </c>
      <c r="DA1335" s="6" t="s">
        <v>1721</v>
      </c>
      <c r="DC1335" s="6" t="s">
        <v>4434</v>
      </c>
      <c r="DD1335" s="6" t="s">
        <v>1650</v>
      </c>
      <c r="DF1335" s="29">
        <f t="shared" si="62"/>
        <v>0</v>
      </c>
      <c r="DG1335" s="6">
        <v>1</v>
      </c>
    </row>
    <row r="1336" spans="1:111" ht="16" hidden="1" x14ac:dyDescent="0.2">
      <c r="A1336" s="6" t="s">
        <v>1967</v>
      </c>
      <c r="B1336" s="25"/>
      <c r="C1336" s="25"/>
      <c r="F1336" s="25"/>
      <c r="G1336" s="63" t="s">
        <v>1844</v>
      </c>
      <c r="H1336" s="6" t="s">
        <v>4726</v>
      </c>
      <c r="L1336" s="6" t="s">
        <v>1572</v>
      </c>
      <c r="P1336" s="6" t="s">
        <v>558</v>
      </c>
      <c r="Q1336" s="6" t="s">
        <v>4773</v>
      </c>
      <c r="X1336" s="6">
        <v>201</v>
      </c>
      <c r="Y1336" s="6">
        <v>515</v>
      </c>
      <c r="Z1336" s="6">
        <v>201</v>
      </c>
      <c r="AA1336" s="6">
        <v>21</v>
      </c>
      <c r="AB1336" s="6">
        <f>SUM(Table2026_09_25[[#This Row],[Number of in-person visits provided in reporting year.]:[Number of video/virtual visits provided in reporting year.]])</f>
        <v>737</v>
      </c>
      <c r="AC1336" s="6" t="s">
        <v>8469</v>
      </c>
      <c r="AD1336" s="6">
        <v>0</v>
      </c>
      <c r="AE1336" s="6">
        <v>0</v>
      </c>
      <c r="AF1336" s="6" t="s">
        <v>4682</v>
      </c>
      <c r="AG1336" s="6">
        <v>42</v>
      </c>
      <c r="AI1336" s="6" t="s">
        <v>1574</v>
      </c>
      <c r="AJ1336" s="6" t="s">
        <v>43</v>
      </c>
      <c r="AK1336" s="6" t="s">
        <v>8483</v>
      </c>
      <c r="AL1336" s="26" t="s">
        <v>348</v>
      </c>
      <c r="AQ1336" s="6" t="s">
        <v>43</v>
      </c>
      <c r="AX1336" s="45"/>
      <c r="AZ1336" s="6">
        <v>0.1</v>
      </c>
      <c r="BA1336" s="6">
        <v>0</v>
      </c>
      <c r="BB1336" s="45">
        <v>0</v>
      </c>
      <c r="BC1336" s="6">
        <v>0.4</v>
      </c>
      <c r="BD1336" s="6">
        <v>0.1</v>
      </c>
      <c r="BF1336" s="6">
        <v>0</v>
      </c>
      <c r="BG1336" s="45">
        <v>0</v>
      </c>
      <c r="BH1336" s="45">
        <v>0</v>
      </c>
      <c r="BI1336" s="6">
        <v>0</v>
      </c>
      <c r="BJ1336" s="6">
        <v>0</v>
      </c>
      <c r="BK1336" s="6">
        <v>0.2</v>
      </c>
      <c r="BL1336" s="45">
        <v>0</v>
      </c>
      <c r="BM1336" s="45">
        <v>0</v>
      </c>
      <c r="BN1336" s="6">
        <v>0</v>
      </c>
      <c r="BO1336" s="6">
        <v>0</v>
      </c>
      <c r="BP1336" s="6">
        <v>1</v>
      </c>
      <c r="BQ1336" s="6">
        <v>0</v>
      </c>
      <c r="BR1336" s="45">
        <v>1</v>
      </c>
      <c r="BT1336" s="45">
        <v>0</v>
      </c>
      <c r="BU1336" s="45">
        <v>0</v>
      </c>
      <c r="BX1336" s="6">
        <v>0.2</v>
      </c>
      <c r="BY1336" s="6" t="s">
        <v>1965</v>
      </c>
      <c r="BZ1336" s="6">
        <f t="shared" si="60"/>
        <v>2.8</v>
      </c>
      <c r="CA1336" s="6">
        <f t="shared" si="61"/>
        <v>2.4000000000000004</v>
      </c>
      <c r="CC1336" s="63" t="s">
        <v>4687</v>
      </c>
      <c r="CD1336" s="6" t="s">
        <v>1570</v>
      </c>
      <c r="CK1336" s="6" t="s">
        <v>5148</v>
      </c>
      <c r="DA1336" s="6" t="s">
        <v>21</v>
      </c>
      <c r="DC1336" s="6" t="s">
        <v>4434</v>
      </c>
      <c r="DD1336" s="6" t="s">
        <v>351</v>
      </c>
      <c r="DF1336" s="29">
        <f t="shared" si="62"/>
        <v>0</v>
      </c>
      <c r="DG1336" s="6">
        <v>1</v>
      </c>
    </row>
    <row r="1337" spans="1:111" ht="16" hidden="1" x14ac:dyDescent="0.2">
      <c r="A1337" s="6" t="s">
        <v>2135</v>
      </c>
      <c r="B1337" s="25"/>
      <c r="C1337" s="25"/>
      <c r="F1337" s="25"/>
      <c r="G1337" s="63" t="s">
        <v>1844</v>
      </c>
      <c r="H1337" s="6" t="s">
        <v>4873</v>
      </c>
      <c r="L1337" s="6" t="s">
        <v>588</v>
      </c>
      <c r="P1337" s="6" t="s">
        <v>558</v>
      </c>
      <c r="Q1337" s="6" t="s">
        <v>4773</v>
      </c>
      <c r="X1337" s="6">
        <v>276</v>
      </c>
      <c r="Y1337" s="6">
        <v>282</v>
      </c>
      <c r="Z1337" s="6">
        <v>14</v>
      </c>
      <c r="AA1337" s="6">
        <v>0</v>
      </c>
      <c r="AB1337" s="6">
        <f>SUM(Table2026_09_25[[#This Row],[Number of in-person visits provided in reporting year.]:[Number of video/virtual visits provided in reporting year.]])</f>
        <v>296</v>
      </c>
      <c r="AC1337" s="6" t="s">
        <v>8469</v>
      </c>
      <c r="AD1337" s="6">
        <v>0</v>
      </c>
      <c r="AE1337" s="6">
        <v>0</v>
      </c>
      <c r="AF1337" s="6" t="s">
        <v>4682</v>
      </c>
      <c r="AG1337" s="6">
        <v>28</v>
      </c>
      <c r="AI1337" s="6" t="s">
        <v>2991</v>
      </c>
      <c r="AJ1337" s="6" t="s">
        <v>4880</v>
      </c>
      <c r="AK1337" s="6" t="s">
        <v>8483</v>
      </c>
      <c r="AL1337" s="26" t="s">
        <v>475</v>
      </c>
      <c r="AQ1337" s="6" t="s">
        <v>107</v>
      </c>
      <c r="AX1337" s="45"/>
      <c r="AZ1337" s="6">
        <v>0</v>
      </c>
      <c r="BA1337" s="6">
        <v>0</v>
      </c>
      <c r="BB1337" s="45">
        <v>0</v>
      </c>
      <c r="BC1337" s="6">
        <v>0.6</v>
      </c>
      <c r="BD1337" s="6">
        <v>0</v>
      </c>
      <c r="BF1337" s="6">
        <v>0</v>
      </c>
      <c r="BG1337" s="45">
        <v>1</v>
      </c>
      <c r="BH1337" s="45">
        <v>0</v>
      </c>
      <c r="BI1337" s="6">
        <v>0</v>
      </c>
      <c r="BJ1337" s="6">
        <v>0</v>
      </c>
      <c r="BK1337" s="6">
        <v>0</v>
      </c>
      <c r="BL1337" s="45">
        <v>0</v>
      </c>
      <c r="BM1337" s="45">
        <v>0</v>
      </c>
      <c r="BN1337" s="6">
        <v>0</v>
      </c>
      <c r="BO1337" s="6">
        <v>0</v>
      </c>
      <c r="BP1337" s="6">
        <v>0.5</v>
      </c>
      <c r="BQ1337" s="6">
        <v>0</v>
      </c>
      <c r="BR1337" s="45">
        <v>0.5</v>
      </c>
      <c r="BT1337" s="45">
        <v>0</v>
      </c>
      <c r="BU1337" s="45">
        <v>0</v>
      </c>
      <c r="BX1337" s="6">
        <v>1</v>
      </c>
      <c r="BY1337" s="6" t="s">
        <v>2136</v>
      </c>
      <c r="BZ1337" s="6">
        <f t="shared" si="60"/>
        <v>2.6</v>
      </c>
      <c r="CA1337" s="6">
        <f t="shared" si="61"/>
        <v>3</v>
      </c>
      <c r="CC1337" s="63" t="s">
        <v>4753</v>
      </c>
      <c r="CD1337" s="6" t="s">
        <v>2137</v>
      </c>
      <c r="CK1337" s="6" t="s">
        <v>5148</v>
      </c>
      <c r="DA1337" s="6" t="s">
        <v>2138</v>
      </c>
      <c r="DC1337" s="6" t="s">
        <v>4434</v>
      </c>
      <c r="DD1337" s="6" t="s">
        <v>1657</v>
      </c>
      <c r="DF1337" s="29">
        <f t="shared" si="62"/>
        <v>0</v>
      </c>
      <c r="DG1337" s="6">
        <v>1</v>
      </c>
    </row>
    <row r="1338" spans="1:111" ht="16" hidden="1" x14ac:dyDescent="0.2">
      <c r="A1338" s="6" t="s">
        <v>1857</v>
      </c>
      <c r="B1338" s="25"/>
      <c r="C1338" s="25"/>
      <c r="F1338" s="25"/>
      <c r="G1338" s="63" t="s">
        <v>1844</v>
      </c>
      <c r="H1338" s="6" t="s">
        <v>6873</v>
      </c>
      <c r="L1338" s="6" t="s">
        <v>1858</v>
      </c>
      <c r="P1338" s="6" t="s">
        <v>558</v>
      </c>
      <c r="Q1338" s="6" t="s">
        <v>4773</v>
      </c>
      <c r="X1338" s="6">
        <v>1307</v>
      </c>
      <c r="Y1338" s="6">
        <v>2246</v>
      </c>
      <c r="Z1338" s="6">
        <v>1339</v>
      </c>
      <c r="AA1338" s="6">
        <v>0</v>
      </c>
      <c r="AB1338" s="6">
        <f>SUM(Table2026_09_25[[#This Row],[Number of in-person visits provided in reporting year.]:[Number of video/virtual visits provided in reporting year.]])</f>
        <v>3585</v>
      </c>
      <c r="AC1338" s="6" t="s">
        <v>8469</v>
      </c>
      <c r="AD1338" s="6">
        <v>0</v>
      </c>
      <c r="AE1338" s="6">
        <v>0</v>
      </c>
      <c r="AF1338" s="6" t="s">
        <v>4682</v>
      </c>
      <c r="AG1338" s="6">
        <v>90</v>
      </c>
      <c r="AI1338" s="6" t="s">
        <v>6877</v>
      </c>
      <c r="AJ1338" s="6" t="s">
        <v>6801</v>
      </c>
      <c r="AK1338" s="6" t="s">
        <v>8483</v>
      </c>
      <c r="AL1338" s="26" t="s">
        <v>4152</v>
      </c>
      <c r="AQ1338" s="6" t="s">
        <v>544</v>
      </c>
      <c r="AX1338" s="45"/>
      <c r="AZ1338" s="6">
        <v>6</v>
      </c>
      <c r="BA1338" s="6">
        <v>0</v>
      </c>
      <c r="BB1338" s="45">
        <v>0</v>
      </c>
      <c r="BC1338" s="6">
        <v>13</v>
      </c>
      <c r="BD1338" s="6">
        <v>0</v>
      </c>
      <c r="BF1338" s="6">
        <v>4</v>
      </c>
      <c r="BG1338" s="45">
        <v>2</v>
      </c>
      <c r="BH1338" s="45">
        <v>0</v>
      </c>
      <c r="BI1338" s="6">
        <v>0</v>
      </c>
      <c r="BJ1338" s="6">
        <v>0</v>
      </c>
      <c r="BK1338" s="6">
        <v>1</v>
      </c>
      <c r="BL1338" s="45">
        <v>1</v>
      </c>
      <c r="BM1338" s="45">
        <v>0</v>
      </c>
      <c r="BN1338" s="6">
        <v>0</v>
      </c>
      <c r="BO1338" s="6">
        <v>0</v>
      </c>
      <c r="BP1338" s="6">
        <v>2</v>
      </c>
      <c r="BQ1338" s="6">
        <v>0</v>
      </c>
      <c r="BR1338" s="45">
        <v>1</v>
      </c>
      <c r="BT1338" s="45">
        <v>0</v>
      </c>
      <c r="BU1338" s="45">
        <v>0</v>
      </c>
      <c r="BX1338" s="6">
        <v>0</v>
      </c>
      <c r="BY1338" s="6" t="s">
        <v>21</v>
      </c>
      <c r="BZ1338" s="6">
        <f t="shared" si="60"/>
        <v>30</v>
      </c>
      <c r="CA1338" s="6">
        <f t="shared" si="61"/>
        <v>11</v>
      </c>
      <c r="CC1338" s="63" t="s">
        <v>4687</v>
      </c>
      <c r="CD1338" s="6" t="s">
        <v>21</v>
      </c>
      <c r="CK1338" s="6" t="s">
        <v>5148</v>
      </c>
      <c r="DA1338" s="6" t="s">
        <v>21</v>
      </c>
      <c r="DC1338" s="6" t="s">
        <v>4434</v>
      </c>
      <c r="DD1338" s="6" t="s">
        <v>1850</v>
      </c>
      <c r="DF1338" s="29">
        <f t="shared" si="62"/>
        <v>0</v>
      </c>
      <c r="DG1338" s="6">
        <v>1</v>
      </c>
    </row>
    <row r="1339" spans="1:111" ht="16" hidden="1" x14ac:dyDescent="0.2">
      <c r="A1339" s="6" t="s">
        <v>2193</v>
      </c>
      <c r="B1339" s="25"/>
      <c r="C1339" s="25"/>
      <c r="F1339" s="25"/>
      <c r="G1339" s="63" t="s">
        <v>1844</v>
      </c>
      <c r="H1339" s="6" t="s">
        <v>8045</v>
      </c>
      <c r="L1339" s="6" t="s">
        <v>602</v>
      </c>
      <c r="P1339" s="6" t="s">
        <v>558</v>
      </c>
      <c r="Q1339" s="6" t="s">
        <v>4773</v>
      </c>
      <c r="X1339" s="6">
        <v>63</v>
      </c>
      <c r="Y1339" s="6">
        <v>621</v>
      </c>
      <c r="Z1339" s="6">
        <v>175</v>
      </c>
      <c r="AA1339" s="6">
        <v>216</v>
      </c>
      <c r="AB1339" s="6">
        <f>SUM(Table2026_09_25[[#This Row],[Number of in-person visits provided in reporting year.]:[Number of video/virtual visits provided in reporting year.]])</f>
        <v>1012</v>
      </c>
      <c r="AC1339" s="6" t="s">
        <v>8469</v>
      </c>
      <c r="AD1339" s="6">
        <v>0</v>
      </c>
      <c r="AE1339" s="6">
        <v>0</v>
      </c>
      <c r="AG1339" s="6">
        <v>0</v>
      </c>
      <c r="AI1339" s="6" t="s">
        <v>8046</v>
      </c>
      <c r="AJ1339" s="6" t="s">
        <v>5575</v>
      </c>
      <c r="AK1339" s="6" t="s">
        <v>8483</v>
      </c>
      <c r="AL1339" s="26" t="s">
        <v>370</v>
      </c>
      <c r="AQ1339" s="6" t="s">
        <v>544</v>
      </c>
      <c r="AX1339" s="45"/>
      <c r="AZ1339" s="6">
        <v>0</v>
      </c>
      <c r="BA1339" s="6">
        <v>0</v>
      </c>
      <c r="BB1339" s="45">
        <v>0</v>
      </c>
      <c r="BC1339" s="6">
        <v>0</v>
      </c>
      <c r="BD1339" s="6">
        <v>0</v>
      </c>
      <c r="BF1339" s="6">
        <v>0</v>
      </c>
      <c r="BG1339" s="45">
        <v>0.2</v>
      </c>
      <c r="BH1339" s="45">
        <v>0</v>
      </c>
      <c r="BI1339" s="6">
        <v>0</v>
      </c>
      <c r="BJ1339" s="6">
        <v>0</v>
      </c>
      <c r="BK1339" s="6">
        <v>0</v>
      </c>
      <c r="BL1339" s="45">
        <v>1</v>
      </c>
      <c r="BM1339" s="45">
        <v>1</v>
      </c>
      <c r="BN1339" s="6">
        <v>0</v>
      </c>
      <c r="BO1339" s="6">
        <v>0</v>
      </c>
      <c r="BP1339" s="6">
        <v>0</v>
      </c>
      <c r="BQ1339" s="6">
        <v>0</v>
      </c>
      <c r="BR1339" s="45">
        <v>0</v>
      </c>
      <c r="BT1339" s="45">
        <v>0.1</v>
      </c>
      <c r="BU1339" s="45">
        <v>0</v>
      </c>
      <c r="BX1339" s="6">
        <v>0</v>
      </c>
      <c r="BY1339" s="6" t="s">
        <v>21</v>
      </c>
      <c r="BZ1339" s="6">
        <f t="shared" si="60"/>
        <v>2.3000000000000003</v>
      </c>
      <c r="CA1339" s="6">
        <f t="shared" si="61"/>
        <v>2.3000000000000003</v>
      </c>
      <c r="CC1339" s="63" t="s">
        <v>4753</v>
      </c>
      <c r="CD1339" s="6" t="s">
        <v>2194</v>
      </c>
      <c r="CK1339" s="6" t="s">
        <v>5148</v>
      </c>
      <c r="DA1339" s="6" t="s">
        <v>21</v>
      </c>
      <c r="DC1339" s="6" t="s">
        <v>4434</v>
      </c>
      <c r="DD1339" s="6" t="s">
        <v>2184</v>
      </c>
      <c r="DF1339" s="29">
        <f t="shared" si="62"/>
        <v>0</v>
      </c>
      <c r="DG1339" s="6">
        <v>1</v>
      </c>
    </row>
    <row r="1340" spans="1:111" ht="16" hidden="1" x14ac:dyDescent="0.2">
      <c r="A1340" s="6" t="s">
        <v>2309</v>
      </c>
      <c r="B1340" s="25"/>
      <c r="C1340" s="25"/>
      <c r="F1340" s="25"/>
      <c r="G1340" s="63" t="s">
        <v>1844</v>
      </c>
      <c r="H1340" s="6" t="s">
        <v>520</v>
      </c>
      <c r="L1340" s="6" t="s">
        <v>1222</v>
      </c>
      <c r="P1340" s="6" t="s">
        <v>558</v>
      </c>
      <c r="Q1340" s="6" t="s">
        <v>4773</v>
      </c>
      <c r="X1340" s="6">
        <v>150</v>
      </c>
      <c r="Y1340" s="6">
        <v>555</v>
      </c>
      <c r="Z1340" s="6">
        <v>356</v>
      </c>
      <c r="AA1340" s="6">
        <v>9</v>
      </c>
      <c r="AB1340" s="6">
        <f>SUM(Table2026_09_25[[#This Row],[Number of in-person visits provided in reporting year.]:[Number of video/virtual visits provided in reporting year.]])</f>
        <v>920</v>
      </c>
      <c r="AC1340" s="6" t="s">
        <v>8469</v>
      </c>
      <c r="AD1340" s="6">
        <v>0</v>
      </c>
      <c r="AE1340" s="6">
        <v>0</v>
      </c>
      <c r="AF1340" s="6" t="s">
        <v>8026</v>
      </c>
      <c r="AG1340" s="6">
        <v>13.5</v>
      </c>
      <c r="AI1340" s="6" t="s">
        <v>8213</v>
      </c>
      <c r="AJ1340" s="6" t="s">
        <v>34</v>
      </c>
      <c r="AK1340" s="6" t="s">
        <v>8483</v>
      </c>
      <c r="AL1340" s="26" t="s">
        <v>710</v>
      </c>
      <c r="AQ1340" s="6" t="s">
        <v>544</v>
      </c>
      <c r="AX1340" s="45"/>
      <c r="AZ1340" s="6">
        <v>0</v>
      </c>
      <c r="BA1340" s="6">
        <v>0</v>
      </c>
      <c r="BB1340" s="45">
        <v>0</v>
      </c>
      <c r="BC1340" s="6">
        <v>0</v>
      </c>
      <c r="BD1340" s="6">
        <v>0</v>
      </c>
      <c r="BF1340" s="6">
        <v>1</v>
      </c>
      <c r="BG1340" s="45">
        <v>0</v>
      </c>
      <c r="BH1340" s="45">
        <v>0</v>
      </c>
      <c r="BI1340" s="6">
        <v>0</v>
      </c>
      <c r="BJ1340" s="6">
        <v>0</v>
      </c>
      <c r="BK1340" s="6">
        <v>0</v>
      </c>
      <c r="BL1340" s="45">
        <v>0</v>
      </c>
      <c r="BM1340" s="45">
        <v>0</v>
      </c>
      <c r="BN1340" s="6">
        <v>0</v>
      </c>
      <c r="BO1340" s="6">
        <v>0</v>
      </c>
      <c r="BP1340" s="6">
        <v>0</v>
      </c>
      <c r="BQ1340" s="6">
        <v>0</v>
      </c>
      <c r="BR1340" s="45">
        <v>0</v>
      </c>
      <c r="BT1340" s="45">
        <v>0</v>
      </c>
      <c r="BU1340" s="45">
        <v>0</v>
      </c>
      <c r="BX1340" s="6">
        <v>0</v>
      </c>
      <c r="BY1340" s="6" t="s">
        <v>2310</v>
      </c>
      <c r="BZ1340" s="6">
        <f t="shared" si="60"/>
        <v>1</v>
      </c>
      <c r="CA1340" s="6">
        <f t="shared" si="61"/>
        <v>1</v>
      </c>
      <c r="CC1340" s="63" t="s">
        <v>4753</v>
      </c>
      <c r="CD1340" s="6" t="s">
        <v>2311</v>
      </c>
      <c r="CK1340" s="6" t="s">
        <v>5148</v>
      </c>
      <c r="DA1340" s="6" t="s">
        <v>2312</v>
      </c>
      <c r="DC1340" s="6" t="s">
        <v>4434</v>
      </c>
      <c r="DD1340" s="6" t="s">
        <v>38</v>
      </c>
      <c r="DF1340" s="29">
        <f t="shared" si="62"/>
        <v>0</v>
      </c>
      <c r="DG1340" s="6">
        <v>1</v>
      </c>
    </row>
    <row r="1341" spans="1:111" ht="16" hidden="1" x14ac:dyDescent="0.2">
      <c r="A1341" s="6" t="s">
        <v>1877</v>
      </c>
      <c r="B1341" s="25"/>
      <c r="C1341" s="25"/>
      <c r="F1341" s="25"/>
      <c r="G1341" s="63" t="s">
        <v>1844</v>
      </c>
      <c r="H1341" s="6" t="s">
        <v>4902</v>
      </c>
      <c r="L1341" s="6" t="s">
        <v>588</v>
      </c>
      <c r="P1341" s="6" t="s">
        <v>558</v>
      </c>
      <c r="Q1341" s="6" t="s">
        <v>4773</v>
      </c>
      <c r="X1341" s="6">
        <v>229</v>
      </c>
      <c r="Y1341" s="6">
        <v>471</v>
      </c>
      <c r="Z1341" s="6">
        <v>309</v>
      </c>
      <c r="AA1341" s="6">
        <v>4</v>
      </c>
      <c r="AB1341" s="6">
        <f>SUM(Table2026_09_25[[#This Row],[Number of in-person visits provided in reporting year.]:[Number of video/virtual visits provided in reporting year.]])</f>
        <v>784</v>
      </c>
      <c r="AC1341" s="6" t="s">
        <v>8469</v>
      </c>
      <c r="AD1341" s="6">
        <v>0</v>
      </c>
      <c r="AE1341" s="6">
        <v>0</v>
      </c>
      <c r="AF1341" s="6" t="s">
        <v>4682</v>
      </c>
      <c r="AG1341" s="6">
        <v>36</v>
      </c>
      <c r="AI1341" s="6" t="s">
        <v>770</v>
      </c>
      <c r="AJ1341" s="6" t="s">
        <v>43</v>
      </c>
      <c r="AK1341" s="6" t="s">
        <v>8483</v>
      </c>
      <c r="AL1341" s="26" t="s">
        <v>267</v>
      </c>
      <c r="AQ1341" s="6" t="s">
        <v>43</v>
      </c>
      <c r="AX1341" s="45"/>
      <c r="AZ1341" s="6">
        <v>0</v>
      </c>
      <c r="BA1341" s="6">
        <v>0</v>
      </c>
      <c r="BB1341" s="45">
        <v>0</v>
      </c>
      <c r="BC1341" s="6">
        <v>0</v>
      </c>
      <c r="BD1341" s="6">
        <v>0</v>
      </c>
      <c r="BF1341" s="6">
        <v>0</v>
      </c>
      <c r="BG1341" s="45">
        <v>0</v>
      </c>
      <c r="BH1341" s="45">
        <v>0</v>
      </c>
      <c r="BI1341" s="6">
        <v>0</v>
      </c>
      <c r="BJ1341" s="6">
        <v>0</v>
      </c>
      <c r="BK1341" s="6">
        <v>0</v>
      </c>
      <c r="BL1341" s="45">
        <v>1</v>
      </c>
      <c r="BM1341" s="45">
        <v>0</v>
      </c>
      <c r="BN1341" s="6">
        <v>0</v>
      </c>
      <c r="BO1341" s="6">
        <v>0</v>
      </c>
      <c r="BP1341" s="6">
        <v>1</v>
      </c>
      <c r="BQ1341" s="6">
        <v>0</v>
      </c>
      <c r="BR1341" s="45">
        <v>0</v>
      </c>
      <c r="BT1341" s="45">
        <v>0</v>
      </c>
      <c r="BU1341" s="45">
        <v>0</v>
      </c>
      <c r="BX1341" s="6">
        <v>0</v>
      </c>
      <c r="BY1341" s="6" t="s">
        <v>21</v>
      </c>
      <c r="BZ1341" s="6">
        <f t="shared" si="60"/>
        <v>2</v>
      </c>
      <c r="CA1341" s="6">
        <f t="shared" si="61"/>
        <v>2</v>
      </c>
      <c r="CC1341" s="63" t="s">
        <v>4687</v>
      </c>
      <c r="CD1341" s="6" t="s">
        <v>1878</v>
      </c>
      <c r="CK1341" s="6" t="s">
        <v>5148</v>
      </c>
      <c r="DA1341" s="6" t="s">
        <v>1453</v>
      </c>
      <c r="DC1341" s="6" t="s">
        <v>4434</v>
      </c>
      <c r="DD1341" s="6" t="s">
        <v>270</v>
      </c>
      <c r="DF1341" s="29">
        <f t="shared" si="62"/>
        <v>0</v>
      </c>
      <c r="DG1341" s="6">
        <v>1</v>
      </c>
    </row>
    <row r="1342" spans="1:111" ht="16" hidden="1" x14ac:dyDescent="0.2">
      <c r="A1342" s="6" t="s">
        <v>2230</v>
      </c>
      <c r="B1342" s="25"/>
      <c r="C1342" s="25"/>
      <c r="F1342" s="25"/>
      <c r="G1342" s="63" t="s">
        <v>1844</v>
      </c>
      <c r="H1342" s="6" t="s">
        <v>7236</v>
      </c>
      <c r="L1342" s="6" t="s">
        <v>1726</v>
      </c>
      <c r="P1342" s="6" t="s">
        <v>690</v>
      </c>
      <c r="Q1342" s="31" t="s">
        <v>987</v>
      </c>
      <c r="X1342" s="6">
        <v>273</v>
      </c>
      <c r="Y1342" s="6">
        <v>356</v>
      </c>
      <c r="Z1342" s="6">
        <v>0</v>
      </c>
      <c r="AA1342" s="6">
        <v>0</v>
      </c>
      <c r="AB1342" s="6">
        <f>SUM(Table2026_09_25[[#This Row],[Number of in-person visits provided in reporting year.]:[Number of video/virtual visits provided in reporting year.]])</f>
        <v>356</v>
      </c>
      <c r="AC1342" s="6" t="s">
        <v>8469</v>
      </c>
      <c r="AD1342" s="6">
        <v>0</v>
      </c>
      <c r="AE1342" s="6">
        <v>0</v>
      </c>
      <c r="AF1342" s="6" t="s">
        <v>4682</v>
      </c>
      <c r="AG1342" s="6">
        <v>3</v>
      </c>
      <c r="AI1342" s="6" t="s">
        <v>7240</v>
      </c>
      <c r="AJ1342" s="6" t="s">
        <v>43</v>
      </c>
      <c r="AK1342" s="6" t="s">
        <v>8483</v>
      </c>
      <c r="AL1342" s="26" t="s">
        <v>142</v>
      </c>
      <c r="AQ1342" s="6" t="s">
        <v>43</v>
      </c>
      <c r="AX1342" s="45"/>
      <c r="AZ1342" s="6">
        <v>0.33</v>
      </c>
      <c r="BA1342" s="6">
        <v>0</v>
      </c>
      <c r="BB1342" s="45">
        <v>0</v>
      </c>
      <c r="BC1342" s="6">
        <v>0</v>
      </c>
      <c r="BD1342" s="6">
        <v>0.2</v>
      </c>
      <c r="BF1342" s="6">
        <v>0</v>
      </c>
      <c r="BG1342" s="45">
        <v>0</v>
      </c>
      <c r="BH1342" s="45">
        <v>0</v>
      </c>
      <c r="BI1342" s="6">
        <v>0</v>
      </c>
      <c r="BJ1342" s="6">
        <v>0</v>
      </c>
      <c r="BK1342" s="6">
        <v>0</v>
      </c>
      <c r="BL1342" s="45">
        <v>0</v>
      </c>
      <c r="BM1342" s="45">
        <v>0</v>
      </c>
      <c r="BN1342" s="6">
        <v>0</v>
      </c>
      <c r="BO1342" s="6">
        <v>0</v>
      </c>
      <c r="BP1342" s="6">
        <v>0</v>
      </c>
      <c r="BQ1342" s="6">
        <v>0</v>
      </c>
      <c r="BR1342" s="45">
        <v>0</v>
      </c>
      <c r="BT1342" s="45">
        <v>0</v>
      </c>
      <c r="BU1342" s="45">
        <v>0</v>
      </c>
      <c r="BX1342" s="6">
        <v>0</v>
      </c>
      <c r="BY1342" s="6" t="s">
        <v>1648</v>
      </c>
      <c r="BZ1342" s="6">
        <f t="shared" si="60"/>
        <v>0.53</v>
      </c>
      <c r="CA1342" s="6">
        <f t="shared" si="61"/>
        <v>0</v>
      </c>
      <c r="CC1342" s="63" t="s">
        <v>4753</v>
      </c>
      <c r="CD1342" s="6" t="s">
        <v>1727</v>
      </c>
      <c r="CK1342" s="6" t="s">
        <v>5148</v>
      </c>
      <c r="DA1342" s="6" t="s">
        <v>1728</v>
      </c>
      <c r="DC1342" s="6" t="s">
        <v>4434</v>
      </c>
      <c r="DD1342" s="6" t="s">
        <v>1650</v>
      </c>
      <c r="DF1342" s="29">
        <f t="shared" si="62"/>
        <v>0</v>
      </c>
      <c r="DG1342" s="6">
        <v>1</v>
      </c>
    </row>
    <row r="1343" spans="1:111" ht="16" hidden="1" x14ac:dyDescent="0.2">
      <c r="A1343" s="6" t="s">
        <v>2378</v>
      </c>
      <c r="B1343" s="25"/>
      <c r="C1343" s="25"/>
      <c r="F1343" s="25"/>
      <c r="G1343" s="63" t="s">
        <v>1844</v>
      </c>
      <c r="H1343" s="6" t="s">
        <v>7974</v>
      </c>
      <c r="L1343" s="6" t="s">
        <v>690</v>
      </c>
      <c r="P1343" s="6" t="s">
        <v>690</v>
      </c>
      <c r="Q1343" s="31" t="s">
        <v>987</v>
      </c>
      <c r="X1343" s="6">
        <v>70</v>
      </c>
      <c r="Y1343" s="6">
        <v>70</v>
      </c>
      <c r="Z1343" s="6">
        <v>0</v>
      </c>
      <c r="AA1343" s="6">
        <v>0</v>
      </c>
      <c r="AB1343" s="6">
        <f>SUM(Table2026_09_25[[#This Row],[Number of in-person visits provided in reporting year.]:[Number of video/virtual visits provided in reporting year.]])</f>
        <v>70</v>
      </c>
      <c r="AC1343" s="6" t="s">
        <v>8469</v>
      </c>
      <c r="AD1343" s="6">
        <v>0</v>
      </c>
      <c r="AE1343" s="6">
        <v>0</v>
      </c>
      <c r="AF1343" s="6" t="s">
        <v>4682</v>
      </c>
      <c r="AG1343" s="6">
        <v>0</v>
      </c>
      <c r="AI1343" s="6" t="s">
        <v>8084</v>
      </c>
      <c r="AJ1343" s="6" t="s">
        <v>7977</v>
      </c>
      <c r="AK1343" s="6" t="s">
        <v>8483</v>
      </c>
      <c r="AL1343" s="26" t="s">
        <v>693</v>
      </c>
      <c r="AQ1343" s="6" t="s">
        <v>1289</v>
      </c>
      <c r="AX1343" s="45"/>
      <c r="AZ1343" s="6">
        <v>0</v>
      </c>
      <c r="BA1343" s="6">
        <v>0</v>
      </c>
      <c r="BB1343" s="45">
        <v>0</v>
      </c>
      <c r="BC1343" s="6">
        <v>0</v>
      </c>
      <c r="BD1343" s="6">
        <v>0.06</v>
      </c>
      <c r="BF1343" s="6">
        <v>0</v>
      </c>
      <c r="BG1343" s="45">
        <v>0</v>
      </c>
      <c r="BH1343" s="45">
        <v>0</v>
      </c>
      <c r="BI1343" s="6">
        <v>0</v>
      </c>
      <c r="BJ1343" s="6">
        <v>0</v>
      </c>
      <c r="BK1343" s="6">
        <v>0</v>
      </c>
      <c r="BL1343" s="45">
        <v>0</v>
      </c>
      <c r="BM1343" s="45">
        <v>0</v>
      </c>
      <c r="BN1343" s="6">
        <v>0</v>
      </c>
      <c r="BO1343" s="6">
        <v>0</v>
      </c>
      <c r="BP1343" s="6">
        <v>0</v>
      </c>
      <c r="BQ1343" s="6">
        <v>0</v>
      </c>
      <c r="BR1343" s="45">
        <v>0</v>
      </c>
      <c r="BT1343" s="45">
        <v>0</v>
      </c>
      <c r="BU1343" s="45">
        <v>0</v>
      </c>
      <c r="BX1343" s="6">
        <v>0</v>
      </c>
      <c r="BY1343" s="6" t="s">
        <v>21</v>
      </c>
      <c r="BZ1343" s="6">
        <f t="shared" ref="BZ1343:BZ1406" si="63">SUM(AY1343:BW1343)</f>
        <v>0.06</v>
      </c>
      <c r="CA1343" s="6">
        <f t="shared" ref="CA1343:CA1406" si="64">(SUM(BB1343))+(SUM(BE1343:BM1343))+(SUM(BO1343:BV1343))+BX1343</f>
        <v>0</v>
      </c>
      <c r="CC1343" s="63" t="s">
        <v>21</v>
      </c>
      <c r="CD1343" s="6" t="s">
        <v>2379</v>
      </c>
      <c r="CK1343" s="6" t="s">
        <v>5148</v>
      </c>
      <c r="DA1343" s="6" t="s">
        <v>21</v>
      </c>
      <c r="DC1343" s="6" t="s">
        <v>4434</v>
      </c>
      <c r="DD1343" s="6" t="s">
        <v>164</v>
      </c>
      <c r="DF1343" s="29">
        <f t="shared" ref="DF1343:DF1406" si="65">SUBTOTAL(103,G1343)</f>
        <v>0</v>
      </c>
      <c r="DG1343" s="6">
        <v>1</v>
      </c>
    </row>
    <row r="1344" spans="1:111" ht="16" hidden="1" x14ac:dyDescent="0.2">
      <c r="A1344" s="6" t="s">
        <v>2484</v>
      </c>
      <c r="B1344" s="25"/>
      <c r="C1344" s="25"/>
      <c r="F1344" s="25"/>
      <c r="G1344" s="63" t="s">
        <v>1844</v>
      </c>
      <c r="H1344" s="6" t="s">
        <v>746</v>
      </c>
      <c r="L1344" s="6" t="s">
        <v>690</v>
      </c>
      <c r="P1344" s="6" t="s">
        <v>690</v>
      </c>
      <c r="Q1344" s="31" t="s">
        <v>987</v>
      </c>
      <c r="X1344" s="6">
        <v>279</v>
      </c>
      <c r="Y1344" s="6">
        <v>244</v>
      </c>
      <c r="Z1344" s="6">
        <v>24</v>
      </c>
      <c r="AA1344" s="6">
        <v>62</v>
      </c>
      <c r="AB1344" s="6">
        <f>SUM(Table2026_09_25[[#This Row],[Number of in-person visits provided in reporting year.]:[Number of video/virtual visits provided in reporting year.]])</f>
        <v>330</v>
      </c>
      <c r="AC1344" s="6" t="s">
        <v>8469</v>
      </c>
      <c r="AD1344" s="6">
        <v>0</v>
      </c>
      <c r="AE1344" s="6">
        <v>0</v>
      </c>
      <c r="AF1344" s="6" t="s">
        <v>4682</v>
      </c>
      <c r="AG1344" s="6">
        <v>0</v>
      </c>
      <c r="AI1344" s="6" t="s">
        <v>7554</v>
      </c>
      <c r="AJ1344" s="6" t="s">
        <v>6639</v>
      </c>
      <c r="AK1344" s="6" t="s">
        <v>8483</v>
      </c>
      <c r="AL1344" s="26" t="s">
        <v>1232</v>
      </c>
      <c r="AQ1344" s="6" t="s">
        <v>63</v>
      </c>
      <c r="AX1344" s="45" t="s">
        <v>18</v>
      </c>
      <c r="AZ1344" s="6">
        <v>0</v>
      </c>
      <c r="BA1344" s="6">
        <v>0</v>
      </c>
      <c r="BB1344" s="45">
        <v>0</v>
      </c>
      <c r="BC1344" s="6">
        <v>0</v>
      </c>
      <c r="BD1344" s="6">
        <v>4</v>
      </c>
      <c r="BF1344" s="6">
        <v>0</v>
      </c>
      <c r="BG1344" s="45">
        <v>0</v>
      </c>
      <c r="BH1344" s="45">
        <v>0</v>
      </c>
      <c r="BI1344" s="6">
        <v>0</v>
      </c>
      <c r="BJ1344" s="6">
        <v>0</v>
      </c>
      <c r="BK1344" s="6">
        <v>0</v>
      </c>
      <c r="BL1344" s="45">
        <v>0</v>
      </c>
      <c r="BM1344" s="45">
        <v>0</v>
      </c>
      <c r="BN1344" s="6">
        <v>0</v>
      </c>
      <c r="BO1344" s="6">
        <v>0</v>
      </c>
      <c r="BP1344" s="6">
        <v>0</v>
      </c>
      <c r="BQ1344" s="6">
        <v>0</v>
      </c>
      <c r="BR1344" s="45">
        <v>0</v>
      </c>
      <c r="BT1344" s="45">
        <v>0</v>
      </c>
      <c r="BU1344" s="45">
        <v>0</v>
      </c>
      <c r="BX1344" s="6">
        <v>1</v>
      </c>
      <c r="BY1344" s="6" t="s">
        <v>2485</v>
      </c>
      <c r="BZ1344" s="6">
        <f t="shared" si="63"/>
        <v>4</v>
      </c>
      <c r="CA1344" s="6">
        <f t="shared" si="64"/>
        <v>1</v>
      </c>
      <c r="CC1344" s="63" t="s">
        <v>4687</v>
      </c>
      <c r="CD1344" s="6" t="s">
        <v>21</v>
      </c>
      <c r="CK1344" s="6" t="s">
        <v>5148</v>
      </c>
      <c r="DA1344" s="6" t="s">
        <v>21</v>
      </c>
      <c r="DC1344" s="6" t="s">
        <v>4434</v>
      </c>
      <c r="DD1344" s="6" t="s">
        <v>2436</v>
      </c>
      <c r="DF1344" s="29">
        <f t="shared" si="65"/>
        <v>0</v>
      </c>
      <c r="DG1344" s="6">
        <v>1</v>
      </c>
    </row>
    <row r="1345" spans="1:111" ht="16" hidden="1" x14ac:dyDescent="0.2">
      <c r="A1345" s="6" t="s">
        <v>2290</v>
      </c>
      <c r="B1345" s="25"/>
      <c r="C1345" s="25"/>
      <c r="F1345" s="25"/>
      <c r="G1345" s="63" t="s">
        <v>1844</v>
      </c>
      <c r="H1345" s="6" t="s">
        <v>4714</v>
      </c>
      <c r="L1345" s="6" t="s">
        <v>697</v>
      </c>
      <c r="P1345" s="6" t="s">
        <v>690</v>
      </c>
      <c r="Q1345" s="31" t="s">
        <v>987</v>
      </c>
      <c r="X1345" s="6">
        <v>0</v>
      </c>
      <c r="Y1345" s="6">
        <v>395</v>
      </c>
      <c r="Z1345" s="6">
        <v>0</v>
      </c>
      <c r="AA1345" s="6">
        <v>0</v>
      </c>
      <c r="AB1345" s="6">
        <f>SUM(Table2026_09_25[[#This Row],[Number of in-person visits provided in reporting year.]:[Number of video/virtual visits provided in reporting year.]])</f>
        <v>395</v>
      </c>
      <c r="AC1345" s="6" t="s">
        <v>8469</v>
      </c>
      <c r="AD1345" s="6">
        <v>0</v>
      </c>
      <c r="AE1345" s="6">
        <v>0</v>
      </c>
      <c r="AF1345" s="6" t="s">
        <v>4682</v>
      </c>
      <c r="AG1345" s="6">
        <v>0</v>
      </c>
      <c r="AI1345" s="6" t="s">
        <v>4715</v>
      </c>
      <c r="AJ1345" s="6" t="s">
        <v>4716</v>
      </c>
      <c r="AK1345" s="6" t="s">
        <v>8483</v>
      </c>
      <c r="AL1345" s="26" t="s">
        <v>247</v>
      </c>
      <c r="AQ1345" s="6" t="s">
        <v>43</v>
      </c>
      <c r="AX1345" s="45"/>
      <c r="AZ1345" s="6">
        <v>0</v>
      </c>
      <c r="BA1345" s="6">
        <v>0</v>
      </c>
      <c r="BB1345" s="45">
        <v>0</v>
      </c>
      <c r="BC1345" s="6">
        <v>0</v>
      </c>
      <c r="BD1345" s="6">
        <v>3</v>
      </c>
      <c r="BF1345" s="6">
        <v>0</v>
      </c>
      <c r="BG1345" s="45">
        <v>1</v>
      </c>
      <c r="BH1345" s="45">
        <v>0</v>
      </c>
      <c r="BI1345" s="6">
        <v>0</v>
      </c>
      <c r="BJ1345" s="6">
        <v>0</v>
      </c>
      <c r="BK1345" s="6">
        <v>0</v>
      </c>
      <c r="BL1345" s="45">
        <v>0</v>
      </c>
      <c r="BM1345" s="45">
        <v>0</v>
      </c>
      <c r="BN1345" s="6">
        <v>0</v>
      </c>
      <c r="BO1345" s="6">
        <v>0</v>
      </c>
      <c r="BP1345" s="6">
        <v>2</v>
      </c>
      <c r="BQ1345" s="6">
        <v>0</v>
      </c>
      <c r="BR1345" s="45">
        <v>0</v>
      </c>
      <c r="BT1345" s="45">
        <v>0</v>
      </c>
      <c r="BU1345" s="45">
        <v>0</v>
      </c>
      <c r="BX1345" s="6">
        <v>0</v>
      </c>
      <c r="BY1345" s="6" t="s">
        <v>21</v>
      </c>
      <c r="BZ1345" s="6">
        <f t="shared" si="63"/>
        <v>6</v>
      </c>
      <c r="CA1345" s="6">
        <f t="shared" si="64"/>
        <v>3</v>
      </c>
      <c r="CC1345" s="63" t="s">
        <v>21</v>
      </c>
      <c r="CD1345" s="6" t="s">
        <v>21</v>
      </c>
      <c r="CK1345" s="6" t="s">
        <v>5148</v>
      </c>
      <c r="DA1345" s="6" t="s">
        <v>2291</v>
      </c>
      <c r="DC1345" s="6" t="s">
        <v>4434</v>
      </c>
      <c r="DD1345" s="6" t="s">
        <v>699</v>
      </c>
      <c r="DF1345" s="29">
        <f t="shared" si="65"/>
        <v>0</v>
      </c>
      <c r="DG1345" s="6">
        <v>1</v>
      </c>
    </row>
    <row r="1346" spans="1:111" ht="16" hidden="1" x14ac:dyDescent="0.2">
      <c r="A1346" s="6" t="s">
        <v>2372</v>
      </c>
      <c r="B1346" s="25"/>
      <c r="C1346" s="25"/>
      <c r="F1346" s="25"/>
      <c r="G1346" s="63" t="s">
        <v>1844</v>
      </c>
      <c r="H1346" s="6" t="s">
        <v>155</v>
      </c>
      <c r="L1346" s="6" t="s">
        <v>2373</v>
      </c>
      <c r="P1346" s="6" t="s">
        <v>690</v>
      </c>
      <c r="Q1346" s="31" t="s">
        <v>987</v>
      </c>
      <c r="X1346" s="6">
        <v>261</v>
      </c>
      <c r="Y1346" s="6">
        <v>650</v>
      </c>
      <c r="Z1346" s="6">
        <v>32</v>
      </c>
      <c r="AA1346" s="6">
        <v>0</v>
      </c>
      <c r="AB1346" s="6">
        <f>SUM(Table2026_09_25[[#This Row],[Number of in-person visits provided in reporting year.]:[Number of video/virtual visits provided in reporting year.]])</f>
        <v>682</v>
      </c>
      <c r="AC1346" s="6" t="s">
        <v>8469</v>
      </c>
      <c r="AD1346" s="6">
        <v>0</v>
      </c>
      <c r="AE1346" s="6">
        <v>0</v>
      </c>
      <c r="AF1346" s="6" t="s">
        <v>4682</v>
      </c>
      <c r="AG1346" s="6">
        <v>22</v>
      </c>
      <c r="AI1346" s="6" t="s">
        <v>156</v>
      </c>
      <c r="AJ1346" s="6" t="s">
        <v>328</v>
      </c>
      <c r="AK1346" s="6" t="s">
        <v>8483</v>
      </c>
      <c r="AL1346" s="26" t="s">
        <v>157</v>
      </c>
      <c r="AQ1346" s="6" t="s">
        <v>1289</v>
      </c>
      <c r="AX1346" s="45"/>
      <c r="AZ1346" s="6">
        <v>0</v>
      </c>
      <c r="BA1346" s="6">
        <v>0</v>
      </c>
      <c r="BB1346" s="45">
        <v>0</v>
      </c>
      <c r="BC1346" s="6">
        <v>0</v>
      </c>
      <c r="BD1346" s="6">
        <v>1.4</v>
      </c>
      <c r="BF1346" s="6">
        <v>0</v>
      </c>
      <c r="BG1346" s="45">
        <v>0</v>
      </c>
      <c r="BH1346" s="45">
        <v>0</v>
      </c>
      <c r="BI1346" s="6">
        <v>0</v>
      </c>
      <c r="BJ1346" s="6">
        <v>0</v>
      </c>
      <c r="BK1346" s="6">
        <v>0</v>
      </c>
      <c r="BL1346" s="45">
        <v>0</v>
      </c>
      <c r="BM1346" s="45">
        <v>0</v>
      </c>
      <c r="BN1346" s="6">
        <v>0</v>
      </c>
      <c r="BO1346" s="6">
        <v>0</v>
      </c>
      <c r="BP1346" s="6">
        <v>0</v>
      </c>
      <c r="BQ1346" s="6">
        <v>0</v>
      </c>
      <c r="BR1346" s="45">
        <v>0</v>
      </c>
      <c r="BT1346" s="45">
        <v>0</v>
      </c>
      <c r="BU1346" s="45">
        <v>0</v>
      </c>
      <c r="BX1346" s="6">
        <v>0</v>
      </c>
      <c r="BY1346" s="6" t="s">
        <v>21</v>
      </c>
      <c r="BZ1346" s="6">
        <f t="shared" si="63"/>
        <v>1.4</v>
      </c>
      <c r="CA1346" s="6">
        <f t="shared" si="64"/>
        <v>0</v>
      </c>
      <c r="CC1346" s="63" t="s">
        <v>21</v>
      </c>
      <c r="CD1346" s="6" t="s">
        <v>1839</v>
      </c>
      <c r="CK1346" s="6" t="s">
        <v>5148</v>
      </c>
      <c r="DA1346" s="6" t="s">
        <v>2369</v>
      </c>
      <c r="DC1346" s="6" t="s">
        <v>4434</v>
      </c>
      <c r="DD1346" s="6" t="s">
        <v>164</v>
      </c>
      <c r="DF1346" s="29">
        <f t="shared" si="65"/>
        <v>0</v>
      </c>
      <c r="DG1346" s="6">
        <v>1</v>
      </c>
    </row>
    <row r="1347" spans="1:111" ht="16" hidden="1" x14ac:dyDescent="0.2">
      <c r="A1347" s="6" t="s">
        <v>2037</v>
      </c>
      <c r="B1347" s="25"/>
      <c r="C1347" s="25"/>
      <c r="F1347" s="25"/>
      <c r="G1347" s="63" t="s">
        <v>1844</v>
      </c>
      <c r="H1347" s="6" t="s">
        <v>5627</v>
      </c>
      <c r="L1347" s="6" t="s">
        <v>704</v>
      </c>
      <c r="P1347" s="6" t="s">
        <v>704</v>
      </c>
      <c r="Q1347" s="6" t="s">
        <v>4773</v>
      </c>
      <c r="X1347" s="6">
        <v>434</v>
      </c>
      <c r="Y1347" s="6">
        <v>2213</v>
      </c>
      <c r="Z1347" s="6">
        <v>1868</v>
      </c>
      <c r="AA1347" s="6">
        <v>339</v>
      </c>
      <c r="AB1347" s="6">
        <f>SUM(Table2026_09_25[[#This Row],[Number of in-person visits provided in reporting year.]:[Number of video/virtual visits provided in reporting year.]])</f>
        <v>4420</v>
      </c>
      <c r="AC1347" s="6" t="s">
        <v>8469</v>
      </c>
      <c r="AD1347" s="6">
        <v>0</v>
      </c>
      <c r="AE1347" s="6">
        <v>0</v>
      </c>
      <c r="AF1347" s="6" t="s">
        <v>4682</v>
      </c>
      <c r="AG1347" s="6">
        <v>77</v>
      </c>
      <c r="AI1347" s="6" t="s">
        <v>5630</v>
      </c>
      <c r="AJ1347" s="6" t="s">
        <v>43</v>
      </c>
      <c r="AK1347" s="6" t="s">
        <v>8483</v>
      </c>
      <c r="AL1347" s="26" t="s">
        <v>2830</v>
      </c>
      <c r="AQ1347" s="6" t="s">
        <v>43</v>
      </c>
      <c r="AX1347" s="45"/>
      <c r="AZ1347" s="6">
        <v>0.75</v>
      </c>
      <c r="BA1347" s="6">
        <v>0</v>
      </c>
      <c r="BB1347" s="45">
        <v>0</v>
      </c>
      <c r="BC1347" s="6">
        <v>0</v>
      </c>
      <c r="BD1347" s="6">
        <v>1.66</v>
      </c>
      <c r="BF1347" s="6">
        <v>0</v>
      </c>
      <c r="BG1347" s="45">
        <v>0</v>
      </c>
      <c r="BH1347" s="45">
        <v>0</v>
      </c>
      <c r="BI1347" s="6">
        <v>0</v>
      </c>
      <c r="BJ1347" s="6">
        <v>0</v>
      </c>
      <c r="BK1347" s="6">
        <v>0</v>
      </c>
      <c r="BL1347" s="45">
        <v>0</v>
      </c>
      <c r="BM1347" s="45">
        <v>0</v>
      </c>
      <c r="BN1347" s="6">
        <v>0</v>
      </c>
      <c r="BO1347" s="6">
        <v>0</v>
      </c>
      <c r="BP1347" s="6">
        <v>0</v>
      </c>
      <c r="BQ1347" s="6">
        <v>0</v>
      </c>
      <c r="BR1347" s="45">
        <v>0</v>
      </c>
      <c r="BT1347" s="45">
        <v>0</v>
      </c>
      <c r="BU1347" s="45">
        <v>0</v>
      </c>
      <c r="BX1347" s="6">
        <v>0</v>
      </c>
      <c r="BY1347" s="6" t="s">
        <v>21</v>
      </c>
      <c r="BZ1347" s="6">
        <f t="shared" si="63"/>
        <v>2.41</v>
      </c>
      <c r="CA1347" s="6">
        <f t="shared" si="64"/>
        <v>0</v>
      </c>
      <c r="CC1347" s="63" t="s">
        <v>4687</v>
      </c>
      <c r="CD1347" s="6" t="s">
        <v>2038</v>
      </c>
      <c r="CK1347" s="6" t="s">
        <v>5148</v>
      </c>
      <c r="DA1347" s="6" t="s">
        <v>2039</v>
      </c>
      <c r="DC1347" s="6" t="s">
        <v>4434</v>
      </c>
      <c r="DD1347" s="6" t="s">
        <v>304</v>
      </c>
      <c r="DF1347" s="29">
        <f t="shared" si="65"/>
        <v>0</v>
      </c>
      <c r="DG1347" s="6">
        <v>1</v>
      </c>
    </row>
    <row r="1348" spans="1:111" ht="16" hidden="1" x14ac:dyDescent="0.2">
      <c r="A1348" s="6" t="s">
        <v>2489</v>
      </c>
      <c r="B1348" s="25"/>
      <c r="C1348" s="25"/>
      <c r="F1348" s="25"/>
      <c r="G1348" s="63" t="s">
        <v>1844</v>
      </c>
      <c r="H1348" s="6" t="s">
        <v>746</v>
      </c>
      <c r="L1348" s="6" t="s">
        <v>745</v>
      </c>
      <c r="P1348" s="6" t="s">
        <v>704</v>
      </c>
      <c r="Q1348" s="6" t="s">
        <v>4773</v>
      </c>
      <c r="X1348" s="6">
        <v>298</v>
      </c>
      <c r="Y1348" s="6">
        <v>490</v>
      </c>
      <c r="Z1348" s="6">
        <v>404</v>
      </c>
      <c r="AA1348" s="6">
        <v>1031</v>
      </c>
      <c r="AB1348" s="6">
        <f>SUM(Table2026_09_25[[#This Row],[Number of in-person visits provided in reporting year.]:[Number of video/virtual visits provided in reporting year.]])</f>
        <v>1925</v>
      </c>
      <c r="AC1348" s="6" t="s">
        <v>8469</v>
      </c>
      <c r="AD1348" s="6">
        <v>0</v>
      </c>
      <c r="AE1348" s="6">
        <v>0</v>
      </c>
      <c r="AF1348" s="6" t="s">
        <v>4682</v>
      </c>
      <c r="AG1348" s="6">
        <v>78</v>
      </c>
      <c r="AI1348" s="6" t="s">
        <v>7545</v>
      </c>
      <c r="AJ1348" s="6" t="s">
        <v>6639</v>
      </c>
      <c r="AK1348" s="6" t="s">
        <v>8483</v>
      </c>
      <c r="AL1348" s="26" t="s">
        <v>747</v>
      </c>
      <c r="AQ1348" s="6" t="s">
        <v>63</v>
      </c>
      <c r="AX1348" s="45" t="s">
        <v>2431</v>
      </c>
      <c r="AZ1348" s="6">
        <v>0</v>
      </c>
      <c r="BA1348" s="6">
        <v>0</v>
      </c>
      <c r="BB1348" s="45">
        <v>0</v>
      </c>
      <c r="BC1348" s="6">
        <v>0</v>
      </c>
      <c r="BD1348" s="6">
        <v>0.2</v>
      </c>
      <c r="BF1348" s="6">
        <v>0</v>
      </c>
      <c r="BG1348" s="45">
        <v>0</v>
      </c>
      <c r="BH1348" s="45">
        <v>0</v>
      </c>
      <c r="BI1348" s="6">
        <v>0</v>
      </c>
      <c r="BJ1348" s="6">
        <v>0</v>
      </c>
      <c r="BK1348" s="6">
        <v>0</v>
      </c>
      <c r="BL1348" s="45">
        <v>0</v>
      </c>
      <c r="BM1348" s="45">
        <v>0</v>
      </c>
      <c r="BN1348" s="6">
        <v>0</v>
      </c>
      <c r="BO1348" s="6">
        <v>0</v>
      </c>
      <c r="BP1348" s="6">
        <v>2</v>
      </c>
      <c r="BQ1348" s="6">
        <v>0</v>
      </c>
      <c r="BR1348" s="45">
        <v>1</v>
      </c>
      <c r="BT1348" s="45">
        <v>0</v>
      </c>
      <c r="BU1348" s="45">
        <v>0</v>
      </c>
      <c r="BX1348" s="6">
        <v>0</v>
      </c>
      <c r="BY1348" s="6" t="s">
        <v>21</v>
      </c>
      <c r="BZ1348" s="6">
        <f t="shared" si="63"/>
        <v>3.2</v>
      </c>
      <c r="CA1348" s="6">
        <f t="shared" si="64"/>
        <v>3</v>
      </c>
      <c r="CC1348" s="63" t="s">
        <v>4687</v>
      </c>
      <c r="CD1348" s="6" t="s">
        <v>21</v>
      </c>
      <c r="CK1348" s="6" t="s">
        <v>5148</v>
      </c>
      <c r="DA1348" s="6" t="s">
        <v>21</v>
      </c>
      <c r="DC1348" s="6" t="s">
        <v>4434</v>
      </c>
      <c r="DD1348" s="6" t="s">
        <v>2436</v>
      </c>
      <c r="DF1348" s="29">
        <f t="shared" si="65"/>
        <v>0</v>
      </c>
      <c r="DG1348" s="6">
        <v>1</v>
      </c>
    </row>
    <row r="1349" spans="1:111" ht="16" x14ac:dyDescent="0.2">
      <c r="A1349" s="6" t="s">
        <v>3342</v>
      </c>
      <c r="B1349" s="25"/>
      <c r="C1349" s="25"/>
      <c r="F1349" s="25"/>
      <c r="G1349" s="63" t="s">
        <v>1844</v>
      </c>
      <c r="H1349" s="6" t="s">
        <v>5750</v>
      </c>
      <c r="L1349" s="6" t="s">
        <v>3253</v>
      </c>
      <c r="P1349" s="6" t="s">
        <v>704</v>
      </c>
      <c r="Q1349" s="6" t="s">
        <v>4773</v>
      </c>
      <c r="X1349" s="6">
        <v>594</v>
      </c>
      <c r="Y1349" s="6">
        <v>1497</v>
      </c>
      <c r="Z1349" s="6">
        <v>1206</v>
      </c>
      <c r="AA1349" s="6">
        <v>760</v>
      </c>
      <c r="AB1349" s="6">
        <f>SUM(Table2026_09_25[[#This Row],[Number of in-person visits provided in reporting year.]:[Number of video/virtual visits provided in reporting year.]])</f>
        <v>3463</v>
      </c>
      <c r="AC1349" s="6" t="s">
        <v>8469</v>
      </c>
      <c r="AD1349" s="6">
        <v>0</v>
      </c>
      <c r="AE1349" s="6">
        <v>0</v>
      </c>
      <c r="AF1349" s="6" t="s">
        <v>4682</v>
      </c>
      <c r="AG1349" s="6">
        <v>0</v>
      </c>
      <c r="AI1349" s="6" t="s">
        <v>5755</v>
      </c>
      <c r="AJ1349" s="6" t="s">
        <v>43</v>
      </c>
      <c r="AK1349" s="6" t="s">
        <v>8483</v>
      </c>
      <c r="AL1349" s="26" t="s">
        <v>112</v>
      </c>
      <c r="AQ1349" s="6" t="s">
        <v>43</v>
      </c>
      <c r="AX1349" s="45" t="s">
        <v>2431</v>
      </c>
      <c r="AZ1349" s="6">
        <v>0</v>
      </c>
      <c r="BA1349" s="6">
        <v>0</v>
      </c>
      <c r="BB1349" s="45">
        <v>0</v>
      </c>
      <c r="BC1349" s="6">
        <v>0</v>
      </c>
      <c r="BD1349" s="6">
        <v>0</v>
      </c>
      <c r="BF1349" s="6">
        <v>0</v>
      </c>
      <c r="BG1349" s="45">
        <v>0.89</v>
      </c>
      <c r="BH1349" s="45">
        <v>0</v>
      </c>
      <c r="BI1349" s="6">
        <v>0</v>
      </c>
      <c r="BJ1349" s="6">
        <v>0</v>
      </c>
      <c r="BK1349" s="6">
        <v>0</v>
      </c>
      <c r="BL1349" s="45">
        <v>0</v>
      </c>
      <c r="BM1349" s="45">
        <v>0</v>
      </c>
      <c r="BN1349" s="6">
        <v>0</v>
      </c>
      <c r="BO1349" s="6">
        <v>0</v>
      </c>
      <c r="BP1349" s="6">
        <v>0</v>
      </c>
      <c r="BQ1349" s="6">
        <v>0</v>
      </c>
      <c r="BR1349" s="45">
        <v>0.4</v>
      </c>
      <c r="BT1349" s="45">
        <v>0</v>
      </c>
      <c r="BU1349" s="45">
        <v>0</v>
      </c>
      <c r="BX1349" s="6">
        <v>0</v>
      </c>
      <c r="BY1349" s="6" t="s">
        <v>21</v>
      </c>
      <c r="BZ1349" s="6">
        <f t="shared" si="63"/>
        <v>1.29</v>
      </c>
      <c r="CA1349" s="6">
        <f t="shared" si="64"/>
        <v>1.29</v>
      </c>
      <c r="CC1349" s="63" t="s">
        <v>4687</v>
      </c>
      <c r="CD1349" s="6" t="s">
        <v>21</v>
      </c>
      <c r="CK1349" s="6" t="s">
        <v>5148</v>
      </c>
      <c r="DA1349" s="6" t="s">
        <v>21</v>
      </c>
      <c r="DC1349" s="6" t="s">
        <v>4434</v>
      </c>
      <c r="DD1349" s="6" t="s">
        <v>3231</v>
      </c>
      <c r="DF1349" s="29">
        <f t="shared" si="65"/>
        <v>1</v>
      </c>
      <c r="DG1349" s="6">
        <v>1</v>
      </c>
    </row>
    <row r="1350" spans="1:111" ht="16" hidden="1" x14ac:dyDescent="0.2">
      <c r="A1350" s="6" t="s">
        <v>3553</v>
      </c>
      <c r="B1350" s="25"/>
      <c r="C1350" s="25"/>
      <c r="F1350" s="25"/>
      <c r="G1350" s="63" t="s">
        <v>1844</v>
      </c>
      <c r="H1350" s="6" t="s">
        <v>8027</v>
      </c>
      <c r="L1350" s="6" t="s">
        <v>1907</v>
      </c>
      <c r="P1350" s="6" t="s">
        <v>704</v>
      </c>
      <c r="Q1350" s="6" t="s">
        <v>4773</v>
      </c>
      <c r="X1350" s="6">
        <v>0</v>
      </c>
      <c r="Y1350" s="6">
        <v>0</v>
      </c>
      <c r="Z1350" s="6">
        <v>0</v>
      </c>
      <c r="AA1350" s="6">
        <v>0</v>
      </c>
      <c r="AB1350" s="6">
        <f>SUM(Table2026_09_25[[#This Row],[Number of in-person visits provided in reporting year.]:[Number of video/virtual visits provided in reporting year.]])</f>
        <v>0</v>
      </c>
      <c r="AC1350" s="6" t="s">
        <v>8469</v>
      </c>
      <c r="AD1350" s="6">
        <v>0</v>
      </c>
      <c r="AE1350" s="6">
        <v>0</v>
      </c>
      <c r="AG1350" s="6">
        <v>0</v>
      </c>
      <c r="AI1350" s="6" t="s">
        <v>1908</v>
      </c>
      <c r="AJ1350" s="6" t="s">
        <v>43</v>
      </c>
      <c r="AK1350" s="6" t="s">
        <v>8483</v>
      </c>
      <c r="AL1350" s="26" t="s">
        <v>70</v>
      </c>
      <c r="AQ1350" s="6" t="s">
        <v>43</v>
      </c>
      <c r="AX1350" s="45" t="s">
        <v>2431</v>
      </c>
      <c r="AZ1350" s="6">
        <v>0</v>
      </c>
      <c r="BA1350" s="6">
        <v>0</v>
      </c>
      <c r="BB1350" s="45">
        <v>0</v>
      </c>
      <c r="BC1350" s="6">
        <v>0</v>
      </c>
      <c r="BD1350" s="6">
        <v>1</v>
      </c>
      <c r="BF1350" s="6">
        <v>0</v>
      </c>
      <c r="BG1350" s="45">
        <v>0</v>
      </c>
      <c r="BH1350" s="45">
        <v>0</v>
      </c>
      <c r="BI1350" s="6">
        <v>0</v>
      </c>
      <c r="BJ1350" s="6">
        <v>0</v>
      </c>
      <c r="BK1350" s="6">
        <v>0</v>
      </c>
      <c r="BL1350" s="45">
        <v>0</v>
      </c>
      <c r="BM1350" s="45">
        <v>0</v>
      </c>
      <c r="BN1350" s="6">
        <v>0</v>
      </c>
      <c r="BO1350" s="6">
        <v>0</v>
      </c>
      <c r="BP1350" s="6">
        <v>0</v>
      </c>
      <c r="BQ1350" s="6">
        <v>0</v>
      </c>
      <c r="BR1350" s="45">
        <v>0</v>
      </c>
      <c r="BT1350" s="45">
        <v>0</v>
      </c>
      <c r="BU1350" s="45">
        <v>0</v>
      </c>
      <c r="BX1350" s="6">
        <v>0</v>
      </c>
      <c r="BY1350" s="6" t="s">
        <v>21</v>
      </c>
      <c r="BZ1350" s="6">
        <f t="shared" si="63"/>
        <v>1</v>
      </c>
      <c r="CA1350" s="6">
        <f t="shared" si="64"/>
        <v>0</v>
      </c>
      <c r="CC1350" s="63" t="s">
        <v>4687</v>
      </c>
      <c r="CD1350" s="6" t="s">
        <v>21</v>
      </c>
      <c r="CK1350" s="6" t="s">
        <v>5148</v>
      </c>
      <c r="DA1350" s="6" t="s">
        <v>21</v>
      </c>
      <c r="DC1350" s="6" t="s">
        <v>4434</v>
      </c>
      <c r="DD1350" s="6" t="s">
        <v>3231</v>
      </c>
      <c r="DF1350" s="29">
        <f t="shared" si="65"/>
        <v>0</v>
      </c>
      <c r="DG1350" s="6">
        <v>1</v>
      </c>
    </row>
    <row r="1351" spans="1:111" ht="16" hidden="1" x14ac:dyDescent="0.2">
      <c r="A1351" s="6" t="s">
        <v>2236</v>
      </c>
      <c r="B1351" s="25"/>
      <c r="C1351" s="25"/>
      <c r="F1351" s="25"/>
      <c r="G1351" s="63" t="s">
        <v>1844</v>
      </c>
      <c r="H1351" s="6" t="s">
        <v>7236</v>
      </c>
      <c r="L1351" s="6" t="s">
        <v>1730</v>
      </c>
      <c r="P1351" s="6" t="s">
        <v>704</v>
      </c>
      <c r="Q1351" s="6" t="s">
        <v>4773</v>
      </c>
      <c r="X1351" s="6">
        <v>349</v>
      </c>
      <c r="Y1351" s="6">
        <v>585</v>
      </c>
      <c r="Z1351" s="6">
        <v>342</v>
      </c>
      <c r="AA1351" s="6">
        <v>204</v>
      </c>
      <c r="AB1351" s="6">
        <f>SUM(Table2026_09_25[[#This Row],[Number of in-person visits provided in reporting year.]:[Number of video/virtual visits provided in reporting year.]])</f>
        <v>1131</v>
      </c>
      <c r="AC1351" s="6" t="s">
        <v>8469</v>
      </c>
      <c r="AD1351" s="6">
        <v>0</v>
      </c>
      <c r="AE1351" s="6">
        <v>0</v>
      </c>
      <c r="AF1351" s="6" t="s">
        <v>4682</v>
      </c>
      <c r="AG1351" s="6">
        <v>69</v>
      </c>
      <c r="AI1351" s="6" t="s">
        <v>7240</v>
      </c>
      <c r="AJ1351" s="6" t="s">
        <v>43</v>
      </c>
      <c r="AK1351" s="6" t="s">
        <v>8483</v>
      </c>
      <c r="AL1351" s="26" t="s">
        <v>142</v>
      </c>
      <c r="AQ1351" s="6" t="s">
        <v>43</v>
      </c>
      <c r="AX1351" s="45"/>
      <c r="AZ1351" s="6">
        <v>0.33</v>
      </c>
      <c r="BA1351" s="6">
        <v>0</v>
      </c>
      <c r="BB1351" s="45">
        <v>0</v>
      </c>
      <c r="BC1351" s="6">
        <v>0</v>
      </c>
      <c r="BD1351" s="6">
        <v>0.5</v>
      </c>
      <c r="BF1351" s="6">
        <v>0</v>
      </c>
      <c r="BG1351" s="45">
        <v>0</v>
      </c>
      <c r="BH1351" s="45">
        <v>0</v>
      </c>
      <c r="BI1351" s="6">
        <v>0</v>
      </c>
      <c r="BJ1351" s="6">
        <v>0</v>
      </c>
      <c r="BK1351" s="6">
        <v>0</v>
      </c>
      <c r="BL1351" s="45">
        <v>0</v>
      </c>
      <c r="BM1351" s="45">
        <v>0</v>
      </c>
      <c r="BN1351" s="6">
        <v>0</v>
      </c>
      <c r="BO1351" s="6">
        <v>0</v>
      </c>
      <c r="BP1351" s="6">
        <v>0.1</v>
      </c>
      <c r="BQ1351" s="6">
        <v>0</v>
      </c>
      <c r="BR1351" s="45">
        <v>0</v>
      </c>
      <c r="BT1351" s="45">
        <v>0</v>
      </c>
      <c r="BU1351" s="45">
        <v>0</v>
      </c>
      <c r="BX1351" s="6">
        <v>0</v>
      </c>
      <c r="BY1351" s="6" t="s">
        <v>1648</v>
      </c>
      <c r="BZ1351" s="6">
        <f t="shared" si="63"/>
        <v>0.93</v>
      </c>
      <c r="CA1351" s="6">
        <f t="shared" si="64"/>
        <v>0.1</v>
      </c>
      <c r="CC1351" s="63" t="s">
        <v>4687</v>
      </c>
      <c r="CD1351" s="6" t="s">
        <v>987</v>
      </c>
      <c r="CK1351" s="6" t="s">
        <v>5148</v>
      </c>
      <c r="DA1351" s="6" t="s">
        <v>1728</v>
      </c>
      <c r="DC1351" s="6" t="s">
        <v>4434</v>
      </c>
      <c r="DD1351" s="6" t="s">
        <v>1650</v>
      </c>
      <c r="DF1351" s="29">
        <f t="shared" si="65"/>
        <v>0</v>
      </c>
      <c r="DG1351" s="6">
        <v>1</v>
      </c>
    </row>
    <row r="1352" spans="1:111" ht="16" hidden="1" x14ac:dyDescent="0.2">
      <c r="A1352" s="6" t="s">
        <v>2169</v>
      </c>
      <c r="B1352" s="25"/>
      <c r="C1352" s="25"/>
      <c r="F1352" s="25"/>
      <c r="G1352" s="63" t="s">
        <v>1844</v>
      </c>
      <c r="H1352" s="6" t="s">
        <v>7682</v>
      </c>
      <c r="L1352" s="6" t="s">
        <v>757</v>
      </c>
      <c r="P1352" s="6" t="s">
        <v>704</v>
      </c>
      <c r="Q1352" s="6" t="s">
        <v>4773</v>
      </c>
      <c r="X1352" s="6">
        <v>155</v>
      </c>
      <c r="Y1352" s="6">
        <v>393</v>
      </c>
      <c r="Z1352" s="6">
        <v>311</v>
      </c>
      <c r="AA1352" s="6">
        <v>0</v>
      </c>
      <c r="AB1352" s="6">
        <f>SUM(Table2026_09_25[[#This Row],[Number of in-person visits provided in reporting year.]:[Number of video/virtual visits provided in reporting year.]])</f>
        <v>704</v>
      </c>
      <c r="AC1352" s="6" t="s">
        <v>8469</v>
      </c>
      <c r="AD1352" s="6">
        <v>0</v>
      </c>
      <c r="AE1352" s="6">
        <v>0</v>
      </c>
      <c r="AF1352" s="6" t="s">
        <v>4682</v>
      </c>
      <c r="AG1352" s="6">
        <v>88</v>
      </c>
      <c r="AI1352" s="6" t="s">
        <v>7688</v>
      </c>
      <c r="AJ1352" s="6" t="s">
        <v>7623</v>
      </c>
      <c r="AK1352" s="6" t="s">
        <v>8483</v>
      </c>
      <c r="AL1352" s="26" t="s">
        <v>308</v>
      </c>
      <c r="AQ1352" s="6" t="s">
        <v>63</v>
      </c>
      <c r="AX1352" s="45"/>
      <c r="AZ1352" s="6">
        <v>0</v>
      </c>
      <c r="BA1352" s="6">
        <v>0</v>
      </c>
      <c r="BB1352" s="45">
        <v>0</v>
      </c>
      <c r="BC1352" s="6">
        <v>0</v>
      </c>
      <c r="BD1352" s="6">
        <v>1</v>
      </c>
      <c r="BF1352" s="6">
        <v>0</v>
      </c>
      <c r="BG1352" s="45">
        <v>1</v>
      </c>
      <c r="BH1352" s="45">
        <v>0</v>
      </c>
      <c r="BI1352" s="6">
        <v>0</v>
      </c>
      <c r="BJ1352" s="6">
        <v>0</v>
      </c>
      <c r="BK1352" s="6">
        <v>0</v>
      </c>
      <c r="BL1352" s="45">
        <v>0</v>
      </c>
      <c r="BM1352" s="45">
        <v>0</v>
      </c>
      <c r="BN1352" s="6">
        <v>0</v>
      </c>
      <c r="BO1352" s="6">
        <v>0</v>
      </c>
      <c r="BP1352" s="6">
        <v>1</v>
      </c>
      <c r="BQ1352" s="6">
        <v>0</v>
      </c>
      <c r="BR1352" s="45">
        <v>0</v>
      </c>
      <c r="BT1352" s="45">
        <v>0</v>
      </c>
      <c r="BU1352" s="45">
        <v>0</v>
      </c>
      <c r="BX1352" s="6">
        <v>0</v>
      </c>
      <c r="BY1352" s="6" t="s">
        <v>21</v>
      </c>
      <c r="BZ1352" s="6">
        <f t="shared" si="63"/>
        <v>3</v>
      </c>
      <c r="CA1352" s="6">
        <f t="shared" si="64"/>
        <v>2</v>
      </c>
      <c r="CC1352" s="63" t="s">
        <v>21</v>
      </c>
      <c r="CD1352" s="6" t="s">
        <v>758</v>
      </c>
      <c r="CK1352" s="6" t="s">
        <v>5148</v>
      </c>
      <c r="DA1352" s="6" t="s">
        <v>2170</v>
      </c>
      <c r="DC1352" s="6" t="s">
        <v>4434</v>
      </c>
      <c r="DD1352" s="6" t="s">
        <v>311</v>
      </c>
      <c r="DF1352" s="29">
        <f t="shared" si="65"/>
        <v>0</v>
      </c>
      <c r="DG1352" s="6">
        <v>1</v>
      </c>
    </row>
    <row r="1353" spans="1:111" ht="16" hidden="1" x14ac:dyDescent="0.2">
      <c r="A1353" s="6" t="s">
        <v>2486</v>
      </c>
      <c r="B1353" s="25"/>
      <c r="C1353" s="25"/>
      <c r="F1353" s="25"/>
      <c r="G1353" s="63" t="s">
        <v>1844</v>
      </c>
      <c r="H1353" s="6" t="s">
        <v>226</v>
      </c>
      <c r="L1353" s="6" t="s">
        <v>2487</v>
      </c>
      <c r="P1353" s="6" t="s">
        <v>704</v>
      </c>
      <c r="Q1353" s="6" t="s">
        <v>4773</v>
      </c>
      <c r="X1353" s="6">
        <v>711</v>
      </c>
      <c r="Y1353" s="6">
        <v>2678</v>
      </c>
      <c r="Z1353" s="6">
        <v>911</v>
      </c>
      <c r="AA1353" s="6">
        <v>0</v>
      </c>
      <c r="AB1353" s="6">
        <f>SUM(Table2026_09_25[[#This Row],[Number of in-person visits provided in reporting year.]:[Number of video/virtual visits provided in reporting year.]])</f>
        <v>3589</v>
      </c>
      <c r="AC1353" s="6" t="s">
        <v>8469</v>
      </c>
      <c r="AD1353" s="6">
        <v>0</v>
      </c>
      <c r="AE1353" s="6">
        <v>0</v>
      </c>
      <c r="AF1353" s="6" t="s">
        <v>4682</v>
      </c>
      <c r="AG1353" s="6">
        <v>63</v>
      </c>
      <c r="AI1353" s="6" t="s">
        <v>7145</v>
      </c>
      <c r="AJ1353" s="6" t="s">
        <v>7146</v>
      </c>
      <c r="AK1353" s="6" t="s">
        <v>8483</v>
      </c>
      <c r="AL1353" s="26" t="s">
        <v>227</v>
      </c>
      <c r="AQ1353" s="6" t="s">
        <v>63</v>
      </c>
      <c r="AX1353" s="45" t="s">
        <v>2431</v>
      </c>
      <c r="AZ1353" s="6">
        <v>0</v>
      </c>
      <c r="BA1353" s="6">
        <v>0</v>
      </c>
      <c r="BB1353" s="45">
        <v>0</v>
      </c>
      <c r="BC1353" s="6">
        <v>0</v>
      </c>
      <c r="BD1353" s="6">
        <v>0</v>
      </c>
      <c r="BF1353" s="6">
        <v>0</v>
      </c>
      <c r="BG1353" s="45">
        <v>0</v>
      </c>
      <c r="BH1353" s="45">
        <v>0</v>
      </c>
      <c r="BI1353" s="6">
        <v>0</v>
      </c>
      <c r="BJ1353" s="6">
        <v>0</v>
      </c>
      <c r="BK1353" s="6">
        <v>0</v>
      </c>
      <c r="BL1353" s="45">
        <v>0</v>
      </c>
      <c r="BM1353" s="45">
        <v>0</v>
      </c>
      <c r="BN1353" s="6">
        <v>0</v>
      </c>
      <c r="BO1353" s="6">
        <v>0</v>
      </c>
      <c r="BP1353" s="6">
        <v>6.4</v>
      </c>
      <c r="BQ1353" s="6">
        <v>0</v>
      </c>
      <c r="BR1353" s="45">
        <v>0</v>
      </c>
      <c r="BT1353" s="45">
        <v>0</v>
      </c>
      <c r="BU1353" s="45">
        <v>0</v>
      </c>
      <c r="BX1353" s="6">
        <v>0</v>
      </c>
      <c r="BY1353" s="6" t="s">
        <v>21</v>
      </c>
      <c r="BZ1353" s="6">
        <f t="shared" si="63"/>
        <v>6.4</v>
      </c>
      <c r="CA1353" s="6">
        <f t="shared" si="64"/>
        <v>6.4</v>
      </c>
      <c r="CC1353" s="63" t="s">
        <v>4753</v>
      </c>
      <c r="CD1353" s="6" t="s">
        <v>21</v>
      </c>
      <c r="CK1353" s="6" t="s">
        <v>5148</v>
      </c>
      <c r="DA1353" s="6" t="s">
        <v>21</v>
      </c>
      <c r="DC1353" s="6" t="s">
        <v>4434</v>
      </c>
      <c r="DD1353" s="6" t="s">
        <v>2488</v>
      </c>
      <c r="DF1353" s="29">
        <f t="shared" si="65"/>
        <v>0</v>
      </c>
      <c r="DG1353" s="6">
        <v>1</v>
      </c>
    </row>
    <row r="1354" spans="1:111" ht="16" hidden="1" x14ac:dyDescent="0.2">
      <c r="A1354" s="6" t="s">
        <v>2166</v>
      </c>
      <c r="B1354" s="25"/>
      <c r="C1354" s="25"/>
      <c r="F1354" s="25"/>
      <c r="G1354" s="63" t="s">
        <v>1844</v>
      </c>
      <c r="H1354" s="6" t="s">
        <v>4726</v>
      </c>
      <c r="L1354" s="6" t="s">
        <v>778</v>
      </c>
      <c r="P1354" s="6" t="s">
        <v>704</v>
      </c>
      <c r="Q1354" s="6" t="s">
        <v>4773</v>
      </c>
      <c r="X1354" s="6">
        <v>112</v>
      </c>
      <c r="Y1354" s="6">
        <v>28</v>
      </c>
      <c r="Z1354" s="6">
        <v>19</v>
      </c>
      <c r="AA1354" s="6">
        <v>114</v>
      </c>
      <c r="AB1354" s="6">
        <f>SUM(Table2026_09_25[[#This Row],[Number of in-person visits provided in reporting year.]:[Number of video/virtual visits provided in reporting year.]])</f>
        <v>161</v>
      </c>
      <c r="AC1354" s="6" t="s">
        <v>8469</v>
      </c>
      <c r="AD1354" s="6">
        <v>0</v>
      </c>
      <c r="AE1354" s="6">
        <v>0</v>
      </c>
      <c r="AF1354" s="6" t="s">
        <v>4682</v>
      </c>
      <c r="AG1354" s="6">
        <v>0</v>
      </c>
      <c r="AI1354" s="6" t="s">
        <v>1574</v>
      </c>
      <c r="AJ1354" s="6" t="s">
        <v>43</v>
      </c>
      <c r="AK1354" s="6" t="s">
        <v>8483</v>
      </c>
      <c r="AL1354" s="26" t="s">
        <v>348</v>
      </c>
      <c r="AQ1354" s="6" t="s">
        <v>43</v>
      </c>
      <c r="AX1354" s="45"/>
      <c r="AZ1354" s="6">
        <v>0.5</v>
      </c>
      <c r="BA1354" s="6">
        <v>0</v>
      </c>
      <c r="BB1354" s="45">
        <v>0</v>
      </c>
      <c r="BC1354" s="6">
        <v>0</v>
      </c>
      <c r="BD1354" s="6">
        <v>0.1</v>
      </c>
      <c r="BF1354" s="6">
        <v>0</v>
      </c>
      <c r="BG1354" s="45">
        <v>0</v>
      </c>
      <c r="BH1354" s="45">
        <v>0</v>
      </c>
      <c r="BI1354" s="6">
        <v>0</v>
      </c>
      <c r="BJ1354" s="6">
        <v>0</v>
      </c>
      <c r="BK1354" s="6">
        <v>0</v>
      </c>
      <c r="BL1354" s="45">
        <v>0</v>
      </c>
      <c r="BM1354" s="45">
        <v>0</v>
      </c>
      <c r="BN1354" s="6">
        <v>0</v>
      </c>
      <c r="BO1354" s="6">
        <v>0</v>
      </c>
      <c r="BP1354" s="6">
        <v>0</v>
      </c>
      <c r="BQ1354" s="6">
        <v>0</v>
      </c>
      <c r="BR1354" s="45">
        <v>0</v>
      </c>
      <c r="BT1354" s="45">
        <v>0</v>
      </c>
      <c r="BU1354" s="45">
        <v>0</v>
      </c>
      <c r="BX1354" s="6">
        <v>0</v>
      </c>
      <c r="BY1354" s="6" t="s">
        <v>21</v>
      </c>
      <c r="BZ1354" s="6">
        <f t="shared" si="63"/>
        <v>0.6</v>
      </c>
      <c r="CA1354" s="6">
        <f t="shared" si="64"/>
        <v>0</v>
      </c>
      <c r="CC1354" s="63" t="s">
        <v>4687</v>
      </c>
      <c r="CD1354" s="6" t="s">
        <v>21</v>
      </c>
      <c r="CK1354" s="6" t="s">
        <v>5148</v>
      </c>
      <c r="DA1354" s="6" t="s">
        <v>21</v>
      </c>
      <c r="DC1354" s="6" t="s">
        <v>4434</v>
      </c>
      <c r="DD1354" s="6" t="s">
        <v>351</v>
      </c>
      <c r="DF1354" s="29">
        <f t="shared" si="65"/>
        <v>0</v>
      </c>
      <c r="DG1354" s="6">
        <v>1</v>
      </c>
    </row>
    <row r="1355" spans="1:111" ht="16" hidden="1" x14ac:dyDescent="0.2">
      <c r="A1355" s="6" t="s">
        <v>1936</v>
      </c>
      <c r="B1355" s="25"/>
      <c r="C1355" s="25"/>
      <c r="F1355" s="25"/>
      <c r="G1355" s="63" t="s">
        <v>1844</v>
      </c>
      <c r="H1355" s="6" t="s">
        <v>7482</v>
      </c>
      <c r="L1355" s="6" t="s">
        <v>1937</v>
      </c>
      <c r="P1355" s="6" t="s">
        <v>704</v>
      </c>
      <c r="Q1355" s="6" t="s">
        <v>4773</v>
      </c>
      <c r="X1355" s="6">
        <v>333</v>
      </c>
      <c r="Y1355" s="6">
        <v>2741</v>
      </c>
      <c r="Z1355" s="6">
        <v>2379</v>
      </c>
      <c r="AA1355" s="6">
        <v>447</v>
      </c>
      <c r="AB1355" s="6">
        <f>SUM(Table2026_09_25[[#This Row],[Number of in-person visits provided in reporting year.]:[Number of video/virtual visits provided in reporting year.]])</f>
        <v>5567</v>
      </c>
      <c r="AC1355" s="6" t="s">
        <v>8469</v>
      </c>
      <c r="AD1355" s="6">
        <v>0</v>
      </c>
      <c r="AE1355" s="6">
        <v>0</v>
      </c>
      <c r="AF1355" s="6" t="s">
        <v>4682</v>
      </c>
      <c r="AG1355" s="6">
        <v>44</v>
      </c>
      <c r="AI1355" s="6" t="s">
        <v>8089</v>
      </c>
      <c r="AJ1355" s="6" t="s">
        <v>512</v>
      </c>
      <c r="AK1355" s="6" t="s">
        <v>8483</v>
      </c>
      <c r="AL1355" s="26" t="s">
        <v>1285</v>
      </c>
      <c r="AQ1355" s="6" t="s">
        <v>544</v>
      </c>
      <c r="AX1355" s="45"/>
      <c r="AZ1355" s="6">
        <v>0</v>
      </c>
      <c r="BA1355" s="6">
        <v>0</v>
      </c>
      <c r="BB1355" s="45">
        <v>0</v>
      </c>
      <c r="BC1355" s="6">
        <v>0</v>
      </c>
      <c r="BD1355" s="6">
        <v>0</v>
      </c>
      <c r="BF1355" s="6">
        <v>0</v>
      </c>
      <c r="BG1355" s="45">
        <v>0</v>
      </c>
      <c r="BH1355" s="45">
        <v>0</v>
      </c>
      <c r="BI1355" s="6">
        <v>0</v>
      </c>
      <c r="BJ1355" s="6">
        <v>0</v>
      </c>
      <c r="BK1355" s="6">
        <v>0</v>
      </c>
      <c r="BL1355" s="45">
        <v>0</v>
      </c>
      <c r="BM1355" s="45">
        <v>0</v>
      </c>
      <c r="BN1355" s="6">
        <v>0</v>
      </c>
      <c r="BO1355" s="6">
        <v>0</v>
      </c>
      <c r="BP1355" s="6">
        <v>0</v>
      </c>
      <c r="BQ1355" s="6">
        <v>0</v>
      </c>
      <c r="BR1355" s="45">
        <v>0</v>
      </c>
      <c r="BT1355" s="45">
        <v>0</v>
      </c>
      <c r="BU1355" s="45">
        <v>0</v>
      </c>
      <c r="BX1355" s="6">
        <v>0</v>
      </c>
      <c r="BY1355" s="6" t="s">
        <v>21</v>
      </c>
      <c r="BZ1355" s="6">
        <f t="shared" si="63"/>
        <v>0</v>
      </c>
      <c r="CA1355" s="6">
        <f t="shared" si="64"/>
        <v>0</v>
      </c>
      <c r="CC1355" s="63" t="s">
        <v>21</v>
      </c>
      <c r="CD1355" s="6" t="s">
        <v>21</v>
      </c>
      <c r="CK1355" s="6" t="s">
        <v>5148</v>
      </c>
      <c r="DA1355" s="6" t="s">
        <v>21</v>
      </c>
      <c r="DC1355" s="6" t="s">
        <v>4434</v>
      </c>
      <c r="DD1355" s="6" t="s">
        <v>768</v>
      </c>
      <c r="DF1355" s="29">
        <f t="shared" si="65"/>
        <v>0</v>
      </c>
      <c r="DG1355" s="6">
        <v>1</v>
      </c>
    </row>
    <row r="1356" spans="1:111" ht="16" hidden="1" x14ac:dyDescent="0.2">
      <c r="A1356" s="6" t="s">
        <v>2284</v>
      </c>
      <c r="B1356" s="25"/>
      <c r="C1356" s="25"/>
      <c r="F1356" s="25"/>
      <c r="G1356" s="63" t="s">
        <v>1844</v>
      </c>
      <c r="H1356" s="35" t="s">
        <v>7866</v>
      </c>
      <c r="L1356" s="40" t="s">
        <v>4475</v>
      </c>
      <c r="P1356" s="6" t="s">
        <v>3532</v>
      </c>
      <c r="Q1356" s="6" t="s">
        <v>5203</v>
      </c>
      <c r="X1356" s="6">
        <v>49</v>
      </c>
      <c r="Y1356" s="6">
        <v>0</v>
      </c>
      <c r="Z1356" s="6">
        <v>0</v>
      </c>
      <c r="AA1356" s="6">
        <v>0</v>
      </c>
      <c r="AB1356" s="6">
        <f>SUM(Table2026_09_25[[#This Row],[Number of in-person visits provided in reporting year.]:[Number of video/virtual visits provided in reporting year.]])</f>
        <v>0</v>
      </c>
      <c r="AC1356" s="6" t="s">
        <v>8469</v>
      </c>
      <c r="AD1356" s="6">
        <v>0</v>
      </c>
      <c r="AE1356" s="6">
        <v>0</v>
      </c>
      <c r="AF1356" s="6" t="s">
        <v>4682</v>
      </c>
      <c r="AG1356" s="6">
        <v>32</v>
      </c>
      <c r="AI1356" s="41" t="s">
        <v>4514</v>
      </c>
      <c r="AJ1356" s="41" t="s">
        <v>7865</v>
      </c>
      <c r="AK1356" s="6" t="s">
        <v>8483</v>
      </c>
      <c r="AL1356" s="67" t="s">
        <v>1770</v>
      </c>
      <c r="AQ1356" s="6" t="s">
        <v>366</v>
      </c>
      <c r="AX1356" s="45"/>
      <c r="AZ1356" s="6">
        <v>0.6</v>
      </c>
      <c r="BA1356" s="6">
        <v>0</v>
      </c>
      <c r="BB1356" s="45">
        <v>0</v>
      </c>
      <c r="BC1356" s="6">
        <v>0</v>
      </c>
      <c r="BD1356" s="6">
        <v>0.15</v>
      </c>
      <c r="BF1356" s="6">
        <v>0</v>
      </c>
      <c r="BG1356" s="45">
        <v>0</v>
      </c>
      <c r="BH1356" s="45">
        <v>0</v>
      </c>
      <c r="BI1356" s="6">
        <v>0</v>
      </c>
      <c r="BJ1356" s="6">
        <v>0</v>
      </c>
      <c r="BK1356" s="6">
        <v>0</v>
      </c>
      <c r="BL1356" s="45">
        <v>0</v>
      </c>
      <c r="BM1356" s="45">
        <v>0</v>
      </c>
      <c r="BN1356" s="6">
        <v>0</v>
      </c>
      <c r="BO1356" s="6">
        <v>0</v>
      </c>
      <c r="BP1356" s="6">
        <v>2</v>
      </c>
      <c r="BQ1356" s="6">
        <v>0</v>
      </c>
      <c r="BR1356" s="45">
        <v>0</v>
      </c>
      <c r="BT1356" s="45">
        <v>0</v>
      </c>
      <c r="BU1356" s="45">
        <v>0</v>
      </c>
      <c r="BX1356" s="6">
        <v>0</v>
      </c>
      <c r="BY1356" s="6" t="s">
        <v>2285</v>
      </c>
      <c r="BZ1356" s="6">
        <f t="shared" si="63"/>
        <v>2.75</v>
      </c>
      <c r="CA1356" s="6">
        <f t="shared" si="64"/>
        <v>2</v>
      </c>
      <c r="CC1356" s="63" t="s">
        <v>21</v>
      </c>
      <c r="CD1356" s="6" t="s">
        <v>2286</v>
      </c>
      <c r="CK1356" s="6" t="s">
        <v>5148</v>
      </c>
      <c r="DA1356" s="6" t="s">
        <v>21</v>
      </c>
      <c r="DC1356" s="6" t="s">
        <v>4434</v>
      </c>
      <c r="DD1356" s="6" t="s">
        <v>804</v>
      </c>
      <c r="DF1356" s="29">
        <f t="shared" si="65"/>
        <v>0</v>
      </c>
      <c r="DG1356" s="6">
        <v>1</v>
      </c>
    </row>
    <row r="1357" spans="1:111" ht="16" hidden="1" x14ac:dyDescent="0.2">
      <c r="A1357" s="6" t="s">
        <v>2281</v>
      </c>
      <c r="B1357" s="25"/>
      <c r="C1357" s="25"/>
      <c r="F1357" s="25"/>
      <c r="G1357" s="63" t="s">
        <v>1844</v>
      </c>
      <c r="H1357" s="6" t="s">
        <v>8099</v>
      </c>
      <c r="L1357" s="6" t="s">
        <v>806</v>
      </c>
      <c r="P1357" s="6" t="s">
        <v>3532</v>
      </c>
      <c r="Q1357" s="6" t="s">
        <v>5203</v>
      </c>
      <c r="X1357" s="6">
        <v>82</v>
      </c>
      <c r="Y1357" s="6">
        <v>0</v>
      </c>
      <c r="Z1357" s="6">
        <v>0</v>
      </c>
      <c r="AA1357" s="6">
        <v>0</v>
      </c>
      <c r="AB1357" s="6">
        <f>SUM(Table2026_09_25[[#This Row],[Number of in-person visits provided in reporting year.]:[Number of video/virtual visits provided in reporting year.]])</f>
        <v>0</v>
      </c>
      <c r="AC1357" s="6" t="s">
        <v>8469</v>
      </c>
      <c r="AD1357" s="6">
        <v>0</v>
      </c>
      <c r="AE1357" s="6">
        <v>0</v>
      </c>
      <c r="AF1357" s="6" t="s">
        <v>4682</v>
      </c>
      <c r="AG1357" s="6">
        <v>23</v>
      </c>
      <c r="AI1357" s="6" t="s">
        <v>8100</v>
      </c>
      <c r="AJ1357" s="6" t="s">
        <v>7890</v>
      </c>
      <c r="AK1357" s="6" t="s">
        <v>8483</v>
      </c>
      <c r="AL1357" s="26" t="s">
        <v>466</v>
      </c>
      <c r="AQ1357" s="6" t="s">
        <v>366</v>
      </c>
      <c r="AX1357" s="45"/>
      <c r="AZ1357" s="6">
        <v>0</v>
      </c>
      <c r="BA1357" s="6">
        <v>0</v>
      </c>
      <c r="BB1357" s="45">
        <v>0</v>
      </c>
      <c r="BC1357" s="6">
        <v>0</v>
      </c>
      <c r="BD1357" s="6">
        <v>0.04</v>
      </c>
      <c r="BF1357" s="6">
        <v>0</v>
      </c>
      <c r="BG1357" s="45">
        <v>0</v>
      </c>
      <c r="BH1357" s="45">
        <v>0</v>
      </c>
      <c r="BI1357" s="6">
        <v>0</v>
      </c>
      <c r="BJ1357" s="6">
        <v>0</v>
      </c>
      <c r="BK1357" s="6">
        <v>0</v>
      </c>
      <c r="BL1357" s="45">
        <v>0</v>
      </c>
      <c r="BM1357" s="45">
        <v>0</v>
      </c>
      <c r="BN1357" s="6">
        <v>0</v>
      </c>
      <c r="BO1357" s="6">
        <v>0</v>
      </c>
      <c r="BP1357" s="6">
        <v>2</v>
      </c>
      <c r="BQ1357" s="6">
        <v>0</v>
      </c>
      <c r="BR1357" s="45">
        <v>0</v>
      </c>
      <c r="BT1357" s="45">
        <v>0</v>
      </c>
      <c r="BU1357" s="45">
        <v>0</v>
      </c>
      <c r="BX1357" s="6">
        <v>0</v>
      </c>
      <c r="BY1357" s="6" t="s">
        <v>2282</v>
      </c>
      <c r="BZ1357" s="6">
        <f t="shared" si="63"/>
        <v>2.04</v>
      </c>
      <c r="CA1357" s="6">
        <f t="shared" si="64"/>
        <v>2</v>
      </c>
      <c r="CC1357" s="63" t="s">
        <v>4687</v>
      </c>
      <c r="CD1357" s="6" t="s">
        <v>2283</v>
      </c>
      <c r="CK1357" s="6" t="s">
        <v>5148</v>
      </c>
      <c r="DA1357" s="6" t="s">
        <v>21</v>
      </c>
      <c r="DC1357" s="6" t="s">
        <v>4434</v>
      </c>
      <c r="DD1357" s="6" t="s">
        <v>804</v>
      </c>
      <c r="DF1357" s="29">
        <f t="shared" si="65"/>
        <v>0</v>
      </c>
      <c r="DG1357" s="6">
        <v>1</v>
      </c>
    </row>
    <row r="1358" spans="1:111" ht="16" hidden="1" x14ac:dyDescent="0.2">
      <c r="A1358" s="6" t="s">
        <v>1940</v>
      </c>
      <c r="B1358" s="25"/>
      <c r="C1358" s="25"/>
      <c r="F1358" s="25"/>
      <c r="G1358" s="63" t="s">
        <v>1844</v>
      </c>
      <c r="H1358" s="6" t="s">
        <v>7500</v>
      </c>
      <c r="L1358" s="6" t="s">
        <v>3345</v>
      </c>
      <c r="P1358" s="6" t="s">
        <v>3532</v>
      </c>
      <c r="Q1358" s="6" t="s">
        <v>5203</v>
      </c>
      <c r="X1358" s="6">
        <v>778</v>
      </c>
      <c r="Y1358" s="6">
        <v>6625</v>
      </c>
      <c r="Z1358" s="6">
        <v>5513</v>
      </c>
      <c r="AA1358" s="6">
        <v>1965</v>
      </c>
      <c r="AB1358" s="6">
        <f>SUM(Table2026_09_25[[#This Row],[Number of in-person visits provided in reporting year.]:[Number of video/virtual visits provided in reporting year.]])</f>
        <v>14103</v>
      </c>
      <c r="AC1358" s="6" t="s">
        <v>8469</v>
      </c>
      <c r="AD1358" s="6">
        <v>0</v>
      </c>
      <c r="AE1358" s="6">
        <v>0</v>
      </c>
      <c r="AF1358" s="6" t="s">
        <v>4682</v>
      </c>
      <c r="AG1358" s="6">
        <v>45</v>
      </c>
      <c r="AI1358" s="6" t="s">
        <v>7504</v>
      </c>
      <c r="AJ1358" s="6" t="s">
        <v>7505</v>
      </c>
      <c r="AK1358" s="6" t="s">
        <v>8483</v>
      </c>
      <c r="AL1358" s="26" t="s">
        <v>1200</v>
      </c>
      <c r="AQ1358" s="6" t="s">
        <v>107</v>
      </c>
      <c r="AX1358" s="45"/>
      <c r="AZ1358" s="6">
        <v>0</v>
      </c>
      <c r="BA1358" s="6">
        <v>0</v>
      </c>
      <c r="BB1358" s="45">
        <v>0</v>
      </c>
      <c r="BC1358" s="6">
        <v>0</v>
      </c>
      <c r="BD1358" s="6">
        <v>0</v>
      </c>
      <c r="BF1358" s="6">
        <v>0</v>
      </c>
      <c r="BG1358" s="45">
        <v>0</v>
      </c>
      <c r="BH1358" s="45">
        <v>0</v>
      </c>
      <c r="BI1358" s="6">
        <v>0</v>
      </c>
      <c r="BJ1358" s="6">
        <v>0</v>
      </c>
      <c r="BK1358" s="6">
        <v>0</v>
      </c>
      <c r="BL1358" s="45">
        <v>0</v>
      </c>
      <c r="BM1358" s="45">
        <v>0</v>
      </c>
      <c r="BN1358" s="6">
        <v>0</v>
      </c>
      <c r="BO1358" s="6">
        <v>0</v>
      </c>
      <c r="BP1358" s="6">
        <v>0</v>
      </c>
      <c r="BQ1358" s="6">
        <v>0</v>
      </c>
      <c r="BR1358" s="45">
        <v>0</v>
      </c>
      <c r="BT1358" s="45">
        <v>0</v>
      </c>
      <c r="BU1358" s="45">
        <v>0</v>
      </c>
      <c r="BX1358" s="6">
        <v>0</v>
      </c>
      <c r="BY1358" s="6" t="s">
        <v>21</v>
      </c>
      <c r="BZ1358" s="6">
        <f t="shared" si="63"/>
        <v>0</v>
      </c>
      <c r="CA1358" s="6">
        <f t="shared" si="64"/>
        <v>0</v>
      </c>
      <c r="CC1358" s="63" t="s">
        <v>21</v>
      </c>
      <c r="CD1358" s="6" t="s">
        <v>21</v>
      </c>
      <c r="CK1358" s="6" t="s">
        <v>5148</v>
      </c>
      <c r="DA1358" s="6" t="s">
        <v>21</v>
      </c>
      <c r="DC1358" s="6" t="s">
        <v>4434</v>
      </c>
      <c r="DD1358" s="6" t="s">
        <v>768</v>
      </c>
      <c r="DF1358" s="29">
        <f t="shared" si="65"/>
        <v>0</v>
      </c>
      <c r="DG1358" s="6">
        <v>1</v>
      </c>
    </row>
    <row r="1359" spans="1:111" ht="16" hidden="1" x14ac:dyDescent="0.2">
      <c r="A1359" s="6" t="s">
        <v>1941</v>
      </c>
      <c r="B1359" s="25"/>
      <c r="C1359" s="25"/>
      <c r="F1359" s="25"/>
      <c r="G1359" s="63" t="s">
        <v>1844</v>
      </c>
      <c r="H1359" s="6" t="s">
        <v>7526</v>
      </c>
      <c r="L1359" s="6" t="s">
        <v>3346</v>
      </c>
      <c r="P1359" s="6" t="s">
        <v>3532</v>
      </c>
      <c r="Q1359" s="6" t="s">
        <v>5203</v>
      </c>
      <c r="X1359" s="6">
        <v>263</v>
      </c>
      <c r="Y1359" s="6">
        <v>2031</v>
      </c>
      <c r="Z1359" s="6">
        <v>1218</v>
      </c>
      <c r="AA1359" s="6">
        <v>267</v>
      </c>
      <c r="AB1359" s="6">
        <f>SUM(Table2026_09_25[[#This Row],[Number of in-person visits provided in reporting year.]:[Number of video/virtual visits provided in reporting year.]])</f>
        <v>3516</v>
      </c>
      <c r="AC1359" s="6" t="s">
        <v>8469</v>
      </c>
      <c r="AD1359" s="6">
        <v>0</v>
      </c>
      <c r="AE1359" s="6">
        <v>0</v>
      </c>
      <c r="AF1359" s="6" t="s">
        <v>4682</v>
      </c>
      <c r="AG1359" s="6">
        <v>43</v>
      </c>
      <c r="AI1359" s="6" t="s">
        <v>7529</v>
      </c>
      <c r="AJ1359" s="6" t="s">
        <v>5575</v>
      </c>
      <c r="AK1359" s="6" t="s">
        <v>8483</v>
      </c>
      <c r="AL1359" s="26" t="s">
        <v>7530</v>
      </c>
      <c r="AQ1359" s="6" t="s">
        <v>544</v>
      </c>
      <c r="AX1359" s="45"/>
      <c r="AZ1359" s="6">
        <v>0</v>
      </c>
      <c r="BA1359" s="6">
        <v>0</v>
      </c>
      <c r="BB1359" s="45">
        <v>0</v>
      </c>
      <c r="BC1359" s="6">
        <v>0</v>
      </c>
      <c r="BD1359" s="6">
        <v>0</v>
      </c>
      <c r="BF1359" s="6">
        <v>0</v>
      </c>
      <c r="BG1359" s="45">
        <v>0</v>
      </c>
      <c r="BH1359" s="45">
        <v>0</v>
      </c>
      <c r="BI1359" s="6">
        <v>0</v>
      </c>
      <c r="BJ1359" s="6">
        <v>0</v>
      </c>
      <c r="BK1359" s="6">
        <v>0</v>
      </c>
      <c r="BL1359" s="45">
        <v>0</v>
      </c>
      <c r="BM1359" s="45">
        <v>0</v>
      </c>
      <c r="BN1359" s="6">
        <v>0</v>
      </c>
      <c r="BO1359" s="6">
        <v>0</v>
      </c>
      <c r="BP1359" s="6">
        <v>0</v>
      </c>
      <c r="BQ1359" s="6">
        <v>0</v>
      </c>
      <c r="BR1359" s="45">
        <v>0</v>
      </c>
      <c r="BT1359" s="45">
        <v>0</v>
      </c>
      <c r="BU1359" s="45">
        <v>0</v>
      </c>
      <c r="BX1359" s="6">
        <v>0</v>
      </c>
      <c r="BY1359" s="6" t="s">
        <v>21</v>
      </c>
      <c r="BZ1359" s="6">
        <f t="shared" si="63"/>
        <v>0</v>
      </c>
      <c r="CA1359" s="6">
        <f t="shared" si="64"/>
        <v>0</v>
      </c>
      <c r="CC1359" s="63" t="s">
        <v>21</v>
      </c>
      <c r="CD1359" s="6" t="s">
        <v>21</v>
      </c>
      <c r="CK1359" s="6" t="s">
        <v>5148</v>
      </c>
      <c r="DA1359" s="6" t="s">
        <v>21</v>
      </c>
      <c r="DC1359" s="6" t="s">
        <v>4434</v>
      </c>
      <c r="DD1359" s="6" t="s">
        <v>768</v>
      </c>
      <c r="DF1359" s="29">
        <f t="shared" si="65"/>
        <v>0</v>
      </c>
      <c r="DG1359" s="6">
        <v>1</v>
      </c>
    </row>
    <row r="1360" spans="1:111" ht="16" hidden="1" x14ac:dyDescent="0.2">
      <c r="A1360" s="6" t="s">
        <v>1935</v>
      </c>
      <c r="B1360" s="25"/>
      <c r="C1360" s="25"/>
      <c r="F1360" s="25"/>
      <c r="G1360" s="63" t="s">
        <v>1844</v>
      </c>
      <c r="H1360" s="6" t="s">
        <v>8097</v>
      </c>
      <c r="L1360" s="6" t="s">
        <v>3347</v>
      </c>
      <c r="P1360" s="6" t="s">
        <v>3532</v>
      </c>
      <c r="Q1360" s="6" t="s">
        <v>5203</v>
      </c>
      <c r="X1360" s="6">
        <v>103</v>
      </c>
      <c r="Y1360" s="6">
        <v>639</v>
      </c>
      <c r="Z1360" s="6">
        <v>436</v>
      </c>
      <c r="AA1360" s="6">
        <v>49</v>
      </c>
      <c r="AB1360" s="6">
        <f>SUM(Table2026_09_25[[#This Row],[Number of in-person visits provided in reporting year.]:[Number of video/virtual visits provided in reporting year.]])</f>
        <v>1124</v>
      </c>
      <c r="AC1360" s="6" t="s">
        <v>8469</v>
      </c>
      <c r="AD1360" s="6">
        <v>0</v>
      </c>
      <c r="AE1360" s="6">
        <v>0</v>
      </c>
      <c r="AF1360" s="6" t="s">
        <v>4682</v>
      </c>
      <c r="AG1360" s="6">
        <v>78</v>
      </c>
      <c r="AI1360" s="6" t="s">
        <v>8098</v>
      </c>
      <c r="AJ1360" s="6" t="s">
        <v>5005</v>
      </c>
      <c r="AK1360" s="6" t="s">
        <v>8483</v>
      </c>
      <c r="AL1360" s="26" t="s">
        <v>845</v>
      </c>
      <c r="AQ1360" s="6" t="s">
        <v>544</v>
      </c>
      <c r="AX1360" s="45"/>
      <c r="AZ1360" s="6">
        <v>0</v>
      </c>
      <c r="BA1360" s="6">
        <v>0</v>
      </c>
      <c r="BB1360" s="45">
        <v>0</v>
      </c>
      <c r="BC1360" s="6">
        <v>0</v>
      </c>
      <c r="BD1360" s="6">
        <v>0</v>
      </c>
      <c r="BF1360" s="6">
        <v>0</v>
      </c>
      <c r="BG1360" s="45">
        <v>0</v>
      </c>
      <c r="BH1360" s="45">
        <v>0</v>
      </c>
      <c r="BI1360" s="6">
        <v>0</v>
      </c>
      <c r="BJ1360" s="6">
        <v>0</v>
      </c>
      <c r="BK1360" s="6">
        <v>0</v>
      </c>
      <c r="BL1360" s="45">
        <v>0</v>
      </c>
      <c r="BM1360" s="45">
        <v>0</v>
      </c>
      <c r="BN1360" s="6">
        <v>0</v>
      </c>
      <c r="BO1360" s="6">
        <v>0</v>
      </c>
      <c r="BP1360" s="6">
        <v>0</v>
      </c>
      <c r="BQ1360" s="6">
        <v>0</v>
      </c>
      <c r="BR1360" s="45">
        <v>0</v>
      </c>
      <c r="BT1360" s="45">
        <v>0</v>
      </c>
      <c r="BU1360" s="45">
        <v>0</v>
      </c>
      <c r="BX1360" s="6">
        <v>0</v>
      </c>
      <c r="BY1360" s="6" t="s">
        <v>21</v>
      </c>
      <c r="BZ1360" s="6">
        <f t="shared" si="63"/>
        <v>0</v>
      </c>
      <c r="CA1360" s="6">
        <f t="shared" si="64"/>
        <v>0</v>
      </c>
      <c r="CC1360" s="63" t="s">
        <v>21</v>
      </c>
      <c r="CD1360" s="6" t="s">
        <v>21</v>
      </c>
      <c r="CK1360" s="6" t="s">
        <v>5148</v>
      </c>
      <c r="DA1360" s="6" t="s">
        <v>21</v>
      </c>
      <c r="DC1360" s="6" t="s">
        <v>4434</v>
      </c>
      <c r="DD1360" s="6" t="s">
        <v>768</v>
      </c>
      <c r="DF1360" s="29">
        <f t="shared" si="65"/>
        <v>0</v>
      </c>
      <c r="DG1360" s="6">
        <v>1</v>
      </c>
    </row>
    <row r="1361" spans="1:111" ht="16" hidden="1" x14ac:dyDescent="0.2">
      <c r="A1361" s="6" t="s">
        <v>1896</v>
      </c>
      <c r="B1361" s="25"/>
      <c r="C1361" s="25"/>
      <c r="F1361" s="25"/>
      <c r="G1361" s="63" t="s">
        <v>1844</v>
      </c>
      <c r="H1361" s="6" t="s">
        <v>3512</v>
      </c>
      <c r="L1361" s="6" t="s">
        <v>1897</v>
      </c>
      <c r="P1361" s="6" t="s">
        <v>3532</v>
      </c>
      <c r="Q1361" s="6" t="s">
        <v>5203</v>
      </c>
      <c r="X1361" s="6">
        <v>2795</v>
      </c>
      <c r="Y1361" s="6">
        <v>11111</v>
      </c>
      <c r="Z1361" s="6">
        <v>9094</v>
      </c>
      <c r="AA1361" s="6">
        <v>1282</v>
      </c>
      <c r="AB1361" s="6">
        <f>SUM(Table2026_09_25[[#This Row],[Number of in-person visits provided in reporting year.]:[Number of video/virtual visits provided in reporting year.]])</f>
        <v>21487</v>
      </c>
      <c r="AC1361" s="6" t="s">
        <v>8469</v>
      </c>
      <c r="AD1361" s="6">
        <v>0</v>
      </c>
      <c r="AE1361" s="6">
        <v>0</v>
      </c>
      <c r="AF1361" s="6" t="s">
        <v>4682</v>
      </c>
      <c r="AG1361" s="6">
        <v>167</v>
      </c>
      <c r="AI1361" s="6" t="s">
        <v>4817</v>
      </c>
      <c r="AJ1361" s="6" t="s">
        <v>149</v>
      </c>
      <c r="AK1361" s="6" t="s">
        <v>8483</v>
      </c>
      <c r="AL1361" s="26" t="s">
        <v>294</v>
      </c>
      <c r="AQ1361" s="6" t="s">
        <v>63</v>
      </c>
      <c r="AX1361" s="45"/>
      <c r="AZ1361" s="6">
        <v>2</v>
      </c>
      <c r="BA1361" s="6">
        <v>0</v>
      </c>
      <c r="BB1361" s="45">
        <v>0</v>
      </c>
      <c r="BC1361" s="6">
        <v>0</v>
      </c>
      <c r="BD1361" s="6">
        <v>3.2</v>
      </c>
      <c r="BF1361" s="6">
        <v>0</v>
      </c>
      <c r="BG1361" s="45">
        <v>7.8</v>
      </c>
      <c r="BH1361" s="45">
        <v>0</v>
      </c>
      <c r="BI1361" s="6">
        <v>0</v>
      </c>
      <c r="BJ1361" s="6">
        <v>0</v>
      </c>
      <c r="BK1361" s="6">
        <v>0</v>
      </c>
      <c r="BL1361" s="45">
        <v>0</v>
      </c>
      <c r="BM1361" s="45">
        <v>0</v>
      </c>
      <c r="BN1361" s="6">
        <v>0</v>
      </c>
      <c r="BO1361" s="6">
        <v>0</v>
      </c>
      <c r="BP1361" s="6">
        <v>3</v>
      </c>
      <c r="BQ1361" s="6">
        <v>0</v>
      </c>
      <c r="BR1361" s="45">
        <v>10.199999999999999</v>
      </c>
      <c r="BT1361" s="45">
        <v>0</v>
      </c>
      <c r="BU1361" s="45">
        <v>0</v>
      </c>
      <c r="BX1361" s="6">
        <v>0</v>
      </c>
      <c r="BY1361" s="6" t="s">
        <v>21</v>
      </c>
      <c r="BZ1361" s="6">
        <f t="shared" si="63"/>
        <v>26.2</v>
      </c>
      <c r="CA1361" s="6">
        <f t="shared" si="64"/>
        <v>21</v>
      </c>
      <c r="CC1361" s="63" t="s">
        <v>4687</v>
      </c>
      <c r="CD1361" s="6" t="s">
        <v>21</v>
      </c>
      <c r="CK1361" s="6" t="s">
        <v>5148</v>
      </c>
      <c r="DA1361" s="6" t="s">
        <v>21</v>
      </c>
      <c r="DC1361" s="6" t="s">
        <v>4434</v>
      </c>
      <c r="DD1361" s="6" t="s">
        <v>814</v>
      </c>
      <c r="DF1361" s="29">
        <f t="shared" si="65"/>
        <v>0</v>
      </c>
      <c r="DG1361" s="6">
        <v>1</v>
      </c>
    </row>
    <row r="1362" spans="1:111" ht="16" hidden="1" x14ac:dyDescent="0.2">
      <c r="A1362" s="6" t="s">
        <v>1951</v>
      </c>
      <c r="B1362" s="25"/>
      <c r="C1362" s="25"/>
      <c r="F1362" s="25"/>
      <c r="G1362" s="63" t="s">
        <v>1844</v>
      </c>
      <c r="H1362" s="6" t="s">
        <v>3515</v>
      </c>
      <c r="L1362" s="6" t="s">
        <v>795</v>
      </c>
      <c r="P1362" s="6" t="s">
        <v>3532</v>
      </c>
      <c r="Q1362" s="6" t="s">
        <v>5203</v>
      </c>
      <c r="X1362" s="6">
        <v>375</v>
      </c>
      <c r="Y1362" s="6">
        <v>3801</v>
      </c>
      <c r="Z1362" s="6">
        <v>3076</v>
      </c>
      <c r="AA1362" s="6">
        <v>247</v>
      </c>
      <c r="AB1362" s="6">
        <f>SUM(Table2026_09_25[[#This Row],[Number of in-person visits provided in reporting year.]:[Number of video/virtual visits provided in reporting year.]])</f>
        <v>7124</v>
      </c>
      <c r="AC1362" s="6" t="s">
        <v>8469</v>
      </c>
      <c r="AD1362" s="6">
        <v>0</v>
      </c>
      <c r="AE1362" s="6">
        <v>0</v>
      </c>
      <c r="AF1362" s="6" t="s">
        <v>4682</v>
      </c>
      <c r="AG1362" s="6">
        <v>21</v>
      </c>
      <c r="AI1362" s="6" t="s">
        <v>8214</v>
      </c>
      <c r="AJ1362" s="6" t="s">
        <v>8102</v>
      </c>
      <c r="AK1362" s="6" t="s">
        <v>8483</v>
      </c>
      <c r="AL1362" s="26" t="s">
        <v>796</v>
      </c>
      <c r="AQ1362" s="6" t="s">
        <v>107</v>
      </c>
      <c r="AX1362" s="45"/>
      <c r="AZ1362" s="6">
        <v>0</v>
      </c>
      <c r="BA1362" s="6">
        <v>0</v>
      </c>
      <c r="BB1362" s="45">
        <v>0</v>
      </c>
      <c r="BC1362" s="6">
        <v>0</v>
      </c>
      <c r="BD1362" s="6">
        <v>0.3</v>
      </c>
      <c r="BF1362" s="6">
        <v>1</v>
      </c>
      <c r="BG1362" s="45">
        <v>1</v>
      </c>
      <c r="BH1362" s="45">
        <v>0</v>
      </c>
      <c r="BI1362" s="6">
        <v>0</v>
      </c>
      <c r="BJ1362" s="6">
        <v>0</v>
      </c>
      <c r="BK1362" s="6">
        <v>0</v>
      </c>
      <c r="BL1362" s="45">
        <v>0</v>
      </c>
      <c r="BM1362" s="45">
        <v>0</v>
      </c>
      <c r="BN1362" s="6">
        <v>0</v>
      </c>
      <c r="BO1362" s="6">
        <v>0</v>
      </c>
      <c r="BP1362" s="6">
        <v>1</v>
      </c>
      <c r="BQ1362" s="6">
        <v>0</v>
      </c>
      <c r="BR1362" s="45">
        <v>1</v>
      </c>
      <c r="BT1362" s="45">
        <v>0</v>
      </c>
      <c r="BU1362" s="45">
        <v>0</v>
      </c>
      <c r="BX1362" s="6">
        <v>0</v>
      </c>
      <c r="BY1362" s="6" t="s">
        <v>21</v>
      </c>
      <c r="BZ1362" s="6">
        <f t="shared" si="63"/>
        <v>4.3</v>
      </c>
      <c r="CA1362" s="6">
        <f t="shared" si="64"/>
        <v>4</v>
      </c>
      <c r="CC1362" s="63" t="s">
        <v>5042</v>
      </c>
      <c r="CD1362" s="6" t="s">
        <v>21</v>
      </c>
      <c r="CK1362" s="6" t="s">
        <v>5148</v>
      </c>
      <c r="DA1362" s="6" t="s">
        <v>21</v>
      </c>
      <c r="DC1362" s="6" t="s">
        <v>4434</v>
      </c>
      <c r="DD1362" s="6" t="s">
        <v>799</v>
      </c>
      <c r="DF1362" s="29">
        <f t="shared" si="65"/>
        <v>0</v>
      </c>
      <c r="DG1362" s="6">
        <v>1</v>
      </c>
    </row>
    <row r="1363" spans="1:111" ht="16" hidden="1" x14ac:dyDescent="0.2">
      <c r="A1363" s="6" t="s">
        <v>2351</v>
      </c>
      <c r="B1363" s="25"/>
      <c r="C1363" s="25"/>
      <c r="F1363" s="25"/>
      <c r="G1363" s="63" t="s">
        <v>1844</v>
      </c>
      <c r="H1363" s="6" t="s">
        <v>4902</v>
      </c>
      <c r="L1363" s="6" t="s">
        <v>3343</v>
      </c>
      <c r="P1363" s="6" t="s">
        <v>3532</v>
      </c>
      <c r="Q1363" s="6" t="s">
        <v>5203</v>
      </c>
      <c r="X1363" s="6">
        <v>439</v>
      </c>
      <c r="Y1363" s="6">
        <v>6686</v>
      </c>
      <c r="Z1363" s="6">
        <v>5852</v>
      </c>
      <c r="AA1363" s="6">
        <v>0</v>
      </c>
      <c r="AB1363" s="6">
        <f>SUM(Table2026_09_25[[#This Row],[Number of in-person visits provided in reporting year.]:[Number of video/virtual visits provided in reporting year.]])</f>
        <v>12538</v>
      </c>
      <c r="AC1363" s="6" t="s">
        <v>8469</v>
      </c>
      <c r="AD1363" s="6">
        <v>0</v>
      </c>
      <c r="AE1363" s="6">
        <v>0</v>
      </c>
      <c r="AF1363" s="6" t="s">
        <v>4682</v>
      </c>
      <c r="AG1363" s="6">
        <v>14</v>
      </c>
      <c r="AI1363" s="6" t="s">
        <v>770</v>
      </c>
      <c r="AJ1363" s="6" t="s">
        <v>43</v>
      </c>
      <c r="AK1363" s="6" t="s">
        <v>8483</v>
      </c>
      <c r="AL1363" s="26" t="s">
        <v>267</v>
      </c>
      <c r="AQ1363" s="6" t="s">
        <v>43</v>
      </c>
      <c r="AX1363" s="45"/>
      <c r="AZ1363" s="6">
        <v>1</v>
      </c>
      <c r="BA1363" s="6">
        <v>0</v>
      </c>
      <c r="BB1363" s="45">
        <v>0</v>
      </c>
      <c r="BC1363" s="6">
        <v>0</v>
      </c>
      <c r="BD1363" s="6">
        <v>0.9</v>
      </c>
      <c r="BF1363" s="6">
        <v>0</v>
      </c>
      <c r="BG1363" s="45">
        <v>0.6</v>
      </c>
      <c r="BH1363" s="45">
        <v>0</v>
      </c>
      <c r="BI1363" s="6">
        <v>0</v>
      </c>
      <c r="BJ1363" s="6">
        <v>0</v>
      </c>
      <c r="BK1363" s="6">
        <v>0</v>
      </c>
      <c r="BL1363" s="45">
        <v>0</v>
      </c>
      <c r="BM1363" s="45">
        <v>0</v>
      </c>
      <c r="BN1363" s="6">
        <v>0</v>
      </c>
      <c r="BO1363" s="6">
        <v>0</v>
      </c>
      <c r="BP1363" s="6">
        <v>1</v>
      </c>
      <c r="BQ1363" s="6">
        <v>0</v>
      </c>
      <c r="BR1363" s="45">
        <v>2</v>
      </c>
      <c r="BT1363" s="45">
        <v>0</v>
      </c>
      <c r="BU1363" s="45">
        <v>0</v>
      </c>
      <c r="BX1363" s="6">
        <v>0</v>
      </c>
      <c r="BY1363" s="6" t="s">
        <v>21</v>
      </c>
      <c r="BZ1363" s="6">
        <f t="shared" si="63"/>
        <v>5.5</v>
      </c>
      <c r="CA1363" s="6">
        <f t="shared" si="64"/>
        <v>3.6</v>
      </c>
      <c r="CC1363" s="63" t="s">
        <v>4687</v>
      </c>
      <c r="CD1363" s="6" t="s">
        <v>2352</v>
      </c>
      <c r="CK1363" s="6" t="s">
        <v>5148</v>
      </c>
      <c r="DA1363" s="6" t="s">
        <v>21</v>
      </c>
      <c r="DC1363" s="6" t="s">
        <v>4434</v>
      </c>
      <c r="DD1363" s="6" t="s">
        <v>773</v>
      </c>
      <c r="DF1363" s="29">
        <f t="shared" si="65"/>
        <v>0</v>
      </c>
      <c r="DG1363" s="6">
        <v>1</v>
      </c>
    </row>
    <row r="1364" spans="1:111" ht="16" hidden="1" x14ac:dyDescent="0.2">
      <c r="A1364" s="6" t="s">
        <v>2103</v>
      </c>
      <c r="B1364" s="25"/>
      <c r="C1364" s="25"/>
      <c r="F1364" s="25"/>
      <c r="G1364" s="63" t="s">
        <v>1844</v>
      </c>
      <c r="H1364" s="6" t="s">
        <v>4726</v>
      </c>
      <c r="L1364" s="6" t="s">
        <v>2104</v>
      </c>
      <c r="P1364" s="6" t="s">
        <v>3532</v>
      </c>
      <c r="Q1364" s="6" t="s">
        <v>5203</v>
      </c>
      <c r="X1364" s="6">
        <v>55</v>
      </c>
      <c r="Y1364" s="6">
        <v>345</v>
      </c>
      <c r="Z1364" s="6">
        <v>0</v>
      </c>
      <c r="AA1364" s="6">
        <v>0</v>
      </c>
      <c r="AB1364" s="6">
        <f>SUM(Table2026_09_25[[#This Row],[Number of in-person visits provided in reporting year.]:[Number of video/virtual visits provided in reporting year.]])</f>
        <v>345</v>
      </c>
      <c r="AC1364" s="6" t="s">
        <v>8469</v>
      </c>
      <c r="AD1364" s="6">
        <v>0</v>
      </c>
      <c r="AE1364" s="6">
        <v>0</v>
      </c>
      <c r="AG1364" s="6">
        <v>0</v>
      </c>
      <c r="AI1364" s="6" t="s">
        <v>1574</v>
      </c>
      <c r="AJ1364" s="6" t="s">
        <v>43</v>
      </c>
      <c r="AK1364" s="6" t="s">
        <v>8483</v>
      </c>
      <c r="AL1364" s="26" t="s">
        <v>348</v>
      </c>
      <c r="AQ1364" s="6" t="s">
        <v>43</v>
      </c>
      <c r="AX1364" s="45"/>
      <c r="AZ1364" s="6">
        <v>0</v>
      </c>
      <c r="BA1364" s="6">
        <v>0</v>
      </c>
      <c r="BB1364" s="45">
        <v>0</v>
      </c>
      <c r="BC1364" s="6">
        <v>0.2</v>
      </c>
      <c r="BD1364" s="6">
        <v>0</v>
      </c>
      <c r="BF1364" s="6">
        <v>0</v>
      </c>
      <c r="BG1364" s="45">
        <v>0</v>
      </c>
      <c r="BH1364" s="45">
        <v>0</v>
      </c>
      <c r="BI1364" s="6">
        <v>0</v>
      </c>
      <c r="BJ1364" s="6">
        <v>0</v>
      </c>
      <c r="BK1364" s="6">
        <v>0</v>
      </c>
      <c r="BL1364" s="45">
        <v>0</v>
      </c>
      <c r="BM1364" s="45">
        <v>0</v>
      </c>
      <c r="BN1364" s="6">
        <v>0</v>
      </c>
      <c r="BO1364" s="6">
        <v>0</v>
      </c>
      <c r="BP1364" s="6">
        <v>0</v>
      </c>
      <c r="BQ1364" s="6">
        <v>0</v>
      </c>
      <c r="BR1364" s="45">
        <v>0</v>
      </c>
      <c r="BT1364" s="45">
        <v>0</v>
      </c>
      <c r="BU1364" s="45">
        <v>0</v>
      </c>
      <c r="BX1364" s="6">
        <v>0</v>
      </c>
      <c r="BY1364" s="6" t="s">
        <v>21</v>
      </c>
      <c r="BZ1364" s="6">
        <f t="shared" si="63"/>
        <v>0.2</v>
      </c>
      <c r="CA1364" s="6">
        <f t="shared" si="64"/>
        <v>0</v>
      </c>
      <c r="CC1364" s="63" t="s">
        <v>4687</v>
      </c>
      <c r="CD1364" s="6" t="s">
        <v>21</v>
      </c>
      <c r="CK1364" s="6" t="s">
        <v>5148</v>
      </c>
      <c r="DA1364" s="6" t="s">
        <v>21</v>
      </c>
      <c r="DC1364" s="6" t="s">
        <v>4434</v>
      </c>
      <c r="DD1364" s="6" t="s">
        <v>2082</v>
      </c>
      <c r="DF1364" s="29">
        <f t="shared" si="65"/>
        <v>0</v>
      </c>
      <c r="DG1364" s="6">
        <v>1</v>
      </c>
    </row>
    <row r="1365" spans="1:111" ht="16" hidden="1" x14ac:dyDescent="0.2">
      <c r="A1365" s="6" t="s">
        <v>2167</v>
      </c>
      <c r="B1365" s="25"/>
      <c r="C1365" s="25"/>
      <c r="F1365" s="25"/>
      <c r="G1365" s="63" t="s">
        <v>1844</v>
      </c>
      <c r="H1365" s="6" t="s">
        <v>7682</v>
      </c>
      <c r="L1365" s="6" t="s">
        <v>832</v>
      </c>
      <c r="P1365" s="6" t="s">
        <v>3532</v>
      </c>
      <c r="Q1365" s="6" t="s">
        <v>5203</v>
      </c>
      <c r="X1365" s="6">
        <v>2339</v>
      </c>
      <c r="Y1365" s="6">
        <v>6345</v>
      </c>
      <c r="Z1365" s="6">
        <v>5139</v>
      </c>
      <c r="AA1365" s="6">
        <v>0</v>
      </c>
      <c r="AB1365" s="6">
        <f>SUM(Table2026_09_25[[#This Row],[Number of in-person visits provided in reporting year.]:[Number of video/virtual visits provided in reporting year.]])</f>
        <v>11484</v>
      </c>
      <c r="AC1365" s="6" t="s">
        <v>8469</v>
      </c>
      <c r="AD1365" s="6">
        <v>0</v>
      </c>
      <c r="AE1365" s="6">
        <v>0</v>
      </c>
      <c r="AF1365" s="6" t="s">
        <v>4682</v>
      </c>
      <c r="AG1365" s="6">
        <v>51.3</v>
      </c>
      <c r="AI1365" s="6" t="s">
        <v>8215</v>
      </c>
      <c r="AJ1365" s="6" t="s">
        <v>7623</v>
      </c>
      <c r="AK1365" s="6" t="s">
        <v>8483</v>
      </c>
      <c r="AL1365" s="26" t="s">
        <v>1691</v>
      </c>
      <c r="AQ1365" s="6" t="s">
        <v>63</v>
      </c>
      <c r="AX1365" s="45"/>
      <c r="AZ1365" s="6">
        <v>0</v>
      </c>
      <c r="BA1365" s="6">
        <v>0</v>
      </c>
      <c r="BB1365" s="45">
        <v>0</v>
      </c>
      <c r="BC1365" s="6">
        <v>0</v>
      </c>
      <c r="BD1365" s="6">
        <v>3.34</v>
      </c>
      <c r="BF1365" s="6">
        <v>0</v>
      </c>
      <c r="BG1365" s="45">
        <v>1</v>
      </c>
      <c r="BH1365" s="45">
        <v>0</v>
      </c>
      <c r="BI1365" s="6">
        <v>0</v>
      </c>
      <c r="BJ1365" s="6">
        <v>0</v>
      </c>
      <c r="BK1365" s="6">
        <v>0</v>
      </c>
      <c r="BL1365" s="45">
        <v>0</v>
      </c>
      <c r="BM1365" s="45">
        <v>0</v>
      </c>
      <c r="BN1365" s="6">
        <v>0</v>
      </c>
      <c r="BO1365" s="6">
        <v>0</v>
      </c>
      <c r="BP1365" s="6">
        <v>18</v>
      </c>
      <c r="BQ1365" s="6">
        <v>0</v>
      </c>
      <c r="BR1365" s="45">
        <v>0.5</v>
      </c>
      <c r="BT1365" s="45">
        <v>0</v>
      </c>
      <c r="BU1365" s="45">
        <v>0</v>
      </c>
      <c r="BX1365" s="6">
        <v>0</v>
      </c>
      <c r="BY1365" s="6" t="s">
        <v>21</v>
      </c>
      <c r="BZ1365" s="6">
        <f t="shared" si="63"/>
        <v>22.84</v>
      </c>
      <c r="CA1365" s="6">
        <f t="shared" si="64"/>
        <v>19.5</v>
      </c>
      <c r="CC1365" s="63" t="s">
        <v>21</v>
      </c>
      <c r="CD1365" s="6" t="s">
        <v>1692</v>
      </c>
      <c r="CK1365" s="6" t="s">
        <v>5148</v>
      </c>
      <c r="DA1365" s="6" t="s">
        <v>2168</v>
      </c>
      <c r="DC1365" s="6" t="s">
        <v>4434</v>
      </c>
      <c r="DD1365" s="6" t="s">
        <v>311</v>
      </c>
      <c r="DF1365" s="29">
        <f t="shared" si="65"/>
        <v>0</v>
      </c>
      <c r="DG1365" s="6">
        <v>1</v>
      </c>
    </row>
    <row r="1366" spans="1:111" ht="16" hidden="1" x14ac:dyDescent="0.2">
      <c r="A1366" s="6" t="s">
        <v>2131</v>
      </c>
      <c r="B1366" s="25"/>
      <c r="C1366" s="25"/>
      <c r="F1366" s="25"/>
      <c r="G1366" s="63" t="s">
        <v>1844</v>
      </c>
      <c r="H1366" s="6" t="s">
        <v>7236</v>
      </c>
      <c r="L1366" s="6" t="s">
        <v>1647</v>
      </c>
      <c r="P1366" s="6" t="s">
        <v>3532</v>
      </c>
      <c r="Q1366" s="6" t="s">
        <v>5203</v>
      </c>
      <c r="X1366" s="6">
        <v>18</v>
      </c>
      <c r="Y1366" s="6">
        <v>21</v>
      </c>
      <c r="Z1366" s="6">
        <v>0</v>
      </c>
      <c r="AA1366" s="6">
        <v>0</v>
      </c>
      <c r="AB1366" s="6">
        <f>SUM(Table2026_09_25[[#This Row],[Number of in-person visits provided in reporting year.]:[Number of video/virtual visits provided in reporting year.]])</f>
        <v>21</v>
      </c>
      <c r="AC1366" s="6" t="s">
        <v>8469</v>
      </c>
      <c r="AD1366" s="6">
        <v>0</v>
      </c>
      <c r="AE1366" s="6">
        <v>0</v>
      </c>
      <c r="AF1366" s="6" t="s">
        <v>4682</v>
      </c>
      <c r="AG1366" s="6">
        <v>0</v>
      </c>
      <c r="AI1366" s="6" t="s">
        <v>7240</v>
      </c>
      <c r="AJ1366" s="6" t="s">
        <v>43</v>
      </c>
      <c r="AK1366" s="6" t="s">
        <v>8483</v>
      </c>
      <c r="AL1366" s="26" t="s">
        <v>142</v>
      </c>
      <c r="AQ1366" s="6" t="s">
        <v>43</v>
      </c>
      <c r="AX1366" s="45"/>
      <c r="AZ1366" s="6">
        <v>0.33</v>
      </c>
      <c r="BA1366" s="6">
        <v>0</v>
      </c>
      <c r="BB1366" s="45">
        <v>0</v>
      </c>
      <c r="BC1366" s="6">
        <v>0</v>
      </c>
      <c r="BD1366" s="6">
        <v>0.1</v>
      </c>
      <c r="BF1366" s="6">
        <v>0</v>
      </c>
      <c r="BG1366" s="45">
        <v>0</v>
      </c>
      <c r="BH1366" s="45">
        <v>0</v>
      </c>
      <c r="BI1366" s="6">
        <v>0</v>
      </c>
      <c r="BJ1366" s="6">
        <v>0</v>
      </c>
      <c r="BK1366" s="6">
        <v>0</v>
      </c>
      <c r="BL1366" s="45">
        <v>0</v>
      </c>
      <c r="BM1366" s="45">
        <v>0</v>
      </c>
      <c r="BN1366" s="6">
        <v>0</v>
      </c>
      <c r="BO1366" s="6">
        <v>0</v>
      </c>
      <c r="BP1366" s="6">
        <v>0</v>
      </c>
      <c r="BQ1366" s="6">
        <v>0</v>
      </c>
      <c r="BR1366" s="45">
        <v>0</v>
      </c>
      <c r="BT1366" s="45">
        <v>0</v>
      </c>
      <c r="BU1366" s="45">
        <v>0</v>
      </c>
      <c r="BX1366" s="6">
        <v>0</v>
      </c>
      <c r="BY1366" s="6" t="s">
        <v>1724</v>
      </c>
      <c r="BZ1366" s="6">
        <f t="shared" si="63"/>
        <v>0.43000000000000005</v>
      </c>
      <c r="CA1366" s="6">
        <f t="shared" si="64"/>
        <v>0</v>
      </c>
      <c r="CC1366" s="63" t="s">
        <v>4687</v>
      </c>
      <c r="CD1366" s="6" t="s">
        <v>1649</v>
      </c>
      <c r="CK1366" s="6" t="s">
        <v>5148</v>
      </c>
      <c r="DA1366" s="6" t="s">
        <v>21</v>
      </c>
      <c r="DC1366" s="6" t="s">
        <v>4434</v>
      </c>
      <c r="DD1366" s="6" t="s">
        <v>1650</v>
      </c>
      <c r="DF1366" s="29">
        <f t="shared" si="65"/>
        <v>0</v>
      </c>
      <c r="DG1366" s="6">
        <v>1</v>
      </c>
    </row>
    <row r="1367" spans="1:111" ht="16" hidden="1" x14ac:dyDescent="0.2">
      <c r="A1367" s="6" t="s">
        <v>2171</v>
      </c>
      <c r="B1367" s="25"/>
      <c r="C1367" s="25"/>
      <c r="F1367" s="25"/>
      <c r="G1367" s="63" t="s">
        <v>1844</v>
      </c>
      <c r="H1367" s="6" t="s">
        <v>4827</v>
      </c>
      <c r="L1367" s="6" t="s">
        <v>265</v>
      </c>
      <c r="P1367" s="6" t="s">
        <v>3532</v>
      </c>
      <c r="Q1367" s="6" t="s">
        <v>5203</v>
      </c>
      <c r="X1367" s="6">
        <v>239</v>
      </c>
      <c r="Y1367" s="6">
        <v>2984</v>
      </c>
      <c r="Z1367" s="6">
        <v>2394</v>
      </c>
      <c r="AA1367" s="6">
        <v>2</v>
      </c>
      <c r="AB1367" s="6">
        <f>SUM(Table2026_09_25[[#This Row],[Number of in-person visits provided in reporting year.]:[Number of video/virtual visits provided in reporting year.]])</f>
        <v>5380</v>
      </c>
      <c r="AC1367" s="6" t="s">
        <v>8469</v>
      </c>
      <c r="AD1367" s="6">
        <v>0</v>
      </c>
      <c r="AE1367" s="6">
        <v>0</v>
      </c>
      <c r="AF1367" s="6" t="s">
        <v>4682</v>
      </c>
      <c r="AG1367" s="6">
        <v>51.5</v>
      </c>
      <c r="AI1367" s="6" t="s">
        <v>4833</v>
      </c>
      <c r="AJ1367" s="6" t="s">
        <v>4834</v>
      </c>
      <c r="AK1367" s="6" t="s">
        <v>8483</v>
      </c>
      <c r="AL1367" s="26" t="s">
        <v>1047</v>
      </c>
      <c r="AQ1367" s="6" t="s">
        <v>544</v>
      </c>
      <c r="AX1367" s="45"/>
      <c r="AZ1367" s="6">
        <v>0</v>
      </c>
      <c r="BA1367" s="6">
        <v>0</v>
      </c>
      <c r="BB1367" s="45">
        <v>0</v>
      </c>
      <c r="BC1367" s="6">
        <v>0</v>
      </c>
      <c r="BD1367" s="6">
        <v>0</v>
      </c>
      <c r="BF1367" s="6">
        <v>0</v>
      </c>
      <c r="BG1367" s="45">
        <v>0</v>
      </c>
      <c r="BH1367" s="45">
        <v>0</v>
      </c>
      <c r="BI1367" s="6">
        <v>0</v>
      </c>
      <c r="BJ1367" s="6">
        <v>0</v>
      </c>
      <c r="BK1367" s="6">
        <v>0</v>
      </c>
      <c r="BL1367" s="45">
        <v>0</v>
      </c>
      <c r="BM1367" s="45">
        <v>0</v>
      </c>
      <c r="BN1367" s="6">
        <v>0</v>
      </c>
      <c r="BO1367" s="6">
        <v>0</v>
      </c>
      <c r="BP1367" s="6">
        <v>0</v>
      </c>
      <c r="BQ1367" s="6">
        <v>0</v>
      </c>
      <c r="BR1367" s="45">
        <v>0</v>
      </c>
      <c r="BT1367" s="45">
        <v>0</v>
      </c>
      <c r="BU1367" s="45">
        <v>0</v>
      </c>
      <c r="BX1367" s="6">
        <v>0</v>
      </c>
      <c r="BY1367" s="6" t="s">
        <v>2172</v>
      </c>
      <c r="BZ1367" s="6">
        <f t="shared" si="63"/>
        <v>0</v>
      </c>
      <c r="CA1367" s="6">
        <f t="shared" si="64"/>
        <v>0</v>
      </c>
      <c r="CC1367" s="63" t="s">
        <v>4753</v>
      </c>
      <c r="CD1367" s="6" t="s">
        <v>2173</v>
      </c>
      <c r="CK1367" s="6" t="s">
        <v>5148</v>
      </c>
      <c r="DA1367" s="6" t="s">
        <v>21</v>
      </c>
      <c r="DC1367" s="6" t="s">
        <v>4434</v>
      </c>
      <c r="DD1367" s="6" t="s">
        <v>38</v>
      </c>
      <c r="DF1367" s="29">
        <f t="shared" si="65"/>
        <v>0</v>
      </c>
      <c r="DG1367" s="6">
        <v>1</v>
      </c>
    </row>
    <row r="1368" spans="1:111" ht="16" hidden="1" x14ac:dyDescent="0.2">
      <c r="A1368" s="6" t="s">
        <v>2374</v>
      </c>
      <c r="B1368" s="25"/>
      <c r="C1368" s="25"/>
      <c r="F1368" s="25"/>
      <c r="G1368" s="63" t="s">
        <v>1844</v>
      </c>
      <c r="H1368" s="6" t="s">
        <v>7974</v>
      </c>
      <c r="L1368" s="6" t="s">
        <v>2375</v>
      </c>
      <c r="P1368" s="6" t="s">
        <v>3532</v>
      </c>
      <c r="Q1368" s="6" t="s">
        <v>5203</v>
      </c>
      <c r="X1368" s="6">
        <v>716</v>
      </c>
      <c r="Y1368" s="6">
        <v>11544</v>
      </c>
      <c r="Z1368" s="6">
        <v>6632</v>
      </c>
      <c r="AA1368" s="6">
        <v>0</v>
      </c>
      <c r="AB1368" s="6">
        <f>SUM(Table2026_09_25[[#This Row],[Number of in-person visits provided in reporting year.]:[Number of video/virtual visits provided in reporting year.]])</f>
        <v>18176</v>
      </c>
      <c r="AC1368" s="6" t="s">
        <v>8469</v>
      </c>
      <c r="AD1368" s="6">
        <v>0</v>
      </c>
      <c r="AE1368" s="6">
        <v>0</v>
      </c>
      <c r="AF1368" s="6" t="s">
        <v>4682</v>
      </c>
      <c r="AG1368" s="6">
        <v>3</v>
      </c>
      <c r="AI1368" s="6" t="s">
        <v>8084</v>
      </c>
      <c r="AJ1368" s="6" t="s">
        <v>7977</v>
      </c>
      <c r="AK1368" s="6" t="s">
        <v>8483</v>
      </c>
      <c r="AL1368" s="26" t="s">
        <v>693</v>
      </c>
      <c r="AQ1368" s="6" t="s">
        <v>1289</v>
      </c>
      <c r="AX1368" s="45"/>
      <c r="AZ1368" s="6">
        <v>0</v>
      </c>
      <c r="BA1368" s="6">
        <v>0</v>
      </c>
      <c r="BB1368" s="45">
        <v>0</v>
      </c>
      <c r="BC1368" s="6">
        <v>0</v>
      </c>
      <c r="BD1368" s="6">
        <v>0</v>
      </c>
      <c r="BF1368" s="6">
        <v>0</v>
      </c>
      <c r="BG1368" s="45">
        <v>0</v>
      </c>
      <c r="BH1368" s="45">
        <v>0</v>
      </c>
      <c r="BI1368" s="6">
        <v>0</v>
      </c>
      <c r="BJ1368" s="6">
        <v>0</v>
      </c>
      <c r="BK1368" s="6">
        <v>0</v>
      </c>
      <c r="BL1368" s="45">
        <v>0</v>
      </c>
      <c r="BM1368" s="45">
        <v>0</v>
      </c>
      <c r="BN1368" s="6">
        <v>0</v>
      </c>
      <c r="BO1368" s="6">
        <v>0</v>
      </c>
      <c r="BP1368" s="6">
        <v>2.8</v>
      </c>
      <c r="BQ1368" s="6">
        <v>2</v>
      </c>
      <c r="BR1368" s="45">
        <v>9.5</v>
      </c>
      <c r="BT1368" s="45">
        <v>0</v>
      </c>
      <c r="BU1368" s="45">
        <v>0</v>
      </c>
      <c r="BX1368" s="6">
        <v>1</v>
      </c>
      <c r="BY1368" s="6" t="s">
        <v>21</v>
      </c>
      <c r="BZ1368" s="6">
        <f t="shared" si="63"/>
        <v>14.3</v>
      </c>
      <c r="CA1368" s="6">
        <f t="shared" si="64"/>
        <v>15.3</v>
      </c>
      <c r="CC1368" s="63" t="s">
        <v>21</v>
      </c>
      <c r="CD1368" s="6" t="s">
        <v>2376</v>
      </c>
      <c r="CK1368" s="6" t="s">
        <v>5148</v>
      </c>
      <c r="DA1368" s="6" t="s">
        <v>2377</v>
      </c>
      <c r="DC1368" s="6" t="s">
        <v>4434</v>
      </c>
      <c r="DD1368" s="6" t="s">
        <v>164</v>
      </c>
      <c r="DF1368" s="29">
        <f t="shared" si="65"/>
        <v>0</v>
      </c>
      <c r="DG1368" s="6">
        <v>1</v>
      </c>
    </row>
    <row r="1369" spans="1:111" ht="16" hidden="1" x14ac:dyDescent="0.2">
      <c r="A1369" s="6" t="s">
        <v>1866</v>
      </c>
      <c r="B1369" s="25"/>
      <c r="C1369" s="25"/>
      <c r="F1369" s="25"/>
      <c r="G1369" s="63" t="s">
        <v>1844</v>
      </c>
      <c r="H1369" s="6" t="s">
        <v>4726</v>
      </c>
      <c r="L1369" s="6" t="s">
        <v>1867</v>
      </c>
      <c r="P1369" s="6" t="s">
        <v>3532</v>
      </c>
      <c r="Q1369" s="6" t="s">
        <v>5203</v>
      </c>
      <c r="X1369" s="6">
        <v>310</v>
      </c>
      <c r="Y1369" s="6">
        <v>888</v>
      </c>
      <c r="Z1369" s="6">
        <v>0</v>
      </c>
      <c r="AA1369" s="6">
        <v>0</v>
      </c>
      <c r="AB1369" s="6">
        <f>SUM(Table2026_09_25[[#This Row],[Number of in-person visits provided in reporting year.]:[Number of video/virtual visits provided in reporting year.]])</f>
        <v>888</v>
      </c>
      <c r="AC1369" s="6" t="s">
        <v>8469</v>
      </c>
      <c r="AD1369" s="6">
        <v>0</v>
      </c>
      <c r="AE1369" s="6">
        <v>0</v>
      </c>
      <c r="AF1369" s="6" t="s">
        <v>4682</v>
      </c>
      <c r="AG1369" s="6">
        <v>0</v>
      </c>
      <c r="AI1369" s="6" t="s">
        <v>1574</v>
      </c>
      <c r="AJ1369" s="6" t="s">
        <v>43</v>
      </c>
      <c r="AK1369" s="6" t="s">
        <v>8483</v>
      </c>
      <c r="AL1369" s="26" t="s">
        <v>348</v>
      </c>
      <c r="AQ1369" s="6" t="s">
        <v>43</v>
      </c>
      <c r="AX1369" s="45"/>
      <c r="AZ1369" s="6">
        <v>0</v>
      </c>
      <c r="BA1369" s="6">
        <v>0</v>
      </c>
      <c r="BB1369" s="45">
        <v>0</v>
      </c>
      <c r="BC1369" s="6">
        <v>0</v>
      </c>
      <c r="BD1369" s="6">
        <v>1</v>
      </c>
      <c r="BF1369" s="6">
        <v>0</v>
      </c>
      <c r="BG1369" s="45">
        <v>0</v>
      </c>
      <c r="BH1369" s="45">
        <v>0</v>
      </c>
      <c r="BI1369" s="6">
        <v>0</v>
      </c>
      <c r="BJ1369" s="6">
        <v>0</v>
      </c>
      <c r="BK1369" s="6">
        <v>0</v>
      </c>
      <c r="BL1369" s="45">
        <v>0</v>
      </c>
      <c r="BM1369" s="45">
        <v>0</v>
      </c>
      <c r="BN1369" s="6">
        <v>0</v>
      </c>
      <c r="BO1369" s="6">
        <v>0</v>
      </c>
      <c r="BP1369" s="6">
        <v>0</v>
      </c>
      <c r="BQ1369" s="6">
        <v>0</v>
      </c>
      <c r="BR1369" s="45">
        <v>0</v>
      </c>
      <c r="BT1369" s="45">
        <v>0</v>
      </c>
      <c r="BU1369" s="45">
        <v>0</v>
      </c>
      <c r="BX1369" s="6">
        <v>2</v>
      </c>
      <c r="BY1369" s="6" t="s">
        <v>1868</v>
      </c>
      <c r="BZ1369" s="6">
        <f t="shared" si="63"/>
        <v>1</v>
      </c>
      <c r="CA1369" s="6">
        <f t="shared" si="64"/>
        <v>2</v>
      </c>
      <c r="CC1369" s="63" t="s">
        <v>4753</v>
      </c>
      <c r="CD1369" s="6" t="s">
        <v>1869</v>
      </c>
      <c r="CK1369" s="6" t="s">
        <v>5148</v>
      </c>
      <c r="DA1369" s="6" t="s">
        <v>21</v>
      </c>
      <c r="DC1369" s="6" t="s">
        <v>4434</v>
      </c>
      <c r="DD1369" s="6" t="s">
        <v>683</v>
      </c>
      <c r="DF1369" s="29">
        <f t="shared" si="65"/>
        <v>0</v>
      </c>
      <c r="DG1369" s="6">
        <v>1</v>
      </c>
    </row>
    <row r="1370" spans="1:111" ht="16" hidden="1" x14ac:dyDescent="0.2">
      <c r="A1370" s="6" t="s">
        <v>2215</v>
      </c>
      <c r="B1370" s="25"/>
      <c r="C1370" s="25"/>
      <c r="F1370" s="25"/>
      <c r="G1370" s="63" t="s">
        <v>1844</v>
      </c>
      <c r="H1370" s="6" t="s">
        <v>6708</v>
      </c>
      <c r="L1370" s="6" t="s">
        <v>1382</v>
      </c>
      <c r="P1370" s="6" t="s">
        <v>3532</v>
      </c>
      <c r="Q1370" s="6" t="s">
        <v>5203</v>
      </c>
      <c r="X1370" s="6">
        <v>54</v>
      </c>
      <c r="Y1370" s="6">
        <v>796</v>
      </c>
      <c r="Z1370" s="6">
        <v>527</v>
      </c>
      <c r="AA1370" s="6">
        <v>2</v>
      </c>
      <c r="AB1370" s="6">
        <f>SUM(Table2026_09_25[[#This Row],[Number of in-person visits provided in reporting year.]:[Number of video/virtual visits provided in reporting year.]])</f>
        <v>1325</v>
      </c>
      <c r="AC1370" s="6" t="s">
        <v>8469</v>
      </c>
      <c r="AD1370" s="6">
        <v>0</v>
      </c>
      <c r="AE1370" s="6">
        <v>0</v>
      </c>
      <c r="AF1370" s="6" t="s">
        <v>4682</v>
      </c>
      <c r="AG1370" s="6">
        <v>0</v>
      </c>
      <c r="AI1370" s="6" t="s">
        <v>8194</v>
      </c>
      <c r="AJ1370" s="6" t="s">
        <v>4851</v>
      </c>
      <c r="AK1370" s="6" t="s">
        <v>8483</v>
      </c>
      <c r="AL1370" s="26" t="s">
        <v>1443</v>
      </c>
      <c r="AQ1370" s="6" t="s">
        <v>544</v>
      </c>
      <c r="AX1370" s="45"/>
      <c r="AZ1370" s="6">
        <v>0</v>
      </c>
      <c r="BA1370" s="6">
        <v>0</v>
      </c>
      <c r="BB1370" s="45">
        <v>0</v>
      </c>
      <c r="BC1370" s="6">
        <v>0</v>
      </c>
      <c r="BD1370" s="6">
        <v>0</v>
      </c>
      <c r="BF1370" s="6">
        <v>0</v>
      </c>
      <c r="BG1370" s="45">
        <v>0.2</v>
      </c>
      <c r="BH1370" s="45">
        <v>0</v>
      </c>
      <c r="BI1370" s="6">
        <v>0</v>
      </c>
      <c r="BJ1370" s="6">
        <v>0</v>
      </c>
      <c r="BK1370" s="6">
        <v>0</v>
      </c>
      <c r="BL1370" s="45">
        <v>0</v>
      </c>
      <c r="BM1370" s="45">
        <v>0</v>
      </c>
      <c r="BN1370" s="6">
        <v>0</v>
      </c>
      <c r="BO1370" s="6">
        <v>0</v>
      </c>
      <c r="BP1370" s="6">
        <v>0</v>
      </c>
      <c r="BQ1370" s="6">
        <v>1</v>
      </c>
      <c r="BR1370" s="45">
        <v>0.2</v>
      </c>
      <c r="BT1370" s="45">
        <v>0</v>
      </c>
      <c r="BU1370" s="45">
        <v>0.2</v>
      </c>
      <c r="BX1370" s="6">
        <v>0</v>
      </c>
      <c r="BY1370" s="6" t="s">
        <v>2216</v>
      </c>
      <c r="BZ1370" s="6">
        <f t="shared" si="63"/>
        <v>1.5999999999999999</v>
      </c>
      <c r="CA1370" s="6">
        <f t="shared" si="64"/>
        <v>1.5999999999999999</v>
      </c>
      <c r="CC1370" s="63" t="s">
        <v>21</v>
      </c>
      <c r="CD1370" s="6" t="s">
        <v>2217</v>
      </c>
      <c r="CK1370" s="6" t="s">
        <v>5148</v>
      </c>
      <c r="DA1370" s="6" t="s">
        <v>2218</v>
      </c>
      <c r="DC1370" s="6" t="s">
        <v>4434</v>
      </c>
      <c r="DD1370" s="6" t="s">
        <v>38</v>
      </c>
      <c r="DF1370" s="29">
        <f t="shared" si="65"/>
        <v>0</v>
      </c>
      <c r="DG1370" s="6">
        <v>1</v>
      </c>
    </row>
    <row r="1371" spans="1:111" ht="16" x14ac:dyDescent="0.2">
      <c r="A1371" s="6" t="s">
        <v>3344</v>
      </c>
      <c r="B1371" s="25"/>
      <c r="C1371" s="25"/>
      <c r="F1371" s="25"/>
      <c r="G1371" s="63" t="s">
        <v>1844</v>
      </c>
      <c r="H1371" s="6" t="s">
        <v>5750</v>
      </c>
      <c r="L1371" s="6" t="s">
        <v>3255</v>
      </c>
      <c r="P1371" s="6" t="s">
        <v>3532</v>
      </c>
      <c r="Q1371" s="6" t="s">
        <v>5203</v>
      </c>
      <c r="X1371" s="6">
        <v>749</v>
      </c>
      <c r="Y1371" s="6">
        <v>4750</v>
      </c>
      <c r="Z1371" s="6">
        <v>4479</v>
      </c>
      <c r="AA1371" s="6">
        <v>2199</v>
      </c>
      <c r="AB1371" s="6">
        <f>SUM(Table2026_09_25[[#This Row],[Number of in-person visits provided in reporting year.]:[Number of video/virtual visits provided in reporting year.]])</f>
        <v>11428</v>
      </c>
      <c r="AC1371" s="6" t="s">
        <v>8469</v>
      </c>
      <c r="AD1371" s="6">
        <v>0</v>
      </c>
      <c r="AE1371" s="6">
        <v>0</v>
      </c>
      <c r="AF1371" s="6" t="s">
        <v>4682</v>
      </c>
      <c r="AG1371" s="6">
        <v>0</v>
      </c>
      <c r="AI1371" s="6" t="s">
        <v>5755</v>
      </c>
      <c r="AJ1371" s="6" t="s">
        <v>43</v>
      </c>
      <c r="AK1371" s="6" t="s">
        <v>8483</v>
      </c>
      <c r="AL1371" s="26" t="s">
        <v>112</v>
      </c>
      <c r="AQ1371" s="6" t="s">
        <v>43</v>
      </c>
      <c r="AX1371" s="45" t="s">
        <v>2431</v>
      </c>
      <c r="AZ1371" s="6">
        <v>1.1000000000000001</v>
      </c>
      <c r="BA1371" s="6">
        <v>0</v>
      </c>
      <c r="BB1371" s="45">
        <v>0</v>
      </c>
      <c r="BC1371" s="6">
        <v>0</v>
      </c>
      <c r="BD1371" s="6">
        <v>0</v>
      </c>
      <c r="BF1371" s="6">
        <v>0</v>
      </c>
      <c r="BG1371" s="45">
        <v>1.36</v>
      </c>
      <c r="BH1371" s="45">
        <v>0</v>
      </c>
      <c r="BI1371" s="6">
        <v>0</v>
      </c>
      <c r="BJ1371" s="6">
        <v>0</v>
      </c>
      <c r="BK1371" s="6">
        <v>0</v>
      </c>
      <c r="BL1371" s="45">
        <v>0</v>
      </c>
      <c r="BM1371" s="45">
        <v>0</v>
      </c>
      <c r="BN1371" s="6">
        <v>0</v>
      </c>
      <c r="BO1371" s="6">
        <v>0</v>
      </c>
      <c r="BP1371" s="6">
        <v>0.96</v>
      </c>
      <c r="BQ1371" s="6">
        <v>0</v>
      </c>
      <c r="BR1371" s="45">
        <v>1.06</v>
      </c>
      <c r="BT1371" s="45">
        <v>0</v>
      </c>
      <c r="BU1371" s="45">
        <v>0</v>
      </c>
      <c r="BX1371" s="6">
        <v>0</v>
      </c>
      <c r="BY1371" s="6" t="s">
        <v>21</v>
      </c>
      <c r="BZ1371" s="6">
        <f t="shared" si="63"/>
        <v>4.4800000000000004</v>
      </c>
      <c r="CA1371" s="6">
        <f t="shared" si="64"/>
        <v>3.38</v>
      </c>
      <c r="CC1371" s="63" t="s">
        <v>4687</v>
      </c>
      <c r="CD1371" s="6" t="s">
        <v>21</v>
      </c>
      <c r="CK1371" s="6" t="s">
        <v>5148</v>
      </c>
      <c r="DA1371" s="6" t="s">
        <v>21</v>
      </c>
      <c r="DC1371" s="6" t="s">
        <v>4434</v>
      </c>
      <c r="DD1371" s="6" t="s">
        <v>3231</v>
      </c>
      <c r="DF1371" s="29">
        <f t="shared" si="65"/>
        <v>1</v>
      </c>
      <c r="DG1371" s="6">
        <v>1</v>
      </c>
    </row>
    <row r="1372" spans="1:111" ht="16" hidden="1" x14ac:dyDescent="0.2">
      <c r="A1372" s="6" t="s">
        <v>2490</v>
      </c>
      <c r="B1372" s="25"/>
      <c r="C1372" s="25"/>
      <c r="F1372" s="25"/>
      <c r="G1372" s="63" t="s">
        <v>1844</v>
      </c>
      <c r="H1372" s="6" t="s">
        <v>746</v>
      </c>
      <c r="L1372" s="6" t="s">
        <v>2440</v>
      </c>
      <c r="P1372" s="6" t="s">
        <v>3532</v>
      </c>
      <c r="Q1372" s="6" t="s">
        <v>5203</v>
      </c>
      <c r="X1372" s="6">
        <v>310</v>
      </c>
      <c r="Y1372" s="6">
        <v>827</v>
      </c>
      <c r="Z1372" s="6">
        <v>75</v>
      </c>
      <c r="AA1372" s="6">
        <v>1886</v>
      </c>
      <c r="AB1372" s="6">
        <f>SUM(Table2026_09_25[[#This Row],[Number of in-person visits provided in reporting year.]:[Number of video/virtual visits provided in reporting year.]])</f>
        <v>2788</v>
      </c>
      <c r="AC1372" s="6" t="s">
        <v>8469</v>
      </c>
      <c r="AD1372" s="6">
        <v>0</v>
      </c>
      <c r="AE1372" s="6">
        <v>0</v>
      </c>
      <c r="AF1372" s="6" t="s">
        <v>4682</v>
      </c>
      <c r="AG1372" s="6">
        <v>30</v>
      </c>
      <c r="AI1372" s="6" t="s">
        <v>7554</v>
      </c>
      <c r="AJ1372" s="6" t="s">
        <v>6639</v>
      </c>
      <c r="AK1372" s="6" t="s">
        <v>8483</v>
      </c>
      <c r="AL1372" s="26" t="s">
        <v>1232</v>
      </c>
      <c r="AQ1372" s="6" t="s">
        <v>63</v>
      </c>
      <c r="AX1372" s="45" t="s">
        <v>2431</v>
      </c>
      <c r="AZ1372" s="6">
        <v>0</v>
      </c>
      <c r="BA1372" s="6">
        <v>0</v>
      </c>
      <c r="BB1372" s="45">
        <v>0</v>
      </c>
      <c r="BC1372" s="6">
        <v>0</v>
      </c>
      <c r="BD1372" s="6">
        <v>0.2</v>
      </c>
      <c r="BF1372" s="6">
        <v>0</v>
      </c>
      <c r="BG1372" s="45">
        <v>0</v>
      </c>
      <c r="BH1372" s="45">
        <v>0</v>
      </c>
      <c r="BI1372" s="6">
        <v>0</v>
      </c>
      <c r="BJ1372" s="6">
        <v>0</v>
      </c>
      <c r="BK1372" s="6">
        <v>0</v>
      </c>
      <c r="BL1372" s="45">
        <v>0</v>
      </c>
      <c r="BM1372" s="45">
        <v>0</v>
      </c>
      <c r="BN1372" s="6">
        <v>0</v>
      </c>
      <c r="BO1372" s="6">
        <v>0</v>
      </c>
      <c r="BP1372" s="6">
        <v>3</v>
      </c>
      <c r="BQ1372" s="6">
        <v>0</v>
      </c>
      <c r="BR1372" s="45">
        <v>0</v>
      </c>
      <c r="BT1372" s="45">
        <v>0</v>
      </c>
      <c r="BU1372" s="45">
        <v>0</v>
      </c>
      <c r="BX1372" s="6">
        <v>1</v>
      </c>
      <c r="BY1372" s="6" t="s">
        <v>2491</v>
      </c>
      <c r="BZ1372" s="6">
        <f t="shared" si="63"/>
        <v>3.2</v>
      </c>
      <c r="CA1372" s="6">
        <f t="shared" si="64"/>
        <v>4</v>
      </c>
      <c r="CC1372" s="63" t="s">
        <v>4687</v>
      </c>
      <c r="CD1372" s="6" t="s">
        <v>21</v>
      </c>
      <c r="CK1372" s="6" t="s">
        <v>5148</v>
      </c>
      <c r="DA1372" s="6" t="s">
        <v>21</v>
      </c>
      <c r="DC1372" s="6" t="s">
        <v>4434</v>
      </c>
      <c r="DD1372" s="6" t="s">
        <v>2436</v>
      </c>
      <c r="DF1372" s="29">
        <f t="shared" si="65"/>
        <v>0</v>
      </c>
      <c r="DG1372" s="6">
        <v>1</v>
      </c>
    </row>
    <row r="1373" spans="1:111" ht="16" hidden="1" x14ac:dyDescent="0.2">
      <c r="A1373" s="6" t="s">
        <v>2014</v>
      </c>
      <c r="B1373" s="25"/>
      <c r="C1373" s="25"/>
      <c r="F1373" s="25"/>
      <c r="G1373" s="63" t="s">
        <v>1844</v>
      </c>
      <c r="H1373" s="6" t="s">
        <v>5627</v>
      </c>
      <c r="L1373" s="6" t="s">
        <v>2015</v>
      </c>
      <c r="P1373" s="6" t="s">
        <v>3532</v>
      </c>
      <c r="Q1373" s="6" t="s">
        <v>5203</v>
      </c>
      <c r="X1373" s="6">
        <v>191</v>
      </c>
      <c r="Y1373" s="6">
        <v>219</v>
      </c>
      <c r="Z1373" s="6">
        <v>12</v>
      </c>
      <c r="AA1373" s="6">
        <v>31</v>
      </c>
      <c r="AB1373" s="6">
        <f>SUM(Table2026_09_25[[#This Row],[Number of in-person visits provided in reporting year.]:[Number of video/virtual visits provided in reporting year.]])</f>
        <v>262</v>
      </c>
      <c r="AC1373" s="6" t="s">
        <v>8469</v>
      </c>
      <c r="AD1373" s="6">
        <v>0</v>
      </c>
      <c r="AE1373" s="6">
        <v>0</v>
      </c>
      <c r="AF1373" s="6" t="s">
        <v>4682</v>
      </c>
      <c r="AG1373" s="6">
        <v>38</v>
      </c>
      <c r="AI1373" s="6" t="s">
        <v>5630</v>
      </c>
      <c r="AJ1373" s="6" t="s">
        <v>43</v>
      </c>
      <c r="AK1373" s="6" t="s">
        <v>8483</v>
      </c>
      <c r="AL1373" s="26" t="s">
        <v>2830</v>
      </c>
      <c r="AQ1373" s="6" t="s">
        <v>43</v>
      </c>
      <c r="AX1373" s="45"/>
      <c r="AZ1373" s="6">
        <v>0.25</v>
      </c>
      <c r="BA1373" s="6">
        <v>0</v>
      </c>
      <c r="BB1373" s="45">
        <v>0</v>
      </c>
      <c r="BC1373" s="6">
        <v>0</v>
      </c>
      <c r="BD1373" s="6">
        <v>1.66</v>
      </c>
      <c r="BF1373" s="6">
        <v>0</v>
      </c>
      <c r="BG1373" s="45">
        <v>0</v>
      </c>
      <c r="BH1373" s="45">
        <v>0</v>
      </c>
      <c r="BI1373" s="6">
        <v>0</v>
      </c>
      <c r="BJ1373" s="6">
        <v>0</v>
      </c>
      <c r="BK1373" s="6">
        <v>0</v>
      </c>
      <c r="BL1373" s="45">
        <v>0</v>
      </c>
      <c r="BM1373" s="45">
        <v>0</v>
      </c>
      <c r="BN1373" s="6">
        <v>0</v>
      </c>
      <c r="BO1373" s="6">
        <v>0</v>
      </c>
      <c r="BP1373" s="6">
        <v>0</v>
      </c>
      <c r="BQ1373" s="6">
        <v>0</v>
      </c>
      <c r="BR1373" s="45">
        <v>0.2</v>
      </c>
      <c r="BT1373" s="45">
        <v>0</v>
      </c>
      <c r="BU1373" s="45">
        <v>0</v>
      </c>
      <c r="BX1373" s="6">
        <v>0</v>
      </c>
      <c r="BY1373" s="6" t="s">
        <v>21</v>
      </c>
      <c r="BZ1373" s="6">
        <f t="shared" si="63"/>
        <v>2.11</v>
      </c>
      <c r="CA1373" s="6">
        <f t="shared" si="64"/>
        <v>0.2</v>
      </c>
      <c r="CC1373" s="63" t="s">
        <v>4687</v>
      </c>
      <c r="CD1373" s="6" t="s">
        <v>2016</v>
      </c>
      <c r="CK1373" s="6" t="s">
        <v>5148</v>
      </c>
      <c r="DA1373" s="6" t="s">
        <v>2017</v>
      </c>
      <c r="DC1373" s="6" t="s">
        <v>4434</v>
      </c>
      <c r="DD1373" s="6" t="s">
        <v>304</v>
      </c>
      <c r="DF1373" s="29">
        <f t="shared" si="65"/>
        <v>0</v>
      </c>
      <c r="DG1373" s="6">
        <v>1</v>
      </c>
    </row>
    <row r="1374" spans="1:111" ht="16" hidden="1" x14ac:dyDescent="0.2">
      <c r="A1374" s="6" t="s">
        <v>2368</v>
      </c>
      <c r="B1374" s="25"/>
      <c r="C1374" s="25"/>
      <c r="F1374" s="25"/>
      <c r="G1374" s="63" t="s">
        <v>1844</v>
      </c>
      <c r="H1374" s="6" t="s">
        <v>155</v>
      </c>
      <c r="L1374" s="6" t="s">
        <v>1835</v>
      </c>
      <c r="P1374" s="6" t="s">
        <v>3532</v>
      </c>
      <c r="Q1374" s="6" t="s">
        <v>5203</v>
      </c>
      <c r="X1374" s="6">
        <v>564</v>
      </c>
      <c r="Y1374" s="6">
        <v>3679</v>
      </c>
      <c r="Z1374" s="6">
        <v>1830</v>
      </c>
      <c r="AA1374" s="6">
        <v>0</v>
      </c>
      <c r="AB1374" s="6">
        <f>SUM(Table2026_09_25[[#This Row],[Number of in-person visits provided in reporting year.]:[Number of video/virtual visits provided in reporting year.]])</f>
        <v>5509</v>
      </c>
      <c r="AC1374" s="6" t="s">
        <v>8469</v>
      </c>
      <c r="AD1374" s="6">
        <v>0</v>
      </c>
      <c r="AE1374" s="6">
        <v>0</v>
      </c>
      <c r="AF1374" s="6" t="s">
        <v>4682</v>
      </c>
      <c r="AG1374" s="6">
        <v>22</v>
      </c>
      <c r="AI1374" s="6" t="s">
        <v>156</v>
      </c>
      <c r="AJ1374" s="6" t="s">
        <v>328</v>
      </c>
      <c r="AK1374" s="6" t="s">
        <v>8483</v>
      </c>
      <c r="AL1374" s="26" t="s">
        <v>157</v>
      </c>
      <c r="AQ1374" s="6" t="s">
        <v>1289</v>
      </c>
      <c r="AX1374" s="45"/>
      <c r="AZ1374" s="6">
        <v>0</v>
      </c>
      <c r="BA1374" s="6">
        <v>0</v>
      </c>
      <c r="BB1374" s="45">
        <v>0</v>
      </c>
      <c r="BC1374" s="6">
        <v>0</v>
      </c>
      <c r="BD1374" s="6">
        <v>0</v>
      </c>
      <c r="BF1374" s="6">
        <v>0</v>
      </c>
      <c r="BG1374" s="45">
        <v>1</v>
      </c>
      <c r="BH1374" s="45">
        <v>0</v>
      </c>
      <c r="BI1374" s="6">
        <v>0</v>
      </c>
      <c r="BJ1374" s="6">
        <v>0</v>
      </c>
      <c r="BK1374" s="6">
        <v>0</v>
      </c>
      <c r="BL1374" s="45">
        <v>0</v>
      </c>
      <c r="BM1374" s="45">
        <v>0</v>
      </c>
      <c r="BN1374" s="6">
        <v>0</v>
      </c>
      <c r="BO1374" s="6">
        <v>0</v>
      </c>
      <c r="BP1374" s="6">
        <v>0</v>
      </c>
      <c r="BQ1374" s="6">
        <v>3.6</v>
      </c>
      <c r="BR1374" s="45">
        <v>2</v>
      </c>
      <c r="BT1374" s="45">
        <v>0</v>
      </c>
      <c r="BU1374" s="45">
        <v>0</v>
      </c>
      <c r="BX1374" s="6">
        <v>0</v>
      </c>
      <c r="BY1374" s="6" t="s">
        <v>21</v>
      </c>
      <c r="BZ1374" s="6">
        <f t="shared" si="63"/>
        <v>6.6</v>
      </c>
      <c r="CA1374" s="6">
        <f t="shared" si="64"/>
        <v>6.6</v>
      </c>
      <c r="CC1374" s="63" t="s">
        <v>21</v>
      </c>
      <c r="CD1374" s="6" t="s">
        <v>841</v>
      </c>
      <c r="CK1374" s="6" t="s">
        <v>5148</v>
      </c>
      <c r="DA1374" s="6" t="s">
        <v>2369</v>
      </c>
      <c r="DC1374" s="6" t="s">
        <v>4434</v>
      </c>
      <c r="DD1374" s="6" t="s">
        <v>164</v>
      </c>
      <c r="DF1374" s="29">
        <f t="shared" si="65"/>
        <v>0</v>
      </c>
      <c r="DG1374" s="6">
        <v>1</v>
      </c>
    </row>
    <row r="1375" spans="1:111" ht="16" x14ac:dyDescent="0.2">
      <c r="A1375" s="6" t="s">
        <v>3348</v>
      </c>
      <c r="B1375" s="25"/>
      <c r="C1375" s="25"/>
      <c r="F1375" s="25"/>
      <c r="G1375" s="63" t="s">
        <v>1844</v>
      </c>
      <c r="H1375" s="6" t="s">
        <v>5750</v>
      </c>
      <c r="L1375" s="6" t="s">
        <v>870</v>
      </c>
      <c r="P1375" s="6" t="s">
        <v>869</v>
      </c>
      <c r="Q1375" s="6" t="s">
        <v>4773</v>
      </c>
      <c r="X1375" s="6">
        <v>84</v>
      </c>
      <c r="Y1375" s="6">
        <v>300</v>
      </c>
      <c r="Z1375" s="6">
        <v>267</v>
      </c>
      <c r="AA1375" s="6">
        <v>1590</v>
      </c>
      <c r="AB1375" s="6">
        <f>SUM(Table2026_09_25[[#This Row],[Number of in-person visits provided in reporting year.]:[Number of video/virtual visits provided in reporting year.]])</f>
        <v>2157</v>
      </c>
      <c r="AC1375" s="6" t="s">
        <v>8469</v>
      </c>
      <c r="AD1375" s="6">
        <v>0</v>
      </c>
      <c r="AE1375" s="6">
        <v>0</v>
      </c>
      <c r="AF1375" s="6" t="s">
        <v>4682</v>
      </c>
      <c r="AG1375" s="6">
        <v>0</v>
      </c>
      <c r="AI1375" s="6" t="s">
        <v>5755</v>
      </c>
      <c r="AJ1375" s="6" t="s">
        <v>43</v>
      </c>
      <c r="AK1375" s="6" t="s">
        <v>8483</v>
      </c>
      <c r="AL1375" s="26" t="s">
        <v>112</v>
      </c>
      <c r="AQ1375" s="6" t="s">
        <v>43</v>
      </c>
      <c r="AX1375" s="45" t="s">
        <v>2431</v>
      </c>
      <c r="AZ1375" s="6">
        <v>1.93</v>
      </c>
      <c r="BA1375" s="6">
        <v>0</v>
      </c>
      <c r="BB1375" s="45">
        <v>0</v>
      </c>
      <c r="BC1375" s="6">
        <v>0</v>
      </c>
      <c r="BD1375" s="6">
        <v>0</v>
      </c>
      <c r="BF1375" s="6">
        <v>0</v>
      </c>
      <c r="BG1375" s="45">
        <v>0.57999999999999996</v>
      </c>
      <c r="BH1375" s="45">
        <v>0</v>
      </c>
      <c r="BI1375" s="6">
        <v>0</v>
      </c>
      <c r="BJ1375" s="6">
        <v>0</v>
      </c>
      <c r="BK1375" s="6">
        <v>0</v>
      </c>
      <c r="BL1375" s="45">
        <v>0</v>
      </c>
      <c r="BM1375" s="45">
        <v>0.03</v>
      </c>
      <c r="BN1375" s="6">
        <v>0</v>
      </c>
      <c r="BO1375" s="6">
        <v>0</v>
      </c>
      <c r="BP1375" s="6">
        <v>0.89</v>
      </c>
      <c r="BQ1375" s="6">
        <v>0</v>
      </c>
      <c r="BR1375" s="45">
        <v>0.88</v>
      </c>
      <c r="BT1375" s="45">
        <v>0</v>
      </c>
      <c r="BU1375" s="45">
        <v>0</v>
      </c>
      <c r="BX1375" s="6">
        <v>0</v>
      </c>
      <c r="BY1375" s="6" t="s">
        <v>21</v>
      </c>
      <c r="BZ1375" s="6">
        <f t="shared" si="63"/>
        <v>4.3099999999999996</v>
      </c>
      <c r="CA1375" s="6">
        <f t="shared" si="64"/>
        <v>2.38</v>
      </c>
      <c r="CC1375" s="63" t="s">
        <v>4687</v>
      </c>
      <c r="CD1375" s="6" t="s">
        <v>21</v>
      </c>
      <c r="CK1375" s="6" t="s">
        <v>5148</v>
      </c>
      <c r="DA1375" s="6" t="s">
        <v>21</v>
      </c>
      <c r="DC1375" s="6" t="s">
        <v>4434</v>
      </c>
      <c r="DD1375" s="6" t="s">
        <v>3231</v>
      </c>
      <c r="DF1375" s="29">
        <f t="shared" si="65"/>
        <v>1</v>
      </c>
      <c r="DG1375" s="6">
        <v>1</v>
      </c>
    </row>
    <row r="1376" spans="1:111" ht="16" x14ac:dyDescent="0.2">
      <c r="A1376" s="6" t="s">
        <v>3349</v>
      </c>
      <c r="B1376" s="25"/>
      <c r="C1376" s="25"/>
      <c r="F1376" s="25"/>
      <c r="G1376" s="63" t="s">
        <v>1844</v>
      </c>
      <c r="H1376" s="6" t="s">
        <v>5750</v>
      </c>
      <c r="L1376" s="6" t="s">
        <v>3261</v>
      </c>
      <c r="P1376" s="6" t="s">
        <v>3533</v>
      </c>
      <c r="Q1376" s="31" t="s">
        <v>987</v>
      </c>
      <c r="X1376" s="6">
        <v>143</v>
      </c>
      <c r="Y1376" s="6">
        <v>0</v>
      </c>
      <c r="Z1376" s="6">
        <v>0</v>
      </c>
      <c r="AA1376" s="6">
        <v>199</v>
      </c>
      <c r="AB1376" s="6">
        <f>SUM(Table2026_09_25[[#This Row],[Number of in-person visits provided in reporting year.]:[Number of video/virtual visits provided in reporting year.]])</f>
        <v>199</v>
      </c>
      <c r="AC1376" s="6" t="s">
        <v>8469</v>
      </c>
      <c r="AD1376" s="6">
        <v>0</v>
      </c>
      <c r="AE1376" s="6">
        <v>0</v>
      </c>
      <c r="AF1376" s="6" t="s">
        <v>4682</v>
      </c>
      <c r="AG1376" s="6">
        <v>0</v>
      </c>
      <c r="AI1376" s="6" t="s">
        <v>5755</v>
      </c>
      <c r="AJ1376" s="6" t="s">
        <v>43</v>
      </c>
      <c r="AK1376" s="6" t="s">
        <v>8483</v>
      </c>
      <c r="AL1376" s="26" t="s">
        <v>112</v>
      </c>
      <c r="AQ1376" s="6" t="s">
        <v>43</v>
      </c>
      <c r="AX1376" s="45" t="s">
        <v>2431</v>
      </c>
      <c r="AZ1376" s="6">
        <v>0</v>
      </c>
      <c r="BA1376" s="6">
        <v>0</v>
      </c>
      <c r="BB1376" s="45">
        <v>0</v>
      </c>
      <c r="BC1376" s="6">
        <v>0</v>
      </c>
      <c r="BD1376" s="6">
        <v>0</v>
      </c>
      <c r="BF1376" s="6">
        <v>0</v>
      </c>
      <c r="BG1376" s="45">
        <v>0</v>
      </c>
      <c r="BH1376" s="45">
        <v>0</v>
      </c>
      <c r="BI1376" s="6">
        <v>0</v>
      </c>
      <c r="BJ1376" s="6">
        <v>0</v>
      </c>
      <c r="BK1376" s="6">
        <v>0</v>
      </c>
      <c r="BL1376" s="45">
        <v>0</v>
      </c>
      <c r="BM1376" s="45">
        <v>0</v>
      </c>
      <c r="BN1376" s="6">
        <v>0</v>
      </c>
      <c r="BO1376" s="6">
        <v>0</v>
      </c>
      <c r="BP1376" s="6">
        <v>0</v>
      </c>
      <c r="BQ1376" s="6">
        <v>0</v>
      </c>
      <c r="BR1376" s="45">
        <v>0</v>
      </c>
      <c r="BT1376" s="45">
        <v>0</v>
      </c>
      <c r="BU1376" s="45">
        <v>0</v>
      </c>
      <c r="BX1376" s="6">
        <v>0</v>
      </c>
      <c r="BY1376" s="6" t="s">
        <v>21</v>
      </c>
      <c r="BZ1376" s="6">
        <f t="shared" si="63"/>
        <v>0</v>
      </c>
      <c r="CA1376" s="6">
        <f t="shared" si="64"/>
        <v>0</v>
      </c>
      <c r="CC1376" s="63" t="s">
        <v>4687</v>
      </c>
      <c r="CD1376" s="6" t="s">
        <v>21</v>
      </c>
      <c r="CK1376" s="6" t="s">
        <v>5148</v>
      </c>
      <c r="DA1376" s="6" t="s">
        <v>21</v>
      </c>
      <c r="DC1376" s="6" t="s">
        <v>4434</v>
      </c>
      <c r="DD1376" s="6" t="s">
        <v>3231</v>
      </c>
      <c r="DF1376" s="29">
        <f t="shared" si="65"/>
        <v>1</v>
      </c>
      <c r="DG1376" s="6">
        <v>1</v>
      </c>
    </row>
    <row r="1377" spans="1:111" ht="16" hidden="1" x14ac:dyDescent="0.2">
      <c r="A1377" s="6" t="s">
        <v>2380</v>
      </c>
      <c r="B1377" s="25"/>
      <c r="C1377" s="25"/>
      <c r="F1377" s="25"/>
      <c r="G1377" s="63" t="s">
        <v>1844</v>
      </c>
      <c r="H1377" s="6" t="s">
        <v>155</v>
      </c>
      <c r="L1377" s="6" t="s">
        <v>1297</v>
      </c>
      <c r="P1377" s="6" t="s">
        <v>3533</v>
      </c>
      <c r="Q1377" s="31" t="s">
        <v>987</v>
      </c>
      <c r="X1377" s="6">
        <v>8</v>
      </c>
      <c r="Y1377" s="6">
        <v>35</v>
      </c>
      <c r="Z1377" s="6">
        <v>0</v>
      </c>
      <c r="AA1377" s="6">
        <v>0</v>
      </c>
      <c r="AB1377" s="6">
        <f>SUM(Table2026_09_25[[#This Row],[Number of in-person visits provided in reporting year.]:[Number of video/virtual visits provided in reporting year.]])</f>
        <v>35</v>
      </c>
      <c r="AC1377" s="6" t="s">
        <v>8469</v>
      </c>
      <c r="AD1377" s="6">
        <v>0</v>
      </c>
      <c r="AE1377" s="6">
        <v>0</v>
      </c>
      <c r="AF1377" s="6" t="s">
        <v>4682</v>
      </c>
      <c r="AG1377" s="6">
        <v>45</v>
      </c>
      <c r="AI1377" s="6" t="s">
        <v>156</v>
      </c>
      <c r="AJ1377" s="6" t="s">
        <v>328</v>
      </c>
      <c r="AK1377" s="6" t="s">
        <v>8483</v>
      </c>
      <c r="AL1377" s="26" t="s">
        <v>157</v>
      </c>
      <c r="AQ1377" s="6" t="s">
        <v>1289</v>
      </c>
      <c r="AX1377" s="45"/>
      <c r="AZ1377" s="6">
        <v>0</v>
      </c>
      <c r="BA1377" s="6">
        <v>0</v>
      </c>
      <c r="BB1377" s="45">
        <v>0</v>
      </c>
      <c r="BC1377" s="6">
        <v>0</v>
      </c>
      <c r="BD1377" s="6">
        <v>0</v>
      </c>
      <c r="BF1377" s="6">
        <v>0</v>
      </c>
      <c r="BG1377" s="45">
        <v>0</v>
      </c>
      <c r="BH1377" s="45">
        <v>0</v>
      </c>
      <c r="BI1377" s="6">
        <v>0</v>
      </c>
      <c r="BJ1377" s="6">
        <v>0</v>
      </c>
      <c r="BK1377" s="6">
        <v>0</v>
      </c>
      <c r="BL1377" s="45">
        <v>0</v>
      </c>
      <c r="BM1377" s="45">
        <v>0</v>
      </c>
      <c r="BN1377" s="6">
        <v>0</v>
      </c>
      <c r="BO1377" s="6">
        <v>0</v>
      </c>
      <c r="BP1377" s="6">
        <v>0</v>
      </c>
      <c r="BQ1377" s="6">
        <v>0</v>
      </c>
      <c r="BR1377" s="45">
        <v>0</v>
      </c>
      <c r="BT1377" s="45">
        <v>0</v>
      </c>
      <c r="BU1377" s="45">
        <v>0</v>
      </c>
      <c r="BX1377" s="6">
        <v>0</v>
      </c>
      <c r="BY1377" s="6" t="s">
        <v>2381</v>
      </c>
      <c r="BZ1377" s="6">
        <f t="shared" si="63"/>
        <v>0</v>
      </c>
      <c r="CA1377" s="6">
        <f t="shared" si="64"/>
        <v>0</v>
      </c>
      <c r="CC1377" s="63" t="s">
        <v>21</v>
      </c>
      <c r="CD1377" s="6" t="s">
        <v>906</v>
      </c>
      <c r="CK1377" s="6" t="s">
        <v>5148</v>
      </c>
      <c r="DA1377" s="6" t="s">
        <v>21</v>
      </c>
      <c r="DC1377" s="6" t="s">
        <v>4434</v>
      </c>
      <c r="DD1377" s="6" t="s">
        <v>164</v>
      </c>
      <c r="DF1377" s="29">
        <f t="shared" si="65"/>
        <v>0</v>
      </c>
      <c r="DG1377" s="6">
        <v>1</v>
      </c>
    </row>
    <row r="1378" spans="1:111" ht="16" hidden="1" x14ac:dyDescent="0.2">
      <c r="A1378" s="6" t="s">
        <v>2206</v>
      </c>
      <c r="B1378" s="25"/>
      <c r="C1378" s="25"/>
      <c r="F1378" s="25"/>
      <c r="G1378" s="63" t="s">
        <v>1844</v>
      </c>
      <c r="H1378" s="6" t="s">
        <v>48</v>
      </c>
      <c r="L1378" s="6" t="s">
        <v>873</v>
      </c>
      <c r="P1378" s="6" t="s">
        <v>3533</v>
      </c>
      <c r="Q1378" s="31" t="s">
        <v>987</v>
      </c>
      <c r="X1378" s="6">
        <v>125</v>
      </c>
      <c r="Y1378" s="6">
        <v>216</v>
      </c>
      <c r="Z1378" s="6">
        <v>0</v>
      </c>
      <c r="AA1378" s="6">
        <v>0</v>
      </c>
      <c r="AB1378" s="6">
        <f>SUM(Table2026_09_25[[#This Row],[Number of in-person visits provided in reporting year.]:[Number of video/virtual visits provided in reporting year.]])</f>
        <v>216</v>
      </c>
      <c r="AC1378" s="6" t="s">
        <v>8469</v>
      </c>
      <c r="AD1378" s="6">
        <v>0</v>
      </c>
      <c r="AE1378" s="6">
        <v>0</v>
      </c>
      <c r="AG1378" s="6">
        <v>0</v>
      </c>
      <c r="AI1378" s="6" t="s">
        <v>5621</v>
      </c>
      <c r="AJ1378" s="6" t="s">
        <v>4751</v>
      </c>
      <c r="AK1378" s="6" t="s">
        <v>8483</v>
      </c>
      <c r="AL1378" s="26" t="s">
        <v>5622</v>
      </c>
      <c r="AQ1378" s="6" t="s">
        <v>107</v>
      </c>
      <c r="AX1378" s="45"/>
      <c r="AZ1378" s="6">
        <v>0</v>
      </c>
      <c r="BA1378" s="6">
        <v>0</v>
      </c>
      <c r="BB1378" s="45">
        <v>0</v>
      </c>
      <c r="BC1378" s="6">
        <v>0</v>
      </c>
      <c r="BD1378" s="6">
        <v>0</v>
      </c>
      <c r="BF1378" s="6">
        <v>0</v>
      </c>
      <c r="BG1378" s="45">
        <v>0</v>
      </c>
      <c r="BH1378" s="45">
        <v>0</v>
      </c>
      <c r="BI1378" s="6">
        <v>0</v>
      </c>
      <c r="BJ1378" s="6">
        <v>0</v>
      </c>
      <c r="BK1378" s="6">
        <v>0</v>
      </c>
      <c r="BL1378" s="45">
        <v>0</v>
      </c>
      <c r="BM1378" s="45">
        <v>0</v>
      </c>
      <c r="BN1378" s="6">
        <v>0</v>
      </c>
      <c r="BO1378" s="6">
        <v>0</v>
      </c>
      <c r="BP1378" s="6">
        <v>0</v>
      </c>
      <c r="BQ1378" s="6">
        <v>0</v>
      </c>
      <c r="BR1378" s="45">
        <v>0</v>
      </c>
      <c r="BT1378" s="45">
        <v>0</v>
      </c>
      <c r="BU1378" s="45">
        <v>0</v>
      </c>
      <c r="BX1378" s="6">
        <v>0</v>
      </c>
      <c r="BY1378" s="6" t="s">
        <v>21</v>
      </c>
      <c r="BZ1378" s="6">
        <f t="shared" si="63"/>
        <v>0</v>
      </c>
      <c r="CA1378" s="6">
        <f t="shared" si="64"/>
        <v>0</v>
      </c>
      <c r="CC1378" s="63" t="s">
        <v>4687</v>
      </c>
      <c r="CD1378" s="6" t="s">
        <v>21</v>
      </c>
      <c r="CK1378" s="6" t="s">
        <v>5148</v>
      </c>
      <c r="DA1378" s="6" t="s">
        <v>875</v>
      </c>
      <c r="DC1378" s="6" t="s">
        <v>4434</v>
      </c>
      <c r="DD1378" s="6" t="s">
        <v>876</v>
      </c>
      <c r="DF1378" s="29">
        <f t="shared" si="65"/>
        <v>0</v>
      </c>
      <c r="DG1378" s="6">
        <v>1</v>
      </c>
    </row>
    <row r="1379" spans="1:111" ht="16" hidden="1" x14ac:dyDescent="0.2">
      <c r="A1379" s="6" t="s">
        <v>3554</v>
      </c>
      <c r="B1379" s="25"/>
      <c r="C1379" s="25"/>
      <c r="F1379" s="25"/>
      <c r="G1379" s="63" t="s">
        <v>1844</v>
      </c>
      <c r="H1379" s="6" t="s">
        <v>8027</v>
      </c>
      <c r="L1379" s="6" t="s">
        <v>3350</v>
      </c>
      <c r="P1379" s="6" t="s">
        <v>3533</v>
      </c>
      <c r="Q1379" s="31" t="s">
        <v>987</v>
      </c>
      <c r="X1379" s="6">
        <v>0</v>
      </c>
      <c r="Y1379" s="6">
        <v>0</v>
      </c>
      <c r="Z1379" s="6">
        <v>0</v>
      </c>
      <c r="AA1379" s="6">
        <v>0</v>
      </c>
      <c r="AB1379" s="6">
        <f>SUM(Table2026_09_25[[#This Row],[Number of in-person visits provided in reporting year.]:[Number of video/virtual visits provided in reporting year.]])</f>
        <v>0</v>
      </c>
      <c r="AC1379" s="6" t="s">
        <v>8469</v>
      </c>
      <c r="AD1379" s="6">
        <v>0</v>
      </c>
      <c r="AE1379" s="6">
        <v>0</v>
      </c>
      <c r="AG1379" s="6">
        <v>0</v>
      </c>
      <c r="AI1379" s="6" t="s">
        <v>1908</v>
      </c>
      <c r="AJ1379" s="6" t="s">
        <v>43</v>
      </c>
      <c r="AK1379" s="6" t="s">
        <v>8483</v>
      </c>
      <c r="AL1379" s="26" t="s">
        <v>70</v>
      </c>
      <c r="AQ1379" s="6" t="s">
        <v>43</v>
      </c>
      <c r="AX1379" s="45" t="s">
        <v>2431</v>
      </c>
      <c r="AZ1379" s="6">
        <v>0</v>
      </c>
      <c r="BA1379" s="6">
        <v>0</v>
      </c>
      <c r="BB1379" s="45">
        <v>0</v>
      </c>
      <c r="BC1379" s="6">
        <v>0.4</v>
      </c>
      <c r="BD1379" s="6">
        <v>0</v>
      </c>
      <c r="BF1379" s="6">
        <v>0</v>
      </c>
      <c r="BG1379" s="45">
        <v>0</v>
      </c>
      <c r="BH1379" s="45">
        <v>0</v>
      </c>
      <c r="BI1379" s="6">
        <v>0</v>
      </c>
      <c r="BJ1379" s="6">
        <v>0</v>
      </c>
      <c r="BK1379" s="6">
        <v>0</v>
      </c>
      <c r="BL1379" s="45">
        <v>0</v>
      </c>
      <c r="BM1379" s="45">
        <v>0</v>
      </c>
      <c r="BN1379" s="6">
        <v>0</v>
      </c>
      <c r="BO1379" s="6">
        <v>0</v>
      </c>
      <c r="BP1379" s="6">
        <v>0</v>
      </c>
      <c r="BQ1379" s="6">
        <v>0</v>
      </c>
      <c r="BR1379" s="45">
        <v>0</v>
      </c>
      <c r="BT1379" s="45">
        <v>0</v>
      </c>
      <c r="BU1379" s="45">
        <v>0</v>
      </c>
      <c r="BX1379" s="6">
        <v>0</v>
      </c>
      <c r="BY1379" s="6" t="s">
        <v>21</v>
      </c>
      <c r="BZ1379" s="6">
        <f t="shared" si="63"/>
        <v>0.4</v>
      </c>
      <c r="CA1379" s="6">
        <f t="shared" si="64"/>
        <v>0</v>
      </c>
      <c r="CC1379" s="63" t="s">
        <v>21</v>
      </c>
      <c r="CD1379" s="6" t="s">
        <v>21</v>
      </c>
      <c r="CK1379" s="6" t="s">
        <v>5148</v>
      </c>
      <c r="DA1379" s="6" t="s">
        <v>21</v>
      </c>
      <c r="DC1379" s="6" t="s">
        <v>4434</v>
      </c>
      <c r="DD1379" s="6" t="s">
        <v>3231</v>
      </c>
      <c r="DF1379" s="29">
        <f t="shared" si="65"/>
        <v>0</v>
      </c>
      <c r="DG1379" s="6">
        <v>1</v>
      </c>
    </row>
    <row r="1380" spans="1:111" ht="16" hidden="1" x14ac:dyDescent="0.2">
      <c r="A1380" s="6" t="s">
        <v>2032</v>
      </c>
      <c r="B1380" s="25"/>
      <c r="C1380" s="25"/>
      <c r="F1380" s="25"/>
      <c r="G1380" s="63" t="s">
        <v>1844</v>
      </c>
      <c r="H1380" s="6" t="s">
        <v>5627</v>
      </c>
      <c r="L1380" s="6" t="s">
        <v>878</v>
      </c>
      <c r="P1380" s="6" t="s">
        <v>878</v>
      </c>
      <c r="Q1380" s="31" t="s">
        <v>987</v>
      </c>
      <c r="X1380" s="6">
        <v>0</v>
      </c>
      <c r="Y1380" s="6">
        <v>1421</v>
      </c>
      <c r="Z1380" s="6">
        <v>741</v>
      </c>
      <c r="AA1380" s="6">
        <v>162</v>
      </c>
      <c r="AB1380" s="6">
        <f>SUM(Table2026_09_25[[#This Row],[Number of in-person visits provided in reporting year.]:[Number of video/virtual visits provided in reporting year.]])</f>
        <v>2324</v>
      </c>
      <c r="AC1380" s="6" t="s">
        <v>8469</v>
      </c>
      <c r="AD1380" s="6">
        <v>0</v>
      </c>
      <c r="AE1380" s="6">
        <v>0</v>
      </c>
      <c r="AF1380" s="6" t="s">
        <v>4682</v>
      </c>
      <c r="AG1380" s="6">
        <v>0</v>
      </c>
      <c r="AI1380" s="6" t="s">
        <v>5630</v>
      </c>
      <c r="AJ1380" s="6" t="s">
        <v>43</v>
      </c>
      <c r="AK1380" s="6" t="s">
        <v>8483</v>
      </c>
      <c r="AL1380" s="26" t="s">
        <v>2830</v>
      </c>
      <c r="AQ1380" s="6" t="s">
        <v>43</v>
      </c>
      <c r="AX1380" s="45"/>
      <c r="AZ1380" s="6">
        <v>0</v>
      </c>
      <c r="BA1380" s="6">
        <v>0</v>
      </c>
      <c r="BB1380" s="45">
        <v>0</v>
      </c>
      <c r="BC1380" s="6">
        <v>1.1299999999999999</v>
      </c>
      <c r="BD1380" s="6">
        <v>0</v>
      </c>
      <c r="BF1380" s="6">
        <v>0</v>
      </c>
      <c r="BG1380" s="45">
        <v>0</v>
      </c>
      <c r="BH1380" s="45">
        <v>0</v>
      </c>
      <c r="BI1380" s="6">
        <v>0</v>
      </c>
      <c r="BJ1380" s="6">
        <v>0</v>
      </c>
      <c r="BK1380" s="6">
        <v>0</v>
      </c>
      <c r="BL1380" s="45">
        <v>0</v>
      </c>
      <c r="BM1380" s="45">
        <v>0</v>
      </c>
      <c r="BN1380" s="6">
        <v>0</v>
      </c>
      <c r="BO1380" s="6">
        <v>0</v>
      </c>
      <c r="BP1380" s="6">
        <v>0</v>
      </c>
      <c r="BQ1380" s="6">
        <v>0</v>
      </c>
      <c r="BR1380" s="45">
        <v>0</v>
      </c>
      <c r="BT1380" s="45">
        <v>0</v>
      </c>
      <c r="BU1380" s="45">
        <v>0</v>
      </c>
      <c r="BX1380" s="6">
        <v>0</v>
      </c>
      <c r="BY1380" s="6" t="s">
        <v>21</v>
      </c>
      <c r="BZ1380" s="6">
        <f t="shared" si="63"/>
        <v>1.1299999999999999</v>
      </c>
      <c r="CA1380" s="6">
        <f t="shared" si="64"/>
        <v>0</v>
      </c>
      <c r="CC1380" s="63" t="s">
        <v>4753</v>
      </c>
      <c r="CD1380" s="6" t="s">
        <v>1994</v>
      </c>
      <c r="CK1380" s="6" t="s">
        <v>5148</v>
      </c>
      <c r="DA1380" s="6" t="s">
        <v>1995</v>
      </c>
      <c r="DC1380" s="6" t="s">
        <v>4434</v>
      </c>
      <c r="DD1380" s="6" t="s">
        <v>304</v>
      </c>
      <c r="DF1380" s="29">
        <f t="shared" si="65"/>
        <v>0</v>
      </c>
      <c r="DG1380" s="6">
        <v>1</v>
      </c>
    </row>
    <row r="1381" spans="1:111" ht="16" hidden="1" x14ac:dyDescent="0.2">
      <c r="A1381" s="6" t="s">
        <v>2185</v>
      </c>
      <c r="B1381" s="25"/>
      <c r="C1381" s="25"/>
      <c r="F1381" s="25"/>
      <c r="G1381" s="63" t="s">
        <v>1844</v>
      </c>
      <c r="H1381" s="6" t="s">
        <v>5957</v>
      </c>
      <c r="L1381" s="6" t="s">
        <v>878</v>
      </c>
      <c r="P1381" s="6" t="s">
        <v>878</v>
      </c>
      <c r="Q1381" s="31" t="s">
        <v>987</v>
      </c>
      <c r="X1381" s="6">
        <v>151</v>
      </c>
      <c r="Y1381" s="6">
        <v>152</v>
      </c>
      <c r="Z1381" s="6">
        <v>0</v>
      </c>
      <c r="AA1381" s="6">
        <v>0</v>
      </c>
      <c r="AB1381" s="6">
        <f>SUM(Table2026_09_25[[#This Row],[Number of in-person visits provided in reporting year.]:[Number of video/virtual visits provided in reporting year.]])</f>
        <v>152</v>
      </c>
      <c r="AC1381" s="6" t="s">
        <v>8469</v>
      </c>
      <c r="AD1381" s="6">
        <v>0</v>
      </c>
      <c r="AE1381" s="6">
        <v>0</v>
      </c>
      <c r="AF1381" s="6" t="s">
        <v>4682</v>
      </c>
      <c r="AG1381" s="6">
        <v>0.4</v>
      </c>
      <c r="AI1381" s="6" t="s">
        <v>8187</v>
      </c>
      <c r="AJ1381" s="6" t="s">
        <v>4851</v>
      </c>
      <c r="AK1381" s="6" t="s">
        <v>8483</v>
      </c>
      <c r="AL1381" s="26" t="s">
        <v>5959</v>
      </c>
      <c r="AQ1381" s="6" t="s">
        <v>544</v>
      </c>
      <c r="AX1381" s="45"/>
      <c r="AZ1381" s="6">
        <v>0</v>
      </c>
      <c r="BA1381" s="6">
        <v>0</v>
      </c>
      <c r="BB1381" s="45">
        <v>0</v>
      </c>
      <c r="BC1381" s="6">
        <v>1</v>
      </c>
      <c r="BD1381" s="6">
        <v>0</v>
      </c>
      <c r="BF1381" s="6">
        <v>0</v>
      </c>
      <c r="BG1381" s="45">
        <v>0</v>
      </c>
      <c r="BH1381" s="45">
        <v>0</v>
      </c>
      <c r="BI1381" s="6">
        <v>0</v>
      </c>
      <c r="BJ1381" s="6">
        <v>0</v>
      </c>
      <c r="BK1381" s="6">
        <v>0</v>
      </c>
      <c r="BL1381" s="45">
        <v>0</v>
      </c>
      <c r="BM1381" s="45">
        <v>0</v>
      </c>
      <c r="BN1381" s="6">
        <v>0</v>
      </c>
      <c r="BO1381" s="6">
        <v>0</v>
      </c>
      <c r="BP1381" s="6">
        <v>0</v>
      </c>
      <c r="BQ1381" s="6">
        <v>0</v>
      </c>
      <c r="BR1381" s="45">
        <v>0</v>
      </c>
      <c r="BT1381" s="45">
        <v>0</v>
      </c>
      <c r="BU1381" s="45">
        <v>0</v>
      </c>
      <c r="BX1381" s="6">
        <v>0</v>
      </c>
      <c r="BY1381" s="6" t="s">
        <v>2186</v>
      </c>
      <c r="BZ1381" s="6">
        <f t="shared" si="63"/>
        <v>1</v>
      </c>
      <c r="CA1381" s="6">
        <f t="shared" si="64"/>
        <v>0</v>
      </c>
      <c r="CC1381" s="63" t="s">
        <v>4753</v>
      </c>
      <c r="CD1381" s="6" t="s">
        <v>2187</v>
      </c>
      <c r="CK1381" s="6" t="s">
        <v>5148</v>
      </c>
      <c r="DA1381" s="6" t="s">
        <v>2188</v>
      </c>
      <c r="DC1381" s="6" t="s">
        <v>4434</v>
      </c>
      <c r="DD1381" s="6" t="s">
        <v>38</v>
      </c>
      <c r="DF1381" s="29">
        <f t="shared" si="65"/>
        <v>0</v>
      </c>
      <c r="DG1381" s="6">
        <v>1</v>
      </c>
    </row>
    <row r="1382" spans="1:111" ht="16" hidden="1" x14ac:dyDescent="0.2">
      <c r="A1382" s="6" t="s">
        <v>1847</v>
      </c>
      <c r="B1382" s="25"/>
      <c r="C1382" s="25"/>
      <c r="F1382" s="25"/>
      <c r="G1382" s="63" t="s">
        <v>1844</v>
      </c>
      <c r="H1382" s="6" t="s">
        <v>6793</v>
      </c>
      <c r="L1382" s="6" t="s">
        <v>1848</v>
      </c>
      <c r="P1382" s="6" t="s">
        <v>878</v>
      </c>
      <c r="Q1382" s="31" t="s">
        <v>987</v>
      </c>
      <c r="X1382" s="6">
        <v>0</v>
      </c>
      <c r="Y1382" s="6">
        <v>0</v>
      </c>
      <c r="Z1382" s="6">
        <v>0</v>
      </c>
      <c r="AA1382" s="6">
        <v>0</v>
      </c>
      <c r="AB1382" s="6">
        <f>SUM(Table2026_09_25[[#This Row],[Number of in-person visits provided in reporting year.]:[Number of video/virtual visits provided in reporting year.]])</f>
        <v>0</v>
      </c>
      <c r="AC1382" s="6" t="s">
        <v>8469</v>
      </c>
      <c r="AD1382" s="6">
        <v>0</v>
      </c>
      <c r="AE1382" s="6">
        <v>0</v>
      </c>
      <c r="AG1382" s="6">
        <v>0</v>
      </c>
      <c r="AI1382" s="6" t="s">
        <v>6800</v>
      </c>
      <c r="AJ1382" s="6" t="s">
        <v>6801</v>
      </c>
      <c r="AK1382" s="6" t="s">
        <v>8483</v>
      </c>
      <c r="AL1382" s="26" t="s">
        <v>1853</v>
      </c>
      <c r="AQ1382" s="6" t="s">
        <v>107</v>
      </c>
      <c r="AX1382" s="45"/>
      <c r="AZ1382" s="6">
        <v>0</v>
      </c>
      <c r="BA1382" s="6">
        <v>0</v>
      </c>
      <c r="BB1382" s="45">
        <v>0</v>
      </c>
      <c r="BC1382" s="6">
        <v>13</v>
      </c>
      <c r="BD1382" s="6">
        <v>0</v>
      </c>
      <c r="BF1382" s="6">
        <v>0</v>
      </c>
      <c r="BG1382" s="45">
        <v>0</v>
      </c>
      <c r="BH1382" s="45">
        <v>0</v>
      </c>
      <c r="BI1382" s="6">
        <v>0</v>
      </c>
      <c r="BJ1382" s="6">
        <v>0</v>
      </c>
      <c r="BK1382" s="6">
        <v>0</v>
      </c>
      <c r="BL1382" s="45">
        <v>0</v>
      </c>
      <c r="BM1382" s="45">
        <v>0</v>
      </c>
      <c r="BN1382" s="6">
        <v>0</v>
      </c>
      <c r="BO1382" s="6">
        <v>0</v>
      </c>
      <c r="BP1382" s="6">
        <v>0</v>
      </c>
      <c r="BQ1382" s="6">
        <v>0</v>
      </c>
      <c r="BR1382" s="45">
        <v>0</v>
      </c>
      <c r="BT1382" s="45">
        <v>0</v>
      </c>
      <c r="BU1382" s="45">
        <v>0</v>
      </c>
      <c r="BX1382" s="6">
        <v>0</v>
      </c>
      <c r="BY1382" s="6" t="s">
        <v>21</v>
      </c>
      <c r="BZ1382" s="6">
        <f t="shared" si="63"/>
        <v>13</v>
      </c>
      <c r="CA1382" s="6">
        <f t="shared" si="64"/>
        <v>0</v>
      </c>
      <c r="CC1382" s="63" t="s">
        <v>21</v>
      </c>
      <c r="CD1382" s="6" t="s">
        <v>21</v>
      </c>
      <c r="CK1382" s="6" t="s">
        <v>5148</v>
      </c>
      <c r="DA1382" s="6" t="s">
        <v>21</v>
      </c>
      <c r="DC1382" s="6" t="s">
        <v>4434</v>
      </c>
      <c r="DD1382" s="6" t="s">
        <v>1850</v>
      </c>
      <c r="DF1382" s="29">
        <f t="shared" si="65"/>
        <v>0</v>
      </c>
      <c r="DG1382" s="6">
        <v>1</v>
      </c>
    </row>
    <row r="1383" spans="1:111" ht="16" hidden="1" x14ac:dyDescent="0.2">
      <c r="A1383" s="6" t="s">
        <v>2118</v>
      </c>
      <c r="B1383" s="25"/>
      <c r="C1383" s="25"/>
      <c r="F1383" s="25"/>
      <c r="G1383" s="63" t="s">
        <v>1844</v>
      </c>
      <c r="H1383" s="6" t="s">
        <v>7663</v>
      </c>
      <c r="L1383" s="6" t="s">
        <v>510</v>
      </c>
      <c r="P1383" s="6" t="s">
        <v>878</v>
      </c>
      <c r="Q1383" s="31" t="s">
        <v>987</v>
      </c>
      <c r="X1383" s="6">
        <v>769</v>
      </c>
      <c r="Y1383" s="6">
        <v>752</v>
      </c>
      <c r="Z1383" s="6">
        <v>15</v>
      </c>
      <c r="AA1383" s="6">
        <v>7</v>
      </c>
      <c r="AB1383" s="6">
        <f>SUM(Table2026_09_25[[#This Row],[Number of in-person visits provided in reporting year.]:[Number of video/virtual visits provided in reporting year.]])</f>
        <v>774</v>
      </c>
      <c r="AC1383" s="6" t="s">
        <v>8469</v>
      </c>
      <c r="AD1383" s="6">
        <v>0</v>
      </c>
      <c r="AE1383" s="6">
        <v>0</v>
      </c>
      <c r="AF1383" s="6" t="s">
        <v>4682</v>
      </c>
      <c r="AG1383" s="6">
        <v>72</v>
      </c>
      <c r="AI1383" s="6" t="s">
        <v>7668</v>
      </c>
      <c r="AJ1383" s="6" t="s">
        <v>512</v>
      </c>
      <c r="AK1383" s="6" t="s">
        <v>8483</v>
      </c>
      <c r="AL1383" s="26" t="s">
        <v>511</v>
      </c>
      <c r="AQ1383" s="6" t="s">
        <v>544</v>
      </c>
      <c r="AX1383" s="45"/>
      <c r="AZ1383" s="6">
        <v>0.64</v>
      </c>
      <c r="BA1383" s="6">
        <v>0</v>
      </c>
      <c r="BB1383" s="45">
        <v>0</v>
      </c>
      <c r="BC1383" s="6">
        <v>0.8</v>
      </c>
      <c r="BD1383" s="6">
        <v>0</v>
      </c>
      <c r="BF1383" s="6">
        <v>0</v>
      </c>
      <c r="BG1383" s="45">
        <v>0</v>
      </c>
      <c r="BH1383" s="45">
        <v>0</v>
      </c>
      <c r="BI1383" s="6">
        <v>0</v>
      </c>
      <c r="BJ1383" s="6">
        <v>0</v>
      </c>
      <c r="BK1383" s="6">
        <v>0</v>
      </c>
      <c r="BL1383" s="45">
        <v>0</v>
      </c>
      <c r="BM1383" s="45">
        <v>0</v>
      </c>
      <c r="BN1383" s="6">
        <v>0</v>
      </c>
      <c r="BO1383" s="6">
        <v>0</v>
      </c>
      <c r="BP1383" s="6">
        <v>0</v>
      </c>
      <c r="BQ1383" s="6">
        <v>1.3</v>
      </c>
      <c r="BR1383" s="45">
        <v>0</v>
      </c>
      <c r="BT1383" s="45">
        <v>0</v>
      </c>
      <c r="BU1383" s="45">
        <v>0</v>
      </c>
      <c r="BX1383" s="6">
        <v>0</v>
      </c>
      <c r="BY1383" s="6" t="s">
        <v>21</v>
      </c>
      <c r="BZ1383" s="6">
        <f t="shared" si="63"/>
        <v>2.74</v>
      </c>
      <c r="CA1383" s="6">
        <f t="shared" si="64"/>
        <v>1.3</v>
      </c>
      <c r="CC1383" s="63" t="s">
        <v>4753</v>
      </c>
      <c r="CD1383" s="6" t="s">
        <v>1633</v>
      </c>
      <c r="CK1383" s="6" t="s">
        <v>5148</v>
      </c>
      <c r="DA1383" s="6" t="s">
        <v>21</v>
      </c>
      <c r="DC1383" s="6" t="s">
        <v>4434</v>
      </c>
      <c r="DD1383" s="6" t="s">
        <v>1634</v>
      </c>
      <c r="DF1383" s="29">
        <f t="shared" si="65"/>
        <v>0</v>
      </c>
      <c r="DG1383" s="6">
        <v>1</v>
      </c>
    </row>
    <row r="1384" spans="1:111" ht="16" hidden="1" x14ac:dyDescent="0.2">
      <c r="A1384" s="6" t="s">
        <v>2294</v>
      </c>
      <c r="B1384" s="25"/>
      <c r="C1384" s="25"/>
      <c r="F1384" s="25"/>
      <c r="G1384" s="63" t="s">
        <v>1844</v>
      </c>
      <c r="H1384" s="6" t="s">
        <v>184</v>
      </c>
      <c r="L1384" s="6" t="s">
        <v>119</v>
      </c>
      <c r="P1384" s="6" t="s">
        <v>878</v>
      </c>
      <c r="Q1384" s="31" t="s">
        <v>987</v>
      </c>
      <c r="X1384" s="6">
        <v>456</v>
      </c>
      <c r="Y1384" s="6">
        <v>1636</v>
      </c>
      <c r="Z1384" s="6">
        <v>0</v>
      </c>
      <c r="AA1384" s="6">
        <v>0</v>
      </c>
      <c r="AB1384" s="6">
        <f>SUM(Table2026_09_25[[#This Row],[Number of in-person visits provided in reporting year.]:[Number of video/virtual visits provided in reporting year.]])</f>
        <v>1636</v>
      </c>
      <c r="AC1384" s="6" t="s">
        <v>8469</v>
      </c>
      <c r="AD1384" s="6">
        <v>0</v>
      </c>
      <c r="AE1384" s="6">
        <v>0</v>
      </c>
      <c r="AF1384" s="6" t="s">
        <v>4682</v>
      </c>
      <c r="AG1384" s="6">
        <v>0</v>
      </c>
      <c r="AI1384" s="6" t="s">
        <v>5952</v>
      </c>
      <c r="AJ1384" s="6" t="s">
        <v>4834</v>
      </c>
      <c r="AK1384" s="6" t="s">
        <v>8483</v>
      </c>
      <c r="AL1384" s="26" t="s">
        <v>120</v>
      </c>
      <c r="AQ1384" s="6" t="s">
        <v>544</v>
      </c>
      <c r="AX1384" s="45"/>
      <c r="AZ1384" s="6">
        <v>0</v>
      </c>
      <c r="BA1384" s="6">
        <v>0</v>
      </c>
      <c r="BB1384" s="45">
        <v>0</v>
      </c>
      <c r="BC1384" s="6">
        <v>0.2</v>
      </c>
      <c r="BD1384" s="6">
        <v>0</v>
      </c>
      <c r="BF1384" s="6">
        <v>1</v>
      </c>
      <c r="BG1384" s="45">
        <v>0</v>
      </c>
      <c r="BH1384" s="45">
        <v>0</v>
      </c>
      <c r="BI1384" s="6">
        <v>0</v>
      </c>
      <c r="BJ1384" s="6">
        <v>0</v>
      </c>
      <c r="BK1384" s="6">
        <v>0</v>
      </c>
      <c r="BL1384" s="45">
        <v>0</v>
      </c>
      <c r="BM1384" s="45">
        <v>0</v>
      </c>
      <c r="BN1384" s="6">
        <v>0</v>
      </c>
      <c r="BO1384" s="6">
        <v>0</v>
      </c>
      <c r="BP1384" s="6">
        <v>0</v>
      </c>
      <c r="BQ1384" s="6">
        <v>0</v>
      </c>
      <c r="BR1384" s="45">
        <v>0</v>
      </c>
      <c r="BT1384" s="45">
        <v>0</v>
      </c>
      <c r="BU1384" s="45">
        <v>0</v>
      </c>
      <c r="BX1384" s="6">
        <v>0</v>
      </c>
      <c r="BY1384" s="6" t="s">
        <v>21</v>
      </c>
      <c r="BZ1384" s="6">
        <f t="shared" si="63"/>
        <v>1.2</v>
      </c>
      <c r="CA1384" s="6">
        <f t="shared" si="64"/>
        <v>1</v>
      </c>
      <c r="CC1384" s="63" t="s">
        <v>21</v>
      </c>
      <c r="CD1384" s="6" t="s">
        <v>2295</v>
      </c>
      <c r="CK1384" s="6" t="s">
        <v>5148</v>
      </c>
      <c r="DA1384" s="6" t="s">
        <v>2296</v>
      </c>
      <c r="DC1384" s="6" t="s">
        <v>4434</v>
      </c>
      <c r="DD1384" s="6" t="s">
        <v>38</v>
      </c>
      <c r="DF1384" s="29">
        <f t="shared" si="65"/>
        <v>0</v>
      </c>
      <c r="DG1384" s="6">
        <v>1</v>
      </c>
    </row>
    <row r="1385" spans="1:111" ht="16" hidden="1" x14ac:dyDescent="0.2">
      <c r="A1385" s="6" t="s">
        <v>2279</v>
      </c>
      <c r="B1385" s="25"/>
      <c r="C1385" s="25"/>
      <c r="F1385" s="25"/>
      <c r="G1385" s="63" t="s">
        <v>1844</v>
      </c>
      <c r="H1385" s="6" t="s">
        <v>542</v>
      </c>
      <c r="L1385" s="6" t="s">
        <v>1366</v>
      </c>
      <c r="P1385" s="6" t="s">
        <v>878</v>
      </c>
      <c r="Q1385" s="31" t="s">
        <v>987</v>
      </c>
      <c r="X1385" s="6">
        <v>20</v>
      </c>
      <c r="Y1385" s="6">
        <v>24</v>
      </c>
      <c r="Z1385" s="6">
        <v>0</v>
      </c>
      <c r="AA1385" s="6">
        <v>0</v>
      </c>
      <c r="AB1385" s="6">
        <f>SUM(Table2026_09_25[[#This Row],[Number of in-person visits provided in reporting year.]:[Number of video/virtual visits provided in reporting year.]])</f>
        <v>24</v>
      </c>
      <c r="AC1385" s="6" t="s">
        <v>8469</v>
      </c>
      <c r="AD1385" s="6">
        <v>0</v>
      </c>
      <c r="AE1385" s="6">
        <v>0</v>
      </c>
      <c r="AG1385" s="6">
        <v>0</v>
      </c>
      <c r="AI1385" s="6" t="s">
        <v>8057</v>
      </c>
      <c r="AJ1385" s="6" t="s">
        <v>5934</v>
      </c>
      <c r="AK1385" s="6" t="s">
        <v>8483</v>
      </c>
      <c r="AL1385" s="26" t="s">
        <v>543</v>
      </c>
      <c r="AQ1385" s="6" t="s">
        <v>544</v>
      </c>
      <c r="AX1385" s="45"/>
      <c r="AZ1385" s="6">
        <v>0</v>
      </c>
      <c r="BA1385" s="6">
        <v>0</v>
      </c>
      <c r="BB1385" s="45">
        <v>0</v>
      </c>
      <c r="BC1385" s="6">
        <v>0.02</v>
      </c>
      <c r="BD1385" s="6">
        <v>0</v>
      </c>
      <c r="BF1385" s="6">
        <v>0</v>
      </c>
      <c r="BG1385" s="45">
        <v>0</v>
      </c>
      <c r="BH1385" s="45">
        <v>0</v>
      </c>
      <c r="BI1385" s="6">
        <v>0</v>
      </c>
      <c r="BJ1385" s="6">
        <v>0</v>
      </c>
      <c r="BK1385" s="6">
        <v>0</v>
      </c>
      <c r="BL1385" s="45">
        <v>0</v>
      </c>
      <c r="BM1385" s="45">
        <v>0</v>
      </c>
      <c r="BN1385" s="6">
        <v>0</v>
      </c>
      <c r="BO1385" s="6">
        <v>0</v>
      </c>
      <c r="BP1385" s="6">
        <v>0.1</v>
      </c>
      <c r="BQ1385" s="6">
        <v>0</v>
      </c>
      <c r="BR1385" s="45">
        <v>0</v>
      </c>
      <c r="BT1385" s="45">
        <v>0</v>
      </c>
      <c r="BU1385" s="45">
        <v>0</v>
      </c>
      <c r="BX1385" s="6">
        <v>0</v>
      </c>
      <c r="BY1385" s="6" t="s">
        <v>21</v>
      </c>
      <c r="BZ1385" s="6">
        <f t="shared" si="63"/>
        <v>0.12000000000000001</v>
      </c>
      <c r="CA1385" s="6">
        <f t="shared" si="64"/>
        <v>0.1</v>
      </c>
      <c r="CC1385" s="63" t="s">
        <v>4753</v>
      </c>
      <c r="CD1385" s="6" t="s">
        <v>21</v>
      </c>
      <c r="CK1385" s="6" t="s">
        <v>5148</v>
      </c>
      <c r="DA1385" s="6" t="s">
        <v>21</v>
      </c>
      <c r="DC1385" s="6" t="s">
        <v>4434</v>
      </c>
      <c r="DD1385" s="6" t="s">
        <v>546</v>
      </c>
      <c r="DF1385" s="29">
        <f t="shared" si="65"/>
        <v>0</v>
      </c>
      <c r="DG1385" s="6">
        <v>1</v>
      </c>
    </row>
    <row r="1386" spans="1:111" ht="16" hidden="1" x14ac:dyDescent="0.2">
      <c r="A1386" s="6" t="s">
        <v>2207</v>
      </c>
      <c r="B1386" s="25"/>
      <c r="C1386" s="25"/>
      <c r="F1386" s="25"/>
      <c r="G1386" s="63" t="s">
        <v>1844</v>
      </c>
      <c r="H1386" s="6" t="s">
        <v>4827</v>
      </c>
      <c r="L1386" s="6" t="s">
        <v>909</v>
      </c>
      <c r="P1386" s="6" t="s">
        <v>878</v>
      </c>
      <c r="Q1386" s="31" t="s">
        <v>987</v>
      </c>
      <c r="X1386" s="6">
        <v>800</v>
      </c>
      <c r="Y1386" s="6">
        <v>1403</v>
      </c>
      <c r="Z1386" s="6">
        <v>1330</v>
      </c>
      <c r="AA1386" s="6">
        <v>0</v>
      </c>
      <c r="AB1386" s="6">
        <f>SUM(Table2026_09_25[[#This Row],[Number of in-person visits provided in reporting year.]:[Number of video/virtual visits provided in reporting year.]])</f>
        <v>2733</v>
      </c>
      <c r="AC1386" s="6" t="s">
        <v>8469</v>
      </c>
      <c r="AD1386" s="6">
        <v>0</v>
      </c>
      <c r="AE1386" s="6">
        <v>0</v>
      </c>
      <c r="AF1386" s="6" t="s">
        <v>4682</v>
      </c>
      <c r="AG1386" s="6">
        <v>63.2</v>
      </c>
      <c r="AI1386" s="6" t="s">
        <v>4833</v>
      </c>
      <c r="AJ1386" s="6" t="s">
        <v>4834</v>
      </c>
      <c r="AK1386" s="6" t="s">
        <v>8483</v>
      </c>
      <c r="AL1386" s="26" t="s">
        <v>1047</v>
      </c>
      <c r="AQ1386" s="6" t="s">
        <v>544</v>
      </c>
      <c r="AX1386" s="45"/>
      <c r="AZ1386" s="6">
        <v>0</v>
      </c>
      <c r="BA1386" s="6">
        <v>0</v>
      </c>
      <c r="BB1386" s="45">
        <v>0</v>
      </c>
      <c r="BC1386" s="6">
        <v>0</v>
      </c>
      <c r="BD1386" s="6">
        <v>0</v>
      </c>
      <c r="BF1386" s="6">
        <v>0</v>
      </c>
      <c r="BG1386" s="45">
        <v>0</v>
      </c>
      <c r="BH1386" s="45">
        <v>0</v>
      </c>
      <c r="BI1386" s="6">
        <v>0</v>
      </c>
      <c r="BJ1386" s="6">
        <v>0</v>
      </c>
      <c r="BK1386" s="6">
        <v>0</v>
      </c>
      <c r="BL1386" s="45">
        <v>0</v>
      </c>
      <c r="BM1386" s="45">
        <v>0</v>
      </c>
      <c r="BN1386" s="6">
        <v>0</v>
      </c>
      <c r="BO1386" s="6">
        <v>0</v>
      </c>
      <c r="BP1386" s="6">
        <v>0</v>
      </c>
      <c r="BQ1386" s="6">
        <v>0</v>
      </c>
      <c r="BR1386" s="45">
        <v>0</v>
      </c>
      <c r="BT1386" s="45">
        <v>0</v>
      </c>
      <c r="BU1386" s="45">
        <v>0</v>
      </c>
      <c r="BX1386" s="6">
        <v>0</v>
      </c>
      <c r="BY1386" s="6" t="s">
        <v>21</v>
      </c>
      <c r="BZ1386" s="6">
        <f t="shared" si="63"/>
        <v>0</v>
      </c>
      <c r="CA1386" s="6">
        <f t="shared" si="64"/>
        <v>0</v>
      </c>
      <c r="CC1386" s="63" t="s">
        <v>4753</v>
      </c>
      <c r="CD1386" s="6" t="s">
        <v>2208</v>
      </c>
      <c r="CK1386" s="6" t="s">
        <v>5148</v>
      </c>
      <c r="DA1386" s="6" t="s">
        <v>21</v>
      </c>
      <c r="DC1386" s="6" t="s">
        <v>4434</v>
      </c>
      <c r="DD1386" s="6" t="s">
        <v>38</v>
      </c>
      <c r="DF1386" s="29">
        <f t="shared" si="65"/>
        <v>0</v>
      </c>
      <c r="DG1386" s="6">
        <v>1</v>
      </c>
    </row>
    <row r="1387" spans="1:111" ht="16" hidden="1" x14ac:dyDescent="0.2">
      <c r="A1387" s="6" t="s">
        <v>2264</v>
      </c>
      <c r="B1387" s="25"/>
      <c r="C1387" s="25"/>
      <c r="F1387" s="25"/>
      <c r="G1387" s="63" t="s">
        <v>1844</v>
      </c>
      <c r="H1387" s="6" t="s">
        <v>2175</v>
      </c>
      <c r="L1387" s="6" t="s">
        <v>1057</v>
      </c>
      <c r="P1387" s="6" t="s">
        <v>2265</v>
      </c>
      <c r="Q1387" s="31" t="s">
        <v>987</v>
      </c>
      <c r="X1387" s="6">
        <v>0</v>
      </c>
      <c r="Y1387" s="6">
        <v>0</v>
      </c>
      <c r="Z1387" s="6">
        <v>0</v>
      </c>
      <c r="AA1387" s="6">
        <v>0</v>
      </c>
      <c r="AB1387" s="6">
        <f>SUM(Table2026_09_25[[#This Row],[Number of in-person visits provided in reporting year.]:[Number of video/virtual visits provided in reporting year.]])</f>
        <v>0</v>
      </c>
      <c r="AC1387" s="6" t="s">
        <v>8469</v>
      </c>
      <c r="AD1387" s="6">
        <v>0</v>
      </c>
      <c r="AE1387" s="6">
        <v>0</v>
      </c>
      <c r="AG1387" s="6">
        <v>0</v>
      </c>
      <c r="AI1387" s="6" t="s">
        <v>4777</v>
      </c>
      <c r="AJ1387" s="6" t="s">
        <v>4778</v>
      </c>
      <c r="AK1387" s="6" t="s">
        <v>8483</v>
      </c>
      <c r="AL1387" s="26" t="s">
        <v>2176</v>
      </c>
      <c r="AQ1387" s="6" t="s">
        <v>107</v>
      </c>
      <c r="AX1387" s="45"/>
      <c r="AZ1387" s="6">
        <v>0</v>
      </c>
      <c r="BA1387" s="6">
        <v>0</v>
      </c>
      <c r="BB1387" s="45">
        <v>0</v>
      </c>
      <c r="BC1387" s="6">
        <v>0</v>
      </c>
      <c r="BD1387" s="6">
        <v>0</v>
      </c>
      <c r="BF1387" s="6">
        <v>0</v>
      </c>
      <c r="BG1387" s="45">
        <v>0</v>
      </c>
      <c r="BH1387" s="45">
        <v>0</v>
      </c>
      <c r="BI1387" s="6">
        <v>0</v>
      </c>
      <c r="BJ1387" s="6">
        <v>0</v>
      </c>
      <c r="BK1387" s="6">
        <v>0</v>
      </c>
      <c r="BL1387" s="45">
        <v>0</v>
      </c>
      <c r="BM1387" s="45">
        <v>0</v>
      </c>
      <c r="BN1387" s="6">
        <v>0</v>
      </c>
      <c r="BO1387" s="6">
        <v>0</v>
      </c>
      <c r="BP1387" s="6">
        <v>0</v>
      </c>
      <c r="BQ1387" s="6">
        <v>0</v>
      </c>
      <c r="BR1387" s="45">
        <v>0</v>
      </c>
      <c r="BT1387" s="45">
        <v>0</v>
      </c>
      <c r="BU1387" s="45">
        <v>1</v>
      </c>
      <c r="BX1387" s="6">
        <v>0</v>
      </c>
      <c r="BY1387" s="6" t="s">
        <v>2266</v>
      </c>
      <c r="BZ1387" s="6">
        <f t="shared" si="63"/>
        <v>1</v>
      </c>
      <c r="CA1387" s="6">
        <f t="shared" si="64"/>
        <v>1</v>
      </c>
      <c r="CC1387" s="63" t="s">
        <v>4687</v>
      </c>
      <c r="CD1387" s="6" t="s">
        <v>2267</v>
      </c>
      <c r="CK1387" s="6" t="s">
        <v>5148</v>
      </c>
      <c r="DA1387" s="6" t="s">
        <v>2268</v>
      </c>
      <c r="DC1387" s="6" t="s">
        <v>4434</v>
      </c>
      <c r="DD1387" s="6" t="s">
        <v>2179</v>
      </c>
      <c r="DF1387" s="29">
        <f t="shared" si="65"/>
        <v>0</v>
      </c>
      <c r="DG1387" s="6">
        <v>1</v>
      </c>
    </row>
    <row r="1388" spans="1:111" ht="16" hidden="1" x14ac:dyDescent="0.2">
      <c r="A1388" s="6" t="s">
        <v>2297</v>
      </c>
      <c r="B1388" s="25"/>
      <c r="C1388" s="25"/>
      <c r="F1388" s="25"/>
      <c r="G1388" s="63" t="s">
        <v>1844</v>
      </c>
      <c r="H1388" s="6" t="s">
        <v>184</v>
      </c>
      <c r="L1388" s="6" t="s">
        <v>1097</v>
      </c>
      <c r="P1388" s="6" t="s">
        <v>2265</v>
      </c>
      <c r="Q1388" s="31" t="s">
        <v>987</v>
      </c>
      <c r="X1388" s="6">
        <v>0</v>
      </c>
      <c r="Y1388" s="6">
        <v>197</v>
      </c>
      <c r="Z1388" s="6">
        <v>0</v>
      </c>
      <c r="AA1388" s="6">
        <v>0</v>
      </c>
      <c r="AB1388" s="6">
        <f>SUM(Table2026_09_25[[#This Row],[Number of in-person visits provided in reporting year.]:[Number of video/virtual visits provided in reporting year.]])</f>
        <v>197</v>
      </c>
      <c r="AC1388" s="6" t="s">
        <v>8469</v>
      </c>
      <c r="AD1388" s="6">
        <v>0</v>
      </c>
      <c r="AE1388" s="6">
        <v>0</v>
      </c>
      <c r="AF1388" s="6" t="s">
        <v>8026</v>
      </c>
      <c r="AG1388" s="6">
        <v>0</v>
      </c>
      <c r="AI1388" s="6" t="s">
        <v>5952</v>
      </c>
      <c r="AJ1388" s="6" t="s">
        <v>4834</v>
      </c>
      <c r="AK1388" s="6" t="s">
        <v>8483</v>
      </c>
      <c r="AL1388" s="26" t="s">
        <v>120</v>
      </c>
      <c r="AQ1388" s="6" t="s">
        <v>544</v>
      </c>
      <c r="AX1388" s="45"/>
      <c r="AZ1388" s="6">
        <v>0</v>
      </c>
      <c r="BA1388" s="6">
        <v>0</v>
      </c>
      <c r="BB1388" s="45">
        <v>0</v>
      </c>
      <c r="BC1388" s="6">
        <v>0</v>
      </c>
      <c r="BD1388" s="6">
        <v>0</v>
      </c>
      <c r="BF1388" s="6">
        <v>0</v>
      </c>
      <c r="BG1388" s="45">
        <v>0</v>
      </c>
      <c r="BH1388" s="45">
        <v>0</v>
      </c>
      <c r="BI1388" s="6">
        <v>0</v>
      </c>
      <c r="BJ1388" s="6">
        <v>0</v>
      </c>
      <c r="BK1388" s="6">
        <v>0</v>
      </c>
      <c r="BL1388" s="45">
        <v>0</v>
      </c>
      <c r="BM1388" s="45">
        <v>0</v>
      </c>
      <c r="BN1388" s="6">
        <v>0</v>
      </c>
      <c r="BO1388" s="6">
        <v>0</v>
      </c>
      <c r="BP1388" s="6">
        <v>0</v>
      </c>
      <c r="BQ1388" s="6">
        <v>0</v>
      </c>
      <c r="BR1388" s="45">
        <v>0</v>
      </c>
      <c r="BT1388" s="45">
        <v>0</v>
      </c>
      <c r="BU1388" s="45">
        <v>0</v>
      </c>
      <c r="BX1388" s="6">
        <v>1</v>
      </c>
      <c r="BY1388" s="6" t="s">
        <v>2196</v>
      </c>
      <c r="BZ1388" s="6">
        <f t="shared" si="63"/>
        <v>0</v>
      </c>
      <c r="CA1388" s="6">
        <f t="shared" si="64"/>
        <v>1</v>
      </c>
      <c r="CC1388" s="63" t="s">
        <v>21</v>
      </c>
      <c r="CD1388" s="6" t="s">
        <v>1106</v>
      </c>
      <c r="CK1388" s="6" t="s">
        <v>5148</v>
      </c>
      <c r="DA1388" s="6" t="s">
        <v>2298</v>
      </c>
      <c r="DC1388" s="6" t="s">
        <v>4434</v>
      </c>
      <c r="DD1388" s="6" t="s">
        <v>38</v>
      </c>
      <c r="DF1388" s="29">
        <f t="shared" si="65"/>
        <v>0</v>
      </c>
      <c r="DG1388" s="6">
        <v>1</v>
      </c>
    </row>
    <row r="1389" spans="1:111" ht="16" hidden="1" x14ac:dyDescent="0.2">
      <c r="A1389" s="6" t="s">
        <v>2269</v>
      </c>
      <c r="B1389" s="25"/>
      <c r="C1389" s="25"/>
      <c r="F1389" s="25"/>
      <c r="G1389" s="63" t="s">
        <v>1844</v>
      </c>
      <c r="H1389" s="6" t="s">
        <v>7605</v>
      </c>
      <c r="L1389" s="6" t="s">
        <v>3351</v>
      </c>
      <c r="P1389" s="6" t="s">
        <v>2265</v>
      </c>
      <c r="Q1389" s="31" t="s">
        <v>987</v>
      </c>
      <c r="X1389" s="6">
        <v>471</v>
      </c>
      <c r="Y1389" s="6">
        <v>3600</v>
      </c>
      <c r="Z1389" s="6">
        <v>0</v>
      </c>
      <c r="AA1389" s="6">
        <v>0</v>
      </c>
      <c r="AB1389" s="6">
        <f>SUM(Table2026_09_25[[#This Row],[Number of in-person visits provided in reporting year.]:[Number of video/virtual visits provided in reporting year.]])</f>
        <v>3600</v>
      </c>
      <c r="AC1389" s="6" t="s">
        <v>8469</v>
      </c>
      <c r="AD1389" s="6">
        <v>0</v>
      </c>
      <c r="AE1389" s="6">
        <v>0</v>
      </c>
      <c r="AF1389" s="6" t="s">
        <v>4682</v>
      </c>
      <c r="AG1389" s="6">
        <v>0</v>
      </c>
      <c r="AI1389" s="6" t="s">
        <v>7608</v>
      </c>
      <c r="AJ1389" s="6" t="s">
        <v>7609</v>
      </c>
      <c r="AK1389" s="6" t="s">
        <v>8483</v>
      </c>
      <c r="AL1389" s="26" t="s">
        <v>220</v>
      </c>
      <c r="AQ1389" s="6" t="s">
        <v>43</v>
      </c>
      <c r="AX1389" s="45"/>
      <c r="AZ1389" s="6">
        <v>0</v>
      </c>
      <c r="BA1389" s="6">
        <v>0</v>
      </c>
      <c r="BB1389" s="45">
        <v>0</v>
      </c>
      <c r="BC1389" s="6">
        <v>0</v>
      </c>
      <c r="BD1389" s="6">
        <v>0</v>
      </c>
      <c r="BF1389" s="6">
        <v>0</v>
      </c>
      <c r="BG1389" s="45">
        <v>0</v>
      </c>
      <c r="BH1389" s="45">
        <v>0</v>
      </c>
      <c r="BI1389" s="6">
        <v>0</v>
      </c>
      <c r="BJ1389" s="6">
        <v>0</v>
      </c>
      <c r="BK1389" s="6">
        <v>0</v>
      </c>
      <c r="BL1389" s="45">
        <v>0</v>
      </c>
      <c r="BM1389" s="45">
        <v>0</v>
      </c>
      <c r="BN1389" s="6">
        <v>0</v>
      </c>
      <c r="BO1389" s="6">
        <v>0</v>
      </c>
      <c r="BP1389" s="6">
        <v>0</v>
      </c>
      <c r="BQ1389" s="6">
        <v>0</v>
      </c>
      <c r="BR1389" s="45">
        <v>0</v>
      </c>
      <c r="BT1389" s="45">
        <v>0</v>
      </c>
      <c r="BU1389" s="45">
        <v>0</v>
      </c>
      <c r="BX1389" s="6">
        <v>1</v>
      </c>
      <c r="BY1389" s="6" t="s">
        <v>2270</v>
      </c>
      <c r="BZ1389" s="6">
        <f t="shared" si="63"/>
        <v>0</v>
      </c>
      <c r="CA1389" s="6">
        <f t="shared" si="64"/>
        <v>1</v>
      </c>
      <c r="CC1389" s="63" t="s">
        <v>4687</v>
      </c>
      <c r="CD1389" s="6" t="s">
        <v>21</v>
      </c>
      <c r="CK1389" s="6" t="s">
        <v>5148</v>
      </c>
      <c r="DA1389" s="6" t="s">
        <v>2271</v>
      </c>
      <c r="DC1389" s="6" t="s">
        <v>4434</v>
      </c>
      <c r="DD1389" s="6" t="s">
        <v>2005</v>
      </c>
      <c r="DF1389" s="29">
        <f t="shared" si="65"/>
        <v>0</v>
      </c>
      <c r="DG1389" s="6">
        <v>1</v>
      </c>
    </row>
    <row r="1390" spans="1:111" ht="16" hidden="1" x14ac:dyDescent="0.2">
      <c r="A1390" s="6" t="s">
        <v>2122</v>
      </c>
      <c r="B1390" s="25"/>
      <c r="C1390" s="25"/>
      <c r="F1390" s="25"/>
      <c r="G1390" s="63" t="s">
        <v>1844</v>
      </c>
      <c r="H1390" s="6" t="s">
        <v>48</v>
      </c>
      <c r="L1390" s="6" t="s">
        <v>1638</v>
      </c>
      <c r="P1390" s="6" t="s">
        <v>3534</v>
      </c>
      <c r="Q1390" s="31" t="s">
        <v>987</v>
      </c>
      <c r="X1390" s="6">
        <v>0</v>
      </c>
      <c r="Y1390" s="6">
        <v>0</v>
      </c>
      <c r="Z1390" s="6">
        <v>0</v>
      </c>
      <c r="AA1390" s="6">
        <v>0</v>
      </c>
      <c r="AB1390" s="6">
        <f>SUM(Table2026_09_25[[#This Row],[Number of in-person visits provided in reporting year.]:[Number of video/virtual visits provided in reporting year.]])</f>
        <v>0</v>
      </c>
      <c r="AC1390" s="6" t="s">
        <v>8469</v>
      </c>
      <c r="AD1390" s="6">
        <v>0</v>
      </c>
      <c r="AE1390" s="6">
        <v>0</v>
      </c>
      <c r="AF1390" s="6" t="s">
        <v>4682</v>
      </c>
      <c r="AG1390" s="6">
        <v>0</v>
      </c>
      <c r="AI1390" s="6" t="s">
        <v>5621</v>
      </c>
      <c r="AJ1390" s="6" t="s">
        <v>4751</v>
      </c>
      <c r="AK1390" s="6" t="s">
        <v>8483</v>
      </c>
      <c r="AL1390" s="26" t="s">
        <v>5622</v>
      </c>
      <c r="AQ1390" s="6" t="s">
        <v>107</v>
      </c>
      <c r="AX1390" s="45"/>
      <c r="AZ1390" s="6">
        <v>0</v>
      </c>
      <c r="BA1390" s="6">
        <v>0</v>
      </c>
      <c r="BB1390" s="45">
        <v>0</v>
      </c>
      <c r="BC1390" s="6">
        <v>0.3</v>
      </c>
      <c r="BD1390" s="6">
        <v>0</v>
      </c>
      <c r="BF1390" s="6">
        <v>0</v>
      </c>
      <c r="BG1390" s="45">
        <v>0.8</v>
      </c>
      <c r="BH1390" s="45">
        <v>0</v>
      </c>
      <c r="BI1390" s="6">
        <v>0</v>
      </c>
      <c r="BJ1390" s="6">
        <v>0</v>
      </c>
      <c r="BK1390" s="6">
        <v>0</v>
      </c>
      <c r="BL1390" s="45">
        <v>0</v>
      </c>
      <c r="BM1390" s="45">
        <v>0</v>
      </c>
      <c r="BN1390" s="6">
        <v>0</v>
      </c>
      <c r="BO1390" s="6">
        <v>0</v>
      </c>
      <c r="BP1390" s="6">
        <v>0.9</v>
      </c>
      <c r="BQ1390" s="6">
        <v>0</v>
      </c>
      <c r="BR1390" s="45">
        <v>0</v>
      </c>
      <c r="BT1390" s="45">
        <v>0</v>
      </c>
      <c r="BU1390" s="45">
        <v>0.3</v>
      </c>
      <c r="BX1390" s="6">
        <v>0</v>
      </c>
      <c r="BY1390" s="6" t="s">
        <v>21</v>
      </c>
      <c r="BZ1390" s="6">
        <f t="shared" si="63"/>
        <v>2.2999999999999998</v>
      </c>
      <c r="CA1390" s="6">
        <f t="shared" si="64"/>
        <v>2</v>
      </c>
      <c r="CC1390" s="63" t="s">
        <v>4753</v>
      </c>
      <c r="CD1390" s="6" t="s">
        <v>21</v>
      </c>
      <c r="CK1390" s="6" t="s">
        <v>5148</v>
      </c>
      <c r="DA1390" s="6" t="s">
        <v>1639</v>
      </c>
      <c r="DC1390" s="6" t="s">
        <v>4434</v>
      </c>
      <c r="DD1390" s="6" t="s">
        <v>876</v>
      </c>
      <c r="DF1390" s="29">
        <f t="shared" si="65"/>
        <v>0</v>
      </c>
      <c r="DG1390" s="6">
        <v>1</v>
      </c>
    </row>
    <row r="1391" spans="1:111" ht="16" hidden="1" x14ac:dyDescent="0.2">
      <c r="A1391" s="6" t="s">
        <v>3555</v>
      </c>
      <c r="B1391" s="25"/>
      <c r="C1391" s="25"/>
      <c r="F1391" s="25"/>
      <c r="G1391" s="63" t="s">
        <v>1844</v>
      </c>
      <c r="H1391" s="6" t="s">
        <v>8027</v>
      </c>
      <c r="L1391" s="6" t="s">
        <v>1909</v>
      </c>
      <c r="P1391" s="6" t="s">
        <v>3534</v>
      </c>
      <c r="Q1391" s="31" t="s">
        <v>987</v>
      </c>
      <c r="X1391" s="6">
        <v>0</v>
      </c>
      <c r="Y1391" s="6">
        <v>0</v>
      </c>
      <c r="Z1391" s="6">
        <v>0</v>
      </c>
      <c r="AA1391" s="6">
        <v>0</v>
      </c>
      <c r="AB1391" s="6">
        <f>SUM(Table2026_09_25[[#This Row],[Number of in-person visits provided in reporting year.]:[Number of video/virtual visits provided in reporting year.]])</f>
        <v>0</v>
      </c>
      <c r="AC1391" s="6" t="s">
        <v>8469</v>
      </c>
      <c r="AD1391" s="6">
        <v>0</v>
      </c>
      <c r="AE1391" s="6">
        <v>0</v>
      </c>
      <c r="AG1391" s="6">
        <v>0</v>
      </c>
      <c r="AI1391" s="6" t="s">
        <v>1908</v>
      </c>
      <c r="AJ1391" s="6" t="s">
        <v>43</v>
      </c>
      <c r="AK1391" s="6" t="s">
        <v>8483</v>
      </c>
      <c r="AL1391" s="26" t="s">
        <v>70</v>
      </c>
      <c r="AQ1391" s="6" t="s">
        <v>43</v>
      </c>
      <c r="AX1391" s="45" t="s">
        <v>2431</v>
      </c>
      <c r="AZ1391" s="6">
        <v>0</v>
      </c>
      <c r="BA1391" s="6">
        <v>0</v>
      </c>
      <c r="BB1391" s="45">
        <v>0</v>
      </c>
      <c r="BC1391" s="6">
        <v>1</v>
      </c>
      <c r="BD1391" s="6">
        <v>0</v>
      </c>
      <c r="BF1391" s="6">
        <v>0</v>
      </c>
      <c r="BG1391" s="45">
        <v>0</v>
      </c>
      <c r="BH1391" s="45">
        <v>0</v>
      </c>
      <c r="BI1391" s="6">
        <v>0</v>
      </c>
      <c r="BJ1391" s="6">
        <v>0</v>
      </c>
      <c r="BK1391" s="6">
        <v>0</v>
      </c>
      <c r="BL1391" s="45">
        <v>0</v>
      </c>
      <c r="BM1391" s="45">
        <v>0</v>
      </c>
      <c r="BN1391" s="6">
        <v>0</v>
      </c>
      <c r="BO1391" s="6">
        <v>0</v>
      </c>
      <c r="BP1391" s="6">
        <v>1</v>
      </c>
      <c r="BQ1391" s="6">
        <v>0</v>
      </c>
      <c r="BR1391" s="45">
        <v>0</v>
      </c>
      <c r="BT1391" s="45">
        <v>0</v>
      </c>
      <c r="BU1391" s="45">
        <v>0</v>
      </c>
      <c r="BX1391" s="6">
        <v>0</v>
      </c>
      <c r="BY1391" s="6" t="s">
        <v>21</v>
      </c>
      <c r="BZ1391" s="6">
        <f t="shared" si="63"/>
        <v>2</v>
      </c>
      <c r="CA1391" s="6">
        <f t="shared" si="64"/>
        <v>1</v>
      </c>
      <c r="CC1391" s="63" t="s">
        <v>4687</v>
      </c>
      <c r="CD1391" s="6" t="s">
        <v>21</v>
      </c>
      <c r="CK1391" s="6" t="s">
        <v>5148</v>
      </c>
      <c r="DA1391" s="6" t="s">
        <v>21</v>
      </c>
      <c r="DC1391" s="6" t="s">
        <v>4434</v>
      </c>
      <c r="DD1391" s="6" t="s">
        <v>3231</v>
      </c>
      <c r="DF1391" s="29">
        <f t="shared" si="65"/>
        <v>0</v>
      </c>
      <c r="DG1391" s="6">
        <v>1</v>
      </c>
    </row>
    <row r="1392" spans="1:111" ht="16" hidden="1" x14ac:dyDescent="0.2">
      <c r="A1392" s="6" t="s">
        <v>1917</v>
      </c>
      <c r="B1392" s="25"/>
      <c r="C1392" s="25"/>
      <c r="F1392" s="25"/>
      <c r="G1392" s="63" t="s">
        <v>1844</v>
      </c>
      <c r="H1392" s="6" t="s">
        <v>8027</v>
      </c>
      <c r="L1392" s="6" t="s">
        <v>68</v>
      </c>
      <c r="P1392" s="6" t="s">
        <v>3534</v>
      </c>
      <c r="Q1392" s="31" t="s">
        <v>987</v>
      </c>
      <c r="X1392" s="6">
        <v>0</v>
      </c>
      <c r="Y1392" s="6">
        <v>693</v>
      </c>
      <c r="Z1392" s="6">
        <v>0</v>
      </c>
      <c r="AA1392" s="6">
        <v>0</v>
      </c>
      <c r="AB1392" s="6">
        <f>SUM(Table2026_09_25[[#This Row],[Number of in-person visits provided in reporting year.]:[Number of video/virtual visits provided in reporting year.]])</f>
        <v>693</v>
      </c>
      <c r="AC1392" s="6" t="s">
        <v>8469</v>
      </c>
      <c r="AD1392" s="6">
        <v>0</v>
      </c>
      <c r="AE1392" s="6">
        <v>0</v>
      </c>
      <c r="AF1392" s="6" t="s">
        <v>8026</v>
      </c>
      <c r="AG1392" s="6">
        <v>0</v>
      </c>
      <c r="AI1392" s="6" t="s">
        <v>1908</v>
      </c>
      <c r="AJ1392" s="6" t="s">
        <v>43</v>
      </c>
      <c r="AK1392" s="6" t="s">
        <v>8483</v>
      </c>
      <c r="AL1392" s="26" t="s">
        <v>70</v>
      </c>
      <c r="AQ1392" s="6" t="s">
        <v>43</v>
      </c>
      <c r="AX1392" s="45"/>
      <c r="AZ1392" s="6">
        <v>0</v>
      </c>
      <c r="BA1392" s="6">
        <v>0</v>
      </c>
      <c r="BB1392" s="45">
        <v>0</v>
      </c>
      <c r="BC1392" s="6">
        <v>1</v>
      </c>
      <c r="BD1392" s="6">
        <v>0</v>
      </c>
      <c r="BF1392" s="6">
        <v>0</v>
      </c>
      <c r="BG1392" s="45">
        <v>0</v>
      </c>
      <c r="BH1392" s="45">
        <v>0</v>
      </c>
      <c r="BI1392" s="6">
        <v>0</v>
      </c>
      <c r="BJ1392" s="6">
        <v>0</v>
      </c>
      <c r="BK1392" s="6">
        <v>0</v>
      </c>
      <c r="BL1392" s="45">
        <v>0</v>
      </c>
      <c r="BM1392" s="45">
        <v>0</v>
      </c>
      <c r="BN1392" s="6">
        <v>0</v>
      </c>
      <c r="BO1392" s="6">
        <v>0</v>
      </c>
      <c r="BP1392" s="6">
        <v>1</v>
      </c>
      <c r="BQ1392" s="6">
        <v>0</v>
      </c>
      <c r="BR1392" s="45">
        <v>0</v>
      </c>
      <c r="BT1392" s="45">
        <v>0</v>
      </c>
      <c r="BU1392" s="45">
        <v>0</v>
      </c>
      <c r="BX1392" s="6">
        <v>0</v>
      </c>
      <c r="BY1392" s="6" t="s">
        <v>21</v>
      </c>
      <c r="BZ1392" s="6">
        <f t="shared" si="63"/>
        <v>2</v>
      </c>
      <c r="CA1392" s="6">
        <f t="shared" si="64"/>
        <v>1</v>
      </c>
      <c r="CC1392" s="63" t="s">
        <v>4687</v>
      </c>
      <c r="CD1392" s="6" t="s">
        <v>21</v>
      </c>
      <c r="CK1392" s="6" t="s">
        <v>5148</v>
      </c>
      <c r="DA1392" s="6" t="s">
        <v>21</v>
      </c>
      <c r="DC1392" s="6" t="s">
        <v>4434</v>
      </c>
      <c r="DD1392" s="6" t="s">
        <v>73</v>
      </c>
      <c r="DF1392" s="29">
        <f t="shared" si="65"/>
        <v>0</v>
      </c>
      <c r="DG1392" s="6">
        <v>1</v>
      </c>
    </row>
    <row r="1393" spans="1:111" ht="16" hidden="1" x14ac:dyDescent="0.2">
      <c r="A1393" s="6" t="s">
        <v>2325</v>
      </c>
      <c r="B1393" s="25"/>
      <c r="C1393" s="25"/>
      <c r="F1393" s="25"/>
      <c r="G1393" s="63" t="s">
        <v>1844</v>
      </c>
      <c r="H1393" s="6" t="s">
        <v>8086</v>
      </c>
      <c r="L1393" s="6" t="s">
        <v>480</v>
      </c>
      <c r="P1393" s="6" t="s">
        <v>3534</v>
      </c>
      <c r="Q1393" s="31" t="s">
        <v>987</v>
      </c>
      <c r="X1393" s="6">
        <v>1152</v>
      </c>
      <c r="Y1393" s="6">
        <v>1304</v>
      </c>
      <c r="Z1393" s="6">
        <v>0</v>
      </c>
      <c r="AA1393" s="6">
        <v>0</v>
      </c>
      <c r="AB1393" s="6">
        <f>SUM(Table2026_09_25[[#This Row],[Number of in-person visits provided in reporting year.]:[Number of video/virtual visits provided in reporting year.]])</f>
        <v>1304</v>
      </c>
      <c r="AC1393" s="6" t="s">
        <v>8469</v>
      </c>
      <c r="AD1393" s="6">
        <v>0</v>
      </c>
      <c r="AE1393" s="6">
        <v>0</v>
      </c>
      <c r="AF1393" s="6" t="s">
        <v>4682</v>
      </c>
      <c r="AG1393" s="6">
        <v>4.7</v>
      </c>
      <c r="AI1393" s="6" t="s">
        <v>8087</v>
      </c>
      <c r="AJ1393" s="6" t="s">
        <v>5575</v>
      </c>
      <c r="AK1393" s="6" t="s">
        <v>8483</v>
      </c>
      <c r="AL1393" s="26" t="s">
        <v>736</v>
      </c>
      <c r="AQ1393" s="6" t="s">
        <v>544</v>
      </c>
      <c r="AX1393" s="45"/>
      <c r="AZ1393" s="6">
        <v>0</v>
      </c>
      <c r="BA1393" s="6">
        <v>0</v>
      </c>
      <c r="BB1393" s="45">
        <v>0</v>
      </c>
      <c r="BC1393" s="6">
        <v>2</v>
      </c>
      <c r="BD1393" s="6">
        <v>0</v>
      </c>
      <c r="BF1393" s="6">
        <v>0</v>
      </c>
      <c r="BG1393" s="45">
        <v>0</v>
      </c>
      <c r="BH1393" s="45">
        <v>0</v>
      </c>
      <c r="BI1393" s="6">
        <v>0</v>
      </c>
      <c r="BJ1393" s="6">
        <v>0</v>
      </c>
      <c r="BK1393" s="6">
        <v>0</v>
      </c>
      <c r="BL1393" s="45">
        <v>0</v>
      </c>
      <c r="BM1393" s="45">
        <v>0</v>
      </c>
      <c r="BN1393" s="6">
        <v>0</v>
      </c>
      <c r="BO1393" s="6">
        <v>0</v>
      </c>
      <c r="BP1393" s="6">
        <v>2</v>
      </c>
      <c r="BQ1393" s="6">
        <v>0</v>
      </c>
      <c r="BR1393" s="45">
        <v>0</v>
      </c>
      <c r="BT1393" s="45">
        <v>0</v>
      </c>
      <c r="BU1393" s="45">
        <v>0</v>
      </c>
      <c r="BX1393" s="6">
        <v>0</v>
      </c>
      <c r="BY1393" s="6" t="s">
        <v>21</v>
      </c>
      <c r="BZ1393" s="6">
        <f t="shared" si="63"/>
        <v>4</v>
      </c>
      <c r="CA1393" s="6">
        <f t="shared" si="64"/>
        <v>2</v>
      </c>
      <c r="CC1393" s="63" t="s">
        <v>4687</v>
      </c>
      <c r="CD1393" s="6" t="s">
        <v>2326</v>
      </c>
      <c r="CK1393" s="6" t="s">
        <v>5148</v>
      </c>
      <c r="DA1393" s="6" t="s">
        <v>21</v>
      </c>
      <c r="DC1393" s="6" t="s">
        <v>4434</v>
      </c>
      <c r="DD1393" s="6" t="s">
        <v>485</v>
      </c>
      <c r="DF1393" s="29">
        <f t="shared" si="65"/>
        <v>0</v>
      </c>
      <c r="DG1393" s="6">
        <v>1</v>
      </c>
    </row>
    <row r="1394" spans="1:111" ht="16" hidden="1" x14ac:dyDescent="0.2">
      <c r="A1394" s="6" t="s">
        <v>2051</v>
      </c>
      <c r="B1394" s="25"/>
      <c r="C1394" s="25"/>
      <c r="F1394" s="25"/>
      <c r="G1394" s="63" t="s">
        <v>1844</v>
      </c>
      <c r="H1394" s="6" t="s">
        <v>7605</v>
      </c>
      <c r="L1394" s="6" t="s">
        <v>2052</v>
      </c>
      <c r="P1394" s="6" t="s">
        <v>3534</v>
      </c>
      <c r="Q1394" s="31" t="s">
        <v>987</v>
      </c>
      <c r="X1394" s="6">
        <v>0</v>
      </c>
      <c r="Y1394" s="6">
        <v>926</v>
      </c>
      <c r="Z1394" s="6">
        <v>0</v>
      </c>
      <c r="AA1394" s="6">
        <v>0</v>
      </c>
      <c r="AB1394" s="6">
        <f>SUM(Table2026_09_25[[#This Row],[Number of in-person visits provided in reporting year.]:[Number of video/virtual visits provided in reporting year.]])</f>
        <v>926</v>
      </c>
      <c r="AC1394" s="6" t="s">
        <v>8469</v>
      </c>
      <c r="AD1394" s="6">
        <v>0</v>
      </c>
      <c r="AE1394" s="6">
        <v>0</v>
      </c>
      <c r="AF1394" s="6" t="s">
        <v>8026</v>
      </c>
      <c r="AG1394" s="6">
        <v>0</v>
      </c>
      <c r="AI1394" s="6" t="s">
        <v>7608</v>
      </c>
      <c r="AJ1394" s="6" t="s">
        <v>7609</v>
      </c>
      <c r="AK1394" s="6" t="s">
        <v>8483</v>
      </c>
      <c r="AL1394" s="26" t="s">
        <v>220</v>
      </c>
      <c r="AQ1394" s="6" t="s">
        <v>43</v>
      </c>
      <c r="AX1394" s="45"/>
      <c r="AZ1394" s="6">
        <v>0</v>
      </c>
      <c r="BA1394" s="6">
        <v>0.66</v>
      </c>
      <c r="BB1394" s="45">
        <v>0</v>
      </c>
      <c r="BC1394" s="6">
        <v>1.33</v>
      </c>
      <c r="BD1394" s="6">
        <v>0</v>
      </c>
      <c r="BF1394" s="6">
        <v>0</v>
      </c>
      <c r="BG1394" s="45">
        <v>0</v>
      </c>
      <c r="BH1394" s="45">
        <v>0</v>
      </c>
      <c r="BI1394" s="6">
        <v>0</v>
      </c>
      <c r="BJ1394" s="6">
        <v>0</v>
      </c>
      <c r="BK1394" s="6">
        <v>0</v>
      </c>
      <c r="BL1394" s="45">
        <v>0</v>
      </c>
      <c r="BM1394" s="45">
        <v>0</v>
      </c>
      <c r="BN1394" s="6">
        <v>0</v>
      </c>
      <c r="BO1394" s="6">
        <v>0</v>
      </c>
      <c r="BP1394" s="6">
        <v>0</v>
      </c>
      <c r="BQ1394" s="6">
        <v>0</v>
      </c>
      <c r="BR1394" s="45">
        <v>0</v>
      </c>
      <c r="BT1394" s="45">
        <v>0</v>
      </c>
      <c r="BU1394" s="45">
        <v>0</v>
      </c>
      <c r="BX1394" s="6">
        <v>0</v>
      </c>
      <c r="BY1394" s="6" t="s">
        <v>21</v>
      </c>
      <c r="BZ1394" s="6">
        <f t="shared" si="63"/>
        <v>1.9900000000000002</v>
      </c>
      <c r="CA1394" s="6">
        <f t="shared" si="64"/>
        <v>0</v>
      </c>
      <c r="CC1394" s="63" t="s">
        <v>4687</v>
      </c>
      <c r="CD1394" s="6" t="s">
        <v>2053</v>
      </c>
      <c r="CK1394" s="6" t="s">
        <v>5148</v>
      </c>
      <c r="DA1394" s="6" t="s">
        <v>21</v>
      </c>
      <c r="DC1394" s="6" t="s">
        <v>4434</v>
      </c>
      <c r="DD1394" s="6" t="s">
        <v>2005</v>
      </c>
      <c r="DF1394" s="29">
        <f t="shared" si="65"/>
        <v>0</v>
      </c>
      <c r="DG1394" s="6">
        <v>1</v>
      </c>
    </row>
    <row r="1395" spans="1:111" ht="16" hidden="1" x14ac:dyDescent="0.2">
      <c r="A1395" s="6" t="s">
        <v>2370</v>
      </c>
      <c r="B1395" s="25"/>
      <c r="C1395" s="25"/>
      <c r="F1395" s="25"/>
      <c r="G1395" s="63" t="s">
        <v>1844</v>
      </c>
      <c r="H1395" s="6" t="s">
        <v>155</v>
      </c>
      <c r="L1395" s="6" t="s">
        <v>1837</v>
      </c>
      <c r="P1395" s="6" t="s">
        <v>3534</v>
      </c>
      <c r="Q1395" s="31" t="s">
        <v>987</v>
      </c>
      <c r="X1395" s="6">
        <v>130</v>
      </c>
      <c r="Y1395" s="6">
        <v>388</v>
      </c>
      <c r="Z1395" s="6">
        <v>44</v>
      </c>
      <c r="AA1395" s="6">
        <v>0</v>
      </c>
      <c r="AB1395" s="6">
        <f>SUM(Table2026_09_25[[#This Row],[Number of in-person visits provided in reporting year.]:[Number of video/virtual visits provided in reporting year.]])</f>
        <v>432</v>
      </c>
      <c r="AC1395" s="6" t="s">
        <v>8469</v>
      </c>
      <c r="AD1395" s="6">
        <v>0</v>
      </c>
      <c r="AE1395" s="6">
        <v>0</v>
      </c>
      <c r="AF1395" s="6" t="s">
        <v>4682</v>
      </c>
      <c r="AG1395" s="6">
        <v>4</v>
      </c>
      <c r="AI1395" s="6" t="s">
        <v>156</v>
      </c>
      <c r="AJ1395" s="6" t="s">
        <v>328</v>
      </c>
      <c r="AK1395" s="6" t="s">
        <v>8483</v>
      </c>
      <c r="AL1395" s="26" t="s">
        <v>157</v>
      </c>
      <c r="AQ1395" s="6" t="s">
        <v>1289</v>
      </c>
      <c r="AX1395" s="45"/>
      <c r="AZ1395" s="6">
        <v>0</v>
      </c>
      <c r="BA1395" s="6">
        <v>0</v>
      </c>
      <c r="BB1395" s="45">
        <v>0</v>
      </c>
      <c r="BC1395" s="6">
        <v>0</v>
      </c>
      <c r="BD1395" s="6">
        <v>0</v>
      </c>
      <c r="BF1395" s="6">
        <v>0</v>
      </c>
      <c r="BG1395" s="45">
        <v>0</v>
      </c>
      <c r="BH1395" s="45">
        <v>0</v>
      </c>
      <c r="BI1395" s="6">
        <v>0</v>
      </c>
      <c r="BJ1395" s="6">
        <v>0</v>
      </c>
      <c r="BK1395" s="6">
        <v>0</v>
      </c>
      <c r="BL1395" s="45">
        <v>0</v>
      </c>
      <c r="BM1395" s="45">
        <v>0</v>
      </c>
      <c r="BN1395" s="6">
        <v>0</v>
      </c>
      <c r="BO1395" s="6">
        <v>0</v>
      </c>
      <c r="BP1395" s="6">
        <v>1</v>
      </c>
      <c r="BQ1395" s="6">
        <v>0</v>
      </c>
      <c r="BR1395" s="45">
        <v>0</v>
      </c>
      <c r="BT1395" s="45">
        <v>0</v>
      </c>
      <c r="BU1395" s="45">
        <v>0</v>
      </c>
      <c r="BX1395" s="6">
        <v>0</v>
      </c>
      <c r="BY1395" s="6" t="s">
        <v>2371</v>
      </c>
      <c r="BZ1395" s="6">
        <f t="shared" si="63"/>
        <v>1</v>
      </c>
      <c r="CA1395" s="6">
        <f t="shared" si="64"/>
        <v>1</v>
      </c>
      <c r="CC1395" s="63" t="s">
        <v>21</v>
      </c>
      <c r="CD1395" s="6" t="s">
        <v>1839</v>
      </c>
      <c r="CK1395" s="6" t="s">
        <v>5148</v>
      </c>
      <c r="DA1395" s="6" t="s">
        <v>21</v>
      </c>
      <c r="DC1395" s="6" t="s">
        <v>4434</v>
      </c>
      <c r="DD1395" s="6" t="s">
        <v>164</v>
      </c>
      <c r="DF1395" s="29">
        <f t="shared" si="65"/>
        <v>0</v>
      </c>
      <c r="DG1395" s="6">
        <v>1</v>
      </c>
    </row>
    <row r="1396" spans="1:111" ht="16" hidden="1" x14ac:dyDescent="0.2">
      <c r="A1396" s="6" t="s">
        <v>2086</v>
      </c>
      <c r="B1396" s="25"/>
      <c r="C1396" s="25"/>
      <c r="F1396" s="25"/>
      <c r="G1396" s="63" t="s">
        <v>1844</v>
      </c>
      <c r="H1396" s="6" t="s">
        <v>4908</v>
      </c>
      <c r="L1396" s="6" t="s">
        <v>2087</v>
      </c>
      <c r="P1396" s="6" t="s">
        <v>3534</v>
      </c>
      <c r="Q1396" s="31" t="s">
        <v>987</v>
      </c>
      <c r="X1396" s="6">
        <v>452</v>
      </c>
      <c r="Y1396" s="6">
        <v>0</v>
      </c>
      <c r="Z1396" s="6">
        <v>0</v>
      </c>
      <c r="AA1396" s="6">
        <v>0</v>
      </c>
      <c r="AB1396" s="6">
        <f>SUM(Table2026_09_25[[#This Row],[Number of in-person visits provided in reporting year.]:[Number of video/virtual visits provided in reporting year.]])</f>
        <v>0</v>
      </c>
      <c r="AC1396" s="6" t="s">
        <v>8469</v>
      </c>
      <c r="AD1396" s="6">
        <v>0</v>
      </c>
      <c r="AE1396" s="6">
        <v>0</v>
      </c>
      <c r="AG1396" s="6">
        <v>0</v>
      </c>
      <c r="AI1396" s="6" t="s">
        <v>4911</v>
      </c>
      <c r="AJ1396" s="6" t="s">
        <v>43</v>
      </c>
      <c r="AK1396" s="6" t="s">
        <v>8483</v>
      </c>
      <c r="AL1396" s="26" t="s">
        <v>2085</v>
      </c>
      <c r="AQ1396" s="6" t="s">
        <v>43</v>
      </c>
      <c r="AX1396" s="45"/>
      <c r="AZ1396" s="6">
        <v>0</v>
      </c>
      <c r="BA1396" s="6">
        <v>0</v>
      </c>
      <c r="BB1396" s="45">
        <v>0</v>
      </c>
      <c r="BC1396" s="6">
        <v>1</v>
      </c>
      <c r="BD1396" s="6">
        <v>0</v>
      </c>
      <c r="BF1396" s="6">
        <v>0</v>
      </c>
      <c r="BG1396" s="45">
        <v>0</v>
      </c>
      <c r="BH1396" s="45">
        <v>0</v>
      </c>
      <c r="BI1396" s="6">
        <v>0</v>
      </c>
      <c r="BJ1396" s="6">
        <v>0</v>
      </c>
      <c r="BK1396" s="6">
        <v>0.1</v>
      </c>
      <c r="BL1396" s="45">
        <v>0</v>
      </c>
      <c r="BM1396" s="45">
        <v>0</v>
      </c>
      <c r="BN1396" s="6">
        <v>0</v>
      </c>
      <c r="BO1396" s="6">
        <v>0</v>
      </c>
      <c r="BP1396" s="6">
        <v>1</v>
      </c>
      <c r="BQ1396" s="6">
        <v>0</v>
      </c>
      <c r="BR1396" s="45">
        <v>0</v>
      </c>
      <c r="BT1396" s="45">
        <v>0</v>
      </c>
      <c r="BU1396" s="45">
        <v>0</v>
      </c>
      <c r="BX1396" s="6">
        <v>0</v>
      </c>
      <c r="BY1396" s="6" t="s">
        <v>21</v>
      </c>
      <c r="BZ1396" s="6">
        <f t="shared" si="63"/>
        <v>2.1</v>
      </c>
      <c r="CA1396" s="6">
        <f t="shared" si="64"/>
        <v>1.1000000000000001</v>
      </c>
      <c r="CC1396" s="63" t="s">
        <v>4687</v>
      </c>
      <c r="CD1396" s="6" t="s">
        <v>21</v>
      </c>
      <c r="CK1396" s="6" t="s">
        <v>5148</v>
      </c>
      <c r="DA1396" s="6" t="s">
        <v>21</v>
      </c>
      <c r="DC1396" s="6" t="s">
        <v>4434</v>
      </c>
      <c r="DD1396" s="6" t="s">
        <v>2082</v>
      </c>
      <c r="DF1396" s="29">
        <f t="shared" si="65"/>
        <v>0</v>
      </c>
      <c r="DG1396" s="6">
        <v>1</v>
      </c>
    </row>
    <row r="1397" spans="1:111" ht="16" hidden="1" x14ac:dyDescent="0.2">
      <c r="A1397" s="6" t="s">
        <v>2090</v>
      </c>
      <c r="B1397" s="25"/>
      <c r="C1397" s="25"/>
      <c r="F1397" s="25"/>
      <c r="G1397" s="63" t="s">
        <v>1844</v>
      </c>
      <c r="H1397" s="6" t="s">
        <v>8216</v>
      </c>
      <c r="L1397" s="6" t="s">
        <v>2091</v>
      </c>
      <c r="P1397" s="6" t="s">
        <v>3534</v>
      </c>
      <c r="Q1397" s="31" t="s">
        <v>987</v>
      </c>
      <c r="X1397" s="6">
        <v>0</v>
      </c>
      <c r="Y1397" s="6">
        <v>0</v>
      </c>
      <c r="Z1397" s="6">
        <v>0</v>
      </c>
      <c r="AA1397" s="6">
        <v>0</v>
      </c>
      <c r="AB1397" s="6">
        <f>SUM(Table2026_09_25[[#This Row],[Number of in-person visits provided in reporting year.]:[Number of video/virtual visits provided in reporting year.]])</f>
        <v>0</v>
      </c>
      <c r="AC1397" s="6" t="s">
        <v>8469</v>
      </c>
      <c r="AD1397" s="6">
        <v>0</v>
      </c>
      <c r="AE1397" s="6">
        <v>0</v>
      </c>
      <c r="AG1397" s="6">
        <v>0</v>
      </c>
      <c r="AI1397" s="6" t="s">
        <v>8217</v>
      </c>
      <c r="AJ1397" s="6" t="s">
        <v>43</v>
      </c>
      <c r="AK1397" s="6" t="s">
        <v>8483</v>
      </c>
      <c r="AL1397" s="26" t="s">
        <v>2092</v>
      </c>
      <c r="AQ1397" s="6" t="s">
        <v>43</v>
      </c>
      <c r="AX1397" s="45"/>
      <c r="AZ1397" s="6">
        <v>0</v>
      </c>
      <c r="BA1397" s="6">
        <v>0</v>
      </c>
      <c r="BB1397" s="45">
        <v>0</v>
      </c>
      <c r="BC1397" s="6">
        <v>1</v>
      </c>
      <c r="BD1397" s="6">
        <v>0</v>
      </c>
      <c r="BF1397" s="6">
        <v>0</v>
      </c>
      <c r="BG1397" s="45">
        <v>0</v>
      </c>
      <c r="BH1397" s="45">
        <v>0</v>
      </c>
      <c r="BI1397" s="6">
        <v>0</v>
      </c>
      <c r="BJ1397" s="6">
        <v>0</v>
      </c>
      <c r="BK1397" s="6">
        <v>0</v>
      </c>
      <c r="BL1397" s="45">
        <v>0</v>
      </c>
      <c r="BM1397" s="45">
        <v>0</v>
      </c>
      <c r="BN1397" s="6">
        <v>0</v>
      </c>
      <c r="BO1397" s="6">
        <v>0</v>
      </c>
      <c r="BP1397" s="6">
        <v>0</v>
      </c>
      <c r="BQ1397" s="6">
        <v>0</v>
      </c>
      <c r="BR1397" s="45">
        <v>0</v>
      </c>
      <c r="BT1397" s="45">
        <v>0</v>
      </c>
      <c r="BU1397" s="45">
        <v>0</v>
      </c>
      <c r="BX1397" s="6">
        <v>0</v>
      </c>
      <c r="BY1397" s="6" t="s">
        <v>21</v>
      </c>
      <c r="BZ1397" s="6">
        <f t="shared" si="63"/>
        <v>1</v>
      </c>
      <c r="CA1397" s="6">
        <f t="shared" si="64"/>
        <v>0</v>
      </c>
      <c r="CC1397" s="63" t="s">
        <v>4687</v>
      </c>
      <c r="CD1397" s="6" t="s">
        <v>21</v>
      </c>
      <c r="CK1397" s="6" t="s">
        <v>5148</v>
      </c>
      <c r="DA1397" s="6" t="s">
        <v>21</v>
      </c>
      <c r="DC1397" s="6" t="s">
        <v>4434</v>
      </c>
      <c r="DD1397" s="6" t="s">
        <v>2082</v>
      </c>
      <c r="DF1397" s="29">
        <f t="shared" si="65"/>
        <v>0</v>
      </c>
      <c r="DG1397" s="6">
        <v>1</v>
      </c>
    </row>
    <row r="1398" spans="1:111" ht="16" hidden="1" x14ac:dyDescent="0.2">
      <c r="A1398" s="6" t="s">
        <v>2094</v>
      </c>
      <c r="B1398" s="25"/>
      <c r="C1398" s="25"/>
      <c r="F1398" s="25"/>
      <c r="G1398" s="63" t="s">
        <v>1844</v>
      </c>
      <c r="H1398" s="6" t="s">
        <v>8218</v>
      </c>
      <c r="L1398" s="6" t="s">
        <v>2091</v>
      </c>
      <c r="P1398" s="6" t="s">
        <v>3534</v>
      </c>
      <c r="Q1398" s="31" t="s">
        <v>987</v>
      </c>
      <c r="X1398" s="6">
        <v>0</v>
      </c>
      <c r="Y1398" s="6">
        <v>0</v>
      </c>
      <c r="Z1398" s="6">
        <v>0</v>
      </c>
      <c r="AA1398" s="6">
        <v>0</v>
      </c>
      <c r="AB1398" s="6">
        <f>SUM(Table2026_09_25[[#This Row],[Number of in-person visits provided in reporting year.]:[Number of video/virtual visits provided in reporting year.]])</f>
        <v>0</v>
      </c>
      <c r="AC1398" s="6" t="s">
        <v>8469</v>
      </c>
      <c r="AD1398" s="6">
        <v>0</v>
      </c>
      <c r="AE1398" s="6">
        <v>0</v>
      </c>
      <c r="AG1398" s="6">
        <v>0</v>
      </c>
      <c r="AI1398" s="6" t="s">
        <v>8219</v>
      </c>
      <c r="AJ1398" s="6" t="s">
        <v>43</v>
      </c>
      <c r="AK1398" s="6" t="s">
        <v>8483</v>
      </c>
      <c r="AL1398" s="26" t="s">
        <v>1564</v>
      </c>
      <c r="AQ1398" s="6" t="s">
        <v>43</v>
      </c>
      <c r="AX1398" s="45"/>
      <c r="AZ1398" s="6">
        <v>0</v>
      </c>
      <c r="BA1398" s="6">
        <v>0</v>
      </c>
      <c r="BB1398" s="45">
        <v>0</v>
      </c>
      <c r="BC1398" s="6">
        <v>0.2</v>
      </c>
      <c r="BD1398" s="6">
        <v>0</v>
      </c>
      <c r="BF1398" s="6">
        <v>0</v>
      </c>
      <c r="BG1398" s="45">
        <v>0</v>
      </c>
      <c r="BH1398" s="45">
        <v>0</v>
      </c>
      <c r="BI1398" s="6">
        <v>0</v>
      </c>
      <c r="BJ1398" s="6">
        <v>0</v>
      </c>
      <c r="BK1398" s="6">
        <v>0</v>
      </c>
      <c r="BL1398" s="45">
        <v>0</v>
      </c>
      <c r="BM1398" s="45">
        <v>0</v>
      </c>
      <c r="BN1398" s="6">
        <v>0</v>
      </c>
      <c r="BO1398" s="6">
        <v>0</v>
      </c>
      <c r="BP1398" s="6">
        <v>0</v>
      </c>
      <c r="BQ1398" s="6">
        <v>0</v>
      </c>
      <c r="BR1398" s="45">
        <v>0</v>
      </c>
      <c r="BT1398" s="45">
        <v>0</v>
      </c>
      <c r="BU1398" s="45">
        <v>0</v>
      </c>
      <c r="BX1398" s="6">
        <v>0</v>
      </c>
      <c r="BY1398" s="6" t="s">
        <v>21</v>
      </c>
      <c r="BZ1398" s="6">
        <f t="shared" si="63"/>
        <v>0.2</v>
      </c>
      <c r="CA1398" s="6">
        <f t="shared" si="64"/>
        <v>0</v>
      </c>
      <c r="CC1398" s="63" t="s">
        <v>4687</v>
      </c>
      <c r="CD1398" s="6" t="s">
        <v>21</v>
      </c>
      <c r="CK1398" s="6" t="s">
        <v>5148</v>
      </c>
      <c r="DA1398" s="6" t="s">
        <v>21</v>
      </c>
      <c r="DC1398" s="6" t="s">
        <v>4434</v>
      </c>
      <c r="DD1398" s="6" t="s">
        <v>2082</v>
      </c>
      <c r="DF1398" s="29">
        <f t="shared" si="65"/>
        <v>0</v>
      </c>
      <c r="DG1398" s="6">
        <v>1</v>
      </c>
    </row>
    <row r="1399" spans="1:111" ht="16" hidden="1" x14ac:dyDescent="0.2">
      <c r="A1399" s="6" t="s">
        <v>2088</v>
      </c>
      <c r="B1399" s="25"/>
      <c r="C1399" s="25"/>
      <c r="F1399" s="25"/>
      <c r="G1399" s="63" t="s">
        <v>1844</v>
      </c>
      <c r="H1399" s="6" t="s">
        <v>7228</v>
      </c>
      <c r="L1399" s="6" t="s">
        <v>2089</v>
      </c>
      <c r="P1399" s="6" t="s">
        <v>3534</v>
      </c>
      <c r="Q1399" s="31" t="s">
        <v>987</v>
      </c>
      <c r="X1399" s="6">
        <v>627</v>
      </c>
      <c r="Y1399" s="6">
        <v>0</v>
      </c>
      <c r="Z1399" s="6">
        <v>0</v>
      </c>
      <c r="AA1399" s="6">
        <v>0</v>
      </c>
      <c r="AB1399" s="6">
        <f>SUM(Table2026_09_25[[#This Row],[Number of in-person visits provided in reporting year.]:[Number of video/virtual visits provided in reporting year.]])</f>
        <v>0</v>
      </c>
      <c r="AC1399" s="6" t="s">
        <v>8469</v>
      </c>
      <c r="AD1399" s="6">
        <v>0</v>
      </c>
      <c r="AE1399" s="6">
        <v>0</v>
      </c>
      <c r="AG1399" s="6">
        <v>0</v>
      </c>
      <c r="AI1399" s="6" t="s">
        <v>7231</v>
      </c>
      <c r="AJ1399" s="6" t="s">
        <v>43</v>
      </c>
      <c r="AK1399" s="6" t="s">
        <v>8483</v>
      </c>
      <c r="AL1399" s="26" t="s">
        <v>83</v>
      </c>
      <c r="AQ1399" s="6" t="s">
        <v>43</v>
      </c>
      <c r="AX1399" s="45"/>
      <c r="AZ1399" s="6">
        <v>0</v>
      </c>
      <c r="BA1399" s="6">
        <v>0</v>
      </c>
      <c r="BB1399" s="45">
        <v>0</v>
      </c>
      <c r="BC1399" s="6">
        <v>1</v>
      </c>
      <c r="BD1399" s="6">
        <v>0</v>
      </c>
      <c r="BF1399" s="6">
        <v>0</v>
      </c>
      <c r="BG1399" s="45">
        <v>1</v>
      </c>
      <c r="BH1399" s="45">
        <v>0</v>
      </c>
      <c r="BI1399" s="6">
        <v>0</v>
      </c>
      <c r="BJ1399" s="6">
        <v>0</v>
      </c>
      <c r="BK1399" s="6">
        <v>0</v>
      </c>
      <c r="BL1399" s="45">
        <v>1</v>
      </c>
      <c r="BM1399" s="45">
        <v>0</v>
      </c>
      <c r="BN1399" s="6">
        <v>0</v>
      </c>
      <c r="BO1399" s="6">
        <v>0</v>
      </c>
      <c r="BP1399" s="6">
        <v>1</v>
      </c>
      <c r="BQ1399" s="6">
        <v>0</v>
      </c>
      <c r="BR1399" s="45">
        <v>1</v>
      </c>
      <c r="BT1399" s="45">
        <v>0</v>
      </c>
      <c r="BU1399" s="45">
        <v>0</v>
      </c>
      <c r="BX1399" s="6">
        <v>0</v>
      </c>
      <c r="BY1399" s="6" t="s">
        <v>21</v>
      </c>
      <c r="BZ1399" s="6">
        <f t="shared" si="63"/>
        <v>5</v>
      </c>
      <c r="CA1399" s="6">
        <f t="shared" si="64"/>
        <v>4</v>
      </c>
      <c r="CC1399" s="63" t="s">
        <v>4687</v>
      </c>
      <c r="CD1399" s="6" t="s">
        <v>21</v>
      </c>
      <c r="CK1399" s="6" t="s">
        <v>5148</v>
      </c>
      <c r="DA1399" s="6" t="s">
        <v>21</v>
      </c>
      <c r="DC1399" s="6" t="s">
        <v>4434</v>
      </c>
      <c r="DD1399" s="6" t="s">
        <v>2082</v>
      </c>
      <c r="DF1399" s="29">
        <f t="shared" si="65"/>
        <v>0</v>
      </c>
      <c r="DG1399" s="6">
        <v>1</v>
      </c>
    </row>
    <row r="1400" spans="1:111" ht="16" hidden="1" x14ac:dyDescent="0.2">
      <c r="A1400" s="6" t="s">
        <v>2111</v>
      </c>
      <c r="B1400" s="25"/>
      <c r="C1400" s="25"/>
      <c r="F1400" s="25"/>
      <c r="G1400" s="63" t="s">
        <v>1844</v>
      </c>
      <c r="H1400" s="6" t="s">
        <v>4929</v>
      </c>
      <c r="L1400" s="6" t="s">
        <v>983</v>
      </c>
      <c r="P1400" s="6" t="s">
        <v>3534</v>
      </c>
      <c r="Q1400" s="31" t="s">
        <v>987</v>
      </c>
      <c r="X1400" s="6">
        <v>1993</v>
      </c>
      <c r="Y1400" s="6">
        <v>4059</v>
      </c>
      <c r="Z1400" s="6">
        <v>0</v>
      </c>
      <c r="AA1400" s="6">
        <v>0</v>
      </c>
      <c r="AB1400" s="6">
        <f>SUM(Table2026_09_25[[#This Row],[Number of in-person visits provided in reporting year.]:[Number of video/virtual visits provided in reporting year.]])</f>
        <v>4059</v>
      </c>
      <c r="AC1400" s="6" t="s">
        <v>8469</v>
      </c>
      <c r="AD1400" s="6">
        <v>0</v>
      </c>
      <c r="AE1400" s="6">
        <v>0</v>
      </c>
      <c r="AF1400" s="6" t="s">
        <v>4682</v>
      </c>
      <c r="AG1400" s="6">
        <v>0</v>
      </c>
      <c r="AI1400" s="6" t="s">
        <v>4933</v>
      </c>
      <c r="AJ1400" s="6" t="s">
        <v>149</v>
      </c>
      <c r="AK1400" s="6" t="s">
        <v>8483</v>
      </c>
      <c r="AL1400" s="26" t="s">
        <v>77</v>
      </c>
      <c r="AQ1400" s="6" t="s">
        <v>63</v>
      </c>
      <c r="AX1400" s="45"/>
      <c r="AZ1400" s="6">
        <v>0</v>
      </c>
      <c r="BA1400" s="6">
        <v>0</v>
      </c>
      <c r="BB1400" s="45">
        <v>0</v>
      </c>
      <c r="BC1400" s="6">
        <v>2</v>
      </c>
      <c r="BD1400" s="6">
        <v>0</v>
      </c>
      <c r="BF1400" s="6">
        <v>0</v>
      </c>
      <c r="BG1400" s="45">
        <v>0</v>
      </c>
      <c r="BH1400" s="45">
        <v>0</v>
      </c>
      <c r="BI1400" s="6">
        <v>0</v>
      </c>
      <c r="BJ1400" s="6">
        <v>0</v>
      </c>
      <c r="BK1400" s="6">
        <v>0</v>
      </c>
      <c r="BL1400" s="45">
        <v>1</v>
      </c>
      <c r="BM1400" s="45">
        <v>0</v>
      </c>
      <c r="BN1400" s="6">
        <v>0</v>
      </c>
      <c r="BO1400" s="6">
        <v>0</v>
      </c>
      <c r="BP1400" s="6">
        <v>3</v>
      </c>
      <c r="BQ1400" s="6">
        <v>0</v>
      </c>
      <c r="BR1400" s="45">
        <v>0</v>
      </c>
      <c r="BT1400" s="45">
        <v>0</v>
      </c>
      <c r="BU1400" s="45">
        <v>0</v>
      </c>
      <c r="BX1400" s="6">
        <v>0</v>
      </c>
      <c r="BY1400" s="6" t="s">
        <v>21</v>
      </c>
      <c r="BZ1400" s="6">
        <f t="shared" si="63"/>
        <v>6</v>
      </c>
      <c r="CA1400" s="6">
        <f t="shared" si="64"/>
        <v>4</v>
      </c>
      <c r="CC1400" s="63" t="s">
        <v>4687</v>
      </c>
      <c r="CD1400" s="6" t="s">
        <v>2112</v>
      </c>
      <c r="CK1400" s="6" t="s">
        <v>5148</v>
      </c>
      <c r="DA1400" s="6" t="s">
        <v>1622</v>
      </c>
      <c r="DC1400" s="6" t="s">
        <v>4434</v>
      </c>
      <c r="DD1400" s="6" t="s">
        <v>985</v>
      </c>
      <c r="DF1400" s="29">
        <f t="shared" si="65"/>
        <v>0</v>
      </c>
      <c r="DG1400" s="6">
        <v>1</v>
      </c>
    </row>
    <row r="1401" spans="1:111" ht="16" hidden="1" x14ac:dyDescent="0.2">
      <c r="A1401" s="6" t="s">
        <v>2109</v>
      </c>
      <c r="B1401" s="25"/>
      <c r="C1401" s="25"/>
      <c r="F1401" s="25"/>
      <c r="G1401" s="63" t="s">
        <v>1844</v>
      </c>
      <c r="H1401" s="6" t="s">
        <v>61</v>
      </c>
      <c r="L1401" s="6" t="s">
        <v>61</v>
      </c>
      <c r="P1401" s="6" t="s">
        <v>3534</v>
      </c>
      <c r="Q1401" s="31" t="s">
        <v>987</v>
      </c>
      <c r="X1401" s="6">
        <v>583</v>
      </c>
      <c r="Y1401" s="6">
        <v>600</v>
      </c>
      <c r="Z1401" s="6">
        <v>0</v>
      </c>
      <c r="AA1401" s="6">
        <v>0</v>
      </c>
      <c r="AB1401" s="6">
        <f>SUM(Table2026_09_25[[#This Row],[Number of in-person visits provided in reporting year.]:[Number of video/virtual visits provided in reporting year.]])</f>
        <v>600</v>
      </c>
      <c r="AC1401" s="6" t="s">
        <v>8469</v>
      </c>
      <c r="AD1401" s="6">
        <v>0</v>
      </c>
      <c r="AE1401" s="6">
        <v>0</v>
      </c>
      <c r="AG1401" s="6">
        <v>0</v>
      </c>
      <c r="AI1401" s="6" t="s">
        <v>5101</v>
      </c>
      <c r="AJ1401" s="6" t="s">
        <v>149</v>
      </c>
      <c r="AK1401" s="6" t="s">
        <v>8483</v>
      </c>
      <c r="AL1401" s="26" t="s">
        <v>236</v>
      </c>
      <c r="AQ1401" s="6" t="s">
        <v>63</v>
      </c>
      <c r="AX1401" s="45"/>
      <c r="AZ1401" s="6">
        <v>0</v>
      </c>
      <c r="BA1401" s="6">
        <v>0</v>
      </c>
      <c r="BB1401" s="45">
        <v>0</v>
      </c>
      <c r="BC1401" s="6">
        <v>2</v>
      </c>
      <c r="BD1401" s="6">
        <v>0</v>
      </c>
      <c r="BF1401" s="6">
        <v>0</v>
      </c>
      <c r="BG1401" s="45">
        <v>0</v>
      </c>
      <c r="BH1401" s="45">
        <v>0</v>
      </c>
      <c r="BI1401" s="6">
        <v>0</v>
      </c>
      <c r="BJ1401" s="6">
        <v>0</v>
      </c>
      <c r="BK1401" s="6">
        <v>0</v>
      </c>
      <c r="BL1401" s="45">
        <v>0</v>
      </c>
      <c r="BM1401" s="45">
        <v>0</v>
      </c>
      <c r="BN1401" s="6">
        <v>0</v>
      </c>
      <c r="BO1401" s="6">
        <v>0</v>
      </c>
      <c r="BP1401" s="6">
        <v>2</v>
      </c>
      <c r="BQ1401" s="6">
        <v>0</v>
      </c>
      <c r="BR1401" s="45">
        <v>0</v>
      </c>
      <c r="BT1401" s="45">
        <v>0</v>
      </c>
      <c r="BU1401" s="45">
        <v>0</v>
      </c>
      <c r="BX1401" s="6">
        <v>0</v>
      </c>
      <c r="BY1401" s="6" t="s">
        <v>21</v>
      </c>
      <c r="BZ1401" s="6">
        <f t="shared" si="63"/>
        <v>4</v>
      </c>
      <c r="CA1401" s="6">
        <f t="shared" si="64"/>
        <v>2</v>
      </c>
      <c r="CC1401" s="63" t="s">
        <v>4687</v>
      </c>
      <c r="CD1401" s="6" t="s">
        <v>965</v>
      </c>
      <c r="CK1401" s="6" t="s">
        <v>5148</v>
      </c>
      <c r="DA1401" s="6" t="s">
        <v>2110</v>
      </c>
      <c r="DC1401" s="6" t="s">
        <v>4434</v>
      </c>
      <c r="DD1401" s="6" t="s">
        <v>382</v>
      </c>
      <c r="DF1401" s="29">
        <f t="shared" si="65"/>
        <v>0</v>
      </c>
      <c r="DG1401" s="6">
        <v>1</v>
      </c>
    </row>
    <row r="1402" spans="1:111" ht="16" hidden="1" x14ac:dyDescent="0.2">
      <c r="A1402" s="6" t="s">
        <v>1923</v>
      </c>
      <c r="B1402" s="25"/>
      <c r="C1402" s="25"/>
      <c r="F1402" s="25"/>
      <c r="G1402" s="63" t="s">
        <v>1844</v>
      </c>
      <c r="H1402" s="6" t="s">
        <v>7682</v>
      </c>
      <c r="L1402" s="6" t="s">
        <v>956</v>
      </c>
      <c r="P1402" s="6" t="s">
        <v>3534</v>
      </c>
      <c r="Q1402" s="31" t="s">
        <v>987</v>
      </c>
      <c r="X1402" s="6">
        <v>360</v>
      </c>
      <c r="Y1402" s="6">
        <v>1000</v>
      </c>
      <c r="Z1402" s="6">
        <v>30</v>
      </c>
      <c r="AA1402" s="6">
        <v>0</v>
      </c>
      <c r="AB1402" s="6">
        <f>SUM(Table2026_09_25[[#This Row],[Number of in-person visits provided in reporting year.]:[Number of video/virtual visits provided in reporting year.]])</f>
        <v>1030</v>
      </c>
      <c r="AC1402" s="6" t="s">
        <v>8469</v>
      </c>
      <c r="AD1402" s="6">
        <v>0</v>
      </c>
      <c r="AE1402" s="6">
        <v>0</v>
      </c>
      <c r="AF1402" s="6" t="s">
        <v>4682</v>
      </c>
      <c r="AG1402" s="6">
        <v>2</v>
      </c>
      <c r="AI1402" s="6" t="s">
        <v>7688</v>
      </c>
      <c r="AJ1402" s="6" t="s">
        <v>7623</v>
      </c>
      <c r="AK1402" s="6" t="s">
        <v>8483</v>
      </c>
      <c r="AL1402" s="26" t="s">
        <v>308</v>
      </c>
      <c r="AQ1402" s="6" t="s">
        <v>63</v>
      </c>
      <c r="AX1402" s="45"/>
      <c r="AZ1402" s="6">
        <v>0</v>
      </c>
      <c r="BA1402" s="6">
        <v>0</v>
      </c>
      <c r="BB1402" s="45">
        <v>0</v>
      </c>
      <c r="BC1402" s="6">
        <v>0.5</v>
      </c>
      <c r="BD1402" s="6">
        <v>0</v>
      </c>
      <c r="BF1402" s="6">
        <v>0</v>
      </c>
      <c r="BG1402" s="45">
        <v>0</v>
      </c>
      <c r="BH1402" s="45">
        <v>0</v>
      </c>
      <c r="BI1402" s="6">
        <v>0</v>
      </c>
      <c r="BJ1402" s="6">
        <v>0</v>
      </c>
      <c r="BK1402" s="6">
        <v>0</v>
      </c>
      <c r="BL1402" s="45">
        <v>0</v>
      </c>
      <c r="BM1402" s="45">
        <v>0</v>
      </c>
      <c r="BN1402" s="6">
        <v>0</v>
      </c>
      <c r="BO1402" s="6">
        <v>0</v>
      </c>
      <c r="BP1402" s="6">
        <v>0.2</v>
      </c>
      <c r="BQ1402" s="6">
        <v>0</v>
      </c>
      <c r="BR1402" s="45">
        <v>0</v>
      </c>
      <c r="BT1402" s="45">
        <v>0</v>
      </c>
      <c r="BU1402" s="45">
        <v>0</v>
      </c>
      <c r="BX1402" s="6">
        <v>0</v>
      </c>
      <c r="BY1402" s="6" t="s">
        <v>21</v>
      </c>
      <c r="BZ1402" s="6">
        <f t="shared" si="63"/>
        <v>0.7</v>
      </c>
      <c r="CA1402" s="6">
        <f t="shared" si="64"/>
        <v>0.2</v>
      </c>
      <c r="CC1402" s="63" t="s">
        <v>21</v>
      </c>
      <c r="CD1402" s="6" t="s">
        <v>957</v>
      </c>
      <c r="CK1402" s="6" t="s">
        <v>5148</v>
      </c>
      <c r="DA1402" s="6" t="s">
        <v>958</v>
      </c>
      <c r="DC1402" s="6" t="s">
        <v>4434</v>
      </c>
      <c r="DD1402" s="6" t="s">
        <v>311</v>
      </c>
      <c r="DF1402" s="29">
        <f t="shared" si="65"/>
        <v>0</v>
      </c>
      <c r="DG1402" s="6">
        <v>1</v>
      </c>
    </row>
    <row r="1403" spans="1:111" ht="16" hidden="1" x14ac:dyDescent="0.2">
      <c r="A1403" s="6" t="s">
        <v>2228</v>
      </c>
      <c r="B1403" s="25"/>
      <c r="C1403" s="25"/>
      <c r="F1403" s="25"/>
      <c r="G1403" s="63" t="s">
        <v>1844</v>
      </c>
      <c r="H1403" s="6" t="s">
        <v>2383</v>
      </c>
      <c r="L1403" s="6" t="s">
        <v>935</v>
      </c>
      <c r="P1403" s="6" t="s">
        <v>3534</v>
      </c>
      <c r="Q1403" s="31" t="s">
        <v>987</v>
      </c>
      <c r="X1403" s="6">
        <v>40</v>
      </c>
      <c r="Y1403" s="6">
        <v>23</v>
      </c>
      <c r="Z1403" s="6">
        <v>0</v>
      </c>
      <c r="AA1403" s="6">
        <v>37</v>
      </c>
      <c r="AB1403" s="6">
        <f>SUM(Table2026_09_25[[#This Row],[Number of in-person visits provided in reporting year.]:[Number of video/virtual visits provided in reporting year.]])</f>
        <v>60</v>
      </c>
      <c r="AC1403" s="6" t="s">
        <v>8469</v>
      </c>
      <c r="AD1403" s="6">
        <v>0</v>
      </c>
      <c r="AE1403" s="6">
        <v>0</v>
      </c>
      <c r="AF1403" s="6" t="s">
        <v>4682</v>
      </c>
      <c r="AG1403" s="6">
        <v>0</v>
      </c>
      <c r="AI1403" s="6" t="s">
        <v>8044</v>
      </c>
      <c r="AJ1403" s="6" t="s">
        <v>43</v>
      </c>
      <c r="AK1403" s="6" t="s">
        <v>8483</v>
      </c>
      <c r="AL1403" s="26" t="s">
        <v>400</v>
      </c>
      <c r="AQ1403" s="6" t="s">
        <v>43</v>
      </c>
      <c r="AX1403" s="45"/>
      <c r="AZ1403" s="6">
        <v>0</v>
      </c>
      <c r="BA1403" s="6">
        <v>0</v>
      </c>
      <c r="BB1403" s="45">
        <v>0</v>
      </c>
      <c r="BC1403" s="6">
        <v>0.3</v>
      </c>
      <c r="BD1403" s="6">
        <v>0</v>
      </c>
      <c r="BF1403" s="6">
        <v>0</v>
      </c>
      <c r="BG1403" s="45">
        <v>0</v>
      </c>
      <c r="BH1403" s="45">
        <v>0</v>
      </c>
      <c r="BI1403" s="6">
        <v>0</v>
      </c>
      <c r="BJ1403" s="6">
        <v>0</v>
      </c>
      <c r="BK1403" s="6">
        <v>0</v>
      </c>
      <c r="BL1403" s="45">
        <v>0</v>
      </c>
      <c r="BM1403" s="45">
        <v>0</v>
      </c>
      <c r="BN1403" s="6">
        <v>0</v>
      </c>
      <c r="BO1403" s="6">
        <v>0</v>
      </c>
      <c r="BP1403" s="6">
        <v>0</v>
      </c>
      <c r="BQ1403" s="6">
        <v>0</v>
      </c>
      <c r="BR1403" s="45">
        <v>0</v>
      </c>
      <c r="BT1403" s="45">
        <v>0</v>
      </c>
      <c r="BU1403" s="45">
        <v>0</v>
      </c>
      <c r="BX1403" s="6">
        <v>0</v>
      </c>
      <c r="BY1403" s="6" t="s">
        <v>21</v>
      </c>
      <c r="BZ1403" s="6">
        <f t="shared" si="63"/>
        <v>0.3</v>
      </c>
      <c r="CA1403" s="6">
        <f t="shared" si="64"/>
        <v>0</v>
      </c>
      <c r="CC1403" s="63" t="s">
        <v>4753</v>
      </c>
      <c r="CD1403" s="6" t="s">
        <v>1706</v>
      </c>
      <c r="CK1403" s="6" t="s">
        <v>5148</v>
      </c>
      <c r="DA1403" s="6" t="s">
        <v>2229</v>
      </c>
      <c r="DC1403" s="6" t="s">
        <v>4434</v>
      </c>
      <c r="DD1403" s="6" t="s">
        <v>1708</v>
      </c>
      <c r="DF1403" s="29">
        <f t="shared" si="65"/>
        <v>0</v>
      </c>
      <c r="DG1403" s="6">
        <v>1</v>
      </c>
    </row>
    <row r="1404" spans="1:111" ht="16" hidden="1" x14ac:dyDescent="0.2">
      <c r="A1404" s="6" t="s">
        <v>2235</v>
      </c>
      <c r="B1404" s="25"/>
      <c r="C1404" s="25"/>
      <c r="F1404" s="25"/>
      <c r="G1404" s="63" t="s">
        <v>1844</v>
      </c>
      <c r="H1404" s="6" t="s">
        <v>7236</v>
      </c>
      <c r="L1404" s="6" t="s">
        <v>1733</v>
      </c>
      <c r="P1404" s="6" t="s">
        <v>3534</v>
      </c>
      <c r="Q1404" s="31" t="s">
        <v>987</v>
      </c>
      <c r="X1404" s="6">
        <v>136</v>
      </c>
      <c r="Y1404" s="6">
        <v>142</v>
      </c>
      <c r="Z1404" s="6">
        <v>0</v>
      </c>
      <c r="AA1404" s="6">
        <v>0</v>
      </c>
      <c r="AB1404" s="6">
        <f>SUM(Table2026_09_25[[#This Row],[Number of in-person visits provided in reporting year.]:[Number of video/virtual visits provided in reporting year.]])</f>
        <v>142</v>
      </c>
      <c r="AC1404" s="6" t="s">
        <v>8469</v>
      </c>
      <c r="AD1404" s="6">
        <v>0</v>
      </c>
      <c r="AE1404" s="6">
        <v>0</v>
      </c>
      <c r="AF1404" s="6" t="s">
        <v>4682</v>
      </c>
      <c r="AG1404" s="6">
        <v>3.8</v>
      </c>
      <c r="AI1404" s="6" t="s">
        <v>7240</v>
      </c>
      <c r="AJ1404" s="6" t="s">
        <v>43</v>
      </c>
      <c r="AK1404" s="6" t="s">
        <v>8483</v>
      </c>
      <c r="AL1404" s="26" t="s">
        <v>142</v>
      </c>
      <c r="AQ1404" s="6" t="s">
        <v>43</v>
      </c>
      <c r="AX1404" s="45"/>
      <c r="AZ1404" s="6">
        <v>0.33</v>
      </c>
      <c r="BA1404" s="6">
        <v>0</v>
      </c>
      <c r="BB1404" s="45">
        <v>0</v>
      </c>
      <c r="BC1404" s="6">
        <v>0.25</v>
      </c>
      <c r="BD1404" s="6">
        <v>0</v>
      </c>
      <c r="BF1404" s="6">
        <v>0</v>
      </c>
      <c r="BG1404" s="45">
        <v>0</v>
      </c>
      <c r="BH1404" s="45">
        <v>0</v>
      </c>
      <c r="BI1404" s="6">
        <v>0</v>
      </c>
      <c r="BJ1404" s="6">
        <v>0</v>
      </c>
      <c r="BK1404" s="6">
        <v>0.1</v>
      </c>
      <c r="BL1404" s="45">
        <v>0</v>
      </c>
      <c r="BM1404" s="45">
        <v>0</v>
      </c>
      <c r="BN1404" s="6">
        <v>0</v>
      </c>
      <c r="BO1404" s="6">
        <v>0</v>
      </c>
      <c r="BP1404" s="6">
        <v>0.1</v>
      </c>
      <c r="BQ1404" s="6">
        <v>0</v>
      </c>
      <c r="BR1404" s="45">
        <v>0</v>
      </c>
      <c r="BT1404" s="45">
        <v>0</v>
      </c>
      <c r="BU1404" s="45">
        <v>0</v>
      </c>
      <c r="BX1404" s="6">
        <v>0</v>
      </c>
      <c r="BY1404" s="6" t="s">
        <v>1648</v>
      </c>
      <c r="BZ1404" s="6">
        <f t="shared" si="63"/>
        <v>0.78</v>
      </c>
      <c r="CA1404" s="6">
        <f t="shared" si="64"/>
        <v>0.2</v>
      </c>
      <c r="CC1404" s="63" t="s">
        <v>4687</v>
      </c>
      <c r="CD1404" s="6" t="s">
        <v>1727</v>
      </c>
      <c r="CK1404" s="6" t="s">
        <v>5148</v>
      </c>
      <c r="DA1404" s="6" t="s">
        <v>1721</v>
      </c>
      <c r="DC1404" s="6" t="s">
        <v>4434</v>
      </c>
      <c r="DD1404" s="6" t="s">
        <v>1650</v>
      </c>
      <c r="DF1404" s="29">
        <f t="shared" si="65"/>
        <v>0</v>
      </c>
      <c r="DG1404" s="6">
        <v>1</v>
      </c>
    </row>
    <row r="1405" spans="1:111" ht="16" hidden="1" x14ac:dyDescent="0.2">
      <c r="A1405" s="6" t="s">
        <v>1932</v>
      </c>
      <c r="B1405" s="25"/>
      <c r="C1405" s="25"/>
      <c r="F1405" s="25"/>
      <c r="G1405" s="63" t="s">
        <v>1844</v>
      </c>
      <c r="H1405" s="6" t="s">
        <v>7880</v>
      </c>
      <c r="L1405" s="6" t="s">
        <v>949</v>
      </c>
      <c r="P1405" s="6" t="s">
        <v>3534</v>
      </c>
      <c r="Q1405" s="31" t="s">
        <v>987</v>
      </c>
      <c r="X1405" s="6">
        <v>607</v>
      </c>
      <c r="Y1405" s="6">
        <v>7101</v>
      </c>
      <c r="Z1405" s="6">
        <v>0</v>
      </c>
      <c r="AA1405" s="6">
        <v>0</v>
      </c>
      <c r="AB1405" s="6">
        <f>SUM(Table2026_09_25[[#This Row],[Number of in-person visits provided in reporting year.]:[Number of video/virtual visits provided in reporting year.]])</f>
        <v>7101</v>
      </c>
      <c r="AC1405" s="6" t="s">
        <v>8469</v>
      </c>
      <c r="AD1405" s="6">
        <v>0</v>
      </c>
      <c r="AE1405" s="6">
        <v>0</v>
      </c>
      <c r="AG1405" s="6">
        <v>0</v>
      </c>
      <c r="AI1405" s="6" t="s">
        <v>4496</v>
      </c>
      <c r="AJ1405" s="6" t="s">
        <v>4488</v>
      </c>
      <c r="AK1405" s="6" t="s">
        <v>8483</v>
      </c>
      <c r="AL1405" s="26" t="s">
        <v>950</v>
      </c>
      <c r="AQ1405" s="6" t="s">
        <v>366</v>
      </c>
      <c r="AX1405" s="45"/>
      <c r="AZ1405" s="6">
        <v>0</v>
      </c>
      <c r="BA1405" s="6">
        <v>0.6</v>
      </c>
      <c r="BB1405" s="45">
        <v>0</v>
      </c>
      <c r="BC1405" s="6">
        <v>0</v>
      </c>
      <c r="BD1405" s="6">
        <v>0</v>
      </c>
      <c r="BF1405" s="6">
        <v>0</v>
      </c>
      <c r="BG1405" s="45">
        <v>1</v>
      </c>
      <c r="BH1405" s="45">
        <v>0</v>
      </c>
      <c r="BI1405" s="6">
        <v>0</v>
      </c>
      <c r="BJ1405" s="6">
        <v>0</v>
      </c>
      <c r="BK1405" s="6">
        <v>0</v>
      </c>
      <c r="BL1405" s="45">
        <v>1</v>
      </c>
      <c r="BM1405" s="45">
        <v>0</v>
      </c>
      <c r="BN1405" s="6">
        <v>0</v>
      </c>
      <c r="BO1405" s="6">
        <v>0</v>
      </c>
      <c r="BP1405" s="6">
        <v>1</v>
      </c>
      <c r="BQ1405" s="6">
        <v>0</v>
      </c>
      <c r="BR1405" s="45">
        <v>0</v>
      </c>
      <c r="BT1405" s="45">
        <v>0</v>
      </c>
      <c r="BU1405" s="45">
        <v>2</v>
      </c>
      <c r="BX1405" s="6">
        <v>0</v>
      </c>
      <c r="BY1405" s="6" t="s">
        <v>21</v>
      </c>
      <c r="BZ1405" s="6">
        <f t="shared" si="63"/>
        <v>5.6</v>
      </c>
      <c r="CA1405" s="6">
        <f t="shared" si="64"/>
        <v>5</v>
      </c>
      <c r="CC1405" s="63" t="s">
        <v>4687</v>
      </c>
      <c r="CD1405" s="6" t="s">
        <v>951</v>
      </c>
      <c r="CK1405" s="6" t="s">
        <v>5148</v>
      </c>
      <c r="DA1405" s="6" t="s">
        <v>21</v>
      </c>
      <c r="DC1405" s="6" t="s">
        <v>4434</v>
      </c>
      <c r="DD1405" s="6" t="s">
        <v>367</v>
      </c>
      <c r="DF1405" s="29">
        <f t="shared" si="65"/>
        <v>0</v>
      </c>
      <c r="DG1405" s="6">
        <v>1</v>
      </c>
    </row>
    <row r="1406" spans="1:111" ht="16" hidden="1" x14ac:dyDescent="0.2">
      <c r="A1406" s="6" t="s">
        <v>2202</v>
      </c>
      <c r="B1406" s="25"/>
      <c r="C1406" s="25"/>
      <c r="F1406" s="25"/>
      <c r="G1406" s="63" t="s">
        <v>1844</v>
      </c>
      <c r="H1406" s="6" t="s">
        <v>5392</v>
      </c>
      <c r="L1406" s="6" t="s">
        <v>975</v>
      </c>
      <c r="P1406" s="6" t="s">
        <v>3534</v>
      </c>
      <c r="Q1406" s="31" t="s">
        <v>987</v>
      </c>
      <c r="X1406" s="6">
        <v>321</v>
      </c>
      <c r="Y1406" s="6">
        <v>334</v>
      </c>
      <c r="Z1406" s="6">
        <v>0</v>
      </c>
      <c r="AA1406" s="6">
        <v>0</v>
      </c>
      <c r="AB1406" s="6">
        <f>SUM(Table2026_09_25[[#This Row],[Number of in-person visits provided in reporting year.]:[Number of video/virtual visits provided in reporting year.]])</f>
        <v>334</v>
      </c>
      <c r="AC1406" s="6" t="s">
        <v>8469</v>
      </c>
      <c r="AD1406" s="6">
        <v>0</v>
      </c>
      <c r="AE1406" s="6">
        <v>0</v>
      </c>
      <c r="AF1406" s="6" t="s">
        <v>4682</v>
      </c>
      <c r="AG1406" s="6">
        <v>0</v>
      </c>
      <c r="AI1406" s="6" t="s">
        <v>5394</v>
      </c>
      <c r="AJ1406" s="6" t="s">
        <v>4851</v>
      </c>
      <c r="AK1406" s="6" t="s">
        <v>8483</v>
      </c>
      <c r="AL1406" s="26" t="s">
        <v>260</v>
      </c>
      <c r="AQ1406" s="6" t="s">
        <v>544</v>
      </c>
      <c r="AX1406" s="45"/>
      <c r="AZ1406" s="6">
        <v>0</v>
      </c>
      <c r="BA1406" s="6">
        <v>0</v>
      </c>
      <c r="BB1406" s="45">
        <v>0</v>
      </c>
      <c r="BC1406" s="6">
        <v>0</v>
      </c>
      <c r="BD1406" s="6">
        <v>0</v>
      </c>
      <c r="BF1406" s="6">
        <v>0</v>
      </c>
      <c r="BG1406" s="45">
        <v>0</v>
      </c>
      <c r="BH1406" s="45">
        <v>0</v>
      </c>
      <c r="BI1406" s="6">
        <v>0</v>
      </c>
      <c r="BJ1406" s="6">
        <v>0</v>
      </c>
      <c r="BK1406" s="6">
        <v>0</v>
      </c>
      <c r="BL1406" s="45">
        <v>0</v>
      </c>
      <c r="BM1406" s="45">
        <v>0</v>
      </c>
      <c r="BN1406" s="6">
        <v>0</v>
      </c>
      <c r="BO1406" s="6">
        <v>0</v>
      </c>
      <c r="BP1406" s="6">
        <v>0</v>
      </c>
      <c r="BQ1406" s="6">
        <v>0</v>
      </c>
      <c r="BR1406" s="45">
        <v>0</v>
      </c>
      <c r="BT1406" s="45">
        <v>0</v>
      </c>
      <c r="BU1406" s="45">
        <v>0</v>
      </c>
      <c r="BX1406" s="6">
        <v>0</v>
      </c>
      <c r="BY1406" s="6" t="s">
        <v>21</v>
      </c>
      <c r="BZ1406" s="6">
        <f t="shared" si="63"/>
        <v>0</v>
      </c>
      <c r="CA1406" s="6">
        <f t="shared" si="64"/>
        <v>0</v>
      </c>
      <c r="CC1406" s="63" t="s">
        <v>4753</v>
      </c>
      <c r="CD1406" s="6" t="s">
        <v>2203</v>
      </c>
      <c r="CK1406" s="6" t="s">
        <v>5148</v>
      </c>
      <c r="DA1406" s="6" t="s">
        <v>21</v>
      </c>
      <c r="DC1406" s="6" t="s">
        <v>4434</v>
      </c>
      <c r="DD1406" s="6" t="s">
        <v>38</v>
      </c>
      <c r="DF1406" s="29">
        <f t="shared" si="65"/>
        <v>0</v>
      </c>
      <c r="DG1406" s="6">
        <v>1</v>
      </c>
    </row>
    <row r="1407" spans="1:111" ht="16" hidden="1" x14ac:dyDescent="0.2">
      <c r="A1407" s="6" t="s">
        <v>1879</v>
      </c>
      <c r="B1407" s="25"/>
      <c r="C1407" s="25"/>
      <c r="F1407" s="25"/>
      <c r="G1407" s="63" t="s">
        <v>1844</v>
      </c>
      <c r="H1407" s="6" t="s">
        <v>4902</v>
      </c>
      <c r="L1407" s="6" t="s">
        <v>979</v>
      </c>
      <c r="P1407" s="6" t="s">
        <v>3534</v>
      </c>
      <c r="Q1407" s="31" t="s">
        <v>987</v>
      </c>
      <c r="X1407" s="6">
        <v>842</v>
      </c>
      <c r="Y1407" s="6">
        <v>2983</v>
      </c>
      <c r="Z1407" s="6">
        <v>2700</v>
      </c>
      <c r="AA1407" s="6">
        <v>0</v>
      </c>
      <c r="AB1407" s="6">
        <f>SUM(Table2026_09_25[[#This Row],[Number of in-person visits provided in reporting year.]:[Number of video/virtual visits provided in reporting year.]])</f>
        <v>5683</v>
      </c>
      <c r="AC1407" s="6" t="s">
        <v>8469</v>
      </c>
      <c r="AD1407" s="6">
        <v>0</v>
      </c>
      <c r="AE1407" s="6">
        <v>0</v>
      </c>
      <c r="AF1407" s="6" t="s">
        <v>4682</v>
      </c>
      <c r="AG1407" s="6">
        <v>2</v>
      </c>
      <c r="AI1407" s="6" t="s">
        <v>770</v>
      </c>
      <c r="AJ1407" s="6" t="s">
        <v>43</v>
      </c>
      <c r="AK1407" s="6" t="s">
        <v>8483</v>
      </c>
      <c r="AL1407" s="26" t="s">
        <v>267</v>
      </c>
      <c r="AQ1407" s="6" t="s">
        <v>43</v>
      </c>
      <c r="AX1407" s="45"/>
      <c r="AZ1407" s="6">
        <v>0</v>
      </c>
      <c r="BA1407" s="6">
        <v>0</v>
      </c>
      <c r="BB1407" s="45">
        <v>0</v>
      </c>
      <c r="BC1407" s="6">
        <v>0</v>
      </c>
      <c r="BD1407" s="6">
        <v>0</v>
      </c>
      <c r="BF1407" s="6">
        <v>0</v>
      </c>
      <c r="BG1407" s="45">
        <v>0</v>
      </c>
      <c r="BH1407" s="45">
        <v>0</v>
      </c>
      <c r="BI1407" s="6">
        <v>0</v>
      </c>
      <c r="BJ1407" s="6">
        <v>0</v>
      </c>
      <c r="BK1407" s="6">
        <v>0</v>
      </c>
      <c r="BL1407" s="45">
        <v>0</v>
      </c>
      <c r="BM1407" s="45">
        <v>0</v>
      </c>
      <c r="BN1407" s="6">
        <v>0</v>
      </c>
      <c r="BO1407" s="6">
        <v>0</v>
      </c>
      <c r="BP1407" s="6">
        <v>2</v>
      </c>
      <c r="BQ1407" s="6">
        <v>0</v>
      </c>
      <c r="BR1407" s="45">
        <v>0</v>
      </c>
      <c r="BT1407" s="45">
        <v>0</v>
      </c>
      <c r="BU1407" s="45">
        <v>0</v>
      </c>
      <c r="BX1407" s="6">
        <v>0</v>
      </c>
      <c r="BY1407" s="6" t="s">
        <v>21</v>
      </c>
      <c r="BZ1407" s="6">
        <f t="shared" ref="BZ1407:BZ1470" si="66">SUM(AY1407:BW1407)</f>
        <v>2</v>
      </c>
      <c r="CA1407" s="6">
        <f t="shared" ref="CA1407:CA1470" si="67">(SUM(BB1407))+(SUM(BE1407:BM1407))+(SUM(BO1407:BV1407))+BX1407</f>
        <v>2</v>
      </c>
      <c r="CC1407" s="63" t="s">
        <v>4687</v>
      </c>
      <c r="CD1407" s="6" t="s">
        <v>1455</v>
      </c>
      <c r="CK1407" s="6" t="s">
        <v>5148</v>
      </c>
      <c r="DA1407" s="6" t="s">
        <v>1456</v>
      </c>
      <c r="DC1407" s="6" t="s">
        <v>4434</v>
      </c>
      <c r="DD1407" s="6" t="s">
        <v>270</v>
      </c>
      <c r="DF1407" s="29">
        <f t="shared" ref="DF1407:DF1470" si="68">SUBTOTAL(103,G1407)</f>
        <v>0</v>
      </c>
      <c r="DG1407" s="6">
        <v>1</v>
      </c>
    </row>
    <row r="1408" spans="1:111" ht="16" hidden="1" x14ac:dyDescent="0.2">
      <c r="A1408" s="6" t="s">
        <v>2093</v>
      </c>
      <c r="B1408" s="25"/>
      <c r="C1408" s="25"/>
      <c r="F1408" s="25"/>
      <c r="G1408" s="63" t="s">
        <v>1844</v>
      </c>
      <c r="H1408" s="6" t="s">
        <v>4726</v>
      </c>
      <c r="L1408" s="6" t="s">
        <v>2091</v>
      </c>
      <c r="P1408" s="6" t="s">
        <v>3534</v>
      </c>
      <c r="Q1408" s="31" t="s">
        <v>987</v>
      </c>
      <c r="X1408" s="6">
        <v>123</v>
      </c>
      <c r="Y1408" s="6">
        <v>0</v>
      </c>
      <c r="Z1408" s="6">
        <v>0</v>
      </c>
      <c r="AA1408" s="6">
        <v>0</v>
      </c>
      <c r="AB1408" s="6">
        <f>SUM(Table2026_09_25[[#This Row],[Number of in-person visits provided in reporting year.]:[Number of video/virtual visits provided in reporting year.]])</f>
        <v>0</v>
      </c>
      <c r="AC1408" s="6" t="s">
        <v>8469</v>
      </c>
      <c r="AD1408" s="6">
        <v>0</v>
      </c>
      <c r="AE1408" s="6">
        <v>0</v>
      </c>
      <c r="AG1408" s="6">
        <v>0</v>
      </c>
      <c r="AI1408" s="6" t="s">
        <v>1574</v>
      </c>
      <c r="AJ1408" s="6" t="s">
        <v>43</v>
      </c>
      <c r="AK1408" s="6" t="s">
        <v>8483</v>
      </c>
      <c r="AL1408" s="26" t="s">
        <v>348</v>
      </c>
      <c r="AQ1408" s="6" t="s">
        <v>43</v>
      </c>
      <c r="AX1408" s="45"/>
      <c r="AZ1408" s="6">
        <v>0</v>
      </c>
      <c r="BA1408" s="6">
        <v>0</v>
      </c>
      <c r="BB1408" s="45">
        <v>0</v>
      </c>
      <c r="BC1408" s="6">
        <v>1</v>
      </c>
      <c r="BD1408" s="6">
        <v>0</v>
      </c>
      <c r="BF1408" s="6">
        <v>0</v>
      </c>
      <c r="BG1408" s="45">
        <v>0</v>
      </c>
      <c r="BH1408" s="45">
        <v>0</v>
      </c>
      <c r="BI1408" s="6">
        <v>0</v>
      </c>
      <c r="BJ1408" s="6">
        <v>0</v>
      </c>
      <c r="BK1408" s="6">
        <v>0</v>
      </c>
      <c r="BL1408" s="45">
        <v>0</v>
      </c>
      <c r="BM1408" s="45">
        <v>0</v>
      </c>
      <c r="BN1408" s="6">
        <v>0</v>
      </c>
      <c r="BO1408" s="6">
        <v>0</v>
      </c>
      <c r="BP1408" s="6">
        <v>0</v>
      </c>
      <c r="BQ1408" s="6">
        <v>0</v>
      </c>
      <c r="BR1408" s="45">
        <v>0</v>
      </c>
      <c r="BT1408" s="45">
        <v>0</v>
      </c>
      <c r="BU1408" s="45">
        <v>0</v>
      </c>
      <c r="BX1408" s="6">
        <v>0</v>
      </c>
      <c r="BY1408" s="6" t="s">
        <v>21</v>
      </c>
      <c r="BZ1408" s="6">
        <f t="shared" si="66"/>
        <v>1</v>
      </c>
      <c r="CA1408" s="6">
        <f t="shared" si="67"/>
        <v>0</v>
      </c>
      <c r="CC1408" s="63" t="s">
        <v>4687</v>
      </c>
      <c r="CD1408" s="6" t="s">
        <v>21</v>
      </c>
      <c r="CK1408" s="6" t="s">
        <v>5148</v>
      </c>
      <c r="DA1408" s="6" t="s">
        <v>21</v>
      </c>
      <c r="DC1408" s="6" t="s">
        <v>4434</v>
      </c>
      <c r="DD1408" s="6" t="s">
        <v>2082</v>
      </c>
      <c r="DF1408" s="29">
        <f t="shared" si="68"/>
        <v>0</v>
      </c>
      <c r="DG1408" s="6">
        <v>1</v>
      </c>
    </row>
    <row r="1409" spans="1:111" ht="16" hidden="1" x14ac:dyDescent="0.2">
      <c r="A1409" s="6" t="s">
        <v>2072</v>
      </c>
      <c r="B1409" s="25"/>
      <c r="C1409" s="25"/>
      <c r="F1409" s="25"/>
      <c r="G1409" s="63" t="s">
        <v>1844</v>
      </c>
      <c r="H1409" s="6" t="s">
        <v>520</v>
      </c>
      <c r="L1409" s="6" t="s">
        <v>1351</v>
      </c>
      <c r="P1409" s="6" t="s">
        <v>8324</v>
      </c>
      <c r="Q1409" s="6" t="s">
        <v>4744</v>
      </c>
      <c r="X1409" s="6">
        <v>0</v>
      </c>
      <c r="Y1409" s="6">
        <v>325</v>
      </c>
      <c r="Z1409" s="6">
        <v>217</v>
      </c>
      <c r="AA1409" s="6">
        <v>18</v>
      </c>
      <c r="AB1409" s="6">
        <f>SUM(Table2026_09_25[[#This Row],[Number of in-person visits provided in reporting year.]:[Number of video/virtual visits provided in reporting year.]])</f>
        <v>560</v>
      </c>
      <c r="AC1409" s="6" t="s">
        <v>8469</v>
      </c>
      <c r="AD1409" s="6">
        <v>0</v>
      </c>
      <c r="AE1409" s="6">
        <v>0</v>
      </c>
      <c r="AF1409" s="6" t="s">
        <v>4682</v>
      </c>
      <c r="AG1409" s="6">
        <v>0</v>
      </c>
      <c r="AI1409" s="6" t="s">
        <v>3098</v>
      </c>
      <c r="AJ1409" s="6" t="s">
        <v>4834</v>
      </c>
      <c r="AK1409" s="6" t="s">
        <v>8483</v>
      </c>
      <c r="AL1409" s="26" t="s">
        <v>883</v>
      </c>
      <c r="AQ1409" s="6" t="s">
        <v>544</v>
      </c>
      <c r="AX1409" s="45"/>
      <c r="AZ1409" s="6">
        <v>0</v>
      </c>
      <c r="BA1409" s="6">
        <v>0</v>
      </c>
      <c r="BB1409" s="45">
        <v>0</v>
      </c>
      <c r="BC1409" s="6">
        <v>0</v>
      </c>
      <c r="BD1409" s="6">
        <v>0</v>
      </c>
      <c r="BF1409" s="6">
        <v>1</v>
      </c>
      <c r="BG1409" s="45">
        <v>0</v>
      </c>
      <c r="BH1409" s="45">
        <v>0</v>
      </c>
      <c r="BI1409" s="6">
        <v>0</v>
      </c>
      <c r="BJ1409" s="6">
        <v>0</v>
      </c>
      <c r="BK1409" s="6">
        <v>0</v>
      </c>
      <c r="BL1409" s="45">
        <v>0</v>
      </c>
      <c r="BM1409" s="45">
        <v>0</v>
      </c>
      <c r="BN1409" s="6">
        <v>0</v>
      </c>
      <c r="BO1409" s="6">
        <v>0</v>
      </c>
      <c r="BP1409" s="6">
        <v>3</v>
      </c>
      <c r="BQ1409" s="6">
        <v>0</v>
      </c>
      <c r="BR1409" s="45">
        <v>0</v>
      </c>
      <c r="BT1409" s="45">
        <v>0</v>
      </c>
      <c r="BU1409" s="45">
        <v>0</v>
      </c>
      <c r="BX1409" s="6">
        <v>0</v>
      </c>
      <c r="BY1409" s="6" t="s">
        <v>2073</v>
      </c>
      <c r="BZ1409" s="6">
        <f t="shared" si="66"/>
        <v>4</v>
      </c>
      <c r="CA1409" s="6">
        <f t="shared" si="67"/>
        <v>4</v>
      </c>
      <c r="CC1409" s="63" t="s">
        <v>4753</v>
      </c>
      <c r="CD1409" s="6" t="s">
        <v>2074</v>
      </c>
      <c r="CK1409" s="6" t="s">
        <v>5148</v>
      </c>
      <c r="DA1409" s="6" t="s">
        <v>2075</v>
      </c>
      <c r="DC1409" s="6" t="s">
        <v>4434</v>
      </c>
      <c r="DD1409" s="6" t="s">
        <v>38</v>
      </c>
      <c r="DF1409" s="29">
        <f t="shared" si="68"/>
        <v>0</v>
      </c>
      <c r="DG1409" s="6">
        <v>1</v>
      </c>
    </row>
    <row r="1410" spans="1:111" ht="16" hidden="1" x14ac:dyDescent="0.2">
      <c r="A1410" s="6" t="s">
        <v>2232</v>
      </c>
      <c r="B1410" s="25"/>
      <c r="C1410" s="25"/>
      <c r="F1410" s="25"/>
      <c r="G1410" s="63" t="s">
        <v>1844</v>
      </c>
      <c r="H1410" s="6" t="s">
        <v>4873</v>
      </c>
      <c r="L1410" s="6" t="s">
        <v>2233</v>
      </c>
      <c r="P1410" s="6" t="s">
        <v>8324</v>
      </c>
      <c r="Q1410" s="6" t="s">
        <v>4744</v>
      </c>
      <c r="X1410" s="6">
        <v>0</v>
      </c>
      <c r="Y1410" s="6">
        <v>2881</v>
      </c>
      <c r="Z1410" s="6">
        <v>1748</v>
      </c>
      <c r="AA1410" s="6">
        <v>0</v>
      </c>
      <c r="AB1410" s="6">
        <f>SUM(Table2026_09_25[[#This Row],[Number of in-person visits provided in reporting year.]:[Number of video/virtual visits provided in reporting year.]])</f>
        <v>4629</v>
      </c>
      <c r="AC1410" s="6" t="s">
        <v>8469</v>
      </c>
      <c r="AD1410" s="6">
        <v>1332</v>
      </c>
      <c r="AE1410" s="6">
        <v>0</v>
      </c>
      <c r="AF1410" s="6" t="s">
        <v>4682</v>
      </c>
      <c r="AG1410" s="6">
        <v>0</v>
      </c>
      <c r="AI1410" s="6" t="s">
        <v>2991</v>
      </c>
      <c r="AJ1410" s="6" t="s">
        <v>4880</v>
      </c>
      <c r="AK1410" s="6" t="s">
        <v>8483</v>
      </c>
      <c r="AL1410" s="26" t="s">
        <v>475</v>
      </c>
      <c r="AQ1410" s="6" t="s">
        <v>107</v>
      </c>
      <c r="AX1410" s="45"/>
      <c r="AZ1410" s="6">
        <v>0</v>
      </c>
      <c r="BA1410" s="6">
        <v>0</v>
      </c>
      <c r="BB1410" s="45">
        <v>0</v>
      </c>
      <c r="BC1410" s="6">
        <v>0</v>
      </c>
      <c r="BD1410" s="6">
        <v>0</v>
      </c>
      <c r="BF1410" s="6">
        <v>1.5</v>
      </c>
      <c r="BG1410" s="45">
        <v>0</v>
      </c>
      <c r="BH1410" s="45">
        <v>0</v>
      </c>
      <c r="BI1410" s="6">
        <v>0</v>
      </c>
      <c r="BJ1410" s="6">
        <v>0</v>
      </c>
      <c r="BK1410" s="6">
        <v>0</v>
      </c>
      <c r="BL1410" s="45">
        <v>0</v>
      </c>
      <c r="BM1410" s="45">
        <v>0</v>
      </c>
      <c r="BN1410" s="6">
        <v>0</v>
      </c>
      <c r="BO1410" s="6">
        <v>0</v>
      </c>
      <c r="BP1410" s="6">
        <v>0</v>
      </c>
      <c r="BQ1410" s="6">
        <v>0</v>
      </c>
      <c r="BR1410" s="45">
        <v>0</v>
      </c>
      <c r="BT1410" s="45">
        <v>0</v>
      </c>
      <c r="BU1410" s="45">
        <v>0</v>
      </c>
      <c r="BX1410" s="6">
        <v>0</v>
      </c>
      <c r="BY1410" s="6" t="s">
        <v>21</v>
      </c>
      <c r="BZ1410" s="6">
        <f t="shared" si="66"/>
        <v>1.5</v>
      </c>
      <c r="CA1410" s="6">
        <f t="shared" si="67"/>
        <v>1.5</v>
      </c>
      <c r="CC1410" s="63" t="s">
        <v>4687</v>
      </c>
      <c r="CD1410" s="6" t="s">
        <v>992</v>
      </c>
      <c r="CK1410" s="6" t="s">
        <v>5148</v>
      </c>
      <c r="DA1410" s="6" t="s">
        <v>21</v>
      </c>
      <c r="DC1410" s="6" t="s">
        <v>4434</v>
      </c>
      <c r="DD1410" s="6" t="s">
        <v>994</v>
      </c>
      <c r="DF1410" s="29">
        <f t="shared" si="68"/>
        <v>0</v>
      </c>
      <c r="DG1410" s="6">
        <v>1</v>
      </c>
    </row>
    <row r="1411" spans="1:111" ht="16" hidden="1" x14ac:dyDescent="0.2">
      <c r="A1411" s="6" t="s">
        <v>2238</v>
      </c>
      <c r="B1411" s="25"/>
      <c r="C1411" s="25"/>
      <c r="F1411" s="25"/>
      <c r="G1411" s="63" t="s">
        <v>1844</v>
      </c>
      <c r="H1411" s="6" t="s">
        <v>999</v>
      </c>
      <c r="L1411" s="6" t="s">
        <v>1736</v>
      </c>
      <c r="P1411" s="6" t="s">
        <v>8324</v>
      </c>
      <c r="Q1411" s="6" t="s">
        <v>4744</v>
      </c>
      <c r="X1411" s="6">
        <v>0</v>
      </c>
      <c r="Y1411" s="6">
        <v>2850</v>
      </c>
      <c r="Z1411" s="6">
        <v>1589</v>
      </c>
      <c r="AA1411" s="6">
        <v>4</v>
      </c>
      <c r="AB1411" s="6">
        <f>SUM(Table2026_09_25[[#This Row],[Number of in-person visits provided in reporting year.]:[Number of video/virtual visits provided in reporting year.]])</f>
        <v>4443</v>
      </c>
      <c r="AC1411" s="6" t="s">
        <v>8469</v>
      </c>
      <c r="AD1411" s="6">
        <v>1338</v>
      </c>
      <c r="AE1411" s="6">
        <v>0</v>
      </c>
      <c r="AF1411" s="6" t="s">
        <v>4682</v>
      </c>
      <c r="AG1411" s="6">
        <v>0</v>
      </c>
      <c r="AI1411" s="6" t="s">
        <v>6630</v>
      </c>
      <c r="AJ1411" s="6" t="s">
        <v>6631</v>
      </c>
      <c r="AK1411" s="6" t="s">
        <v>8483</v>
      </c>
      <c r="AL1411" s="26" t="s">
        <v>1000</v>
      </c>
      <c r="AQ1411" s="6" t="s">
        <v>107</v>
      </c>
      <c r="AX1411" s="45"/>
      <c r="AZ1411" s="6">
        <v>0</v>
      </c>
      <c r="BA1411" s="6">
        <v>0</v>
      </c>
      <c r="BB1411" s="45">
        <v>0</v>
      </c>
      <c r="BC1411" s="6">
        <v>0</v>
      </c>
      <c r="BD1411" s="6">
        <v>0</v>
      </c>
      <c r="BF1411" s="6">
        <v>1.5</v>
      </c>
      <c r="BG1411" s="45">
        <v>0</v>
      </c>
      <c r="BH1411" s="45">
        <v>0</v>
      </c>
      <c r="BI1411" s="6">
        <v>0</v>
      </c>
      <c r="BJ1411" s="6">
        <v>0</v>
      </c>
      <c r="BK1411" s="6">
        <v>0</v>
      </c>
      <c r="BL1411" s="45">
        <v>0</v>
      </c>
      <c r="BM1411" s="45">
        <v>0</v>
      </c>
      <c r="BN1411" s="6">
        <v>0</v>
      </c>
      <c r="BO1411" s="6">
        <v>0</v>
      </c>
      <c r="BP1411" s="6">
        <v>0</v>
      </c>
      <c r="BQ1411" s="6">
        <v>0</v>
      </c>
      <c r="BR1411" s="45">
        <v>0</v>
      </c>
      <c r="BT1411" s="45">
        <v>0</v>
      </c>
      <c r="BU1411" s="45">
        <v>0</v>
      </c>
      <c r="BX1411" s="6">
        <v>0</v>
      </c>
      <c r="BY1411" s="6" t="s">
        <v>21</v>
      </c>
      <c r="BZ1411" s="6">
        <f t="shared" si="66"/>
        <v>1.5</v>
      </c>
      <c r="CA1411" s="6">
        <f t="shared" si="67"/>
        <v>1.5</v>
      </c>
      <c r="CC1411" s="63" t="s">
        <v>4687</v>
      </c>
      <c r="CD1411" s="6" t="s">
        <v>992</v>
      </c>
      <c r="CK1411" s="6" t="s">
        <v>5148</v>
      </c>
      <c r="DA1411" s="6" t="s">
        <v>21</v>
      </c>
      <c r="DC1411" s="6" t="s">
        <v>4434</v>
      </c>
      <c r="DD1411" s="6" t="s">
        <v>994</v>
      </c>
      <c r="DF1411" s="29">
        <f t="shared" si="68"/>
        <v>0</v>
      </c>
      <c r="DG1411" s="6">
        <v>1</v>
      </c>
    </row>
    <row r="1412" spans="1:111" ht="16" hidden="1" x14ac:dyDescent="0.2">
      <c r="A1412" s="6" t="s">
        <v>2234</v>
      </c>
      <c r="B1412" s="25"/>
      <c r="C1412" s="25"/>
      <c r="F1412" s="25"/>
      <c r="G1412" s="63" t="s">
        <v>1844</v>
      </c>
      <c r="H1412" s="6" t="s">
        <v>7228</v>
      </c>
      <c r="L1412" s="6" t="s">
        <v>1018</v>
      </c>
      <c r="P1412" s="6" t="s">
        <v>8324</v>
      </c>
      <c r="Q1412" s="6" t="s">
        <v>4744</v>
      </c>
      <c r="X1412" s="6">
        <v>0</v>
      </c>
      <c r="Y1412" s="6">
        <v>0</v>
      </c>
      <c r="Z1412" s="6">
        <v>0</v>
      </c>
      <c r="AA1412" s="6">
        <v>0</v>
      </c>
      <c r="AB1412" s="6">
        <f>SUM(Table2026_09_25[[#This Row],[Number of in-person visits provided in reporting year.]:[Number of video/virtual visits provided in reporting year.]])</f>
        <v>0</v>
      </c>
      <c r="AC1412" s="6" t="s">
        <v>8469</v>
      </c>
      <c r="AD1412" s="6">
        <v>0</v>
      </c>
      <c r="AE1412" s="6">
        <v>0</v>
      </c>
      <c r="AF1412" s="6" t="s">
        <v>25</v>
      </c>
      <c r="AG1412" s="6">
        <v>0</v>
      </c>
      <c r="AI1412" s="6" t="s">
        <v>7231</v>
      </c>
      <c r="AJ1412" s="6" t="s">
        <v>43</v>
      </c>
      <c r="AK1412" s="6" t="s">
        <v>8483</v>
      </c>
      <c r="AL1412" s="26" t="s">
        <v>83</v>
      </c>
      <c r="AQ1412" s="6" t="s">
        <v>43</v>
      </c>
      <c r="AX1412" s="45"/>
      <c r="AZ1412" s="6">
        <v>0</v>
      </c>
      <c r="BA1412" s="6">
        <v>0</v>
      </c>
      <c r="BB1412" s="45">
        <v>0</v>
      </c>
      <c r="BC1412" s="6">
        <v>0</v>
      </c>
      <c r="BD1412" s="6">
        <v>0</v>
      </c>
      <c r="BF1412" s="6">
        <v>0</v>
      </c>
      <c r="BG1412" s="45">
        <v>0</v>
      </c>
      <c r="BH1412" s="45">
        <v>0</v>
      </c>
      <c r="BI1412" s="6">
        <v>0</v>
      </c>
      <c r="BJ1412" s="6">
        <v>0</v>
      </c>
      <c r="BK1412" s="6">
        <v>0</v>
      </c>
      <c r="BL1412" s="45">
        <v>0</v>
      </c>
      <c r="BM1412" s="45">
        <v>0</v>
      </c>
      <c r="BN1412" s="6">
        <v>0</v>
      </c>
      <c r="BO1412" s="6">
        <v>0</v>
      </c>
      <c r="BP1412" s="6">
        <v>4</v>
      </c>
      <c r="BQ1412" s="6">
        <v>0</v>
      </c>
      <c r="BR1412" s="45">
        <v>0</v>
      </c>
      <c r="BT1412" s="45">
        <v>0</v>
      </c>
      <c r="BU1412" s="45">
        <v>0</v>
      </c>
      <c r="BX1412" s="6">
        <v>0</v>
      </c>
      <c r="BY1412" s="6" t="s">
        <v>21</v>
      </c>
      <c r="BZ1412" s="6">
        <f t="shared" si="66"/>
        <v>4</v>
      </c>
      <c r="CA1412" s="6">
        <f t="shared" si="67"/>
        <v>4</v>
      </c>
      <c r="CC1412" s="63" t="s">
        <v>21</v>
      </c>
      <c r="CD1412" s="6" t="s">
        <v>21</v>
      </c>
      <c r="CK1412" s="6" t="s">
        <v>5148</v>
      </c>
      <c r="DA1412" s="6" t="s">
        <v>21</v>
      </c>
      <c r="DC1412" s="6" t="s">
        <v>4434</v>
      </c>
      <c r="DD1412" s="6" t="s">
        <v>86</v>
      </c>
      <c r="DF1412" s="29">
        <f t="shared" si="68"/>
        <v>0</v>
      </c>
      <c r="DG1412" s="6">
        <v>1</v>
      </c>
    </row>
    <row r="1413" spans="1:111" ht="16" hidden="1" x14ac:dyDescent="0.2">
      <c r="A1413" s="6" t="s">
        <v>3556</v>
      </c>
      <c r="B1413" s="25"/>
      <c r="C1413" s="25"/>
      <c r="F1413" s="25"/>
      <c r="G1413" s="63" t="s">
        <v>1844</v>
      </c>
      <c r="H1413" s="6" t="s">
        <v>4929</v>
      </c>
      <c r="L1413" s="6" t="s">
        <v>1351</v>
      </c>
      <c r="P1413" s="6" t="s">
        <v>8324</v>
      </c>
      <c r="Q1413" s="6" t="s">
        <v>4744</v>
      </c>
      <c r="X1413" s="6">
        <v>0</v>
      </c>
      <c r="Y1413" s="6">
        <v>1446</v>
      </c>
      <c r="Z1413" s="6">
        <v>0</v>
      </c>
      <c r="AA1413" s="6">
        <v>0</v>
      </c>
      <c r="AB1413" s="6">
        <f>SUM(Table2026_09_25[[#This Row],[Number of in-person visits provided in reporting year.]:[Number of video/virtual visits provided in reporting year.]])</f>
        <v>1446</v>
      </c>
      <c r="AC1413" s="6" t="s">
        <v>8469</v>
      </c>
      <c r="AD1413" s="6">
        <v>0</v>
      </c>
      <c r="AE1413" s="6">
        <v>0</v>
      </c>
      <c r="AG1413" s="6">
        <v>0</v>
      </c>
      <c r="AI1413" s="6" t="s">
        <v>4933</v>
      </c>
      <c r="AJ1413" s="6" t="s">
        <v>149</v>
      </c>
      <c r="AK1413" s="6" t="s">
        <v>8483</v>
      </c>
      <c r="AL1413" s="26" t="s">
        <v>77</v>
      </c>
      <c r="AQ1413" s="6" t="s">
        <v>63</v>
      </c>
      <c r="AX1413" s="45" t="s">
        <v>2431</v>
      </c>
      <c r="AZ1413" s="6">
        <v>0</v>
      </c>
      <c r="BA1413" s="6">
        <v>0</v>
      </c>
      <c r="BB1413" s="45">
        <v>0</v>
      </c>
      <c r="BC1413" s="6">
        <v>0</v>
      </c>
      <c r="BD1413" s="6">
        <v>0</v>
      </c>
      <c r="BF1413" s="6">
        <v>4.5</v>
      </c>
      <c r="BG1413" s="45">
        <v>0</v>
      </c>
      <c r="BH1413" s="45">
        <v>0</v>
      </c>
      <c r="BI1413" s="6">
        <v>0</v>
      </c>
      <c r="BJ1413" s="6">
        <v>0</v>
      </c>
      <c r="BK1413" s="6">
        <v>0</v>
      </c>
      <c r="BL1413" s="45">
        <v>0</v>
      </c>
      <c r="BM1413" s="45">
        <v>0</v>
      </c>
      <c r="BN1413" s="6">
        <v>0</v>
      </c>
      <c r="BO1413" s="6">
        <v>0</v>
      </c>
      <c r="BP1413" s="6">
        <v>0</v>
      </c>
      <c r="BQ1413" s="6">
        <v>0</v>
      </c>
      <c r="BR1413" s="45">
        <v>0</v>
      </c>
      <c r="BT1413" s="45">
        <v>0</v>
      </c>
      <c r="BU1413" s="45">
        <v>0</v>
      </c>
      <c r="BX1413" s="6">
        <v>0</v>
      </c>
      <c r="BY1413" s="6" t="s">
        <v>21</v>
      </c>
      <c r="BZ1413" s="6">
        <f t="shared" si="66"/>
        <v>4.5</v>
      </c>
      <c r="CA1413" s="6">
        <f t="shared" si="67"/>
        <v>4.5</v>
      </c>
      <c r="CC1413" s="63" t="s">
        <v>4753</v>
      </c>
      <c r="CD1413" s="6" t="s">
        <v>1903</v>
      </c>
      <c r="CK1413" s="6" t="s">
        <v>5148</v>
      </c>
      <c r="DA1413" s="6" t="s">
        <v>21</v>
      </c>
      <c r="DC1413" s="6" t="s">
        <v>4434</v>
      </c>
      <c r="DD1413" s="6" t="s">
        <v>3231</v>
      </c>
      <c r="DF1413" s="29">
        <f t="shared" si="68"/>
        <v>0</v>
      </c>
      <c r="DG1413" s="6">
        <v>1</v>
      </c>
    </row>
    <row r="1414" spans="1:111" ht="16" hidden="1" x14ac:dyDescent="0.2">
      <c r="A1414" s="6" t="s">
        <v>2223</v>
      </c>
      <c r="B1414" s="25"/>
      <c r="C1414" s="25"/>
      <c r="F1414" s="25"/>
      <c r="G1414" s="63" t="s">
        <v>1844</v>
      </c>
      <c r="H1414" s="6" t="s">
        <v>5215</v>
      </c>
      <c r="L1414" s="6" t="s">
        <v>991</v>
      </c>
      <c r="P1414" s="6" t="s">
        <v>8324</v>
      </c>
      <c r="Q1414" s="6" t="s">
        <v>4744</v>
      </c>
      <c r="X1414" s="6">
        <v>0</v>
      </c>
      <c r="Y1414" s="6">
        <v>3763</v>
      </c>
      <c r="Z1414" s="6">
        <v>435</v>
      </c>
      <c r="AA1414" s="6">
        <v>0</v>
      </c>
      <c r="AB1414" s="6">
        <f>SUM(Table2026_09_25[[#This Row],[Number of in-person visits provided in reporting year.]:[Number of video/virtual visits provided in reporting year.]])</f>
        <v>4198</v>
      </c>
      <c r="AC1414" s="6" t="s">
        <v>8469</v>
      </c>
      <c r="AD1414" s="6">
        <v>3412</v>
      </c>
      <c r="AE1414" s="6">
        <v>0</v>
      </c>
      <c r="AF1414" s="6" t="s">
        <v>8026</v>
      </c>
      <c r="AG1414" s="6">
        <v>0</v>
      </c>
      <c r="AI1414" s="6" t="s">
        <v>5223</v>
      </c>
      <c r="AJ1414" s="6" t="s">
        <v>43</v>
      </c>
      <c r="AK1414" s="6" t="s">
        <v>8483</v>
      </c>
      <c r="AL1414" s="26" t="s">
        <v>42</v>
      </c>
      <c r="AQ1414" s="6" t="s">
        <v>43</v>
      </c>
      <c r="AX1414" s="45"/>
      <c r="AZ1414" s="6">
        <v>0</v>
      </c>
      <c r="BA1414" s="6">
        <v>0</v>
      </c>
      <c r="BB1414" s="45">
        <v>0</v>
      </c>
      <c r="BC1414" s="6">
        <v>0</v>
      </c>
      <c r="BD1414" s="6">
        <v>0</v>
      </c>
      <c r="BF1414" s="6">
        <v>2.8</v>
      </c>
      <c r="BG1414" s="45">
        <v>0</v>
      </c>
      <c r="BH1414" s="45">
        <v>0</v>
      </c>
      <c r="BI1414" s="6">
        <v>0</v>
      </c>
      <c r="BJ1414" s="6">
        <v>0</v>
      </c>
      <c r="BK1414" s="6">
        <v>0</v>
      </c>
      <c r="BL1414" s="45">
        <v>0</v>
      </c>
      <c r="BM1414" s="45">
        <v>0</v>
      </c>
      <c r="BN1414" s="6">
        <v>0</v>
      </c>
      <c r="BO1414" s="6">
        <v>0</v>
      </c>
      <c r="BP1414" s="6">
        <v>1</v>
      </c>
      <c r="BQ1414" s="6">
        <v>0</v>
      </c>
      <c r="BR1414" s="45">
        <v>0</v>
      </c>
      <c r="BT1414" s="45">
        <v>0</v>
      </c>
      <c r="BU1414" s="45">
        <v>0</v>
      </c>
      <c r="BX1414" s="6">
        <v>0</v>
      </c>
      <c r="BY1414" s="6" t="s">
        <v>21</v>
      </c>
      <c r="BZ1414" s="6">
        <f t="shared" si="66"/>
        <v>3.8</v>
      </c>
      <c r="CA1414" s="6">
        <f t="shared" si="67"/>
        <v>3.8</v>
      </c>
      <c r="CC1414" s="63" t="s">
        <v>4687</v>
      </c>
      <c r="CD1414" s="6" t="s">
        <v>992</v>
      </c>
      <c r="CK1414" s="6" t="s">
        <v>5148</v>
      </c>
      <c r="DA1414" s="6" t="s">
        <v>21</v>
      </c>
      <c r="DC1414" s="6" t="s">
        <v>4434</v>
      </c>
      <c r="DD1414" s="6" t="s">
        <v>994</v>
      </c>
      <c r="DF1414" s="29">
        <f t="shared" si="68"/>
        <v>0</v>
      </c>
      <c r="DG1414" s="6">
        <v>1</v>
      </c>
    </row>
    <row r="1415" spans="1:111" ht="16" hidden="1" x14ac:dyDescent="0.2">
      <c r="A1415" s="6" t="s">
        <v>2239</v>
      </c>
      <c r="B1415" s="25"/>
      <c r="C1415" s="25"/>
      <c r="F1415" s="25"/>
      <c r="G1415" s="63" t="s">
        <v>1844</v>
      </c>
      <c r="H1415" s="6" t="s">
        <v>6941</v>
      </c>
      <c r="L1415" s="6" t="s">
        <v>1009</v>
      </c>
      <c r="P1415" s="6" t="s">
        <v>8324</v>
      </c>
      <c r="Q1415" s="6" t="s">
        <v>4744</v>
      </c>
      <c r="X1415" s="6">
        <v>0</v>
      </c>
      <c r="Y1415" s="6">
        <v>2644</v>
      </c>
      <c r="Z1415" s="6">
        <v>1550</v>
      </c>
      <c r="AA1415" s="6">
        <v>2</v>
      </c>
      <c r="AB1415" s="6">
        <f>SUM(Table2026_09_25[[#This Row],[Number of in-person visits provided in reporting year.]:[Number of video/virtual visits provided in reporting year.]])</f>
        <v>4196</v>
      </c>
      <c r="AC1415" s="6" t="s">
        <v>8469</v>
      </c>
      <c r="AD1415" s="6">
        <v>1497</v>
      </c>
      <c r="AE1415" s="6">
        <v>0</v>
      </c>
      <c r="AG1415" s="6">
        <v>0</v>
      </c>
      <c r="AI1415" s="6" t="s">
        <v>8119</v>
      </c>
      <c r="AJ1415" s="6" t="s">
        <v>6947</v>
      </c>
      <c r="AK1415" s="6" t="s">
        <v>8483</v>
      </c>
      <c r="AL1415" s="26" t="s">
        <v>1011</v>
      </c>
      <c r="AQ1415" s="6" t="s">
        <v>107</v>
      </c>
      <c r="AX1415" s="45"/>
      <c r="AZ1415" s="6">
        <v>0</v>
      </c>
      <c r="BA1415" s="6">
        <v>0</v>
      </c>
      <c r="BB1415" s="45">
        <v>0</v>
      </c>
      <c r="BC1415" s="6">
        <v>0</v>
      </c>
      <c r="BD1415" s="6">
        <v>0</v>
      </c>
      <c r="BF1415" s="6">
        <v>1.4</v>
      </c>
      <c r="BG1415" s="45">
        <v>0</v>
      </c>
      <c r="BH1415" s="45">
        <v>0</v>
      </c>
      <c r="BI1415" s="6">
        <v>0</v>
      </c>
      <c r="BJ1415" s="6">
        <v>0</v>
      </c>
      <c r="BK1415" s="6">
        <v>0</v>
      </c>
      <c r="BL1415" s="45">
        <v>0</v>
      </c>
      <c r="BM1415" s="45">
        <v>0</v>
      </c>
      <c r="BN1415" s="6">
        <v>0</v>
      </c>
      <c r="BO1415" s="6">
        <v>0</v>
      </c>
      <c r="BP1415" s="6">
        <v>0.6</v>
      </c>
      <c r="BQ1415" s="6">
        <v>0</v>
      </c>
      <c r="BR1415" s="45">
        <v>0</v>
      </c>
      <c r="BT1415" s="45">
        <v>0</v>
      </c>
      <c r="BU1415" s="45">
        <v>0</v>
      </c>
      <c r="BX1415" s="6">
        <v>0</v>
      </c>
      <c r="BY1415" s="6" t="s">
        <v>21</v>
      </c>
      <c r="BZ1415" s="6">
        <f t="shared" si="66"/>
        <v>2</v>
      </c>
      <c r="CA1415" s="6">
        <f t="shared" si="67"/>
        <v>2</v>
      </c>
      <c r="CC1415" s="63" t="s">
        <v>4687</v>
      </c>
      <c r="CD1415" s="6" t="s">
        <v>992</v>
      </c>
      <c r="CK1415" s="6" t="s">
        <v>5148</v>
      </c>
      <c r="DA1415" s="6" t="s">
        <v>21</v>
      </c>
      <c r="DC1415" s="6" t="s">
        <v>4434</v>
      </c>
      <c r="DD1415" s="6" t="s">
        <v>994</v>
      </c>
      <c r="DF1415" s="29">
        <f t="shared" si="68"/>
        <v>0</v>
      </c>
      <c r="DG1415" s="6">
        <v>1</v>
      </c>
    </row>
    <row r="1416" spans="1:111" ht="16" hidden="1" x14ac:dyDescent="0.2">
      <c r="A1416" s="6" t="s">
        <v>2013</v>
      </c>
      <c r="B1416" s="25"/>
      <c r="C1416" s="25"/>
      <c r="F1416" s="25"/>
      <c r="G1416" s="63" t="s">
        <v>1844</v>
      </c>
      <c r="H1416" s="6" t="s">
        <v>48</v>
      </c>
      <c r="L1416" s="6" t="s">
        <v>1006</v>
      </c>
      <c r="P1416" s="6" t="s">
        <v>8324</v>
      </c>
      <c r="Q1416" s="6" t="s">
        <v>4744</v>
      </c>
      <c r="X1416" s="6">
        <v>0</v>
      </c>
      <c r="Y1416" s="6">
        <v>2910</v>
      </c>
      <c r="Z1416" s="6">
        <v>45</v>
      </c>
      <c r="AA1416" s="6">
        <v>0</v>
      </c>
      <c r="AB1416" s="6">
        <f>SUM(Table2026_09_25[[#This Row],[Number of in-person visits provided in reporting year.]:[Number of video/virtual visits provided in reporting year.]])</f>
        <v>2955</v>
      </c>
      <c r="AC1416" s="6" t="s">
        <v>8469</v>
      </c>
      <c r="AD1416" s="6">
        <v>0</v>
      </c>
      <c r="AE1416" s="6">
        <v>0</v>
      </c>
      <c r="AF1416" s="6" t="s">
        <v>4682</v>
      </c>
      <c r="AG1416" s="6">
        <v>0</v>
      </c>
      <c r="AI1416" s="6" t="s">
        <v>5621</v>
      </c>
      <c r="AJ1416" s="6" t="s">
        <v>4751</v>
      </c>
      <c r="AK1416" s="6" t="s">
        <v>8483</v>
      </c>
      <c r="AL1416" s="26" t="s">
        <v>5622</v>
      </c>
      <c r="AQ1416" s="6" t="s">
        <v>107</v>
      </c>
      <c r="AX1416" s="45"/>
      <c r="AZ1416" s="6">
        <v>0</v>
      </c>
      <c r="BA1416" s="6">
        <v>0</v>
      </c>
      <c r="BB1416" s="45">
        <v>0</v>
      </c>
      <c r="BC1416" s="6">
        <v>0</v>
      </c>
      <c r="BD1416" s="6">
        <v>0</v>
      </c>
      <c r="BF1416" s="6">
        <v>2</v>
      </c>
      <c r="BG1416" s="45">
        <v>0</v>
      </c>
      <c r="BH1416" s="45">
        <v>0</v>
      </c>
      <c r="BI1416" s="6">
        <v>0</v>
      </c>
      <c r="BJ1416" s="6">
        <v>0</v>
      </c>
      <c r="BK1416" s="6">
        <v>0</v>
      </c>
      <c r="BL1416" s="45">
        <v>0</v>
      </c>
      <c r="BM1416" s="45">
        <v>0</v>
      </c>
      <c r="BN1416" s="6">
        <v>0</v>
      </c>
      <c r="BO1416" s="6">
        <v>0</v>
      </c>
      <c r="BP1416" s="6">
        <v>0</v>
      </c>
      <c r="BQ1416" s="6">
        <v>0</v>
      </c>
      <c r="BR1416" s="45">
        <v>0</v>
      </c>
      <c r="BT1416" s="45">
        <v>0</v>
      </c>
      <c r="BU1416" s="45">
        <v>0</v>
      </c>
      <c r="BX1416" s="6">
        <v>0</v>
      </c>
      <c r="BY1416" s="6" t="s">
        <v>21</v>
      </c>
      <c r="BZ1416" s="6">
        <f t="shared" si="66"/>
        <v>2</v>
      </c>
      <c r="CA1416" s="6">
        <f t="shared" si="67"/>
        <v>2</v>
      </c>
      <c r="CC1416" s="63" t="s">
        <v>21</v>
      </c>
      <c r="CD1416" s="6" t="s">
        <v>1007</v>
      </c>
      <c r="CK1416" s="6" t="s">
        <v>5148</v>
      </c>
      <c r="DA1416" s="6" t="s">
        <v>1589</v>
      </c>
      <c r="DC1416" s="6" t="s">
        <v>4434</v>
      </c>
      <c r="DD1416" s="6" t="s">
        <v>876</v>
      </c>
      <c r="DF1416" s="29">
        <f t="shared" si="68"/>
        <v>0</v>
      </c>
      <c r="DG1416" s="6">
        <v>1</v>
      </c>
    </row>
    <row r="1417" spans="1:111" ht="16" hidden="1" x14ac:dyDescent="0.2">
      <c r="A1417" s="6" t="s">
        <v>2018</v>
      </c>
      <c r="B1417" s="25"/>
      <c r="C1417" s="25"/>
      <c r="F1417" s="25"/>
      <c r="G1417" s="63" t="s">
        <v>1844</v>
      </c>
      <c r="H1417" s="6" t="s">
        <v>7605</v>
      </c>
      <c r="L1417" s="6" t="s">
        <v>1006</v>
      </c>
      <c r="P1417" s="6" t="s">
        <v>8324</v>
      </c>
      <c r="Q1417" s="6" t="s">
        <v>4744</v>
      </c>
      <c r="X1417" s="6">
        <v>0</v>
      </c>
      <c r="Y1417" s="6">
        <v>3762</v>
      </c>
      <c r="Z1417" s="6">
        <v>434</v>
      </c>
      <c r="AA1417" s="6">
        <v>0</v>
      </c>
      <c r="AB1417" s="6">
        <f>SUM(Table2026_09_25[[#This Row],[Number of in-person visits provided in reporting year.]:[Number of video/virtual visits provided in reporting year.]])</f>
        <v>4196</v>
      </c>
      <c r="AC1417" s="6" t="s">
        <v>8469</v>
      </c>
      <c r="AD1417" s="6">
        <v>0</v>
      </c>
      <c r="AE1417" s="6">
        <v>0</v>
      </c>
      <c r="AF1417" s="6" t="s">
        <v>8026</v>
      </c>
      <c r="AG1417" s="6">
        <v>0</v>
      </c>
      <c r="AI1417" s="6" t="s">
        <v>7608</v>
      </c>
      <c r="AJ1417" s="6" t="s">
        <v>7609</v>
      </c>
      <c r="AK1417" s="6" t="s">
        <v>8483</v>
      </c>
      <c r="AL1417" s="26" t="s">
        <v>220</v>
      </c>
      <c r="AQ1417" s="6" t="s">
        <v>43</v>
      </c>
      <c r="AX1417" s="45"/>
      <c r="AZ1417" s="6">
        <v>0</v>
      </c>
      <c r="BA1417" s="6">
        <v>0</v>
      </c>
      <c r="BB1417" s="45">
        <v>0</v>
      </c>
      <c r="BC1417" s="6">
        <v>0</v>
      </c>
      <c r="BD1417" s="6">
        <v>0</v>
      </c>
      <c r="BF1417" s="6">
        <v>2.6</v>
      </c>
      <c r="BG1417" s="45">
        <v>0</v>
      </c>
      <c r="BH1417" s="45">
        <v>0</v>
      </c>
      <c r="BI1417" s="6">
        <v>0</v>
      </c>
      <c r="BJ1417" s="6">
        <v>0</v>
      </c>
      <c r="BK1417" s="6">
        <v>0</v>
      </c>
      <c r="BL1417" s="45">
        <v>0</v>
      </c>
      <c r="BM1417" s="45">
        <v>0</v>
      </c>
      <c r="BN1417" s="6">
        <v>0</v>
      </c>
      <c r="BO1417" s="6">
        <v>0</v>
      </c>
      <c r="BP1417" s="6">
        <v>1</v>
      </c>
      <c r="BQ1417" s="6">
        <v>0</v>
      </c>
      <c r="BR1417" s="45">
        <v>0</v>
      </c>
      <c r="BT1417" s="45">
        <v>0</v>
      </c>
      <c r="BU1417" s="45">
        <v>0</v>
      </c>
      <c r="BX1417" s="6">
        <v>0</v>
      </c>
      <c r="BY1417" s="6" t="s">
        <v>21</v>
      </c>
      <c r="BZ1417" s="6">
        <f t="shared" si="66"/>
        <v>3.6</v>
      </c>
      <c r="CA1417" s="6">
        <f t="shared" si="67"/>
        <v>3.6</v>
      </c>
      <c r="CC1417" s="63" t="s">
        <v>4687</v>
      </c>
      <c r="CD1417" s="6" t="s">
        <v>2019</v>
      </c>
      <c r="CK1417" s="6" t="s">
        <v>5148</v>
      </c>
      <c r="DA1417" s="6" t="s">
        <v>2020</v>
      </c>
      <c r="DC1417" s="6" t="s">
        <v>4434</v>
      </c>
      <c r="DD1417" s="6" t="s">
        <v>2005</v>
      </c>
      <c r="DF1417" s="29">
        <f t="shared" si="68"/>
        <v>0</v>
      </c>
      <c r="DG1417" s="6">
        <v>1</v>
      </c>
    </row>
    <row r="1418" spans="1:111" ht="16" hidden="1" x14ac:dyDescent="0.2">
      <c r="A1418" s="6" t="s">
        <v>2356</v>
      </c>
      <c r="B1418" s="25"/>
      <c r="C1418" s="25"/>
      <c r="F1418" s="25"/>
      <c r="G1418" s="63" t="s">
        <v>1844</v>
      </c>
      <c r="H1418" s="6" t="s">
        <v>1818</v>
      </c>
      <c r="L1418" s="6" t="s">
        <v>2357</v>
      </c>
      <c r="P1418" s="6" t="s">
        <v>101</v>
      </c>
      <c r="Q1418" s="6" t="s">
        <v>4773</v>
      </c>
      <c r="X1418" s="6">
        <v>179</v>
      </c>
      <c r="Y1418" s="6">
        <v>544</v>
      </c>
      <c r="Z1418" s="6">
        <v>64</v>
      </c>
      <c r="AA1418" s="6">
        <v>0</v>
      </c>
      <c r="AB1418" s="6">
        <f>SUM(Table2026_09_25[[#This Row],[Number of in-person visits provided in reporting year.]:[Number of video/virtual visits provided in reporting year.]])</f>
        <v>608</v>
      </c>
      <c r="AC1418" s="6" t="s">
        <v>8469</v>
      </c>
      <c r="AD1418" s="6">
        <v>0</v>
      </c>
      <c r="AE1418" s="6">
        <v>0</v>
      </c>
      <c r="AF1418" s="6" t="s">
        <v>4682</v>
      </c>
      <c r="AG1418" s="6">
        <v>0</v>
      </c>
      <c r="AI1418" s="6" t="s">
        <v>4500</v>
      </c>
      <c r="AJ1418" s="6" t="s">
        <v>7869</v>
      </c>
      <c r="AK1418" s="6" t="s">
        <v>8483</v>
      </c>
      <c r="AL1418" s="63" t="s">
        <v>1819</v>
      </c>
      <c r="AQ1418" s="35" t="s">
        <v>366</v>
      </c>
      <c r="AX1418" s="45"/>
      <c r="AZ1418" s="6">
        <v>0</v>
      </c>
      <c r="BA1418" s="6">
        <v>0</v>
      </c>
      <c r="BB1418" s="45">
        <v>0</v>
      </c>
      <c r="BC1418" s="6">
        <v>0</v>
      </c>
      <c r="BD1418" s="6">
        <v>0</v>
      </c>
      <c r="BF1418" s="6">
        <v>0</v>
      </c>
      <c r="BG1418" s="45">
        <v>0</v>
      </c>
      <c r="BH1418" s="45">
        <v>0</v>
      </c>
      <c r="BI1418" s="6">
        <v>1</v>
      </c>
      <c r="BJ1418" s="6">
        <v>0</v>
      </c>
      <c r="BK1418" s="6">
        <v>0</v>
      </c>
      <c r="BL1418" s="45">
        <v>0</v>
      </c>
      <c r="BM1418" s="45">
        <v>0</v>
      </c>
      <c r="BN1418" s="6">
        <v>0</v>
      </c>
      <c r="BO1418" s="6">
        <v>0</v>
      </c>
      <c r="BP1418" s="6">
        <v>0</v>
      </c>
      <c r="BQ1418" s="6">
        <v>1</v>
      </c>
      <c r="BR1418" s="45">
        <v>0</v>
      </c>
      <c r="BT1418" s="45">
        <v>0</v>
      </c>
      <c r="BU1418" s="45">
        <v>0</v>
      </c>
      <c r="BX1418" s="6">
        <v>0</v>
      </c>
      <c r="BY1418" s="6" t="s">
        <v>21</v>
      </c>
      <c r="BZ1418" s="6">
        <f t="shared" si="66"/>
        <v>2</v>
      </c>
      <c r="CA1418" s="6">
        <f t="shared" si="67"/>
        <v>2</v>
      </c>
      <c r="CC1418" s="63" t="s">
        <v>4753</v>
      </c>
      <c r="CD1418" s="6" t="s">
        <v>21</v>
      </c>
      <c r="CK1418" s="6" t="s">
        <v>5148</v>
      </c>
      <c r="DA1418" s="6" t="s">
        <v>21</v>
      </c>
      <c r="DC1418" s="6" t="s">
        <v>4434</v>
      </c>
      <c r="DD1418" s="6" t="s">
        <v>1821</v>
      </c>
      <c r="DF1418" s="29">
        <f t="shared" si="68"/>
        <v>0</v>
      </c>
      <c r="DG1418" s="6">
        <v>1</v>
      </c>
    </row>
    <row r="1419" spans="1:111" ht="16" hidden="1" x14ac:dyDescent="0.2">
      <c r="A1419" s="6" t="s">
        <v>2492</v>
      </c>
      <c r="B1419" s="25"/>
      <c r="C1419" s="25"/>
      <c r="F1419" s="25"/>
      <c r="G1419" s="63" t="s">
        <v>1844</v>
      </c>
      <c r="H1419" s="6" t="s">
        <v>746</v>
      </c>
      <c r="L1419" s="6" t="s">
        <v>2444</v>
      </c>
      <c r="P1419" s="6" t="s">
        <v>3532</v>
      </c>
      <c r="Q1419" s="6" t="s">
        <v>5203</v>
      </c>
      <c r="X1419" s="6">
        <v>128</v>
      </c>
      <c r="Y1419" s="6">
        <v>1124</v>
      </c>
      <c r="Z1419" s="6">
        <v>251</v>
      </c>
      <c r="AA1419" s="6">
        <v>155</v>
      </c>
      <c r="AB1419" s="6">
        <f>SUM(Table2026_09_25[[#This Row],[Number of in-person visits provided in reporting year.]:[Number of video/virtual visits provided in reporting year.]])</f>
        <v>1530</v>
      </c>
      <c r="AC1419" s="6" t="s">
        <v>8469</v>
      </c>
      <c r="AD1419" s="6">
        <v>0</v>
      </c>
      <c r="AE1419" s="6">
        <v>0</v>
      </c>
      <c r="AF1419" s="6" t="s">
        <v>4682</v>
      </c>
      <c r="AG1419" s="6">
        <v>51</v>
      </c>
      <c r="AI1419" s="6" t="s">
        <v>7554</v>
      </c>
      <c r="AJ1419" s="6" t="s">
        <v>6639</v>
      </c>
      <c r="AK1419" s="6" t="s">
        <v>8483</v>
      </c>
      <c r="AL1419" s="26" t="s">
        <v>1232</v>
      </c>
      <c r="AQ1419" s="6" t="s">
        <v>63</v>
      </c>
      <c r="AX1419" s="45" t="s">
        <v>2431</v>
      </c>
      <c r="AZ1419" s="6">
        <v>0</v>
      </c>
      <c r="BA1419" s="6">
        <v>0</v>
      </c>
      <c r="BB1419" s="45">
        <v>0</v>
      </c>
      <c r="BC1419" s="6">
        <v>0</v>
      </c>
      <c r="BD1419" s="6">
        <v>0</v>
      </c>
      <c r="BF1419" s="6">
        <v>1</v>
      </c>
      <c r="BG1419" s="45">
        <v>0</v>
      </c>
      <c r="BH1419" s="45">
        <v>0</v>
      </c>
      <c r="BI1419" s="6">
        <v>0</v>
      </c>
      <c r="BJ1419" s="6">
        <v>0</v>
      </c>
      <c r="BK1419" s="6">
        <v>0</v>
      </c>
      <c r="BL1419" s="45">
        <v>0</v>
      </c>
      <c r="BM1419" s="45">
        <v>0</v>
      </c>
      <c r="BN1419" s="6">
        <v>0</v>
      </c>
      <c r="BO1419" s="6">
        <v>0</v>
      </c>
      <c r="BP1419" s="6">
        <v>3</v>
      </c>
      <c r="BQ1419" s="6">
        <v>0</v>
      </c>
      <c r="BR1419" s="45">
        <v>0</v>
      </c>
      <c r="BT1419" s="45">
        <v>0</v>
      </c>
      <c r="BU1419" s="45">
        <v>0</v>
      </c>
      <c r="BX1419" s="6">
        <v>0</v>
      </c>
      <c r="BY1419" s="6" t="s">
        <v>21</v>
      </c>
      <c r="BZ1419" s="6">
        <f t="shared" si="66"/>
        <v>4</v>
      </c>
      <c r="CA1419" s="6">
        <f t="shared" si="67"/>
        <v>4</v>
      </c>
      <c r="CC1419" s="63" t="s">
        <v>4687</v>
      </c>
      <c r="CD1419" s="6" t="s">
        <v>21</v>
      </c>
      <c r="CK1419" s="6" t="s">
        <v>5148</v>
      </c>
      <c r="DA1419" s="6" t="s">
        <v>21</v>
      </c>
      <c r="DC1419" s="6" t="s">
        <v>4434</v>
      </c>
      <c r="DD1419" s="6" t="s">
        <v>2436</v>
      </c>
      <c r="DF1419" s="29">
        <f t="shared" si="68"/>
        <v>0</v>
      </c>
      <c r="DG1419" s="6">
        <v>1</v>
      </c>
    </row>
    <row r="1420" spans="1:111" ht="16" hidden="1" x14ac:dyDescent="0.2">
      <c r="A1420" s="6" t="s">
        <v>2493</v>
      </c>
      <c r="B1420" s="25"/>
      <c r="C1420" s="25"/>
      <c r="F1420" s="25"/>
      <c r="G1420" s="63" t="s">
        <v>1844</v>
      </c>
      <c r="H1420" s="6" t="s">
        <v>746</v>
      </c>
      <c r="L1420" s="6" t="s">
        <v>2446</v>
      </c>
      <c r="P1420" s="6" t="s">
        <v>1241</v>
      </c>
      <c r="Q1420" s="6" t="s">
        <v>4730</v>
      </c>
      <c r="X1420" s="6">
        <v>108</v>
      </c>
      <c r="Y1420" s="6">
        <v>0</v>
      </c>
      <c r="Z1420" s="6">
        <v>0</v>
      </c>
      <c r="AA1420" s="6">
        <v>0</v>
      </c>
      <c r="AB1420" s="6">
        <f>SUM(Table2026_09_25[[#This Row],[Number of in-person visits provided in reporting year.]:[Number of video/virtual visits provided in reporting year.]])</f>
        <v>0</v>
      </c>
      <c r="AC1420" s="6" t="s">
        <v>8468</v>
      </c>
      <c r="AD1420" s="6">
        <v>23</v>
      </c>
      <c r="AE1420" s="6">
        <v>85.7</v>
      </c>
      <c r="AG1420" s="6">
        <v>7</v>
      </c>
      <c r="AI1420" s="6" t="s">
        <v>7554</v>
      </c>
      <c r="AJ1420" s="6" t="s">
        <v>6639</v>
      </c>
      <c r="AK1420" s="6" t="s">
        <v>8483</v>
      </c>
      <c r="AL1420" s="26" t="s">
        <v>1232</v>
      </c>
      <c r="AQ1420" s="6" t="s">
        <v>63</v>
      </c>
      <c r="AX1420" s="45" t="s">
        <v>2431</v>
      </c>
      <c r="AZ1420" s="6">
        <v>1</v>
      </c>
      <c r="BA1420" s="6">
        <v>0</v>
      </c>
      <c r="BB1420" s="45">
        <v>0.2</v>
      </c>
      <c r="BC1420" s="6">
        <v>0</v>
      </c>
      <c r="BD1420" s="6">
        <v>0.2</v>
      </c>
      <c r="BF1420" s="6">
        <v>1</v>
      </c>
      <c r="BG1420" s="45">
        <v>0.75</v>
      </c>
      <c r="BH1420" s="45">
        <v>0</v>
      </c>
      <c r="BI1420" s="6">
        <v>0</v>
      </c>
      <c r="BJ1420" s="6">
        <v>3</v>
      </c>
      <c r="BK1420" s="6">
        <v>0.35</v>
      </c>
      <c r="BL1420" s="45">
        <v>0.2</v>
      </c>
      <c r="BM1420" s="45">
        <v>0.6</v>
      </c>
      <c r="BN1420" s="6">
        <v>0</v>
      </c>
      <c r="BO1420" s="6">
        <v>0</v>
      </c>
      <c r="BP1420" s="6">
        <v>10.6</v>
      </c>
      <c r="BQ1420" s="6">
        <v>19.2</v>
      </c>
      <c r="BR1420" s="45">
        <v>1</v>
      </c>
      <c r="BT1420" s="45">
        <v>0</v>
      </c>
      <c r="BU1420" s="45">
        <v>0</v>
      </c>
      <c r="BX1420" s="6">
        <v>0</v>
      </c>
      <c r="BY1420" s="6" t="s">
        <v>2447</v>
      </c>
      <c r="BZ1420" s="6">
        <f t="shared" si="66"/>
        <v>38.099999999999994</v>
      </c>
      <c r="CA1420" s="6">
        <f t="shared" si="67"/>
        <v>36.9</v>
      </c>
      <c r="CC1420" s="63" t="s">
        <v>4687</v>
      </c>
      <c r="CD1420" s="6" t="s">
        <v>2494</v>
      </c>
      <c r="CK1420" s="6" t="s">
        <v>7981</v>
      </c>
      <c r="DA1420" s="6" t="s">
        <v>21</v>
      </c>
      <c r="DC1420" s="6" t="s">
        <v>4434</v>
      </c>
      <c r="DD1420" s="6" t="s">
        <v>2436</v>
      </c>
      <c r="DF1420" s="29">
        <f t="shared" si="68"/>
        <v>0</v>
      </c>
      <c r="DG1420" s="6">
        <v>1</v>
      </c>
    </row>
    <row r="1421" spans="1:111" ht="16" hidden="1" x14ac:dyDescent="0.2">
      <c r="A1421" s="6" t="s">
        <v>1855</v>
      </c>
      <c r="B1421" s="25"/>
      <c r="C1421" s="25"/>
      <c r="F1421" s="25"/>
      <c r="G1421" s="63" t="s">
        <v>1844</v>
      </c>
      <c r="H1421" s="6" t="s">
        <v>6793</v>
      </c>
      <c r="L1421" s="6" t="s">
        <v>1856</v>
      </c>
      <c r="P1421" s="6" t="s">
        <v>3530</v>
      </c>
      <c r="Q1421" s="6" t="s">
        <v>4773</v>
      </c>
      <c r="X1421" s="6">
        <v>65</v>
      </c>
      <c r="Y1421" s="6">
        <v>80</v>
      </c>
      <c r="Z1421" s="6">
        <v>0</v>
      </c>
      <c r="AA1421" s="6">
        <v>0</v>
      </c>
      <c r="AB1421" s="6">
        <f>SUM(Table2026_09_25[[#This Row],[Number of in-person visits provided in reporting year.]:[Number of video/virtual visits provided in reporting year.]])</f>
        <v>80</v>
      </c>
      <c r="AC1421" s="6" t="s">
        <v>8469</v>
      </c>
      <c r="AD1421" s="6">
        <v>0</v>
      </c>
      <c r="AE1421" s="6">
        <v>0</v>
      </c>
      <c r="AF1421" s="6" t="s">
        <v>4682</v>
      </c>
      <c r="AG1421" s="6">
        <v>0</v>
      </c>
      <c r="AI1421" s="6" t="s">
        <v>6800</v>
      </c>
      <c r="AJ1421" s="6" t="s">
        <v>6801</v>
      </c>
      <c r="AK1421" s="6" t="s">
        <v>8483</v>
      </c>
      <c r="AL1421" s="26" t="s">
        <v>1853</v>
      </c>
      <c r="AQ1421" s="6" t="s">
        <v>107</v>
      </c>
      <c r="AX1421" s="45"/>
      <c r="AZ1421" s="6">
        <v>0</v>
      </c>
      <c r="BA1421" s="6">
        <v>0</v>
      </c>
      <c r="BB1421" s="45">
        <v>0</v>
      </c>
      <c r="BC1421" s="6">
        <v>13</v>
      </c>
      <c r="BD1421" s="6">
        <v>0</v>
      </c>
      <c r="BF1421" s="6">
        <v>0</v>
      </c>
      <c r="BG1421" s="45">
        <v>0</v>
      </c>
      <c r="BH1421" s="45">
        <v>0</v>
      </c>
      <c r="BI1421" s="6">
        <v>0</v>
      </c>
      <c r="BJ1421" s="6">
        <v>0</v>
      </c>
      <c r="BK1421" s="6">
        <v>0</v>
      </c>
      <c r="BL1421" s="45">
        <v>2</v>
      </c>
      <c r="BM1421" s="45">
        <v>0</v>
      </c>
      <c r="BN1421" s="6">
        <v>0</v>
      </c>
      <c r="BO1421" s="6">
        <v>0</v>
      </c>
      <c r="BP1421" s="6">
        <v>0</v>
      </c>
      <c r="BQ1421" s="6">
        <v>0</v>
      </c>
      <c r="BR1421" s="45">
        <v>0</v>
      </c>
      <c r="BT1421" s="45">
        <v>0</v>
      </c>
      <c r="BU1421" s="45">
        <v>0</v>
      </c>
      <c r="BX1421" s="6">
        <v>0</v>
      </c>
      <c r="BY1421" s="6" t="s">
        <v>21</v>
      </c>
      <c r="BZ1421" s="6">
        <f t="shared" si="66"/>
        <v>15</v>
      </c>
      <c r="CA1421" s="6">
        <f t="shared" si="67"/>
        <v>2</v>
      </c>
      <c r="CC1421" s="63" t="s">
        <v>4687</v>
      </c>
      <c r="CD1421" s="6" t="s">
        <v>21</v>
      </c>
      <c r="CK1421" s="6" t="s">
        <v>5148</v>
      </c>
      <c r="DA1421" s="6" t="s">
        <v>21</v>
      </c>
      <c r="DC1421" s="6" t="s">
        <v>4434</v>
      </c>
      <c r="DD1421" s="6" t="s">
        <v>1850</v>
      </c>
      <c r="DF1421" s="29">
        <f t="shared" si="68"/>
        <v>0</v>
      </c>
      <c r="DG1421" s="6">
        <v>1</v>
      </c>
    </row>
    <row r="1422" spans="1:111" ht="16" hidden="1" x14ac:dyDescent="0.2">
      <c r="A1422" s="6" t="s">
        <v>1862</v>
      </c>
      <c r="B1422" s="25"/>
      <c r="C1422" s="25"/>
      <c r="F1422" s="25"/>
      <c r="G1422" s="63" t="s">
        <v>1844</v>
      </c>
      <c r="H1422" s="6" t="s">
        <v>8204</v>
      </c>
      <c r="L1422" s="6" t="s">
        <v>313</v>
      </c>
      <c r="P1422" s="6" t="s">
        <v>3530</v>
      </c>
      <c r="Q1422" s="6" t="s">
        <v>4773</v>
      </c>
      <c r="X1422" s="6">
        <v>231</v>
      </c>
      <c r="Y1422" s="6">
        <v>231</v>
      </c>
      <c r="Z1422" s="6">
        <v>0</v>
      </c>
      <c r="AA1422" s="6">
        <v>0</v>
      </c>
      <c r="AB1422" s="6">
        <f>SUM(Table2026_09_25[[#This Row],[Number of in-person visits provided in reporting year.]:[Number of video/virtual visits provided in reporting year.]])</f>
        <v>231</v>
      </c>
      <c r="AC1422" s="6" t="s">
        <v>8469</v>
      </c>
      <c r="AD1422" s="6">
        <v>0</v>
      </c>
      <c r="AE1422" s="6">
        <v>0</v>
      </c>
      <c r="AF1422" s="6" t="s">
        <v>4682</v>
      </c>
      <c r="AG1422" s="6">
        <v>90</v>
      </c>
      <c r="AI1422" s="6" t="s">
        <v>8205</v>
      </c>
      <c r="AJ1422" s="6" t="s">
        <v>8206</v>
      </c>
      <c r="AK1422" s="6" t="s">
        <v>8483</v>
      </c>
      <c r="AL1422" s="26" t="s">
        <v>3886</v>
      </c>
      <c r="AQ1422" s="6" t="s">
        <v>43</v>
      </c>
      <c r="AX1422" s="45"/>
      <c r="AZ1422" s="6">
        <v>0</v>
      </c>
      <c r="BA1422" s="6">
        <v>0</v>
      </c>
      <c r="BB1422" s="45">
        <v>0</v>
      </c>
      <c r="BC1422" s="6">
        <v>2</v>
      </c>
      <c r="BD1422" s="6">
        <v>0</v>
      </c>
      <c r="BF1422" s="6">
        <v>0</v>
      </c>
      <c r="BG1422" s="45">
        <v>0</v>
      </c>
      <c r="BH1422" s="45">
        <v>0</v>
      </c>
      <c r="BI1422" s="6">
        <v>0</v>
      </c>
      <c r="BJ1422" s="6">
        <v>0</v>
      </c>
      <c r="BK1422" s="6">
        <v>0</v>
      </c>
      <c r="BL1422" s="45">
        <v>1</v>
      </c>
      <c r="BM1422" s="45">
        <v>0</v>
      </c>
      <c r="BN1422" s="6">
        <v>0</v>
      </c>
      <c r="BO1422" s="6">
        <v>0</v>
      </c>
      <c r="BP1422" s="6">
        <v>0</v>
      </c>
      <c r="BQ1422" s="6">
        <v>0</v>
      </c>
      <c r="BR1422" s="45">
        <v>0</v>
      </c>
      <c r="BT1422" s="45">
        <v>0</v>
      </c>
      <c r="BU1422" s="45">
        <v>0</v>
      </c>
      <c r="BX1422" s="6">
        <v>0</v>
      </c>
      <c r="BY1422" s="6" t="s">
        <v>21</v>
      </c>
      <c r="BZ1422" s="6">
        <f t="shared" si="66"/>
        <v>3</v>
      </c>
      <c r="CA1422" s="6">
        <f t="shared" si="67"/>
        <v>1</v>
      </c>
      <c r="CC1422" s="63" t="s">
        <v>4687</v>
      </c>
      <c r="CD1422" s="6" t="s">
        <v>21</v>
      </c>
      <c r="CK1422" s="6" t="s">
        <v>5148</v>
      </c>
      <c r="DA1422" s="6" t="s">
        <v>21</v>
      </c>
      <c r="DC1422" s="6" t="s">
        <v>4434</v>
      </c>
      <c r="DD1422" s="6" t="s">
        <v>1850</v>
      </c>
      <c r="DF1422" s="29">
        <f t="shared" si="68"/>
        <v>0</v>
      </c>
      <c r="DG1422" s="6">
        <v>1</v>
      </c>
    </row>
    <row r="1423" spans="1:111" ht="16" hidden="1" x14ac:dyDescent="0.2">
      <c r="A1423" s="6" t="s">
        <v>1911</v>
      </c>
      <c r="B1423" s="25"/>
      <c r="C1423" s="25"/>
      <c r="F1423" s="25"/>
      <c r="G1423" s="63" t="s">
        <v>1844</v>
      </c>
      <c r="H1423" s="6" t="s">
        <v>4929</v>
      </c>
      <c r="L1423" s="6" t="s">
        <v>1042</v>
      </c>
      <c r="P1423" s="6" t="s">
        <v>3507</v>
      </c>
      <c r="Q1423" s="6" t="s">
        <v>3507</v>
      </c>
      <c r="X1423" s="6">
        <v>2703</v>
      </c>
      <c r="Y1423" s="6">
        <v>2703</v>
      </c>
      <c r="Z1423" s="6">
        <v>2703</v>
      </c>
      <c r="AA1423" s="6">
        <v>0</v>
      </c>
      <c r="AB1423" s="6">
        <f>SUM(Table2026_09_25[[#This Row],[Number of in-person visits provided in reporting year.]:[Number of video/virtual visits provided in reporting year.]])</f>
        <v>5406</v>
      </c>
      <c r="AC1423" s="6" t="s">
        <v>8469</v>
      </c>
      <c r="AD1423" s="6">
        <v>0</v>
      </c>
      <c r="AE1423" s="6">
        <v>0</v>
      </c>
      <c r="AF1423" s="6" t="s">
        <v>4682</v>
      </c>
      <c r="AG1423" s="6">
        <v>0</v>
      </c>
      <c r="AI1423" s="6" t="s">
        <v>4933</v>
      </c>
      <c r="AJ1423" s="6" t="s">
        <v>149</v>
      </c>
      <c r="AK1423" s="6" t="s">
        <v>8483</v>
      </c>
      <c r="AL1423" s="26" t="s">
        <v>77</v>
      </c>
      <c r="AQ1423" s="6" t="s">
        <v>63</v>
      </c>
      <c r="AX1423" s="45"/>
      <c r="AZ1423" s="6">
        <v>1</v>
      </c>
      <c r="BA1423" s="6">
        <v>0</v>
      </c>
      <c r="BB1423" s="45">
        <v>0</v>
      </c>
      <c r="BC1423" s="6">
        <v>0</v>
      </c>
      <c r="BD1423" s="6">
        <v>0</v>
      </c>
      <c r="BF1423" s="6">
        <v>0</v>
      </c>
      <c r="BG1423" s="45">
        <v>1</v>
      </c>
      <c r="BH1423" s="45">
        <v>0</v>
      </c>
      <c r="BI1423" s="6">
        <v>0</v>
      </c>
      <c r="BJ1423" s="6">
        <v>0</v>
      </c>
      <c r="BK1423" s="6">
        <v>0</v>
      </c>
      <c r="BL1423" s="45">
        <v>0</v>
      </c>
      <c r="BM1423" s="45">
        <v>0</v>
      </c>
      <c r="BN1423" s="6">
        <v>0</v>
      </c>
      <c r="BO1423" s="6">
        <v>0</v>
      </c>
      <c r="BP1423" s="6">
        <v>1</v>
      </c>
      <c r="BQ1423" s="6">
        <v>0</v>
      </c>
      <c r="BR1423" s="45">
        <v>0</v>
      </c>
      <c r="BT1423" s="45">
        <v>0</v>
      </c>
      <c r="BU1423" s="45">
        <v>0</v>
      </c>
      <c r="BX1423" s="6">
        <v>0</v>
      </c>
      <c r="BY1423" s="6" t="s">
        <v>21</v>
      </c>
      <c r="BZ1423" s="6">
        <f t="shared" si="66"/>
        <v>3</v>
      </c>
      <c r="CA1423" s="6">
        <f t="shared" si="67"/>
        <v>2</v>
      </c>
      <c r="CC1423" s="63" t="s">
        <v>4687</v>
      </c>
      <c r="CD1423" s="6" t="s">
        <v>1912</v>
      </c>
      <c r="CK1423" s="6" t="s">
        <v>5148</v>
      </c>
      <c r="DA1423" s="6" t="s">
        <v>21</v>
      </c>
      <c r="DC1423" s="6" t="s">
        <v>4434</v>
      </c>
      <c r="DD1423" s="6" t="s">
        <v>1044</v>
      </c>
      <c r="DF1423" s="29">
        <f t="shared" si="68"/>
        <v>0</v>
      </c>
      <c r="DG1423" s="6">
        <v>1</v>
      </c>
    </row>
    <row r="1424" spans="1:111" ht="16" hidden="1" x14ac:dyDescent="0.2">
      <c r="A1424" s="6" t="s">
        <v>2113</v>
      </c>
      <c r="B1424" s="25"/>
      <c r="C1424" s="25"/>
      <c r="F1424" s="25"/>
      <c r="G1424" s="63" t="s">
        <v>1844</v>
      </c>
      <c r="H1424" s="6" t="s">
        <v>4929</v>
      </c>
      <c r="L1424" s="6" t="s">
        <v>1624</v>
      </c>
      <c r="P1424" s="6" t="s">
        <v>3529</v>
      </c>
      <c r="Q1424" s="6" t="s">
        <v>4730</v>
      </c>
      <c r="X1424" s="6">
        <v>760</v>
      </c>
      <c r="Y1424" s="6">
        <v>3620</v>
      </c>
      <c r="Z1424" s="6">
        <v>0</v>
      </c>
      <c r="AA1424" s="6">
        <v>0</v>
      </c>
      <c r="AB1424" s="6">
        <f>SUM(Table2026_09_25[[#This Row],[Number of in-person visits provided in reporting year.]:[Number of video/virtual visits provided in reporting year.]])</f>
        <v>3620</v>
      </c>
      <c r="AC1424" s="6" t="s">
        <v>8469</v>
      </c>
      <c r="AD1424" s="6">
        <v>0</v>
      </c>
      <c r="AE1424" s="6">
        <v>0</v>
      </c>
      <c r="AF1424" s="6" t="s">
        <v>4682</v>
      </c>
      <c r="AG1424" s="6">
        <v>0</v>
      </c>
      <c r="AI1424" s="6" t="s">
        <v>4933</v>
      </c>
      <c r="AJ1424" s="6" t="s">
        <v>149</v>
      </c>
      <c r="AK1424" s="6" t="s">
        <v>8483</v>
      </c>
      <c r="AL1424" s="26" t="s">
        <v>77</v>
      </c>
      <c r="AQ1424" s="6" t="s">
        <v>63</v>
      </c>
      <c r="AX1424" s="45"/>
      <c r="AZ1424" s="6">
        <v>0</v>
      </c>
      <c r="BA1424" s="6">
        <v>0</v>
      </c>
      <c r="BB1424" s="45">
        <v>0</v>
      </c>
      <c r="BC1424" s="6">
        <v>0</v>
      </c>
      <c r="BD1424" s="6">
        <v>2</v>
      </c>
      <c r="BF1424" s="6">
        <v>0</v>
      </c>
      <c r="BG1424" s="45">
        <v>0</v>
      </c>
      <c r="BH1424" s="45">
        <v>0</v>
      </c>
      <c r="BI1424" s="6">
        <v>0</v>
      </c>
      <c r="BJ1424" s="6">
        <v>0</v>
      </c>
      <c r="BK1424" s="6">
        <v>0</v>
      </c>
      <c r="BL1424" s="45">
        <v>0</v>
      </c>
      <c r="BM1424" s="45">
        <v>0</v>
      </c>
      <c r="BN1424" s="6">
        <v>0</v>
      </c>
      <c r="BO1424" s="6">
        <v>0</v>
      </c>
      <c r="BP1424" s="6">
        <v>3</v>
      </c>
      <c r="BQ1424" s="6">
        <v>0</v>
      </c>
      <c r="BR1424" s="45">
        <v>0</v>
      </c>
      <c r="BT1424" s="45">
        <v>0</v>
      </c>
      <c r="BU1424" s="45">
        <v>0</v>
      </c>
      <c r="BX1424" s="6">
        <v>0</v>
      </c>
      <c r="BY1424" s="6" t="s">
        <v>21</v>
      </c>
      <c r="BZ1424" s="6">
        <f t="shared" si="66"/>
        <v>5</v>
      </c>
      <c r="CA1424" s="6">
        <f t="shared" si="67"/>
        <v>3</v>
      </c>
      <c r="CC1424" s="63" t="s">
        <v>4687</v>
      </c>
      <c r="CD1424" s="6" t="s">
        <v>2114</v>
      </c>
      <c r="CK1424" s="6" t="s">
        <v>5148</v>
      </c>
      <c r="DA1424" s="6" t="s">
        <v>1626</v>
      </c>
      <c r="DC1424" s="6" t="s">
        <v>4434</v>
      </c>
      <c r="DD1424" s="6" t="s">
        <v>985</v>
      </c>
      <c r="DF1424" s="29">
        <f t="shared" si="68"/>
        <v>0</v>
      </c>
      <c r="DG1424" s="6">
        <v>1</v>
      </c>
    </row>
    <row r="1425" spans="1:111" ht="16" hidden="1" x14ac:dyDescent="0.2">
      <c r="A1425" s="6" t="s">
        <v>1933</v>
      </c>
      <c r="B1425" s="25"/>
      <c r="C1425" s="25"/>
      <c r="F1425" s="25"/>
      <c r="G1425" s="63" t="s">
        <v>1844</v>
      </c>
      <c r="H1425" s="6" t="s">
        <v>7880</v>
      </c>
      <c r="L1425" s="6" t="s">
        <v>1934</v>
      </c>
      <c r="P1425" s="6" t="s">
        <v>353</v>
      </c>
      <c r="Q1425" s="6" t="s">
        <v>4730</v>
      </c>
      <c r="X1425" s="6">
        <v>504</v>
      </c>
      <c r="Y1425" s="6">
        <v>0</v>
      </c>
      <c r="Z1425" s="6">
        <v>0</v>
      </c>
      <c r="AA1425" s="6">
        <v>0</v>
      </c>
      <c r="AB1425" s="6">
        <f>SUM(Table2026_09_25[[#This Row],[Number of in-person visits provided in reporting year.]:[Number of video/virtual visits provided in reporting year.]])</f>
        <v>0</v>
      </c>
      <c r="AC1425" s="6" t="s">
        <v>8469</v>
      </c>
      <c r="AD1425" s="6">
        <v>20</v>
      </c>
      <c r="AE1425" s="6">
        <v>98</v>
      </c>
      <c r="AF1425" s="6" t="s">
        <v>25</v>
      </c>
      <c r="AG1425" s="6">
        <v>0</v>
      </c>
      <c r="AI1425" s="6" t="s">
        <v>4496</v>
      </c>
      <c r="AJ1425" s="6" t="s">
        <v>4488</v>
      </c>
      <c r="AK1425" s="6" t="s">
        <v>8483</v>
      </c>
      <c r="AL1425" s="26" t="s">
        <v>950</v>
      </c>
      <c r="AQ1425" s="6" t="s">
        <v>366</v>
      </c>
      <c r="AX1425" s="45"/>
      <c r="AZ1425" s="6">
        <v>2</v>
      </c>
      <c r="BA1425" s="6">
        <v>0</v>
      </c>
      <c r="BB1425" s="45">
        <v>0.5</v>
      </c>
      <c r="BC1425" s="6">
        <v>0</v>
      </c>
      <c r="BD1425" s="6">
        <v>0</v>
      </c>
      <c r="BF1425" s="6">
        <v>0</v>
      </c>
      <c r="BG1425" s="45">
        <v>1</v>
      </c>
      <c r="BH1425" s="45">
        <v>0</v>
      </c>
      <c r="BI1425" s="6">
        <v>0</v>
      </c>
      <c r="BJ1425" s="6">
        <v>2.5</v>
      </c>
      <c r="BK1425" s="6">
        <v>0</v>
      </c>
      <c r="BL1425" s="45">
        <v>1</v>
      </c>
      <c r="BM1425" s="45">
        <v>0</v>
      </c>
      <c r="BN1425" s="6">
        <v>0</v>
      </c>
      <c r="BO1425" s="6">
        <v>0</v>
      </c>
      <c r="BP1425" s="6">
        <v>7</v>
      </c>
      <c r="BQ1425" s="6">
        <v>10</v>
      </c>
      <c r="BR1425" s="45">
        <v>1</v>
      </c>
      <c r="BT1425" s="45">
        <v>0</v>
      </c>
      <c r="BU1425" s="45">
        <v>3</v>
      </c>
      <c r="BX1425" s="6">
        <v>0</v>
      </c>
      <c r="BY1425" s="6" t="s">
        <v>21</v>
      </c>
      <c r="BZ1425" s="6">
        <f t="shared" si="66"/>
        <v>28</v>
      </c>
      <c r="CA1425" s="6">
        <f t="shared" si="67"/>
        <v>26</v>
      </c>
      <c r="CC1425" s="63" t="s">
        <v>4687</v>
      </c>
      <c r="CD1425" s="6" t="s">
        <v>951</v>
      </c>
      <c r="CK1425" s="6" t="s">
        <v>5148</v>
      </c>
      <c r="DA1425" s="6" t="s">
        <v>21</v>
      </c>
      <c r="DC1425" s="6" t="s">
        <v>4434</v>
      </c>
      <c r="DD1425" s="6" t="s">
        <v>367</v>
      </c>
      <c r="DF1425" s="29">
        <f t="shared" si="68"/>
        <v>0</v>
      </c>
      <c r="DG1425" s="6">
        <v>1</v>
      </c>
    </row>
    <row r="1426" spans="1:111" ht="16" hidden="1" x14ac:dyDescent="0.2">
      <c r="A1426" s="6" t="s">
        <v>2495</v>
      </c>
      <c r="B1426" s="25"/>
      <c r="C1426" s="25"/>
      <c r="F1426" s="25"/>
      <c r="G1426" s="63" t="s">
        <v>1844</v>
      </c>
      <c r="H1426" s="6" t="s">
        <v>7809</v>
      </c>
      <c r="L1426" s="6" t="s">
        <v>2451</v>
      </c>
      <c r="P1426" s="6" t="s">
        <v>3529</v>
      </c>
      <c r="Q1426" s="6" t="s">
        <v>4730</v>
      </c>
      <c r="X1426" s="6">
        <v>168</v>
      </c>
      <c r="Y1426" s="6">
        <v>0</v>
      </c>
      <c r="Z1426" s="6">
        <v>0</v>
      </c>
      <c r="AA1426" s="6">
        <v>0</v>
      </c>
      <c r="AB1426" s="6">
        <f>SUM(Table2026_09_25[[#This Row],[Number of in-person visits provided in reporting year.]:[Number of video/virtual visits provided in reporting year.]])</f>
        <v>0</v>
      </c>
      <c r="AC1426" s="6" t="s">
        <v>8469</v>
      </c>
      <c r="AD1426" s="6">
        <v>0</v>
      </c>
      <c r="AE1426" s="6">
        <v>0</v>
      </c>
      <c r="AG1426" s="6">
        <v>0</v>
      </c>
      <c r="AI1426" s="6" t="s">
        <v>2575</v>
      </c>
      <c r="AJ1426" s="6" t="s">
        <v>149</v>
      </c>
      <c r="AK1426" s="6" t="s">
        <v>8483</v>
      </c>
      <c r="AL1426" s="26" t="s">
        <v>195</v>
      </c>
      <c r="AQ1426" s="6" t="s">
        <v>63</v>
      </c>
      <c r="AX1426" s="45"/>
      <c r="AZ1426" s="6">
        <v>0</v>
      </c>
      <c r="BA1426" s="6">
        <v>0</v>
      </c>
      <c r="BB1426" s="45">
        <v>0</v>
      </c>
      <c r="BC1426" s="6">
        <v>0</v>
      </c>
      <c r="BD1426" s="6">
        <v>0</v>
      </c>
      <c r="BF1426" s="6">
        <v>0</v>
      </c>
      <c r="BG1426" s="45">
        <v>0</v>
      </c>
      <c r="BH1426" s="45">
        <v>0</v>
      </c>
      <c r="BI1426" s="6">
        <v>0</v>
      </c>
      <c r="BJ1426" s="6">
        <v>0</v>
      </c>
      <c r="BK1426" s="6">
        <v>0</v>
      </c>
      <c r="BL1426" s="45">
        <v>0</v>
      </c>
      <c r="BM1426" s="45">
        <v>0</v>
      </c>
      <c r="BN1426" s="6">
        <v>0</v>
      </c>
      <c r="BO1426" s="6">
        <v>0</v>
      </c>
      <c r="BP1426" s="6">
        <v>1</v>
      </c>
      <c r="BQ1426" s="6">
        <v>0</v>
      </c>
      <c r="BR1426" s="45">
        <v>0</v>
      </c>
      <c r="BT1426" s="45">
        <v>0</v>
      </c>
      <c r="BU1426" s="45">
        <v>0</v>
      </c>
      <c r="BX1426" s="6">
        <v>0</v>
      </c>
      <c r="BY1426" s="6" t="s">
        <v>21</v>
      </c>
      <c r="BZ1426" s="6">
        <f t="shared" si="66"/>
        <v>1</v>
      </c>
      <c r="CA1426" s="6">
        <f t="shared" si="67"/>
        <v>1</v>
      </c>
      <c r="CC1426" s="63" t="s">
        <v>21</v>
      </c>
      <c r="CD1426" s="6" t="s">
        <v>21</v>
      </c>
      <c r="CK1426" s="6" t="s">
        <v>5148</v>
      </c>
      <c r="DA1426" s="6" t="s">
        <v>21</v>
      </c>
      <c r="DC1426" s="6" t="s">
        <v>4434</v>
      </c>
      <c r="DD1426" s="6" t="s">
        <v>196</v>
      </c>
      <c r="DF1426" s="29">
        <f t="shared" si="68"/>
        <v>0</v>
      </c>
      <c r="DG1426" s="6">
        <v>1</v>
      </c>
    </row>
    <row r="1427" spans="1:111" ht="16" hidden="1" x14ac:dyDescent="0.2">
      <c r="A1427" s="6" t="s">
        <v>2130</v>
      </c>
      <c r="B1427" s="25"/>
      <c r="C1427" s="25"/>
      <c r="F1427" s="25"/>
      <c r="G1427" s="63" t="s">
        <v>1844</v>
      </c>
      <c r="H1427" s="6" t="s">
        <v>7809</v>
      </c>
      <c r="L1427" s="6" t="s">
        <v>1021</v>
      </c>
      <c r="P1427" s="6" t="s">
        <v>3530</v>
      </c>
      <c r="Q1427" s="6" t="s">
        <v>4773</v>
      </c>
      <c r="X1427" s="6">
        <v>0</v>
      </c>
      <c r="Y1427" s="6">
        <v>0</v>
      </c>
      <c r="Z1427" s="6">
        <v>0</v>
      </c>
      <c r="AA1427" s="6">
        <v>0</v>
      </c>
      <c r="AB1427" s="6">
        <f>SUM(Table2026_09_25[[#This Row],[Number of in-person visits provided in reporting year.]:[Number of video/virtual visits provided in reporting year.]])</f>
        <v>0</v>
      </c>
      <c r="AC1427" s="6" t="s">
        <v>8469</v>
      </c>
      <c r="AD1427" s="6">
        <v>0</v>
      </c>
      <c r="AE1427" s="6">
        <v>0</v>
      </c>
      <c r="AG1427" s="6">
        <v>0</v>
      </c>
      <c r="AI1427" s="6" t="s">
        <v>2575</v>
      </c>
      <c r="AJ1427" s="6" t="s">
        <v>149</v>
      </c>
      <c r="AK1427" s="6" t="s">
        <v>8483</v>
      </c>
      <c r="AL1427" s="26" t="s">
        <v>195</v>
      </c>
      <c r="AQ1427" s="6" t="s">
        <v>63</v>
      </c>
      <c r="AX1427" s="45"/>
      <c r="AZ1427" s="6">
        <v>0</v>
      </c>
      <c r="BA1427" s="6">
        <v>0</v>
      </c>
      <c r="BB1427" s="45">
        <v>0</v>
      </c>
      <c r="BC1427" s="6">
        <v>0.1</v>
      </c>
      <c r="BD1427" s="6">
        <v>0</v>
      </c>
      <c r="BF1427" s="6">
        <v>0</v>
      </c>
      <c r="BG1427" s="45">
        <v>0</v>
      </c>
      <c r="BH1427" s="45">
        <v>0</v>
      </c>
      <c r="BI1427" s="6">
        <v>0</v>
      </c>
      <c r="BJ1427" s="6">
        <v>0</v>
      </c>
      <c r="BK1427" s="6">
        <v>0</v>
      </c>
      <c r="BL1427" s="45">
        <v>0</v>
      </c>
      <c r="BM1427" s="45">
        <v>0</v>
      </c>
      <c r="BN1427" s="6">
        <v>0</v>
      </c>
      <c r="BO1427" s="6">
        <v>0</v>
      </c>
      <c r="BP1427" s="6">
        <v>0</v>
      </c>
      <c r="BQ1427" s="6">
        <v>0</v>
      </c>
      <c r="BR1427" s="45">
        <v>0</v>
      </c>
      <c r="BT1427" s="45">
        <v>0</v>
      </c>
      <c r="BU1427" s="45">
        <v>0</v>
      </c>
      <c r="BX1427" s="6">
        <v>0</v>
      </c>
      <c r="BY1427" s="6" t="s">
        <v>21</v>
      </c>
      <c r="BZ1427" s="6">
        <f t="shared" si="66"/>
        <v>0.1</v>
      </c>
      <c r="CA1427" s="6">
        <f t="shared" si="67"/>
        <v>0</v>
      </c>
      <c r="CC1427" s="63" t="s">
        <v>4753</v>
      </c>
      <c r="CD1427" s="6" t="s">
        <v>21</v>
      </c>
      <c r="CK1427" s="6" t="s">
        <v>5148</v>
      </c>
      <c r="DA1427" s="6" t="s">
        <v>1022</v>
      </c>
      <c r="DC1427" s="6" t="s">
        <v>4434</v>
      </c>
      <c r="DD1427" s="6" t="s">
        <v>164</v>
      </c>
      <c r="DF1427" s="29">
        <f t="shared" si="68"/>
        <v>0</v>
      </c>
      <c r="DG1427" s="6">
        <v>1</v>
      </c>
    </row>
    <row r="1428" spans="1:111" ht="16" hidden="1" x14ac:dyDescent="0.2">
      <c r="A1428" s="6" t="s">
        <v>2160</v>
      </c>
      <c r="B1428" s="25"/>
      <c r="C1428" s="25"/>
      <c r="F1428" s="25"/>
      <c r="G1428" s="63" t="s">
        <v>1844</v>
      </c>
      <c r="H1428" s="6" t="s">
        <v>7809</v>
      </c>
      <c r="L1428" s="6" t="s">
        <v>1024</v>
      </c>
      <c r="P1428" s="6" t="s">
        <v>8125</v>
      </c>
      <c r="Q1428" s="6" t="s">
        <v>4773</v>
      </c>
      <c r="X1428" s="6">
        <v>0</v>
      </c>
      <c r="Y1428" s="6">
        <v>0</v>
      </c>
      <c r="Z1428" s="6">
        <v>0</v>
      </c>
      <c r="AA1428" s="6">
        <v>0</v>
      </c>
      <c r="AB1428" s="6">
        <f>SUM(Table2026_09_25[[#This Row],[Number of in-person visits provided in reporting year.]:[Number of video/virtual visits provided in reporting year.]])</f>
        <v>0</v>
      </c>
      <c r="AC1428" s="6" t="s">
        <v>8469</v>
      </c>
      <c r="AD1428" s="6">
        <v>0</v>
      </c>
      <c r="AE1428" s="6">
        <v>0</v>
      </c>
      <c r="AG1428" s="6">
        <v>0</v>
      </c>
      <c r="AI1428" s="6" t="s">
        <v>2575</v>
      </c>
      <c r="AJ1428" s="6" t="s">
        <v>149</v>
      </c>
      <c r="AK1428" s="6" t="s">
        <v>8483</v>
      </c>
      <c r="AL1428" s="26" t="s">
        <v>195</v>
      </c>
      <c r="AQ1428" s="6" t="s">
        <v>63</v>
      </c>
      <c r="AX1428" s="45"/>
      <c r="AZ1428" s="6">
        <v>0</v>
      </c>
      <c r="BA1428" s="6">
        <v>0</v>
      </c>
      <c r="BB1428" s="45">
        <v>0</v>
      </c>
      <c r="BC1428" s="6">
        <v>0</v>
      </c>
      <c r="BD1428" s="6">
        <v>0</v>
      </c>
      <c r="BF1428" s="6">
        <v>0.1</v>
      </c>
      <c r="BG1428" s="45">
        <v>0</v>
      </c>
      <c r="BH1428" s="45">
        <v>0</v>
      </c>
      <c r="BI1428" s="6">
        <v>0</v>
      </c>
      <c r="BJ1428" s="6">
        <v>0</v>
      </c>
      <c r="BK1428" s="6">
        <v>0</v>
      </c>
      <c r="BL1428" s="45">
        <v>0</v>
      </c>
      <c r="BM1428" s="45">
        <v>0</v>
      </c>
      <c r="BN1428" s="6">
        <v>0</v>
      </c>
      <c r="BO1428" s="6">
        <v>0</v>
      </c>
      <c r="BP1428" s="6">
        <v>0</v>
      </c>
      <c r="BQ1428" s="6">
        <v>0</v>
      </c>
      <c r="BR1428" s="45">
        <v>0</v>
      </c>
      <c r="BT1428" s="45">
        <v>0</v>
      </c>
      <c r="BU1428" s="45">
        <v>0</v>
      </c>
      <c r="BX1428" s="6">
        <v>0</v>
      </c>
      <c r="BY1428" s="6" t="s">
        <v>21</v>
      </c>
      <c r="BZ1428" s="6">
        <f t="shared" si="66"/>
        <v>0.1</v>
      </c>
      <c r="CA1428" s="6">
        <f t="shared" si="67"/>
        <v>0.1</v>
      </c>
      <c r="CC1428" s="63" t="s">
        <v>21</v>
      </c>
      <c r="CD1428" s="6" t="s">
        <v>21</v>
      </c>
      <c r="CK1428" s="6" t="s">
        <v>5148</v>
      </c>
      <c r="DA1428" s="6" t="s">
        <v>21</v>
      </c>
      <c r="DC1428" s="6" t="s">
        <v>4434</v>
      </c>
      <c r="DD1428" s="6" t="s">
        <v>196</v>
      </c>
      <c r="DF1428" s="29">
        <f t="shared" si="68"/>
        <v>0</v>
      </c>
      <c r="DG1428" s="6">
        <v>1</v>
      </c>
    </row>
    <row r="1429" spans="1:111" ht="16" hidden="1" x14ac:dyDescent="0.2">
      <c r="A1429" s="6" t="s">
        <v>2162</v>
      </c>
      <c r="B1429" s="25"/>
      <c r="C1429" s="25"/>
      <c r="F1429" s="25"/>
      <c r="G1429" s="63" t="s">
        <v>1844</v>
      </c>
      <c r="H1429" s="6" t="s">
        <v>7809</v>
      </c>
      <c r="L1429" s="6" t="s">
        <v>1026</v>
      </c>
      <c r="P1429" s="6" t="s">
        <v>95</v>
      </c>
      <c r="Q1429" s="6" t="s">
        <v>4773</v>
      </c>
      <c r="X1429" s="6">
        <v>0</v>
      </c>
      <c r="Y1429" s="6">
        <v>827</v>
      </c>
      <c r="Z1429" s="6">
        <v>82</v>
      </c>
      <c r="AA1429" s="6">
        <v>0</v>
      </c>
      <c r="AB1429" s="6">
        <f>SUM(Table2026_09_25[[#This Row],[Number of in-person visits provided in reporting year.]:[Number of video/virtual visits provided in reporting year.]])</f>
        <v>909</v>
      </c>
      <c r="AC1429" s="6" t="s">
        <v>8469</v>
      </c>
      <c r="AD1429" s="6">
        <v>0</v>
      </c>
      <c r="AE1429" s="6">
        <v>0</v>
      </c>
      <c r="AG1429" s="6">
        <v>0</v>
      </c>
      <c r="AI1429" s="6" t="s">
        <v>2575</v>
      </c>
      <c r="AJ1429" s="6" t="s">
        <v>149</v>
      </c>
      <c r="AK1429" s="6" t="s">
        <v>8483</v>
      </c>
      <c r="AL1429" s="26" t="s">
        <v>195</v>
      </c>
      <c r="AQ1429" s="6" t="s">
        <v>63</v>
      </c>
      <c r="AX1429" s="45"/>
      <c r="AZ1429" s="6">
        <v>0</v>
      </c>
      <c r="BA1429" s="6">
        <v>0</v>
      </c>
      <c r="BB1429" s="45">
        <v>0</v>
      </c>
      <c r="BC1429" s="6">
        <v>0.5</v>
      </c>
      <c r="BD1429" s="6">
        <v>0</v>
      </c>
      <c r="BF1429" s="6">
        <v>0</v>
      </c>
      <c r="BG1429" s="45">
        <v>0.2</v>
      </c>
      <c r="BH1429" s="45">
        <v>0</v>
      </c>
      <c r="BI1429" s="6">
        <v>0</v>
      </c>
      <c r="BJ1429" s="6">
        <v>0</v>
      </c>
      <c r="BK1429" s="6">
        <v>0</v>
      </c>
      <c r="BL1429" s="45">
        <v>0.1</v>
      </c>
      <c r="BM1429" s="45">
        <v>0</v>
      </c>
      <c r="BN1429" s="6">
        <v>0</v>
      </c>
      <c r="BO1429" s="6">
        <v>0</v>
      </c>
      <c r="BP1429" s="6">
        <v>0</v>
      </c>
      <c r="BQ1429" s="6">
        <v>0</v>
      </c>
      <c r="BR1429" s="45">
        <v>0</v>
      </c>
      <c r="BT1429" s="45">
        <v>0</v>
      </c>
      <c r="BU1429" s="45">
        <v>0</v>
      </c>
      <c r="BX1429" s="6">
        <v>0</v>
      </c>
      <c r="BY1429" s="6" t="s">
        <v>21</v>
      </c>
      <c r="BZ1429" s="6">
        <f t="shared" si="66"/>
        <v>0.79999999999999993</v>
      </c>
      <c r="CA1429" s="6">
        <f t="shared" si="67"/>
        <v>0.30000000000000004</v>
      </c>
      <c r="CC1429" s="63" t="s">
        <v>21</v>
      </c>
      <c r="CD1429" s="6" t="s">
        <v>21</v>
      </c>
      <c r="CK1429" s="6" t="s">
        <v>5148</v>
      </c>
      <c r="DA1429" s="6" t="s">
        <v>21</v>
      </c>
      <c r="DC1429" s="6" t="s">
        <v>4434</v>
      </c>
      <c r="DD1429" s="6" t="s">
        <v>196</v>
      </c>
      <c r="DF1429" s="29">
        <f t="shared" si="68"/>
        <v>0</v>
      </c>
      <c r="DG1429" s="6">
        <v>1</v>
      </c>
    </row>
    <row r="1430" spans="1:111" ht="16" hidden="1" x14ac:dyDescent="0.2">
      <c r="A1430" s="6" t="s">
        <v>2161</v>
      </c>
      <c r="B1430" s="25"/>
      <c r="C1430" s="25"/>
      <c r="F1430" s="25"/>
      <c r="G1430" s="63" t="s">
        <v>1844</v>
      </c>
      <c r="H1430" s="6" t="s">
        <v>7809</v>
      </c>
      <c r="L1430" s="6" t="s">
        <v>1028</v>
      </c>
      <c r="P1430" s="6" t="s">
        <v>3531</v>
      </c>
      <c r="Q1430" s="6" t="s">
        <v>4680</v>
      </c>
      <c r="X1430" s="6">
        <v>0</v>
      </c>
      <c r="Y1430" s="6">
        <v>62</v>
      </c>
      <c r="Z1430" s="6">
        <v>4</v>
      </c>
      <c r="AA1430" s="6">
        <v>0</v>
      </c>
      <c r="AB1430" s="6">
        <f>SUM(Table2026_09_25[[#This Row],[Number of in-person visits provided in reporting year.]:[Number of video/virtual visits provided in reporting year.]])</f>
        <v>66</v>
      </c>
      <c r="AC1430" s="6" t="s">
        <v>8469</v>
      </c>
      <c r="AD1430" s="6">
        <v>0</v>
      </c>
      <c r="AE1430" s="6">
        <v>0</v>
      </c>
      <c r="AG1430" s="6">
        <v>0</v>
      </c>
      <c r="AI1430" s="6" t="s">
        <v>2575</v>
      </c>
      <c r="AJ1430" s="6" t="s">
        <v>149</v>
      </c>
      <c r="AK1430" s="6" t="s">
        <v>8483</v>
      </c>
      <c r="AL1430" s="26" t="s">
        <v>195</v>
      </c>
      <c r="AQ1430" s="6" t="s">
        <v>63</v>
      </c>
      <c r="AX1430" s="45"/>
      <c r="AZ1430" s="6">
        <v>0</v>
      </c>
      <c r="BA1430" s="6">
        <v>0</v>
      </c>
      <c r="BB1430" s="45">
        <v>0</v>
      </c>
      <c r="BC1430" s="6">
        <v>0.1</v>
      </c>
      <c r="BD1430" s="6">
        <v>0</v>
      </c>
      <c r="BF1430" s="6">
        <v>0</v>
      </c>
      <c r="BG1430" s="45">
        <v>0</v>
      </c>
      <c r="BH1430" s="45">
        <v>0</v>
      </c>
      <c r="BI1430" s="6">
        <v>0</v>
      </c>
      <c r="BJ1430" s="6">
        <v>0</v>
      </c>
      <c r="BK1430" s="6">
        <v>0</v>
      </c>
      <c r="BL1430" s="45">
        <v>0</v>
      </c>
      <c r="BM1430" s="45">
        <v>0</v>
      </c>
      <c r="BN1430" s="6">
        <v>0</v>
      </c>
      <c r="BO1430" s="6">
        <v>0</v>
      </c>
      <c r="BP1430" s="6">
        <v>0</v>
      </c>
      <c r="BQ1430" s="6">
        <v>0</v>
      </c>
      <c r="BR1430" s="45">
        <v>0</v>
      </c>
      <c r="BT1430" s="45">
        <v>0</v>
      </c>
      <c r="BU1430" s="45">
        <v>0</v>
      </c>
      <c r="BX1430" s="6">
        <v>0</v>
      </c>
      <c r="BY1430" s="6" t="s">
        <v>21</v>
      </c>
      <c r="BZ1430" s="6">
        <f t="shared" si="66"/>
        <v>0.1</v>
      </c>
      <c r="CA1430" s="6">
        <f t="shared" si="67"/>
        <v>0</v>
      </c>
      <c r="CC1430" s="63" t="s">
        <v>21</v>
      </c>
      <c r="CD1430" s="6" t="s">
        <v>21</v>
      </c>
      <c r="CK1430" s="6" t="s">
        <v>5148</v>
      </c>
      <c r="DA1430" s="6" t="s">
        <v>21</v>
      </c>
      <c r="DC1430" s="6" t="s">
        <v>4434</v>
      </c>
      <c r="DD1430" s="6" t="s">
        <v>196</v>
      </c>
      <c r="DF1430" s="29">
        <f t="shared" si="68"/>
        <v>0</v>
      </c>
      <c r="DG1430" s="6">
        <v>1</v>
      </c>
    </row>
    <row r="1431" spans="1:111" ht="16" hidden="1" x14ac:dyDescent="0.2">
      <c r="A1431" s="6" t="s">
        <v>2164</v>
      </c>
      <c r="B1431" s="25"/>
      <c r="C1431" s="25"/>
      <c r="F1431" s="25"/>
      <c r="G1431" s="63" t="s">
        <v>1844</v>
      </c>
      <c r="H1431" s="6" t="s">
        <v>7809</v>
      </c>
      <c r="L1431" s="6" t="s">
        <v>1063</v>
      </c>
      <c r="P1431" s="6" t="s">
        <v>3534</v>
      </c>
      <c r="Q1431" s="31" t="s">
        <v>987</v>
      </c>
      <c r="X1431" s="6">
        <v>254</v>
      </c>
      <c r="Y1431" s="6">
        <v>0</v>
      </c>
      <c r="Z1431" s="6">
        <v>0</v>
      </c>
      <c r="AA1431" s="6">
        <v>0</v>
      </c>
      <c r="AB1431" s="6">
        <f>SUM(Table2026_09_25[[#This Row],[Number of in-person visits provided in reporting year.]:[Number of video/virtual visits provided in reporting year.]])</f>
        <v>0</v>
      </c>
      <c r="AC1431" s="6" t="s">
        <v>8469</v>
      </c>
      <c r="AD1431" s="6">
        <v>0</v>
      </c>
      <c r="AE1431" s="6">
        <v>0</v>
      </c>
      <c r="AG1431" s="6">
        <v>0</v>
      </c>
      <c r="AI1431" s="6" t="s">
        <v>2575</v>
      </c>
      <c r="AJ1431" s="6" t="s">
        <v>149</v>
      </c>
      <c r="AK1431" s="6" t="s">
        <v>8483</v>
      </c>
      <c r="AL1431" s="26" t="s">
        <v>195</v>
      </c>
      <c r="AQ1431" s="6" t="s">
        <v>63</v>
      </c>
      <c r="AX1431" s="45"/>
      <c r="AZ1431" s="6">
        <v>0</v>
      </c>
      <c r="BA1431" s="6">
        <v>0</v>
      </c>
      <c r="BB1431" s="45">
        <v>0</v>
      </c>
      <c r="BC1431" s="6">
        <v>0</v>
      </c>
      <c r="BD1431" s="6">
        <v>0</v>
      </c>
      <c r="BF1431" s="6">
        <v>0</v>
      </c>
      <c r="BG1431" s="45">
        <v>0</v>
      </c>
      <c r="BH1431" s="45">
        <v>0</v>
      </c>
      <c r="BI1431" s="6">
        <v>0</v>
      </c>
      <c r="BJ1431" s="6">
        <v>0</v>
      </c>
      <c r="BK1431" s="6">
        <v>0</v>
      </c>
      <c r="BL1431" s="45">
        <v>0</v>
      </c>
      <c r="BM1431" s="45">
        <v>0</v>
      </c>
      <c r="BN1431" s="6">
        <v>0</v>
      </c>
      <c r="BO1431" s="6">
        <v>0</v>
      </c>
      <c r="BP1431" s="6">
        <v>0</v>
      </c>
      <c r="BQ1431" s="6">
        <v>0</v>
      </c>
      <c r="BR1431" s="45">
        <v>0</v>
      </c>
      <c r="BT1431" s="45">
        <v>0</v>
      </c>
      <c r="BU1431" s="45">
        <v>0</v>
      </c>
      <c r="BX1431" s="6">
        <v>0</v>
      </c>
      <c r="BY1431" s="6" t="s">
        <v>21</v>
      </c>
      <c r="BZ1431" s="6">
        <f t="shared" si="66"/>
        <v>0</v>
      </c>
      <c r="CA1431" s="6">
        <f t="shared" si="67"/>
        <v>0</v>
      </c>
      <c r="CC1431" s="63" t="s">
        <v>21</v>
      </c>
      <c r="CD1431" s="6" t="s">
        <v>21</v>
      </c>
      <c r="CK1431" s="6" t="s">
        <v>5148</v>
      </c>
      <c r="DA1431" s="6" t="s">
        <v>21</v>
      </c>
      <c r="DC1431" s="6" t="s">
        <v>4434</v>
      </c>
      <c r="DD1431" s="6" t="s">
        <v>196</v>
      </c>
      <c r="DF1431" s="29">
        <f t="shared" si="68"/>
        <v>0</v>
      </c>
      <c r="DG1431" s="6">
        <v>1</v>
      </c>
    </row>
    <row r="1432" spans="1:111" ht="16" hidden="1" x14ac:dyDescent="0.2">
      <c r="A1432" s="6" t="s">
        <v>2116</v>
      </c>
      <c r="B1432" s="25"/>
      <c r="C1432" s="25"/>
      <c r="F1432" s="25"/>
      <c r="G1432" s="63" t="s">
        <v>1844</v>
      </c>
      <c r="H1432" s="6" t="s">
        <v>2903</v>
      </c>
      <c r="L1432" s="6" t="s">
        <v>1503</v>
      </c>
      <c r="P1432" s="6" t="s">
        <v>3530</v>
      </c>
      <c r="Q1432" s="6" t="s">
        <v>4773</v>
      </c>
      <c r="X1432" s="6">
        <v>301</v>
      </c>
      <c r="Y1432" s="6">
        <v>2196</v>
      </c>
      <c r="Z1432" s="6">
        <v>0</v>
      </c>
      <c r="AA1432" s="6">
        <v>0</v>
      </c>
      <c r="AB1432" s="6">
        <f>SUM(Table2026_09_25[[#This Row],[Number of in-person visits provided in reporting year.]:[Number of video/virtual visits provided in reporting year.]])</f>
        <v>2196</v>
      </c>
      <c r="AC1432" s="6" t="s">
        <v>8469</v>
      </c>
      <c r="AD1432" s="6">
        <v>0</v>
      </c>
      <c r="AE1432" s="6">
        <v>0</v>
      </c>
      <c r="AF1432" s="6" t="s">
        <v>4682</v>
      </c>
      <c r="AG1432" s="6">
        <v>0</v>
      </c>
      <c r="AI1432" s="6" t="s">
        <v>6615</v>
      </c>
      <c r="AJ1432" s="6" t="s">
        <v>4778</v>
      </c>
      <c r="AK1432" s="6" t="s">
        <v>8483</v>
      </c>
      <c r="AL1432" s="26" t="s">
        <v>548</v>
      </c>
      <c r="AQ1432" s="6" t="s">
        <v>107</v>
      </c>
      <c r="AX1432" s="45"/>
      <c r="AZ1432" s="6">
        <v>0</v>
      </c>
      <c r="BA1432" s="6">
        <v>0</v>
      </c>
      <c r="BB1432" s="45">
        <v>0</v>
      </c>
      <c r="BC1432" s="6">
        <v>0</v>
      </c>
      <c r="BD1432" s="6">
        <v>0</v>
      </c>
      <c r="BF1432" s="6">
        <v>0</v>
      </c>
      <c r="BG1432" s="45">
        <v>0</v>
      </c>
      <c r="BH1432" s="45">
        <v>0</v>
      </c>
      <c r="BI1432" s="6">
        <v>0</v>
      </c>
      <c r="BJ1432" s="6">
        <v>0</v>
      </c>
      <c r="BK1432" s="6">
        <v>0</v>
      </c>
      <c r="BL1432" s="45">
        <v>0.2</v>
      </c>
      <c r="BM1432" s="45">
        <v>0</v>
      </c>
      <c r="BN1432" s="6">
        <v>0</v>
      </c>
      <c r="BO1432" s="6">
        <v>0</v>
      </c>
      <c r="BP1432" s="6">
        <v>0</v>
      </c>
      <c r="BQ1432" s="6">
        <v>0</v>
      </c>
      <c r="BR1432" s="45">
        <v>0</v>
      </c>
      <c r="BT1432" s="45">
        <v>0</v>
      </c>
      <c r="BU1432" s="45">
        <v>0</v>
      </c>
      <c r="BX1432" s="6">
        <v>4.8</v>
      </c>
      <c r="BY1432" s="6" t="s">
        <v>1504</v>
      </c>
      <c r="BZ1432" s="6">
        <f t="shared" si="66"/>
        <v>0.2</v>
      </c>
      <c r="CA1432" s="6">
        <f t="shared" si="67"/>
        <v>5</v>
      </c>
      <c r="CC1432" s="63" t="s">
        <v>4687</v>
      </c>
      <c r="CD1432" s="6" t="s">
        <v>1505</v>
      </c>
      <c r="CK1432" s="6" t="s">
        <v>5148</v>
      </c>
      <c r="DA1432" s="6" t="s">
        <v>21</v>
      </c>
      <c r="DC1432" s="6" t="s">
        <v>4434</v>
      </c>
      <c r="DD1432" s="6" t="s">
        <v>1498</v>
      </c>
      <c r="DF1432" s="29">
        <f t="shared" si="68"/>
        <v>0</v>
      </c>
      <c r="DG1432" s="6">
        <v>1</v>
      </c>
    </row>
    <row r="1433" spans="1:111" ht="16" hidden="1" x14ac:dyDescent="0.2">
      <c r="A1433" s="6" t="s">
        <v>2317</v>
      </c>
      <c r="B1433" s="25"/>
      <c r="C1433" s="25"/>
      <c r="F1433" s="25"/>
      <c r="G1433" s="63" t="s">
        <v>1844</v>
      </c>
      <c r="H1433" s="6" t="s">
        <v>7469</v>
      </c>
      <c r="L1433" s="6" t="s">
        <v>1795</v>
      </c>
      <c r="P1433" s="6" t="s">
        <v>6712</v>
      </c>
      <c r="Q1433" s="6" t="s">
        <v>4730</v>
      </c>
      <c r="X1433" s="6">
        <v>50</v>
      </c>
      <c r="Y1433" s="6">
        <v>0</v>
      </c>
      <c r="Z1433" s="6">
        <v>0</v>
      </c>
      <c r="AA1433" s="6">
        <v>0</v>
      </c>
      <c r="AB1433" s="6">
        <f>SUM(Table2026_09_25[[#This Row],[Number of in-person visits provided in reporting year.]:[Number of video/virtual visits provided in reporting year.]])</f>
        <v>0</v>
      </c>
      <c r="AC1433" s="6" t="s">
        <v>8468</v>
      </c>
      <c r="AD1433" s="6">
        <v>28</v>
      </c>
      <c r="AE1433" s="6">
        <v>96.48</v>
      </c>
      <c r="AG1433" s="6">
        <v>39.9</v>
      </c>
      <c r="AI1433" s="6" t="s">
        <v>7474</v>
      </c>
      <c r="AJ1433" s="6" t="s">
        <v>6906</v>
      </c>
      <c r="AK1433" s="6" t="s">
        <v>8483</v>
      </c>
      <c r="AL1433" s="26" t="s">
        <v>24</v>
      </c>
      <c r="AQ1433" s="6" t="s">
        <v>107</v>
      </c>
      <c r="AX1433" s="45"/>
      <c r="AZ1433" s="6">
        <v>0.5</v>
      </c>
      <c r="BA1433" s="6">
        <v>0</v>
      </c>
      <c r="BB1433" s="45">
        <v>0</v>
      </c>
      <c r="BC1433" s="6">
        <v>0</v>
      </c>
      <c r="BD1433" s="6">
        <v>1</v>
      </c>
      <c r="BF1433" s="6">
        <v>0</v>
      </c>
      <c r="BG1433" s="45">
        <v>1</v>
      </c>
      <c r="BH1433" s="45">
        <v>0</v>
      </c>
      <c r="BI1433" s="6">
        <v>0</v>
      </c>
      <c r="BJ1433" s="6">
        <v>8</v>
      </c>
      <c r="BK1433" s="6">
        <v>0</v>
      </c>
      <c r="BL1433" s="45">
        <v>0</v>
      </c>
      <c r="BM1433" s="45">
        <v>0</v>
      </c>
      <c r="BN1433" s="6">
        <v>0</v>
      </c>
      <c r="BO1433" s="6">
        <v>0</v>
      </c>
      <c r="BP1433" s="6">
        <v>9</v>
      </c>
      <c r="BQ1433" s="6">
        <v>8</v>
      </c>
      <c r="BR1433" s="45">
        <v>2</v>
      </c>
      <c r="BT1433" s="45">
        <v>0</v>
      </c>
      <c r="BU1433" s="45">
        <v>1</v>
      </c>
      <c r="BX1433" s="6">
        <v>0</v>
      </c>
      <c r="BY1433" s="6" t="s">
        <v>2318</v>
      </c>
      <c r="BZ1433" s="6">
        <f t="shared" si="66"/>
        <v>30.5</v>
      </c>
      <c r="CA1433" s="6">
        <f t="shared" si="67"/>
        <v>29</v>
      </c>
      <c r="CC1433" s="63" t="s">
        <v>4753</v>
      </c>
      <c r="CD1433" s="6" t="s">
        <v>21</v>
      </c>
      <c r="CK1433" s="6" t="s">
        <v>5148</v>
      </c>
      <c r="DA1433" s="6" t="s">
        <v>2319</v>
      </c>
      <c r="DC1433" s="6" t="s">
        <v>4434</v>
      </c>
      <c r="DD1433" s="6" t="s">
        <v>1794</v>
      </c>
      <c r="DF1433" s="29">
        <f t="shared" si="68"/>
        <v>0</v>
      </c>
      <c r="DG1433" s="6">
        <v>1</v>
      </c>
    </row>
    <row r="1434" spans="1:111" ht="16" x14ac:dyDescent="0.2">
      <c r="A1434" s="6" t="s">
        <v>3352</v>
      </c>
      <c r="B1434" s="25"/>
      <c r="C1434" s="25"/>
      <c r="F1434" s="25"/>
      <c r="G1434" s="63" t="s">
        <v>1844</v>
      </c>
      <c r="H1434" s="6" t="s">
        <v>5750</v>
      </c>
      <c r="L1434" s="6" t="s">
        <v>3263</v>
      </c>
      <c r="P1434" s="6" t="s">
        <v>3536</v>
      </c>
      <c r="Q1434" s="6" t="s">
        <v>4773</v>
      </c>
      <c r="X1434" s="6">
        <v>972</v>
      </c>
      <c r="Y1434" s="6">
        <v>2568</v>
      </c>
      <c r="Z1434" s="6">
        <v>108</v>
      </c>
      <c r="AA1434" s="6">
        <v>0</v>
      </c>
      <c r="AB1434" s="6">
        <f>SUM(Table2026_09_25[[#This Row],[Number of in-person visits provided in reporting year.]:[Number of video/virtual visits provided in reporting year.]])</f>
        <v>2676</v>
      </c>
      <c r="AC1434" s="6" t="s">
        <v>8469</v>
      </c>
      <c r="AD1434" s="6">
        <v>0</v>
      </c>
      <c r="AE1434" s="6">
        <v>0</v>
      </c>
      <c r="AF1434" s="6" t="s">
        <v>4682</v>
      </c>
      <c r="AG1434" s="6">
        <v>0</v>
      </c>
      <c r="AI1434" s="6" t="s">
        <v>5755</v>
      </c>
      <c r="AJ1434" s="6" t="s">
        <v>43</v>
      </c>
      <c r="AK1434" s="6" t="s">
        <v>8483</v>
      </c>
      <c r="AL1434" s="26" t="s">
        <v>112</v>
      </c>
      <c r="AQ1434" s="6" t="s">
        <v>43</v>
      </c>
      <c r="AX1434" s="45" t="s">
        <v>2431</v>
      </c>
      <c r="AZ1434" s="6">
        <v>0.88</v>
      </c>
      <c r="BA1434" s="6">
        <v>0</v>
      </c>
      <c r="BB1434" s="45">
        <v>0</v>
      </c>
      <c r="BC1434" s="6">
        <v>0</v>
      </c>
      <c r="BD1434" s="6">
        <v>0</v>
      </c>
      <c r="BF1434" s="6">
        <v>0</v>
      </c>
      <c r="BG1434" s="45">
        <v>0</v>
      </c>
      <c r="BH1434" s="45">
        <v>0</v>
      </c>
      <c r="BI1434" s="6">
        <v>0</v>
      </c>
      <c r="BJ1434" s="6">
        <v>0</v>
      </c>
      <c r="BK1434" s="6">
        <v>0</v>
      </c>
      <c r="BL1434" s="45">
        <v>0</v>
      </c>
      <c r="BM1434" s="45">
        <v>0</v>
      </c>
      <c r="BN1434" s="6">
        <v>0</v>
      </c>
      <c r="BO1434" s="6">
        <v>0</v>
      </c>
      <c r="BP1434" s="6">
        <v>0</v>
      </c>
      <c r="BQ1434" s="6">
        <v>0</v>
      </c>
      <c r="BR1434" s="45">
        <v>0</v>
      </c>
      <c r="BT1434" s="45">
        <v>0</v>
      </c>
      <c r="BU1434" s="45">
        <v>0</v>
      </c>
      <c r="BX1434" s="6">
        <v>0.89</v>
      </c>
      <c r="BY1434" s="6" t="s">
        <v>21</v>
      </c>
      <c r="BZ1434" s="6">
        <f t="shared" si="66"/>
        <v>0.88</v>
      </c>
      <c r="CA1434" s="6">
        <f t="shared" si="67"/>
        <v>0.89</v>
      </c>
      <c r="CC1434" s="63" t="s">
        <v>4687</v>
      </c>
      <c r="CD1434" s="6" t="s">
        <v>21</v>
      </c>
      <c r="CK1434" s="6" t="s">
        <v>5148</v>
      </c>
      <c r="DA1434" s="6" t="s">
        <v>3264</v>
      </c>
      <c r="DC1434" s="6" t="s">
        <v>4434</v>
      </c>
      <c r="DD1434" s="6" t="s">
        <v>3231</v>
      </c>
      <c r="DF1434" s="29">
        <f t="shared" si="68"/>
        <v>1</v>
      </c>
      <c r="DG1434" s="6">
        <v>1</v>
      </c>
    </row>
    <row r="1435" spans="1:111" ht="16" x14ac:dyDescent="0.2">
      <c r="A1435" s="6" t="s">
        <v>3353</v>
      </c>
      <c r="B1435" s="25"/>
      <c r="C1435" s="25"/>
      <c r="F1435" s="25"/>
      <c r="G1435" s="63" t="s">
        <v>1844</v>
      </c>
      <c r="H1435" s="6" t="s">
        <v>5750</v>
      </c>
      <c r="L1435" s="6" t="s">
        <v>3266</v>
      </c>
      <c r="P1435" s="6" t="s">
        <v>3536</v>
      </c>
      <c r="Q1435" s="6" t="s">
        <v>4773</v>
      </c>
      <c r="X1435" s="6">
        <v>972</v>
      </c>
      <c r="Y1435" s="6">
        <v>2559</v>
      </c>
      <c r="Z1435" s="6">
        <v>157</v>
      </c>
      <c r="AA1435" s="6">
        <v>22</v>
      </c>
      <c r="AB1435" s="6">
        <f>SUM(Table2026_09_25[[#This Row],[Number of in-person visits provided in reporting year.]:[Number of video/virtual visits provided in reporting year.]])</f>
        <v>2738</v>
      </c>
      <c r="AC1435" s="6" t="s">
        <v>8469</v>
      </c>
      <c r="AD1435" s="6">
        <v>0</v>
      </c>
      <c r="AE1435" s="6">
        <v>0</v>
      </c>
      <c r="AF1435" s="6" t="s">
        <v>4682</v>
      </c>
      <c r="AG1435" s="6">
        <v>0</v>
      </c>
      <c r="AI1435" s="6" t="s">
        <v>5755</v>
      </c>
      <c r="AJ1435" s="6" t="s">
        <v>43</v>
      </c>
      <c r="AK1435" s="6" t="s">
        <v>8483</v>
      </c>
      <c r="AL1435" s="26" t="s">
        <v>112</v>
      </c>
      <c r="AQ1435" s="6" t="s">
        <v>43</v>
      </c>
      <c r="AX1435" s="45" t="s">
        <v>2431</v>
      </c>
      <c r="AZ1435" s="6">
        <v>1.21</v>
      </c>
      <c r="BA1435" s="6">
        <v>0</v>
      </c>
      <c r="BB1435" s="45">
        <v>0</v>
      </c>
      <c r="BC1435" s="6">
        <v>0</v>
      </c>
      <c r="BD1435" s="6">
        <v>0</v>
      </c>
      <c r="BF1435" s="6">
        <v>0</v>
      </c>
      <c r="BG1435" s="45">
        <v>0</v>
      </c>
      <c r="BH1435" s="45">
        <v>0</v>
      </c>
      <c r="BI1435" s="6">
        <v>0</v>
      </c>
      <c r="BJ1435" s="6">
        <v>0</v>
      </c>
      <c r="BK1435" s="6">
        <v>0</v>
      </c>
      <c r="BL1435" s="45">
        <v>0</v>
      </c>
      <c r="BM1435" s="45">
        <v>0</v>
      </c>
      <c r="BN1435" s="6">
        <v>0</v>
      </c>
      <c r="BO1435" s="6">
        <v>0</v>
      </c>
      <c r="BP1435" s="6">
        <v>0</v>
      </c>
      <c r="BQ1435" s="6">
        <v>0</v>
      </c>
      <c r="BR1435" s="45">
        <v>0</v>
      </c>
      <c r="BT1435" s="45">
        <v>0</v>
      </c>
      <c r="BU1435" s="45">
        <v>0</v>
      </c>
      <c r="BX1435" s="6">
        <v>2.41</v>
      </c>
      <c r="BY1435" s="6" t="s">
        <v>21</v>
      </c>
      <c r="BZ1435" s="6">
        <f t="shared" si="66"/>
        <v>1.21</v>
      </c>
      <c r="CA1435" s="6">
        <f t="shared" si="67"/>
        <v>2.41</v>
      </c>
      <c r="CC1435" s="63" t="s">
        <v>4687</v>
      </c>
      <c r="CD1435" s="6" t="s">
        <v>21</v>
      </c>
      <c r="CK1435" s="6" t="s">
        <v>5148</v>
      </c>
      <c r="DA1435" s="6" t="s">
        <v>3267</v>
      </c>
      <c r="DC1435" s="6" t="s">
        <v>4434</v>
      </c>
      <c r="DD1435" s="6" t="s">
        <v>3231</v>
      </c>
      <c r="DF1435" s="29">
        <f t="shared" si="68"/>
        <v>1</v>
      </c>
      <c r="DG1435" s="6">
        <v>1</v>
      </c>
    </row>
    <row r="1436" spans="1:111" ht="16" x14ac:dyDescent="0.2">
      <c r="A1436" s="6" t="s">
        <v>3354</v>
      </c>
      <c r="B1436" s="25"/>
      <c r="C1436" s="25"/>
      <c r="F1436" s="25"/>
      <c r="G1436" s="63" t="s">
        <v>1844</v>
      </c>
      <c r="H1436" s="6" t="s">
        <v>5750</v>
      </c>
      <c r="L1436" s="6" t="s">
        <v>3269</v>
      </c>
      <c r="P1436" s="6" t="s">
        <v>3529</v>
      </c>
      <c r="Q1436" s="6" t="s">
        <v>4730</v>
      </c>
      <c r="X1436" s="6">
        <v>39</v>
      </c>
      <c r="Y1436" s="6">
        <v>0</v>
      </c>
      <c r="Z1436" s="6">
        <v>0</v>
      </c>
      <c r="AA1436" s="6">
        <v>0</v>
      </c>
      <c r="AB1436" s="6">
        <f>SUM(Table2026_09_25[[#This Row],[Number of in-person visits provided in reporting year.]:[Number of video/virtual visits provided in reporting year.]])</f>
        <v>0</v>
      </c>
      <c r="AC1436" s="6" t="s">
        <v>8469</v>
      </c>
      <c r="AD1436" s="6">
        <v>20</v>
      </c>
      <c r="AE1436" s="6">
        <v>0.9</v>
      </c>
      <c r="AF1436" s="6" t="s">
        <v>4682</v>
      </c>
      <c r="AG1436" s="6">
        <v>0</v>
      </c>
      <c r="AI1436" s="6" t="s">
        <v>5755</v>
      </c>
      <c r="AJ1436" s="6" t="s">
        <v>43</v>
      </c>
      <c r="AK1436" s="6" t="s">
        <v>8483</v>
      </c>
      <c r="AL1436" s="26" t="s">
        <v>112</v>
      </c>
      <c r="AQ1436" s="6" t="s">
        <v>43</v>
      </c>
      <c r="AX1436" s="45" t="s">
        <v>2431</v>
      </c>
      <c r="AZ1436" s="6">
        <v>1.07</v>
      </c>
      <c r="BA1436" s="6">
        <v>0</v>
      </c>
      <c r="BB1436" s="45">
        <v>0</v>
      </c>
      <c r="BC1436" s="6">
        <v>0</v>
      </c>
      <c r="BD1436" s="6">
        <v>0</v>
      </c>
      <c r="BF1436" s="6">
        <v>0</v>
      </c>
      <c r="BG1436" s="45">
        <v>0</v>
      </c>
      <c r="BH1436" s="45">
        <v>0</v>
      </c>
      <c r="BI1436" s="6">
        <v>0</v>
      </c>
      <c r="BJ1436" s="6">
        <v>8.4700000000000006</v>
      </c>
      <c r="BK1436" s="6">
        <v>0</v>
      </c>
      <c r="BL1436" s="45">
        <v>0</v>
      </c>
      <c r="BM1436" s="45">
        <v>0</v>
      </c>
      <c r="BN1436" s="6">
        <v>0</v>
      </c>
      <c r="BO1436" s="6">
        <v>0</v>
      </c>
      <c r="BP1436" s="6">
        <v>7.84</v>
      </c>
      <c r="BQ1436" s="6">
        <v>11.93</v>
      </c>
      <c r="BR1436" s="45">
        <v>0</v>
      </c>
      <c r="BT1436" s="45">
        <v>0</v>
      </c>
      <c r="BU1436" s="45">
        <v>0</v>
      </c>
      <c r="BX1436" s="6">
        <v>0.19</v>
      </c>
      <c r="BY1436" s="6" t="s">
        <v>21</v>
      </c>
      <c r="BZ1436" s="6">
        <f t="shared" si="66"/>
        <v>29.310000000000002</v>
      </c>
      <c r="CA1436" s="6">
        <f t="shared" si="67"/>
        <v>28.430000000000003</v>
      </c>
      <c r="CC1436" s="63" t="s">
        <v>4687</v>
      </c>
      <c r="CD1436" s="6" t="s">
        <v>21</v>
      </c>
      <c r="CK1436" s="6" t="s">
        <v>5148</v>
      </c>
      <c r="DA1436" s="6" t="s">
        <v>3270</v>
      </c>
      <c r="DC1436" s="6" t="s">
        <v>4434</v>
      </c>
      <c r="DD1436" s="6" t="s">
        <v>3231</v>
      </c>
      <c r="DF1436" s="29">
        <f t="shared" si="68"/>
        <v>1</v>
      </c>
      <c r="DG1436" s="6">
        <v>1</v>
      </c>
    </row>
    <row r="1437" spans="1:111" ht="16" x14ac:dyDescent="0.2">
      <c r="A1437" s="6" t="s">
        <v>3355</v>
      </c>
      <c r="B1437" s="25"/>
      <c r="C1437" s="25"/>
      <c r="F1437" s="25"/>
      <c r="G1437" s="63" t="s">
        <v>1844</v>
      </c>
      <c r="H1437" s="6" t="s">
        <v>5750</v>
      </c>
      <c r="L1437" s="6" t="s">
        <v>3272</v>
      </c>
      <c r="P1437" s="6" t="s">
        <v>3536</v>
      </c>
      <c r="Q1437" s="6" t="s">
        <v>4773</v>
      </c>
      <c r="X1437" s="6">
        <v>0</v>
      </c>
      <c r="Y1437" s="6">
        <v>0</v>
      </c>
      <c r="Z1437" s="6">
        <v>0</v>
      </c>
      <c r="AA1437" s="6">
        <v>0</v>
      </c>
      <c r="AB1437" s="6">
        <f>SUM(Table2026_09_25[[#This Row],[Number of in-person visits provided in reporting year.]:[Number of video/virtual visits provided in reporting year.]])</f>
        <v>0</v>
      </c>
      <c r="AC1437" s="6" t="s">
        <v>8469</v>
      </c>
      <c r="AD1437" s="6">
        <v>0</v>
      </c>
      <c r="AE1437" s="6">
        <v>0</v>
      </c>
      <c r="AF1437" s="6" t="s">
        <v>4682</v>
      </c>
      <c r="AG1437" s="6">
        <v>0</v>
      </c>
      <c r="AI1437" s="6" t="s">
        <v>5755</v>
      </c>
      <c r="AJ1437" s="6" t="s">
        <v>43</v>
      </c>
      <c r="AK1437" s="6" t="s">
        <v>8483</v>
      </c>
      <c r="AL1437" s="26" t="s">
        <v>112</v>
      </c>
      <c r="AQ1437" s="6" t="s">
        <v>43</v>
      </c>
      <c r="AX1437" s="45" t="s">
        <v>2431</v>
      </c>
      <c r="AZ1437" s="6">
        <v>0</v>
      </c>
      <c r="BA1437" s="6">
        <v>0</v>
      </c>
      <c r="BB1437" s="45">
        <v>0</v>
      </c>
      <c r="BC1437" s="6">
        <v>0</v>
      </c>
      <c r="BD1437" s="6">
        <v>0</v>
      </c>
      <c r="BF1437" s="6">
        <v>0</v>
      </c>
      <c r="BG1437" s="45">
        <v>0</v>
      </c>
      <c r="BH1437" s="45">
        <v>0</v>
      </c>
      <c r="BI1437" s="6">
        <v>0</v>
      </c>
      <c r="BJ1437" s="6">
        <v>0</v>
      </c>
      <c r="BK1437" s="6">
        <v>0</v>
      </c>
      <c r="BL1437" s="45">
        <v>0</v>
      </c>
      <c r="BM1437" s="45">
        <v>0</v>
      </c>
      <c r="BN1437" s="6">
        <v>0</v>
      </c>
      <c r="BO1437" s="6">
        <v>0</v>
      </c>
      <c r="BP1437" s="6">
        <v>0</v>
      </c>
      <c r="BQ1437" s="6">
        <v>0</v>
      </c>
      <c r="BR1437" s="45">
        <v>0</v>
      </c>
      <c r="BT1437" s="45">
        <v>0</v>
      </c>
      <c r="BU1437" s="45">
        <v>0</v>
      </c>
      <c r="BX1437" s="6">
        <v>0</v>
      </c>
      <c r="BY1437" s="6" t="s">
        <v>21</v>
      </c>
      <c r="BZ1437" s="6">
        <f t="shared" si="66"/>
        <v>0</v>
      </c>
      <c r="CA1437" s="6">
        <f t="shared" si="67"/>
        <v>0</v>
      </c>
      <c r="CC1437" s="63" t="s">
        <v>4687</v>
      </c>
      <c r="CD1437" s="6" t="s">
        <v>21</v>
      </c>
      <c r="CK1437" s="6" t="s">
        <v>5148</v>
      </c>
      <c r="DA1437" s="6" t="s">
        <v>3273</v>
      </c>
      <c r="DC1437" s="6" t="s">
        <v>4434</v>
      </c>
      <c r="DD1437" s="6" t="s">
        <v>3231</v>
      </c>
      <c r="DF1437" s="29">
        <f t="shared" si="68"/>
        <v>1</v>
      </c>
      <c r="DG1437" s="6">
        <v>1</v>
      </c>
    </row>
    <row r="1438" spans="1:111" ht="16" x14ac:dyDescent="0.2">
      <c r="A1438" s="6" t="s">
        <v>3356</v>
      </c>
      <c r="B1438" s="25"/>
      <c r="C1438" s="25"/>
      <c r="F1438" s="25"/>
      <c r="G1438" s="63" t="s">
        <v>1844</v>
      </c>
      <c r="H1438" s="6" t="s">
        <v>5750</v>
      </c>
      <c r="L1438" s="6" t="s">
        <v>3275</v>
      </c>
      <c r="P1438" s="6" t="s">
        <v>3536</v>
      </c>
      <c r="Q1438" s="6" t="s">
        <v>4773</v>
      </c>
      <c r="X1438" s="6">
        <v>0</v>
      </c>
      <c r="Y1438" s="6">
        <v>0</v>
      </c>
      <c r="Z1438" s="6">
        <v>0</v>
      </c>
      <c r="AA1438" s="6">
        <v>0</v>
      </c>
      <c r="AB1438" s="6">
        <f>SUM(Table2026_09_25[[#This Row],[Number of in-person visits provided in reporting year.]:[Number of video/virtual visits provided in reporting year.]])</f>
        <v>0</v>
      </c>
      <c r="AC1438" s="6" t="s">
        <v>8469</v>
      </c>
      <c r="AD1438" s="6">
        <v>0</v>
      </c>
      <c r="AE1438" s="6">
        <v>0</v>
      </c>
      <c r="AF1438" s="6" t="s">
        <v>4682</v>
      </c>
      <c r="AG1438" s="6">
        <v>0</v>
      </c>
      <c r="AI1438" s="6" t="s">
        <v>5755</v>
      </c>
      <c r="AJ1438" s="6" t="s">
        <v>43</v>
      </c>
      <c r="AK1438" s="6" t="s">
        <v>8483</v>
      </c>
      <c r="AL1438" s="26" t="s">
        <v>112</v>
      </c>
      <c r="AQ1438" s="6" t="s">
        <v>43</v>
      </c>
      <c r="AX1438" s="45" t="s">
        <v>2431</v>
      </c>
      <c r="AZ1438" s="6">
        <v>0</v>
      </c>
      <c r="BA1438" s="6">
        <v>0</v>
      </c>
      <c r="BB1438" s="45">
        <v>0</v>
      </c>
      <c r="BC1438" s="6">
        <v>0</v>
      </c>
      <c r="BD1438" s="6">
        <v>0</v>
      </c>
      <c r="BF1438" s="6">
        <v>0</v>
      </c>
      <c r="BG1438" s="45">
        <v>0</v>
      </c>
      <c r="BH1438" s="45">
        <v>0</v>
      </c>
      <c r="BI1438" s="6">
        <v>0</v>
      </c>
      <c r="BJ1438" s="6">
        <v>0</v>
      </c>
      <c r="BK1438" s="6">
        <v>0</v>
      </c>
      <c r="BL1438" s="45">
        <v>0</v>
      </c>
      <c r="BM1438" s="45">
        <v>0</v>
      </c>
      <c r="BN1438" s="6">
        <v>0</v>
      </c>
      <c r="BO1438" s="6">
        <v>0</v>
      </c>
      <c r="BP1438" s="6">
        <v>0</v>
      </c>
      <c r="BQ1438" s="6">
        <v>0</v>
      </c>
      <c r="BR1438" s="45">
        <v>0</v>
      </c>
      <c r="BT1438" s="45">
        <v>0</v>
      </c>
      <c r="BU1438" s="45">
        <v>0</v>
      </c>
      <c r="BX1438" s="6">
        <v>0</v>
      </c>
      <c r="BY1438" s="6" t="s">
        <v>21</v>
      </c>
      <c r="BZ1438" s="6">
        <f t="shared" si="66"/>
        <v>0</v>
      </c>
      <c r="CA1438" s="6">
        <f t="shared" si="67"/>
        <v>0</v>
      </c>
      <c r="CC1438" s="63" t="s">
        <v>4687</v>
      </c>
      <c r="CD1438" s="6" t="s">
        <v>21</v>
      </c>
      <c r="CK1438" s="6" t="s">
        <v>5148</v>
      </c>
      <c r="DA1438" s="6" t="s">
        <v>3276</v>
      </c>
      <c r="DC1438" s="6" t="s">
        <v>4434</v>
      </c>
      <c r="DD1438" s="6" t="s">
        <v>3231</v>
      </c>
      <c r="DF1438" s="29">
        <f t="shared" si="68"/>
        <v>1</v>
      </c>
      <c r="DG1438" s="6">
        <v>1</v>
      </c>
    </row>
    <row r="1439" spans="1:111" ht="16" x14ac:dyDescent="0.2">
      <c r="A1439" s="6" t="s">
        <v>3357</v>
      </c>
      <c r="B1439" s="25"/>
      <c r="C1439" s="25"/>
      <c r="F1439" s="25"/>
      <c r="G1439" s="63" t="s">
        <v>1844</v>
      </c>
      <c r="H1439" s="6" t="s">
        <v>5750</v>
      </c>
      <c r="L1439" s="6" t="s">
        <v>3278</v>
      </c>
      <c r="P1439" s="6" t="s">
        <v>3536</v>
      </c>
      <c r="Q1439" s="6" t="s">
        <v>4773</v>
      </c>
      <c r="X1439" s="6">
        <v>0</v>
      </c>
      <c r="Y1439" s="6">
        <v>0</v>
      </c>
      <c r="Z1439" s="6">
        <v>0</v>
      </c>
      <c r="AA1439" s="6">
        <v>0</v>
      </c>
      <c r="AB1439" s="6">
        <f>SUM(Table2026_09_25[[#This Row],[Number of in-person visits provided in reporting year.]:[Number of video/virtual visits provided in reporting year.]])</f>
        <v>0</v>
      </c>
      <c r="AC1439" s="6" t="s">
        <v>8469</v>
      </c>
      <c r="AD1439" s="6">
        <v>0</v>
      </c>
      <c r="AE1439" s="6">
        <v>0</v>
      </c>
      <c r="AF1439" s="6" t="s">
        <v>4682</v>
      </c>
      <c r="AG1439" s="6">
        <v>0</v>
      </c>
      <c r="AI1439" s="6" t="s">
        <v>5755</v>
      </c>
      <c r="AJ1439" s="6" t="s">
        <v>43</v>
      </c>
      <c r="AK1439" s="6" t="s">
        <v>8483</v>
      </c>
      <c r="AL1439" s="26" t="s">
        <v>112</v>
      </c>
      <c r="AQ1439" s="6" t="s">
        <v>43</v>
      </c>
      <c r="AX1439" s="45" t="s">
        <v>2431</v>
      </c>
      <c r="AZ1439" s="6">
        <v>0</v>
      </c>
      <c r="BA1439" s="6">
        <v>0</v>
      </c>
      <c r="BB1439" s="45">
        <v>0</v>
      </c>
      <c r="BC1439" s="6">
        <v>0</v>
      </c>
      <c r="BD1439" s="6">
        <v>0</v>
      </c>
      <c r="BF1439" s="6">
        <v>0</v>
      </c>
      <c r="BG1439" s="45">
        <v>0</v>
      </c>
      <c r="BH1439" s="45">
        <v>0</v>
      </c>
      <c r="BI1439" s="6">
        <v>0</v>
      </c>
      <c r="BJ1439" s="6">
        <v>0</v>
      </c>
      <c r="BK1439" s="6">
        <v>0</v>
      </c>
      <c r="BL1439" s="45">
        <v>0</v>
      </c>
      <c r="BM1439" s="45">
        <v>0</v>
      </c>
      <c r="BN1439" s="6">
        <v>0</v>
      </c>
      <c r="BO1439" s="6">
        <v>0</v>
      </c>
      <c r="BP1439" s="6">
        <v>0</v>
      </c>
      <c r="BQ1439" s="6">
        <v>0</v>
      </c>
      <c r="BR1439" s="45">
        <v>0</v>
      </c>
      <c r="BT1439" s="45">
        <v>0</v>
      </c>
      <c r="BU1439" s="45">
        <v>0</v>
      </c>
      <c r="BX1439" s="6">
        <v>0</v>
      </c>
      <c r="BY1439" s="6" t="s">
        <v>21</v>
      </c>
      <c r="BZ1439" s="6">
        <f t="shared" si="66"/>
        <v>0</v>
      </c>
      <c r="CA1439" s="6">
        <f t="shared" si="67"/>
        <v>0</v>
      </c>
      <c r="CC1439" s="63" t="s">
        <v>4687</v>
      </c>
      <c r="CD1439" s="6" t="s">
        <v>21</v>
      </c>
      <c r="CK1439" s="6" t="s">
        <v>5148</v>
      </c>
      <c r="DA1439" s="6" t="s">
        <v>3279</v>
      </c>
      <c r="DC1439" s="6" t="s">
        <v>4434</v>
      </c>
      <c r="DD1439" s="6" t="s">
        <v>3231</v>
      </c>
      <c r="DF1439" s="29">
        <f t="shared" si="68"/>
        <v>1</v>
      </c>
      <c r="DG1439" s="6">
        <v>1</v>
      </c>
    </row>
    <row r="1440" spans="1:111" ht="16" x14ac:dyDescent="0.2">
      <c r="A1440" s="6" t="s">
        <v>3358</v>
      </c>
      <c r="B1440" s="25"/>
      <c r="C1440" s="25"/>
      <c r="F1440" s="25"/>
      <c r="G1440" s="63" t="s">
        <v>1844</v>
      </c>
      <c r="H1440" s="6" t="s">
        <v>5750</v>
      </c>
      <c r="L1440" s="6" t="s">
        <v>3281</v>
      </c>
      <c r="P1440" s="6" t="s">
        <v>3536</v>
      </c>
      <c r="Q1440" s="6" t="s">
        <v>4773</v>
      </c>
      <c r="X1440" s="6">
        <v>0</v>
      </c>
      <c r="Y1440" s="6">
        <v>0</v>
      </c>
      <c r="Z1440" s="6">
        <v>0</v>
      </c>
      <c r="AA1440" s="6">
        <v>0</v>
      </c>
      <c r="AB1440" s="6">
        <f>SUM(Table2026_09_25[[#This Row],[Number of in-person visits provided in reporting year.]:[Number of video/virtual visits provided in reporting year.]])</f>
        <v>0</v>
      </c>
      <c r="AC1440" s="6" t="s">
        <v>8469</v>
      </c>
      <c r="AD1440" s="6">
        <v>0</v>
      </c>
      <c r="AE1440" s="6">
        <v>0</v>
      </c>
      <c r="AF1440" s="6" t="s">
        <v>4682</v>
      </c>
      <c r="AG1440" s="6">
        <v>0</v>
      </c>
      <c r="AI1440" s="6" t="s">
        <v>5755</v>
      </c>
      <c r="AJ1440" s="6" t="s">
        <v>43</v>
      </c>
      <c r="AK1440" s="6" t="s">
        <v>8483</v>
      </c>
      <c r="AL1440" s="26" t="s">
        <v>112</v>
      </c>
      <c r="AQ1440" s="6" t="s">
        <v>43</v>
      </c>
      <c r="AX1440" s="45" t="s">
        <v>2431</v>
      </c>
      <c r="AZ1440" s="6">
        <v>0</v>
      </c>
      <c r="BA1440" s="6">
        <v>0</v>
      </c>
      <c r="BB1440" s="45">
        <v>0</v>
      </c>
      <c r="BC1440" s="6">
        <v>0</v>
      </c>
      <c r="BD1440" s="6">
        <v>0</v>
      </c>
      <c r="BF1440" s="6">
        <v>0</v>
      </c>
      <c r="BG1440" s="45">
        <v>0</v>
      </c>
      <c r="BH1440" s="45">
        <v>0</v>
      </c>
      <c r="BI1440" s="6">
        <v>0</v>
      </c>
      <c r="BJ1440" s="6">
        <v>0</v>
      </c>
      <c r="BK1440" s="6">
        <v>0</v>
      </c>
      <c r="BL1440" s="45">
        <v>0</v>
      </c>
      <c r="BM1440" s="45">
        <v>0</v>
      </c>
      <c r="BN1440" s="6">
        <v>0</v>
      </c>
      <c r="BO1440" s="6">
        <v>0</v>
      </c>
      <c r="BP1440" s="6">
        <v>0</v>
      </c>
      <c r="BQ1440" s="6">
        <v>0</v>
      </c>
      <c r="BR1440" s="45">
        <v>0</v>
      </c>
      <c r="BT1440" s="45">
        <v>0</v>
      </c>
      <c r="BU1440" s="45">
        <v>0</v>
      </c>
      <c r="BX1440" s="6">
        <v>0</v>
      </c>
      <c r="BY1440" s="6" t="s">
        <v>21</v>
      </c>
      <c r="BZ1440" s="6">
        <f t="shared" si="66"/>
        <v>0</v>
      </c>
      <c r="CA1440" s="6">
        <f t="shared" si="67"/>
        <v>0</v>
      </c>
      <c r="CC1440" s="63" t="s">
        <v>4687</v>
      </c>
      <c r="CD1440" s="6" t="s">
        <v>21</v>
      </c>
      <c r="CK1440" s="6" t="s">
        <v>5148</v>
      </c>
      <c r="DA1440" s="6" t="s">
        <v>3282</v>
      </c>
      <c r="DC1440" s="6" t="s">
        <v>4434</v>
      </c>
      <c r="DD1440" s="6" t="s">
        <v>3231</v>
      </c>
      <c r="DF1440" s="29">
        <f t="shared" si="68"/>
        <v>1</v>
      </c>
      <c r="DG1440" s="6">
        <v>1</v>
      </c>
    </row>
    <row r="1441" spans="1:111" ht="16" x14ac:dyDescent="0.2">
      <c r="A1441" s="6" t="s">
        <v>3359</v>
      </c>
      <c r="B1441" s="25"/>
      <c r="C1441" s="25"/>
      <c r="F1441" s="25"/>
      <c r="G1441" s="63" t="s">
        <v>1844</v>
      </c>
      <c r="H1441" s="6" t="s">
        <v>5750</v>
      </c>
      <c r="L1441" s="6" t="s">
        <v>3360</v>
      </c>
      <c r="P1441" s="6" t="s">
        <v>3536</v>
      </c>
      <c r="Q1441" s="6" t="s">
        <v>4773</v>
      </c>
      <c r="X1441" s="6">
        <v>14</v>
      </c>
      <c r="Y1441" s="6">
        <v>4</v>
      </c>
      <c r="Z1441" s="6">
        <v>0</v>
      </c>
      <c r="AA1441" s="6">
        <v>0</v>
      </c>
      <c r="AB1441" s="6">
        <f>SUM(Table2026_09_25[[#This Row],[Number of in-person visits provided in reporting year.]:[Number of video/virtual visits provided in reporting year.]])</f>
        <v>4</v>
      </c>
      <c r="AC1441" s="6" t="s">
        <v>8469</v>
      </c>
      <c r="AD1441" s="6">
        <v>0</v>
      </c>
      <c r="AE1441" s="6">
        <v>0</v>
      </c>
      <c r="AF1441" s="6" t="s">
        <v>4682</v>
      </c>
      <c r="AG1441" s="6">
        <v>0</v>
      </c>
      <c r="AI1441" s="6" t="s">
        <v>5755</v>
      </c>
      <c r="AJ1441" s="6" t="s">
        <v>43</v>
      </c>
      <c r="AK1441" s="6" t="s">
        <v>8483</v>
      </c>
      <c r="AL1441" s="26" t="s">
        <v>112</v>
      </c>
      <c r="AQ1441" s="6" t="s">
        <v>43</v>
      </c>
      <c r="AX1441" s="45" t="s">
        <v>2431</v>
      </c>
      <c r="AZ1441" s="6">
        <v>0</v>
      </c>
      <c r="BA1441" s="6">
        <v>0</v>
      </c>
      <c r="BB1441" s="45">
        <v>0</v>
      </c>
      <c r="BC1441" s="6">
        <v>0</v>
      </c>
      <c r="BD1441" s="6">
        <v>0</v>
      </c>
      <c r="BF1441" s="6">
        <v>0</v>
      </c>
      <c r="BG1441" s="45">
        <v>0</v>
      </c>
      <c r="BH1441" s="45">
        <v>0</v>
      </c>
      <c r="BI1441" s="6">
        <v>0</v>
      </c>
      <c r="BJ1441" s="6">
        <v>0</v>
      </c>
      <c r="BK1441" s="6">
        <v>0</v>
      </c>
      <c r="BL1441" s="45">
        <v>0</v>
      </c>
      <c r="BM1441" s="45">
        <v>0</v>
      </c>
      <c r="BN1441" s="6">
        <v>0</v>
      </c>
      <c r="BO1441" s="6">
        <v>0</v>
      </c>
      <c r="BP1441" s="6">
        <v>0</v>
      </c>
      <c r="BQ1441" s="6">
        <v>0</v>
      </c>
      <c r="BR1441" s="45">
        <v>0</v>
      </c>
      <c r="BT1441" s="45">
        <v>2.77</v>
      </c>
      <c r="BU1441" s="45">
        <v>0</v>
      </c>
      <c r="BX1441" s="6">
        <v>0.09</v>
      </c>
      <c r="BY1441" s="6" t="s">
        <v>21</v>
      </c>
      <c r="BZ1441" s="6">
        <f t="shared" si="66"/>
        <v>2.77</v>
      </c>
      <c r="CA1441" s="6">
        <f t="shared" si="67"/>
        <v>2.86</v>
      </c>
      <c r="CC1441" s="63" t="s">
        <v>4687</v>
      </c>
      <c r="CD1441" s="6" t="s">
        <v>21</v>
      </c>
      <c r="CK1441" s="6" t="s">
        <v>5148</v>
      </c>
      <c r="DA1441" s="6" t="s">
        <v>3285</v>
      </c>
      <c r="DC1441" s="6" t="s">
        <v>4434</v>
      </c>
      <c r="DD1441" s="6" t="s">
        <v>3231</v>
      </c>
      <c r="DF1441" s="29">
        <f t="shared" si="68"/>
        <v>1</v>
      </c>
      <c r="DG1441" s="6">
        <v>1</v>
      </c>
    </row>
    <row r="1442" spans="1:111" ht="16" x14ac:dyDescent="0.2">
      <c r="A1442" s="6" t="s">
        <v>3361</v>
      </c>
      <c r="B1442" s="25"/>
      <c r="C1442" s="25"/>
      <c r="F1442" s="25"/>
      <c r="G1442" s="63" t="s">
        <v>1844</v>
      </c>
      <c r="H1442" s="6" t="s">
        <v>5750</v>
      </c>
      <c r="L1442" s="6" t="s">
        <v>3287</v>
      </c>
      <c r="P1442" s="6" t="s">
        <v>3536</v>
      </c>
      <c r="Q1442" s="6" t="s">
        <v>4773</v>
      </c>
      <c r="X1442" s="6">
        <v>0</v>
      </c>
      <c r="Y1442" s="6">
        <v>0</v>
      </c>
      <c r="Z1442" s="6">
        <v>0</v>
      </c>
      <c r="AA1442" s="6">
        <v>0</v>
      </c>
      <c r="AB1442" s="6">
        <f>SUM(Table2026_09_25[[#This Row],[Number of in-person visits provided in reporting year.]:[Number of video/virtual visits provided in reporting year.]])</f>
        <v>0</v>
      </c>
      <c r="AC1442" s="6" t="s">
        <v>8469</v>
      </c>
      <c r="AD1442" s="6">
        <v>0</v>
      </c>
      <c r="AE1442" s="6">
        <v>0</v>
      </c>
      <c r="AF1442" s="6" t="s">
        <v>4682</v>
      </c>
      <c r="AG1442" s="6">
        <v>0</v>
      </c>
      <c r="AI1442" s="6" t="s">
        <v>5755</v>
      </c>
      <c r="AJ1442" s="6" t="s">
        <v>43</v>
      </c>
      <c r="AK1442" s="6" t="s">
        <v>8483</v>
      </c>
      <c r="AL1442" s="26" t="s">
        <v>112</v>
      </c>
      <c r="AQ1442" s="6" t="s">
        <v>43</v>
      </c>
      <c r="AX1442" s="45" t="s">
        <v>2431</v>
      </c>
      <c r="AZ1442" s="6">
        <v>0</v>
      </c>
      <c r="BA1442" s="6">
        <v>0</v>
      </c>
      <c r="BB1442" s="45">
        <v>0</v>
      </c>
      <c r="BC1442" s="6">
        <v>0</v>
      </c>
      <c r="BD1442" s="6">
        <v>0</v>
      </c>
      <c r="BF1442" s="6">
        <v>0</v>
      </c>
      <c r="BG1442" s="45">
        <v>0</v>
      </c>
      <c r="BH1442" s="45">
        <v>0</v>
      </c>
      <c r="BI1442" s="6">
        <v>0</v>
      </c>
      <c r="BJ1442" s="6">
        <v>0</v>
      </c>
      <c r="BK1442" s="6">
        <v>0</v>
      </c>
      <c r="BL1442" s="45">
        <v>0</v>
      </c>
      <c r="BM1442" s="45">
        <v>0</v>
      </c>
      <c r="BN1442" s="6">
        <v>0</v>
      </c>
      <c r="BO1442" s="6">
        <v>0</v>
      </c>
      <c r="BP1442" s="6">
        <v>0</v>
      </c>
      <c r="BQ1442" s="6">
        <v>0</v>
      </c>
      <c r="BR1442" s="45">
        <v>0</v>
      </c>
      <c r="BT1442" s="45">
        <v>0</v>
      </c>
      <c r="BU1442" s="45">
        <v>0</v>
      </c>
      <c r="BX1442" s="6">
        <v>0</v>
      </c>
      <c r="BY1442" s="6" t="s">
        <v>21</v>
      </c>
      <c r="BZ1442" s="6">
        <f t="shared" si="66"/>
        <v>0</v>
      </c>
      <c r="CA1442" s="6">
        <f t="shared" si="67"/>
        <v>0</v>
      </c>
      <c r="CC1442" s="63" t="s">
        <v>4687</v>
      </c>
      <c r="CD1442" s="6" t="s">
        <v>21</v>
      </c>
      <c r="CK1442" s="6" t="s">
        <v>5148</v>
      </c>
      <c r="DA1442" s="6" t="s">
        <v>3288</v>
      </c>
      <c r="DC1442" s="6" t="s">
        <v>4434</v>
      </c>
      <c r="DD1442" s="6" t="s">
        <v>3231</v>
      </c>
      <c r="DF1442" s="29">
        <f t="shared" si="68"/>
        <v>1</v>
      </c>
      <c r="DG1442" s="6">
        <v>1</v>
      </c>
    </row>
    <row r="1443" spans="1:111" ht="16" x14ac:dyDescent="0.2">
      <c r="A1443" s="6" t="s">
        <v>3362</v>
      </c>
      <c r="B1443" s="25"/>
      <c r="C1443" s="25"/>
      <c r="F1443" s="25"/>
      <c r="G1443" s="63" t="s">
        <v>1844</v>
      </c>
      <c r="H1443" s="6" t="s">
        <v>5750</v>
      </c>
      <c r="L1443" s="6" t="s">
        <v>3290</v>
      </c>
      <c r="P1443" s="6" t="s">
        <v>3536</v>
      </c>
      <c r="Q1443" s="6" t="s">
        <v>4773</v>
      </c>
      <c r="X1443" s="6">
        <v>740</v>
      </c>
      <c r="Y1443" s="6">
        <v>1829</v>
      </c>
      <c r="Z1443" s="6">
        <v>0</v>
      </c>
      <c r="AA1443" s="6">
        <v>0</v>
      </c>
      <c r="AB1443" s="6">
        <f>SUM(Table2026_09_25[[#This Row],[Number of in-person visits provided in reporting year.]:[Number of video/virtual visits provided in reporting year.]])</f>
        <v>1829</v>
      </c>
      <c r="AC1443" s="6" t="s">
        <v>8469</v>
      </c>
      <c r="AD1443" s="6">
        <v>0</v>
      </c>
      <c r="AE1443" s="6">
        <v>0</v>
      </c>
      <c r="AF1443" s="6" t="s">
        <v>4682</v>
      </c>
      <c r="AG1443" s="6">
        <v>0</v>
      </c>
      <c r="AI1443" s="6" t="s">
        <v>5755</v>
      </c>
      <c r="AJ1443" s="6" t="s">
        <v>43</v>
      </c>
      <c r="AK1443" s="6" t="s">
        <v>8483</v>
      </c>
      <c r="AL1443" s="26" t="s">
        <v>112</v>
      </c>
      <c r="AQ1443" s="6" t="s">
        <v>43</v>
      </c>
      <c r="AX1443" s="45" t="s">
        <v>2431</v>
      </c>
      <c r="AZ1443" s="6">
        <v>0.43</v>
      </c>
      <c r="BA1443" s="6">
        <v>0</v>
      </c>
      <c r="BB1443" s="45">
        <v>0</v>
      </c>
      <c r="BC1443" s="6">
        <v>0</v>
      </c>
      <c r="BD1443" s="6">
        <v>0</v>
      </c>
      <c r="BF1443" s="6">
        <v>0</v>
      </c>
      <c r="BG1443" s="45">
        <v>0</v>
      </c>
      <c r="BH1443" s="45">
        <v>0</v>
      </c>
      <c r="BI1443" s="6">
        <v>0</v>
      </c>
      <c r="BJ1443" s="6">
        <v>0</v>
      </c>
      <c r="BK1443" s="6">
        <v>0</v>
      </c>
      <c r="BL1443" s="45">
        <v>0</v>
      </c>
      <c r="BM1443" s="45">
        <v>0</v>
      </c>
      <c r="BN1443" s="6">
        <v>0</v>
      </c>
      <c r="BO1443" s="6">
        <v>0</v>
      </c>
      <c r="BP1443" s="6">
        <v>0</v>
      </c>
      <c r="BQ1443" s="6">
        <v>0</v>
      </c>
      <c r="BR1443" s="45">
        <v>0</v>
      </c>
      <c r="BT1443" s="45">
        <v>0</v>
      </c>
      <c r="BU1443" s="45">
        <v>0</v>
      </c>
      <c r="BX1443" s="6">
        <v>0</v>
      </c>
      <c r="BY1443" s="6" t="s">
        <v>21</v>
      </c>
      <c r="BZ1443" s="6">
        <f t="shared" si="66"/>
        <v>0.43</v>
      </c>
      <c r="CA1443" s="6">
        <f t="shared" si="67"/>
        <v>0</v>
      </c>
      <c r="CC1443" s="63" t="s">
        <v>4687</v>
      </c>
      <c r="CD1443" s="6" t="s">
        <v>21</v>
      </c>
      <c r="CK1443" s="6" t="s">
        <v>5148</v>
      </c>
      <c r="DA1443" s="6" t="s">
        <v>3363</v>
      </c>
      <c r="DC1443" s="6" t="s">
        <v>4434</v>
      </c>
      <c r="DD1443" s="6" t="s">
        <v>3231</v>
      </c>
      <c r="DF1443" s="29">
        <f t="shared" si="68"/>
        <v>1</v>
      </c>
      <c r="DG1443" s="6">
        <v>1</v>
      </c>
    </row>
    <row r="1444" spans="1:111" ht="16" x14ac:dyDescent="0.2">
      <c r="A1444" s="6" t="s">
        <v>3364</v>
      </c>
      <c r="B1444" s="25"/>
      <c r="C1444" s="25"/>
      <c r="F1444" s="25"/>
      <c r="G1444" s="63" t="s">
        <v>1844</v>
      </c>
      <c r="H1444" s="6" t="s">
        <v>5750</v>
      </c>
      <c r="L1444" s="6" t="s">
        <v>3365</v>
      </c>
      <c r="P1444" s="6" t="s">
        <v>292</v>
      </c>
      <c r="Q1444" s="6" t="s">
        <v>5011</v>
      </c>
      <c r="X1444" s="6">
        <v>0</v>
      </c>
      <c r="Y1444" s="6">
        <v>0</v>
      </c>
      <c r="Z1444" s="6">
        <v>0</v>
      </c>
      <c r="AA1444" s="6">
        <v>0</v>
      </c>
      <c r="AB1444" s="6">
        <f>SUM(Table2026_09_25[[#This Row],[Number of in-person visits provided in reporting year.]:[Number of video/virtual visits provided in reporting year.]])</f>
        <v>0</v>
      </c>
      <c r="AC1444" s="6" t="s">
        <v>8469</v>
      </c>
      <c r="AD1444" s="6">
        <v>0</v>
      </c>
      <c r="AE1444" s="6">
        <v>0</v>
      </c>
      <c r="AF1444" s="6" t="s">
        <v>4682</v>
      </c>
      <c r="AG1444" s="6">
        <v>0</v>
      </c>
      <c r="AI1444" s="6" t="s">
        <v>5755</v>
      </c>
      <c r="AJ1444" s="6" t="s">
        <v>43</v>
      </c>
      <c r="AK1444" s="6" t="s">
        <v>8483</v>
      </c>
      <c r="AL1444" s="26" t="s">
        <v>112</v>
      </c>
      <c r="AQ1444" s="6" t="s">
        <v>43</v>
      </c>
      <c r="AX1444" s="45" t="s">
        <v>2431</v>
      </c>
      <c r="AZ1444" s="6">
        <v>0</v>
      </c>
      <c r="BA1444" s="6">
        <v>0</v>
      </c>
      <c r="BB1444" s="45">
        <v>0</v>
      </c>
      <c r="BC1444" s="6">
        <v>0</v>
      </c>
      <c r="BD1444" s="6">
        <v>0</v>
      </c>
      <c r="BF1444" s="6">
        <v>0</v>
      </c>
      <c r="BG1444" s="45">
        <v>0</v>
      </c>
      <c r="BH1444" s="45">
        <v>0</v>
      </c>
      <c r="BI1444" s="6">
        <v>0</v>
      </c>
      <c r="BJ1444" s="6">
        <v>0</v>
      </c>
      <c r="BK1444" s="6">
        <v>0</v>
      </c>
      <c r="BL1444" s="45">
        <v>0</v>
      </c>
      <c r="BM1444" s="45">
        <v>0</v>
      </c>
      <c r="BN1444" s="6">
        <v>0</v>
      </c>
      <c r="BO1444" s="6">
        <v>0</v>
      </c>
      <c r="BP1444" s="6">
        <v>0</v>
      </c>
      <c r="BQ1444" s="6">
        <v>0</v>
      </c>
      <c r="BR1444" s="45">
        <v>0</v>
      </c>
      <c r="BT1444" s="45">
        <v>0</v>
      </c>
      <c r="BU1444" s="45">
        <v>0</v>
      </c>
      <c r="BX1444" s="6">
        <v>0</v>
      </c>
      <c r="BY1444" s="6" t="s">
        <v>21</v>
      </c>
      <c r="BZ1444" s="6">
        <f t="shared" si="66"/>
        <v>0</v>
      </c>
      <c r="CA1444" s="6">
        <f t="shared" si="67"/>
        <v>0</v>
      </c>
      <c r="CC1444" s="63" t="s">
        <v>4687</v>
      </c>
      <c r="CD1444" s="6" t="s">
        <v>21</v>
      </c>
      <c r="CK1444" s="6" t="s">
        <v>5148</v>
      </c>
      <c r="DA1444" s="6" t="s">
        <v>3366</v>
      </c>
      <c r="DC1444" s="6" t="s">
        <v>4434</v>
      </c>
      <c r="DD1444" s="6" t="s">
        <v>3231</v>
      </c>
      <c r="DF1444" s="29">
        <f t="shared" si="68"/>
        <v>1</v>
      </c>
      <c r="DG1444" s="6">
        <v>1</v>
      </c>
    </row>
    <row r="1445" spans="1:111" ht="16" x14ac:dyDescent="0.2">
      <c r="A1445" s="6" t="s">
        <v>3367</v>
      </c>
      <c r="B1445" s="25"/>
      <c r="C1445" s="25"/>
      <c r="F1445" s="25"/>
      <c r="G1445" s="63" t="s">
        <v>1844</v>
      </c>
      <c r="H1445" s="6" t="s">
        <v>5750</v>
      </c>
      <c r="L1445" s="6" t="s">
        <v>3294</v>
      </c>
      <c r="P1445" s="6" t="s">
        <v>353</v>
      </c>
      <c r="Q1445" s="6" t="s">
        <v>4730</v>
      </c>
      <c r="X1445" s="6">
        <v>228</v>
      </c>
      <c r="Y1445" s="6">
        <v>0</v>
      </c>
      <c r="Z1445" s="6">
        <v>0</v>
      </c>
      <c r="AA1445" s="6">
        <v>0</v>
      </c>
      <c r="AB1445" s="6">
        <f>SUM(Table2026_09_25[[#This Row],[Number of in-person visits provided in reporting year.]:[Number of video/virtual visits provided in reporting year.]])</f>
        <v>0</v>
      </c>
      <c r="AC1445" s="6" t="s">
        <v>8469</v>
      </c>
      <c r="AD1445" s="6">
        <v>20</v>
      </c>
      <c r="AE1445" s="6">
        <v>0.92</v>
      </c>
      <c r="AF1445" s="6" t="s">
        <v>8026</v>
      </c>
      <c r="AG1445" s="6">
        <v>6</v>
      </c>
      <c r="AI1445" s="6" t="s">
        <v>5755</v>
      </c>
      <c r="AJ1445" s="6" t="s">
        <v>43</v>
      </c>
      <c r="AK1445" s="6" t="s">
        <v>8483</v>
      </c>
      <c r="AL1445" s="26" t="s">
        <v>112</v>
      </c>
      <c r="AQ1445" s="6" t="s">
        <v>43</v>
      </c>
      <c r="AX1445" s="45" t="s">
        <v>2431</v>
      </c>
      <c r="AZ1445" s="6">
        <v>1.28</v>
      </c>
      <c r="BA1445" s="6">
        <v>0</v>
      </c>
      <c r="BB1445" s="45">
        <v>0</v>
      </c>
      <c r="BC1445" s="6">
        <v>0</v>
      </c>
      <c r="BD1445" s="6">
        <v>0</v>
      </c>
      <c r="BF1445" s="6">
        <v>0</v>
      </c>
      <c r="BG1445" s="45">
        <v>0</v>
      </c>
      <c r="BH1445" s="45">
        <v>0</v>
      </c>
      <c r="BI1445" s="6">
        <v>0</v>
      </c>
      <c r="BJ1445" s="6">
        <v>0.16</v>
      </c>
      <c r="BK1445" s="6">
        <v>0</v>
      </c>
      <c r="BL1445" s="45">
        <v>0</v>
      </c>
      <c r="BM1445" s="45">
        <v>0</v>
      </c>
      <c r="BN1445" s="6">
        <v>0</v>
      </c>
      <c r="BO1445" s="6">
        <v>0</v>
      </c>
      <c r="BP1445" s="6">
        <v>7.43</v>
      </c>
      <c r="BQ1445" s="6">
        <v>13.12</v>
      </c>
      <c r="BR1445" s="45">
        <v>0</v>
      </c>
      <c r="BT1445" s="45">
        <v>0</v>
      </c>
      <c r="BU1445" s="45">
        <v>0</v>
      </c>
      <c r="BX1445" s="6">
        <v>1.1399999999999999</v>
      </c>
      <c r="BY1445" s="6" t="s">
        <v>21</v>
      </c>
      <c r="BZ1445" s="6">
        <f t="shared" si="66"/>
        <v>21.99</v>
      </c>
      <c r="CA1445" s="6">
        <f t="shared" si="67"/>
        <v>21.849999999999998</v>
      </c>
      <c r="CC1445" s="63" t="s">
        <v>4687</v>
      </c>
      <c r="CD1445" s="6" t="s">
        <v>21</v>
      </c>
      <c r="CK1445" s="6" t="s">
        <v>5148</v>
      </c>
      <c r="DA1445" s="6" t="s">
        <v>21</v>
      </c>
      <c r="DC1445" s="6" t="s">
        <v>4434</v>
      </c>
      <c r="DD1445" s="6" t="s">
        <v>3231</v>
      </c>
      <c r="DF1445" s="29">
        <f t="shared" si="68"/>
        <v>1</v>
      </c>
      <c r="DG1445" s="6">
        <v>1</v>
      </c>
    </row>
    <row r="1446" spans="1:111" ht="16" x14ac:dyDescent="0.2">
      <c r="A1446" s="6" t="s">
        <v>3368</v>
      </c>
      <c r="B1446" s="25"/>
      <c r="C1446" s="25"/>
      <c r="F1446" s="25"/>
      <c r="G1446" s="63" t="s">
        <v>1844</v>
      </c>
      <c r="H1446" s="6" t="s">
        <v>5750</v>
      </c>
      <c r="L1446" s="6" t="s">
        <v>3369</v>
      </c>
      <c r="P1446" s="6" t="s">
        <v>95</v>
      </c>
      <c r="Q1446" s="6" t="s">
        <v>4773</v>
      </c>
      <c r="X1446" s="6">
        <v>0</v>
      </c>
      <c r="Y1446" s="6">
        <v>0</v>
      </c>
      <c r="Z1446" s="6">
        <v>0</v>
      </c>
      <c r="AA1446" s="6">
        <v>0</v>
      </c>
      <c r="AB1446" s="6">
        <f>SUM(Table2026_09_25[[#This Row],[Number of in-person visits provided in reporting year.]:[Number of video/virtual visits provided in reporting year.]])</f>
        <v>0</v>
      </c>
      <c r="AC1446" s="6" t="s">
        <v>8469</v>
      </c>
      <c r="AD1446" s="6">
        <v>0</v>
      </c>
      <c r="AE1446" s="6">
        <v>0</v>
      </c>
      <c r="AF1446" s="6" t="s">
        <v>4682</v>
      </c>
      <c r="AG1446" s="6">
        <v>0</v>
      </c>
      <c r="AI1446" s="6" t="s">
        <v>5755</v>
      </c>
      <c r="AJ1446" s="6" t="s">
        <v>43</v>
      </c>
      <c r="AK1446" s="6" t="s">
        <v>8483</v>
      </c>
      <c r="AL1446" s="26" t="s">
        <v>112</v>
      </c>
      <c r="AQ1446" s="6" t="s">
        <v>43</v>
      </c>
      <c r="AX1446" s="45" t="s">
        <v>2431</v>
      </c>
      <c r="AZ1446" s="6">
        <v>1.75</v>
      </c>
      <c r="BA1446" s="6">
        <v>0</v>
      </c>
      <c r="BB1446" s="45">
        <v>0</v>
      </c>
      <c r="BC1446" s="6">
        <v>0</v>
      </c>
      <c r="BD1446" s="6">
        <v>0</v>
      </c>
      <c r="BF1446" s="6">
        <v>0</v>
      </c>
      <c r="BG1446" s="45">
        <v>0</v>
      </c>
      <c r="BH1446" s="45">
        <v>0</v>
      </c>
      <c r="BI1446" s="6">
        <v>0</v>
      </c>
      <c r="BJ1446" s="6">
        <v>0</v>
      </c>
      <c r="BK1446" s="6">
        <v>0</v>
      </c>
      <c r="BL1446" s="45">
        <v>0</v>
      </c>
      <c r="BM1446" s="45">
        <v>0</v>
      </c>
      <c r="BN1446" s="6">
        <v>0</v>
      </c>
      <c r="BO1446" s="6">
        <v>0</v>
      </c>
      <c r="BP1446" s="6">
        <v>0</v>
      </c>
      <c r="BQ1446" s="6">
        <v>0</v>
      </c>
      <c r="BR1446" s="45">
        <v>0.21</v>
      </c>
      <c r="BT1446" s="45">
        <v>0</v>
      </c>
      <c r="BU1446" s="45">
        <v>0</v>
      </c>
      <c r="BX1446" s="6">
        <v>0.8</v>
      </c>
      <c r="BY1446" s="6" t="s">
        <v>21</v>
      </c>
      <c r="BZ1446" s="6">
        <f t="shared" si="66"/>
        <v>1.96</v>
      </c>
      <c r="CA1446" s="6">
        <f t="shared" si="67"/>
        <v>1.01</v>
      </c>
      <c r="CC1446" s="63" t="s">
        <v>4687</v>
      </c>
      <c r="CD1446" s="6" t="s">
        <v>21</v>
      </c>
      <c r="CK1446" s="6" t="s">
        <v>5148</v>
      </c>
      <c r="DA1446" s="6" t="s">
        <v>3370</v>
      </c>
      <c r="DC1446" s="6" t="s">
        <v>4434</v>
      </c>
      <c r="DD1446" s="6" t="s">
        <v>3231</v>
      </c>
      <c r="DF1446" s="29">
        <f t="shared" si="68"/>
        <v>1</v>
      </c>
      <c r="DG1446" s="6">
        <v>1</v>
      </c>
    </row>
    <row r="1447" spans="1:111" ht="16" x14ac:dyDescent="0.2">
      <c r="A1447" s="6" t="s">
        <v>3371</v>
      </c>
      <c r="B1447" s="25"/>
      <c r="C1447" s="25"/>
      <c r="F1447" s="25"/>
      <c r="G1447" s="63" t="s">
        <v>1844</v>
      </c>
      <c r="H1447" s="6" t="s">
        <v>5750</v>
      </c>
      <c r="L1447" s="6" t="s">
        <v>3296</v>
      </c>
      <c r="P1447" s="6" t="s">
        <v>20</v>
      </c>
      <c r="Q1447" s="31" t="s">
        <v>987</v>
      </c>
      <c r="X1447" s="6">
        <v>65</v>
      </c>
      <c r="Y1447" s="6">
        <v>0</v>
      </c>
      <c r="Z1447" s="6">
        <v>0</v>
      </c>
      <c r="AA1447" s="6">
        <v>0</v>
      </c>
      <c r="AB1447" s="6">
        <f>SUM(Table2026_09_25[[#This Row],[Number of in-person visits provided in reporting year.]:[Number of video/virtual visits provided in reporting year.]])</f>
        <v>0</v>
      </c>
      <c r="AC1447" s="6" t="s">
        <v>8468</v>
      </c>
      <c r="AD1447" s="6">
        <v>20</v>
      </c>
      <c r="AE1447" s="6">
        <v>0.8</v>
      </c>
      <c r="AF1447" s="6" t="s">
        <v>8026</v>
      </c>
      <c r="AG1447" s="6">
        <v>0</v>
      </c>
      <c r="AI1447" s="6" t="s">
        <v>5755</v>
      </c>
      <c r="AJ1447" s="6" t="s">
        <v>43</v>
      </c>
      <c r="AK1447" s="6" t="s">
        <v>8483</v>
      </c>
      <c r="AL1447" s="26" t="s">
        <v>112</v>
      </c>
      <c r="AQ1447" s="6" t="s">
        <v>43</v>
      </c>
      <c r="AX1447" s="45" t="s">
        <v>2431</v>
      </c>
      <c r="AZ1447" s="6">
        <v>0.97</v>
      </c>
      <c r="BA1447" s="6">
        <v>0</v>
      </c>
      <c r="BB1447" s="45">
        <v>0</v>
      </c>
      <c r="BC1447" s="6">
        <v>0</v>
      </c>
      <c r="BD1447" s="6">
        <v>0</v>
      </c>
      <c r="BF1447" s="6">
        <v>0</v>
      </c>
      <c r="BG1447" s="45">
        <v>0</v>
      </c>
      <c r="BH1447" s="45">
        <v>0</v>
      </c>
      <c r="BI1447" s="6">
        <v>0</v>
      </c>
      <c r="BJ1447" s="6">
        <v>0.76</v>
      </c>
      <c r="BK1447" s="6">
        <v>0</v>
      </c>
      <c r="BL1447" s="45">
        <v>0</v>
      </c>
      <c r="BM1447" s="45">
        <v>0</v>
      </c>
      <c r="BN1447" s="6">
        <v>0</v>
      </c>
      <c r="BO1447" s="6">
        <v>0</v>
      </c>
      <c r="BP1447" s="6">
        <v>9.09</v>
      </c>
      <c r="BQ1447" s="6">
        <v>4.78</v>
      </c>
      <c r="BR1447" s="45">
        <v>0</v>
      </c>
      <c r="BT1447" s="45">
        <v>0</v>
      </c>
      <c r="BU1447" s="45">
        <v>0</v>
      </c>
      <c r="BX1447" s="6">
        <v>0.22</v>
      </c>
      <c r="BY1447" s="6" t="s">
        <v>21</v>
      </c>
      <c r="BZ1447" s="6">
        <f t="shared" si="66"/>
        <v>15.600000000000001</v>
      </c>
      <c r="CA1447" s="6">
        <f t="shared" si="67"/>
        <v>14.850000000000001</v>
      </c>
      <c r="CC1447" s="63" t="s">
        <v>4687</v>
      </c>
      <c r="CD1447" s="6" t="s">
        <v>21</v>
      </c>
      <c r="CK1447" s="6" t="s">
        <v>5148</v>
      </c>
      <c r="DA1447" s="6" t="s">
        <v>3297</v>
      </c>
      <c r="DC1447" s="6" t="s">
        <v>4434</v>
      </c>
      <c r="DD1447" s="6" t="s">
        <v>3231</v>
      </c>
      <c r="DF1447" s="29">
        <f t="shared" si="68"/>
        <v>1</v>
      </c>
      <c r="DG1447" s="6">
        <v>1</v>
      </c>
    </row>
    <row r="1448" spans="1:111" ht="16" x14ac:dyDescent="0.2">
      <c r="A1448" s="6" t="s">
        <v>3372</v>
      </c>
      <c r="B1448" s="25"/>
      <c r="C1448" s="25"/>
      <c r="F1448" s="25"/>
      <c r="G1448" s="63" t="s">
        <v>1844</v>
      </c>
      <c r="H1448" s="6" t="s">
        <v>5750</v>
      </c>
      <c r="L1448" s="6" t="s">
        <v>3299</v>
      </c>
      <c r="P1448" s="6" t="s">
        <v>3536</v>
      </c>
      <c r="Q1448" s="6" t="s">
        <v>4773</v>
      </c>
      <c r="X1448" s="6">
        <v>0</v>
      </c>
      <c r="Y1448" s="6">
        <v>0</v>
      </c>
      <c r="Z1448" s="6">
        <v>0</v>
      </c>
      <c r="AA1448" s="6">
        <v>0</v>
      </c>
      <c r="AB1448" s="6">
        <f>SUM(Table2026_09_25[[#This Row],[Number of in-person visits provided in reporting year.]:[Number of video/virtual visits provided in reporting year.]])</f>
        <v>0</v>
      </c>
      <c r="AC1448" s="6" t="s">
        <v>8469</v>
      </c>
      <c r="AD1448" s="6">
        <v>0</v>
      </c>
      <c r="AE1448" s="6">
        <v>0</v>
      </c>
      <c r="AF1448" s="6" t="s">
        <v>4682</v>
      </c>
      <c r="AG1448" s="6">
        <v>0</v>
      </c>
      <c r="AI1448" s="6" t="s">
        <v>5755</v>
      </c>
      <c r="AJ1448" s="6" t="s">
        <v>43</v>
      </c>
      <c r="AK1448" s="6" t="s">
        <v>8483</v>
      </c>
      <c r="AL1448" s="26" t="s">
        <v>112</v>
      </c>
      <c r="AQ1448" s="6" t="s">
        <v>43</v>
      </c>
      <c r="AX1448" s="45" t="s">
        <v>2431</v>
      </c>
      <c r="AZ1448" s="6">
        <v>0</v>
      </c>
      <c r="BA1448" s="6">
        <v>0</v>
      </c>
      <c r="BB1448" s="45">
        <v>0</v>
      </c>
      <c r="BC1448" s="6">
        <v>0</v>
      </c>
      <c r="BD1448" s="6">
        <v>0</v>
      </c>
      <c r="BF1448" s="6">
        <v>0</v>
      </c>
      <c r="BG1448" s="45">
        <v>0</v>
      </c>
      <c r="BH1448" s="45">
        <v>0</v>
      </c>
      <c r="BI1448" s="6">
        <v>0</v>
      </c>
      <c r="BJ1448" s="6">
        <v>0</v>
      </c>
      <c r="BK1448" s="6">
        <v>0</v>
      </c>
      <c r="BL1448" s="45">
        <v>0</v>
      </c>
      <c r="BM1448" s="45">
        <v>0</v>
      </c>
      <c r="BN1448" s="6">
        <v>0</v>
      </c>
      <c r="BO1448" s="6">
        <v>0</v>
      </c>
      <c r="BP1448" s="6">
        <v>0</v>
      </c>
      <c r="BQ1448" s="6">
        <v>0</v>
      </c>
      <c r="BR1448" s="45">
        <v>0</v>
      </c>
      <c r="BT1448" s="45">
        <v>0</v>
      </c>
      <c r="BU1448" s="45">
        <v>0</v>
      </c>
      <c r="BX1448" s="6">
        <v>0</v>
      </c>
      <c r="BY1448" s="6" t="s">
        <v>21</v>
      </c>
      <c r="BZ1448" s="6">
        <f t="shared" si="66"/>
        <v>0</v>
      </c>
      <c r="CA1448" s="6">
        <f t="shared" si="67"/>
        <v>0</v>
      </c>
      <c r="CC1448" s="63" t="s">
        <v>4687</v>
      </c>
      <c r="CD1448" s="6" t="s">
        <v>21</v>
      </c>
      <c r="CK1448" s="6" t="s">
        <v>5148</v>
      </c>
      <c r="DA1448" s="6" t="s">
        <v>3300</v>
      </c>
      <c r="DC1448" s="6" t="s">
        <v>4434</v>
      </c>
      <c r="DD1448" s="6" t="s">
        <v>3231</v>
      </c>
      <c r="DF1448" s="29">
        <f t="shared" si="68"/>
        <v>1</v>
      </c>
      <c r="DG1448" s="6">
        <v>1</v>
      </c>
    </row>
    <row r="1449" spans="1:111" ht="16" x14ac:dyDescent="0.2">
      <c r="A1449" s="6" t="s">
        <v>3373</v>
      </c>
      <c r="B1449" s="25"/>
      <c r="C1449" s="25"/>
      <c r="F1449" s="25"/>
      <c r="G1449" s="63" t="s">
        <v>1844</v>
      </c>
      <c r="H1449" s="6" t="s">
        <v>5750</v>
      </c>
      <c r="L1449" s="6" t="s">
        <v>3302</v>
      </c>
      <c r="P1449" s="6" t="s">
        <v>3536</v>
      </c>
      <c r="Q1449" s="6" t="s">
        <v>4773</v>
      </c>
      <c r="X1449" s="6">
        <v>0</v>
      </c>
      <c r="Y1449" s="6">
        <v>0</v>
      </c>
      <c r="Z1449" s="6">
        <v>0</v>
      </c>
      <c r="AA1449" s="6">
        <v>0</v>
      </c>
      <c r="AB1449" s="6">
        <f>SUM(Table2026_09_25[[#This Row],[Number of in-person visits provided in reporting year.]:[Number of video/virtual visits provided in reporting year.]])</f>
        <v>0</v>
      </c>
      <c r="AC1449" s="6" t="s">
        <v>8469</v>
      </c>
      <c r="AD1449" s="6">
        <v>0</v>
      </c>
      <c r="AE1449" s="6">
        <v>0</v>
      </c>
      <c r="AF1449" s="6" t="s">
        <v>4682</v>
      </c>
      <c r="AG1449" s="6">
        <v>0</v>
      </c>
      <c r="AI1449" s="6" t="s">
        <v>5755</v>
      </c>
      <c r="AJ1449" s="6" t="s">
        <v>43</v>
      </c>
      <c r="AK1449" s="6" t="s">
        <v>8483</v>
      </c>
      <c r="AL1449" s="26" t="s">
        <v>112</v>
      </c>
      <c r="AQ1449" s="6" t="s">
        <v>43</v>
      </c>
      <c r="AX1449" s="45" t="s">
        <v>2431</v>
      </c>
      <c r="AZ1449" s="6">
        <v>0</v>
      </c>
      <c r="BA1449" s="6">
        <v>0</v>
      </c>
      <c r="BB1449" s="45">
        <v>0</v>
      </c>
      <c r="BC1449" s="6">
        <v>0</v>
      </c>
      <c r="BD1449" s="6">
        <v>0</v>
      </c>
      <c r="BF1449" s="6">
        <v>0</v>
      </c>
      <c r="BG1449" s="45">
        <v>0</v>
      </c>
      <c r="BH1449" s="45">
        <v>0</v>
      </c>
      <c r="BI1449" s="6">
        <v>0</v>
      </c>
      <c r="BJ1449" s="6">
        <v>0</v>
      </c>
      <c r="BK1449" s="6">
        <v>0</v>
      </c>
      <c r="BL1449" s="45">
        <v>0</v>
      </c>
      <c r="BM1449" s="45">
        <v>0</v>
      </c>
      <c r="BN1449" s="6">
        <v>0</v>
      </c>
      <c r="BO1449" s="6">
        <v>0</v>
      </c>
      <c r="BP1449" s="6">
        <v>0</v>
      </c>
      <c r="BQ1449" s="6">
        <v>0</v>
      </c>
      <c r="BR1449" s="45">
        <v>0</v>
      </c>
      <c r="BT1449" s="45">
        <v>0</v>
      </c>
      <c r="BU1449" s="45">
        <v>0</v>
      </c>
      <c r="BX1449" s="6">
        <v>0</v>
      </c>
      <c r="BY1449" s="6" t="s">
        <v>21</v>
      </c>
      <c r="BZ1449" s="6">
        <f t="shared" si="66"/>
        <v>0</v>
      </c>
      <c r="CA1449" s="6">
        <f t="shared" si="67"/>
        <v>0</v>
      </c>
      <c r="CC1449" s="63" t="s">
        <v>4687</v>
      </c>
      <c r="CD1449" s="6" t="s">
        <v>21</v>
      </c>
      <c r="CK1449" s="6" t="s">
        <v>5148</v>
      </c>
      <c r="DA1449" s="6" t="s">
        <v>3303</v>
      </c>
      <c r="DC1449" s="6" t="s">
        <v>4434</v>
      </c>
      <c r="DD1449" s="6" t="s">
        <v>3231</v>
      </c>
      <c r="DF1449" s="29">
        <f t="shared" si="68"/>
        <v>1</v>
      </c>
      <c r="DG1449" s="6">
        <v>1</v>
      </c>
    </row>
    <row r="1450" spans="1:111" ht="16" x14ac:dyDescent="0.2">
      <c r="A1450" s="6" t="s">
        <v>3374</v>
      </c>
      <c r="B1450" s="25"/>
      <c r="C1450" s="25"/>
      <c r="F1450" s="25"/>
      <c r="G1450" s="63" t="s">
        <v>1844</v>
      </c>
      <c r="H1450" s="6" t="s">
        <v>5750</v>
      </c>
      <c r="L1450" s="6" t="s">
        <v>3305</v>
      </c>
      <c r="P1450" s="6" t="s">
        <v>3508</v>
      </c>
      <c r="Q1450" s="6" t="s">
        <v>4730</v>
      </c>
      <c r="X1450" s="6">
        <v>0</v>
      </c>
      <c r="Y1450" s="6">
        <v>0</v>
      </c>
      <c r="Z1450" s="6">
        <v>0</v>
      </c>
      <c r="AA1450" s="6">
        <v>0</v>
      </c>
      <c r="AB1450" s="6">
        <f>SUM(Table2026_09_25[[#This Row],[Number of in-person visits provided in reporting year.]:[Number of video/virtual visits provided in reporting year.]])</f>
        <v>0</v>
      </c>
      <c r="AC1450" s="6" t="s">
        <v>8469</v>
      </c>
      <c r="AD1450" s="6">
        <v>0</v>
      </c>
      <c r="AE1450" s="6">
        <v>0</v>
      </c>
      <c r="AF1450" s="6" t="s">
        <v>4682</v>
      </c>
      <c r="AG1450" s="6">
        <v>0</v>
      </c>
      <c r="AI1450" s="6" t="s">
        <v>5755</v>
      </c>
      <c r="AJ1450" s="6" t="s">
        <v>43</v>
      </c>
      <c r="AK1450" s="6" t="s">
        <v>8483</v>
      </c>
      <c r="AL1450" s="26" t="s">
        <v>112</v>
      </c>
      <c r="AQ1450" s="6" t="s">
        <v>43</v>
      </c>
      <c r="AX1450" s="45" t="s">
        <v>2431</v>
      </c>
      <c r="AZ1450" s="6">
        <v>1.06</v>
      </c>
      <c r="BA1450" s="6">
        <v>0</v>
      </c>
      <c r="BB1450" s="45">
        <v>0</v>
      </c>
      <c r="BC1450" s="6">
        <v>0</v>
      </c>
      <c r="BD1450" s="6">
        <v>0</v>
      </c>
      <c r="BF1450" s="6">
        <v>0</v>
      </c>
      <c r="BG1450" s="45">
        <v>0</v>
      </c>
      <c r="BH1450" s="45">
        <v>0</v>
      </c>
      <c r="BI1450" s="6">
        <v>0</v>
      </c>
      <c r="BJ1450" s="6">
        <v>0.26</v>
      </c>
      <c r="BK1450" s="6">
        <v>0</v>
      </c>
      <c r="BL1450" s="45">
        <v>0</v>
      </c>
      <c r="BM1450" s="45">
        <v>0</v>
      </c>
      <c r="BN1450" s="6">
        <v>0</v>
      </c>
      <c r="BO1450" s="6">
        <v>0</v>
      </c>
      <c r="BP1450" s="6">
        <v>10.59</v>
      </c>
      <c r="BQ1450" s="6">
        <v>12.43</v>
      </c>
      <c r="BR1450" s="45">
        <v>0</v>
      </c>
      <c r="BT1450" s="45">
        <v>0</v>
      </c>
      <c r="BU1450" s="45">
        <v>0</v>
      </c>
      <c r="BX1450" s="6">
        <v>0.03</v>
      </c>
      <c r="BY1450" s="6" t="s">
        <v>21</v>
      </c>
      <c r="BZ1450" s="6">
        <f t="shared" si="66"/>
        <v>24.34</v>
      </c>
      <c r="CA1450" s="6">
        <f t="shared" si="67"/>
        <v>23.310000000000002</v>
      </c>
      <c r="CC1450" s="63" t="s">
        <v>4687</v>
      </c>
      <c r="CD1450" s="6" t="s">
        <v>21</v>
      </c>
      <c r="CK1450" s="6" t="s">
        <v>5148</v>
      </c>
      <c r="DA1450" s="6" t="s">
        <v>3306</v>
      </c>
      <c r="DC1450" s="6" t="s">
        <v>4434</v>
      </c>
      <c r="DD1450" s="6" t="s">
        <v>3231</v>
      </c>
      <c r="DF1450" s="29">
        <f t="shared" si="68"/>
        <v>1</v>
      </c>
      <c r="DG1450" s="6">
        <v>1</v>
      </c>
    </row>
    <row r="1451" spans="1:111" ht="16" x14ac:dyDescent="0.2">
      <c r="A1451" s="6" t="s">
        <v>3375</v>
      </c>
      <c r="B1451" s="25"/>
      <c r="C1451" s="25"/>
      <c r="F1451" s="25"/>
      <c r="G1451" s="63" t="s">
        <v>1844</v>
      </c>
      <c r="H1451" s="6" t="s">
        <v>5750</v>
      </c>
      <c r="L1451" s="6" t="s">
        <v>3308</v>
      </c>
      <c r="P1451" s="6" t="s">
        <v>3529</v>
      </c>
      <c r="Q1451" s="6" t="s">
        <v>4730</v>
      </c>
      <c r="X1451" s="6">
        <v>582</v>
      </c>
      <c r="Y1451" s="6">
        <v>1330</v>
      </c>
      <c r="Z1451" s="6">
        <v>163</v>
      </c>
      <c r="AA1451" s="6">
        <v>61</v>
      </c>
      <c r="AB1451" s="6">
        <f>SUM(Table2026_09_25[[#This Row],[Number of in-person visits provided in reporting year.]:[Number of video/virtual visits provided in reporting year.]])</f>
        <v>1554</v>
      </c>
      <c r="AC1451" s="6" t="s">
        <v>8469</v>
      </c>
      <c r="AD1451" s="6">
        <v>0</v>
      </c>
      <c r="AE1451" s="6">
        <v>0</v>
      </c>
      <c r="AF1451" s="6" t="s">
        <v>4682</v>
      </c>
      <c r="AG1451" s="6">
        <v>0</v>
      </c>
      <c r="AI1451" s="6" t="s">
        <v>5755</v>
      </c>
      <c r="AJ1451" s="6" t="s">
        <v>43</v>
      </c>
      <c r="AK1451" s="6" t="s">
        <v>8483</v>
      </c>
      <c r="AL1451" s="26" t="s">
        <v>112</v>
      </c>
      <c r="AQ1451" s="6" t="s">
        <v>43</v>
      </c>
      <c r="AX1451" s="45" t="s">
        <v>2431</v>
      </c>
      <c r="AZ1451" s="6">
        <v>0</v>
      </c>
      <c r="BA1451" s="6">
        <v>0</v>
      </c>
      <c r="BB1451" s="45">
        <v>0</v>
      </c>
      <c r="BC1451" s="6">
        <v>0</v>
      </c>
      <c r="BD1451" s="6">
        <v>0</v>
      </c>
      <c r="BF1451" s="6">
        <v>0</v>
      </c>
      <c r="BG1451" s="45">
        <v>0</v>
      </c>
      <c r="BH1451" s="45">
        <v>0</v>
      </c>
      <c r="BI1451" s="6">
        <v>0</v>
      </c>
      <c r="BJ1451" s="6">
        <v>0</v>
      </c>
      <c r="BK1451" s="6">
        <v>0</v>
      </c>
      <c r="BL1451" s="45">
        <v>0</v>
      </c>
      <c r="BM1451" s="45">
        <v>0</v>
      </c>
      <c r="BN1451" s="6">
        <v>0</v>
      </c>
      <c r="BO1451" s="6">
        <v>0</v>
      </c>
      <c r="BP1451" s="6">
        <v>0</v>
      </c>
      <c r="BQ1451" s="6">
        <v>0</v>
      </c>
      <c r="BR1451" s="45">
        <v>0</v>
      </c>
      <c r="BT1451" s="45">
        <v>0</v>
      </c>
      <c r="BU1451" s="45">
        <v>0</v>
      </c>
      <c r="BX1451" s="6">
        <v>1.36</v>
      </c>
      <c r="BY1451" s="6" t="s">
        <v>21</v>
      </c>
      <c r="BZ1451" s="6">
        <f t="shared" si="66"/>
        <v>0</v>
      </c>
      <c r="CA1451" s="6">
        <f t="shared" si="67"/>
        <v>1.36</v>
      </c>
      <c r="CC1451" s="63" t="s">
        <v>4687</v>
      </c>
      <c r="CD1451" s="6" t="s">
        <v>21</v>
      </c>
      <c r="CK1451" s="6" t="s">
        <v>5148</v>
      </c>
      <c r="DA1451" s="6" t="s">
        <v>3309</v>
      </c>
      <c r="DC1451" s="6" t="s">
        <v>4434</v>
      </c>
      <c r="DD1451" s="6" t="s">
        <v>3231</v>
      </c>
      <c r="DF1451" s="29">
        <f t="shared" si="68"/>
        <v>1</v>
      </c>
      <c r="DG1451" s="6">
        <v>1</v>
      </c>
    </row>
    <row r="1452" spans="1:111" ht="16" x14ac:dyDescent="0.2">
      <c r="A1452" s="6" t="s">
        <v>3376</v>
      </c>
      <c r="B1452" s="25"/>
      <c r="C1452" s="25"/>
      <c r="F1452" s="25"/>
      <c r="G1452" s="63" t="s">
        <v>1844</v>
      </c>
      <c r="H1452" s="6" t="s">
        <v>5750</v>
      </c>
      <c r="L1452" s="6" t="s">
        <v>3311</v>
      </c>
      <c r="P1452" s="6" t="s">
        <v>3536</v>
      </c>
      <c r="Q1452" s="6" t="s">
        <v>4773</v>
      </c>
      <c r="X1452" s="6">
        <v>0</v>
      </c>
      <c r="Y1452" s="6">
        <v>0</v>
      </c>
      <c r="Z1452" s="6">
        <v>0</v>
      </c>
      <c r="AA1452" s="6">
        <v>0</v>
      </c>
      <c r="AB1452" s="6">
        <f>SUM(Table2026_09_25[[#This Row],[Number of in-person visits provided in reporting year.]:[Number of video/virtual visits provided in reporting year.]])</f>
        <v>0</v>
      </c>
      <c r="AC1452" s="6" t="s">
        <v>8469</v>
      </c>
      <c r="AD1452" s="6">
        <v>0</v>
      </c>
      <c r="AE1452" s="6">
        <v>0</v>
      </c>
      <c r="AF1452" s="6" t="s">
        <v>4682</v>
      </c>
      <c r="AG1452" s="6">
        <v>0</v>
      </c>
      <c r="AI1452" s="6" t="s">
        <v>5755</v>
      </c>
      <c r="AJ1452" s="6" t="s">
        <v>43</v>
      </c>
      <c r="AK1452" s="6" t="s">
        <v>8483</v>
      </c>
      <c r="AL1452" s="26" t="s">
        <v>112</v>
      </c>
      <c r="AQ1452" s="6" t="s">
        <v>43</v>
      </c>
      <c r="AX1452" s="45" t="s">
        <v>2431</v>
      </c>
      <c r="AZ1452" s="6">
        <v>0</v>
      </c>
      <c r="BA1452" s="6">
        <v>0</v>
      </c>
      <c r="BB1452" s="45">
        <v>0</v>
      </c>
      <c r="BC1452" s="6">
        <v>0</v>
      </c>
      <c r="BD1452" s="6">
        <v>0</v>
      </c>
      <c r="BF1452" s="6">
        <v>0</v>
      </c>
      <c r="BG1452" s="45">
        <v>0</v>
      </c>
      <c r="BH1452" s="45">
        <v>0</v>
      </c>
      <c r="BI1452" s="6">
        <v>0</v>
      </c>
      <c r="BJ1452" s="6">
        <v>0</v>
      </c>
      <c r="BK1452" s="6">
        <v>0</v>
      </c>
      <c r="BL1452" s="45">
        <v>0</v>
      </c>
      <c r="BM1452" s="45">
        <v>0</v>
      </c>
      <c r="BN1452" s="6">
        <v>0</v>
      </c>
      <c r="BO1452" s="6">
        <v>0</v>
      </c>
      <c r="BP1452" s="6">
        <v>0</v>
      </c>
      <c r="BQ1452" s="6">
        <v>0</v>
      </c>
      <c r="BR1452" s="45">
        <v>0</v>
      </c>
      <c r="BT1452" s="45">
        <v>0</v>
      </c>
      <c r="BU1452" s="45">
        <v>0</v>
      </c>
      <c r="BX1452" s="6">
        <v>0</v>
      </c>
      <c r="BY1452" s="6" t="s">
        <v>21</v>
      </c>
      <c r="BZ1452" s="6">
        <f t="shared" si="66"/>
        <v>0</v>
      </c>
      <c r="CA1452" s="6">
        <f t="shared" si="67"/>
        <v>0</v>
      </c>
      <c r="CC1452" s="63" t="s">
        <v>4687</v>
      </c>
      <c r="CD1452" s="6" t="s">
        <v>21</v>
      </c>
      <c r="CK1452" s="6" t="s">
        <v>5148</v>
      </c>
      <c r="DA1452" s="6" t="s">
        <v>3312</v>
      </c>
      <c r="DC1452" s="6" t="s">
        <v>4434</v>
      </c>
      <c r="DD1452" s="6" t="s">
        <v>3231</v>
      </c>
      <c r="DF1452" s="29">
        <f t="shared" si="68"/>
        <v>1</v>
      </c>
      <c r="DG1452" s="6">
        <v>1</v>
      </c>
    </row>
    <row r="1453" spans="1:111" ht="16" x14ac:dyDescent="0.2">
      <c r="A1453" s="6" t="s">
        <v>3377</v>
      </c>
      <c r="B1453" s="25"/>
      <c r="C1453" s="25"/>
      <c r="F1453" s="25"/>
      <c r="G1453" s="63" t="s">
        <v>1844</v>
      </c>
      <c r="H1453" s="6" t="s">
        <v>5750</v>
      </c>
      <c r="L1453" s="6" t="s">
        <v>3314</v>
      </c>
      <c r="P1453" s="6" t="s">
        <v>3533</v>
      </c>
      <c r="Q1453" s="31" t="s">
        <v>987</v>
      </c>
      <c r="X1453" s="6">
        <v>264</v>
      </c>
      <c r="Y1453" s="6">
        <v>96</v>
      </c>
      <c r="Z1453" s="6">
        <v>67</v>
      </c>
      <c r="AA1453" s="6">
        <v>1330</v>
      </c>
      <c r="AB1453" s="6">
        <f>SUM(Table2026_09_25[[#This Row],[Number of in-person visits provided in reporting year.]:[Number of video/virtual visits provided in reporting year.]])</f>
        <v>1493</v>
      </c>
      <c r="AC1453" s="6" t="s">
        <v>8469</v>
      </c>
      <c r="AD1453" s="6">
        <v>0</v>
      </c>
      <c r="AE1453" s="6">
        <v>0</v>
      </c>
      <c r="AF1453" s="6" t="s">
        <v>4682</v>
      </c>
      <c r="AG1453" s="6">
        <v>0</v>
      </c>
      <c r="AI1453" s="6" t="s">
        <v>5755</v>
      </c>
      <c r="AJ1453" s="6" t="s">
        <v>43</v>
      </c>
      <c r="AK1453" s="6" t="s">
        <v>8483</v>
      </c>
      <c r="AL1453" s="26" t="s">
        <v>112</v>
      </c>
      <c r="AQ1453" s="6" t="s">
        <v>43</v>
      </c>
      <c r="AX1453" s="45" t="s">
        <v>2431</v>
      </c>
      <c r="AZ1453" s="6">
        <v>0</v>
      </c>
      <c r="BA1453" s="6">
        <v>0</v>
      </c>
      <c r="BB1453" s="45">
        <v>0</v>
      </c>
      <c r="BC1453" s="6">
        <v>0</v>
      </c>
      <c r="BD1453" s="6">
        <v>0</v>
      </c>
      <c r="BF1453" s="6">
        <v>0</v>
      </c>
      <c r="BG1453" s="45">
        <v>0</v>
      </c>
      <c r="BH1453" s="45">
        <v>0</v>
      </c>
      <c r="BI1453" s="6">
        <v>0</v>
      </c>
      <c r="BJ1453" s="6">
        <v>0</v>
      </c>
      <c r="BK1453" s="6">
        <v>0</v>
      </c>
      <c r="BL1453" s="45">
        <v>0</v>
      </c>
      <c r="BM1453" s="45">
        <v>0</v>
      </c>
      <c r="BN1453" s="6">
        <v>0</v>
      </c>
      <c r="BO1453" s="6">
        <v>0</v>
      </c>
      <c r="BP1453" s="6">
        <v>0</v>
      </c>
      <c r="BQ1453" s="6">
        <v>0</v>
      </c>
      <c r="BR1453" s="45">
        <v>0</v>
      </c>
      <c r="BT1453" s="45">
        <v>0</v>
      </c>
      <c r="BU1453" s="45">
        <v>0</v>
      </c>
      <c r="BX1453" s="6">
        <v>0</v>
      </c>
      <c r="BY1453" s="6" t="s">
        <v>21</v>
      </c>
      <c r="BZ1453" s="6">
        <f t="shared" si="66"/>
        <v>0</v>
      </c>
      <c r="CA1453" s="6">
        <f t="shared" si="67"/>
        <v>0</v>
      </c>
      <c r="CC1453" s="63" t="s">
        <v>4687</v>
      </c>
      <c r="CD1453" s="6" t="s">
        <v>21</v>
      </c>
      <c r="CK1453" s="6" t="s">
        <v>5148</v>
      </c>
      <c r="DA1453" s="6" t="s">
        <v>3315</v>
      </c>
      <c r="DC1453" s="6" t="s">
        <v>4434</v>
      </c>
      <c r="DD1453" s="6" t="s">
        <v>3231</v>
      </c>
      <c r="DF1453" s="29">
        <f t="shared" si="68"/>
        <v>1</v>
      </c>
      <c r="DG1453" s="6">
        <v>1</v>
      </c>
    </row>
    <row r="1454" spans="1:111" ht="16" x14ac:dyDescent="0.2">
      <c r="A1454" s="6" t="s">
        <v>3378</v>
      </c>
      <c r="B1454" s="25"/>
      <c r="C1454" s="25"/>
      <c r="F1454" s="25"/>
      <c r="G1454" s="63" t="s">
        <v>1844</v>
      </c>
      <c r="H1454" s="6" t="s">
        <v>5750</v>
      </c>
      <c r="L1454" s="6" t="s">
        <v>3317</v>
      </c>
      <c r="P1454" s="6" t="s">
        <v>3536</v>
      </c>
      <c r="Q1454" s="6" t="s">
        <v>4773</v>
      </c>
      <c r="X1454" s="6">
        <v>0</v>
      </c>
      <c r="Y1454" s="6">
        <v>0</v>
      </c>
      <c r="Z1454" s="6">
        <v>0</v>
      </c>
      <c r="AA1454" s="6">
        <v>0</v>
      </c>
      <c r="AB1454" s="6">
        <f>SUM(Table2026_09_25[[#This Row],[Number of in-person visits provided in reporting year.]:[Number of video/virtual visits provided in reporting year.]])</f>
        <v>0</v>
      </c>
      <c r="AC1454" s="6" t="s">
        <v>8469</v>
      </c>
      <c r="AD1454" s="6">
        <v>0</v>
      </c>
      <c r="AE1454" s="6">
        <v>0</v>
      </c>
      <c r="AF1454" s="6" t="s">
        <v>4682</v>
      </c>
      <c r="AG1454" s="6">
        <v>0</v>
      </c>
      <c r="AI1454" s="6" t="s">
        <v>5755</v>
      </c>
      <c r="AJ1454" s="6" t="s">
        <v>43</v>
      </c>
      <c r="AK1454" s="6" t="s">
        <v>8483</v>
      </c>
      <c r="AL1454" s="26" t="s">
        <v>112</v>
      </c>
      <c r="AQ1454" s="6" t="s">
        <v>43</v>
      </c>
      <c r="AX1454" s="45" t="s">
        <v>2431</v>
      </c>
      <c r="AZ1454" s="6">
        <v>0</v>
      </c>
      <c r="BA1454" s="6">
        <v>0</v>
      </c>
      <c r="BB1454" s="45">
        <v>0</v>
      </c>
      <c r="BC1454" s="6">
        <v>0</v>
      </c>
      <c r="BD1454" s="6">
        <v>0</v>
      </c>
      <c r="BF1454" s="6">
        <v>0</v>
      </c>
      <c r="BG1454" s="45">
        <v>0</v>
      </c>
      <c r="BH1454" s="45">
        <v>0</v>
      </c>
      <c r="BI1454" s="6">
        <v>0</v>
      </c>
      <c r="BJ1454" s="6">
        <v>0</v>
      </c>
      <c r="BK1454" s="6">
        <v>0</v>
      </c>
      <c r="BL1454" s="45">
        <v>0</v>
      </c>
      <c r="BM1454" s="45">
        <v>0</v>
      </c>
      <c r="BN1454" s="6">
        <v>0</v>
      </c>
      <c r="BO1454" s="6">
        <v>0</v>
      </c>
      <c r="BP1454" s="6">
        <v>0</v>
      </c>
      <c r="BQ1454" s="6">
        <v>0</v>
      </c>
      <c r="BR1454" s="45">
        <v>0</v>
      </c>
      <c r="BT1454" s="45">
        <v>0</v>
      </c>
      <c r="BU1454" s="45">
        <v>0</v>
      </c>
      <c r="BX1454" s="6">
        <v>0</v>
      </c>
      <c r="BY1454" s="6" t="s">
        <v>21</v>
      </c>
      <c r="BZ1454" s="6">
        <f t="shared" si="66"/>
        <v>0</v>
      </c>
      <c r="CA1454" s="6">
        <f t="shared" si="67"/>
        <v>0</v>
      </c>
      <c r="CC1454" s="63" t="s">
        <v>4687</v>
      </c>
      <c r="CD1454" s="6" t="s">
        <v>21</v>
      </c>
      <c r="CK1454" s="6" t="s">
        <v>5148</v>
      </c>
      <c r="DA1454" s="6" t="s">
        <v>3318</v>
      </c>
      <c r="DC1454" s="6" t="s">
        <v>4434</v>
      </c>
      <c r="DD1454" s="6" t="s">
        <v>3231</v>
      </c>
      <c r="DF1454" s="29">
        <f t="shared" si="68"/>
        <v>1</v>
      </c>
      <c r="DG1454" s="6">
        <v>1</v>
      </c>
    </row>
    <row r="1455" spans="1:111" ht="16" x14ac:dyDescent="0.2">
      <c r="A1455" s="6" t="s">
        <v>3379</v>
      </c>
      <c r="B1455" s="25"/>
      <c r="C1455" s="25"/>
      <c r="F1455" s="25"/>
      <c r="G1455" s="63" t="s">
        <v>1844</v>
      </c>
      <c r="H1455" s="6" t="s">
        <v>5750</v>
      </c>
      <c r="L1455" s="6" t="s">
        <v>3320</v>
      </c>
      <c r="P1455" s="6" t="s">
        <v>3536</v>
      </c>
      <c r="Q1455" s="6" t="s">
        <v>4773</v>
      </c>
      <c r="X1455" s="6">
        <v>267</v>
      </c>
      <c r="Y1455" s="6">
        <v>1060</v>
      </c>
      <c r="Z1455" s="6">
        <v>13</v>
      </c>
      <c r="AA1455" s="6">
        <v>17</v>
      </c>
      <c r="AB1455" s="6">
        <f>SUM(Table2026_09_25[[#This Row],[Number of in-person visits provided in reporting year.]:[Number of video/virtual visits provided in reporting year.]])</f>
        <v>1090</v>
      </c>
      <c r="AC1455" s="6" t="s">
        <v>8469</v>
      </c>
      <c r="AD1455" s="6">
        <v>0</v>
      </c>
      <c r="AE1455" s="6">
        <v>0</v>
      </c>
      <c r="AF1455" s="6" t="s">
        <v>4682</v>
      </c>
      <c r="AG1455" s="6">
        <v>0</v>
      </c>
      <c r="AI1455" s="6" t="s">
        <v>5755</v>
      </c>
      <c r="AJ1455" s="6" t="s">
        <v>43</v>
      </c>
      <c r="AK1455" s="6" t="s">
        <v>8483</v>
      </c>
      <c r="AL1455" s="26" t="s">
        <v>112</v>
      </c>
      <c r="AQ1455" s="6" t="s">
        <v>43</v>
      </c>
      <c r="AX1455" s="45" t="s">
        <v>2431</v>
      </c>
      <c r="AZ1455" s="6">
        <v>0</v>
      </c>
      <c r="BA1455" s="6">
        <v>0</v>
      </c>
      <c r="BB1455" s="45">
        <v>0</v>
      </c>
      <c r="BC1455" s="6">
        <v>0</v>
      </c>
      <c r="BD1455" s="6">
        <v>0</v>
      </c>
      <c r="BF1455" s="6">
        <v>0</v>
      </c>
      <c r="BG1455" s="45">
        <v>0</v>
      </c>
      <c r="BH1455" s="45">
        <v>0</v>
      </c>
      <c r="BI1455" s="6">
        <v>0</v>
      </c>
      <c r="BJ1455" s="6">
        <v>0</v>
      </c>
      <c r="BK1455" s="6">
        <v>0</v>
      </c>
      <c r="BL1455" s="45">
        <v>0</v>
      </c>
      <c r="BM1455" s="45">
        <v>0</v>
      </c>
      <c r="BN1455" s="6">
        <v>0</v>
      </c>
      <c r="BO1455" s="6">
        <v>0</v>
      </c>
      <c r="BP1455" s="6">
        <v>0</v>
      </c>
      <c r="BQ1455" s="6">
        <v>0</v>
      </c>
      <c r="BR1455" s="45">
        <v>0</v>
      </c>
      <c r="BT1455" s="45">
        <v>0</v>
      </c>
      <c r="BU1455" s="45">
        <v>0</v>
      </c>
      <c r="BX1455" s="6">
        <v>0</v>
      </c>
      <c r="BY1455" s="6" t="s">
        <v>21</v>
      </c>
      <c r="BZ1455" s="6">
        <f t="shared" si="66"/>
        <v>0</v>
      </c>
      <c r="CA1455" s="6">
        <f t="shared" si="67"/>
        <v>0</v>
      </c>
      <c r="CC1455" s="63" t="s">
        <v>4687</v>
      </c>
      <c r="CD1455" s="6" t="s">
        <v>21</v>
      </c>
      <c r="CK1455" s="6" t="s">
        <v>5148</v>
      </c>
      <c r="DA1455" s="6" t="s">
        <v>3321</v>
      </c>
      <c r="DC1455" s="6" t="s">
        <v>4434</v>
      </c>
      <c r="DD1455" s="6" t="s">
        <v>3231</v>
      </c>
      <c r="DF1455" s="29">
        <f t="shared" si="68"/>
        <v>1</v>
      </c>
      <c r="DG1455" s="6">
        <v>1</v>
      </c>
    </row>
    <row r="1456" spans="1:111" ht="16" hidden="1" x14ac:dyDescent="0.2">
      <c r="A1456" s="6" t="s">
        <v>3557</v>
      </c>
      <c r="B1456" s="25"/>
      <c r="C1456" s="25"/>
      <c r="F1456" s="25"/>
      <c r="G1456" s="63" t="s">
        <v>1844</v>
      </c>
      <c r="H1456" s="6" t="s">
        <v>8192</v>
      </c>
      <c r="L1456" s="6" t="s">
        <v>1959</v>
      </c>
      <c r="P1456" s="6" t="s">
        <v>358</v>
      </c>
      <c r="Q1456" s="6" t="s">
        <v>5011</v>
      </c>
      <c r="X1456" s="6">
        <v>7</v>
      </c>
      <c r="Y1456" s="6">
        <v>56</v>
      </c>
      <c r="Z1456" s="6">
        <v>0</v>
      </c>
      <c r="AA1456" s="6">
        <v>0</v>
      </c>
      <c r="AB1456" s="6">
        <f>SUM(Table2026_09_25[[#This Row],[Number of in-person visits provided in reporting year.]:[Number of video/virtual visits provided in reporting year.]])</f>
        <v>56</v>
      </c>
      <c r="AC1456" s="6" t="s">
        <v>8469</v>
      </c>
      <c r="AD1456" s="6">
        <v>0</v>
      </c>
      <c r="AE1456" s="6">
        <v>0</v>
      </c>
      <c r="AG1456" s="6">
        <v>0</v>
      </c>
      <c r="AI1456" s="6" t="s">
        <v>1557</v>
      </c>
      <c r="AJ1456" s="6" t="s">
        <v>7146</v>
      </c>
      <c r="AK1456" s="6" t="s">
        <v>8483</v>
      </c>
      <c r="AL1456" s="26" t="s">
        <v>3158</v>
      </c>
      <c r="AQ1456" s="6" t="s">
        <v>63</v>
      </c>
      <c r="AX1456" s="45" t="s">
        <v>2431</v>
      </c>
      <c r="AZ1456" s="6">
        <v>0</v>
      </c>
      <c r="BA1456" s="6">
        <v>0</v>
      </c>
      <c r="BB1456" s="45">
        <v>0</v>
      </c>
      <c r="BC1456" s="6">
        <v>0</v>
      </c>
      <c r="BD1456" s="6">
        <v>0</v>
      </c>
      <c r="BF1456" s="6">
        <v>0</v>
      </c>
      <c r="BG1456" s="45">
        <v>0</v>
      </c>
      <c r="BH1456" s="45">
        <v>0</v>
      </c>
      <c r="BI1456" s="6">
        <v>0</v>
      </c>
      <c r="BJ1456" s="6">
        <v>0</v>
      </c>
      <c r="BK1456" s="6">
        <v>0</v>
      </c>
      <c r="BL1456" s="45">
        <v>0</v>
      </c>
      <c r="BM1456" s="45">
        <v>0</v>
      </c>
      <c r="BN1456" s="6">
        <v>0</v>
      </c>
      <c r="BO1456" s="6">
        <v>0</v>
      </c>
      <c r="BP1456" s="6">
        <v>0</v>
      </c>
      <c r="BQ1456" s="6">
        <v>0</v>
      </c>
      <c r="BR1456" s="45">
        <v>0</v>
      </c>
      <c r="BT1456" s="45">
        <v>0</v>
      </c>
      <c r="BU1456" s="45">
        <v>0</v>
      </c>
      <c r="BX1456" s="6">
        <v>0</v>
      </c>
      <c r="BY1456" s="6" t="s">
        <v>1960</v>
      </c>
      <c r="BZ1456" s="6">
        <f t="shared" si="66"/>
        <v>0</v>
      </c>
      <c r="CA1456" s="6">
        <f t="shared" si="67"/>
        <v>0</v>
      </c>
      <c r="CC1456" s="63" t="s">
        <v>7097</v>
      </c>
      <c r="CD1456" s="6" t="s">
        <v>21</v>
      </c>
      <c r="CK1456" s="6" t="s">
        <v>5148</v>
      </c>
      <c r="DA1456" s="6" t="s">
        <v>1961</v>
      </c>
      <c r="DC1456" s="6" t="s">
        <v>4434</v>
      </c>
      <c r="DD1456" s="6" t="s">
        <v>3231</v>
      </c>
      <c r="DF1456" s="29">
        <f t="shared" si="68"/>
        <v>0</v>
      </c>
      <c r="DG1456" s="6">
        <v>1</v>
      </c>
    </row>
    <row r="1457" spans="1:111" ht="16" hidden="1" x14ac:dyDescent="0.2">
      <c r="A1457" s="6" t="s">
        <v>2261</v>
      </c>
      <c r="B1457" s="25"/>
      <c r="C1457" s="25"/>
      <c r="F1457" s="25"/>
      <c r="G1457" s="63" t="s">
        <v>1844</v>
      </c>
      <c r="H1457" s="6" t="s">
        <v>1752</v>
      </c>
      <c r="L1457" s="6" t="s">
        <v>3380</v>
      </c>
      <c r="P1457" s="6" t="s">
        <v>558</v>
      </c>
      <c r="Q1457" s="6" t="s">
        <v>4773</v>
      </c>
      <c r="X1457" s="6">
        <v>267</v>
      </c>
      <c r="Y1457" s="6">
        <v>3607</v>
      </c>
      <c r="Z1457" s="6">
        <v>2948</v>
      </c>
      <c r="AA1457" s="6">
        <v>34</v>
      </c>
      <c r="AB1457" s="6">
        <f>SUM(Table2026_09_25[[#This Row],[Number of in-person visits provided in reporting year.]:[Number of video/virtual visits provided in reporting year.]])</f>
        <v>6589</v>
      </c>
      <c r="AC1457" s="6" t="s">
        <v>8469</v>
      </c>
      <c r="AD1457" s="6">
        <v>0</v>
      </c>
      <c r="AE1457" s="6">
        <v>0</v>
      </c>
      <c r="AF1457" s="6" t="s">
        <v>4682</v>
      </c>
      <c r="AG1457" s="6">
        <v>53</v>
      </c>
      <c r="AI1457" s="6" t="s">
        <v>8220</v>
      </c>
      <c r="AJ1457" s="6" t="s">
        <v>6906</v>
      </c>
      <c r="AK1457" s="6" t="s">
        <v>8483</v>
      </c>
      <c r="AL1457" s="26" t="s">
        <v>1754</v>
      </c>
      <c r="AQ1457" s="6" t="s">
        <v>107</v>
      </c>
      <c r="AX1457" s="45"/>
      <c r="AZ1457" s="6">
        <v>0</v>
      </c>
      <c r="BA1457" s="6">
        <v>0</v>
      </c>
      <c r="BB1457" s="45">
        <v>0</v>
      </c>
      <c r="BC1457" s="6">
        <v>0</v>
      </c>
      <c r="BD1457" s="6">
        <v>0</v>
      </c>
      <c r="BF1457" s="6">
        <v>0</v>
      </c>
      <c r="BG1457" s="45">
        <v>0</v>
      </c>
      <c r="BH1457" s="45">
        <v>0</v>
      </c>
      <c r="BI1457" s="6">
        <v>0</v>
      </c>
      <c r="BJ1457" s="6">
        <v>0</v>
      </c>
      <c r="BK1457" s="6">
        <v>0</v>
      </c>
      <c r="BL1457" s="45">
        <v>0</v>
      </c>
      <c r="BM1457" s="45">
        <v>0</v>
      </c>
      <c r="BN1457" s="6">
        <v>0</v>
      </c>
      <c r="BO1457" s="6">
        <v>0</v>
      </c>
      <c r="BP1457" s="6">
        <v>0</v>
      </c>
      <c r="BQ1457" s="6">
        <v>0</v>
      </c>
      <c r="BR1457" s="45">
        <v>4.25</v>
      </c>
      <c r="BT1457" s="45">
        <v>0</v>
      </c>
      <c r="BU1457" s="45">
        <v>0</v>
      </c>
      <c r="BX1457" s="6">
        <v>0</v>
      </c>
      <c r="BY1457" s="6" t="s">
        <v>21</v>
      </c>
      <c r="BZ1457" s="6">
        <f t="shared" si="66"/>
        <v>4.25</v>
      </c>
      <c r="CA1457" s="6">
        <f t="shared" si="67"/>
        <v>4.25</v>
      </c>
      <c r="CC1457" s="63" t="s">
        <v>4753</v>
      </c>
      <c r="CD1457" s="6" t="s">
        <v>21</v>
      </c>
      <c r="CK1457" s="6" t="s">
        <v>5148</v>
      </c>
      <c r="DA1457" s="6" t="s">
        <v>21</v>
      </c>
      <c r="DC1457" s="6" t="s">
        <v>4434</v>
      </c>
      <c r="DD1457" s="6" t="s">
        <v>1756</v>
      </c>
      <c r="DF1457" s="29">
        <f t="shared" si="68"/>
        <v>0</v>
      </c>
      <c r="DG1457" s="6">
        <v>1</v>
      </c>
    </row>
    <row r="1458" spans="1:111" ht="16" hidden="1" x14ac:dyDescent="0.2">
      <c r="A1458" s="6" t="s">
        <v>2274</v>
      </c>
      <c r="B1458" s="25"/>
      <c r="C1458" s="25"/>
      <c r="F1458" s="25"/>
      <c r="G1458" s="63" t="s">
        <v>1844</v>
      </c>
      <c r="H1458" s="6" t="s">
        <v>1752</v>
      </c>
      <c r="L1458" s="6" t="s">
        <v>1762</v>
      </c>
      <c r="P1458" s="6" t="s">
        <v>3538</v>
      </c>
      <c r="Q1458" s="6" t="s">
        <v>4730</v>
      </c>
      <c r="X1458" s="6">
        <v>238</v>
      </c>
      <c r="Y1458" s="6">
        <v>1782</v>
      </c>
      <c r="Z1458" s="6">
        <v>756</v>
      </c>
      <c r="AA1458" s="6">
        <v>0</v>
      </c>
      <c r="AB1458" s="6">
        <f>SUM(Table2026_09_25[[#This Row],[Number of in-person visits provided in reporting year.]:[Number of video/virtual visits provided in reporting year.]])</f>
        <v>2538</v>
      </c>
      <c r="AC1458" s="6" t="s">
        <v>8469</v>
      </c>
      <c r="AD1458" s="6">
        <v>0</v>
      </c>
      <c r="AE1458" s="6">
        <v>0</v>
      </c>
      <c r="AF1458" s="6" t="s">
        <v>4682</v>
      </c>
      <c r="AG1458" s="6">
        <v>25</v>
      </c>
      <c r="AI1458" s="6" t="s">
        <v>8220</v>
      </c>
      <c r="AJ1458" s="6" t="s">
        <v>6906</v>
      </c>
      <c r="AK1458" s="6" t="s">
        <v>8483</v>
      </c>
      <c r="AL1458" s="26" t="s">
        <v>1754</v>
      </c>
      <c r="AQ1458" s="6" t="s">
        <v>107</v>
      </c>
      <c r="AX1458" s="45"/>
      <c r="AZ1458" s="6">
        <v>0</v>
      </c>
      <c r="BA1458" s="6">
        <v>0</v>
      </c>
      <c r="BB1458" s="45">
        <v>0</v>
      </c>
      <c r="BC1458" s="6">
        <v>0</v>
      </c>
      <c r="BD1458" s="6">
        <v>0</v>
      </c>
      <c r="BF1458" s="6">
        <v>0</v>
      </c>
      <c r="BG1458" s="45">
        <v>0</v>
      </c>
      <c r="BH1458" s="45">
        <v>0</v>
      </c>
      <c r="BI1458" s="6">
        <v>0</v>
      </c>
      <c r="BJ1458" s="6">
        <v>0</v>
      </c>
      <c r="BK1458" s="6">
        <v>0</v>
      </c>
      <c r="BL1458" s="45">
        <v>0</v>
      </c>
      <c r="BM1458" s="45">
        <v>0</v>
      </c>
      <c r="BN1458" s="6">
        <v>0</v>
      </c>
      <c r="BO1458" s="6">
        <v>0</v>
      </c>
      <c r="BP1458" s="6">
        <v>3.8</v>
      </c>
      <c r="BQ1458" s="6">
        <v>0</v>
      </c>
      <c r="BR1458" s="45">
        <v>0</v>
      </c>
      <c r="BT1458" s="45">
        <v>0</v>
      </c>
      <c r="BU1458" s="45">
        <v>0</v>
      </c>
      <c r="BX1458" s="6">
        <v>0</v>
      </c>
      <c r="BY1458" s="6" t="s">
        <v>2275</v>
      </c>
      <c r="BZ1458" s="6">
        <f t="shared" si="66"/>
        <v>3.8</v>
      </c>
      <c r="CA1458" s="6">
        <f t="shared" si="67"/>
        <v>3.8</v>
      </c>
      <c r="CC1458" s="63" t="s">
        <v>4753</v>
      </c>
      <c r="CD1458" s="6" t="s">
        <v>2276</v>
      </c>
      <c r="CK1458" s="6" t="s">
        <v>5148</v>
      </c>
      <c r="DA1458" s="6" t="s">
        <v>2277</v>
      </c>
      <c r="DC1458" s="6" t="s">
        <v>4434</v>
      </c>
      <c r="DD1458" s="6" t="s">
        <v>1756</v>
      </c>
      <c r="DF1458" s="29">
        <f t="shared" si="68"/>
        <v>0</v>
      </c>
      <c r="DG1458" s="6">
        <v>1</v>
      </c>
    </row>
    <row r="1459" spans="1:111" ht="16" hidden="1" x14ac:dyDescent="0.2">
      <c r="A1459" s="6" t="s">
        <v>2040</v>
      </c>
      <c r="B1459" s="25"/>
      <c r="C1459" s="25"/>
      <c r="F1459" s="25"/>
      <c r="G1459" s="63" t="s">
        <v>1844</v>
      </c>
      <c r="H1459" s="6" t="s">
        <v>1140</v>
      </c>
      <c r="L1459" s="6" t="s">
        <v>1080</v>
      </c>
      <c r="P1459" s="6" t="s">
        <v>5257</v>
      </c>
      <c r="Q1459" s="45" t="s">
        <v>446</v>
      </c>
      <c r="X1459" s="6">
        <v>0</v>
      </c>
      <c r="Y1459" s="6">
        <v>0</v>
      </c>
      <c r="Z1459" s="6">
        <v>0</v>
      </c>
      <c r="AA1459" s="6">
        <v>0</v>
      </c>
      <c r="AB1459" s="6">
        <f>SUM(Table2026_09_25[[#This Row],[Number of in-person visits provided in reporting year.]:[Number of video/virtual visits provided in reporting year.]])</f>
        <v>0</v>
      </c>
      <c r="AC1459" s="6" t="s">
        <v>8469</v>
      </c>
      <c r="AD1459" s="6">
        <v>0</v>
      </c>
      <c r="AE1459" s="6">
        <v>0</v>
      </c>
      <c r="AF1459" s="6" t="s">
        <v>4682</v>
      </c>
      <c r="AG1459" s="6">
        <v>0</v>
      </c>
      <c r="AI1459" s="6" t="s">
        <v>8133</v>
      </c>
      <c r="AJ1459" s="6" t="s">
        <v>4859</v>
      </c>
      <c r="AK1459" s="6" t="s">
        <v>8483</v>
      </c>
      <c r="AL1459" s="26" t="s">
        <v>1141</v>
      </c>
      <c r="AQ1459" s="6" t="s">
        <v>544</v>
      </c>
      <c r="AX1459" s="45"/>
      <c r="AZ1459" s="6">
        <v>0.1</v>
      </c>
      <c r="BA1459" s="6">
        <v>0</v>
      </c>
      <c r="BB1459" s="45">
        <v>0</v>
      </c>
      <c r="BC1459" s="6">
        <v>0</v>
      </c>
      <c r="BD1459" s="6">
        <v>0</v>
      </c>
      <c r="BF1459" s="6">
        <v>0</v>
      </c>
      <c r="BG1459" s="45">
        <v>0</v>
      </c>
      <c r="BH1459" s="45">
        <v>0</v>
      </c>
      <c r="BI1459" s="6">
        <v>0</v>
      </c>
      <c r="BJ1459" s="6">
        <v>0</v>
      </c>
      <c r="BK1459" s="6">
        <v>0</v>
      </c>
      <c r="BL1459" s="45">
        <v>0</v>
      </c>
      <c r="BM1459" s="45">
        <v>0</v>
      </c>
      <c r="BN1459" s="6">
        <v>0.2</v>
      </c>
      <c r="BO1459" s="6">
        <v>0</v>
      </c>
      <c r="BP1459" s="6">
        <v>0.2</v>
      </c>
      <c r="BQ1459" s="6">
        <v>0</v>
      </c>
      <c r="BR1459" s="45">
        <v>0.1</v>
      </c>
      <c r="BT1459" s="45">
        <v>0</v>
      </c>
      <c r="BU1459" s="45">
        <v>0</v>
      </c>
      <c r="BX1459" s="6">
        <v>0</v>
      </c>
      <c r="BY1459" s="6" t="s">
        <v>21</v>
      </c>
      <c r="BZ1459" s="6">
        <f t="shared" si="66"/>
        <v>0.6</v>
      </c>
      <c r="CA1459" s="6">
        <f t="shared" si="67"/>
        <v>0.30000000000000004</v>
      </c>
      <c r="CC1459" s="63" t="s">
        <v>4753</v>
      </c>
      <c r="CD1459" s="6" t="s">
        <v>2041</v>
      </c>
      <c r="CK1459" s="6" t="s">
        <v>5148</v>
      </c>
      <c r="DA1459" s="6" t="s">
        <v>2042</v>
      </c>
      <c r="DC1459" s="6" t="s">
        <v>4434</v>
      </c>
      <c r="DD1459" s="6" t="s">
        <v>38</v>
      </c>
      <c r="DF1459" s="29">
        <f t="shared" si="68"/>
        <v>0</v>
      </c>
      <c r="DG1459" s="6">
        <v>1</v>
      </c>
    </row>
    <row r="1460" spans="1:111" ht="16" hidden="1" x14ac:dyDescent="0.2">
      <c r="A1460" s="6" t="s">
        <v>1979</v>
      </c>
      <c r="B1460" s="25"/>
      <c r="C1460" s="25"/>
      <c r="F1460" s="25"/>
      <c r="G1460" s="63" t="s">
        <v>1844</v>
      </c>
      <c r="H1460" s="6" t="s">
        <v>5278</v>
      </c>
      <c r="L1460" s="6" t="s">
        <v>1975</v>
      </c>
      <c r="P1460" s="6" t="s">
        <v>5257</v>
      </c>
      <c r="Q1460" s="45" t="s">
        <v>446</v>
      </c>
      <c r="X1460" s="6">
        <v>40</v>
      </c>
      <c r="Y1460" s="6">
        <v>53</v>
      </c>
      <c r="Z1460" s="6">
        <v>24</v>
      </c>
      <c r="AA1460" s="6">
        <v>0</v>
      </c>
      <c r="AB1460" s="6">
        <f>SUM(Table2026_09_25[[#This Row],[Number of in-person visits provided in reporting year.]:[Number of video/virtual visits provided in reporting year.]])</f>
        <v>77</v>
      </c>
      <c r="AC1460" s="6" t="s">
        <v>8469</v>
      </c>
      <c r="AD1460" s="6">
        <v>0</v>
      </c>
      <c r="AE1460" s="6">
        <v>0</v>
      </c>
      <c r="AG1460" s="6">
        <v>0</v>
      </c>
      <c r="AI1460" s="6" t="s">
        <v>5280</v>
      </c>
      <c r="AJ1460" s="6" t="s">
        <v>5281</v>
      </c>
      <c r="AK1460" s="6" t="s">
        <v>8483</v>
      </c>
      <c r="AL1460" s="26" t="s">
        <v>1976</v>
      </c>
      <c r="AQ1460" s="6" t="s">
        <v>544</v>
      </c>
      <c r="AX1460" s="45"/>
      <c r="AZ1460" s="6">
        <v>0</v>
      </c>
      <c r="BA1460" s="6">
        <v>0</v>
      </c>
      <c r="BB1460" s="45">
        <v>0</v>
      </c>
      <c r="BC1460" s="6">
        <v>0</v>
      </c>
      <c r="BD1460" s="6">
        <v>0</v>
      </c>
      <c r="BF1460" s="6">
        <v>0</v>
      </c>
      <c r="BG1460" s="45">
        <v>0</v>
      </c>
      <c r="BH1460" s="45">
        <v>0</v>
      </c>
      <c r="BI1460" s="6">
        <v>0</v>
      </c>
      <c r="BJ1460" s="6">
        <v>0</v>
      </c>
      <c r="BK1460" s="6">
        <v>1</v>
      </c>
      <c r="BL1460" s="45">
        <v>0</v>
      </c>
      <c r="BM1460" s="45">
        <v>0</v>
      </c>
      <c r="BN1460" s="6">
        <v>1</v>
      </c>
      <c r="BO1460" s="6">
        <v>0</v>
      </c>
      <c r="BP1460" s="6">
        <v>1</v>
      </c>
      <c r="BQ1460" s="6">
        <v>1</v>
      </c>
      <c r="BR1460" s="45">
        <v>1</v>
      </c>
      <c r="BT1460" s="45">
        <v>0</v>
      </c>
      <c r="BU1460" s="45">
        <v>0</v>
      </c>
      <c r="BX1460" s="6">
        <v>3</v>
      </c>
      <c r="BY1460" s="6" t="s">
        <v>1977</v>
      </c>
      <c r="BZ1460" s="6">
        <f t="shared" si="66"/>
        <v>5</v>
      </c>
      <c r="CA1460" s="6">
        <f t="shared" si="67"/>
        <v>7</v>
      </c>
      <c r="CC1460" s="63" t="s">
        <v>4753</v>
      </c>
      <c r="CD1460" s="6" t="s">
        <v>21</v>
      </c>
      <c r="CK1460" s="6" t="s">
        <v>5148</v>
      </c>
      <c r="DA1460" s="6" t="s">
        <v>21</v>
      </c>
      <c r="DC1460" s="6" t="s">
        <v>4434</v>
      </c>
      <c r="DD1460" s="6" t="s">
        <v>1978</v>
      </c>
      <c r="DF1460" s="29">
        <f t="shared" si="68"/>
        <v>0</v>
      </c>
      <c r="DG1460" s="6">
        <v>1</v>
      </c>
    </row>
    <row r="1461" spans="1:111" ht="16" hidden="1" x14ac:dyDescent="0.2">
      <c r="A1461" s="6" t="s">
        <v>2195</v>
      </c>
      <c r="B1461" s="25"/>
      <c r="C1461" s="25"/>
      <c r="F1461" s="25"/>
      <c r="G1461" s="63" t="s">
        <v>1844</v>
      </c>
      <c r="H1461" s="6" t="s">
        <v>5957</v>
      </c>
      <c r="L1461" s="6" t="s">
        <v>1097</v>
      </c>
      <c r="P1461" s="6" t="s">
        <v>2265</v>
      </c>
      <c r="Q1461" s="31" t="s">
        <v>987</v>
      </c>
      <c r="X1461" s="6">
        <v>0</v>
      </c>
      <c r="Y1461" s="6">
        <v>0</v>
      </c>
      <c r="Z1461" s="6">
        <v>0</v>
      </c>
      <c r="AA1461" s="6">
        <v>0</v>
      </c>
      <c r="AB1461" s="6">
        <f>SUM(Table2026_09_25[[#This Row],[Number of in-person visits provided in reporting year.]:[Number of video/virtual visits provided in reporting year.]])</f>
        <v>0</v>
      </c>
      <c r="AC1461" s="6" t="s">
        <v>8469</v>
      </c>
      <c r="AD1461" s="6">
        <v>0</v>
      </c>
      <c r="AE1461" s="6">
        <v>0</v>
      </c>
      <c r="AG1461" s="6">
        <v>0</v>
      </c>
      <c r="AI1461" s="6" t="s">
        <v>8187</v>
      </c>
      <c r="AJ1461" s="6" t="s">
        <v>4851</v>
      </c>
      <c r="AK1461" s="6" t="s">
        <v>8483</v>
      </c>
      <c r="AL1461" s="26" t="s">
        <v>5959</v>
      </c>
      <c r="AQ1461" s="6" t="s">
        <v>544</v>
      </c>
      <c r="AX1461" s="45"/>
      <c r="AZ1461" s="6">
        <v>0</v>
      </c>
      <c r="BA1461" s="6">
        <v>0</v>
      </c>
      <c r="BB1461" s="45">
        <v>0</v>
      </c>
      <c r="BC1461" s="6">
        <v>0</v>
      </c>
      <c r="BD1461" s="6">
        <v>0</v>
      </c>
      <c r="BF1461" s="6">
        <v>0</v>
      </c>
      <c r="BG1461" s="45">
        <v>0</v>
      </c>
      <c r="BH1461" s="45">
        <v>0</v>
      </c>
      <c r="BI1461" s="6">
        <v>0</v>
      </c>
      <c r="BJ1461" s="6">
        <v>0</v>
      </c>
      <c r="BK1461" s="6">
        <v>0</v>
      </c>
      <c r="BL1461" s="45">
        <v>0</v>
      </c>
      <c r="BM1461" s="45">
        <v>0</v>
      </c>
      <c r="BN1461" s="6">
        <v>0</v>
      </c>
      <c r="BO1461" s="6">
        <v>0</v>
      </c>
      <c r="BP1461" s="6">
        <v>0</v>
      </c>
      <c r="BQ1461" s="6">
        <v>0</v>
      </c>
      <c r="BR1461" s="45">
        <v>0</v>
      </c>
      <c r="BT1461" s="45">
        <v>0</v>
      </c>
      <c r="BU1461" s="45">
        <v>0</v>
      </c>
      <c r="BX1461" s="6">
        <v>1</v>
      </c>
      <c r="BY1461" s="6" t="s">
        <v>2196</v>
      </c>
      <c r="BZ1461" s="6">
        <f t="shared" si="66"/>
        <v>0</v>
      </c>
      <c r="CA1461" s="6">
        <f t="shared" si="67"/>
        <v>1</v>
      </c>
      <c r="CC1461" s="63" t="s">
        <v>21</v>
      </c>
      <c r="CD1461" s="6" t="s">
        <v>2197</v>
      </c>
      <c r="CK1461" s="6" t="s">
        <v>5148</v>
      </c>
      <c r="DA1461" s="6" t="s">
        <v>2198</v>
      </c>
      <c r="DC1461" s="6" t="s">
        <v>4434</v>
      </c>
      <c r="DD1461" s="6" t="s">
        <v>38</v>
      </c>
      <c r="DF1461" s="29">
        <f t="shared" si="68"/>
        <v>0</v>
      </c>
      <c r="DG1461" s="6">
        <v>1</v>
      </c>
    </row>
    <row r="1462" spans="1:111" ht="16" hidden="1" x14ac:dyDescent="0.2">
      <c r="A1462" s="6" t="s">
        <v>2209</v>
      </c>
      <c r="B1462" s="25"/>
      <c r="C1462" s="25"/>
      <c r="F1462" s="25"/>
      <c r="G1462" s="63" t="s">
        <v>1844</v>
      </c>
      <c r="H1462" s="6" t="s">
        <v>5930</v>
      </c>
      <c r="L1462" s="6" t="s">
        <v>1101</v>
      </c>
      <c r="P1462" s="6" t="s">
        <v>2265</v>
      </c>
      <c r="Q1462" s="31" t="s">
        <v>987</v>
      </c>
      <c r="X1462" s="6">
        <v>215</v>
      </c>
      <c r="Y1462" s="6">
        <v>0</v>
      </c>
      <c r="Z1462" s="6">
        <v>0</v>
      </c>
      <c r="AA1462" s="6">
        <v>0</v>
      </c>
      <c r="AB1462" s="6">
        <f>SUM(Table2026_09_25[[#This Row],[Number of in-person visits provided in reporting year.]:[Number of video/virtual visits provided in reporting year.]])</f>
        <v>0</v>
      </c>
      <c r="AC1462" s="6" t="s">
        <v>8469</v>
      </c>
      <c r="AD1462" s="6">
        <v>0</v>
      </c>
      <c r="AE1462" s="6">
        <v>0</v>
      </c>
      <c r="AF1462" s="6" t="s">
        <v>4682</v>
      </c>
      <c r="AG1462" s="6">
        <v>0</v>
      </c>
      <c r="AI1462" s="6" t="s">
        <v>5933</v>
      </c>
      <c r="AJ1462" s="6" t="s">
        <v>5934</v>
      </c>
      <c r="AK1462" s="6" t="s">
        <v>8483</v>
      </c>
      <c r="AL1462" s="26" t="s">
        <v>179</v>
      </c>
      <c r="AQ1462" s="6" t="s">
        <v>544</v>
      </c>
      <c r="AX1462" s="45"/>
      <c r="AZ1462" s="6">
        <v>0</v>
      </c>
      <c r="BA1462" s="6">
        <v>0</v>
      </c>
      <c r="BB1462" s="45">
        <v>0</v>
      </c>
      <c r="BC1462" s="6">
        <v>0</v>
      </c>
      <c r="BD1462" s="6">
        <v>0</v>
      </c>
      <c r="BF1462" s="6">
        <v>0</v>
      </c>
      <c r="BG1462" s="45">
        <v>0</v>
      </c>
      <c r="BH1462" s="45">
        <v>0</v>
      </c>
      <c r="BI1462" s="6">
        <v>0</v>
      </c>
      <c r="BJ1462" s="6">
        <v>0</v>
      </c>
      <c r="BK1462" s="6">
        <v>0</v>
      </c>
      <c r="BL1462" s="45">
        <v>0</v>
      </c>
      <c r="BM1462" s="45">
        <v>0</v>
      </c>
      <c r="BN1462" s="6">
        <v>0</v>
      </c>
      <c r="BO1462" s="6">
        <v>0</v>
      </c>
      <c r="BP1462" s="6">
        <v>0</v>
      </c>
      <c r="BQ1462" s="6">
        <v>0</v>
      </c>
      <c r="BR1462" s="45">
        <v>0</v>
      </c>
      <c r="BT1462" s="45">
        <v>0</v>
      </c>
      <c r="BU1462" s="45">
        <v>0</v>
      </c>
      <c r="BX1462" s="6">
        <v>1</v>
      </c>
      <c r="BY1462" s="6" t="s">
        <v>1102</v>
      </c>
      <c r="BZ1462" s="6">
        <f t="shared" si="66"/>
        <v>0</v>
      </c>
      <c r="CA1462" s="6">
        <f t="shared" si="67"/>
        <v>1</v>
      </c>
      <c r="CC1462" s="63" t="s">
        <v>21</v>
      </c>
      <c r="CD1462" s="6" t="s">
        <v>1060</v>
      </c>
      <c r="CK1462" s="6" t="s">
        <v>5148</v>
      </c>
      <c r="DA1462" s="6" t="s">
        <v>1103</v>
      </c>
      <c r="DC1462" s="6" t="s">
        <v>4434</v>
      </c>
      <c r="DD1462" s="6" t="s">
        <v>38</v>
      </c>
      <c r="DF1462" s="29">
        <f t="shared" si="68"/>
        <v>0</v>
      </c>
      <c r="DG1462" s="6">
        <v>1</v>
      </c>
    </row>
    <row r="1463" spans="1:111" ht="16" hidden="1" x14ac:dyDescent="0.2">
      <c r="A1463" s="6" t="s">
        <v>1843</v>
      </c>
      <c r="B1463" s="25"/>
      <c r="C1463" s="25"/>
      <c r="F1463" s="25"/>
      <c r="G1463" s="63" t="s">
        <v>1844</v>
      </c>
      <c r="H1463" s="6" t="s">
        <v>8038</v>
      </c>
      <c r="L1463" s="6" t="s">
        <v>1101</v>
      </c>
      <c r="P1463" s="6" t="s">
        <v>2265</v>
      </c>
      <c r="Q1463" s="31" t="s">
        <v>987</v>
      </c>
      <c r="X1463" s="6">
        <v>0</v>
      </c>
      <c r="Y1463" s="6">
        <v>0</v>
      </c>
      <c r="Z1463" s="6">
        <v>0</v>
      </c>
      <c r="AA1463" s="6">
        <v>0</v>
      </c>
      <c r="AB1463" s="6">
        <f>SUM(Table2026_09_25[[#This Row],[Number of in-person visits provided in reporting year.]:[Number of video/virtual visits provided in reporting year.]])</f>
        <v>0</v>
      </c>
      <c r="AC1463" s="6" t="s">
        <v>8469</v>
      </c>
      <c r="AD1463" s="6">
        <v>0</v>
      </c>
      <c r="AE1463" s="6">
        <v>0</v>
      </c>
      <c r="AF1463" s="6" t="s">
        <v>4682</v>
      </c>
      <c r="AG1463" s="6">
        <v>0</v>
      </c>
      <c r="AI1463" s="6" t="s">
        <v>8039</v>
      </c>
      <c r="AJ1463" s="6" t="s">
        <v>5972</v>
      </c>
      <c r="AK1463" s="6" t="s">
        <v>8483</v>
      </c>
      <c r="AL1463" s="26" t="s">
        <v>214</v>
      </c>
      <c r="AQ1463" s="6" t="s">
        <v>544</v>
      </c>
      <c r="AX1463" s="45"/>
      <c r="AZ1463" s="6">
        <v>0</v>
      </c>
      <c r="BA1463" s="6">
        <v>0</v>
      </c>
      <c r="BB1463" s="45">
        <v>0</v>
      </c>
      <c r="BC1463" s="6">
        <v>0</v>
      </c>
      <c r="BD1463" s="6">
        <v>0</v>
      </c>
      <c r="BF1463" s="6">
        <v>0</v>
      </c>
      <c r="BG1463" s="45">
        <v>0</v>
      </c>
      <c r="BH1463" s="45">
        <v>0</v>
      </c>
      <c r="BI1463" s="6">
        <v>0</v>
      </c>
      <c r="BJ1463" s="6">
        <v>0</v>
      </c>
      <c r="BK1463" s="6">
        <v>0</v>
      </c>
      <c r="BL1463" s="45">
        <v>0</v>
      </c>
      <c r="BM1463" s="45">
        <v>0</v>
      </c>
      <c r="BN1463" s="6">
        <v>0</v>
      </c>
      <c r="BO1463" s="6">
        <v>0</v>
      </c>
      <c r="BP1463" s="6">
        <v>0</v>
      </c>
      <c r="BQ1463" s="6">
        <v>0</v>
      </c>
      <c r="BR1463" s="45">
        <v>0</v>
      </c>
      <c r="BT1463" s="45">
        <v>0</v>
      </c>
      <c r="BU1463" s="45">
        <v>0</v>
      </c>
      <c r="BX1463" s="6">
        <v>0.6</v>
      </c>
      <c r="BY1463" s="6" t="s">
        <v>1845</v>
      </c>
      <c r="BZ1463" s="6">
        <f t="shared" si="66"/>
        <v>0</v>
      </c>
      <c r="CA1463" s="6">
        <f t="shared" si="67"/>
        <v>0.6</v>
      </c>
      <c r="CC1463" s="63" t="s">
        <v>21</v>
      </c>
      <c r="CD1463" s="6" t="s">
        <v>1060</v>
      </c>
      <c r="CK1463" s="6" t="s">
        <v>5148</v>
      </c>
      <c r="DA1463" s="6" t="s">
        <v>21</v>
      </c>
      <c r="DC1463" s="6" t="s">
        <v>4434</v>
      </c>
      <c r="DD1463" s="6" t="s">
        <v>38</v>
      </c>
      <c r="DF1463" s="29">
        <f t="shared" si="68"/>
        <v>0</v>
      </c>
      <c r="DG1463" s="6">
        <v>1</v>
      </c>
    </row>
    <row r="1464" spans="1:111" ht="16" hidden="1" x14ac:dyDescent="0.2">
      <c r="A1464" s="6" t="s">
        <v>2496</v>
      </c>
      <c r="B1464" s="25"/>
      <c r="C1464" s="25"/>
      <c r="F1464" s="25"/>
      <c r="G1464" s="63" t="s">
        <v>1844</v>
      </c>
      <c r="H1464" s="6" t="s">
        <v>2498</v>
      </c>
      <c r="L1464" s="6" t="s">
        <v>2497</v>
      </c>
      <c r="P1464" s="6" t="s">
        <v>1096</v>
      </c>
      <c r="Q1464" s="6" t="s">
        <v>446</v>
      </c>
      <c r="X1464" s="6">
        <v>0</v>
      </c>
      <c r="Y1464" s="6">
        <v>0</v>
      </c>
      <c r="Z1464" s="6">
        <v>0</v>
      </c>
      <c r="AA1464" s="6">
        <v>0</v>
      </c>
      <c r="AB1464" s="6">
        <f>SUM(Table2026_09_25[[#This Row],[Number of in-person visits provided in reporting year.]:[Number of video/virtual visits provided in reporting year.]])</f>
        <v>0</v>
      </c>
      <c r="AC1464" s="6" t="s">
        <v>8469</v>
      </c>
      <c r="AD1464" s="6">
        <v>0</v>
      </c>
      <c r="AE1464" s="6">
        <v>0</v>
      </c>
      <c r="AG1464" s="6">
        <v>0</v>
      </c>
      <c r="AI1464" s="6" t="s">
        <v>8221</v>
      </c>
      <c r="AJ1464" s="6" t="s">
        <v>149</v>
      </c>
      <c r="AK1464" s="6" t="s">
        <v>8483</v>
      </c>
      <c r="AL1464" s="26" t="s">
        <v>8222</v>
      </c>
      <c r="AQ1464" s="6" t="s">
        <v>63</v>
      </c>
      <c r="AX1464" s="45" t="s">
        <v>2478</v>
      </c>
      <c r="AZ1464" s="6">
        <v>0</v>
      </c>
      <c r="BA1464" s="6">
        <v>0</v>
      </c>
      <c r="BB1464" s="45">
        <v>0</v>
      </c>
      <c r="BC1464" s="6">
        <v>0</v>
      </c>
      <c r="BD1464" s="6">
        <v>0</v>
      </c>
      <c r="BF1464" s="6">
        <v>0</v>
      </c>
      <c r="BG1464" s="45">
        <v>0</v>
      </c>
      <c r="BH1464" s="45">
        <v>0</v>
      </c>
      <c r="BI1464" s="6">
        <v>0</v>
      </c>
      <c r="BJ1464" s="6">
        <v>0</v>
      </c>
      <c r="BK1464" s="6">
        <v>0</v>
      </c>
      <c r="BL1464" s="45">
        <v>0</v>
      </c>
      <c r="BM1464" s="45">
        <v>0</v>
      </c>
      <c r="BN1464" s="6">
        <v>0</v>
      </c>
      <c r="BO1464" s="6">
        <v>0</v>
      </c>
      <c r="BP1464" s="6">
        <v>0</v>
      </c>
      <c r="BQ1464" s="6">
        <v>0</v>
      </c>
      <c r="BR1464" s="45">
        <v>0</v>
      </c>
      <c r="BT1464" s="45">
        <v>0</v>
      </c>
      <c r="BU1464" s="45">
        <v>0</v>
      </c>
      <c r="BX1464" s="6">
        <v>1</v>
      </c>
      <c r="BY1464" s="6" t="s">
        <v>2499</v>
      </c>
      <c r="BZ1464" s="6">
        <f t="shared" si="66"/>
        <v>0</v>
      </c>
      <c r="CA1464" s="6">
        <f t="shared" si="67"/>
        <v>1</v>
      </c>
      <c r="CC1464" s="63" t="s">
        <v>4687</v>
      </c>
      <c r="CD1464" s="6" t="s">
        <v>21</v>
      </c>
      <c r="CK1464" s="6" t="s">
        <v>7981</v>
      </c>
      <c r="DA1464" s="6" t="s">
        <v>2500</v>
      </c>
      <c r="DC1464" s="6" t="s">
        <v>4434</v>
      </c>
      <c r="DD1464" s="6" t="s">
        <v>2501</v>
      </c>
      <c r="DF1464" s="29">
        <f t="shared" si="68"/>
        <v>0</v>
      </c>
      <c r="DG1464" s="6">
        <v>1</v>
      </c>
    </row>
    <row r="1465" spans="1:111" ht="16" hidden="1" x14ac:dyDescent="0.2">
      <c r="A1465" s="6" t="s">
        <v>2358</v>
      </c>
      <c r="B1465" s="25"/>
      <c r="C1465" s="25"/>
      <c r="F1465" s="25"/>
      <c r="G1465" s="63" t="s">
        <v>1844</v>
      </c>
      <c r="H1465" s="6" t="s">
        <v>1133</v>
      </c>
      <c r="L1465" s="6" t="s">
        <v>2359</v>
      </c>
      <c r="P1465" s="6" t="s">
        <v>5257</v>
      </c>
      <c r="Q1465" s="45" t="s">
        <v>446</v>
      </c>
      <c r="X1465" s="6">
        <v>199</v>
      </c>
      <c r="Y1465" s="6">
        <v>211</v>
      </c>
      <c r="Z1465" s="6">
        <v>6</v>
      </c>
      <c r="AA1465" s="6">
        <v>1</v>
      </c>
      <c r="AB1465" s="6">
        <f>SUM(Table2026_09_25[[#This Row],[Number of in-person visits provided in reporting year.]:[Number of video/virtual visits provided in reporting year.]])</f>
        <v>218</v>
      </c>
      <c r="AC1465" s="6" t="s">
        <v>8469</v>
      </c>
      <c r="AD1465" s="6">
        <v>0</v>
      </c>
      <c r="AE1465" s="6">
        <v>0</v>
      </c>
      <c r="AF1465" s="6" t="s">
        <v>4682</v>
      </c>
      <c r="AG1465" s="6">
        <v>150</v>
      </c>
      <c r="AI1465" s="6" t="s">
        <v>3577</v>
      </c>
      <c r="AJ1465" s="6" t="s">
        <v>5005</v>
      </c>
      <c r="AK1465" s="6" t="s">
        <v>8483</v>
      </c>
      <c r="AL1465" s="26" t="s">
        <v>1134</v>
      </c>
      <c r="AQ1465" s="6" t="s">
        <v>544</v>
      </c>
      <c r="AX1465" s="45"/>
      <c r="AZ1465" s="6">
        <v>0</v>
      </c>
      <c r="BA1465" s="6">
        <v>0.2</v>
      </c>
      <c r="BB1465" s="45">
        <v>0</v>
      </c>
      <c r="BC1465" s="6">
        <v>0.2</v>
      </c>
      <c r="BD1465" s="6">
        <v>0</v>
      </c>
      <c r="BF1465" s="6">
        <v>0</v>
      </c>
      <c r="BG1465" s="45">
        <v>0</v>
      </c>
      <c r="BH1465" s="45">
        <v>0</v>
      </c>
      <c r="BI1465" s="6">
        <v>0</v>
      </c>
      <c r="BJ1465" s="6">
        <v>0</v>
      </c>
      <c r="BK1465" s="6">
        <v>0</v>
      </c>
      <c r="BL1465" s="45">
        <v>0</v>
      </c>
      <c r="BM1465" s="45">
        <v>0</v>
      </c>
      <c r="BN1465" s="6">
        <v>0</v>
      </c>
      <c r="BO1465" s="6">
        <v>0</v>
      </c>
      <c r="BP1465" s="6">
        <v>0.6</v>
      </c>
      <c r="BQ1465" s="6">
        <v>0</v>
      </c>
      <c r="BR1465" s="45">
        <v>0</v>
      </c>
      <c r="BT1465" s="45">
        <v>0</v>
      </c>
      <c r="BU1465" s="45">
        <v>0</v>
      </c>
      <c r="BX1465" s="6">
        <v>0</v>
      </c>
      <c r="BY1465" s="6" t="s">
        <v>2360</v>
      </c>
      <c r="BZ1465" s="6">
        <f t="shared" si="66"/>
        <v>1</v>
      </c>
      <c r="CA1465" s="6">
        <f t="shared" si="67"/>
        <v>0.6</v>
      </c>
      <c r="CC1465" s="63" t="s">
        <v>4687</v>
      </c>
      <c r="CD1465" s="6" t="s">
        <v>2361</v>
      </c>
      <c r="CK1465" s="6" t="s">
        <v>5148</v>
      </c>
      <c r="DA1465" s="6" t="s">
        <v>2362</v>
      </c>
      <c r="DC1465" s="6" t="s">
        <v>4434</v>
      </c>
      <c r="DD1465" s="6" t="s">
        <v>1138</v>
      </c>
      <c r="DF1465" s="29">
        <f t="shared" si="68"/>
        <v>0</v>
      </c>
      <c r="DG1465" s="6">
        <v>1</v>
      </c>
    </row>
    <row r="1466" spans="1:111" ht="16" hidden="1" x14ac:dyDescent="0.2">
      <c r="A1466" s="6" t="s">
        <v>2163</v>
      </c>
      <c r="B1466" s="25"/>
      <c r="C1466" s="25"/>
      <c r="F1466" s="25"/>
      <c r="G1466" s="63" t="s">
        <v>1844</v>
      </c>
      <c r="H1466" s="6" t="s">
        <v>1154</v>
      </c>
      <c r="L1466" s="6" t="s">
        <v>1113</v>
      </c>
      <c r="P1466" s="6" t="s">
        <v>5257</v>
      </c>
      <c r="Q1466" s="45" t="s">
        <v>446</v>
      </c>
      <c r="X1466" s="6">
        <v>275</v>
      </c>
      <c r="Y1466" s="6">
        <v>352</v>
      </c>
      <c r="Z1466" s="6">
        <v>0</v>
      </c>
      <c r="AA1466" s="6">
        <v>39</v>
      </c>
      <c r="AB1466" s="6">
        <f>SUM(Table2026_09_25[[#This Row],[Number of in-person visits provided in reporting year.]:[Number of video/virtual visits provided in reporting year.]])</f>
        <v>391</v>
      </c>
      <c r="AC1466" s="6" t="s">
        <v>8469</v>
      </c>
      <c r="AD1466" s="6">
        <v>0</v>
      </c>
      <c r="AE1466" s="6">
        <v>0</v>
      </c>
      <c r="AF1466" s="6" t="s">
        <v>4682</v>
      </c>
      <c r="AG1466" s="6">
        <v>300</v>
      </c>
      <c r="AI1466" s="6" t="s">
        <v>2155</v>
      </c>
      <c r="AJ1466" s="6" t="s">
        <v>6639</v>
      </c>
      <c r="AK1466" s="6" t="s">
        <v>8483</v>
      </c>
      <c r="AL1466" s="26" t="s">
        <v>1115</v>
      </c>
      <c r="AQ1466" s="6" t="s">
        <v>63</v>
      </c>
      <c r="AX1466" s="45"/>
      <c r="AZ1466" s="6">
        <v>0.2</v>
      </c>
      <c r="BA1466" s="6">
        <v>0.4</v>
      </c>
      <c r="BB1466" s="45">
        <v>0</v>
      </c>
      <c r="BC1466" s="6">
        <v>0</v>
      </c>
      <c r="BD1466" s="6">
        <v>0</v>
      </c>
      <c r="BF1466" s="6">
        <v>0</v>
      </c>
      <c r="BG1466" s="45">
        <v>0.4</v>
      </c>
      <c r="BH1466" s="45">
        <v>0</v>
      </c>
      <c r="BI1466" s="6">
        <v>0</v>
      </c>
      <c r="BJ1466" s="6">
        <v>0</v>
      </c>
      <c r="BK1466" s="6">
        <v>0.2</v>
      </c>
      <c r="BL1466" s="45">
        <v>0</v>
      </c>
      <c r="BM1466" s="45">
        <v>0</v>
      </c>
      <c r="BN1466" s="6">
        <v>0.2</v>
      </c>
      <c r="BO1466" s="6">
        <v>0</v>
      </c>
      <c r="BP1466" s="6">
        <v>0.2</v>
      </c>
      <c r="BQ1466" s="6">
        <v>0.2</v>
      </c>
      <c r="BR1466" s="45">
        <v>0.4</v>
      </c>
      <c r="BT1466" s="45">
        <v>0</v>
      </c>
      <c r="BU1466" s="45">
        <v>0</v>
      </c>
      <c r="BX1466" s="6">
        <v>0</v>
      </c>
      <c r="BY1466" s="6" t="s">
        <v>21</v>
      </c>
      <c r="BZ1466" s="6">
        <f t="shared" si="66"/>
        <v>2.1999999999999997</v>
      </c>
      <c r="CA1466" s="6">
        <f t="shared" si="67"/>
        <v>1.4000000000000001</v>
      </c>
      <c r="CC1466" s="63" t="s">
        <v>4753</v>
      </c>
      <c r="CD1466" s="6" t="s">
        <v>21</v>
      </c>
      <c r="CK1466" s="6" t="s">
        <v>5148</v>
      </c>
      <c r="DA1466" s="6" t="s">
        <v>21</v>
      </c>
      <c r="DC1466" s="6" t="s">
        <v>4434</v>
      </c>
      <c r="DD1466" s="6" t="s">
        <v>1479</v>
      </c>
      <c r="DF1466" s="29">
        <f t="shared" si="68"/>
        <v>0</v>
      </c>
      <c r="DG1466" s="6">
        <v>1</v>
      </c>
    </row>
    <row r="1467" spans="1:111" ht="16" hidden="1" x14ac:dyDescent="0.2">
      <c r="A1467" s="6" t="s">
        <v>2348</v>
      </c>
      <c r="B1467" s="25"/>
      <c r="C1467" s="25"/>
      <c r="F1467" s="25"/>
      <c r="G1467" s="63" t="s">
        <v>1844</v>
      </c>
      <c r="H1467" s="55" t="s">
        <v>7901</v>
      </c>
      <c r="L1467" s="6" t="s">
        <v>2349</v>
      </c>
      <c r="P1467" s="6" t="s">
        <v>5257</v>
      </c>
      <c r="Q1467" s="45" t="s">
        <v>446</v>
      </c>
      <c r="X1467" s="6">
        <v>388</v>
      </c>
      <c r="Y1467" s="6">
        <v>1004</v>
      </c>
      <c r="Z1467" s="6">
        <v>0</v>
      </c>
      <c r="AA1467" s="6">
        <v>0</v>
      </c>
      <c r="AB1467" s="6">
        <f>SUM(Table2026_09_25[[#This Row],[Number of in-person visits provided in reporting year.]:[Number of video/virtual visits provided in reporting year.]])</f>
        <v>1004</v>
      </c>
      <c r="AC1467" s="6" t="s">
        <v>8469</v>
      </c>
      <c r="AD1467" s="6">
        <v>0</v>
      </c>
      <c r="AE1467" s="6">
        <v>0</v>
      </c>
      <c r="AG1467" s="6">
        <v>0</v>
      </c>
      <c r="AI1467" s="6" t="s">
        <v>7903</v>
      </c>
      <c r="AJ1467" s="6" t="s">
        <v>7904</v>
      </c>
      <c r="AK1467" s="6" t="s">
        <v>8483</v>
      </c>
      <c r="AL1467" s="26" t="s">
        <v>632</v>
      </c>
      <c r="AQ1467" s="6" t="s">
        <v>63</v>
      </c>
      <c r="AX1467" s="45"/>
      <c r="AZ1467" s="6">
        <v>0</v>
      </c>
      <c r="BA1467" s="6">
        <v>0</v>
      </c>
      <c r="BB1467" s="45">
        <v>0</v>
      </c>
      <c r="BC1467" s="6">
        <v>0</v>
      </c>
      <c r="BD1467" s="6">
        <v>0</v>
      </c>
      <c r="BF1467" s="6">
        <v>0</v>
      </c>
      <c r="BG1467" s="45">
        <v>0</v>
      </c>
      <c r="BH1467" s="45">
        <v>0</v>
      </c>
      <c r="BI1467" s="6">
        <v>0</v>
      </c>
      <c r="BJ1467" s="6">
        <v>0</v>
      </c>
      <c r="BK1467" s="6">
        <v>0</v>
      </c>
      <c r="BL1467" s="45">
        <v>0</v>
      </c>
      <c r="BM1467" s="45">
        <v>0</v>
      </c>
      <c r="BN1467" s="6">
        <v>0</v>
      </c>
      <c r="BO1467" s="6">
        <v>0</v>
      </c>
      <c r="BP1467" s="6">
        <v>0</v>
      </c>
      <c r="BQ1467" s="6">
        <v>0</v>
      </c>
      <c r="BR1467" s="45">
        <v>0</v>
      </c>
      <c r="BT1467" s="45">
        <v>0</v>
      </c>
      <c r="BU1467" s="45">
        <v>0</v>
      </c>
      <c r="BX1467" s="6">
        <v>0</v>
      </c>
      <c r="BY1467" s="6" t="s">
        <v>21</v>
      </c>
      <c r="BZ1467" s="6">
        <f t="shared" si="66"/>
        <v>0</v>
      </c>
      <c r="CA1467" s="6">
        <f t="shared" si="67"/>
        <v>0</v>
      </c>
      <c r="CC1467" s="63" t="s">
        <v>21</v>
      </c>
      <c r="CD1467" s="6" t="s">
        <v>21</v>
      </c>
      <c r="CK1467" s="6" t="s">
        <v>5148</v>
      </c>
      <c r="DA1467" s="6" t="s">
        <v>2350</v>
      </c>
      <c r="DC1467" s="6" t="s">
        <v>4434</v>
      </c>
      <c r="DD1467" s="6" t="s">
        <v>206</v>
      </c>
      <c r="DF1467" s="29">
        <f t="shared" si="68"/>
        <v>0</v>
      </c>
      <c r="DG1467" s="6">
        <v>1</v>
      </c>
    </row>
    <row r="1468" spans="1:111" ht="16" hidden="1" x14ac:dyDescent="0.2">
      <c r="A1468" s="6" t="s">
        <v>2154</v>
      </c>
      <c r="B1468" s="25"/>
      <c r="C1468" s="25"/>
      <c r="F1468" s="25"/>
      <c r="G1468" s="63" t="s">
        <v>1844</v>
      </c>
      <c r="H1468" s="6" t="s">
        <v>1114</v>
      </c>
      <c r="L1468" s="6" t="s">
        <v>1113</v>
      </c>
      <c r="P1468" s="6" t="s">
        <v>5257</v>
      </c>
      <c r="Q1468" s="45" t="s">
        <v>446</v>
      </c>
      <c r="X1468" s="6">
        <v>150</v>
      </c>
      <c r="Y1468" s="6">
        <v>188</v>
      </c>
      <c r="Z1468" s="6">
        <v>3</v>
      </c>
      <c r="AA1468" s="6">
        <v>0</v>
      </c>
      <c r="AB1468" s="6">
        <f>SUM(Table2026_09_25[[#This Row],[Number of in-person visits provided in reporting year.]:[Number of video/virtual visits provided in reporting year.]])</f>
        <v>191</v>
      </c>
      <c r="AC1468" s="6" t="s">
        <v>8469</v>
      </c>
      <c r="AD1468" s="6">
        <v>0</v>
      </c>
      <c r="AE1468" s="6">
        <v>0</v>
      </c>
      <c r="AF1468" s="6" t="s">
        <v>4682</v>
      </c>
      <c r="AG1468" s="6">
        <v>300</v>
      </c>
      <c r="AI1468" s="6" t="s">
        <v>2155</v>
      </c>
      <c r="AJ1468" s="6" t="s">
        <v>6639</v>
      </c>
      <c r="AK1468" s="6" t="s">
        <v>8483</v>
      </c>
      <c r="AL1468" s="26" t="s">
        <v>1115</v>
      </c>
      <c r="AQ1468" s="6" t="s">
        <v>63</v>
      </c>
      <c r="AX1468" s="45"/>
      <c r="AZ1468" s="6">
        <v>0.21</v>
      </c>
      <c r="BA1468" s="6">
        <v>0.2</v>
      </c>
      <c r="BB1468" s="45">
        <v>0</v>
      </c>
      <c r="BC1468" s="6">
        <v>0</v>
      </c>
      <c r="BD1468" s="6">
        <v>0</v>
      </c>
      <c r="BF1468" s="6">
        <v>0</v>
      </c>
      <c r="BG1468" s="45">
        <v>0.2</v>
      </c>
      <c r="BH1468" s="45">
        <v>0</v>
      </c>
      <c r="BI1468" s="6">
        <v>0</v>
      </c>
      <c r="BJ1468" s="6">
        <v>0</v>
      </c>
      <c r="BK1468" s="6">
        <v>0</v>
      </c>
      <c r="BL1468" s="45">
        <v>0</v>
      </c>
      <c r="BM1468" s="45">
        <v>0</v>
      </c>
      <c r="BN1468" s="6">
        <v>0</v>
      </c>
      <c r="BO1468" s="6">
        <v>0</v>
      </c>
      <c r="BP1468" s="6">
        <v>0.2</v>
      </c>
      <c r="BQ1468" s="6">
        <v>0.2</v>
      </c>
      <c r="BR1468" s="45">
        <v>0.2</v>
      </c>
      <c r="BT1468" s="45">
        <v>0</v>
      </c>
      <c r="BU1468" s="45">
        <v>0</v>
      </c>
      <c r="BX1468" s="6">
        <v>0</v>
      </c>
      <c r="BY1468" s="6" t="s">
        <v>21</v>
      </c>
      <c r="BZ1468" s="6">
        <f t="shared" si="66"/>
        <v>1.21</v>
      </c>
      <c r="CA1468" s="6">
        <f t="shared" si="67"/>
        <v>0.8</v>
      </c>
      <c r="CC1468" s="63" t="s">
        <v>4753</v>
      </c>
      <c r="CD1468" s="6" t="s">
        <v>21</v>
      </c>
      <c r="CK1468" s="6" t="s">
        <v>5148</v>
      </c>
      <c r="DA1468" s="6" t="s">
        <v>2156</v>
      </c>
      <c r="DC1468" s="6" t="s">
        <v>4434</v>
      </c>
      <c r="DD1468" s="6" t="s">
        <v>1479</v>
      </c>
      <c r="DF1468" s="29">
        <f t="shared" si="68"/>
        <v>0</v>
      </c>
      <c r="DG1468" s="6">
        <v>1</v>
      </c>
    </row>
    <row r="1469" spans="1:111" ht="16" hidden="1" x14ac:dyDescent="0.2">
      <c r="A1469" s="6" t="s">
        <v>1900</v>
      </c>
      <c r="B1469" s="25"/>
      <c r="C1469" s="25"/>
      <c r="F1469" s="25"/>
      <c r="G1469" s="63" t="s">
        <v>1844</v>
      </c>
      <c r="H1469" s="6" t="s">
        <v>8144</v>
      </c>
      <c r="L1469" s="6" t="s">
        <v>1166</v>
      </c>
      <c r="P1469" s="6" t="s">
        <v>5257</v>
      </c>
      <c r="Q1469" s="45" t="s">
        <v>446</v>
      </c>
      <c r="X1469" s="6">
        <v>50</v>
      </c>
      <c r="Y1469" s="6">
        <v>130</v>
      </c>
      <c r="Z1469" s="6">
        <v>15</v>
      </c>
      <c r="AA1469" s="6">
        <v>0</v>
      </c>
      <c r="AB1469" s="6">
        <f>SUM(Table2026_09_25[[#This Row],[Number of in-person visits provided in reporting year.]:[Number of video/virtual visits provided in reporting year.]])</f>
        <v>145</v>
      </c>
      <c r="AC1469" s="6" t="s">
        <v>8469</v>
      </c>
      <c r="AD1469" s="6">
        <v>0</v>
      </c>
      <c r="AE1469" s="6">
        <v>0</v>
      </c>
      <c r="AF1469" s="6" t="s">
        <v>4682</v>
      </c>
      <c r="AG1469" s="6">
        <v>105</v>
      </c>
      <c r="AI1469" s="6" t="s">
        <v>8145</v>
      </c>
      <c r="AJ1469" s="6" t="s">
        <v>8146</v>
      </c>
      <c r="AK1469" s="6" t="s">
        <v>8483</v>
      </c>
      <c r="AL1469" s="26" t="s">
        <v>1901</v>
      </c>
      <c r="AQ1469" s="6" t="s">
        <v>63</v>
      </c>
      <c r="AX1469" s="45"/>
      <c r="AZ1469" s="6">
        <v>0.05</v>
      </c>
      <c r="BA1469" s="6">
        <v>0</v>
      </c>
      <c r="BB1469" s="45">
        <v>0</v>
      </c>
      <c r="BC1469" s="6">
        <v>0</v>
      </c>
      <c r="BD1469" s="6">
        <v>0</v>
      </c>
      <c r="BF1469" s="6">
        <v>0</v>
      </c>
      <c r="BG1469" s="45">
        <v>0.09</v>
      </c>
      <c r="BH1469" s="45">
        <v>0</v>
      </c>
      <c r="BI1469" s="6">
        <v>0</v>
      </c>
      <c r="BJ1469" s="6">
        <v>0</v>
      </c>
      <c r="BK1469" s="6">
        <v>0.05</v>
      </c>
      <c r="BL1469" s="45">
        <v>0</v>
      </c>
      <c r="BM1469" s="45">
        <v>0</v>
      </c>
      <c r="BN1469" s="6">
        <v>0.05</v>
      </c>
      <c r="BO1469" s="6">
        <v>0</v>
      </c>
      <c r="BP1469" s="6">
        <v>0.09</v>
      </c>
      <c r="BQ1469" s="6">
        <v>0</v>
      </c>
      <c r="BR1469" s="45">
        <v>0</v>
      </c>
      <c r="BT1469" s="45">
        <v>0</v>
      </c>
      <c r="BU1469" s="45">
        <v>0</v>
      </c>
      <c r="BX1469" s="6">
        <v>0</v>
      </c>
      <c r="BY1469" s="6" t="s">
        <v>1475</v>
      </c>
      <c r="BZ1469" s="6">
        <f t="shared" si="66"/>
        <v>0.32999999999999996</v>
      </c>
      <c r="CA1469" s="6">
        <f t="shared" si="67"/>
        <v>0.23</v>
      </c>
      <c r="CC1469" s="63" t="s">
        <v>21</v>
      </c>
      <c r="CD1469" s="6" t="s">
        <v>1170</v>
      </c>
      <c r="CK1469" s="6" t="s">
        <v>5148</v>
      </c>
      <c r="DA1469" s="6" t="s">
        <v>1902</v>
      </c>
      <c r="DC1469" s="6" t="s">
        <v>4434</v>
      </c>
      <c r="DD1469" s="6" t="s">
        <v>311</v>
      </c>
      <c r="DF1469" s="29">
        <f t="shared" si="68"/>
        <v>0</v>
      </c>
      <c r="DG1469" s="6">
        <v>1</v>
      </c>
    </row>
    <row r="1470" spans="1:111" ht="16" hidden="1" x14ac:dyDescent="0.2">
      <c r="A1470" s="6" t="s">
        <v>2502</v>
      </c>
      <c r="B1470" s="25"/>
      <c r="C1470" s="25"/>
      <c r="F1470" s="25"/>
      <c r="G1470" s="63" t="s">
        <v>1844</v>
      </c>
      <c r="H1470" s="6" t="s">
        <v>2454</v>
      </c>
      <c r="L1470" s="6" t="s">
        <v>2453</v>
      </c>
      <c r="P1470" s="6" t="s">
        <v>5257</v>
      </c>
      <c r="Q1470" s="45" t="s">
        <v>446</v>
      </c>
      <c r="X1470" s="6">
        <v>34</v>
      </c>
      <c r="Y1470" s="6">
        <v>40</v>
      </c>
      <c r="Z1470" s="6">
        <v>0</v>
      </c>
      <c r="AA1470" s="6">
        <v>0</v>
      </c>
      <c r="AB1470" s="6">
        <f>SUM(Table2026_09_25[[#This Row],[Number of in-person visits provided in reporting year.]:[Number of video/virtual visits provided in reporting year.]])</f>
        <v>40</v>
      </c>
      <c r="AC1470" s="6" t="s">
        <v>8469</v>
      </c>
      <c r="AD1470" s="6">
        <v>0</v>
      </c>
      <c r="AE1470" s="6">
        <v>0</v>
      </c>
      <c r="AG1470" s="6">
        <v>82</v>
      </c>
      <c r="AI1470" s="6" t="s">
        <v>8188</v>
      </c>
      <c r="AJ1470" s="6" t="s">
        <v>149</v>
      </c>
      <c r="AK1470" s="6" t="s">
        <v>8483</v>
      </c>
      <c r="AL1470" s="26" t="s">
        <v>8189</v>
      </c>
      <c r="AQ1470" s="6" t="s">
        <v>63</v>
      </c>
      <c r="AX1470" s="45" t="s">
        <v>2431</v>
      </c>
      <c r="AZ1470" s="6">
        <v>0.3</v>
      </c>
      <c r="BA1470" s="6">
        <v>0</v>
      </c>
      <c r="BB1470" s="45">
        <v>0</v>
      </c>
      <c r="BC1470" s="6">
        <v>0</v>
      </c>
      <c r="BD1470" s="6">
        <v>0</v>
      </c>
      <c r="BF1470" s="6">
        <v>0.1</v>
      </c>
      <c r="BG1470" s="45">
        <v>0</v>
      </c>
      <c r="BH1470" s="45">
        <v>0</v>
      </c>
      <c r="BI1470" s="6">
        <v>0</v>
      </c>
      <c r="BJ1470" s="6">
        <v>0</v>
      </c>
      <c r="BK1470" s="6">
        <v>0.1</v>
      </c>
      <c r="BL1470" s="45">
        <v>0</v>
      </c>
      <c r="BM1470" s="45">
        <v>0</v>
      </c>
      <c r="BN1470" s="6">
        <v>0.18</v>
      </c>
      <c r="BO1470" s="6">
        <v>0</v>
      </c>
      <c r="BP1470" s="6">
        <v>0</v>
      </c>
      <c r="BQ1470" s="6">
        <v>0.1</v>
      </c>
      <c r="BR1470" s="45">
        <v>0.1</v>
      </c>
      <c r="BT1470" s="45">
        <v>0</v>
      </c>
      <c r="BU1470" s="45">
        <v>0</v>
      </c>
      <c r="BX1470" s="6">
        <v>0</v>
      </c>
      <c r="BY1470" s="6" t="s">
        <v>21</v>
      </c>
      <c r="BZ1470" s="6">
        <f t="shared" si="66"/>
        <v>0.87999999999999989</v>
      </c>
      <c r="CA1470" s="6">
        <f t="shared" si="67"/>
        <v>0.4</v>
      </c>
      <c r="CC1470" s="63" t="s">
        <v>4753</v>
      </c>
      <c r="CD1470" s="6" t="s">
        <v>21</v>
      </c>
      <c r="CK1470" s="6" t="s">
        <v>7981</v>
      </c>
      <c r="DA1470" s="6" t="s">
        <v>21</v>
      </c>
      <c r="DC1470" s="6" t="s">
        <v>4434</v>
      </c>
      <c r="DD1470" s="6" t="s">
        <v>2455</v>
      </c>
      <c r="DF1470" s="29">
        <f t="shared" si="68"/>
        <v>0</v>
      </c>
      <c r="DG1470" s="6">
        <v>1</v>
      </c>
    </row>
    <row r="1471" spans="1:111" ht="16" hidden="1" x14ac:dyDescent="0.2">
      <c r="A1471" s="6" t="s">
        <v>2157</v>
      </c>
      <c r="B1471" s="25"/>
      <c r="C1471" s="25"/>
      <c r="F1471" s="25"/>
      <c r="G1471" s="63" t="s">
        <v>1844</v>
      </c>
      <c r="H1471" s="55" t="s">
        <v>7937</v>
      </c>
      <c r="L1471" s="6" t="s">
        <v>1113</v>
      </c>
      <c r="P1471" s="6" t="s">
        <v>5257</v>
      </c>
      <c r="Q1471" s="45" t="s">
        <v>446</v>
      </c>
      <c r="X1471" s="6">
        <v>150</v>
      </c>
      <c r="Y1471" s="6">
        <v>65</v>
      </c>
      <c r="Z1471" s="6">
        <v>0</v>
      </c>
      <c r="AA1471" s="6">
        <v>134</v>
      </c>
      <c r="AB1471" s="6">
        <f>SUM(Table2026_09_25[[#This Row],[Number of in-person visits provided in reporting year.]:[Number of video/virtual visits provided in reporting year.]])</f>
        <v>199</v>
      </c>
      <c r="AC1471" s="6" t="s">
        <v>8469</v>
      </c>
      <c r="AD1471" s="6">
        <v>0</v>
      </c>
      <c r="AE1471" s="6">
        <v>0</v>
      </c>
      <c r="AF1471" s="6" t="s">
        <v>4682</v>
      </c>
      <c r="AG1471" s="6">
        <v>360</v>
      </c>
      <c r="AI1471" s="6" t="s">
        <v>7939</v>
      </c>
      <c r="AJ1471" s="6" t="s">
        <v>4716</v>
      </c>
      <c r="AK1471" s="6" t="s">
        <v>8483</v>
      </c>
      <c r="AL1471" s="26" t="s">
        <v>1120</v>
      </c>
      <c r="AQ1471" s="6" t="s">
        <v>43</v>
      </c>
      <c r="AX1471" s="45"/>
      <c r="AZ1471" s="6">
        <v>0.2</v>
      </c>
      <c r="BA1471" s="6">
        <v>0.2</v>
      </c>
      <c r="BB1471" s="45">
        <v>0</v>
      </c>
      <c r="BC1471" s="6">
        <v>0</v>
      </c>
      <c r="BD1471" s="6">
        <v>0</v>
      </c>
      <c r="BF1471" s="6">
        <v>0</v>
      </c>
      <c r="BG1471" s="45">
        <v>0.2</v>
      </c>
      <c r="BH1471" s="45">
        <v>0</v>
      </c>
      <c r="BI1471" s="6">
        <v>0</v>
      </c>
      <c r="BJ1471" s="6">
        <v>0</v>
      </c>
      <c r="BK1471" s="6">
        <v>0.2</v>
      </c>
      <c r="BL1471" s="45">
        <v>0</v>
      </c>
      <c r="BM1471" s="45">
        <v>0</v>
      </c>
      <c r="BN1471" s="6">
        <v>0.2</v>
      </c>
      <c r="BO1471" s="6">
        <v>0</v>
      </c>
      <c r="BP1471" s="6">
        <v>0.2</v>
      </c>
      <c r="BQ1471" s="6">
        <v>0.2</v>
      </c>
      <c r="BR1471" s="45">
        <v>0.2</v>
      </c>
      <c r="BT1471" s="45">
        <v>0</v>
      </c>
      <c r="BU1471" s="45">
        <v>0</v>
      </c>
      <c r="BX1471" s="6">
        <v>0</v>
      </c>
      <c r="BY1471" s="6" t="s">
        <v>21</v>
      </c>
      <c r="BZ1471" s="6">
        <f t="shared" ref="BZ1471:BZ1534" si="69">SUM(AY1471:BW1471)</f>
        <v>1.5999999999999999</v>
      </c>
      <c r="CA1471" s="6">
        <f t="shared" ref="CA1471:CA1534" si="70">(SUM(BB1471))+(SUM(BE1471:BM1471))+(SUM(BO1471:BV1471))+BX1471</f>
        <v>1</v>
      </c>
      <c r="CC1471" s="63" t="s">
        <v>4753</v>
      </c>
      <c r="CD1471" s="6" t="s">
        <v>21</v>
      </c>
      <c r="CK1471" s="6" t="s">
        <v>5148</v>
      </c>
      <c r="DA1471" s="6" t="s">
        <v>2158</v>
      </c>
      <c r="DC1471" s="6" t="s">
        <v>4434</v>
      </c>
      <c r="DD1471" s="6" t="s">
        <v>1479</v>
      </c>
      <c r="DF1471" s="29">
        <f t="shared" ref="DF1471:DF1534" si="71">SUBTOTAL(103,G1471)</f>
        <v>0</v>
      </c>
      <c r="DG1471" s="6">
        <v>1</v>
      </c>
    </row>
    <row r="1472" spans="1:111" ht="16" hidden="1" x14ac:dyDescent="0.2">
      <c r="A1472" s="6" t="s">
        <v>2231</v>
      </c>
      <c r="B1472" s="25"/>
      <c r="C1472" s="25"/>
      <c r="F1472" s="25"/>
      <c r="G1472" s="63" t="s">
        <v>1844</v>
      </c>
      <c r="H1472" s="6" t="s">
        <v>7228</v>
      </c>
      <c r="L1472" s="6" t="s">
        <v>1080</v>
      </c>
      <c r="P1472" s="6" t="s">
        <v>5257</v>
      </c>
      <c r="Q1472" s="45" t="s">
        <v>446</v>
      </c>
      <c r="X1472" s="6">
        <v>1605</v>
      </c>
      <c r="Y1472" s="6">
        <v>1535</v>
      </c>
      <c r="Z1472" s="6">
        <v>752</v>
      </c>
      <c r="AA1472" s="6">
        <v>721</v>
      </c>
      <c r="AB1472" s="6">
        <f>SUM(Table2026_09_25[[#This Row],[Number of in-person visits provided in reporting year.]:[Number of video/virtual visits provided in reporting year.]])</f>
        <v>3008</v>
      </c>
      <c r="AC1472" s="6" t="s">
        <v>8469</v>
      </c>
      <c r="AD1472" s="6">
        <v>0</v>
      </c>
      <c r="AE1472" s="6">
        <v>0</v>
      </c>
      <c r="AF1472" s="6" t="s">
        <v>4682</v>
      </c>
      <c r="AG1472" s="6">
        <v>0</v>
      </c>
      <c r="AI1472" s="6" t="s">
        <v>7231</v>
      </c>
      <c r="AJ1472" s="6" t="s">
        <v>43</v>
      </c>
      <c r="AK1472" s="6" t="s">
        <v>8483</v>
      </c>
      <c r="AL1472" s="26" t="s">
        <v>83</v>
      </c>
      <c r="AQ1472" s="6" t="s">
        <v>43</v>
      </c>
      <c r="AX1472" s="45"/>
      <c r="AZ1472" s="6">
        <v>0</v>
      </c>
      <c r="BA1472" s="6">
        <v>0</v>
      </c>
      <c r="BB1472" s="45">
        <v>0</v>
      </c>
      <c r="BC1472" s="6">
        <v>0</v>
      </c>
      <c r="BD1472" s="6">
        <v>0</v>
      </c>
      <c r="BF1472" s="6">
        <v>0</v>
      </c>
      <c r="BG1472" s="45">
        <v>0.5</v>
      </c>
      <c r="BH1472" s="45">
        <v>0</v>
      </c>
      <c r="BI1472" s="6">
        <v>0</v>
      </c>
      <c r="BJ1472" s="6">
        <v>0</v>
      </c>
      <c r="BK1472" s="6">
        <v>0</v>
      </c>
      <c r="BL1472" s="45">
        <v>0</v>
      </c>
      <c r="BM1472" s="45">
        <v>0</v>
      </c>
      <c r="BN1472" s="6">
        <v>0</v>
      </c>
      <c r="BO1472" s="6">
        <v>0</v>
      </c>
      <c r="BP1472" s="6">
        <v>0.6</v>
      </c>
      <c r="BQ1472" s="6">
        <v>0</v>
      </c>
      <c r="BR1472" s="45">
        <v>1.4</v>
      </c>
      <c r="BT1472" s="45">
        <v>0</v>
      </c>
      <c r="BU1472" s="45">
        <v>0</v>
      </c>
      <c r="BX1472" s="6">
        <v>0</v>
      </c>
      <c r="BY1472" s="6" t="s">
        <v>21</v>
      </c>
      <c r="BZ1472" s="6">
        <f t="shared" si="69"/>
        <v>2.5</v>
      </c>
      <c r="CA1472" s="6">
        <f t="shared" si="70"/>
        <v>2.5</v>
      </c>
      <c r="CC1472" s="63" t="s">
        <v>5042</v>
      </c>
      <c r="CD1472" s="6" t="s">
        <v>21</v>
      </c>
      <c r="CK1472" s="6" t="s">
        <v>5148</v>
      </c>
      <c r="DA1472" s="6" t="s">
        <v>21</v>
      </c>
      <c r="DC1472" s="6" t="s">
        <v>4434</v>
      </c>
      <c r="DD1472" s="6" t="s">
        <v>86</v>
      </c>
      <c r="DF1472" s="29">
        <f t="shared" si="71"/>
        <v>0</v>
      </c>
      <c r="DG1472" s="6">
        <v>1</v>
      </c>
    </row>
    <row r="1473" spans="1:111" ht="16" hidden="1" x14ac:dyDescent="0.2">
      <c r="A1473" s="6" t="s">
        <v>2306</v>
      </c>
      <c r="B1473" s="25"/>
      <c r="C1473" s="25"/>
      <c r="F1473" s="25"/>
      <c r="G1473" s="63" t="s">
        <v>1844</v>
      </c>
      <c r="H1473" s="6" t="s">
        <v>1180</v>
      </c>
      <c r="L1473" s="6" t="s">
        <v>2459</v>
      </c>
      <c r="P1473" s="6" t="s">
        <v>5257</v>
      </c>
      <c r="Q1473" s="45" t="s">
        <v>446</v>
      </c>
      <c r="X1473" s="6">
        <v>0</v>
      </c>
      <c r="Y1473" s="6">
        <v>19</v>
      </c>
      <c r="Z1473" s="6">
        <v>0</v>
      </c>
      <c r="AA1473" s="6">
        <v>0</v>
      </c>
      <c r="AB1473" s="6">
        <f>SUM(Table2026_09_25[[#This Row],[Number of in-person visits provided in reporting year.]:[Number of video/virtual visits provided in reporting year.]])</f>
        <v>19</v>
      </c>
      <c r="AC1473" s="6" t="s">
        <v>8469</v>
      </c>
      <c r="AD1473" s="6">
        <v>0</v>
      </c>
      <c r="AE1473" s="6">
        <v>0</v>
      </c>
      <c r="AG1473" s="6">
        <v>72</v>
      </c>
      <c r="AI1473" s="6" t="s">
        <v>8134</v>
      </c>
      <c r="AJ1473" s="6" t="s">
        <v>8135</v>
      </c>
      <c r="AK1473" s="6" t="s">
        <v>8483</v>
      </c>
      <c r="AL1473" s="26" t="s">
        <v>1181</v>
      </c>
      <c r="AQ1473" s="6" t="s">
        <v>63</v>
      </c>
      <c r="AX1473" s="45"/>
      <c r="AZ1473" s="6">
        <v>0</v>
      </c>
      <c r="BA1473" s="6">
        <v>0</v>
      </c>
      <c r="BB1473" s="45">
        <v>0</v>
      </c>
      <c r="BC1473" s="6">
        <v>0</v>
      </c>
      <c r="BD1473" s="6">
        <v>0</v>
      </c>
      <c r="BF1473" s="6">
        <v>0</v>
      </c>
      <c r="BG1473" s="45">
        <v>0</v>
      </c>
      <c r="BH1473" s="45">
        <v>0</v>
      </c>
      <c r="BI1473" s="6">
        <v>0</v>
      </c>
      <c r="BJ1473" s="6">
        <v>0</v>
      </c>
      <c r="BK1473" s="6">
        <v>0</v>
      </c>
      <c r="BL1473" s="45">
        <v>0</v>
      </c>
      <c r="BM1473" s="45">
        <v>0</v>
      </c>
      <c r="BN1473" s="6">
        <v>0.18</v>
      </c>
      <c r="BO1473" s="6">
        <v>0</v>
      </c>
      <c r="BP1473" s="6">
        <v>0.3</v>
      </c>
      <c r="BQ1473" s="6">
        <v>0.2</v>
      </c>
      <c r="BR1473" s="45">
        <v>0.3</v>
      </c>
      <c r="BT1473" s="45">
        <v>0</v>
      </c>
      <c r="BU1473" s="45">
        <v>0</v>
      </c>
      <c r="BX1473" s="6">
        <v>0</v>
      </c>
      <c r="BY1473" s="6" t="s">
        <v>21</v>
      </c>
      <c r="BZ1473" s="6">
        <f t="shared" si="69"/>
        <v>0.98</v>
      </c>
      <c r="CA1473" s="6">
        <f t="shared" si="70"/>
        <v>0.8</v>
      </c>
      <c r="CC1473" s="63" t="s">
        <v>21</v>
      </c>
      <c r="CD1473" s="6" t="s">
        <v>1778</v>
      </c>
      <c r="CK1473" s="6" t="s">
        <v>5148</v>
      </c>
      <c r="DA1473" s="6" t="s">
        <v>2307</v>
      </c>
      <c r="DC1473" s="6" t="s">
        <v>4434</v>
      </c>
      <c r="DD1473" s="6" t="s">
        <v>311</v>
      </c>
      <c r="DF1473" s="29">
        <f t="shared" si="71"/>
        <v>0</v>
      </c>
      <c r="DG1473" s="6">
        <v>1</v>
      </c>
    </row>
    <row r="1474" spans="1:111" ht="16" hidden="1" x14ac:dyDescent="0.2">
      <c r="A1474" s="6" t="s">
        <v>2278</v>
      </c>
      <c r="B1474" s="25"/>
      <c r="C1474" s="25"/>
      <c r="F1474" s="25"/>
      <c r="G1474" s="63" t="s">
        <v>1844</v>
      </c>
      <c r="H1474" s="6" t="s">
        <v>542</v>
      </c>
      <c r="L1474" s="6" t="s">
        <v>2457</v>
      </c>
      <c r="P1474" s="6" t="s">
        <v>5257</v>
      </c>
      <c r="Q1474" s="45" t="s">
        <v>446</v>
      </c>
      <c r="X1474" s="6">
        <v>45</v>
      </c>
      <c r="Y1474" s="6">
        <v>0</v>
      </c>
      <c r="Z1474" s="6">
        <v>0</v>
      </c>
      <c r="AA1474" s="6">
        <v>0</v>
      </c>
      <c r="AB1474" s="6">
        <f>SUM(Table2026_09_25[[#This Row],[Number of in-person visits provided in reporting year.]:[Number of video/virtual visits provided in reporting year.]])</f>
        <v>0</v>
      </c>
      <c r="AC1474" s="6" t="s">
        <v>8469</v>
      </c>
      <c r="AD1474" s="6">
        <v>0</v>
      </c>
      <c r="AE1474" s="6">
        <v>0</v>
      </c>
      <c r="AG1474" s="6">
        <v>60</v>
      </c>
      <c r="AI1474" s="6" t="s">
        <v>8057</v>
      </c>
      <c r="AJ1474" s="6" t="s">
        <v>5934</v>
      </c>
      <c r="AK1474" s="6" t="s">
        <v>8483</v>
      </c>
      <c r="AL1474" s="26" t="s">
        <v>543</v>
      </c>
      <c r="AQ1474" s="6" t="s">
        <v>544</v>
      </c>
      <c r="AX1474" s="45"/>
      <c r="AZ1474" s="6">
        <v>0</v>
      </c>
      <c r="BA1474" s="6">
        <v>0</v>
      </c>
      <c r="BB1474" s="45">
        <v>0</v>
      </c>
      <c r="BC1474" s="6">
        <v>0</v>
      </c>
      <c r="BD1474" s="6">
        <v>0</v>
      </c>
      <c r="BF1474" s="6">
        <v>0</v>
      </c>
      <c r="BG1474" s="45">
        <v>0.1</v>
      </c>
      <c r="BH1474" s="45">
        <v>0</v>
      </c>
      <c r="BI1474" s="6">
        <v>0</v>
      </c>
      <c r="BJ1474" s="6">
        <v>0</v>
      </c>
      <c r="BK1474" s="6">
        <v>0</v>
      </c>
      <c r="BL1474" s="45">
        <v>0</v>
      </c>
      <c r="BM1474" s="45">
        <v>0</v>
      </c>
      <c r="BN1474" s="6">
        <v>0.05</v>
      </c>
      <c r="BO1474" s="6">
        <v>0</v>
      </c>
      <c r="BP1474" s="6">
        <v>0.2</v>
      </c>
      <c r="BQ1474" s="6">
        <v>0</v>
      </c>
      <c r="BR1474" s="45">
        <v>0.1</v>
      </c>
      <c r="BT1474" s="45">
        <v>0</v>
      </c>
      <c r="BU1474" s="45">
        <v>0</v>
      </c>
      <c r="BX1474" s="6">
        <v>0.1</v>
      </c>
      <c r="BY1474" s="6" t="s">
        <v>21</v>
      </c>
      <c r="BZ1474" s="6">
        <f t="shared" si="69"/>
        <v>0.45000000000000007</v>
      </c>
      <c r="CA1474" s="6">
        <f t="shared" si="70"/>
        <v>0.5</v>
      </c>
      <c r="CC1474" s="63" t="s">
        <v>4753</v>
      </c>
      <c r="CD1474" s="6" t="s">
        <v>21</v>
      </c>
      <c r="CK1474" s="6" t="s">
        <v>5148</v>
      </c>
      <c r="DA1474" s="6" t="s">
        <v>21</v>
      </c>
      <c r="DC1474" s="6" t="s">
        <v>4434</v>
      </c>
      <c r="DD1474" s="6" t="s">
        <v>546</v>
      </c>
      <c r="DF1474" s="29">
        <f t="shared" si="71"/>
        <v>0</v>
      </c>
      <c r="DG1474" s="6">
        <v>1</v>
      </c>
    </row>
    <row r="1475" spans="1:111" ht="16" hidden="1" x14ac:dyDescent="0.2">
      <c r="A1475" s="6" t="s">
        <v>1987</v>
      </c>
      <c r="B1475" s="25"/>
      <c r="C1475" s="25"/>
      <c r="F1475" s="25"/>
      <c r="G1475" s="63" t="s">
        <v>1844</v>
      </c>
      <c r="H1475" s="6" t="s">
        <v>1172</v>
      </c>
      <c r="L1475" s="6" t="s">
        <v>1113</v>
      </c>
      <c r="P1475" s="6" t="s">
        <v>5257</v>
      </c>
      <c r="Q1475" s="45" t="s">
        <v>446</v>
      </c>
      <c r="X1475" s="6">
        <v>0</v>
      </c>
      <c r="Y1475" s="6">
        <v>51</v>
      </c>
      <c r="Z1475" s="6">
        <v>0</v>
      </c>
      <c r="AA1475" s="6">
        <v>0</v>
      </c>
      <c r="AB1475" s="6">
        <f>SUM(Table2026_09_25[[#This Row],[Number of in-person visits provided in reporting year.]:[Number of video/virtual visits provided in reporting year.]])</f>
        <v>51</v>
      </c>
      <c r="AC1475" s="6" t="s">
        <v>8469</v>
      </c>
      <c r="AD1475" s="6">
        <v>0</v>
      </c>
      <c r="AE1475" s="6">
        <v>0</v>
      </c>
      <c r="AF1475" s="6" t="s">
        <v>4682</v>
      </c>
      <c r="AG1475" s="6">
        <v>92</v>
      </c>
      <c r="AI1475" s="6" t="s">
        <v>1173</v>
      </c>
      <c r="AJ1475" s="6" t="s">
        <v>4859</v>
      </c>
      <c r="AK1475" s="6" t="s">
        <v>8483</v>
      </c>
      <c r="AL1475" s="26" t="s">
        <v>1174</v>
      </c>
      <c r="AQ1475" s="6" t="s">
        <v>544</v>
      </c>
      <c r="AX1475" s="45"/>
      <c r="AZ1475" s="6">
        <v>0</v>
      </c>
      <c r="BA1475" s="6">
        <v>0</v>
      </c>
      <c r="BB1475" s="45">
        <v>0</v>
      </c>
      <c r="BC1475" s="6">
        <v>0</v>
      </c>
      <c r="BD1475" s="6">
        <v>0</v>
      </c>
      <c r="BF1475" s="6">
        <v>0</v>
      </c>
      <c r="BG1475" s="45">
        <v>0.2</v>
      </c>
      <c r="BH1475" s="45">
        <v>0</v>
      </c>
      <c r="BI1475" s="6">
        <v>0</v>
      </c>
      <c r="BJ1475" s="6">
        <v>0</v>
      </c>
      <c r="BK1475" s="6">
        <v>0.1</v>
      </c>
      <c r="BL1475" s="45">
        <v>0</v>
      </c>
      <c r="BM1475" s="45">
        <v>0</v>
      </c>
      <c r="BN1475" s="6">
        <v>0.6</v>
      </c>
      <c r="BO1475" s="6">
        <v>0</v>
      </c>
      <c r="BP1475" s="6">
        <v>0.1</v>
      </c>
      <c r="BQ1475" s="6">
        <v>0</v>
      </c>
      <c r="BR1475" s="45">
        <v>0.1</v>
      </c>
      <c r="BT1475" s="45">
        <v>0</v>
      </c>
      <c r="BU1475" s="45">
        <v>0</v>
      </c>
      <c r="BX1475" s="6">
        <v>0</v>
      </c>
      <c r="BY1475" s="6" t="s">
        <v>1988</v>
      </c>
      <c r="BZ1475" s="6">
        <f t="shared" si="69"/>
        <v>1.1000000000000001</v>
      </c>
      <c r="CA1475" s="6">
        <f t="shared" si="70"/>
        <v>0.5</v>
      </c>
      <c r="CC1475" s="63" t="s">
        <v>4753</v>
      </c>
      <c r="CD1475" s="6" t="s">
        <v>1989</v>
      </c>
      <c r="CK1475" s="6" t="s">
        <v>5148</v>
      </c>
      <c r="DA1475" s="6" t="s">
        <v>1990</v>
      </c>
      <c r="DC1475" s="6" t="s">
        <v>4434</v>
      </c>
      <c r="DD1475" s="6" t="s">
        <v>38</v>
      </c>
      <c r="DF1475" s="29">
        <f t="shared" si="71"/>
        <v>0</v>
      </c>
      <c r="DG1475" s="6">
        <v>1</v>
      </c>
    </row>
    <row r="1476" spans="1:111" ht="16" hidden="1" x14ac:dyDescent="0.2">
      <c r="A1476" s="6" t="s">
        <v>1898</v>
      </c>
      <c r="B1476" s="25"/>
      <c r="C1476" s="25"/>
      <c r="F1476" s="25"/>
      <c r="G1476" s="63" t="s">
        <v>1844</v>
      </c>
      <c r="H1476" s="6" t="s">
        <v>8137</v>
      </c>
      <c r="L1476" s="6" t="s">
        <v>1149</v>
      </c>
      <c r="P1476" s="6" t="s">
        <v>5257</v>
      </c>
      <c r="Q1476" s="45" t="s">
        <v>446</v>
      </c>
      <c r="X1476" s="6">
        <v>33</v>
      </c>
      <c r="Y1476" s="6">
        <v>45</v>
      </c>
      <c r="Z1476" s="6">
        <v>11</v>
      </c>
      <c r="AA1476" s="6">
        <v>15</v>
      </c>
      <c r="AB1476" s="6">
        <f>SUM(Table2026_09_25[[#This Row],[Number of in-person visits provided in reporting year.]:[Number of video/virtual visits provided in reporting year.]])</f>
        <v>71</v>
      </c>
      <c r="AC1476" s="6" t="s">
        <v>8469</v>
      </c>
      <c r="AD1476" s="6">
        <v>0</v>
      </c>
      <c r="AE1476" s="6">
        <v>0</v>
      </c>
      <c r="AG1476" s="6">
        <v>48</v>
      </c>
      <c r="AI1476" s="6" t="s">
        <v>8138</v>
      </c>
      <c r="AJ1476" s="6" t="s">
        <v>8139</v>
      </c>
      <c r="AK1476" s="6" t="s">
        <v>8483</v>
      </c>
      <c r="AL1476" s="26" t="s">
        <v>3148</v>
      </c>
      <c r="AQ1476" s="6" t="s">
        <v>63</v>
      </c>
      <c r="AX1476" s="45"/>
      <c r="AZ1476" s="6">
        <v>0</v>
      </c>
      <c r="BA1476" s="6">
        <v>0</v>
      </c>
      <c r="BB1476" s="45">
        <v>0</v>
      </c>
      <c r="BC1476" s="6">
        <v>0</v>
      </c>
      <c r="BD1476" s="6">
        <v>0</v>
      </c>
      <c r="BF1476" s="6">
        <v>0</v>
      </c>
      <c r="BG1476" s="45">
        <v>0.05</v>
      </c>
      <c r="BH1476" s="45">
        <v>0</v>
      </c>
      <c r="BI1476" s="6">
        <v>0</v>
      </c>
      <c r="BJ1476" s="6">
        <v>0</v>
      </c>
      <c r="BK1476" s="6">
        <v>0</v>
      </c>
      <c r="BL1476" s="45">
        <v>0</v>
      </c>
      <c r="BM1476" s="45">
        <v>0</v>
      </c>
      <c r="BN1476" s="6">
        <v>0.05</v>
      </c>
      <c r="BO1476" s="6">
        <v>0</v>
      </c>
      <c r="BP1476" s="6">
        <v>0.05</v>
      </c>
      <c r="BQ1476" s="6">
        <v>0</v>
      </c>
      <c r="BR1476" s="45">
        <v>0.05</v>
      </c>
      <c r="BT1476" s="45">
        <v>0</v>
      </c>
      <c r="BU1476" s="45">
        <v>0</v>
      </c>
      <c r="BX1476" s="6">
        <v>0</v>
      </c>
      <c r="BY1476" s="6" t="s">
        <v>21</v>
      </c>
      <c r="BZ1476" s="6">
        <f t="shared" si="69"/>
        <v>0.2</v>
      </c>
      <c r="CA1476" s="6">
        <f t="shared" si="70"/>
        <v>0.15000000000000002</v>
      </c>
      <c r="CC1476" s="63" t="s">
        <v>4753</v>
      </c>
      <c r="CD1476" s="6" t="s">
        <v>1472</v>
      </c>
      <c r="CK1476" s="6" t="s">
        <v>5148</v>
      </c>
      <c r="DA1476" s="6" t="s">
        <v>1899</v>
      </c>
      <c r="DC1476" s="6" t="s">
        <v>4434</v>
      </c>
      <c r="DD1476" s="6" t="s">
        <v>311</v>
      </c>
      <c r="DF1476" s="29">
        <f t="shared" si="71"/>
        <v>0</v>
      </c>
      <c r="DG1476" s="6">
        <v>1</v>
      </c>
    </row>
    <row r="1477" spans="1:111" ht="16" hidden="1" x14ac:dyDescent="0.2">
      <c r="A1477" s="6" t="s">
        <v>2119</v>
      </c>
      <c r="B1477" s="25"/>
      <c r="C1477" s="25"/>
      <c r="F1477" s="25"/>
      <c r="G1477" s="63" t="s">
        <v>1844</v>
      </c>
      <c r="H1477" s="6" t="s">
        <v>1345</v>
      </c>
      <c r="L1477" s="6" t="s">
        <v>1344</v>
      </c>
      <c r="P1477" s="6" t="s">
        <v>5257</v>
      </c>
      <c r="Q1477" s="45" t="s">
        <v>446</v>
      </c>
      <c r="X1477" s="6">
        <v>106</v>
      </c>
      <c r="Y1477" s="6">
        <v>174</v>
      </c>
      <c r="Z1477" s="6">
        <v>49</v>
      </c>
      <c r="AA1477" s="6">
        <v>171</v>
      </c>
      <c r="AB1477" s="6">
        <f>SUM(Table2026_09_25[[#This Row],[Number of in-person visits provided in reporting year.]:[Number of video/virtual visits provided in reporting year.]])</f>
        <v>394</v>
      </c>
      <c r="AC1477" s="6" t="s">
        <v>8469</v>
      </c>
      <c r="AD1477" s="6">
        <v>0</v>
      </c>
      <c r="AE1477" s="6">
        <v>0</v>
      </c>
      <c r="AF1477" s="6" t="s">
        <v>4682</v>
      </c>
      <c r="AG1477" s="6">
        <v>0</v>
      </c>
      <c r="AI1477" s="6" t="s">
        <v>8223</v>
      </c>
      <c r="AJ1477" s="6" t="s">
        <v>4851</v>
      </c>
      <c r="AK1477" s="6" t="s">
        <v>8483</v>
      </c>
      <c r="AL1477" s="26" t="s">
        <v>1346</v>
      </c>
      <c r="AP1477" s="6" t="s">
        <v>544</v>
      </c>
      <c r="AQ1477" s="6" t="s">
        <v>544</v>
      </c>
      <c r="AX1477" s="45"/>
      <c r="AZ1477" s="6">
        <v>0</v>
      </c>
      <c r="BA1477" s="6">
        <v>0</v>
      </c>
      <c r="BB1477" s="45">
        <v>0</v>
      </c>
      <c r="BC1477" s="6">
        <v>0</v>
      </c>
      <c r="BD1477" s="6">
        <v>0</v>
      </c>
      <c r="BF1477" s="6">
        <v>0.2</v>
      </c>
      <c r="BG1477" s="45">
        <v>0</v>
      </c>
      <c r="BH1477" s="45">
        <v>0</v>
      </c>
      <c r="BI1477" s="6">
        <v>0</v>
      </c>
      <c r="BJ1477" s="6">
        <v>0</v>
      </c>
      <c r="BK1477" s="6">
        <v>0.15</v>
      </c>
      <c r="BL1477" s="45">
        <v>0</v>
      </c>
      <c r="BM1477" s="45">
        <v>0</v>
      </c>
      <c r="BN1477" s="6">
        <v>0</v>
      </c>
      <c r="BO1477" s="6">
        <v>0</v>
      </c>
      <c r="BP1477" s="6">
        <v>0</v>
      </c>
      <c r="BQ1477" s="6">
        <v>0</v>
      </c>
      <c r="BR1477" s="45">
        <v>0.1</v>
      </c>
      <c r="BT1477" s="45">
        <v>0</v>
      </c>
      <c r="BU1477" s="45">
        <v>0</v>
      </c>
      <c r="BX1477" s="6">
        <v>0</v>
      </c>
      <c r="BY1477" s="6" t="s">
        <v>2120</v>
      </c>
      <c r="BZ1477" s="6">
        <f t="shared" si="69"/>
        <v>0.44999999999999996</v>
      </c>
      <c r="CA1477" s="6">
        <f t="shared" si="70"/>
        <v>0.44999999999999996</v>
      </c>
      <c r="CC1477" s="63" t="s">
        <v>4753</v>
      </c>
      <c r="CD1477" s="6" t="s">
        <v>21</v>
      </c>
      <c r="CK1477" s="6" t="s">
        <v>5148</v>
      </c>
      <c r="DA1477" s="6" t="s">
        <v>2121</v>
      </c>
      <c r="DC1477" s="6" t="s">
        <v>4434</v>
      </c>
      <c r="DD1477" s="6" t="s">
        <v>38</v>
      </c>
      <c r="DF1477" s="29">
        <f t="shared" si="71"/>
        <v>0</v>
      </c>
      <c r="DG1477" s="6">
        <v>1</v>
      </c>
    </row>
    <row r="1478" spans="1:111" ht="16" hidden="1" x14ac:dyDescent="0.2">
      <c r="A1478" s="6" t="s">
        <v>2287</v>
      </c>
      <c r="B1478" s="25"/>
      <c r="C1478" s="25"/>
      <c r="F1478" s="25"/>
      <c r="G1478" s="63" t="s">
        <v>1844</v>
      </c>
      <c r="H1478" s="6" t="s">
        <v>1081</v>
      </c>
      <c r="L1478" s="6" t="s">
        <v>2288</v>
      </c>
      <c r="P1478" s="6" t="s">
        <v>5257</v>
      </c>
      <c r="Q1478" s="45" t="s">
        <v>446</v>
      </c>
      <c r="X1478" s="6">
        <v>30</v>
      </c>
      <c r="Y1478" s="6">
        <v>44</v>
      </c>
      <c r="Z1478" s="6">
        <v>0</v>
      </c>
      <c r="AA1478" s="6">
        <v>0</v>
      </c>
      <c r="AB1478" s="6">
        <f>SUM(Table2026_09_25[[#This Row],[Number of in-person visits provided in reporting year.]:[Number of video/virtual visits provided in reporting year.]])</f>
        <v>44</v>
      </c>
      <c r="AC1478" s="6" t="s">
        <v>8469</v>
      </c>
      <c r="AD1478" s="6">
        <v>0</v>
      </c>
      <c r="AE1478" s="6">
        <v>0</v>
      </c>
      <c r="AF1478" s="6" t="s">
        <v>4682</v>
      </c>
      <c r="AG1478" s="6">
        <v>180</v>
      </c>
      <c r="AI1478" s="6" t="s">
        <v>8127</v>
      </c>
      <c r="AJ1478" s="6" t="s">
        <v>8128</v>
      </c>
      <c r="AK1478" s="6" t="s">
        <v>8483</v>
      </c>
      <c r="AL1478" s="26" t="s">
        <v>1082</v>
      </c>
      <c r="AQ1478" s="6" t="s">
        <v>544</v>
      </c>
      <c r="AX1478" s="45"/>
      <c r="AZ1478" s="6">
        <v>0</v>
      </c>
      <c r="BA1478" s="6">
        <v>0</v>
      </c>
      <c r="BB1478" s="45">
        <v>0</v>
      </c>
      <c r="BC1478" s="6">
        <v>0</v>
      </c>
      <c r="BD1478" s="6">
        <v>0</v>
      </c>
      <c r="BF1478" s="6">
        <v>0</v>
      </c>
      <c r="BG1478" s="45">
        <v>0.2</v>
      </c>
      <c r="BH1478" s="45">
        <v>0</v>
      </c>
      <c r="BI1478" s="6">
        <v>0</v>
      </c>
      <c r="BJ1478" s="6">
        <v>0</v>
      </c>
      <c r="BK1478" s="6">
        <v>0</v>
      </c>
      <c r="BL1478" s="45">
        <v>0</v>
      </c>
      <c r="BM1478" s="45">
        <v>0</v>
      </c>
      <c r="BN1478" s="6">
        <v>0.2</v>
      </c>
      <c r="BO1478" s="6">
        <v>0</v>
      </c>
      <c r="BP1478" s="6">
        <v>0</v>
      </c>
      <c r="BQ1478" s="6">
        <v>0.2</v>
      </c>
      <c r="BR1478" s="45">
        <v>0.2</v>
      </c>
      <c r="BT1478" s="45">
        <v>0</v>
      </c>
      <c r="BU1478" s="45">
        <v>0</v>
      </c>
      <c r="BX1478" s="6">
        <v>0</v>
      </c>
      <c r="BY1478" s="6" t="s">
        <v>21</v>
      </c>
      <c r="BZ1478" s="6">
        <f t="shared" si="69"/>
        <v>0.8</v>
      </c>
      <c r="CA1478" s="6">
        <f t="shared" si="70"/>
        <v>0.60000000000000009</v>
      </c>
      <c r="CC1478" s="63" t="s">
        <v>4753</v>
      </c>
      <c r="CD1478" s="6" t="s">
        <v>2289</v>
      </c>
      <c r="CK1478" s="6" t="s">
        <v>5148</v>
      </c>
      <c r="DA1478" s="6" t="s">
        <v>21</v>
      </c>
      <c r="DC1478" s="6" t="s">
        <v>4434</v>
      </c>
      <c r="DD1478" s="6" t="s">
        <v>38</v>
      </c>
      <c r="DF1478" s="29">
        <f t="shared" si="71"/>
        <v>0</v>
      </c>
      <c r="DG1478" s="6">
        <v>1</v>
      </c>
    </row>
    <row r="1479" spans="1:111" ht="16" hidden="1" x14ac:dyDescent="0.2">
      <c r="A1479" s="6" t="s">
        <v>2076</v>
      </c>
      <c r="B1479" s="25"/>
      <c r="C1479" s="25"/>
      <c r="F1479" s="25"/>
      <c r="G1479" s="63" t="s">
        <v>1844</v>
      </c>
      <c r="H1479" s="6" t="s">
        <v>1410</v>
      </c>
      <c r="L1479" s="6" t="s">
        <v>1409</v>
      </c>
      <c r="P1479" s="6" t="s">
        <v>5257</v>
      </c>
      <c r="Q1479" s="45" t="s">
        <v>446</v>
      </c>
      <c r="X1479" s="6">
        <v>17</v>
      </c>
      <c r="Y1479" s="6">
        <v>24</v>
      </c>
      <c r="Z1479" s="6">
        <v>0</v>
      </c>
      <c r="AA1479" s="6">
        <v>0</v>
      </c>
      <c r="AB1479" s="6">
        <f>SUM(Table2026_09_25[[#This Row],[Number of in-person visits provided in reporting year.]:[Number of video/virtual visits provided in reporting year.]])</f>
        <v>24</v>
      </c>
      <c r="AC1479" s="6" t="s">
        <v>8469</v>
      </c>
      <c r="AD1479" s="6">
        <v>0</v>
      </c>
      <c r="AE1479" s="6">
        <v>0</v>
      </c>
      <c r="AF1479" s="6" t="s">
        <v>4682</v>
      </c>
      <c r="AG1479" s="6">
        <v>120</v>
      </c>
      <c r="AI1479" s="6" t="s">
        <v>8190</v>
      </c>
      <c r="AJ1479" s="6" t="s">
        <v>8191</v>
      </c>
      <c r="AK1479" s="6" t="s">
        <v>8483</v>
      </c>
      <c r="AL1479" s="26" t="s">
        <v>1411</v>
      </c>
      <c r="AQ1479" s="6" t="s">
        <v>544</v>
      </c>
      <c r="AX1479" s="45"/>
      <c r="AZ1479" s="6">
        <v>0</v>
      </c>
      <c r="BA1479" s="6">
        <v>0</v>
      </c>
      <c r="BB1479" s="45">
        <v>0</v>
      </c>
      <c r="BC1479" s="6">
        <v>0</v>
      </c>
      <c r="BD1479" s="6">
        <v>0</v>
      </c>
      <c r="BF1479" s="6">
        <v>0</v>
      </c>
      <c r="BG1479" s="45">
        <v>0</v>
      </c>
      <c r="BH1479" s="45">
        <v>0</v>
      </c>
      <c r="BI1479" s="6">
        <v>0</v>
      </c>
      <c r="BJ1479" s="6">
        <v>0</v>
      </c>
      <c r="BK1479" s="6">
        <v>0</v>
      </c>
      <c r="BL1479" s="45">
        <v>0</v>
      </c>
      <c r="BM1479" s="45">
        <v>0</v>
      </c>
      <c r="BN1479" s="6">
        <v>0.05</v>
      </c>
      <c r="BO1479" s="6">
        <v>0</v>
      </c>
      <c r="BP1479" s="6">
        <v>0.3</v>
      </c>
      <c r="BQ1479" s="6">
        <v>0</v>
      </c>
      <c r="BR1479" s="45">
        <v>0.05</v>
      </c>
      <c r="BT1479" s="45">
        <v>0</v>
      </c>
      <c r="BU1479" s="45">
        <v>0</v>
      </c>
      <c r="BX1479" s="6">
        <v>0</v>
      </c>
      <c r="BY1479" s="6" t="s">
        <v>21</v>
      </c>
      <c r="BZ1479" s="6">
        <f t="shared" si="69"/>
        <v>0.39999999999999997</v>
      </c>
      <c r="CA1479" s="6">
        <f t="shared" si="70"/>
        <v>0.35</v>
      </c>
      <c r="CC1479" s="63" t="s">
        <v>4753</v>
      </c>
      <c r="CD1479" s="6" t="s">
        <v>2077</v>
      </c>
      <c r="CK1479" s="6" t="s">
        <v>5148</v>
      </c>
      <c r="DA1479" s="6" t="s">
        <v>2078</v>
      </c>
      <c r="DC1479" s="6" t="s">
        <v>4434</v>
      </c>
      <c r="DD1479" s="6" t="s">
        <v>38</v>
      </c>
      <c r="DF1479" s="29">
        <f t="shared" si="71"/>
        <v>0</v>
      </c>
      <c r="DG1479" s="6">
        <v>1</v>
      </c>
    </row>
    <row r="1480" spans="1:111" ht="16" hidden="1" x14ac:dyDescent="0.2">
      <c r="A1480" s="6" t="s">
        <v>1952</v>
      </c>
      <c r="B1480" s="25"/>
      <c r="C1480" s="25"/>
      <c r="F1480" s="25"/>
      <c r="G1480" s="63" t="s">
        <v>1844</v>
      </c>
      <c r="H1480" s="6" t="s">
        <v>8141</v>
      </c>
      <c r="L1480" s="6" t="s">
        <v>1162</v>
      </c>
      <c r="P1480" s="6" t="s">
        <v>5257</v>
      </c>
      <c r="Q1480" s="45" t="s">
        <v>446</v>
      </c>
      <c r="X1480" s="6">
        <v>64</v>
      </c>
      <c r="Y1480" s="6">
        <v>475</v>
      </c>
      <c r="Z1480" s="6">
        <v>341</v>
      </c>
      <c r="AA1480" s="6">
        <v>0</v>
      </c>
      <c r="AB1480" s="6">
        <f>SUM(Table2026_09_25[[#This Row],[Number of in-person visits provided in reporting year.]:[Number of video/virtual visits provided in reporting year.]])</f>
        <v>816</v>
      </c>
      <c r="AC1480" s="6" t="s">
        <v>8469</v>
      </c>
      <c r="AD1480" s="6">
        <v>0</v>
      </c>
      <c r="AE1480" s="6">
        <v>0</v>
      </c>
      <c r="AG1480" s="6">
        <v>148.4</v>
      </c>
      <c r="AI1480" s="6" t="s">
        <v>8142</v>
      </c>
      <c r="AJ1480" s="6" t="s">
        <v>8143</v>
      </c>
      <c r="AK1480" s="6" t="s">
        <v>8483</v>
      </c>
      <c r="AL1480" s="26" t="s">
        <v>1163</v>
      </c>
      <c r="AQ1480" s="6" t="s">
        <v>63</v>
      </c>
      <c r="AX1480" s="45"/>
      <c r="AZ1480" s="6">
        <v>0</v>
      </c>
      <c r="BA1480" s="6">
        <v>0</v>
      </c>
      <c r="BB1480" s="45">
        <v>0</v>
      </c>
      <c r="BC1480" s="6">
        <v>0</v>
      </c>
      <c r="BD1480" s="6">
        <v>0</v>
      </c>
      <c r="BF1480" s="6">
        <v>0.2</v>
      </c>
      <c r="BG1480" s="45">
        <v>0</v>
      </c>
      <c r="BH1480" s="45">
        <v>0</v>
      </c>
      <c r="BI1480" s="6">
        <v>0</v>
      </c>
      <c r="BJ1480" s="6">
        <v>0</v>
      </c>
      <c r="BK1480" s="6">
        <v>0.1</v>
      </c>
      <c r="BL1480" s="45">
        <v>0</v>
      </c>
      <c r="BM1480" s="45">
        <v>0</v>
      </c>
      <c r="BN1480" s="6">
        <v>0.09</v>
      </c>
      <c r="BO1480" s="6">
        <v>0</v>
      </c>
      <c r="BP1480" s="6">
        <v>0.1</v>
      </c>
      <c r="BQ1480" s="6">
        <v>0</v>
      </c>
      <c r="BR1480" s="45">
        <v>0.2</v>
      </c>
      <c r="BT1480" s="45">
        <v>0</v>
      </c>
      <c r="BU1480" s="45">
        <v>0</v>
      </c>
      <c r="BX1480" s="6">
        <v>0.1</v>
      </c>
      <c r="BY1480" s="6" t="s">
        <v>1953</v>
      </c>
      <c r="BZ1480" s="6">
        <f t="shared" si="69"/>
        <v>0.69</v>
      </c>
      <c r="CA1480" s="6">
        <f t="shared" si="70"/>
        <v>0.70000000000000007</v>
      </c>
      <c r="CC1480" s="63" t="s">
        <v>21</v>
      </c>
      <c r="CD1480" s="6" t="s">
        <v>21</v>
      </c>
      <c r="CK1480" s="6" t="s">
        <v>5148</v>
      </c>
      <c r="DA1480" s="6" t="s">
        <v>1954</v>
      </c>
      <c r="DC1480" s="6" t="s">
        <v>4434</v>
      </c>
      <c r="DD1480" s="6" t="s">
        <v>311</v>
      </c>
      <c r="DF1480" s="29">
        <f t="shared" si="71"/>
        <v>0</v>
      </c>
      <c r="DG1480" s="6">
        <v>1</v>
      </c>
    </row>
    <row r="1481" spans="1:111" ht="16" hidden="1" x14ac:dyDescent="0.2">
      <c r="A1481" s="6" t="s">
        <v>2054</v>
      </c>
      <c r="B1481" s="25"/>
      <c r="C1481" s="25"/>
      <c r="F1481" s="25"/>
      <c r="G1481" s="63" t="s">
        <v>1844</v>
      </c>
      <c r="H1481" s="6" t="s">
        <v>103</v>
      </c>
      <c r="L1481" s="6" t="s">
        <v>1216</v>
      </c>
      <c r="P1481" s="6" t="s">
        <v>1189</v>
      </c>
      <c r="Q1481" s="6" t="s">
        <v>4744</v>
      </c>
      <c r="X1481" s="6">
        <v>0</v>
      </c>
      <c r="Y1481" s="6">
        <v>1766</v>
      </c>
      <c r="Z1481" s="6">
        <v>0</v>
      </c>
      <c r="AA1481" s="6">
        <v>0</v>
      </c>
      <c r="AB1481" s="6">
        <f>SUM(Table2026_09_25[[#This Row],[Number of in-person visits provided in reporting year.]:[Number of video/virtual visits provided in reporting year.]])</f>
        <v>1766</v>
      </c>
      <c r="AC1481" s="6" t="s">
        <v>8469</v>
      </c>
      <c r="AD1481" s="6">
        <v>0</v>
      </c>
      <c r="AE1481" s="6">
        <v>0</v>
      </c>
      <c r="AG1481" s="6">
        <v>0</v>
      </c>
      <c r="AI1481" s="6" t="s">
        <v>1217</v>
      </c>
      <c r="AJ1481" s="6" t="s">
        <v>6947</v>
      </c>
      <c r="AK1481" s="6" t="s">
        <v>8483</v>
      </c>
      <c r="AL1481" s="26" t="s">
        <v>105</v>
      </c>
      <c r="AQ1481" s="6" t="s">
        <v>107</v>
      </c>
      <c r="AX1481" s="45"/>
      <c r="AZ1481" s="6">
        <v>0</v>
      </c>
      <c r="BA1481" s="6">
        <v>0</v>
      </c>
      <c r="BB1481" s="45">
        <v>0</v>
      </c>
      <c r="BC1481" s="6">
        <v>0</v>
      </c>
      <c r="BD1481" s="6">
        <v>0</v>
      </c>
      <c r="BF1481" s="6">
        <v>0</v>
      </c>
      <c r="BG1481" s="45">
        <v>0</v>
      </c>
      <c r="BH1481" s="45">
        <v>0</v>
      </c>
      <c r="BI1481" s="6">
        <v>0</v>
      </c>
      <c r="BJ1481" s="6">
        <v>0</v>
      </c>
      <c r="BK1481" s="6">
        <v>0</v>
      </c>
      <c r="BL1481" s="45">
        <v>0</v>
      </c>
      <c r="BM1481" s="45">
        <v>0</v>
      </c>
      <c r="BN1481" s="6">
        <v>0</v>
      </c>
      <c r="BO1481" s="6">
        <v>0</v>
      </c>
      <c r="BP1481" s="6">
        <v>0</v>
      </c>
      <c r="BQ1481" s="6">
        <v>0</v>
      </c>
      <c r="BR1481" s="45">
        <v>0</v>
      </c>
      <c r="BT1481" s="45">
        <v>0</v>
      </c>
      <c r="BU1481" s="45">
        <v>0</v>
      </c>
      <c r="BX1481" s="6">
        <v>3</v>
      </c>
      <c r="BY1481" s="6" t="s">
        <v>1218</v>
      </c>
      <c r="BZ1481" s="6">
        <f t="shared" si="69"/>
        <v>0</v>
      </c>
      <c r="CA1481" s="6">
        <f t="shared" si="70"/>
        <v>3</v>
      </c>
      <c r="CC1481" s="63" t="s">
        <v>21</v>
      </c>
      <c r="CD1481" s="6" t="s">
        <v>1584</v>
      </c>
      <c r="CK1481" s="6" t="s">
        <v>5148</v>
      </c>
      <c r="DA1481" s="6" t="s">
        <v>1220</v>
      </c>
      <c r="DC1481" s="6" t="s">
        <v>4434</v>
      </c>
      <c r="DD1481" s="6" t="s">
        <v>108</v>
      </c>
      <c r="DF1481" s="29">
        <f t="shared" si="71"/>
        <v>0</v>
      </c>
      <c r="DG1481" s="6">
        <v>1</v>
      </c>
    </row>
    <row r="1482" spans="1:111" ht="16" hidden="1" x14ac:dyDescent="0.2">
      <c r="A1482" s="6" t="s">
        <v>2124</v>
      </c>
      <c r="B1482" s="25"/>
      <c r="C1482" s="25"/>
      <c r="F1482" s="25"/>
      <c r="G1482" s="63" t="s">
        <v>1844</v>
      </c>
      <c r="H1482" s="6" t="s">
        <v>7682</v>
      </c>
      <c r="L1482" s="6" t="s">
        <v>1189</v>
      </c>
      <c r="P1482" s="6" t="s">
        <v>1189</v>
      </c>
      <c r="Q1482" s="6" t="s">
        <v>4744</v>
      </c>
      <c r="X1482" s="6">
        <v>0</v>
      </c>
      <c r="Y1482" s="6">
        <v>0</v>
      </c>
      <c r="Z1482" s="6">
        <v>0</v>
      </c>
      <c r="AA1482" s="6">
        <v>0</v>
      </c>
      <c r="AB1482" s="6">
        <f>SUM(Table2026_09_25[[#This Row],[Number of in-person visits provided in reporting year.]:[Number of video/virtual visits provided in reporting year.]])</f>
        <v>0</v>
      </c>
      <c r="AC1482" s="6" t="s">
        <v>8469</v>
      </c>
      <c r="AD1482" s="6">
        <v>0</v>
      </c>
      <c r="AE1482" s="6">
        <v>0</v>
      </c>
      <c r="AG1482" s="6">
        <v>0</v>
      </c>
      <c r="AI1482" s="6" t="s">
        <v>7688</v>
      </c>
      <c r="AJ1482" s="6" t="s">
        <v>7623</v>
      </c>
      <c r="AK1482" s="6" t="s">
        <v>8483</v>
      </c>
      <c r="AL1482" s="26" t="s">
        <v>308</v>
      </c>
      <c r="AQ1482" s="6" t="s">
        <v>63</v>
      </c>
      <c r="AX1482" s="45"/>
      <c r="AZ1482" s="6">
        <v>0</v>
      </c>
      <c r="BA1482" s="6">
        <v>0</v>
      </c>
      <c r="BB1482" s="45">
        <v>0</v>
      </c>
      <c r="BC1482" s="6">
        <v>0</v>
      </c>
      <c r="BD1482" s="6">
        <v>0</v>
      </c>
      <c r="BF1482" s="6">
        <v>0</v>
      </c>
      <c r="BG1482" s="45">
        <v>0</v>
      </c>
      <c r="BH1482" s="45">
        <v>0</v>
      </c>
      <c r="BI1482" s="6">
        <v>0</v>
      </c>
      <c r="BJ1482" s="6">
        <v>0</v>
      </c>
      <c r="BK1482" s="6">
        <v>0</v>
      </c>
      <c r="BL1482" s="45">
        <v>0</v>
      </c>
      <c r="BM1482" s="45">
        <v>0</v>
      </c>
      <c r="BN1482" s="6">
        <v>0</v>
      </c>
      <c r="BO1482" s="6">
        <v>0</v>
      </c>
      <c r="BP1482" s="6">
        <v>0</v>
      </c>
      <c r="BQ1482" s="6">
        <v>0</v>
      </c>
      <c r="BR1482" s="45">
        <v>0</v>
      </c>
      <c r="BT1482" s="45">
        <v>0</v>
      </c>
      <c r="BU1482" s="45">
        <v>0</v>
      </c>
      <c r="BX1482" s="6">
        <v>3</v>
      </c>
      <c r="BY1482" s="6" t="s">
        <v>1641</v>
      </c>
      <c r="BZ1482" s="6">
        <f t="shared" si="69"/>
        <v>0</v>
      </c>
      <c r="CA1482" s="6">
        <f t="shared" si="70"/>
        <v>3</v>
      </c>
      <c r="CC1482" s="63" t="s">
        <v>21</v>
      </c>
      <c r="CD1482" s="6" t="s">
        <v>21</v>
      </c>
      <c r="CK1482" s="6" t="s">
        <v>5148</v>
      </c>
      <c r="DA1482" s="6" t="s">
        <v>1642</v>
      </c>
      <c r="DC1482" s="6" t="s">
        <v>4434</v>
      </c>
      <c r="DD1482" s="6" t="s">
        <v>311</v>
      </c>
      <c r="DF1482" s="29">
        <f t="shared" si="71"/>
        <v>0</v>
      </c>
      <c r="DG1482" s="6">
        <v>1</v>
      </c>
    </row>
    <row r="1483" spans="1:111" ht="16" hidden="1" x14ac:dyDescent="0.2">
      <c r="A1483" s="6" t="s">
        <v>1918</v>
      </c>
      <c r="B1483" s="25"/>
      <c r="C1483" s="25"/>
      <c r="F1483" s="25"/>
      <c r="G1483" s="63" t="s">
        <v>1844</v>
      </c>
      <c r="H1483" s="6" t="s">
        <v>2903</v>
      </c>
      <c r="L1483" s="6" t="s">
        <v>1641</v>
      </c>
      <c r="P1483" s="6" t="s">
        <v>1189</v>
      </c>
      <c r="Q1483" s="6" t="s">
        <v>4744</v>
      </c>
      <c r="X1483" s="6">
        <v>0</v>
      </c>
      <c r="Y1483" s="6">
        <v>0</v>
      </c>
      <c r="Z1483" s="6">
        <v>0</v>
      </c>
      <c r="AA1483" s="6">
        <v>0</v>
      </c>
      <c r="AB1483" s="6">
        <f>SUM(Table2026_09_25[[#This Row],[Number of in-person visits provided in reporting year.]:[Number of video/virtual visits provided in reporting year.]])</f>
        <v>0</v>
      </c>
      <c r="AC1483" s="6" t="s">
        <v>8469</v>
      </c>
      <c r="AD1483" s="6">
        <v>0</v>
      </c>
      <c r="AE1483" s="6">
        <v>0</v>
      </c>
      <c r="AF1483" s="6" t="s">
        <v>4682</v>
      </c>
      <c r="AG1483" s="6">
        <v>0</v>
      </c>
      <c r="AI1483" s="6" t="s">
        <v>6615</v>
      </c>
      <c r="AJ1483" s="6" t="s">
        <v>4778</v>
      </c>
      <c r="AK1483" s="6" t="s">
        <v>8483</v>
      </c>
      <c r="AL1483" s="26" t="s">
        <v>548</v>
      </c>
      <c r="AQ1483" s="6" t="s">
        <v>107</v>
      </c>
      <c r="AX1483" s="45"/>
      <c r="AZ1483" s="6">
        <v>0</v>
      </c>
      <c r="BA1483" s="6">
        <v>0</v>
      </c>
      <c r="BB1483" s="45">
        <v>0</v>
      </c>
      <c r="BC1483" s="6">
        <v>0</v>
      </c>
      <c r="BD1483" s="6">
        <v>0</v>
      </c>
      <c r="BF1483" s="6">
        <v>0</v>
      </c>
      <c r="BG1483" s="45">
        <v>1</v>
      </c>
      <c r="BH1483" s="45">
        <v>0</v>
      </c>
      <c r="BI1483" s="6">
        <v>0</v>
      </c>
      <c r="BJ1483" s="6">
        <v>0</v>
      </c>
      <c r="BK1483" s="6">
        <v>0</v>
      </c>
      <c r="BL1483" s="45">
        <v>0</v>
      </c>
      <c r="BM1483" s="45">
        <v>0</v>
      </c>
      <c r="BN1483" s="6">
        <v>0</v>
      </c>
      <c r="BO1483" s="6">
        <v>0</v>
      </c>
      <c r="BP1483" s="6">
        <v>2</v>
      </c>
      <c r="BQ1483" s="6">
        <v>0</v>
      </c>
      <c r="BR1483" s="45">
        <v>0</v>
      </c>
      <c r="BT1483" s="45">
        <v>0</v>
      </c>
      <c r="BU1483" s="45">
        <v>0</v>
      </c>
      <c r="BX1483" s="6">
        <v>0</v>
      </c>
      <c r="BY1483" s="6" t="s">
        <v>21</v>
      </c>
      <c r="BZ1483" s="6">
        <f t="shared" si="69"/>
        <v>3</v>
      </c>
      <c r="CA1483" s="6">
        <f t="shared" si="70"/>
        <v>3</v>
      </c>
      <c r="CC1483" s="63" t="s">
        <v>4687</v>
      </c>
      <c r="CD1483" s="6" t="s">
        <v>1496</v>
      </c>
      <c r="CK1483" s="6" t="s">
        <v>5148</v>
      </c>
      <c r="DA1483" s="6" t="s">
        <v>1919</v>
      </c>
      <c r="DC1483" s="6" t="s">
        <v>4434</v>
      </c>
      <c r="DD1483" s="6" t="s">
        <v>1498</v>
      </c>
      <c r="DF1483" s="29">
        <f t="shared" si="71"/>
        <v>0</v>
      </c>
      <c r="DG1483" s="6">
        <v>1</v>
      </c>
    </row>
    <row r="1484" spans="1:111" ht="16" hidden="1" x14ac:dyDescent="0.2">
      <c r="A1484" s="6" t="s">
        <v>3558</v>
      </c>
      <c r="B1484" s="25"/>
      <c r="C1484" s="25"/>
      <c r="F1484" s="25"/>
      <c r="G1484" s="63" t="s">
        <v>1844</v>
      </c>
      <c r="H1484" s="6" t="s">
        <v>8027</v>
      </c>
      <c r="L1484" s="6" t="s">
        <v>1202</v>
      </c>
      <c r="P1484" s="6" t="s">
        <v>1189</v>
      </c>
      <c r="Q1484" s="6" t="s">
        <v>4744</v>
      </c>
      <c r="X1484" s="6">
        <v>0</v>
      </c>
      <c r="Y1484" s="6">
        <v>0</v>
      </c>
      <c r="Z1484" s="6">
        <v>0</v>
      </c>
      <c r="AA1484" s="6">
        <v>0</v>
      </c>
      <c r="AB1484" s="6">
        <f>SUM(Table2026_09_25[[#This Row],[Number of in-person visits provided in reporting year.]:[Number of video/virtual visits provided in reporting year.]])</f>
        <v>0</v>
      </c>
      <c r="AC1484" s="6" t="s">
        <v>8469</v>
      </c>
      <c r="AD1484" s="6">
        <v>0</v>
      </c>
      <c r="AE1484" s="6">
        <v>0</v>
      </c>
      <c r="AG1484" s="6">
        <v>0</v>
      </c>
      <c r="AI1484" s="6" t="s">
        <v>1908</v>
      </c>
      <c r="AJ1484" s="6" t="s">
        <v>43</v>
      </c>
      <c r="AK1484" s="6" t="s">
        <v>8483</v>
      </c>
      <c r="AL1484" s="26" t="s">
        <v>70</v>
      </c>
      <c r="AQ1484" s="6" t="s">
        <v>43</v>
      </c>
      <c r="AX1484" s="45" t="s">
        <v>2431</v>
      </c>
      <c r="AZ1484" s="6">
        <v>0</v>
      </c>
      <c r="BA1484" s="6">
        <v>0</v>
      </c>
      <c r="BB1484" s="45">
        <v>0</v>
      </c>
      <c r="BC1484" s="6">
        <v>0</v>
      </c>
      <c r="BD1484" s="6">
        <v>0</v>
      </c>
      <c r="BF1484" s="6">
        <v>0</v>
      </c>
      <c r="BG1484" s="45">
        <v>0</v>
      </c>
      <c r="BH1484" s="45">
        <v>0</v>
      </c>
      <c r="BI1484" s="6">
        <v>0</v>
      </c>
      <c r="BJ1484" s="6">
        <v>0</v>
      </c>
      <c r="BK1484" s="6">
        <v>0</v>
      </c>
      <c r="BL1484" s="45">
        <v>0</v>
      </c>
      <c r="BM1484" s="45">
        <v>0</v>
      </c>
      <c r="BN1484" s="6">
        <v>0</v>
      </c>
      <c r="BO1484" s="6">
        <v>0</v>
      </c>
      <c r="BP1484" s="6">
        <v>0</v>
      </c>
      <c r="BQ1484" s="6">
        <v>0</v>
      </c>
      <c r="BR1484" s="45">
        <v>0</v>
      </c>
      <c r="BT1484" s="45">
        <v>0</v>
      </c>
      <c r="BU1484" s="45">
        <v>0</v>
      </c>
      <c r="BX1484" s="6">
        <v>1</v>
      </c>
      <c r="BY1484" s="6" t="s">
        <v>1914</v>
      </c>
      <c r="BZ1484" s="6">
        <f t="shared" si="69"/>
        <v>0</v>
      </c>
      <c r="CA1484" s="6">
        <f t="shared" si="70"/>
        <v>1</v>
      </c>
      <c r="CC1484" s="63" t="s">
        <v>21</v>
      </c>
      <c r="CD1484" s="6" t="s">
        <v>21</v>
      </c>
      <c r="CK1484" s="6" t="s">
        <v>5148</v>
      </c>
      <c r="DA1484" s="6" t="s">
        <v>21</v>
      </c>
      <c r="DC1484" s="6" t="s">
        <v>4434</v>
      </c>
      <c r="DD1484" s="6" t="s">
        <v>3231</v>
      </c>
      <c r="DF1484" s="29">
        <f t="shared" si="71"/>
        <v>0</v>
      </c>
      <c r="DG1484" s="6">
        <v>1</v>
      </c>
    </row>
    <row r="1485" spans="1:111" ht="16" hidden="1" x14ac:dyDescent="0.2">
      <c r="A1485" s="6" t="s">
        <v>2063</v>
      </c>
      <c r="B1485" s="25"/>
      <c r="C1485" s="25"/>
      <c r="F1485" s="25"/>
      <c r="G1485" s="63" t="s">
        <v>1844</v>
      </c>
      <c r="H1485" s="6" t="s">
        <v>3512</v>
      </c>
      <c r="L1485" s="6" t="s">
        <v>2064</v>
      </c>
      <c r="P1485" s="6" t="s">
        <v>1189</v>
      </c>
      <c r="Q1485" s="6" t="s">
        <v>4744</v>
      </c>
      <c r="X1485" s="6">
        <v>86</v>
      </c>
      <c r="Y1485" s="6">
        <v>1200</v>
      </c>
      <c r="Z1485" s="6">
        <v>0</v>
      </c>
      <c r="AA1485" s="6">
        <v>12</v>
      </c>
      <c r="AB1485" s="6">
        <f>SUM(Table2026_09_25[[#This Row],[Number of in-person visits provided in reporting year.]:[Number of video/virtual visits provided in reporting year.]])</f>
        <v>1212</v>
      </c>
      <c r="AC1485" s="6" t="s">
        <v>8469</v>
      </c>
      <c r="AD1485" s="6">
        <v>0</v>
      </c>
      <c r="AE1485" s="6">
        <v>0</v>
      </c>
      <c r="AF1485" s="6" t="s">
        <v>4682</v>
      </c>
      <c r="AG1485" s="6">
        <v>3</v>
      </c>
      <c r="AI1485" s="6" t="s">
        <v>4817</v>
      </c>
      <c r="AJ1485" s="6" t="s">
        <v>149</v>
      </c>
      <c r="AK1485" s="6" t="s">
        <v>8483</v>
      </c>
      <c r="AL1485" s="26" t="s">
        <v>294</v>
      </c>
      <c r="AQ1485" s="6" t="s">
        <v>63</v>
      </c>
      <c r="AX1485" s="45"/>
      <c r="AZ1485" s="6">
        <v>1</v>
      </c>
      <c r="BA1485" s="6">
        <v>0</v>
      </c>
      <c r="BB1485" s="45">
        <v>0</v>
      </c>
      <c r="BC1485" s="6">
        <v>0</v>
      </c>
      <c r="BD1485" s="6">
        <v>0.05</v>
      </c>
      <c r="BF1485" s="6">
        <v>0</v>
      </c>
      <c r="BG1485" s="45">
        <v>0</v>
      </c>
      <c r="BH1485" s="45">
        <v>0</v>
      </c>
      <c r="BI1485" s="6">
        <v>0</v>
      </c>
      <c r="BJ1485" s="6">
        <v>0</v>
      </c>
      <c r="BK1485" s="6">
        <v>0</v>
      </c>
      <c r="BL1485" s="45">
        <v>0</v>
      </c>
      <c r="BM1485" s="45">
        <v>0</v>
      </c>
      <c r="BN1485" s="6">
        <v>0</v>
      </c>
      <c r="BO1485" s="6">
        <v>0</v>
      </c>
      <c r="BP1485" s="6">
        <v>1</v>
      </c>
      <c r="BQ1485" s="6">
        <v>0</v>
      </c>
      <c r="BR1485" s="45">
        <v>0</v>
      </c>
      <c r="BT1485" s="45">
        <v>0</v>
      </c>
      <c r="BU1485" s="45">
        <v>0</v>
      </c>
      <c r="BX1485" s="6">
        <v>0</v>
      </c>
      <c r="BY1485" s="6" t="s">
        <v>21</v>
      </c>
      <c r="BZ1485" s="6">
        <f t="shared" si="69"/>
        <v>2.0499999999999998</v>
      </c>
      <c r="CA1485" s="6">
        <f t="shared" si="70"/>
        <v>1</v>
      </c>
      <c r="CC1485" s="63" t="s">
        <v>4687</v>
      </c>
      <c r="CD1485" s="6" t="s">
        <v>2065</v>
      </c>
      <c r="CK1485" s="6" t="s">
        <v>5148</v>
      </c>
      <c r="DA1485" s="6" t="s">
        <v>2065</v>
      </c>
      <c r="DC1485" s="6" t="s">
        <v>4434</v>
      </c>
      <c r="DD1485" s="6" t="s">
        <v>297</v>
      </c>
      <c r="DF1485" s="29">
        <f t="shared" si="71"/>
        <v>0</v>
      </c>
      <c r="DG1485" s="6">
        <v>1</v>
      </c>
    </row>
    <row r="1486" spans="1:111" ht="16" hidden="1" x14ac:dyDescent="0.2">
      <c r="A1486" s="6" t="s">
        <v>2025</v>
      </c>
      <c r="B1486" s="25"/>
      <c r="C1486" s="25"/>
      <c r="F1486" s="25"/>
      <c r="G1486" s="63" t="s">
        <v>1844</v>
      </c>
      <c r="H1486" s="6" t="s">
        <v>5627</v>
      </c>
      <c r="L1486" s="6" t="s">
        <v>1202</v>
      </c>
      <c r="P1486" s="6" t="s">
        <v>1189</v>
      </c>
      <c r="Q1486" s="6" t="s">
        <v>4744</v>
      </c>
      <c r="X1486" s="6">
        <v>0</v>
      </c>
      <c r="Y1486" s="6">
        <v>91</v>
      </c>
      <c r="Z1486" s="6">
        <v>0</v>
      </c>
      <c r="AA1486" s="6">
        <v>135</v>
      </c>
      <c r="AB1486" s="6">
        <f>SUM(Table2026_09_25[[#This Row],[Number of in-person visits provided in reporting year.]:[Number of video/virtual visits provided in reporting year.]])</f>
        <v>226</v>
      </c>
      <c r="AC1486" s="6" t="s">
        <v>8469</v>
      </c>
      <c r="AD1486" s="6">
        <v>0</v>
      </c>
      <c r="AE1486" s="6">
        <v>0</v>
      </c>
      <c r="AF1486" s="6" t="s">
        <v>4682</v>
      </c>
      <c r="AG1486" s="6">
        <v>0</v>
      </c>
      <c r="AI1486" s="6" t="s">
        <v>5630</v>
      </c>
      <c r="AJ1486" s="6" t="s">
        <v>43</v>
      </c>
      <c r="AK1486" s="6" t="s">
        <v>8483</v>
      </c>
      <c r="AL1486" s="26" t="s">
        <v>2830</v>
      </c>
      <c r="AQ1486" s="6" t="s">
        <v>43</v>
      </c>
      <c r="AX1486" s="45"/>
      <c r="AZ1486" s="6">
        <v>0</v>
      </c>
      <c r="BA1486" s="6">
        <v>0</v>
      </c>
      <c r="BB1486" s="45">
        <v>0</v>
      </c>
      <c r="BC1486" s="6">
        <v>0</v>
      </c>
      <c r="BD1486" s="6">
        <v>0</v>
      </c>
      <c r="BF1486" s="6">
        <v>0</v>
      </c>
      <c r="BG1486" s="45">
        <v>0</v>
      </c>
      <c r="BH1486" s="45">
        <v>0</v>
      </c>
      <c r="BI1486" s="6">
        <v>0</v>
      </c>
      <c r="BJ1486" s="6">
        <v>0</v>
      </c>
      <c r="BK1486" s="6">
        <v>0</v>
      </c>
      <c r="BL1486" s="45">
        <v>0</v>
      </c>
      <c r="BM1486" s="45">
        <v>0</v>
      </c>
      <c r="BN1486" s="6">
        <v>0</v>
      </c>
      <c r="BO1486" s="6">
        <v>0</v>
      </c>
      <c r="BP1486" s="6">
        <v>0</v>
      </c>
      <c r="BQ1486" s="6">
        <v>0</v>
      </c>
      <c r="BR1486" s="45">
        <v>0</v>
      </c>
      <c r="BT1486" s="45">
        <v>0</v>
      </c>
      <c r="BU1486" s="45">
        <v>0</v>
      </c>
      <c r="BX1486" s="6">
        <v>1</v>
      </c>
      <c r="BY1486" s="6" t="s">
        <v>2026</v>
      </c>
      <c r="BZ1486" s="6">
        <f t="shared" si="69"/>
        <v>0</v>
      </c>
      <c r="CA1486" s="6">
        <f t="shared" si="70"/>
        <v>1</v>
      </c>
      <c r="CC1486" s="63" t="s">
        <v>4753</v>
      </c>
      <c r="CD1486" s="6" t="s">
        <v>21</v>
      </c>
      <c r="CK1486" s="6" t="s">
        <v>5148</v>
      </c>
      <c r="DA1486" s="6" t="s">
        <v>2027</v>
      </c>
      <c r="DC1486" s="6" t="s">
        <v>4434</v>
      </c>
      <c r="DD1486" s="6" t="s">
        <v>2005</v>
      </c>
      <c r="DF1486" s="29">
        <f t="shared" si="71"/>
        <v>0</v>
      </c>
      <c r="DG1486" s="6">
        <v>1</v>
      </c>
    </row>
    <row r="1487" spans="1:111" ht="16" hidden="1" x14ac:dyDescent="0.2">
      <c r="A1487" s="6" t="s">
        <v>1968</v>
      </c>
      <c r="B1487" s="25"/>
      <c r="C1487" s="25"/>
      <c r="F1487" s="25"/>
      <c r="G1487" s="63" t="s">
        <v>1844</v>
      </c>
      <c r="H1487" s="6" t="s">
        <v>1970</v>
      </c>
      <c r="L1487" s="6" t="s">
        <v>1969</v>
      </c>
      <c r="P1487" s="6" t="s">
        <v>1189</v>
      </c>
      <c r="Q1487" s="6" t="s">
        <v>4744</v>
      </c>
      <c r="X1487" s="6">
        <v>818</v>
      </c>
      <c r="Y1487" s="6">
        <v>3622</v>
      </c>
      <c r="Z1487" s="6">
        <v>0</v>
      </c>
      <c r="AA1487" s="6">
        <v>0</v>
      </c>
      <c r="AB1487" s="6">
        <f>SUM(Table2026_09_25[[#This Row],[Number of in-person visits provided in reporting year.]:[Number of video/virtual visits provided in reporting year.]])</f>
        <v>3622</v>
      </c>
      <c r="AC1487" s="6" t="s">
        <v>8469</v>
      </c>
      <c r="AD1487" s="6">
        <v>0</v>
      </c>
      <c r="AE1487" s="6">
        <v>0</v>
      </c>
      <c r="AF1487" s="6" t="s">
        <v>4682</v>
      </c>
      <c r="AG1487" s="6">
        <v>0</v>
      </c>
      <c r="AI1487" s="6" t="s">
        <v>8224</v>
      </c>
      <c r="AJ1487" s="6" t="s">
        <v>512</v>
      </c>
      <c r="AK1487" s="6" t="s">
        <v>8483</v>
      </c>
      <c r="AL1487" s="26" t="s">
        <v>1971</v>
      </c>
      <c r="AQ1487" s="6" t="s">
        <v>544</v>
      </c>
      <c r="AX1487" s="45"/>
      <c r="AZ1487" s="6">
        <v>0</v>
      </c>
      <c r="BA1487" s="6">
        <v>0</v>
      </c>
      <c r="BB1487" s="45">
        <v>0</v>
      </c>
      <c r="BC1487" s="6">
        <v>0</v>
      </c>
      <c r="BD1487" s="6">
        <v>0</v>
      </c>
      <c r="BF1487" s="6">
        <v>0</v>
      </c>
      <c r="BG1487" s="45">
        <v>0</v>
      </c>
      <c r="BH1487" s="45">
        <v>0</v>
      </c>
      <c r="BI1487" s="6">
        <v>0</v>
      </c>
      <c r="BJ1487" s="6">
        <v>0</v>
      </c>
      <c r="BK1487" s="6">
        <v>0</v>
      </c>
      <c r="BL1487" s="45">
        <v>0</v>
      </c>
      <c r="BM1487" s="45">
        <v>0</v>
      </c>
      <c r="BN1487" s="6">
        <v>0</v>
      </c>
      <c r="BO1487" s="6">
        <v>0</v>
      </c>
      <c r="BP1487" s="6">
        <v>1</v>
      </c>
      <c r="BQ1487" s="6">
        <v>1</v>
      </c>
      <c r="BR1487" s="45">
        <v>0</v>
      </c>
      <c r="BT1487" s="45">
        <v>0</v>
      </c>
      <c r="BU1487" s="45">
        <v>0</v>
      </c>
      <c r="BX1487" s="6">
        <v>2</v>
      </c>
      <c r="BY1487" s="6" t="s">
        <v>21</v>
      </c>
      <c r="BZ1487" s="6">
        <f t="shared" si="69"/>
        <v>2</v>
      </c>
      <c r="CA1487" s="6">
        <f t="shared" si="70"/>
        <v>4</v>
      </c>
      <c r="CC1487" s="63" t="s">
        <v>4687</v>
      </c>
      <c r="CD1487" s="6" t="s">
        <v>1972</v>
      </c>
      <c r="CK1487" s="6" t="s">
        <v>5148</v>
      </c>
      <c r="DA1487" s="6" t="s">
        <v>21</v>
      </c>
      <c r="DC1487" s="6" t="s">
        <v>4434</v>
      </c>
      <c r="DD1487" s="6" t="s">
        <v>1973</v>
      </c>
      <c r="DF1487" s="29">
        <f t="shared" si="71"/>
        <v>0</v>
      </c>
      <c r="DG1487" s="6">
        <v>1</v>
      </c>
    </row>
    <row r="1488" spans="1:111" ht="16" hidden="1" x14ac:dyDescent="0.2">
      <c r="A1488" s="6" t="s">
        <v>1931</v>
      </c>
      <c r="B1488" s="25"/>
      <c r="C1488" s="25"/>
      <c r="F1488" s="25"/>
      <c r="G1488" s="63" t="s">
        <v>1844</v>
      </c>
      <c r="H1488" s="6" t="s">
        <v>7880</v>
      </c>
      <c r="L1488" s="6" t="s">
        <v>735</v>
      </c>
      <c r="P1488" s="6" t="s">
        <v>3532</v>
      </c>
      <c r="Q1488" s="6" t="s">
        <v>5203</v>
      </c>
      <c r="X1488" s="6">
        <v>368</v>
      </c>
      <c r="Y1488" s="6">
        <v>2188</v>
      </c>
      <c r="Z1488" s="6">
        <v>1213</v>
      </c>
      <c r="AA1488" s="6">
        <v>0</v>
      </c>
      <c r="AB1488" s="6">
        <f>SUM(Table2026_09_25[[#This Row],[Number of in-person visits provided in reporting year.]:[Number of video/virtual visits provided in reporting year.]])</f>
        <v>3401</v>
      </c>
      <c r="AC1488" s="6" t="s">
        <v>8469</v>
      </c>
      <c r="AD1488" s="6">
        <v>0</v>
      </c>
      <c r="AE1488" s="6">
        <v>0</v>
      </c>
      <c r="AG1488" s="6">
        <v>0</v>
      </c>
      <c r="AI1488" s="35" t="s">
        <v>4503</v>
      </c>
      <c r="AJ1488" s="35" t="s">
        <v>4488</v>
      </c>
      <c r="AK1488" s="6" t="s">
        <v>8483</v>
      </c>
      <c r="AL1488" s="26" t="s">
        <v>1522</v>
      </c>
      <c r="AQ1488" s="35" t="s">
        <v>366</v>
      </c>
      <c r="AX1488" s="45"/>
      <c r="AZ1488" s="6">
        <v>0.4</v>
      </c>
      <c r="BA1488" s="6">
        <v>0</v>
      </c>
      <c r="BB1488" s="45">
        <v>0</v>
      </c>
      <c r="BC1488" s="6">
        <v>0</v>
      </c>
      <c r="BD1488" s="6">
        <v>0.1</v>
      </c>
      <c r="BF1488" s="6">
        <v>0</v>
      </c>
      <c r="BG1488" s="45">
        <v>1</v>
      </c>
      <c r="BH1488" s="45">
        <v>0</v>
      </c>
      <c r="BI1488" s="6">
        <v>0</v>
      </c>
      <c r="BJ1488" s="6">
        <v>0</v>
      </c>
      <c r="BK1488" s="6">
        <v>0</v>
      </c>
      <c r="BL1488" s="45">
        <v>0</v>
      </c>
      <c r="BM1488" s="45">
        <v>0</v>
      </c>
      <c r="BN1488" s="6">
        <v>0</v>
      </c>
      <c r="BO1488" s="6">
        <v>0</v>
      </c>
      <c r="BP1488" s="6">
        <v>2</v>
      </c>
      <c r="BQ1488" s="6">
        <v>0</v>
      </c>
      <c r="BR1488" s="45">
        <v>2</v>
      </c>
      <c r="BT1488" s="45">
        <v>0</v>
      </c>
      <c r="BU1488" s="45">
        <v>0</v>
      </c>
      <c r="BX1488" s="6">
        <v>0</v>
      </c>
      <c r="BY1488" s="6" t="s">
        <v>21</v>
      </c>
      <c r="BZ1488" s="6">
        <f t="shared" si="69"/>
        <v>5.5</v>
      </c>
      <c r="CA1488" s="6">
        <f t="shared" si="70"/>
        <v>5</v>
      </c>
      <c r="CC1488" s="63" t="s">
        <v>21</v>
      </c>
      <c r="CD1488" s="6" t="s">
        <v>21</v>
      </c>
      <c r="CK1488" s="6" t="s">
        <v>5148</v>
      </c>
      <c r="DA1488" s="6" t="s">
        <v>21</v>
      </c>
      <c r="DC1488" s="6" t="s">
        <v>4434</v>
      </c>
      <c r="DD1488" s="6" t="s">
        <v>367</v>
      </c>
      <c r="DF1488" s="29">
        <f t="shared" si="71"/>
        <v>0</v>
      </c>
      <c r="DG1488" s="6">
        <v>1</v>
      </c>
    </row>
    <row r="1489" spans="1:111" ht="16" hidden="1" x14ac:dyDescent="0.2">
      <c r="A1489" s="6" t="s">
        <v>2107</v>
      </c>
      <c r="B1489" s="25"/>
      <c r="C1489" s="25"/>
      <c r="F1489" s="25"/>
      <c r="G1489" s="63" t="s">
        <v>1844</v>
      </c>
      <c r="H1489" s="6" t="s">
        <v>4726</v>
      </c>
      <c r="L1489" s="6" t="s">
        <v>2108</v>
      </c>
      <c r="P1489" s="6" t="s">
        <v>3535</v>
      </c>
      <c r="Q1489" s="6" t="s">
        <v>4773</v>
      </c>
      <c r="X1489" s="6">
        <v>0</v>
      </c>
      <c r="Y1489" s="6">
        <v>0</v>
      </c>
      <c r="Z1489" s="6">
        <v>0</v>
      </c>
      <c r="AA1489" s="6">
        <v>0</v>
      </c>
      <c r="AB1489" s="6">
        <f>SUM(Table2026_09_25[[#This Row],[Number of in-person visits provided in reporting year.]:[Number of video/virtual visits provided in reporting year.]])</f>
        <v>0</v>
      </c>
      <c r="AC1489" s="6" t="s">
        <v>8469</v>
      </c>
      <c r="AD1489" s="6">
        <v>0</v>
      </c>
      <c r="AE1489" s="6">
        <v>0</v>
      </c>
      <c r="AG1489" s="6">
        <v>0</v>
      </c>
      <c r="AI1489" s="6" t="s">
        <v>1574</v>
      </c>
      <c r="AJ1489" s="6" t="s">
        <v>43</v>
      </c>
      <c r="AK1489" s="6" t="s">
        <v>8483</v>
      </c>
      <c r="AL1489" s="26" t="s">
        <v>348</v>
      </c>
      <c r="AQ1489" s="6" t="s">
        <v>43</v>
      </c>
      <c r="AX1489" s="45"/>
      <c r="AZ1489" s="6">
        <v>0</v>
      </c>
      <c r="BA1489" s="6">
        <v>0</v>
      </c>
      <c r="BB1489" s="45">
        <v>0</v>
      </c>
      <c r="BC1489" s="6">
        <v>0.1</v>
      </c>
      <c r="BD1489" s="6">
        <v>0.1</v>
      </c>
      <c r="BF1489" s="6">
        <v>0</v>
      </c>
      <c r="BG1489" s="45">
        <v>0</v>
      </c>
      <c r="BH1489" s="45">
        <v>0</v>
      </c>
      <c r="BI1489" s="6">
        <v>0</v>
      </c>
      <c r="BJ1489" s="6">
        <v>0</v>
      </c>
      <c r="BK1489" s="6">
        <v>0</v>
      </c>
      <c r="BL1489" s="45">
        <v>0</v>
      </c>
      <c r="BM1489" s="45">
        <v>0</v>
      </c>
      <c r="BN1489" s="6">
        <v>0</v>
      </c>
      <c r="BO1489" s="6">
        <v>0</v>
      </c>
      <c r="BP1489" s="6">
        <v>0</v>
      </c>
      <c r="BQ1489" s="6">
        <v>0</v>
      </c>
      <c r="BR1489" s="45">
        <v>0</v>
      </c>
      <c r="BT1489" s="45">
        <v>0</v>
      </c>
      <c r="BU1489" s="45">
        <v>0</v>
      </c>
      <c r="BX1489" s="6">
        <v>0</v>
      </c>
      <c r="BY1489" s="6" t="s">
        <v>21</v>
      </c>
      <c r="BZ1489" s="6">
        <f t="shared" si="69"/>
        <v>0.2</v>
      </c>
      <c r="CA1489" s="6">
        <f t="shared" si="70"/>
        <v>0</v>
      </c>
      <c r="CC1489" s="63" t="s">
        <v>21</v>
      </c>
      <c r="CD1489" s="6" t="s">
        <v>21</v>
      </c>
      <c r="CK1489" s="6" t="s">
        <v>5148</v>
      </c>
      <c r="DA1489" s="6" t="s">
        <v>21</v>
      </c>
      <c r="DC1489" s="6" t="s">
        <v>4434</v>
      </c>
      <c r="DD1489" s="6" t="s">
        <v>2082</v>
      </c>
      <c r="DF1489" s="29">
        <f t="shared" si="71"/>
        <v>0</v>
      </c>
      <c r="DG1489" s="6">
        <v>1</v>
      </c>
    </row>
    <row r="1490" spans="1:111" ht="16" hidden="1" x14ac:dyDescent="0.2">
      <c r="A1490" s="6" t="s">
        <v>2244</v>
      </c>
      <c r="B1490" s="25"/>
      <c r="C1490" s="25"/>
      <c r="F1490" s="25"/>
      <c r="G1490" s="63" t="s">
        <v>1844</v>
      </c>
      <c r="H1490" s="6" t="s">
        <v>2383</v>
      </c>
      <c r="L1490" s="6" t="s">
        <v>1781</v>
      </c>
      <c r="P1490" s="6" t="s">
        <v>3532</v>
      </c>
      <c r="Q1490" s="6" t="s">
        <v>5203</v>
      </c>
      <c r="X1490" s="6">
        <v>305</v>
      </c>
      <c r="Y1490" s="6">
        <v>2258</v>
      </c>
      <c r="Z1490" s="6">
        <v>1599</v>
      </c>
      <c r="AA1490" s="6">
        <v>0</v>
      </c>
      <c r="AB1490" s="6">
        <f>SUM(Table2026_09_25[[#This Row],[Number of in-person visits provided in reporting year.]:[Number of video/virtual visits provided in reporting year.]])</f>
        <v>3857</v>
      </c>
      <c r="AC1490" s="6" t="s">
        <v>8469</v>
      </c>
      <c r="AD1490" s="6">
        <v>0</v>
      </c>
      <c r="AE1490" s="6">
        <v>0</v>
      </c>
      <c r="AF1490" s="6" t="s">
        <v>4682</v>
      </c>
      <c r="AG1490" s="6">
        <v>12</v>
      </c>
      <c r="AI1490" s="6" t="s">
        <v>399</v>
      </c>
      <c r="AJ1490" s="6" t="s">
        <v>43</v>
      </c>
      <c r="AK1490" s="6" t="s">
        <v>8483</v>
      </c>
      <c r="AL1490" s="26" t="s">
        <v>400</v>
      </c>
      <c r="AQ1490" s="6" t="s">
        <v>43</v>
      </c>
      <c r="AX1490" s="45"/>
      <c r="AZ1490" s="6">
        <v>0</v>
      </c>
      <c r="BA1490" s="6">
        <v>0</v>
      </c>
      <c r="BB1490" s="45">
        <v>0</v>
      </c>
      <c r="BC1490" s="6">
        <v>0</v>
      </c>
      <c r="BD1490" s="6">
        <v>0.1</v>
      </c>
      <c r="BF1490" s="6">
        <v>0</v>
      </c>
      <c r="BG1490" s="45">
        <v>0</v>
      </c>
      <c r="BH1490" s="45">
        <v>0</v>
      </c>
      <c r="BI1490" s="6">
        <v>0</v>
      </c>
      <c r="BJ1490" s="6">
        <v>0</v>
      </c>
      <c r="BK1490" s="6">
        <v>0</v>
      </c>
      <c r="BL1490" s="45">
        <v>0</v>
      </c>
      <c r="BM1490" s="45">
        <v>0</v>
      </c>
      <c r="BN1490" s="6">
        <v>0</v>
      </c>
      <c r="BO1490" s="6">
        <v>0</v>
      </c>
      <c r="BP1490" s="6">
        <v>0</v>
      </c>
      <c r="BQ1490" s="6">
        <v>0</v>
      </c>
      <c r="BR1490" s="45">
        <v>0</v>
      </c>
      <c r="BT1490" s="45">
        <v>0</v>
      </c>
      <c r="BU1490" s="45">
        <v>0</v>
      </c>
      <c r="BX1490" s="6">
        <v>0</v>
      </c>
      <c r="BY1490" s="6" t="s">
        <v>1782</v>
      </c>
      <c r="BZ1490" s="6">
        <f t="shared" si="69"/>
        <v>0.1</v>
      </c>
      <c r="CA1490" s="6">
        <f t="shared" si="70"/>
        <v>0</v>
      </c>
      <c r="CC1490" s="63" t="s">
        <v>4753</v>
      </c>
      <c r="CD1490" s="6" t="s">
        <v>1227</v>
      </c>
      <c r="CK1490" s="6" t="s">
        <v>5148</v>
      </c>
      <c r="DA1490" s="6" t="s">
        <v>2245</v>
      </c>
      <c r="DC1490" s="6" t="s">
        <v>4434</v>
      </c>
      <c r="DD1490" s="6" t="s">
        <v>1708</v>
      </c>
      <c r="DF1490" s="29">
        <f t="shared" si="71"/>
        <v>0</v>
      </c>
      <c r="DG1490" s="6">
        <v>1</v>
      </c>
    </row>
    <row r="1491" spans="1:111" ht="16" hidden="1" x14ac:dyDescent="0.2">
      <c r="A1491" s="6" t="s">
        <v>2069</v>
      </c>
      <c r="B1491" s="25"/>
      <c r="C1491" s="25"/>
      <c r="F1491" s="25"/>
      <c r="G1491" s="63" t="s">
        <v>1844</v>
      </c>
      <c r="H1491" s="6" t="s">
        <v>4355</v>
      </c>
      <c r="L1491" s="6" t="s">
        <v>1080</v>
      </c>
      <c r="P1491" s="6" t="s">
        <v>5036</v>
      </c>
      <c r="Q1491" s="6" t="s">
        <v>4773</v>
      </c>
      <c r="X1491" s="6">
        <v>34</v>
      </c>
      <c r="Y1491" s="6">
        <v>74</v>
      </c>
      <c r="Z1491" s="6">
        <v>0</v>
      </c>
      <c r="AA1491" s="6">
        <v>0</v>
      </c>
      <c r="AB1491" s="6">
        <f>SUM(Table2026_09_25[[#This Row],[Number of in-person visits provided in reporting year.]:[Number of video/virtual visits provided in reporting year.]])</f>
        <v>74</v>
      </c>
      <c r="AC1491" s="6" t="s">
        <v>8469</v>
      </c>
      <c r="AD1491" s="6">
        <v>0</v>
      </c>
      <c r="AE1491" s="6">
        <v>0</v>
      </c>
      <c r="AG1491" s="6">
        <v>0</v>
      </c>
      <c r="AI1491" s="6" t="s">
        <v>8225</v>
      </c>
      <c r="AJ1491" s="6" t="s">
        <v>8226</v>
      </c>
      <c r="AK1491" s="6" t="s">
        <v>8483</v>
      </c>
      <c r="AL1491" s="26" t="s">
        <v>3145</v>
      </c>
      <c r="AQ1491" s="6" t="s">
        <v>107</v>
      </c>
      <c r="AX1491" s="45"/>
      <c r="AZ1491" s="6">
        <v>0</v>
      </c>
      <c r="BA1491" s="6">
        <v>0</v>
      </c>
      <c r="BB1491" s="45">
        <v>0</v>
      </c>
      <c r="BC1491" s="6">
        <v>0</v>
      </c>
      <c r="BD1491" s="6">
        <v>0</v>
      </c>
      <c r="BF1491" s="6">
        <v>0</v>
      </c>
      <c r="BG1491" s="45">
        <v>0</v>
      </c>
      <c r="BH1491" s="45">
        <v>0</v>
      </c>
      <c r="BI1491" s="6">
        <v>0</v>
      </c>
      <c r="BJ1491" s="6">
        <v>0</v>
      </c>
      <c r="BK1491" s="6">
        <v>0.1</v>
      </c>
      <c r="BL1491" s="45">
        <v>0</v>
      </c>
      <c r="BM1491" s="45">
        <v>0</v>
      </c>
      <c r="BN1491" s="6">
        <v>0</v>
      </c>
      <c r="BO1491" s="6">
        <v>0</v>
      </c>
      <c r="BP1491" s="6">
        <v>0.45</v>
      </c>
      <c r="BQ1491" s="6">
        <v>0</v>
      </c>
      <c r="BR1491" s="45">
        <v>0</v>
      </c>
      <c r="BT1491" s="45">
        <v>0</v>
      </c>
      <c r="BU1491" s="45">
        <v>0</v>
      </c>
      <c r="BX1491" s="6">
        <v>0</v>
      </c>
      <c r="BY1491" s="6" t="s">
        <v>21</v>
      </c>
      <c r="BZ1491" s="6">
        <f t="shared" si="69"/>
        <v>0.55000000000000004</v>
      </c>
      <c r="CA1491" s="6">
        <f t="shared" si="70"/>
        <v>0.55000000000000004</v>
      </c>
      <c r="CC1491" s="63" t="s">
        <v>21</v>
      </c>
      <c r="CD1491" s="6" t="s">
        <v>21</v>
      </c>
      <c r="CK1491" s="6" t="s">
        <v>5148</v>
      </c>
      <c r="DA1491" s="6" t="s">
        <v>21</v>
      </c>
      <c r="DC1491" s="6" t="s">
        <v>4434</v>
      </c>
      <c r="DD1491" s="6" t="s">
        <v>2071</v>
      </c>
      <c r="DF1491" s="29">
        <f t="shared" si="71"/>
        <v>0</v>
      </c>
      <c r="DG1491" s="6">
        <v>1</v>
      </c>
    </row>
    <row r="1492" spans="1:111" ht="16" hidden="1" x14ac:dyDescent="0.2">
      <c r="A1492" s="6" t="s">
        <v>2504</v>
      </c>
      <c r="B1492" s="25"/>
      <c r="C1492" s="25"/>
      <c r="F1492" s="25"/>
      <c r="G1492" s="63" t="s">
        <v>1844</v>
      </c>
      <c r="H1492" s="6" t="s">
        <v>7682</v>
      </c>
      <c r="L1492" s="6" t="s">
        <v>1237</v>
      </c>
      <c r="P1492" s="6" t="s">
        <v>5036</v>
      </c>
      <c r="Q1492" s="6" t="s">
        <v>4773</v>
      </c>
      <c r="X1492" s="6">
        <v>240</v>
      </c>
      <c r="Y1492" s="6">
        <v>309</v>
      </c>
      <c r="Z1492" s="6">
        <v>23</v>
      </c>
      <c r="AA1492" s="6">
        <v>24</v>
      </c>
      <c r="AB1492" s="6">
        <f>SUM(Table2026_09_25[[#This Row],[Number of in-person visits provided in reporting year.]:[Number of video/virtual visits provided in reporting year.]])</f>
        <v>356</v>
      </c>
      <c r="AC1492" s="6" t="s">
        <v>8469</v>
      </c>
      <c r="AD1492" s="6">
        <v>0</v>
      </c>
      <c r="AE1492" s="6">
        <v>0</v>
      </c>
      <c r="AF1492" s="6" t="s">
        <v>4682</v>
      </c>
      <c r="AG1492" s="6">
        <v>0</v>
      </c>
      <c r="AI1492" s="6" t="s">
        <v>7688</v>
      </c>
      <c r="AJ1492" s="6" t="s">
        <v>7623</v>
      </c>
      <c r="AK1492" s="6" t="s">
        <v>8483</v>
      </c>
      <c r="AL1492" s="26" t="s">
        <v>308</v>
      </c>
      <c r="AQ1492" s="6" t="s">
        <v>63</v>
      </c>
      <c r="AX1492" s="45" t="s">
        <v>2431</v>
      </c>
      <c r="AZ1492" s="6">
        <v>0</v>
      </c>
      <c r="BA1492" s="6">
        <v>0</v>
      </c>
      <c r="BB1492" s="45">
        <v>0</v>
      </c>
      <c r="BC1492" s="6">
        <v>0.3</v>
      </c>
      <c r="BD1492" s="6">
        <v>0.3</v>
      </c>
      <c r="BF1492" s="6">
        <v>0</v>
      </c>
      <c r="BG1492" s="45">
        <v>0</v>
      </c>
      <c r="BH1492" s="45">
        <v>0</v>
      </c>
      <c r="BI1492" s="6">
        <v>0</v>
      </c>
      <c r="BJ1492" s="6">
        <v>0</v>
      </c>
      <c r="BK1492" s="6">
        <v>0</v>
      </c>
      <c r="BL1492" s="45">
        <v>0</v>
      </c>
      <c r="BM1492" s="45">
        <v>0</v>
      </c>
      <c r="BN1492" s="6">
        <v>0</v>
      </c>
      <c r="BO1492" s="6">
        <v>0</v>
      </c>
      <c r="BP1492" s="6">
        <v>0.8</v>
      </c>
      <c r="BQ1492" s="6">
        <v>0</v>
      </c>
      <c r="BR1492" s="45">
        <v>0</v>
      </c>
      <c r="BT1492" s="45">
        <v>0</v>
      </c>
      <c r="BU1492" s="45">
        <v>0</v>
      </c>
      <c r="BX1492" s="6">
        <v>0</v>
      </c>
      <c r="BY1492" s="6" t="s">
        <v>21</v>
      </c>
      <c r="BZ1492" s="6">
        <f t="shared" si="69"/>
        <v>1.4</v>
      </c>
      <c r="CA1492" s="6">
        <f t="shared" si="70"/>
        <v>0.8</v>
      </c>
      <c r="CC1492" s="63" t="s">
        <v>21</v>
      </c>
      <c r="CD1492" s="6" t="s">
        <v>2123</v>
      </c>
      <c r="CK1492" s="6" t="s">
        <v>5148</v>
      </c>
      <c r="DA1492" s="6" t="s">
        <v>2505</v>
      </c>
      <c r="DC1492" s="6" t="s">
        <v>4434</v>
      </c>
      <c r="DD1492" s="6" t="s">
        <v>311</v>
      </c>
      <c r="DF1492" s="29">
        <f t="shared" si="71"/>
        <v>0</v>
      </c>
      <c r="DG1492" s="6">
        <v>1</v>
      </c>
    </row>
    <row r="1493" spans="1:111" ht="16" hidden="1" x14ac:dyDescent="0.2">
      <c r="A1493" s="6" t="s">
        <v>2066</v>
      </c>
      <c r="B1493" s="25"/>
      <c r="C1493" s="25"/>
      <c r="F1493" s="25"/>
      <c r="G1493" s="63" t="s">
        <v>1844</v>
      </c>
      <c r="H1493" s="6" t="s">
        <v>3512</v>
      </c>
      <c r="L1493" s="6" t="s">
        <v>1604</v>
      </c>
      <c r="P1493" s="6" t="s">
        <v>5036</v>
      </c>
      <c r="Q1493" s="6" t="s">
        <v>4773</v>
      </c>
      <c r="X1493" s="6">
        <v>1059</v>
      </c>
      <c r="Y1493" s="6">
        <v>3005</v>
      </c>
      <c r="Z1493" s="6">
        <v>1073</v>
      </c>
      <c r="AA1493" s="6">
        <v>525</v>
      </c>
      <c r="AB1493" s="6">
        <f>SUM(Table2026_09_25[[#This Row],[Number of in-person visits provided in reporting year.]:[Number of video/virtual visits provided in reporting year.]])</f>
        <v>4603</v>
      </c>
      <c r="AC1493" s="6" t="s">
        <v>8469</v>
      </c>
      <c r="AD1493" s="6">
        <v>0</v>
      </c>
      <c r="AE1493" s="6">
        <v>0</v>
      </c>
      <c r="AF1493" s="6" t="s">
        <v>4682</v>
      </c>
      <c r="AG1493" s="6">
        <v>263</v>
      </c>
      <c r="AI1493" s="6" t="s">
        <v>4817</v>
      </c>
      <c r="AJ1493" s="6" t="s">
        <v>149</v>
      </c>
      <c r="AK1493" s="6" t="s">
        <v>8483</v>
      </c>
      <c r="AL1493" s="26" t="s">
        <v>294</v>
      </c>
      <c r="AQ1493" s="6" t="s">
        <v>63</v>
      </c>
      <c r="AX1493" s="45"/>
      <c r="AZ1493" s="6">
        <v>2.75</v>
      </c>
      <c r="BA1493" s="6">
        <v>2</v>
      </c>
      <c r="BB1493" s="45">
        <v>0</v>
      </c>
      <c r="BC1493" s="6">
        <v>0</v>
      </c>
      <c r="BD1493" s="6">
        <v>0</v>
      </c>
      <c r="BF1493" s="6">
        <v>0</v>
      </c>
      <c r="BG1493" s="45">
        <v>0</v>
      </c>
      <c r="BH1493" s="45">
        <v>0</v>
      </c>
      <c r="BI1493" s="6">
        <v>0</v>
      </c>
      <c r="BJ1493" s="6">
        <v>0</v>
      </c>
      <c r="BK1493" s="6">
        <v>0</v>
      </c>
      <c r="BL1493" s="45">
        <v>0</v>
      </c>
      <c r="BM1493" s="45">
        <v>0</v>
      </c>
      <c r="BN1493" s="6">
        <v>0</v>
      </c>
      <c r="BO1493" s="6">
        <v>0</v>
      </c>
      <c r="BP1493" s="6">
        <v>1.8</v>
      </c>
      <c r="BQ1493" s="6">
        <v>0</v>
      </c>
      <c r="BR1493" s="45">
        <v>0</v>
      </c>
      <c r="BT1493" s="45">
        <v>0</v>
      </c>
      <c r="BU1493" s="45">
        <v>0</v>
      </c>
      <c r="BX1493" s="6">
        <v>2.2000000000000002</v>
      </c>
      <c r="BY1493" s="6" t="s">
        <v>2067</v>
      </c>
      <c r="BZ1493" s="6">
        <f t="shared" si="69"/>
        <v>6.55</v>
      </c>
      <c r="CA1493" s="6">
        <f t="shared" si="70"/>
        <v>4</v>
      </c>
      <c r="CC1493" s="63" t="s">
        <v>4687</v>
      </c>
      <c r="CD1493" s="6" t="s">
        <v>2068</v>
      </c>
      <c r="CK1493" s="6" t="s">
        <v>5148</v>
      </c>
      <c r="DA1493" s="6" t="s">
        <v>21</v>
      </c>
      <c r="DC1493" s="6" t="s">
        <v>4434</v>
      </c>
      <c r="DD1493" s="6" t="s">
        <v>297</v>
      </c>
      <c r="DF1493" s="29">
        <f t="shared" si="71"/>
        <v>0</v>
      </c>
      <c r="DG1493" s="6">
        <v>1</v>
      </c>
    </row>
    <row r="1494" spans="1:111" ht="16" hidden="1" x14ac:dyDescent="0.2">
      <c r="A1494" s="6" t="s">
        <v>2105</v>
      </c>
      <c r="B1494" s="25"/>
      <c r="C1494" s="25"/>
      <c r="F1494" s="25"/>
      <c r="G1494" s="63" t="s">
        <v>1844</v>
      </c>
      <c r="H1494" s="6" t="s">
        <v>7228</v>
      </c>
      <c r="L1494" s="6" t="s">
        <v>2106</v>
      </c>
      <c r="P1494" s="6" t="s">
        <v>5036</v>
      </c>
      <c r="Q1494" s="6" t="s">
        <v>4773</v>
      </c>
      <c r="X1494" s="6">
        <v>0</v>
      </c>
      <c r="Y1494" s="6">
        <v>0</v>
      </c>
      <c r="Z1494" s="6">
        <v>0</v>
      </c>
      <c r="AA1494" s="6">
        <v>0</v>
      </c>
      <c r="AB1494" s="6">
        <f>SUM(Table2026_09_25[[#This Row],[Number of in-person visits provided in reporting year.]:[Number of video/virtual visits provided in reporting year.]])</f>
        <v>0</v>
      </c>
      <c r="AC1494" s="6" t="s">
        <v>8469</v>
      </c>
      <c r="AD1494" s="6">
        <v>0</v>
      </c>
      <c r="AE1494" s="6">
        <v>0</v>
      </c>
      <c r="AG1494" s="6">
        <v>0</v>
      </c>
      <c r="AI1494" s="6" t="s">
        <v>7231</v>
      </c>
      <c r="AJ1494" s="6" t="s">
        <v>43</v>
      </c>
      <c r="AK1494" s="6" t="s">
        <v>8483</v>
      </c>
      <c r="AL1494" s="26" t="s">
        <v>83</v>
      </c>
      <c r="AQ1494" s="6" t="s">
        <v>43</v>
      </c>
      <c r="AX1494" s="45"/>
      <c r="AZ1494" s="6">
        <v>0</v>
      </c>
      <c r="BA1494" s="6">
        <v>0</v>
      </c>
      <c r="BB1494" s="45">
        <v>0</v>
      </c>
      <c r="BC1494" s="6">
        <v>0</v>
      </c>
      <c r="BD1494" s="6">
        <v>0</v>
      </c>
      <c r="BF1494" s="6">
        <v>0</v>
      </c>
      <c r="BG1494" s="45">
        <v>0</v>
      </c>
      <c r="BH1494" s="45">
        <v>0</v>
      </c>
      <c r="BI1494" s="6">
        <v>0</v>
      </c>
      <c r="BJ1494" s="6">
        <v>0</v>
      </c>
      <c r="BK1494" s="6">
        <v>0</v>
      </c>
      <c r="BL1494" s="45">
        <v>0</v>
      </c>
      <c r="BM1494" s="45">
        <v>0</v>
      </c>
      <c r="BN1494" s="6">
        <v>0</v>
      </c>
      <c r="BO1494" s="6">
        <v>0</v>
      </c>
      <c r="BP1494" s="6">
        <v>0</v>
      </c>
      <c r="BQ1494" s="6">
        <v>0</v>
      </c>
      <c r="BR1494" s="45">
        <v>0</v>
      </c>
      <c r="BT1494" s="45">
        <v>0</v>
      </c>
      <c r="BU1494" s="45">
        <v>0</v>
      </c>
      <c r="BX1494" s="6">
        <v>0</v>
      </c>
      <c r="BY1494" s="6" t="s">
        <v>21</v>
      </c>
      <c r="BZ1494" s="6">
        <f t="shared" si="69"/>
        <v>0</v>
      </c>
      <c r="CA1494" s="6">
        <f t="shared" si="70"/>
        <v>0</v>
      </c>
      <c r="CC1494" s="63" t="s">
        <v>21</v>
      </c>
      <c r="CD1494" s="6" t="s">
        <v>21</v>
      </c>
      <c r="CK1494" s="6" t="s">
        <v>5148</v>
      </c>
      <c r="DA1494" s="6" t="s">
        <v>21</v>
      </c>
      <c r="DC1494" s="6" t="s">
        <v>4434</v>
      </c>
      <c r="DD1494" s="6" t="s">
        <v>2082</v>
      </c>
      <c r="DF1494" s="29">
        <f t="shared" si="71"/>
        <v>0</v>
      </c>
      <c r="DG1494" s="6">
        <v>1</v>
      </c>
    </row>
    <row r="1495" spans="1:111" ht="16" hidden="1" x14ac:dyDescent="0.2">
      <c r="A1495" s="6" t="s">
        <v>2028</v>
      </c>
      <c r="B1495" s="25"/>
      <c r="C1495" s="25"/>
      <c r="F1495" s="25"/>
      <c r="G1495" s="63" t="s">
        <v>1844</v>
      </c>
      <c r="H1495" s="6" t="s">
        <v>5627</v>
      </c>
      <c r="L1495" s="6" t="s">
        <v>2029</v>
      </c>
      <c r="P1495" s="6" t="s">
        <v>5036</v>
      </c>
      <c r="Q1495" s="6" t="s">
        <v>4773</v>
      </c>
      <c r="X1495" s="6">
        <v>532</v>
      </c>
      <c r="Y1495" s="6">
        <v>1251</v>
      </c>
      <c r="Z1495" s="6">
        <v>725</v>
      </c>
      <c r="AA1495" s="6">
        <v>171</v>
      </c>
      <c r="AB1495" s="6">
        <f>SUM(Table2026_09_25[[#This Row],[Number of in-person visits provided in reporting year.]:[Number of video/virtual visits provided in reporting year.]])</f>
        <v>2147</v>
      </c>
      <c r="AC1495" s="6" t="s">
        <v>8469</v>
      </c>
      <c r="AD1495" s="6">
        <v>0</v>
      </c>
      <c r="AE1495" s="6">
        <v>0</v>
      </c>
      <c r="AF1495" s="6" t="s">
        <v>4682</v>
      </c>
      <c r="AG1495" s="6">
        <v>134</v>
      </c>
      <c r="AI1495" s="6" t="s">
        <v>5630</v>
      </c>
      <c r="AJ1495" s="6" t="s">
        <v>43</v>
      </c>
      <c r="AK1495" s="6" t="s">
        <v>8483</v>
      </c>
      <c r="AL1495" s="26" t="s">
        <v>2830</v>
      </c>
      <c r="AQ1495" s="6" t="s">
        <v>43</v>
      </c>
      <c r="AX1495" s="45"/>
      <c r="AZ1495" s="6">
        <v>1</v>
      </c>
      <c r="BA1495" s="6">
        <v>2.1800000000000002</v>
      </c>
      <c r="BB1495" s="45">
        <v>0</v>
      </c>
      <c r="BC1495" s="6">
        <v>1.1299999999999999</v>
      </c>
      <c r="BD1495" s="6">
        <v>1.66</v>
      </c>
      <c r="BF1495" s="6">
        <v>0</v>
      </c>
      <c r="BG1495" s="45">
        <v>0.2</v>
      </c>
      <c r="BH1495" s="45">
        <v>0</v>
      </c>
      <c r="BI1495" s="6">
        <v>0</v>
      </c>
      <c r="BJ1495" s="6">
        <v>0</v>
      </c>
      <c r="BK1495" s="6">
        <v>0</v>
      </c>
      <c r="BL1495" s="45">
        <v>0</v>
      </c>
      <c r="BM1495" s="45">
        <v>0</v>
      </c>
      <c r="BN1495" s="6">
        <v>0</v>
      </c>
      <c r="BO1495" s="6">
        <v>0</v>
      </c>
      <c r="BP1495" s="6">
        <v>0.25</v>
      </c>
      <c r="BQ1495" s="6">
        <v>0</v>
      </c>
      <c r="BR1495" s="45">
        <v>0.2</v>
      </c>
      <c r="BT1495" s="45">
        <v>0</v>
      </c>
      <c r="BU1495" s="45">
        <v>0</v>
      </c>
      <c r="BX1495" s="6">
        <v>0</v>
      </c>
      <c r="BY1495" s="6" t="s">
        <v>21</v>
      </c>
      <c r="BZ1495" s="6">
        <f t="shared" si="69"/>
        <v>6.620000000000001</v>
      </c>
      <c r="CA1495" s="6">
        <f t="shared" si="70"/>
        <v>0.65</v>
      </c>
      <c r="CC1495" s="63" t="s">
        <v>4753</v>
      </c>
      <c r="CD1495" s="6" t="s">
        <v>2030</v>
      </c>
      <c r="CK1495" s="6" t="s">
        <v>5148</v>
      </c>
      <c r="DA1495" s="6" t="s">
        <v>2031</v>
      </c>
      <c r="DC1495" s="6" t="s">
        <v>4434</v>
      </c>
      <c r="DD1495" s="6" t="s">
        <v>304</v>
      </c>
      <c r="DF1495" s="29">
        <f t="shared" si="71"/>
        <v>0</v>
      </c>
      <c r="DG1495" s="6">
        <v>1</v>
      </c>
    </row>
    <row r="1496" spans="1:111" ht="16" x14ac:dyDescent="0.2">
      <c r="A1496" s="6" t="s">
        <v>3381</v>
      </c>
      <c r="B1496" s="25"/>
      <c r="C1496" s="25"/>
      <c r="F1496" s="25"/>
      <c r="G1496" s="63" t="s">
        <v>1844</v>
      </c>
      <c r="H1496" s="6" t="s">
        <v>5750</v>
      </c>
      <c r="L1496" s="6" t="s">
        <v>3325</v>
      </c>
      <c r="P1496" s="6" t="s">
        <v>5036</v>
      </c>
      <c r="Q1496" s="6" t="s">
        <v>4773</v>
      </c>
      <c r="X1496" s="6">
        <v>1260</v>
      </c>
      <c r="Y1496" s="6">
        <v>3442</v>
      </c>
      <c r="Z1496" s="6">
        <v>1434</v>
      </c>
      <c r="AA1496" s="6">
        <v>1986</v>
      </c>
      <c r="AB1496" s="6">
        <f>SUM(Table2026_09_25[[#This Row],[Number of in-person visits provided in reporting year.]:[Number of video/virtual visits provided in reporting year.]])</f>
        <v>6862</v>
      </c>
      <c r="AC1496" s="6" t="s">
        <v>8469</v>
      </c>
      <c r="AD1496" s="6">
        <v>0</v>
      </c>
      <c r="AE1496" s="6">
        <v>0</v>
      </c>
      <c r="AF1496" s="6" t="s">
        <v>4682</v>
      </c>
      <c r="AG1496" s="6">
        <v>0</v>
      </c>
      <c r="AI1496" s="6" t="s">
        <v>5755</v>
      </c>
      <c r="AJ1496" s="6" t="s">
        <v>43</v>
      </c>
      <c r="AK1496" s="6" t="s">
        <v>8483</v>
      </c>
      <c r="AL1496" s="26" t="s">
        <v>112</v>
      </c>
      <c r="AQ1496" s="6" t="s">
        <v>43</v>
      </c>
      <c r="AX1496" s="45" t="s">
        <v>2431</v>
      </c>
      <c r="AZ1496" s="6">
        <v>1.89</v>
      </c>
      <c r="BA1496" s="6">
        <v>0</v>
      </c>
      <c r="BB1496" s="45">
        <v>0</v>
      </c>
      <c r="BC1496" s="6">
        <v>0</v>
      </c>
      <c r="BD1496" s="6">
        <v>0</v>
      </c>
      <c r="BF1496" s="6">
        <v>0</v>
      </c>
      <c r="BG1496" s="45">
        <v>0</v>
      </c>
      <c r="BH1496" s="45">
        <v>0</v>
      </c>
      <c r="BI1496" s="6">
        <v>0</v>
      </c>
      <c r="BJ1496" s="6">
        <v>0</v>
      </c>
      <c r="BK1496" s="6">
        <v>0</v>
      </c>
      <c r="BL1496" s="45">
        <v>0</v>
      </c>
      <c r="BM1496" s="45">
        <v>0</v>
      </c>
      <c r="BN1496" s="6">
        <v>0</v>
      </c>
      <c r="BO1496" s="6">
        <v>0</v>
      </c>
      <c r="BP1496" s="6">
        <v>2.5099999999999998</v>
      </c>
      <c r="BQ1496" s="6">
        <v>0</v>
      </c>
      <c r="BR1496" s="45">
        <v>0.6</v>
      </c>
      <c r="BT1496" s="45">
        <v>0.37</v>
      </c>
      <c r="BU1496" s="45">
        <v>0</v>
      </c>
      <c r="BX1496" s="6">
        <v>0.92</v>
      </c>
      <c r="BY1496" s="6" t="s">
        <v>21</v>
      </c>
      <c r="BZ1496" s="6">
        <f t="shared" si="69"/>
        <v>5.3699999999999992</v>
      </c>
      <c r="CA1496" s="6">
        <f t="shared" si="70"/>
        <v>4.4000000000000004</v>
      </c>
      <c r="CC1496" s="63" t="s">
        <v>4687</v>
      </c>
      <c r="CD1496" s="6" t="s">
        <v>21</v>
      </c>
      <c r="CK1496" s="6" t="s">
        <v>5148</v>
      </c>
      <c r="DA1496" s="6" t="s">
        <v>3326</v>
      </c>
      <c r="DC1496" s="6" t="s">
        <v>4434</v>
      </c>
      <c r="DD1496" s="6" t="s">
        <v>3231</v>
      </c>
      <c r="DF1496" s="29">
        <f t="shared" si="71"/>
        <v>1</v>
      </c>
      <c r="DG1496" s="6">
        <v>1</v>
      </c>
    </row>
    <row r="1497" spans="1:111" ht="16" hidden="1" x14ac:dyDescent="0.2">
      <c r="A1497" s="6" t="s">
        <v>2506</v>
      </c>
      <c r="B1497" s="25"/>
      <c r="C1497" s="25"/>
      <c r="F1497" s="25"/>
      <c r="G1497" s="63" t="s">
        <v>1844</v>
      </c>
      <c r="H1497" s="6" t="s">
        <v>746</v>
      </c>
      <c r="L1497" s="6" t="s">
        <v>2462</v>
      </c>
      <c r="P1497" s="6" t="s">
        <v>1241</v>
      </c>
      <c r="Q1497" s="6" t="s">
        <v>4730</v>
      </c>
      <c r="X1497" s="6">
        <v>97</v>
      </c>
      <c r="Y1497" s="6">
        <v>0</v>
      </c>
      <c r="Z1497" s="6">
        <v>0</v>
      </c>
      <c r="AA1497" s="6">
        <v>0</v>
      </c>
      <c r="AB1497" s="6">
        <f>SUM(Table2026_09_25[[#This Row],[Number of in-person visits provided in reporting year.]:[Number of video/virtual visits provided in reporting year.]])</f>
        <v>0</v>
      </c>
      <c r="AC1497" s="6" t="s">
        <v>8468</v>
      </c>
      <c r="AD1497" s="6">
        <v>20</v>
      </c>
      <c r="AE1497" s="6">
        <v>94.5</v>
      </c>
      <c r="AG1497" s="6">
        <v>11</v>
      </c>
      <c r="AI1497" s="6" t="s">
        <v>7554</v>
      </c>
      <c r="AJ1497" s="6" t="s">
        <v>6639</v>
      </c>
      <c r="AK1497" s="6" t="s">
        <v>8483</v>
      </c>
      <c r="AL1497" s="26" t="s">
        <v>1232</v>
      </c>
      <c r="AQ1497" s="6" t="s">
        <v>63</v>
      </c>
      <c r="AX1497" s="45" t="s">
        <v>2431</v>
      </c>
      <c r="AZ1497" s="6">
        <v>1</v>
      </c>
      <c r="BA1497" s="6">
        <v>0</v>
      </c>
      <c r="BB1497" s="45">
        <v>0.2</v>
      </c>
      <c r="BC1497" s="6">
        <v>0</v>
      </c>
      <c r="BD1497" s="6">
        <v>0</v>
      </c>
      <c r="BF1497" s="6">
        <v>0</v>
      </c>
      <c r="BG1497" s="45">
        <v>0.75</v>
      </c>
      <c r="BH1497" s="45">
        <v>0</v>
      </c>
      <c r="BI1497" s="6">
        <v>0</v>
      </c>
      <c r="BJ1497" s="6">
        <v>6.3</v>
      </c>
      <c r="BK1497" s="6">
        <v>0</v>
      </c>
      <c r="BL1497" s="45">
        <v>0.2</v>
      </c>
      <c r="BM1497" s="45">
        <v>0.6</v>
      </c>
      <c r="BN1497" s="6">
        <v>0.2</v>
      </c>
      <c r="BO1497" s="6">
        <v>0</v>
      </c>
      <c r="BP1497" s="6">
        <v>7.7</v>
      </c>
      <c r="BQ1497" s="6">
        <v>14.5</v>
      </c>
      <c r="BR1497" s="45">
        <v>1</v>
      </c>
      <c r="BT1497" s="45">
        <v>0</v>
      </c>
      <c r="BU1497" s="45">
        <v>1</v>
      </c>
      <c r="BX1497" s="6">
        <v>0</v>
      </c>
      <c r="BY1497" s="6" t="s">
        <v>2507</v>
      </c>
      <c r="BZ1497" s="6">
        <f t="shared" si="69"/>
        <v>33.450000000000003</v>
      </c>
      <c r="CA1497" s="6">
        <f t="shared" si="70"/>
        <v>32.25</v>
      </c>
      <c r="CC1497" s="63" t="s">
        <v>4687</v>
      </c>
      <c r="CD1497" s="6" t="s">
        <v>2464</v>
      </c>
      <c r="CK1497" s="6" t="s">
        <v>7981</v>
      </c>
      <c r="DA1497" s="6" t="s">
        <v>21</v>
      </c>
      <c r="DC1497" s="6" t="s">
        <v>4434</v>
      </c>
      <c r="DD1497" s="6" t="s">
        <v>2436</v>
      </c>
      <c r="DF1497" s="29">
        <f t="shared" si="71"/>
        <v>0</v>
      </c>
      <c r="DG1497" s="6">
        <v>1</v>
      </c>
    </row>
    <row r="1498" spans="1:111" ht="16" hidden="1" x14ac:dyDescent="0.2">
      <c r="A1498" s="6" t="s">
        <v>2045</v>
      </c>
      <c r="B1498" s="25"/>
      <c r="C1498" s="25"/>
      <c r="F1498" s="25"/>
      <c r="G1498" s="63" t="s">
        <v>1844</v>
      </c>
      <c r="H1498" s="6" t="s">
        <v>7682</v>
      </c>
      <c r="L1498" s="6" t="s">
        <v>1258</v>
      </c>
      <c r="P1498" s="6" t="s">
        <v>1241</v>
      </c>
      <c r="Q1498" s="6" t="s">
        <v>4730</v>
      </c>
      <c r="X1498" s="6">
        <v>52</v>
      </c>
      <c r="Y1498" s="6">
        <v>0</v>
      </c>
      <c r="Z1498" s="6">
        <v>0</v>
      </c>
      <c r="AA1498" s="6">
        <v>0</v>
      </c>
      <c r="AB1498" s="6">
        <f>SUM(Table2026_09_25[[#This Row],[Number of in-person visits provided in reporting year.]:[Number of video/virtual visits provided in reporting year.]])</f>
        <v>0</v>
      </c>
      <c r="AC1498" s="6" t="s">
        <v>8468</v>
      </c>
      <c r="AD1498" s="6">
        <v>30</v>
      </c>
      <c r="AE1498" s="6">
        <v>81.599999999999994</v>
      </c>
      <c r="AG1498" s="6">
        <v>13.46</v>
      </c>
      <c r="AI1498" s="6" t="s">
        <v>7688</v>
      </c>
      <c r="AJ1498" s="6" t="s">
        <v>7623</v>
      </c>
      <c r="AK1498" s="6" t="s">
        <v>8483</v>
      </c>
      <c r="AL1498" s="26" t="s">
        <v>308</v>
      </c>
      <c r="AQ1498" s="6" t="s">
        <v>63</v>
      </c>
      <c r="AX1498" s="45"/>
      <c r="AZ1498" s="6">
        <v>1.5</v>
      </c>
      <c r="BA1498" s="6">
        <v>0</v>
      </c>
      <c r="BB1498" s="45">
        <v>0</v>
      </c>
      <c r="BC1498" s="6">
        <v>0</v>
      </c>
      <c r="BD1498" s="6">
        <v>1</v>
      </c>
      <c r="BF1498" s="6">
        <v>0</v>
      </c>
      <c r="BG1498" s="45">
        <v>1</v>
      </c>
      <c r="BH1498" s="45">
        <v>0</v>
      </c>
      <c r="BI1498" s="6">
        <v>0</v>
      </c>
      <c r="BJ1498" s="6">
        <v>0</v>
      </c>
      <c r="BK1498" s="6">
        <v>0</v>
      </c>
      <c r="BL1498" s="45">
        <v>0.4</v>
      </c>
      <c r="BM1498" s="45">
        <v>0</v>
      </c>
      <c r="BN1498" s="6">
        <v>0</v>
      </c>
      <c r="BO1498" s="6">
        <v>0</v>
      </c>
      <c r="BP1498" s="6">
        <v>11.02</v>
      </c>
      <c r="BQ1498" s="6">
        <v>15.63</v>
      </c>
      <c r="BR1498" s="45">
        <v>0.6</v>
      </c>
      <c r="BT1498" s="45">
        <v>0.2</v>
      </c>
      <c r="BU1498" s="45">
        <v>1</v>
      </c>
      <c r="BX1498" s="6">
        <v>6.48</v>
      </c>
      <c r="BY1498" s="6" t="s">
        <v>2046</v>
      </c>
      <c r="BZ1498" s="6">
        <f t="shared" si="69"/>
        <v>32.35</v>
      </c>
      <c r="CA1498" s="6">
        <f t="shared" si="70"/>
        <v>36.33</v>
      </c>
      <c r="CC1498" s="63" t="s">
        <v>4753</v>
      </c>
      <c r="CD1498" s="6" t="s">
        <v>1260</v>
      </c>
      <c r="CK1498" s="6" t="s">
        <v>5148</v>
      </c>
      <c r="DA1498" s="6" t="s">
        <v>2047</v>
      </c>
      <c r="DC1498" s="6" t="s">
        <v>4434</v>
      </c>
      <c r="DD1498" s="6" t="s">
        <v>311</v>
      </c>
      <c r="DF1498" s="29">
        <f t="shared" si="71"/>
        <v>0</v>
      </c>
      <c r="DG1498" s="6">
        <v>1</v>
      </c>
    </row>
    <row r="1499" spans="1:111" ht="16" hidden="1" x14ac:dyDescent="0.2">
      <c r="A1499" s="6" t="s">
        <v>2308</v>
      </c>
      <c r="B1499" s="25"/>
      <c r="C1499" s="25"/>
      <c r="F1499" s="25"/>
      <c r="G1499" s="63" t="s">
        <v>1844</v>
      </c>
      <c r="H1499" s="6" t="s">
        <v>8153</v>
      </c>
      <c r="L1499" s="6" t="s">
        <v>1263</v>
      </c>
      <c r="P1499" s="6" t="s">
        <v>2543</v>
      </c>
      <c r="Q1499" s="6" t="s">
        <v>4730</v>
      </c>
      <c r="X1499" s="6">
        <v>0</v>
      </c>
      <c r="Y1499" s="6">
        <v>0</v>
      </c>
      <c r="Z1499" s="6">
        <v>0</v>
      </c>
      <c r="AA1499" s="6">
        <v>0</v>
      </c>
      <c r="AB1499" s="6">
        <f>SUM(Table2026_09_25[[#This Row],[Number of in-person visits provided in reporting year.]:[Number of video/virtual visits provided in reporting year.]])</f>
        <v>0</v>
      </c>
      <c r="AC1499" s="6" t="s">
        <v>8468</v>
      </c>
      <c r="AD1499" s="6">
        <v>20</v>
      </c>
      <c r="AE1499" s="6">
        <v>68.7</v>
      </c>
      <c r="AG1499" s="6">
        <v>7</v>
      </c>
      <c r="AI1499" s="6" t="s">
        <v>8154</v>
      </c>
      <c r="AJ1499" s="6" t="s">
        <v>8146</v>
      </c>
      <c r="AK1499" s="6" t="s">
        <v>8483</v>
      </c>
      <c r="AL1499" s="26" t="s">
        <v>1265</v>
      </c>
      <c r="AQ1499" s="6" t="s">
        <v>63</v>
      </c>
      <c r="AX1499" s="45"/>
      <c r="AZ1499" s="6">
        <v>0</v>
      </c>
      <c r="BA1499" s="6">
        <v>0</v>
      </c>
      <c r="BB1499" s="45">
        <v>0</v>
      </c>
      <c r="BC1499" s="6">
        <v>0</v>
      </c>
      <c r="BD1499" s="6">
        <v>0.1</v>
      </c>
      <c r="BF1499" s="6">
        <v>0</v>
      </c>
      <c r="BG1499" s="45">
        <v>0</v>
      </c>
      <c r="BH1499" s="45">
        <v>0</v>
      </c>
      <c r="BI1499" s="6">
        <v>0</v>
      </c>
      <c r="BJ1499" s="6">
        <v>0</v>
      </c>
      <c r="BK1499" s="6">
        <v>0</v>
      </c>
      <c r="BL1499" s="45">
        <v>0</v>
      </c>
      <c r="BM1499" s="45">
        <v>0</v>
      </c>
      <c r="BN1499" s="6">
        <v>0</v>
      </c>
      <c r="BO1499" s="6">
        <v>0</v>
      </c>
      <c r="BP1499" s="6">
        <v>1</v>
      </c>
      <c r="BQ1499" s="6">
        <v>8.6</v>
      </c>
      <c r="BR1499" s="45">
        <v>0</v>
      </c>
      <c r="BT1499" s="45">
        <v>0</v>
      </c>
      <c r="BU1499" s="45">
        <v>1</v>
      </c>
      <c r="BX1499" s="6">
        <v>1.2</v>
      </c>
      <c r="BY1499" s="6" t="s">
        <v>21</v>
      </c>
      <c r="BZ1499" s="6">
        <f t="shared" si="69"/>
        <v>10.7</v>
      </c>
      <c r="CA1499" s="6">
        <f t="shared" si="70"/>
        <v>11.799999999999999</v>
      </c>
      <c r="CC1499" s="63" t="s">
        <v>21</v>
      </c>
      <c r="CD1499" s="6" t="s">
        <v>1266</v>
      </c>
      <c r="CK1499" s="6" t="s">
        <v>5148</v>
      </c>
      <c r="DA1499" s="6" t="s">
        <v>21</v>
      </c>
      <c r="DC1499" s="6" t="s">
        <v>4434</v>
      </c>
      <c r="DD1499" s="6" t="s">
        <v>311</v>
      </c>
      <c r="DF1499" s="29">
        <f t="shared" si="71"/>
        <v>0</v>
      </c>
      <c r="DG1499" s="6">
        <v>1</v>
      </c>
    </row>
    <row r="1500" spans="1:111" ht="16" hidden="1" x14ac:dyDescent="0.2">
      <c r="A1500" s="6" t="s">
        <v>1974</v>
      </c>
      <c r="B1500" s="25"/>
      <c r="C1500" s="25"/>
      <c r="F1500" s="25"/>
      <c r="G1500" s="63" t="s">
        <v>1844</v>
      </c>
      <c r="H1500" s="6" t="s">
        <v>4726</v>
      </c>
      <c r="L1500" s="6" t="s">
        <v>1272</v>
      </c>
      <c r="P1500" s="6" t="s">
        <v>1241</v>
      </c>
      <c r="Q1500" s="6" t="s">
        <v>4730</v>
      </c>
      <c r="X1500" s="6">
        <v>124</v>
      </c>
      <c r="Y1500" s="6">
        <v>0</v>
      </c>
      <c r="Z1500" s="6">
        <v>0</v>
      </c>
      <c r="AA1500" s="6">
        <v>0</v>
      </c>
      <c r="AB1500" s="6">
        <f>SUM(Table2026_09_25[[#This Row],[Number of in-person visits provided in reporting year.]:[Number of video/virtual visits provided in reporting year.]])</f>
        <v>0</v>
      </c>
      <c r="AC1500" s="6" t="s">
        <v>8468</v>
      </c>
      <c r="AD1500" s="6">
        <v>17</v>
      </c>
      <c r="AE1500" s="6">
        <v>106</v>
      </c>
      <c r="AF1500" s="6" t="s">
        <v>8026</v>
      </c>
      <c r="AG1500" s="6">
        <v>19.100000000000001</v>
      </c>
      <c r="AI1500" s="6" t="s">
        <v>1574</v>
      </c>
      <c r="AJ1500" s="6" t="s">
        <v>43</v>
      </c>
      <c r="AK1500" s="6" t="s">
        <v>8483</v>
      </c>
      <c r="AL1500" s="26" t="s">
        <v>348</v>
      </c>
      <c r="AQ1500" s="6" t="s">
        <v>43</v>
      </c>
      <c r="AX1500" s="45"/>
      <c r="AZ1500" s="6">
        <v>1</v>
      </c>
      <c r="BA1500" s="6">
        <v>0.6</v>
      </c>
      <c r="BB1500" s="45">
        <v>0.2</v>
      </c>
      <c r="BC1500" s="6">
        <v>0</v>
      </c>
      <c r="BD1500" s="6">
        <v>0.6</v>
      </c>
      <c r="BF1500" s="6">
        <v>0</v>
      </c>
      <c r="BG1500" s="45">
        <v>1</v>
      </c>
      <c r="BH1500" s="45">
        <v>0.5</v>
      </c>
      <c r="BI1500" s="6">
        <v>0</v>
      </c>
      <c r="BJ1500" s="6">
        <v>4.2</v>
      </c>
      <c r="BK1500" s="6">
        <v>0.4</v>
      </c>
      <c r="BL1500" s="45">
        <v>0.5</v>
      </c>
      <c r="BM1500" s="45">
        <v>0.5</v>
      </c>
      <c r="BN1500" s="6">
        <v>0</v>
      </c>
      <c r="BO1500" s="6">
        <v>0</v>
      </c>
      <c r="BP1500" s="6">
        <v>7</v>
      </c>
      <c r="BQ1500" s="6">
        <v>11.2</v>
      </c>
      <c r="BR1500" s="45">
        <v>1</v>
      </c>
      <c r="BT1500" s="45">
        <v>0.2</v>
      </c>
      <c r="BU1500" s="45">
        <v>2</v>
      </c>
      <c r="BX1500" s="6">
        <v>2.1</v>
      </c>
      <c r="BY1500" s="6" t="s">
        <v>1575</v>
      </c>
      <c r="BZ1500" s="6">
        <f t="shared" si="69"/>
        <v>30.9</v>
      </c>
      <c r="CA1500" s="6">
        <f t="shared" si="70"/>
        <v>30.8</v>
      </c>
      <c r="CC1500" s="63" t="s">
        <v>4753</v>
      </c>
      <c r="CD1500" s="6" t="s">
        <v>1576</v>
      </c>
      <c r="CK1500" s="6" t="s">
        <v>5148</v>
      </c>
      <c r="DA1500" s="6" t="s">
        <v>21</v>
      </c>
      <c r="DC1500" s="6" t="s">
        <v>4434</v>
      </c>
      <c r="DD1500" s="6" t="s">
        <v>351</v>
      </c>
      <c r="DF1500" s="29">
        <f t="shared" si="71"/>
        <v>0</v>
      </c>
      <c r="DG1500" s="6">
        <v>1</v>
      </c>
    </row>
    <row r="1501" spans="1:111" ht="16" hidden="1" x14ac:dyDescent="0.2">
      <c r="A1501" s="6" t="s">
        <v>2508</v>
      </c>
      <c r="B1501" s="25"/>
      <c r="C1501" s="25"/>
      <c r="F1501" s="25"/>
      <c r="G1501" s="63" t="s">
        <v>1844</v>
      </c>
      <c r="H1501" s="6" t="s">
        <v>746</v>
      </c>
      <c r="L1501" s="6" t="s">
        <v>1280</v>
      </c>
      <c r="P1501" s="6" t="s">
        <v>1241</v>
      </c>
      <c r="Q1501" s="6" t="s">
        <v>4730</v>
      </c>
      <c r="X1501" s="6">
        <v>81</v>
      </c>
      <c r="Y1501" s="6">
        <v>0</v>
      </c>
      <c r="Z1501" s="6">
        <v>0</v>
      </c>
      <c r="AA1501" s="6">
        <v>0</v>
      </c>
      <c r="AB1501" s="6">
        <f>SUM(Table2026_09_25[[#This Row],[Number of in-person visits provided in reporting year.]:[Number of video/virtual visits provided in reporting year.]])</f>
        <v>0</v>
      </c>
      <c r="AC1501" s="6" t="s">
        <v>8468</v>
      </c>
      <c r="AD1501" s="6">
        <v>25</v>
      </c>
      <c r="AE1501" s="6">
        <v>99</v>
      </c>
      <c r="AG1501" s="6">
        <v>21</v>
      </c>
      <c r="AI1501" s="6" t="s">
        <v>7554</v>
      </c>
      <c r="AJ1501" s="6" t="s">
        <v>6639</v>
      </c>
      <c r="AK1501" s="6" t="s">
        <v>8483</v>
      </c>
      <c r="AL1501" s="26" t="s">
        <v>1232</v>
      </c>
      <c r="AQ1501" s="6" t="s">
        <v>63</v>
      </c>
      <c r="AX1501" s="45" t="s">
        <v>2431</v>
      </c>
      <c r="AZ1501" s="6">
        <v>1</v>
      </c>
      <c r="BA1501" s="6">
        <v>0</v>
      </c>
      <c r="BB1501" s="45">
        <v>0.2</v>
      </c>
      <c r="BC1501" s="6">
        <v>0</v>
      </c>
      <c r="BD1501" s="6">
        <v>1.2</v>
      </c>
      <c r="BF1501" s="6">
        <v>0</v>
      </c>
      <c r="BG1501" s="45">
        <v>0.5</v>
      </c>
      <c r="BH1501" s="45">
        <v>0</v>
      </c>
      <c r="BI1501" s="6">
        <v>0</v>
      </c>
      <c r="BJ1501" s="6">
        <v>0</v>
      </c>
      <c r="BK1501" s="6">
        <v>0.35</v>
      </c>
      <c r="BL1501" s="45">
        <v>0</v>
      </c>
      <c r="BM1501" s="45">
        <v>0.6</v>
      </c>
      <c r="BN1501" s="6">
        <v>0.2</v>
      </c>
      <c r="BO1501" s="6">
        <v>0</v>
      </c>
      <c r="BP1501" s="6">
        <v>12.3</v>
      </c>
      <c r="BQ1501" s="6">
        <v>16</v>
      </c>
      <c r="BR1501" s="45">
        <v>1</v>
      </c>
      <c r="BT1501" s="45">
        <v>0</v>
      </c>
      <c r="BU1501" s="45">
        <v>1</v>
      </c>
      <c r="BX1501" s="6">
        <v>1</v>
      </c>
      <c r="BY1501" s="6" t="s">
        <v>2509</v>
      </c>
      <c r="BZ1501" s="6">
        <f t="shared" si="69"/>
        <v>34.35</v>
      </c>
      <c r="CA1501" s="6">
        <f t="shared" si="70"/>
        <v>32.950000000000003</v>
      </c>
      <c r="CC1501" s="63" t="s">
        <v>4687</v>
      </c>
      <c r="CD1501" s="6" t="s">
        <v>21</v>
      </c>
      <c r="CK1501" s="6" t="s">
        <v>7981</v>
      </c>
      <c r="DA1501" s="6" t="s">
        <v>21</v>
      </c>
      <c r="DC1501" s="6" t="s">
        <v>4434</v>
      </c>
      <c r="DD1501" s="6" t="s">
        <v>2436</v>
      </c>
      <c r="DF1501" s="29">
        <f t="shared" si="71"/>
        <v>0</v>
      </c>
      <c r="DG1501" s="6">
        <v>1</v>
      </c>
    </row>
    <row r="1502" spans="1:111" ht="16" hidden="1" x14ac:dyDescent="0.2">
      <c r="A1502" s="6" t="s">
        <v>2211</v>
      </c>
      <c r="B1502" s="25"/>
      <c r="C1502" s="25"/>
      <c r="F1502" s="25"/>
      <c r="G1502" s="63" t="s">
        <v>1844</v>
      </c>
      <c r="H1502" s="6" t="s">
        <v>6708</v>
      </c>
      <c r="L1502" s="6" t="s">
        <v>1245</v>
      </c>
      <c r="P1502" s="6" t="s">
        <v>1241</v>
      </c>
      <c r="Q1502" s="6" t="s">
        <v>4730</v>
      </c>
      <c r="X1502" s="6">
        <v>0</v>
      </c>
      <c r="Y1502" s="6">
        <v>0</v>
      </c>
      <c r="Z1502" s="6">
        <v>0</v>
      </c>
      <c r="AA1502" s="6">
        <v>0</v>
      </c>
      <c r="AB1502" s="6">
        <f>SUM(Table2026_09_25[[#This Row],[Number of in-person visits provided in reporting year.]:[Number of video/virtual visits provided in reporting year.]])</f>
        <v>0</v>
      </c>
      <c r="AC1502" s="6" t="s">
        <v>8468</v>
      </c>
      <c r="AD1502" s="6">
        <v>12</v>
      </c>
      <c r="AE1502" s="6">
        <v>99.5</v>
      </c>
      <c r="AF1502" s="6" t="s">
        <v>8026</v>
      </c>
      <c r="AG1502" s="6">
        <v>0</v>
      </c>
      <c r="AI1502" s="6" t="s">
        <v>6713</v>
      </c>
      <c r="AJ1502" s="6" t="s">
        <v>4851</v>
      </c>
      <c r="AK1502" s="6" t="s">
        <v>8483</v>
      </c>
      <c r="AL1502" s="26" t="s">
        <v>1443</v>
      </c>
      <c r="AQ1502" s="6" t="s">
        <v>544</v>
      </c>
      <c r="AX1502" s="45"/>
      <c r="AZ1502" s="6">
        <v>0</v>
      </c>
      <c r="BA1502" s="6">
        <v>0</v>
      </c>
      <c r="BB1502" s="45">
        <v>0</v>
      </c>
      <c r="BC1502" s="6">
        <v>0</v>
      </c>
      <c r="BD1502" s="6">
        <v>1.4</v>
      </c>
      <c r="BF1502" s="6">
        <v>0.6</v>
      </c>
      <c r="BG1502" s="45">
        <v>1</v>
      </c>
      <c r="BH1502" s="45">
        <v>0</v>
      </c>
      <c r="BI1502" s="6">
        <v>0</v>
      </c>
      <c r="BJ1502" s="6">
        <v>2</v>
      </c>
      <c r="BK1502" s="6">
        <v>0</v>
      </c>
      <c r="BL1502" s="45">
        <v>0</v>
      </c>
      <c r="BM1502" s="45">
        <v>0</v>
      </c>
      <c r="BN1502" s="6">
        <v>0</v>
      </c>
      <c r="BO1502" s="6">
        <v>0</v>
      </c>
      <c r="BP1502" s="6">
        <v>2</v>
      </c>
      <c r="BQ1502" s="6">
        <v>6</v>
      </c>
      <c r="BR1502" s="45">
        <v>1</v>
      </c>
      <c r="BT1502" s="45">
        <v>0</v>
      </c>
      <c r="BU1502" s="45">
        <v>0.8</v>
      </c>
      <c r="BX1502" s="6">
        <v>1</v>
      </c>
      <c r="BY1502" s="6" t="s">
        <v>2212</v>
      </c>
      <c r="BZ1502" s="6">
        <f t="shared" si="69"/>
        <v>14.8</v>
      </c>
      <c r="CA1502" s="6">
        <f t="shared" si="70"/>
        <v>14.4</v>
      </c>
      <c r="CC1502" s="63" t="s">
        <v>21</v>
      </c>
      <c r="CD1502" s="6" t="s">
        <v>2213</v>
      </c>
      <c r="CK1502" s="6" t="s">
        <v>5148</v>
      </c>
      <c r="DA1502" s="6" t="s">
        <v>2214</v>
      </c>
      <c r="DC1502" s="6" t="s">
        <v>4434</v>
      </c>
      <c r="DD1502" s="6" t="s">
        <v>38</v>
      </c>
      <c r="DF1502" s="29">
        <f t="shared" si="71"/>
        <v>0</v>
      </c>
      <c r="DG1502" s="6">
        <v>1</v>
      </c>
    </row>
    <row r="1503" spans="1:111" ht="16" hidden="1" x14ac:dyDescent="0.2">
      <c r="A1503" s="6" t="s">
        <v>2510</v>
      </c>
      <c r="B1503" s="25"/>
      <c r="C1503" s="25"/>
      <c r="F1503" s="25"/>
      <c r="G1503" s="63" t="s">
        <v>2512</v>
      </c>
      <c r="H1503" s="6" t="s">
        <v>4908</v>
      </c>
      <c r="L1503" s="6" t="s">
        <v>2511</v>
      </c>
      <c r="P1503" s="6" t="s">
        <v>20</v>
      </c>
      <c r="Q1503" s="31" t="s">
        <v>987</v>
      </c>
      <c r="X1503" s="6">
        <v>0</v>
      </c>
      <c r="Y1503" s="6">
        <v>0</v>
      </c>
      <c r="Z1503" s="6">
        <v>0</v>
      </c>
      <c r="AA1503" s="6">
        <v>0</v>
      </c>
      <c r="AB1503" s="6">
        <f>SUM(Table2026_09_25[[#This Row],[Number of in-person visits provided in reporting year.]:[Number of video/virtual visits provided in reporting year.]])</f>
        <v>0</v>
      </c>
      <c r="AC1503" s="6" t="s">
        <v>8468</v>
      </c>
      <c r="AD1503" s="6">
        <v>28</v>
      </c>
      <c r="AE1503" s="6">
        <v>0</v>
      </c>
      <c r="AG1503" s="6">
        <v>0</v>
      </c>
      <c r="AI1503" s="6" t="s">
        <v>4911</v>
      </c>
      <c r="AJ1503" s="6" t="s">
        <v>43</v>
      </c>
      <c r="AK1503" s="6" t="s">
        <v>8483</v>
      </c>
      <c r="AL1503" s="26" t="s">
        <v>2085</v>
      </c>
      <c r="AQ1503" s="6" t="s">
        <v>43</v>
      </c>
      <c r="AX1503" s="45" t="s">
        <v>2431</v>
      </c>
      <c r="AZ1503" s="6">
        <v>0</v>
      </c>
      <c r="BA1503" s="6">
        <v>0</v>
      </c>
      <c r="BB1503" s="45">
        <v>0</v>
      </c>
      <c r="BC1503" s="6">
        <v>0</v>
      </c>
      <c r="BD1503" s="6">
        <v>0</v>
      </c>
      <c r="BF1503" s="6">
        <v>0</v>
      </c>
      <c r="BG1503" s="45">
        <v>0</v>
      </c>
      <c r="BH1503" s="45">
        <v>0</v>
      </c>
      <c r="BI1503" s="6">
        <v>0</v>
      </c>
      <c r="BJ1503" s="6">
        <v>0</v>
      </c>
      <c r="BK1503" s="6">
        <v>0</v>
      </c>
      <c r="BL1503" s="45">
        <v>0</v>
      </c>
      <c r="BM1503" s="45">
        <v>0</v>
      </c>
      <c r="BN1503" s="6">
        <v>0</v>
      </c>
      <c r="BO1503" s="6">
        <v>0</v>
      </c>
      <c r="BP1503" s="6">
        <v>0</v>
      </c>
      <c r="BQ1503" s="6">
        <v>0</v>
      </c>
      <c r="BR1503" s="45">
        <v>0</v>
      </c>
      <c r="BT1503" s="45">
        <v>0</v>
      </c>
      <c r="BU1503" s="45">
        <v>0</v>
      </c>
      <c r="BX1503" s="6">
        <v>0</v>
      </c>
      <c r="BY1503" s="6" t="s">
        <v>21</v>
      </c>
      <c r="BZ1503" s="6">
        <f t="shared" si="69"/>
        <v>0</v>
      </c>
      <c r="CA1503" s="6">
        <f t="shared" si="70"/>
        <v>0</v>
      </c>
      <c r="CC1503" s="63" t="s">
        <v>21</v>
      </c>
      <c r="CD1503" s="6" t="s">
        <v>21</v>
      </c>
      <c r="CK1503" s="6" t="s">
        <v>5148</v>
      </c>
      <c r="DA1503" s="6" t="s">
        <v>21</v>
      </c>
      <c r="DC1503" s="6" t="s">
        <v>4434</v>
      </c>
      <c r="DD1503" s="6" t="s">
        <v>2513</v>
      </c>
      <c r="DF1503" s="29">
        <f t="shared" si="71"/>
        <v>0</v>
      </c>
      <c r="DG1503" s="6">
        <v>1</v>
      </c>
    </row>
    <row r="1504" spans="1:111" ht="16" hidden="1" x14ac:dyDescent="0.2">
      <c r="A1504" s="6" t="s">
        <v>2514</v>
      </c>
      <c r="B1504" s="25"/>
      <c r="C1504" s="25"/>
      <c r="F1504" s="25"/>
      <c r="G1504" s="63" t="s">
        <v>2512</v>
      </c>
      <c r="H1504" s="6" t="s">
        <v>5195</v>
      </c>
      <c r="L1504" s="6" t="s">
        <v>735</v>
      </c>
      <c r="P1504" s="6" t="s">
        <v>20</v>
      </c>
      <c r="Q1504" s="31" t="s">
        <v>987</v>
      </c>
      <c r="X1504" s="6">
        <v>0</v>
      </c>
      <c r="Y1504" s="6">
        <v>0</v>
      </c>
      <c r="Z1504" s="6">
        <v>0</v>
      </c>
      <c r="AA1504" s="6">
        <v>0</v>
      </c>
      <c r="AB1504" s="6">
        <f>SUM(Table2026_09_25[[#This Row],[Number of in-person visits provided in reporting year.]:[Number of video/virtual visits provided in reporting year.]])</f>
        <v>0</v>
      </c>
      <c r="AC1504" s="6" t="s">
        <v>8468</v>
      </c>
      <c r="AD1504" s="6">
        <v>16</v>
      </c>
      <c r="AE1504" s="6">
        <v>97</v>
      </c>
      <c r="AF1504" s="6" t="s">
        <v>8026</v>
      </c>
      <c r="AG1504" s="6">
        <v>0</v>
      </c>
      <c r="AI1504" s="6" t="s">
        <v>5198</v>
      </c>
      <c r="AJ1504" s="6" t="s">
        <v>5199</v>
      </c>
      <c r="AK1504" s="6" t="s">
        <v>8483</v>
      </c>
      <c r="AL1504" s="26" t="s">
        <v>96</v>
      </c>
      <c r="AQ1504" s="6" t="s">
        <v>544</v>
      </c>
      <c r="AX1504" s="45" t="s">
        <v>2431</v>
      </c>
      <c r="AZ1504" s="6">
        <v>1.75</v>
      </c>
      <c r="BA1504" s="6">
        <v>0</v>
      </c>
      <c r="BB1504" s="45">
        <v>0.5</v>
      </c>
      <c r="BC1504" s="6">
        <v>0</v>
      </c>
      <c r="BD1504" s="6">
        <v>0</v>
      </c>
      <c r="BF1504" s="6">
        <v>0</v>
      </c>
      <c r="BG1504" s="45">
        <v>0.5</v>
      </c>
      <c r="BH1504" s="45">
        <v>0</v>
      </c>
      <c r="BI1504" s="6">
        <v>0</v>
      </c>
      <c r="BJ1504" s="6">
        <v>2.4</v>
      </c>
      <c r="BK1504" s="6">
        <v>0.5</v>
      </c>
      <c r="BL1504" s="45">
        <v>0</v>
      </c>
      <c r="BM1504" s="45">
        <v>0</v>
      </c>
      <c r="BN1504" s="6">
        <v>0</v>
      </c>
      <c r="BO1504" s="6">
        <v>0</v>
      </c>
      <c r="BP1504" s="6">
        <v>5.5</v>
      </c>
      <c r="BQ1504" s="6">
        <v>7</v>
      </c>
      <c r="BR1504" s="45">
        <v>0</v>
      </c>
      <c r="BT1504" s="45">
        <v>0</v>
      </c>
      <c r="BU1504" s="45">
        <v>1</v>
      </c>
      <c r="BX1504" s="6">
        <v>0</v>
      </c>
      <c r="BY1504" s="6" t="s">
        <v>21</v>
      </c>
      <c r="BZ1504" s="6">
        <f t="shared" si="69"/>
        <v>19.149999999999999</v>
      </c>
      <c r="CA1504" s="6">
        <f t="shared" si="70"/>
        <v>17.399999999999999</v>
      </c>
      <c r="CC1504" s="63" t="s">
        <v>4753</v>
      </c>
      <c r="CD1504" s="6" t="s">
        <v>1946</v>
      </c>
      <c r="CK1504" s="6" t="s">
        <v>5148</v>
      </c>
      <c r="DA1504" s="6" t="s">
        <v>2515</v>
      </c>
      <c r="DC1504" s="6" t="s">
        <v>4434</v>
      </c>
      <c r="DD1504" s="6" t="s">
        <v>99</v>
      </c>
      <c r="DF1504" s="29">
        <f t="shared" si="71"/>
        <v>0</v>
      </c>
      <c r="DG1504" s="6">
        <v>1</v>
      </c>
    </row>
    <row r="1505" spans="1:111" ht="16" hidden="1" x14ac:dyDescent="0.2">
      <c r="A1505" s="6" t="s">
        <v>2516</v>
      </c>
      <c r="B1505" s="25"/>
      <c r="C1505" s="25"/>
      <c r="F1505" s="25"/>
      <c r="G1505" s="63" t="s">
        <v>2512</v>
      </c>
      <c r="H1505" s="6" t="s">
        <v>8027</v>
      </c>
      <c r="L1505" s="6" t="s">
        <v>2517</v>
      </c>
      <c r="P1505" s="6" t="s">
        <v>20</v>
      </c>
      <c r="Q1505" s="31" t="s">
        <v>987</v>
      </c>
      <c r="X1505" s="6">
        <v>0</v>
      </c>
      <c r="Y1505" s="6">
        <v>0</v>
      </c>
      <c r="Z1505" s="6">
        <v>0</v>
      </c>
      <c r="AA1505" s="6">
        <v>0</v>
      </c>
      <c r="AB1505" s="6">
        <f>SUM(Table2026_09_25[[#This Row],[Number of in-person visits provided in reporting year.]:[Number of video/virtual visits provided in reporting year.]])</f>
        <v>0</v>
      </c>
      <c r="AC1505" s="6" t="s">
        <v>8468</v>
      </c>
      <c r="AD1505" s="6">
        <v>10</v>
      </c>
      <c r="AE1505" s="6">
        <v>0</v>
      </c>
      <c r="AG1505" s="6">
        <v>0</v>
      </c>
      <c r="AI1505" s="6" t="s">
        <v>8227</v>
      </c>
      <c r="AJ1505" s="6" t="s">
        <v>43</v>
      </c>
      <c r="AK1505" s="6" t="s">
        <v>8483</v>
      </c>
      <c r="AL1505" s="26" t="s">
        <v>70</v>
      </c>
      <c r="AQ1505" s="6" t="s">
        <v>43</v>
      </c>
      <c r="AX1505" s="45" t="s">
        <v>2431</v>
      </c>
      <c r="AZ1505" s="6">
        <v>0</v>
      </c>
      <c r="BA1505" s="6">
        <v>0</v>
      </c>
      <c r="BB1505" s="45">
        <v>0</v>
      </c>
      <c r="BC1505" s="6">
        <v>0</v>
      </c>
      <c r="BD1505" s="6">
        <v>0</v>
      </c>
      <c r="BF1505" s="6">
        <v>0</v>
      </c>
      <c r="BG1505" s="45">
        <v>0</v>
      </c>
      <c r="BH1505" s="45">
        <v>0</v>
      </c>
      <c r="BI1505" s="6">
        <v>0</v>
      </c>
      <c r="BJ1505" s="6">
        <v>0</v>
      </c>
      <c r="BK1505" s="6">
        <v>0</v>
      </c>
      <c r="BL1505" s="45">
        <v>0</v>
      </c>
      <c r="BM1505" s="45">
        <v>0</v>
      </c>
      <c r="BN1505" s="6">
        <v>0</v>
      </c>
      <c r="BO1505" s="6">
        <v>0</v>
      </c>
      <c r="BP1505" s="6">
        <v>0</v>
      </c>
      <c r="BQ1505" s="6">
        <v>0</v>
      </c>
      <c r="BR1505" s="45">
        <v>0</v>
      </c>
      <c r="BT1505" s="45">
        <v>0</v>
      </c>
      <c r="BU1505" s="45">
        <v>0</v>
      </c>
      <c r="BX1505" s="6">
        <v>0</v>
      </c>
      <c r="BY1505" s="6" t="s">
        <v>21</v>
      </c>
      <c r="BZ1505" s="6">
        <f t="shared" si="69"/>
        <v>0</v>
      </c>
      <c r="CA1505" s="6">
        <f t="shared" si="70"/>
        <v>0</v>
      </c>
      <c r="CC1505" s="63" t="s">
        <v>21</v>
      </c>
      <c r="CD1505" s="6" t="s">
        <v>21</v>
      </c>
      <c r="CK1505" s="6" t="s">
        <v>5148</v>
      </c>
      <c r="DA1505" s="6" t="s">
        <v>21</v>
      </c>
      <c r="DC1505" s="6" t="s">
        <v>4434</v>
      </c>
      <c r="DD1505" s="6" t="s">
        <v>2513</v>
      </c>
      <c r="DF1505" s="29">
        <f t="shared" si="71"/>
        <v>0</v>
      </c>
      <c r="DG1505" s="6">
        <v>1</v>
      </c>
    </row>
    <row r="1506" spans="1:111" ht="16" hidden="1" x14ac:dyDescent="0.2">
      <c r="A1506" s="6" t="s">
        <v>2518</v>
      </c>
      <c r="B1506" s="25"/>
      <c r="C1506" s="25"/>
      <c r="F1506" s="25"/>
      <c r="G1506" s="63" t="s">
        <v>2512</v>
      </c>
      <c r="H1506" s="6" t="s">
        <v>8027</v>
      </c>
      <c r="L1506" s="6" t="s">
        <v>68</v>
      </c>
      <c r="P1506" s="6" t="s">
        <v>31</v>
      </c>
      <c r="Q1506" s="31" t="s">
        <v>987</v>
      </c>
      <c r="X1506" s="6">
        <v>0</v>
      </c>
      <c r="Y1506" s="6">
        <v>0</v>
      </c>
      <c r="Z1506" s="6">
        <v>0</v>
      </c>
      <c r="AA1506" s="6">
        <v>0</v>
      </c>
      <c r="AB1506" s="6">
        <f>SUM(Table2026_09_25[[#This Row],[Number of in-person visits provided in reporting year.]:[Number of video/virtual visits provided in reporting year.]])</f>
        <v>0</v>
      </c>
      <c r="AC1506" s="6" t="s">
        <v>8468</v>
      </c>
      <c r="AD1506" s="6">
        <v>10</v>
      </c>
      <c r="AE1506" s="6">
        <v>0</v>
      </c>
      <c r="AF1506" s="6" t="s">
        <v>25</v>
      </c>
      <c r="AG1506" s="6">
        <v>0</v>
      </c>
      <c r="AI1506" s="6" t="s">
        <v>1908</v>
      </c>
      <c r="AJ1506" s="6" t="s">
        <v>43</v>
      </c>
      <c r="AK1506" s="6" t="s">
        <v>8483</v>
      </c>
      <c r="AL1506" s="26" t="s">
        <v>70</v>
      </c>
      <c r="AQ1506" s="6" t="s">
        <v>43</v>
      </c>
      <c r="AX1506" s="45"/>
      <c r="AZ1506" s="6">
        <v>0.25</v>
      </c>
      <c r="BA1506" s="6">
        <v>0</v>
      </c>
      <c r="BB1506" s="45">
        <v>0.25</v>
      </c>
      <c r="BC1506" s="6">
        <v>1</v>
      </c>
      <c r="BD1506" s="6">
        <v>0</v>
      </c>
      <c r="BF1506" s="6">
        <v>1</v>
      </c>
      <c r="BG1506" s="45">
        <v>1</v>
      </c>
      <c r="BH1506" s="45">
        <v>0.5</v>
      </c>
      <c r="BI1506" s="6">
        <v>0</v>
      </c>
      <c r="BJ1506" s="6">
        <v>5</v>
      </c>
      <c r="BK1506" s="6">
        <v>0.25</v>
      </c>
      <c r="BL1506" s="45">
        <v>1</v>
      </c>
      <c r="BM1506" s="45">
        <v>0.5</v>
      </c>
      <c r="BN1506" s="6">
        <v>0</v>
      </c>
      <c r="BO1506" s="6">
        <v>0</v>
      </c>
      <c r="BP1506" s="6">
        <v>12.5</v>
      </c>
      <c r="BQ1506" s="6">
        <v>0</v>
      </c>
      <c r="BR1506" s="45">
        <v>0</v>
      </c>
      <c r="BT1506" s="45">
        <v>0.25</v>
      </c>
      <c r="BU1506" s="45">
        <v>0</v>
      </c>
      <c r="BX1506" s="6">
        <v>1</v>
      </c>
      <c r="BY1506" s="6" t="s">
        <v>2519</v>
      </c>
      <c r="BZ1506" s="6">
        <f t="shared" si="69"/>
        <v>23.5</v>
      </c>
      <c r="CA1506" s="6">
        <f t="shared" si="70"/>
        <v>23.25</v>
      </c>
      <c r="CC1506" s="63" t="s">
        <v>4687</v>
      </c>
      <c r="CD1506" s="6" t="s">
        <v>21</v>
      </c>
      <c r="CK1506" s="6" t="s">
        <v>5148</v>
      </c>
      <c r="DA1506" s="6" t="s">
        <v>1530</v>
      </c>
      <c r="DC1506" s="6" t="s">
        <v>4434</v>
      </c>
      <c r="DD1506" s="6" t="s">
        <v>73</v>
      </c>
      <c r="DF1506" s="29">
        <f t="shared" si="71"/>
        <v>0</v>
      </c>
      <c r="DG1506" s="6">
        <v>1</v>
      </c>
    </row>
    <row r="1507" spans="1:111" ht="16" hidden="1" x14ac:dyDescent="0.2">
      <c r="A1507" s="6" t="s">
        <v>2520</v>
      </c>
      <c r="B1507" s="25"/>
      <c r="C1507" s="25"/>
      <c r="F1507" s="25"/>
      <c r="G1507" s="63" t="s">
        <v>2512</v>
      </c>
      <c r="H1507" s="6" t="s">
        <v>7605</v>
      </c>
      <c r="L1507" s="6" t="s">
        <v>2521</v>
      </c>
      <c r="P1507" s="6" t="s">
        <v>31</v>
      </c>
      <c r="Q1507" s="31" t="s">
        <v>987</v>
      </c>
      <c r="X1507" s="6">
        <v>0</v>
      </c>
      <c r="Y1507" s="6">
        <v>0</v>
      </c>
      <c r="Z1507" s="6">
        <v>0</v>
      </c>
      <c r="AA1507" s="6">
        <v>0</v>
      </c>
      <c r="AB1507" s="6">
        <f>SUM(Table2026_09_25[[#This Row],[Number of in-person visits provided in reporting year.]:[Number of video/virtual visits provided in reporting year.]])</f>
        <v>0</v>
      </c>
      <c r="AC1507" s="6" t="s">
        <v>8468</v>
      </c>
      <c r="AD1507" s="6">
        <v>12</v>
      </c>
      <c r="AE1507" s="6">
        <v>61</v>
      </c>
      <c r="AG1507" s="6">
        <v>0</v>
      </c>
      <c r="AI1507" s="6" t="s">
        <v>7608</v>
      </c>
      <c r="AJ1507" s="6" t="s">
        <v>7609</v>
      </c>
      <c r="AK1507" s="6" t="s">
        <v>8483</v>
      </c>
      <c r="AL1507" s="26" t="s">
        <v>220</v>
      </c>
      <c r="AQ1507" s="6" t="s">
        <v>43</v>
      </c>
      <c r="AX1507" s="45" t="s">
        <v>2431</v>
      </c>
      <c r="AZ1507" s="6">
        <v>0</v>
      </c>
      <c r="BA1507" s="6">
        <v>0</v>
      </c>
      <c r="BB1507" s="45">
        <v>0</v>
      </c>
      <c r="BC1507" s="6">
        <v>0</v>
      </c>
      <c r="BD1507" s="6">
        <v>0</v>
      </c>
      <c r="BF1507" s="6">
        <v>0</v>
      </c>
      <c r="BG1507" s="45">
        <v>0</v>
      </c>
      <c r="BH1507" s="45">
        <v>0</v>
      </c>
      <c r="BI1507" s="6">
        <v>0</v>
      </c>
      <c r="BJ1507" s="6">
        <v>0</v>
      </c>
      <c r="BK1507" s="6">
        <v>0</v>
      </c>
      <c r="BL1507" s="45">
        <v>0</v>
      </c>
      <c r="BM1507" s="45">
        <v>0</v>
      </c>
      <c r="BN1507" s="6">
        <v>0</v>
      </c>
      <c r="BO1507" s="6">
        <v>0</v>
      </c>
      <c r="BP1507" s="6">
        <v>0</v>
      </c>
      <c r="BQ1507" s="6">
        <v>0</v>
      </c>
      <c r="BR1507" s="45">
        <v>0</v>
      </c>
      <c r="BT1507" s="45">
        <v>0</v>
      </c>
      <c r="BU1507" s="45">
        <v>0</v>
      </c>
      <c r="BX1507" s="6">
        <v>0</v>
      </c>
      <c r="BY1507" s="6" t="s">
        <v>21</v>
      </c>
      <c r="BZ1507" s="6">
        <f t="shared" si="69"/>
        <v>0</v>
      </c>
      <c r="CA1507" s="6">
        <f t="shared" si="70"/>
        <v>0</v>
      </c>
      <c r="CC1507" s="63" t="s">
        <v>21</v>
      </c>
      <c r="CD1507" s="6" t="s">
        <v>21</v>
      </c>
      <c r="CK1507" s="6" t="s">
        <v>5148</v>
      </c>
      <c r="DA1507" s="6" t="s">
        <v>21</v>
      </c>
      <c r="DC1507" s="6" t="s">
        <v>4434</v>
      </c>
      <c r="DD1507" s="6" t="s">
        <v>2513</v>
      </c>
      <c r="DF1507" s="29">
        <f t="shared" si="71"/>
        <v>0</v>
      </c>
      <c r="DG1507" s="6">
        <v>1</v>
      </c>
    </row>
    <row r="1508" spans="1:111" ht="16" hidden="1" x14ac:dyDescent="0.2">
      <c r="A1508" s="6" t="s">
        <v>3382</v>
      </c>
      <c r="B1508" s="25"/>
      <c r="C1508" s="25"/>
      <c r="F1508" s="25"/>
      <c r="G1508" s="63" t="s">
        <v>2512</v>
      </c>
      <c r="H1508" s="6" t="s">
        <v>48</v>
      </c>
      <c r="L1508" s="6" t="s">
        <v>3383</v>
      </c>
      <c r="P1508" s="6" t="s">
        <v>31</v>
      </c>
      <c r="Q1508" s="31" t="s">
        <v>987</v>
      </c>
      <c r="X1508" s="6">
        <v>0</v>
      </c>
      <c r="Y1508" s="6">
        <v>0</v>
      </c>
      <c r="Z1508" s="6">
        <v>0</v>
      </c>
      <c r="AA1508" s="6">
        <v>0</v>
      </c>
      <c r="AB1508" s="6">
        <f>SUM(Table2026_09_25[[#This Row],[Number of in-person visits provided in reporting year.]:[Number of video/virtual visits provided in reporting year.]])</f>
        <v>0</v>
      </c>
      <c r="AC1508" s="6" t="s">
        <v>8468</v>
      </c>
      <c r="AD1508" s="6">
        <v>0</v>
      </c>
      <c r="AE1508" s="6">
        <v>0</v>
      </c>
      <c r="AG1508" s="6">
        <v>0</v>
      </c>
      <c r="AI1508" s="6" t="s">
        <v>5621</v>
      </c>
      <c r="AJ1508" s="6" t="s">
        <v>4751</v>
      </c>
      <c r="AK1508" s="6" t="s">
        <v>8483</v>
      </c>
      <c r="AL1508" s="26" t="s">
        <v>5622</v>
      </c>
      <c r="AQ1508" s="6" t="s">
        <v>107</v>
      </c>
      <c r="AX1508" s="45" t="s">
        <v>18</v>
      </c>
      <c r="AZ1508" s="6">
        <v>0</v>
      </c>
      <c r="BA1508" s="6">
        <v>0</v>
      </c>
      <c r="BB1508" s="45">
        <v>0</v>
      </c>
      <c r="BC1508" s="6">
        <v>0</v>
      </c>
      <c r="BD1508" s="6">
        <v>0</v>
      </c>
      <c r="BF1508" s="6">
        <v>0</v>
      </c>
      <c r="BG1508" s="45">
        <v>0</v>
      </c>
      <c r="BH1508" s="45">
        <v>0</v>
      </c>
      <c r="BI1508" s="6">
        <v>0</v>
      </c>
      <c r="BJ1508" s="6">
        <v>0</v>
      </c>
      <c r="BK1508" s="6">
        <v>0</v>
      </c>
      <c r="BL1508" s="45">
        <v>0</v>
      </c>
      <c r="BM1508" s="45">
        <v>0</v>
      </c>
      <c r="BN1508" s="6">
        <v>0</v>
      </c>
      <c r="BO1508" s="6">
        <v>0</v>
      </c>
      <c r="BP1508" s="6">
        <v>0</v>
      </c>
      <c r="BQ1508" s="6">
        <v>0</v>
      </c>
      <c r="BR1508" s="45">
        <v>0</v>
      </c>
      <c r="BT1508" s="45">
        <v>0</v>
      </c>
      <c r="BU1508" s="45">
        <v>0</v>
      </c>
      <c r="BX1508" s="6">
        <v>0</v>
      </c>
      <c r="BY1508" s="6" t="s">
        <v>21</v>
      </c>
      <c r="BZ1508" s="6">
        <f t="shared" si="69"/>
        <v>0</v>
      </c>
      <c r="CA1508" s="6">
        <f t="shared" si="70"/>
        <v>0</v>
      </c>
      <c r="CC1508" s="63" t="s">
        <v>21</v>
      </c>
      <c r="CD1508" s="6" t="s">
        <v>3384</v>
      </c>
      <c r="CK1508" s="6" t="s">
        <v>5148</v>
      </c>
      <c r="DA1508" s="6" t="s">
        <v>3385</v>
      </c>
      <c r="DC1508" s="6" t="s">
        <v>4434</v>
      </c>
      <c r="DD1508" s="6" t="s">
        <v>164</v>
      </c>
      <c r="DF1508" s="29">
        <f t="shared" si="71"/>
        <v>0</v>
      </c>
      <c r="DG1508" s="6">
        <v>1</v>
      </c>
    </row>
    <row r="1509" spans="1:111" ht="16" hidden="1" x14ac:dyDescent="0.2">
      <c r="A1509" s="6" t="s">
        <v>2522</v>
      </c>
      <c r="B1509" s="25"/>
      <c r="C1509" s="25"/>
      <c r="F1509" s="25"/>
      <c r="G1509" s="63" t="s">
        <v>2512</v>
      </c>
      <c r="H1509" s="6" t="s">
        <v>7605</v>
      </c>
      <c r="L1509" s="6" t="s">
        <v>3386</v>
      </c>
      <c r="P1509" s="6" t="s">
        <v>31</v>
      </c>
      <c r="Q1509" s="31" t="s">
        <v>987</v>
      </c>
      <c r="X1509" s="6">
        <v>0</v>
      </c>
      <c r="Y1509" s="6">
        <v>300</v>
      </c>
      <c r="Z1509" s="6">
        <v>0</v>
      </c>
      <c r="AA1509" s="6">
        <v>0</v>
      </c>
      <c r="AB1509" s="6">
        <f>SUM(Table2026_09_25[[#This Row],[Number of in-person visits provided in reporting year.]:[Number of video/virtual visits provided in reporting year.]])</f>
        <v>300</v>
      </c>
      <c r="AC1509" s="6" t="s">
        <v>8468</v>
      </c>
      <c r="AD1509" s="6">
        <v>12</v>
      </c>
      <c r="AE1509" s="6">
        <v>43</v>
      </c>
      <c r="AF1509" s="6" t="s">
        <v>8026</v>
      </c>
      <c r="AG1509" s="6">
        <v>0</v>
      </c>
      <c r="AI1509" s="6" t="s">
        <v>7608</v>
      </c>
      <c r="AJ1509" s="6" t="s">
        <v>7609</v>
      </c>
      <c r="AK1509" s="6" t="s">
        <v>8483</v>
      </c>
      <c r="AL1509" s="26" t="s">
        <v>220</v>
      </c>
      <c r="AQ1509" s="6" t="s">
        <v>43</v>
      </c>
      <c r="AX1509" s="45" t="s">
        <v>2431</v>
      </c>
      <c r="AZ1509" s="6">
        <v>0</v>
      </c>
      <c r="BA1509" s="6">
        <v>0.53</v>
      </c>
      <c r="BB1509" s="45">
        <v>0.3</v>
      </c>
      <c r="BC1509" s="6">
        <v>0.43</v>
      </c>
      <c r="BD1509" s="6">
        <v>0</v>
      </c>
      <c r="BF1509" s="6">
        <v>0.5</v>
      </c>
      <c r="BG1509" s="45">
        <v>0.3</v>
      </c>
      <c r="BH1509" s="45">
        <v>0</v>
      </c>
      <c r="BI1509" s="6">
        <v>0</v>
      </c>
      <c r="BJ1509" s="6">
        <v>0</v>
      </c>
      <c r="BK1509" s="6">
        <v>0</v>
      </c>
      <c r="BL1509" s="45">
        <v>0</v>
      </c>
      <c r="BM1509" s="45">
        <v>0.3</v>
      </c>
      <c r="BN1509" s="6">
        <v>0</v>
      </c>
      <c r="BO1509" s="6">
        <v>0</v>
      </c>
      <c r="BP1509" s="6">
        <v>1.5</v>
      </c>
      <c r="BQ1509" s="6">
        <v>1.5</v>
      </c>
      <c r="BR1509" s="45">
        <v>0.5</v>
      </c>
      <c r="BT1509" s="45">
        <v>0</v>
      </c>
      <c r="BU1509" s="45">
        <v>0</v>
      </c>
      <c r="BX1509" s="6">
        <v>0.06</v>
      </c>
      <c r="BY1509" s="6" t="s">
        <v>2523</v>
      </c>
      <c r="BZ1509" s="6">
        <f t="shared" si="69"/>
        <v>5.8599999999999994</v>
      </c>
      <c r="CA1509" s="6">
        <f t="shared" si="70"/>
        <v>4.96</v>
      </c>
      <c r="CC1509" s="63" t="s">
        <v>4687</v>
      </c>
      <c r="CD1509" s="6" t="s">
        <v>21</v>
      </c>
      <c r="CK1509" s="6" t="s">
        <v>5148</v>
      </c>
      <c r="DA1509" s="6" t="s">
        <v>21</v>
      </c>
      <c r="DC1509" s="6" t="s">
        <v>4434</v>
      </c>
      <c r="DD1509" s="6" t="s">
        <v>2005</v>
      </c>
      <c r="DF1509" s="29">
        <f t="shared" si="71"/>
        <v>0</v>
      </c>
      <c r="DG1509" s="6">
        <v>1</v>
      </c>
    </row>
    <row r="1510" spans="1:111" ht="16" hidden="1" x14ac:dyDescent="0.2">
      <c r="A1510" s="6" t="s">
        <v>2524</v>
      </c>
      <c r="B1510" s="25"/>
      <c r="C1510" s="25"/>
      <c r="F1510" s="25"/>
      <c r="G1510" s="63" t="s">
        <v>2512</v>
      </c>
      <c r="H1510" s="6" t="s">
        <v>5312</v>
      </c>
      <c r="L1510" s="6" t="s">
        <v>2525</v>
      </c>
      <c r="P1510" s="6" t="s">
        <v>31</v>
      </c>
      <c r="Q1510" s="31" t="s">
        <v>987</v>
      </c>
      <c r="X1510" s="6">
        <v>0</v>
      </c>
      <c r="Y1510" s="6">
        <v>709</v>
      </c>
      <c r="Z1510" s="6">
        <v>0</v>
      </c>
      <c r="AA1510" s="6">
        <v>0</v>
      </c>
      <c r="AB1510" s="6">
        <f>SUM(Table2026_09_25[[#This Row],[Number of in-person visits provided in reporting year.]:[Number of video/virtual visits provided in reporting year.]])</f>
        <v>709</v>
      </c>
      <c r="AC1510" s="6" t="s">
        <v>8468</v>
      </c>
      <c r="AD1510" s="6">
        <v>0</v>
      </c>
      <c r="AE1510" s="6">
        <v>129</v>
      </c>
      <c r="AF1510" s="6" t="s">
        <v>8026</v>
      </c>
      <c r="AG1510" s="6">
        <v>0</v>
      </c>
      <c r="AI1510" s="6" t="s">
        <v>5313</v>
      </c>
      <c r="AJ1510" s="6" t="s">
        <v>5296</v>
      </c>
      <c r="AK1510" s="6" t="s">
        <v>8483</v>
      </c>
      <c r="AL1510" s="26" t="s">
        <v>1342</v>
      </c>
      <c r="AQ1510" s="6" t="s">
        <v>544</v>
      </c>
      <c r="AX1510" s="45" t="s">
        <v>2431</v>
      </c>
      <c r="AZ1510" s="6">
        <v>0</v>
      </c>
      <c r="BA1510" s="6">
        <v>0</v>
      </c>
      <c r="BB1510" s="45">
        <v>1</v>
      </c>
      <c r="BC1510" s="6">
        <v>1</v>
      </c>
      <c r="BD1510" s="6">
        <v>0</v>
      </c>
      <c r="BF1510" s="6">
        <v>1</v>
      </c>
      <c r="BG1510" s="45">
        <v>1</v>
      </c>
      <c r="BH1510" s="45">
        <v>1</v>
      </c>
      <c r="BI1510" s="6">
        <v>0</v>
      </c>
      <c r="BJ1510" s="6">
        <v>0</v>
      </c>
      <c r="BK1510" s="6">
        <v>1</v>
      </c>
      <c r="BL1510" s="45">
        <v>1</v>
      </c>
      <c r="BM1510" s="45">
        <v>1</v>
      </c>
      <c r="BN1510" s="6">
        <v>0</v>
      </c>
      <c r="BO1510" s="6">
        <v>0</v>
      </c>
      <c r="BP1510" s="6">
        <v>0</v>
      </c>
      <c r="BQ1510" s="6">
        <v>0</v>
      </c>
      <c r="BR1510" s="45">
        <v>1</v>
      </c>
      <c r="BT1510" s="45">
        <v>0</v>
      </c>
      <c r="BU1510" s="45">
        <v>0</v>
      </c>
      <c r="BX1510" s="6">
        <v>0</v>
      </c>
      <c r="BY1510" s="6" t="s">
        <v>21</v>
      </c>
      <c r="BZ1510" s="6">
        <f t="shared" si="69"/>
        <v>9</v>
      </c>
      <c r="CA1510" s="6">
        <f t="shared" si="70"/>
        <v>8</v>
      </c>
      <c r="CC1510" s="63" t="s">
        <v>4687</v>
      </c>
      <c r="CD1510" s="6" t="s">
        <v>21</v>
      </c>
      <c r="CK1510" s="6" t="s">
        <v>5148</v>
      </c>
      <c r="DA1510" s="6" t="s">
        <v>21</v>
      </c>
      <c r="DC1510" s="6" t="s">
        <v>4434</v>
      </c>
      <c r="DD1510" s="6" t="s">
        <v>2527</v>
      </c>
      <c r="DF1510" s="29">
        <f t="shared" si="71"/>
        <v>0</v>
      </c>
      <c r="DG1510" s="6">
        <v>1</v>
      </c>
    </row>
    <row r="1511" spans="1:111" ht="16" hidden="1" x14ac:dyDescent="0.2">
      <c r="A1511" s="6" t="s">
        <v>2532</v>
      </c>
      <c r="B1511" s="25"/>
      <c r="C1511" s="25"/>
      <c r="F1511" s="25"/>
      <c r="G1511" s="63" t="s">
        <v>2512</v>
      </c>
      <c r="H1511" s="6" t="s">
        <v>2534</v>
      </c>
      <c r="L1511" s="6" t="s">
        <v>2533</v>
      </c>
      <c r="P1511" s="6" t="s">
        <v>2543</v>
      </c>
      <c r="Q1511" s="6" t="s">
        <v>4730</v>
      </c>
      <c r="X1511" s="6">
        <v>16</v>
      </c>
      <c r="Y1511" s="6">
        <v>0</v>
      </c>
      <c r="Z1511" s="6">
        <v>0</v>
      </c>
      <c r="AA1511" s="6">
        <v>0</v>
      </c>
      <c r="AB1511" s="6">
        <f>SUM(Table2026_09_25[[#This Row],[Number of in-person visits provided in reporting year.]:[Number of video/virtual visits provided in reporting year.]])</f>
        <v>0</v>
      </c>
      <c r="AC1511" s="6" t="s">
        <v>8468</v>
      </c>
      <c r="AD1511" s="6">
        <v>16</v>
      </c>
      <c r="AE1511" s="6">
        <v>97</v>
      </c>
      <c r="AF1511" s="6" t="s">
        <v>8026</v>
      </c>
      <c r="AG1511" s="6">
        <v>0</v>
      </c>
      <c r="AI1511" s="6" t="s">
        <v>2535</v>
      </c>
      <c r="AJ1511" s="6" t="s">
        <v>6906</v>
      </c>
      <c r="AK1511" s="6" t="s">
        <v>8483</v>
      </c>
      <c r="AL1511" s="26" t="s">
        <v>2536</v>
      </c>
      <c r="AQ1511" s="6" t="s">
        <v>107</v>
      </c>
      <c r="AX1511" s="45" t="s">
        <v>2431</v>
      </c>
      <c r="AZ1511" s="6">
        <v>0</v>
      </c>
      <c r="BA1511" s="6">
        <v>0</v>
      </c>
      <c r="BB1511" s="45">
        <v>0</v>
      </c>
      <c r="BC1511" s="6">
        <v>0</v>
      </c>
      <c r="BD1511" s="6">
        <v>0</v>
      </c>
      <c r="BF1511" s="6">
        <v>0</v>
      </c>
      <c r="BG1511" s="45">
        <v>0</v>
      </c>
      <c r="BH1511" s="45">
        <v>0</v>
      </c>
      <c r="BI1511" s="6">
        <v>0</v>
      </c>
      <c r="BJ1511" s="6">
        <v>14</v>
      </c>
      <c r="BK1511" s="6">
        <v>0</v>
      </c>
      <c r="BL1511" s="45">
        <v>0</v>
      </c>
      <c r="BM1511" s="45">
        <v>0</v>
      </c>
      <c r="BN1511" s="6">
        <v>0.3</v>
      </c>
      <c r="BO1511" s="6">
        <v>0</v>
      </c>
      <c r="BP1511" s="6">
        <v>1.4</v>
      </c>
      <c r="BQ1511" s="6">
        <v>2.8</v>
      </c>
      <c r="BR1511" s="45">
        <v>0.2</v>
      </c>
      <c r="BT1511" s="45">
        <v>0</v>
      </c>
      <c r="BU1511" s="45">
        <v>1</v>
      </c>
      <c r="BX1511" s="6">
        <v>0.6</v>
      </c>
      <c r="BY1511" s="6" t="s">
        <v>2537</v>
      </c>
      <c r="BZ1511" s="6">
        <f t="shared" si="69"/>
        <v>19.7</v>
      </c>
      <c r="CA1511" s="6">
        <f t="shared" si="70"/>
        <v>20</v>
      </c>
      <c r="CC1511" s="63" t="s">
        <v>4687</v>
      </c>
      <c r="CD1511" s="6" t="s">
        <v>21</v>
      </c>
      <c r="CK1511" s="6" t="s">
        <v>5148</v>
      </c>
      <c r="DA1511" s="6" t="s">
        <v>2538</v>
      </c>
      <c r="DC1511" s="6" t="s">
        <v>4434</v>
      </c>
      <c r="DD1511" s="6" t="s">
        <v>2539</v>
      </c>
      <c r="DF1511" s="29">
        <f t="shared" si="71"/>
        <v>0</v>
      </c>
      <c r="DG1511" s="6">
        <v>1</v>
      </c>
    </row>
    <row r="1512" spans="1:111" ht="16" hidden="1" x14ac:dyDescent="0.2">
      <c r="A1512" s="6" t="s">
        <v>2528</v>
      </c>
      <c r="B1512" s="25"/>
      <c r="C1512" s="25"/>
      <c r="F1512" s="25"/>
      <c r="G1512" s="63" t="s">
        <v>2512</v>
      </c>
      <c r="H1512" s="6" t="s">
        <v>8153</v>
      </c>
      <c r="L1512" s="6" t="s">
        <v>2529</v>
      </c>
      <c r="P1512" s="6" t="s">
        <v>2543</v>
      </c>
      <c r="Q1512" s="6" t="s">
        <v>4730</v>
      </c>
      <c r="X1512" s="6">
        <v>0</v>
      </c>
      <c r="Y1512" s="6">
        <v>0</v>
      </c>
      <c r="Z1512" s="6">
        <v>0</v>
      </c>
      <c r="AA1512" s="6">
        <v>0</v>
      </c>
      <c r="AB1512" s="6">
        <f>SUM(Table2026_09_25[[#This Row],[Number of in-person visits provided in reporting year.]:[Number of video/virtual visits provided in reporting year.]])</f>
        <v>0</v>
      </c>
      <c r="AC1512" s="6" t="s">
        <v>8468</v>
      </c>
      <c r="AD1512" s="6">
        <v>20</v>
      </c>
      <c r="AE1512" s="6">
        <v>59</v>
      </c>
      <c r="AF1512" s="6" t="s">
        <v>8026</v>
      </c>
      <c r="AG1512" s="6">
        <v>13.4</v>
      </c>
      <c r="AI1512" s="6" t="s">
        <v>8154</v>
      </c>
      <c r="AJ1512" s="6" t="s">
        <v>8146</v>
      </c>
      <c r="AK1512" s="6" t="s">
        <v>8483</v>
      </c>
      <c r="AL1512" s="26" t="s">
        <v>1265</v>
      </c>
      <c r="AQ1512" s="6" t="s">
        <v>63</v>
      </c>
      <c r="AX1512" s="45" t="s">
        <v>2431</v>
      </c>
      <c r="AZ1512" s="6">
        <v>0</v>
      </c>
      <c r="BA1512" s="6">
        <v>0</v>
      </c>
      <c r="BB1512" s="45">
        <v>0</v>
      </c>
      <c r="BC1512" s="6">
        <v>0</v>
      </c>
      <c r="BD1512" s="6">
        <v>0.7</v>
      </c>
      <c r="BF1512" s="6">
        <v>0</v>
      </c>
      <c r="BG1512" s="45">
        <v>0</v>
      </c>
      <c r="BH1512" s="45">
        <v>0</v>
      </c>
      <c r="BI1512" s="6">
        <v>0</v>
      </c>
      <c r="BJ1512" s="6">
        <v>8.4</v>
      </c>
      <c r="BK1512" s="6">
        <v>0</v>
      </c>
      <c r="BL1512" s="45">
        <v>0</v>
      </c>
      <c r="BM1512" s="45">
        <v>0</v>
      </c>
      <c r="BN1512" s="6">
        <v>0</v>
      </c>
      <c r="BO1512" s="6">
        <v>0</v>
      </c>
      <c r="BP1512" s="6">
        <v>1</v>
      </c>
      <c r="BQ1512" s="6">
        <v>8.6</v>
      </c>
      <c r="BR1512" s="45">
        <v>0</v>
      </c>
      <c r="BT1512" s="45">
        <v>0</v>
      </c>
      <c r="BU1512" s="45">
        <v>0</v>
      </c>
      <c r="BX1512" s="6">
        <v>0</v>
      </c>
      <c r="BY1512" s="6" t="s">
        <v>21</v>
      </c>
      <c r="BZ1512" s="6">
        <f t="shared" si="69"/>
        <v>18.7</v>
      </c>
      <c r="CA1512" s="6">
        <f t="shared" si="70"/>
        <v>18</v>
      </c>
      <c r="CC1512" s="63" t="s">
        <v>4753</v>
      </c>
      <c r="CD1512" s="6" t="s">
        <v>2530</v>
      </c>
      <c r="CK1512" s="6" t="s">
        <v>5148</v>
      </c>
      <c r="DA1512" s="6" t="s">
        <v>21</v>
      </c>
      <c r="DC1512" s="6" t="s">
        <v>4434</v>
      </c>
      <c r="DD1512" s="6" t="s">
        <v>2531</v>
      </c>
      <c r="DF1512" s="29">
        <f t="shared" si="71"/>
        <v>0</v>
      </c>
      <c r="DG1512" s="6">
        <v>1</v>
      </c>
    </row>
    <row r="1513" spans="1:111" ht="16" hidden="1" x14ac:dyDescent="0.2">
      <c r="A1513" s="6" t="s">
        <v>2540</v>
      </c>
      <c r="B1513" s="25"/>
      <c r="C1513" s="25"/>
      <c r="F1513" s="25"/>
      <c r="G1513" s="63" t="s">
        <v>2512</v>
      </c>
      <c r="H1513" s="6" t="s">
        <v>4718</v>
      </c>
      <c r="L1513" s="6" t="s">
        <v>2541</v>
      </c>
      <c r="P1513" s="6" t="s">
        <v>2543</v>
      </c>
      <c r="Q1513" s="6" t="s">
        <v>4730</v>
      </c>
      <c r="X1513" s="6">
        <v>0</v>
      </c>
      <c r="Y1513" s="6">
        <v>0</v>
      </c>
      <c r="Z1513" s="6">
        <v>0</v>
      </c>
      <c r="AA1513" s="6">
        <v>0</v>
      </c>
      <c r="AB1513" s="6">
        <f>SUM(Table2026_09_25[[#This Row],[Number of in-person visits provided in reporting year.]:[Number of video/virtual visits provided in reporting year.]])</f>
        <v>0</v>
      </c>
      <c r="AC1513" s="6" t="s">
        <v>8468</v>
      </c>
      <c r="AD1513" s="6">
        <v>0</v>
      </c>
      <c r="AE1513" s="6">
        <v>0</v>
      </c>
      <c r="AG1513" s="6">
        <v>0</v>
      </c>
      <c r="AI1513" s="6" t="s">
        <v>4719</v>
      </c>
      <c r="AJ1513" s="6" t="s">
        <v>4716</v>
      </c>
      <c r="AK1513" s="6" t="s">
        <v>8483</v>
      </c>
      <c r="AL1513" s="26" t="s">
        <v>252</v>
      </c>
      <c r="AQ1513" s="6" t="s">
        <v>43</v>
      </c>
      <c r="AX1513" s="45" t="s">
        <v>18</v>
      </c>
      <c r="AZ1513" s="6">
        <v>0</v>
      </c>
      <c r="BA1513" s="6">
        <v>0</v>
      </c>
      <c r="BB1513" s="45">
        <v>0</v>
      </c>
      <c r="BC1513" s="6">
        <v>0</v>
      </c>
      <c r="BD1513" s="6">
        <v>0</v>
      </c>
      <c r="BF1513" s="6">
        <v>0</v>
      </c>
      <c r="BG1513" s="45">
        <v>0</v>
      </c>
      <c r="BH1513" s="45">
        <v>0</v>
      </c>
      <c r="BI1513" s="6">
        <v>0</v>
      </c>
      <c r="BJ1513" s="6">
        <v>0</v>
      </c>
      <c r="BK1513" s="6">
        <v>0</v>
      </c>
      <c r="BL1513" s="45">
        <v>0</v>
      </c>
      <c r="BM1513" s="45">
        <v>0</v>
      </c>
      <c r="BN1513" s="6">
        <v>0</v>
      </c>
      <c r="BO1513" s="6">
        <v>0</v>
      </c>
      <c r="BP1513" s="6">
        <v>0</v>
      </c>
      <c r="BQ1513" s="6">
        <v>0</v>
      </c>
      <c r="BR1513" s="45">
        <v>0</v>
      </c>
      <c r="BT1513" s="45">
        <v>0</v>
      </c>
      <c r="BU1513" s="45">
        <v>0</v>
      </c>
      <c r="BX1513" s="6">
        <v>0</v>
      </c>
      <c r="BY1513" s="6" t="s">
        <v>21</v>
      </c>
      <c r="BZ1513" s="6">
        <f t="shared" si="69"/>
        <v>0</v>
      </c>
      <c r="CA1513" s="6">
        <f t="shared" si="70"/>
        <v>0</v>
      </c>
      <c r="CC1513" s="63" t="s">
        <v>21</v>
      </c>
      <c r="CD1513" s="6" t="s">
        <v>21</v>
      </c>
      <c r="CK1513" s="6" t="s">
        <v>5148</v>
      </c>
      <c r="DA1513" s="6" t="s">
        <v>21</v>
      </c>
      <c r="DC1513" s="6" t="s">
        <v>4434</v>
      </c>
      <c r="DD1513" s="6" t="s">
        <v>249</v>
      </c>
      <c r="DF1513" s="29">
        <f t="shared" si="71"/>
        <v>0</v>
      </c>
      <c r="DG1513" s="6">
        <v>1</v>
      </c>
    </row>
    <row r="1514" spans="1:111" ht="16" hidden="1" x14ac:dyDescent="0.2">
      <c r="A1514" s="6" t="s">
        <v>2542</v>
      </c>
      <c r="B1514" s="25"/>
      <c r="C1514" s="25"/>
      <c r="F1514" s="25"/>
      <c r="G1514" s="63" t="s">
        <v>2512</v>
      </c>
      <c r="H1514" s="6" t="s">
        <v>155</v>
      </c>
      <c r="L1514" s="6" t="s">
        <v>2543</v>
      </c>
      <c r="P1514" s="6" t="s">
        <v>2543</v>
      </c>
      <c r="Q1514" s="6" t="s">
        <v>4730</v>
      </c>
      <c r="X1514" s="6">
        <v>47</v>
      </c>
      <c r="Y1514" s="6">
        <v>0</v>
      </c>
      <c r="Z1514" s="6">
        <v>0</v>
      </c>
      <c r="AA1514" s="6">
        <v>0</v>
      </c>
      <c r="AB1514" s="6">
        <f>SUM(Table2026_09_25[[#This Row],[Number of in-person visits provided in reporting year.]:[Number of video/virtual visits provided in reporting year.]])</f>
        <v>0</v>
      </c>
      <c r="AC1514" s="6" t="s">
        <v>8468</v>
      </c>
      <c r="AD1514" s="6">
        <v>32</v>
      </c>
      <c r="AE1514" s="6">
        <v>86</v>
      </c>
      <c r="AG1514" s="6">
        <v>0</v>
      </c>
      <c r="AI1514" s="6" t="s">
        <v>8228</v>
      </c>
      <c r="AJ1514" s="6" t="s">
        <v>328</v>
      </c>
      <c r="AK1514" s="6" t="s">
        <v>8483</v>
      </c>
      <c r="AL1514" s="26" t="s">
        <v>2544</v>
      </c>
      <c r="AQ1514" s="6" t="s">
        <v>1289</v>
      </c>
      <c r="AX1514" s="45" t="s">
        <v>2431</v>
      </c>
      <c r="AZ1514" s="6">
        <v>1</v>
      </c>
      <c r="BA1514" s="6">
        <v>0</v>
      </c>
      <c r="BB1514" s="45">
        <v>0</v>
      </c>
      <c r="BC1514" s="6">
        <v>0</v>
      </c>
      <c r="BD1514" s="6">
        <v>0</v>
      </c>
      <c r="BF1514" s="6">
        <v>0</v>
      </c>
      <c r="BG1514" s="45">
        <v>0</v>
      </c>
      <c r="BH1514" s="45">
        <v>0</v>
      </c>
      <c r="BI1514" s="6">
        <v>0</v>
      </c>
      <c r="BJ1514" s="6">
        <v>14</v>
      </c>
      <c r="BK1514" s="6">
        <v>0</v>
      </c>
      <c r="BL1514" s="45">
        <v>0</v>
      </c>
      <c r="BM1514" s="45">
        <v>0</v>
      </c>
      <c r="BN1514" s="6">
        <v>0</v>
      </c>
      <c r="BO1514" s="6">
        <v>0</v>
      </c>
      <c r="BP1514" s="6">
        <v>0.25</v>
      </c>
      <c r="BQ1514" s="6">
        <v>5.6</v>
      </c>
      <c r="BR1514" s="45">
        <v>0</v>
      </c>
      <c r="BT1514" s="45">
        <v>0</v>
      </c>
      <c r="BU1514" s="45">
        <v>2.8</v>
      </c>
      <c r="BX1514" s="6">
        <v>0</v>
      </c>
      <c r="BY1514" s="6" t="s">
        <v>2545</v>
      </c>
      <c r="BZ1514" s="6">
        <f t="shared" si="69"/>
        <v>23.650000000000002</v>
      </c>
      <c r="CA1514" s="6">
        <f t="shared" si="70"/>
        <v>22.65</v>
      </c>
      <c r="CC1514" s="63" t="s">
        <v>4687</v>
      </c>
      <c r="CD1514" s="6" t="s">
        <v>2546</v>
      </c>
      <c r="CK1514" s="6" t="s">
        <v>7981</v>
      </c>
      <c r="DA1514" s="6" t="s">
        <v>21</v>
      </c>
      <c r="DC1514" s="6" t="s">
        <v>4434</v>
      </c>
      <c r="DD1514" s="6" t="s">
        <v>2547</v>
      </c>
      <c r="DF1514" s="29">
        <f t="shared" si="71"/>
        <v>0</v>
      </c>
      <c r="DG1514" s="6">
        <v>1</v>
      </c>
    </row>
    <row r="1515" spans="1:111" ht="16" hidden="1" x14ac:dyDescent="0.2">
      <c r="A1515" s="6" t="s">
        <v>2548</v>
      </c>
      <c r="B1515" s="25"/>
      <c r="C1515" s="25"/>
      <c r="F1515" s="25"/>
      <c r="G1515" s="63" t="s">
        <v>2512</v>
      </c>
      <c r="H1515" s="6" t="s">
        <v>4714</v>
      </c>
      <c r="L1515" s="6" t="s">
        <v>2541</v>
      </c>
      <c r="P1515" s="6" t="s">
        <v>2543</v>
      </c>
      <c r="Q1515" s="6" t="s">
        <v>4730</v>
      </c>
      <c r="X1515" s="6">
        <v>0</v>
      </c>
      <c r="Y1515" s="6">
        <v>0</v>
      </c>
      <c r="Z1515" s="6">
        <v>0</v>
      </c>
      <c r="AA1515" s="6">
        <v>0</v>
      </c>
      <c r="AB1515" s="6">
        <f>SUM(Table2026_09_25[[#This Row],[Number of in-person visits provided in reporting year.]:[Number of video/virtual visits provided in reporting year.]])</f>
        <v>0</v>
      </c>
      <c r="AC1515" s="6" t="s">
        <v>8468</v>
      </c>
      <c r="AD1515" s="6">
        <v>0</v>
      </c>
      <c r="AE1515" s="6">
        <v>0</v>
      </c>
      <c r="AG1515" s="6">
        <v>0</v>
      </c>
      <c r="AI1515" s="6" t="s">
        <v>4715</v>
      </c>
      <c r="AJ1515" s="6" t="s">
        <v>4716</v>
      </c>
      <c r="AK1515" s="6" t="s">
        <v>8483</v>
      </c>
      <c r="AL1515" s="26" t="s">
        <v>247</v>
      </c>
      <c r="AQ1515" s="6" t="s">
        <v>43</v>
      </c>
      <c r="AX1515" s="45" t="s">
        <v>18</v>
      </c>
      <c r="AZ1515" s="6">
        <v>0</v>
      </c>
      <c r="BA1515" s="6">
        <v>0</v>
      </c>
      <c r="BB1515" s="45">
        <v>0</v>
      </c>
      <c r="BC1515" s="6">
        <v>0</v>
      </c>
      <c r="BD1515" s="6">
        <v>0</v>
      </c>
      <c r="BF1515" s="6">
        <v>0</v>
      </c>
      <c r="BG1515" s="45">
        <v>0</v>
      </c>
      <c r="BH1515" s="45">
        <v>0</v>
      </c>
      <c r="BI1515" s="6">
        <v>0</v>
      </c>
      <c r="BJ1515" s="6">
        <v>0</v>
      </c>
      <c r="BK1515" s="6">
        <v>0</v>
      </c>
      <c r="BL1515" s="45">
        <v>0</v>
      </c>
      <c r="BM1515" s="45">
        <v>0</v>
      </c>
      <c r="BN1515" s="6">
        <v>0</v>
      </c>
      <c r="BO1515" s="6">
        <v>0</v>
      </c>
      <c r="BP1515" s="6">
        <v>0</v>
      </c>
      <c r="BQ1515" s="6">
        <v>0</v>
      </c>
      <c r="BR1515" s="45">
        <v>0</v>
      </c>
      <c r="BT1515" s="45">
        <v>0</v>
      </c>
      <c r="BU1515" s="45">
        <v>0</v>
      </c>
      <c r="BX1515" s="6">
        <v>0</v>
      </c>
      <c r="BY1515" s="6" t="s">
        <v>21</v>
      </c>
      <c r="BZ1515" s="6">
        <f t="shared" si="69"/>
        <v>0</v>
      </c>
      <c r="CA1515" s="6">
        <f t="shared" si="70"/>
        <v>0</v>
      </c>
      <c r="CC1515" s="63" t="s">
        <v>21</v>
      </c>
      <c r="CD1515" s="6" t="s">
        <v>21</v>
      </c>
      <c r="CK1515" s="6" t="s">
        <v>5148</v>
      </c>
      <c r="DA1515" s="6" t="s">
        <v>21</v>
      </c>
      <c r="DC1515" s="6" t="s">
        <v>4434</v>
      </c>
      <c r="DD1515" s="6" t="s">
        <v>249</v>
      </c>
      <c r="DF1515" s="29">
        <f t="shared" si="71"/>
        <v>0</v>
      </c>
      <c r="DG1515" s="6">
        <v>1</v>
      </c>
    </row>
    <row r="1516" spans="1:111" ht="16" hidden="1" x14ac:dyDescent="0.2">
      <c r="A1516" s="6" t="s">
        <v>3559</v>
      </c>
      <c r="B1516" s="25"/>
      <c r="C1516" s="25"/>
      <c r="F1516" s="25"/>
      <c r="G1516" s="63" t="s">
        <v>2512</v>
      </c>
      <c r="H1516" s="6" t="s">
        <v>5627</v>
      </c>
      <c r="L1516" s="6" t="s">
        <v>265</v>
      </c>
      <c r="P1516" s="6" t="s">
        <v>88</v>
      </c>
      <c r="Q1516" s="45" t="s">
        <v>446</v>
      </c>
      <c r="X1516" s="6">
        <v>434</v>
      </c>
      <c r="Y1516" s="6">
        <v>1255</v>
      </c>
      <c r="Z1516" s="6">
        <v>176</v>
      </c>
      <c r="AA1516" s="6">
        <v>95</v>
      </c>
      <c r="AB1516" s="6">
        <f>SUM(Table2026_09_25[[#This Row],[Number of in-person visits provided in reporting year.]:[Number of video/virtual visits provided in reporting year.]])</f>
        <v>1526</v>
      </c>
      <c r="AC1516" s="6" t="s">
        <v>8469</v>
      </c>
      <c r="AD1516" s="6">
        <v>0</v>
      </c>
      <c r="AE1516" s="6">
        <v>0</v>
      </c>
      <c r="AF1516" s="6" t="s">
        <v>4682</v>
      </c>
      <c r="AG1516" s="6">
        <v>180</v>
      </c>
      <c r="AI1516" s="6" t="s">
        <v>5630</v>
      </c>
      <c r="AJ1516" s="6" t="s">
        <v>43</v>
      </c>
      <c r="AK1516" s="6" t="s">
        <v>8483</v>
      </c>
      <c r="AL1516" s="26" t="s">
        <v>2830</v>
      </c>
      <c r="AQ1516" s="6" t="s">
        <v>43</v>
      </c>
      <c r="AX1516" s="45" t="s">
        <v>2431</v>
      </c>
      <c r="AZ1516" s="6">
        <v>0</v>
      </c>
      <c r="BA1516" s="6">
        <v>2.25</v>
      </c>
      <c r="BB1516" s="45">
        <v>0</v>
      </c>
      <c r="BC1516" s="6">
        <v>0</v>
      </c>
      <c r="BD1516" s="6">
        <v>0</v>
      </c>
      <c r="BF1516" s="6">
        <v>0</v>
      </c>
      <c r="BG1516" s="45">
        <v>0</v>
      </c>
      <c r="BH1516" s="45">
        <v>0</v>
      </c>
      <c r="BI1516" s="6">
        <v>0</v>
      </c>
      <c r="BJ1516" s="6">
        <v>0</v>
      </c>
      <c r="BK1516" s="6">
        <v>0</v>
      </c>
      <c r="BL1516" s="45">
        <v>0</v>
      </c>
      <c r="BM1516" s="45">
        <v>0</v>
      </c>
      <c r="BN1516" s="6">
        <v>0</v>
      </c>
      <c r="BO1516" s="6">
        <v>0</v>
      </c>
      <c r="BP1516" s="6">
        <v>0</v>
      </c>
      <c r="BQ1516" s="6">
        <v>0</v>
      </c>
      <c r="BR1516" s="45">
        <v>0</v>
      </c>
      <c r="BT1516" s="45">
        <v>0</v>
      </c>
      <c r="BU1516" s="45">
        <v>0</v>
      </c>
      <c r="BX1516" s="6">
        <v>0</v>
      </c>
      <c r="BY1516" s="6" t="s">
        <v>21</v>
      </c>
      <c r="BZ1516" s="6">
        <f t="shared" si="69"/>
        <v>2.25</v>
      </c>
      <c r="CA1516" s="6">
        <f t="shared" si="70"/>
        <v>0</v>
      </c>
      <c r="CC1516" s="63" t="s">
        <v>4687</v>
      </c>
      <c r="CD1516" s="6" t="s">
        <v>2553</v>
      </c>
      <c r="CK1516" s="6" t="s">
        <v>5148</v>
      </c>
      <c r="DA1516" s="6" t="s">
        <v>2554</v>
      </c>
      <c r="DC1516" s="6" t="s">
        <v>4434</v>
      </c>
      <c r="DD1516" s="6" t="s">
        <v>304</v>
      </c>
      <c r="DF1516" s="29">
        <f t="shared" si="71"/>
        <v>0</v>
      </c>
      <c r="DG1516" s="6">
        <v>1</v>
      </c>
    </row>
    <row r="1517" spans="1:111" ht="16" hidden="1" x14ac:dyDescent="0.2">
      <c r="A1517" s="6" t="s">
        <v>2549</v>
      </c>
      <c r="B1517" s="25"/>
      <c r="C1517" s="25"/>
      <c r="F1517" s="25"/>
      <c r="G1517" s="63" t="s">
        <v>2512</v>
      </c>
      <c r="H1517" s="6" t="s">
        <v>565</v>
      </c>
      <c r="L1517" s="6" t="s">
        <v>2550</v>
      </c>
      <c r="P1517" s="6" t="s">
        <v>88</v>
      </c>
      <c r="Q1517" s="45" t="s">
        <v>446</v>
      </c>
      <c r="X1517" s="6">
        <v>430</v>
      </c>
      <c r="Y1517" s="6">
        <v>6324</v>
      </c>
      <c r="Z1517" s="6">
        <v>1754</v>
      </c>
      <c r="AA1517" s="6">
        <v>0</v>
      </c>
      <c r="AB1517" s="6">
        <f>SUM(Table2026_09_25[[#This Row],[Number of in-person visits provided in reporting year.]:[Number of video/virtual visits provided in reporting year.]])</f>
        <v>8078</v>
      </c>
      <c r="AC1517" s="6" t="s">
        <v>8469</v>
      </c>
      <c r="AD1517" s="6">
        <v>0</v>
      </c>
      <c r="AE1517" s="6">
        <v>0</v>
      </c>
      <c r="AF1517" s="6" t="s">
        <v>8026</v>
      </c>
      <c r="AG1517" s="6">
        <v>0</v>
      </c>
      <c r="AI1517" s="6" t="s">
        <v>4943</v>
      </c>
      <c r="AJ1517" s="6" t="s">
        <v>4778</v>
      </c>
      <c r="AK1517" s="6" t="s">
        <v>8483</v>
      </c>
      <c r="AL1517" s="26" t="s">
        <v>566</v>
      </c>
      <c r="AQ1517" s="6" t="s">
        <v>107</v>
      </c>
      <c r="AX1517" s="45" t="s">
        <v>2478</v>
      </c>
      <c r="AZ1517" s="6">
        <v>1</v>
      </c>
      <c r="BA1517" s="6">
        <v>1</v>
      </c>
      <c r="BB1517" s="45">
        <v>0</v>
      </c>
      <c r="BC1517" s="6">
        <v>0</v>
      </c>
      <c r="BD1517" s="6">
        <v>0</v>
      </c>
      <c r="BF1517" s="6">
        <v>2</v>
      </c>
      <c r="BG1517" s="45">
        <v>0</v>
      </c>
      <c r="BH1517" s="45">
        <v>0</v>
      </c>
      <c r="BI1517" s="6">
        <v>0</v>
      </c>
      <c r="BJ1517" s="6">
        <v>0</v>
      </c>
      <c r="BK1517" s="6">
        <v>0</v>
      </c>
      <c r="BL1517" s="45">
        <v>0</v>
      </c>
      <c r="BM1517" s="45">
        <v>0</v>
      </c>
      <c r="BN1517" s="6">
        <v>0</v>
      </c>
      <c r="BO1517" s="6">
        <v>0</v>
      </c>
      <c r="BP1517" s="6">
        <v>0</v>
      </c>
      <c r="BQ1517" s="6">
        <v>0</v>
      </c>
      <c r="BR1517" s="45">
        <v>0</v>
      </c>
      <c r="BT1517" s="45">
        <v>0</v>
      </c>
      <c r="BU1517" s="45">
        <v>0</v>
      </c>
      <c r="BX1517" s="6">
        <v>0</v>
      </c>
      <c r="BY1517" s="6" t="s">
        <v>21</v>
      </c>
      <c r="BZ1517" s="6">
        <f t="shared" si="69"/>
        <v>4</v>
      </c>
      <c r="CA1517" s="6">
        <f t="shared" si="70"/>
        <v>2</v>
      </c>
      <c r="CC1517" s="63" t="s">
        <v>4753</v>
      </c>
      <c r="CD1517" s="6" t="s">
        <v>2552</v>
      </c>
      <c r="CK1517" s="6" t="s">
        <v>5148</v>
      </c>
      <c r="DA1517" s="6" t="s">
        <v>21</v>
      </c>
      <c r="DC1517" s="6" t="s">
        <v>4434</v>
      </c>
      <c r="DD1517" s="6" t="s">
        <v>1482</v>
      </c>
      <c r="DF1517" s="29">
        <f t="shared" si="71"/>
        <v>0</v>
      </c>
      <c r="DG1517" s="6">
        <v>1</v>
      </c>
    </row>
    <row r="1518" spans="1:111" ht="16" hidden="1" x14ac:dyDescent="0.2">
      <c r="A1518" s="6" t="s">
        <v>2560</v>
      </c>
      <c r="B1518" s="25"/>
      <c r="C1518" s="25"/>
      <c r="F1518" s="25"/>
      <c r="G1518" s="63" t="s">
        <v>2512</v>
      </c>
      <c r="H1518" s="6" t="s">
        <v>155</v>
      </c>
      <c r="L1518" s="6" t="s">
        <v>2561</v>
      </c>
      <c r="P1518" s="6" t="s">
        <v>101</v>
      </c>
      <c r="Q1518" s="6" t="s">
        <v>4773</v>
      </c>
      <c r="X1518" s="6">
        <v>460</v>
      </c>
      <c r="Y1518" s="6">
        <v>3151</v>
      </c>
      <c r="Z1518" s="6">
        <v>310</v>
      </c>
      <c r="AA1518" s="6">
        <v>0</v>
      </c>
      <c r="AB1518" s="6">
        <f>SUM(Table2026_09_25[[#This Row],[Number of in-person visits provided in reporting year.]:[Number of video/virtual visits provided in reporting year.]])</f>
        <v>3461</v>
      </c>
      <c r="AC1518" s="6" t="s">
        <v>8469</v>
      </c>
      <c r="AD1518" s="6">
        <v>0</v>
      </c>
      <c r="AE1518" s="6">
        <v>0</v>
      </c>
      <c r="AF1518" s="6" t="s">
        <v>8026</v>
      </c>
      <c r="AG1518" s="6">
        <v>2</v>
      </c>
      <c r="AI1518" s="6" t="s">
        <v>8229</v>
      </c>
      <c r="AJ1518" s="6" t="s">
        <v>328</v>
      </c>
      <c r="AK1518" s="6" t="s">
        <v>8483</v>
      </c>
      <c r="AL1518" s="26" t="s">
        <v>2562</v>
      </c>
      <c r="AQ1518" s="6" t="s">
        <v>1289</v>
      </c>
      <c r="AX1518" s="45" t="s">
        <v>18</v>
      </c>
      <c r="AZ1518" s="6">
        <v>1</v>
      </c>
      <c r="BA1518" s="6">
        <v>0</v>
      </c>
      <c r="BB1518" s="45">
        <v>0</v>
      </c>
      <c r="BC1518" s="6">
        <v>0</v>
      </c>
      <c r="BD1518" s="6">
        <v>0</v>
      </c>
      <c r="BF1518" s="6">
        <v>0</v>
      </c>
      <c r="BG1518" s="45">
        <v>0</v>
      </c>
      <c r="BH1518" s="45">
        <v>0</v>
      </c>
      <c r="BI1518" s="6">
        <v>4</v>
      </c>
      <c r="BJ1518" s="6">
        <v>0</v>
      </c>
      <c r="BK1518" s="6">
        <v>0</v>
      </c>
      <c r="BL1518" s="45">
        <v>0</v>
      </c>
      <c r="BM1518" s="45">
        <v>0</v>
      </c>
      <c r="BN1518" s="6">
        <v>0</v>
      </c>
      <c r="BO1518" s="6">
        <v>0</v>
      </c>
      <c r="BP1518" s="6">
        <v>0</v>
      </c>
      <c r="BQ1518" s="6">
        <v>0</v>
      </c>
      <c r="BR1518" s="45">
        <v>0</v>
      </c>
      <c r="BT1518" s="45">
        <v>0</v>
      </c>
      <c r="BU1518" s="45">
        <v>0</v>
      </c>
      <c r="BX1518" s="6">
        <v>3.05</v>
      </c>
      <c r="BY1518" s="6" t="s">
        <v>2563</v>
      </c>
      <c r="BZ1518" s="6">
        <f t="shared" si="69"/>
        <v>5</v>
      </c>
      <c r="CA1518" s="6">
        <f t="shared" si="70"/>
        <v>7.05</v>
      </c>
      <c r="CC1518" s="63" t="s">
        <v>4753</v>
      </c>
      <c r="CD1518" s="6" t="s">
        <v>2564</v>
      </c>
      <c r="CK1518" s="6" t="s">
        <v>5148</v>
      </c>
      <c r="DA1518" s="6" t="s">
        <v>2565</v>
      </c>
      <c r="DC1518" s="6" t="s">
        <v>4434</v>
      </c>
      <c r="DD1518" s="6" t="s">
        <v>2449</v>
      </c>
      <c r="DF1518" s="29">
        <f t="shared" si="71"/>
        <v>0</v>
      </c>
      <c r="DG1518" s="6">
        <v>1</v>
      </c>
    </row>
    <row r="1519" spans="1:111" ht="16" hidden="1" x14ac:dyDescent="0.2">
      <c r="A1519" s="6" t="s">
        <v>2555</v>
      </c>
      <c r="B1519" s="25"/>
      <c r="C1519" s="25"/>
      <c r="F1519" s="25"/>
      <c r="G1519" s="63" t="s">
        <v>2512</v>
      </c>
      <c r="H1519" s="6" t="s">
        <v>2557</v>
      </c>
      <c r="L1519" s="6" t="s">
        <v>2556</v>
      </c>
      <c r="P1519" s="6" t="s">
        <v>101</v>
      </c>
      <c r="Q1519" s="6" t="s">
        <v>4773</v>
      </c>
      <c r="X1519" s="6">
        <v>1646</v>
      </c>
      <c r="Y1519" s="6">
        <v>7791</v>
      </c>
      <c r="Z1519" s="6">
        <v>1060</v>
      </c>
      <c r="AA1519" s="6">
        <v>0</v>
      </c>
      <c r="AB1519" s="6">
        <f>SUM(Table2026_09_25[[#This Row],[Number of in-person visits provided in reporting year.]:[Number of video/virtual visits provided in reporting year.]])</f>
        <v>8851</v>
      </c>
      <c r="AC1519" s="6" t="s">
        <v>8469</v>
      </c>
      <c r="AD1519" s="6">
        <v>0</v>
      </c>
      <c r="AE1519" s="6">
        <v>0</v>
      </c>
      <c r="AF1519" s="6" t="s">
        <v>8026</v>
      </c>
      <c r="AG1519" s="6">
        <v>13.5</v>
      </c>
      <c r="AI1519" s="6" t="s">
        <v>8230</v>
      </c>
      <c r="AJ1519" s="6" t="s">
        <v>4778</v>
      </c>
      <c r="AK1519" s="6" t="s">
        <v>8483</v>
      </c>
      <c r="AL1519" s="26" t="s">
        <v>2558</v>
      </c>
      <c r="AQ1519" s="6" t="s">
        <v>107</v>
      </c>
      <c r="AX1519" s="45" t="s">
        <v>2478</v>
      </c>
      <c r="AZ1519" s="6">
        <v>0</v>
      </c>
      <c r="BA1519" s="6">
        <v>0</v>
      </c>
      <c r="BB1519" s="45">
        <v>0</v>
      </c>
      <c r="BC1519" s="6">
        <v>0</v>
      </c>
      <c r="BD1519" s="6">
        <v>0</v>
      </c>
      <c r="BF1519" s="6">
        <v>0</v>
      </c>
      <c r="BG1519" s="45">
        <v>0</v>
      </c>
      <c r="BH1519" s="45">
        <v>0</v>
      </c>
      <c r="BI1519" s="6">
        <v>19</v>
      </c>
      <c r="BJ1519" s="6">
        <v>0</v>
      </c>
      <c r="BK1519" s="6">
        <v>0</v>
      </c>
      <c r="BL1519" s="45">
        <v>0</v>
      </c>
      <c r="BM1519" s="45">
        <v>0</v>
      </c>
      <c r="BN1519" s="6">
        <v>0</v>
      </c>
      <c r="BO1519" s="6">
        <v>0</v>
      </c>
      <c r="BP1519" s="6">
        <v>0</v>
      </c>
      <c r="BQ1519" s="6">
        <v>0</v>
      </c>
      <c r="BR1519" s="45">
        <v>0</v>
      </c>
      <c r="BT1519" s="45">
        <v>0</v>
      </c>
      <c r="BU1519" s="45">
        <v>0</v>
      </c>
      <c r="BX1519" s="6">
        <v>0</v>
      </c>
      <c r="BY1519" s="6" t="s">
        <v>21</v>
      </c>
      <c r="BZ1519" s="6">
        <f t="shared" si="69"/>
        <v>19</v>
      </c>
      <c r="CA1519" s="6">
        <f t="shared" si="70"/>
        <v>19</v>
      </c>
      <c r="CC1519" s="63" t="s">
        <v>4753</v>
      </c>
      <c r="CD1519" s="6" t="s">
        <v>21</v>
      </c>
      <c r="CK1519" s="6" t="s">
        <v>7981</v>
      </c>
      <c r="DA1519" s="6" t="s">
        <v>21</v>
      </c>
      <c r="DC1519" s="6" t="s">
        <v>4434</v>
      </c>
      <c r="DD1519" s="6" t="s">
        <v>2559</v>
      </c>
      <c r="DF1519" s="29">
        <f t="shared" si="71"/>
        <v>0</v>
      </c>
      <c r="DG1519" s="6">
        <v>1</v>
      </c>
    </row>
    <row r="1520" spans="1:111" ht="16" hidden="1" x14ac:dyDescent="0.2">
      <c r="A1520" s="6" t="s">
        <v>3560</v>
      </c>
      <c r="B1520" s="25"/>
      <c r="C1520" s="25"/>
      <c r="F1520" s="25"/>
      <c r="G1520" s="63" t="s">
        <v>2512</v>
      </c>
      <c r="H1520" s="6" t="s">
        <v>3513</v>
      </c>
      <c r="L1520" s="6" t="s">
        <v>3548</v>
      </c>
      <c r="P1520" s="6" t="s">
        <v>101</v>
      </c>
      <c r="Q1520" s="6" t="s">
        <v>4773</v>
      </c>
      <c r="X1520" s="6">
        <v>1990</v>
      </c>
      <c r="Y1520" s="6">
        <v>10637</v>
      </c>
      <c r="Z1520" s="6">
        <v>307</v>
      </c>
      <c r="AA1520" s="6">
        <v>0</v>
      </c>
      <c r="AB1520" s="6">
        <f>SUM(Table2026_09_25[[#This Row],[Number of in-person visits provided in reporting year.]:[Number of video/virtual visits provided in reporting year.]])</f>
        <v>10944</v>
      </c>
      <c r="AC1520" s="6" t="s">
        <v>8469</v>
      </c>
      <c r="AD1520" s="6">
        <v>0</v>
      </c>
      <c r="AE1520" s="6">
        <v>0</v>
      </c>
      <c r="AF1520" s="6" t="s">
        <v>8026</v>
      </c>
      <c r="AG1520" s="6">
        <v>3</v>
      </c>
      <c r="AI1520" s="6" t="s">
        <v>3636</v>
      </c>
      <c r="AJ1520" s="6" t="s">
        <v>7146</v>
      </c>
      <c r="AK1520" s="6" t="s">
        <v>8483</v>
      </c>
      <c r="AL1520" s="26" t="s">
        <v>3549</v>
      </c>
      <c r="AQ1520" s="6" t="s">
        <v>63</v>
      </c>
      <c r="AX1520" s="45" t="s">
        <v>18</v>
      </c>
      <c r="AZ1520" s="6">
        <v>0</v>
      </c>
      <c r="BA1520" s="6">
        <v>0</v>
      </c>
      <c r="BB1520" s="45">
        <v>0</v>
      </c>
      <c r="BC1520" s="6">
        <v>0</v>
      </c>
      <c r="BD1520" s="6">
        <v>0</v>
      </c>
      <c r="BF1520" s="6">
        <v>0</v>
      </c>
      <c r="BG1520" s="45">
        <v>0</v>
      </c>
      <c r="BH1520" s="45">
        <v>0</v>
      </c>
      <c r="BI1520" s="6">
        <v>6</v>
      </c>
      <c r="BJ1520" s="6">
        <v>0</v>
      </c>
      <c r="BK1520" s="6">
        <v>0</v>
      </c>
      <c r="BL1520" s="45">
        <v>0</v>
      </c>
      <c r="BM1520" s="45">
        <v>0</v>
      </c>
      <c r="BN1520" s="6">
        <v>0</v>
      </c>
      <c r="BO1520" s="6">
        <v>0</v>
      </c>
      <c r="BP1520" s="6">
        <v>0</v>
      </c>
      <c r="BQ1520" s="6">
        <v>0</v>
      </c>
      <c r="BR1520" s="45">
        <v>0</v>
      </c>
      <c r="BT1520" s="45">
        <v>0</v>
      </c>
      <c r="BU1520" s="45">
        <v>0</v>
      </c>
      <c r="BX1520" s="6">
        <v>0</v>
      </c>
      <c r="BY1520" s="6" t="s">
        <v>21</v>
      </c>
      <c r="BZ1520" s="6">
        <f t="shared" si="69"/>
        <v>6</v>
      </c>
      <c r="CA1520" s="6">
        <f t="shared" si="70"/>
        <v>6</v>
      </c>
      <c r="CC1520" s="63" t="s">
        <v>4753</v>
      </c>
      <c r="CD1520" s="6" t="s">
        <v>21</v>
      </c>
      <c r="CK1520" s="6" t="s">
        <v>7981</v>
      </c>
      <c r="DA1520" s="6" t="s">
        <v>21</v>
      </c>
      <c r="DC1520" s="6" t="s">
        <v>4434</v>
      </c>
      <c r="DD1520" s="6" t="s">
        <v>3550</v>
      </c>
      <c r="DF1520" s="29">
        <f t="shared" si="71"/>
        <v>0</v>
      </c>
      <c r="DG1520" s="6">
        <v>1</v>
      </c>
    </row>
    <row r="1521" spans="1:111" ht="16" hidden="1" x14ac:dyDescent="0.2">
      <c r="A1521" s="6" t="s">
        <v>2566</v>
      </c>
      <c r="B1521" s="25"/>
      <c r="C1521" s="25"/>
      <c r="F1521" s="25"/>
      <c r="G1521" s="63" t="s">
        <v>2512</v>
      </c>
      <c r="H1521" s="6" t="s">
        <v>4929</v>
      </c>
      <c r="L1521" s="6" t="s">
        <v>2567</v>
      </c>
      <c r="P1521" s="6" t="s">
        <v>3530</v>
      </c>
      <c r="Q1521" s="6" t="s">
        <v>4773</v>
      </c>
      <c r="X1521" s="6">
        <v>106</v>
      </c>
      <c r="Y1521" s="6">
        <v>307</v>
      </c>
      <c r="Z1521" s="6">
        <v>96</v>
      </c>
      <c r="AA1521" s="6">
        <v>0</v>
      </c>
      <c r="AB1521" s="6">
        <f>SUM(Table2026_09_25[[#This Row],[Number of in-person visits provided in reporting year.]:[Number of video/virtual visits provided in reporting year.]])</f>
        <v>403</v>
      </c>
      <c r="AC1521" s="6" t="s">
        <v>8469</v>
      </c>
      <c r="AD1521" s="6">
        <v>0</v>
      </c>
      <c r="AE1521" s="6">
        <v>0</v>
      </c>
      <c r="AF1521" s="6" t="s">
        <v>4682</v>
      </c>
      <c r="AG1521" s="6">
        <v>20</v>
      </c>
      <c r="AI1521" s="6" t="s">
        <v>4933</v>
      </c>
      <c r="AJ1521" s="6" t="s">
        <v>149</v>
      </c>
      <c r="AK1521" s="6" t="s">
        <v>8483</v>
      </c>
      <c r="AL1521" s="26" t="s">
        <v>77</v>
      </c>
      <c r="AQ1521" s="6" t="s">
        <v>63</v>
      </c>
      <c r="AX1521" s="45" t="s">
        <v>2431</v>
      </c>
      <c r="AZ1521" s="6">
        <v>0</v>
      </c>
      <c r="BA1521" s="6">
        <v>0</v>
      </c>
      <c r="BB1521" s="45">
        <v>0</v>
      </c>
      <c r="BC1521" s="6">
        <v>0.21</v>
      </c>
      <c r="BD1521" s="6">
        <v>0</v>
      </c>
      <c r="BF1521" s="6">
        <v>0</v>
      </c>
      <c r="BG1521" s="45">
        <v>0</v>
      </c>
      <c r="BH1521" s="45">
        <v>0</v>
      </c>
      <c r="BI1521" s="6">
        <v>0</v>
      </c>
      <c r="BJ1521" s="6">
        <v>0</v>
      </c>
      <c r="BK1521" s="6">
        <v>0</v>
      </c>
      <c r="BL1521" s="45">
        <v>1</v>
      </c>
      <c r="BM1521" s="45">
        <v>0</v>
      </c>
      <c r="BN1521" s="6">
        <v>0</v>
      </c>
      <c r="BO1521" s="6">
        <v>0</v>
      </c>
      <c r="BP1521" s="6">
        <v>0</v>
      </c>
      <c r="BQ1521" s="6">
        <v>0</v>
      </c>
      <c r="BR1521" s="45">
        <v>0</v>
      </c>
      <c r="BT1521" s="45">
        <v>0</v>
      </c>
      <c r="BU1521" s="45">
        <v>0</v>
      </c>
      <c r="BX1521" s="6">
        <v>0</v>
      </c>
      <c r="BY1521" s="6" t="s">
        <v>2568</v>
      </c>
      <c r="BZ1521" s="6">
        <f t="shared" si="69"/>
        <v>1.21</v>
      </c>
      <c r="CA1521" s="6">
        <f t="shared" si="70"/>
        <v>1</v>
      </c>
      <c r="CC1521" s="63" t="s">
        <v>4687</v>
      </c>
      <c r="CD1521" s="6" t="s">
        <v>2569</v>
      </c>
      <c r="CK1521" s="6" t="s">
        <v>7981</v>
      </c>
      <c r="DA1521" s="6" t="s">
        <v>2570</v>
      </c>
      <c r="DC1521" s="6" t="s">
        <v>4434</v>
      </c>
      <c r="DD1521" s="6" t="s">
        <v>1469</v>
      </c>
      <c r="DF1521" s="29">
        <f t="shared" si="71"/>
        <v>0</v>
      </c>
      <c r="DG1521" s="6">
        <v>1</v>
      </c>
    </row>
    <row r="1522" spans="1:111" ht="16" hidden="1" x14ac:dyDescent="0.2">
      <c r="A1522" s="6" t="s">
        <v>2576</v>
      </c>
      <c r="B1522" s="25"/>
      <c r="C1522" s="25"/>
      <c r="F1522" s="25"/>
      <c r="G1522" s="63" t="s">
        <v>2512</v>
      </c>
      <c r="H1522" s="6" t="s">
        <v>6652</v>
      </c>
      <c r="L1522" s="6" t="s">
        <v>110</v>
      </c>
      <c r="P1522" s="6" t="s">
        <v>3530</v>
      </c>
      <c r="Q1522" s="6" t="s">
        <v>4773</v>
      </c>
      <c r="X1522" s="6">
        <v>78</v>
      </c>
      <c r="Y1522" s="6">
        <v>654</v>
      </c>
      <c r="Z1522" s="6">
        <v>0</v>
      </c>
      <c r="AA1522" s="6">
        <v>0</v>
      </c>
      <c r="AB1522" s="6">
        <f>SUM(Table2026_09_25[[#This Row],[Number of in-person visits provided in reporting year.]:[Number of video/virtual visits provided in reporting year.]])</f>
        <v>654</v>
      </c>
      <c r="AC1522" s="6" t="s">
        <v>8469</v>
      </c>
      <c r="AD1522" s="6">
        <v>0</v>
      </c>
      <c r="AE1522" s="6">
        <v>0</v>
      </c>
      <c r="AF1522" s="6" t="s">
        <v>4682</v>
      </c>
      <c r="AG1522" s="6">
        <v>138</v>
      </c>
      <c r="AI1522" s="6" t="s">
        <v>6654</v>
      </c>
      <c r="AJ1522" s="6" t="s">
        <v>6655</v>
      </c>
      <c r="AK1522" s="6" t="s">
        <v>8483</v>
      </c>
      <c r="AL1522" s="26" t="s">
        <v>2578</v>
      </c>
      <c r="AQ1522" s="6" t="s">
        <v>107</v>
      </c>
      <c r="AX1522" s="45" t="s">
        <v>2431</v>
      </c>
      <c r="AZ1522" s="6">
        <v>0.1</v>
      </c>
      <c r="BA1522" s="6">
        <v>0</v>
      </c>
      <c r="BB1522" s="45">
        <v>0</v>
      </c>
      <c r="BC1522" s="6">
        <v>0.1</v>
      </c>
      <c r="BD1522" s="6">
        <v>0</v>
      </c>
      <c r="BF1522" s="6">
        <v>0.12</v>
      </c>
      <c r="BG1522" s="45">
        <v>0.1</v>
      </c>
      <c r="BH1522" s="45">
        <v>0</v>
      </c>
      <c r="BI1522" s="6">
        <v>0</v>
      </c>
      <c r="BJ1522" s="6">
        <v>0</v>
      </c>
      <c r="BK1522" s="6">
        <v>0</v>
      </c>
      <c r="BL1522" s="45">
        <v>0.2</v>
      </c>
      <c r="BM1522" s="45">
        <v>0.2</v>
      </c>
      <c r="BN1522" s="6">
        <v>0</v>
      </c>
      <c r="BO1522" s="6">
        <v>0</v>
      </c>
      <c r="BP1522" s="6">
        <v>0</v>
      </c>
      <c r="BQ1522" s="6">
        <v>0</v>
      </c>
      <c r="BR1522" s="45">
        <v>0</v>
      </c>
      <c r="BT1522" s="45">
        <v>0</v>
      </c>
      <c r="BU1522" s="45">
        <v>0.1</v>
      </c>
      <c r="BX1522" s="6">
        <v>0</v>
      </c>
      <c r="BY1522" s="6" t="s">
        <v>21</v>
      </c>
      <c r="BZ1522" s="6">
        <f t="shared" si="69"/>
        <v>0.92</v>
      </c>
      <c r="CA1522" s="6">
        <f t="shared" si="70"/>
        <v>0.72000000000000008</v>
      </c>
      <c r="CC1522" s="63" t="s">
        <v>4687</v>
      </c>
      <c r="CD1522" s="6" t="s">
        <v>2579</v>
      </c>
      <c r="CK1522" s="6" t="s">
        <v>7981</v>
      </c>
      <c r="DA1522" s="6" t="s">
        <v>2580</v>
      </c>
      <c r="DC1522" s="6" t="s">
        <v>4434</v>
      </c>
      <c r="DD1522" s="6" t="s">
        <v>2581</v>
      </c>
      <c r="DF1522" s="29">
        <f t="shared" si="71"/>
        <v>0</v>
      </c>
      <c r="DG1522" s="6">
        <v>1</v>
      </c>
    </row>
    <row r="1523" spans="1:111" ht="16" hidden="1" x14ac:dyDescent="0.2">
      <c r="A1523" s="6" t="s">
        <v>2574</v>
      </c>
      <c r="B1523" s="25"/>
      <c r="C1523" s="25"/>
      <c r="F1523" s="25"/>
      <c r="G1523" s="63" t="s">
        <v>2512</v>
      </c>
      <c r="H1523" s="6" t="s">
        <v>7809</v>
      </c>
      <c r="L1523" s="6" t="s">
        <v>1021</v>
      </c>
      <c r="P1523" s="6" t="s">
        <v>3530</v>
      </c>
      <c r="Q1523" s="6" t="s">
        <v>4773</v>
      </c>
      <c r="X1523" s="6">
        <v>0</v>
      </c>
      <c r="Y1523" s="6">
        <v>73</v>
      </c>
      <c r="Z1523" s="6">
        <v>0</v>
      </c>
      <c r="AA1523" s="6">
        <v>0</v>
      </c>
      <c r="AB1523" s="6">
        <f>SUM(Table2026_09_25[[#This Row],[Number of in-person visits provided in reporting year.]:[Number of video/virtual visits provided in reporting year.]])</f>
        <v>73</v>
      </c>
      <c r="AC1523" s="6" t="s">
        <v>8469</v>
      </c>
      <c r="AD1523" s="6">
        <v>0</v>
      </c>
      <c r="AE1523" s="6">
        <v>0</v>
      </c>
      <c r="AG1523" s="6">
        <v>0</v>
      </c>
      <c r="AI1523" s="6" t="s">
        <v>2575</v>
      </c>
      <c r="AJ1523" s="6" t="s">
        <v>149</v>
      </c>
      <c r="AK1523" s="6" t="s">
        <v>8483</v>
      </c>
      <c r="AL1523" s="26" t="s">
        <v>195</v>
      </c>
      <c r="AQ1523" s="6" t="s">
        <v>63</v>
      </c>
      <c r="AX1523" s="45" t="s">
        <v>2431</v>
      </c>
      <c r="AZ1523" s="6">
        <v>0</v>
      </c>
      <c r="BA1523" s="6">
        <v>0</v>
      </c>
      <c r="BB1523" s="45">
        <v>0</v>
      </c>
      <c r="BC1523" s="6">
        <v>0.1</v>
      </c>
      <c r="BD1523" s="6">
        <v>0</v>
      </c>
      <c r="BF1523" s="6">
        <v>0</v>
      </c>
      <c r="BG1523" s="45">
        <v>0</v>
      </c>
      <c r="BH1523" s="45">
        <v>0</v>
      </c>
      <c r="BI1523" s="6">
        <v>0</v>
      </c>
      <c r="BJ1523" s="6">
        <v>0</v>
      </c>
      <c r="BK1523" s="6">
        <v>0</v>
      </c>
      <c r="BL1523" s="45">
        <v>0.1</v>
      </c>
      <c r="BM1523" s="45">
        <v>0</v>
      </c>
      <c r="BN1523" s="6">
        <v>0</v>
      </c>
      <c r="BO1523" s="6">
        <v>0</v>
      </c>
      <c r="BP1523" s="6">
        <v>0</v>
      </c>
      <c r="BQ1523" s="6">
        <v>0</v>
      </c>
      <c r="BR1523" s="45">
        <v>0</v>
      </c>
      <c r="BT1523" s="45">
        <v>0</v>
      </c>
      <c r="BU1523" s="45">
        <v>0</v>
      </c>
      <c r="BX1523" s="6">
        <v>0</v>
      </c>
      <c r="BY1523" s="6" t="s">
        <v>21</v>
      </c>
      <c r="BZ1523" s="6">
        <f t="shared" si="69"/>
        <v>0.2</v>
      </c>
      <c r="CA1523" s="6">
        <f t="shared" si="70"/>
        <v>0.1</v>
      </c>
      <c r="CC1523" s="63" t="s">
        <v>4753</v>
      </c>
      <c r="CD1523" s="6" t="s">
        <v>21</v>
      </c>
      <c r="CK1523" s="6" t="s">
        <v>5148</v>
      </c>
      <c r="DA1523" s="6" t="s">
        <v>21</v>
      </c>
      <c r="DC1523" s="6" t="s">
        <v>4434</v>
      </c>
      <c r="DD1523" s="6" t="s">
        <v>196</v>
      </c>
      <c r="DF1523" s="29">
        <f t="shared" si="71"/>
        <v>0</v>
      </c>
      <c r="DG1523" s="6">
        <v>1</v>
      </c>
    </row>
    <row r="1524" spans="1:111" ht="16" hidden="1" x14ac:dyDescent="0.2">
      <c r="A1524" s="6" t="s">
        <v>2571</v>
      </c>
      <c r="B1524" s="25"/>
      <c r="C1524" s="25"/>
      <c r="F1524" s="25"/>
      <c r="G1524" s="63" t="s">
        <v>2512</v>
      </c>
      <c r="H1524" s="6" t="s">
        <v>7236</v>
      </c>
      <c r="L1524" s="6" t="s">
        <v>313</v>
      </c>
      <c r="P1524" s="6" t="s">
        <v>3530</v>
      </c>
      <c r="Q1524" s="6" t="s">
        <v>4773</v>
      </c>
      <c r="X1524" s="6">
        <v>465</v>
      </c>
      <c r="Y1524" s="6">
        <v>3530</v>
      </c>
      <c r="Z1524" s="6">
        <v>115</v>
      </c>
      <c r="AA1524" s="6">
        <v>34</v>
      </c>
      <c r="AB1524" s="6">
        <f>SUM(Table2026_09_25[[#This Row],[Number of in-person visits provided in reporting year.]:[Number of video/virtual visits provided in reporting year.]])</f>
        <v>3679</v>
      </c>
      <c r="AC1524" s="6" t="s">
        <v>8469</v>
      </c>
      <c r="AD1524" s="6">
        <v>0</v>
      </c>
      <c r="AE1524" s="6">
        <v>0</v>
      </c>
      <c r="AF1524" s="6" t="s">
        <v>4682</v>
      </c>
      <c r="AG1524" s="6">
        <v>54</v>
      </c>
      <c r="AI1524" s="6" t="s">
        <v>7240</v>
      </c>
      <c r="AJ1524" s="6" t="s">
        <v>43</v>
      </c>
      <c r="AK1524" s="6" t="s">
        <v>8483</v>
      </c>
      <c r="AL1524" s="26" t="s">
        <v>142</v>
      </c>
      <c r="AQ1524" s="6" t="s">
        <v>43</v>
      </c>
      <c r="AX1524" s="45" t="s">
        <v>2431</v>
      </c>
      <c r="AZ1524" s="6">
        <v>1</v>
      </c>
      <c r="BA1524" s="6">
        <v>0</v>
      </c>
      <c r="BB1524" s="45">
        <v>0.2</v>
      </c>
      <c r="BC1524" s="6">
        <v>0</v>
      </c>
      <c r="BD1524" s="6">
        <v>0</v>
      </c>
      <c r="BF1524" s="6">
        <v>0</v>
      </c>
      <c r="BG1524" s="45">
        <v>1.5</v>
      </c>
      <c r="BH1524" s="45">
        <v>0</v>
      </c>
      <c r="BI1524" s="6">
        <v>0</v>
      </c>
      <c r="BJ1524" s="6">
        <v>0</v>
      </c>
      <c r="BK1524" s="6">
        <v>0.4</v>
      </c>
      <c r="BL1524" s="45">
        <v>2</v>
      </c>
      <c r="BM1524" s="45">
        <v>0</v>
      </c>
      <c r="BN1524" s="6">
        <v>0</v>
      </c>
      <c r="BO1524" s="6">
        <v>0</v>
      </c>
      <c r="BP1524" s="6">
        <v>0</v>
      </c>
      <c r="BQ1524" s="6">
        <v>0</v>
      </c>
      <c r="BR1524" s="45">
        <v>0.5</v>
      </c>
      <c r="BT1524" s="45">
        <v>0</v>
      </c>
      <c r="BU1524" s="45">
        <v>0</v>
      </c>
      <c r="BX1524" s="6">
        <v>0.5</v>
      </c>
      <c r="BY1524" s="6" t="s">
        <v>2572</v>
      </c>
      <c r="BZ1524" s="6">
        <f t="shared" si="69"/>
        <v>5.6</v>
      </c>
      <c r="CA1524" s="6">
        <f t="shared" si="70"/>
        <v>5.0999999999999996</v>
      </c>
      <c r="CC1524" s="63" t="s">
        <v>4753</v>
      </c>
      <c r="CD1524" s="6" t="s">
        <v>21</v>
      </c>
      <c r="CK1524" s="6" t="s">
        <v>7981</v>
      </c>
      <c r="DA1524" s="6" t="s">
        <v>21</v>
      </c>
      <c r="DC1524" s="6" t="s">
        <v>4434</v>
      </c>
      <c r="DD1524" s="6" t="s">
        <v>2573</v>
      </c>
      <c r="DF1524" s="29">
        <f t="shared" si="71"/>
        <v>0</v>
      </c>
      <c r="DG1524" s="6">
        <v>1</v>
      </c>
    </row>
    <row r="1525" spans="1:111" ht="16" x14ac:dyDescent="0.2">
      <c r="A1525" s="6" t="s">
        <v>3387</v>
      </c>
      <c r="B1525" s="25"/>
      <c r="C1525" s="25"/>
      <c r="F1525" s="25"/>
      <c r="G1525" s="63" t="s">
        <v>2512</v>
      </c>
      <c r="H1525" s="6" t="s">
        <v>5750</v>
      </c>
      <c r="L1525" s="6" t="s">
        <v>3230</v>
      </c>
      <c r="P1525" s="6" t="s">
        <v>3530</v>
      </c>
      <c r="Q1525" s="6" t="s">
        <v>4773</v>
      </c>
      <c r="X1525" s="6">
        <v>0</v>
      </c>
      <c r="Y1525" s="6">
        <v>476</v>
      </c>
      <c r="Z1525" s="6">
        <v>0</v>
      </c>
      <c r="AA1525" s="6">
        <v>0</v>
      </c>
      <c r="AB1525" s="6">
        <f>SUM(Table2026_09_25[[#This Row],[Number of in-person visits provided in reporting year.]:[Number of video/virtual visits provided in reporting year.]])</f>
        <v>476</v>
      </c>
      <c r="AC1525" s="6" t="s">
        <v>8469</v>
      </c>
      <c r="AD1525" s="6">
        <v>0</v>
      </c>
      <c r="AE1525" s="6">
        <v>0</v>
      </c>
      <c r="AF1525" s="6" t="s">
        <v>4682</v>
      </c>
      <c r="AG1525" s="6">
        <v>0</v>
      </c>
      <c r="AI1525" s="6" t="s">
        <v>5755</v>
      </c>
      <c r="AJ1525" s="6" t="s">
        <v>43</v>
      </c>
      <c r="AK1525" s="6" t="s">
        <v>8483</v>
      </c>
      <c r="AL1525" s="26" t="s">
        <v>112</v>
      </c>
      <c r="AQ1525" s="6" t="s">
        <v>43</v>
      </c>
      <c r="AX1525" s="45" t="s">
        <v>2431</v>
      </c>
      <c r="AZ1525" s="6">
        <v>0</v>
      </c>
      <c r="BA1525" s="6">
        <v>0</v>
      </c>
      <c r="BB1525" s="45">
        <v>0</v>
      </c>
      <c r="BC1525" s="6">
        <v>0</v>
      </c>
      <c r="BD1525" s="6">
        <v>0</v>
      </c>
      <c r="BF1525" s="6">
        <v>0</v>
      </c>
      <c r="BG1525" s="45">
        <v>0</v>
      </c>
      <c r="BH1525" s="45">
        <v>0</v>
      </c>
      <c r="BI1525" s="6">
        <v>0</v>
      </c>
      <c r="BJ1525" s="6">
        <v>0</v>
      </c>
      <c r="BK1525" s="6">
        <v>0</v>
      </c>
      <c r="BL1525" s="45">
        <v>0</v>
      </c>
      <c r="BM1525" s="45">
        <v>0</v>
      </c>
      <c r="BN1525" s="6">
        <v>0</v>
      </c>
      <c r="BO1525" s="6">
        <v>0</v>
      </c>
      <c r="BP1525" s="6">
        <v>0</v>
      </c>
      <c r="BQ1525" s="6">
        <v>0</v>
      </c>
      <c r="BR1525" s="45">
        <v>0</v>
      </c>
      <c r="BT1525" s="45">
        <v>0</v>
      </c>
      <c r="BU1525" s="45">
        <v>0</v>
      </c>
      <c r="BX1525" s="6">
        <v>0</v>
      </c>
      <c r="BY1525" s="6" t="s">
        <v>21</v>
      </c>
      <c r="BZ1525" s="6">
        <f t="shared" si="69"/>
        <v>0</v>
      </c>
      <c r="CA1525" s="6">
        <f t="shared" si="70"/>
        <v>0</v>
      </c>
      <c r="CC1525" s="63" t="s">
        <v>4687</v>
      </c>
      <c r="CD1525" s="6" t="s">
        <v>21</v>
      </c>
      <c r="CK1525" s="6" t="s">
        <v>5148</v>
      </c>
      <c r="DA1525" s="6" t="s">
        <v>21</v>
      </c>
      <c r="DC1525" s="6" t="s">
        <v>4434</v>
      </c>
      <c r="DD1525" s="6" t="s">
        <v>3231</v>
      </c>
      <c r="DF1525" s="29">
        <f t="shared" si="71"/>
        <v>1</v>
      </c>
      <c r="DG1525" s="6">
        <v>1</v>
      </c>
    </row>
    <row r="1526" spans="1:111" ht="16" hidden="1" x14ac:dyDescent="0.2">
      <c r="A1526" s="6" t="s">
        <v>2582</v>
      </c>
      <c r="B1526" s="25"/>
      <c r="C1526" s="25"/>
      <c r="F1526" s="25"/>
      <c r="G1526" s="63" t="s">
        <v>2512</v>
      </c>
      <c r="H1526" s="6" t="s">
        <v>7236</v>
      </c>
      <c r="L1526" s="6" t="s">
        <v>2583</v>
      </c>
      <c r="P1526" s="6" t="s">
        <v>118</v>
      </c>
      <c r="Q1526" s="31" t="s">
        <v>987</v>
      </c>
      <c r="X1526" s="6">
        <v>853</v>
      </c>
      <c r="Y1526" s="6">
        <v>0</v>
      </c>
      <c r="Z1526" s="6">
        <v>0</v>
      </c>
      <c r="AA1526" s="6">
        <v>0</v>
      </c>
      <c r="AB1526" s="6">
        <f>SUM(Table2026_09_25[[#This Row],[Number of in-person visits provided in reporting year.]:[Number of video/virtual visits provided in reporting year.]])</f>
        <v>0</v>
      </c>
      <c r="AC1526" s="6" t="s">
        <v>8468</v>
      </c>
      <c r="AD1526" s="6">
        <v>66</v>
      </c>
      <c r="AE1526" s="6">
        <v>101</v>
      </c>
      <c r="AG1526" s="6">
        <v>0</v>
      </c>
      <c r="AI1526" s="6" t="s">
        <v>7240</v>
      </c>
      <c r="AJ1526" s="6" t="s">
        <v>43</v>
      </c>
      <c r="AK1526" s="6" t="s">
        <v>8483</v>
      </c>
      <c r="AL1526" s="26" t="s">
        <v>142</v>
      </c>
      <c r="AQ1526" s="6" t="s">
        <v>43</v>
      </c>
      <c r="AX1526" s="45" t="s">
        <v>2431</v>
      </c>
      <c r="AZ1526" s="6">
        <v>0</v>
      </c>
      <c r="BA1526" s="6">
        <v>0</v>
      </c>
      <c r="BB1526" s="45">
        <v>0</v>
      </c>
      <c r="BC1526" s="6">
        <v>0</v>
      </c>
      <c r="BD1526" s="6">
        <v>0</v>
      </c>
      <c r="BF1526" s="6">
        <v>0</v>
      </c>
      <c r="BG1526" s="45">
        <v>0</v>
      </c>
      <c r="BH1526" s="45">
        <v>0</v>
      </c>
      <c r="BI1526" s="6">
        <v>0</v>
      </c>
      <c r="BJ1526" s="6">
        <v>0</v>
      </c>
      <c r="BK1526" s="6">
        <v>0</v>
      </c>
      <c r="BL1526" s="45">
        <v>0</v>
      </c>
      <c r="BM1526" s="45">
        <v>0</v>
      </c>
      <c r="BN1526" s="6">
        <v>0</v>
      </c>
      <c r="BO1526" s="6">
        <v>0</v>
      </c>
      <c r="BP1526" s="6">
        <v>0</v>
      </c>
      <c r="BQ1526" s="6">
        <v>0</v>
      </c>
      <c r="BR1526" s="45">
        <v>0</v>
      </c>
      <c r="BT1526" s="45">
        <v>0</v>
      </c>
      <c r="BU1526" s="45">
        <v>0</v>
      </c>
      <c r="BX1526" s="6">
        <v>0</v>
      </c>
      <c r="BY1526" s="6" t="s">
        <v>21</v>
      </c>
      <c r="BZ1526" s="6">
        <f t="shared" si="69"/>
        <v>0</v>
      </c>
      <c r="CA1526" s="6">
        <f t="shared" si="70"/>
        <v>0</v>
      </c>
      <c r="CC1526" s="63" t="s">
        <v>4753</v>
      </c>
      <c r="CD1526" s="6" t="s">
        <v>21</v>
      </c>
      <c r="CK1526" s="6" t="s">
        <v>5148</v>
      </c>
      <c r="DA1526" s="6" t="s">
        <v>21</v>
      </c>
      <c r="DC1526" s="6" t="s">
        <v>4434</v>
      </c>
      <c r="DD1526" s="6" t="s">
        <v>2573</v>
      </c>
      <c r="DF1526" s="29">
        <f t="shared" si="71"/>
        <v>0</v>
      </c>
      <c r="DG1526" s="6">
        <v>1</v>
      </c>
    </row>
    <row r="1527" spans="1:111" ht="16" hidden="1" x14ac:dyDescent="0.2">
      <c r="A1527" s="6" t="s">
        <v>3394</v>
      </c>
      <c r="B1527" s="25"/>
      <c r="C1527" s="25"/>
      <c r="F1527" s="25"/>
      <c r="G1527" s="63" t="s">
        <v>2512</v>
      </c>
      <c r="H1527" s="6" t="s">
        <v>4929</v>
      </c>
      <c r="L1527" s="6" t="s">
        <v>3395</v>
      </c>
      <c r="P1527" s="6" t="s">
        <v>3531</v>
      </c>
      <c r="Q1527" s="6" t="s">
        <v>4680</v>
      </c>
      <c r="X1527" s="6">
        <v>0</v>
      </c>
      <c r="Y1527" s="6">
        <v>865</v>
      </c>
      <c r="Z1527" s="6">
        <v>0</v>
      </c>
      <c r="AA1527" s="6">
        <v>0</v>
      </c>
      <c r="AB1527" s="6">
        <f>SUM(Table2026_09_25[[#This Row],[Number of in-person visits provided in reporting year.]:[Number of video/virtual visits provided in reporting year.]])</f>
        <v>865</v>
      </c>
      <c r="AC1527" s="6" t="s">
        <v>8469</v>
      </c>
      <c r="AD1527" s="6">
        <v>0</v>
      </c>
      <c r="AE1527" s="6">
        <v>0</v>
      </c>
      <c r="AF1527" s="6" t="s">
        <v>8026</v>
      </c>
      <c r="AG1527" s="6">
        <v>0</v>
      </c>
      <c r="AI1527" s="6" t="s">
        <v>4933</v>
      </c>
      <c r="AJ1527" s="6" t="s">
        <v>149</v>
      </c>
      <c r="AK1527" s="6" t="s">
        <v>8483</v>
      </c>
      <c r="AL1527" s="26" t="s">
        <v>77</v>
      </c>
      <c r="AQ1527" s="6" t="s">
        <v>63</v>
      </c>
      <c r="AX1527" s="45" t="s">
        <v>2431</v>
      </c>
      <c r="AZ1527" s="6">
        <v>0</v>
      </c>
      <c r="BA1527" s="6">
        <v>0</v>
      </c>
      <c r="BB1527" s="45">
        <v>0</v>
      </c>
      <c r="BC1527" s="6">
        <v>0</v>
      </c>
      <c r="BD1527" s="6">
        <v>0</v>
      </c>
      <c r="BF1527" s="6">
        <v>0</v>
      </c>
      <c r="BG1527" s="45">
        <v>0</v>
      </c>
      <c r="BH1527" s="45">
        <v>0</v>
      </c>
      <c r="BI1527" s="6">
        <v>0</v>
      </c>
      <c r="BJ1527" s="6">
        <v>0</v>
      </c>
      <c r="BK1527" s="6">
        <v>0</v>
      </c>
      <c r="BL1527" s="45">
        <v>0</v>
      </c>
      <c r="BM1527" s="45">
        <v>0</v>
      </c>
      <c r="BN1527" s="6">
        <v>0</v>
      </c>
      <c r="BO1527" s="6">
        <v>0</v>
      </c>
      <c r="BP1527" s="6">
        <v>2.4</v>
      </c>
      <c r="BQ1527" s="6">
        <v>0</v>
      </c>
      <c r="BR1527" s="45">
        <v>0</v>
      </c>
      <c r="BT1527" s="45">
        <v>0</v>
      </c>
      <c r="BU1527" s="45">
        <v>0</v>
      </c>
      <c r="BX1527" s="6">
        <v>0</v>
      </c>
      <c r="BY1527" s="6" t="s">
        <v>21</v>
      </c>
      <c r="BZ1527" s="6">
        <f t="shared" si="69"/>
        <v>2.4</v>
      </c>
      <c r="CA1527" s="6">
        <f t="shared" si="70"/>
        <v>2.4</v>
      </c>
      <c r="CC1527" s="63" t="s">
        <v>21</v>
      </c>
      <c r="CD1527" s="6" t="s">
        <v>21</v>
      </c>
      <c r="CK1527" s="6" t="s">
        <v>7981</v>
      </c>
      <c r="DA1527" s="6" t="s">
        <v>21</v>
      </c>
      <c r="DC1527" s="6" t="s">
        <v>4434</v>
      </c>
      <c r="DD1527" s="6" t="s">
        <v>1890</v>
      </c>
      <c r="DF1527" s="29">
        <f t="shared" si="71"/>
        <v>0</v>
      </c>
      <c r="DG1527" s="6">
        <v>1</v>
      </c>
    </row>
    <row r="1528" spans="1:111" ht="16" hidden="1" x14ac:dyDescent="0.2">
      <c r="A1528" s="6" t="s">
        <v>3396</v>
      </c>
      <c r="B1528" s="25"/>
      <c r="C1528" s="25"/>
      <c r="F1528" s="25"/>
      <c r="G1528" s="63" t="s">
        <v>2512</v>
      </c>
      <c r="H1528" s="6" t="s">
        <v>5215</v>
      </c>
      <c r="L1528" s="6" t="s">
        <v>171</v>
      </c>
      <c r="P1528" s="6" t="s">
        <v>3531</v>
      </c>
      <c r="Q1528" s="6" t="s">
        <v>4680</v>
      </c>
      <c r="X1528" s="6">
        <v>0</v>
      </c>
      <c r="Y1528" s="6">
        <v>1751</v>
      </c>
      <c r="Z1528" s="6">
        <v>301</v>
      </c>
      <c r="AA1528" s="6">
        <v>0</v>
      </c>
      <c r="AB1528" s="6">
        <f>SUM(Table2026_09_25[[#This Row],[Number of in-person visits provided in reporting year.]:[Number of video/virtual visits provided in reporting year.]])</f>
        <v>2052</v>
      </c>
      <c r="AC1528" s="6" t="s">
        <v>8469</v>
      </c>
      <c r="AD1528" s="6">
        <v>0</v>
      </c>
      <c r="AE1528" s="6">
        <v>0</v>
      </c>
      <c r="AF1528" s="6" t="s">
        <v>8026</v>
      </c>
      <c r="AG1528" s="6">
        <v>0</v>
      </c>
      <c r="AI1528" s="6" t="s">
        <v>5223</v>
      </c>
      <c r="AJ1528" s="6" t="s">
        <v>43</v>
      </c>
      <c r="AK1528" s="6" t="s">
        <v>8483</v>
      </c>
      <c r="AL1528" s="26" t="s">
        <v>42</v>
      </c>
      <c r="AQ1528" s="6" t="s">
        <v>43</v>
      </c>
      <c r="AX1528" s="45" t="s">
        <v>2431</v>
      </c>
      <c r="AZ1528" s="6">
        <v>0</v>
      </c>
      <c r="BA1528" s="6">
        <v>0</v>
      </c>
      <c r="BB1528" s="45">
        <v>0</v>
      </c>
      <c r="BC1528" s="6">
        <v>0</v>
      </c>
      <c r="BD1528" s="6">
        <v>0</v>
      </c>
      <c r="BF1528" s="6">
        <v>0</v>
      </c>
      <c r="BG1528" s="45">
        <v>0</v>
      </c>
      <c r="BH1528" s="45">
        <v>0</v>
      </c>
      <c r="BI1528" s="6">
        <v>0</v>
      </c>
      <c r="BJ1528" s="6">
        <v>0</v>
      </c>
      <c r="BK1528" s="6">
        <v>0</v>
      </c>
      <c r="BL1528" s="45">
        <v>0</v>
      </c>
      <c r="BM1528" s="45">
        <v>0</v>
      </c>
      <c r="BN1528" s="6">
        <v>0</v>
      </c>
      <c r="BO1528" s="6">
        <v>0</v>
      </c>
      <c r="BP1528" s="6">
        <v>0</v>
      </c>
      <c r="BQ1528" s="6">
        <v>0</v>
      </c>
      <c r="BR1528" s="45">
        <v>0</v>
      </c>
      <c r="BT1528" s="45">
        <v>0</v>
      </c>
      <c r="BU1528" s="45">
        <v>0</v>
      </c>
      <c r="BX1528" s="6">
        <v>0</v>
      </c>
      <c r="BY1528" s="6" t="s">
        <v>2593</v>
      </c>
      <c r="BZ1528" s="6">
        <f t="shared" si="69"/>
        <v>0</v>
      </c>
      <c r="CA1528" s="6">
        <f t="shared" si="70"/>
        <v>0</v>
      </c>
      <c r="CC1528" s="63" t="s">
        <v>4687</v>
      </c>
      <c r="CD1528" s="6" t="s">
        <v>21</v>
      </c>
      <c r="CK1528" s="6" t="s">
        <v>5148</v>
      </c>
      <c r="DA1528" s="6" t="s">
        <v>21</v>
      </c>
      <c r="DC1528" s="6" t="s">
        <v>4434</v>
      </c>
      <c r="DD1528" s="6" t="s">
        <v>994</v>
      </c>
      <c r="DF1528" s="29">
        <f t="shared" si="71"/>
        <v>0</v>
      </c>
      <c r="DG1528" s="6">
        <v>1</v>
      </c>
    </row>
    <row r="1529" spans="1:111" ht="16" hidden="1" x14ac:dyDescent="0.2">
      <c r="A1529" s="6" t="s">
        <v>3392</v>
      </c>
      <c r="B1529" s="25"/>
      <c r="C1529" s="25"/>
      <c r="F1529" s="25"/>
      <c r="G1529" s="63" t="s">
        <v>2512</v>
      </c>
      <c r="H1529" s="6" t="s">
        <v>6793</v>
      </c>
      <c r="L1529" s="6" t="s">
        <v>171</v>
      </c>
      <c r="P1529" s="6" t="s">
        <v>3531</v>
      </c>
      <c r="Q1529" s="6" t="s">
        <v>4680</v>
      </c>
      <c r="X1529" s="6">
        <v>0</v>
      </c>
      <c r="Y1529" s="6">
        <v>417</v>
      </c>
      <c r="Z1529" s="6">
        <v>150</v>
      </c>
      <c r="AA1529" s="6">
        <v>0</v>
      </c>
      <c r="AB1529" s="6">
        <f>SUM(Table2026_09_25[[#This Row],[Number of in-person visits provided in reporting year.]:[Number of video/virtual visits provided in reporting year.]])</f>
        <v>567</v>
      </c>
      <c r="AC1529" s="6" t="s">
        <v>8469</v>
      </c>
      <c r="AD1529" s="6">
        <v>0</v>
      </c>
      <c r="AE1529" s="6">
        <v>0</v>
      </c>
      <c r="AF1529" s="6" t="s">
        <v>4682</v>
      </c>
      <c r="AG1529" s="6">
        <v>0</v>
      </c>
      <c r="AI1529" s="6" t="s">
        <v>6800</v>
      </c>
      <c r="AJ1529" s="6" t="s">
        <v>6801</v>
      </c>
      <c r="AK1529" s="6" t="s">
        <v>8483</v>
      </c>
      <c r="AL1529" s="26" t="s">
        <v>1853</v>
      </c>
      <c r="AQ1529" s="6" t="s">
        <v>107</v>
      </c>
      <c r="AX1529" s="45" t="s">
        <v>2431</v>
      </c>
      <c r="AZ1529" s="6">
        <v>0</v>
      </c>
      <c r="BA1529" s="6">
        <v>0</v>
      </c>
      <c r="BB1529" s="45">
        <v>0</v>
      </c>
      <c r="BC1529" s="6">
        <v>0</v>
      </c>
      <c r="BD1529" s="6">
        <v>0</v>
      </c>
      <c r="BF1529" s="6">
        <v>0</v>
      </c>
      <c r="BG1529" s="45">
        <v>0</v>
      </c>
      <c r="BH1529" s="45">
        <v>0</v>
      </c>
      <c r="BI1529" s="6">
        <v>0</v>
      </c>
      <c r="BJ1529" s="6">
        <v>0</v>
      </c>
      <c r="BK1529" s="6">
        <v>0</v>
      </c>
      <c r="BL1529" s="45">
        <v>0</v>
      </c>
      <c r="BM1529" s="45">
        <v>0</v>
      </c>
      <c r="BN1529" s="6">
        <v>0</v>
      </c>
      <c r="BO1529" s="6">
        <v>0</v>
      </c>
      <c r="BP1529" s="6">
        <v>0</v>
      </c>
      <c r="BQ1529" s="6">
        <v>0</v>
      </c>
      <c r="BR1529" s="45">
        <v>0</v>
      </c>
      <c r="BT1529" s="45">
        <v>0</v>
      </c>
      <c r="BU1529" s="45">
        <v>0</v>
      </c>
      <c r="BX1529" s="6">
        <v>0</v>
      </c>
      <c r="BY1529" s="6" t="s">
        <v>2593</v>
      </c>
      <c r="BZ1529" s="6">
        <f t="shared" si="69"/>
        <v>0</v>
      </c>
      <c r="CA1529" s="6">
        <f t="shared" si="70"/>
        <v>0</v>
      </c>
      <c r="CC1529" s="63" t="s">
        <v>4687</v>
      </c>
      <c r="CD1529" s="6" t="s">
        <v>21</v>
      </c>
      <c r="CK1529" s="6" t="s">
        <v>5148</v>
      </c>
      <c r="DA1529" s="6" t="s">
        <v>21</v>
      </c>
      <c r="DC1529" s="6" t="s">
        <v>4434</v>
      </c>
      <c r="DD1529" s="6" t="s">
        <v>994</v>
      </c>
      <c r="DF1529" s="29">
        <f t="shared" si="71"/>
        <v>0</v>
      </c>
      <c r="DG1529" s="6">
        <v>1</v>
      </c>
    </row>
    <row r="1530" spans="1:111" ht="16" hidden="1" x14ac:dyDescent="0.2">
      <c r="A1530" s="6" t="s">
        <v>3393</v>
      </c>
      <c r="B1530" s="25"/>
      <c r="C1530" s="25"/>
      <c r="F1530" s="25"/>
      <c r="G1530" s="63" t="s">
        <v>2512</v>
      </c>
      <c r="H1530" s="6" t="s">
        <v>7228</v>
      </c>
      <c r="L1530" s="6" t="s">
        <v>171</v>
      </c>
      <c r="P1530" s="6" t="s">
        <v>3531</v>
      </c>
      <c r="Q1530" s="6" t="s">
        <v>4680</v>
      </c>
      <c r="X1530" s="6">
        <v>0</v>
      </c>
      <c r="Y1530" s="6">
        <v>800</v>
      </c>
      <c r="Z1530" s="6">
        <v>345</v>
      </c>
      <c r="AA1530" s="6">
        <v>0</v>
      </c>
      <c r="AB1530" s="6">
        <f>SUM(Table2026_09_25[[#This Row],[Number of in-person visits provided in reporting year.]:[Number of video/virtual visits provided in reporting year.]])</f>
        <v>1145</v>
      </c>
      <c r="AC1530" s="6" t="s">
        <v>8469</v>
      </c>
      <c r="AD1530" s="6">
        <v>0</v>
      </c>
      <c r="AE1530" s="6">
        <v>0</v>
      </c>
      <c r="AF1530" s="6" t="s">
        <v>4682</v>
      </c>
      <c r="AG1530" s="6">
        <v>0</v>
      </c>
      <c r="AI1530" s="6" t="s">
        <v>7231</v>
      </c>
      <c r="AJ1530" s="6" t="s">
        <v>43</v>
      </c>
      <c r="AK1530" s="6" t="s">
        <v>8483</v>
      </c>
      <c r="AL1530" s="26" t="s">
        <v>83</v>
      </c>
      <c r="AQ1530" s="6" t="s">
        <v>43</v>
      </c>
      <c r="AX1530" s="45" t="s">
        <v>2431</v>
      </c>
      <c r="AZ1530" s="6">
        <v>0</v>
      </c>
      <c r="BA1530" s="6">
        <v>0</v>
      </c>
      <c r="BB1530" s="45">
        <v>0</v>
      </c>
      <c r="BC1530" s="6">
        <v>0</v>
      </c>
      <c r="BD1530" s="6">
        <v>0</v>
      </c>
      <c r="BF1530" s="6">
        <v>0</v>
      </c>
      <c r="BG1530" s="45">
        <v>0</v>
      </c>
      <c r="BH1530" s="45">
        <v>0</v>
      </c>
      <c r="BI1530" s="6">
        <v>0</v>
      </c>
      <c r="BJ1530" s="6">
        <v>0</v>
      </c>
      <c r="BK1530" s="6">
        <v>0</v>
      </c>
      <c r="BL1530" s="45">
        <v>0</v>
      </c>
      <c r="BM1530" s="45">
        <v>0</v>
      </c>
      <c r="BN1530" s="6">
        <v>0</v>
      </c>
      <c r="BO1530" s="6">
        <v>0</v>
      </c>
      <c r="BP1530" s="6">
        <v>0</v>
      </c>
      <c r="BQ1530" s="6">
        <v>0</v>
      </c>
      <c r="BR1530" s="45">
        <v>0</v>
      </c>
      <c r="BT1530" s="45">
        <v>0</v>
      </c>
      <c r="BU1530" s="45">
        <v>0</v>
      </c>
      <c r="BX1530" s="6">
        <v>0</v>
      </c>
      <c r="BY1530" s="6" t="s">
        <v>2593</v>
      </c>
      <c r="BZ1530" s="6">
        <f t="shared" si="69"/>
        <v>0</v>
      </c>
      <c r="CA1530" s="6">
        <f t="shared" si="70"/>
        <v>0</v>
      </c>
      <c r="CC1530" s="63" t="s">
        <v>4687</v>
      </c>
      <c r="CD1530" s="6" t="s">
        <v>21</v>
      </c>
      <c r="CK1530" s="6" t="s">
        <v>5148</v>
      </c>
      <c r="DA1530" s="6" t="s">
        <v>21</v>
      </c>
      <c r="DC1530" s="6" t="s">
        <v>4434</v>
      </c>
      <c r="DD1530" s="6" t="s">
        <v>994</v>
      </c>
      <c r="DF1530" s="29">
        <f t="shared" si="71"/>
        <v>0</v>
      </c>
      <c r="DG1530" s="6">
        <v>1</v>
      </c>
    </row>
    <row r="1531" spans="1:111" ht="16" hidden="1" x14ac:dyDescent="0.2">
      <c r="A1531" s="6" t="s">
        <v>2592</v>
      </c>
      <c r="B1531" s="25"/>
      <c r="C1531" s="25"/>
      <c r="F1531" s="25"/>
      <c r="G1531" s="63" t="s">
        <v>2512</v>
      </c>
      <c r="H1531" s="6" t="s">
        <v>5696</v>
      </c>
      <c r="L1531" s="6" t="s">
        <v>193</v>
      </c>
      <c r="P1531" s="6" t="s">
        <v>3531</v>
      </c>
      <c r="Q1531" s="6" t="s">
        <v>4680</v>
      </c>
      <c r="X1531" s="6">
        <v>0</v>
      </c>
      <c r="Y1531" s="6">
        <v>0</v>
      </c>
      <c r="Z1531" s="6">
        <v>0</v>
      </c>
      <c r="AA1531" s="6">
        <v>0</v>
      </c>
      <c r="AB1531" s="6">
        <f>SUM(Table2026_09_25[[#This Row],[Number of in-person visits provided in reporting year.]:[Number of video/virtual visits provided in reporting year.]])</f>
        <v>0</v>
      </c>
      <c r="AC1531" s="6" t="s">
        <v>8469</v>
      </c>
      <c r="AD1531" s="6">
        <v>0</v>
      </c>
      <c r="AE1531" s="6">
        <v>0</v>
      </c>
      <c r="AF1531" s="6" t="s">
        <v>4682</v>
      </c>
      <c r="AG1531" s="6">
        <v>0</v>
      </c>
      <c r="AI1531" s="6" t="s">
        <v>5700</v>
      </c>
      <c r="AJ1531" s="6" t="s">
        <v>512</v>
      </c>
      <c r="AK1531" s="6" t="s">
        <v>8483</v>
      </c>
      <c r="AL1531" s="26" t="s">
        <v>187</v>
      </c>
      <c r="AQ1531" s="6" t="s">
        <v>544</v>
      </c>
      <c r="AX1531" s="45" t="s">
        <v>2431</v>
      </c>
      <c r="AZ1531" s="6">
        <v>0</v>
      </c>
      <c r="BA1531" s="6">
        <v>0</v>
      </c>
      <c r="BB1531" s="45">
        <v>0</v>
      </c>
      <c r="BC1531" s="6">
        <v>0</v>
      </c>
      <c r="BD1531" s="6">
        <v>0</v>
      </c>
      <c r="BF1531" s="6">
        <v>0</v>
      </c>
      <c r="BG1531" s="45">
        <v>0</v>
      </c>
      <c r="BH1531" s="45">
        <v>0</v>
      </c>
      <c r="BI1531" s="6">
        <v>0</v>
      </c>
      <c r="BJ1531" s="6">
        <v>0</v>
      </c>
      <c r="BK1531" s="6">
        <v>0</v>
      </c>
      <c r="BL1531" s="45">
        <v>0</v>
      </c>
      <c r="BM1531" s="45">
        <v>0</v>
      </c>
      <c r="BN1531" s="6">
        <v>0</v>
      </c>
      <c r="BO1531" s="6">
        <v>0</v>
      </c>
      <c r="BP1531" s="6">
        <v>1</v>
      </c>
      <c r="BQ1531" s="6">
        <v>0</v>
      </c>
      <c r="BR1531" s="45">
        <v>0</v>
      </c>
      <c r="BT1531" s="45">
        <v>0</v>
      </c>
      <c r="BU1531" s="45">
        <v>0</v>
      </c>
      <c r="BX1531" s="6">
        <v>0</v>
      </c>
      <c r="BY1531" s="6" t="s">
        <v>21</v>
      </c>
      <c r="BZ1531" s="6">
        <f t="shared" si="69"/>
        <v>1</v>
      </c>
      <c r="CA1531" s="6">
        <f t="shared" si="70"/>
        <v>1</v>
      </c>
      <c r="CC1531" s="63" t="s">
        <v>21</v>
      </c>
      <c r="CD1531" s="6" t="s">
        <v>21</v>
      </c>
      <c r="CK1531" s="6" t="s">
        <v>5148</v>
      </c>
      <c r="DA1531" s="6" t="s">
        <v>21</v>
      </c>
      <c r="DC1531" s="6" t="s">
        <v>4434</v>
      </c>
      <c r="DD1531" s="6" t="s">
        <v>2594</v>
      </c>
      <c r="DF1531" s="29">
        <f t="shared" si="71"/>
        <v>0</v>
      </c>
      <c r="DG1531" s="6">
        <v>1</v>
      </c>
    </row>
    <row r="1532" spans="1:111" ht="16" hidden="1" x14ac:dyDescent="0.2">
      <c r="A1532" s="6" t="s">
        <v>2589</v>
      </c>
      <c r="B1532" s="25"/>
      <c r="C1532" s="25"/>
      <c r="F1532" s="25"/>
      <c r="G1532" s="63" t="s">
        <v>2512</v>
      </c>
      <c r="H1532" s="6" t="s">
        <v>4763</v>
      </c>
      <c r="L1532" s="6" t="s">
        <v>3388</v>
      </c>
      <c r="P1532" s="6" t="s">
        <v>3531</v>
      </c>
      <c r="Q1532" s="6" t="s">
        <v>4680</v>
      </c>
      <c r="X1532" s="6">
        <v>0</v>
      </c>
      <c r="Y1532" s="6">
        <v>1660</v>
      </c>
      <c r="Z1532" s="6">
        <v>928</v>
      </c>
      <c r="AA1532" s="6">
        <v>0</v>
      </c>
      <c r="AB1532" s="6">
        <f>SUM(Table2026_09_25[[#This Row],[Number of in-person visits provided in reporting year.]:[Number of video/virtual visits provided in reporting year.]])</f>
        <v>2588</v>
      </c>
      <c r="AC1532" s="6" t="s">
        <v>8469</v>
      </c>
      <c r="AD1532" s="6">
        <v>0</v>
      </c>
      <c r="AE1532" s="6">
        <v>0</v>
      </c>
      <c r="AG1532" s="6">
        <v>0</v>
      </c>
      <c r="AI1532" s="6" t="s">
        <v>3624</v>
      </c>
      <c r="AJ1532" s="6" t="s">
        <v>4766</v>
      </c>
      <c r="AK1532" s="6" t="s">
        <v>8483</v>
      </c>
      <c r="AL1532" s="26" t="s">
        <v>4767</v>
      </c>
      <c r="AQ1532" s="6" t="s">
        <v>107</v>
      </c>
      <c r="AX1532" s="45" t="s">
        <v>2431</v>
      </c>
      <c r="AZ1532" s="6">
        <v>0</v>
      </c>
      <c r="BA1532" s="6">
        <v>0</v>
      </c>
      <c r="BB1532" s="45">
        <v>0</v>
      </c>
      <c r="BC1532" s="6">
        <v>0</v>
      </c>
      <c r="BD1532" s="6">
        <v>0</v>
      </c>
      <c r="BF1532" s="6">
        <v>0</v>
      </c>
      <c r="BG1532" s="45">
        <v>0</v>
      </c>
      <c r="BH1532" s="45">
        <v>0</v>
      </c>
      <c r="BI1532" s="6">
        <v>0</v>
      </c>
      <c r="BJ1532" s="6">
        <v>0</v>
      </c>
      <c r="BK1532" s="6">
        <v>0</v>
      </c>
      <c r="BL1532" s="45">
        <v>0</v>
      </c>
      <c r="BM1532" s="45">
        <v>0</v>
      </c>
      <c r="BN1532" s="6">
        <v>0</v>
      </c>
      <c r="BO1532" s="6">
        <v>0</v>
      </c>
      <c r="BP1532" s="6">
        <v>2</v>
      </c>
      <c r="BQ1532" s="6">
        <v>0</v>
      </c>
      <c r="BR1532" s="45">
        <v>0</v>
      </c>
      <c r="BT1532" s="45">
        <v>0</v>
      </c>
      <c r="BU1532" s="45">
        <v>0</v>
      </c>
      <c r="BX1532" s="6">
        <v>0</v>
      </c>
      <c r="BY1532" s="6" t="s">
        <v>21</v>
      </c>
      <c r="BZ1532" s="6">
        <f t="shared" si="69"/>
        <v>2</v>
      </c>
      <c r="CA1532" s="6">
        <f t="shared" si="70"/>
        <v>2</v>
      </c>
      <c r="CC1532" s="63" t="s">
        <v>4687</v>
      </c>
      <c r="CD1532" s="6" t="s">
        <v>21</v>
      </c>
      <c r="CK1532" s="6" t="s">
        <v>5148</v>
      </c>
      <c r="DA1532" s="6" t="s">
        <v>21</v>
      </c>
      <c r="DC1532" s="6" t="s">
        <v>4434</v>
      </c>
      <c r="DD1532" s="6" t="s">
        <v>2591</v>
      </c>
      <c r="DF1532" s="29">
        <f t="shared" si="71"/>
        <v>0</v>
      </c>
      <c r="DG1532" s="6">
        <v>1</v>
      </c>
    </row>
    <row r="1533" spans="1:111" ht="16" hidden="1" x14ac:dyDescent="0.2">
      <c r="A1533" s="6" t="s">
        <v>3389</v>
      </c>
      <c r="B1533" s="25"/>
      <c r="C1533" s="25"/>
      <c r="F1533" s="25"/>
      <c r="G1533" s="63" t="s">
        <v>2512</v>
      </c>
      <c r="H1533" s="6" t="s">
        <v>8027</v>
      </c>
      <c r="L1533" s="6" t="s">
        <v>68</v>
      </c>
      <c r="P1533" s="6" t="s">
        <v>3531</v>
      </c>
      <c r="Q1533" s="6" t="s">
        <v>4680</v>
      </c>
      <c r="X1533" s="6">
        <v>0</v>
      </c>
      <c r="Y1533" s="6">
        <v>756</v>
      </c>
      <c r="Z1533" s="6">
        <v>296</v>
      </c>
      <c r="AA1533" s="6">
        <v>0</v>
      </c>
      <c r="AB1533" s="6">
        <f>SUM(Table2026_09_25[[#This Row],[Number of in-person visits provided in reporting year.]:[Number of video/virtual visits provided in reporting year.]])</f>
        <v>1052</v>
      </c>
      <c r="AC1533" s="6" t="s">
        <v>8469</v>
      </c>
      <c r="AD1533" s="6">
        <v>0</v>
      </c>
      <c r="AE1533" s="6">
        <v>0</v>
      </c>
      <c r="AF1533" s="6" t="s">
        <v>8026</v>
      </c>
      <c r="AG1533" s="6">
        <v>0</v>
      </c>
      <c r="AI1533" s="6" t="s">
        <v>1908</v>
      </c>
      <c r="AJ1533" s="6" t="s">
        <v>43</v>
      </c>
      <c r="AK1533" s="6" t="s">
        <v>8483</v>
      </c>
      <c r="AL1533" s="26" t="s">
        <v>70</v>
      </c>
      <c r="AQ1533" s="6" t="s">
        <v>43</v>
      </c>
      <c r="AX1533" s="45" t="s">
        <v>2431</v>
      </c>
      <c r="AZ1533" s="6">
        <v>0</v>
      </c>
      <c r="BA1533" s="6">
        <v>0</v>
      </c>
      <c r="BB1533" s="45">
        <v>0</v>
      </c>
      <c r="BC1533" s="6">
        <v>0</v>
      </c>
      <c r="BD1533" s="6">
        <v>0</v>
      </c>
      <c r="BF1533" s="6">
        <v>0</v>
      </c>
      <c r="BG1533" s="45">
        <v>0</v>
      </c>
      <c r="BH1533" s="45">
        <v>0</v>
      </c>
      <c r="BI1533" s="6">
        <v>0</v>
      </c>
      <c r="BJ1533" s="6">
        <v>0</v>
      </c>
      <c r="BK1533" s="6">
        <v>0</v>
      </c>
      <c r="BL1533" s="45">
        <v>0</v>
      </c>
      <c r="BM1533" s="45">
        <v>0</v>
      </c>
      <c r="BN1533" s="6">
        <v>0</v>
      </c>
      <c r="BO1533" s="6">
        <v>0</v>
      </c>
      <c r="BP1533" s="6">
        <v>1.4</v>
      </c>
      <c r="BQ1533" s="6">
        <v>0</v>
      </c>
      <c r="BR1533" s="45">
        <v>0</v>
      </c>
      <c r="BT1533" s="45">
        <v>0</v>
      </c>
      <c r="BU1533" s="45">
        <v>0</v>
      </c>
      <c r="BX1533" s="6">
        <v>0</v>
      </c>
      <c r="BY1533" s="6" t="s">
        <v>21</v>
      </c>
      <c r="BZ1533" s="6">
        <f t="shared" si="69"/>
        <v>1.4</v>
      </c>
      <c r="CA1533" s="6">
        <f t="shared" si="70"/>
        <v>1.4</v>
      </c>
      <c r="CC1533" s="63" t="s">
        <v>21</v>
      </c>
      <c r="CD1533" s="6" t="s">
        <v>21</v>
      </c>
      <c r="CK1533" s="6" t="s">
        <v>5148</v>
      </c>
      <c r="DA1533" s="6" t="s">
        <v>21</v>
      </c>
      <c r="DC1533" s="6" t="s">
        <v>4434</v>
      </c>
      <c r="DD1533" s="6" t="s">
        <v>994</v>
      </c>
      <c r="DF1533" s="29">
        <f t="shared" si="71"/>
        <v>0</v>
      </c>
      <c r="DG1533" s="6">
        <v>1</v>
      </c>
    </row>
    <row r="1534" spans="1:111" ht="16" hidden="1" x14ac:dyDescent="0.2">
      <c r="A1534" s="6" t="s">
        <v>2584</v>
      </c>
      <c r="B1534" s="25"/>
      <c r="C1534" s="25"/>
      <c r="F1534" s="25"/>
      <c r="G1534" s="63" t="s">
        <v>2512</v>
      </c>
      <c r="H1534" s="6" t="s">
        <v>8038</v>
      </c>
      <c r="L1534" s="6" t="s">
        <v>3390</v>
      </c>
      <c r="P1534" s="6" t="s">
        <v>3531</v>
      </c>
      <c r="Q1534" s="6" t="s">
        <v>4680</v>
      </c>
      <c r="X1534" s="6">
        <v>0</v>
      </c>
      <c r="Y1534" s="6">
        <v>457</v>
      </c>
      <c r="Z1534" s="6">
        <v>0</v>
      </c>
      <c r="AA1534" s="6">
        <v>0</v>
      </c>
      <c r="AB1534" s="6">
        <f>SUM(Table2026_09_25[[#This Row],[Number of in-person visits provided in reporting year.]:[Number of video/virtual visits provided in reporting year.]])</f>
        <v>457</v>
      </c>
      <c r="AC1534" s="6" t="s">
        <v>8469</v>
      </c>
      <c r="AD1534" s="6">
        <v>0</v>
      </c>
      <c r="AE1534" s="6">
        <v>0</v>
      </c>
      <c r="AF1534" s="6" t="s">
        <v>4682</v>
      </c>
      <c r="AG1534" s="6">
        <v>0</v>
      </c>
      <c r="AI1534" s="6" t="s">
        <v>2585</v>
      </c>
      <c r="AJ1534" s="6" t="s">
        <v>5972</v>
      </c>
      <c r="AK1534" s="6" t="s">
        <v>8483</v>
      </c>
      <c r="AL1534" s="26" t="s">
        <v>214</v>
      </c>
      <c r="AQ1534" s="6" t="s">
        <v>544</v>
      </c>
      <c r="AX1534" s="45" t="s">
        <v>2431</v>
      </c>
      <c r="AZ1534" s="6">
        <v>0</v>
      </c>
      <c r="BA1534" s="6">
        <v>0</v>
      </c>
      <c r="BB1534" s="45">
        <v>0</v>
      </c>
      <c r="BC1534" s="6">
        <v>0</v>
      </c>
      <c r="BD1534" s="6">
        <v>0</v>
      </c>
      <c r="BF1534" s="6">
        <v>0</v>
      </c>
      <c r="BG1534" s="45">
        <v>0</v>
      </c>
      <c r="BH1534" s="45">
        <v>0</v>
      </c>
      <c r="BI1534" s="6">
        <v>0</v>
      </c>
      <c r="BJ1534" s="6">
        <v>0</v>
      </c>
      <c r="BK1534" s="6">
        <v>0</v>
      </c>
      <c r="BL1534" s="45">
        <v>0</v>
      </c>
      <c r="BM1534" s="45">
        <v>0</v>
      </c>
      <c r="BN1534" s="6">
        <v>0</v>
      </c>
      <c r="BO1534" s="6">
        <v>0</v>
      </c>
      <c r="BP1534" s="6">
        <v>1</v>
      </c>
      <c r="BQ1534" s="6">
        <v>0</v>
      </c>
      <c r="BR1534" s="45">
        <v>0</v>
      </c>
      <c r="BT1534" s="45">
        <v>0</v>
      </c>
      <c r="BU1534" s="45">
        <v>0</v>
      </c>
      <c r="BX1534" s="6">
        <v>0</v>
      </c>
      <c r="BY1534" s="6" t="s">
        <v>21</v>
      </c>
      <c r="BZ1534" s="6">
        <f t="shared" si="69"/>
        <v>1</v>
      </c>
      <c r="CA1534" s="6">
        <f t="shared" si="70"/>
        <v>1</v>
      </c>
      <c r="CC1534" s="63" t="s">
        <v>4687</v>
      </c>
      <c r="CD1534" s="6" t="s">
        <v>21</v>
      </c>
      <c r="CK1534" s="6" t="s">
        <v>5148</v>
      </c>
      <c r="DA1534" s="6" t="s">
        <v>21</v>
      </c>
      <c r="DC1534" s="6" t="s">
        <v>4434</v>
      </c>
      <c r="DD1534" s="6" t="s">
        <v>2586</v>
      </c>
      <c r="DF1534" s="29">
        <f t="shared" si="71"/>
        <v>0</v>
      </c>
      <c r="DG1534" s="6">
        <v>1</v>
      </c>
    </row>
    <row r="1535" spans="1:111" ht="16" hidden="1" x14ac:dyDescent="0.2">
      <c r="A1535" s="6" t="s">
        <v>2588</v>
      </c>
      <c r="B1535" s="25"/>
      <c r="C1535" s="25"/>
      <c r="F1535" s="25"/>
      <c r="G1535" s="63" t="s">
        <v>2512</v>
      </c>
      <c r="H1535" s="6" t="s">
        <v>5967</v>
      </c>
      <c r="L1535" s="6" t="s">
        <v>171</v>
      </c>
      <c r="P1535" s="6" t="s">
        <v>3531</v>
      </c>
      <c r="Q1535" s="6" t="s">
        <v>4680</v>
      </c>
      <c r="X1535" s="6">
        <v>0</v>
      </c>
      <c r="Y1535" s="6">
        <v>630</v>
      </c>
      <c r="Z1535" s="6">
        <v>0</v>
      </c>
      <c r="AA1535" s="6">
        <v>0</v>
      </c>
      <c r="AB1535" s="6">
        <f>SUM(Table2026_09_25[[#This Row],[Number of in-person visits provided in reporting year.]:[Number of video/virtual visits provided in reporting year.]])</f>
        <v>630</v>
      </c>
      <c r="AC1535" s="6" t="s">
        <v>8469</v>
      </c>
      <c r="AD1535" s="6">
        <v>0</v>
      </c>
      <c r="AE1535" s="6">
        <v>0</v>
      </c>
      <c r="AF1535" s="6" t="s">
        <v>4682</v>
      </c>
      <c r="AG1535" s="6">
        <v>0</v>
      </c>
      <c r="AI1535" s="6" t="s">
        <v>5969</v>
      </c>
      <c r="AJ1535" s="6" t="s">
        <v>5970</v>
      </c>
      <c r="AK1535" s="6" t="s">
        <v>8483</v>
      </c>
      <c r="AL1535" s="26" t="s">
        <v>215</v>
      </c>
      <c r="AQ1535" s="6" t="s">
        <v>544</v>
      </c>
      <c r="AX1535" s="45" t="s">
        <v>2431</v>
      </c>
      <c r="AZ1535" s="6">
        <v>0</v>
      </c>
      <c r="BA1535" s="6">
        <v>0</v>
      </c>
      <c r="BB1535" s="45">
        <v>0</v>
      </c>
      <c r="BC1535" s="6">
        <v>0</v>
      </c>
      <c r="BD1535" s="6">
        <v>0</v>
      </c>
      <c r="BF1535" s="6">
        <v>0</v>
      </c>
      <c r="BG1535" s="45">
        <v>0</v>
      </c>
      <c r="BH1535" s="45">
        <v>0</v>
      </c>
      <c r="BI1535" s="6">
        <v>0</v>
      </c>
      <c r="BJ1535" s="6">
        <v>0</v>
      </c>
      <c r="BK1535" s="6">
        <v>0</v>
      </c>
      <c r="BL1535" s="45">
        <v>0</v>
      </c>
      <c r="BM1535" s="45">
        <v>0</v>
      </c>
      <c r="BN1535" s="6">
        <v>0</v>
      </c>
      <c r="BO1535" s="6">
        <v>0</v>
      </c>
      <c r="BP1535" s="6">
        <v>1</v>
      </c>
      <c r="BQ1535" s="6">
        <v>0</v>
      </c>
      <c r="BR1535" s="45">
        <v>0</v>
      </c>
      <c r="BT1535" s="45">
        <v>0</v>
      </c>
      <c r="BU1535" s="45">
        <v>0</v>
      </c>
      <c r="BX1535" s="6">
        <v>0</v>
      </c>
      <c r="BY1535" s="6" t="s">
        <v>21</v>
      </c>
      <c r="BZ1535" s="6">
        <f t="shared" ref="BZ1535:BZ1598" si="72">SUM(AY1535:BW1535)</f>
        <v>1</v>
      </c>
      <c r="CA1535" s="6">
        <f t="shared" ref="CA1535:CA1598" si="73">(SUM(BB1535))+(SUM(BE1535:BM1535))+(SUM(BO1535:BV1535))+BX1535</f>
        <v>1</v>
      </c>
      <c r="CC1535" s="63" t="s">
        <v>4687</v>
      </c>
      <c r="CD1535" s="6" t="s">
        <v>21</v>
      </c>
      <c r="CK1535" s="6" t="s">
        <v>5148</v>
      </c>
      <c r="DA1535" s="6" t="s">
        <v>21</v>
      </c>
      <c r="DC1535" s="6" t="s">
        <v>4434</v>
      </c>
      <c r="DD1535" s="6" t="s">
        <v>2586</v>
      </c>
      <c r="DF1535" s="29">
        <f t="shared" ref="DF1535:DF1598" si="74">SUBTOTAL(103,G1535)</f>
        <v>0</v>
      </c>
      <c r="DG1535" s="6">
        <v>1</v>
      </c>
    </row>
    <row r="1536" spans="1:111" ht="16" hidden="1" x14ac:dyDescent="0.2">
      <c r="A1536" s="6" t="s">
        <v>3391</v>
      </c>
      <c r="B1536" s="25"/>
      <c r="C1536" s="25"/>
      <c r="F1536" s="25"/>
      <c r="G1536" s="63" t="s">
        <v>2512</v>
      </c>
      <c r="H1536" s="6" t="s">
        <v>2761</v>
      </c>
      <c r="L1536" s="6" t="s">
        <v>171</v>
      </c>
      <c r="P1536" s="6" t="s">
        <v>3531</v>
      </c>
      <c r="Q1536" s="6" t="s">
        <v>4680</v>
      </c>
      <c r="X1536" s="6">
        <v>0</v>
      </c>
      <c r="Y1536" s="6">
        <v>1529</v>
      </c>
      <c r="Z1536" s="6">
        <v>617</v>
      </c>
      <c r="AA1536" s="6">
        <v>0</v>
      </c>
      <c r="AB1536" s="6">
        <f>SUM(Table2026_09_25[[#This Row],[Number of in-person visits provided in reporting year.]:[Number of video/virtual visits provided in reporting year.]])</f>
        <v>2146</v>
      </c>
      <c r="AC1536" s="6" t="s">
        <v>8469</v>
      </c>
      <c r="AD1536" s="6">
        <v>0</v>
      </c>
      <c r="AE1536" s="6">
        <v>0</v>
      </c>
      <c r="AF1536" s="6" t="s">
        <v>8026</v>
      </c>
      <c r="AG1536" s="6">
        <v>0</v>
      </c>
      <c r="AI1536" s="6" t="s">
        <v>5922</v>
      </c>
      <c r="AJ1536" s="6" t="s">
        <v>43</v>
      </c>
      <c r="AK1536" s="6" t="s">
        <v>8483</v>
      </c>
      <c r="AL1536" s="26" t="s">
        <v>2762</v>
      </c>
      <c r="AQ1536" s="6" t="s">
        <v>43</v>
      </c>
      <c r="AX1536" s="45" t="s">
        <v>2431</v>
      </c>
      <c r="AZ1536" s="6">
        <v>0</v>
      </c>
      <c r="BA1536" s="6">
        <v>0</v>
      </c>
      <c r="BB1536" s="45">
        <v>0</v>
      </c>
      <c r="BC1536" s="6">
        <v>0</v>
      </c>
      <c r="BD1536" s="6">
        <v>0</v>
      </c>
      <c r="BF1536" s="6">
        <v>0</v>
      </c>
      <c r="BG1536" s="45">
        <v>0</v>
      </c>
      <c r="BH1536" s="45">
        <v>0</v>
      </c>
      <c r="BI1536" s="6">
        <v>0</v>
      </c>
      <c r="BJ1536" s="6">
        <v>0</v>
      </c>
      <c r="BK1536" s="6">
        <v>0</v>
      </c>
      <c r="BL1536" s="45">
        <v>0</v>
      </c>
      <c r="BM1536" s="45">
        <v>0</v>
      </c>
      <c r="BN1536" s="6">
        <v>0</v>
      </c>
      <c r="BO1536" s="6">
        <v>0</v>
      </c>
      <c r="BP1536" s="6">
        <v>0</v>
      </c>
      <c r="BQ1536" s="6">
        <v>0</v>
      </c>
      <c r="BR1536" s="45">
        <v>0</v>
      </c>
      <c r="BT1536" s="45">
        <v>0</v>
      </c>
      <c r="BU1536" s="45">
        <v>0</v>
      </c>
      <c r="BX1536" s="6">
        <v>0</v>
      </c>
      <c r="BY1536" s="6" t="s">
        <v>2593</v>
      </c>
      <c r="BZ1536" s="6">
        <f t="shared" si="72"/>
        <v>0</v>
      </c>
      <c r="CA1536" s="6">
        <f t="shared" si="73"/>
        <v>0</v>
      </c>
      <c r="CC1536" s="63" t="s">
        <v>4687</v>
      </c>
      <c r="CD1536" s="6" t="s">
        <v>21</v>
      </c>
      <c r="CK1536" s="6" t="s">
        <v>5148</v>
      </c>
      <c r="DA1536" s="6" t="s">
        <v>21</v>
      </c>
      <c r="DC1536" s="6" t="s">
        <v>4434</v>
      </c>
      <c r="DD1536" s="6" t="s">
        <v>994</v>
      </c>
      <c r="DF1536" s="29">
        <f t="shared" si="74"/>
        <v>0</v>
      </c>
      <c r="DG1536" s="6">
        <v>1</v>
      </c>
    </row>
    <row r="1537" spans="1:111" ht="16" hidden="1" x14ac:dyDescent="0.2">
      <c r="A1537" s="6" t="s">
        <v>2599</v>
      </c>
      <c r="B1537" s="25"/>
      <c r="C1537" s="25"/>
      <c r="F1537" s="25"/>
      <c r="G1537" s="63" t="s">
        <v>2512</v>
      </c>
      <c r="H1537" s="6" t="s">
        <v>5930</v>
      </c>
      <c r="L1537" s="6" t="s">
        <v>3398</v>
      </c>
      <c r="P1537" s="6" t="s">
        <v>3531</v>
      </c>
      <c r="Q1537" s="6" t="s">
        <v>4680</v>
      </c>
      <c r="X1537" s="6">
        <v>0</v>
      </c>
      <c r="Y1537" s="6">
        <v>544</v>
      </c>
      <c r="Z1537" s="6">
        <v>0</v>
      </c>
      <c r="AA1537" s="6">
        <v>0</v>
      </c>
      <c r="AB1537" s="6">
        <f>SUM(Table2026_09_25[[#This Row],[Number of in-person visits provided in reporting year.]:[Number of video/virtual visits provided in reporting year.]])</f>
        <v>544</v>
      </c>
      <c r="AC1537" s="6" t="s">
        <v>8469</v>
      </c>
      <c r="AD1537" s="6">
        <v>0</v>
      </c>
      <c r="AE1537" s="6">
        <v>0</v>
      </c>
      <c r="AF1537" s="6" t="s">
        <v>8026</v>
      </c>
      <c r="AG1537" s="6">
        <v>0</v>
      </c>
      <c r="AI1537" s="6" t="s">
        <v>5933</v>
      </c>
      <c r="AJ1537" s="6" t="s">
        <v>5934</v>
      </c>
      <c r="AK1537" s="6" t="s">
        <v>8483</v>
      </c>
      <c r="AL1537" s="26" t="s">
        <v>179</v>
      </c>
      <c r="AQ1537" s="6" t="s">
        <v>544</v>
      </c>
      <c r="AX1537" s="45" t="s">
        <v>2431</v>
      </c>
      <c r="AZ1537" s="6">
        <v>0</v>
      </c>
      <c r="BA1537" s="6">
        <v>0</v>
      </c>
      <c r="BB1537" s="45">
        <v>0</v>
      </c>
      <c r="BC1537" s="6">
        <v>0</v>
      </c>
      <c r="BD1537" s="6">
        <v>0</v>
      </c>
      <c r="BF1537" s="6">
        <v>0</v>
      </c>
      <c r="BG1537" s="45">
        <v>0</v>
      </c>
      <c r="BH1537" s="45">
        <v>0</v>
      </c>
      <c r="BI1537" s="6">
        <v>0</v>
      </c>
      <c r="BJ1537" s="6">
        <v>0</v>
      </c>
      <c r="BK1537" s="6">
        <v>0</v>
      </c>
      <c r="BL1537" s="45">
        <v>0</v>
      </c>
      <c r="BM1537" s="45">
        <v>0</v>
      </c>
      <c r="BN1537" s="6">
        <v>0</v>
      </c>
      <c r="BO1537" s="6">
        <v>0</v>
      </c>
      <c r="BP1537" s="6">
        <v>2</v>
      </c>
      <c r="BQ1537" s="6">
        <v>0</v>
      </c>
      <c r="BR1537" s="45">
        <v>0</v>
      </c>
      <c r="BT1537" s="45">
        <v>0</v>
      </c>
      <c r="BU1537" s="45">
        <v>0</v>
      </c>
      <c r="BX1537" s="6">
        <v>0</v>
      </c>
      <c r="BY1537" s="6" t="s">
        <v>21</v>
      </c>
      <c r="BZ1537" s="6">
        <f t="shared" si="72"/>
        <v>2</v>
      </c>
      <c r="CA1537" s="6">
        <f t="shared" si="73"/>
        <v>2</v>
      </c>
      <c r="CC1537" s="63" t="s">
        <v>4687</v>
      </c>
      <c r="CD1537" s="6" t="s">
        <v>21</v>
      </c>
      <c r="CK1537" s="6" t="s">
        <v>5148</v>
      </c>
      <c r="DA1537" s="6" t="s">
        <v>2600</v>
      </c>
      <c r="DC1537" s="6" t="s">
        <v>4434</v>
      </c>
      <c r="DD1537" s="6" t="s">
        <v>2586</v>
      </c>
      <c r="DF1537" s="29">
        <f t="shared" si="74"/>
        <v>0</v>
      </c>
      <c r="DG1537" s="6">
        <v>1</v>
      </c>
    </row>
    <row r="1538" spans="1:111" ht="16" hidden="1" x14ac:dyDescent="0.2">
      <c r="A1538" s="6" t="s">
        <v>2601</v>
      </c>
      <c r="B1538" s="25"/>
      <c r="C1538" s="25"/>
      <c r="F1538" s="25"/>
      <c r="G1538" s="63" t="s">
        <v>2512</v>
      </c>
      <c r="H1538" s="6" t="s">
        <v>184</v>
      </c>
      <c r="L1538" s="6" t="s">
        <v>3399</v>
      </c>
      <c r="P1538" s="6" t="s">
        <v>3531</v>
      </c>
      <c r="Q1538" s="6" t="s">
        <v>4680</v>
      </c>
      <c r="X1538" s="6">
        <v>0</v>
      </c>
      <c r="Y1538" s="6">
        <v>327</v>
      </c>
      <c r="Z1538" s="6">
        <v>0</v>
      </c>
      <c r="AA1538" s="6">
        <v>0</v>
      </c>
      <c r="AB1538" s="6">
        <f>SUM(Table2026_09_25[[#This Row],[Number of in-person visits provided in reporting year.]:[Number of video/virtual visits provided in reporting year.]])</f>
        <v>327</v>
      </c>
      <c r="AC1538" s="6" t="s">
        <v>8469</v>
      </c>
      <c r="AD1538" s="6">
        <v>0</v>
      </c>
      <c r="AE1538" s="6">
        <v>0</v>
      </c>
      <c r="AF1538" s="6" t="s">
        <v>8026</v>
      </c>
      <c r="AG1538" s="6">
        <v>0</v>
      </c>
      <c r="AI1538" s="6" t="s">
        <v>5952</v>
      </c>
      <c r="AJ1538" s="6" t="s">
        <v>4834</v>
      </c>
      <c r="AK1538" s="6" t="s">
        <v>8483</v>
      </c>
      <c r="AL1538" s="26" t="s">
        <v>120</v>
      </c>
      <c r="AQ1538" s="6" t="s">
        <v>544</v>
      </c>
      <c r="AX1538" s="45" t="s">
        <v>2431</v>
      </c>
      <c r="AZ1538" s="6">
        <v>0</v>
      </c>
      <c r="BA1538" s="6">
        <v>0</v>
      </c>
      <c r="BB1538" s="45">
        <v>0</v>
      </c>
      <c r="BC1538" s="6">
        <v>0</v>
      </c>
      <c r="BD1538" s="6">
        <v>0</v>
      </c>
      <c r="BF1538" s="6">
        <v>0</v>
      </c>
      <c r="BG1538" s="45">
        <v>0</v>
      </c>
      <c r="BH1538" s="45">
        <v>0</v>
      </c>
      <c r="BI1538" s="6">
        <v>0</v>
      </c>
      <c r="BJ1538" s="6">
        <v>0</v>
      </c>
      <c r="BK1538" s="6">
        <v>0</v>
      </c>
      <c r="BL1538" s="45">
        <v>0</v>
      </c>
      <c r="BM1538" s="45">
        <v>0</v>
      </c>
      <c r="BN1538" s="6">
        <v>0</v>
      </c>
      <c r="BO1538" s="6">
        <v>0</v>
      </c>
      <c r="BP1538" s="6">
        <v>2</v>
      </c>
      <c r="BQ1538" s="6">
        <v>0</v>
      </c>
      <c r="BR1538" s="45">
        <v>0</v>
      </c>
      <c r="BT1538" s="45">
        <v>0</v>
      </c>
      <c r="BU1538" s="45">
        <v>0</v>
      </c>
      <c r="BX1538" s="6">
        <v>0</v>
      </c>
      <c r="BY1538" s="6" t="s">
        <v>21</v>
      </c>
      <c r="BZ1538" s="6">
        <f t="shared" si="72"/>
        <v>2</v>
      </c>
      <c r="CA1538" s="6">
        <f t="shared" si="73"/>
        <v>2</v>
      </c>
      <c r="CC1538" s="63" t="s">
        <v>4687</v>
      </c>
      <c r="CD1538" s="6" t="s">
        <v>21</v>
      </c>
      <c r="CK1538" s="6" t="s">
        <v>5148</v>
      </c>
      <c r="DA1538" s="6" t="s">
        <v>2602</v>
      </c>
      <c r="DC1538" s="6" t="s">
        <v>4434</v>
      </c>
      <c r="DD1538" s="6" t="s">
        <v>2586</v>
      </c>
      <c r="DF1538" s="29">
        <f t="shared" si="74"/>
        <v>0</v>
      </c>
      <c r="DG1538" s="6">
        <v>1</v>
      </c>
    </row>
    <row r="1539" spans="1:111" ht="16" hidden="1" x14ac:dyDescent="0.2">
      <c r="A1539" s="6" t="s">
        <v>2597</v>
      </c>
      <c r="B1539" s="25"/>
      <c r="C1539" s="25"/>
      <c r="F1539" s="25"/>
      <c r="G1539" s="63" t="s">
        <v>2512</v>
      </c>
      <c r="H1539" s="6" t="s">
        <v>5957</v>
      </c>
      <c r="L1539" s="6" t="s">
        <v>3400</v>
      </c>
      <c r="P1539" s="6" t="s">
        <v>3531</v>
      </c>
      <c r="Q1539" s="6" t="s">
        <v>4680</v>
      </c>
      <c r="X1539" s="6">
        <v>0</v>
      </c>
      <c r="Y1539" s="6">
        <v>1286</v>
      </c>
      <c r="Z1539" s="6">
        <v>0</v>
      </c>
      <c r="AA1539" s="6">
        <v>0</v>
      </c>
      <c r="AB1539" s="6">
        <f>SUM(Table2026_09_25[[#This Row],[Number of in-person visits provided in reporting year.]:[Number of video/virtual visits provided in reporting year.]])</f>
        <v>1286</v>
      </c>
      <c r="AC1539" s="6" t="s">
        <v>8469</v>
      </c>
      <c r="AD1539" s="6">
        <v>0</v>
      </c>
      <c r="AE1539" s="6">
        <v>0</v>
      </c>
      <c r="AF1539" s="6" t="s">
        <v>8026</v>
      </c>
      <c r="AG1539" s="6">
        <v>0</v>
      </c>
      <c r="AI1539" s="6" t="s">
        <v>5958</v>
      </c>
      <c r="AJ1539" s="6" t="s">
        <v>4851</v>
      </c>
      <c r="AK1539" s="6" t="s">
        <v>8483</v>
      </c>
      <c r="AL1539" s="26" t="s">
        <v>5959</v>
      </c>
      <c r="AQ1539" s="6" t="s">
        <v>544</v>
      </c>
      <c r="AX1539" s="45" t="s">
        <v>2431</v>
      </c>
      <c r="AZ1539" s="6">
        <v>0</v>
      </c>
      <c r="BA1539" s="6">
        <v>0</v>
      </c>
      <c r="BB1539" s="45">
        <v>0</v>
      </c>
      <c r="BC1539" s="6">
        <v>0</v>
      </c>
      <c r="BD1539" s="6">
        <v>0</v>
      </c>
      <c r="BF1539" s="6">
        <v>1</v>
      </c>
      <c r="BG1539" s="45">
        <v>0</v>
      </c>
      <c r="BH1539" s="45">
        <v>0</v>
      </c>
      <c r="BI1539" s="6">
        <v>0</v>
      </c>
      <c r="BJ1539" s="6">
        <v>0</v>
      </c>
      <c r="BK1539" s="6">
        <v>0</v>
      </c>
      <c r="BL1539" s="45">
        <v>0</v>
      </c>
      <c r="BM1539" s="45">
        <v>0</v>
      </c>
      <c r="BN1539" s="6">
        <v>0</v>
      </c>
      <c r="BO1539" s="6">
        <v>0</v>
      </c>
      <c r="BP1539" s="6">
        <v>1</v>
      </c>
      <c r="BQ1539" s="6">
        <v>0</v>
      </c>
      <c r="BR1539" s="45">
        <v>0</v>
      </c>
      <c r="BT1539" s="45">
        <v>0</v>
      </c>
      <c r="BU1539" s="45">
        <v>0</v>
      </c>
      <c r="BX1539" s="6">
        <v>0</v>
      </c>
      <c r="BY1539" s="6" t="s">
        <v>21</v>
      </c>
      <c r="BZ1539" s="6">
        <f t="shared" si="72"/>
        <v>2</v>
      </c>
      <c r="CA1539" s="6">
        <f t="shared" si="73"/>
        <v>2</v>
      </c>
      <c r="CC1539" s="63" t="s">
        <v>4687</v>
      </c>
      <c r="CD1539" s="6" t="s">
        <v>21</v>
      </c>
      <c r="CK1539" s="6" t="s">
        <v>5148</v>
      </c>
      <c r="DA1539" s="6" t="s">
        <v>2598</v>
      </c>
      <c r="DC1539" s="6" t="s">
        <v>4434</v>
      </c>
      <c r="DD1539" s="6" t="s">
        <v>2586</v>
      </c>
      <c r="DF1539" s="29">
        <f t="shared" si="74"/>
        <v>0</v>
      </c>
      <c r="DG1539" s="6">
        <v>1</v>
      </c>
    </row>
    <row r="1540" spans="1:111" ht="16" hidden="1" x14ac:dyDescent="0.2">
      <c r="A1540" s="6" t="s">
        <v>2595</v>
      </c>
      <c r="B1540" s="25"/>
      <c r="C1540" s="25"/>
      <c r="F1540" s="25"/>
      <c r="G1540" s="63" t="s">
        <v>2512</v>
      </c>
      <c r="H1540" s="6" t="s">
        <v>4721</v>
      </c>
      <c r="L1540" s="6" t="s">
        <v>193</v>
      </c>
      <c r="P1540" s="6" t="s">
        <v>3531</v>
      </c>
      <c r="Q1540" s="6" t="s">
        <v>4680</v>
      </c>
      <c r="X1540" s="6">
        <v>600</v>
      </c>
      <c r="Y1540" s="6">
        <v>642</v>
      </c>
      <c r="Z1540" s="6">
        <v>99</v>
      </c>
      <c r="AA1540" s="6">
        <v>1</v>
      </c>
      <c r="AB1540" s="6">
        <f>SUM(Table2026_09_25[[#This Row],[Number of in-person visits provided in reporting year.]:[Number of video/virtual visits provided in reporting year.]])</f>
        <v>742</v>
      </c>
      <c r="AC1540" s="6" t="s">
        <v>8469</v>
      </c>
      <c r="AD1540" s="6">
        <v>0</v>
      </c>
      <c r="AE1540" s="6">
        <v>0</v>
      </c>
      <c r="AG1540" s="6">
        <v>0</v>
      </c>
      <c r="AI1540" s="6" t="s">
        <v>4722</v>
      </c>
      <c r="AJ1540" s="6" t="s">
        <v>4716</v>
      </c>
      <c r="AK1540" s="6" t="s">
        <v>8483</v>
      </c>
      <c r="AL1540" s="26" t="s">
        <v>256</v>
      </c>
      <c r="AQ1540" s="6" t="s">
        <v>43</v>
      </c>
      <c r="AX1540" s="45" t="s">
        <v>2431</v>
      </c>
      <c r="AZ1540" s="6">
        <v>0</v>
      </c>
      <c r="BA1540" s="6">
        <v>0</v>
      </c>
      <c r="BB1540" s="45">
        <v>0</v>
      </c>
      <c r="BC1540" s="6">
        <v>0</v>
      </c>
      <c r="BD1540" s="6">
        <v>0</v>
      </c>
      <c r="BF1540" s="6">
        <v>1</v>
      </c>
      <c r="BG1540" s="45">
        <v>0</v>
      </c>
      <c r="BH1540" s="45">
        <v>0</v>
      </c>
      <c r="BI1540" s="6">
        <v>0</v>
      </c>
      <c r="BJ1540" s="6">
        <v>0</v>
      </c>
      <c r="BK1540" s="6">
        <v>0</v>
      </c>
      <c r="BL1540" s="45">
        <v>0</v>
      </c>
      <c r="BM1540" s="45">
        <v>0</v>
      </c>
      <c r="BN1540" s="6">
        <v>0</v>
      </c>
      <c r="BO1540" s="6">
        <v>0</v>
      </c>
      <c r="BP1540" s="6">
        <v>0</v>
      </c>
      <c r="BQ1540" s="6">
        <v>0</v>
      </c>
      <c r="BR1540" s="45">
        <v>0</v>
      </c>
      <c r="BT1540" s="45">
        <v>0</v>
      </c>
      <c r="BU1540" s="45">
        <v>0</v>
      </c>
      <c r="BX1540" s="6">
        <v>0</v>
      </c>
      <c r="BY1540" s="6" t="s">
        <v>21</v>
      </c>
      <c r="BZ1540" s="6">
        <f t="shared" si="72"/>
        <v>1</v>
      </c>
      <c r="CA1540" s="6">
        <f t="shared" si="73"/>
        <v>1</v>
      </c>
      <c r="CC1540" s="63" t="s">
        <v>21</v>
      </c>
      <c r="CD1540" s="6" t="s">
        <v>21</v>
      </c>
      <c r="CK1540" s="6" t="s">
        <v>5148</v>
      </c>
      <c r="DA1540" s="6" t="s">
        <v>21</v>
      </c>
      <c r="DC1540" s="6" t="s">
        <v>4434</v>
      </c>
      <c r="DD1540" s="6" t="s">
        <v>206</v>
      </c>
      <c r="DF1540" s="29">
        <f t="shared" si="74"/>
        <v>0</v>
      </c>
      <c r="DG1540" s="6">
        <v>1</v>
      </c>
    </row>
    <row r="1541" spans="1:111" ht="16" hidden="1" x14ac:dyDescent="0.2">
      <c r="A1541" s="6" t="s">
        <v>3397</v>
      </c>
      <c r="B1541" s="25"/>
      <c r="C1541" s="25"/>
      <c r="F1541" s="25"/>
      <c r="G1541" s="63" t="s">
        <v>2512</v>
      </c>
      <c r="H1541" s="6" t="s">
        <v>4718</v>
      </c>
      <c r="L1541" s="6" t="s">
        <v>193</v>
      </c>
      <c r="P1541" s="6" t="s">
        <v>3531</v>
      </c>
      <c r="Q1541" s="6" t="s">
        <v>4680</v>
      </c>
      <c r="X1541" s="6">
        <v>678</v>
      </c>
      <c r="Y1541" s="6">
        <v>901</v>
      </c>
      <c r="Z1541" s="6">
        <v>300</v>
      </c>
      <c r="AA1541" s="6">
        <v>0</v>
      </c>
      <c r="AB1541" s="6">
        <f>SUM(Table2026_09_25[[#This Row],[Number of in-person visits provided in reporting year.]:[Number of video/virtual visits provided in reporting year.]])</f>
        <v>1201</v>
      </c>
      <c r="AC1541" s="6" t="s">
        <v>8469</v>
      </c>
      <c r="AD1541" s="6">
        <v>0</v>
      </c>
      <c r="AE1541" s="6">
        <v>0</v>
      </c>
      <c r="AG1541" s="6">
        <v>0</v>
      </c>
      <c r="AI1541" s="6" t="s">
        <v>4719</v>
      </c>
      <c r="AJ1541" s="6" t="s">
        <v>4716</v>
      </c>
      <c r="AK1541" s="6" t="s">
        <v>8483</v>
      </c>
      <c r="AL1541" s="26" t="s">
        <v>252</v>
      </c>
      <c r="AQ1541" s="6" t="s">
        <v>43</v>
      </c>
      <c r="AX1541" s="45" t="s">
        <v>2431</v>
      </c>
      <c r="AZ1541" s="6">
        <v>0</v>
      </c>
      <c r="BA1541" s="6">
        <v>0</v>
      </c>
      <c r="BB1541" s="45">
        <v>0</v>
      </c>
      <c r="BC1541" s="6">
        <v>0</v>
      </c>
      <c r="BD1541" s="6">
        <v>0</v>
      </c>
      <c r="BF1541" s="6">
        <v>1</v>
      </c>
      <c r="BG1541" s="45">
        <v>0</v>
      </c>
      <c r="BH1541" s="45">
        <v>0</v>
      </c>
      <c r="BI1541" s="6">
        <v>0</v>
      </c>
      <c r="BJ1541" s="6">
        <v>0</v>
      </c>
      <c r="BK1541" s="6">
        <v>0</v>
      </c>
      <c r="BL1541" s="45">
        <v>0</v>
      </c>
      <c r="BM1541" s="45">
        <v>0</v>
      </c>
      <c r="BN1541" s="6">
        <v>0</v>
      </c>
      <c r="BO1541" s="6">
        <v>0</v>
      </c>
      <c r="BP1541" s="6">
        <v>0</v>
      </c>
      <c r="BQ1541" s="6">
        <v>0</v>
      </c>
      <c r="BR1541" s="45">
        <v>0</v>
      </c>
      <c r="BT1541" s="45">
        <v>0</v>
      </c>
      <c r="BU1541" s="45">
        <v>0</v>
      </c>
      <c r="BX1541" s="6">
        <v>0</v>
      </c>
      <c r="BY1541" s="6" t="s">
        <v>21</v>
      </c>
      <c r="BZ1541" s="6">
        <f t="shared" si="72"/>
        <v>1</v>
      </c>
      <c r="CA1541" s="6">
        <f t="shared" si="73"/>
        <v>1</v>
      </c>
      <c r="CC1541" s="63" t="s">
        <v>4687</v>
      </c>
      <c r="CD1541" s="6" t="s">
        <v>21</v>
      </c>
      <c r="CK1541" s="6" t="s">
        <v>5148</v>
      </c>
      <c r="DA1541" s="6" t="s">
        <v>21</v>
      </c>
      <c r="DC1541" s="6" t="s">
        <v>4434</v>
      </c>
      <c r="DD1541" s="6" t="s">
        <v>994</v>
      </c>
      <c r="DF1541" s="29">
        <f t="shared" si="74"/>
        <v>0</v>
      </c>
      <c r="DG1541" s="6">
        <v>1</v>
      </c>
    </row>
    <row r="1542" spans="1:111" ht="16" hidden="1" x14ac:dyDescent="0.2">
      <c r="A1542" s="6" t="s">
        <v>2596</v>
      </c>
      <c r="B1542" s="25"/>
      <c r="C1542" s="25"/>
      <c r="F1542" s="25"/>
      <c r="G1542" s="63" t="s">
        <v>2512</v>
      </c>
      <c r="H1542" s="6" t="s">
        <v>4714</v>
      </c>
      <c r="L1542" s="6" t="s">
        <v>193</v>
      </c>
      <c r="P1542" s="6" t="s">
        <v>3531</v>
      </c>
      <c r="Q1542" s="6" t="s">
        <v>4680</v>
      </c>
      <c r="X1542" s="6">
        <v>447</v>
      </c>
      <c r="Y1542" s="6">
        <v>510</v>
      </c>
      <c r="Z1542" s="6">
        <v>68</v>
      </c>
      <c r="AA1542" s="6">
        <v>0</v>
      </c>
      <c r="AB1542" s="6">
        <f>SUM(Table2026_09_25[[#This Row],[Number of in-person visits provided in reporting year.]:[Number of video/virtual visits provided in reporting year.]])</f>
        <v>578</v>
      </c>
      <c r="AC1542" s="6" t="s">
        <v>8469</v>
      </c>
      <c r="AD1542" s="6">
        <v>0</v>
      </c>
      <c r="AE1542" s="6">
        <v>0</v>
      </c>
      <c r="AF1542" s="6" t="s">
        <v>4682</v>
      </c>
      <c r="AG1542" s="6">
        <v>0</v>
      </c>
      <c r="AI1542" s="6" t="s">
        <v>4715</v>
      </c>
      <c r="AJ1542" s="6" t="s">
        <v>4716</v>
      </c>
      <c r="AK1542" s="6" t="s">
        <v>8483</v>
      </c>
      <c r="AL1542" s="26" t="s">
        <v>247</v>
      </c>
      <c r="AQ1542" s="6" t="s">
        <v>43</v>
      </c>
      <c r="AX1542" s="45" t="s">
        <v>2431</v>
      </c>
      <c r="AZ1542" s="6">
        <v>0</v>
      </c>
      <c r="BA1542" s="6">
        <v>0</v>
      </c>
      <c r="BB1542" s="45">
        <v>0</v>
      </c>
      <c r="BC1542" s="6">
        <v>0</v>
      </c>
      <c r="BD1542" s="6">
        <v>0</v>
      </c>
      <c r="BF1542" s="6">
        <v>0</v>
      </c>
      <c r="BG1542" s="45">
        <v>0</v>
      </c>
      <c r="BH1542" s="45">
        <v>0</v>
      </c>
      <c r="BI1542" s="6">
        <v>0</v>
      </c>
      <c r="BJ1542" s="6">
        <v>0</v>
      </c>
      <c r="BK1542" s="6">
        <v>0</v>
      </c>
      <c r="BL1542" s="45">
        <v>0</v>
      </c>
      <c r="BM1542" s="45">
        <v>0</v>
      </c>
      <c r="BN1542" s="6">
        <v>0</v>
      </c>
      <c r="BO1542" s="6">
        <v>0</v>
      </c>
      <c r="BP1542" s="6">
        <v>1</v>
      </c>
      <c r="BQ1542" s="6">
        <v>0</v>
      </c>
      <c r="BR1542" s="45">
        <v>0</v>
      </c>
      <c r="BT1542" s="45">
        <v>0</v>
      </c>
      <c r="BU1542" s="45">
        <v>0</v>
      </c>
      <c r="BX1542" s="6">
        <v>1</v>
      </c>
      <c r="BY1542" s="6" t="s">
        <v>21</v>
      </c>
      <c r="BZ1542" s="6">
        <f t="shared" si="72"/>
        <v>1</v>
      </c>
      <c r="CA1542" s="6">
        <f t="shared" si="73"/>
        <v>2</v>
      </c>
      <c r="CC1542" s="63" t="s">
        <v>21</v>
      </c>
      <c r="CD1542" s="6" t="s">
        <v>21</v>
      </c>
      <c r="CK1542" s="6" t="s">
        <v>5148</v>
      </c>
      <c r="DA1542" s="6" t="s">
        <v>21</v>
      </c>
      <c r="DC1542" s="6" t="s">
        <v>4434</v>
      </c>
      <c r="DD1542" s="6" t="s">
        <v>206</v>
      </c>
      <c r="DF1542" s="29">
        <f t="shared" si="74"/>
        <v>0</v>
      </c>
      <c r="DG1542" s="6">
        <v>1</v>
      </c>
    </row>
    <row r="1543" spans="1:111" ht="16" hidden="1" x14ac:dyDescent="0.2">
      <c r="A1543" s="6" t="s">
        <v>2629</v>
      </c>
      <c r="B1543" s="25"/>
      <c r="C1543" s="25"/>
      <c r="F1543" s="25"/>
      <c r="G1543" s="63" t="s">
        <v>2512</v>
      </c>
      <c r="H1543" s="6" t="s">
        <v>223</v>
      </c>
      <c r="L1543" s="6" t="s">
        <v>171</v>
      </c>
      <c r="P1543" s="6" t="s">
        <v>3531</v>
      </c>
      <c r="Q1543" s="6" t="s">
        <v>4680</v>
      </c>
      <c r="X1543" s="6">
        <v>163</v>
      </c>
      <c r="Y1543" s="6">
        <v>187</v>
      </c>
      <c r="Z1543" s="6">
        <v>45</v>
      </c>
      <c r="AA1543" s="6">
        <v>0</v>
      </c>
      <c r="AB1543" s="6">
        <f>SUM(Table2026_09_25[[#This Row],[Number of in-person visits provided in reporting year.]:[Number of video/virtual visits provided in reporting year.]])</f>
        <v>232</v>
      </c>
      <c r="AC1543" s="6" t="s">
        <v>8469</v>
      </c>
      <c r="AD1543" s="6">
        <v>0</v>
      </c>
      <c r="AE1543" s="6">
        <v>0</v>
      </c>
      <c r="AG1543" s="6">
        <v>0</v>
      </c>
      <c r="AI1543" s="6" t="s">
        <v>4706</v>
      </c>
      <c r="AJ1543" s="6" t="s">
        <v>4707</v>
      </c>
      <c r="AK1543" s="6" t="s">
        <v>8483</v>
      </c>
      <c r="AL1543" s="26" t="s">
        <v>1612</v>
      </c>
      <c r="AQ1543" s="6" t="s">
        <v>63</v>
      </c>
      <c r="AX1543" s="45" t="s">
        <v>2431</v>
      </c>
      <c r="AZ1543" s="6">
        <v>0</v>
      </c>
      <c r="BA1543" s="6">
        <v>0</v>
      </c>
      <c r="BB1543" s="45">
        <v>0</v>
      </c>
      <c r="BC1543" s="6">
        <v>0</v>
      </c>
      <c r="BD1543" s="6">
        <v>0</v>
      </c>
      <c r="BF1543" s="6">
        <v>0</v>
      </c>
      <c r="BG1543" s="45">
        <v>0</v>
      </c>
      <c r="BH1543" s="45">
        <v>0</v>
      </c>
      <c r="BI1543" s="6">
        <v>0</v>
      </c>
      <c r="BJ1543" s="6">
        <v>0</v>
      </c>
      <c r="BK1543" s="6">
        <v>0</v>
      </c>
      <c r="BL1543" s="45">
        <v>0</v>
      </c>
      <c r="BM1543" s="45">
        <v>0</v>
      </c>
      <c r="BN1543" s="6">
        <v>0</v>
      </c>
      <c r="BO1543" s="6">
        <v>0</v>
      </c>
      <c r="BP1543" s="6">
        <v>1</v>
      </c>
      <c r="BQ1543" s="6">
        <v>0</v>
      </c>
      <c r="BR1543" s="45">
        <v>0</v>
      </c>
      <c r="BT1543" s="45">
        <v>0</v>
      </c>
      <c r="BU1543" s="45">
        <v>0</v>
      </c>
      <c r="BX1543" s="6">
        <v>0</v>
      </c>
      <c r="BY1543" s="6" t="s">
        <v>21</v>
      </c>
      <c r="BZ1543" s="6">
        <f t="shared" si="72"/>
        <v>1</v>
      </c>
      <c r="CA1543" s="6">
        <f t="shared" si="73"/>
        <v>1</v>
      </c>
      <c r="CC1543" s="63" t="s">
        <v>21</v>
      </c>
      <c r="CD1543" s="6" t="s">
        <v>21</v>
      </c>
      <c r="CK1543" s="6" t="s">
        <v>5148</v>
      </c>
      <c r="DA1543" s="6" t="s">
        <v>21</v>
      </c>
      <c r="DC1543" s="6" t="s">
        <v>4434</v>
      </c>
      <c r="DD1543" s="6" t="s">
        <v>206</v>
      </c>
      <c r="DF1543" s="29">
        <f t="shared" si="74"/>
        <v>0</v>
      </c>
      <c r="DG1543" s="6">
        <v>1</v>
      </c>
    </row>
    <row r="1544" spans="1:111" ht="16" hidden="1" x14ac:dyDescent="0.2">
      <c r="A1544" s="6" t="s">
        <v>2603</v>
      </c>
      <c r="B1544" s="25"/>
      <c r="C1544" s="25"/>
      <c r="F1544" s="25"/>
      <c r="G1544" s="63" t="s">
        <v>2512</v>
      </c>
      <c r="H1544" s="6" t="s">
        <v>8199</v>
      </c>
      <c r="L1544" s="6" t="s">
        <v>193</v>
      </c>
      <c r="P1544" s="6" t="s">
        <v>3531</v>
      </c>
      <c r="Q1544" s="6" t="s">
        <v>4680</v>
      </c>
      <c r="X1544" s="6">
        <v>0</v>
      </c>
      <c r="Y1544" s="6">
        <v>109</v>
      </c>
      <c r="Z1544" s="6">
        <v>0</v>
      </c>
      <c r="AA1544" s="6">
        <v>0</v>
      </c>
      <c r="AB1544" s="6">
        <f>SUM(Table2026_09_25[[#This Row],[Number of in-person visits provided in reporting year.]:[Number of video/virtual visits provided in reporting year.]])</f>
        <v>109</v>
      </c>
      <c r="AC1544" s="6" t="s">
        <v>8469</v>
      </c>
      <c r="AD1544" s="6">
        <v>0</v>
      </c>
      <c r="AE1544" s="6">
        <v>0</v>
      </c>
      <c r="AF1544" s="6" t="s">
        <v>4682</v>
      </c>
      <c r="AG1544" s="6">
        <v>0</v>
      </c>
      <c r="AI1544" s="6" t="s">
        <v>8033</v>
      </c>
      <c r="AJ1544" s="6" t="s">
        <v>8034</v>
      </c>
      <c r="AK1544" s="6" t="s">
        <v>8483</v>
      </c>
      <c r="AL1544" s="26" t="s">
        <v>163</v>
      </c>
      <c r="AQ1544" s="6" t="s">
        <v>63</v>
      </c>
      <c r="AX1544" s="45" t="s">
        <v>18</v>
      </c>
      <c r="AZ1544" s="6">
        <v>0</v>
      </c>
      <c r="BA1544" s="6">
        <v>0</v>
      </c>
      <c r="BB1544" s="45">
        <v>0</v>
      </c>
      <c r="BC1544" s="6">
        <v>0</v>
      </c>
      <c r="BD1544" s="6">
        <v>0</v>
      </c>
      <c r="BF1544" s="6">
        <v>0</v>
      </c>
      <c r="BG1544" s="45">
        <v>0</v>
      </c>
      <c r="BH1544" s="45">
        <v>0</v>
      </c>
      <c r="BI1544" s="6">
        <v>0</v>
      </c>
      <c r="BJ1544" s="6">
        <v>0</v>
      </c>
      <c r="BK1544" s="6">
        <v>0</v>
      </c>
      <c r="BL1544" s="45">
        <v>0</v>
      </c>
      <c r="BM1544" s="45">
        <v>0</v>
      </c>
      <c r="BN1544" s="6">
        <v>0</v>
      </c>
      <c r="BO1544" s="6">
        <v>0</v>
      </c>
      <c r="BP1544" s="6">
        <v>1</v>
      </c>
      <c r="BQ1544" s="6">
        <v>0</v>
      </c>
      <c r="BR1544" s="45">
        <v>0</v>
      </c>
      <c r="BT1544" s="45">
        <v>0</v>
      </c>
      <c r="BU1544" s="45">
        <v>0</v>
      </c>
      <c r="BX1544" s="6">
        <v>0</v>
      </c>
      <c r="BY1544" s="6" t="s">
        <v>21</v>
      </c>
      <c r="BZ1544" s="6">
        <f t="shared" si="72"/>
        <v>1</v>
      </c>
      <c r="CA1544" s="6">
        <f t="shared" si="73"/>
        <v>1</v>
      </c>
      <c r="CC1544" s="63" t="s">
        <v>21</v>
      </c>
      <c r="CD1544" s="6" t="s">
        <v>21</v>
      </c>
      <c r="CK1544" s="6" t="s">
        <v>5148</v>
      </c>
      <c r="DA1544" s="6" t="s">
        <v>21</v>
      </c>
      <c r="DC1544" s="6" t="s">
        <v>4434</v>
      </c>
      <c r="DD1544" s="6" t="s">
        <v>2469</v>
      </c>
      <c r="DF1544" s="29">
        <f t="shared" si="74"/>
        <v>0</v>
      </c>
      <c r="DG1544" s="6">
        <v>1</v>
      </c>
    </row>
    <row r="1545" spans="1:111" ht="16" hidden="1" x14ac:dyDescent="0.2">
      <c r="A1545" s="6" t="s">
        <v>2604</v>
      </c>
      <c r="B1545" s="25"/>
      <c r="C1545" s="25"/>
      <c r="F1545" s="25"/>
      <c r="G1545" s="63" t="s">
        <v>2512</v>
      </c>
      <c r="H1545" s="6" t="s">
        <v>226</v>
      </c>
      <c r="L1545" s="6" t="s">
        <v>193</v>
      </c>
      <c r="P1545" s="6" t="s">
        <v>3531</v>
      </c>
      <c r="Q1545" s="6" t="s">
        <v>4680</v>
      </c>
      <c r="X1545" s="6">
        <v>392</v>
      </c>
      <c r="Y1545" s="6">
        <v>433</v>
      </c>
      <c r="Z1545" s="6">
        <v>234</v>
      </c>
      <c r="AA1545" s="6">
        <v>0</v>
      </c>
      <c r="AB1545" s="6">
        <f>SUM(Table2026_09_25[[#This Row],[Number of in-person visits provided in reporting year.]:[Number of video/virtual visits provided in reporting year.]])</f>
        <v>667</v>
      </c>
      <c r="AC1545" s="6" t="s">
        <v>8469</v>
      </c>
      <c r="AD1545" s="6">
        <v>0</v>
      </c>
      <c r="AE1545" s="6">
        <v>0</v>
      </c>
      <c r="AF1545" s="6" t="s">
        <v>4682</v>
      </c>
      <c r="AG1545" s="6">
        <v>1</v>
      </c>
      <c r="AI1545" s="6" t="s">
        <v>7145</v>
      </c>
      <c r="AJ1545" s="6" t="s">
        <v>7146</v>
      </c>
      <c r="AK1545" s="6" t="s">
        <v>8483</v>
      </c>
      <c r="AL1545" s="26" t="s">
        <v>227</v>
      </c>
      <c r="AQ1545" s="6" t="s">
        <v>63</v>
      </c>
      <c r="AX1545" s="45" t="s">
        <v>2431</v>
      </c>
      <c r="AZ1545" s="6">
        <v>0</v>
      </c>
      <c r="BA1545" s="6">
        <v>0</v>
      </c>
      <c r="BB1545" s="45">
        <v>0</v>
      </c>
      <c r="BC1545" s="6">
        <v>0</v>
      </c>
      <c r="BD1545" s="6">
        <v>0</v>
      </c>
      <c r="BF1545" s="6">
        <v>0</v>
      </c>
      <c r="BG1545" s="45">
        <v>0</v>
      </c>
      <c r="BH1545" s="45">
        <v>0</v>
      </c>
      <c r="BI1545" s="6">
        <v>0</v>
      </c>
      <c r="BJ1545" s="6">
        <v>0</v>
      </c>
      <c r="BK1545" s="6">
        <v>0</v>
      </c>
      <c r="BL1545" s="45">
        <v>0</v>
      </c>
      <c r="BM1545" s="45">
        <v>0</v>
      </c>
      <c r="BN1545" s="6">
        <v>0</v>
      </c>
      <c r="BO1545" s="6">
        <v>0</v>
      </c>
      <c r="BP1545" s="6">
        <v>1</v>
      </c>
      <c r="BQ1545" s="6">
        <v>0</v>
      </c>
      <c r="BR1545" s="45">
        <v>0</v>
      </c>
      <c r="BT1545" s="45">
        <v>0</v>
      </c>
      <c r="BU1545" s="45">
        <v>0</v>
      </c>
      <c r="BX1545" s="6">
        <v>0</v>
      </c>
      <c r="BY1545" s="6" t="s">
        <v>21</v>
      </c>
      <c r="BZ1545" s="6">
        <f t="shared" si="72"/>
        <v>1</v>
      </c>
      <c r="CA1545" s="6">
        <f t="shared" si="73"/>
        <v>1</v>
      </c>
      <c r="CC1545" s="63" t="s">
        <v>4687</v>
      </c>
      <c r="CD1545" s="6" t="s">
        <v>21</v>
      </c>
      <c r="CK1545" s="6" t="s">
        <v>7981</v>
      </c>
      <c r="DA1545" s="6" t="s">
        <v>21</v>
      </c>
      <c r="DC1545" s="6" t="s">
        <v>4434</v>
      </c>
      <c r="DD1545" s="6" t="s">
        <v>2605</v>
      </c>
      <c r="DF1545" s="29">
        <f t="shared" si="74"/>
        <v>0</v>
      </c>
      <c r="DG1545" s="6">
        <v>1</v>
      </c>
    </row>
    <row r="1546" spans="1:111" ht="16" hidden="1" x14ac:dyDescent="0.2">
      <c r="A1546" s="6" t="s">
        <v>2610</v>
      </c>
      <c r="B1546" s="25"/>
      <c r="C1546" s="25"/>
      <c r="F1546" s="25"/>
      <c r="G1546" s="63" t="s">
        <v>2512</v>
      </c>
      <c r="H1546" s="6" t="s">
        <v>4701</v>
      </c>
      <c r="L1546" s="6" t="s">
        <v>193</v>
      </c>
      <c r="P1546" s="6" t="s">
        <v>3531</v>
      </c>
      <c r="Q1546" s="6" t="s">
        <v>4680</v>
      </c>
      <c r="X1546" s="6">
        <v>570</v>
      </c>
      <c r="Y1546" s="6">
        <v>648</v>
      </c>
      <c r="Z1546" s="6">
        <v>33</v>
      </c>
      <c r="AA1546" s="6">
        <v>0</v>
      </c>
      <c r="AB1546" s="6">
        <f>SUM(Table2026_09_25[[#This Row],[Number of in-person visits provided in reporting year.]:[Number of video/virtual visits provided in reporting year.]])</f>
        <v>681</v>
      </c>
      <c r="AC1546" s="6" t="s">
        <v>8469</v>
      </c>
      <c r="AD1546" s="6">
        <v>0</v>
      </c>
      <c r="AE1546" s="6">
        <v>0</v>
      </c>
      <c r="AG1546" s="6">
        <v>0</v>
      </c>
      <c r="AI1546" s="6" t="s">
        <v>4703</v>
      </c>
      <c r="AJ1546" s="6" t="s">
        <v>4704</v>
      </c>
      <c r="AK1546" s="6" t="s">
        <v>8483</v>
      </c>
      <c r="AL1546" s="26" t="s">
        <v>615</v>
      </c>
      <c r="AQ1546" s="6" t="s">
        <v>63</v>
      </c>
      <c r="AX1546" s="45" t="s">
        <v>2431</v>
      </c>
      <c r="AZ1546" s="6">
        <v>0</v>
      </c>
      <c r="BA1546" s="6">
        <v>0</v>
      </c>
      <c r="BB1546" s="45">
        <v>0</v>
      </c>
      <c r="BC1546" s="6">
        <v>0</v>
      </c>
      <c r="BD1546" s="6">
        <v>0</v>
      </c>
      <c r="BF1546" s="6">
        <v>0</v>
      </c>
      <c r="BG1546" s="45">
        <v>0</v>
      </c>
      <c r="BH1546" s="45">
        <v>0</v>
      </c>
      <c r="BI1546" s="6">
        <v>0</v>
      </c>
      <c r="BJ1546" s="6">
        <v>0</v>
      </c>
      <c r="BK1546" s="6">
        <v>0</v>
      </c>
      <c r="BL1546" s="45">
        <v>0</v>
      </c>
      <c r="BM1546" s="45">
        <v>0</v>
      </c>
      <c r="BN1546" s="6">
        <v>0</v>
      </c>
      <c r="BO1546" s="6">
        <v>0</v>
      </c>
      <c r="BP1546" s="6">
        <v>1</v>
      </c>
      <c r="BQ1546" s="6">
        <v>0</v>
      </c>
      <c r="BR1546" s="45">
        <v>0</v>
      </c>
      <c r="BT1546" s="45">
        <v>0</v>
      </c>
      <c r="BU1546" s="45">
        <v>0</v>
      </c>
      <c r="BX1546" s="6">
        <v>0</v>
      </c>
      <c r="BY1546" s="6" t="s">
        <v>21</v>
      </c>
      <c r="BZ1546" s="6">
        <f t="shared" si="72"/>
        <v>1</v>
      </c>
      <c r="CA1546" s="6">
        <f t="shared" si="73"/>
        <v>1</v>
      </c>
      <c r="CC1546" s="63" t="s">
        <v>21</v>
      </c>
      <c r="CD1546" s="6" t="s">
        <v>21</v>
      </c>
      <c r="CK1546" s="6" t="s">
        <v>5148</v>
      </c>
      <c r="DA1546" s="6" t="s">
        <v>21</v>
      </c>
      <c r="DC1546" s="6" t="s">
        <v>4434</v>
      </c>
      <c r="DD1546" s="6" t="s">
        <v>206</v>
      </c>
      <c r="DF1546" s="29">
        <f t="shared" si="74"/>
        <v>0</v>
      </c>
      <c r="DG1546" s="6">
        <v>1</v>
      </c>
    </row>
    <row r="1547" spans="1:111" ht="16" hidden="1" x14ac:dyDescent="0.2">
      <c r="A1547" s="6" t="s">
        <v>3561</v>
      </c>
      <c r="B1547" s="25"/>
      <c r="C1547" s="25"/>
      <c r="F1547" s="25"/>
      <c r="G1547" s="63" t="s">
        <v>2512</v>
      </c>
      <c r="H1547" s="6" t="s">
        <v>6652</v>
      </c>
      <c r="L1547" s="6" t="s">
        <v>193</v>
      </c>
      <c r="P1547" s="6" t="s">
        <v>3531</v>
      </c>
      <c r="Q1547" s="6" t="s">
        <v>4680</v>
      </c>
      <c r="X1547" s="6">
        <v>0</v>
      </c>
      <c r="Y1547" s="6">
        <v>819</v>
      </c>
      <c r="Z1547" s="6">
        <v>0</v>
      </c>
      <c r="AA1547" s="6">
        <v>0</v>
      </c>
      <c r="AB1547" s="6">
        <f>SUM(Table2026_09_25[[#This Row],[Number of in-person visits provided in reporting year.]:[Number of video/virtual visits provided in reporting year.]])</f>
        <v>819</v>
      </c>
      <c r="AC1547" s="6" t="s">
        <v>8469</v>
      </c>
      <c r="AD1547" s="6">
        <v>0</v>
      </c>
      <c r="AE1547" s="6">
        <v>0</v>
      </c>
      <c r="AF1547" s="6" t="s">
        <v>8026</v>
      </c>
      <c r="AG1547" s="6">
        <v>0</v>
      </c>
      <c r="AI1547" s="6" t="s">
        <v>6654</v>
      </c>
      <c r="AJ1547" s="6" t="s">
        <v>6655</v>
      </c>
      <c r="AK1547" s="6" t="s">
        <v>8483</v>
      </c>
      <c r="AL1547" s="26" t="s">
        <v>2578</v>
      </c>
      <c r="AQ1547" s="6" t="s">
        <v>107</v>
      </c>
      <c r="AX1547" s="45" t="s">
        <v>2431</v>
      </c>
      <c r="AZ1547" s="6">
        <v>0</v>
      </c>
      <c r="BA1547" s="6">
        <v>0</v>
      </c>
      <c r="BB1547" s="45">
        <v>0</v>
      </c>
      <c r="BC1547" s="6">
        <v>0</v>
      </c>
      <c r="BD1547" s="6">
        <v>0</v>
      </c>
      <c r="BF1547" s="6">
        <v>0</v>
      </c>
      <c r="BG1547" s="45">
        <v>0</v>
      </c>
      <c r="BH1547" s="45">
        <v>0</v>
      </c>
      <c r="BI1547" s="6">
        <v>0</v>
      </c>
      <c r="BJ1547" s="6">
        <v>0</v>
      </c>
      <c r="BK1547" s="6">
        <v>0</v>
      </c>
      <c r="BL1547" s="45">
        <v>0</v>
      </c>
      <c r="BM1547" s="45">
        <v>0</v>
      </c>
      <c r="BN1547" s="6">
        <v>0</v>
      </c>
      <c r="BO1547" s="6">
        <v>0</v>
      </c>
      <c r="BP1547" s="6">
        <v>2.1</v>
      </c>
      <c r="BQ1547" s="6">
        <v>0</v>
      </c>
      <c r="BR1547" s="45">
        <v>0</v>
      </c>
      <c r="BT1547" s="45">
        <v>0</v>
      </c>
      <c r="BU1547" s="45">
        <v>0</v>
      </c>
      <c r="BX1547" s="6">
        <v>0</v>
      </c>
      <c r="BY1547" s="6" t="s">
        <v>21</v>
      </c>
      <c r="BZ1547" s="6">
        <f t="shared" si="72"/>
        <v>2.1</v>
      </c>
      <c r="CA1547" s="6">
        <f t="shared" si="73"/>
        <v>2.1</v>
      </c>
      <c r="CC1547" s="63" t="s">
        <v>4687</v>
      </c>
      <c r="CD1547" s="6" t="s">
        <v>21</v>
      </c>
      <c r="CK1547" s="6" t="s">
        <v>7981</v>
      </c>
      <c r="DA1547" s="6" t="s">
        <v>3562</v>
      </c>
      <c r="DC1547" s="6" t="s">
        <v>4434</v>
      </c>
      <c r="DD1547" s="6" t="s">
        <v>2581</v>
      </c>
      <c r="DF1547" s="29">
        <f t="shared" si="74"/>
        <v>0</v>
      </c>
      <c r="DG1547" s="6">
        <v>1</v>
      </c>
    </row>
    <row r="1548" spans="1:111" ht="16" hidden="1" x14ac:dyDescent="0.2">
      <c r="A1548" s="6" t="s">
        <v>2612</v>
      </c>
      <c r="B1548" s="25"/>
      <c r="C1548" s="25"/>
      <c r="F1548" s="25"/>
      <c r="G1548" s="63" t="s">
        <v>2512</v>
      </c>
      <c r="H1548" s="6" t="s">
        <v>4677</v>
      </c>
      <c r="L1548" s="6" t="s">
        <v>193</v>
      </c>
      <c r="P1548" s="6" t="s">
        <v>3531</v>
      </c>
      <c r="Q1548" s="6" t="s">
        <v>4680</v>
      </c>
      <c r="X1548" s="6">
        <v>553</v>
      </c>
      <c r="Y1548" s="6">
        <v>571</v>
      </c>
      <c r="Z1548" s="6">
        <v>74</v>
      </c>
      <c r="AA1548" s="6">
        <v>0</v>
      </c>
      <c r="AB1548" s="6">
        <f>SUM(Table2026_09_25[[#This Row],[Number of in-person visits provided in reporting year.]:[Number of video/virtual visits provided in reporting year.]])</f>
        <v>645</v>
      </c>
      <c r="AC1548" s="6" t="s">
        <v>8469</v>
      </c>
      <c r="AD1548" s="6">
        <v>0</v>
      </c>
      <c r="AE1548" s="6">
        <v>0</v>
      </c>
      <c r="AG1548" s="6">
        <v>0</v>
      </c>
      <c r="AI1548" s="6" t="s">
        <v>4683</v>
      </c>
      <c r="AJ1548" s="6" t="s">
        <v>4684</v>
      </c>
      <c r="AK1548" s="6" t="s">
        <v>8483</v>
      </c>
      <c r="AL1548" s="26" t="s">
        <v>204</v>
      </c>
      <c r="AQ1548" s="6" t="s">
        <v>63</v>
      </c>
      <c r="AX1548" s="45" t="s">
        <v>2431</v>
      </c>
      <c r="AZ1548" s="6">
        <v>0</v>
      </c>
      <c r="BA1548" s="6">
        <v>0</v>
      </c>
      <c r="BB1548" s="45">
        <v>0</v>
      </c>
      <c r="BC1548" s="6">
        <v>0</v>
      </c>
      <c r="BD1548" s="6">
        <v>0</v>
      </c>
      <c r="BF1548" s="6">
        <v>0</v>
      </c>
      <c r="BG1548" s="45">
        <v>0</v>
      </c>
      <c r="BH1548" s="45">
        <v>0</v>
      </c>
      <c r="BI1548" s="6">
        <v>0</v>
      </c>
      <c r="BJ1548" s="6">
        <v>0</v>
      </c>
      <c r="BK1548" s="6">
        <v>0</v>
      </c>
      <c r="BL1548" s="45">
        <v>0</v>
      </c>
      <c r="BM1548" s="45">
        <v>0</v>
      </c>
      <c r="BN1548" s="6">
        <v>0</v>
      </c>
      <c r="BO1548" s="6">
        <v>0</v>
      </c>
      <c r="BP1548" s="6">
        <v>1</v>
      </c>
      <c r="BQ1548" s="6">
        <v>0</v>
      </c>
      <c r="BR1548" s="45">
        <v>0</v>
      </c>
      <c r="BT1548" s="45">
        <v>0</v>
      </c>
      <c r="BU1548" s="45">
        <v>0</v>
      </c>
      <c r="BX1548" s="6">
        <v>0</v>
      </c>
      <c r="BY1548" s="6" t="s">
        <v>21</v>
      </c>
      <c r="BZ1548" s="6">
        <f t="shared" si="72"/>
        <v>1</v>
      </c>
      <c r="CA1548" s="6">
        <f t="shared" si="73"/>
        <v>1</v>
      </c>
      <c r="CC1548" s="63" t="s">
        <v>21</v>
      </c>
      <c r="CD1548" s="6" t="s">
        <v>21</v>
      </c>
      <c r="CK1548" s="6" t="s">
        <v>5148</v>
      </c>
      <c r="DA1548" s="6" t="s">
        <v>21</v>
      </c>
      <c r="DC1548" s="6" t="s">
        <v>4434</v>
      </c>
      <c r="DD1548" s="6" t="s">
        <v>206</v>
      </c>
      <c r="DF1548" s="29">
        <f t="shared" si="74"/>
        <v>0</v>
      </c>
      <c r="DG1548" s="6">
        <v>1</v>
      </c>
    </row>
    <row r="1549" spans="1:111" ht="16" hidden="1" x14ac:dyDescent="0.2">
      <c r="A1549" s="6" t="s">
        <v>2613</v>
      </c>
      <c r="B1549" s="25"/>
      <c r="C1549" s="25"/>
      <c r="F1549" s="25"/>
      <c r="G1549" s="63" t="s">
        <v>2512</v>
      </c>
      <c r="H1549" s="6" t="s">
        <v>4695</v>
      </c>
      <c r="L1549" s="6" t="s">
        <v>193</v>
      </c>
      <c r="P1549" s="6" t="s">
        <v>3531</v>
      </c>
      <c r="Q1549" s="6" t="s">
        <v>4680</v>
      </c>
      <c r="X1549" s="6">
        <v>3</v>
      </c>
      <c r="Y1549" s="6">
        <v>3</v>
      </c>
      <c r="Z1549" s="6">
        <v>1</v>
      </c>
      <c r="AA1549" s="6">
        <v>0</v>
      </c>
      <c r="AB1549" s="6">
        <f>SUM(Table2026_09_25[[#This Row],[Number of in-person visits provided in reporting year.]:[Number of video/virtual visits provided in reporting year.]])</f>
        <v>4</v>
      </c>
      <c r="AC1549" s="6" t="s">
        <v>8469</v>
      </c>
      <c r="AD1549" s="6">
        <v>0</v>
      </c>
      <c r="AE1549" s="6">
        <v>0</v>
      </c>
      <c r="AG1549" s="6">
        <v>0</v>
      </c>
      <c r="AI1549" s="6" t="s">
        <v>4697</v>
      </c>
      <c r="AJ1549" s="6" t="s">
        <v>4698</v>
      </c>
      <c r="AK1549" s="6" t="s">
        <v>8483</v>
      </c>
      <c r="AL1549" s="26" t="s">
        <v>2339</v>
      </c>
      <c r="AQ1549" s="6" t="s">
        <v>63</v>
      </c>
      <c r="AX1549" s="45" t="s">
        <v>2431</v>
      </c>
      <c r="AZ1549" s="6">
        <v>0</v>
      </c>
      <c r="BA1549" s="6">
        <v>0</v>
      </c>
      <c r="BB1549" s="45">
        <v>0</v>
      </c>
      <c r="BC1549" s="6">
        <v>0</v>
      </c>
      <c r="BD1549" s="6">
        <v>0</v>
      </c>
      <c r="BF1549" s="6">
        <v>0</v>
      </c>
      <c r="BG1549" s="45">
        <v>0</v>
      </c>
      <c r="BH1549" s="45">
        <v>0</v>
      </c>
      <c r="BI1549" s="6">
        <v>0</v>
      </c>
      <c r="BJ1549" s="6">
        <v>0</v>
      </c>
      <c r="BK1549" s="6">
        <v>0</v>
      </c>
      <c r="BL1549" s="45">
        <v>0</v>
      </c>
      <c r="BM1549" s="45">
        <v>0</v>
      </c>
      <c r="BN1549" s="6">
        <v>0</v>
      </c>
      <c r="BO1549" s="6">
        <v>0</v>
      </c>
      <c r="BP1549" s="6">
        <v>1</v>
      </c>
      <c r="BQ1549" s="6">
        <v>0</v>
      </c>
      <c r="BR1549" s="45">
        <v>0</v>
      </c>
      <c r="BT1549" s="45">
        <v>0</v>
      </c>
      <c r="BU1549" s="45">
        <v>0</v>
      </c>
      <c r="BX1549" s="6">
        <v>0</v>
      </c>
      <c r="BY1549" s="6" t="s">
        <v>21</v>
      </c>
      <c r="BZ1549" s="6">
        <f t="shared" si="72"/>
        <v>1</v>
      </c>
      <c r="CA1549" s="6">
        <f t="shared" si="73"/>
        <v>1</v>
      </c>
      <c r="CC1549" s="63" t="s">
        <v>21</v>
      </c>
      <c r="CD1549" s="6" t="s">
        <v>21</v>
      </c>
      <c r="CK1549" s="6" t="s">
        <v>5148</v>
      </c>
      <c r="DA1549" s="6" t="s">
        <v>21</v>
      </c>
      <c r="DC1549" s="6" t="s">
        <v>4434</v>
      </c>
      <c r="DD1549" s="6" t="s">
        <v>206</v>
      </c>
      <c r="DF1549" s="29">
        <f t="shared" si="74"/>
        <v>0</v>
      </c>
      <c r="DG1549" s="6">
        <v>1</v>
      </c>
    </row>
    <row r="1550" spans="1:111" ht="16" hidden="1" x14ac:dyDescent="0.2">
      <c r="A1550" s="6" t="s">
        <v>2609</v>
      </c>
      <c r="B1550" s="25"/>
      <c r="C1550" s="25"/>
      <c r="F1550" s="25"/>
      <c r="G1550" s="63" t="s">
        <v>2512</v>
      </c>
      <c r="H1550" s="6" t="s">
        <v>7809</v>
      </c>
      <c r="L1550" s="6" t="s">
        <v>193</v>
      </c>
      <c r="P1550" s="6" t="s">
        <v>3531</v>
      </c>
      <c r="Q1550" s="6" t="s">
        <v>4680</v>
      </c>
      <c r="X1550" s="6">
        <v>0</v>
      </c>
      <c r="Y1550" s="6">
        <v>537</v>
      </c>
      <c r="Z1550" s="6">
        <v>0</v>
      </c>
      <c r="AA1550" s="6">
        <v>0</v>
      </c>
      <c r="AB1550" s="6">
        <f>SUM(Table2026_09_25[[#This Row],[Number of in-person visits provided in reporting year.]:[Number of video/virtual visits provided in reporting year.]])</f>
        <v>537</v>
      </c>
      <c r="AC1550" s="6" t="s">
        <v>8469</v>
      </c>
      <c r="AD1550" s="6">
        <v>0</v>
      </c>
      <c r="AE1550" s="6">
        <v>0</v>
      </c>
      <c r="AG1550" s="6">
        <v>0</v>
      </c>
      <c r="AI1550" s="6" t="s">
        <v>2575</v>
      </c>
      <c r="AJ1550" s="6" t="s">
        <v>149</v>
      </c>
      <c r="AK1550" s="6" t="s">
        <v>8483</v>
      </c>
      <c r="AL1550" s="26" t="s">
        <v>195</v>
      </c>
      <c r="AQ1550" s="6" t="s">
        <v>63</v>
      </c>
      <c r="AX1550" s="45" t="s">
        <v>2431</v>
      </c>
      <c r="AZ1550" s="6">
        <v>0</v>
      </c>
      <c r="BA1550" s="6">
        <v>0</v>
      </c>
      <c r="BB1550" s="45">
        <v>0</v>
      </c>
      <c r="BC1550" s="6">
        <v>0</v>
      </c>
      <c r="BD1550" s="6">
        <v>0</v>
      </c>
      <c r="BF1550" s="6">
        <v>0</v>
      </c>
      <c r="BG1550" s="45">
        <v>0</v>
      </c>
      <c r="BH1550" s="45">
        <v>0</v>
      </c>
      <c r="BI1550" s="6">
        <v>0</v>
      </c>
      <c r="BJ1550" s="6">
        <v>0</v>
      </c>
      <c r="BK1550" s="6">
        <v>0</v>
      </c>
      <c r="BL1550" s="45">
        <v>0</v>
      </c>
      <c r="BM1550" s="45">
        <v>0</v>
      </c>
      <c r="BN1550" s="6">
        <v>0</v>
      </c>
      <c r="BO1550" s="6">
        <v>0</v>
      </c>
      <c r="BP1550" s="6">
        <v>2</v>
      </c>
      <c r="BQ1550" s="6">
        <v>0</v>
      </c>
      <c r="BR1550" s="45">
        <v>0</v>
      </c>
      <c r="BT1550" s="45">
        <v>0</v>
      </c>
      <c r="BU1550" s="45">
        <v>0</v>
      </c>
      <c r="BX1550" s="6">
        <v>0</v>
      </c>
      <c r="BY1550" s="6" t="s">
        <v>21</v>
      </c>
      <c r="BZ1550" s="6">
        <f t="shared" si="72"/>
        <v>2</v>
      </c>
      <c r="CA1550" s="6">
        <f t="shared" si="73"/>
        <v>2</v>
      </c>
      <c r="CC1550" s="63" t="s">
        <v>21</v>
      </c>
      <c r="CD1550" s="6" t="s">
        <v>21</v>
      </c>
      <c r="CK1550" s="6" t="s">
        <v>5148</v>
      </c>
      <c r="DA1550" s="6" t="s">
        <v>21</v>
      </c>
      <c r="DC1550" s="6" t="s">
        <v>4434</v>
      </c>
      <c r="DD1550" s="6" t="s">
        <v>196</v>
      </c>
      <c r="DF1550" s="29">
        <f t="shared" si="74"/>
        <v>0</v>
      </c>
      <c r="DG1550" s="6">
        <v>1</v>
      </c>
    </row>
    <row r="1551" spans="1:111" ht="16" hidden="1" x14ac:dyDescent="0.2">
      <c r="A1551" s="6" t="s">
        <v>2621</v>
      </c>
      <c r="B1551" s="25"/>
      <c r="C1551" s="25"/>
      <c r="F1551" s="25"/>
      <c r="G1551" s="63" t="s">
        <v>2512</v>
      </c>
      <c r="H1551" s="6" t="s">
        <v>7269</v>
      </c>
      <c r="L1551" s="6" t="s">
        <v>171</v>
      </c>
      <c r="P1551" s="6" t="s">
        <v>3531</v>
      </c>
      <c r="Q1551" s="6" t="s">
        <v>4680</v>
      </c>
      <c r="X1551" s="6">
        <v>337</v>
      </c>
      <c r="Y1551" s="6">
        <v>612</v>
      </c>
      <c r="Z1551" s="6">
        <v>338</v>
      </c>
      <c r="AA1551" s="6">
        <v>0</v>
      </c>
      <c r="AB1551" s="6">
        <f>SUM(Table2026_09_25[[#This Row],[Number of in-person visits provided in reporting year.]:[Number of video/virtual visits provided in reporting year.]])</f>
        <v>950</v>
      </c>
      <c r="AC1551" s="6" t="s">
        <v>8469</v>
      </c>
      <c r="AD1551" s="6">
        <v>0</v>
      </c>
      <c r="AE1551" s="6">
        <v>0</v>
      </c>
      <c r="AG1551" s="6">
        <v>0</v>
      </c>
      <c r="AI1551" s="6" t="s">
        <v>7274</v>
      </c>
      <c r="AJ1551" s="6" t="s">
        <v>7275</v>
      </c>
      <c r="AK1551" s="6" t="s">
        <v>8483</v>
      </c>
      <c r="AL1551" s="26" t="s">
        <v>7276</v>
      </c>
      <c r="AQ1551" s="6" t="s">
        <v>107</v>
      </c>
      <c r="AX1551" s="45" t="s">
        <v>2431</v>
      </c>
      <c r="AZ1551" s="6">
        <v>0</v>
      </c>
      <c r="BA1551" s="6">
        <v>0</v>
      </c>
      <c r="BB1551" s="45">
        <v>0</v>
      </c>
      <c r="BC1551" s="6">
        <v>0</v>
      </c>
      <c r="BD1551" s="6">
        <v>0</v>
      </c>
      <c r="BF1551" s="6">
        <v>0</v>
      </c>
      <c r="BG1551" s="45">
        <v>0</v>
      </c>
      <c r="BH1551" s="45">
        <v>0</v>
      </c>
      <c r="BI1551" s="6">
        <v>0</v>
      </c>
      <c r="BJ1551" s="6">
        <v>0</v>
      </c>
      <c r="BK1551" s="6">
        <v>0</v>
      </c>
      <c r="BL1551" s="45">
        <v>0</v>
      </c>
      <c r="BM1551" s="45">
        <v>0</v>
      </c>
      <c r="BN1551" s="6">
        <v>0</v>
      </c>
      <c r="BO1551" s="6">
        <v>0</v>
      </c>
      <c r="BP1551" s="6">
        <v>1</v>
      </c>
      <c r="BQ1551" s="6">
        <v>0</v>
      </c>
      <c r="BR1551" s="45">
        <v>0</v>
      </c>
      <c r="BT1551" s="45">
        <v>0</v>
      </c>
      <c r="BU1551" s="45">
        <v>0</v>
      </c>
      <c r="BX1551" s="6">
        <v>0</v>
      </c>
      <c r="BY1551" s="6" t="s">
        <v>21</v>
      </c>
      <c r="BZ1551" s="6">
        <f t="shared" si="72"/>
        <v>1</v>
      </c>
      <c r="CA1551" s="6">
        <f t="shared" si="73"/>
        <v>1</v>
      </c>
      <c r="CC1551" s="63" t="s">
        <v>4687</v>
      </c>
      <c r="CD1551" s="6" t="s">
        <v>21</v>
      </c>
      <c r="CK1551" s="6" t="s">
        <v>5148</v>
      </c>
      <c r="DA1551" s="6" t="s">
        <v>21</v>
      </c>
      <c r="DC1551" s="6" t="s">
        <v>4434</v>
      </c>
      <c r="DD1551" s="6" t="s">
        <v>2623</v>
      </c>
      <c r="DF1551" s="29">
        <f t="shared" si="74"/>
        <v>0</v>
      </c>
      <c r="DG1551" s="6">
        <v>1</v>
      </c>
    </row>
    <row r="1552" spans="1:111" ht="16" hidden="1" x14ac:dyDescent="0.2">
      <c r="A1552" s="6" t="s">
        <v>2624</v>
      </c>
      <c r="B1552" s="25"/>
      <c r="C1552" s="25"/>
      <c r="F1552" s="25"/>
      <c r="G1552" s="63" t="s">
        <v>2512</v>
      </c>
      <c r="H1552" s="6" t="s">
        <v>5392</v>
      </c>
      <c r="L1552" s="6" t="s">
        <v>3328</v>
      </c>
      <c r="P1552" s="6" t="s">
        <v>3531</v>
      </c>
      <c r="Q1552" s="6" t="s">
        <v>4680</v>
      </c>
      <c r="X1552" s="6">
        <v>0</v>
      </c>
      <c r="Y1552" s="6">
        <v>900</v>
      </c>
      <c r="Z1552" s="6">
        <v>0</v>
      </c>
      <c r="AA1552" s="6">
        <v>0</v>
      </c>
      <c r="AB1552" s="6">
        <f>SUM(Table2026_09_25[[#This Row],[Number of in-person visits provided in reporting year.]:[Number of video/virtual visits provided in reporting year.]])</f>
        <v>900</v>
      </c>
      <c r="AC1552" s="6" t="s">
        <v>8469</v>
      </c>
      <c r="AD1552" s="6">
        <v>0</v>
      </c>
      <c r="AE1552" s="6">
        <v>0</v>
      </c>
      <c r="AF1552" s="6" t="s">
        <v>8026</v>
      </c>
      <c r="AG1552" s="6">
        <v>0</v>
      </c>
      <c r="AI1552" s="6" t="s">
        <v>5394</v>
      </c>
      <c r="AJ1552" s="6" t="s">
        <v>4851</v>
      </c>
      <c r="AK1552" s="6" t="s">
        <v>8483</v>
      </c>
      <c r="AL1552" s="26" t="s">
        <v>260</v>
      </c>
      <c r="AQ1552" s="6" t="s">
        <v>544</v>
      </c>
      <c r="AX1552" s="45" t="s">
        <v>2431</v>
      </c>
      <c r="AZ1552" s="6">
        <v>0</v>
      </c>
      <c r="BA1552" s="6">
        <v>0</v>
      </c>
      <c r="BB1552" s="45">
        <v>0</v>
      </c>
      <c r="BC1552" s="6">
        <v>0</v>
      </c>
      <c r="BD1552" s="6">
        <v>0</v>
      </c>
      <c r="BF1552" s="6">
        <v>0</v>
      </c>
      <c r="BG1552" s="45">
        <v>0</v>
      </c>
      <c r="BH1552" s="45">
        <v>0</v>
      </c>
      <c r="BI1552" s="6">
        <v>0</v>
      </c>
      <c r="BJ1552" s="6">
        <v>0</v>
      </c>
      <c r="BK1552" s="6">
        <v>0</v>
      </c>
      <c r="BL1552" s="45">
        <v>0</v>
      </c>
      <c r="BM1552" s="45">
        <v>0</v>
      </c>
      <c r="BN1552" s="6">
        <v>0</v>
      </c>
      <c r="BO1552" s="6">
        <v>0</v>
      </c>
      <c r="BP1552" s="6">
        <v>2.4300000000000002</v>
      </c>
      <c r="BQ1552" s="6">
        <v>0</v>
      </c>
      <c r="BR1552" s="45">
        <v>0</v>
      </c>
      <c r="BT1552" s="45">
        <v>0</v>
      </c>
      <c r="BU1552" s="45">
        <v>0</v>
      </c>
      <c r="BX1552" s="6">
        <v>0</v>
      </c>
      <c r="BY1552" s="6" t="s">
        <v>21</v>
      </c>
      <c r="BZ1552" s="6">
        <f t="shared" si="72"/>
        <v>2.4300000000000002</v>
      </c>
      <c r="CA1552" s="6">
        <f t="shared" si="73"/>
        <v>2.4300000000000002</v>
      </c>
      <c r="CC1552" s="63" t="s">
        <v>4753</v>
      </c>
      <c r="CD1552" s="6" t="s">
        <v>21</v>
      </c>
      <c r="CK1552" s="6" t="s">
        <v>5148</v>
      </c>
      <c r="DA1552" s="6" t="s">
        <v>2625</v>
      </c>
      <c r="DC1552" s="6" t="s">
        <v>4434</v>
      </c>
      <c r="DD1552" s="6" t="s">
        <v>2626</v>
      </c>
      <c r="DF1552" s="29">
        <f t="shared" si="74"/>
        <v>0</v>
      </c>
      <c r="DG1552" s="6">
        <v>1</v>
      </c>
    </row>
    <row r="1553" spans="1:111" ht="16" hidden="1" x14ac:dyDescent="0.2">
      <c r="A1553" s="6" t="s">
        <v>2615</v>
      </c>
      <c r="B1553" s="25"/>
      <c r="C1553" s="25"/>
      <c r="F1553" s="25"/>
      <c r="G1553" s="63" t="s">
        <v>2512</v>
      </c>
      <c r="H1553" s="6" t="s">
        <v>4929</v>
      </c>
      <c r="L1553" s="6" t="s">
        <v>2428</v>
      </c>
      <c r="P1553" s="6" t="s">
        <v>3531</v>
      </c>
      <c r="Q1553" s="6" t="s">
        <v>4680</v>
      </c>
      <c r="X1553" s="6">
        <v>865</v>
      </c>
      <c r="Y1553" s="6">
        <v>936</v>
      </c>
      <c r="Z1553" s="6">
        <v>373</v>
      </c>
      <c r="AA1553" s="6">
        <v>0</v>
      </c>
      <c r="AB1553" s="6">
        <f>SUM(Table2026_09_25[[#This Row],[Number of in-person visits provided in reporting year.]:[Number of video/virtual visits provided in reporting year.]])</f>
        <v>1309</v>
      </c>
      <c r="AC1553" s="6" t="s">
        <v>8469</v>
      </c>
      <c r="AD1553" s="6">
        <v>0</v>
      </c>
      <c r="AE1553" s="6">
        <v>0</v>
      </c>
      <c r="AF1553" s="6" t="s">
        <v>8026</v>
      </c>
      <c r="AG1553" s="6">
        <v>0</v>
      </c>
      <c r="AI1553" s="6" t="s">
        <v>4933</v>
      </c>
      <c r="AJ1553" s="6" t="s">
        <v>149</v>
      </c>
      <c r="AK1553" s="6" t="s">
        <v>8483</v>
      </c>
      <c r="AL1553" s="26" t="s">
        <v>77</v>
      </c>
      <c r="AQ1553" s="6" t="s">
        <v>63</v>
      </c>
      <c r="AX1553" s="45" t="s">
        <v>2431</v>
      </c>
      <c r="AZ1553" s="6">
        <v>0</v>
      </c>
      <c r="BA1553" s="6">
        <v>0</v>
      </c>
      <c r="BB1553" s="45">
        <v>0</v>
      </c>
      <c r="BC1553" s="6">
        <v>0</v>
      </c>
      <c r="BD1553" s="6">
        <v>0</v>
      </c>
      <c r="BF1553" s="6">
        <v>0</v>
      </c>
      <c r="BG1553" s="45">
        <v>0</v>
      </c>
      <c r="BH1553" s="45">
        <v>0</v>
      </c>
      <c r="BI1553" s="6">
        <v>0</v>
      </c>
      <c r="BJ1553" s="6">
        <v>0</v>
      </c>
      <c r="BK1553" s="6">
        <v>0</v>
      </c>
      <c r="BL1553" s="45">
        <v>0</v>
      </c>
      <c r="BM1553" s="45">
        <v>0</v>
      </c>
      <c r="BN1553" s="6">
        <v>0</v>
      </c>
      <c r="BO1553" s="6">
        <v>0</v>
      </c>
      <c r="BP1553" s="6">
        <v>2.4</v>
      </c>
      <c r="BQ1553" s="6">
        <v>0</v>
      </c>
      <c r="BR1553" s="45">
        <v>0</v>
      </c>
      <c r="BT1553" s="45">
        <v>0</v>
      </c>
      <c r="BU1553" s="45">
        <v>0</v>
      </c>
      <c r="BX1553" s="6">
        <v>0</v>
      </c>
      <c r="BY1553" s="6" t="s">
        <v>21</v>
      </c>
      <c r="BZ1553" s="6">
        <f t="shared" si="72"/>
        <v>2.4</v>
      </c>
      <c r="CA1553" s="6">
        <f t="shared" si="73"/>
        <v>2.4</v>
      </c>
      <c r="CC1553" s="63" t="s">
        <v>21</v>
      </c>
      <c r="CD1553" s="6" t="s">
        <v>21</v>
      </c>
      <c r="CK1553" s="6" t="s">
        <v>7981</v>
      </c>
      <c r="DA1553" s="6" t="s">
        <v>21</v>
      </c>
      <c r="DC1553" s="6" t="s">
        <v>4434</v>
      </c>
      <c r="DD1553" s="6" t="s">
        <v>1890</v>
      </c>
      <c r="DF1553" s="29">
        <f t="shared" si="74"/>
        <v>0</v>
      </c>
      <c r="DG1553" s="6">
        <v>1</v>
      </c>
    </row>
    <row r="1554" spans="1:111" ht="16" hidden="1" x14ac:dyDescent="0.2">
      <c r="A1554" s="6" t="s">
        <v>2607</v>
      </c>
      <c r="B1554" s="25"/>
      <c r="C1554" s="25"/>
      <c r="F1554" s="25"/>
      <c r="G1554" s="63" t="s">
        <v>2512</v>
      </c>
      <c r="H1554" s="6" t="s">
        <v>61</v>
      </c>
      <c r="L1554" s="6" t="s">
        <v>2467</v>
      </c>
      <c r="P1554" s="6" t="s">
        <v>3531</v>
      </c>
      <c r="Q1554" s="6" t="s">
        <v>4680</v>
      </c>
      <c r="X1554" s="6">
        <v>685</v>
      </c>
      <c r="Y1554" s="6">
        <v>689</v>
      </c>
      <c r="Z1554" s="6">
        <v>0</v>
      </c>
      <c r="AA1554" s="6">
        <v>0</v>
      </c>
      <c r="AB1554" s="6">
        <f>SUM(Table2026_09_25[[#This Row],[Number of in-person visits provided in reporting year.]:[Number of video/virtual visits provided in reporting year.]])</f>
        <v>689</v>
      </c>
      <c r="AC1554" s="6" t="s">
        <v>8469</v>
      </c>
      <c r="AD1554" s="6">
        <v>0</v>
      </c>
      <c r="AE1554" s="6">
        <v>0</v>
      </c>
      <c r="AF1554" s="6" t="s">
        <v>25</v>
      </c>
      <c r="AG1554" s="6">
        <v>0</v>
      </c>
      <c r="AI1554" s="6" t="s">
        <v>5101</v>
      </c>
      <c r="AJ1554" s="6" t="s">
        <v>149</v>
      </c>
      <c r="AK1554" s="6" t="s">
        <v>8483</v>
      </c>
      <c r="AL1554" s="26" t="s">
        <v>236</v>
      </c>
      <c r="AQ1554" s="6" t="s">
        <v>63</v>
      </c>
      <c r="AX1554" s="45" t="s">
        <v>2431</v>
      </c>
      <c r="AZ1554" s="6">
        <v>0</v>
      </c>
      <c r="BA1554" s="6">
        <v>0</v>
      </c>
      <c r="BB1554" s="45">
        <v>0</v>
      </c>
      <c r="BC1554" s="6">
        <v>0</v>
      </c>
      <c r="BD1554" s="6">
        <v>0</v>
      </c>
      <c r="BF1554" s="6">
        <v>0</v>
      </c>
      <c r="BG1554" s="45">
        <v>0</v>
      </c>
      <c r="BH1554" s="45">
        <v>0</v>
      </c>
      <c r="BI1554" s="6">
        <v>0</v>
      </c>
      <c r="BJ1554" s="6">
        <v>0</v>
      </c>
      <c r="BK1554" s="6">
        <v>0</v>
      </c>
      <c r="BL1554" s="45">
        <v>0</v>
      </c>
      <c r="BM1554" s="45">
        <v>0</v>
      </c>
      <c r="BN1554" s="6">
        <v>0</v>
      </c>
      <c r="BO1554" s="6">
        <v>0</v>
      </c>
      <c r="BP1554" s="6">
        <v>1.9</v>
      </c>
      <c r="BQ1554" s="6">
        <v>0</v>
      </c>
      <c r="BR1554" s="45">
        <v>0</v>
      </c>
      <c r="BT1554" s="45">
        <v>0</v>
      </c>
      <c r="BU1554" s="45">
        <v>0</v>
      </c>
      <c r="BX1554" s="6">
        <v>0</v>
      </c>
      <c r="BY1554" s="6" t="s">
        <v>21</v>
      </c>
      <c r="BZ1554" s="6">
        <f t="shared" si="72"/>
        <v>1.9</v>
      </c>
      <c r="CA1554" s="6">
        <f t="shared" si="73"/>
        <v>1.9</v>
      </c>
      <c r="CC1554" s="63" t="s">
        <v>4687</v>
      </c>
      <c r="CD1554" s="6" t="s">
        <v>21</v>
      </c>
      <c r="CK1554" s="6" t="s">
        <v>5148</v>
      </c>
      <c r="DA1554" s="6" t="s">
        <v>21</v>
      </c>
      <c r="DC1554" s="6" t="s">
        <v>4434</v>
      </c>
      <c r="DD1554" s="6" t="s">
        <v>2608</v>
      </c>
      <c r="DF1554" s="29">
        <f t="shared" si="74"/>
        <v>0</v>
      </c>
      <c r="DG1554" s="6">
        <v>1</v>
      </c>
    </row>
    <row r="1555" spans="1:111" ht="16" hidden="1" x14ac:dyDescent="0.2">
      <c r="A1555" s="6" t="s">
        <v>2606</v>
      </c>
      <c r="B1555" s="25"/>
      <c r="C1555" s="25"/>
      <c r="F1555" s="25"/>
      <c r="G1555" s="63" t="s">
        <v>2512</v>
      </c>
      <c r="H1555" s="6" t="s">
        <v>55</v>
      </c>
      <c r="L1555" s="6" t="s">
        <v>193</v>
      </c>
      <c r="P1555" s="6" t="s">
        <v>3531</v>
      </c>
      <c r="Q1555" s="6" t="s">
        <v>4680</v>
      </c>
      <c r="X1555" s="6">
        <v>429</v>
      </c>
      <c r="Y1555" s="6">
        <v>472</v>
      </c>
      <c r="Z1555" s="6">
        <v>125</v>
      </c>
      <c r="AA1555" s="6">
        <v>0</v>
      </c>
      <c r="AB1555" s="6">
        <f>SUM(Table2026_09_25[[#This Row],[Number of in-person visits provided in reporting year.]:[Number of video/virtual visits provided in reporting year.]])</f>
        <v>597</v>
      </c>
      <c r="AC1555" s="6" t="s">
        <v>8469</v>
      </c>
      <c r="AD1555" s="6">
        <v>0</v>
      </c>
      <c r="AE1555" s="6">
        <v>0</v>
      </c>
      <c r="AG1555" s="6">
        <v>0</v>
      </c>
      <c r="AI1555" s="6" t="s">
        <v>7916</v>
      </c>
      <c r="AJ1555" s="6" t="s">
        <v>232</v>
      </c>
      <c r="AK1555" s="6" t="s">
        <v>8483</v>
      </c>
      <c r="AL1555" s="26" t="s">
        <v>1744</v>
      </c>
      <c r="AQ1555" s="6" t="s">
        <v>63</v>
      </c>
      <c r="AX1555" s="45" t="s">
        <v>2431</v>
      </c>
      <c r="AZ1555" s="6">
        <v>0</v>
      </c>
      <c r="BA1555" s="6">
        <v>0</v>
      </c>
      <c r="BB1555" s="45">
        <v>0</v>
      </c>
      <c r="BC1555" s="6">
        <v>0</v>
      </c>
      <c r="BD1555" s="6">
        <v>0</v>
      </c>
      <c r="BF1555" s="6">
        <v>0</v>
      </c>
      <c r="BG1555" s="45">
        <v>0</v>
      </c>
      <c r="BH1555" s="45">
        <v>0</v>
      </c>
      <c r="BI1555" s="6">
        <v>0</v>
      </c>
      <c r="BJ1555" s="6">
        <v>0</v>
      </c>
      <c r="BK1555" s="6">
        <v>0</v>
      </c>
      <c r="BL1555" s="45">
        <v>0</v>
      </c>
      <c r="BM1555" s="45">
        <v>0</v>
      </c>
      <c r="BN1555" s="6">
        <v>0</v>
      </c>
      <c r="BO1555" s="6">
        <v>0</v>
      </c>
      <c r="BP1555" s="6">
        <v>1</v>
      </c>
      <c r="BQ1555" s="6">
        <v>0</v>
      </c>
      <c r="BR1555" s="45">
        <v>0</v>
      </c>
      <c r="BT1555" s="45">
        <v>0</v>
      </c>
      <c r="BU1555" s="45">
        <v>0</v>
      </c>
      <c r="BX1555" s="6">
        <v>0</v>
      </c>
      <c r="BY1555" s="6" t="s">
        <v>21</v>
      </c>
      <c r="BZ1555" s="6">
        <f t="shared" si="72"/>
        <v>1</v>
      </c>
      <c r="CA1555" s="6">
        <f t="shared" si="73"/>
        <v>1</v>
      </c>
      <c r="CC1555" s="63" t="s">
        <v>21</v>
      </c>
      <c r="CD1555" s="6" t="s">
        <v>21</v>
      </c>
      <c r="CK1555" s="6" t="s">
        <v>5148</v>
      </c>
      <c r="DA1555" s="6" t="s">
        <v>21</v>
      </c>
      <c r="DC1555" s="6" t="s">
        <v>4434</v>
      </c>
      <c r="DD1555" s="6" t="s">
        <v>206</v>
      </c>
      <c r="DF1555" s="29">
        <f t="shared" si="74"/>
        <v>0</v>
      </c>
      <c r="DG1555" s="6">
        <v>1</v>
      </c>
    </row>
    <row r="1556" spans="1:111" ht="16" hidden="1" x14ac:dyDescent="0.2">
      <c r="A1556" s="6" t="s">
        <v>2616</v>
      </c>
      <c r="B1556" s="25"/>
      <c r="C1556" s="25"/>
      <c r="F1556" s="25"/>
      <c r="G1556" s="63" t="s">
        <v>2512</v>
      </c>
      <c r="H1556" s="6" t="s">
        <v>243</v>
      </c>
      <c r="L1556" s="6" t="s">
        <v>193</v>
      </c>
      <c r="P1556" s="6" t="s">
        <v>3531</v>
      </c>
      <c r="Q1556" s="6" t="s">
        <v>4680</v>
      </c>
      <c r="X1556" s="6">
        <v>455</v>
      </c>
      <c r="Y1556" s="6">
        <v>586</v>
      </c>
      <c r="Z1556" s="6">
        <v>62</v>
      </c>
      <c r="AA1556" s="6">
        <v>0</v>
      </c>
      <c r="AB1556" s="6">
        <f>SUM(Table2026_09_25[[#This Row],[Number of in-person visits provided in reporting year.]:[Number of video/virtual visits provided in reporting year.]])</f>
        <v>648</v>
      </c>
      <c r="AC1556" s="6" t="s">
        <v>8469</v>
      </c>
      <c r="AD1556" s="6">
        <v>0</v>
      </c>
      <c r="AE1556" s="6">
        <v>0</v>
      </c>
      <c r="AG1556" s="6">
        <v>0</v>
      </c>
      <c r="AI1556" s="6" t="s">
        <v>4711</v>
      </c>
      <c r="AJ1556" s="6" t="s">
        <v>4712</v>
      </c>
      <c r="AK1556" s="6" t="s">
        <v>8483</v>
      </c>
      <c r="AL1556" s="26" t="s">
        <v>244</v>
      </c>
      <c r="AQ1556" s="6" t="s">
        <v>63</v>
      </c>
      <c r="AX1556" s="45" t="s">
        <v>2431</v>
      </c>
      <c r="AZ1556" s="6">
        <v>0</v>
      </c>
      <c r="BA1556" s="6">
        <v>0</v>
      </c>
      <c r="BB1556" s="45">
        <v>0</v>
      </c>
      <c r="BC1556" s="6">
        <v>0</v>
      </c>
      <c r="BD1556" s="6">
        <v>0</v>
      </c>
      <c r="BF1556" s="6">
        <v>0</v>
      </c>
      <c r="BG1556" s="45">
        <v>0</v>
      </c>
      <c r="BH1556" s="45">
        <v>0</v>
      </c>
      <c r="BI1556" s="6">
        <v>0</v>
      </c>
      <c r="BJ1556" s="6">
        <v>0</v>
      </c>
      <c r="BK1556" s="6">
        <v>0</v>
      </c>
      <c r="BL1556" s="45">
        <v>0</v>
      </c>
      <c r="BM1556" s="45">
        <v>0</v>
      </c>
      <c r="BN1556" s="6">
        <v>0</v>
      </c>
      <c r="BO1556" s="6">
        <v>0</v>
      </c>
      <c r="BP1556" s="6">
        <v>1</v>
      </c>
      <c r="BQ1556" s="6">
        <v>0</v>
      </c>
      <c r="BR1556" s="45">
        <v>0</v>
      </c>
      <c r="BT1556" s="45">
        <v>0</v>
      </c>
      <c r="BU1556" s="45">
        <v>0</v>
      </c>
      <c r="BX1556" s="6">
        <v>0</v>
      </c>
      <c r="BY1556" s="6" t="s">
        <v>21</v>
      </c>
      <c r="BZ1556" s="6">
        <f t="shared" si="72"/>
        <v>1</v>
      </c>
      <c r="CA1556" s="6">
        <f t="shared" si="73"/>
        <v>1</v>
      </c>
      <c r="CC1556" s="63" t="s">
        <v>21</v>
      </c>
      <c r="CD1556" s="6" t="s">
        <v>21</v>
      </c>
      <c r="CK1556" s="6" t="s">
        <v>5148</v>
      </c>
      <c r="DA1556" s="6" t="s">
        <v>21</v>
      </c>
      <c r="DC1556" s="6" t="s">
        <v>4434</v>
      </c>
      <c r="DD1556" s="6" t="s">
        <v>206</v>
      </c>
      <c r="DF1556" s="29">
        <f t="shared" si="74"/>
        <v>0</v>
      </c>
      <c r="DG1556" s="6">
        <v>1</v>
      </c>
    </row>
    <row r="1557" spans="1:111" ht="16" hidden="1" x14ac:dyDescent="0.2">
      <c r="A1557" s="6" t="s">
        <v>2617</v>
      </c>
      <c r="B1557" s="25"/>
      <c r="C1557" s="25"/>
      <c r="F1557" s="25"/>
      <c r="G1557" s="63" t="s">
        <v>2512</v>
      </c>
      <c r="H1557" s="6" t="s">
        <v>2175</v>
      </c>
      <c r="L1557" s="6" t="s">
        <v>2618</v>
      </c>
      <c r="P1557" s="6" t="s">
        <v>3531</v>
      </c>
      <c r="Q1557" s="6" t="s">
        <v>4680</v>
      </c>
      <c r="X1557" s="6">
        <v>1021</v>
      </c>
      <c r="Y1557" s="6">
        <v>0</v>
      </c>
      <c r="Z1557" s="6">
        <v>0</v>
      </c>
      <c r="AA1557" s="6">
        <v>0</v>
      </c>
      <c r="AB1557" s="6">
        <f>SUM(Table2026_09_25[[#This Row],[Number of in-person visits provided in reporting year.]:[Number of video/virtual visits provided in reporting year.]])</f>
        <v>0</v>
      </c>
      <c r="AC1557" s="6" t="s">
        <v>8469</v>
      </c>
      <c r="AD1557" s="6">
        <v>0</v>
      </c>
      <c r="AE1557" s="6">
        <v>0</v>
      </c>
      <c r="AG1557" s="6">
        <v>0</v>
      </c>
      <c r="AI1557" s="6" t="s">
        <v>4777</v>
      </c>
      <c r="AJ1557" s="6" t="s">
        <v>4778</v>
      </c>
      <c r="AK1557" s="6" t="s">
        <v>8483</v>
      </c>
      <c r="AL1557" s="26" t="s">
        <v>2176</v>
      </c>
      <c r="AQ1557" s="6" t="s">
        <v>107</v>
      </c>
      <c r="AX1557" s="45" t="s">
        <v>2431</v>
      </c>
      <c r="AZ1557" s="6">
        <v>0</v>
      </c>
      <c r="BA1557" s="6">
        <v>0</v>
      </c>
      <c r="BB1557" s="45">
        <v>0</v>
      </c>
      <c r="BC1557" s="6">
        <v>0</v>
      </c>
      <c r="BD1557" s="6">
        <v>0</v>
      </c>
      <c r="BF1557" s="6">
        <v>0</v>
      </c>
      <c r="BG1557" s="45">
        <v>0</v>
      </c>
      <c r="BH1557" s="45">
        <v>0</v>
      </c>
      <c r="BI1557" s="6">
        <v>0</v>
      </c>
      <c r="BJ1557" s="6">
        <v>0</v>
      </c>
      <c r="BK1557" s="6">
        <v>0</v>
      </c>
      <c r="BL1557" s="45">
        <v>0</v>
      </c>
      <c r="BM1557" s="45">
        <v>0</v>
      </c>
      <c r="BN1557" s="6">
        <v>0</v>
      </c>
      <c r="BO1557" s="6">
        <v>0</v>
      </c>
      <c r="BP1557" s="6">
        <v>2</v>
      </c>
      <c r="BQ1557" s="6">
        <v>0</v>
      </c>
      <c r="BR1557" s="45">
        <v>0</v>
      </c>
      <c r="BT1557" s="45">
        <v>0</v>
      </c>
      <c r="BU1557" s="45">
        <v>0</v>
      </c>
      <c r="BX1557" s="6">
        <v>0</v>
      </c>
      <c r="BY1557" s="6" t="s">
        <v>21</v>
      </c>
      <c r="BZ1557" s="6">
        <f t="shared" si="72"/>
        <v>2</v>
      </c>
      <c r="CA1557" s="6">
        <f t="shared" si="73"/>
        <v>2</v>
      </c>
      <c r="CC1557" s="63" t="s">
        <v>4687</v>
      </c>
      <c r="CD1557" s="6" t="s">
        <v>21</v>
      </c>
      <c r="CK1557" s="6" t="s">
        <v>5148</v>
      </c>
      <c r="DA1557" s="6" t="s">
        <v>21</v>
      </c>
      <c r="DC1557" s="6" t="s">
        <v>4434</v>
      </c>
      <c r="DD1557" s="6" t="s">
        <v>2179</v>
      </c>
      <c r="DF1557" s="29">
        <f t="shared" si="74"/>
        <v>0</v>
      </c>
      <c r="DG1557" s="6">
        <v>1</v>
      </c>
    </row>
    <row r="1558" spans="1:111" ht="16" hidden="1" x14ac:dyDescent="0.2">
      <c r="A1558" s="6" t="s">
        <v>3563</v>
      </c>
      <c r="B1558" s="25"/>
      <c r="C1558" s="25"/>
      <c r="F1558" s="25"/>
      <c r="G1558" s="63" t="s">
        <v>2512</v>
      </c>
      <c r="H1558" s="6" t="s">
        <v>166</v>
      </c>
      <c r="L1558" s="6" t="s">
        <v>2587</v>
      </c>
      <c r="P1558" s="6" t="s">
        <v>3531</v>
      </c>
      <c r="Q1558" s="6" t="s">
        <v>4680</v>
      </c>
      <c r="X1558" s="6">
        <v>0</v>
      </c>
      <c r="Y1558" s="6">
        <v>1355</v>
      </c>
      <c r="Z1558" s="6">
        <v>0</v>
      </c>
      <c r="AA1558" s="6">
        <v>0</v>
      </c>
      <c r="AB1558" s="6">
        <f>SUM(Table2026_09_25[[#This Row],[Number of in-person visits provided in reporting year.]:[Number of video/virtual visits provided in reporting year.]])</f>
        <v>1355</v>
      </c>
      <c r="AC1558" s="6" t="s">
        <v>8469</v>
      </c>
      <c r="AD1558" s="6">
        <v>0</v>
      </c>
      <c r="AE1558" s="6">
        <v>0</v>
      </c>
      <c r="AF1558" s="6" t="s">
        <v>8026</v>
      </c>
      <c r="AG1558" s="6">
        <v>0</v>
      </c>
      <c r="AI1558" s="6" t="s">
        <v>2619</v>
      </c>
      <c r="AJ1558" s="6" t="s">
        <v>4859</v>
      </c>
      <c r="AK1558" s="6" t="s">
        <v>8483</v>
      </c>
      <c r="AL1558" s="26" t="s">
        <v>167</v>
      </c>
      <c r="AQ1558" s="6" t="s">
        <v>544</v>
      </c>
      <c r="AX1558" s="45" t="s">
        <v>2431</v>
      </c>
      <c r="AZ1558" s="6">
        <v>0</v>
      </c>
      <c r="BA1558" s="6">
        <v>0</v>
      </c>
      <c r="BB1558" s="45">
        <v>0</v>
      </c>
      <c r="BC1558" s="6">
        <v>0</v>
      </c>
      <c r="BD1558" s="6">
        <v>0</v>
      </c>
      <c r="BF1558" s="6">
        <v>0</v>
      </c>
      <c r="BG1558" s="45">
        <v>0</v>
      </c>
      <c r="BH1558" s="45">
        <v>0</v>
      </c>
      <c r="BI1558" s="6">
        <v>0</v>
      </c>
      <c r="BJ1558" s="6">
        <v>0</v>
      </c>
      <c r="BK1558" s="6">
        <v>0</v>
      </c>
      <c r="BL1558" s="45">
        <v>0</v>
      </c>
      <c r="BM1558" s="45">
        <v>0</v>
      </c>
      <c r="BN1558" s="6">
        <v>0</v>
      </c>
      <c r="BO1558" s="6">
        <v>0</v>
      </c>
      <c r="BP1558" s="6">
        <v>2</v>
      </c>
      <c r="BQ1558" s="6">
        <v>0</v>
      </c>
      <c r="BR1558" s="45">
        <v>0</v>
      </c>
      <c r="BT1558" s="45">
        <v>0</v>
      </c>
      <c r="BU1558" s="45">
        <v>0</v>
      </c>
      <c r="BX1558" s="6">
        <v>0</v>
      </c>
      <c r="BY1558" s="6" t="s">
        <v>21</v>
      </c>
      <c r="BZ1558" s="6">
        <f t="shared" si="72"/>
        <v>2</v>
      </c>
      <c r="CA1558" s="6">
        <f t="shared" si="73"/>
        <v>2</v>
      </c>
      <c r="CC1558" s="63" t="s">
        <v>4687</v>
      </c>
      <c r="CD1558" s="6" t="s">
        <v>21</v>
      </c>
      <c r="CK1558" s="6" t="s">
        <v>5148</v>
      </c>
      <c r="DA1558" s="6" t="s">
        <v>2620</v>
      </c>
      <c r="DC1558" s="6" t="s">
        <v>4434</v>
      </c>
      <c r="DD1558" s="6" t="s">
        <v>3231</v>
      </c>
      <c r="DF1558" s="29">
        <f t="shared" si="74"/>
        <v>0</v>
      </c>
      <c r="DG1558" s="6">
        <v>1</v>
      </c>
    </row>
    <row r="1559" spans="1:111" ht="16" hidden="1" x14ac:dyDescent="0.2">
      <c r="A1559" s="6" t="s">
        <v>2634</v>
      </c>
      <c r="B1559" s="25"/>
      <c r="C1559" s="25"/>
      <c r="F1559" s="25"/>
      <c r="G1559" s="63" t="s">
        <v>2512</v>
      </c>
      <c r="H1559" s="6" t="s">
        <v>162</v>
      </c>
      <c r="L1559" s="6" t="s">
        <v>2472</v>
      </c>
      <c r="P1559" s="6" t="s">
        <v>3531</v>
      </c>
      <c r="Q1559" s="6" t="s">
        <v>4680</v>
      </c>
      <c r="X1559" s="6">
        <v>102</v>
      </c>
      <c r="Y1559" s="6">
        <v>108</v>
      </c>
      <c r="Z1559" s="6">
        <v>86</v>
      </c>
      <c r="AA1559" s="6">
        <v>0</v>
      </c>
      <c r="AB1559" s="6">
        <f>SUM(Table2026_09_25[[#This Row],[Number of in-person visits provided in reporting year.]:[Number of video/virtual visits provided in reporting year.]])</f>
        <v>194</v>
      </c>
      <c r="AC1559" s="6" t="s">
        <v>8469</v>
      </c>
      <c r="AD1559" s="6">
        <v>0</v>
      </c>
      <c r="AE1559" s="6">
        <v>0</v>
      </c>
      <c r="AF1559" s="6" t="s">
        <v>4682</v>
      </c>
      <c r="AG1559" s="6">
        <v>0</v>
      </c>
      <c r="AI1559" s="6" t="s">
        <v>8033</v>
      </c>
      <c r="AJ1559" s="6" t="s">
        <v>8034</v>
      </c>
      <c r="AK1559" s="6" t="s">
        <v>8483</v>
      </c>
      <c r="AL1559" s="26" t="s">
        <v>163</v>
      </c>
      <c r="AQ1559" s="6" t="s">
        <v>63</v>
      </c>
      <c r="AX1559" s="45" t="s">
        <v>18</v>
      </c>
      <c r="AZ1559" s="6">
        <v>0</v>
      </c>
      <c r="BA1559" s="6">
        <v>0</v>
      </c>
      <c r="BB1559" s="45">
        <v>0</v>
      </c>
      <c r="BC1559" s="6">
        <v>0</v>
      </c>
      <c r="BD1559" s="6">
        <v>0</v>
      </c>
      <c r="BF1559" s="6">
        <v>0</v>
      </c>
      <c r="BG1559" s="45">
        <v>0</v>
      </c>
      <c r="BH1559" s="45">
        <v>0</v>
      </c>
      <c r="BI1559" s="6">
        <v>0</v>
      </c>
      <c r="BJ1559" s="6">
        <v>0</v>
      </c>
      <c r="BK1559" s="6">
        <v>0</v>
      </c>
      <c r="BL1559" s="45">
        <v>0</v>
      </c>
      <c r="BM1559" s="45">
        <v>0</v>
      </c>
      <c r="BN1559" s="6">
        <v>0</v>
      </c>
      <c r="BO1559" s="6">
        <v>0</v>
      </c>
      <c r="BP1559" s="6">
        <v>1</v>
      </c>
      <c r="BQ1559" s="6">
        <v>0</v>
      </c>
      <c r="BR1559" s="45">
        <v>0</v>
      </c>
      <c r="BT1559" s="45">
        <v>0</v>
      </c>
      <c r="BU1559" s="45">
        <v>0</v>
      </c>
      <c r="BX1559" s="6">
        <v>0</v>
      </c>
      <c r="BY1559" s="6" t="s">
        <v>21</v>
      </c>
      <c r="BZ1559" s="6">
        <f t="shared" si="72"/>
        <v>1</v>
      </c>
      <c r="CA1559" s="6">
        <f t="shared" si="73"/>
        <v>1</v>
      </c>
      <c r="CC1559" s="63" t="s">
        <v>4687</v>
      </c>
      <c r="CD1559" s="6" t="s">
        <v>21</v>
      </c>
      <c r="CK1559" s="6" t="s">
        <v>7981</v>
      </c>
      <c r="DA1559" s="6" t="s">
        <v>21</v>
      </c>
      <c r="DC1559" s="6" t="s">
        <v>4434</v>
      </c>
      <c r="DD1559" s="6" t="s">
        <v>2471</v>
      </c>
      <c r="DF1559" s="29">
        <f t="shared" si="74"/>
        <v>0</v>
      </c>
      <c r="DG1559" s="6">
        <v>1</v>
      </c>
    </row>
    <row r="1560" spans="1:111" ht="16" hidden="1" x14ac:dyDescent="0.2">
      <c r="A1560" s="6" t="s">
        <v>2636</v>
      </c>
      <c r="B1560" s="25"/>
      <c r="C1560" s="25"/>
      <c r="F1560" s="25"/>
      <c r="G1560" s="63" t="s">
        <v>2512</v>
      </c>
      <c r="H1560" s="6" t="s">
        <v>4902</v>
      </c>
      <c r="L1560" s="6" t="s">
        <v>265</v>
      </c>
      <c r="P1560" s="6" t="s">
        <v>3531</v>
      </c>
      <c r="Q1560" s="6" t="s">
        <v>4680</v>
      </c>
      <c r="X1560" s="6">
        <v>568</v>
      </c>
      <c r="Y1560" s="6">
        <v>779</v>
      </c>
      <c r="Z1560" s="6">
        <v>98</v>
      </c>
      <c r="AA1560" s="6">
        <v>0</v>
      </c>
      <c r="AB1560" s="6">
        <f>SUM(Table2026_09_25[[#This Row],[Number of in-person visits provided in reporting year.]:[Number of video/virtual visits provided in reporting year.]])</f>
        <v>877</v>
      </c>
      <c r="AC1560" s="6" t="s">
        <v>8469</v>
      </c>
      <c r="AD1560" s="6">
        <v>0</v>
      </c>
      <c r="AE1560" s="6">
        <v>0</v>
      </c>
      <c r="AF1560" s="6" t="s">
        <v>8026</v>
      </c>
      <c r="AG1560" s="6">
        <v>0</v>
      </c>
      <c r="AI1560" s="6" t="s">
        <v>770</v>
      </c>
      <c r="AJ1560" s="6" t="s">
        <v>43</v>
      </c>
      <c r="AK1560" s="6" t="s">
        <v>8483</v>
      </c>
      <c r="AL1560" s="26" t="s">
        <v>267</v>
      </c>
      <c r="AQ1560" s="6" t="s">
        <v>43</v>
      </c>
      <c r="AX1560" s="45" t="s">
        <v>18</v>
      </c>
      <c r="AZ1560" s="6">
        <v>0</v>
      </c>
      <c r="BA1560" s="6">
        <v>0</v>
      </c>
      <c r="BB1560" s="45">
        <v>0</v>
      </c>
      <c r="BC1560" s="6">
        <v>0</v>
      </c>
      <c r="BD1560" s="6">
        <v>0</v>
      </c>
      <c r="BF1560" s="6">
        <v>0</v>
      </c>
      <c r="BG1560" s="45">
        <v>0</v>
      </c>
      <c r="BH1560" s="45">
        <v>0</v>
      </c>
      <c r="BI1560" s="6">
        <v>0</v>
      </c>
      <c r="BJ1560" s="6">
        <v>0</v>
      </c>
      <c r="BK1560" s="6">
        <v>0</v>
      </c>
      <c r="BL1560" s="45">
        <v>0</v>
      </c>
      <c r="BM1560" s="45">
        <v>0</v>
      </c>
      <c r="BN1560" s="6">
        <v>0</v>
      </c>
      <c r="BO1560" s="6">
        <v>0</v>
      </c>
      <c r="BP1560" s="6">
        <v>1.4</v>
      </c>
      <c r="BQ1560" s="6">
        <v>0</v>
      </c>
      <c r="BR1560" s="45">
        <v>0</v>
      </c>
      <c r="BT1560" s="45">
        <v>0</v>
      </c>
      <c r="BU1560" s="45">
        <v>0</v>
      </c>
      <c r="BX1560" s="6">
        <v>0</v>
      </c>
      <c r="BY1560" s="6" t="s">
        <v>21</v>
      </c>
      <c r="BZ1560" s="6">
        <f t="shared" si="72"/>
        <v>1.4</v>
      </c>
      <c r="CA1560" s="6">
        <f t="shared" si="73"/>
        <v>1.4</v>
      </c>
      <c r="CC1560" s="63" t="s">
        <v>4687</v>
      </c>
      <c r="CD1560" s="6" t="s">
        <v>21</v>
      </c>
      <c r="CK1560" s="6" t="s">
        <v>5148</v>
      </c>
      <c r="DA1560" s="6" t="s">
        <v>21</v>
      </c>
      <c r="DC1560" s="6" t="s">
        <v>4434</v>
      </c>
      <c r="DD1560" s="6" t="s">
        <v>270</v>
      </c>
      <c r="DF1560" s="29">
        <f t="shared" si="74"/>
        <v>0</v>
      </c>
      <c r="DG1560" s="6">
        <v>1</v>
      </c>
    </row>
    <row r="1561" spans="1:111" ht="16" hidden="1" x14ac:dyDescent="0.2">
      <c r="A1561" s="6" t="s">
        <v>2635</v>
      </c>
      <c r="B1561" s="25"/>
      <c r="C1561" s="25"/>
      <c r="F1561" s="25"/>
      <c r="G1561" s="63" t="s">
        <v>2512</v>
      </c>
      <c r="H1561" s="6" t="s">
        <v>7037</v>
      </c>
      <c r="L1561" s="6" t="s">
        <v>3329</v>
      </c>
      <c r="P1561" s="6" t="s">
        <v>3531</v>
      </c>
      <c r="Q1561" s="6" t="s">
        <v>4680</v>
      </c>
      <c r="X1561" s="6">
        <v>648</v>
      </c>
      <c r="Y1561" s="6">
        <v>695</v>
      </c>
      <c r="Z1561" s="6">
        <v>373</v>
      </c>
      <c r="AA1561" s="6">
        <v>0</v>
      </c>
      <c r="AB1561" s="6">
        <f>SUM(Table2026_09_25[[#This Row],[Number of in-person visits provided in reporting year.]:[Number of video/virtual visits provided in reporting year.]])</f>
        <v>1068</v>
      </c>
      <c r="AC1561" s="6" t="s">
        <v>8469</v>
      </c>
      <c r="AD1561" s="6">
        <v>0</v>
      </c>
      <c r="AE1561" s="6">
        <v>0</v>
      </c>
      <c r="AF1561" s="6" t="s">
        <v>8026</v>
      </c>
      <c r="AG1561" s="6">
        <v>0</v>
      </c>
      <c r="AI1561" s="6" t="s">
        <v>7038</v>
      </c>
      <c r="AJ1561" s="6" t="s">
        <v>149</v>
      </c>
      <c r="AK1561" s="6" t="s">
        <v>8483</v>
      </c>
      <c r="AL1561" s="26" t="s">
        <v>275</v>
      </c>
      <c r="AQ1561" s="6" t="s">
        <v>63</v>
      </c>
      <c r="AX1561" s="45" t="s">
        <v>2431</v>
      </c>
      <c r="AZ1561" s="6">
        <v>0</v>
      </c>
      <c r="BA1561" s="6">
        <v>0</v>
      </c>
      <c r="BB1561" s="45">
        <v>0</v>
      </c>
      <c r="BC1561" s="6">
        <v>0</v>
      </c>
      <c r="BD1561" s="6">
        <v>0</v>
      </c>
      <c r="BF1561" s="6">
        <v>0</v>
      </c>
      <c r="BG1561" s="45">
        <v>0</v>
      </c>
      <c r="BH1561" s="45">
        <v>0</v>
      </c>
      <c r="BI1561" s="6">
        <v>0</v>
      </c>
      <c r="BJ1561" s="6">
        <v>0</v>
      </c>
      <c r="BK1561" s="6">
        <v>0</v>
      </c>
      <c r="BL1561" s="45">
        <v>0</v>
      </c>
      <c r="BM1561" s="45">
        <v>0</v>
      </c>
      <c r="BN1561" s="6">
        <v>0</v>
      </c>
      <c r="BO1561" s="6">
        <v>0</v>
      </c>
      <c r="BP1561" s="6">
        <v>2.2000000000000002</v>
      </c>
      <c r="BQ1561" s="6">
        <v>0</v>
      </c>
      <c r="BR1561" s="45">
        <v>0</v>
      </c>
      <c r="BT1561" s="45">
        <v>0</v>
      </c>
      <c r="BU1561" s="45">
        <v>0</v>
      </c>
      <c r="BX1561" s="6">
        <v>0</v>
      </c>
      <c r="BY1561" s="6" t="s">
        <v>21</v>
      </c>
      <c r="BZ1561" s="6">
        <f t="shared" si="72"/>
        <v>2.2000000000000002</v>
      </c>
      <c r="CA1561" s="6">
        <f t="shared" si="73"/>
        <v>2.2000000000000002</v>
      </c>
      <c r="CC1561" s="63" t="s">
        <v>21</v>
      </c>
      <c r="CD1561" s="6" t="s">
        <v>21</v>
      </c>
      <c r="CK1561" s="6" t="s">
        <v>7981</v>
      </c>
      <c r="DA1561" s="6" t="s">
        <v>21</v>
      </c>
      <c r="DC1561" s="6" t="s">
        <v>4434</v>
      </c>
      <c r="DD1561" s="6" t="s">
        <v>1890</v>
      </c>
      <c r="DF1561" s="29">
        <f t="shared" si="74"/>
        <v>0</v>
      </c>
      <c r="DG1561" s="6">
        <v>1</v>
      </c>
    </row>
    <row r="1562" spans="1:111" ht="16" hidden="1" x14ac:dyDescent="0.2">
      <c r="A1562" s="6" t="s">
        <v>3403</v>
      </c>
      <c r="B1562" s="25"/>
      <c r="C1562" s="25"/>
      <c r="F1562" s="25"/>
      <c r="G1562" s="63" t="s">
        <v>2512</v>
      </c>
      <c r="H1562" s="6" t="s">
        <v>4908</v>
      </c>
      <c r="L1562" s="6" t="s">
        <v>171</v>
      </c>
      <c r="P1562" s="6" t="s">
        <v>3531</v>
      </c>
      <c r="Q1562" s="6" t="s">
        <v>4680</v>
      </c>
      <c r="X1562" s="6">
        <v>0</v>
      </c>
      <c r="Y1562" s="6">
        <v>807</v>
      </c>
      <c r="Z1562" s="6">
        <v>168</v>
      </c>
      <c r="AA1562" s="6">
        <v>0</v>
      </c>
      <c r="AB1562" s="6">
        <f>SUM(Table2026_09_25[[#This Row],[Number of in-person visits provided in reporting year.]:[Number of video/virtual visits provided in reporting year.]])</f>
        <v>975</v>
      </c>
      <c r="AC1562" s="6" t="s">
        <v>8469</v>
      </c>
      <c r="AD1562" s="6">
        <v>0</v>
      </c>
      <c r="AE1562" s="6">
        <v>0</v>
      </c>
      <c r="AF1562" s="6" t="s">
        <v>4682</v>
      </c>
      <c r="AG1562" s="6">
        <v>0</v>
      </c>
      <c r="AI1562" s="6" t="s">
        <v>4911</v>
      </c>
      <c r="AJ1562" s="6" t="s">
        <v>43</v>
      </c>
      <c r="AK1562" s="6" t="s">
        <v>8483</v>
      </c>
      <c r="AL1562" s="26" t="s">
        <v>2085</v>
      </c>
      <c r="AQ1562" s="6" t="s">
        <v>43</v>
      </c>
      <c r="AX1562" s="45" t="s">
        <v>2431</v>
      </c>
      <c r="AZ1562" s="6">
        <v>0</v>
      </c>
      <c r="BA1562" s="6">
        <v>0</v>
      </c>
      <c r="BB1562" s="45">
        <v>0</v>
      </c>
      <c r="BC1562" s="6">
        <v>0</v>
      </c>
      <c r="BD1562" s="6">
        <v>0</v>
      </c>
      <c r="BF1562" s="6">
        <v>0</v>
      </c>
      <c r="BG1562" s="45">
        <v>0</v>
      </c>
      <c r="BH1562" s="45">
        <v>0</v>
      </c>
      <c r="BI1562" s="6">
        <v>0</v>
      </c>
      <c r="BJ1562" s="6">
        <v>0</v>
      </c>
      <c r="BK1562" s="6">
        <v>0</v>
      </c>
      <c r="BL1562" s="45">
        <v>0</v>
      </c>
      <c r="BM1562" s="45">
        <v>0</v>
      </c>
      <c r="BN1562" s="6">
        <v>0</v>
      </c>
      <c r="BO1562" s="6">
        <v>0</v>
      </c>
      <c r="BP1562" s="6">
        <v>0</v>
      </c>
      <c r="BQ1562" s="6">
        <v>0</v>
      </c>
      <c r="BR1562" s="45">
        <v>0</v>
      </c>
      <c r="BT1562" s="45">
        <v>0</v>
      </c>
      <c r="BU1562" s="45">
        <v>0</v>
      </c>
      <c r="BX1562" s="6">
        <v>0</v>
      </c>
      <c r="BY1562" s="6" t="s">
        <v>2593</v>
      </c>
      <c r="BZ1562" s="6">
        <f t="shared" si="72"/>
        <v>0</v>
      </c>
      <c r="CA1562" s="6">
        <f t="shared" si="73"/>
        <v>0</v>
      </c>
      <c r="CC1562" s="63" t="s">
        <v>4687</v>
      </c>
      <c r="CD1562" s="6" t="s">
        <v>21</v>
      </c>
      <c r="CK1562" s="6" t="s">
        <v>5148</v>
      </c>
      <c r="DA1562" s="6" t="s">
        <v>21</v>
      </c>
      <c r="DC1562" s="6" t="s">
        <v>4434</v>
      </c>
      <c r="DD1562" s="6" t="s">
        <v>994</v>
      </c>
      <c r="DF1562" s="29">
        <f t="shared" si="74"/>
        <v>0</v>
      </c>
      <c r="DG1562" s="6">
        <v>1</v>
      </c>
    </row>
    <row r="1563" spans="1:111" ht="16" hidden="1" x14ac:dyDescent="0.2">
      <c r="A1563" s="6" t="s">
        <v>2627</v>
      </c>
      <c r="B1563" s="25"/>
      <c r="C1563" s="25"/>
      <c r="F1563" s="25"/>
      <c r="G1563" s="63" t="s">
        <v>2512</v>
      </c>
      <c r="H1563" s="6" t="s">
        <v>7605</v>
      </c>
      <c r="L1563" s="6" t="s">
        <v>3401</v>
      </c>
      <c r="P1563" s="6" t="s">
        <v>3531</v>
      </c>
      <c r="Q1563" s="6" t="s">
        <v>4680</v>
      </c>
      <c r="X1563" s="6">
        <v>0</v>
      </c>
      <c r="Y1563" s="6">
        <v>1961</v>
      </c>
      <c r="Z1563" s="6">
        <v>313</v>
      </c>
      <c r="AA1563" s="6">
        <v>0</v>
      </c>
      <c r="AB1563" s="6">
        <f>SUM(Table2026_09_25[[#This Row],[Number of in-person visits provided in reporting year.]:[Number of video/virtual visits provided in reporting year.]])</f>
        <v>2274</v>
      </c>
      <c r="AC1563" s="6" t="s">
        <v>8469</v>
      </c>
      <c r="AD1563" s="6">
        <v>0</v>
      </c>
      <c r="AE1563" s="6">
        <v>0</v>
      </c>
      <c r="AF1563" s="6" t="s">
        <v>8026</v>
      </c>
      <c r="AG1563" s="6">
        <v>0</v>
      </c>
      <c r="AI1563" s="6" t="s">
        <v>7608</v>
      </c>
      <c r="AJ1563" s="6" t="s">
        <v>7609</v>
      </c>
      <c r="AK1563" s="6" t="s">
        <v>8483</v>
      </c>
      <c r="AL1563" s="26" t="s">
        <v>220</v>
      </c>
      <c r="AQ1563" s="6" t="s">
        <v>43</v>
      </c>
      <c r="AX1563" s="45" t="s">
        <v>2431</v>
      </c>
      <c r="AZ1563" s="6">
        <v>0</v>
      </c>
      <c r="BA1563" s="6">
        <v>0</v>
      </c>
      <c r="BB1563" s="45">
        <v>0</v>
      </c>
      <c r="BC1563" s="6">
        <v>0</v>
      </c>
      <c r="BD1563" s="6">
        <v>0</v>
      </c>
      <c r="BF1563" s="6">
        <v>0</v>
      </c>
      <c r="BG1563" s="45">
        <v>0</v>
      </c>
      <c r="BH1563" s="45">
        <v>0</v>
      </c>
      <c r="BI1563" s="6">
        <v>0</v>
      </c>
      <c r="BJ1563" s="6">
        <v>0</v>
      </c>
      <c r="BK1563" s="6">
        <v>0</v>
      </c>
      <c r="BL1563" s="45">
        <v>1</v>
      </c>
      <c r="BM1563" s="45">
        <v>0</v>
      </c>
      <c r="BN1563" s="6">
        <v>0</v>
      </c>
      <c r="BO1563" s="6">
        <v>0</v>
      </c>
      <c r="BP1563" s="6">
        <v>3.5</v>
      </c>
      <c r="BQ1563" s="6">
        <v>0</v>
      </c>
      <c r="BR1563" s="45">
        <v>0</v>
      </c>
      <c r="BT1563" s="45">
        <v>0</v>
      </c>
      <c r="BU1563" s="45">
        <v>0</v>
      </c>
      <c r="BX1563" s="6">
        <v>0</v>
      </c>
      <c r="BY1563" s="6" t="s">
        <v>21</v>
      </c>
      <c r="BZ1563" s="6">
        <f t="shared" si="72"/>
        <v>4.5</v>
      </c>
      <c r="CA1563" s="6">
        <f t="shared" si="73"/>
        <v>4.5</v>
      </c>
      <c r="CC1563" s="63" t="s">
        <v>4753</v>
      </c>
      <c r="CD1563" s="6" t="s">
        <v>2628</v>
      </c>
      <c r="CK1563" s="6" t="s">
        <v>5148</v>
      </c>
      <c r="DA1563" s="6" t="s">
        <v>21</v>
      </c>
      <c r="DC1563" s="6" t="s">
        <v>4434</v>
      </c>
      <c r="DD1563" s="6" t="s">
        <v>2005</v>
      </c>
      <c r="DF1563" s="29">
        <f t="shared" si="74"/>
        <v>0</v>
      </c>
      <c r="DG1563" s="6">
        <v>1</v>
      </c>
    </row>
    <row r="1564" spans="1:111" ht="16" hidden="1" x14ac:dyDescent="0.2">
      <c r="A1564" s="6" t="s">
        <v>2630</v>
      </c>
      <c r="B1564" s="25"/>
      <c r="C1564" s="25"/>
      <c r="F1564" s="25"/>
      <c r="G1564" s="63" t="s">
        <v>2512</v>
      </c>
      <c r="H1564" s="6" t="s">
        <v>48</v>
      </c>
      <c r="L1564" s="6" t="s">
        <v>2631</v>
      </c>
      <c r="P1564" s="6" t="s">
        <v>3531</v>
      </c>
      <c r="Q1564" s="6" t="s">
        <v>4680</v>
      </c>
      <c r="X1564" s="6">
        <v>400</v>
      </c>
      <c r="Y1564" s="6">
        <v>420</v>
      </c>
      <c r="Z1564" s="6">
        <v>60</v>
      </c>
      <c r="AA1564" s="6">
        <v>0</v>
      </c>
      <c r="AB1564" s="6">
        <f>SUM(Table2026_09_25[[#This Row],[Number of in-person visits provided in reporting year.]:[Number of video/virtual visits provided in reporting year.]])</f>
        <v>480</v>
      </c>
      <c r="AC1564" s="6" t="s">
        <v>8469</v>
      </c>
      <c r="AD1564" s="6">
        <v>0</v>
      </c>
      <c r="AE1564" s="6">
        <v>0</v>
      </c>
      <c r="AF1564" s="6" t="s">
        <v>4682</v>
      </c>
      <c r="AG1564" s="6">
        <v>0</v>
      </c>
      <c r="AI1564" s="6" t="s">
        <v>5621</v>
      </c>
      <c r="AJ1564" s="6" t="s">
        <v>4751</v>
      </c>
      <c r="AK1564" s="6" t="s">
        <v>8483</v>
      </c>
      <c r="AL1564" s="26" t="s">
        <v>5622</v>
      </c>
      <c r="AQ1564" s="6" t="s">
        <v>107</v>
      </c>
      <c r="AX1564" s="45" t="s">
        <v>2431</v>
      </c>
      <c r="AZ1564" s="6">
        <v>0</v>
      </c>
      <c r="BA1564" s="6">
        <v>0</v>
      </c>
      <c r="BB1564" s="45">
        <v>0</v>
      </c>
      <c r="BC1564" s="6">
        <v>0</v>
      </c>
      <c r="BD1564" s="6">
        <v>0</v>
      </c>
      <c r="BF1564" s="6">
        <v>0</v>
      </c>
      <c r="BG1564" s="45">
        <v>0</v>
      </c>
      <c r="BH1564" s="45">
        <v>0</v>
      </c>
      <c r="BI1564" s="6">
        <v>0</v>
      </c>
      <c r="BJ1564" s="6">
        <v>0</v>
      </c>
      <c r="BK1564" s="6">
        <v>0</v>
      </c>
      <c r="BL1564" s="45">
        <v>0</v>
      </c>
      <c r="BM1564" s="45">
        <v>0</v>
      </c>
      <c r="BN1564" s="6">
        <v>0</v>
      </c>
      <c r="BO1564" s="6">
        <v>0</v>
      </c>
      <c r="BP1564" s="6">
        <v>1</v>
      </c>
      <c r="BQ1564" s="6">
        <v>0</v>
      </c>
      <c r="BR1564" s="45">
        <v>0</v>
      </c>
      <c r="BT1564" s="45">
        <v>0</v>
      </c>
      <c r="BU1564" s="45">
        <v>0</v>
      </c>
      <c r="BX1564" s="6">
        <v>0</v>
      </c>
      <c r="BY1564" s="6" t="s">
        <v>21</v>
      </c>
      <c r="BZ1564" s="6">
        <f t="shared" si="72"/>
        <v>1</v>
      </c>
      <c r="CA1564" s="6">
        <f t="shared" si="73"/>
        <v>1</v>
      </c>
      <c r="CC1564" s="63" t="s">
        <v>4687</v>
      </c>
      <c r="CD1564" s="6" t="s">
        <v>21</v>
      </c>
      <c r="CK1564" s="6" t="s">
        <v>5148</v>
      </c>
      <c r="DA1564" s="6" t="s">
        <v>2632</v>
      </c>
      <c r="DC1564" s="6" t="s">
        <v>4434</v>
      </c>
      <c r="DD1564" s="6" t="s">
        <v>2633</v>
      </c>
      <c r="DF1564" s="29">
        <f t="shared" si="74"/>
        <v>0</v>
      </c>
      <c r="DG1564" s="6">
        <v>1</v>
      </c>
    </row>
    <row r="1565" spans="1:111" ht="16" hidden="1" x14ac:dyDescent="0.2">
      <c r="A1565" s="6" t="s">
        <v>2611</v>
      </c>
      <c r="B1565" s="25"/>
      <c r="C1565" s="25"/>
      <c r="F1565" s="25"/>
      <c r="G1565" s="63" t="s">
        <v>2512</v>
      </c>
      <c r="H1565" s="6" t="s">
        <v>5312</v>
      </c>
      <c r="L1565" s="6" t="s">
        <v>193</v>
      </c>
      <c r="P1565" s="6" t="s">
        <v>3531</v>
      </c>
      <c r="Q1565" s="6" t="s">
        <v>4680</v>
      </c>
      <c r="X1565" s="6">
        <v>0</v>
      </c>
      <c r="Y1565" s="6">
        <v>558</v>
      </c>
      <c r="Z1565" s="6">
        <v>0</v>
      </c>
      <c r="AA1565" s="6">
        <v>0</v>
      </c>
      <c r="AB1565" s="6">
        <f>SUM(Table2026_09_25[[#This Row],[Number of in-person visits provided in reporting year.]:[Number of video/virtual visits provided in reporting year.]])</f>
        <v>558</v>
      </c>
      <c r="AC1565" s="6" t="s">
        <v>8469</v>
      </c>
      <c r="AD1565" s="6">
        <v>0</v>
      </c>
      <c r="AE1565" s="6">
        <v>0</v>
      </c>
      <c r="AF1565" s="6" t="s">
        <v>4682</v>
      </c>
      <c r="AG1565" s="6">
        <v>0</v>
      </c>
      <c r="AI1565" s="6" t="s">
        <v>5313</v>
      </c>
      <c r="AJ1565" s="6" t="s">
        <v>5296</v>
      </c>
      <c r="AK1565" s="6" t="s">
        <v>8483</v>
      </c>
      <c r="AL1565" s="26" t="s">
        <v>1342</v>
      </c>
      <c r="AQ1565" s="6" t="s">
        <v>544</v>
      </c>
      <c r="AX1565" s="45" t="s">
        <v>2431</v>
      </c>
      <c r="AZ1565" s="6">
        <v>0</v>
      </c>
      <c r="BA1565" s="6">
        <v>0</v>
      </c>
      <c r="BB1565" s="45">
        <v>0</v>
      </c>
      <c r="BC1565" s="6">
        <v>0</v>
      </c>
      <c r="BD1565" s="6">
        <v>0</v>
      </c>
      <c r="BF1565" s="6">
        <v>0</v>
      </c>
      <c r="BG1565" s="45">
        <v>0</v>
      </c>
      <c r="BH1565" s="45">
        <v>0</v>
      </c>
      <c r="BI1565" s="6">
        <v>0</v>
      </c>
      <c r="BJ1565" s="6">
        <v>0</v>
      </c>
      <c r="BK1565" s="6">
        <v>0</v>
      </c>
      <c r="BL1565" s="45">
        <v>0</v>
      </c>
      <c r="BM1565" s="45">
        <v>0</v>
      </c>
      <c r="BN1565" s="6">
        <v>0</v>
      </c>
      <c r="BO1565" s="6">
        <v>0</v>
      </c>
      <c r="BP1565" s="6">
        <v>2</v>
      </c>
      <c r="BQ1565" s="6">
        <v>0</v>
      </c>
      <c r="BR1565" s="45">
        <v>0</v>
      </c>
      <c r="BT1565" s="45">
        <v>0</v>
      </c>
      <c r="BU1565" s="45">
        <v>0</v>
      </c>
      <c r="BX1565" s="6">
        <v>0</v>
      </c>
      <c r="BY1565" s="6" t="s">
        <v>21</v>
      </c>
      <c r="BZ1565" s="6">
        <f t="shared" si="72"/>
        <v>2</v>
      </c>
      <c r="CA1565" s="6">
        <f t="shared" si="73"/>
        <v>2</v>
      </c>
      <c r="CC1565" s="63" t="s">
        <v>4687</v>
      </c>
      <c r="CD1565" s="6" t="s">
        <v>21</v>
      </c>
      <c r="CK1565" s="6" t="s">
        <v>5148</v>
      </c>
      <c r="DA1565" s="6" t="s">
        <v>21</v>
      </c>
      <c r="DC1565" s="6" t="s">
        <v>4434</v>
      </c>
      <c r="DD1565" s="6" t="s">
        <v>2527</v>
      </c>
      <c r="DF1565" s="29">
        <f t="shared" si="74"/>
        <v>0</v>
      </c>
      <c r="DG1565" s="6">
        <v>1</v>
      </c>
    </row>
    <row r="1566" spans="1:111" ht="16" hidden="1" x14ac:dyDescent="0.2">
      <c r="A1566" s="6" t="s">
        <v>2614</v>
      </c>
      <c r="B1566" s="25"/>
      <c r="C1566" s="25"/>
      <c r="F1566" s="25"/>
      <c r="G1566" s="63" t="s">
        <v>2512</v>
      </c>
      <c r="H1566" s="6" t="s">
        <v>4873</v>
      </c>
      <c r="L1566" s="6" t="s">
        <v>3402</v>
      </c>
      <c r="P1566" s="6" t="s">
        <v>3531</v>
      </c>
      <c r="Q1566" s="6" t="s">
        <v>4680</v>
      </c>
      <c r="X1566" s="6">
        <v>1322</v>
      </c>
      <c r="Y1566" s="6">
        <v>1469</v>
      </c>
      <c r="Z1566" s="6">
        <v>566</v>
      </c>
      <c r="AA1566" s="6">
        <v>0</v>
      </c>
      <c r="AB1566" s="6">
        <f>SUM(Table2026_09_25[[#This Row],[Number of in-person visits provided in reporting year.]:[Number of video/virtual visits provided in reporting year.]])</f>
        <v>2035</v>
      </c>
      <c r="AC1566" s="6" t="s">
        <v>8469</v>
      </c>
      <c r="AD1566" s="6">
        <v>0</v>
      </c>
      <c r="AE1566" s="6">
        <v>0</v>
      </c>
      <c r="AF1566" s="6" t="s">
        <v>25</v>
      </c>
      <c r="AG1566" s="6">
        <v>0</v>
      </c>
      <c r="AI1566" s="6" t="s">
        <v>2991</v>
      </c>
      <c r="AJ1566" s="6" t="s">
        <v>4880</v>
      </c>
      <c r="AK1566" s="6" t="s">
        <v>8483</v>
      </c>
      <c r="AL1566" s="26" t="s">
        <v>475</v>
      </c>
      <c r="AQ1566" s="6" t="s">
        <v>107</v>
      </c>
      <c r="AX1566" s="45" t="s">
        <v>2431</v>
      </c>
      <c r="AZ1566" s="6">
        <v>0</v>
      </c>
      <c r="BA1566" s="6">
        <v>0</v>
      </c>
      <c r="BB1566" s="45">
        <v>0</v>
      </c>
      <c r="BC1566" s="6">
        <v>0</v>
      </c>
      <c r="BD1566" s="6">
        <v>0</v>
      </c>
      <c r="BF1566" s="6">
        <v>0</v>
      </c>
      <c r="BG1566" s="45">
        <v>0</v>
      </c>
      <c r="BH1566" s="45">
        <v>0</v>
      </c>
      <c r="BI1566" s="6">
        <v>0</v>
      </c>
      <c r="BJ1566" s="6">
        <v>0</v>
      </c>
      <c r="BK1566" s="6">
        <v>0</v>
      </c>
      <c r="BL1566" s="45">
        <v>0</v>
      </c>
      <c r="BM1566" s="45">
        <v>0</v>
      </c>
      <c r="BN1566" s="6">
        <v>0</v>
      </c>
      <c r="BO1566" s="6">
        <v>0</v>
      </c>
      <c r="BP1566" s="6">
        <v>2</v>
      </c>
      <c r="BQ1566" s="6">
        <v>0</v>
      </c>
      <c r="BR1566" s="45">
        <v>0</v>
      </c>
      <c r="BT1566" s="45">
        <v>0</v>
      </c>
      <c r="BU1566" s="45">
        <v>0</v>
      </c>
      <c r="BX1566" s="6">
        <v>0</v>
      </c>
      <c r="BY1566" s="6" t="s">
        <v>21</v>
      </c>
      <c r="BZ1566" s="6">
        <f t="shared" si="72"/>
        <v>2</v>
      </c>
      <c r="CA1566" s="6">
        <f t="shared" si="73"/>
        <v>2</v>
      </c>
      <c r="CC1566" s="63" t="s">
        <v>4687</v>
      </c>
      <c r="CD1566" s="6" t="s">
        <v>21</v>
      </c>
      <c r="CK1566" s="6" t="s">
        <v>5148</v>
      </c>
      <c r="DA1566" s="6" t="s">
        <v>21</v>
      </c>
      <c r="DC1566" s="6" t="s">
        <v>4434</v>
      </c>
      <c r="DD1566" s="6" t="s">
        <v>1657</v>
      </c>
      <c r="DF1566" s="29">
        <f t="shared" si="74"/>
        <v>0</v>
      </c>
      <c r="DG1566" s="6">
        <v>1</v>
      </c>
    </row>
    <row r="1567" spans="1:111" ht="16" hidden="1" x14ac:dyDescent="0.2">
      <c r="A1567" s="6" t="s">
        <v>3404</v>
      </c>
      <c r="B1567" s="25"/>
      <c r="C1567" s="25"/>
      <c r="F1567" s="25"/>
      <c r="G1567" s="63" t="s">
        <v>2512</v>
      </c>
      <c r="H1567" s="6" t="s">
        <v>8231</v>
      </c>
      <c r="L1567" s="6" t="s">
        <v>171</v>
      </c>
      <c r="P1567" s="6" t="s">
        <v>3531</v>
      </c>
      <c r="Q1567" s="6" t="s">
        <v>4680</v>
      </c>
      <c r="X1567" s="6">
        <v>0</v>
      </c>
      <c r="Y1567" s="6">
        <v>553</v>
      </c>
      <c r="Z1567" s="6">
        <v>85</v>
      </c>
      <c r="AA1567" s="6">
        <v>0</v>
      </c>
      <c r="AB1567" s="6">
        <f>SUM(Table2026_09_25[[#This Row],[Number of in-person visits provided in reporting year.]:[Number of video/virtual visits provided in reporting year.]])</f>
        <v>638</v>
      </c>
      <c r="AC1567" s="6" t="s">
        <v>8469</v>
      </c>
      <c r="AD1567" s="6">
        <v>0</v>
      </c>
      <c r="AE1567" s="6">
        <v>0</v>
      </c>
      <c r="AF1567" s="6" t="s">
        <v>4682</v>
      </c>
      <c r="AG1567" s="6">
        <v>0</v>
      </c>
      <c r="AI1567" s="6" t="s">
        <v>8232</v>
      </c>
      <c r="AJ1567" s="6" t="s">
        <v>43</v>
      </c>
      <c r="AK1567" s="6" t="s">
        <v>8483</v>
      </c>
      <c r="AL1567" s="26" t="s">
        <v>2768</v>
      </c>
      <c r="AQ1567" s="6" t="s">
        <v>43</v>
      </c>
      <c r="AX1567" s="45" t="s">
        <v>2431</v>
      </c>
      <c r="AZ1567" s="6">
        <v>0</v>
      </c>
      <c r="BA1567" s="6">
        <v>0</v>
      </c>
      <c r="BB1567" s="45">
        <v>0</v>
      </c>
      <c r="BC1567" s="6">
        <v>0</v>
      </c>
      <c r="BD1567" s="6">
        <v>0</v>
      </c>
      <c r="BF1567" s="6">
        <v>0</v>
      </c>
      <c r="BG1567" s="45">
        <v>0</v>
      </c>
      <c r="BH1567" s="45">
        <v>0</v>
      </c>
      <c r="BI1567" s="6">
        <v>0</v>
      </c>
      <c r="BJ1567" s="6">
        <v>0</v>
      </c>
      <c r="BK1567" s="6">
        <v>0</v>
      </c>
      <c r="BL1567" s="45">
        <v>0</v>
      </c>
      <c r="BM1567" s="45">
        <v>0</v>
      </c>
      <c r="BN1567" s="6">
        <v>0</v>
      </c>
      <c r="BO1567" s="6">
        <v>0</v>
      </c>
      <c r="BP1567" s="6">
        <v>0</v>
      </c>
      <c r="BQ1567" s="6">
        <v>0</v>
      </c>
      <c r="BR1567" s="45">
        <v>0</v>
      </c>
      <c r="BT1567" s="45">
        <v>0</v>
      </c>
      <c r="BU1567" s="45">
        <v>0</v>
      </c>
      <c r="BX1567" s="6">
        <v>0</v>
      </c>
      <c r="BY1567" s="6" t="s">
        <v>2593</v>
      </c>
      <c r="BZ1567" s="6">
        <f t="shared" si="72"/>
        <v>0</v>
      </c>
      <c r="CA1567" s="6">
        <f t="shared" si="73"/>
        <v>0</v>
      </c>
      <c r="CC1567" s="63" t="s">
        <v>4687</v>
      </c>
      <c r="CD1567" s="6" t="s">
        <v>21</v>
      </c>
      <c r="CK1567" s="6" t="s">
        <v>5148</v>
      </c>
      <c r="DA1567" s="6" t="s">
        <v>21</v>
      </c>
      <c r="DC1567" s="6" t="s">
        <v>4434</v>
      </c>
      <c r="DD1567" s="6" t="s">
        <v>994</v>
      </c>
      <c r="DF1567" s="29">
        <f t="shared" si="74"/>
        <v>0</v>
      </c>
      <c r="DG1567" s="6">
        <v>1</v>
      </c>
    </row>
    <row r="1568" spans="1:111" ht="16" hidden="1" x14ac:dyDescent="0.2">
      <c r="A1568" s="6" t="s">
        <v>2666</v>
      </c>
      <c r="B1568" s="25"/>
      <c r="C1568" s="25"/>
      <c r="F1568" s="25"/>
      <c r="G1568" s="63" t="s">
        <v>2512</v>
      </c>
      <c r="H1568" s="6" t="s">
        <v>7605</v>
      </c>
      <c r="L1568" s="6" t="s">
        <v>292</v>
      </c>
      <c r="P1568" s="6" t="s">
        <v>292</v>
      </c>
      <c r="Q1568" s="6" t="s">
        <v>5011</v>
      </c>
      <c r="X1568" s="6">
        <v>0</v>
      </c>
      <c r="Y1568" s="6">
        <v>993</v>
      </c>
      <c r="Z1568" s="6">
        <v>128</v>
      </c>
      <c r="AA1568" s="6">
        <v>204</v>
      </c>
      <c r="AB1568" s="6">
        <f>SUM(Table2026_09_25[[#This Row],[Number of in-person visits provided in reporting year.]:[Number of video/virtual visits provided in reporting year.]])</f>
        <v>1325</v>
      </c>
      <c r="AC1568" s="6" t="s">
        <v>8469</v>
      </c>
      <c r="AD1568" s="6">
        <v>0</v>
      </c>
      <c r="AE1568" s="6">
        <v>0</v>
      </c>
      <c r="AG1568" s="6">
        <v>90</v>
      </c>
      <c r="AI1568" s="6" t="s">
        <v>7608</v>
      </c>
      <c r="AJ1568" s="6" t="s">
        <v>7609</v>
      </c>
      <c r="AK1568" s="6" t="s">
        <v>8483</v>
      </c>
      <c r="AL1568" s="26" t="s">
        <v>220</v>
      </c>
      <c r="AQ1568" s="6" t="s">
        <v>43</v>
      </c>
      <c r="AX1568" s="45" t="s">
        <v>2431</v>
      </c>
      <c r="AZ1568" s="6">
        <v>0</v>
      </c>
      <c r="BA1568" s="6">
        <v>0</v>
      </c>
      <c r="BB1568" s="45">
        <v>0</v>
      </c>
      <c r="BC1568" s="6">
        <v>0</v>
      </c>
      <c r="BD1568" s="6">
        <v>0</v>
      </c>
      <c r="BF1568" s="6">
        <v>0</v>
      </c>
      <c r="BG1568" s="45">
        <v>0</v>
      </c>
      <c r="BH1568" s="45">
        <v>0</v>
      </c>
      <c r="BI1568" s="6">
        <v>0</v>
      </c>
      <c r="BJ1568" s="6">
        <v>0</v>
      </c>
      <c r="BK1568" s="6">
        <v>0</v>
      </c>
      <c r="BL1568" s="45">
        <v>0</v>
      </c>
      <c r="BM1568" s="45">
        <v>0</v>
      </c>
      <c r="BN1568" s="6">
        <v>0</v>
      </c>
      <c r="BO1568" s="6">
        <v>0</v>
      </c>
      <c r="BP1568" s="6">
        <v>0</v>
      </c>
      <c r="BQ1568" s="6">
        <v>0</v>
      </c>
      <c r="BR1568" s="45">
        <v>0</v>
      </c>
      <c r="BT1568" s="45">
        <v>0</v>
      </c>
      <c r="BU1568" s="45">
        <v>0</v>
      </c>
      <c r="BX1568" s="6">
        <v>0</v>
      </c>
      <c r="BY1568" s="6" t="s">
        <v>21</v>
      </c>
      <c r="BZ1568" s="6">
        <f t="shared" si="72"/>
        <v>0</v>
      </c>
      <c r="CA1568" s="6">
        <f t="shared" si="73"/>
        <v>0</v>
      </c>
      <c r="CC1568" s="63" t="s">
        <v>21</v>
      </c>
      <c r="CD1568" s="6" t="s">
        <v>21</v>
      </c>
      <c r="CK1568" s="6" t="s">
        <v>5148</v>
      </c>
      <c r="DA1568" s="6" t="s">
        <v>21</v>
      </c>
      <c r="DC1568" s="6" t="s">
        <v>4434</v>
      </c>
      <c r="DD1568" s="6" t="s">
        <v>2513</v>
      </c>
      <c r="DF1568" s="29">
        <f t="shared" si="74"/>
        <v>0</v>
      </c>
      <c r="DG1568" s="6">
        <v>1</v>
      </c>
    </row>
    <row r="1569" spans="1:111" ht="16" hidden="1" x14ac:dyDescent="0.2">
      <c r="A1569" s="6" t="s">
        <v>2667</v>
      </c>
      <c r="B1569" s="25"/>
      <c r="C1569" s="25"/>
      <c r="F1569" s="25"/>
      <c r="G1569" s="63" t="s">
        <v>2512</v>
      </c>
      <c r="H1569" s="6" t="s">
        <v>3512</v>
      </c>
      <c r="L1569" s="6" t="s">
        <v>292</v>
      </c>
      <c r="P1569" s="6" t="s">
        <v>292</v>
      </c>
      <c r="Q1569" s="6" t="s">
        <v>5011</v>
      </c>
      <c r="X1569" s="6">
        <v>365</v>
      </c>
      <c r="Y1569" s="6">
        <v>4489</v>
      </c>
      <c r="Z1569" s="6">
        <v>229</v>
      </c>
      <c r="AA1569" s="6">
        <v>53</v>
      </c>
      <c r="AB1569" s="6">
        <f>SUM(Table2026_09_25[[#This Row],[Number of in-person visits provided in reporting year.]:[Number of video/virtual visits provided in reporting year.]])</f>
        <v>4771</v>
      </c>
      <c r="AC1569" s="6" t="s">
        <v>8469</v>
      </c>
      <c r="AD1569" s="6">
        <v>0</v>
      </c>
      <c r="AE1569" s="6">
        <v>0</v>
      </c>
      <c r="AG1569" s="6">
        <v>83</v>
      </c>
      <c r="AI1569" s="6" t="s">
        <v>4817</v>
      </c>
      <c r="AJ1569" s="6" t="s">
        <v>149</v>
      </c>
      <c r="AK1569" s="6" t="s">
        <v>8483</v>
      </c>
      <c r="AL1569" s="26" t="s">
        <v>294</v>
      </c>
      <c r="AQ1569" s="6" t="s">
        <v>63</v>
      </c>
      <c r="AX1569" s="45" t="s">
        <v>2431</v>
      </c>
      <c r="AZ1569" s="6">
        <v>1.4</v>
      </c>
      <c r="BA1569" s="6">
        <v>2</v>
      </c>
      <c r="BB1569" s="45">
        <v>0</v>
      </c>
      <c r="BC1569" s="6">
        <v>0</v>
      </c>
      <c r="BD1569" s="6">
        <v>0</v>
      </c>
      <c r="BF1569" s="6">
        <v>0</v>
      </c>
      <c r="BG1569" s="45">
        <v>1.4</v>
      </c>
      <c r="BH1569" s="45">
        <v>0</v>
      </c>
      <c r="BI1569" s="6">
        <v>0</v>
      </c>
      <c r="BJ1569" s="6">
        <v>0.8</v>
      </c>
      <c r="BK1569" s="6">
        <v>0.4</v>
      </c>
      <c r="BL1569" s="45">
        <v>2.2999999999999998</v>
      </c>
      <c r="BM1569" s="45">
        <v>1</v>
      </c>
      <c r="BN1569" s="6">
        <v>0</v>
      </c>
      <c r="BO1569" s="6">
        <v>0</v>
      </c>
      <c r="BP1569" s="6">
        <v>2</v>
      </c>
      <c r="BQ1569" s="6">
        <v>0.68</v>
      </c>
      <c r="BR1569" s="45">
        <v>1.6</v>
      </c>
      <c r="BT1569" s="45">
        <v>0</v>
      </c>
      <c r="BU1569" s="45">
        <v>0.4</v>
      </c>
      <c r="BX1569" s="6">
        <v>0</v>
      </c>
      <c r="BY1569" s="6" t="s">
        <v>21</v>
      </c>
      <c r="BZ1569" s="6">
        <f t="shared" si="72"/>
        <v>13.98</v>
      </c>
      <c r="CA1569" s="6">
        <f t="shared" si="73"/>
        <v>10.580000000000002</v>
      </c>
      <c r="CC1569" s="63" t="s">
        <v>4753</v>
      </c>
      <c r="CD1569" s="6" t="s">
        <v>2668</v>
      </c>
      <c r="CK1569" s="6" t="s">
        <v>7981</v>
      </c>
      <c r="DA1569" s="6" t="s">
        <v>21</v>
      </c>
      <c r="DC1569" s="6" t="s">
        <v>4434</v>
      </c>
      <c r="DD1569" s="6" t="s">
        <v>2669</v>
      </c>
      <c r="DF1569" s="29">
        <f t="shared" si="74"/>
        <v>0</v>
      </c>
      <c r="DG1569" s="6">
        <v>1</v>
      </c>
    </row>
    <row r="1570" spans="1:111" ht="16" hidden="1" x14ac:dyDescent="0.2">
      <c r="A1570" s="6" t="s">
        <v>2647</v>
      </c>
      <c r="B1570" s="25"/>
      <c r="C1570" s="25"/>
      <c r="F1570" s="25"/>
      <c r="G1570" s="63" t="s">
        <v>2512</v>
      </c>
      <c r="H1570" s="6" t="s">
        <v>4726</v>
      </c>
      <c r="L1570" s="6" t="s">
        <v>2648</v>
      </c>
      <c r="P1570" s="6" t="s">
        <v>292</v>
      </c>
      <c r="Q1570" s="6" t="s">
        <v>5011</v>
      </c>
      <c r="X1570" s="6">
        <v>496</v>
      </c>
      <c r="Y1570" s="6">
        <v>4699</v>
      </c>
      <c r="Z1570" s="6">
        <v>156</v>
      </c>
      <c r="AA1570" s="6">
        <v>140</v>
      </c>
      <c r="AB1570" s="6">
        <f>SUM(Table2026_09_25[[#This Row],[Number of in-person visits provided in reporting year.]:[Number of video/virtual visits provided in reporting year.]])</f>
        <v>4995</v>
      </c>
      <c r="AC1570" s="6" t="s">
        <v>8469</v>
      </c>
      <c r="AD1570" s="6">
        <v>0</v>
      </c>
      <c r="AE1570" s="6">
        <v>0</v>
      </c>
      <c r="AF1570" s="6" t="s">
        <v>4682</v>
      </c>
      <c r="AG1570" s="6">
        <v>66</v>
      </c>
      <c r="AI1570" s="6" t="s">
        <v>1574</v>
      </c>
      <c r="AJ1570" s="6" t="s">
        <v>43</v>
      </c>
      <c r="AK1570" s="6" t="s">
        <v>8483</v>
      </c>
      <c r="AL1570" s="26" t="s">
        <v>348</v>
      </c>
      <c r="AQ1570" s="6" t="s">
        <v>43</v>
      </c>
      <c r="AX1570" s="45" t="s">
        <v>2431</v>
      </c>
      <c r="AZ1570" s="6">
        <v>1.5</v>
      </c>
      <c r="BA1570" s="6">
        <v>0</v>
      </c>
      <c r="BB1570" s="45">
        <v>0</v>
      </c>
      <c r="BC1570" s="6">
        <v>0.1</v>
      </c>
      <c r="BD1570" s="6">
        <v>0</v>
      </c>
      <c r="BF1570" s="6">
        <v>0</v>
      </c>
      <c r="BG1570" s="45">
        <v>1</v>
      </c>
      <c r="BH1570" s="45">
        <v>0.5</v>
      </c>
      <c r="BI1570" s="6">
        <v>0</v>
      </c>
      <c r="BJ1570" s="6">
        <v>0</v>
      </c>
      <c r="BK1570" s="6">
        <v>0</v>
      </c>
      <c r="BL1570" s="45">
        <v>2</v>
      </c>
      <c r="BM1570" s="45">
        <v>0.5</v>
      </c>
      <c r="BN1570" s="6">
        <v>0</v>
      </c>
      <c r="BO1570" s="6">
        <v>0</v>
      </c>
      <c r="BP1570" s="6">
        <v>0.6</v>
      </c>
      <c r="BQ1570" s="6">
        <v>0</v>
      </c>
      <c r="BR1570" s="45">
        <v>0.6</v>
      </c>
      <c r="BT1570" s="45">
        <v>0.6</v>
      </c>
      <c r="BU1570" s="45">
        <v>0</v>
      </c>
      <c r="BX1570" s="6">
        <v>0</v>
      </c>
      <c r="BY1570" s="6" t="s">
        <v>21</v>
      </c>
      <c r="BZ1570" s="6">
        <f t="shared" si="72"/>
        <v>7.3999999999999986</v>
      </c>
      <c r="CA1570" s="6">
        <f t="shared" si="73"/>
        <v>5.8</v>
      </c>
      <c r="CC1570" s="63" t="s">
        <v>4753</v>
      </c>
      <c r="CD1570" s="6" t="s">
        <v>2649</v>
      </c>
      <c r="CK1570" s="6" t="s">
        <v>7981</v>
      </c>
      <c r="DA1570" s="6" t="s">
        <v>2650</v>
      </c>
      <c r="DC1570" s="6" t="s">
        <v>4434</v>
      </c>
      <c r="DD1570" s="6" t="s">
        <v>351</v>
      </c>
      <c r="DF1570" s="29">
        <f t="shared" si="74"/>
        <v>0</v>
      </c>
      <c r="DG1570" s="6">
        <v>1</v>
      </c>
    </row>
    <row r="1571" spans="1:111" ht="16" hidden="1" x14ac:dyDescent="0.2">
      <c r="A1571" s="6" t="s">
        <v>2637</v>
      </c>
      <c r="B1571" s="25"/>
      <c r="C1571" s="25"/>
      <c r="F1571" s="25"/>
      <c r="G1571" s="63" t="s">
        <v>2512</v>
      </c>
      <c r="H1571" s="6" t="s">
        <v>4902</v>
      </c>
      <c r="L1571" s="6" t="s">
        <v>265</v>
      </c>
      <c r="P1571" s="6" t="s">
        <v>292</v>
      </c>
      <c r="Q1571" s="6" t="s">
        <v>5011</v>
      </c>
      <c r="X1571" s="6">
        <v>151</v>
      </c>
      <c r="Y1571" s="6">
        <v>1984</v>
      </c>
      <c r="Z1571" s="6">
        <v>150</v>
      </c>
      <c r="AA1571" s="6">
        <v>203</v>
      </c>
      <c r="AB1571" s="6">
        <f>SUM(Table2026_09_25[[#This Row],[Number of in-person visits provided in reporting year.]:[Number of video/virtual visits provided in reporting year.]])</f>
        <v>2337</v>
      </c>
      <c r="AC1571" s="6" t="s">
        <v>8469</v>
      </c>
      <c r="AD1571" s="6">
        <v>0</v>
      </c>
      <c r="AE1571" s="6">
        <v>0</v>
      </c>
      <c r="AF1571" s="6" t="s">
        <v>4682</v>
      </c>
      <c r="AG1571" s="6">
        <v>31</v>
      </c>
      <c r="AI1571" s="6" t="s">
        <v>770</v>
      </c>
      <c r="AJ1571" s="6" t="s">
        <v>43</v>
      </c>
      <c r="AK1571" s="6" t="s">
        <v>8483</v>
      </c>
      <c r="AL1571" s="26" t="s">
        <v>267</v>
      </c>
      <c r="AQ1571" s="6" t="s">
        <v>43</v>
      </c>
      <c r="AX1571" s="45" t="s">
        <v>2431</v>
      </c>
      <c r="AZ1571" s="6">
        <v>0.5</v>
      </c>
      <c r="BA1571" s="6">
        <v>0</v>
      </c>
      <c r="BB1571" s="45">
        <v>0</v>
      </c>
      <c r="BC1571" s="6">
        <v>0</v>
      </c>
      <c r="BD1571" s="6">
        <v>0</v>
      </c>
      <c r="BF1571" s="6">
        <v>0</v>
      </c>
      <c r="BG1571" s="45">
        <v>1.3</v>
      </c>
      <c r="BH1571" s="45">
        <v>0.3</v>
      </c>
      <c r="BI1571" s="6">
        <v>0</v>
      </c>
      <c r="BJ1571" s="6">
        <v>0</v>
      </c>
      <c r="BK1571" s="6">
        <v>0</v>
      </c>
      <c r="BL1571" s="45">
        <v>0</v>
      </c>
      <c r="BM1571" s="45">
        <v>0.3</v>
      </c>
      <c r="BN1571" s="6">
        <v>0</v>
      </c>
      <c r="BO1571" s="6">
        <v>0</v>
      </c>
      <c r="BP1571" s="6">
        <v>2</v>
      </c>
      <c r="BQ1571" s="6">
        <v>0</v>
      </c>
      <c r="BR1571" s="45">
        <v>1</v>
      </c>
      <c r="BT1571" s="45">
        <v>0.5</v>
      </c>
      <c r="BU1571" s="45">
        <v>1</v>
      </c>
      <c r="BX1571" s="6">
        <v>0</v>
      </c>
      <c r="BY1571" s="6" t="s">
        <v>21</v>
      </c>
      <c r="BZ1571" s="6">
        <f t="shared" si="72"/>
        <v>6.9</v>
      </c>
      <c r="CA1571" s="6">
        <f t="shared" si="73"/>
        <v>6.4</v>
      </c>
      <c r="CC1571" s="63" t="s">
        <v>4687</v>
      </c>
      <c r="CD1571" s="6" t="s">
        <v>2638</v>
      </c>
      <c r="CK1571" s="6" t="s">
        <v>7981</v>
      </c>
      <c r="DA1571" s="6" t="s">
        <v>2639</v>
      </c>
      <c r="DC1571" s="6" t="s">
        <v>4434</v>
      </c>
      <c r="DD1571" s="6" t="s">
        <v>270</v>
      </c>
      <c r="DF1571" s="29">
        <f t="shared" si="74"/>
        <v>0</v>
      </c>
      <c r="DG1571" s="6">
        <v>1</v>
      </c>
    </row>
    <row r="1572" spans="1:111" ht="16" x14ac:dyDescent="0.2">
      <c r="A1572" s="6" t="s">
        <v>3406</v>
      </c>
      <c r="B1572" s="25"/>
      <c r="C1572" s="25"/>
      <c r="F1572" s="25"/>
      <c r="G1572" s="63" t="s">
        <v>2512</v>
      </c>
      <c r="H1572" s="6" t="s">
        <v>5750</v>
      </c>
      <c r="L1572" s="6" t="s">
        <v>2640</v>
      </c>
      <c r="P1572" s="6" t="s">
        <v>292</v>
      </c>
      <c r="Q1572" s="6" t="s">
        <v>5011</v>
      </c>
      <c r="X1572" s="6">
        <v>235</v>
      </c>
      <c r="Y1572" s="6">
        <v>2727</v>
      </c>
      <c r="Z1572" s="6">
        <v>4</v>
      </c>
      <c r="AA1572" s="6">
        <v>632</v>
      </c>
      <c r="AB1572" s="6">
        <f>SUM(Table2026_09_25[[#This Row],[Number of in-person visits provided in reporting year.]:[Number of video/virtual visits provided in reporting year.]])</f>
        <v>3363</v>
      </c>
      <c r="AC1572" s="6" t="s">
        <v>8469</v>
      </c>
      <c r="AD1572" s="6">
        <v>0</v>
      </c>
      <c r="AE1572" s="6">
        <v>0</v>
      </c>
      <c r="AF1572" s="6" t="s">
        <v>4682</v>
      </c>
      <c r="AG1572" s="6">
        <v>70</v>
      </c>
      <c r="AI1572" s="6" t="s">
        <v>5755</v>
      </c>
      <c r="AJ1572" s="6" t="s">
        <v>43</v>
      </c>
      <c r="AK1572" s="6" t="s">
        <v>8483</v>
      </c>
      <c r="AL1572" s="26" t="s">
        <v>112</v>
      </c>
      <c r="AQ1572" s="6" t="s">
        <v>43</v>
      </c>
      <c r="AX1572" s="45" t="s">
        <v>2431</v>
      </c>
      <c r="AZ1572" s="6">
        <v>2.14</v>
      </c>
      <c r="BA1572" s="6">
        <v>0</v>
      </c>
      <c r="BB1572" s="45">
        <v>0.56000000000000005</v>
      </c>
      <c r="BC1572" s="6">
        <v>1.06</v>
      </c>
      <c r="BD1572" s="6">
        <v>0</v>
      </c>
      <c r="BF1572" s="6">
        <v>0.82</v>
      </c>
      <c r="BG1572" s="45">
        <v>0.53</v>
      </c>
      <c r="BH1572" s="45">
        <v>0</v>
      </c>
      <c r="BI1572" s="6">
        <v>0</v>
      </c>
      <c r="BJ1572" s="6">
        <v>0</v>
      </c>
      <c r="BK1572" s="6">
        <v>0.51</v>
      </c>
      <c r="BL1572" s="45">
        <v>0.19</v>
      </c>
      <c r="BM1572" s="45">
        <v>0</v>
      </c>
      <c r="BN1572" s="6">
        <v>0</v>
      </c>
      <c r="BO1572" s="6">
        <v>0</v>
      </c>
      <c r="BP1572" s="6">
        <v>0.01</v>
      </c>
      <c r="BQ1572" s="6">
        <v>0</v>
      </c>
      <c r="BR1572" s="45">
        <v>0.76</v>
      </c>
      <c r="BT1572" s="45">
        <v>0</v>
      </c>
      <c r="BU1572" s="45">
        <v>0.03</v>
      </c>
      <c r="BX1572" s="6">
        <v>0</v>
      </c>
      <c r="BY1572" s="6" t="s">
        <v>21</v>
      </c>
      <c r="BZ1572" s="6">
        <f t="shared" si="72"/>
        <v>6.61</v>
      </c>
      <c r="CA1572" s="6">
        <f t="shared" si="73"/>
        <v>3.41</v>
      </c>
      <c r="CC1572" s="63" t="s">
        <v>4687</v>
      </c>
      <c r="CD1572" s="6" t="s">
        <v>21</v>
      </c>
      <c r="CK1572" s="6" t="s">
        <v>5148</v>
      </c>
      <c r="DA1572" s="6" t="s">
        <v>3335</v>
      </c>
      <c r="DC1572" s="6" t="s">
        <v>4434</v>
      </c>
      <c r="DD1572" s="6" t="s">
        <v>3231</v>
      </c>
      <c r="DF1572" s="29">
        <f t="shared" si="74"/>
        <v>1</v>
      </c>
      <c r="DG1572" s="6">
        <v>1</v>
      </c>
    </row>
    <row r="1573" spans="1:111" ht="16" hidden="1" x14ac:dyDescent="0.2">
      <c r="A1573" s="6" t="s">
        <v>2651</v>
      </c>
      <c r="B1573" s="25"/>
      <c r="C1573" s="25"/>
      <c r="F1573" s="25"/>
      <c r="G1573" s="63" t="s">
        <v>2512</v>
      </c>
      <c r="H1573" s="6" t="s">
        <v>61</v>
      </c>
      <c r="L1573" s="6" t="s">
        <v>2652</v>
      </c>
      <c r="P1573" s="6" t="s">
        <v>292</v>
      </c>
      <c r="Q1573" s="6" t="s">
        <v>5011</v>
      </c>
      <c r="X1573" s="6">
        <v>0</v>
      </c>
      <c r="Y1573" s="6">
        <v>1333</v>
      </c>
      <c r="Z1573" s="6">
        <v>525</v>
      </c>
      <c r="AA1573" s="6">
        <v>0</v>
      </c>
      <c r="AB1573" s="6">
        <f>SUM(Table2026_09_25[[#This Row],[Number of in-person visits provided in reporting year.]:[Number of video/virtual visits provided in reporting year.]])</f>
        <v>1858</v>
      </c>
      <c r="AC1573" s="6" t="s">
        <v>8469</v>
      </c>
      <c r="AD1573" s="6">
        <v>0</v>
      </c>
      <c r="AE1573" s="6">
        <v>0</v>
      </c>
      <c r="AF1573" s="6" t="s">
        <v>4682</v>
      </c>
      <c r="AG1573" s="6">
        <v>180</v>
      </c>
      <c r="AI1573" s="6" t="s">
        <v>5101</v>
      </c>
      <c r="AJ1573" s="6" t="s">
        <v>149</v>
      </c>
      <c r="AK1573" s="6" t="s">
        <v>8483</v>
      </c>
      <c r="AL1573" s="26" t="s">
        <v>236</v>
      </c>
      <c r="AQ1573" s="6" t="s">
        <v>63</v>
      </c>
      <c r="AX1573" s="45" t="s">
        <v>2431</v>
      </c>
      <c r="AZ1573" s="6">
        <v>2.2000000000000002</v>
      </c>
      <c r="BA1573" s="6">
        <v>0</v>
      </c>
      <c r="BB1573" s="45">
        <v>0</v>
      </c>
      <c r="BC1573" s="6">
        <v>0</v>
      </c>
      <c r="BD1573" s="6">
        <v>0</v>
      </c>
      <c r="BF1573" s="6">
        <v>0</v>
      </c>
      <c r="BG1573" s="45">
        <v>1</v>
      </c>
      <c r="BH1573" s="45">
        <v>0</v>
      </c>
      <c r="BI1573" s="6">
        <v>0</v>
      </c>
      <c r="BJ1573" s="6">
        <v>0</v>
      </c>
      <c r="BK1573" s="6">
        <v>0</v>
      </c>
      <c r="BL1573" s="45">
        <v>1</v>
      </c>
      <c r="BM1573" s="45">
        <v>0</v>
      </c>
      <c r="BN1573" s="6">
        <v>1</v>
      </c>
      <c r="BO1573" s="6">
        <v>0</v>
      </c>
      <c r="BP1573" s="6">
        <v>1.9</v>
      </c>
      <c r="BQ1573" s="6">
        <v>0</v>
      </c>
      <c r="BR1573" s="45">
        <v>1</v>
      </c>
      <c r="BT1573" s="45">
        <v>0</v>
      </c>
      <c r="BU1573" s="45">
        <v>0</v>
      </c>
      <c r="BX1573" s="6">
        <v>0</v>
      </c>
      <c r="BY1573" s="6" t="s">
        <v>21</v>
      </c>
      <c r="BZ1573" s="6">
        <f t="shared" si="72"/>
        <v>8.1</v>
      </c>
      <c r="CA1573" s="6">
        <f t="shared" si="73"/>
        <v>4.9000000000000004</v>
      </c>
      <c r="CC1573" s="63" t="s">
        <v>4687</v>
      </c>
      <c r="CD1573" s="6" t="s">
        <v>2653</v>
      </c>
      <c r="CK1573" s="6" t="s">
        <v>5148</v>
      </c>
      <c r="DA1573" s="6" t="s">
        <v>21</v>
      </c>
      <c r="DC1573" s="6" t="s">
        <v>4434</v>
      </c>
      <c r="DD1573" s="6" t="s">
        <v>2608</v>
      </c>
      <c r="DF1573" s="29">
        <f t="shared" si="74"/>
        <v>0</v>
      </c>
      <c r="DG1573" s="6">
        <v>1</v>
      </c>
    </row>
    <row r="1574" spans="1:111" ht="16" hidden="1" x14ac:dyDescent="0.2">
      <c r="A1574" s="6" t="s">
        <v>3564</v>
      </c>
      <c r="B1574" s="25"/>
      <c r="C1574" s="25"/>
      <c r="F1574" s="25"/>
      <c r="G1574" s="63" t="s">
        <v>2512</v>
      </c>
      <c r="H1574" s="6" t="s">
        <v>226</v>
      </c>
      <c r="L1574" s="6" t="s">
        <v>292</v>
      </c>
      <c r="P1574" s="6" t="s">
        <v>292</v>
      </c>
      <c r="Q1574" s="6" t="s">
        <v>5011</v>
      </c>
      <c r="X1574" s="6">
        <v>120</v>
      </c>
      <c r="Y1574" s="6">
        <v>2548</v>
      </c>
      <c r="Z1574" s="6">
        <v>0</v>
      </c>
      <c r="AA1574" s="6">
        <v>0</v>
      </c>
      <c r="AB1574" s="6">
        <f>SUM(Table2026_09_25[[#This Row],[Number of in-person visits provided in reporting year.]:[Number of video/virtual visits provided in reporting year.]])</f>
        <v>2548</v>
      </c>
      <c r="AC1574" s="6" t="s">
        <v>8469</v>
      </c>
      <c r="AD1574" s="6">
        <v>0</v>
      </c>
      <c r="AE1574" s="6">
        <v>0</v>
      </c>
      <c r="AF1574" s="6" t="s">
        <v>4682</v>
      </c>
      <c r="AG1574" s="6">
        <v>165</v>
      </c>
      <c r="AI1574" s="6" t="s">
        <v>7145</v>
      </c>
      <c r="AJ1574" s="6" t="s">
        <v>7146</v>
      </c>
      <c r="AK1574" s="6" t="s">
        <v>8483</v>
      </c>
      <c r="AL1574" s="26" t="s">
        <v>227</v>
      </c>
      <c r="AQ1574" s="6" t="s">
        <v>63</v>
      </c>
      <c r="AX1574" s="45" t="s">
        <v>2431</v>
      </c>
      <c r="AZ1574" s="6">
        <v>0.5</v>
      </c>
      <c r="BA1574" s="6">
        <v>0.4</v>
      </c>
      <c r="BB1574" s="45">
        <v>0</v>
      </c>
      <c r="BC1574" s="6">
        <v>0</v>
      </c>
      <c r="BD1574" s="6">
        <v>0</v>
      </c>
      <c r="BF1574" s="6">
        <v>0</v>
      </c>
      <c r="BG1574" s="45">
        <v>1</v>
      </c>
      <c r="BH1574" s="45">
        <v>0</v>
      </c>
      <c r="BI1574" s="6">
        <v>0</v>
      </c>
      <c r="BJ1574" s="6">
        <v>0</v>
      </c>
      <c r="BK1574" s="6">
        <v>0</v>
      </c>
      <c r="BL1574" s="45">
        <v>1</v>
      </c>
      <c r="BM1574" s="45">
        <v>0</v>
      </c>
      <c r="BN1574" s="6">
        <v>0</v>
      </c>
      <c r="BO1574" s="6">
        <v>0</v>
      </c>
      <c r="BP1574" s="6">
        <v>1</v>
      </c>
      <c r="BQ1574" s="6">
        <v>0</v>
      </c>
      <c r="BR1574" s="45">
        <v>0.5</v>
      </c>
      <c r="BT1574" s="45">
        <v>0</v>
      </c>
      <c r="BU1574" s="45">
        <v>0</v>
      </c>
      <c r="BX1574" s="6">
        <v>0</v>
      </c>
      <c r="BY1574" s="6" t="s">
        <v>21</v>
      </c>
      <c r="BZ1574" s="6">
        <f t="shared" si="72"/>
        <v>4.4000000000000004</v>
      </c>
      <c r="CA1574" s="6">
        <f t="shared" si="73"/>
        <v>3.5</v>
      </c>
      <c r="CC1574" s="63" t="s">
        <v>4687</v>
      </c>
      <c r="CD1574" s="6" t="s">
        <v>2654</v>
      </c>
      <c r="CK1574" s="6" t="s">
        <v>7981</v>
      </c>
      <c r="DA1574" s="6" t="s">
        <v>2655</v>
      </c>
      <c r="DC1574" s="6" t="s">
        <v>4434</v>
      </c>
      <c r="DD1574" s="6" t="s">
        <v>3231</v>
      </c>
      <c r="DF1574" s="29">
        <f t="shared" si="74"/>
        <v>0</v>
      </c>
      <c r="DG1574" s="6">
        <v>1</v>
      </c>
    </row>
    <row r="1575" spans="1:111" ht="16" hidden="1" x14ac:dyDescent="0.2">
      <c r="A1575" s="6" t="s">
        <v>2656</v>
      </c>
      <c r="B1575" s="25"/>
      <c r="C1575" s="25"/>
      <c r="F1575" s="25"/>
      <c r="G1575" s="63" t="s">
        <v>2512</v>
      </c>
      <c r="H1575" s="6" t="s">
        <v>7682</v>
      </c>
      <c r="L1575" s="6" t="s">
        <v>3407</v>
      </c>
      <c r="P1575" s="6" t="s">
        <v>292</v>
      </c>
      <c r="Q1575" s="6" t="s">
        <v>5011</v>
      </c>
      <c r="X1575" s="6">
        <v>196</v>
      </c>
      <c r="Y1575" s="6">
        <v>3233</v>
      </c>
      <c r="Z1575" s="6">
        <v>134</v>
      </c>
      <c r="AA1575" s="6">
        <v>0</v>
      </c>
      <c r="AB1575" s="6">
        <f>SUM(Table2026_09_25[[#This Row],[Number of in-person visits provided in reporting year.]:[Number of video/virtual visits provided in reporting year.]])</f>
        <v>3367</v>
      </c>
      <c r="AC1575" s="6" t="s">
        <v>8469</v>
      </c>
      <c r="AD1575" s="6">
        <v>0</v>
      </c>
      <c r="AE1575" s="6">
        <v>0</v>
      </c>
      <c r="AF1575" s="6" t="s">
        <v>4682</v>
      </c>
      <c r="AG1575" s="6">
        <v>99.4</v>
      </c>
      <c r="AI1575" s="6" t="s">
        <v>7688</v>
      </c>
      <c r="AJ1575" s="6" t="s">
        <v>7623</v>
      </c>
      <c r="AK1575" s="6" t="s">
        <v>8483</v>
      </c>
      <c r="AL1575" s="26" t="s">
        <v>308</v>
      </c>
      <c r="AQ1575" s="6" t="s">
        <v>63</v>
      </c>
      <c r="AX1575" s="45" t="s">
        <v>2431</v>
      </c>
      <c r="AZ1575" s="6">
        <v>0</v>
      </c>
      <c r="BA1575" s="6">
        <v>0</v>
      </c>
      <c r="BB1575" s="45">
        <v>0</v>
      </c>
      <c r="BC1575" s="6">
        <v>0.5</v>
      </c>
      <c r="BD1575" s="6">
        <v>0</v>
      </c>
      <c r="BF1575" s="6">
        <v>0</v>
      </c>
      <c r="BG1575" s="45">
        <v>1</v>
      </c>
      <c r="BH1575" s="45">
        <v>0.75</v>
      </c>
      <c r="BI1575" s="6">
        <v>0</v>
      </c>
      <c r="BJ1575" s="6">
        <v>0</v>
      </c>
      <c r="BK1575" s="6">
        <v>0</v>
      </c>
      <c r="BL1575" s="45">
        <v>2</v>
      </c>
      <c r="BM1575" s="45">
        <v>0.75</v>
      </c>
      <c r="BN1575" s="6">
        <v>0</v>
      </c>
      <c r="BO1575" s="6">
        <v>0</v>
      </c>
      <c r="BP1575" s="6">
        <v>0</v>
      </c>
      <c r="BQ1575" s="6">
        <v>0</v>
      </c>
      <c r="BR1575" s="45">
        <v>0.8</v>
      </c>
      <c r="BT1575" s="45">
        <v>0.2</v>
      </c>
      <c r="BU1575" s="45">
        <v>0</v>
      </c>
      <c r="BX1575" s="6">
        <v>0</v>
      </c>
      <c r="BY1575" s="6" t="s">
        <v>2657</v>
      </c>
      <c r="BZ1575" s="6">
        <f t="shared" si="72"/>
        <v>6</v>
      </c>
      <c r="CA1575" s="6">
        <f t="shared" si="73"/>
        <v>5.5</v>
      </c>
      <c r="CC1575" s="63" t="s">
        <v>4687</v>
      </c>
      <c r="CD1575" s="6" t="s">
        <v>2658</v>
      </c>
      <c r="CK1575" s="6" t="s">
        <v>5148</v>
      </c>
      <c r="DA1575" s="6" t="s">
        <v>21</v>
      </c>
      <c r="DC1575" s="6" t="s">
        <v>4434</v>
      </c>
      <c r="DD1575" s="6" t="s">
        <v>311</v>
      </c>
      <c r="DF1575" s="29">
        <f t="shared" si="74"/>
        <v>0</v>
      </c>
      <c r="DG1575" s="6">
        <v>1</v>
      </c>
    </row>
    <row r="1576" spans="1:111" ht="16" hidden="1" x14ac:dyDescent="0.2">
      <c r="A1576" s="6" t="s">
        <v>2659</v>
      </c>
      <c r="B1576" s="25"/>
      <c r="C1576" s="25"/>
      <c r="F1576" s="25"/>
      <c r="G1576" s="63" t="s">
        <v>2512</v>
      </c>
      <c r="H1576" s="6" t="s">
        <v>7236</v>
      </c>
      <c r="L1576" s="6" t="s">
        <v>2640</v>
      </c>
      <c r="P1576" s="6" t="s">
        <v>292</v>
      </c>
      <c r="Q1576" s="6" t="s">
        <v>5011</v>
      </c>
      <c r="X1576" s="6">
        <v>0</v>
      </c>
      <c r="Y1576" s="6">
        <v>3530</v>
      </c>
      <c r="Z1576" s="6">
        <v>115</v>
      </c>
      <c r="AA1576" s="6">
        <v>34</v>
      </c>
      <c r="AB1576" s="6">
        <f>SUM(Table2026_09_25[[#This Row],[Number of in-person visits provided in reporting year.]:[Number of video/virtual visits provided in reporting year.]])</f>
        <v>3679</v>
      </c>
      <c r="AC1576" s="6" t="s">
        <v>8469</v>
      </c>
      <c r="AD1576" s="6">
        <v>0</v>
      </c>
      <c r="AE1576" s="6">
        <v>0</v>
      </c>
      <c r="AG1576" s="6">
        <v>56</v>
      </c>
      <c r="AI1576" s="6" t="s">
        <v>5755</v>
      </c>
      <c r="AJ1576" s="6" t="s">
        <v>43</v>
      </c>
      <c r="AK1576" s="6" t="s">
        <v>8483</v>
      </c>
      <c r="AL1576" s="26" t="s">
        <v>112</v>
      </c>
      <c r="AQ1576" s="6" t="s">
        <v>43</v>
      </c>
      <c r="AX1576" s="45" t="s">
        <v>2431</v>
      </c>
      <c r="AZ1576" s="6">
        <v>0</v>
      </c>
      <c r="BA1576" s="6">
        <v>0</v>
      </c>
      <c r="BB1576" s="45">
        <v>0</v>
      </c>
      <c r="BC1576" s="6">
        <v>0</v>
      </c>
      <c r="BD1576" s="6">
        <v>0</v>
      </c>
      <c r="BF1576" s="6">
        <v>0</v>
      </c>
      <c r="BG1576" s="45">
        <v>0</v>
      </c>
      <c r="BH1576" s="45">
        <v>0</v>
      </c>
      <c r="BI1576" s="6">
        <v>0</v>
      </c>
      <c r="BJ1576" s="6">
        <v>0</v>
      </c>
      <c r="BK1576" s="6">
        <v>0</v>
      </c>
      <c r="BL1576" s="45">
        <v>0</v>
      </c>
      <c r="BM1576" s="45">
        <v>0</v>
      </c>
      <c r="BN1576" s="6">
        <v>0</v>
      </c>
      <c r="BO1576" s="6">
        <v>0</v>
      </c>
      <c r="BP1576" s="6">
        <v>0</v>
      </c>
      <c r="BQ1576" s="6">
        <v>0</v>
      </c>
      <c r="BR1576" s="45">
        <v>0</v>
      </c>
      <c r="BT1576" s="45">
        <v>0</v>
      </c>
      <c r="BU1576" s="45">
        <v>0</v>
      </c>
      <c r="BX1576" s="6">
        <v>0</v>
      </c>
      <c r="BY1576" s="6" t="s">
        <v>21</v>
      </c>
      <c r="BZ1576" s="6">
        <f t="shared" si="72"/>
        <v>0</v>
      </c>
      <c r="CA1576" s="6">
        <f t="shared" si="73"/>
        <v>0</v>
      </c>
      <c r="CC1576" s="63" t="s">
        <v>21</v>
      </c>
      <c r="CD1576" s="6" t="s">
        <v>21</v>
      </c>
      <c r="CK1576" s="6" t="s">
        <v>5148</v>
      </c>
      <c r="DA1576" s="6" t="s">
        <v>21</v>
      </c>
      <c r="DC1576" s="6" t="s">
        <v>4434</v>
      </c>
      <c r="DD1576" s="6" t="s">
        <v>2513</v>
      </c>
      <c r="DF1576" s="29">
        <f t="shared" si="74"/>
        <v>0</v>
      </c>
      <c r="DG1576" s="6">
        <v>1</v>
      </c>
    </row>
    <row r="1577" spans="1:111" ht="16" hidden="1" x14ac:dyDescent="0.2">
      <c r="A1577" s="6" t="s">
        <v>2644</v>
      </c>
      <c r="B1577" s="25"/>
      <c r="C1577" s="25"/>
      <c r="F1577" s="25"/>
      <c r="G1577" s="63" t="s">
        <v>2512</v>
      </c>
      <c r="H1577" s="6" t="s">
        <v>155</v>
      </c>
      <c r="L1577" s="6" t="s">
        <v>2645</v>
      </c>
      <c r="P1577" s="6" t="s">
        <v>292</v>
      </c>
      <c r="Q1577" s="6" t="s">
        <v>5011</v>
      </c>
      <c r="X1577" s="6">
        <v>441</v>
      </c>
      <c r="Y1577" s="6">
        <v>1784</v>
      </c>
      <c r="Z1577" s="6">
        <v>702</v>
      </c>
      <c r="AA1577" s="6">
        <v>0</v>
      </c>
      <c r="AB1577" s="6">
        <f>SUM(Table2026_09_25[[#This Row],[Number of in-person visits provided in reporting year.]:[Number of video/virtual visits provided in reporting year.]])</f>
        <v>2486</v>
      </c>
      <c r="AC1577" s="6" t="s">
        <v>8469</v>
      </c>
      <c r="AD1577" s="6">
        <v>0</v>
      </c>
      <c r="AE1577" s="6">
        <v>0</v>
      </c>
      <c r="AF1577" s="6" t="s">
        <v>4682</v>
      </c>
      <c r="AG1577" s="6">
        <v>0</v>
      </c>
      <c r="AI1577" s="6" t="s">
        <v>156</v>
      </c>
      <c r="AJ1577" s="6" t="s">
        <v>328</v>
      </c>
      <c r="AK1577" s="6" t="s">
        <v>8483</v>
      </c>
      <c r="AL1577" s="26" t="s">
        <v>157</v>
      </c>
      <c r="AQ1577" s="6" t="s">
        <v>1289</v>
      </c>
      <c r="AX1577" s="45" t="s">
        <v>2431</v>
      </c>
      <c r="AZ1577" s="6">
        <v>0</v>
      </c>
      <c r="BA1577" s="6">
        <v>0</v>
      </c>
      <c r="BB1577" s="45">
        <v>0.2</v>
      </c>
      <c r="BC1577" s="6">
        <v>0</v>
      </c>
      <c r="BD1577" s="6">
        <v>0</v>
      </c>
      <c r="BF1577" s="6">
        <v>0</v>
      </c>
      <c r="BG1577" s="45">
        <v>0.25</v>
      </c>
      <c r="BH1577" s="45">
        <v>0</v>
      </c>
      <c r="BI1577" s="6">
        <v>0</v>
      </c>
      <c r="BJ1577" s="6">
        <v>0</v>
      </c>
      <c r="BK1577" s="6">
        <v>0</v>
      </c>
      <c r="BL1577" s="45">
        <v>0</v>
      </c>
      <c r="BM1577" s="45">
        <v>0</v>
      </c>
      <c r="BN1577" s="6">
        <v>0</v>
      </c>
      <c r="BO1577" s="6">
        <v>0</v>
      </c>
      <c r="BP1577" s="6">
        <v>0</v>
      </c>
      <c r="BQ1577" s="6">
        <v>0</v>
      </c>
      <c r="BR1577" s="45">
        <v>0.7</v>
      </c>
      <c r="BT1577" s="45">
        <v>0</v>
      </c>
      <c r="BU1577" s="45">
        <v>1</v>
      </c>
      <c r="BX1577" s="6">
        <v>0</v>
      </c>
      <c r="BY1577" s="6" t="s">
        <v>21</v>
      </c>
      <c r="BZ1577" s="6">
        <f t="shared" si="72"/>
        <v>2.15</v>
      </c>
      <c r="CA1577" s="6">
        <f t="shared" si="73"/>
        <v>2.15</v>
      </c>
      <c r="CC1577" s="63" t="s">
        <v>4753</v>
      </c>
      <c r="CD1577" s="6" t="s">
        <v>2646</v>
      </c>
      <c r="CK1577" s="6" t="s">
        <v>7981</v>
      </c>
      <c r="DA1577" s="6" t="s">
        <v>21</v>
      </c>
      <c r="DC1577" s="6" t="s">
        <v>4434</v>
      </c>
      <c r="DD1577" s="6" t="s">
        <v>2547</v>
      </c>
      <c r="DF1577" s="29">
        <f t="shared" si="74"/>
        <v>0</v>
      </c>
      <c r="DG1577" s="6">
        <v>1</v>
      </c>
    </row>
    <row r="1578" spans="1:111" ht="16" hidden="1" x14ac:dyDescent="0.2">
      <c r="A1578" s="6" t="s">
        <v>2641</v>
      </c>
      <c r="B1578" s="25"/>
      <c r="C1578" s="25"/>
      <c r="F1578" s="25"/>
      <c r="G1578" s="63" t="s">
        <v>2512</v>
      </c>
      <c r="H1578" s="6" t="s">
        <v>5627</v>
      </c>
      <c r="L1578" s="6" t="s">
        <v>3405</v>
      </c>
      <c r="P1578" s="6" t="s">
        <v>292</v>
      </c>
      <c r="Q1578" s="6" t="s">
        <v>5011</v>
      </c>
      <c r="X1578" s="6">
        <v>107</v>
      </c>
      <c r="Y1578" s="6">
        <v>1195</v>
      </c>
      <c r="Z1578" s="6">
        <v>38</v>
      </c>
      <c r="AA1578" s="6">
        <v>2</v>
      </c>
      <c r="AB1578" s="6">
        <f>SUM(Table2026_09_25[[#This Row],[Number of in-person visits provided in reporting year.]:[Number of video/virtual visits provided in reporting year.]])</f>
        <v>1235</v>
      </c>
      <c r="AC1578" s="6" t="s">
        <v>8469</v>
      </c>
      <c r="AD1578" s="6">
        <v>0</v>
      </c>
      <c r="AE1578" s="6">
        <v>0</v>
      </c>
      <c r="AF1578" s="6" t="s">
        <v>4682</v>
      </c>
      <c r="AG1578" s="6">
        <v>90</v>
      </c>
      <c r="AI1578" s="6" t="s">
        <v>5630</v>
      </c>
      <c r="AJ1578" s="6" t="s">
        <v>43</v>
      </c>
      <c r="AK1578" s="6" t="s">
        <v>8483</v>
      </c>
      <c r="AL1578" s="26" t="s">
        <v>2830</v>
      </c>
      <c r="AQ1578" s="6" t="s">
        <v>43</v>
      </c>
      <c r="AX1578" s="45" t="s">
        <v>2431</v>
      </c>
      <c r="AZ1578" s="6">
        <v>0.5</v>
      </c>
      <c r="BA1578" s="6">
        <v>0</v>
      </c>
      <c r="BB1578" s="45">
        <v>0.4</v>
      </c>
      <c r="BC1578" s="6">
        <v>0</v>
      </c>
      <c r="BD1578" s="6">
        <v>0</v>
      </c>
      <c r="BF1578" s="6">
        <v>0</v>
      </c>
      <c r="BG1578" s="45">
        <v>0.5</v>
      </c>
      <c r="BH1578" s="45">
        <v>0.25</v>
      </c>
      <c r="BI1578" s="6">
        <v>0</v>
      </c>
      <c r="BJ1578" s="6">
        <v>0.5</v>
      </c>
      <c r="BK1578" s="6">
        <v>0.5</v>
      </c>
      <c r="BL1578" s="45">
        <v>0.5</v>
      </c>
      <c r="BM1578" s="45">
        <v>0.25</v>
      </c>
      <c r="BN1578" s="6">
        <v>0</v>
      </c>
      <c r="BO1578" s="6">
        <v>0</v>
      </c>
      <c r="BP1578" s="6">
        <v>0.6</v>
      </c>
      <c r="BQ1578" s="6">
        <v>0</v>
      </c>
      <c r="BR1578" s="45">
        <v>0.6</v>
      </c>
      <c r="BT1578" s="45">
        <v>0</v>
      </c>
      <c r="BU1578" s="45">
        <v>0.5</v>
      </c>
      <c r="BX1578" s="6">
        <v>0</v>
      </c>
      <c r="BY1578" s="6" t="s">
        <v>21</v>
      </c>
      <c r="BZ1578" s="6">
        <f t="shared" si="72"/>
        <v>5.0999999999999996</v>
      </c>
      <c r="CA1578" s="6">
        <f t="shared" si="73"/>
        <v>4.5999999999999996</v>
      </c>
      <c r="CC1578" s="63" t="s">
        <v>4687</v>
      </c>
      <c r="CD1578" s="6" t="s">
        <v>2642</v>
      </c>
      <c r="CK1578" s="6" t="s">
        <v>5148</v>
      </c>
      <c r="DA1578" s="6" t="s">
        <v>2643</v>
      </c>
      <c r="DC1578" s="6" t="s">
        <v>4434</v>
      </c>
      <c r="DD1578" s="6" t="s">
        <v>2005</v>
      </c>
      <c r="DF1578" s="29">
        <f t="shared" si="74"/>
        <v>0</v>
      </c>
      <c r="DG1578" s="6">
        <v>1</v>
      </c>
    </row>
    <row r="1579" spans="1:111" ht="16" hidden="1" x14ac:dyDescent="0.2">
      <c r="A1579" s="6" t="s">
        <v>2660</v>
      </c>
      <c r="B1579" s="25"/>
      <c r="C1579" s="25"/>
      <c r="F1579" s="25"/>
      <c r="G1579" s="63" t="s">
        <v>2512</v>
      </c>
      <c r="H1579" s="6" t="s">
        <v>6222</v>
      </c>
      <c r="L1579" s="6" t="s">
        <v>2661</v>
      </c>
      <c r="P1579" s="6" t="s">
        <v>292</v>
      </c>
      <c r="Q1579" s="6" t="s">
        <v>5011</v>
      </c>
      <c r="X1579" s="6">
        <v>0</v>
      </c>
      <c r="Y1579" s="6">
        <v>4529</v>
      </c>
      <c r="Z1579" s="6">
        <v>1284</v>
      </c>
      <c r="AA1579" s="6">
        <v>587</v>
      </c>
      <c r="AB1579" s="6">
        <f>SUM(Table2026_09_25[[#This Row],[Number of in-person visits provided in reporting year.]:[Number of video/virtual visits provided in reporting year.]])</f>
        <v>6400</v>
      </c>
      <c r="AC1579" s="6" t="s">
        <v>8469</v>
      </c>
      <c r="AD1579" s="6">
        <v>0</v>
      </c>
      <c r="AE1579" s="6">
        <v>0</v>
      </c>
      <c r="AF1579" s="6" t="s">
        <v>4682</v>
      </c>
      <c r="AG1579" s="6">
        <v>14</v>
      </c>
      <c r="AI1579" s="6" t="s">
        <v>6227</v>
      </c>
      <c r="AJ1579" s="6" t="s">
        <v>5296</v>
      </c>
      <c r="AK1579" s="6" t="s">
        <v>8483</v>
      </c>
      <c r="AL1579" s="26" t="s">
        <v>2662</v>
      </c>
      <c r="AQ1579" s="6" t="s">
        <v>544</v>
      </c>
      <c r="AX1579" s="45" t="s">
        <v>2431</v>
      </c>
      <c r="AZ1579" s="6">
        <v>0</v>
      </c>
      <c r="BA1579" s="6">
        <v>0</v>
      </c>
      <c r="BB1579" s="45">
        <v>0</v>
      </c>
      <c r="BC1579" s="6">
        <v>0.2</v>
      </c>
      <c r="BD1579" s="6">
        <v>0</v>
      </c>
      <c r="BF1579" s="6">
        <v>0</v>
      </c>
      <c r="BG1579" s="45">
        <v>1</v>
      </c>
      <c r="BH1579" s="45">
        <v>1</v>
      </c>
      <c r="BI1579" s="6">
        <v>0</v>
      </c>
      <c r="BJ1579" s="6">
        <v>0</v>
      </c>
      <c r="BK1579" s="6">
        <v>0</v>
      </c>
      <c r="BL1579" s="45">
        <v>2</v>
      </c>
      <c r="BM1579" s="45">
        <v>1</v>
      </c>
      <c r="BN1579" s="6">
        <v>0</v>
      </c>
      <c r="BO1579" s="6">
        <v>0</v>
      </c>
      <c r="BP1579" s="6">
        <v>2</v>
      </c>
      <c r="BQ1579" s="6">
        <v>0</v>
      </c>
      <c r="BR1579" s="45">
        <v>1</v>
      </c>
      <c r="BT1579" s="45">
        <v>0.3</v>
      </c>
      <c r="BU1579" s="45">
        <v>0.5</v>
      </c>
      <c r="BX1579" s="6">
        <v>0</v>
      </c>
      <c r="BY1579" s="6" t="s">
        <v>21</v>
      </c>
      <c r="BZ1579" s="6">
        <f t="shared" si="72"/>
        <v>9</v>
      </c>
      <c r="CA1579" s="6">
        <f t="shared" si="73"/>
        <v>8.8000000000000007</v>
      </c>
      <c r="CC1579" s="63" t="s">
        <v>4687</v>
      </c>
      <c r="CD1579" s="6" t="s">
        <v>21</v>
      </c>
      <c r="CK1579" s="6" t="s">
        <v>5148</v>
      </c>
      <c r="DA1579" s="6" t="s">
        <v>21</v>
      </c>
      <c r="DC1579" s="6" t="s">
        <v>4434</v>
      </c>
      <c r="DD1579" s="6" t="s">
        <v>2527</v>
      </c>
      <c r="DF1579" s="29">
        <f t="shared" si="74"/>
        <v>0</v>
      </c>
      <c r="DG1579" s="6">
        <v>1</v>
      </c>
    </row>
    <row r="1580" spans="1:111" ht="16" hidden="1" x14ac:dyDescent="0.2">
      <c r="A1580" s="6" t="s">
        <v>3565</v>
      </c>
      <c r="B1580" s="25"/>
      <c r="C1580" s="25"/>
      <c r="F1580" s="25"/>
      <c r="G1580" s="63" t="s">
        <v>2512</v>
      </c>
      <c r="H1580" s="6" t="s">
        <v>4929</v>
      </c>
      <c r="L1580" s="6" t="s">
        <v>504</v>
      </c>
      <c r="P1580" s="6" t="s">
        <v>292</v>
      </c>
      <c r="Q1580" s="6" t="s">
        <v>5011</v>
      </c>
      <c r="X1580" s="6">
        <v>1686</v>
      </c>
      <c r="Y1580" s="6">
        <v>4050</v>
      </c>
      <c r="Z1580" s="6">
        <v>1986</v>
      </c>
      <c r="AA1580" s="6">
        <v>154</v>
      </c>
      <c r="AB1580" s="6">
        <f>SUM(Table2026_09_25[[#This Row],[Number of in-person visits provided in reporting year.]:[Number of video/virtual visits provided in reporting year.]])</f>
        <v>6190</v>
      </c>
      <c r="AC1580" s="6" t="s">
        <v>8469</v>
      </c>
      <c r="AD1580" s="6">
        <v>0</v>
      </c>
      <c r="AE1580" s="6">
        <v>0</v>
      </c>
      <c r="AF1580" s="6" t="s">
        <v>4682</v>
      </c>
      <c r="AG1580" s="6">
        <v>58</v>
      </c>
      <c r="AI1580" s="6" t="s">
        <v>4933</v>
      </c>
      <c r="AJ1580" s="6" t="s">
        <v>149</v>
      </c>
      <c r="AK1580" s="6" t="s">
        <v>8483</v>
      </c>
      <c r="AL1580" s="26" t="s">
        <v>77</v>
      </c>
      <c r="AQ1580" s="6" t="s">
        <v>63</v>
      </c>
      <c r="AX1580" s="45" t="s">
        <v>2431</v>
      </c>
      <c r="AZ1580" s="6">
        <v>3</v>
      </c>
      <c r="BA1580" s="6">
        <v>0</v>
      </c>
      <c r="BB1580" s="45">
        <v>0.1</v>
      </c>
      <c r="BC1580" s="6">
        <v>1</v>
      </c>
      <c r="BD1580" s="6">
        <v>0.05</v>
      </c>
      <c r="BF1580" s="6">
        <v>0</v>
      </c>
      <c r="BG1580" s="45">
        <v>1.5</v>
      </c>
      <c r="BH1580" s="45">
        <v>1.5</v>
      </c>
      <c r="BI1580" s="6">
        <v>0</v>
      </c>
      <c r="BJ1580" s="6">
        <v>0</v>
      </c>
      <c r="BK1580" s="6">
        <v>0.1</v>
      </c>
      <c r="BL1580" s="45">
        <v>0.5</v>
      </c>
      <c r="BM1580" s="45">
        <v>0</v>
      </c>
      <c r="BN1580" s="6">
        <v>0</v>
      </c>
      <c r="BO1580" s="6">
        <v>0</v>
      </c>
      <c r="BP1580" s="6">
        <v>2</v>
      </c>
      <c r="BQ1580" s="6">
        <v>0</v>
      </c>
      <c r="BR1580" s="45">
        <v>0.7</v>
      </c>
      <c r="BT1580" s="45">
        <v>0.1</v>
      </c>
      <c r="BU1580" s="45">
        <v>0</v>
      </c>
      <c r="BX1580" s="6">
        <v>0.1</v>
      </c>
      <c r="BY1580" s="6" t="s">
        <v>2663</v>
      </c>
      <c r="BZ1580" s="6">
        <f t="shared" si="72"/>
        <v>10.549999999999999</v>
      </c>
      <c r="CA1580" s="6">
        <f t="shared" si="73"/>
        <v>6.6</v>
      </c>
      <c r="CC1580" s="63" t="s">
        <v>4687</v>
      </c>
      <c r="CD1580" s="6" t="s">
        <v>2664</v>
      </c>
      <c r="CK1580" s="6" t="s">
        <v>7981</v>
      </c>
      <c r="DA1580" s="6" t="s">
        <v>2665</v>
      </c>
      <c r="DC1580" s="6" t="s">
        <v>4434</v>
      </c>
      <c r="DD1580" s="6" t="s">
        <v>1469</v>
      </c>
      <c r="DF1580" s="29">
        <f t="shared" si="74"/>
        <v>0</v>
      </c>
      <c r="DG1580" s="6">
        <v>1</v>
      </c>
    </row>
    <row r="1581" spans="1:111" ht="16" hidden="1" x14ac:dyDescent="0.2">
      <c r="A1581" s="6" t="s">
        <v>2670</v>
      </c>
      <c r="B1581" s="25"/>
      <c r="C1581" s="25"/>
      <c r="F1581" s="25"/>
      <c r="G1581" s="63" t="s">
        <v>2512</v>
      </c>
      <c r="H1581" s="6" t="s">
        <v>5696</v>
      </c>
      <c r="L1581" s="6" t="s">
        <v>2671</v>
      </c>
      <c r="P1581" s="6" t="s">
        <v>353</v>
      </c>
      <c r="Q1581" s="6" t="s">
        <v>4730</v>
      </c>
      <c r="X1581" s="6">
        <v>740</v>
      </c>
      <c r="Y1581" s="6">
        <v>0</v>
      </c>
      <c r="Z1581" s="6">
        <v>0</v>
      </c>
      <c r="AA1581" s="6">
        <v>0</v>
      </c>
      <c r="AB1581" s="6">
        <f>SUM(Table2026_09_25[[#This Row],[Number of in-person visits provided in reporting year.]:[Number of video/virtual visits provided in reporting year.]])</f>
        <v>0</v>
      </c>
      <c r="AC1581" s="6" t="s">
        <v>8469</v>
      </c>
      <c r="AD1581" s="6">
        <v>21.3</v>
      </c>
      <c r="AE1581" s="6">
        <v>118.3</v>
      </c>
      <c r="AG1581" s="6">
        <v>0</v>
      </c>
      <c r="AI1581" s="6" t="s">
        <v>5700</v>
      </c>
      <c r="AJ1581" s="6" t="s">
        <v>512</v>
      </c>
      <c r="AK1581" s="6" t="s">
        <v>8483</v>
      </c>
      <c r="AL1581" s="26" t="s">
        <v>187</v>
      </c>
      <c r="AQ1581" s="6" t="s">
        <v>544</v>
      </c>
      <c r="AX1581" s="45" t="s">
        <v>2431</v>
      </c>
      <c r="AZ1581" s="6">
        <v>1.5</v>
      </c>
      <c r="BA1581" s="6">
        <v>0</v>
      </c>
      <c r="BB1581" s="45">
        <v>0.5</v>
      </c>
      <c r="BC1581" s="6">
        <v>1</v>
      </c>
      <c r="BD1581" s="6">
        <v>0</v>
      </c>
      <c r="BF1581" s="6">
        <v>0</v>
      </c>
      <c r="BG1581" s="45">
        <v>2.2000000000000002</v>
      </c>
      <c r="BH1581" s="45">
        <v>1</v>
      </c>
      <c r="BI1581" s="6">
        <v>0</v>
      </c>
      <c r="BJ1581" s="6">
        <v>0</v>
      </c>
      <c r="BK1581" s="6">
        <v>0</v>
      </c>
      <c r="BL1581" s="45">
        <v>2</v>
      </c>
      <c r="BM1581" s="45">
        <v>1</v>
      </c>
      <c r="BN1581" s="6">
        <v>0</v>
      </c>
      <c r="BO1581" s="6">
        <v>0</v>
      </c>
      <c r="BP1581" s="6">
        <v>11.3</v>
      </c>
      <c r="BQ1581" s="6">
        <v>10.1</v>
      </c>
      <c r="BR1581" s="45">
        <v>1</v>
      </c>
      <c r="BT1581" s="45">
        <v>0.5</v>
      </c>
      <c r="BU1581" s="45">
        <v>0.6</v>
      </c>
      <c r="BX1581" s="6">
        <v>0.2</v>
      </c>
      <c r="BY1581" s="6" t="s">
        <v>2672</v>
      </c>
      <c r="BZ1581" s="6">
        <f t="shared" si="72"/>
        <v>32.700000000000003</v>
      </c>
      <c r="CA1581" s="6">
        <f t="shared" si="73"/>
        <v>30.4</v>
      </c>
      <c r="CC1581" s="63" t="s">
        <v>4753</v>
      </c>
      <c r="CD1581" s="6" t="s">
        <v>21</v>
      </c>
      <c r="CK1581" s="6" t="s">
        <v>5148</v>
      </c>
      <c r="DA1581" s="6" t="s">
        <v>21</v>
      </c>
      <c r="DC1581" s="6" t="s">
        <v>4434</v>
      </c>
      <c r="DD1581" s="6" t="s">
        <v>2594</v>
      </c>
      <c r="DF1581" s="29">
        <f t="shared" si="74"/>
        <v>0</v>
      </c>
      <c r="DG1581" s="6">
        <v>1</v>
      </c>
    </row>
    <row r="1582" spans="1:111" ht="16" hidden="1" x14ac:dyDescent="0.2">
      <c r="A1582" s="6" t="s">
        <v>2688</v>
      </c>
      <c r="B1582" s="25"/>
      <c r="C1582" s="25"/>
      <c r="F1582" s="25"/>
      <c r="G1582" s="63" t="s">
        <v>2512</v>
      </c>
      <c r="H1582" s="6" t="s">
        <v>155</v>
      </c>
      <c r="L1582" s="6" t="s">
        <v>2689</v>
      </c>
      <c r="P1582" s="6" t="s">
        <v>353</v>
      </c>
      <c r="Q1582" s="6" t="s">
        <v>4730</v>
      </c>
      <c r="X1582" s="6">
        <v>354</v>
      </c>
      <c r="Y1582" s="6">
        <v>380</v>
      </c>
      <c r="Z1582" s="6">
        <v>0</v>
      </c>
      <c r="AA1582" s="6">
        <v>0</v>
      </c>
      <c r="AB1582" s="6">
        <f>SUM(Table2026_09_25[[#This Row],[Number of in-person visits provided in reporting year.]:[Number of video/virtual visits provided in reporting year.]])</f>
        <v>380</v>
      </c>
      <c r="AC1582" s="6" t="s">
        <v>8469</v>
      </c>
      <c r="AD1582" s="6">
        <v>58</v>
      </c>
      <c r="AE1582" s="6">
        <v>87</v>
      </c>
      <c r="AG1582" s="6">
        <v>3</v>
      </c>
      <c r="AI1582" s="6" t="s">
        <v>156</v>
      </c>
      <c r="AJ1582" s="6" t="s">
        <v>328</v>
      </c>
      <c r="AK1582" s="6" t="s">
        <v>8483</v>
      </c>
      <c r="AL1582" s="26" t="s">
        <v>157</v>
      </c>
      <c r="AQ1582" s="6" t="s">
        <v>1289</v>
      </c>
      <c r="AX1582" s="45" t="s">
        <v>2431</v>
      </c>
      <c r="AZ1582" s="6">
        <v>2.5</v>
      </c>
      <c r="BA1582" s="6">
        <v>0</v>
      </c>
      <c r="BB1582" s="45">
        <v>0.6</v>
      </c>
      <c r="BC1582" s="6">
        <v>2</v>
      </c>
      <c r="BD1582" s="6">
        <v>0</v>
      </c>
      <c r="BF1582" s="6">
        <v>0</v>
      </c>
      <c r="BG1582" s="45">
        <v>3.5</v>
      </c>
      <c r="BH1582" s="45">
        <v>0</v>
      </c>
      <c r="BI1582" s="6">
        <v>0</v>
      </c>
      <c r="BJ1582" s="6">
        <v>3.4</v>
      </c>
      <c r="BK1582" s="6">
        <v>0</v>
      </c>
      <c r="BL1582" s="45">
        <v>3.5</v>
      </c>
      <c r="BM1582" s="45">
        <v>0</v>
      </c>
      <c r="BN1582" s="6">
        <v>0</v>
      </c>
      <c r="BO1582" s="6">
        <v>0</v>
      </c>
      <c r="BP1582" s="6">
        <v>8.9</v>
      </c>
      <c r="BQ1582" s="6">
        <v>24.9</v>
      </c>
      <c r="BR1582" s="45">
        <v>2.6</v>
      </c>
      <c r="BT1582" s="45">
        <v>0.2</v>
      </c>
      <c r="BU1582" s="45">
        <v>0</v>
      </c>
      <c r="BX1582" s="6">
        <v>4.8</v>
      </c>
      <c r="BY1582" s="6" t="s">
        <v>2690</v>
      </c>
      <c r="BZ1582" s="6">
        <f t="shared" si="72"/>
        <v>52.1</v>
      </c>
      <c r="CA1582" s="6">
        <f t="shared" si="73"/>
        <v>52.4</v>
      </c>
      <c r="CC1582" s="63" t="s">
        <v>4687</v>
      </c>
      <c r="CD1582" s="6" t="s">
        <v>2691</v>
      </c>
      <c r="CK1582" s="6" t="s">
        <v>7981</v>
      </c>
      <c r="DA1582" s="6" t="s">
        <v>21</v>
      </c>
      <c r="DC1582" s="6" t="s">
        <v>4434</v>
      </c>
      <c r="DD1582" s="6" t="s">
        <v>2547</v>
      </c>
      <c r="DF1582" s="29">
        <f t="shared" si="74"/>
        <v>0</v>
      </c>
      <c r="DG1582" s="6">
        <v>1</v>
      </c>
    </row>
    <row r="1583" spans="1:111" ht="16" hidden="1" x14ac:dyDescent="0.2">
      <c r="A1583" s="6" t="s">
        <v>2673</v>
      </c>
      <c r="B1583" s="25"/>
      <c r="C1583" s="25"/>
      <c r="F1583" s="25"/>
      <c r="G1583" s="63" t="s">
        <v>2512</v>
      </c>
      <c r="H1583" s="6" t="s">
        <v>3512</v>
      </c>
      <c r="L1583" s="6" t="s">
        <v>2674</v>
      </c>
      <c r="P1583" s="6" t="s">
        <v>353</v>
      </c>
      <c r="Q1583" s="6" t="s">
        <v>4730</v>
      </c>
      <c r="X1583" s="6">
        <v>0</v>
      </c>
      <c r="Y1583" s="6">
        <v>699</v>
      </c>
      <c r="Z1583" s="6">
        <v>0</v>
      </c>
      <c r="AA1583" s="6">
        <v>0</v>
      </c>
      <c r="AB1583" s="6">
        <f>SUM(Table2026_09_25[[#This Row],[Number of in-person visits provided in reporting year.]:[Number of video/virtual visits provided in reporting year.]])</f>
        <v>699</v>
      </c>
      <c r="AC1583" s="6" t="s">
        <v>8469</v>
      </c>
      <c r="AD1583" s="6">
        <v>60</v>
      </c>
      <c r="AE1583" s="6">
        <v>102.1</v>
      </c>
      <c r="AF1583" s="6" t="s">
        <v>4682</v>
      </c>
      <c r="AG1583" s="6">
        <v>1.3</v>
      </c>
      <c r="AI1583" s="6" t="s">
        <v>4817</v>
      </c>
      <c r="AJ1583" s="6" t="s">
        <v>149</v>
      </c>
      <c r="AK1583" s="6" t="s">
        <v>8483</v>
      </c>
      <c r="AL1583" s="26" t="s">
        <v>294</v>
      </c>
      <c r="AQ1583" s="6" t="s">
        <v>63</v>
      </c>
      <c r="AX1583" s="45" t="s">
        <v>2431</v>
      </c>
      <c r="AZ1583" s="6">
        <v>0.6</v>
      </c>
      <c r="BA1583" s="6">
        <v>6</v>
      </c>
      <c r="BB1583" s="45">
        <v>0.72</v>
      </c>
      <c r="BC1583" s="6">
        <v>0</v>
      </c>
      <c r="BD1583" s="6">
        <v>0</v>
      </c>
      <c r="BF1583" s="6">
        <v>0</v>
      </c>
      <c r="BG1583" s="45">
        <v>5.0999999999999996</v>
      </c>
      <c r="BH1583" s="45">
        <v>2.5499999999999998</v>
      </c>
      <c r="BI1583" s="6">
        <v>0</v>
      </c>
      <c r="BJ1583" s="6">
        <v>3</v>
      </c>
      <c r="BK1583" s="6">
        <v>3.2</v>
      </c>
      <c r="BL1583" s="45">
        <v>7</v>
      </c>
      <c r="BM1583" s="45">
        <v>2.4500000000000002</v>
      </c>
      <c r="BN1583" s="6">
        <v>0</v>
      </c>
      <c r="BO1583" s="6">
        <v>0</v>
      </c>
      <c r="BP1583" s="6">
        <v>14</v>
      </c>
      <c r="BQ1583" s="6">
        <v>14</v>
      </c>
      <c r="BR1583" s="45">
        <v>4</v>
      </c>
      <c r="BT1583" s="45">
        <v>1</v>
      </c>
      <c r="BU1583" s="45">
        <v>0</v>
      </c>
      <c r="BX1583" s="6">
        <v>0</v>
      </c>
      <c r="BY1583" s="6" t="s">
        <v>21</v>
      </c>
      <c r="BZ1583" s="6">
        <f t="shared" si="72"/>
        <v>63.62</v>
      </c>
      <c r="CA1583" s="6">
        <f t="shared" si="73"/>
        <v>57.019999999999996</v>
      </c>
      <c r="CC1583" s="63" t="s">
        <v>4687</v>
      </c>
      <c r="CD1583" s="6" t="s">
        <v>21</v>
      </c>
      <c r="CK1583" s="6" t="s">
        <v>7981</v>
      </c>
      <c r="DA1583" s="6" t="s">
        <v>21</v>
      </c>
      <c r="DC1583" s="6" t="s">
        <v>4434</v>
      </c>
      <c r="DD1583" s="6" t="s">
        <v>2675</v>
      </c>
      <c r="DF1583" s="29">
        <f t="shared" si="74"/>
        <v>0</v>
      </c>
      <c r="DG1583" s="6">
        <v>1</v>
      </c>
    </row>
    <row r="1584" spans="1:111" ht="16" hidden="1" x14ac:dyDescent="0.2">
      <c r="A1584" s="6" t="s">
        <v>2676</v>
      </c>
      <c r="B1584" s="25"/>
      <c r="C1584" s="25"/>
      <c r="F1584" s="25"/>
      <c r="G1584" s="63" t="s">
        <v>2512</v>
      </c>
      <c r="H1584" s="6" t="s">
        <v>2383</v>
      </c>
      <c r="L1584" s="6" t="s">
        <v>2583</v>
      </c>
      <c r="P1584" s="6" t="s">
        <v>353</v>
      </c>
      <c r="Q1584" s="6" t="s">
        <v>4730</v>
      </c>
      <c r="X1584" s="6">
        <v>0</v>
      </c>
      <c r="Y1584" s="6">
        <v>0</v>
      </c>
      <c r="Z1584" s="6">
        <v>0</v>
      </c>
      <c r="AA1584" s="6">
        <v>0</v>
      </c>
      <c r="AB1584" s="6">
        <f>SUM(Table2026_09_25[[#This Row],[Number of in-person visits provided in reporting year.]:[Number of video/virtual visits provided in reporting year.]])</f>
        <v>0</v>
      </c>
      <c r="AC1584" s="6" t="s">
        <v>8469</v>
      </c>
      <c r="AD1584" s="6">
        <v>26</v>
      </c>
      <c r="AE1584" s="6">
        <v>93.6</v>
      </c>
      <c r="AG1584" s="6">
        <v>0</v>
      </c>
      <c r="AI1584" s="6" t="s">
        <v>399</v>
      </c>
      <c r="AJ1584" s="6" t="s">
        <v>43</v>
      </c>
      <c r="AK1584" s="6" t="s">
        <v>8483</v>
      </c>
      <c r="AL1584" s="26" t="s">
        <v>400</v>
      </c>
      <c r="AQ1584" s="6" t="s">
        <v>43</v>
      </c>
      <c r="AX1584" s="45" t="s">
        <v>2431</v>
      </c>
      <c r="AZ1584" s="6">
        <v>0</v>
      </c>
      <c r="BA1584" s="6">
        <v>0</v>
      </c>
      <c r="BB1584" s="45">
        <v>0</v>
      </c>
      <c r="BC1584" s="6">
        <v>0</v>
      </c>
      <c r="BD1584" s="6">
        <v>0</v>
      </c>
      <c r="BF1584" s="6">
        <v>0</v>
      </c>
      <c r="BG1584" s="45">
        <v>0</v>
      </c>
      <c r="BH1584" s="45">
        <v>0</v>
      </c>
      <c r="BI1584" s="6">
        <v>0</v>
      </c>
      <c r="BJ1584" s="6">
        <v>0</v>
      </c>
      <c r="BK1584" s="6">
        <v>0</v>
      </c>
      <c r="BL1584" s="45">
        <v>0</v>
      </c>
      <c r="BM1584" s="45">
        <v>0</v>
      </c>
      <c r="BN1584" s="6">
        <v>0</v>
      </c>
      <c r="BO1584" s="6">
        <v>0</v>
      </c>
      <c r="BP1584" s="6">
        <v>0</v>
      </c>
      <c r="BQ1584" s="6">
        <v>0</v>
      </c>
      <c r="BR1584" s="45">
        <v>0</v>
      </c>
      <c r="BT1584" s="45">
        <v>0</v>
      </c>
      <c r="BU1584" s="45">
        <v>0</v>
      </c>
      <c r="BX1584" s="6">
        <v>0</v>
      </c>
      <c r="BY1584" s="6" t="s">
        <v>21</v>
      </c>
      <c r="BZ1584" s="6">
        <f t="shared" si="72"/>
        <v>0</v>
      </c>
      <c r="CA1584" s="6">
        <f t="shared" si="73"/>
        <v>0</v>
      </c>
      <c r="CC1584" s="63" t="s">
        <v>21</v>
      </c>
      <c r="CD1584" s="6" t="s">
        <v>21</v>
      </c>
      <c r="CK1584" s="6" t="s">
        <v>5148</v>
      </c>
      <c r="DA1584" s="6" t="s">
        <v>21</v>
      </c>
      <c r="DC1584" s="6" t="s">
        <v>4434</v>
      </c>
      <c r="DD1584" s="6" t="s">
        <v>2513</v>
      </c>
      <c r="DF1584" s="29">
        <f t="shared" si="74"/>
        <v>0</v>
      </c>
      <c r="DG1584" s="6">
        <v>1</v>
      </c>
    </row>
    <row r="1585" spans="1:111" ht="16" hidden="1" x14ac:dyDescent="0.2">
      <c r="A1585" s="6" t="s">
        <v>2677</v>
      </c>
      <c r="B1585" s="25"/>
      <c r="C1585" s="25"/>
      <c r="F1585" s="25"/>
      <c r="G1585" s="63" t="s">
        <v>2512</v>
      </c>
      <c r="H1585" s="6" t="s">
        <v>7682</v>
      </c>
      <c r="L1585" s="6" t="s">
        <v>375</v>
      </c>
      <c r="P1585" s="6" t="s">
        <v>353</v>
      </c>
      <c r="Q1585" s="6" t="s">
        <v>4730</v>
      </c>
      <c r="X1585" s="6">
        <v>236</v>
      </c>
      <c r="Y1585" s="6">
        <v>0</v>
      </c>
      <c r="Z1585" s="6">
        <v>0</v>
      </c>
      <c r="AA1585" s="6">
        <v>0</v>
      </c>
      <c r="AB1585" s="6">
        <f>SUM(Table2026_09_25[[#This Row],[Number of in-person visits provided in reporting year.]:[Number of video/virtual visits provided in reporting year.]])</f>
        <v>0</v>
      </c>
      <c r="AC1585" s="6" t="s">
        <v>8469</v>
      </c>
      <c r="AD1585" s="6">
        <v>30</v>
      </c>
      <c r="AE1585" s="6">
        <v>93.3</v>
      </c>
      <c r="AG1585" s="6">
        <v>8.4</v>
      </c>
      <c r="AI1585" s="6" t="s">
        <v>7688</v>
      </c>
      <c r="AJ1585" s="6" t="s">
        <v>7623</v>
      </c>
      <c r="AK1585" s="6" t="s">
        <v>8483</v>
      </c>
      <c r="AL1585" s="26" t="s">
        <v>308</v>
      </c>
      <c r="AQ1585" s="6" t="s">
        <v>63</v>
      </c>
      <c r="AX1585" s="45" t="s">
        <v>2431</v>
      </c>
      <c r="AZ1585" s="6">
        <v>1.5</v>
      </c>
      <c r="BA1585" s="6">
        <v>0</v>
      </c>
      <c r="BB1585" s="45">
        <v>0</v>
      </c>
      <c r="BC1585" s="6">
        <v>0</v>
      </c>
      <c r="BD1585" s="6">
        <v>0</v>
      </c>
      <c r="BF1585" s="6">
        <v>0</v>
      </c>
      <c r="BG1585" s="45">
        <v>2.1</v>
      </c>
      <c r="BH1585" s="45">
        <v>1.5</v>
      </c>
      <c r="BI1585" s="6">
        <v>0</v>
      </c>
      <c r="BJ1585" s="6">
        <v>2.44</v>
      </c>
      <c r="BK1585" s="6">
        <v>0</v>
      </c>
      <c r="BL1585" s="45">
        <v>2.7</v>
      </c>
      <c r="BM1585" s="45">
        <v>1.5</v>
      </c>
      <c r="BN1585" s="6">
        <v>0</v>
      </c>
      <c r="BO1585" s="6">
        <v>0</v>
      </c>
      <c r="BP1585" s="6">
        <v>10.95</v>
      </c>
      <c r="BQ1585" s="6">
        <v>12.83</v>
      </c>
      <c r="BR1585" s="45">
        <v>1</v>
      </c>
      <c r="BT1585" s="45">
        <v>0.6</v>
      </c>
      <c r="BU1585" s="45">
        <v>0</v>
      </c>
      <c r="BX1585" s="6">
        <v>0.8</v>
      </c>
      <c r="BY1585" s="6" t="s">
        <v>2678</v>
      </c>
      <c r="BZ1585" s="6">
        <f t="shared" si="72"/>
        <v>37.119999999999997</v>
      </c>
      <c r="CA1585" s="6">
        <f t="shared" si="73"/>
        <v>36.42</v>
      </c>
      <c r="CC1585" s="63" t="s">
        <v>4753</v>
      </c>
      <c r="CD1585" s="6" t="s">
        <v>2679</v>
      </c>
      <c r="CK1585" s="6" t="s">
        <v>5148</v>
      </c>
      <c r="DA1585" s="6" t="s">
        <v>2680</v>
      </c>
      <c r="DC1585" s="6" t="s">
        <v>4434</v>
      </c>
      <c r="DD1585" s="6" t="s">
        <v>311</v>
      </c>
      <c r="DF1585" s="29">
        <f t="shared" si="74"/>
        <v>0</v>
      </c>
      <c r="DG1585" s="6">
        <v>1</v>
      </c>
    </row>
    <row r="1586" spans="1:111" ht="16" hidden="1" x14ac:dyDescent="0.2">
      <c r="A1586" s="6" t="s">
        <v>2681</v>
      </c>
      <c r="B1586" s="25"/>
      <c r="C1586" s="25"/>
      <c r="F1586" s="25"/>
      <c r="G1586" s="63" t="s">
        <v>2512</v>
      </c>
      <c r="H1586" s="6" t="s">
        <v>226</v>
      </c>
      <c r="L1586" s="6" t="s">
        <v>2682</v>
      </c>
      <c r="P1586" s="6" t="s">
        <v>353</v>
      </c>
      <c r="Q1586" s="6" t="s">
        <v>4730</v>
      </c>
      <c r="X1586" s="6">
        <v>88</v>
      </c>
      <c r="Y1586" s="6">
        <v>94</v>
      </c>
      <c r="Z1586" s="6">
        <v>0</v>
      </c>
      <c r="AA1586" s="6">
        <v>0</v>
      </c>
      <c r="AB1586" s="6">
        <f>SUM(Table2026_09_25[[#This Row],[Number of in-person visits provided in reporting year.]:[Number of video/virtual visits provided in reporting year.]])</f>
        <v>94</v>
      </c>
      <c r="AC1586" s="6" t="s">
        <v>8469</v>
      </c>
      <c r="AD1586" s="6">
        <v>5</v>
      </c>
      <c r="AE1586" s="6">
        <v>89</v>
      </c>
      <c r="AF1586" s="6" t="s">
        <v>8026</v>
      </c>
      <c r="AG1586" s="6">
        <v>0</v>
      </c>
      <c r="AI1586" s="6" t="s">
        <v>7145</v>
      </c>
      <c r="AJ1586" s="6" t="s">
        <v>7146</v>
      </c>
      <c r="AK1586" s="6" t="s">
        <v>8483</v>
      </c>
      <c r="AL1586" s="26" t="s">
        <v>227</v>
      </c>
      <c r="AQ1586" s="6" t="s">
        <v>63</v>
      </c>
      <c r="AX1586" s="45" t="s">
        <v>2431</v>
      </c>
      <c r="AZ1586" s="6">
        <v>0</v>
      </c>
      <c r="BA1586" s="6">
        <v>0.2</v>
      </c>
      <c r="BB1586" s="45">
        <v>0</v>
      </c>
      <c r="BC1586" s="6">
        <v>0</v>
      </c>
      <c r="BD1586" s="6">
        <v>0</v>
      </c>
      <c r="BF1586" s="6">
        <v>0</v>
      </c>
      <c r="BG1586" s="45">
        <v>0</v>
      </c>
      <c r="BH1586" s="45">
        <v>0</v>
      </c>
      <c r="BI1586" s="6">
        <v>0</v>
      </c>
      <c r="BJ1586" s="6">
        <v>0</v>
      </c>
      <c r="BK1586" s="6">
        <v>0</v>
      </c>
      <c r="BL1586" s="45">
        <v>0</v>
      </c>
      <c r="BM1586" s="45">
        <v>0</v>
      </c>
      <c r="BN1586" s="6">
        <v>0</v>
      </c>
      <c r="BO1586" s="6">
        <v>0</v>
      </c>
      <c r="BP1586" s="6">
        <v>0</v>
      </c>
      <c r="BQ1586" s="6">
        <v>0</v>
      </c>
      <c r="BR1586" s="45">
        <v>0</v>
      </c>
      <c r="BT1586" s="45">
        <v>0</v>
      </c>
      <c r="BU1586" s="45">
        <v>0</v>
      </c>
      <c r="BX1586" s="6">
        <v>0</v>
      </c>
      <c r="BY1586" s="6" t="s">
        <v>21</v>
      </c>
      <c r="BZ1586" s="6">
        <f t="shared" si="72"/>
        <v>0.2</v>
      </c>
      <c r="CA1586" s="6">
        <f t="shared" si="73"/>
        <v>0</v>
      </c>
      <c r="CC1586" s="63" t="s">
        <v>4687</v>
      </c>
      <c r="CD1586" s="6" t="s">
        <v>2683</v>
      </c>
      <c r="CK1586" s="6" t="s">
        <v>7981</v>
      </c>
      <c r="DA1586" s="6" t="s">
        <v>21</v>
      </c>
      <c r="DC1586" s="6" t="s">
        <v>4434</v>
      </c>
      <c r="DD1586" s="6" t="s">
        <v>2605</v>
      </c>
      <c r="DF1586" s="29">
        <f t="shared" si="74"/>
        <v>0</v>
      </c>
      <c r="DG1586" s="6">
        <v>1</v>
      </c>
    </row>
    <row r="1587" spans="1:111" ht="16" hidden="1" x14ac:dyDescent="0.2">
      <c r="A1587" s="6" t="s">
        <v>2684</v>
      </c>
      <c r="B1587" s="25"/>
      <c r="C1587" s="25"/>
      <c r="F1587" s="25"/>
      <c r="G1587" s="63" t="s">
        <v>2512</v>
      </c>
      <c r="H1587" s="6" t="s">
        <v>6652</v>
      </c>
      <c r="L1587" s="6" t="s">
        <v>2685</v>
      </c>
      <c r="P1587" s="6" t="s">
        <v>353</v>
      </c>
      <c r="Q1587" s="6" t="s">
        <v>4730</v>
      </c>
      <c r="X1587" s="6">
        <v>86</v>
      </c>
      <c r="Y1587" s="6">
        <v>0</v>
      </c>
      <c r="Z1587" s="6">
        <v>0</v>
      </c>
      <c r="AA1587" s="6">
        <v>0</v>
      </c>
      <c r="AB1587" s="6">
        <f>SUM(Table2026_09_25[[#This Row],[Number of in-person visits provided in reporting year.]:[Number of video/virtual visits provided in reporting year.]])</f>
        <v>0</v>
      </c>
      <c r="AC1587" s="6" t="s">
        <v>8469</v>
      </c>
      <c r="AD1587" s="6">
        <v>10</v>
      </c>
      <c r="AE1587" s="6">
        <v>100</v>
      </c>
      <c r="AF1587" s="6" t="s">
        <v>8026</v>
      </c>
      <c r="AG1587" s="6">
        <v>6</v>
      </c>
      <c r="AI1587" s="6" t="s">
        <v>6654</v>
      </c>
      <c r="AJ1587" s="6" t="s">
        <v>6655</v>
      </c>
      <c r="AK1587" s="6" t="s">
        <v>8483</v>
      </c>
      <c r="AL1587" s="26" t="s">
        <v>2578</v>
      </c>
      <c r="AQ1587" s="6" t="s">
        <v>107</v>
      </c>
      <c r="AX1587" s="45" t="s">
        <v>2431</v>
      </c>
      <c r="AZ1587" s="6">
        <v>0.2</v>
      </c>
      <c r="BA1587" s="6">
        <v>0</v>
      </c>
      <c r="BB1587" s="45">
        <v>0.1</v>
      </c>
      <c r="BC1587" s="6">
        <v>0</v>
      </c>
      <c r="BD1587" s="6">
        <v>0</v>
      </c>
      <c r="BF1587" s="6">
        <v>0</v>
      </c>
      <c r="BG1587" s="45">
        <v>0.8</v>
      </c>
      <c r="BH1587" s="45">
        <v>0.4</v>
      </c>
      <c r="BI1587" s="6">
        <v>0</v>
      </c>
      <c r="BJ1587" s="6">
        <v>0</v>
      </c>
      <c r="BK1587" s="6">
        <v>0.1</v>
      </c>
      <c r="BL1587" s="45">
        <v>0.8</v>
      </c>
      <c r="BM1587" s="45">
        <v>0.4</v>
      </c>
      <c r="BN1587" s="6">
        <v>0</v>
      </c>
      <c r="BO1587" s="6">
        <v>0</v>
      </c>
      <c r="BP1587" s="6">
        <v>5</v>
      </c>
      <c r="BQ1587" s="6">
        <v>4.5999999999999996</v>
      </c>
      <c r="BR1587" s="45">
        <v>0.25</v>
      </c>
      <c r="BT1587" s="45">
        <v>0.2</v>
      </c>
      <c r="BU1587" s="45">
        <v>0.2</v>
      </c>
      <c r="BX1587" s="6">
        <v>0</v>
      </c>
      <c r="BY1587" s="6" t="s">
        <v>21</v>
      </c>
      <c r="BZ1587" s="6">
        <f t="shared" si="72"/>
        <v>13.049999999999999</v>
      </c>
      <c r="CA1587" s="6">
        <f t="shared" si="73"/>
        <v>12.849999999999998</v>
      </c>
      <c r="CC1587" s="63" t="s">
        <v>4687</v>
      </c>
      <c r="CD1587" s="6" t="s">
        <v>2686</v>
      </c>
      <c r="CK1587" s="6" t="s">
        <v>7981</v>
      </c>
      <c r="DA1587" s="6" t="s">
        <v>2687</v>
      </c>
      <c r="DC1587" s="6" t="s">
        <v>4434</v>
      </c>
      <c r="DD1587" s="6" t="s">
        <v>2581</v>
      </c>
      <c r="DF1587" s="29">
        <f t="shared" si="74"/>
        <v>0</v>
      </c>
      <c r="DG1587" s="6">
        <v>1</v>
      </c>
    </row>
    <row r="1588" spans="1:111" ht="16" hidden="1" x14ac:dyDescent="0.2">
      <c r="A1588" s="6" t="s">
        <v>2692</v>
      </c>
      <c r="B1588" s="25"/>
      <c r="C1588" s="25"/>
      <c r="F1588" s="25"/>
      <c r="G1588" s="63" t="s">
        <v>2512</v>
      </c>
      <c r="H1588" s="6" t="s">
        <v>48</v>
      </c>
      <c r="L1588" s="6" t="s">
        <v>2693</v>
      </c>
      <c r="P1588" s="6" t="s">
        <v>353</v>
      </c>
      <c r="Q1588" s="6" t="s">
        <v>4730</v>
      </c>
      <c r="X1588" s="6">
        <v>401</v>
      </c>
      <c r="Y1588" s="6">
        <v>1475</v>
      </c>
      <c r="Z1588" s="6">
        <v>500</v>
      </c>
      <c r="AA1588" s="6">
        <v>25</v>
      </c>
      <c r="AB1588" s="6">
        <f>SUM(Table2026_09_25[[#This Row],[Number of in-person visits provided in reporting year.]:[Number of video/virtual visits provided in reporting year.]])</f>
        <v>2000</v>
      </c>
      <c r="AC1588" s="6" t="s">
        <v>8469</v>
      </c>
      <c r="AD1588" s="6">
        <v>0</v>
      </c>
      <c r="AE1588" s="6">
        <v>0</v>
      </c>
      <c r="AF1588" s="6" t="s">
        <v>4682</v>
      </c>
      <c r="AG1588" s="6">
        <v>2.5</v>
      </c>
      <c r="AI1588" s="6" t="s">
        <v>5621</v>
      </c>
      <c r="AJ1588" s="6" t="s">
        <v>4751</v>
      </c>
      <c r="AK1588" s="6" t="s">
        <v>8483</v>
      </c>
      <c r="AL1588" s="26" t="s">
        <v>5622</v>
      </c>
      <c r="AQ1588" s="6" t="s">
        <v>107</v>
      </c>
      <c r="AX1588" s="45" t="s">
        <v>2431</v>
      </c>
      <c r="AZ1588" s="6">
        <v>0</v>
      </c>
      <c r="BA1588" s="6">
        <v>0</v>
      </c>
      <c r="BB1588" s="45">
        <v>0</v>
      </c>
      <c r="BC1588" s="6">
        <v>0.25</v>
      </c>
      <c r="BD1588" s="6">
        <v>0</v>
      </c>
      <c r="BF1588" s="6">
        <v>0</v>
      </c>
      <c r="BG1588" s="45">
        <v>0</v>
      </c>
      <c r="BH1588" s="45">
        <v>0</v>
      </c>
      <c r="BI1588" s="6">
        <v>0</v>
      </c>
      <c r="BJ1588" s="6">
        <v>0</v>
      </c>
      <c r="BK1588" s="6">
        <v>0</v>
      </c>
      <c r="BL1588" s="45">
        <v>0</v>
      </c>
      <c r="BM1588" s="45">
        <v>0</v>
      </c>
      <c r="BN1588" s="6">
        <v>0</v>
      </c>
      <c r="BO1588" s="6">
        <v>0</v>
      </c>
      <c r="BP1588" s="6">
        <v>0</v>
      </c>
      <c r="BQ1588" s="6">
        <v>0</v>
      </c>
      <c r="BR1588" s="45">
        <v>0</v>
      </c>
      <c r="BT1588" s="45">
        <v>0</v>
      </c>
      <c r="BU1588" s="45">
        <v>0</v>
      </c>
      <c r="BX1588" s="6">
        <v>1</v>
      </c>
      <c r="BY1588" s="6" t="s">
        <v>2694</v>
      </c>
      <c r="BZ1588" s="6">
        <f t="shared" si="72"/>
        <v>0.25</v>
      </c>
      <c r="CA1588" s="6">
        <f t="shared" si="73"/>
        <v>1</v>
      </c>
      <c r="CC1588" s="63" t="s">
        <v>4753</v>
      </c>
      <c r="CD1588" s="6" t="s">
        <v>21</v>
      </c>
      <c r="CK1588" s="6" t="s">
        <v>5148</v>
      </c>
      <c r="DA1588" s="6" t="s">
        <v>2695</v>
      </c>
      <c r="DC1588" s="6" t="s">
        <v>4434</v>
      </c>
      <c r="DD1588" s="6" t="s">
        <v>2633</v>
      </c>
      <c r="DF1588" s="29">
        <f t="shared" si="74"/>
        <v>0</v>
      </c>
      <c r="DG1588" s="6">
        <v>1</v>
      </c>
    </row>
    <row r="1589" spans="1:111" ht="16" hidden="1" x14ac:dyDescent="0.2">
      <c r="A1589" s="6" t="s">
        <v>3566</v>
      </c>
      <c r="B1589" s="25"/>
      <c r="C1589" s="25"/>
      <c r="F1589" s="25"/>
      <c r="G1589" s="63" t="s">
        <v>2512</v>
      </c>
      <c r="H1589" s="6" t="s">
        <v>4726</v>
      </c>
      <c r="L1589" s="6" t="s">
        <v>3567</v>
      </c>
      <c r="P1589" s="6" t="s">
        <v>353</v>
      </c>
      <c r="Q1589" s="6" t="s">
        <v>4730</v>
      </c>
      <c r="X1589" s="6">
        <v>365</v>
      </c>
      <c r="Y1589" s="6">
        <v>0</v>
      </c>
      <c r="Z1589" s="6">
        <v>0</v>
      </c>
      <c r="AA1589" s="6">
        <v>0</v>
      </c>
      <c r="AB1589" s="6">
        <f>SUM(Table2026_09_25[[#This Row],[Number of in-person visits provided in reporting year.]:[Number of video/virtual visits provided in reporting year.]])</f>
        <v>0</v>
      </c>
      <c r="AC1589" s="6" t="s">
        <v>8469</v>
      </c>
      <c r="AD1589" s="6">
        <v>25</v>
      </c>
      <c r="AE1589" s="6">
        <v>97</v>
      </c>
      <c r="AF1589" s="6" t="s">
        <v>8026</v>
      </c>
      <c r="AG1589" s="6">
        <v>1</v>
      </c>
      <c r="AI1589" s="6" t="s">
        <v>1574</v>
      </c>
      <c r="AJ1589" s="6" t="s">
        <v>43</v>
      </c>
      <c r="AK1589" s="6" t="s">
        <v>8483</v>
      </c>
      <c r="AL1589" s="26" t="s">
        <v>348</v>
      </c>
      <c r="AQ1589" s="6" t="s">
        <v>43</v>
      </c>
      <c r="AX1589" s="45" t="s">
        <v>2431</v>
      </c>
      <c r="AZ1589" s="6">
        <v>1</v>
      </c>
      <c r="BA1589" s="6">
        <v>0</v>
      </c>
      <c r="BB1589" s="45">
        <v>0.5</v>
      </c>
      <c r="BC1589" s="6">
        <v>0.6</v>
      </c>
      <c r="BD1589" s="6">
        <v>0</v>
      </c>
      <c r="BF1589" s="6">
        <v>0</v>
      </c>
      <c r="BG1589" s="45">
        <v>3</v>
      </c>
      <c r="BH1589" s="45">
        <v>1</v>
      </c>
      <c r="BI1589" s="6">
        <v>0</v>
      </c>
      <c r="BJ1589" s="6">
        <v>4.2</v>
      </c>
      <c r="BK1589" s="6">
        <v>0.4</v>
      </c>
      <c r="BL1589" s="45">
        <v>4</v>
      </c>
      <c r="BM1589" s="45">
        <v>2.5</v>
      </c>
      <c r="BN1589" s="6">
        <v>1</v>
      </c>
      <c r="BO1589" s="6">
        <v>0</v>
      </c>
      <c r="BP1589" s="6">
        <v>12.4</v>
      </c>
      <c r="BQ1589" s="6">
        <v>12.5</v>
      </c>
      <c r="BR1589" s="45">
        <v>1.5</v>
      </c>
      <c r="BT1589" s="45">
        <v>0.5</v>
      </c>
      <c r="BU1589" s="45">
        <v>0</v>
      </c>
      <c r="BX1589" s="6">
        <v>2.5</v>
      </c>
      <c r="BY1589" s="6" t="s">
        <v>1963</v>
      </c>
      <c r="BZ1589" s="6">
        <f t="shared" si="72"/>
        <v>45.1</v>
      </c>
      <c r="CA1589" s="6">
        <f t="shared" si="73"/>
        <v>45</v>
      </c>
      <c r="CC1589" s="63" t="s">
        <v>4753</v>
      </c>
      <c r="CD1589" s="6" t="s">
        <v>2696</v>
      </c>
      <c r="CK1589" s="6" t="s">
        <v>7981</v>
      </c>
      <c r="DA1589" s="6" t="s">
        <v>21</v>
      </c>
      <c r="DC1589" s="6" t="s">
        <v>4434</v>
      </c>
      <c r="DD1589" s="6" t="s">
        <v>351</v>
      </c>
      <c r="DF1589" s="29">
        <f t="shared" si="74"/>
        <v>0</v>
      </c>
      <c r="DG1589" s="6">
        <v>1</v>
      </c>
    </row>
    <row r="1590" spans="1:111" ht="16" x14ac:dyDescent="0.2">
      <c r="A1590" s="6" t="s">
        <v>3408</v>
      </c>
      <c r="B1590" s="25"/>
      <c r="C1590" s="25"/>
      <c r="F1590" s="25"/>
      <c r="G1590" s="63" t="s">
        <v>2512</v>
      </c>
      <c r="H1590" s="6" t="s">
        <v>5750</v>
      </c>
      <c r="L1590" s="6" t="s">
        <v>3243</v>
      </c>
      <c r="P1590" s="6" t="s">
        <v>353</v>
      </c>
      <c r="Q1590" s="6" t="s">
        <v>4730</v>
      </c>
      <c r="X1590" s="6">
        <v>454</v>
      </c>
      <c r="Y1590" s="6">
        <v>0</v>
      </c>
      <c r="Z1590" s="6">
        <v>0</v>
      </c>
      <c r="AA1590" s="6">
        <v>0</v>
      </c>
      <c r="AB1590" s="6">
        <f>SUM(Table2026_09_25[[#This Row],[Number of in-person visits provided in reporting year.]:[Number of video/virtual visits provided in reporting year.]])</f>
        <v>0</v>
      </c>
      <c r="AC1590" s="6" t="s">
        <v>8469</v>
      </c>
      <c r="AD1590" s="6">
        <v>32</v>
      </c>
      <c r="AE1590" s="6">
        <v>0.93</v>
      </c>
      <c r="AF1590" s="6" t="s">
        <v>8026</v>
      </c>
      <c r="AG1590" s="6">
        <v>4</v>
      </c>
      <c r="AI1590" s="6" t="s">
        <v>5755</v>
      </c>
      <c r="AJ1590" s="6" t="s">
        <v>43</v>
      </c>
      <c r="AK1590" s="6" t="s">
        <v>8483</v>
      </c>
      <c r="AL1590" s="26" t="s">
        <v>112</v>
      </c>
      <c r="AQ1590" s="6" t="s">
        <v>43</v>
      </c>
      <c r="AX1590" s="45" t="s">
        <v>2431</v>
      </c>
      <c r="AZ1590" s="6">
        <v>1.27</v>
      </c>
      <c r="BA1590" s="6">
        <v>0</v>
      </c>
      <c r="BB1590" s="45">
        <v>0</v>
      </c>
      <c r="BC1590" s="6">
        <v>0</v>
      </c>
      <c r="BD1590" s="6">
        <v>0</v>
      </c>
      <c r="BF1590" s="6">
        <v>0</v>
      </c>
      <c r="BG1590" s="45">
        <v>0</v>
      </c>
      <c r="BH1590" s="45">
        <v>0</v>
      </c>
      <c r="BI1590" s="6">
        <v>0</v>
      </c>
      <c r="BJ1590" s="6">
        <v>7.0000000000000007E-2</v>
      </c>
      <c r="BK1590" s="6">
        <v>0</v>
      </c>
      <c r="BL1590" s="45">
        <v>0</v>
      </c>
      <c r="BM1590" s="45">
        <v>0</v>
      </c>
      <c r="BN1590" s="6">
        <v>0</v>
      </c>
      <c r="BO1590" s="6">
        <v>0</v>
      </c>
      <c r="BP1590" s="6">
        <v>10.4</v>
      </c>
      <c r="BQ1590" s="6">
        <v>13.04</v>
      </c>
      <c r="BR1590" s="45">
        <v>0</v>
      </c>
      <c r="BT1590" s="45">
        <v>0</v>
      </c>
      <c r="BU1590" s="45">
        <v>0</v>
      </c>
      <c r="BX1590" s="6">
        <v>0.39</v>
      </c>
      <c r="BY1590" s="6" t="s">
        <v>21</v>
      </c>
      <c r="BZ1590" s="6">
        <f t="shared" si="72"/>
        <v>24.78</v>
      </c>
      <c r="CA1590" s="6">
        <f t="shared" si="73"/>
        <v>23.9</v>
      </c>
      <c r="CC1590" s="63" t="s">
        <v>4687</v>
      </c>
      <c r="CD1590" s="6" t="s">
        <v>21</v>
      </c>
      <c r="CK1590" s="6" t="s">
        <v>5148</v>
      </c>
      <c r="DA1590" s="6" t="s">
        <v>21</v>
      </c>
      <c r="DC1590" s="6" t="s">
        <v>4434</v>
      </c>
      <c r="DD1590" s="6" t="s">
        <v>3231</v>
      </c>
      <c r="DF1590" s="29">
        <f t="shared" si="74"/>
        <v>1</v>
      </c>
      <c r="DG1590" s="6">
        <v>1</v>
      </c>
    </row>
    <row r="1591" spans="1:111" ht="16" hidden="1" x14ac:dyDescent="0.2">
      <c r="A1591" s="6" t="s">
        <v>2717</v>
      </c>
      <c r="B1591" s="25"/>
      <c r="C1591" s="25"/>
      <c r="F1591" s="25"/>
      <c r="G1591" s="63" t="s">
        <v>2512</v>
      </c>
      <c r="H1591" s="6" t="s">
        <v>4873</v>
      </c>
      <c r="L1591" s="6" t="s">
        <v>1654</v>
      </c>
      <c r="P1591" s="6" t="s">
        <v>95</v>
      </c>
      <c r="Q1591" s="6" t="s">
        <v>4773</v>
      </c>
      <c r="X1591" s="6">
        <v>476</v>
      </c>
      <c r="Y1591" s="6">
        <v>1713</v>
      </c>
      <c r="Z1591" s="6">
        <v>357</v>
      </c>
      <c r="AA1591" s="6">
        <v>0</v>
      </c>
      <c r="AB1591" s="6">
        <f>SUM(Table2026_09_25[[#This Row],[Number of in-person visits provided in reporting year.]:[Number of video/virtual visits provided in reporting year.]])</f>
        <v>2070</v>
      </c>
      <c r="AC1591" s="6" t="s">
        <v>8469</v>
      </c>
      <c r="AD1591" s="6">
        <v>0</v>
      </c>
      <c r="AE1591" s="6">
        <v>0</v>
      </c>
      <c r="AF1591" s="6" t="s">
        <v>4682</v>
      </c>
      <c r="AG1591" s="6">
        <v>200</v>
      </c>
      <c r="AI1591" s="6" t="s">
        <v>2991</v>
      </c>
      <c r="AJ1591" s="6" t="s">
        <v>4880</v>
      </c>
      <c r="AK1591" s="6" t="s">
        <v>8483</v>
      </c>
      <c r="AL1591" s="26" t="s">
        <v>475</v>
      </c>
      <c r="AQ1591" s="6" t="s">
        <v>107</v>
      </c>
      <c r="AX1591" s="45" t="s">
        <v>2431</v>
      </c>
      <c r="AZ1591" s="6">
        <v>1.4</v>
      </c>
      <c r="BA1591" s="6">
        <v>0</v>
      </c>
      <c r="BB1591" s="45">
        <v>0</v>
      </c>
      <c r="BC1591" s="6">
        <v>0.6</v>
      </c>
      <c r="BD1591" s="6">
        <v>0</v>
      </c>
      <c r="BF1591" s="6">
        <v>0</v>
      </c>
      <c r="BG1591" s="45">
        <v>0</v>
      </c>
      <c r="BH1591" s="45">
        <v>0</v>
      </c>
      <c r="BI1591" s="6">
        <v>0</v>
      </c>
      <c r="BJ1591" s="6">
        <v>0</v>
      </c>
      <c r="BK1591" s="6">
        <v>0</v>
      </c>
      <c r="BL1591" s="45">
        <v>0</v>
      </c>
      <c r="BM1591" s="45">
        <v>0</v>
      </c>
      <c r="BN1591" s="6">
        <v>0</v>
      </c>
      <c r="BO1591" s="6">
        <v>0</v>
      </c>
      <c r="BP1591" s="6">
        <v>0</v>
      </c>
      <c r="BQ1591" s="6">
        <v>1</v>
      </c>
      <c r="BR1591" s="45">
        <v>0</v>
      </c>
      <c r="BT1591" s="45">
        <v>0</v>
      </c>
      <c r="BU1591" s="45">
        <v>0</v>
      </c>
      <c r="BX1591" s="6">
        <v>0</v>
      </c>
      <c r="BY1591" s="6" t="s">
        <v>21</v>
      </c>
      <c r="BZ1591" s="6">
        <f t="shared" si="72"/>
        <v>3</v>
      </c>
      <c r="CA1591" s="6">
        <f t="shared" si="73"/>
        <v>1</v>
      </c>
      <c r="CC1591" s="63" t="s">
        <v>4687</v>
      </c>
      <c r="CD1591" s="6" t="s">
        <v>2718</v>
      </c>
      <c r="CK1591" s="6" t="s">
        <v>5148</v>
      </c>
      <c r="DA1591" s="6" t="s">
        <v>2719</v>
      </c>
      <c r="DC1591" s="6" t="s">
        <v>4434</v>
      </c>
      <c r="DD1591" s="6" t="s">
        <v>1657</v>
      </c>
      <c r="DF1591" s="29">
        <f t="shared" si="74"/>
        <v>0</v>
      </c>
      <c r="DG1591" s="6">
        <v>1</v>
      </c>
    </row>
    <row r="1592" spans="1:111" ht="16" hidden="1" x14ac:dyDescent="0.2">
      <c r="A1592" s="6" t="s">
        <v>2715</v>
      </c>
      <c r="B1592" s="25"/>
      <c r="C1592" s="25"/>
      <c r="F1592" s="25"/>
      <c r="G1592" s="63" t="s">
        <v>2512</v>
      </c>
      <c r="H1592" s="6" t="s">
        <v>4726</v>
      </c>
      <c r="L1592" s="6" t="s">
        <v>537</v>
      </c>
      <c r="P1592" s="6" t="s">
        <v>95</v>
      </c>
      <c r="Q1592" s="6" t="s">
        <v>4773</v>
      </c>
      <c r="X1592" s="6">
        <v>250</v>
      </c>
      <c r="Y1592" s="6">
        <v>667</v>
      </c>
      <c r="Z1592" s="6">
        <v>154</v>
      </c>
      <c r="AA1592" s="6">
        <v>58</v>
      </c>
      <c r="AB1592" s="6">
        <f>SUM(Table2026_09_25[[#This Row],[Number of in-person visits provided in reporting year.]:[Number of video/virtual visits provided in reporting year.]])</f>
        <v>879</v>
      </c>
      <c r="AC1592" s="6" t="s">
        <v>8469</v>
      </c>
      <c r="AD1592" s="6">
        <v>0</v>
      </c>
      <c r="AE1592" s="6">
        <v>0</v>
      </c>
      <c r="AF1592" s="6" t="s">
        <v>4682</v>
      </c>
      <c r="AG1592" s="6">
        <v>87</v>
      </c>
      <c r="AI1592" s="6" t="s">
        <v>1574</v>
      </c>
      <c r="AJ1592" s="6" t="s">
        <v>43</v>
      </c>
      <c r="AK1592" s="6" t="s">
        <v>8483</v>
      </c>
      <c r="AL1592" s="26" t="s">
        <v>348</v>
      </c>
      <c r="AQ1592" s="6" t="s">
        <v>43</v>
      </c>
      <c r="AX1592" s="45" t="s">
        <v>2431</v>
      </c>
      <c r="AZ1592" s="6">
        <v>0</v>
      </c>
      <c r="BA1592" s="6">
        <v>0</v>
      </c>
      <c r="BB1592" s="45">
        <v>0</v>
      </c>
      <c r="BC1592" s="6">
        <v>2.5</v>
      </c>
      <c r="BD1592" s="6">
        <v>0</v>
      </c>
      <c r="BF1592" s="6">
        <v>0</v>
      </c>
      <c r="BG1592" s="45">
        <v>0</v>
      </c>
      <c r="BH1592" s="45">
        <v>0</v>
      </c>
      <c r="BI1592" s="6">
        <v>0</v>
      </c>
      <c r="BJ1592" s="6">
        <v>0</v>
      </c>
      <c r="BK1592" s="6">
        <v>0</v>
      </c>
      <c r="BL1592" s="45">
        <v>0</v>
      </c>
      <c r="BM1592" s="45">
        <v>0</v>
      </c>
      <c r="BN1592" s="6">
        <v>0</v>
      </c>
      <c r="BO1592" s="6">
        <v>0</v>
      </c>
      <c r="BP1592" s="6">
        <v>0.4</v>
      </c>
      <c r="BQ1592" s="6">
        <v>0</v>
      </c>
      <c r="BR1592" s="45">
        <v>0.4</v>
      </c>
      <c r="BT1592" s="45">
        <v>0</v>
      </c>
      <c r="BU1592" s="45">
        <v>0</v>
      </c>
      <c r="BX1592" s="6">
        <v>0</v>
      </c>
      <c r="BY1592" s="6" t="s">
        <v>21</v>
      </c>
      <c r="BZ1592" s="6">
        <f t="shared" si="72"/>
        <v>3.3</v>
      </c>
      <c r="CA1592" s="6">
        <f t="shared" si="73"/>
        <v>0.8</v>
      </c>
      <c r="CC1592" s="63" t="s">
        <v>4753</v>
      </c>
      <c r="CD1592" s="6" t="s">
        <v>2716</v>
      </c>
      <c r="CK1592" s="6" t="s">
        <v>7981</v>
      </c>
      <c r="DA1592" s="6" t="s">
        <v>21</v>
      </c>
      <c r="DC1592" s="6" t="s">
        <v>4434</v>
      </c>
      <c r="DD1592" s="6" t="s">
        <v>351</v>
      </c>
      <c r="DF1592" s="29">
        <f t="shared" si="74"/>
        <v>0</v>
      </c>
      <c r="DG1592" s="6">
        <v>1</v>
      </c>
    </row>
    <row r="1593" spans="1:111" ht="16" hidden="1" x14ac:dyDescent="0.2">
      <c r="A1593" s="6" t="s">
        <v>3568</v>
      </c>
      <c r="B1593" s="25"/>
      <c r="C1593" s="25"/>
      <c r="F1593" s="25"/>
      <c r="G1593" s="63" t="s">
        <v>2512</v>
      </c>
      <c r="H1593" s="6" t="s">
        <v>5627</v>
      </c>
      <c r="L1593" s="6" t="s">
        <v>265</v>
      </c>
      <c r="P1593" s="6" t="s">
        <v>95</v>
      </c>
      <c r="Q1593" s="6" t="s">
        <v>4773</v>
      </c>
      <c r="X1593" s="6">
        <v>1748</v>
      </c>
      <c r="Y1593" s="6">
        <v>697</v>
      </c>
      <c r="Z1593" s="6">
        <v>379</v>
      </c>
      <c r="AA1593" s="6">
        <v>265</v>
      </c>
      <c r="AB1593" s="6">
        <f>SUM(Table2026_09_25[[#This Row],[Number of in-person visits provided in reporting year.]:[Number of video/virtual visits provided in reporting year.]])</f>
        <v>1341</v>
      </c>
      <c r="AC1593" s="6" t="s">
        <v>8469</v>
      </c>
      <c r="AD1593" s="6">
        <v>0</v>
      </c>
      <c r="AE1593" s="6">
        <v>0</v>
      </c>
      <c r="AF1593" s="6" t="s">
        <v>4682</v>
      </c>
      <c r="AG1593" s="6">
        <v>180</v>
      </c>
      <c r="AI1593" s="6" t="s">
        <v>5630</v>
      </c>
      <c r="AJ1593" s="6" t="s">
        <v>43</v>
      </c>
      <c r="AK1593" s="6" t="s">
        <v>8483</v>
      </c>
      <c r="AL1593" s="26" t="s">
        <v>2830</v>
      </c>
      <c r="AQ1593" s="6" t="s">
        <v>43</v>
      </c>
      <c r="AX1593" s="45" t="s">
        <v>2431</v>
      </c>
      <c r="AZ1593" s="6">
        <v>1</v>
      </c>
      <c r="BA1593" s="6">
        <v>2.0499999999999998</v>
      </c>
      <c r="BB1593" s="45">
        <v>0</v>
      </c>
      <c r="BC1593" s="6">
        <v>10.95</v>
      </c>
      <c r="BD1593" s="6">
        <v>0</v>
      </c>
      <c r="BF1593" s="6">
        <v>0</v>
      </c>
      <c r="BG1593" s="45">
        <v>0.5</v>
      </c>
      <c r="BH1593" s="45">
        <v>0</v>
      </c>
      <c r="BI1593" s="6">
        <v>0</v>
      </c>
      <c r="BJ1593" s="6">
        <v>0</v>
      </c>
      <c r="BK1593" s="6">
        <v>0.4</v>
      </c>
      <c r="BL1593" s="45">
        <v>0</v>
      </c>
      <c r="BM1593" s="45">
        <v>0</v>
      </c>
      <c r="BN1593" s="6">
        <v>0</v>
      </c>
      <c r="BO1593" s="6">
        <v>0</v>
      </c>
      <c r="BP1593" s="6">
        <v>0.75</v>
      </c>
      <c r="BQ1593" s="6">
        <v>0</v>
      </c>
      <c r="BR1593" s="45">
        <v>0.2</v>
      </c>
      <c r="BT1593" s="45">
        <v>0</v>
      </c>
      <c r="BU1593" s="45">
        <v>0</v>
      </c>
      <c r="BX1593" s="6">
        <v>0.1</v>
      </c>
      <c r="BY1593" s="6" t="s">
        <v>2708</v>
      </c>
      <c r="BZ1593" s="6">
        <f t="shared" si="72"/>
        <v>15.85</v>
      </c>
      <c r="CA1593" s="6">
        <f t="shared" si="73"/>
        <v>1.9500000000000002</v>
      </c>
      <c r="CC1593" s="63" t="s">
        <v>4753</v>
      </c>
      <c r="CD1593" s="6" t="s">
        <v>2709</v>
      </c>
      <c r="CK1593" s="6" t="s">
        <v>5148</v>
      </c>
      <c r="DA1593" s="6" t="s">
        <v>2710</v>
      </c>
      <c r="DC1593" s="6" t="s">
        <v>4434</v>
      </c>
      <c r="DD1593" s="6" t="s">
        <v>3569</v>
      </c>
      <c r="DF1593" s="29">
        <f t="shared" si="74"/>
        <v>0</v>
      </c>
      <c r="DG1593" s="6">
        <v>1</v>
      </c>
    </row>
    <row r="1594" spans="1:111" ht="16" x14ac:dyDescent="0.2">
      <c r="A1594" s="6" t="s">
        <v>3409</v>
      </c>
      <c r="B1594" s="25"/>
      <c r="C1594" s="25"/>
      <c r="F1594" s="25"/>
      <c r="G1594" s="63" t="s">
        <v>2512</v>
      </c>
      <c r="H1594" s="6" t="s">
        <v>5750</v>
      </c>
      <c r="L1594" s="6" t="s">
        <v>3338</v>
      </c>
      <c r="P1594" s="6" t="s">
        <v>95</v>
      </c>
      <c r="Q1594" s="6" t="s">
        <v>4773</v>
      </c>
      <c r="X1594" s="6">
        <v>757</v>
      </c>
      <c r="Y1594" s="6">
        <v>1838</v>
      </c>
      <c r="Z1594" s="6">
        <v>477</v>
      </c>
      <c r="AA1594" s="6">
        <v>191</v>
      </c>
      <c r="AB1594" s="6">
        <f>SUM(Table2026_09_25[[#This Row],[Number of in-person visits provided in reporting year.]:[Number of video/virtual visits provided in reporting year.]])</f>
        <v>2506</v>
      </c>
      <c r="AC1594" s="6" t="s">
        <v>8469</v>
      </c>
      <c r="AD1594" s="6">
        <v>0</v>
      </c>
      <c r="AE1594" s="6">
        <v>0</v>
      </c>
      <c r="AF1594" s="6" t="s">
        <v>4682</v>
      </c>
      <c r="AG1594" s="6">
        <v>129</v>
      </c>
      <c r="AI1594" s="6" t="s">
        <v>5755</v>
      </c>
      <c r="AJ1594" s="6" t="s">
        <v>43</v>
      </c>
      <c r="AK1594" s="6" t="s">
        <v>8483</v>
      </c>
      <c r="AL1594" s="26" t="s">
        <v>112</v>
      </c>
      <c r="AQ1594" s="6" t="s">
        <v>43</v>
      </c>
      <c r="AX1594" s="45" t="s">
        <v>2431</v>
      </c>
      <c r="AZ1594" s="6">
        <v>0</v>
      </c>
      <c r="BA1594" s="6">
        <v>0.15</v>
      </c>
      <c r="BB1594" s="45">
        <v>0</v>
      </c>
      <c r="BC1594" s="6">
        <v>2.41</v>
      </c>
      <c r="BD1594" s="6">
        <v>0</v>
      </c>
      <c r="BF1594" s="6">
        <v>0</v>
      </c>
      <c r="BG1594" s="45">
        <v>0</v>
      </c>
      <c r="BH1594" s="45">
        <v>0</v>
      </c>
      <c r="BI1594" s="6">
        <v>0</v>
      </c>
      <c r="BJ1594" s="6">
        <v>0</v>
      </c>
      <c r="BK1594" s="6">
        <v>0</v>
      </c>
      <c r="BL1594" s="45">
        <v>0</v>
      </c>
      <c r="BM1594" s="45">
        <v>0</v>
      </c>
      <c r="BN1594" s="6">
        <v>0</v>
      </c>
      <c r="BO1594" s="6">
        <v>0</v>
      </c>
      <c r="BP1594" s="6">
        <v>0</v>
      </c>
      <c r="BQ1594" s="6">
        <v>0</v>
      </c>
      <c r="BR1594" s="45">
        <v>0</v>
      </c>
      <c r="BT1594" s="45">
        <v>0</v>
      </c>
      <c r="BU1594" s="45">
        <v>0</v>
      </c>
      <c r="BX1594" s="6">
        <v>0</v>
      </c>
      <c r="BY1594" s="6" t="s">
        <v>21</v>
      </c>
      <c r="BZ1594" s="6">
        <f t="shared" si="72"/>
        <v>2.56</v>
      </c>
      <c r="CA1594" s="6">
        <f t="shared" si="73"/>
        <v>0</v>
      </c>
      <c r="CC1594" s="63" t="s">
        <v>4687</v>
      </c>
      <c r="CD1594" s="6" t="s">
        <v>21</v>
      </c>
      <c r="CK1594" s="6" t="s">
        <v>5148</v>
      </c>
      <c r="DA1594" s="6" t="s">
        <v>3339</v>
      </c>
      <c r="DC1594" s="6" t="s">
        <v>4434</v>
      </c>
      <c r="DD1594" s="6" t="s">
        <v>3231</v>
      </c>
      <c r="DF1594" s="29">
        <f t="shared" si="74"/>
        <v>1</v>
      </c>
      <c r="DG1594" s="6">
        <v>1</v>
      </c>
    </row>
    <row r="1595" spans="1:111" ht="16" hidden="1" x14ac:dyDescent="0.2">
      <c r="A1595" s="6" t="s">
        <v>2700</v>
      </c>
      <c r="B1595" s="25"/>
      <c r="C1595" s="25"/>
      <c r="F1595" s="25"/>
      <c r="G1595" s="63" t="s">
        <v>2512</v>
      </c>
      <c r="H1595" s="6" t="s">
        <v>6941</v>
      </c>
      <c r="L1595" s="6" t="s">
        <v>2701</v>
      </c>
      <c r="P1595" s="6" t="s">
        <v>95</v>
      </c>
      <c r="Q1595" s="6" t="s">
        <v>4773</v>
      </c>
      <c r="X1595" s="6">
        <v>0</v>
      </c>
      <c r="Y1595" s="6">
        <v>1632</v>
      </c>
      <c r="Z1595" s="6">
        <v>0</v>
      </c>
      <c r="AA1595" s="6">
        <v>0</v>
      </c>
      <c r="AB1595" s="6">
        <f>SUM(Table2026_09_25[[#This Row],[Number of in-person visits provided in reporting year.]:[Number of video/virtual visits provided in reporting year.]])</f>
        <v>1632</v>
      </c>
      <c r="AC1595" s="6" t="s">
        <v>8469</v>
      </c>
      <c r="AD1595" s="6">
        <v>0</v>
      </c>
      <c r="AE1595" s="6">
        <v>0</v>
      </c>
      <c r="AF1595" s="6" t="s">
        <v>4682</v>
      </c>
      <c r="AG1595" s="6">
        <v>0</v>
      </c>
      <c r="AI1595" s="6" t="s">
        <v>6955</v>
      </c>
      <c r="AJ1595" s="6" t="s">
        <v>6947</v>
      </c>
      <c r="AK1595" s="6" t="s">
        <v>8483</v>
      </c>
      <c r="AL1595" s="26" t="s">
        <v>3906</v>
      </c>
      <c r="AQ1595" s="6" t="s">
        <v>107</v>
      </c>
      <c r="AX1595" s="45" t="s">
        <v>2431</v>
      </c>
      <c r="AZ1595" s="6">
        <v>1.2</v>
      </c>
      <c r="BA1595" s="6">
        <v>0</v>
      </c>
      <c r="BB1595" s="45">
        <v>0</v>
      </c>
      <c r="BC1595" s="6">
        <v>0</v>
      </c>
      <c r="BD1595" s="6">
        <v>0</v>
      </c>
      <c r="BF1595" s="6">
        <v>2</v>
      </c>
      <c r="BG1595" s="45">
        <v>1</v>
      </c>
      <c r="BH1595" s="45">
        <v>0</v>
      </c>
      <c r="BI1595" s="6">
        <v>0</v>
      </c>
      <c r="BJ1595" s="6">
        <v>0</v>
      </c>
      <c r="BK1595" s="6">
        <v>0</v>
      </c>
      <c r="BL1595" s="45">
        <v>0</v>
      </c>
      <c r="BM1595" s="45">
        <v>0</v>
      </c>
      <c r="BN1595" s="6">
        <v>0</v>
      </c>
      <c r="BO1595" s="6">
        <v>0</v>
      </c>
      <c r="BP1595" s="6">
        <v>0</v>
      </c>
      <c r="BQ1595" s="6">
        <v>2.4</v>
      </c>
      <c r="BR1595" s="45">
        <v>1.5</v>
      </c>
      <c r="BT1595" s="45">
        <v>0</v>
      </c>
      <c r="BU1595" s="45">
        <v>0</v>
      </c>
      <c r="BX1595" s="6">
        <v>0</v>
      </c>
      <c r="BY1595" s="6" t="s">
        <v>21</v>
      </c>
      <c r="BZ1595" s="6">
        <f t="shared" si="72"/>
        <v>8.1</v>
      </c>
      <c r="CA1595" s="6">
        <f t="shared" si="73"/>
        <v>6.9</v>
      </c>
      <c r="CC1595" s="63" t="s">
        <v>21</v>
      </c>
      <c r="CD1595" s="6" t="s">
        <v>2702</v>
      </c>
      <c r="CK1595" s="6" t="s">
        <v>5148</v>
      </c>
      <c r="DA1595" s="6" t="s">
        <v>21</v>
      </c>
      <c r="DC1595" s="6" t="s">
        <v>4434</v>
      </c>
      <c r="DD1595" s="6" t="s">
        <v>2703</v>
      </c>
      <c r="DF1595" s="29">
        <f t="shared" si="74"/>
        <v>0</v>
      </c>
      <c r="DG1595" s="6">
        <v>1</v>
      </c>
    </row>
    <row r="1596" spans="1:111" ht="16" hidden="1" x14ac:dyDescent="0.2">
      <c r="A1596" s="6" t="s">
        <v>2697</v>
      </c>
      <c r="B1596" s="25"/>
      <c r="C1596" s="25"/>
      <c r="F1596" s="25"/>
      <c r="G1596" s="63" t="s">
        <v>2512</v>
      </c>
      <c r="H1596" s="6" t="s">
        <v>4902</v>
      </c>
      <c r="L1596" s="6" t="s">
        <v>265</v>
      </c>
      <c r="P1596" s="6" t="s">
        <v>95</v>
      </c>
      <c r="Q1596" s="6" t="s">
        <v>4773</v>
      </c>
      <c r="X1596" s="6">
        <v>246</v>
      </c>
      <c r="Y1596" s="6">
        <v>1165</v>
      </c>
      <c r="Z1596" s="6">
        <v>368</v>
      </c>
      <c r="AA1596" s="6">
        <v>95</v>
      </c>
      <c r="AB1596" s="6">
        <f>SUM(Table2026_09_25[[#This Row],[Number of in-person visits provided in reporting year.]:[Number of video/virtual visits provided in reporting year.]])</f>
        <v>1628</v>
      </c>
      <c r="AC1596" s="6" t="s">
        <v>8469</v>
      </c>
      <c r="AD1596" s="6">
        <v>0</v>
      </c>
      <c r="AE1596" s="6">
        <v>0</v>
      </c>
      <c r="AF1596" s="6" t="s">
        <v>4682</v>
      </c>
      <c r="AG1596" s="6">
        <v>365</v>
      </c>
      <c r="AI1596" s="6" t="s">
        <v>770</v>
      </c>
      <c r="AJ1596" s="6" t="s">
        <v>43</v>
      </c>
      <c r="AK1596" s="6" t="s">
        <v>8483</v>
      </c>
      <c r="AL1596" s="26" t="s">
        <v>267</v>
      </c>
      <c r="AQ1596" s="6" t="s">
        <v>43</v>
      </c>
      <c r="AX1596" s="45" t="s">
        <v>2431</v>
      </c>
      <c r="AZ1596" s="6">
        <v>1</v>
      </c>
      <c r="BA1596" s="6">
        <v>0</v>
      </c>
      <c r="BB1596" s="45">
        <v>0</v>
      </c>
      <c r="BC1596" s="6">
        <v>2</v>
      </c>
      <c r="BD1596" s="6">
        <v>0</v>
      </c>
      <c r="BF1596" s="6">
        <v>0</v>
      </c>
      <c r="BG1596" s="45">
        <v>0</v>
      </c>
      <c r="BH1596" s="45">
        <v>0</v>
      </c>
      <c r="BI1596" s="6">
        <v>0</v>
      </c>
      <c r="BJ1596" s="6">
        <v>0</v>
      </c>
      <c r="BK1596" s="6">
        <v>0</v>
      </c>
      <c r="BL1596" s="45">
        <v>0</v>
      </c>
      <c r="BM1596" s="45">
        <v>0</v>
      </c>
      <c r="BN1596" s="6">
        <v>0</v>
      </c>
      <c r="BO1596" s="6">
        <v>0</v>
      </c>
      <c r="BP1596" s="6">
        <v>0</v>
      </c>
      <c r="BQ1596" s="6">
        <v>0</v>
      </c>
      <c r="BR1596" s="45">
        <v>0</v>
      </c>
      <c r="BT1596" s="45">
        <v>0</v>
      </c>
      <c r="BU1596" s="45">
        <v>0</v>
      </c>
      <c r="BX1596" s="6">
        <v>0</v>
      </c>
      <c r="BY1596" s="6" t="s">
        <v>21</v>
      </c>
      <c r="BZ1596" s="6">
        <f t="shared" si="72"/>
        <v>3</v>
      </c>
      <c r="CA1596" s="6">
        <f t="shared" si="73"/>
        <v>0</v>
      </c>
      <c r="CC1596" s="63" t="s">
        <v>4753</v>
      </c>
      <c r="CD1596" s="6" t="s">
        <v>21</v>
      </c>
      <c r="CK1596" s="6" t="s">
        <v>5148</v>
      </c>
      <c r="DA1596" s="6" t="s">
        <v>21</v>
      </c>
      <c r="DC1596" s="6" t="s">
        <v>4434</v>
      </c>
      <c r="DD1596" s="6" t="s">
        <v>270</v>
      </c>
      <c r="DF1596" s="29">
        <f t="shared" si="74"/>
        <v>0</v>
      </c>
      <c r="DG1596" s="6">
        <v>1</v>
      </c>
    </row>
    <row r="1597" spans="1:111" ht="16" hidden="1" x14ac:dyDescent="0.2">
      <c r="A1597" s="6" t="s">
        <v>2698</v>
      </c>
      <c r="B1597" s="25"/>
      <c r="C1597" s="25"/>
      <c r="F1597" s="25"/>
      <c r="G1597" s="63" t="s">
        <v>2512</v>
      </c>
      <c r="H1597" s="6" t="s">
        <v>4908</v>
      </c>
      <c r="L1597" s="6" t="s">
        <v>2699</v>
      </c>
      <c r="P1597" s="6" t="s">
        <v>95</v>
      </c>
      <c r="Q1597" s="6" t="s">
        <v>4773</v>
      </c>
      <c r="X1597" s="6">
        <v>0</v>
      </c>
      <c r="Y1597" s="6">
        <v>794</v>
      </c>
      <c r="Z1597" s="6">
        <v>0</v>
      </c>
      <c r="AA1597" s="6">
        <v>0</v>
      </c>
      <c r="AB1597" s="6">
        <f>SUM(Table2026_09_25[[#This Row],[Number of in-person visits provided in reporting year.]:[Number of video/virtual visits provided in reporting year.]])</f>
        <v>794</v>
      </c>
      <c r="AC1597" s="6" t="s">
        <v>8469</v>
      </c>
      <c r="AD1597" s="6">
        <v>0</v>
      </c>
      <c r="AE1597" s="6">
        <v>0</v>
      </c>
      <c r="AG1597" s="6">
        <v>150</v>
      </c>
      <c r="AI1597" s="6" t="s">
        <v>4911</v>
      </c>
      <c r="AJ1597" s="6" t="s">
        <v>43</v>
      </c>
      <c r="AK1597" s="6" t="s">
        <v>8483</v>
      </c>
      <c r="AL1597" s="26" t="s">
        <v>2085</v>
      </c>
      <c r="AQ1597" s="6" t="s">
        <v>43</v>
      </c>
      <c r="AX1597" s="45" t="s">
        <v>2431</v>
      </c>
      <c r="AZ1597" s="6">
        <v>0</v>
      </c>
      <c r="BA1597" s="6">
        <v>0</v>
      </c>
      <c r="BB1597" s="45">
        <v>0</v>
      </c>
      <c r="BC1597" s="6">
        <v>0</v>
      </c>
      <c r="BD1597" s="6">
        <v>0</v>
      </c>
      <c r="BF1597" s="6">
        <v>0</v>
      </c>
      <c r="BG1597" s="45">
        <v>0</v>
      </c>
      <c r="BH1597" s="45">
        <v>0</v>
      </c>
      <c r="BI1597" s="6">
        <v>0</v>
      </c>
      <c r="BJ1597" s="6">
        <v>0</v>
      </c>
      <c r="BK1597" s="6">
        <v>0</v>
      </c>
      <c r="BL1597" s="45">
        <v>0</v>
      </c>
      <c r="BM1597" s="45">
        <v>0</v>
      </c>
      <c r="BN1597" s="6">
        <v>0</v>
      </c>
      <c r="BO1597" s="6">
        <v>0</v>
      </c>
      <c r="BP1597" s="6">
        <v>0</v>
      </c>
      <c r="BQ1597" s="6">
        <v>0</v>
      </c>
      <c r="BR1597" s="45">
        <v>0</v>
      </c>
      <c r="BT1597" s="45">
        <v>0</v>
      </c>
      <c r="BU1597" s="45">
        <v>0</v>
      </c>
      <c r="BX1597" s="6">
        <v>0</v>
      </c>
      <c r="BY1597" s="6" t="s">
        <v>21</v>
      </c>
      <c r="BZ1597" s="6">
        <f t="shared" si="72"/>
        <v>0</v>
      </c>
      <c r="CA1597" s="6">
        <f t="shared" si="73"/>
        <v>0</v>
      </c>
      <c r="CC1597" s="63" t="s">
        <v>21</v>
      </c>
      <c r="CD1597" s="6" t="s">
        <v>21</v>
      </c>
      <c r="CK1597" s="6" t="s">
        <v>5148</v>
      </c>
      <c r="DA1597" s="6" t="s">
        <v>21</v>
      </c>
      <c r="DC1597" s="6" t="s">
        <v>4434</v>
      </c>
      <c r="DD1597" s="6" t="s">
        <v>2513</v>
      </c>
      <c r="DF1597" s="29">
        <f t="shared" si="74"/>
        <v>0</v>
      </c>
      <c r="DG1597" s="6">
        <v>1</v>
      </c>
    </row>
    <row r="1598" spans="1:111" ht="16" hidden="1" x14ac:dyDescent="0.2">
      <c r="A1598" s="6" t="s">
        <v>2714</v>
      </c>
      <c r="B1598" s="25"/>
      <c r="C1598" s="25"/>
      <c r="F1598" s="25"/>
      <c r="G1598" s="63" t="s">
        <v>2512</v>
      </c>
      <c r="H1598" s="6" t="s">
        <v>5392</v>
      </c>
      <c r="L1598" s="6" t="s">
        <v>1419</v>
      </c>
      <c r="P1598" s="6" t="s">
        <v>95</v>
      </c>
      <c r="Q1598" s="6" t="s">
        <v>4773</v>
      </c>
      <c r="X1598" s="6">
        <v>582</v>
      </c>
      <c r="Y1598" s="6">
        <v>824</v>
      </c>
      <c r="Z1598" s="6">
        <v>0</v>
      </c>
      <c r="AA1598" s="6">
        <v>0</v>
      </c>
      <c r="AB1598" s="6">
        <f>SUM(Table2026_09_25[[#This Row],[Number of in-person visits provided in reporting year.]:[Number of video/virtual visits provided in reporting year.]])</f>
        <v>824</v>
      </c>
      <c r="AC1598" s="6" t="s">
        <v>8469</v>
      </c>
      <c r="AD1598" s="6">
        <v>0</v>
      </c>
      <c r="AE1598" s="6">
        <v>0</v>
      </c>
      <c r="AF1598" s="6" t="s">
        <v>4682</v>
      </c>
      <c r="AG1598" s="6">
        <v>0</v>
      </c>
      <c r="AI1598" s="6" t="s">
        <v>5394</v>
      </c>
      <c r="AJ1598" s="6" t="s">
        <v>4851</v>
      </c>
      <c r="AK1598" s="6" t="s">
        <v>8483</v>
      </c>
      <c r="AL1598" s="26" t="s">
        <v>260</v>
      </c>
      <c r="AQ1598" s="6" t="s">
        <v>544</v>
      </c>
      <c r="AX1598" s="45" t="s">
        <v>2431</v>
      </c>
      <c r="AZ1598" s="6">
        <v>1.21</v>
      </c>
      <c r="BA1598" s="6">
        <v>0</v>
      </c>
      <c r="BB1598" s="45">
        <v>0</v>
      </c>
      <c r="BC1598" s="6">
        <v>0</v>
      </c>
      <c r="BD1598" s="6">
        <v>0</v>
      </c>
      <c r="BF1598" s="6">
        <v>0</v>
      </c>
      <c r="BG1598" s="45">
        <v>0</v>
      </c>
      <c r="BH1598" s="45">
        <v>0</v>
      </c>
      <c r="BI1598" s="6">
        <v>0</v>
      </c>
      <c r="BJ1598" s="6">
        <v>0</v>
      </c>
      <c r="BK1598" s="6">
        <v>0</v>
      </c>
      <c r="BL1598" s="45">
        <v>0</v>
      </c>
      <c r="BM1598" s="45">
        <v>0</v>
      </c>
      <c r="BN1598" s="6">
        <v>0</v>
      </c>
      <c r="BO1598" s="6">
        <v>0</v>
      </c>
      <c r="BP1598" s="6">
        <v>0</v>
      </c>
      <c r="BQ1598" s="6">
        <v>0</v>
      </c>
      <c r="BR1598" s="45">
        <v>0</v>
      </c>
      <c r="BT1598" s="45">
        <v>0</v>
      </c>
      <c r="BU1598" s="45">
        <v>0</v>
      </c>
      <c r="BX1598" s="6">
        <v>0</v>
      </c>
      <c r="BY1598" s="6" t="s">
        <v>21</v>
      </c>
      <c r="BZ1598" s="6">
        <f t="shared" si="72"/>
        <v>1.21</v>
      </c>
      <c r="CA1598" s="6">
        <f t="shared" si="73"/>
        <v>0</v>
      </c>
      <c r="CC1598" s="63" t="s">
        <v>4753</v>
      </c>
      <c r="CD1598" s="6" t="s">
        <v>21</v>
      </c>
      <c r="CK1598" s="6" t="s">
        <v>5148</v>
      </c>
      <c r="DA1598" s="6" t="s">
        <v>21</v>
      </c>
      <c r="DC1598" s="6" t="s">
        <v>4434</v>
      </c>
      <c r="DD1598" s="6" t="s">
        <v>2626</v>
      </c>
      <c r="DF1598" s="29">
        <f t="shared" si="74"/>
        <v>0</v>
      </c>
      <c r="DG1598" s="6">
        <v>1</v>
      </c>
    </row>
    <row r="1599" spans="1:111" ht="16" hidden="1" x14ac:dyDescent="0.2">
      <c r="A1599" s="6" t="s">
        <v>2724</v>
      </c>
      <c r="B1599" s="25"/>
      <c r="C1599" s="25"/>
      <c r="F1599" s="25"/>
      <c r="G1599" s="63" t="s">
        <v>2512</v>
      </c>
      <c r="H1599" s="6" t="s">
        <v>7809</v>
      </c>
      <c r="L1599" s="6" t="s">
        <v>1026</v>
      </c>
      <c r="P1599" s="6" t="s">
        <v>95</v>
      </c>
      <c r="Q1599" s="6" t="s">
        <v>4773</v>
      </c>
      <c r="X1599" s="6">
        <v>0</v>
      </c>
      <c r="Y1599" s="6">
        <v>824</v>
      </c>
      <c r="Z1599" s="6">
        <v>74</v>
      </c>
      <c r="AA1599" s="6">
        <v>0</v>
      </c>
      <c r="AB1599" s="6">
        <f>SUM(Table2026_09_25[[#This Row],[Number of in-person visits provided in reporting year.]:[Number of video/virtual visits provided in reporting year.]])</f>
        <v>898</v>
      </c>
      <c r="AC1599" s="6" t="s">
        <v>8469</v>
      </c>
      <c r="AD1599" s="6">
        <v>0</v>
      </c>
      <c r="AE1599" s="6">
        <v>0</v>
      </c>
      <c r="AG1599" s="6">
        <v>0</v>
      </c>
      <c r="AI1599" s="6" t="s">
        <v>2575</v>
      </c>
      <c r="AJ1599" s="6" t="s">
        <v>149</v>
      </c>
      <c r="AK1599" s="6" t="s">
        <v>8483</v>
      </c>
      <c r="AL1599" s="26" t="s">
        <v>195</v>
      </c>
      <c r="AQ1599" s="6" t="s">
        <v>63</v>
      </c>
      <c r="AX1599" s="45" t="s">
        <v>2431</v>
      </c>
      <c r="AZ1599" s="6">
        <v>0</v>
      </c>
      <c r="BA1599" s="6">
        <v>0</v>
      </c>
      <c r="BB1599" s="45">
        <v>0</v>
      </c>
      <c r="BC1599" s="6">
        <v>0.6</v>
      </c>
      <c r="BD1599" s="6">
        <v>0</v>
      </c>
      <c r="BF1599" s="6">
        <v>0</v>
      </c>
      <c r="BG1599" s="45">
        <v>0.2</v>
      </c>
      <c r="BH1599" s="45">
        <v>0</v>
      </c>
      <c r="BI1599" s="6">
        <v>0</v>
      </c>
      <c r="BJ1599" s="6">
        <v>0</v>
      </c>
      <c r="BK1599" s="6">
        <v>0</v>
      </c>
      <c r="BL1599" s="45">
        <v>0.1</v>
      </c>
      <c r="BM1599" s="45">
        <v>0</v>
      </c>
      <c r="BN1599" s="6">
        <v>0</v>
      </c>
      <c r="BO1599" s="6">
        <v>0</v>
      </c>
      <c r="BP1599" s="6">
        <v>0</v>
      </c>
      <c r="BQ1599" s="6">
        <v>0</v>
      </c>
      <c r="BR1599" s="45">
        <v>0</v>
      </c>
      <c r="BT1599" s="45">
        <v>0</v>
      </c>
      <c r="BU1599" s="45">
        <v>0</v>
      </c>
      <c r="BX1599" s="6">
        <v>0</v>
      </c>
      <c r="BY1599" s="6" t="s">
        <v>21</v>
      </c>
      <c r="BZ1599" s="6">
        <f t="shared" ref="BZ1599:BZ1662" si="75">SUM(AY1599:BW1599)</f>
        <v>0.9</v>
      </c>
      <c r="CA1599" s="6">
        <f t="shared" ref="CA1599:CA1662" si="76">(SUM(BB1599))+(SUM(BE1599:BM1599))+(SUM(BO1599:BV1599))+BX1599</f>
        <v>0.30000000000000004</v>
      </c>
      <c r="CC1599" s="63" t="s">
        <v>4753</v>
      </c>
      <c r="CD1599" s="6" t="s">
        <v>21</v>
      </c>
      <c r="CK1599" s="6" t="s">
        <v>5148</v>
      </c>
      <c r="DA1599" s="6" t="s">
        <v>21</v>
      </c>
      <c r="DC1599" s="6" t="s">
        <v>4434</v>
      </c>
      <c r="DD1599" s="6" t="s">
        <v>196</v>
      </c>
      <c r="DF1599" s="29">
        <f t="shared" ref="DF1599:DF1662" si="77">SUBTOTAL(103,G1599)</f>
        <v>0</v>
      </c>
      <c r="DG1599" s="6">
        <v>1</v>
      </c>
    </row>
    <row r="1600" spans="1:111" ht="16" hidden="1" x14ac:dyDescent="0.2">
      <c r="A1600" s="6" t="s">
        <v>2711</v>
      </c>
      <c r="B1600" s="25"/>
      <c r="C1600" s="25"/>
      <c r="F1600" s="25"/>
      <c r="G1600" s="63" t="s">
        <v>2512</v>
      </c>
      <c r="H1600" s="6" t="s">
        <v>6652</v>
      </c>
      <c r="L1600" s="6" t="s">
        <v>3410</v>
      </c>
      <c r="P1600" s="6" t="s">
        <v>95</v>
      </c>
      <c r="Q1600" s="6" t="s">
        <v>4773</v>
      </c>
      <c r="X1600" s="6">
        <v>807</v>
      </c>
      <c r="Y1600" s="6">
        <v>1426</v>
      </c>
      <c r="Z1600" s="6">
        <v>299</v>
      </c>
      <c r="AA1600" s="6">
        <v>0</v>
      </c>
      <c r="AB1600" s="6">
        <f>SUM(Table2026_09_25[[#This Row],[Number of in-person visits provided in reporting year.]:[Number of video/virtual visits provided in reporting year.]])</f>
        <v>1725</v>
      </c>
      <c r="AC1600" s="6" t="s">
        <v>8469</v>
      </c>
      <c r="AD1600" s="6">
        <v>0</v>
      </c>
      <c r="AE1600" s="6">
        <v>0</v>
      </c>
      <c r="AF1600" s="6" t="s">
        <v>4682</v>
      </c>
      <c r="AG1600" s="6">
        <v>215</v>
      </c>
      <c r="AI1600" s="6" t="s">
        <v>6654</v>
      </c>
      <c r="AJ1600" s="6" t="s">
        <v>6655</v>
      </c>
      <c r="AK1600" s="6" t="s">
        <v>8483</v>
      </c>
      <c r="AL1600" s="26" t="s">
        <v>2578</v>
      </c>
      <c r="AQ1600" s="6" t="s">
        <v>107</v>
      </c>
      <c r="AX1600" s="45" t="s">
        <v>2431</v>
      </c>
      <c r="AZ1600" s="6">
        <v>1.5</v>
      </c>
      <c r="BA1600" s="6">
        <v>0</v>
      </c>
      <c r="BB1600" s="45">
        <v>0</v>
      </c>
      <c r="BC1600" s="6">
        <v>0.7</v>
      </c>
      <c r="BD1600" s="6">
        <v>0</v>
      </c>
      <c r="BF1600" s="6">
        <v>2.5</v>
      </c>
      <c r="BG1600" s="45">
        <v>0</v>
      </c>
      <c r="BH1600" s="45">
        <v>0</v>
      </c>
      <c r="BI1600" s="6">
        <v>0</v>
      </c>
      <c r="BJ1600" s="6">
        <v>0</v>
      </c>
      <c r="BK1600" s="6">
        <v>0</v>
      </c>
      <c r="BL1600" s="45">
        <v>0</v>
      </c>
      <c r="BM1600" s="45">
        <v>0</v>
      </c>
      <c r="BN1600" s="6">
        <v>0</v>
      </c>
      <c r="BO1600" s="6">
        <v>0</v>
      </c>
      <c r="BP1600" s="6">
        <v>1</v>
      </c>
      <c r="BQ1600" s="6">
        <v>0</v>
      </c>
      <c r="BR1600" s="45">
        <v>0</v>
      </c>
      <c r="BT1600" s="45">
        <v>0</v>
      </c>
      <c r="BU1600" s="45">
        <v>0</v>
      </c>
      <c r="BX1600" s="6">
        <v>0</v>
      </c>
      <c r="BY1600" s="6" t="s">
        <v>21</v>
      </c>
      <c r="BZ1600" s="6">
        <f t="shared" si="75"/>
        <v>5.7</v>
      </c>
      <c r="CA1600" s="6">
        <f t="shared" si="76"/>
        <v>3.5</v>
      </c>
      <c r="CC1600" s="63" t="s">
        <v>4687</v>
      </c>
      <c r="CD1600" s="6" t="s">
        <v>2712</v>
      </c>
      <c r="CK1600" s="6" t="s">
        <v>7981</v>
      </c>
      <c r="DA1600" s="6" t="s">
        <v>2713</v>
      </c>
      <c r="DC1600" s="6" t="s">
        <v>4434</v>
      </c>
      <c r="DD1600" s="6" t="s">
        <v>2581</v>
      </c>
      <c r="DF1600" s="29">
        <f t="shared" si="77"/>
        <v>0</v>
      </c>
      <c r="DG1600" s="6">
        <v>1</v>
      </c>
    </row>
    <row r="1601" spans="1:111" ht="16" hidden="1" x14ac:dyDescent="0.2">
      <c r="A1601" s="6" t="s">
        <v>2720</v>
      </c>
      <c r="B1601" s="25"/>
      <c r="C1601" s="25"/>
      <c r="F1601" s="25"/>
      <c r="G1601" s="63" t="s">
        <v>2512</v>
      </c>
      <c r="H1601" s="6" t="s">
        <v>4701</v>
      </c>
      <c r="L1601" s="6" t="s">
        <v>3413</v>
      </c>
      <c r="P1601" s="6" t="s">
        <v>95</v>
      </c>
      <c r="Q1601" s="6" t="s">
        <v>4773</v>
      </c>
      <c r="X1601" s="6">
        <v>3555</v>
      </c>
      <c r="Y1601" s="6">
        <v>1783</v>
      </c>
      <c r="Z1601" s="6">
        <v>961</v>
      </c>
      <c r="AA1601" s="6">
        <v>0</v>
      </c>
      <c r="AB1601" s="6">
        <f>SUM(Table2026_09_25[[#This Row],[Number of in-person visits provided in reporting year.]:[Number of video/virtual visits provided in reporting year.]])</f>
        <v>2744</v>
      </c>
      <c r="AC1601" s="6" t="s">
        <v>8469</v>
      </c>
      <c r="AD1601" s="6">
        <v>0</v>
      </c>
      <c r="AE1601" s="6">
        <v>0</v>
      </c>
      <c r="AF1601" s="6" t="s">
        <v>4682</v>
      </c>
      <c r="AG1601" s="6">
        <v>47</v>
      </c>
      <c r="AI1601" s="6" t="s">
        <v>4703</v>
      </c>
      <c r="AJ1601" s="6" t="s">
        <v>4704</v>
      </c>
      <c r="AK1601" s="6" t="s">
        <v>8483</v>
      </c>
      <c r="AL1601" s="26" t="s">
        <v>615</v>
      </c>
      <c r="AQ1601" s="6" t="s">
        <v>63</v>
      </c>
      <c r="AX1601" s="45" t="s">
        <v>2431</v>
      </c>
      <c r="AZ1601" s="6">
        <v>1.82</v>
      </c>
      <c r="BA1601" s="6">
        <v>0</v>
      </c>
      <c r="BB1601" s="45">
        <v>0</v>
      </c>
      <c r="BC1601" s="6">
        <v>0</v>
      </c>
      <c r="BD1601" s="6">
        <v>0</v>
      </c>
      <c r="BF1601" s="6">
        <v>2.7</v>
      </c>
      <c r="BG1601" s="45">
        <v>1</v>
      </c>
      <c r="BH1601" s="45">
        <v>0</v>
      </c>
      <c r="BI1601" s="6">
        <v>0</v>
      </c>
      <c r="BJ1601" s="6">
        <v>0</v>
      </c>
      <c r="BK1601" s="6">
        <v>1</v>
      </c>
      <c r="BL1601" s="45">
        <v>1</v>
      </c>
      <c r="BM1601" s="45">
        <v>0</v>
      </c>
      <c r="BN1601" s="6">
        <v>0</v>
      </c>
      <c r="BO1601" s="6">
        <v>0</v>
      </c>
      <c r="BP1601" s="6">
        <v>0</v>
      </c>
      <c r="BQ1601" s="6">
        <v>1.6</v>
      </c>
      <c r="BR1601" s="45">
        <v>1</v>
      </c>
      <c r="BT1601" s="45">
        <v>0</v>
      </c>
      <c r="BU1601" s="45">
        <v>0</v>
      </c>
      <c r="BX1601" s="6">
        <v>0</v>
      </c>
      <c r="BY1601" s="6" t="s">
        <v>21</v>
      </c>
      <c r="BZ1601" s="6">
        <f t="shared" si="75"/>
        <v>10.120000000000001</v>
      </c>
      <c r="CA1601" s="6">
        <f t="shared" si="76"/>
        <v>8.3000000000000007</v>
      </c>
      <c r="CC1601" s="63" t="s">
        <v>4753</v>
      </c>
      <c r="CD1601" s="6" t="s">
        <v>21</v>
      </c>
      <c r="CK1601" s="6" t="s">
        <v>7981</v>
      </c>
      <c r="DA1601" s="6" t="s">
        <v>2721</v>
      </c>
      <c r="DC1601" s="6" t="s">
        <v>4434</v>
      </c>
      <c r="DD1601" s="6" t="s">
        <v>2722</v>
      </c>
      <c r="DF1601" s="29">
        <f t="shared" si="77"/>
        <v>0</v>
      </c>
      <c r="DG1601" s="6">
        <v>1</v>
      </c>
    </row>
    <row r="1602" spans="1:111" ht="16" hidden="1" x14ac:dyDescent="0.2">
      <c r="A1602" s="6" t="s">
        <v>3570</v>
      </c>
      <c r="B1602" s="25"/>
      <c r="C1602" s="25"/>
      <c r="F1602" s="25"/>
      <c r="G1602" s="63" t="s">
        <v>2512</v>
      </c>
      <c r="H1602" s="6" t="s">
        <v>321</v>
      </c>
      <c r="L1602" s="6" t="s">
        <v>3411</v>
      </c>
      <c r="P1602" s="6" t="s">
        <v>95</v>
      </c>
      <c r="Q1602" s="6" t="s">
        <v>4773</v>
      </c>
      <c r="X1602" s="6">
        <v>738</v>
      </c>
      <c r="Y1602" s="6">
        <v>2450</v>
      </c>
      <c r="Z1602" s="6">
        <v>0</v>
      </c>
      <c r="AA1602" s="6">
        <v>0</v>
      </c>
      <c r="AB1602" s="6">
        <f>SUM(Table2026_09_25[[#This Row],[Number of in-person visits provided in reporting year.]:[Number of video/virtual visits provided in reporting year.]])</f>
        <v>2450</v>
      </c>
      <c r="AC1602" s="6" t="s">
        <v>8469</v>
      </c>
      <c r="AD1602" s="6">
        <v>4915</v>
      </c>
      <c r="AE1602" s="6">
        <v>0</v>
      </c>
      <c r="AF1602" s="6" t="s">
        <v>4682</v>
      </c>
      <c r="AG1602" s="6">
        <v>62</v>
      </c>
      <c r="AI1602" s="6" t="s">
        <v>6590</v>
      </c>
      <c r="AJ1602" s="6" t="s">
        <v>149</v>
      </c>
      <c r="AK1602" s="6" t="s">
        <v>8483</v>
      </c>
      <c r="AL1602" s="26" t="s">
        <v>322</v>
      </c>
      <c r="AQ1602" s="6" t="s">
        <v>63</v>
      </c>
      <c r="AX1602" s="45" t="s">
        <v>2431</v>
      </c>
      <c r="AZ1602" s="6">
        <v>5</v>
      </c>
      <c r="BA1602" s="6">
        <v>0</v>
      </c>
      <c r="BB1602" s="45">
        <v>0</v>
      </c>
      <c r="BC1602" s="6">
        <v>0</v>
      </c>
      <c r="BD1602" s="6">
        <v>0</v>
      </c>
      <c r="BF1602" s="6">
        <v>0</v>
      </c>
      <c r="BG1602" s="45">
        <v>0.5</v>
      </c>
      <c r="BH1602" s="45">
        <v>0</v>
      </c>
      <c r="BI1602" s="6">
        <v>0</v>
      </c>
      <c r="BJ1602" s="6">
        <v>0</v>
      </c>
      <c r="BK1602" s="6">
        <v>0</v>
      </c>
      <c r="BL1602" s="45">
        <v>0.5</v>
      </c>
      <c r="BM1602" s="45">
        <v>0</v>
      </c>
      <c r="BN1602" s="6">
        <v>0</v>
      </c>
      <c r="BO1602" s="6">
        <v>0</v>
      </c>
      <c r="BP1602" s="6">
        <v>4</v>
      </c>
      <c r="BQ1602" s="6">
        <v>0</v>
      </c>
      <c r="BR1602" s="45">
        <v>1</v>
      </c>
      <c r="BT1602" s="45">
        <v>0</v>
      </c>
      <c r="BU1602" s="45">
        <v>0</v>
      </c>
      <c r="BX1602" s="6">
        <v>0</v>
      </c>
      <c r="BY1602" s="6" t="s">
        <v>21</v>
      </c>
      <c r="BZ1602" s="6">
        <f t="shared" si="75"/>
        <v>11</v>
      </c>
      <c r="CA1602" s="6">
        <f t="shared" si="76"/>
        <v>6</v>
      </c>
      <c r="CC1602" s="63" t="s">
        <v>4687</v>
      </c>
      <c r="CD1602" s="6" t="s">
        <v>21</v>
      </c>
      <c r="CK1602" s="6" t="s">
        <v>7981</v>
      </c>
      <c r="DA1602" s="6" t="s">
        <v>21</v>
      </c>
      <c r="DC1602" s="6" t="s">
        <v>4434</v>
      </c>
      <c r="DD1602" s="6" t="s">
        <v>3231</v>
      </c>
      <c r="DF1602" s="29">
        <f t="shared" si="77"/>
        <v>0</v>
      </c>
      <c r="DG1602" s="6">
        <v>1</v>
      </c>
    </row>
    <row r="1603" spans="1:111" ht="16" hidden="1" x14ac:dyDescent="0.2">
      <c r="A1603" s="6" t="s">
        <v>2725</v>
      </c>
      <c r="B1603" s="25"/>
      <c r="C1603" s="25"/>
      <c r="F1603" s="25"/>
      <c r="G1603" s="63" t="s">
        <v>2512</v>
      </c>
      <c r="H1603" s="6" t="s">
        <v>7682</v>
      </c>
      <c r="L1603" s="6" t="s">
        <v>95</v>
      </c>
      <c r="P1603" s="6" t="s">
        <v>95</v>
      </c>
      <c r="Q1603" s="6" t="s">
        <v>4773</v>
      </c>
      <c r="X1603" s="6">
        <v>786</v>
      </c>
      <c r="Y1603" s="6">
        <v>1638</v>
      </c>
      <c r="Z1603" s="6">
        <v>749</v>
      </c>
      <c r="AA1603" s="6">
        <v>5</v>
      </c>
      <c r="AB1603" s="6">
        <f>SUM(Table2026_09_25[[#This Row],[Number of in-person visits provided in reporting year.]:[Number of video/virtual visits provided in reporting year.]])</f>
        <v>2392</v>
      </c>
      <c r="AC1603" s="6" t="s">
        <v>8469</v>
      </c>
      <c r="AD1603" s="6">
        <v>0</v>
      </c>
      <c r="AE1603" s="6">
        <v>0</v>
      </c>
      <c r="AF1603" s="6" t="s">
        <v>4682</v>
      </c>
      <c r="AG1603" s="6">
        <v>0</v>
      </c>
      <c r="AI1603" s="6" t="s">
        <v>7688</v>
      </c>
      <c r="AJ1603" s="6" t="s">
        <v>7623</v>
      </c>
      <c r="AK1603" s="6" t="s">
        <v>8483</v>
      </c>
      <c r="AL1603" s="26" t="s">
        <v>308</v>
      </c>
      <c r="AQ1603" s="6" t="s">
        <v>63</v>
      </c>
      <c r="AX1603" s="45" t="s">
        <v>2431</v>
      </c>
      <c r="AZ1603" s="6">
        <v>0</v>
      </c>
      <c r="BA1603" s="6">
        <v>0</v>
      </c>
      <c r="BB1603" s="45">
        <v>0</v>
      </c>
      <c r="BC1603" s="6">
        <v>1</v>
      </c>
      <c r="BD1603" s="6">
        <v>0</v>
      </c>
      <c r="BF1603" s="6">
        <v>0</v>
      </c>
      <c r="BG1603" s="45">
        <v>0</v>
      </c>
      <c r="BH1603" s="45">
        <v>0</v>
      </c>
      <c r="BI1603" s="6">
        <v>0</v>
      </c>
      <c r="BJ1603" s="6">
        <v>0</v>
      </c>
      <c r="BK1603" s="6">
        <v>0</v>
      </c>
      <c r="BL1603" s="45">
        <v>0</v>
      </c>
      <c r="BM1603" s="45">
        <v>0</v>
      </c>
      <c r="BN1603" s="6">
        <v>0</v>
      </c>
      <c r="BO1603" s="6">
        <v>0</v>
      </c>
      <c r="BP1603" s="6">
        <v>0.5</v>
      </c>
      <c r="BQ1603" s="6">
        <v>0</v>
      </c>
      <c r="BR1603" s="45">
        <v>0</v>
      </c>
      <c r="BT1603" s="45">
        <v>0</v>
      </c>
      <c r="BU1603" s="45">
        <v>0</v>
      </c>
      <c r="BX1603" s="6">
        <v>0</v>
      </c>
      <c r="BY1603" s="6" t="s">
        <v>21</v>
      </c>
      <c r="BZ1603" s="6">
        <f t="shared" si="75"/>
        <v>1.5</v>
      </c>
      <c r="CA1603" s="6">
        <f t="shared" si="76"/>
        <v>0.5</v>
      </c>
      <c r="CC1603" s="63" t="s">
        <v>21</v>
      </c>
      <c r="CD1603" s="6" t="s">
        <v>21</v>
      </c>
      <c r="CK1603" s="6" t="s">
        <v>5148</v>
      </c>
      <c r="DA1603" s="6" t="s">
        <v>21</v>
      </c>
      <c r="DC1603" s="6" t="s">
        <v>4434</v>
      </c>
      <c r="DD1603" s="6" t="s">
        <v>311</v>
      </c>
      <c r="DF1603" s="29">
        <f t="shared" si="77"/>
        <v>0</v>
      </c>
      <c r="DG1603" s="6">
        <v>1</v>
      </c>
    </row>
    <row r="1604" spans="1:111" ht="16" hidden="1" x14ac:dyDescent="0.2">
      <c r="A1604" s="6" t="s">
        <v>2728</v>
      </c>
      <c r="B1604" s="25"/>
      <c r="C1604" s="25"/>
      <c r="F1604" s="25"/>
      <c r="G1604" s="63" t="s">
        <v>2512</v>
      </c>
      <c r="H1604" s="6" t="s">
        <v>8060</v>
      </c>
      <c r="L1604" s="6" t="s">
        <v>403</v>
      </c>
      <c r="P1604" s="6" t="s">
        <v>95</v>
      </c>
      <c r="Q1604" s="6" t="s">
        <v>4773</v>
      </c>
      <c r="X1604" s="6">
        <v>0</v>
      </c>
      <c r="Y1604" s="6">
        <v>0</v>
      </c>
      <c r="Z1604" s="6">
        <v>0</v>
      </c>
      <c r="AA1604" s="6">
        <v>0</v>
      </c>
      <c r="AB1604" s="6">
        <f>SUM(Table2026_09_25[[#This Row],[Number of in-person visits provided in reporting year.]:[Number of video/virtual visits provided in reporting year.]])</f>
        <v>0</v>
      </c>
      <c r="AC1604" s="6" t="s">
        <v>8469</v>
      </c>
      <c r="AD1604" s="6">
        <v>0</v>
      </c>
      <c r="AE1604" s="6">
        <v>0</v>
      </c>
      <c r="AG1604" s="6">
        <v>0</v>
      </c>
      <c r="AI1604" s="6" t="s">
        <v>8203</v>
      </c>
      <c r="AJ1604" s="6" t="s">
        <v>4778</v>
      </c>
      <c r="AK1604" s="6" t="s">
        <v>8483</v>
      </c>
      <c r="AL1604" s="26" t="s">
        <v>404</v>
      </c>
      <c r="AQ1604" s="6" t="s">
        <v>107</v>
      </c>
      <c r="AX1604" s="45"/>
      <c r="AZ1604" s="6">
        <v>0.8</v>
      </c>
      <c r="BA1604" s="6">
        <v>0.1</v>
      </c>
      <c r="BB1604" s="45">
        <v>0</v>
      </c>
      <c r="BC1604" s="6">
        <v>0</v>
      </c>
      <c r="BD1604" s="6">
        <v>0</v>
      </c>
      <c r="BF1604" s="6">
        <v>1</v>
      </c>
      <c r="BG1604" s="45">
        <v>0.3</v>
      </c>
      <c r="BH1604" s="45">
        <v>0</v>
      </c>
      <c r="BI1604" s="6">
        <v>0</v>
      </c>
      <c r="BJ1604" s="6">
        <v>0</v>
      </c>
      <c r="BK1604" s="6">
        <v>0.4</v>
      </c>
      <c r="BL1604" s="45">
        <v>0</v>
      </c>
      <c r="BM1604" s="45">
        <v>0</v>
      </c>
      <c r="BN1604" s="6">
        <v>0</v>
      </c>
      <c r="BO1604" s="6">
        <v>0</v>
      </c>
      <c r="BP1604" s="6">
        <v>0.5</v>
      </c>
      <c r="BQ1604" s="6">
        <v>0.8</v>
      </c>
      <c r="BR1604" s="45">
        <v>0</v>
      </c>
      <c r="BT1604" s="45">
        <v>0</v>
      </c>
      <c r="BU1604" s="45">
        <v>0</v>
      </c>
      <c r="BX1604" s="6">
        <v>0</v>
      </c>
      <c r="BY1604" s="6" t="s">
        <v>21</v>
      </c>
      <c r="BZ1604" s="6">
        <f t="shared" si="75"/>
        <v>3.8999999999999995</v>
      </c>
      <c r="CA1604" s="6">
        <f t="shared" si="76"/>
        <v>3</v>
      </c>
      <c r="CC1604" s="63" t="s">
        <v>4687</v>
      </c>
      <c r="CD1604" s="6" t="s">
        <v>21</v>
      </c>
      <c r="CK1604" s="6" t="s">
        <v>5148</v>
      </c>
      <c r="DA1604" s="6" t="s">
        <v>21</v>
      </c>
      <c r="DC1604" s="6" t="s">
        <v>4434</v>
      </c>
      <c r="DD1604" s="6" t="s">
        <v>1527</v>
      </c>
      <c r="DF1604" s="29">
        <f t="shared" si="77"/>
        <v>0</v>
      </c>
      <c r="DG1604" s="6">
        <v>1</v>
      </c>
    </row>
    <row r="1605" spans="1:111" ht="16" hidden="1" x14ac:dyDescent="0.2">
      <c r="A1605" s="6" t="s">
        <v>2729</v>
      </c>
      <c r="B1605" s="25"/>
      <c r="C1605" s="25"/>
      <c r="F1605" s="25"/>
      <c r="G1605" s="63" t="s">
        <v>2512</v>
      </c>
      <c r="H1605" s="6" t="s">
        <v>4355</v>
      </c>
      <c r="L1605" s="6" t="s">
        <v>2730</v>
      </c>
      <c r="P1605" s="6" t="s">
        <v>95</v>
      </c>
      <c r="Q1605" s="6" t="s">
        <v>4773</v>
      </c>
      <c r="X1605" s="6">
        <v>14</v>
      </c>
      <c r="Y1605" s="6">
        <v>32</v>
      </c>
      <c r="Z1605" s="6">
        <v>0</v>
      </c>
      <c r="AA1605" s="6">
        <v>0</v>
      </c>
      <c r="AB1605" s="6">
        <f>SUM(Table2026_09_25[[#This Row],[Number of in-person visits provided in reporting year.]:[Number of video/virtual visits provided in reporting year.]])</f>
        <v>32</v>
      </c>
      <c r="AC1605" s="6" t="s">
        <v>8469</v>
      </c>
      <c r="AD1605" s="6">
        <v>0</v>
      </c>
      <c r="AE1605" s="6">
        <v>0</v>
      </c>
      <c r="AF1605" s="6" t="s">
        <v>4682</v>
      </c>
      <c r="AG1605" s="6">
        <v>10</v>
      </c>
      <c r="AI1605" s="6" t="s">
        <v>2731</v>
      </c>
      <c r="AJ1605" s="6" t="s">
        <v>4890</v>
      </c>
      <c r="AK1605" s="6" t="s">
        <v>8483</v>
      </c>
      <c r="AL1605" s="26" t="s">
        <v>2070</v>
      </c>
      <c r="AQ1605" s="6" t="s">
        <v>107</v>
      </c>
      <c r="AX1605" s="45" t="s">
        <v>2431</v>
      </c>
      <c r="AZ1605" s="6">
        <v>0</v>
      </c>
      <c r="BA1605" s="6">
        <v>0</v>
      </c>
      <c r="BB1605" s="45">
        <v>0</v>
      </c>
      <c r="BC1605" s="6">
        <v>0</v>
      </c>
      <c r="BD1605" s="6">
        <v>0</v>
      </c>
      <c r="BF1605" s="6">
        <v>0.2</v>
      </c>
      <c r="BG1605" s="45">
        <v>0</v>
      </c>
      <c r="BH1605" s="45">
        <v>0</v>
      </c>
      <c r="BI1605" s="6">
        <v>0</v>
      </c>
      <c r="BJ1605" s="6">
        <v>0</v>
      </c>
      <c r="BK1605" s="6">
        <v>0</v>
      </c>
      <c r="BL1605" s="45">
        <v>0.4</v>
      </c>
      <c r="BM1605" s="45">
        <v>0</v>
      </c>
      <c r="BN1605" s="6">
        <v>0</v>
      </c>
      <c r="BO1605" s="6">
        <v>0</v>
      </c>
      <c r="BP1605" s="6">
        <v>1</v>
      </c>
      <c r="BQ1605" s="6">
        <v>0</v>
      </c>
      <c r="BR1605" s="45">
        <v>0</v>
      </c>
      <c r="BT1605" s="45">
        <v>0</v>
      </c>
      <c r="BU1605" s="45">
        <v>0</v>
      </c>
      <c r="BX1605" s="6">
        <v>0</v>
      </c>
      <c r="BY1605" s="6" t="s">
        <v>21</v>
      </c>
      <c r="BZ1605" s="6">
        <f t="shared" si="75"/>
        <v>1.6</v>
      </c>
      <c r="CA1605" s="6">
        <f t="shared" si="76"/>
        <v>1.6</v>
      </c>
      <c r="CC1605" s="63" t="s">
        <v>4687</v>
      </c>
      <c r="CD1605" s="6" t="s">
        <v>2732</v>
      </c>
      <c r="CK1605" s="6" t="s">
        <v>5148</v>
      </c>
      <c r="DA1605" s="6" t="s">
        <v>2733</v>
      </c>
      <c r="DC1605" s="6" t="s">
        <v>4434</v>
      </c>
      <c r="DD1605" s="6" t="s">
        <v>2734</v>
      </c>
      <c r="DF1605" s="29">
        <f t="shared" si="77"/>
        <v>0</v>
      </c>
      <c r="DG1605" s="6">
        <v>1</v>
      </c>
    </row>
    <row r="1606" spans="1:111" ht="16" hidden="1" x14ac:dyDescent="0.2">
      <c r="A1606" s="6" t="s">
        <v>2726</v>
      </c>
      <c r="B1606" s="25"/>
      <c r="C1606" s="25"/>
      <c r="F1606" s="25"/>
      <c r="G1606" s="63" t="s">
        <v>2512</v>
      </c>
      <c r="H1606" s="6" t="s">
        <v>7236</v>
      </c>
      <c r="L1606" s="6" t="s">
        <v>2699</v>
      </c>
      <c r="P1606" s="6" t="s">
        <v>95</v>
      </c>
      <c r="Q1606" s="6" t="s">
        <v>4773</v>
      </c>
      <c r="X1606" s="6">
        <v>0</v>
      </c>
      <c r="Y1606" s="6">
        <v>1300</v>
      </c>
      <c r="Z1606" s="6">
        <v>188</v>
      </c>
      <c r="AA1606" s="6">
        <v>72</v>
      </c>
      <c r="AB1606" s="6">
        <f>SUM(Table2026_09_25[[#This Row],[Number of in-person visits provided in reporting year.]:[Number of video/virtual visits provided in reporting year.]])</f>
        <v>1560</v>
      </c>
      <c r="AC1606" s="6" t="s">
        <v>8469</v>
      </c>
      <c r="AD1606" s="6">
        <v>0</v>
      </c>
      <c r="AE1606" s="6">
        <v>0</v>
      </c>
      <c r="AG1606" s="6">
        <v>0</v>
      </c>
      <c r="AI1606" s="6" t="s">
        <v>5755</v>
      </c>
      <c r="AJ1606" s="6" t="s">
        <v>43</v>
      </c>
      <c r="AK1606" s="6" t="s">
        <v>8483</v>
      </c>
      <c r="AL1606" s="26" t="s">
        <v>112</v>
      </c>
      <c r="AQ1606" s="6" t="s">
        <v>43</v>
      </c>
      <c r="AX1606" s="45" t="s">
        <v>2431</v>
      </c>
      <c r="AZ1606" s="6">
        <v>0</v>
      </c>
      <c r="BA1606" s="6">
        <v>0</v>
      </c>
      <c r="BB1606" s="45">
        <v>0</v>
      </c>
      <c r="BC1606" s="6">
        <v>0</v>
      </c>
      <c r="BD1606" s="6">
        <v>0</v>
      </c>
      <c r="BF1606" s="6">
        <v>0</v>
      </c>
      <c r="BG1606" s="45">
        <v>0</v>
      </c>
      <c r="BH1606" s="45">
        <v>0</v>
      </c>
      <c r="BI1606" s="6">
        <v>0</v>
      </c>
      <c r="BJ1606" s="6">
        <v>0</v>
      </c>
      <c r="BK1606" s="6">
        <v>0</v>
      </c>
      <c r="BL1606" s="45">
        <v>0</v>
      </c>
      <c r="BM1606" s="45">
        <v>0</v>
      </c>
      <c r="BN1606" s="6">
        <v>0</v>
      </c>
      <c r="BO1606" s="6">
        <v>0</v>
      </c>
      <c r="BP1606" s="6">
        <v>0</v>
      </c>
      <c r="BQ1606" s="6">
        <v>0</v>
      </c>
      <c r="BR1606" s="45">
        <v>0</v>
      </c>
      <c r="BT1606" s="45">
        <v>0</v>
      </c>
      <c r="BU1606" s="45">
        <v>0</v>
      </c>
      <c r="BX1606" s="6">
        <v>0</v>
      </c>
      <c r="BY1606" s="6" t="s">
        <v>21</v>
      </c>
      <c r="BZ1606" s="6">
        <f t="shared" si="75"/>
        <v>0</v>
      </c>
      <c r="CA1606" s="6">
        <f t="shared" si="76"/>
        <v>0</v>
      </c>
      <c r="CC1606" s="63" t="s">
        <v>21</v>
      </c>
      <c r="CD1606" s="6" t="s">
        <v>21</v>
      </c>
      <c r="CK1606" s="6" t="s">
        <v>5148</v>
      </c>
      <c r="DA1606" s="6" t="s">
        <v>21</v>
      </c>
      <c r="DC1606" s="6" t="s">
        <v>4434</v>
      </c>
      <c r="DD1606" s="6" t="s">
        <v>2513</v>
      </c>
      <c r="DF1606" s="29">
        <f t="shared" si="77"/>
        <v>0</v>
      </c>
      <c r="DG1606" s="6">
        <v>1</v>
      </c>
    </row>
    <row r="1607" spans="1:111" ht="16" hidden="1" x14ac:dyDescent="0.2">
      <c r="A1607" s="6" t="s">
        <v>2727</v>
      </c>
      <c r="B1607" s="25"/>
      <c r="C1607" s="25"/>
      <c r="F1607" s="25"/>
      <c r="G1607" s="63" t="s">
        <v>2512</v>
      </c>
      <c r="H1607" s="6" t="s">
        <v>2383</v>
      </c>
      <c r="L1607" s="6" t="s">
        <v>2699</v>
      </c>
      <c r="P1607" s="6" t="s">
        <v>95</v>
      </c>
      <c r="Q1607" s="6" t="s">
        <v>4773</v>
      </c>
      <c r="X1607" s="6">
        <v>0</v>
      </c>
      <c r="Y1607" s="6">
        <v>342</v>
      </c>
      <c r="Z1607" s="6">
        <v>157</v>
      </c>
      <c r="AA1607" s="6">
        <v>2</v>
      </c>
      <c r="AB1607" s="6">
        <f>SUM(Table2026_09_25[[#This Row],[Number of in-person visits provided in reporting year.]:[Number of video/virtual visits provided in reporting year.]])</f>
        <v>501</v>
      </c>
      <c r="AC1607" s="6" t="s">
        <v>8469</v>
      </c>
      <c r="AD1607" s="6">
        <v>0</v>
      </c>
      <c r="AE1607" s="6">
        <v>0</v>
      </c>
      <c r="AG1607" s="6">
        <v>0</v>
      </c>
      <c r="AI1607" s="6" t="s">
        <v>399</v>
      </c>
      <c r="AJ1607" s="6" t="s">
        <v>43</v>
      </c>
      <c r="AK1607" s="6" t="s">
        <v>8483</v>
      </c>
      <c r="AL1607" s="26" t="s">
        <v>400</v>
      </c>
      <c r="AQ1607" s="6" t="s">
        <v>43</v>
      </c>
      <c r="AX1607" s="45" t="s">
        <v>2431</v>
      </c>
      <c r="AZ1607" s="6">
        <v>0</v>
      </c>
      <c r="BA1607" s="6">
        <v>0</v>
      </c>
      <c r="BB1607" s="45">
        <v>0</v>
      </c>
      <c r="BC1607" s="6">
        <v>0</v>
      </c>
      <c r="BD1607" s="6">
        <v>0</v>
      </c>
      <c r="BF1607" s="6">
        <v>0</v>
      </c>
      <c r="BG1607" s="45">
        <v>0</v>
      </c>
      <c r="BH1607" s="45">
        <v>0</v>
      </c>
      <c r="BI1607" s="6">
        <v>0</v>
      </c>
      <c r="BJ1607" s="6">
        <v>0</v>
      </c>
      <c r="BK1607" s="6">
        <v>0</v>
      </c>
      <c r="BL1607" s="45">
        <v>0</v>
      </c>
      <c r="BM1607" s="45">
        <v>0</v>
      </c>
      <c r="BN1607" s="6">
        <v>0</v>
      </c>
      <c r="BO1607" s="6">
        <v>0</v>
      </c>
      <c r="BP1607" s="6">
        <v>0</v>
      </c>
      <c r="BQ1607" s="6">
        <v>0</v>
      </c>
      <c r="BR1607" s="45">
        <v>0</v>
      </c>
      <c r="BT1607" s="45">
        <v>0</v>
      </c>
      <c r="BU1607" s="45">
        <v>0</v>
      </c>
      <c r="BX1607" s="6">
        <v>0</v>
      </c>
      <c r="BY1607" s="6" t="s">
        <v>21</v>
      </c>
      <c r="BZ1607" s="6">
        <f t="shared" si="75"/>
        <v>0</v>
      </c>
      <c r="CA1607" s="6">
        <f t="shared" si="76"/>
        <v>0</v>
      </c>
      <c r="CC1607" s="63" t="s">
        <v>21</v>
      </c>
      <c r="CD1607" s="6" t="s">
        <v>21</v>
      </c>
      <c r="CK1607" s="6" t="s">
        <v>5148</v>
      </c>
      <c r="DA1607" s="6" t="s">
        <v>21</v>
      </c>
      <c r="DC1607" s="6" t="s">
        <v>4434</v>
      </c>
      <c r="DD1607" s="6" t="s">
        <v>2513</v>
      </c>
      <c r="DF1607" s="29">
        <f t="shared" si="77"/>
        <v>0</v>
      </c>
      <c r="DG1607" s="6">
        <v>1</v>
      </c>
    </row>
    <row r="1608" spans="1:111" ht="16" hidden="1" x14ac:dyDescent="0.2">
      <c r="A1608" s="6" t="s">
        <v>2735</v>
      </c>
      <c r="B1608" s="25"/>
      <c r="C1608" s="25"/>
      <c r="F1608" s="25"/>
      <c r="G1608" s="63" t="s">
        <v>2512</v>
      </c>
      <c r="H1608" s="6" t="s">
        <v>7329</v>
      </c>
      <c r="L1608" s="6" t="s">
        <v>2736</v>
      </c>
      <c r="P1608" s="6" t="s">
        <v>95</v>
      </c>
      <c r="Q1608" s="6" t="s">
        <v>4773</v>
      </c>
      <c r="X1608" s="6">
        <v>156</v>
      </c>
      <c r="Y1608" s="6">
        <v>227</v>
      </c>
      <c r="Z1608" s="6">
        <v>37</v>
      </c>
      <c r="AA1608" s="6">
        <v>0</v>
      </c>
      <c r="AB1608" s="6">
        <f>SUM(Table2026_09_25[[#This Row],[Number of in-person visits provided in reporting year.]:[Number of video/virtual visits provided in reporting year.]])</f>
        <v>264</v>
      </c>
      <c r="AC1608" s="6" t="s">
        <v>8469</v>
      </c>
      <c r="AD1608" s="6">
        <v>0</v>
      </c>
      <c r="AE1608" s="6">
        <v>0</v>
      </c>
      <c r="AF1608" s="6" t="s">
        <v>4682</v>
      </c>
      <c r="AG1608" s="6">
        <v>154</v>
      </c>
      <c r="AI1608" s="6" t="s">
        <v>7330</v>
      </c>
      <c r="AJ1608" s="6" t="s">
        <v>7331</v>
      </c>
      <c r="AK1608" s="6" t="s">
        <v>8483</v>
      </c>
      <c r="AL1608" s="26" t="s">
        <v>2738</v>
      </c>
      <c r="AQ1608" s="6" t="s">
        <v>107</v>
      </c>
      <c r="AX1608" s="45" t="s">
        <v>2431</v>
      </c>
      <c r="AZ1608" s="6">
        <v>0.2</v>
      </c>
      <c r="BA1608" s="6">
        <v>0</v>
      </c>
      <c r="BB1608" s="45">
        <v>0</v>
      </c>
      <c r="BC1608" s="6">
        <v>0.2</v>
      </c>
      <c r="BD1608" s="6">
        <v>0</v>
      </c>
      <c r="BF1608" s="6">
        <v>0.6</v>
      </c>
      <c r="BG1608" s="45">
        <v>0</v>
      </c>
      <c r="BH1608" s="45">
        <v>0</v>
      </c>
      <c r="BI1608" s="6">
        <v>0</v>
      </c>
      <c r="BJ1608" s="6">
        <v>0</v>
      </c>
      <c r="BK1608" s="6">
        <v>0</v>
      </c>
      <c r="BL1608" s="45">
        <v>0</v>
      </c>
      <c r="BM1608" s="45">
        <v>0</v>
      </c>
      <c r="BN1608" s="6">
        <v>0</v>
      </c>
      <c r="BO1608" s="6">
        <v>0</v>
      </c>
      <c r="BP1608" s="6">
        <v>0</v>
      </c>
      <c r="BQ1608" s="6">
        <v>0</v>
      </c>
      <c r="BR1608" s="45">
        <v>0</v>
      </c>
      <c r="BT1608" s="45">
        <v>0</v>
      </c>
      <c r="BU1608" s="45">
        <v>0</v>
      </c>
      <c r="BX1608" s="6">
        <v>0</v>
      </c>
      <c r="BY1608" s="6" t="s">
        <v>21</v>
      </c>
      <c r="BZ1608" s="6">
        <f t="shared" si="75"/>
        <v>1</v>
      </c>
      <c r="CA1608" s="6">
        <f t="shared" si="76"/>
        <v>0.6</v>
      </c>
      <c r="CC1608" s="63" t="s">
        <v>4687</v>
      </c>
      <c r="CD1608" s="6" t="s">
        <v>2712</v>
      </c>
      <c r="CK1608" s="6" t="s">
        <v>7981</v>
      </c>
      <c r="DA1608" s="6" t="s">
        <v>2713</v>
      </c>
      <c r="DC1608" s="6" t="s">
        <v>4434</v>
      </c>
      <c r="DD1608" s="6" t="s">
        <v>2581</v>
      </c>
      <c r="DF1608" s="29">
        <f t="shared" si="77"/>
        <v>0</v>
      </c>
      <c r="DG1608" s="6">
        <v>1</v>
      </c>
    </row>
    <row r="1609" spans="1:111" ht="16" hidden="1" x14ac:dyDescent="0.2">
      <c r="A1609" s="6" t="s">
        <v>2739</v>
      </c>
      <c r="B1609" s="25"/>
      <c r="C1609" s="25"/>
      <c r="F1609" s="25"/>
      <c r="G1609" s="63" t="s">
        <v>2512</v>
      </c>
      <c r="H1609" s="6" t="s">
        <v>5195</v>
      </c>
      <c r="L1609" s="6" t="s">
        <v>499</v>
      </c>
      <c r="P1609" s="6" t="s">
        <v>95</v>
      </c>
      <c r="Q1609" s="6" t="s">
        <v>4773</v>
      </c>
      <c r="X1609" s="6">
        <v>0</v>
      </c>
      <c r="Y1609" s="6">
        <v>594</v>
      </c>
      <c r="Z1609" s="6">
        <v>18</v>
      </c>
      <c r="AA1609" s="6">
        <v>0</v>
      </c>
      <c r="AB1609" s="6">
        <f>SUM(Table2026_09_25[[#This Row],[Number of in-person visits provided in reporting year.]:[Number of video/virtual visits provided in reporting year.]])</f>
        <v>612</v>
      </c>
      <c r="AC1609" s="6" t="s">
        <v>8469</v>
      </c>
      <c r="AD1609" s="6">
        <v>0</v>
      </c>
      <c r="AE1609" s="6">
        <v>0</v>
      </c>
      <c r="AF1609" s="6" t="s">
        <v>4682</v>
      </c>
      <c r="AG1609" s="6">
        <v>0</v>
      </c>
      <c r="AI1609" s="6" t="s">
        <v>5198</v>
      </c>
      <c r="AJ1609" s="6" t="s">
        <v>5199</v>
      </c>
      <c r="AK1609" s="6" t="s">
        <v>8483</v>
      </c>
      <c r="AL1609" s="26" t="s">
        <v>96</v>
      </c>
      <c r="AQ1609" s="6" t="s">
        <v>544</v>
      </c>
      <c r="AX1609" s="45" t="s">
        <v>2431</v>
      </c>
      <c r="AZ1609" s="6">
        <v>0</v>
      </c>
      <c r="BA1609" s="6">
        <v>0</v>
      </c>
      <c r="BB1609" s="45">
        <v>0</v>
      </c>
      <c r="BC1609" s="6">
        <v>1.2</v>
      </c>
      <c r="BD1609" s="6">
        <v>0</v>
      </c>
      <c r="BF1609" s="6">
        <v>0</v>
      </c>
      <c r="BG1609" s="45">
        <v>0</v>
      </c>
      <c r="BH1609" s="45">
        <v>0</v>
      </c>
      <c r="BI1609" s="6">
        <v>0</v>
      </c>
      <c r="BJ1609" s="6">
        <v>0</v>
      </c>
      <c r="BK1609" s="6">
        <v>0</v>
      </c>
      <c r="BL1609" s="45">
        <v>0</v>
      </c>
      <c r="BM1609" s="45">
        <v>0</v>
      </c>
      <c r="BN1609" s="6">
        <v>0</v>
      </c>
      <c r="BO1609" s="6">
        <v>0</v>
      </c>
      <c r="BP1609" s="6">
        <v>1</v>
      </c>
      <c r="BQ1609" s="6">
        <v>0</v>
      </c>
      <c r="BR1609" s="45">
        <v>0</v>
      </c>
      <c r="BT1609" s="45">
        <v>0</v>
      </c>
      <c r="BU1609" s="45">
        <v>0</v>
      </c>
      <c r="BX1609" s="6">
        <v>0</v>
      </c>
      <c r="BY1609" s="6" t="s">
        <v>21</v>
      </c>
      <c r="BZ1609" s="6">
        <f t="shared" si="75"/>
        <v>2.2000000000000002</v>
      </c>
      <c r="CA1609" s="6">
        <f t="shared" si="76"/>
        <v>1</v>
      </c>
      <c r="CC1609" s="63" t="s">
        <v>4753</v>
      </c>
      <c r="CD1609" s="6" t="s">
        <v>1547</v>
      </c>
      <c r="CK1609" s="6" t="s">
        <v>5148</v>
      </c>
      <c r="DA1609" s="6" t="s">
        <v>2740</v>
      </c>
      <c r="DC1609" s="6" t="s">
        <v>4434</v>
      </c>
      <c r="DD1609" s="6" t="s">
        <v>99</v>
      </c>
      <c r="DF1609" s="29">
        <f t="shared" si="77"/>
        <v>0</v>
      </c>
      <c r="DG1609" s="6">
        <v>1</v>
      </c>
    </row>
    <row r="1610" spans="1:111" ht="16" hidden="1" x14ac:dyDescent="0.2">
      <c r="A1610" s="6" t="s">
        <v>2741</v>
      </c>
      <c r="B1610" s="25"/>
      <c r="C1610" s="25"/>
      <c r="F1610" s="25"/>
      <c r="G1610" s="63" t="s">
        <v>2512</v>
      </c>
      <c r="H1610" s="6" t="s">
        <v>5162</v>
      </c>
      <c r="L1610" s="6" t="s">
        <v>2742</v>
      </c>
      <c r="P1610" s="6" t="s">
        <v>95</v>
      </c>
      <c r="Q1610" s="6" t="s">
        <v>4773</v>
      </c>
      <c r="X1610" s="6">
        <v>1254</v>
      </c>
      <c r="Y1610" s="6">
        <v>1851</v>
      </c>
      <c r="Z1610" s="6">
        <v>773</v>
      </c>
      <c r="AA1610" s="6">
        <v>0</v>
      </c>
      <c r="AB1610" s="6">
        <f>SUM(Table2026_09_25[[#This Row],[Number of in-person visits provided in reporting year.]:[Number of video/virtual visits provided in reporting year.]])</f>
        <v>2624</v>
      </c>
      <c r="AC1610" s="6" t="s">
        <v>8469</v>
      </c>
      <c r="AD1610" s="6">
        <v>0</v>
      </c>
      <c r="AE1610" s="6">
        <v>0</v>
      </c>
      <c r="AF1610" s="6" t="s">
        <v>4682</v>
      </c>
      <c r="AG1610" s="6">
        <v>291</v>
      </c>
      <c r="AI1610" s="6" t="s">
        <v>5167</v>
      </c>
      <c r="AJ1610" s="6" t="s">
        <v>512</v>
      </c>
      <c r="AK1610" s="6" t="s">
        <v>8483</v>
      </c>
      <c r="AL1610" s="26" t="s">
        <v>127</v>
      </c>
      <c r="AQ1610" s="6" t="s">
        <v>544</v>
      </c>
      <c r="AX1610" s="45" t="s">
        <v>2431</v>
      </c>
      <c r="AZ1610" s="6">
        <v>0.4</v>
      </c>
      <c r="BA1610" s="6">
        <v>0</v>
      </c>
      <c r="BB1610" s="45">
        <v>0</v>
      </c>
      <c r="BC1610" s="6">
        <v>1.1499999999999999</v>
      </c>
      <c r="BD1610" s="6">
        <v>0</v>
      </c>
      <c r="BF1610" s="6">
        <v>0</v>
      </c>
      <c r="BG1610" s="45">
        <v>2</v>
      </c>
      <c r="BH1610" s="45">
        <v>0</v>
      </c>
      <c r="BI1610" s="6">
        <v>0</v>
      </c>
      <c r="BJ1610" s="6">
        <v>0</v>
      </c>
      <c r="BK1610" s="6">
        <v>0</v>
      </c>
      <c r="BL1610" s="45">
        <v>0</v>
      </c>
      <c r="BM1610" s="45">
        <v>0</v>
      </c>
      <c r="BN1610" s="6">
        <v>0</v>
      </c>
      <c r="BO1610" s="6">
        <v>0</v>
      </c>
      <c r="BP1610" s="6">
        <v>2</v>
      </c>
      <c r="BQ1610" s="6">
        <v>1.8</v>
      </c>
      <c r="BR1610" s="45">
        <v>0</v>
      </c>
      <c r="BT1610" s="45">
        <v>0</v>
      </c>
      <c r="BU1610" s="45">
        <v>0</v>
      </c>
      <c r="BX1610" s="6">
        <v>0</v>
      </c>
      <c r="BY1610" s="6" t="s">
        <v>21</v>
      </c>
      <c r="BZ1610" s="6">
        <f t="shared" si="75"/>
        <v>7.35</v>
      </c>
      <c r="CA1610" s="6">
        <f t="shared" si="76"/>
        <v>5.8</v>
      </c>
      <c r="CC1610" s="63" t="s">
        <v>4753</v>
      </c>
      <c r="CD1610" s="6" t="s">
        <v>21</v>
      </c>
      <c r="CK1610" s="6" t="s">
        <v>5148</v>
      </c>
      <c r="DA1610" s="6" t="s">
        <v>21</v>
      </c>
      <c r="DC1610" s="6" t="s">
        <v>4434</v>
      </c>
      <c r="DD1610" s="6" t="s">
        <v>2594</v>
      </c>
      <c r="DF1610" s="29">
        <f t="shared" si="77"/>
        <v>0</v>
      </c>
      <c r="DG1610" s="6">
        <v>1</v>
      </c>
    </row>
    <row r="1611" spans="1:111" ht="16" hidden="1" x14ac:dyDescent="0.2">
      <c r="A1611" s="6" t="s">
        <v>2749</v>
      </c>
      <c r="B1611" s="25"/>
      <c r="C1611" s="25"/>
      <c r="F1611" s="25"/>
      <c r="G1611" s="63" t="s">
        <v>2512</v>
      </c>
      <c r="H1611" s="6" t="s">
        <v>4718</v>
      </c>
      <c r="L1611" s="6" t="s">
        <v>6407</v>
      </c>
      <c r="P1611" s="6" t="s">
        <v>95</v>
      </c>
      <c r="Q1611" s="6" t="s">
        <v>4773</v>
      </c>
      <c r="X1611" s="6">
        <v>118</v>
      </c>
      <c r="Y1611" s="6">
        <v>-74</v>
      </c>
      <c r="Z1611" s="6">
        <v>14</v>
      </c>
      <c r="AA1611" s="6">
        <v>220</v>
      </c>
      <c r="AB1611" s="6">
        <f>SUM(Table2026_09_25[[#This Row],[Number of in-person visits provided in reporting year.]:[Number of video/virtual visits provided in reporting year.]])</f>
        <v>160</v>
      </c>
      <c r="AC1611" s="6" t="s">
        <v>8469</v>
      </c>
      <c r="AD1611" s="6">
        <v>0</v>
      </c>
      <c r="AE1611" s="6">
        <v>0</v>
      </c>
      <c r="AF1611" s="6" t="s">
        <v>4682</v>
      </c>
      <c r="AG1611" s="6">
        <v>19</v>
      </c>
      <c r="AI1611" s="6" t="s">
        <v>4719</v>
      </c>
      <c r="AJ1611" s="6" t="s">
        <v>4716</v>
      </c>
      <c r="AK1611" s="6" t="s">
        <v>8483</v>
      </c>
      <c r="AL1611" s="26" t="s">
        <v>252</v>
      </c>
      <c r="AQ1611" s="6" t="s">
        <v>43</v>
      </c>
      <c r="AX1611" s="45" t="s">
        <v>2431</v>
      </c>
      <c r="AZ1611" s="6">
        <v>0</v>
      </c>
      <c r="BA1611" s="6">
        <v>0</v>
      </c>
      <c r="BB1611" s="45">
        <v>0</v>
      </c>
      <c r="BC1611" s="6">
        <v>0</v>
      </c>
      <c r="BD1611" s="6">
        <v>0</v>
      </c>
      <c r="BF1611" s="6">
        <v>0</v>
      </c>
      <c r="BG1611" s="45">
        <v>0</v>
      </c>
      <c r="BH1611" s="45">
        <v>0</v>
      </c>
      <c r="BI1611" s="6">
        <v>0</v>
      </c>
      <c r="BJ1611" s="6">
        <v>0</v>
      </c>
      <c r="BK1611" s="6">
        <v>0</v>
      </c>
      <c r="BL1611" s="45">
        <v>0</v>
      </c>
      <c r="BM1611" s="45">
        <v>0</v>
      </c>
      <c r="BN1611" s="6">
        <v>0</v>
      </c>
      <c r="BO1611" s="6">
        <v>0</v>
      </c>
      <c r="BP1611" s="6">
        <v>0</v>
      </c>
      <c r="BQ1611" s="6">
        <v>0</v>
      </c>
      <c r="BR1611" s="45">
        <v>0</v>
      </c>
      <c r="BT1611" s="45">
        <v>0</v>
      </c>
      <c r="BU1611" s="45">
        <v>0</v>
      </c>
      <c r="BX1611" s="6">
        <v>0</v>
      </c>
      <c r="BY1611" s="6" t="s">
        <v>21</v>
      </c>
      <c r="BZ1611" s="6">
        <f t="shared" si="75"/>
        <v>0</v>
      </c>
      <c r="CA1611" s="6">
        <f t="shared" si="76"/>
        <v>0</v>
      </c>
      <c r="CC1611" s="63" t="s">
        <v>4753</v>
      </c>
      <c r="CD1611" s="6" t="s">
        <v>21</v>
      </c>
      <c r="CK1611" s="6" t="s">
        <v>7981</v>
      </c>
      <c r="DA1611" s="6" t="s">
        <v>21</v>
      </c>
      <c r="DC1611" s="6" t="s">
        <v>4434</v>
      </c>
      <c r="DD1611" s="6" t="s">
        <v>249</v>
      </c>
      <c r="DF1611" s="29">
        <f t="shared" si="77"/>
        <v>0</v>
      </c>
      <c r="DG1611" s="6">
        <v>1</v>
      </c>
    </row>
    <row r="1612" spans="1:111" ht="16" hidden="1" x14ac:dyDescent="0.2">
      <c r="A1612" s="6" t="s">
        <v>2747</v>
      </c>
      <c r="B1612" s="25"/>
      <c r="C1612" s="25"/>
      <c r="F1612" s="25"/>
      <c r="G1612" s="63" t="s">
        <v>2512</v>
      </c>
      <c r="H1612" s="6" t="s">
        <v>4721</v>
      </c>
      <c r="L1612" s="6" t="s">
        <v>6407</v>
      </c>
      <c r="P1612" s="6" t="s">
        <v>95</v>
      </c>
      <c r="Q1612" s="6" t="s">
        <v>4773</v>
      </c>
      <c r="X1612" s="6">
        <v>982</v>
      </c>
      <c r="Y1612" s="6">
        <v>3360</v>
      </c>
      <c r="Z1612" s="6">
        <v>2069</v>
      </c>
      <c r="AA1612" s="6">
        <v>232</v>
      </c>
      <c r="AB1612" s="6">
        <f>SUM(Table2026_09_25[[#This Row],[Number of in-person visits provided in reporting year.]:[Number of video/virtual visits provided in reporting year.]])</f>
        <v>5661</v>
      </c>
      <c r="AC1612" s="6" t="s">
        <v>8469</v>
      </c>
      <c r="AD1612" s="6">
        <v>0</v>
      </c>
      <c r="AE1612" s="6">
        <v>0</v>
      </c>
      <c r="AF1612" s="6" t="s">
        <v>4682</v>
      </c>
      <c r="AG1612" s="6">
        <v>117</v>
      </c>
      <c r="AI1612" s="6" t="s">
        <v>4722</v>
      </c>
      <c r="AJ1612" s="6" t="s">
        <v>4716</v>
      </c>
      <c r="AK1612" s="6" t="s">
        <v>8483</v>
      </c>
      <c r="AL1612" s="26" t="s">
        <v>256</v>
      </c>
      <c r="AQ1612" s="6" t="s">
        <v>43</v>
      </c>
      <c r="AX1612" s="45" t="s">
        <v>2431</v>
      </c>
      <c r="AZ1612" s="6">
        <v>1.9</v>
      </c>
      <c r="BA1612" s="6">
        <v>0</v>
      </c>
      <c r="BB1612" s="45">
        <v>0</v>
      </c>
      <c r="BC1612" s="6">
        <v>1</v>
      </c>
      <c r="BD1612" s="6">
        <v>0</v>
      </c>
      <c r="BF1612" s="6">
        <v>2</v>
      </c>
      <c r="BG1612" s="45">
        <v>1</v>
      </c>
      <c r="BH1612" s="45">
        <v>0</v>
      </c>
      <c r="BI1612" s="6">
        <v>0</v>
      </c>
      <c r="BJ1612" s="6">
        <v>0</v>
      </c>
      <c r="BK1612" s="6">
        <v>1</v>
      </c>
      <c r="BL1612" s="45">
        <v>1</v>
      </c>
      <c r="BM1612" s="45">
        <v>0</v>
      </c>
      <c r="BN1612" s="6">
        <v>0</v>
      </c>
      <c r="BO1612" s="6">
        <v>0</v>
      </c>
      <c r="BP1612" s="6">
        <v>0</v>
      </c>
      <c r="BQ1612" s="6">
        <v>0</v>
      </c>
      <c r="BR1612" s="45">
        <v>1</v>
      </c>
      <c r="BT1612" s="45">
        <v>0</v>
      </c>
      <c r="BU1612" s="45">
        <v>0</v>
      </c>
      <c r="BX1612" s="6">
        <v>0</v>
      </c>
      <c r="BY1612" s="6" t="s">
        <v>21</v>
      </c>
      <c r="BZ1612" s="6">
        <f t="shared" si="75"/>
        <v>8.9</v>
      </c>
      <c r="CA1612" s="6">
        <f t="shared" si="76"/>
        <v>6</v>
      </c>
      <c r="CC1612" s="63" t="s">
        <v>21</v>
      </c>
      <c r="CD1612" s="6" t="s">
        <v>21</v>
      </c>
      <c r="CK1612" s="6" t="s">
        <v>5148</v>
      </c>
      <c r="DA1612" s="6" t="s">
        <v>21</v>
      </c>
      <c r="DC1612" s="6" t="s">
        <v>4434</v>
      </c>
      <c r="DD1612" s="6" t="s">
        <v>2722</v>
      </c>
      <c r="DF1612" s="29">
        <f t="shared" si="77"/>
        <v>0</v>
      </c>
      <c r="DG1612" s="6">
        <v>1</v>
      </c>
    </row>
    <row r="1613" spans="1:111" ht="16" hidden="1" x14ac:dyDescent="0.2">
      <c r="A1613" s="6" t="s">
        <v>2704</v>
      </c>
      <c r="B1613" s="25"/>
      <c r="C1613" s="25"/>
      <c r="F1613" s="25"/>
      <c r="G1613" s="63" t="s">
        <v>2512</v>
      </c>
      <c r="H1613" s="6" t="s">
        <v>155</v>
      </c>
      <c r="L1613" s="6" t="s">
        <v>2705</v>
      </c>
      <c r="P1613" s="6" t="s">
        <v>95</v>
      </c>
      <c r="Q1613" s="6" t="s">
        <v>4773</v>
      </c>
      <c r="X1613" s="6">
        <v>2146</v>
      </c>
      <c r="Y1613" s="6">
        <v>3795</v>
      </c>
      <c r="Z1613" s="6">
        <v>901</v>
      </c>
      <c r="AA1613" s="6">
        <v>0</v>
      </c>
      <c r="AB1613" s="6">
        <f>SUM(Table2026_09_25[[#This Row],[Number of in-person visits provided in reporting year.]:[Number of video/virtual visits provided in reporting year.]])</f>
        <v>4696</v>
      </c>
      <c r="AC1613" s="6" t="s">
        <v>8469</v>
      </c>
      <c r="AD1613" s="6">
        <v>0</v>
      </c>
      <c r="AE1613" s="6">
        <v>0</v>
      </c>
      <c r="AF1613" s="6" t="s">
        <v>4682</v>
      </c>
      <c r="AG1613" s="6">
        <v>100</v>
      </c>
      <c r="AI1613" s="6" t="s">
        <v>156</v>
      </c>
      <c r="AJ1613" s="6" t="s">
        <v>328</v>
      </c>
      <c r="AK1613" s="6" t="s">
        <v>8483</v>
      </c>
      <c r="AL1613" s="26" t="s">
        <v>157</v>
      </c>
      <c r="AQ1613" s="6" t="s">
        <v>1289</v>
      </c>
      <c r="AX1613" s="45" t="s">
        <v>2431</v>
      </c>
      <c r="AZ1613" s="6">
        <v>3.5</v>
      </c>
      <c r="BA1613" s="6">
        <v>0</v>
      </c>
      <c r="BB1613" s="45">
        <v>0</v>
      </c>
      <c r="BC1613" s="6">
        <v>1</v>
      </c>
      <c r="BD1613" s="6">
        <v>0</v>
      </c>
      <c r="BF1613" s="6">
        <v>1</v>
      </c>
      <c r="BG1613" s="45">
        <v>0</v>
      </c>
      <c r="BH1613" s="45">
        <v>0</v>
      </c>
      <c r="BI1613" s="6">
        <v>0</v>
      </c>
      <c r="BJ1613" s="6">
        <v>0</v>
      </c>
      <c r="BK1613" s="6">
        <v>0</v>
      </c>
      <c r="BL1613" s="45">
        <v>0</v>
      </c>
      <c r="BM1613" s="45">
        <v>0</v>
      </c>
      <c r="BN1613" s="6">
        <v>0</v>
      </c>
      <c r="BO1613" s="6">
        <v>0</v>
      </c>
      <c r="BP1613" s="6">
        <v>0</v>
      </c>
      <c r="BQ1613" s="6">
        <v>1.6</v>
      </c>
      <c r="BR1613" s="45">
        <v>0</v>
      </c>
      <c r="BT1613" s="45">
        <v>0</v>
      </c>
      <c r="BU1613" s="45">
        <v>0</v>
      </c>
      <c r="BX1613" s="6">
        <v>0</v>
      </c>
      <c r="BY1613" s="6" t="s">
        <v>21</v>
      </c>
      <c r="BZ1613" s="6">
        <f t="shared" si="75"/>
        <v>7.1</v>
      </c>
      <c r="CA1613" s="6">
        <f t="shared" si="76"/>
        <v>2.6</v>
      </c>
      <c r="CC1613" s="63" t="s">
        <v>4753</v>
      </c>
      <c r="CD1613" s="6" t="s">
        <v>2706</v>
      </c>
      <c r="CK1613" s="6" t="s">
        <v>7981</v>
      </c>
      <c r="DA1613" s="6" t="s">
        <v>2707</v>
      </c>
      <c r="DC1613" s="6" t="s">
        <v>4434</v>
      </c>
      <c r="DD1613" s="6" t="s">
        <v>2547</v>
      </c>
      <c r="DF1613" s="29">
        <f t="shared" si="77"/>
        <v>0</v>
      </c>
      <c r="DG1613" s="6">
        <v>1</v>
      </c>
    </row>
    <row r="1614" spans="1:111" ht="16" hidden="1" x14ac:dyDescent="0.2">
      <c r="A1614" s="6" t="s">
        <v>2743</v>
      </c>
      <c r="B1614" s="25"/>
      <c r="C1614" s="25"/>
      <c r="F1614" s="25"/>
      <c r="G1614" s="63" t="s">
        <v>2512</v>
      </c>
      <c r="H1614" s="6" t="s">
        <v>7325</v>
      </c>
      <c r="L1614" s="6" t="s">
        <v>2744</v>
      </c>
      <c r="P1614" s="6" t="s">
        <v>95</v>
      </c>
      <c r="Q1614" s="6" t="s">
        <v>4773</v>
      </c>
      <c r="X1614" s="6">
        <v>412</v>
      </c>
      <c r="Y1614" s="6">
        <v>944</v>
      </c>
      <c r="Z1614" s="6">
        <v>296</v>
      </c>
      <c r="AA1614" s="6">
        <v>0</v>
      </c>
      <c r="AB1614" s="6">
        <f>SUM(Table2026_09_25[[#This Row],[Number of in-person visits provided in reporting year.]:[Number of video/virtual visits provided in reporting year.]])</f>
        <v>1240</v>
      </c>
      <c r="AC1614" s="6" t="s">
        <v>8469</v>
      </c>
      <c r="AD1614" s="6">
        <v>0</v>
      </c>
      <c r="AE1614" s="6">
        <v>0</v>
      </c>
      <c r="AF1614" s="6" t="s">
        <v>4682</v>
      </c>
      <c r="AG1614" s="6">
        <v>299</v>
      </c>
      <c r="AI1614" s="6" t="s">
        <v>7326</v>
      </c>
      <c r="AJ1614" s="6" t="s">
        <v>7327</v>
      </c>
      <c r="AK1614" s="6" t="s">
        <v>8483</v>
      </c>
      <c r="AL1614" s="26" t="s">
        <v>2746</v>
      </c>
      <c r="AQ1614" s="6" t="s">
        <v>107</v>
      </c>
      <c r="AX1614" s="45" t="s">
        <v>2431</v>
      </c>
      <c r="AZ1614" s="6">
        <v>0.2</v>
      </c>
      <c r="BA1614" s="6">
        <v>0</v>
      </c>
      <c r="BB1614" s="45">
        <v>0</v>
      </c>
      <c r="BC1614" s="6">
        <v>0.2</v>
      </c>
      <c r="BD1614" s="6">
        <v>0</v>
      </c>
      <c r="BF1614" s="6">
        <v>1</v>
      </c>
      <c r="BG1614" s="45">
        <v>0</v>
      </c>
      <c r="BH1614" s="45">
        <v>0</v>
      </c>
      <c r="BI1614" s="6">
        <v>0</v>
      </c>
      <c r="BJ1614" s="6">
        <v>0</v>
      </c>
      <c r="BK1614" s="6">
        <v>0</v>
      </c>
      <c r="BL1614" s="45">
        <v>0</v>
      </c>
      <c r="BM1614" s="45">
        <v>0</v>
      </c>
      <c r="BN1614" s="6">
        <v>0</v>
      </c>
      <c r="BO1614" s="6">
        <v>0</v>
      </c>
      <c r="BP1614" s="6">
        <v>0</v>
      </c>
      <c r="BQ1614" s="6">
        <v>0</v>
      </c>
      <c r="BR1614" s="45">
        <v>0</v>
      </c>
      <c r="BT1614" s="45">
        <v>0</v>
      </c>
      <c r="BU1614" s="45">
        <v>0</v>
      </c>
      <c r="BX1614" s="6">
        <v>0</v>
      </c>
      <c r="BY1614" s="6" t="s">
        <v>21</v>
      </c>
      <c r="BZ1614" s="6">
        <f t="shared" si="75"/>
        <v>1.4</v>
      </c>
      <c r="CA1614" s="6">
        <f t="shared" si="76"/>
        <v>1</v>
      </c>
      <c r="CC1614" s="63" t="s">
        <v>4687</v>
      </c>
      <c r="CD1614" s="6" t="s">
        <v>2712</v>
      </c>
      <c r="CK1614" s="6" t="s">
        <v>7981</v>
      </c>
      <c r="DA1614" s="6" t="s">
        <v>2713</v>
      </c>
      <c r="DC1614" s="6" t="s">
        <v>4434</v>
      </c>
      <c r="DD1614" s="6" t="s">
        <v>2581</v>
      </c>
      <c r="DF1614" s="29">
        <f t="shared" si="77"/>
        <v>0</v>
      </c>
      <c r="DG1614" s="6">
        <v>1</v>
      </c>
    </row>
    <row r="1615" spans="1:111" ht="16" hidden="1" x14ac:dyDescent="0.2">
      <c r="A1615" s="6" t="s">
        <v>2750</v>
      </c>
      <c r="B1615" s="25"/>
      <c r="C1615" s="25"/>
      <c r="F1615" s="25"/>
      <c r="G1615" s="63" t="s">
        <v>2512</v>
      </c>
      <c r="H1615" s="6" t="s">
        <v>4726</v>
      </c>
      <c r="L1615" s="6" t="s">
        <v>2699</v>
      </c>
      <c r="P1615" s="6" t="s">
        <v>95</v>
      </c>
      <c r="Q1615" s="6" t="s">
        <v>4773</v>
      </c>
      <c r="X1615" s="6">
        <v>0</v>
      </c>
      <c r="Y1615" s="6">
        <v>1661</v>
      </c>
      <c r="Z1615" s="6">
        <v>362</v>
      </c>
      <c r="AA1615" s="6">
        <v>465</v>
      </c>
      <c r="AB1615" s="6">
        <f>SUM(Table2026_09_25[[#This Row],[Number of in-person visits provided in reporting year.]:[Number of video/virtual visits provided in reporting year.]])</f>
        <v>2488</v>
      </c>
      <c r="AC1615" s="6" t="s">
        <v>8469</v>
      </c>
      <c r="AD1615" s="6">
        <v>0</v>
      </c>
      <c r="AE1615" s="6">
        <v>0</v>
      </c>
      <c r="AG1615" s="6">
        <v>225</v>
      </c>
      <c r="AI1615" s="6" t="s">
        <v>1574</v>
      </c>
      <c r="AJ1615" s="6" t="s">
        <v>43</v>
      </c>
      <c r="AK1615" s="6" t="s">
        <v>8483</v>
      </c>
      <c r="AL1615" s="26" t="s">
        <v>348</v>
      </c>
      <c r="AQ1615" s="6" t="s">
        <v>43</v>
      </c>
      <c r="AX1615" s="45" t="s">
        <v>2431</v>
      </c>
      <c r="AZ1615" s="6">
        <v>0</v>
      </c>
      <c r="BA1615" s="6">
        <v>0</v>
      </c>
      <c r="BB1615" s="45">
        <v>0</v>
      </c>
      <c r="BC1615" s="6">
        <v>0</v>
      </c>
      <c r="BD1615" s="6">
        <v>0</v>
      </c>
      <c r="BF1615" s="6">
        <v>0</v>
      </c>
      <c r="BG1615" s="45">
        <v>0</v>
      </c>
      <c r="BH1615" s="45">
        <v>0</v>
      </c>
      <c r="BI1615" s="6">
        <v>0</v>
      </c>
      <c r="BJ1615" s="6">
        <v>0</v>
      </c>
      <c r="BK1615" s="6">
        <v>0</v>
      </c>
      <c r="BL1615" s="45">
        <v>0</v>
      </c>
      <c r="BM1615" s="45">
        <v>0</v>
      </c>
      <c r="BN1615" s="6">
        <v>0</v>
      </c>
      <c r="BO1615" s="6">
        <v>0</v>
      </c>
      <c r="BP1615" s="6">
        <v>0</v>
      </c>
      <c r="BQ1615" s="6">
        <v>0</v>
      </c>
      <c r="BR1615" s="45">
        <v>0</v>
      </c>
      <c r="BT1615" s="45">
        <v>0</v>
      </c>
      <c r="BU1615" s="45">
        <v>0</v>
      </c>
      <c r="BX1615" s="6">
        <v>0</v>
      </c>
      <c r="BY1615" s="6" t="s">
        <v>21</v>
      </c>
      <c r="BZ1615" s="6">
        <f t="shared" si="75"/>
        <v>0</v>
      </c>
      <c r="CA1615" s="6">
        <f t="shared" si="76"/>
        <v>0</v>
      </c>
      <c r="CC1615" s="63" t="s">
        <v>21</v>
      </c>
      <c r="CD1615" s="6" t="s">
        <v>21</v>
      </c>
      <c r="CK1615" s="6" t="s">
        <v>5148</v>
      </c>
      <c r="DA1615" s="6" t="s">
        <v>21</v>
      </c>
      <c r="DC1615" s="6" t="s">
        <v>4434</v>
      </c>
      <c r="DD1615" s="6" t="s">
        <v>2513</v>
      </c>
      <c r="DF1615" s="29">
        <f t="shared" si="77"/>
        <v>0</v>
      </c>
      <c r="DG1615" s="6">
        <v>1</v>
      </c>
    </row>
    <row r="1616" spans="1:111" ht="16" hidden="1" x14ac:dyDescent="0.2">
      <c r="A1616" s="6" t="s">
        <v>2760</v>
      </c>
      <c r="B1616" s="25"/>
      <c r="C1616" s="25"/>
      <c r="F1616" s="25"/>
      <c r="G1616" s="63" t="s">
        <v>2512</v>
      </c>
      <c r="H1616" s="6" t="s">
        <v>2761</v>
      </c>
      <c r="L1616" s="6" t="s">
        <v>2699</v>
      </c>
      <c r="P1616" s="6" t="s">
        <v>95</v>
      </c>
      <c r="Q1616" s="6" t="s">
        <v>4773</v>
      </c>
      <c r="X1616" s="6">
        <v>0</v>
      </c>
      <c r="Y1616" s="6">
        <v>553</v>
      </c>
      <c r="Z1616" s="6">
        <v>116</v>
      </c>
      <c r="AA1616" s="6">
        <v>0</v>
      </c>
      <c r="AB1616" s="6">
        <f>SUM(Table2026_09_25[[#This Row],[Number of in-person visits provided in reporting year.]:[Number of video/virtual visits provided in reporting year.]])</f>
        <v>669</v>
      </c>
      <c r="AC1616" s="6" t="s">
        <v>8469</v>
      </c>
      <c r="AD1616" s="6">
        <v>0</v>
      </c>
      <c r="AE1616" s="6">
        <v>0</v>
      </c>
      <c r="AG1616" s="6">
        <v>9</v>
      </c>
      <c r="AI1616" s="6" t="s">
        <v>5922</v>
      </c>
      <c r="AJ1616" s="6" t="s">
        <v>43</v>
      </c>
      <c r="AK1616" s="6" t="s">
        <v>8483</v>
      </c>
      <c r="AL1616" s="26" t="s">
        <v>2762</v>
      </c>
      <c r="AQ1616" s="6" t="s">
        <v>43</v>
      </c>
      <c r="AX1616" s="45" t="s">
        <v>2431</v>
      </c>
      <c r="AZ1616" s="6">
        <v>0</v>
      </c>
      <c r="BA1616" s="6">
        <v>0</v>
      </c>
      <c r="BB1616" s="45">
        <v>0</v>
      </c>
      <c r="BC1616" s="6">
        <v>0</v>
      </c>
      <c r="BD1616" s="6">
        <v>0</v>
      </c>
      <c r="BF1616" s="6">
        <v>0</v>
      </c>
      <c r="BG1616" s="45">
        <v>0</v>
      </c>
      <c r="BH1616" s="45">
        <v>0</v>
      </c>
      <c r="BI1616" s="6">
        <v>0</v>
      </c>
      <c r="BJ1616" s="6">
        <v>0</v>
      </c>
      <c r="BK1616" s="6">
        <v>0</v>
      </c>
      <c r="BL1616" s="45">
        <v>0</v>
      </c>
      <c r="BM1616" s="45">
        <v>0</v>
      </c>
      <c r="BN1616" s="6">
        <v>0</v>
      </c>
      <c r="BO1616" s="6">
        <v>0</v>
      </c>
      <c r="BP1616" s="6">
        <v>0</v>
      </c>
      <c r="BQ1616" s="6">
        <v>0</v>
      </c>
      <c r="BR1616" s="45">
        <v>0</v>
      </c>
      <c r="BT1616" s="45">
        <v>0</v>
      </c>
      <c r="BU1616" s="45">
        <v>0</v>
      </c>
      <c r="BX1616" s="6">
        <v>0</v>
      </c>
      <c r="BY1616" s="6" t="s">
        <v>21</v>
      </c>
      <c r="BZ1616" s="6">
        <f t="shared" si="75"/>
        <v>0</v>
      </c>
      <c r="CA1616" s="6">
        <f t="shared" si="76"/>
        <v>0</v>
      </c>
      <c r="CC1616" s="63" t="s">
        <v>21</v>
      </c>
      <c r="CD1616" s="6" t="s">
        <v>21</v>
      </c>
      <c r="CK1616" s="6" t="s">
        <v>5148</v>
      </c>
      <c r="DA1616" s="6" t="s">
        <v>21</v>
      </c>
      <c r="DC1616" s="6" t="s">
        <v>4434</v>
      </c>
      <c r="DD1616" s="6" t="s">
        <v>2513</v>
      </c>
      <c r="DF1616" s="29">
        <f t="shared" si="77"/>
        <v>0</v>
      </c>
      <c r="DG1616" s="6">
        <v>1</v>
      </c>
    </row>
    <row r="1617" spans="1:111" ht="16" hidden="1" x14ac:dyDescent="0.2">
      <c r="A1617" s="6" t="s">
        <v>2763</v>
      </c>
      <c r="B1617" s="25"/>
      <c r="C1617" s="25"/>
      <c r="F1617" s="25"/>
      <c r="G1617" s="63" t="s">
        <v>2512</v>
      </c>
      <c r="H1617" s="6" t="s">
        <v>8027</v>
      </c>
      <c r="L1617" s="6" t="s">
        <v>68</v>
      </c>
      <c r="P1617" s="6" t="s">
        <v>95</v>
      </c>
      <c r="Q1617" s="6" t="s">
        <v>4773</v>
      </c>
      <c r="X1617" s="6">
        <v>0</v>
      </c>
      <c r="Y1617" s="6">
        <v>0</v>
      </c>
      <c r="Z1617" s="6">
        <v>0</v>
      </c>
      <c r="AA1617" s="6">
        <v>0</v>
      </c>
      <c r="AB1617" s="6">
        <f>SUM(Table2026_09_25[[#This Row],[Number of in-person visits provided in reporting year.]:[Number of video/virtual visits provided in reporting year.]])</f>
        <v>0</v>
      </c>
      <c r="AC1617" s="6" t="s">
        <v>8469</v>
      </c>
      <c r="AD1617" s="6">
        <v>0</v>
      </c>
      <c r="AE1617" s="6">
        <v>0</v>
      </c>
      <c r="AG1617" s="6">
        <v>0</v>
      </c>
      <c r="AI1617" s="6" t="s">
        <v>1908</v>
      </c>
      <c r="AJ1617" s="6" t="s">
        <v>43</v>
      </c>
      <c r="AK1617" s="6" t="s">
        <v>8483</v>
      </c>
      <c r="AL1617" s="26" t="s">
        <v>70</v>
      </c>
      <c r="AQ1617" s="6" t="s">
        <v>43</v>
      </c>
      <c r="AX1617" s="45"/>
      <c r="AZ1617" s="6">
        <v>1</v>
      </c>
      <c r="BA1617" s="6">
        <v>0</v>
      </c>
      <c r="BB1617" s="45">
        <v>0</v>
      </c>
      <c r="BC1617" s="6">
        <v>1.5</v>
      </c>
      <c r="BD1617" s="6">
        <v>0</v>
      </c>
      <c r="BF1617" s="6">
        <v>0</v>
      </c>
      <c r="BG1617" s="45">
        <v>0</v>
      </c>
      <c r="BH1617" s="45">
        <v>0</v>
      </c>
      <c r="BI1617" s="6">
        <v>0</v>
      </c>
      <c r="BJ1617" s="6">
        <v>0</v>
      </c>
      <c r="BK1617" s="6">
        <v>0</v>
      </c>
      <c r="BL1617" s="45">
        <v>0</v>
      </c>
      <c r="BM1617" s="45">
        <v>0</v>
      </c>
      <c r="BN1617" s="6">
        <v>0</v>
      </c>
      <c r="BO1617" s="6">
        <v>0</v>
      </c>
      <c r="BP1617" s="6">
        <v>1.2</v>
      </c>
      <c r="BQ1617" s="6">
        <v>0</v>
      </c>
      <c r="BR1617" s="45">
        <v>0</v>
      </c>
      <c r="BT1617" s="45">
        <v>0</v>
      </c>
      <c r="BU1617" s="45">
        <v>0</v>
      </c>
      <c r="BX1617" s="6">
        <v>0</v>
      </c>
      <c r="BY1617" s="6" t="s">
        <v>529</v>
      </c>
      <c r="BZ1617" s="6">
        <f t="shared" si="75"/>
        <v>3.7</v>
      </c>
      <c r="CA1617" s="6">
        <f t="shared" si="76"/>
        <v>1.2</v>
      </c>
      <c r="CC1617" s="63" t="s">
        <v>4687</v>
      </c>
      <c r="CD1617" s="6" t="s">
        <v>21</v>
      </c>
      <c r="CK1617" s="6" t="s">
        <v>5148</v>
      </c>
      <c r="DA1617" s="6" t="s">
        <v>21</v>
      </c>
      <c r="DC1617" s="6" t="s">
        <v>4434</v>
      </c>
      <c r="DD1617" s="6" t="s">
        <v>73</v>
      </c>
      <c r="DF1617" s="29">
        <f t="shared" si="77"/>
        <v>0</v>
      </c>
      <c r="DG1617" s="6">
        <v>1</v>
      </c>
    </row>
    <row r="1618" spans="1:111" ht="16" hidden="1" x14ac:dyDescent="0.2">
      <c r="A1618" s="6" t="s">
        <v>2751</v>
      </c>
      <c r="B1618" s="25"/>
      <c r="C1618" s="25"/>
      <c r="F1618" s="25"/>
      <c r="G1618" s="63" t="s">
        <v>2512</v>
      </c>
      <c r="H1618" s="6" t="s">
        <v>4827</v>
      </c>
      <c r="L1618" s="6" t="s">
        <v>2752</v>
      </c>
      <c r="P1618" s="6" t="s">
        <v>95</v>
      </c>
      <c r="Q1618" s="6" t="s">
        <v>4773</v>
      </c>
      <c r="X1618" s="6">
        <v>1019</v>
      </c>
      <c r="Y1618" s="6">
        <v>2069</v>
      </c>
      <c r="Z1618" s="6">
        <v>1677</v>
      </c>
      <c r="AA1618" s="6">
        <v>0</v>
      </c>
      <c r="AB1618" s="6">
        <f>SUM(Table2026_09_25[[#This Row],[Number of in-person visits provided in reporting year.]:[Number of video/virtual visits provided in reporting year.]])</f>
        <v>3746</v>
      </c>
      <c r="AC1618" s="6" t="s">
        <v>8469</v>
      </c>
      <c r="AD1618" s="6">
        <v>0</v>
      </c>
      <c r="AE1618" s="6">
        <v>0</v>
      </c>
      <c r="AF1618" s="6" t="s">
        <v>4682</v>
      </c>
      <c r="AG1618" s="6">
        <v>86</v>
      </c>
      <c r="AI1618" s="6" t="s">
        <v>4833</v>
      </c>
      <c r="AJ1618" s="6" t="s">
        <v>4834</v>
      </c>
      <c r="AK1618" s="6" t="s">
        <v>8483</v>
      </c>
      <c r="AL1618" s="26" t="s">
        <v>1047</v>
      </c>
      <c r="AQ1618" s="6" t="s">
        <v>544</v>
      </c>
      <c r="AX1618" s="45" t="s">
        <v>2478</v>
      </c>
      <c r="AZ1618" s="6">
        <v>0</v>
      </c>
      <c r="BA1618" s="6">
        <v>0</v>
      </c>
      <c r="BB1618" s="45">
        <v>0</v>
      </c>
      <c r="BC1618" s="6">
        <v>0</v>
      </c>
      <c r="BD1618" s="6">
        <v>0</v>
      </c>
      <c r="BF1618" s="6">
        <v>0</v>
      </c>
      <c r="BG1618" s="45">
        <v>0</v>
      </c>
      <c r="BH1618" s="45">
        <v>0</v>
      </c>
      <c r="BI1618" s="6">
        <v>0</v>
      </c>
      <c r="BJ1618" s="6">
        <v>0</v>
      </c>
      <c r="BK1618" s="6">
        <v>0</v>
      </c>
      <c r="BL1618" s="45">
        <v>0</v>
      </c>
      <c r="BM1618" s="45">
        <v>0</v>
      </c>
      <c r="BN1618" s="6">
        <v>0</v>
      </c>
      <c r="BO1618" s="6">
        <v>0</v>
      </c>
      <c r="BP1618" s="6">
        <v>0</v>
      </c>
      <c r="BQ1618" s="6">
        <v>0</v>
      </c>
      <c r="BR1618" s="45">
        <v>0</v>
      </c>
      <c r="BT1618" s="45">
        <v>0</v>
      </c>
      <c r="BU1618" s="45">
        <v>0</v>
      </c>
      <c r="BX1618" s="6">
        <v>0</v>
      </c>
      <c r="BY1618" s="6" t="s">
        <v>21</v>
      </c>
      <c r="BZ1618" s="6">
        <f t="shared" si="75"/>
        <v>0</v>
      </c>
      <c r="CA1618" s="6">
        <f t="shared" si="76"/>
        <v>0</v>
      </c>
      <c r="CC1618" s="63" t="s">
        <v>4753</v>
      </c>
      <c r="CD1618" s="6" t="s">
        <v>21</v>
      </c>
      <c r="CK1618" s="6" t="s">
        <v>5148</v>
      </c>
      <c r="DA1618" s="6" t="s">
        <v>21</v>
      </c>
      <c r="DC1618" s="6" t="s">
        <v>4434</v>
      </c>
      <c r="DD1618" s="6" t="s">
        <v>2753</v>
      </c>
      <c r="DF1618" s="29">
        <f t="shared" si="77"/>
        <v>0</v>
      </c>
      <c r="DG1618" s="6">
        <v>1</v>
      </c>
    </row>
    <row r="1619" spans="1:111" ht="16" hidden="1" x14ac:dyDescent="0.2">
      <c r="A1619" s="6" t="s">
        <v>2764</v>
      </c>
      <c r="B1619" s="25"/>
      <c r="C1619" s="25"/>
      <c r="F1619" s="25"/>
      <c r="G1619" s="63" t="s">
        <v>2512</v>
      </c>
      <c r="H1619" s="6" t="s">
        <v>3512</v>
      </c>
      <c r="L1619" s="6" t="s">
        <v>413</v>
      </c>
      <c r="P1619" s="6" t="s">
        <v>95</v>
      </c>
      <c r="Q1619" s="6" t="s">
        <v>4773</v>
      </c>
      <c r="X1619" s="6">
        <v>1044</v>
      </c>
      <c r="Y1619" s="6">
        <v>3271</v>
      </c>
      <c r="Z1619" s="6">
        <v>387</v>
      </c>
      <c r="AA1619" s="6">
        <v>181</v>
      </c>
      <c r="AB1619" s="6">
        <f>SUM(Table2026_09_25[[#This Row],[Number of in-person visits provided in reporting year.]:[Number of video/virtual visits provided in reporting year.]])</f>
        <v>3839</v>
      </c>
      <c r="AC1619" s="6" t="s">
        <v>8469</v>
      </c>
      <c r="AD1619" s="6">
        <v>0</v>
      </c>
      <c r="AE1619" s="6">
        <v>0</v>
      </c>
      <c r="AF1619" s="6" t="s">
        <v>4682</v>
      </c>
      <c r="AG1619" s="6">
        <v>117</v>
      </c>
      <c r="AI1619" s="6" t="s">
        <v>4817</v>
      </c>
      <c r="AJ1619" s="6" t="s">
        <v>149</v>
      </c>
      <c r="AK1619" s="6" t="s">
        <v>8483</v>
      </c>
      <c r="AL1619" s="26" t="s">
        <v>294</v>
      </c>
      <c r="AQ1619" s="6" t="s">
        <v>63</v>
      </c>
      <c r="AX1619" s="45" t="s">
        <v>2431</v>
      </c>
      <c r="AZ1619" s="6">
        <v>3</v>
      </c>
      <c r="BA1619" s="6">
        <v>0</v>
      </c>
      <c r="BB1619" s="45">
        <v>0</v>
      </c>
      <c r="BC1619" s="6">
        <v>0</v>
      </c>
      <c r="BD1619" s="6">
        <v>0</v>
      </c>
      <c r="BF1619" s="6">
        <v>0</v>
      </c>
      <c r="BG1619" s="45">
        <v>0</v>
      </c>
      <c r="BH1619" s="45">
        <v>0</v>
      </c>
      <c r="BI1619" s="6">
        <v>0</v>
      </c>
      <c r="BJ1619" s="6">
        <v>0</v>
      </c>
      <c r="BK1619" s="6">
        <v>0</v>
      </c>
      <c r="BL1619" s="45">
        <v>0</v>
      </c>
      <c r="BM1619" s="45">
        <v>0</v>
      </c>
      <c r="BN1619" s="6">
        <v>0</v>
      </c>
      <c r="BO1619" s="6">
        <v>0</v>
      </c>
      <c r="BP1619" s="6">
        <v>1.8</v>
      </c>
      <c r="BQ1619" s="6">
        <v>0</v>
      </c>
      <c r="BR1619" s="45">
        <v>0</v>
      </c>
      <c r="BT1619" s="45">
        <v>0</v>
      </c>
      <c r="BU1619" s="45">
        <v>0</v>
      </c>
      <c r="BX1619" s="6">
        <v>5.6</v>
      </c>
      <c r="BY1619" s="6" t="s">
        <v>2765</v>
      </c>
      <c r="BZ1619" s="6">
        <f t="shared" si="75"/>
        <v>4.8</v>
      </c>
      <c r="CA1619" s="6">
        <f t="shared" si="76"/>
        <v>7.3999999999999995</v>
      </c>
      <c r="CC1619" s="63" t="s">
        <v>4753</v>
      </c>
      <c r="CD1619" s="6" t="s">
        <v>2766</v>
      </c>
      <c r="CK1619" s="6" t="s">
        <v>7981</v>
      </c>
      <c r="DA1619" s="6" t="s">
        <v>21</v>
      </c>
      <c r="DC1619" s="6" t="s">
        <v>4434</v>
      </c>
      <c r="DD1619" s="6" t="s">
        <v>2669</v>
      </c>
      <c r="DF1619" s="29">
        <f t="shared" si="77"/>
        <v>0</v>
      </c>
      <c r="DG1619" s="6">
        <v>1</v>
      </c>
    </row>
    <row r="1620" spans="1:111" ht="16" hidden="1" x14ac:dyDescent="0.2">
      <c r="A1620" s="6" t="s">
        <v>2754</v>
      </c>
      <c r="B1620" s="25"/>
      <c r="C1620" s="25"/>
      <c r="F1620" s="25"/>
      <c r="G1620" s="63" t="s">
        <v>2512</v>
      </c>
      <c r="H1620" s="6" t="s">
        <v>7605</v>
      </c>
      <c r="L1620" s="6" t="s">
        <v>2699</v>
      </c>
      <c r="P1620" s="6" t="s">
        <v>95</v>
      </c>
      <c r="Q1620" s="6" t="s">
        <v>4773</v>
      </c>
      <c r="X1620" s="6">
        <v>0</v>
      </c>
      <c r="Y1620" s="6">
        <v>5178</v>
      </c>
      <c r="Z1620" s="6">
        <v>1240</v>
      </c>
      <c r="AA1620" s="6">
        <v>534</v>
      </c>
      <c r="AB1620" s="6">
        <f>SUM(Table2026_09_25[[#This Row],[Number of in-person visits provided in reporting year.]:[Number of video/virtual visits provided in reporting year.]])</f>
        <v>6952</v>
      </c>
      <c r="AC1620" s="6" t="s">
        <v>8469</v>
      </c>
      <c r="AD1620" s="6">
        <v>0</v>
      </c>
      <c r="AE1620" s="6">
        <v>0</v>
      </c>
      <c r="AG1620" s="6">
        <v>180</v>
      </c>
      <c r="AI1620" s="6" t="s">
        <v>7608</v>
      </c>
      <c r="AJ1620" s="6" t="s">
        <v>7609</v>
      </c>
      <c r="AK1620" s="6" t="s">
        <v>8483</v>
      </c>
      <c r="AL1620" s="26" t="s">
        <v>220</v>
      </c>
      <c r="AQ1620" s="6" t="s">
        <v>43</v>
      </c>
      <c r="AX1620" s="45" t="s">
        <v>2431</v>
      </c>
      <c r="AZ1620" s="6">
        <v>0</v>
      </c>
      <c r="BA1620" s="6">
        <v>0</v>
      </c>
      <c r="BB1620" s="45">
        <v>0</v>
      </c>
      <c r="BC1620" s="6">
        <v>0</v>
      </c>
      <c r="BD1620" s="6">
        <v>0</v>
      </c>
      <c r="BF1620" s="6">
        <v>0</v>
      </c>
      <c r="BG1620" s="45">
        <v>0</v>
      </c>
      <c r="BH1620" s="45">
        <v>0</v>
      </c>
      <c r="BI1620" s="6">
        <v>0</v>
      </c>
      <c r="BJ1620" s="6">
        <v>0</v>
      </c>
      <c r="BK1620" s="6">
        <v>0</v>
      </c>
      <c r="BL1620" s="45">
        <v>0</v>
      </c>
      <c r="BM1620" s="45">
        <v>0</v>
      </c>
      <c r="BN1620" s="6">
        <v>0</v>
      </c>
      <c r="BO1620" s="6">
        <v>0</v>
      </c>
      <c r="BP1620" s="6">
        <v>0</v>
      </c>
      <c r="BQ1620" s="6">
        <v>0</v>
      </c>
      <c r="BR1620" s="45">
        <v>0</v>
      </c>
      <c r="BT1620" s="45">
        <v>0</v>
      </c>
      <c r="BU1620" s="45">
        <v>0</v>
      </c>
      <c r="BX1620" s="6">
        <v>0</v>
      </c>
      <c r="BY1620" s="6" t="s">
        <v>21</v>
      </c>
      <c r="BZ1620" s="6">
        <f t="shared" si="75"/>
        <v>0</v>
      </c>
      <c r="CA1620" s="6">
        <f t="shared" si="76"/>
        <v>0</v>
      </c>
      <c r="CC1620" s="63" t="s">
        <v>21</v>
      </c>
      <c r="CD1620" s="6" t="s">
        <v>21</v>
      </c>
      <c r="CK1620" s="6" t="s">
        <v>5148</v>
      </c>
      <c r="DA1620" s="6" t="s">
        <v>21</v>
      </c>
      <c r="DC1620" s="6" t="s">
        <v>4434</v>
      </c>
      <c r="DD1620" s="6" t="s">
        <v>2513</v>
      </c>
      <c r="DF1620" s="29">
        <f t="shared" si="77"/>
        <v>0</v>
      </c>
      <c r="DG1620" s="6">
        <v>1</v>
      </c>
    </row>
    <row r="1621" spans="1:111" ht="16" hidden="1" x14ac:dyDescent="0.2">
      <c r="A1621" s="6" t="s">
        <v>2755</v>
      </c>
      <c r="B1621" s="25"/>
      <c r="C1621" s="25"/>
      <c r="F1621" s="25"/>
      <c r="G1621" s="63" t="s">
        <v>2512</v>
      </c>
      <c r="H1621" s="6" t="s">
        <v>2757</v>
      </c>
      <c r="L1621" s="6" t="s">
        <v>2756</v>
      </c>
      <c r="P1621" s="6" t="s">
        <v>95</v>
      </c>
      <c r="Q1621" s="6" t="s">
        <v>4773</v>
      </c>
      <c r="X1621" s="6">
        <v>0</v>
      </c>
      <c r="Y1621" s="6">
        <v>0</v>
      </c>
      <c r="Z1621" s="6">
        <v>0</v>
      </c>
      <c r="AA1621" s="6">
        <v>0</v>
      </c>
      <c r="AB1621" s="6">
        <f>SUM(Table2026_09_25[[#This Row],[Number of in-person visits provided in reporting year.]:[Number of video/virtual visits provided in reporting year.]])</f>
        <v>0</v>
      </c>
      <c r="AC1621" s="6" t="s">
        <v>8469</v>
      </c>
      <c r="AD1621" s="6">
        <v>0</v>
      </c>
      <c r="AE1621" s="6">
        <v>0</v>
      </c>
      <c r="AF1621" s="6" t="s">
        <v>4682</v>
      </c>
      <c r="AG1621" s="6">
        <v>0</v>
      </c>
      <c r="AI1621" s="6" t="s">
        <v>8233</v>
      </c>
      <c r="AJ1621" s="6" t="s">
        <v>232</v>
      </c>
      <c r="AK1621" s="6" t="s">
        <v>8483</v>
      </c>
      <c r="AL1621" s="26" t="s">
        <v>2758</v>
      </c>
      <c r="AQ1621" s="6" t="s">
        <v>63</v>
      </c>
      <c r="AX1621" s="45" t="s">
        <v>2478</v>
      </c>
      <c r="AZ1621" s="6">
        <v>1</v>
      </c>
      <c r="BA1621" s="6">
        <v>0</v>
      </c>
      <c r="BB1621" s="45">
        <v>0</v>
      </c>
      <c r="BC1621" s="6">
        <v>2</v>
      </c>
      <c r="BD1621" s="6">
        <v>0</v>
      </c>
      <c r="BF1621" s="6">
        <v>0</v>
      </c>
      <c r="BG1621" s="45">
        <v>0</v>
      </c>
      <c r="BH1621" s="45">
        <v>0</v>
      </c>
      <c r="BI1621" s="6">
        <v>0</v>
      </c>
      <c r="BJ1621" s="6">
        <v>0</v>
      </c>
      <c r="BK1621" s="6">
        <v>0</v>
      </c>
      <c r="BL1621" s="45">
        <v>0</v>
      </c>
      <c r="BM1621" s="45">
        <v>0</v>
      </c>
      <c r="BN1621" s="6">
        <v>0</v>
      </c>
      <c r="BO1621" s="6">
        <v>0</v>
      </c>
      <c r="BP1621" s="6">
        <v>2</v>
      </c>
      <c r="BQ1621" s="6">
        <v>0</v>
      </c>
      <c r="BR1621" s="45">
        <v>0</v>
      </c>
      <c r="BT1621" s="45">
        <v>0</v>
      </c>
      <c r="BU1621" s="45">
        <v>0</v>
      </c>
      <c r="BX1621" s="6">
        <v>0</v>
      </c>
      <c r="BY1621" s="6" t="s">
        <v>21</v>
      </c>
      <c r="BZ1621" s="6">
        <f t="shared" si="75"/>
        <v>5</v>
      </c>
      <c r="CA1621" s="6">
        <f t="shared" si="76"/>
        <v>2</v>
      </c>
      <c r="CC1621" s="63" t="s">
        <v>4687</v>
      </c>
      <c r="CD1621" s="6" t="s">
        <v>21</v>
      </c>
      <c r="CK1621" s="6" t="s">
        <v>5148</v>
      </c>
      <c r="DA1621" s="6" t="s">
        <v>21</v>
      </c>
      <c r="DC1621" s="6" t="s">
        <v>4434</v>
      </c>
      <c r="DD1621" s="6" t="s">
        <v>2759</v>
      </c>
      <c r="DF1621" s="29">
        <f t="shared" si="77"/>
        <v>0</v>
      </c>
      <c r="DG1621" s="6">
        <v>1</v>
      </c>
    </row>
    <row r="1622" spans="1:111" ht="16" hidden="1" x14ac:dyDescent="0.2">
      <c r="A1622" s="6" t="s">
        <v>2767</v>
      </c>
      <c r="B1622" s="25"/>
      <c r="C1622" s="25"/>
      <c r="F1622" s="25"/>
      <c r="G1622" s="63" t="s">
        <v>2512</v>
      </c>
      <c r="H1622" s="6" t="s">
        <v>8231</v>
      </c>
      <c r="L1622" s="6" t="s">
        <v>2699</v>
      </c>
      <c r="P1622" s="6" t="s">
        <v>95</v>
      </c>
      <c r="Q1622" s="6" t="s">
        <v>4773</v>
      </c>
      <c r="X1622" s="6">
        <v>0</v>
      </c>
      <c r="Y1622" s="6">
        <v>5238</v>
      </c>
      <c r="Z1622" s="6">
        <v>1951</v>
      </c>
      <c r="AA1622" s="6">
        <v>222</v>
      </c>
      <c r="AB1622" s="6">
        <f>SUM(Table2026_09_25[[#This Row],[Number of in-person visits provided in reporting year.]:[Number of video/virtual visits provided in reporting year.]])</f>
        <v>7411</v>
      </c>
      <c r="AC1622" s="6" t="s">
        <v>8469</v>
      </c>
      <c r="AD1622" s="6">
        <v>0</v>
      </c>
      <c r="AE1622" s="6">
        <v>0</v>
      </c>
      <c r="AG1622" s="6">
        <v>150</v>
      </c>
      <c r="AI1622" s="6" t="s">
        <v>8232</v>
      </c>
      <c r="AJ1622" s="6" t="s">
        <v>43</v>
      </c>
      <c r="AK1622" s="6" t="s">
        <v>8483</v>
      </c>
      <c r="AL1622" s="26" t="s">
        <v>2768</v>
      </c>
      <c r="AQ1622" s="6" t="s">
        <v>43</v>
      </c>
      <c r="AX1622" s="45" t="s">
        <v>2431</v>
      </c>
      <c r="AZ1622" s="6">
        <v>0</v>
      </c>
      <c r="BA1622" s="6">
        <v>0</v>
      </c>
      <c r="BB1622" s="45">
        <v>0</v>
      </c>
      <c r="BC1622" s="6">
        <v>0</v>
      </c>
      <c r="BD1622" s="6">
        <v>0</v>
      </c>
      <c r="BF1622" s="6">
        <v>0</v>
      </c>
      <c r="BG1622" s="45">
        <v>0</v>
      </c>
      <c r="BH1622" s="45">
        <v>0</v>
      </c>
      <c r="BI1622" s="6">
        <v>0</v>
      </c>
      <c r="BJ1622" s="6">
        <v>0</v>
      </c>
      <c r="BK1622" s="6">
        <v>0</v>
      </c>
      <c r="BL1622" s="45">
        <v>0</v>
      </c>
      <c r="BM1622" s="45">
        <v>0</v>
      </c>
      <c r="BN1622" s="6">
        <v>0</v>
      </c>
      <c r="BO1622" s="6">
        <v>0</v>
      </c>
      <c r="BP1622" s="6">
        <v>0</v>
      </c>
      <c r="BQ1622" s="6">
        <v>0</v>
      </c>
      <c r="BR1622" s="45">
        <v>0</v>
      </c>
      <c r="BT1622" s="45">
        <v>0</v>
      </c>
      <c r="BU1622" s="45">
        <v>0</v>
      </c>
      <c r="BX1622" s="6">
        <v>0</v>
      </c>
      <c r="BY1622" s="6" t="s">
        <v>21</v>
      </c>
      <c r="BZ1622" s="6">
        <f t="shared" si="75"/>
        <v>0</v>
      </c>
      <c r="CA1622" s="6">
        <f t="shared" si="76"/>
        <v>0</v>
      </c>
      <c r="CC1622" s="63" t="s">
        <v>21</v>
      </c>
      <c r="CD1622" s="6" t="s">
        <v>21</v>
      </c>
      <c r="CK1622" s="6" t="s">
        <v>5148</v>
      </c>
      <c r="DA1622" s="6" t="s">
        <v>21</v>
      </c>
      <c r="DC1622" s="6" t="s">
        <v>4434</v>
      </c>
      <c r="DD1622" s="6" t="s">
        <v>2513</v>
      </c>
      <c r="DF1622" s="29">
        <f t="shared" si="77"/>
        <v>0</v>
      </c>
      <c r="DG1622" s="6">
        <v>1</v>
      </c>
    </row>
    <row r="1623" spans="1:111" ht="16" hidden="1" x14ac:dyDescent="0.2">
      <c r="A1623" s="6" t="s">
        <v>2769</v>
      </c>
      <c r="B1623" s="25"/>
      <c r="C1623" s="25"/>
      <c r="F1623" s="25"/>
      <c r="G1623" s="63" t="s">
        <v>2512</v>
      </c>
      <c r="H1623" s="6" t="s">
        <v>3514</v>
      </c>
      <c r="L1623" s="6" t="s">
        <v>901</v>
      </c>
      <c r="P1623" s="6" t="s">
        <v>95</v>
      </c>
      <c r="Q1623" s="6" t="s">
        <v>4773</v>
      </c>
      <c r="X1623" s="6">
        <v>0</v>
      </c>
      <c r="Y1623" s="6">
        <v>340</v>
      </c>
      <c r="Z1623" s="6">
        <v>203</v>
      </c>
      <c r="AA1623" s="6">
        <v>0</v>
      </c>
      <c r="AB1623" s="6">
        <f>SUM(Table2026_09_25[[#This Row],[Number of in-person visits provided in reporting year.]:[Number of video/virtual visits provided in reporting year.]])</f>
        <v>543</v>
      </c>
      <c r="AC1623" s="6" t="s">
        <v>8469</v>
      </c>
      <c r="AD1623" s="6">
        <v>0</v>
      </c>
      <c r="AE1623" s="6">
        <v>0</v>
      </c>
      <c r="AG1623" s="6">
        <v>0</v>
      </c>
      <c r="AI1623" s="6" t="s">
        <v>5154</v>
      </c>
      <c r="AJ1623" s="6" t="s">
        <v>5155</v>
      </c>
      <c r="AK1623" s="6" t="s">
        <v>8483</v>
      </c>
      <c r="AL1623" s="26" t="s">
        <v>902</v>
      </c>
      <c r="AQ1623" s="6" t="s">
        <v>544</v>
      </c>
      <c r="AX1623" s="45" t="s">
        <v>2478</v>
      </c>
      <c r="AZ1623" s="6">
        <v>1</v>
      </c>
      <c r="BA1623" s="6">
        <v>0</v>
      </c>
      <c r="BB1623" s="45">
        <v>0</v>
      </c>
      <c r="BC1623" s="6">
        <v>1</v>
      </c>
      <c r="BD1623" s="6">
        <v>0</v>
      </c>
      <c r="BF1623" s="6">
        <v>0</v>
      </c>
      <c r="BG1623" s="45">
        <v>0</v>
      </c>
      <c r="BH1623" s="45">
        <v>0</v>
      </c>
      <c r="BI1623" s="6">
        <v>0</v>
      </c>
      <c r="BJ1623" s="6">
        <v>0</v>
      </c>
      <c r="BK1623" s="6">
        <v>0</v>
      </c>
      <c r="BL1623" s="45">
        <v>0</v>
      </c>
      <c r="BM1623" s="45">
        <v>0</v>
      </c>
      <c r="BN1623" s="6">
        <v>0</v>
      </c>
      <c r="BO1623" s="6">
        <v>0</v>
      </c>
      <c r="BP1623" s="6">
        <v>0</v>
      </c>
      <c r="BQ1623" s="6">
        <v>0</v>
      </c>
      <c r="BR1623" s="45">
        <v>0</v>
      </c>
      <c r="BT1623" s="45">
        <v>0</v>
      </c>
      <c r="BU1623" s="45">
        <v>0</v>
      </c>
      <c r="BX1623" s="6">
        <v>0</v>
      </c>
      <c r="BY1623" s="6" t="s">
        <v>21</v>
      </c>
      <c r="BZ1623" s="6">
        <f t="shared" si="75"/>
        <v>2</v>
      </c>
      <c r="CA1623" s="6">
        <f t="shared" si="76"/>
        <v>0</v>
      </c>
      <c r="CC1623" s="63" t="s">
        <v>21</v>
      </c>
      <c r="CD1623" s="6" t="s">
        <v>2770</v>
      </c>
      <c r="CK1623" s="6" t="s">
        <v>5148</v>
      </c>
      <c r="DA1623" s="6" t="s">
        <v>2771</v>
      </c>
      <c r="DC1623" s="6" t="s">
        <v>4434</v>
      </c>
      <c r="DD1623" s="6" t="s">
        <v>2527</v>
      </c>
      <c r="DF1623" s="29">
        <f t="shared" si="77"/>
        <v>0</v>
      </c>
      <c r="DG1623" s="6">
        <v>1</v>
      </c>
    </row>
    <row r="1624" spans="1:111" ht="16" hidden="1" x14ac:dyDescent="0.2">
      <c r="A1624" s="6" t="s">
        <v>2772</v>
      </c>
      <c r="B1624" s="25"/>
      <c r="C1624" s="25"/>
      <c r="F1624" s="25"/>
      <c r="G1624" s="63" t="s">
        <v>2512</v>
      </c>
      <c r="H1624" s="6" t="s">
        <v>650</v>
      </c>
      <c r="L1624" s="6" t="s">
        <v>6407</v>
      </c>
      <c r="P1624" s="6" t="s">
        <v>558</v>
      </c>
      <c r="Q1624" s="6" t="s">
        <v>4773</v>
      </c>
      <c r="X1624" s="6">
        <v>213</v>
      </c>
      <c r="Y1624" s="6">
        <v>1506</v>
      </c>
      <c r="Z1624" s="6">
        <v>823</v>
      </c>
      <c r="AA1624" s="6">
        <v>0</v>
      </c>
      <c r="AB1624" s="6">
        <f>SUM(Table2026_09_25[[#This Row],[Number of in-person visits provided in reporting year.]:[Number of video/virtual visits provided in reporting year.]])</f>
        <v>2329</v>
      </c>
      <c r="AC1624" s="6" t="s">
        <v>8469</v>
      </c>
      <c r="AD1624" s="6">
        <v>0</v>
      </c>
      <c r="AE1624" s="6">
        <v>0</v>
      </c>
      <c r="AF1624" s="6" t="s">
        <v>4682</v>
      </c>
      <c r="AG1624" s="6">
        <v>93</v>
      </c>
      <c r="AI1624" s="6" t="s">
        <v>7942</v>
      </c>
      <c r="AJ1624" s="6" t="s">
        <v>43</v>
      </c>
      <c r="AK1624" s="6" t="s">
        <v>8483</v>
      </c>
      <c r="AL1624" s="26" t="s">
        <v>651</v>
      </c>
      <c r="AQ1624" s="6" t="s">
        <v>43</v>
      </c>
      <c r="AX1624" s="45" t="s">
        <v>2478</v>
      </c>
      <c r="AZ1624" s="6">
        <v>1</v>
      </c>
      <c r="BA1624" s="6">
        <v>0.02</v>
      </c>
      <c r="BB1624" s="45">
        <v>0</v>
      </c>
      <c r="BC1624" s="6">
        <v>0</v>
      </c>
      <c r="BD1624" s="6">
        <v>0</v>
      </c>
      <c r="BF1624" s="6">
        <v>1</v>
      </c>
      <c r="BG1624" s="45">
        <v>1</v>
      </c>
      <c r="BH1624" s="45">
        <v>0</v>
      </c>
      <c r="BI1624" s="6">
        <v>0</v>
      </c>
      <c r="BJ1624" s="6">
        <v>1</v>
      </c>
      <c r="BK1624" s="6">
        <v>1</v>
      </c>
      <c r="BL1624" s="45">
        <v>0</v>
      </c>
      <c r="BM1624" s="45">
        <v>0</v>
      </c>
      <c r="BN1624" s="6">
        <v>0</v>
      </c>
      <c r="BO1624" s="6">
        <v>0</v>
      </c>
      <c r="BP1624" s="6">
        <v>0</v>
      </c>
      <c r="BQ1624" s="6">
        <v>0</v>
      </c>
      <c r="BR1624" s="45">
        <v>1</v>
      </c>
      <c r="BT1624" s="45">
        <v>0</v>
      </c>
      <c r="BU1624" s="45">
        <v>0</v>
      </c>
      <c r="BX1624" s="6">
        <v>0</v>
      </c>
      <c r="BY1624" s="6" t="s">
        <v>21</v>
      </c>
      <c r="BZ1624" s="6">
        <f t="shared" si="75"/>
        <v>6.02</v>
      </c>
      <c r="CA1624" s="6">
        <f t="shared" si="76"/>
        <v>5</v>
      </c>
      <c r="CC1624" s="63" t="s">
        <v>4753</v>
      </c>
      <c r="CD1624" s="6" t="s">
        <v>21</v>
      </c>
      <c r="CK1624" s="6" t="s">
        <v>7981</v>
      </c>
      <c r="DA1624" s="6" t="s">
        <v>2773</v>
      </c>
      <c r="DC1624" s="6" t="s">
        <v>4434</v>
      </c>
      <c r="DD1624" s="6" t="s">
        <v>2722</v>
      </c>
      <c r="DF1624" s="29">
        <f t="shared" si="77"/>
        <v>0</v>
      </c>
      <c r="DG1624" s="6">
        <v>1</v>
      </c>
    </row>
    <row r="1625" spans="1:111" ht="16" hidden="1" x14ac:dyDescent="0.2">
      <c r="A1625" s="6" t="s">
        <v>2774</v>
      </c>
      <c r="B1625" s="25"/>
      <c r="C1625" s="25"/>
      <c r="F1625" s="25"/>
      <c r="G1625" s="63" t="s">
        <v>2512</v>
      </c>
      <c r="H1625" s="6" t="s">
        <v>7605</v>
      </c>
      <c r="L1625" s="6" t="s">
        <v>2775</v>
      </c>
      <c r="P1625" s="6" t="s">
        <v>558</v>
      </c>
      <c r="Q1625" s="6" t="s">
        <v>4773</v>
      </c>
      <c r="X1625" s="6">
        <v>0</v>
      </c>
      <c r="Y1625" s="6">
        <v>795</v>
      </c>
      <c r="Z1625" s="6">
        <v>149</v>
      </c>
      <c r="AA1625" s="6">
        <v>5</v>
      </c>
      <c r="AB1625" s="6">
        <f>SUM(Table2026_09_25[[#This Row],[Number of in-person visits provided in reporting year.]:[Number of video/virtual visits provided in reporting year.]])</f>
        <v>949</v>
      </c>
      <c r="AC1625" s="6" t="s">
        <v>8469</v>
      </c>
      <c r="AD1625" s="6">
        <v>0</v>
      </c>
      <c r="AE1625" s="6">
        <v>0</v>
      </c>
      <c r="AG1625" s="6">
        <v>21</v>
      </c>
      <c r="AI1625" s="6" t="s">
        <v>7608</v>
      </c>
      <c r="AJ1625" s="6" t="s">
        <v>7609</v>
      </c>
      <c r="AK1625" s="6" t="s">
        <v>8483</v>
      </c>
      <c r="AL1625" s="26" t="s">
        <v>220</v>
      </c>
      <c r="AQ1625" s="6" t="s">
        <v>43</v>
      </c>
      <c r="AX1625" s="45" t="s">
        <v>2431</v>
      </c>
      <c r="AZ1625" s="6">
        <v>0</v>
      </c>
      <c r="BA1625" s="6">
        <v>0</v>
      </c>
      <c r="BB1625" s="45">
        <v>0</v>
      </c>
      <c r="BC1625" s="6">
        <v>0</v>
      </c>
      <c r="BD1625" s="6">
        <v>0</v>
      </c>
      <c r="BF1625" s="6">
        <v>0</v>
      </c>
      <c r="BG1625" s="45">
        <v>0</v>
      </c>
      <c r="BH1625" s="45">
        <v>0</v>
      </c>
      <c r="BI1625" s="6">
        <v>0</v>
      </c>
      <c r="BJ1625" s="6">
        <v>0</v>
      </c>
      <c r="BK1625" s="6">
        <v>0</v>
      </c>
      <c r="BL1625" s="45">
        <v>0</v>
      </c>
      <c r="BM1625" s="45">
        <v>0</v>
      </c>
      <c r="BN1625" s="6">
        <v>0</v>
      </c>
      <c r="BO1625" s="6">
        <v>0</v>
      </c>
      <c r="BP1625" s="6">
        <v>0</v>
      </c>
      <c r="BQ1625" s="6">
        <v>0</v>
      </c>
      <c r="BR1625" s="45">
        <v>0</v>
      </c>
      <c r="BT1625" s="45">
        <v>0</v>
      </c>
      <c r="BU1625" s="45">
        <v>0</v>
      </c>
      <c r="BX1625" s="6">
        <v>0</v>
      </c>
      <c r="BY1625" s="6" t="s">
        <v>21</v>
      </c>
      <c r="BZ1625" s="6">
        <f t="shared" si="75"/>
        <v>0</v>
      </c>
      <c r="CA1625" s="6">
        <f t="shared" si="76"/>
        <v>0</v>
      </c>
      <c r="CC1625" s="63" t="s">
        <v>21</v>
      </c>
      <c r="CD1625" s="6" t="s">
        <v>21</v>
      </c>
      <c r="CK1625" s="6" t="s">
        <v>5148</v>
      </c>
      <c r="DA1625" s="6" t="s">
        <v>21</v>
      </c>
      <c r="DC1625" s="6" t="s">
        <v>4434</v>
      </c>
      <c r="DD1625" s="6" t="s">
        <v>2513</v>
      </c>
      <c r="DF1625" s="29">
        <f t="shared" si="77"/>
        <v>0</v>
      </c>
      <c r="DG1625" s="6">
        <v>1</v>
      </c>
    </row>
    <row r="1626" spans="1:111" ht="16" hidden="1" x14ac:dyDescent="0.2">
      <c r="A1626" s="6" t="s">
        <v>2776</v>
      </c>
      <c r="B1626" s="25"/>
      <c r="C1626" s="25"/>
      <c r="F1626" s="25"/>
      <c r="G1626" s="63" t="s">
        <v>2512</v>
      </c>
      <c r="H1626" s="6" t="s">
        <v>811</v>
      </c>
      <c r="L1626" s="6" t="s">
        <v>2777</v>
      </c>
      <c r="P1626" s="6" t="s">
        <v>558</v>
      </c>
      <c r="Q1626" s="6" t="s">
        <v>4773</v>
      </c>
      <c r="X1626" s="6">
        <v>2688</v>
      </c>
      <c r="Y1626" s="6">
        <v>125685</v>
      </c>
      <c r="Z1626" s="6">
        <v>8376</v>
      </c>
      <c r="AA1626" s="6">
        <v>968</v>
      </c>
      <c r="AB1626" s="6">
        <f>SUM(Table2026_09_25[[#This Row],[Number of in-person visits provided in reporting year.]:[Number of video/virtual visits provided in reporting year.]])</f>
        <v>135029</v>
      </c>
      <c r="AC1626" s="6" t="s">
        <v>8469</v>
      </c>
      <c r="AD1626" s="6">
        <v>0</v>
      </c>
      <c r="AE1626" s="6">
        <v>0</v>
      </c>
      <c r="AF1626" s="6" t="s">
        <v>4682</v>
      </c>
      <c r="AG1626" s="6">
        <v>149</v>
      </c>
      <c r="AI1626" s="6" t="s">
        <v>8234</v>
      </c>
      <c r="AJ1626" s="6" t="s">
        <v>149</v>
      </c>
      <c r="AK1626" s="6" t="s">
        <v>8483</v>
      </c>
      <c r="AL1626" s="26" t="s">
        <v>812</v>
      </c>
      <c r="AQ1626" s="6" t="s">
        <v>63</v>
      </c>
      <c r="AX1626" s="45" t="s">
        <v>2431</v>
      </c>
      <c r="AZ1626" s="6">
        <v>6</v>
      </c>
      <c r="BA1626" s="6">
        <v>0</v>
      </c>
      <c r="BB1626" s="45">
        <v>0</v>
      </c>
      <c r="BC1626" s="6">
        <v>0</v>
      </c>
      <c r="BD1626" s="6">
        <v>3</v>
      </c>
      <c r="BF1626" s="6">
        <v>0</v>
      </c>
      <c r="BG1626" s="45">
        <v>8</v>
      </c>
      <c r="BH1626" s="45">
        <v>0</v>
      </c>
      <c r="BI1626" s="6">
        <v>0</v>
      </c>
      <c r="BJ1626" s="6">
        <v>0</v>
      </c>
      <c r="BK1626" s="6">
        <v>0</v>
      </c>
      <c r="BL1626" s="45">
        <v>0</v>
      </c>
      <c r="BM1626" s="45">
        <v>0</v>
      </c>
      <c r="BN1626" s="6">
        <v>0</v>
      </c>
      <c r="BO1626" s="6">
        <v>0</v>
      </c>
      <c r="BP1626" s="6">
        <v>7</v>
      </c>
      <c r="BQ1626" s="6">
        <v>0</v>
      </c>
      <c r="BR1626" s="45">
        <v>11</v>
      </c>
      <c r="BT1626" s="45">
        <v>0</v>
      </c>
      <c r="BU1626" s="45">
        <v>0</v>
      </c>
      <c r="BX1626" s="6">
        <v>0</v>
      </c>
      <c r="BY1626" s="6" t="s">
        <v>21</v>
      </c>
      <c r="BZ1626" s="6">
        <f t="shared" si="75"/>
        <v>35</v>
      </c>
      <c r="CA1626" s="6">
        <f t="shared" si="76"/>
        <v>26</v>
      </c>
      <c r="CC1626" s="63" t="s">
        <v>4687</v>
      </c>
      <c r="CD1626" s="6" t="s">
        <v>21</v>
      </c>
      <c r="CK1626" s="6" t="s">
        <v>7981</v>
      </c>
      <c r="DA1626" s="6" t="s">
        <v>21</v>
      </c>
      <c r="DC1626" s="6" t="s">
        <v>4434</v>
      </c>
      <c r="DD1626" s="6" t="s">
        <v>814</v>
      </c>
      <c r="DF1626" s="29">
        <f t="shared" si="77"/>
        <v>0</v>
      </c>
      <c r="DG1626" s="6">
        <v>1</v>
      </c>
    </row>
    <row r="1627" spans="1:111" ht="16" hidden="1" x14ac:dyDescent="0.2">
      <c r="A1627" s="6" t="s">
        <v>2778</v>
      </c>
      <c r="B1627" s="25"/>
      <c r="C1627" s="25"/>
      <c r="F1627" s="25"/>
      <c r="G1627" s="63" t="s">
        <v>2512</v>
      </c>
      <c r="H1627" s="6" t="s">
        <v>3512</v>
      </c>
      <c r="L1627" s="6" t="s">
        <v>2432</v>
      </c>
      <c r="P1627" s="6" t="s">
        <v>558</v>
      </c>
      <c r="Q1627" s="6" t="s">
        <v>4773</v>
      </c>
      <c r="X1627" s="6">
        <v>738</v>
      </c>
      <c r="Y1627" s="6">
        <v>735</v>
      </c>
      <c r="Z1627" s="6">
        <v>19</v>
      </c>
      <c r="AA1627" s="6">
        <v>0</v>
      </c>
      <c r="AB1627" s="6">
        <f>SUM(Table2026_09_25[[#This Row],[Number of in-person visits provided in reporting year.]:[Number of video/virtual visits provided in reporting year.]])</f>
        <v>754</v>
      </c>
      <c r="AC1627" s="6" t="s">
        <v>8469</v>
      </c>
      <c r="AD1627" s="6">
        <v>0</v>
      </c>
      <c r="AE1627" s="6">
        <v>0</v>
      </c>
      <c r="AF1627" s="6" t="s">
        <v>4682</v>
      </c>
      <c r="AG1627" s="6">
        <v>20</v>
      </c>
      <c r="AI1627" s="6" t="s">
        <v>4817</v>
      </c>
      <c r="AJ1627" s="6" t="s">
        <v>149</v>
      </c>
      <c r="AK1627" s="6" t="s">
        <v>8483</v>
      </c>
      <c r="AL1627" s="26" t="s">
        <v>294</v>
      </c>
      <c r="AQ1627" s="6" t="s">
        <v>63</v>
      </c>
      <c r="AX1627" s="45" t="s">
        <v>2431</v>
      </c>
      <c r="AZ1627" s="6">
        <v>1</v>
      </c>
      <c r="BA1627" s="6">
        <v>0</v>
      </c>
      <c r="BB1627" s="45">
        <v>0</v>
      </c>
      <c r="BC1627" s="6">
        <v>0</v>
      </c>
      <c r="BD1627" s="6">
        <v>0</v>
      </c>
      <c r="BF1627" s="6">
        <v>0</v>
      </c>
      <c r="BG1627" s="45">
        <v>2</v>
      </c>
      <c r="BH1627" s="45">
        <v>0</v>
      </c>
      <c r="BI1627" s="6">
        <v>0</v>
      </c>
      <c r="BJ1627" s="6">
        <v>0</v>
      </c>
      <c r="BK1627" s="6">
        <v>0</v>
      </c>
      <c r="BL1627" s="45">
        <v>2</v>
      </c>
      <c r="BM1627" s="45">
        <v>0</v>
      </c>
      <c r="BN1627" s="6">
        <v>0</v>
      </c>
      <c r="BO1627" s="6">
        <v>0</v>
      </c>
      <c r="BP1627" s="6">
        <v>2</v>
      </c>
      <c r="BQ1627" s="6">
        <v>0</v>
      </c>
      <c r="BR1627" s="45">
        <v>0</v>
      </c>
      <c r="BT1627" s="45">
        <v>0</v>
      </c>
      <c r="BU1627" s="45">
        <v>0</v>
      </c>
      <c r="BX1627" s="6">
        <v>0</v>
      </c>
      <c r="BY1627" s="6" t="s">
        <v>21</v>
      </c>
      <c r="BZ1627" s="6">
        <f t="shared" si="75"/>
        <v>7</v>
      </c>
      <c r="CA1627" s="6">
        <f t="shared" si="76"/>
        <v>6</v>
      </c>
      <c r="CC1627" s="63" t="s">
        <v>4687</v>
      </c>
      <c r="CD1627" s="6" t="s">
        <v>21</v>
      </c>
      <c r="CK1627" s="6" t="s">
        <v>7981</v>
      </c>
      <c r="DA1627" s="6" t="s">
        <v>21</v>
      </c>
      <c r="DC1627" s="6" t="s">
        <v>4434</v>
      </c>
      <c r="DD1627" s="6" t="s">
        <v>1487</v>
      </c>
      <c r="DF1627" s="29">
        <f t="shared" si="77"/>
        <v>0</v>
      </c>
      <c r="DG1627" s="6">
        <v>1</v>
      </c>
    </row>
    <row r="1628" spans="1:111" ht="16" hidden="1" x14ac:dyDescent="0.2">
      <c r="A1628" s="6" t="s">
        <v>2781</v>
      </c>
      <c r="B1628" s="25"/>
      <c r="C1628" s="25"/>
      <c r="F1628" s="25"/>
      <c r="G1628" s="63" t="s">
        <v>2512</v>
      </c>
      <c r="H1628" s="55" t="s">
        <v>7927</v>
      </c>
      <c r="L1628" s="6" t="s">
        <v>6407</v>
      </c>
      <c r="P1628" s="6" t="s">
        <v>558</v>
      </c>
      <c r="Q1628" s="6" t="s">
        <v>4773</v>
      </c>
      <c r="X1628" s="6">
        <v>623</v>
      </c>
      <c r="Y1628" s="6">
        <v>1976</v>
      </c>
      <c r="Z1628" s="6">
        <v>1360</v>
      </c>
      <c r="AA1628" s="6">
        <v>1</v>
      </c>
      <c r="AB1628" s="6">
        <f>SUM(Table2026_09_25[[#This Row],[Number of in-person visits provided in reporting year.]:[Number of video/virtual visits provided in reporting year.]])</f>
        <v>3337</v>
      </c>
      <c r="AC1628" s="6" t="s">
        <v>8469</v>
      </c>
      <c r="AD1628" s="6">
        <v>0</v>
      </c>
      <c r="AE1628" s="6">
        <v>0</v>
      </c>
      <c r="AF1628" s="6" t="s">
        <v>4682</v>
      </c>
      <c r="AG1628" s="6">
        <v>750</v>
      </c>
      <c r="AI1628" s="6" t="s">
        <v>7929</v>
      </c>
      <c r="AJ1628" s="6" t="s">
        <v>4704</v>
      </c>
      <c r="AK1628" s="6" t="s">
        <v>8483</v>
      </c>
      <c r="AL1628" s="26" t="s">
        <v>2782</v>
      </c>
      <c r="AQ1628" s="6" t="s">
        <v>63</v>
      </c>
      <c r="AX1628" s="45" t="s">
        <v>2431</v>
      </c>
      <c r="AZ1628" s="6">
        <v>1</v>
      </c>
      <c r="BA1628" s="6">
        <v>0</v>
      </c>
      <c r="BB1628" s="45">
        <v>0.2</v>
      </c>
      <c r="BC1628" s="6">
        <v>0.08</v>
      </c>
      <c r="BD1628" s="6">
        <v>0</v>
      </c>
      <c r="BF1628" s="6">
        <v>1</v>
      </c>
      <c r="BG1628" s="45">
        <v>0.65</v>
      </c>
      <c r="BH1628" s="45">
        <v>0</v>
      </c>
      <c r="BI1628" s="6">
        <v>0</v>
      </c>
      <c r="BJ1628" s="6">
        <v>1</v>
      </c>
      <c r="BK1628" s="6">
        <v>0.6</v>
      </c>
      <c r="BL1628" s="45">
        <v>0</v>
      </c>
      <c r="BM1628" s="45">
        <v>0</v>
      </c>
      <c r="BN1628" s="6">
        <v>0</v>
      </c>
      <c r="BO1628" s="6">
        <v>0</v>
      </c>
      <c r="BP1628" s="6">
        <v>0</v>
      </c>
      <c r="BQ1628" s="6">
        <v>1</v>
      </c>
      <c r="BR1628" s="45">
        <v>0.8</v>
      </c>
      <c r="BT1628" s="45">
        <v>0</v>
      </c>
      <c r="BU1628" s="45">
        <v>0</v>
      </c>
      <c r="BX1628" s="6">
        <v>0</v>
      </c>
      <c r="BY1628" s="6" t="s">
        <v>21</v>
      </c>
      <c r="BZ1628" s="6">
        <f t="shared" si="75"/>
        <v>6.33</v>
      </c>
      <c r="CA1628" s="6">
        <f t="shared" si="76"/>
        <v>5.25</v>
      </c>
      <c r="CC1628" s="63" t="s">
        <v>4753</v>
      </c>
      <c r="CD1628" s="6" t="s">
        <v>21</v>
      </c>
      <c r="CK1628" s="6" t="s">
        <v>5148</v>
      </c>
      <c r="DA1628" s="6" t="s">
        <v>21</v>
      </c>
      <c r="DC1628" s="6" t="s">
        <v>4434</v>
      </c>
      <c r="DD1628" s="6" t="s">
        <v>2722</v>
      </c>
      <c r="DF1628" s="29">
        <f t="shared" si="77"/>
        <v>0</v>
      </c>
      <c r="DG1628" s="6">
        <v>1</v>
      </c>
    </row>
    <row r="1629" spans="1:111" ht="16" hidden="1" x14ac:dyDescent="0.2">
      <c r="A1629" s="6" t="s">
        <v>2779</v>
      </c>
      <c r="B1629" s="25"/>
      <c r="C1629" s="25"/>
      <c r="F1629" s="25"/>
      <c r="G1629" s="63" t="s">
        <v>2512</v>
      </c>
      <c r="H1629" s="6" t="s">
        <v>4827</v>
      </c>
      <c r="L1629" s="6" t="s">
        <v>2780</v>
      </c>
      <c r="P1629" s="6" t="s">
        <v>558</v>
      </c>
      <c r="Q1629" s="6" t="s">
        <v>4773</v>
      </c>
      <c r="X1629" s="6">
        <v>99</v>
      </c>
      <c r="Y1629" s="6">
        <v>417</v>
      </c>
      <c r="Z1629" s="6">
        <v>238</v>
      </c>
      <c r="AA1629" s="6">
        <v>1</v>
      </c>
      <c r="AB1629" s="6">
        <f>SUM(Table2026_09_25[[#This Row],[Number of in-person visits provided in reporting year.]:[Number of video/virtual visits provided in reporting year.]])</f>
        <v>656</v>
      </c>
      <c r="AC1629" s="6" t="s">
        <v>8469</v>
      </c>
      <c r="AD1629" s="6">
        <v>0</v>
      </c>
      <c r="AE1629" s="6">
        <v>0</v>
      </c>
      <c r="AF1629" s="6" t="s">
        <v>4682</v>
      </c>
      <c r="AG1629" s="6">
        <v>17.2</v>
      </c>
      <c r="AI1629" s="6" t="s">
        <v>8088</v>
      </c>
      <c r="AJ1629" s="6" t="s">
        <v>34</v>
      </c>
      <c r="AK1629" s="6" t="s">
        <v>8483</v>
      </c>
      <c r="AL1629" s="26" t="s">
        <v>710</v>
      </c>
      <c r="AQ1629" s="6" t="s">
        <v>544</v>
      </c>
      <c r="AX1629" s="45" t="s">
        <v>2478</v>
      </c>
      <c r="AZ1629" s="6">
        <v>0</v>
      </c>
      <c r="BA1629" s="6">
        <v>0</v>
      </c>
      <c r="BB1629" s="45">
        <v>0</v>
      </c>
      <c r="BC1629" s="6">
        <v>0</v>
      </c>
      <c r="BD1629" s="6">
        <v>0</v>
      </c>
      <c r="BF1629" s="6">
        <v>0</v>
      </c>
      <c r="BG1629" s="45">
        <v>0</v>
      </c>
      <c r="BH1629" s="45">
        <v>0</v>
      </c>
      <c r="BI1629" s="6">
        <v>0</v>
      </c>
      <c r="BJ1629" s="6">
        <v>0</v>
      </c>
      <c r="BK1629" s="6">
        <v>0</v>
      </c>
      <c r="BL1629" s="45">
        <v>0</v>
      </c>
      <c r="BM1629" s="45">
        <v>0</v>
      </c>
      <c r="BN1629" s="6">
        <v>0</v>
      </c>
      <c r="BO1629" s="6">
        <v>0</v>
      </c>
      <c r="BP1629" s="6">
        <v>0</v>
      </c>
      <c r="BQ1629" s="6">
        <v>0</v>
      </c>
      <c r="BR1629" s="45">
        <v>0</v>
      </c>
      <c r="BT1629" s="45">
        <v>0</v>
      </c>
      <c r="BU1629" s="45">
        <v>0</v>
      </c>
      <c r="BX1629" s="6">
        <v>0</v>
      </c>
      <c r="BY1629" s="6" t="s">
        <v>21</v>
      </c>
      <c r="BZ1629" s="6">
        <f t="shared" si="75"/>
        <v>0</v>
      </c>
      <c r="CA1629" s="6">
        <f t="shared" si="76"/>
        <v>0</v>
      </c>
      <c r="CC1629" s="63" t="s">
        <v>4753</v>
      </c>
      <c r="CD1629" s="6" t="s">
        <v>21</v>
      </c>
      <c r="CK1629" s="6" t="s">
        <v>5148</v>
      </c>
      <c r="DA1629" s="6" t="s">
        <v>21</v>
      </c>
      <c r="DC1629" s="6" t="s">
        <v>4434</v>
      </c>
      <c r="DD1629" s="6" t="s">
        <v>2753</v>
      </c>
      <c r="DF1629" s="29">
        <f t="shared" si="77"/>
        <v>0</v>
      </c>
      <c r="DG1629" s="6">
        <v>1</v>
      </c>
    </row>
    <row r="1630" spans="1:111" ht="16" hidden="1" x14ac:dyDescent="0.2">
      <c r="A1630" s="6" t="s">
        <v>2789</v>
      </c>
      <c r="B1630" s="25"/>
      <c r="C1630" s="25"/>
      <c r="F1630" s="25"/>
      <c r="G1630" s="63" t="s">
        <v>2512</v>
      </c>
      <c r="H1630" s="6" t="s">
        <v>7974</v>
      </c>
      <c r="L1630" s="6" t="s">
        <v>2790</v>
      </c>
      <c r="P1630" s="6" t="s">
        <v>558</v>
      </c>
      <c r="Q1630" s="6" t="s">
        <v>4773</v>
      </c>
      <c r="X1630" s="6">
        <v>0</v>
      </c>
      <c r="Y1630" s="6">
        <v>0</v>
      </c>
      <c r="Z1630" s="6">
        <v>0</v>
      </c>
      <c r="AA1630" s="6">
        <v>0</v>
      </c>
      <c r="AB1630" s="6">
        <f>SUM(Table2026_09_25[[#This Row],[Number of in-person visits provided in reporting year.]:[Number of video/virtual visits provided in reporting year.]])</f>
        <v>0</v>
      </c>
      <c r="AC1630" s="6" t="s">
        <v>8469</v>
      </c>
      <c r="AD1630" s="6">
        <v>0</v>
      </c>
      <c r="AE1630" s="6">
        <v>0</v>
      </c>
      <c r="AF1630" s="6" t="s">
        <v>4682</v>
      </c>
      <c r="AG1630" s="6">
        <v>0</v>
      </c>
      <c r="AI1630" s="6" t="s">
        <v>7976</v>
      </c>
      <c r="AJ1630" s="6" t="s">
        <v>7977</v>
      </c>
      <c r="AK1630" s="6" t="s">
        <v>8483</v>
      </c>
      <c r="AL1630" s="26" t="s">
        <v>2791</v>
      </c>
      <c r="AQ1630" s="6" t="s">
        <v>1289</v>
      </c>
      <c r="AX1630" s="45" t="s">
        <v>2431</v>
      </c>
      <c r="AZ1630" s="6">
        <v>2</v>
      </c>
      <c r="BA1630" s="6">
        <v>0</v>
      </c>
      <c r="BB1630" s="45">
        <v>0</v>
      </c>
      <c r="BC1630" s="6">
        <v>0</v>
      </c>
      <c r="BD1630" s="6">
        <v>0</v>
      </c>
      <c r="BF1630" s="6">
        <v>0</v>
      </c>
      <c r="BG1630" s="45">
        <v>0</v>
      </c>
      <c r="BH1630" s="45">
        <v>0</v>
      </c>
      <c r="BI1630" s="6">
        <v>0</v>
      </c>
      <c r="BJ1630" s="6">
        <v>0</v>
      </c>
      <c r="BK1630" s="6">
        <v>0</v>
      </c>
      <c r="BL1630" s="45">
        <v>0</v>
      </c>
      <c r="BM1630" s="45">
        <v>0</v>
      </c>
      <c r="BN1630" s="6">
        <v>0</v>
      </c>
      <c r="BO1630" s="6">
        <v>0</v>
      </c>
      <c r="BP1630" s="6">
        <v>0</v>
      </c>
      <c r="BQ1630" s="6">
        <v>0</v>
      </c>
      <c r="BR1630" s="45">
        <v>0</v>
      </c>
      <c r="BT1630" s="45">
        <v>0</v>
      </c>
      <c r="BU1630" s="45">
        <v>0</v>
      </c>
      <c r="BX1630" s="6">
        <v>12</v>
      </c>
      <c r="BY1630" s="6" t="s">
        <v>2792</v>
      </c>
      <c r="BZ1630" s="6">
        <f t="shared" si="75"/>
        <v>2</v>
      </c>
      <c r="CA1630" s="6">
        <f t="shared" si="76"/>
        <v>12</v>
      </c>
      <c r="CC1630" s="63" t="s">
        <v>4753</v>
      </c>
      <c r="CD1630" s="6" t="s">
        <v>1861</v>
      </c>
      <c r="CK1630" s="6" t="s">
        <v>7981</v>
      </c>
      <c r="DA1630" s="6" t="s">
        <v>2793</v>
      </c>
      <c r="DC1630" s="6" t="s">
        <v>4434</v>
      </c>
      <c r="DD1630" s="6" t="s">
        <v>2794</v>
      </c>
      <c r="DF1630" s="29">
        <f t="shared" si="77"/>
        <v>0</v>
      </c>
      <c r="DG1630" s="6">
        <v>1</v>
      </c>
    </row>
    <row r="1631" spans="1:111" ht="16" hidden="1" x14ac:dyDescent="0.2">
      <c r="A1631" s="6" t="s">
        <v>2783</v>
      </c>
      <c r="B1631" s="25"/>
      <c r="C1631" s="25"/>
      <c r="F1631" s="25"/>
      <c r="G1631" s="63" t="s">
        <v>2512</v>
      </c>
      <c r="H1631" s="6" t="s">
        <v>6222</v>
      </c>
      <c r="L1631" s="6" t="s">
        <v>2784</v>
      </c>
      <c r="P1631" s="6" t="s">
        <v>558</v>
      </c>
      <c r="Q1631" s="6" t="s">
        <v>4773</v>
      </c>
      <c r="X1631" s="6">
        <v>2563</v>
      </c>
      <c r="Y1631" s="6">
        <v>5335</v>
      </c>
      <c r="Z1631" s="6">
        <v>3153</v>
      </c>
      <c r="AA1631" s="6">
        <v>7</v>
      </c>
      <c r="AB1631" s="6">
        <f>SUM(Table2026_09_25[[#This Row],[Number of in-person visits provided in reporting year.]:[Number of video/virtual visits provided in reporting year.]])</f>
        <v>8495</v>
      </c>
      <c r="AC1631" s="6" t="s">
        <v>8469</v>
      </c>
      <c r="AD1631" s="6">
        <v>0</v>
      </c>
      <c r="AE1631" s="6">
        <v>0</v>
      </c>
      <c r="AF1631" s="6" t="s">
        <v>4682</v>
      </c>
      <c r="AG1631" s="6">
        <v>30</v>
      </c>
      <c r="AI1631" s="6" t="s">
        <v>6227</v>
      </c>
      <c r="AJ1631" s="6" t="s">
        <v>5296</v>
      </c>
      <c r="AK1631" s="6" t="s">
        <v>8483</v>
      </c>
      <c r="AL1631" s="26" t="s">
        <v>2662</v>
      </c>
      <c r="AQ1631" s="6" t="s">
        <v>544</v>
      </c>
      <c r="AX1631" s="45" t="s">
        <v>2431</v>
      </c>
      <c r="AZ1631" s="6">
        <v>1.5</v>
      </c>
      <c r="BA1631" s="6">
        <v>0</v>
      </c>
      <c r="BB1631" s="45">
        <v>0</v>
      </c>
      <c r="BC1631" s="6">
        <v>0.5</v>
      </c>
      <c r="BD1631" s="6">
        <v>0</v>
      </c>
      <c r="BF1631" s="6">
        <v>0</v>
      </c>
      <c r="BG1631" s="45">
        <v>1</v>
      </c>
      <c r="BH1631" s="45">
        <v>0</v>
      </c>
      <c r="BI1631" s="6">
        <v>0</v>
      </c>
      <c r="BJ1631" s="6">
        <v>0</v>
      </c>
      <c r="BK1631" s="6">
        <v>0</v>
      </c>
      <c r="BL1631" s="45">
        <v>0.8</v>
      </c>
      <c r="BM1631" s="45">
        <v>0</v>
      </c>
      <c r="BN1631" s="6">
        <v>0</v>
      </c>
      <c r="BO1631" s="6">
        <v>0</v>
      </c>
      <c r="BP1631" s="6">
        <v>8</v>
      </c>
      <c r="BQ1631" s="6">
        <v>1</v>
      </c>
      <c r="BR1631" s="45">
        <v>1</v>
      </c>
      <c r="BT1631" s="45">
        <v>0</v>
      </c>
      <c r="BU1631" s="45">
        <v>0</v>
      </c>
      <c r="BX1631" s="6">
        <v>0</v>
      </c>
      <c r="BY1631" s="6" t="s">
        <v>21</v>
      </c>
      <c r="BZ1631" s="6">
        <f t="shared" si="75"/>
        <v>13.8</v>
      </c>
      <c r="CA1631" s="6">
        <f t="shared" si="76"/>
        <v>11.8</v>
      </c>
      <c r="CC1631" s="63" t="s">
        <v>4687</v>
      </c>
      <c r="CD1631" s="6" t="s">
        <v>2770</v>
      </c>
      <c r="CK1631" s="6" t="s">
        <v>5148</v>
      </c>
      <c r="DA1631" s="6" t="s">
        <v>21</v>
      </c>
      <c r="DC1631" s="6" t="s">
        <v>4434</v>
      </c>
      <c r="DD1631" s="6" t="s">
        <v>2527</v>
      </c>
      <c r="DF1631" s="29">
        <f t="shared" si="77"/>
        <v>0</v>
      </c>
      <c r="DG1631" s="6">
        <v>1</v>
      </c>
    </row>
    <row r="1632" spans="1:111" ht="16" hidden="1" x14ac:dyDescent="0.2">
      <c r="A1632" s="6" t="s">
        <v>2785</v>
      </c>
      <c r="B1632" s="25"/>
      <c r="C1632" s="25"/>
      <c r="F1632" s="25"/>
      <c r="G1632" s="63" t="s">
        <v>2512</v>
      </c>
      <c r="H1632" s="55" t="s">
        <v>7901</v>
      </c>
      <c r="L1632" s="6" t="s">
        <v>6407</v>
      </c>
      <c r="P1632" s="6" t="s">
        <v>558</v>
      </c>
      <c r="Q1632" s="6" t="s">
        <v>4773</v>
      </c>
      <c r="X1632" s="6">
        <v>575</v>
      </c>
      <c r="Y1632" s="6">
        <v>2603</v>
      </c>
      <c r="Z1632" s="6">
        <v>1073</v>
      </c>
      <c r="AA1632" s="6">
        <v>0</v>
      </c>
      <c r="AB1632" s="6">
        <f>SUM(Table2026_09_25[[#This Row],[Number of in-person visits provided in reporting year.]:[Number of video/virtual visits provided in reporting year.]])</f>
        <v>3676</v>
      </c>
      <c r="AC1632" s="6" t="s">
        <v>8469</v>
      </c>
      <c r="AD1632" s="6">
        <v>0</v>
      </c>
      <c r="AE1632" s="6">
        <v>0</v>
      </c>
      <c r="AF1632" s="6" t="s">
        <v>4682</v>
      </c>
      <c r="AG1632" s="6">
        <v>62</v>
      </c>
      <c r="AI1632" s="6" t="s">
        <v>7903</v>
      </c>
      <c r="AJ1632" s="6" t="s">
        <v>7904</v>
      </c>
      <c r="AK1632" s="6" t="s">
        <v>8483</v>
      </c>
      <c r="AL1632" s="26" t="s">
        <v>632</v>
      </c>
      <c r="AQ1632" s="6" t="s">
        <v>63</v>
      </c>
      <c r="AX1632" s="45" t="s">
        <v>2478</v>
      </c>
      <c r="AZ1632" s="6">
        <v>1.4</v>
      </c>
      <c r="BA1632" s="6">
        <v>0.2</v>
      </c>
      <c r="BB1632" s="45">
        <v>0</v>
      </c>
      <c r="BC1632" s="6">
        <v>0.08</v>
      </c>
      <c r="BD1632" s="6">
        <v>0</v>
      </c>
      <c r="BF1632" s="6">
        <v>1</v>
      </c>
      <c r="BG1632" s="45">
        <v>0.93</v>
      </c>
      <c r="BH1632" s="45">
        <v>0</v>
      </c>
      <c r="BI1632" s="6">
        <v>0</v>
      </c>
      <c r="BJ1632" s="6">
        <v>1.87</v>
      </c>
      <c r="BK1632" s="6">
        <v>0.69</v>
      </c>
      <c r="BL1632" s="45">
        <v>0</v>
      </c>
      <c r="BM1632" s="45">
        <v>0</v>
      </c>
      <c r="BN1632" s="6">
        <v>0</v>
      </c>
      <c r="BO1632" s="6">
        <v>0</v>
      </c>
      <c r="BP1632" s="6">
        <v>0</v>
      </c>
      <c r="BQ1632" s="6">
        <v>0.93</v>
      </c>
      <c r="BR1632" s="45">
        <v>0.93</v>
      </c>
      <c r="BT1632" s="45">
        <v>0</v>
      </c>
      <c r="BU1632" s="45">
        <v>0</v>
      </c>
      <c r="BX1632" s="6">
        <v>0</v>
      </c>
      <c r="BY1632" s="6" t="s">
        <v>2786</v>
      </c>
      <c r="BZ1632" s="6">
        <f t="shared" si="75"/>
        <v>8.0299999999999994</v>
      </c>
      <c r="CA1632" s="6">
        <f t="shared" si="76"/>
        <v>6.3500000000000005</v>
      </c>
      <c r="CC1632" s="63" t="s">
        <v>4753</v>
      </c>
      <c r="CD1632" s="6" t="s">
        <v>21</v>
      </c>
      <c r="CK1632" s="6" t="s">
        <v>7981</v>
      </c>
      <c r="DA1632" s="6" t="s">
        <v>21</v>
      </c>
      <c r="DC1632" s="6" t="s">
        <v>4434</v>
      </c>
      <c r="DD1632" s="6" t="s">
        <v>2722</v>
      </c>
      <c r="DF1632" s="29">
        <f t="shared" si="77"/>
        <v>0</v>
      </c>
      <c r="DG1632" s="6">
        <v>1</v>
      </c>
    </row>
    <row r="1633" spans="1:111" ht="16" hidden="1" x14ac:dyDescent="0.2">
      <c r="A1633" s="6" t="s">
        <v>2787</v>
      </c>
      <c r="B1633" s="25"/>
      <c r="C1633" s="25"/>
      <c r="F1633" s="25"/>
      <c r="G1633" s="63" t="s">
        <v>2512</v>
      </c>
      <c r="H1633" s="55" t="s">
        <v>584</v>
      </c>
      <c r="L1633" s="6" t="s">
        <v>6407</v>
      </c>
      <c r="P1633" s="6" t="s">
        <v>558</v>
      </c>
      <c r="Q1633" s="6" t="s">
        <v>4773</v>
      </c>
      <c r="X1633" s="6">
        <v>540</v>
      </c>
      <c r="Y1633" s="6">
        <v>2002</v>
      </c>
      <c r="Z1633" s="6">
        <v>1073</v>
      </c>
      <c r="AA1633" s="6">
        <v>0</v>
      </c>
      <c r="AB1633" s="6">
        <f>SUM(Table2026_09_25[[#This Row],[Number of in-person visits provided in reporting year.]:[Number of video/virtual visits provided in reporting year.]])</f>
        <v>3075</v>
      </c>
      <c r="AC1633" s="6" t="s">
        <v>8469</v>
      </c>
      <c r="AD1633" s="6">
        <v>0</v>
      </c>
      <c r="AE1633" s="6">
        <v>0</v>
      </c>
      <c r="AF1633" s="6" t="s">
        <v>4682</v>
      </c>
      <c r="AG1633" s="6">
        <v>4</v>
      </c>
      <c r="AI1633" s="6" t="s">
        <v>7893</v>
      </c>
      <c r="AJ1633" s="6" t="s">
        <v>4712</v>
      </c>
      <c r="AK1633" s="6" t="s">
        <v>8483</v>
      </c>
      <c r="AL1633" s="26" t="s">
        <v>7894</v>
      </c>
      <c r="AQ1633" s="6" t="s">
        <v>63</v>
      </c>
      <c r="AX1633" s="45" t="s">
        <v>2431</v>
      </c>
      <c r="AZ1633" s="6">
        <v>1</v>
      </c>
      <c r="BA1633" s="6">
        <v>0</v>
      </c>
      <c r="BB1633" s="45">
        <v>0</v>
      </c>
      <c r="BC1633" s="6">
        <v>0.08</v>
      </c>
      <c r="BD1633" s="6">
        <v>0</v>
      </c>
      <c r="BF1633" s="6">
        <v>0.8</v>
      </c>
      <c r="BG1633" s="45">
        <v>0</v>
      </c>
      <c r="BH1633" s="45">
        <v>0</v>
      </c>
      <c r="BI1633" s="6">
        <v>0</v>
      </c>
      <c r="BJ1633" s="6">
        <v>2</v>
      </c>
      <c r="BK1633" s="6">
        <v>0.4</v>
      </c>
      <c r="BL1633" s="45">
        <v>0</v>
      </c>
      <c r="BM1633" s="45">
        <v>0</v>
      </c>
      <c r="BN1633" s="6">
        <v>0</v>
      </c>
      <c r="BO1633" s="6">
        <v>0</v>
      </c>
      <c r="BP1633" s="6">
        <v>0.8</v>
      </c>
      <c r="BQ1633" s="6">
        <v>0.8</v>
      </c>
      <c r="BR1633" s="45">
        <v>1</v>
      </c>
      <c r="BT1633" s="45">
        <v>0</v>
      </c>
      <c r="BU1633" s="45">
        <v>0</v>
      </c>
      <c r="BX1633" s="6">
        <v>0</v>
      </c>
      <c r="BY1633" s="6" t="s">
        <v>21</v>
      </c>
      <c r="BZ1633" s="6">
        <f t="shared" si="75"/>
        <v>6.88</v>
      </c>
      <c r="CA1633" s="6">
        <f t="shared" si="76"/>
        <v>5.8</v>
      </c>
      <c r="CC1633" s="63" t="s">
        <v>4753</v>
      </c>
      <c r="CD1633" s="6" t="s">
        <v>21</v>
      </c>
      <c r="CK1633" s="6" t="s">
        <v>5148</v>
      </c>
      <c r="DA1633" s="6" t="s">
        <v>21</v>
      </c>
      <c r="DC1633" s="6" t="s">
        <v>4434</v>
      </c>
      <c r="DD1633" s="6" t="s">
        <v>2722</v>
      </c>
      <c r="DF1633" s="29">
        <f t="shared" si="77"/>
        <v>0</v>
      </c>
      <c r="DG1633" s="6">
        <v>1</v>
      </c>
    </row>
    <row r="1634" spans="1:111" ht="16" hidden="1" x14ac:dyDescent="0.2">
      <c r="A1634" s="6" t="s">
        <v>2788</v>
      </c>
      <c r="B1634" s="25"/>
      <c r="C1634" s="25"/>
      <c r="F1634" s="25"/>
      <c r="G1634" s="63" t="s">
        <v>2512</v>
      </c>
      <c r="H1634" s="55" t="s">
        <v>7937</v>
      </c>
      <c r="L1634" s="6" t="s">
        <v>6407</v>
      </c>
      <c r="P1634" s="6" t="s">
        <v>558</v>
      </c>
      <c r="Q1634" s="6" t="s">
        <v>4773</v>
      </c>
      <c r="X1634" s="6">
        <v>415</v>
      </c>
      <c r="Y1634" s="6">
        <v>1224</v>
      </c>
      <c r="Z1634" s="6">
        <v>798</v>
      </c>
      <c r="AA1634" s="6">
        <v>5</v>
      </c>
      <c r="AB1634" s="6">
        <f>SUM(Table2026_09_25[[#This Row],[Number of in-person visits provided in reporting year.]:[Number of video/virtual visits provided in reporting year.]])</f>
        <v>2027</v>
      </c>
      <c r="AC1634" s="6" t="s">
        <v>8469</v>
      </c>
      <c r="AD1634" s="6">
        <v>0</v>
      </c>
      <c r="AE1634" s="6">
        <v>0</v>
      </c>
      <c r="AF1634" s="6" t="s">
        <v>4682</v>
      </c>
      <c r="AG1634" s="6">
        <v>38</v>
      </c>
      <c r="AI1634" s="6" t="s">
        <v>7939</v>
      </c>
      <c r="AJ1634" s="6" t="s">
        <v>4716</v>
      </c>
      <c r="AK1634" s="6" t="s">
        <v>8483</v>
      </c>
      <c r="AL1634" s="26" t="s">
        <v>1120</v>
      </c>
      <c r="AQ1634" s="6" t="s">
        <v>43</v>
      </c>
      <c r="AX1634" s="45" t="s">
        <v>2478</v>
      </c>
      <c r="AZ1634" s="6">
        <v>1</v>
      </c>
      <c r="BA1634" s="6">
        <v>0.2</v>
      </c>
      <c r="BB1634" s="45">
        <v>0</v>
      </c>
      <c r="BC1634" s="6">
        <v>0</v>
      </c>
      <c r="BD1634" s="6">
        <v>0</v>
      </c>
      <c r="BF1634" s="6">
        <v>1</v>
      </c>
      <c r="BG1634" s="45">
        <v>1</v>
      </c>
      <c r="BH1634" s="45">
        <v>0</v>
      </c>
      <c r="BI1634" s="6">
        <v>0</v>
      </c>
      <c r="BJ1634" s="6">
        <v>0</v>
      </c>
      <c r="BK1634" s="6">
        <v>1</v>
      </c>
      <c r="BL1634" s="45">
        <v>0</v>
      </c>
      <c r="BM1634" s="45">
        <v>0</v>
      </c>
      <c r="BN1634" s="6">
        <v>0</v>
      </c>
      <c r="BO1634" s="6">
        <v>0</v>
      </c>
      <c r="BP1634" s="6">
        <v>1</v>
      </c>
      <c r="BQ1634" s="6">
        <v>1</v>
      </c>
      <c r="BR1634" s="45">
        <v>1</v>
      </c>
      <c r="BT1634" s="45">
        <v>0</v>
      </c>
      <c r="BU1634" s="45">
        <v>0</v>
      </c>
      <c r="BX1634" s="6">
        <v>0</v>
      </c>
      <c r="BY1634" s="6" t="s">
        <v>21</v>
      </c>
      <c r="BZ1634" s="6">
        <f t="shared" si="75"/>
        <v>7.2</v>
      </c>
      <c r="CA1634" s="6">
        <f t="shared" si="76"/>
        <v>6</v>
      </c>
      <c r="CC1634" s="63" t="s">
        <v>4753</v>
      </c>
      <c r="CD1634" s="6" t="s">
        <v>21</v>
      </c>
      <c r="CK1634" s="6" t="s">
        <v>7981</v>
      </c>
      <c r="DA1634" s="6" t="s">
        <v>21</v>
      </c>
      <c r="DC1634" s="6" t="s">
        <v>4434</v>
      </c>
      <c r="DD1634" s="6" t="s">
        <v>2722</v>
      </c>
      <c r="DF1634" s="29">
        <f t="shared" si="77"/>
        <v>0</v>
      </c>
      <c r="DG1634" s="6">
        <v>1</v>
      </c>
    </row>
    <row r="1635" spans="1:111" ht="16" hidden="1" x14ac:dyDescent="0.2">
      <c r="A1635" s="6" t="s">
        <v>2798</v>
      </c>
      <c r="B1635" s="25"/>
      <c r="C1635" s="25"/>
      <c r="F1635" s="25"/>
      <c r="G1635" s="63" t="s">
        <v>2512</v>
      </c>
      <c r="H1635" s="6" t="s">
        <v>7236</v>
      </c>
      <c r="L1635" s="6" t="s">
        <v>2799</v>
      </c>
      <c r="P1635" s="6" t="s">
        <v>558</v>
      </c>
      <c r="Q1635" s="6" t="s">
        <v>4773</v>
      </c>
      <c r="X1635" s="6">
        <v>382</v>
      </c>
      <c r="Y1635" s="6">
        <v>598</v>
      </c>
      <c r="Z1635" s="6">
        <v>147</v>
      </c>
      <c r="AA1635" s="6">
        <v>6</v>
      </c>
      <c r="AB1635" s="6">
        <f>SUM(Table2026_09_25[[#This Row],[Number of in-person visits provided in reporting year.]:[Number of video/virtual visits provided in reporting year.]])</f>
        <v>751</v>
      </c>
      <c r="AC1635" s="6" t="s">
        <v>8469</v>
      </c>
      <c r="AD1635" s="6">
        <v>0</v>
      </c>
      <c r="AE1635" s="6">
        <v>0</v>
      </c>
      <c r="AF1635" s="6" t="s">
        <v>4682</v>
      </c>
      <c r="AG1635" s="6">
        <v>31</v>
      </c>
      <c r="AI1635" s="6" t="s">
        <v>7240</v>
      </c>
      <c r="AJ1635" s="6" t="s">
        <v>43</v>
      </c>
      <c r="AK1635" s="6" t="s">
        <v>8483</v>
      </c>
      <c r="AL1635" s="26" t="s">
        <v>142</v>
      </c>
      <c r="AQ1635" s="6" t="s">
        <v>43</v>
      </c>
      <c r="AX1635" s="45" t="s">
        <v>2431</v>
      </c>
      <c r="AZ1635" s="6">
        <v>1</v>
      </c>
      <c r="BA1635" s="6">
        <v>0</v>
      </c>
      <c r="BB1635" s="45">
        <v>0</v>
      </c>
      <c r="BC1635" s="6">
        <v>0</v>
      </c>
      <c r="BD1635" s="6">
        <v>0.2</v>
      </c>
      <c r="BF1635" s="6">
        <v>0</v>
      </c>
      <c r="BG1635" s="45">
        <v>2</v>
      </c>
      <c r="BH1635" s="45">
        <v>0</v>
      </c>
      <c r="BI1635" s="6">
        <v>0</v>
      </c>
      <c r="BJ1635" s="6">
        <v>0</v>
      </c>
      <c r="BK1635" s="6">
        <v>0.2</v>
      </c>
      <c r="BL1635" s="45">
        <v>0</v>
      </c>
      <c r="BM1635" s="45">
        <v>0</v>
      </c>
      <c r="BN1635" s="6">
        <v>0</v>
      </c>
      <c r="BO1635" s="6">
        <v>0</v>
      </c>
      <c r="BP1635" s="6">
        <v>0</v>
      </c>
      <c r="BQ1635" s="6">
        <v>0</v>
      </c>
      <c r="BR1635" s="45">
        <v>0.8</v>
      </c>
      <c r="BT1635" s="45">
        <v>0</v>
      </c>
      <c r="BU1635" s="45">
        <v>0</v>
      </c>
      <c r="BX1635" s="6">
        <v>0</v>
      </c>
      <c r="BY1635" s="6" t="s">
        <v>21</v>
      </c>
      <c r="BZ1635" s="6">
        <f t="shared" si="75"/>
        <v>4.2</v>
      </c>
      <c r="CA1635" s="6">
        <f t="shared" si="76"/>
        <v>3</v>
      </c>
      <c r="CC1635" s="63" t="s">
        <v>4753</v>
      </c>
      <c r="CD1635" s="6" t="s">
        <v>21</v>
      </c>
      <c r="CK1635" s="6" t="s">
        <v>7981</v>
      </c>
      <c r="DA1635" s="6" t="s">
        <v>21</v>
      </c>
      <c r="DC1635" s="6" t="s">
        <v>4434</v>
      </c>
      <c r="DD1635" s="6" t="s">
        <v>2573</v>
      </c>
      <c r="DF1635" s="29">
        <f t="shared" si="77"/>
        <v>0</v>
      </c>
      <c r="DG1635" s="6">
        <v>1</v>
      </c>
    </row>
    <row r="1636" spans="1:111" ht="16" hidden="1" x14ac:dyDescent="0.2">
      <c r="A1636" s="6" t="s">
        <v>2795</v>
      </c>
      <c r="B1636" s="25"/>
      <c r="C1636" s="25"/>
      <c r="F1636" s="25"/>
      <c r="G1636" s="63" t="s">
        <v>2512</v>
      </c>
      <c r="H1636" s="6" t="s">
        <v>589</v>
      </c>
      <c r="L1636" s="6" t="s">
        <v>589</v>
      </c>
      <c r="P1636" s="6" t="s">
        <v>558</v>
      </c>
      <c r="Q1636" s="6" t="s">
        <v>4773</v>
      </c>
      <c r="X1636" s="6">
        <v>607</v>
      </c>
      <c r="Y1636" s="6">
        <v>10324</v>
      </c>
      <c r="Z1636" s="6">
        <v>2581</v>
      </c>
      <c r="AA1636" s="6">
        <v>0</v>
      </c>
      <c r="AB1636" s="6">
        <f>SUM(Table2026_09_25[[#This Row],[Number of in-person visits provided in reporting year.]:[Number of video/virtual visits provided in reporting year.]])</f>
        <v>12905</v>
      </c>
      <c r="AC1636" s="6" t="s">
        <v>8469</v>
      </c>
      <c r="AD1636" s="6">
        <v>0</v>
      </c>
      <c r="AE1636" s="6">
        <v>0</v>
      </c>
      <c r="AF1636" s="6" t="s">
        <v>4682</v>
      </c>
      <c r="AG1636" s="6">
        <v>128</v>
      </c>
      <c r="AI1636" s="6" t="s">
        <v>7371</v>
      </c>
      <c r="AJ1636" s="6" t="s">
        <v>4751</v>
      </c>
      <c r="AK1636" s="6" t="s">
        <v>8483</v>
      </c>
      <c r="AL1636" s="26" t="s">
        <v>590</v>
      </c>
      <c r="AQ1636" s="6" t="s">
        <v>107</v>
      </c>
      <c r="AX1636" s="45" t="s">
        <v>2478</v>
      </c>
      <c r="AZ1636" s="6">
        <v>1</v>
      </c>
      <c r="BA1636" s="6">
        <v>0</v>
      </c>
      <c r="BB1636" s="45">
        <v>0</v>
      </c>
      <c r="BC1636" s="6">
        <v>0.8</v>
      </c>
      <c r="BD1636" s="6">
        <v>0</v>
      </c>
      <c r="BF1636" s="6">
        <v>0.8</v>
      </c>
      <c r="BG1636" s="45">
        <v>1.5</v>
      </c>
      <c r="BH1636" s="45">
        <v>0</v>
      </c>
      <c r="BI1636" s="6">
        <v>0</v>
      </c>
      <c r="BJ1636" s="6">
        <v>0</v>
      </c>
      <c r="BK1636" s="6">
        <v>0</v>
      </c>
      <c r="BL1636" s="45">
        <v>0</v>
      </c>
      <c r="BM1636" s="45">
        <v>0</v>
      </c>
      <c r="BN1636" s="6">
        <v>0</v>
      </c>
      <c r="BO1636" s="6">
        <v>0</v>
      </c>
      <c r="BP1636" s="6">
        <v>1.8</v>
      </c>
      <c r="BQ1636" s="6">
        <v>1</v>
      </c>
      <c r="BR1636" s="45">
        <v>0</v>
      </c>
      <c r="BT1636" s="45">
        <v>0</v>
      </c>
      <c r="BU1636" s="45">
        <v>0</v>
      </c>
      <c r="BX1636" s="6">
        <v>0</v>
      </c>
      <c r="BY1636" s="6" t="s">
        <v>21</v>
      </c>
      <c r="BZ1636" s="6">
        <f t="shared" si="75"/>
        <v>6.8999999999999995</v>
      </c>
      <c r="CA1636" s="6">
        <f t="shared" si="76"/>
        <v>5.0999999999999996</v>
      </c>
      <c r="CC1636" s="63" t="s">
        <v>4753</v>
      </c>
      <c r="CD1636" s="6" t="s">
        <v>2796</v>
      </c>
      <c r="CK1636" s="6" t="s">
        <v>7981</v>
      </c>
      <c r="DA1636" s="6" t="s">
        <v>2797</v>
      </c>
      <c r="DC1636" s="6" t="s">
        <v>4434</v>
      </c>
      <c r="DD1636" s="6" t="s">
        <v>1888</v>
      </c>
      <c r="DF1636" s="29">
        <f t="shared" si="77"/>
        <v>0</v>
      </c>
      <c r="DG1636" s="6">
        <v>1</v>
      </c>
    </row>
    <row r="1637" spans="1:111" ht="16" hidden="1" x14ac:dyDescent="0.2">
      <c r="A1637" s="6" t="s">
        <v>2800</v>
      </c>
      <c r="B1637" s="25"/>
      <c r="C1637" s="25"/>
      <c r="F1637" s="25"/>
      <c r="G1637" s="63" t="s">
        <v>2512</v>
      </c>
      <c r="H1637" s="6" t="s">
        <v>55</v>
      </c>
      <c r="L1637" s="6" t="s">
        <v>3413</v>
      </c>
      <c r="P1637" s="6" t="s">
        <v>558</v>
      </c>
      <c r="Q1637" s="6" t="s">
        <v>4773</v>
      </c>
      <c r="X1637" s="6">
        <v>2690</v>
      </c>
      <c r="Y1637" s="6">
        <v>5084</v>
      </c>
      <c r="Z1637" s="6">
        <v>182</v>
      </c>
      <c r="AA1637" s="6">
        <v>0</v>
      </c>
      <c r="AB1637" s="6">
        <f>SUM(Table2026_09_25[[#This Row],[Number of in-person visits provided in reporting year.]:[Number of video/virtual visits provided in reporting year.]])</f>
        <v>5266</v>
      </c>
      <c r="AC1637" s="6" t="s">
        <v>8469</v>
      </c>
      <c r="AD1637" s="6">
        <v>0</v>
      </c>
      <c r="AE1637" s="6">
        <v>0</v>
      </c>
      <c r="AF1637" s="6" t="s">
        <v>4682</v>
      </c>
      <c r="AG1637" s="6">
        <v>57</v>
      </c>
      <c r="AI1637" s="6" t="s">
        <v>7916</v>
      </c>
      <c r="AJ1637" s="6" t="s">
        <v>232</v>
      </c>
      <c r="AK1637" s="6" t="s">
        <v>8483</v>
      </c>
      <c r="AL1637" s="26" t="s">
        <v>1744</v>
      </c>
      <c r="AQ1637" s="6" t="s">
        <v>63</v>
      </c>
      <c r="AX1637" s="45" t="s">
        <v>2431</v>
      </c>
      <c r="AZ1637" s="6">
        <v>3</v>
      </c>
      <c r="BA1637" s="6">
        <v>0</v>
      </c>
      <c r="BB1637" s="45">
        <v>0</v>
      </c>
      <c r="BC1637" s="6">
        <v>1.4</v>
      </c>
      <c r="BD1637" s="6">
        <v>0</v>
      </c>
      <c r="BF1637" s="6">
        <v>2.83</v>
      </c>
      <c r="BG1637" s="45">
        <v>2</v>
      </c>
      <c r="BH1637" s="45">
        <v>0</v>
      </c>
      <c r="BI1637" s="6">
        <v>0</v>
      </c>
      <c r="BJ1637" s="6">
        <v>2</v>
      </c>
      <c r="BK1637" s="6">
        <v>1</v>
      </c>
      <c r="BL1637" s="45">
        <v>1</v>
      </c>
      <c r="BM1637" s="45">
        <v>0</v>
      </c>
      <c r="BN1637" s="6">
        <v>0</v>
      </c>
      <c r="BO1637" s="6">
        <v>0</v>
      </c>
      <c r="BP1637" s="6">
        <v>1</v>
      </c>
      <c r="BQ1637" s="6">
        <v>0</v>
      </c>
      <c r="BR1637" s="45">
        <v>2</v>
      </c>
      <c r="BT1637" s="45">
        <v>0.6</v>
      </c>
      <c r="BU1637" s="45">
        <v>0</v>
      </c>
      <c r="BX1637" s="6">
        <v>0</v>
      </c>
      <c r="BY1637" s="6" t="s">
        <v>21</v>
      </c>
      <c r="BZ1637" s="6">
        <f t="shared" si="75"/>
        <v>16.830000000000002</v>
      </c>
      <c r="CA1637" s="6">
        <f t="shared" si="76"/>
        <v>12.43</v>
      </c>
      <c r="CC1637" s="63" t="s">
        <v>4753</v>
      </c>
      <c r="CD1637" s="6" t="s">
        <v>21</v>
      </c>
      <c r="CK1637" s="6" t="s">
        <v>7981</v>
      </c>
      <c r="DA1637" s="6" t="s">
        <v>2801</v>
      </c>
      <c r="DC1637" s="6" t="s">
        <v>4434</v>
      </c>
      <c r="DD1637" s="6" t="s">
        <v>2722</v>
      </c>
      <c r="DF1637" s="29">
        <f t="shared" si="77"/>
        <v>0</v>
      </c>
      <c r="DG1637" s="6">
        <v>1</v>
      </c>
    </row>
    <row r="1638" spans="1:111" ht="16" hidden="1" x14ac:dyDescent="0.2">
      <c r="A1638" s="6" t="s">
        <v>3571</v>
      </c>
      <c r="B1638" s="25"/>
      <c r="C1638" s="25"/>
      <c r="F1638" s="25"/>
      <c r="G1638" s="63" t="s">
        <v>2512</v>
      </c>
      <c r="H1638" s="6" t="s">
        <v>321</v>
      </c>
      <c r="L1638" s="6" t="s">
        <v>3414</v>
      </c>
      <c r="P1638" s="6" t="s">
        <v>558</v>
      </c>
      <c r="Q1638" s="6" t="s">
        <v>4773</v>
      </c>
      <c r="X1638" s="6">
        <v>3428</v>
      </c>
      <c r="Y1638" s="6">
        <v>8686</v>
      </c>
      <c r="Z1638" s="6">
        <v>0</v>
      </c>
      <c r="AA1638" s="6">
        <v>0</v>
      </c>
      <c r="AB1638" s="6">
        <f>SUM(Table2026_09_25[[#This Row],[Number of in-person visits provided in reporting year.]:[Number of video/virtual visits provided in reporting year.]])</f>
        <v>8686</v>
      </c>
      <c r="AC1638" s="6" t="s">
        <v>8469</v>
      </c>
      <c r="AD1638" s="6">
        <v>4915</v>
      </c>
      <c r="AE1638" s="6">
        <v>0</v>
      </c>
      <c r="AF1638" s="6" t="s">
        <v>4682</v>
      </c>
      <c r="AG1638" s="6">
        <v>47</v>
      </c>
      <c r="AI1638" s="6" t="s">
        <v>6590</v>
      </c>
      <c r="AJ1638" s="6" t="s">
        <v>149</v>
      </c>
      <c r="AK1638" s="6" t="s">
        <v>8483</v>
      </c>
      <c r="AL1638" s="26" t="s">
        <v>322</v>
      </c>
      <c r="AQ1638" s="6" t="s">
        <v>63</v>
      </c>
      <c r="AX1638" s="45" t="s">
        <v>2431</v>
      </c>
      <c r="AZ1638" s="6">
        <v>3.75</v>
      </c>
      <c r="BA1638" s="6">
        <v>0</v>
      </c>
      <c r="BB1638" s="45">
        <v>0</v>
      </c>
      <c r="BC1638" s="6">
        <v>0</v>
      </c>
      <c r="BD1638" s="6">
        <v>0</v>
      </c>
      <c r="BF1638" s="6">
        <v>0</v>
      </c>
      <c r="BG1638" s="45">
        <v>0</v>
      </c>
      <c r="BH1638" s="45">
        <v>0</v>
      </c>
      <c r="BI1638" s="6">
        <v>0</v>
      </c>
      <c r="BJ1638" s="6">
        <v>0</v>
      </c>
      <c r="BK1638" s="6">
        <v>0</v>
      </c>
      <c r="BL1638" s="45">
        <v>0</v>
      </c>
      <c r="BM1638" s="45">
        <v>0</v>
      </c>
      <c r="BN1638" s="6">
        <v>0</v>
      </c>
      <c r="BO1638" s="6">
        <v>0</v>
      </c>
      <c r="BP1638" s="6">
        <v>28.3</v>
      </c>
      <c r="BQ1638" s="6">
        <v>6</v>
      </c>
      <c r="BR1638" s="45">
        <v>0.5</v>
      </c>
      <c r="BT1638" s="45">
        <v>0</v>
      </c>
      <c r="BU1638" s="45">
        <v>0</v>
      </c>
      <c r="BX1638" s="6">
        <v>0</v>
      </c>
      <c r="BY1638" s="6" t="s">
        <v>3415</v>
      </c>
      <c r="BZ1638" s="6">
        <f t="shared" si="75"/>
        <v>38.549999999999997</v>
      </c>
      <c r="CA1638" s="6">
        <f t="shared" si="76"/>
        <v>34.799999999999997</v>
      </c>
      <c r="CC1638" s="63" t="s">
        <v>4687</v>
      </c>
      <c r="CD1638" s="6" t="s">
        <v>3416</v>
      </c>
      <c r="CK1638" s="6" t="s">
        <v>7981</v>
      </c>
      <c r="DA1638" s="6" t="s">
        <v>21</v>
      </c>
      <c r="DC1638" s="6" t="s">
        <v>4434</v>
      </c>
      <c r="DD1638" s="6" t="s">
        <v>3231</v>
      </c>
      <c r="DF1638" s="29">
        <f t="shared" si="77"/>
        <v>0</v>
      </c>
      <c r="DG1638" s="6">
        <v>1</v>
      </c>
    </row>
    <row r="1639" spans="1:111" ht="16" hidden="1" x14ac:dyDescent="0.2">
      <c r="A1639" s="6" t="s">
        <v>2802</v>
      </c>
      <c r="B1639" s="25"/>
      <c r="C1639" s="25"/>
      <c r="F1639" s="25"/>
      <c r="G1639" s="63" t="s">
        <v>2512</v>
      </c>
      <c r="H1639" s="6" t="s">
        <v>61</v>
      </c>
      <c r="L1639" s="6" t="s">
        <v>2803</v>
      </c>
      <c r="P1639" s="6" t="s">
        <v>558</v>
      </c>
      <c r="Q1639" s="6" t="s">
        <v>4773</v>
      </c>
      <c r="X1639" s="6">
        <v>729</v>
      </c>
      <c r="Y1639" s="6">
        <v>709</v>
      </c>
      <c r="Z1639" s="6">
        <v>37</v>
      </c>
      <c r="AA1639" s="6">
        <v>0</v>
      </c>
      <c r="AB1639" s="6">
        <f>SUM(Table2026_09_25[[#This Row],[Number of in-person visits provided in reporting year.]:[Number of video/virtual visits provided in reporting year.]])</f>
        <v>746</v>
      </c>
      <c r="AC1639" s="6" t="s">
        <v>8469</v>
      </c>
      <c r="AD1639" s="6">
        <v>0</v>
      </c>
      <c r="AE1639" s="6">
        <v>0</v>
      </c>
      <c r="AF1639" s="6" t="s">
        <v>4682</v>
      </c>
      <c r="AG1639" s="6">
        <v>20</v>
      </c>
      <c r="AI1639" s="6" t="s">
        <v>5101</v>
      </c>
      <c r="AJ1639" s="6" t="s">
        <v>149</v>
      </c>
      <c r="AK1639" s="6" t="s">
        <v>8483</v>
      </c>
      <c r="AL1639" s="26" t="s">
        <v>236</v>
      </c>
      <c r="AQ1639" s="6" t="s">
        <v>63</v>
      </c>
      <c r="AX1639" s="45" t="s">
        <v>2431</v>
      </c>
      <c r="AZ1639" s="6">
        <v>1</v>
      </c>
      <c r="BA1639" s="6">
        <v>0</v>
      </c>
      <c r="BB1639" s="45">
        <v>0</v>
      </c>
      <c r="BC1639" s="6">
        <v>0</v>
      </c>
      <c r="BD1639" s="6">
        <v>0</v>
      </c>
      <c r="BF1639" s="6">
        <v>0</v>
      </c>
      <c r="BG1639" s="45">
        <v>1</v>
      </c>
      <c r="BH1639" s="45">
        <v>0</v>
      </c>
      <c r="BI1639" s="6">
        <v>0</v>
      </c>
      <c r="BJ1639" s="6">
        <v>0</v>
      </c>
      <c r="BK1639" s="6">
        <v>0</v>
      </c>
      <c r="BL1639" s="45">
        <v>2</v>
      </c>
      <c r="BM1639" s="45">
        <v>0</v>
      </c>
      <c r="BN1639" s="6">
        <v>0</v>
      </c>
      <c r="BO1639" s="6">
        <v>0</v>
      </c>
      <c r="BP1639" s="6">
        <v>2</v>
      </c>
      <c r="BQ1639" s="6">
        <v>0</v>
      </c>
      <c r="BR1639" s="45">
        <v>0</v>
      </c>
      <c r="BT1639" s="45">
        <v>0</v>
      </c>
      <c r="BU1639" s="45">
        <v>0</v>
      </c>
      <c r="BX1639" s="6">
        <v>0</v>
      </c>
      <c r="BY1639" s="6" t="s">
        <v>21</v>
      </c>
      <c r="BZ1639" s="6">
        <f t="shared" si="75"/>
        <v>6</v>
      </c>
      <c r="CA1639" s="6">
        <f t="shared" si="76"/>
        <v>5</v>
      </c>
      <c r="CC1639" s="63" t="s">
        <v>4687</v>
      </c>
      <c r="CD1639" s="6" t="s">
        <v>21</v>
      </c>
      <c r="CK1639" s="6" t="s">
        <v>7981</v>
      </c>
      <c r="DA1639" s="6" t="s">
        <v>21</v>
      </c>
      <c r="DC1639" s="6" t="s">
        <v>4434</v>
      </c>
      <c r="DD1639" s="6" t="s">
        <v>1487</v>
      </c>
      <c r="DF1639" s="29">
        <f t="shared" si="77"/>
        <v>0</v>
      </c>
      <c r="DG1639" s="6">
        <v>1</v>
      </c>
    </row>
    <row r="1640" spans="1:111" ht="16" hidden="1" x14ac:dyDescent="0.2">
      <c r="A1640" s="6" t="s">
        <v>2807</v>
      </c>
      <c r="B1640" s="25"/>
      <c r="C1640" s="25"/>
      <c r="F1640" s="25"/>
      <c r="G1640" s="63" t="s">
        <v>2512</v>
      </c>
      <c r="H1640" s="6" t="s">
        <v>7922</v>
      </c>
      <c r="L1640" s="6" t="s">
        <v>6407</v>
      </c>
      <c r="P1640" s="6" t="s">
        <v>558</v>
      </c>
      <c r="Q1640" s="6" t="s">
        <v>4773</v>
      </c>
      <c r="X1640" s="6">
        <v>740</v>
      </c>
      <c r="Y1640" s="6">
        <v>1764</v>
      </c>
      <c r="Z1640" s="6">
        <v>7</v>
      </c>
      <c r="AA1640" s="6">
        <v>0</v>
      </c>
      <c r="AB1640" s="6">
        <f>SUM(Table2026_09_25[[#This Row],[Number of in-person visits provided in reporting year.]:[Number of video/virtual visits provided in reporting year.]])</f>
        <v>1771</v>
      </c>
      <c r="AC1640" s="6" t="s">
        <v>8469</v>
      </c>
      <c r="AD1640" s="6">
        <v>0</v>
      </c>
      <c r="AE1640" s="6">
        <v>0</v>
      </c>
      <c r="AF1640" s="6" t="s">
        <v>4682</v>
      </c>
      <c r="AG1640" s="6">
        <v>189</v>
      </c>
      <c r="AI1640" s="6" t="s">
        <v>7924</v>
      </c>
      <c r="AJ1640" s="6" t="s">
        <v>7925</v>
      </c>
      <c r="AK1640" s="6" t="s">
        <v>8483</v>
      </c>
      <c r="AL1640" s="26" t="s">
        <v>1802</v>
      </c>
      <c r="AQ1640" s="6" t="s">
        <v>63</v>
      </c>
      <c r="AX1640" s="45" t="s">
        <v>2431</v>
      </c>
      <c r="AZ1640" s="6">
        <v>1</v>
      </c>
      <c r="BA1640" s="6">
        <v>0</v>
      </c>
      <c r="BB1640" s="45">
        <v>0</v>
      </c>
      <c r="BC1640" s="6">
        <v>0.08</v>
      </c>
      <c r="BD1640" s="6">
        <v>0</v>
      </c>
      <c r="BF1640" s="6">
        <v>1</v>
      </c>
      <c r="BG1640" s="45">
        <v>1</v>
      </c>
      <c r="BH1640" s="45">
        <v>0</v>
      </c>
      <c r="BI1640" s="6">
        <v>0</v>
      </c>
      <c r="BJ1640" s="6">
        <v>1</v>
      </c>
      <c r="BK1640" s="6">
        <v>0</v>
      </c>
      <c r="BL1640" s="45">
        <v>0</v>
      </c>
      <c r="BM1640" s="45">
        <v>0</v>
      </c>
      <c r="BN1640" s="6">
        <v>0</v>
      </c>
      <c r="BO1640" s="6">
        <v>0</v>
      </c>
      <c r="BP1640" s="6">
        <v>0</v>
      </c>
      <c r="BQ1640" s="6">
        <v>1</v>
      </c>
      <c r="BR1640" s="45">
        <v>0</v>
      </c>
      <c r="BT1640" s="45">
        <v>0</v>
      </c>
      <c r="BU1640" s="45">
        <v>0</v>
      </c>
      <c r="BX1640" s="6">
        <v>0</v>
      </c>
      <c r="BY1640" s="6" t="s">
        <v>21</v>
      </c>
      <c r="BZ1640" s="6">
        <f t="shared" si="75"/>
        <v>5.08</v>
      </c>
      <c r="CA1640" s="6">
        <f t="shared" si="76"/>
        <v>4</v>
      </c>
      <c r="CC1640" s="63" t="s">
        <v>4753</v>
      </c>
      <c r="CD1640" s="6" t="s">
        <v>21</v>
      </c>
      <c r="CK1640" s="6" t="s">
        <v>7981</v>
      </c>
      <c r="DA1640" s="6" t="s">
        <v>2808</v>
      </c>
      <c r="DC1640" s="6" t="s">
        <v>4434</v>
      </c>
      <c r="DD1640" s="6" t="s">
        <v>2722</v>
      </c>
      <c r="DF1640" s="29">
        <f t="shared" si="77"/>
        <v>0</v>
      </c>
      <c r="DG1640" s="6">
        <v>1</v>
      </c>
    </row>
    <row r="1641" spans="1:111" ht="16" hidden="1" x14ac:dyDescent="0.2">
      <c r="A1641" s="6" t="s">
        <v>2809</v>
      </c>
      <c r="B1641" s="25"/>
      <c r="C1641" s="25"/>
      <c r="F1641" s="25"/>
      <c r="G1641" s="63" t="s">
        <v>2512</v>
      </c>
      <c r="H1641" s="55" t="s">
        <v>7907</v>
      </c>
      <c r="L1641" s="6" t="s">
        <v>6407</v>
      </c>
      <c r="P1641" s="6" t="s">
        <v>558</v>
      </c>
      <c r="Q1641" s="6" t="s">
        <v>4773</v>
      </c>
      <c r="X1641" s="6">
        <v>37</v>
      </c>
      <c r="Y1641" s="6">
        <v>1485</v>
      </c>
      <c r="Z1641" s="6">
        <v>690</v>
      </c>
      <c r="AA1641" s="6">
        <v>0</v>
      </c>
      <c r="AB1641" s="6">
        <f>SUM(Table2026_09_25[[#This Row],[Number of in-person visits provided in reporting year.]:[Number of video/virtual visits provided in reporting year.]])</f>
        <v>2175</v>
      </c>
      <c r="AC1641" s="6" t="s">
        <v>8469</v>
      </c>
      <c r="AD1641" s="6">
        <v>0</v>
      </c>
      <c r="AE1641" s="6">
        <v>0</v>
      </c>
      <c r="AF1641" s="6" t="s">
        <v>4682</v>
      </c>
      <c r="AG1641" s="6">
        <v>54</v>
      </c>
      <c r="AI1641" s="6" t="s">
        <v>7909</v>
      </c>
      <c r="AJ1641" s="6" t="s">
        <v>7910</v>
      </c>
      <c r="AK1641" s="6" t="s">
        <v>8483</v>
      </c>
      <c r="AL1641" s="26" t="s">
        <v>1678</v>
      </c>
      <c r="AQ1641" s="6" t="s">
        <v>63</v>
      </c>
      <c r="AX1641" s="45" t="s">
        <v>2431</v>
      </c>
      <c r="AZ1641" s="6">
        <v>1</v>
      </c>
      <c r="BA1641" s="6">
        <v>0</v>
      </c>
      <c r="BB1641" s="45">
        <v>0.4</v>
      </c>
      <c r="BC1641" s="6">
        <v>0</v>
      </c>
      <c r="BD1641" s="6">
        <v>0</v>
      </c>
      <c r="BF1641" s="6">
        <v>1</v>
      </c>
      <c r="BG1641" s="45">
        <v>1</v>
      </c>
      <c r="BH1641" s="45">
        <v>0</v>
      </c>
      <c r="BI1641" s="6">
        <v>1</v>
      </c>
      <c r="BJ1641" s="6">
        <v>1</v>
      </c>
      <c r="BK1641" s="6">
        <v>0</v>
      </c>
      <c r="BL1641" s="45">
        <v>0</v>
      </c>
      <c r="BM1641" s="45">
        <v>0</v>
      </c>
      <c r="BN1641" s="6">
        <v>0</v>
      </c>
      <c r="BO1641" s="6">
        <v>0</v>
      </c>
      <c r="BP1641" s="6">
        <v>0</v>
      </c>
      <c r="BQ1641" s="6">
        <v>1</v>
      </c>
      <c r="BR1641" s="45">
        <v>1</v>
      </c>
      <c r="BT1641" s="45">
        <v>0</v>
      </c>
      <c r="BU1641" s="45">
        <v>0</v>
      </c>
      <c r="BX1641" s="6">
        <v>0</v>
      </c>
      <c r="BY1641" s="6" t="s">
        <v>21</v>
      </c>
      <c r="BZ1641" s="6">
        <f t="shared" si="75"/>
        <v>7.4</v>
      </c>
      <c r="CA1641" s="6">
        <f t="shared" si="76"/>
        <v>6.4</v>
      </c>
      <c r="CC1641" s="63" t="s">
        <v>4753</v>
      </c>
      <c r="CD1641" s="6" t="s">
        <v>21</v>
      </c>
      <c r="CK1641" s="6" t="s">
        <v>5148</v>
      </c>
      <c r="DA1641" s="6" t="s">
        <v>2811</v>
      </c>
      <c r="DC1641" s="6" t="s">
        <v>4434</v>
      </c>
      <c r="DD1641" s="6" t="s">
        <v>2722</v>
      </c>
      <c r="DF1641" s="29">
        <f t="shared" si="77"/>
        <v>0</v>
      </c>
      <c r="DG1641" s="6">
        <v>1</v>
      </c>
    </row>
    <row r="1642" spans="1:111" ht="16" hidden="1" x14ac:dyDescent="0.2">
      <c r="A1642" s="6" t="s">
        <v>2818</v>
      </c>
      <c r="B1642" s="25"/>
      <c r="C1642" s="25"/>
      <c r="F1642" s="25"/>
      <c r="G1642" s="63" t="s">
        <v>2512</v>
      </c>
      <c r="H1642" s="6" t="s">
        <v>6941</v>
      </c>
      <c r="L1642" s="6" t="s">
        <v>2819</v>
      </c>
      <c r="P1642" s="6" t="s">
        <v>558</v>
      </c>
      <c r="Q1642" s="6" t="s">
        <v>4773</v>
      </c>
      <c r="X1642" s="6">
        <v>0</v>
      </c>
      <c r="Y1642" s="6">
        <v>351</v>
      </c>
      <c r="Z1642" s="6">
        <v>0</v>
      </c>
      <c r="AA1642" s="6">
        <v>0</v>
      </c>
      <c r="AB1642" s="6">
        <f>SUM(Table2026_09_25[[#This Row],[Number of in-person visits provided in reporting year.]:[Number of video/virtual visits provided in reporting year.]])</f>
        <v>351</v>
      </c>
      <c r="AC1642" s="6" t="s">
        <v>8469</v>
      </c>
      <c r="AD1642" s="6">
        <v>0</v>
      </c>
      <c r="AE1642" s="6">
        <v>0</v>
      </c>
      <c r="AG1642" s="6">
        <v>0</v>
      </c>
      <c r="AI1642" s="6" t="s">
        <v>6955</v>
      </c>
      <c r="AJ1642" s="6" t="s">
        <v>6947</v>
      </c>
      <c r="AK1642" s="6" t="s">
        <v>8483</v>
      </c>
      <c r="AL1642" s="26" t="s">
        <v>3906</v>
      </c>
      <c r="AQ1642" s="6" t="s">
        <v>107</v>
      </c>
      <c r="AX1642" s="45" t="s">
        <v>2431</v>
      </c>
      <c r="AZ1642" s="6">
        <v>0.8</v>
      </c>
      <c r="BA1642" s="6">
        <v>0</v>
      </c>
      <c r="BB1642" s="45">
        <v>0</v>
      </c>
      <c r="BC1642" s="6">
        <v>0</v>
      </c>
      <c r="BD1642" s="6">
        <v>0</v>
      </c>
      <c r="BF1642" s="6">
        <v>0</v>
      </c>
      <c r="BG1642" s="45">
        <v>1</v>
      </c>
      <c r="BH1642" s="45">
        <v>0</v>
      </c>
      <c r="BI1642" s="6">
        <v>0</v>
      </c>
      <c r="BJ1642" s="6">
        <v>0</v>
      </c>
      <c r="BK1642" s="6">
        <v>0</v>
      </c>
      <c r="BL1642" s="45">
        <v>0</v>
      </c>
      <c r="BM1642" s="45">
        <v>0</v>
      </c>
      <c r="BN1642" s="6">
        <v>0</v>
      </c>
      <c r="BO1642" s="6">
        <v>0</v>
      </c>
      <c r="BP1642" s="6">
        <v>0</v>
      </c>
      <c r="BQ1642" s="6">
        <v>0</v>
      </c>
      <c r="BR1642" s="45">
        <v>1.5</v>
      </c>
      <c r="BT1642" s="45">
        <v>0</v>
      </c>
      <c r="BU1642" s="45">
        <v>0</v>
      </c>
      <c r="BX1642" s="6">
        <v>0</v>
      </c>
      <c r="BY1642" s="6" t="s">
        <v>2820</v>
      </c>
      <c r="BZ1642" s="6">
        <f t="shared" si="75"/>
        <v>3.3</v>
      </c>
      <c r="CA1642" s="6">
        <f t="shared" si="76"/>
        <v>2.5</v>
      </c>
      <c r="CC1642" s="63" t="s">
        <v>4687</v>
      </c>
      <c r="CD1642" s="6" t="s">
        <v>2821</v>
      </c>
      <c r="CK1642" s="6" t="s">
        <v>5148</v>
      </c>
      <c r="DA1642" s="6" t="s">
        <v>21</v>
      </c>
      <c r="DC1642" s="6" t="s">
        <v>4434</v>
      </c>
      <c r="DD1642" s="6" t="s">
        <v>2703</v>
      </c>
      <c r="DF1642" s="29">
        <f t="shared" si="77"/>
        <v>0</v>
      </c>
      <c r="DG1642" s="6">
        <v>1</v>
      </c>
    </row>
    <row r="1643" spans="1:111" ht="16" x14ac:dyDescent="0.2">
      <c r="A1643" s="6" t="s">
        <v>3417</v>
      </c>
      <c r="B1643" s="25"/>
      <c r="C1643" s="25"/>
      <c r="F1643" s="25"/>
      <c r="G1643" s="63" t="s">
        <v>2512</v>
      </c>
      <c r="H1643" s="6" t="s">
        <v>5750</v>
      </c>
      <c r="L1643" s="6" t="s">
        <v>3249</v>
      </c>
      <c r="P1643" s="6" t="s">
        <v>558</v>
      </c>
      <c r="Q1643" s="6" t="s">
        <v>4773</v>
      </c>
      <c r="X1643" s="6">
        <v>310</v>
      </c>
      <c r="Y1643" s="6">
        <v>1879</v>
      </c>
      <c r="Z1643" s="6">
        <v>248</v>
      </c>
      <c r="AA1643" s="6">
        <v>29</v>
      </c>
      <c r="AB1643" s="6">
        <f>SUM(Table2026_09_25[[#This Row],[Number of in-person visits provided in reporting year.]:[Number of video/virtual visits provided in reporting year.]])</f>
        <v>2156</v>
      </c>
      <c r="AC1643" s="6" t="s">
        <v>8469</v>
      </c>
      <c r="AD1643" s="6">
        <v>0</v>
      </c>
      <c r="AE1643" s="6">
        <v>0</v>
      </c>
      <c r="AF1643" s="6" t="s">
        <v>4682</v>
      </c>
      <c r="AG1643" s="6">
        <v>41</v>
      </c>
      <c r="AI1643" s="6" t="s">
        <v>5755</v>
      </c>
      <c r="AJ1643" s="6" t="s">
        <v>43</v>
      </c>
      <c r="AK1643" s="6" t="s">
        <v>8483</v>
      </c>
      <c r="AL1643" s="26" t="s">
        <v>112</v>
      </c>
      <c r="AQ1643" s="6" t="s">
        <v>43</v>
      </c>
      <c r="AX1643" s="45" t="s">
        <v>2431</v>
      </c>
      <c r="AZ1643" s="6">
        <v>1.8</v>
      </c>
      <c r="BA1643" s="6">
        <v>0</v>
      </c>
      <c r="BB1643" s="45">
        <v>0</v>
      </c>
      <c r="BC1643" s="6">
        <v>0.61</v>
      </c>
      <c r="BD1643" s="6">
        <v>0</v>
      </c>
      <c r="BF1643" s="6">
        <v>1.9</v>
      </c>
      <c r="BG1643" s="45">
        <v>0.95</v>
      </c>
      <c r="BH1643" s="45">
        <v>0</v>
      </c>
      <c r="BI1643" s="6">
        <v>0</v>
      </c>
      <c r="BJ1643" s="6">
        <v>0</v>
      </c>
      <c r="BK1643" s="6">
        <v>0</v>
      </c>
      <c r="BL1643" s="45">
        <v>0.93</v>
      </c>
      <c r="BM1643" s="45">
        <v>0.81</v>
      </c>
      <c r="BN1643" s="6">
        <v>0</v>
      </c>
      <c r="BO1643" s="6">
        <v>0</v>
      </c>
      <c r="BP1643" s="6">
        <v>2.54</v>
      </c>
      <c r="BQ1643" s="6">
        <v>0</v>
      </c>
      <c r="BR1643" s="45">
        <v>0.53</v>
      </c>
      <c r="BT1643" s="45">
        <v>0</v>
      </c>
      <c r="BU1643" s="45">
        <v>0</v>
      </c>
      <c r="BX1643" s="6">
        <v>0</v>
      </c>
      <c r="BY1643" s="6" t="s">
        <v>21</v>
      </c>
      <c r="BZ1643" s="6">
        <f t="shared" si="75"/>
        <v>10.069999999999999</v>
      </c>
      <c r="CA1643" s="6">
        <f t="shared" si="76"/>
        <v>7.66</v>
      </c>
      <c r="CC1643" s="63" t="s">
        <v>4687</v>
      </c>
      <c r="CD1643" s="6" t="s">
        <v>21</v>
      </c>
      <c r="CK1643" s="6" t="s">
        <v>5148</v>
      </c>
      <c r="DA1643" s="6" t="s">
        <v>3250</v>
      </c>
      <c r="DC1643" s="6" t="s">
        <v>4434</v>
      </c>
      <c r="DD1643" s="6" t="s">
        <v>3231</v>
      </c>
      <c r="DF1643" s="29">
        <f t="shared" si="77"/>
        <v>1</v>
      </c>
      <c r="DG1643" s="6">
        <v>1</v>
      </c>
    </row>
    <row r="1644" spans="1:111" ht="16" hidden="1" x14ac:dyDescent="0.2">
      <c r="A1644" s="6" t="s">
        <v>2814</v>
      </c>
      <c r="B1644" s="25"/>
      <c r="C1644" s="25"/>
      <c r="F1644" s="25"/>
      <c r="G1644" s="63" t="s">
        <v>2512</v>
      </c>
      <c r="H1644" s="6" t="s">
        <v>5627</v>
      </c>
      <c r="L1644" s="6" t="s">
        <v>265</v>
      </c>
      <c r="P1644" s="6" t="s">
        <v>558</v>
      </c>
      <c r="Q1644" s="6" t="s">
        <v>4773</v>
      </c>
      <c r="X1644" s="6">
        <v>355</v>
      </c>
      <c r="Y1644" s="6">
        <v>900</v>
      </c>
      <c r="Z1644" s="6">
        <v>100</v>
      </c>
      <c r="AA1644" s="6">
        <v>0</v>
      </c>
      <c r="AB1644" s="6">
        <f>SUM(Table2026_09_25[[#This Row],[Number of in-person visits provided in reporting year.]:[Number of video/virtual visits provided in reporting year.]])</f>
        <v>1000</v>
      </c>
      <c r="AC1644" s="6" t="s">
        <v>8469</v>
      </c>
      <c r="AD1644" s="6">
        <v>0</v>
      </c>
      <c r="AE1644" s="6">
        <v>0</v>
      </c>
      <c r="AF1644" s="6" t="s">
        <v>4682</v>
      </c>
      <c r="AG1644" s="6">
        <v>19</v>
      </c>
      <c r="AI1644" s="6" t="s">
        <v>5630</v>
      </c>
      <c r="AJ1644" s="6" t="s">
        <v>43</v>
      </c>
      <c r="AK1644" s="6" t="s">
        <v>8483</v>
      </c>
      <c r="AL1644" s="26" t="s">
        <v>2830</v>
      </c>
      <c r="AQ1644" s="6" t="s">
        <v>43</v>
      </c>
      <c r="AX1644" s="45" t="s">
        <v>2431</v>
      </c>
      <c r="AZ1644" s="6">
        <v>0.25</v>
      </c>
      <c r="BA1644" s="6">
        <v>0.2</v>
      </c>
      <c r="BB1644" s="45">
        <v>0.1</v>
      </c>
      <c r="BC1644" s="6">
        <v>0</v>
      </c>
      <c r="BD1644" s="6">
        <v>0</v>
      </c>
      <c r="BF1644" s="6">
        <v>1</v>
      </c>
      <c r="BG1644" s="45">
        <v>1</v>
      </c>
      <c r="BH1644" s="45">
        <v>0</v>
      </c>
      <c r="BI1644" s="6">
        <v>0</v>
      </c>
      <c r="BJ1644" s="6">
        <v>0</v>
      </c>
      <c r="BK1644" s="6">
        <v>0</v>
      </c>
      <c r="BL1644" s="45">
        <v>0.5</v>
      </c>
      <c r="BM1644" s="45">
        <v>0</v>
      </c>
      <c r="BN1644" s="6">
        <v>0</v>
      </c>
      <c r="BO1644" s="6">
        <v>0</v>
      </c>
      <c r="BP1644" s="6">
        <v>0</v>
      </c>
      <c r="BQ1644" s="6">
        <v>0</v>
      </c>
      <c r="BR1644" s="45">
        <v>0</v>
      </c>
      <c r="BT1644" s="45">
        <v>0</v>
      </c>
      <c r="BU1644" s="45">
        <v>0</v>
      </c>
      <c r="BX1644" s="6">
        <v>1.3</v>
      </c>
      <c r="BY1644" s="6" t="s">
        <v>2815</v>
      </c>
      <c r="BZ1644" s="6">
        <f t="shared" si="75"/>
        <v>3.05</v>
      </c>
      <c r="CA1644" s="6">
        <f t="shared" si="76"/>
        <v>3.9000000000000004</v>
      </c>
      <c r="CC1644" s="63" t="s">
        <v>4687</v>
      </c>
      <c r="CD1644" s="6" t="s">
        <v>2816</v>
      </c>
      <c r="CK1644" s="6" t="s">
        <v>5148</v>
      </c>
      <c r="DA1644" s="6" t="s">
        <v>2817</v>
      </c>
      <c r="DC1644" s="6" t="s">
        <v>4434</v>
      </c>
      <c r="DD1644" s="6" t="s">
        <v>2005</v>
      </c>
      <c r="DF1644" s="29">
        <f t="shared" si="77"/>
        <v>0</v>
      </c>
      <c r="DG1644" s="6">
        <v>1</v>
      </c>
    </row>
    <row r="1645" spans="1:111" ht="16" hidden="1" x14ac:dyDescent="0.2">
      <c r="A1645" s="6" t="s">
        <v>2812</v>
      </c>
      <c r="B1645" s="25"/>
      <c r="C1645" s="25"/>
      <c r="F1645" s="25"/>
      <c r="G1645" s="63" t="s">
        <v>2512</v>
      </c>
      <c r="H1645" s="6" t="s">
        <v>746</v>
      </c>
      <c r="L1645" s="6" t="s">
        <v>2440</v>
      </c>
      <c r="P1645" s="6" t="s">
        <v>3532</v>
      </c>
      <c r="Q1645" s="6" t="s">
        <v>5203</v>
      </c>
      <c r="X1645" s="6">
        <v>377</v>
      </c>
      <c r="Y1645" s="6">
        <v>980</v>
      </c>
      <c r="Z1645" s="6">
        <v>0</v>
      </c>
      <c r="AA1645" s="6">
        <v>2129</v>
      </c>
      <c r="AB1645" s="6">
        <f>SUM(Table2026_09_25[[#This Row],[Number of in-person visits provided in reporting year.]:[Number of video/virtual visits provided in reporting year.]])</f>
        <v>3109</v>
      </c>
      <c r="AC1645" s="6" t="s">
        <v>8469</v>
      </c>
      <c r="AD1645" s="6">
        <v>0</v>
      </c>
      <c r="AE1645" s="6">
        <v>0</v>
      </c>
      <c r="AF1645" s="6" t="s">
        <v>4682</v>
      </c>
      <c r="AG1645" s="6">
        <v>27</v>
      </c>
      <c r="AI1645" s="6" t="s">
        <v>7554</v>
      </c>
      <c r="AJ1645" s="6" t="s">
        <v>6639</v>
      </c>
      <c r="AK1645" s="6" t="s">
        <v>8483</v>
      </c>
      <c r="AL1645" s="26" t="s">
        <v>1232</v>
      </c>
      <c r="AQ1645" s="6" t="s">
        <v>63</v>
      </c>
      <c r="AX1645" s="45" t="s">
        <v>2478</v>
      </c>
      <c r="AZ1645" s="6">
        <v>0</v>
      </c>
      <c r="BA1645" s="6">
        <v>0</v>
      </c>
      <c r="BB1645" s="45">
        <v>0</v>
      </c>
      <c r="BC1645" s="6">
        <v>0</v>
      </c>
      <c r="BD1645" s="6">
        <v>0.2</v>
      </c>
      <c r="BF1645" s="6">
        <v>0</v>
      </c>
      <c r="BG1645" s="45">
        <v>0</v>
      </c>
      <c r="BH1645" s="45">
        <v>0</v>
      </c>
      <c r="BI1645" s="6">
        <v>0</v>
      </c>
      <c r="BJ1645" s="6">
        <v>0</v>
      </c>
      <c r="BK1645" s="6">
        <v>0</v>
      </c>
      <c r="BL1645" s="45">
        <v>0</v>
      </c>
      <c r="BM1645" s="45">
        <v>0</v>
      </c>
      <c r="BN1645" s="6">
        <v>0</v>
      </c>
      <c r="BO1645" s="6">
        <v>0</v>
      </c>
      <c r="BP1645" s="6">
        <v>3</v>
      </c>
      <c r="BQ1645" s="6">
        <v>0</v>
      </c>
      <c r="BR1645" s="45">
        <v>0</v>
      </c>
      <c r="BT1645" s="45">
        <v>0</v>
      </c>
      <c r="BU1645" s="45">
        <v>0</v>
      </c>
      <c r="BX1645" s="6">
        <v>1</v>
      </c>
      <c r="BY1645" s="6" t="s">
        <v>2813</v>
      </c>
      <c r="BZ1645" s="6">
        <f t="shared" si="75"/>
        <v>3.2</v>
      </c>
      <c r="CA1645" s="6">
        <f t="shared" si="76"/>
        <v>4</v>
      </c>
      <c r="CC1645" s="63" t="s">
        <v>4687</v>
      </c>
      <c r="CD1645" s="6" t="s">
        <v>21</v>
      </c>
      <c r="CK1645" s="6" t="s">
        <v>5148</v>
      </c>
      <c r="DA1645" s="6" t="s">
        <v>21</v>
      </c>
      <c r="DC1645" s="6" t="s">
        <v>4434</v>
      </c>
      <c r="DD1645" s="6" t="s">
        <v>2436</v>
      </c>
      <c r="DF1645" s="29">
        <f t="shared" si="77"/>
        <v>0</v>
      </c>
      <c r="DG1645" s="6">
        <v>1</v>
      </c>
    </row>
    <row r="1646" spans="1:111" ht="16" hidden="1" x14ac:dyDescent="0.2">
      <c r="A1646" s="6" t="s">
        <v>2822</v>
      </c>
      <c r="B1646" s="25"/>
      <c r="C1646" s="25"/>
      <c r="F1646" s="25"/>
      <c r="G1646" s="63" t="s">
        <v>2512</v>
      </c>
      <c r="H1646" s="6" t="s">
        <v>4726</v>
      </c>
      <c r="L1646" s="6" t="s">
        <v>2823</v>
      </c>
      <c r="P1646" s="6" t="s">
        <v>558</v>
      </c>
      <c r="Q1646" s="6" t="s">
        <v>4773</v>
      </c>
      <c r="X1646" s="6">
        <v>250</v>
      </c>
      <c r="Y1646" s="6">
        <v>504</v>
      </c>
      <c r="Z1646" s="6">
        <v>159</v>
      </c>
      <c r="AA1646" s="6">
        <v>3</v>
      </c>
      <c r="AB1646" s="6">
        <f>SUM(Table2026_09_25[[#This Row],[Number of in-person visits provided in reporting year.]:[Number of video/virtual visits provided in reporting year.]])</f>
        <v>666</v>
      </c>
      <c r="AC1646" s="6" t="s">
        <v>8469</v>
      </c>
      <c r="AD1646" s="6">
        <v>0</v>
      </c>
      <c r="AE1646" s="6">
        <v>0</v>
      </c>
      <c r="AF1646" s="6" t="s">
        <v>4682</v>
      </c>
      <c r="AG1646" s="6">
        <v>35.700000000000003</v>
      </c>
      <c r="AI1646" s="6" t="s">
        <v>1574</v>
      </c>
      <c r="AJ1646" s="6" t="s">
        <v>43</v>
      </c>
      <c r="AK1646" s="6" t="s">
        <v>8483</v>
      </c>
      <c r="AL1646" s="26" t="s">
        <v>348</v>
      </c>
      <c r="AQ1646" s="6" t="s">
        <v>43</v>
      </c>
      <c r="AX1646" s="45" t="s">
        <v>2431</v>
      </c>
      <c r="AZ1646" s="6">
        <v>0</v>
      </c>
      <c r="BA1646" s="6">
        <v>0</v>
      </c>
      <c r="BB1646" s="45">
        <v>0</v>
      </c>
      <c r="BC1646" s="6">
        <v>0.1</v>
      </c>
      <c r="BD1646" s="6">
        <v>0.05</v>
      </c>
      <c r="BF1646" s="6">
        <v>0</v>
      </c>
      <c r="BG1646" s="45">
        <v>0</v>
      </c>
      <c r="BH1646" s="45">
        <v>0</v>
      </c>
      <c r="BI1646" s="6">
        <v>0</v>
      </c>
      <c r="BJ1646" s="6">
        <v>0</v>
      </c>
      <c r="BK1646" s="6">
        <v>0.4</v>
      </c>
      <c r="BL1646" s="45">
        <v>0</v>
      </c>
      <c r="BM1646" s="45">
        <v>0</v>
      </c>
      <c r="BN1646" s="6">
        <v>0</v>
      </c>
      <c r="BO1646" s="6">
        <v>0</v>
      </c>
      <c r="BP1646" s="6">
        <v>1</v>
      </c>
      <c r="BQ1646" s="6">
        <v>0</v>
      </c>
      <c r="BR1646" s="45">
        <v>1</v>
      </c>
      <c r="BT1646" s="45">
        <v>0</v>
      </c>
      <c r="BU1646" s="45">
        <v>0</v>
      </c>
      <c r="BX1646" s="6">
        <v>0.4</v>
      </c>
      <c r="BY1646" s="6" t="s">
        <v>2824</v>
      </c>
      <c r="BZ1646" s="6">
        <f t="shared" si="75"/>
        <v>2.5499999999999998</v>
      </c>
      <c r="CA1646" s="6">
        <f t="shared" si="76"/>
        <v>2.8</v>
      </c>
      <c r="CC1646" s="63" t="s">
        <v>4753</v>
      </c>
      <c r="CD1646" s="6" t="s">
        <v>21</v>
      </c>
      <c r="CK1646" s="6" t="s">
        <v>5148</v>
      </c>
      <c r="DA1646" s="6" t="s">
        <v>2825</v>
      </c>
      <c r="DC1646" s="6" t="s">
        <v>4434</v>
      </c>
      <c r="DD1646" s="6" t="s">
        <v>351</v>
      </c>
      <c r="DF1646" s="29">
        <f t="shared" si="77"/>
        <v>0</v>
      </c>
      <c r="DG1646" s="6">
        <v>1</v>
      </c>
    </row>
    <row r="1647" spans="1:111" ht="16" hidden="1" x14ac:dyDescent="0.2">
      <c r="A1647" s="6" t="s">
        <v>2804</v>
      </c>
      <c r="B1647" s="25"/>
      <c r="C1647" s="25"/>
      <c r="F1647" s="25"/>
      <c r="G1647" s="63" t="s">
        <v>2512</v>
      </c>
      <c r="H1647" s="6" t="s">
        <v>4873</v>
      </c>
      <c r="L1647" s="6" t="s">
        <v>2805</v>
      </c>
      <c r="P1647" s="6" t="s">
        <v>558</v>
      </c>
      <c r="Q1647" s="6" t="s">
        <v>4773</v>
      </c>
      <c r="X1647" s="6">
        <v>370</v>
      </c>
      <c r="Y1647" s="6">
        <v>538</v>
      </c>
      <c r="Z1647" s="6">
        <v>168</v>
      </c>
      <c r="AA1647" s="6">
        <v>0</v>
      </c>
      <c r="AB1647" s="6">
        <f>SUM(Table2026_09_25[[#This Row],[Number of in-person visits provided in reporting year.]:[Number of video/virtual visits provided in reporting year.]])</f>
        <v>706</v>
      </c>
      <c r="AC1647" s="6" t="s">
        <v>8469</v>
      </c>
      <c r="AD1647" s="6">
        <v>0</v>
      </c>
      <c r="AE1647" s="6">
        <v>0</v>
      </c>
      <c r="AG1647" s="6">
        <v>0</v>
      </c>
      <c r="AI1647" s="6" t="s">
        <v>2991</v>
      </c>
      <c r="AJ1647" s="6" t="s">
        <v>4880</v>
      </c>
      <c r="AK1647" s="6" t="s">
        <v>8483</v>
      </c>
      <c r="AL1647" s="26" t="s">
        <v>475</v>
      </c>
      <c r="AQ1647" s="6" t="s">
        <v>107</v>
      </c>
      <c r="AX1647" s="45" t="s">
        <v>2431</v>
      </c>
      <c r="AZ1647" s="6">
        <v>0.6</v>
      </c>
      <c r="BA1647" s="6">
        <v>0</v>
      </c>
      <c r="BB1647" s="45">
        <v>0</v>
      </c>
      <c r="BC1647" s="6">
        <v>0.3</v>
      </c>
      <c r="BD1647" s="6">
        <v>0</v>
      </c>
      <c r="BF1647" s="6">
        <v>0</v>
      </c>
      <c r="BG1647" s="45">
        <v>1</v>
      </c>
      <c r="BH1647" s="45">
        <v>0</v>
      </c>
      <c r="BI1647" s="6">
        <v>0</v>
      </c>
      <c r="BJ1647" s="6">
        <v>0</v>
      </c>
      <c r="BK1647" s="6">
        <v>0</v>
      </c>
      <c r="BL1647" s="45">
        <v>0</v>
      </c>
      <c r="BM1647" s="45">
        <v>0</v>
      </c>
      <c r="BN1647" s="6">
        <v>0</v>
      </c>
      <c r="BO1647" s="6">
        <v>0</v>
      </c>
      <c r="BP1647" s="6">
        <v>0.6</v>
      </c>
      <c r="BQ1647" s="6">
        <v>1</v>
      </c>
      <c r="BR1647" s="45">
        <v>0.6</v>
      </c>
      <c r="BT1647" s="45">
        <v>0</v>
      </c>
      <c r="BU1647" s="45">
        <v>0</v>
      </c>
      <c r="BX1647" s="6">
        <v>0</v>
      </c>
      <c r="BY1647" s="6" t="s">
        <v>21</v>
      </c>
      <c r="BZ1647" s="6">
        <f t="shared" si="75"/>
        <v>4.0999999999999996</v>
      </c>
      <c r="CA1647" s="6">
        <f t="shared" si="76"/>
        <v>3.2</v>
      </c>
      <c r="CC1647" s="63" t="s">
        <v>4687</v>
      </c>
      <c r="CD1647" s="6" t="s">
        <v>2806</v>
      </c>
      <c r="CK1647" s="6" t="s">
        <v>5148</v>
      </c>
      <c r="DA1647" s="6" t="s">
        <v>21</v>
      </c>
      <c r="DC1647" s="6" t="s">
        <v>4434</v>
      </c>
      <c r="DD1647" s="6" t="s">
        <v>1657</v>
      </c>
      <c r="DF1647" s="29">
        <f t="shared" si="77"/>
        <v>0</v>
      </c>
      <c r="DG1647" s="6">
        <v>1</v>
      </c>
    </row>
    <row r="1648" spans="1:111" ht="16" hidden="1" x14ac:dyDescent="0.2">
      <c r="A1648" s="6" t="s">
        <v>2826</v>
      </c>
      <c r="B1648" s="25"/>
      <c r="C1648" s="25"/>
      <c r="F1648" s="25"/>
      <c r="G1648" s="63" t="s">
        <v>2512</v>
      </c>
      <c r="H1648" s="6" t="s">
        <v>4902</v>
      </c>
      <c r="L1648" s="6" t="s">
        <v>265</v>
      </c>
      <c r="P1648" s="6" t="s">
        <v>558</v>
      </c>
      <c r="Q1648" s="6" t="s">
        <v>4773</v>
      </c>
      <c r="X1648" s="6">
        <v>150</v>
      </c>
      <c r="Y1648" s="6">
        <v>730</v>
      </c>
      <c r="Z1648" s="6">
        <v>463</v>
      </c>
      <c r="AA1648" s="6">
        <v>1</v>
      </c>
      <c r="AB1648" s="6">
        <f>SUM(Table2026_09_25[[#This Row],[Number of in-person visits provided in reporting year.]:[Number of video/virtual visits provided in reporting year.]])</f>
        <v>1194</v>
      </c>
      <c r="AC1648" s="6" t="s">
        <v>8469</v>
      </c>
      <c r="AD1648" s="6">
        <v>0</v>
      </c>
      <c r="AE1648" s="6">
        <v>0</v>
      </c>
      <c r="AF1648" s="6" t="s">
        <v>4682</v>
      </c>
      <c r="AG1648" s="6">
        <v>14</v>
      </c>
      <c r="AI1648" s="6" t="s">
        <v>770</v>
      </c>
      <c r="AJ1648" s="6" t="s">
        <v>43</v>
      </c>
      <c r="AK1648" s="6" t="s">
        <v>8483</v>
      </c>
      <c r="AL1648" s="26" t="s">
        <v>267</v>
      </c>
      <c r="AQ1648" s="6" t="s">
        <v>43</v>
      </c>
      <c r="AX1648" s="45" t="s">
        <v>2431</v>
      </c>
      <c r="AZ1648" s="6">
        <v>1</v>
      </c>
      <c r="BA1648" s="6">
        <v>0.1</v>
      </c>
      <c r="BB1648" s="45">
        <v>0</v>
      </c>
      <c r="BC1648" s="6">
        <v>0.1</v>
      </c>
      <c r="BD1648" s="6">
        <v>0</v>
      </c>
      <c r="BF1648" s="6">
        <v>0</v>
      </c>
      <c r="BG1648" s="45">
        <v>0</v>
      </c>
      <c r="BH1648" s="45">
        <v>0</v>
      </c>
      <c r="BI1648" s="6">
        <v>0</v>
      </c>
      <c r="BJ1648" s="6">
        <v>0</v>
      </c>
      <c r="BK1648" s="6">
        <v>0</v>
      </c>
      <c r="BL1648" s="45">
        <v>1</v>
      </c>
      <c r="BM1648" s="45">
        <v>0</v>
      </c>
      <c r="BN1648" s="6">
        <v>0</v>
      </c>
      <c r="BO1648" s="6">
        <v>0</v>
      </c>
      <c r="BP1648" s="6">
        <v>1</v>
      </c>
      <c r="BQ1648" s="6">
        <v>0</v>
      </c>
      <c r="BR1648" s="45">
        <v>0</v>
      </c>
      <c r="BT1648" s="45">
        <v>0</v>
      </c>
      <c r="BU1648" s="45">
        <v>0</v>
      </c>
      <c r="BX1648" s="6">
        <v>0</v>
      </c>
      <c r="BY1648" s="6" t="s">
        <v>21</v>
      </c>
      <c r="BZ1648" s="6">
        <f t="shared" si="75"/>
        <v>3.2</v>
      </c>
      <c r="CA1648" s="6">
        <f t="shared" si="76"/>
        <v>2</v>
      </c>
      <c r="CC1648" s="63" t="s">
        <v>4687</v>
      </c>
      <c r="CD1648" s="6" t="s">
        <v>21</v>
      </c>
      <c r="CK1648" s="6" t="s">
        <v>5148</v>
      </c>
      <c r="DA1648" s="6" t="s">
        <v>21</v>
      </c>
      <c r="DC1648" s="6" t="s">
        <v>4434</v>
      </c>
      <c r="DD1648" s="6" t="s">
        <v>270</v>
      </c>
      <c r="DF1648" s="29">
        <f t="shared" si="77"/>
        <v>0</v>
      </c>
      <c r="DG1648" s="6">
        <v>1</v>
      </c>
    </row>
    <row r="1649" spans="1:111" ht="16" hidden="1" x14ac:dyDescent="0.2">
      <c r="A1649" s="6" t="s">
        <v>2827</v>
      </c>
      <c r="B1649" s="25"/>
      <c r="C1649" s="25"/>
      <c r="F1649" s="25"/>
      <c r="G1649" s="63" t="s">
        <v>2512</v>
      </c>
      <c r="H1649" s="6" t="s">
        <v>746</v>
      </c>
      <c r="L1649" s="6" t="s">
        <v>690</v>
      </c>
      <c r="P1649" s="6" t="s">
        <v>690</v>
      </c>
      <c r="Q1649" s="31" t="s">
        <v>987</v>
      </c>
      <c r="X1649" s="6">
        <v>292</v>
      </c>
      <c r="Y1649" s="6">
        <v>677</v>
      </c>
      <c r="Z1649" s="6">
        <v>18</v>
      </c>
      <c r="AA1649" s="6">
        <v>21</v>
      </c>
      <c r="AB1649" s="6">
        <f>SUM(Table2026_09_25[[#This Row],[Number of in-person visits provided in reporting year.]:[Number of video/virtual visits provided in reporting year.]])</f>
        <v>716</v>
      </c>
      <c r="AC1649" s="6" t="s">
        <v>8469</v>
      </c>
      <c r="AD1649" s="6">
        <v>0</v>
      </c>
      <c r="AE1649" s="6">
        <v>0</v>
      </c>
      <c r="AF1649" s="6" t="s">
        <v>4682</v>
      </c>
      <c r="AG1649" s="6">
        <v>0</v>
      </c>
      <c r="AI1649" s="6" t="s">
        <v>7554</v>
      </c>
      <c r="AJ1649" s="6" t="s">
        <v>6639</v>
      </c>
      <c r="AK1649" s="6" t="s">
        <v>8483</v>
      </c>
      <c r="AL1649" s="26" t="s">
        <v>1232</v>
      </c>
      <c r="AQ1649" s="6" t="s">
        <v>63</v>
      </c>
      <c r="AX1649" s="45" t="s">
        <v>2431</v>
      </c>
      <c r="AZ1649" s="6">
        <v>0</v>
      </c>
      <c r="BA1649" s="6">
        <v>0</v>
      </c>
      <c r="BB1649" s="45">
        <v>0</v>
      </c>
      <c r="BC1649" s="6">
        <v>0</v>
      </c>
      <c r="BD1649" s="6">
        <v>4</v>
      </c>
      <c r="BF1649" s="6">
        <v>0</v>
      </c>
      <c r="BG1649" s="45">
        <v>0</v>
      </c>
      <c r="BH1649" s="45">
        <v>0</v>
      </c>
      <c r="BI1649" s="6">
        <v>0</v>
      </c>
      <c r="BJ1649" s="6">
        <v>0</v>
      </c>
      <c r="BK1649" s="6">
        <v>0</v>
      </c>
      <c r="BL1649" s="45">
        <v>0</v>
      </c>
      <c r="BM1649" s="45">
        <v>0</v>
      </c>
      <c r="BN1649" s="6">
        <v>0</v>
      </c>
      <c r="BO1649" s="6">
        <v>0</v>
      </c>
      <c r="BP1649" s="6">
        <v>0</v>
      </c>
      <c r="BQ1649" s="6">
        <v>0</v>
      </c>
      <c r="BR1649" s="45">
        <v>0</v>
      </c>
      <c r="BT1649" s="45">
        <v>0</v>
      </c>
      <c r="BU1649" s="45">
        <v>0</v>
      </c>
      <c r="BX1649" s="6">
        <v>1</v>
      </c>
      <c r="BY1649" s="6" t="s">
        <v>2828</v>
      </c>
      <c r="BZ1649" s="6">
        <f t="shared" si="75"/>
        <v>4</v>
      </c>
      <c r="CA1649" s="6">
        <f t="shared" si="76"/>
        <v>1</v>
      </c>
      <c r="CC1649" s="63" t="s">
        <v>4687</v>
      </c>
      <c r="CD1649" s="6" t="s">
        <v>21</v>
      </c>
      <c r="CK1649" s="6" t="s">
        <v>5148</v>
      </c>
      <c r="DA1649" s="6" t="s">
        <v>21</v>
      </c>
      <c r="DC1649" s="6" t="s">
        <v>4434</v>
      </c>
      <c r="DD1649" s="6" t="s">
        <v>2436</v>
      </c>
      <c r="DF1649" s="29">
        <f t="shared" si="77"/>
        <v>0</v>
      </c>
      <c r="DG1649" s="6">
        <v>1</v>
      </c>
    </row>
    <row r="1650" spans="1:111" ht="16" hidden="1" x14ac:dyDescent="0.2">
      <c r="A1650" s="6" t="s">
        <v>2831</v>
      </c>
      <c r="B1650" s="25"/>
      <c r="C1650" s="25"/>
      <c r="F1650" s="25"/>
      <c r="G1650" s="63" t="s">
        <v>2512</v>
      </c>
      <c r="H1650" s="6" t="s">
        <v>6652</v>
      </c>
      <c r="L1650" s="6" t="s">
        <v>2832</v>
      </c>
      <c r="P1650" s="6" t="s">
        <v>690</v>
      </c>
      <c r="Q1650" s="31" t="s">
        <v>987</v>
      </c>
      <c r="X1650" s="6">
        <v>0</v>
      </c>
      <c r="Y1650" s="6">
        <v>0</v>
      </c>
      <c r="Z1650" s="6">
        <v>0</v>
      </c>
      <c r="AA1650" s="6">
        <v>0</v>
      </c>
      <c r="AB1650" s="6">
        <f>SUM(Table2026_09_25[[#This Row],[Number of in-person visits provided in reporting year.]:[Number of video/virtual visits provided in reporting year.]])</f>
        <v>0</v>
      </c>
      <c r="AC1650" s="6" t="s">
        <v>8469</v>
      </c>
      <c r="AD1650" s="6">
        <v>0</v>
      </c>
      <c r="AE1650" s="6">
        <v>0</v>
      </c>
      <c r="AG1650" s="6">
        <v>0</v>
      </c>
      <c r="AI1650" s="6" t="s">
        <v>6654</v>
      </c>
      <c r="AJ1650" s="6" t="s">
        <v>6655</v>
      </c>
      <c r="AK1650" s="6" t="s">
        <v>8483</v>
      </c>
      <c r="AL1650" s="26" t="s">
        <v>2578</v>
      </c>
      <c r="AQ1650" s="6" t="s">
        <v>107</v>
      </c>
      <c r="AX1650" s="45" t="s">
        <v>2431</v>
      </c>
      <c r="AZ1650" s="6">
        <v>0</v>
      </c>
      <c r="BA1650" s="6">
        <v>0</v>
      </c>
      <c r="BB1650" s="45">
        <v>0</v>
      </c>
      <c r="BC1650" s="6">
        <v>0</v>
      </c>
      <c r="BD1650" s="6">
        <v>0</v>
      </c>
      <c r="BF1650" s="6">
        <v>0</v>
      </c>
      <c r="BG1650" s="45">
        <v>0</v>
      </c>
      <c r="BH1650" s="45">
        <v>0</v>
      </c>
      <c r="BI1650" s="6">
        <v>0</v>
      </c>
      <c r="BJ1650" s="6">
        <v>0</v>
      </c>
      <c r="BK1650" s="6">
        <v>0</v>
      </c>
      <c r="BL1650" s="45">
        <v>0</v>
      </c>
      <c r="BM1650" s="45">
        <v>0</v>
      </c>
      <c r="BN1650" s="6">
        <v>0</v>
      </c>
      <c r="BO1650" s="6">
        <v>0</v>
      </c>
      <c r="BP1650" s="6">
        <v>0</v>
      </c>
      <c r="BQ1650" s="6">
        <v>0</v>
      </c>
      <c r="BR1650" s="45">
        <v>0</v>
      </c>
      <c r="BT1650" s="45">
        <v>0</v>
      </c>
      <c r="BU1650" s="45">
        <v>0</v>
      </c>
      <c r="BX1650" s="6">
        <v>0</v>
      </c>
      <c r="BY1650" s="6" t="s">
        <v>21</v>
      </c>
      <c r="BZ1650" s="6">
        <f t="shared" si="75"/>
        <v>0</v>
      </c>
      <c r="CA1650" s="6">
        <f t="shared" si="76"/>
        <v>0</v>
      </c>
      <c r="CC1650" s="63" t="s">
        <v>4687</v>
      </c>
      <c r="CD1650" s="6" t="s">
        <v>2833</v>
      </c>
      <c r="CK1650" s="6" t="s">
        <v>7981</v>
      </c>
      <c r="DA1650" s="6" t="s">
        <v>2834</v>
      </c>
      <c r="DC1650" s="6" t="s">
        <v>4434</v>
      </c>
      <c r="DD1650" s="6" t="s">
        <v>2581</v>
      </c>
      <c r="DF1650" s="29">
        <f t="shared" si="77"/>
        <v>0</v>
      </c>
      <c r="DG1650" s="6">
        <v>1</v>
      </c>
    </row>
    <row r="1651" spans="1:111" ht="16" hidden="1" x14ac:dyDescent="0.2">
      <c r="A1651" s="6" t="s">
        <v>2835</v>
      </c>
      <c r="B1651" s="25"/>
      <c r="C1651" s="25"/>
      <c r="F1651" s="25"/>
      <c r="G1651" s="63" t="s">
        <v>2512</v>
      </c>
      <c r="H1651" s="6" t="s">
        <v>7809</v>
      </c>
      <c r="L1651" s="6" t="s">
        <v>3418</v>
      </c>
      <c r="P1651" s="6" t="s">
        <v>690</v>
      </c>
      <c r="Q1651" s="31" t="s">
        <v>987</v>
      </c>
      <c r="X1651" s="6">
        <v>0</v>
      </c>
      <c r="Y1651" s="6">
        <v>0</v>
      </c>
      <c r="Z1651" s="6">
        <v>0</v>
      </c>
      <c r="AA1651" s="6">
        <v>0</v>
      </c>
      <c r="AB1651" s="6">
        <f>SUM(Table2026_09_25[[#This Row],[Number of in-person visits provided in reporting year.]:[Number of video/virtual visits provided in reporting year.]])</f>
        <v>0</v>
      </c>
      <c r="AC1651" s="6" t="s">
        <v>8469</v>
      </c>
      <c r="AD1651" s="6">
        <v>0</v>
      </c>
      <c r="AE1651" s="6">
        <v>0</v>
      </c>
      <c r="AG1651" s="6">
        <v>0</v>
      </c>
      <c r="AI1651" s="6" t="s">
        <v>2575</v>
      </c>
      <c r="AJ1651" s="6" t="s">
        <v>149</v>
      </c>
      <c r="AK1651" s="6" t="s">
        <v>8483</v>
      </c>
      <c r="AL1651" s="26" t="s">
        <v>195</v>
      </c>
      <c r="AQ1651" s="6" t="s">
        <v>63</v>
      </c>
      <c r="AX1651" s="45" t="s">
        <v>2431</v>
      </c>
      <c r="AZ1651" s="6">
        <v>0</v>
      </c>
      <c r="BA1651" s="6">
        <v>0</v>
      </c>
      <c r="BB1651" s="45">
        <v>0</v>
      </c>
      <c r="BC1651" s="6">
        <v>0</v>
      </c>
      <c r="BD1651" s="6">
        <v>0</v>
      </c>
      <c r="BF1651" s="6">
        <v>0</v>
      </c>
      <c r="BG1651" s="45">
        <v>0</v>
      </c>
      <c r="BH1651" s="45">
        <v>0</v>
      </c>
      <c r="BI1651" s="6">
        <v>0</v>
      </c>
      <c r="BJ1651" s="6">
        <v>0</v>
      </c>
      <c r="BK1651" s="6">
        <v>0</v>
      </c>
      <c r="BL1651" s="45">
        <v>0</v>
      </c>
      <c r="BM1651" s="45">
        <v>0</v>
      </c>
      <c r="BN1651" s="6">
        <v>0</v>
      </c>
      <c r="BO1651" s="6">
        <v>0</v>
      </c>
      <c r="BP1651" s="6">
        <v>0</v>
      </c>
      <c r="BQ1651" s="6">
        <v>0</v>
      </c>
      <c r="BR1651" s="45">
        <v>0</v>
      </c>
      <c r="BT1651" s="45">
        <v>0</v>
      </c>
      <c r="BU1651" s="45">
        <v>0</v>
      </c>
      <c r="BX1651" s="6">
        <v>0</v>
      </c>
      <c r="BY1651" s="6" t="s">
        <v>21</v>
      </c>
      <c r="BZ1651" s="6">
        <f t="shared" si="75"/>
        <v>0</v>
      </c>
      <c r="CA1651" s="6">
        <f t="shared" si="76"/>
        <v>0</v>
      </c>
      <c r="CC1651" s="63" t="s">
        <v>21</v>
      </c>
      <c r="CD1651" s="6" t="s">
        <v>21</v>
      </c>
      <c r="CK1651" s="6" t="s">
        <v>5148</v>
      </c>
      <c r="DA1651" s="6" t="s">
        <v>2836</v>
      </c>
      <c r="DC1651" s="6" t="s">
        <v>4434</v>
      </c>
      <c r="DD1651" s="6" t="s">
        <v>196</v>
      </c>
      <c r="DF1651" s="29">
        <f t="shared" si="77"/>
        <v>0</v>
      </c>
      <c r="DG1651" s="6">
        <v>1</v>
      </c>
    </row>
    <row r="1652" spans="1:111" ht="16" hidden="1" x14ac:dyDescent="0.2">
      <c r="A1652" s="6" t="s">
        <v>2837</v>
      </c>
      <c r="B1652" s="25"/>
      <c r="C1652" s="25"/>
      <c r="F1652" s="25"/>
      <c r="G1652" s="63" t="s">
        <v>2512</v>
      </c>
      <c r="H1652" s="6" t="s">
        <v>61</v>
      </c>
      <c r="L1652" s="6" t="s">
        <v>2838</v>
      </c>
      <c r="P1652" s="6" t="s">
        <v>690</v>
      </c>
      <c r="Q1652" s="31" t="s">
        <v>987</v>
      </c>
      <c r="X1652" s="6">
        <v>189</v>
      </c>
      <c r="Y1652" s="6">
        <v>345</v>
      </c>
      <c r="Z1652" s="6">
        <v>0</v>
      </c>
      <c r="AA1652" s="6">
        <v>0</v>
      </c>
      <c r="AB1652" s="6">
        <f>SUM(Table2026_09_25[[#This Row],[Number of in-person visits provided in reporting year.]:[Number of video/virtual visits provided in reporting year.]])</f>
        <v>345</v>
      </c>
      <c r="AC1652" s="6" t="s">
        <v>8469</v>
      </c>
      <c r="AD1652" s="6">
        <v>0</v>
      </c>
      <c r="AE1652" s="6">
        <v>0</v>
      </c>
      <c r="AF1652" s="6" t="s">
        <v>4682</v>
      </c>
      <c r="AG1652" s="6">
        <v>0</v>
      </c>
      <c r="AI1652" s="6" t="s">
        <v>5101</v>
      </c>
      <c r="AJ1652" s="6" t="s">
        <v>149</v>
      </c>
      <c r="AK1652" s="6" t="s">
        <v>8483</v>
      </c>
      <c r="AL1652" s="26" t="s">
        <v>236</v>
      </c>
      <c r="AQ1652" s="6" t="s">
        <v>63</v>
      </c>
      <c r="AX1652" s="45" t="s">
        <v>2431</v>
      </c>
      <c r="AZ1652" s="6">
        <v>0</v>
      </c>
      <c r="BA1652" s="6">
        <v>0</v>
      </c>
      <c r="BB1652" s="45">
        <v>0</v>
      </c>
      <c r="BC1652" s="6">
        <v>0</v>
      </c>
      <c r="BD1652" s="6">
        <v>0.4</v>
      </c>
      <c r="BF1652" s="6">
        <v>0</v>
      </c>
      <c r="BG1652" s="45">
        <v>0</v>
      </c>
      <c r="BH1652" s="45">
        <v>0</v>
      </c>
      <c r="BI1652" s="6">
        <v>0</v>
      </c>
      <c r="BJ1652" s="6">
        <v>0</v>
      </c>
      <c r="BK1652" s="6">
        <v>0</v>
      </c>
      <c r="BL1652" s="45">
        <v>0</v>
      </c>
      <c r="BM1652" s="45">
        <v>0</v>
      </c>
      <c r="BN1652" s="6">
        <v>0</v>
      </c>
      <c r="BO1652" s="6">
        <v>0</v>
      </c>
      <c r="BP1652" s="6">
        <v>0</v>
      </c>
      <c r="BQ1652" s="6">
        <v>0</v>
      </c>
      <c r="BR1652" s="45">
        <v>0</v>
      </c>
      <c r="BT1652" s="45">
        <v>0</v>
      </c>
      <c r="BU1652" s="45">
        <v>0</v>
      </c>
      <c r="BX1652" s="6">
        <v>0</v>
      </c>
      <c r="BY1652" s="6" t="s">
        <v>21</v>
      </c>
      <c r="BZ1652" s="6">
        <f t="shared" si="75"/>
        <v>0.4</v>
      </c>
      <c r="CA1652" s="6">
        <f t="shared" si="76"/>
        <v>0</v>
      </c>
      <c r="CC1652" s="63" t="s">
        <v>4687</v>
      </c>
      <c r="CD1652" s="6" t="s">
        <v>2839</v>
      </c>
      <c r="CK1652" s="6" t="s">
        <v>5148</v>
      </c>
      <c r="DA1652" s="6" t="s">
        <v>21</v>
      </c>
      <c r="DC1652" s="6" t="s">
        <v>4434</v>
      </c>
      <c r="DD1652" s="6" t="s">
        <v>2608</v>
      </c>
      <c r="DF1652" s="29">
        <f t="shared" si="77"/>
        <v>0</v>
      </c>
      <c r="DG1652" s="6">
        <v>1</v>
      </c>
    </row>
    <row r="1653" spans="1:111" ht="16" hidden="1" x14ac:dyDescent="0.2">
      <c r="A1653" s="6" t="s">
        <v>2829</v>
      </c>
      <c r="B1653" s="25"/>
      <c r="C1653" s="25"/>
      <c r="F1653" s="25"/>
      <c r="G1653" s="63" t="s">
        <v>2512</v>
      </c>
      <c r="H1653" s="6" t="s">
        <v>5627</v>
      </c>
      <c r="L1653" s="6" t="s">
        <v>265</v>
      </c>
      <c r="P1653" s="6" t="s">
        <v>690</v>
      </c>
      <c r="Q1653" s="31" t="s">
        <v>987</v>
      </c>
      <c r="X1653" s="6">
        <v>0</v>
      </c>
      <c r="Y1653" s="6">
        <v>0</v>
      </c>
      <c r="Z1653" s="6">
        <v>0</v>
      </c>
      <c r="AA1653" s="6">
        <v>0</v>
      </c>
      <c r="AB1653" s="6">
        <f>SUM(Table2026_09_25[[#This Row],[Number of in-person visits provided in reporting year.]:[Number of video/virtual visits provided in reporting year.]])</f>
        <v>0</v>
      </c>
      <c r="AC1653" s="6" t="s">
        <v>8469</v>
      </c>
      <c r="AD1653" s="6">
        <v>0</v>
      </c>
      <c r="AE1653" s="6">
        <v>0</v>
      </c>
      <c r="AG1653" s="6">
        <v>0</v>
      </c>
      <c r="AI1653" s="6" t="s">
        <v>5630</v>
      </c>
      <c r="AJ1653" s="6" t="s">
        <v>43</v>
      </c>
      <c r="AK1653" s="6" t="s">
        <v>8483</v>
      </c>
      <c r="AL1653" s="26" t="s">
        <v>2830</v>
      </c>
      <c r="AQ1653" s="6" t="s">
        <v>43</v>
      </c>
      <c r="AX1653" s="45" t="s">
        <v>2431</v>
      </c>
      <c r="AZ1653" s="6">
        <v>0</v>
      </c>
      <c r="BA1653" s="6">
        <v>0</v>
      </c>
      <c r="BB1653" s="45">
        <v>0</v>
      </c>
      <c r="BC1653" s="6">
        <v>0</v>
      </c>
      <c r="BD1653" s="6">
        <v>0.85</v>
      </c>
      <c r="BF1653" s="6">
        <v>0</v>
      </c>
      <c r="BG1653" s="45">
        <v>0</v>
      </c>
      <c r="BH1653" s="45">
        <v>0</v>
      </c>
      <c r="BI1653" s="6">
        <v>0</v>
      </c>
      <c r="BJ1653" s="6">
        <v>0</v>
      </c>
      <c r="BK1653" s="6">
        <v>0</v>
      </c>
      <c r="BL1653" s="45">
        <v>0</v>
      </c>
      <c r="BM1653" s="45">
        <v>0</v>
      </c>
      <c r="BN1653" s="6">
        <v>0</v>
      </c>
      <c r="BO1653" s="6">
        <v>0</v>
      </c>
      <c r="BP1653" s="6">
        <v>0</v>
      </c>
      <c r="BQ1653" s="6">
        <v>0</v>
      </c>
      <c r="BR1653" s="45">
        <v>0</v>
      </c>
      <c r="BT1653" s="45">
        <v>0</v>
      </c>
      <c r="BU1653" s="45">
        <v>0</v>
      </c>
      <c r="BX1653" s="6">
        <v>0</v>
      </c>
      <c r="BY1653" s="6" t="s">
        <v>21</v>
      </c>
      <c r="BZ1653" s="6">
        <f t="shared" si="75"/>
        <v>0.85</v>
      </c>
      <c r="CA1653" s="6">
        <f t="shared" si="76"/>
        <v>0</v>
      </c>
      <c r="CC1653" s="63" t="s">
        <v>4687</v>
      </c>
      <c r="CD1653" s="6" t="s">
        <v>21</v>
      </c>
      <c r="CK1653" s="6" t="s">
        <v>5148</v>
      </c>
      <c r="DA1653" s="6" t="s">
        <v>21</v>
      </c>
      <c r="DC1653" s="6" t="s">
        <v>4434</v>
      </c>
      <c r="DD1653" s="6" t="s">
        <v>2005</v>
      </c>
      <c r="DF1653" s="29">
        <f t="shared" si="77"/>
        <v>0</v>
      </c>
      <c r="DG1653" s="6">
        <v>1</v>
      </c>
    </row>
    <row r="1654" spans="1:111" ht="16" hidden="1" x14ac:dyDescent="0.2">
      <c r="A1654" s="6" t="s">
        <v>2846</v>
      </c>
      <c r="B1654" s="25"/>
      <c r="C1654" s="25"/>
      <c r="F1654" s="25"/>
      <c r="G1654" s="63" t="s">
        <v>2512</v>
      </c>
      <c r="H1654" s="6" t="s">
        <v>5627</v>
      </c>
      <c r="L1654" s="6" t="s">
        <v>265</v>
      </c>
      <c r="P1654" s="6" t="s">
        <v>704</v>
      </c>
      <c r="Q1654" s="6" t="s">
        <v>4773</v>
      </c>
      <c r="X1654" s="6">
        <v>628</v>
      </c>
      <c r="Y1654" s="6">
        <v>2040</v>
      </c>
      <c r="Z1654" s="6">
        <v>687</v>
      </c>
      <c r="AA1654" s="6">
        <v>258</v>
      </c>
      <c r="AB1654" s="6">
        <f>SUM(Table2026_09_25[[#This Row],[Number of in-person visits provided in reporting year.]:[Number of video/virtual visits provided in reporting year.]])</f>
        <v>2985</v>
      </c>
      <c r="AC1654" s="6" t="s">
        <v>8469</v>
      </c>
      <c r="AD1654" s="6">
        <v>0</v>
      </c>
      <c r="AE1654" s="6">
        <v>0</v>
      </c>
      <c r="AF1654" s="6" t="s">
        <v>4682</v>
      </c>
      <c r="AG1654" s="6">
        <v>90</v>
      </c>
      <c r="AI1654" s="6" t="s">
        <v>5630</v>
      </c>
      <c r="AJ1654" s="6" t="s">
        <v>43</v>
      </c>
      <c r="AK1654" s="6" t="s">
        <v>8483</v>
      </c>
      <c r="AL1654" s="26" t="s">
        <v>2830</v>
      </c>
      <c r="AQ1654" s="6" t="s">
        <v>43</v>
      </c>
      <c r="AX1654" s="45" t="s">
        <v>2431</v>
      </c>
      <c r="AZ1654" s="6">
        <v>0.75</v>
      </c>
      <c r="BA1654" s="6">
        <v>0</v>
      </c>
      <c r="BB1654" s="45">
        <v>0</v>
      </c>
      <c r="BC1654" s="6">
        <v>0</v>
      </c>
      <c r="BD1654" s="6">
        <v>0.7</v>
      </c>
      <c r="BF1654" s="6">
        <v>0</v>
      </c>
      <c r="BG1654" s="45">
        <v>0</v>
      </c>
      <c r="BH1654" s="45">
        <v>0</v>
      </c>
      <c r="BI1654" s="6">
        <v>0</v>
      </c>
      <c r="BJ1654" s="6">
        <v>0</v>
      </c>
      <c r="BK1654" s="6">
        <v>0</v>
      </c>
      <c r="BL1654" s="45">
        <v>0</v>
      </c>
      <c r="BM1654" s="45">
        <v>0</v>
      </c>
      <c r="BN1654" s="6">
        <v>0</v>
      </c>
      <c r="BO1654" s="6">
        <v>0</v>
      </c>
      <c r="BP1654" s="6">
        <v>0</v>
      </c>
      <c r="BQ1654" s="6">
        <v>0</v>
      </c>
      <c r="BR1654" s="45">
        <v>0</v>
      </c>
      <c r="BT1654" s="45">
        <v>0</v>
      </c>
      <c r="BU1654" s="45">
        <v>0</v>
      </c>
      <c r="BX1654" s="6">
        <v>0</v>
      </c>
      <c r="BY1654" s="6" t="s">
        <v>21</v>
      </c>
      <c r="BZ1654" s="6">
        <f t="shared" si="75"/>
        <v>1.45</v>
      </c>
      <c r="CA1654" s="6">
        <f t="shared" si="76"/>
        <v>0</v>
      </c>
      <c r="CC1654" s="63" t="s">
        <v>4687</v>
      </c>
      <c r="CD1654" s="6" t="s">
        <v>2847</v>
      </c>
      <c r="CK1654" s="6" t="s">
        <v>5148</v>
      </c>
      <c r="DA1654" s="6" t="s">
        <v>21</v>
      </c>
      <c r="DC1654" s="6" t="s">
        <v>4434</v>
      </c>
      <c r="DD1654" s="6" t="s">
        <v>2005</v>
      </c>
      <c r="DF1654" s="29">
        <f t="shared" si="77"/>
        <v>0</v>
      </c>
      <c r="DG1654" s="6">
        <v>1</v>
      </c>
    </row>
    <row r="1655" spans="1:111" ht="16" hidden="1" x14ac:dyDescent="0.2">
      <c r="A1655" s="6" t="s">
        <v>2854</v>
      </c>
      <c r="B1655" s="25"/>
      <c r="C1655" s="25"/>
      <c r="F1655" s="25"/>
      <c r="G1655" s="63" t="s">
        <v>2512</v>
      </c>
      <c r="H1655" s="6" t="s">
        <v>4718</v>
      </c>
      <c r="L1655" s="6" t="s">
        <v>6407</v>
      </c>
      <c r="P1655" s="6" t="s">
        <v>704</v>
      </c>
      <c r="Q1655" s="6" t="s">
        <v>4773</v>
      </c>
      <c r="X1655" s="6">
        <v>1002</v>
      </c>
      <c r="Y1655" s="6">
        <v>2482</v>
      </c>
      <c r="Z1655" s="6">
        <v>1171</v>
      </c>
      <c r="AA1655" s="6">
        <v>220</v>
      </c>
      <c r="AB1655" s="6">
        <f>SUM(Table2026_09_25[[#This Row],[Number of in-person visits provided in reporting year.]:[Number of video/virtual visits provided in reporting year.]])</f>
        <v>3873</v>
      </c>
      <c r="AC1655" s="6" t="s">
        <v>8469</v>
      </c>
      <c r="AD1655" s="6">
        <v>0</v>
      </c>
      <c r="AE1655" s="6">
        <v>0</v>
      </c>
      <c r="AF1655" s="6" t="s">
        <v>4682</v>
      </c>
      <c r="AG1655" s="6">
        <v>99</v>
      </c>
      <c r="AI1655" s="6" t="s">
        <v>4719</v>
      </c>
      <c r="AJ1655" s="6" t="s">
        <v>4716</v>
      </c>
      <c r="AK1655" s="6" t="s">
        <v>8483</v>
      </c>
      <c r="AL1655" s="26" t="s">
        <v>252</v>
      </c>
      <c r="AQ1655" s="6" t="s">
        <v>43</v>
      </c>
      <c r="AX1655" s="45" t="s">
        <v>2431</v>
      </c>
      <c r="AZ1655" s="6">
        <v>1.78</v>
      </c>
      <c r="BA1655" s="6">
        <v>0</v>
      </c>
      <c r="BB1655" s="45">
        <v>0</v>
      </c>
      <c r="BC1655" s="6">
        <v>0</v>
      </c>
      <c r="BD1655" s="6">
        <v>0</v>
      </c>
      <c r="BF1655" s="6">
        <v>2</v>
      </c>
      <c r="BG1655" s="45">
        <v>1</v>
      </c>
      <c r="BH1655" s="45">
        <v>0</v>
      </c>
      <c r="BI1655" s="6">
        <v>0</v>
      </c>
      <c r="BJ1655" s="6">
        <v>0</v>
      </c>
      <c r="BK1655" s="6">
        <v>1</v>
      </c>
      <c r="BL1655" s="45">
        <v>1</v>
      </c>
      <c r="BM1655" s="45">
        <v>0</v>
      </c>
      <c r="BN1655" s="6">
        <v>0</v>
      </c>
      <c r="BO1655" s="6">
        <v>0</v>
      </c>
      <c r="BP1655" s="6">
        <v>0</v>
      </c>
      <c r="BQ1655" s="6">
        <v>0</v>
      </c>
      <c r="BR1655" s="45">
        <v>1</v>
      </c>
      <c r="BT1655" s="45">
        <v>0</v>
      </c>
      <c r="BU1655" s="45">
        <v>0</v>
      </c>
      <c r="BX1655" s="6">
        <v>0</v>
      </c>
      <c r="BY1655" s="6" t="s">
        <v>21</v>
      </c>
      <c r="BZ1655" s="6">
        <f t="shared" si="75"/>
        <v>7.78</v>
      </c>
      <c r="CA1655" s="6">
        <f t="shared" si="76"/>
        <v>6</v>
      </c>
      <c r="CC1655" s="63" t="s">
        <v>4753</v>
      </c>
      <c r="CD1655" s="6" t="s">
        <v>21</v>
      </c>
      <c r="CK1655" s="6" t="s">
        <v>7981</v>
      </c>
      <c r="DA1655" s="6" t="s">
        <v>2855</v>
      </c>
      <c r="DC1655" s="6" t="s">
        <v>4434</v>
      </c>
      <c r="DD1655" s="6" t="s">
        <v>2722</v>
      </c>
      <c r="DF1655" s="29">
        <f t="shared" si="77"/>
        <v>0</v>
      </c>
      <c r="DG1655" s="6">
        <v>1</v>
      </c>
    </row>
    <row r="1656" spans="1:111" ht="16" hidden="1" x14ac:dyDescent="0.2">
      <c r="A1656" s="6" t="s">
        <v>2856</v>
      </c>
      <c r="B1656" s="25"/>
      <c r="C1656" s="25"/>
      <c r="F1656" s="25"/>
      <c r="G1656" s="63" t="s">
        <v>2512</v>
      </c>
      <c r="H1656" s="6" t="s">
        <v>5162</v>
      </c>
      <c r="L1656" s="6" t="s">
        <v>2857</v>
      </c>
      <c r="P1656" s="6" t="s">
        <v>704</v>
      </c>
      <c r="Q1656" s="6" t="s">
        <v>4773</v>
      </c>
      <c r="X1656" s="6">
        <v>279</v>
      </c>
      <c r="Y1656" s="6">
        <v>662</v>
      </c>
      <c r="Z1656" s="6">
        <v>472</v>
      </c>
      <c r="AA1656" s="6">
        <v>0</v>
      </c>
      <c r="AB1656" s="6">
        <f>SUM(Table2026_09_25[[#This Row],[Number of in-person visits provided in reporting year.]:[Number of video/virtual visits provided in reporting year.]])</f>
        <v>1134</v>
      </c>
      <c r="AC1656" s="6" t="s">
        <v>8469</v>
      </c>
      <c r="AD1656" s="6">
        <v>0</v>
      </c>
      <c r="AE1656" s="6">
        <v>0</v>
      </c>
      <c r="AF1656" s="6" t="s">
        <v>4682</v>
      </c>
      <c r="AG1656" s="6">
        <v>57</v>
      </c>
      <c r="AI1656" s="6" t="s">
        <v>5167</v>
      </c>
      <c r="AJ1656" s="6" t="s">
        <v>512</v>
      </c>
      <c r="AK1656" s="6" t="s">
        <v>8483</v>
      </c>
      <c r="AL1656" s="26" t="s">
        <v>127</v>
      </c>
      <c r="AQ1656" s="6" t="s">
        <v>544</v>
      </c>
      <c r="AX1656" s="45" t="s">
        <v>2431</v>
      </c>
      <c r="AZ1656" s="6">
        <v>0.4</v>
      </c>
      <c r="BA1656" s="6">
        <v>0</v>
      </c>
      <c r="BB1656" s="45">
        <v>0</v>
      </c>
      <c r="BC1656" s="6">
        <v>0</v>
      </c>
      <c r="BD1656" s="6">
        <v>0.15</v>
      </c>
      <c r="BF1656" s="6">
        <v>0</v>
      </c>
      <c r="BG1656" s="45">
        <v>1.5</v>
      </c>
      <c r="BH1656" s="45">
        <v>0</v>
      </c>
      <c r="BI1656" s="6">
        <v>0</v>
      </c>
      <c r="BJ1656" s="6">
        <v>0</v>
      </c>
      <c r="BK1656" s="6">
        <v>0</v>
      </c>
      <c r="BL1656" s="45">
        <v>0</v>
      </c>
      <c r="BM1656" s="45">
        <v>0</v>
      </c>
      <c r="BN1656" s="6">
        <v>0</v>
      </c>
      <c r="BO1656" s="6">
        <v>0</v>
      </c>
      <c r="BP1656" s="6">
        <v>0.5</v>
      </c>
      <c r="BQ1656" s="6">
        <v>0</v>
      </c>
      <c r="BR1656" s="45">
        <v>0</v>
      </c>
      <c r="BT1656" s="45">
        <v>0</v>
      </c>
      <c r="BU1656" s="45">
        <v>0</v>
      </c>
      <c r="BX1656" s="6">
        <v>0</v>
      </c>
      <c r="BY1656" s="6" t="s">
        <v>21</v>
      </c>
      <c r="BZ1656" s="6">
        <f t="shared" si="75"/>
        <v>2.5499999999999998</v>
      </c>
      <c r="CA1656" s="6">
        <f t="shared" si="76"/>
        <v>2</v>
      </c>
      <c r="CC1656" s="63" t="s">
        <v>4687</v>
      </c>
      <c r="CD1656" s="6" t="s">
        <v>21</v>
      </c>
      <c r="CK1656" s="6" t="s">
        <v>5148</v>
      </c>
      <c r="DA1656" s="6" t="s">
        <v>21</v>
      </c>
      <c r="DC1656" s="6" t="s">
        <v>4434</v>
      </c>
      <c r="DD1656" s="6" t="s">
        <v>2594</v>
      </c>
      <c r="DF1656" s="29">
        <f t="shared" si="77"/>
        <v>0</v>
      </c>
      <c r="DG1656" s="6">
        <v>1</v>
      </c>
    </row>
    <row r="1657" spans="1:111" ht="16" hidden="1" x14ac:dyDescent="0.2">
      <c r="A1657" s="6" t="s">
        <v>3419</v>
      </c>
      <c r="B1657" s="25"/>
      <c r="C1657" s="25"/>
      <c r="F1657" s="25"/>
      <c r="G1657" s="63" t="s">
        <v>2512</v>
      </c>
      <c r="H1657" s="6" t="s">
        <v>6222</v>
      </c>
      <c r="L1657" s="6" t="s">
        <v>3420</v>
      </c>
      <c r="P1657" s="6" t="s">
        <v>704</v>
      </c>
      <c r="Q1657" s="6" t="s">
        <v>4773</v>
      </c>
      <c r="X1657" s="6">
        <v>463</v>
      </c>
      <c r="Y1657" s="6">
        <v>607</v>
      </c>
      <c r="Z1657" s="6">
        <v>274</v>
      </c>
      <c r="AA1657" s="6">
        <v>33</v>
      </c>
      <c r="AB1657" s="6">
        <f>SUM(Table2026_09_25[[#This Row],[Number of in-person visits provided in reporting year.]:[Number of video/virtual visits provided in reporting year.]])</f>
        <v>914</v>
      </c>
      <c r="AC1657" s="6" t="s">
        <v>8469</v>
      </c>
      <c r="AD1657" s="6">
        <v>0</v>
      </c>
      <c r="AE1657" s="6">
        <v>0</v>
      </c>
      <c r="AG1657" s="6">
        <v>0</v>
      </c>
      <c r="AI1657" s="6" t="s">
        <v>6227</v>
      </c>
      <c r="AJ1657" s="6" t="s">
        <v>5296</v>
      </c>
      <c r="AK1657" s="6" t="s">
        <v>8483</v>
      </c>
      <c r="AL1657" s="26" t="s">
        <v>2662</v>
      </c>
      <c r="AQ1657" s="6" t="s">
        <v>544</v>
      </c>
      <c r="AX1657" s="45" t="s">
        <v>2431</v>
      </c>
      <c r="AZ1657" s="6">
        <v>0</v>
      </c>
      <c r="BA1657" s="6">
        <v>0</v>
      </c>
      <c r="BB1657" s="45">
        <v>0</v>
      </c>
      <c r="BC1657" s="6">
        <v>0</v>
      </c>
      <c r="BD1657" s="6">
        <v>1.2</v>
      </c>
      <c r="BF1657" s="6">
        <v>0</v>
      </c>
      <c r="BG1657" s="45">
        <v>0</v>
      </c>
      <c r="BH1657" s="45">
        <v>0</v>
      </c>
      <c r="BI1657" s="6">
        <v>0</v>
      </c>
      <c r="BJ1657" s="6">
        <v>0</v>
      </c>
      <c r="BK1657" s="6">
        <v>0</v>
      </c>
      <c r="BL1657" s="45">
        <v>0</v>
      </c>
      <c r="BM1657" s="45">
        <v>0</v>
      </c>
      <c r="BN1657" s="6">
        <v>0</v>
      </c>
      <c r="BO1657" s="6">
        <v>0</v>
      </c>
      <c r="BP1657" s="6">
        <v>3</v>
      </c>
      <c r="BQ1657" s="6">
        <v>0</v>
      </c>
      <c r="BR1657" s="45">
        <v>0</v>
      </c>
      <c r="BT1657" s="45">
        <v>0</v>
      </c>
      <c r="BU1657" s="45">
        <v>0</v>
      </c>
      <c r="BX1657" s="6">
        <v>0</v>
      </c>
      <c r="BY1657" s="6" t="s">
        <v>21</v>
      </c>
      <c r="BZ1657" s="6">
        <f t="shared" si="75"/>
        <v>4.2</v>
      </c>
      <c r="CA1657" s="6">
        <f t="shared" si="76"/>
        <v>3</v>
      </c>
      <c r="CC1657" s="63" t="s">
        <v>21</v>
      </c>
      <c r="CD1657" s="6" t="s">
        <v>21</v>
      </c>
      <c r="CK1657" s="6" t="s">
        <v>5148</v>
      </c>
      <c r="DA1657" s="6" t="s">
        <v>21</v>
      </c>
      <c r="DC1657" s="6" t="s">
        <v>4434</v>
      </c>
      <c r="DD1657" s="6" t="s">
        <v>2527</v>
      </c>
      <c r="DF1657" s="29">
        <f t="shared" si="77"/>
        <v>0</v>
      </c>
      <c r="DG1657" s="6">
        <v>1</v>
      </c>
    </row>
    <row r="1658" spans="1:111" ht="16" hidden="1" x14ac:dyDescent="0.2">
      <c r="A1658" s="6" t="s">
        <v>2851</v>
      </c>
      <c r="B1658" s="25"/>
      <c r="C1658" s="25"/>
      <c r="F1658" s="25"/>
      <c r="G1658" s="63" t="s">
        <v>2512</v>
      </c>
      <c r="H1658" s="6" t="s">
        <v>4827</v>
      </c>
      <c r="L1658" s="6" t="s">
        <v>2852</v>
      </c>
      <c r="P1658" s="6" t="s">
        <v>704</v>
      </c>
      <c r="Q1658" s="6" t="s">
        <v>4773</v>
      </c>
      <c r="X1658" s="6">
        <v>369</v>
      </c>
      <c r="Y1658" s="6">
        <v>4182</v>
      </c>
      <c r="Z1658" s="6">
        <v>3180</v>
      </c>
      <c r="AA1658" s="6">
        <v>36</v>
      </c>
      <c r="AB1658" s="6">
        <f>SUM(Table2026_09_25[[#This Row],[Number of in-person visits provided in reporting year.]:[Number of video/virtual visits provided in reporting year.]])</f>
        <v>7398</v>
      </c>
      <c r="AC1658" s="6" t="s">
        <v>8469</v>
      </c>
      <c r="AD1658" s="6">
        <v>0</v>
      </c>
      <c r="AE1658" s="6">
        <v>0</v>
      </c>
      <c r="AF1658" s="6" t="s">
        <v>4682</v>
      </c>
      <c r="AG1658" s="6">
        <v>68.5</v>
      </c>
      <c r="AI1658" s="6" t="s">
        <v>4833</v>
      </c>
      <c r="AJ1658" s="6" t="s">
        <v>4834</v>
      </c>
      <c r="AK1658" s="6" t="s">
        <v>8483</v>
      </c>
      <c r="AL1658" s="26" t="s">
        <v>1047</v>
      </c>
      <c r="AQ1658" s="6" t="s">
        <v>544</v>
      </c>
      <c r="AX1658" s="45" t="s">
        <v>2478</v>
      </c>
      <c r="AZ1658" s="6">
        <v>0</v>
      </c>
      <c r="BA1658" s="6">
        <v>0</v>
      </c>
      <c r="BB1658" s="45">
        <v>0</v>
      </c>
      <c r="BC1658" s="6">
        <v>0</v>
      </c>
      <c r="BD1658" s="6">
        <v>0</v>
      </c>
      <c r="BF1658" s="6">
        <v>0</v>
      </c>
      <c r="BG1658" s="45">
        <v>0</v>
      </c>
      <c r="BH1658" s="45">
        <v>0</v>
      </c>
      <c r="BI1658" s="6">
        <v>0</v>
      </c>
      <c r="BJ1658" s="6">
        <v>0</v>
      </c>
      <c r="BK1658" s="6">
        <v>0</v>
      </c>
      <c r="BL1658" s="45">
        <v>0</v>
      </c>
      <c r="BM1658" s="45">
        <v>0</v>
      </c>
      <c r="BN1658" s="6">
        <v>0</v>
      </c>
      <c r="BO1658" s="6">
        <v>0</v>
      </c>
      <c r="BP1658" s="6">
        <v>0</v>
      </c>
      <c r="BQ1658" s="6">
        <v>0</v>
      </c>
      <c r="BR1658" s="45">
        <v>0</v>
      </c>
      <c r="BT1658" s="45">
        <v>0</v>
      </c>
      <c r="BU1658" s="45">
        <v>0</v>
      </c>
      <c r="BX1658" s="6">
        <v>0</v>
      </c>
      <c r="BY1658" s="6" t="s">
        <v>21</v>
      </c>
      <c r="BZ1658" s="6">
        <f t="shared" si="75"/>
        <v>0</v>
      </c>
      <c r="CA1658" s="6">
        <f t="shared" si="76"/>
        <v>0</v>
      </c>
      <c r="CC1658" s="63" t="s">
        <v>4753</v>
      </c>
      <c r="CD1658" s="6" t="s">
        <v>21</v>
      </c>
      <c r="CK1658" s="6" t="s">
        <v>5148</v>
      </c>
      <c r="DA1658" s="6" t="s">
        <v>21</v>
      </c>
      <c r="DC1658" s="6" t="s">
        <v>4434</v>
      </c>
      <c r="DD1658" s="6" t="s">
        <v>2753</v>
      </c>
      <c r="DF1658" s="29">
        <f t="shared" si="77"/>
        <v>0</v>
      </c>
      <c r="DG1658" s="6">
        <v>1</v>
      </c>
    </row>
    <row r="1659" spans="1:111" ht="16" hidden="1" x14ac:dyDescent="0.2">
      <c r="A1659" s="6" t="s">
        <v>2858</v>
      </c>
      <c r="B1659" s="25"/>
      <c r="C1659" s="25"/>
      <c r="F1659" s="25"/>
      <c r="G1659" s="63" t="s">
        <v>2512</v>
      </c>
      <c r="H1659" s="6" t="s">
        <v>8027</v>
      </c>
      <c r="L1659" s="6" t="s">
        <v>2699</v>
      </c>
      <c r="P1659" s="6" t="s">
        <v>704</v>
      </c>
      <c r="Q1659" s="6" t="s">
        <v>4773</v>
      </c>
      <c r="X1659" s="6">
        <v>0</v>
      </c>
      <c r="Y1659" s="6">
        <v>523</v>
      </c>
      <c r="Z1659" s="6">
        <v>43</v>
      </c>
      <c r="AA1659" s="6">
        <v>125</v>
      </c>
      <c r="AB1659" s="6">
        <f>SUM(Table2026_09_25[[#This Row],[Number of in-person visits provided in reporting year.]:[Number of video/virtual visits provided in reporting year.]])</f>
        <v>691</v>
      </c>
      <c r="AC1659" s="6" t="s">
        <v>8469</v>
      </c>
      <c r="AD1659" s="6">
        <v>0</v>
      </c>
      <c r="AE1659" s="6">
        <v>0</v>
      </c>
      <c r="AG1659" s="6">
        <v>0</v>
      </c>
      <c r="AI1659" s="6" t="s">
        <v>8227</v>
      </c>
      <c r="AJ1659" s="6" t="s">
        <v>43</v>
      </c>
      <c r="AK1659" s="6" t="s">
        <v>8483</v>
      </c>
      <c r="AL1659" s="26" t="s">
        <v>70</v>
      </c>
      <c r="AQ1659" s="6" t="s">
        <v>43</v>
      </c>
      <c r="AX1659" s="45" t="s">
        <v>2431</v>
      </c>
      <c r="AZ1659" s="6">
        <v>0</v>
      </c>
      <c r="BA1659" s="6">
        <v>0</v>
      </c>
      <c r="BB1659" s="45">
        <v>0</v>
      </c>
      <c r="BC1659" s="6">
        <v>0</v>
      </c>
      <c r="BD1659" s="6">
        <v>0</v>
      </c>
      <c r="BF1659" s="6">
        <v>0</v>
      </c>
      <c r="BG1659" s="45">
        <v>0</v>
      </c>
      <c r="BH1659" s="45">
        <v>0</v>
      </c>
      <c r="BI1659" s="6">
        <v>0</v>
      </c>
      <c r="BJ1659" s="6">
        <v>0</v>
      </c>
      <c r="BK1659" s="6">
        <v>0</v>
      </c>
      <c r="BL1659" s="45">
        <v>0</v>
      </c>
      <c r="BM1659" s="45">
        <v>0</v>
      </c>
      <c r="BN1659" s="6">
        <v>0</v>
      </c>
      <c r="BO1659" s="6">
        <v>0</v>
      </c>
      <c r="BP1659" s="6">
        <v>0</v>
      </c>
      <c r="BQ1659" s="6">
        <v>0</v>
      </c>
      <c r="BR1659" s="45">
        <v>0</v>
      </c>
      <c r="BT1659" s="45">
        <v>0</v>
      </c>
      <c r="BU1659" s="45">
        <v>0</v>
      </c>
      <c r="BX1659" s="6">
        <v>0</v>
      </c>
      <c r="BY1659" s="6" t="s">
        <v>21</v>
      </c>
      <c r="BZ1659" s="6">
        <f t="shared" si="75"/>
        <v>0</v>
      </c>
      <c r="CA1659" s="6">
        <f t="shared" si="76"/>
        <v>0</v>
      </c>
      <c r="CC1659" s="63" t="s">
        <v>21</v>
      </c>
      <c r="CD1659" s="6" t="s">
        <v>21</v>
      </c>
      <c r="CK1659" s="6" t="s">
        <v>5148</v>
      </c>
      <c r="DA1659" s="6" t="s">
        <v>21</v>
      </c>
      <c r="DC1659" s="6" t="s">
        <v>4434</v>
      </c>
      <c r="DD1659" s="6" t="s">
        <v>2513</v>
      </c>
      <c r="DF1659" s="29">
        <f t="shared" si="77"/>
        <v>0</v>
      </c>
      <c r="DG1659" s="6">
        <v>1</v>
      </c>
    </row>
    <row r="1660" spans="1:111" ht="16" hidden="1" x14ac:dyDescent="0.2">
      <c r="A1660" s="6" t="s">
        <v>2845</v>
      </c>
      <c r="B1660" s="25"/>
      <c r="C1660" s="25"/>
      <c r="F1660" s="25"/>
      <c r="G1660" s="63" t="s">
        <v>2512</v>
      </c>
      <c r="H1660" s="6" t="s">
        <v>6652</v>
      </c>
      <c r="L1660" s="6" t="s">
        <v>778</v>
      </c>
      <c r="P1660" s="6" t="s">
        <v>704</v>
      </c>
      <c r="Q1660" s="6" t="s">
        <v>4773</v>
      </c>
      <c r="X1660" s="6">
        <v>721</v>
      </c>
      <c r="Y1660" s="6">
        <v>2646</v>
      </c>
      <c r="Z1660" s="6">
        <v>430</v>
      </c>
      <c r="AA1660" s="6">
        <v>9</v>
      </c>
      <c r="AB1660" s="6">
        <f>SUM(Table2026_09_25[[#This Row],[Number of in-person visits provided in reporting year.]:[Number of video/virtual visits provided in reporting year.]])</f>
        <v>3085</v>
      </c>
      <c r="AC1660" s="6" t="s">
        <v>8469</v>
      </c>
      <c r="AD1660" s="6">
        <v>0</v>
      </c>
      <c r="AE1660" s="6">
        <v>0</v>
      </c>
      <c r="AF1660" s="6" t="s">
        <v>4682</v>
      </c>
      <c r="AG1660" s="6">
        <v>2</v>
      </c>
      <c r="AI1660" s="6" t="s">
        <v>6654</v>
      </c>
      <c r="AJ1660" s="6" t="s">
        <v>6655</v>
      </c>
      <c r="AK1660" s="6" t="s">
        <v>8483</v>
      </c>
      <c r="AL1660" s="26" t="s">
        <v>2578</v>
      </c>
      <c r="AQ1660" s="6" t="s">
        <v>107</v>
      </c>
      <c r="AX1660" s="45" t="s">
        <v>2431</v>
      </c>
      <c r="AZ1660" s="6">
        <v>0.2</v>
      </c>
      <c r="BA1660" s="6">
        <v>0</v>
      </c>
      <c r="BB1660" s="45">
        <v>0</v>
      </c>
      <c r="BC1660" s="6">
        <v>0</v>
      </c>
      <c r="BD1660" s="6">
        <v>2.4</v>
      </c>
      <c r="BF1660" s="6">
        <v>0</v>
      </c>
      <c r="BG1660" s="45">
        <v>0</v>
      </c>
      <c r="BH1660" s="45">
        <v>0</v>
      </c>
      <c r="BI1660" s="6">
        <v>0</v>
      </c>
      <c r="BJ1660" s="6">
        <v>0</v>
      </c>
      <c r="BK1660" s="6">
        <v>0</v>
      </c>
      <c r="BL1660" s="45">
        <v>0</v>
      </c>
      <c r="BM1660" s="45">
        <v>0</v>
      </c>
      <c r="BN1660" s="6">
        <v>0</v>
      </c>
      <c r="BO1660" s="6">
        <v>0</v>
      </c>
      <c r="BP1660" s="6">
        <v>1.4</v>
      </c>
      <c r="BQ1660" s="6">
        <v>0</v>
      </c>
      <c r="BR1660" s="45">
        <v>1</v>
      </c>
      <c r="BT1660" s="45">
        <v>0</v>
      </c>
      <c r="BU1660" s="45">
        <v>0</v>
      </c>
      <c r="BX1660" s="6">
        <v>0</v>
      </c>
      <c r="BY1660" s="6" t="s">
        <v>21</v>
      </c>
      <c r="BZ1660" s="6">
        <f t="shared" si="75"/>
        <v>5</v>
      </c>
      <c r="CA1660" s="6">
        <f t="shared" si="76"/>
        <v>2.4</v>
      </c>
      <c r="CC1660" s="63" t="s">
        <v>4753</v>
      </c>
      <c r="CD1660" s="6" t="s">
        <v>2712</v>
      </c>
      <c r="CK1660" s="6" t="s">
        <v>7981</v>
      </c>
      <c r="DA1660" s="6" t="s">
        <v>2411</v>
      </c>
      <c r="DC1660" s="6" t="s">
        <v>4434</v>
      </c>
      <c r="DD1660" s="6" t="s">
        <v>2581</v>
      </c>
      <c r="DF1660" s="29">
        <f t="shared" si="77"/>
        <v>0</v>
      </c>
      <c r="DG1660" s="6">
        <v>1</v>
      </c>
    </row>
    <row r="1661" spans="1:111" ht="16" hidden="1" x14ac:dyDescent="0.2">
      <c r="A1661" s="6" t="s">
        <v>2840</v>
      </c>
      <c r="B1661" s="25"/>
      <c r="C1661" s="25"/>
      <c r="F1661" s="25"/>
      <c r="G1661" s="63" t="s">
        <v>2512</v>
      </c>
      <c r="H1661" s="6" t="s">
        <v>226</v>
      </c>
      <c r="L1661" s="6" t="s">
        <v>2487</v>
      </c>
      <c r="P1661" s="6" t="s">
        <v>704</v>
      </c>
      <c r="Q1661" s="6" t="s">
        <v>4773</v>
      </c>
      <c r="X1661" s="6">
        <v>732</v>
      </c>
      <c r="Y1661" s="6">
        <v>2560</v>
      </c>
      <c r="Z1661" s="6">
        <v>723</v>
      </c>
      <c r="AA1661" s="6">
        <v>0</v>
      </c>
      <c r="AB1661" s="6">
        <f>SUM(Table2026_09_25[[#This Row],[Number of in-person visits provided in reporting year.]:[Number of video/virtual visits provided in reporting year.]])</f>
        <v>3283</v>
      </c>
      <c r="AC1661" s="6" t="s">
        <v>8469</v>
      </c>
      <c r="AD1661" s="6">
        <v>0</v>
      </c>
      <c r="AE1661" s="6">
        <v>0</v>
      </c>
      <c r="AF1661" s="6" t="s">
        <v>4682</v>
      </c>
      <c r="AG1661" s="6">
        <v>80</v>
      </c>
      <c r="AI1661" s="6" t="s">
        <v>7145</v>
      </c>
      <c r="AJ1661" s="6" t="s">
        <v>7146</v>
      </c>
      <c r="AK1661" s="6" t="s">
        <v>8483</v>
      </c>
      <c r="AL1661" s="26" t="s">
        <v>227</v>
      </c>
      <c r="AQ1661" s="6" t="s">
        <v>63</v>
      </c>
      <c r="AX1661" s="45" t="s">
        <v>2431</v>
      </c>
      <c r="AZ1661" s="6">
        <v>0</v>
      </c>
      <c r="BA1661" s="6">
        <v>0</v>
      </c>
      <c r="BB1661" s="45">
        <v>0</v>
      </c>
      <c r="BC1661" s="6">
        <v>0</v>
      </c>
      <c r="BD1661" s="6">
        <v>0</v>
      </c>
      <c r="BF1661" s="6">
        <v>0</v>
      </c>
      <c r="BG1661" s="45">
        <v>0</v>
      </c>
      <c r="BH1661" s="45">
        <v>0</v>
      </c>
      <c r="BI1661" s="6">
        <v>0</v>
      </c>
      <c r="BJ1661" s="6">
        <v>0</v>
      </c>
      <c r="BK1661" s="6">
        <v>0</v>
      </c>
      <c r="BL1661" s="45">
        <v>0</v>
      </c>
      <c r="BM1661" s="45">
        <v>0</v>
      </c>
      <c r="BN1661" s="6">
        <v>0</v>
      </c>
      <c r="BO1661" s="6">
        <v>0</v>
      </c>
      <c r="BP1661" s="6">
        <v>6.4</v>
      </c>
      <c r="BQ1661" s="6">
        <v>0</v>
      </c>
      <c r="BR1661" s="45">
        <v>0</v>
      </c>
      <c r="BT1661" s="45">
        <v>0</v>
      </c>
      <c r="BU1661" s="45">
        <v>0</v>
      </c>
      <c r="BX1661" s="6">
        <v>0</v>
      </c>
      <c r="BY1661" s="6" t="s">
        <v>21</v>
      </c>
      <c r="BZ1661" s="6">
        <f t="shared" si="75"/>
        <v>6.4</v>
      </c>
      <c r="CA1661" s="6">
        <f t="shared" si="76"/>
        <v>6.4</v>
      </c>
      <c r="CC1661" s="63" t="s">
        <v>4753</v>
      </c>
      <c r="CD1661" s="6" t="s">
        <v>21</v>
      </c>
      <c r="CK1661" s="6" t="s">
        <v>5148</v>
      </c>
      <c r="DA1661" s="6" t="s">
        <v>21</v>
      </c>
      <c r="DC1661" s="6" t="s">
        <v>4434</v>
      </c>
      <c r="DD1661" s="6" t="s">
        <v>2488</v>
      </c>
      <c r="DF1661" s="29">
        <f t="shared" si="77"/>
        <v>0</v>
      </c>
      <c r="DG1661" s="6">
        <v>1</v>
      </c>
    </row>
    <row r="1662" spans="1:111" ht="16" hidden="1" x14ac:dyDescent="0.2">
      <c r="A1662" s="6" t="s">
        <v>2841</v>
      </c>
      <c r="B1662" s="25"/>
      <c r="C1662" s="25"/>
      <c r="F1662" s="25"/>
      <c r="G1662" s="63" t="s">
        <v>2512</v>
      </c>
      <c r="H1662" s="6" t="s">
        <v>7682</v>
      </c>
      <c r="L1662" s="6" t="s">
        <v>757</v>
      </c>
      <c r="P1662" s="6" t="s">
        <v>704</v>
      </c>
      <c r="Q1662" s="6" t="s">
        <v>4773</v>
      </c>
      <c r="X1662" s="6">
        <v>82</v>
      </c>
      <c r="Y1662" s="6">
        <v>207</v>
      </c>
      <c r="Z1662" s="6">
        <v>170</v>
      </c>
      <c r="AA1662" s="6">
        <v>0</v>
      </c>
      <c r="AB1662" s="6">
        <f>SUM(Table2026_09_25[[#This Row],[Number of in-person visits provided in reporting year.]:[Number of video/virtual visits provided in reporting year.]])</f>
        <v>377</v>
      </c>
      <c r="AC1662" s="6" t="s">
        <v>8469</v>
      </c>
      <c r="AD1662" s="6">
        <v>0</v>
      </c>
      <c r="AE1662" s="6">
        <v>0</v>
      </c>
      <c r="AF1662" s="6" t="s">
        <v>4682</v>
      </c>
      <c r="AG1662" s="6">
        <v>45</v>
      </c>
      <c r="AI1662" s="6" t="s">
        <v>7688</v>
      </c>
      <c r="AJ1662" s="6" t="s">
        <v>7623</v>
      </c>
      <c r="AK1662" s="6" t="s">
        <v>8483</v>
      </c>
      <c r="AL1662" s="26" t="s">
        <v>308</v>
      </c>
      <c r="AQ1662" s="6" t="s">
        <v>63</v>
      </c>
      <c r="AX1662" s="45" t="s">
        <v>2431</v>
      </c>
      <c r="AZ1662" s="6">
        <v>0</v>
      </c>
      <c r="BA1662" s="6">
        <v>0</v>
      </c>
      <c r="BB1662" s="45">
        <v>0</v>
      </c>
      <c r="BC1662" s="6">
        <v>0</v>
      </c>
      <c r="BD1662" s="6">
        <v>0</v>
      </c>
      <c r="BF1662" s="6">
        <v>0</v>
      </c>
      <c r="BG1662" s="45">
        <v>1</v>
      </c>
      <c r="BH1662" s="45">
        <v>0</v>
      </c>
      <c r="BI1662" s="6">
        <v>0</v>
      </c>
      <c r="BJ1662" s="6">
        <v>0</v>
      </c>
      <c r="BK1662" s="6">
        <v>0</v>
      </c>
      <c r="BL1662" s="45">
        <v>0</v>
      </c>
      <c r="BM1662" s="45">
        <v>0</v>
      </c>
      <c r="BN1662" s="6">
        <v>0</v>
      </c>
      <c r="BO1662" s="6">
        <v>0</v>
      </c>
      <c r="BP1662" s="6">
        <v>1</v>
      </c>
      <c r="BQ1662" s="6">
        <v>0</v>
      </c>
      <c r="BR1662" s="45">
        <v>0</v>
      </c>
      <c r="BT1662" s="45">
        <v>0</v>
      </c>
      <c r="BU1662" s="45">
        <v>0</v>
      </c>
      <c r="BX1662" s="6">
        <v>0.6</v>
      </c>
      <c r="BY1662" s="6" t="s">
        <v>2842</v>
      </c>
      <c r="BZ1662" s="6">
        <f t="shared" si="75"/>
        <v>2</v>
      </c>
      <c r="CA1662" s="6">
        <f t="shared" si="76"/>
        <v>2.6</v>
      </c>
      <c r="CC1662" s="63" t="s">
        <v>21</v>
      </c>
      <c r="CD1662" s="6" t="s">
        <v>2843</v>
      </c>
      <c r="CK1662" s="6" t="s">
        <v>7981</v>
      </c>
      <c r="DA1662" s="6" t="s">
        <v>2844</v>
      </c>
      <c r="DC1662" s="6" t="s">
        <v>4434</v>
      </c>
      <c r="DD1662" s="6" t="s">
        <v>311</v>
      </c>
      <c r="DF1662" s="29">
        <f t="shared" si="77"/>
        <v>0</v>
      </c>
      <c r="DG1662" s="6">
        <v>1</v>
      </c>
    </row>
    <row r="1663" spans="1:111" ht="16" hidden="1" x14ac:dyDescent="0.2">
      <c r="A1663" s="6" t="s">
        <v>2848</v>
      </c>
      <c r="B1663" s="25"/>
      <c r="C1663" s="25"/>
      <c r="F1663" s="25"/>
      <c r="G1663" s="63" t="s">
        <v>2512</v>
      </c>
      <c r="H1663" s="6" t="s">
        <v>746</v>
      </c>
      <c r="L1663" s="6" t="s">
        <v>745</v>
      </c>
      <c r="P1663" s="6" t="s">
        <v>704</v>
      </c>
      <c r="Q1663" s="6" t="s">
        <v>4773</v>
      </c>
      <c r="X1663" s="6">
        <v>279</v>
      </c>
      <c r="Y1663" s="6">
        <v>1910</v>
      </c>
      <c r="Z1663" s="6">
        <v>94</v>
      </c>
      <c r="AA1663" s="6">
        <v>100</v>
      </c>
      <c r="AB1663" s="6">
        <f>SUM(Table2026_09_25[[#This Row],[Number of in-person visits provided in reporting year.]:[Number of video/virtual visits provided in reporting year.]])</f>
        <v>2104</v>
      </c>
      <c r="AC1663" s="6" t="s">
        <v>8469</v>
      </c>
      <c r="AD1663" s="6">
        <v>0</v>
      </c>
      <c r="AE1663" s="6">
        <v>0</v>
      </c>
      <c r="AF1663" s="6" t="s">
        <v>4682</v>
      </c>
      <c r="AG1663" s="6">
        <v>225</v>
      </c>
      <c r="AI1663" s="6" t="s">
        <v>7545</v>
      </c>
      <c r="AJ1663" s="6" t="s">
        <v>6639</v>
      </c>
      <c r="AK1663" s="6" t="s">
        <v>8483</v>
      </c>
      <c r="AL1663" s="26" t="s">
        <v>747</v>
      </c>
      <c r="AQ1663" s="6" t="s">
        <v>63</v>
      </c>
      <c r="AX1663" s="45" t="s">
        <v>2431</v>
      </c>
      <c r="AZ1663" s="6">
        <v>0</v>
      </c>
      <c r="BA1663" s="6">
        <v>0</v>
      </c>
      <c r="BB1663" s="45">
        <v>0</v>
      </c>
      <c r="BC1663" s="6">
        <v>0</v>
      </c>
      <c r="BD1663" s="6">
        <v>0.2</v>
      </c>
      <c r="BF1663" s="6">
        <v>0</v>
      </c>
      <c r="BG1663" s="45">
        <v>0</v>
      </c>
      <c r="BH1663" s="45">
        <v>0</v>
      </c>
      <c r="BI1663" s="6">
        <v>0</v>
      </c>
      <c r="BJ1663" s="6">
        <v>0</v>
      </c>
      <c r="BK1663" s="6">
        <v>0</v>
      </c>
      <c r="BL1663" s="45">
        <v>0</v>
      </c>
      <c r="BM1663" s="45">
        <v>0</v>
      </c>
      <c r="BN1663" s="6">
        <v>0</v>
      </c>
      <c r="BO1663" s="6">
        <v>0</v>
      </c>
      <c r="BP1663" s="6">
        <v>2</v>
      </c>
      <c r="BQ1663" s="6">
        <v>0</v>
      </c>
      <c r="BR1663" s="45">
        <v>1</v>
      </c>
      <c r="BT1663" s="45">
        <v>0</v>
      </c>
      <c r="BU1663" s="45">
        <v>0</v>
      </c>
      <c r="BX1663" s="6">
        <v>0</v>
      </c>
      <c r="BY1663" s="6" t="s">
        <v>21</v>
      </c>
      <c r="BZ1663" s="6">
        <f t="shared" ref="BZ1663:BZ1726" si="78">SUM(AY1663:BW1663)</f>
        <v>3.2</v>
      </c>
      <c r="CA1663" s="6">
        <f t="shared" ref="CA1663:CA1726" si="79">(SUM(BB1663))+(SUM(BE1663:BM1663))+(SUM(BO1663:BV1663))+BX1663</f>
        <v>3</v>
      </c>
      <c r="CC1663" s="63" t="s">
        <v>4687</v>
      </c>
      <c r="CD1663" s="6" t="s">
        <v>21</v>
      </c>
      <c r="CK1663" s="6" t="s">
        <v>5148</v>
      </c>
      <c r="DA1663" s="6" t="s">
        <v>21</v>
      </c>
      <c r="DC1663" s="6" t="s">
        <v>4434</v>
      </c>
      <c r="DD1663" s="6" t="s">
        <v>2436</v>
      </c>
      <c r="DF1663" s="29">
        <f t="shared" ref="DF1663:DF1726" si="80">SUBTOTAL(103,G1663)</f>
        <v>0</v>
      </c>
      <c r="DG1663" s="6">
        <v>1</v>
      </c>
    </row>
    <row r="1664" spans="1:111" ht="16" hidden="1" x14ac:dyDescent="0.2">
      <c r="A1664" s="6" t="s">
        <v>2849</v>
      </c>
      <c r="B1664" s="25"/>
      <c r="C1664" s="25"/>
      <c r="F1664" s="25"/>
      <c r="G1664" s="63" t="s">
        <v>2512</v>
      </c>
      <c r="H1664" s="6" t="s">
        <v>4726</v>
      </c>
      <c r="L1664" s="6" t="s">
        <v>778</v>
      </c>
      <c r="P1664" s="6" t="s">
        <v>704</v>
      </c>
      <c r="Q1664" s="6" t="s">
        <v>4773</v>
      </c>
      <c r="X1664" s="6">
        <v>101</v>
      </c>
      <c r="Y1664" s="6">
        <v>84</v>
      </c>
      <c r="Z1664" s="6">
        <v>0</v>
      </c>
      <c r="AA1664" s="6">
        <v>47</v>
      </c>
      <c r="AB1664" s="6">
        <f>SUM(Table2026_09_25[[#This Row],[Number of in-person visits provided in reporting year.]:[Number of video/virtual visits provided in reporting year.]])</f>
        <v>131</v>
      </c>
      <c r="AC1664" s="6" t="s">
        <v>8469</v>
      </c>
      <c r="AD1664" s="6">
        <v>0</v>
      </c>
      <c r="AE1664" s="6">
        <v>0</v>
      </c>
      <c r="AF1664" s="6" t="s">
        <v>4682</v>
      </c>
      <c r="AG1664" s="6">
        <v>0</v>
      </c>
      <c r="AI1664" s="6" t="s">
        <v>1574</v>
      </c>
      <c r="AJ1664" s="6" t="s">
        <v>43</v>
      </c>
      <c r="AK1664" s="6" t="s">
        <v>8483</v>
      </c>
      <c r="AL1664" s="26" t="s">
        <v>348</v>
      </c>
      <c r="AQ1664" s="6" t="s">
        <v>43</v>
      </c>
      <c r="AX1664" s="45" t="s">
        <v>2431</v>
      </c>
      <c r="AZ1664" s="6">
        <v>0.5</v>
      </c>
      <c r="BA1664" s="6">
        <v>0</v>
      </c>
      <c r="BB1664" s="45">
        <v>0</v>
      </c>
      <c r="BC1664" s="6">
        <v>0</v>
      </c>
      <c r="BD1664" s="6">
        <v>0.1</v>
      </c>
      <c r="BF1664" s="6">
        <v>0</v>
      </c>
      <c r="BG1664" s="45">
        <v>0</v>
      </c>
      <c r="BH1664" s="45">
        <v>0</v>
      </c>
      <c r="BI1664" s="6">
        <v>0</v>
      </c>
      <c r="BJ1664" s="6">
        <v>0</v>
      </c>
      <c r="BK1664" s="6">
        <v>0</v>
      </c>
      <c r="BL1664" s="45">
        <v>0</v>
      </c>
      <c r="BM1664" s="45">
        <v>0</v>
      </c>
      <c r="BN1664" s="6">
        <v>0</v>
      </c>
      <c r="BO1664" s="6">
        <v>0</v>
      </c>
      <c r="BP1664" s="6">
        <v>0</v>
      </c>
      <c r="BQ1664" s="6">
        <v>0</v>
      </c>
      <c r="BR1664" s="45">
        <v>0</v>
      </c>
      <c r="BT1664" s="45">
        <v>0</v>
      </c>
      <c r="BU1664" s="45">
        <v>0</v>
      </c>
      <c r="BX1664" s="6">
        <v>0</v>
      </c>
      <c r="BY1664" s="6" t="s">
        <v>21</v>
      </c>
      <c r="BZ1664" s="6">
        <f t="shared" si="78"/>
        <v>0.6</v>
      </c>
      <c r="CA1664" s="6">
        <f t="shared" si="79"/>
        <v>0</v>
      </c>
      <c r="CC1664" s="63" t="s">
        <v>4687</v>
      </c>
      <c r="CD1664" s="6" t="s">
        <v>21</v>
      </c>
      <c r="CK1664" s="6" t="s">
        <v>5148</v>
      </c>
      <c r="DA1664" s="6" t="s">
        <v>21</v>
      </c>
      <c r="DC1664" s="6" t="s">
        <v>4434</v>
      </c>
      <c r="DD1664" s="6" t="s">
        <v>2850</v>
      </c>
      <c r="DF1664" s="29">
        <f t="shared" si="80"/>
        <v>0</v>
      </c>
      <c r="DG1664" s="6">
        <v>1</v>
      </c>
    </row>
    <row r="1665" spans="1:111" ht="16" hidden="1" x14ac:dyDescent="0.2">
      <c r="A1665" s="6" t="s">
        <v>2886</v>
      </c>
      <c r="B1665" s="25"/>
      <c r="C1665" s="25"/>
      <c r="F1665" s="25"/>
      <c r="G1665" s="63" t="s">
        <v>2512</v>
      </c>
      <c r="H1665" s="6" t="s">
        <v>4726</v>
      </c>
      <c r="L1665" s="6" t="s">
        <v>679</v>
      </c>
      <c r="P1665" s="6" t="s">
        <v>3532</v>
      </c>
      <c r="Q1665" s="6" t="s">
        <v>5203</v>
      </c>
      <c r="X1665" s="6">
        <v>472</v>
      </c>
      <c r="Y1665" s="6">
        <v>627</v>
      </c>
      <c r="Z1665" s="6">
        <v>0</v>
      </c>
      <c r="AA1665" s="6">
        <v>282</v>
      </c>
      <c r="AB1665" s="6">
        <f>SUM(Table2026_09_25[[#This Row],[Number of in-person visits provided in reporting year.]:[Number of video/virtual visits provided in reporting year.]])</f>
        <v>909</v>
      </c>
      <c r="AC1665" s="6" t="s">
        <v>8469</v>
      </c>
      <c r="AD1665" s="6">
        <v>0</v>
      </c>
      <c r="AE1665" s="6">
        <v>0</v>
      </c>
      <c r="AF1665" s="6" t="s">
        <v>4682</v>
      </c>
      <c r="AG1665" s="6">
        <v>0</v>
      </c>
      <c r="AI1665" s="6" t="s">
        <v>1574</v>
      </c>
      <c r="AJ1665" s="6" t="s">
        <v>43</v>
      </c>
      <c r="AK1665" s="6" t="s">
        <v>8483</v>
      </c>
      <c r="AL1665" s="26" t="s">
        <v>348</v>
      </c>
      <c r="AQ1665" s="6" t="s">
        <v>43</v>
      </c>
      <c r="AX1665" s="45" t="s">
        <v>2431</v>
      </c>
      <c r="AZ1665" s="6">
        <v>0</v>
      </c>
      <c r="BA1665" s="6">
        <v>0</v>
      </c>
      <c r="BB1665" s="45">
        <v>0</v>
      </c>
      <c r="BC1665" s="6">
        <v>0</v>
      </c>
      <c r="BD1665" s="6">
        <v>0.4</v>
      </c>
      <c r="BF1665" s="6">
        <v>0</v>
      </c>
      <c r="BG1665" s="45">
        <v>0</v>
      </c>
      <c r="BH1665" s="45">
        <v>0</v>
      </c>
      <c r="BI1665" s="6">
        <v>0</v>
      </c>
      <c r="BJ1665" s="6">
        <v>0</v>
      </c>
      <c r="BK1665" s="6">
        <v>0</v>
      </c>
      <c r="BL1665" s="45">
        <v>0</v>
      </c>
      <c r="BM1665" s="45">
        <v>0</v>
      </c>
      <c r="BN1665" s="6">
        <v>0</v>
      </c>
      <c r="BO1665" s="6">
        <v>0</v>
      </c>
      <c r="BP1665" s="6">
        <v>0</v>
      </c>
      <c r="BQ1665" s="6">
        <v>0</v>
      </c>
      <c r="BR1665" s="45">
        <v>0</v>
      </c>
      <c r="BT1665" s="45">
        <v>0</v>
      </c>
      <c r="BU1665" s="45">
        <v>0</v>
      </c>
      <c r="BX1665" s="6">
        <v>2.5</v>
      </c>
      <c r="BY1665" s="6" t="s">
        <v>2887</v>
      </c>
      <c r="BZ1665" s="6">
        <f t="shared" si="78"/>
        <v>0.4</v>
      </c>
      <c r="CA1665" s="6">
        <f t="shared" si="79"/>
        <v>2.5</v>
      </c>
      <c r="CC1665" s="63" t="s">
        <v>21</v>
      </c>
      <c r="CD1665" s="6" t="s">
        <v>2382</v>
      </c>
      <c r="CK1665" s="6" t="s">
        <v>5148</v>
      </c>
      <c r="DA1665" s="6" t="s">
        <v>21</v>
      </c>
      <c r="DC1665" s="6" t="s">
        <v>4434</v>
      </c>
      <c r="DD1665" s="6" t="s">
        <v>2850</v>
      </c>
      <c r="DF1665" s="29">
        <f t="shared" si="80"/>
        <v>0</v>
      </c>
      <c r="DG1665" s="6">
        <v>1</v>
      </c>
    </row>
    <row r="1666" spans="1:111" ht="16" hidden="1" x14ac:dyDescent="0.2">
      <c r="A1666" s="6" t="s">
        <v>2877</v>
      </c>
      <c r="B1666" s="25"/>
      <c r="C1666" s="25"/>
      <c r="F1666" s="25"/>
      <c r="G1666" s="63" t="s">
        <v>2512</v>
      </c>
      <c r="H1666" s="6" t="s">
        <v>746</v>
      </c>
      <c r="L1666" s="6" t="s">
        <v>2878</v>
      </c>
      <c r="P1666" s="6" t="s">
        <v>3532</v>
      </c>
      <c r="Q1666" s="6" t="s">
        <v>5203</v>
      </c>
      <c r="X1666" s="6">
        <v>28</v>
      </c>
      <c r="Y1666" s="6">
        <v>81</v>
      </c>
      <c r="Z1666" s="6">
        <v>4</v>
      </c>
      <c r="AA1666" s="6">
        <v>0</v>
      </c>
      <c r="AB1666" s="6">
        <f>SUM(Table2026_09_25[[#This Row],[Number of in-person visits provided in reporting year.]:[Number of video/virtual visits provided in reporting year.]])</f>
        <v>85</v>
      </c>
      <c r="AC1666" s="6" t="s">
        <v>8469</v>
      </c>
      <c r="AD1666" s="6">
        <v>0</v>
      </c>
      <c r="AE1666" s="6">
        <v>0</v>
      </c>
      <c r="AF1666" s="6" t="s">
        <v>4682</v>
      </c>
      <c r="AG1666" s="6">
        <v>0</v>
      </c>
      <c r="AI1666" s="6" t="s">
        <v>7545</v>
      </c>
      <c r="AJ1666" s="6" t="s">
        <v>6639</v>
      </c>
      <c r="AK1666" s="6" t="s">
        <v>8483</v>
      </c>
      <c r="AL1666" s="26" t="s">
        <v>747</v>
      </c>
      <c r="AQ1666" s="6" t="s">
        <v>63</v>
      </c>
      <c r="AX1666" s="45" t="s">
        <v>2431</v>
      </c>
      <c r="AZ1666" s="6">
        <v>0</v>
      </c>
      <c r="BA1666" s="6">
        <v>0</v>
      </c>
      <c r="BB1666" s="45">
        <v>0</v>
      </c>
      <c r="BC1666" s="6">
        <v>0</v>
      </c>
      <c r="BD1666" s="6">
        <v>0</v>
      </c>
      <c r="BF1666" s="6">
        <v>0</v>
      </c>
      <c r="BG1666" s="45">
        <v>0</v>
      </c>
      <c r="BH1666" s="45">
        <v>0</v>
      </c>
      <c r="BI1666" s="6">
        <v>0</v>
      </c>
      <c r="BJ1666" s="6">
        <v>0</v>
      </c>
      <c r="BK1666" s="6">
        <v>0</v>
      </c>
      <c r="BL1666" s="45">
        <v>0</v>
      </c>
      <c r="BM1666" s="45">
        <v>0</v>
      </c>
      <c r="BN1666" s="6">
        <v>0</v>
      </c>
      <c r="BO1666" s="6">
        <v>0</v>
      </c>
      <c r="BP1666" s="6">
        <v>1</v>
      </c>
      <c r="BQ1666" s="6">
        <v>2</v>
      </c>
      <c r="BR1666" s="45">
        <v>0</v>
      </c>
      <c r="BT1666" s="45">
        <v>0</v>
      </c>
      <c r="BU1666" s="45">
        <v>0</v>
      </c>
      <c r="BX1666" s="6">
        <v>0</v>
      </c>
      <c r="BY1666" s="6" t="s">
        <v>21</v>
      </c>
      <c r="BZ1666" s="6">
        <f t="shared" si="78"/>
        <v>3</v>
      </c>
      <c r="CA1666" s="6">
        <f t="shared" si="79"/>
        <v>3</v>
      </c>
      <c r="CC1666" s="63" t="s">
        <v>4687</v>
      </c>
      <c r="CD1666" s="6" t="s">
        <v>2879</v>
      </c>
      <c r="CK1666" s="6" t="s">
        <v>5148</v>
      </c>
      <c r="DA1666" s="6" t="s">
        <v>21</v>
      </c>
      <c r="DC1666" s="6" t="s">
        <v>4434</v>
      </c>
      <c r="DD1666" s="6" t="s">
        <v>2436</v>
      </c>
      <c r="DF1666" s="29">
        <f t="shared" si="80"/>
        <v>0</v>
      </c>
      <c r="DG1666" s="6">
        <v>1</v>
      </c>
    </row>
    <row r="1667" spans="1:111" ht="16" x14ac:dyDescent="0.2">
      <c r="A1667" s="6" t="s">
        <v>3421</v>
      </c>
      <c r="B1667" s="25"/>
      <c r="C1667" s="25"/>
      <c r="F1667" s="25"/>
      <c r="G1667" s="63" t="s">
        <v>2512</v>
      </c>
      <c r="H1667" s="6" t="s">
        <v>5750</v>
      </c>
      <c r="L1667" s="6" t="s">
        <v>3255</v>
      </c>
      <c r="P1667" s="6" t="s">
        <v>3532</v>
      </c>
      <c r="Q1667" s="6" t="s">
        <v>5203</v>
      </c>
      <c r="X1667" s="6">
        <v>689</v>
      </c>
      <c r="Y1667" s="6">
        <v>5059</v>
      </c>
      <c r="Z1667" s="6">
        <v>4081</v>
      </c>
      <c r="AA1667" s="6">
        <v>2272</v>
      </c>
      <c r="AB1667" s="6">
        <f>SUM(Table2026_09_25[[#This Row],[Number of in-person visits provided in reporting year.]:[Number of video/virtual visits provided in reporting year.]])</f>
        <v>11412</v>
      </c>
      <c r="AC1667" s="6" t="s">
        <v>8469</v>
      </c>
      <c r="AD1667" s="6">
        <v>0</v>
      </c>
      <c r="AE1667" s="6">
        <v>0</v>
      </c>
      <c r="AF1667" s="6" t="s">
        <v>4682</v>
      </c>
      <c r="AG1667" s="6">
        <v>0</v>
      </c>
      <c r="AI1667" s="6" t="s">
        <v>5755</v>
      </c>
      <c r="AJ1667" s="6" t="s">
        <v>43</v>
      </c>
      <c r="AK1667" s="6" t="s">
        <v>8483</v>
      </c>
      <c r="AL1667" s="26" t="s">
        <v>112</v>
      </c>
      <c r="AQ1667" s="6" t="s">
        <v>43</v>
      </c>
      <c r="AX1667" s="45" t="s">
        <v>2431</v>
      </c>
      <c r="AZ1667" s="6">
        <v>1.71</v>
      </c>
      <c r="BA1667" s="6">
        <v>0</v>
      </c>
      <c r="BB1667" s="45">
        <v>0</v>
      </c>
      <c r="BC1667" s="6">
        <v>0</v>
      </c>
      <c r="BD1667" s="6">
        <v>1.59</v>
      </c>
      <c r="BF1667" s="6">
        <v>0</v>
      </c>
      <c r="BG1667" s="45">
        <v>1.4</v>
      </c>
      <c r="BH1667" s="45">
        <v>0</v>
      </c>
      <c r="BI1667" s="6">
        <v>0</v>
      </c>
      <c r="BJ1667" s="6">
        <v>0</v>
      </c>
      <c r="BK1667" s="6">
        <v>0</v>
      </c>
      <c r="BL1667" s="45">
        <v>0</v>
      </c>
      <c r="BM1667" s="45">
        <v>0</v>
      </c>
      <c r="BN1667" s="6">
        <v>0</v>
      </c>
      <c r="BO1667" s="6">
        <v>0</v>
      </c>
      <c r="BP1667" s="6">
        <v>1.03</v>
      </c>
      <c r="BQ1667" s="6">
        <v>0</v>
      </c>
      <c r="BR1667" s="45">
        <v>1.29</v>
      </c>
      <c r="BT1667" s="45">
        <v>0</v>
      </c>
      <c r="BU1667" s="45">
        <v>0</v>
      </c>
      <c r="BX1667" s="6">
        <v>0.69</v>
      </c>
      <c r="BY1667" s="6" t="s">
        <v>21</v>
      </c>
      <c r="BZ1667" s="6">
        <f t="shared" si="78"/>
        <v>7.02</v>
      </c>
      <c r="CA1667" s="6">
        <f t="shared" si="79"/>
        <v>4.41</v>
      </c>
      <c r="CC1667" s="63" t="s">
        <v>4687</v>
      </c>
      <c r="CD1667" s="6" t="s">
        <v>21</v>
      </c>
      <c r="CK1667" s="6" t="s">
        <v>5148</v>
      </c>
      <c r="DA1667" s="6" t="s">
        <v>21</v>
      </c>
      <c r="DC1667" s="6" t="s">
        <v>4434</v>
      </c>
      <c r="DD1667" s="6" t="s">
        <v>3231</v>
      </c>
      <c r="DF1667" s="29">
        <f t="shared" si="80"/>
        <v>1</v>
      </c>
      <c r="DG1667" s="6">
        <v>1</v>
      </c>
    </row>
    <row r="1668" spans="1:111" ht="16" hidden="1" x14ac:dyDescent="0.2">
      <c r="A1668" s="6" t="s">
        <v>2876</v>
      </c>
      <c r="B1668" s="25"/>
      <c r="C1668" s="25"/>
      <c r="F1668" s="25"/>
      <c r="G1668" s="63" t="s">
        <v>2512</v>
      </c>
      <c r="H1668" s="6" t="s">
        <v>4902</v>
      </c>
      <c r="L1668" s="6" t="s">
        <v>2438</v>
      </c>
      <c r="P1668" s="6" t="s">
        <v>3532</v>
      </c>
      <c r="Q1668" s="6" t="s">
        <v>5203</v>
      </c>
      <c r="X1668" s="6">
        <v>826</v>
      </c>
      <c r="Y1668" s="6">
        <v>3556</v>
      </c>
      <c r="Z1668" s="6">
        <v>2971</v>
      </c>
      <c r="AA1668" s="6">
        <v>257</v>
      </c>
      <c r="AB1668" s="6">
        <f>SUM(Table2026_09_25[[#This Row],[Number of in-person visits provided in reporting year.]:[Number of video/virtual visits provided in reporting year.]])</f>
        <v>6784</v>
      </c>
      <c r="AC1668" s="6" t="s">
        <v>8469</v>
      </c>
      <c r="AD1668" s="6">
        <v>0</v>
      </c>
      <c r="AE1668" s="6">
        <v>0</v>
      </c>
      <c r="AF1668" s="6" t="s">
        <v>4682</v>
      </c>
      <c r="AG1668" s="6">
        <v>14</v>
      </c>
      <c r="AI1668" s="6" t="s">
        <v>770</v>
      </c>
      <c r="AJ1668" s="6" t="s">
        <v>43</v>
      </c>
      <c r="AK1668" s="6" t="s">
        <v>8483</v>
      </c>
      <c r="AL1668" s="26" t="s">
        <v>267</v>
      </c>
      <c r="AQ1668" s="6" t="s">
        <v>43</v>
      </c>
      <c r="AX1668" s="45" t="s">
        <v>2431</v>
      </c>
      <c r="AZ1668" s="6">
        <v>1</v>
      </c>
      <c r="BA1668" s="6">
        <v>0</v>
      </c>
      <c r="BB1668" s="45">
        <v>0</v>
      </c>
      <c r="BC1668" s="6">
        <v>0</v>
      </c>
      <c r="BD1668" s="6">
        <v>0.9</v>
      </c>
      <c r="BF1668" s="6">
        <v>0</v>
      </c>
      <c r="BG1668" s="45">
        <v>0</v>
      </c>
      <c r="BH1668" s="45">
        <v>0</v>
      </c>
      <c r="BI1668" s="6">
        <v>0</v>
      </c>
      <c r="BJ1668" s="6">
        <v>1</v>
      </c>
      <c r="BK1668" s="6">
        <v>0</v>
      </c>
      <c r="BL1668" s="45">
        <v>0</v>
      </c>
      <c r="BM1668" s="45">
        <v>0</v>
      </c>
      <c r="BN1668" s="6">
        <v>0</v>
      </c>
      <c r="BO1668" s="6">
        <v>0</v>
      </c>
      <c r="BP1668" s="6">
        <v>1</v>
      </c>
      <c r="BQ1668" s="6">
        <v>0</v>
      </c>
      <c r="BR1668" s="45">
        <v>1</v>
      </c>
      <c r="BT1668" s="45">
        <v>0</v>
      </c>
      <c r="BU1668" s="45">
        <v>0</v>
      </c>
      <c r="BX1668" s="6">
        <v>0</v>
      </c>
      <c r="BY1668" s="6" t="s">
        <v>21</v>
      </c>
      <c r="BZ1668" s="6">
        <f t="shared" si="78"/>
        <v>4.9000000000000004</v>
      </c>
      <c r="CA1668" s="6">
        <f t="shared" si="79"/>
        <v>3</v>
      </c>
      <c r="CC1668" s="63" t="s">
        <v>4687</v>
      </c>
      <c r="CD1668" s="6" t="s">
        <v>21</v>
      </c>
      <c r="CK1668" s="6" t="s">
        <v>5148</v>
      </c>
      <c r="DA1668" s="6" t="s">
        <v>21</v>
      </c>
      <c r="DC1668" s="6" t="s">
        <v>4434</v>
      </c>
      <c r="DD1668" s="6" t="s">
        <v>773</v>
      </c>
      <c r="DF1668" s="29">
        <f t="shared" si="80"/>
        <v>0</v>
      </c>
      <c r="DG1668" s="6">
        <v>1</v>
      </c>
    </row>
    <row r="1669" spans="1:111" ht="16" hidden="1" x14ac:dyDescent="0.2">
      <c r="A1669" s="6" t="s">
        <v>2888</v>
      </c>
      <c r="B1669" s="25"/>
      <c r="C1669" s="25"/>
      <c r="F1669" s="25"/>
      <c r="G1669" s="63" t="s">
        <v>2512</v>
      </c>
      <c r="H1669" s="6" t="s">
        <v>7682</v>
      </c>
      <c r="L1669" s="6" t="s">
        <v>2889</v>
      </c>
      <c r="P1669" s="6" t="s">
        <v>3532</v>
      </c>
      <c r="Q1669" s="6" t="s">
        <v>5203</v>
      </c>
      <c r="X1669" s="6">
        <v>2279</v>
      </c>
      <c r="Y1669" s="6">
        <v>6069</v>
      </c>
      <c r="Z1669" s="6">
        <v>4671</v>
      </c>
      <c r="AA1669" s="6">
        <v>0</v>
      </c>
      <c r="AB1669" s="6">
        <f>SUM(Table2026_09_25[[#This Row],[Number of in-person visits provided in reporting year.]:[Number of video/virtual visits provided in reporting year.]])</f>
        <v>10740</v>
      </c>
      <c r="AC1669" s="6" t="s">
        <v>8469</v>
      </c>
      <c r="AD1669" s="6">
        <v>0</v>
      </c>
      <c r="AE1669" s="6">
        <v>0</v>
      </c>
      <c r="AF1669" s="6" t="s">
        <v>4682</v>
      </c>
      <c r="AG1669" s="6">
        <v>26.3</v>
      </c>
      <c r="AI1669" s="6" t="s">
        <v>8235</v>
      </c>
      <c r="AJ1669" s="6" t="s">
        <v>7623</v>
      </c>
      <c r="AK1669" s="6" t="s">
        <v>8483</v>
      </c>
      <c r="AL1669" s="26" t="s">
        <v>1691</v>
      </c>
      <c r="AQ1669" s="6" t="s">
        <v>63</v>
      </c>
      <c r="AX1669" s="45" t="s">
        <v>2431</v>
      </c>
      <c r="AZ1669" s="6">
        <v>0</v>
      </c>
      <c r="BA1669" s="6">
        <v>0</v>
      </c>
      <c r="BB1669" s="45">
        <v>0</v>
      </c>
      <c r="BC1669" s="6">
        <v>0</v>
      </c>
      <c r="BD1669" s="6">
        <v>3.34</v>
      </c>
      <c r="BF1669" s="6">
        <v>0</v>
      </c>
      <c r="BG1669" s="45">
        <v>2</v>
      </c>
      <c r="BH1669" s="45">
        <v>0</v>
      </c>
      <c r="BI1669" s="6">
        <v>0</v>
      </c>
      <c r="BJ1669" s="6">
        <v>0</v>
      </c>
      <c r="BK1669" s="6">
        <v>0</v>
      </c>
      <c r="BL1669" s="45">
        <v>0</v>
      </c>
      <c r="BM1669" s="45">
        <v>0</v>
      </c>
      <c r="BN1669" s="6">
        <v>0</v>
      </c>
      <c r="BO1669" s="6">
        <v>0</v>
      </c>
      <c r="BP1669" s="6">
        <v>19</v>
      </c>
      <c r="BQ1669" s="6">
        <v>0</v>
      </c>
      <c r="BR1669" s="45">
        <v>1</v>
      </c>
      <c r="BT1669" s="45">
        <v>0</v>
      </c>
      <c r="BU1669" s="45">
        <v>0</v>
      </c>
      <c r="BX1669" s="6">
        <v>0</v>
      </c>
      <c r="BY1669" s="6" t="s">
        <v>2890</v>
      </c>
      <c r="BZ1669" s="6">
        <f t="shared" si="78"/>
        <v>25.34</v>
      </c>
      <c r="CA1669" s="6">
        <f t="shared" si="79"/>
        <v>22</v>
      </c>
      <c r="CC1669" s="63" t="s">
        <v>21</v>
      </c>
      <c r="CD1669" s="6" t="s">
        <v>1692</v>
      </c>
      <c r="CK1669" s="6" t="s">
        <v>7981</v>
      </c>
      <c r="DA1669" s="6" t="s">
        <v>2891</v>
      </c>
      <c r="DC1669" s="6" t="s">
        <v>4434</v>
      </c>
      <c r="DD1669" s="6" t="s">
        <v>311</v>
      </c>
      <c r="DF1669" s="29">
        <f t="shared" si="80"/>
        <v>0</v>
      </c>
      <c r="DG1669" s="6">
        <v>1</v>
      </c>
    </row>
    <row r="1670" spans="1:111" ht="16" hidden="1" x14ac:dyDescent="0.2">
      <c r="A1670" s="6" t="s">
        <v>2871</v>
      </c>
      <c r="B1670" s="25"/>
      <c r="C1670" s="25"/>
      <c r="F1670" s="25"/>
      <c r="G1670" s="63" t="s">
        <v>2512</v>
      </c>
      <c r="H1670" s="6" t="s">
        <v>4827</v>
      </c>
      <c r="L1670" s="6" t="s">
        <v>2872</v>
      </c>
      <c r="P1670" s="6" t="s">
        <v>3532</v>
      </c>
      <c r="Q1670" s="6" t="s">
        <v>5203</v>
      </c>
      <c r="X1670" s="6">
        <v>166</v>
      </c>
      <c r="Y1670" s="6">
        <v>817</v>
      </c>
      <c r="Z1670" s="6">
        <v>694</v>
      </c>
      <c r="AA1670" s="6">
        <v>2</v>
      </c>
      <c r="AB1670" s="6">
        <f>SUM(Table2026_09_25[[#This Row],[Number of in-person visits provided in reporting year.]:[Number of video/virtual visits provided in reporting year.]])</f>
        <v>1513</v>
      </c>
      <c r="AC1670" s="6" t="s">
        <v>8469</v>
      </c>
      <c r="AD1670" s="6">
        <v>0</v>
      </c>
      <c r="AE1670" s="6">
        <v>0</v>
      </c>
      <c r="AF1670" s="6" t="s">
        <v>4682</v>
      </c>
      <c r="AG1670" s="6">
        <v>2.1</v>
      </c>
      <c r="AI1670" s="6" t="s">
        <v>4833</v>
      </c>
      <c r="AJ1670" s="6" t="s">
        <v>4834</v>
      </c>
      <c r="AK1670" s="6" t="s">
        <v>8483</v>
      </c>
      <c r="AL1670" s="26" t="s">
        <v>1047</v>
      </c>
      <c r="AQ1670" s="6" t="s">
        <v>544</v>
      </c>
      <c r="AX1670" s="45" t="s">
        <v>2478</v>
      </c>
      <c r="AZ1670" s="6">
        <v>0</v>
      </c>
      <c r="BA1670" s="6">
        <v>0</v>
      </c>
      <c r="BB1670" s="45">
        <v>0</v>
      </c>
      <c r="BC1670" s="6">
        <v>0</v>
      </c>
      <c r="BD1670" s="6">
        <v>0</v>
      </c>
      <c r="BF1670" s="6">
        <v>0</v>
      </c>
      <c r="BG1670" s="45">
        <v>0</v>
      </c>
      <c r="BH1670" s="45">
        <v>0</v>
      </c>
      <c r="BI1670" s="6">
        <v>0</v>
      </c>
      <c r="BJ1670" s="6">
        <v>0</v>
      </c>
      <c r="BK1670" s="6">
        <v>0</v>
      </c>
      <c r="BL1670" s="45">
        <v>0</v>
      </c>
      <c r="BM1670" s="45">
        <v>0</v>
      </c>
      <c r="BN1670" s="6">
        <v>0</v>
      </c>
      <c r="BO1670" s="6">
        <v>0</v>
      </c>
      <c r="BP1670" s="6">
        <v>0</v>
      </c>
      <c r="BQ1670" s="6">
        <v>0</v>
      </c>
      <c r="BR1670" s="45">
        <v>0</v>
      </c>
      <c r="BT1670" s="45">
        <v>0</v>
      </c>
      <c r="BU1670" s="45">
        <v>0</v>
      </c>
      <c r="BX1670" s="6">
        <v>0</v>
      </c>
      <c r="BY1670" s="6" t="s">
        <v>21</v>
      </c>
      <c r="BZ1670" s="6">
        <f t="shared" si="78"/>
        <v>0</v>
      </c>
      <c r="CA1670" s="6">
        <f t="shared" si="79"/>
        <v>0</v>
      </c>
      <c r="CC1670" s="63" t="s">
        <v>4753</v>
      </c>
      <c r="CD1670" s="6" t="s">
        <v>21</v>
      </c>
      <c r="CK1670" s="6" t="s">
        <v>5148</v>
      </c>
      <c r="DA1670" s="6" t="s">
        <v>21</v>
      </c>
      <c r="DC1670" s="6" t="s">
        <v>4434</v>
      </c>
      <c r="DD1670" s="6" t="s">
        <v>2753</v>
      </c>
      <c r="DF1670" s="29">
        <f t="shared" si="80"/>
        <v>0</v>
      </c>
      <c r="DG1670" s="6">
        <v>1</v>
      </c>
    </row>
    <row r="1671" spans="1:111" ht="16" hidden="1" x14ac:dyDescent="0.2">
      <c r="A1671" s="6" t="s">
        <v>2859</v>
      </c>
      <c r="B1671" s="25"/>
      <c r="C1671" s="25"/>
      <c r="F1671" s="25"/>
      <c r="G1671" s="63" t="s">
        <v>2512</v>
      </c>
      <c r="H1671" s="6" t="s">
        <v>7500</v>
      </c>
      <c r="L1671" s="6" t="s">
        <v>3424</v>
      </c>
      <c r="P1671" s="6" t="s">
        <v>3532</v>
      </c>
      <c r="Q1671" s="6" t="s">
        <v>5203</v>
      </c>
      <c r="X1671" s="6">
        <v>1291</v>
      </c>
      <c r="Y1671" s="6">
        <v>8737</v>
      </c>
      <c r="Z1671" s="6">
        <v>5207</v>
      </c>
      <c r="AA1671" s="6">
        <v>614</v>
      </c>
      <c r="AB1671" s="6">
        <f>SUM(Table2026_09_25[[#This Row],[Number of in-person visits provided in reporting year.]:[Number of video/virtual visits provided in reporting year.]])</f>
        <v>14558</v>
      </c>
      <c r="AC1671" s="6" t="s">
        <v>8469</v>
      </c>
      <c r="AD1671" s="6">
        <v>0</v>
      </c>
      <c r="AE1671" s="6">
        <v>0</v>
      </c>
      <c r="AF1671" s="6" t="s">
        <v>4682</v>
      </c>
      <c r="AG1671" s="6">
        <v>67</v>
      </c>
      <c r="AI1671" s="6" t="s">
        <v>7504</v>
      </c>
      <c r="AJ1671" s="6" t="s">
        <v>7505</v>
      </c>
      <c r="AK1671" s="6" t="s">
        <v>8483</v>
      </c>
      <c r="AL1671" s="26" t="s">
        <v>1200</v>
      </c>
      <c r="AQ1671" s="6" t="s">
        <v>107</v>
      </c>
      <c r="AX1671" s="45" t="s">
        <v>2431</v>
      </c>
      <c r="AZ1671" s="6">
        <v>3</v>
      </c>
      <c r="BA1671" s="6">
        <v>0</v>
      </c>
      <c r="BB1671" s="45">
        <v>0</v>
      </c>
      <c r="BC1671" s="6">
        <v>0</v>
      </c>
      <c r="BD1671" s="6">
        <v>1.4</v>
      </c>
      <c r="BF1671" s="6">
        <v>0</v>
      </c>
      <c r="BG1671" s="45">
        <v>0</v>
      </c>
      <c r="BH1671" s="45">
        <v>0</v>
      </c>
      <c r="BI1671" s="6">
        <v>0</v>
      </c>
      <c r="BJ1671" s="6">
        <v>0</v>
      </c>
      <c r="BK1671" s="6">
        <v>0</v>
      </c>
      <c r="BL1671" s="45">
        <v>0</v>
      </c>
      <c r="BM1671" s="45">
        <v>0</v>
      </c>
      <c r="BN1671" s="6">
        <v>0</v>
      </c>
      <c r="BO1671" s="6">
        <v>0</v>
      </c>
      <c r="BP1671" s="6">
        <v>0</v>
      </c>
      <c r="BQ1671" s="6">
        <v>0</v>
      </c>
      <c r="BR1671" s="45">
        <v>0</v>
      </c>
      <c r="BT1671" s="45">
        <v>0</v>
      </c>
      <c r="BU1671" s="45">
        <v>0</v>
      </c>
      <c r="BX1671" s="6">
        <v>8.6</v>
      </c>
      <c r="BY1671" s="6" t="s">
        <v>2860</v>
      </c>
      <c r="BZ1671" s="6">
        <f t="shared" si="78"/>
        <v>4.4000000000000004</v>
      </c>
      <c r="CA1671" s="6">
        <f t="shared" si="79"/>
        <v>8.6</v>
      </c>
      <c r="CC1671" s="63" t="s">
        <v>4753</v>
      </c>
      <c r="CD1671" s="6" t="s">
        <v>2861</v>
      </c>
      <c r="CK1671" s="6" t="s">
        <v>5148</v>
      </c>
      <c r="DA1671" s="6" t="s">
        <v>21</v>
      </c>
      <c r="DC1671" s="6" t="s">
        <v>4434</v>
      </c>
      <c r="DD1671" s="6" t="s">
        <v>2862</v>
      </c>
      <c r="DF1671" s="29">
        <f t="shared" si="80"/>
        <v>0</v>
      </c>
      <c r="DG1671" s="6">
        <v>1</v>
      </c>
    </row>
    <row r="1672" spans="1:111" ht="16" hidden="1" x14ac:dyDescent="0.2">
      <c r="A1672" s="6" t="s">
        <v>2863</v>
      </c>
      <c r="B1672" s="25"/>
      <c r="C1672" s="25"/>
      <c r="F1672" s="25"/>
      <c r="G1672" s="63" t="s">
        <v>2512</v>
      </c>
      <c r="H1672" s="6" t="s">
        <v>7526</v>
      </c>
      <c r="L1672" s="6" t="s">
        <v>853</v>
      </c>
      <c r="P1672" s="6" t="s">
        <v>3532</v>
      </c>
      <c r="Q1672" s="6" t="s">
        <v>5203</v>
      </c>
      <c r="X1672" s="6">
        <v>427</v>
      </c>
      <c r="Y1672" s="6">
        <v>2560</v>
      </c>
      <c r="Z1672" s="6">
        <v>1426</v>
      </c>
      <c r="AA1672" s="6">
        <v>21</v>
      </c>
      <c r="AB1672" s="6">
        <f>SUM(Table2026_09_25[[#This Row],[Number of in-person visits provided in reporting year.]:[Number of video/virtual visits provided in reporting year.]])</f>
        <v>4007</v>
      </c>
      <c r="AC1672" s="6" t="s">
        <v>8469</v>
      </c>
      <c r="AD1672" s="6">
        <v>0</v>
      </c>
      <c r="AE1672" s="6">
        <v>0</v>
      </c>
      <c r="AF1672" s="6" t="s">
        <v>4682</v>
      </c>
      <c r="AG1672" s="6">
        <v>84</v>
      </c>
      <c r="AI1672" s="6" t="s">
        <v>7529</v>
      </c>
      <c r="AJ1672" s="6" t="s">
        <v>5575</v>
      </c>
      <c r="AK1672" s="6" t="s">
        <v>8483</v>
      </c>
      <c r="AL1672" s="26" t="s">
        <v>7530</v>
      </c>
      <c r="AQ1672" s="6" t="s">
        <v>544</v>
      </c>
      <c r="AX1672" s="45" t="s">
        <v>2431</v>
      </c>
      <c r="AZ1672" s="6">
        <v>1</v>
      </c>
      <c r="BA1672" s="6">
        <v>0</v>
      </c>
      <c r="BB1672" s="45">
        <v>0</v>
      </c>
      <c r="BC1672" s="6">
        <v>0</v>
      </c>
      <c r="BD1672" s="6">
        <v>0.7</v>
      </c>
      <c r="BF1672" s="6">
        <v>0</v>
      </c>
      <c r="BG1672" s="45">
        <v>0</v>
      </c>
      <c r="BH1672" s="45">
        <v>0</v>
      </c>
      <c r="BI1672" s="6">
        <v>0</v>
      </c>
      <c r="BJ1672" s="6">
        <v>0</v>
      </c>
      <c r="BK1672" s="6">
        <v>0</v>
      </c>
      <c r="BL1672" s="45">
        <v>0</v>
      </c>
      <c r="BM1672" s="45">
        <v>0</v>
      </c>
      <c r="BN1672" s="6">
        <v>0</v>
      </c>
      <c r="BO1672" s="6">
        <v>0</v>
      </c>
      <c r="BP1672" s="6">
        <v>2</v>
      </c>
      <c r="BQ1672" s="6">
        <v>0</v>
      </c>
      <c r="BR1672" s="45">
        <v>0</v>
      </c>
      <c r="BT1672" s="45">
        <v>0</v>
      </c>
      <c r="BU1672" s="45">
        <v>0</v>
      </c>
      <c r="BX1672" s="6">
        <v>2.6</v>
      </c>
      <c r="BY1672" s="6" t="s">
        <v>2864</v>
      </c>
      <c r="BZ1672" s="6">
        <f t="shared" si="78"/>
        <v>3.7</v>
      </c>
      <c r="CA1672" s="6">
        <f t="shared" si="79"/>
        <v>4.5999999999999996</v>
      </c>
      <c r="CC1672" s="63" t="s">
        <v>4753</v>
      </c>
      <c r="CD1672" s="6" t="s">
        <v>2861</v>
      </c>
      <c r="CK1672" s="6" t="s">
        <v>5148</v>
      </c>
      <c r="DA1672" s="6" t="s">
        <v>21</v>
      </c>
      <c r="DC1672" s="6" t="s">
        <v>4434</v>
      </c>
      <c r="DD1672" s="6" t="s">
        <v>2862</v>
      </c>
      <c r="DF1672" s="29">
        <f t="shared" si="80"/>
        <v>0</v>
      </c>
      <c r="DG1672" s="6">
        <v>1</v>
      </c>
    </row>
    <row r="1673" spans="1:111" ht="16" hidden="1" x14ac:dyDescent="0.2">
      <c r="A1673" s="6" t="s">
        <v>2865</v>
      </c>
      <c r="B1673" s="25"/>
      <c r="C1673" s="25"/>
      <c r="F1673" s="25"/>
      <c r="G1673" s="63" t="s">
        <v>2512</v>
      </c>
      <c r="H1673" s="6" t="s">
        <v>8097</v>
      </c>
      <c r="L1673" s="6" t="s">
        <v>3347</v>
      </c>
      <c r="P1673" s="6" t="s">
        <v>3532</v>
      </c>
      <c r="Q1673" s="6" t="s">
        <v>5203</v>
      </c>
      <c r="X1673" s="6">
        <v>135</v>
      </c>
      <c r="Y1673" s="6">
        <v>588</v>
      </c>
      <c r="Z1673" s="6">
        <v>353</v>
      </c>
      <c r="AA1673" s="6">
        <v>8</v>
      </c>
      <c r="AB1673" s="6">
        <f>SUM(Table2026_09_25[[#This Row],[Number of in-person visits provided in reporting year.]:[Number of video/virtual visits provided in reporting year.]])</f>
        <v>949</v>
      </c>
      <c r="AC1673" s="6" t="s">
        <v>8469</v>
      </c>
      <c r="AD1673" s="6">
        <v>0</v>
      </c>
      <c r="AE1673" s="6">
        <v>0</v>
      </c>
      <c r="AF1673" s="6" t="s">
        <v>4682</v>
      </c>
      <c r="AG1673" s="6">
        <v>84</v>
      </c>
      <c r="AI1673" s="6" t="s">
        <v>8098</v>
      </c>
      <c r="AJ1673" s="6" t="s">
        <v>5005</v>
      </c>
      <c r="AK1673" s="6" t="s">
        <v>8483</v>
      </c>
      <c r="AL1673" s="26" t="s">
        <v>845</v>
      </c>
      <c r="AQ1673" s="6" t="s">
        <v>544</v>
      </c>
      <c r="AX1673" s="45" t="s">
        <v>2431</v>
      </c>
      <c r="AZ1673" s="6">
        <v>0</v>
      </c>
      <c r="BA1673" s="6">
        <v>0</v>
      </c>
      <c r="BB1673" s="45">
        <v>0</v>
      </c>
      <c r="BC1673" s="6">
        <v>0</v>
      </c>
      <c r="BD1673" s="6">
        <v>0.2</v>
      </c>
      <c r="BF1673" s="6">
        <v>0</v>
      </c>
      <c r="BG1673" s="45">
        <v>0</v>
      </c>
      <c r="BH1673" s="45">
        <v>0</v>
      </c>
      <c r="BI1673" s="6">
        <v>0</v>
      </c>
      <c r="BJ1673" s="6">
        <v>0</v>
      </c>
      <c r="BK1673" s="6">
        <v>0</v>
      </c>
      <c r="BL1673" s="45">
        <v>0</v>
      </c>
      <c r="BM1673" s="45">
        <v>0</v>
      </c>
      <c r="BN1673" s="6">
        <v>0</v>
      </c>
      <c r="BO1673" s="6">
        <v>0</v>
      </c>
      <c r="BP1673" s="6">
        <v>1</v>
      </c>
      <c r="BQ1673" s="6">
        <v>0</v>
      </c>
      <c r="BR1673" s="45">
        <v>0</v>
      </c>
      <c r="BT1673" s="45">
        <v>0</v>
      </c>
      <c r="BU1673" s="45">
        <v>0</v>
      </c>
      <c r="BX1673" s="6">
        <v>0</v>
      </c>
      <c r="BY1673" s="6" t="s">
        <v>21</v>
      </c>
      <c r="BZ1673" s="6">
        <f t="shared" si="78"/>
        <v>1.2</v>
      </c>
      <c r="CA1673" s="6">
        <f t="shared" si="79"/>
        <v>1</v>
      </c>
      <c r="CC1673" s="63" t="s">
        <v>4753</v>
      </c>
      <c r="CD1673" s="6" t="s">
        <v>2861</v>
      </c>
      <c r="CK1673" s="6" t="s">
        <v>5148</v>
      </c>
      <c r="DA1673" s="6" t="s">
        <v>21</v>
      </c>
      <c r="DC1673" s="6" t="s">
        <v>4434</v>
      </c>
      <c r="DD1673" s="6" t="s">
        <v>2862</v>
      </c>
      <c r="DF1673" s="29">
        <f t="shared" si="80"/>
        <v>0</v>
      </c>
      <c r="DG1673" s="6">
        <v>1</v>
      </c>
    </row>
    <row r="1674" spans="1:111" ht="16" hidden="1" x14ac:dyDescent="0.2">
      <c r="A1674" s="6" t="s">
        <v>2866</v>
      </c>
      <c r="B1674" s="25"/>
      <c r="C1674" s="25"/>
      <c r="F1674" s="25"/>
      <c r="G1674" s="63" t="s">
        <v>2512</v>
      </c>
      <c r="H1674" s="6" t="s">
        <v>7482</v>
      </c>
      <c r="L1674" s="6" t="s">
        <v>760</v>
      </c>
      <c r="P1674" s="6" t="s">
        <v>3532</v>
      </c>
      <c r="Q1674" s="6" t="s">
        <v>5203</v>
      </c>
      <c r="X1674" s="6">
        <v>606</v>
      </c>
      <c r="Y1674" s="6">
        <v>3551</v>
      </c>
      <c r="Z1674" s="6">
        <v>2372</v>
      </c>
      <c r="AA1674" s="6">
        <v>299</v>
      </c>
      <c r="AB1674" s="6">
        <f>SUM(Table2026_09_25[[#This Row],[Number of in-person visits provided in reporting year.]:[Number of video/virtual visits provided in reporting year.]])</f>
        <v>6222</v>
      </c>
      <c r="AC1674" s="6" t="s">
        <v>8469</v>
      </c>
      <c r="AD1674" s="6">
        <v>0</v>
      </c>
      <c r="AE1674" s="6">
        <v>0</v>
      </c>
      <c r="AF1674" s="6" t="s">
        <v>4682</v>
      </c>
      <c r="AG1674" s="6">
        <v>91</v>
      </c>
      <c r="AI1674" s="6" t="s">
        <v>7486</v>
      </c>
      <c r="AJ1674" s="6" t="s">
        <v>512</v>
      </c>
      <c r="AK1674" s="6" t="s">
        <v>8483</v>
      </c>
      <c r="AL1674" s="26" t="s">
        <v>1534</v>
      </c>
      <c r="AQ1674" s="6" t="s">
        <v>544</v>
      </c>
      <c r="AX1674" s="45" t="s">
        <v>2431</v>
      </c>
      <c r="AZ1674" s="6">
        <v>1.2</v>
      </c>
      <c r="BA1674" s="6">
        <v>0</v>
      </c>
      <c r="BB1674" s="45">
        <v>0</v>
      </c>
      <c r="BC1674" s="6">
        <v>0</v>
      </c>
      <c r="BD1674" s="6">
        <v>1.1000000000000001</v>
      </c>
      <c r="BF1674" s="6">
        <v>0</v>
      </c>
      <c r="BG1674" s="45">
        <v>0</v>
      </c>
      <c r="BH1674" s="45">
        <v>0</v>
      </c>
      <c r="BI1674" s="6">
        <v>0</v>
      </c>
      <c r="BJ1674" s="6">
        <v>0</v>
      </c>
      <c r="BK1674" s="6">
        <v>0</v>
      </c>
      <c r="BL1674" s="45">
        <v>0</v>
      </c>
      <c r="BM1674" s="45">
        <v>0</v>
      </c>
      <c r="BN1674" s="6">
        <v>0</v>
      </c>
      <c r="BO1674" s="6">
        <v>0</v>
      </c>
      <c r="BP1674" s="6">
        <v>2.6</v>
      </c>
      <c r="BQ1674" s="6">
        <v>0</v>
      </c>
      <c r="BR1674" s="45">
        <v>1</v>
      </c>
      <c r="BT1674" s="45">
        <v>0</v>
      </c>
      <c r="BU1674" s="45">
        <v>0</v>
      </c>
      <c r="BX1674" s="6">
        <v>0.6</v>
      </c>
      <c r="BY1674" s="6" t="s">
        <v>2867</v>
      </c>
      <c r="BZ1674" s="6">
        <f t="shared" si="78"/>
        <v>5.9</v>
      </c>
      <c r="CA1674" s="6">
        <f t="shared" si="79"/>
        <v>4.2</v>
      </c>
      <c r="CC1674" s="63" t="s">
        <v>4753</v>
      </c>
      <c r="CD1674" s="6" t="s">
        <v>2868</v>
      </c>
      <c r="CK1674" s="6" t="s">
        <v>5148</v>
      </c>
      <c r="DA1674" s="6" t="s">
        <v>2869</v>
      </c>
      <c r="DC1674" s="6" t="s">
        <v>4434</v>
      </c>
      <c r="DD1674" s="6" t="s">
        <v>2862</v>
      </c>
      <c r="DF1674" s="29">
        <f t="shared" si="80"/>
        <v>0</v>
      </c>
      <c r="DG1674" s="6">
        <v>1</v>
      </c>
    </row>
    <row r="1675" spans="1:111" ht="16" hidden="1" x14ac:dyDescent="0.2">
      <c r="A1675" s="6" t="s">
        <v>2873</v>
      </c>
      <c r="B1675" s="25"/>
      <c r="C1675" s="25"/>
      <c r="F1675" s="25"/>
      <c r="G1675" s="63" t="s">
        <v>2512</v>
      </c>
      <c r="H1675" s="6" t="s">
        <v>7974</v>
      </c>
      <c r="L1675" s="6" t="s">
        <v>2790</v>
      </c>
      <c r="P1675" s="6" t="s">
        <v>3532</v>
      </c>
      <c r="Q1675" s="6" t="s">
        <v>5203</v>
      </c>
      <c r="X1675" s="6">
        <v>702</v>
      </c>
      <c r="Y1675" s="6">
        <v>5623</v>
      </c>
      <c r="Z1675" s="6">
        <v>2248</v>
      </c>
      <c r="AA1675" s="6">
        <v>100</v>
      </c>
      <c r="AB1675" s="6">
        <f>SUM(Table2026_09_25[[#This Row],[Number of in-person visits provided in reporting year.]:[Number of video/virtual visits provided in reporting year.]])</f>
        <v>7971</v>
      </c>
      <c r="AC1675" s="6" t="s">
        <v>8469</v>
      </c>
      <c r="AD1675" s="6">
        <v>0</v>
      </c>
      <c r="AE1675" s="6">
        <v>0</v>
      </c>
      <c r="AF1675" s="6" t="s">
        <v>4682</v>
      </c>
      <c r="AG1675" s="6">
        <v>0</v>
      </c>
      <c r="AI1675" s="6" t="s">
        <v>7976</v>
      </c>
      <c r="AJ1675" s="6" t="s">
        <v>7977</v>
      </c>
      <c r="AK1675" s="6" t="s">
        <v>8483</v>
      </c>
      <c r="AL1675" s="26" t="s">
        <v>2791</v>
      </c>
      <c r="AQ1675" s="6" t="s">
        <v>1289</v>
      </c>
      <c r="AX1675" s="45" t="s">
        <v>2431</v>
      </c>
      <c r="AZ1675" s="6">
        <v>2</v>
      </c>
      <c r="BA1675" s="6">
        <v>0</v>
      </c>
      <c r="BB1675" s="45">
        <v>0</v>
      </c>
      <c r="BC1675" s="6">
        <v>0</v>
      </c>
      <c r="BD1675" s="6">
        <v>0</v>
      </c>
      <c r="BF1675" s="6">
        <v>0</v>
      </c>
      <c r="BG1675" s="45">
        <v>0</v>
      </c>
      <c r="BH1675" s="45">
        <v>0</v>
      </c>
      <c r="BI1675" s="6">
        <v>0</v>
      </c>
      <c r="BJ1675" s="6">
        <v>0</v>
      </c>
      <c r="BK1675" s="6">
        <v>0</v>
      </c>
      <c r="BL1675" s="45">
        <v>0</v>
      </c>
      <c r="BM1675" s="45">
        <v>0</v>
      </c>
      <c r="BN1675" s="6">
        <v>0</v>
      </c>
      <c r="BO1675" s="6">
        <v>0</v>
      </c>
      <c r="BP1675" s="6">
        <v>0</v>
      </c>
      <c r="BQ1675" s="6">
        <v>0</v>
      </c>
      <c r="BR1675" s="45">
        <v>0</v>
      </c>
      <c r="BT1675" s="45">
        <v>0</v>
      </c>
      <c r="BU1675" s="45">
        <v>0</v>
      </c>
      <c r="BX1675" s="6">
        <v>12</v>
      </c>
      <c r="BY1675" s="6" t="s">
        <v>2874</v>
      </c>
      <c r="BZ1675" s="6">
        <f t="shared" si="78"/>
        <v>2</v>
      </c>
      <c r="CA1675" s="6">
        <f t="shared" si="79"/>
        <v>12</v>
      </c>
      <c r="CC1675" s="63" t="s">
        <v>4753</v>
      </c>
      <c r="CD1675" s="6" t="s">
        <v>1861</v>
      </c>
      <c r="CK1675" s="6" t="s">
        <v>7981</v>
      </c>
      <c r="DA1675" s="6" t="s">
        <v>2875</v>
      </c>
      <c r="DC1675" s="6" t="s">
        <v>4434</v>
      </c>
      <c r="DD1675" s="6" t="s">
        <v>2794</v>
      </c>
      <c r="DF1675" s="29">
        <f t="shared" si="80"/>
        <v>0</v>
      </c>
      <c r="DG1675" s="6">
        <v>1</v>
      </c>
    </row>
    <row r="1676" spans="1:111" ht="16" hidden="1" x14ac:dyDescent="0.2">
      <c r="A1676" s="6" t="s">
        <v>3422</v>
      </c>
      <c r="B1676" s="25"/>
      <c r="C1676" s="25"/>
      <c r="F1676" s="25"/>
      <c r="G1676" s="63" t="s">
        <v>2512</v>
      </c>
      <c r="H1676" s="6" t="s">
        <v>6222</v>
      </c>
      <c r="L1676" s="6" t="s">
        <v>3423</v>
      </c>
      <c r="P1676" s="6" t="s">
        <v>3532</v>
      </c>
      <c r="Q1676" s="6" t="s">
        <v>5203</v>
      </c>
      <c r="X1676" s="6">
        <v>723</v>
      </c>
      <c r="Y1676" s="6">
        <v>1545</v>
      </c>
      <c r="Z1676" s="6">
        <v>1136</v>
      </c>
      <c r="AA1676" s="6">
        <v>14</v>
      </c>
      <c r="AB1676" s="6">
        <f>SUM(Table2026_09_25[[#This Row],[Number of in-person visits provided in reporting year.]:[Number of video/virtual visits provided in reporting year.]])</f>
        <v>2695</v>
      </c>
      <c r="AC1676" s="6" t="s">
        <v>8469</v>
      </c>
      <c r="AD1676" s="6">
        <v>0</v>
      </c>
      <c r="AE1676" s="6">
        <v>0</v>
      </c>
      <c r="AG1676" s="6">
        <v>0</v>
      </c>
      <c r="AI1676" s="6" t="s">
        <v>6227</v>
      </c>
      <c r="AJ1676" s="6" t="s">
        <v>5296</v>
      </c>
      <c r="AK1676" s="6" t="s">
        <v>8483</v>
      </c>
      <c r="AL1676" s="26" t="s">
        <v>2662</v>
      </c>
      <c r="AQ1676" s="6" t="s">
        <v>544</v>
      </c>
      <c r="AX1676" s="45" t="s">
        <v>2431</v>
      </c>
      <c r="AZ1676" s="6">
        <v>0</v>
      </c>
      <c r="BA1676" s="6">
        <v>0</v>
      </c>
      <c r="BB1676" s="45">
        <v>0</v>
      </c>
      <c r="BC1676" s="6">
        <v>0</v>
      </c>
      <c r="BD1676" s="6">
        <v>0</v>
      </c>
      <c r="BF1676" s="6">
        <v>0</v>
      </c>
      <c r="BG1676" s="45">
        <v>0</v>
      </c>
      <c r="BH1676" s="45">
        <v>0</v>
      </c>
      <c r="BI1676" s="6">
        <v>0</v>
      </c>
      <c r="BJ1676" s="6">
        <v>0</v>
      </c>
      <c r="BK1676" s="6">
        <v>0</v>
      </c>
      <c r="BL1676" s="45">
        <v>0</v>
      </c>
      <c r="BM1676" s="45">
        <v>0</v>
      </c>
      <c r="BN1676" s="6">
        <v>0</v>
      </c>
      <c r="BO1676" s="6">
        <v>0</v>
      </c>
      <c r="BP1676" s="6">
        <v>4</v>
      </c>
      <c r="BQ1676" s="6">
        <v>0</v>
      </c>
      <c r="BR1676" s="45">
        <v>0</v>
      </c>
      <c r="BT1676" s="45">
        <v>0</v>
      </c>
      <c r="BU1676" s="45">
        <v>0</v>
      </c>
      <c r="BX1676" s="6">
        <v>0</v>
      </c>
      <c r="BY1676" s="6" t="s">
        <v>21</v>
      </c>
      <c r="BZ1676" s="6">
        <f t="shared" si="78"/>
        <v>4</v>
      </c>
      <c r="CA1676" s="6">
        <f t="shared" si="79"/>
        <v>4</v>
      </c>
      <c r="CC1676" s="63" t="s">
        <v>21</v>
      </c>
      <c r="CD1676" s="6" t="s">
        <v>21</v>
      </c>
      <c r="CK1676" s="6" t="s">
        <v>5148</v>
      </c>
      <c r="DA1676" s="6" t="s">
        <v>21</v>
      </c>
      <c r="DC1676" s="6" t="s">
        <v>4434</v>
      </c>
      <c r="DD1676" s="6" t="s">
        <v>2527</v>
      </c>
      <c r="DF1676" s="29">
        <f t="shared" si="80"/>
        <v>0</v>
      </c>
      <c r="DG1676" s="6">
        <v>1</v>
      </c>
    </row>
    <row r="1677" spans="1:111" ht="16" hidden="1" x14ac:dyDescent="0.2">
      <c r="A1677" s="6" t="s">
        <v>2870</v>
      </c>
      <c r="B1677" s="25"/>
      <c r="C1677" s="25"/>
      <c r="F1677" s="25"/>
      <c r="G1677" s="63" t="s">
        <v>2512</v>
      </c>
      <c r="H1677" s="6" t="s">
        <v>5162</v>
      </c>
      <c r="L1677" s="6" t="s">
        <v>2375</v>
      </c>
      <c r="P1677" s="6" t="s">
        <v>3532</v>
      </c>
      <c r="Q1677" s="6" t="s">
        <v>5203</v>
      </c>
      <c r="X1677" s="6">
        <v>260</v>
      </c>
      <c r="Y1677" s="6">
        <v>508</v>
      </c>
      <c r="Z1677" s="6">
        <v>73</v>
      </c>
      <c r="AA1677" s="6">
        <v>0</v>
      </c>
      <c r="AB1677" s="6">
        <f>SUM(Table2026_09_25[[#This Row],[Number of in-person visits provided in reporting year.]:[Number of video/virtual visits provided in reporting year.]])</f>
        <v>581</v>
      </c>
      <c r="AC1677" s="6" t="s">
        <v>8469</v>
      </c>
      <c r="AD1677" s="6">
        <v>0</v>
      </c>
      <c r="AE1677" s="6">
        <v>0</v>
      </c>
      <c r="AF1677" s="6" t="s">
        <v>4682</v>
      </c>
      <c r="AG1677" s="6">
        <v>0</v>
      </c>
      <c r="AI1677" s="6" t="s">
        <v>5167</v>
      </c>
      <c r="AJ1677" s="6" t="s">
        <v>512</v>
      </c>
      <c r="AK1677" s="6" t="s">
        <v>8483</v>
      </c>
      <c r="AL1677" s="26" t="s">
        <v>127</v>
      </c>
      <c r="AQ1677" s="6" t="s">
        <v>544</v>
      </c>
      <c r="AX1677" s="45" t="s">
        <v>2431</v>
      </c>
      <c r="AZ1677" s="6">
        <v>0</v>
      </c>
      <c r="BA1677" s="6">
        <v>0</v>
      </c>
      <c r="BB1677" s="45">
        <v>0</v>
      </c>
      <c r="BC1677" s="6">
        <v>0</v>
      </c>
      <c r="BD1677" s="6">
        <v>0.2</v>
      </c>
      <c r="BF1677" s="6">
        <v>0</v>
      </c>
      <c r="BG1677" s="45">
        <v>1.5</v>
      </c>
      <c r="BH1677" s="45">
        <v>0</v>
      </c>
      <c r="BI1677" s="6">
        <v>0</v>
      </c>
      <c r="BJ1677" s="6">
        <v>0</v>
      </c>
      <c r="BK1677" s="6">
        <v>0</v>
      </c>
      <c r="BL1677" s="45">
        <v>0</v>
      </c>
      <c r="BM1677" s="45">
        <v>0</v>
      </c>
      <c r="BN1677" s="6">
        <v>0</v>
      </c>
      <c r="BO1677" s="6">
        <v>0</v>
      </c>
      <c r="BP1677" s="6">
        <v>0.5</v>
      </c>
      <c r="BQ1677" s="6">
        <v>0</v>
      </c>
      <c r="BR1677" s="45">
        <v>0</v>
      </c>
      <c r="BT1677" s="45">
        <v>0</v>
      </c>
      <c r="BU1677" s="45">
        <v>0</v>
      </c>
      <c r="BX1677" s="6">
        <v>0</v>
      </c>
      <c r="BY1677" s="6" t="s">
        <v>21</v>
      </c>
      <c r="BZ1677" s="6">
        <f t="shared" si="78"/>
        <v>2.2000000000000002</v>
      </c>
      <c r="CA1677" s="6">
        <f t="shared" si="79"/>
        <v>2</v>
      </c>
      <c r="CC1677" s="63" t="s">
        <v>4687</v>
      </c>
      <c r="CD1677" s="6" t="s">
        <v>21</v>
      </c>
      <c r="CK1677" s="6" t="s">
        <v>5148</v>
      </c>
      <c r="DA1677" s="6" t="s">
        <v>21</v>
      </c>
      <c r="DC1677" s="6" t="s">
        <v>4434</v>
      </c>
      <c r="DD1677" s="6" t="s">
        <v>2594</v>
      </c>
      <c r="DF1677" s="29">
        <f t="shared" si="80"/>
        <v>0</v>
      </c>
      <c r="DG1677" s="6">
        <v>1</v>
      </c>
    </row>
    <row r="1678" spans="1:111" ht="16" hidden="1" x14ac:dyDescent="0.2">
      <c r="A1678" s="6" t="s">
        <v>2880</v>
      </c>
      <c r="B1678" s="25"/>
      <c r="C1678" s="25"/>
      <c r="F1678" s="25"/>
      <c r="G1678" s="63" t="s">
        <v>2512</v>
      </c>
      <c r="H1678" s="6" t="s">
        <v>5627</v>
      </c>
      <c r="L1678" s="6" t="s">
        <v>265</v>
      </c>
      <c r="P1678" s="6" t="s">
        <v>3532</v>
      </c>
      <c r="Q1678" s="6" t="s">
        <v>5203</v>
      </c>
      <c r="X1678" s="6">
        <v>142</v>
      </c>
      <c r="Y1678" s="6">
        <v>187</v>
      </c>
      <c r="Z1678" s="6">
        <v>12</v>
      </c>
      <c r="AA1678" s="6">
        <v>5</v>
      </c>
      <c r="AB1678" s="6">
        <f>SUM(Table2026_09_25[[#This Row],[Number of in-person visits provided in reporting year.]:[Number of video/virtual visits provided in reporting year.]])</f>
        <v>204</v>
      </c>
      <c r="AC1678" s="6" t="s">
        <v>8469</v>
      </c>
      <c r="AD1678" s="6">
        <v>0</v>
      </c>
      <c r="AE1678" s="6">
        <v>0</v>
      </c>
      <c r="AF1678" s="6" t="s">
        <v>4682</v>
      </c>
      <c r="AG1678" s="6">
        <v>30</v>
      </c>
      <c r="AI1678" s="6" t="s">
        <v>5630</v>
      </c>
      <c r="AJ1678" s="6" t="s">
        <v>43</v>
      </c>
      <c r="AK1678" s="6" t="s">
        <v>8483</v>
      </c>
      <c r="AL1678" s="26" t="s">
        <v>2830</v>
      </c>
      <c r="AQ1678" s="6" t="s">
        <v>43</v>
      </c>
      <c r="AX1678" s="45" t="s">
        <v>2431</v>
      </c>
      <c r="AZ1678" s="6">
        <v>0.25</v>
      </c>
      <c r="BA1678" s="6">
        <v>0</v>
      </c>
      <c r="BB1678" s="45">
        <v>0</v>
      </c>
      <c r="BC1678" s="6">
        <v>0</v>
      </c>
      <c r="BD1678" s="6">
        <v>0.15</v>
      </c>
      <c r="BF1678" s="6">
        <v>0</v>
      </c>
      <c r="BG1678" s="45">
        <v>0</v>
      </c>
      <c r="BH1678" s="45">
        <v>0</v>
      </c>
      <c r="BI1678" s="6">
        <v>0</v>
      </c>
      <c r="BJ1678" s="6">
        <v>0</v>
      </c>
      <c r="BK1678" s="6">
        <v>0</v>
      </c>
      <c r="BL1678" s="45">
        <v>0</v>
      </c>
      <c r="BM1678" s="45">
        <v>0</v>
      </c>
      <c r="BN1678" s="6">
        <v>0</v>
      </c>
      <c r="BO1678" s="6">
        <v>0</v>
      </c>
      <c r="BP1678" s="6">
        <v>0</v>
      </c>
      <c r="BQ1678" s="6">
        <v>0</v>
      </c>
      <c r="BR1678" s="45">
        <v>0</v>
      </c>
      <c r="BT1678" s="45">
        <v>0</v>
      </c>
      <c r="BU1678" s="45">
        <v>0</v>
      </c>
      <c r="BX1678" s="6">
        <v>0</v>
      </c>
      <c r="BY1678" s="6" t="s">
        <v>21</v>
      </c>
      <c r="BZ1678" s="6">
        <f t="shared" si="78"/>
        <v>0.4</v>
      </c>
      <c r="CA1678" s="6">
        <f t="shared" si="79"/>
        <v>0</v>
      </c>
      <c r="CC1678" s="63" t="s">
        <v>4687</v>
      </c>
      <c r="CD1678" s="6" t="s">
        <v>2881</v>
      </c>
      <c r="CK1678" s="6" t="s">
        <v>5148</v>
      </c>
      <c r="DA1678" s="6" t="s">
        <v>21</v>
      </c>
      <c r="DC1678" s="6" t="s">
        <v>4434</v>
      </c>
      <c r="DD1678" s="6" t="s">
        <v>2005</v>
      </c>
      <c r="DF1678" s="29">
        <f t="shared" si="80"/>
        <v>0</v>
      </c>
      <c r="DG1678" s="6">
        <v>1</v>
      </c>
    </row>
    <row r="1679" spans="1:111" ht="16" hidden="1" x14ac:dyDescent="0.2">
      <c r="A1679" s="6" t="s">
        <v>2882</v>
      </c>
      <c r="B1679" s="25"/>
      <c r="C1679" s="25"/>
      <c r="F1679" s="25"/>
      <c r="G1679" s="63" t="s">
        <v>2512</v>
      </c>
      <c r="H1679" s="6" t="s">
        <v>155</v>
      </c>
      <c r="L1679" s="6" t="s">
        <v>2883</v>
      </c>
      <c r="P1679" s="6" t="s">
        <v>3532</v>
      </c>
      <c r="Q1679" s="6" t="s">
        <v>5203</v>
      </c>
      <c r="X1679" s="6">
        <v>481</v>
      </c>
      <c r="Y1679" s="6">
        <v>5814</v>
      </c>
      <c r="Z1679" s="6">
        <v>3529</v>
      </c>
      <c r="AA1679" s="6">
        <v>0</v>
      </c>
      <c r="AB1679" s="6">
        <f>SUM(Table2026_09_25[[#This Row],[Number of in-person visits provided in reporting year.]:[Number of video/virtual visits provided in reporting year.]])</f>
        <v>9343</v>
      </c>
      <c r="AC1679" s="6" t="s">
        <v>8469</v>
      </c>
      <c r="AD1679" s="6">
        <v>0</v>
      </c>
      <c r="AE1679" s="6">
        <v>0</v>
      </c>
      <c r="AF1679" s="6" t="s">
        <v>4682</v>
      </c>
      <c r="AG1679" s="6">
        <v>17</v>
      </c>
      <c r="AI1679" s="6" t="s">
        <v>156</v>
      </c>
      <c r="AJ1679" s="6" t="s">
        <v>328</v>
      </c>
      <c r="AK1679" s="6" t="s">
        <v>8483</v>
      </c>
      <c r="AL1679" s="26" t="s">
        <v>157</v>
      </c>
      <c r="AQ1679" s="6" t="s">
        <v>1289</v>
      </c>
      <c r="AX1679" s="45" t="s">
        <v>2431</v>
      </c>
      <c r="AZ1679" s="6">
        <v>0</v>
      </c>
      <c r="BA1679" s="6">
        <v>0</v>
      </c>
      <c r="BB1679" s="45">
        <v>0</v>
      </c>
      <c r="BC1679" s="6">
        <v>0</v>
      </c>
      <c r="BD1679" s="6">
        <v>1.7</v>
      </c>
      <c r="BF1679" s="6">
        <v>0</v>
      </c>
      <c r="BG1679" s="45">
        <v>1</v>
      </c>
      <c r="BH1679" s="45">
        <v>0</v>
      </c>
      <c r="BI1679" s="6">
        <v>0</v>
      </c>
      <c r="BJ1679" s="6">
        <v>0</v>
      </c>
      <c r="BK1679" s="6">
        <v>0</v>
      </c>
      <c r="BL1679" s="45">
        <v>0</v>
      </c>
      <c r="BM1679" s="45">
        <v>0</v>
      </c>
      <c r="BN1679" s="6">
        <v>0</v>
      </c>
      <c r="BO1679" s="6">
        <v>0</v>
      </c>
      <c r="BP1679" s="6">
        <v>0</v>
      </c>
      <c r="BQ1679" s="6">
        <v>3.6</v>
      </c>
      <c r="BR1679" s="45">
        <v>2</v>
      </c>
      <c r="BT1679" s="45">
        <v>0</v>
      </c>
      <c r="BU1679" s="45">
        <v>0</v>
      </c>
      <c r="BX1679" s="6">
        <v>0</v>
      </c>
      <c r="BY1679" s="6" t="s">
        <v>21</v>
      </c>
      <c r="BZ1679" s="6">
        <f t="shared" si="78"/>
        <v>8.3000000000000007</v>
      </c>
      <c r="CA1679" s="6">
        <f t="shared" si="79"/>
        <v>6.6</v>
      </c>
      <c r="CC1679" s="63" t="s">
        <v>4753</v>
      </c>
      <c r="CD1679" s="6" t="s">
        <v>2884</v>
      </c>
      <c r="CK1679" s="6" t="s">
        <v>7981</v>
      </c>
      <c r="DA1679" s="6" t="s">
        <v>2885</v>
      </c>
      <c r="DC1679" s="6" t="s">
        <v>4434</v>
      </c>
      <c r="DD1679" s="6" t="s">
        <v>2547</v>
      </c>
      <c r="DF1679" s="29">
        <f t="shared" si="80"/>
        <v>0</v>
      </c>
      <c r="DG1679" s="6">
        <v>1</v>
      </c>
    </row>
    <row r="1680" spans="1:111" ht="16" hidden="1" x14ac:dyDescent="0.2">
      <c r="A1680" s="6" t="s">
        <v>2892</v>
      </c>
      <c r="B1680" s="25"/>
      <c r="C1680" s="25"/>
      <c r="F1680" s="25"/>
      <c r="G1680" s="63" t="s">
        <v>2512</v>
      </c>
      <c r="H1680" s="6" t="s">
        <v>4718</v>
      </c>
      <c r="L1680" s="6" t="s">
        <v>2893</v>
      </c>
      <c r="P1680" s="6" t="s">
        <v>869</v>
      </c>
      <c r="Q1680" s="6" t="s">
        <v>4773</v>
      </c>
      <c r="X1680" s="6">
        <v>18</v>
      </c>
      <c r="Y1680" s="6">
        <v>17</v>
      </c>
      <c r="Z1680" s="6">
        <v>0</v>
      </c>
      <c r="AA1680" s="6">
        <v>1</v>
      </c>
      <c r="AB1680" s="6">
        <f>SUM(Table2026_09_25[[#This Row],[Number of in-person visits provided in reporting year.]:[Number of video/virtual visits provided in reporting year.]])</f>
        <v>18</v>
      </c>
      <c r="AC1680" s="6" t="s">
        <v>8469</v>
      </c>
      <c r="AD1680" s="6">
        <v>0</v>
      </c>
      <c r="AE1680" s="6">
        <v>0</v>
      </c>
      <c r="AF1680" s="6" t="s">
        <v>4682</v>
      </c>
      <c r="AG1680" s="6">
        <v>0</v>
      </c>
      <c r="AI1680" s="6" t="s">
        <v>4719</v>
      </c>
      <c r="AJ1680" s="6" t="s">
        <v>4716</v>
      </c>
      <c r="AK1680" s="6" t="s">
        <v>8483</v>
      </c>
      <c r="AL1680" s="26" t="s">
        <v>252</v>
      </c>
      <c r="AQ1680" s="6" t="s">
        <v>43</v>
      </c>
      <c r="AX1680" s="45" t="s">
        <v>2431</v>
      </c>
      <c r="AZ1680" s="6">
        <v>0</v>
      </c>
      <c r="BA1680" s="6">
        <v>0</v>
      </c>
      <c r="BB1680" s="45">
        <v>0</v>
      </c>
      <c r="BC1680" s="6">
        <v>0</v>
      </c>
      <c r="BD1680" s="6">
        <v>0.04</v>
      </c>
      <c r="BF1680" s="6">
        <v>0</v>
      </c>
      <c r="BG1680" s="45">
        <v>0</v>
      </c>
      <c r="BH1680" s="45">
        <v>0</v>
      </c>
      <c r="BI1680" s="6">
        <v>0</v>
      </c>
      <c r="BJ1680" s="6">
        <v>0</v>
      </c>
      <c r="BK1680" s="6">
        <v>0</v>
      </c>
      <c r="BL1680" s="45">
        <v>0</v>
      </c>
      <c r="BM1680" s="45">
        <v>0</v>
      </c>
      <c r="BN1680" s="6">
        <v>0</v>
      </c>
      <c r="BO1680" s="6">
        <v>0</v>
      </c>
      <c r="BP1680" s="6">
        <v>0</v>
      </c>
      <c r="BQ1680" s="6">
        <v>0</v>
      </c>
      <c r="BR1680" s="45">
        <v>0</v>
      </c>
      <c r="BT1680" s="45">
        <v>0</v>
      </c>
      <c r="BU1680" s="45">
        <v>0</v>
      </c>
      <c r="BX1680" s="6">
        <v>0</v>
      </c>
      <c r="BY1680" s="6" t="s">
        <v>21</v>
      </c>
      <c r="BZ1680" s="6">
        <f t="shared" si="78"/>
        <v>0.04</v>
      </c>
      <c r="CA1680" s="6">
        <f t="shared" si="79"/>
        <v>0</v>
      </c>
      <c r="CC1680" s="63" t="s">
        <v>21</v>
      </c>
      <c r="CD1680" s="6" t="s">
        <v>21</v>
      </c>
      <c r="CK1680" s="6" t="s">
        <v>5148</v>
      </c>
      <c r="DA1680" s="6" t="s">
        <v>21</v>
      </c>
      <c r="DC1680" s="6" t="s">
        <v>4434</v>
      </c>
      <c r="DD1680" s="6" t="s">
        <v>249</v>
      </c>
      <c r="DF1680" s="29">
        <f t="shared" si="80"/>
        <v>0</v>
      </c>
      <c r="DG1680" s="6">
        <v>1</v>
      </c>
    </row>
    <row r="1681" spans="1:111" ht="16" hidden="1" x14ac:dyDescent="0.2">
      <c r="A1681" s="6" t="s">
        <v>3572</v>
      </c>
      <c r="B1681" s="25"/>
      <c r="C1681" s="25"/>
      <c r="F1681" s="25"/>
      <c r="G1681" s="63" t="s">
        <v>2512</v>
      </c>
      <c r="H1681" s="6" t="s">
        <v>321</v>
      </c>
      <c r="L1681" s="6" t="s">
        <v>3425</v>
      </c>
      <c r="P1681" s="6" t="s">
        <v>869</v>
      </c>
      <c r="Q1681" s="6" t="s">
        <v>4773</v>
      </c>
      <c r="X1681" s="6">
        <v>110</v>
      </c>
      <c r="Y1681" s="6">
        <v>3162</v>
      </c>
      <c r="Z1681" s="6">
        <v>0</v>
      </c>
      <c r="AA1681" s="6">
        <v>0</v>
      </c>
      <c r="AB1681" s="6">
        <f>SUM(Table2026_09_25[[#This Row],[Number of in-person visits provided in reporting year.]:[Number of video/virtual visits provided in reporting year.]])</f>
        <v>3162</v>
      </c>
      <c r="AC1681" s="6" t="s">
        <v>8469</v>
      </c>
      <c r="AD1681" s="6">
        <v>4915</v>
      </c>
      <c r="AE1681" s="6">
        <v>0</v>
      </c>
      <c r="AF1681" s="6" t="s">
        <v>4682</v>
      </c>
      <c r="AG1681" s="6">
        <v>14</v>
      </c>
      <c r="AI1681" s="6" t="s">
        <v>6590</v>
      </c>
      <c r="AJ1681" s="6" t="s">
        <v>149</v>
      </c>
      <c r="AK1681" s="6" t="s">
        <v>8483</v>
      </c>
      <c r="AL1681" s="26" t="s">
        <v>322</v>
      </c>
      <c r="AQ1681" s="6" t="s">
        <v>63</v>
      </c>
      <c r="AX1681" s="45" t="s">
        <v>2431</v>
      </c>
      <c r="AZ1681" s="6">
        <v>2</v>
      </c>
      <c r="BA1681" s="6">
        <v>0</v>
      </c>
      <c r="BB1681" s="45">
        <v>0.3</v>
      </c>
      <c r="BC1681" s="6">
        <v>0</v>
      </c>
      <c r="BD1681" s="6">
        <v>0</v>
      </c>
      <c r="BF1681" s="6">
        <v>0</v>
      </c>
      <c r="BG1681" s="45">
        <v>1.25</v>
      </c>
      <c r="BH1681" s="45">
        <v>0</v>
      </c>
      <c r="BI1681" s="6">
        <v>0</v>
      </c>
      <c r="BJ1681" s="6">
        <v>0</v>
      </c>
      <c r="BK1681" s="6">
        <v>0</v>
      </c>
      <c r="BL1681" s="45">
        <v>0.5</v>
      </c>
      <c r="BM1681" s="45">
        <v>0</v>
      </c>
      <c r="BN1681" s="6">
        <v>0</v>
      </c>
      <c r="BO1681" s="6">
        <v>0</v>
      </c>
      <c r="BP1681" s="6">
        <v>3</v>
      </c>
      <c r="BQ1681" s="6">
        <v>0</v>
      </c>
      <c r="BR1681" s="45">
        <v>2</v>
      </c>
      <c r="BT1681" s="45">
        <v>0</v>
      </c>
      <c r="BU1681" s="45">
        <v>1</v>
      </c>
      <c r="BX1681" s="6">
        <v>0</v>
      </c>
      <c r="BY1681" s="6" t="s">
        <v>3426</v>
      </c>
      <c r="BZ1681" s="6">
        <f t="shared" si="78"/>
        <v>10.050000000000001</v>
      </c>
      <c r="CA1681" s="6">
        <f t="shared" si="79"/>
        <v>8.0500000000000007</v>
      </c>
      <c r="CC1681" s="63" t="s">
        <v>4687</v>
      </c>
      <c r="CD1681" s="6" t="s">
        <v>21</v>
      </c>
      <c r="CK1681" s="6" t="s">
        <v>7981</v>
      </c>
      <c r="DA1681" s="6" t="s">
        <v>21</v>
      </c>
      <c r="DC1681" s="6" t="s">
        <v>4434</v>
      </c>
      <c r="DD1681" s="6" t="s">
        <v>3231</v>
      </c>
      <c r="DF1681" s="29">
        <f t="shared" si="80"/>
        <v>0</v>
      </c>
      <c r="DG1681" s="6">
        <v>1</v>
      </c>
    </row>
    <row r="1682" spans="1:111" ht="16" x14ac:dyDescent="0.2">
      <c r="A1682" s="6" t="s">
        <v>3427</v>
      </c>
      <c r="B1682" s="25"/>
      <c r="C1682" s="25"/>
      <c r="F1682" s="25"/>
      <c r="G1682" s="63" t="s">
        <v>2512</v>
      </c>
      <c r="H1682" s="6" t="s">
        <v>5750</v>
      </c>
      <c r="L1682" s="6" t="s">
        <v>870</v>
      </c>
      <c r="P1682" s="6" t="s">
        <v>869</v>
      </c>
      <c r="Q1682" s="6" t="s">
        <v>4773</v>
      </c>
      <c r="X1682" s="6">
        <v>69</v>
      </c>
      <c r="Y1682" s="6">
        <v>628</v>
      </c>
      <c r="Z1682" s="6">
        <v>49</v>
      </c>
      <c r="AA1682" s="6">
        <v>1415</v>
      </c>
      <c r="AB1682" s="6">
        <f>SUM(Table2026_09_25[[#This Row],[Number of in-person visits provided in reporting year.]:[Number of video/virtual visits provided in reporting year.]])</f>
        <v>2092</v>
      </c>
      <c r="AC1682" s="6" t="s">
        <v>8469</v>
      </c>
      <c r="AD1682" s="6">
        <v>0</v>
      </c>
      <c r="AE1682" s="6">
        <v>0</v>
      </c>
      <c r="AF1682" s="6" t="s">
        <v>4682</v>
      </c>
      <c r="AG1682" s="6">
        <v>0</v>
      </c>
      <c r="AI1682" s="6" t="s">
        <v>5755</v>
      </c>
      <c r="AJ1682" s="6" t="s">
        <v>43</v>
      </c>
      <c r="AK1682" s="6" t="s">
        <v>8483</v>
      </c>
      <c r="AL1682" s="26" t="s">
        <v>112</v>
      </c>
      <c r="AQ1682" s="6" t="s">
        <v>43</v>
      </c>
      <c r="AX1682" s="45" t="s">
        <v>2431</v>
      </c>
      <c r="AZ1682" s="6">
        <v>0.74</v>
      </c>
      <c r="BA1682" s="6">
        <v>0</v>
      </c>
      <c r="BB1682" s="45">
        <v>0</v>
      </c>
      <c r="BC1682" s="6">
        <v>0</v>
      </c>
      <c r="BD1682" s="6">
        <v>0.59</v>
      </c>
      <c r="BF1682" s="6">
        <v>0</v>
      </c>
      <c r="BG1682" s="45">
        <v>0.86</v>
      </c>
      <c r="BH1682" s="45">
        <v>0</v>
      </c>
      <c r="BI1682" s="6">
        <v>0</v>
      </c>
      <c r="BJ1682" s="6">
        <v>0</v>
      </c>
      <c r="BK1682" s="6">
        <v>0</v>
      </c>
      <c r="BL1682" s="45">
        <v>0</v>
      </c>
      <c r="BM1682" s="45">
        <v>0.03</v>
      </c>
      <c r="BN1682" s="6">
        <v>0</v>
      </c>
      <c r="BO1682" s="6">
        <v>0</v>
      </c>
      <c r="BP1682" s="6">
        <v>0.54</v>
      </c>
      <c r="BQ1682" s="6">
        <v>0</v>
      </c>
      <c r="BR1682" s="45">
        <v>0.94</v>
      </c>
      <c r="BT1682" s="45">
        <v>0</v>
      </c>
      <c r="BU1682" s="45">
        <v>0</v>
      </c>
      <c r="BX1682" s="6">
        <v>0</v>
      </c>
      <c r="BY1682" s="6" t="s">
        <v>21</v>
      </c>
      <c r="BZ1682" s="6">
        <f t="shared" si="78"/>
        <v>3.6999999999999997</v>
      </c>
      <c r="CA1682" s="6">
        <f t="shared" si="79"/>
        <v>2.37</v>
      </c>
      <c r="CC1682" s="63" t="s">
        <v>4687</v>
      </c>
      <c r="CD1682" s="6" t="s">
        <v>21</v>
      </c>
      <c r="CK1682" s="6" t="s">
        <v>5148</v>
      </c>
      <c r="DA1682" s="6" t="s">
        <v>21</v>
      </c>
      <c r="DC1682" s="6" t="s">
        <v>4434</v>
      </c>
      <c r="DD1682" s="6" t="s">
        <v>3231</v>
      </c>
      <c r="DF1682" s="29">
        <f t="shared" si="80"/>
        <v>1</v>
      </c>
      <c r="DG1682" s="6">
        <v>1</v>
      </c>
    </row>
    <row r="1683" spans="1:111" ht="16" x14ac:dyDescent="0.2">
      <c r="A1683" s="6" t="s">
        <v>3428</v>
      </c>
      <c r="B1683" s="25"/>
      <c r="C1683" s="25"/>
      <c r="F1683" s="25"/>
      <c r="G1683" s="63" t="s">
        <v>2512</v>
      </c>
      <c r="H1683" s="6" t="s">
        <v>5750</v>
      </c>
      <c r="L1683" s="6" t="s">
        <v>3261</v>
      </c>
      <c r="P1683" s="6" t="s">
        <v>3533</v>
      </c>
      <c r="Q1683" s="31" t="s">
        <v>987</v>
      </c>
      <c r="X1683" s="6">
        <v>136</v>
      </c>
      <c r="Y1683" s="6">
        <v>0</v>
      </c>
      <c r="Z1683" s="6">
        <v>0</v>
      </c>
      <c r="AA1683" s="6">
        <v>141</v>
      </c>
      <c r="AB1683" s="6">
        <f>SUM(Table2026_09_25[[#This Row],[Number of in-person visits provided in reporting year.]:[Number of video/virtual visits provided in reporting year.]])</f>
        <v>141</v>
      </c>
      <c r="AC1683" s="6" t="s">
        <v>8469</v>
      </c>
      <c r="AD1683" s="6">
        <v>0</v>
      </c>
      <c r="AE1683" s="6">
        <v>0</v>
      </c>
      <c r="AF1683" s="6" t="s">
        <v>4682</v>
      </c>
      <c r="AG1683" s="6">
        <v>0</v>
      </c>
      <c r="AI1683" s="6" t="s">
        <v>5755</v>
      </c>
      <c r="AJ1683" s="6" t="s">
        <v>43</v>
      </c>
      <c r="AK1683" s="6" t="s">
        <v>8483</v>
      </c>
      <c r="AL1683" s="26" t="s">
        <v>112</v>
      </c>
      <c r="AQ1683" s="6" t="s">
        <v>43</v>
      </c>
      <c r="AX1683" s="45" t="s">
        <v>2431</v>
      </c>
      <c r="AZ1683" s="6">
        <v>0</v>
      </c>
      <c r="BA1683" s="6">
        <v>0</v>
      </c>
      <c r="BB1683" s="45">
        <v>0</v>
      </c>
      <c r="BC1683" s="6">
        <v>0</v>
      </c>
      <c r="BD1683" s="6">
        <v>0</v>
      </c>
      <c r="BF1683" s="6">
        <v>0</v>
      </c>
      <c r="BG1683" s="45">
        <v>0</v>
      </c>
      <c r="BH1683" s="45">
        <v>0</v>
      </c>
      <c r="BI1683" s="6">
        <v>0</v>
      </c>
      <c r="BJ1683" s="6">
        <v>0</v>
      </c>
      <c r="BK1683" s="6">
        <v>0</v>
      </c>
      <c r="BL1683" s="45">
        <v>0</v>
      </c>
      <c r="BM1683" s="45">
        <v>0</v>
      </c>
      <c r="BN1683" s="6">
        <v>0</v>
      </c>
      <c r="BO1683" s="6">
        <v>0</v>
      </c>
      <c r="BP1683" s="6">
        <v>0</v>
      </c>
      <c r="BQ1683" s="6">
        <v>0</v>
      </c>
      <c r="BR1683" s="45">
        <v>0</v>
      </c>
      <c r="BT1683" s="45">
        <v>0</v>
      </c>
      <c r="BU1683" s="45">
        <v>0</v>
      </c>
      <c r="BX1683" s="6">
        <v>0</v>
      </c>
      <c r="BY1683" s="6" t="s">
        <v>21</v>
      </c>
      <c r="BZ1683" s="6">
        <f t="shared" si="78"/>
        <v>0</v>
      </c>
      <c r="CA1683" s="6">
        <f t="shared" si="79"/>
        <v>0</v>
      </c>
      <c r="CC1683" s="63" t="s">
        <v>4687</v>
      </c>
      <c r="CD1683" s="6" t="s">
        <v>21</v>
      </c>
      <c r="CK1683" s="6" t="s">
        <v>5148</v>
      </c>
      <c r="DA1683" s="6" t="s">
        <v>21</v>
      </c>
      <c r="DC1683" s="6" t="s">
        <v>4434</v>
      </c>
      <c r="DD1683" s="6" t="s">
        <v>3231</v>
      </c>
      <c r="DF1683" s="29">
        <f t="shared" si="80"/>
        <v>1</v>
      </c>
      <c r="DG1683" s="6">
        <v>1</v>
      </c>
    </row>
    <row r="1684" spans="1:111" ht="16" hidden="1" x14ac:dyDescent="0.2">
      <c r="A1684" s="6" t="s">
        <v>2894</v>
      </c>
      <c r="B1684" s="25"/>
      <c r="C1684" s="25"/>
      <c r="F1684" s="25"/>
      <c r="G1684" s="63" t="s">
        <v>2512</v>
      </c>
      <c r="H1684" s="6" t="s">
        <v>155</v>
      </c>
      <c r="L1684" s="6" t="s">
        <v>2442</v>
      </c>
      <c r="P1684" s="6" t="s">
        <v>3533</v>
      </c>
      <c r="Q1684" s="31" t="s">
        <v>987</v>
      </c>
      <c r="X1684" s="6">
        <v>240</v>
      </c>
      <c r="Y1684" s="6">
        <v>162</v>
      </c>
      <c r="Z1684" s="6">
        <v>162</v>
      </c>
      <c r="AA1684" s="6">
        <v>437</v>
      </c>
      <c r="AB1684" s="6">
        <f>SUM(Table2026_09_25[[#This Row],[Number of in-person visits provided in reporting year.]:[Number of video/virtual visits provided in reporting year.]])</f>
        <v>761</v>
      </c>
      <c r="AC1684" s="6" t="s">
        <v>8469</v>
      </c>
      <c r="AD1684" s="6">
        <v>0</v>
      </c>
      <c r="AE1684" s="6">
        <v>0</v>
      </c>
      <c r="AF1684" s="6" t="s">
        <v>4682</v>
      </c>
      <c r="AG1684" s="6">
        <v>54</v>
      </c>
      <c r="AI1684" s="6" t="s">
        <v>156</v>
      </c>
      <c r="AJ1684" s="6" t="s">
        <v>328</v>
      </c>
      <c r="AK1684" s="6" t="s">
        <v>8483</v>
      </c>
      <c r="AL1684" s="26" t="s">
        <v>157</v>
      </c>
      <c r="AQ1684" s="6" t="s">
        <v>1289</v>
      </c>
      <c r="AX1684" s="45" t="s">
        <v>2431</v>
      </c>
      <c r="AZ1684" s="6">
        <v>0</v>
      </c>
      <c r="BA1684" s="6">
        <v>0</v>
      </c>
      <c r="BB1684" s="45">
        <v>0</v>
      </c>
      <c r="BC1684" s="6">
        <v>0.2</v>
      </c>
      <c r="BD1684" s="6">
        <v>0.02</v>
      </c>
      <c r="BF1684" s="6">
        <v>0</v>
      </c>
      <c r="BG1684" s="45">
        <v>0</v>
      </c>
      <c r="BH1684" s="45">
        <v>0</v>
      </c>
      <c r="BI1684" s="6">
        <v>0</v>
      </c>
      <c r="BJ1684" s="6">
        <v>0</v>
      </c>
      <c r="BK1684" s="6">
        <v>0</v>
      </c>
      <c r="BL1684" s="45">
        <v>0</v>
      </c>
      <c r="BM1684" s="45">
        <v>0</v>
      </c>
      <c r="BN1684" s="6">
        <v>0</v>
      </c>
      <c r="BO1684" s="6">
        <v>0</v>
      </c>
      <c r="BP1684" s="6">
        <v>1.5</v>
      </c>
      <c r="BQ1684" s="6">
        <v>0</v>
      </c>
      <c r="BR1684" s="45">
        <v>0</v>
      </c>
      <c r="BT1684" s="45">
        <v>0</v>
      </c>
      <c r="BU1684" s="45">
        <v>0</v>
      </c>
      <c r="BX1684" s="6">
        <v>0</v>
      </c>
      <c r="BY1684" s="6" t="s">
        <v>21</v>
      </c>
      <c r="BZ1684" s="6">
        <f t="shared" si="78"/>
        <v>1.72</v>
      </c>
      <c r="CA1684" s="6">
        <f t="shared" si="79"/>
        <v>1.5</v>
      </c>
      <c r="CC1684" s="63" t="s">
        <v>4753</v>
      </c>
      <c r="CD1684" s="6" t="s">
        <v>2895</v>
      </c>
      <c r="CK1684" s="6" t="s">
        <v>7981</v>
      </c>
      <c r="DA1684" s="6" t="s">
        <v>2896</v>
      </c>
      <c r="DC1684" s="6" t="s">
        <v>4434</v>
      </c>
      <c r="DD1684" s="6" t="s">
        <v>2547</v>
      </c>
      <c r="DF1684" s="29">
        <f t="shared" si="80"/>
        <v>0</v>
      </c>
      <c r="DG1684" s="6">
        <v>1</v>
      </c>
    </row>
    <row r="1685" spans="1:111" ht="16" hidden="1" x14ac:dyDescent="0.2">
      <c r="A1685" s="6" t="s">
        <v>2897</v>
      </c>
      <c r="B1685" s="25"/>
      <c r="C1685" s="25"/>
      <c r="F1685" s="25"/>
      <c r="G1685" s="63" t="s">
        <v>2512</v>
      </c>
      <c r="H1685" s="6" t="s">
        <v>7974</v>
      </c>
      <c r="L1685" s="6" t="s">
        <v>2898</v>
      </c>
      <c r="P1685" s="6" t="s">
        <v>3533</v>
      </c>
      <c r="Q1685" s="31" t="s">
        <v>987</v>
      </c>
      <c r="X1685" s="6">
        <v>0</v>
      </c>
      <c r="Y1685" s="6">
        <v>0</v>
      </c>
      <c r="Z1685" s="6">
        <v>0</v>
      </c>
      <c r="AA1685" s="6">
        <v>76</v>
      </c>
      <c r="AB1685" s="6">
        <f>SUM(Table2026_09_25[[#This Row],[Number of in-person visits provided in reporting year.]:[Number of video/virtual visits provided in reporting year.]])</f>
        <v>76</v>
      </c>
      <c r="AC1685" s="6" t="s">
        <v>8469</v>
      </c>
      <c r="AD1685" s="6">
        <v>0</v>
      </c>
      <c r="AE1685" s="6">
        <v>0</v>
      </c>
      <c r="AF1685" s="6" t="s">
        <v>4682</v>
      </c>
      <c r="AG1685" s="6">
        <v>0</v>
      </c>
      <c r="AI1685" s="6" t="s">
        <v>7976</v>
      </c>
      <c r="AJ1685" s="6" t="s">
        <v>7977</v>
      </c>
      <c r="AK1685" s="6" t="s">
        <v>8483</v>
      </c>
      <c r="AL1685" s="26" t="s">
        <v>2791</v>
      </c>
      <c r="AQ1685" s="6" t="s">
        <v>1289</v>
      </c>
      <c r="AX1685" s="45" t="s">
        <v>2431</v>
      </c>
      <c r="AZ1685" s="6">
        <v>0</v>
      </c>
      <c r="BA1685" s="6">
        <v>0</v>
      </c>
      <c r="BB1685" s="45">
        <v>0</v>
      </c>
      <c r="BC1685" s="6">
        <v>0</v>
      </c>
      <c r="BD1685" s="6">
        <v>0</v>
      </c>
      <c r="BF1685" s="6">
        <v>0</v>
      </c>
      <c r="BG1685" s="45">
        <v>0</v>
      </c>
      <c r="BH1685" s="45">
        <v>0</v>
      </c>
      <c r="BI1685" s="6">
        <v>0</v>
      </c>
      <c r="BJ1685" s="6">
        <v>0</v>
      </c>
      <c r="BK1685" s="6">
        <v>0</v>
      </c>
      <c r="BL1685" s="45">
        <v>0</v>
      </c>
      <c r="BM1685" s="45">
        <v>0</v>
      </c>
      <c r="BN1685" s="6">
        <v>0</v>
      </c>
      <c r="BO1685" s="6">
        <v>0</v>
      </c>
      <c r="BP1685" s="6">
        <v>0</v>
      </c>
      <c r="BQ1685" s="6">
        <v>0</v>
      </c>
      <c r="BR1685" s="45">
        <v>0</v>
      </c>
      <c r="BT1685" s="45">
        <v>0</v>
      </c>
      <c r="BU1685" s="45">
        <v>0</v>
      </c>
      <c r="BX1685" s="6">
        <v>19</v>
      </c>
      <c r="BY1685" s="6" t="s">
        <v>2899</v>
      </c>
      <c r="BZ1685" s="6">
        <f t="shared" si="78"/>
        <v>0</v>
      </c>
      <c r="CA1685" s="6">
        <f t="shared" si="79"/>
        <v>19</v>
      </c>
      <c r="CC1685" s="63" t="s">
        <v>4753</v>
      </c>
      <c r="CD1685" s="6" t="s">
        <v>2900</v>
      </c>
      <c r="CK1685" s="6" t="s">
        <v>7981</v>
      </c>
      <c r="DA1685" s="6" t="s">
        <v>21</v>
      </c>
      <c r="DC1685" s="6" t="s">
        <v>4434</v>
      </c>
      <c r="DD1685" s="6" t="s">
        <v>2794</v>
      </c>
      <c r="DF1685" s="29">
        <f t="shared" si="80"/>
        <v>0</v>
      </c>
      <c r="DG1685" s="6">
        <v>1</v>
      </c>
    </row>
    <row r="1686" spans="1:111" ht="16" hidden="1" x14ac:dyDescent="0.2">
      <c r="A1686" s="6" t="s">
        <v>2901</v>
      </c>
      <c r="B1686" s="25"/>
      <c r="C1686" s="25"/>
      <c r="F1686" s="25"/>
      <c r="G1686" s="63" t="s">
        <v>2512</v>
      </c>
      <c r="H1686" s="6" t="s">
        <v>2903</v>
      </c>
      <c r="L1686" s="6" t="s">
        <v>2902</v>
      </c>
      <c r="P1686" s="6" t="s">
        <v>3533</v>
      </c>
      <c r="Q1686" s="31" t="s">
        <v>987</v>
      </c>
      <c r="X1686" s="6">
        <v>6</v>
      </c>
      <c r="Y1686" s="6">
        <v>0</v>
      </c>
      <c r="Z1686" s="6">
        <v>0</v>
      </c>
      <c r="AA1686" s="6">
        <v>0</v>
      </c>
      <c r="AB1686" s="6">
        <f>SUM(Table2026_09_25[[#This Row],[Number of in-person visits provided in reporting year.]:[Number of video/virtual visits provided in reporting year.]])</f>
        <v>0</v>
      </c>
      <c r="AC1686" s="6" t="s">
        <v>8469</v>
      </c>
      <c r="AD1686" s="6">
        <v>0</v>
      </c>
      <c r="AE1686" s="6">
        <v>0</v>
      </c>
      <c r="AG1686" s="6">
        <v>0</v>
      </c>
      <c r="AI1686" s="6" t="s">
        <v>6615</v>
      </c>
      <c r="AJ1686" s="6" t="s">
        <v>4778</v>
      </c>
      <c r="AK1686" s="6" t="s">
        <v>8483</v>
      </c>
      <c r="AL1686" s="26" t="s">
        <v>548</v>
      </c>
      <c r="AQ1686" s="6" t="s">
        <v>107</v>
      </c>
      <c r="AX1686" s="45" t="s">
        <v>2431</v>
      </c>
      <c r="AZ1686" s="6">
        <v>0</v>
      </c>
      <c r="BA1686" s="6">
        <v>0</v>
      </c>
      <c r="BB1686" s="45">
        <v>0</v>
      </c>
      <c r="BC1686" s="6">
        <v>0</v>
      </c>
      <c r="BD1686" s="6">
        <v>2</v>
      </c>
      <c r="BF1686" s="6">
        <v>0</v>
      </c>
      <c r="BG1686" s="45">
        <v>0</v>
      </c>
      <c r="BH1686" s="45">
        <v>0</v>
      </c>
      <c r="BI1686" s="6">
        <v>0</v>
      </c>
      <c r="BJ1686" s="6">
        <v>0</v>
      </c>
      <c r="BK1686" s="6">
        <v>0</v>
      </c>
      <c r="BL1686" s="45">
        <v>0</v>
      </c>
      <c r="BM1686" s="45">
        <v>0</v>
      </c>
      <c r="BN1686" s="6">
        <v>0</v>
      </c>
      <c r="BO1686" s="6">
        <v>0</v>
      </c>
      <c r="BP1686" s="6">
        <v>0</v>
      </c>
      <c r="BQ1686" s="6">
        <v>0</v>
      </c>
      <c r="BR1686" s="45">
        <v>0</v>
      </c>
      <c r="BT1686" s="45">
        <v>0</v>
      </c>
      <c r="BU1686" s="45">
        <v>0</v>
      </c>
      <c r="BX1686" s="6">
        <v>0</v>
      </c>
      <c r="BY1686" s="6" t="s">
        <v>21</v>
      </c>
      <c r="BZ1686" s="6">
        <f t="shared" si="78"/>
        <v>2</v>
      </c>
      <c r="CA1686" s="6">
        <f t="shared" si="79"/>
        <v>0</v>
      </c>
      <c r="CC1686" s="63" t="s">
        <v>21</v>
      </c>
      <c r="CD1686" s="6" t="s">
        <v>21</v>
      </c>
      <c r="CK1686" s="6" t="s">
        <v>5148</v>
      </c>
      <c r="DA1686" s="6" t="s">
        <v>2904</v>
      </c>
      <c r="DC1686" s="6" t="s">
        <v>4434</v>
      </c>
      <c r="DD1686" s="6" t="s">
        <v>2905</v>
      </c>
      <c r="DF1686" s="29">
        <f t="shared" si="80"/>
        <v>0</v>
      </c>
      <c r="DG1686" s="6">
        <v>1</v>
      </c>
    </row>
    <row r="1687" spans="1:111" ht="16" hidden="1" x14ac:dyDescent="0.2">
      <c r="A1687" s="6" t="s">
        <v>2906</v>
      </c>
      <c r="B1687" s="25"/>
      <c r="C1687" s="25"/>
      <c r="F1687" s="25"/>
      <c r="G1687" s="63" t="s">
        <v>2512</v>
      </c>
      <c r="H1687" s="6" t="s">
        <v>155</v>
      </c>
      <c r="L1687" s="6" t="s">
        <v>2907</v>
      </c>
      <c r="P1687" s="6" t="s">
        <v>2418</v>
      </c>
      <c r="Q1687" s="6" t="s">
        <v>4680</v>
      </c>
      <c r="X1687" s="6">
        <v>0</v>
      </c>
      <c r="Y1687" s="6">
        <v>0</v>
      </c>
      <c r="Z1687" s="6">
        <v>0</v>
      </c>
      <c r="AA1687" s="6">
        <v>0</v>
      </c>
      <c r="AB1687" s="6">
        <f>SUM(Table2026_09_25[[#This Row],[Number of in-person visits provided in reporting year.]:[Number of video/virtual visits provided in reporting year.]])</f>
        <v>0</v>
      </c>
      <c r="AC1687" s="6" t="s">
        <v>8469</v>
      </c>
      <c r="AD1687" s="6">
        <v>0</v>
      </c>
      <c r="AE1687" s="6">
        <v>0</v>
      </c>
      <c r="AF1687" s="6" t="s">
        <v>4682</v>
      </c>
      <c r="AG1687" s="6">
        <v>0</v>
      </c>
      <c r="AI1687" s="6" t="s">
        <v>156</v>
      </c>
      <c r="AJ1687" s="6" t="s">
        <v>328</v>
      </c>
      <c r="AK1687" s="6" t="s">
        <v>8483</v>
      </c>
      <c r="AL1687" s="26" t="s">
        <v>157</v>
      </c>
      <c r="AQ1687" s="6" t="s">
        <v>1289</v>
      </c>
      <c r="AX1687" s="45" t="s">
        <v>2431</v>
      </c>
      <c r="AZ1687" s="6">
        <v>0</v>
      </c>
      <c r="BA1687" s="6">
        <v>0</v>
      </c>
      <c r="BB1687" s="45">
        <v>0</v>
      </c>
      <c r="BC1687" s="6">
        <v>0.05</v>
      </c>
      <c r="BD1687" s="6">
        <v>0</v>
      </c>
      <c r="BF1687" s="6">
        <v>0</v>
      </c>
      <c r="BG1687" s="45">
        <v>0</v>
      </c>
      <c r="BH1687" s="45">
        <v>0</v>
      </c>
      <c r="BI1687" s="6">
        <v>0</v>
      </c>
      <c r="BJ1687" s="6">
        <v>0</v>
      </c>
      <c r="BK1687" s="6">
        <v>0</v>
      </c>
      <c r="BL1687" s="45">
        <v>0</v>
      </c>
      <c r="BM1687" s="45">
        <v>0</v>
      </c>
      <c r="BN1687" s="6">
        <v>0</v>
      </c>
      <c r="BO1687" s="6">
        <v>0</v>
      </c>
      <c r="BP1687" s="6">
        <v>0.05</v>
      </c>
      <c r="BQ1687" s="6">
        <v>0</v>
      </c>
      <c r="BR1687" s="45">
        <v>0</v>
      </c>
      <c r="BT1687" s="45">
        <v>0</v>
      </c>
      <c r="BU1687" s="45">
        <v>0</v>
      </c>
      <c r="BX1687" s="6">
        <v>0</v>
      </c>
      <c r="BY1687" s="6" t="s">
        <v>21</v>
      </c>
      <c r="BZ1687" s="6">
        <f t="shared" si="78"/>
        <v>0.1</v>
      </c>
      <c r="CA1687" s="6">
        <f t="shared" si="79"/>
        <v>0.05</v>
      </c>
      <c r="CC1687" s="63" t="s">
        <v>21</v>
      </c>
      <c r="CD1687" s="6" t="s">
        <v>21</v>
      </c>
      <c r="CK1687" s="6" t="s">
        <v>7981</v>
      </c>
      <c r="DA1687" s="6" t="s">
        <v>21</v>
      </c>
      <c r="DC1687" s="6" t="s">
        <v>4434</v>
      </c>
      <c r="DD1687" s="6" t="s">
        <v>2547</v>
      </c>
      <c r="DF1687" s="29">
        <f t="shared" si="80"/>
        <v>0</v>
      </c>
      <c r="DG1687" s="6">
        <v>1</v>
      </c>
    </row>
    <row r="1688" spans="1:111" ht="16" hidden="1" x14ac:dyDescent="0.2">
      <c r="A1688" s="6" t="s">
        <v>2911</v>
      </c>
      <c r="B1688" s="25"/>
      <c r="C1688" s="25"/>
      <c r="F1688" s="25"/>
      <c r="G1688" s="63" t="s">
        <v>2512</v>
      </c>
      <c r="H1688" s="6" t="s">
        <v>2175</v>
      </c>
      <c r="L1688" s="6" t="s">
        <v>2912</v>
      </c>
      <c r="P1688" s="6" t="s">
        <v>2418</v>
      </c>
      <c r="Q1688" s="6" t="s">
        <v>4680</v>
      </c>
      <c r="X1688" s="6">
        <v>0</v>
      </c>
      <c r="Y1688" s="6">
        <v>721</v>
      </c>
      <c r="Z1688" s="6">
        <v>0</v>
      </c>
      <c r="AA1688" s="6">
        <v>0</v>
      </c>
      <c r="AB1688" s="6">
        <f>SUM(Table2026_09_25[[#This Row],[Number of in-person visits provided in reporting year.]:[Number of video/virtual visits provided in reporting year.]])</f>
        <v>721</v>
      </c>
      <c r="AC1688" s="6" t="s">
        <v>8469</v>
      </c>
      <c r="AD1688" s="6">
        <v>0</v>
      </c>
      <c r="AE1688" s="6">
        <v>0</v>
      </c>
      <c r="AF1688" s="6" t="s">
        <v>4682</v>
      </c>
      <c r="AG1688" s="6">
        <v>0</v>
      </c>
      <c r="AI1688" s="6" t="s">
        <v>4777</v>
      </c>
      <c r="AJ1688" s="6" t="s">
        <v>4778</v>
      </c>
      <c r="AK1688" s="6" t="s">
        <v>8483</v>
      </c>
      <c r="AL1688" s="26" t="s">
        <v>2176</v>
      </c>
      <c r="AQ1688" s="6" t="s">
        <v>107</v>
      </c>
      <c r="AX1688" s="45" t="s">
        <v>2431</v>
      </c>
      <c r="AZ1688" s="6">
        <v>0</v>
      </c>
      <c r="BA1688" s="6">
        <v>0</v>
      </c>
      <c r="BB1688" s="45">
        <v>0</v>
      </c>
      <c r="BC1688" s="6">
        <v>0.5</v>
      </c>
      <c r="BD1688" s="6">
        <v>0</v>
      </c>
      <c r="BF1688" s="6">
        <v>1</v>
      </c>
      <c r="BG1688" s="45">
        <v>0</v>
      </c>
      <c r="BH1688" s="45">
        <v>0</v>
      </c>
      <c r="BI1688" s="6">
        <v>0</v>
      </c>
      <c r="BJ1688" s="6">
        <v>0</v>
      </c>
      <c r="BK1688" s="6">
        <v>0</v>
      </c>
      <c r="BL1688" s="45">
        <v>0</v>
      </c>
      <c r="BM1688" s="45">
        <v>0</v>
      </c>
      <c r="BN1688" s="6">
        <v>0</v>
      </c>
      <c r="BO1688" s="6">
        <v>0</v>
      </c>
      <c r="BP1688" s="6">
        <v>0</v>
      </c>
      <c r="BQ1688" s="6">
        <v>0</v>
      </c>
      <c r="BR1688" s="45">
        <v>0</v>
      </c>
      <c r="BT1688" s="45">
        <v>0</v>
      </c>
      <c r="BU1688" s="45">
        <v>0</v>
      </c>
      <c r="BX1688" s="6">
        <v>0</v>
      </c>
      <c r="BY1688" s="6" t="s">
        <v>21</v>
      </c>
      <c r="BZ1688" s="6">
        <f t="shared" si="78"/>
        <v>1.5</v>
      </c>
      <c r="CA1688" s="6">
        <f t="shared" si="79"/>
        <v>1</v>
      </c>
      <c r="CC1688" s="63" t="s">
        <v>4687</v>
      </c>
      <c r="CD1688" s="6" t="s">
        <v>21</v>
      </c>
      <c r="CK1688" s="6" t="s">
        <v>5148</v>
      </c>
      <c r="DA1688" s="6" t="s">
        <v>21</v>
      </c>
      <c r="DC1688" s="6" t="s">
        <v>4434</v>
      </c>
      <c r="DD1688" s="6" t="s">
        <v>2179</v>
      </c>
      <c r="DF1688" s="29">
        <f t="shared" si="80"/>
        <v>0</v>
      </c>
      <c r="DG1688" s="6">
        <v>1</v>
      </c>
    </row>
    <row r="1689" spans="1:111" ht="16" hidden="1" x14ac:dyDescent="0.2">
      <c r="A1689" s="6" t="s">
        <v>2908</v>
      </c>
      <c r="B1689" s="25"/>
      <c r="C1689" s="25"/>
      <c r="F1689" s="25"/>
      <c r="G1689" s="63" t="s">
        <v>2512</v>
      </c>
      <c r="H1689" s="6" t="s">
        <v>6652</v>
      </c>
      <c r="L1689" s="6" t="s">
        <v>2909</v>
      </c>
      <c r="P1689" s="6" t="s">
        <v>2418</v>
      </c>
      <c r="Q1689" s="6" t="s">
        <v>4680</v>
      </c>
      <c r="X1689" s="6">
        <v>224</v>
      </c>
      <c r="Y1689" s="6">
        <v>542</v>
      </c>
      <c r="Z1689" s="6">
        <v>20</v>
      </c>
      <c r="AA1689" s="6">
        <v>0</v>
      </c>
      <c r="AB1689" s="6">
        <f>SUM(Table2026_09_25[[#This Row],[Number of in-person visits provided in reporting year.]:[Number of video/virtual visits provided in reporting year.]])</f>
        <v>562</v>
      </c>
      <c r="AC1689" s="6" t="s">
        <v>8469</v>
      </c>
      <c r="AD1689" s="6">
        <v>0</v>
      </c>
      <c r="AE1689" s="6">
        <v>0</v>
      </c>
      <c r="AF1689" s="6" t="s">
        <v>4682</v>
      </c>
      <c r="AG1689" s="6">
        <v>10</v>
      </c>
      <c r="AI1689" s="6" t="s">
        <v>6654</v>
      </c>
      <c r="AJ1689" s="6" t="s">
        <v>6655</v>
      </c>
      <c r="AK1689" s="6" t="s">
        <v>8483</v>
      </c>
      <c r="AL1689" s="26" t="s">
        <v>2578</v>
      </c>
      <c r="AQ1689" s="6" t="s">
        <v>107</v>
      </c>
      <c r="AX1689" s="45" t="s">
        <v>2431</v>
      </c>
      <c r="AZ1689" s="6">
        <v>0.4</v>
      </c>
      <c r="BA1689" s="6">
        <v>0</v>
      </c>
      <c r="BB1689" s="45">
        <v>0</v>
      </c>
      <c r="BC1689" s="6">
        <v>0.2</v>
      </c>
      <c r="BD1689" s="6">
        <v>0</v>
      </c>
      <c r="BF1689" s="6">
        <v>0.5</v>
      </c>
      <c r="BG1689" s="45">
        <v>0</v>
      </c>
      <c r="BH1689" s="45">
        <v>0</v>
      </c>
      <c r="BI1689" s="6">
        <v>0</v>
      </c>
      <c r="BJ1689" s="6">
        <v>0</v>
      </c>
      <c r="BK1689" s="6">
        <v>0</v>
      </c>
      <c r="BL1689" s="45">
        <v>0</v>
      </c>
      <c r="BM1689" s="45">
        <v>0</v>
      </c>
      <c r="BN1689" s="6">
        <v>0</v>
      </c>
      <c r="BO1689" s="6">
        <v>0</v>
      </c>
      <c r="BP1689" s="6">
        <v>0</v>
      </c>
      <c r="BQ1689" s="6">
        <v>0</v>
      </c>
      <c r="BR1689" s="45">
        <v>0</v>
      </c>
      <c r="BT1689" s="45">
        <v>0</v>
      </c>
      <c r="BU1689" s="45">
        <v>0</v>
      </c>
      <c r="BX1689" s="6">
        <v>0</v>
      </c>
      <c r="BY1689" s="6" t="s">
        <v>21</v>
      </c>
      <c r="BZ1689" s="6">
        <f t="shared" si="78"/>
        <v>1.1000000000000001</v>
      </c>
      <c r="CA1689" s="6">
        <f t="shared" si="79"/>
        <v>0.5</v>
      </c>
      <c r="CC1689" s="63" t="s">
        <v>4687</v>
      </c>
      <c r="CD1689" s="6" t="s">
        <v>2712</v>
      </c>
      <c r="CK1689" s="6" t="s">
        <v>7981</v>
      </c>
      <c r="DA1689" s="6" t="s">
        <v>2910</v>
      </c>
      <c r="DC1689" s="6" t="s">
        <v>4434</v>
      </c>
      <c r="DD1689" s="6" t="s">
        <v>2581</v>
      </c>
      <c r="DF1689" s="29">
        <f t="shared" si="80"/>
        <v>0</v>
      </c>
      <c r="DG1689" s="6">
        <v>1</v>
      </c>
    </row>
    <row r="1690" spans="1:111" ht="16" hidden="1" x14ac:dyDescent="0.2">
      <c r="A1690" s="6" t="s">
        <v>2916</v>
      </c>
      <c r="B1690" s="25"/>
      <c r="C1690" s="25"/>
      <c r="F1690" s="25"/>
      <c r="G1690" s="63" t="s">
        <v>2512</v>
      </c>
      <c r="H1690" s="6" t="s">
        <v>7809</v>
      </c>
      <c r="L1690" s="6" t="s">
        <v>4</v>
      </c>
      <c r="P1690" s="6" t="s">
        <v>878</v>
      </c>
      <c r="Q1690" s="31" t="s">
        <v>987</v>
      </c>
      <c r="X1690" s="6">
        <v>0</v>
      </c>
      <c r="Y1690" s="6">
        <v>0</v>
      </c>
      <c r="Z1690" s="6">
        <v>0</v>
      </c>
      <c r="AA1690" s="6">
        <v>0</v>
      </c>
      <c r="AB1690" s="6">
        <f>SUM(Table2026_09_25[[#This Row],[Number of in-person visits provided in reporting year.]:[Number of video/virtual visits provided in reporting year.]])</f>
        <v>0</v>
      </c>
      <c r="AC1690" s="6" t="s">
        <v>8469</v>
      </c>
      <c r="AD1690" s="6">
        <v>0</v>
      </c>
      <c r="AE1690" s="6">
        <v>0</v>
      </c>
      <c r="AG1690" s="6">
        <v>0</v>
      </c>
      <c r="AI1690" s="6" t="s">
        <v>2575</v>
      </c>
      <c r="AJ1690" s="6" t="s">
        <v>149</v>
      </c>
      <c r="AK1690" s="6" t="s">
        <v>8483</v>
      </c>
      <c r="AL1690" s="26" t="s">
        <v>195</v>
      </c>
      <c r="AQ1690" s="6" t="s">
        <v>63</v>
      </c>
      <c r="AX1690" s="45" t="s">
        <v>2431</v>
      </c>
      <c r="AZ1690" s="6">
        <v>0</v>
      </c>
      <c r="BA1690" s="6">
        <v>0</v>
      </c>
      <c r="BB1690" s="45">
        <v>0</v>
      </c>
      <c r="BC1690" s="6">
        <v>0</v>
      </c>
      <c r="BD1690" s="6">
        <v>0</v>
      </c>
      <c r="BF1690" s="6">
        <v>0</v>
      </c>
      <c r="BG1690" s="45">
        <v>0</v>
      </c>
      <c r="BH1690" s="45">
        <v>0</v>
      </c>
      <c r="BI1690" s="6">
        <v>0</v>
      </c>
      <c r="BJ1690" s="6">
        <v>0</v>
      </c>
      <c r="BK1690" s="6">
        <v>0</v>
      </c>
      <c r="BL1690" s="45">
        <v>0</v>
      </c>
      <c r="BM1690" s="45">
        <v>0</v>
      </c>
      <c r="BN1690" s="6">
        <v>0</v>
      </c>
      <c r="BO1690" s="6">
        <v>0</v>
      </c>
      <c r="BP1690" s="6">
        <v>0</v>
      </c>
      <c r="BQ1690" s="6">
        <v>0</v>
      </c>
      <c r="BR1690" s="45">
        <v>0</v>
      </c>
      <c r="BT1690" s="45">
        <v>0</v>
      </c>
      <c r="BU1690" s="45">
        <v>0</v>
      </c>
      <c r="BX1690" s="6">
        <v>0</v>
      </c>
      <c r="BY1690" s="6" t="s">
        <v>21</v>
      </c>
      <c r="BZ1690" s="6">
        <f t="shared" si="78"/>
        <v>0</v>
      </c>
      <c r="CA1690" s="6">
        <f t="shared" si="79"/>
        <v>0</v>
      </c>
      <c r="CC1690" s="63" t="s">
        <v>21</v>
      </c>
      <c r="CD1690" s="6" t="s">
        <v>21</v>
      </c>
      <c r="CK1690" s="6" t="s">
        <v>5148</v>
      </c>
      <c r="DA1690" s="6" t="s">
        <v>2917</v>
      </c>
      <c r="DC1690" s="6" t="s">
        <v>4434</v>
      </c>
      <c r="DD1690" s="6" t="s">
        <v>196</v>
      </c>
      <c r="DF1690" s="29">
        <f t="shared" si="80"/>
        <v>0</v>
      </c>
      <c r="DG1690" s="6">
        <v>1</v>
      </c>
    </row>
    <row r="1691" spans="1:111" ht="16" hidden="1" x14ac:dyDescent="0.2">
      <c r="A1691" s="6" t="s">
        <v>2913</v>
      </c>
      <c r="B1691" s="25"/>
      <c r="C1691" s="25"/>
      <c r="F1691" s="25"/>
      <c r="G1691" s="63" t="s">
        <v>2512</v>
      </c>
      <c r="H1691" s="6" t="s">
        <v>6652</v>
      </c>
      <c r="L1691" s="6" t="s">
        <v>3429</v>
      </c>
      <c r="P1691" s="6" t="s">
        <v>878</v>
      </c>
      <c r="Q1691" s="31" t="s">
        <v>987</v>
      </c>
      <c r="X1691" s="6">
        <v>976</v>
      </c>
      <c r="Y1691" s="6">
        <v>1264</v>
      </c>
      <c r="Z1691" s="6">
        <v>0</v>
      </c>
      <c r="AA1691" s="6">
        <v>0</v>
      </c>
      <c r="AB1691" s="6">
        <f>SUM(Table2026_09_25[[#This Row],[Number of in-person visits provided in reporting year.]:[Number of video/virtual visits provided in reporting year.]])</f>
        <v>1264</v>
      </c>
      <c r="AC1691" s="6" t="s">
        <v>8469</v>
      </c>
      <c r="AD1691" s="6">
        <v>0</v>
      </c>
      <c r="AE1691" s="6">
        <v>0</v>
      </c>
      <c r="AF1691" s="6" t="s">
        <v>4682</v>
      </c>
      <c r="AG1691" s="6">
        <v>1</v>
      </c>
      <c r="AI1691" s="6" t="s">
        <v>6654</v>
      </c>
      <c r="AJ1691" s="6" t="s">
        <v>6655</v>
      </c>
      <c r="AK1691" s="6" t="s">
        <v>8483</v>
      </c>
      <c r="AL1691" s="26" t="s">
        <v>2578</v>
      </c>
      <c r="AQ1691" s="6" t="s">
        <v>107</v>
      </c>
      <c r="AX1691" s="45" t="s">
        <v>2431</v>
      </c>
      <c r="AZ1691" s="6">
        <v>0</v>
      </c>
      <c r="BA1691" s="6">
        <v>0</v>
      </c>
      <c r="BB1691" s="45">
        <v>0</v>
      </c>
      <c r="BC1691" s="6">
        <v>1</v>
      </c>
      <c r="BD1691" s="6">
        <v>0</v>
      </c>
      <c r="BF1691" s="6">
        <v>0</v>
      </c>
      <c r="BG1691" s="45">
        <v>0</v>
      </c>
      <c r="BH1691" s="45">
        <v>0</v>
      </c>
      <c r="BI1691" s="6">
        <v>0</v>
      </c>
      <c r="BJ1691" s="6">
        <v>0</v>
      </c>
      <c r="BK1691" s="6">
        <v>0</v>
      </c>
      <c r="BL1691" s="45">
        <v>0</v>
      </c>
      <c r="BM1691" s="45">
        <v>0</v>
      </c>
      <c r="BN1691" s="6">
        <v>0</v>
      </c>
      <c r="BO1691" s="6">
        <v>0</v>
      </c>
      <c r="BP1691" s="6">
        <v>0</v>
      </c>
      <c r="BQ1691" s="6">
        <v>0</v>
      </c>
      <c r="BR1691" s="45">
        <v>0</v>
      </c>
      <c r="BT1691" s="45">
        <v>0</v>
      </c>
      <c r="BU1691" s="45">
        <v>0</v>
      </c>
      <c r="BX1691" s="6">
        <v>0</v>
      </c>
      <c r="BY1691" s="6" t="s">
        <v>21</v>
      </c>
      <c r="BZ1691" s="6">
        <f t="shared" si="78"/>
        <v>1</v>
      </c>
      <c r="CA1691" s="6">
        <f t="shared" si="79"/>
        <v>0</v>
      </c>
      <c r="CC1691" s="63" t="s">
        <v>4687</v>
      </c>
      <c r="CD1691" s="6" t="s">
        <v>2712</v>
      </c>
      <c r="CK1691" s="6" t="s">
        <v>7981</v>
      </c>
      <c r="DA1691" s="6" t="s">
        <v>2915</v>
      </c>
      <c r="DC1691" s="6" t="s">
        <v>4434</v>
      </c>
      <c r="DD1691" s="6" t="s">
        <v>2581</v>
      </c>
      <c r="DF1691" s="29">
        <f t="shared" si="80"/>
        <v>0</v>
      </c>
      <c r="DG1691" s="6">
        <v>1</v>
      </c>
    </row>
    <row r="1692" spans="1:111" ht="16" hidden="1" x14ac:dyDescent="0.2">
      <c r="A1692" s="6" t="s">
        <v>2918</v>
      </c>
      <c r="B1692" s="25"/>
      <c r="C1692" s="25"/>
      <c r="F1692" s="25"/>
      <c r="G1692" s="63" t="s">
        <v>2512</v>
      </c>
      <c r="H1692" s="6" t="s">
        <v>61</v>
      </c>
      <c r="L1692" s="6" t="s">
        <v>878</v>
      </c>
      <c r="P1692" s="6" t="s">
        <v>878</v>
      </c>
      <c r="Q1692" s="31" t="s">
        <v>987</v>
      </c>
      <c r="X1692" s="6">
        <v>218</v>
      </c>
      <c r="Y1692" s="6">
        <v>230</v>
      </c>
      <c r="Z1692" s="6">
        <v>0</v>
      </c>
      <c r="AA1692" s="6">
        <v>0</v>
      </c>
      <c r="AB1692" s="6">
        <f>SUM(Table2026_09_25[[#This Row],[Number of in-person visits provided in reporting year.]:[Number of video/virtual visits provided in reporting year.]])</f>
        <v>230</v>
      </c>
      <c r="AC1692" s="6" t="s">
        <v>8469</v>
      </c>
      <c r="AD1692" s="6">
        <v>0</v>
      </c>
      <c r="AE1692" s="6">
        <v>0</v>
      </c>
      <c r="AF1692" s="6" t="s">
        <v>4682</v>
      </c>
      <c r="AG1692" s="6">
        <v>0</v>
      </c>
      <c r="AI1692" s="6" t="s">
        <v>5101</v>
      </c>
      <c r="AJ1692" s="6" t="s">
        <v>149</v>
      </c>
      <c r="AK1692" s="6" t="s">
        <v>8483</v>
      </c>
      <c r="AL1692" s="26" t="s">
        <v>236</v>
      </c>
      <c r="AQ1692" s="6" t="s">
        <v>63</v>
      </c>
      <c r="AX1692" s="45" t="s">
        <v>2431</v>
      </c>
      <c r="AZ1692" s="6">
        <v>0</v>
      </c>
      <c r="BA1692" s="6">
        <v>0</v>
      </c>
      <c r="BB1692" s="45">
        <v>0</v>
      </c>
      <c r="BC1692" s="6">
        <v>1.6</v>
      </c>
      <c r="BD1692" s="6">
        <v>0</v>
      </c>
      <c r="BF1692" s="6">
        <v>0</v>
      </c>
      <c r="BG1692" s="45">
        <v>0</v>
      </c>
      <c r="BH1692" s="45">
        <v>0</v>
      </c>
      <c r="BI1692" s="6">
        <v>0</v>
      </c>
      <c r="BJ1692" s="6">
        <v>0</v>
      </c>
      <c r="BK1692" s="6">
        <v>0</v>
      </c>
      <c r="BL1692" s="45">
        <v>0</v>
      </c>
      <c r="BM1692" s="45">
        <v>0</v>
      </c>
      <c r="BN1692" s="6">
        <v>0</v>
      </c>
      <c r="BO1692" s="6">
        <v>0</v>
      </c>
      <c r="BP1692" s="6">
        <v>0</v>
      </c>
      <c r="BQ1692" s="6">
        <v>0</v>
      </c>
      <c r="BR1692" s="45">
        <v>0</v>
      </c>
      <c r="BT1692" s="45">
        <v>0</v>
      </c>
      <c r="BU1692" s="45">
        <v>0</v>
      </c>
      <c r="BX1692" s="6">
        <v>0</v>
      </c>
      <c r="BY1692" s="6" t="s">
        <v>21</v>
      </c>
      <c r="BZ1692" s="6">
        <f t="shared" si="78"/>
        <v>1.6</v>
      </c>
      <c r="CA1692" s="6">
        <f t="shared" si="79"/>
        <v>0</v>
      </c>
      <c r="CC1692" s="63" t="s">
        <v>4687</v>
      </c>
      <c r="CD1692" s="6" t="s">
        <v>2839</v>
      </c>
      <c r="CK1692" s="6" t="s">
        <v>5148</v>
      </c>
      <c r="DA1692" s="6" t="s">
        <v>21</v>
      </c>
      <c r="DC1692" s="6" t="s">
        <v>4434</v>
      </c>
      <c r="DD1692" s="6" t="s">
        <v>2608</v>
      </c>
      <c r="DF1692" s="29">
        <f t="shared" si="80"/>
        <v>0</v>
      </c>
      <c r="DG1692" s="6">
        <v>1</v>
      </c>
    </row>
    <row r="1693" spans="1:111" ht="16" hidden="1" x14ac:dyDescent="0.2">
      <c r="A1693" s="6" t="s">
        <v>2926</v>
      </c>
      <c r="B1693" s="25"/>
      <c r="C1693" s="25"/>
      <c r="F1693" s="25"/>
      <c r="G1693" s="63" t="s">
        <v>2512</v>
      </c>
      <c r="H1693" s="6" t="s">
        <v>184</v>
      </c>
      <c r="L1693" s="6" t="s">
        <v>2927</v>
      </c>
      <c r="P1693" s="6" t="s">
        <v>878</v>
      </c>
      <c r="Q1693" s="31" t="s">
        <v>987</v>
      </c>
      <c r="X1693" s="6">
        <v>0</v>
      </c>
      <c r="Y1693" s="6">
        <v>1599</v>
      </c>
      <c r="Z1693" s="6">
        <v>0</v>
      </c>
      <c r="AA1693" s="6">
        <v>0</v>
      </c>
      <c r="AB1693" s="6">
        <f>SUM(Table2026_09_25[[#This Row],[Number of in-person visits provided in reporting year.]:[Number of video/virtual visits provided in reporting year.]])</f>
        <v>1599</v>
      </c>
      <c r="AC1693" s="6" t="s">
        <v>8469</v>
      </c>
      <c r="AD1693" s="6">
        <v>0</v>
      </c>
      <c r="AE1693" s="6">
        <v>0</v>
      </c>
      <c r="AG1693" s="6">
        <v>0</v>
      </c>
      <c r="AI1693" s="6" t="s">
        <v>5952</v>
      </c>
      <c r="AJ1693" s="6" t="s">
        <v>4834</v>
      </c>
      <c r="AK1693" s="6" t="s">
        <v>8483</v>
      </c>
      <c r="AL1693" s="26" t="s">
        <v>120</v>
      </c>
      <c r="AQ1693" s="6" t="s">
        <v>544</v>
      </c>
      <c r="AX1693" s="45" t="s">
        <v>2431</v>
      </c>
      <c r="AZ1693" s="6">
        <v>0</v>
      </c>
      <c r="BA1693" s="6">
        <v>0</v>
      </c>
      <c r="BB1693" s="45">
        <v>0</v>
      </c>
      <c r="BC1693" s="6">
        <v>1</v>
      </c>
      <c r="BD1693" s="6">
        <v>0</v>
      </c>
      <c r="BF1693" s="6">
        <v>1</v>
      </c>
      <c r="BG1693" s="45">
        <v>0</v>
      </c>
      <c r="BH1693" s="45">
        <v>0</v>
      </c>
      <c r="BI1693" s="6">
        <v>0</v>
      </c>
      <c r="BJ1693" s="6">
        <v>0</v>
      </c>
      <c r="BK1693" s="6">
        <v>0</v>
      </c>
      <c r="BL1693" s="45">
        <v>0</v>
      </c>
      <c r="BM1693" s="45">
        <v>0</v>
      </c>
      <c r="BN1693" s="6">
        <v>0</v>
      </c>
      <c r="BO1693" s="6">
        <v>0</v>
      </c>
      <c r="BP1693" s="6">
        <v>0</v>
      </c>
      <c r="BQ1693" s="6">
        <v>0</v>
      </c>
      <c r="BR1693" s="45">
        <v>0</v>
      </c>
      <c r="BT1693" s="45">
        <v>0</v>
      </c>
      <c r="BU1693" s="45">
        <v>0</v>
      </c>
      <c r="BX1693" s="6">
        <v>0</v>
      </c>
      <c r="BY1693" s="6" t="s">
        <v>21</v>
      </c>
      <c r="BZ1693" s="6">
        <f t="shared" si="78"/>
        <v>2</v>
      </c>
      <c r="CA1693" s="6">
        <f t="shared" si="79"/>
        <v>1</v>
      </c>
      <c r="CC1693" s="63" t="s">
        <v>4687</v>
      </c>
      <c r="CD1693" s="6" t="s">
        <v>21</v>
      </c>
      <c r="CK1693" s="6" t="s">
        <v>5148</v>
      </c>
      <c r="DA1693" s="6" t="s">
        <v>21</v>
      </c>
      <c r="DC1693" s="6" t="s">
        <v>4434</v>
      </c>
      <c r="DD1693" s="6" t="s">
        <v>2928</v>
      </c>
      <c r="DF1693" s="29">
        <f t="shared" si="80"/>
        <v>0</v>
      </c>
      <c r="DG1693" s="6">
        <v>1</v>
      </c>
    </row>
    <row r="1694" spans="1:111" ht="16" hidden="1" x14ac:dyDescent="0.2">
      <c r="A1694" s="6" t="s">
        <v>2924</v>
      </c>
      <c r="B1694" s="25"/>
      <c r="C1694" s="25"/>
      <c r="F1694" s="25"/>
      <c r="G1694" s="63" t="s">
        <v>2512</v>
      </c>
      <c r="H1694" s="6" t="s">
        <v>7329</v>
      </c>
      <c r="L1694" s="6" t="s">
        <v>2914</v>
      </c>
      <c r="P1694" s="6" t="s">
        <v>878</v>
      </c>
      <c r="Q1694" s="31" t="s">
        <v>987</v>
      </c>
      <c r="X1694" s="6">
        <v>140</v>
      </c>
      <c r="Y1694" s="6">
        <v>170</v>
      </c>
      <c r="Z1694" s="6">
        <v>0</v>
      </c>
      <c r="AA1694" s="6">
        <v>0</v>
      </c>
      <c r="AB1694" s="6">
        <f>SUM(Table2026_09_25[[#This Row],[Number of in-person visits provided in reporting year.]:[Number of video/virtual visits provided in reporting year.]])</f>
        <v>170</v>
      </c>
      <c r="AC1694" s="6" t="s">
        <v>8469</v>
      </c>
      <c r="AD1694" s="6">
        <v>0</v>
      </c>
      <c r="AE1694" s="6">
        <v>0</v>
      </c>
      <c r="AF1694" s="6" t="s">
        <v>4682</v>
      </c>
      <c r="AG1694" s="6">
        <v>1</v>
      </c>
      <c r="AI1694" s="6" t="s">
        <v>7330</v>
      </c>
      <c r="AJ1694" s="6" t="s">
        <v>7331</v>
      </c>
      <c r="AK1694" s="6" t="s">
        <v>8483</v>
      </c>
      <c r="AL1694" s="26" t="s">
        <v>2738</v>
      </c>
      <c r="AQ1694" s="6" t="s">
        <v>107</v>
      </c>
      <c r="AX1694" s="45" t="s">
        <v>2431</v>
      </c>
      <c r="AZ1694" s="6">
        <v>0</v>
      </c>
      <c r="BA1694" s="6">
        <v>0</v>
      </c>
      <c r="BB1694" s="45">
        <v>0</v>
      </c>
      <c r="BC1694" s="6">
        <v>0.3</v>
      </c>
      <c r="BD1694" s="6">
        <v>0</v>
      </c>
      <c r="BF1694" s="6">
        <v>0</v>
      </c>
      <c r="BG1694" s="45">
        <v>0</v>
      </c>
      <c r="BH1694" s="45">
        <v>0</v>
      </c>
      <c r="BI1694" s="6">
        <v>0</v>
      </c>
      <c r="BJ1694" s="6">
        <v>0</v>
      </c>
      <c r="BK1694" s="6">
        <v>0</v>
      </c>
      <c r="BL1694" s="45">
        <v>0</v>
      </c>
      <c r="BM1694" s="45">
        <v>0</v>
      </c>
      <c r="BN1694" s="6">
        <v>0</v>
      </c>
      <c r="BO1694" s="6">
        <v>0</v>
      </c>
      <c r="BP1694" s="6">
        <v>0</v>
      </c>
      <c r="BQ1694" s="6">
        <v>0</v>
      </c>
      <c r="BR1694" s="45">
        <v>0</v>
      </c>
      <c r="BT1694" s="45">
        <v>0</v>
      </c>
      <c r="BU1694" s="45">
        <v>0</v>
      </c>
      <c r="BX1694" s="6">
        <v>0</v>
      </c>
      <c r="BY1694" s="6" t="s">
        <v>21</v>
      </c>
      <c r="BZ1694" s="6">
        <f t="shared" si="78"/>
        <v>0.3</v>
      </c>
      <c r="CA1694" s="6">
        <f t="shared" si="79"/>
        <v>0</v>
      </c>
      <c r="CC1694" s="63" t="s">
        <v>4687</v>
      </c>
      <c r="CD1694" s="6" t="s">
        <v>2712</v>
      </c>
      <c r="CK1694" s="6" t="s">
        <v>7981</v>
      </c>
      <c r="DA1694" s="6" t="s">
        <v>2925</v>
      </c>
      <c r="DC1694" s="6" t="s">
        <v>4434</v>
      </c>
      <c r="DD1694" s="6" t="s">
        <v>2581</v>
      </c>
      <c r="DF1694" s="29">
        <f t="shared" si="80"/>
        <v>0</v>
      </c>
      <c r="DG1694" s="6">
        <v>1</v>
      </c>
    </row>
    <row r="1695" spans="1:111" ht="16" hidden="1" x14ac:dyDescent="0.2">
      <c r="A1695" s="6" t="s">
        <v>2919</v>
      </c>
      <c r="B1695" s="25"/>
      <c r="C1695" s="25"/>
      <c r="F1695" s="25"/>
      <c r="G1695" s="63" t="s">
        <v>2512</v>
      </c>
      <c r="H1695" s="6" t="s">
        <v>5627</v>
      </c>
      <c r="L1695" s="6" t="s">
        <v>265</v>
      </c>
      <c r="P1695" s="6" t="s">
        <v>878</v>
      </c>
      <c r="Q1695" s="31" t="s">
        <v>987</v>
      </c>
      <c r="X1695" s="6">
        <v>1449</v>
      </c>
      <c r="Y1695" s="6">
        <v>1468</v>
      </c>
      <c r="Z1695" s="6">
        <v>311</v>
      </c>
      <c r="AA1695" s="6">
        <v>103</v>
      </c>
      <c r="AB1695" s="6">
        <f>SUM(Table2026_09_25[[#This Row],[Number of in-person visits provided in reporting year.]:[Number of video/virtual visits provided in reporting year.]])</f>
        <v>1882</v>
      </c>
      <c r="AC1695" s="6" t="s">
        <v>8469</v>
      </c>
      <c r="AD1695" s="6">
        <v>0</v>
      </c>
      <c r="AE1695" s="6">
        <v>0</v>
      </c>
      <c r="AF1695" s="6" t="s">
        <v>4682</v>
      </c>
      <c r="AG1695" s="6">
        <v>270</v>
      </c>
      <c r="AI1695" s="6" t="s">
        <v>5630</v>
      </c>
      <c r="AJ1695" s="6" t="s">
        <v>43</v>
      </c>
      <c r="AK1695" s="6" t="s">
        <v>8483</v>
      </c>
      <c r="AL1695" s="26" t="s">
        <v>2830</v>
      </c>
      <c r="AQ1695" s="6" t="s">
        <v>43</v>
      </c>
      <c r="AX1695" s="45" t="s">
        <v>2431</v>
      </c>
      <c r="AZ1695" s="6">
        <v>0</v>
      </c>
      <c r="BA1695" s="6">
        <v>0</v>
      </c>
      <c r="BB1695" s="45">
        <v>0</v>
      </c>
      <c r="BC1695" s="6">
        <v>0.95</v>
      </c>
      <c r="BD1695" s="6">
        <v>0</v>
      </c>
      <c r="BF1695" s="6">
        <v>0</v>
      </c>
      <c r="BG1695" s="45">
        <v>0</v>
      </c>
      <c r="BH1695" s="45">
        <v>0</v>
      </c>
      <c r="BI1695" s="6">
        <v>0</v>
      </c>
      <c r="BJ1695" s="6">
        <v>0</v>
      </c>
      <c r="BK1695" s="6">
        <v>0</v>
      </c>
      <c r="BL1695" s="45">
        <v>0</v>
      </c>
      <c r="BM1695" s="45">
        <v>0</v>
      </c>
      <c r="BN1695" s="6">
        <v>0</v>
      </c>
      <c r="BO1695" s="6">
        <v>0</v>
      </c>
      <c r="BP1695" s="6">
        <v>0</v>
      </c>
      <c r="BQ1695" s="6">
        <v>0</v>
      </c>
      <c r="BR1695" s="45">
        <v>0</v>
      </c>
      <c r="BT1695" s="45">
        <v>0</v>
      </c>
      <c r="BU1695" s="45">
        <v>0</v>
      </c>
      <c r="BX1695" s="6">
        <v>0</v>
      </c>
      <c r="BY1695" s="6" t="s">
        <v>21</v>
      </c>
      <c r="BZ1695" s="6">
        <f t="shared" si="78"/>
        <v>0.95</v>
      </c>
      <c r="CA1695" s="6">
        <f t="shared" si="79"/>
        <v>0</v>
      </c>
      <c r="CC1695" s="63" t="s">
        <v>4753</v>
      </c>
      <c r="CD1695" s="6" t="s">
        <v>2920</v>
      </c>
      <c r="CK1695" s="6" t="s">
        <v>5148</v>
      </c>
      <c r="DA1695" s="6" t="s">
        <v>2921</v>
      </c>
      <c r="DC1695" s="6" t="s">
        <v>4434</v>
      </c>
      <c r="DD1695" s="6" t="s">
        <v>2005</v>
      </c>
      <c r="DF1695" s="29">
        <f t="shared" si="80"/>
        <v>0</v>
      </c>
      <c r="DG1695" s="6">
        <v>1</v>
      </c>
    </row>
    <row r="1696" spans="1:111" ht="16" hidden="1" x14ac:dyDescent="0.2">
      <c r="A1696" s="6" t="s">
        <v>2922</v>
      </c>
      <c r="B1696" s="25"/>
      <c r="C1696" s="25"/>
      <c r="F1696" s="25"/>
      <c r="G1696" s="63" t="s">
        <v>2512</v>
      </c>
      <c r="H1696" s="6" t="s">
        <v>7325</v>
      </c>
      <c r="L1696" s="6" t="s">
        <v>2914</v>
      </c>
      <c r="P1696" s="6" t="s">
        <v>878</v>
      </c>
      <c r="Q1696" s="31" t="s">
        <v>987</v>
      </c>
      <c r="X1696" s="6">
        <v>445</v>
      </c>
      <c r="Y1696" s="6">
        <v>501</v>
      </c>
      <c r="Z1696" s="6">
        <v>0</v>
      </c>
      <c r="AA1696" s="6">
        <v>0</v>
      </c>
      <c r="AB1696" s="6">
        <f>SUM(Table2026_09_25[[#This Row],[Number of in-person visits provided in reporting year.]:[Number of video/virtual visits provided in reporting year.]])</f>
        <v>501</v>
      </c>
      <c r="AC1696" s="6" t="s">
        <v>8469</v>
      </c>
      <c r="AD1696" s="6">
        <v>0</v>
      </c>
      <c r="AE1696" s="6">
        <v>0</v>
      </c>
      <c r="AF1696" s="6" t="s">
        <v>4682</v>
      </c>
      <c r="AG1696" s="6">
        <v>1</v>
      </c>
      <c r="AI1696" s="6" t="s">
        <v>7326</v>
      </c>
      <c r="AJ1696" s="6" t="s">
        <v>7327</v>
      </c>
      <c r="AK1696" s="6" t="s">
        <v>8483</v>
      </c>
      <c r="AL1696" s="26" t="s">
        <v>2746</v>
      </c>
      <c r="AQ1696" s="6" t="s">
        <v>107</v>
      </c>
      <c r="AX1696" s="45" t="s">
        <v>2431</v>
      </c>
      <c r="AZ1696" s="6">
        <v>0</v>
      </c>
      <c r="BA1696" s="6">
        <v>0</v>
      </c>
      <c r="BB1696" s="45">
        <v>0</v>
      </c>
      <c r="BC1696" s="6">
        <v>0.8</v>
      </c>
      <c r="BD1696" s="6">
        <v>0</v>
      </c>
      <c r="BF1696" s="6">
        <v>0</v>
      </c>
      <c r="BG1696" s="45">
        <v>0</v>
      </c>
      <c r="BH1696" s="45">
        <v>0</v>
      </c>
      <c r="BI1696" s="6">
        <v>0</v>
      </c>
      <c r="BJ1696" s="6">
        <v>0</v>
      </c>
      <c r="BK1696" s="6">
        <v>0</v>
      </c>
      <c r="BL1696" s="45">
        <v>0</v>
      </c>
      <c r="BM1696" s="45">
        <v>0</v>
      </c>
      <c r="BN1696" s="6">
        <v>0</v>
      </c>
      <c r="BO1696" s="6">
        <v>0</v>
      </c>
      <c r="BP1696" s="6">
        <v>0</v>
      </c>
      <c r="BQ1696" s="6">
        <v>0</v>
      </c>
      <c r="BR1696" s="45">
        <v>0</v>
      </c>
      <c r="BT1696" s="45">
        <v>0</v>
      </c>
      <c r="BU1696" s="45">
        <v>0</v>
      </c>
      <c r="BX1696" s="6">
        <v>0</v>
      </c>
      <c r="BY1696" s="6" t="s">
        <v>21</v>
      </c>
      <c r="BZ1696" s="6">
        <f t="shared" si="78"/>
        <v>0.8</v>
      </c>
      <c r="CA1696" s="6">
        <f t="shared" si="79"/>
        <v>0</v>
      </c>
      <c r="CC1696" s="63" t="s">
        <v>4687</v>
      </c>
      <c r="CD1696" s="6" t="s">
        <v>2712</v>
      </c>
      <c r="CK1696" s="6" t="s">
        <v>7981</v>
      </c>
      <c r="DA1696" s="6" t="s">
        <v>2923</v>
      </c>
      <c r="DC1696" s="6" t="s">
        <v>4434</v>
      </c>
      <c r="DD1696" s="6" t="s">
        <v>2581</v>
      </c>
      <c r="DF1696" s="29">
        <f t="shared" si="80"/>
        <v>0</v>
      </c>
      <c r="DG1696" s="6">
        <v>1</v>
      </c>
    </row>
    <row r="1697" spans="1:111" ht="16" hidden="1" x14ac:dyDescent="0.2">
      <c r="A1697" s="6" t="s">
        <v>2931</v>
      </c>
      <c r="B1697" s="25"/>
      <c r="C1697" s="25"/>
      <c r="F1697" s="25"/>
      <c r="G1697" s="63" t="s">
        <v>2512</v>
      </c>
      <c r="H1697" s="6" t="s">
        <v>7325</v>
      </c>
      <c r="L1697" s="6" t="s">
        <v>3430</v>
      </c>
      <c r="P1697" s="6" t="s">
        <v>2265</v>
      </c>
      <c r="Q1697" s="31" t="s">
        <v>987</v>
      </c>
      <c r="X1697" s="6">
        <v>170</v>
      </c>
      <c r="Y1697" s="6">
        <v>2650</v>
      </c>
      <c r="Z1697" s="6">
        <v>0</v>
      </c>
      <c r="AA1697" s="6">
        <v>0</v>
      </c>
      <c r="AB1697" s="6">
        <f>SUM(Table2026_09_25[[#This Row],[Number of in-person visits provided in reporting year.]:[Number of video/virtual visits provided in reporting year.]])</f>
        <v>2650</v>
      </c>
      <c r="AC1697" s="6" t="s">
        <v>8469</v>
      </c>
      <c r="AD1697" s="6">
        <v>0</v>
      </c>
      <c r="AE1697" s="6">
        <v>0</v>
      </c>
      <c r="AF1697" s="6" t="s">
        <v>8026</v>
      </c>
      <c r="AG1697" s="6">
        <v>1</v>
      </c>
      <c r="AI1697" s="6" t="s">
        <v>7326</v>
      </c>
      <c r="AJ1697" s="6" t="s">
        <v>7327</v>
      </c>
      <c r="AK1697" s="6" t="s">
        <v>8483</v>
      </c>
      <c r="AL1697" s="26" t="s">
        <v>2746</v>
      </c>
      <c r="AQ1697" s="6" t="s">
        <v>107</v>
      </c>
      <c r="AX1697" s="45" t="s">
        <v>2431</v>
      </c>
      <c r="AZ1697" s="6">
        <v>0</v>
      </c>
      <c r="BA1697" s="6">
        <v>0</v>
      </c>
      <c r="BB1697" s="45">
        <v>0</v>
      </c>
      <c r="BC1697" s="6">
        <v>0</v>
      </c>
      <c r="BD1697" s="6">
        <v>0</v>
      </c>
      <c r="BF1697" s="6">
        <v>0</v>
      </c>
      <c r="BG1697" s="45">
        <v>0</v>
      </c>
      <c r="BH1697" s="45">
        <v>0</v>
      </c>
      <c r="BI1697" s="6">
        <v>0</v>
      </c>
      <c r="BJ1697" s="6">
        <v>0</v>
      </c>
      <c r="BK1697" s="6">
        <v>0</v>
      </c>
      <c r="BL1697" s="45">
        <v>1</v>
      </c>
      <c r="BM1697" s="45">
        <v>0</v>
      </c>
      <c r="BN1697" s="6">
        <v>0</v>
      </c>
      <c r="BO1697" s="6">
        <v>0</v>
      </c>
      <c r="BP1697" s="6">
        <v>0</v>
      </c>
      <c r="BQ1697" s="6">
        <v>0</v>
      </c>
      <c r="BR1697" s="45">
        <v>0</v>
      </c>
      <c r="BT1697" s="45">
        <v>0</v>
      </c>
      <c r="BU1697" s="45">
        <v>0</v>
      </c>
      <c r="BX1697" s="6">
        <v>0</v>
      </c>
      <c r="BY1697" s="6" t="s">
        <v>21</v>
      </c>
      <c r="BZ1697" s="6">
        <f t="shared" si="78"/>
        <v>1</v>
      </c>
      <c r="CA1697" s="6">
        <f t="shared" si="79"/>
        <v>1</v>
      </c>
      <c r="CC1697" s="63" t="s">
        <v>4687</v>
      </c>
      <c r="CD1697" s="6" t="s">
        <v>2932</v>
      </c>
      <c r="CK1697" s="6" t="s">
        <v>7981</v>
      </c>
      <c r="DA1697" s="6" t="s">
        <v>2933</v>
      </c>
      <c r="DC1697" s="6" t="s">
        <v>4434</v>
      </c>
      <c r="DD1697" s="6" t="s">
        <v>2581</v>
      </c>
      <c r="DF1697" s="29">
        <f t="shared" si="80"/>
        <v>0</v>
      </c>
      <c r="DG1697" s="6">
        <v>1</v>
      </c>
    </row>
    <row r="1698" spans="1:111" ht="16" hidden="1" x14ac:dyDescent="0.2">
      <c r="A1698" s="6" t="s">
        <v>2934</v>
      </c>
      <c r="B1698" s="25"/>
      <c r="C1698" s="25"/>
      <c r="F1698" s="25"/>
      <c r="G1698" s="63" t="s">
        <v>2512</v>
      </c>
      <c r="H1698" s="6" t="s">
        <v>5696</v>
      </c>
      <c r="L1698" s="6" t="s">
        <v>2265</v>
      </c>
      <c r="P1698" s="6" t="s">
        <v>2265</v>
      </c>
      <c r="Q1698" s="31" t="s">
        <v>987</v>
      </c>
      <c r="X1698" s="6">
        <v>130</v>
      </c>
      <c r="Y1698" s="6">
        <v>0</v>
      </c>
      <c r="Z1698" s="6">
        <v>0</v>
      </c>
      <c r="AA1698" s="6">
        <v>0</v>
      </c>
      <c r="AB1698" s="6">
        <f>SUM(Table2026_09_25[[#This Row],[Number of in-person visits provided in reporting year.]:[Number of video/virtual visits provided in reporting year.]])</f>
        <v>0</v>
      </c>
      <c r="AC1698" s="6" t="s">
        <v>8469</v>
      </c>
      <c r="AD1698" s="6">
        <v>0</v>
      </c>
      <c r="AE1698" s="6">
        <v>0</v>
      </c>
      <c r="AG1698" s="6">
        <v>0</v>
      </c>
      <c r="AI1698" s="6" t="s">
        <v>5700</v>
      </c>
      <c r="AJ1698" s="6" t="s">
        <v>512</v>
      </c>
      <c r="AK1698" s="6" t="s">
        <v>8483</v>
      </c>
      <c r="AL1698" s="26" t="s">
        <v>187</v>
      </c>
      <c r="AQ1698" s="6" t="s">
        <v>544</v>
      </c>
      <c r="AX1698" s="45" t="s">
        <v>2431</v>
      </c>
      <c r="AZ1698" s="6">
        <v>0</v>
      </c>
      <c r="BA1698" s="6">
        <v>0</v>
      </c>
      <c r="BB1698" s="45">
        <v>0</v>
      </c>
      <c r="BC1698" s="6">
        <v>0</v>
      </c>
      <c r="BD1698" s="6">
        <v>0</v>
      </c>
      <c r="BF1698" s="6">
        <v>0</v>
      </c>
      <c r="BG1698" s="45">
        <v>0</v>
      </c>
      <c r="BH1698" s="45">
        <v>0</v>
      </c>
      <c r="BI1698" s="6">
        <v>0</v>
      </c>
      <c r="BJ1698" s="6">
        <v>0</v>
      </c>
      <c r="BK1698" s="6">
        <v>0</v>
      </c>
      <c r="BL1698" s="45">
        <v>0</v>
      </c>
      <c r="BM1698" s="45">
        <v>0</v>
      </c>
      <c r="BN1698" s="6">
        <v>0</v>
      </c>
      <c r="BO1698" s="6">
        <v>0</v>
      </c>
      <c r="BP1698" s="6">
        <v>0.8</v>
      </c>
      <c r="BQ1698" s="6">
        <v>0</v>
      </c>
      <c r="BR1698" s="45">
        <v>0</v>
      </c>
      <c r="BT1698" s="45">
        <v>0</v>
      </c>
      <c r="BU1698" s="45">
        <v>0</v>
      </c>
      <c r="BX1698" s="6">
        <v>1.2</v>
      </c>
      <c r="BY1698" s="6" t="s">
        <v>2935</v>
      </c>
      <c r="BZ1698" s="6">
        <f t="shared" si="78"/>
        <v>0.8</v>
      </c>
      <c r="CA1698" s="6">
        <f t="shared" si="79"/>
        <v>2</v>
      </c>
      <c r="CC1698" s="63" t="s">
        <v>4687</v>
      </c>
      <c r="CD1698" s="6" t="s">
        <v>21</v>
      </c>
      <c r="CK1698" s="6" t="s">
        <v>5148</v>
      </c>
      <c r="DA1698" s="6" t="s">
        <v>21</v>
      </c>
      <c r="DC1698" s="6" t="s">
        <v>4434</v>
      </c>
      <c r="DD1698" s="6" t="s">
        <v>2594</v>
      </c>
      <c r="DF1698" s="29">
        <f t="shared" si="80"/>
        <v>0</v>
      </c>
      <c r="DG1698" s="6">
        <v>1</v>
      </c>
    </row>
    <row r="1699" spans="1:111" ht="16" hidden="1" x14ac:dyDescent="0.2">
      <c r="A1699" s="6" t="s">
        <v>2944</v>
      </c>
      <c r="B1699" s="25"/>
      <c r="C1699" s="25"/>
      <c r="F1699" s="25"/>
      <c r="G1699" s="63" t="s">
        <v>2512</v>
      </c>
      <c r="H1699" s="6" t="s">
        <v>5696</v>
      </c>
      <c r="L1699" s="6" t="s">
        <v>1057</v>
      </c>
      <c r="P1699" s="6" t="s">
        <v>2265</v>
      </c>
      <c r="Q1699" s="31" t="s">
        <v>987</v>
      </c>
      <c r="X1699" s="6">
        <v>130</v>
      </c>
      <c r="Y1699" s="6">
        <v>0</v>
      </c>
      <c r="Z1699" s="6">
        <v>0</v>
      </c>
      <c r="AA1699" s="6">
        <v>0</v>
      </c>
      <c r="AB1699" s="6">
        <f>SUM(Table2026_09_25[[#This Row],[Number of in-person visits provided in reporting year.]:[Number of video/virtual visits provided in reporting year.]])</f>
        <v>0</v>
      </c>
      <c r="AC1699" s="6" t="s">
        <v>8469</v>
      </c>
      <c r="AD1699" s="6">
        <v>0</v>
      </c>
      <c r="AE1699" s="6">
        <v>0</v>
      </c>
      <c r="AF1699" s="6" t="s">
        <v>4682</v>
      </c>
      <c r="AG1699" s="6">
        <v>0</v>
      </c>
      <c r="AI1699" s="6" t="s">
        <v>5700</v>
      </c>
      <c r="AJ1699" s="6" t="s">
        <v>512</v>
      </c>
      <c r="AK1699" s="6" t="s">
        <v>8483</v>
      </c>
      <c r="AL1699" s="26" t="s">
        <v>187</v>
      </c>
      <c r="AQ1699" s="6" t="s">
        <v>544</v>
      </c>
      <c r="AX1699" s="45" t="s">
        <v>2431</v>
      </c>
      <c r="AZ1699" s="6">
        <v>0</v>
      </c>
      <c r="BA1699" s="6">
        <v>0</v>
      </c>
      <c r="BB1699" s="45">
        <v>0</v>
      </c>
      <c r="BC1699" s="6">
        <v>0</v>
      </c>
      <c r="BD1699" s="6">
        <v>0</v>
      </c>
      <c r="BF1699" s="6">
        <v>0</v>
      </c>
      <c r="BG1699" s="45">
        <v>0</v>
      </c>
      <c r="BH1699" s="45">
        <v>0</v>
      </c>
      <c r="BI1699" s="6">
        <v>0</v>
      </c>
      <c r="BJ1699" s="6">
        <v>0</v>
      </c>
      <c r="BK1699" s="6">
        <v>0</v>
      </c>
      <c r="BL1699" s="45">
        <v>0</v>
      </c>
      <c r="BM1699" s="45">
        <v>0</v>
      </c>
      <c r="BN1699" s="6">
        <v>0</v>
      </c>
      <c r="BO1699" s="6">
        <v>0</v>
      </c>
      <c r="BP1699" s="6">
        <v>0.8</v>
      </c>
      <c r="BQ1699" s="6">
        <v>0</v>
      </c>
      <c r="BR1699" s="45">
        <v>0</v>
      </c>
      <c r="BT1699" s="45">
        <v>0</v>
      </c>
      <c r="BU1699" s="45">
        <v>0</v>
      </c>
      <c r="BX1699" s="6">
        <v>1.2</v>
      </c>
      <c r="BY1699" s="6" t="s">
        <v>2935</v>
      </c>
      <c r="BZ1699" s="6">
        <f t="shared" si="78"/>
        <v>0.8</v>
      </c>
      <c r="CA1699" s="6">
        <f t="shared" si="79"/>
        <v>2</v>
      </c>
      <c r="CC1699" s="63" t="s">
        <v>4687</v>
      </c>
      <c r="CD1699" s="6" t="s">
        <v>21</v>
      </c>
      <c r="CK1699" s="6" t="s">
        <v>5148</v>
      </c>
      <c r="DA1699" s="6" t="s">
        <v>21</v>
      </c>
      <c r="DC1699" s="6" t="s">
        <v>4434</v>
      </c>
      <c r="DD1699" s="6" t="s">
        <v>2594</v>
      </c>
      <c r="DF1699" s="29">
        <f t="shared" si="80"/>
        <v>0</v>
      </c>
      <c r="DG1699" s="6">
        <v>1</v>
      </c>
    </row>
    <row r="1700" spans="1:111" ht="16" hidden="1" x14ac:dyDescent="0.2">
      <c r="A1700" s="6" t="s">
        <v>2945</v>
      </c>
      <c r="B1700" s="25"/>
      <c r="C1700" s="25"/>
      <c r="F1700" s="25"/>
      <c r="G1700" s="63" t="s">
        <v>2512</v>
      </c>
      <c r="H1700" s="6" t="s">
        <v>5701</v>
      </c>
      <c r="L1700" s="6" t="s">
        <v>2265</v>
      </c>
      <c r="P1700" s="6" t="s">
        <v>2265</v>
      </c>
      <c r="Q1700" s="31" t="s">
        <v>987</v>
      </c>
      <c r="X1700" s="6">
        <v>131</v>
      </c>
      <c r="Y1700" s="6">
        <v>0</v>
      </c>
      <c r="Z1700" s="6">
        <v>0</v>
      </c>
      <c r="AA1700" s="6">
        <v>0</v>
      </c>
      <c r="AB1700" s="6">
        <f>SUM(Table2026_09_25[[#This Row],[Number of in-person visits provided in reporting year.]:[Number of video/virtual visits provided in reporting year.]])</f>
        <v>0</v>
      </c>
      <c r="AC1700" s="6" t="s">
        <v>8469</v>
      </c>
      <c r="AD1700" s="6">
        <v>0</v>
      </c>
      <c r="AE1700" s="6">
        <v>0</v>
      </c>
      <c r="AF1700" s="6" t="s">
        <v>4682</v>
      </c>
      <c r="AG1700" s="6">
        <v>0</v>
      </c>
      <c r="AI1700" s="6" t="s">
        <v>5704</v>
      </c>
      <c r="AJ1700" s="6" t="s">
        <v>512</v>
      </c>
      <c r="AK1700" s="6" t="s">
        <v>8483</v>
      </c>
      <c r="AL1700" s="26" t="s">
        <v>917</v>
      </c>
      <c r="AQ1700" s="6" t="s">
        <v>544</v>
      </c>
      <c r="AX1700" s="45" t="s">
        <v>2431</v>
      </c>
      <c r="AZ1700" s="6">
        <v>0</v>
      </c>
      <c r="BA1700" s="6">
        <v>0</v>
      </c>
      <c r="BB1700" s="45">
        <v>0</v>
      </c>
      <c r="BC1700" s="6">
        <v>0</v>
      </c>
      <c r="BD1700" s="6">
        <v>0</v>
      </c>
      <c r="BF1700" s="6">
        <v>0</v>
      </c>
      <c r="BG1700" s="45">
        <v>0</v>
      </c>
      <c r="BH1700" s="45">
        <v>0</v>
      </c>
      <c r="BI1700" s="6">
        <v>0</v>
      </c>
      <c r="BJ1700" s="6">
        <v>0</v>
      </c>
      <c r="BK1700" s="6">
        <v>0</v>
      </c>
      <c r="BL1700" s="45">
        <v>0</v>
      </c>
      <c r="BM1700" s="45">
        <v>0</v>
      </c>
      <c r="BN1700" s="6">
        <v>0</v>
      </c>
      <c r="BO1700" s="6">
        <v>0</v>
      </c>
      <c r="BP1700" s="6">
        <v>0.8</v>
      </c>
      <c r="BQ1700" s="6">
        <v>0</v>
      </c>
      <c r="BR1700" s="45">
        <v>0</v>
      </c>
      <c r="BT1700" s="45">
        <v>0</v>
      </c>
      <c r="BU1700" s="45">
        <v>0</v>
      </c>
      <c r="BX1700" s="6">
        <v>1.2</v>
      </c>
      <c r="BY1700" s="6" t="s">
        <v>2935</v>
      </c>
      <c r="BZ1700" s="6">
        <f t="shared" si="78"/>
        <v>0.8</v>
      </c>
      <c r="CA1700" s="6">
        <f t="shared" si="79"/>
        <v>2</v>
      </c>
      <c r="CC1700" s="63" t="s">
        <v>4687</v>
      </c>
      <c r="CD1700" s="6" t="s">
        <v>21</v>
      </c>
      <c r="CK1700" s="6" t="s">
        <v>5148</v>
      </c>
      <c r="DA1700" s="6" t="s">
        <v>21</v>
      </c>
      <c r="DC1700" s="6" t="s">
        <v>4434</v>
      </c>
      <c r="DD1700" s="6" t="s">
        <v>2594</v>
      </c>
      <c r="DF1700" s="29">
        <f t="shared" si="80"/>
        <v>0</v>
      </c>
      <c r="DG1700" s="6">
        <v>1</v>
      </c>
    </row>
    <row r="1701" spans="1:111" ht="16" hidden="1" x14ac:dyDescent="0.2">
      <c r="A1701" s="6" t="s">
        <v>2940</v>
      </c>
      <c r="B1701" s="25"/>
      <c r="C1701" s="25"/>
      <c r="F1701" s="25"/>
      <c r="G1701" s="63" t="s">
        <v>2512</v>
      </c>
      <c r="H1701" s="6" t="s">
        <v>7605</v>
      </c>
      <c r="L1701" s="6" t="s">
        <v>3351</v>
      </c>
      <c r="P1701" s="6" t="s">
        <v>2265</v>
      </c>
      <c r="Q1701" s="31" t="s">
        <v>987</v>
      </c>
      <c r="X1701" s="6">
        <v>532</v>
      </c>
      <c r="Y1701" s="6">
        <v>532</v>
      </c>
      <c r="Z1701" s="6">
        <v>0</v>
      </c>
      <c r="AA1701" s="6">
        <v>0</v>
      </c>
      <c r="AB1701" s="6">
        <f>SUM(Table2026_09_25[[#This Row],[Number of in-person visits provided in reporting year.]:[Number of video/virtual visits provided in reporting year.]])</f>
        <v>532</v>
      </c>
      <c r="AC1701" s="6" t="s">
        <v>8469</v>
      </c>
      <c r="AD1701" s="6">
        <v>0</v>
      </c>
      <c r="AE1701" s="6">
        <v>0</v>
      </c>
      <c r="AF1701" s="6" t="s">
        <v>4682</v>
      </c>
      <c r="AG1701" s="6">
        <v>0</v>
      </c>
      <c r="AI1701" s="6" t="s">
        <v>7608</v>
      </c>
      <c r="AJ1701" s="6" t="s">
        <v>7609</v>
      </c>
      <c r="AK1701" s="6" t="s">
        <v>8483</v>
      </c>
      <c r="AL1701" s="26" t="s">
        <v>220</v>
      </c>
      <c r="AQ1701" s="6" t="s">
        <v>43</v>
      </c>
      <c r="AX1701" s="45" t="s">
        <v>2431</v>
      </c>
      <c r="AZ1701" s="6">
        <v>0</v>
      </c>
      <c r="BA1701" s="6">
        <v>0</v>
      </c>
      <c r="BB1701" s="45">
        <v>0</v>
      </c>
      <c r="BC1701" s="6">
        <v>0</v>
      </c>
      <c r="BD1701" s="6">
        <v>0</v>
      </c>
      <c r="BF1701" s="6">
        <v>0</v>
      </c>
      <c r="BG1701" s="45">
        <v>0</v>
      </c>
      <c r="BH1701" s="45">
        <v>0</v>
      </c>
      <c r="BI1701" s="6">
        <v>0</v>
      </c>
      <c r="BJ1701" s="6">
        <v>0</v>
      </c>
      <c r="BK1701" s="6">
        <v>0</v>
      </c>
      <c r="BL1701" s="45">
        <v>0</v>
      </c>
      <c r="BM1701" s="45">
        <v>0</v>
      </c>
      <c r="BN1701" s="6">
        <v>0</v>
      </c>
      <c r="BO1701" s="6">
        <v>0</v>
      </c>
      <c r="BP1701" s="6">
        <v>0</v>
      </c>
      <c r="BQ1701" s="6">
        <v>0</v>
      </c>
      <c r="BR1701" s="45">
        <v>0</v>
      </c>
      <c r="BT1701" s="45">
        <v>0</v>
      </c>
      <c r="BU1701" s="45">
        <v>0</v>
      </c>
      <c r="BX1701" s="6">
        <v>1</v>
      </c>
      <c r="BY1701" s="6" t="s">
        <v>2941</v>
      </c>
      <c r="BZ1701" s="6">
        <f t="shared" si="78"/>
        <v>0</v>
      </c>
      <c r="CA1701" s="6">
        <f t="shared" si="79"/>
        <v>1</v>
      </c>
      <c r="CC1701" s="63" t="s">
        <v>4687</v>
      </c>
      <c r="CD1701" s="6" t="s">
        <v>2942</v>
      </c>
      <c r="CK1701" s="6" t="s">
        <v>5148</v>
      </c>
      <c r="DA1701" s="6" t="s">
        <v>2943</v>
      </c>
      <c r="DC1701" s="6" t="s">
        <v>4434</v>
      </c>
      <c r="DD1701" s="6" t="s">
        <v>2005</v>
      </c>
      <c r="DF1701" s="29">
        <f t="shared" si="80"/>
        <v>0</v>
      </c>
      <c r="DG1701" s="6">
        <v>1</v>
      </c>
    </row>
    <row r="1702" spans="1:111" ht="16" hidden="1" x14ac:dyDescent="0.2">
      <c r="A1702" s="6" t="s">
        <v>2929</v>
      </c>
      <c r="B1702" s="25"/>
      <c r="C1702" s="25"/>
      <c r="F1702" s="25"/>
      <c r="G1702" s="63" t="s">
        <v>2512</v>
      </c>
      <c r="H1702" s="6" t="s">
        <v>184</v>
      </c>
      <c r="L1702" s="6" t="s">
        <v>1057</v>
      </c>
      <c r="P1702" s="6" t="s">
        <v>2265</v>
      </c>
      <c r="Q1702" s="31" t="s">
        <v>987</v>
      </c>
      <c r="X1702" s="6">
        <v>0</v>
      </c>
      <c r="Y1702" s="6">
        <v>277</v>
      </c>
      <c r="Z1702" s="6">
        <v>0</v>
      </c>
      <c r="AA1702" s="6">
        <v>0</v>
      </c>
      <c r="AB1702" s="6">
        <f>SUM(Table2026_09_25[[#This Row],[Number of in-person visits provided in reporting year.]:[Number of video/virtual visits provided in reporting year.]])</f>
        <v>277</v>
      </c>
      <c r="AC1702" s="6" t="s">
        <v>8469</v>
      </c>
      <c r="AD1702" s="6">
        <v>0</v>
      </c>
      <c r="AE1702" s="6">
        <v>0</v>
      </c>
      <c r="AG1702" s="6">
        <v>0</v>
      </c>
      <c r="AI1702" s="6" t="s">
        <v>5952</v>
      </c>
      <c r="AJ1702" s="6" t="s">
        <v>4834</v>
      </c>
      <c r="AK1702" s="6" t="s">
        <v>8483</v>
      </c>
      <c r="AL1702" s="26" t="s">
        <v>120</v>
      </c>
      <c r="AQ1702" s="6" t="s">
        <v>544</v>
      </c>
      <c r="AX1702" s="45" t="s">
        <v>2431</v>
      </c>
      <c r="AZ1702" s="6">
        <v>0</v>
      </c>
      <c r="BA1702" s="6">
        <v>0</v>
      </c>
      <c r="BB1702" s="45">
        <v>0</v>
      </c>
      <c r="BC1702" s="6">
        <v>0</v>
      </c>
      <c r="BD1702" s="6">
        <v>0</v>
      </c>
      <c r="BF1702" s="6">
        <v>0</v>
      </c>
      <c r="BG1702" s="45">
        <v>0</v>
      </c>
      <c r="BH1702" s="45">
        <v>0</v>
      </c>
      <c r="BI1702" s="6">
        <v>0</v>
      </c>
      <c r="BJ1702" s="6">
        <v>0</v>
      </c>
      <c r="BK1702" s="6">
        <v>0</v>
      </c>
      <c r="BL1702" s="45">
        <v>0</v>
      </c>
      <c r="BM1702" s="45">
        <v>0</v>
      </c>
      <c r="BN1702" s="6">
        <v>0</v>
      </c>
      <c r="BO1702" s="6">
        <v>0</v>
      </c>
      <c r="BP1702" s="6">
        <v>0</v>
      </c>
      <c r="BQ1702" s="6">
        <v>0</v>
      </c>
      <c r="BR1702" s="45">
        <v>0</v>
      </c>
      <c r="BT1702" s="45">
        <v>0</v>
      </c>
      <c r="BU1702" s="45">
        <v>1</v>
      </c>
      <c r="BX1702" s="6">
        <v>0</v>
      </c>
      <c r="BY1702" s="6" t="s">
        <v>21</v>
      </c>
      <c r="BZ1702" s="6">
        <f t="shared" si="78"/>
        <v>1</v>
      </c>
      <c r="CA1702" s="6">
        <f t="shared" si="79"/>
        <v>1</v>
      </c>
      <c r="CC1702" s="63" t="s">
        <v>4687</v>
      </c>
      <c r="CD1702" s="6" t="s">
        <v>21</v>
      </c>
      <c r="CK1702" s="6" t="s">
        <v>5148</v>
      </c>
      <c r="DA1702" s="6" t="s">
        <v>2930</v>
      </c>
      <c r="DC1702" s="6" t="s">
        <v>4434</v>
      </c>
      <c r="DD1702" s="6" t="s">
        <v>2928</v>
      </c>
      <c r="DF1702" s="29">
        <f t="shared" si="80"/>
        <v>0</v>
      </c>
      <c r="DG1702" s="6">
        <v>1</v>
      </c>
    </row>
    <row r="1703" spans="1:111" ht="16" hidden="1" x14ac:dyDescent="0.2">
      <c r="A1703" s="6" t="s">
        <v>2936</v>
      </c>
      <c r="B1703" s="25"/>
      <c r="C1703" s="25"/>
      <c r="F1703" s="25"/>
      <c r="G1703" s="63" t="s">
        <v>2512</v>
      </c>
      <c r="H1703" s="6" t="s">
        <v>155</v>
      </c>
      <c r="L1703" s="6" t="s">
        <v>1057</v>
      </c>
      <c r="P1703" s="6" t="s">
        <v>2265</v>
      </c>
      <c r="Q1703" s="31" t="s">
        <v>987</v>
      </c>
      <c r="X1703" s="6">
        <v>105</v>
      </c>
      <c r="Y1703" s="6">
        <v>1040</v>
      </c>
      <c r="Z1703" s="6">
        <v>3</v>
      </c>
      <c r="AA1703" s="6">
        <v>0</v>
      </c>
      <c r="AB1703" s="6">
        <f>SUM(Table2026_09_25[[#This Row],[Number of in-person visits provided in reporting year.]:[Number of video/virtual visits provided in reporting year.]])</f>
        <v>1043</v>
      </c>
      <c r="AC1703" s="6" t="s">
        <v>8469</v>
      </c>
      <c r="AD1703" s="6">
        <v>0</v>
      </c>
      <c r="AE1703" s="6">
        <v>0</v>
      </c>
      <c r="AG1703" s="6">
        <v>2</v>
      </c>
      <c r="AI1703" s="6" t="s">
        <v>156</v>
      </c>
      <c r="AJ1703" s="6" t="s">
        <v>328</v>
      </c>
      <c r="AK1703" s="6" t="s">
        <v>8483</v>
      </c>
      <c r="AL1703" s="26" t="s">
        <v>157</v>
      </c>
      <c r="AQ1703" s="6" t="s">
        <v>1289</v>
      </c>
      <c r="AX1703" s="45" t="s">
        <v>2431</v>
      </c>
      <c r="AZ1703" s="6">
        <v>0</v>
      </c>
      <c r="BA1703" s="6">
        <v>0</v>
      </c>
      <c r="BB1703" s="45">
        <v>0</v>
      </c>
      <c r="BC1703" s="6">
        <v>0</v>
      </c>
      <c r="BD1703" s="6">
        <v>0</v>
      </c>
      <c r="BF1703" s="6">
        <v>0</v>
      </c>
      <c r="BG1703" s="45">
        <v>0</v>
      </c>
      <c r="BH1703" s="45">
        <v>0</v>
      </c>
      <c r="BI1703" s="6">
        <v>0</v>
      </c>
      <c r="BJ1703" s="6">
        <v>0</v>
      </c>
      <c r="BK1703" s="6">
        <v>0</v>
      </c>
      <c r="BL1703" s="45">
        <v>0</v>
      </c>
      <c r="BM1703" s="45">
        <v>0</v>
      </c>
      <c r="BN1703" s="6">
        <v>0</v>
      </c>
      <c r="BO1703" s="6">
        <v>0</v>
      </c>
      <c r="BP1703" s="6">
        <v>0</v>
      </c>
      <c r="BQ1703" s="6">
        <v>0</v>
      </c>
      <c r="BR1703" s="45">
        <v>0</v>
      </c>
      <c r="BT1703" s="45">
        <v>0</v>
      </c>
      <c r="BU1703" s="45">
        <v>1</v>
      </c>
      <c r="BX1703" s="6">
        <v>0</v>
      </c>
      <c r="BY1703" s="6" t="s">
        <v>2937</v>
      </c>
      <c r="BZ1703" s="6">
        <f t="shared" si="78"/>
        <v>1</v>
      </c>
      <c r="CA1703" s="6">
        <f t="shared" si="79"/>
        <v>1</v>
      </c>
      <c r="CC1703" s="63" t="s">
        <v>4687</v>
      </c>
      <c r="CD1703" s="6" t="s">
        <v>2938</v>
      </c>
      <c r="CK1703" s="6" t="s">
        <v>7981</v>
      </c>
      <c r="DA1703" s="6" t="s">
        <v>2939</v>
      </c>
      <c r="DC1703" s="6" t="s">
        <v>4434</v>
      </c>
      <c r="DD1703" s="6" t="s">
        <v>2547</v>
      </c>
      <c r="DF1703" s="29">
        <f t="shared" si="80"/>
        <v>0</v>
      </c>
      <c r="DG1703" s="6">
        <v>1</v>
      </c>
    </row>
    <row r="1704" spans="1:111" ht="16" hidden="1" x14ac:dyDescent="0.2">
      <c r="A1704" s="6" t="s">
        <v>2955</v>
      </c>
      <c r="B1704" s="25"/>
      <c r="C1704" s="25"/>
      <c r="F1704" s="25"/>
      <c r="G1704" s="63" t="s">
        <v>2512</v>
      </c>
      <c r="H1704" s="6" t="s">
        <v>2175</v>
      </c>
      <c r="L1704" s="6" t="s">
        <v>3431</v>
      </c>
      <c r="P1704" s="6" t="s">
        <v>2265</v>
      </c>
      <c r="Q1704" s="31" t="s">
        <v>987</v>
      </c>
      <c r="X1704" s="6">
        <v>0</v>
      </c>
      <c r="Y1704" s="6">
        <v>0</v>
      </c>
      <c r="Z1704" s="6">
        <v>0</v>
      </c>
      <c r="AA1704" s="6">
        <v>0</v>
      </c>
      <c r="AB1704" s="6">
        <f>SUM(Table2026_09_25[[#This Row],[Number of in-person visits provided in reporting year.]:[Number of video/virtual visits provided in reporting year.]])</f>
        <v>0</v>
      </c>
      <c r="AC1704" s="6" t="s">
        <v>8469</v>
      </c>
      <c r="AD1704" s="6">
        <v>0</v>
      </c>
      <c r="AE1704" s="6">
        <v>0</v>
      </c>
      <c r="AG1704" s="6">
        <v>0</v>
      </c>
      <c r="AI1704" s="6" t="s">
        <v>4777</v>
      </c>
      <c r="AJ1704" s="6" t="s">
        <v>4778</v>
      </c>
      <c r="AK1704" s="6" t="s">
        <v>8483</v>
      </c>
      <c r="AL1704" s="26" t="s">
        <v>2176</v>
      </c>
      <c r="AQ1704" s="6" t="s">
        <v>107</v>
      </c>
      <c r="AX1704" s="45" t="s">
        <v>2431</v>
      </c>
      <c r="AZ1704" s="6">
        <v>1</v>
      </c>
      <c r="BA1704" s="6">
        <v>0</v>
      </c>
      <c r="BB1704" s="45">
        <v>0</v>
      </c>
      <c r="BC1704" s="6">
        <v>0</v>
      </c>
      <c r="BD1704" s="6">
        <v>0</v>
      </c>
      <c r="BF1704" s="6">
        <v>0</v>
      </c>
      <c r="BG1704" s="45">
        <v>0</v>
      </c>
      <c r="BH1704" s="45">
        <v>0</v>
      </c>
      <c r="BI1704" s="6">
        <v>0</v>
      </c>
      <c r="BJ1704" s="6">
        <v>0</v>
      </c>
      <c r="BK1704" s="6">
        <v>0</v>
      </c>
      <c r="BL1704" s="45">
        <v>0</v>
      </c>
      <c r="BM1704" s="45">
        <v>0</v>
      </c>
      <c r="BN1704" s="6">
        <v>0</v>
      </c>
      <c r="BO1704" s="6">
        <v>0</v>
      </c>
      <c r="BP1704" s="6">
        <v>0</v>
      </c>
      <c r="BQ1704" s="6">
        <v>0</v>
      </c>
      <c r="BR1704" s="45">
        <v>0</v>
      </c>
      <c r="BT1704" s="45">
        <v>0</v>
      </c>
      <c r="BU1704" s="45">
        <v>0</v>
      </c>
      <c r="BX1704" s="6">
        <v>0</v>
      </c>
      <c r="BY1704" s="6" t="s">
        <v>21</v>
      </c>
      <c r="BZ1704" s="6">
        <f t="shared" si="78"/>
        <v>1</v>
      </c>
      <c r="CA1704" s="6">
        <f t="shared" si="79"/>
        <v>0</v>
      </c>
      <c r="CC1704" s="63" t="s">
        <v>4687</v>
      </c>
      <c r="CD1704" s="6" t="s">
        <v>2956</v>
      </c>
      <c r="CK1704" s="6" t="s">
        <v>5148</v>
      </c>
      <c r="DA1704" s="6" t="s">
        <v>2957</v>
      </c>
      <c r="DC1704" s="6" t="s">
        <v>4434</v>
      </c>
      <c r="DD1704" s="6" t="s">
        <v>2179</v>
      </c>
      <c r="DF1704" s="29">
        <f t="shared" si="80"/>
        <v>0</v>
      </c>
      <c r="DG1704" s="6">
        <v>1</v>
      </c>
    </row>
    <row r="1705" spans="1:111" ht="16" hidden="1" x14ac:dyDescent="0.2">
      <c r="A1705" s="6" t="s">
        <v>2949</v>
      </c>
      <c r="B1705" s="25"/>
      <c r="C1705" s="25"/>
      <c r="F1705" s="25"/>
      <c r="G1705" s="63" t="s">
        <v>2512</v>
      </c>
      <c r="H1705" s="6" t="s">
        <v>6652</v>
      </c>
      <c r="L1705" s="6" t="s">
        <v>3430</v>
      </c>
      <c r="P1705" s="6" t="s">
        <v>2265</v>
      </c>
      <c r="Q1705" s="31" t="s">
        <v>987</v>
      </c>
      <c r="X1705" s="6">
        <v>262</v>
      </c>
      <c r="Y1705" s="6">
        <v>3200</v>
      </c>
      <c r="Z1705" s="6">
        <v>0</v>
      </c>
      <c r="AA1705" s="6">
        <v>0</v>
      </c>
      <c r="AB1705" s="6">
        <f>SUM(Table2026_09_25[[#This Row],[Number of in-person visits provided in reporting year.]:[Number of video/virtual visits provided in reporting year.]])</f>
        <v>3200</v>
      </c>
      <c r="AC1705" s="6" t="s">
        <v>8469</v>
      </c>
      <c r="AD1705" s="6">
        <v>0</v>
      </c>
      <c r="AE1705" s="6">
        <v>0</v>
      </c>
      <c r="AF1705" s="6" t="s">
        <v>8026</v>
      </c>
      <c r="AG1705" s="6">
        <v>1</v>
      </c>
      <c r="AI1705" s="6" t="s">
        <v>6654</v>
      </c>
      <c r="AJ1705" s="6" t="s">
        <v>6655</v>
      </c>
      <c r="AK1705" s="6" t="s">
        <v>8483</v>
      </c>
      <c r="AL1705" s="26" t="s">
        <v>2578</v>
      </c>
      <c r="AQ1705" s="6" t="s">
        <v>107</v>
      </c>
      <c r="AX1705" s="45" t="s">
        <v>2431</v>
      </c>
      <c r="AZ1705" s="6">
        <v>0</v>
      </c>
      <c r="BA1705" s="6">
        <v>0</v>
      </c>
      <c r="BB1705" s="45">
        <v>0</v>
      </c>
      <c r="BC1705" s="6">
        <v>0</v>
      </c>
      <c r="BD1705" s="6">
        <v>0</v>
      </c>
      <c r="BF1705" s="6">
        <v>0</v>
      </c>
      <c r="BG1705" s="45">
        <v>0</v>
      </c>
      <c r="BH1705" s="45">
        <v>0</v>
      </c>
      <c r="BI1705" s="6">
        <v>0</v>
      </c>
      <c r="BJ1705" s="6">
        <v>0</v>
      </c>
      <c r="BK1705" s="6">
        <v>0</v>
      </c>
      <c r="BL1705" s="45">
        <v>1</v>
      </c>
      <c r="BM1705" s="45">
        <v>0</v>
      </c>
      <c r="BN1705" s="6">
        <v>0</v>
      </c>
      <c r="BO1705" s="6">
        <v>0</v>
      </c>
      <c r="BP1705" s="6">
        <v>0</v>
      </c>
      <c r="BQ1705" s="6">
        <v>0</v>
      </c>
      <c r="BR1705" s="45">
        <v>0</v>
      </c>
      <c r="BT1705" s="45">
        <v>0</v>
      </c>
      <c r="BU1705" s="45">
        <v>0</v>
      </c>
      <c r="BX1705" s="6">
        <v>0</v>
      </c>
      <c r="BY1705" s="6" t="s">
        <v>21</v>
      </c>
      <c r="BZ1705" s="6">
        <f t="shared" si="78"/>
        <v>1</v>
      </c>
      <c r="CA1705" s="6">
        <f t="shared" si="79"/>
        <v>1</v>
      </c>
      <c r="CC1705" s="63" t="s">
        <v>4687</v>
      </c>
      <c r="CD1705" s="6" t="s">
        <v>2950</v>
      </c>
      <c r="CK1705" s="6" t="s">
        <v>7981</v>
      </c>
      <c r="DA1705" s="6" t="s">
        <v>2933</v>
      </c>
      <c r="DC1705" s="6" t="s">
        <v>4434</v>
      </c>
      <c r="DD1705" s="6" t="s">
        <v>2581</v>
      </c>
      <c r="DF1705" s="29">
        <f t="shared" si="80"/>
        <v>0</v>
      </c>
      <c r="DG1705" s="6">
        <v>1</v>
      </c>
    </row>
    <row r="1706" spans="1:111" ht="16" hidden="1" x14ac:dyDescent="0.2">
      <c r="A1706" s="6" t="s">
        <v>2946</v>
      </c>
      <c r="B1706" s="25"/>
      <c r="C1706" s="25"/>
      <c r="F1706" s="25"/>
      <c r="G1706" s="63" t="s">
        <v>2512</v>
      </c>
      <c r="H1706" s="6" t="s">
        <v>278</v>
      </c>
      <c r="L1706" s="6" t="s">
        <v>1057</v>
      </c>
      <c r="P1706" s="6" t="s">
        <v>2265</v>
      </c>
      <c r="Q1706" s="31" t="s">
        <v>987</v>
      </c>
      <c r="X1706" s="6">
        <v>274</v>
      </c>
      <c r="Y1706" s="6">
        <v>2794</v>
      </c>
      <c r="Z1706" s="6">
        <v>0</v>
      </c>
      <c r="AA1706" s="6">
        <v>0</v>
      </c>
      <c r="AB1706" s="6">
        <f>SUM(Table2026_09_25[[#This Row],[Number of in-person visits provided in reporting year.]:[Number of video/virtual visits provided in reporting year.]])</f>
        <v>2794</v>
      </c>
      <c r="AC1706" s="6" t="s">
        <v>8469</v>
      </c>
      <c r="AD1706" s="6">
        <v>0</v>
      </c>
      <c r="AE1706" s="6">
        <v>0</v>
      </c>
      <c r="AF1706" s="6" t="s">
        <v>8026</v>
      </c>
      <c r="AG1706" s="6">
        <v>0</v>
      </c>
      <c r="AI1706" s="6" t="s">
        <v>6445</v>
      </c>
      <c r="AJ1706" s="6" t="s">
        <v>328</v>
      </c>
      <c r="AK1706" s="6" t="s">
        <v>8483</v>
      </c>
      <c r="AL1706" s="26" t="s">
        <v>279</v>
      </c>
      <c r="AQ1706" s="6" t="s">
        <v>1289</v>
      </c>
      <c r="AX1706" s="45" t="s">
        <v>2431</v>
      </c>
      <c r="AZ1706" s="6">
        <v>0</v>
      </c>
      <c r="BA1706" s="6">
        <v>0</v>
      </c>
      <c r="BB1706" s="45">
        <v>0</v>
      </c>
      <c r="BC1706" s="6">
        <v>0</v>
      </c>
      <c r="BD1706" s="6">
        <v>0</v>
      </c>
      <c r="BF1706" s="6">
        <v>0</v>
      </c>
      <c r="BG1706" s="45">
        <v>0</v>
      </c>
      <c r="BH1706" s="45">
        <v>0</v>
      </c>
      <c r="BI1706" s="6">
        <v>0</v>
      </c>
      <c r="BJ1706" s="6">
        <v>0</v>
      </c>
      <c r="BK1706" s="6">
        <v>0</v>
      </c>
      <c r="BL1706" s="45">
        <v>0</v>
      </c>
      <c r="BM1706" s="45">
        <v>0</v>
      </c>
      <c r="BN1706" s="6">
        <v>0</v>
      </c>
      <c r="BO1706" s="6">
        <v>0</v>
      </c>
      <c r="BP1706" s="6">
        <v>1</v>
      </c>
      <c r="BQ1706" s="6">
        <v>0</v>
      </c>
      <c r="BR1706" s="45">
        <v>0</v>
      </c>
      <c r="BT1706" s="45">
        <v>0</v>
      </c>
      <c r="BU1706" s="45">
        <v>0</v>
      </c>
      <c r="BX1706" s="6">
        <v>1</v>
      </c>
      <c r="BY1706" s="6" t="s">
        <v>2947</v>
      </c>
      <c r="BZ1706" s="6">
        <f t="shared" si="78"/>
        <v>1</v>
      </c>
      <c r="CA1706" s="6">
        <f t="shared" si="79"/>
        <v>2</v>
      </c>
      <c r="CC1706" s="63" t="s">
        <v>4687</v>
      </c>
      <c r="CD1706" s="6" t="s">
        <v>2948</v>
      </c>
      <c r="CK1706" s="6" t="s">
        <v>7981</v>
      </c>
      <c r="DA1706" s="6" t="s">
        <v>21</v>
      </c>
      <c r="DC1706" s="6" t="s">
        <v>4434</v>
      </c>
      <c r="DD1706" s="6" t="s">
        <v>2449</v>
      </c>
      <c r="DF1706" s="29">
        <f t="shared" si="80"/>
        <v>0</v>
      </c>
      <c r="DG1706" s="6">
        <v>1</v>
      </c>
    </row>
    <row r="1707" spans="1:111" ht="16" hidden="1" x14ac:dyDescent="0.2">
      <c r="A1707" s="6" t="s">
        <v>2951</v>
      </c>
      <c r="B1707" s="25"/>
      <c r="C1707" s="25"/>
      <c r="F1707" s="25"/>
      <c r="G1707" s="63" t="s">
        <v>2512</v>
      </c>
      <c r="H1707" s="6" t="s">
        <v>4873</v>
      </c>
      <c r="L1707" s="6" t="s">
        <v>3351</v>
      </c>
      <c r="P1707" s="6" t="s">
        <v>2265</v>
      </c>
      <c r="Q1707" s="31" t="s">
        <v>987</v>
      </c>
      <c r="X1707" s="6">
        <v>189</v>
      </c>
      <c r="Y1707" s="6">
        <v>1191</v>
      </c>
      <c r="Z1707" s="6">
        <v>1506</v>
      </c>
      <c r="AA1707" s="6">
        <v>0</v>
      </c>
      <c r="AB1707" s="6">
        <f>SUM(Table2026_09_25[[#This Row],[Number of in-person visits provided in reporting year.]:[Number of video/virtual visits provided in reporting year.]])</f>
        <v>2697</v>
      </c>
      <c r="AC1707" s="6" t="s">
        <v>8469</v>
      </c>
      <c r="AD1707" s="6">
        <v>250</v>
      </c>
      <c r="AE1707" s="6">
        <v>0</v>
      </c>
      <c r="AF1707" s="6" t="s">
        <v>4682</v>
      </c>
      <c r="AG1707" s="6">
        <v>0</v>
      </c>
      <c r="AI1707" s="6" t="s">
        <v>2991</v>
      </c>
      <c r="AJ1707" s="6" t="s">
        <v>4880</v>
      </c>
      <c r="AK1707" s="6" t="s">
        <v>8483</v>
      </c>
      <c r="AL1707" s="26" t="s">
        <v>475</v>
      </c>
      <c r="AQ1707" s="6" t="s">
        <v>107</v>
      </c>
      <c r="AX1707" s="45" t="s">
        <v>2431</v>
      </c>
      <c r="AZ1707" s="6">
        <v>0</v>
      </c>
      <c r="BA1707" s="6">
        <v>0</v>
      </c>
      <c r="BB1707" s="45">
        <v>0</v>
      </c>
      <c r="BC1707" s="6">
        <v>0</v>
      </c>
      <c r="BD1707" s="6">
        <v>0</v>
      </c>
      <c r="BF1707" s="6">
        <v>0</v>
      </c>
      <c r="BG1707" s="45">
        <v>0</v>
      </c>
      <c r="BH1707" s="45">
        <v>0</v>
      </c>
      <c r="BI1707" s="6">
        <v>0</v>
      </c>
      <c r="BJ1707" s="6">
        <v>0</v>
      </c>
      <c r="BK1707" s="6">
        <v>0</v>
      </c>
      <c r="BL1707" s="45">
        <v>0</v>
      </c>
      <c r="BM1707" s="45">
        <v>0</v>
      </c>
      <c r="BN1707" s="6">
        <v>0</v>
      </c>
      <c r="BO1707" s="6">
        <v>0</v>
      </c>
      <c r="BP1707" s="6">
        <v>4</v>
      </c>
      <c r="BQ1707" s="6">
        <v>0</v>
      </c>
      <c r="BR1707" s="45">
        <v>0</v>
      </c>
      <c r="BT1707" s="45">
        <v>0</v>
      </c>
      <c r="BU1707" s="45">
        <v>0</v>
      </c>
      <c r="BX1707" s="6">
        <v>0.8</v>
      </c>
      <c r="BY1707" s="6" t="s">
        <v>2952</v>
      </c>
      <c r="BZ1707" s="6">
        <f t="shared" si="78"/>
        <v>4</v>
      </c>
      <c r="CA1707" s="6">
        <f t="shared" si="79"/>
        <v>4.8</v>
      </c>
      <c r="CC1707" s="63" t="s">
        <v>4687</v>
      </c>
      <c r="CD1707" s="6" t="s">
        <v>2953</v>
      </c>
      <c r="CK1707" s="6" t="s">
        <v>5148</v>
      </c>
      <c r="DA1707" s="6" t="s">
        <v>2954</v>
      </c>
      <c r="DC1707" s="6" t="s">
        <v>4434</v>
      </c>
      <c r="DD1707" s="6" t="s">
        <v>1657</v>
      </c>
      <c r="DF1707" s="29">
        <f t="shared" si="80"/>
        <v>0</v>
      </c>
      <c r="DG1707" s="6">
        <v>1</v>
      </c>
    </row>
    <row r="1708" spans="1:111" ht="16" hidden="1" x14ac:dyDescent="0.2">
      <c r="A1708" s="6" t="s">
        <v>3432</v>
      </c>
      <c r="B1708" s="25"/>
      <c r="C1708" s="25"/>
      <c r="F1708" s="25"/>
      <c r="G1708" s="63" t="s">
        <v>2512</v>
      </c>
      <c r="H1708" s="6" t="s">
        <v>4902</v>
      </c>
      <c r="L1708" s="6" t="s">
        <v>265</v>
      </c>
      <c r="P1708" s="6" t="s">
        <v>3534</v>
      </c>
      <c r="Q1708" s="31" t="s">
        <v>987</v>
      </c>
      <c r="X1708" s="6">
        <v>1091</v>
      </c>
      <c r="Y1708" s="6">
        <v>3194</v>
      </c>
      <c r="Z1708" s="6">
        <v>0</v>
      </c>
      <c r="AA1708" s="6">
        <v>0</v>
      </c>
      <c r="AB1708" s="6">
        <f>SUM(Table2026_09_25[[#This Row],[Number of in-person visits provided in reporting year.]:[Number of video/virtual visits provided in reporting year.]])</f>
        <v>3194</v>
      </c>
      <c r="AC1708" s="6" t="s">
        <v>8469</v>
      </c>
      <c r="AD1708" s="6">
        <v>0</v>
      </c>
      <c r="AE1708" s="6">
        <v>0</v>
      </c>
      <c r="AF1708" s="6" t="s">
        <v>4682</v>
      </c>
      <c r="AG1708" s="6">
        <v>0</v>
      </c>
      <c r="AI1708" s="6" t="s">
        <v>770</v>
      </c>
      <c r="AJ1708" s="6" t="s">
        <v>43</v>
      </c>
      <c r="AK1708" s="6" t="s">
        <v>8483</v>
      </c>
      <c r="AL1708" s="26" t="s">
        <v>267</v>
      </c>
      <c r="AQ1708" s="6" t="s">
        <v>43</v>
      </c>
      <c r="AX1708" s="45" t="s">
        <v>2431</v>
      </c>
      <c r="AZ1708" s="6">
        <v>0</v>
      </c>
      <c r="BA1708" s="6">
        <v>0</v>
      </c>
      <c r="BB1708" s="45">
        <v>0</v>
      </c>
      <c r="BC1708" s="6">
        <v>0</v>
      </c>
      <c r="BD1708" s="6">
        <v>0</v>
      </c>
      <c r="BF1708" s="6">
        <v>0</v>
      </c>
      <c r="BG1708" s="45">
        <v>0</v>
      </c>
      <c r="BH1708" s="45">
        <v>0</v>
      </c>
      <c r="BI1708" s="6">
        <v>0</v>
      </c>
      <c r="BJ1708" s="6">
        <v>0</v>
      </c>
      <c r="BK1708" s="6">
        <v>0</v>
      </c>
      <c r="BL1708" s="45">
        <v>0</v>
      </c>
      <c r="BM1708" s="45">
        <v>0</v>
      </c>
      <c r="BN1708" s="6">
        <v>0</v>
      </c>
      <c r="BO1708" s="6">
        <v>0</v>
      </c>
      <c r="BP1708" s="6">
        <v>2</v>
      </c>
      <c r="BQ1708" s="6">
        <v>0</v>
      </c>
      <c r="BR1708" s="45">
        <v>0</v>
      </c>
      <c r="BT1708" s="45">
        <v>0</v>
      </c>
      <c r="BU1708" s="45">
        <v>0</v>
      </c>
      <c r="BX1708" s="6">
        <v>0</v>
      </c>
      <c r="BY1708" s="6" t="s">
        <v>21</v>
      </c>
      <c r="BZ1708" s="6">
        <f t="shared" si="78"/>
        <v>2</v>
      </c>
      <c r="CA1708" s="6">
        <f t="shared" si="79"/>
        <v>2</v>
      </c>
      <c r="CC1708" s="63" t="s">
        <v>4687</v>
      </c>
      <c r="CD1708" s="6" t="s">
        <v>3433</v>
      </c>
      <c r="CK1708" s="6" t="s">
        <v>5148</v>
      </c>
      <c r="DA1708" s="6" t="s">
        <v>21</v>
      </c>
      <c r="DC1708" s="6" t="s">
        <v>4434</v>
      </c>
      <c r="DD1708" s="6" t="s">
        <v>164</v>
      </c>
      <c r="DF1708" s="29">
        <f t="shared" si="80"/>
        <v>0</v>
      </c>
      <c r="DG1708" s="6">
        <v>1</v>
      </c>
    </row>
    <row r="1709" spans="1:111" ht="16" hidden="1" x14ac:dyDescent="0.2">
      <c r="A1709" s="6" t="s">
        <v>2958</v>
      </c>
      <c r="B1709" s="25"/>
      <c r="C1709" s="25"/>
      <c r="F1709" s="25"/>
      <c r="G1709" s="63" t="s">
        <v>2512</v>
      </c>
      <c r="H1709" s="6" t="s">
        <v>61</v>
      </c>
      <c r="L1709" s="6" t="s">
        <v>2959</v>
      </c>
      <c r="P1709" s="6" t="s">
        <v>3534</v>
      </c>
      <c r="Q1709" s="31" t="s">
        <v>987</v>
      </c>
      <c r="X1709" s="6">
        <v>388</v>
      </c>
      <c r="Y1709" s="6">
        <v>421</v>
      </c>
      <c r="Z1709" s="6">
        <v>0</v>
      </c>
      <c r="AA1709" s="6">
        <v>0</v>
      </c>
      <c r="AB1709" s="6">
        <f>SUM(Table2026_09_25[[#This Row],[Number of in-person visits provided in reporting year.]:[Number of video/virtual visits provided in reporting year.]])</f>
        <v>421</v>
      </c>
      <c r="AC1709" s="6" t="s">
        <v>8469</v>
      </c>
      <c r="AD1709" s="6">
        <v>0</v>
      </c>
      <c r="AE1709" s="6">
        <v>0</v>
      </c>
      <c r="AF1709" s="6" t="s">
        <v>4682</v>
      </c>
      <c r="AG1709" s="6">
        <v>0</v>
      </c>
      <c r="AI1709" s="6" t="s">
        <v>5101</v>
      </c>
      <c r="AJ1709" s="6" t="s">
        <v>149</v>
      </c>
      <c r="AK1709" s="6" t="s">
        <v>8483</v>
      </c>
      <c r="AL1709" s="26" t="s">
        <v>236</v>
      </c>
      <c r="AQ1709" s="6" t="s">
        <v>63</v>
      </c>
      <c r="AX1709" s="45" t="s">
        <v>2431</v>
      </c>
      <c r="AZ1709" s="6">
        <v>0</v>
      </c>
      <c r="BA1709" s="6">
        <v>0</v>
      </c>
      <c r="BB1709" s="45">
        <v>0</v>
      </c>
      <c r="BC1709" s="6">
        <v>0</v>
      </c>
      <c r="BD1709" s="6">
        <v>0</v>
      </c>
      <c r="BF1709" s="6">
        <v>0</v>
      </c>
      <c r="BG1709" s="45">
        <v>0</v>
      </c>
      <c r="BH1709" s="45">
        <v>0</v>
      </c>
      <c r="BI1709" s="6">
        <v>0</v>
      </c>
      <c r="BJ1709" s="6">
        <v>0</v>
      </c>
      <c r="BK1709" s="6">
        <v>0</v>
      </c>
      <c r="BL1709" s="45">
        <v>0</v>
      </c>
      <c r="BM1709" s="45">
        <v>0</v>
      </c>
      <c r="BN1709" s="6">
        <v>1</v>
      </c>
      <c r="BO1709" s="6">
        <v>0</v>
      </c>
      <c r="BP1709" s="6">
        <v>0</v>
      </c>
      <c r="BQ1709" s="6">
        <v>0</v>
      </c>
      <c r="BR1709" s="45">
        <v>0</v>
      </c>
      <c r="BT1709" s="45">
        <v>0</v>
      </c>
      <c r="BU1709" s="45">
        <v>0</v>
      </c>
      <c r="BX1709" s="6">
        <v>0</v>
      </c>
      <c r="BY1709" s="6" t="s">
        <v>21</v>
      </c>
      <c r="BZ1709" s="6">
        <f t="shared" si="78"/>
        <v>1</v>
      </c>
      <c r="CA1709" s="6">
        <f t="shared" si="79"/>
        <v>0</v>
      </c>
      <c r="CC1709" s="63" t="s">
        <v>4687</v>
      </c>
      <c r="CD1709" s="6" t="s">
        <v>2960</v>
      </c>
      <c r="CK1709" s="6" t="s">
        <v>5148</v>
      </c>
      <c r="DA1709" s="6" t="s">
        <v>21</v>
      </c>
      <c r="DC1709" s="6" t="s">
        <v>4434</v>
      </c>
      <c r="DD1709" s="6" t="s">
        <v>2608</v>
      </c>
      <c r="DF1709" s="29">
        <f t="shared" si="80"/>
        <v>0</v>
      </c>
      <c r="DG1709" s="6">
        <v>1</v>
      </c>
    </row>
    <row r="1710" spans="1:111" ht="16" hidden="1" x14ac:dyDescent="0.2">
      <c r="A1710" s="6" t="s">
        <v>2961</v>
      </c>
      <c r="B1710" s="25"/>
      <c r="C1710" s="25"/>
      <c r="F1710" s="25"/>
      <c r="G1710" s="63" t="s">
        <v>2512</v>
      </c>
      <c r="H1710" s="6" t="s">
        <v>5195</v>
      </c>
      <c r="L1710" s="6" t="s">
        <v>2962</v>
      </c>
      <c r="P1710" s="6" t="s">
        <v>3534</v>
      </c>
      <c r="Q1710" s="31" t="s">
        <v>987</v>
      </c>
      <c r="X1710" s="6">
        <v>0</v>
      </c>
      <c r="Y1710" s="6">
        <v>91</v>
      </c>
      <c r="Z1710" s="6">
        <v>0</v>
      </c>
      <c r="AA1710" s="6">
        <v>0</v>
      </c>
      <c r="AB1710" s="6">
        <f>SUM(Table2026_09_25[[#This Row],[Number of in-person visits provided in reporting year.]:[Number of video/virtual visits provided in reporting year.]])</f>
        <v>91</v>
      </c>
      <c r="AC1710" s="6" t="s">
        <v>8469</v>
      </c>
      <c r="AD1710" s="6">
        <v>0</v>
      </c>
      <c r="AE1710" s="6">
        <v>0</v>
      </c>
      <c r="AF1710" s="6" t="s">
        <v>4682</v>
      </c>
      <c r="AG1710" s="6">
        <v>0</v>
      </c>
      <c r="AI1710" s="6" t="s">
        <v>5198</v>
      </c>
      <c r="AJ1710" s="6" t="s">
        <v>5199</v>
      </c>
      <c r="AK1710" s="6" t="s">
        <v>8483</v>
      </c>
      <c r="AL1710" s="26" t="s">
        <v>96</v>
      </c>
      <c r="AQ1710" s="6" t="s">
        <v>544</v>
      </c>
      <c r="AX1710" s="45" t="s">
        <v>2431</v>
      </c>
      <c r="AZ1710" s="6">
        <v>0</v>
      </c>
      <c r="BA1710" s="6">
        <v>0</v>
      </c>
      <c r="BB1710" s="45">
        <v>0</v>
      </c>
      <c r="BC1710" s="6">
        <v>0</v>
      </c>
      <c r="BD1710" s="6">
        <v>0</v>
      </c>
      <c r="BF1710" s="6">
        <v>0</v>
      </c>
      <c r="BG1710" s="45">
        <v>0</v>
      </c>
      <c r="BH1710" s="45">
        <v>0</v>
      </c>
      <c r="BI1710" s="6">
        <v>0</v>
      </c>
      <c r="BJ1710" s="6">
        <v>0</v>
      </c>
      <c r="BK1710" s="6">
        <v>0</v>
      </c>
      <c r="BL1710" s="45">
        <v>0</v>
      </c>
      <c r="BM1710" s="45">
        <v>0</v>
      </c>
      <c r="BN1710" s="6">
        <v>0</v>
      </c>
      <c r="BO1710" s="6">
        <v>0</v>
      </c>
      <c r="BP1710" s="6">
        <v>0</v>
      </c>
      <c r="BQ1710" s="6">
        <v>0</v>
      </c>
      <c r="BR1710" s="45">
        <v>0</v>
      </c>
      <c r="BT1710" s="45">
        <v>0</v>
      </c>
      <c r="BU1710" s="45">
        <v>0</v>
      </c>
      <c r="BX1710" s="6">
        <v>0</v>
      </c>
      <c r="BY1710" s="6" t="s">
        <v>21</v>
      </c>
      <c r="BZ1710" s="6">
        <f t="shared" si="78"/>
        <v>0</v>
      </c>
      <c r="CA1710" s="6">
        <f t="shared" si="79"/>
        <v>0</v>
      </c>
      <c r="CC1710" s="63" t="s">
        <v>4753</v>
      </c>
      <c r="CD1710" s="6" t="s">
        <v>2963</v>
      </c>
      <c r="CK1710" s="6" t="s">
        <v>5148</v>
      </c>
      <c r="DA1710" s="6" t="s">
        <v>2964</v>
      </c>
      <c r="DC1710" s="6" t="s">
        <v>4434</v>
      </c>
      <c r="DD1710" s="6" t="s">
        <v>99</v>
      </c>
      <c r="DF1710" s="29">
        <f t="shared" si="80"/>
        <v>0</v>
      </c>
      <c r="DG1710" s="6">
        <v>1</v>
      </c>
    </row>
    <row r="1711" spans="1:111" ht="16" hidden="1" x14ac:dyDescent="0.2">
      <c r="A1711" s="6" t="s">
        <v>2965</v>
      </c>
      <c r="B1711" s="25"/>
      <c r="C1711" s="25"/>
      <c r="F1711" s="25"/>
      <c r="G1711" s="63" t="s">
        <v>2512</v>
      </c>
      <c r="H1711" s="6" t="s">
        <v>155</v>
      </c>
      <c r="L1711" s="6" t="s">
        <v>2966</v>
      </c>
      <c r="P1711" s="6" t="s">
        <v>3534</v>
      </c>
      <c r="Q1711" s="31" t="s">
        <v>987</v>
      </c>
      <c r="X1711" s="6">
        <v>1445</v>
      </c>
      <c r="Y1711" s="6">
        <v>1723</v>
      </c>
      <c r="Z1711" s="6">
        <v>84</v>
      </c>
      <c r="AA1711" s="6">
        <v>0</v>
      </c>
      <c r="AB1711" s="6">
        <f>SUM(Table2026_09_25[[#This Row],[Number of in-person visits provided in reporting year.]:[Number of video/virtual visits provided in reporting year.]])</f>
        <v>1807</v>
      </c>
      <c r="AC1711" s="6" t="s">
        <v>8469</v>
      </c>
      <c r="AD1711" s="6">
        <v>0</v>
      </c>
      <c r="AE1711" s="6">
        <v>0</v>
      </c>
      <c r="AF1711" s="6" t="s">
        <v>4682</v>
      </c>
      <c r="AG1711" s="6">
        <v>0</v>
      </c>
      <c r="AI1711" s="6" t="s">
        <v>156</v>
      </c>
      <c r="AJ1711" s="6" t="s">
        <v>328</v>
      </c>
      <c r="AK1711" s="6" t="s">
        <v>8483</v>
      </c>
      <c r="AL1711" s="26" t="s">
        <v>157</v>
      </c>
      <c r="AQ1711" s="6" t="s">
        <v>1289</v>
      </c>
      <c r="AX1711" s="45" t="s">
        <v>2431</v>
      </c>
      <c r="AZ1711" s="6">
        <v>0</v>
      </c>
      <c r="BA1711" s="6">
        <v>0</v>
      </c>
      <c r="BB1711" s="45">
        <v>0</v>
      </c>
      <c r="BC1711" s="6">
        <v>1</v>
      </c>
      <c r="BD1711" s="6">
        <v>0.2</v>
      </c>
      <c r="BF1711" s="6">
        <v>0</v>
      </c>
      <c r="BG1711" s="45">
        <v>0</v>
      </c>
      <c r="BH1711" s="45">
        <v>0</v>
      </c>
      <c r="BI1711" s="6">
        <v>0</v>
      </c>
      <c r="BJ1711" s="6">
        <v>0</v>
      </c>
      <c r="BK1711" s="6">
        <v>0</v>
      </c>
      <c r="BL1711" s="45">
        <v>0</v>
      </c>
      <c r="BM1711" s="45">
        <v>0</v>
      </c>
      <c r="BN1711" s="6">
        <v>0</v>
      </c>
      <c r="BO1711" s="6">
        <v>0</v>
      </c>
      <c r="BP1711" s="6">
        <v>1</v>
      </c>
      <c r="BQ1711" s="6">
        <v>0</v>
      </c>
      <c r="BR1711" s="45">
        <v>0</v>
      </c>
      <c r="BT1711" s="45">
        <v>0</v>
      </c>
      <c r="BU1711" s="45">
        <v>0</v>
      </c>
      <c r="BX1711" s="6">
        <v>0</v>
      </c>
      <c r="BY1711" s="6" t="s">
        <v>21</v>
      </c>
      <c r="BZ1711" s="6">
        <f t="shared" si="78"/>
        <v>2.2000000000000002</v>
      </c>
      <c r="CA1711" s="6">
        <f t="shared" si="79"/>
        <v>1</v>
      </c>
      <c r="CC1711" s="63" t="s">
        <v>4753</v>
      </c>
      <c r="CD1711" s="6" t="s">
        <v>2967</v>
      </c>
      <c r="CK1711" s="6" t="s">
        <v>7981</v>
      </c>
      <c r="DA1711" s="6" t="s">
        <v>21</v>
      </c>
      <c r="DC1711" s="6" t="s">
        <v>4434</v>
      </c>
      <c r="DD1711" s="6" t="s">
        <v>2547</v>
      </c>
      <c r="DF1711" s="29">
        <f t="shared" si="80"/>
        <v>0</v>
      </c>
      <c r="DG1711" s="6">
        <v>1</v>
      </c>
    </row>
    <row r="1712" spans="1:111" ht="16" hidden="1" x14ac:dyDescent="0.2">
      <c r="A1712" s="6" t="s">
        <v>2979</v>
      </c>
      <c r="B1712" s="25"/>
      <c r="C1712" s="25"/>
      <c r="F1712" s="25"/>
      <c r="G1712" s="63" t="s">
        <v>2512</v>
      </c>
      <c r="H1712" s="6" t="s">
        <v>7605</v>
      </c>
      <c r="L1712" s="6" t="s">
        <v>2980</v>
      </c>
      <c r="P1712" s="6" t="s">
        <v>3534</v>
      </c>
      <c r="Q1712" s="31" t="s">
        <v>987</v>
      </c>
      <c r="X1712" s="6">
        <v>0</v>
      </c>
      <c r="Y1712" s="6">
        <v>1400</v>
      </c>
      <c r="Z1712" s="6">
        <v>0</v>
      </c>
      <c r="AA1712" s="6">
        <v>0</v>
      </c>
      <c r="AB1712" s="6">
        <f>SUM(Table2026_09_25[[#This Row],[Number of in-person visits provided in reporting year.]:[Number of video/virtual visits provided in reporting year.]])</f>
        <v>1400</v>
      </c>
      <c r="AC1712" s="6" t="s">
        <v>8469</v>
      </c>
      <c r="AD1712" s="6">
        <v>0</v>
      </c>
      <c r="AE1712" s="6">
        <v>0</v>
      </c>
      <c r="AF1712" s="6" t="s">
        <v>4682</v>
      </c>
      <c r="AG1712" s="6">
        <v>0</v>
      </c>
      <c r="AI1712" s="6" t="s">
        <v>7608</v>
      </c>
      <c r="AJ1712" s="6" t="s">
        <v>7609</v>
      </c>
      <c r="AK1712" s="6" t="s">
        <v>8483</v>
      </c>
      <c r="AL1712" s="26" t="s">
        <v>220</v>
      </c>
      <c r="AQ1712" s="6" t="s">
        <v>43</v>
      </c>
      <c r="AX1712" s="45" t="s">
        <v>2431</v>
      </c>
      <c r="AZ1712" s="6">
        <v>0</v>
      </c>
      <c r="BA1712" s="6">
        <v>0.16</v>
      </c>
      <c r="BB1712" s="45">
        <v>0.5</v>
      </c>
      <c r="BC1712" s="6">
        <v>85</v>
      </c>
      <c r="BD1712" s="6">
        <v>0</v>
      </c>
      <c r="BF1712" s="6">
        <v>0.5</v>
      </c>
      <c r="BG1712" s="45">
        <v>0</v>
      </c>
      <c r="BH1712" s="45">
        <v>0</v>
      </c>
      <c r="BI1712" s="6">
        <v>0</v>
      </c>
      <c r="BJ1712" s="6">
        <v>0</v>
      </c>
      <c r="BK1712" s="6">
        <v>0.5</v>
      </c>
      <c r="BL1712" s="45">
        <v>0</v>
      </c>
      <c r="BM1712" s="45">
        <v>0</v>
      </c>
      <c r="BN1712" s="6">
        <v>0</v>
      </c>
      <c r="BO1712" s="6">
        <v>0</v>
      </c>
      <c r="BP1712" s="6">
        <v>0</v>
      </c>
      <c r="BQ1712" s="6">
        <v>0</v>
      </c>
      <c r="BR1712" s="45">
        <v>0</v>
      </c>
      <c r="BT1712" s="45">
        <v>0</v>
      </c>
      <c r="BU1712" s="45">
        <v>0</v>
      </c>
      <c r="BX1712" s="6">
        <v>0</v>
      </c>
      <c r="BY1712" s="6" t="s">
        <v>21</v>
      </c>
      <c r="BZ1712" s="6">
        <f t="shared" si="78"/>
        <v>86.66</v>
      </c>
      <c r="CA1712" s="6">
        <f t="shared" si="79"/>
        <v>1.5</v>
      </c>
      <c r="CC1712" s="63" t="s">
        <v>4687</v>
      </c>
      <c r="CD1712" s="6" t="s">
        <v>21</v>
      </c>
      <c r="CK1712" s="6" t="s">
        <v>5148</v>
      </c>
      <c r="DA1712" s="6" t="s">
        <v>21</v>
      </c>
      <c r="DC1712" s="6" t="s">
        <v>4434</v>
      </c>
      <c r="DD1712" s="6" t="s">
        <v>2005</v>
      </c>
      <c r="DF1712" s="29">
        <f t="shared" si="80"/>
        <v>0</v>
      </c>
      <c r="DG1712" s="6">
        <v>1</v>
      </c>
    </row>
    <row r="1713" spans="1:111" ht="16" hidden="1" x14ac:dyDescent="0.2">
      <c r="A1713" s="6" t="s">
        <v>2974</v>
      </c>
      <c r="B1713" s="25"/>
      <c r="C1713" s="25"/>
      <c r="F1713" s="25"/>
      <c r="G1713" s="63" t="s">
        <v>2512</v>
      </c>
      <c r="H1713" s="6" t="s">
        <v>5701</v>
      </c>
      <c r="L1713" s="6" t="s">
        <v>1638</v>
      </c>
      <c r="P1713" s="6" t="s">
        <v>3534</v>
      </c>
      <c r="Q1713" s="31" t="s">
        <v>987</v>
      </c>
      <c r="X1713" s="6">
        <v>0</v>
      </c>
      <c r="Y1713" s="6">
        <v>0</v>
      </c>
      <c r="Z1713" s="6">
        <v>0</v>
      </c>
      <c r="AA1713" s="6">
        <v>0</v>
      </c>
      <c r="AB1713" s="6">
        <f>SUM(Table2026_09_25[[#This Row],[Number of in-person visits provided in reporting year.]:[Number of video/virtual visits provided in reporting year.]])</f>
        <v>0</v>
      </c>
      <c r="AC1713" s="6" t="s">
        <v>8469</v>
      </c>
      <c r="AD1713" s="6">
        <v>0</v>
      </c>
      <c r="AE1713" s="6">
        <v>0</v>
      </c>
      <c r="AF1713" s="6" t="s">
        <v>4682</v>
      </c>
      <c r="AG1713" s="6">
        <v>0</v>
      </c>
      <c r="AI1713" s="6" t="s">
        <v>5704</v>
      </c>
      <c r="AJ1713" s="6" t="s">
        <v>512</v>
      </c>
      <c r="AK1713" s="6" t="s">
        <v>8483</v>
      </c>
      <c r="AL1713" s="26" t="s">
        <v>917</v>
      </c>
      <c r="AQ1713" s="6" t="s">
        <v>544</v>
      </c>
      <c r="AX1713" s="45" t="s">
        <v>2431</v>
      </c>
      <c r="AZ1713" s="6">
        <v>0</v>
      </c>
      <c r="BA1713" s="6">
        <v>0</v>
      </c>
      <c r="BB1713" s="45">
        <v>0</v>
      </c>
      <c r="BC1713" s="6">
        <v>1</v>
      </c>
      <c r="BD1713" s="6">
        <v>0</v>
      </c>
      <c r="BF1713" s="6">
        <v>0</v>
      </c>
      <c r="BG1713" s="45">
        <v>0</v>
      </c>
      <c r="BH1713" s="45">
        <v>0</v>
      </c>
      <c r="BI1713" s="6">
        <v>0</v>
      </c>
      <c r="BJ1713" s="6">
        <v>0</v>
      </c>
      <c r="BK1713" s="6">
        <v>0</v>
      </c>
      <c r="BL1713" s="45">
        <v>0</v>
      </c>
      <c r="BM1713" s="45">
        <v>0</v>
      </c>
      <c r="BN1713" s="6">
        <v>0</v>
      </c>
      <c r="BO1713" s="6">
        <v>0</v>
      </c>
      <c r="BP1713" s="6">
        <v>1</v>
      </c>
      <c r="BQ1713" s="6">
        <v>0</v>
      </c>
      <c r="BR1713" s="45">
        <v>0</v>
      </c>
      <c r="BT1713" s="45">
        <v>0</v>
      </c>
      <c r="BU1713" s="45">
        <v>0</v>
      </c>
      <c r="BX1713" s="6">
        <v>0</v>
      </c>
      <c r="BY1713" s="6" t="s">
        <v>21</v>
      </c>
      <c r="BZ1713" s="6">
        <f t="shared" si="78"/>
        <v>2</v>
      </c>
      <c r="CA1713" s="6">
        <f t="shared" si="79"/>
        <v>1</v>
      </c>
      <c r="CC1713" s="63" t="s">
        <v>4753</v>
      </c>
      <c r="CD1713" s="6" t="s">
        <v>2975</v>
      </c>
      <c r="CK1713" s="6" t="s">
        <v>5148</v>
      </c>
      <c r="DA1713" s="6" t="s">
        <v>21</v>
      </c>
      <c r="DC1713" s="6" t="s">
        <v>4434</v>
      </c>
      <c r="DD1713" s="6" t="s">
        <v>2594</v>
      </c>
      <c r="DF1713" s="29">
        <f t="shared" si="80"/>
        <v>0</v>
      </c>
      <c r="DG1713" s="6">
        <v>1</v>
      </c>
    </row>
    <row r="1714" spans="1:111" ht="16" hidden="1" x14ac:dyDescent="0.2">
      <c r="A1714" s="6" t="s">
        <v>2973</v>
      </c>
      <c r="B1714" s="25"/>
      <c r="C1714" s="25"/>
      <c r="F1714" s="25"/>
      <c r="G1714" s="63" t="s">
        <v>2512</v>
      </c>
      <c r="H1714" s="6" t="s">
        <v>8027</v>
      </c>
      <c r="L1714" s="6" t="s">
        <v>68</v>
      </c>
      <c r="P1714" s="6" t="s">
        <v>3534</v>
      </c>
      <c r="Q1714" s="31" t="s">
        <v>987</v>
      </c>
      <c r="X1714" s="6">
        <v>0</v>
      </c>
      <c r="Y1714" s="6">
        <v>0</v>
      </c>
      <c r="Z1714" s="6">
        <v>0</v>
      </c>
      <c r="AA1714" s="6">
        <v>0</v>
      </c>
      <c r="AB1714" s="6">
        <f>SUM(Table2026_09_25[[#This Row],[Number of in-person visits provided in reporting year.]:[Number of video/virtual visits provided in reporting year.]])</f>
        <v>0</v>
      </c>
      <c r="AC1714" s="6" t="s">
        <v>8469</v>
      </c>
      <c r="AD1714" s="6">
        <v>0</v>
      </c>
      <c r="AE1714" s="6">
        <v>0</v>
      </c>
      <c r="AG1714" s="6">
        <v>0</v>
      </c>
      <c r="AI1714" s="6" t="s">
        <v>1908</v>
      </c>
      <c r="AJ1714" s="6" t="s">
        <v>43</v>
      </c>
      <c r="AK1714" s="6" t="s">
        <v>8483</v>
      </c>
      <c r="AL1714" s="26" t="s">
        <v>70</v>
      </c>
      <c r="AQ1714" s="6" t="s">
        <v>43</v>
      </c>
      <c r="AX1714" s="45"/>
      <c r="AZ1714" s="6">
        <v>0</v>
      </c>
      <c r="BA1714" s="6">
        <v>0</v>
      </c>
      <c r="BB1714" s="45">
        <v>0</v>
      </c>
      <c r="BC1714" s="6">
        <v>1</v>
      </c>
      <c r="BD1714" s="6">
        <v>0</v>
      </c>
      <c r="BF1714" s="6">
        <v>0</v>
      </c>
      <c r="BG1714" s="45">
        <v>0</v>
      </c>
      <c r="BH1714" s="45">
        <v>0</v>
      </c>
      <c r="BI1714" s="6">
        <v>0</v>
      </c>
      <c r="BJ1714" s="6">
        <v>0</v>
      </c>
      <c r="BK1714" s="6">
        <v>0</v>
      </c>
      <c r="BL1714" s="45">
        <v>0</v>
      </c>
      <c r="BM1714" s="45">
        <v>0</v>
      </c>
      <c r="BN1714" s="6">
        <v>0</v>
      </c>
      <c r="BO1714" s="6">
        <v>0</v>
      </c>
      <c r="BP1714" s="6">
        <v>1</v>
      </c>
      <c r="BQ1714" s="6">
        <v>0</v>
      </c>
      <c r="BR1714" s="45">
        <v>0</v>
      </c>
      <c r="BT1714" s="45">
        <v>0</v>
      </c>
      <c r="BU1714" s="45">
        <v>0</v>
      </c>
      <c r="BX1714" s="6">
        <v>0</v>
      </c>
      <c r="BY1714" s="6" t="s">
        <v>21</v>
      </c>
      <c r="BZ1714" s="6">
        <f t="shared" si="78"/>
        <v>2</v>
      </c>
      <c r="CA1714" s="6">
        <f t="shared" si="79"/>
        <v>1</v>
      </c>
      <c r="CC1714" s="63" t="s">
        <v>4687</v>
      </c>
      <c r="CD1714" s="6" t="s">
        <v>21</v>
      </c>
      <c r="CK1714" s="6" t="s">
        <v>5148</v>
      </c>
      <c r="DA1714" s="6" t="s">
        <v>21</v>
      </c>
      <c r="DC1714" s="6" t="s">
        <v>4434</v>
      </c>
      <c r="DD1714" s="6" t="s">
        <v>73</v>
      </c>
      <c r="DF1714" s="29">
        <f t="shared" si="80"/>
        <v>0</v>
      </c>
      <c r="DG1714" s="6">
        <v>1</v>
      </c>
    </row>
    <row r="1715" spans="1:111" ht="16" hidden="1" x14ac:dyDescent="0.2">
      <c r="A1715" s="6" t="s">
        <v>3434</v>
      </c>
      <c r="B1715" s="25"/>
      <c r="C1715" s="25"/>
      <c r="F1715" s="25"/>
      <c r="G1715" s="63" t="s">
        <v>2512</v>
      </c>
      <c r="H1715" s="6" t="s">
        <v>4929</v>
      </c>
      <c r="L1715" s="6" t="s">
        <v>983</v>
      </c>
      <c r="P1715" s="6" t="s">
        <v>3534</v>
      </c>
      <c r="Q1715" s="31" t="s">
        <v>987</v>
      </c>
      <c r="X1715" s="6">
        <v>1940</v>
      </c>
      <c r="Y1715" s="6">
        <v>3752</v>
      </c>
      <c r="Z1715" s="6">
        <v>0</v>
      </c>
      <c r="AA1715" s="6">
        <v>0</v>
      </c>
      <c r="AB1715" s="6">
        <f>SUM(Table2026_09_25[[#This Row],[Number of in-person visits provided in reporting year.]:[Number of video/virtual visits provided in reporting year.]])</f>
        <v>3752</v>
      </c>
      <c r="AC1715" s="6" t="s">
        <v>8469</v>
      </c>
      <c r="AD1715" s="6">
        <v>0</v>
      </c>
      <c r="AE1715" s="6">
        <v>0</v>
      </c>
      <c r="AF1715" s="6" t="s">
        <v>4682</v>
      </c>
      <c r="AG1715" s="6">
        <v>0</v>
      </c>
      <c r="AI1715" s="6" t="s">
        <v>4933</v>
      </c>
      <c r="AJ1715" s="6" t="s">
        <v>149</v>
      </c>
      <c r="AK1715" s="6" t="s">
        <v>8483</v>
      </c>
      <c r="AL1715" s="26" t="s">
        <v>77</v>
      </c>
      <c r="AQ1715" s="6" t="s">
        <v>63</v>
      </c>
      <c r="AX1715" s="45" t="s">
        <v>2431</v>
      </c>
      <c r="AZ1715" s="6">
        <v>0</v>
      </c>
      <c r="BA1715" s="6">
        <v>0</v>
      </c>
      <c r="BB1715" s="45">
        <v>0</v>
      </c>
      <c r="BC1715" s="6">
        <v>3</v>
      </c>
      <c r="BD1715" s="6">
        <v>0</v>
      </c>
      <c r="BF1715" s="6">
        <v>0</v>
      </c>
      <c r="BG1715" s="45">
        <v>0</v>
      </c>
      <c r="BH1715" s="45">
        <v>0</v>
      </c>
      <c r="BI1715" s="6">
        <v>0</v>
      </c>
      <c r="BJ1715" s="6">
        <v>0</v>
      </c>
      <c r="BK1715" s="6">
        <v>0</v>
      </c>
      <c r="BL1715" s="45">
        <v>1</v>
      </c>
      <c r="BM1715" s="45">
        <v>0</v>
      </c>
      <c r="BN1715" s="6">
        <v>0</v>
      </c>
      <c r="BO1715" s="6">
        <v>0</v>
      </c>
      <c r="BP1715" s="6">
        <v>3</v>
      </c>
      <c r="BQ1715" s="6">
        <v>0</v>
      </c>
      <c r="BR1715" s="45">
        <v>0</v>
      </c>
      <c r="BT1715" s="45">
        <v>0</v>
      </c>
      <c r="BU1715" s="45">
        <v>0</v>
      </c>
      <c r="BX1715" s="6">
        <v>0</v>
      </c>
      <c r="BY1715" s="6" t="s">
        <v>21</v>
      </c>
      <c r="BZ1715" s="6">
        <f t="shared" si="78"/>
        <v>7</v>
      </c>
      <c r="CA1715" s="6">
        <f t="shared" si="79"/>
        <v>4</v>
      </c>
      <c r="CC1715" s="63" t="s">
        <v>4753</v>
      </c>
      <c r="CD1715" s="6" t="s">
        <v>3435</v>
      </c>
      <c r="CK1715" s="6" t="s">
        <v>7981</v>
      </c>
      <c r="DA1715" s="6" t="s">
        <v>1622</v>
      </c>
      <c r="DC1715" s="6" t="s">
        <v>4434</v>
      </c>
      <c r="DD1715" s="6" t="s">
        <v>985</v>
      </c>
      <c r="DF1715" s="29">
        <f t="shared" si="80"/>
        <v>0</v>
      </c>
      <c r="DG1715" s="6">
        <v>1</v>
      </c>
    </row>
    <row r="1716" spans="1:111" ht="16" hidden="1" x14ac:dyDescent="0.2">
      <c r="A1716" s="6" t="s">
        <v>2970</v>
      </c>
      <c r="B1716" s="25"/>
      <c r="C1716" s="25"/>
      <c r="F1716" s="25"/>
      <c r="G1716" s="63" t="s">
        <v>2512</v>
      </c>
      <c r="H1716" s="6" t="s">
        <v>7228</v>
      </c>
      <c r="L1716" s="6" t="s">
        <v>2971</v>
      </c>
      <c r="P1716" s="6" t="s">
        <v>3534</v>
      </c>
      <c r="Q1716" s="31" t="s">
        <v>987</v>
      </c>
      <c r="X1716" s="6">
        <v>0</v>
      </c>
      <c r="Y1716" s="6">
        <v>0</v>
      </c>
      <c r="Z1716" s="6">
        <v>0</v>
      </c>
      <c r="AA1716" s="6">
        <v>0</v>
      </c>
      <c r="AB1716" s="6">
        <f>SUM(Table2026_09_25[[#This Row],[Number of in-person visits provided in reporting year.]:[Number of video/virtual visits provided in reporting year.]])</f>
        <v>0</v>
      </c>
      <c r="AC1716" s="6" t="s">
        <v>8469</v>
      </c>
      <c r="AD1716" s="6">
        <v>0</v>
      </c>
      <c r="AE1716" s="6">
        <v>0</v>
      </c>
      <c r="AG1716" s="6">
        <v>0</v>
      </c>
      <c r="AI1716" s="6" t="s">
        <v>7231</v>
      </c>
      <c r="AJ1716" s="6" t="s">
        <v>43</v>
      </c>
      <c r="AK1716" s="6" t="s">
        <v>8483</v>
      </c>
      <c r="AL1716" s="26" t="s">
        <v>83</v>
      </c>
      <c r="AQ1716" s="6" t="s">
        <v>43</v>
      </c>
      <c r="AX1716" s="45" t="s">
        <v>2431</v>
      </c>
      <c r="AZ1716" s="6">
        <v>0</v>
      </c>
      <c r="BA1716" s="6">
        <v>0</v>
      </c>
      <c r="BB1716" s="45">
        <v>0</v>
      </c>
      <c r="BC1716" s="6">
        <v>0</v>
      </c>
      <c r="BD1716" s="6">
        <v>0</v>
      </c>
      <c r="BF1716" s="6">
        <v>0</v>
      </c>
      <c r="BG1716" s="45">
        <v>0</v>
      </c>
      <c r="BH1716" s="45">
        <v>0</v>
      </c>
      <c r="BI1716" s="6">
        <v>0</v>
      </c>
      <c r="BJ1716" s="6">
        <v>0</v>
      </c>
      <c r="BK1716" s="6">
        <v>0</v>
      </c>
      <c r="BL1716" s="45">
        <v>0</v>
      </c>
      <c r="BM1716" s="45">
        <v>0</v>
      </c>
      <c r="BN1716" s="6">
        <v>0</v>
      </c>
      <c r="BO1716" s="6">
        <v>0</v>
      </c>
      <c r="BP1716" s="6">
        <v>0</v>
      </c>
      <c r="BQ1716" s="6">
        <v>0</v>
      </c>
      <c r="BR1716" s="45">
        <v>0</v>
      </c>
      <c r="BT1716" s="45">
        <v>0</v>
      </c>
      <c r="BU1716" s="45">
        <v>0</v>
      </c>
      <c r="BX1716" s="6">
        <v>0</v>
      </c>
      <c r="BY1716" s="6" t="s">
        <v>21</v>
      </c>
      <c r="BZ1716" s="6">
        <f t="shared" si="78"/>
        <v>0</v>
      </c>
      <c r="CA1716" s="6">
        <f t="shared" si="79"/>
        <v>0</v>
      </c>
      <c r="CC1716" s="63" t="s">
        <v>21</v>
      </c>
      <c r="CD1716" s="6" t="s">
        <v>21</v>
      </c>
      <c r="CK1716" s="6" t="s">
        <v>5148</v>
      </c>
      <c r="DA1716" s="6" t="s">
        <v>21</v>
      </c>
      <c r="DC1716" s="6" t="s">
        <v>4434</v>
      </c>
      <c r="DD1716" s="6" t="s">
        <v>2513</v>
      </c>
      <c r="DF1716" s="29">
        <f t="shared" si="80"/>
        <v>0</v>
      </c>
      <c r="DG1716" s="6">
        <v>1</v>
      </c>
    </row>
    <row r="1717" spans="1:111" ht="16" hidden="1" x14ac:dyDescent="0.2">
      <c r="A1717" s="6" t="s">
        <v>2972</v>
      </c>
      <c r="B1717" s="25"/>
      <c r="C1717" s="25"/>
      <c r="F1717" s="25"/>
      <c r="G1717" s="63" t="s">
        <v>2512</v>
      </c>
      <c r="H1717" s="6" t="s">
        <v>5696</v>
      </c>
      <c r="L1717" s="6" t="s">
        <v>1638</v>
      </c>
      <c r="P1717" s="6" t="s">
        <v>3534</v>
      </c>
      <c r="Q1717" s="31" t="s">
        <v>987</v>
      </c>
      <c r="X1717" s="6">
        <v>0</v>
      </c>
      <c r="Y1717" s="6">
        <v>0</v>
      </c>
      <c r="Z1717" s="6">
        <v>0</v>
      </c>
      <c r="AA1717" s="6">
        <v>0</v>
      </c>
      <c r="AB1717" s="6">
        <f>SUM(Table2026_09_25[[#This Row],[Number of in-person visits provided in reporting year.]:[Number of video/virtual visits provided in reporting year.]])</f>
        <v>0</v>
      </c>
      <c r="AC1717" s="6" t="s">
        <v>8469</v>
      </c>
      <c r="AD1717" s="6">
        <v>0</v>
      </c>
      <c r="AE1717" s="6">
        <v>0</v>
      </c>
      <c r="AF1717" s="6" t="s">
        <v>4682</v>
      </c>
      <c r="AG1717" s="6">
        <v>0</v>
      </c>
      <c r="AI1717" s="6" t="s">
        <v>5700</v>
      </c>
      <c r="AJ1717" s="6" t="s">
        <v>512</v>
      </c>
      <c r="AK1717" s="6" t="s">
        <v>8483</v>
      </c>
      <c r="AL1717" s="26" t="s">
        <v>187</v>
      </c>
      <c r="AQ1717" s="6" t="s">
        <v>544</v>
      </c>
      <c r="AX1717" s="45" t="s">
        <v>2431</v>
      </c>
      <c r="AZ1717" s="6">
        <v>0</v>
      </c>
      <c r="BA1717" s="6">
        <v>0</v>
      </c>
      <c r="BB1717" s="45">
        <v>0</v>
      </c>
      <c r="BC1717" s="6">
        <v>1</v>
      </c>
      <c r="BD1717" s="6">
        <v>0</v>
      </c>
      <c r="BF1717" s="6">
        <v>0</v>
      </c>
      <c r="BG1717" s="45">
        <v>0</v>
      </c>
      <c r="BH1717" s="45">
        <v>0</v>
      </c>
      <c r="BI1717" s="6">
        <v>0</v>
      </c>
      <c r="BJ1717" s="6">
        <v>0</v>
      </c>
      <c r="BK1717" s="6">
        <v>0</v>
      </c>
      <c r="BL1717" s="45">
        <v>0</v>
      </c>
      <c r="BM1717" s="45">
        <v>0</v>
      </c>
      <c r="BN1717" s="6">
        <v>0</v>
      </c>
      <c r="BO1717" s="6">
        <v>0</v>
      </c>
      <c r="BP1717" s="6">
        <v>1</v>
      </c>
      <c r="BQ1717" s="6">
        <v>0</v>
      </c>
      <c r="BR1717" s="45">
        <v>0</v>
      </c>
      <c r="BT1717" s="45">
        <v>0</v>
      </c>
      <c r="BU1717" s="45">
        <v>0</v>
      </c>
      <c r="BX1717" s="6">
        <v>0</v>
      </c>
      <c r="BY1717" s="6" t="s">
        <v>21</v>
      </c>
      <c r="BZ1717" s="6">
        <f t="shared" si="78"/>
        <v>2</v>
      </c>
      <c r="CA1717" s="6">
        <f t="shared" si="79"/>
        <v>1</v>
      </c>
      <c r="CC1717" s="63" t="s">
        <v>4753</v>
      </c>
      <c r="CD1717" s="6" t="s">
        <v>21</v>
      </c>
      <c r="CK1717" s="6" t="s">
        <v>5148</v>
      </c>
      <c r="DA1717" s="6" t="s">
        <v>21</v>
      </c>
      <c r="DC1717" s="6" t="s">
        <v>4434</v>
      </c>
      <c r="DD1717" s="6" t="s">
        <v>2594</v>
      </c>
      <c r="DF1717" s="29">
        <f t="shared" si="80"/>
        <v>0</v>
      </c>
      <c r="DG1717" s="6">
        <v>1</v>
      </c>
    </row>
    <row r="1718" spans="1:111" ht="16" hidden="1" x14ac:dyDescent="0.2">
      <c r="A1718" s="6" t="s">
        <v>2981</v>
      </c>
      <c r="B1718" s="25"/>
      <c r="C1718" s="25"/>
      <c r="F1718" s="25"/>
      <c r="G1718" s="63" t="s">
        <v>2512</v>
      </c>
      <c r="H1718" s="6" t="s">
        <v>2175</v>
      </c>
      <c r="L1718" s="6" t="s">
        <v>2912</v>
      </c>
      <c r="P1718" s="6" t="s">
        <v>3534</v>
      </c>
      <c r="Q1718" s="31" t="s">
        <v>987</v>
      </c>
      <c r="X1718" s="6">
        <v>0</v>
      </c>
      <c r="Y1718" s="6">
        <v>0</v>
      </c>
      <c r="Z1718" s="6">
        <v>0</v>
      </c>
      <c r="AA1718" s="6">
        <v>0</v>
      </c>
      <c r="AB1718" s="6">
        <f>SUM(Table2026_09_25[[#This Row],[Number of in-person visits provided in reporting year.]:[Number of video/virtual visits provided in reporting year.]])</f>
        <v>0</v>
      </c>
      <c r="AC1718" s="6" t="s">
        <v>8469</v>
      </c>
      <c r="AD1718" s="6">
        <v>0</v>
      </c>
      <c r="AE1718" s="6">
        <v>0</v>
      </c>
      <c r="AG1718" s="6">
        <v>0</v>
      </c>
      <c r="AI1718" s="6" t="s">
        <v>4777</v>
      </c>
      <c r="AJ1718" s="6" t="s">
        <v>4778</v>
      </c>
      <c r="AK1718" s="6" t="s">
        <v>8483</v>
      </c>
      <c r="AL1718" s="26" t="s">
        <v>2176</v>
      </c>
      <c r="AQ1718" s="6" t="s">
        <v>107</v>
      </c>
      <c r="AX1718" s="45" t="s">
        <v>2431</v>
      </c>
      <c r="AZ1718" s="6">
        <v>0</v>
      </c>
      <c r="BA1718" s="6">
        <v>0</v>
      </c>
      <c r="BB1718" s="45">
        <v>0</v>
      </c>
      <c r="BC1718" s="6">
        <v>0</v>
      </c>
      <c r="BD1718" s="6">
        <v>0</v>
      </c>
      <c r="BF1718" s="6">
        <v>2</v>
      </c>
      <c r="BG1718" s="45">
        <v>0</v>
      </c>
      <c r="BH1718" s="45">
        <v>0</v>
      </c>
      <c r="BI1718" s="6">
        <v>0</v>
      </c>
      <c r="BJ1718" s="6">
        <v>0</v>
      </c>
      <c r="BK1718" s="6">
        <v>0</v>
      </c>
      <c r="BL1718" s="45">
        <v>0</v>
      </c>
      <c r="BM1718" s="45">
        <v>0</v>
      </c>
      <c r="BN1718" s="6">
        <v>0</v>
      </c>
      <c r="BO1718" s="6">
        <v>0</v>
      </c>
      <c r="BP1718" s="6">
        <v>0</v>
      </c>
      <c r="BQ1718" s="6">
        <v>0</v>
      </c>
      <c r="BR1718" s="45">
        <v>0</v>
      </c>
      <c r="BT1718" s="45">
        <v>0</v>
      </c>
      <c r="BU1718" s="45">
        <v>0</v>
      </c>
      <c r="BX1718" s="6">
        <v>0</v>
      </c>
      <c r="BY1718" s="6" t="s">
        <v>21</v>
      </c>
      <c r="BZ1718" s="6">
        <f t="shared" si="78"/>
        <v>2</v>
      </c>
      <c r="CA1718" s="6">
        <f t="shared" si="79"/>
        <v>2</v>
      </c>
      <c r="CC1718" s="63" t="s">
        <v>4687</v>
      </c>
      <c r="CD1718" s="6" t="s">
        <v>2982</v>
      </c>
      <c r="CK1718" s="6" t="s">
        <v>5148</v>
      </c>
      <c r="DA1718" s="6" t="s">
        <v>21</v>
      </c>
      <c r="DC1718" s="6" t="s">
        <v>4434</v>
      </c>
      <c r="DD1718" s="6" t="s">
        <v>2179</v>
      </c>
      <c r="DF1718" s="29">
        <f t="shared" si="80"/>
        <v>0</v>
      </c>
      <c r="DG1718" s="6">
        <v>1</v>
      </c>
    </row>
    <row r="1719" spans="1:111" ht="16" hidden="1" x14ac:dyDescent="0.2">
      <c r="A1719" s="6" t="s">
        <v>2984</v>
      </c>
      <c r="B1719" s="25"/>
      <c r="C1719" s="25"/>
      <c r="F1719" s="25"/>
      <c r="G1719" s="63" t="s">
        <v>2512</v>
      </c>
      <c r="H1719" s="6" t="s">
        <v>61</v>
      </c>
      <c r="L1719" s="6" t="s">
        <v>971</v>
      </c>
      <c r="P1719" s="6" t="s">
        <v>3534</v>
      </c>
      <c r="Q1719" s="31" t="s">
        <v>987</v>
      </c>
      <c r="X1719" s="6">
        <v>0</v>
      </c>
      <c r="Y1719" s="6">
        <v>302</v>
      </c>
      <c r="Z1719" s="6">
        <v>0</v>
      </c>
      <c r="AA1719" s="6">
        <v>0</v>
      </c>
      <c r="AB1719" s="6">
        <f>SUM(Table2026_09_25[[#This Row],[Number of in-person visits provided in reporting year.]:[Number of video/virtual visits provided in reporting year.]])</f>
        <v>302</v>
      </c>
      <c r="AC1719" s="6" t="s">
        <v>8469</v>
      </c>
      <c r="AD1719" s="6">
        <v>0</v>
      </c>
      <c r="AE1719" s="6">
        <v>0</v>
      </c>
      <c r="AF1719" s="6" t="s">
        <v>4682</v>
      </c>
      <c r="AG1719" s="6">
        <v>0</v>
      </c>
      <c r="AI1719" s="6" t="s">
        <v>5101</v>
      </c>
      <c r="AJ1719" s="6" t="s">
        <v>149</v>
      </c>
      <c r="AK1719" s="6" t="s">
        <v>8483</v>
      </c>
      <c r="AL1719" s="26" t="s">
        <v>236</v>
      </c>
      <c r="AQ1719" s="6" t="s">
        <v>63</v>
      </c>
      <c r="AX1719" s="45" t="s">
        <v>2431</v>
      </c>
      <c r="AZ1719" s="6">
        <v>0</v>
      </c>
      <c r="BA1719" s="6">
        <v>0</v>
      </c>
      <c r="BB1719" s="45">
        <v>0</v>
      </c>
      <c r="BC1719" s="6">
        <v>0</v>
      </c>
      <c r="BD1719" s="6">
        <v>0</v>
      </c>
      <c r="BF1719" s="6">
        <v>0</v>
      </c>
      <c r="BG1719" s="45">
        <v>0</v>
      </c>
      <c r="BH1719" s="45">
        <v>0</v>
      </c>
      <c r="BI1719" s="6">
        <v>0</v>
      </c>
      <c r="BJ1719" s="6">
        <v>0</v>
      </c>
      <c r="BK1719" s="6">
        <v>0</v>
      </c>
      <c r="BL1719" s="45">
        <v>0</v>
      </c>
      <c r="BM1719" s="45">
        <v>0</v>
      </c>
      <c r="BN1719" s="6">
        <v>0</v>
      </c>
      <c r="BO1719" s="6">
        <v>0</v>
      </c>
      <c r="BP1719" s="6">
        <v>2</v>
      </c>
      <c r="BQ1719" s="6">
        <v>0</v>
      </c>
      <c r="BR1719" s="45">
        <v>0</v>
      </c>
      <c r="BT1719" s="45">
        <v>0</v>
      </c>
      <c r="BU1719" s="45">
        <v>0</v>
      </c>
      <c r="BX1719" s="6">
        <v>0</v>
      </c>
      <c r="BY1719" s="6" t="s">
        <v>21</v>
      </c>
      <c r="BZ1719" s="6">
        <f t="shared" si="78"/>
        <v>2</v>
      </c>
      <c r="CA1719" s="6">
        <f t="shared" si="79"/>
        <v>2</v>
      </c>
      <c r="CC1719" s="63" t="s">
        <v>4687</v>
      </c>
      <c r="CD1719" s="6" t="s">
        <v>2985</v>
      </c>
      <c r="CK1719" s="6" t="s">
        <v>5148</v>
      </c>
      <c r="DA1719" s="6" t="s">
        <v>21</v>
      </c>
      <c r="DC1719" s="6" t="s">
        <v>4434</v>
      </c>
      <c r="DD1719" s="6" t="s">
        <v>2608</v>
      </c>
      <c r="DF1719" s="29">
        <f t="shared" si="80"/>
        <v>0</v>
      </c>
      <c r="DG1719" s="6">
        <v>1</v>
      </c>
    </row>
    <row r="1720" spans="1:111" ht="16" hidden="1" x14ac:dyDescent="0.2">
      <c r="A1720" s="6" t="s">
        <v>2983</v>
      </c>
      <c r="B1720" s="25"/>
      <c r="C1720" s="25"/>
      <c r="F1720" s="25"/>
      <c r="G1720" s="63" t="s">
        <v>2512</v>
      </c>
      <c r="H1720" s="6" t="s">
        <v>5392</v>
      </c>
      <c r="L1720" s="6" t="s">
        <v>975</v>
      </c>
      <c r="P1720" s="6" t="s">
        <v>3534</v>
      </c>
      <c r="Q1720" s="31" t="s">
        <v>987</v>
      </c>
      <c r="X1720" s="6">
        <v>131</v>
      </c>
      <c r="Y1720" s="6">
        <v>131</v>
      </c>
      <c r="Z1720" s="6">
        <v>0</v>
      </c>
      <c r="AA1720" s="6">
        <v>0</v>
      </c>
      <c r="AB1720" s="6">
        <f>SUM(Table2026_09_25[[#This Row],[Number of in-person visits provided in reporting year.]:[Number of video/virtual visits provided in reporting year.]])</f>
        <v>131</v>
      </c>
      <c r="AC1720" s="6" t="s">
        <v>8469</v>
      </c>
      <c r="AD1720" s="6">
        <v>0</v>
      </c>
      <c r="AE1720" s="6">
        <v>0</v>
      </c>
      <c r="AF1720" s="6" t="s">
        <v>4682</v>
      </c>
      <c r="AG1720" s="6">
        <v>0</v>
      </c>
      <c r="AI1720" s="6" t="s">
        <v>5394</v>
      </c>
      <c r="AJ1720" s="6" t="s">
        <v>4851</v>
      </c>
      <c r="AK1720" s="6" t="s">
        <v>8483</v>
      </c>
      <c r="AL1720" s="26" t="s">
        <v>260</v>
      </c>
      <c r="AQ1720" s="6" t="s">
        <v>544</v>
      </c>
      <c r="AX1720" s="45" t="s">
        <v>2431</v>
      </c>
      <c r="AZ1720" s="6">
        <v>0</v>
      </c>
      <c r="BA1720" s="6">
        <v>0</v>
      </c>
      <c r="BB1720" s="45">
        <v>0</v>
      </c>
      <c r="BC1720" s="6">
        <v>0</v>
      </c>
      <c r="BD1720" s="6">
        <v>0</v>
      </c>
      <c r="BF1720" s="6">
        <v>1.3</v>
      </c>
      <c r="BG1720" s="45">
        <v>0</v>
      </c>
      <c r="BH1720" s="45">
        <v>0</v>
      </c>
      <c r="BI1720" s="6">
        <v>0</v>
      </c>
      <c r="BJ1720" s="6">
        <v>0</v>
      </c>
      <c r="BK1720" s="6">
        <v>0</v>
      </c>
      <c r="BL1720" s="45">
        <v>0</v>
      </c>
      <c r="BM1720" s="45">
        <v>0</v>
      </c>
      <c r="BN1720" s="6">
        <v>0</v>
      </c>
      <c r="BO1720" s="6">
        <v>0</v>
      </c>
      <c r="BP1720" s="6">
        <v>0.32</v>
      </c>
      <c r="BQ1720" s="6">
        <v>0</v>
      </c>
      <c r="BR1720" s="45">
        <v>0</v>
      </c>
      <c r="BT1720" s="45">
        <v>0</v>
      </c>
      <c r="BU1720" s="45">
        <v>0</v>
      </c>
      <c r="BX1720" s="6">
        <v>0</v>
      </c>
      <c r="BY1720" s="6" t="s">
        <v>21</v>
      </c>
      <c r="BZ1720" s="6">
        <f t="shared" si="78"/>
        <v>1.62</v>
      </c>
      <c r="CA1720" s="6">
        <f t="shared" si="79"/>
        <v>1.62</v>
      </c>
      <c r="CC1720" s="63" t="s">
        <v>4753</v>
      </c>
      <c r="CD1720" s="6" t="s">
        <v>21</v>
      </c>
      <c r="CK1720" s="6" t="s">
        <v>5148</v>
      </c>
      <c r="DA1720" s="6" t="s">
        <v>21</v>
      </c>
      <c r="DC1720" s="6" t="s">
        <v>4434</v>
      </c>
      <c r="DD1720" s="6" t="s">
        <v>2626</v>
      </c>
      <c r="DF1720" s="29">
        <f t="shared" si="80"/>
        <v>0</v>
      </c>
      <c r="DG1720" s="6">
        <v>1</v>
      </c>
    </row>
    <row r="1721" spans="1:111" ht="16" hidden="1" x14ac:dyDescent="0.2">
      <c r="A1721" s="6" t="s">
        <v>2986</v>
      </c>
      <c r="B1721" s="25"/>
      <c r="C1721" s="25"/>
      <c r="F1721" s="25"/>
      <c r="G1721" s="63" t="s">
        <v>2512</v>
      </c>
      <c r="H1721" s="6" t="s">
        <v>7682</v>
      </c>
      <c r="L1721" s="6" t="s">
        <v>956</v>
      </c>
      <c r="P1721" s="6" t="s">
        <v>3534</v>
      </c>
      <c r="Q1721" s="31" t="s">
        <v>987</v>
      </c>
      <c r="X1721" s="6">
        <v>420</v>
      </c>
      <c r="Y1721" s="6">
        <v>1250</v>
      </c>
      <c r="Z1721" s="6">
        <v>0</v>
      </c>
      <c r="AA1721" s="6">
        <v>0</v>
      </c>
      <c r="AB1721" s="6">
        <f>SUM(Table2026_09_25[[#This Row],[Number of in-person visits provided in reporting year.]:[Number of video/virtual visits provided in reporting year.]])</f>
        <v>1250</v>
      </c>
      <c r="AC1721" s="6" t="s">
        <v>8469</v>
      </c>
      <c r="AD1721" s="6">
        <v>0</v>
      </c>
      <c r="AE1721" s="6">
        <v>0</v>
      </c>
      <c r="AF1721" s="6" t="s">
        <v>4682</v>
      </c>
      <c r="AG1721" s="6">
        <v>2</v>
      </c>
      <c r="AI1721" s="6" t="s">
        <v>7688</v>
      </c>
      <c r="AJ1721" s="6" t="s">
        <v>7623</v>
      </c>
      <c r="AK1721" s="6" t="s">
        <v>8483</v>
      </c>
      <c r="AL1721" s="26" t="s">
        <v>308</v>
      </c>
      <c r="AQ1721" s="6" t="s">
        <v>63</v>
      </c>
      <c r="AX1721" s="45" t="s">
        <v>2431</v>
      </c>
      <c r="AZ1721" s="6">
        <v>0</v>
      </c>
      <c r="BA1721" s="6">
        <v>0</v>
      </c>
      <c r="BB1721" s="45">
        <v>0</v>
      </c>
      <c r="BC1721" s="6">
        <v>0.7</v>
      </c>
      <c r="BD1721" s="6">
        <v>0</v>
      </c>
      <c r="BF1721" s="6">
        <v>0</v>
      </c>
      <c r="BG1721" s="45">
        <v>0</v>
      </c>
      <c r="BH1721" s="45">
        <v>0</v>
      </c>
      <c r="BI1721" s="6">
        <v>0</v>
      </c>
      <c r="BJ1721" s="6">
        <v>0</v>
      </c>
      <c r="BK1721" s="6">
        <v>0</v>
      </c>
      <c r="BL1721" s="45">
        <v>0</v>
      </c>
      <c r="BM1721" s="45">
        <v>0</v>
      </c>
      <c r="BN1721" s="6">
        <v>0</v>
      </c>
      <c r="BO1721" s="6">
        <v>0</v>
      </c>
      <c r="BP1721" s="6">
        <v>0</v>
      </c>
      <c r="BQ1721" s="6">
        <v>0</v>
      </c>
      <c r="BR1721" s="45">
        <v>0</v>
      </c>
      <c r="BT1721" s="45">
        <v>0</v>
      </c>
      <c r="BU1721" s="45">
        <v>0</v>
      </c>
      <c r="BX1721" s="6">
        <v>0</v>
      </c>
      <c r="BY1721" s="6" t="s">
        <v>21</v>
      </c>
      <c r="BZ1721" s="6">
        <f t="shared" si="78"/>
        <v>0.7</v>
      </c>
      <c r="CA1721" s="6">
        <f t="shared" si="79"/>
        <v>0</v>
      </c>
      <c r="CC1721" s="63" t="s">
        <v>21</v>
      </c>
      <c r="CD1721" s="6" t="s">
        <v>2987</v>
      </c>
      <c r="CK1721" s="6" t="s">
        <v>5148</v>
      </c>
      <c r="DA1721" s="6" t="s">
        <v>21</v>
      </c>
      <c r="DC1721" s="6" t="s">
        <v>4434</v>
      </c>
      <c r="DD1721" s="6" t="s">
        <v>311</v>
      </c>
      <c r="DF1721" s="29">
        <f t="shared" si="80"/>
        <v>0</v>
      </c>
      <c r="DG1721" s="6">
        <v>1</v>
      </c>
    </row>
    <row r="1722" spans="1:111" ht="16" hidden="1" x14ac:dyDescent="0.2">
      <c r="A1722" s="6" t="s">
        <v>3436</v>
      </c>
      <c r="B1722" s="25"/>
      <c r="C1722" s="25"/>
      <c r="F1722" s="25"/>
      <c r="G1722" s="63" t="s">
        <v>2512</v>
      </c>
      <c r="H1722" s="6" t="s">
        <v>2383</v>
      </c>
      <c r="L1722" s="6" t="s">
        <v>2971</v>
      </c>
      <c r="P1722" s="6" t="s">
        <v>3534</v>
      </c>
      <c r="Q1722" s="31" t="s">
        <v>987</v>
      </c>
      <c r="X1722" s="6">
        <v>0</v>
      </c>
      <c r="Y1722" s="6">
        <v>312</v>
      </c>
      <c r="Z1722" s="6">
        <v>0</v>
      </c>
      <c r="AA1722" s="6">
        <v>0</v>
      </c>
      <c r="AB1722" s="6">
        <f>SUM(Table2026_09_25[[#This Row],[Number of in-person visits provided in reporting year.]:[Number of video/virtual visits provided in reporting year.]])</f>
        <v>312</v>
      </c>
      <c r="AC1722" s="6" t="s">
        <v>8469</v>
      </c>
      <c r="AD1722" s="6">
        <v>0</v>
      </c>
      <c r="AE1722" s="6">
        <v>0</v>
      </c>
      <c r="AF1722" s="6" t="s">
        <v>4682</v>
      </c>
      <c r="AG1722" s="6">
        <v>0</v>
      </c>
      <c r="AI1722" s="6" t="s">
        <v>399</v>
      </c>
      <c r="AJ1722" s="6" t="s">
        <v>43</v>
      </c>
      <c r="AK1722" s="6" t="s">
        <v>8483</v>
      </c>
      <c r="AL1722" s="26" t="s">
        <v>400</v>
      </c>
      <c r="AQ1722" s="6" t="s">
        <v>43</v>
      </c>
      <c r="AX1722" s="45" t="s">
        <v>2431</v>
      </c>
      <c r="AZ1722" s="6">
        <v>0</v>
      </c>
      <c r="BA1722" s="6">
        <v>0</v>
      </c>
      <c r="BB1722" s="45">
        <v>0</v>
      </c>
      <c r="BC1722" s="6">
        <v>0.45</v>
      </c>
      <c r="BD1722" s="6">
        <v>0</v>
      </c>
      <c r="BF1722" s="6">
        <v>0</v>
      </c>
      <c r="BG1722" s="45">
        <v>0</v>
      </c>
      <c r="BH1722" s="45">
        <v>0</v>
      </c>
      <c r="BI1722" s="6">
        <v>0</v>
      </c>
      <c r="BJ1722" s="6">
        <v>0</v>
      </c>
      <c r="BK1722" s="6">
        <v>0</v>
      </c>
      <c r="BL1722" s="45">
        <v>0</v>
      </c>
      <c r="BM1722" s="45">
        <v>0</v>
      </c>
      <c r="BN1722" s="6">
        <v>0</v>
      </c>
      <c r="BO1722" s="6">
        <v>0</v>
      </c>
      <c r="BP1722" s="6">
        <v>0</v>
      </c>
      <c r="BQ1722" s="6">
        <v>0</v>
      </c>
      <c r="BR1722" s="45">
        <v>0</v>
      </c>
      <c r="BT1722" s="45">
        <v>0</v>
      </c>
      <c r="BU1722" s="45">
        <v>0</v>
      </c>
      <c r="BX1722" s="6">
        <v>0</v>
      </c>
      <c r="BY1722" s="6" t="s">
        <v>21</v>
      </c>
      <c r="BZ1722" s="6">
        <f t="shared" si="78"/>
        <v>0.45</v>
      </c>
      <c r="CA1722" s="6">
        <f t="shared" si="79"/>
        <v>0</v>
      </c>
      <c r="CC1722" s="63" t="s">
        <v>4687</v>
      </c>
      <c r="CD1722" s="6" t="s">
        <v>21</v>
      </c>
      <c r="CK1722" s="6" t="s">
        <v>5148</v>
      </c>
      <c r="DA1722" s="6" t="s">
        <v>21</v>
      </c>
      <c r="DC1722" s="6" t="s">
        <v>4434</v>
      </c>
      <c r="DD1722" s="6" t="s">
        <v>994</v>
      </c>
      <c r="DF1722" s="29">
        <f t="shared" si="80"/>
        <v>0</v>
      </c>
      <c r="DG1722" s="6">
        <v>1</v>
      </c>
    </row>
    <row r="1723" spans="1:111" ht="16" hidden="1" x14ac:dyDescent="0.2">
      <c r="A1723" s="6" t="s">
        <v>2976</v>
      </c>
      <c r="B1723" s="25"/>
      <c r="C1723" s="25"/>
      <c r="F1723" s="25"/>
      <c r="G1723" s="63" t="s">
        <v>2512</v>
      </c>
      <c r="H1723" s="6" t="s">
        <v>4902</v>
      </c>
      <c r="L1723" s="6" t="s">
        <v>3437</v>
      </c>
      <c r="P1723" s="6" t="s">
        <v>3534</v>
      </c>
      <c r="Q1723" s="31" t="s">
        <v>987</v>
      </c>
      <c r="X1723" s="6">
        <v>1091</v>
      </c>
      <c r="Y1723" s="6">
        <v>3194</v>
      </c>
      <c r="Z1723" s="6">
        <v>0</v>
      </c>
      <c r="AA1723" s="6">
        <v>0</v>
      </c>
      <c r="AB1723" s="6">
        <f>SUM(Table2026_09_25[[#This Row],[Number of in-person visits provided in reporting year.]:[Number of video/virtual visits provided in reporting year.]])</f>
        <v>3194</v>
      </c>
      <c r="AC1723" s="6" t="s">
        <v>8469</v>
      </c>
      <c r="AD1723" s="6">
        <v>0</v>
      </c>
      <c r="AE1723" s="6">
        <v>0</v>
      </c>
      <c r="AF1723" s="6" t="s">
        <v>4682</v>
      </c>
      <c r="AG1723" s="6">
        <v>0</v>
      </c>
      <c r="AI1723" s="6" t="s">
        <v>770</v>
      </c>
      <c r="AJ1723" s="6" t="s">
        <v>43</v>
      </c>
      <c r="AK1723" s="6" t="s">
        <v>8483</v>
      </c>
      <c r="AL1723" s="26" t="s">
        <v>267</v>
      </c>
      <c r="AQ1723" s="6" t="s">
        <v>43</v>
      </c>
      <c r="AX1723" s="45" t="s">
        <v>2431</v>
      </c>
      <c r="AZ1723" s="6">
        <v>0</v>
      </c>
      <c r="BA1723" s="6">
        <v>0</v>
      </c>
      <c r="BB1723" s="45">
        <v>0</v>
      </c>
      <c r="BC1723" s="6">
        <v>0</v>
      </c>
      <c r="BD1723" s="6">
        <v>0</v>
      </c>
      <c r="BF1723" s="6">
        <v>0</v>
      </c>
      <c r="BG1723" s="45">
        <v>0</v>
      </c>
      <c r="BH1723" s="45">
        <v>0</v>
      </c>
      <c r="BI1723" s="6">
        <v>0</v>
      </c>
      <c r="BJ1723" s="6">
        <v>0</v>
      </c>
      <c r="BK1723" s="6">
        <v>0</v>
      </c>
      <c r="BL1723" s="45">
        <v>0</v>
      </c>
      <c r="BM1723" s="45">
        <v>0</v>
      </c>
      <c r="BN1723" s="6">
        <v>0</v>
      </c>
      <c r="BO1723" s="6">
        <v>0</v>
      </c>
      <c r="BP1723" s="6">
        <v>2</v>
      </c>
      <c r="BQ1723" s="6">
        <v>0</v>
      </c>
      <c r="BR1723" s="45">
        <v>0</v>
      </c>
      <c r="BT1723" s="45">
        <v>0</v>
      </c>
      <c r="BU1723" s="45">
        <v>0</v>
      </c>
      <c r="BX1723" s="6">
        <v>0</v>
      </c>
      <c r="BY1723" s="6" t="s">
        <v>21</v>
      </c>
      <c r="BZ1723" s="6">
        <f t="shared" si="78"/>
        <v>2</v>
      </c>
      <c r="CA1723" s="6">
        <f t="shared" si="79"/>
        <v>2</v>
      </c>
      <c r="CC1723" s="63" t="s">
        <v>4687</v>
      </c>
      <c r="CD1723" s="6" t="s">
        <v>2977</v>
      </c>
      <c r="CK1723" s="6" t="s">
        <v>7981</v>
      </c>
      <c r="DA1723" s="6" t="s">
        <v>2978</v>
      </c>
      <c r="DC1723" s="6" t="s">
        <v>4434</v>
      </c>
      <c r="DD1723" s="6" t="s">
        <v>270</v>
      </c>
      <c r="DF1723" s="29">
        <f t="shared" si="80"/>
        <v>0</v>
      </c>
      <c r="DG1723" s="6">
        <v>1</v>
      </c>
    </row>
    <row r="1724" spans="1:111" ht="16" hidden="1" x14ac:dyDescent="0.2">
      <c r="A1724" s="6" t="s">
        <v>2968</v>
      </c>
      <c r="B1724" s="25"/>
      <c r="C1724" s="25"/>
      <c r="F1724" s="25"/>
      <c r="G1724" s="63" t="s">
        <v>2512</v>
      </c>
      <c r="H1724" s="6" t="s">
        <v>48</v>
      </c>
      <c r="L1724" s="6" t="s">
        <v>2693</v>
      </c>
      <c r="P1724" s="6" t="s">
        <v>3534</v>
      </c>
      <c r="Q1724" s="31" t="s">
        <v>987</v>
      </c>
      <c r="X1724" s="6">
        <v>894</v>
      </c>
      <c r="Y1724" s="6">
        <v>1752</v>
      </c>
      <c r="Z1724" s="6">
        <v>894</v>
      </c>
      <c r="AA1724" s="6">
        <v>36</v>
      </c>
      <c r="AB1724" s="6">
        <f>SUM(Table2026_09_25[[#This Row],[Number of in-person visits provided in reporting year.]:[Number of video/virtual visits provided in reporting year.]])</f>
        <v>2682</v>
      </c>
      <c r="AC1724" s="6" t="s">
        <v>8469</v>
      </c>
      <c r="AD1724" s="6">
        <v>0</v>
      </c>
      <c r="AE1724" s="6">
        <v>0</v>
      </c>
      <c r="AG1724" s="6">
        <v>2</v>
      </c>
      <c r="AI1724" s="6" t="s">
        <v>5621</v>
      </c>
      <c r="AJ1724" s="6" t="s">
        <v>4751</v>
      </c>
      <c r="AK1724" s="6" t="s">
        <v>8483</v>
      </c>
      <c r="AL1724" s="26" t="s">
        <v>5622</v>
      </c>
      <c r="AQ1724" s="6" t="s">
        <v>107</v>
      </c>
      <c r="AX1724" s="45" t="s">
        <v>2431</v>
      </c>
      <c r="AZ1724" s="6">
        <v>0</v>
      </c>
      <c r="BA1724" s="6">
        <v>0</v>
      </c>
      <c r="BB1724" s="45">
        <v>0</v>
      </c>
      <c r="BC1724" s="6">
        <v>0.5</v>
      </c>
      <c r="BD1724" s="6">
        <v>0.05</v>
      </c>
      <c r="BF1724" s="6">
        <v>0</v>
      </c>
      <c r="BG1724" s="45">
        <v>1</v>
      </c>
      <c r="BH1724" s="45">
        <v>0</v>
      </c>
      <c r="BI1724" s="6">
        <v>0</v>
      </c>
      <c r="BJ1724" s="6">
        <v>0</v>
      </c>
      <c r="BK1724" s="6">
        <v>0</v>
      </c>
      <c r="BL1724" s="45">
        <v>0</v>
      </c>
      <c r="BM1724" s="45">
        <v>0</v>
      </c>
      <c r="BN1724" s="6">
        <v>0</v>
      </c>
      <c r="BO1724" s="6">
        <v>0</v>
      </c>
      <c r="BP1724" s="6">
        <v>0</v>
      </c>
      <c r="BQ1724" s="6">
        <v>0</v>
      </c>
      <c r="BR1724" s="45">
        <v>0</v>
      </c>
      <c r="BT1724" s="45">
        <v>0</v>
      </c>
      <c r="BU1724" s="45">
        <v>0</v>
      </c>
      <c r="BX1724" s="6">
        <v>0</v>
      </c>
      <c r="BY1724" s="6" t="s">
        <v>21</v>
      </c>
      <c r="BZ1724" s="6">
        <f t="shared" si="78"/>
        <v>1.55</v>
      </c>
      <c r="CA1724" s="6">
        <f t="shared" si="79"/>
        <v>1</v>
      </c>
      <c r="CC1724" s="63" t="s">
        <v>4753</v>
      </c>
      <c r="CD1724" s="6" t="s">
        <v>21</v>
      </c>
      <c r="CK1724" s="6" t="s">
        <v>5148</v>
      </c>
      <c r="DA1724" s="6" t="s">
        <v>2969</v>
      </c>
      <c r="DC1724" s="6" t="s">
        <v>4434</v>
      </c>
      <c r="DD1724" s="6" t="s">
        <v>2633</v>
      </c>
      <c r="DF1724" s="29">
        <f t="shared" si="80"/>
        <v>0</v>
      </c>
      <c r="DG1724" s="6">
        <v>1</v>
      </c>
    </row>
    <row r="1725" spans="1:111" ht="16" hidden="1" x14ac:dyDescent="0.2">
      <c r="A1725" s="6" t="s">
        <v>3440</v>
      </c>
      <c r="B1725" s="25"/>
      <c r="C1725" s="25"/>
      <c r="F1725" s="25"/>
      <c r="G1725" s="63" t="s">
        <v>2512</v>
      </c>
      <c r="H1725" s="6" t="s">
        <v>5002</v>
      </c>
      <c r="L1725" s="6" t="s">
        <v>1006</v>
      </c>
      <c r="P1725" s="6" t="s">
        <v>8324</v>
      </c>
      <c r="Q1725" s="6" t="s">
        <v>4744</v>
      </c>
      <c r="X1725" s="6">
        <v>0</v>
      </c>
      <c r="Y1725" s="6">
        <v>389</v>
      </c>
      <c r="Z1725" s="6">
        <v>0</v>
      </c>
      <c r="AA1725" s="6">
        <v>0</v>
      </c>
      <c r="AB1725" s="6">
        <f>SUM(Table2026_09_25[[#This Row],[Number of in-person visits provided in reporting year.]:[Number of video/virtual visits provided in reporting year.]])</f>
        <v>389</v>
      </c>
      <c r="AC1725" s="6" t="s">
        <v>8469</v>
      </c>
      <c r="AD1725" s="6">
        <v>0</v>
      </c>
      <c r="AE1725" s="6">
        <v>0</v>
      </c>
      <c r="AF1725" s="6" t="s">
        <v>4682</v>
      </c>
      <c r="AG1725" s="6">
        <v>0</v>
      </c>
      <c r="AI1725" s="6" t="s">
        <v>5004</v>
      </c>
      <c r="AJ1725" s="6" t="s">
        <v>5005</v>
      </c>
      <c r="AK1725" s="6" t="s">
        <v>8483</v>
      </c>
      <c r="AL1725" s="26" t="s">
        <v>8236</v>
      </c>
      <c r="AQ1725" s="6" t="s">
        <v>544</v>
      </c>
      <c r="AX1725" s="45" t="s">
        <v>2431</v>
      </c>
      <c r="AZ1725" s="6">
        <v>0</v>
      </c>
      <c r="BA1725" s="6">
        <v>0</v>
      </c>
      <c r="BB1725" s="45">
        <v>0</v>
      </c>
      <c r="BC1725" s="6">
        <v>0</v>
      </c>
      <c r="BD1725" s="6">
        <v>0</v>
      </c>
      <c r="BF1725" s="6">
        <v>1</v>
      </c>
      <c r="BG1725" s="45">
        <v>0</v>
      </c>
      <c r="BH1725" s="45">
        <v>0</v>
      </c>
      <c r="BI1725" s="6">
        <v>0</v>
      </c>
      <c r="BJ1725" s="6">
        <v>0</v>
      </c>
      <c r="BK1725" s="6">
        <v>0</v>
      </c>
      <c r="BL1725" s="45">
        <v>0</v>
      </c>
      <c r="BM1725" s="45">
        <v>0</v>
      </c>
      <c r="BN1725" s="6">
        <v>0</v>
      </c>
      <c r="BO1725" s="6">
        <v>0</v>
      </c>
      <c r="BP1725" s="6">
        <v>0</v>
      </c>
      <c r="BQ1725" s="6">
        <v>0</v>
      </c>
      <c r="BR1725" s="45">
        <v>0</v>
      </c>
      <c r="BT1725" s="45">
        <v>0</v>
      </c>
      <c r="BU1725" s="45">
        <v>0</v>
      </c>
      <c r="BX1725" s="6">
        <v>0</v>
      </c>
      <c r="BY1725" s="6" t="s">
        <v>21</v>
      </c>
      <c r="BZ1725" s="6">
        <f t="shared" si="78"/>
        <v>1</v>
      </c>
      <c r="CA1725" s="6">
        <f t="shared" si="79"/>
        <v>1</v>
      </c>
      <c r="CC1725" s="63" t="s">
        <v>4753</v>
      </c>
      <c r="CD1725" s="6" t="s">
        <v>3442</v>
      </c>
      <c r="CK1725" s="6" t="s">
        <v>5148</v>
      </c>
      <c r="DA1725" s="6" t="s">
        <v>3443</v>
      </c>
      <c r="DC1725" s="6" t="s">
        <v>4434</v>
      </c>
      <c r="DD1725" s="6" t="s">
        <v>3444</v>
      </c>
      <c r="DF1725" s="29">
        <f t="shared" si="80"/>
        <v>0</v>
      </c>
      <c r="DG1725" s="6">
        <v>1</v>
      </c>
    </row>
    <row r="1726" spans="1:111" ht="16" hidden="1" x14ac:dyDescent="0.2">
      <c r="A1726" s="6" t="s">
        <v>2998</v>
      </c>
      <c r="B1726" s="25"/>
      <c r="C1726" s="25"/>
      <c r="F1726" s="25"/>
      <c r="G1726" s="63" t="s">
        <v>2512</v>
      </c>
      <c r="H1726" s="6" t="s">
        <v>48</v>
      </c>
      <c r="L1726" s="6" t="s">
        <v>2999</v>
      </c>
      <c r="P1726" s="6" t="s">
        <v>8324</v>
      </c>
      <c r="Q1726" s="6" t="s">
        <v>4744</v>
      </c>
      <c r="X1726" s="6">
        <v>768</v>
      </c>
      <c r="Y1726" s="6">
        <v>3216</v>
      </c>
      <c r="Z1726" s="6">
        <v>800</v>
      </c>
      <c r="AA1726" s="6">
        <v>5</v>
      </c>
      <c r="AB1726" s="6">
        <f>SUM(Table2026_09_25[[#This Row],[Number of in-person visits provided in reporting year.]:[Number of video/virtual visits provided in reporting year.]])</f>
        <v>4021</v>
      </c>
      <c r="AC1726" s="6" t="s">
        <v>8469</v>
      </c>
      <c r="AD1726" s="6">
        <v>0</v>
      </c>
      <c r="AE1726" s="6">
        <v>0</v>
      </c>
      <c r="AF1726" s="6" t="s">
        <v>4682</v>
      </c>
      <c r="AG1726" s="6">
        <v>1</v>
      </c>
      <c r="AI1726" s="6" t="s">
        <v>5621</v>
      </c>
      <c r="AJ1726" s="6" t="s">
        <v>4751</v>
      </c>
      <c r="AK1726" s="6" t="s">
        <v>8483</v>
      </c>
      <c r="AL1726" s="26" t="s">
        <v>5622</v>
      </c>
      <c r="AQ1726" s="6" t="s">
        <v>107</v>
      </c>
      <c r="AX1726" s="45" t="s">
        <v>2431</v>
      </c>
      <c r="AZ1726" s="6">
        <v>0</v>
      </c>
      <c r="BA1726" s="6">
        <v>0</v>
      </c>
      <c r="BB1726" s="45">
        <v>0</v>
      </c>
      <c r="BC1726" s="6">
        <v>0</v>
      </c>
      <c r="BD1726" s="6">
        <v>0</v>
      </c>
      <c r="BF1726" s="6">
        <v>1.25</v>
      </c>
      <c r="BG1726" s="45">
        <v>0</v>
      </c>
      <c r="BH1726" s="45">
        <v>0</v>
      </c>
      <c r="BI1726" s="6">
        <v>0</v>
      </c>
      <c r="BJ1726" s="6">
        <v>0</v>
      </c>
      <c r="BK1726" s="6">
        <v>0</v>
      </c>
      <c r="BL1726" s="45">
        <v>0</v>
      </c>
      <c r="BM1726" s="45">
        <v>0</v>
      </c>
      <c r="BN1726" s="6">
        <v>0</v>
      </c>
      <c r="BO1726" s="6">
        <v>0</v>
      </c>
      <c r="BP1726" s="6">
        <v>0.16</v>
      </c>
      <c r="BQ1726" s="6">
        <v>0</v>
      </c>
      <c r="BR1726" s="45">
        <v>0</v>
      </c>
      <c r="BT1726" s="45">
        <v>0</v>
      </c>
      <c r="BU1726" s="45">
        <v>0</v>
      </c>
      <c r="BX1726" s="6">
        <v>0</v>
      </c>
      <c r="BY1726" s="6" t="s">
        <v>3000</v>
      </c>
      <c r="BZ1726" s="6">
        <f t="shared" si="78"/>
        <v>1.41</v>
      </c>
      <c r="CA1726" s="6">
        <f t="shared" si="79"/>
        <v>1.41</v>
      </c>
      <c r="CC1726" s="63" t="s">
        <v>4753</v>
      </c>
      <c r="CD1726" s="6" t="s">
        <v>3001</v>
      </c>
      <c r="CK1726" s="6" t="s">
        <v>5148</v>
      </c>
      <c r="DA1726" s="6" t="s">
        <v>3002</v>
      </c>
      <c r="DC1726" s="6" t="s">
        <v>4434</v>
      </c>
      <c r="DD1726" s="6" t="s">
        <v>2633</v>
      </c>
      <c r="DF1726" s="29">
        <f t="shared" si="80"/>
        <v>0</v>
      </c>
      <c r="DG1726" s="6">
        <v>1</v>
      </c>
    </row>
    <row r="1727" spans="1:111" ht="16" hidden="1" x14ac:dyDescent="0.2">
      <c r="A1727" s="6" t="s">
        <v>2994</v>
      </c>
      <c r="B1727" s="25"/>
      <c r="C1727" s="25"/>
      <c r="F1727" s="25"/>
      <c r="G1727" s="63" t="s">
        <v>2512</v>
      </c>
      <c r="H1727" s="6" t="s">
        <v>278</v>
      </c>
      <c r="L1727" s="6" t="s">
        <v>1006</v>
      </c>
      <c r="P1727" s="6" t="s">
        <v>8324</v>
      </c>
      <c r="Q1727" s="6" t="s">
        <v>4744</v>
      </c>
      <c r="X1727" s="6">
        <v>0</v>
      </c>
      <c r="Y1727" s="6">
        <v>13960</v>
      </c>
      <c r="Z1727" s="6">
        <v>0</v>
      </c>
      <c r="AA1727" s="6">
        <v>0</v>
      </c>
      <c r="AB1727" s="6">
        <f>SUM(Table2026_09_25[[#This Row],[Number of in-person visits provided in reporting year.]:[Number of video/virtual visits provided in reporting year.]])</f>
        <v>13960</v>
      </c>
      <c r="AC1727" s="6" t="s">
        <v>8469</v>
      </c>
      <c r="AD1727" s="6">
        <v>0</v>
      </c>
      <c r="AE1727" s="6">
        <v>0</v>
      </c>
      <c r="AF1727" s="6" t="s">
        <v>4682</v>
      </c>
      <c r="AG1727" s="6">
        <v>0</v>
      </c>
      <c r="AI1727" s="6" t="s">
        <v>8237</v>
      </c>
      <c r="AJ1727" s="6" t="s">
        <v>328</v>
      </c>
      <c r="AK1727" s="6" t="s">
        <v>8483</v>
      </c>
      <c r="AL1727" s="26" t="s">
        <v>2995</v>
      </c>
      <c r="AQ1727" s="6" t="s">
        <v>1289</v>
      </c>
      <c r="AX1727" s="45" t="s">
        <v>2431</v>
      </c>
      <c r="AZ1727" s="6">
        <v>0</v>
      </c>
      <c r="BA1727" s="6">
        <v>0</v>
      </c>
      <c r="BB1727" s="45">
        <v>0</v>
      </c>
      <c r="BC1727" s="6">
        <v>0</v>
      </c>
      <c r="BD1727" s="6">
        <v>0</v>
      </c>
      <c r="BF1727" s="6">
        <v>5</v>
      </c>
      <c r="BG1727" s="45">
        <v>0</v>
      </c>
      <c r="BH1727" s="45">
        <v>0</v>
      </c>
      <c r="BI1727" s="6">
        <v>0</v>
      </c>
      <c r="BJ1727" s="6">
        <v>0</v>
      </c>
      <c r="BK1727" s="6">
        <v>0</v>
      </c>
      <c r="BL1727" s="45">
        <v>0</v>
      </c>
      <c r="BM1727" s="45">
        <v>0</v>
      </c>
      <c r="BN1727" s="6">
        <v>0</v>
      </c>
      <c r="BO1727" s="6">
        <v>0</v>
      </c>
      <c r="BP1727" s="6">
        <v>0.5</v>
      </c>
      <c r="BQ1727" s="6">
        <v>0</v>
      </c>
      <c r="BR1727" s="45">
        <v>0</v>
      </c>
      <c r="BT1727" s="45">
        <v>0</v>
      </c>
      <c r="BU1727" s="45">
        <v>0</v>
      </c>
      <c r="BX1727" s="6">
        <v>0</v>
      </c>
      <c r="BY1727" s="6" t="s">
        <v>21</v>
      </c>
      <c r="BZ1727" s="6">
        <f t="shared" ref="BZ1727:BZ1790" si="81">SUM(AY1727:BW1727)</f>
        <v>5.5</v>
      </c>
      <c r="CA1727" s="6">
        <f t="shared" ref="CA1727:CA1790" si="82">(SUM(BB1727))+(SUM(BE1727:BM1727))+(SUM(BO1727:BV1727))+BX1727</f>
        <v>5.5</v>
      </c>
      <c r="CC1727" s="63" t="s">
        <v>4753</v>
      </c>
      <c r="CD1727" s="6" t="s">
        <v>2996</v>
      </c>
      <c r="CK1727" s="6" t="s">
        <v>7981</v>
      </c>
      <c r="DA1727" s="6" t="s">
        <v>2997</v>
      </c>
      <c r="DC1727" s="6" t="s">
        <v>4434</v>
      </c>
      <c r="DD1727" s="6" t="s">
        <v>2449</v>
      </c>
      <c r="DF1727" s="29">
        <f t="shared" ref="DF1727:DF1790" si="83">SUBTOTAL(103,G1727)</f>
        <v>0</v>
      </c>
      <c r="DG1727" s="6">
        <v>1</v>
      </c>
    </row>
    <row r="1728" spans="1:111" ht="16" hidden="1" x14ac:dyDescent="0.2">
      <c r="A1728" s="6" t="s">
        <v>3445</v>
      </c>
      <c r="B1728" s="25"/>
      <c r="C1728" s="25"/>
      <c r="F1728" s="25"/>
      <c r="G1728" s="63" t="s">
        <v>2512</v>
      </c>
      <c r="H1728" s="6" t="s">
        <v>6941</v>
      </c>
      <c r="L1728" s="6" t="s">
        <v>3439</v>
      </c>
      <c r="P1728" s="6" t="s">
        <v>8324</v>
      </c>
      <c r="Q1728" s="6" t="s">
        <v>4744</v>
      </c>
      <c r="X1728" s="6">
        <v>0</v>
      </c>
      <c r="Y1728" s="6">
        <v>4426</v>
      </c>
      <c r="Z1728" s="6">
        <v>3369</v>
      </c>
      <c r="AA1728" s="6">
        <v>3</v>
      </c>
      <c r="AB1728" s="6">
        <f>SUM(Table2026_09_25[[#This Row],[Number of in-person visits provided in reporting year.]:[Number of video/virtual visits provided in reporting year.]])</f>
        <v>7798</v>
      </c>
      <c r="AC1728" s="6" t="s">
        <v>8469</v>
      </c>
      <c r="AD1728" s="6">
        <v>1497</v>
      </c>
      <c r="AE1728" s="6">
        <v>0</v>
      </c>
      <c r="AF1728" s="6" t="s">
        <v>4682</v>
      </c>
      <c r="AG1728" s="6">
        <v>0</v>
      </c>
      <c r="AI1728" s="6" t="s">
        <v>8119</v>
      </c>
      <c r="AJ1728" s="6" t="s">
        <v>6947</v>
      </c>
      <c r="AK1728" s="6" t="s">
        <v>8483</v>
      </c>
      <c r="AL1728" s="26" t="s">
        <v>1011</v>
      </c>
      <c r="AQ1728" s="6" t="s">
        <v>107</v>
      </c>
      <c r="AX1728" s="45" t="s">
        <v>2431</v>
      </c>
      <c r="AZ1728" s="6">
        <v>0</v>
      </c>
      <c r="BA1728" s="6">
        <v>0</v>
      </c>
      <c r="BB1728" s="45">
        <v>0</v>
      </c>
      <c r="BC1728" s="6">
        <v>0</v>
      </c>
      <c r="BD1728" s="6">
        <v>0</v>
      </c>
      <c r="BF1728" s="6">
        <v>1.4</v>
      </c>
      <c r="BG1728" s="45">
        <v>0</v>
      </c>
      <c r="BH1728" s="45">
        <v>0</v>
      </c>
      <c r="BI1728" s="6">
        <v>0</v>
      </c>
      <c r="BJ1728" s="6">
        <v>0</v>
      </c>
      <c r="BK1728" s="6">
        <v>0</v>
      </c>
      <c r="BL1728" s="45">
        <v>0</v>
      </c>
      <c r="BM1728" s="45">
        <v>0</v>
      </c>
      <c r="BN1728" s="6">
        <v>0</v>
      </c>
      <c r="BO1728" s="6">
        <v>0</v>
      </c>
      <c r="BP1728" s="6">
        <v>0.6</v>
      </c>
      <c r="BQ1728" s="6">
        <v>0</v>
      </c>
      <c r="BR1728" s="45">
        <v>0</v>
      </c>
      <c r="BT1728" s="45">
        <v>0</v>
      </c>
      <c r="BU1728" s="45">
        <v>0</v>
      </c>
      <c r="BX1728" s="6">
        <v>0</v>
      </c>
      <c r="BY1728" s="6" t="s">
        <v>21</v>
      </c>
      <c r="BZ1728" s="6">
        <f t="shared" si="81"/>
        <v>2</v>
      </c>
      <c r="CA1728" s="6">
        <f t="shared" si="82"/>
        <v>2</v>
      </c>
      <c r="CC1728" s="63" t="s">
        <v>4687</v>
      </c>
      <c r="CD1728" s="6" t="s">
        <v>21</v>
      </c>
      <c r="CK1728" s="6" t="s">
        <v>5148</v>
      </c>
      <c r="DA1728" s="6" t="s">
        <v>21</v>
      </c>
      <c r="DC1728" s="6" t="s">
        <v>4434</v>
      </c>
      <c r="DD1728" s="6" t="s">
        <v>994</v>
      </c>
      <c r="DF1728" s="29">
        <f t="shared" si="83"/>
        <v>0</v>
      </c>
      <c r="DG1728" s="6">
        <v>1</v>
      </c>
    </row>
    <row r="1729" spans="1:111" ht="16" hidden="1" x14ac:dyDescent="0.2">
      <c r="A1729" s="6" t="s">
        <v>3438</v>
      </c>
      <c r="B1729" s="25"/>
      <c r="C1729" s="25"/>
      <c r="F1729" s="25"/>
      <c r="G1729" s="63" t="s">
        <v>2512</v>
      </c>
      <c r="H1729" s="6" t="s">
        <v>999</v>
      </c>
      <c r="L1729" s="6" t="s">
        <v>3439</v>
      </c>
      <c r="P1729" s="6" t="s">
        <v>8324</v>
      </c>
      <c r="Q1729" s="6" t="s">
        <v>4744</v>
      </c>
      <c r="X1729" s="6">
        <v>0</v>
      </c>
      <c r="Y1729" s="6">
        <v>2102</v>
      </c>
      <c r="Z1729" s="6">
        <v>1335</v>
      </c>
      <c r="AA1729" s="6">
        <v>3</v>
      </c>
      <c r="AB1729" s="6">
        <f>SUM(Table2026_09_25[[#This Row],[Number of in-person visits provided in reporting year.]:[Number of video/virtual visits provided in reporting year.]])</f>
        <v>3440</v>
      </c>
      <c r="AC1729" s="6" t="s">
        <v>8469</v>
      </c>
      <c r="AD1729" s="6">
        <v>1338</v>
      </c>
      <c r="AE1729" s="6">
        <v>0</v>
      </c>
      <c r="AF1729" s="6" t="s">
        <v>4682</v>
      </c>
      <c r="AG1729" s="6">
        <v>0</v>
      </c>
      <c r="AI1729" s="6" t="s">
        <v>6630</v>
      </c>
      <c r="AJ1729" s="6" t="s">
        <v>6631</v>
      </c>
      <c r="AK1729" s="6" t="s">
        <v>8483</v>
      </c>
      <c r="AL1729" s="26" t="s">
        <v>1000</v>
      </c>
      <c r="AQ1729" s="6" t="s">
        <v>107</v>
      </c>
      <c r="AX1729" s="45" t="s">
        <v>2431</v>
      </c>
      <c r="AZ1729" s="6">
        <v>0</v>
      </c>
      <c r="BA1729" s="6">
        <v>0</v>
      </c>
      <c r="BB1729" s="45">
        <v>0</v>
      </c>
      <c r="BC1729" s="6">
        <v>0</v>
      </c>
      <c r="BD1729" s="6">
        <v>0</v>
      </c>
      <c r="BF1729" s="6">
        <v>1.5</v>
      </c>
      <c r="BG1729" s="45">
        <v>0</v>
      </c>
      <c r="BH1729" s="45">
        <v>0</v>
      </c>
      <c r="BI1729" s="6">
        <v>0</v>
      </c>
      <c r="BJ1729" s="6">
        <v>0</v>
      </c>
      <c r="BK1729" s="6">
        <v>0</v>
      </c>
      <c r="BL1729" s="45">
        <v>0</v>
      </c>
      <c r="BM1729" s="45">
        <v>0</v>
      </c>
      <c r="BN1729" s="6">
        <v>0</v>
      </c>
      <c r="BO1729" s="6">
        <v>0</v>
      </c>
      <c r="BP1729" s="6">
        <v>0</v>
      </c>
      <c r="BQ1729" s="6">
        <v>0</v>
      </c>
      <c r="BR1729" s="45">
        <v>0</v>
      </c>
      <c r="BT1729" s="45">
        <v>0</v>
      </c>
      <c r="BU1729" s="45">
        <v>0</v>
      </c>
      <c r="BX1729" s="6">
        <v>0</v>
      </c>
      <c r="BY1729" s="6" t="s">
        <v>21</v>
      </c>
      <c r="BZ1729" s="6">
        <f t="shared" si="81"/>
        <v>1.5</v>
      </c>
      <c r="CA1729" s="6">
        <f t="shared" si="82"/>
        <v>1.5</v>
      </c>
      <c r="CC1729" s="63" t="s">
        <v>4687</v>
      </c>
      <c r="CD1729" s="6" t="s">
        <v>21</v>
      </c>
      <c r="CK1729" s="6" t="s">
        <v>5148</v>
      </c>
      <c r="DA1729" s="6" t="s">
        <v>21</v>
      </c>
      <c r="DC1729" s="6" t="s">
        <v>4434</v>
      </c>
      <c r="DD1729" s="6" t="s">
        <v>994</v>
      </c>
      <c r="DF1729" s="29">
        <f t="shared" si="83"/>
        <v>0</v>
      </c>
      <c r="DG1729" s="6">
        <v>1</v>
      </c>
    </row>
    <row r="1730" spans="1:111" ht="16" hidden="1" x14ac:dyDescent="0.2">
      <c r="A1730" s="6" t="s">
        <v>2990</v>
      </c>
      <c r="B1730" s="25"/>
      <c r="C1730" s="25"/>
      <c r="F1730" s="25"/>
      <c r="G1730" s="63" t="s">
        <v>2512</v>
      </c>
      <c r="H1730" s="6" t="s">
        <v>4873</v>
      </c>
      <c r="L1730" s="6" t="s">
        <v>1351</v>
      </c>
      <c r="P1730" s="6" t="s">
        <v>8324</v>
      </c>
      <c r="Q1730" s="6" t="s">
        <v>4744</v>
      </c>
      <c r="X1730" s="6">
        <v>1178</v>
      </c>
      <c r="Y1730" s="6">
        <v>2619</v>
      </c>
      <c r="Z1730" s="6">
        <v>1706</v>
      </c>
      <c r="AA1730" s="6">
        <v>0</v>
      </c>
      <c r="AB1730" s="6">
        <f>SUM(Table2026_09_25[[#This Row],[Number of in-person visits provided in reporting year.]:[Number of video/virtual visits provided in reporting year.]])</f>
        <v>4325</v>
      </c>
      <c r="AC1730" s="6" t="s">
        <v>8469</v>
      </c>
      <c r="AD1730" s="6">
        <v>0</v>
      </c>
      <c r="AE1730" s="6">
        <v>0</v>
      </c>
      <c r="AG1730" s="6">
        <v>0</v>
      </c>
      <c r="AI1730" s="6" t="s">
        <v>2991</v>
      </c>
      <c r="AJ1730" s="6" t="s">
        <v>4880</v>
      </c>
      <c r="AK1730" s="6" t="s">
        <v>8483</v>
      </c>
      <c r="AL1730" s="26" t="s">
        <v>475</v>
      </c>
      <c r="AQ1730" s="6" t="s">
        <v>107</v>
      </c>
      <c r="AX1730" s="45" t="s">
        <v>2431</v>
      </c>
      <c r="AZ1730" s="6">
        <v>0</v>
      </c>
      <c r="BA1730" s="6">
        <v>0</v>
      </c>
      <c r="BB1730" s="45">
        <v>0</v>
      </c>
      <c r="BC1730" s="6">
        <v>0</v>
      </c>
      <c r="BD1730" s="6">
        <v>0</v>
      </c>
      <c r="BF1730" s="6">
        <v>1.6</v>
      </c>
      <c r="BG1730" s="45">
        <v>0</v>
      </c>
      <c r="BH1730" s="45">
        <v>0</v>
      </c>
      <c r="BI1730" s="6">
        <v>0</v>
      </c>
      <c r="BJ1730" s="6">
        <v>0</v>
      </c>
      <c r="BK1730" s="6">
        <v>0</v>
      </c>
      <c r="BL1730" s="45">
        <v>0</v>
      </c>
      <c r="BM1730" s="45">
        <v>0</v>
      </c>
      <c r="BN1730" s="6">
        <v>0</v>
      </c>
      <c r="BO1730" s="6">
        <v>0</v>
      </c>
      <c r="BP1730" s="6">
        <v>0</v>
      </c>
      <c r="BQ1730" s="6">
        <v>0</v>
      </c>
      <c r="BR1730" s="45">
        <v>0</v>
      </c>
      <c r="BT1730" s="45">
        <v>0</v>
      </c>
      <c r="BU1730" s="45">
        <v>0</v>
      </c>
      <c r="BX1730" s="6">
        <v>0</v>
      </c>
      <c r="BY1730" s="6" t="s">
        <v>21</v>
      </c>
      <c r="BZ1730" s="6">
        <f t="shared" si="81"/>
        <v>1.6</v>
      </c>
      <c r="CA1730" s="6">
        <f t="shared" si="82"/>
        <v>1.6</v>
      </c>
      <c r="CC1730" s="63" t="s">
        <v>4753</v>
      </c>
      <c r="CD1730" s="6" t="s">
        <v>2992</v>
      </c>
      <c r="CK1730" s="6" t="s">
        <v>5148</v>
      </c>
      <c r="DA1730" s="6" t="s">
        <v>2993</v>
      </c>
      <c r="DC1730" s="6" t="s">
        <v>4434</v>
      </c>
      <c r="DD1730" s="6" t="s">
        <v>1657</v>
      </c>
      <c r="DF1730" s="29">
        <f t="shared" si="83"/>
        <v>0</v>
      </c>
      <c r="DG1730" s="6">
        <v>1</v>
      </c>
    </row>
    <row r="1731" spans="1:111" ht="16" hidden="1" x14ac:dyDescent="0.2">
      <c r="A1731" s="6" t="s">
        <v>3446</v>
      </c>
      <c r="B1731" s="25"/>
      <c r="C1731" s="25"/>
      <c r="F1731" s="25"/>
      <c r="G1731" s="63" t="s">
        <v>2512</v>
      </c>
      <c r="H1731" s="6" t="s">
        <v>520</v>
      </c>
      <c r="L1731" s="6" t="s">
        <v>3447</v>
      </c>
      <c r="P1731" s="6" t="s">
        <v>8324</v>
      </c>
      <c r="Q1731" s="6" t="s">
        <v>4744</v>
      </c>
      <c r="X1731" s="6">
        <v>0</v>
      </c>
      <c r="Y1731" s="6">
        <v>319</v>
      </c>
      <c r="Z1731" s="6">
        <v>0</v>
      </c>
      <c r="AA1731" s="6">
        <v>0</v>
      </c>
      <c r="AB1731" s="6">
        <f>SUM(Table2026_09_25[[#This Row],[Number of in-person visits provided in reporting year.]:[Number of video/virtual visits provided in reporting year.]])</f>
        <v>319</v>
      </c>
      <c r="AC1731" s="6" t="s">
        <v>8469</v>
      </c>
      <c r="AD1731" s="6">
        <v>0</v>
      </c>
      <c r="AE1731" s="6">
        <v>0</v>
      </c>
      <c r="AF1731" s="6" t="s">
        <v>4682</v>
      </c>
      <c r="AG1731" s="6">
        <v>0</v>
      </c>
      <c r="AI1731" s="6" t="s">
        <v>3098</v>
      </c>
      <c r="AJ1731" s="6" t="s">
        <v>4834</v>
      </c>
      <c r="AK1731" s="6" t="s">
        <v>8483</v>
      </c>
      <c r="AL1731" s="26" t="s">
        <v>883</v>
      </c>
      <c r="AQ1731" s="6" t="s">
        <v>544</v>
      </c>
      <c r="AX1731" s="45" t="s">
        <v>2431</v>
      </c>
      <c r="AZ1731" s="6">
        <v>0</v>
      </c>
      <c r="BA1731" s="6">
        <v>0</v>
      </c>
      <c r="BB1731" s="45">
        <v>0</v>
      </c>
      <c r="BC1731" s="6">
        <v>0</v>
      </c>
      <c r="BD1731" s="6">
        <v>0</v>
      </c>
      <c r="BF1731" s="6">
        <v>1</v>
      </c>
      <c r="BG1731" s="45">
        <v>0</v>
      </c>
      <c r="BH1731" s="45">
        <v>0</v>
      </c>
      <c r="BI1731" s="6">
        <v>0</v>
      </c>
      <c r="BJ1731" s="6">
        <v>0</v>
      </c>
      <c r="BK1731" s="6">
        <v>0</v>
      </c>
      <c r="BL1731" s="45">
        <v>0</v>
      </c>
      <c r="BM1731" s="45">
        <v>0</v>
      </c>
      <c r="BN1731" s="6">
        <v>0</v>
      </c>
      <c r="BO1731" s="6">
        <v>0</v>
      </c>
      <c r="BP1731" s="6">
        <v>3</v>
      </c>
      <c r="BQ1731" s="6">
        <v>0</v>
      </c>
      <c r="BR1731" s="45">
        <v>0</v>
      </c>
      <c r="BT1731" s="45">
        <v>0</v>
      </c>
      <c r="BU1731" s="45">
        <v>0</v>
      </c>
      <c r="BX1731" s="6">
        <v>0</v>
      </c>
      <c r="BY1731" s="6" t="s">
        <v>21</v>
      </c>
      <c r="BZ1731" s="6">
        <f t="shared" si="81"/>
        <v>4</v>
      </c>
      <c r="CA1731" s="6">
        <f t="shared" si="82"/>
        <v>4</v>
      </c>
      <c r="CC1731" s="63" t="s">
        <v>21</v>
      </c>
      <c r="CD1731" s="6" t="s">
        <v>3448</v>
      </c>
      <c r="CK1731" s="6" t="s">
        <v>5148</v>
      </c>
      <c r="DA1731" s="6" t="s">
        <v>21</v>
      </c>
      <c r="DC1731" s="6" t="s">
        <v>4434</v>
      </c>
      <c r="DD1731" s="6" t="s">
        <v>3449</v>
      </c>
      <c r="DF1731" s="29">
        <f t="shared" si="83"/>
        <v>0</v>
      </c>
      <c r="DG1731" s="6">
        <v>1</v>
      </c>
    </row>
    <row r="1732" spans="1:111" ht="16" hidden="1" x14ac:dyDescent="0.2">
      <c r="A1732" s="6" t="s">
        <v>2988</v>
      </c>
      <c r="B1732" s="25"/>
      <c r="C1732" s="25"/>
      <c r="F1732" s="25"/>
      <c r="G1732" s="63" t="s">
        <v>2512</v>
      </c>
      <c r="H1732" s="6" t="s">
        <v>2175</v>
      </c>
      <c r="L1732" s="6" t="s">
        <v>2989</v>
      </c>
      <c r="P1732" s="6" t="s">
        <v>8324</v>
      </c>
      <c r="Q1732" s="6" t="s">
        <v>4744</v>
      </c>
      <c r="X1732" s="6">
        <v>0</v>
      </c>
      <c r="Y1732" s="6">
        <v>2570</v>
      </c>
      <c r="Z1732" s="6">
        <v>0</v>
      </c>
      <c r="AA1732" s="6">
        <v>0</v>
      </c>
      <c r="AB1732" s="6">
        <f>SUM(Table2026_09_25[[#This Row],[Number of in-person visits provided in reporting year.]:[Number of video/virtual visits provided in reporting year.]])</f>
        <v>2570</v>
      </c>
      <c r="AC1732" s="6" t="s">
        <v>8469</v>
      </c>
      <c r="AD1732" s="6">
        <v>0</v>
      </c>
      <c r="AE1732" s="6">
        <v>0</v>
      </c>
      <c r="AF1732" s="6" t="s">
        <v>4682</v>
      </c>
      <c r="AG1732" s="6">
        <v>0</v>
      </c>
      <c r="AI1732" s="6" t="s">
        <v>4777</v>
      </c>
      <c r="AJ1732" s="6" t="s">
        <v>4778</v>
      </c>
      <c r="AK1732" s="6" t="s">
        <v>8483</v>
      </c>
      <c r="AL1732" s="26" t="s">
        <v>2176</v>
      </c>
      <c r="AQ1732" s="6" t="s">
        <v>107</v>
      </c>
      <c r="AX1732" s="45" t="s">
        <v>2431</v>
      </c>
      <c r="AZ1732" s="6">
        <v>0</v>
      </c>
      <c r="BA1732" s="6">
        <v>0</v>
      </c>
      <c r="BB1732" s="45">
        <v>0</v>
      </c>
      <c r="BC1732" s="6">
        <v>0</v>
      </c>
      <c r="BD1732" s="6">
        <v>0</v>
      </c>
      <c r="BF1732" s="6">
        <v>2.5</v>
      </c>
      <c r="BG1732" s="45">
        <v>0</v>
      </c>
      <c r="BH1732" s="45">
        <v>0</v>
      </c>
      <c r="BI1732" s="6">
        <v>0</v>
      </c>
      <c r="BJ1732" s="6">
        <v>0</v>
      </c>
      <c r="BK1732" s="6">
        <v>0</v>
      </c>
      <c r="BL1732" s="45">
        <v>0</v>
      </c>
      <c r="BM1732" s="45">
        <v>0</v>
      </c>
      <c r="BN1732" s="6">
        <v>0</v>
      </c>
      <c r="BO1732" s="6">
        <v>0</v>
      </c>
      <c r="BP1732" s="6">
        <v>0</v>
      </c>
      <c r="BQ1732" s="6">
        <v>0</v>
      </c>
      <c r="BR1732" s="45">
        <v>0</v>
      </c>
      <c r="BT1732" s="45">
        <v>0</v>
      </c>
      <c r="BU1732" s="45">
        <v>0</v>
      </c>
      <c r="BX1732" s="6">
        <v>0</v>
      </c>
      <c r="BY1732" s="6" t="s">
        <v>21</v>
      </c>
      <c r="BZ1732" s="6">
        <f t="shared" si="81"/>
        <v>2.5</v>
      </c>
      <c r="CA1732" s="6">
        <f t="shared" si="82"/>
        <v>2.5</v>
      </c>
      <c r="CC1732" s="63" t="s">
        <v>4753</v>
      </c>
      <c r="CD1732" s="6" t="s">
        <v>21</v>
      </c>
      <c r="CK1732" s="6" t="s">
        <v>5148</v>
      </c>
      <c r="DA1732" s="6" t="s">
        <v>21</v>
      </c>
      <c r="DC1732" s="6" t="s">
        <v>4434</v>
      </c>
      <c r="DD1732" s="6" t="s">
        <v>2179</v>
      </c>
      <c r="DF1732" s="29">
        <f t="shared" si="83"/>
        <v>0</v>
      </c>
      <c r="DG1732" s="6">
        <v>1</v>
      </c>
    </row>
    <row r="1733" spans="1:111" ht="16" hidden="1" x14ac:dyDescent="0.2">
      <c r="A1733" s="6" t="s">
        <v>3450</v>
      </c>
      <c r="B1733" s="25"/>
      <c r="C1733" s="25"/>
      <c r="F1733" s="25"/>
      <c r="G1733" s="63" t="s">
        <v>2512</v>
      </c>
      <c r="H1733" s="6" t="s">
        <v>5215</v>
      </c>
      <c r="L1733" s="6" t="s">
        <v>3439</v>
      </c>
      <c r="P1733" s="6" t="s">
        <v>8324</v>
      </c>
      <c r="Q1733" s="6" t="s">
        <v>4744</v>
      </c>
      <c r="X1733" s="6">
        <v>0</v>
      </c>
      <c r="Y1733" s="6">
        <v>3244</v>
      </c>
      <c r="Z1733" s="6">
        <v>292</v>
      </c>
      <c r="AA1733" s="6">
        <v>0</v>
      </c>
      <c r="AB1733" s="6">
        <f>SUM(Table2026_09_25[[#This Row],[Number of in-person visits provided in reporting year.]:[Number of video/virtual visits provided in reporting year.]])</f>
        <v>3536</v>
      </c>
      <c r="AC1733" s="6" t="s">
        <v>8469</v>
      </c>
      <c r="AD1733" s="6">
        <v>3412</v>
      </c>
      <c r="AE1733" s="6">
        <v>0</v>
      </c>
      <c r="AF1733" s="6" t="s">
        <v>8026</v>
      </c>
      <c r="AG1733" s="6">
        <v>0</v>
      </c>
      <c r="AI1733" s="6" t="s">
        <v>5223</v>
      </c>
      <c r="AJ1733" s="6" t="s">
        <v>43</v>
      </c>
      <c r="AK1733" s="6" t="s">
        <v>8483</v>
      </c>
      <c r="AL1733" s="26" t="s">
        <v>42</v>
      </c>
      <c r="AQ1733" s="6" t="s">
        <v>43</v>
      </c>
      <c r="AX1733" s="45" t="s">
        <v>2431</v>
      </c>
      <c r="AZ1733" s="6">
        <v>0</v>
      </c>
      <c r="BA1733" s="6">
        <v>0</v>
      </c>
      <c r="BB1733" s="45">
        <v>0</v>
      </c>
      <c r="BC1733" s="6">
        <v>0</v>
      </c>
      <c r="BD1733" s="6">
        <v>0</v>
      </c>
      <c r="BF1733" s="6">
        <v>2.8</v>
      </c>
      <c r="BG1733" s="45">
        <v>0</v>
      </c>
      <c r="BH1733" s="45">
        <v>0</v>
      </c>
      <c r="BI1733" s="6">
        <v>0</v>
      </c>
      <c r="BJ1733" s="6">
        <v>0</v>
      </c>
      <c r="BK1733" s="6">
        <v>0</v>
      </c>
      <c r="BL1733" s="45">
        <v>0</v>
      </c>
      <c r="BM1733" s="45">
        <v>0</v>
      </c>
      <c r="BN1733" s="6">
        <v>0</v>
      </c>
      <c r="BO1733" s="6">
        <v>0</v>
      </c>
      <c r="BP1733" s="6">
        <v>1</v>
      </c>
      <c r="BQ1733" s="6">
        <v>0</v>
      </c>
      <c r="BR1733" s="45">
        <v>0</v>
      </c>
      <c r="BT1733" s="45">
        <v>0</v>
      </c>
      <c r="BU1733" s="45">
        <v>0</v>
      </c>
      <c r="BX1733" s="6">
        <v>0</v>
      </c>
      <c r="BY1733" s="6" t="s">
        <v>21</v>
      </c>
      <c r="BZ1733" s="6">
        <f t="shared" si="81"/>
        <v>3.8</v>
      </c>
      <c r="CA1733" s="6">
        <f t="shared" si="82"/>
        <v>3.8</v>
      </c>
      <c r="CC1733" s="63" t="s">
        <v>4687</v>
      </c>
      <c r="CD1733" s="6" t="s">
        <v>21</v>
      </c>
      <c r="CK1733" s="6" t="s">
        <v>5148</v>
      </c>
      <c r="DA1733" s="6" t="s">
        <v>21</v>
      </c>
      <c r="DC1733" s="6" t="s">
        <v>4434</v>
      </c>
      <c r="DD1733" s="6" t="s">
        <v>994</v>
      </c>
      <c r="DF1733" s="29">
        <f t="shared" si="83"/>
        <v>0</v>
      </c>
      <c r="DG1733" s="6">
        <v>1</v>
      </c>
    </row>
    <row r="1734" spans="1:111" ht="16" hidden="1" x14ac:dyDescent="0.2">
      <c r="A1734" s="6" t="s">
        <v>3010</v>
      </c>
      <c r="B1734" s="25"/>
      <c r="C1734" s="25"/>
      <c r="F1734" s="25"/>
      <c r="G1734" s="63" t="s">
        <v>2512</v>
      </c>
      <c r="H1734" s="6" t="s">
        <v>4929</v>
      </c>
      <c r="L1734" s="6" t="s">
        <v>1351</v>
      </c>
      <c r="P1734" s="6" t="s">
        <v>8324</v>
      </c>
      <c r="Q1734" s="6" t="s">
        <v>4744</v>
      </c>
      <c r="X1734" s="6">
        <v>0</v>
      </c>
      <c r="Y1734" s="6">
        <v>1684</v>
      </c>
      <c r="Z1734" s="6">
        <v>0</v>
      </c>
      <c r="AA1734" s="6">
        <v>0</v>
      </c>
      <c r="AB1734" s="6">
        <f>SUM(Table2026_09_25[[#This Row],[Number of in-person visits provided in reporting year.]:[Number of video/virtual visits provided in reporting year.]])</f>
        <v>1684</v>
      </c>
      <c r="AC1734" s="6" t="s">
        <v>8469</v>
      </c>
      <c r="AD1734" s="6">
        <v>0</v>
      </c>
      <c r="AE1734" s="6">
        <v>0</v>
      </c>
      <c r="AF1734" s="6" t="s">
        <v>4682</v>
      </c>
      <c r="AG1734" s="6">
        <v>0</v>
      </c>
      <c r="AI1734" s="6" t="s">
        <v>4933</v>
      </c>
      <c r="AJ1734" s="6" t="s">
        <v>149</v>
      </c>
      <c r="AK1734" s="6" t="s">
        <v>8483</v>
      </c>
      <c r="AL1734" s="26" t="s">
        <v>77</v>
      </c>
      <c r="AQ1734" s="6" t="s">
        <v>63</v>
      </c>
      <c r="AX1734" s="45" t="s">
        <v>2431</v>
      </c>
      <c r="AZ1734" s="6">
        <v>0</v>
      </c>
      <c r="BA1734" s="6">
        <v>0</v>
      </c>
      <c r="BB1734" s="45">
        <v>0</v>
      </c>
      <c r="BC1734" s="6">
        <v>0</v>
      </c>
      <c r="BD1734" s="6">
        <v>0</v>
      </c>
      <c r="BF1734" s="6">
        <v>4.2</v>
      </c>
      <c r="BG1734" s="45">
        <v>0</v>
      </c>
      <c r="BH1734" s="45">
        <v>0</v>
      </c>
      <c r="BI1734" s="6">
        <v>0</v>
      </c>
      <c r="BJ1734" s="6">
        <v>0</v>
      </c>
      <c r="BK1734" s="6">
        <v>0</v>
      </c>
      <c r="BL1734" s="45">
        <v>0</v>
      </c>
      <c r="BM1734" s="45">
        <v>0</v>
      </c>
      <c r="BN1734" s="6">
        <v>0</v>
      </c>
      <c r="BO1734" s="6">
        <v>0</v>
      </c>
      <c r="BP1734" s="6">
        <v>0</v>
      </c>
      <c r="BQ1734" s="6">
        <v>0</v>
      </c>
      <c r="BR1734" s="45">
        <v>0</v>
      </c>
      <c r="BT1734" s="45">
        <v>0</v>
      </c>
      <c r="BU1734" s="45">
        <v>0</v>
      </c>
      <c r="BX1734" s="6">
        <v>0</v>
      </c>
      <c r="BY1734" s="6" t="s">
        <v>21</v>
      </c>
      <c r="BZ1734" s="6">
        <f t="shared" si="81"/>
        <v>4.2</v>
      </c>
      <c r="CA1734" s="6">
        <f t="shared" si="82"/>
        <v>4.2</v>
      </c>
      <c r="CC1734" s="63" t="s">
        <v>4753</v>
      </c>
      <c r="CD1734" s="6" t="s">
        <v>3011</v>
      </c>
      <c r="CK1734" s="6" t="s">
        <v>5148</v>
      </c>
      <c r="DA1734" s="6" t="s">
        <v>21</v>
      </c>
      <c r="DC1734" s="6" t="s">
        <v>4434</v>
      </c>
      <c r="DD1734" s="6" t="s">
        <v>1890</v>
      </c>
      <c r="DF1734" s="29">
        <f t="shared" si="83"/>
        <v>0</v>
      </c>
      <c r="DG1734" s="6">
        <v>1</v>
      </c>
    </row>
    <row r="1735" spans="1:111" ht="16" hidden="1" x14ac:dyDescent="0.2">
      <c r="A1735" s="6" t="s">
        <v>3451</v>
      </c>
      <c r="B1735" s="25"/>
      <c r="C1735" s="25"/>
      <c r="F1735" s="25"/>
      <c r="G1735" s="63" t="s">
        <v>2512</v>
      </c>
      <c r="H1735" s="6" t="s">
        <v>8003</v>
      </c>
      <c r="L1735" s="6" t="s">
        <v>3452</v>
      </c>
      <c r="P1735" s="6" t="s">
        <v>8324</v>
      </c>
      <c r="Q1735" s="6" t="s">
        <v>4744</v>
      </c>
      <c r="X1735" s="6">
        <v>0</v>
      </c>
      <c r="Y1735" s="6">
        <v>0</v>
      </c>
      <c r="Z1735" s="6">
        <v>0</v>
      </c>
      <c r="AA1735" s="6">
        <v>0</v>
      </c>
      <c r="AB1735" s="6">
        <f>SUM(Table2026_09_25[[#This Row],[Number of in-person visits provided in reporting year.]:[Number of video/virtual visits provided in reporting year.]])</f>
        <v>0</v>
      </c>
      <c r="AC1735" s="6" t="s">
        <v>8469</v>
      </c>
      <c r="AD1735" s="6">
        <v>0</v>
      </c>
      <c r="AE1735" s="6">
        <v>3260</v>
      </c>
      <c r="AF1735" s="6" t="s">
        <v>8238</v>
      </c>
      <c r="AG1735" s="6">
        <v>0</v>
      </c>
      <c r="AI1735" s="6" t="s">
        <v>8239</v>
      </c>
      <c r="AJ1735" s="6" t="s">
        <v>5433</v>
      </c>
      <c r="AK1735" s="6" t="s">
        <v>8483</v>
      </c>
      <c r="AL1735" s="26" t="s">
        <v>3453</v>
      </c>
      <c r="AQ1735" s="6" t="s">
        <v>107</v>
      </c>
      <c r="AX1735" s="45" t="s">
        <v>2431</v>
      </c>
      <c r="AZ1735" s="6">
        <v>0</v>
      </c>
      <c r="BA1735" s="6">
        <v>0</v>
      </c>
      <c r="BB1735" s="45">
        <v>0</v>
      </c>
      <c r="BC1735" s="6">
        <v>0</v>
      </c>
      <c r="BD1735" s="6">
        <v>0</v>
      </c>
      <c r="BF1735" s="6">
        <v>5</v>
      </c>
      <c r="BG1735" s="45">
        <v>0</v>
      </c>
      <c r="BH1735" s="45">
        <v>0</v>
      </c>
      <c r="BI1735" s="6">
        <v>0</v>
      </c>
      <c r="BJ1735" s="6">
        <v>0</v>
      </c>
      <c r="BK1735" s="6">
        <v>0</v>
      </c>
      <c r="BL1735" s="45">
        <v>0</v>
      </c>
      <c r="BM1735" s="45">
        <v>0</v>
      </c>
      <c r="BN1735" s="6">
        <v>0</v>
      </c>
      <c r="BO1735" s="6">
        <v>0</v>
      </c>
      <c r="BP1735" s="6">
        <v>0</v>
      </c>
      <c r="BQ1735" s="6">
        <v>0</v>
      </c>
      <c r="BR1735" s="45">
        <v>0</v>
      </c>
      <c r="BT1735" s="45">
        <v>0</v>
      </c>
      <c r="BU1735" s="45">
        <v>0</v>
      </c>
      <c r="BX1735" s="6">
        <v>0</v>
      </c>
      <c r="BY1735" s="6" t="s">
        <v>21</v>
      </c>
      <c r="BZ1735" s="6">
        <f t="shared" si="81"/>
        <v>5</v>
      </c>
      <c r="CA1735" s="6">
        <f t="shared" si="82"/>
        <v>5</v>
      </c>
      <c r="CC1735" s="63" t="s">
        <v>4687</v>
      </c>
      <c r="CD1735" s="6" t="s">
        <v>3454</v>
      </c>
      <c r="CK1735" s="6" t="s">
        <v>5148</v>
      </c>
      <c r="DA1735" s="6" t="s">
        <v>21</v>
      </c>
      <c r="DC1735" s="6" t="s">
        <v>4434</v>
      </c>
      <c r="DD1735" s="6" t="s">
        <v>3455</v>
      </c>
      <c r="DF1735" s="29">
        <f t="shared" si="83"/>
        <v>0</v>
      </c>
      <c r="DG1735" s="6">
        <v>1</v>
      </c>
    </row>
    <row r="1736" spans="1:111" ht="16" hidden="1" x14ac:dyDescent="0.2">
      <c r="A1736" s="6" t="s">
        <v>3003</v>
      </c>
      <c r="B1736" s="25"/>
      <c r="C1736" s="25"/>
      <c r="F1736" s="25"/>
      <c r="G1736" s="63" t="s">
        <v>2512</v>
      </c>
      <c r="H1736" s="6" t="s">
        <v>3517</v>
      </c>
      <c r="L1736" s="6" t="s">
        <v>3004</v>
      </c>
      <c r="P1736" s="6" t="s">
        <v>8324</v>
      </c>
      <c r="Q1736" s="6" t="s">
        <v>4744</v>
      </c>
      <c r="X1736" s="6">
        <v>0</v>
      </c>
      <c r="Y1736" s="6">
        <v>5849</v>
      </c>
      <c r="Z1736" s="6">
        <v>2645</v>
      </c>
      <c r="AA1736" s="6">
        <v>92</v>
      </c>
      <c r="AB1736" s="6">
        <f>SUM(Table2026_09_25[[#This Row],[Number of in-person visits provided in reporting year.]:[Number of video/virtual visits provided in reporting year.]])</f>
        <v>8586</v>
      </c>
      <c r="AC1736" s="6" t="s">
        <v>8469</v>
      </c>
      <c r="AD1736" s="6">
        <v>9968</v>
      </c>
      <c r="AE1736" s="6">
        <v>0</v>
      </c>
      <c r="AF1736" s="6" t="s">
        <v>4682</v>
      </c>
      <c r="AG1736" s="6">
        <v>0</v>
      </c>
      <c r="AI1736" s="6" t="s">
        <v>8240</v>
      </c>
      <c r="AJ1736" s="6" t="s">
        <v>6639</v>
      </c>
      <c r="AK1736" s="6" t="s">
        <v>8483</v>
      </c>
      <c r="AL1736" s="26" t="s">
        <v>3005</v>
      </c>
      <c r="AQ1736" s="6" t="s">
        <v>63</v>
      </c>
      <c r="AX1736" s="45" t="s">
        <v>2478</v>
      </c>
      <c r="AZ1736" s="6">
        <v>0</v>
      </c>
      <c r="BA1736" s="6">
        <v>0</v>
      </c>
      <c r="BB1736" s="45">
        <v>0</v>
      </c>
      <c r="BC1736" s="6">
        <v>0</v>
      </c>
      <c r="BD1736" s="6">
        <v>0</v>
      </c>
      <c r="BF1736" s="6">
        <v>11</v>
      </c>
      <c r="BG1736" s="45">
        <v>0</v>
      </c>
      <c r="BH1736" s="45">
        <v>0</v>
      </c>
      <c r="BI1736" s="6">
        <v>0</v>
      </c>
      <c r="BJ1736" s="6">
        <v>0</v>
      </c>
      <c r="BK1736" s="6">
        <v>0</v>
      </c>
      <c r="BL1736" s="45">
        <v>0</v>
      </c>
      <c r="BM1736" s="45">
        <v>0</v>
      </c>
      <c r="BN1736" s="6">
        <v>0</v>
      </c>
      <c r="BO1736" s="6">
        <v>0</v>
      </c>
      <c r="BP1736" s="6">
        <v>0</v>
      </c>
      <c r="BQ1736" s="6">
        <v>0</v>
      </c>
      <c r="BR1736" s="45">
        <v>0</v>
      </c>
      <c r="BT1736" s="45">
        <v>0</v>
      </c>
      <c r="BU1736" s="45">
        <v>0</v>
      </c>
      <c r="BX1736" s="6">
        <v>0</v>
      </c>
      <c r="BY1736" s="6" t="s">
        <v>3006</v>
      </c>
      <c r="BZ1736" s="6">
        <f t="shared" si="81"/>
        <v>11</v>
      </c>
      <c r="CA1736" s="6">
        <f t="shared" si="82"/>
        <v>11</v>
      </c>
      <c r="CC1736" s="63" t="s">
        <v>4753</v>
      </c>
      <c r="CD1736" s="6" t="s">
        <v>3007</v>
      </c>
      <c r="CK1736" s="6" t="s">
        <v>7981</v>
      </c>
      <c r="DA1736" s="6" t="s">
        <v>3008</v>
      </c>
      <c r="DC1736" s="6" t="s">
        <v>4434</v>
      </c>
      <c r="DD1736" s="6" t="s">
        <v>3009</v>
      </c>
      <c r="DF1736" s="29">
        <f t="shared" si="83"/>
        <v>0</v>
      </c>
      <c r="DG1736" s="6">
        <v>1</v>
      </c>
    </row>
    <row r="1737" spans="1:111" ht="16" hidden="1" x14ac:dyDescent="0.2">
      <c r="A1737" s="6" t="s">
        <v>3036</v>
      </c>
      <c r="B1737" s="25"/>
      <c r="C1737" s="25"/>
      <c r="F1737" s="25"/>
      <c r="G1737" s="63" t="s">
        <v>2512</v>
      </c>
      <c r="H1737" s="6" t="s">
        <v>5254</v>
      </c>
      <c r="L1737" s="6" t="s">
        <v>3573</v>
      </c>
      <c r="P1737" s="6" t="s">
        <v>1096</v>
      </c>
      <c r="Q1737" s="6" t="s">
        <v>446</v>
      </c>
      <c r="X1737" s="6">
        <v>166</v>
      </c>
      <c r="Y1737" s="6">
        <v>989</v>
      </c>
      <c r="Z1737" s="6">
        <v>491</v>
      </c>
      <c r="AA1737" s="6">
        <v>0</v>
      </c>
      <c r="AB1737" s="6">
        <f>SUM(Table2026_09_25[[#This Row],[Number of in-person visits provided in reporting year.]:[Number of video/virtual visits provided in reporting year.]])</f>
        <v>1480</v>
      </c>
      <c r="AC1737" s="6" t="s">
        <v>8469</v>
      </c>
      <c r="AD1737" s="6">
        <v>0</v>
      </c>
      <c r="AE1737" s="6">
        <v>0</v>
      </c>
      <c r="AF1737" s="6" t="s">
        <v>4682</v>
      </c>
      <c r="AG1737" s="6">
        <v>21</v>
      </c>
      <c r="AI1737" s="6" t="s">
        <v>5260</v>
      </c>
      <c r="AJ1737" s="6" t="s">
        <v>5261</v>
      </c>
      <c r="AK1737" s="6" t="s">
        <v>8483</v>
      </c>
      <c r="AL1737" s="26" t="s">
        <v>3039</v>
      </c>
      <c r="AQ1737" s="6" t="s">
        <v>63</v>
      </c>
      <c r="AX1737" s="45" t="s">
        <v>2478</v>
      </c>
      <c r="AZ1737" s="6">
        <v>0</v>
      </c>
      <c r="BA1737" s="6">
        <v>0</v>
      </c>
      <c r="BB1737" s="45">
        <v>0</v>
      </c>
      <c r="BC1737" s="6">
        <v>0</v>
      </c>
      <c r="BD1737" s="6">
        <v>0</v>
      </c>
      <c r="BF1737" s="6">
        <v>0</v>
      </c>
      <c r="BG1737" s="45">
        <v>0</v>
      </c>
      <c r="BH1737" s="45">
        <v>0</v>
      </c>
      <c r="BI1737" s="6">
        <v>0</v>
      </c>
      <c r="BJ1737" s="6">
        <v>0</v>
      </c>
      <c r="BK1737" s="6">
        <v>0</v>
      </c>
      <c r="BL1737" s="45">
        <v>0</v>
      </c>
      <c r="BM1737" s="45">
        <v>0</v>
      </c>
      <c r="BN1737" s="6">
        <v>0</v>
      </c>
      <c r="BO1737" s="6">
        <v>0</v>
      </c>
      <c r="BP1737" s="6">
        <v>0.8</v>
      </c>
      <c r="BQ1737" s="6">
        <v>0</v>
      </c>
      <c r="BR1737" s="45">
        <v>0</v>
      </c>
      <c r="BT1737" s="45">
        <v>0</v>
      </c>
      <c r="BU1737" s="45">
        <v>0</v>
      </c>
      <c r="BX1737" s="6">
        <v>0.8</v>
      </c>
      <c r="BY1737" s="6" t="s">
        <v>3037</v>
      </c>
      <c r="BZ1737" s="6">
        <f t="shared" si="81"/>
        <v>0.8</v>
      </c>
      <c r="CA1737" s="6">
        <f t="shared" si="82"/>
        <v>1.6</v>
      </c>
      <c r="CC1737" s="63" t="s">
        <v>4687</v>
      </c>
      <c r="CD1737" s="6" t="s">
        <v>21</v>
      </c>
      <c r="CK1737" s="6" t="s">
        <v>5148</v>
      </c>
      <c r="DA1737" s="6" t="s">
        <v>21</v>
      </c>
      <c r="DC1737" s="6" t="s">
        <v>4434</v>
      </c>
      <c r="DD1737" s="6" t="s">
        <v>3038</v>
      </c>
      <c r="DF1737" s="29">
        <f t="shared" si="83"/>
        <v>0</v>
      </c>
      <c r="DG1737" s="6">
        <v>1</v>
      </c>
    </row>
    <row r="1738" spans="1:111" ht="16" hidden="1" x14ac:dyDescent="0.2">
      <c r="A1738" s="6" t="s">
        <v>3574</v>
      </c>
      <c r="B1738" s="25"/>
      <c r="C1738" s="25"/>
      <c r="F1738" s="25"/>
      <c r="G1738" s="63" t="s">
        <v>2512</v>
      </c>
      <c r="H1738" s="6" t="s">
        <v>5254</v>
      </c>
      <c r="L1738" s="6" t="s">
        <v>3573</v>
      </c>
      <c r="P1738" s="6" t="s">
        <v>1096</v>
      </c>
      <c r="Q1738" s="6" t="s">
        <v>446</v>
      </c>
      <c r="X1738" s="6">
        <v>234</v>
      </c>
      <c r="Y1738" s="6">
        <v>166</v>
      </c>
      <c r="Z1738" s="6">
        <v>491</v>
      </c>
      <c r="AA1738" s="6">
        <v>0</v>
      </c>
      <c r="AB1738" s="6">
        <f>SUM(Table2026_09_25[[#This Row],[Number of in-person visits provided in reporting year.]:[Number of video/virtual visits provided in reporting year.]])</f>
        <v>657</v>
      </c>
      <c r="AC1738" s="6" t="s">
        <v>8469</v>
      </c>
      <c r="AD1738" s="6">
        <v>0</v>
      </c>
      <c r="AE1738" s="6">
        <v>0</v>
      </c>
      <c r="AF1738" s="6" t="s">
        <v>4682</v>
      </c>
      <c r="AG1738" s="6">
        <v>14</v>
      </c>
      <c r="AI1738" s="6" t="s">
        <v>5260</v>
      </c>
      <c r="AJ1738" s="6" t="s">
        <v>5261</v>
      </c>
      <c r="AK1738" s="6" t="s">
        <v>8483</v>
      </c>
      <c r="AL1738" s="26" t="s">
        <v>3039</v>
      </c>
      <c r="AQ1738" s="6" t="s">
        <v>63</v>
      </c>
      <c r="AX1738" s="45" t="s">
        <v>2478</v>
      </c>
      <c r="AZ1738" s="6">
        <v>0</v>
      </c>
      <c r="BA1738" s="6">
        <v>0</v>
      </c>
      <c r="BB1738" s="45">
        <v>0</v>
      </c>
      <c r="BC1738" s="6">
        <v>0</v>
      </c>
      <c r="BD1738" s="6">
        <v>0</v>
      </c>
      <c r="BF1738" s="6">
        <v>0</v>
      </c>
      <c r="BG1738" s="45">
        <v>0</v>
      </c>
      <c r="BH1738" s="45">
        <v>0</v>
      </c>
      <c r="BI1738" s="6">
        <v>0</v>
      </c>
      <c r="BJ1738" s="6">
        <v>0</v>
      </c>
      <c r="BK1738" s="6">
        <v>0</v>
      </c>
      <c r="BL1738" s="45">
        <v>0</v>
      </c>
      <c r="BM1738" s="45">
        <v>0</v>
      </c>
      <c r="BN1738" s="6">
        <v>0</v>
      </c>
      <c r="BO1738" s="6">
        <v>0</v>
      </c>
      <c r="BP1738" s="6">
        <v>0.8</v>
      </c>
      <c r="BQ1738" s="6">
        <v>0</v>
      </c>
      <c r="BR1738" s="45">
        <v>0</v>
      </c>
      <c r="BT1738" s="45">
        <v>0</v>
      </c>
      <c r="BU1738" s="45">
        <v>0</v>
      </c>
      <c r="BX1738" s="6">
        <v>0.8</v>
      </c>
      <c r="BY1738" s="6" t="s">
        <v>3037</v>
      </c>
      <c r="BZ1738" s="6">
        <f t="shared" si="81"/>
        <v>0.8</v>
      </c>
      <c r="CA1738" s="6">
        <f t="shared" si="82"/>
        <v>1.6</v>
      </c>
      <c r="CC1738" s="63" t="s">
        <v>4687</v>
      </c>
      <c r="CD1738" s="6" t="s">
        <v>21</v>
      </c>
      <c r="CK1738" s="6" t="s">
        <v>5148</v>
      </c>
      <c r="DA1738" s="6" t="s">
        <v>21</v>
      </c>
      <c r="DC1738" s="6" t="s">
        <v>4434</v>
      </c>
      <c r="DD1738" s="6" t="s">
        <v>3038</v>
      </c>
      <c r="DF1738" s="29">
        <f t="shared" si="83"/>
        <v>0</v>
      </c>
      <c r="DG1738" s="6">
        <v>1</v>
      </c>
    </row>
    <row r="1739" spans="1:111" ht="16" hidden="1" x14ac:dyDescent="0.2">
      <c r="A1739" s="6" t="s">
        <v>3575</v>
      </c>
      <c r="B1739" s="25"/>
      <c r="C1739" s="25"/>
      <c r="F1739" s="25"/>
      <c r="G1739" s="63" t="s">
        <v>2512</v>
      </c>
      <c r="H1739" s="6" t="s">
        <v>1133</v>
      </c>
      <c r="L1739" s="6" t="s">
        <v>3576</v>
      </c>
      <c r="P1739" s="6" t="s">
        <v>3535</v>
      </c>
      <c r="Q1739" s="6" t="s">
        <v>4773</v>
      </c>
      <c r="X1739" s="6">
        <v>293</v>
      </c>
      <c r="Y1739" s="6">
        <v>365</v>
      </c>
      <c r="Z1739" s="6">
        <v>37</v>
      </c>
      <c r="AA1739" s="6">
        <v>4</v>
      </c>
      <c r="AB1739" s="6">
        <f>SUM(Table2026_09_25[[#This Row],[Number of in-person visits provided in reporting year.]:[Number of video/virtual visits provided in reporting year.]])</f>
        <v>406</v>
      </c>
      <c r="AC1739" s="6" t="s">
        <v>8469</v>
      </c>
      <c r="AD1739" s="6">
        <v>0</v>
      </c>
      <c r="AE1739" s="6">
        <v>0</v>
      </c>
      <c r="AG1739" s="6">
        <v>180</v>
      </c>
      <c r="AI1739" s="6" t="s">
        <v>3577</v>
      </c>
      <c r="AJ1739" s="6" t="s">
        <v>5005</v>
      </c>
      <c r="AK1739" s="6" t="s">
        <v>8483</v>
      </c>
      <c r="AL1739" s="26" t="s">
        <v>1134</v>
      </c>
      <c r="AQ1739" s="6" t="s">
        <v>544</v>
      </c>
      <c r="AX1739" s="45" t="s">
        <v>2431</v>
      </c>
      <c r="AZ1739" s="6">
        <v>0.4</v>
      </c>
      <c r="BA1739" s="6">
        <v>0</v>
      </c>
      <c r="BB1739" s="45">
        <v>0</v>
      </c>
      <c r="BC1739" s="6">
        <v>0</v>
      </c>
      <c r="BD1739" s="6">
        <v>0</v>
      </c>
      <c r="BF1739" s="6">
        <v>0</v>
      </c>
      <c r="BG1739" s="45">
        <v>0</v>
      </c>
      <c r="BH1739" s="45">
        <v>0</v>
      </c>
      <c r="BI1739" s="6">
        <v>0</v>
      </c>
      <c r="BJ1739" s="6">
        <v>0</v>
      </c>
      <c r="BK1739" s="6">
        <v>0</v>
      </c>
      <c r="BL1739" s="45">
        <v>0</v>
      </c>
      <c r="BM1739" s="45">
        <v>0</v>
      </c>
      <c r="BN1739" s="6">
        <v>0.4</v>
      </c>
      <c r="BO1739" s="6">
        <v>0</v>
      </c>
      <c r="BP1739" s="6">
        <v>0.6</v>
      </c>
      <c r="BQ1739" s="6">
        <v>0</v>
      </c>
      <c r="BR1739" s="45">
        <v>0</v>
      </c>
      <c r="BT1739" s="45">
        <v>0</v>
      </c>
      <c r="BU1739" s="45">
        <v>0</v>
      </c>
      <c r="BX1739" s="6">
        <v>0.6</v>
      </c>
      <c r="BY1739" s="6" t="s">
        <v>3578</v>
      </c>
      <c r="BZ1739" s="6">
        <f t="shared" si="81"/>
        <v>1.4</v>
      </c>
      <c r="CA1739" s="6">
        <f t="shared" si="82"/>
        <v>1.2</v>
      </c>
      <c r="CC1739" s="63" t="s">
        <v>4753</v>
      </c>
      <c r="CD1739" s="6" t="s">
        <v>3579</v>
      </c>
      <c r="CK1739" s="6" t="s">
        <v>5148</v>
      </c>
      <c r="DA1739" s="6" t="s">
        <v>3580</v>
      </c>
      <c r="DC1739" s="6" t="s">
        <v>4434</v>
      </c>
      <c r="DD1739" s="6" t="s">
        <v>1138</v>
      </c>
      <c r="DF1739" s="29">
        <f t="shared" si="83"/>
        <v>0</v>
      </c>
      <c r="DG1739" s="6">
        <v>1</v>
      </c>
    </row>
    <row r="1740" spans="1:111" ht="16" hidden="1" x14ac:dyDescent="0.2">
      <c r="A1740" s="6" t="s">
        <v>3014</v>
      </c>
      <c r="B1740" s="25"/>
      <c r="C1740" s="25"/>
      <c r="F1740" s="25"/>
      <c r="G1740" s="63" t="s">
        <v>2512</v>
      </c>
      <c r="H1740" s="6" t="s">
        <v>3016</v>
      </c>
      <c r="L1740" s="6" t="s">
        <v>3015</v>
      </c>
      <c r="P1740" s="6" t="s">
        <v>704</v>
      </c>
      <c r="Q1740" s="6" t="s">
        <v>4773</v>
      </c>
      <c r="X1740" s="6">
        <v>56</v>
      </c>
      <c r="Y1740" s="6">
        <v>0</v>
      </c>
      <c r="Z1740" s="6">
        <v>0</v>
      </c>
      <c r="AA1740" s="6">
        <v>0</v>
      </c>
      <c r="AB1740" s="6">
        <f>SUM(Table2026_09_25[[#This Row],[Number of in-person visits provided in reporting year.]:[Number of video/virtual visits provided in reporting year.]])</f>
        <v>0</v>
      </c>
      <c r="AC1740" s="6" t="s">
        <v>8469</v>
      </c>
      <c r="AD1740" s="6">
        <v>0</v>
      </c>
      <c r="AE1740" s="6">
        <v>0</v>
      </c>
      <c r="AF1740" s="6" t="s">
        <v>4682</v>
      </c>
      <c r="AG1740" s="6">
        <v>0</v>
      </c>
      <c r="AI1740" s="6" t="s">
        <v>8241</v>
      </c>
      <c r="AJ1740" s="6" t="s">
        <v>8242</v>
      </c>
      <c r="AK1740" s="6" t="s">
        <v>8483</v>
      </c>
      <c r="AL1740" s="26" t="s">
        <v>3017</v>
      </c>
      <c r="AQ1740" s="6" t="s">
        <v>1289</v>
      </c>
      <c r="AX1740" s="45" t="s">
        <v>2431</v>
      </c>
      <c r="AZ1740" s="6">
        <v>0</v>
      </c>
      <c r="BA1740" s="6">
        <v>0</v>
      </c>
      <c r="BB1740" s="45">
        <v>0</v>
      </c>
      <c r="BC1740" s="6">
        <v>0</v>
      </c>
      <c r="BD1740" s="6">
        <v>0.1</v>
      </c>
      <c r="BF1740" s="6">
        <v>0</v>
      </c>
      <c r="BG1740" s="45">
        <v>0</v>
      </c>
      <c r="BH1740" s="45">
        <v>0</v>
      </c>
      <c r="BI1740" s="6">
        <v>0</v>
      </c>
      <c r="BJ1740" s="6">
        <v>0</v>
      </c>
      <c r="BK1740" s="6">
        <v>0</v>
      </c>
      <c r="BL1740" s="45">
        <v>0</v>
      </c>
      <c r="BM1740" s="45">
        <v>0</v>
      </c>
      <c r="BN1740" s="6">
        <v>0</v>
      </c>
      <c r="BO1740" s="6">
        <v>0</v>
      </c>
      <c r="BP1740" s="6">
        <v>0</v>
      </c>
      <c r="BQ1740" s="6">
        <v>0</v>
      </c>
      <c r="BR1740" s="45">
        <v>5</v>
      </c>
      <c r="BT1740" s="45">
        <v>0</v>
      </c>
      <c r="BU1740" s="45">
        <v>0</v>
      </c>
      <c r="BX1740" s="6">
        <v>1</v>
      </c>
      <c r="BY1740" s="6" t="s">
        <v>3018</v>
      </c>
      <c r="BZ1740" s="6">
        <f t="shared" si="81"/>
        <v>5.0999999999999996</v>
      </c>
      <c r="CA1740" s="6">
        <f t="shared" si="82"/>
        <v>6</v>
      </c>
      <c r="CC1740" s="63" t="s">
        <v>7097</v>
      </c>
      <c r="CD1740" s="6" t="s">
        <v>21</v>
      </c>
      <c r="CK1740" s="6" t="s">
        <v>7981</v>
      </c>
      <c r="DA1740" s="6" t="s">
        <v>3019</v>
      </c>
      <c r="DC1740" s="6" t="s">
        <v>4434</v>
      </c>
      <c r="DD1740" s="6" t="s">
        <v>2449</v>
      </c>
      <c r="DF1740" s="29">
        <f t="shared" si="83"/>
        <v>0</v>
      </c>
      <c r="DG1740" s="6">
        <v>1</v>
      </c>
    </row>
    <row r="1741" spans="1:111" ht="16" hidden="1" x14ac:dyDescent="0.2">
      <c r="A1741" s="6" t="s">
        <v>3013</v>
      </c>
      <c r="B1741" s="25"/>
      <c r="C1741" s="25"/>
      <c r="F1741" s="25"/>
      <c r="G1741" s="63" t="s">
        <v>2512</v>
      </c>
      <c r="H1741" s="6" t="s">
        <v>4827</v>
      </c>
      <c r="L1741" s="6" t="s">
        <v>791</v>
      </c>
      <c r="P1741" s="6" t="s">
        <v>558</v>
      </c>
      <c r="Q1741" s="6" t="s">
        <v>4773</v>
      </c>
      <c r="X1741" s="6">
        <v>500</v>
      </c>
      <c r="Y1741" s="6">
        <v>9804</v>
      </c>
      <c r="Z1741" s="6">
        <v>7022</v>
      </c>
      <c r="AA1741" s="6">
        <v>0</v>
      </c>
      <c r="AB1741" s="6">
        <f>SUM(Table2026_09_25[[#This Row],[Number of in-person visits provided in reporting year.]:[Number of video/virtual visits provided in reporting year.]])</f>
        <v>16826</v>
      </c>
      <c r="AC1741" s="6" t="s">
        <v>8469</v>
      </c>
      <c r="AD1741" s="6">
        <v>0</v>
      </c>
      <c r="AE1741" s="6">
        <v>0</v>
      </c>
      <c r="AF1741" s="6" t="s">
        <v>4682</v>
      </c>
      <c r="AG1741" s="6">
        <v>2.6</v>
      </c>
      <c r="AI1741" s="6" t="s">
        <v>4867</v>
      </c>
      <c r="AJ1741" s="6" t="s">
        <v>4859</v>
      </c>
      <c r="AK1741" s="6" t="s">
        <v>8483</v>
      </c>
      <c r="AL1741" s="26" t="s">
        <v>2853</v>
      </c>
      <c r="AQ1741" s="6" t="s">
        <v>544</v>
      </c>
      <c r="AX1741" s="45" t="s">
        <v>2478</v>
      </c>
      <c r="AZ1741" s="6">
        <v>0</v>
      </c>
      <c r="BA1741" s="6">
        <v>0</v>
      </c>
      <c r="BB1741" s="45">
        <v>0</v>
      </c>
      <c r="BC1741" s="6">
        <v>0</v>
      </c>
      <c r="BD1741" s="6">
        <v>0</v>
      </c>
      <c r="BF1741" s="6">
        <v>0</v>
      </c>
      <c r="BG1741" s="45">
        <v>0</v>
      </c>
      <c r="BH1741" s="45">
        <v>0</v>
      </c>
      <c r="BI1741" s="6">
        <v>0</v>
      </c>
      <c r="BJ1741" s="6">
        <v>0</v>
      </c>
      <c r="BK1741" s="6">
        <v>0</v>
      </c>
      <c r="BL1741" s="45">
        <v>0</v>
      </c>
      <c r="BM1741" s="45">
        <v>0</v>
      </c>
      <c r="BN1741" s="6">
        <v>0</v>
      </c>
      <c r="BO1741" s="6">
        <v>0</v>
      </c>
      <c r="BP1741" s="6">
        <v>0</v>
      </c>
      <c r="BQ1741" s="6">
        <v>0</v>
      </c>
      <c r="BR1741" s="45">
        <v>0</v>
      </c>
      <c r="BT1741" s="45">
        <v>0</v>
      </c>
      <c r="BU1741" s="45">
        <v>0</v>
      </c>
      <c r="BX1741" s="6">
        <v>0</v>
      </c>
      <c r="BY1741" s="6" t="s">
        <v>21</v>
      </c>
      <c r="BZ1741" s="6">
        <f t="shared" si="81"/>
        <v>0</v>
      </c>
      <c r="CA1741" s="6">
        <f t="shared" si="82"/>
        <v>0</v>
      </c>
      <c r="CC1741" s="63" t="s">
        <v>4753</v>
      </c>
      <c r="CD1741" s="6" t="s">
        <v>193</v>
      </c>
      <c r="CK1741" s="6" t="s">
        <v>5148</v>
      </c>
      <c r="DA1741" s="6" t="s">
        <v>21</v>
      </c>
      <c r="DC1741" s="6" t="s">
        <v>4434</v>
      </c>
      <c r="DD1741" s="6" t="s">
        <v>2753</v>
      </c>
      <c r="DF1741" s="29">
        <f t="shared" si="83"/>
        <v>0</v>
      </c>
      <c r="DG1741" s="6">
        <v>1</v>
      </c>
    </row>
    <row r="1742" spans="1:111" ht="16" hidden="1" x14ac:dyDescent="0.2">
      <c r="A1742" s="6" t="s">
        <v>3012</v>
      </c>
      <c r="B1742" s="25"/>
      <c r="C1742" s="25"/>
      <c r="F1742" s="25"/>
      <c r="G1742" s="63" t="s">
        <v>2512</v>
      </c>
      <c r="H1742" s="6" t="s">
        <v>4929</v>
      </c>
      <c r="L1742" s="6" t="s">
        <v>3456</v>
      </c>
      <c r="P1742" s="6" t="s">
        <v>3507</v>
      </c>
      <c r="Q1742" s="6" t="s">
        <v>3507</v>
      </c>
      <c r="X1742" s="6">
        <v>3015</v>
      </c>
      <c r="Y1742" s="6">
        <v>3015</v>
      </c>
      <c r="Z1742" s="6">
        <v>3015</v>
      </c>
      <c r="AA1742" s="6">
        <v>0</v>
      </c>
      <c r="AB1742" s="6">
        <f>SUM(Table2026_09_25[[#This Row],[Number of in-person visits provided in reporting year.]:[Number of video/virtual visits provided in reporting year.]])</f>
        <v>6030</v>
      </c>
      <c r="AC1742" s="6" t="s">
        <v>8469</v>
      </c>
      <c r="AD1742" s="6">
        <v>0</v>
      </c>
      <c r="AE1742" s="6">
        <v>0</v>
      </c>
      <c r="AF1742" s="6" t="s">
        <v>4682</v>
      </c>
      <c r="AG1742" s="6">
        <v>8</v>
      </c>
      <c r="AI1742" s="6" t="s">
        <v>4933</v>
      </c>
      <c r="AJ1742" s="6" t="s">
        <v>149</v>
      </c>
      <c r="AK1742" s="6" t="s">
        <v>8483</v>
      </c>
      <c r="AL1742" s="26" t="s">
        <v>77</v>
      </c>
      <c r="AQ1742" s="6" t="s">
        <v>63</v>
      </c>
      <c r="AX1742" s="45" t="s">
        <v>2431</v>
      </c>
      <c r="AZ1742" s="6">
        <v>1</v>
      </c>
      <c r="BA1742" s="6">
        <v>0</v>
      </c>
      <c r="BB1742" s="45">
        <v>0</v>
      </c>
      <c r="BC1742" s="6">
        <v>0</v>
      </c>
      <c r="BD1742" s="6">
        <v>0</v>
      </c>
      <c r="BF1742" s="6">
        <v>0</v>
      </c>
      <c r="BG1742" s="45">
        <v>1</v>
      </c>
      <c r="BH1742" s="45">
        <v>0</v>
      </c>
      <c r="BI1742" s="6">
        <v>0</v>
      </c>
      <c r="BJ1742" s="6">
        <v>0</v>
      </c>
      <c r="BK1742" s="6">
        <v>0</v>
      </c>
      <c r="BL1742" s="45">
        <v>0</v>
      </c>
      <c r="BM1742" s="45">
        <v>0</v>
      </c>
      <c r="BN1742" s="6">
        <v>0</v>
      </c>
      <c r="BO1742" s="6">
        <v>0</v>
      </c>
      <c r="BP1742" s="6">
        <v>1</v>
      </c>
      <c r="BQ1742" s="6">
        <v>0</v>
      </c>
      <c r="BR1742" s="45">
        <v>0</v>
      </c>
      <c r="BT1742" s="45">
        <v>0</v>
      </c>
      <c r="BU1742" s="45">
        <v>0</v>
      </c>
      <c r="BX1742" s="6">
        <v>0</v>
      </c>
      <c r="BY1742" s="6" t="s">
        <v>21</v>
      </c>
      <c r="BZ1742" s="6">
        <f t="shared" si="81"/>
        <v>3</v>
      </c>
      <c r="CA1742" s="6">
        <f t="shared" si="82"/>
        <v>2</v>
      </c>
      <c r="CC1742" s="63" t="s">
        <v>4753</v>
      </c>
      <c r="CD1742" s="6" t="s">
        <v>21</v>
      </c>
      <c r="CK1742" s="6" t="s">
        <v>7981</v>
      </c>
      <c r="DA1742" s="6" t="s">
        <v>21</v>
      </c>
      <c r="DC1742" s="6" t="s">
        <v>4434</v>
      </c>
      <c r="DD1742" s="6" t="s">
        <v>1487</v>
      </c>
      <c r="DF1742" s="29">
        <f t="shared" si="83"/>
        <v>0</v>
      </c>
      <c r="DG1742" s="6">
        <v>1</v>
      </c>
    </row>
    <row r="1743" spans="1:111" ht="16" hidden="1" x14ac:dyDescent="0.2">
      <c r="A1743" s="6" t="s">
        <v>3457</v>
      </c>
      <c r="B1743" s="25"/>
      <c r="C1743" s="25"/>
      <c r="F1743" s="25"/>
      <c r="G1743" s="63" t="s">
        <v>2512</v>
      </c>
      <c r="H1743" s="6" t="s">
        <v>4929</v>
      </c>
      <c r="L1743" s="6" t="s">
        <v>3458</v>
      </c>
      <c r="P1743" s="6" t="s">
        <v>3529</v>
      </c>
      <c r="Q1743" s="6" t="s">
        <v>4730</v>
      </c>
      <c r="X1743" s="6">
        <v>882</v>
      </c>
      <c r="Y1743" s="6">
        <v>3653</v>
      </c>
      <c r="Z1743" s="6">
        <v>0</v>
      </c>
      <c r="AA1743" s="6">
        <v>0</v>
      </c>
      <c r="AB1743" s="6">
        <f>SUM(Table2026_09_25[[#This Row],[Number of in-person visits provided in reporting year.]:[Number of video/virtual visits provided in reporting year.]])</f>
        <v>3653</v>
      </c>
      <c r="AC1743" s="6" t="s">
        <v>8469</v>
      </c>
      <c r="AD1743" s="6">
        <v>0</v>
      </c>
      <c r="AE1743" s="6">
        <v>0</v>
      </c>
      <c r="AF1743" s="6" t="s">
        <v>4682</v>
      </c>
      <c r="AG1743" s="6">
        <v>0</v>
      </c>
      <c r="AI1743" s="6" t="s">
        <v>4933</v>
      </c>
      <c r="AJ1743" s="6" t="s">
        <v>149</v>
      </c>
      <c r="AK1743" s="6" t="s">
        <v>8483</v>
      </c>
      <c r="AL1743" s="26" t="s">
        <v>77</v>
      </c>
      <c r="AQ1743" s="6" t="s">
        <v>63</v>
      </c>
      <c r="AX1743" s="45" t="s">
        <v>2431</v>
      </c>
      <c r="AZ1743" s="6">
        <v>0</v>
      </c>
      <c r="BA1743" s="6">
        <v>0</v>
      </c>
      <c r="BB1743" s="45">
        <v>0</v>
      </c>
      <c r="BC1743" s="6">
        <v>0</v>
      </c>
      <c r="BD1743" s="6">
        <v>2</v>
      </c>
      <c r="BF1743" s="6">
        <v>0</v>
      </c>
      <c r="BG1743" s="45">
        <v>0</v>
      </c>
      <c r="BH1743" s="45">
        <v>0</v>
      </c>
      <c r="BI1743" s="6">
        <v>0</v>
      </c>
      <c r="BJ1743" s="6">
        <v>0</v>
      </c>
      <c r="BK1743" s="6">
        <v>0</v>
      </c>
      <c r="BL1743" s="45">
        <v>0</v>
      </c>
      <c r="BM1743" s="45">
        <v>0</v>
      </c>
      <c r="BN1743" s="6">
        <v>0</v>
      </c>
      <c r="BO1743" s="6">
        <v>0</v>
      </c>
      <c r="BP1743" s="6">
        <v>3</v>
      </c>
      <c r="BQ1743" s="6">
        <v>0</v>
      </c>
      <c r="BR1743" s="45">
        <v>0</v>
      </c>
      <c r="BT1743" s="45">
        <v>0</v>
      </c>
      <c r="BU1743" s="45">
        <v>0</v>
      </c>
      <c r="BX1743" s="6">
        <v>1</v>
      </c>
      <c r="BY1743" s="6" t="s">
        <v>3459</v>
      </c>
      <c r="BZ1743" s="6">
        <f t="shared" si="81"/>
        <v>5</v>
      </c>
      <c r="CA1743" s="6">
        <f t="shared" si="82"/>
        <v>4</v>
      </c>
      <c r="CC1743" s="63" t="s">
        <v>4753</v>
      </c>
      <c r="CD1743" s="6" t="s">
        <v>3460</v>
      </c>
      <c r="CK1743" s="6" t="s">
        <v>7981</v>
      </c>
      <c r="DA1743" s="6" t="s">
        <v>3461</v>
      </c>
      <c r="DC1743" s="6" t="s">
        <v>4434</v>
      </c>
      <c r="DD1743" s="6" t="s">
        <v>985</v>
      </c>
      <c r="DF1743" s="29">
        <f t="shared" si="83"/>
        <v>0</v>
      </c>
      <c r="DG1743" s="6">
        <v>1</v>
      </c>
    </row>
    <row r="1744" spans="1:111" ht="16" hidden="1" x14ac:dyDescent="0.2">
      <c r="A1744" s="6" t="s">
        <v>3020</v>
      </c>
      <c r="B1744" s="25"/>
      <c r="C1744" s="25"/>
      <c r="F1744" s="25"/>
      <c r="G1744" s="63" t="s">
        <v>2512</v>
      </c>
      <c r="H1744" s="6" t="s">
        <v>746</v>
      </c>
      <c r="L1744" s="6" t="s">
        <v>2440</v>
      </c>
      <c r="P1744" s="6" t="s">
        <v>3509</v>
      </c>
      <c r="Q1744" s="6" t="s">
        <v>4744</v>
      </c>
      <c r="X1744" s="6">
        <v>377</v>
      </c>
      <c r="Y1744" s="6">
        <v>980</v>
      </c>
      <c r="Z1744" s="6">
        <v>0</v>
      </c>
      <c r="AA1744" s="6">
        <v>2129</v>
      </c>
      <c r="AB1744" s="6">
        <f>SUM(Table2026_09_25[[#This Row],[Number of in-person visits provided in reporting year.]:[Number of video/virtual visits provided in reporting year.]])</f>
        <v>3109</v>
      </c>
      <c r="AC1744" s="6" t="s">
        <v>8469</v>
      </c>
      <c r="AD1744" s="6">
        <v>0</v>
      </c>
      <c r="AE1744" s="6">
        <v>0</v>
      </c>
      <c r="AF1744" s="6" t="s">
        <v>4682</v>
      </c>
      <c r="AG1744" s="6">
        <v>27</v>
      </c>
      <c r="AI1744" s="6" t="s">
        <v>7554</v>
      </c>
      <c r="AJ1744" s="6" t="s">
        <v>6639</v>
      </c>
      <c r="AK1744" s="6" t="s">
        <v>8483</v>
      </c>
      <c r="AL1744" s="26" t="s">
        <v>1232</v>
      </c>
      <c r="AQ1744" s="6" t="s">
        <v>63</v>
      </c>
      <c r="AX1744" s="45" t="s">
        <v>2431</v>
      </c>
      <c r="AZ1744" s="6">
        <v>0</v>
      </c>
      <c r="BA1744" s="6">
        <v>0</v>
      </c>
      <c r="BB1744" s="45">
        <v>0</v>
      </c>
      <c r="BC1744" s="6">
        <v>0</v>
      </c>
      <c r="BD1744" s="6">
        <v>0.2</v>
      </c>
      <c r="BF1744" s="6">
        <v>0</v>
      </c>
      <c r="BG1744" s="45">
        <v>0</v>
      </c>
      <c r="BH1744" s="45">
        <v>0</v>
      </c>
      <c r="BI1744" s="6">
        <v>0</v>
      </c>
      <c r="BJ1744" s="6">
        <v>0</v>
      </c>
      <c r="BK1744" s="6">
        <v>0</v>
      </c>
      <c r="BL1744" s="45">
        <v>0</v>
      </c>
      <c r="BM1744" s="45">
        <v>0</v>
      </c>
      <c r="BN1744" s="6">
        <v>0</v>
      </c>
      <c r="BO1744" s="6">
        <v>0</v>
      </c>
      <c r="BP1744" s="6">
        <v>3</v>
      </c>
      <c r="BQ1744" s="6">
        <v>0</v>
      </c>
      <c r="BR1744" s="45">
        <v>0</v>
      </c>
      <c r="BT1744" s="45">
        <v>0</v>
      </c>
      <c r="BU1744" s="45">
        <v>0</v>
      </c>
      <c r="BX1744" s="6">
        <v>1</v>
      </c>
      <c r="BY1744" s="6" t="s">
        <v>2491</v>
      </c>
      <c r="BZ1744" s="6">
        <f t="shared" si="81"/>
        <v>3.2</v>
      </c>
      <c r="CA1744" s="6">
        <f t="shared" si="82"/>
        <v>4</v>
      </c>
      <c r="CC1744" s="63" t="s">
        <v>4687</v>
      </c>
      <c r="CD1744" s="6" t="s">
        <v>21</v>
      </c>
      <c r="CK1744" s="6" t="s">
        <v>5148</v>
      </c>
      <c r="DA1744" s="6" t="s">
        <v>21</v>
      </c>
      <c r="DC1744" s="6" t="s">
        <v>4434</v>
      </c>
      <c r="DD1744" s="6" t="s">
        <v>2436</v>
      </c>
      <c r="DF1744" s="29">
        <f t="shared" si="83"/>
        <v>0</v>
      </c>
      <c r="DG1744" s="6">
        <v>1</v>
      </c>
    </row>
    <row r="1745" spans="1:111" ht="16" hidden="1" x14ac:dyDescent="0.2">
      <c r="A1745" s="6" t="s">
        <v>3021</v>
      </c>
      <c r="B1745" s="25"/>
      <c r="C1745" s="25"/>
      <c r="F1745" s="25"/>
      <c r="G1745" s="63" t="s">
        <v>2512</v>
      </c>
      <c r="H1745" s="6" t="s">
        <v>746</v>
      </c>
      <c r="L1745" s="6" t="s">
        <v>2446</v>
      </c>
      <c r="P1745" s="6" t="s">
        <v>1241</v>
      </c>
      <c r="Q1745" s="6" t="s">
        <v>4730</v>
      </c>
      <c r="X1745" s="6">
        <v>106</v>
      </c>
      <c r="Y1745" s="6">
        <v>0</v>
      </c>
      <c r="Z1745" s="6">
        <v>0</v>
      </c>
      <c r="AA1745" s="6">
        <v>0</v>
      </c>
      <c r="AB1745" s="6">
        <f>SUM(Table2026_09_25[[#This Row],[Number of in-person visits provided in reporting year.]:[Number of video/virtual visits provided in reporting year.]])</f>
        <v>0</v>
      </c>
      <c r="AC1745" s="6" t="s">
        <v>8468</v>
      </c>
      <c r="AD1745" s="6">
        <v>23</v>
      </c>
      <c r="AE1745" s="6">
        <v>86.8</v>
      </c>
      <c r="AG1745" s="6">
        <v>12</v>
      </c>
      <c r="AI1745" s="6" t="s">
        <v>7554</v>
      </c>
      <c r="AJ1745" s="6" t="s">
        <v>6639</v>
      </c>
      <c r="AK1745" s="6" t="s">
        <v>8483</v>
      </c>
      <c r="AL1745" s="26" t="s">
        <v>1232</v>
      </c>
      <c r="AQ1745" s="6" t="s">
        <v>63</v>
      </c>
      <c r="AX1745" s="45" t="s">
        <v>2431</v>
      </c>
      <c r="AZ1745" s="6">
        <v>1</v>
      </c>
      <c r="BA1745" s="6">
        <v>0</v>
      </c>
      <c r="BB1745" s="45">
        <v>0.2</v>
      </c>
      <c r="BC1745" s="6">
        <v>0</v>
      </c>
      <c r="BD1745" s="6">
        <v>0.2</v>
      </c>
      <c r="BF1745" s="6">
        <v>1</v>
      </c>
      <c r="BG1745" s="45">
        <v>0.75</v>
      </c>
      <c r="BH1745" s="45">
        <v>0</v>
      </c>
      <c r="BI1745" s="6">
        <v>0</v>
      </c>
      <c r="BJ1745" s="6">
        <v>4.5</v>
      </c>
      <c r="BK1745" s="6">
        <v>0.35</v>
      </c>
      <c r="BL1745" s="45">
        <v>0.2</v>
      </c>
      <c r="BM1745" s="45">
        <v>0.6</v>
      </c>
      <c r="BN1745" s="6">
        <v>0</v>
      </c>
      <c r="BO1745" s="6">
        <v>0</v>
      </c>
      <c r="BP1745" s="6">
        <v>9.4</v>
      </c>
      <c r="BQ1745" s="6">
        <v>18.8</v>
      </c>
      <c r="BR1745" s="45">
        <v>1</v>
      </c>
      <c r="BT1745" s="45">
        <v>0</v>
      </c>
      <c r="BU1745" s="45">
        <v>1</v>
      </c>
      <c r="BX1745" s="6">
        <v>0</v>
      </c>
      <c r="BY1745" s="6" t="s">
        <v>2447</v>
      </c>
      <c r="BZ1745" s="6">
        <f t="shared" si="81"/>
        <v>39</v>
      </c>
      <c r="CA1745" s="6">
        <f t="shared" si="82"/>
        <v>37.800000000000004</v>
      </c>
      <c r="CC1745" s="63" t="s">
        <v>4687</v>
      </c>
      <c r="CD1745" s="6" t="s">
        <v>2494</v>
      </c>
      <c r="CK1745" s="6" t="s">
        <v>7981</v>
      </c>
      <c r="DA1745" s="6" t="s">
        <v>21</v>
      </c>
      <c r="DC1745" s="6" t="s">
        <v>4434</v>
      </c>
      <c r="DD1745" s="6" t="s">
        <v>2436</v>
      </c>
      <c r="DF1745" s="29">
        <f t="shared" si="83"/>
        <v>0</v>
      </c>
      <c r="DG1745" s="6">
        <v>1</v>
      </c>
    </row>
    <row r="1746" spans="1:111" ht="16" hidden="1" x14ac:dyDescent="0.2">
      <c r="A1746" s="6" t="s">
        <v>3058</v>
      </c>
      <c r="B1746" s="25"/>
      <c r="C1746" s="25"/>
      <c r="F1746" s="25"/>
      <c r="G1746" s="63" t="s">
        <v>2512</v>
      </c>
      <c r="H1746" s="6" t="s">
        <v>155</v>
      </c>
      <c r="L1746" s="6" t="s">
        <v>3059</v>
      </c>
      <c r="P1746" s="6" t="s">
        <v>3507</v>
      </c>
      <c r="Q1746" s="6" t="s">
        <v>3507</v>
      </c>
      <c r="X1746" s="6">
        <v>2491</v>
      </c>
      <c r="Y1746" s="6">
        <v>2491</v>
      </c>
      <c r="Z1746" s="6">
        <v>0</v>
      </c>
      <c r="AA1746" s="6">
        <v>0</v>
      </c>
      <c r="AB1746" s="6">
        <f>SUM(Table2026_09_25[[#This Row],[Number of in-person visits provided in reporting year.]:[Number of video/virtual visits provided in reporting year.]])</f>
        <v>2491</v>
      </c>
      <c r="AC1746" s="6" t="s">
        <v>8469</v>
      </c>
      <c r="AD1746" s="6">
        <v>0</v>
      </c>
      <c r="AE1746" s="6">
        <v>0</v>
      </c>
      <c r="AF1746" s="6" t="s">
        <v>4682</v>
      </c>
      <c r="AG1746" s="6">
        <v>5</v>
      </c>
      <c r="AI1746" s="6" t="s">
        <v>156</v>
      </c>
      <c r="AJ1746" s="6" t="s">
        <v>328</v>
      </c>
      <c r="AK1746" s="6" t="s">
        <v>8483</v>
      </c>
      <c r="AL1746" s="26" t="s">
        <v>157</v>
      </c>
      <c r="AQ1746" s="6" t="s">
        <v>1289</v>
      </c>
      <c r="AX1746" s="45" t="s">
        <v>2431</v>
      </c>
      <c r="AZ1746" s="6">
        <v>0</v>
      </c>
      <c r="BA1746" s="6">
        <v>0</v>
      </c>
      <c r="BB1746" s="45">
        <v>0</v>
      </c>
      <c r="BC1746" s="6">
        <v>0</v>
      </c>
      <c r="BD1746" s="6">
        <v>0</v>
      </c>
      <c r="BF1746" s="6">
        <v>0</v>
      </c>
      <c r="BG1746" s="45">
        <v>0</v>
      </c>
      <c r="BH1746" s="45">
        <v>0</v>
      </c>
      <c r="BI1746" s="6">
        <v>0</v>
      </c>
      <c r="BJ1746" s="6">
        <v>0</v>
      </c>
      <c r="BK1746" s="6">
        <v>0</v>
      </c>
      <c r="BL1746" s="45">
        <v>0</v>
      </c>
      <c r="BM1746" s="45">
        <v>0</v>
      </c>
      <c r="BN1746" s="6">
        <v>0</v>
      </c>
      <c r="BO1746" s="6">
        <v>0</v>
      </c>
      <c r="BP1746" s="6">
        <v>1</v>
      </c>
      <c r="BQ1746" s="6">
        <v>0</v>
      </c>
      <c r="BR1746" s="45">
        <v>0</v>
      </c>
      <c r="BT1746" s="45">
        <v>0</v>
      </c>
      <c r="BU1746" s="45">
        <v>0</v>
      </c>
      <c r="BX1746" s="6">
        <v>0</v>
      </c>
      <c r="BY1746" s="6" t="s">
        <v>21</v>
      </c>
      <c r="BZ1746" s="6">
        <f t="shared" si="81"/>
        <v>1</v>
      </c>
      <c r="CA1746" s="6">
        <f t="shared" si="82"/>
        <v>1</v>
      </c>
      <c r="CC1746" s="63" t="s">
        <v>4753</v>
      </c>
      <c r="CD1746" s="6" t="s">
        <v>3060</v>
      </c>
      <c r="CK1746" s="6" t="s">
        <v>7981</v>
      </c>
      <c r="DA1746" s="6" t="s">
        <v>21</v>
      </c>
      <c r="DC1746" s="6" t="s">
        <v>4434</v>
      </c>
      <c r="DD1746" s="6" t="s">
        <v>2547</v>
      </c>
      <c r="DF1746" s="29">
        <f t="shared" si="83"/>
        <v>0</v>
      </c>
      <c r="DG1746" s="6">
        <v>1</v>
      </c>
    </row>
    <row r="1747" spans="1:111" ht="16" hidden="1" x14ac:dyDescent="0.2">
      <c r="A1747" s="6" t="s">
        <v>3061</v>
      </c>
      <c r="B1747" s="25"/>
      <c r="C1747" s="25"/>
      <c r="F1747" s="25"/>
      <c r="G1747" s="63" t="s">
        <v>2512</v>
      </c>
      <c r="H1747" s="6" t="s">
        <v>155</v>
      </c>
      <c r="L1747" s="6" t="s">
        <v>3062</v>
      </c>
      <c r="P1747" s="6" t="s">
        <v>3533</v>
      </c>
      <c r="Q1747" s="31" t="s">
        <v>987</v>
      </c>
      <c r="X1747" s="6">
        <v>0</v>
      </c>
      <c r="Y1747" s="6">
        <v>5</v>
      </c>
      <c r="Z1747" s="6">
        <v>0</v>
      </c>
      <c r="AA1747" s="6">
        <v>0</v>
      </c>
      <c r="AB1747" s="6">
        <f>SUM(Table2026_09_25[[#This Row],[Number of in-person visits provided in reporting year.]:[Number of video/virtual visits provided in reporting year.]])</f>
        <v>5</v>
      </c>
      <c r="AC1747" s="6" t="s">
        <v>8469</v>
      </c>
      <c r="AD1747" s="6">
        <v>0</v>
      </c>
      <c r="AE1747" s="6">
        <v>0</v>
      </c>
      <c r="AF1747" s="6" t="s">
        <v>4682</v>
      </c>
      <c r="AG1747" s="6">
        <v>3</v>
      </c>
      <c r="AI1747" s="6" t="s">
        <v>156</v>
      </c>
      <c r="AJ1747" s="6" t="s">
        <v>328</v>
      </c>
      <c r="AK1747" s="6" t="s">
        <v>8483</v>
      </c>
      <c r="AL1747" s="26" t="s">
        <v>157</v>
      </c>
      <c r="AQ1747" s="6" t="s">
        <v>1289</v>
      </c>
      <c r="AX1747" s="45" t="s">
        <v>2431</v>
      </c>
      <c r="AZ1747" s="6">
        <v>0</v>
      </c>
      <c r="BA1747" s="6">
        <v>0</v>
      </c>
      <c r="BB1747" s="45">
        <v>0</v>
      </c>
      <c r="BC1747" s="6">
        <v>0.01</v>
      </c>
      <c r="BD1747" s="6">
        <v>0.01</v>
      </c>
      <c r="BF1747" s="6">
        <v>0</v>
      </c>
      <c r="BG1747" s="45">
        <v>0</v>
      </c>
      <c r="BH1747" s="45">
        <v>0</v>
      </c>
      <c r="BI1747" s="6">
        <v>0</v>
      </c>
      <c r="BJ1747" s="6">
        <v>0</v>
      </c>
      <c r="BK1747" s="6">
        <v>0</v>
      </c>
      <c r="BL1747" s="45">
        <v>0</v>
      </c>
      <c r="BM1747" s="45">
        <v>0</v>
      </c>
      <c r="BN1747" s="6">
        <v>0</v>
      </c>
      <c r="BO1747" s="6">
        <v>0</v>
      </c>
      <c r="BP1747" s="6">
        <v>0.01</v>
      </c>
      <c r="BQ1747" s="6">
        <v>0</v>
      </c>
      <c r="BR1747" s="45">
        <v>0</v>
      </c>
      <c r="BT1747" s="45">
        <v>0</v>
      </c>
      <c r="BU1747" s="45">
        <v>0</v>
      </c>
      <c r="BX1747" s="6">
        <v>0</v>
      </c>
      <c r="BY1747" s="6" t="s">
        <v>21</v>
      </c>
      <c r="BZ1747" s="6">
        <f t="shared" si="81"/>
        <v>0.03</v>
      </c>
      <c r="CA1747" s="6">
        <f t="shared" si="82"/>
        <v>0.01</v>
      </c>
      <c r="CC1747" s="63" t="s">
        <v>4753</v>
      </c>
      <c r="CD1747" s="6" t="s">
        <v>3063</v>
      </c>
      <c r="CK1747" s="6" t="s">
        <v>7981</v>
      </c>
      <c r="DA1747" s="6" t="s">
        <v>21</v>
      </c>
      <c r="DC1747" s="6" t="s">
        <v>4434</v>
      </c>
      <c r="DD1747" s="6" t="s">
        <v>2547</v>
      </c>
      <c r="DF1747" s="29">
        <f t="shared" si="83"/>
        <v>0</v>
      </c>
      <c r="DG1747" s="6">
        <v>1</v>
      </c>
    </row>
    <row r="1748" spans="1:111" ht="16" hidden="1" x14ac:dyDescent="0.2">
      <c r="A1748" s="6" t="s">
        <v>3064</v>
      </c>
      <c r="B1748" s="25"/>
      <c r="C1748" s="25"/>
      <c r="F1748" s="25"/>
      <c r="G1748" s="63" t="s">
        <v>2512</v>
      </c>
      <c r="H1748" s="6" t="s">
        <v>155</v>
      </c>
      <c r="L1748" s="6" t="s">
        <v>3065</v>
      </c>
      <c r="P1748" s="6" t="s">
        <v>1096</v>
      </c>
      <c r="Q1748" s="6" t="s">
        <v>446</v>
      </c>
      <c r="X1748" s="6">
        <v>34</v>
      </c>
      <c r="Y1748" s="6">
        <v>348</v>
      </c>
      <c r="Z1748" s="6">
        <v>164</v>
      </c>
      <c r="AA1748" s="6">
        <v>0</v>
      </c>
      <c r="AB1748" s="6">
        <f>SUM(Table2026_09_25[[#This Row],[Number of in-person visits provided in reporting year.]:[Number of video/virtual visits provided in reporting year.]])</f>
        <v>512</v>
      </c>
      <c r="AC1748" s="6" t="s">
        <v>8469</v>
      </c>
      <c r="AD1748" s="6">
        <v>0</v>
      </c>
      <c r="AE1748" s="6">
        <v>0</v>
      </c>
      <c r="AF1748" s="6" t="s">
        <v>4682</v>
      </c>
      <c r="AG1748" s="6">
        <v>9</v>
      </c>
      <c r="AI1748" s="6" t="s">
        <v>6502</v>
      </c>
      <c r="AJ1748" s="6" t="s">
        <v>328</v>
      </c>
      <c r="AK1748" s="6" t="s">
        <v>8483</v>
      </c>
      <c r="AL1748" s="26" t="s">
        <v>3066</v>
      </c>
      <c r="AQ1748" s="6" t="s">
        <v>1289</v>
      </c>
      <c r="AX1748" s="45" t="s">
        <v>2431</v>
      </c>
      <c r="AZ1748" s="6">
        <v>0</v>
      </c>
      <c r="BA1748" s="6">
        <v>0</v>
      </c>
      <c r="BB1748" s="45">
        <v>0</v>
      </c>
      <c r="BC1748" s="6">
        <v>0</v>
      </c>
      <c r="BD1748" s="6">
        <v>0</v>
      </c>
      <c r="BF1748" s="6">
        <v>0</v>
      </c>
      <c r="BG1748" s="45">
        <v>0</v>
      </c>
      <c r="BH1748" s="45">
        <v>0</v>
      </c>
      <c r="BI1748" s="6">
        <v>0</v>
      </c>
      <c r="BJ1748" s="6">
        <v>0</v>
      </c>
      <c r="BK1748" s="6">
        <v>0</v>
      </c>
      <c r="BL1748" s="45">
        <v>0</v>
      </c>
      <c r="BM1748" s="45">
        <v>0</v>
      </c>
      <c r="BN1748" s="6">
        <v>0</v>
      </c>
      <c r="BO1748" s="6">
        <v>0</v>
      </c>
      <c r="BP1748" s="6">
        <v>0</v>
      </c>
      <c r="BQ1748" s="6">
        <v>0</v>
      </c>
      <c r="BR1748" s="45">
        <v>0</v>
      </c>
      <c r="BT1748" s="45">
        <v>0</v>
      </c>
      <c r="BU1748" s="45">
        <v>0</v>
      </c>
      <c r="BX1748" s="6">
        <v>0.5</v>
      </c>
      <c r="BY1748" s="6" t="s">
        <v>3067</v>
      </c>
      <c r="BZ1748" s="6">
        <f t="shared" si="81"/>
        <v>0</v>
      </c>
      <c r="CA1748" s="6">
        <f t="shared" si="82"/>
        <v>0.5</v>
      </c>
      <c r="CC1748" s="63" t="s">
        <v>4753</v>
      </c>
      <c r="CD1748" s="6" t="s">
        <v>3068</v>
      </c>
      <c r="CK1748" s="6" t="s">
        <v>7981</v>
      </c>
      <c r="DA1748" s="6" t="s">
        <v>21</v>
      </c>
      <c r="DC1748" s="6" t="s">
        <v>4434</v>
      </c>
      <c r="DD1748" s="6" t="s">
        <v>2547</v>
      </c>
      <c r="DF1748" s="29">
        <f t="shared" si="83"/>
        <v>0</v>
      </c>
      <c r="DG1748" s="6">
        <v>1</v>
      </c>
    </row>
    <row r="1749" spans="1:111" ht="16" hidden="1" x14ac:dyDescent="0.2">
      <c r="A1749" s="6" t="s">
        <v>3069</v>
      </c>
      <c r="B1749" s="25"/>
      <c r="C1749" s="25"/>
      <c r="F1749" s="25"/>
      <c r="G1749" s="63" t="s">
        <v>2512</v>
      </c>
      <c r="H1749" s="6" t="s">
        <v>155</v>
      </c>
      <c r="L1749" s="6" t="s">
        <v>3070</v>
      </c>
      <c r="P1749" s="6" t="s">
        <v>358</v>
      </c>
      <c r="Q1749" s="6" t="s">
        <v>5011</v>
      </c>
      <c r="X1749" s="6">
        <v>375</v>
      </c>
      <c r="Y1749" s="6">
        <v>5410</v>
      </c>
      <c r="Z1749" s="6">
        <v>215</v>
      </c>
      <c r="AA1749" s="6">
        <v>0</v>
      </c>
      <c r="AB1749" s="6">
        <f>SUM(Table2026_09_25[[#This Row],[Number of in-person visits provided in reporting year.]:[Number of video/virtual visits provided in reporting year.]])</f>
        <v>5625</v>
      </c>
      <c r="AC1749" s="6" t="s">
        <v>8469</v>
      </c>
      <c r="AD1749" s="6">
        <v>0</v>
      </c>
      <c r="AE1749" s="6">
        <v>0</v>
      </c>
      <c r="AF1749" s="6" t="s">
        <v>4682</v>
      </c>
      <c r="AG1749" s="6">
        <v>54</v>
      </c>
      <c r="AI1749" s="6" t="s">
        <v>156</v>
      </c>
      <c r="AJ1749" s="6" t="s">
        <v>328</v>
      </c>
      <c r="AK1749" s="6" t="s">
        <v>8483</v>
      </c>
      <c r="AL1749" s="26" t="s">
        <v>157</v>
      </c>
      <c r="AQ1749" s="6" t="s">
        <v>1289</v>
      </c>
      <c r="AX1749" s="45" t="s">
        <v>2431</v>
      </c>
      <c r="AZ1749" s="6">
        <v>0</v>
      </c>
      <c r="BA1749" s="6">
        <v>0</v>
      </c>
      <c r="BB1749" s="45">
        <v>0</v>
      </c>
      <c r="BC1749" s="6">
        <v>0</v>
      </c>
      <c r="BD1749" s="6">
        <v>0</v>
      </c>
      <c r="BF1749" s="6">
        <v>0</v>
      </c>
      <c r="BG1749" s="45">
        <v>1</v>
      </c>
      <c r="BH1749" s="45">
        <v>0</v>
      </c>
      <c r="BI1749" s="6">
        <v>0</v>
      </c>
      <c r="BJ1749" s="6">
        <v>0</v>
      </c>
      <c r="BK1749" s="6">
        <v>0</v>
      </c>
      <c r="BL1749" s="45">
        <v>2</v>
      </c>
      <c r="BM1749" s="45">
        <v>0</v>
      </c>
      <c r="BN1749" s="6">
        <v>0</v>
      </c>
      <c r="BO1749" s="6">
        <v>0</v>
      </c>
      <c r="BP1749" s="6">
        <v>0</v>
      </c>
      <c r="BQ1749" s="6">
        <v>0</v>
      </c>
      <c r="BR1749" s="45">
        <v>0</v>
      </c>
      <c r="BT1749" s="45">
        <v>0</v>
      </c>
      <c r="BU1749" s="45">
        <v>0</v>
      </c>
      <c r="BX1749" s="6">
        <v>2</v>
      </c>
      <c r="BY1749" s="6" t="s">
        <v>3071</v>
      </c>
      <c r="BZ1749" s="6">
        <f t="shared" si="81"/>
        <v>3</v>
      </c>
      <c r="CA1749" s="6">
        <f t="shared" si="82"/>
        <v>5</v>
      </c>
      <c r="CC1749" s="63" t="s">
        <v>4753</v>
      </c>
      <c r="CD1749" s="6" t="s">
        <v>3072</v>
      </c>
      <c r="CK1749" s="6" t="s">
        <v>7981</v>
      </c>
      <c r="DA1749" s="6" t="s">
        <v>21</v>
      </c>
      <c r="DC1749" s="6" t="s">
        <v>4434</v>
      </c>
      <c r="DD1749" s="6" t="s">
        <v>2547</v>
      </c>
      <c r="DF1749" s="29">
        <f t="shared" si="83"/>
        <v>0</v>
      </c>
      <c r="DG1749" s="6">
        <v>1</v>
      </c>
    </row>
    <row r="1750" spans="1:111" ht="16" hidden="1" x14ac:dyDescent="0.2">
      <c r="A1750" s="6" t="s">
        <v>3073</v>
      </c>
      <c r="B1750" s="25"/>
      <c r="C1750" s="25"/>
      <c r="F1750" s="25"/>
      <c r="G1750" s="63" t="s">
        <v>2512</v>
      </c>
      <c r="H1750" s="6" t="s">
        <v>155</v>
      </c>
      <c r="L1750" s="6" t="s">
        <v>3075</v>
      </c>
      <c r="P1750" s="6" t="s">
        <v>3074</v>
      </c>
      <c r="Q1750" s="6" t="s">
        <v>4773</v>
      </c>
      <c r="X1750" s="6">
        <v>241</v>
      </c>
      <c r="Y1750" s="6">
        <v>2803</v>
      </c>
      <c r="Z1750" s="6">
        <v>0</v>
      </c>
      <c r="AA1750" s="6">
        <v>0</v>
      </c>
      <c r="AB1750" s="6">
        <f>SUM(Table2026_09_25[[#This Row],[Number of in-person visits provided in reporting year.]:[Number of video/virtual visits provided in reporting year.]])</f>
        <v>2803</v>
      </c>
      <c r="AC1750" s="6" t="s">
        <v>8469</v>
      </c>
      <c r="AD1750" s="6">
        <v>0</v>
      </c>
      <c r="AE1750" s="6">
        <v>0</v>
      </c>
      <c r="AF1750" s="6" t="s">
        <v>4682</v>
      </c>
      <c r="AG1750" s="6">
        <v>0</v>
      </c>
      <c r="AI1750" s="6" t="s">
        <v>156</v>
      </c>
      <c r="AJ1750" s="6" t="s">
        <v>328</v>
      </c>
      <c r="AK1750" s="6" t="s">
        <v>8483</v>
      </c>
      <c r="AL1750" s="26" t="s">
        <v>157</v>
      </c>
      <c r="AQ1750" s="6" t="s">
        <v>1289</v>
      </c>
      <c r="AX1750" s="45" t="s">
        <v>2431</v>
      </c>
      <c r="AZ1750" s="6">
        <v>0</v>
      </c>
      <c r="BA1750" s="6">
        <v>0</v>
      </c>
      <c r="BB1750" s="45">
        <v>0</v>
      </c>
      <c r="BC1750" s="6">
        <v>0</v>
      </c>
      <c r="BD1750" s="6">
        <v>0</v>
      </c>
      <c r="BF1750" s="6">
        <v>0</v>
      </c>
      <c r="BG1750" s="45">
        <v>0</v>
      </c>
      <c r="BH1750" s="45">
        <v>0</v>
      </c>
      <c r="BI1750" s="6">
        <v>0</v>
      </c>
      <c r="BJ1750" s="6">
        <v>0</v>
      </c>
      <c r="BK1750" s="6">
        <v>0</v>
      </c>
      <c r="BL1750" s="45">
        <v>0</v>
      </c>
      <c r="BM1750" s="45">
        <v>0</v>
      </c>
      <c r="BN1750" s="6">
        <v>0</v>
      </c>
      <c r="BO1750" s="6">
        <v>0</v>
      </c>
      <c r="BP1750" s="6">
        <v>1</v>
      </c>
      <c r="BQ1750" s="6">
        <v>0</v>
      </c>
      <c r="BR1750" s="45">
        <v>0</v>
      </c>
      <c r="BT1750" s="45">
        <v>0</v>
      </c>
      <c r="BU1750" s="45">
        <v>0</v>
      </c>
      <c r="BX1750" s="6">
        <v>0</v>
      </c>
      <c r="BY1750" s="6" t="s">
        <v>21</v>
      </c>
      <c r="BZ1750" s="6">
        <f t="shared" si="81"/>
        <v>1</v>
      </c>
      <c r="CA1750" s="6">
        <f t="shared" si="82"/>
        <v>1</v>
      </c>
      <c r="CC1750" s="63" t="s">
        <v>4753</v>
      </c>
      <c r="CD1750" s="6" t="s">
        <v>3076</v>
      </c>
      <c r="CK1750" s="6" t="s">
        <v>7981</v>
      </c>
      <c r="DA1750" s="6" t="s">
        <v>21</v>
      </c>
      <c r="DC1750" s="6" t="s">
        <v>4434</v>
      </c>
      <c r="DD1750" s="6" t="s">
        <v>2547</v>
      </c>
      <c r="DF1750" s="29">
        <f t="shared" si="83"/>
        <v>0</v>
      </c>
      <c r="DG1750" s="6">
        <v>1</v>
      </c>
    </row>
    <row r="1751" spans="1:111" ht="16" hidden="1" x14ac:dyDescent="0.2">
      <c r="A1751" s="6" t="s">
        <v>3581</v>
      </c>
      <c r="B1751" s="25"/>
      <c r="C1751" s="25"/>
      <c r="F1751" s="25"/>
      <c r="G1751" s="63" t="s">
        <v>2512</v>
      </c>
      <c r="H1751" s="6" t="s">
        <v>4718</v>
      </c>
      <c r="L1751" s="6" t="s">
        <v>3582</v>
      </c>
      <c r="P1751" s="6" t="s">
        <v>3534</v>
      </c>
      <c r="Q1751" s="31" t="s">
        <v>987</v>
      </c>
      <c r="X1751" s="6">
        <v>197</v>
      </c>
      <c r="Y1751" s="6">
        <v>1379</v>
      </c>
      <c r="Z1751" s="6">
        <v>0</v>
      </c>
      <c r="AA1751" s="6">
        <v>0</v>
      </c>
      <c r="AB1751" s="6">
        <f>SUM(Table2026_09_25[[#This Row],[Number of in-person visits provided in reporting year.]:[Number of video/virtual visits provided in reporting year.]])</f>
        <v>1379</v>
      </c>
      <c r="AC1751" s="6" t="s">
        <v>8469</v>
      </c>
      <c r="AD1751" s="6">
        <v>0</v>
      </c>
      <c r="AE1751" s="6">
        <v>0</v>
      </c>
      <c r="AF1751" s="6" t="s">
        <v>4682</v>
      </c>
      <c r="AG1751" s="6">
        <v>2.75</v>
      </c>
      <c r="AI1751" s="6" t="s">
        <v>4719</v>
      </c>
      <c r="AJ1751" s="6" t="s">
        <v>4716</v>
      </c>
      <c r="AK1751" s="6" t="s">
        <v>8483</v>
      </c>
      <c r="AL1751" s="26" t="s">
        <v>252</v>
      </c>
      <c r="AQ1751" s="6" t="s">
        <v>43</v>
      </c>
      <c r="AX1751" s="45" t="s">
        <v>2431</v>
      </c>
      <c r="AZ1751" s="6">
        <v>0</v>
      </c>
      <c r="BA1751" s="6">
        <v>0</v>
      </c>
      <c r="BB1751" s="45">
        <v>0</v>
      </c>
      <c r="BC1751" s="6">
        <v>1</v>
      </c>
      <c r="BD1751" s="6">
        <v>0</v>
      </c>
      <c r="BF1751" s="6">
        <v>0.5</v>
      </c>
      <c r="BG1751" s="45">
        <v>0</v>
      </c>
      <c r="BH1751" s="45">
        <v>0</v>
      </c>
      <c r="BI1751" s="6">
        <v>0</v>
      </c>
      <c r="BJ1751" s="6">
        <v>0</v>
      </c>
      <c r="BK1751" s="6">
        <v>0</v>
      </c>
      <c r="BL1751" s="45">
        <v>0</v>
      </c>
      <c r="BM1751" s="45">
        <v>0</v>
      </c>
      <c r="BN1751" s="6">
        <v>0</v>
      </c>
      <c r="BO1751" s="6">
        <v>0</v>
      </c>
      <c r="BP1751" s="6">
        <v>0</v>
      </c>
      <c r="BQ1751" s="6">
        <v>0</v>
      </c>
      <c r="BR1751" s="45">
        <v>0</v>
      </c>
      <c r="BT1751" s="45">
        <v>0</v>
      </c>
      <c r="BU1751" s="45">
        <v>0</v>
      </c>
      <c r="BX1751" s="6">
        <v>0</v>
      </c>
      <c r="BY1751" s="6" t="s">
        <v>21</v>
      </c>
      <c r="BZ1751" s="6">
        <f t="shared" si="81"/>
        <v>1.5</v>
      </c>
      <c r="CA1751" s="6">
        <f t="shared" si="82"/>
        <v>0.5</v>
      </c>
      <c r="CC1751" s="63" t="s">
        <v>21</v>
      </c>
      <c r="CD1751" s="6" t="s">
        <v>3583</v>
      </c>
      <c r="CK1751" s="6" t="s">
        <v>5148</v>
      </c>
      <c r="DA1751" s="6" t="s">
        <v>21</v>
      </c>
      <c r="DC1751" s="6" t="s">
        <v>4434</v>
      </c>
      <c r="DD1751" s="6" t="s">
        <v>699</v>
      </c>
      <c r="DF1751" s="29">
        <f t="shared" si="83"/>
        <v>0</v>
      </c>
      <c r="DG1751" s="6">
        <v>1</v>
      </c>
    </row>
    <row r="1752" spans="1:111" ht="16" hidden="1" x14ac:dyDescent="0.2">
      <c r="A1752" s="6" t="s">
        <v>3584</v>
      </c>
      <c r="B1752" s="25"/>
      <c r="C1752" s="25"/>
      <c r="F1752" s="25"/>
      <c r="G1752" s="63" t="s">
        <v>2512</v>
      </c>
      <c r="H1752" s="6" t="s">
        <v>4718</v>
      </c>
      <c r="L1752" s="6" t="s">
        <v>3585</v>
      </c>
      <c r="P1752" s="6" t="s">
        <v>2418</v>
      </c>
      <c r="Q1752" s="6" t="s">
        <v>4680</v>
      </c>
      <c r="X1752" s="6">
        <v>0</v>
      </c>
      <c r="Y1752" s="6">
        <v>139</v>
      </c>
      <c r="Z1752" s="6">
        <v>14</v>
      </c>
      <c r="AA1752" s="6">
        <v>7</v>
      </c>
      <c r="AB1752" s="6">
        <f>SUM(Table2026_09_25[[#This Row],[Number of in-person visits provided in reporting year.]:[Number of video/virtual visits provided in reporting year.]])</f>
        <v>160</v>
      </c>
      <c r="AC1752" s="6" t="s">
        <v>8469</v>
      </c>
      <c r="AD1752" s="6">
        <v>0</v>
      </c>
      <c r="AE1752" s="6">
        <v>0</v>
      </c>
      <c r="AG1752" s="6">
        <v>19</v>
      </c>
      <c r="AI1752" s="6" t="s">
        <v>4719</v>
      </c>
      <c r="AJ1752" s="6" t="s">
        <v>4716</v>
      </c>
      <c r="AK1752" s="6" t="s">
        <v>8483</v>
      </c>
      <c r="AL1752" s="26" t="s">
        <v>252</v>
      </c>
      <c r="AQ1752" s="6" t="s">
        <v>43</v>
      </c>
      <c r="AX1752" s="45" t="s">
        <v>2431</v>
      </c>
      <c r="AZ1752" s="6">
        <v>0</v>
      </c>
      <c r="BA1752" s="6">
        <v>0</v>
      </c>
      <c r="BB1752" s="45">
        <v>0</v>
      </c>
      <c r="BC1752" s="6">
        <v>0</v>
      </c>
      <c r="BD1752" s="6">
        <v>0</v>
      </c>
      <c r="BF1752" s="6">
        <v>0</v>
      </c>
      <c r="BG1752" s="45">
        <v>0</v>
      </c>
      <c r="BH1752" s="45">
        <v>0</v>
      </c>
      <c r="BI1752" s="6">
        <v>0</v>
      </c>
      <c r="BJ1752" s="6">
        <v>0</v>
      </c>
      <c r="BK1752" s="6">
        <v>0</v>
      </c>
      <c r="BL1752" s="45">
        <v>0</v>
      </c>
      <c r="BM1752" s="45">
        <v>0</v>
      </c>
      <c r="BN1752" s="6">
        <v>0</v>
      </c>
      <c r="BO1752" s="6">
        <v>0</v>
      </c>
      <c r="BP1752" s="6">
        <v>0</v>
      </c>
      <c r="BQ1752" s="6">
        <v>0</v>
      </c>
      <c r="BR1752" s="45">
        <v>0</v>
      </c>
      <c r="BT1752" s="45">
        <v>0</v>
      </c>
      <c r="BU1752" s="45">
        <v>0</v>
      </c>
      <c r="BX1752" s="6">
        <v>0</v>
      </c>
      <c r="BY1752" s="6" t="s">
        <v>21</v>
      </c>
      <c r="BZ1752" s="6">
        <f t="shared" si="81"/>
        <v>0</v>
      </c>
      <c r="CA1752" s="6">
        <f t="shared" si="82"/>
        <v>0</v>
      </c>
      <c r="CC1752" s="63" t="s">
        <v>21</v>
      </c>
      <c r="CD1752" s="6" t="s">
        <v>3586</v>
      </c>
      <c r="CK1752" s="6" t="s">
        <v>5148</v>
      </c>
      <c r="DA1752" s="6" t="s">
        <v>21</v>
      </c>
      <c r="DC1752" s="6" t="s">
        <v>4434</v>
      </c>
      <c r="DD1752" s="6" t="s">
        <v>699</v>
      </c>
      <c r="DF1752" s="29">
        <f t="shared" si="83"/>
        <v>0</v>
      </c>
      <c r="DG1752" s="6">
        <v>1</v>
      </c>
    </row>
    <row r="1753" spans="1:111" ht="16" hidden="1" x14ac:dyDescent="0.2">
      <c r="A1753" s="6" t="s">
        <v>3022</v>
      </c>
      <c r="B1753" s="25"/>
      <c r="C1753" s="25"/>
      <c r="F1753" s="25"/>
      <c r="G1753" s="63" t="s">
        <v>2512</v>
      </c>
      <c r="H1753" s="6" t="s">
        <v>4885</v>
      </c>
      <c r="L1753" s="6" t="s">
        <v>4888</v>
      </c>
      <c r="P1753" s="6" t="s">
        <v>558</v>
      </c>
      <c r="Q1753" s="6" t="s">
        <v>4773</v>
      </c>
      <c r="X1753" s="6">
        <v>665</v>
      </c>
      <c r="Y1753" s="6">
        <v>1722</v>
      </c>
      <c r="Z1753" s="6">
        <v>748</v>
      </c>
      <c r="AA1753" s="6">
        <v>0</v>
      </c>
      <c r="AB1753" s="6">
        <f>SUM(Table2026_09_25[[#This Row],[Number of in-person visits provided in reporting year.]:[Number of video/virtual visits provided in reporting year.]])</f>
        <v>2470</v>
      </c>
      <c r="AC1753" s="6" t="s">
        <v>8469</v>
      </c>
      <c r="AD1753" s="6">
        <v>0</v>
      </c>
      <c r="AE1753" s="6">
        <v>0</v>
      </c>
      <c r="AF1753" s="6" t="s">
        <v>4682</v>
      </c>
      <c r="AG1753" s="6">
        <v>14</v>
      </c>
      <c r="AI1753" s="6" t="s">
        <v>4889</v>
      </c>
      <c r="AJ1753" s="6" t="s">
        <v>4890</v>
      </c>
      <c r="AK1753" s="6" t="s">
        <v>8483</v>
      </c>
      <c r="AL1753" s="26" t="s">
        <v>3024</v>
      </c>
      <c r="AQ1753" s="6" t="s">
        <v>107</v>
      </c>
      <c r="AX1753" s="45" t="s">
        <v>2431</v>
      </c>
      <c r="AZ1753" s="6">
        <v>0.8</v>
      </c>
      <c r="BA1753" s="6">
        <v>0.2</v>
      </c>
      <c r="BB1753" s="45">
        <v>0</v>
      </c>
      <c r="BC1753" s="6">
        <v>0</v>
      </c>
      <c r="BD1753" s="6">
        <v>0</v>
      </c>
      <c r="BF1753" s="6">
        <v>0</v>
      </c>
      <c r="BG1753" s="45">
        <v>1</v>
      </c>
      <c r="BH1753" s="45">
        <v>0</v>
      </c>
      <c r="BI1753" s="6">
        <v>0</v>
      </c>
      <c r="BJ1753" s="6">
        <v>0</v>
      </c>
      <c r="BK1753" s="6">
        <v>0</v>
      </c>
      <c r="BL1753" s="45">
        <v>0</v>
      </c>
      <c r="BM1753" s="45">
        <v>0</v>
      </c>
      <c r="BN1753" s="6">
        <v>0</v>
      </c>
      <c r="BO1753" s="6">
        <v>0</v>
      </c>
      <c r="BP1753" s="6">
        <v>1</v>
      </c>
      <c r="BQ1753" s="6">
        <v>0</v>
      </c>
      <c r="BR1753" s="45">
        <v>2</v>
      </c>
      <c r="BT1753" s="45">
        <v>0</v>
      </c>
      <c r="BU1753" s="45">
        <v>0</v>
      </c>
      <c r="BX1753" s="6">
        <v>0</v>
      </c>
      <c r="BY1753" s="6" t="s">
        <v>21</v>
      </c>
      <c r="BZ1753" s="6">
        <f t="shared" si="81"/>
        <v>5</v>
      </c>
      <c r="CA1753" s="6">
        <f t="shared" si="82"/>
        <v>4</v>
      </c>
      <c r="CC1753" s="63" t="s">
        <v>4687</v>
      </c>
      <c r="CD1753" s="6" t="s">
        <v>3025</v>
      </c>
      <c r="CK1753" s="6" t="s">
        <v>7981</v>
      </c>
      <c r="DA1753" s="6" t="s">
        <v>3026</v>
      </c>
      <c r="DC1753" s="6" t="s">
        <v>4434</v>
      </c>
      <c r="DD1753" s="6" t="s">
        <v>3027</v>
      </c>
      <c r="DF1753" s="29">
        <f t="shared" si="83"/>
        <v>0</v>
      </c>
      <c r="DG1753" s="6">
        <v>1</v>
      </c>
    </row>
    <row r="1754" spans="1:111" ht="16" hidden="1" x14ac:dyDescent="0.2">
      <c r="A1754" s="6" t="s">
        <v>3081</v>
      </c>
      <c r="B1754" s="25"/>
      <c r="C1754" s="25"/>
      <c r="F1754" s="25"/>
      <c r="G1754" s="63" t="s">
        <v>2512</v>
      </c>
      <c r="H1754" s="6" t="s">
        <v>240</v>
      </c>
      <c r="L1754" s="6" t="s">
        <v>3082</v>
      </c>
      <c r="P1754" s="6" t="s">
        <v>558</v>
      </c>
      <c r="Q1754" s="6" t="s">
        <v>4773</v>
      </c>
      <c r="X1754" s="6">
        <v>247</v>
      </c>
      <c r="Y1754" s="6">
        <v>143</v>
      </c>
      <c r="Z1754" s="6">
        <v>0</v>
      </c>
      <c r="AA1754" s="6">
        <v>0</v>
      </c>
      <c r="AB1754" s="6">
        <f>SUM(Table2026_09_25[[#This Row],[Number of in-person visits provided in reporting year.]:[Number of video/virtual visits provided in reporting year.]])</f>
        <v>143</v>
      </c>
      <c r="AC1754" s="6" t="s">
        <v>8469</v>
      </c>
      <c r="AD1754" s="6">
        <v>0</v>
      </c>
      <c r="AE1754" s="6">
        <v>0</v>
      </c>
      <c r="AF1754" s="6" t="s">
        <v>4682</v>
      </c>
      <c r="AG1754" s="6">
        <v>0</v>
      </c>
      <c r="AI1754" s="6" t="s">
        <v>4961</v>
      </c>
      <c r="AJ1754" s="6" t="s">
        <v>1558</v>
      </c>
      <c r="AK1754" s="6" t="s">
        <v>8483</v>
      </c>
      <c r="AL1754" s="26" t="s">
        <v>241</v>
      </c>
      <c r="AQ1754" s="6" t="s">
        <v>63</v>
      </c>
      <c r="AX1754" s="45" t="s">
        <v>2431</v>
      </c>
      <c r="AZ1754" s="6">
        <v>0</v>
      </c>
      <c r="BA1754" s="6">
        <v>0</v>
      </c>
      <c r="BB1754" s="45">
        <v>0</v>
      </c>
      <c r="BC1754" s="6">
        <v>0</v>
      </c>
      <c r="BD1754" s="6">
        <v>0</v>
      </c>
      <c r="BF1754" s="6">
        <v>0</v>
      </c>
      <c r="BG1754" s="45">
        <v>0</v>
      </c>
      <c r="BH1754" s="45">
        <v>0</v>
      </c>
      <c r="BI1754" s="6">
        <v>0</v>
      </c>
      <c r="BJ1754" s="6">
        <v>0</v>
      </c>
      <c r="BK1754" s="6">
        <v>0</v>
      </c>
      <c r="BL1754" s="45">
        <v>0</v>
      </c>
      <c r="BM1754" s="45">
        <v>0</v>
      </c>
      <c r="BN1754" s="6">
        <v>0</v>
      </c>
      <c r="BO1754" s="6">
        <v>0</v>
      </c>
      <c r="BP1754" s="6">
        <v>0</v>
      </c>
      <c r="BQ1754" s="6">
        <v>0</v>
      </c>
      <c r="BR1754" s="45">
        <v>1</v>
      </c>
      <c r="BT1754" s="45">
        <v>0</v>
      </c>
      <c r="BU1754" s="45">
        <v>0</v>
      </c>
      <c r="BX1754" s="6">
        <v>0</v>
      </c>
      <c r="BY1754" s="6" t="s">
        <v>21</v>
      </c>
      <c r="BZ1754" s="6">
        <f t="shared" si="81"/>
        <v>1</v>
      </c>
      <c r="CA1754" s="6">
        <f t="shared" si="82"/>
        <v>1</v>
      </c>
      <c r="CC1754" s="63" t="s">
        <v>4687</v>
      </c>
      <c r="CD1754" s="6" t="s">
        <v>21</v>
      </c>
      <c r="CK1754" s="6" t="s">
        <v>5148</v>
      </c>
      <c r="DA1754" s="6" t="s">
        <v>21</v>
      </c>
      <c r="DC1754" s="6" t="s">
        <v>4434</v>
      </c>
      <c r="DD1754" s="6" t="s">
        <v>1487</v>
      </c>
      <c r="DF1754" s="29">
        <f t="shared" si="83"/>
        <v>0</v>
      </c>
      <c r="DG1754" s="6">
        <v>1</v>
      </c>
    </row>
    <row r="1755" spans="1:111" ht="16" hidden="1" x14ac:dyDescent="0.2">
      <c r="A1755" s="6" t="s">
        <v>3083</v>
      </c>
      <c r="B1755" s="25"/>
      <c r="C1755" s="25"/>
      <c r="F1755" s="25"/>
      <c r="G1755" s="63" t="s">
        <v>2512</v>
      </c>
      <c r="H1755" s="6" t="s">
        <v>240</v>
      </c>
      <c r="L1755" s="6" t="s">
        <v>3084</v>
      </c>
      <c r="P1755" s="6" t="s">
        <v>1096</v>
      </c>
      <c r="Q1755" s="6" t="s">
        <v>446</v>
      </c>
      <c r="X1755" s="6">
        <v>23</v>
      </c>
      <c r="Y1755" s="6">
        <v>23</v>
      </c>
      <c r="Z1755" s="6">
        <v>0</v>
      </c>
      <c r="AA1755" s="6">
        <v>0</v>
      </c>
      <c r="AB1755" s="6">
        <f>SUM(Table2026_09_25[[#This Row],[Number of in-person visits provided in reporting year.]:[Number of video/virtual visits provided in reporting year.]])</f>
        <v>23</v>
      </c>
      <c r="AC1755" s="6" t="s">
        <v>8469</v>
      </c>
      <c r="AD1755" s="6">
        <v>0</v>
      </c>
      <c r="AE1755" s="6">
        <v>0</v>
      </c>
      <c r="AF1755" s="6" t="s">
        <v>4682</v>
      </c>
      <c r="AG1755" s="6">
        <v>20</v>
      </c>
      <c r="AI1755" s="6" t="s">
        <v>4961</v>
      </c>
      <c r="AJ1755" s="6" t="s">
        <v>1558</v>
      </c>
      <c r="AK1755" s="6" t="s">
        <v>8483</v>
      </c>
      <c r="AL1755" s="26" t="s">
        <v>241</v>
      </c>
      <c r="AQ1755" s="6" t="s">
        <v>63</v>
      </c>
      <c r="AX1755" s="45" t="s">
        <v>2431</v>
      </c>
      <c r="AZ1755" s="6">
        <v>0</v>
      </c>
      <c r="BA1755" s="6">
        <v>0</v>
      </c>
      <c r="BB1755" s="45">
        <v>0</v>
      </c>
      <c r="BC1755" s="6">
        <v>0</v>
      </c>
      <c r="BD1755" s="6">
        <v>0</v>
      </c>
      <c r="BF1755" s="6">
        <v>0</v>
      </c>
      <c r="BG1755" s="45">
        <v>0</v>
      </c>
      <c r="BH1755" s="45">
        <v>0</v>
      </c>
      <c r="BI1755" s="6">
        <v>0</v>
      </c>
      <c r="BJ1755" s="6">
        <v>0</v>
      </c>
      <c r="BK1755" s="6">
        <v>0</v>
      </c>
      <c r="BL1755" s="45">
        <v>0</v>
      </c>
      <c r="BM1755" s="45">
        <v>0</v>
      </c>
      <c r="BN1755" s="6">
        <v>0</v>
      </c>
      <c r="BO1755" s="6">
        <v>0</v>
      </c>
      <c r="BP1755" s="6">
        <v>1</v>
      </c>
      <c r="BQ1755" s="6">
        <v>0</v>
      </c>
      <c r="BR1755" s="45">
        <v>0</v>
      </c>
      <c r="BT1755" s="45">
        <v>0</v>
      </c>
      <c r="BU1755" s="45">
        <v>0</v>
      </c>
      <c r="BX1755" s="6">
        <v>0</v>
      </c>
      <c r="BY1755" s="6" t="s">
        <v>21</v>
      </c>
      <c r="BZ1755" s="6">
        <f t="shared" si="81"/>
        <v>1</v>
      </c>
      <c r="CA1755" s="6">
        <f t="shared" si="82"/>
        <v>1</v>
      </c>
      <c r="CC1755" s="63" t="s">
        <v>4687</v>
      </c>
      <c r="CD1755" s="6" t="s">
        <v>21</v>
      </c>
      <c r="CK1755" s="6" t="s">
        <v>5148</v>
      </c>
      <c r="DA1755" s="6" t="s">
        <v>3085</v>
      </c>
      <c r="DC1755" s="6" t="s">
        <v>4434</v>
      </c>
      <c r="DD1755" s="6" t="s">
        <v>1487</v>
      </c>
      <c r="DF1755" s="29">
        <f t="shared" si="83"/>
        <v>0</v>
      </c>
      <c r="DG1755" s="6">
        <v>1</v>
      </c>
    </row>
    <row r="1756" spans="1:111" ht="16" hidden="1" x14ac:dyDescent="0.2">
      <c r="A1756" s="6" t="s">
        <v>3086</v>
      </c>
      <c r="B1756" s="25"/>
      <c r="C1756" s="25"/>
      <c r="F1756" s="25"/>
      <c r="G1756" s="63" t="s">
        <v>2512</v>
      </c>
      <c r="H1756" s="6" t="s">
        <v>6652</v>
      </c>
      <c r="L1756" s="6" t="s">
        <v>3087</v>
      </c>
      <c r="P1756" s="6" t="s">
        <v>3536</v>
      </c>
      <c r="Q1756" s="6" t="s">
        <v>4773</v>
      </c>
      <c r="X1756" s="6">
        <v>40</v>
      </c>
      <c r="Y1756" s="6">
        <v>55</v>
      </c>
      <c r="Z1756" s="6">
        <v>0</v>
      </c>
      <c r="AA1756" s="6">
        <v>0</v>
      </c>
      <c r="AB1756" s="6">
        <f>SUM(Table2026_09_25[[#This Row],[Number of in-person visits provided in reporting year.]:[Number of video/virtual visits provided in reporting year.]])</f>
        <v>55</v>
      </c>
      <c r="AC1756" s="6" t="s">
        <v>8469</v>
      </c>
      <c r="AD1756" s="6">
        <v>0</v>
      </c>
      <c r="AE1756" s="6">
        <v>0</v>
      </c>
      <c r="AF1756" s="6" t="s">
        <v>4682</v>
      </c>
      <c r="AG1756" s="6">
        <v>196</v>
      </c>
      <c r="AI1756" s="6" t="s">
        <v>6654</v>
      </c>
      <c r="AJ1756" s="6" t="s">
        <v>6655</v>
      </c>
      <c r="AK1756" s="6" t="s">
        <v>8483</v>
      </c>
      <c r="AL1756" s="26" t="s">
        <v>2578</v>
      </c>
      <c r="AQ1756" s="6" t="s">
        <v>107</v>
      </c>
      <c r="AX1756" s="45" t="s">
        <v>2431</v>
      </c>
      <c r="AZ1756" s="6">
        <v>0.2</v>
      </c>
      <c r="BA1756" s="6">
        <v>0</v>
      </c>
      <c r="BB1756" s="45">
        <v>0</v>
      </c>
      <c r="BC1756" s="6">
        <v>0.1</v>
      </c>
      <c r="BD1756" s="6">
        <v>0</v>
      </c>
      <c r="BF1756" s="6">
        <v>0.1</v>
      </c>
      <c r="BG1756" s="45">
        <v>0</v>
      </c>
      <c r="BH1756" s="45">
        <v>0</v>
      </c>
      <c r="BI1756" s="6">
        <v>0</v>
      </c>
      <c r="BJ1756" s="6">
        <v>0</v>
      </c>
      <c r="BK1756" s="6">
        <v>0</v>
      </c>
      <c r="BL1756" s="45">
        <v>0</v>
      </c>
      <c r="BM1756" s="45">
        <v>0</v>
      </c>
      <c r="BN1756" s="6">
        <v>0</v>
      </c>
      <c r="BO1756" s="6">
        <v>0</v>
      </c>
      <c r="BP1756" s="6">
        <v>0</v>
      </c>
      <c r="BQ1756" s="6">
        <v>0</v>
      </c>
      <c r="BR1756" s="45">
        <v>0</v>
      </c>
      <c r="BT1756" s="45">
        <v>0</v>
      </c>
      <c r="BU1756" s="45">
        <v>0</v>
      </c>
      <c r="BX1756" s="6">
        <v>0</v>
      </c>
      <c r="BY1756" s="6" t="s">
        <v>21</v>
      </c>
      <c r="BZ1756" s="6">
        <f t="shared" si="81"/>
        <v>0.4</v>
      </c>
      <c r="CA1756" s="6">
        <f t="shared" si="82"/>
        <v>0.1</v>
      </c>
      <c r="CC1756" s="63" t="s">
        <v>4687</v>
      </c>
      <c r="CD1756" s="6" t="s">
        <v>3088</v>
      </c>
      <c r="CK1756" s="6" t="s">
        <v>7981</v>
      </c>
      <c r="DA1756" s="6" t="s">
        <v>3089</v>
      </c>
      <c r="DC1756" s="6" t="s">
        <v>4434</v>
      </c>
      <c r="DD1756" s="6" t="s">
        <v>2581</v>
      </c>
      <c r="DF1756" s="29">
        <f t="shared" si="83"/>
        <v>0</v>
      </c>
      <c r="DG1756" s="6">
        <v>1</v>
      </c>
    </row>
    <row r="1757" spans="1:111" ht="16" hidden="1" x14ac:dyDescent="0.2">
      <c r="A1757" s="6" t="s">
        <v>3077</v>
      </c>
      <c r="B1757" s="25"/>
      <c r="C1757" s="25"/>
      <c r="F1757" s="25"/>
      <c r="G1757" s="63" t="s">
        <v>2512</v>
      </c>
      <c r="H1757" s="6" t="s">
        <v>7809</v>
      </c>
      <c r="L1757" s="6" t="s">
        <v>3078</v>
      </c>
      <c r="P1757" s="6" t="s">
        <v>3529</v>
      </c>
      <c r="Q1757" s="6" t="s">
        <v>4730</v>
      </c>
      <c r="X1757" s="6">
        <v>0</v>
      </c>
      <c r="Y1757" s="6">
        <v>0</v>
      </c>
      <c r="Z1757" s="6">
        <v>0</v>
      </c>
      <c r="AA1757" s="6">
        <v>0</v>
      </c>
      <c r="AB1757" s="6">
        <f>SUM(Table2026_09_25[[#This Row],[Number of in-person visits provided in reporting year.]:[Number of video/virtual visits provided in reporting year.]])</f>
        <v>0</v>
      </c>
      <c r="AC1757" s="6" t="s">
        <v>8469</v>
      </c>
      <c r="AD1757" s="6">
        <v>0</v>
      </c>
      <c r="AE1757" s="6">
        <v>0</v>
      </c>
      <c r="AG1757" s="6">
        <v>0</v>
      </c>
      <c r="AI1757" s="6" t="s">
        <v>2575</v>
      </c>
      <c r="AJ1757" s="6" t="s">
        <v>149</v>
      </c>
      <c r="AK1757" s="6" t="s">
        <v>8483</v>
      </c>
      <c r="AL1757" s="26" t="s">
        <v>195</v>
      </c>
      <c r="AQ1757" s="6" t="s">
        <v>63</v>
      </c>
      <c r="AX1757" s="45" t="s">
        <v>2431</v>
      </c>
      <c r="AZ1757" s="6">
        <v>0</v>
      </c>
      <c r="BA1757" s="6">
        <v>0</v>
      </c>
      <c r="BB1757" s="45">
        <v>0</v>
      </c>
      <c r="BC1757" s="6">
        <v>0</v>
      </c>
      <c r="BD1757" s="6">
        <v>0</v>
      </c>
      <c r="BF1757" s="6">
        <v>0</v>
      </c>
      <c r="BG1757" s="45">
        <v>0</v>
      </c>
      <c r="BH1757" s="45">
        <v>0</v>
      </c>
      <c r="BI1757" s="6">
        <v>0</v>
      </c>
      <c r="BJ1757" s="6">
        <v>0</v>
      </c>
      <c r="BK1757" s="6">
        <v>0</v>
      </c>
      <c r="BL1757" s="45">
        <v>0</v>
      </c>
      <c r="BM1757" s="45">
        <v>0</v>
      </c>
      <c r="BN1757" s="6">
        <v>0</v>
      </c>
      <c r="BO1757" s="6">
        <v>0</v>
      </c>
      <c r="BP1757" s="6">
        <v>0</v>
      </c>
      <c r="BQ1757" s="6">
        <v>0</v>
      </c>
      <c r="BR1757" s="45">
        <v>0</v>
      </c>
      <c r="BT1757" s="45">
        <v>0</v>
      </c>
      <c r="BU1757" s="45">
        <v>0</v>
      </c>
      <c r="BX1757" s="6">
        <v>0</v>
      </c>
      <c r="BY1757" s="6" t="s">
        <v>21</v>
      </c>
      <c r="BZ1757" s="6">
        <f t="shared" si="81"/>
        <v>0</v>
      </c>
      <c r="CA1757" s="6">
        <f t="shared" si="82"/>
        <v>0</v>
      </c>
      <c r="CC1757" s="63" t="s">
        <v>21</v>
      </c>
      <c r="CD1757" s="6" t="s">
        <v>21</v>
      </c>
      <c r="CK1757" s="6" t="s">
        <v>5148</v>
      </c>
      <c r="DA1757" s="6" t="s">
        <v>3079</v>
      </c>
      <c r="DC1757" s="6" t="s">
        <v>4434</v>
      </c>
      <c r="DD1757" s="6" t="s">
        <v>196</v>
      </c>
      <c r="DF1757" s="29">
        <f t="shared" si="83"/>
        <v>0</v>
      </c>
      <c r="DG1757" s="6">
        <v>1</v>
      </c>
    </row>
    <row r="1758" spans="1:111" ht="16" hidden="1" x14ac:dyDescent="0.2">
      <c r="A1758" s="6" t="s">
        <v>3080</v>
      </c>
      <c r="B1758" s="25"/>
      <c r="C1758" s="25"/>
      <c r="F1758" s="25"/>
      <c r="G1758" s="63" t="s">
        <v>2512</v>
      </c>
      <c r="H1758" s="6" t="s">
        <v>7809</v>
      </c>
      <c r="L1758" s="6" t="s">
        <v>1024</v>
      </c>
      <c r="P1758" s="6" t="s">
        <v>8125</v>
      </c>
      <c r="Q1758" s="6" t="s">
        <v>4773</v>
      </c>
      <c r="X1758" s="6">
        <v>0</v>
      </c>
      <c r="Y1758" s="6">
        <v>328</v>
      </c>
      <c r="Z1758" s="6">
        <v>0</v>
      </c>
      <c r="AA1758" s="6">
        <v>0</v>
      </c>
      <c r="AB1758" s="6">
        <f>SUM(Table2026_09_25[[#This Row],[Number of in-person visits provided in reporting year.]:[Number of video/virtual visits provided in reporting year.]])</f>
        <v>328</v>
      </c>
      <c r="AC1758" s="6" t="s">
        <v>8469</v>
      </c>
      <c r="AD1758" s="6">
        <v>0</v>
      </c>
      <c r="AE1758" s="6">
        <v>0</v>
      </c>
      <c r="AG1758" s="6">
        <v>0</v>
      </c>
      <c r="AI1758" s="6" t="s">
        <v>2575</v>
      </c>
      <c r="AJ1758" s="6" t="s">
        <v>149</v>
      </c>
      <c r="AK1758" s="6" t="s">
        <v>8483</v>
      </c>
      <c r="AL1758" s="26" t="s">
        <v>195</v>
      </c>
      <c r="AQ1758" s="6" t="s">
        <v>63</v>
      </c>
      <c r="AX1758" s="45" t="s">
        <v>2431</v>
      </c>
      <c r="AZ1758" s="6">
        <v>0</v>
      </c>
      <c r="BA1758" s="6">
        <v>0</v>
      </c>
      <c r="BB1758" s="45">
        <v>0</v>
      </c>
      <c r="BC1758" s="6">
        <v>0</v>
      </c>
      <c r="BD1758" s="6">
        <v>0</v>
      </c>
      <c r="BF1758" s="6">
        <v>0.2</v>
      </c>
      <c r="BG1758" s="45">
        <v>0</v>
      </c>
      <c r="BH1758" s="45">
        <v>0</v>
      </c>
      <c r="BI1758" s="6">
        <v>0</v>
      </c>
      <c r="BJ1758" s="6">
        <v>0</v>
      </c>
      <c r="BK1758" s="6">
        <v>0</v>
      </c>
      <c r="BL1758" s="45">
        <v>0</v>
      </c>
      <c r="BM1758" s="45">
        <v>0</v>
      </c>
      <c r="BN1758" s="6">
        <v>0</v>
      </c>
      <c r="BO1758" s="6">
        <v>0</v>
      </c>
      <c r="BP1758" s="6">
        <v>0</v>
      </c>
      <c r="BQ1758" s="6">
        <v>0</v>
      </c>
      <c r="BR1758" s="45">
        <v>0</v>
      </c>
      <c r="BT1758" s="45">
        <v>0</v>
      </c>
      <c r="BU1758" s="45">
        <v>0</v>
      </c>
      <c r="BX1758" s="6">
        <v>0</v>
      </c>
      <c r="BY1758" s="6" t="s">
        <v>21</v>
      </c>
      <c r="BZ1758" s="6">
        <f t="shared" si="81"/>
        <v>0.2</v>
      </c>
      <c r="CA1758" s="6">
        <f t="shared" si="82"/>
        <v>0.2</v>
      </c>
      <c r="CC1758" s="63" t="s">
        <v>4753</v>
      </c>
      <c r="CD1758" s="6" t="s">
        <v>21</v>
      </c>
      <c r="CK1758" s="6" t="s">
        <v>5148</v>
      </c>
      <c r="DA1758" s="6" t="s">
        <v>21</v>
      </c>
      <c r="DC1758" s="6" t="s">
        <v>4434</v>
      </c>
      <c r="DD1758" s="6" t="s">
        <v>196</v>
      </c>
      <c r="DF1758" s="29">
        <f t="shared" si="83"/>
        <v>0</v>
      </c>
      <c r="DG1758" s="6">
        <v>1</v>
      </c>
    </row>
    <row r="1759" spans="1:111" ht="16" hidden="1" x14ac:dyDescent="0.2">
      <c r="A1759" s="6" t="s">
        <v>3095</v>
      </c>
      <c r="B1759" s="25"/>
      <c r="C1759" s="25"/>
      <c r="F1759" s="25"/>
      <c r="G1759" s="63" t="s">
        <v>2512</v>
      </c>
      <c r="H1759" s="6" t="s">
        <v>520</v>
      </c>
      <c r="L1759" s="6" t="s">
        <v>3096</v>
      </c>
      <c r="P1759" s="6" t="s">
        <v>95</v>
      </c>
      <c r="Q1759" s="6" t="s">
        <v>4773</v>
      </c>
      <c r="X1759" s="6">
        <v>1033</v>
      </c>
      <c r="Y1759" s="6">
        <v>1507</v>
      </c>
      <c r="Z1759" s="6">
        <v>0</v>
      </c>
      <c r="AA1759" s="6">
        <v>0</v>
      </c>
      <c r="AB1759" s="6">
        <f>SUM(Table2026_09_25[[#This Row],[Number of in-person visits provided in reporting year.]:[Number of video/virtual visits provided in reporting year.]])</f>
        <v>1507</v>
      </c>
      <c r="AC1759" s="6" t="s">
        <v>8469</v>
      </c>
      <c r="AD1759" s="6">
        <v>0</v>
      </c>
      <c r="AE1759" s="6">
        <v>0</v>
      </c>
      <c r="AF1759" s="6" t="s">
        <v>4682</v>
      </c>
      <c r="AG1759" s="6">
        <v>126</v>
      </c>
      <c r="AI1759" s="6" t="s">
        <v>3098</v>
      </c>
      <c r="AJ1759" s="6" t="s">
        <v>4834</v>
      </c>
      <c r="AK1759" s="6" t="s">
        <v>8483</v>
      </c>
      <c r="AL1759" s="26" t="s">
        <v>883</v>
      </c>
      <c r="AQ1759" s="6" t="s">
        <v>544</v>
      </c>
      <c r="AX1759" s="45" t="s">
        <v>2431</v>
      </c>
      <c r="AZ1759" s="6">
        <v>0</v>
      </c>
      <c r="BA1759" s="6">
        <v>0</v>
      </c>
      <c r="BB1759" s="45">
        <v>0</v>
      </c>
      <c r="BC1759" s="6">
        <v>0.8</v>
      </c>
      <c r="BD1759" s="6">
        <v>0</v>
      </c>
      <c r="BF1759" s="6">
        <v>0.2</v>
      </c>
      <c r="BG1759" s="45">
        <v>0</v>
      </c>
      <c r="BH1759" s="45">
        <v>0</v>
      </c>
      <c r="BI1759" s="6">
        <v>0</v>
      </c>
      <c r="BJ1759" s="6">
        <v>0</v>
      </c>
      <c r="BK1759" s="6">
        <v>0</v>
      </c>
      <c r="BL1759" s="45">
        <v>0</v>
      </c>
      <c r="BM1759" s="45">
        <v>0</v>
      </c>
      <c r="BN1759" s="6">
        <v>0</v>
      </c>
      <c r="BO1759" s="6">
        <v>0</v>
      </c>
      <c r="BP1759" s="6">
        <v>1</v>
      </c>
      <c r="BQ1759" s="6">
        <v>0</v>
      </c>
      <c r="BR1759" s="45">
        <v>0</v>
      </c>
      <c r="BT1759" s="45">
        <v>0</v>
      </c>
      <c r="BU1759" s="45">
        <v>0</v>
      </c>
      <c r="BX1759" s="6">
        <v>0</v>
      </c>
      <c r="BY1759" s="6" t="s">
        <v>21</v>
      </c>
      <c r="BZ1759" s="6">
        <f t="shared" si="81"/>
        <v>2</v>
      </c>
      <c r="CA1759" s="6">
        <f t="shared" si="82"/>
        <v>1.2</v>
      </c>
      <c r="CC1759" s="63" t="s">
        <v>4753</v>
      </c>
      <c r="CD1759" s="6" t="s">
        <v>21</v>
      </c>
      <c r="CK1759" s="6" t="s">
        <v>5148</v>
      </c>
      <c r="DA1759" s="6" t="s">
        <v>21</v>
      </c>
      <c r="DC1759" s="6" t="s">
        <v>4434</v>
      </c>
      <c r="DD1759" s="6" t="s">
        <v>3099</v>
      </c>
      <c r="DF1759" s="29">
        <f t="shared" si="83"/>
        <v>0</v>
      </c>
      <c r="DG1759" s="6">
        <v>1</v>
      </c>
    </row>
    <row r="1760" spans="1:111" ht="16" hidden="1" x14ac:dyDescent="0.2">
      <c r="A1760" s="6" t="s">
        <v>3090</v>
      </c>
      <c r="B1760" s="25"/>
      <c r="C1760" s="25"/>
      <c r="F1760" s="25"/>
      <c r="G1760" s="63" t="s">
        <v>2512</v>
      </c>
      <c r="H1760" s="6" t="s">
        <v>5863</v>
      </c>
      <c r="L1760" s="6" t="s">
        <v>3091</v>
      </c>
      <c r="P1760" s="6" t="s">
        <v>1096</v>
      </c>
      <c r="Q1760" s="6" t="s">
        <v>446</v>
      </c>
      <c r="X1760" s="6">
        <v>506</v>
      </c>
      <c r="Y1760" s="6">
        <v>1200</v>
      </c>
      <c r="Z1760" s="6">
        <v>50</v>
      </c>
      <c r="AA1760" s="6">
        <v>0</v>
      </c>
      <c r="AB1760" s="6">
        <f>SUM(Table2026_09_25[[#This Row],[Number of in-person visits provided in reporting year.]:[Number of video/virtual visits provided in reporting year.]])</f>
        <v>1250</v>
      </c>
      <c r="AC1760" s="6" t="s">
        <v>8469</v>
      </c>
      <c r="AD1760" s="6">
        <v>0</v>
      </c>
      <c r="AE1760" s="6">
        <v>0</v>
      </c>
      <c r="AF1760" s="6" t="s">
        <v>4682</v>
      </c>
      <c r="AG1760" s="6">
        <v>30</v>
      </c>
      <c r="AI1760" s="6" t="s">
        <v>5868</v>
      </c>
      <c r="AJ1760" s="6" t="s">
        <v>5869</v>
      </c>
      <c r="AK1760" s="6" t="s">
        <v>8483</v>
      </c>
      <c r="AL1760" s="26" t="s">
        <v>424</v>
      </c>
      <c r="AQ1760" s="6" t="s">
        <v>107</v>
      </c>
      <c r="AX1760" s="45" t="s">
        <v>18</v>
      </c>
      <c r="AZ1760" s="6">
        <v>0.2</v>
      </c>
      <c r="BA1760" s="6">
        <v>0</v>
      </c>
      <c r="BB1760" s="45">
        <v>0</v>
      </c>
      <c r="BC1760" s="6">
        <v>0.2</v>
      </c>
      <c r="BD1760" s="6">
        <v>0</v>
      </c>
      <c r="BF1760" s="6">
        <v>0</v>
      </c>
      <c r="BG1760" s="45">
        <v>0.8</v>
      </c>
      <c r="BH1760" s="45">
        <v>0</v>
      </c>
      <c r="BI1760" s="6">
        <v>0</v>
      </c>
      <c r="BJ1760" s="6">
        <v>0</v>
      </c>
      <c r="BK1760" s="6">
        <v>0</v>
      </c>
      <c r="BL1760" s="45">
        <v>0</v>
      </c>
      <c r="BM1760" s="45">
        <v>0</v>
      </c>
      <c r="BN1760" s="6">
        <v>0</v>
      </c>
      <c r="BO1760" s="6">
        <v>0</v>
      </c>
      <c r="BP1760" s="6">
        <v>1.6</v>
      </c>
      <c r="BQ1760" s="6">
        <v>0</v>
      </c>
      <c r="BR1760" s="45">
        <v>0</v>
      </c>
      <c r="BT1760" s="45">
        <v>0</v>
      </c>
      <c r="BU1760" s="45">
        <v>0</v>
      </c>
      <c r="BX1760" s="6">
        <v>0</v>
      </c>
      <c r="BY1760" s="6" t="s">
        <v>21</v>
      </c>
      <c r="BZ1760" s="6">
        <f t="shared" si="81"/>
        <v>2.8000000000000003</v>
      </c>
      <c r="CA1760" s="6">
        <f t="shared" si="82"/>
        <v>2.4000000000000004</v>
      </c>
      <c r="CC1760" s="63" t="s">
        <v>7097</v>
      </c>
      <c r="CD1760" s="6" t="s">
        <v>3092</v>
      </c>
      <c r="CK1760" s="6" t="s">
        <v>7981</v>
      </c>
      <c r="DA1760" s="6" t="s">
        <v>3093</v>
      </c>
      <c r="DC1760" s="6" t="s">
        <v>4434</v>
      </c>
      <c r="DD1760" s="6" t="s">
        <v>3094</v>
      </c>
      <c r="DF1760" s="29">
        <f t="shared" si="83"/>
        <v>0</v>
      </c>
      <c r="DG1760" s="6">
        <v>1</v>
      </c>
    </row>
    <row r="1761" spans="1:111" ht="16" x14ac:dyDescent="0.2">
      <c r="A1761" s="6" t="s">
        <v>3462</v>
      </c>
      <c r="B1761" s="25"/>
      <c r="C1761" s="25"/>
      <c r="F1761" s="25"/>
      <c r="G1761" s="63" t="s">
        <v>2512</v>
      </c>
      <c r="H1761" s="6" t="s">
        <v>5750</v>
      </c>
      <c r="L1761" s="6" t="s">
        <v>3263</v>
      </c>
      <c r="P1761" s="6" t="s">
        <v>3536</v>
      </c>
      <c r="Q1761" s="6" t="s">
        <v>4773</v>
      </c>
      <c r="X1761" s="6">
        <v>1084</v>
      </c>
      <c r="Y1761" s="6">
        <v>2873</v>
      </c>
      <c r="Z1761" s="6">
        <v>37</v>
      </c>
      <c r="AA1761" s="6">
        <v>0</v>
      </c>
      <c r="AB1761" s="6">
        <f>SUM(Table2026_09_25[[#This Row],[Number of in-person visits provided in reporting year.]:[Number of video/virtual visits provided in reporting year.]])</f>
        <v>2910</v>
      </c>
      <c r="AC1761" s="6" t="s">
        <v>8469</v>
      </c>
      <c r="AD1761" s="6">
        <v>0</v>
      </c>
      <c r="AE1761" s="6">
        <v>0</v>
      </c>
      <c r="AF1761" s="6" t="s">
        <v>4682</v>
      </c>
      <c r="AG1761" s="6">
        <v>0</v>
      </c>
      <c r="AI1761" s="6" t="s">
        <v>5755</v>
      </c>
      <c r="AJ1761" s="6" t="s">
        <v>43</v>
      </c>
      <c r="AK1761" s="6" t="s">
        <v>8483</v>
      </c>
      <c r="AL1761" s="26" t="s">
        <v>112</v>
      </c>
      <c r="AQ1761" s="6" t="s">
        <v>43</v>
      </c>
      <c r="AX1761" s="45" t="s">
        <v>2431</v>
      </c>
      <c r="AZ1761" s="6">
        <v>1.32</v>
      </c>
      <c r="BA1761" s="6">
        <v>0</v>
      </c>
      <c r="BB1761" s="45">
        <v>0</v>
      </c>
      <c r="BC1761" s="6">
        <v>0</v>
      </c>
      <c r="BD1761" s="6">
        <v>0</v>
      </c>
      <c r="BF1761" s="6">
        <v>0</v>
      </c>
      <c r="BG1761" s="45">
        <v>0</v>
      </c>
      <c r="BH1761" s="45">
        <v>0</v>
      </c>
      <c r="BI1761" s="6">
        <v>0</v>
      </c>
      <c r="BJ1761" s="6">
        <v>0</v>
      </c>
      <c r="BK1761" s="6">
        <v>0</v>
      </c>
      <c r="BL1761" s="45">
        <v>0</v>
      </c>
      <c r="BM1761" s="45">
        <v>0</v>
      </c>
      <c r="BN1761" s="6">
        <v>0</v>
      </c>
      <c r="BO1761" s="6">
        <v>0</v>
      </c>
      <c r="BP1761" s="6">
        <v>0</v>
      </c>
      <c r="BQ1761" s="6">
        <v>0</v>
      </c>
      <c r="BR1761" s="45">
        <v>0</v>
      </c>
      <c r="BT1761" s="45">
        <v>0</v>
      </c>
      <c r="BU1761" s="45">
        <v>0</v>
      </c>
      <c r="BX1761" s="6">
        <v>3.2</v>
      </c>
      <c r="BY1761" s="6" t="s">
        <v>21</v>
      </c>
      <c r="BZ1761" s="6">
        <f t="shared" si="81"/>
        <v>1.32</v>
      </c>
      <c r="CA1761" s="6">
        <f t="shared" si="82"/>
        <v>3.2</v>
      </c>
      <c r="CC1761" s="63" t="s">
        <v>4687</v>
      </c>
      <c r="CD1761" s="6" t="s">
        <v>21</v>
      </c>
      <c r="CK1761" s="6" t="s">
        <v>5148</v>
      </c>
      <c r="DA1761" s="6" t="s">
        <v>3264</v>
      </c>
      <c r="DC1761" s="6" t="s">
        <v>4434</v>
      </c>
      <c r="DD1761" s="6" t="s">
        <v>3231</v>
      </c>
      <c r="DF1761" s="29">
        <f t="shared" si="83"/>
        <v>1</v>
      </c>
      <c r="DG1761" s="6">
        <v>1</v>
      </c>
    </row>
    <row r="1762" spans="1:111" ht="16" x14ac:dyDescent="0.2">
      <c r="A1762" s="6" t="s">
        <v>3463</v>
      </c>
      <c r="B1762" s="25"/>
      <c r="C1762" s="25"/>
      <c r="F1762" s="25"/>
      <c r="G1762" s="63" t="s">
        <v>2512</v>
      </c>
      <c r="H1762" s="6" t="s">
        <v>5750</v>
      </c>
      <c r="L1762" s="6" t="s">
        <v>3266</v>
      </c>
      <c r="P1762" s="6" t="s">
        <v>3536</v>
      </c>
      <c r="Q1762" s="6" t="s">
        <v>4773</v>
      </c>
      <c r="X1762" s="6">
        <v>1179</v>
      </c>
      <c r="Y1762" s="6">
        <v>2705</v>
      </c>
      <c r="Z1762" s="6">
        <v>43</v>
      </c>
      <c r="AA1762" s="6">
        <v>15</v>
      </c>
      <c r="AB1762" s="6">
        <f>SUM(Table2026_09_25[[#This Row],[Number of in-person visits provided in reporting year.]:[Number of video/virtual visits provided in reporting year.]])</f>
        <v>2763</v>
      </c>
      <c r="AC1762" s="6" t="s">
        <v>8469</v>
      </c>
      <c r="AD1762" s="6">
        <v>0</v>
      </c>
      <c r="AE1762" s="6">
        <v>0</v>
      </c>
      <c r="AF1762" s="6" t="s">
        <v>4682</v>
      </c>
      <c r="AG1762" s="6">
        <v>0</v>
      </c>
      <c r="AI1762" s="6" t="s">
        <v>5755</v>
      </c>
      <c r="AJ1762" s="6" t="s">
        <v>43</v>
      </c>
      <c r="AK1762" s="6" t="s">
        <v>8483</v>
      </c>
      <c r="AL1762" s="26" t="s">
        <v>112</v>
      </c>
      <c r="AQ1762" s="6" t="s">
        <v>43</v>
      </c>
      <c r="AX1762" s="45" t="s">
        <v>2431</v>
      </c>
      <c r="AZ1762" s="6">
        <v>1.72</v>
      </c>
      <c r="BA1762" s="6">
        <v>0</v>
      </c>
      <c r="BB1762" s="45">
        <v>0</v>
      </c>
      <c r="BC1762" s="6">
        <v>0</v>
      </c>
      <c r="BD1762" s="6">
        <v>0</v>
      </c>
      <c r="BF1762" s="6">
        <v>0</v>
      </c>
      <c r="BG1762" s="45">
        <v>0</v>
      </c>
      <c r="BH1762" s="45">
        <v>0</v>
      </c>
      <c r="BI1762" s="6">
        <v>0</v>
      </c>
      <c r="BJ1762" s="6">
        <v>0</v>
      </c>
      <c r="BK1762" s="6">
        <v>0</v>
      </c>
      <c r="BL1762" s="45">
        <v>0</v>
      </c>
      <c r="BM1762" s="45">
        <v>0</v>
      </c>
      <c r="BN1762" s="6">
        <v>0</v>
      </c>
      <c r="BO1762" s="6">
        <v>0</v>
      </c>
      <c r="BP1762" s="6">
        <v>0</v>
      </c>
      <c r="BQ1762" s="6">
        <v>0</v>
      </c>
      <c r="BR1762" s="45">
        <v>0</v>
      </c>
      <c r="BT1762" s="45">
        <v>0</v>
      </c>
      <c r="BU1762" s="45">
        <v>0</v>
      </c>
      <c r="BX1762" s="6">
        <v>2.67</v>
      </c>
      <c r="BY1762" s="6" t="s">
        <v>21</v>
      </c>
      <c r="BZ1762" s="6">
        <f t="shared" si="81"/>
        <v>1.72</v>
      </c>
      <c r="CA1762" s="6">
        <f t="shared" si="82"/>
        <v>2.67</v>
      </c>
      <c r="CC1762" s="63" t="s">
        <v>4687</v>
      </c>
      <c r="CD1762" s="6" t="s">
        <v>21</v>
      </c>
      <c r="CK1762" s="6" t="s">
        <v>5148</v>
      </c>
      <c r="DA1762" s="6" t="s">
        <v>3267</v>
      </c>
      <c r="DC1762" s="6" t="s">
        <v>4434</v>
      </c>
      <c r="DD1762" s="6" t="s">
        <v>3231</v>
      </c>
      <c r="DF1762" s="29">
        <f t="shared" si="83"/>
        <v>1</v>
      </c>
      <c r="DG1762" s="6">
        <v>1</v>
      </c>
    </row>
    <row r="1763" spans="1:111" ht="16" x14ac:dyDescent="0.2">
      <c r="A1763" s="6" t="s">
        <v>3464</v>
      </c>
      <c r="B1763" s="25"/>
      <c r="C1763" s="25"/>
      <c r="F1763" s="25"/>
      <c r="G1763" s="63" t="s">
        <v>2512</v>
      </c>
      <c r="H1763" s="6" t="s">
        <v>5750</v>
      </c>
      <c r="L1763" s="6" t="s">
        <v>3269</v>
      </c>
      <c r="P1763" s="6" t="s">
        <v>3529</v>
      </c>
      <c r="Q1763" s="6" t="s">
        <v>4730</v>
      </c>
      <c r="X1763" s="6">
        <v>35</v>
      </c>
      <c r="Y1763" s="6">
        <v>0</v>
      </c>
      <c r="Z1763" s="6">
        <v>0</v>
      </c>
      <c r="AA1763" s="6">
        <v>0</v>
      </c>
      <c r="AB1763" s="6">
        <f>SUM(Table2026_09_25[[#This Row],[Number of in-person visits provided in reporting year.]:[Number of video/virtual visits provided in reporting year.]])</f>
        <v>0</v>
      </c>
      <c r="AC1763" s="6" t="s">
        <v>8469</v>
      </c>
      <c r="AD1763" s="6">
        <v>20</v>
      </c>
      <c r="AE1763" s="6">
        <v>0.97</v>
      </c>
      <c r="AF1763" s="6" t="s">
        <v>4682</v>
      </c>
      <c r="AG1763" s="6">
        <v>0</v>
      </c>
      <c r="AI1763" s="6" t="s">
        <v>5755</v>
      </c>
      <c r="AJ1763" s="6" t="s">
        <v>43</v>
      </c>
      <c r="AK1763" s="6" t="s">
        <v>8483</v>
      </c>
      <c r="AL1763" s="26" t="s">
        <v>112</v>
      </c>
      <c r="AQ1763" s="6" t="s">
        <v>43</v>
      </c>
      <c r="AX1763" s="45" t="s">
        <v>2431</v>
      </c>
      <c r="AZ1763" s="6">
        <v>1.0900000000000001</v>
      </c>
      <c r="BA1763" s="6">
        <v>0</v>
      </c>
      <c r="BB1763" s="45">
        <v>0</v>
      </c>
      <c r="BC1763" s="6">
        <v>0</v>
      </c>
      <c r="BD1763" s="6">
        <v>0</v>
      </c>
      <c r="BF1763" s="6">
        <v>0</v>
      </c>
      <c r="BG1763" s="45">
        <v>0</v>
      </c>
      <c r="BH1763" s="45">
        <v>0</v>
      </c>
      <c r="BI1763" s="6">
        <v>0</v>
      </c>
      <c r="BJ1763" s="6">
        <v>9.09</v>
      </c>
      <c r="BK1763" s="6">
        <v>0</v>
      </c>
      <c r="BL1763" s="45">
        <v>0</v>
      </c>
      <c r="BM1763" s="45">
        <v>0</v>
      </c>
      <c r="BN1763" s="6">
        <v>0</v>
      </c>
      <c r="BO1763" s="6">
        <v>0</v>
      </c>
      <c r="BP1763" s="6">
        <v>6.97</v>
      </c>
      <c r="BQ1763" s="6">
        <v>12.62</v>
      </c>
      <c r="BR1763" s="45">
        <v>0</v>
      </c>
      <c r="BT1763" s="45">
        <v>0</v>
      </c>
      <c r="BU1763" s="45">
        <v>0</v>
      </c>
      <c r="BX1763" s="6">
        <v>0.28000000000000003</v>
      </c>
      <c r="BY1763" s="6" t="s">
        <v>21</v>
      </c>
      <c r="BZ1763" s="6">
        <f t="shared" si="81"/>
        <v>29.769999999999996</v>
      </c>
      <c r="CA1763" s="6">
        <f t="shared" si="82"/>
        <v>28.96</v>
      </c>
      <c r="CC1763" s="63" t="s">
        <v>4687</v>
      </c>
      <c r="CD1763" s="6" t="s">
        <v>21</v>
      </c>
      <c r="CK1763" s="6" t="s">
        <v>5148</v>
      </c>
      <c r="DA1763" s="6" t="s">
        <v>3270</v>
      </c>
      <c r="DC1763" s="6" t="s">
        <v>4434</v>
      </c>
      <c r="DD1763" s="6" t="s">
        <v>3231</v>
      </c>
      <c r="DF1763" s="29">
        <f t="shared" si="83"/>
        <v>1</v>
      </c>
      <c r="DG1763" s="6">
        <v>1</v>
      </c>
    </row>
    <row r="1764" spans="1:111" ht="16" x14ac:dyDescent="0.2">
      <c r="A1764" s="6" t="s">
        <v>3465</v>
      </c>
      <c r="B1764" s="25"/>
      <c r="C1764" s="25"/>
      <c r="F1764" s="25"/>
      <c r="G1764" s="63" t="s">
        <v>2512</v>
      </c>
      <c r="H1764" s="6" t="s">
        <v>5750</v>
      </c>
      <c r="L1764" s="6" t="s">
        <v>3272</v>
      </c>
      <c r="P1764" s="6" t="s">
        <v>3536</v>
      </c>
      <c r="Q1764" s="6" t="s">
        <v>4773</v>
      </c>
      <c r="X1764" s="6">
        <v>0</v>
      </c>
      <c r="Y1764" s="6">
        <v>0</v>
      </c>
      <c r="Z1764" s="6">
        <v>0</v>
      </c>
      <c r="AA1764" s="6">
        <v>0</v>
      </c>
      <c r="AB1764" s="6">
        <f>SUM(Table2026_09_25[[#This Row],[Number of in-person visits provided in reporting year.]:[Number of video/virtual visits provided in reporting year.]])</f>
        <v>0</v>
      </c>
      <c r="AC1764" s="6" t="s">
        <v>8469</v>
      </c>
      <c r="AD1764" s="6">
        <v>0</v>
      </c>
      <c r="AE1764" s="6">
        <v>0</v>
      </c>
      <c r="AF1764" s="6" t="s">
        <v>4682</v>
      </c>
      <c r="AG1764" s="6">
        <v>0</v>
      </c>
      <c r="AI1764" s="6" t="s">
        <v>5755</v>
      </c>
      <c r="AJ1764" s="6" t="s">
        <v>43</v>
      </c>
      <c r="AK1764" s="6" t="s">
        <v>8483</v>
      </c>
      <c r="AL1764" s="26" t="s">
        <v>112</v>
      </c>
      <c r="AQ1764" s="6" t="s">
        <v>43</v>
      </c>
      <c r="AX1764" s="45" t="s">
        <v>2431</v>
      </c>
      <c r="AZ1764" s="6">
        <v>0</v>
      </c>
      <c r="BA1764" s="6">
        <v>0</v>
      </c>
      <c r="BB1764" s="45">
        <v>0</v>
      </c>
      <c r="BC1764" s="6">
        <v>0</v>
      </c>
      <c r="BD1764" s="6">
        <v>0</v>
      </c>
      <c r="BF1764" s="6">
        <v>0</v>
      </c>
      <c r="BG1764" s="45">
        <v>0</v>
      </c>
      <c r="BH1764" s="45">
        <v>0</v>
      </c>
      <c r="BI1764" s="6">
        <v>0</v>
      </c>
      <c r="BJ1764" s="6">
        <v>0</v>
      </c>
      <c r="BK1764" s="6">
        <v>0</v>
      </c>
      <c r="BL1764" s="45">
        <v>0</v>
      </c>
      <c r="BM1764" s="45">
        <v>0</v>
      </c>
      <c r="BN1764" s="6">
        <v>0</v>
      </c>
      <c r="BO1764" s="6">
        <v>0</v>
      </c>
      <c r="BP1764" s="6">
        <v>0</v>
      </c>
      <c r="BQ1764" s="6">
        <v>0</v>
      </c>
      <c r="BR1764" s="45">
        <v>0</v>
      </c>
      <c r="BT1764" s="45">
        <v>0</v>
      </c>
      <c r="BU1764" s="45">
        <v>0</v>
      </c>
      <c r="BX1764" s="6">
        <v>0</v>
      </c>
      <c r="BY1764" s="6" t="s">
        <v>21</v>
      </c>
      <c r="BZ1764" s="6">
        <f t="shared" si="81"/>
        <v>0</v>
      </c>
      <c r="CA1764" s="6">
        <f t="shared" si="82"/>
        <v>0</v>
      </c>
      <c r="CC1764" s="63" t="s">
        <v>4687</v>
      </c>
      <c r="CD1764" s="6" t="s">
        <v>21</v>
      </c>
      <c r="CK1764" s="6" t="s">
        <v>5148</v>
      </c>
      <c r="DA1764" s="6" t="s">
        <v>3273</v>
      </c>
      <c r="DC1764" s="6" t="s">
        <v>4434</v>
      </c>
      <c r="DD1764" s="6" t="s">
        <v>3231</v>
      </c>
      <c r="DF1764" s="29">
        <f t="shared" si="83"/>
        <v>1</v>
      </c>
      <c r="DG1764" s="6">
        <v>1</v>
      </c>
    </row>
    <row r="1765" spans="1:111" ht="16" x14ac:dyDescent="0.2">
      <c r="A1765" s="6" t="s">
        <v>3466</v>
      </c>
      <c r="B1765" s="25"/>
      <c r="C1765" s="25"/>
      <c r="F1765" s="25"/>
      <c r="G1765" s="63" t="s">
        <v>2512</v>
      </c>
      <c r="H1765" s="6" t="s">
        <v>5750</v>
      </c>
      <c r="L1765" s="6" t="s">
        <v>3275</v>
      </c>
      <c r="P1765" s="6" t="s">
        <v>3536</v>
      </c>
      <c r="Q1765" s="6" t="s">
        <v>4773</v>
      </c>
      <c r="X1765" s="6">
        <v>0</v>
      </c>
      <c r="Y1765" s="6">
        <v>0</v>
      </c>
      <c r="Z1765" s="6">
        <v>0</v>
      </c>
      <c r="AA1765" s="6">
        <v>0</v>
      </c>
      <c r="AB1765" s="6">
        <f>SUM(Table2026_09_25[[#This Row],[Number of in-person visits provided in reporting year.]:[Number of video/virtual visits provided in reporting year.]])</f>
        <v>0</v>
      </c>
      <c r="AC1765" s="6" t="s">
        <v>8469</v>
      </c>
      <c r="AD1765" s="6">
        <v>0</v>
      </c>
      <c r="AE1765" s="6">
        <v>0</v>
      </c>
      <c r="AF1765" s="6" t="s">
        <v>4682</v>
      </c>
      <c r="AG1765" s="6">
        <v>0</v>
      </c>
      <c r="AI1765" s="6" t="s">
        <v>5755</v>
      </c>
      <c r="AJ1765" s="6" t="s">
        <v>43</v>
      </c>
      <c r="AK1765" s="6" t="s">
        <v>8483</v>
      </c>
      <c r="AL1765" s="26" t="s">
        <v>112</v>
      </c>
      <c r="AQ1765" s="6" t="s">
        <v>43</v>
      </c>
      <c r="AX1765" s="45" t="s">
        <v>2431</v>
      </c>
      <c r="AZ1765" s="6">
        <v>0</v>
      </c>
      <c r="BA1765" s="6">
        <v>0</v>
      </c>
      <c r="BB1765" s="45">
        <v>0</v>
      </c>
      <c r="BC1765" s="6">
        <v>0</v>
      </c>
      <c r="BD1765" s="6">
        <v>0</v>
      </c>
      <c r="BF1765" s="6">
        <v>0</v>
      </c>
      <c r="BG1765" s="45">
        <v>0</v>
      </c>
      <c r="BH1765" s="45">
        <v>0</v>
      </c>
      <c r="BI1765" s="6">
        <v>0</v>
      </c>
      <c r="BJ1765" s="6">
        <v>0</v>
      </c>
      <c r="BK1765" s="6">
        <v>0</v>
      </c>
      <c r="BL1765" s="45">
        <v>0</v>
      </c>
      <c r="BM1765" s="45">
        <v>0</v>
      </c>
      <c r="BN1765" s="6">
        <v>0</v>
      </c>
      <c r="BO1765" s="6">
        <v>0</v>
      </c>
      <c r="BP1765" s="6">
        <v>0</v>
      </c>
      <c r="BQ1765" s="6">
        <v>0</v>
      </c>
      <c r="BR1765" s="45">
        <v>0</v>
      </c>
      <c r="BT1765" s="45">
        <v>0</v>
      </c>
      <c r="BU1765" s="45">
        <v>0</v>
      </c>
      <c r="BX1765" s="6">
        <v>0</v>
      </c>
      <c r="BY1765" s="6" t="s">
        <v>21</v>
      </c>
      <c r="BZ1765" s="6">
        <f t="shared" si="81"/>
        <v>0</v>
      </c>
      <c r="CA1765" s="6">
        <f t="shared" si="82"/>
        <v>0</v>
      </c>
      <c r="CC1765" s="63" t="s">
        <v>4687</v>
      </c>
      <c r="CD1765" s="6" t="s">
        <v>21</v>
      </c>
      <c r="CK1765" s="6" t="s">
        <v>5148</v>
      </c>
      <c r="DA1765" s="6" t="s">
        <v>3276</v>
      </c>
      <c r="DC1765" s="6" t="s">
        <v>4434</v>
      </c>
      <c r="DD1765" s="6" t="s">
        <v>3231</v>
      </c>
      <c r="DF1765" s="29">
        <f t="shared" si="83"/>
        <v>1</v>
      </c>
      <c r="DG1765" s="6">
        <v>1</v>
      </c>
    </row>
    <row r="1766" spans="1:111" ht="16" x14ac:dyDescent="0.2">
      <c r="A1766" s="6" t="s">
        <v>3467</v>
      </c>
      <c r="B1766" s="25"/>
      <c r="C1766" s="25"/>
      <c r="F1766" s="25"/>
      <c r="G1766" s="63" t="s">
        <v>2512</v>
      </c>
      <c r="H1766" s="6" t="s">
        <v>5750</v>
      </c>
      <c r="L1766" s="6" t="s">
        <v>3278</v>
      </c>
      <c r="P1766" s="6" t="s">
        <v>3536</v>
      </c>
      <c r="Q1766" s="6" t="s">
        <v>4773</v>
      </c>
      <c r="X1766" s="6">
        <v>0</v>
      </c>
      <c r="Y1766" s="6">
        <v>0</v>
      </c>
      <c r="Z1766" s="6">
        <v>0</v>
      </c>
      <c r="AA1766" s="6">
        <v>0</v>
      </c>
      <c r="AB1766" s="6">
        <f>SUM(Table2026_09_25[[#This Row],[Number of in-person visits provided in reporting year.]:[Number of video/virtual visits provided in reporting year.]])</f>
        <v>0</v>
      </c>
      <c r="AC1766" s="6" t="s">
        <v>8469</v>
      </c>
      <c r="AD1766" s="6">
        <v>0</v>
      </c>
      <c r="AE1766" s="6">
        <v>0</v>
      </c>
      <c r="AF1766" s="6" t="s">
        <v>4682</v>
      </c>
      <c r="AG1766" s="6">
        <v>0</v>
      </c>
      <c r="AI1766" s="6" t="s">
        <v>5755</v>
      </c>
      <c r="AJ1766" s="6" t="s">
        <v>43</v>
      </c>
      <c r="AK1766" s="6" t="s">
        <v>8483</v>
      </c>
      <c r="AL1766" s="26" t="s">
        <v>112</v>
      </c>
      <c r="AQ1766" s="6" t="s">
        <v>43</v>
      </c>
      <c r="AX1766" s="45" t="s">
        <v>2431</v>
      </c>
      <c r="AZ1766" s="6">
        <v>0</v>
      </c>
      <c r="BA1766" s="6">
        <v>0</v>
      </c>
      <c r="BB1766" s="45">
        <v>0</v>
      </c>
      <c r="BC1766" s="6">
        <v>0</v>
      </c>
      <c r="BD1766" s="6">
        <v>0</v>
      </c>
      <c r="BF1766" s="6">
        <v>0</v>
      </c>
      <c r="BG1766" s="45">
        <v>0</v>
      </c>
      <c r="BH1766" s="45">
        <v>0</v>
      </c>
      <c r="BI1766" s="6">
        <v>0</v>
      </c>
      <c r="BJ1766" s="6">
        <v>0</v>
      </c>
      <c r="BK1766" s="6">
        <v>0</v>
      </c>
      <c r="BL1766" s="45">
        <v>0</v>
      </c>
      <c r="BM1766" s="45">
        <v>0</v>
      </c>
      <c r="BN1766" s="6">
        <v>0</v>
      </c>
      <c r="BO1766" s="6">
        <v>0</v>
      </c>
      <c r="BP1766" s="6">
        <v>0</v>
      </c>
      <c r="BQ1766" s="6">
        <v>0</v>
      </c>
      <c r="BR1766" s="45">
        <v>0</v>
      </c>
      <c r="BT1766" s="45">
        <v>0</v>
      </c>
      <c r="BU1766" s="45">
        <v>0</v>
      </c>
      <c r="BX1766" s="6">
        <v>0</v>
      </c>
      <c r="BY1766" s="6" t="s">
        <v>21</v>
      </c>
      <c r="BZ1766" s="6">
        <f t="shared" si="81"/>
        <v>0</v>
      </c>
      <c r="CA1766" s="6">
        <f t="shared" si="82"/>
        <v>0</v>
      </c>
      <c r="CC1766" s="63" t="s">
        <v>4687</v>
      </c>
      <c r="CD1766" s="6" t="s">
        <v>21</v>
      </c>
      <c r="CK1766" s="6" t="s">
        <v>5148</v>
      </c>
      <c r="DA1766" s="6" t="s">
        <v>3279</v>
      </c>
      <c r="DC1766" s="6" t="s">
        <v>4434</v>
      </c>
      <c r="DD1766" s="6" t="s">
        <v>3231</v>
      </c>
      <c r="DF1766" s="29">
        <f t="shared" si="83"/>
        <v>1</v>
      </c>
      <c r="DG1766" s="6">
        <v>1</v>
      </c>
    </row>
    <row r="1767" spans="1:111" ht="16" x14ac:dyDescent="0.2">
      <c r="A1767" s="6" t="s">
        <v>3468</v>
      </c>
      <c r="B1767" s="25"/>
      <c r="C1767" s="25"/>
      <c r="F1767" s="25"/>
      <c r="G1767" s="63" t="s">
        <v>2512</v>
      </c>
      <c r="H1767" s="6" t="s">
        <v>5750</v>
      </c>
      <c r="L1767" s="6" t="s">
        <v>3281</v>
      </c>
      <c r="P1767" s="6" t="s">
        <v>3536</v>
      </c>
      <c r="Q1767" s="6" t="s">
        <v>4773</v>
      </c>
      <c r="X1767" s="6">
        <v>0</v>
      </c>
      <c r="Y1767" s="6">
        <v>0</v>
      </c>
      <c r="Z1767" s="6">
        <v>0</v>
      </c>
      <c r="AA1767" s="6">
        <v>0</v>
      </c>
      <c r="AB1767" s="6">
        <f>SUM(Table2026_09_25[[#This Row],[Number of in-person visits provided in reporting year.]:[Number of video/virtual visits provided in reporting year.]])</f>
        <v>0</v>
      </c>
      <c r="AC1767" s="6" t="s">
        <v>8469</v>
      </c>
      <c r="AD1767" s="6">
        <v>0</v>
      </c>
      <c r="AE1767" s="6">
        <v>0</v>
      </c>
      <c r="AF1767" s="6" t="s">
        <v>4682</v>
      </c>
      <c r="AG1767" s="6">
        <v>0</v>
      </c>
      <c r="AI1767" s="6" t="s">
        <v>5755</v>
      </c>
      <c r="AJ1767" s="6" t="s">
        <v>43</v>
      </c>
      <c r="AK1767" s="6" t="s">
        <v>8483</v>
      </c>
      <c r="AL1767" s="26" t="s">
        <v>112</v>
      </c>
      <c r="AQ1767" s="6" t="s">
        <v>43</v>
      </c>
      <c r="AX1767" s="45" t="s">
        <v>2431</v>
      </c>
      <c r="AZ1767" s="6">
        <v>0</v>
      </c>
      <c r="BA1767" s="6">
        <v>0</v>
      </c>
      <c r="BB1767" s="45">
        <v>0</v>
      </c>
      <c r="BC1767" s="6">
        <v>0</v>
      </c>
      <c r="BD1767" s="6">
        <v>0</v>
      </c>
      <c r="BF1767" s="6">
        <v>0</v>
      </c>
      <c r="BG1767" s="45">
        <v>0</v>
      </c>
      <c r="BH1767" s="45">
        <v>0</v>
      </c>
      <c r="BI1767" s="6">
        <v>0</v>
      </c>
      <c r="BJ1767" s="6">
        <v>0</v>
      </c>
      <c r="BK1767" s="6">
        <v>0</v>
      </c>
      <c r="BL1767" s="45">
        <v>0</v>
      </c>
      <c r="BM1767" s="45">
        <v>0</v>
      </c>
      <c r="BN1767" s="6">
        <v>0</v>
      </c>
      <c r="BO1767" s="6">
        <v>0</v>
      </c>
      <c r="BP1767" s="6">
        <v>0</v>
      </c>
      <c r="BQ1767" s="6">
        <v>0</v>
      </c>
      <c r="BR1767" s="45">
        <v>0</v>
      </c>
      <c r="BT1767" s="45">
        <v>0</v>
      </c>
      <c r="BU1767" s="45">
        <v>0</v>
      </c>
      <c r="BX1767" s="6">
        <v>0</v>
      </c>
      <c r="BY1767" s="6" t="s">
        <v>21</v>
      </c>
      <c r="BZ1767" s="6">
        <f t="shared" si="81"/>
        <v>0</v>
      </c>
      <c r="CA1767" s="6">
        <f t="shared" si="82"/>
        <v>0</v>
      </c>
      <c r="CC1767" s="63" t="s">
        <v>4687</v>
      </c>
      <c r="CD1767" s="6" t="s">
        <v>21</v>
      </c>
      <c r="CK1767" s="6" t="s">
        <v>5148</v>
      </c>
      <c r="DA1767" s="6" t="s">
        <v>3282</v>
      </c>
      <c r="DC1767" s="6" t="s">
        <v>4434</v>
      </c>
      <c r="DD1767" s="6" t="s">
        <v>3231</v>
      </c>
      <c r="DF1767" s="29">
        <f t="shared" si="83"/>
        <v>1</v>
      </c>
      <c r="DG1767" s="6">
        <v>1</v>
      </c>
    </row>
    <row r="1768" spans="1:111" ht="16" x14ac:dyDescent="0.2">
      <c r="A1768" s="6" t="s">
        <v>3469</v>
      </c>
      <c r="B1768" s="25"/>
      <c r="C1768" s="25"/>
      <c r="F1768" s="25"/>
      <c r="G1768" s="63" t="s">
        <v>2512</v>
      </c>
      <c r="H1768" s="6" t="s">
        <v>5750</v>
      </c>
      <c r="L1768" s="6" t="s">
        <v>3360</v>
      </c>
      <c r="P1768" s="6" t="s">
        <v>3536</v>
      </c>
      <c r="Q1768" s="6" t="s">
        <v>4773</v>
      </c>
      <c r="X1768" s="6">
        <v>0</v>
      </c>
      <c r="Y1768" s="6">
        <v>0</v>
      </c>
      <c r="Z1768" s="6">
        <v>0</v>
      </c>
      <c r="AA1768" s="6">
        <v>0</v>
      </c>
      <c r="AB1768" s="6">
        <f>SUM(Table2026_09_25[[#This Row],[Number of in-person visits provided in reporting year.]:[Number of video/virtual visits provided in reporting year.]])</f>
        <v>0</v>
      </c>
      <c r="AC1768" s="6" t="s">
        <v>8469</v>
      </c>
      <c r="AD1768" s="6">
        <v>0</v>
      </c>
      <c r="AE1768" s="6">
        <v>0</v>
      </c>
      <c r="AF1768" s="6" t="s">
        <v>4682</v>
      </c>
      <c r="AG1768" s="6">
        <v>0</v>
      </c>
      <c r="AI1768" s="6" t="s">
        <v>5755</v>
      </c>
      <c r="AJ1768" s="6" t="s">
        <v>43</v>
      </c>
      <c r="AK1768" s="6" t="s">
        <v>8483</v>
      </c>
      <c r="AL1768" s="26" t="s">
        <v>112</v>
      </c>
      <c r="AQ1768" s="6" t="s">
        <v>43</v>
      </c>
      <c r="AX1768" s="45" t="s">
        <v>2431</v>
      </c>
      <c r="AZ1768" s="6">
        <v>0</v>
      </c>
      <c r="BA1768" s="6">
        <v>0</v>
      </c>
      <c r="BB1768" s="45">
        <v>0</v>
      </c>
      <c r="BC1768" s="6">
        <v>0</v>
      </c>
      <c r="BD1768" s="6">
        <v>0</v>
      </c>
      <c r="BF1768" s="6">
        <v>0</v>
      </c>
      <c r="BG1768" s="45">
        <v>0</v>
      </c>
      <c r="BH1768" s="45">
        <v>0</v>
      </c>
      <c r="BI1768" s="6">
        <v>0</v>
      </c>
      <c r="BJ1768" s="6">
        <v>0</v>
      </c>
      <c r="BK1768" s="6">
        <v>0</v>
      </c>
      <c r="BL1768" s="45">
        <v>0</v>
      </c>
      <c r="BM1768" s="45">
        <v>0</v>
      </c>
      <c r="BN1768" s="6">
        <v>0</v>
      </c>
      <c r="BO1768" s="6">
        <v>0</v>
      </c>
      <c r="BP1768" s="6">
        <v>0</v>
      </c>
      <c r="BQ1768" s="6">
        <v>0</v>
      </c>
      <c r="BR1768" s="45">
        <v>0</v>
      </c>
      <c r="BT1768" s="45">
        <v>3.17</v>
      </c>
      <c r="BU1768" s="45">
        <v>0</v>
      </c>
      <c r="BX1768" s="6">
        <v>0.01</v>
      </c>
      <c r="BY1768" s="6" t="s">
        <v>21</v>
      </c>
      <c r="BZ1768" s="6">
        <f t="shared" si="81"/>
        <v>3.17</v>
      </c>
      <c r="CA1768" s="6">
        <f t="shared" si="82"/>
        <v>3.1799999999999997</v>
      </c>
      <c r="CC1768" s="63" t="s">
        <v>4687</v>
      </c>
      <c r="CD1768" s="6" t="s">
        <v>21</v>
      </c>
      <c r="CK1768" s="6" t="s">
        <v>5148</v>
      </c>
      <c r="DA1768" s="6" t="s">
        <v>3285</v>
      </c>
      <c r="DC1768" s="6" t="s">
        <v>4434</v>
      </c>
      <c r="DD1768" s="6" t="s">
        <v>3231</v>
      </c>
      <c r="DF1768" s="29">
        <f t="shared" si="83"/>
        <v>1</v>
      </c>
      <c r="DG1768" s="6">
        <v>1</v>
      </c>
    </row>
    <row r="1769" spans="1:111" ht="16" x14ac:dyDescent="0.2">
      <c r="A1769" s="6" t="s">
        <v>3470</v>
      </c>
      <c r="B1769" s="25"/>
      <c r="C1769" s="25"/>
      <c r="F1769" s="25"/>
      <c r="G1769" s="63" t="s">
        <v>2512</v>
      </c>
      <c r="H1769" s="6" t="s">
        <v>5750</v>
      </c>
      <c r="L1769" s="6" t="s">
        <v>3287</v>
      </c>
      <c r="P1769" s="6" t="s">
        <v>3536</v>
      </c>
      <c r="Q1769" s="6" t="s">
        <v>4773</v>
      </c>
      <c r="X1769" s="6">
        <v>0</v>
      </c>
      <c r="Y1769" s="6">
        <v>0</v>
      </c>
      <c r="Z1769" s="6">
        <v>0</v>
      </c>
      <c r="AA1769" s="6">
        <v>0</v>
      </c>
      <c r="AB1769" s="6">
        <f>SUM(Table2026_09_25[[#This Row],[Number of in-person visits provided in reporting year.]:[Number of video/virtual visits provided in reporting year.]])</f>
        <v>0</v>
      </c>
      <c r="AC1769" s="6" t="s">
        <v>8469</v>
      </c>
      <c r="AD1769" s="6">
        <v>0</v>
      </c>
      <c r="AE1769" s="6">
        <v>0</v>
      </c>
      <c r="AF1769" s="6" t="s">
        <v>4682</v>
      </c>
      <c r="AG1769" s="6">
        <v>0</v>
      </c>
      <c r="AI1769" s="6" t="s">
        <v>5755</v>
      </c>
      <c r="AJ1769" s="6" t="s">
        <v>43</v>
      </c>
      <c r="AK1769" s="6" t="s">
        <v>8483</v>
      </c>
      <c r="AL1769" s="26" t="s">
        <v>112</v>
      </c>
      <c r="AQ1769" s="6" t="s">
        <v>43</v>
      </c>
      <c r="AX1769" s="45" t="s">
        <v>2431</v>
      </c>
      <c r="AZ1769" s="6">
        <v>0</v>
      </c>
      <c r="BA1769" s="6">
        <v>0</v>
      </c>
      <c r="BB1769" s="45">
        <v>0</v>
      </c>
      <c r="BC1769" s="6">
        <v>0</v>
      </c>
      <c r="BD1769" s="6">
        <v>0</v>
      </c>
      <c r="BF1769" s="6">
        <v>0</v>
      </c>
      <c r="BG1769" s="45">
        <v>0</v>
      </c>
      <c r="BH1769" s="45">
        <v>0</v>
      </c>
      <c r="BI1769" s="6">
        <v>0</v>
      </c>
      <c r="BJ1769" s="6">
        <v>0</v>
      </c>
      <c r="BK1769" s="6">
        <v>0</v>
      </c>
      <c r="BL1769" s="45">
        <v>0</v>
      </c>
      <c r="BM1769" s="45">
        <v>0</v>
      </c>
      <c r="BN1769" s="6">
        <v>0</v>
      </c>
      <c r="BO1769" s="6">
        <v>0</v>
      </c>
      <c r="BP1769" s="6">
        <v>0</v>
      </c>
      <c r="BQ1769" s="6">
        <v>0</v>
      </c>
      <c r="BR1769" s="45">
        <v>0</v>
      </c>
      <c r="BT1769" s="45">
        <v>0</v>
      </c>
      <c r="BU1769" s="45">
        <v>0</v>
      </c>
      <c r="BX1769" s="6">
        <v>0</v>
      </c>
      <c r="BY1769" s="6" t="s">
        <v>21</v>
      </c>
      <c r="BZ1769" s="6">
        <f t="shared" si="81"/>
        <v>0</v>
      </c>
      <c r="CA1769" s="6">
        <f t="shared" si="82"/>
        <v>0</v>
      </c>
      <c r="CC1769" s="63" t="s">
        <v>4687</v>
      </c>
      <c r="CD1769" s="6" t="s">
        <v>21</v>
      </c>
      <c r="CK1769" s="6" t="s">
        <v>5148</v>
      </c>
      <c r="DA1769" s="6" t="s">
        <v>3288</v>
      </c>
      <c r="DC1769" s="6" t="s">
        <v>4434</v>
      </c>
      <c r="DD1769" s="6" t="s">
        <v>3231</v>
      </c>
      <c r="DF1769" s="29">
        <f t="shared" si="83"/>
        <v>1</v>
      </c>
      <c r="DG1769" s="6">
        <v>1</v>
      </c>
    </row>
    <row r="1770" spans="1:111" ht="16" x14ac:dyDescent="0.2">
      <c r="A1770" s="6" t="s">
        <v>3471</v>
      </c>
      <c r="B1770" s="25"/>
      <c r="C1770" s="25"/>
      <c r="F1770" s="25"/>
      <c r="G1770" s="63" t="s">
        <v>2512</v>
      </c>
      <c r="H1770" s="6" t="s">
        <v>5750</v>
      </c>
      <c r="L1770" s="6" t="s">
        <v>3290</v>
      </c>
      <c r="P1770" s="6" t="s">
        <v>3536</v>
      </c>
      <c r="Q1770" s="6" t="s">
        <v>4773</v>
      </c>
      <c r="X1770" s="6">
        <v>935</v>
      </c>
      <c r="Y1770" s="6">
        <v>2332</v>
      </c>
      <c r="Z1770" s="6">
        <v>0</v>
      </c>
      <c r="AA1770" s="6">
        <v>0</v>
      </c>
      <c r="AB1770" s="6">
        <f>SUM(Table2026_09_25[[#This Row],[Number of in-person visits provided in reporting year.]:[Number of video/virtual visits provided in reporting year.]])</f>
        <v>2332</v>
      </c>
      <c r="AC1770" s="6" t="s">
        <v>8469</v>
      </c>
      <c r="AD1770" s="6">
        <v>0</v>
      </c>
      <c r="AE1770" s="6">
        <v>0</v>
      </c>
      <c r="AF1770" s="6" t="s">
        <v>4682</v>
      </c>
      <c r="AG1770" s="6">
        <v>0</v>
      </c>
      <c r="AI1770" s="6" t="s">
        <v>5755</v>
      </c>
      <c r="AJ1770" s="6" t="s">
        <v>43</v>
      </c>
      <c r="AK1770" s="6" t="s">
        <v>8483</v>
      </c>
      <c r="AL1770" s="26" t="s">
        <v>112</v>
      </c>
      <c r="AQ1770" s="6" t="s">
        <v>43</v>
      </c>
      <c r="AX1770" s="45" t="s">
        <v>2431</v>
      </c>
      <c r="AZ1770" s="6">
        <v>0.45</v>
      </c>
      <c r="BA1770" s="6">
        <v>0</v>
      </c>
      <c r="BB1770" s="45">
        <v>0</v>
      </c>
      <c r="BC1770" s="6">
        <v>0</v>
      </c>
      <c r="BD1770" s="6">
        <v>0</v>
      </c>
      <c r="BF1770" s="6">
        <v>0</v>
      </c>
      <c r="BG1770" s="45">
        <v>0</v>
      </c>
      <c r="BH1770" s="45">
        <v>0</v>
      </c>
      <c r="BI1770" s="6">
        <v>0</v>
      </c>
      <c r="BJ1770" s="6">
        <v>0</v>
      </c>
      <c r="BK1770" s="6">
        <v>0</v>
      </c>
      <c r="BL1770" s="45">
        <v>0</v>
      </c>
      <c r="BM1770" s="45">
        <v>0</v>
      </c>
      <c r="BN1770" s="6">
        <v>0</v>
      </c>
      <c r="BO1770" s="6">
        <v>0</v>
      </c>
      <c r="BP1770" s="6">
        <v>0</v>
      </c>
      <c r="BQ1770" s="6">
        <v>0</v>
      </c>
      <c r="BR1770" s="45">
        <v>0</v>
      </c>
      <c r="BT1770" s="45">
        <v>0</v>
      </c>
      <c r="BU1770" s="45">
        <v>0</v>
      </c>
      <c r="BX1770" s="6">
        <v>0</v>
      </c>
      <c r="BY1770" s="6" t="s">
        <v>21</v>
      </c>
      <c r="BZ1770" s="6">
        <f t="shared" si="81"/>
        <v>0.45</v>
      </c>
      <c r="CA1770" s="6">
        <f t="shared" si="82"/>
        <v>0</v>
      </c>
      <c r="CC1770" s="63" t="s">
        <v>4687</v>
      </c>
      <c r="CD1770" s="6" t="s">
        <v>21</v>
      </c>
      <c r="CK1770" s="6" t="s">
        <v>5148</v>
      </c>
      <c r="DA1770" s="6" t="s">
        <v>3363</v>
      </c>
      <c r="DC1770" s="6" t="s">
        <v>4434</v>
      </c>
      <c r="DD1770" s="6" t="s">
        <v>3231</v>
      </c>
      <c r="DF1770" s="29">
        <f t="shared" si="83"/>
        <v>1</v>
      </c>
      <c r="DG1770" s="6">
        <v>1</v>
      </c>
    </row>
    <row r="1771" spans="1:111" ht="16" x14ac:dyDescent="0.2">
      <c r="A1771" s="6" t="s">
        <v>3472</v>
      </c>
      <c r="B1771" s="25"/>
      <c r="C1771" s="25"/>
      <c r="F1771" s="25"/>
      <c r="G1771" s="63" t="s">
        <v>2512</v>
      </c>
      <c r="H1771" s="6" t="s">
        <v>5750</v>
      </c>
      <c r="L1771" s="6" t="s">
        <v>3473</v>
      </c>
      <c r="P1771" s="6" t="s">
        <v>292</v>
      </c>
      <c r="Q1771" s="6" t="s">
        <v>5011</v>
      </c>
      <c r="X1771" s="6">
        <v>0</v>
      </c>
      <c r="Y1771" s="6">
        <v>0</v>
      </c>
      <c r="Z1771" s="6">
        <v>0</v>
      </c>
      <c r="AA1771" s="6">
        <v>0</v>
      </c>
      <c r="AB1771" s="6">
        <f>SUM(Table2026_09_25[[#This Row],[Number of in-person visits provided in reporting year.]:[Number of video/virtual visits provided in reporting year.]])</f>
        <v>0</v>
      </c>
      <c r="AC1771" s="6" t="s">
        <v>8469</v>
      </c>
      <c r="AD1771" s="6">
        <v>0</v>
      </c>
      <c r="AE1771" s="6">
        <v>0</v>
      </c>
      <c r="AF1771" s="6" t="s">
        <v>4682</v>
      </c>
      <c r="AG1771" s="6">
        <v>0</v>
      </c>
      <c r="AI1771" s="6" t="s">
        <v>5755</v>
      </c>
      <c r="AJ1771" s="6" t="s">
        <v>43</v>
      </c>
      <c r="AK1771" s="6" t="s">
        <v>8483</v>
      </c>
      <c r="AL1771" s="26" t="s">
        <v>112</v>
      </c>
      <c r="AQ1771" s="6" t="s">
        <v>43</v>
      </c>
      <c r="AX1771" s="45" t="s">
        <v>2431</v>
      </c>
      <c r="AZ1771" s="6">
        <v>0</v>
      </c>
      <c r="BA1771" s="6">
        <v>0</v>
      </c>
      <c r="BB1771" s="45">
        <v>0</v>
      </c>
      <c r="BC1771" s="6">
        <v>0</v>
      </c>
      <c r="BD1771" s="6">
        <v>2.97</v>
      </c>
      <c r="BF1771" s="6">
        <v>0</v>
      </c>
      <c r="BG1771" s="45">
        <v>0</v>
      </c>
      <c r="BH1771" s="45">
        <v>0</v>
      </c>
      <c r="BI1771" s="6">
        <v>0</v>
      </c>
      <c r="BJ1771" s="6">
        <v>0</v>
      </c>
      <c r="BK1771" s="6">
        <v>0</v>
      </c>
      <c r="BL1771" s="45">
        <v>0</v>
      </c>
      <c r="BM1771" s="45">
        <v>0</v>
      </c>
      <c r="BN1771" s="6">
        <v>0</v>
      </c>
      <c r="BO1771" s="6">
        <v>0</v>
      </c>
      <c r="BP1771" s="6">
        <v>0</v>
      </c>
      <c r="BQ1771" s="6">
        <v>0</v>
      </c>
      <c r="BR1771" s="45">
        <v>0</v>
      </c>
      <c r="BT1771" s="45">
        <v>0</v>
      </c>
      <c r="BU1771" s="45">
        <v>0</v>
      </c>
      <c r="BX1771" s="6">
        <v>0</v>
      </c>
      <c r="BY1771" s="6" t="s">
        <v>21</v>
      </c>
      <c r="BZ1771" s="6">
        <f t="shared" si="81"/>
        <v>2.97</v>
      </c>
      <c r="CA1771" s="6">
        <f t="shared" si="82"/>
        <v>0</v>
      </c>
      <c r="CC1771" s="63" t="s">
        <v>4687</v>
      </c>
      <c r="CD1771" s="6" t="s">
        <v>21</v>
      </c>
      <c r="CK1771" s="6" t="s">
        <v>5148</v>
      </c>
      <c r="DA1771" s="6" t="s">
        <v>3366</v>
      </c>
      <c r="DC1771" s="6" t="s">
        <v>4434</v>
      </c>
      <c r="DD1771" s="6" t="s">
        <v>3231</v>
      </c>
      <c r="DF1771" s="29">
        <f t="shared" si="83"/>
        <v>1</v>
      </c>
      <c r="DG1771" s="6">
        <v>1</v>
      </c>
    </row>
    <row r="1772" spans="1:111" ht="16" x14ac:dyDescent="0.2">
      <c r="A1772" s="6" t="s">
        <v>3474</v>
      </c>
      <c r="B1772" s="25"/>
      <c r="C1772" s="25"/>
      <c r="F1772" s="25"/>
      <c r="G1772" s="63" t="s">
        <v>2512</v>
      </c>
      <c r="H1772" s="6" t="s">
        <v>5750</v>
      </c>
      <c r="L1772" s="6" t="s">
        <v>3294</v>
      </c>
      <c r="P1772" s="6" t="s">
        <v>353</v>
      </c>
      <c r="Q1772" s="6" t="s">
        <v>4730</v>
      </c>
      <c r="X1772" s="6">
        <v>220</v>
      </c>
      <c r="Y1772" s="6">
        <v>0</v>
      </c>
      <c r="Z1772" s="6">
        <v>0</v>
      </c>
      <c r="AA1772" s="6">
        <v>0</v>
      </c>
      <c r="AB1772" s="6">
        <f>SUM(Table2026_09_25[[#This Row],[Number of in-person visits provided in reporting year.]:[Number of video/virtual visits provided in reporting year.]])</f>
        <v>0</v>
      </c>
      <c r="AC1772" s="6" t="s">
        <v>8469</v>
      </c>
      <c r="AD1772" s="6">
        <v>20</v>
      </c>
      <c r="AE1772" s="6">
        <v>0.96</v>
      </c>
      <c r="AF1772" s="6" t="s">
        <v>8026</v>
      </c>
      <c r="AG1772" s="6">
        <v>9</v>
      </c>
      <c r="AI1772" s="6" t="s">
        <v>5755</v>
      </c>
      <c r="AJ1772" s="6" t="s">
        <v>43</v>
      </c>
      <c r="AK1772" s="6" t="s">
        <v>8483</v>
      </c>
      <c r="AL1772" s="26" t="s">
        <v>112</v>
      </c>
      <c r="AQ1772" s="6" t="s">
        <v>43</v>
      </c>
      <c r="AX1772" s="45" t="s">
        <v>2431</v>
      </c>
      <c r="AZ1772" s="6">
        <v>1.36</v>
      </c>
      <c r="BA1772" s="6">
        <v>0</v>
      </c>
      <c r="BB1772" s="45">
        <v>0</v>
      </c>
      <c r="BC1772" s="6">
        <v>0</v>
      </c>
      <c r="BD1772" s="6">
        <v>0</v>
      </c>
      <c r="BF1772" s="6">
        <v>0</v>
      </c>
      <c r="BG1772" s="45">
        <v>0.02</v>
      </c>
      <c r="BH1772" s="45">
        <v>0</v>
      </c>
      <c r="BI1772" s="6">
        <v>0</v>
      </c>
      <c r="BJ1772" s="6">
        <v>0.66</v>
      </c>
      <c r="BK1772" s="6">
        <v>0</v>
      </c>
      <c r="BL1772" s="45">
        <v>0.01</v>
      </c>
      <c r="BM1772" s="45">
        <v>0</v>
      </c>
      <c r="BN1772" s="6">
        <v>0</v>
      </c>
      <c r="BO1772" s="6">
        <v>0</v>
      </c>
      <c r="BP1772" s="6">
        <v>6.77</v>
      </c>
      <c r="BQ1772" s="6">
        <v>12.97</v>
      </c>
      <c r="BR1772" s="45">
        <v>0</v>
      </c>
      <c r="BT1772" s="45">
        <v>0</v>
      </c>
      <c r="BU1772" s="45">
        <v>0</v>
      </c>
      <c r="BX1772" s="6">
        <v>1.1499999999999999</v>
      </c>
      <c r="BY1772" s="6" t="s">
        <v>21</v>
      </c>
      <c r="BZ1772" s="6">
        <f t="shared" si="81"/>
        <v>21.79</v>
      </c>
      <c r="CA1772" s="6">
        <f t="shared" si="82"/>
        <v>21.580000000000002</v>
      </c>
      <c r="CC1772" s="63" t="s">
        <v>4687</v>
      </c>
      <c r="CD1772" s="6" t="s">
        <v>21</v>
      </c>
      <c r="CK1772" s="6" t="s">
        <v>5148</v>
      </c>
      <c r="DA1772" s="6" t="s">
        <v>21</v>
      </c>
      <c r="DC1772" s="6" t="s">
        <v>4434</v>
      </c>
      <c r="DD1772" s="6" t="s">
        <v>3231</v>
      </c>
      <c r="DF1772" s="29">
        <f t="shared" si="83"/>
        <v>1</v>
      </c>
      <c r="DG1772" s="6">
        <v>1</v>
      </c>
    </row>
    <row r="1773" spans="1:111" ht="16" x14ac:dyDescent="0.2">
      <c r="A1773" s="6" t="s">
        <v>3475</v>
      </c>
      <c r="B1773" s="25"/>
      <c r="C1773" s="25"/>
      <c r="F1773" s="25"/>
      <c r="G1773" s="63" t="s">
        <v>2512</v>
      </c>
      <c r="H1773" s="6" t="s">
        <v>5750</v>
      </c>
      <c r="L1773" s="6" t="s">
        <v>3369</v>
      </c>
      <c r="P1773" s="6" t="s">
        <v>95</v>
      </c>
      <c r="Q1773" s="6" t="s">
        <v>4773</v>
      </c>
      <c r="X1773" s="6">
        <v>0</v>
      </c>
      <c r="Y1773" s="6">
        <v>0</v>
      </c>
      <c r="Z1773" s="6">
        <v>0</v>
      </c>
      <c r="AA1773" s="6">
        <v>0</v>
      </c>
      <c r="AB1773" s="6">
        <f>SUM(Table2026_09_25[[#This Row],[Number of in-person visits provided in reporting year.]:[Number of video/virtual visits provided in reporting year.]])</f>
        <v>0</v>
      </c>
      <c r="AC1773" s="6" t="s">
        <v>8469</v>
      </c>
      <c r="AD1773" s="6">
        <v>0</v>
      </c>
      <c r="AE1773" s="6">
        <v>0</v>
      </c>
      <c r="AF1773" s="6" t="s">
        <v>4682</v>
      </c>
      <c r="AG1773" s="6">
        <v>0</v>
      </c>
      <c r="AI1773" s="6" t="s">
        <v>5755</v>
      </c>
      <c r="AJ1773" s="6" t="s">
        <v>43</v>
      </c>
      <c r="AK1773" s="6" t="s">
        <v>8483</v>
      </c>
      <c r="AL1773" s="26" t="s">
        <v>112</v>
      </c>
      <c r="AQ1773" s="6" t="s">
        <v>43</v>
      </c>
      <c r="AX1773" s="45" t="s">
        <v>2431</v>
      </c>
      <c r="AZ1773" s="6">
        <v>1.72</v>
      </c>
      <c r="BA1773" s="6">
        <v>0</v>
      </c>
      <c r="BB1773" s="45">
        <v>0</v>
      </c>
      <c r="BC1773" s="6">
        <v>0</v>
      </c>
      <c r="BD1773" s="6">
        <v>0</v>
      </c>
      <c r="BF1773" s="6">
        <v>0</v>
      </c>
      <c r="BG1773" s="45">
        <v>0</v>
      </c>
      <c r="BH1773" s="45">
        <v>0</v>
      </c>
      <c r="BI1773" s="6">
        <v>0</v>
      </c>
      <c r="BJ1773" s="6">
        <v>0</v>
      </c>
      <c r="BK1773" s="6">
        <v>0</v>
      </c>
      <c r="BL1773" s="45">
        <v>0</v>
      </c>
      <c r="BM1773" s="45">
        <v>0</v>
      </c>
      <c r="BN1773" s="6">
        <v>0</v>
      </c>
      <c r="BO1773" s="6">
        <v>0</v>
      </c>
      <c r="BP1773" s="6">
        <v>0</v>
      </c>
      <c r="BQ1773" s="6">
        <v>0</v>
      </c>
      <c r="BR1773" s="45">
        <v>0.2</v>
      </c>
      <c r="BT1773" s="45">
        <v>0</v>
      </c>
      <c r="BU1773" s="45">
        <v>0</v>
      </c>
      <c r="BX1773" s="6">
        <v>0.78</v>
      </c>
      <c r="BY1773" s="6" t="s">
        <v>21</v>
      </c>
      <c r="BZ1773" s="6">
        <f t="shared" si="81"/>
        <v>1.92</v>
      </c>
      <c r="CA1773" s="6">
        <f t="shared" si="82"/>
        <v>0.98</v>
      </c>
      <c r="CC1773" s="63" t="s">
        <v>4687</v>
      </c>
      <c r="CD1773" s="6" t="s">
        <v>21</v>
      </c>
      <c r="CK1773" s="6" t="s">
        <v>5148</v>
      </c>
      <c r="DA1773" s="6" t="s">
        <v>3370</v>
      </c>
      <c r="DC1773" s="6" t="s">
        <v>4434</v>
      </c>
      <c r="DD1773" s="6" t="s">
        <v>3231</v>
      </c>
      <c r="DF1773" s="29">
        <f t="shared" si="83"/>
        <v>1</v>
      </c>
      <c r="DG1773" s="6">
        <v>1</v>
      </c>
    </row>
    <row r="1774" spans="1:111" ht="16" x14ac:dyDescent="0.2">
      <c r="A1774" s="6" t="s">
        <v>3476</v>
      </c>
      <c r="B1774" s="25"/>
      <c r="C1774" s="25"/>
      <c r="F1774" s="25"/>
      <c r="G1774" s="63" t="s">
        <v>2512</v>
      </c>
      <c r="H1774" s="6" t="s">
        <v>5750</v>
      </c>
      <c r="L1774" s="6" t="s">
        <v>3253</v>
      </c>
      <c r="P1774" s="6" t="s">
        <v>704</v>
      </c>
      <c r="Q1774" s="6" t="s">
        <v>4773</v>
      </c>
      <c r="X1774" s="6">
        <v>391</v>
      </c>
      <c r="Y1774" s="6">
        <v>1020</v>
      </c>
      <c r="Z1774" s="6">
        <v>412</v>
      </c>
      <c r="AA1774" s="6">
        <v>587</v>
      </c>
      <c r="AB1774" s="6">
        <f>SUM(Table2026_09_25[[#This Row],[Number of in-person visits provided in reporting year.]:[Number of video/virtual visits provided in reporting year.]])</f>
        <v>2019</v>
      </c>
      <c r="AC1774" s="6" t="s">
        <v>8469</v>
      </c>
      <c r="AD1774" s="6">
        <v>0</v>
      </c>
      <c r="AE1774" s="6">
        <v>0</v>
      </c>
      <c r="AF1774" s="6" t="s">
        <v>4682</v>
      </c>
      <c r="AG1774" s="6">
        <v>0</v>
      </c>
      <c r="AI1774" s="6" t="s">
        <v>5755</v>
      </c>
      <c r="AJ1774" s="6" t="s">
        <v>43</v>
      </c>
      <c r="AK1774" s="6" t="s">
        <v>8483</v>
      </c>
      <c r="AL1774" s="26" t="s">
        <v>112</v>
      </c>
      <c r="AQ1774" s="6" t="s">
        <v>43</v>
      </c>
      <c r="AX1774" s="45" t="s">
        <v>2431</v>
      </c>
      <c r="AZ1774" s="6">
        <v>0.48</v>
      </c>
      <c r="BA1774" s="6">
        <v>0</v>
      </c>
      <c r="BB1774" s="45">
        <v>0</v>
      </c>
      <c r="BC1774" s="6">
        <v>0</v>
      </c>
      <c r="BD1774" s="6">
        <v>0</v>
      </c>
      <c r="BF1774" s="6">
        <v>0</v>
      </c>
      <c r="BG1774" s="45">
        <v>0.79</v>
      </c>
      <c r="BH1774" s="45">
        <v>0</v>
      </c>
      <c r="BI1774" s="6">
        <v>0</v>
      </c>
      <c r="BJ1774" s="6">
        <v>0</v>
      </c>
      <c r="BK1774" s="6">
        <v>0</v>
      </c>
      <c r="BL1774" s="45">
        <v>0</v>
      </c>
      <c r="BM1774" s="45">
        <v>0</v>
      </c>
      <c r="BN1774" s="6">
        <v>0</v>
      </c>
      <c r="BO1774" s="6">
        <v>0</v>
      </c>
      <c r="BP1774" s="6">
        <v>0</v>
      </c>
      <c r="BQ1774" s="6">
        <v>0</v>
      </c>
      <c r="BR1774" s="45">
        <v>0.34</v>
      </c>
      <c r="BT1774" s="45">
        <v>0</v>
      </c>
      <c r="BU1774" s="45">
        <v>0</v>
      </c>
      <c r="BX1774" s="6">
        <v>0</v>
      </c>
      <c r="BY1774" s="6" t="s">
        <v>21</v>
      </c>
      <c r="BZ1774" s="6">
        <f t="shared" si="81"/>
        <v>1.61</v>
      </c>
      <c r="CA1774" s="6">
        <f t="shared" si="82"/>
        <v>1.1300000000000001</v>
      </c>
      <c r="CC1774" s="63" t="s">
        <v>4687</v>
      </c>
      <c r="CD1774" s="6" t="s">
        <v>21</v>
      </c>
      <c r="CK1774" s="6" t="s">
        <v>5148</v>
      </c>
      <c r="DA1774" s="6" t="s">
        <v>21</v>
      </c>
      <c r="DC1774" s="6" t="s">
        <v>4434</v>
      </c>
      <c r="DD1774" s="6" t="s">
        <v>3231</v>
      </c>
      <c r="DF1774" s="29">
        <f t="shared" si="83"/>
        <v>1</v>
      </c>
      <c r="DG1774" s="6">
        <v>1</v>
      </c>
    </row>
    <row r="1775" spans="1:111" ht="16" x14ac:dyDescent="0.2">
      <c r="A1775" s="6" t="s">
        <v>3477</v>
      </c>
      <c r="B1775" s="25"/>
      <c r="C1775" s="25"/>
      <c r="F1775" s="25"/>
      <c r="G1775" s="63" t="s">
        <v>2512</v>
      </c>
      <c r="H1775" s="6" t="s">
        <v>5750</v>
      </c>
      <c r="L1775" s="6" t="s">
        <v>3296</v>
      </c>
      <c r="P1775" s="6" t="s">
        <v>20</v>
      </c>
      <c r="Q1775" s="31" t="s">
        <v>987</v>
      </c>
      <c r="X1775" s="6">
        <v>76</v>
      </c>
      <c r="Y1775" s="6">
        <v>0</v>
      </c>
      <c r="Z1775" s="6">
        <v>0</v>
      </c>
      <c r="AA1775" s="6">
        <v>0</v>
      </c>
      <c r="AB1775" s="6">
        <f>SUM(Table2026_09_25[[#This Row],[Number of in-person visits provided in reporting year.]:[Number of video/virtual visits provided in reporting year.]])</f>
        <v>0</v>
      </c>
      <c r="AC1775" s="6" t="s">
        <v>8468</v>
      </c>
      <c r="AD1775" s="6">
        <v>20</v>
      </c>
      <c r="AE1775" s="6">
        <v>0.82</v>
      </c>
      <c r="AF1775" s="6" t="s">
        <v>8026</v>
      </c>
      <c r="AG1775" s="6">
        <v>0</v>
      </c>
      <c r="AI1775" s="6" t="s">
        <v>5755</v>
      </c>
      <c r="AJ1775" s="6" t="s">
        <v>43</v>
      </c>
      <c r="AK1775" s="6" t="s">
        <v>8483</v>
      </c>
      <c r="AL1775" s="26" t="s">
        <v>112</v>
      </c>
      <c r="AQ1775" s="6" t="s">
        <v>43</v>
      </c>
      <c r="AX1775" s="45" t="s">
        <v>2431</v>
      </c>
      <c r="AZ1775" s="6">
        <v>1.08</v>
      </c>
      <c r="BA1775" s="6">
        <v>0</v>
      </c>
      <c r="BB1775" s="45">
        <v>0</v>
      </c>
      <c r="BC1775" s="6">
        <v>0.05</v>
      </c>
      <c r="BD1775" s="6">
        <v>1.91</v>
      </c>
      <c r="BF1775" s="6">
        <v>0</v>
      </c>
      <c r="BG1775" s="45">
        <v>0</v>
      </c>
      <c r="BH1775" s="45">
        <v>0</v>
      </c>
      <c r="BI1775" s="6">
        <v>0</v>
      </c>
      <c r="BJ1775" s="6">
        <v>4.1900000000000004</v>
      </c>
      <c r="BK1775" s="6">
        <v>0</v>
      </c>
      <c r="BL1775" s="45">
        <v>0</v>
      </c>
      <c r="BM1775" s="45">
        <v>0</v>
      </c>
      <c r="BN1775" s="6">
        <v>0</v>
      </c>
      <c r="BO1775" s="6">
        <v>0</v>
      </c>
      <c r="BP1775" s="6">
        <v>8.91</v>
      </c>
      <c r="BQ1775" s="6">
        <v>6.09</v>
      </c>
      <c r="BR1775" s="45">
        <v>0</v>
      </c>
      <c r="BT1775" s="45">
        <v>0</v>
      </c>
      <c r="BU1775" s="45">
        <v>0</v>
      </c>
      <c r="BX1775" s="6">
        <v>0.14000000000000001</v>
      </c>
      <c r="BY1775" s="6" t="s">
        <v>21</v>
      </c>
      <c r="BZ1775" s="6">
        <f t="shared" si="81"/>
        <v>22.23</v>
      </c>
      <c r="CA1775" s="6">
        <f t="shared" si="82"/>
        <v>19.330000000000002</v>
      </c>
      <c r="CC1775" s="63" t="s">
        <v>4687</v>
      </c>
      <c r="CD1775" s="6" t="s">
        <v>21</v>
      </c>
      <c r="CK1775" s="6" t="s">
        <v>5148</v>
      </c>
      <c r="DA1775" s="6" t="s">
        <v>3297</v>
      </c>
      <c r="DC1775" s="6" t="s">
        <v>4434</v>
      </c>
      <c r="DD1775" s="6" t="s">
        <v>3231</v>
      </c>
      <c r="DF1775" s="29">
        <f t="shared" si="83"/>
        <v>1</v>
      </c>
      <c r="DG1775" s="6">
        <v>1</v>
      </c>
    </row>
    <row r="1776" spans="1:111" ht="16" x14ac:dyDescent="0.2">
      <c r="A1776" s="6" t="s">
        <v>3478</v>
      </c>
      <c r="B1776" s="25"/>
      <c r="C1776" s="25"/>
      <c r="F1776" s="25"/>
      <c r="G1776" s="63" t="s">
        <v>2512</v>
      </c>
      <c r="H1776" s="6" t="s">
        <v>5750</v>
      </c>
      <c r="L1776" s="6" t="s">
        <v>3299</v>
      </c>
      <c r="P1776" s="6" t="s">
        <v>3536</v>
      </c>
      <c r="Q1776" s="6" t="s">
        <v>4773</v>
      </c>
      <c r="X1776" s="6">
        <v>0</v>
      </c>
      <c r="Y1776" s="6">
        <v>0</v>
      </c>
      <c r="Z1776" s="6">
        <v>0</v>
      </c>
      <c r="AA1776" s="6">
        <v>0</v>
      </c>
      <c r="AB1776" s="6">
        <f>SUM(Table2026_09_25[[#This Row],[Number of in-person visits provided in reporting year.]:[Number of video/virtual visits provided in reporting year.]])</f>
        <v>0</v>
      </c>
      <c r="AC1776" s="6" t="s">
        <v>8469</v>
      </c>
      <c r="AD1776" s="6">
        <v>0</v>
      </c>
      <c r="AE1776" s="6">
        <v>0</v>
      </c>
      <c r="AF1776" s="6" t="s">
        <v>4682</v>
      </c>
      <c r="AG1776" s="6">
        <v>0</v>
      </c>
      <c r="AI1776" s="6" t="s">
        <v>5755</v>
      </c>
      <c r="AJ1776" s="6" t="s">
        <v>43</v>
      </c>
      <c r="AK1776" s="6" t="s">
        <v>8483</v>
      </c>
      <c r="AL1776" s="26" t="s">
        <v>112</v>
      </c>
      <c r="AQ1776" s="6" t="s">
        <v>43</v>
      </c>
      <c r="AX1776" s="45" t="s">
        <v>2431</v>
      </c>
      <c r="AZ1776" s="6">
        <v>0</v>
      </c>
      <c r="BA1776" s="6">
        <v>0</v>
      </c>
      <c r="BB1776" s="45">
        <v>0</v>
      </c>
      <c r="BC1776" s="6">
        <v>0</v>
      </c>
      <c r="BD1776" s="6">
        <v>0</v>
      </c>
      <c r="BF1776" s="6">
        <v>0</v>
      </c>
      <c r="BG1776" s="45">
        <v>0</v>
      </c>
      <c r="BH1776" s="45">
        <v>0</v>
      </c>
      <c r="BI1776" s="6">
        <v>0</v>
      </c>
      <c r="BJ1776" s="6">
        <v>0</v>
      </c>
      <c r="BK1776" s="6">
        <v>0</v>
      </c>
      <c r="BL1776" s="45">
        <v>0</v>
      </c>
      <c r="BM1776" s="45">
        <v>0</v>
      </c>
      <c r="BN1776" s="6">
        <v>0</v>
      </c>
      <c r="BO1776" s="6">
        <v>0</v>
      </c>
      <c r="BP1776" s="6">
        <v>0</v>
      </c>
      <c r="BQ1776" s="6">
        <v>0</v>
      </c>
      <c r="BR1776" s="45">
        <v>0</v>
      </c>
      <c r="BT1776" s="45">
        <v>0</v>
      </c>
      <c r="BU1776" s="45">
        <v>0</v>
      </c>
      <c r="BX1776" s="6">
        <v>0</v>
      </c>
      <c r="BY1776" s="6" t="s">
        <v>21</v>
      </c>
      <c r="BZ1776" s="6">
        <f t="shared" si="81"/>
        <v>0</v>
      </c>
      <c r="CA1776" s="6">
        <f t="shared" si="82"/>
        <v>0</v>
      </c>
      <c r="CC1776" s="63" t="s">
        <v>4687</v>
      </c>
      <c r="CD1776" s="6" t="s">
        <v>21</v>
      </c>
      <c r="CK1776" s="6" t="s">
        <v>5148</v>
      </c>
      <c r="DA1776" s="6" t="s">
        <v>3300</v>
      </c>
      <c r="DC1776" s="6" t="s">
        <v>4434</v>
      </c>
      <c r="DD1776" s="6" t="s">
        <v>3231</v>
      </c>
      <c r="DF1776" s="29">
        <f t="shared" si="83"/>
        <v>1</v>
      </c>
      <c r="DG1776" s="6">
        <v>1</v>
      </c>
    </row>
    <row r="1777" spans="1:111" ht="16" x14ac:dyDescent="0.2">
      <c r="A1777" s="6" t="s">
        <v>3479</v>
      </c>
      <c r="B1777" s="25"/>
      <c r="C1777" s="25"/>
      <c r="F1777" s="25"/>
      <c r="G1777" s="63" t="s">
        <v>2512</v>
      </c>
      <c r="H1777" s="6" t="s">
        <v>5750</v>
      </c>
      <c r="L1777" s="6" t="s">
        <v>3302</v>
      </c>
      <c r="P1777" s="6" t="s">
        <v>3536</v>
      </c>
      <c r="Q1777" s="6" t="s">
        <v>4773</v>
      </c>
      <c r="X1777" s="6">
        <v>0</v>
      </c>
      <c r="Y1777" s="6">
        <v>0</v>
      </c>
      <c r="Z1777" s="6">
        <v>0</v>
      </c>
      <c r="AA1777" s="6">
        <v>0</v>
      </c>
      <c r="AB1777" s="6">
        <f>SUM(Table2026_09_25[[#This Row],[Number of in-person visits provided in reporting year.]:[Number of video/virtual visits provided in reporting year.]])</f>
        <v>0</v>
      </c>
      <c r="AC1777" s="6" t="s">
        <v>8469</v>
      </c>
      <c r="AD1777" s="6">
        <v>0</v>
      </c>
      <c r="AE1777" s="6">
        <v>0</v>
      </c>
      <c r="AF1777" s="6" t="s">
        <v>4682</v>
      </c>
      <c r="AG1777" s="6">
        <v>0</v>
      </c>
      <c r="AI1777" s="6" t="s">
        <v>5755</v>
      </c>
      <c r="AJ1777" s="6" t="s">
        <v>43</v>
      </c>
      <c r="AK1777" s="6" t="s">
        <v>8483</v>
      </c>
      <c r="AL1777" s="26" t="s">
        <v>112</v>
      </c>
      <c r="AQ1777" s="6" t="s">
        <v>43</v>
      </c>
      <c r="AX1777" s="45" t="s">
        <v>2431</v>
      </c>
      <c r="AZ1777" s="6">
        <v>0</v>
      </c>
      <c r="BA1777" s="6">
        <v>0</v>
      </c>
      <c r="BB1777" s="45">
        <v>0</v>
      </c>
      <c r="BC1777" s="6">
        <v>0</v>
      </c>
      <c r="BD1777" s="6">
        <v>0</v>
      </c>
      <c r="BF1777" s="6">
        <v>0</v>
      </c>
      <c r="BG1777" s="45">
        <v>0</v>
      </c>
      <c r="BH1777" s="45">
        <v>0</v>
      </c>
      <c r="BI1777" s="6">
        <v>0</v>
      </c>
      <c r="BJ1777" s="6">
        <v>0</v>
      </c>
      <c r="BK1777" s="6">
        <v>0</v>
      </c>
      <c r="BL1777" s="45">
        <v>0</v>
      </c>
      <c r="BM1777" s="45">
        <v>0</v>
      </c>
      <c r="BN1777" s="6">
        <v>0</v>
      </c>
      <c r="BO1777" s="6">
        <v>0</v>
      </c>
      <c r="BP1777" s="6">
        <v>0</v>
      </c>
      <c r="BQ1777" s="6">
        <v>0</v>
      </c>
      <c r="BR1777" s="45">
        <v>0</v>
      </c>
      <c r="BT1777" s="45">
        <v>0</v>
      </c>
      <c r="BU1777" s="45">
        <v>0</v>
      </c>
      <c r="BX1777" s="6">
        <v>0</v>
      </c>
      <c r="BY1777" s="6" t="s">
        <v>21</v>
      </c>
      <c r="BZ1777" s="6">
        <f t="shared" si="81"/>
        <v>0</v>
      </c>
      <c r="CA1777" s="6">
        <f t="shared" si="82"/>
        <v>0</v>
      </c>
      <c r="CC1777" s="63" t="s">
        <v>4687</v>
      </c>
      <c r="CD1777" s="6" t="s">
        <v>21</v>
      </c>
      <c r="CK1777" s="6" t="s">
        <v>5148</v>
      </c>
      <c r="DA1777" s="6" t="s">
        <v>3303</v>
      </c>
      <c r="DC1777" s="6" t="s">
        <v>4434</v>
      </c>
      <c r="DD1777" s="6" t="s">
        <v>3231</v>
      </c>
      <c r="DF1777" s="29">
        <f t="shared" si="83"/>
        <v>1</v>
      </c>
      <c r="DG1777" s="6">
        <v>1</v>
      </c>
    </row>
    <row r="1778" spans="1:111" ht="16" x14ac:dyDescent="0.2">
      <c r="A1778" s="6" t="s">
        <v>3480</v>
      </c>
      <c r="B1778" s="25"/>
      <c r="C1778" s="25"/>
      <c r="F1778" s="25"/>
      <c r="G1778" s="63" t="s">
        <v>2512</v>
      </c>
      <c r="H1778" s="6" t="s">
        <v>5750</v>
      </c>
      <c r="L1778" s="6" t="s">
        <v>3305</v>
      </c>
      <c r="P1778" s="6" t="s">
        <v>3508</v>
      </c>
      <c r="Q1778" s="6" t="s">
        <v>4730</v>
      </c>
      <c r="X1778" s="6">
        <v>0</v>
      </c>
      <c r="Y1778" s="6">
        <v>0</v>
      </c>
      <c r="Z1778" s="6">
        <v>0</v>
      </c>
      <c r="AA1778" s="6">
        <v>0</v>
      </c>
      <c r="AB1778" s="6">
        <f>SUM(Table2026_09_25[[#This Row],[Number of in-person visits provided in reporting year.]:[Number of video/virtual visits provided in reporting year.]])</f>
        <v>0</v>
      </c>
      <c r="AC1778" s="6" t="s">
        <v>8469</v>
      </c>
      <c r="AD1778" s="6">
        <v>0</v>
      </c>
      <c r="AE1778" s="6">
        <v>0</v>
      </c>
      <c r="AF1778" s="6" t="s">
        <v>4682</v>
      </c>
      <c r="AG1778" s="6">
        <v>0</v>
      </c>
      <c r="AI1778" s="6" t="s">
        <v>5755</v>
      </c>
      <c r="AJ1778" s="6" t="s">
        <v>43</v>
      </c>
      <c r="AK1778" s="6" t="s">
        <v>8483</v>
      </c>
      <c r="AL1778" s="26" t="s">
        <v>112</v>
      </c>
      <c r="AQ1778" s="6" t="s">
        <v>43</v>
      </c>
      <c r="AX1778" s="45" t="s">
        <v>2431</v>
      </c>
      <c r="AZ1778" s="6">
        <v>1.31</v>
      </c>
      <c r="BA1778" s="6">
        <v>0</v>
      </c>
      <c r="BB1778" s="45">
        <v>0</v>
      </c>
      <c r="BC1778" s="6">
        <v>0</v>
      </c>
      <c r="BD1778" s="6">
        <v>0</v>
      </c>
      <c r="BF1778" s="6">
        <v>0</v>
      </c>
      <c r="BG1778" s="45">
        <v>0</v>
      </c>
      <c r="BH1778" s="45">
        <v>0</v>
      </c>
      <c r="BI1778" s="6">
        <v>0</v>
      </c>
      <c r="BJ1778" s="6">
        <v>0.17</v>
      </c>
      <c r="BK1778" s="6">
        <v>0</v>
      </c>
      <c r="BL1778" s="45">
        <v>0</v>
      </c>
      <c r="BM1778" s="45">
        <v>0</v>
      </c>
      <c r="BN1778" s="6">
        <v>0</v>
      </c>
      <c r="BO1778" s="6">
        <v>0</v>
      </c>
      <c r="BP1778" s="6">
        <v>12.05</v>
      </c>
      <c r="BQ1778" s="6">
        <v>11.82</v>
      </c>
      <c r="BR1778" s="45">
        <v>0</v>
      </c>
      <c r="BT1778" s="45">
        <v>0</v>
      </c>
      <c r="BU1778" s="45">
        <v>0</v>
      </c>
      <c r="BX1778" s="6">
        <v>0.02</v>
      </c>
      <c r="BY1778" s="6" t="s">
        <v>21</v>
      </c>
      <c r="BZ1778" s="6">
        <f t="shared" si="81"/>
        <v>25.35</v>
      </c>
      <c r="CA1778" s="6">
        <f t="shared" si="82"/>
        <v>24.060000000000002</v>
      </c>
      <c r="CC1778" s="63" t="s">
        <v>4687</v>
      </c>
      <c r="CD1778" s="6" t="s">
        <v>21</v>
      </c>
      <c r="CK1778" s="6" t="s">
        <v>5148</v>
      </c>
      <c r="DA1778" s="6" t="s">
        <v>3306</v>
      </c>
      <c r="DC1778" s="6" t="s">
        <v>4434</v>
      </c>
      <c r="DD1778" s="6" t="s">
        <v>3231</v>
      </c>
      <c r="DF1778" s="29">
        <f t="shared" si="83"/>
        <v>1</v>
      </c>
      <c r="DG1778" s="6">
        <v>1</v>
      </c>
    </row>
    <row r="1779" spans="1:111" ht="16" x14ac:dyDescent="0.2">
      <c r="A1779" s="6" t="s">
        <v>3481</v>
      </c>
      <c r="B1779" s="25"/>
      <c r="C1779" s="25"/>
      <c r="F1779" s="25"/>
      <c r="G1779" s="63" t="s">
        <v>2512</v>
      </c>
      <c r="H1779" s="6" t="s">
        <v>5750</v>
      </c>
      <c r="L1779" s="6" t="s">
        <v>3308</v>
      </c>
      <c r="P1779" s="6" t="s">
        <v>3529</v>
      </c>
      <c r="Q1779" s="6" t="s">
        <v>4730</v>
      </c>
      <c r="X1779" s="6">
        <v>81</v>
      </c>
      <c r="Y1779" s="6">
        <v>93</v>
      </c>
      <c r="Z1779" s="6">
        <v>4</v>
      </c>
      <c r="AA1779" s="6">
        <v>0</v>
      </c>
      <c r="AB1779" s="6">
        <f>SUM(Table2026_09_25[[#This Row],[Number of in-person visits provided in reporting year.]:[Number of video/virtual visits provided in reporting year.]])</f>
        <v>97</v>
      </c>
      <c r="AC1779" s="6" t="s">
        <v>8469</v>
      </c>
      <c r="AD1779" s="6">
        <v>0</v>
      </c>
      <c r="AE1779" s="6">
        <v>0</v>
      </c>
      <c r="AF1779" s="6" t="s">
        <v>4682</v>
      </c>
      <c r="AG1779" s="6">
        <v>0</v>
      </c>
      <c r="AI1779" s="6" t="s">
        <v>5755</v>
      </c>
      <c r="AJ1779" s="6" t="s">
        <v>43</v>
      </c>
      <c r="AK1779" s="6" t="s">
        <v>8483</v>
      </c>
      <c r="AL1779" s="26" t="s">
        <v>112</v>
      </c>
      <c r="AQ1779" s="6" t="s">
        <v>43</v>
      </c>
      <c r="AX1779" s="45" t="s">
        <v>2431</v>
      </c>
      <c r="AZ1779" s="6">
        <v>0</v>
      </c>
      <c r="BA1779" s="6">
        <v>0</v>
      </c>
      <c r="BB1779" s="45">
        <v>0</v>
      </c>
      <c r="BC1779" s="6">
        <v>0</v>
      </c>
      <c r="BD1779" s="6">
        <v>0</v>
      </c>
      <c r="BF1779" s="6">
        <v>0</v>
      </c>
      <c r="BG1779" s="45">
        <v>0</v>
      </c>
      <c r="BH1779" s="45">
        <v>0</v>
      </c>
      <c r="BI1779" s="6">
        <v>0</v>
      </c>
      <c r="BJ1779" s="6">
        <v>0</v>
      </c>
      <c r="BK1779" s="6">
        <v>0</v>
      </c>
      <c r="BL1779" s="45">
        <v>0</v>
      </c>
      <c r="BM1779" s="45">
        <v>0</v>
      </c>
      <c r="BN1779" s="6">
        <v>0</v>
      </c>
      <c r="BO1779" s="6">
        <v>0</v>
      </c>
      <c r="BP1779" s="6">
        <v>0</v>
      </c>
      <c r="BQ1779" s="6">
        <v>0</v>
      </c>
      <c r="BR1779" s="45">
        <v>0</v>
      </c>
      <c r="BT1779" s="45">
        <v>0</v>
      </c>
      <c r="BU1779" s="45">
        <v>0</v>
      </c>
      <c r="BX1779" s="6">
        <v>1.58</v>
      </c>
      <c r="BY1779" s="6" t="s">
        <v>21</v>
      </c>
      <c r="BZ1779" s="6">
        <f t="shared" si="81"/>
        <v>0</v>
      </c>
      <c r="CA1779" s="6">
        <f t="shared" si="82"/>
        <v>1.58</v>
      </c>
      <c r="CC1779" s="63" t="s">
        <v>4687</v>
      </c>
      <c r="CD1779" s="6" t="s">
        <v>21</v>
      </c>
      <c r="CK1779" s="6" t="s">
        <v>5148</v>
      </c>
      <c r="DA1779" s="6" t="s">
        <v>3309</v>
      </c>
      <c r="DC1779" s="6" t="s">
        <v>4434</v>
      </c>
      <c r="DD1779" s="6" t="s">
        <v>3231</v>
      </c>
      <c r="DF1779" s="29">
        <f t="shared" si="83"/>
        <v>1</v>
      </c>
      <c r="DG1779" s="6">
        <v>1</v>
      </c>
    </row>
    <row r="1780" spans="1:111" ht="16" x14ac:dyDescent="0.2">
      <c r="A1780" s="6" t="s">
        <v>3482</v>
      </c>
      <c r="B1780" s="25"/>
      <c r="C1780" s="25"/>
      <c r="F1780" s="25"/>
      <c r="G1780" s="63" t="s">
        <v>2512</v>
      </c>
      <c r="H1780" s="6" t="s">
        <v>5750</v>
      </c>
      <c r="L1780" s="6" t="s">
        <v>3311</v>
      </c>
      <c r="P1780" s="6" t="s">
        <v>3536</v>
      </c>
      <c r="Q1780" s="6" t="s">
        <v>4773</v>
      </c>
      <c r="X1780" s="6">
        <v>0</v>
      </c>
      <c r="Y1780" s="6">
        <v>0</v>
      </c>
      <c r="Z1780" s="6">
        <v>0</v>
      </c>
      <c r="AA1780" s="6">
        <v>0</v>
      </c>
      <c r="AB1780" s="6">
        <f>SUM(Table2026_09_25[[#This Row],[Number of in-person visits provided in reporting year.]:[Number of video/virtual visits provided in reporting year.]])</f>
        <v>0</v>
      </c>
      <c r="AC1780" s="6" t="s">
        <v>8469</v>
      </c>
      <c r="AD1780" s="6">
        <v>0</v>
      </c>
      <c r="AE1780" s="6">
        <v>0</v>
      </c>
      <c r="AF1780" s="6" t="s">
        <v>4682</v>
      </c>
      <c r="AG1780" s="6">
        <v>0</v>
      </c>
      <c r="AI1780" s="6" t="s">
        <v>5755</v>
      </c>
      <c r="AJ1780" s="6" t="s">
        <v>43</v>
      </c>
      <c r="AK1780" s="6" t="s">
        <v>8483</v>
      </c>
      <c r="AL1780" s="26" t="s">
        <v>112</v>
      </c>
      <c r="AQ1780" s="6" t="s">
        <v>43</v>
      </c>
      <c r="AX1780" s="45" t="s">
        <v>2431</v>
      </c>
      <c r="AZ1780" s="6">
        <v>0</v>
      </c>
      <c r="BA1780" s="6">
        <v>0</v>
      </c>
      <c r="BB1780" s="45">
        <v>0</v>
      </c>
      <c r="BC1780" s="6">
        <v>0</v>
      </c>
      <c r="BD1780" s="6">
        <v>0</v>
      </c>
      <c r="BF1780" s="6">
        <v>0</v>
      </c>
      <c r="BG1780" s="45">
        <v>0</v>
      </c>
      <c r="BH1780" s="45">
        <v>0</v>
      </c>
      <c r="BI1780" s="6">
        <v>0</v>
      </c>
      <c r="BJ1780" s="6">
        <v>0</v>
      </c>
      <c r="BK1780" s="6">
        <v>0</v>
      </c>
      <c r="BL1780" s="45">
        <v>0</v>
      </c>
      <c r="BM1780" s="45">
        <v>0</v>
      </c>
      <c r="BN1780" s="6">
        <v>0</v>
      </c>
      <c r="BO1780" s="6">
        <v>0</v>
      </c>
      <c r="BP1780" s="6">
        <v>0</v>
      </c>
      <c r="BQ1780" s="6">
        <v>0</v>
      </c>
      <c r="BR1780" s="45">
        <v>0</v>
      </c>
      <c r="BT1780" s="45">
        <v>0</v>
      </c>
      <c r="BU1780" s="45">
        <v>0</v>
      </c>
      <c r="BX1780" s="6">
        <v>0</v>
      </c>
      <c r="BY1780" s="6" t="s">
        <v>21</v>
      </c>
      <c r="BZ1780" s="6">
        <f t="shared" si="81"/>
        <v>0</v>
      </c>
      <c r="CA1780" s="6">
        <f t="shared" si="82"/>
        <v>0</v>
      </c>
      <c r="CC1780" s="63" t="s">
        <v>4687</v>
      </c>
      <c r="CD1780" s="6" t="s">
        <v>21</v>
      </c>
      <c r="CK1780" s="6" t="s">
        <v>5148</v>
      </c>
      <c r="DA1780" s="6" t="s">
        <v>3312</v>
      </c>
      <c r="DC1780" s="6" t="s">
        <v>4434</v>
      </c>
      <c r="DD1780" s="6" t="s">
        <v>3231</v>
      </c>
      <c r="DF1780" s="29">
        <f t="shared" si="83"/>
        <v>1</v>
      </c>
      <c r="DG1780" s="6">
        <v>1</v>
      </c>
    </row>
    <row r="1781" spans="1:111" ht="16" x14ac:dyDescent="0.2">
      <c r="A1781" s="6" t="s">
        <v>3483</v>
      </c>
      <c r="B1781" s="25"/>
      <c r="C1781" s="25"/>
      <c r="F1781" s="25"/>
      <c r="G1781" s="63" t="s">
        <v>2512</v>
      </c>
      <c r="H1781" s="6" t="s">
        <v>5750</v>
      </c>
      <c r="L1781" s="6" t="s">
        <v>3314</v>
      </c>
      <c r="P1781" s="6" t="s">
        <v>3533</v>
      </c>
      <c r="Q1781" s="31" t="s">
        <v>987</v>
      </c>
      <c r="X1781" s="6">
        <v>334</v>
      </c>
      <c r="Y1781" s="6">
        <v>48</v>
      </c>
      <c r="Z1781" s="6">
        <v>45</v>
      </c>
      <c r="AA1781" s="6">
        <v>1583</v>
      </c>
      <c r="AB1781" s="6">
        <f>SUM(Table2026_09_25[[#This Row],[Number of in-person visits provided in reporting year.]:[Number of video/virtual visits provided in reporting year.]])</f>
        <v>1676</v>
      </c>
      <c r="AC1781" s="6" t="s">
        <v>8469</v>
      </c>
      <c r="AD1781" s="6">
        <v>0</v>
      </c>
      <c r="AE1781" s="6">
        <v>0</v>
      </c>
      <c r="AF1781" s="6" t="s">
        <v>4682</v>
      </c>
      <c r="AG1781" s="6">
        <v>0</v>
      </c>
      <c r="AI1781" s="6" t="s">
        <v>5755</v>
      </c>
      <c r="AJ1781" s="6" t="s">
        <v>43</v>
      </c>
      <c r="AK1781" s="6" t="s">
        <v>8483</v>
      </c>
      <c r="AL1781" s="26" t="s">
        <v>112</v>
      </c>
      <c r="AQ1781" s="6" t="s">
        <v>43</v>
      </c>
      <c r="AX1781" s="45" t="s">
        <v>2431</v>
      </c>
      <c r="AZ1781" s="6">
        <v>0</v>
      </c>
      <c r="BA1781" s="6">
        <v>0</v>
      </c>
      <c r="BB1781" s="45">
        <v>0</v>
      </c>
      <c r="BC1781" s="6">
        <v>0</v>
      </c>
      <c r="BD1781" s="6">
        <v>0</v>
      </c>
      <c r="BF1781" s="6">
        <v>0</v>
      </c>
      <c r="BG1781" s="45">
        <v>0</v>
      </c>
      <c r="BH1781" s="45">
        <v>0</v>
      </c>
      <c r="BI1781" s="6">
        <v>0</v>
      </c>
      <c r="BJ1781" s="6">
        <v>0</v>
      </c>
      <c r="BK1781" s="6">
        <v>0</v>
      </c>
      <c r="BL1781" s="45">
        <v>0</v>
      </c>
      <c r="BM1781" s="45">
        <v>0</v>
      </c>
      <c r="BN1781" s="6">
        <v>0</v>
      </c>
      <c r="BO1781" s="6">
        <v>0</v>
      </c>
      <c r="BP1781" s="6">
        <v>0</v>
      </c>
      <c r="BQ1781" s="6">
        <v>0</v>
      </c>
      <c r="BR1781" s="45">
        <v>0</v>
      </c>
      <c r="BT1781" s="45">
        <v>0</v>
      </c>
      <c r="BU1781" s="45">
        <v>0</v>
      </c>
      <c r="BX1781" s="6">
        <v>0</v>
      </c>
      <c r="BY1781" s="6" t="s">
        <v>21</v>
      </c>
      <c r="BZ1781" s="6">
        <f t="shared" si="81"/>
        <v>0</v>
      </c>
      <c r="CA1781" s="6">
        <f t="shared" si="82"/>
        <v>0</v>
      </c>
      <c r="CC1781" s="63" t="s">
        <v>4687</v>
      </c>
      <c r="CD1781" s="6" t="s">
        <v>21</v>
      </c>
      <c r="CK1781" s="6" t="s">
        <v>5148</v>
      </c>
      <c r="DA1781" s="6" t="s">
        <v>3315</v>
      </c>
      <c r="DC1781" s="6" t="s">
        <v>4434</v>
      </c>
      <c r="DD1781" s="6" t="s">
        <v>3231</v>
      </c>
      <c r="DF1781" s="29">
        <f t="shared" si="83"/>
        <v>1</v>
      </c>
      <c r="DG1781" s="6">
        <v>1</v>
      </c>
    </row>
    <row r="1782" spans="1:111" ht="16" x14ac:dyDescent="0.2">
      <c r="A1782" s="6" t="s">
        <v>3484</v>
      </c>
      <c r="B1782" s="25"/>
      <c r="C1782" s="25"/>
      <c r="F1782" s="25"/>
      <c r="G1782" s="63" t="s">
        <v>2512</v>
      </c>
      <c r="H1782" s="6" t="s">
        <v>5750</v>
      </c>
      <c r="L1782" s="6" t="s">
        <v>3317</v>
      </c>
      <c r="P1782" s="6" t="s">
        <v>3536</v>
      </c>
      <c r="Q1782" s="6" t="s">
        <v>4773</v>
      </c>
      <c r="X1782" s="6">
        <v>0</v>
      </c>
      <c r="Y1782" s="6">
        <v>0</v>
      </c>
      <c r="Z1782" s="6">
        <v>0</v>
      </c>
      <c r="AA1782" s="6">
        <v>0</v>
      </c>
      <c r="AB1782" s="6">
        <f>SUM(Table2026_09_25[[#This Row],[Number of in-person visits provided in reporting year.]:[Number of video/virtual visits provided in reporting year.]])</f>
        <v>0</v>
      </c>
      <c r="AC1782" s="6" t="s">
        <v>8469</v>
      </c>
      <c r="AD1782" s="6">
        <v>0</v>
      </c>
      <c r="AE1782" s="6">
        <v>0</v>
      </c>
      <c r="AF1782" s="6" t="s">
        <v>4682</v>
      </c>
      <c r="AG1782" s="6">
        <v>0</v>
      </c>
      <c r="AI1782" s="6" t="s">
        <v>5755</v>
      </c>
      <c r="AJ1782" s="6" t="s">
        <v>43</v>
      </c>
      <c r="AK1782" s="6" t="s">
        <v>8483</v>
      </c>
      <c r="AL1782" s="26" t="s">
        <v>112</v>
      </c>
      <c r="AQ1782" s="6" t="s">
        <v>43</v>
      </c>
      <c r="AX1782" s="45" t="s">
        <v>2431</v>
      </c>
      <c r="AZ1782" s="6">
        <v>0</v>
      </c>
      <c r="BA1782" s="6">
        <v>0</v>
      </c>
      <c r="BB1782" s="45">
        <v>0</v>
      </c>
      <c r="BC1782" s="6">
        <v>0</v>
      </c>
      <c r="BD1782" s="6">
        <v>0</v>
      </c>
      <c r="BF1782" s="6">
        <v>0</v>
      </c>
      <c r="BG1782" s="45">
        <v>0</v>
      </c>
      <c r="BH1782" s="45">
        <v>0</v>
      </c>
      <c r="BI1782" s="6">
        <v>0</v>
      </c>
      <c r="BJ1782" s="6">
        <v>0</v>
      </c>
      <c r="BK1782" s="6">
        <v>0</v>
      </c>
      <c r="BL1782" s="45">
        <v>0</v>
      </c>
      <c r="BM1782" s="45">
        <v>0</v>
      </c>
      <c r="BN1782" s="6">
        <v>0</v>
      </c>
      <c r="BO1782" s="6">
        <v>0</v>
      </c>
      <c r="BP1782" s="6">
        <v>0</v>
      </c>
      <c r="BQ1782" s="6">
        <v>0</v>
      </c>
      <c r="BR1782" s="45">
        <v>0</v>
      </c>
      <c r="BT1782" s="45">
        <v>0</v>
      </c>
      <c r="BU1782" s="45">
        <v>0</v>
      </c>
      <c r="BX1782" s="6">
        <v>0</v>
      </c>
      <c r="BY1782" s="6" t="s">
        <v>21</v>
      </c>
      <c r="BZ1782" s="6">
        <f t="shared" si="81"/>
        <v>0</v>
      </c>
      <c r="CA1782" s="6">
        <f t="shared" si="82"/>
        <v>0</v>
      </c>
      <c r="CC1782" s="63" t="s">
        <v>4687</v>
      </c>
      <c r="CD1782" s="6" t="s">
        <v>21</v>
      </c>
      <c r="CK1782" s="6" t="s">
        <v>5148</v>
      </c>
      <c r="DA1782" s="6" t="s">
        <v>3318</v>
      </c>
      <c r="DC1782" s="6" t="s">
        <v>4434</v>
      </c>
      <c r="DD1782" s="6" t="s">
        <v>3231</v>
      </c>
      <c r="DF1782" s="29">
        <f t="shared" si="83"/>
        <v>1</v>
      </c>
      <c r="DG1782" s="6">
        <v>1</v>
      </c>
    </row>
    <row r="1783" spans="1:111" ht="16" x14ac:dyDescent="0.2">
      <c r="A1783" s="6" t="s">
        <v>3485</v>
      </c>
      <c r="B1783" s="25"/>
      <c r="C1783" s="25"/>
      <c r="F1783" s="25"/>
      <c r="G1783" s="63" t="s">
        <v>2512</v>
      </c>
      <c r="H1783" s="6" t="s">
        <v>5750</v>
      </c>
      <c r="L1783" s="6" t="s">
        <v>3320</v>
      </c>
      <c r="P1783" s="6" t="s">
        <v>3536</v>
      </c>
      <c r="Q1783" s="6" t="s">
        <v>4773</v>
      </c>
      <c r="X1783" s="6">
        <v>314</v>
      </c>
      <c r="Y1783" s="6">
        <v>1132</v>
      </c>
      <c r="Z1783" s="6">
        <v>1</v>
      </c>
      <c r="AA1783" s="6">
        <v>5</v>
      </c>
      <c r="AB1783" s="6">
        <f>SUM(Table2026_09_25[[#This Row],[Number of in-person visits provided in reporting year.]:[Number of video/virtual visits provided in reporting year.]])</f>
        <v>1138</v>
      </c>
      <c r="AC1783" s="6" t="s">
        <v>8469</v>
      </c>
      <c r="AD1783" s="6">
        <v>0</v>
      </c>
      <c r="AE1783" s="6">
        <v>0</v>
      </c>
      <c r="AF1783" s="6" t="s">
        <v>4682</v>
      </c>
      <c r="AG1783" s="6">
        <v>0</v>
      </c>
      <c r="AI1783" s="6" t="s">
        <v>5755</v>
      </c>
      <c r="AJ1783" s="6" t="s">
        <v>43</v>
      </c>
      <c r="AK1783" s="6" t="s">
        <v>8483</v>
      </c>
      <c r="AL1783" s="26" t="s">
        <v>112</v>
      </c>
      <c r="AQ1783" s="6" t="s">
        <v>43</v>
      </c>
      <c r="AX1783" s="45" t="s">
        <v>2431</v>
      </c>
      <c r="AZ1783" s="6">
        <v>0</v>
      </c>
      <c r="BA1783" s="6">
        <v>0</v>
      </c>
      <c r="BB1783" s="45">
        <v>0</v>
      </c>
      <c r="BC1783" s="6">
        <v>0</v>
      </c>
      <c r="BD1783" s="6">
        <v>0</v>
      </c>
      <c r="BF1783" s="6">
        <v>0</v>
      </c>
      <c r="BG1783" s="45">
        <v>0</v>
      </c>
      <c r="BH1783" s="45">
        <v>0</v>
      </c>
      <c r="BI1783" s="6">
        <v>0</v>
      </c>
      <c r="BJ1783" s="6">
        <v>0</v>
      </c>
      <c r="BK1783" s="6">
        <v>0</v>
      </c>
      <c r="BL1783" s="45">
        <v>0</v>
      </c>
      <c r="BM1783" s="45">
        <v>0</v>
      </c>
      <c r="BN1783" s="6">
        <v>0</v>
      </c>
      <c r="BO1783" s="6">
        <v>0</v>
      </c>
      <c r="BP1783" s="6">
        <v>0</v>
      </c>
      <c r="BQ1783" s="6">
        <v>0</v>
      </c>
      <c r="BR1783" s="45">
        <v>0</v>
      </c>
      <c r="BT1783" s="45">
        <v>0</v>
      </c>
      <c r="BU1783" s="45">
        <v>0</v>
      </c>
      <c r="BX1783" s="6">
        <v>0</v>
      </c>
      <c r="BY1783" s="6" t="s">
        <v>21</v>
      </c>
      <c r="BZ1783" s="6">
        <f t="shared" si="81"/>
        <v>0</v>
      </c>
      <c r="CA1783" s="6">
        <f t="shared" si="82"/>
        <v>0</v>
      </c>
      <c r="CC1783" s="63" t="s">
        <v>4687</v>
      </c>
      <c r="CD1783" s="6" t="s">
        <v>21</v>
      </c>
      <c r="CK1783" s="6" t="s">
        <v>5148</v>
      </c>
      <c r="DA1783" s="6" t="s">
        <v>3321</v>
      </c>
      <c r="DC1783" s="6" t="s">
        <v>4434</v>
      </c>
      <c r="DD1783" s="6" t="s">
        <v>3231</v>
      </c>
      <c r="DF1783" s="29">
        <f t="shared" si="83"/>
        <v>1</v>
      </c>
      <c r="DG1783" s="6">
        <v>1</v>
      </c>
    </row>
    <row r="1784" spans="1:111" ht="16" hidden="1" x14ac:dyDescent="0.2">
      <c r="A1784" s="6" t="s">
        <v>3028</v>
      </c>
      <c r="B1784" s="25"/>
      <c r="C1784" s="25"/>
      <c r="F1784" s="25"/>
      <c r="G1784" s="63" t="s">
        <v>2512</v>
      </c>
      <c r="H1784" s="6" t="s">
        <v>2903</v>
      </c>
      <c r="L1784" s="6" t="s">
        <v>3029</v>
      </c>
      <c r="P1784" s="6" t="s">
        <v>3529</v>
      </c>
      <c r="Q1784" s="6" t="s">
        <v>4730</v>
      </c>
      <c r="X1784" s="6">
        <v>379</v>
      </c>
      <c r="Y1784" s="6">
        <v>2462</v>
      </c>
      <c r="Z1784" s="6">
        <v>0</v>
      </c>
      <c r="AA1784" s="6">
        <v>0</v>
      </c>
      <c r="AB1784" s="6">
        <f>SUM(Table2026_09_25[[#This Row],[Number of in-person visits provided in reporting year.]:[Number of video/virtual visits provided in reporting year.]])</f>
        <v>2462</v>
      </c>
      <c r="AC1784" s="6" t="s">
        <v>8469</v>
      </c>
      <c r="AD1784" s="6">
        <v>0</v>
      </c>
      <c r="AE1784" s="6">
        <v>0</v>
      </c>
      <c r="AF1784" s="6" t="s">
        <v>4682</v>
      </c>
      <c r="AG1784" s="6">
        <v>2</v>
      </c>
      <c r="AI1784" s="6" t="s">
        <v>6615</v>
      </c>
      <c r="AJ1784" s="6" t="s">
        <v>4778</v>
      </c>
      <c r="AK1784" s="6" t="s">
        <v>8483</v>
      </c>
      <c r="AL1784" s="26" t="s">
        <v>548</v>
      </c>
      <c r="AQ1784" s="6" t="s">
        <v>107</v>
      </c>
      <c r="AX1784" s="45" t="s">
        <v>2431</v>
      </c>
      <c r="AZ1784" s="6">
        <v>0</v>
      </c>
      <c r="BA1784" s="6">
        <v>0</v>
      </c>
      <c r="BB1784" s="45">
        <v>0</v>
      </c>
      <c r="BC1784" s="6">
        <v>0</v>
      </c>
      <c r="BD1784" s="6">
        <v>0</v>
      </c>
      <c r="BF1784" s="6">
        <v>0</v>
      </c>
      <c r="BG1784" s="45">
        <v>0</v>
      </c>
      <c r="BH1784" s="45">
        <v>0</v>
      </c>
      <c r="BI1784" s="6">
        <v>0</v>
      </c>
      <c r="BJ1784" s="6">
        <v>0</v>
      </c>
      <c r="BK1784" s="6">
        <v>0</v>
      </c>
      <c r="BL1784" s="45">
        <v>0</v>
      </c>
      <c r="BM1784" s="45">
        <v>0</v>
      </c>
      <c r="BN1784" s="6">
        <v>0</v>
      </c>
      <c r="BO1784" s="6">
        <v>0</v>
      </c>
      <c r="BP1784" s="6">
        <v>0</v>
      </c>
      <c r="BQ1784" s="6">
        <v>2</v>
      </c>
      <c r="BR1784" s="45">
        <v>0</v>
      </c>
      <c r="BT1784" s="45">
        <v>0</v>
      </c>
      <c r="BU1784" s="45">
        <v>0</v>
      </c>
      <c r="BX1784" s="6">
        <v>5.6</v>
      </c>
      <c r="BY1784" s="6" t="s">
        <v>3030</v>
      </c>
      <c r="BZ1784" s="6">
        <f t="shared" si="81"/>
        <v>2</v>
      </c>
      <c r="CA1784" s="6">
        <f t="shared" si="82"/>
        <v>7.6</v>
      </c>
      <c r="CC1784" s="63" t="s">
        <v>4687</v>
      </c>
      <c r="CD1784" s="6" t="s">
        <v>21</v>
      </c>
      <c r="CK1784" s="6" t="s">
        <v>5148</v>
      </c>
      <c r="DA1784" s="6" t="s">
        <v>3031</v>
      </c>
      <c r="DC1784" s="6" t="s">
        <v>4434</v>
      </c>
      <c r="DD1784" s="6" t="s">
        <v>2905</v>
      </c>
      <c r="DF1784" s="29">
        <f t="shared" si="83"/>
        <v>0</v>
      </c>
      <c r="DG1784" s="6">
        <v>1</v>
      </c>
    </row>
    <row r="1785" spans="1:111" ht="16" hidden="1" x14ac:dyDescent="0.2">
      <c r="A1785" s="6" t="s">
        <v>3032</v>
      </c>
      <c r="B1785" s="25"/>
      <c r="C1785" s="25"/>
      <c r="F1785" s="25"/>
      <c r="G1785" s="63" t="s">
        <v>2512</v>
      </c>
      <c r="H1785" s="6" t="s">
        <v>2903</v>
      </c>
      <c r="L1785" s="6" t="s">
        <v>3033</v>
      </c>
      <c r="P1785" s="6" t="s">
        <v>3530</v>
      </c>
      <c r="Q1785" s="6" t="s">
        <v>4773</v>
      </c>
      <c r="X1785" s="6">
        <v>328</v>
      </c>
      <c r="Y1785" s="6">
        <v>3265</v>
      </c>
      <c r="Z1785" s="6">
        <v>0</v>
      </c>
      <c r="AA1785" s="6">
        <v>0</v>
      </c>
      <c r="AB1785" s="6">
        <f>SUM(Table2026_09_25[[#This Row],[Number of in-person visits provided in reporting year.]:[Number of video/virtual visits provided in reporting year.]])</f>
        <v>3265</v>
      </c>
      <c r="AC1785" s="6" t="s">
        <v>8469</v>
      </c>
      <c r="AD1785" s="6">
        <v>0</v>
      </c>
      <c r="AE1785" s="6">
        <v>0</v>
      </c>
      <c r="AF1785" s="6" t="s">
        <v>4682</v>
      </c>
      <c r="AG1785" s="6">
        <v>0</v>
      </c>
      <c r="AI1785" s="6" t="s">
        <v>6615</v>
      </c>
      <c r="AJ1785" s="6" t="s">
        <v>4778</v>
      </c>
      <c r="AK1785" s="6" t="s">
        <v>8483</v>
      </c>
      <c r="AL1785" s="26" t="s">
        <v>548</v>
      </c>
      <c r="AQ1785" s="6" t="s">
        <v>107</v>
      </c>
      <c r="AX1785" s="45" t="s">
        <v>2431</v>
      </c>
      <c r="AZ1785" s="6">
        <v>0</v>
      </c>
      <c r="BA1785" s="6">
        <v>0</v>
      </c>
      <c r="BB1785" s="45">
        <v>0</v>
      </c>
      <c r="BC1785" s="6">
        <v>0</v>
      </c>
      <c r="BD1785" s="6">
        <v>0</v>
      </c>
      <c r="BF1785" s="6">
        <v>0</v>
      </c>
      <c r="BG1785" s="45">
        <v>0</v>
      </c>
      <c r="BH1785" s="45">
        <v>0</v>
      </c>
      <c r="BI1785" s="6">
        <v>0</v>
      </c>
      <c r="BJ1785" s="6">
        <v>0</v>
      </c>
      <c r="BK1785" s="6">
        <v>0</v>
      </c>
      <c r="BL1785" s="45">
        <v>0</v>
      </c>
      <c r="BM1785" s="45">
        <v>0</v>
      </c>
      <c r="BN1785" s="6">
        <v>0</v>
      </c>
      <c r="BO1785" s="6">
        <v>0</v>
      </c>
      <c r="BP1785" s="6">
        <v>0</v>
      </c>
      <c r="BQ1785" s="6">
        <v>0</v>
      </c>
      <c r="BR1785" s="45">
        <v>0</v>
      </c>
      <c r="BT1785" s="45">
        <v>0</v>
      </c>
      <c r="BU1785" s="45">
        <v>0</v>
      </c>
      <c r="BX1785" s="6">
        <v>4.8</v>
      </c>
      <c r="BY1785" s="6" t="s">
        <v>3034</v>
      </c>
      <c r="BZ1785" s="6">
        <f t="shared" si="81"/>
        <v>0</v>
      </c>
      <c r="CA1785" s="6">
        <f t="shared" si="82"/>
        <v>4.8</v>
      </c>
      <c r="CC1785" s="63" t="s">
        <v>4687</v>
      </c>
      <c r="CD1785" s="6" t="s">
        <v>21</v>
      </c>
      <c r="CK1785" s="6" t="s">
        <v>5148</v>
      </c>
      <c r="DA1785" s="6" t="s">
        <v>3035</v>
      </c>
      <c r="DC1785" s="6" t="s">
        <v>4434</v>
      </c>
      <c r="DD1785" s="6" t="s">
        <v>2905</v>
      </c>
      <c r="DF1785" s="29">
        <f t="shared" si="83"/>
        <v>0</v>
      </c>
      <c r="DG1785" s="6">
        <v>1</v>
      </c>
    </row>
    <row r="1786" spans="1:111" ht="16" hidden="1" x14ac:dyDescent="0.2">
      <c r="A1786" s="6" t="s">
        <v>3050</v>
      </c>
      <c r="B1786" s="25"/>
      <c r="C1786" s="25"/>
      <c r="F1786" s="25"/>
      <c r="G1786" s="63" t="s">
        <v>2512</v>
      </c>
      <c r="H1786" s="6" t="s">
        <v>3052</v>
      </c>
      <c r="L1786" s="6" t="s">
        <v>3051</v>
      </c>
      <c r="P1786" s="6" t="s">
        <v>6526</v>
      </c>
      <c r="Q1786" s="6" t="s">
        <v>4773</v>
      </c>
      <c r="X1786" s="6">
        <v>4561</v>
      </c>
      <c r="Y1786" s="6">
        <v>12155</v>
      </c>
      <c r="Z1786" s="6">
        <v>11917</v>
      </c>
      <c r="AA1786" s="6">
        <v>196</v>
      </c>
      <c r="AB1786" s="6">
        <f>SUM(Table2026_09_25[[#This Row],[Number of in-person visits provided in reporting year.]:[Number of video/virtual visits provided in reporting year.]])</f>
        <v>24268</v>
      </c>
      <c r="AC1786" s="6" t="s">
        <v>8469</v>
      </c>
      <c r="AD1786" s="6">
        <v>0</v>
      </c>
      <c r="AE1786" s="6">
        <v>0</v>
      </c>
      <c r="AF1786" s="6" t="s">
        <v>4682</v>
      </c>
      <c r="AG1786" s="6">
        <v>52</v>
      </c>
      <c r="AI1786" s="6" t="s">
        <v>8243</v>
      </c>
      <c r="AJ1786" s="6" t="s">
        <v>149</v>
      </c>
      <c r="AK1786" s="6" t="s">
        <v>8483</v>
      </c>
      <c r="AL1786" s="26" t="s">
        <v>3053</v>
      </c>
      <c r="AQ1786" s="6" t="s">
        <v>63</v>
      </c>
      <c r="AX1786" s="45" t="s">
        <v>2431</v>
      </c>
      <c r="AZ1786" s="6">
        <v>5</v>
      </c>
      <c r="BA1786" s="6">
        <v>0</v>
      </c>
      <c r="BB1786" s="45">
        <v>0</v>
      </c>
      <c r="BC1786" s="6">
        <v>0</v>
      </c>
      <c r="BD1786" s="6">
        <v>0</v>
      </c>
      <c r="BF1786" s="6">
        <v>0</v>
      </c>
      <c r="BG1786" s="45">
        <v>0</v>
      </c>
      <c r="BH1786" s="45">
        <v>0</v>
      </c>
      <c r="BI1786" s="6">
        <v>0</v>
      </c>
      <c r="BJ1786" s="6">
        <v>0</v>
      </c>
      <c r="BK1786" s="6">
        <v>0</v>
      </c>
      <c r="BL1786" s="45">
        <v>0</v>
      </c>
      <c r="BM1786" s="45">
        <v>0</v>
      </c>
      <c r="BN1786" s="6">
        <v>0</v>
      </c>
      <c r="BO1786" s="6">
        <v>0</v>
      </c>
      <c r="BP1786" s="6">
        <v>0</v>
      </c>
      <c r="BQ1786" s="6">
        <v>0</v>
      </c>
      <c r="BR1786" s="45">
        <v>0</v>
      </c>
      <c r="BT1786" s="45">
        <v>0</v>
      </c>
      <c r="BU1786" s="45">
        <v>0</v>
      </c>
      <c r="BX1786" s="6">
        <v>8</v>
      </c>
      <c r="BY1786" s="6" t="s">
        <v>3054</v>
      </c>
      <c r="BZ1786" s="6">
        <f t="shared" si="81"/>
        <v>5</v>
      </c>
      <c r="CA1786" s="6">
        <f t="shared" si="82"/>
        <v>8</v>
      </c>
      <c r="CC1786" s="63" t="s">
        <v>5042</v>
      </c>
      <c r="CD1786" s="6" t="s">
        <v>3055</v>
      </c>
      <c r="CK1786" s="6" t="s">
        <v>7981</v>
      </c>
      <c r="DA1786" s="6" t="s">
        <v>3056</v>
      </c>
      <c r="DC1786" s="6" t="s">
        <v>4434</v>
      </c>
      <c r="DD1786" s="6" t="s">
        <v>3057</v>
      </c>
      <c r="DF1786" s="29">
        <f t="shared" si="83"/>
        <v>0</v>
      </c>
      <c r="DG1786" s="6">
        <v>1</v>
      </c>
    </row>
    <row r="1787" spans="1:111" ht="16" hidden="1" x14ac:dyDescent="0.2">
      <c r="A1787" s="6" t="s">
        <v>3040</v>
      </c>
      <c r="B1787" s="25"/>
      <c r="C1787" s="25"/>
      <c r="F1787" s="25"/>
      <c r="G1787" s="63" t="s">
        <v>2512</v>
      </c>
      <c r="H1787" s="6" t="s">
        <v>8209</v>
      </c>
      <c r="L1787" s="6" t="s">
        <v>2475</v>
      </c>
      <c r="P1787" s="6" t="s">
        <v>3532</v>
      </c>
      <c r="Q1787" s="6" t="s">
        <v>5203</v>
      </c>
      <c r="X1787" s="6">
        <v>53</v>
      </c>
      <c r="Y1787" s="6">
        <v>0</v>
      </c>
      <c r="Z1787" s="6">
        <v>0</v>
      </c>
      <c r="AA1787" s="6">
        <v>0</v>
      </c>
      <c r="AB1787" s="6">
        <f>SUM(Table2026_09_25[[#This Row],[Number of in-person visits provided in reporting year.]:[Number of video/virtual visits provided in reporting year.]])</f>
        <v>0</v>
      </c>
      <c r="AC1787" s="6" t="s">
        <v>8469</v>
      </c>
      <c r="AD1787" s="6">
        <v>0</v>
      </c>
      <c r="AE1787" s="6">
        <v>0</v>
      </c>
      <c r="AF1787" s="6" t="s">
        <v>4682</v>
      </c>
      <c r="AG1787" s="6">
        <v>10</v>
      </c>
      <c r="AI1787" s="6" t="s">
        <v>8244</v>
      </c>
      <c r="AJ1787" s="6" t="s">
        <v>8211</v>
      </c>
      <c r="AK1787" s="6" t="s">
        <v>8483</v>
      </c>
      <c r="AL1787" s="26" t="s">
        <v>2477</v>
      </c>
      <c r="AQ1787" s="6" t="s">
        <v>63</v>
      </c>
      <c r="AX1787" s="45" t="s">
        <v>2478</v>
      </c>
      <c r="AZ1787" s="6">
        <v>0</v>
      </c>
      <c r="BA1787" s="6">
        <v>0</v>
      </c>
      <c r="BB1787" s="45">
        <v>0</v>
      </c>
      <c r="BC1787" s="6">
        <v>0</v>
      </c>
      <c r="BD1787" s="6">
        <v>0</v>
      </c>
      <c r="BF1787" s="6">
        <v>0</v>
      </c>
      <c r="BG1787" s="45">
        <v>0</v>
      </c>
      <c r="BH1787" s="45">
        <v>0</v>
      </c>
      <c r="BI1787" s="6">
        <v>0</v>
      </c>
      <c r="BJ1787" s="6">
        <v>0</v>
      </c>
      <c r="BK1787" s="6">
        <v>0</v>
      </c>
      <c r="BL1787" s="45">
        <v>0</v>
      </c>
      <c r="BM1787" s="45">
        <v>0</v>
      </c>
      <c r="BN1787" s="6">
        <v>0</v>
      </c>
      <c r="BO1787" s="6">
        <v>0</v>
      </c>
      <c r="BP1787" s="6">
        <v>0</v>
      </c>
      <c r="BQ1787" s="6">
        <v>0</v>
      </c>
      <c r="BR1787" s="45">
        <v>0</v>
      </c>
      <c r="BT1787" s="45">
        <v>0</v>
      </c>
      <c r="BU1787" s="45">
        <v>0</v>
      </c>
      <c r="BX1787" s="6">
        <v>1</v>
      </c>
      <c r="BY1787" s="6" t="s">
        <v>2479</v>
      </c>
      <c r="BZ1787" s="6">
        <f t="shared" si="81"/>
        <v>0</v>
      </c>
      <c r="CA1787" s="6">
        <f t="shared" si="82"/>
        <v>1</v>
      </c>
      <c r="CC1787" s="63" t="s">
        <v>4687</v>
      </c>
      <c r="CD1787" s="6" t="s">
        <v>21</v>
      </c>
      <c r="CK1787" s="6" t="s">
        <v>7981</v>
      </c>
      <c r="DA1787" s="6" t="s">
        <v>21</v>
      </c>
      <c r="DC1787" s="6" t="s">
        <v>4434</v>
      </c>
      <c r="DD1787" s="6" t="s">
        <v>2480</v>
      </c>
      <c r="DF1787" s="29">
        <f t="shared" si="83"/>
        <v>0</v>
      </c>
      <c r="DG1787" s="6">
        <v>1</v>
      </c>
    </row>
    <row r="1788" spans="1:111" ht="16" hidden="1" x14ac:dyDescent="0.2">
      <c r="A1788" s="6" t="s">
        <v>3041</v>
      </c>
      <c r="B1788" s="25"/>
      <c r="C1788" s="25"/>
      <c r="F1788" s="25"/>
      <c r="G1788" s="63" t="s">
        <v>2512</v>
      </c>
      <c r="H1788" s="6" t="s">
        <v>1752</v>
      </c>
      <c r="L1788" s="6" t="s">
        <v>3042</v>
      </c>
      <c r="P1788" s="6" t="s">
        <v>3538</v>
      </c>
      <c r="Q1788" s="6" t="s">
        <v>4730</v>
      </c>
      <c r="X1788" s="6">
        <v>285</v>
      </c>
      <c r="Y1788" s="6">
        <v>2958</v>
      </c>
      <c r="Z1788" s="6">
        <v>1047</v>
      </c>
      <c r="AA1788" s="6">
        <v>0</v>
      </c>
      <c r="AB1788" s="6">
        <f>SUM(Table2026_09_25[[#This Row],[Number of in-person visits provided in reporting year.]:[Number of video/virtual visits provided in reporting year.]])</f>
        <v>4005</v>
      </c>
      <c r="AC1788" s="6" t="s">
        <v>8469</v>
      </c>
      <c r="AD1788" s="6">
        <v>0</v>
      </c>
      <c r="AE1788" s="6">
        <v>0</v>
      </c>
      <c r="AF1788" s="6" t="s">
        <v>4682</v>
      </c>
      <c r="AG1788" s="6">
        <v>21</v>
      </c>
      <c r="AI1788" s="6" t="s">
        <v>6905</v>
      </c>
      <c r="AJ1788" s="6" t="s">
        <v>6906</v>
      </c>
      <c r="AK1788" s="6" t="s">
        <v>8483</v>
      </c>
      <c r="AL1788" s="26" t="s">
        <v>1754</v>
      </c>
      <c r="AQ1788" s="6" t="s">
        <v>107</v>
      </c>
      <c r="AX1788" s="45" t="s">
        <v>18</v>
      </c>
      <c r="AZ1788" s="6">
        <v>0</v>
      </c>
      <c r="BA1788" s="6">
        <v>0</v>
      </c>
      <c r="BB1788" s="45">
        <v>0</v>
      </c>
      <c r="BC1788" s="6">
        <v>0</v>
      </c>
      <c r="BD1788" s="6">
        <v>0</v>
      </c>
      <c r="BF1788" s="6">
        <v>0</v>
      </c>
      <c r="BG1788" s="45">
        <v>0</v>
      </c>
      <c r="BH1788" s="45">
        <v>0</v>
      </c>
      <c r="BI1788" s="6">
        <v>0</v>
      </c>
      <c r="BJ1788" s="6">
        <v>0</v>
      </c>
      <c r="BK1788" s="6">
        <v>0</v>
      </c>
      <c r="BL1788" s="45">
        <v>0</v>
      </c>
      <c r="BM1788" s="45">
        <v>0</v>
      </c>
      <c r="BN1788" s="6">
        <v>0</v>
      </c>
      <c r="BO1788" s="6">
        <v>0</v>
      </c>
      <c r="BP1788" s="6">
        <v>0</v>
      </c>
      <c r="BQ1788" s="6">
        <v>5</v>
      </c>
      <c r="BR1788" s="45">
        <v>0</v>
      </c>
      <c r="BT1788" s="45">
        <v>0</v>
      </c>
      <c r="BU1788" s="45">
        <v>0</v>
      </c>
      <c r="BX1788" s="6">
        <v>0</v>
      </c>
      <c r="BY1788" s="6" t="s">
        <v>3043</v>
      </c>
      <c r="BZ1788" s="6">
        <f t="shared" si="81"/>
        <v>5</v>
      </c>
      <c r="CA1788" s="6">
        <f t="shared" si="82"/>
        <v>5</v>
      </c>
      <c r="CC1788" s="63" t="s">
        <v>4753</v>
      </c>
      <c r="CD1788" s="6" t="s">
        <v>3044</v>
      </c>
      <c r="CK1788" s="6" t="s">
        <v>7981</v>
      </c>
      <c r="DA1788" s="6" t="s">
        <v>3045</v>
      </c>
      <c r="DC1788" s="6" t="s">
        <v>4434</v>
      </c>
      <c r="DD1788" s="6" t="s">
        <v>1756</v>
      </c>
      <c r="DF1788" s="29">
        <f t="shared" si="83"/>
        <v>0</v>
      </c>
      <c r="DG1788" s="6">
        <v>1</v>
      </c>
    </row>
    <row r="1789" spans="1:111" ht="16" hidden="1" x14ac:dyDescent="0.2">
      <c r="A1789" s="6" t="s">
        <v>3046</v>
      </c>
      <c r="B1789" s="25"/>
      <c r="C1789" s="25"/>
      <c r="F1789" s="25"/>
      <c r="G1789" s="63" t="s">
        <v>2512</v>
      </c>
      <c r="H1789" s="6" t="s">
        <v>1752</v>
      </c>
      <c r="L1789" s="6" t="s">
        <v>3047</v>
      </c>
      <c r="P1789" s="6" t="s">
        <v>558</v>
      </c>
      <c r="Q1789" s="6" t="s">
        <v>4773</v>
      </c>
      <c r="X1789" s="6">
        <v>302</v>
      </c>
      <c r="Y1789" s="6">
        <v>3121</v>
      </c>
      <c r="Z1789" s="6">
        <v>2217</v>
      </c>
      <c r="AA1789" s="6">
        <v>20</v>
      </c>
      <c r="AB1789" s="6">
        <f>SUM(Table2026_09_25[[#This Row],[Number of in-person visits provided in reporting year.]:[Number of video/virtual visits provided in reporting year.]])</f>
        <v>5358</v>
      </c>
      <c r="AC1789" s="6" t="s">
        <v>8469</v>
      </c>
      <c r="AD1789" s="6">
        <v>0</v>
      </c>
      <c r="AE1789" s="6">
        <v>0</v>
      </c>
      <c r="AF1789" s="6" t="s">
        <v>4682</v>
      </c>
      <c r="AG1789" s="6">
        <v>117</v>
      </c>
      <c r="AI1789" s="6" t="s">
        <v>8245</v>
      </c>
      <c r="AJ1789" s="6" t="s">
        <v>6906</v>
      </c>
      <c r="AK1789" s="6" t="s">
        <v>8483</v>
      </c>
      <c r="AL1789" s="26" t="s">
        <v>1754</v>
      </c>
      <c r="AQ1789" s="6" t="s">
        <v>107</v>
      </c>
      <c r="AX1789" s="45" t="s">
        <v>18</v>
      </c>
      <c r="AZ1789" s="6">
        <v>0</v>
      </c>
      <c r="BA1789" s="6">
        <v>0</v>
      </c>
      <c r="BB1789" s="45">
        <v>0</v>
      </c>
      <c r="BC1789" s="6">
        <v>0</v>
      </c>
      <c r="BD1789" s="6">
        <v>0</v>
      </c>
      <c r="BF1789" s="6">
        <v>0</v>
      </c>
      <c r="BG1789" s="45">
        <v>0</v>
      </c>
      <c r="BH1789" s="45">
        <v>0</v>
      </c>
      <c r="BI1789" s="6">
        <v>0</v>
      </c>
      <c r="BJ1789" s="6">
        <v>0</v>
      </c>
      <c r="BK1789" s="6">
        <v>0</v>
      </c>
      <c r="BL1789" s="45">
        <v>0</v>
      </c>
      <c r="BM1789" s="45">
        <v>0</v>
      </c>
      <c r="BN1789" s="6">
        <v>0</v>
      </c>
      <c r="BO1789" s="6">
        <v>0</v>
      </c>
      <c r="BP1789" s="6">
        <v>0</v>
      </c>
      <c r="BQ1789" s="6">
        <v>0</v>
      </c>
      <c r="BR1789" s="45">
        <v>5</v>
      </c>
      <c r="BT1789" s="45">
        <v>0</v>
      </c>
      <c r="BU1789" s="45">
        <v>0</v>
      </c>
      <c r="BX1789" s="6">
        <v>0</v>
      </c>
      <c r="BY1789" s="6" t="s">
        <v>3048</v>
      </c>
      <c r="BZ1789" s="6">
        <f t="shared" si="81"/>
        <v>5</v>
      </c>
      <c r="CA1789" s="6">
        <f t="shared" si="82"/>
        <v>5</v>
      </c>
      <c r="CC1789" s="63" t="s">
        <v>4753</v>
      </c>
      <c r="CD1789" s="6" t="s">
        <v>21</v>
      </c>
      <c r="CK1789" s="6" t="s">
        <v>7981</v>
      </c>
      <c r="DA1789" s="6" t="s">
        <v>3049</v>
      </c>
      <c r="DC1789" s="6" t="s">
        <v>4434</v>
      </c>
      <c r="DD1789" s="6" t="s">
        <v>1756</v>
      </c>
      <c r="DF1789" s="29">
        <f t="shared" si="83"/>
        <v>0</v>
      </c>
      <c r="DG1789" s="6">
        <v>1</v>
      </c>
    </row>
    <row r="1790" spans="1:111" ht="16" hidden="1" x14ac:dyDescent="0.2">
      <c r="A1790" s="6" t="s">
        <v>3104</v>
      </c>
      <c r="B1790" s="25"/>
      <c r="C1790" s="25"/>
      <c r="F1790" s="25"/>
      <c r="G1790" s="63" t="s">
        <v>2512</v>
      </c>
      <c r="H1790" s="6" t="s">
        <v>3106</v>
      </c>
      <c r="L1790" s="6" t="s">
        <v>3105</v>
      </c>
      <c r="P1790" s="6" t="s">
        <v>5257</v>
      </c>
      <c r="Q1790" s="45" t="s">
        <v>446</v>
      </c>
      <c r="X1790" s="6">
        <v>6</v>
      </c>
      <c r="Y1790" s="6">
        <v>12</v>
      </c>
      <c r="Z1790" s="6">
        <v>0</v>
      </c>
      <c r="AA1790" s="6">
        <v>0</v>
      </c>
      <c r="AB1790" s="6">
        <f>SUM(Table2026_09_25[[#This Row],[Number of in-person visits provided in reporting year.]:[Number of video/virtual visits provided in reporting year.]])</f>
        <v>12</v>
      </c>
      <c r="AC1790" s="6" t="s">
        <v>8469</v>
      </c>
      <c r="AD1790" s="6">
        <v>0</v>
      </c>
      <c r="AE1790" s="6">
        <v>0</v>
      </c>
      <c r="AG1790" s="6">
        <v>0</v>
      </c>
      <c r="AI1790" s="6" t="s">
        <v>8246</v>
      </c>
      <c r="AJ1790" s="6" t="s">
        <v>8247</v>
      </c>
      <c r="AK1790" s="6" t="s">
        <v>8483</v>
      </c>
      <c r="AL1790" s="26" t="s">
        <v>3107</v>
      </c>
      <c r="AQ1790" s="6" t="s">
        <v>1289</v>
      </c>
      <c r="AX1790" s="45" t="s">
        <v>2431</v>
      </c>
      <c r="AZ1790" s="6">
        <v>0</v>
      </c>
      <c r="BA1790" s="6">
        <v>0</v>
      </c>
      <c r="BB1790" s="45">
        <v>0</v>
      </c>
      <c r="BC1790" s="6">
        <v>0</v>
      </c>
      <c r="BD1790" s="6">
        <v>0</v>
      </c>
      <c r="BF1790" s="6">
        <v>1</v>
      </c>
      <c r="BG1790" s="45">
        <v>0</v>
      </c>
      <c r="BH1790" s="45">
        <v>0</v>
      </c>
      <c r="BI1790" s="6">
        <v>0</v>
      </c>
      <c r="BJ1790" s="6">
        <v>0</v>
      </c>
      <c r="BK1790" s="6">
        <v>0</v>
      </c>
      <c r="BL1790" s="45">
        <v>0</v>
      </c>
      <c r="BM1790" s="45">
        <v>0</v>
      </c>
      <c r="BN1790" s="6">
        <v>0</v>
      </c>
      <c r="BO1790" s="6">
        <v>0</v>
      </c>
      <c r="BP1790" s="6">
        <v>0</v>
      </c>
      <c r="BQ1790" s="6">
        <v>1</v>
      </c>
      <c r="BR1790" s="45">
        <v>1</v>
      </c>
      <c r="BT1790" s="45">
        <v>0</v>
      </c>
      <c r="BU1790" s="45">
        <v>0</v>
      </c>
      <c r="BX1790" s="6">
        <v>0</v>
      </c>
      <c r="BY1790" s="6" t="s">
        <v>21</v>
      </c>
      <c r="BZ1790" s="6">
        <f t="shared" si="81"/>
        <v>3</v>
      </c>
      <c r="CA1790" s="6">
        <f t="shared" si="82"/>
        <v>3</v>
      </c>
      <c r="CC1790" s="63" t="s">
        <v>4753</v>
      </c>
      <c r="CD1790" s="6" t="s">
        <v>21</v>
      </c>
      <c r="CK1790" s="6" t="s">
        <v>5148</v>
      </c>
      <c r="DA1790" s="6" t="s">
        <v>3109</v>
      </c>
      <c r="DC1790" s="6" t="s">
        <v>4434</v>
      </c>
      <c r="DD1790" s="6" t="s">
        <v>2449</v>
      </c>
      <c r="DF1790" s="29">
        <f t="shared" si="83"/>
        <v>0</v>
      </c>
      <c r="DG1790" s="6">
        <v>1</v>
      </c>
    </row>
    <row r="1791" spans="1:111" ht="16" hidden="1" x14ac:dyDescent="0.2">
      <c r="A1791" s="6" t="s">
        <v>3100</v>
      </c>
      <c r="B1791" s="25"/>
      <c r="C1791" s="25"/>
      <c r="F1791" s="25"/>
      <c r="G1791" s="63" t="s">
        <v>2512</v>
      </c>
      <c r="H1791" s="6" t="s">
        <v>8141</v>
      </c>
      <c r="L1791" s="6" t="s">
        <v>1162</v>
      </c>
      <c r="P1791" s="6" t="s">
        <v>5257</v>
      </c>
      <c r="Q1791" s="45" t="s">
        <v>446</v>
      </c>
      <c r="X1791" s="6">
        <v>56</v>
      </c>
      <c r="Y1791" s="6">
        <v>126</v>
      </c>
      <c r="Z1791" s="6">
        <v>5</v>
      </c>
      <c r="AA1791" s="6">
        <v>0</v>
      </c>
      <c r="AB1791" s="6">
        <f>SUM(Table2026_09_25[[#This Row],[Number of in-person visits provided in reporting year.]:[Number of video/virtual visits provided in reporting year.]])</f>
        <v>131</v>
      </c>
      <c r="AC1791" s="6" t="s">
        <v>8469</v>
      </c>
      <c r="AD1791" s="6">
        <v>0</v>
      </c>
      <c r="AE1791" s="6">
        <v>0</v>
      </c>
      <c r="AG1791" s="6">
        <v>0</v>
      </c>
      <c r="AI1791" s="6" t="s">
        <v>8248</v>
      </c>
      <c r="AJ1791" s="6" t="s">
        <v>8143</v>
      </c>
      <c r="AK1791" s="6" t="s">
        <v>8483</v>
      </c>
      <c r="AL1791" s="26" t="s">
        <v>1163</v>
      </c>
      <c r="AQ1791" s="6" t="s">
        <v>63</v>
      </c>
      <c r="AX1791" s="45" t="s">
        <v>18</v>
      </c>
      <c r="AZ1791" s="6">
        <v>0</v>
      </c>
      <c r="BA1791" s="6">
        <v>0</v>
      </c>
      <c r="BB1791" s="45">
        <v>0</v>
      </c>
      <c r="BC1791" s="6">
        <v>0</v>
      </c>
      <c r="BD1791" s="6">
        <v>0</v>
      </c>
      <c r="BF1791" s="6">
        <v>0</v>
      </c>
      <c r="BG1791" s="45">
        <v>0</v>
      </c>
      <c r="BH1791" s="45">
        <v>0</v>
      </c>
      <c r="BI1791" s="6">
        <v>0</v>
      </c>
      <c r="BJ1791" s="6">
        <v>0</v>
      </c>
      <c r="BK1791" s="6">
        <v>0.1</v>
      </c>
      <c r="BL1791" s="45">
        <v>0</v>
      </c>
      <c r="BM1791" s="45">
        <v>0</v>
      </c>
      <c r="BN1791" s="6">
        <v>0.1</v>
      </c>
      <c r="BO1791" s="6">
        <v>0</v>
      </c>
      <c r="BP1791" s="6">
        <v>0.1</v>
      </c>
      <c r="BQ1791" s="6">
        <v>0.2</v>
      </c>
      <c r="BR1791" s="45">
        <v>0.2</v>
      </c>
      <c r="BT1791" s="45">
        <v>0</v>
      </c>
      <c r="BU1791" s="45">
        <v>0</v>
      </c>
      <c r="BX1791" s="6">
        <v>0</v>
      </c>
      <c r="BY1791" s="6" t="s">
        <v>21</v>
      </c>
      <c r="BZ1791" s="6">
        <f t="shared" ref="BZ1791:BZ1854" si="84">SUM(AY1791:BW1791)</f>
        <v>0.7</v>
      </c>
      <c r="CA1791" s="6">
        <f t="shared" ref="CA1791:CA1854" si="85">(SUM(BB1791))+(SUM(BE1791:BM1791))+(SUM(BO1791:BV1791))+BX1791</f>
        <v>0.6</v>
      </c>
      <c r="CC1791" s="63" t="s">
        <v>4753</v>
      </c>
      <c r="CD1791" s="6" t="s">
        <v>3101</v>
      </c>
      <c r="CK1791" s="6" t="s">
        <v>5148</v>
      </c>
      <c r="DA1791" s="6" t="s">
        <v>3102</v>
      </c>
      <c r="DC1791" s="6" t="s">
        <v>4434</v>
      </c>
      <c r="DD1791" s="6" t="s">
        <v>3103</v>
      </c>
      <c r="DF1791" s="29">
        <f t="shared" ref="DF1791:DF1854" si="86">SUBTOTAL(103,G1791)</f>
        <v>0</v>
      </c>
      <c r="DG1791" s="6">
        <v>1</v>
      </c>
    </row>
    <row r="1792" spans="1:111" ht="16" hidden="1" x14ac:dyDescent="0.2">
      <c r="A1792" s="6" t="s">
        <v>3119</v>
      </c>
      <c r="B1792" s="25"/>
      <c r="C1792" s="25"/>
      <c r="F1792" s="25"/>
      <c r="G1792" s="63" t="s">
        <v>2512</v>
      </c>
      <c r="H1792" s="6" t="s">
        <v>488</v>
      </c>
      <c r="L1792" s="6" t="s">
        <v>3120</v>
      </c>
      <c r="P1792" s="6" t="s">
        <v>1096</v>
      </c>
      <c r="Q1792" s="6" t="s">
        <v>446</v>
      </c>
      <c r="X1792" s="6">
        <v>388</v>
      </c>
      <c r="Y1792" s="6">
        <v>450</v>
      </c>
      <c r="Z1792" s="6">
        <v>128</v>
      </c>
      <c r="AA1792" s="6">
        <v>57</v>
      </c>
      <c r="AB1792" s="6">
        <f>SUM(Table2026_09_25[[#This Row],[Number of in-person visits provided in reporting year.]:[Number of video/virtual visits provided in reporting year.]])</f>
        <v>635</v>
      </c>
      <c r="AC1792" s="6" t="s">
        <v>8469</v>
      </c>
      <c r="AD1792" s="6">
        <v>0</v>
      </c>
      <c r="AE1792" s="6">
        <v>0</v>
      </c>
      <c r="AF1792" s="6" t="s">
        <v>4682</v>
      </c>
      <c r="AG1792" s="6">
        <v>50</v>
      </c>
      <c r="AI1792" s="6" t="s">
        <v>8249</v>
      </c>
      <c r="AJ1792" s="6" t="s">
        <v>8059</v>
      </c>
      <c r="AK1792" s="6" t="s">
        <v>8483</v>
      </c>
      <c r="AL1792" s="26" t="s">
        <v>8250</v>
      </c>
      <c r="AQ1792" s="6" t="s">
        <v>107</v>
      </c>
      <c r="AX1792" s="45" t="s">
        <v>2431</v>
      </c>
      <c r="AZ1792" s="6">
        <v>0</v>
      </c>
      <c r="BA1792" s="6">
        <v>0</v>
      </c>
      <c r="BB1792" s="45">
        <v>0</v>
      </c>
      <c r="BC1792" s="6">
        <v>0</v>
      </c>
      <c r="BD1792" s="6">
        <v>0</v>
      </c>
      <c r="BF1792" s="6">
        <v>0.5</v>
      </c>
      <c r="BG1792" s="45">
        <v>1</v>
      </c>
      <c r="BH1792" s="45">
        <v>0</v>
      </c>
      <c r="BI1792" s="6">
        <v>0</v>
      </c>
      <c r="BJ1792" s="6">
        <v>0</v>
      </c>
      <c r="BK1792" s="6">
        <v>0</v>
      </c>
      <c r="BL1792" s="45">
        <v>0</v>
      </c>
      <c r="BM1792" s="45">
        <v>0</v>
      </c>
      <c r="BN1792" s="6">
        <v>0</v>
      </c>
      <c r="BO1792" s="6">
        <v>0</v>
      </c>
      <c r="BP1792" s="6">
        <v>1</v>
      </c>
      <c r="BQ1792" s="6">
        <v>0</v>
      </c>
      <c r="BR1792" s="45">
        <v>0</v>
      </c>
      <c r="BT1792" s="45">
        <v>0</v>
      </c>
      <c r="BU1792" s="45">
        <v>0</v>
      </c>
      <c r="BX1792" s="6">
        <v>0</v>
      </c>
      <c r="BY1792" s="6" t="s">
        <v>21</v>
      </c>
      <c r="BZ1792" s="6">
        <f t="shared" si="84"/>
        <v>2.5</v>
      </c>
      <c r="CA1792" s="6">
        <f t="shared" si="85"/>
        <v>2.5</v>
      </c>
      <c r="CC1792" s="63" t="s">
        <v>4753</v>
      </c>
      <c r="CD1792" s="6" t="s">
        <v>21</v>
      </c>
      <c r="CK1792" s="6" t="s">
        <v>7981</v>
      </c>
      <c r="DA1792" s="6" t="s">
        <v>21</v>
      </c>
      <c r="DC1792" s="6" t="s">
        <v>4434</v>
      </c>
      <c r="DD1792" s="6" t="s">
        <v>3122</v>
      </c>
      <c r="DF1792" s="29">
        <f t="shared" si="86"/>
        <v>0</v>
      </c>
      <c r="DG1792" s="6">
        <v>1</v>
      </c>
    </row>
    <row r="1793" spans="1:111" ht="16" hidden="1" x14ac:dyDescent="0.2">
      <c r="A1793" s="6" t="s">
        <v>3123</v>
      </c>
      <c r="B1793" s="25"/>
      <c r="C1793" s="25"/>
      <c r="F1793" s="25"/>
      <c r="G1793" s="63" t="s">
        <v>2512</v>
      </c>
      <c r="H1793" s="6" t="s">
        <v>1345</v>
      </c>
      <c r="L1793" s="6" t="s">
        <v>3124</v>
      </c>
      <c r="P1793" s="6" t="s">
        <v>1096</v>
      </c>
      <c r="Q1793" s="6" t="s">
        <v>446</v>
      </c>
      <c r="X1793" s="6">
        <v>187</v>
      </c>
      <c r="Y1793" s="6">
        <v>897</v>
      </c>
      <c r="Z1793" s="6">
        <v>664</v>
      </c>
      <c r="AA1793" s="6">
        <v>0</v>
      </c>
      <c r="AB1793" s="6">
        <f>SUM(Table2026_09_25[[#This Row],[Number of in-person visits provided in reporting year.]:[Number of video/virtual visits provided in reporting year.]])</f>
        <v>1561</v>
      </c>
      <c r="AC1793" s="6" t="s">
        <v>8469</v>
      </c>
      <c r="AD1793" s="6">
        <v>0</v>
      </c>
      <c r="AE1793" s="6">
        <v>0</v>
      </c>
      <c r="AF1793" s="6" t="s">
        <v>4682</v>
      </c>
      <c r="AG1793" s="6">
        <v>0</v>
      </c>
      <c r="AI1793" s="6" t="s">
        <v>8223</v>
      </c>
      <c r="AJ1793" s="6" t="s">
        <v>4851</v>
      </c>
      <c r="AK1793" s="6" t="s">
        <v>8483</v>
      </c>
      <c r="AL1793" s="26" t="s">
        <v>1346</v>
      </c>
      <c r="AP1793" s="6" t="s">
        <v>544</v>
      </c>
      <c r="AQ1793" s="6" t="s">
        <v>544</v>
      </c>
      <c r="AX1793" s="45" t="s">
        <v>2431</v>
      </c>
      <c r="AZ1793" s="6">
        <v>0.2</v>
      </c>
      <c r="BA1793" s="6">
        <v>0</v>
      </c>
      <c r="BB1793" s="45">
        <v>0</v>
      </c>
      <c r="BC1793" s="6">
        <v>0.2</v>
      </c>
      <c r="BD1793" s="6">
        <v>0.2</v>
      </c>
      <c r="BF1793" s="6">
        <v>2</v>
      </c>
      <c r="BG1793" s="45">
        <v>0</v>
      </c>
      <c r="BH1793" s="45">
        <v>0</v>
      </c>
      <c r="BI1793" s="6">
        <v>0</v>
      </c>
      <c r="BJ1793" s="6">
        <v>0</v>
      </c>
      <c r="BK1793" s="6">
        <v>2</v>
      </c>
      <c r="BL1793" s="45">
        <v>0</v>
      </c>
      <c r="BM1793" s="45">
        <v>0</v>
      </c>
      <c r="BN1793" s="6">
        <v>0.2</v>
      </c>
      <c r="BO1793" s="6">
        <v>0</v>
      </c>
      <c r="BP1793" s="6">
        <v>1</v>
      </c>
      <c r="BQ1793" s="6">
        <v>0.5</v>
      </c>
      <c r="BR1793" s="45">
        <v>0</v>
      </c>
      <c r="BT1793" s="45">
        <v>0</v>
      </c>
      <c r="BU1793" s="45">
        <v>0</v>
      </c>
      <c r="BX1793" s="6">
        <v>0.2</v>
      </c>
      <c r="BY1793" s="6" t="s">
        <v>3125</v>
      </c>
      <c r="BZ1793" s="6">
        <f t="shared" si="84"/>
        <v>6.3</v>
      </c>
      <c r="CA1793" s="6">
        <f t="shared" si="85"/>
        <v>5.7</v>
      </c>
      <c r="CC1793" s="63" t="s">
        <v>4687</v>
      </c>
      <c r="CD1793" s="6" t="s">
        <v>21</v>
      </c>
      <c r="CK1793" s="6" t="s">
        <v>5148</v>
      </c>
      <c r="DA1793" s="6" t="s">
        <v>21</v>
      </c>
      <c r="DC1793" s="6" t="s">
        <v>4434</v>
      </c>
      <c r="DD1793" s="6" t="s">
        <v>3126</v>
      </c>
      <c r="DF1793" s="29">
        <f t="shared" si="86"/>
        <v>0</v>
      </c>
      <c r="DG1793" s="6">
        <v>1</v>
      </c>
    </row>
    <row r="1794" spans="1:111" ht="16" hidden="1" x14ac:dyDescent="0.2">
      <c r="A1794" s="6" t="s">
        <v>3113</v>
      </c>
      <c r="B1794" s="25"/>
      <c r="C1794" s="25"/>
      <c r="F1794" s="25"/>
      <c r="G1794" s="63" t="s">
        <v>2512</v>
      </c>
      <c r="H1794" s="6" t="s">
        <v>5320</v>
      </c>
      <c r="L1794" s="6" t="s">
        <v>3114</v>
      </c>
      <c r="P1794" s="6" t="s">
        <v>1096</v>
      </c>
      <c r="Q1794" s="6" t="s">
        <v>446</v>
      </c>
      <c r="X1794" s="6">
        <v>1391</v>
      </c>
      <c r="Y1794" s="6">
        <v>12046</v>
      </c>
      <c r="Z1794" s="6">
        <v>6663</v>
      </c>
      <c r="AA1794" s="6">
        <v>0</v>
      </c>
      <c r="AB1794" s="6">
        <f>SUM(Table2026_09_25[[#This Row],[Number of in-person visits provided in reporting year.]:[Number of video/virtual visits provided in reporting year.]])</f>
        <v>18709</v>
      </c>
      <c r="AC1794" s="6" t="s">
        <v>8469</v>
      </c>
      <c r="AD1794" s="6">
        <v>0</v>
      </c>
      <c r="AE1794" s="6">
        <v>0</v>
      </c>
      <c r="AG1794" s="6">
        <v>20</v>
      </c>
      <c r="AI1794" s="6" t="s">
        <v>5323</v>
      </c>
      <c r="AJ1794" s="6" t="s">
        <v>149</v>
      </c>
      <c r="AK1794" s="6" t="s">
        <v>8483</v>
      </c>
      <c r="AL1794" s="26" t="s">
        <v>3116</v>
      </c>
      <c r="AQ1794" s="6" t="s">
        <v>63</v>
      </c>
      <c r="AX1794" s="45" t="s">
        <v>2478</v>
      </c>
      <c r="AZ1794" s="6">
        <v>0</v>
      </c>
      <c r="BA1794" s="6">
        <v>0</v>
      </c>
      <c r="BB1794" s="45">
        <v>0</v>
      </c>
      <c r="BC1794" s="6">
        <v>0</v>
      </c>
      <c r="BD1794" s="6">
        <v>0</v>
      </c>
      <c r="BF1794" s="6">
        <v>0</v>
      </c>
      <c r="BG1794" s="45">
        <v>0</v>
      </c>
      <c r="BH1794" s="45">
        <v>0</v>
      </c>
      <c r="BI1794" s="6">
        <v>0</v>
      </c>
      <c r="BJ1794" s="6">
        <v>0</v>
      </c>
      <c r="BK1794" s="6">
        <v>0</v>
      </c>
      <c r="BL1794" s="45">
        <v>0</v>
      </c>
      <c r="BM1794" s="45">
        <v>0</v>
      </c>
      <c r="BN1794" s="6">
        <v>0</v>
      </c>
      <c r="BO1794" s="6">
        <v>0</v>
      </c>
      <c r="BP1794" s="6">
        <v>11.4</v>
      </c>
      <c r="BQ1794" s="6">
        <v>0</v>
      </c>
      <c r="BR1794" s="45">
        <v>0</v>
      </c>
      <c r="BT1794" s="45">
        <v>0</v>
      </c>
      <c r="BU1794" s="45">
        <v>0</v>
      </c>
      <c r="BX1794" s="6">
        <v>13.4</v>
      </c>
      <c r="BY1794" s="6" t="s">
        <v>3117</v>
      </c>
      <c r="BZ1794" s="6">
        <f t="shared" si="84"/>
        <v>11.4</v>
      </c>
      <c r="CA1794" s="6">
        <f t="shared" si="85"/>
        <v>24.8</v>
      </c>
      <c r="CC1794" s="63" t="s">
        <v>4687</v>
      </c>
      <c r="CD1794" s="6" t="s">
        <v>21</v>
      </c>
      <c r="CK1794" s="6" t="s">
        <v>5148</v>
      </c>
      <c r="DA1794" s="6" t="s">
        <v>21</v>
      </c>
      <c r="DC1794" s="6" t="s">
        <v>4434</v>
      </c>
      <c r="DD1794" s="6" t="s">
        <v>3118</v>
      </c>
      <c r="DF1794" s="29">
        <f t="shared" si="86"/>
        <v>0</v>
      </c>
      <c r="DG1794" s="6">
        <v>1</v>
      </c>
    </row>
    <row r="1795" spans="1:111" ht="16" hidden="1" x14ac:dyDescent="0.2">
      <c r="A1795" s="6" t="s">
        <v>3110</v>
      </c>
      <c r="B1795" s="25"/>
      <c r="C1795" s="25"/>
      <c r="F1795" s="25"/>
      <c r="G1795" s="63" t="s">
        <v>2512</v>
      </c>
      <c r="H1795" s="6" t="s">
        <v>2498</v>
      </c>
      <c r="L1795" s="6" t="s">
        <v>3111</v>
      </c>
      <c r="P1795" s="6" t="s">
        <v>1096</v>
      </c>
      <c r="Q1795" s="6" t="s">
        <v>446</v>
      </c>
      <c r="X1795" s="6">
        <v>0</v>
      </c>
      <c r="Y1795" s="6">
        <v>0</v>
      </c>
      <c r="Z1795" s="6">
        <v>0</v>
      </c>
      <c r="AA1795" s="6">
        <v>1362</v>
      </c>
      <c r="AB1795" s="6">
        <f>SUM(Table2026_09_25[[#This Row],[Number of in-person visits provided in reporting year.]:[Number of video/virtual visits provided in reporting year.]])</f>
        <v>1362</v>
      </c>
      <c r="AC1795" s="6" t="s">
        <v>8469</v>
      </c>
      <c r="AD1795" s="6">
        <v>0</v>
      </c>
      <c r="AE1795" s="6">
        <v>0</v>
      </c>
      <c r="AF1795" s="6" t="s">
        <v>8026</v>
      </c>
      <c r="AG1795" s="6">
        <v>0</v>
      </c>
      <c r="AI1795" s="6" t="s">
        <v>8221</v>
      </c>
      <c r="AJ1795" s="6" t="s">
        <v>149</v>
      </c>
      <c r="AK1795" s="6" t="s">
        <v>8483</v>
      </c>
      <c r="AL1795" s="26" t="s">
        <v>8222</v>
      </c>
      <c r="AQ1795" s="6" t="s">
        <v>63</v>
      </c>
      <c r="AX1795" s="45" t="s">
        <v>2478</v>
      </c>
      <c r="AZ1795" s="6">
        <v>0</v>
      </c>
      <c r="BA1795" s="6">
        <v>0</v>
      </c>
      <c r="BB1795" s="45">
        <v>0</v>
      </c>
      <c r="BC1795" s="6">
        <v>0</v>
      </c>
      <c r="BD1795" s="6">
        <v>0</v>
      </c>
      <c r="BF1795" s="6">
        <v>0</v>
      </c>
      <c r="BG1795" s="45">
        <v>0</v>
      </c>
      <c r="BH1795" s="45">
        <v>0</v>
      </c>
      <c r="BI1795" s="6">
        <v>0</v>
      </c>
      <c r="BJ1795" s="6">
        <v>0</v>
      </c>
      <c r="BK1795" s="6">
        <v>0</v>
      </c>
      <c r="BL1795" s="45">
        <v>0</v>
      </c>
      <c r="BM1795" s="45">
        <v>0</v>
      </c>
      <c r="BN1795" s="6">
        <v>0</v>
      </c>
      <c r="BO1795" s="6">
        <v>0</v>
      </c>
      <c r="BP1795" s="6">
        <v>0</v>
      </c>
      <c r="BQ1795" s="6">
        <v>0</v>
      </c>
      <c r="BR1795" s="45">
        <v>0</v>
      </c>
      <c r="BT1795" s="45">
        <v>0</v>
      </c>
      <c r="BU1795" s="45">
        <v>0</v>
      </c>
      <c r="BX1795" s="6">
        <v>1</v>
      </c>
      <c r="BY1795" s="6" t="s">
        <v>2499</v>
      </c>
      <c r="BZ1795" s="6">
        <f t="shared" si="84"/>
        <v>0</v>
      </c>
      <c r="CA1795" s="6">
        <f t="shared" si="85"/>
        <v>1</v>
      </c>
      <c r="CC1795" s="63" t="s">
        <v>21</v>
      </c>
      <c r="CD1795" s="6" t="s">
        <v>3112</v>
      </c>
      <c r="CK1795" s="6" t="s">
        <v>7981</v>
      </c>
      <c r="DA1795" s="6" t="s">
        <v>21</v>
      </c>
      <c r="DC1795" s="6" t="s">
        <v>4434</v>
      </c>
      <c r="DD1795" s="6" t="s">
        <v>2501</v>
      </c>
      <c r="DF1795" s="29">
        <f t="shared" si="86"/>
        <v>0</v>
      </c>
      <c r="DG1795" s="6">
        <v>1</v>
      </c>
    </row>
    <row r="1796" spans="1:111" ht="16" hidden="1" x14ac:dyDescent="0.2">
      <c r="A1796" s="6" t="s">
        <v>3160</v>
      </c>
      <c r="B1796" s="25"/>
      <c r="C1796" s="25"/>
      <c r="F1796" s="25"/>
      <c r="G1796" s="63" t="s">
        <v>2512</v>
      </c>
      <c r="H1796" s="6" t="s">
        <v>6635</v>
      </c>
      <c r="L1796" s="6" t="s">
        <v>1113</v>
      </c>
      <c r="P1796" s="6" t="s">
        <v>5257</v>
      </c>
      <c r="Q1796" s="6" t="s">
        <v>446</v>
      </c>
      <c r="X1796" s="6">
        <v>717</v>
      </c>
      <c r="Y1796" s="6">
        <v>1388</v>
      </c>
      <c r="Z1796" s="6">
        <v>338</v>
      </c>
      <c r="AA1796" s="6">
        <v>14</v>
      </c>
      <c r="AB1796" s="6">
        <f>SUM(Table2026_09_25[[#This Row],[Number of in-person visits provided in reporting year.]:[Number of video/virtual visits provided in reporting year.]])</f>
        <v>1740</v>
      </c>
      <c r="AC1796" s="6" t="s">
        <v>8469</v>
      </c>
      <c r="AD1796" s="6">
        <v>0</v>
      </c>
      <c r="AE1796" s="6">
        <v>0</v>
      </c>
      <c r="AF1796" s="6" t="s">
        <v>4682</v>
      </c>
      <c r="AG1796" s="6">
        <v>232</v>
      </c>
      <c r="AI1796" s="6" t="s">
        <v>6638</v>
      </c>
      <c r="AJ1796" s="6" t="s">
        <v>6639</v>
      </c>
      <c r="AK1796" s="6" t="s">
        <v>8483</v>
      </c>
      <c r="AL1796" s="26" t="s">
        <v>1115</v>
      </c>
      <c r="AQ1796" s="6" t="s">
        <v>63</v>
      </c>
      <c r="AX1796" s="45" t="s">
        <v>18</v>
      </c>
      <c r="AZ1796" s="6">
        <v>0</v>
      </c>
      <c r="BA1796" s="6">
        <v>2</v>
      </c>
      <c r="BB1796" s="45">
        <v>0</v>
      </c>
      <c r="BC1796" s="6">
        <v>0</v>
      </c>
      <c r="BD1796" s="6">
        <v>0</v>
      </c>
      <c r="BF1796" s="6">
        <v>0</v>
      </c>
      <c r="BG1796" s="45">
        <v>2</v>
      </c>
      <c r="BH1796" s="45">
        <v>0</v>
      </c>
      <c r="BI1796" s="6">
        <v>0</v>
      </c>
      <c r="BJ1796" s="6">
        <v>2</v>
      </c>
      <c r="BK1796" s="6">
        <v>1</v>
      </c>
      <c r="BL1796" s="45">
        <v>0</v>
      </c>
      <c r="BM1796" s="45">
        <v>0</v>
      </c>
      <c r="BN1796" s="6">
        <v>9</v>
      </c>
      <c r="BO1796" s="6">
        <v>0</v>
      </c>
      <c r="BP1796" s="6">
        <v>0</v>
      </c>
      <c r="BQ1796" s="6">
        <v>2</v>
      </c>
      <c r="BR1796" s="45">
        <v>0</v>
      </c>
      <c r="BT1796" s="45">
        <v>0</v>
      </c>
      <c r="BU1796" s="45">
        <v>0</v>
      </c>
      <c r="BX1796" s="6">
        <v>0</v>
      </c>
      <c r="BY1796" s="6" t="s">
        <v>3162</v>
      </c>
      <c r="BZ1796" s="6">
        <f t="shared" si="84"/>
        <v>18</v>
      </c>
      <c r="CA1796" s="6">
        <f t="shared" si="85"/>
        <v>7</v>
      </c>
      <c r="CC1796" s="63" t="s">
        <v>4753</v>
      </c>
      <c r="CD1796" s="6" t="s">
        <v>3163</v>
      </c>
      <c r="CK1796" s="6" t="s">
        <v>5148</v>
      </c>
      <c r="DA1796" s="6" t="s">
        <v>21</v>
      </c>
      <c r="DC1796" s="6" t="s">
        <v>4434</v>
      </c>
      <c r="DD1796" s="6" t="s">
        <v>3164</v>
      </c>
      <c r="DF1796" s="29">
        <f t="shared" si="86"/>
        <v>0</v>
      </c>
      <c r="DG1796" s="6">
        <v>1</v>
      </c>
    </row>
    <row r="1797" spans="1:111" ht="16" hidden="1" x14ac:dyDescent="0.2">
      <c r="A1797" s="6" t="s">
        <v>3127</v>
      </c>
      <c r="B1797" s="25"/>
      <c r="C1797" s="25"/>
      <c r="F1797" s="25"/>
      <c r="G1797" s="63" t="s">
        <v>2512</v>
      </c>
      <c r="H1797" s="6" t="s">
        <v>3129</v>
      </c>
      <c r="L1797" s="6" t="s">
        <v>3128</v>
      </c>
      <c r="P1797" s="6" t="s">
        <v>5257</v>
      </c>
      <c r="Q1797" s="45" t="s">
        <v>446</v>
      </c>
      <c r="X1797" s="6">
        <v>32</v>
      </c>
      <c r="Y1797" s="6">
        <v>32</v>
      </c>
      <c r="Z1797" s="6">
        <v>0</v>
      </c>
      <c r="AA1797" s="6">
        <v>0</v>
      </c>
      <c r="AB1797" s="6">
        <f>SUM(Table2026_09_25[[#This Row],[Number of in-person visits provided in reporting year.]:[Number of video/virtual visits provided in reporting year.]])</f>
        <v>32</v>
      </c>
      <c r="AC1797" s="6" t="s">
        <v>8469</v>
      </c>
      <c r="AD1797" s="6">
        <v>0</v>
      </c>
      <c r="AE1797" s="6">
        <v>0</v>
      </c>
      <c r="AF1797" s="6" t="s">
        <v>4682</v>
      </c>
      <c r="AG1797" s="6">
        <v>0</v>
      </c>
      <c r="AI1797" s="6" t="s">
        <v>8251</v>
      </c>
      <c r="AJ1797" s="6" t="s">
        <v>8252</v>
      </c>
      <c r="AK1797" s="6" t="s">
        <v>8483</v>
      </c>
      <c r="AL1797" s="26" t="s">
        <v>4352</v>
      </c>
      <c r="AQ1797" s="6" t="s">
        <v>1289</v>
      </c>
      <c r="AX1797" s="45" t="s">
        <v>2431</v>
      </c>
      <c r="AZ1797" s="6">
        <v>0</v>
      </c>
      <c r="BA1797" s="6">
        <v>0</v>
      </c>
      <c r="BB1797" s="45">
        <v>0</v>
      </c>
      <c r="BC1797" s="6">
        <v>0</v>
      </c>
      <c r="BD1797" s="6">
        <v>0</v>
      </c>
      <c r="BF1797" s="6">
        <v>1</v>
      </c>
      <c r="BG1797" s="45">
        <v>0</v>
      </c>
      <c r="BH1797" s="45">
        <v>0</v>
      </c>
      <c r="BI1797" s="6">
        <v>0</v>
      </c>
      <c r="BJ1797" s="6">
        <v>0</v>
      </c>
      <c r="BK1797" s="6">
        <v>0</v>
      </c>
      <c r="BL1797" s="45">
        <v>0</v>
      </c>
      <c r="BM1797" s="45">
        <v>0</v>
      </c>
      <c r="BN1797" s="6">
        <v>0</v>
      </c>
      <c r="BO1797" s="6">
        <v>0</v>
      </c>
      <c r="BP1797" s="6">
        <v>0</v>
      </c>
      <c r="BQ1797" s="6">
        <v>1</v>
      </c>
      <c r="BR1797" s="45">
        <v>0</v>
      </c>
      <c r="BT1797" s="45">
        <v>0</v>
      </c>
      <c r="BU1797" s="45">
        <v>0</v>
      </c>
      <c r="BX1797" s="6">
        <v>0.5</v>
      </c>
      <c r="BY1797" s="6" t="s">
        <v>3130</v>
      </c>
      <c r="BZ1797" s="6">
        <f t="shared" si="84"/>
        <v>2</v>
      </c>
      <c r="CA1797" s="6">
        <f t="shared" si="85"/>
        <v>2.5</v>
      </c>
      <c r="CC1797" s="63" t="s">
        <v>4753</v>
      </c>
      <c r="CD1797" s="6" t="s">
        <v>3131</v>
      </c>
      <c r="CK1797" s="6" t="s">
        <v>5148</v>
      </c>
      <c r="DA1797" s="6" t="s">
        <v>3132</v>
      </c>
      <c r="DC1797" s="6" t="s">
        <v>4434</v>
      </c>
      <c r="DD1797" s="6" t="s">
        <v>2449</v>
      </c>
      <c r="DF1797" s="29">
        <f t="shared" si="86"/>
        <v>0</v>
      </c>
      <c r="DG1797" s="6">
        <v>1</v>
      </c>
    </row>
    <row r="1798" spans="1:111" ht="16" hidden="1" x14ac:dyDescent="0.2">
      <c r="A1798" s="6" t="s">
        <v>3133</v>
      </c>
      <c r="B1798" s="25"/>
      <c r="C1798" s="25"/>
      <c r="F1798" s="25"/>
      <c r="G1798" s="63" t="s">
        <v>2512</v>
      </c>
      <c r="H1798" s="6" t="s">
        <v>8253</v>
      </c>
      <c r="L1798" s="6" t="s">
        <v>3134</v>
      </c>
      <c r="P1798" s="6" t="s">
        <v>5257</v>
      </c>
      <c r="Q1798" s="45" t="s">
        <v>446</v>
      </c>
      <c r="X1798" s="6">
        <v>0</v>
      </c>
      <c r="Y1798" s="6">
        <v>0</v>
      </c>
      <c r="Z1798" s="6">
        <v>0</v>
      </c>
      <c r="AA1798" s="6">
        <v>0</v>
      </c>
      <c r="AB1798" s="6">
        <f>SUM(Table2026_09_25[[#This Row],[Number of in-person visits provided in reporting year.]:[Number of video/virtual visits provided in reporting year.]])</f>
        <v>0</v>
      </c>
      <c r="AC1798" s="6" t="s">
        <v>8469</v>
      </c>
      <c r="AD1798" s="6">
        <v>0</v>
      </c>
      <c r="AE1798" s="6">
        <v>0</v>
      </c>
      <c r="AG1798" s="6">
        <v>0</v>
      </c>
      <c r="AI1798" s="6" t="s">
        <v>8254</v>
      </c>
      <c r="AJ1798" s="6" t="s">
        <v>8255</v>
      </c>
      <c r="AK1798" s="6" t="s">
        <v>8483</v>
      </c>
      <c r="AL1798" s="26" t="s">
        <v>8256</v>
      </c>
      <c r="AQ1798" s="6" t="s">
        <v>1289</v>
      </c>
      <c r="AX1798" s="45" t="s">
        <v>2431</v>
      </c>
      <c r="AZ1798" s="6">
        <v>0</v>
      </c>
      <c r="BA1798" s="6">
        <v>0</v>
      </c>
      <c r="BB1798" s="45">
        <v>0</v>
      </c>
      <c r="BC1798" s="6">
        <v>0</v>
      </c>
      <c r="BD1798" s="6">
        <v>0</v>
      </c>
      <c r="BF1798" s="6">
        <v>0</v>
      </c>
      <c r="BG1798" s="45">
        <v>0</v>
      </c>
      <c r="BH1798" s="45">
        <v>0</v>
      </c>
      <c r="BI1798" s="6">
        <v>0</v>
      </c>
      <c r="BJ1798" s="6">
        <v>0</v>
      </c>
      <c r="BK1798" s="6">
        <v>0</v>
      </c>
      <c r="BL1798" s="45">
        <v>0</v>
      </c>
      <c r="BM1798" s="45">
        <v>0</v>
      </c>
      <c r="BN1798" s="6">
        <v>0</v>
      </c>
      <c r="BO1798" s="6">
        <v>0</v>
      </c>
      <c r="BP1798" s="6">
        <v>0</v>
      </c>
      <c r="BQ1798" s="6">
        <v>0</v>
      </c>
      <c r="BR1798" s="45">
        <v>0</v>
      </c>
      <c r="BT1798" s="45">
        <v>0</v>
      </c>
      <c r="BU1798" s="45">
        <v>0</v>
      </c>
      <c r="BX1798" s="6">
        <v>0</v>
      </c>
      <c r="BY1798" s="6" t="s">
        <v>21</v>
      </c>
      <c r="BZ1798" s="6">
        <f t="shared" si="84"/>
        <v>0</v>
      </c>
      <c r="CA1798" s="6">
        <f t="shared" si="85"/>
        <v>0</v>
      </c>
      <c r="CC1798" s="63" t="s">
        <v>21</v>
      </c>
      <c r="CD1798" s="6" t="s">
        <v>21</v>
      </c>
      <c r="CK1798" s="6" t="s">
        <v>5148</v>
      </c>
      <c r="DA1798" s="6" t="s">
        <v>3135</v>
      </c>
      <c r="DC1798" s="6" t="s">
        <v>4434</v>
      </c>
      <c r="DD1798" s="6" t="s">
        <v>2449</v>
      </c>
      <c r="DF1798" s="29">
        <f t="shared" si="86"/>
        <v>0</v>
      </c>
      <c r="DG1798" s="6">
        <v>1</v>
      </c>
    </row>
    <row r="1799" spans="1:111" ht="16" hidden="1" x14ac:dyDescent="0.2">
      <c r="A1799" s="6" t="s">
        <v>3136</v>
      </c>
      <c r="B1799" s="25"/>
      <c r="C1799" s="25"/>
      <c r="F1799" s="25"/>
      <c r="G1799" s="63" t="s">
        <v>2512</v>
      </c>
      <c r="H1799" s="6" t="s">
        <v>3138</v>
      </c>
      <c r="L1799" s="6" t="s">
        <v>3137</v>
      </c>
      <c r="P1799" s="6" t="s">
        <v>5257</v>
      </c>
      <c r="Q1799" s="45" t="s">
        <v>446</v>
      </c>
      <c r="X1799" s="6">
        <v>60</v>
      </c>
      <c r="Y1799" s="6">
        <v>138</v>
      </c>
      <c r="Z1799" s="6">
        <v>73</v>
      </c>
      <c r="AA1799" s="6">
        <v>0</v>
      </c>
      <c r="AB1799" s="6">
        <f>SUM(Table2026_09_25[[#This Row],[Number of in-person visits provided in reporting year.]:[Number of video/virtual visits provided in reporting year.]])</f>
        <v>211</v>
      </c>
      <c r="AC1799" s="6" t="s">
        <v>8469</v>
      </c>
      <c r="AD1799" s="6">
        <v>0</v>
      </c>
      <c r="AE1799" s="6">
        <v>0</v>
      </c>
      <c r="AF1799" s="6" t="s">
        <v>4682</v>
      </c>
      <c r="AG1799" s="6">
        <v>0</v>
      </c>
      <c r="AI1799" s="6" t="s">
        <v>8257</v>
      </c>
      <c r="AJ1799" s="6" t="s">
        <v>3108</v>
      </c>
      <c r="AK1799" s="6" t="s">
        <v>8483</v>
      </c>
      <c r="AL1799" s="26" t="s">
        <v>3139</v>
      </c>
      <c r="AQ1799" s="6" t="s">
        <v>1289</v>
      </c>
      <c r="AX1799" s="45" t="s">
        <v>2431</v>
      </c>
      <c r="AZ1799" s="6">
        <v>0.05</v>
      </c>
      <c r="BA1799" s="6">
        <v>0</v>
      </c>
      <c r="BB1799" s="45">
        <v>0.1</v>
      </c>
      <c r="BC1799" s="6">
        <v>0</v>
      </c>
      <c r="BD1799" s="6">
        <v>0</v>
      </c>
      <c r="BF1799" s="6">
        <v>0</v>
      </c>
      <c r="BG1799" s="45">
        <v>0.02</v>
      </c>
      <c r="BH1799" s="45">
        <v>0</v>
      </c>
      <c r="BI1799" s="6">
        <v>0</v>
      </c>
      <c r="BJ1799" s="6">
        <v>0</v>
      </c>
      <c r="BK1799" s="6">
        <v>0.05</v>
      </c>
      <c r="BL1799" s="45">
        <v>0</v>
      </c>
      <c r="BM1799" s="45">
        <v>0</v>
      </c>
      <c r="BN1799" s="6">
        <v>0.05</v>
      </c>
      <c r="BO1799" s="6">
        <v>0</v>
      </c>
      <c r="BP1799" s="6">
        <v>0.05</v>
      </c>
      <c r="BQ1799" s="6">
        <v>0.05</v>
      </c>
      <c r="BR1799" s="45">
        <v>0</v>
      </c>
      <c r="BT1799" s="45">
        <v>0</v>
      </c>
      <c r="BU1799" s="45">
        <v>0</v>
      </c>
      <c r="BX1799" s="6">
        <v>0.5</v>
      </c>
      <c r="BY1799" s="6" t="s">
        <v>3140</v>
      </c>
      <c r="BZ1799" s="6">
        <f t="shared" si="84"/>
        <v>0.37</v>
      </c>
      <c r="CA1799" s="6">
        <f t="shared" si="85"/>
        <v>0.77</v>
      </c>
      <c r="CC1799" s="63" t="s">
        <v>4753</v>
      </c>
      <c r="CD1799" s="6" t="s">
        <v>3141</v>
      </c>
      <c r="CK1799" s="6" t="s">
        <v>5148</v>
      </c>
      <c r="DA1799" s="6" t="s">
        <v>3142</v>
      </c>
      <c r="DC1799" s="6" t="s">
        <v>4434</v>
      </c>
      <c r="DD1799" s="6" t="s">
        <v>2449</v>
      </c>
      <c r="DF1799" s="29">
        <f t="shared" si="86"/>
        <v>0</v>
      </c>
      <c r="DG1799" s="6">
        <v>1</v>
      </c>
    </row>
    <row r="1800" spans="1:111" ht="16" hidden="1" x14ac:dyDescent="0.2">
      <c r="A1800" s="6" t="s">
        <v>3147</v>
      </c>
      <c r="B1800" s="25"/>
      <c r="C1800" s="25"/>
      <c r="F1800" s="25"/>
      <c r="G1800" s="63" t="s">
        <v>2512</v>
      </c>
      <c r="H1800" s="6" t="s">
        <v>8253</v>
      </c>
      <c r="L1800" s="6" t="s">
        <v>1149</v>
      </c>
      <c r="P1800" s="6" t="s">
        <v>5257</v>
      </c>
      <c r="Q1800" s="45" t="s">
        <v>446</v>
      </c>
      <c r="X1800" s="6">
        <v>26</v>
      </c>
      <c r="Y1800" s="6">
        <v>29</v>
      </c>
      <c r="Z1800" s="6">
        <v>0</v>
      </c>
      <c r="AA1800" s="6">
        <v>0</v>
      </c>
      <c r="AB1800" s="6">
        <f>SUM(Table2026_09_25[[#This Row],[Number of in-person visits provided in reporting year.]:[Number of video/virtual visits provided in reporting year.]])</f>
        <v>29</v>
      </c>
      <c r="AC1800" s="6" t="s">
        <v>8469</v>
      </c>
      <c r="AD1800" s="6">
        <v>0</v>
      </c>
      <c r="AE1800" s="6">
        <v>0</v>
      </c>
      <c r="AG1800" s="6">
        <v>64</v>
      </c>
      <c r="AI1800" s="6" t="s">
        <v>8138</v>
      </c>
      <c r="AJ1800" s="6" t="s">
        <v>8139</v>
      </c>
      <c r="AK1800" s="6" t="s">
        <v>8483</v>
      </c>
      <c r="AL1800" s="26" t="s">
        <v>3148</v>
      </c>
      <c r="AQ1800" s="6" t="s">
        <v>63</v>
      </c>
      <c r="AX1800" s="45" t="s">
        <v>18</v>
      </c>
      <c r="AZ1800" s="6">
        <v>0</v>
      </c>
      <c r="BA1800" s="6">
        <v>0.05</v>
      </c>
      <c r="BB1800" s="45">
        <v>0</v>
      </c>
      <c r="BC1800" s="6">
        <v>0</v>
      </c>
      <c r="BD1800" s="6">
        <v>0</v>
      </c>
      <c r="BF1800" s="6">
        <v>0</v>
      </c>
      <c r="BG1800" s="45">
        <v>0</v>
      </c>
      <c r="BH1800" s="45">
        <v>0.05</v>
      </c>
      <c r="BI1800" s="6">
        <v>0</v>
      </c>
      <c r="BJ1800" s="6">
        <v>0</v>
      </c>
      <c r="BK1800" s="6">
        <v>0</v>
      </c>
      <c r="BL1800" s="45">
        <v>0</v>
      </c>
      <c r="BM1800" s="45">
        <v>0</v>
      </c>
      <c r="BN1800" s="6">
        <v>0</v>
      </c>
      <c r="BO1800" s="6">
        <v>0</v>
      </c>
      <c r="BP1800" s="6">
        <v>0.05</v>
      </c>
      <c r="BQ1800" s="6">
        <v>0</v>
      </c>
      <c r="BR1800" s="45">
        <v>0.05</v>
      </c>
      <c r="BT1800" s="45">
        <v>0</v>
      </c>
      <c r="BU1800" s="45">
        <v>0</v>
      </c>
      <c r="BX1800" s="6">
        <v>0</v>
      </c>
      <c r="BY1800" s="6" t="s">
        <v>3149</v>
      </c>
      <c r="BZ1800" s="6">
        <f t="shared" si="84"/>
        <v>0.2</v>
      </c>
      <c r="CA1800" s="6">
        <f t="shared" si="85"/>
        <v>0.15000000000000002</v>
      </c>
      <c r="CC1800" s="63" t="s">
        <v>4687</v>
      </c>
      <c r="CD1800" s="6" t="s">
        <v>3150</v>
      </c>
      <c r="CK1800" s="6" t="s">
        <v>5148</v>
      </c>
      <c r="DA1800" s="6" t="s">
        <v>21</v>
      </c>
      <c r="DC1800" s="6" t="s">
        <v>4434</v>
      </c>
      <c r="DD1800" s="6" t="s">
        <v>3151</v>
      </c>
      <c r="DF1800" s="29">
        <f t="shared" si="86"/>
        <v>0</v>
      </c>
      <c r="DG1800" s="6">
        <v>1</v>
      </c>
    </row>
    <row r="1801" spans="1:111" ht="16" hidden="1" x14ac:dyDescent="0.2">
      <c r="A1801" s="6" t="s">
        <v>3143</v>
      </c>
      <c r="B1801" s="25"/>
      <c r="C1801" s="25"/>
      <c r="F1801" s="25"/>
      <c r="G1801" s="63" t="s">
        <v>2512</v>
      </c>
      <c r="H1801" s="6" t="s">
        <v>4355</v>
      </c>
      <c r="L1801" s="6" t="s">
        <v>3144</v>
      </c>
      <c r="P1801" s="6" t="s">
        <v>5257</v>
      </c>
      <c r="Q1801" s="45" t="s">
        <v>446</v>
      </c>
      <c r="X1801" s="6">
        <v>65</v>
      </c>
      <c r="Y1801" s="6">
        <v>203</v>
      </c>
      <c r="Z1801" s="6">
        <v>0</v>
      </c>
      <c r="AA1801" s="6">
        <v>0</v>
      </c>
      <c r="AB1801" s="6">
        <f>SUM(Table2026_09_25[[#This Row],[Number of in-person visits provided in reporting year.]:[Number of video/virtual visits provided in reporting year.]])</f>
        <v>203</v>
      </c>
      <c r="AC1801" s="6" t="s">
        <v>8469</v>
      </c>
      <c r="AD1801" s="6">
        <v>0</v>
      </c>
      <c r="AE1801" s="6">
        <v>0</v>
      </c>
      <c r="AF1801" s="6" t="s">
        <v>4682</v>
      </c>
      <c r="AG1801" s="6">
        <v>30</v>
      </c>
      <c r="AI1801" s="6" t="s">
        <v>8225</v>
      </c>
      <c r="AJ1801" s="6" t="s">
        <v>8226</v>
      </c>
      <c r="AK1801" s="6" t="s">
        <v>8483</v>
      </c>
      <c r="AL1801" s="26" t="s">
        <v>3145</v>
      </c>
      <c r="AQ1801" s="6" t="s">
        <v>107</v>
      </c>
      <c r="AX1801" s="45" t="s">
        <v>2431</v>
      </c>
      <c r="AZ1801" s="6">
        <v>7.5</v>
      </c>
      <c r="BA1801" s="6">
        <v>10</v>
      </c>
      <c r="BB1801" s="45">
        <v>0</v>
      </c>
      <c r="BC1801" s="6">
        <v>0</v>
      </c>
      <c r="BD1801" s="6">
        <v>0</v>
      </c>
      <c r="BF1801" s="6">
        <v>0</v>
      </c>
      <c r="BG1801" s="45">
        <v>0</v>
      </c>
      <c r="BH1801" s="45">
        <v>0</v>
      </c>
      <c r="BI1801" s="6">
        <v>0</v>
      </c>
      <c r="BJ1801" s="6">
        <v>0</v>
      </c>
      <c r="BK1801" s="6">
        <v>7.5</v>
      </c>
      <c r="BL1801" s="45">
        <v>0</v>
      </c>
      <c r="BM1801" s="45">
        <v>0</v>
      </c>
      <c r="BN1801" s="6">
        <v>0</v>
      </c>
      <c r="BO1801" s="6">
        <v>0</v>
      </c>
      <c r="BP1801" s="6">
        <v>22.5</v>
      </c>
      <c r="BQ1801" s="6">
        <v>0</v>
      </c>
      <c r="BR1801" s="45">
        <v>0</v>
      </c>
      <c r="BT1801" s="45">
        <v>0</v>
      </c>
      <c r="BU1801" s="45">
        <v>0</v>
      </c>
      <c r="BX1801" s="6">
        <v>7.5</v>
      </c>
      <c r="BY1801" s="6" t="s">
        <v>3146</v>
      </c>
      <c r="BZ1801" s="6">
        <f t="shared" si="84"/>
        <v>47.5</v>
      </c>
      <c r="CA1801" s="6">
        <f t="shared" si="85"/>
        <v>37.5</v>
      </c>
      <c r="CC1801" s="63" t="s">
        <v>4753</v>
      </c>
      <c r="CD1801" s="6" t="s">
        <v>21</v>
      </c>
      <c r="CK1801" s="6" t="s">
        <v>5148</v>
      </c>
      <c r="DA1801" s="6" t="s">
        <v>21</v>
      </c>
      <c r="DC1801" s="6" t="s">
        <v>4434</v>
      </c>
      <c r="DD1801" s="6" t="s">
        <v>2734</v>
      </c>
      <c r="DF1801" s="29">
        <f t="shared" si="86"/>
        <v>0</v>
      </c>
      <c r="DG1801" s="6">
        <v>1</v>
      </c>
    </row>
    <row r="1802" spans="1:111" ht="16" hidden="1" x14ac:dyDescent="0.2">
      <c r="A1802" s="6" t="s">
        <v>3152</v>
      </c>
      <c r="B1802" s="25"/>
      <c r="C1802" s="25"/>
      <c r="F1802" s="25"/>
      <c r="G1802" s="63" t="s">
        <v>2512</v>
      </c>
      <c r="H1802" s="6" t="s">
        <v>3154</v>
      </c>
      <c r="L1802" s="6" t="s">
        <v>3153</v>
      </c>
      <c r="P1802" s="6" t="s">
        <v>5257</v>
      </c>
      <c r="Q1802" s="45" t="s">
        <v>446</v>
      </c>
      <c r="X1802" s="6">
        <v>0</v>
      </c>
      <c r="Y1802" s="6">
        <v>0</v>
      </c>
      <c r="Z1802" s="6">
        <v>0</v>
      </c>
      <c r="AA1802" s="6">
        <v>0</v>
      </c>
      <c r="AB1802" s="6">
        <f>SUM(Table2026_09_25[[#This Row],[Number of in-person visits provided in reporting year.]:[Number of video/virtual visits provided in reporting year.]])</f>
        <v>0</v>
      </c>
      <c r="AC1802" s="6" t="s">
        <v>8469</v>
      </c>
      <c r="AD1802" s="6">
        <v>0</v>
      </c>
      <c r="AE1802" s="6">
        <v>0</v>
      </c>
      <c r="AG1802" s="6">
        <v>0</v>
      </c>
      <c r="AI1802" s="6" t="s">
        <v>8258</v>
      </c>
      <c r="AJ1802" s="6" t="s">
        <v>8259</v>
      </c>
      <c r="AK1802" s="6" t="s">
        <v>8483</v>
      </c>
      <c r="AL1802" s="26" t="s">
        <v>8260</v>
      </c>
      <c r="AQ1802" s="6" t="s">
        <v>1289</v>
      </c>
      <c r="AX1802" s="45" t="s">
        <v>2431</v>
      </c>
      <c r="AZ1802" s="6">
        <v>0</v>
      </c>
      <c r="BA1802" s="6">
        <v>0</v>
      </c>
      <c r="BB1802" s="45">
        <v>0</v>
      </c>
      <c r="BC1802" s="6">
        <v>0</v>
      </c>
      <c r="BD1802" s="6">
        <v>0</v>
      </c>
      <c r="BF1802" s="6">
        <v>0</v>
      </c>
      <c r="BG1802" s="45">
        <v>0</v>
      </c>
      <c r="BH1802" s="45">
        <v>0</v>
      </c>
      <c r="BI1802" s="6">
        <v>0</v>
      </c>
      <c r="BJ1802" s="6">
        <v>0</v>
      </c>
      <c r="BK1802" s="6">
        <v>0</v>
      </c>
      <c r="BL1802" s="45">
        <v>0</v>
      </c>
      <c r="BM1802" s="45">
        <v>0</v>
      </c>
      <c r="BN1802" s="6">
        <v>0</v>
      </c>
      <c r="BO1802" s="6">
        <v>0</v>
      </c>
      <c r="BP1802" s="6">
        <v>0</v>
      </c>
      <c r="BQ1802" s="6">
        <v>0</v>
      </c>
      <c r="BR1802" s="45">
        <v>0</v>
      </c>
      <c r="BT1802" s="45">
        <v>0</v>
      </c>
      <c r="BU1802" s="45">
        <v>0</v>
      </c>
      <c r="BX1802" s="6">
        <v>0</v>
      </c>
      <c r="BY1802" s="6" t="s">
        <v>21</v>
      </c>
      <c r="BZ1802" s="6">
        <f t="shared" si="84"/>
        <v>0</v>
      </c>
      <c r="CA1802" s="6">
        <f t="shared" si="85"/>
        <v>0</v>
      </c>
      <c r="CC1802" s="63" t="s">
        <v>21</v>
      </c>
      <c r="CD1802" s="6" t="s">
        <v>21</v>
      </c>
      <c r="CK1802" s="6" t="s">
        <v>5148</v>
      </c>
      <c r="DA1802" s="6" t="s">
        <v>3155</v>
      </c>
      <c r="DC1802" s="6" t="s">
        <v>4434</v>
      </c>
      <c r="DD1802" s="6" t="s">
        <v>2449</v>
      </c>
      <c r="DF1802" s="29">
        <f t="shared" si="86"/>
        <v>0</v>
      </c>
      <c r="DG1802" s="6">
        <v>1</v>
      </c>
    </row>
    <row r="1803" spans="1:111" ht="16" hidden="1" x14ac:dyDescent="0.2">
      <c r="A1803" s="6" t="s">
        <v>3156</v>
      </c>
      <c r="B1803" s="25"/>
      <c r="C1803" s="25"/>
      <c r="F1803" s="25"/>
      <c r="G1803" s="63" t="s">
        <v>2512</v>
      </c>
      <c r="H1803" s="6" t="s">
        <v>8192</v>
      </c>
      <c r="L1803" s="6" t="s">
        <v>3157</v>
      </c>
      <c r="P1803" s="6" t="s">
        <v>5257</v>
      </c>
      <c r="Q1803" s="45" t="s">
        <v>446</v>
      </c>
      <c r="X1803" s="6">
        <v>11</v>
      </c>
      <c r="Y1803" s="6">
        <v>17</v>
      </c>
      <c r="Z1803" s="6">
        <v>0</v>
      </c>
      <c r="AA1803" s="6">
        <v>0</v>
      </c>
      <c r="AB1803" s="6">
        <f>SUM(Table2026_09_25[[#This Row],[Number of in-person visits provided in reporting year.]:[Number of video/virtual visits provided in reporting year.]])</f>
        <v>17</v>
      </c>
      <c r="AC1803" s="6" t="s">
        <v>8469</v>
      </c>
      <c r="AD1803" s="6">
        <v>0</v>
      </c>
      <c r="AE1803" s="6">
        <v>0</v>
      </c>
      <c r="AG1803" s="6">
        <v>88</v>
      </c>
      <c r="AI1803" s="6" t="s">
        <v>1557</v>
      </c>
      <c r="AJ1803" s="6" t="s">
        <v>7146</v>
      </c>
      <c r="AK1803" s="6" t="s">
        <v>8483</v>
      </c>
      <c r="AL1803" s="26" t="s">
        <v>3158</v>
      </c>
      <c r="AQ1803" s="6" t="s">
        <v>63</v>
      </c>
      <c r="AX1803" s="45" t="s">
        <v>2431</v>
      </c>
      <c r="AZ1803" s="6">
        <v>0</v>
      </c>
      <c r="BA1803" s="6">
        <v>0</v>
      </c>
      <c r="BB1803" s="45">
        <v>0</v>
      </c>
      <c r="BC1803" s="6">
        <v>0</v>
      </c>
      <c r="BD1803" s="6">
        <v>0</v>
      </c>
      <c r="BF1803" s="6">
        <v>0.03</v>
      </c>
      <c r="BG1803" s="45">
        <v>0</v>
      </c>
      <c r="BH1803" s="45">
        <v>0</v>
      </c>
      <c r="BI1803" s="6">
        <v>0</v>
      </c>
      <c r="BJ1803" s="6">
        <v>0</v>
      </c>
      <c r="BK1803" s="6">
        <v>0</v>
      </c>
      <c r="BL1803" s="45">
        <v>0</v>
      </c>
      <c r="BM1803" s="45">
        <v>0</v>
      </c>
      <c r="BN1803" s="6">
        <v>0.03</v>
      </c>
      <c r="BO1803" s="6">
        <v>0</v>
      </c>
      <c r="BP1803" s="6">
        <v>0.03</v>
      </c>
      <c r="BQ1803" s="6">
        <v>0</v>
      </c>
      <c r="BR1803" s="45">
        <v>0</v>
      </c>
      <c r="BT1803" s="45">
        <v>0</v>
      </c>
      <c r="BU1803" s="45">
        <v>0</v>
      </c>
      <c r="BX1803" s="6">
        <v>0.03</v>
      </c>
      <c r="BY1803" s="6" t="s">
        <v>3159</v>
      </c>
      <c r="BZ1803" s="6">
        <f t="shared" si="84"/>
        <v>0.09</v>
      </c>
      <c r="CA1803" s="6">
        <f t="shared" si="85"/>
        <v>0.09</v>
      </c>
      <c r="CC1803" s="63" t="s">
        <v>21</v>
      </c>
      <c r="CD1803" s="6" t="s">
        <v>21</v>
      </c>
      <c r="CK1803" s="6" t="s">
        <v>5148</v>
      </c>
      <c r="DA1803" s="6" t="s">
        <v>21</v>
      </c>
      <c r="DC1803" s="6" t="s">
        <v>4434</v>
      </c>
      <c r="DD1803" s="6" t="s">
        <v>1560</v>
      </c>
      <c r="DF1803" s="29">
        <f t="shared" si="86"/>
        <v>0</v>
      </c>
      <c r="DG1803" s="6">
        <v>1</v>
      </c>
    </row>
    <row r="1804" spans="1:111" ht="16" hidden="1" x14ac:dyDescent="0.2">
      <c r="A1804" s="6" t="s">
        <v>3170</v>
      </c>
      <c r="B1804" s="25"/>
      <c r="C1804" s="25"/>
      <c r="F1804" s="25"/>
      <c r="G1804" s="63" t="s">
        <v>2512</v>
      </c>
      <c r="H1804" s="6" t="s">
        <v>5254</v>
      </c>
      <c r="L1804" s="6" t="s">
        <v>3573</v>
      </c>
      <c r="P1804" s="6" t="s">
        <v>5257</v>
      </c>
      <c r="Q1804" s="6" t="s">
        <v>446</v>
      </c>
      <c r="X1804" s="6">
        <v>31</v>
      </c>
      <c r="Y1804" s="6">
        <v>137</v>
      </c>
      <c r="Z1804" s="6">
        <v>101</v>
      </c>
      <c r="AA1804" s="6">
        <v>0</v>
      </c>
      <c r="AB1804" s="6">
        <f>SUM(Table2026_09_25[[#This Row],[Number of in-person visits provided in reporting year.]:[Number of video/virtual visits provided in reporting year.]])</f>
        <v>238</v>
      </c>
      <c r="AC1804" s="6" t="s">
        <v>8469</v>
      </c>
      <c r="AD1804" s="6">
        <v>0</v>
      </c>
      <c r="AE1804" s="6">
        <v>0</v>
      </c>
      <c r="AG1804" s="6">
        <v>180</v>
      </c>
      <c r="AI1804" s="6" t="s">
        <v>5260</v>
      </c>
      <c r="AJ1804" s="6" t="s">
        <v>5261</v>
      </c>
      <c r="AK1804" s="6" t="s">
        <v>8483</v>
      </c>
      <c r="AL1804" s="26" t="s">
        <v>3039</v>
      </c>
      <c r="AQ1804" s="6" t="s">
        <v>63</v>
      </c>
      <c r="AX1804" s="45" t="s">
        <v>2478</v>
      </c>
      <c r="AZ1804" s="6">
        <v>0.25</v>
      </c>
      <c r="BA1804" s="6">
        <v>0</v>
      </c>
      <c r="BB1804" s="45">
        <v>0</v>
      </c>
      <c r="BC1804" s="6">
        <v>0</v>
      </c>
      <c r="BD1804" s="6">
        <v>0</v>
      </c>
      <c r="BF1804" s="6">
        <v>0</v>
      </c>
      <c r="BG1804" s="45">
        <v>0</v>
      </c>
      <c r="BH1804" s="45">
        <v>0</v>
      </c>
      <c r="BI1804" s="6">
        <v>0</v>
      </c>
      <c r="BJ1804" s="6">
        <v>0</v>
      </c>
      <c r="BK1804" s="6">
        <v>0</v>
      </c>
      <c r="BL1804" s="45">
        <v>0</v>
      </c>
      <c r="BM1804" s="45">
        <v>0</v>
      </c>
      <c r="BN1804" s="6">
        <v>2.8</v>
      </c>
      <c r="BO1804" s="6">
        <v>0</v>
      </c>
      <c r="BP1804" s="6">
        <v>1.4</v>
      </c>
      <c r="BQ1804" s="6">
        <v>0</v>
      </c>
      <c r="BR1804" s="45">
        <v>0</v>
      </c>
      <c r="BT1804" s="45">
        <v>0</v>
      </c>
      <c r="BU1804" s="45">
        <v>0</v>
      </c>
      <c r="BX1804" s="6">
        <v>1.4</v>
      </c>
      <c r="BY1804" s="6" t="s">
        <v>3037</v>
      </c>
      <c r="BZ1804" s="6">
        <f t="shared" si="84"/>
        <v>4.4499999999999993</v>
      </c>
      <c r="CA1804" s="6">
        <f t="shared" si="85"/>
        <v>2.8</v>
      </c>
      <c r="CC1804" s="63" t="s">
        <v>4687</v>
      </c>
      <c r="CD1804" s="6" t="s">
        <v>21</v>
      </c>
      <c r="CK1804" s="6" t="s">
        <v>5148</v>
      </c>
      <c r="DA1804" s="6" t="s">
        <v>21</v>
      </c>
      <c r="DC1804" s="6" t="s">
        <v>4434</v>
      </c>
      <c r="DD1804" s="6" t="s">
        <v>3038</v>
      </c>
      <c r="DF1804" s="29">
        <f t="shared" si="86"/>
        <v>0</v>
      </c>
      <c r="DG1804" s="6">
        <v>1</v>
      </c>
    </row>
    <row r="1805" spans="1:111" ht="16" hidden="1" x14ac:dyDescent="0.2">
      <c r="A1805" s="6" t="s">
        <v>3171</v>
      </c>
      <c r="B1805" s="25"/>
      <c r="C1805" s="25"/>
      <c r="F1805" s="25"/>
      <c r="G1805" s="63" t="s">
        <v>2512</v>
      </c>
      <c r="H1805" s="55" t="s">
        <v>7901</v>
      </c>
      <c r="L1805" s="6" t="s">
        <v>3172</v>
      </c>
      <c r="P1805" s="6" t="s">
        <v>5257</v>
      </c>
      <c r="Q1805" s="45" t="s">
        <v>446</v>
      </c>
      <c r="X1805" s="6">
        <v>106</v>
      </c>
      <c r="Y1805" s="6">
        <v>231</v>
      </c>
      <c r="Z1805" s="6">
        <v>111</v>
      </c>
      <c r="AA1805" s="6">
        <v>4</v>
      </c>
      <c r="AB1805" s="6">
        <f>SUM(Table2026_09_25[[#This Row],[Number of in-person visits provided in reporting year.]:[Number of video/virtual visits provided in reporting year.]])</f>
        <v>346</v>
      </c>
      <c r="AC1805" s="6" t="s">
        <v>8469</v>
      </c>
      <c r="AD1805" s="6">
        <v>0</v>
      </c>
      <c r="AE1805" s="6">
        <v>0</v>
      </c>
      <c r="AG1805" s="6">
        <v>0</v>
      </c>
      <c r="AI1805" s="6" t="s">
        <v>7903</v>
      </c>
      <c r="AJ1805" s="6" t="s">
        <v>7904</v>
      </c>
      <c r="AK1805" s="6" t="s">
        <v>8483</v>
      </c>
      <c r="AL1805" s="26" t="s">
        <v>632</v>
      </c>
      <c r="AQ1805" s="6" t="s">
        <v>63</v>
      </c>
      <c r="AX1805" s="45" t="s">
        <v>2478</v>
      </c>
      <c r="AZ1805" s="6">
        <v>0.5</v>
      </c>
      <c r="BA1805" s="6">
        <v>0</v>
      </c>
      <c r="BB1805" s="45">
        <v>0</v>
      </c>
      <c r="BC1805" s="6">
        <v>0</v>
      </c>
      <c r="BD1805" s="6">
        <v>0</v>
      </c>
      <c r="BF1805" s="6">
        <v>0</v>
      </c>
      <c r="BG1805" s="45">
        <v>0</v>
      </c>
      <c r="BH1805" s="45">
        <v>0</v>
      </c>
      <c r="BI1805" s="6">
        <v>0</v>
      </c>
      <c r="BJ1805" s="6">
        <v>0</v>
      </c>
      <c r="BK1805" s="6">
        <v>0.2</v>
      </c>
      <c r="BL1805" s="45">
        <v>0</v>
      </c>
      <c r="BM1805" s="45">
        <v>0</v>
      </c>
      <c r="BN1805" s="6">
        <v>0.2</v>
      </c>
      <c r="BO1805" s="6">
        <v>0</v>
      </c>
      <c r="BP1805" s="6">
        <v>0</v>
      </c>
      <c r="BQ1805" s="6">
        <v>0.5</v>
      </c>
      <c r="BR1805" s="45">
        <v>0</v>
      </c>
      <c r="BT1805" s="45">
        <v>0</v>
      </c>
      <c r="BU1805" s="45">
        <v>0</v>
      </c>
      <c r="BX1805" s="6">
        <v>0</v>
      </c>
      <c r="BY1805" s="6" t="s">
        <v>21</v>
      </c>
      <c r="BZ1805" s="6">
        <f t="shared" si="84"/>
        <v>1.4</v>
      </c>
      <c r="CA1805" s="6">
        <f t="shared" si="85"/>
        <v>0.7</v>
      </c>
      <c r="CC1805" s="63" t="s">
        <v>7097</v>
      </c>
      <c r="CD1805" s="6" t="s">
        <v>21</v>
      </c>
      <c r="CK1805" s="6" t="s">
        <v>5148</v>
      </c>
      <c r="DA1805" s="6" t="s">
        <v>21</v>
      </c>
      <c r="DC1805" s="6" t="s">
        <v>4434</v>
      </c>
      <c r="DD1805" s="6" t="s">
        <v>206</v>
      </c>
      <c r="DF1805" s="29">
        <f t="shared" si="86"/>
        <v>0</v>
      </c>
      <c r="DG1805" s="6">
        <v>1</v>
      </c>
    </row>
    <row r="1806" spans="1:111" ht="16" hidden="1" x14ac:dyDescent="0.2">
      <c r="A1806" s="6" t="s">
        <v>3165</v>
      </c>
      <c r="B1806" s="25"/>
      <c r="C1806" s="25"/>
      <c r="F1806" s="25"/>
      <c r="G1806" s="63" t="s">
        <v>2512</v>
      </c>
      <c r="H1806" s="6" t="s">
        <v>8144</v>
      </c>
      <c r="L1806" s="6" t="s">
        <v>1166</v>
      </c>
      <c r="P1806" s="6" t="s">
        <v>5257</v>
      </c>
      <c r="Q1806" s="45" t="s">
        <v>446</v>
      </c>
      <c r="X1806" s="6">
        <v>40</v>
      </c>
      <c r="Y1806" s="6">
        <v>132</v>
      </c>
      <c r="Z1806" s="6">
        <v>12</v>
      </c>
      <c r="AA1806" s="6">
        <v>0</v>
      </c>
      <c r="AB1806" s="6">
        <f>SUM(Table2026_09_25[[#This Row],[Number of in-person visits provided in reporting year.]:[Number of video/virtual visits provided in reporting year.]])</f>
        <v>144</v>
      </c>
      <c r="AC1806" s="6" t="s">
        <v>8469</v>
      </c>
      <c r="AD1806" s="6">
        <v>0</v>
      </c>
      <c r="AE1806" s="6">
        <v>0</v>
      </c>
      <c r="AG1806" s="6">
        <v>60</v>
      </c>
      <c r="AI1806" s="6" t="s">
        <v>8145</v>
      </c>
      <c r="AJ1806" s="6" t="s">
        <v>8146</v>
      </c>
      <c r="AK1806" s="6" t="s">
        <v>8483</v>
      </c>
      <c r="AL1806" s="26" t="s">
        <v>1901</v>
      </c>
      <c r="AQ1806" s="6" t="s">
        <v>63</v>
      </c>
      <c r="AX1806" s="45" t="s">
        <v>2478</v>
      </c>
      <c r="AZ1806" s="6">
        <v>0.05</v>
      </c>
      <c r="BA1806" s="6">
        <v>0</v>
      </c>
      <c r="BB1806" s="45">
        <v>0</v>
      </c>
      <c r="BC1806" s="6">
        <v>0</v>
      </c>
      <c r="BD1806" s="6">
        <v>0</v>
      </c>
      <c r="BF1806" s="6">
        <v>0</v>
      </c>
      <c r="BG1806" s="45">
        <v>0.09</v>
      </c>
      <c r="BH1806" s="45">
        <v>0</v>
      </c>
      <c r="BI1806" s="6">
        <v>0</v>
      </c>
      <c r="BJ1806" s="6">
        <v>0</v>
      </c>
      <c r="BK1806" s="6">
        <v>0.05</v>
      </c>
      <c r="BL1806" s="45">
        <v>0</v>
      </c>
      <c r="BM1806" s="45">
        <v>0</v>
      </c>
      <c r="BN1806" s="6">
        <v>0.05</v>
      </c>
      <c r="BO1806" s="6">
        <v>0</v>
      </c>
      <c r="BP1806" s="6">
        <v>0.09</v>
      </c>
      <c r="BQ1806" s="6">
        <v>0</v>
      </c>
      <c r="BR1806" s="45">
        <v>0</v>
      </c>
      <c r="BT1806" s="45">
        <v>0</v>
      </c>
      <c r="BU1806" s="45">
        <v>0</v>
      </c>
      <c r="BX1806" s="6">
        <v>0</v>
      </c>
      <c r="BY1806" s="6" t="s">
        <v>3166</v>
      </c>
      <c r="BZ1806" s="6">
        <f t="shared" si="84"/>
        <v>0.32999999999999996</v>
      </c>
      <c r="CA1806" s="6">
        <f t="shared" si="85"/>
        <v>0.23</v>
      </c>
      <c r="CC1806" s="63" t="s">
        <v>7097</v>
      </c>
      <c r="CD1806" s="6" t="s">
        <v>3167</v>
      </c>
      <c r="CK1806" s="6" t="s">
        <v>5148</v>
      </c>
      <c r="DA1806" s="6" t="s">
        <v>21</v>
      </c>
      <c r="DC1806" s="6" t="s">
        <v>4434</v>
      </c>
      <c r="DD1806" s="6" t="s">
        <v>3168</v>
      </c>
      <c r="DF1806" s="29">
        <f t="shared" si="86"/>
        <v>0</v>
      </c>
      <c r="DG1806" s="6">
        <v>1</v>
      </c>
    </row>
    <row r="1807" spans="1:111" ht="16" hidden="1" x14ac:dyDescent="0.2">
      <c r="A1807" s="6" t="s">
        <v>3169</v>
      </c>
      <c r="B1807" s="25"/>
      <c r="C1807" s="25"/>
      <c r="F1807" s="25"/>
      <c r="G1807" s="63" t="s">
        <v>2512</v>
      </c>
      <c r="H1807" s="6" t="s">
        <v>2454</v>
      </c>
      <c r="L1807" s="6" t="s">
        <v>2453</v>
      </c>
      <c r="P1807" s="6" t="s">
        <v>5257</v>
      </c>
      <c r="Q1807" s="45" t="s">
        <v>446</v>
      </c>
      <c r="X1807" s="6">
        <v>37</v>
      </c>
      <c r="Y1807" s="6">
        <v>41</v>
      </c>
      <c r="Z1807" s="6">
        <v>0</v>
      </c>
      <c r="AA1807" s="6">
        <v>0</v>
      </c>
      <c r="AB1807" s="6">
        <f>SUM(Table2026_09_25[[#This Row],[Number of in-person visits provided in reporting year.]:[Number of video/virtual visits provided in reporting year.]])</f>
        <v>41</v>
      </c>
      <c r="AC1807" s="6" t="s">
        <v>8469</v>
      </c>
      <c r="AD1807" s="6">
        <v>0</v>
      </c>
      <c r="AE1807" s="6">
        <v>0</v>
      </c>
      <c r="AG1807" s="6">
        <v>146</v>
      </c>
      <c r="AI1807" s="6" t="s">
        <v>8188</v>
      </c>
      <c r="AJ1807" s="6" t="s">
        <v>149</v>
      </c>
      <c r="AK1807" s="6" t="s">
        <v>8483</v>
      </c>
      <c r="AL1807" s="26" t="s">
        <v>8189</v>
      </c>
      <c r="AQ1807" s="6" t="s">
        <v>63</v>
      </c>
      <c r="AX1807" s="45" t="s">
        <v>2431</v>
      </c>
      <c r="AZ1807" s="6">
        <v>0.3</v>
      </c>
      <c r="BA1807" s="6">
        <v>0</v>
      </c>
      <c r="BB1807" s="45">
        <v>0</v>
      </c>
      <c r="BC1807" s="6">
        <v>0</v>
      </c>
      <c r="BD1807" s="6">
        <v>0</v>
      </c>
      <c r="BF1807" s="6">
        <v>0.1</v>
      </c>
      <c r="BG1807" s="45">
        <v>0</v>
      </c>
      <c r="BH1807" s="45">
        <v>0</v>
      </c>
      <c r="BI1807" s="6">
        <v>0</v>
      </c>
      <c r="BJ1807" s="6">
        <v>0</v>
      </c>
      <c r="BK1807" s="6">
        <v>0.1</v>
      </c>
      <c r="BL1807" s="45">
        <v>0</v>
      </c>
      <c r="BM1807" s="45">
        <v>0</v>
      </c>
      <c r="BN1807" s="6">
        <v>0.18</v>
      </c>
      <c r="BO1807" s="6">
        <v>0</v>
      </c>
      <c r="BP1807" s="6">
        <v>0</v>
      </c>
      <c r="BQ1807" s="6">
        <v>0.1</v>
      </c>
      <c r="BR1807" s="45">
        <v>0.1</v>
      </c>
      <c r="BT1807" s="45">
        <v>0</v>
      </c>
      <c r="BU1807" s="45">
        <v>0</v>
      </c>
      <c r="BX1807" s="6">
        <v>0</v>
      </c>
      <c r="BY1807" s="6" t="s">
        <v>21</v>
      </c>
      <c r="BZ1807" s="6">
        <f t="shared" si="84"/>
        <v>0.87999999999999989</v>
      </c>
      <c r="CA1807" s="6">
        <f t="shared" si="85"/>
        <v>0.4</v>
      </c>
      <c r="CC1807" s="63" t="s">
        <v>4753</v>
      </c>
      <c r="CD1807" s="6" t="s">
        <v>21</v>
      </c>
      <c r="CK1807" s="6" t="s">
        <v>7981</v>
      </c>
      <c r="DA1807" s="6" t="s">
        <v>21</v>
      </c>
      <c r="DC1807" s="6" t="s">
        <v>4434</v>
      </c>
      <c r="DD1807" s="6" t="s">
        <v>2455</v>
      </c>
      <c r="DF1807" s="29">
        <f t="shared" si="86"/>
        <v>0</v>
      </c>
      <c r="DG1807" s="6">
        <v>1</v>
      </c>
    </row>
    <row r="1808" spans="1:111" ht="16" hidden="1" x14ac:dyDescent="0.2">
      <c r="A1808" s="6" t="s">
        <v>3488</v>
      </c>
      <c r="B1808" s="25"/>
      <c r="C1808" s="25"/>
      <c r="F1808" s="25"/>
      <c r="G1808" s="63" t="s">
        <v>2512</v>
      </c>
      <c r="H1808" s="6" t="s">
        <v>8027</v>
      </c>
      <c r="L1808" s="6" t="s">
        <v>68</v>
      </c>
      <c r="P1808" s="6" t="s">
        <v>1189</v>
      </c>
      <c r="Q1808" s="6" t="s">
        <v>4744</v>
      </c>
      <c r="X1808" s="6">
        <v>0</v>
      </c>
      <c r="Y1808" s="6">
        <v>305</v>
      </c>
      <c r="Z1808" s="6">
        <v>0</v>
      </c>
      <c r="AA1808" s="6">
        <v>0</v>
      </c>
      <c r="AB1808" s="6">
        <f>SUM(Table2026_09_25[[#This Row],[Number of in-person visits provided in reporting year.]:[Number of video/virtual visits provided in reporting year.]])</f>
        <v>305</v>
      </c>
      <c r="AC1808" s="6" t="s">
        <v>8469</v>
      </c>
      <c r="AD1808" s="6">
        <v>0</v>
      </c>
      <c r="AE1808" s="6">
        <v>0</v>
      </c>
      <c r="AF1808" s="6" t="s">
        <v>4682</v>
      </c>
      <c r="AG1808" s="6">
        <v>0</v>
      </c>
      <c r="AI1808" s="6" t="s">
        <v>1908</v>
      </c>
      <c r="AJ1808" s="6" t="s">
        <v>43</v>
      </c>
      <c r="AK1808" s="6" t="s">
        <v>8483</v>
      </c>
      <c r="AL1808" s="26" t="s">
        <v>70</v>
      </c>
      <c r="AQ1808" s="6" t="s">
        <v>43</v>
      </c>
      <c r="AX1808" s="45" t="s">
        <v>2431</v>
      </c>
      <c r="AZ1808" s="6">
        <v>0</v>
      </c>
      <c r="BA1808" s="6">
        <v>0</v>
      </c>
      <c r="BB1808" s="45">
        <v>0</v>
      </c>
      <c r="BC1808" s="6">
        <v>0</v>
      </c>
      <c r="BD1808" s="6">
        <v>0</v>
      </c>
      <c r="BF1808" s="6">
        <v>0</v>
      </c>
      <c r="BG1808" s="45">
        <v>0</v>
      </c>
      <c r="BH1808" s="45">
        <v>0</v>
      </c>
      <c r="BI1808" s="6">
        <v>0</v>
      </c>
      <c r="BJ1808" s="6">
        <v>0</v>
      </c>
      <c r="BK1808" s="6">
        <v>0</v>
      </c>
      <c r="BL1808" s="45">
        <v>0</v>
      </c>
      <c r="BM1808" s="45">
        <v>0</v>
      </c>
      <c r="BN1808" s="6">
        <v>0</v>
      </c>
      <c r="BO1808" s="6">
        <v>0</v>
      </c>
      <c r="BP1808" s="6">
        <v>0</v>
      </c>
      <c r="BQ1808" s="6">
        <v>0</v>
      </c>
      <c r="BR1808" s="45">
        <v>0</v>
      </c>
      <c r="BT1808" s="45">
        <v>0</v>
      </c>
      <c r="BU1808" s="45">
        <v>0</v>
      </c>
      <c r="BX1808" s="6">
        <v>1</v>
      </c>
      <c r="BY1808" s="6" t="s">
        <v>1202</v>
      </c>
      <c r="BZ1808" s="6">
        <f t="shared" si="84"/>
        <v>0</v>
      </c>
      <c r="CA1808" s="6">
        <f t="shared" si="85"/>
        <v>1</v>
      </c>
      <c r="CC1808" s="63" t="s">
        <v>4687</v>
      </c>
      <c r="CD1808" s="6" t="s">
        <v>21</v>
      </c>
      <c r="CK1808" s="6" t="s">
        <v>5148</v>
      </c>
      <c r="DA1808" s="6" t="s">
        <v>21</v>
      </c>
      <c r="DC1808" s="6" t="s">
        <v>4434</v>
      </c>
      <c r="DD1808" s="6" t="s">
        <v>994</v>
      </c>
      <c r="DF1808" s="29">
        <f t="shared" si="86"/>
        <v>0</v>
      </c>
      <c r="DG1808" s="6">
        <v>1</v>
      </c>
    </row>
    <row r="1809" spans="1:111" ht="16" hidden="1" x14ac:dyDescent="0.2">
      <c r="A1809" s="6" t="s">
        <v>3173</v>
      </c>
      <c r="B1809" s="25"/>
      <c r="C1809" s="25"/>
      <c r="F1809" s="25"/>
      <c r="G1809" s="63" t="s">
        <v>2512</v>
      </c>
      <c r="H1809" s="6" t="s">
        <v>7500</v>
      </c>
      <c r="L1809" s="6" t="s">
        <v>3174</v>
      </c>
      <c r="P1809" s="6" t="s">
        <v>1189</v>
      </c>
      <c r="Q1809" s="6" t="s">
        <v>4744</v>
      </c>
      <c r="X1809" s="6">
        <v>0</v>
      </c>
      <c r="Y1809" s="6">
        <v>1111</v>
      </c>
      <c r="Z1809" s="6">
        <v>390</v>
      </c>
      <c r="AA1809" s="6">
        <v>0</v>
      </c>
      <c r="AB1809" s="6">
        <f>SUM(Table2026_09_25[[#This Row],[Number of in-person visits provided in reporting year.]:[Number of video/virtual visits provided in reporting year.]])</f>
        <v>1501</v>
      </c>
      <c r="AC1809" s="6" t="s">
        <v>8469</v>
      </c>
      <c r="AD1809" s="6">
        <v>0</v>
      </c>
      <c r="AE1809" s="6">
        <v>0</v>
      </c>
      <c r="AG1809" s="6">
        <v>0</v>
      </c>
      <c r="AI1809" s="6" t="s">
        <v>7504</v>
      </c>
      <c r="AJ1809" s="6" t="s">
        <v>7505</v>
      </c>
      <c r="AK1809" s="6" t="s">
        <v>8483</v>
      </c>
      <c r="AL1809" s="26" t="s">
        <v>1200</v>
      </c>
      <c r="AQ1809" s="6" t="s">
        <v>107</v>
      </c>
      <c r="AX1809" s="45"/>
      <c r="AZ1809" s="6">
        <v>0</v>
      </c>
      <c r="BA1809" s="6">
        <v>0</v>
      </c>
      <c r="BB1809" s="45">
        <v>0</v>
      </c>
      <c r="BC1809" s="6">
        <v>0</v>
      </c>
      <c r="BD1809" s="6">
        <v>0</v>
      </c>
      <c r="BF1809" s="6">
        <v>0</v>
      </c>
      <c r="BG1809" s="45">
        <v>0</v>
      </c>
      <c r="BH1809" s="45">
        <v>0</v>
      </c>
      <c r="BI1809" s="6">
        <v>0</v>
      </c>
      <c r="BJ1809" s="6">
        <v>0</v>
      </c>
      <c r="BK1809" s="6">
        <v>0</v>
      </c>
      <c r="BL1809" s="45">
        <v>0</v>
      </c>
      <c r="BM1809" s="45">
        <v>0</v>
      </c>
      <c r="BN1809" s="6">
        <v>0</v>
      </c>
      <c r="BO1809" s="6">
        <v>0</v>
      </c>
      <c r="BP1809" s="6">
        <v>0</v>
      </c>
      <c r="BQ1809" s="6">
        <v>0</v>
      </c>
      <c r="BR1809" s="45">
        <v>0</v>
      </c>
      <c r="BT1809" s="45">
        <v>0</v>
      </c>
      <c r="BU1809" s="45">
        <v>0</v>
      </c>
      <c r="BX1809" s="6">
        <v>1.21</v>
      </c>
      <c r="BY1809" s="6" t="s">
        <v>3175</v>
      </c>
      <c r="BZ1809" s="6">
        <f t="shared" si="84"/>
        <v>0</v>
      </c>
      <c r="CA1809" s="6">
        <f t="shared" si="85"/>
        <v>1.21</v>
      </c>
      <c r="CC1809" s="63" t="s">
        <v>21</v>
      </c>
      <c r="CD1809" s="6" t="s">
        <v>3176</v>
      </c>
      <c r="CK1809" s="6" t="s">
        <v>5148</v>
      </c>
      <c r="DA1809" s="6" t="s">
        <v>21</v>
      </c>
      <c r="DC1809" s="6" t="s">
        <v>4434</v>
      </c>
      <c r="DD1809" s="6" t="s">
        <v>766</v>
      </c>
      <c r="DF1809" s="29">
        <f t="shared" si="86"/>
        <v>0</v>
      </c>
      <c r="DG1809" s="6">
        <v>1</v>
      </c>
    </row>
    <row r="1810" spans="1:111" ht="16" hidden="1" x14ac:dyDescent="0.2">
      <c r="A1810" s="6" t="s">
        <v>3486</v>
      </c>
      <c r="B1810" s="25"/>
      <c r="C1810" s="25"/>
      <c r="F1810" s="25"/>
      <c r="G1810" s="63" t="s">
        <v>2512</v>
      </c>
      <c r="H1810" s="6" t="s">
        <v>2761</v>
      </c>
      <c r="L1810" s="6" t="s">
        <v>3487</v>
      </c>
      <c r="P1810" s="6" t="s">
        <v>1189</v>
      </c>
      <c r="Q1810" s="6" t="s">
        <v>4744</v>
      </c>
      <c r="X1810" s="6">
        <v>0</v>
      </c>
      <c r="Y1810" s="6">
        <v>112</v>
      </c>
      <c r="Z1810" s="6">
        <v>0</v>
      </c>
      <c r="AA1810" s="6">
        <v>0</v>
      </c>
      <c r="AB1810" s="6">
        <f>SUM(Table2026_09_25[[#This Row],[Number of in-person visits provided in reporting year.]:[Number of video/virtual visits provided in reporting year.]])</f>
        <v>112</v>
      </c>
      <c r="AC1810" s="6" t="s">
        <v>8469</v>
      </c>
      <c r="AD1810" s="6">
        <v>0</v>
      </c>
      <c r="AE1810" s="6">
        <v>0</v>
      </c>
      <c r="AF1810" s="6" t="s">
        <v>4682</v>
      </c>
      <c r="AG1810" s="6">
        <v>0</v>
      </c>
      <c r="AI1810" s="6" t="s">
        <v>5922</v>
      </c>
      <c r="AJ1810" s="6" t="s">
        <v>43</v>
      </c>
      <c r="AK1810" s="6" t="s">
        <v>8483</v>
      </c>
      <c r="AL1810" s="26" t="s">
        <v>2762</v>
      </c>
      <c r="AQ1810" s="6" t="s">
        <v>43</v>
      </c>
      <c r="AX1810" s="45" t="s">
        <v>2431</v>
      </c>
      <c r="AZ1810" s="6">
        <v>0</v>
      </c>
      <c r="BA1810" s="6">
        <v>0</v>
      </c>
      <c r="BB1810" s="45">
        <v>0</v>
      </c>
      <c r="BC1810" s="6">
        <v>0</v>
      </c>
      <c r="BD1810" s="6">
        <v>0</v>
      </c>
      <c r="BF1810" s="6">
        <v>0</v>
      </c>
      <c r="BG1810" s="45">
        <v>0</v>
      </c>
      <c r="BH1810" s="45">
        <v>0</v>
      </c>
      <c r="BI1810" s="6">
        <v>0</v>
      </c>
      <c r="BJ1810" s="6">
        <v>0</v>
      </c>
      <c r="BK1810" s="6">
        <v>0</v>
      </c>
      <c r="BL1810" s="45">
        <v>0</v>
      </c>
      <c r="BM1810" s="45">
        <v>0</v>
      </c>
      <c r="BN1810" s="6">
        <v>0</v>
      </c>
      <c r="BO1810" s="6">
        <v>0</v>
      </c>
      <c r="BP1810" s="6">
        <v>0</v>
      </c>
      <c r="BQ1810" s="6">
        <v>0</v>
      </c>
      <c r="BR1810" s="45">
        <v>0</v>
      </c>
      <c r="BT1810" s="45">
        <v>0</v>
      </c>
      <c r="BU1810" s="45">
        <v>0</v>
      </c>
      <c r="BX1810" s="6">
        <v>1</v>
      </c>
      <c r="BY1810" s="6" t="s">
        <v>1202</v>
      </c>
      <c r="BZ1810" s="6">
        <f t="shared" si="84"/>
        <v>0</v>
      </c>
      <c r="CA1810" s="6">
        <f t="shared" si="85"/>
        <v>1</v>
      </c>
      <c r="CC1810" s="63" t="s">
        <v>4687</v>
      </c>
      <c r="CD1810" s="6" t="s">
        <v>21</v>
      </c>
      <c r="CK1810" s="6" t="s">
        <v>5148</v>
      </c>
      <c r="DA1810" s="6" t="s">
        <v>21</v>
      </c>
      <c r="DC1810" s="6" t="s">
        <v>4434</v>
      </c>
      <c r="DD1810" s="6" t="s">
        <v>994</v>
      </c>
      <c r="DF1810" s="29">
        <f t="shared" si="86"/>
        <v>0</v>
      </c>
      <c r="DG1810" s="6">
        <v>1</v>
      </c>
    </row>
    <row r="1811" spans="1:111" ht="16" hidden="1" x14ac:dyDescent="0.2">
      <c r="A1811" s="6" t="s">
        <v>3490</v>
      </c>
      <c r="B1811" s="25"/>
      <c r="C1811" s="25"/>
      <c r="F1811" s="25"/>
      <c r="G1811" s="63" t="s">
        <v>2512</v>
      </c>
      <c r="H1811" s="6" t="s">
        <v>8261</v>
      </c>
      <c r="L1811" s="6" t="s">
        <v>3487</v>
      </c>
      <c r="P1811" s="6" t="s">
        <v>1189</v>
      </c>
      <c r="Q1811" s="6" t="s">
        <v>4744</v>
      </c>
      <c r="X1811" s="6">
        <v>0</v>
      </c>
      <c r="Y1811" s="6">
        <v>192</v>
      </c>
      <c r="Z1811" s="6">
        <v>0</v>
      </c>
      <c r="AA1811" s="6">
        <v>0</v>
      </c>
      <c r="AB1811" s="6">
        <f>SUM(Table2026_09_25[[#This Row],[Number of in-person visits provided in reporting year.]:[Number of video/virtual visits provided in reporting year.]])</f>
        <v>192</v>
      </c>
      <c r="AC1811" s="6" t="s">
        <v>8469</v>
      </c>
      <c r="AD1811" s="6">
        <v>0</v>
      </c>
      <c r="AE1811" s="6">
        <v>0</v>
      </c>
      <c r="AF1811" s="6" t="s">
        <v>4682</v>
      </c>
      <c r="AG1811" s="6">
        <v>0</v>
      </c>
      <c r="AI1811" s="6" t="s">
        <v>8151</v>
      </c>
      <c r="AJ1811" s="6" t="s">
        <v>7609</v>
      </c>
      <c r="AK1811" s="6" t="s">
        <v>8483</v>
      </c>
      <c r="AL1811" s="26" t="s">
        <v>3492</v>
      </c>
      <c r="AQ1811" s="6" t="s">
        <v>43</v>
      </c>
      <c r="AX1811" s="45" t="s">
        <v>2431</v>
      </c>
      <c r="AZ1811" s="6">
        <v>0</v>
      </c>
      <c r="BA1811" s="6">
        <v>0</v>
      </c>
      <c r="BB1811" s="45">
        <v>0</v>
      </c>
      <c r="BC1811" s="6">
        <v>0</v>
      </c>
      <c r="BD1811" s="6">
        <v>0</v>
      </c>
      <c r="BF1811" s="6">
        <v>0</v>
      </c>
      <c r="BG1811" s="45">
        <v>0</v>
      </c>
      <c r="BH1811" s="45">
        <v>0</v>
      </c>
      <c r="BI1811" s="6">
        <v>0</v>
      </c>
      <c r="BJ1811" s="6">
        <v>0</v>
      </c>
      <c r="BK1811" s="6">
        <v>0</v>
      </c>
      <c r="BL1811" s="45">
        <v>0</v>
      </c>
      <c r="BM1811" s="45">
        <v>0</v>
      </c>
      <c r="BN1811" s="6">
        <v>0</v>
      </c>
      <c r="BO1811" s="6">
        <v>0</v>
      </c>
      <c r="BP1811" s="6">
        <v>0</v>
      </c>
      <c r="BQ1811" s="6">
        <v>0</v>
      </c>
      <c r="BR1811" s="45">
        <v>0</v>
      </c>
      <c r="BT1811" s="45">
        <v>0</v>
      </c>
      <c r="BU1811" s="45">
        <v>0</v>
      </c>
      <c r="BX1811" s="6">
        <v>1</v>
      </c>
      <c r="BY1811" s="6" t="s">
        <v>1202</v>
      </c>
      <c r="BZ1811" s="6">
        <f t="shared" si="84"/>
        <v>0</v>
      </c>
      <c r="CA1811" s="6">
        <f t="shared" si="85"/>
        <v>1</v>
      </c>
      <c r="CC1811" s="63" t="s">
        <v>4687</v>
      </c>
      <c r="CD1811" s="6" t="s">
        <v>21</v>
      </c>
      <c r="CK1811" s="6" t="s">
        <v>5148</v>
      </c>
      <c r="DA1811" s="6" t="s">
        <v>21</v>
      </c>
      <c r="DC1811" s="6" t="s">
        <v>4434</v>
      </c>
      <c r="DD1811" s="6" t="s">
        <v>994</v>
      </c>
      <c r="DF1811" s="29">
        <f t="shared" si="86"/>
        <v>0</v>
      </c>
      <c r="DG1811" s="6">
        <v>1</v>
      </c>
    </row>
    <row r="1812" spans="1:111" ht="16" hidden="1" x14ac:dyDescent="0.2">
      <c r="A1812" s="6" t="s">
        <v>3489</v>
      </c>
      <c r="B1812" s="25"/>
      <c r="C1812" s="25"/>
      <c r="F1812" s="25"/>
      <c r="G1812" s="63" t="s">
        <v>2512</v>
      </c>
      <c r="H1812" s="6" t="s">
        <v>4714</v>
      </c>
      <c r="L1812" s="6" t="s">
        <v>3487</v>
      </c>
      <c r="P1812" s="6" t="s">
        <v>1189</v>
      </c>
      <c r="Q1812" s="6" t="s">
        <v>4744</v>
      </c>
      <c r="X1812" s="6">
        <v>0</v>
      </c>
      <c r="Y1812" s="6">
        <v>178</v>
      </c>
      <c r="Z1812" s="6">
        <v>0</v>
      </c>
      <c r="AA1812" s="6">
        <v>0</v>
      </c>
      <c r="AB1812" s="6">
        <f>SUM(Table2026_09_25[[#This Row],[Number of in-person visits provided in reporting year.]:[Number of video/virtual visits provided in reporting year.]])</f>
        <v>178</v>
      </c>
      <c r="AC1812" s="6" t="s">
        <v>8469</v>
      </c>
      <c r="AD1812" s="6">
        <v>0</v>
      </c>
      <c r="AE1812" s="6">
        <v>0</v>
      </c>
      <c r="AF1812" s="6" t="s">
        <v>4682</v>
      </c>
      <c r="AG1812" s="6">
        <v>0</v>
      </c>
      <c r="AI1812" s="6" t="s">
        <v>4715</v>
      </c>
      <c r="AJ1812" s="6" t="s">
        <v>4716</v>
      </c>
      <c r="AK1812" s="6" t="s">
        <v>8483</v>
      </c>
      <c r="AL1812" s="26" t="s">
        <v>247</v>
      </c>
      <c r="AQ1812" s="6" t="s">
        <v>43</v>
      </c>
      <c r="AX1812" s="45" t="s">
        <v>2431</v>
      </c>
      <c r="AZ1812" s="6">
        <v>0</v>
      </c>
      <c r="BA1812" s="6">
        <v>0</v>
      </c>
      <c r="BB1812" s="45">
        <v>0</v>
      </c>
      <c r="BC1812" s="6">
        <v>0</v>
      </c>
      <c r="BD1812" s="6">
        <v>0</v>
      </c>
      <c r="BF1812" s="6">
        <v>0</v>
      </c>
      <c r="BG1812" s="45">
        <v>0</v>
      </c>
      <c r="BH1812" s="45">
        <v>0</v>
      </c>
      <c r="BI1812" s="6">
        <v>0</v>
      </c>
      <c r="BJ1812" s="6">
        <v>0</v>
      </c>
      <c r="BK1812" s="6">
        <v>0</v>
      </c>
      <c r="BL1812" s="45">
        <v>0</v>
      </c>
      <c r="BM1812" s="45">
        <v>0</v>
      </c>
      <c r="BN1812" s="6">
        <v>0</v>
      </c>
      <c r="BO1812" s="6">
        <v>0</v>
      </c>
      <c r="BP1812" s="6">
        <v>0</v>
      </c>
      <c r="BQ1812" s="6">
        <v>0</v>
      </c>
      <c r="BR1812" s="45">
        <v>0</v>
      </c>
      <c r="BT1812" s="45">
        <v>0</v>
      </c>
      <c r="BU1812" s="45">
        <v>0</v>
      </c>
      <c r="BX1812" s="6">
        <v>1</v>
      </c>
      <c r="BY1812" s="6" t="s">
        <v>1202</v>
      </c>
      <c r="BZ1812" s="6">
        <f t="shared" si="84"/>
        <v>0</v>
      </c>
      <c r="CA1812" s="6">
        <f t="shared" si="85"/>
        <v>1</v>
      </c>
      <c r="CC1812" s="63" t="s">
        <v>4687</v>
      </c>
      <c r="CD1812" s="6" t="s">
        <v>21</v>
      </c>
      <c r="CK1812" s="6" t="s">
        <v>5148</v>
      </c>
      <c r="DA1812" s="6" t="s">
        <v>21</v>
      </c>
      <c r="DC1812" s="6" t="s">
        <v>4434</v>
      </c>
      <c r="DD1812" s="6" t="s">
        <v>994</v>
      </c>
      <c r="DF1812" s="29">
        <f t="shared" si="86"/>
        <v>0</v>
      </c>
      <c r="DG1812" s="6">
        <v>1</v>
      </c>
    </row>
    <row r="1813" spans="1:111" ht="16" hidden="1" x14ac:dyDescent="0.2">
      <c r="A1813" s="6" t="s">
        <v>3179</v>
      </c>
      <c r="B1813" s="25"/>
      <c r="C1813" s="25"/>
      <c r="F1813" s="25"/>
      <c r="G1813" s="63" t="s">
        <v>2512</v>
      </c>
      <c r="H1813" s="6" t="s">
        <v>155</v>
      </c>
      <c r="L1813" s="6" t="s">
        <v>3180</v>
      </c>
      <c r="P1813" s="6" t="s">
        <v>1189</v>
      </c>
      <c r="Q1813" s="6" t="s">
        <v>4744</v>
      </c>
      <c r="X1813" s="6">
        <v>469</v>
      </c>
      <c r="Y1813" s="6">
        <v>3876</v>
      </c>
      <c r="Z1813" s="6">
        <v>1543</v>
      </c>
      <c r="AA1813" s="6">
        <v>0</v>
      </c>
      <c r="AB1813" s="6">
        <f>SUM(Table2026_09_25[[#This Row],[Number of in-person visits provided in reporting year.]:[Number of video/virtual visits provided in reporting year.]])</f>
        <v>5419</v>
      </c>
      <c r="AC1813" s="6" t="s">
        <v>8469</v>
      </c>
      <c r="AD1813" s="6">
        <v>0</v>
      </c>
      <c r="AE1813" s="6">
        <v>0</v>
      </c>
      <c r="AF1813" s="6" t="s">
        <v>4682</v>
      </c>
      <c r="AG1813" s="6">
        <v>4</v>
      </c>
      <c r="AI1813" s="6" t="s">
        <v>6502</v>
      </c>
      <c r="AJ1813" s="6" t="s">
        <v>328</v>
      </c>
      <c r="AK1813" s="6" t="s">
        <v>8483</v>
      </c>
      <c r="AL1813" s="26" t="s">
        <v>3066</v>
      </c>
      <c r="AQ1813" s="6" t="s">
        <v>1289</v>
      </c>
      <c r="AX1813" s="45" t="s">
        <v>2431</v>
      </c>
      <c r="AZ1813" s="6">
        <v>0</v>
      </c>
      <c r="BA1813" s="6">
        <v>0</v>
      </c>
      <c r="BB1813" s="45">
        <v>0</v>
      </c>
      <c r="BC1813" s="6">
        <v>0</v>
      </c>
      <c r="BD1813" s="6">
        <v>0</v>
      </c>
      <c r="BF1813" s="6">
        <v>0</v>
      </c>
      <c r="BG1813" s="45">
        <v>0</v>
      </c>
      <c r="BH1813" s="45">
        <v>0</v>
      </c>
      <c r="BI1813" s="6">
        <v>0</v>
      </c>
      <c r="BJ1813" s="6">
        <v>0</v>
      </c>
      <c r="BK1813" s="6">
        <v>0</v>
      </c>
      <c r="BL1813" s="45">
        <v>0</v>
      </c>
      <c r="BM1813" s="45">
        <v>0</v>
      </c>
      <c r="BN1813" s="6">
        <v>0</v>
      </c>
      <c r="BO1813" s="6">
        <v>0</v>
      </c>
      <c r="BP1813" s="6">
        <v>3</v>
      </c>
      <c r="BQ1813" s="6">
        <v>0</v>
      </c>
      <c r="BR1813" s="45">
        <v>3</v>
      </c>
      <c r="BT1813" s="45">
        <v>0</v>
      </c>
      <c r="BU1813" s="45">
        <v>0</v>
      </c>
      <c r="BX1813" s="6">
        <v>7</v>
      </c>
      <c r="BY1813" s="6" t="s">
        <v>3181</v>
      </c>
      <c r="BZ1813" s="6">
        <f t="shared" si="84"/>
        <v>6</v>
      </c>
      <c r="CA1813" s="6">
        <f t="shared" si="85"/>
        <v>13</v>
      </c>
      <c r="CC1813" s="63" t="s">
        <v>4753</v>
      </c>
      <c r="CD1813" s="6" t="s">
        <v>3182</v>
      </c>
      <c r="CK1813" s="6" t="s">
        <v>7981</v>
      </c>
      <c r="DA1813" s="6" t="s">
        <v>3183</v>
      </c>
      <c r="DC1813" s="6" t="s">
        <v>4434</v>
      </c>
      <c r="DD1813" s="6" t="s">
        <v>2547</v>
      </c>
      <c r="DF1813" s="29">
        <f t="shared" si="86"/>
        <v>0</v>
      </c>
      <c r="DG1813" s="6">
        <v>1</v>
      </c>
    </row>
    <row r="1814" spans="1:111" ht="16" hidden="1" x14ac:dyDescent="0.2">
      <c r="A1814" s="6" t="s">
        <v>3184</v>
      </c>
      <c r="B1814" s="25"/>
      <c r="C1814" s="25"/>
      <c r="F1814" s="25"/>
      <c r="G1814" s="63" t="s">
        <v>2512</v>
      </c>
      <c r="H1814" s="6" t="s">
        <v>5627</v>
      </c>
      <c r="L1814" s="6" t="s">
        <v>1202</v>
      </c>
      <c r="P1814" s="6" t="s">
        <v>1189</v>
      </c>
      <c r="Q1814" s="6" t="s">
        <v>4744</v>
      </c>
      <c r="X1814" s="6">
        <v>0</v>
      </c>
      <c r="Y1814" s="6">
        <v>220</v>
      </c>
      <c r="Z1814" s="6">
        <v>0</v>
      </c>
      <c r="AA1814" s="6">
        <v>111</v>
      </c>
      <c r="AB1814" s="6">
        <f>SUM(Table2026_09_25[[#This Row],[Number of in-person visits provided in reporting year.]:[Number of video/virtual visits provided in reporting year.]])</f>
        <v>331</v>
      </c>
      <c r="AC1814" s="6" t="s">
        <v>8469</v>
      </c>
      <c r="AD1814" s="6">
        <v>0</v>
      </c>
      <c r="AE1814" s="6">
        <v>0</v>
      </c>
      <c r="AG1814" s="6">
        <v>0</v>
      </c>
      <c r="AI1814" s="6" t="s">
        <v>5630</v>
      </c>
      <c r="AJ1814" s="6" t="s">
        <v>43</v>
      </c>
      <c r="AK1814" s="6" t="s">
        <v>8483</v>
      </c>
      <c r="AL1814" s="26" t="s">
        <v>2830</v>
      </c>
      <c r="AQ1814" s="6" t="s">
        <v>43</v>
      </c>
      <c r="AX1814" s="45" t="s">
        <v>2431</v>
      </c>
      <c r="AZ1814" s="6">
        <v>0</v>
      </c>
      <c r="BA1814" s="6">
        <v>0</v>
      </c>
      <c r="BB1814" s="45">
        <v>0</v>
      </c>
      <c r="BC1814" s="6">
        <v>0</v>
      </c>
      <c r="BD1814" s="6">
        <v>0</v>
      </c>
      <c r="BF1814" s="6">
        <v>0</v>
      </c>
      <c r="BG1814" s="45">
        <v>0</v>
      </c>
      <c r="BH1814" s="45">
        <v>0</v>
      </c>
      <c r="BI1814" s="6">
        <v>0</v>
      </c>
      <c r="BJ1814" s="6">
        <v>0</v>
      </c>
      <c r="BK1814" s="6">
        <v>0</v>
      </c>
      <c r="BL1814" s="45">
        <v>0</v>
      </c>
      <c r="BM1814" s="45">
        <v>0</v>
      </c>
      <c r="BN1814" s="6">
        <v>0</v>
      </c>
      <c r="BO1814" s="6">
        <v>0</v>
      </c>
      <c r="BP1814" s="6">
        <v>0</v>
      </c>
      <c r="BQ1814" s="6">
        <v>0</v>
      </c>
      <c r="BR1814" s="45">
        <v>0</v>
      </c>
      <c r="BT1814" s="45">
        <v>0</v>
      </c>
      <c r="BU1814" s="45">
        <v>0</v>
      </c>
      <c r="BX1814" s="6">
        <v>1</v>
      </c>
      <c r="BY1814" s="6" t="s">
        <v>3185</v>
      </c>
      <c r="BZ1814" s="6">
        <f t="shared" si="84"/>
        <v>0</v>
      </c>
      <c r="CA1814" s="6">
        <f t="shared" si="85"/>
        <v>1</v>
      </c>
      <c r="CC1814" s="63" t="s">
        <v>21</v>
      </c>
      <c r="CD1814" s="6" t="s">
        <v>3186</v>
      </c>
      <c r="CK1814" s="6" t="s">
        <v>5148</v>
      </c>
      <c r="DA1814" s="6" t="s">
        <v>21</v>
      </c>
      <c r="DC1814" s="6" t="s">
        <v>4434</v>
      </c>
      <c r="DD1814" s="6" t="s">
        <v>2005</v>
      </c>
      <c r="DF1814" s="29">
        <f t="shared" si="86"/>
        <v>0</v>
      </c>
      <c r="DG1814" s="6">
        <v>1</v>
      </c>
    </row>
    <row r="1815" spans="1:111" ht="16" hidden="1" x14ac:dyDescent="0.2">
      <c r="A1815" s="6" t="s">
        <v>3493</v>
      </c>
      <c r="B1815" s="25"/>
      <c r="C1815" s="25"/>
      <c r="F1815" s="25"/>
      <c r="G1815" s="63" t="s">
        <v>2512</v>
      </c>
      <c r="H1815" s="6" t="s">
        <v>2383</v>
      </c>
      <c r="L1815" s="6" t="s">
        <v>3487</v>
      </c>
      <c r="P1815" s="6" t="s">
        <v>1189</v>
      </c>
      <c r="Q1815" s="6" t="s">
        <v>4744</v>
      </c>
      <c r="X1815" s="6">
        <v>0</v>
      </c>
      <c r="Y1815" s="6">
        <v>86</v>
      </c>
      <c r="Z1815" s="6">
        <v>0</v>
      </c>
      <c r="AA1815" s="6">
        <v>0</v>
      </c>
      <c r="AB1815" s="6">
        <f>SUM(Table2026_09_25[[#This Row],[Number of in-person visits provided in reporting year.]:[Number of video/virtual visits provided in reporting year.]])</f>
        <v>86</v>
      </c>
      <c r="AC1815" s="6" t="s">
        <v>8469</v>
      </c>
      <c r="AD1815" s="6">
        <v>0</v>
      </c>
      <c r="AE1815" s="6">
        <v>0</v>
      </c>
      <c r="AF1815" s="6" t="s">
        <v>4682</v>
      </c>
      <c r="AG1815" s="6">
        <v>0</v>
      </c>
      <c r="AI1815" s="6" t="s">
        <v>399</v>
      </c>
      <c r="AJ1815" s="6" t="s">
        <v>43</v>
      </c>
      <c r="AK1815" s="6" t="s">
        <v>8483</v>
      </c>
      <c r="AL1815" s="26" t="s">
        <v>400</v>
      </c>
      <c r="AQ1815" s="6" t="s">
        <v>43</v>
      </c>
      <c r="AX1815" s="45" t="s">
        <v>2431</v>
      </c>
      <c r="AZ1815" s="6">
        <v>0</v>
      </c>
      <c r="BA1815" s="6">
        <v>0</v>
      </c>
      <c r="BB1815" s="45">
        <v>0</v>
      </c>
      <c r="BC1815" s="6">
        <v>0</v>
      </c>
      <c r="BD1815" s="6">
        <v>0</v>
      </c>
      <c r="BF1815" s="6">
        <v>0</v>
      </c>
      <c r="BG1815" s="45">
        <v>0</v>
      </c>
      <c r="BH1815" s="45">
        <v>0</v>
      </c>
      <c r="BI1815" s="6">
        <v>0</v>
      </c>
      <c r="BJ1815" s="6">
        <v>0</v>
      </c>
      <c r="BK1815" s="6">
        <v>0</v>
      </c>
      <c r="BL1815" s="45">
        <v>0</v>
      </c>
      <c r="BM1815" s="45">
        <v>0</v>
      </c>
      <c r="BN1815" s="6">
        <v>0</v>
      </c>
      <c r="BO1815" s="6">
        <v>0</v>
      </c>
      <c r="BP1815" s="6">
        <v>0</v>
      </c>
      <c r="BQ1815" s="6">
        <v>0</v>
      </c>
      <c r="BR1815" s="45">
        <v>0</v>
      </c>
      <c r="BT1815" s="45">
        <v>0</v>
      </c>
      <c r="BU1815" s="45">
        <v>0</v>
      </c>
      <c r="BX1815" s="6">
        <v>1</v>
      </c>
      <c r="BY1815" s="6" t="s">
        <v>1202</v>
      </c>
      <c r="BZ1815" s="6">
        <f t="shared" si="84"/>
        <v>0</v>
      </c>
      <c r="CA1815" s="6">
        <f t="shared" si="85"/>
        <v>1</v>
      </c>
      <c r="CC1815" s="63" t="s">
        <v>4687</v>
      </c>
      <c r="CD1815" s="6" t="s">
        <v>21</v>
      </c>
      <c r="CK1815" s="6" t="s">
        <v>5148</v>
      </c>
      <c r="DA1815" s="6" t="s">
        <v>21</v>
      </c>
      <c r="DC1815" s="6" t="s">
        <v>4434</v>
      </c>
      <c r="DD1815" s="6" t="s">
        <v>994</v>
      </c>
      <c r="DF1815" s="29">
        <f t="shared" si="86"/>
        <v>0</v>
      </c>
      <c r="DG1815" s="6">
        <v>1</v>
      </c>
    </row>
    <row r="1816" spans="1:111" ht="16" hidden="1" x14ac:dyDescent="0.2">
      <c r="A1816" s="6" t="s">
        <v>3494</v>
      </c>
      <c r="B1816" s="25"/>
      <c r="C1816" s="25"/>
      <c r="F1816" s="25"/>
      <c r="G1816" s="63" t="s">
        <v>2512</v>
      </c>
      <c r="H1816" s="6" t="s">
        <v>5058</v>
      </c>
      <c r="L1816" s="6" t="s">
        <v>3487</v>
      </c>
      <c r="P1816" s="6" t="s">
        <v>1189</v>
      </c>
      <c r="Q1816" s="6" t="s">
        <v>4744</v>
      </c>
      <c r="X1816" s="6">
        <v>0</v>
      </c>
      <c r="Y1816" s="6">
        <v>210</v>
      </c>
      <c r="Z1816" s="6">
        <v>0</v>
      </c>
      <c r="AA1816" s="6">
        <v>0</v>
      </c>
      <c r="AB1816" s="6">
        <f>SUM(Table2026_09_25[[#This Row],[Number of in-person visits provided in reporting year.]:[Number of video/virtual visits provided in reporting year.]])</f>
        <v>210</v>
      </c>
      <c r="AC1816" s="6" t="s">
        <v>8469</v>
      </c>
      <c r="AD1816" s="6">
        <v>0</v>
      </c>
      <c r="AE1816" s="6">
        <v>0</v>
      </c>
      <c r="AF1816" s="6" t="s">
        <v>4682</v>
      </c>
      <c r="AG1816" s="6">
        <v>0</v>
      </c>
      <c r="AI1816" s="6" t="s">
        <v>5064</v>
      </c>
      <c r="AJ1816" s="6" t="s">
        <v>43</v>
      </c>
      <c r="AK1816" s="6" t="s">
        <v>8483</v>
      </c>
      <c r="AL1816" s="26" t="s">
        <v>5065</v>
      </c>
      <c r="AQ1816" s="6" t="s">
        <v>43</v>
      </c>
      <c r="AX1816" s="45" t="s">
        <v>2431</v>
      </c>
      <c r="AZ1816" s="6">
        <v>0</v>
      </c>
      <c r="BA1816" s="6">
        <v>0</v>
      </c>
      <c r="BB1816" s="45">
        <v>0</v>
      </c>
      <c r="BC1816" s="6">
        <v>0</v>
      </c>
      <c r="BD1816" s="6">
        <v>0</v>
      </c>
      <c r="BF1816" s="6">
        <v>0</v>
      </c>
      <c r="BG1816" s="45">
        <v>0</v>
      </c>
      <c r="BH1816" s="45">
        <v>0</v>
      </c>
      <c r="BI1816" s="6">
        <v>0</v>
      </c>
      <c r="BJ1816" s="6">
        <v>0</v>
      </c>
      <c r="BK1816" s="6">
        <v>0</v>
      </c>
      <c r="BL1816" s="45">
        <v>0</v>
      </c>
      <c r="BM1816" s="45">
        <v>0</v>
      </c>
      <c r="BN1816" s="6">
        <v>0</v>
      </c>
      <c r="BO1816" s="6">
        <v>0</v>
      </c>
      <c r="BP1816" s="6">
        <v>0</v>
      </c>
      <c r="BQ1816" s="6">
        <v>0</v>
      </c>
      <c r="BR1816" s="45">
        <v>0</v>
      </c>
      <c r="BT1816" s="45">
        <v>0</v>
      </c>
      <c r="BU1816" s="45">
        <v>0</v>
      </c>
      <c r="BX1816" s="6">
        <v>2</v>
      </c>
      <c r="BY1816" s="6" t="s">
        <v>1202</v>
      </c>
      <c r="BZ1816" s="6">
        <f t="shared" si="84"/>
        <v>0</v>
      </c>
      <c r="CA1816" s="6">
        <f t="shared" si="85"/>
        <v>2</v>
      </c>
      <c r="CC1816" s="63" t="s">
        <v>4687</v>
      </c>
      <c r="CD1816" s="6" t="s">
        <v>21</v>
      </c>
      <c r="CK1816" s="6" t="s">
        <v>5148</v>
      </c>
      <c r="DA1816" s="6" t="s">
        <v>21</v>
      </c>
      <c r="DC1816" s="6" t="s">
        <v>4434</v>
      </c>
      <c r="DD1816" s="6" t="s">
        <v>994</v>
      </c>
      <c r="DF1816" s="29">
        <f t="shared" si="86"/>
        <v>0</v>
      </c>
      <c r="DG1816" s="6">
        <v>1</v>
      </c>
    </row>
    <row r="1817" spans="1:111" ht="16" hidden="1" x14ac:dyDescent="0.2">
      <c r="A1817" s="6" t="s">
        <v>3496</v>
      </c>
      <c r="B1817" s="25"/>
      <c r="C1817" s="25"/>
      <c r="F1817" s="25"/>
      <c r="G1817" s="63" t="s">
        <v>2512</v>
      </c>
      <c r="H1817" s="6" t="s">
        <v>4726</v>
      </c>
      <c r="L1817" s="6" t="s">
        <v>3487</v>
      </c>
      <c r="P1817" s="6" t="s">
        <v>1189</v>
      </c>
      <c r="Q1817" s="6" t="s">
        <v>4744</v>
      </c>
      <c r="X1817" s="6">
        <v>0</v>
      </c>
      <c r="Y1817" s="6">
        <v>169</v>
      </c>
      <c r="Z1817" s="6">
        <v>0</v>
      </c>
      <c r="AA1817" s="6">
        <v>0</v>
      </c>
      <c r="AB1817" s="6">
        <f>SUM(Table2026_09_25[[#This Row],[Number of in-person visits provided in reporting year.]:[Number of video/virtual visits provided in reporting year.]])</f>
        <v>169</v>
      </c>
      <c r="AC1817" s="6" t="s">
        <v>8469</v>
      </c>
      <c r="AD1817" s="6">
        <v>0</v>
      </c>
      <c r="AE1817" s="6">
        <v>0</v>
      </c>
      <c r="AF1817" s="6" t="s">
        <v>4682</v>
      </c>
      <c r="AG1817" s="6">
        <v>0</v>
      </c>
      <c r="AI1817" s="6" t="s">
        <v>1574</v>
      </c>
      <c r="AJ1817" s="6" t="s">
        <v>43</v>
      </c>
      <c r="AK1817" s="6" t="s">
        <v>8483</v>
      </c>
      <c r="AL1817" s="26" t="s">
        <v>348</v>
      </c>
      <c r="AQ1817" s="6" t="s">
        <v>43</v>
      </c>
      <c r="AX1817" s="45" t="s">
        <v>2431</v>
      </c>
      <c r="AZ1817" s="6">
        <v>0</v>
      </c>
      <c r="BA1817" s="6">
        <v>0</v>
      </c>
      <c r="BB1817" s="45">
        <v>0</v>
      </c>
      <c r="BC1817" s="6">
        <v>0</v>
      </c>
      <c r="BD1817" s="6">
        <v>0</v>
      </c>
      <c r="BF1817" s="6">
        <v>0</v>
      </c>
      <c r="BG1817" s="45">
        <v>0</v>
      </c>
      <c r="BH1817" s="45">
        <v>0</v>
      </c>
      <c r="BI1817" s="6">
        <v>0</v>
      </c>
      <c r="BJ1817" s="6">
        <v>0</v>
      </c>
      <c r="BK1817" s="6">
        <v>0</v>
      </c>
      <c r="BL1817" s="45">
        <v>0</v>
      </c>
      <c r="BM1817" s="45">
        <v>0</v>
      </c>
      <c r="BN1817" s="6">
        <v>0</v>
      </c>
      <c r="BO1817" s="6">
        <v>0</v>
      </c>
      <c r="BP1817" s="6">
        <v>0</v>
      </c>
      <c r="BQ1817" s="6">
        <v>0</v>
      </c>
      <c r="BR1817" s="45">
        <v>0</v>
      </c>
      <c r="BT1817" s="45">
        <v>0</v>
      </c>
      <c r="BU1817" s="45">
        <v>0</v>
      </c>
      <c r="BX1817" s="6">
        <v>1</v>
      </c>
      <c r="BY1817" s="6" t="s">
        <v>1202</v>
      </c>
      <c r="BZ1817" s="6">
        <f t="shared" si="84"/>
        <v>0</v>
      </c>
      <c r="CA1817" s="6">
        <f t="shared" si="85"/>
        <v>1</v>
      </c>
      <c r="CC1817" s="63" t="s">
        <v>4687</v>
      </c>
      <c r="CD1817" s="6" t="s">
        <v>21</v>
      </c>
      <c r="CK1817" s="6" t="s">
        <v>5148</v>
      </c>
      <c r="DA1817" s="6" t="s">
        <v>21</v>
      </c>
      <c r="DC1817" s="6" t="s">
        <v>4434</v>
      </c>
      <c r="DD1817" s="6" t="s">
        <v>994</v>
      </c>
      <c r="DF1817" s="29">
        <f t="shared" si="86"/>
        <v>0</v>
      </c>
      <c r="DG1817" s="6">
        <v>1</v>
      </c>
    </row>
    <row r="1818" spans="1:111" ht="16" hidden="1" x14ac:dyDescent="0.2">
      <c r="A1818" s="6" t="s">
        <v>3497</v>
      </c>
      <c r="B1818" s="25"/>
      <c r="C1818" s="25"/>
      <c r="F1818" s="25"/>
      <c r="G1818" s="63" t="s">
        <v>2512</v>
      </c>
      <c r="H1818" s="6" t="s">
        <v>4902</v>
      </c>
      <c r="L1818" s="6" t="s">
        <v>3487</v>
      </c>
      <c r="P1818" s="6" t="s">
        <v>1189</v>
      </c>
      <c r="Q1818" s="6" t="s">
        <v>4744</v>
      </c>
      <c r="X1818" s="6">
        <v>0</v>
      </c>
      <c r="Y1818" s="6">
        <v>85</v>
      </c>
      <c r="Z1818" s="6">
        <v>0</v>
      </c>
      <c r="AA1818" s="6">
        <v>0</v>
      </c>
      <c r="AB1818" s="6">
        <f>SUM(Table2026_09_25[[#This Row],[Number of in-person visits provided in reporting year.]:[Number of video/virtual visits provided in reporting year.]])</f>
        <v>85</v>
      </c>
      <c r="AC1818" s="6" t="s">
        <v>8469</v>
      </c>
      <c r="AD1818" s="6">
        <v>0</v>
      </c>
      <c r="AE1818" s="6">
        <v>0</v>
      </c>
      <c r="AF1818" s="6" t="s">
        <v>4682</v>
      </c>
      <c r="AG1818" s="6">
        <v>0</v>
      </c>
      <c r="AI1818" s="6" t="s">
        <v>770</v>
      </c>
      <c r="AJ1818" s="6" t="s">
        <v>43</v>
      </c>
      <c r="AK1818" s="6" t="s">
        <v>8483</v>
      </c>
      <c r="AL1818" s="26" t="s">
        <v>267</v>
      </c>
      <c r="AQ1818" s="6" t="s">
        <v>43</v>
      </c>
      <c r="AX1818" s="45" t="s">
        <v>2431</v>
      </c>
      <c r="AZ1818" s="6">
        <v>0</v>
      </c>
      <c r="BA1818" s="6">
        <v>0</v>
      </c>
      <c r="BB1818" s="45">
        <v>0</v>
      </c>
      <c r="BC1818" s="6">
        <v>0</v>
      </c>
      <c r="BD1818" s="6">
        <v>0</v>
      </c>
      <c r="BF1818" s="6">
        <v>0</v>
      </c>
      <c r="BG1818" s="45">
        <v>0</v>
      </c>
      <c r="BH1818" s="45">
        <v>0</v>
      </c>
      <c r="BI1818" s="6">
        <v>0</v>
      </c>
      <c r="BJ1818" s="6">
        <v>0</v>
      </c>
      <c r="BK1818" s="6">
        <v>0</v>
      </c>
      <c r="BL1818" s="45">
        <v>0</v>
      </c>
      <c r="BM1818" s="45">
        <v>0</v>
      </c>
      <c r="BN1818" s="6">
        <v>0</v>
      </c>
      <c r="BO1818" s="6">
        <v>0</v>
      </c>
      <c r="BP1818" s="6">
        <v>0</v>
      </c>
      <c r="BQ1818" s="6">
        <v>0</v>
      </c>
      <c r="BR1818" s="45">
        <v>0</v>
      </c>
      <c r="BT1818" s="45">
        <v>0</v>
      </c>
      <c r="BU1818" s="45">
        <v>0</v>
      </c>
      <c r="BX1818" s="6">
        <v>1</v>
      </c>
      <c r="BY1818" s="6" t="s">
        <v>1202</v>
      </c>
      <c r="BZ1818" s="6">
        <f t="shared" si="84"/>
        <v>0</v>
      </c>
      <c r="CA1818" s="6">
        <f t="shared" si="85"/>
        <v>1</v>
      </c>
      <c r="CC1818" s="63" t="s">
        <v>4687</v>
      </c>
      <c r="CD1818" s="6" t="s">
        <v>21</v>
      </c>
      <c r="CK1818" s="6" t="s">
        <v>5148</v>
      </c>
      <c r="DA1818" s="6" t="s">
        <v>21</v>
      </c>
      <c r="DC1818" s="6" t="s">
        <v>4434</v>
      </c>
      <c r="DD1818" s="6" t="s">
        <v>994</v>
      </c>
      <c r="DF1818" s="29">
        <f t="shared" si="86"/>
        <v>0</v>
      </c>
      <c r="DG1818" s="6">
        <v>1</v>
      </c>
    </row>
    <row r="1819" spans="1:111" ht="16" hidden="1" x14ac:dyDescent="0.2">
      <c r="A1819" s="6" t="s">
        <v>3177</v>
      </c>
      <c r="B1819" s="25"/>
      <c r="C1819" s="25"/>
      <c r="F1819" s="25"/>
      <c r="G1819" s="63" t="s">
        <v>2512</v>
      </c>
      <c r="H1819" s="6" t="s">
        <v>2903</v>
      </c>
      <c r="L1819" s="6" t="s">
        <v>1189</v>
      </c>
      <c r="P1819" s="6" t="s">
        <v>1189</v>
      </c>
      <c r="Q1819" s="6" t="s">
        <v>4744</v>
      </c>
      <c r="X1819" s="6">
        <v>4870</v>
      </c>
      <c r="Y1819" s="6">
        <v>0</v>
      </c>
      <c r="Z1819" s="6">
        <v>0</v>
      </c>
      <c r="AA1819" s="6">
        <v>0</v>
      </c>
      <c r="AB1819" s="6">
        <f>SUM(Table2026_09_25[[#This Row],[Number of in-person visits provided in reporting year.]:[Number of video/virtual visits provided in reporting year.]])</f>
        <v>0</v>
      </c>
      <c r="AC1819" s="6" t="s">
        <v>8469</v>
      </c>
      <c r="AD1819" s="6">
        <v>0</v>
      </c>
      <c r="AE1819" s="6">
        <v>0</v>
      </c>
      <c r="AF1819" s="6" t="s">
        <v>4682</v>
      </c>
      <c r="AG1819" s="6">
        <v>0</v>
      </c>
      <c r="AI1819" s="6" t="s">
        <v>6615</v>
      </c>
      <c r="AJ1819" s="6" t="s">
        <v>4778</v>
      </c>
      <c r="AK1819" s="6" t="s">
        <v>8483</v>
      </c>
      <c r="AL1819" s="26" t="s">
        <v>548</v>
      </c>
      <c r="AQ1819" s="6" t="s">
        <v>107</v>
      </c>
      <c r="AX1819" s="45" t="s">
        <v>2431</v>
      </c>
      <c r="AZ1819" s="6">
        <v>0</v>
      </c>
      <c r="BA1819" s="6">
        <v>0</v>
      </c>
      <c r="BB1819" s="45">
        <v>0</v>
      </c>
      <c r="BC1819" s="6">
        <v>0</v>
      </c>
      <c r="BD1819" s="6">
        <v>0</v>
      </c>
      <c r="BF1819" s="6">
        <v>0</v>
      </c>
      <c r="BG1819" s="45">
        <v>1</v>
      </c>
      <c r="BH1819" s="45">
        <v>0</v>
      </c>
      <c r="BI1819" s="6">
        <v>0</v>
      </c>
      <c r="BJ1819" s="6">
        <v>0</v>
      </c>
      <c r="BK1819" s="6">
        <v>0</v>
      </c>
      <c r="BL1819" s="45">
        <v>0</v>
      </c>
      <c r="BM1819" s="45">
        <v>0</v>
      </c>
      <c r="BN1819" s="6">
        <v>0</v>
      </c>
      <c r="BO1819" s="6">
        <v>0</v>
      </c>
      <c r="BP1819" s="6">
        <v>2</v>
      </c>
      <c r="BQ1819" s="6">
        <v>0</v>
      </c>
      <c r="BR1819" s="45">
        <v>0</v>
      </c>
      <c r="BT1819" s="45">
        <v>0</v>
      </c>
      <c r="BU1819" s="45">
        <v>0</v>
      </c>
      <c r="BX1819" s="6">
        <v>0</v>
      </c>
      <c r="BY1819" s="6" t="s">
        <v>21</v>
      </c>
      <c r="BZ1819" s="6">
        <f t="shared" si="84"/>
        <v>3</v>
      </c>
      <c r="CA1819" s="6">
        <f t="shared" si="85"/>
        <v>3</v>
      </c>
      <c r="CC1819" s="63" t="s">
        <v>4687</v>
      </c>
      <c r="CD1819" s="6" t="s">
        <v>21</v>
      </c>
      <c r="CK1819" s="6" t="s">
        <v>5148</v>
      </c>
      <c r="DA1819" s="6" t="s">
        <v>3178</v>
      </c>
      <c r="DC1819" s="6" t="s">
        <v>4434</v>
      </c>
      <c r="DD1819" s="6" t="s">
        <v>2905</v>
      </c>
      <c r="DF1819" s="29">
        <f t="shared" si="86"/>
        <v>0</v>
      </c>
      <c r="DG1819" s="6">
        <v>1</v>
      </c>
    </row>
    <row r="1820" spans="1:111" ht="16" hidden="1" x14ac:dyDescent="0.2">
      <c r="A1820" s="6" t="s">
        <v>3498</v>
      </c>
      <c r="B1820" s="25"/>
      <c r="C1820" s="25"/>
      <c r="F1820" s="25"/>
      <c r="G1820" s="63" t="s">
        <v>2512</v>
      </c>
      <c r="H1820" s="6" t="s">
        <v>3499</v>
      </c>
      <c r="L1820" s="6" t="s">
        <v>3487</v>
      </c>
      <c r="P1820" s="6" t="s">
        <v>1189</v>
      </c>
      <c r="Q1820" s="6" t="s">
        <v>4744</v>
      </c>
      <c r="X1820" s="6">
        <v>0</v>
      </c>
      <c r="Y1820" s="6">
        <v>206</v>
      </c>
      <c r="Z1820" s="6">
        <v>0</v>
      </c>
      <c r="AA1820" s="6">
        <v>0</v>
      </c>
      <c r="AB1820" s="6">
        <f>SUM(Table2026_09_25[[#This Row],[Number of in-person visits provided in reporting year.]:[Number of video/virtual visits provided in reporting year.]])</f>
        <v>206</v>
      </c>
      <c r="AC1820" s="6" t="s">
        <v>8469</v>
      </c>
      <c r="AD1820" s="6">
        <v>0</v>
      </c>
      <c r="AE1820" s="6">
        <v>0</v>
      </c>
      <c r="AF1820" s="6" t="s">
        <v>4682</v>
      </c>
      <c r="AG1820" s="6">
        <v>0</v>
      </c>
      <c r="AI1820" s="6" t="s">
        <v>8262</v>
      </c>
      <c r="AJ1820" s="6" t="s">
        <v>43</v>
      </c>
      <c r="AK1820" s="6" t="s">
        <v>8483</v>
      </c>
      <c r="AL1820" s="26" t="s">
        <v>3500</v>
      </c>
      <c r="AQ1820" s="6" t="s">
        <v>43</v>
      </c>
      <c r="AX1820" s="45" t="s">
        <v>2431</v>
      </c>
      <c r="AZ1820" s="6">
        <v>0</v>
      </c>
      <c r="BA1820" s="6">
        <v>0</v>
      </c>
      <c r="BB1820" s="45">
        <v>0</v>
      </c>
      <c r="BC1820" s="6">
        <v>0</v>
      </c>
      <c r="BD1820" s="6">
        <v>0</v>
      </c>
      <c r="BF1820" s="6">
        <v>0</v>
      </c>
      <c r="BG1820" s="45">
        <v>0</v>
      </c>
      <c r="BH1820" s="45">
        <v>0</v>
      </c>
      <c r="BI1820" s="6">
        <v>0</v>
      </c>
      <c r="BJ1820" s="6">
        <v>0</v>
      </c>
      <c r="BK1820" s="6">
        <v>0</v>
      </c>
      <c r="BL1820" s="45">
        <v>0</v>
      </c>
      <c r="BM1820" s="45">
        <v>0</v>
      </c>
      <c r="BN1820" s="6">
        <v>0</v>
      </c>
      <c r="BO1820" s="6">
        <v>0</v>
      </c>
      <c r="BP1820" s="6">
        <v>0</v>
      </c>
      <c r="BQ1820" s="6">
        <v>0</v>
      </c>
      <c r="BR1820" s="45">
        <v>0</v>
      </c>
      <c r="BT1820" s="45">
        <v>0</v>
      </c>
      <c r="BU1820" s="45">
        <v>0</v>
      </c>
      <c r="BX1820" s="6">
        <v>1</v>
      </c>
      <c r="BY1820" s="6" t="s">
        <v>1202</v>
      </c>
      <c r="BZ1820" s="6">
        <f t="shared" si="84"/>
        <v>0</v>
      </c>
      <c r="CA1820" s="6">
        <f t="shared" si="85"/>
        <v>1</v>
      </c>
      <c r="CC1820" s="63" t="s">
        <v>4687</v>
      </c>
      <c r="CD1820" s="6" t="s">
        <v>21</v>
      </c>
      <c r="CK1820" s="6" t="s">
        <v>5148</v>
      </c>
      <c r="DA1820" s="6" t="s">
        <v>21</v>
      </c>
      <c r="DC1820" s="6" t="s">
        <v>4434</v>
      </c>
      <c r="DD1820" s="6" t="s">
        <v>994</v>
      </c>
      <c r="DF1820" s="29">
        <f t="shared" si="86"/>
        <v>0</v>
      </c>
      <c r="DG1820" s="6">
        <v>1</v>
      </c>
    </row>
    <row r="1821" spans="1:111" ht="16" hidden="1" x14ac:dyDescent="0.2">
      <c r="A1821" s="6" t="s">
        <v>3187</v>
      </c>
      <c r="B1821" s="25"/>
      <c r="C1821" s="25"/>
      <c r="F1821" s="25"/>
      <c r="G1821" s="63" t="s">
        <v>2512</v>
      </c>
      <c r="H1821" s="6" t="s">
        <v>155</v>
      </c>
      <c r="L1821" s="6" t="s">
        <v>2883</v>
      </c>
      <c r="P1821" s="6" t="s">
        <v>3532</v>
      </c>
      <c r="Q1821" s="6" t="s">
        <v>5203</v>
      </c>
      <c r="X1821" s="6">
        <v>62</v>
      </c>
      <c r="Y1821" s="6">
        <v>178</v>
      </c>
      <c r="Z1821" s="6">
        <v>0</v>
      </c>
      <c r="AA1821" s="6">
        <v>0</v>
      </c>
      <c r="AB1821" s="6">
        <f>SUM(Table2026_09_25[[#This Row],[Number of in-person visits provided in reporting year.]:[Number of video/virtual visits provided in reporting year.]])</f>
        <v>178</v>
      </c>
      <c r="AC1821" s="6" t="s">
        <v>8469</v>
      </c>
      <c r="AD1821" s="6">
        <v>0</v>
      </c>
      <c r="AE1821" s="6">
        <v>0</v>
      </c>
      <c r="AF1821" s="6" t="s">
        <v>4682</v>
      </c>
      <c r="AG1821" s="6">
        <v>0</v>
      </c>
      <c r="AI1821" s="6" t="s">
        <v>156</v>
      </c>
      <c r="AJ1821" s="6" t="s">
        <v>328</v>
      </c>
      <c r="AK1821" s="6" t="s">
        <v>8483</v>
      </c>
      <c r="AL1821" s="26" t="s">
        <v>157</v>
      </c>
      <c r="AQ1821" s="6" t="s">
        <v>1289</v>
      </c>
      <c r="AX1821" s="45" t="s">
        <v>2431</v>
      </c>
      <c r="AZ1821" s="6">
        <v>0</v>
      </c>
      <c r="BA1821" s="6">
        <v>0</v>
      </c>
      <c r="BB1821" s="45">
        <v>0</v>
      </c>
      <c r="BC1821" s="6">
        <v>0</v>
      </c>
      <c r="BD1821" s="6">
        <v>0</v>
      </c>
      <c r="BF1821" s="6">
        <v>0</v>
      </c>
      <c r="BG1821" s="45">
        <v>0.01</v>
      </c>
      <c r="BH1821" s="45">
        <v>0</v>
      </c>
      <c r="BI1821" s="6">
        <v>0</v>
      </c>
      <c r="BJ1821" s="6">
        <v>0</v>
      </c>
      <c r="BK1821" s="6">
        <v>0</v>
      </c>
      <c r="BL1821" s="45">
        <v>0</v>
      </c>
      <c r="BM1821" s="45">
        <v>0</v>
      </c>
      <c r="BN1821" s="6">
        <v>0</v>
      </c>
      <c r="BO1821" s="6">
        <v>0</v>
      </c>
      <c r="BP1821" s="6">
        <v>0</v>
      </c>
      <c r="BQ1821" s="6">
        <v>0</v>
      </c>
      <c r="BR1821" s="45">
        <v>0.02</v>
      </c>
      <c r="BT1821" s="45">
        <v>0</v>
      </c>
      <c r="BU1821" s="45">
        <v>0</v>
      </c>
      <c r="BX1821" s="6">
        <v>0</v>
      </c>
      <c r="BY1821" s="6" t="s">
        <v>21</v>
      </c>
      <c r="BZ1821" s="6">
        <f t="shared" si="84"/>
        <v>0.03</v>
      </c>
      <c r="CA1821" s="6">
        <f t="shared" si="85"/>
        <v>0.03</v>
      </c>
      <c r="CC1821" s="63" t="s">
        <v>4753</v>
      </c>
      <c r="CD1821" s="6" t="s">
        <v>3188</v>
      </c>
      <c r="CK1821" s="6" t="s">
        <v>7981</v>
      </c>
      <c r="DA1821" s="6" t="s">
        <v>21</v>
      </c>
      <c r="DC1821" s="6" t="s">
        <v>4434</v>
      </c>
      <c r="DD1821" s="6" t="s">
        <v>2547</v>
      </c>
      <c r="DF1821" s="29">
        <f t="shared" si="86"/>
        <v>0</v>
      </c>
      <c r="DG1821" s="6">
        <v>1</v>
      </c>
    </row>
    <row r="1822" spans="1:111" ht="16" hidden="1" x14ac:dyDescent="0.2">
      <c r="A1822" s="6" t="s">
        <v>3193</v>
      </c>
      <c r="B1822" s="25"/>
      <c r="C1822" s="25"/>
      <c r="F1822" s="25"/>
      <c r="G1822" s="63" t="s">
        <v>2512</v>
      </c>
      <c r="H1822" s="6" t="s">
        <v>4718</v>
      </c>
      <c r="L1822" s="6" t="s">
        <v>2838</v>
      </c>
      <c r="P1822" s="6" t="s">
        <v>690</v>
      </c>
      <c r="Q1822" s="31" t="s">
        <v>987</v>
      </c>
      <c r="X1822" s="6">
        <v>76</v>
      </c>
      <c r="Y1822" s="6">
        <v>95</v>
      </c>
      <c r="Z1822" s="6">
        <v>29</v>
      </c>
      <c r="AA1822" s="6">
        <v>38</v>
      </c>
      <c r="AB1822" s="6">
        <f>SUM(Table2026_09_25[[#This Row],[Number of in-person visits provided in reporting year.]:[Number of video/virtual visits provided in reporting year.]])</f>
        <v>162</v>
      </c>
      <c r="AC1822" s="6" t="s">
        <v>8469</v>
      </c>
      <c r="AD1822" s="6">
        <v>0</v>
      </c>
      <c r="AE1822" s="6">
        <v>0</v>
      </c>
      <c r="AF1822" s="6" t="s">
        <v>4682</v>
      </c>
      <c r="AG1822" s="6">
        <v>0</v>
      </c>
      <c r="AI1822" s="6" t="s">
        <v>4719</v>
      </c>
      <c r="AJ1822" s="6" t="s">
        <v>4716</v>
      </c>
      <c r="AK1822" s="6" t="s">
        <v>8483</v>
      </c>
      <c r="AL1822" s="26" t="s">
        <v>252</v>
      </c>
      <c r="AQ1822" s="6" t="s">
        <v>43</v>
      </c>
      <c r="AX1822" s="45" t="s">
        <v>2431</v>
      </c>
      <c r="AZ1822" s="6">
        <v>0</v>
      </c>
      <c r="BA1822" s="6">
        <v>0</v>
      </c>
      <c r="BB1822" s="45">
        <v>0</v>
      </c>
      <c r="BC1822" s="6">
        <v>0</v>
      </c>
      <c r="BD1822" s="6">
        <v>0.1</v>
      </c>
      <c r="BF1822" s="6">
        <v>0</v>
      </c>
      <c r="BG1822" s="45">
        <v>0</v>
      </c>
      <c r="BH1822" s="45">
        <v>0</v>
      </c>
      <c r="BI1822" s="6">
        <v>0</v>
      </c>
      <c r="BJ1822" s="6">
        <v>0</v>
      </c>
      <c r="BK1822" s="6">
        <v>0</v>
      </c>
      <c r="BL1822" s="45">
        <v>0</v>
      </c>
      <c r="BM1822" s="45">
        <v>0</v>
      </c>
      <c r="BN1822" s="6">
        <v>0</v>
      </c>
      <c r="BO1822" s="6">
        <v>0</v>
      </c>
      <c r="BP1822" s="6">
        <v>0</v>
      </c>
      <c r="BQ1822" s="6">
        <v>0</v>
      </c>
      <c r="BR1822" s="45">
        <v>0</v>
      </c>
      <c r="BT1822" s="45">
        <v>0</v>
      </c>
      <c r="BU1822" s="45">
        <v>0</v>
      </c>
      <c r="BX1822" s="6">
        <v>0</v>
      </c>
      <c r="BY1822" s="6" t="s">
        <v>21</v>
      </c>
      <c r="BZ1822" s="6">
        <f t="shared" si="84"/>
        <v>0.1</v>
      </c>
      <c r="CA1822" s="6">
        <f t="shared" si="85"/>
        <v>0</v>
      </c>
      <c r="CC1822" s="63" t="s">
        <v>21</v>
      </c>
      <c r="CD1822" s="6" t="s">
        <v>21</v>
      </c>
      <c r="CK1822" s="6" t="s">
        <v>5148</v>
      </c>
      <c r="DA1822" s="6" t="s">
        <v>21</v>
      </c>
      <c r="DC1822" s="6" t="s">
        <v>4434</v>
      </c>
      <c r="DD1822" s="6" t="s">
        <v>249</v>
      </c>
      <c r="DF1822" s="29">
        <f t="shared" si="86"/>
        <v>0</v>
      </c>
      <c r="DG1822" s="6">
        <v>1</v>
      </c>
    </row>
    <row r="1823" spans="1:111" ht="16" hidden="1" x14ac:dyDescent="0.2">
      <c r="A1823" s="6" t="s">
        <v>3194</v>
      </c>
      <c r="B1823" s="25"/>
      <c r="C1823" s="25"/>
      <c r="F1823" s="25"/>
      <c r="G1823" s="63" t="s">
        <v>2512</v>
      </c>
      <c r="H1823" s="6" t="s">
        <v>4718</v>
      </c>
      <c r="L1823" s="6" t="s">
        <v>2838</v>
      </c>
      <c r="P1823" s="6" t="s">
        <v>690</v>
      </c>
      <c r="Q1823" s="31" t="s">
        <v>987</v>
      </c>
      <c r="X1823" s="6">
        <v>87</v>
      </c>
      <c r="Y1823" s="6">
        <v>109</v>
      </c>
      <c r="Z1823" s="6">
        <v>3</v>
      </c>
      <c r="AA1823" s="6">
        <v>7</v>
      </c>
      <c r="AB1823" s="6">
        <f>SUM(Table2026_09_25[[#This Row],[Number of in-person visits provided in reporting year.]:[Number of video/virtual visits provided in reporting year.]])</f>
        <v>119</v>
      </c>
      <c r="AC1823" s="6" t="s">
        <v>8469</v>
      </c>
      <c r="AD1823" s="6">
        <v>0</v>
      </c>
      <c r="AE1823" s="6">
        <v>0</v>
      </c>
      <c r="AF1823" s="6" t="s">
        <v>4682</v>
      </c>
      <c r="AG1823" s="6">
        <v>0</v>
      </c>
      <c r="AI1823" s="6" t="s">
        <v>4719</v>
      </c>
      <c r="AJ1823" s="6" t="s">
        <v>4716</v>
      </c>
      <c r="AK1823" s="6" t="s">
        <v>8483</v>
      </c>
      <c r="AL1823" s="26" t="s">
        <v>252</v>
      </c>
      <c r="AQ1823" s="6" t="s">
        <v>43</v>
      </c>
      <c r="AX1823" s="45" t="s">
        <v>2431</v>
      </c>
      <c r="AZ1823" s="6">
        <v>0</v>
      </c>
      <c r="BA1823" s="6">
        <v>0</v>
      </c>
      <c r="BB1823" s="45">
        <v>0</v>
      </c>
      <c r="BC1823" s="6">
        <v>0</v>
      </c>
      <c r="BD1823" s="6">
        <v>0.5</v>
      </c>
      <c r="BF1823" s="6">
        <v>0</v>
      </c>
      <c r="BG1823" s="45">
        <v>0</v>
      </c>
      <c r="BH1823" s="45">
        <v>0</v>
      </c>
      <c r="BI1823" s="6">
        <v>0</v>
      </c>
      <c r="BJ1823" s="6">
        <v>0</v>
      </c>
      <c r="BK1823" s="6">
        <v>0</v>
      </c>
      <c r="BL1823" s="45">
        <v>0</v>
      </c>
      <c r="BM1823" s="45">
        <v>0</v>
      </c>
      <c r="BN1823" s="6">
        <v>0</v>
      </c>
      <c r="BO1823" s="6">
        <v>0</v>
      </c>
      <c r="BP1823" s="6">
        <v>0</v>
      </c>
      <c r="BQ1823" s="6">
        <v>0</v>
      </c>
      <c r="BR1823" s="45">
        <v>0</v>
      </c>
      <c r="BT1823" s="45">
        <v>0</v>
      </c>
      <c r="BU1823" s="45">
        <v>0</v>
      </c>
      <c r="BX1823" s="6">
        <v>0</v>
      </c>
      <c r="BY1823" s="6" t="s">
        <v>21</v>
      </c>
      <c r="BZ1823" s="6">
        <f t="shared" si="84"/>
        <v>0.5</v>
      </c>
      <c r="CA1823" s="6">
        <f t="shared" si="85"/>
        <v>0</v>
      </c>
      <c r="CC1823" s="63" t="s">
        <v>21</v>
      </c>
      <c r="CD1823" s="6" t="s">
        <v>21</v>
      </c>
      <c r="CK1823" s="6" t="s">
        <v>5148</v>
      </c>
      <c r="DA1823" s="6" t="s">
        <v>21</v>
      </c>
      <c r="DC1823" s="6" t="s">
        <v>4434</v>
      </c>
      <c r="DD1823" s="6" t="s">
        <v>249</v>
      </c>
      <c r="DF1823" s="29">
        <f t="shared" si="86"/>
        <v>0</v>
      </c>
      <c r="DG1823" s="6">
        <v>1</v>
      </c>
    </row>
    <row r="1824" spans="1:111" ht="16" hidden="1" x14ac:dyDescent="0.2">
      <c r="A1824" s="6" t="s">
        <v>3189</v>
      </c>
      <c r="B1824" s="25"/>
      <c r="C1824" s="25"/>
      <c r="F1824" s="25"/>
      <c r="G1824" s="63" t="s">
        <v>2512</v>
      </c>
      <c r="H1824" s="6" t="s">
        <v>7974</v>
      </c>
      <c r="L1824" s="6" t="s">
        <v>3190</v>
      </c>
      <c r="P1824" s="6" t="s">
        <v>1189</v>
      </c>
      <c r="Q1824" s="6" t="s">
        <v>4744</v>
      </c>
      <c r="X1824" s="6">
        <v>0</v>
      </c>
      <c r="Y1824" s="6">
        <v>0</v>
      </c>
      <c r="Z1824" s="6">
        <v>0</v>
      </c>
      <c r="AA1824" s="6">
        <v>0</v>
      </c>
      <c r="AB1824" s="6">
        <f>SUM(Table2026_09_25[[#This Row],[Number of in-person visits provided in reporting year.]:[Number of video/virtual visits provided in reporting year.]])</f>
        <v>0</v>
      </c>
      <c r="AC1824" s="6" t="s">
        <v>8469</v>
      </c>
      <c r="AD1824" s="6">
        <v>0</v>
      </c>
      <c r="AE1824" s="6">
        <v>0</v>
      </c>
      <c r="AF1824" s="6" t="s">
        <v>4682</v>
      </c>
      <c r="AG1824" s="6">
        <v>0</v>
      </c>
      <c r="AI1824" s="6" t="s">
        <v>7976</v>
      </c>
      <c r="AJ1824" s="6" t="s">
        <v>7977</v>
      </c>
      <c r="AK1824" s="6" t="s">
        <v>8483</v>
      </c>
      <c r="AL1824" s="26" t="s">
        <v>2791</v>
      </c>
      <c r="AQ1824" s="6" t="s">
        <v>1289</v>
      </c>
      <c r="AX1824" s="45" t="s">
        <v>2431</v>
      </c>
      <c r="AZ1824" s="6">
        <v>0</v>
      </c>
      <c r="BA1824" s="6">
        <v>0</v>
      </c>
      <c r="BB1824" s="45">
        <v>0</v>
      </c>
      <c r="BC1824" s="6">
        <v>0</v>
      </c>
      <c r="BD1824" s="6">
        <v>0</v>
      </c>
      <c r="BF1824" s="6">
        <v>0</v>
      </c>
      <c r="BG1824" s="45">
        <v>0</v>
      </c>
      <c r="BH1824" s="45">
        <v>0</v>
      </c>
      <c r="BI1824" s="6">
        <v>0</v>
      </c>
      <c r="BJ1824" s="6">
        <v>0</v>
      </c>
      <c r="BK1824" s="6">
        <v>0</v>
      </c>
      <c r="BL1824" s="45">
        <v>0</v>
      </c>
      <c r="BM1824" s="45">
        <v>0</v>
      </c>
      <c r="BN1824" s="6">
        <v>0</v>
      </c>
      <c r="BO1824" s="6">
        <v>0</v>
      </c>
      <c r="BP1824" s="6">
        <v>0</v>
      </c>
      <c r="BQ1824" s="6">
        <v>0</v>
      </c>
      <c r="BR1824" s="45">
        <v>0</v>
      </c>
      <c r="BT1824" s="45">
        <v>0</v>
      </c>
      <c r="BU1824" s="45">
        <v>0</v>
      </c>
      <c r="BX1824" s="6">
        <v>11.5</v>
      </c>
      <c r="BY1824" s="6" t="s">
        <v>3191</v>
      </c>
      <c r="BZ1824" s="6">
        <f t="shared" si="84"/>
        <v>0</v>
      </c>
      <c r="CA1824" s="6">
        <f t="shared" si="85"/>
        <v>11.5</v>
      </c>
      <c r="CC1824" s="63" t="s">
        <v>4753</v>
      </c>
      <c r="CD1824" s="6" t="s">
        <v>21</v>
      </c>
      <c r="CK1824" s="6" t="s">
        <v>7981</v>
      </c>
      <c r="DA1824" s="6" t="s">
        <v>3192</v>
      </c>
      <c r="DC1824" s="6" t="s">
        <v>4434</v>
      </c>
      <c r="DD1824" s="6" t="s">
        <v>2794</v>
      </c>
      <c r="DF1824" s="29">
        <f t="shared" si="86"/>
        <v>0</v>
      </c>
      <c r="DG1824" s="6">
        <v>1</v>
      </c>
    </row>
    <row r="1825" spans="1:111" ht="16" hidden="1" x14ac:dyDescent="0.2">
      <c r="A1825" s="6" t="s">
        <v>3195</v>
      </c>
      <c r="B1825" s="25"/>
      <c r="C1825" s="25"/>
      <c r="F1825" s="25"/>
      <c r="G1825" s="63" t="s">
        <v>2512</v>
      </c>
      <c r="H1825" s="6" t="s">
        <v>3197</v>
      </c>
      <c r="L1825" s="6" t="s">
        <v>3196</v>
      </c>
      <c r="P1825" s="6" t="s">
        <v>5036</v>
      </c>
      <c r="Q1825" s="6" t="s">
        <v>4773</v>
      </c>
      <c r="X1825" s="6">
        <v>0</v>
      </c>
      <c r="Y1825" s="6">
        <v>0</v>
      </c>
      <c r="Z1825" s="6">
        <v>0</v>
      </c>
      <c r="AA1825" s="6">
        <v>0</v>
      </c>
      <c r="AB1825" s="6">
        <f>SUM(Table2026_09_25[[#This Row],[Number of in-person visits provided in reporting year.]:[Number of video/virtual visits provided in reporting year.]])</f>
        <v>0</v>
      </c>
      <c r="AC1825" s="6" t="s">
        <v>8469</v>
      </c>
      <c r="AD1825" s="6">
        <v>0</v>
      </c>
      <c r="AE1825" s="6">
        <v>0</v>
      </c>
      <c r="AG1825" s="6">
        <v>0</v>
      </c>
      <c r="AI1825" s="6" t="s">
        <v>8263</v>
      </c>
      <c r="AJ1825" s="6" t="s">
        <v>328</v>
      </c>
      <c r="AK1825" s="6" t="s">
        <v>8483</v>
      </c>
      <c r="AL1825" s="26" t="s">
        <v>3198</v>
      </c>
      <c r="AQ1825" s="6" t="s">
        <v>1289</v>
      </c>
      <c r="AX1825" s="45" t="s">
        <v>2431</v>
      </c>
      <c r="AZ1825" s="6">
        <v>0</v>
      </c>
      <c r="BA1825" s="6">
        <v>0</v>
      </c>
      <c r="BB1825" s="45">
        <v>0</v>
      </c>
      <c r="BC1825" s="6">
        <v>0</v>
      </c>
      <c r="BD1825" s="6">
        <v>0</v>
      </c>
      <c r="BF1825" s="6">
        <v>0</v>
      </c>
      <c r="BG1825" s="45">
        <v>0</v>
      </c>
      <c r="BH1825" s="45">
        <v>0</v>
      </c>
      <c r="BI1825" s="6">
        <v>0</v>
      </c>
      <c r="BJ1825" s="6">
        <v>0</v>
      </c>
      <c r="BK1825" s="6">
        <v>0</v>
      </c>
      <c r="BL1825" s="45">
        <v>0</v>
      </c>
      <c r="BM1825" s="45">
        <v>0</v>
      </c>
      <c r="BN1825" s="6">
        <v>0</v>
      </c>
      <c r="BO1825" s="6">
        <v>0</v>
      </c>
      <c r="BP1825" s="6">
        <v>0</v>
      </c>
      <c r="BQ1825" s="6">
        <v>0</v>
      </c>
      <c r="BR1825" s="45">
        <v>0</v>
      </c>
      <c r="BT1825" s="45">
        <v>0</v>
      </c>
      <c r="BU1825" s="45">
        <v>0</v>
      </c>
      <c r="BX1825" s="6">
        <v>0</v>
      </c>
      <c r="BY1825" s="6" t="s">
        <v>21</v>
      </c>
      <c r="BZ1825" s="6">
        <f t="shared" si="84"/>
        <v>0</v>
      </c>
      <c r="CA1825" s="6">
        <f t="shared" si="85"/>
        <v>0</v>
      </c>
      <c r="CC1825" s="63" t="s">
        <v>4753</v>
      </c>
      <c r="CD1825" s="6" t="s">
        <v>21</v>
      </c>
      <c r="CK1825" s="6" t="s">
        <v>7981</v>
      </c>
      <c r="DA1825" s="6" t="s">
        <v>3199</v>
      </c>
      <c r="DC1825" s="6" t="s">
        <v>4434</v>
      </c>
      <c r="DD1825" s="6" t="s">
        <v>2449</v>
      </c>
      <c r="DF1825" s="29">
        <f t="shared" si="86"/>
        <v>0</v>
      </c>
      <c r="DG1825" s="6">
        <v>1</v>
      </c>
    </row>
    <row r="1826" spans="1:111" ht="16" hidden="1" x14ac:dyDescent="0.2">
      <c r="A1826" s="6" t="s">
        <v>3200</v>
      </c>
      <c r="B1826" s="25"/>
      <c r="C1826" s="25"/>
      <c r="F1826" s="25"/>
      <c r="G1826" s="63" t="s">
        <v>2512</v>
      </c>
      <c r="H1826" s="6" t="s">
        <v>5627</v>
      </c>
      <c r="L1826" s="6" t="s">
        <v>265</v>
      </c>
      <c r="P1826" s="6" t="s">
        <v>5036</v>
      </c>
      <c r="Q1826" s="6" t="s">
        <v>4773</v>
      </c>
      <c r="X1826" s="6">
        <v>738</v>
      </c>
      <c r="Y1826" s="6">
        <v>1346</v>
      </c>
      <c r="Z1826" s="6">
        <v>333</v>
      </c>
      <c r="AA1826" s="6">
        <v>108</v>
      </c>
      <c r="AB1826" s="6">
        <f>SUM(Table2026_09_25[[#This Row],[Number of in-person visits provided in reporting year.]:[Number of video/virtual visits provided in reporting year.]])</f>
        <v>1787</v>
      </c>
      <c r="AC1826" s="6" t="s">
        <v>8469</v>
      </c>
      <c r="AD1826" s="6">
        <v>0</v>
      </c>
      <c r="AE1826" s="6">
        <v>0</v>
      </c>
      <c r="AF1826" s="6" t="s">
        <v>4682</v>
      </c>
      <c r="AG1826" s="6">
        <v>143</v>
      </c>
      <c r="AI1826" s="6" t="s">
        <v>5630</v>
      </c>
      <c r="AJ1826" s="6" t="s">
        <v>43</v>
      </c>
      <c r="AK1826" s="6" t="s">
        <v>8483</v>
      </c>
      <c r="AL1826" s="26" t="s">
        <v>2830</v>
      </c>
      <c r="AQ1826" s="6" t="s">
        <v>43</v>
      </c>
      <c r="AX1826" s="45" t="s">
        <v>2431</v>
      </c>
      <c r="AZ1826" s="6">
        <v>1</v>
      </c>
      <c r="BA1826" s="6">
        <v>0.5</v>
      </c>
      <c r="BB1826" s="45">
        <v>0</v>
      </c>
      <c r="BC1826" s="6">
        <v>0.34</v>
      </c>
      <c r="BD1826" s="6">
        <v>0.05</v>
      </c>
      <c r="BF1826" s="6">
        <v>0</v>
      </c>
      <c r="BG1826" s="45">
        <v>0</v>
      </c>
      <c r="BH1826" s="45">
        <v>0.2</v>
      </c>
      <c r="BI1826" s="6">
        <v>0</v>
      </c>
      <c r="BJ1826" s="6">
        <v>0</v>
      </c>
      <c r="BK1826" s="6">
        <v>0</v>
      </c>
      <c r="BL1826" s="45">
        <v>0</v>
      </c>
      <c r="BM1826" s="45">
        <v>0</v>
      </c>
      <c r="BN1826" s="6">
        <v>0</v>
      </c>
      <c r="BO1826" s="6">
        <v>0</v>
      </c>
      <c r="BP1826" s="6">
        <v>0</v>
      </c>
      <c r="BQ1826" s="6">
        <v>0</v>
      </c>
      <c r="BR1826" s="45">
        <v>0.2</v>
      </c>
      <c r="BT1826" s="45">
        <v>0</v>
      </c>
      <c r="BU1826" s="45">
        <v>0</v>
      </c>
      <c r="BX1826" s="6">
        <v>0</v>
      </c>
      <c r="BY1826" s="6" t="s">
        <v>21</v>
      </c>
      <c r="BZ1826" s="6">
        <f t="shared" si="84"/>
        <v>2.2900000000000005</v>
      </c>
      <c r="CA1826" s="6">
        <f t="shared" si="85"/>
        <v>0.4</v>
      </c>
      <c r="CC1826" s="63" t="s">
        <v>4753</v>
      </c>
      <c r="CD1826" s="6" t="s">
        <v>3201</v>
      </c>
      <c r="CK1826" s="6" t="s">
        <v>5148</v>
      </c>
      <c r="DA1826" s="6" t="s">
        <v>3202</v>
      </c>
      <c r="DC1826" s="6" t="s">
        <v>4434</v>
      </c>
      <c r="DD1826" s="6" t="s">
        <v>2005</v>
      </c>
      <c r="DF1826" s="29">
        <f t="shared" si="86"/>
        <v>0</v>
      </c>
      <c r="DG1826" s="6">
        <v>1</v>
      </c>
    </row>
    <row r="1827" spans="1:111" ht="16" x14ac:dyDescent="0.2">
      <c r="A1827" s="6" t="s">
        <v>3501</v>
      </c>
      <c r="B1827" s="25"/>
      <c r="C1827" s="25"/>
      <c r="F1827" s="25"/>
      <c r="G1827" s="63" t="s">
        <v>2512</v>
      </c>
      <c r="H1827" s="6" t="s">
        <v>5750</v>
      </c>
      <c r="L1827" s="6" t="s">
        <v>3325</v>
      </c>
      <c r="P1827" s="6" t="s">
        <v>5036</v>
      </c>
      <c r="Q1827" s="6" t="s">
        <v>4773</v>
      </c>
      <c r="X1827" s="6">
        <v>1364</v>
      </c>
      <c r="Y1827" s="6">
        <v>2562</v>
      </c>
      <c r="Z1827" s="6">
        <v>693</v>
      </c>
      <c r="AA1827" s="6">
        <v>1251</v>
      </c>
      <c r="AB1827" s="6">
        <f>SUM(Table2026_09_25[[#This Row],[Number of in-person visits provided in reporting year.]:[Number of video/virtual visits provided in reporting year.]])</f>
        <v>4506</v>
      </c>
      <c r="AC1827" s="6" t="s">
        <v>8469</v>
      </c>
      <c r="AD1827" s="6">
        <v>0</v>
      </c>
      <c r="AE1827" s="6">
        <v>0</v>
      </c>
      <c r="AF1827" s="6" t="s">
        <v>4682</v>
      </c>
      <c r="AG1827" s="6">
        <v>0</v>
      </c>
      <c r="AI1827" s="6" t="s">
        <v>5755</v>
      </c>
      <c r="AJ1827" s="6" t="s">
        <v>43</v>
      </c>
      <c r="AK1827" s="6" t="s">
        <v>8483</v>
      </c>
      <c r="AL1827" s="26" t="s">
        <v>112</v>
      </c>
      <c r="AQ1827" s="6" t="s">
        <v>43</v>
      </c>
      <c r="AX1827" s="45" t="s">
        <v>2431</v>
      </c>
      <c r="AZ1827" s="6">
        <v>2.4300000000000002</v>
      </c>
      <c r="BA1827" s="6">
        <v>0.64</v>
      </c>
      <c r="BB1827" s="45">
        <v>0</v>
      </c>
      <c r="BC1827" s="6">
        <v>0.2</v>
      </c>
      <c r="BD1827" s="6">
        <v>1.6</v>
      </c>
      <c r="BF1827" s="6">
        <v>0</v>
      </c>
      <c r="BG1827" s="45">
        <v>0</v>
      </c>
      <c r="BH1827" s="45">
        <v>0</v>
      </c>
      <c r="BI1827" s="6">
        <v>0</v>
      </c>
      <c r="BJ1827" s="6">
        <v>0</v>
      </c>
      <c r="BK1827" s="6">
        <v>0</v>
      </c>
      <c r="BL1827" s="45">
        <v>0</v>
      </c>
      <c r="BM1827" s="45">
        <v>0</v>
      </c>
      <c r="BN1827" s="6">
        <v>0</v>
      </c>
      <c r="BO1827" s="6">
        <v>0</v>
      </c>
      <c r="BP1827" s="6">
        <v>2.8</v>
      </c>
      <c r="BQ1827" s="6">
        <v>0</v>
      </c>
      <c r="BR1827" s="45">
        <v>1.03</v>
      </c>
      <c r="BT1827" s="45">
        <v>0.46</v>
      </c>
      <c r="BU1827" s="45">
        <v>0</v>
      </c>
      <c r="BX1827" s="6">
        <v>0.75</v>
      </c>
      <c r="BY1827" s="6" t="s">
        <v>21</v>
      </c>
      <c r="BZ1827" s="6">
        <f t="shared" si="84"/>
        <v>9.1600000000000019</v>
      </c>
      <c r="CA1827" s="6">
        <f t="shared" si="85"/>
        <v>5.04</v>
      </c>
      <c r="CC1827" s="63" t="s">
        <v>4687</v>
      </c>
      <c r="CD1827" s="6" t="s">
        <v>21</v>
      </c>
      <c r="CK1827" s="6" t="s">
        <v>5148</v>
      </c>
      <c r="DA1827" s="6" t="s">
        <v>3326</v>
      </c>
      <c r="DC1827" s="6" t="s">
        <v>4434</v>
      </c>
      <c r="DD1827" s="6" t="s">
        <v>3231</v>
      </c>
      <c r="DF1827" s="29">
        <f t="shared" si="86"/>
        <v>1</v>
      </c>
      <c r="DG1827" s="6">
        <v>1</v>
      </c>
    </row>
    <row r="1828" spans="1:111" ht="16" hidden="1" x14ac:dyDescent="0.2">
      <c r="A1828" s="6" t="s">
        <v>3203</v>
      </c>
      <c r="B1828" s="25"/>
      <c r="C1828" s="25"/>
      <c r="F1828" s="25"/>
      <c r="G1828" s="63" t="s">
        <v>2512</v>
      </c>
      <c r="H1828" s="6" t="s">
        <v>7682</v>
      </c>
      <c r="L1828" s="6" t="s">
        <v>2460</v>
      </c>
      <c r="P1828" s="6" t="s">
        <v>5036</v>
      </c>
      <c r="Q1828" s="6" t="s">
        <v>4773</v>
      </c>
      <c r="X1828" s="6">
        <v>291</v>
      </c>
      <c r="Y1828" s="6">
        <v>490</v>
      </c>
      <c r="Z1828" s="6">
        <v>134</v>
      </c>
      <c r="AA1828" s="6">
        <v>0</v>
      </c>
      <c r="AB1828" s="6">
        <f>SUM(Table2026_09_25[[#This Row],[Number of in-person visits provided in reporting year.]:[Number of video/virtual visits provided in reporting year.]])</f>
        <v>624</v>
      </c>
      <c r="AC1828" s="6" t="s">
        <v>8469</v>
      </c>
      <c r="AD1828" s="6">
        <v>0</v>
      </c>
      <c r="AE1828" s="6">
        <v>0</v>
      </c>
      <c r="AF1828" s="6" t="s">
        <v>4682</v>
      </c>
      <c r="AG1828" s="6">
        <v>0</v>
      </c>
      <c r="AI1828" s="6" t="s">
        <v>7688</v>
      </c>
      <c r="AJ1828" s="6" t="s">
        <v>7623</v>
      </c>
      <c r="AK1828" s="6" t="s">
        <v>8483</v>
      </c>
      <c r="AL1828" s="26" t="s">
        <v>308</v>
      </c>
      <c r="AQ1828" s="6" t="s">
        <v>63</v>
      </c>
      <c r="AX1828" s="45" t="s">
        <v>2431</v>
      </c>
      <c r="AZ1828" s="6">
        <v>0</v>
      </c>
      <c r="BA1828" s="6">
        <v>0</v>
      </c>
      <c r="BB1828" s="45">
        <v>0</v>
      </c>
      <c r="BC1828" s="6">
        <v>0.3</v>
      </c>
      <c r="BD1828" s="6">
        <v>0.3</v>
      </c>
      <c r="BF1828" s="6">
        <v>0</v>
      </c>
      <c r="BG1828" s="45">
        <v>0</v>
      </c>
      <c r="BH1828" s="45">
        <v>0</v>
      </c>
      <c r="BI1828" s="6">
        <v>0</v>
      </c>
      <c r="BJ1828" s="6">
        <v>0</v>
      </c>
      <c r="BK1828" s="6">
        <v>0</v>
      </c>
      <c r="BL1828" s="45">
        <v>0</v>
      </c>
      <c r="BM1828" s="45">
        <v>0</v>
      </c>
      <c r="BN1828" s="6">
        <v>0</v>
      </c>
      <c r="BO1828" s="6">
        <v>0</v>
      </c>
      <c r="BP1828" s="6">
        <v>0.8</v>
      </c>
      <c r="BQ1828" s="6">
        <v>0</v>
      </c>
      <c r="BR1828" s="45">
        <v>0</v>
      </c>
      <c r="BT1828" s="45">
        <v>0</v>
      </c>
      <c r="BU1828" s="45">
        <v>0</v>
      </c>
      <c r="BX1828" s="6">
        <v>0</v>
      </c>
      <c r="BY1828" s="6" t="s">
        <v>21</v>
      </c>
      <c r="BZ1828" s="6">
        <f t="shared" si="84"/>
        <v>1.4</v>
      </c>
      <c r="CA1828" s="6">
        <f t="shared" si="85"/>
        <v>0.8</v>
      </c>
      <c r="CC1828" s="63" t="s">
        <v>21</v>
      </c>
      <c r="CD1828" s="6" t="s">
        <v>887</v>
      </c>
      <c r="CK1828" s="6" t="s">
        <v>7981</v>
      </c>
      <c r="DA1828" s="6" t="s">
        <v>3204</v>
      </c>
      <c r="DC1828" s="6" t="s">
        <v>4434</v>
      </c>
      <c r="DD1828" s="6" t="s">
        <v>311</v>
      </c>
      <c r="DF1828" s="29">
        <f t="shared" si="86"/>
        <v>0</v>
      </c>
      <c r="DG1828" s="6">
        <v>1</v>
      </c>
    </row>
    <row r="1829" spans="1:111" ht="16" hidden="1" x14ac:dyDescent="0.2">
      <c r="A1829" s="6" t="s">
        <v>3205</v>
      </c>
      <c r="B1829" s="25"/>
      <c r="C1829" s="25"/>
      <c r="F1829" s="25"/>
      <c r="G1829" s="63" t="s">
        <v>2512</v>
      </c>
      <c r="H1829" s="6" t="s">
        <v>7682</v>
      </c>
      <c r="L1829" s="6" t="s">
        <v>1258</v>
      </c>
      <c r="P1829" s="6" t="s">
        <v>1241</v>
      </c>
      <c r="Q1829" s="6" t="s">
        <v>4730</v>
      </c>
      <c r="X1829" s="6">
        <v>36</v>
      </c>
      <c r="Y1829" s="6">
        <v>0</v>
      </c>
      <c r="Z1829" s="6">
        <v>0</v>
      </c>
      <c r="AA1829" s="6">
        <v>0</v>
      </c>
      <c r="AB1829" s="6">
        <f>SUM(Table2026_09_25[[#This Row],[Number of in-person visits provided in reporting year.]:[Number of video/virtual visits provided in reporting year.]])</f>
        <v>0</v>
      </c>
      <c r="AC1829" s="6" t="s">
        <v>8468</v>
      </c>
      <c r="AD1829" s="6">
        <v>30</v>
      </c>
      <c r="AE1829" s="6">
        <v>86.4</v>
      </c>
      <c r="AG1829" s="6">
        <v>20.5</v>
      </c>
      <c r="AI1829" s="6" t="s">
        <v>7688</v>
      </c>
      <c r="AJ1829" s="6" t="s">
        <v>7623</v>
      </c>
      <c r="AK1829" s="6" t="s">
        <v>8483</v>
      </c>
      <c r="AL1829" s="26" t="s">
        <v>308</v>
      </c>
      <c r="AQ1829" s="6" t="s">
        <v>63</v>
      </c>
      <c r="AX1829" s="45" t="s">
        <v>2431</v>
      </c>
      <c r="AZ1829" s="6">
        <v>1.5</v>
      </c>
      <c r="BA1829" s="6">
        <v>0</v>
      </c>
      <c r="BB1829" s="45">
        <v>0</v>
      </c>
      <c r="BC1829" s="6">
        <v>0</v>
      </c>
      <c r="BD1829" s="6">
        <v>1</v>
      </c>
      <c r="BF1829" s="6">
        <v>0</v>
      </c>
      <c r="BG1829" s="45">
        <v>1</v>
      </c>
      <c r="BH1829" s="45">
        <v>0.5</v>
      </c>
      <c r="BI1829" s="6">
        <v>0</v>
      </c>
      <c r="BJ1829" s="6">
        <v>3.29</v>
      </c>
      <c r="BK1829" s="6">
        <v>0</v>
      </c>
      <c r="BL1829" s="45">
        <v>0.4</v>
      </c>
      <c r="BM1829" s="45">
        <v>0.5</v>
      </c>
      <c r="BN1829" s="6">
        <v>0</v>
      </c>
      <c r="BO1829" s="6">
        <v>0</v>
      </c>
      <c r="BP1829" s="6">
        <v>10.83</v>
      </c>
      <c r="BQ1829" s="6">
        <v>15.19</v>
      </c>
      <c r="BR1829" s="45">
        <v>0.6</v>
      </c>
      <c r="BT1829" s="45">
        <v>0.2</v>
      </c>
      <c r="BU1829" s="45">
        <v>1</v>
      </c>
      <c r="BX1829" s="6">
        <v>1.4</v>
      </c>
      <c r="BY1829" s="6" t="s">
        <v>3206</v>
      </c>
      <c r="BZ1829" s="6">
        <f t="shared" si="84"/>
        <v>36.010000000000005</v>
      </c>
      <c r="CA1829" s="6">
        <f t="shared" si="85"/>
        <v>34.909999999999997</v>
      </c>
      <c r="CC1829" s="63" t="s">
        <v>4753</v>
      </c>
      <c r="CD1829" s="6" t="s">
        <v>1260</v>
      </c>
      <c r="CK1829" s="6" t="s">
        <v>5148</v>
      </c>
      <c r="DA1829" s="6" t="s">
        <v>3207</v>
      </c>
      <c r="DC1829" s="6" t="s">
        <v>4434</v>
      </c>
      <c r="DD1829" s="6" t="s">
        <v>311</v>
      </c>
      <c r="DF1829" s="29">
        <f t="shared" si="86"/>
        <v>0</v>
      </c>
      <c r="DG1829" s="6">
        <v>1</v>
      </c>
    </row>
    <row r="1830" spans="1:111" ht="16" hidden="1" x14ac:dyDescent="0.2">
      <c r="A1830" s="6" t="s">
        <v>3587</v>
      </c>
      <c r="B1830" s="25"/>
      <c r="C1830" s="25"/>
      <c r="F1830" s="25"/>
      <c r="G1830" s="63" t="s">
        <v>2512</v>
      </c>
      <c r="H1830" s="6" t="s">
        <v>321</v>
      </c>
      <c r="L1830" s="6" t="s">
        <v>3502</v>
      </c>
      <c r="P1830" s="6" t="s">
        <v>1241</v>
      </c>
      <c r="Q1830" s="6" t="s">
        <v>4730</v>
      </c>
      <c r="X1830" s="6">
        <v>126</v>
      </c>
      <c r="Y1830" s="6">
        <v>8686</v>
      </c>
      <c r="Z1830" s="6">
        <v>0</v>
      </c>
      <c r="AA1830" s="6">
        <v>0</v>
      </c>
      <c r="AB1830" s="6">
        <f>SUM(Table2026_09_25[[#This Row],[Number of in-person visits provided in reporting year.]:[Number of video/virtual visits provided in reporting year.]])</f>
        <v>8686</v>
      </c>
      <c r="AC1830" s="6" t="s">
        <v>8468</v>
      </c>
      <c r="AD1830" s="6">
        <v>45</v>
      </c>
      <c r="AE1830" s="6">
        <v>87.6</v>
      </c>
      <c r="AF1830" s="6" t="s">
        <v>8026</v>
      </c>
      <c r="AG1830" s="6">
        <v>16</v>
      </c>
      <c r="AI1830" s="6" t="s">
        <v>6590</v>
      </c>
      <c r="AJ1830" s="6" t="s">
        <v>149</v>
      </c>
      <c r="AK1830" s="6" t="s">
        <v>8483</v>
      </c>
      <c r="AL1830" s="26" t="s">
        <v>322</v>
      </c>
      <c r="AQ1830" s="6" t="s">
        <v>63</v>
      </c>
      <c r="AX1830" s="45" t="s">
        <v>2431</v>
      </c>
      <c r="AZ1830" s="6">
        <v>1</v>
      </c>
      <c r="BA1830" s="6">
        <v>0</v>
      </c>
      <c r="BB1830" s="45">
        <v>0.3</v>
      </c>
      <c r="BC1830" s="6">
        <v>0</v>
      </c>
      <c r="BD1830" s="6">
        <v>0</v>
      </c>
      <c r="BF1830" s="6">
        <v>0</v>
      </c>
      <c r="BG1830" s="45">
        <v>2.2000000000000002</v>
      </c>
      <c r="BH1830" s="45">
        <v>0.5</v>
      </c>
      <c r="BI1830" s="6">
        <v>0</v>
      </c>
      <c r="BJ1830" s="6">
        <v>14.05</v>
      </c>
      <c r="BK1830" s="6">
        <v>1</v>
      </c>
      <c r="BL1830" s="45">
        <v>0.5</v>
      </c>
      <c r="BM1830" s="45">
        <v>0</v>
      </c>
      <c r="BN1830" s="6">
        <v>0</v>
      </c>
      <c r="BO1830" s="6">
        <v>0</v>
      </c>
      <c r="BP1830" s="6">
        <v>0</v>
      </c>
      <c r="BQ1830" s="6">
        <v>13.3</v>
      </c>
      <c r="BR1830" s="45">
        <v>3</v>
      </c>
      <c r="BT1830" s="45">
        <v>0</v>
      </c>
      <c r="BU1830" s="45">
        <v>1</v>
      </c>
      <c r="BX1830" s="6">
        <v>0</v>
      </c>
      <c r="BY1830" s="6" t="s">
        <v>3503</v>
      </c>
      <c r="BZ1830" s="6">
        <f t="shared" si="84"/>
        <v>36.85</v>
      </c>
      <c r="CA1830" s="6">
        <f t="shared" si="85"/>
        <v>35.85</v>
      </c>
      <c r="CC1830" s="63" t="s">
        <v>4687</v>
      </c>
      <c r="CD1830" s="6" t="s">
        <v>21</v>
      </c>
      <c r="CK1830" s="6" t="s">
        <v>7981</v>
      </c>
      <c r="DA1830" s="6" t="s">
        <v>21</v>
      </c>
      <c r="DC1830" s="6" t="s">
        <v>4434</v>
      </c>
      <c r="DD1830" s="6" t="s">
        <v>3231</v>
      </c>
      <c r="DF1830" s="29">
        <f t="shared" si="86"/>
        <v>0</v>
      </c>
      <c r="DG1830" s="6">
        <v>1</v>
      </c>
    </row>
    <row r="1831" spans="1:111" ht="16" hidden="1" x14ac:dyDescent="0.2">
      <c r="A1831" s="6" t="s">
        <v>3212</v>
      </c>
      <c r="B1831" s="25"/>
      <c r="C1831" s="25"/>
      <c r="F1831" s="25"/>
      <c r="G1831" s="63" t="s">
        <v>2512</v>
      </c>
      <c r="H1831" s="6" t="s">
        <v>7469</v>
      </c>
      <c r="L1831" s="6" t="s">
        <v>1795</v>
      </c>
      <c r="P1831" s="6" t="s">
        <v>6712</v>
      </c>
      <c r="Q1831" s="6" t="s">
        <v>4730</v>
      </c>
      <c r="X1831" s="6">
        <v>61</v>
      </c>
      <c r="Y1831" s="6">
        <v>0</v>
      </c>
      <c r="Z1831" s="6">
        <v>0</v>
      </c>
      <c r="AA1831" s="6">
        <v>0</v>
      </c>
      <c r="AB1831" s="6">
        <f>SUM(Table2026_09_25[[#This Row],[Number of in-person visits provided in reporting year.]:[Number of video/virtual visits provided in reporting year.]])</f>
        <v>0</v>
      </c>
      <c r="AC1831" s="6" t="s">
        <v>8468</v>
      </c>
      <c r="AD1831" s="6">
        <v>28</v>
      </c>
      <c r="AE1831" s="6">
        <v>99</v>
      </c>
      <c r="AF1831" s="6" t="s">
        <v>8026</v>
      </c>
      <c r="AG1831" s="6">
        <v>51.9</v>
      </c>
      <c r="AI1831" s="6" t="s">
        <v>7474</v>
      </c>
      <c r="AJ1831" s="6" t="s">
        <v>6906</v>
      </c>
      <c r="AK1831" s="6" t="s">
        <v>8483</v>
      </c>
      <c r="AL1831" s="26" t="s">
        <v>24</v>
      </c>
      <c r="AQ1831" s="6" t="s">
        <v>107</v>
      </c>
      <c r="AX1831" s="45" t="s">
        <v>2431</v>
      </c>
      <c r="AZ1831" s="6">
        <v>0</v>
      </c>
      <c r="BA1831" s="6">
        <v>0</v>
      </c>
      <c r="BB1831" s="45">
        <v>0</v>
      </c>
      <c r="BC1831" s="6">
        <v>0</v>
      </c>
      <c r="BD1831" s="6">
        <v>1</v>
      </c>
      <c r="BF1831" s="6">
        <v>0</v>
      </c>
      <c r="BG1831" s="45">
        <v>1</v>
      </c>
      <c r="BH1831" s="45">
        <v>0</v>
      </c>
      <c r="BI1831" s="6">
        <v>0</v>
      </c>
      <c r="BJ1831" s="6">
        <v>11.1</v>
      </c>
      <c r="BK1831" s="6">
        <v>0.5</v>
      </c>
      <c r="BL1831" s="45">
        <v>0.2</v>
      </c>
      <c r="BM1831" s="45">
        <v>0</v>
      </c>
      <c r="BN1831" s="6">
        <v>0</v>
      </c>
      <c r="BO1831" s="6">
        <v>0</v>
      </c>
      <c r="BP1831" s="6">
        <v>11.2</v>
      </c>
      <c r="BQ1831" s="6">
        <v>11.4</v>
      </c>
      <c r="BR1831" s="45">
        <v>2</v>
      </c>
      <c r="BT1831" s="45">
        <v>0</v>
      </c>
      <c r="BU1831" s="45">
        <v>1</v>
      </c>
      <c r="BX1831" s="6">
        <v>0</v>
      </c>
      <c r="BY1831" s="6" t="s">
        <v>3213</v>
      </c>
      <c r="BZ1831" s="6">
        <f t="shared" si="84"/>
        <v>39.4</v>
      </c>
      <c r="CA1831" s="6">
        <f t="shared" si="85"/>
        <v>38.4</v>
      </c>
      <c r="CC1831" s="63" t="s">
        <v>21</v>
      </c>
      <c r="CD1831" s="6" t="s">
        <v>3214</v>
      </c>
      <c r="CK1831" s="6" t="s">
        <v>7981</v>
      </c>
      <c r="DA1831" s="6" t="s">
        <v>21</v>
      </c>
      <c r="DC1831" s="6" t="s">
        <v>4434</v>
      </c>
      <c r="DD1831" s="6" t="s">
        <v>3215</v>
      </c>
      <c r="DF1831" s="29">
        <f t="shared" si="86"/>
        <v>0</v>
      </c>
      <c r="DG1831" s="6">
        <v>1</v>
      </c>
    </row>
    <row r="1832" spans="1:111" ht="16" hidden="1" x14ac:dyDescent="0.2">
      <c r="A1832" s="6" t="s">
        <v>3209</v>
      </c>
      <c r="B1832" s="25"/>
      <c r="C1832" s="25"/>
      <c r="F1832" s="25"/>
      <c r="G1832" s="63" t="s">
        <v>2512</v>
      </c>
      <c r="H1832" s="6" t="s">
        <v>4726</v>
      </c>
      <c r="L1832" s="6" t="s">
        <v>1272</v>
      </c>
      <c r="P1832" s="6" t="s">
        <v>1241</v>
      </c>
      <c r="Q1832" s="6" t="s">
        <v>4730</v>
      </c>
      <c r="X1832" s="6">
        <v>80</v>
      </c>
      <c r="Y1832" s="6">
        <v>0</v>
      </c>
      <c r="Z1832" s="6">
        <v>0</v>
      </c>
      <c r="AA1832" s="6">
        <v>0</v>
      </c>
      <c r="AB1832" s="6">
        <f>SUM(Table2026_09_25[[#This Row],[Number of in-person visits provided in reporting year.]:[Number of video/virtual visits provided in reporting year.]])</f>
        <v>0</v>
      </c>
      <c r="AC1832" s="6" t="s">
        <v>8468</v>
      </c>
      <c r="AD1832" s="6">
        <v>17</v>
      </c>
      <c r="AE1832" s="6">
        <v>98</v>
      </c>
      <c r="AF1832" s="6" t="s">
        <v>8026</v>
      </c>
      <c r="AG1832" s="6">
        <v>5.0999999999999996</v>
      </c>
      <c r="AI1832" s="6" t="s">
        <v>1574</v>
      </c>
      <c r="AJ1832" s="6" t="s">
        <v>43</v>
      </c>
      <c r="AK1832" s="6" t="s">
        <v>8483</v>
      </c>
      <c r="AL1832" s="26" t="s">
        <v>348</v>
      </c>
      <c r="AQ1832" s="6" t="s">
        <v>43</v>
      </c>
      <c r="AX1832" s="45" t="s">
        <v>2431</v>
      </c>
      <c r="AZ1832" s="6">
        <v>1</v>
      </c>
      <c r="BA1832" s="6">
        <v>0.6</v>
      </c>
      <c r="BB1832" s="45">
        <v>0.2</v>
      </c>
      <c r="BC1832" s="6">
        <v>0</v>
      </c>
      <c r="BD1832" s="6">
        <v>0.6</v>
      </c>
      <c r="BF1832" s="6">
        <v>0</v>
      </c>
      <c r="BG1832" s="45">
        <v>1</v>
      </c>
      <c r="BH1832" s="45">
        <v>0.5</v>
      </c>
      <c r="BI1832" s="6">
        <v>0</v>
      </c>
      <c r="BJ1832" s="6">
        <v>4.2</v>
      </c>
      <c r="BK1832" s="6">
        <v>0.4</v>
      </c>
      <c r="BL1832" s="45">
        <v>0.5</v>
      </c>
      <c r="BM1832" s="45">
        <v>0.5</v>
      </c>
      <c r="BN1832" s="6">
        <v>0</v>
      </c>
      <c r="BO1832" s="6">
        <v>0</v>
      </c>
      <c r="BP1832" s="6">
        <v>6.9</v>
      </c>
      <c r="BQ1832" s="6">
        <v>11.2</v>
      </c>
      <c r="BR1832" s="45">
        <v>1.5</v>
      </c>
      <c r="BT1832" s="45">
        <v>0.2</v>
      </c>
      <c r="BU1832" s="45">
        <v>2</v>
      </c>
      <c r="BX1832" s="6">
        <v>2.1</v>
      </c>
      <c r="BY1832" s="6" t="s">
        <v>3210</v>
      </c>
      <c r="BZ1832" s="6">
        <f t="shared" si="84"/>
        <v>31.299999999999997</v>
      </c>
      <c r="CA1832" s="6">
        <f t="shared" si="85"/>
        <v>31.200000000000003</v>
      </c>
      <c r="CC1832" s="63" t="s">
        <v>4753</v>
      </c>
      <c r="CD1832" s="6" t="s">
        <v>1576</v>
      </c>
      <c r="CK1832" s="6" t="s">
        <v>5148</v>
      </c>
      <c r="DA1832" s="6" t="s">
        <v>3211</v>
      </c>
      <c r="DC1832" s="6" t="s">
        <v>4434</v>
      </c>
      <c r="DD1832" s="6" t="s">
        <v>2850</v>
      </c>
      <c r="DF1832" s="29">
        <f t="shared" si="86"/>
        <v>0</v>
      </c>
      <c r="DG1832" s="6">
        <v>1</v>
      </c>
    </row>
    <row r="1833" spans="1:111" ht="16" hidden="1" x14ac:dyDescent="0.2">
      <c r="A1833" s="6" t="s">
        <v>3208</v>
      </c>
      <c r="B1833" s="25"/>
      <c r="C1833" s="25"/>
      <c r="F1833" s="25"/>
      <c r="G1833" s="63" t="s">
        <v>2512</v>
      </c>
      <c r="H1833" s="6" t="s">
        <v>746</v>
      </c>
      <c r="L1833" s="6" t="s">
        <v>2462</v>
      </c>
      <c r="P1833" s="6" t="s">
        <v>1241</v>
      </c>
      <c r="Q1833" s="6" t="s">
        <v>4730</v>
      </c>
      <c r="X1833" s="6">
        <v>98</v>
      </c>
      <c r="Y1833" s="6">
        <v>0</v>
      </c>
      <c r="Z1833" s="6">
        <v>0</v>
      </c>
      <c r="AA1833" s="6">
        <v>0</v>
      </c>
      <c r="AB1833" s="6">
        <f>SUM(Table2026_09_25[[#This Row],[Number of in-person visits provided in reporting year.]:[Number of video/virtual visits provided in reporting year.]])</f>
        <v>0</v>
      </c>
      <c r="AC1833" s="6" t="s">
        <v>8468</v>
      </c>
      <c r="AD1833" s="6">
        <v>20</v>
      </c>
      <c r="AE1833" s="6">
        <v>90.7</v>
      </c>
      <c r="AG1833" s="6">
        <v>14</v>
      </c>
      <c r="AI1833" s="6" t="s">
        <v>7554</v>
      </c>
      <c r="AJ1833" s="6" t="s">
        <v>6639</v>
      </c>
      <c r="AK1833" s="6" t="s">
        <v>8483</v>
      </c>
      <c r="AL1833" s="26" t="s">
        <v>1232</v>
      </c>
      <c r="AQ1833" s="6" t="s">
        <v>63</v>
      </c>
      <c r="AX1833" s="45" t="s">
        <v>2431</v>
      </c>
      <c r="AZ1833" s="6">
        <v>1</v>
      </c>
      <c r="BA1833" s="6">
        <v>0</v>
      </c>
      <c r="BB1833" s="45">
        <v>0.2</v>
      </c>
      <c r="BC1833" s="6">
        <v>0</v>
      </c>
      <c r="BD1833" s="6">
        <v>0</v>
      </c>
      <c r="BF1833" s="6">
        <v>0</v>
      </c>
      <c r="BG1833" s="45">
        <v>0.75</v>
      </c>
      <c r="BH1833" s="45">
        <v>0</v>
      </c>
      <c r="BI1833" s="6">
        <v>0</v>
      </c>
      <c r="BJ1833" s="6">
        <v>7.4</v>
      </c>
      <c r="BK1833" s="6">
        <v>0.35</v>
      </c>
      <c r="BL1833" s="45">
        <v>0.2</v>
      </c>
      <c r="BM1833" s="45">
        <v>0.6</v>
      </c>
      <c r="BN1833" s="6">
        <v>0.2</v>
      </c>
      <c r="BO1833" s="6">
        <v>0</v>
      </c>
      <c r="BP1833" s="6">
        <v>7.6</v>
      </c>
      <c r="BQ1833" s="6">
        <v>14.4</v>
      </c>
      <c r="BR1833" s="45">
        <v>1</v>
      </c>
      <c r="BT1833" s="45">
        <v>0</v>
      </c>
      <c r="BU1833" s="45">
        <v>1</v>
      </c>
      <c r="BX1833" s="6">
        <v>0</v>
      </c>
      <c r="BY1833" s="6" t="s">
        <v>2507</v>
      </c>
      <c r="BZ1833" s="6">
        <f t="shared" si="84"/>
        <v>34.699999999999996</v>
      </c>
      <c r="CA1833" s="6">
        <f t="shared" si="85"/>
        <v>33.5</v>
      </c>
      <c r="CC1833" s="63" t="s">
        <v>4687</v>
      </c>
      <c r="CD1833" s="6" t="s">
        <v>2464</v>
      </c>
      <c r="CK1833" s="6" t="s">
        <v>7981</v>
      </c>
      <c r="DA1833" s="6" t="s">
        <v>21</v>
      </c>
      <c r="DC1833" s="6" t="s">
        <v>4434</v>
      </c>
      <c r="DD1833" s="6" t="s">
        <v>2436</v>
      </c>
      <c r="DF1833" s="29">
        <f t="shared" si="86"/>
        <v>0</v>
      </c>
      <c r="DG1833" s="6">
        <v>1</v>
      </c>
    </row>
    <row r="1834" spans="1:111" ht="16" hidden="1" x14ac:dyDescent="0.2">
      <c r="A1834" s="6" t="s">
        <v>3504</v>
      </c>
      <c r="B1834" s="25"/>
      <c r="C1834" s="25"/>
      <c r="F1834" s="25"/>
      <c r="G1834" s="63" t="s">
        <v>2512</v>
      </c>
      <c r="H1834" s="6" t="s">
        <v>6222</v>
      </c>
      <c r="L1834" s="6" t="s">
        <v>3505</v>
      </c>
      <c r="P1834" s="6" t="s">
        <v>1241</v>
      </c>
      <c r="Q1834" s="6" t="s">
        <v>4730</v>
      </c>
      <c r="X1834" s="6">
        <v>0</v>
      </c>
      <c r="Y1834" s="6">
        <v>23</v>
      </c>
      <c r="Z1834" s="6">
        <v>0</v>
      </c>
      <c r="AA1834" s="6">
        <v>0</v>
      </c>
      <c r="AB1834" s="6">
        <f>SUM(Table2026_09_25[[#This Row],[Number of in-person visits provided in reporting year.]:[Number of video/virtual visits provided in reporting year.]])</f>
        <v>23</v>
      </c>
      <c r="AC1834" s="6" t="s">
        <v>8468</v>
      </c>
      <c r="AD1834" s="6">
        <v>18</v>
      </c>
      <c r="AE1834" s="6">
        <v>80</v>
      </c>
      <c r="AF1834" s="6" t="s">
        <v>8026</v>
      </c>
      <c r="AG1834" s="6">
        <v>0</v>
      </c>
      <c r="AI1834" s="6" t="s">
        <v>6227</v>
      </c>
      <c r="AJ1834" s="6" t="s">
        <v>5296</v>
      </c>
      <c r="AK1834" s="6" t="s">
        <v>8483</v>
      </c>
      <c r="AL1834" s="26" t="s">
        <v>2662</v>
      </c>
      <c r="AQ1834" s="6" t="s">
        <v>544</v>
      </c>
      <c r="AX1834" s="45" t="s">
        <v>2431</v>
      </c>
      <c r="AZ1834" s="6">
        <v>0</v>
      </c>
      <c r="BA1834" s="6">
        <v>0</v>
      </c>
      <c r="BB1834" s="45">
        <v>0.1</v>
      </c>
      <c r="BC1834" s="6">
        <v>0</v>
      </c>
      <c r="BD1834" s="6">
        <v>0.1</v>
      </c>
      <c r="BF1834" s="6">
        <v>0</v>
      </c>
      <c r="BG1834" s="45">
        <v>2</v>
      </c>
      <c r="BH1834" s="45">
        <v>0</v>
      </c>
      <c r="BI1834" s="6">
        <v>0</v>
      </c>
      <c r="BJ1834" s="6">
        <v>4</v>
      </c>
      <c r="BK1834" s="6">
        <v>0.5</v>
      </c>
      <c r="BL1834" s="45">
        <v>0.1</v>
      </c>
      <c r="BM1834" s="45">
        <v>0</v>
      </c>
      <c r="BN1834" s="6">
        <v>0</v>
      </c>
      <c r="BO1834" s="6">
        <v>0</v>
      </c>
      <c r="BP1834" s="6">
        <v>4</v>
      </c>
      <c r="BQ1834" s="6">
        <v>8</v>
      </c>
      <c r="BR1834" s="45">
        <v>2</v>
      </c>
      <c r="BT1834" s="45">
        <v>0.1</v>
      </c>
      <c r="BU1834" s="45">
        <v>2</v>
      </c>
      <c r="BX1834" s="6">
        <v>0.5</v>
      </c>
      <c r="BY1834" s="6" t="s">
        <v>3506</v>
      </c>
      <c r="BZ1834" s="6">
        <f t="shared" si="84"/>
        <v>22.900000000000002</v>
      </c>
      <c r="CA1834" s="6">
        <f t="shared" si="85"/>
        <v>23.3</v>
      </c>
      <c r="CC1834" s="63" t="s">
        <v>21</v>
      </c>
      <c r="CD1834" s="6" t="s">
        <v>21</v>
      </c>
      <c r="CK1834" s="6" t="s">
        <v>5148</v>
      </c>
      <c r="DA1834" s="6" t="s">
        <v>21</v>
      </c>
      <c r="DC1834" s="6" t="s">
        <v>4434</v>
      </c>
      <c r="DD1834" s="6" t="s">
        <v>2527</v>
      </c>
      <c r="DF1834" s="29">
        <f t="shared" si="86"/>
        <v>0</v>
      </c>
      <c r="DG1834" s="6">
        <v>1</v>
      </c>
    </row>
    <row r="1835" spans="1:111" ht="16" hidden="1" x14ac:dyDescent="0.2">
      <c r="A1835" s="6" t="s">
        <v>3216</v>
      </c>
      <c r="B1835" s="25"/>
      <c r="C1835" s="25"/>
      <c r="F1835" s="25"/>
      <c r="G1835" s="63" t="s">
        <v>2512</v>
      </c>
      <c r="H1835" s="6" t="s">
        <v>746</v>
      </c>
      <c r="L1835" s="6" t="s">
        <v>1280</v>
      </c>
      <c r="P1835" s="6" t="s">
        <v>1241</v>
      </c>
      <c r="Q1835" s="6" t="s">
        <v>4730</v>
      </c>
      <c r="X1835" s="6">
        <v>98</v>
      </c>
      <c r="Y1835" s="6">
        <v>0</v>
      </c>
      <c r="Z1835" s="6">
        <v>0</v>
      </c>
      <c r="AA1835" s="6">
        <v>0</v>
      </c>
      <c r="AB1835" s="6">
        <f>SUM(Table2026_09_25[[#This Row],[Number of in-person visits provided in reporting year.]:[Number of video/virtual visits provided in reporting year.]])</f>
        <v>0</v>
      </c>
      <c r="AC1835" s="6" t="s">
        <v>8468</v>
      </c>
      <c r="AD1835" s="6">
        <v>25</v>
      </c>
      <c r="AE1835" s="6">
        <v>99</v>
      </c>
      <c r="AG1835" s="6">
        <v>22</v>
      </c>
      <c r="AI1835" s="6" t="s">
        <v>7554</v>
      </c>
      <c r="AJ1835" s="6" t="s">
        <v>6639</v>
      </c>
      <c r="AK1835" s="6" t="s">
        <v>8483</v>
      </c>
      <c r="AL1835" s="26" t="s">
        <v>1232</v>
      </c>
      <c r="AQ1835" s="6" t="s">
        <v>63</v>
      </c>
      <c r="AX1835" s="45" t="s">
        <v>2431</v>
      </c>
      <c r="AZ1835" s="6">
        <v>1</v>
      </c>
      <c r="BA1835" s="6">
        <v>0</v>
      </c>
      <c r="BB1835" s="45">
        <v>0.2</v>
      </c>
      <c r="BC1835" s="6">
        <v>0</v>
      </c>
      <c r="BD1835" s="6">
        <v>1.2</v>
      </c>
      <c r="BF1835" s="6">
        <v>0</v>
      </c>
      <c r="BG1835" s="45">
        <v>0.75</v>
      </c>
      <c r="BH1835" s="45">
        <v>0</v>
      </c>
      <c r="BI1835" s="6">
        <v>0</v>
      </c>
      <c r="BJ1835" s="6">
        <v>0</v>
      </c>
      <c r="BK1835" s="6">
        <v>0.35</v>
      </c>
      <c r="BL1835" s="45">
        <v>0.2</v>
      </c>
      <c r="BM1835" s="45">
        <v>0.6</v>
      </c>
      <c r="BN1835" s="6">
        <v>0.2</v>
      </c>
      <c r="BO1835" s="6">
        <v>0</v>
      </c>
      <c r="BP1835" s="6">
        <v>11.5</v>
      </c>
      <c r="BQ1835" s="6">
        <v>17.600000000000001</v>
      </c>
      <c r="BR1835" s="45">
        <v>1</v>
      </c>
      <c r="BT1835" s="45">
        <v>0</v>
      </c>
      <c r="BU1835" s="45">
        <v>1</v>
      </c>
      <c r="BX1835" s="6">
        <v>1</v>
      </c>
      <c r="BY1835" s="6" t="s">
        <v>3217</v>
      </c>
      <c r="BZ1835" s="6">
        <f t="shared" si="84"/>
        <v>35.6</v>
      </c>
      <c r="CA1835" s="6">
        <f t="shared" si="85"/>
        <v>34.200000000000003</v>
      </c>
      <c r="CC1835" s="63" t="s">
        <v>4687</v>
      </c>
      <c r="CD1835" s="6" t="s">
        <v>21</v>
      </c>
      <c r="CK1835" s="6" t="s">
        <v>7981</v>
      </c>
      <c r="DA1835" s="6" t="s">
        <v>21</v>
      </c>
      <c r="DC1835" s="6" t="s">
        <v>4434</v>
      </c>
      <c r="DD1835" s="6" t="s">
        <v>2436</v>
      </c>
      <c r="DF1835" s="29">
        <f t="shared" si="86"/>
        <v>0</v>
      </c>
      <c r="DG1835" s="6">
        <v>1</v>
      </c>
    </row>
    <row r="1836" spans="1:111" ht="16" hidden="1" x14ac:dyDescent="0.2">
      <c r="A1836" s="6" t="s">
        <v>3218</v>
      </c>
      <c r="B1836" s="25"/>
      <c r="C1836" s="25"/>
      <c r="F1836" s="25"/>
      <c r="G1836" s="63" t="s">
        <v>2512</v>
      </c>
      <c r="H1836" s="6" t="s">
        <v>4873</v>
      </c>
      <c r="L1836" s="6" t="s">
        <v>3220</v>
      </c>
      <c r="P1836" s="6" t="s">
        <v>3219</v>
      </c>
      <c r="Q1836" s="6" t="s">
        <v>4730</v>
      </c>
      <c r="X1836" s="6">
        <v>0</v>
      </c>
      <c r="Y1836" s="6">
        <v>0</v>
      </c>
      <c r="Z1836" s="6">
        <v>0</v>
      </c>
      <c r="AA1836" s="6">
        <v>0</v>
      </c>
      <c r="AB1836" s="6">
        <f>SUM(Table2026_09_25[[#This Row],[Number of in-person visits provided in reporting year.]:[Number of video/virtual visits provided in reporting year.]])</f>
        <v>0</v>
      </c>
      <c r="AC1836" s="6" t="s">
        <v>8468</v>
      </c>
      <c r="AD1836" s="6">
        <v>12</v>
      </c>
      <c r="AE1836" s="6">
        <v>0</v>
      </c>
      <c r="AF1836" s="6" t="s">
        <v>25</v>
      </c>
      <c r="AG1836" s="6">
        <v>0</v>
      </c>
      <c r="AI1836" s="6" t="s">
        <v>8264</v>
      </c>
      <c r="AJ1836" s="6" t="s">
        <v>4766</v>
      </c>
      <c r="AK1836" s="6" t="s">
        <v>8483</v>
      </c>
      <c r="AL1836" s="26" t="s">
        <v>8265</v>
      </c>
      <c r="AQ1836" s="6" t="s">
        <v>107</v>
      </c>
      <c r="AX1836" s="45" t="s">
        <v>2431</v>
      </c>
      <c r="AZ1836" s="6">
        <v>0</v>
      </c>
      <c r="BA1836" s="6">
        <v>0</v>
      </c>
      <c r="BB1836" s="45">
        <v>0</v>
      </c>
      <c r="BC1836" s="6">
        <v>0</v>
      </c>
      <c r="BD1836" s="6">
        <v>0</v>
      </c>
      <c r="BF1836" s="6">
        <v>0</v>
      </c>
      <c r="BG1836" s="45">
        <v>0</v>
      </c>
      <c r="BH1836" s="45">
        <v>0</v>
      </c>
      <c r="BI1836" s="6">
        <v>0</v>
      </c>
      <c r="BJ1836" s="6">
        <v>0</v>
      </c>
      <c r="BK1836" s="6">
        <v>0</v>
      </c>
      <c r="BL1836" s="45">
        <v>0</v>
      </c>
      <c r="BM1836" s="45">
        <v>0</v>
      </c>
      <c r="BN1836" s="6">
        <v>0</v>
      </c>
      <c r="BO1836" s="6">
        <v>0</v>
      </c>
      <c r="BP1836" s="6">
        <v>0</v>
      </c>
      <c r="BQ1836" s="6">
        <v>0</v>
      </c>
      <c r="BR1836" s="45">
        <v>0</v>
      </c>
      <c r="BT1836" s="45">
        <v>0</v>
      </c>
      <c r="BU1836" s="45">
        <v>0</v>
      </c>
      <c r="BX1836" s="6">
        <v>0</v>
      </c>
      <c r="BY1836" s="6" t="s">
        <v>21</v>
      </c>
      <c r="BZ1836" s="6">
        <f t="shared" si="84"/>
        <v>0</v>
      </c>
      <c r="CA1836" s="6">
        <f t="shared" si="85"/>
        <v>0</v>
      </c>
      <c r="CC1836" s="63" t="s">
        <v>4753</v>
      </c>
      <c r="CD1836" s="6" t="s">
        <v>3221</v>
      </c>
      <c r="CK1836" s="6" t="s">
        <v>5148</v>
      </c>
      <c r="DA1836" s="6" t="s">
        <v>3222</v>
      </c>
      <c r="DC1836" s="6" t="s">
        <v>4434</v>
      </c>
      <c r="DD1836" s="6" t="s">
        <v>1657</v>
      </c>
      <c r="DF1836" s="29">
        <f t="shared" si="86"/>
        <v>0</v>
      </c>
      <c r="DG1836" s="6">
        <v>1</v>
      </c>
    </row>
    <row r="1837" spans="1:111" ht="16" hidden="1" x14ac:dyDescent="0.2">
      <c r="A1837" s="6" t="s">
        <v>3588</v>
      </c>
      <c r="B1837" s="25"/>
      <c r="C1837" s="25"/>
      <c r="F1837" s="25"/>
      <c r="G1837" s="63" t="s">
        <v>3526</v>
      </c>
      <c r="H1837" s="6" t="s">
        <v>7211</v>
      </c>
      <c r="L1837" s="6" t="s">
        <v>3589</v>
      </c>
      <c r="P1837" s="6" t="s">
        <v>20</v>
      </c>
      <c r="Q1837" s="31" t="s">
        <v>987</v>
      </c>
      <c r="X1837" s="6">
        <v>39</v>
      </c>
      <c r="Y1837" s="6">
        <v>0</v>
      </c>
      <c r="Z1837" s="6">
        <v>0</v>
      </c>
      <c r="AA1837" s="6">
        <v>0</v>
      </c>
      <c r="AB1837" s="6">
        <f>SUM(Table2026_09_25[[#This Row],[Number of in-person visits provided in reporting year.]:[Number of video/virtual visits provided in reporting year.]])</f>
        <v>0</v>
      </c>
      <c r="AC1837" s="6" t="s">
        <v>8468</v>
      </c>
      <c r="AD1837" s="6">
        <v>0</v>
      </c>
      <c r="AE1837" s="6">
        <v>0</v>
      </c>
      <c r="AG1837" s="6">
        <v>0</v>
      </c>
      <c r="AI1837" s="6" t="s">
        <v>8266</v>
      </c>
      <c r="AJ1837" s="6" t="s">
        <v>43</v>
      </c>
      <c r="AK1837" s="6" t="s">
        <v>8483</v>
      </c>
      <c r="AL1837" s="26" t="s">
        <v>3590</v>
      </c>
      <c r="AQ1837" s="6" t="s">
        <v>43</v>
      </c>
      <c r="AX1837" s="45" t="s">
        <v>18</v>
      </c>
      <c r="AZ1837" s="6">
        <v>0</v>
      </c>
      <c r="BA1837" s="6">
        <v>0</v>
      </c>
      <c r="BB1837" s="45">
        <v>0</v>
      </c>
      <c r="BC1837" s="6">
        <v>0</v>
      </c>
      <c r="BD1837" s="6">
        <v>0</v>
      </c>
      <c r="BF1837" s="6">
        <v>0</v>
      </c>
      <c r="BG1837" s="45">
        <v>0</v>
      </c>
      <c r="BH1837" s="45">
        <v>0</v>
      </c>
      <c r="BI1837" s="6">
        <v>0</v>
      </c>
      <c r="BJ1837" s="6">
        <v>0</v>
      </c>
      <c r="BK1837" s="6">
        <v>0</v>
      </c>
      <c r="BL1837" s="45">
        <v>0</v>
      </c>
      <c r="BM1837" s="45">
        <v>0</v>
      </c>
      <c r="BN1837" s="6">
        <v>0</v>
      </c>
      <c r="BO1837" s="6">
        <v>0</v>
      </c>
      <c r="BP1837" s="6">
        <v>0</v>
      </c>
      <c r="BQ1837" s="6">
        <v>0</v>
      </c>
      <c r="BR1837" s="45">
        <v>0</v>
      </c>
      <c r="BT1837" s="45">
        <v>0</v>
      </c>
      <c r="BU1837" s="45">
        <v>0</v>
      </c>
      <c r="BX1837" s="6">
        <v>0</v>
      </c>
      <c r="BZ1837" s="6">
        <f t="shared" si="84"/>
        <v>0</v>
      </c>
      <c r="CA1837" s="6">
        <f t="shared" si="85"/>
        <v>0</v>
      </c>
      <c r="CC1837" s="63" t="s">
        <v>21</v>
      </c>
      <c r="CD1837" s="6" t="s">
        <v>21</v>
      </c>
      <c r="CK1837" s="6" t="s">
        <v>5148</v>
      </c>
      <c r="DC1837" s="6" t="s">
        <v>4434</v>
      </c>
      <c r="DD1837" s="6" t="s">
        <v>3591</v>
      </c>
      <c r="DF1837" s="29">
        <f t="shared" si="86"/>
        <v>0</v>
      </c>
      <c r="DG1837" s="6">
        <v>1</v>
      </c>
    </row>
    <row r="1838" spans="1:111" ht="16" hidden="1" x14ac:dyDescent="0.2">
      <c r="A1838" s="6" t="s">
        <v>3592</v>
      </c>
      <c r="B1838" s="25"/>
      <c r="C1838" s="25"/>
      <c r="F1838" s="25"/>
      <c r="G1838" s="63" t="s">
        <v>3526</v>
      </c>
      <c r="H1838" s="6" t="s">
        <v>6873</v>
      </c>
      <c r="L1838" s="6" t="s">
        <v>1871</v>
      </c>
      <c r="P1838" s="6" t="s">
        <v>31</v>
      </c>
      <c r="Q1838" s="31" t="s">
        <v>987</v>
      </c>
      <c r="X1838" s="6">
        <v>0</v>
      </c>
      <c r="Y1838" s="6">
        <v>0</v>
      </c>
      <c r="Z1838" s="6">
        <v>0</v>
      </c>
      <c r="AA1838" s="6">
        <v>0</v>
      </c>
      <c r="AB1838" s="6">
        <f>SUM(Table2026_09_25[[#This Row],[Number of in-person visits provided in reporting year.]:[Number of video/virtual visits provided in reporting year.]])</f>
        <v>0</v>
      </c>
      <c r="AC1838" s="6" t="s">
        <v>8468</v>
      </c>
      <c r="AD1838" s="6">
        <v>0</v>
      </c>
      <c r="AE1838" s="6">
        <v>110</v>
      </c>
      <c r="AF1838" s="6" t="s">
        <v>8026</v>
      </c>
      <c r="AG1838" s="6">
        <v>0</v>
      </c>
      <c r="AI1838" s="6" t="s">
        <v>6877</v>
      </c>
      <c r="AJ1838" s="6" t="s">
        <v>6801</v>
      </c>
      <c r="AK1838" s="6" t="s">
        <v>8483</v>
      </c>
      <c r="AL1838" s="26" t="s">
        <v>4152</v>
      </c>
      <c r="AQ1838" s="6" t="s">
        <v>544</v>
      </c>
      <c r="AX1838" s="45" t="s">
        <v>2431</v>
      </c>
      <c r="AZ1838" s="6">
        <v>1.5</v>
      </c>
      <c r="BA1838" s="6">
        <v>0</v>
      </c>
      <c r="BB1838" s="45">
        <v>0.5</v>
      </c>
      <c r="BC1838" s="6">
        <v>0</v>
      </c>
      <c r="BD1838" s="6">
        <v>0</v>
      </c>
      <c r="BF1838" s="6">
        <v>0</v>
      </c>
      <c r="BG1838" s="45">
        <v>1</v>
      </c>
      <c r="BH1838" s="45">
        <v>0</v>
      </c>
      <c r="BI1838" s="6">
        <v>0</v>
      </c>
      <c r="BJ1838" s="6">
        <v>0</v>
      </c>
      <c r="BK1838" s="6">
        <v>1</v>
      </c>
      <c r="BL1838" s="45">
        <v>1</v>
      </c>
      <c r="BM1838" s="45">
        <v>1.2</v>
      </c>
      <c r="BN1838" s="6">
        <v>0</v>
      </c>
      <c r="BO1838" s="6">
        <v>0</v>
      </c>
      <c r="BP1838" s="6">
        <v>0</v>
      </c>
      <c r="BQ1838" s="6">
        <v>0</v>
      </c>
      <c r="BR1838" s="45">
        <v>1</v>
      </c>
      <c r="BT1838" s="45">
        <v>0.5</v>
      </c>
      <c r="BU1838" s="45">
        <v>0.5</v>
      </c>
      <c r="BX1838" s="6">
        <v>0</v>
      </c>
      <c r="BY1838" s="6" t="s">
        <v>3593</v>
      </c>
      <c r="BZ1838" s="6">
        <f t="shared" si="84"/>
        <v>8.1999999999999993</v>
      </c>
      <c r="CA1838" s="6">
        <f t="shared" si="85"/>
        <v>6.7</v>
      </c>
      <c r="CC1838" s="63" t="s">
        <v>4753</v>
      </c>
      <c r="CD1838" s="6" t="s">
        <v>21</v>
      </c>
      <c r="CK1838" s="6" t="s">
        <v>5148</v>
      </c>
      <c r="DC1838" s="6" t="s">
        <v>4434</v>
      </c>
      <c r="DD1838" s="6" t="s">
        <v>3594</v>
      </c>
      <c r="DF1838" s="29">
        <f t="shared" si="86"/>
        <v>0</v>
      </c>
      <c r="DG1838" s="6">
        <v>1</v>
      </c>
    </row>
    <row r="1839" spans="1:111" ht="16" hidden="1" x14ac:dyDescent="0.2">
      <c r="A1839" s="6" t="s">
        <v>3595</v>
      </c>
      <c r="B1839" s="25"/>
      <c r="C1839" s="25"/>
      <c r="F1839" s="25"/>
      <c r="G1839" s="63" t="s">
        <v>3526</v>
      </c>
      <c r="H1839" s="6" t="s">
        <v>4908</v>
      </c>
      <c r="L1839" s="6" t="s">
        <v>2511</v>
      </c>
      <c r="P1839" s="6" t="s">
        <v>31</v>
      </c>
      <c r="Q1839" s="31" t="s">
        <v>987</v>
      </c>
      <c r="X1839" s="6">
        <v>477</v>
      </c>
      <c r="Y1839" s="6">
        <v>0</v>
      </c>
      <c r="Z1839" s="6">
        <v>0</v>
      </c>
      <c r="AA1839" s="6">
        <v>0</v>
      </c>
      <c r="AB1839" s="6">
        <f>SUM(Table2026_09_25[[#This Row],[Number of in-person visits provided in reporting year.]:[Number of video/virtual visits provided in reporting year.]])</f>
        <v>0</v>
      </c>
      <c r="AC1839" s="6" t="s">
        <v>8468</v>
      </c>
      <c r="AD1839" s="6">
        <v>28</v>
      </c>
      <c r="AE1839" s="6">
        <v>97.3</v>
      </c>
      <c r="AG1839" s="6">
        <v>0</v>
      </c>
      <c r="AI1839" s="6" t="s">
        <v>4911</v>
      </c>
      <c r="AJ1839" s="6" t="s">
        <v>43</v>
      </c>
      <c r="AK1839" s="6" t="s">
        <v>8483</v>
      </c>
      <c r="AL1839" s="26" t="s">
        <v>2085</v>
      </c>
      <c r="AQ1839" s="6" t="s">
        <v>43</v>
      </c>
      <c r="AX1839" s="45" t="s">
        <v>18</v>
      </c>
      <c r="AZ1839" s="6">
        <v>0</v>
      </c>
      <c r="BA1839" s="6">
        <v>0</v>
      </c>
      <c r="BB1839" s="45">
        <v>0</v>
      </c>
      <c r="BC1839" s="6">
        <v>0</v>
      </c>
      <c r="BD1839" s="6">
        <v>0</v>
      </c>
      <c r="BF1839" s="6">
        <v>0</v>
      </c>
      <c r="BG1839" s="45">
        <v>0</v>
      </c>
      <c r="BH1839" s="45">
        <v>0</v>
      </c>
      <c r="BI1839" s="6">
        <v>0</v>
      </c>
      <c r="BJ1839" s="6">
        <v>0</v>
      </c>
      <c r="BK1839" s="6">
        <v>0</v>
      </c>
      <c r="BL1839" s="45">
        <v>0</v>
      </c>
      <c r="BM1839" s="45">
        <v>0</v>
      </c>
      <c r="BN1839" s="6">
        <v>0</v>
      </c>
      <c r="BO1839" s="6">
        <v>0</v>
      </c>
      <c r="BP1839" s="6">
        <v>0</v>
      </c>
      <c r="BQ1839" s="6">
        <v>0</v>
      </c>
      <c r="BR1839" s="45">
        <v>0</v>
      </c>
      <c r="BT1839" s="45">
        <v>0</v>
      </c>
      <c r="BU1839" s="45">
        <v>0</v>
      </c>
      <c r="BX1839" s="6">
        <v>0</v>
      </c>
      <c r="BZ1839" s="6">
        <f t="shared" si="84"/>
        <v>0</v>
      </c>
      <c r="CA1839" s="6">
        <f t="shared" si="85"/>
        <v>0</v>
      </c>
      <c r="CC1839" s="63" t="s">
        <v>4687</v>
      </c>
      <c r="CD1839" s="6" t="s">
        <v>21</v>
      </c>
      <c r="CK1839" s="6" t="s">
        <v>5148</v>
      </c>
      <c r="DC1839" s="6" t="s">
        <v>4434</v>
      </c>
      <c r="DD1839" s="6" t="s">
        <v>3596</v>
      </c>
      <c r="DF1839" s="29">
        <f t="shared" si="86"/>
        <v>0</v>
      </c>
      <c r="DG1839" s="6">
        <v>1</v>
      </c>
    </row>
    <row r="1840" spans="1:111" ht="16" hidden="1" x14ac:dyDescent="0.2">
      <c r="A1840" s="6" t="s">
        <v>3597</v>
      </c>
      <c r="B1840" s="25"/>
      <c r="C1840" s="25"/>
      <c r="F1840" s="25"/>
      <c r="G1840" s="63" t="s">
        <v>3526</v>
      </c>
      <c r="H1840" s="6" t="s">
        <v>6941</v>
      </c>
      <c r="L1840" s="6" t="s">
        <v>2511</v>
      </c>
      <c r="P1840" s="6" t="s">
        <v>31</v>
      </c>
      <c r="Q1840" s="31" t="s">
        <v>987</v>
      </c>
      <c r="X1840" s="6">
        <v>0</v>
      </c>
      <c r="Y1840" s="6">
        <v>0</v>
      </c>
      <c r="Z1840" s="6">
        <v>0</v>
      </c>
      <c r="AA1840" s="6">
        <v>0</v>
      </c>
      <c r="AB1840" s="6">
        <f>SUM(Table2026_09_25[[#This Row],[Number of in-person visits provided in reporting year.]:[Number of video/virtual visits provided in reporting year.]])</f>
        <v>0</v>
      </c>
      <c r="AC1840" s="6" t="s">
        <v>8468</v>
      </c>
      <c r="AD1840" s="6">
        <v>0</v>
      </c>
      <c r="AE1840" s="6">
        <v>0</v>
      </c>
      <c r="AF1840" s="6" t="s">
        <v>8026</v>
      </c>
      <c r="AG1840" s="6">
        <v>0</v>
      </c>
      <c r="AI1840" s="6" t="s">
        <v>6946</v>
      </c>
      <c r="AJ1840" s="6" t="s">
        <v>6947</v>
      </c>
      <c r="AK1840" s="6" t="s">
        <v>8483</v>
      </c>
      <c r="AL1840" s="26" t="s">
        <v>3598</v>
      </c>
      <c r="AQ1840" s="6" t="s">
        <v>107</v>
      </c>
      <c r="AX1840" s="45" t="s">
        <v>2431</v>
      </c>
      <c r="AZ1840" s="6">
        <v>0</v>
      </c>
      <c r="BA1840" s="6">
        <v>1</v>
      </c>
      <c r="BB1840" s="45">
        <v>0.5</v>
      </c>
      <c r="BC1840" s="6">
        <v>0</v>
      </c>
      <c r="BD1840" s="6">
        <v>0</v>
      </c>
      <c r="BF1840" s="6">
        <v>0.7</v>
      </c>
      <c r="BG1840" s="45">
        <v>1</v>
      </c>
      <c r="BH1840" s="45">
        <v>0.5</v>
      </c>
      <c r="BI1840" s="6">
        <v>0</v>
      </c>
      <c r="BJ1840" s="6">
        <v>0</v>
      </c>
      <c r="BK1840" s="6">
        <v>1</v>
      </c>
      <c r="BL1840" s="45">
        <v>1</v>
      </c>
      <c r="BM1840" s="45">
        <v>0.5</v>
      </c>
      <c r="BN1840" s="6">
        <v>0</v>
      </c>
      <c r="BO1840" s="6">
        <v>0</v>
      </c>
      <c r="BP1840" s="6">
        <v>0</v>
      </c>
      <c r="BQ1840" s="6">
        <v>0</v>
      </c>
      <c r="BR1840" s="45">
        <v>1</v>
      </c>
      <c r="BT1840" s="45">
        <v>0</v>
      </c>
      <c r="BU1840" s="45">
        <v>0.5</v>
      </c>
      <c r="BX1840" s="6">
        <v>0</v>
      </c>
      <c r="BZ1840" s="6">
        <f t="shared" si="84"/>
        <v>7.7</v>
      </c>
      <c r="CA1840" s="6">
        <f t="shared" si="85"/>
        <v>6.7</v>
      </c>
      <c r="CC1840" s="63" t="s">
        <v>4687</v>
      </c>
      <c r="CD1840" s="6" t="s">
        <v>21</v>
      </c>
      <c r="CK1840" s="6" t="s">
        <v>5148</v>
      </c>
      <c r="DC1840" s="6" t="s">
        <v>4434</v>
      </c>
      <c r="DD1840" s="6" t="s">
        <v>3599</v>
      </c>
      <c r="DF1840" s="29">
        <f t="shared" si="86"/>
        <v>0</v>
      </c>
      <c r="DG1840" s="6">
        <v>1</v>
      </c>
    </row>
    <row r="1841" spans="1:111" ht="16" hidden="1" x14ac:dyDescent="0.2">
      <c r="A1841" s="6" t="s">
        <v>3600</v>
      </c>
      <c r="B1841" s="25"/>
      <c r="C1841" s="25"/>
      <c r="F1841" s="25"/>
      <c r="G1841" s="63" t="s">
        <v>3526</v>
      </c>
      <c r="H1841" s="6" t="s">
        <v>7605</v>
      </c>
      <c r="L1841" s="6" t="s">
        <v>2511</v>
      </c>
      <c r="P1841" s="6" t="s">
        <v>31</v>
      </c>
      <c r="Q1841" s="31" t="s">
        <v>987</v>
      </c>
      <c r="X1841" s="6">
        <v>185</v>
      </c>
      <c r="Y1841" s="6">
        <v>0</v>
      </c>
      <c r="Z1841" s="6">
        <v>0</v>
      </c>
      <c r="AA1841" s="6">
        <v>0</v>
      </c>
      <c r="AB1841" s="6">
        <f>SUM(Table2026_09_25[[#This Row],[Number of in-person visits provided in reporting year.]:[Number of video/virtual visits provided in reporting year.]])</f>
        <v>0</v>
      </c>
      <c r="AC1841" s="6" t="s">
        <v>8468</v>
      </c>
      <c r="AD1841" s="6">
        <v>12</v>
      </c>
      <c r="AE1841" s="6">
        <v>47.4</v>
      </c>
      <c r="AG1841" s="6">
        <v>0</v>
      </c>
      <c r="AI1841" s="6" t="s">
        <v>7608</v>
      </c>
      <c r="AJ1841" s="6" t="s">
        <v>7609</v>
      </c>
      <c r="AK1841" s="6" t="s">
        <v>8483</v>
      </c>
      <c r="AL1841" s="26" t="s">
        <v>220</v>
      </c>
      <c r="AQ1841" s="6" t="s">
        <v>43</v>
      </c>
      <c r="AX1841" s="45" t="s">
        <v>18</v>
      </c>
      <c r="AZ1841" s="6">
        <v>0</v>
      </c>
      <c r="BA1841" s="6">
        <v>0.5</v>
      </c>
      <c r="BB1841" s="45">
        <v>0</v>
      </c>
      <c r="BC1841" s="6">
        <v>0.5</v>
      </c>
      <c r="BD1841" s="6">
        <v>0</v>
      </c>
      <c r="BF1841" s="6">
        <v>0.5</v>
      </c>
      <c r="BG1841" s="45">
        <v>0</v>
      </c>
      <c r="BH1841" s="45">
        <v>0</v>
      </c>
      <c r="BI1841" s="6">
        <v>0</v>
      </c>
      <c r="BJ1841" s="6">
        <v>0</v>
      </c>
      <c r="BK1841" s="6">
        <v>1</v>
      </c>
      <c r="BL1841" s="45">
        <v>0</v>
      </c>
      <c r="BM1841" s="45">
        <v>0</v>
      </c>
      <c r="BN1841" s="6">
        <v>0</v>
      </c>
      <c r="BO1841" s="6">
        <v>0</v>
      </c>
      <c r="BP1841" s="6">
        <v>0</v>
      </c>
      <c r="BQ1841" s="6">
        <v>0</v>
      </c>
      <c r="BR1841" s="45">
        <v>0.5</v>
      </c>
      <c r="BT1841" s="45">
        <v>0</v>
      </c>
      <c r="BU1841" s="45">
        <v>0</v>
      </c>
      <c r="BX1841" s="6">
        <v>0</v>
      </c>
      <c r="BZ1841" s="6">
        <f t="shared" si="84"/>
        <v>3</v>
      </c>
      <c r="CA1841" s="6">
        <f t="shared" si="85"/>
        <v>2</v>
      </c>
      <c r="CC1841" s="63" t="s">
        <v>4687</v>
      </c>
      <c r="CD1841" s="6" t="s">
        <v>21</v>
      </c>
      <c r="CK1841" s="6" t="s">
        <v>5148</v>
      </c>
      <c r="DC1841" s="6" t="s">
        <v>4434</v>
      </c>
      <c r="DD1841" s="6" t="s">
        <v>3569</v>
      </c>
      <c r="DF1841" s="29">
        <f t="shared" si="86"/>
        <v>0</v>
      </c>
      <c r="DG1841" s="6">
        <v>1</v>
      </c>
    </row>
    <row r="1842" spans="1:111" ht="16" hidden="1" x14ac:dyDescent="0.2">
      <c r="A1842" s="6" t="s">
        <v>3601</v>
      </c>
      <c r="B1842" s="25"/>
      <c r="C1842" s="25"/>
      <c r="F1842" s="25"/>
      <c r="G1842" s="63" t="s">
        <v>3526</v>
      </c>
      <c r="H1842" s="6" t="s">
        <v>2175</v>
      </c>
      <c r="L1842" s="6" t="s">
        <v>3602</v>
      </c>
      <c r="P1842" s="6" t="s">
        <v>31</v>
      </c>
      <c r="Q1842" s="31" t="s">
        <v>987</v>
      </c>
      <c r="X1842" s="6">
        <v>0</v>
      </c>
      <c r="Y1842" s="6">
        <v>0</v>
      </c>
      <c r="Z1842" s="6">
        <v>0</v>
      </c>
      <c r="AA1842" s="6">
        <v>0</v>
      </c>
      <c r="AB1842" s="6">
        <f>SUM(Table2026_09_25[[#This Row],[Number of in-person visits provided in reporting year.]:[Number of video/virtual visits provided in reporting year.]])</f>
        <v>0</v>
      </c>
      <c r="AC1842" s="6" t="s">
        <v>8468</v>
      </c>
      <c r="AD1842" s="6">
        <v>34</v>
      </c>
      <c r="AE1842" s="6">
        <v>101</v>
      </c>
      <c r="AF1842" s="6" t="s">
        <v>25</v>
      </c>
      <c r="AG1842" s="6">
        <v>0</v>
      </c>
      <c r="AI1842" s="6" t="s">
        <v>4777</v>
      </c>
      <c r="AJ1842" s="6" t="s">
        <v>4778</v>
      </c>
      <c r="AK1842" s="6" t="s">
        <v>8483</v>
      </c>
      <c r="AL1842" s="26" t="s">
        <v>2176</v>
      </c>
      <c r="AQ1842" s="6" t="s">
        <v>107</v>
      </c>
      <c r="AX1842" s="45" t="s">
        <v>18</v>
      </c>
      <c r="AZ1842" s="6">
        <v>2</v>
      </c>
      <c r="BA1842" s="6">
        <v>0</v>
      </c>
      <c r="BB1842" s="45">
        <v>0.6</v>
      </c>
      <c r="BC1842" s="6">
        <v>0.5</v>
      </c>
      <c r="BD1842" s="6">
        <v>0</v>
      </c>
      <c r="BF1842" s="6">
        <v>0.25</v>
      </c>
      <c r="BG1842" s="45">
        <v>1</v>
      </c>
      <c r="BH1842" s="45">
        <v>1</v>
      </c>
      <c r="BI1842" s="6">
        <v>0</v>
      </c>
      <c r="BJ1842" s="6">
        <v>12</v>
      </c>
      <c r="BK1842" s="6">
        <v>1</v>
      </c>
      <c r="BL1842" s="45">
        <v>1</v>
      </c>
      <c r="BM1842" s="45">
        <v>0</v>
      </c>
      <c r="BN1842" s="6">
        <v>0</v>
      </c>
      <c r="BO1842" s="6">
        <v>0</v>
      </c>
      <c r="BP1842" s="6">
        <v>13</v>
      </c>
      <c r="BQ1842" s="6">
        <v>15</v>
      </c>
      <c r="BR1842" s="45">
        <v>0.8</v>
      </c>
      <c r="BT1842" s="45">
        <v>0.5</v>
      </c>
      <c r="BU1842" s="45">
        <v>2</v>
      </c>
      <c r="BX1842" s="6">
        <v>0</v>
      </c>
      <c r="BZ1842" s="6">
        <f t="shared" si="84"/>
        <v>50.65</v>
      </c>
      <c r="CA1842" s="6">
        <f t="shared" si="85"/>
        <v>48.150000000000006</v>
      </c>
      <c r="CC1842" s="63" t="s">
        <v>4687</v>
      </c>
      <c r="CD1842" s="6" t="s">
        <v>21</v>
      </c>
      <c r="CK1842" s="6" t="s">
        <v>7981</v>
      </c>
      <c r="DC1842" s="6" t="s">
        <v>4434</v>
      </c>
      <c r="DD1842" s="6" t="s">
        <v>2179</v>
      </c>
      <c r="DF1842" s="29">
        <f t="shared" si="86"/>
        <v>0</v>
      </c>
      <c r="DG1842" s="6">
        <v>1</v>
      </c>
    </row>
    <row r="1843" spans="1:111" ht="16" hidden="1" x14ac:dyDescent="0.2">
      <c r="A1843" s="6" t="s">
        <v>3603</v>
      </c>
      <c r="B1843" s="25"/>
      <c r="C1843" s="25"/>
      <c r="F1843" s="25"/>
      <c r="G1843" s="63" t="s">
        <v>3526</v>
      </c>
      <c r="H1843" s="6" t="s">
        <v>7880</v>
      </c>
      <c r="L1843" s="6" t="s">
        <v>3604</v>
      </c>
      <c r="P1843" s="6" t="s">
        <v>31</v>
      </c>
      <c r="Q1843" s="31" t="s">
        <v>987</v>
      </c>
      <c r="X1843" s="6">
        <v>303</v>
      </c>
      <c r="Y1843" s="6">
        <v>0</v>
      </c>
      <c r="Z1843" s="6">
        <v>0</v>
      </c>
      <c r="AA1843" s="6">
        <v>0</v>
      </c>
      <c r="AB1843" s="6">
        <f>SUM(Table2026_09_25[[#This Row],[Number of in-person visits provided in reporting year.]:[Number of video/virtual visits provided in reporting year.]])</f>
        <v>0</v>
      </c>
      <c r="AC1843" s="6" t="s">
        <v>8468</v>
      </c>
      <c r="AD1843" s="6">
        <v>52</v>
      </c>
      <c r="AE1843" s="6">
        <v>86</v>
      </c>
      <c r="AF1843" s="6" t="s">
        <v>8026</v>
      </c>
      <c r="AG1843" s="6">
        <v>0</v>
      </c>
      <c r="AI1843" s="6" t="s">
        <v>4496</v>
      </c>
      <c r="AJ1843" s="6" t="s">
        <v>4488</v>
      </c>
      <c r="AK1843" s="6" t="s">
        <v>8483</v>
      </c>
      <c r="AL1843" s="26" t="s">
        <v>950</v>
      </c>
      <c r="AQ1843" s="6" t="s">
        <v>366</v>
      </c>
      <c r="AX1843" s="45" t="s">
        <v>2431</v>
      </c>
      <c r="AZ1843" s="6">
        <v>0</v>
      </c>
      <c r="BA1843" s="6">
        <v>0</v>
      </c>
      <c r="BB1843" s="45">
        <v>1</v>
      </c>
      <c r="BC1843" s="6">
        <v>1</v>
      </c>
      <c r="BD1843" s="6">
        <v>0</v>
      </c>
      <c r="BF1843" s="6">
        <v>0</v>
      </c>
      <c r="BG1843" s="45">
        <v>2</v>
      </c>
      <c r="BH1843" s="45">
        <v>0</v>
      </c>
      <c r="BI1843" s="6">
        <v>0</v>
      </c>
      <c r="BJ1843" s="6">
        <v>7</v>
      </c>
      <c r="BK1843" s="6">
        <v>0</v>
      </c>
      <c r="BL1843" s="45">
        <v>0</v>
      </c>
      <c r="BM1843" s="45">
        <v>0</v>
      </c>
      <c r="BN1843" s="6">
        <v>0</v>
      </c>
      <c r="BO1843" s="6">
        <v>0</v>
      </c>
      <c r="BP1843" s="6">
        <v>14.5</v>
      </c>
      <c r="BQ1843" s="6">
        <v>19.5</v>
      </c>
      <c r="BR1843" s="45">
        <v>2</v>
      </c>
      <c r="BT1843" s="45">
        <v>0.5</v>
      </c>
      <c r="BU1843" s="45">
        <v>1</v>
      </c>
      <c r="BX1843" s="6">
        <v>4</v>
      </c>
      <c r="BY1843" s="6" t="s">
        <v>3605</v>
      </c>
      <c r="BZ1843" s="6">
        <f t="shared" si="84"/>
        <v>48.5</v>
      </c>
      <c r="CA1843" s="6">
        <f t="shared" si="85"/>
        <v>51.5</v>
      </c>
      <c r="CC1843" s="63" t="s">
        <v>4687</v>
      </c>
      <c r="CD1843" s="6" t="s">
        <v>21</v>
      </c>
      <c r="CK1843" s="6" t="s">
        <v>7981</v>
      </c>
      <c r="DA1843" s="68" t="s">
        <v>4541</v>
      </c>
      <c r="DC1843" s="6" t="s">
        <v>4434</v>
      </c>
      <c r="DD1843" s="6" t="s">
        <v>3231</v>
      </c>
      <c r="DF1843" s="29">
        <f t="shared" si="86"/>
        <v>0</v>
      </c>
      <c r="DG1843" s="6">
        <v>1</v>
      </c>
    </row>
    <row r="1844" spans="1:111" ht="16" hidden="1" x14ac:dyDescent="0.2">
      <c r="A1844" s="6" t="s">
        <v>3607</v>
      </c>
      <c r="B1844" s="25"/>
      <c r="C1844" s="25"/>
      <c r="F1844" s="25"/>
      <c r="G1844" s="63" t="s">
        <v>3526</v>
      </c>
      <c r="H1844" s="6" t="s">
        <v>999</v>
      </c>
      <c r="L1844" s="6" t="s">
        <v>3608</v>
      </c>
      <c r="P1844" s="6" t="s">
        <v>31</v>
      </c>
      <c r="Q1844" s="31" t="s">
        <v>987</v>
      </c>
      <c r="X1844" s="6">
        <v>0</v>
      </c>
      <c r="Y1844" s="6">
        <v>3451</v>
      </c>
      <c r="Z1844" s="6">
        <v>0</v>
      </c>
      <c r="AA1844" s="6">
        <v>0</v>
      </c>
      <c r="AB1844" s="6">
        <f>SUM(Table2026_09_25[[#This Row],[Number of in-person visits provided in reporting year.]:[Number of video/virtual visits provided in reporting year.]])</f>
        <v>3451</v>
      </c>
      <c r="AC1844" s="6" t="s">
        <v>8468</v>
      </c>
      <c r="AD1844" s="6">
        <v>0</v>
      </c>
      <c r="AE1844" s="6">
        <v>0</v>
      </c>
      <c r="AG1844" s="6">
        <v>0</v>
      </c>
      <c r="AI1844" s="6" t="s">
        <v>6630</v>
      </c>
      <c r="AJ1844" s="6" t="s">
        <v>6631</v>
      </c>
      <c r="AK1844" s="6" t="s">
        <v>8483</v>
      </c>
      <c r="AL1844" s="26" t="s">
        <v>1000</v>
      </c>
      <c r="AQ1844" s="6" t="s">
        <v>107</v>
      </c>
      <c r="AX1844" s="45" t="s">
        <v>2431</v>
      </c>
      <c r="AZ1844" s="6">
        <v>0</v>
      </c>
      <c r="BA1844" s="6">
        <v>0</v>
      </c>
      <c r="BB1844" s="45">
        <v>0</v>
      </c>
      <c r="BC1844" s="6">
        <v>0</v>
      </c>
      <c r="BD1844" s="6">
        <v>0</v>
      </c>
      <c r="BF1844" s="6">
        <v>0</v>
      </c>
      <c r="BG1844" s="45">
        <v>0</v>
      </c>
      <c r="BH1844" s="45">
        <v>0</v>
      </c>
      <c r="BI1844" s="6">
        <v>0</v>
      </c>
      <c r="BJ1844" s="6">
        <v>0</v>
      </c>
      <c r="BK1844" s="6">
        <v>0</v>
      </c>
      <c r="BL1844" s="45">
        <v>0</v>
      </c>
      <c r="BM1844" s="45">
        <v>0</v>
      </c>
      <c r="BN1844" s="6">
        <v>0</v>
      </c>
      <c r="BO1844" s="6">
        <v>0</v>
      </c>
      <c r="BP1844" s="6">
        <v>0</v>
      </c>
      <c r="BQ1844" s="6">
        <v>0</v>
      </c>
      <c r="BR1844" s="45">
        <v>0</v>
      </c>
      <c r="BT1844" s="45">
        <v>0</v>
      </c>
      <c r="BU1844" s="45">
        <v>0</v>
      </c>
      <c r="BX1844" s="6">
        <v>0</v>
      </c>
      <c r="BZ1844" s="6">
        <f t="shared" si="84"/>
        <v>0</v>
      </c>
      <c r="CA1844" s="6">
        <f t="shared" si="85"/>
        <v>0</v>
      </c>
      <c r="CC1844" s="63" t="s">
        <v>4753</v>
      </c>
      <c r="CD1844" s="6" t="s">
        <v>21</v>
      </c>
      <c r="CK1844" s="6" t="s">
        <v>5148</v>
      </c>
      <c r="DC1844" s="6" t="s">
        <v>4434</v>
      </c>
      <c r="DD1844" s="6" t="s">
        <v>3609</v>
      </c>
      <c r="DF1844" s="29">
        <f t="shared" si="86"/>
        <v>0</v>
      </c>
      <c r="DG1844" s="6">
        <v>1</v>
      </c>
    </row>
    <row r="1845" spans="1:111" ht="16" hidden="1" x14ac:dyDescent="0.2">
      <c r="A1845" s="6" t="s">
        <v>3610</v>
      </c>
      <c r="B1845" s="25"/>
      <c r="C1845" s="25"/>
      <c r="F1845" s="25"/>
      <c r="G1845" s="63" t="s">
        <v>3526</v>
      </c>
      <c r="H1845" s="6" t="s">
        <v>8021</v>
      </c>
      <c r="L1845" s="6" t="s">
        <v>3611</v>
      </c>
      <c r="P1845" s="6" t="s">
        <v>31</v>
      </c>
      <c r="Q1845" s="31" t="s">
        <v>987</v>
      </c>
      <c r="X1845" s="6">
        <v>427</v>
      </c>
      <c r="Y1845" s="6">
        <v>-248</v>
      </c>
      <c r="Z1845" s="6">
        <v>0</v>
      </c>
      <c r="AA1845" s="6">
        <v>248</v>
      </c>
      <c r="AB1845" s="6">
        <f>SUM(Table2026_09_25[[#This Row],[Number of in-person visits provided in reporting year.]:[Number of video/virtual visits provided in reporting year.]])</f>
        <v>0</v>
      </c>
      <c r="AC1845" s="6" t="s">
        <v>8468</v>
      </c>
      <c r="AD1845" s="6">
        <v>25</v>
      </c>
      <c r="AE1845" s="6">
        <v>100</v>
      </c>
      <c r="AF1845" s="6" t="s">
        <v>8026</v>
      </c>
      <c r="AG1845" s="6">
        <v>0</v>
      </c>
      <c r="AI1845" s="6" t="s">
        <v>8024</v>
      </c>
      <c r="AJ1845" s="6" t="s">
        <v>5433</v>
      </c>
      <c r="AK1845" s="6" t="s">
        <v>8483</v>
      </c>
      <c r="AL1845" s="26" t="s">
        <v>3612</v>
      </c>
      <c r="AQ1845" s="6" t="s">
        <v>107</v>
      </c>
      <c r="AX1845" s="45" t="s">
        <v>2431</v>
      </c>
      <c r="AZ1845" s="6">
        <v>0</v>
      </c>
      <c r="BA1845" s="6">
        <v>0</v>
      </c>
      <c r="BB1845" s="45">
        <v>0</v>
      </c>
      <c r="BC1845" s="6">
        <v>0</v>
      </c>
      <c r="BD1845" s="6">
        <v>0</v>
      </c>
      <c r="BF1845" s="6">
        <v>0</v>
      </c>
      <c r="BG1845" s="45">
        <v>0</v>
      </c>
      <c r="BH1845" s="45">
        <v>0</v>
      </c>
      <c r="BI1845" s="6">
        <v>0</v>
      </c>
      <c r="BJ1845" s="6">
        <v>0</v>
      </c>
      <c r="BK1845" s="6">
        <v>0</v>
      </c>
      <c r="BL1845" s="45">
        <v>0</v>
      </c>
      <c r="BM1845" s="45">
        <v>0</v>
      </c>
      <c r="BN1845" s="6">
        <v>0</v>
      </c>
      <c r="BO1845" s="6">
        <v>0</v>
      </c>
      <c r="BP1845" s="6">
        <v>0</v>
      </c>
      <c r="BQ1845" s="6">
        <v>0</v>
      </c>
      <c r="BR1845" s="45">
        <v>0</v>
      </c>
      <c r="BT1845" s="45">
        <v>0</v>
      </c>
      <c r="BU1845" s="45">
        <v>0</v>
      </c>
      <c r="BX1845" s="6">
        <v>0</v>
      </c>
      <c r="BZ1845" s="6">
        <f t="shared" si="84"/>
        <v>0</v>
      </c>
      <c r="CA1845" s="6">
        <f t="shared" si="85"/>
        <v>0</v>
      </c>
      <c r="CC1845" s="63" t="s">
        <v>4687</v>
      </c>
      <c r="CD1845" s="6" t="s">
        <v>21</v>
      </c>
      <c r="CK1845" s="6" t="s">
        <v>7981</v>
      </c>
      <c r="DC1845" s="6" t="s">
        <v>4434</v>
      </c>
      <c r="DD1845" s="6" t="s">
        <v>3613</v>
      </c>
      <c r="DF1845" s="29">
        <f t="shared" si="86"/>
        <v>0</v>
      </c>
      <c r="DG1845" s="6">
        <v>1</v>
      </c>
    </row>
    <row r="1846" spans="1:111" ht="16" hidden="1" x14ac:dyDescent="0.2">
      <c r="A1846" s="6" t="s">
        <v>3614</v>
      </c>
      <c r="B1846" s="25"/>
      <c r="C1846" s="25"/>
      <c r="F1846" s="25"/>
      <c r="G1846" s="63" t="s">
        <v>3526</v>
      </c>
      <c r="H1846" s="6" t="s">
        <v>5215</v>
      </c>
      <c r="L1846" s="6" t="s">
        <v>3611</v>
      </c>
      <c r="P1846" s="6" t="s">
        <v>31</v>
      </c>
      <c r="Q1846" s="31" t="s">
        <v>987</v>
      </c>
      <c r="X1846" s="6">
        <v>1151</v>
      </c>
      <c r="Y1846" s="6">
        <v>0</v>
      </c>
      <c r="Z1846" s="6">
        <v>0</v>
      </c>
      <c r="AA1846" s="6">
        <v>0</v>
      </c>
      <c r="AB1846" s="6">
        <f>SUM(Table2026_09_25[[#This Row],[Number of in-person visits provided in reporting year.]:[Number of video/virtual visits provided in reporting year.]])</f>
        <v>0</v>
      </c>
      <c r="AC1846" s="6" t="s">
        <v>8468</v>
      </c>
      <c r="AD1846" s="6">
        <v>32</v>
      </c>
      <c r="AE1846" s="6">
        <v>95</v>
      </c>
      <c r="AG1846" s="6">
        <v>0</v>
      </c>
      <c r="AI1846" s="6" t="s">
        <v>5223</v>
      </c>
      <c r="AJ1846" s="6" t="s">
        <v>43</v>
      </c>
      <c r="AK1846" s="6" t="s">
        <v>8483</v>
      </c>
      <c r="AL1846" s="26" t="s">
        <v>42</v>
      </c>
      <c r="AQ1846" s="6" t="s">
        <v>43</v>
      </c>
      <c r="AX1846" s="45" t="s">
        <v>2431</v>
      </c>
      <c r="AZ1846" s="6">
        <v>0.5</v>
      </c>
      <c r="BA1846" s="6">
        <v>0</v>
      </c>
      <c r="BB1846" s="45">
        <v>0.5</v>
      </c>
      <c r="BC1846" s="6">
        <v>1</v>
      </c>
      <c r="BD1846" s="6">
        <v>0</v>
      </c>
      <c r="BF1846" s="6">
        <v>0</v>
      </c>
      <c r="BG1846" s="45">
        <v>1</v>
      </c>
      <c r="BH1846" s="45">
        <v>0</v>
      </c>
      <c r="BI1846" s="6">
        <v>0</v>
      </c>
      <c r="BJ1846" s="6">
        <v>0</v>
      </c>
      <c r="BK1846" s="6">
        <v>0.5</v>
      </c>
      <c r="BL1846" s="45">
        <v>1</v>
      </c>
      <c r="BM1846" s="45">
        <v>0.8</v>
      </c>
      <c r="BN1846" s="6">
        <v>0</v>
      </c>
      <c r="BO1846" s="6">
        <v>0</v>
      </c>
      <c r="BP1846" s="6">
        <v>22.4</v>
      </c>
      <c r="BQ1846" s="6">
        <v>7</v>
      </c>
      <c r="BR1846" s="45">
        <v>1</v>
      </c>
      <c r="BT1846" s="45">
        <v>0.1</v>
      </c>
      <c r="BU1846" s="45">
        <v>0</v>
      </c>
      <c r="BX1846" s="6">
        <v>0</v>
      </c>
      <c r="BZ1846" s="6">
        <f t="shared" si="84"/>
        <v>35.800000000000004</v>
      </c>
      <c r="CA1846" s="6">
        <f t="shared" si="85"/>
        <v>34.299999999999997</v>
      </c>
      <c r="CC1846" s="63" t="s">
        <v>4687</v>
      </c>
      <c r="CD1846" s="6" t="s">
        <v>21</v>
      </c>
      <c r="CK1846" s="6" t="s">
        <v>5148</v>
      </c>
      <c r="DC1846" s="6" t="s">
        <v>4434</v>
      </c>
      <c r="DD1846" s="6" t="s">
        <v>3615</v>
      </c>
      <c r="DF1846" s="29">
        <f t="shared" si="86"/>
        <v>0</v>
      </c>
      <c r="DG1846" s="6">
        <v>1</v>
      </c>
    </row>
    <row r="1847" spans="1:111" ht="16" hidden="1" x14ac:dyDescent="0.2">
      <c r="A1847" s="6" t="s">
        <v>3616</v>
      </c>
      <c r="B1847" s="25"/>
      <c r="C1847" s="25"/>
      <c r="F1847" s="25"/>
      <c r="G1847" s="63" t="s">
        <v>3526</v>
      </c>
      <c r="H1847" s="6" t="s">
        <v>4929</v>
      </c>
      <c r="L1847" s="6" t="s">
        <v>3617</v>
      </c>
      <c r="P1847" s="6" t="s">
        <v>31</v>
      </c>
      <c r="Q1847" s="31" t="s">
        <v>987</v>
      </c>
      <c r="X1847" s="6">
        <v>582</v>
      </c>
      <c r="Y1847" s="6">
        <v>0</v>
      </c>
      <c r="Z1847" s="6">
        <v>0</v>
      </c>
      <c r="AA1847" s="6">
        <v>0</v>
      </c>
      <c r="AB1847" s="6">
        <f>SUM(Table2026_09_25[[#This Row],[Number of in-person visits provided in reporting year.]:[Number of video/virtual visits provided in reporting year.]])</f>
        <v>0</v>
      </c>
      <c r="AC1847" s="6" t="s">
        <v>8468</v>
      </c>
      <c r="AD1847" s="6">
        <v>24</v>
      </c>
      <c r="AE1847" s="6">
        <v>98.66</v>
      </c>
      <c r="AF1847" s="6" t="s">
        <v>25</v>
      </c>
      <c r="AG1847" s="6">
        <v>0</v>
      </c>
      <c r="AI1847" s="6" t="s">
        <v>4933</v>
      </c>
      <c r="AJ1847" s="6" t="s">
        <v>149</v>
      </c>
      <c r="AK1847" s="6" t="s">
        <v>8483</v>
      </c>
      <c r="AL1847" s="26" t="s">
        <v>77</v>
      </c>
      <c r="AQ1847" s="6" t="s">
        <v>63</v>
      </c>
      <c r="AX1847" s="45" t="s">
        <v>2431</v>
      </c>
      <c r="AZ1847" s="6">
        <v>0</v>
      </c>
      <c r="BA1847" s="6">
        <v>0</v>
      </c>
      <c r="BB1847" s="45">
        <v>0</v>
      </c>
      <c r="BC1847" s="6">
        <v>2.4</v>
      </c>
      <c r="BD1847" s="6">
        <v>0</v>
      </c>
      <c r="BF1847" s="6">
        <v>0</v>
      </c>
      <c r="BG1847" s="45">
        <v>1.5</v>
      </c>
      <c r="BH1847" s="45">
        <v>0</v>
      </c>
      <c r="BI1847" s="6">
        <v>0</v>
      </c>
      <c r="BJ1847" s="6">
        <v>4.2</v>
      </c>
      <c r="BK1847" s="6">
        <v>0</v>
      </c>
      <c r="BL1847" s="45">
        <v>1</v>
      </c>
      <c r="BM1847" s="45">
        <v>0</v>
      </c>
      <c r="BN1847" s="6">
        <v>0</v>
      </c>
      <c r="BO1847" s="6">
        <v>0</v>
      </c>
      <c r="BP1847" s="6">
        <v>14.7</v>
      </c>
      <c r="BQ1847" s="6">
        <v>6.3</v>
      </c>
      <c r="BR1847" s="45">
        <v>1.5</v>
      </c>
      <c r="BT1847" s="45">
        <v>0</v>
      </c>
      <c r="BU1847" s="45">
        <v>0</v>
      </c>
      <c r="BX1847" s="6">
        <v>0</v>
      </c>
      <c r="BY1847" s="6" t="s">
        <v>3618</v>
      </c>
      <c r="BZ1847" s="6">
        <f t="shared" si="84"/>
        <v>31.599999999999998</v>
      </c>
      <c r="CA1847" s="6">
        <f t="shared" si="85"/>
        <v>29.2</v>
      </c>
      <c r="CC1847" s="63" t="s">
        <v>4687</v>
      </c>
      <c r="CD1847" s="6" t="s">
        <v>21</v>
      </c>
      <c r="CK1847" s="6" t="s">
        <v>5148</v>
      </c>
      <c r="DA1847" s="6" t="s">
        <v>3619</v>
      </c>
      <c r="DC1847" s="6" t="s">
        <v>4434</v>
      </c>
      <c r="DD1847" s="6" t="s">
        <v>3620</v>
      </c>
      <c r="DF1847" s="29">
        <f t="shared" si="86"/>
        <v>0</v>
      </c>
      <c r="DG1847" s="6">
        <v>1</v>
      </c>
    </row>
    <row r="1848" spans="1:111" ht="16" hidden="1" x14ac:dyDescent="0.2">
      <c r="A1848" s="6" t="s">
        <v>3621</v>
      </c>
      <c r="B1848" s="25"/>
      <c r="C1848" s="25"/>
      <c r="F1848" s="25"/>
      <c r="G1848" s="63" t="s">
        <v>3526</v>
      </c>
      <c r="H1848" s="6" t="s">
        <v>8027</v>
      </c>
      <c r="L1848" s="6" t="s">
        <v>2511</v>
      </c>
      <c r="P1848" s="6" t="s">
        <v>31</v>
      </c>
      <c r="Q1848" s="31" t="s">
        <v>987</v>
      </c>
      <c r="X1848" s="6">
        <v>199</v>
      </c>
      <c r="Y1848" s="6">
        <v>0</v>
      </c>
      <c r="Z1848" s="6">
        <v>0</v>
      </c>
      <c r="AA1848" s="6">
        <v>0</v>
      </c>
      <c r="AB1848" s="6">
        <f>SUM(Table2026_09_25[[#This Row],[Number of in-person visits provided in reporting year.]:[Number of video/virtual visits provided in reporting year.]])</f>
        <v>0</v>
      </c>
      <c r="AC1848" s="6" t="s">
        <v>8468</v>
      </c>
      <c r="AD1848" s="6">
        <v>10</v>
      </c>
      <c r="AE1848" s="6">
        <v>81.599999999999994</v>
      </c>
      <c r="AG1848" s="6">
        <v>0</v>
      </c>
      <c r="AI1848" s="6" t="s">
        <v>8227</v>
      </c>
      <c r="AJ1848" s="6" t="s">
        <v>43</v>
      </c>
      <c r="AK1848" s="6" t="s">
        <v>8483</v>
      </c>
      <c r="AL1848" s="26" t="s">
        <v>70</v>
      </c>
      <c r="AQ1848" s="6" t="s">
        <v>43</v>
      </c>
      <c r="AX1848" s="45" t="s">
        <v>18</v>
      </c>
      <c r="AZ1848" s="6">
        <v>0</v>
      </c>
      <c r="BA1848" s="6">
        <v>0</v>
      </c>
      <c r="BB1848" s="45">
        <v>0</v>
      </c>
      <c r="BC1848" s="6">
        <v>0</v>
      </c>
      <c r="BD1848" s="6">
        <v>0</v>
      </c>
      <c r="BF1848" s="6">
        <v>0</v>
      </c>
      <c r="BG1848" s="45">
        <v>0</v>
      </c>
      <c r="BH1848" s="45">
        <v>0</v>
      </c>
      <c r="BI1848" s="6">
        <v>0</v>
      </c>
      <c r="BJ1848" s="6">
        <v>0</v>
      </c>
      <c r="BK1848" s="6">
        <v>0</v>
      </c>
      <c r="BL1848" s="45">
        <v>0</v>
      </c>
      <c r="BM1848" s="45">
        <v>0</v>
      </c>
      <c r="BN1848" s="6">
        <v>0</v>
      </c>
      <c r="BO1848" s="6">
        <v>0</v>
      </c>
      <c r="BP1848" s="6">
        <v>0</v>
      </c>
      <c r="BQ1848" s="6">
        <v>0</v>
      </c>
      <c r="BR1848" s="45">
        <v>0</v>
      </c>
      <c r="BT1848" s="45">
        <v>0</v>
      </c>
      <c r="BU1848" s="45">
        <v>0</v>
      </c>
      <c r="BX1848" s="6">
        <v>0</v>
      </c>
      <c r="BZ1848" s="6">
        <f t="shared" si="84"/>
        <v>0</v>
      </c>
      <c r="CA1848" s="6">
        <f t="shared" si="85"/>
        <v>0</v>
      </c>
      <c r="CC1848" s="63" t="s">
        <v>4687</v>
      </c>
      <c r="CD1848" s="6" t="s">
        <v>21</v>
      </c>
      <c r="CK1848" s="6" t="s">
        <v>5148</v>
      </c>
      <c r="DC1848" s="6" t="s">
        <v>4434</v>
      </c>
      <c r="DD1848" s="6" t="s">
        <v>3596</v>
      </c>
      <c r="DF1848" s="29">
        <f t="shared" si="86"/>
        <v>0</v>
      </c>
      <c r="DG1848" s="6">
        <v>1</v>
      </c>
    </row>
    <row r="1849" spans="1:111" ht="16" hidden="1" x14ac:dyDescent="0.2">
      <c r="A1849" s="6" t="s">
        <v>3622</v>
      </c>
      <c r="B1849" s="25"/>
      <c r="C1849" s="25"/>
      <c r="F1849" s="25"/>
      <c r="G1849" s="63" t="s">
        <v>3526</v>
      </c>
      <c r="H1849" s="6" t="s">
        <v>4763</v>
      </c>
      <c r="L1849" s="6" t="s">
        <v>3623</v>
      </c>
      <c r="P1849" s="6" t="s">
        <v>31</v>
      </c>
      <c r="Q1849" s="31" t="s">
        <v>987</v>
      </c>
      <c r="X1849" s="6">
        <v>0</v>
      </c>
      <c r="Y1849" s="6">
        <v>0</v>
      </c>
      <c r="Z1849" s="6">
        <v>0</v>
      </c>
      <c r="AA1849" s="6">
        <v>0</v>
      </c>
      <c r="AB1849" s="6">
        <f>SUM(Table2026_09_25[[#This Row],[Number of in-person visits provided in reporting year.]:[Number of video/virtual visits provided in reporting year.]])</f>
        <v>0</v>
      </c>
      <c r="AC1849" s="6" t="s">
        <v>8468</v>
      </c>
      <c r="AD1849" s="6">
        <v>12</v>
      </c>
      <c r="AE1849" s="6">
        <v>100</v>
      </c>
      <c r="AG1849" s="6">
        <v>0</v>
      </c>
      <c r="AI1849" s="6" t="s">
        <v>3624</v>
      </c>
      <c r="AJ1849" s="6" t="s">
        <v>4766</v>
      </c>
      <c r="AK1849" s="6" t="s">
        <v>8483</v>
      </c>
      <c r="AL1849" s="26" t="s">
        <v>4767</v>
      </c>
      <c r="AQ1849" s="6" t="s">
        <v>107</v>
      </c>
      <c r="AX1849" s="45" t="s">
        <v>2431</v>
      </c>
      <c r="AZ1849" s="6">
        <v>0</v>
      </c>
      <c r="BA1849" s="6">
        <v>0</v>
      </c>
      <c r="BB1849" s="45">
        <v>0</v>
      </c>
      <c r="BC1849" s="6">
        <v>0</v>
      </c>
      <c r="BD1849" s="6">
        <v>0.3</v>
      </c>
      <c r="BF1849" s="6">
        <v>0</v>
      </c>
      <c r="BG1849" s="45">
        <v>0</v>
      </c>
      <c r="BH1849" s="45">
        <v>0.33</v>
      </c>
      <c r="BI1849" s="6">
        <v>0</v>
      </c>
      <c r="BJ1849" s="6">
        <v>9.1999999999999993</v>
      </c>
      <c r="BK1849" s="6">
        <v>0</v>
      </c>
      <c r="BL1849" s="45">
        <v>0.33</v>
      </c>
      <c r="BM1849" s="45">
        <v>0.33</v>
      </c>
      <c r="BN1849" s="6">
        <v>1</v>
      </c>
      <c r="BO1849" s="6">
        <v>0</v>
      </c>
      <c r="BP1849" s="6">
        <v>6.5</v>
      </c>
      <c r="BQ1849" s="6">
        <v>7.3</v>
      </c>
      <c r="BR1849" s="45">
        <v>0.17</v>
      </c>
      <c r="BT1849" s="45">
        <v>0</v>
      </c>
      <c r="BU1849" s="45">
        <v>0</v>
      </c>
      <c r="BX1849" s="6">
        <v>0.5</v>
      </c>
      <c r="BY1849" s="6" t="s">
        <v>3625</v>
      </c>
      <c r="BZ1849" s="6">
        <f t="shared" si="84"/>
        <v>25.460000000000004</v>
      </c>
      <c r="CA1849" s="6">
        <f t="shared" si="85"/>
        <v>24.66</v>
      </c>
      <c r="CC1849" s="63" t="s">
        <v>4687</v>
      </c>
      <c r="CD1849" s="6" t="s">
        <v>3626</v>
      </c>
      <c r="CK1849" s="6" t="s">
        <v>5148</v>
      </c>
      <c r="DC1849" s="6" t="s">
        <v>4434</v>
      </c>
      <c r="DD1849" s="6" t="s">
        <v>3627</v>
      </c>
      <c r="DF1849" s="29">
        <f t="shared" si="86"/>
        <v>0</v>
      </c>
      <c r="DG1849" s="6">
        <v>1</v>
      </c>
    </row>
    <row r="1850" spans="1:111" ht="16" hidden="1" x14ac:dyDescent="0.2">
      <c r="A1850" s="6" t="s">
        <v>3628</v>
      </c>
      <c r="B1850" s="25"/>
      <c r="C1850" s="25"/>
      <c r="F1850" s="25"/>
      <c r="G1850" s="63" t="s">
        <v>3526</v>
      </c>
      <c r="H1850" s="6" t="s">
        <v>4718</v>
      </c>
      <c r="L1850" s="6" t="s">
        <v>3629</v>
      </c>
      <c r="P1850" s="6" t="s">
        <v>2543</v>
      </c>
      <c r="Q1850" s="6" t="s">
        <v>4730</v>
      </c>
      <c r="X1850" s="6">
        <v>446</v>
      </c>
      <c r="Y1850" s="6">
        <v>780</v>
      </c>
      <c r="Z1850" s="6">
        <v>446</v>
      </c>
      <c r="AA1850" s="6">
        <v>0</v>
      </c>
      <c r="AB1850" s="6">
        <f>SUM(Table2026_09_25[[#This Row],[Number of in-person visits provided in reporting year.]:[Number of video/virtual visits provided in reporting year.]])</f>
        <v>1226</v>
      </c>
      <c r="AC1850" s="6" t="s">
        <v>8468</v>
      </c>
      <c r="AD1850" s="6">
        <v>0</v>
      </c>
      <c r="AE1850" s="6">
        <v>0</v>
      </c>
      <c r="AF1850" s="6" t="s">
        <v>4682</v>
      </c>
      <c r="AG1850" s="6">
        <v>0</v>
      </c>
      <c r="AI1850" s="6" t="s">
        <v>4719</v>
      </c>
      <c r="AJ1850" s="6" t="s">
        <v>4716</v>
      </c>
      <c r="AK1850" s="6" t="s">
        <v>8483</v>
      </c>
      <c r="AL1850" s="26" t="s">
        <v>252</v>
      </c>
      <c r="AQ1850" s="6" t="s">
        <v>43</v>
      </c>
      <c r="AX1850" s="45" t="s">
        <v>2431</v>
      </c>
      <c r="AZ1850" s="6">
        <v>0</v>
      </c>
      <c r="BA1850" s="6">
        <v>0</v>
      </c>
      <c r="BB1850" s="45">
        <v>0</v>
      </c>
      <c r="BC1850" s="6">
        <v>0</v>
      </c>
      <c r="BD1850" s="6">
        <v>0</v>
      </c>
      <c r="BF1850" s="6">
        <v>0</v>
      </c>
      <c r="BG1850" s="45">
        <v>0</v>
      </c>
      <c r="BH1850" s="45">
        <v>0</v>
      </c>
      <c r="BI1850" s="6">
        <v>0</v>
      </c>
      <c r="BJ1850" s="6">
        <v>3</v>
      </c>
      <c r="BK1850" s="6">
        <v>0</v>
      </c>
      <c r="BL1850" s="45">
        <v>0</v>
      </c>
      <c r="BM1850" s="45">
        <v>0</v>
      </c>
      <c r="BN1850" s="6">
        <v>0</v>
      </c>
      <c r="BO1850" s="6">
        <v>0</v>
      </c>
      <c r="BP1850" s="6">
        <v>3</v>
      </c>
      <c r="BQ1850" s="6">
        <v>0</v>
      </c>
      <c r="BR1850" s="45">
        <v>0</v>
      </c>
      <c r="BT1850" s="45">
        <v>0</v>
      </c>
      <c r="BU1850" s="45">
        <v>0</v>
      </c>
      <c r="BX1850" s="6">
        <v>0</v>
      </c>
      <c r="BZ1850" s="6">
        <f t="shared" si="84"/>
        <v>6</v>
      </c>
      <c r="CA1850" s="6">
        <f t="shared" si="85"/>
        <v>6</v>
      </c>
      <c r="CC1850" s="63" t="s">
        <v>21</v>
      </c>
      <c r="CD1850" s="6" t="s">
        <v>21</v>
      </c>
      <c r="CK1850" s="6" t="s">
        <v>5148</v>
      </c>
      <c r="DC1850" s="6" t="s">
        <v>4434</v>
      </c>
      <c r="DD1850" s="6" t="s">
        <v>699</v>
      </c>
      <c r="DF1850" s="29">
        <f t="shared" si="86"/>
        <v>0</v>
      </c>
      <c r="DG1850" s="6">
        <v>1</v>
      </c>
    </row>
    <row r="1851" spans="1:111" ht="16" hidden="1" x14ac:dyDescent="0.2">
      <c r="A1851" s="6" t="s">
        <v>3630</v>
      </c>
      <c r="B1851" s="25"/>
      <c r="C1851" s="25"/>
      <c r="F1851" s="25"/>
      <c r="G1851" s="63" t="s">
        <v>3526</v>
      </c>
      <c r="H1851" s="6" t="s">
        <v>2534</v>
      </c>
      <c r="L1851" s="6" t="s">
        <v>2533</v>
      </c>
      <c r="P1851" s="6" t="s">
        <v>2543</v>
      </c>
      <c r="Q1851" s="6" t="s">
        <v>4730</v>
      </c>
      <c r="X1851" s="6">
        <v>17</v>
      </c>
      <c r="Y1851" s="6">
        <v>0</v>
      </c>
      <c r="Z1851" s="6">
        <v>0</v>
      </c>
      <c r="AA1851" s="6">
        <v>0</v>
      </c>
      <c r="AB1851" s="6">
        <f>SUM(Table2026_09_25[[#This Row],[Number of in-person visits provided in reporting year.]:[Number of video/virtual visits provided in reporting year.]])</f>
        <v>0</v>
      </c>
      <c r="AC1851" s="6" t="s">
        <v>8468</v>
      </c>
      <c r="AD1851" s="6">
        <v>16</v>
      </c>
      <c r="AE1851" s="6">
        <v>98</v>
      </c>
      <c r="AF1851" s="6" t="s">
        <v>8026</v>
      </c>
      <c r="AG1851" s="6">
        <v>120</v>
      </c>
      <c r="AI1851" s="6" t="s">
        <v>2535</v>
      </c>
      <c r="AJ1851" s="6" t="s">
        <v>6906</v>
      </c>
      <c r="AK1851" s="6" t="s">
        <v>8483</v>
      </c>
      <c r="AL1851" s="26" t="s">
        <v>2536</v>
      </c>
      <c r="AQ1851" s="6" t="s">
        <v>107</v>
      </c>
      <c r="AX1851" s="45" t="s">
        <v>2431</v>
      </c>
      <c r="AZ1851" s="6">
        <v>0</v>
      </c>
      <c r="BA1851" s="6">
        <v>0</v>
      </c>
      <c r="BB1851" s="45">
        <v>0.75</v>
      </c>
      <c r="BC1851" s="6">
        <v>0</v>
      </c>
      <c r="BD1851" s="6">
        <v>0</v>
      </c>
      <c r="BF1851" s="6">
        <v>0</v>
      </c>
      <c r="BG1851" s="45">
        <v>0</v>
      </c>
      <c r="BH1851" s="45">
        <v>0</v>
      </c>
      <c r="BI1851" s="6">
        <v>0</v>
      </c>
      <c r="BJ1851" s="6">
        <v>14.44</v>
      </c>
      <c r="BK1851" s="6">
        <v>0</v>
      </c>
      <c r="BL1851" s="45">
        <v>0</v>
      </c>
      <c r="BM1851" s="45">
        <v>0</v>
      </c>
      <c r="BN1851" s="6">
        <v>0.3</v>
      </c>
      <c r="BO1851" s="6">
        <v>0</v>
      </c>
      <c r="BP1851" s="6">
        <v>1.4</v>
      </c>
      <c r="BQ1851" s="6">
        <v>4.49</v>
      </c>
      <c r="BR1851" s="45">
        <v>0.2</v>
      </c>
      <c r="BT1851" s="45">
        <v>0</v>
      </c>
      <c r="BU1851" s="45">
        <v>1.4</v>
      </c>
      <c r="BX1851" s="6">
        <v>0.6</v>
      </c>
      <c r="BY1851" s="6" t="s">
        <v>3631</v>
      </c>
      <c r="BZ1851" s="6">
        <f t="shared" si="84"/>
        <v>22.98</v>
      </c>
      <c r="CA1851" s="6">
        <f t="shared" si="85"/>
        <v>23.28</v>
      </c>
      <c r="CC1851" s="63" t="s">
        <v>4687</v>
      </c>
      <c r="CD1851" s="6" t="s">
        <v>21</v>
      </c>
      <c r="CK1851" s="6" t="s">
        <v>7981</v>
      </c>
      <c r="DC1851" s="6" t="s">
        <v>4434</v>
      </c>
      <c r="DD1851" s="6" t="s">
        <v>2539</v>
      </c>
      <c r="DF1851" s="29">
        <f t="shared" si="86"/>
        <v>0</v>
      </c>
      <c r="DG1851" s="6">
        <v>1</v>
      </c>
    </row>
    <row r="1852" spans="1:111" ht="16" hidden="1" x14ac:dyDescent="0.2">
      <c r="A1852" s="6" t="s">
        <v>3632</v>
      </c>
      <c r="B1852" s="25"/>
      <c r="C1852" s="25"/>
      <c r="F1852" s="25"/>
      <c r="G1852" s="63" t="s">
        <v>3526</v>
      </c>
      <c r="H1852" s="6" t="s">
        <v>5627</v>
      </c>
      <c r="L1852" s="6" t="s">
        <v>265</v>
      </c>
      <c r="P1852" s="6" t="s">
        <v>88</v>
      </c>
      <c r="Q1852" s="45" t="s">
        <v>446</v>
      </c>
      <c r="X1852" s="6">
        <v>554</v>
      </c>
      <c r="Y1852" s="6">
        <v>1705</v>
      </c>
      <c r="Z1852" s="6">
        <v>164</v>
      </c>
      <c r="AA1852" s="6">
        <v>75</v>
      </c>
      <c r="AB1852" s="6">
        <f>SUM(Table2026_09_25[[#This Row],[Number of in-person visits provided in reporting year.]:[Number of video/virtual visits provided in reporting year.]])</f>
        <v>1944</v>
      </c>
      <c r="AC1852" s="6" t="s">
        <v>8469</v>
      </c>
      <c r="AD1852" s="6">
        <v>0</v>
      </c>
      <c r="AE1852" s="6">
        <v>0</v>
      </c>
      <c r="AF1852" s="6" t="s">
        <v>4682</v>
      </c>
      <c r="AG1852" s="6">
        <v>100</v>
      </c>
      <c r="AI1852" s="6" t="s">
        <v>5630</v>
      </c>
      <c r="AJ1852" s="6" t="s">
        <v>43</v>
      </c>
      <c r="AK1852" s="6" t="s">
        <v>8483</v>
      </c>
      <c r="AL1852" s="26" t="s">
        <v>2830</v>
      </c>
      <c r="AQ1852" s="6" t="s">
        <v>43</v>
      </c>
      <c r="AX1852" s="45" t="s">
        <v>2431</v>
      </c>
      <c r="AZ1852" s="6">
        <v>0</v>
      </c>
      <c r="BA1852" s="6">
        <v>2.02</v>
      </c>
      <c r="BB1852" s="45">
        <v>0</v>
      </c>
      <c r="BC1852" s="6">
        <v>0</v>
      </c>
      <c r="BD1852" s="6">
        <v>0</v>
      </c>
      <c r="BF1852" s="6">
        <v>0</v>
      </c>
      <c r="BG1852" s="45">
        <v>0</v>
      </c>
      <c r="BH1852" s="45">
        <v>0</v>
      </c>
      <c r="BI1852" s="6">
        <v>0</v>
      </c>
      <c r="BJ1852" s="6">
        <v>0</v>
      </c>
      <c r="BK1852" s="6">
        <v>0</v>
      </c>
      <c r="BL1852" s="45">
        <v>0</v>
      </c>
      <c r="BM1852" s="45">
        <v>0</v>
      </c>
      <c r="BN1852" s="6">
        <v>0</v>
      </c>
      <c r="BO1852" s="6">
        <v>0</v>
      </c>
      <c r="BP1852" s="6">
        <v>0</v>
      </c>
      <c r="BQ1852" s="6">
        <v>0</v>
      </c>
      <c r="BR1852" s="45">
        <v>0</v>
      </c>
      <c r="BT1852" s="45">
        <v>0</v>
      </c>
      <c r="BU1852" s="45">
        <v>0</v>
      </c>
      <c r="BX1852" s="6">
        <v>0</v>
      </c>
      <c r="BZ1852" s="6">
        <f t="shared" si="84"/>
        <v>2.02</v>
      </c>
      <c r="CA1852" s="6">
        <f t="shared" si="85"/>
        <v>0</v>
      </c>
      <c r="CC1852" s="63" t="s">
        <v>4753</v>
      </c>
      <c r="CD1852" s="6" t="s">
        <v>3633</v>
      </c>
      <c r="CK1852" s="6" t="s">
        <v>5148</v>
      </c>
      <c r="DA1852" s="6" t="s">
        <v>3634</v>
      </c>
      <c r="DC1852" s="6" t="s">
        <v>4434</v>
      </c>
      <c r="DD1852" s="6" t="s">
        <v>3569</v>
      </c>
      <c r="DF1852" s="29">
        <f t="shared" si="86"/>
        <v>0</v>
      </c>
      <c r="DG1852" s="6">
        <v>1</v>
      </c>
    </row>
    <row r="1853" spans="1:111" ht="16" hidden="1" x14ac:dyDescent="0.2">
      <c r="A1853" s="6" t="s">
        <v>3635</v>
      </c>
      <c r="B1853" s="25"/>
      <c r="C1853" s="25"/>
      <c r="F1853" s="25"/>
      <c r="G1853" s="63" t="s">
        <v>3526</v>
      </c>
      <c r="H1853" s="6" t="s">
        <v>3513</v>
      </c>
      <c r="L1853" s="6" t="s">
        <v>3548</v>
      </c>
      <c r="P1853" s="6" t="s">
        <v>101</v>
      </c>
      <c r="Q1853" s="6" t="s">
        <v>4773</v>
      </c>
      <c r="X1853" s="6">
        <v>1103</v>
      </c>
      <c r="Y1853" s="6">
        <v>12292</v>
      </c>
      <c r="Z1853" s="6">
        <v>3132</v>
      </c>
      <c r="AA1853" s="6">
        <v>0</v>
      </c>
      <c r="AB1853" s="6">
        <f>SUM(Table2026_09_25[[#This Row],[Number of in-person visits provided in reporting year.]:[Number of video/virtual visits provided in reporting year.]])</f>
        <v>15424</v>
      </c>
      <c r="AC1853" s="6" t="s">
        <v>8469</v>
      </c>
      <c r="AD1853" s="6">
        <v>0</v>
      </c>
      <c r="AE1853" s="6">
        <v>0</v>
      </c>
      <c r="AF1853" s="6" t="s">
        <v>8026</v>
      </c>
      <c r="AG1853" s="6">
        <v>3</v>
      </c>
      <c r="AI1853" s="6" t="s">
        <v>3636</v>
      </c>
      <c r="AJ1853" s="6" t="s">
        <v>7146</v>
      </c>
      <c r="AK1853" s="6" t="s">
        <v>8483</v>
      </c>
      <c r="AL1853" s="26" t="s">
        <v>3549</v>
      </c>
      <c r="AQ1853" s="6" t="s">
        <v>63</v>
      </c>
      <c r="AX1853" s="45" t="s">
        <v>18</v>
      </c>
      <c r="AZ1853" s="6">
        <v>3</v>
      </c>
      <c r="BA1853" s="6">
        <v>0</v>
      </c>
      <c r="BB1853" s="45">
        <v>0</v>
      </c>
      <c r="BC1853" s="6">
        <v>0</v>
      </c>
      <c r="BD1853" s="6">
        <v>0</v>
      </c>
      <c r="BF1853" s="6">
        <v>0</v>
      </c>
      <c r="BG1853" s="45">
        <v>0</v>
      </c>
      <c r="BH1853" s="45">
        <v>0</v>
      </c>
      <c r="BI1853" s="6">
        <v>6</v>
      </c>
      <c r="BJ1853" s="6">
        <v>0</v>
      </c>
      <c r="BK1853" s="6">
        <v>0</v>
      </c>
      <c r="BL1853" s="45">
        <v>0</v>
      </c>
      <c r="BM1853" s="45">
        <v>0</v>
      </c>
      <c r="BN1853" s="6">
        <v>0</v>
      </c>
      <c r="BO1853" s="6">
        <v>0</v>
      </c>
      <c r="BP1853" s="6">
        <v>0</v>
      </c>
      <c r="BQ1853" s="6">
        <v>0</v>
      </c>
      <c r="BR1853" s="45">
        <v>0</v>
      </c>
      <c r="BT1853" s="45">
        <v>0</v>
      </c>
      <c r="BU1853" s="45">
        <v>0</v>
      </c>
      <c r="BX1853" s="6">
        <v>0</v>
      </c>
      <c r="BZ1853" s="6">
        <f t="shared" si="84"/>
        <v>9</v>
      </c>
      <c r="CA1853" s="6">
        <f t="shared" si="85"/>
        <v>6</v>
      </c>
      <c r="CC1853" s="63" t="s">
        <v>4753</v>
      </c>
      <c r="CD1853" s="6" t="s">
        <v>21</v>
      </c>
      <c r="CK1853" s="6" t="s">
        <v>7981</v>
      </c>
      <c r="DC1853" s="6" t="s">
        <v>4434</v>
      </c>
      <c r="DD1853" s="6" t="s">
        <v>3550</v>
      </c>
      <c r="DF1853" s="29">
        <f t="shared" si="86"/>
        <v>0</v>
      </c>
      <c r="DG1853" s="6">
        <v>1</v>
      </c>
    </row>
    <row r="1854" spans="1:111" ht="16" hidden="1" x14ac:dyDescent="0.2">
      <c r="A1854" s="6" t="s">
        <v>3637</v>
      </c>
      <c r="B1854" s="25"/>
      <c r="C1854" s="25"/>
      <c r="F1854" s="25"/>
      <c r="G1854" s="63" t="s">
        <v>3526</v>
      </c>
      <c r="H1854" s="6" t="s">
        <v>3519</v>
      </c>
      <c r="L1854" s="6" t="s">
        <v>3638</v>
      </c>
      <c r="P1854" s="6" t="s">
        <v>3530</v>
      </c>
      <c r="Q1854" s="6" t="s">
        <v>4773</v>
      </c>
      <c r="X1854" s="6">
        <v>215</v>
      </c>
      <c r="Y1854" s="6">
        <v>863</v>
      </c>
      <c r="Z1854" s="6">
        <v>0</v>
      </c>
      <c r="AA1854" s="6">
        <v>0</v>
      </c>
      <c r="AB1854" s="6">
        <f>SUM(Table2026_09_25[[#This Row],[Number of in-person visits provided in reporting year.]:[Number of video/virtual visits provided in reporting year.]])</f>
        <v>863</v>
      </c>
      <c r="AC1854" s="6" t="s">
        <v>8469</v>
      </c>
      <c r="AD1854" s="6">
        <v>0</v>
      </c>
      <c r="AE1854" s="6">
        <v>0</v>
      </c>
      <c r="AG1854" s="6">
        <v>0</v>
      </c>
      <c r="AI1854" s="6" t="s">
        <v>8267</v>
      </c>
      <c r="AJ1854" s="6" t="s">
        <v>149</v>
      </c>
      <c r="AK1854" s="6" t="s">
        <v>8483</v>
      </c>
      <c r="AL1854" s="26" t="s">
        <v>3639</v>
      </c>
      <c r="AQ1854" s="6" t="s">
        <v>63</v>
      </c>
      <c r="AX1854" s="45" t="s">
        <v>2478</v>
      </c>
      <c r="AZ1854" s="6">
        <v>0</v>
      </c>
      <c r="BA1854" s="6">
        <v>0</v>
      </c>
      <c r="BB1854" s="45">
        <v>0</v>
      </c>
      <c r="BC1854" s="6">
        <v>0</v>
      </c>
      <c r="BD1854" s="6">
        <v>0</v>
      </c>
      <c r="BF1854" s="6">
        <v>1</v>
      </c>
      <c r="BG1854" s="45">
        <v>1</v>
      </c>
      <c r="BH1854" s="45">
        <v>0</v>
      </c>
      <c r="BI1854" s="6">
        <v>0</v>
      </c>
      <c r="BJ1854" s="6">
        <v>0</v>
      </c>
      <c r="BK1854" s="6">
        <v>0</v>
      </c>
      <c r="BL1854" s="45">
        <v>1</v>
      </c>
      <c r="BM1854" s="45">
        <v>0</v>
      </c>
      <c r="BN1854" s="6">
        <v>0</v>
      </c>
      <c r="BO1854" s="6">
        <v>0</v>
      </c>
      <c r="BP1854" s="6">
        <v>1</v>
      </c>
      <c r="BQ1854" s="6">
        <v>0</v>
      </c>
      <c r="BR1854" s="45">
        <v>0</v>
      </c>
      <c r="BT1854" s="45">
        <v>0</v>
      </c>
      <c r="BU1854" s="45">
        <v>1</v>
      </c>
      <c r="BX1854" s="6">
        <v>0</v>
      </c>
      <c r="BZ1854" s="6">
        <f t="shared" si="84"/>
        <v>5</v>
      </c>
      <c r="CA1854" s="6">
        <f t="shared" si="85"/>
        <v>5</v>
      </c>
      <c r="CC1854" s="63" t="s">
        <v>4687</v>
      </c>
      <c r="CD1854" s="6" t="s">
        <v>3640</v>
      </c>
      <c r="CK1854" s="6" t="s">
        <v>5148</v>
      </c>
      <c r="DC1854" s="6" t="s">
        <v>4434</v>
      </c>
      <c r="DD1854" s="6" t="s">
        <v>3641</v>
      </c>
      <c r="DF1854" s="29">
        <f t="shared" si="86"/>
        <v>0</v>
      </c>
      <c r="DG1854" s="6">
        <v>1</v>
      </c>
    </row>
    <row r="1855" spans="1:111" ht="16" hidden="1" x14ac:dyDescent="0.2">
      <c r="A1855" s="6" t="s">
        <v>3642</v>
      </c>
      <c r="B1855" s="25"/>
      <c r="C1855" s="25"/>
      <c r="F1855" s="25"/>
      <c r="G1855" s="63" t="s">
        <v>3526</v>
      </c>
      <c r="H1855" s="6" t="s">
        <v>2498</v>
      </c>
      <c r="L1855" s="6" t="s">
        <v>3643</v>
      </c>
      <c r="P1855" s="6" t="s">
        <v>3530</v>
      </c>
      <c r="Q1855" s="6" t="s">
        <v>4773</v>
      </c>
      <c r="X1855" s="6">
        <v>0</v>
      </c>
      <c r="Y1855" s="6">
        <v>36</v>
      </c>
      <c r="Z1855" s="6">
        <v>0</v>
      </c>
      <c r="AA1855" s="6">
        <v>84</v>
      </c>
      <c r="AB1855" s="6">
        <f>SUM(Table2026_09_25[[#This Row],[Number of in-person visits provided in reporting year.]:[Number of video/virtual visits provided in reporting year.]])</f>
        <v>120</v>
      </c>
      <c r="AC1855" s="6" t="s">
        <v>8469</v>
      </c>
      <c r="AD1855" s="6">
        <v>0</v>
      </c>
      <c r="AE1855" s="6">
        <v>0</v>
      </c>
      <c r="AG1855" s="6">
        <v>0</v>
      </c>
      <c r="AI1855" s="6" t="s">
        <v>8221</v>
      </c>
      <c r="AJ1855" s="6" t="s">
        <v>149</v>
      </c>
      <c r="AK1855" s="6" t="s">
        <v>8483</v>
      </c>
      <c r="AL1855" s="26" t="s">
        <v>8222</v>
      </c>
      <c r="AQ1855" s="6" t="s">
        <v>63</v>
      </c>
      <c r="AX1855" s="45" t="s">
        <v>2478</v>
      </c>
      <c r="AZ1855" s="6">
        <v>0</v>
      </c>
      <c r="BA1855" s="6">
        <v>0</v>
      </c>
      <c r="BB1855" s="45">
        <v>0</v>
      </c>
      <c r="BC1855" s="6">
        <v>0</v>
      </c>
      <c r="BD1855" s="6">
        <v>0</v>
      </c>
      <c r="BF1855" s="6">
        <v>0</v>
      </c>
      <c r="BG1855" s="45">
        <v>0</v>
      </c>
      <c r="BH1855" s="45">
        <v>0</v>
      </c>
      <c r="BI1855" s="6">
        <v>0</v>
      </c>
      <c r="BJ1855" s="6">
        <v>0</v>
      </c>
      <c r="BK1855" s="6">
        <v>0</v>
      </c>
      <c r="BL1855" s="45">
        <v>0</v>
      </c>
      <c r="BM1855" s="45">
        <v>0</v>
      </c>
      <c r="BN1855" s="6">
        <v>0</v>
      </c>
      <c r="BO1855" s="6">
        <v>0</v>
      </c>
      <c r="BP1855" s="6">
        <v>1</v>
      </c>
      <c r="BQ1855" s="6">
        <v>0</v>
      </c>
      <c r="BR1855" s="45">
        <v>0</v>
      </c>
      <c r="BT1855" s="45">
        <v>0</v>
      </c>
      <c r="BU1855" s="45">
        <v>0</v>
      </c>
      <c r="BX1855" s="6">
        <v>0</v>
      </c>
      <c r="BZ1855" s="6">
        <f t="shared" ref="BZ1855:BZ1918" si="87">SUM(AY1855:BW1855)</f>
        <v>1</v>
      </c>
      <c r="CA1855" s="6">
        <f t="shared" ref="CA1855:CA1918" si="88">(SUM(BB1855))+(SUM(BE1855:BM1855))+(SUM(BO1855:BV1855))+BX1855</f>
        <v>1</v>
      </c>
      <c r="CC1855" s="63" t="s">
        <v>21</v>
      </c>
      <c r="CD1855" s="6" t="s">
        <v>21</v>
      </c>
      <c r="CK1855" s="6" t="s">
        <v>5148</v>
      </c>
      <c r="DC1855" s="6" t="s">
        <v>4434</v>
      </c>
      <c r="DD1855" s="6" t="s">
        <v>3644</v>
      </c>
      <c r="DF1855" s="29">
        <f t="shared" ref="DF1855:DF1918" si="89">SUBTOTAL(103,G1855)</f>
        <v>0</v>
      </c>
      <c r="DG1855" s="6">
        <v>1</v>
      </c>
    </row>
    <row r="1856" spans="1:111" ht="16" hidden="1" x14ac:dyDescent="0.2">
      <c r="A1856" s="6" t="s">
        <v>3645</v>
      </c>
      <c r="B1856" s="25"/>
      <c r="C1856" s="25"/>
      <c r="F1856" s="25"/>
      <c r="G1856" s="63" t="s">
        <v>3526</v>
      </c>
      <c r="H1856" s="6" t="s">
        <v>4929</v>
      </c>
      <c r="L1856" s="6" t="s">
        <v>3646</v>
      </c>
      <c r="P1856" s="6" t="s">
        <v>3530</v>
      </c>
      <c r="Q1856" s="6" t="s">
        <v>4773</v>
      </c>
      <c r="X1856" s="6">
        <v>138</v>
      </c>
      <c r="Y1856" s="6">
        <v>396</v>
      </c>
      <c r="Z1856" s="6">
        <v>121</v>
      </c>
      <c r="AA1856" s="6">
        <v>0</v>
      </c>
      <c r="AB1856" s="6">
        <f>SUM(Table2026_09_25[[#This Row],[Number of in-person visits provided in reporting year.]:[Number of video/virtual visits provided in reporting year.]])</f>
        <v>517</v>
      </c>
      <c r="AC1856" s="6" t="s">
        <v>8469</v>
      </c>
      <c r="AD1856" s="6">
        <v>0</v>
      </c>
      <c r="AE1856" s="6">
        <v>0</v>
      </c>
      <c r="AF1856" s="6" t="s">
        <v>4682</v>
      </c>
      <c r="AG1856" s="6">
        <v>35</v>
      </c>
      <c r="AI1856" s="6" t="s">
        <v>4933</v>
      </c>
      <c r="AJ1856" s="6" t="s">
        <v>149</v>
      </c>
      <c r="AK1856" s="6" t="s">
        <v>8483</v>
      </c>
      <c r="AL1856" s="26" t="s">
        <v>77</v>
      </c>
      <c r="AQ1856" s="6" t="s">
        <v>63</v>
      </c>
      <c r="AX1856" s="45" t="s">
        <v>2431</v>
      </c>
      <c r="AZ1856" s="6">
        <v>0</v>
      </c>
      <c r="BA1856" s="6">
        <v>0</v>
      </c>
      <c r="BB1856" s="45">
        <v>0</v>
      </c>
      <c r="BC1856" s="6">
        <v>0.21</v>
      </c>
      <c r="BD1856" s="6">
        <v>0</v>
      </c>
      <c r="BF1856" s="6">
        <v>0</v>
      </c>
      <c r="BG1856" s="45">
        <v>0</v>
      </c>
      <c r="BH1856" s="45">
        <v>0</v>
      </c>
      <c r="BI1856" s="6">
        <v>0</v>
      </c>
      <c r="BJ1856" s="6">
        <v>0</v>
      </c>
      <c r="BK1856" s="6">
        <v>0</v>
      </c>
      <c r="BL1856" s="45">
        <v>1</v>
      </c>
      <c r="BM1856" s="45">
        <v>0</v>
      </c>
      <c r="BN1856" s="6">
        <v>0</v>
      </c>
      <c r="BO1856" s="6">
        <v>0</v>
      </c>
      <c r="BP1856" s="6">
        <v>0</v>
      </c>
      <c r="BQ1856" s="6">
        <v>0</v>
      </c>
      <c r="BR1856" s="45">
        <v>0</v>
      </c>
      <c r="BT1856" s="45">
        <v>0</v>
      </c>
      <c r="BU1856" s="45">
        <v>0</v>
      </c>
      <c r="BX1856" s="6">
        <v>0</v>
      </c>
      <c r="BY1856" s="6" t="s">
        <v>2568</v>
      </c>
      <c r="BZ1856" s="6">
        <f t="shared" si="87"/>
        <v>1.21</v>
      </c>
      <c r="CA1856" s="6">
        <f t="shared" si="88"/>
        <v>1</v>
      </c>
      <c r="CC1856" s="63" t="s">
        <v>4687</v>
      </c>
      <c r="CD1856" s="6" t="s">
        <v>3647</v>
      </c>
      <c r="CK1856" s="6" t="s">
        <v>7981</v>
      </c>
      <c r="DA1856" s="6" t="s">
        <v>3648</v>
      </c>
      <c r="DC1856" s="6" t="s">
        <v>4434</v>
      </c>
      <c r="DD1856" s="6" t="s">
        <v>1469</v>
      </c>
      <c r="DF1856" s="29">
        <f t="shared" si="89"/>
        <v>0</v>
      </c>
      <c r="DG1856" s="6">
        <v>1</v>
      </c>
    </row>
    <row r="1857" spans="1:111" ht="16" hidden="1" x14ac:dyDescent="0.2">
      <c r="A1857" s="6" t="s">
        <v>3649</v>
      </c>
      <c r="B1857" s="25"/>
      <c r="C1857" s="25"/>
      <c r="F1857" s="25"/>
      <c r="G1857" s="63" t="s">
        <v>3526</v>
      </c>
      <c r="H1857" s="6" t="s">
        <v>6793</v>
      </c>
      <c r="L1857" s="6" t="s">
        <v>3650</v>
      </c>
      <c r="P1857" s="6" t="s">
        <v>3530</v>
      </c>
      <c r="Q1857" s="6" t="s">
        <v>4773</v>
      </c>
      <c r="X1857" s="6">
        <v>177</v>
      </c>
      <c r="Y1857" s="6">
        <v>354</v>
      </c>
      <c r="Z1857" s="6">
        <v>0</v>
      </c>
      <c r="AA1857" s="6">
        <v>0</v>
      </c>
      <c r="AB1857" s="6">
        <f>SUM(Table2026_09_25[[#This Row],[Number of in-person visits provided in reporting year.]:[Number of video/virtual visits provided in reporting year.]])</f>
        <v>354</v>
      </c>
      <c r="AC1857" s="6" t="s">
        <v>8469</v>
      </c>
      <c r="AD1857" s="6">
        <v>0</v>
      </c>
      <c r="AE1857" s="6">
        <v>0</v>
      </c>
      <c r="AG1857" s="6">
        <v>0</v>
      </c>
      <c r="AI1857" s="6" t="s">
        <v>6800</v>
      </c>
      <c r="AJ1857" s="6" t="s">
        <v>6801</v>
      </c>
      <c r="AK1857" s="6" t="s">
        <v>8483</v>
      </c>
      <c r="AL1857" s="26" t="s">
        <v>1853</v>
      </c>
      <c r="AQ1857" s="6" t="s">
        <v>107</v>
      </c>
      <c r="AX1857" s="45" t="s">
        <v>2431</v>
      </c>
      <c r="AZ1857" s="6">
        <v>0</v>
      </c>
      <c r="BA1857" s="6">
        <v>0</v>
      </c>
      <c r="BB1857" s="45">
        <v>0</v>
      </c>
      <c r="BC1857" s="6">
        <v>0</v>
      </c>
      <c r="BD1857" s="6">
        <v>0</v>
      </c>
      <c r="BF1857" s="6">
        <v>0</v>
      </c>
      <c r="BG1857" s="45">
        <v>0</v>
      </c>
      <c r="BH1857" s="45">
        <v>0</v>
      </c>
      <c r="BI1857" s="6">
        <v>0</v>
      </c>
      <c r="BJ1857" s="6">
        <v>0</v>
      </c>
      <c r="BK1857" s="6">
        <v>0</v>
      </c>
      <c r="BL1857" s="45">
        <v>0</v>
      </c>
      <c r="BM1857" s="45">
        <v>0</v>
      </c>
      <c r="BN1857" s="6">
        <v>0</v>
      </c>
      <c r="BO1857" s="6">
        <v>0</v>
      </c>
      <c r="BP1857" s="6">
        <v>0</v>
      </c>
      <c r="BQ1857" s="6">
        <v>0</v>
      </c>
      <c r="BR1857" s="45">
        <v>0</v>
      </c>
      <c r="BT1857" s="45">
        <v>0</v>
      </c>
      <c r="BU1857" s="45">
        <v>0</v>
      </c>
      <c r="BX1857" s="6">
        <v>0</v>
      </c>
      <c r="BY1857" s="6" t="s">
        <v>3651</v>
      </c>
      <c r="BZ1857" s="6">
        <f t="shared" si="87"/>
        <v>0</v>
      </c>
      <c r="CA1857" s="6">
        <f t="shared" si="88"/>
        <v>0</v>
      </c>
      <c r="CC1857" s="63" t="s">
        <v>4753</v>
      </c>
      <c r="CD1857" s="6" t="s">
        <v>3652</v>
      </c>
      <c r="CK1857" s="6" t="s">
        <v>5148</v>
      </c>
      <c r="DC1857" s="6" t="s">
        <v>4434</v>
      </c>
      <c r="DD1857" s="6" t="s">
        <v>3594</v>
      </c>
      <c r="DF1857" s="29">
        <f t="shared" si="89"/>
        <v>0</v>
      </c>
      <c r="DG1857" s="6">
        <v>1</v>
      </c>
    </row>
    <row r="1858" spans="1:111" ht="16" hidden="1" x14ac:dyDescent="0.2">
      <c r="A1858" s="6" t="s">
        <v>3653</v>
      </c>
      <c r="B1858" s="25"/>
      <c r="C1858" s="25"/>
      <c r="F1858" s="25"/>
      <c r="G1858" s="63" t="s">
        <v>3526</v>
      </c>
      <c r="H1858" s="6" t="s">
        <v>8204</v>
      </c>
      <c r="L1858" s="6" t="s">
        <v>3654</v>
      </c>
      <c r="P1858" s="6" t="s">
        <v>3530</v>
      </c>
      <c r="Q1858" s="6" t="s">
        <v>4773</v>
      </c>
      <c r="X1858" s="6">
        <v>193</v>
      </c>
      <c r="Y1858" s="6">
        <v>386</v>
      </c>
      <c r="Z1858" s="6">
        <v>0</v>
      </c>
      <c r="AA1858" s="6">
        <v>0</v>
      </c>
      <c r="AB1858" s="6">
        <f>SUM(Table2026_09_25[[#This Row],[Number of in-person visits provided in reporting year.]:[Number of video/virtual visits provided in reporting year.]])</f>
        <v>386</v>
      </c>
      <c r="AC1858" s="6" t="s">
        <v>8469</v>
      </c>
      <c r="AD1858" s="6">
        <v>0</v>
      </c>
      <c r="AE1858" s="6">
        <v>0</v>
      </c>
      <c r="AF1858" s="6" t="s">
        <v>4682</v>
      </c>
      <c r="AG1858" s="6">
        <v>350</v>
      </c>
      <c r="AI1858" s="6" t="s">
        <v>8205</v>
      </c>
      <c r="AJ1858" s="6" t="s">
        <v>8206</v>
      </c>
      <c r="AK1858" s="6" t="s">
        <v>8483</v>
      </c>
      <c r="AL1858" s="26" t="s">
        <v>3886</v>
      </c>
      <c r="AQ1858" s="6" t="s">
        <v>43</v>
      </c>
      <c r="AX1858" s="45" t="s">
        <v>2431</v>
      </c>
      <c r="AZ1858" s="6">
        <v>0</v>
      </c>
      <c r="BA1858" s="6">
        <v>0</v>
      </c>
      <c r="BB1858" s="45">
        <v>0</v>
      </c>
      <c r="BC1858" s="6">
        <v>0</v>
      </c>
      <c r="BD1858" s="6">
        <v>0</v>
      </c>
      <c r="BF1858" s="6">
        <v>0</v>
      </c>
      <c r="BG1858" s="45">
        <v>0</v>
      </c>
      <c r="BH1858" s="45">
        <v>0</v>
      </c>
      <c r="BI1858" s="6">
        <v>0</v>
      </c>
      <c r="BJ1858" s="6">
        <v>0</v>
      </c>
      <c r="BK1858" s="6">
        <v>0</v>
      </c>
      <c r="BL1858" s="45">
        <v>0</v>
      </c>
      <c r="BM1858" s="45">
        <v>0</v>
      </c>
      <c r="BN1858" s="6">
        <v>0</v>
      </c>
      <c r="BO1858" s="6">
        <v>0</v>
      </c>
      <c r="BP1858" s="6">
        <v>0</v>
      </c>
      <c r="BQ1858" s="6">
        <v>0</v>
      </c>
      <c r="BR1858" s="45">
        <v>0</v>
      </c>
      <c r="BT1858" s="45">
        <v>0</v>
      </c>
      <c r="BU1858" s="45">
        <v>0</v>
      </c>
      <c r="BX1858" s="6">
        <v>0</v>
      </c>
      <c r="BY1858" s="6" t="s">
        <v>3655</v>
      </c>
      <c r="BZ1858" s="6">
        <f t="shared" si="87"/>
        <v>0</v>
      </c>
      <c r="CA1858" s="6">
        <f t="shared" si="88"/>
        <v>0</v>
      </c>
      <c r="CC1858" s="63" t="s">
        <v>4753</v>
      </c>
      <c r="CD1858" s="6" t="s">
        <v>21</v>
      </c>
      <c r="CK1858" s="6" t="s">
        <v>5148</v>
      </c>
      <c r="DC1858" s="6" t="s">
        <v>4434</v>
      </c>
      <c r="DD1858" s="6" t="s">
        <v>3594</v>
      </c>
      <c r="DF1858" s="29">
        <f t="shared" si="89"/>
        <v>0</v>
      </c>
      <c r="DG1858" s="6">
        <v>1</v>
      </c>
    </row>
    <row r="1859" spans="1:111" ht="16" hidden="1" x14ac:dyDescent="0.2">
      <c r="A1859" s="6" t="s">
        <v>3656</v>
      </c>
      <c r="B1859" s="25"/>
      <c r="C1859" s="25"/>
      <c r="F1859" s="25"/>
      <c r="G1859" s="63" t="s">
        <v>3526</v>
      </c>
      <c r="H1859" s="6" t="s">
        <v>5215</v>
      </c>
      <c r="L1859" s="6" t="s">
        <v>3657</v>
      </c>
      <c r="P1859" s="6" t="s">
        <v>3530</v>
      </c>
      <c r="Q1859" s="6" t="s">
        <v>4773</v>
      </c>
      <c r="X1859" s="6">
        <v>168</v>
      </c>
      <c r="Y1859" s="6">
        <v>711</v>
      </c>
      <c r="Z1859" s="6">
        <v>0</v>
      </c>
      <c r="AA1859" s="6">
        <v>0</v>
      </c>
      <c r="AB1859" s="6">
        <f>SUM(Table2026_09_25[[#This Row],[Number of in-person visits provided in reporting year.]:[Number of video/virtual visits provided in reporting year.]])</f>
        <v>711</v>
      </c>
      <c r="AC1859" s="6" t="s">
        <v>8469</v>
      </c>
      <c r="AD1859" s="6">
        <v>0</v>
      </c>
      <c r="AE1859" s="6">
        <v>0</v>
      </c>
      <c r="AF1859" s="6" t="s">
        <v>4682</v>
      </c>
      <c r="AG1859" s="6">
        <v>0</v>
      </c>
      <c r="AI1859" s="6" t="s">
        <v>5223</v>
      </c>
      <c r="AJ1859" s="6" t="s">
        <v>43</v>
      </c>
      <c r="AK1859" s="6" t="s">
        <v>8483</v>
      </c>
      <c r="AL1859" s="26" t="s">
        <v>42</v>
      </c>
      <c r="AQ1859" s="6" t="s">
        <v>43</v>
      </c>
      <c r="AX1859" s="45" t="s">
        <v>2431</v>
      </c>
      <c r="AZ1859" s="6">
        <v>0</v>
      </c>
      <c r="BA1859" s="6">
        <v>0</v>
      </c>
      <c r="BB1859" s="45">
        <v>0</v>
      </c>
      <c r="BC1859" s="6">
        <v>0.2</v>
      </c>
      <c r="BD1859" s="6">
        <v>0</v>
      </c>
      <c r="BF1859" s="6">
        <v>0</v>
      </c>
      <c r="BG1859" s="45">
        <v>0</v>
      </c>
      <c r="BH1859" s="45">
        <v>0</v>
      </c>
      <c r="BI1859" s="6">
        <v>0</v>
      </c>
      <c r="BJ1859" s="6">
        <v>0</v>
      </c>
      <c r="BK1859" s="6">
        <v>0</v>
      </c>
      <c r="BL1859" s="45">
        <v>0.4</v>
      </c>
      <c r="BM1859" s="45">
        <v>0.4</v>
      </c>
      <c r="BN1859" s="6">
        <v>0</v>
      </c>
      <c r="BO1859" s="6">
        <v>0</v>
      </c>
      <c r="BP1859" s="6">
        <v>0.2</v>
      </c>
      <c r="BQ1859" s="6">
        <v>0</v>
      </c>
      <c r="BR1859" s="45">
        <v>0</v>
      </c>
      <c r="BT1859" s="45">
        <v>0</v>
      </c>
      <c r="BU1859" s="45">
        <v>0</v>
      </c>
      <c r="BX1859" s="6">
        <v>0</v>
      </c>
      <c r="BZ1859" s="6">
        <f t="shared" si="87"/>
        <v>1.2</v>
      </c>
      <c r="CA1859" s="6">
        <f t="shared" si="88"/>
        <v>1</v>
      </c>
      <c r="CC1859" s="63" t="s">
        <v>4687</v>
      </c>
      <c r="CD1859" s="6" t="s">
        <v>3658</v>
      </c>
      <c r="CK1859" s="6" t="s">
        <v>5148</v>
      </c>
      <c r="DA1859" s="6" t="s">
        <v>3659</v>
      </c>
      <c r="DC1859" s="6" t="s">
        <v>4434</v>
      </c>
      <c r="DD1859" s="6" t="s">
        <v>3660</v>
      </c>
      <c r="DF1859" s="29">
        <f t="shared" si="89"/>
        <v>0</v>
      </c>
      <c r="DG1859" s="6">
        <v>1</v>
      </c>
    </row>
    <row r="1860" spans="1:111" ht="16" hidden="1" x14ac:dyDescent="0.2">
      <c r="A1860" s="6" t="s">
        <v>3661</v>
      </c>
      <c r="B1860" s="25"/>
      <c r="C1860" s="25"/>
      <c r="F1860" s="25"/>
      <c r="G1860" s="63" t="s">
        <v>3526</v>
      </c>
      <c r="H1860" s="6" t="s">
        <v>6652</v>
      </c>
      <c r="L1860" s="6" t="s">
        <v>313</v>
      </c>
      <c r="P1860" s="6" t="s">
        <v>3530</v>
      </c>
      <c r="Q1860" s="6" t="s">
        <v>4773</v>
      </c>
      <c r="X1860" s="6">
        <v>102</v>
      </c>
      <c r="Y1860" s="6">
        <v>354</v>
      </c>
      <c r="Z1860" s="6">
        <v>0</v>
      </c>
      <c r="AA1860" s="6">
        <v>0</v>
      </c>
      <c r="AB1860" s="6">
        <f>SUM(Table2026_09_25[[#This Row],[Number of in-person visits provided in reporting year.]:[Number of video/virtual visits provided in reporting year.]])</f>
        <v>354</v>
      </c>
      <c r="AC1860" s="6" t="s">
        <v>8469</v>
      </c>
      <c r="AD1860" s="6">
        <v>0</v>
      </c>
      <c r="AE1860" s="6">
        <v>0</v>
      </c>
      <c r="AF1860" s="6" t="s">
        <v>4682</v>
      </c>
      <c r="AG1860" s="6">
        <v>352</v>
      </c>
      <c r="AI1860" s="6" t="s">
        <v>6654</v>
      </c>
      <c r="AJ1860" s="6" t="s">
        <v>6655</v>
      </c>
      <c r="AK1860" s="6" t="s">
        <v>8483</v>
      </c>
      <c r="AL1860" s="26" t="s">
        <v>2578</v>
      </c>
      <c r="AQ1860" s="6" t="s">
        <v>107</v>
      </c>
      <c r="AX1860" s="45" t="s">
        <v>2431</v>
      </c>
      <c r="AZ1860" s="6">
        <v>0.12</v>
      </c>
      <c r="BA1860" s="6">
        <v>0</v>
      </c>
      <c r="BB1860" s="45">
        <v>0</v>
      </c>
      <c r="BC1860" s="6">
        <v>0.05</v>
      </c>
      <c r="BD1860" s="6">
        <v>0</v>
      </c>
      <c r="BF1860" s="6">
        <v>0</v>
      </c>
      <c r="BG1860" s="45">
        <v>7.0000000000000007E-2</v>
      </c>
      <c r="BH1860" s="45">
        <v>0</v>
      </c>
      <c r="BI1860" s="6">
        <v>0</v>
      </c>
      <c r="BJ1860" s="6">
        <v>0</v>
      </c>
      <c r="BK1860" s="6">
        <v>0</v>
      </c>
      <c r="BL1860" s="45">
        <v>7.0000000000000007E-2</v>
      </c>
      <c r="BM1860" s="45">
        <v>0.2</v>
      </c>
      <c r="BN1860" s="6">
        <v>0</v>
      </c>
      <c r="BO1860" s="6">
        <v>0</v>
      </c>
      <c r="BP1860" s="6">
        <v>0</v>
      </c>
      <c r="BQ1860" s="6">
        <v>0</v>
      </c>
      <c r="BR1860" s="45">
        <v>0</v>
      </c>
      <c r="BT1860" s="45">
        <v>0</v>
      </c>
      <c r="BU1860" s="45">
        <v>7.0000000000000007E-2</v>
      </c>
      <c r="BX1860" s="6">
        <v>0</v>
      </c>
      <c r="BZ1860" s="6">
        <f t="shared" si="87"/>
        <v>0.58000000000000007</v>
      </c>
      <c r="CA1860" s="6">
        <f t="shared" si="88"/>
        <v>0.41000000000000003</v>
      </c>
      <c r="CC1860" s="63" t="s">
        <v>4687</v>
      </c>
      <c r="CD1860" s="6" t="s">
        <v>21</v>
      </c>
      <c r="CK1860" s="6" t="s">
        <v>5148</v>
      </c>
      <c r="DC1860" s="6" t="s">
        <v>4434</v>
      </c>
      <c r="DD1860" s="6" t="s">
        <v>3231</v>
      </c>
      <c r="DF1860" s="29">
        <f t="shared" si="89"/>
        <v>0</v>
      </c>
      <c r="DG1860" s="6">
        <v>1</v>
      </c>
    </row>
    <row r="1861" spans="1:111" ht="16" x14ac:dyDescent="0.2">
      <c r="A1861" s="6" t="s">
        <v>3662</v>
      </c>
      <c r="B1861" s="25"/>
      <c r="C1861" s="25"/>
      <c r="F1861" s="25"/>
      <c r="G1861" s="63" t="s">
        <v>3526</v>
      </c>
      <c r="H1861" s="6" t="s">
        <v>5750</v>
      </c>
      <c r="L1861" s="6" t="s">
        <v>3230</v>
      </c>
      <c r="P1861" s="6" t="s">
        <v>3530</v>
      </c>
      <c r="Q1861" s="6" t="s">
        <v>4773</v>
      </c>
      <c r="X1861" s="6">
        <v>436</v>
      </c>
      <c r="Y1861" s="6">
        <v>2053</v>
      </c>
      <c r="Z1861" s="6">
        <v>0</v>
      </c>
      <c r="AA1861" s="6">
        <v>0</v>
      </c>
      <c r="AB1861" s="6">
        <f>SUM(Table2026_09_25[[#This Row],[Number of in-person visits provided in reporting year.]:[Number of video/virtual visits provided in reporting year.]])</f>
        <v>2053</v>
      </c>
      <c r="AC1861" s="6" t="s">
        <v>8469</v>
      </c>
      <c r="AD1861" s="6">
        <v>0</v>
      </c>
      <c r="AE1861" s="6">
        <v>0</v>
      </c>
      <c r="AF1861" s="6" t="s">
        <v>4682</v>
      </c>
      <c r="AG1861" s="6">
        <v>0</v>
      </c>
      <c r="AI1861" s="6" t="s">
        <v>5755</v>
      </c>
      <c r="AJ1861" s="6" t="s">
        <v>43</v>
      </c>
      <c r="AK1861" s="6" t="s">
        <v>8483</v>
      </c>
      <c r="AL1861" s="26" t="s">
        <v>112</v>
      </c>
      <c r="AQ1861" s="6" t="s">
        <v>43</v>
      </c>
      <c r="AX1861" s="45" t="s">
        <v>2431</v>
      </c>
      <c r="AZ1861" s="6">
        <v>0</v>
      </c>
      <c r="BA1861" s="6">
        <v>0</v>
      </c>
      <c r="BB1861" s="45">
        <v>0</v>
      </c>
      <c r="BC1861" s="6">
        <v>0</v>
      </c>
      <c r="BD1861" s="6">
        <v>0</v>
      </c>
      <c r="BF1861" s="6">
        <v>0</v>
      </c>
      <c r="BG1861" s="45">
        <v>0</v>
      </c>
      <c r="BH1861" s="45">
        <v>0</v>
      </c>
      <c r="BI1861" s="6">
        <v>0</v>
      </c>
      <c r="BJ1861" s="6">
        <v>0</v>
      </c>
      <c r="BK1861" s="6">
        <v>0</v>
      </c>
      <c r="BL1861" s="45">
        <v>0</v>
      </c>
      <c r="BM1861" s="45">
        <v>0</v>
      </c>
      <c r="BN1861" s="6">
        <v>0</v>
      </c>
      <c r="BO1861" s="6">
        <v>0</v>
      </c>
      <c r="BP1861" s="6">
        <v>0</v>
      </c>
      <c r="BQ1861" s="6">
        <v>0</v>
      </c>
      <c r="BR1861" s="45">
        <v>0</v>
      </c>
      <c r="BT1861" s="45">
        <v>0</v>
      </c>
      <c r="BU1861" s="45">
        <v>0</v>
      </c>
      <c r="BX1861" s="6">
        <v>0</v>
      </c>
      <c r="BZ1861" s="6">
        <f t="shared" si="87"/>
        <v>0</v>
      </c>
      <c r="CA1861" s="6">
        <f t="shared" si="88"/>
        <v>0</v>
      </c>
      <c r="CC1861" s="63" t="s">
        <v>4687</v>
      </c>
      <c r="CD1861" s="6" t="s">
        <v>21</v>
      </c>
      <c r="CK1861" s="6" t="s">
        <v>5148</v>
      </c>
      <c r="DC1861" s="6" t="s">
        <v>4434</v>
      </c>
      <c r="DD1861" s="6" t="s">
        <v>3231</v>
      </c>
      <c r="DF1861" s="29">
        <f t="shared" si="89"/>
        <v>1</v>
      </c>
      <c r="DG1861" s="6">
        <v>1</v>
      </c>
    </row>
    <row r="1862" spans="1:111" ht="16" hidden="1" x14ac:dyDescent="0.2">
      <c r="A1862" s="6" t="s">
        <v>3663</v>
      </c>
      <c r="B1862" s="25"/>
      <c r="C1862" s="25"/>
      <c r="F1862" s="25"/>
      <c r="G1862" s="63" t="s">
        <v>3526</v>
      </c>
      <c r="H1862" s="6" t="s">
        <v>5058</v>
      </c>
      <c r="L1862" s="6" t="s">
        <v>3664</v>
      </c>
      <c r="P1862" s="6" t="s">
        <v>118</v>
      </c>
      <c r="Q1862" s="31" t="s">
        <v>987</v>
      </c>
      <c r="X1862" s="6">
        <v>195</v>
      </c>
      <c r="Y1862" s="6">
        <v>195</v>
      </c>
      <c r="Z1862" s="6">
        <v>0</v>
      </c>
      <c r="AA1862" s="6">
        <v>0</v>
      </c>
      <c r="AB1862" s="6">
        <f>SUM(Table2026_09_25[[#This Row],[Number of in-person visits provided in reporting year.]:[Number of video/virtual visits provided in reporting year.]])</f>
        <v>195</v>
      </c>
      <c r="AC1862" s="6" t="s">
        <v>8468</v>
      </c>
      <c r="AD1862" s="6">
        <v>48</v>
      </c>
      <c r="AE1862" s="6">
        <v>100</v>
      </c>
      <c r="AF1862" s="6" t="s">
        <v>8026</v>
      </c>
      <c r="AG1862" s="6">
        <v>0</v>
      </c>
      <c r="AI1862" s="6" t="s">
        <v>5064</v>
      </c>
      <c r="AJ1862" s="6" t="s">
        <v>43</v>
      </c>
      <c r="AK1862" s="6" t="s">
        <v>8483</v>
      </c>
      <c r="AL1862" s="26" t="s">
        <v>5065</v>
      </c>
      <c r="AQ1862" s="6" t="s">
        <v>43</v>
      </c>
      <c r="AX1862" s="45" t="s">
        <v>2431</v>
      </c>
      <c r="AZ1862" s="6">
        <v>4</v>
      </c>
      <c r="BA1862" s="6">
        <v>0</v>
      </c>
      <c r="BB1862" s="45">
        <v>1</v>
      </c>
      <c r="BC1862" s="6">
        <v>0</v>
      </c>
      <c r="BD1862" s="6">
        <v>7</v>
      </c>
      <c r="BF1862" s="6">
        <v>0</v>
      </c>
      <c r="BG1862" s="45">
        <v>2</v>
      </c>
      <c r="BH1862" s="45">
        <v>0</v>
      </c>
      <c r="BI1862" s="6">
        <v>0</v>
      </c>
      <c r="BJ1862" s="6">
        <v>31</v>
      </c>
      <c r="BK1862" s="6">
        <v>1</v>
      </c>
      <c r="BL1862" s="45">
        <v>0</v>
      </c>
      <c r="BM1862" s="45">
        <v>0</v>
      </c>
      <c r="BN1862" s="6">
        <v>2</v>
      </c>
      <c r="BO1862" s="6">
        <v>0</v>
      </c>
      <c r="BP1862" s="6">
        <v>25</v>
      </c>
      <c r="BQ1862" s="6">
        <v>12</v>
      </c>
      <c r="BR1862" s="45">
        <v>3</v>
      </c>
      <c r="BT1862" s="45">
        <v>0</v>
      </c>
      <c r="BU1862" s="45">
        <v>3</v>
      </c>
      <c r="BX1862" s="6">
        <v>0</v>
      </c>
      <c r="BZ1862" s="6">
        <f t="shared" si="87"/>
        <v>91</v>
      </c>
      <c r="CA1862" s="6">
        <f t="shared" si="88"/>
        <v>78</v>
      </c>
      <c r="CC1862" s="63" t="s">
        <v>4753</v>
      </c>
      <c r="CD1862" s="6" t="s">
        <v>3665</v>
      </c>
      <c r="CK1862" s="6" t="s">
        <v>7981</v>
      </c>
      <c r="DC1862" s="6" t="s">
        <v>4434</v>
      </c>
      <c r="DD1862" s="6" t="s">
        <v>3666</v>
      </c>
      <c r="DF1862" s="29">
        <f t="shared" si="89"/>
        <v>0</v>
      </c>
      <c r="DG1862" s="6">
        <v>1</v>
      </c>
    </row>
    <row r="1863" spans="1:111" ht="16" hidden="1" x14ac:dyDescent="0.2">
      <c r="A1863" s="6" t="s">
        <v>3667</v>
      </c>
      <c r="B1863" s="25"/>
      <c r="C1863" s="25"/>
      <c r="F1863" s="25"/>
      <c r="G1863" s="63" t="s">
        <v>3526</v>
      </c>
      <c r="H1863" s="6" t="s">
        <v>166</v>
      </c>
      <c r="L1863" s="6" t="s">
        <v>3668</v>
      </c>
      <c r="P1863" s="6" t="s">
        <v>3531</v>
      </c>
      <c r="Q1863" s="6" t="s">
        <v>4680</v>
      </c>
      <c r="X1863" s="6">
        <v>0</v>
      </c>
      <c r="Y1863" s="6">
        <v>1267</v>
      </c>
      <c r="Z1863" s="6">
        <v>0</v>
      </c>
      <c r="AA1863" s="6">
        <v>0</v>
      </c>
      <c r="AB1863" s="6">
        <f>SUM(Table2026_09_25[[#This Row],[Number of in-person visits provided in reporting year.]:[Number of video/virtual visits provided in reporting year.]])</f>
        <v>1267</v>
      </c>
      <c r="AC1863" s="6" t="s">
        <v>8469</v>
      </c>
      <c r="AD1863" s="6">
        <v>0</v>
      </c>
      <c r="AE1863" s="6">
        <v>0</v>
      </c>
      <c r="AF1863" s="6" t="s">
        <v>8026</v>
      </c>
      <c r="AG1863" s="6">
        <v>0</v>
      </c>
      <c r="AI1863" s="6" t="s">
        <v>2619</v>
      </c>
      <c r="AJ1863" s="6" t="s">
        <v>4859</v>
      </c>
      <c r="AK1863" s="6" t="s">
        <v>8483</v>
      </c>
      <c r="AL1863" s="26" t="s">
        <v>167</v>
      </c>
      <c r="AQ1863" s="6" t="s">
        <v>544</v>
      </c>
      <c r="AX1863" s="45" t="s">
        <v>2431</v>
      </c>
      <c r="AZ1863" s="6">
        <v>0</v>
      </c>
      <c r="BA1863" s="6">
        <v>0</v>
      </c>
      <c r="BB1863" s="45">
        <v>0</v>
      </c>
      <c r="BC1863" s="6">
        <v>0</v>
      </c>
      <c r="BD1863" s="6">
        <v>0</v>
      </c>
      <c r="BF1863" s="6">
        <v>0</v>
      </c>
      <c r="BG1863" s="45">
        <v>0</v>
      </c>
      <c r="BH1863" s="45">
        <v>0</v>
      </c>
      <c r="BI1863" s="6">
        <v>0</v>
      </c>
      <c r="BJ1863" s="6">
        <v>0</v>
      </c>
      <c r="BK1863" s="6">
        <v>0</v>
      </c>
      <c r="BL1863" s="45">
        <v>0</v>
      </c>
      <c r="BM1863" s="45">
        <v>0</v>
      </c>
      <c r="BN1863" s="6">
        <v>0</v>
      </c>
      <c r="BO1863" s="6">
        <v>0</v>
      </c>
      <c r="BP1863" s="6">
        <v>2</v>
      </c>
      <c r="BQ1863" s="6">
        <v>0</v>
      </c>
      <c r="BR1863" s="45">
        <v>0</v>
      </c>
      <c r="BT1863" s="45">
        <v>0</v>
      </c>
      <c r="BU1863" s="45">
        <v>0</v>
      </c>
      <c r="BX1863" s="6">
        <v>0</v>
      </c>
      <c r="BZ1863" s="6">
        <f t="shared" si="87"/>
        <v>2</v>
      </c>
      <c r="CA1863" s="6">
        <f t="shared" si="88"/>
        <v>2</v>
      </c>
      <c r="CC1863" s="63" t="s">
        <v>4687</v>
      </c>
      <c r="CD1863" s="6" t="s">
        <v>21</v>
      </c>
      <c r="CK1863" s="6" t="s">
        <v>7981</v>
      </c>
      <c r="DA1863" s="6" t="s">
        <v>3669</v>
      </c>
      <c r="DC1863" s="6" t="s">
        <v>4434</v>
      </c>
      <c r="DD1863" s="6" t="s">
        <v>164</v>
      </c>
      <c r="DF1863" s="29">
        <f t="shared" si="89"/>
        <v>0</v>
      </c>
      <c r="DG1863" s="6">
        <v>1</v>
      </c>
    </row>
    <row r="1864" spans="1:111" ht="16" hidden="1" x14ac:dyDescent="0.2">
      <c r="A1864" s="6" t="s">
        <v>3670</v>
      </c>
      <c r="B1864" s="25"/>
      <c r="C1864" s="25"/>
      <c r="F1864" s="25"/>
      <c r="G1864" s="63" t="s">
        <v>3526</v>
      </c>
      <c r="H1864" s="6" t="s">
        <v>2175</v>
      </c>
      <c r="L1864" s="6" t="s">
        <v>193</v>
      </c>
      <c r="P1864" s="6" t="s">
        <v>3531</v>
      </c>
      <c r="Q1864" s="6" t="s">
        <v>4680</v>
      </c>
      <c r="X1864" s="6">
        <v>1013</v>
      </c>
      <c r="Y1864" s="6">
        <v>1221</v>
      </c>
      <c r="Z1864" s="6">
        <v>82</v>
      </c>
      <c r="AA1864" s="6">
        <v>0</v>
      </c>
      <c r="AB1864" s="6">
        <f>SUM(Table2026_09_25[[#This Row],[Number of in-person visits provided in reporting year.]:[Number of video/virtual visits provided in reporting year.]])</f>
        <v>1303</v>
      </c>
      <c r="AC1864" s="6" t="s">
        <v>8469</v>
      </c>
      <c r="AD1864" s="6">
        <v>0</v>
      </c>
      <c r="AE1864" s="6">
        <v>0</v>
      </c>
      <c r="AF1864" s="6" t="s">
        <v>25</v>
      </c>
      <c r="AG1864" s="6">
        <v>0</v>
      </c>
      <c r="AI1864" s="6" t="s">
        <v>4777</v>
      </c>
      <c r="AJ1864" s="6" t="s">
        <v>4778</v>
      </c>
      <c r="AK1864" s="6" t="s">
        <v>8483</v>
      </c>
      <c r="AL1864" s="26" t="s">
        <v>2176</v>
      </c>
      <c r="AQ1864" s="6" t="s">
        <v>107</v>
      </c>
      <c r="AX1864" s="45" t="s">
        <v>2431</v>
      </c>
      <c r="AZ1864" s="6">
        <v>0</v>
      </c>
      <c r="BA1864" s="6">
        <v>0</v>
      </c>
      <c r="BB1864" s="45">
        <v>0</v>
      </c>
      <c r="BC1864" s="6">
        <v>0</v>
      </c>
      <c r="BD1864" s="6">
        <v>0</v>
      </c>
      <c r="BF1864" s="6">
        <v>0</v>
      </c>
      <c r="BG1864" s="45">
        <v>0</v>
      </c>
      <c r="BH1864" s="45">
        <v>0</v>
      </c>
      <c r="BI1864" s="6">
        <v>0</v>
      </c>
      <c r="BJ1864" s="6">
        <v>0</v>
      </c>
      <c r="BK1864" s="6">
        <v>0</v>
      </c>
      <c r="BL1864" s="45">
        <v>0</v>
      </c>
      <c r="BM1864" s="45">
        <v>0</v>
      </c>
      <c r="BN1864" s="6">
        <v>0</v>
      </c>
      <c r="BO1864" s="6">
        <v>0</v>
      </c>
      <c r="BP1864" s="6">
        <v>2.21</v>
      </c>
      <c r="BQ1864" s="6">
        <v>0</v>
      </c>
      <c r="BR1864" s="45">
        <v>0</v>
      </c>
      <c r="BT1864" s="45">
        <v>0</v>
      </c>
      <c r="BU1864" s="45">
        <v>0</v>
      </c>
      <c r="BX1864" s="6">
        <v>0</v>
      </c>
      <c r="BZ1864" s="6">
        <f t="shared" si="87"/>
        <v>2.21</v>
      </c>
      <c r="CA1864" s="6">
        <f t="shared" si="88"/>
        <v>2.21</v>
      </c>
      <c r="CC1864" s="63" t="s">
        <v>4753</v>
      </c>
      <c r="CD1864" s="6" t="s">
        <v>21</v>
      </c>
      <c r="CK1864" s="6" t="s">
        <v>5148</v>
      </c>
      <c r="DC1864" s="6" t="s">
        <v>4434</v>
      </c>
      <c r="DD1864" s="6" t="s">
        <v>164</v>
      </c>
      <c r="DF1864" s="29">
        <f t="shared" si="89"/>
        <v>0</v>
      </c>
      <c r="DG1864" s="6">
        <v>1</v>
      </c>
    </row>
    <row r="1865" spans="1:111" ht="16" hidden="1" x14ac:dyDescent="0.2">
      <c r="A1865" s="6" t="s">
        <v>3673</v>
      </c>
      <c r="B1865" s="25"/>
      <c r="C1865" s="25"/>
      <c r="F1865" s="25"/>
      <c r="G1865" s="63" t="s">
        <v>3526</v>
      </c>
      <c r="H1865" s="6" t="s">
        <v>7269</v>
      </c>
      <c r="L1865" s="6" t="s">
        <v>171</v>
      </c>
      <c r="P1865" s="6" t="s">
        <v>3531</v>
      </c>
      <c r="Q1865" s="6" t="s">
        <v>4680</v>
      </c>
      <c r="X1865" s="6">
        <v>0</v>
      </c>
      <c r="Y1865" s="6">
        <v>1000</v>
      </c>
      <c r="Z1865" s="6">
        <v>0</v>
      </c>
      <c r="AA1865" s="6">
        <v>0</v>
      </c>
      <c r="AB1865" s="6">
        <f>SUM(Table2026_09_25[[#This Row],[Number of in-person visits provided in reporting year.]:[Number of video/virtual visits provided in reporting year.]])</f>
        <v>1000</v>
      </c>
      <c r="AC1865" s="6" t="s">
        <v>8469</v>
      </c>
      <c r="AD1865" s="6">
        <v>0</v>
      </c>
      <c r="AE1865" s="6">
        <v>0</v>
      </c>
      <c r="AG1865" s="6">
        <v>0</v>
      </c>
      <c r="AI1865" s="6" t="s">
        <v>7274</v>
      </c>
      <c r="AJ1865" s="6" t="s">
        <v>7275</v>
      </c>
      <c r="AK1865" s="6" t="s">
        <v>8483</v>
      </c>
      <c r="AL1865" s="26" t="s">
        <v>7276</v>
      </c>
      <c r="AQ1865" s="6" t="s">
        <v>107</v>
      </c>
      <c r="AX1865" s="45" t="s">
        <v>2431</v>
      </c>
      <c r="AZ1865" s="6">
        <v>0</v>
      </c>
      <c r="BA1865" s="6">
        <v>0</v>
      </c>
      <c r="BB1865" s="45">
        <v>0</v>
      </c>
      <c r="BC1865" s="6">
        <v>0</v>
      </c>
      <c r="BD1865" s="6">
        <v>0</v>
      </c>
      <c r="BF1865" s="6">
        <v>0</v>
      </c>
      <c r="BG1865" s="45">
        <v>0</v>
      </c>
      <c r="BH1865" s="45">
        <v>0</v>
      </c>
      <c r="BI1865" s="6">
        <v>0</v>
      </c>
      <c r="BJ1865" s="6">
        <v>0</v>
      </c>
      <c r="BK1865" s="6">
        <v>0</v>
      </c>
      <c r="BL1865" s="45">
        <v>0</v>
      </c>
      <c r="BM1865" s="45">
        <v>0</v>
      </c>
      <c r="BN1865" s="6">
        <v>0</v>
      </c>
      <c r="BO1865" s="6">
        <v>0</v>
      </c>
      <c r="BP1865" s="6">
        <v>1</v>
      </c>
      <c r="BQ1865" s="6">
        <v>0</v>
      </c>
      <c r="BR1865" s="45">
        <v>0</v>
      </c>
      <c r="BT1865" s="45">
        <v>0</v>
      </c>
      <c r="BU1865" s="45">
        <v>0</v>
      </c>
      <c r="BX1865" s="6">
        <v>0</v>
      </c>
      <c r="BZ1865" s="6">
        <f t="shared" si="87"/>
        <v>1</v>
      </c>
      <c r="CA1865" s="6">
        <f t="shared" si="88"/>
        <v>1</v>
      </c>
      <c r="CC1865" s="63" t="s">
        <v>21</v>
      </c>
      <c r="CD1865" s="6" t="s">
        <v>21</v>
      </c>
      <c r="CK1865" s="6" t="s">
        <v>5148</v>
      </c>
      <c r="DA1865" s="6" t="s">
        <v>3674</v>
      </c>
      <c r="DC1865" s="6" t="s">
        <v>4434</v>
      </c>
      <c r="DD1865" s="6" t="s">
        <v>164</v>
      </c>
      <c r="DF1865" s="29">
        <f t="shared" si="89"/>
        <v>0</v>
      </c>
      <c r="DG1865" s="6">
        <v>1</v>
      </c>
    </row>
    <row r="1866" spans="1:111" ht="16" hidden="1" x14ac:dyDescent="0.2">
      <c r="A1866" s="6" t="s">
        <v>3675</v>
      </c>
      <c r="B1866" s="25"/>
      <c r="C1866" s="25"/>
      <c r="F1866" s="25"/>
      <c r="G1866" s="63" t="s">
        <v>3526</v>
      </c>
      <c r="H1866" s="6" t="s">
        <v>172</v>
      </c>
      <c r="L1866" s="6" t="s">
        <v>3676</v>
      </c>
      <c r="P1866" s="6" t="s">
        <v>3531</v>
      </c>
      <c r="Q1866" s="6" t="s">
        <v>4680</v>
      </c>
      <c r="X1866" s="6">
        <v>247</v>
      </c>
      <c r="Y1866" s="6">
        <v>247</v>
      </c>
      <c r="Z1866" s="6">
        <v>43</v>
      </c>
      <c r="AA1866" s="6">
        <v>0</v>
      </c>
      <c r="AB1866" s="6">
        <f>SUM(Table2026_09_25[[#This Row],[Number of in-person visits provided in reporting year.]:[Number of video/virtual visits provided in reporting year.]])</f>
        <v>290</v>
      </c>
      <c r="AC1866" s="6" t="s">
        <v>8469</v>
      </c>
      <c r="AD1866" s="6">
        <v>0</v>
      </c>
      <c r="AE1866" s="6">
        <v>0</v>
      </c>
      <c r="AF1866" s="6" t="s">
        <v>4682</v>
      </c>
      <c r="AG1866" s="6">
        <v>0</v>
      </c>
      <c r="AI1866" s="6" t="s">
        <v>6330</v>
      </c>
      <c r="AJ1866" s="6" t="s">
        <v>5325</v>
      </c>
      <c r="AK1866" s="6" t="s">
        <v>8483</v>
      </c>
      <c r="AL1866" s="26" t="s">
        <v>1828</v>
      </c>
      <c r="AQ1866" s="6" t="s">
        <v>63</v>
      </c>
      <c r="AX1866" s="45" t="s">
        <v>2431</v>
      </c>
      <c r="AZ1866" s="6">
        <v>0</v>
      </c>
      <c r="BA1866" s="6">
        <v>0</v>
      </c>
      <c r="BB1866" s="45">
        <v>0</v>
      </c>
      <c r="BC1866" s="6">
        <v>0</v>
      </c>
      <c r="BD1866" s="6">
        <v>0</v>
      </c>
      <c r="BF1866" s="6">
        <v>0</v>
      </c>
      <c r="BG1866" s="45">
        <v>0</v>
      </c>
      <c r="BH1866" s="45">
        <v>0</v>
      </c>
      <c r="BI1866" s="6">
        <v>0</v>
      </c>
      <c r="BJ1866" s="6">
        <v>0</v>
      </c>
      <c r="BK1866" s="6">
        <v>0</v>
      </c>
      <c r="BL1866" s="45">
        <v>0</v>
      </c>
      <c r="BM1866" s="45">
        <v>0</v>
      </c>
      <c r="BN1866" s="6">
        <v>0</v>
      </c>
      <c r="BO1866" s="6">
        <v>0</v>
      </c>
      <c r="BP1866" s="6">
        <v>0.8</v>
      </c>
      <c r="BQ1866" s="6">
        <v>0</v>
      </c>
      <c r="BR1866" s="45">
        <v>0</v>
      </c>
      <c r="BT1866" s="45">
        <v>0</v>
      </c>
      <c r="BU1866" s="45">
        <v>0</v>
      </c>
      <c r="BX1866" s="6">
        <v>0</v>
      </c>
      <c r="BZ1866" s="6">
        <f t="shared" si="87"/>
        <v>0.8</v>
      </c>
      <c r="CA1866" s="6">
        <f t="shared" si="88"/>
        <v>0.8</v>
      </c>
      <c r="CC1866" s="63" t="s">
        <v>4687</v>
      </c>
      <c r="CD1866" s="6" t="s">
        <v>21</v>
      </c>
      <c r="CK1866" s="6" t="s">
        <v>7981</v>
      </c>
      <c r="DA1866" s="6" t="s">
        <v>3677</v>
      </c>
      <c r="DC1866" s="6" t="s">
        <v>4434</v>
      </c>
      <c r="DD1866" s="6" t="s">
        <v>3678</v>
      </c>
      <c r="DF1866" s="29">
        <f t="shared" si="89"/>
        <v>0</v>
      </c>
      <c r="DG1866" s="6">
        <v>1</v>
      </c>
    </row>
    <row r="1867" spans="1:111" ht="16" hidden="1" x14ac:dyDescent="0.2">
      <c r="A1867" s="6" t="s">
        <v>3679</v>
      </c>
      <c r="B1867" s="25"/>
      <c r="C1867" s="25"/>
      <c r="F1867" s="25"/>
      <c r="G1867" s="63" t="s">
        <v>3526</v>
      </c>
      <c r="H1867" s="6" t="s">
        <v>8268</v>
      </c>
      <c r="L1867" s="6" t="s">
        <v>193</v>
      </c>
      <c r="P1867" s="6" t="s">
        <v>3531</v>
      </c>
      <c r="Q1867" s="6" t="s">
        <v>4680</v>
      </c>
      <c r="X1867" s="6">
        <v>0</v>
      </c>
      <c r="Y1867" s="6">
        <v>0</v>
      </c>
      <c r="Z1867" s="6">
        <v>0</v>
      </c>
      <c r="AA1867" s="6">
        <v>0</v>
      </c>
      <c r="AB1867" s="6">
        <f>SUM(Table2026_09_25[[#This Row],[Number of in-person visits provided in reporting year.]:[Number of video/virtual visits provided in reporting year.]])</f>
        <v>0</v>
      </c>
      <c r="AC1867" s="6" t="s">
        <v>8469</v>
      </c>
      <c r="AD1867" s="6">
        <v>0</v>
      </c>
      <c r="AE1867" s="6">
        <v>0</v>
      </c>
      <c r="AG1867" s="6">
        <v>0</v>
      </c>
      <c r="AI1867" s="6" t="s">
        <v>8269</v>
      </c>
      <c r="AJ1867" s="6" t="s">
        <v>8059</v>
      </c>
      <c r="AK1867" s="6" t="s">
        <v>8483</v>
      </c>
      <c r="AL1867" s="26" t="s">
        <v>3680</v>
      </c>
      <c r="AQ1867" s="6" t="s">
        <v>107</v>
      </c>
      <c r="AX1867" s="45" t="s">
        <v>2431</v>
      </c>
      <c r="AZ1867" s="6">
        <v>0</v>
      </c>
      <c r="BA1867" s="6">
        <v>0</v>
      </c>
      <c r="BB1867" s="45">
        <v>0</v>
      </c>
      <c r="BC1867" s="6">
        <v>0</v>
      </c>
      <c r="BD1867" s="6">
        <v>0</v>
      </c>
      <c r="BF1867" s="6">
        <v>0</v>
      </c>
      <c r="BG1867" s="45">
        <v>0</v>
      </c>
      <c r="BH1867" s="45">
        <v>0</v>
      </c>
      <c r="BI1867" s="6">
        <v>0</v>
      </c>
      <c r="BJ1867" s="6">
        <v>0</v>
      </c>
      <c r="BK1867" s="6">
        <v>0</v>
      </c>
      <c r="BL1867" s="45">
        <v>0</v>
      </c>
      <c r="BM1867" s="45">
        <v>0</v>
      </c>
      <c r="BN1867" s="6">
        <v>0</v>
      </c>
      <c r="BO1867" s="6">
        <v>0</v>
      </c>
      <c r="BP1867" s="6">
        <v>0.5</v>
      </c>
      <c r="BQ1867" s="6">
        <v>0</v>
      </c>
      <c r="BR1867" s="45">
        <v>0</v>
      </c>
      <c r="BT1867" s="45">
        <v>0</v>
      </c>
      <c r="BU1867" s="45">
        <v>0</v>
      </c>
      <c r="BX1867" s="6">
        <v>0</v>
      </c>
      <c r="BZ1867" s="6">
        <f t="shared" si="87"/>
        <v>0.5</v>
      </c>
      <c r="CA1867" s="6">
        <f t="shared" si="88"/>
        <v>0.5</v>
      </c>
      <c r="CC1867" s="63" t="s">
        <v>21</v>
      </c>
      <c r="CD1867" s="6" t="s">
        <v>21</v>
      </c>
      <c r="CK1867" s="6" t="s">
        <v>5148</v>
      </c>
      <c r="DA1867" s="6" t="s">
        <v>3681</v>
      </c>
      <c r="DC1867" s="6" t="s">
        <v>4434</v>
      </c>
      <c r="DD1867" s="6" t="s">
        <v>164</v>
      </c>
      <c r="DF1867" s="29">
        <f t="shared" si="89"/>
        <v>0</v>
      </c>
      <c r="DG1867" s="6">
        <v>1</v>
      </c>
    </row>
    <row r="1868" spans="1:111" ht="16" hidden="1" x14ac:dyDescent="0.2">
      <c r="A1868" s="6" t="s">
        <v>3682</v>
      </c>
      <c r="B1868" s="25"/>
      <c r="C1868" s="25"/>
      <c r="F1868" s="25"/>
      <c r="G1868" s="63" t="s">
        <v>3526</v>
      </c>
      <c r="H1868" s="6" t="s">
        <v>6652</v>
      </c>
      <c r="L1868" s="6" t="s">
        <v>171</v>
      </c>
      <c r="P1868" s="6" t="s">
        <v>3531</v>
      </c>
      <c r="Q1868" s="6" t="s">
        <v>4680</v>
      </c>
      <c r="X1868" s="6">
        <v>0</v>
      </c>
      <c r="Y1868" s="6">
        <v>673</v>
      </c>
      <c r="Z1868" s="6">
        <v>0</v>
      </c>
      <c r="AA1868" s="6">
        <v>0</v>
      </c>
      <c r="AB1868" s="6">
        <f>SUM(Table2026_09_25[[#This Row],[Number of in-person visits provided in reporting year.]:[Number of video/virtual visits provided in reporting year.]])</f>
        <v>673</v>
      </c>
      <c r="AC1868" s="6" t="s">
        <v>8469</v>
      </c>
      <c r="AD1868" s="6">
        <v>0</v>
      </c>
      <c r="AE1868" s="6">
        <v>0</v>
      </c>
      <c r="AF1868" s="6" t="s">
        <v>8026</v>
      </c>
      <c r="AG1868" s="6">
        <v>0</v>
      </c>
      <c r="AI1868" s="6" t="s">
        <v>6654</v>
      </c>
      <c r="AJ1868" s="6" t="s">
        <v>6655</v>
      </c>
      <c r="AK1868" s="6" t="s">
        <v>8483</v>
      </c>
      <c r="AL1868" s="26" t="s">
        <v>2578</v>
      </c>
      <c r="AQ1868" s="6" t="s">
        <v>107</v>
      </c>
      <c r="AX1868" s="45" t="s">
        <v>2431</v>
      </c>
      <c r="AZ1868" s="6">
        <v>0</v>
      </c>
      <c r="BA1868" s="6">
        <v>0</v>
      </c>
      <c r="BB1868" s="45">
        <v>0</v>
      </c>
      <c r="BC1868" s="6">
        <v>0</v>
      </c>
      <c r="BD1868" s="6">
        <v>0</v>
      </c>
      <c r="BF1868" s="6">
        <v>0</v>
      </c>
      <c r="BG1868" s="45">
        <v>0</v>
      </c>
      <c r="BH1868" s="45">
        <v>0</v>
      </c>
      <c r="BI1868" s="6">
        <v>0</v>
      </c>
      <c r="BJ1868" s="6">
        <v>0</v>
      </c>
      <c r="BK1868" s="6">
        <v>0</v>
      </c>
      <c r="BL1868" s="45">
        <v>0</v>
      </c>
      <c r="BM1868" s="45">
        <v>0</v>
      </c>
      <c r="BN1868" s="6">
        <v>0</v>
      </c>
      <c r="BO1868" s="6">
        <v>0</v>
      </c>
      <c r="BP1868" s="6">
        <v>0</v>
      </c>
      <c r="BQ1868" s="6">
        <v>0</v>
      </c>
      <c r="BR1868" s="45">
        <v>0</v>
      </c>
      <c r="BT1868" s="45">
        <v>0</v>
      </c>
      <c r="BU1868" s="45">
        <v>0</v>
      </c>
      <c r="BX1868" s="6">
        <v>0</v>
      </c>
      <c r="BZ1868" s="6">
        <f t="shared" si="87"/>
        <v>0</v>
      </c>
      <c r="CA1868" s="6">
        <f t="shared" si="88"/>
        <v>0</v>
      </c>
      <c r="CC1868" s="63" t="s">
        <v>4687</v>
      </c>
      <c r="CD1868" s="6" t="s">
        <v>21</v>
      </c>
      <c r="CK1868" s="6" t="s">
        <v>5148</v>
      </c>
      <c r="DC1868" s="6" t="s">
        <v>4434</v>
      </c>
      <c r="DD1868" s="6" t="s">
        <v>3231</v>
      </c>
      <c r="DF1868" s="29">
        <f t="shared" si="89"/>
        <v>0</v>
      </c>
      <c r="DG1868" s="6">
        <v>1</v>
      </c>
    </row>
    <row r="1869" spans="1:111" ht="16" hidden="1" x14ac:dyDescent="0.2">
      <c r="A1869" s="6" t="s">
        <v>3683</v>
      </c>
      <c r="B1869" s="25"/>
      <c r="C1869" s="25"/>
      <c r="F1869" s="25"/>
      <c r="G1869" s="63" t="s">
        <v>3526</v>
      </c>
      <c r="H1869" s="6" t="s">
        <v>999</v>
      </c>
      <c r="L1869" s="6" t="s">
        <v>3684</v>
      </c>
      <c r="P1869" s="6" t="s">
        <v>3531</v>
      </c>
      <c r="Q1869" s="6" t="s">
        <v>4680</v>
      </c>
      <c r="X1869" s="6">
        <v>0</v>
      </c>
      <c r="Y1869" s="6">
        <v>1175</v>
      </c>
      <c r="Z1869" s="6">
        <v>0</v>
      </c>
      <c r="AA1869" s="6">
        <v>0</v>
      </c>
      <c r="AB1869" s="6">
        <f>SUM(Table2026_09_25[[#This Row],[Number of in-person visits provided in reporting year.]:[Number of video/virtual visits provided in reporting year.]])</f>
        <v>1175</v>
      </c>
      <c r="AC1869" s="6" t="s">
        <v>8469</v>
      </c>
      <c r="AD1869" s="6">
        <v>0</v>
      </c>
      <c r="AE1869" s="6">
        <v>0</v>
      </c>
      <c r="AF1869" s="6" t="s">
        <v>8026</v>
      </c>
      <c r="AG1869" s="6">
        <v>0</v>
      </c>
      <c r="AI1869" s="6" t="s">
        <v>6630</v>
      </c>
      <c r="AJ1869" s="6" t="s">
        <v>6631</v>
      </c>
      <c r="AK1869" s="6" t="s">
        <v>8483</v>
      </c>
      <c r="AL1869" s="26" t="s">
        <v>1000</v>
      </c>
      <c r="AQ1869" s="6" t="s">
        <v>107</v>
      </c>
      <c r="AX1869" s="45" t="s">
        <v>2431</v>
      </c>
      <c r="AZ1869" s="6">
        <v>0</v>
      </c>
      <c r="BA1869" s="6">
        <v>0</v>
      </c>
      <c r="BB1869" s="45">
        <v>0</v>
      </c>
      <c r="BC1869" s="6">
        <v>0</v>
      </c>
      <c r="BD1869" s="6">
        <v>0</v>
      </c>
      <c r="BF1869" s="6">
        <v>2</v>
      </c>
      <c r="BG1869" s="45">
        <v>0</v>
      </c>
      <c r="BH1869" s="45">
        <v>0</v>
      </c>
      <c r="BI1869" s="6">
        <v>0</v>
      </c>
      <c r="BJ1869" s="6">
        <v>0</v>
      </c>
      <c r="BK1869" s="6">
        <v>0</v>
      </c>
      <c r="BL1869" s="45">
        <v>0</v>
      </c>
      <c r="BM1869" s="45">
        <v>0</v>
      </c>
      <c r="BN1869" s="6">
        <v>0</v>
      </c>
      <c r="BO1869" s="6">
        <v>0</v>
      </c>
      <c r="BP1869" s="6">
        <v>0</v>
      </c>
      <c r="BQ1869" s="6">
        <v>0</v>
      </c>
      <c r="BR1869" s="45">
        <v>0</v>
      </c>
      <c r="BT1869" s="45">
        <v>0</v>
      </c>
      <c r="BU1869" s="45">
        <v>0</v>
      </c>
      <c r="BX1869" s="6">
        <v>0</v>
      </c>
      <c r="BZ1869" s="6">
        <f t="shared" si="87"/>
        <v>2</v>
      </c>
      <c r="CA1869" s="6">
        <f t="shared" si="88"/>
        <v>2</v>
      </c>
      <c r="CC1869" s="63" t="s">
        <v>4753</v>
      </c>
      <c r="CD1869" s="6" t="s">
        <v>21</v>
      </c>
      <c r="CK1869" s="6" t="s">
        <v>5148</v>
      </c>
      <c r="DA1869" s="6" t="s">
        <v>3685</v>
      </c>
      <c r="DC1869" s="6" t="s">
        <v>4434</v>
      </c>
      <c r="DD1869" s="6" t="s">
        <v>3609</v>
      </c>
      <c r="DF1869" s="29">
        <f t="shared" si="89"/>
        <v>0</v>
      </c>
      <c r="DG1869" s="6">
        <v>1</v>
      </c>
    </row>
    <row r="1870" spans="1:111" ht="16" hidden="1" x14ac:dyDescent="0.2">
      <c r="A1870" s="6" t="s">
        <v>3686</v>
      </c>
      <c r="B1870" s="25"/>
      <c r="C1870" s="25"/>
      <c r="F1870" s="25"/>
      <c r="G1870" s="63" t="s">
        <v>3526</v>
      </c>
      <c r="H1870" s="6" t="s">
        <v>7809</v>
      </c>
      <c r="L1870" s="6" t="s">
        <v>193</v>
      </c>
      <c r="P1870" s="6" t="s">
        <v>3531</v>
      </c>
      <c r="Q1870" s="6" t="s">
        <v>4680</v>
      </c>
      <c r="X1870" s="6">
        <v>0</v>
      </c>
      <c r="Y1870" s="6">
        <v>1000</v>
      </c>
      <c r="Z1870" s="6">
        <v>0</v>
      </c>
      <c r="AA1870" s="6">
        <v>0</v>
      </c>
      <c r="AB1870" s="6">
        <f>SUM(Table2026_09_25[[#This Row],[Number of in-person visits provided in reporting year.]:[Number of video/virtual visits provided in reporting year.]])</f>
        <v>1000</v>
      </c>
      <c r="AC1870" s="6" t="s">
        <v>8469</v>
      </c>
      <c r="AD1870" s="6">
        <v>0</v>
      </c>
      <c r="AE1870" s="6">
        <v>0</v>
      </c>
      <c r="AG1870" s="6">
        <v>0</v>
      </c>
      <c r="AI1870" s="6" t="s">
        <v>2575</v>
      </c>
      <c r="AJ1870" s="6" t="s">
        <v>149</v>
      </c>
      <c r="AK1870" s="6" t="s">
        <v>8483</v>
      </c>
      <c r="AL1870" s="26" t="s">
        <v>195</v>
      </c>
      <c r="AQ1870" s="6" t="s">
        <v>63</v>
      </c>
      <c r="AX1870" s="45" t="s">
        <v>2431</v>
      </c>
      <c r="AZ1870" s="6">
        <v>0</v>
      </c>
      <c r="BA1870" s="6">
        <v>0</v>
      </c>
      <c r="BB1870" s="45">
        <v>0</v>
      </c>
      <c r="BC1870" s="6">
        <v>0</v>
      </c>
      <c r="BD1870" s="6">
        <v>0</v>
      </c>
      <c r="BF1870" s="6">
        <v>0</v>
      </c>
      <c r="BG1870" s="45">
        <v>0</v>
      </c>
      <c r="BH1870" s="45">
        <v>0</v>
      </c>
      <c r="BI1870" s="6">
        <v>0</v>
      </c>
      <c r="BJ1870" s="6">
        <v>0</v>
      </c>
      <c r="BK1870" s="6">
        <v>0</v>
      </c>
      <c r="BL1870" s="45">
        <v>0</v>
      </c>
      <c r="BM1870" s="45">
        <v>0</v>
      </c>
      <c r="BN1870" s="6">
        <v>0</v>
      </c>
      <c r="BO1870" s="6">
        <v>0</v>
      </c>
      <c r="BP1870" s="6">
        <v>2</v>
      </c>
      <c r="BQ1870" s="6">
        <v>0</v>
      </c>
      <c r="BR1870" s="45">
        <v>0</v>
      </c>
      <c r="BT1870" s="45">
        <v>0</v>
      </c>
      <c r="BU1870" s="45">
        <v>0</v>
      </c>
      <c r="BX1870" s="6">
        <v>0.2</v>
      </c>
      <c r="BY1870" s="6" t="s">
        <v>3687</v>
      </c>
      <c r="BZ1870" s="6">
        <f t="shared" si="87"/>
        <v>2</v>
      </c>
      <c r="CA1870" s="6">
        <f t="shared" si="88"/>
        <v>2.2000000000000002</v>
      </c>
      <c r="CC1870" s="63" t="s">
        <v>21</v>
      </c>
      <c r="CD1870" s="6" t="s">
        <v>21</v>
      </c>
      <c r="CK1870" s="6" t="s">
        <v>5148</v>
      </c>
      <c r="DA1870" s="6" t="s">
        <v>3688</v>
      </c>
      <c r="DC1870" s="6" t="s">
        <v>4434</v>
      </c>
      <c r="DD1870" s="6" t="s">
        <v>164</v>
      </c>
      <c r="DF1870" s="29">
        <f t="shared" si="89"/>
        <v>0</v>
      </c>
      <c r="DG1870" s="6">
        <v>1</v>
      </c>
    </row>
    <row r="1871" spans="1:111" ht="16" hidden="1" x14ac:dyDescent="0.2">
      <c r="A1871" s="6" t="s">
        <v>3689</v>
      </c>
      <c r="B1871" s="25"/>
      <c r="C1871" s="25"/>
      <c r="F1871" s="25"/>
      <c r="G1871" s="63" t="s">
        <v>3526</v>
      </c>
      <c r="H1871" s="6" t="s">
        <v>4701</v>
      </c>
      <c r="L1871" s="6" t="s">
        <v>193</v>
      </c>
      <c r="P1871" s="6" t="s">
        <v>3531</v>
      </c>
      <c r="Q1871" s="6" t="s">
        <v>4680</v>
      </c>
      <c r="X1871" s="6">
        <v>0</v>
      </c>
      <c r="Y1871" s="6">
        <v>1400</v>
      </c>
      <c r="Z1871" s="6">
        <v>0</v>
      </c>
      <c r="AA1871" s="6">
        <v>0</v>
      </c>
      <c r="AB1871" s="6">
        <f>SUM(Table2026_09_25[[#This Row],[Number of in-person visits provided in reporting year.]:[Number of video/virtual visits provided in reporting year.]])</f>
        <v>1400</v>
      </c>
      <c r="AC1871" s="6" t="s">
        <v>8469</v>
      </c>
      <c r="AD1871" s="6">
        <v>0</v>
      </c>
      <c r="AE1871" s="6">
        <v>0</v>
      </c>
      <c r="AF1871" s="6" t="s">
        <v>4682</v>
      </c>
      <c r="AG1871" s="6">
        <v>0</v>
      </c>
      <c r="AI1871" s="6" t="s">
        <v>4703</v>
      </c>
      <c r="AJ1871" s="6" t="s">
        <v>4704</v>
      </c>
      <c r="AK1871" s="6" t="s">
        <v>8483</v>
      </c>
      <c r="AL1871" s="26" t="s">
        <v>615</v>
      </c>
      <c r="AQ1871" s="6" t="s">
        <v>63</v>
      </c>
      <c r="AX1871" s="45" t="s">
        <v>2431</v>
      </c>
      <c r="AZ1871" s="6">
        <v>0</v>
      </c>
      <c r="BA1871" s="6">
        <v>0</v>
      </c>
      <c r="BB1871" s="45">
        <v>0</v>
      </c>
      <c r="BC1871" s="6">
        <v>0</v>
      </c>
      <c r="BD1871" s="6">
        <v>0</v>
      </c>
      <c r="BF1871" s="6">
        <v>0</v>
      </c>
      <c r="BG1871" s="45">
        <v>0</v>
      </c>
      <c r="BH1871" s="45">
        <v>0</v>
      </c>
      <c r="BI1871" s="6">
        <v>0</v>
      </c>
      <c r="BJ1871" s="6">
        <v>0</v>
      </c>
      <c r="BK1871" s="6">
        <v>0</v>
      </c>
      <c r="BL1871" s="45">
        <v>0</v>
      </c>
      <c r="BM1871" s="45">
        <v>0</v>
      </c>
      <c r="BN1871" s="6">
        <v>0</v>
      </c>
      <c r="BO1871" s="6">
        <v>0</v>
      </c>
      <c r="BP1871" s="6">
        <v>2</v>
      </c>
      <c r="BQ1871" s="6">
        <v>0</v>
      </c>
      <c r="BR1871" s="45">
        <v>0</v>
      </c>
      <c r="BT1871" s="45">
        <v>0</v>
      </c>
      <c r="BU1871" s="45">
        <v>0</v>
      </c>
      <c r="BX1871" s="6">
        <v>2</v>
      </c>
      <c r="BY1871" s="6" t="s">
        <v>3690</v>
      </c>
      <c r="BZ1871" s="6">
        <f t="shared" si="87"/>
        <v>2</v>
      </c>
      <c r="CA1871" s="6">
        <f t="shared" si="88"/>
        <v>4</v>
      </c>
      <c r="CC1871" s="63" t="s">
        <v>21</v>
      </c>
      <c r="CD1871" s="6" t="s">
        <v>21</v>
      </c>
      <c r="CK1871" s="6" t="s">
        <v>5148</v>
      </c>
      <c r="DA1871" s="6" t="s">
        <v>3691</v>
      </c>
      <c r="DC1871" s="6" t="s">
        <v>4434</v>
      </c>
      <c r="DD1871" s="6" t="s">
        <v>164</v>
      </c>
      <c r="DF1871" s="29">
        <f t="shared" si="89"/>
        <v>0</v>
      </c>
      <c r="DG1871" s="6">
        <v>1</v>
      </c>
    </row>
    <row r="1872" spans="1:111" ht="16" hidden="1" x14ac:dyDescent="0.2">
      <c r="A1872" s="6" t="s">
        <v>3692</v>
      </c>
      <c r="B1872" s="25"/>
      <c r="C1872" s="25"/>
      <c r="F1872" s="25"/>
      <c r="G1872" s="63" t="s">
        <v>3526</v>
      </c>
      <c r="H1872" s="6" t="s">
        <v>4873</v>
      </c>
      <c r="L1872" s="6" t="s">
        <v>3693</v>
      </c>
      <c r="P1872" s="6" t="s">
        <v>3531</v>
      </c>
      <c r="Q1872" s="6" t="s">
        <v>4680</v>
      </c>
      <c r="X1872" s="6">
        <v>1413</v>
      </c>
      <c r="Y1872" s="6">
        <v>1413</v>
      </c>
      <c r="Z1872" s="6">
        <v>488</v>
      </c>
      <c r="AA1872" s="6">
        <v>0</v>
      </c>
      <c r="AB1872" s="6">
        <f>SUM(Table2026_09_25[[#This Row],[Number of in-person visits provided in reporting year.]:[Number of video/virtual visits provided in reporting year.]])</f>
        <v>1901</v>
      </c>
      <c r="AC1872" s="6" t="s">
        <v>8469</v>
      </c>
      <c r="AD1872" s="6">
        <v>0</v>
      </c>
      <c r="AE1872" s="6">
        <v>0</v>
      </c>
      <c r="AF1872" s="6" t="s">
        <v>8026</v>
      </c>
      <c r="AG1872" s="6">
        <v>0</v>
      </c>
      <c r="AI1872" s="6" t="s">
        <v>2991</v>
      </c>
      <c r="AJ1872" s="6" t="s">
        <v>4880</v>
      </c>
      <c r="AK1872" s="6" t="s">
        <v>8483</v>
      </c>
      <c r="AL1872" s="26" t="s">
        <v>475</v>
      </c>
      <c r="AQ1872" s="6" t="s">
        <v>107</v>
      </c>
      <c r="AX1872" s="45" t="s">
        <v>2431</v>
      </c>
      <c r="AZ1872" s="6">
        <v>0</v>
      </c>
      <c r="BA1872" s="6">
        <v>0</v>
      </c>
      <c r="BB1872" s="45">
        <v>0</v>
      </c>
      <c r="BC1872" s="6">
        <v>0</v>
      </c>
      <c r="BD1872" s="6">
        <v>0</v>
      </c>
      <c r="BF1872" s="6">
        <v>0</v>
      </c>
      <c r="BG1872" s="45">
        <v>0</v>
      </c>
      <c r="BH1872" s="45">
        <v>0</v>
      </c>
      <c r="BI1872" s="6">
        <v>0</v>
      </c>
      <c r="BJ1872" s="6">
        <v>0</v>
      </c>
      <c r="BK1872" s="6">
        <v>0</v>
      </c>
      <c r="BL1872" s="45">
        <v>0</v>
      </c>
      <c r="BM1872" s="45">
        <v>0</v>
      </c>
      <c r="BN1872" s="6">
        <v>0</v>
      </c>
      <c r="BO1872" s="6">
        <v>0</v>
      </c>
      <c r="BP1872" s="6">
        <v>2.25</v>
      </c>
      <c r="BQ1872" s="6">
        <v>0</v>
      </c>
      <c r="BR1872" s="45">
        <v>0</v>
      </c>
      <c r="BT1872" s="45">
        <v>0</v>
      </c>
      <c r="BU1872" s="45">
        <v>0</v>
      </c>
      <c r="BX1872" s="6">
        <v>0</v>
      </c>
      <c r="BZ1872" s="6">
        <f t="shared" si="87"/>
        <v>2.25</v>
      </c>
      <c r="CA1872" s="6">
        <f t="shared" si="88"/>
        <v>2.25</v>
      </c>
      <c r="CC1872" s="63" t="s">
        <v>4687</v>
      </c>
      <c r="CD1872" s="6" t="s">
        <v>21</v>
      </c>
      <c r="CK1872" s="6" t="s">
        <v>5148</v>
      </c>
      <c r="DA1872" s="6" t="s">
        <v>3694</v>
      </c>
      <c r="DC1872" s="6" t="s">
        <v>4434</v>
      </c>
      <c r="DD1872" s="6" t="s">
        <v>164</v>
      </c>
      <c r="DF1872" s="29">
        <f t="shared" si="89"/>
        <v>0</v>
      </c>
      <c r="DG1872" s="6">
        <v>1</v>
      </c>
    </row>
    <row r="1873" spans="1:111" ht="16" hidden="1" x14ac:dyDescent="0.2">
      <c r="A1873" s="6" t="s">
        <v>3695</v>
      </c>
      <c r="B1873" s="25"/>
      <c r="C1873" s="25"/>
      <c r="F1873" s="25"/>
      <c r="G1873" s="63" t="s">
        <v>3526</v>
      </c>
      <c r="H1873" s="6" t="s">
        <v>7880</v>
      </c>
      <c r="L1873" s="6" t="s">
        <v>193</v>
      </c>
      <c r="P1873" s="6" t="s">
        <v>3531</v>
      </c>
      <c r="Q1873" s="6" t="s">
        <v>4680</v>
      </c>
      <c r="X1873" s="6">
        <v>648</v>
      </c>
      <c r="Y1873" s="6">
        <v>0</v>
      </c>
      <c r="Z1873" s="6">
        <v>0</v>
      </c>
      <c r="AA1873" s="6">
        <v>0</v>
      </c>
      <c r="AB1873" s="6">
        <f>SUM(Table2026_09_25[[#This Row],[Number of in-person visits provided in reporting year.]:[Number of video/virtual visits provided in reporting year.]])</f>
        <v>0</v>
      </c>
      <c r="AC1873" s="6" t="s">
        <v>8469</v>
      </c>
      <c r="AD1873" s="6">
        <v>0</v>
      </c>
      <c r="AE1873" s="6">
        <v>0</v>
      </c>
      <c r="AF1873" s="6" t="s">
        <v>8026</v>
      </c>
      <c r="AG1873" s="6">
        <v>0</v>
      </c>
      <c r="AI1873" s="6" t="s">
        <v>4496</v>
      </c>
      <c r="AJ1873" s="6" t="s">
        <v>4488</v>
      </c>
      <c r="AK1873" s="6" t="s">
        <v>8483</v>
      </c>
      <c r="AL1873" s="26" t="s">
        <v>950</v>
      </c>
      <c r="AQ1873" s="6" t="s">
        <v>366</v>
      </c>
      <c r="AX1873" s="45" t="s">
        <v>2431</v>
      </c>
      <c r="AZ1873" s="6">
        <v>0</v>
      </c>
      <c r="BA1873" s="6">
        <v>0</v>
      </c>
      <c r="BB1873" s="45">
        <v>0</v>
      </c>
      <c r="BC1873" s="6">
        <v>0</v>
      </c>
      <c r="BD1873" s="6">
        <v>0</v>
      </c>
      <c r="BF1873" s="6">
        <v>0</v>
      </c>
      <c r="BG1873" s="45">
        <v>0</v>
      </c>
      <c r="BH1873" s="45">
        <v>0</v>
      </c>
      <c r="BI1873" s="6">
        <v>0</v>
      </c>
      <c r="BJ1873" s="6">
        <v>0</v>
      </c>
      <c r="BK1873" s="6">
        <v>0</v>
      </c>
      <c r="BL1873" s="45">
        <v>0</v>
      </c>
      <c r="BM1873" s="45">
        <v>0</v>
      </c>
      <c r="BN1873" s="6">
        <v>0</v>
      </c>
      <c r="BO1873" s="6">
        <v>0</v>
      </c>
      <c r="BP1873" s="6">
        <v>2.2400000000000002</v>
      </c>
      <c r="BQ1873" s="6">
        <v>0</v>
      </c>
      <c r="BR1873" s="45">
        <v>0</v>
      </c>
      <c r="BT1873" s="45">
        <v>0</v>
      </c>
      <c r="BU1873" s="45">
        <v>0</v>
      </c>
      <c r="BX1873" s="6">
        <v>0</v>
      </c>
      <c r="BZ1873" s="6">
        <f t="shared" si="87"/>
        <v>2.2400000000000002</v>
      </c>
      <c r="CA1873" s="6">
        <f t="shared" si="88"/>
        <v>2.2400000000000002</v>
      </c>
      <c r="CC1873" s="63" t="s">
        <v>4687</v>
      </c>
      <c r="CD1873" s="6" t="s">
        <v>21</v>
      </c>
      <c r="CK1873" s="6" t="s">
        <v>7981</v>
      </c>
      <c r="DA1873" s="6" t="s">
        <v>3696</v>
      </c>
      <c r="DC1873" s="6" t="s">
        <v>4434</v>
      </c>
      <c r="DD1873" s="6" t="s">
        <v>4561</v>
      </c>
      <c r="DF1873" s="29">
        <f t="shared" si="89"/>
        <v>0</v>
      </c>
      <c r="DG1873" s="6">
        <v>1</v>
      </c>
    </row>
    <row r="1874" spans="1:111" ht="16" hidden="1" x14ac:dyDescent="0.2">
      <c r="A1874" s="6" t="s">
        <v>3697</v>
      </c>
      <c r="B1874" s="25"/>
      <c r="C1874" s="25"/>
      <c r="F1874" s="25"/>
      <c r="G1874" s="63" t="s">
        <v>3526</v>
      </c>
      <c r="H1874" s="6" t="s">
        <v>3516</v>
      </c>
      <c r="L1874" s="6" t="s">
        <v>193</v>
      </c>
      <c r="P1874" s="6" t="s">
        <v>3531</v>
      </c>
      <c r="Q1874" s="6" t="s">
        <v>4680</v>
      </c>
      <c r="X1874" s="6">
        <v>0</v>
      </c>
      <c r="Y1874" s="6">
        <v>350</v>
      </c>
      <c r="Z1874" s="6">
        <v>0</v>
      </c>
      <c r="AA1874" s="6">
        <v>0</v>
      </c>
      <c r="AB1874" s="6">
        <f>SUM(Table2026_09_25[[#This Row],[Number of in-person visits provided in reporting year.]:[Number of video/virtual visits provided in reporting year.]])</f>
        <v>350</v>
      </c>
      <c r="AC1874" s="6" t="s">
        <v>8469</v>
      </c>
      <c r="AD1874" s="6">
        <v>0</v>
      </c>
      <c r="AE1874" s="6">
        <v>0</v>
      </c>
      <c r="AF1874" s="6" t="s">
        <v>4682</v>
      </c>
      <c r="AG1874" s="6">
        <v>0</v>
      </c>
      <c r="AI1874" s="6" t="s">
        <v>8270</v>
      </c>
      <c r="AJ1874" s="6" t="s">
        <v>8271</v>
      </c>
      <c r="AK1874" s="6" t="s">
        <v>8483</v>
      </c>
      <c r="AL1874" s="26" t="s">
        <v>3698</v>
      </c>
      <c r="AQ1874" s="6" t="s">
        <v>366</v>
      </c>
      <c r="AX1874" s="45" t="s">
        <v>2431</v>
      </c>
      <c r="AZ1874" s="6">
        <v>0</v>
      </c>
      <c r="BA1874" s="6">
        <v>0</v>
      </c>
      <c r="BB1874" s="45">
        <v>0</v>
      </c>
      <c r="BC1874" s="6">
        <v>0</v>
      </c>
      <c r="BD1874" s="6">
        <v>0</v>
      </c>
      <c r="BF1874" s="6">
        <v>0</v>
      </c>
      <c r="BG1874" s="45">
        <v>0</v>
      </c>
      <c r="BH1874" s="45">
        <v>0</v>
      </c>
      <c r="BI1874" s="6">
        <v>0</v>
      </c>
      <c r="BJ1874" s="6">
        <v>0</v>
      </c>
      <c r="BK1874" s="6">
        <v>0</v>
      </c>
      <c r="BL1874" s="45">
        <v>0</v>
      </c>
      <c r="BM1874" s="45">
        <v>0</v>
      </c>
      <c r="BN1874" s="6">
        <v>0</v>
      </c>
      <c r="BO1874" s="6">
        <v>0</v>
      </c>
      <c r="BP1874" s="6">
        <v>1</v>
      </c>
      <c r="BQ1874" s="6">
        <v>0</v>
      </c>
      <c r="BR1874" s="45">
        <v>0</v>
      </c>
      <c r="BT1874" s="45">
        <v>0</v>
      </c>
      <c r="BU1874" s="45">
        <v>0</v>
      </c>
      <c r="BX1874" s="6">
        <v>0</v>
      </c>
      <c r="BZ1874" s="6">
        <f t="shared" si="87"/>
        <v>1</v>
      </c>
      <c r="CA1874" s="6">
        <f t="shared" si="88"/>
        <v>1</v>
      </c>
      <c r="CC1874" s="63" t="s">
        <v>21</v>
      </c>
      <c r="CD1874" s="6" t="s">
        <v>21</v>
      </c>
      <c r="CK1874" s="6" t="s">
        <v>5148</v>
      </c>
      <c r="DA1874" s="6" t="s">
        <v>3699</v>
      </c>
      <c r="DC1874" s="6" t="s">
        <v>4434</v>
      </c>
      <c r="DD1874" s="6" t="s">
        <v>164</v>
      </c>
      <c r="DF1874" s="29">
        <f t="shared" si="89"/>
        <v>0</v>
      </c>
      <c r="DG1874" s="6">
        <v>1</v>
      </c>
    </row>
    <row r="1875" spans="1:111" ht="16" hidden="1" x14ac:dyDescent="0.2">
      <c r="A1875" s="6" t="s">
        <v>3700</v>
      </c>
      <c r="B1875" s="25"/>
      <c r="C1875" s="25"/>
      <c r="F1875" s="25"/>
      <c r="G1875" s="63" t="s">
        <v>3526</v>
      </c>
      <c r="H1875" s="6" t="s">
        <v>8272</v>
      </c>
      <c r="L1875" s="6" t="s">
        <v>193</v>
      </c>
      <c r="P1875" s="6" t="s">
        <v>3531</v>
      </c>
      <c r="Q1875" s="6" t="s">
        <v>4680</v>
      </c>
      <c r="X1875" s="6">
        <v>0</v>
      </c>
      <c r="Y1875" s="6">
        <v>375</v>
      </c>
      <c r="Z1875" s="6">
        <v>0</v>
      </c>
      <c r="AA1875" s="6">
        <v>0</v>
      </c>
      <c r="AB1875" s="6">
        <f>SUM(Table2026_09_25[[#This Row],[Number of in-person visits provided in reporting year.]:[Number of video/virtual visits provided in reporting year.]])</f>
        <v>375</v>
      </c>
      <c r="AC1875" s="6" t="s">
        <v>8469</v>
      </c>
      <c r="AD1875" s="6">
        <v>0</v>
      </c>
      <c r="AE1875" s="6">
        <v>0</v>
      </c>
      <c r="AG1875" s="6">
        <v>0</v>
      </c>
      <c r="AI1875" s="6" t="s">
        <v>8273</v>
      </c>
      <c r="AJ1875" s="6" t="s">
        <v>7876</v>
      </c>
      <c r="AK1875" s="6" t="s">
        <v>8483</v>
      </c>
      <c r="AL1875" s="26" t="s">
        <v>3701</v>
      </c>
      <c r="AQ1875" s="6" t="s">
        <v>366</v>
      </c>
      <c r="AX1875" s="45" t="s">
        <v>2431</v>
      </c>
      <c r="AZ1875" s="6">
        <v>0</v>
      </c>
      <c r="BA1875" s="6">
        <v>0</v>
      </c>
      <c r="BB1875" s="45">
        <v>0</v>
      </c>
      <c r="BC1875" s="6">
        <v>0</v>
      </c>
      <c r="BD1875" s="6">
        <v>0</v>
      </c>
      <c r="BF1875" s="6">
        <v>0</v>
      </c>
      <c r="BG1875" s="45">
        <v>0</v>
      </c>
      <c r="BH1875" s="45">
        <v>0</v>
      </c>
      <c r="BI1875" s="6">
        <v>0</v>
      </c>
      <c r="BJ1875" s="6">
        <v>0</v>
      </c>
      <c r="BK1875" s="6">
        <v>0</v>
      </c>
      <c r="BL1875" s="45">
        <v>0</v>
      </c>
      <c r="BM1875" s="45">
        <v>0</v>
      </c>
      <c r="BN1875" s="6">
        <v>0</v>
      </c>
      <c r="BO1875" s="6">
        <v>0</v>
      </c>
      <c r="BP1875" s="6">
        <v>1</v>
      </c>
      <c r="BQ1875" s="6">
        <v>0</v>
      </c>
      <c r="BR1875" s="45">
        <v>0</v>
      </c>
      <c r="BT1875" s="45">
        <v>0</v>
      </c>
      <c r="BU1875" s="45">
        <v>0</v>
      </c>
      <c r="BX1875" s="6">
        <v>0</v>
      </c>
      <c r="BZ1875" s="6">
        <f t="shared" si="87"/>
        <v>1</v>
      </c>
      <c r="CA1875" s="6">
        <f t="shared" si="88"/>
        <v>1</v>
      </c>
      <c r="CC1875" s="63" t="s">
        <v>21</v>
      </c>
      <c r="CD1875" s="6" t="s">
        <v>21</v>
      </c>
      <c r="CK1875" s="6" t="s">
        <v>5148</v>
      </c>
      <c r="DA1875" s="6" t="s">
        <v>3702</v>
      </c>
      <c r="DC1875" s="6" t="s">
        <v>4434</v>
      </c>
      <c r="DD1875" s="69" t="s">
        <v>4559</v>
      </c>
      <c r="DF1875" s="29">
        <f t="shared" si="89"/>
        <v>0</v>
      </c>
      <c r="DG1875" s="6">
        <v>1</v>
      </c>
    </row>
    <row r="1876" spans="1:111" ht="16" hidden="1" x14ac:dyDescent="0.2">
      <c r="A1876" s="6" t="s">
        <v>3704</v>
      </c>
      <c r="B1876" s="25"/>
      <c r="C1876" s="25"/>
      <c r="F1876" s="25"/>
      <c r="G1876" s="63" t="s">
        <v>3526</v>
      </c>
      <c r="H1876" s="6" t="s">
        <v>5392</v>
      </c>
      <c r="L1876" s="6" t="s">
        <v>193</v>
      </c>
      <c r="P1876" s="6" t="s">
        <v>3531</v>
      </c>
      <c r="Q1876" s="6" t="s">
        <v>4680</v>
      </c>
      <c r="X1876" s="6">
        <v>0</v>
      </c>
      <c r="Y1876" s="6">
        <v>1025</v>
      </c>
      <c r="Z1876" s="6">
        <v>0</v>
      </c>
      <c r="AA1876" s="6">
        <v>0</v>
      </c>
      <c r="AB1876" s="6">
        <f>SUM(Table2026_09_25[[#This Row],[Number of in-person visits provided in reporting year.]:[Number of video/virtual visits provided in reporting year.]])</f>
        <v>1025</v>
      </c>
      <c r="AC1876" s="6" t="s">
        <v>8469</v>
      </c>
      <c r="AD1876" s="6">
        <v>0</v>
      </c>
      <c r="AE1876" s="6">
        <v>0</v>
      </c>
      <c r="AF1876" s="6" t="s">
        <v>8026</v>
      </c>
      <c r="AG1876" s="6">
        <v>0</v>
      </c>
      <c r="AI1876" s="6" t="s">
        <v>5394</v>
      </c>
      <c r="AJ1876" s="6" t="s">
        <v>4851</v>
      </c>
      <c r="AK1876" s="6" t="s">
        <v>8483</v>
      </c>
      <c r="AL1876" s="26" t="s">
        <v>260</v>
      </c>
      <c r="AQ1876" s="6" t="s">
        <v>544</v>
      </c>
      <c r="AX1876" s="45" t="s">
        <v>2431</v>
      </c>
      <c r="AZ1876" s="6">
        <v>0</v>
      </c>
      <c r="BA1876" s="6">
        <v>0</v>
      </c>
      <c r="BB1876" s="45">
        <v>0</v>
      </c>
      <c r="BC1876" s="6">
        <v>0</v>
      </c>
      <c r="BD1876" s="6">
        <v>0</v>
      </c>
      <c r="BF1876" s="6">
        <v>1</v>
      </c>
      <c r="BG1876" s="45">
        <v>0</v>
      </c>
      <c r="BH1876" s="45">
        <v>0</v>
      </c>
      <c r="BI1876" s="6">
        <v>0</v>
      </c>
      <c r="BJ1876" s="6">
        <v>0</v>
      </c>
      <c r="BK1876" s="6">
        <v>0</v>
      </c>
      <c r="BL1876" s="45">
        <v>0</v>
      </c>
      <c r="BM1876" s="45">
        <v>0</v>
      </c>
      <c r="BN1876" s="6">
        <v>0</v>
      </c>
      <c r="BO1876" s="6">
        <v>0</v>
      </c>
      <c r="BP1876" s="6">
        <v>1.5</v>
      </c>
      <c r="BQ1876" s="6">
        <v>0</v>
      </c>
      <c r="BR1876" s="45">
        <v>0</v>
      </c>
      <c r="BT1876" s="45">
        <v>0</v>
      </c>
      <c r="BU1876" s="45">
        <v>0</v>
      </c>
      <c r="BX1876" s="6">
        <v>1</v>
      </c>
      <c r="BY1876" s="6" t="s">
        <v>3705</v>
      </c>
      <c r="BZ1876" s="6">
        <f t="shared" si="87"/>
        <v>2.5</v>
      </c>
      <c r="CA1876" s="6">
        <f t="shared" si="88"/>
        <v>3.5</v>
      </c>
      <c r="CC1876" s="63" t="s">
        <v>4687</v>
      </c>
      <c r="CD1876" s="6" t="s">
        <v>21</v>
      </c>
      <c r="CK1876" s="6" t="s">
        <v>7981</v>
      </c>
      <c r="DA1876" s="6" t="s">
        <v>3706</v>
      </c>
      <c r="DC1876" s="6" t="s">
        <v>4434</v>
      </c>
      <c r="DD1876" s="6" t="s">
        <v>3703</v>
      </c>
      <c r="DF1876" s="29">
        <f t="shared" si="89"/>
        <v>0</v>
      </c>
      <c r="DG1876" s="6">
        <v>1</v>
      </c>
    </row>
    <row r="1877" spans="1:111" ht="16" hidden="1" x14ac:dyDescent="0.2">
      <c r="A1877" s="6" t="s">
        <v>3707</v>
      </c>
      <c r="B1877" s="25"/>
      <c r="C1877" s="25"/>
      <c r="F1877" s="25"/>
      <c r="G1877" s="63" t="s">
        <v>3526</v>
      </c>
      <c r="H1877" s="6" t="s">
        <v>226</v>
      </c>
      <c r="L1877" s="6" t="s">
        <v>193</v>
      </c>
      <c r="P1877" s="6" t="s">
        <v>3531</v>
      </c>
      <c r="Q1877" s="6" t="s">
        <v>4680</v>
      </c>
      <c r="X1877" s="6">
        <v>392</v>
      </c>
      <c r="Y1877" s="6">
        <v>347</v>
      </c>
      <c r="Z1877" s="6">
        <v>139</v>
      </c>
      <c r="AA1877" s="6">
        <v>0</v>
      </c>
      <c r="AB1877" s="6">
        <f>SUM(Table2026_09_25[[#This Row],[Number of in-person visits provided in reporting year.]:[Number of video/virtual visits provided in reporting year.]])</f>
        <v>486</v>
      </c>
      <c r="AC1877" s="6" t="s">
        <v>8469</v>
      </c>
      <c r="AD1877" s="6">
        <v>0</v>
      </c>
      <c r="AE1877" s="6">
        <v>0</v>
      </c>
      <c r="AF1877" s="6" t="s">
        <v>4682</v>
      </c>
      <c r="AG1877" s="6">
        <v>1</v>
      </c>
      <c r="AI1877" s="6" t="s">
        <v>7145</v>
      </c>
      <c r="AJ1877" s="6" t="s">
        <v>7146</v>
      </c>
      <c r="AK1877" s="6" t="s">
        <v>8483</v>
      </c>
      <c r="AL1877" s="26" t="s">
        <v>227</v>
      </c>
      <c r="AQ1877" s="6" t="s">
        <v>63</v>
      </c>
      <c r="AX1877" s="45" t="s">
        <v>2431</v>
      </c>
      <c r="AZ1877" s="6">
        <v>0</v>
      </c>
      <c r="BA1877" s="6">
        <v>0</v>
      </c>
      <c r="BB1877" s="45">
        <v>0</v>
      </c>
      <c r="BC1877" s="6">
        <v>0</v>
      </c>
      <c r="BD1877" s="6">
        <v>0</v>
      </c>
      <c r="BF1877" s="6">
        <v>0</v>
      </c>
      <c r="BG1877" s="45">
        <v>0</v>
      </c>
      <c r="BH1877" s="45">
        <v>0</v>
      </c>
      <c r="BI1877" s="6">
        <v>0</v>
      </c>
      <c r="BJ1877" s="6">
        <v>0</v>
      </c>
      <c r="BK1877" s="6">
        <v>0</v>
      </c>
      <c r="BL1877" s="45">
        <v>0</v>
      </c>
      <c r="BM1877" s="45">
        <v>0</v>
      </c>
      <c r="BN1877" s="6">
        <v>0</v>
      </c>
      <c r="BO1877" s="6">
        <v>0</v>
      </c>
      <c r="BP1877" s="6">
        <v>1</v>
      </c>
      <c r="BQ1877" s="6">
        <v>0</v>
      </c>
      <c r="BR1877" s="45">
        <v>0</v>
      </c>
      <c r="BT1877" s="45">
        <v>0</v>
      </c>
      <c r="BU1877" s="45">
        <v>0</v>
      </c>
      <c r="BX1877" s="6">
        <v>0</v>
      </c>
      <c r="BZ1877" s="6">
        <f t="shared" si="87"/>
        <v>1</v>
      </c>
      <c r="CA1877" s="6">
        <f t="shared" si="88"/>
        <v>1</v>
      </c>
      <c r="CC1877" s="63" t="s">
        <v>21</v>
      </c>
      <c r="CD1877" s="6" t="s">
        <v>21</v>
      </c>
      <c r="CK1877" s="6" t="s">
        <v>7981</v>
      </c>
      <c r="DA1877" s="6" t="s">
        <v>3708</v>
      </c>
      <c r="DC1877" s="6" t="s">
        <v>4434</v>
      </c>
      <c r="DD1877" s="6" t="s">
        <v>164</v>
      </c>
      <c r="DF1877" s="29">
        <f t="shared" si="89"/>
        <v>0</v>
      </c>
      <c r="DG1877" s="6">
        <v>1</v>
      </c>
    </row>
    <row r="1878" spans="1:111" ht="16" hidden="1" x14ac:dyDescent="0.2">
      <c r="A1878" s="6" t="s">
        <v>3709</v>
      </c>
      <c r="B1878" s="25"/>
      <c r="C1878" s="25"/>
      <c r="F1878" s="25"/>
      <c r="G1878" s="63" t="s">
        <v>3526</v>
      </c>
      <c r="H1878" s="6" t="s">
        <v>55</v>
      </c>
      <c r="L1878" s="6" t="s">
        <v>193</v>
      </c>
      <c r="P1878" s="6" t="s">
        <v>3531</v>
      </c>
      <c r="Q1878" s="6" t="s">
        <v>4680</v>
      </c>
      <c r="X1878" s="6">
        <v>0</v>
      </c>
      <c r="Y1878" s="6">
        <v>500</v>
      </c>
      <c r="Z1878" s="6">
        <v>0</v>
      </c>
      <c r="AA1878" s="6">
        <v>0</v>
      </c>
      <c r="AB1878" s="6">
        <f>SUM(Table2026_09_25[[#This Row],[Number of in-person visits provided in reporting year.]:[Number of video/virtual visits provided in reporting year.]])</f>
        <v>500</v>
      </c>
      <c r="AC1878" s="6" t="s">
        <v>8469</v>
      </c>
      <c r="AD1878" s="6">
        <v>0</v>
      </c>
      <c r="AE1878" s="6">
        <v>0</v>
      </c>
      <c r="AG1878" s="6">
        <v>0</v>
      </c>
      <c r="AI1878" s="6" t="s">
        <v>7916</v>
      </c>
      <c r="AJ1878" s="6" t="s">
        <v>232</v>
      </c>
      <c r="AK1878" s="6" t="s">
        <v>8483</v>
      </c>
      <c r="AL1878" s="26" t="s">
        <v>1744</v>
      </c>
      <c r="AQ1878" s="6" t="s">
        <v>63</v>
      </c>
      <c r="AX1878" s="45" t="s">
        <v>2431</v>
      </c>
      <c r="AZ1878" s="6">
        <v>0</v>
      </c>
      <c r="BA1878" s="6">
        <v>0</v>
      </c>
      <c r="BB1878" s="45">
        <v>0</v>
      </c>
      <c r="BC1878" s="6">
        <v>0</v>
      </c>
      <c r="BD1878" s="6">
        <v>0</v>
      </c>
      <c r="BF1878" s="6">
        <v>0</v>
      </c>
      <c r="BG1878" s="45">
        <v>0</v>
      </c>
      <c r="BH1878" s="45">
        <v>0</v>
      </c>
      <c r="BI1878" s="6">
        <v>0</v>
      </c>
      <c r="BJ1878" s="6">
        <v>0</v>
      </c>
      <c r="BK1878" s="6">
        <v>0</v>
      </c>
      <c r="BL1878" s="45">
        <v>0</v>
      </c>
      <c r="BM1878" s="45">
        <v>0</v>
      </c>
      <c r="BN1878" s="6">
        <v>0</v>
      </c>
      <c r="BO1878" s="6">
        <v>0</v>
      </c>
      <c r="BP1878" s="6">
        <v>1</v>
      </c>
      <c r="BQ1878" s="6">
        <v>0</v>
      </c>
      <c r="BR1878" s="45">
        <v>0</v>
      </c>
      <c r="BT1878" s="45">
        <v>0</v>
      </c>
      <c r="BU1878" s="45">
        <v>0</v>
      </c>
      <c r="BX1878" s="6">
        <v>0</v>
      </c>
      <c r="BZ1878" s="6">
        <f t="shared" si="87"/>
        <v>1</v>
      </c>
      <c r="CA1878" s="6">
        <f t="shared" si="88"/>
        <v>1</v>
      </c>
      <c r="CC1878" s="63" t="s">
        <v>21</v>
      </c>
      <c r="CD1878" s="6" t="s">
        <v>21</v>
      </c>
      <c r="CK1878" s="6" t="s">
        <v>5148</v>
      </c>
      <c r="DA1878" s="6" t="s">
        <v>3710</v>
      </c>
      <c r="DC1878" s="6" t="s">
        <v>4434</v>
      </c>
      <c r="DD1878" s="6" t="s">
        <v>164</v>
      </c>
      <c r="DF1878" s="29">
        <f t="shared" si="89"/>
        <v>0</v>
      </c>
      <c r="DG1878" s="6">
        <v>1</v>
      </c>
    </row>
    <row r="1879" spans="1:111" ht="16" hidden="1" x14ac:dyDescent="0.2">
      <c r="A1879" s="6" t="s">
        <v>3711</v>
      </c>
      <c r="B1879" s="25"/>
      <c r="C1879" s="25"/>
      <c r="F1879" s="25"/>
      <c r="G1879" s="63" t="s">
        <v>3526</v>
      </c>
      <c r="H1879" s="6" t="s">
        <v>61</v>
      </c>
      <c r="L1879" s="6" t="s">
        <v>193</v>
      </c>
      <c r="P1879" s="6" t="s">
        <v>3531</v>
      </c>
      <c r="Q1879" s="6" t="s">
        <v>4680</v>
      </c>
      <c r="X1879" s="6">
        <v>663</v>
      </c>
      <c r="Y1879" s="6">
        <v>672</v>
      </c>
      <c r="Z1879" s="6">
        <v>0</v>
      </c>
      <c r="AA1879" s="6">
        <v>0</v>
      </c>
      <c r="AB1879" s="6">
        <f>SUM(Table2026_09_25[[#This Row],[Number of in-person visits provided in reporting year.]:[Number of video/virtual visits provided in reporting year.]])</f>
        <v>672</v>
      </c>
      <c r="AC1879" s="6" t="s">
        <v>8469</v>
      </c>
      <c r="AD1879" s="6">
        <v>0</v>
      </c>
      <c r="AE1879" s="6">
        <v>0</v>
      </c>
      <c r="AF1879" s="6" t="s">
        <v>8026</v>
      </c>
      <c r="AG1879" s="6">
        <v>0</v>
      </c>
      <c r="AI1879" s="6" t="s">
        <v>5101</v>
      </c>
      <c r="AJ1879" s="6" t="s">
        <v>149</v>
      </c>
      <c r="AK1879" s="6" t="s">
        <v>8483</v>
      </c>
      <c r="AL1879" s="26" t="s">
        <v>236</v>
      </c>
      <c r="AQ1879" s="6" t="s">
        <v>63</v>
      </c>
      <c r="AX1879" s="45" t="s">
        <v>2431</v>
      </c>
      <c r="AZ1879" s="6">
        <v>0</v>
      </c>
      <c r="BA1879" s="6">
        <v>0</v>
      </c>
      <c r="BB1879" s="45">
        <v>0</v>
      </c>
      <c r="BC1879" s="6">
        <v>0</v>
      </c>
      <c r="BD1879" s="6">
        <v>0</v>
      </c>
      <c r="BF1879" s="6">
        <v>0</v>
      </c>
      <c r="BG1879" s="45">
        <v>0</v>
      </c>
      <c r="BH1879" s="45">
        <v>0</v>
      </c>
      <c r="BI1879" s="6">
        <v>0</v>
      </c>
      <c r="BJ1879" s="6">
        <v>0</v>
      </c>
      <c r="BK1879" s="6">
        <v>0</v>
      </c>
      <c r="BL1879" s="45">
        <v>0</v>
      </c>
      <c r="BM1879" s="45">
        <v>0</v>
      </c>
      <c r="BN1879" s="6">
        <v>0</v>
      </c>
      <c r="BO1879" s="6">
        <v>0</v>
      </c>
      <c r="BP1879" s="6">
        <v>1.8</v>
      </c>
      <c r="BQ1879" s="6">
        <v>0</v>
      </c>
      <c r="BR1879" s="45">
        <v>0</v>
      </c>
      <c r="BT1879" s="45">
        <v>0</v>
      </c>
      <c r="BU1879" s="45">
        <v>0</v>
      </c>
      <c r="BX1879" s="6">
        <v>0</v>
      </c>
      <c r="BZ1879" s="6">
        <f t="shared" si="87"/>
        <v>1.8</v>
      </c>
      <c r="CA1879" s="6">
        <f t="shared" si="88"/>
        <v>1.8</v>
      </c>
      <c r="CC1879" s="63" t="s">
        <v>4687</v>
      </c>
      <c r="CD1879" s="6" t="s">
        <v>3712</v>
      </c>
      <c r="CK1879" s="6" t="s">
        <v>7981</v>
      </c>
      <c r="DA1879" s="6" t="s">
        <v>3713</v>
      </c>
      <c r="DC1879" s="6" t="s">
        <v>4434</v>
      </c>
      <c r="DD1879" s="6" t="s">
        <v>164</v>
      </c>
      <c r="DF1879" s="29">
        <f t="shared" si="89"/>
        <v>0</v>
      </c>
      <c r="DG1879" s="6">
        <v>1</v>
      </c>
    </row>
    <row r="1880" spans="1:111" ht="16" hidden="1" x14ac:dyDescent="0.2">
      <c r="A1880" s="6" t="s">
        <v>3714</v>
      </c>
      <c r="B1880" s="25"/>
      <c r="C1880" s="25"/>
      <c r="F1880" s="25"/>
      <c r="G1880" s="63" t="s">
        <v>3526</v>
      </c>
      <c r="H1880" s="6" t="s">
        <v>8153</v>
      </c>
      <c r="L1880" s="6" t="s">
        <v>193</v>
      </c>
      <c r="P1880" s="6" t="s">
        <v>3531</v>
      </c>
      <c r="Q1880" s="6" t="s">
        <v>4680</v>
      </c>
      <c r="X1880" s="6">
        <v>0</v>
      </c>
      <c r="Y1880" s="6">
        <v>350</v>
      </c>
      <c r="Z1880" s="6">
        <v>0</v>
      </c>
      <c r="AA1880" s="6">
        <v>0</v>
      </c>
      <c r="AB1880" s="6">
        <f>SUM(Table2026_09_25[[#This Row],[Number of in-person visits provided in reporting year.]:[Number of video/virtual visits provided in reporting year.]])</f>
        <v>350</v>
      </c>
      <c r="AC1880" s="6" t="s">
        <v>8469</v>
      </c>
      <c r="AD1880" s="6">
        <v>0</v>
      </c>
      <c r="AE1880" s="6">
        <v>0</v>
      </c>
      <c r="AG1880" s="6">
        <v>0</v>
      </c>
      <c r="AI1880" s="6" t="s">
        <v>8274</v>
      </c>
      <c r="AJ1880" s="6" t="s">
        <v>8275</v>
      </c>
      <c r="AK1880" s="6" t="s">
        <v>8483</v>
      </c>
      <c r="AL1880" s="26" t="s">
        <v>3715</v>
      </c>
      <c r="AQ1880" s="6" t="s">
        <v>63</v>
      </c>
      <c r="AX1880" s="45" t="s">
        <v>2431</v>
      </c>
      <c r="AZ1880" s="6">
        <v>0</v>
      </c>
      <c r="BA1880" s="6">
        <v>0</v>
      </c>
      <c r="BB1880" s="45">
        <v>0</v>
      </c>
      <c r="BC1880" s="6">
        <v>0</v>
      </c>
      <c r="BD1880" s="6">
        <v>0</v>
      </c>
      <c r="BF1880" s="6">
        <v>0</v>
      </c>
      <c r="BG1880" s="45">
        <v>1</v>
      </c>
      <c r="BH1880" s="45">
        <v>0</v>
      </c>
      <c r="BI1880" s="6">
        <v>0</v>
      </c>
      <c r="BJ1880" s="6">
        <v>0</v>
      </c>
      <c r="BK1880" s="6">
        <v>0</v>
      </c>
      <c r="BL1880" s="45">
        <v>0</v>
      </c>
      <c r="BM1880" s="45">
        <v>0</v>
      </c>
      <c r="BN1880" s="6">
        <v>0</v>
      </c>
      <c r="BO1880" s="6">
        <v>0</v>
      </c>
      <c r="BP1880" s="6">
        <v>0</v>
      </c>
      <c r="BQ1880" s="6">
        <v>0</v>
      </c>
      <c r="BR1880" s="45">
        <v>0</v>
      </c>
      <c r="BT1880" s="45">
        <v>0</v>
      </c>
      <c r="BU1880" s="45">
        <v>0</v>
      </c>
      <c r="BX1880" s="6">
        <v>0</v>
      </c>
      <c r="BZ1880" s="6">
        <f t="shared" si="87"/>
        <v>1</v>
      </c>
      <c r="CA1880" s="6">
        <f t="shared" si="88"/>
        <v>1</v>
      </c>
      <c r="CC1880" s="63" t="s">
        <v>21</v>
      </c>
      <c r="CD1880" s="6" t="s">
        <v>21</v>
      </c>
      <c r="CK1880" s="6" t="s">
        <v>5148</v>
      </c>
      <c r="DA1880" s="6" t="s">
        <v>3716</v>
      </c>
      <c r="DC1880" s="6" t="s">
        <v>4434</v>
      </c>
      <c r="DD1880" s="6" t="s">
        <v>164</v>
      </c>
      <c r="DF1880" s="29">
        <f t="shared" si="89"/>
        <v>0</v>
      </c>
      <c r="DG1880" s="6">
        <v>1</v>
      </c>
    </row>
    <row r="1881" spans="1:111" ht="16" hidden="1" x14ac:dyDescent="0.2">
      <c r="A1881" s="6" t="s">
        <v>3717</v>
      </c>
      <c r="B1881" s="25"/>
      <c r="C1881" s="25"/>
      <c r="F1881" s="25"/>
      <c r="G1881" s="63" t="s">
        <v>3526</v>
      </c>
      <c r="H1881" s="6" t="s">
        <v>240</v>
      </c>
      <c r="L1881" s="6" t="s">
        <v>240</v>
      </c>
      <c r="P1881" s="6" t="s">
        <v>3531</v>
      </c>
      <c r="Q1881" s="6" t="s">
        <v>4680</v>
      </c>
      <c r="X1881" s="6">
        <v>217</v>
      </c>
      <c r="Y1881" s="6">
        <v>217</v>
      </c>
      <c r="Z1881" s="6">
        <v>109</v>
      </c>
      <c r="AA1881" s="6">
        <v>0</v>
      </c>
      <c r="AB1881" s="6">
        <f>SUM(Table2026_09_25[[#This Row],[Number of in-person visits provided in reporting year.]:[Number of video/virtual visits provided in reporting year.]])</f>
        <v>326</v>
      </c>
      <c r="AC1881" s="6" t="s">
        <v>8469</v>
      </c>
      <c r="AD1881" s="6">
        <v>0</v>
      </c>
      <c r="AE1881" s="6">
        <v>0</v>
      </c>
      <c r="AF1881" s="6" t="s">
        <v>4682</v>
      </c>
      <c r="AG1881" s="6">
        <v>0</v>
      </c>
      <c r="AI1881" s="6" t="s">
        <v>4961</v>
      </c>
      <c r="AJ1881" s="6" t="s">
        <v>1558</v>
      </c>
      <c r="AK1881" s="6" t="s">
        <v>8483</v>
      </c>
      <c r="AL1881" s="26" t="s">
        <v>241</v>
      </c>
      <c r="AQ1881" s="6" t="s">
        <v>63</v>
      </c>
      <c r="AX1881" s="45" t="s">
        <v>2431</v>
      </c>
      <c r="AZ1881" s="6">
        <v>0</v>
      </c>
      <c r="BA1881" s="6">
        <v>0</v>
      </c>
      <c r="BB1881" s="45">
        <v>0</v>
      </c>
      <c r="BC1881" s="6">
        <v>0</v>
      </c>
      <c r="BD1881" s="6">
        <v>0</v>
      </c>
      <c r="BF1881" s="6">
        <v>0</v>
      </c>
      <c r="BG1881" s="45">
        <v>0</v>
      </c>
      <c r="BH1881" s="45">
        <v>0</v>
      </c>
      <c r="BI1881" s="6">
        <v>0</v>
      </c>
      <c r="BJ1881" s="6">
        <v>0</v>
      </c>
      <c r="BK1881" s="6">
        <v>0</v>
      </c>
      <c r="BL1881" s="45">
        <v>0</v>
      </c>
      <c r="BM1881" s="45">
        <v>0</v>
      </c>
      <c r="BN1881" s="6">
        <v>0</v>
      </c>
      <c r="BO1881" s="6">
        <v>0</v>
      </c>
      <c r="BP1881" s="6">
        <v>0.5</v>
      </c>
      <c r="BQ1881" s="6">
        <v>0</v>
      </c>
      <c r="BR1881" s="45">
        <v>0</v>
      </c>
      <c r="BT1881" s="45">
        <v>0</v>
      </c>
      <c r="BU1881" s="45">
        <v>0</v>
      </c>
      <c r="BX1881" s="6">
        <v>0</v>
      </c>
      <c r="BZ1881" s="6">
        <f t="shared" si="87"/>
        <v>0.5</v>
      </c>
      <c r="CA1881" s="6">
        <f t="shared" si="88"/>
        <v>0.5</v>
      </c>
      <c r="CC1881" s="63" t="s">
        <v>4687</v>
      </c>
      <c r="CD1881" s="6" t="s">
        <v>21</v>
      </c>
      <c r="CK1881" s="6" t="s">
        <v>5148</v>
      </c>
      <c r="DC1881" s="6" t="s">
        <v>4434</v>
      </c>
      <c r="DD1881" s="6" t="s">
        <v>1890</v>
      </c>
      <c r="DF1881" s="29">
        <f t="shared" si="89"/>
        <v>0</v>
      </c>
      <c r="DG1881" s="6">
        <v>1</v>
      </c>
    </row>
    <row r="1882" spans="1:111" ht="16" hidden="1" x14ac:dyDescent="0.2">
      <c r="A1882" s="6" t="s">
        <v>3718</v>
      </c>
      <c r="B1882" s="25"/>
      <c r="C1882" s="25"/>
      <c r="F1882" s="25"/>
      <c r="G1882" s="63" t="s">
        <v>3526</v>
      </c>
      <c r="H1882" s="6" t="s">
        <v>243</v>
      </c>
      <c r="L1882" s="6" t="s">
        <v>193</v>
      </c>
      <c r="P1882" s="6" t="s">
        <v>3531</v>
      </c>
      <c r="Q1882" s="6" t="s">
        <v>4680</v>
      </c>
      <c r="X1882" s="6">
        <v>0</v>
      </c>
      <c r="Y1882" s="6">
        <v>500</v>
      </c>
      <c r="Z1882" s="6">
        <v>0</v>
      </c>
      <c r="AA1882" s="6">
        <v>0</v>
      </c>
      <c r="AB1882" s="6">
        <f>SUM(Table2026_09_25[[#This Row],[Number of in-person visits provided in reporting year.]:[Number of video/virtual visits provided in reporting year.]])</f>
        <v>500</v>
      </c>
      <c r="AC1882" s="6" t="s">
        <v>8469</v>
      </c>
      <c r="AD1882" s="6">
        <v>0</v>
      </c>
      <c r="AE1882" s="6">
        <v>0</v>
      </c>
      <c r="AF1882" s="6" t="s">
        <v>4682</v>
      </c>
      <c r="AG1882" s="6">
        <v>0</v>
      </c>
      <c r="AI1882" s="6" t="s">
        <v>4711</v>
      </c>
      <c r="AJ1882" s="6" t="s">
        <v>4712</v>
      </c>
      <c r="AK1882" s="6" t="s">
        <v>8483</v>
      </c>
      <c r="AL1882" s="26" t="s">
        <v>244</v>
      </c>
      <c r="AQ1882" s="6" t="s">
        <v>63</v>
      </c>
      <c r="AX1882" s="45" t="s">
        <v>2431</v>
      </c>
      <c r="AZ1882" s="6">
        <v>0</v>
      </c>
      <c r="BA1882" s="6">
        <v>0</v>
      </c>
      <c r="BB1882" s="45">
        <v>0</v>
      </c>
      <c r="BC1882" s="6">
        <v>0</v>
      </c>
      <c r="BD1882" s="6">
        <v>0</v>
      </c>
      <c r="BF1882" s="6">
        <v>0</v>
      </c>
      <c r="BG1882" s="45">
        <v>0</v>
      </c>
      <c r="BH1882" s="45">
        <v>0</v>
      </c>
      <c r="BI1882" s="6">
        <v>0</v>
      </c>
      <c r="BJ1882" s="6">
        <v>0</v>
      </c>
      <c r="BK1882" s="6">
        <v>0</v>
      </c>
      <c r="BL1882" s="45">
        <v>0</v>
      </c>
      <c r="BM1882" s="45">
        <v>0</v>
      </c>
      <c r="BN1882" s="6">
        <v>0</v>
      </c>
      <c r="BO1882" s="6">
        <v>0</v>
      </c>
      <c r="BP1882" s="6">
        <v>1</v>
      </c>
      <c r="BQ1882" s="6">
        <v>0</v>
      </c>
      <c r="BR1882" s="45">
        <v>0</v>
      </c>
      <c r="BT1882" s="45">
        <v>0</v>
      </c>
      <c r="BU1882" s="45">
        <v>0</v>
      </c>
      <c r="BX1882" s="6">
        <v>0</v>
      </c>
      <c r="BZ1882" s="6">
        <f t="shared" si="87"/>
        <v>1</v>
      </c>
      <c r="CA1882" s="6">
        <f t="shared" si="88"/>
        <v>1</v>
      </c>
      <c r="CC1882" s="63" t="s">
        <v>21</v>
      </c>
      <c r="CD1882" s="6" t="s">
        <v>21</v>
      </c>
      <c r="CK1882" s="6" t="s">
        <v>5148</v>
      </c>
      <c r="DA1882" s="6" t="s">
        <v>3719</v>
      </c>
      <c r="DC1882" s="6" t="s">
        <v>4434</v>
      </c>
      <c r="DD1882" s="6" t="s">
        <v>164</v>
      </c>
      <c r="DF1882" s="29">
        <f t="shared" si="89"/>
        <v>0</v>
      </c>
      <c r="DG1882" s="6">
        <v>1</v>
      </c>
    </row>
    <row r="1883" spans="1:111" ht="16" hidden="1" x14ac:dyDescent="0.2">
      <c r="A1883" s="6" t="s">
        <v>3720</v>
      </c>
      <c r="B1883" s="25"/>
      <c r="C1883" s="25"/>
      <c r="F1883" s="25"/>
      <c r="G1883" s="63" t="s">
        <v>3526</v>
      </c>
      <c r="H1883" s="6" t="s">
        <v>48</v>
      </c>
      <c r="L1883" s="6" t="s">
        <v>193</v>
      </c>
      <c r="P1883" s="6" t="s">
        <v>3531</v>
      </c>
      <c r="Q1883" s="6" t="s">
        <v>4680</v>
      </c>
      <c r="X1883" s="6">
        <v>360</v>
      </c>
      <c r="Y1883" s="6">
        <v>960</v>
      </c>
      <c r="Z1883" s="6">
        <v>0</v>
      </c>
      <c r="AA1883" s="6">
        <v>0</v>
      </c>
      <c r="AB1883" s="6">
        <f>SUM(Table2026_09_25[[#This Row],[Number of in-person visits provided in reporting year.]:[Number of video/virtual visits provided in reporting year.]])</f>
        <v>960</v>
      </c>
      <c r="AC1883" s="6" t="s">
        <v>8469</v>
      </c>
      <c r="AD1883" s="6">
        <v>0</v>
      </c>
      <c r="AE1883" s="6">
        <v>0</v>
      </c>
      <c r="AF1883" s="6" t="s">
        <v>8026</v>
      </c>
      <c r="AG1883" s="6">
        <v>0</v>
      </c>
      <c r="AI1883" s="6" t="s">
        <v>5621</v>
      </c>
      <c r="AJ1883" s="6" t="s">
        <v>4751</v>
      </c>
      <c r="AK1883" s="6" t="s">
        <v>8483</v>
      </c>
      <c r="AL1883" s="26" t="s">
        <v>5622</v>
      </c>
      <c r="AQ1883" s="6" t="s">
        <v>107</v>
      </c>
      <c r="AX1883" s="45" t="s">
        <v>2431</v>
      </c>
      <c r="AZ1883" s="6">
        <v>0</v>
      </c>
      <c r="BA1883" s="6">
        <v>0</v>
      </c>
      <c r="BB1883" s="45">
        <v>0</v>
      </c>
      <c r="BC1883" s="6">
        <v>0</v>
      </c>
      <c r="BD1883" s="6">
        <v>0</v>
      </c>
      <c r="BF1883" s="6">
        <v>0</v>
      </c>
      <c r="BG1883" s="45">
        <v>0</v>
      </c>
      <c r="BH1883" s="45">
        <v>0</v>
      </c>
      <c r="BI1883" s="6">
        <v>0</v>
      </c>
      <c r="BJ1883" s="6">
        <v>0</v>
      </c>
      <c r="BK1883" s="6">
        <v>0</v>
      </c>
      <c r="BL1883" s="45">
        <v>0</v>
      </c>
      <c r="BM1883" s="45">
        <v>0</v>
      </c>
      <c r="BN1883" s="6">
        <v>0</v>
      </c>
      <c r="BO1883" s="6">
        <v>0</v>
      </c>
      <c r="BP1883" s="6">
        <v>2.5</v>
      </c>
      <c r="BQ1883" s="6">
        <v>0</v>
      </c>
      <c r="BR1883" s="45">
        <v>0</v>
      </c>
      <c r="BT1883" s="45">
        <v>0</v>
      </c>
      <c r="BU1883" s="45">
        <v>0</v>
      </c>
      <c r="BX1883" s="6">
        <v>0</v>
      </c>
      <c r="BZ1883" s="6">
        <f t="shared" si="87"/>
        <v>2.5</v>
      </c>
      <c r="CA1883" s="6">
        <f t="shared" si="88"/>
        <v>2.5</v>
      </c>
      <c r="CC1883" s="63" t="s">
        <v>4753</v>
      </c>
      <c r="CD1883" s="6" t="s">
        <v>21</v>
      </c>
      <c r="CK1883" s="6" t="s">
        <v>5148</v>
      </c>
      <c r="DA1883" s="6" t="s">
        <v>3721</v>
      </c>
      <c r="DC1883" s="6" t="s">
        <v>4434</v>
      </c>
      <c r="DD1883" s="6" t="s">
        <v>164</v>
      </c>
      <c r="DF1883" s="29">
        <f t="shared" si="89"/>
        <v>0</v>
      </c>
      <c r="DG1883" s="6">
        <v>1</v>
      </c>
    </row>
    <row r="1884" spans="1:111" ht="16" hidden="1" x14ac:dyDescent="0.2">
      <c r="A1884" s="6" t="s">
        <v>3722</v>
      </c>
      <c r="B1884" s="25"/>
      <c r="C1884" s="25"/>
      <c r="F1884" s="25"/>
      <c r="G1884" s="63" t="s">
        <v>3526</v>
      </c>
      <c r="H1884" s="6" t="s">
        <v>3521</v>
      </c>
      <c r="L1884" s="6" t="s">
        <v>193</v>
      </c>
      <c r="P1884" s="6" t="s">
        <v>3531</v>
      </c>
      <c r="Q1884" s="6" t="s">
        <v>4680</v>
      </c>
      <c r="X1884" s="6">
        <v>196</v>
      </c>
      <c r="Y1884" s="6">
        <v>0</v>
      </c>
      <c r="Z1884" s="6">
        <v>0</v>
      </c>
      <c r="AA1884" s="6">
        <v>0</v>
      </c>
      <c r="AB1884" s="6">
        <f>SUM(Table2026_09_25[[#This Row],[Number of in-person visits provided in reporting year.]:[Number of video/virtual visits provided in reporting year.]])</f>
        <v>0</v>
      </c>
      <c r="AC1884" s="6" t="s">
        <v>8469</v>
      </c>
      <c r="AD1884" s="6">
        <v>0</v>
      </c>
      <c r="AE1884" s="6">
        <v>0</v>
      </c>
      <c r="AG1884" s="6">
        <v>0</v>
      </c>
      <c r="AI1884" s="6" t="s">
        <v>8276</v>
      </c>
      <c r="AJ1884" s="6" t="s">
        <v>7890</v>
      </c>
      <c r="AK1884" s="6" t="s">
        <v>8483</v>
      </c>
      <c r="AL1884" s="26" t="s">
        <v>466</v>
      </c>
      <c r="AQ1884" s="6" t="s">
        <v>366</v>
      </c>
      <c r="AX1884" s="45" t="s">
        <v>2431</v>
      </c>
      <c r="AZ1884" s="6">
        <v>0</v>
      </c>
      <c r="BA1884" s="6">
        <v>0</v>
      </c>
      <c r="BB1884" s="45">
        <v>0.5</v>
      </c>
      <c r="BC1884" s="6">
        <v>0</v>
      </c>
      <c r="BD1884" s="6">
        <v>0</v>
      </c>
      <c r="BF1884" s="6">
        <v>0.33</v>
      </c>
      <c r="BG1884" s="45">
        <v>0</v>
      </c>
      <c r="BH1884" s="45">
        <v>0</v>
      </c>
      <c r="BI1884" s="6">
        <v>0</v>
      </c>
      <c r="BJ1884" s="6">
        <v>0</v>
      </c>
      <c r="BK1884" s="6">
        <v>0</v>
      </c>
      <c r="BL1884" s="45">
        <v>0.33</v>
      </c>
      <c r="BM1884" s="45">
        <v>0</v>
      </c>
      <c r="BN1884" s="6">
        <v>0</v>
      </c>
      <c r="BO1884" s="6">
        <v>0</v>
      </c>
      <c r="BP1884" s="6">
        <v>0</v>
      </c>
      <c r="BQ1884" s="6">
        <v>0</v>
      </c>
      <c r="BR1884" s="45">
        <v>0.33</v>
      </c>
      <c r="BT1884" s="45">
        <v>0</v>
      </c>
      <c r="BU1884" s="45">
        <v>0</v>
      </c>
      <c r="BX1884" s="6">
        <v>0.33</v>
      </c>
      <c r="BY1884" s="6" t="s">
        <v>1504</v>
      </c>
      <c r="BZ1884" s="6">
        <f t="shared" si="87"/>
        <v>1.4900000000000002</v>
      </c>
      <c r="CA1884" s="6">
        <f t="shared" si="88"/>
        <v>1.8200000000000003</v>
      </c>
      <c r="CC1884" s="63" t="s">
        <v>21</v>
      </c>
      <c r="CD1884" s="6" t="s">
        <v>21</v>
      </c>
      <c r="CK1884" s="6" t="s">
        <v>7981</v>
      </c>
      <c r="DA1884" s="6" t="s">
        <v>3723</v>
      </c>
      <c r="DC1884" s="6" t="s">
        <v>4434</v>
      </c>
      <c r="DD1884" s="6" t="s">
        <v>4564</v>
      </c>
      <c r="DF1884" s="29">
        <f t="shared" si="89"/>
        <v>0</v>
      </c>
      <c r="DG1884" s="6">
        <v>1</v>
      </c>
    </row>
    <row r="1885" spans="1:111" ht="16" hidden="1" x14ac:dyDescent="0.2">
      <c r="A1885" s="6" t="s">
        <v>3724</v>
      </c>
      <c r="B1885" s="25"/>
      <c r="C1885" s="25"/>
      <c r="F1885" s="25"/>
      <c r="G1885" s="63" t="s">
        <v>3526</v>
      </c>
      <c r="H1885" s="6" t="s">
        <v>6941</v>
      </c>
      <c r="L1885" s="6" t="s">
        <v>193</v>
      </c>
      <c r="P1885" s="6" t="s">
        <v>3531</v>
      </c>
      <c r="Q1885" s="6" t="s">
        <v>4680</v>
      </c>
      <c r="X1885" s="6">
        <v>1111</v>
      </c>
      <c r="Y1885" s="6">
        <v>0</v>
      </c>
      <c r="Z1885" s="6">
        <v>0</v>
      </c>
      <c r="AA1885" s="6">
        <v>0</v>
      </c>
      <c r="AB1885" s="6">
        <f>SUM(Table2026_09_25[[#This Row],[Number of in-person visits provided in reporting year.]:[Number of video/virtual visits provided in reporting year.]])</f>
        <v>0</v>
      </c>
      <c r="AC1885" s="6" t="s">
        <v>8469</v>
      </c>
      <c r="AD1885" s="6">
        <v>0</v>
      </c>
      <c r="AE1885" s="6">
        <v>0</v>
      </c>
      <c r="AF1885" s="6" t="s">
        <v>8026</v>
      </c>
      <c r="AG1885" s="6">
        <v>0</v>
      </c>
      <c r="AI1885" s="6" t="s">
        <v>6946</v>
      </c>
      <c r="AJ1885" s="6" t="s">
        <v>6947</v>
      </c>
      <c r="AK1885" s="6" t="s">
        <v>8483</v>
      </c>
      <c r="AL1885" s="26" t="s">
        <v>3598</v>
      </c>
      <c r="AQ1885" s="6" t="s">
        <v>107</v>
      </c>
      <c r="AX1885" s="45" t="s">
        <v>2431</v>
      </c>
      <c r="AZ1885" s="6">
        <v>0</v>
      </c>
      <c r="BA1885" s="6">
        <v>0</v>
      </c>
      <c r="BB1885" s="45">
        <v>0</v>
      </c>
      <c r="BC1885" s="6">
        <v>0</v>
      </c>
      <c r="BD1885" s="6">
        <v>0</v>
      </c>
      <c r="BF1885" s="6">
        <v>0</v>
      </c>
      <c r="BG1885" s="45">
        <v>0</v>
      </c>
      <c r="BH1885" s="45">
        <v>0</v>
      </c>
      <c r="BI1885" s="6">
        <v>0</v>
      </c>
      <c r="BJ1885" s="6">
        <v>0</v>
      </c>
      <c r="BK1885" s="6">
        <v>0</v>
      </c>
      <c r="BL1885" s="45">
        <v>1</v>
      </c>
      <c r="BM1885" s="45">
        <v>0</v>
      </c>
      <c r="BN1885" s="6">
        <v>0</v>
      </c>
      <c r="BO1885" s="6">
        <v>0</v>
      </c>
      <c r="BP1885" s="6">
        <v>4</v>
      </c>
      <c r="BQ1885" s="6">
        <v>0</v>
      </c>
      <c r="BR1885" s="45">
        <v>1.5</v>
      </c>
      <c r="BT1885" s="45">
        <v>0</v>
      </c>
      <c r="BU1885" s="45">
        <v>0</v>
      </c>
      <c r="BX1885" s="6">
        <v>3</v>
      </c>
      <c r="BY1885" s="6" t="s">
        <v>3725</v>
      </c>
      <c r="BZ1885" s="6">
        <f t="shared" si="87"/>
        <v>6.5</v>
      </c>
      <c r="CA1885" s="6">
        <f t="shared" si="88"/>
        <v>9.5</v>
      </c>
      <c r="CC1885" s="63" t="s">
        <v>4687</v>
      </c>
      <c r="CD1885" s="6" t="s">
        <v>21</v>
      </c>
      <c r="CK1885" s="6" t="s">
        <v>5148</v>
      </c>
      <c r="DA1885" s="6" t="s">
        <v>3726</v>
      </c>
      <c r="DC1885" s="6" t="s">
        <v>4434</v>
      </c>
      <c r="DD1885" s="6" t="s">
        <v>3703</v>
      </c>
      <c r="DF1885" s="29">
        <f t="shared" si="89"/>
        <v>0</v>
      </c>
      <c r="DG1885" s="6">
        <v>1</v>
      </c>
    </row>
    <row r="1886" spans="1:111" ht="16" hidden="1" x14ac:dyDescent="0.2">
      <c r="A1886" s="6" t="s">
        <v>3727</v>
      </c>
      <c r="B1886" s="25"/>
      <c r="C1886" s="25"/>
      <c r="F1886" s="25"/>
      <c r="G1886" s="63" t="s">
        <v>3526</v>
      </c>
      <c r="H1886" s="6" t="s">
        <v>4908</v>
      </c>
      <c r="L1886" s="6" t="s">
        <v>193</v>
      </c>
      <c r="P1886" s="6" t="s">
        <v>3531</v>
      </c>
      <c r="Q1886" s="6" t="s">
        <v>4680</v>
      </c>
      <c r="X1886" s="6">
        <v>0</v>
      </c>
      <c r="Y1886" s="6">
        <v>1180</v>
      </c>
      <c r="Z1886" s="6">
        <v>0</v>
      </c>
      <c r="AA1886" s="6">
        <v>0</v>
      </c>
      <c r="AB1886" s="6">
        <f>SUM(Table2026_09_25[[#This Row],[Number of in-person visits provided in reporting year.]:[Number of video/virtual visits provided in reporting year.]])</f>
        <v>1180</v>
      </c>
      <c r="AC1886" s="6" t="s">
        <v>8469</v>
      </c>
      <c r="AD1886" s="6">
        <v>0</v>
      </c>
      <c r="AE1886" s="6">
        <v>0</v>
      </c>
      <c r="AG1886" s="6">
        <v>0</v>
      </c>
      <c r="AI1886" s="6" t="s">
        <v>4911</v>
      </c>
      <c r="AJ1886" s="6" t="s">
        <v>43</v>
      </c>
      <c r="AK1886" s="6" t="s">
        <v>8483</v>
      </c>
      <c r="AL1886" s="26" t="s">
        <v>2085</v>
      </c>
      <c r="AQ1886" s="6" t="s">
        <v>43</v>
      </c>
      <c r="AX1886" s="45" t="s">
        <v>2431</v>
      </c>
      <c r="AZ1886" s="6">
        <v>0</v>
      </c>
      <c r="BA1886" s="6">
        <v>0</v>
      </c>
      <c r="BB1886" s="45">
        <v>0</v>
      </c>
      <c r="BC1886" s="6">
        <v>0</v>
      </c>
      <c r="BD1886" s="6">
        <v>0</v>
      </c>
      <c r="BF1886" s="6">
        <v>0</v>
      </c>
      <c r="BG1886" s="45">
        <v>0</v>
      </c>
      <c r="BH1886" s="45">
        <v>0</v>
      </c>
      <c r="BI1886" s="6">
        <v>0</v>
      </c>
      <c r="BJ1886" s="6">
        <v>0</v>
      </c>
      <c r="BK1886" s="6">
        <v>0</v>
      </c>
      <c r="BL1886" s="45">
        <v>0</v>
      </c>
      <c r="BM1886" s="45">
        <v>0</v>
      </c>
      <c r="BN1886" s="6">
        <v>0</v>
      </c>
      <c r="BO1886" s="6">
        <v>0</v>
      </c>
      <c r="BP1886" s="6">
        <v>2</v>
      </c>
      <c r="BQ1886" s="6">
        <v>0</v>
      </c>
      <c r="BR1886" s="45">
        <v>0</v>
      </c>
      <c r="BT1886" s="45">
        <v>0</v>
      </c>
      <c r="BU1886" s="45">
        <v>0</v>
      </c>
      <c r="BX1886" s="6">
        <v>0</v>
      </c>
      <c r="BZ1886" s="6">
        <f t="shared" si="87"/>
        <v>2</v>
      </c>
      <c r="CA1886" s="6">
        <f t="shared" si="88"/>
        <v>2</v>
      </c>
      <c r="CC1886" s="63" t="s">
        <v>21</v>
      </c>
      <c r="CD1886" s="6" t="s">
        <v>21</v>
      </c>
      <c r="CK1886" s="6" t="s">
        <v>5148</v>
      </c>
      <c r="DA1886" s="6" t="s">
        <v>3728</v>
      </c>
      <c r="DC1886" s="6" t="s">
        <v>4434</v>
      </c>
      <c r="DD1886" s="6" t="s">
        <v>164</v>
      </c>
      <c r="DF1886" s="29">
        <f t="shared" si="89"/>
        <v>0</v>
      </c>
      <c r="DG1886" s="6">
        <v>1</v>
      </c>
    </row>
    <row r="1887" spans="1:111" ht="16" hidden="1" x14ac:dyDescent="0.2">
      <c r="A1887" s="6" t="s">
        <v>3729</v>
      </c>
      <c r="B1887" s="25"/>
      <c r="C1887" s="25"/>
      <c r="F1887" s="25"/>
      <c r="G1887" s="63" t="s">
        <v>3526</v>
      </c>
      <c r="H1887" s="6" t="s">
        <v>4902</v>
      </c>
      <c r="L1887" s="6" t="s">
        <v>171</v>
      </c>
      <c r="P1887" s="6" t="s">
        <v>3531</v>
      </c>
      <c r="Q1887" s="6" t="s">
        <v>4680</v>
      </c>
      <c r="X1887" s="6">
        <v>632</v>
      </c>
      <c r="Y1887" s="6">
        <v>772</v>
      </c>
      <c r="Z1887" s="6">
        <v>140</v>
      </c>
      <c r="AA1887" s="6">
        <v>0</v>
      </c>
      <c r="AB1887" s="6">
        <f>SUM(Table2026_09_25[[#This Row],[Number of in-person visits provided in reporting year.]:[Number of video/virtual visits provided in reporting year.]])</f>
        <v>912</v>
      </c>
      <c r="AC1887" s="6" t="s">
        <v>8469</v>
      </c>
      <c r="AD1887" s="6">
        <v>0</v>
      </c>
      <c r="AE1887" s="6">
        <v>0</v>
      </c>
      <c r="AF1887" s="6" t="s">
        <v>8026</v>
      </c>
      <c r="AG1887" s="6">
        <v>0</v>
      </c>
      <c r="AI1887" s="6" t="s">
        <v>770</v>
      </c>
      <c r="AJ1887" s="6" t="s">
        <v>43</v>
      </c>
      <c r="AK1887" s="6" t="s">
        <v>8483</v>
      </c>
      <c r="AL1887" s="26" t="s">
        <v>267</v>
      </c>
      <c r="AQ1887" s="6" t="s">
        <v>43</v>
      </c>
      <c r="AX1887" s="45" t="s">
        <v>2431</v>
      </c>
      <c r="AZ1887" s="6">
        <v>0</v>
      </c>
      <c r="BA1887" s="6">
        <v>0</v>
      </c>
      <c r="BB1887" s="45">
        <v>0</v>
      </c>
      <c r="BC1887" s="6">
        <v>0</v>
      </c>
      <c r="BD1887" s="6">
        <v>0</v>
      </c>
      <c r="BF1887" s="6">
        <v>0</v>
      </c>
      <c r="BG1887" s="45">
        <v>0</v>
      </c>
      <c r="BH1887" s="45">
        <v>0</v>
      </c>
      <c r="BI1887" s="6">
        <v>0</v>
      </c>
      <c r="BJ1887" s="6">
        <v>0</v>
      </c>
      <c r="BK1887" s="6">
        <v>0</v>
      </c>
      <c r="BL1887" s="45">
        <v>0</v>
      </c>
      <c r="BM1887" s="45">
        <v>0</v>
      </c>
      <c r="BN1887" s="6">
        <v>0</v>
      </c>
      <c r="BO1887" s="6">
        <v>0</v>
      </c>
      <c r="BP1887" s="6">
        <v>1.4</v>
      </c>
      <c r="BQ1887" s="6">
        <v>0</v>
      </c>
      <c r="BR1887" s="45">
        <v>0</v>
      </c>
      <c r="BT1887" s="45">
        <v>0</v>
      </c>
      <c r="BU1887" s="45">
        <v>0</v>
      </c>
      <c r="BX1887" s="6">
        <v>0</v>
      </c>
      <c r="BZ1887" s="6">
        <f t="shared" si="87"/>
        <v>1.4</v>
      </c>
      <c r="CA1887" s="6">
        <f t="shared" si="88"/>
        <v>1.4</v>
      </c>
      <c r="CC1887" s="63" t="s">
        <v>4687</v>
      </c>
      <c r="CD1887" s="6" t="s">
        <v>3730</v>
      </c>
      <c r="CK1887" s="6" t="s">
        <v>5148</v>
      </c>
      <c r="DA1887" s="6" t="s">
        <v>3731</v>
      </c>
      <c r="DC1887" s="6" t="s">
        <v>4434</v>
      </c>
      <c r="DD1887" s="6" t="s">
        <v>3703</v>
      </c>
      <c r="DF1887" s="29">
        <f t="shared" si="89"/>
        <v>0</v>
      </c>
      <c r="DG1887" s="6">
        <v>1</v>
      </c>
    </row>
    <row r="1888" spans="1:111" ht="16" hidden="1" x14ac:dyDescent="0.2">
      <c r="A1888" s="6" t="s">
        <v>3732</v>
      </c>
      <c r="B1888" s="25"/>
      <c r="C1888" s="25"/>
      <c r="F1888" s="25"/>
      <c r="G1888" s="63" t="s">
        <v>3526</v>
      </c>
      <c r="H1888" s="6" t="s">
        <v>6873</v>
      </c>
      <c r="L1888" s="6" t="s">
        <v>193</v>
      </c>
      <c r="P1888" s="6" t="s">
        <v>3531</v>
      </c>
      <c r="Q1888" s="6" t="s">
        <v>4680</v>
      </c>
      <c r="X1888" s="6">
        <v>0</v>
      </c>
      <c r="Y1888" s="6">
        <v>462</v>
      </c>
      <c r="Z1888" s="6">
        <v>145</v>
      </c>
      <c r="AA1888" s="6">
        <v>0</v>
      </c>
      <c r="AB1888" s="6">
        <f>SUM(Table2026_09_25[[#This Row],[Number of in-person visits provided in reporting year.]:[Number of video/virtual visits provided in reporting year.]])</f>
        <v>607</v>
      </c>
      <c r="AC1888" s="6" t="s">
        <v>8469</v>
      </c>
      <c r="AD1888" s="6">
        <v>0</v>
      </c>
      <c r="AE1888" s="6">
        <v>0</v>
      </c>
      <c r="AF1888" s="6" t="s">
        <v>4682</v>
      </c>
      <c r="AG1888" s="6">
        <v>0</v>
      </c>
      <c r="AI1888" s="6" t="s">
        <v>6877</v>
      </c>
      <c r="AJ1888" s="6" t="s">
        <v>6801</v>
      </c>
      <c r="AK1888" s="6" t="s">
        <v>8483</v>
      </c>
      <c r="AL1888" s="26" t="s">
        <v>4152</v>
      </c>
      <c r="AQ1888" s="6" t="s">
        <v>544</v>
      </c>
      <c r="AX1888" s="45" t="s">
        <v>2431</v>
      </c>
      <c r="AZ1888" s="6">
        <v>0</v>
      </c>
      <c r="BA1888" s="6">
        <v>0</v>
      </c>
      <c r="BB1888" s="45">
        <v>0</v>
      </c>
      <c r="BC1888" s="6">
        <v>0</v>
      </c>
      <c r="BD1888" s="6">
        <v>0</v>
      </c>
      <c r="BF1888" s="6">
        <v>1</v>
      </c>
      <c r="BG1888" s="45">
        <v>0</v>
      </c>
      <c r="BH1888" s="45">
        <v>0</v>
      </c>
      <c r="BI1888" s="6">
        <v>0</v>
      </c>
      <c r="BJ1888" s="6">
        <v>0</v>
      </c>
      <c r="BK1888" s="6">
        <v>0</v>
      </c>
      <c r="BL1888" s="45">
        <v>0</v>
      </c>
      <c r="BM1888" s="45">
        <v>0</v>
      </c>
      <c r="BN1888" s="6">
        <v>0</v>
      </c>
      <c r="BO1888" s="6">
        <v>0</v>
      </c>
      <c r="BP1888" s="6">
        <v>0</v>
      </c>
      <c r="BQ1888" s="6">
        <v>0</v>
      </c>
      <c r="BR1888" s="45">
        <v>0</v>
      </c>
      <c r="BT1888" s="45">
        <v>0</v>
      </c>
      <c r="BU1888" s="45">
        <v>0</v>
      </c>
      <c r="BX1888" s="6">
        <v>0</v>
      </c>
      <c r="BZ1888" s="6">
        <f t="shared" si="87"/>
        <v>1</v>
      </c>
      <c r="CA1888" s="6">
        <f t="shared" si="88"/>
        <v>1</v>
      </c>
      <c r="CC1888" s="63" t="s">
        <v>21</v>
      </c>
      <c r="CD1888" s="6" t="s">
        <v>21</v>
      </c>
      <c r="CK1888" s="6" t="s">
        <v>5148</v>
      </c>
      <c r="DA1888" s="6" t="s">
        <v>3733</v>
      </c>
      <c r="DC1888" s="6" t="s">
        <v>4434</v>
      </c>
      <c r="DD1888" s="6" t="s">
        <v>3703</v>
      </c>
      <c r="DF1888" s="29">
        <f t="shared" si="89"/>
        <v>0</v>
      </c>
      <c r="DG1888" s="6">
        <v>1</v>
      </c>
    </row>
    <row r="1889" spans="1:111" ht="16" hidden="1" x14ac:dyDescent="0.2">
      <c r="A1889" s="6" t="s">
        <v>3734</v>
      </c>
      <c r="B1889" s="25"/>
      <c r="C1889" s="25"/>
      <c r="F1889" s="25"/>
      <c r="G1889" s="63" t="s">
        <v>3526</v>
      </c>
      <c r="H1889" s="6" t="s">
        <v>7211</v>
      </c>
      <c r="L1889" s="6" t="s">
        <v>193</v>
      </c>
      <c r="P1889" s="6" t="s">
        <v>3531</v>
      </c>
      <c r="Q1889" s="6" t="s">
        <v>4680</v>
      </c>
      <c r="X1889" s="6">
        <v>0</v>
      </c>
      <c r="Y1889" s="6">
        <v>800</v>
      </c>
      <c r="Z1889" s="6">
        <v>0</v>
      </c>
      <c r="AA1889" s="6">
        <v>0</v>
      </c>
      <c r="AB1889" s="6">
        <f>SUM(Table2026_09_25[[#This Row],[Number of in-person visits provided in reporting year.]:[Number of video/virtual visits provided in reporting year.]])</f>
        <v>800</v>
      </c>
      <c r="AC1889" s="6" t="s">
        <v>8469</v>
      </c>
      <c r="AD1889" s="6">
        <v>0</v>
      </c>
      <c r="AE1889" s="6">
        <v>0</v>
      </c>
      <c r="AG1889" s="6">
        <v>0</v>
      </c>
      <c r="AI1889" s="6" t="s">
        <v>7217</v>
      </c>
      <c r="AJ1889" s="6" t="s">
        <v>43</v>
      </c>
      <c r="AK1889" s="6" t="s">
        <v>8483</v>
      </c>
      <c r="AL1889" s="26" t="s">
        <v>3590</v>
      </c>
      <c r="AQ1889" s="6" t="s">
        <v>43</v>
      </c>
      <c r="AX1889" s="45" t="s">
        <v>2431</v>
      </c>
      <c r="AZ1889" s="6">
        <v>0</v>
      </c>
      <c r="BA1889" s="6">
        <v>0</v>
      </c>
      <c r="BB1889" s="45">
        <v>0</v>
      </c>
      <c r="BC1889" s="6">
        <v>0</v>
      </c>
      <c r="BD1889" s="6">
        <v>0</v>
      </c>
      <c r="BF1889" s="6">
        <v>0</v>
      </c>
      <c r="BG1889" s="45">
        <v>0</v>
      </c>
      <c r="BH1889" s="45">
        <v>0</v>
      </c>
      <c r="BI1889" s="6">
        <v>0</v>
      </c>
      <c r="BJ1889" s="6">
        <v>0</v>
      </c>
      <c r="BK1889" s="6">
        <v>0</v>
      </c>
      <c r="BL1889" s="45">
        <v>0</v>
      </c>
      <c r="BM1889" s="45">
        <v>0</v>
      </c>
      <c r="BN1889" s="6">
        <v>0</v>
      </c>
      <c r="BO1889" s="6">
        <v>0</v>
      </c>
      <c r="BP1889" s="6">
        <v>2</v>
      </c>
      <c r="BQ1889" s="6">
        <v>0</v>
      </c>
      <c r="BR1889" s="45">
        <v>0</v>
      </c>
      <c r="BT1889" s="45">
        <v>0</v>
      </c>
      <c r="BU1889" s="45">
        <v>0</v>
      </c>
      <c r="BX1889" s="6">
        <v>1</v>
      </c>
      <c r="BY1889" s="6" t="s">
        <v>3735</v>
      </c>
      <c r="BZ1889" s="6">
        <f t="shared" si="87"/>
        <v>2</v>
      </c>
      <c r="CA1889" s="6">
        <f t="shared" si="88"/>
        <v>3</v>
      </c>
      <c r="CC1889" s="63" t="s">
        <v>21</v>
      </c>
      <c r="CD1889" s="6" t="s">
        <v>21</v>
      </c>
      <c r="CK1889" s="6" t="s">
        <v>5148</v>
      </c>
      <c r="DA1889" s="6" t="s">
        <v>3736</v>
      </c>
      <c r="DC1889" s="6" t="s">
        <v>4434</v>
      </c>
      <c r="DD1889" s="6" t="s">
        <v>3703</v>
      </c>
      <c r="DF1889" s="29">
        <f t="shared" si="89"/>
        <v>0</v>
      </c>
      <c r="DG1889" s="6">
        <v>1</v>
      </c>
    </row>
    <row r="1890" spans="1:111" ht="16" hidden="1" x14ac:dyDescent="0.2">
      <c r="A1890" s="6" t="s">
        <v>3737</v>
      </c>
      <c r="B1890" s="25"/>
      <c r="C1890" s="25"/>
      <c r="F1890" s="25"/>
      <c r="G1890" s="63" t="s">
        <v>3526</v>
      </c>
      <c r="H1890" s="6" t="s">
        <v>3524</v>
      </c>
      <c r="L1890" s="6" t="s">
        <v>193</v>
      </c>
      <c r="P1890" s="6" t="s">
        <v>3531</v>
      </c>
      <c r="Q1890" s="6" t="s">
        <v>4680</v>
      </c>
      <c r="X1890" s="6">
        <v>95</v>
      </c>
      <c r="Y1890" s="6">
        <v>112</v>
      </c>
      <c r="Z1890" s="6">
        <v>0</v>
      </c>
      <c r="AA1890" s="6">
        <v>0</v>
      </c>
      <c r="AB1890" s="6">
        <f>SUM(Table2026_09_25[[#This Row],[Number of in-person visits provided in reporting year.]:[Number of video/virtual visits provided in reporting year.]])</f>
        <v>112</v>
      </c>
      <c r="AC1890" s="6" t="s">
        <v>8469</v>
      </c>
      <c r="AD1890" s="6">
        <v>0</v>
      </c>
      <c r="AE1890" s="6">
        <v>0</v>
      </c>
      <c r="AF1890" s="6" t="s">
        <v>4682</v>
      </c>
      <c r="AG1890" s="6">
        <v>0</v>
      </c>
      <c r="AI1890" s="6" t="s">
        <v>8277</v>
      </c>
      <c r="AJ1890" s="6" t="s">
        <v>8278</v>
      </c>
      <c r="AK1890" s="6" t="s">
        <v>8483</v>
      </c>
      <c r="AL1890" s="26" t="s">
        <v>3738</v>
      </c>
      <c r="AQ1890" s="6" t="s">
        <v>366</v>
      </c>
      <c r="AX1890" s="45" t="s">
        <v>2431</v>
      </c>
      <c r="AZ1890" s="6">
        <v>0</v>
      </c>
      <c r="BA1890" s="6">
        <v>0</v>
      </c>
      <c r="BB1890" s="45">
        <v>0</v>
      </c>
      <c r="BC1890" s="6">
        <v>0</v>
      </c>
      <c r="BD1890" s="6">
        <v>0</v>
      </c>
      <c r="BF1890" s="6">
        <v>0</v>
      </c>
      <c r="BG1890" s="45">
        <v>0</v>
      </c>
      <c r="BH1890" s="45">
        <v>0</v>
      </c>
      <c r="BI1890" s="6">
        <v>0</v>
      </c>
      <c r="BJ1890" s="6">
        <v>0</v>
      </c>
      <c r="BK1890" s="6">
        <v>0</v>
      </c>
      <c r="BL1890" s="45">
        <v>0</v>
      </c>
      <c r="BM1890" s="45">
        <v>0</v>
      </c>
      <c r="BN1890" s="6">
        <v>0</v>
      </c>
      <c r="BO1890" s="6">
        <v>0</v>
      </c>
      <c r="BP1890" s="6">
        <v>1</v>
      </c>
      <c r="BQ1890" s="6">
        <v>0</v>
      </c>
      <c r="BR1890" s="45">
        <v>0</v>
      </c>
      <c r="BT1890" s="45">
        <v>0</v>
      </c>
      <c r="BU1890" s="45">
        <v>0</v>
      </c>
      <c r="BX1890" s="6">
        <v>0</v>
      </c>
      <c r="BZ1890" s="6">
        <f t="shared" si="87"/>
        <v>1</v>
      </c>
      <c r="CA1890" s="6">
        <f t="shared" si="88"/>
        <v>1</v>
      </c>
      <c r="CC1890" s="63" t="s">
        <v>21</v>
      </c>
      <c r="CD1890" s="6" t="s">
        <v>21</v>
      </c>
      <c r="CK1890" s="6" t="s">
        <v>5148</v>
      </c>
      <c r="DA1890" s="6" t="s">
        <v>4531</v>
      </c>
      <c r="DC1890" s="6" t="s">
        <v>4434</v>
      </c>
      <c r="DD1890" s="6" t="s">
        <v>4535</v>
      </c>
      <c r="DF1890" s="29">
        <f t="shared" si="89"/>
        <v>0</v>
      </c>
      <c r="DG1890" s="6">
        <v>1</v>
      </c>
    </row>
    <row r="1891" spans="1:111" ht="16" hidden="1" x14ac:dyDescent="0.2">
      <c r="A1891" s="6" t="s">
        <v>3739</v>
      </c>
      <c r="B1891" s="25"/>
      <c r="C1891" s="25"/>
      <c r="F1891" s="25"/>
      <c r="G1891" s="63" t="s">
        <v>3526</v>
      </c>
      <c r="H1891" s="6" t="s">
        <v>5292</v>
      </c>
      <c r="L1891" s="6" t="s">
        <v>193</v>
      </c>
      <c r="P1891" s="6" t="s">
        <v>3531</v>
      </c>
      <c r="Q1891" s="6" t="s">
        <v>4680</v>
      </c>
      <c r="X1891" s="6">
        <v>0</v>
      </c>
      <c r="Y1891" s="6">
        <v>450</v>
      </c>
      <c r="Z1891" s="6">
        <v>0</v>
      </c>
      <c r="AA1891" s="6">
        <v>0</v>
      </c>
      <c r="AB1891" s="6">
        <f>SUM(Table2026_09_25[[#This Row],[Number of in-person visits provided in reporting year.]:[Number of video/virtual visits provided in reporting year.]])</f>
        <v>450</v>
      </c>
      <c r="AC1891" s="6" t="s">
        <v>8469</v>
      </c>
      <c r="AD1891" s="6">
        <v>0</v>
      </c>
      <c r="AE1891" s="6">
        <v>0</v>
      </c>
      <c r="AF1891" s="6" t="s">
        <v>4682</v>
      </c>
      <c r="AG1891" s="6">
        <v>0</v>
      </c>
      <c r="AI1891" s="6" t="s">
        <v>5295</v>
      </c>
      <c r="AJ1891" s="6" t="s">
        <v>5296</v>
      </c>
      <c r="AK1891" s="6" t="s">
        <v>8483</v>
      </c>
      <c r="AL1891" s="26" t="s">
        <v>3740</v>
      </c>
      <c r="AQ1891" s="6" t="s">
        <v>544</v>
      </c>
      <c r="AX1891" s="45" t="s">
        <v>2431</v>
      </c>
      <c r="AZ1891" s="6">
        <v>0</v>
      </c>
      <c r="BA1891" s="6">
        <v>0</v>
      </c>
      <c r="BB1891" s="45">
        <v>0</v>
      </c>
      <c r="BC1891" s="6">
        <v>0</v>
      </c>
      <c r="BD1891" s="6">
        <v>0</v>
      </c>
      <c r="BF1891" s="6">
        <v>0</v>
      </c>
      <c r="BG1891" s="45">
        <v>0</v>
      </c>
      <c r="BH1891" s="45">
        <v>0</v>
      </c>
      <c r="BI1891" s="6">
        <v>0</v>
      </c>
      <c r="BJ1891" s="6">
        <v>0</v>
      </c>
      <c r="BK1891" s="6">
        <v>0</v>
      </c>
      <c r="BL1891" s="45">
        <v>0</v>
      </c>
      <c r="BM1891" s="45">
        <v>0</v>
      </c>
      <c r="BN1891" s="6">
        <v>0</v>
      </c>
      <c r="BO1891" s="6">
        <v>0</v>
      </c>
      <c r="BP1891" s="6">
        <v>1</v>
      </c>
      <c r="BQ1891" s="6">
        <v>0</v>
      </c>
      <c r="BR1891" s="45">
        <v>0</v>
      </c>
      <c r="BT1891" s="45">
        <v>0</v>
      </c>
      <c r="BU1891" s="45">
        <v>0</v>
      </c>
      <c r="BX1891" s="6">
        <v>0</v>
      </c>
      <c r="BZ1891" s="6">
        <f t="shared" si="87"/>
        <v>1</v>
      </c>
      <c r="CA1891" s="6">
        <f t="shared" si="88"/>
        <v>1</v>
      </c>
      <c r="CC1891" s="63" t="s">
        <v>21</v>
      </c>
      <c r="CD1891" s="6" t="s">
        <v>21</v>
      </c>
      <c r="CK1891" s="6" t="s">
        <v>5148</v>
      </c>
      <c r="DA1891" s="6" t="s">
        <v>3741</v>
      </c>
      <c r="DC1891" s="6" t="s">
        <v>4434</v>
      </c>
      <c r="DD1891" s="6" t="s">
        <v>164</v>
      </c>
      <c r="DF1891" s="29">
        <f t="shared" si="89"/>
        <v>0</v>
      </c>
      <c r="DG1891" s="6">
        <v>1</v>
      </c>
    </row>
    <row r="1892" spans="1:111" ht="16" hidden="1" x14ac:dyDescent="0.2">
      <c r="A1892" s="6" t="s">
        <v>3742</v>
      </c>
      <c r="B1892" s="25"/>
      <c r="C1892" s="25"/>
      <c r="F1892" s="25"/>
      <c r="G1892" s="63" t="s">
        <v>3526</v>
      </c>
      <c r="H1892" s="6" t="s">
        <v>6793</v>
      </c>
      <c r="L1892" s="6" t="s">
        <v>3743</v>
      </c>
      <c r="P1892" s="6" t="s">
        <v>3531</v>
      </c>
      <c r="Q1892" s="6" t="s">
        <v>4680</v>
      </c>
      <c r="X1892" s="6">
        <v>0</v>
      </c>
      <c r="Y1892" s="6">
        <v>583</v>
      </c>
      <c r="Z1892" s="6">
        <v>257</v>
      </c>
      <c r="AA1892" s="6">
        <v>0</v>
      </c>
      <c r="AB1892" s="6">
        <f>SUM(Table2026_09_25[[#This Row],[Number of in-person visits provided in reporting year.]:[Number of video/virtual visits provided in reporting year.]])</f>
        <v>840</v>
      </c>
      <c r="AC1892" s="6" t="s">
        <v>8469</v>
      </c>
      <c r="AD1892" s="6">
        <v>0</v>
      </c>
      <c r="AE1892" s="6">
        <v>0</v>
      </c>
      <c r="AG1892" s="6">
        <v>0</v>
      </c>
      <c r="AI1892" s="6" t="s">
        <v>6800</v>
      </c>
      <c r="AJ1892" s="6" t="s">
        <v>6801</v>
      </c>
      <c r="AK1892" s="6" t="s">
        <v>8483</v>
      </c>
      <c r="AL1892" s="26" t="s">
        <v>1853</v>
      </c>
      <c r="AQ1892" s="6" t="s">
        <v>107</v>
      </c>
      <c r="AX1892" s="45" t="s">
        <v>2431</v>
      </c>
      <c r="AZ1892" s="6">
        <v>0</v>
      </c>
      <c r="BA1892" s="6">
        <v>0</v>
      </c>
      <c r="BB1892" s="45">
        <v>0</v>
      </c>
      <c r="BC1892" s="6">
        <v>0</v>
      </c>
      <c r="BD1892" s="6">
        <v>0</v>
      </c>
      <c r="BF1892" s="6">
        <v>1</v>
      </c>
      <c r="BG1892" s="45">
        <v>0</v>
      </c>
      <c r="BH1892" s="45">
        <v>0</v>
      </c>
      <c r="BI1892" s="6">
        <v>0</v>
      </c>
      <c r="BJ1892" s="6">
        <v>0</v>
      </c>
      <c r="BK1892" s="6">
        <v>0</v>
      </c>
      <c r="BL1892" s="45">
        <v>0</v>
      </c>
      <c r="BM1892" s="45">
        <v>0</v>
      </c>
      <c r="BN1892" s="6">
        <v>0</v>
      </c>
      <c r="BO1892" s="6">
        <v>0</v>
      </c>
      <c r="BP1892" s="6">
        <v>0</v>
      </c>
      <c r="BQ1892" s="6">
        <v>0</v>
      </c>
      <c r="BR1892" s="45">
        <v>0</v>
      </c>
      <c r="BT1892" s="45">
        <v>0</v>
      </c>
      <c r="BU1892" s="45">
        <v>0</v>
      </c>
      <c r="BX1892" s="6">
        <v>0</v>
      </c>
      <c r="BZ1892" s="6">
        <f t="shared" si="87"/>
        <v>1</v>
      </c>
      <c r="CA1892" s="6">
        <f t="shared" si="88"/>
        <v>1</v>
      </c>
      <c r="CC1892" s="63" t="s">
        <v>21</v>
      </c>
      <c r="CD1892" s="6" t="s">
        <v>21</v>
      </c>
      <c r="CK1892" s="6" t="s">
        <v>5148</v>
      </c>
      <c r="DC1892" s="6" t="s">
        <v>4434</v>
      </c>
      <c r="DD1892" s="6" t="s">
        <v>3594</v>
      </c>
      <c r="DF1892" s="29">
        <f t="shared" si="89"/>
        <v>0</v>
      </c>
      <c r="DG1892" s="6">
        <v>1</v>
      </c>
    </row>
    <row r="1893" spans="1:111" ht="16" hidden="1" x14ac:dyDescent="0.2">
      <c r="A1893" s="6" t="s">
        <v>3744</v>
      </c>
      <c r="B1893" s="25"/>
      <c r="C1893" s="25"/>
      <c r="F1893" s="25"/>
      <c r="G1893" s="63" t="s">
        <v>3526</v>
      </c>
      <c r="H1893" s="6" t="s">
        <v>5215</v>
      </c>
      <c r="L1893" s="6" t="s">
        <v>198</v>
      </c>
      <c r="P1893" s="6" t="s">
        <v>3531</v>
      </c>
      <c r="Q1893" s="6" t="s">
        <v>4680</v>
      </c>
      <c r="X1893" s="6">
        <v>0</v>
      </c>
      <c r="Y1893" s="6">
        <v>1411</v>
      </c>
      <c r="Z1893" s="6">
        <v>0</v>
      </c>
      <c r="AA1893" s="6">
        <v>0</v>
      </c>
      <c r="AB1893" s="6">
        <f>SUM(Table2026_09_25[[#This Row],[Number of in-person visits provided in reporting year.]:[Number of video/virtual visits provided in reporting year.]])</f>
        <v>1411</v>
      </c>
      <c r="AC1893" s="6" t="s">
        <v>8469</v>
      </c>
      <c r="AD1893" s="6">
        <v>0</v>
      </c>
      <c r="AE1893" s="6">
        <v>0</v>
      </c>
      <c r="AF1893" s="6" t="s">
        <v>8026</v>
      </c>
      <c r="AG1893" s="6">
        <v>0</v>
      </c>
      <c r="AI1893" s="6" t="s">
        <v>5223</v>
      </c>
      <c r="AJ1893" s="6" t="s">
        <v>43</v>
      </c>
      <c r="AK1893" s="6" t="s">
        <v>8483</v>
      </c>
      <c r="AL1893" s="26" t="s">
        <v>42</v>
      </c>
      <c r="AQ1893" s="6" t="s">
        <v>43</v>
      </c>
      <c r="AX1893" s="45" t="s">
        <v>2431</v>
      </c>
      <c r="AZ1893" s="6">
        <v>0</v>
      </c>
      <c r="BA1893" s="6">
        <v>0</v>
      </c>
      <c r="BB1893" s="45">
        <v>0</v>
      </c>
      <c r="BC1893" s="6">
        <v>0</v>
      </c>
      <c r="BD1893" s="6">
        <v>0</v>
      </c>
      <c r="BF1893" s="6">
        <v>0</v>
      </c>
      <c r="BG1893" s="45">
        <v>0</v>
      </c>
      <c r="BH1893" s="45">
        <v>0</v>
      </c>
      <c r="BI1893" s="6">
        <v>0</v>
      </c>
      <c r="BJ1893" s="6">
        <v>0</v>
      </c>
      <c r="BK1893" s="6">
        <v>0</v>
      </c>
      <c r="BL1893" s="45">
        <v>0</v>
      </c>
      <c r="BM1893" s="45">
        <v>0</v>
      </c>
      <c r="BN1893" s="6">
        <v>0</v>
      </c>
      <c r="BO1893" s="6">
        <v>0</v>
      </c>
      <c r="BP1893" s="6">
        <v>2.5</v>
      </c>
      <c r="BQ1893" s="6">
        <v>0</v>
      </c>
      <c r="BR1893" s="45">
        <v>0</v>
      </c>
      <c r="BT1893" s="45">
        <v>0</v>
      </c>
      <c r="BU1893" s="45">
        <v>0</v>
      </c>
      <c r="BX1893" s="6">
        <v>0</v>
      </c>
      <c r="BZ1893" s="6">
        <f t="shared" si="87"/>
        <v>2.5</v>
      </c>
      <c r="CA1893" s="6">
        <f t="shared" si="88"/>
        <v>2.5</v>
      </c>
      <c r="CC1893" s="63" t="s">
        <v>4687</v>
      </c>
      <c r="CD1893" s="6" t="s">
        <v>21</v>
      </c>
      <c r="CK1893" s="6" t="s">
        <v>5148</v>
      </c>
      <c r="DC1893" s="6" t="s">
        <v>4434</v>
      </c>
      <c r="DD1893" s="6" t="s">
        <v>3615</v>
      </c>
      <c r="DF1893" s="29">
        <f t="shared" si="89"/>
        <v>0</v>
      </c>
      <c r="DG1893" s="6">
        <v>1</v>
      </c>
    </row>
    <row r="1894" spans="1:111" ht="16" hidden="1" x14ac:dyDescent="0.2">
      <c r="A1894" s="6" t="s">
        <v>3745</v>
      </c>
      <c r="B1894" s="25"/>
      <c r="C1894" s="25"/>
      <c r="F1894" s="25"/>
      <c r="G1894" s="63" t="s">
        <v>3526</v>
      </c>
      <c r="H1894" s="6" t="s">
        <v>7228</v>
      </c>
      <c r="L1894" s="6" t="s">
        <v>193</v>
      </c>
      <c r="P1894" s="6" t="s">
        <v>3531</v>
      </c>
      <c r="Q1894" s="6" t="s">
        <v>4680</v>
      </c>
      <c r="X1894" s="6">
        <v>0</v>
      </c>
      <c r="Y1894" s="6">
        <v>800</v>
      </c>
      <c r="Z1894" s="6">
        <v>0</v>
      </c>
      <c r="AA1894" s="6">
        <v>0</v>
      </c>
      <c r="AB1894" s="6">
        <f>SUM(Table2026_09_25[[#This Row],[Number of in-person visits provided in reporting year.]:[Number of video/virtual visits provided in reporting year.]])</f>
        <v>800</v>
      </c>
      <c r="AC1894" s="6" t="s">
        <v>8469</v>
      </c>
      <c r="AD1894" s="6">
        <v>0</v>
      </c>
      <c r="AE1894" s="6">
        <v>0</v>
      </c>
      <c r="AG1894" s="6">
        <v>0</v>
      </c>
      <c r="AI1894" s="6" t="s">
        <v>7231</v>
      </c>
      <c r="AJ1894" s="6" t="s">
        <v>43</v>
      </c>
      <c r="AK1894" s="6" t="s">
        <v>8483</v>
      </c>
      <c r="AL1894" s="26" t="s">
        <v>83</v>
      </c>
      <c r="AQ1894" s="6" t="s">
        <v>43</v>
      </c>
      <c r="AX1894" s="45" t="s">
        <v>2431</v>
      </c>
      <c r="AZ1894" s="6">
        <v>0</v>
      </c>
      <c r="BA1894" s="6">
        <v>0</v>
      </c>
      <c r="BB1894" s="45">
        <v>0</v>
      </c>
      <c r="BC1894" s="6">
        <v>0</v>
      </c>
      <c r="BD1894" s="6">
        <v>0</v>
      </c>
      <c r="BF1894" s="6">
        <v>0</v>
      </c>
      <c r="BG1894" s="45">
        <v>0</v>
      </c>
      <c r="BH1894" s="45">
        <v>0</v>
      </c>
      <c r="BI1894" s="6">
        <v>0</v>
      </c>
      <c r="BJ1894" s="6">
        <v>0</v>
      </c>
      <c r="BK1894" s="6">
        <v>0</v>
      </c>
      <c r="BL1894" s="45">
        <v>0</v>
      </c>
      <c r="BM1894" s="45">
        <v>0</v>
      </c>
      <c r="BN1894" s="6">
        <v>0</v>
      </c>
      <c r="BO1894" s="6">
        <v>0</v>
      </c>
      <c r="BP1894" s="6">
        <v>2</v>
      </c>
      <c r="BQ1894" s="6">
        <v>0</v>
      </c>
      <c r="BR1894" s="45">
        <v>0</v>
      </c>
      <c r="BT1894" s="45">
        <v>0</v>
      </c>
      <c r="BU1894" s="45">
        <v>0</v>
      </c>
      <c r="BX1894" s="6">
        <v>1</v>
      </c>
      <c r="BY1894" s="6" t="s">
        <v>3746</v>
      </c>
      <c r="BZ1894" s="6">
        <f t="shared" si="87"/>
        <v>2</v>
      </c>
      <c r="CA1894" s="6">
        <f t="shared" si="88"/>
        <v>3</v>
      </c>
      <c r="CC1894" s="63" t="s">
        <v>21</v>
      </c>
      <c r="CD1894" s="6" t="s">
        <v>21</v>
      </c>
      <c r="CK1894" s="6" t="s">
        <v>5148</v>
      </c>
      <c r="DA1894" s="6" t="s">
        <v>3747</v>
      </c>
      <c r="DC1894" s="6" t="s">
        <v>4434</v>
      </c>
      <c r="DD1894" s="6" t="s">
        <v>3703</v>
      </c>
      <c r="DF1894" s="29">
        <f t="shared" si="89"/>
        <v>0</v>
      </c>
      <c r="DG1894" s="6">
        <v>1</v>
      </c>
    </row>
    <row r="1895" spans="1:111" ht="16" hidden="1" x14ac:dyDescent="0.2">
      <c r="A1895" s="6" t="s">
        <v>3748</v>
      </c>
      <c r="B1895" s="25"/>
      <c r="C1895" s="25"/>
      <c r="F1895" s="25"/>
      <c r="G1895" s="63" t="s">
        <v>3526</v>
      </c>
      <c r="H1895" s="6" t="s">
        <v>4763</v>
      </c>
      <c r="L1895" s="6" t="s">
        <v>3749</v>
      </c>
      <c r="P1895" s="6" t="s">
        <v>3531</v>
      </c>
      <c r="Q1895" s="6" t="s">
        <v>4680</v>
      </c>
      <c r="X1895" s="6">
        <v>1632</v>
      </c>
      <c r="Y1895" s="6">
        <v>1632</v>
      </c>
      <c r="Z1895" s="6">
        <v>856</v>
      </c>
      <c r="AA1895" s="6">
        <v>0</v>
      </c>
      <c r="AB1895" s="6">
        <f>SUM(Table2026_09_25[[#This Row],[Number of in-person visits provided in reporting year.]:[Number of video/virtual visits provided in reporting year.]])</f>
        <v>2488</v>
      </c>
      <c r="AC1895" s="6" t="s">
        <v>8469</v>
      </c>
      <c r="AD1895" s="6">
        <v>0</v>
      </c>
      <c r="AE1895" s="6">
        <v>0</v>
      </c>
      <c r="AF1895" s="6" t="s">
        <v>8026</v>
      </c>
      <c r="AG1895" s="6">
        <v>0</v>
      </c>
      <c r="AI1895" s="6" t="s">
        <v>3624</v>
      </c>
      <c r="AJ1895" s="6" t="s">
        <v>4766</v>
      </c>
      <c r="AK1895" s="6" t="s">
        <v>8483</v>
      </c>
      <c r="AL1895" s="26" t="s">
        <v>4767</v>
      </c>
      <c r="AQ1895" s="6" t="s">
        <v>107</v>
      </c>
      <c r="AX1895" s="45" t="s">
        <v>2431</v>
      </c>
      <c r="AZ1895" s="6">
        <v>0</v>
      </c>
      <c r="BA1895" s="6">
        <v>0</v>
      </c>
      <c r="BB1895" s="45">
        <v>0</v>
      </c>
      <c r="BC1895" s="6">
        <v>0</v>
      </c>
      <c r="BD1895" s="6">
        <v>0</v>
      </c>
      <c r="BF1895" s="6">
        <v>0</v>
      </c>
      <c r="BG1895" s="45">
        <v>0</v>
      </c>
      <c r="BH1895" s="45">
        <v>0</v>
      </c>
      <c r="BI1895" s="6">
        <v>0</v>
      </c>
      <c r="BJ1895" s="6">
        <v>0</v>
      </c>
      <c r="BK1895" s="6">
        <v>0</v>
      </c>
      <c r="BL1895" s="45">
        <v>0</v>
      </c>
      <c r="BM1895" s="45">
        <v>0</v>
      </c>
      <c r="BN1895" s="6">
        <v>0</v>
      </c>
      <c r="BO1895" s="6">
        <v>0</v>
      </c>
      <c r="BP1895" s="6">
        <v>2.25</v>
      </c>
      <c r="BQ1895" s="6">
        <v>0</v>
      </c>
      <c r="BR1895" s="45">
        <v>0</v>
      </c>
      <c r="BT1895" s="45">
        <v>0</v>
      </c>
      <c r="BU1895" s="45">
        <v>0</v>
      </c>
      <c r="BX1895" s="6">
        <v>0</v>
      </c>
      <c r="BZ1895" s="6">
        <f t="shared" si="87"/>
        <v>2.25</v>
      </c>
      <c r="CA1895" s="6">
        <f t="shared" si="88"/>
        <v>2.25</v>
      </c>
      <c r="CC1895" s="63" t="s">
        <v>4687</v>
      </c>
      <c r="CD1895" s="6" t="s">
        <v>3750</v>
      </c>
      <c r="CK1895" s="6" t="s">
        <v>5148</v>
      </c>
      <c r="DA1895" s="6" t="s">
        <v>3751</v>
      </c>
      <c r="DC1895" s="6" t="s">
        <v>4434</v>
      </c>
      <c r="DD1895" s="6" t="s">
        <v>164</v>
      </c>
      <c r="DF1895" s="29">
        <f t="shared" si="89"/>
        <v>0</v>
      </c>
      <c r="DG1895" s="6">
        <v>1</v>
      </c>
    </row>
    <row r="1896" spans="1:111" ht="16" hidden="1" x14ac:dyDescent="0.2">
      <c r="A1896" s="6" t="s">
        <v>3752</v>
      </c>
      <c r="B1896" s="25"/>
      <c r="C1896" s="25"/>
      <c r="F1896" s="25"/>
      <c r="G1896" s="63" t="s">
        <v>3526</v>
      </c>
      <c r="H1896" s="6" t="s">
        <v>8038</v>
      </c>
      <c r="L1896" s="6" t="s">
        <v>3390</v>
      </c>
      <c r="P1896" s="6" t="s">
        <v>3531</v>
      </c>
      <c r="Q1896" s="6" t="s">
        <v>4680</v>
      </c>
      <c r="X1896" s="6">
        <v>0</v>
      </c>
      <c r="Y1896" s="6">
        <v>524</v>
      </c>
      <c r="Z1896" s="6">
        <v>0</v>
      </c>
      <c r="AA1896" s="6">
        <v>0</v>
      </c>
      <c r="AB1896" s="6">
        <f>SUM(Table2026_09_25[[#This Row],[Number of in-person visits provided in reporting year.]:[Number of video/virtual visits provided in reporting year.]])</f>
        <v>524</v>
      </c>
      <c r="AC1896" s="6" t="s">
        <v>8469</v>
      </c>
      <c r="AD1896" s="6">
        <v>0</v>
      </c>
      <c r="AE1896" s="6">
        <v>0</v>
      </c>
      <c r="AF1896" s="6" t="s">
        <v>4682</v>
      </c>
      <c r="AG1896" s="6">
        <v>0</v>
      </c>
      <c r="AI1896" s="6" t="s">
        <v>2585</v>
      </c>
      <c r="AJ1896" s="6" t="s">
        <v>5972</v>
      </c>
      <c r="AK1896" s="6" t="s">
        <v>8483</v>
      </c>
      <c r="AL1896" s="26" t="s">
        <v>214</v>
      </c>
      <c r="AQ1896" s="6" t="s">
        <v>544</v>
      </c>
      <c r="AX1896" s="45" t="s">
        <v>2431</v>
      </c>
      <c r="AZ1896" s="6">
        <v>0</v>
      </c>
      <c r="BA1896" s="6">
        <v>0</v>
      </c>
      <c r="BB1896" s="45">
        <v>0</v>
      </c>
      <c r="BC1896" s="6">
        <v>0</v>
      </c>
      <c r="BD1896" s="6">
        <v>0</v>
      </c>
      <c r="BF1896" s="6">
        <v>0</v>
      </c>
      <c r="BG1896" s="45">
        <v>0</v>
      </c>
      <c r="BH1896" s="45">
        <v>0</v>
      </c>
      <c r="BI1896" s="6">
        <v>0</v>
      </c>
      <c r="BJ1896" s="6">
        <v>0</v>
      </c>
      <c r="BK1896" s="6">
        <v>0</v>
      </c>
      <c r="BL1896" s="45">
        <v>0</v>
      </c>
      <c r="BM1896" s="45">
        <v>0</v>
      </c>
      <c r="BN1896" s="6">
        <v>0</v>
      </c>
      <c r="BO1896" s="6">
        <v>0</v>
      </c>
      <c r="BP1896" s="6">
        <v>1</v>
      </c>
      <c r="BQ1896" s="6">
        <v>0</v>
      </c>
      <c r="BR1896" s="45">
        <v>0</v>
      </c>
      <c r="BT1896" s="45">
        <v>0</v>
      </c>
      <c r="BU1896" s="45">
        <v>0</v>
      </c>
      <c r="BX1896" s="6">
        <v>0</v>
      </c>
      <c r="BZ1896" s="6">
        <f t="shared" si="87"/>
        <v>1</v>
      </c>
      <c r="CA1896" s="6">
        <f t="shared" si="88"/>
        <v>1</v>
      </c>
      <c r="CC1896" s="63" t="s">
        <v>4687</v>
      </c>
      <c r="CD1896" s="6" t="s">
        <v>1060</v>
      </c>
      <c r="CK1896" s="6" t="s">
        <v>7981</v>
      </c>
      <c r="DA1896" s="6" t="s">
        <v>3753</v>
      </c>
      <c r="DC1896" s="6" t="s">
        <v>4434</v>
      </c>
      <c r="DD1896" s="6" t="s">
        <v>164</v>
      </c>
      <c r="DF1896" s="29">
        <f t="shared" si="89"/>
        <v>0</v>
      </c>
      <c r="DG1896" s="6">
        <v>1</v>
      </c>
    </row>
    <row r="1897" spans="1:111" ht="16" hidden="1" x14ac:dyDescent="0.2">
      <c r="A1897" s="6" t="s">
        <v>3754</v>
      </c>
      <c r="B1897" s="25"/>
      <c r="C1897" s="25"/>
      <c r="F1897" s="25"/>
      <c r="G1897" s="63" t="s">
        <v>3526</v>
      </c>
      <c r="H1897" s="6" t="s">
        <v>5967</v>
      </c>
      <c r="L1897" s="6" t="s">
        <v>171</v>
      </c>
      <c r="P1897" s="6" t="s">
        <v>3531</v>
      </c>
      <c r="Q1897" s="6" t="s">
        <v>4680</v>
      </c>
      <c r="X1897" s="6">
        <v>0</v>
      </c>
      <c r="Y1897" s="6">
        <v>721</v>
      </c>
      <c r="Z1897" s="6">
        <v>0</v>
      </c>
      <c r="AA1897" s="6">
        <v>0</v>
      </c>
      <c r="AB1897" s="6">
        <f>SUM(Table2026_09_25[[#This Row],[Number of in-person visits provided in reporting year.]:[Number of video/virtual visits provided in reporting year.]])</f>
        <v>721</v>
      </c>
      <c r="AC1897" s="6" t="s">
        <v>8469</v>
      </c>
      <c r="AD1897" s="6">
        <v>0</v>
      </c>
      <c r="AE1897" s="6">
        <v>0</v>
      </c>
      <c r="AF1897" s="6" t="s">
        <v>4682</v>
      </c>
      <c r="AG1897" s="6">
        <v>0</v>
      </c>
      <c r="AI1897" s="6" t="s">
        <v>5969</v>
      </c>
      <c r="AJ1897" s="6" t="s">
        <v>5970</v>
      </c>
      <c r="AK1897" s="6" t="s">
        <v>8483</v>
      </c>
      <c r="AL1897" s="26" t="s">
        <v>215</v>
      </c>
      <c r="AQ1897" s="6" t="s">
        <v>544</v>
      </c>
      <c r="AX1897" s="45" t="s">
        <v>2431</v>
      </c>
      <c r="AZ1897" s="6">
        <v>0</v>
      </c>
      <c r="BA1897" s="6">
        <v>0</v>
      </c>
      <c r="BB1897" s="45">
        <v>0</v>
      </c>
      <c r="BC1897" s="6">
        <v>0</v>
      </c>
      <c r="BD1897" s="6">
        <v>0</v>
      </c>
      <c r="BF1897" s="6">
        <v>0</v>
      </c>
      <c r="BG1897" s="45">
        <v>0</v>
      </c>
      <c r="BH1897" s="45">
        <v>0</v>
      </c>
      <c r="BI1897" s="6">
        <v>0</v>
      </c>
      <c r="BJ1897" s="6">
        <v>0</v>
      </c>
      <c r="BK1897" s="6">
        <v>0</v>
      </c>
      <c r="BL1897" s="45">
        <v>0</v>
      </c>
      <c r="BM1897" s="45">
        <v>0</v>
      </c>
      <c r="BN1897" s="6">
        <v>0</v>
      </c>
      <c r="BO1897" s="6">
        <v>0</v>
      </c>
      <c r="BP1897" s="6">
        <v>1</v>
      </c>
      <c r="BQ1897" s="6">
        <v>0</v>
      </c>
      <c r="BR1897" s="45">
        <v>0</v>
      </c>
      <c r="BT1897" s="45">
        <v>0</v>
      </c>
      <c r="BU1897" s="45">
        <v>0</v>
      </c>
      <c r="BX1897" s="6">
        <v>0</v>
      </c>
      <c r="BZ1897" s="6">
        <f t="shared" si="87"/>
        <v>1</v>
      </c>
      <c r="CA1897" s="6">
        <f t="shared" si="88"/>
        <v>1</v>
      </c>
      <c r="CC1897" s="63" t="s">
        <v>4687</v>
      </c>
      <c r="CD1897" s="6" t="s">
        <v>1060</v>
      </c>
      <c r="CK1897" s="6" t="s">
        <v>7981</v>
      </c>
      <c r="DA1897" s="6" t="s">
        <v>3755</v>
      </c>
      <c r="DC1897" s="6" t="s">
        <v>4434</v>
      </c>
      <c r="DD1897" s="6" t="s">
        <v>164</v>
      </c>
      <c r="DF1897" s="29">
        <f t="shared" si="89"/>
        <v>0</v>
      </c>
      <c r="DG1897" s="6">
        <v>1</v>
      </c>
    </row>
    <row r="1898" spans="1:111" ht="16" hidden="1" x14ac:dyDescent="0.2">
      <c r="A1898" s="6" t="s">
        <v>3756</v>
      </c>
      <c r="B1898" s="25"/>
      <c r="C1898" s="25"/>
      <c r="F1898" s="25"/>
      <c r="G1898" s="63" t="s">
        <v>3526</v>
      </c>
      <c r="H1898" s="6" t="s">
        <v>6077</v>
      </c>
      <c r="L1898" s="6" t="s">
        <v>193</v>
      </c>
      <c r="P1898" s="6" t="s">
        <v>3531</v>
      </c>
      <c r="Q1898" s="6" t="s">
        <v>4680</v>
      </c>
      <c r="X1898" s="6">
        <v>0</v>
      </c>
      <c r="Y1898" s="6">
        <v>1040</v>
      </c>
      <c r="Z1898" s="6">
        <v>0</v>
      </c>
      <c r="AA1898" s="6">
        <v>0</v>
      </c>
      <c r="AB1898" s="6">
        <f>SUM(Table2026_09_25[[#This Row],[Number of in-person visits provided in reporting year.]:[Number of video/virtual visits provided in reporting year.]])</f>
        <v>1040</v>
      </c>
      <c r="AC1898" s="6" t="s">
        <v>8469</v>
      </c>
      <c r="AD1898" s="6">
        <v>0</v>
      </c>
      <c r="AE1898" s="6">
        <v>0</v>
      </c>
      <c r="AG1898" s="6">
        <v>0</v>
      </c>
      <c r="AI1898" s="6" t="s">
        <v>6081</v>
      </c>
      <c r="AJ1898" s="6" t="s">
        <v>6082</v>
      </c>
      <c r="AK1898" s="6" t="s">
        <v>8483</v>
      </c>
      <c r="AL1898" s="26" t="s">
        <v>3757</v>
      </c>
      <c r="AQ1898" s="6" t="s">
        <v>544</v>
      </c>
      <c r="AX1898" s="45" t="s">
        <v>2431</v>
      </c>
      <c r="AZ1898" s="6">
        <v>0</v>
      </c>
      <c r="BA1898" s="6">
        <v>0</v>
      </c>
      <c r="BB1898" s="45">
        <v>0</v>
      </c>
      <c r="BC1898" s="6">
        <v>0</v>
      </c>
      <c r="BD1898" s="6">
        <v>0</v>
      </c>
      <c r="BF1898" s="6">
        <v>0</v>
      </c>
      <c r="BG1898" s="45">
        <v>1</v>
      </c>
      <c r="BH1898" s="45">
        <v>0</v>
      </c>
      <c r="BI1898" s="6">
        <v>0</v>
      </c>
      <c r="BJ1898" s="6">
        <v>0</v>
      </c>
      <c r="BK1898" s="6">
        <v>0</v>
      </c>
      <c r="BL1898" s="45">
        <v>1</v>
      </c>
      <c r="BM1898" s="45">
        <v>0</v>
      </c>
      <c r="BN1898" s="6">
        <v>0</v>
      </c>
      <c r="BO1898" s="6">
        <v>0</v>
      </c>
      <c r="BP1898" s="6">
        <v>2</v>
      </c>
      <c r="BQ1898" s="6">
        <v>0</v>
      </c>
      <c r="BR1898" s="45">
        <v>0</v>
      </c>
      <c r="BT1898" s="45">
        <v>0</v>
      </c>
      <c r="BU1898" s="45">
        <v>0</v>
      </c>
      <c r="BX1898" s="6">
        <v>1</v>
      </c>
      <c r="BY1898" s="6" t="s">
        <v>3758</v>
      </c>
      <c r="BZ1898" s="6">
        <f t="shared" si="87"/>
        <v>4</v>
      </c>
      <c r="CA1898" s="6">
        <f t="shared" si="88"/>
        <v>5</v>
      </c>
      <c r="CC1898" s="63" t="s">
        <v>21</v>
      </c>
      <c r="CD1898" s="6" t="s">
        <v>21</v>
      </c>
      <c r="CK1898" s="6" t="s">
        <v>5148</v>
      </c>
      <c r="DA1898" s="6" t="s">
        <v>3759</v>
      </c>
      <c r="DC1898" s="6" t="s">
        <v>4434</v>
      </c>
      <c r="DD1898" s="6" t="s">
        <v>164</v>
      </c>
      <c r="DF1898" s="29">
        <f t="shared" si="89"/>
        <v>0</v>
      </c>
      <c r="DG1898" s="6">
        <v>1</v>
      </c>
    </row>
    <row r="1899" spans="1:111" ht="16" hidden="1" x14ac:dyDescent="0.2">
      <c r="A1899" s="6" t="s">
        <v>3760</v>
      </c>
      <c r="B1899" s="25"/>
      <c r="C1899" s="25"/>
      <c r="F1899" s="25"/>
      <c r="G1899" s="63" t="s">
        <v>3526</v>
      </c>
      <c r="H1899" s="6" t="s">
        <v>7605</v>
      </c>
      <c r="L1899" s="6" t="s">
        <v>198</v>
      </c>
      <c r="P1899" s="6" t="s">
        <v>3531</v>
      </c>
      <c r="Q1899" s="6" t="s">
        <v>4680</v>
      </c>
      <c r="X1899" s="6">
        <v>0</v>
      </c>
      <c r="Y1899" s="6">
        <v>2110</v>
      </c>
      <c r="Z1899" s="6">
        <v>344</v>
      </c>
      <c r="AA1899" s="6">
        <v>0</v>
      </c>
      <c r="AB1899" s="6">
        <f>SUM(Table2026_09_25[[#This Row],[Number of in-person visits provided in reporting year.]:[Number of video/virtual visits provided in reporting year.]])</f>
        <v>2454</v>
      </c>
      <c r="AC1899" s="6" t="s">
        <v>8469</v>
      </c>
      <c r="AD1899" s="6">
        <v>0</v>
      </c>
      <c r="AE1899" s="6">
        <v>0</v>
      </c>
      <c r="AF1899" s="6" t="s">
        <v>8026</v>
      </c>
      <c r="AG1899" s="6">
        <v>0</v>
      </c>
      <c r="AI1899" s="6" t="s">
        <v>7608</v>
      </c>
      <c r="AJ1899" s="6" t="s">
        <v>7609</v>
      </c>
      <c r="AK1899" s="6" t="s">
        <v>8483</v>
      </c>
      <c r="AL1899" s="26" t="s">
        <v>220</v>
      </c>
      <c r="AQ1899" s="6" t="s">
        <v>43</v>
      </c>
      <c r="AX1899" s="45" t="s">
        <v>2431</v>
      </c>
      <c r="AZ1899" s="6">
        <v>0</v>
      </c>
      <c r="BA1899" s="6">
        <v>0</v>
      </c>
      <c r="BB1899" s="45">
        <v>0</v>
      </c>
      <c r="BC1899" s="6">
        <v>0</v>
      </c>
      <c r="BD1899" s="6">
        <v>0</v>
      </c>
      <c r="BF1899" s="6">
        <v>0</v>
      </c>
      <c r="BG1899" s="45">
        <v>0</v>
      </c>
      <c r="BH1899" s="45">
        <v>0</v>
      </c>
      <c r="BI1899" s="6">
        <v>0</v>
      </c>
      <c r="BJ1899" s="6">
        <v>0</v>
      </c>
      <c r="BK1899" s="6">
        <v>0</v>
      </c>
      <c r="BL1899" s="45">
        <v>0</v>
      </c>
      <c r="BM1899" s="45">
        <v>0</v>
      </c>
      <c r="BN1899" s="6">
        <v>0</v>
      </c>
      <c r="BO1899" s="6">
        <v>0</v>
      </c>
      <c r="BP1899" s="6">
        <v>4.0999999999999996</v>
      </c>
      <c r="BQ1899" s="6">
        <v>0</v>
      </c>
      <c r="BR1899" s="45">
        <v>0</v>
      </c>
      <c r="BT1899" s="45">
        <v>0</v>
      </c>
      <c r="BU1899" s="45">
        <v>0</v>
      </c>
      <c r="BX1899" s="6">
        <v>0</v>
      </c>
      <c r="BZ1899" s="6">
        <f t="shared" si="87"/>
        <v>4.0999999999999996</v>
      </c>
      <c r="CA1899" s="6">
        <f t="shared" si="88"/>
        <v>4.0999999999999996</v>
      </c>
      <c r="CC1899" s="63" t="s">
        <v>4753</v>
      </c>
      <c r="CD1899" s="6" t="s">
        <v>3761</v>
      </c>
      <c r="CK1899" s="6" t="s">
        <v>5148</v>
      </c>
      <c r="DA1899" s="6" t="s">
        <v>3762</v>
      </c>
      <c r="DC1899" s="6" t="s">
        <v>4434</v>
      </c>
      <c r="DD1899" s="6" t="s">
        <v>164</v>
      </c>
      <c r="DF1899" s="29">
        <f t="shared" si="89"/>
        <v>0</v>
      </c>
      <c r="DG1899" s="6">
        <v>1</v>
      </c>
    </row>
    <row r="1900" spans="1:111" ht="16" hidden="1" x14ac:dyDescent="0.2">
      <c r="A1900" s="6" t="s">
        <v>3763</v>
      </c>
      <c r="B1900" s="25"/>
      <c r="C1900" s="25"/>
      <c r="F1900" s="25"/>
      <c r="G1900" s="63" t="s">
        <v>3526</v>
      </c>
      <c r="H1900" s="6" t="s">
        <v>223</v>
      </c>
      <c r="L1900" s="6" t="s">
        <v>171</v>
      </c>
      <c r="P1900" s="6" t="s">
        <v>3531</v>
      </c>
      <c r="Q1900" s="6" t="s">
        <v>4680</v>
      </c>
      <c r="X1900" s="6">
        <v>0</v>
      </c>
      <c r="Y1900" s="6">
        <v>300</v>
      </c>
      <c r="Z1900" s="6">
        <v>0</v>
      </c>
      <c r="AA1900" s="6">
        <v>0</v>
      </c>
      <c r="AB1900" s="6">
        <f>SUM(Table2026_09_25[[#This Row],[Number of in-person visits provided in reporting year.]:[Number of video/virtual visits provided in reporting year.]])</f>
        <v>300</v>
      </c>
      <c r="AC1900" s="6" t="s">
        <v>8469</v>
      </c>
      <c r="AD1900" s="6">
        <v>0</v>
      </c>
      <c r="AE1900" s="6">
        <v>0</v>
      </c>
      <c r="AG1900" s="6">
        <v>0</v>
      </c>
      <c r="AI1900" s="6" t="s">
        <v>4706</v>
      </c>
      <c r="AJ1900" s="6" t="s">
        <v>4707</v>
      </c>
      <c r="AK1900" s="6" t="s">
        <v>8483</v>
      </c>
      <c r="AL1900" s="26" t="s">
        <v>1612</v>
      </c>
      <c r="AQ1900" s="6" t="s">
        <v>63</v>
      </c>
      <c r="AX1900" s="45" t="s">
        <v>2431</v>
      </c>
      <c r="AZ1900" s="6">
        <v>0</v>
      </c>
      <c r="BA1900" s="6">
        <v>0</v>
      </c>
      <c r="BB1900" s="45">
        <v>0</v>
      </c>
      <c r="BC1900" s="6">
        <v>0</v>
      </c>
      <c r="BD1900" s="6">
        <v>0</v>
      </c>
      <c r="BF1900" s="6">
        <v>0</v>
      </c>
      <c r="BG1900" s="45">
        <v>0</v>
      </c>
      <c r="BH1900" s="45">
        <v>0</v>
      </c>
      <c r="BI1900" s="6">
        <v>0</v>
      </c>
      <c r="BJ1900" s="6">
        <v>0</v>
      </c>
      <c r="BK1900" s="6">
        <v>0</v>
      </c>
      <c r="BL1900" s="45">
        <v>0</v>
      </c>
      <c r="BM1900" s="45">
        <v>0</v>
      </c>
      <c r="BN1900" s="6">
        <v>0</v>
      </c>
      <c r="BO1900" s="6">
        <v>0</v>
      </c>
      <c r="BP1900" s="6">
        <v>1</v>
      </c>
      <c r="BQ1900" s="6">
        <v>0</v>
      </c>
      <c r="BR1900" s="45">
        <v>0</v>
      </c>
      <c r="BT1900" s="45">
        <v>0</v>
      </c>
      <c r="BU1900" s="45">
        <v>0</v>
      </c>
      <c r="BX1900" s="6">
        <v>0</v>
      </c>
      <c r="BZ1900" s="6">
        <f t="shared" si="87"/>
        <v>1</v>
      </c>
      <c r="CA1900" s="6">
        <f t="shared" si="88"/>
        <v>1</v>
      </c>
      <c r="CC1900" s="63" t="s">
        <v>21</v>
      </c>
      <c r="CD1900" s="6" t="s">
        <v>21</v>
      </c>
      <c r="CK1900" s="6" t="s">
        <v>5148</v>
      </c>
      <c r="DA1900" s="6" t="s">
        <v>3764</v>
      </c>
      <c r="DC1900" s="6" t="s">
        <v>4434</v>
      </c>
      <c r="DD1900" s="6" t="s">
        <v>164</v>
      </c>
      <c r="DF1900" s="29">
        <f t="shared" si="89"/>
        <v>0</v>
      </c>
      <c r="DG1900" s="6">
        <v>1</v>
      </c>
    </row>
    <row r="1901" spans="1:111" ht="16" hidden="1" x14ac:dyDescent="0.2">
      <c r="A1901" s="6" t="s">
        <v>3765</v>
      </c>
      <c r="B1901" s="25"/>
      <c r="C1901" s="25"/>
      <c r="F1901" s="25"/>
      <c r="G1901" s="63" t="s">
        <v>3526</v>
      </c>
      <c r="H1901" s="6" t="s">
        <v>8231</v>
      </c>
      <c r="L1901" s="6" t="s">
        <v>193</v>
      </c>
      <c r="P1901" s="6" t="s">
        <v>3531</v>
      </c>
      <c r="Q1901" s="6" t="s">
        <v>4680</v>
      </c>
      <c r="X1901" s="6">
        <v>0</v>
      </c>
      <c r="Y1901" s="6">
        <v>875</v>
      </c>
      <c r="Z1901" s="6">
        <v>0</v>
      </c>
      <c r="AA1901" s="6">
        <v>0</v>
      </c>
      <c r="AB1901" s="6">
        <f>SUM(Table2026_09_25[[#This Row],[Number of in-person visits provided in reporting year.]:[Number of video/virtual visits provided in reporting year.]])</f>
        <v>875</v>
      </c>
      <c r="AC1901" s="6" t="s">
        <v>8469</v>
      </c>
      <c r="AD1901" s="6">
        <v>0</v>
      </c>
      <c r="AE1901" s="6">
        <v>0</v>
      </c>
      <c r="AG1901" s="6">
        <v>0</v>
      </c>
      <c r="AI1901" s="6" t="s">
        <v>8232</v>
      </c>
      <c r="AJ1901" s="6" t="s">
        <v>43</v>
      </c>
      <c r="AK1901" s="6" t="s">
        <v>8483</v>
      </c>
      <c r="AL1901" s="26" t="s">
        <v>2768</v>
      </c>
      <c r="AQ1901" s="6" t="s">
        <v>43</v>
      </c>
      <c r="AX1901" s="45" t="s">
        <v>2431</v>
      </c>
      <c r="AZ1901" s="6">
        <v>0</v>
      </c>
      <c r="BA1901" s="6">
        <v>0</v>
      </c>
      <c r="BB1901" s="45">
        <v>0</v>
      </c>
      <c r="BC1901" s="6">
        <v>0</v>
      </c>
      <c r="BD1901" s="6">
        <v>0</v>
      </c>
      <c r="BF1901" s="6">
        <v>0</v>
      </c>
      <c r="BG1901" s="45">
        <v>1.5</v>
      </c>
      <c r="BH1901" s="45">
        <v>0</v>
      </c>
      <c r="BI1901" s="6">
        <v>0</v>
      </c>
      <c r="BJ1901" s="6">
        <v>0</v>
      </c>
      <c r="BK1901" s="6">
        <v>0</v>
      </c>
      <c r="BL1901" s="45">
        <v>0</v>
      </c>
      <c r="BM1901" s="45">
        <v>0</v>
      </c>
      <c r="BN1901" s="6">
        <v>0</v>
      </c>
      <c r="BO1901" s="6">
        <v>0</v>
      </c>
      <c r="BP1901" s="6">
        <v>5</v>
      </c>
      <c r="BQ1901" s="6">
        <v>0</v>
      </c>
      <c r="BR1901" s="45">
        <v>2</v>
      </c>
      <c r="BT1901" s="45">
        <v>0</v>
      </c>
      <c r="BU1901" s="45">
        <v>0</v>
      </c>
      <c r="BX1901" s="6">
        <v>1</v>
      </c>
      <c r="BY1901" s="6" t="s">
        <v>3766</v>
      </c>
      <c r="BZ1901" s="6">
        <f t="shared" si="87"/>
        <v>8.5</v>
      </c>
      <c r="CA1901" s="6">
        <f t="shared" si="88"/>
        <v>9.5</v>
      </c>
      <c r="CC1901" s="63" t="s">
        <v>21</v>
      </c>
      <c r="CD1901" s="6" t="s">
        <v>21</v>
      </c>
      <c r="CK1901" s="6" t="s">
        <v>5148</v>
      </c>
      <c r="DA1901" s="6" t="s">
        <v>3767</v>
      </c>
      <c r="DC1901" s="6" t="s">
        <v>4434</v>
      </c>
      <c r="DD1901" s="6" t="s">
        <v>3703</v>
      </c>
      <c r="DF1901" s="29">
        <f t="shared" si="89"/>
        <v>0</v>
      </c>
      <c r="DG1901" s="6">
        <v>1</v>
      </c>
    </row>
    <row r="1902" spans="1:111" ht="16" hidden="1" x14ac:dyDescent="0.2">
      <c r="A1902" s="6" t="s">
        <v>3768</v>
      </c>
      <c r="B1902" s="25"/>
      <c r="C1902" s="25"/>
      <c r="F1902" s="25"/>
      <c r="G1902" s="63" t="s">
        <v>3526</v>
      </c>
      <c r="H1902" s="6" t="s">
        <v>155</v>
      </c>
      <c r="L1902" s="6" t="s">
        <v>193</v>
      </c>
      <c r="P1902" s="6" t="s">
        <v>3531</v>
      </c>
      <c r="Q1902" s="6" t="s">
        <v>4680</v>
      </c>
      <c r="X1902" s="6">
        <v>0</v>
      </c>
      <c r="Y1902" s="6">
        <v>0</v>
      </c>
      <c r="Z1902" s="6">
        <v>0</v>
      </c>
      <c r="AA1902" s="6">
        <v>0</v>
      </c>
      <c r="AB1902" s="6">
        <f>SUM(Table2026_09_25[[#This Row],[Number of in-person visits provided in reporting year.]:[Number of video/virtual visits provided in reporting year.]])</f>
        <v>0</v>
      </c>
      <c r="AC1902" s="6" t="s">
        <v>8469</v>
      </c>
      <c r="AD1902" s="6">
        <v>0</v>
      </c>
      <c r="AE1902" s="6">
        <v>0</v>
      </c>
      <c r="AG1902" s="6">
        <v>0</v>
      </c>
      <c r="AI1902" s="6" t="s">
        <v>156</v>
      </c>
      <c r="AJ1902" s="6" t="s">
        <v>328</v>
      </c>
      <c r="AK1902" s="6" t="s">
        <v>8483</v>
      </c>
      <c r="AL1902" s="26" t="s">
        <v>157</v>
      </c>
      <c r="AQ1902" s="6" t="s">
        <v>1289</v>
      </c>
      <c r="AX1902" s="45" t="s">
        <v>2431</v>
      </c>
      <c r="AZ1902" s="6">
        <v>0</v>
      </c>
      <c r="BA1902" s="6">
        <v>0</v>
      </c>
      <c r="BB1902" s="45">
        <v>0</v>
      </c>
      <c r="BC1902" s="6">
        <v>0</v>
      </c>
      <c r="BD1902" s="6">
        <v>0</v>
      </c>
      <c r="BF1902" s="6">
        <v>0</v>
      </c>
      <c r="BG1902" s="45">
        <v>0</v>
      </c>
      <c r="BH1902" s="45">
        <v>0</v>
      </c>
      <c r="BI1902" s="6">
        <v>0</v>
      </c>
      <c r="BJ1902" s="6">
        <v>0</v>
      </c>
      <c r="BK1902" s="6">
        <v>0</v>
      </c>
      <c r="BL1902" s="45">
        <v>0</v>
      </c>
      <c r="BM1902" s="45">
        <v>0</v>
      </c>
      <c r="BN1902" s="6">
        <v>0</v>
      </c>
      <c r="BO1902" s="6">
        <v>0</v>
      </c>
      <c r="BP1902" s="6">
        <v>1</v>
      </c>
      <c r="BQ1902" s="6">
        <v>0</v>
      </c>
      <c r="BR1902" s="45">
        <v>0</v>
      </c>
      <c r="BT1902" s="45">
        <v>0</v>
      </c>
      <c r="BU1902" s="45">
        <v>0</v>
      </c>
      <c r="BX1902" s="6">
        <v>0</v>
      </c>
      <c r="BZ1902" s="6">
        <f t="shared" si="87"/>
        <v>1</v>
      </c>
      <c r="CA1902" s="6">
        <f t="shared" si="88"/>
        <v>1</v>
      </c>
      <c r="CC1902" s="63" t="s">
        <v>4687</v>
      </c>
      <c r="CD1902" s="6" t="s">
        <v>3769</v>
      </c>
      <c r="CK1902" s="6" t="s">
        <v>7981</v>
      </c>
      <c r="DA1902" s="6" t="s">
        <v>3770</v>
      </c>
      <c r="DC1902" s="6" t="s">
        <v>4434</v>
      </c>
      <c r="DD1902" s="6" t="s">
        <v>2449</v>
      </c>
      <c r="DF1902" s="29">
        <f t="shared" si="89"/>
        <v>0</v>
      </c>
      <c r="DG1902" s="6">
        <v>1</v>
      </c>
    </row>
    <row r="1903" spans="1:111" ht="16" hidden="1" x14ac:dyDescent="0.2">
      <c r="A1903" s="6" t="s">
        <v>3771</v>
      </c>
      <c r="B1903" s="25"/>
      <c r="C1903" s="25"/>
      <c r="F1903" s="25"/>
      <c r="G1903" s="63" t="s">
        <v>3526</v>
      </c>
      <c r="H1903" s="6" t="s">
        <v>4721</v>
      </c>
      <c r="L1903" s="6" t="s">
        <v>193</v>
      </c>
      <c r="P1903" s="6" t="s">
        <v>3531</v>
      </c>
      <c r="Q1903" s="6" t="s">
        <v>4680</v>
      </c>
      <c r="X1903" s="6">
        <v>0</v>
      </c>
      <c r="Y1903" s="6">
        <v>750</v>
      </c>
      <c r="Z1903" s="6">
        <v>0</v>
      </c>
      <c r="AA1903" s="6">
        <v>0</v>
      </c>
      <c r="AB1903" s="6">
        <f>SUM(Table2026_09_25[[#This Row],[Number of in-person visits provided in reporting year.]:[Number of video/virtual visits provided in reporting year.]])</f>
        <v>750</v>
      </c>
      <c r="AC1903" s="6" t="s">
        <v>8469</v>
      </c>
      <c r="AD1903" s="6">
        <v>0</v>
      </c>
      <c r="AE1903" s="6">
        <v>0</v>
      </c>
      <c r="AG1903" s="6">
        <v>0</v>
      </c>
      <c r="AI1903" s="6" t="s">
        <v>4722</v>
      </c>
      <c r="AJ1903" s="6" t="s">
        <v>4716</v>
      </c>
      <c r="AK1903" s="6" t="s">
        <v>8483</v>
      </c>
      <c r="AL1903" s="26" t="s">
        <v>256</v>
      </c>
      <c r="AQ1903" s="6" t="s">
        <v>43</v>
      </c>
      <c r="AX1903" s="45" t="s">
        <v>2431</v>
      </c>
      <c r="AZ1903" s="6">
        <v>0</v>
      </c>
      <c r="BA1903" s="6">
        <v>0</v>
      </c>
      <c r="BB1903" s="45">
        <v>0</v>
      </c>
      <c r="BC1903" s="6">
        <v>0</v>
      </c>
      <c r="BD1903" s="6">
        <v>0</v>
      </c>
      <c r="BF1903" s="6">
        <v>1</v>
      </c>
      <c r="BG1903" s="45">
        <v>0</v>
      </c>
      <c r="BH1903" s="45">
        <v>0</v>
      </c>
      <c r="BI1903" s="6">
        <v>0</v>
      </c>
      <c r="BJ1903" s="6">
        <v>0</v>
      </c>
      <c r="BK1903" s="6">
        <v>0</v>
      </c>
      <c r="BL1903" s="45">
        <v>0</v>
      </c>
      <c r="BM1903" s="45">
        <v>0</v>
      </c>
      <c r="BN1903" s="6">
        <v>0</v>
      </c>
      <c r="BO1903" s="6">
        <v>0</v>
      </c>
      <c r="BP1903" s="6">
        <v>0</v>
      </c>
      <c r="BQ1903" s="6">
        <v>0</v>
      </c>
      <c r="BR1903" s="45">
        <v>1</v>
      </c>
      <c r="BT1903" s="45">
        <v>0</v>
      </c>
      <c r="BU1903" s="45">
        <v>0</v>
      </c>
      <c r="BX1903" s="6">
        <v>0</v>
      </c>
      <c r="BZ1903" s="6">
        <f t="shared" si="87"/>
        <v>2</v>
      </c>
      <c r="CA1903" s="6">
        <f t="shared" si="88"/>
        <v>2</v>
      </c>
      <c r="CC1903" s="63" t="s">
        <v>21</v>
      </c>
      <c r="CD1903" s="6" t="s">
        <v>21</v>
      </c>
      <c r="CK1903" s="6" t="s">
        <v>5148</v>
      </c>
      <c r="DA1903" s="6" t="s">
        <v>3772</v>
      </c>
      <c r="DC1903" s="6" t="s">
        <v>4434</v>
      </c>
      <c r="DD1903" s="6" t="s">
        <v>3703</v>
      </c>
      <c r="DF1903" s="29">
        <f t="shared" si="89"/>
        <v>0</v>
      </c>
      <c r="DG1903" s="6">
        <v>1</v>
      </c>
    </row>
    <row r="1904" spans="1:111" ht="16" hidden="1" x14ac:dyDescent="0.2">
      <c r="A1904" s="6" t="s">
        <v>3773</v>
      </c>
      <c r="B1904" s="25"/>
      <c r="C1904" s="25"/>
      <c r="F1904" s="25"/>
      <c r="G1904" s="63" t="s">
        <v>3526</v>
      </c>
      <c r="H1904" s="6" t="s">
        <v>4718</v>
      </c>
      <c r="L1904" s="6" t="s">
        <v>193</v>
      </c>
      <c r="P1904" s="6" t="s">
        <v>3531</v>
      </c>
      <c r="Q1904" s="6" t="s">
        <v>4680</v>
      </c>
      <c r="X1904" s="6">
        <v>0</v>
      </c>
      <c r="Y1904" s="6">
        <v>779</v>
      </c>
      <c r="Z1904" s="6">
        <v>0</v>
      </c>
      <c r="AA1904" s="6">
        <v>0</v>
      </c>
      <c r="AB1904" s="6">
        <f>SUM(Table2026_09_25[[#This Row],[Number of in-person visits provided in reporting year.]:[Number of video/virtual visits provided in reporting year.]])</f>
        <v>779</v>
      </c>
      <c r="AC1904" s="6" t="s">
        <v>8469</v>
      </c>
      <c r="AD1904" s="6">
        <v>0</v>
      </c>
      <c r="AE1904" s="6">
        <v>0</v>
      </c>
      <c r="AG1904" s="6">
        <v>0</v>
      </c>
      <c r="AI1904" s="6" t="s">
        <v>4719</v>
      </c>
      <c r="AJ1904" s="6" t="s">
        <v>4716</v>
      </c>
      <c r="AK1904" s="6" t="s">
        <v>8483</v>
      </c>
      <c r="AL1904" s="26" t="s">
        <v>252</v>
      </c>
      <c r="AQ1904" s="6" t="s">
        <v>43</v>
      </c>
      <c r="AX1904" s="45" t="s">
        <v>2431</v>
      </c>
      <c r="AZ1904" s="6">
        <v>0</v>
      </c>
      <c r="BA1904" s="6">
        <v>0</v>
      </c>
      <c r="BB1904" s="45">
        <v>0</v>
      </c>
      <c r="BC1904" s="6">
        <v>0</v>
      </c>
      <c r="BD1904" s="6">
        <v>0</v>
      </c>
      <c r="BF1904" s="6">
        <v>1</v>
      </c>
      <c r="BG1904" s="45">
        <v>1</v>
      </c>
      <c r="BH1904" s="45">
        <v>0</v>
      </c>
      <c r="BI1904" s="6">
        <v>0</v>
      </c>
      <c r="BJ1904" s="6">
        <v>0</v>
      </c>
      <c r="BK1904" s="6">
        <v>0</v>
      </c>
      <c r="BL1904" s="45">
        <v>2</v>
      </c>
      <c r="BM1904" s="45">
        <v>0</v>
      </c>
      <c r="BN1904" s="6">
        <v>0</v>
      </c>
      <c r="BO1904" s="6">
        <v>0</v>
      </c>
      <c r="BP1904" s="6">
        <v>1</v>
      </c>
      <c r="BQ1904" s="6">
        <v>0</v>
      </c>
      <c r="BR1904" s="45">
        <v>2</v>
      </c>
      <c r="BT1904" s="45">
        <v>0</v>
      </c>
      <c r="BU1904" s="45">
        <v>0</v>
      </c>
      <c r="BX1904" s="6">
        <v>0</v>
      </c>
      <c r="BZ1904" s="6">
        <f t="shared" si="87"/>
        <v>7</v>
      </c>
      <c r="CA1904" s="6">
        <f t="shared" si="88"/>
        <v>7</v>
      </c>
      <c r="CC1904" s="63" t="s">
        <v>21</v>
      </c>
      <c r="CD1904" s="6" t="s">
        <v>21</v>
      </c>
      <c r="CK1904" s="6" t="s">
        <v>5148</v>
      </c>
      <c r="DA1904" s="6" t="s">
        <v>3774</v>
      </c>
      <c r="DC1904" s="6" t="s">
        <v>4434</v>
      </c>
      <c r="DD1904" s="6" t="s">
        <v>3703</v>
      </c>
      <c r="DF1904" s="29">
        <f t="shared" si="89"/>
        <v>0</v>
      </c>
      <c r="DG1904" s="6">
        <v>1</v>
      </c>
    </row>
    <row r="1905" spans="1:111" ht="16" hidden="1" x14ac:dyDescent="0.2">
      <c r="A1905" s="6" t="s">
        <v>3775</v>
      </c>
      <c r="B1905" s="25"/>
      <c r="C1905" s="25"/>
      <c r="F1905" s="25"/>
      <c r="G1905" s="63" t="s">
        <v>3526</v>
      </c>
      <c r="H1905" s="6" t="s">
        <v>8021</v>
      </c>
      <c r="L1905" s="6" t="s">
        <v>193</v>
      </c>
      <c r="P1905" s="6" t="s">
        <v>3531</v>
      </c>
      <c r="Q1905" s="6" t="s">
        <v>4680</v>
      </c>
      <c r="X1905" s="6">
        <v>0</v>
      </c>
      <c r="Y1905" s="6">
        <v>2400</v>
      </c>
      <c r="Z1905" s="6">
        <v>0</v>
      </c>
      <c r="AA1905" s="6">
        <v>0</v>
      </c>
      <c r="AB1905" s="6">
        <f>SUM(Table2026_09_25[[#This Row],[Number of in-person visits provided in reporting year.]:[Number of video/virtual visits provided in reporting year.]])</f>
        <v>2400</v>
      </c>
      <c r="AC1905" s="6" t="s">
        <v>8469</v>
      </c>
      <c r="AD1905" s="6">
        <v>0</v>
      </c>
      <c r="AE1905" s="6">
        <v>0</v>
      </c>
      <c r="AG1905" s="6">
        <v>0</v>
      </c>
      <c r="AI1905" s="6" t="s">
        <v>8024</v>
      </c>
      <c r="AJ1905" s="6" t="s">
        <v>5433</v>
      </c>
      <c r="AK1905" s="6" t="s">
        <v>8483</v>
      </c>
      <c r="AL1905" s="26" t="s">
        <v>3612</v>
      </c>
      <c r="AQ1905" s="6" t="s">
        <v>107</v>
      </c>
      <c r="AX1905" s="45" t="s">
        <v>2431</v>
      </c>
      <c r="AZ1905" s="6">
        <v>0</v>
      </c>
      <c r="BA1905" s="6">
        <v>0</v>
      </c>
      <c r="BB1905" s="45">
        <v>0</v>
      </c>
      <c r="BC1905" s="6">
        <v>0</v>
      </c>
      <c r="BD1905" s="6">
        <v>0</v>
      </c>
      <c r="BF1905" s="6">
        <v>0</v>
      </c>
      <c r="BG1905" s="45">
        <v>1</v>
      </c>
      <c r="BH1905" s="45">
        <v>0</v>
      </c>
      <c r="BI1905" s="6">
        <v>0</v>
      </c>
      <c r="BJ1905" s="6">
        <v>0</v>
      </c>
      <c r="BK1905" s="6">
        <v>0</v>
      </c>
      <c r="BL1905" s="45">
        <v>1</v>
      </c>
      <c r="BM1905" s="45">
        <v>0</v>
      </c>
      <c r="BN1905" s="6">
        <v>0</v>
      </c>
      <c r="BO1905" s="6">
        <v>0</v>
      </c>
      <c r="BP1905" s="6">
        <v>6</v>
      </c>
      <c r="BQ1905" s="6">
        <v>0</v>
      </c>
      <c r="BR1905" s="45">
        <v>1</v>
      </c>
      <c r="BT1905" s="45">
        <v>0</v>
      </c>
      <c r="BU1905" s="45">
        <v>0</v>
      </c>
      <c r="BX1905" s="6">
        <v>1</v>
      </c>
      <c r="BY1905" s="6" t="s">
        <v>3776</v>
      </c>
      <c r="BZ1905" s="6">
        <f t="shared" si="87"/>
        <v>9</v>
      </c>
      <c r="CA1905" s="6">
        <f t="shared" si="88"/>
        <v>10</v>
      </c>
      <c r="CC1905" s="63" t="s">
        <v>21</v>
      </c>
      <c r="CD1905" s="6" t="s">
        <v>21</v>
      </c>
      <c r="CK1905" s="6" t="s">
        <v>5148</v>
      </c>
      <c r="DA1905" s="6" t="s">
        <v>3777</v>
      </c>
      <c r="DC1905" s="6" t="s">
        <v>4434</v>
      </c>
      <c r="DD1905" s="6" t="s">
        <v>164</v>
      </c>
      <c r="DF1905" s="29">
        <f t="shared" si="89"/>
        <v>0</v>
      </c>
      <c r="DG1905" s="6">
        <v>1</v>
      </c>
    </row>
    <row r="1906" spans="1:111" ht="16" hidden="1" x14ac:dyDescent="0.2">
      <c r="A1906" s="6" t="s">
        <v>3778</v>
      </c>
      <c r="B1906" s="25"/>
      <c r="C1906" s="25"/>
      <c r="F1906" s="25"/>
      <c r="G1906" s="63" t="s">
        <v>3526</v>
      </c>
      <c r="H1906" s="6" t="s">
        <v>6098</v>
      </c>
      <c r="L1906" s="6" t="s">
        <v>193</v>
      </c>
      <c r="P1906" s="6" t="s">
        <v>3531</v>
      </c>
      <c r="Q1906" s="6" t="s">
        <v>4680</v>
      </c>
      <c r="X1906" s="6">
        <v>0</v>
      </c>
      <c r="Y1906" s="6">
        <v>1400</v>
      </c>
      <c r="Z1906" s="6">
        <v>0</v>
      </c>
      <c r="AA1906" s="6">
        <v>0</v>
      </c>
      <c r="AB1906" s="6">
        <f>SUM(Table2026_09_25[[#This Row],[Number of in-person visits provided in reporting year.]:[Number of video/virtual visits provided in reporting year.]])</f>
        <v>1400</v>
      </c>
      <c r="AC1906" s="6" t="s">
        <v>8469</v>
      </c>
      <c r="AD1906" s="6">
        <v>0</v>
      </c>
      <c r="AE1906" s="6">
        <v>0</v>
      </c>
      <c r="AG1906" s="6">
        <v>0</v>
      </c>
      <c r="AI1906" s="6" t="s">
        <v>6103</v>
      </c>
      <c r="AJ1906" s="6" t="s">
        <v>5416</v>
      </c>
      <c r="AK1906" s="6" t="s">
        <v>8483</v>
      </c>
      <c r="AL1906" s="26" t="s">
        <v>3779</v>
      </c>
      <c r="AQ1906" s="6" t="s">
        <v>544</v>
      </c>
      <c r="AX1906" s="45" t="s">
        <v>2431</v>
      </c>
      <c r="AZ1906" s="6">
        <v>0</v>
      </c>
      <c r="BA1906" s="6">
        <v>0</v>
      </c>
      <c r="BB1906" s="45">
        <v>0</v>
      </c>
      <c r="BC1906" s="6">
        <v>0</v>
      </c>
      <c r="BD1906" s="6">
        <v>0</v>
      </c>
      <c r="BF1906" s="6">
        <v>0</v>
      </c>
      <c r="BG1906" s="45">
        <v>1</v>
      </c>
      <c r="BH1906" s="45">
        <v>0</v>
      </c>
      <c r="BI1906" s="6">
        <v>0</v>
      </c>
      <c r="BJ1906" s="6">
        <v>0</v>
      </c>
      <c r="BK1906" s="6">
        <v>0</v>
      </c>
      <c r="BL1906" s="45">
        <v>0</v>
      </c>
      <c r="BM1906" s="45">
        <v>0</v>
      </c>
      <c r="BN1906" s="6">
        <v>0</v>
      </c>
      <c r="BO1906" s="6">
        <v>0</v>
      </c>
      <c r="BP1906" s="6">
        <v>2</v>
      </c>
      <c r="BQ1906" s="6">
        <v>0</v>
      </c>
      <c r="BR1906" s="45">
        <v>0</v>
      </c>
      <c r="BT1906" s="45">
        <v>0</v>
      </c>
      <c r="BU1906" s="45">
        <v>0</v>
      </c>
      <c r="BX1906" s="6">
        <v>0</v>
      </c>
      <c r="BZ1906" s="6">
        <f t="shared" si="87"/>
        <v>3</v>
      </c>
      <c r="CA1906" s="6">
        <f t="shared" si="88"/>
        <v>3</v>
      </c>
      <c r="CC1906" s="63" t="s">
        <v>21</v>
      </c>
      <c r="CD1906" s="6" t="s">
        <v>21</v>
      </c>
      <c r="CK1906" s="6" t="s">
        <v>5148</v>
      </c>
      <c r="DA1906" s="6" t="s">
        <v>3780</v>
      </c>
      <c r="DC1906" s="6" t="s">
        <v>4434</v>
      </c>
      <c r="DD1906" s="6" t="s">
        <v>3703</v>
      </c>
      <c r="DF1906" s="29">
        <f t="shared" si="89"/>
        <v>0</v>
      </c>
      <c r="DG1906" s="6">
        <v>1</v>
      </c>
    </row>
    <row r="1907" spans="1:111" ht="16" hidden="1" x14ac:dyDescent="0.2">
      <c r="A1907" s="6" t="s">
        <v>3781</v>
      </c>
      <c r="B1907" s="25"/>
      <c r="C1907" s="25"/>
      <c r="F1907" s="25"/>
      <c r="G1907" s="63" t="s">
        <v>3526</v>
      </c>
      <c r="H1907" s="6" t="s">
        <v>6347</v>
      </c>
      <c r="L1907" s="6" t="s">
        <v>193</v>
      </c>
      <c r="P1907" s="6" t="s">
        <v>3531</v>
      </c>
      <c r="Q1907" s="6" t="s">
        <v>4680</v>
      </c>
      <c r="X1907" s="6">
        <v>0</v>
      </c>
      <c r="Y1907" s="6">
        <v>599</v>
      </c>
      <c r="Z1907" s="6">
        <v>0</v>
      </c>
      <c r="AA1907" s="6">
        <v>0</v>
      </c>
      <c r="AB1907" s="6">
        <f>SUM(Table2026_09_25[[#This Row],[Number of in-person visits provided in reporting year.]:[Number of video/virtual visits provided in reporting year.]])</f>
        <v>599</v>
      </c>
      <c r="AC1907" s="6" t="s">
        <v>8469</v>
      </c>
      <c r="AD1907" s="6">
        <v>0</v>
      </c>
      <c r="AE1907" s="6">
        <v>0</v>
      </c>
      <c r="AG1907" s="6">
        <v>0</v>
      </c>
      <c r="AI1907" s="6" t="s">
        <v>6353</v>
      </c>
      <c r="AJ1907" s="6" t="s">
        <v>5671</v>
      </c>
      <c r="AK1907" s="6" t="s">
        <v>8483</v>
      </c>
      <c r="AL1907" s="26" t="s">
        <v>6354</v>
      </c>
      <c r="AQ1907" s="6" t="s">
        <v>544</v>
      </c>
      <c r="AX1907" s="45" t="s">
        <v>2431</v>
      </c>
      <c r="AZ1907" s="6">
        <v>0</v>
      </c>
      <c r="BA1907" s="6">
        <v>0</v>
      </c>
      <c r="BB1907" s="45">
        <v>0</v>
      </c>
      <c r="BC1907" s="6">
        <v>0</v>
      </c>
      <c r="BD1907" s="6">
        <v>0</v>
      </c>
      <c r="BF1907" s="6">
        <v>0</v>
      </c>
      <c r="BG1907" s="45">
        <v>0</v>
      </c>
      <c r="BH1907" s="45">
        <v>0</v>
      </c>
      <c r="BI1907" s="6">
        <v>0</v>
      </c>
      <c r="BJ1907" s="6">
        <v>0</v>
      </c>
      <c r="BK1907" s="6">
        <v>0</v>
      </c>
      <c r="BL1907" s="45">
        <v>0</v>
      </c>
      <c r="BM1907" s="45">
        <v>0</v>
      </c>
      <c r="BN1907" s="6">
        <v>0</v>
      </c>
      <c r="BO1907" s="6">
        <v>0</v>
      </c>
      <c r="BP1907" s="6">
        <v>1</v>
      </c>
      <c r="BQ1907" s="6">
        <v>0</v>
      </c>
      <c r="BR1907" s="45">
        <v>0</v>
      </c>
      <c r="BT1907" s="45">
        <v>0</v>
      </c>
      <c r="BU1907" s="45">
        <v>0</v>
      </c>
      <c r="BX1907" s="6">
        <v>2</v>
      </c>
      <c r="BY1907" s="6" t="s">
        <v>3782</v>
      </c>
      <c r="BZ1907" s="6">
        <f t="shared" si="87"/>
        <v>1</v>
      </c>
      <c r="CA1907" s="6">
        <f t="shared" si="88"/>
        <v>3</v>
      </c>
      <c r="CC1907" s="63" t="s">
        <v>21</v>
      </c>
      <c r="CD1907" s="6" t="s">
        <v>21</v>
      </c>
      <c r="CK1907" s="6" t="s">
        <v>5148</v>
      </c>
      <c r="DA1907" s="6" t="s">
        <v>3783</v>
      </c>
      <c r="DC1907" s="6" t="s">
        <v>4434</v>
      </c>
      <c r="DD1907" s="6" t="s">
        <v>3703</v>
      </c>
      <c r="DF1907" s="29">
        <f t="shared" si="89"/>
        <v>0</v>
      </c>
      <c r="DG1907" s="6">
        <v>1</v>
      </c>
    </row>
    <row r="1908" spans="1:111" ht="16" hidden="1" x14ac:dyDescent="0.2">
      <c r="A1908" s="6" t="s">
        <v>3784</v>
      </c>
      <c r="B1908" s="25"/>
      <c r="C1908" s="25"/>
      <c r="F1908" s="25"/>
      <c r="G1908" s="63" t="s">
        <v>3526</v>
      </c>
      <c r="H1908" s="6" t="s">
        <v>8279</v>
      </c>
      <c r="L1908" s="6" t="s">
        <v>193</v>
      </c>
      <c r="P1908" s="6" t="s">
        <v>3531</v>
      </c>
      <c r="Q1908" s="6" t="s">
        <v>4680</v>
      </c>
      <c r="X1908" s="6">
        <v>0</v>
      </c>
      <c r="Y1908" s="6">
        <v>750</v>
      </c>
      <c r="Z1908" s="6">
        <v>0</v>
      </c>
      <c r="AA1908" s="6">
        <v>0</v>
      </c>
      <c r="AB1908" s="6">
        <f>SUM(Table2026_09_25[[#This Row],[Number of in-person visits provided in reporting year.]:[Number of video/virtual visits provided in reporting year.]])</f>
        <v>750</v>
      </c>
      <c r="AC1908" s="6" t="s">
        <v>8469</v>
      </c>
      <c r="AD1908" s="6">
        <v>0</v>
      </c>
      <c r="AE1908" s="6">
        <v>0</v>
      </c>
      <c r="AG1908" s="6">
        <v>0</v>
      </c>
      <c r="AI1908" s="6" t="s">
        <v>3785</v>
      </c>
      <c r="AJ1908" s="6" t="s">
        <v>6164</v>
      </c>
      <c r="AK1908" s="6" t="s">
        <v>8483</v>
      </c>
      <c r="AL1908" s="26" t="s">
        <v>3786</v>
      </c>
      <c r="AQ1908" s="6" t="s">
        <v>544</v>
      </c>
      <c r="AX1908" s="45" t="s">
        <v>2431</v>
      </c>
      <c r="AZ1908" s="6">
        <v>0</v>
      </c>
      <c r="BA1908" s="6">
        <v>0</v>
      </c>
      <c r="BB1908" s="45">
        <v>0</v>
      </c>
      <c r="BC1908" s="6">
        <v>0</v>
      </c>
      <c r="BD1908" s="6">
        <v>0</v>
      </c>
      <c r="BF1908" s="6">
        <v>1</v>
      </c>
      <c r="BG1908" s="45">
        <v>0</v>
      </c>
      <c r="BH1908" s="45">
        <v>0</v>
      </c>
      <c r="BI1908" s="6">
        <v>0</v>
      </c>
      <c r="BJ1908" s="6">
        <v>0</v>
      </c>
      <c r="BK1908" s="6">
        <v>0</v>
      </c>
      <c r="BL1908" s="45">
        <v>0</v>
      </c>
      <c r="BM1908" s="45">
        <v>0</v>
      </c>
      <c r="BN1908" s="6">
        <v>0</v>
      </c>
      <c r="BO1908" s="6">
        <v>0</v>
      </c>
      <c r="BP1908" s="6">
        <v>0</v>
      </c>
      <c r="BQ1908" s="6">
        <v>0</v>
      </c>
      <c r="BR1908" s="45">
        <v>0</v>
      </c>
      <c r="BT1908" s="45">
        <v>0</v>
      </c>
      <c r="BU1908" s="45">
        <v>0</v>
      </c>
      <c r="BX1908" s="6">
        <v>1</v>
      </c>
      <c r="BY1908" s="6" t="s">
        <v>3787</v>
      </c>
      <c r="BZ1908" s="6">
        <f t="shared" si="87"/>
        <v>1</v>
      </c>
      <c r="CA1908" s="6">
        <f t="shared" si="88"/>
        <v>2</v>
      </c>
      <c r="CC1908" s="63" t="s">
        <v>4687</v>
      </c>
      <c r="CD1908" s="6" t="s">
        <v>21</v>
      </c>
      <c r="CK1908" s="6" t="s">
        <v>5148</v>
      </c>
      <c r="DA1908" s="6" t="s">
        <v>3788</v>
      </c>
      <c r="DC1908" s="6" t="s">
        <v>4434</v>
      </c>
      <c r="DD1908" s="6" t="s">
        <v>164</v>
      </c>
      <c r="DF1908" s="29">
        <f t="shared" si="89"/>
        <v>0</v>
      </c>
      <c r="DG1908" s="6">
        <v>1</v>
      </c>
    </row>
    <row r="1909" spans="1:111" ht="16" hidden="1" x14ac:dyDescent="0.2">
      <c r="A1909" s="6" t="s">
        <v>3789</v>
      </c>
      <c r="B1909" s="25"/>
      <c r="C1909" s="25"/>
      <c r="F1909" s="25"/>
      <c r="G1909" s="63" t="s">
        <v>3526</v>
      </c>
      <c r="H1909" s="6" t="s">
        <v>5957</v>
      </c>
      <c r="L1909" s="6" t="s">
        <v>193</v>
      </c>
      <c r="P1909" s="6" t="s">
        <v>3531</v>
      </c>
      <c r="Q1909" s="6" t="s">
        <v>4680</v>
      </c>
      <c r="X1909" s="6">
        <v>0</v>
      </c>
      <c r="Y1909" s="6">
        <v>1124</v>
      </c>
      <c r="Z1909" s="6">
        <v>0</v>
      </c>
      <c r="AA1909" s="6">
        <v>0</v>
      </c>
      <c r="AB1909" s="6">
        <f>SUM(Table2026_09_25[[#This Row],[Number of in-person visits provided in reporting year.]:[Number of video/virtual visits provided in reporting year.]])</f>
        <v>1124</v>
      </c>
      <c r="AC1909" s="6" t="s">
        <v>8469</v>
      </c>
      <c r="AD1909" s="6">
        <v>0</v>
      </c>
      <c r="AE1909" s="6">
        <v>0</v>
      </c>
      <c r="AF1909" s="6" t="s">
        <v>8026</v>
      </c>
      <c r="AG1909" s="6">
        <v>0</v>
      </c>
      <c r="AI1909" s="6" t="s">
        <v>5958</v>
      </c>
      <c r="AJ1909" s="6" t="s">
        <v>4851</v>
      </c>
      <c r="AK1909" s="6" t="s">
        <v>8483</v>
      </c>
      <c r="AL1909" s="26" t="s">
        <v>5959</v>
      </c>
      <c r="AQ1909" s="6" t="s">
        <v>544</v>
      </c>
      <c r="AX1909" s="45" t="s">
        <v>2431</v>
      </c>
      <c r="AZ1909" s="6">
        <v>0</v>
      </c>
      <c r="BA1909" s="6">
        <v>0</v>
      </c>
      <c r="BB1909" s="45">
        <v>0</v>
      </c>
      <c r="BC1909" s="6">
        <v>0</v>
      </c>
      <c r="BD1909" s="6">
        <v>0</v>
      </c>
      <c r="BF1909" s="6">
        <v>1</v>
      </c>
      <c r="BG1909" s="45">
        <v>1</v>
      </c>
      <c r="BH1909" s="45">
        <v>0</v>
      </c>
      <c r="BI1909" s="6">
        <v>0</v>
      </c>
      <c r="BJ1909" s="6">
        <v>0</v>
      </c>
      <c r="BK1909" s="6">
        <v>0</v>
      </c>
      <c r="BL1909" s="45">
        <v>1</v>
      </c>
      <c r="BM1909" s="45">
        <v>0</v>
      </c>
      <c r="BN1909" s="6">
        <v>0</v>
      </c>
      <c r="BO1909" s="6">
        <v>0</v>
      </c>
      <c r="BP1909" s="6">
        <v>1</v>
      </c>
      <c r="BQ1909" s="6">
        <v>0</v>
      </c>
      <c r="BR1909" s="45">
        <v>1</v>
      </c>
      <c r="BT1909" s="45">
        <v>0</v>
      </c>
      <c r="BU1909" s="45">
        <v>0</v>
      </c>
      <c r="BX1909" s="6">
        <v>4</v>
      </c>
      <c r="BY1909" s="6" t="s">
        <v>3790</v>
      </c>
      <c r="BZ1909" s="6">
        <f t="shared" si="87"/>
        <v>5</v>
      </c>
      <c r="CA1909" s="6">
        <f t="shared" si="88"/>
        <v>9</v>
      </c>
      <c r="CC1909" s="63" t="s">
        <v>4687</v>
      </c>
      <c r="CD1909" s="6" t="s">
        <v>21</v>
      </c>
      <c r="CK1909" s="6" t="s">
        <v>7981</v>
      </c>
      <c r="DA1909" s="6" t="s">
        <v>3791</v>
      </c>
      <c r="DC1909" s="6" t="s">
        <v>4434</v>
      </c>
      <c r="DD1909" s="6" t="s">
        <v>3703</v>
      </c>
      <c r="DF1909" s="29">
        <f t="shared" si="89"/>
        <v>0</v>
      </c>
      <c r="DG1909" s="6">
        <v>1</v>
      </c>
    </row>
    <row r="1910" spans="1:111" ht="16" hidden="1" x14ac:dyDescent="0.2">
      <c r="A1910" s="6" t="s">
        <v>3792</v>
      </c>
      <c r="B1910" s="25"/>
      <c r="C1910" s="25"/>
      <c r="F1910" s="25"/>
      <c r="G1910" s="63" t="s">
        <v>3526</v>
      </c>
      <c r="H1910" s="6" t="s">
        <v>5930</v>
      </c>
      <c r="L1910" s="6" t="s">
        <v>193</v>
      </c>
      <c r="P1910" s="6" t="s">
        <v>3531</v>
      </c>
      <c r="Q1910" s="6" t="s">
        <v>4680</v>
      </c>
      <c r="X1910" s="6">
        <v>0</v>
      </c>
      <c r="Y1910" s="6">
        <v>556</v>
      </c>
      <c r="Z1910" s="6">
        <v>0</v>
      </c>
      <c r="AA1910" s="6">
        <v>0</v>
      </c>
      <c r="AB1910" s="6">
        <f>SUM(Table2026_09_25[[#This Row],[Number of in-person visits provided in reporting year.]:[Number of video/virtual visits provided in reporting year.]])</f>
        <v>556</v>
      </c>
      <c r="AC1910" s="6" t="s">
        <v>8469</v>
      </c>
      <c r="AD1910" s="6">
        <v>0</v>
      </c>
      <c r="AE1910" s="6">
        <v>0</v>
      </c>
      <c r="AF1910" s="6" t="s">
        <v>4682</v>
      </c>
      <c r="AG1910" s="6">
        <v>0</v>
      </c>
      <c r="AI1910" s="6" t="s">
        <v>5933</v>
      </c>
      <c r="AJ1910" s="6" t="s">
        <v>5934</v>
      </c>
      <c r="AK1910" s="6" t="s">
        <v>8483</v>
      </c>
      <c r="AL1910" s="26" t="s">
        <v>179</v>
      </c>
      <c r="AQ1910" s="6" t="s">
        <v>544</v>
      </c>
      <c r="AX1910" s="45" t="s">
        <v>2431</v>
      </c>
      <c r="AZ1910" s="6">
        <v>0</v>
      </c>
      <c r="BA1910" s="6">
        <v>0</v>
      </c>
      <c r="BB1910" s="45">
        <v>0</v>
      </c>
      <c r="BC1910" s="6">
        <v>0</v>
      </c>
      <c r="BD1910" s="6">
        <v>0</v>
      </c>
      <c r="BF1910" s="6">
        <v>0</v>
      </c>
      <c r="BG1910" s="45">
        <v>0</v>
      </c>
      <c r="BH1910" s="45">
        <v>0</v>
      </c>
      <c r="BI1910" s="6">
        <v>0</v>
      </c>
      <c r="BJ1910" s="6">
        <v>0</v>
      </c>
      <c r="BK1910" s="6">
        <v>0</v>
      </c>
      <c r="BL1910" s="45">
        <v>0</v>
      </c>
      <c r="BM1910" s="45">
        <v>0</v>
      </c>
      <c r="BN1910" s="6">
        <v>0</v>
      </c>
      <c r="BO1910" s="6">
        <v>0</v>
      </c>
      <c r="BP1910" s="6">
        <v>2</v>
      </c>
      <c r="BQ1910" s="6">
        <v>0</v>
      </c>
      <c r="BR1910" s="45">
        <v>0</v>
      </c>
      <c r="BT1910" s="45">
        <v>0</v>
      </c>
      <c r="BU1910" s="45">
        <v>0</v>
      </c>
      <c r="BX1910" s="6">
        <v>0</v>
      </c>
      <c r="BZ1910" s="6">
        <f t="shared" si="87"/>
        <v>2</v>
      </c>
      <c r="CA1910" s="6">
        <f t="shared" si="88"/>
        <v>2</v>
      </c>
      <c r="CC1910" s="63" t="s">
        <v>4687</v>
      </c>
      <c r="CD1910" s="6" t="s">
        <v>1060</v>
      </c>
      <c r="CK1910" s="6" t="s">
        <v>7981</v>
      </c>
      <c r="DA1910" s="6" t="s">
        <v>3793</v>
      </c>
      <c r="DC1910" s="6" t="s">
        <v>4434</v>
      </c>
      <c r="DD1910" s="6" t="s">
        <v>2586</v>
      </c>
      <c r="DF1910" s="29">
        <f t="shared" si="89"/>
        <v>0</v>
      </c>
      <c r="DG1910" s="6">
        <v>1</v>
      </c>
    </row>
    <row r="1911" spans="1:111" ht="16" hidden="1" x14ac:dyDescent="0.2">
      <c r="A1911" s="6" t="s">
        <v>3794</v>
      </c>
      <c r="B1911" s="25"/>
      <c r="C1911" s="25"/>
      <c r="F1911" s="25"/>
      <c r="G1911" s="63" t="s">
        <v>3526</v>
      </c>
      <c r="H1911" s="6" t="s">
        <v>184</v>
      </c>
      <c r="L1911" s="6" t="s">
        <v>3795</v>
      </c>
      <c r="P1911" s="6" t="s">
        <v>3531</v>
      </c>
      <c r="Q1911" s="6" t="s">
        <v>4680</v>
      </c>
      <c r="X1911" s="6">
        <v>0</v>
      </c>
      <c r="Y1911" s="6">
        <v>780</v>
      </c>
      <c r="Z1911" s="6">
        <v>0</v>
      </c>
      <c r="AA1911" s="6">
        <v>0</v>
      </c>
      <c r="AB1911" s="6">
        <f>SUM(Table2026_09_25[[#This Row],[Number of in-person visits provided in reporting year.]:[Number of video/virtual visits provided in reporting year.]])</f>
        <v>780</v>
      </c>
      <c r="AC1911" s="6" t="s">
        <v>8469</v>
      </c>
      <c r="AD1911" s="6">
        <v>0</v>
      </c>
      <c r="AE1911" s="6">
        <v>0</v>
      </c>
      <c r="AF1911" s="6" t="s">
        <v>8026</v>
      </c>
      <c r="AG1911" s="6">
        <v>0</v>
      </c>
      <c r="AI1911" s="6" t="s">
        <v>5952</v>
      </c>
      <c r="AJ1911" s="6" t="s">
        <v>4834</v>
      </c>
      <c r="AK1911" s="6" t="s">
        <v>8483</v>
      </c>
      <c r="AL1911" s="26" t="s">
        <v>120</v>
      </c>
      <c r="AQ1911" s="6" t="s">
        <v>544</v>
      </c>
      <c r="AX1911" s="45" t="s">
        <v>2431</v>
      </c>
      <c r="AZ1911" s="6">
        <v>0</v>
      </c>
      <c r="BA1911" s="6">
        <v>0</v>
      </c>
      <c r="BB1911" s="45">
        <v>0</v>
      </c>
      <c r="BC1911" s="6">
        <v>0</v>
      </c>
      <c r="BD1911" s="6">
        <v>0</v>
      </c>
      <c r="BF1911" s="6">
        <v>0</v>
      </c>
      <c r="BG1911" s="45">
        <v>0</v>
      </c>
      <c r="BH1911" s="45">
        <v>0</v>
      </c>
      <c r="BI1911" s="6">
        <v>0</v>
      </c>
      <c r="BJ1911" s="6">
        <v>0</v>
      </c>
      <c r="BK1911" s="6">
        <v>0</v>
      </c>
      <c r="BL1911" s="45">
        <v>0</v>
      </c>
      <c r="BM1911" s="45">
        <v>0</v>
      </c>
      <c r="BN1911" s="6">
        <v>0</v>
      </c>
      <c r="BO1911" s="6">
        <v>0</v>
      </c>
      <c r="BP1911" s="6">
        <v>2</v>
      </c>
      <c r="BQ1911" s="6">
        <v>0</v>
      </c>
      <c r="BR1911" s="45">
        <v>0</v>
      </c>
      <c r="BT1911" s="45">
        <v>0</v>
      </c>
      <c r="BU1911" s="45">
        <v>0</v>
      </c>
      <c r="BX1911" s="6">
        <v>1</v>
      </c>
      <c r="BY1911" s="6" t="s">
        <v>3796</v>
      </c>
      <c r="BZ1911" s="6">
        <f t="shared" si="87"/>
        <v>2</v>
      </c>
      <c r="CA1911" s="6">
        <f t="shared" si="88"/>
        <v>3</v>
      </c>
      <c r="CC1911" s="63" t="s">
        <v>4687</v>
      </c>
      <c r="CD1911" s="6" t="s">
        <v>21</v>
      </c>
      <c r="CK1911" s="6" t="s">
        <v>7981</v>
      </c>
      <c r="DA1911" s="6" t="s">
        <v>3797</v>
      </c>
      <c r="DC1911" s="6" t="s">
        <v>4434</v>
      </c>
      <c r="DD1911" s="6" t="s">
        <v>164</v>
      </c>
      <c r="DF1911" s="29">
        <f t="shared" si="89"/>
        <v>0</v>
      </c>
      <c r="DG1911" s="6">
        <v>1</v>
      </c>
    </row>
    <row r="1912" spans="1:111" ht="16" hidden="1" x14ac:dyDescent="0.2">
      <c r="A1912" s="6" t="s">
        <v>3798</v>
      </c>
      <c r="B1912" s="25"/>
      <c r="C1912" s="25"/>
      <c r="F1912" s="25"/>
      <c r="G1912" s="63" t="s">
        <v>3526</v>
      </c>
      <c r="H1912" s="6" t="s">
        <v>4929</v>
      </c>
      <c r="L1912" s="6" t="s">
        <v>198</v>
      </c>
      <c r="P1912" s="6" t="s">
        <v>3531</v>
      </c>
      <c r="Q1912" s="6" t="s">
        <v>4680</v>
      </c>
      <c r="X1912" s="6">
        <v>1171</v>
      </c>
      <c r="Y1912" s="6">
        <v>1171</v>
      </c>
      <c r="Z1912" s="6">
        <v>506</v>
      </c>
      <c r="AA1912" s="6">
        <v>0</v>
      </c>
      <c r="AB1912" s="6">
        <f>SUM(Table2026_09_25[[#This Row],[Number of in-person visits provided in reporting year.]:[Number of video/virtual visits provided in reporting year.]])</f>
        <v>1677</v>
      </c>
      <c r="AC1912" s="6" t="s">
        <v>8469</v>
      </c>
      <c r="AD1912" s="6">
        <v>0</v>
      </c>
      <c r="AE1912" s="6">
        <v>0</v>
      </c>
      <c r="AF1912" s="6" t="s">
        <v>8026</v>
      </c>
      <c r="AG1912" s="6">
        <v>0</v>
      </c>
      <c r="AI1912" s="6" t="s">
        <v>4933</v>
      </c>
      <c r="AJ1912" s="6" t="s">
        <v>149</v>
      </c>
      <c r="AK1912" s="6" t="s">
        <v>8483</v>
      </c>
      <c r="AL1912" s="26" t="s">
        <v>77</v>
      </c>
      <c r="AQ1912" s="6" t="s">
        <v>63</v>
      </c>
      <c r="AX1912" s="45" t="s">
        <v>2431</v>
      </c>
      <c r="AZ1912" s="6">
        <v>1</v>
      </c>
      <c r="BA1912" s="6">
        <v>0</v>
      </c>
      <c r="BB1912" s="45">
        <v>0</v>
      </c>
      <c r="BC1912" s="6">
        <v>0</v>
      </c>
      <c r="BD1912" s="6">
        <v>0</v>
      </c>
      <c r="BF1912" s="6">
        <v>0</v>
      </c>
      <c r="BG1912" s="45">
        <v>0</v>
      </c>
      <c r="BH1912" s="45">
        <v>0</v>
      </c>
      <c r="BI1912" s="6">
        <v>0</v>
      </c>
      <c r="BJ1912" s="6">
        <v>0</v>
      </c>
      <c r="BK1912" s="6">
        <v>0</v>
      </c>
      <c r="BL1912" s="45">
        <v>0</v>
      </c>
      <c r="BM1912" s="45">
        <v>0</v>
      </c>
      <c r="BN1912" s="6">
        <v>0</v>
      </c>
      <c r="BO1912" s="6">
        <v>0</v>
      </c>
      <c r="BP1912" s="6">
        <v>3.8</v>
      </c>
      <c r="BQ1912" s="6">
        <v>0</v>
      </c>
      <c r="BR1912" s="45">
        <v>0</v>
      </c>
      <c r="BT1912" s="45">
        <v>0</v>
      </c>
      <c r="BU1912" s="45">
        <v>0</v>
      </c>
      <c r="BX1912" s="6">
        <v>0</v>
      </c>
      <c r="BY1912" s="6" t="s">
        <v>3799</v>
      </c>
      <c r="BZ1912" s="6">
        <f t="shared" si="87"/>
        <v>4.8</v>
      </c>
      <c r="CA1912" s="6">
        <f t="shared" si="88"/>
        <v>3.8</v>
      </c>
      <c r="CC1912" s="63" t="s">
        <v>4687</v>
      </c>
      <c r="CD1912" s="6" t="s">
        <v>21</v>
      </c>
      <c r="CK1912" s="6" t="s">
        <v>7981</v>
      </c>
      <c r="DA1912" s="6" t="s">
        <v>3800</v>
      </c>
      <c r="DC1912" s="6" t="s">
        <v>4434</v>
      </c>
      <c r="DD1912" s="6" t="s">
        <v>3801</v>
      </c>
      <c r="DF1912" s="29">
        <f t="shared" si="89"/>
        <v>0</v>
      </c>
      <c r="DG1912" s="6">
        <v>1</v>
      </c>
    </row>
    <row r="1913" spans="1:111" ht="16" hidden="1" x14ac:dyDescent="0.2">
      <c r="A1913" s="6" t="s">
        <v>3805</v>
      </c>
      <c r="B1913" s="25"/>
      <c r="C1913" s="25"/>
      <c r="F1913" s="25"/>
      <c r="G1913" s="63" t="s">
        <v>3526</v>
      </c>
      <c r="H1913" s="6" t="s">
        <v>155</v>
      </c>
      <c r="L1913" s="6" t="s">
        <v>2645</v>
      </c>
      <c r="P1913" s="6" t="s">
        <v>292</v>
      </c>
      <c r="Q1913" s="6" t="s">
        <v>5011</v>
      </c>
      <c r="X1913" s="6">
        <v>346</v>
      </c>
      <c r="Y1913" s="6">
        <v>2552</v>
      </c>
      <c r="Z1913" s="6">
        <v>582</v>
      </c>
      <c r="AA1913" s="6">
        <v>0</v>
      </c>
      <c r="AB1913" s="6">
        <f>SUM(Table2026_09_25[[#This Row],[Number of in-person visits provided in reporting year.]:[Number of video/virtual visits provided in reporting year.]])</f>
        <v>3134</v>
      </c>
      <c r="AC1913" s="6" t="s">
        <v>8469</v>
      </c>
      <c r="AD1913" s="6">
        <v>0</v>
      </c>
      <c r="AE1913" s="6">
        <v>0</v>
      </c>
      <c r="AG1913" s="6">
        <v>0</v>
      </c>
      <c r="AI1913" s="6" t="s">
        <v>156</v>
      </c>
      <c r="AJ1913" s="6" t="s">
        <v>328</v>
      </c>
      <c r="AK1913" s="6" t="s">
        <v>8483</v>
      </c>
      <c r="AL1913" s="26" t="s">
        <v>157</v>
      </c>
      <c r="AQ1913" s="6" t="s">
        <v>1289</v>
      </c>
      <c r="AX1913" s="45" t="s">
        <v>2431</v>
      </c>
      <c r="AZ1913" s="6">
        <v>0</v>
      </c>
      <c r="BA1913" s="6">
        <v>0</v>
      </c>
      <c r="BB1913" s="45">
        <v>0.2</v>
      </c>
      <c r="BC1913" s="6">
        <v>0</v>
      </c>
      <c r="BD1913" s="6">
        <v>0</v>
      </c>
      <c r="BF1913" s="6">
        <v>0</v>
      </c>
      <c r="BG1913" s="45">
        <v>0</v>
      </c>
      <c r="BH1913" s="45">
        <v>0</v>
      </c>
      <c r="BI1913" s="6">
        <v>0</v>
      </c>
      <c r="BJ1913" s="6">
        <v>0</v>
      </c>
      <c r="BK1913" s="6">
        <v>0</v>
      </c>
      <c r="BL1913" s="45">
        <v>0</v>
      </c>
      <c r="BM1913" s="45">
        <v>0</v>
      </c>
      <c r="BN1913" s="6">
        <v>0</v>
      </c>
      <c r="BO1913" s="6">
        <v>0</v>
      </c>
      <c r="BP1913" s="6">
        <v>0</v>
      </c>
      <c r="BQ1913" s="6">
        <v>0</v>
      </c>
      <c r="BR1913" s="45">
        <v>0.7</v>
      </c>
      <c r="BT1913" s="45">
        <v>0</v>
      </c>
      <c r="BU1913" s="45">
        <v>1</v>
      </c>
      <c r="BX1913" s="6">
        <v>0</v>
      </c>
      <c r="BZ1913" s="6">
        <f t="shared" si="87"/>
        <v>1.9</v>
      </c>
      <c r="CA1913" s="6">
        <f t="shared" si="88"/>
        <v>1.9</v>
      </c>
      <c r="CC1913" s="63" t="s">
        <v>4753</v>
      </c>
      <c r="CD1913" s="6" t="s">
        <v>2646</v>
      </c>
      <c r="CK1913" s="6" t="s">
        <v>5148</v>
      </c>
      <c r="DA1913" s="6" t="s">
        <v>3806</v>
      </c>
      <c r="DC1913" s="6" t="s">
        <v>4434</v>
      </c>
      <c r="DD1913" s="6" t="s">
        <v>3807</v>
      </c>
      <c r="DF1913" s="29">
        <f t="shared" si="89"/>
        <v>0</v>
      </c>
      <c r="DG1913" s="6">
        <v>1</v>
      </c>
    </row>
    <row r="1914" spans="1:111" ht="16" hidden="1" x14ac:dyDescent="0.2">
      <c r="A1914" s="6" t="s">
        <v>3808</v>
      </c>
      <c r="B1914" s="25"/>
      <c r="C1914" s="25"/>
      <c r="F1914" s="25"/>
      <c r="G1914" s="63" t="s">
        <v>3526</v>
      </c>
      <c r="H1914" s="6" t="s">
        <v>3512</v>
      </c>
      <c r="L1914" s="6" t="s">
        <v>3809</v>
      </c>
      <c r="P1914" s="6" t="s">
        <v>292</v>
      </c>
      <c r="Q1914" s="6" t="s">
        <v>5011</v>
      </c>
      <c r="X1914" s="6">
        <v>363</v>
      </c>
      <c r="Y1914" s="6">
        <v>5623</v>
      </c>
      <c r="Z1914" s="6">
        <v>172</v>
      </c>
      <c r="AA1914" s="6">
        <v>15</v>
      </c>
      <c r="AB1914" s="6">
        <f>SUM(Table2026_09_25[[#This Row],[Number of in-person visits provided in reporting year.]:[Number of video/virtual visits provided in reporting year.]])</f>
        <v>5810</v>
      </c>
      <c r="AC1914" s="6" t="s">
        <v>8469</v>
      </c>
      <c r="AD1914" s="6">
        <v>0</v>
      </c>
      <c r="AE1914" s="6">
        <v>0</v>
      </c>
      <c r="AF1914" s="6" t="s">
        <v>4682</v>
      </c>
      <c r="AG1914" s="6">
        <v>80</v>
      </c>
      <c r="AI1914" s="6" t="s">
        <v>4817</v>
      </c>
      <c r="AJ1914" s="6" t="s">
        <v>149</v>
      </c>
      <c r="AK1914" s="6" t="s">
        <v>8483</v>
      </c>
      <c r="AL1914" s="26" t="s">
        <v>294</v>
      </c>
      <c r="AQ1914" s="6" t="s">
        <v>63</v>
      </c>
      <c r="AX1914" s="45" t="s">
        <v>2431</v>
      </c>
      <c r="AZ1914" s="6">
        <v>1.4</v>
      </c>
      <c r="BA1914" s="6">
        <v>2</v>
      </c>
      <c r="BB1914" s="45">
        <v>0</v>
      </c>
      <c r="BC1914" s="6">
        <v>0</v>
      </c>
      <c r="BD1914" s="6">
        <v>0</v>
      </c>
      <c r="BF1914" s="6">
        <v>0</v>
      </c>
      <c r="BG1914" s="45">
        <v>1.3</v>
      </c>
      <c r="BH1914" s="45">
        <v>0</v>
      </c>
      <c r="BI1914" s="6">
        <v>0</v>
      </c>
      <c r="BJ1914" s="6">
        <v>0.8</v>
      </c>
      <c r="BK1914" s="6">
        <v>0.4</v>
      </c>
      <c r="BL1914" s="45">
        <v>2.2999999999999998</v>
      </c>
      <c r="BM1914" s="45">
        <v>1</v>
      </c>
      <c r="BN1914" s="6">
        <v>0</v>
      </c>
      <c r="BO1914" s="6">
        <v>0</v>
      </c>
      <c r="BP1914" s="6">
        <v>2</v>
      </c>
      <c r="BQ1914" s="6">
        <v>0.7</v>
      </c>
      <c r="BR1914" s="45">
        <v>1.5</v>
      </c>
      <c r="BT1914" s="45">
        <v>0</v>
      </c>
      <c r="BU1914" s="45">
        <v>0.4</v>
      </c>
      <c r="BX1914" s="6">
        <v>0</v>
      </c>
      <c r="BY1914" s="6" t="s">
        <v>3810</v>
      </c>
      <c r="BZ1914" s="6">
        <f t="shared" si="87"/>
        <v>13.799999999999999</v>
      </c>
      <c r="CA1914" s="6">
        <f t="shared" si="88"/>
        <v>10.4</v>
      </c>
      <c r="CC1914" s="63" t="s">
        <v>4753</v>
      </c>
      <c r="CD1914" s="6" t="s">
        <v>3811</v>
      </c>
      <c r="CK1914" s="6" t="s">
        <v>7981</v>
      </c>
      <c r="DA1914" s="6" t="s">
        <v>3812</v>
      </c>
      <c r="DC1914" s="6" t="s">
        <v>4434</v>
      </c>
      <c r="DD1914" s="6" t="s">
        <v>2669</v>
      </c>
      <c r="DF1914" s="29">
        <f t="shared" si="89"/>
        <v>0</v>
      </c>
      <c r="DG1914" s="6">
        <v>1</v>
      </c>
    </row>
    <row r="1915" spans="1:111" ht="16" hidden="1" x14ac:dyDescent="0.2">
      <c r="A1915" s="6" t="s">
        <v>3813</v>
      </c>
      <c r="B1915" s="25"/>
      <c r="C1915" s="25"/>
      <c r="F1915" s="25"/>
      <c r="G1915" s="63" t="s">
        <v>3526</v>
      </c>
      <c r="H1915" s="6" t="s">
        <v>4929</v>
      </c>
      <c r="L1915" s="6" t="s">
        <v>504</v>
      </c>
      <c r="P1915" s="6" t="s">
        <v>292</v>
      </c>
      <c r="Q1915" s="6" t="s">
        <v>5011</v>
      </c>
      <c r="X1915" s="6">
        <v>1568</v>
      </c>
      <c r="Y1915" s="6">
        <v>4033</v>
      </c>
      <c r="Z1915" s="6">
        <v>1595</v>
      </c>
      <c r="AA1915" s="6">
        <v>49</v>
      </c>
      <c r="AB1915" s="6">
        <f>SUM(Table2026_09_25[[#This Row],[Number of in-person visits provided in reporting year.]:[Number of video/virtual visits provided in reporting year.]])</f>
        <v>5677</v>
      </c>
      <c r="AC1915" s="6" t="s">
        <v>8469</v>
      </c>
      <c r="AD1915" s="6">
        <v>0</v>
      </c>
      <c r="AE1915" s="6">
        <v>0</v>
      </c>
      <c r="AF1915" s="6" t="s">
        <v>4682</v>
      </c>
      <c r="AG1915" s="6">
        <v>42</v>
      </c>
      <c r="AI1915" s="6" t="s">
        <v>4933</v>
      </c>
      <c r="AJ1915" s="6" t="s">
        <v>149</v>
      </c>
      <c r="AK1915" s="6" t="s">
        <v>8483</v>
      </c>
      <c r="AL1915" s="26" t="s">
        <v>77</v>
      </c>
      <c r="AQ1915" s="6" t="s">
        <v>63</v>
      </c>
      <c r="AX1915" s="45" t="s">
        <v>2431</v>
      </c>
      <c r="AZ1915" s="6">
        <v>3</v>
      </c>
      <c r="BA1915" s="6">
        <v>0</v>
      </c>
      <c r="BB1915" s="45">
        <v>0.1</v>
      </c>
      <c r="BC1915" s="6">
        <v>1</v>
      </c>
      <c r="BD1915" s="6">
        <v>0.05</v>
      </c>
      <c r="BF1915" s="6">
        <v>0</v>
      </c>
      <c r="BG1915" s="45">
        <v>1.5</v>
      </c>
      <c r="BH1915" s="45">
        <v>0</v>
      </c>
      <c r="BI1915" s="6">
        <v>0</v>
      </c>
      <c r="BJ1915" s="6">
        <v>0</v>
      </c>
      <c r="BK1915" s="6">
        <v>0.1</v>
      </c>
      <c r="BL1915" s="45">
        <v>0.5</v>
      </c>
      <c r="BM1915" s="45">
        <v>0</v>
      </c>
      <c r="BN1915" s="6">
        <v>0</v>
      </c>
      <c r="BO1915" s="6">
        <v>0</v>
      </c>
      <c r="BP1915" s="6">
        <v>2</v>
      </c>
      <c r="BQ1915" s="6">
        <v>0</v>
      </c>
      <c r="BR1915" s="45">
        <v>0.7</v>
      </c>
      <c r="BT1915" s="45">
        <v>0.1</v>
      </c>
      <c r="BU1915" s="45">
        <v>0</v>
      </c>
      <c r="BX1915" s="6">
        <v>0</v>
      </c>
      <c r="BY1915" s="6" t="s">
        <v>3814</v>
      </c>
      <c r="BZ1915" s="6">
        <f t="shared" si="87"/>
        <v>9.0499999999999989</v>
      </c>
      <c r="CA1915" s="6">
        <f t="shared" si="88"/>
        <v>5</v>
      </c>
      <c r="CC1915" s="63" t="s">
        <v>4687</v>
      </c>
      <c r="CD1915" s="6" t="s">
        <v>3815</v>
      </c>
      <c r="CK1915" s="6" t="s">
        <v>7981</v>
      </c>
      <c r="DA1915" s="6" t="s">
        <v>3816</v>
      </c>
      <c r="DC1915" s="6" t="s">
        <v>4434</v>
      </c>
      <c r="DD1915" s="6" t="s">
        <v>1469</v>
      </c>
      <c r="DF1915" s="29">
        <f t="shared" si="89"/>
        <v>0</v>
      </c>
      <c r="DG1915" s="6">
        <v>1</v>
      </c>
    </row>
    <row r="1916" spans="1:111" ht="16" hidden="1" x14ac:dyDescent="0.2">
      <c r="A1916" s="6" t="s">
        <v>3817</v>
      </c>
      <c r="B1916" s="25"/>
      <c r="C1916" s="25"/>
      <c r="F1916" s="25"/>
      <c r="G1916" s="63" t="s">
        <v>3526</v>
      </c>
      <c r="H1916" s="6" t="s">
        <v>6793</v>
      </c>
      <c r="L1916" s="6" t="s">
        <v>3818</v>
      </c>
      <c r="P1916" s="6" t="s">
        <v>292</v>
      </c>
      <c r="Q1916" s="6" t="s">
        <v>5011</v>
      </c>
      <c r="X1916" s="6">
        <v>67</v>
      </c>
      <c r="Y1916" s="6">
        <v>2437</v>
      </c>
      <c r="Z1916" s="6">
        <v>0</v>
      </c>
      <c r="AA1916" s="6">
        <v>1</v>
      </c>
      <c r="AB1916" s="6">
        <f>SUM(Table2026_09_25[[#This Row],[Number of in-person visits provided in reporting year.]:[Number of video/virtual visits provided in reporting year.]])</f>
        <v>2438</v>
      </c>
      <c r="AC1916" s="6" t="s">
        <v>8469</v>
      </c>
      <c r="AD1916" s="6">
        <v>0</v>
      </c>
      <c r="AE1916" s="6">
        <v>0</v>
      </c>
      <c r="AF1916" s="6" t="s">
        <v>4682</v>
      </c>
      <c r="AG1916" s="6">
        <v>110</v>
      </c>
      <c r="AI1916" s="6" t="s">
        <v>6800</v>
      </c>
      <c r="AJ1916" s="6" t="s">
        <v>6801</v>
      </c>
      <c r="AK1916" s="6" t="s">
        <v>8483</v>
      </c>
      <c r="AL1916" s="26" t="s">
        <v>1853</v>
      </c>
      <c r="AQ1916" s="6" t="s">
        <v>107</v>
      </c>
      <c r="AX1916" s="45" t="s">
        <v>2431</v>
      </c>
      <c r="AZ1916" s="6">
        <v>0</v>
      </c>
      <c r="BA1916" s="6">
        <v>0</v>
      </c>
      <c r="BB1916" s="45">
        <v>0</v>
      </c>
      <c r="BC1916" s="6">
        <v>0</v>
      </c>
      <c r="BD1916" s="6">
        <v>0</v>
      </c>
      <c r="BF1916" s="6">
        <v>0</v>
      </c>
      <c r="BG1916" s="45">
        <v>0.5</v>
      </c>
      <c r="BH1916" s="45">
        <v>0.5</v>
      </c>
      <c r="BI1916" s="6">
        <v>0</v>
      </c>
      <c r="BJ1916" s="6">
        <v>0</v>
      </c>
      <c r="BK1916" s="6">
        <v>0</v>
      </c>
      <c r="BL1916" s="45">
        <v>0.5</v>
      </c>
      <c r="BM1916" s="45">
        <v>0.5</v>
      </c>
      <c r="BN1916" s="6">
        <v>0</v>
      </c>
      <c r="BO1916" s="6">
        <v>0</v>
      </c>
      <c r="BP1916" s="6">
        <v>0.5</v>
      </c>
      <c r="BQ1916" s="6">
        <v>0</v>
      </c>
      <c r="BR1916" s="45">
        <v>0</v>
      </c>
      <c r="BT1916" s="45">
        <v>0.5</v>
      </c>
      <c r="BU1916" s="45">
        <v>0.5</v>
      </c>
      <c r="BX1916" s="6">
        <v>0</v>
      </c>
      <c r="BY1916" s="6" t="s">
        <v>3819</v>
      </c>
      <c r="BZ1916" s="6">
        <f t="shared" si="87"/>
        <v>3.5</v>
      </c>
      <c r="CA1916" s="6">
        <f t="shared" si="88"/>
        <v>3.5</v>
      </c>
      <c r="CC1916" s="63" t="s">
        <v>5042</v>
      </c>
      <c r="CD1916" s="6" t="s">
        <v>21</v>
      </c>
      <c r="CK1916" s="6" t="s">
        <v>5148</v>
      </c>
      <c r="DC1916" s="6" t="s">
        <v>4434</v>
      </c>
      <c r="DD1916" s="6" t="s">
        <v>3594</v>
      </c>
      <c r="DF1916" s="29">
        <f t="shared" si="89"/>
        <v>0</v>
      </c>
      <c r="DG1916" s="6">
        <v>1</v>
      </c>
    </row>
    <row r="1917" spans="1:111" ht="16" hidden="1" x14ac:dyDescent="0.2">
      <c r="A1917" s="6" t="s">
        <v>3820</v>
      </c>
      <c r="B1917" s="25"/>
      <c r="C1917" s="25"/>
      <c r="F1917" s="25"/>
      <c r="G1917" s="63" t="s">
        <v>3526</v>
      </c>
      <c r="H1917" s="6" t="s">
        <v>4726</v>
      </c>
      <c r="L1917" s="6" t="s">
        <v>292</v>
      </c>
      <c r="P1917" s="6" t="s">
        <v>292</v>
      </c>
      <c r="Q1917" s="6" t="s">
        <v>5011</v>
      </c>
      <c r="X1917" s="6">
        <v>680</v>
      </c>
      <c r="Y1917" s="6">
        <v>6621</v>
      </c>
      <c r="Z1917" s="6">
        <v>267</v>
      </c>
      <c r="AA1917" s="6">
        <v>4</v>
      </c>
      <c r="AB1917" s="6">
        <f>SUM(Table2026_09_25[[#This Row],[Number of in-person visits provided in reporting year.]:[Number of video/virtual visits provided in reporting year.]])</f>
        <v>6892</v>
      </c>
      <c r="AC1917" s="6" t="s">
        <v>8469</v>
      </c>
      <c r="AD1917" s="6">
        <v>0</v>
      </c>
      <c r="AE1917" s="6">
        <v>0</v>
      </c>
      <c r="AF1917" s="6" t="s">
        <v>4682</v>
      </c>
      <c r="AG1917" s="6">
        <v>44.7</v>
      </c>
      <c r="AI1917" s="6" t="s">
        <v>1574</v>
      </c>
      <c r="AJ1917" s="6" t="s">
        <v>43</v>
      </c>
      <c r="AK1917" s="6" t="s">
        <v>8483</v>
      </c>
      <c r="AL1917" s="26" t="s">
        <v>348</v>
      </c>
      <c r="AQ1917" s="6" t="s">
        <v>43</v>
      </c>
      <c r="AX1917" s="45" t="s">
        <v>2478</v>
      </c>
      <c r="AZ1917" s="6">
        <v>1</v>
      </c>
      <c r="BA1917" s="6">
        <v>0</v>
      </c>
      <c r="BB1917" s="45">
        <v>0</v>
      </c>
      <c r="BC1917" s="6">
        <v>0.01</v>
      </c>
      <c r="BD1917" s="6">
        <v>0</v>
      </c>
      <c r="BF1917" s="6">
        <v>0</v>
      </c>
      <c r="BG1917" s="45">
        <v>1</v>
      </c>
      <c r="BH1917" s="45">
        <v>0</v>
      </c>
      <c r="BI1917" s="6">
        <v>0</v>
      </c>
      <c r="BJ1917" s="6">
        <v>0</v>
      </c>
      <c r="BK1917" s="6">
        <v>0</v>
      </c>
      <c r="BL1917" s="45">
        <v>2</v>
      </c>
      <c r="BM1917" s="45">
        <v>1</v>
      </c>
      <c r="BN1917" s="6">
        <v>0</v>
      </c>
      <c r="BO1917" s="6">
        <v>0</v>
      </c>
      <c r="BP1917" s="6">
        <v>0.6</v>
      </c>
      <c r="BQ1917" s="6">
        <v>0</v>
      </c>
      <c r="BR1917" s="45">
        <v>0.6</v>
      </c>
      <c r="BT1917" s="45">
        <v>0.6</v>
      </c>
      <c r="BU1917" s="45">
        <v>0</v>
      </c>
      <c r="BX1917" s="6">
        <v>0</v>
      </c>
      <c r="BZ1917" s="6">
        <f t="shared" si="87"/>
        <v>6.8099999999999987</v>
      </c>
      <c r="CA1917" s="6">
        <f t="shared" si="88"/>
        <v>5.8</v>
      </c>
      <c r="CC1917" s="63" t="s">
        <v>4753</v>
      </c>
      <c r="CD1917" s="6" t="s">
        <v>878</v>
      </c>
      <c r="CK1917" s="6" t="s">
        <v>7981</v>
      </c>
      <c r="DA1917" s="6" t="s">
        <v>2650</v>
      </c>
      <c r="DC1917" s="6" t="s">
        <v>4434</v>
      </c>
      <c r="DD1917" s="6" t="s">
        <v>351</v>
      </c>
      <c r="DF1917" s="29">
        <f t="shared" si="89"/>
        <v>0</v>
      </c>
      <c r="DG1917" s="6">
        <v>1</v>
      </c>
    </row>
    <row r="1918" spans="1:111" ht="16" hidden="1" x14ac:dyDescent="0.2">
      <c r="A1918" s="6" t="s">
        <v>3821</v>
      </c>
      <c r="B1918" s="25"/>
      <c r="C1918" s="25"/>
      <c r="F1918" s="25"/>
      <c r="G1918" s="63" t="s">
        <v>3526</v>
      </c>
      <c r="H1918" s="6" t="s">
        <v>4902</v>
      </c>
      <c r="L1918" s="6" t="s">
        <v>3822</v>
      </c>
      <c r="P1918" s="6" t="s">
        <v>292</v>
      </c>
      <c r="Q1918" s="6" t="s">
        <v>5011</v>
      </c>
      <c r="X1918" s="6">
        <v>168</v>
      </c>
      <c r="Y1918" s="6">
        <v>2278</v>
      </c>
      <c r="Z1918" s="6">
        <v>148</v>
      </c>
      <c r="AA1918" s="6">
        <v>17</v>
      </c>
      <c r="AB1918" s="6">
        <f>SUM(Table2026_09_25[[#This Row],[Number of in-person visits provided in reporting year.]:[Number of video/virtual visits provided in reporting year.]])</f>
        <v>2443</v>
      </c>
      <c r="AC1918" s="6" t="s">
        <v>8469</v>
      </c>
      <c r="AD1918" s="6">
        <v>0</v>
      </c>
      <c r="AE1918" s="6">
        <v>0</v>
      </c>
      <c r="AF1918" s="6" t="s">
        <v>4682</v>
      </c>
      <c r="AG1918" s="6">
        <v>49</v>
      </c>
      <c r="AI1918" s="6" t="s">
        <v>770</v>
      </c>
      <c r="AJ1918" s="6" t="s">
        <v>43</v>
      </c>
      <c r="AK1918" s="6" t="s">
        <v>8483</v>
      </c>
      <c r="AL1918" s="26" t="s">
        <v>267</v>
      </c>
      <c r="AQ1918" s="6" t="s">
        <v>43</v>
      </c>
      <c r="AX1918" s="45" t="s">
        <v>2431</v>
      </c>
      <c r="AZ1918" s="6">
        <v>0.5</v>
      </c>
      <c r="BA1918" s="6">
        <v>0</v>
      </c>
      <c r="BB1918" s="45">
        <v>0</v>
      </c>
      <c r="BC1918" s="6">
        <v>0</v>
      </c>
      <c r="BD1918" s="6">
        <v>0</v>
      </c>
      <c r="BF1918" s="6">
        <v>0</v>
      </c>
      <c r="BG1918" s="45">
        <v>1.3</v>
      </c>
      <c r="BH1918" s="45">
        <v>0.25</v>
      </c>
      <c r="BI1918" s="6">
        <v>0</v>
      </c>
      <c r="BJ1918" s="6">
        <v>0</v>
      </c>
      <c r="BK1918" s="6">
        <v>0</v>
      </c>
      <c r="BL1918" s="45">
        <v>1</v>
      </c>
      <c r="BM1918" s="45">
        <v>0.25</v>
      </c>
      <c r="BN1918" s="6">
        <v>0</v>
      </c>
      <c r="BO1918" s="6">
        <v>0</v>
      </c>
      <c r="BP1918" s="6">
        <v>2</v>
      </c>
      <c r="BQ1918" s="6">
        <v>0</v>
      </c>
      <c r="BR1918" s="45">
        <v>1</v>
      </c>
      <c r="BT1918" s="45">
        <v>0.5</v>
      </c>
      <c r="BU1918" s="45">
        <v>1</v>
      </c>
      <c r="BX1918" s="6">
        <v>0</v>
      </c>
      <c r="BZ1918" s="6">
        <f t="shared" si="87"/>
        <v>7.8</v>
      </c>
      <c r="CA1918" s="6">
        <f t="shared" si="88"/>
        <v>7.3</v>
      </c>
      <c r="CC1918" s="63" t="s">
        <v>4687</v>
      </c>
      <c r="CD1918" s="6" t="s">
        <v>3823</v>
      </c>
      <c r="CK1918" s="6" t="s">
        <v>7981</v>
      </c>
      <c r="DC1918" s="6" t="s">
        <v>4434</v>
      </c>
      <c r="DD1918" s="6" t="s">
        <v>3824</v>
      </c>
      <c r="DF1918" s="29">
        <f t="shared" si="89"/>
        <v>0</v>
      </c>
      <c r="DG1918" s="6">
        <v>1</v>
      </c>
    </row>
    <row r="1919" spans="1:111" ht="16" x14ac:dyDescent="0.2">
      <c r="A1919" s="6" t="s">
        <v>3825</v>
      </c>
      <c r="B1919" s="25"/>
      <c r="C1919" s="25"/>
      <c r="F1919" s="25"/>
      <c r="G1919" s="63" t="s">
        <v>3526</v>
      </c>
      <c r="H1919" s="6" t="s">
        <v>5750</v>
      </c>
      <c r="L1919" s="6" t="s">
        <v>3239</v>
      </c>
      <c r="P1919" s="6" t="s">
        <v>292</v>
      </c>
      <c r="Q1919" s="6" t="s">
        <v>5011</v>
      </c>
      <c r="X1919" s="6">
        <v>201</v>
      </c>
      <c r="Y1919" s="6">
        <v>3150</v>
      </c>
      <c r="Z1919" s="6">
        <v>0</v>
      </c>
      <c r="AA1919" s="6">
        <v>0</v>
      </c>
      <c r="AB1919" s="6">
        <f>SUM(Table2026_09_25[[#This Row],[Number of in-person visits provided in reporting year.]:[Number of video/virtual visits provided in reporting year.]])</f>
        <v>3150</v>
      </c>
      <c r="AC1919" s="6" t="s">
        <v>8469</v>
      </c>
      <c r="AD1919" s="6">
        <v>0</v>
      </c>
      <c r="AE1919" s="6">
        <v>0</v>
      </c>
      <c r="AF1919" s="6" t="s">
        <v>4682</v>
      </c>
      <c r="AG1919" s="6">
        <v>89</v>
      </c>
      <c r="AI1919" s="6" t="s">
        <v>5755</v>
      </c>
      <c r="AJ1919" s="6" t="s">
        <v>43</v>
      </c>
      <c r="AK1919" s="6" t="s">
        <v>8483</v>
      </c>
      <c r="AL1919" s="26" t="s">
        <v>112</v>
      </c>
      <c r="AQ1919" s="6" t="s">
        <v>43</v>
      </c>
      <c r="AX1919" s="45" t="s">
        <v>2431</v>
      </c>
      <c r="AZ1919" s="6">
        <v>1.92</v>
      </c>
      <c r="BA1919" s="6">
        <v>0</v>
      </c>
      <c r="BB1919" s="45">
        <v>0.43</v>
      </c>
      <c r="BC1919" s="6">
        <v>1.06</v>
      </c>
      <c r="BD1919" s="6">
        <v>0</v>
      </c>
      <c r="BF1919" s="6">
        <v>0.76</v>
      </c>
      <c r="BG1919" s="45">
        <v>0.4</v>
      </c>
      <c r="BH1919" s="45">
        <v>0</v>
      </c>
      <c r="BI1919" s="6">
        <v>0</v>
      </c>
      <c r="BJ1919" s="6">
        <v>0</v>
      </c>
      <c r="BK1919" s="6">
        <v>0.36</v>
      </c>
      <c r="BL1919" s="45">
        <v>0.14000000000000001</v>
      </c>
      <c r="BM1919" s="45">
        <v>0.01</v>
      </c>
      <c r="BN1919" s="6">
        <v>0</v>
      </c>
      <c r="BO1919" s="6">
        <v>0</v>
      </c>
      <c r="BP1919" s="6">
        <v>0.03</v>
      </c>
      <c r="BQ1919" s="6">
        <v>0</v>
      </c>
      <c r="BR1919" s="45">
        <v>0.64</v>
      </c>
      <c r="BT1919" s="45">
        <v>0</v>
      </c>
      <c r="BU1919" s="45">
        <v>0</v>
      </c>
      <c r="BX1919" s="6">
        <v>0</v>
      </c>
      <c r="BZ1919" s="6">
        <f t="shared" ref="BZ1919:BZ1982" si="90">SUM(AY1919:BW1919)</f>
        <v>5.75</v>
      </c>
      <c r="CA1919" s="6">
        <f t="shared" ref="CA1919:CA1982" si="91">(SUM(BB1919))+(SUM(BE1919:BM1919))+(SUM(BO1919:BV1919))+BX1919</f>
        <v>2.77</v>
      </c>
      <c r="CC1919" s="63" t="s">
        <v>4687</v>
      </c>
      <c r="CD1919" s="6" t="s">
        <v>21</v>
      </c>
      <c r="CK1919" s="6" t="s">
        <v>5148</v>
      </c>
      <c r="DA1919" s="6" t="s">
        <v>3335</v>
      </c>
      <c r="DC1919" s="6" t="s">
        <v>4434</v>
      </c>
      <c r="DD1919" s="6" t="s">
        <v>3231</v>
      </c>
      <c r="DF1919" s="29">
        <f t="shared" ref="DF1919:DF1982" si="92">SUBTOTAL(103,G1919)</f>
        <v>1</v>
      </c>
      <c r="DG1919" s="6">
        <v>1</v>
      </c>
    </row>
    <row r="1920" spans="1:111" ht="16" hidden="1" x14ac:dyDescent="0.2">
      <c r="A1920" s="6" t="s">
        <v>3826</v>
      </c>
      <c r="B1920" s="25"/>
      <c r="C1920" s="25"/>
      <c r="F1920" s="25"/>
      <c r="G1920" s="63" t="s">
        <v>3526</v>
      </c>
      <c r="H1920" s="6" t="s">
        <v>5627</v>
      </c>
      <c r="L1920" s="6" t="s">
        <v>3405</v>
      </c>
      <c r="P1920" s="6" t="s">
        <v>292</v>
      </c>
      <c r="Q1920" s="6" t="s">
        <v>5011</v>
      </c>
      <c r="X1920" s="6">
        <v>130</v>
      </c>
      <c r="Y1920" s="6">
        <v>1433</v>
      </c>
      <c r="Z1920" s="6">
        <v>1</v>
      </c>
      <c r="AA1920" s="6">
        <v>0</v>
      </c>
      <c r="AB1920" s="6">
        <f>SUM(Table2026_09_25[[#This Row],[Number of in-person visits provided in reporting year.]:[Number of video/virtual visits provided in reporting year.]])</f>
        <v>1434</v>
      </c>
      <c r="AC1920" s="6" t="s">
        <v>8469</v>
      </c>
      <c r="AD1920" s="6">
        <v>0</v>
      </c>
      <c r="AE1920" s="6">
        <v>0</v>
      </c>
      <c r="AF1920" s="6" t="s">
        <v>4682</v>
      </c>
      <c r="AG1920" s="6">
        <v>90</v>
      </c>
      <c r="AI1920" s="6" t="s">
        <v>5630</v>
      </c>
      <c r="AJ1920" s="6" t="s">
        <v>43</v>
      </c>
      <c r="AK1920" s="6" t="s">
        <v>8483</v>
      </c>
      <c r="AL1920" s="26" t="s">
        <v>2830</v>
      </c>
      <c r="AQ1920" s="6" t="s">
        <v>43</v>
      </c>
      <c r="AX1920" s="45" t="s">
        <v>2431</v>
      </c>
      <c r="AZ1920" s="6">
        <v>0.5</v>
      </c>
      <c r="BA1920" s="6">
        <v>0.2</v>
      </c>
      <c r="BB1920" s="45">
        <v>0.4</v>
      </c>
      <c r="BC1920" s="6">
        <v>0</v>
      </c>
      <c r="BD1920" s="6">
        <v>0</v>
      </c>
      <c r="BF1920" s="6">
        <v>0</v>
      </c>
      <c r="BG1920" s="45">
        <v>0.5</v>
      </c>
      <c r="BH1920" s="45">
        <v>0.25</v>
      </c>
      <c r="BI1920" s="6">
        <v>0</v>
      </c>
      <c r="BJ1920" s="6">
        <v>0.5</v>
      </c>
      <c r="BK1920" s="6">
        <v>0.5</v>
      </c>
      <c r="BL1920" s="45">
        <v>0.5</v>
      </c>
      <c r="BM1920" s="45">
        <v>0.25</v>
      </c>
      <c r="BN1920" s="6">
        <v>0</v>
      </c>
      <c r="BO1920" s="6">
        <v>0</v>
      </c>
      <c r="BP1920" s="6">
        <v>0.6</v>
      </c>
      <c r="BQ1920" s="6">
        <v>0</v>
      </c>
      <c r="BR1920" s="45">
        <v>0.6</v>
      </c>
      <c r="BT1920" s="45">
        <v>0</v>
      </c>
      <c r="BU1920" s="45">
        <v>0.5</v>
      </c>
      <c r="BX1920" s="6">
        <v>0</v>
      </c>
      <c r="BZ1920" s="6">
        <f t="shared" si="90"/>
        <v>5.3</v>
      </c>
      <c r="CA1920" s="6">
        <f t="shared" si="91"/>
        <v>4.5999999999999996</v>
      </c>
      <c r="CC1920" s="63" t="s">
        <v>4687</v>
      </c>
      <c r="CD1920" s="6" t="s">
        <v>3827</v>
      </c>
      <c r="CK1920" s="6" t="s">
        <v>5148</v>
      </c>
      <c r="DA1920" s="6" t="s">
        <v>3828</v>
      </c>
      <c r="DC1920" s="6" t="s">
        <v>4434</v>
      </c>
      <c r="DD1920" s="6" t="s">
        <v>3569</v>
      </c>
      <c r="DF1920" s="29">
        <f t="shared" si="92"/>
        <v>0</v>
      </c>
      <c r="DG1920" s="6">
        <v>1</v>
      </c>
    </row>
    <row r="1921" spans="1:111" ht="16" hidden="1" x14ac:dyDescent="0.2">
      <c r="A1921" s="6" t="s">
        <v>3829</v>
      </c>
      <c r="B1921" s="25"/>
      <c r="C1921" s="25"/>
      <c r="F1921" s="25"/>
      <c r="G1921" s="63" t="s">
        <v>3526</v>
      </c>
      <c r="H1921" s="6" t="s">
        <v>61</v>
      </c>
      <c r="L1921" s="6" t="s">
        <v>2652</v>
      </c>
      <c r="P1921" s="6" t="s">
        <v>292</v>
      </c>
      <c r="Q1921" s="6" t="s">
        <v>5011</v>
      </c>
      <c r="X1921" s="6">
        <v>0</v>
      </c>
      <c r="Y1921" s="6">
        <v>2386</v>
      </c>
      <c r="Z1921" s="6">
        <v>0</v>
      </c>
      <c r="AA1921" s="6">
        <v>0</v>
      </c>
      <c r="AB1921" s="6">
        <f>SUM(Table2026_09_25[[#This Row],[Number of in-person visits provided in reporting year.]:[Number of video/virtual visits provided in reporting year.]])</f>
        <v>2386</v>
      </c>
      <c r="AC1921" s="6" t="s">
        <v>8469</v>
      </c>
      <c r="AD1921" s="6">
        <v>0</v>
      </c>
      <c r="AE1921" s="6">
        <v>0</v>
      </c>
      <c r="AF1921" s="6" t="s">
        <v>4682</v>
      </c>
      <c r="AG1921" s="6">
        <v>147</v>
      </c>
      <c r="AI1921" s="6" t="s">
        <v>5101</v>
      </c>
      <c r="AJ1921" s="6" t="s">
        <v>149</v>
      </c>
      <c r="AK1921" s="6" t="s">
        <v>8483</v>
      </c>
      <c r="AL1921" s="26" t="s">
        <v>236</v>
      </c>
      <c r="AQ1921" s="6" t="s">
        <v>63</v>
      </c>
      <c r="AX1921" s="45" t="s">
        <v>2431</v>
      </c>
      <c r="AZ1921" s="6">
        <v>1</v>
      </c>
      <c r="BA1921" s="6">
        <v>0</v>
      </c>
      <c r="BB1921" s="45">
        <v>0</v>
      </c>
      <c r="BC1921" s="6">
        <v>0.2</v>
      </c>
      <c r="BD1921" s="6">
        <v>0</v>
      </c>
      <c r="BF1921" s="6">
        <v>0</v>
      </c>
      <c r="BG1921" s="45">
        <v>1</v>
      </c>
      <c r="BH1921" s="45">
        <v>0</v>
      </c>
      <c r="BI1921" s="6">
        <v>0</v>
      </c>
      <c r="BJ1921" s="6">
        <v>0</v>
      </c>
      <c r="BK1921" s="6">
        <v>0</v>
      </c>
      <c r="BL1921" s="45">
        <v>1</v>
      </c>
      <c r="BM1921" s="45">
        <v>0</v>
      </c>
      <c r="BN1921" s="6">
        <v>0.6</v>
      </c>
      <c r="BO1921" s="6">
        <v>0</v>
      </c>
      <c r="BP1921" s="6">
        <v>2.4</v>
      </c>
      <c r="BQ1921" s="6">
        <v>0</v>
      </c>
      <c r="BR1921" s="45">
        <v>1</v>
      </c>
      <c r="BT1921" s="45">
        <v>0</v>
      </c>
      <c r="BU1921" s="45">
        <v>0</v>
      </c>
      <c r="BX1921" s="6">
        <v>0</v>
      </c>
      <c r="BZ1921" s="6">
        <f t="shared" si="90"/>
        <v>7.2</v>
      </c>
      <c r="CA1921" s="6">
        <f t="shared" si="91"/>
        <v>5.4</v>
      </c>
      <c r="CC1921" s="63" t="s">
        <v>4687</v>
      </c>
      <c r="CD1921" s="6" t="s">
        <v>3830</v>
      </c>
      <c r="CK1921" s="6" t="s">
        <v>7981</v>
      </c>
      <c r="DC1921" s="6" t="s">
        <v>4434</v>
      </c>
      <c r="DD1921" s="6" t="s">
        <v>2608</v>
      </c>
      <c r="DF1921" s="29">
        <f t="shared" si="92"/>
        <v>0</v>
      </c>
      <c r="DG1921" s="6">
        <v>1</v>
      </c>
    </row>
    <row r="1922" spans="1:111" ht="16" hidden="1" x14ac:dyDescent="0.2">
      <c r="A1922" s="6" t="s">
        <v>3831</v>
      </c>
      <c r="B1922" s="25"/>
      <c r="C1922" s="25"/>
      <c r="F1922" s="25"/>
      <c r="G1922" s="63" t="s">
        <v>3526</v>
      </c>
      <c r="H1922" s="6" t="s">
        <v>226</v>
      </c>
      <c r="L1922" s="6" t="s">
        <v>3832</v>
      </c>
      <c r="P1922" s="6" t="s">
        <v>292</v>
      </c>
      <c r="Q1922" s="6" t="s">
        <v>5011</v>
      </c>
      <c r="X1922" s="6">
        <v>188</v>
      </c>
      <c r="Y1922" s="6">
        <v>2302</v>
      </c>
      <c r="Z1922" s="6">
        <v>0</v>
      </c>
      <c r="AA1922" s="6">
        <v>0</v>
      </c>
      <c r="AB1922" s="6">
        <f>SUM(Table2026_09_25[[#This Row],[Number of in-person visits provided in reporting year.]:[Number of video/virtual visits provided in reporting year.]])</f>
        <v>2302</v>
      </c>
      <c r="AC1922" s="6" t="s">
        <v>8469</v>
      </c>
      <c r="AD1922" s="6">
        <v>0</v>
      </c>
      <c r="AE1922" s="6">
        <v>0</v>
      </c>
      <c r="AF1922" s="6" t="s">
        <v>4682</v>
      </c>
      <c r="AG1922" s="6">
        <v>365</v>
      </c>
      <c r="AI1922" s="6" t="s">
        <v>7145</v>
      </c>
      <c r="AJ1922" s="6" t="s">
        <v>7146</v>
      </c>
      <c r="AK1922" s="6" t="s">
        <v>8483</v>
      </c>
      <c r="AL1922" s="26" t="s">
        <v>227</v>
      </c>
      <c r="AQ1922" s="6" t="s">
        <v>63</v>
      </c>
      <c r="AX1922" s="45" t="s">
        <v>2431</v>
      </c>
      <c r="AZ1922" s="6">
        <v>0.5</v>
      </c>
      <c r="BA1922" s="6">
        <v>0.4</v>
      </c>
      <c r="BB1922" s="45">
        <v>0</v>
      </c>
      <c r="BC1922" s="6">
        <v>0</v>
      </c>
      <c r="BD1922" s="6">
        <v>0</v>
      </c>
      <c r="BF1922" s="6">
        <v>0</v>
      </c>
      <c r="BG1922" s="45">
        <v>1</v>
      </c>
      <c r="BH1922" s="45">
        <v>0</v>
      </c>
      <c r="BI1922" s="6">
        <v>0</v>
      </c>
      <c r="BJ1922" s="6">
        <v>0</v>
      </c>
      <c r="BK1922" s="6">
        <v>0</v>
      </c>
      <c r="BL1922" s="45">
        <v>1</v>
      </c>
      <c r="BM1922" s="45">
        <v>0</v>
      </c>
      <c r="BN1922" s="6">
        <v>0</v>
      </c>
      <c r="BO1922" s="6">
        <v>0</v>
      </c>
      <c r="BP1922" s="6">
        <v>1</v>
      </c>
      <c r="BQ1922" s="6">
        <v>0</v>
      </c>
      <c r="BR1922" s="45">
        <v>0.5</v>
      </c>
      <c r="BT1922" s="45">
        <v>0</v>
      </c>
      <c r="BU1922" s="45">
        <v>0</v>
      </c>
      <c r="BX1922" s="6">
        <v>0</v>
      </c>
      <c r="BZ1922" s="6">
        <f t="shared" si="90"/>
        <v>4.4000000000000004</v>
      </c>
      <c r="CA1922" s="6">
        <f t="shared" si="91"/>
        <v>3.5</v>
      </c>
      <c r="CC1922" s="63" t="s">
        <v>21</v>
      </c>
      <c r="CD1922" s="6" t="s">
        <v>3833</v>
      </c>
      <c r="CK1922" s="6" t="s">
        <v>7981</v>
      </c>
      <c r="DC1922" s="6" t="s">
        <v>4434</v>
      </c>
      <c r="DD1922" s="6" t="s">
        <v>2605</v>
      </c>
      <c r="DF1922" s="29">
        <f t="shared" si="92"/>
        <v>0</v>
      </c>
      <c r="DG1922" s="6">
        <v>1</v>
      </c>
    </row>
    <row r="1923" spans="1:111" ht="16" hidden="1" x14ac:dyDescent="0.2">
      <c r="A1923" s="6" t="s">
        <v>3834</v>
      </c>
      <c r="B1923" s="25"/>
      <c r="C1923" s="25"/>
      <c r="F1923" s="25"/>
      <c r="G1923" s="63" t="s">
        <v>3526</v>
      </c>
      <c r="H1923" s="6" t="s">
        <v>7682</v>
      </c>
      <c r="L1923" s="6" t="s">
        <v>3835</v>
      </c>
      <c r="P1923" s="6" t="s">
        <v>292</v>
      </c>
      <c r="Q1923" s="6" t="s">
        <v>5011</v>
      </c>
      <c r="X1923" s="6">
        <v>202</v>
      </c>
      <c r="Y1923" s="6">
        <v>3380</v>
      </c>
      <c r="Z1923" s="6">
        <v>43</v>
      </c>
      <c r="AA1923" s="6">
        <v>0</v>
      </c>
      <c r="AB1923" s="6">
        <f>SUM(Table2026_09_25[[#This Row],[Number of in-person visits provided in reporting year.]:[Number of video/virtual visits provided in reporting year.]])</f>
        <v>3423</v>
      </c>
      <c r="AC1923" s="6" t="s">
        <v>8469</v>
      </c>
      <c r="AD1923" s="6">
        <v>0</v>
      </c>
      <c r="AE1923" s="6">
        <v>0</v>
      </c>
      <c r="AF1923" s="6" t="s">
        <v>4682</v>
      </c>
      <c r="AG1923" s="6">
        <v>127</v>
      </c>
      <c r="AI1923" s="6" t="s">
        <v>7688</v>
      </c>
      <c r="AJ1923" s="6" t="s">
        <v>7623</v>
      </c>
      <c r="AK1923" s="6" t="s">
        <v>8483</v>
      </c>
      <c r="AL1923" s="26" t="s">
        <v>308</v>
      </c>
      <c r="AQ1923" s="6" t="s">
        <v>63</v>
      </c>
      <c r="AX1923" s="45" t="s">
        <v>2431</v>
      </c>
      <c r="AZ1923" s="6">
        <v>0</v>
      </c>
      <c r="BA1923" s="6">
        <v>0</v>
      </c>
      <c r="BB1923" s="45">
        <v>0</v>
      </c>
      <c r="BC1923" s="6">
        <v>0.5</v>
      </c>
      <c r="BD1923" s="6">
        <v>0</v>
      </c>
      <c r="BF1923" s="6">
        <v>0</v>
      </c>
      <c r="BG1923" s="45">
        <v>1</v>
      </c>
      <c r="BH1923" s="45">
        <v>0</v>
      </c>
      <c r="BI1923" s="6">
        <v>0</v>
      </c>
      <c r="BJ1923" s="6">
        <v>0</v>
      </c>
      <c r="BK1923" s="6">
        <v>0</v>
      </c>
      <c r="BL1923" s="45">
        <v>2</v>
      </c>
      <c r="BM1923" s="45">
        <v>1.5</v>
      </c>
      <c r="BN1923" s="6">
        <v>0</v>
      </c>
      <c r="BO1923" s="6">
        <v>0</v>
      </c>
      <c r="BP1923" s="6">
        <v>1</v>
      </c>
      <c r="BQ1923" s="6">
        <v>0</v>
      </c>
      <c r="BR1923" s="45">
        <v>0.8</v>
      </c>
      <c r="BT1923" s="45">
        <v>0.2</v>
      </c>
      <c r="BU1923" s="45">
        <v>0</v>
      </c>
      <c r="BX1923" s="6">
        <v>0</v>
      </c>
      <c r="BZ1923" s="6">
        <f t="shared" si="90"/>
        <v>7</v>
      </c>
      <c r="CA1923" s="6">
        <f t="shared" si="91"/>
        <v>6.5</v>
      </c>
      <c r="CC1923" s="63" t="s">
        <v>21</v>
      </c>
      <c r="CD1923" s="6" t="s">
        <v>1775</v>
      </c>
      <c r="CK1923" s="6" t="s">
        <v>5148</v>
      </c>
      <c r="DA1923" s="6" t="s">
        <v>3836</v>
      </c>
      <c r="DC1923" s="6" t="s">
        <v>4434</v>
      </c>
      <c r="DD1923" s="6" t="s">
        <v>311</v>
      </c>
      <c r="DF1923" s="29">
        <f t="shared" si="92"/>
        <v>0</v>
      </c>
      <c r="DG1923" s="6">
        <v>1</v>
      </c>
    </row>
    <row r="1924" spans="1:111" ht="16" hidden="1" x14ac:dyDescent="0.2">
      <c r="A1924" s="6" t="s">
        <v>3837</v>
      </c>
      <c r="B1924" s="25"/>
      <c r="C1924" s="25"/>
      <c r="F1924" s="25"/>
      <c r="G1924" s="63" t="s">
        <v>3526</v>
      </c>
      <c r="H1924" s="6" t="s">
        <v>7236</v>
      </c>
      <c r="L1924" s="6" t="s">
        <v>292</v>
      </c>
      <c r="P1924" s="6" t="s">
        <v>292</v>
      </c>
      <c r="Q1924" s="6" t="s">
        <v>5011</v>
      </c>
      <c r="X1924" s="6">
        <v>388</v>
      </c>
      <c r="Y1924" s="6">
        <v>4016</v>
      </c>
      <c r="Z1924" s="6">
        <v>365</v>
      </c>
      <c r="AA1924" s="6">
        <v>8</v>
      </c>
      <c r="AB1924" s="6">
        <f>SUM(Table2026_09_25[[#This Row],[Number of in-person visits provided in reporting year.]:[Number of video/virtual visits provided in reporting year.]])</f>
        <v>4389</v>
      </c>
      <c r="AC1924" s="6" t="s">
        <v>8469</v>
      </c>
      <c r="AD1924" s="6">
        <v>24</v>
      </c>
      <c r="AE1924" s="6">
        <v>0</v>
      </c>
      <c r="AG1924" s="6">
        <v>56</v>
      </c>
      <c r="AI1924" s="6" t="s">
        <v>7240</v>
      </c>
      <c r="AJ1924" s="6" t="s">
        <v>43</v>
      </c>
      <c r="AK1924" s="6" t="s">
        <v>8483</v>
      </c>
      <c r="AL1924" s="26" t="s">
        <v>142</v>
      </c>
      <c r="AQ1924" s="6" t="s">
        <v>43</v>
      </c>
      <c r="AX1924" s="45" t="s">
        <v>2478</v>
      </c>
      <c r="AZ1924" s="6">
        <v>0</v>
      </c>
      <c r="BA1924" s="6">
        <v>0</v>
      </c>
      <c r="BB1924" s="45">
        <v>0</v>
      </c>
      <c r="BC1924" s="6">
        <v>0</v>
      </c>
      <c r="BD1924" s="6">
        <v>0</v>
      </c>
      <c r="BF1924" s="6">
        <v>0</v>
      </c>
      <c r="BG1924" s="45">
        <v>0</v>
      </c>
      <c r="BH1924" s="45">
        <v>0</v>
      </c>
      <c r="BI1924" s="6">
        <v>0</v>
      </c>
      <c r="BJ1924" s="6">
        <v>0</v>
      </c>
      <c r="BK1924" s="6">
        <v>0</v>
      </c>
      <c r="BL1924" s="45">
        <v>0</v>
      </c>
      <c r="BM1924" s="45">
        <v>0</v>
      </c>
      <c r="BN1924" s="6">
        <v>0</v>
      </c>
      <c r="BO1924" s="6">
        <v>0</v>
      </c>
      <c r="BP1924" s="6">
        <v>0</v>
      </c>
      <c r="BQ1924" s="6">
        <v>0</v>
      </c>
      <c r="BR1924" s="45">
        <v>0</v>
      </c>
      <c r="BT1924" s="45">
        <v>0</v>
      </c>
      <c r="BU1924" s="45">
        <v>0</v>
      </c>
      <c r="BX1924" s="6">
        <v>5.0999999999999996</v>
      </c>
      <c r="BZ1924" s="6">
        <f t="shared" si="90"/>
        <v>0</v>
      </c>
      <c r="CA1924" s="6">
        <f t="shared" si="91"/>
        <v>5.0999999999999996</v>
      </c>
      <c r="CC1924" s="63" t="s">
        <v>4687</v>
      </c>
      <c r="CD1924" s="6" t="s">
        <v>21</v>
      </c>
      <c r="CK1924" s="6" t="s">
        <v>5148</v>
      </c>
      <c r="DC1924" s="6" t="s">
        <v>4434</v>
      </c>
      <c r="DD1924" s="6" t="s">
        <v>3596</v>
      </c>
      <c r="DF1924" s="29">
        <f t="shared" si="92"/>
        <v>0</v>
      </c>
      <c r="DG1924" s="6">
        <v>1</v>
      </c>
    </row>
    <row r="1925" spans="1:111" ht="16" hidden="1" x14ac:dyDescent="0.2">
      <c r="A1925" s="6" t="s">
        <v>3838</v>
      </c>
      <c r="B1925" s="25"/>
      <c r="C1925" s="25"/>
      <c r="F1925" s="25"/>
      <c r="G1925" s="63" t="s">
        <v>3526</v>
      </c>
      <c r="H1925" s="6" t="s">
        <v>172</v>
      </c>
      <c r="L1925" s="6" t="s">
        <v>3839</v>
      </c>
      <c r="P1925" s="6" t="s">
        <v>292</v>
      </c>
      <c r="Q1925" s="6" t="s">
        <v>5011</v>
      </c>
      <c r="X1925" s="6">
        <v>143</v>
      </c>
      <c r="Y1925" s="6">
        <v>1149</v>
      </c>
      <c r="Z1925" s="6">
        <v>220</v>
      </c>
      <c r="AA1925" s="6">
        <v>0</v>
      </c>
      <c r="AB1925" s="6">
        <f>SUM(Table2026_09_25[[#This Row],[Number of in-person visits provided in reporting year.]:[Number of video/virtual visits provided in reporting year.]])</f>
        <v>1369</v>
      </c>
      <c r="AC1925" s="6" t="s">
        <v>8469</v>
      </c>
      <c r="AD1925" s="6">
        <v>0</v>
      </c>
      <c r="AE1925" s="6">
        <v>0</v>
      </c>
      <c r="AF1925" s="6" t="s">
        <v>4682</v>
      </c>
      <c r="AG1925" s="6">
        <v>45</v>
      </c>
      <c r="AI1925" s="6" t="s">
        <v>6330</v>
      </c>
      <c r="AJ1925" s="6" t="s">
        <v>5325</v>
      </c>
      <c r="AK1925" s="6" t="s">
        <v>8483</v>
      </c>
      <c r="AL1925" s="26" t="s">
        <v>1828</v>
      </c>
      <c r="AQ1925" s="6" t="s">
        <v>63</v>
      </c>
      <c r="AX1925" s="45" t="s">
        <v>2431</v>
      </c>
      <c r="AZ1925" s="6">
        <v>0.5</v>
      </c>
      <c r="BA1925" s="6">
        <v>0</v>
      </c>
      <c r="BB1925" s="45">
        <v>0</v>
      </c>
      <c r="BC1925" s="6">
        <v>0</v>
      </c>
      <c r="BD1925" s="6">
        <v>0</v>
      </c>
      <c r="BF1925" s="6">
        <v>0</v>
      </c>
      <c r="BG1925" s="45">
        <v>0.35</v>
      </c>
      <c r="BH1925" s="45">
        <v>0</v>
      </c>
      <c r="BI1925" s="6">
        <v>0</v>
      </c>
      <c r="BJ1925" s="6">
        <v>0.1</v>
      </c>
      <c r="BK1925" s="6">
        <v>0</v>
      </c>
      <c r="BL1925" s="45">
        <v>0.35</v>
      </c>
      <c r="BM1925" s="45">
        <v>0</v>
      </c>
      <c r="BN1925" s="6">
        <v>0</v>
      </c>
      <c r="BO1925" s="6">
        <v>0</v>
      </c>
      <c r="BP1925" s="6">
        <v>0.6</v>
      </c>
      <c r="BQ1925" s="6">
        <v>0</v>
      </c>
      <c r="BR1925" s="45">
        <v>0</v>
      </c>
      <c r="BT1925" s="45">
        <v>0</v>
      </c>
      <c r="BU1925" s="45">
        <v>0</v>
      </c>
      <c r="BX1925" s="6">
        <v>0</v>
      </c>
      <c r="BZ1925" s="6">
        <f t="shared" si="90"/>
        <v>1.9</v>
      </c>
      <c r="CA1925" s="6">
        <f t="shared" si="91"/>
        <v>1.4</v>
      </c>
      <c r="CC1925" s="63" t="s">
        <v>4687</v>
      </c>
      <c r="CD1925" s="6" t="s">
        <v>21</v>
      </c>
      <c r="CK1925" s="6" t="s">
        <v>7981</v>
      </c>
      <c r="DA1925" s="6" t="s">
        <v>3840</v>
      </c>
      <c r="DC1925" s="6" t="s">
        <v>4434</v>
      </c>
      <c r="DD1925" s="6" t="s">
        <v>3678</v>
      </c>
      <c r="DF1925" s="29">
        <f t="shared" si="92"/>
        <v>0</v>
      </c>
      <c r="DG1925" s="6">
        <v>1</v>
      </c>
    </row>
    <row r="1926" spans="1:111" ht="16" hidden="1" x14ac:dyDescent="0.2">
      <c r="A1926" s="6" t="s">
        <v>3841</v>
      </c>
      <c r="B1926" s="25"/>
      <c r="C1926" s="25"/>
      <c r="F1926" s="25"/>
      <c r="G1926" s="63" t="s">
        <v>3526</v>
      </c>
      <c r="H1926" s="6" t="s">
        <v>6652</v>
      </c>
      <c r="L1926" s="6" t="s">
        <v>3842</v>
      </c>
      <c r="P1926" s="6" t="s">
        <v>353</v>
      </c>
      <c r="Q1926" s="6" t="s">
        <v>4730</v>
      </c>
      <c r="X1926" s="6">
        <v>39</v>
      </c>
      <c r="Y1926" s="6">
        <v>0</v>
      </c>
      <c r="Z1926" s="6">
        <v>0</v>
      </c>
      <c r="AA1926" s="6">
        <v>0</v>
      </c>
      <c r="AB1926" s="6">
        <f>SUM(Table2026_09_25[[#This Row],[Number of in-person visits provided in reporting year.]:[Number of video/virtual visits provided in reporting year.]])</f>
        <v>0</v>
      </c>
      <c r="AC1926" s="6" t="s">
        <v>8469</v>
      </c>
      <c r="AD1926" s="6">
        <v>10</v>
      </c>
      <c r="AE1926" s="6">
        <v>100</v>
      </c>
      <c r="AF1926" s="6" t="s">
        <v>8026</v>
      </c>
      <c r="AG1926" s="6">
        <v>0</v>
      </c>
      <c r="AI1926" s="6" t="s">
        <v>6654</v>
      </c>
      <c r="AJ1926" s="6" t="s">
        <v>6655</v>
      </c>
      <c r="AK1926" s="6" t="s">
        <v>8483</v>
      </c>
      <c r="AL1926" s="26" t="s">
        <v>2578</v>
      </c>
      <c r="AQ1926" s="6" t="s">
        <v>107</v>
      </c>
      <c r="AX1926" s="45" t="s">
        <v>2431</v>
      </c>
      <c r="AZ1926" s="6">
        <v>0.2</v>
      </c>
      <c r="BA1926" s="6">
        <v>0</v>
      </c>
      <c r="BB1926" s="45">
        <v>0.1</v>
      </c>
      <c r="BC1926" s="6">
        <v>0</v>
      </c>
      <c r="BD1926" s="6">
        <v>0</v>
      </c>
      <c r="BF1926" s="6">
        <v>0</v>
      </c>
      <c r="BG1926" s="45">
        <v>0.8</v>
      </c>
      <c r="BH1926" s="45">
        <v>0.4</v>
      </c>
      <c r="BI1926" s="6">
        <v>0</v>
      </c>
      <c r="BJ1926" s="6">
        <v>0</v>
      </c>
      <c r="BK1926" s="6">
        <v>0.1</v>
      </c>
      <c r="BL1926" s="45">
        <v>0.8</v>
      </c>
      <c r="BM1926" s="45">
        <v>0.4</v>
      </c>
      <c r="BN1926" s="6">
        <v>0</v>
      </c>
      <c r="BO1926" s="6">
        <v>0</v>
      </c>
      <c r="BP1926" s="6">
        <v>5</v>
      </c>
      <c r="BQ1926" s="6">
        <v>5</v>
      </c>
      <c r="BR1926" s="45">
        <v>0.25</v>
      </c>
      <c r="BT1926" s="45">
        <v>0.2</v>
      </c>
      <c r="BU1926" s="45">
        <v>0.2</v>
      </c>
      <c r="BX1926" s="6">
        <v>0</v>
      </c>
      <c r="BZ1926" s="6">
        <f t="shared" si="90"/>
        <v>13.45</v>
      </c>
      <c r="CA1926" s="6">
        <f t="shared" si="91"/>
        <v>13.25</v>
      </c>
      <c r="CC1926" s="63" t="s">
        <v>4687</v>
      </c>
      <c r="CD1926" s="6" t="s">
        <v>21</v>
      </c>
      <c r="CK1926" s="6" t="s">
        <v>5148</v>
      </c>
      <c r="DC1926" s="6" t="s">
        <v>4434</v>
      </c>
      <c r="DD1926" s="6" t="s">
        <v>3231</v>
      </c>
      <c r="DF1926" s="29">
        <f t="shared" si="92"/>
        <v>0</v>
      </c>
      <c r="DG1926" s="6">
        <v>1</v>
      </c>
    </row>
    <row r="1927" spans="1:111" ht="16" hidden="1" x14ac:dyDescent="0.2">
      <c r="A1927" s="6" t="s">
        <v>3843</v>
      </c>
      <c r="B1927" s="25"/>
      <c r="C1927" s="25"/>
      <c r="F1927" s="25"/>
      <c r="G1927" s="63" t="s">
        <v>3526</v>
      </c>
      <c r="H1927" s="6" t="s">
        <v>7236</v>
      </c>
      <c r="L1927" s="6" t="s">
        <v>2583</v>
      </c>
      <c r="P1927" s="6" t="s">
        <v>353</v>
      </c>
      <c r="Q1927" s="6" t="s">
        <v>4730</v>
      </c>
      <c r="X1927" s="6">
        <v>931</v>
      </c>
      <c r="Y1927" s="6">
        <v>0</v>
      </c>
      <c r="Z1927" s="6">
        <v>0</v>
      </c>
      <c r="AA1927" s="6">
        <v>0</v>
      </c>
      <c r="AB1927" s="6">
        <f>SUM(Table2026_09_25[[#This Row],[Number of in-person visits provided in reporting year.]:[Number of video/virtual visits provided in reporting year.]])</f>
        <v>0</v>
      </c>
      <c r="AC1927" s="6" t="s">
        <v>8469</v>
      </c>
      <c r="AD1927" s="6">
        <v>66.599999999999994</v>
      </c>
      <c r="AE1927" s="6">
        <v>100</v>
      </c>
      <c r="AG1927" s="6">
        <v>6.5</v>
      </c>
      <c r="AI1927" s="6" t="s">
        <v>7240</v>
      </c>
      <c r="AJ1927" s="6" t="s">
        <v>43</v>
      </c>
      <c r="AK1927" s="6" t="s">
        <v>8483</v>
      </c>
      <c r="AL1927" s="26" t="s">
        <v>142</v>
      </c>
      <c r="AQ1927" s="6" t="s">
        <v>43</v>
      </c>
      <c r="AX1927" s="45" t="s">
        <v>18</v>
      </c>
      <c r="AZ1927" s="6">
        <v>0</v>
      </c>
      <c r="BA1927" s="6">
        <v>0</v>
      </c>
      <c r="BB1927" s="45">
        <v>0</v>
      </c>
      <c r="BC1927" s="6">
        <v>0</v>
      </c>
      <c r="BD1927" s="6">
        <v>0</v>
      </c>
      <c r="BF1927" s="6">
        <v>0</v>
      </c>
      <c r="BG1927" s="45">
        <v>0</v>
      </c>
      <c r="BH1927" s="45">
        <v>0</v>
      </c>
      <c r="BI1927" s="6">
        <v>0</v>
      </c>
      <c r="BJ1927" s="6">
        <v>0</v>
      </c>
      <c r="BK1927" s="6">
        <v>0</v>
      </c>
      <c r="BL1927" s="45">
        <v>0</v>
      </c>
      <c r="BM1927" s="45">
        <v>0</v>
      </c>
      <c r="BN1927" s="6">
        <v>0</v>
      </c>
      <c r="BO1927" s="6">
        <v>0</v>
      </c>
      <c r="BP1927" s="6">
        <v>0</v>
      </c>
      <c r="BQ1927" s="6">
        <v>0</v>
      </c>
      <c r="BR1927" s="45">
        <v>0</v>
      </c>
      <c r="BT1927" s="45">
        <v>0</v>
      </c>
      <c r="BU1927" s="45">
        <v>0</v>
      </c>
      <c r="BX1927" s="6">
        <v>0</v>
      </c>
      <c r="BZ1927" s="6">
        <f t="shared" si="90"/>
        <v>0</v>
      </c>
      <c r="CA1927" s="6">
        <f t="shared" si="91"/>
        <v>0</v>
      </c>
      <c r="CC1927" s="63" t="s">
        <v>4687</v>
      </c>
      <c r="CD1927" s="6" t="s">
        <v>21</v>
      </c>
      <c r="CK1927" s="6" t="s">
        <v>5148</v>
      </c>
      <c r="DC1927" s="6" t="s">
        <v>4434</v>
      </c>
      <c r="DD1927" s="6" t="s">
        <v>3596</v>
      </c>
      <c r="DF1927" s="29">
        <f t="shared" si="92"/>
        <v>0</v>
      </c>
      <c r="DG1927" s="6">
        <v>1</v>
      </c>
    </row>
    <row r="1928" spans="1:111" ht="16" hidden="1" x14ac:dyDescent="0.2">
      <c r="A1928" s="6" t="s">
        <v>3844</v>
      </c>
      <c r="B1928" s="25"/>
      <c r="C1928" s="25"/>
      <c r="F1928" s="25"/>
      <c r="G1928" s="63" t="s">
        <v>3526</v>
      </c>
      <c r="H1928" s="6" t="s">
        <v>2383</v>
      </c>
      <c r="L1928" s="6" t="s">
        <v>3845</v>
      </c>
      <c r="P1928" s="6" t="s">
        <v>353</v>
      </c>
      <c r="Q1928" s="6" t="s">
        <v>4730</v>
      </c>
      <c r="X1928" s="6">
        <v>140</v>
      </c>
      <c r="Y1928" s="6">
        <v>0</v>
      </c>
      <c r="Z1928" s="6">
        <v>0</v>
      </c>
      <c r="AA1928" s="6">
        <v>0</v>
      </c>
      <c r="AB1928" s="6">
        <f>SUM(Table2026_09_25[[#This Row],[Number of in-person visits provided in reporting year.]:[Number of video/virtual visits provided in reporting year.]])</f>
        <v>0</v>
      </c>
      <c r="AC1928" s="6" t="s">
        <v>8469</v>
      </c>
      <c r="AD1928" s="6">
        <v>26</v>
      </c>
      <c r="AE1928" s="6">
        <v>121</v>
      </c>
      <c r="AG1928" s="6">
        <v>2</v>
      </c>
      <c r="AI1928" s="6" t="s">
        <v>8280</v>
      </c>
      <c r="AJ1928" s="6" t="s">
        <v>106</v>
      </c>
      <c r="AK1928" s="6" t="s">
        <v>8483</v>
      </c>
      <c r="AL1928" s="26" t="s">
        <v>400</v>
      </c>
      <c r="AQ1928" s="6" t="s">
        <v>43</v>
      </c>
      <c r="AX1928" s="45" t="s">
        <v>18</v>
      </c>
      <c r="AZ1928" s="6">
        <v>0</v>
      </c>
      <c r="BA1928" s="6">
        <v>0</v>
      </c>
      <c r="BB1928" s="45">
        <v>0</v>
      </c>
      <c r="BC1928" s="6">
        <v>0</v>
      </c>
      <c r="BD1928" s="6">
        <v>0</v>
      </c>
      <c r="BF1928" s="6">
        <v>0</v>
      </c>
      <c r="BG1928" s="45">
        <v>0</v>
      </c>
      <c r="BH1928" s="45">
        <v>0</v>
      </c>
      <c r="BI1928" s="6">
        <v>0</v>
      </c>
      <c r="BJ1928" s="6">
        <v>0</v>
      </c>
      <c r="BK1928" s="6">
        <v>0</v>
      </c>
      <c r="BL1928" s="45">
        <v>0</v>
      </c>
      <c r="BM1928" s="45">
        <v>0</v>
      </c>
      <c r="BN1928" s="6">
        <v>0</v>
      </c>
      <c r="BO1928" s="6">
        <v>0</v>
      </c>
      <c r="BP1928" s="6">
        <v>0</v>
      </c>
      <c r="BQ1928" s="6">
        <v>0</v>
      </c>
      <c r="BR1928" s="45">
        <v>0</v>
      </c>
      <c r="BT1928" s="45">
        <v>0</v>
      </c>
      <c r="BU1928" s="45">
        <v>0</v>
      </c>
      <c r="BX1928" s="6">
        <v>0</v>
      </c>
      <c r="BZ1928" s="6">
        <f t="shared" si="90"/>
        <v>0</v>
      </c>
      <c r="CA1928" s="6">
        <f t="shared" si="91"/>
        <v>0</v>
      </c>
      <c r="CC1928" s="63" t="s">
        <v>4687</v>
      </c>
      <c r="CD1928" s="6" t="s">
        <v>21</v>
      </c>
      <c r="CK1928" s="6" t="s">
        <v>5148</v>
      </c>
      <c r="DC1928" s="6" t="s">
        <v>4434</v>
      </c>
      <c r="DD1928" s="6" t="s">
        <v>3596</v>
      </c>
      <c r="DF1928" s="29">
        <f t="shared" si="92"/>
        <v>0</v>
      </c>
      <c r="DG1928" s="6">
        <v>1</v>
      </c>
    </row>
    <row r="1929" spans="1:111" ht="16" hidden="1" x14ac:dyDescent="0.2">
      <c r="A1929" s="6" t="s">
        <v>3846</v>
      </c>
      <c r="B1929" s="25"/>
      <c r="C1929" s="25"/>
      <c r="F1929" s="25"/>
      <c r="G1929" s="63" t="s">
        <v>3526</v>
      </c>
      <c r="H1929" s="6" t="s">
        <v>226</v>
      </c>
      <c r="L1929" s="6" t="s">
        <v>2682</v>
      </c>
      <c r="P1929" s="6" t="s">
        <v>353</v>
      </c>
      <c r="Q1929" s="6" t="s">
        <v>4730</v>
      </c>
      <c r="X1929" s="6">
        <v>84</v>
      </c>
      <c r="Y1929" s="6">
        <v>0</v>
      </c>
      <c r="Z1929" s="6">
        <v>0</v>
      </c>
      <c r="AA1929" s="6">
        <v>0</v>
      </c>
      <c r="AB1929" s="6">
        <f>SUM(Table2026_09_25[[#This Row],[Number of in-person visits provided in reporting year.]:[Number of video/virtual visits provided in reporting year.]])</f>
        <v>0</v>
      </c>
      <c r="AC1929" s="6" t="s">
        <v>8469</v>
      </c>
      <c r="AD1929" s="6">
        <v>5</v>
      </c>
      <c r="AE1929" s="6">
        <v>78</v>
      </c>
      <c r="AF1929" s="6" t="s">
        <v>8026</v>
      </c>
      <c r="AG1929" s="6">
        <v>1</v>
      </c>
      <c r="AI1929" s="6" t="s">
        <v>7145</v>
      </c>
      <c r="AJ1929" s="6" t="s">
        <v>7146</v>
      </c>
      <c r="AK1929" s="6" t="s">
        <v>8483</v>
      </c>
      <c r="AL1929" s="26" t="s">
        <v>227</v>
      </c>
      <c r="AQ1929" s="6" t="s">
        <v>63</v>
      </c>
      <c r="AX1929" s="45" t="s">
        <v>2431</v>
      </c>
      <c r="AZ1929" s="6">
        <v>0</v>
      </c>
      <c r="BA1929" s="6">
        <v>0.2</v>
      </c>
      <c r="BB1929" s="45">
        <v>0</v>
      </c>
      <c r="BC1929" s="6">
        <v>0</v>
      </c>
      <c r="BD1929" s="6">
        <v>0</v>
      </c>
      <c r="BF1929" s="6">
        <v>0</v>
      </c>
      <c r="BG1929" s="45">
        <v>0</v>
      </c>
      <c r="BH1929" s="45">
        <v>0</v>
      </c>
      <c r="BI1929" s="6">
        <v>0</v>
      </c>
      <c r="BJ1929" s="6">
        <v>0</v>
      </c>
      <c r="BK1929" s="6">
        <v>0</v>
      </c>
      <c r="BL1929" s="45">
        <v>0</v>
      </c>
      <c r="BM1929" s="45">
        <v>0</v>
      </c>
      <c r="BN1929" s="6">
        <v>0</v>
      </c>
      <c r="BO1929" s="6">
        <v>0</v>
      </c>
      <c r="BP1929" s="6">
        <v>0</v>
      </c>
      <c r="BQ1929" s="6">
        <v>0</v>
      </c>
      <c r="BR1929" s="45">
        <v>0</v>
      </c>
      <c r="BT1929" s="45">
        <v>0</v>
      </c>
      <c r="BU1929" s="45">
        <v>0</v>
      </c>
      <c r="BX1929" s="6">
        <v>0</v>
      </c>
      <c r="BZ1929" s="6">
        <f t="shared" si="90"/>
        <v>0.2</v>
      </c>
      <c r="CA1929" s="6">
        <f t="shared" si="91"/>
        <v>0</v>
      </c>
      <c r="CC1929" s="63" t="s">
        <v>21</v>
      </c>
      <c r="CD1929" s="6" t="s">
        <v>3583</v>
      </c>
      <c r="CK1929" s="6" t="s">
        <v>7981</v>
      </c>
      <c r="DC1929" s="6" t="s">
        <v>4434</v>
      </c>
      <c r="DD1929" s="6" t="s">
        <v>2605</v>
      </c>
      <c r="DF1929" s="29">
        <f t="shared" si="92"/>
        <v>0</v>
      </c>
      <c r="DG1929" s="6">
        <v>1</v>
      </c>
    </row>
    <row r="1930" spans="1:111" ht="16" hidden="1" x14ac:dyDescent="0.2">
      <c r="A1930" s="6" t="s">
        <v>3847</v>
      </c>
      <c r="B1930" s="25"/>
      <c r="C1930" s="25"/>
      <c r="F1930" s="25"/>
      <c r="G1930" s="63" t="s">
        <v>3526</v>
      </c>
      <c r="H1930" s="6" t="s">
        <v>7682</v>
      </c>
      <c r="L1930" s="6" t="s">
        <v>375</v>
      </c>
      <c r="P1930" s="6" t="s">
        <v>353</v>
      </c>
      <c r="Q1930" s="6" t="s">
        <v>4730</v>
      </c>
      <c r="X1930" s="6">
        <v>233</v>
      </c>
      <c r="Y1930" s="6">
        <v>0</v>
      </c>
      <c r="Z1930" s="6">
        <v>0</v>
      </c>
      <c r="AA1930" s="6">
        <v>0</v>
      </c>
      <c r="AB1930" s="6">
        <f>SUM(Table2026_09_25[[#This Row],[Number of in-person visits provided in reporting year.]:[Number of video/virtual visits provided in reporting year.]])</f>
        <v>0</v>
      </c>
      <c r="AC1930" s="6" t="s">
        <v>8469</v>
      </c>
      <c r="AD1930" s="6">
        <v>30</v>
      </c>
      <c r="AE1930" s="6">
        <v>99.2</v>
      </c>
      <c r="AF1930" s="6" t="s">
        <v>8026</v>
      </c>
      <c r="AG1930" s="6">
        <v>9.1</v>
      </c>
      <c r="AI1930" s="6" t="s">
        <v>7688</v>
      </c>
      <c r="AJ1930" s="6" t="s">
        <v>7623</v>
      </c>
      <c r="AK1930" s="6" t="s">
        <v>8483</v>
      </c>
      <c r="AL1930" s="26" t="s">
        <v>308</v>
      </c>
      <c r="AQ1930" s="6" t="s">
        <v>63</v>
      </c>
      <c r="AX1930" s="45" t="s">
        <v>2431</v>
      </c>
      <c r="AZ1930" s="6">
        <v>2</v>
      </c>
      <c r="BA1930" s="6">
        <v>0</v>
      </c>
      <c r="BB1930" s="45">
        <v>0</v>
      </c>
      <c r="BC1930" s="6">
        <v>0</v>
      </c>
      <c r="BD1930" s="6">
        <v>0</v>
      </c>
      <c r="BF1930" s="6">
        <v>0</v>
      </c>
      <c r="BG1930" s="45">
        <v>2.1</v>
      </c>
      <c r="BH1930" s="45">
        <v>1.5</v>
      </c>
      <c r="BI1930" s="6">
        <v>0</v>
      </c>
      <c r="BJ1930" s="6">
        <v>2.4500000000000002</v>
      </c>
      <c r="BK1930" s="6">
        <v>0</v>
      </c>
      <c r="BL1930" s="45">
        <v>2.7</v>
      </c>
      <c r="BM1930" s="45">
        <v>1.5</v>
      </c>
      <c r="BN1930" s="6">
        <v>0</v>
      </c>
      <c r="BO1930" s="6">
        <v>0</v>
      </c>
      <c r="BP1930" s="6">
        <v>10.96</v>
      </c>
      <c r="BQ1930" s="6">
        <v>12.86</v>
      </c>
      <c r="BR1930" s="45">
        <v>1.4</v>
      </c>
      <c r="BT1930" s="45">
        <v>0.6</v>
      </c>
      <c r="BU1930" s="45">
        <v>0</v>
      </c>
      <c r="BX1930" s="6">
        <v>1.7</v>
      </c>
      <c r="BY1930" s="6" t="s">
        <v>3848</v>
      </c>
      <c r="BZ1930" s="6">
        <f t="shared" si="90"/>
        <v>38.07</v>
      </c>
      <c r="CA1930" s="6">
        <f t="shared" si="91"/>
        <v>37.770000000000003</v>
      </c>
      <c r="CC1930" s="63" t="s">
        <v>4753</v>
      </c>
      <c r="CD1930" s="6" t="s">
        <v>2679</v>
      </c>
      <c r="CK1930" s="6" t="s">
        <v>5148</v>
      </c>
      <c r="DA1930" s="6" t="s">
        <v>3849</v>
      </c>
      <c r="DC1930" s="6" t="s">
        <v>4434</v>
      </c>
      <c r="DD1930" s="6" t="s">
        <v>311</v>
      </c>
      <c r="DF1930" s="29">
        <f t="shared" si="92"/>
        <v>0</v>
      </c>
      <c r="DG1930" s="6">
        <v>1</v>
      </c>
    </row>
    <row r="1931" spans="1:111" ht="16" x14ac:dyDescent="0.2">
      <c r="A1931" s="6" t="s">
        <v>3850</v>
      </c>
      <c r="B1931" s="25"/>
      <c r="C1931" s="25"/>
      <c r="F1931" s="25"/>
      <c r="G1931" s="63" t="s">
        <v>3526</v>
      </c>
      <c r="H1931" s="6" t="s">
        <v>5750</v>
      </c>
      <c r="L1931" s="6" t="s">
        <v>3243</v>
      </c>
      <c r="P1931" s="6" t="s">
        <v>353</v>
      </c>
      <c r="Q1931" s="6" t="s">
        <v>4730</v>
      </c>
      <c r="X1931" s="6">
        <v>437</v>
      </c>
      <c r="Y1931" s="6">
        <v>0</v>
      </c>
      <c r="Z1931" s="6">
        <v>0</v>
      </c>
      <c r="AA1931" s="6">
        <v>0</v>
      </c>
      <c r="AB1931" s="6">
        <f>SUM(Table2026_09_25[[#This Row],[Number of in-person visits provided in reporting year.]:[Number of video/virtual visits provided in reporting year.]])</f>
        <v>0</v>
      </c>
      <c r="AC1931" s="6" t="s">
        <v>8469</v>
      </c>
      <c r="AD1931" s="6">
        <v>32</v>
      </c>
      <c r="AE1931" s="6">
        <v>0.96</v>
      </c>
      <c r="AF1931" s="6" t="s">
        <v>4682</v>
      </c>
      <c r="AG1931" s="6">
        <v>4</v>
      </c>
      <c r="AI1931" s="6" t="s">
        <v>5755</v>
      </c>
      <c r="AJ1931" s="6" t="s">
        <v>43</v>
      </c>
      <c r="AK1931" s="6" t="s">
        <v>8483</v>
      </c>
      <c r="AL1931" s="26" t="s">
        <v>112</v>
      </c>
      <c r="AQ1931" s="6" t="s">
        <v>43</v>
      </c>
      <c r="AX1931" s="45" t="s">
        <v>2431</v>
      </c>
      <c r="AZ1931" s="6">
        <v>0.91</v>
      </c>
      <c r="BA1931" s="6">
        <v>0</v>
      </c>
      <c r="BB1931" s="45">
        <v>0</v>
      </c>
      <c r="BC1931" s="6">
        <v>0</v>
      </c>
      <c r="BD1931" s="6">
        <v>0</v>
      </c>
      <c r="BF1931" s="6">
        <v>0</v>
      </c>
      <c r="BG1931" s="45">
        <v>0</v>
      </c>
      <c r="BH1931" s="45">
        <v>0</v>
      </c>
      <c r="BI1931" s="6">
        <v>0</v>
      </c>
      <c r="BJ1931" s="6">
        <v>0.19</v>
      </c>
      <c r="BK1931" s="6">
        <v>0</v>
      </c>
      <c r="BL1931" s="45">
        <v>0</v>
      </c>
      <c r="BM1931" s="45">
        <v>0</v>
      </c>
      <c r="BN1931" s="6">
        <v>0</v>
      </c>
      <c r="BO1931" s="6">
        <v>0</v>
      </c>
      <c r="BP1931" s="6">
        <v>6.72</v>
      </c>
      <c r="BQ1931" s="6">
        <v>9.93</v>
      </c>
      <c r="BR1931" s="45">
        <v>0</v>
      </c>
      <c r="BT1931" s="45">
        <v>0</v>
      </c>
      <c r="BU1931" s="45">
        <v>0</v>
      </c>
      <c r="BX1931" s="6">
        <v>0.26</v>
      </c>
      <c r="BZ1931" s="6">
        <f t="shared" si="90"/>
        <v>17.75</v>
      </c>
      <c r="CA1931" s="6">
        <f t="shared" si="91"/>
        <v>17.100000000000001</v>
      </c>
      <c r="CC1931" s="63" t="s">
        <v>4687</v>
      </c>
      <c r="CD1931" s="6" t="s">
        <v>21</v>
      </c>
      <c r="CK1931" s="6" t="s">
        <v>5148</v>
      </c>
      <c r="DC1931" s="6" t="s">
        <v>4434</v>
      </c>
      <c r="DD1931" s="6" t="s">
        <v>3231</v>
      </c>
      <c r="DF1931" s="29">
        <f t="shared" si="92"/>
        <v>1</v>
      </c>
      <c r="DG1931" s="6">
        <v>1</v>
      </c>
    </row>
    <row r="1932" spans="1:111" ht="16" hidden="1" x14ac:dyDescent="0.2">
      <c r="A1932" s="6" t="s">
        <v>3851</v>
      </c>
      <c r="B1932" s="25"/>
      <c r="C1932" s="25"/>
      <c r="F1932" s="25"/>
      <c r="G1932" s="63" t="s">
        <v>3526</v>
      </c>
      <c r="H1932" s="6" t="s">
        <v>4726</v>
      </c>
      <c r="L1932" s="6" t="s">
        <v>3567</v>
      </c>
      <c r="P1932" s="6" t="s">
        <v>353</v>
      </c>
      <c r="Q1932" s="6" t="s">
        <v>4730</v>
      </c>
      <c r="X1932" s="6">
        <v>413</v>
      </c>
      <c r="Y1932" s="6">
        <v>0</v>
      </c>
      <c r="Z1932" s="6">
        <v>0</v>
      </c>
      <c r="AA1932" s="6">
        <v>0</v>
      </c>
      <c r="AB1932" s="6">
        <f>SUM(Table2026_09_25[[#This Row],[Number of in-person visits provided in reporting year.]:[Number of video/virtual visits provided in reporting year.]])</f>
        <v>0</v>
      </c>
      <c r="AC1932" s="6" t="s">
        <v>8469</v>
      </c>
      <c r="AD1932" s="6">
        <v>25</v>
      </c>
      <c r="AE1932" s="6">
        <v>102</v>
      </c>
      <c r="AF1932" s="6" t="s">
        <v>8026</v>
      </c>
      <c r="AG1932" s="6">
        <v>1.8</v>
      </c>
      <c r="AI1932" s="6" t="s">
        <v>1574</v>
      </c>
      <c r="AJ1932" s="6" t="s">
        <v>43</v>
      </c>
      <c r="AK1932" s="6" t="s">
        <v>8483</v>
      </c>
      <c r="AL1932" s="26" t="s">
        <v>348</v>
      </c>
      <c r="AQ1932" s="6" t="s">
        <v>43</v>
      </c>
      <c r="AX1932" s="45" t="s">
        <v>18</v>
      </c>
      <c r="AZ1932" s="6">
        <v>1</v>
      </c>
      <c r="BA1932" s="6">
        <v>0</v>
      </c>
      <c r="BB1932" s="45">
        <v>0.5</v>
      </c>
      <c r="BC1932" s="6">
        <v>0.6</v>
      </c>
      <c r="BD1932" s="6">
        <v>0</v>
      </c>
      <c r="BF1932" s="6">
        <v>0</v>
      </c>
      <c r="BG1932" s="45">
        <v>3</v>
      </c>
      <c r="BH1932" s="45">
        <v>1</v>
      </c>
      <c r="BI1932" s="6">
        <v>0</v>
      </c>
      <c r="BJ1932" s="6">
        <v>4.2</v>
      </c>
      <c r="BK1932" s="6">
        <v>0.4</v>
      </c>
      <c r="BL1932" s="45">
        <v>4</v>
      </c>
      <c r="BM1932" s="45">
        <v>2.5</v>
      </c>
      <c r="BN1932" s="6">
        <v>1</v>
      </c>
      <c r="BO1932" s="6">
        <v>0</v>
      </c>
      <c r="BP1932" s="6">
        <v>12.4</v>
      </c>
      <c r="BQ1932" s="6">
        <v>12.5</v>
      </c>
      <c r="BR1932" s="45">
        <v>1.5</v>
      </c>
      <c r="BT1932" s="45">
        <v>0.5</v>
      </c>
      <c r="BU1932" s="45">
        <v>0</v>
      </c>
      <c r="BX1932" s="6">
        <v>2.1</v>
      </c>
      <c r="BY1932" s="6" t="s">
        <v>3852</v>
      </c>
      <c r="BZ1932" s="6">
        <f t="shared" si="90"/>
        <v>45.1</v>
      </c>
      <c r="CA1932" s="6">
        <f t="shared" si="91"/>
        <v>44.6</v>
      </c>
      <c r="CC1932" s="63" t="s">
        <v>4753</v>
      </c>
      <c r="CD1932" s="6" t="s">
        <v>987</v>
      </c>
      <c r="CK1932" s="6" t="s">
        <v>7981</v>
      </c>
      <c r="DC1932" s="6" t="s">
        <v>4434</v>
      </c>
      <c r="DD1932" s="6" t="s">
        <v>351</v>
      </c>
      <c r="DF1932" s="29">
        <f t="shared" si="92"/>
        <v>0</v>
      </c>
      <c r="DG1932" s="6">
        <v>1</v>
      </c>
    </row>
    <row r="1933" spans="1:111" ht="16" hidden="1" x14ac:dyDescent="0.2">
      <c r="A1933" s="6" t="s">
        <v>3853</v>
      </c>
      <c r="B1933" s="25"/>
      <c r="C1933" s="25"/>
      <c r="F1933" s="25"/>
      <c r="G1933" s="63" t="s">
        <v>3526</v>
      </c>
      <c r="H1933" s="6" t="s">
        <v>5696</v>
      </c>
      <c r="L1933" s="6" t="s">
        <v>3854</v>
      </c>
      <c r="P1933" s="6" t="s">
        <v>353</v>
      </c>
      <c r="Q1933" s="6" t="s">
        <v>4730</v>
      </c>
      <c r="X1933" s="6">
        <v>150</v>
      </c>
      <c r="Y1933" s="6">
        <v>600</v>
      </c>
      <c r="Z1933" s="6">
        <v>0</v>
      </c>
      <c r="AA1933" s="6">
        <v>0</v>
      </c>
      <c r="AB1933" s="6">
        <f>SUM(Table2026_09_25[[#This Row],[Number of in-person visits provided in reporting year.]:[Number of video/virtual visits provided in reporting year.]])</f>
        <v>600</v>
      </c>
      <c r="AC1933" s="6" t="s">
        <v>8469</v>
      </c>
      <c r="AD1933" s="6">
        <v>18</v>
      </c>
      <c r="AE1933" s="6">
        <v>12</v>
      </c>
      <c r="AG1933" s="6">
        <v>4</v>
      </c>
      <c r="AI1933" s="6" t="s">
        <v>5700</v>
      </c>
      <c r="AJ1933" s="6" t="s">
        <v>512</v>
      </c>
      <c r="AK1933" s="6" t="s">
        <v>8483</v>
      </c>
      <c r="AL1933" s="26" t="s">
        <v>187</v>
      </c>
      <c r="AQ1933" s="6" t="s">
        <v>544</v>
      </c>
      <c r="AX1933" s="45" t="s">
        <v>2431</v>
      </c>
      <c r="AZ1933" s="6">
        <v>1</v>
      </c>
      <c r="BA1933" s="6">
        <v>0</v>
      </c>
      <c r="BB1933" s="45">
        <v>0.5</v>
      </c>
      <c r="BC1933" s="6">
        <v>0.5</v>
      </c>
      <c r="BD1933" s="6">
        <v>0</v>
      </c>
      <c r="BF1933" s="6">
        <v>0</v>
      </c>
      <c r="BG1933" s="45">
        <v>2</v>
      </c>
      <c r="BH1933" s="45">
        <v>1</v>
      </c>
      <c r="BI1933" s="6">
        <v>0</v>
      </c>
      <c r="BJ1933" s="6">
        <v>0</v>
      </c>
      <c r="BK1933" s="6">
        <v>1</v>
      </c>
      <c r="BL1933" s="45">
        <v>2</v>
      </c>
      <c r="BM1933" s="45">
        <v>1</v>
      </c>
      <c r="BN1933" s="6">
        <v>0</v>
      </c>
      <c r="BO1933" s="6">
        <v>0</v>
      </c>
      <c r="BP1933" s="6">
        <v>12</v>
      </c>
      <c r="BQ1933" s="6">
        <v>10</v>
      </c>
      <c r="BR1933" s="45">
        <v>1</v>
      </c>
      <c r="BT1933" s="45">
        <v>0.2</v>
      </c>
      <c r="BU1933" s="45">
        <v>0.6</v>
      </c>
      <c r="BX1933" s="6">
        <v>0</v>
      </c>
      <c r="BZ1933" s="6">
        <f t="shared" si="90"/>
        <v>32.800000000000004</v>
      </c>
      <c r="CA1933" s="6">
        <f t="shared" si="91"/>
        <v>31.3</v>
      </c>
      <c r="CC1933" s="63" t="s">
        <v>4687</v>
      </c>
      <c r="CD1933" s="6" t="s">
        <v>3855</v>
      </c>
      <c r="CK1933" s="6" t="s">
        <v>5148</v>
      </c>
      <c r="DC1933" s="6" t="s">
        <v>4434</v>
      </c>
      <c r="DD1933" s="6" t="s">
        <v>3856</v>
      </c>
      <c r="DF1933" s="29">
        <f t="shared" si="92"/>
        <v>0</v>
      </c>
      <c r="DG1933" s="6">
        <v>1</v>
      </c>
    </row>
    <row r="1934" spans="1:111" ht="16" hidden="1" x14ac:dyDescent="0.2">
      <c r="A1934" s="6" t="s">
        <v>3857</v>
      </c>
      <c r="B1934" s="25"/>
      <c r="C1934" s="25"/>
      <c r="F1934" s="25"/>
      <c r="G1934" s="63" t="s">
        <v>3526</v>
      </c>
      <c r="H1934" s="6" t="s">
        <v>3522</v>
      </c>
      <c r="L1934" s="6" t="s">
        <v>2583</v>
      </c>
      <c r="P1934" s="6" t="s">
        <v>353</v>
      </c>
      <c r="Q1934" s="6" t="s">
        <v>4730</v>
      </c>
      <c r="X1934" s="6">
        <v>45</v>
      </c>
      <c r="Y1934" s="6">
        <v>0</v>
      </c>
      <c r="Z1934" s="6">
        <v>0</v>
      </c>
      <c r="AA1934" s="6">
        <v>0</v>
      </c>
      <c r="AB1934" s="6">
        <f>SUM(Table2026_09_25[[#This Row],[Number of in-person visits provided in reporting year.]:[Number of video/virtual visits provided in reporting year.]])</f>
        <v>0</v>
      </c>
      <c r="AC1934" s="6" t="s">
        <v>8469</v>
      </c>
      <c r="AD1934" s="6">
        <v>0</v>
      </c>
      <c r="AE1934" s="6">
        <v>0</v>
      </c>
      <c r="AG1934" s="6">
        <v>4.8</v>
      </c>
      <c r="AI1934" s="6" t="s">
        <v>5144</v>
      </c>
      <c r="AJ1934" s="6" t="s">
        <v>43</v>
      </c>
      <c r="AK1934" s="6" t="s">
        <v>8483</v>
      </c>
      <c r="AL1934" s="26" t="s">
        <v>3858</v>
      </c>
      <c r="AQ1934" s="6" t="s">
        <v>43</v>
      </c>
      <c r="AX1934" s="45" t="s">
        <v>18</v>
      </c>
      <c r="AZ1934" s="6">
        <v>0</v>
      </c>
      <c r="BA1934" s="6">
        <v>0</v>
      </c>
      <c r="BB1934" s="45">
        <v>0</v>
      </c>
      <c r="BC1934" s="6">
        <v>0</v>
      </c>
      <c r="BD1934" s="6">
        <v>0</v>
      </c>
      <c r="BF1934" s="6">
        <v>0</v>
      </c>
      <c r="BG1934" s="45">
        <v>0</v>
      </c>
      <c r="BH1934" s="45">
        <v>0</v>
      </c>
      <c r="BI1934" s="6">
        <v>0</v>
      </c>
      <c r="BJ1934" s="6">
        <v>0</v>
      </c>
      <c r="BK1934" s="6">
        <v>0</v>
      </c>
      <c r="BL1934" s="45">
        <v>0</v>
      </c>
      <c r="BM1934" s="45">
        <v>0</v>
      </c>
      <c r="BN1934" s="6">
        <v>0</v>
      </c>
      <c r="BO1934" s="6">
        <v>0</v>
      </c>
      <c r="BP1934" s="6">
        <v>0</v>
      </c>
      <c r="BQ1934" s="6">
        <v>0</v>
      </c>
      <c r="BR1934" s="45">
        <v>0</v>
      </c>
      <c r="BT1934" s="45">
        <v>0</v>
      </c>
      <c r="BU1934" s="45">
        <v>0</v>
      </c>
      <c r="BX1934" s="6">
        <v>0</v>
      </c>
      <c r="BZ1934" s="6">
        <f t="shared" si="90"/>
        <v>0</v>
      </c>
      <c r="CA1934" s="6">
        <f t="shared" si="91"/>
        <v>0</v>
      </c>
      <c r="CC1934" s="63" t="s">
        <v>4687</v>
      </c>
      <c r="CD1934" s="6" t="s">
        <v>21</v>
      </c>
      <c r="CK1934" s="6" t="s">
        <v>5148</v>
      </c>
      <c r="DC1934" s="6" t="s">
        <v>4434</v>
      </c>
      <c r="DD1934" s="6" t="s">
        <v>3596</v>
      </c>
      <c r="DF1934" s="29">
        <f t="shared" si="92"/>
        <v>0</v>
      </c>
      <c r="DG1934" s="6">
        <v>1</v>
      </c>
    </row>
    <row r="1935" spans="1:111" ht="16" hidden="1" x14ac:dyDescent="0.2">
      <c r="A1935" s="6" t="s">
        <v>3859</v>
      </c>
      <c r="B1935" s="25"/>
      <c r="C1935" s="25"/>
      <c r="F1935" s="25"/>
      <c r="G1935" s="63" t="s">
        <v>3526</v>
      </c>
      <c r="H1935" s="6" t="s">
        <v>7663</v>
      </c>
      <c r="L1935" s="6" t="s">
        <v>3860</v>
      </c>
      <c r="P1935" s="6" t="s">
        <v>95</v>
      </c>
      <c r="Q1935" s="6" t="s">
        <v>4773</v>
      </c>
      <c r="X1935" s="6">
        <v>441</v>
      </c>
      <c r="Y1935" s="6">
        <v>343</v>
      </c>
      <c r="Z1935" s="6">
        <v>23</v>
      </c>
      <c r="AA1935" s="6">
        <v>167</v>
      </c>
      <c r="AB1935" s="6">
        <f>SUM(Table2026_09_25[[#This Row],[Number of in-person visits provided in reporting year.]:[Number of video/virtual visits provided in reporting year.]])</f>
        <v>533</v>
      </c>
      <c r="AC1935" s="6" t="s">
        <v>8469</v>
      </c>
      <c r="AD1935" s="6">
        <v>0</v>
      </c>
      <c r="AE1935" s="6">
        <v>0</v>
      </c>
      <c r="AF1935" s="6" t="s">
        <v>4682</v>
      </c>
      <c r="AG1935" s="6">
        <v>65</v>
      </c>
      <c r="AI1935" s="6" t="s">
        <v>7668</v>
      </c>
      <c r="AJ1935" s="6" t="s">
        <v>512</v>
      </c>
      <c r="AK1935" s="6" t="s">
        <v>8483</v>
      </c>
      <c r="AL1935" s="26" t="s">
        <v>511</v>
      </c>
      <c r="AQ1935" s="6" t="s">
        <v>544</v>
      </c>
      <c r="AX1935" s="45" t="s">
        <v>2431</v>
      </c>
      <c r="AZ1935" s="6">
        <v>0.8</v>
      </c>
      <c r="BA1935" s="6">
        <v>0</v>
      </c>
      <c r="BB1935" s="45">
        <v>0</v>
      </c>
      <c r="BC1935" s="6">
        <v>1.4</v>
      </c>
      <c r="BD1935" s="6">
        <v>0</v>
      </c>
      <c r="BF1935" s="6">
        <v>0</v>
      </c>
      <c r="BG1935" s="45">
        <v>0</v>
      </c>
      <c r="BH1935" s="45">
        <v>0</v>
      </c>
      <c r="BI1935" s="6">
        <v>0</v>
      </c>
      <c r="BJ1935" s="6">
        <v>0</v>
      </c>
      <c r="BK1935" s="6">
        <v>0</v>
      </c>
      <c r="BL1935" s="45">
        <v>0</v>
      </c>
      <c r="BM1935" s="45">
        <v>0</v>
      </c>
      <c r="BN1935" s="6">
        <v>0</v>
      </c>
      <c r="BO1935" s="6">
        <v>0</v>
      </c>
      <c r="BP1935" s="6">
        <v>0</v>
      </c>
      <c r="BQ1935" s="6">
        <v>1.8</v>
      </c>
      <c r="BR1935" s="45">
        <v>0</v>
      </c>
      <c r="BT1935" s="45">
        <v>0</v>
      </c>
      <c r="BU1935" s="45">
        <v>0</v>
      </c>
      <c r="BX1935" s="6">
        <v>0</v>
      </c>
      <c r="BZ1935" s="6">
        <f t="shared" si="90"/>
        <v>4</v>
      </c>
      <c r="CA1935" s="6">
        <f t="shared" si="91"/>
        <v>1.8</v>
      </c>
      <c r="CC1935" s="63" t="s">
        <v>4753</v>
      </c>
      <c r="CD1935" s="6" t="s">
        <v>21</v>
      </c>
      <c r="CK1935" s="6" t="s">
        <v>5148</v>
      </c>
      <c r="DC1935" s="6" t="s">
        <v>4434</v>
      </c>
      <c r="DD1935" s="6" t="s">
        <v>3862</v>
      </c>
      <c r="DF1935" s="29">
        <f t="shared" si="92"/>
        <v>0</v>
      </c>
      <c r="DG1935" s="6">
        <v>1</v>
      </c>
    </row>
    <row r="1936" spans="1:111" ht="16" hidden="1" x14ac:dyDescent="0.2">
      <c r="A1936" s="6" t="s">
        <v>3863</v>
      </c>
      <c r="B1936" s="25"/>
      <c r="C1936" s="25"/>
      <c r="F1936" s="25"/>
      <c r="G1936" s="63" t="s">
        <v>3526</v>
      </c>
      <c r="H1936" s="6" t="s">
        <v>8231</v>
      </c>
      <c r="L1936" s="6" t="s">
        <v>2699</v>
      </c>
      <c r="P1936" s="6" t="s">
        <v>95</v>
      </c>
      <c r="Q1936" s="6" t="s">
        <v>4773</v>
      </c>
      <c r="X1936" s="6">
        <v>769</v>
      </c>
      <c r="Y1936" s="6">
        <v>3778</v>
      </c>
      <c r="Z1936" s="6">
        <v>479</v>
      </c>
      <c r="AA1936" s="6">
        <v>79</v>
      </c>
      <c r="AB1936" s="6">
        <f>SUM(Table2026_09_25[[#This Row],[Number of in-person visits provided in reporting year.]:[Number of video/virtual visits provided in reporting year.]])</f>
        <v>4336</v>
      </c>
      <c r="AC1936" s="6" t="s">
        <v>8469</v>
      </c>
      <c r="AD1936" s="6">
        <v>0</v>
      </c>
      <c r="AE1936" s="6">
        <v>0</v>
      </c>
      <c r="AG1936" s="6">
        <v>75</v>
      </c>
      <c r="AI1936" s="6" t="s">
        <v>8232</v>
      </c>
      <c r="AJ1936" s="6" t="s">
        <v>43</v>
      </c>
      <c r="AK1936" s="6" t="s">
        <v>8483</v>
      </c>
      <c r="AL1936" s="26" t="s">
        <v>2768</v>
      </c>
      <c r="AQ1936" s="6" t="s">
        <v>43</v>
      </c>
      <c r="AX1936" s="45" t="s">
        <v>2478</v>
      </c>
      <c r="AZ1936" s="6">
        <v>0</v>
      </c>
      <c r="BA1936" s="6">
        <v>0</v>
      </c>
      <c r="BB1936" s="45">
        <v>0</v>
      </c>
      <c r="BC1936" s="6">
        <v>3</v>
      </c>
      <c r="BD1936" s="6">
        <v>0</v>
      </c>
      <c r="BF1936" s="6">
        <v>0</v>
      </c>
      <c r="BG1936" s="45">
        <v>0</v>
      </c>
      <c r="BH1936" s="45">
        <v>0</v>
      </c>
      <c r="BI1936" s="6">
        <v>0</v>
      </c>
      <c r="BJ1936" s="6">
        <v>0</v>
      </c>
      <c r="BK1936" s="6">
        <v>0</v>
      </c>
      <c r="BL1936" s="45">
        <v>0</v>
      </c>
      <c r="BM1936" s="45">
        <v>0</v>
      </c>
      <c r="BN1936" s="6">
        <v>0</v>
      </c>
      <c r="BO1936" s="6">
        <v>0</v>
      </c>
      <c r="BP1936" s="6">
        <v>0</v>
      </c>
      <c r="BQ1936" s="6">
        <v>0</v>
      </c>
      <c r="BR1936" s="45">
        <v>0</v>
      </c>
      <c r="BT1936" s="45">
        <v>0</v>
      </c>
      <c r="BU1936" s="45">
        <v>0</v>
      </c>
      <c r="BX1936" s="6">
        <v>4</v>
      </c>
      <c r="BZ1936" s="6">
        <f t="shared" si="90"/>
        <v>3</v>
      </c>
      <c r="CA1936" s="6">
        <f t="shared" si="91"/>
        <v>4</v>
      </c>
      <c r="CC1936" s="63" t="s">
        <v>4687</v>
      </c>
      <c r="CD1936" s="6" t="s">
        <v>21</v>
      </c>
      <c r="CK1936" s="6" t="s">
        <v>5148</v>
      </c>
      <c r="DC1936" s="6" t="s">
        <v>4434</v>
      </c>
      <c r="DD1936" s="6" t="s">
        <v>3596</v>
      </c>
      <c r="DF1936" s="29">
        <f t="shared" si="92"/>
        <v>0</v>
      </c>
      <c r="DG1936" s="6">
        <v>1</v>
      </c>
    </row>
    <row r="1937" spans="1:111" ht="16" hidden="1" x14ac:dyDescent="0.2">
      <c r="A1937" s="6" t="s">
        <v>3864</v>
      </c>
      <c r="B1937" s="25"/>
      <c r="C1937" s="25"/>
      <c r="F1937" s="25"/>
      <c r="G1937" s="63" t="s">
        <v>3526</v>
      </c>
      <c r="H1937" s="6" t="s">
        <v>3511</v>
      </c>
      <c r="L1937" s="6" t="s">
        <v>3865</v>
      </c>
      <c r="P1937" s="6" t="s">
        <v>95</v>
      </c>
      <c r="Q1937" s="6" t="s">
        <v>4773</v>
      </c>
      <c r="X1937" s="6">
        <v>0</v>
      </c>
      <c r="Y1937" s="6">
        <v>475</v>
      </c>
      <c r="Z1937" s="6">
        <v>125</v>
      </c>
      <c r="AA1937" s="6">
        <v>25</v>
      </c>
      <c r="AB1937" s="6">
        <f>SUM(Table2026_09_25[[#This Row],[Number of in-person visits provided in reporting year.]:[Number of video/virtual visits provided in reporting year.]])</f>
        <v>625</v>
      </c>
      <c r="AC1937" s="6" t="s">
        <v>8469</v>
      </c>
      <c r="AD1937" s="6">
        <v>0</v>
      </c>
      <c r="AE1937" s="6">
        <v>0</v>
      </c>
      <c r="AG1937" s="6">
        <v>0</v>
      </c>
      <c r="AI1937" s="6" t="s">
        <v>8281</v>
      </c>
      <c r="AJ1937" s="6" t="s">
        <v>8282</v>
      </c>
      <c r="AK1937" s="6" t="s">
        <v>8483</v>
      </c>
      <c r="AL1937" s="26" t="s">
        <v>8283</v>
      </c>
      <c r="AQ1937" s="6" t="s">
        <v>63</v>
      </c>
      <c r="AX1937" s="45" t="s">
        <v>2431</v>
      </c>
      <c r="AZ1937" s="6">
        <v>0</v>
      </c>
      <c r="BA1937" s="6">
        <v>0</v>
      </c>
      <c r="BB1937" s="45">
        <v>0</v>
      </c>
      <c r="BC1937" s="6">
        <v>0</v>
      </c>
      <c r="BD1937" s="6">
        <v>0</v>
      </c>
      <c r="BF1937" s="6">
        <v>1</v>
      </c>
      <c r="BG1937" s="45">
        <v>0</v>
      </c>
      <c r="BH1937" s="45">
        <v>0</v>
      </c>
      <c r="BI1937" s="6">
        <v>0</v>
      </c>
      <c r="BJ1937" s="6">
        <v>0</v>
      </c>
      <c r="BK1937" s="6">
        <v>0</v>
      </c>
      <c r="BL1937" s="45">
        <v>0</v>
      </c>
      <c r="BM1937" s="45">
        <v>0</v>
      </c>
      <c r="BN1937" s="6">
        <v>0</v>
      </c>
      <c r="BO1937" s="6">
        <v>0</v>
      </c>
      <c r="BP1937" s="6">
        <v>0</v>
      </c>
      <c r="BQ1937" s="6">
        <v>0.5</v>
      </c>
      <c r="BR1937" s="45">
        <v>0</v>
      </c>
      <c r="BT1937" s="45">
        <v>0</v>
      </c>
      <c r="BU1937" s="45">
        <v>0</v>
      </c>
      <c r="BX1937" s="6">
        <v>0.5</v>
      </c>
      <c r="BY1937" s="6" t="s">
        <v>3866</v>
      </c>
      <c r="BZ1937" s="6">
        <f t="shared" si="90"/>
        <v>1.5</v>
      </c>
      <c r="CA1937" s="6">
        <f t="shared" si="91"/>
        <v>2</v>
      </c>
      <c r="CC1937" s="63" t="s">
        <v>4753</v>
      </c>
      <c r="CD1937" s="6" t="s">
        <v>21</v>
      </c>
      <c r="CK1937" s="6" t="s">
        <v>5148</v>
      </c>
      <c r="DC1937" s="6" t="s">
        <v>4434</v>
      </c>
      <c r="DD1937" s="6" t="s">
        <v>3867</v>
      </c>
      <c r="DF1937" s="29">
        <f t="shared" si="92"/>
        <v>0</v>
      </c>
      <c r="DG1937" s="6">
        <v>1</v>
      </c>
    </row>
    <row r="1938" spans="1:111" ht="16" hidden="1" x14ac:dyDescent="0.2">
      <c r="A1938" s="6" t="s">
        <v>3868</v>
      </c>
      <c r="B1938" s="25"/>
      <c r="C1938" s="25"/>
      <c r="F1938" s="25"/>
      <c r="G1938" s="63" t="s">
        <v>3526</v>
      </c>
      <c r="H1938" s="6" t="s">
        <v>7325</v>
      </c>
      <c r="L1938" s="6" t="s">
        <v>2744</v>
      </c>
      <c r="P1938" s="6" t="s">
        <v>95</v>
      </c>
      <c r="Q1938" s="6" t="s">
        <v>4773</v>
      </c>
      <c r="X1938" s="6">
        <v>300</v>
      </c>
      <c r="Y1938" s="6">
        <v>1129</v>
      </c>
      <c r="Z1938" s="6">
        <v>492</v>
      </c>
      <c r="AA1938" s="6">
        <v>0</v>
      </c>
      <c r="AB1938" s="6">
        <f>SUM(Table2026_09_25[[#This Row],[Number of in-person visits provided in reporting year.]:[Number of video/virtual visits provided in reporting year.]])</f>
        <v>1621</v>
      </c>
      <c r="AC1938" s="6" t="s">
        <v>8469</v>
      </c>
      <c r="AD1938" s="6">
        <v>0</v>
      </c>
      <c r="AE1938" s="6">
        <v>0</v>
      </c>
      <c r="AF1938" s="6" t="s">
        <v>4682</v>
      </c>
      <c r="AG1938" s="6">
        <v>352</v>
      </c>
      <c r="AI1938" s="6" t="s">
        <v>7326</v>
      </c>
      <c r="AJ1938" s="6" t="s">
        <v>7327</v>
      </c>
      <c r="AK1938" s="6" t="s">
        <v>8483</v>
      </c>
      <c r="AL1938" s="26" t="s">
        <v>2746</v>
      </c>
      <c r="AQ1938" s="6" t="s">
        <v>107</v>
      </c>
      <c r="AX1938" s="45" t="s">
        <v>2431</v>
      </c>
      <c r="AZ1938" s="6">
        <v>0.2</v>
      </c>
      <c r="BA1938" s="6">
        <v>0</v>
      </c>
      <c r="BB1938" s="45">
        <v>0</v>
      </c>
      <c r="BC1938" s="6">
        <v>0.3</v>
      </c>
      <c r="BD1938" s="6">
        <v>0</v>
      </c>
      <c r="BF1938" s="6">
        <v>1</v>
      </c>
      <c r="BG1938" s="45">
        <v>0</v>
      </c>
      <c r="BH1938" s="45">
        <v>0</v>
      </c>
      <c r="BI1938" s="6">
        <v>0</v>
      </c>
      <c r="BJ1938" s="6">
        <v>0</v>
      </c>
      <c r="BK1938" s="6">
        <v>0</v>
      </c>
      <c r="BL1938" s="45">
        <v>0</v>
      </c>
      <c r="BM1938" s="45">
        <v>0</v>
      </c>
      <c r="BN1938" s="6">
        <v>0</v>
      </c>
      <c r="BO1938" s="6">
        <v>0</v>
      </c>
      <c r="BP1938" s="6">
        <v>0</v>
      </c>
      <c r="BQ1938" s="6">
        <v>0</v>
      </c>
      <c r="BR1938" s="45">
        <v>0</v>
      </c>
      <c r="BT1938" s="45">
        <v>0</v>
      </c>
      <c r="BU1938" s="45">
        <v>0</v>
      </c>
      <c r="BX1938" s="6">
        <v>0</v>
      </c>
      <c r="BZ1938" s="6">
        <f t="shared" si="90"/>
        <v>1.5</v>
      </c>
      <c r="CA1938" s="6">
        <f t="shared" si="91"/>
        <v>1</v>
      </c>
      <c r="CC1938" s="63" t="s">
        <v>4687</v>
      </c>
      <c r="CD1938" s="6" t="s">
        <v>21</v>
      </c>
      <c r="CK1938" s="6" t="s">
        <v>5148</v>
      </c>
      <c r="DC1938" s="6" t="s">
        <v>4434</v>
      </c>
      <c r="DD1938" s="6" t="s">
        <v>3231</v>
      </c>
      <c r="DF1938" s="29">
        <f t="shared" si="92"/>
        <v>0</v>
      </c>
      <c r="DG1938" s="6">
        <v>1</v>
      </c>
    </row>
    <row r="1939" spans="1:111" ht="16" hidden="1" x14ac:dyDescent="0.2">
      <c r="A1939" s="6" t="s">
        <v>3869</v>
      </c>
      <c r="B1939" s="25"/>
      <c r="C1939" s="25"/>
      <c r="F1939" s="25"/>
      <c r="G1939" s="63" t="s">
        <v>3526</v>
      </c>
      <c r="H1939" s="6" t="s">
        <v>5162</v>
      </c>
      <c r="L1939" s="6" t="s">
        <v>2742</v>
      </c>
      <c r="P1939" s="6" t="s">
        <v>95</v>
      </c>
      <c r="Q1939" s="6" t="s">
        <v>4773</v>
      </c>
      <c r="X1939" s="6">
        <v>1128</v>
      </c>
      <c r="Y1939" s="6">
        <v>1068</v>
      </c>
      <c r="Z1939" s="6">
        <v>100</v>
      </c>
      <c r="AA1939" s="6">
        <v>60</v>
      </c>
      <c r="AB1939" s="6">
        <f>SUM(Table2026_09_25[[#This Row],[Number of in-person visits provided in reporting year.]:[Number of video/virtual visits provided in reporting year.]])</f>
        <v>1228</v>
      </c>
      <c r="AC1939" s="6" t="s">
        <v>8469</v>
      </c>
      <c r="AD1939" s="6">
        <v>0</v>
      </c>
      <c r="AE1939" s="6">
        <v>0</v>
      </c>
      <c r="AF1939" s="6" t="s">
        <v>4682</v>
      </c>
      <c r="AG1939" s="6">
        <v>6</v>
      </c>
      <c r="AI1939" s="6" t="s">
        <v>5167</v>
      </c>
      <c r="AJ1939" s="6" t="s">
        <v>512</v>
      </c>
      <c r="AK1939" s="6" t="s">
        <v>8483</v>
      </c>
      <c r="AL1939" s="26" t="s">
        <v>127</v>
      </c>
      <c r="AQ1939" s="6" t="s">
        <v>544</v>
      </c>
      <c r="AX1939" s="45" t="s">
        <v>2431</v>
      </c>
      <c r="AZ1939" s="6">
        <v>1</v>
      </c>
      <c r="BA1939" s="6">
        <v>0</v>
      </c>
      <c r="BB1939" s="45">
        <v>0</v>
      </c>
      <c r="BC1939" s="6">
        <v>4</v>
      </c>
      <c r="BD1939" s="6">
        <v>0</v>
      </c>
      <c r="BF1939" s="6">
        <v>0</v>
      </c>
      <c r="BG1939" s="45">
        <v>0</v>
      </c>
      <c r="BH1939" s="45">
        <v>3</v>
      </c>
      <c r="BI1939" s="6">
        <v>0</v>
      </c>
      <c r="BJ1939" s="6">
        <v>0</v>
      </c>
      <c r="BK1939" s="6">
        <v>0</v>
      </c>
      <c r="BL1939" s="45">
        <v>0</v>
      </c>
      <c r="BM1939" s="45">
        <v>0</v>
      </c>
      <c r="BN1939" s="6">
        <v>0</v>
      </c>
      <c r="BO1939" s="6">
        <v>0</v>
      </c>
      <c r="BP1939" s="6">
        <v>2</v>
      </c>
      <c r="BQ1939" s="6">
        <v>2</v>
      </c>
      <c r="BR1939" s="45">
        <v>0</v>
      </c>
      <c r="BT1939" s="45">
        <v>0</v>
      </c>
      <c r="BU1939" s="45">
        <v>0</v>
      </c>
      <c r="BX1939" s="6">
        <v>1</v>
      </c>
      <c r="BY1939" s="6" t="s">
        <v>3870</v>
      </c>
      <c r="BZ1939" s="6">
        <f t="shared" si="90"/>
        <v>12</v>
      </c>
      <c r="CA1939" s="6">
        <f t="shared" si="91"/>
        <v>8</v>
      </c>
      <c r="CC1939" s="63" t="s">
        <v>4753</v>
      </c>
      <c r="CD1939" s="6" t="s">
        <v>21</v>
      </c>
      <c r="CK1939" s="6" t="s">
        <v>5148</v>
      </c>
      <c r="DC1939" s="6" t="s">
        <v>4434</v>
      </c>
      <c r="DD1939" s="6" t="s">
        <v>3856</v>
      </c>
      <c r="DF1939" s="29">
        <f t="shared" si="92"/>
        <v>0</v>
      </c>
      <c r="DG1939" s="6">
        <v>1</v>
      </c>
    </row>
    <row r="1940" spans="1:111" ht="16" hidden="1" x14ac:dyDescent="0.2">
      <c r="A1940" s="6" t="s">
        <v>3871</v>
      </c>
      <c r="B1940" s="25"/>
      <c r="C1940" s="25"/>
      <c r="F1940" s="25"/>
      <c r="G1940" s="63" t="s">
        <v>3526</v>
      </c>
      <c r="H1940" s="6" t="s">
        <v>8003</v>
      </c>
      <c r="L1940" s="6" t="s">
        <v>3872</v>
      </c>
      <c r="P1940" s="6" t="s">
        <v>95</v>
      </c>
      <c r="Q1940" s="6" t="s">
        <v>4773</v>
      </c>
      <c r="X1940" s="6">
        <v>2363</v>
      </c>
      <c r="Y1940" s="6">
        <v>-235.7</v>
      </c>
      <c r="Z1940" s="6">
        <v>6170</v>
      </c>
      <c r="AA1940" s="6">
        <v>248</v>
      </c>
      <c r="AB1940" s="6">
        <f>SUM(Table2026_09_25[[#This Row],[Number of in-person visits provided in reporting year.]:[Number of video/virtual visits provided in reporting year.]])</f>
        <v>6182.3</v>
      </c>
      <c r="AC1940" s="6" t="s">
        <v>8469</v>
      </c>
      <c r="AD1940" s="6">
        <v>0</v>
      </c>
      <c r="AE1940" s="6">
        <v>0</v>
      </c>
      <c r="AF1940" s="6" t="s">
        <v>4682</v>
      </c>
      <c r="AG1940" s="6">
        <v>203</v>
      </c>
      <c r="AI1940" s="6" t="s">
        <v>8007</v>
      </c>
      <c r="AJ1940" s="6" t="s">
        <v>5433</v>
      </c>
      <c r="AK1940" s="6" t="s">
        <v>8483</v>
      </c>
      <c r="AL1940" s="26" t="s">
        <v>3453</v>
      </c>
      <c r="AQ1940" s="6" t="s">
        <v>107</v>
      </c>
      <c r="AX1940" s="45" t="s">
        <v>2431</v>
      </c>
      <c r="AZ1940" s="6">
        <v>0</v>
      </c>
      <c r="BA1940" s="6">
        <v>0</v>
      </c>
      <c r="BB1940" s="45">
        <v>0</v>
      </c>
      <c r="BC1940" s="6">
        <v>4</v>
      </c>
      <c r="BD1940" s="6">
        <v>0</v>
      </c>
      <c r="BF1940" s="6">
        <v>2</v>
      </c>
      <c r="BG1940" s="45">
        <v>0</v>
      </c>
      <c r="BH1940" s="45">
        <v>0</v>
      </c>
      <c r="BI1940" s="6">
        <v>0</v>
      </c>
      <c r="BJ1940" s="6">
        <v>0</v>
      </c>
      <c r="BK1940" s="6">
        <v>0</v>
      </c>
      <c r="BL1940" s="45">
        <v>0</v>
      </c>
      <c r="BM1940" s="45">
        <v>0</v>
      </c>
      <c r="BN1940" s="6">
        <v>0</v>
      </c>
      <c r="BO1940" s="6">
        <v>0</v>
      </c>
      <c r="BP1940" s="6">
        <v>0</v>
      </c>
      <c r="BQ1940" s="6">
        <v>0</v>
      </c>
      <c r="BR1940" s="45">
        <v>0</v>
      </c>
      <c r="BT1940" s="45">
        <v>0</v>
      </c>
      <c r="BU1940" s="45">
        <v>0</v>
      </c>
      <c r="BX1940" s="6">
        <v>0</v>
      </c>
      <c r="BZ1940" s="6">
        <f t="shared" si="90"/>
        <v>6</v>
      </c>
      <c r="CA1940" s="6">
        <f t="shared" si="91"/>
        <v>2</v>
      </c>
      <c r="CC1940" s="63" t="s">
        <v>4687</v>
      </c>
      <c r="CD1940" s="6" t="s">
        <v>21</v>
      </c>
      <c r="CK1940" s="6" t="s">
        <v>5148</v>
      </c>
      <c r="DC1940" s="6" t="s">
        <v>4434</v>
      </c>
      <c r="DD1940" s="6" t="s">
        <v>3613</v>
      </c>
      <c r="DF1940" s="29">
        <f t="shared" si="92"/>
        <v>0</v>
      </c>
      <c r="DG1940" s="6">
        <v>1</v>
      </c>
    </row>
    <row r="1941" spans="1:111" ht="16" hidden="1" x14ac:dyDescent="0.2">
      <c r="A1941" s="6" t="s">
        <v>3873</v>
      </c>
      <c r="B1941" s="25"/>
      <c r="C1941" s="25"/>
      <c r="F1941" s="25"/>
      <c r="G1941" s="63" t="s">
        <v>3526</v>
      </c>
      <c r="H1941" s="6" t="s">
        <v>7329</v>
      </c>
      <c r="L1941" s="6" t="s">
        <v>2736</v>
      </c>
      <c r="P1941" s="6" t="s">
        <v>95</v>
      </c>
      <c r="Q1941" s="6" t="s">
        <v>4773</v>
      </c>
      <c r="X1941" s="6">
        <v>169</v>
      </c>
      <c r="Y1941" s="6">
        <v>262</v>
      </c>
      <c r="Z1941" s="6">
        <v>3</v>
      </c>
      <c r="AA1941" s="6">
        <v>0</v>
      </c>
      <c r="AB1941" s="6">
        <f>SUM(Table2026_09_25[[#This Row],[Number of in-person visits provided in reporting year.]:[Number of video/virtual visits provided in reporting year.]])</f>
        <v>265</v>
      </c>
      <c r="AC1941" s="6" t="s">
        <v>8469</v>
      </c>
      <c r="AD1941" s="6">
        <v>0</v>
      </c>
      <c r="AE1941" s="6">
        <v>0</v>
      </c>
      <c r="AF1941" s="6" t="s">
        <v>4682</v>
      </c>
      <c r="AG1941" s="6">
        <v>126</v>
      </c>
      <c r="AI1941" s="6" t="s">
        <v>7330</v>
      </c>
      <c r="AJ1941" s="6" t="s">
        <v>7331</v>
      </c>
      <c r="AK1941" s="6" t="s">
        <v>8483</v>
      </c>
      <c r="AL1941" s="26" t="s">
        <v>2738</v>
      </c>
      <c r="AQ1941" s="6" t="s">
        <v>107</v>
      </c>
      <c r="AX1941" s="45" t="s">
        <v>2431</v>
      </c>
      <c r="AZ1941" s="6">
        <v>0.2</v>
      </c>
      <c r="BA1941" s="6">
        <v>0</v>
      </c>
      <c r="BB1941" s="45">
        <v>0</v>
      </c>
      <c r="BC1941" s="6">
        <v>0.2</v>
      </c>
      <c r="BD1941" s="6">
        <v>0</v>
      </c>
      <c r="BF1941" s="6">
        <v>0.6</v>
      </c>
      <c r="BG1941" s="45">
        <v>0</v>
      </c>
      <c r="BH1941" s="45">
        <v>0</v>
      </c>
      <c r="BI1941" s="6">
        <v>0</v>
      </c>
      <c r="BJ1941" s="6">
        <v>0</v>
      </c>
      <c r="BK1941" s="6">
        <v>0</v>
      </c>
      <c r="BL1941" s="45">
        <v>0</v>
      </c>
      <c r="BM1941" s="45">
        <v>0</v>
      </c>
      <c r="BN1941" s="6">
        <v>0</v>
      </c>
      <c r="BO1941" s="6">
        <v>0</v>
      </c>
      <c r="BP1941" s="6">
        <v>0</v>
      </c>
      <c r="BQ1941" s="6">
        <v>0</v>
      </c>
      <c r="BR1941" s="45">
        <v>0</v>
      </c>
      <c r="BT1941" s="45">
        <v>0</v>
      </c>
      <c r="BU1941" s="45">
        <v>0</v>
      </c>
      <c r="BX1941" s="6">
        <v>0</v>
      </c>
      <c r="BZ1941" s="6">
        <f t="shared" si="90"/>
        <v>1</v>
      </c>
      <c r="CA1941" s="6">
        <f t="shared" si="91"/>
        <v>0.6</v>
      </c>
      <c r="CC1941" s="63" t="s">
        <v>4687</v>
      </c>
      <c r="CD1941" s="6" t="s">
        <v>21</v>
      </c>
      <c r="CK1941" s="6" t="s">
        <v>5148</v>
      </c>
      <c r="DC1941" s="6" t="s">
        <v>4434</v>
      </c>
      <c r="DD1941" s="6" t="s">
        <v>3231</v>
      </c>
      <c r="DF1941" s="29">
        <f t="shared" si="92"/>
        <v>0</v>
      </c>
      <c r="DG1941" s="6">
        <v>1</v>
      </c>
    </row>
    <row r="1942" spans="1:111" ht="16" hidden="1" x14ac:dyDescent="0.2">
      <c r="A1942" s="6" t="s">
        <v>3874</v>
      </c>
      <c r="B1942" s="25"/>
      <c r="C1942" s="25"/>
      <c r="F1942" s="25"/>
      <c r="G1942" s="63" t="s">
        <v>3526</v>
      </c>
      <c r="H1942" s="6" t="s">
        <v>155</v>
      </c>
      <c r="L1942" s="6" t="s">
        <v>2705</v>
      </c>
      <c r="P1942" s="6" t="s">
        <v>95</v>
      </c>
      <c r="Q1942" s="6" t="s">
        <v>4773</v>
      </c>
      <c r="X1942" s="6">
        <v>1295</v>
      </c>
      <c r="Y1942" s="6">
        <v>3634</v>
      </c>
      <c r="Z1942" s="6">
        <v>766</v>
      </c>
      <c r="AA1942" s="6">
        <v>0</v>
      </c>
      <c r="AB1942" s="6">
        <f>SUM(Table2026_09_25[[#This Row],[Number of in-person visits provided in reporting year.]:[Number of video/virtual visits provided in reporting year.]])</f>
        <v>4400</v>
      </c>
      <c r="AC1942" s="6" t="s">
        <v>8469</v>
      </c>
      <c r="AD1942" s="6">
        <v>0</v>
      </c>
      <c r="AE1942" s="6">
        <v>0</v>
      </c>
      <c r="AG1942" s="6">
        <v>116</v>
      </c>
      <c r="AI1942" s="6" t="s">
        <v>156</v>
      </c>
      <c r="AJ1942" s="6" t="s">
        <v>328</v>
      </c>
      <c r="AK1942" s="6" t="s">
        <v>8483</v>
      </c>
      <c r="AL1942" s="26" t="s">
        <v>157</v>
      </c>
      <c r="AQ1942" s="6" t="s">
        <v>1289</v>
      </c>
      <c r="AX1942" s="45" t="s">
        <v>2431</v>
      </c>
      <c r="AZ1942" s="6">
        <v>0</v>
      </c>
      <c r="BA1942" s="6">
        <v>0</v>
      </c>
      <c r="BB1942" s="45">
        <v>0</v>
      </c>
      <c r="BC1942" s="6">
        <v>1</v>
      </c>
      <c r="BD1942" s="6">
        <v>0</v>
      </c>
      <c r="BF1942" s="6">
        <v>1</v>
      </c>
      <c r="BG1942" s="45">
        <v>0</v>
      </c>
      <c r="BH1942" s="45">
        <v>0</v>
      </c>
      <c r="BI1942" s="6">
        <v>0</v>
      </c>
      <c r="BJ1942" s="6">
        <v>0</v>
      </c>
      <c r="BK1942" s="6">
        <v>0</v>
      </c>
      <c r="BL1942" s="45">
        <v>0</v>
      </c>
      <c r="BM1942" s="45">
        <v>0</v>
      </c>
      <c r="BN1942" s="6">
        <v>0</v>
      </c>
      <c r="BO1942" s="6">
        <v>0</v>
      </c>
      <c r="BP1942" s="6">
        <v>1.6</v>
      </c>
      <c r="BQ1942" s="6">
        <v>0</v>
      </c>
      <c r="BR1942" s="45">
        <v>0</v>
      </c>
      <c r="BT1942" s="45">
        <v>0</v>
      </c>
      <c r="BU1942" s="45">
        <v>0</v>
      </c>
      <c r="BX1942" s="6">
        <v>0</v>
      </c>
      <c r="BZ1942" s="6">
        <f t="shared" si="90"/>
        <v>3.6</v>
      </c>
      <c r="CA1942" s="6">
        <f t="shared" si="91"/>
        <v>2.6</v>
      </c>
      <c r="CC1942" s="63" t="s">
        <v>4753</v>
      </c>
      <c r="CD1942" s="6" t="s">
        <v>2706</v>
      </c>
      <c r="CK1942" s="6" t="s">
        <v>5148</v>
      </c>
      <c r="DA1942" s="6" t="s">
        <v>2707</v>
      </c>
      <c r="DC1942" s="6" t="s">
        <v>4434</v>
      </c>
      <c r="DD1942" s="6" t="s">
        <v>3807</v>
      </c>
      <c r="DF1942" s="29">
        <f t="shared" si="92"/>
        <v>0</v>
      </c>
      <c r="DG1942" s="6">
        <v>1</v>
      </c>
    </row>
    <row r="1943" spans="1:111" ht="16" hidden="1" x14ac:dyDescent="0.2">
      <c r="A1943" s="6" t="s">
        <v>3875</v>
      </c>
      <c r="B1943" s="25"/>
      <c r="C1943" s="25"/>
      <c r="F1943" s="25"/>
      <c r="G1943" s="63" t="s">
        <v>3526</v>
      </c>
      <c r="H1943" s="6" t="s">
        <v>4718</v>
      </c>
      <c r="L1943" s="6" t="s">
        <v>6407</v>
      </c>
      <c r="P1943" s="6" t="s">
        <v>95</v>
      </c>
      <c r="Q1943" s="6" t="s">
        <v>4773</v>
      </c>
      <c r="X1943" s="6">
        <v>1379</v>
      </c>
      <c r="Y1943" s="6">
        <v>3691</v>
      </c>
      <c r="Z1943" s="6">
        <v>2324</v>
      </c>
      <c r="AA1943" s="6">
        <v>101</v>
      </c>
      <c r="AB1943" s="6">
        <f>SUM(Table2026_09_25[[#This Row],[Number of in-person visits provided in reporting year.]:[Number of video/virtual visits provided in reporting year.]])</f>
        <v>6116</v>
      </c>
      <c r="AC1943" s="6" t="s">
        <v>8469</v>
      </c>
      <c r="AD1943" s="6">
        <v>0</v>
      </c>
      <c r="AE1943" s="6">
        <v>0</v>
      </c>
      <c r="AF1943" s="6" t="s">
        <v>4682</v>
      </c>
      <c r="AG1943" s="6">
        <v>37</v>
      </c>
      <c r="AI1943" s="6" t="s">
        <v>4719</v>
      </c>
      <c r="AJ1943" s="6" t="s">
        <v>4716</v>
      </c>
      <c r="AK1943" s="6" t="s">
        <v>8483</v>
      </c>
      <c r="AL1943" s="26" t="s">
        <v>252</v>
      </c>
      <c r="AQ1943" s="6" t="s">
        <v>43</v>
      </c>
      <c r="AX1943" s="45" t="s">
        <v>2431</v>
      </c>
      <c r="AZ1943" s="6">
        <v>1</v>
      </c>
      <c r="BA1943" s="6">
        <v>0</v>
      </c>
      <c r="BB1943" s="45">
        <v>0</v>
      </c>
      <c r="BC1943" s="6">
        <v>1</v>
      </c>
      <c r="BD1943" s="6">
        <v>0</v>
      </c>
      <c r="BF1943" s="6">
        <v>2</v>
      </c>
      <c r="BG1943" s="45">
        <v>1</v>
      </c>
      <c r="BH1943" s="45">
        <v>0</v>
      </c>
      <c r="BI1943" s="6">
        <v>0</v>
      </c>
      <c r="BJ1943" s="6">
        <v>0</v>
      </c>
      <c r="BK1943" s="6">
        <v>1</v>
      </c>
      <c r="BL1943" s="45">
        <v>1</v>
      </c>
      <c r="BM1943" s="45">
        <v>0</v>
      </c>
      <c r="BN1943" s="6">
        <v>0</v>
      </c>
      <c r="BO1943" s="6">
        <v>0</v>
      </c>
      <c r="BP1943" s="6">
        <v>0</v>
      </c>
      <c r="BQ1943" s="6">
        <v>1</v>
      </c>
      <c r="BR1943" s="45">
        <v>1</v>
      </c>
      <c r="BT1943" s="45">
        <v>0</v>
      </c>
      <c r="BU1943" s="45">
        <v>0</v>
      </c>
      <c r="BX1943" s="6">
        <v>0</v>
      </c>
      <c r="BZ1943" s="6">
        <f t="shared" si="90"/>
        <v>9</v>
      </c>
      <c r="CA1943" s="6">
        <f t="shared" si="91"/>
        <v>7</v>
      </c>
      <c r="CC1943" s="63" t="s">
        <v>4753</v>
      </c>
      <c r="CD1943" s="6" t="s">
        <v>21</v>
      </c>
      <c r="CK1943" s="6" t="s">
        <v>5148</v>
      </c>
      <c r="DC1943" s="6" t="s">
        <v>4434</v>
      </c>
      <c r="DD1943" s="6" t="s">
        <v>2722</v>
      </c>
      <c r="DF1943" s="29">
        <f t="shared" si="92"/>
        <v>0</v>
      </c>
      <c r="DG1943" s="6">
        <v>1</v>
      </c>
    </row>
    <row r="1944" spans="1:111" ht="16" hidden="1" x14ac:dyDescent="0.2">
      <c r="A1944" s="6" t="s">
        <v>3876</v>
      </c>
      <c r="B1944" s="25"/>
      <c r="C1944" s="25"/>
      <c r="F1944" s="25"/>
      <c r="G1944" s="63" t="s">
        <v>3526</v>
      </c>
      <c r="H1944" s="6" t="s">
        <v>4721</v>
      </c>
      <c r="L1944" s="6" t="s">
        <v>6407</v>
      </c>
      <c r="P1944" s="6" t="s">
        <v>95</v>
      </c>
      <c r="Q1944" s="6" t="s">
        <v>4773</v>
      </c>
      <c r="X1944" s="6">
        <v>1234</v>
      </c>
      <c r="Y1944" s="6">
        <v>5361</v>
      </c>
      <c r="Z1944" s="6">
        <v>4134</v>
      </c>
      <c r="AA1944" s="6">
        <v>264</v>
      </c>
      <c r="AB1944" s="6">
        <f>SUM(Table2026_09_25[[#This Row],[Number of in-person visits provided in reporting year.]:[Number of video/virtual visits provided in reporting year.]])</f>
        <v>9759</v>
      </c>
      <c r="AC1944" s="6" t="s">
        <v>8469</v>
      </c>
      <c r="AD1944" s="6">
        <v>0</v>
      </c>
      <c r="AE1944" s="6">
        <v>0</v>
      </c>
      <c r="AF1944" s="6" t="s">
        <v>4682</v>
      </c>
      <c r="AG1944" s="6">
        <v>25</v>
      </c>
      <c r="AI1944" s="6" t="s">
        <v>4722</v>
      </c>
      <c r="AJ1944" s="6" t="s">
        <v>4716</v>
      </c>
      <c r="AK1944" s="6" t="s">
        <v>8483</v>
      </c>
      <c r="AL1944" s="26" t="s">
        <v>256</v>
      </c>
      <c r="AQ1944" s="6" t="s">
        <v>43</v>
      </c>
      <c r="AX1944" s="45" t="s">
        <v>2431</v>
      </c>
      <c r="AZ1944" s="6">
        <v>1</v>
      </c>
      <c r="BA1944" s="6">
        <v>0</v>
      </c>
      <c r="BB1944" s="45">
        <v>0</v>
      </c>
      <c r="BC1944" s="6">
        <v>1</v>
      </c>
      <c r="BD1944" s="6">
        <v>0</v>
      </c>
      <c r="BF1944" s="6">
        <v>2</v>
      </c>
      <c r="BG1944" s="45">
        <v>1</v>
      </c>
      <c r="BH1944" s="45">
        <v>0</v>
      </c>
      <c r="BI1944" s="6">
        <v>0</v>
      </c>
      <c r="BJ1944" s="6">
        <v>0</v>
      </c>
      <c r="BK1944" s="6">
        <v>1</v>
      </c>
      <c r="BL1944" s="45">
        <v>1</v>
      </c>
      <c r="BM1944" s="45">
        <v>0</v>
      </c>
      <c r="BN1944" s="6">
        <v>0</v>
      </c>
      <c r="BO1944" s="6">
        <v>0</v>
      </c>
      <c r="BP1944" s="6">
        <v>0</v>
      </c>
      <c r="BQ1944" s="6">
        <v>1</v>
      </c>
      <c r="BR1944" s="45">
        <v>1</v>
      </c>
      <c r="BT1944" s="45">
        <v>0</v>
      </c>
      <c r="BU1944" s="45">
        <v>0</v>
      </c>
      <c r="BX1944" s="6">
        <v>0</v>
      </c>
      <c r="BZ1944" s="6">
        <f t="shared" si="90"/>
        <v>9</v>
      </c>
      <c r="CA1944" s="6">
        <f t="shared" si="91"/>
        <v>7</v>
      </c>
      <c r="CC1944" s="63" t="s">
        <v>4753</v>
      </c>
      <c r="CD1944" s="6" t="s">
        <v>21</v>
      </c>
      <c r="CK1944" s="6" t="s">
        <v>5148</v>
      </c>
      <c r="DC1944" s="6" t="s">
        <v>4434</v>
      </c>
      <c r="DD1944" s="6" t="s">
        <v>2722</v>
      </c>
      <c r="DF1944" s="29">
        <f t="shared" si="92"/>
        <v>0</v>
      </c>
      <c r="DG1944" s="6">
        <v>1</v>
      </c>
    </row>
    <row r="1945" spans="1:111" ht="16" hidden="1" x14ac:dyDescent="0.2">
      <c r="A1945" s="6" t="s">
        <v>3877</v>
      </c>
      <c r="B1945" s="25"/>
      <c r="C1945" s="25"/>
      <c r="F1945" s="25"/>
      <c r="G1945" s="63" t="s">
        <v>3526</v>
      </c>
      <c r="H1945" s="6" t="s">
        <v>5627</v>
      </c>
      <c r="L1945" s="6" t="s">
        <v>265</v>
      </c>
      <c r="P1945" s="6" t="s">
        <v>95</v>
      </c>
      <c r="Q1945" s="6" t="s">
        <v>4773</v>
      </c>
      <c r="X1945" s="6">
        <v>978</v>
      </c>
      <c r="Y1945" s="6">
        <v>889</v>
      </c>
      <c r="Z1945" s="6">
        <v>260</v>
      </c>
      <c r="AA1945" s="6">
        <v>178</v>
      </c>
      <c r="AB1945" s="6">
        <f>SUM(Table2026_09_25[[#This Row],[Number of in-person visits provided in reporting year.]:[Number of video/virtual visits provided in reporting year.]])</f>
        <v>1327</v>
      </c>
      <c r="AC1945" s="6" t="s">
        <v>8469</v>
      </c>
      <c r="AD1945" s="6">
        <v>0</v>
      </c>
      <c r="AE1945" s="6">
        <v>0</v>
      </c>
      <c r="AF1945" s="6" t="s">
        <v>4682</v>
      </c>
      <c r="AG1945" s="6">
        <v>120</v>
      </c>
      <c r="AI1945" s="6" t="s">
        <v>5630</v>
      </c>
      <c r="AJ1945" s="6" t="s">
        <v>43</v>
      </c>
      <c r="AK1945" s="6" t="s">
        <v>8483</v>
      </c>
      <c r="AL1945" s="26" t="s">
        <v>2830</v>
      </c>
      <c r="AQ1945" s="6" t="s">
        <v>43</v>
      </c>
      <c r="AX1945" s="45" t="s">
        <v>2431</v>
      </c>
      <c r="AZ1945" s="6">
        <v>2.5</v>
      </c>
      <c r="BA1945" s="6">
        <v>1.52</v>
      </c>
      <c r="BB1945" s="45">
        <v>0</v>
      </c>
      <c r="BC1945" s="6">
        <v>0.83</v>
      </c>
      <c r="BD1945" s="6">
        <v>0</v>
      </c>
      <c r="BF1945" s="6">
        <v>0</v>
      </c>
      <c r="BG1945" s="45">
        <v>0.5</v>
      </c>
      <c r="BH1945" s="45">
        <v>0</v>
      </c>
      <c r="BI1945" s="6">
        <v>0</v>
      </c>
      <c r="BJ1945" s="6">
        <v>0</v>
      </c>
      <c r="BK1945" s="6">
        <v>0.4</v>
      </c>
      <c r="BL1945" s="45">
        <v>0</v>
      </c>
      <c r="BM1945" s="45">
        <v>0</v>
      </c>
      <c r="BN1945" s="6">
        <v>0</v>
      </c>
      <c r="BO1945" s="6">
        <v>0</v>
      </c>
      <c r="BP1945" s="6">
        <v>1</v>
      </c>
      <c r="BQ1945" s="6">
        <v>0</v>
      </c>
      <c r="BR1945" s="45">
        <v>0.2</v>
      </c>
      <c r="BT1945" s="45">
        <v>0</v>
      </c>
      <c r="BU1945" s="45">
        <v>0</v>
      </c>
      <c r="BX1945" s="6">
        <v>0.2</v>
      </c>
      <c r="BY1945" s="6" t="s">
        <v>2708</v>
      </c>
      <c r="BZ1945" s="6">
        <f t="shared" si="90"/>
        <v>6.95</v>
      </c>
      <c r="CA1945" s="6">
        <f t="shared" si="91"/>
        <v>2.3000000000000003</v>
      </c>
      <c r="CC1945" s="63" t="s">
        <v>4753</v>
      </c>
      <c r="CD1945" s="6" t="s">
        <v>3878</v>
      </c>
      <c r="CK1945" s="6" t="s">
        <v>5148</v>
      </c>
      <c r="DA1945" s="6" t="s">
        <v>3880</v>
      </c>
      <c r="DC1945" s="6" t="s">
        <v>4434</v>
      </c>
      <c r="DD1945" s="6" t="s">
        <v>3569</v>
      </c>
      <c r="DF1945" s="29">
        <f t="shared" si="92"/>
        <v>0</v>
      </c>
      <c r="DG1945" s="6">
        <v>1</v>
      </c>
    </row>
    <row r="1946" spans="1:111" ht="16" hidden="1" x14ac:dyDescent="0.2">
      <c r="A1946" s="6" t="s">
        <v>3881</v>
      </c>
      <c r="B1946" s="25"/>
      <c r="C1946" s="25"/>
      <c r="F1946" s="25"/>
      <c r="G1946" s="63" t="s">
        <v>3526</v>
      </c>
      <c r="H1946" s="6" t="s">
        <v>7228</v>
      </c>
      <c r="L1946" s="6" t="s">
        <v>2699</v>
      </c>
      <c r="P1946" s="6" t="s">
        <v>95</v>
      </c>
      <c r="Q1946" s="6" t="s">
        <v>4773</v>
      </c>
      <c r="X1946" s="6">
        <v>597</v>
      </c>
      <c r="Y1946" s="6">
        <v>2109</v>
      </c>
      <c r="Z1946" s="6">
        <v>194</v>
      </c>
      <c r="AA1946" s="6">
        <v>393</v>
      </c>
      <c r="AB1946" s="6">
        <f>SUM(Table2026_09_25[[#This Row],[Number of in-person visits provided in reporting year.]:[Number of video/virtual visits provided in reporting year.]])</f>
        <v>2696</v>
      </c>
      <c r="AC1946" s="6" t="s">
        <v>8469</v>
      </c>
      <c r="AD1946" s="6">
        <v>0</v>
      </c>
      <c r="AE1946" s="6">
        <v>0</v>
      </c>
      <c r="AG1946" s="6">
        <v>225</v>
      </c>
      <c r="AI1946" s="6" t="s">
        <v>7231</v>
      </c>
      <c r="AJ1946" s="6" t="s">
        <v>43</v>
      </c>
      <c r="AK1946" s="6" t="s">
        <v>8483</v>
      </c>
      <c r="AL1946" s="26" t="s">
        <v>83</v>
      </c>
      <c r="AQ1946" s="6" t="s">
        <v>43</v>
      </c>
      <c r="AX1946" s="45" t="s">
        <v>2431</v>
      </c>
      <c r="AZ1946" s="6">
        <v>0</v>
      </c>
      <c r="BA1946" s="6">
        <v>0</v>
      </c>
      <c r="BB1946" s="45">
        <v>0</v>
      </c>
      <c r="BC1946" s="6">
        <v>0</v>
      </c>
      <c r="BD1946" s="6">
        <v>0</v>
      </c>
      <c r="BF1946" s="6">
        <v>0</v>
      </c>
      <c r="BG1946" s="45">
        <v>0</v>
      </c>
      <c r="BH1946" s="45">
        <v>0</v>
      </c>
      <c r="BI1946" s="6">
        <v>0</v>
      </c>
      <c r="BJ1946" s="6">
        <v>0</v>
      </c>
      <c r="BK1946" s="6">
        <v>0</v>
      </c>
      <c r="BL1946" s="45">
        <v>0</v>
      </c>
      <c r="BM1946" s="45">
        <v>0</v>
      </c>
      <c r="BN1946" s="6">
        <v>0</v>
      </c>
      <c r="BO1946" s="6">
        <v>0</v>
      </c>
      <c r="BP1946" s="6">
        <v>0</v>
      </c>
      <c r="BQ1946" s="6">
        <v>0</v>
      </c>
      <c r="BR1946" s="45">
        <v>0</v>
      </c>
      <c r="BT1946" s="45">
        <v>0</v>
      </c>
      <c r="BU1946" s="45">
        <v>0</v>
      </c>
      <c r="BX1946" s="6">
        <v>2.5</v>
      </c>
      <c r="BZ1946" s="6">
        <f t="shared" si="90"/>
        <v>0</v>
      </c>
      <c r="CA1946" s="6">
        <f t="shared" si="91"/>
        <v>2.5</v>
      </c>
      <c r="CC1946" s="63" t="s">
        <v>21</v>
      </c>
      <c r="CD1946" s="6" t="s">
        <v>21</v>
      </c>
      <c r="CK1946" s="6" t="s">
        <v>5148</v>
      </c>
      <c r="DC1946" s="6" t="s">
        <v>4434</v>
      </c>
      <c r="DD1946" s="6" t="s">
        <v>3596</v>
      </c>
      <c r="DF1946" s="29">
        <f t="shared" si="92"/>
        <v>0</v>
      </c>
      <c r="DG1946" s="6">
        <v>1</v>
      </c>
    </row>
    <row r="1947" spans="1:111" ht="16" hidden="1" x14ac:dyDescent="0.2">
      <c r="A1947" s="6" t="s">
        <v>3882</v>
      </c>
      <c r="B1947" s="25"/>
      <c r="C1947" s="25"/>
      <c r="F1947" s="25"/>
      <c r="G1947" s="63" t="s">
        <v>3526</v>
      </c>
      <c r="H1947" s="6" t="s">
        <v>8003</v>
      </c>
      <c r="L1947" s="6" t="s">
        <v>3872</v>
      </c>
      <c r="P1947" s="6" t="s">
        <v>95</v>
      </c>
      <c r="Q1947" s="6" t="s">
        <v>4773</v>
      </c>
      <c r="X1947" s="6">
        <v>2363</v>
      </c>
      <c r="Y1947" s="6">
        <v>12056</v>
      </c>
      <c r="Z1947" s="6">
        <v>6170</v>
      </c>
      <c r="AA1947" s="6">
        <v>248</v>
      </c>
      <c r="AB1947" s="6">
        <f>SUM(Table2026_09_25[[#This Row],[Number of in-person visits provided in reporting year.]:[Number of video/virtual visits provided in reporting year.]])</f>
        <v>18474</v>
      </c>
      <c r="AC1947" s="6" t="s">
        <v>8469</v>
      </c>
      <c r="AD1947" s="6">
        <v>0</v>
      </c>
      <c r="AE1947" s="6">
        <v>0</v>
      </c>
      <c r="AF1947" s="6" t="s">
        <v>4682</v>
      </c>
      <c r="AG1947" s="6">
        <v>203</v>
      </c>
      <c r="AI1947" s="6" t="s">
        <v>8007</v>
      </c>
      <c r="AJ1947" s="6" t="s">
        <v>5433</v>
      </c>
      <c r="AK1947" s="6" t="s">
        <v>8483</v>
      </c>
      <c r="AL1947" s="26" t="s">
        <v>3453</v>
      </c>
      <c r="AQ1947" s="6" t="s">
        <v>107</v>
      </c>
      <c r="AX1947" s="45" t="s">
        <v>2431</v>
      </c>
      <c r="AZ1947" s="6">
        <v>3.44</v>
      </c>
      <c r="BA1947" s="6">
        <v>0</v>
      </c>
      <c r="BB1947" s="45">
        <v>0.6</v>
      </c>
      <c r="BC1947" s="6">
        <v>4</v>
      </c>
      <c r="BD1947" s="6">
        <v>0</v>
      </c>
      <c r="BF1947" s="6">
        <v>2</v>
      </c>
      <c r="BG1947" s="45">
        <v>4</v>
      </c>
      <c r="BH1947" s="45">
        <v>0</v>
      </c>
      <c r="BI1947" s="6">
        <v>0</v>
      </c>
      <c r="BJ1947" s="6">
        <v>0</v>
      </c>
      <c r="BK1947" s="6">
        <v>1</v>
      </c>
      <c r="BL1947" s="45">
        <v>3.5</v>
      </c>
      <c r="BM1947" s="45">
        <v>0</v>
      </c>
      <c r="BN1947" s="6">
        <v>0</v>
      </c>
      <c r="BO1947" s="6">
        <v>0</v>
      </c>
      <c r="BP1947" s="6">
        <v>3</v>
      </c>
      <c r="BQ1947" s="6">
        <v>0</v>
      </c>
      <c r="BR1947" s="45">
        <v>1.5</v>
      </c>
      <c r="BT1947" s="45">
        <v>1</v>
      </c>
      <c r="BU1947" s="45">
        <v>0</v>
      </c>
      <c r="BX1947" s="6">
        <v>2</v>
      </c>
      <c r="BZ1947" s="6">
        <f t="shared" si="90"/>
        <v>24.04</v>
      </c>
      <c r="CA1947" s="6">
        <f t="shared" si="91"/>
        <v>18.600000000000001</v>
      </c>
      <c r="CC1947" s="63" t="s">
        <v>4687</v>
      </c>
      <c r="CD1947" s="6" t="s">
        <v>21</v>
      </c>
      <c r="CK1947" s="6" t="s">
        <v>7981</v>
      </c>
      <c r="DA1947" s="6" t="s">
        <v>3883</v>
      </c>
      <c r="DC1947" s="6" t="s">
        <v>4434</v>
      </c>
      <c r="DD1947" s="6" t="s">
        <v>3613</v>
      </c>
      <c r="DF1947" s="29">
        <f t="shared" si="92"/>
        <v>0</v>
      </c>
      <c r="DG1947" s="6">
        <v>1</v>
      </c>
    </row>
    <row r="1948" spans="1:111" ht="16" hidden="1" x14ac:dyDescent="0.2">
      <c r="A1948" s="6" t="s">
        <v>3884</v>
      </c>
      <c r="B1948" s="25"/>
      <c r="C1948" s="25"/>
      <c r="F1948" s="25"/>
      <c r="G1948" s="63" t="s">
        <v>3526</v>
      </c>
      <c r="H1948" s="6" t="s">
        <v>8204</v>
      </c>
      <c r="L1948" s="6" t="s">
        <v>3885</v>
      </c>
      <c r="P1948" s="6" t="s">
        <v>95</v>
      </c>
      <c r="Q1948" s="6" t="s">
        <v>4773</v>
      </c>
      <c r="X1948" s="6">
        <v>0</v>
      </c>
      <c r="Y1948" s="6">
        <v>1865</v>
      </c>
      <c r="Z1948" s="6">
        <v>59</v>
      </c>
      <c r="AA1948" s="6">
        <v>41</v>
      </c>
      <c r="AB1948" s="6">
        <f>SUM(Table2026_09_25[[#This Row],[Number of in-person visits provided in reporting year.]:[Number of video/virtual visits provided in reporting year.]])</f>
        <v>1965</v>
      </c>
      <c r="AC1948" s="6" t="s">
        <v>8469</v>
      </c>
      <c r="AD1948" s="6">
        <v>0</v>
      </c>
      <c r="AE1948" s="6">
        <v>0</v>
      </c>
      <c r="AG1948" s="6">
        <v>240</v>
      </c>
      <c r="AI1948" s="6" t="s">
        <v>8205</v>
      </c>
      <c r="AJ1948" s="6" t="s">
        <v>8206</v>
      </c>
      <c r="AK1948" s="6" t="s">
        <v>8483</v>
      </c>
      <c r="AL1948" s="26" t="s">
        <v>3886</v>
      </c>
      <c r="AQ1948" s="6" t="s">
        <v>43</v>
      </c>
      <c r="AX1948" s="45" t="s">
        <v>2431</v>
      </c>
      <c r="AZ1948" s="6">
        <v>0</v>
      </c>
      <c r="BA1948" s="6">
        <v>0</v>
      </c>
      <c r="BB1948" s="45">
        <v>0</v>
      </c>
      <c r="BC1948" s="6">
        <v>0</v>
      </c>
      <c r="BD1948" s="6">
        <v>0</v>
      </c>
      <c r="BF1948" s="6">
        <v>0</v>
      </c>
      <c r="BG1948" s="45">
        <v>0</v>
      </c>
      <c r="BH1948" s="45">
        <v>0</v>
      </c>
      <c r="BI1948" s="6">
        <v>0</v>
      </c>
      <c r="BJ1948" s="6">
        <v>0</v>
      </c>
      <c r="BK1948" s="6">
        <v>0</v>
      </c>
      <c r="BL1948" s="45">
        <v>0</v>
      </c>
      <c r="BM1948" s="45">
        <v>0</v>
      </c>
      <c r="BN1948" s="6">
        <v>0</v>
      </c>
      <c r="BO1948" s="6">
        <v>0</v>
      </c>
      <c r="BP1948" s="6">
        <v>0</v>
      </c>
      <c r="BQ1948" s="6">
        <v>0</v>
      </c>
      <c r="BR1948" s="45">
        <v>0</v>
      </c>
      <c r="BT1948" s="45">
        <v>0</v>
      </c>
      <c r="BU1948" s="45">
        <v>0</v>
      </c>
      <c r="BX1948" s="6">
        <v>0</v>
      </c>
      <c r="BY1948" s="6" t="s">
        <v>3887</v>
      </c>
      <c r="BZ1948" s="6">
        <f t="shared" si="90"/>
        <v>0</v>
      </c>
      <c r="CA1948" s="6">
        <f t="shared" si="91"/>
        <v>0</v>
      </c>
      <c r="CC1948" s="63" t="s">
        <v>4753</v>
      </c>
      <c r="CD1948" s="6" t="s">
        <v>21</v>
      </c>
      <c r="CK1948" s="6" t="s">
        <v>5148</v>
      </c>
      <c r="DC1948" s="6" t="s">
        <v>4434</v>
      </c>
      <c r="DD1948" s="6" t="s">
        <v>3594</v>
      </c>
      <c r="DF1948" s="29">
        <f t="shared" si="92"/>
        <v>0</v>
      </c>
      <c r="DG1948" s="6">
        <v>1</v>
      </c>
    </row>
    <row r="1949" spans="1:111" ht="16" hidden="1" x14ac:dyDescent="0.2">
      <c r="A1949" s="6" t="s">
        <v>3888</v>
      </c>
      <c r="B1949" s="25"/>
      <c r="C1949" s="25"/>
      <c r="F1949" s="25"/>
      <c r="G1949" s="63" t="s">
        <v>3526</v>
      </c>
      <c r="H1949" s="6" t="s">
        <v>166</v>
      </c>
      <c r="L1949" s="6" t="s">
        <v>3889</v>
      </c>
      <c r="P1949" s="6" t="s">
        <v>95</v>
      </c>
      <c r="Q1949" s="6" t="s">
        <v>4773</v>
      </c>
      <c r="X1949" s="6">
        <v>708</v>
      </c>
      <c r="Y1949" s="6">
        <v>1083</v>
      </c>
      <c r="Z1949" s="6">
        <v>895</v>
      </c>
      <c r="AA1949" s="6">
        <v>0</v>
      </c>
      <c r="AB1949" s="6">
        <f>SUM(Table2026_09_25[[#This Row],[Number of in-person visits provided in reporting year.]:[Number of video/virtual visits provided in reporting year.]])</f>
        <v>1978</v>
      </c>
      <c r="AC1949" s="6" t="s">
        <v>8469</v>
      </c>
      <c r="AD1949" s="6">
        <v>0</v>
      </c>
      <c r="AE1949" s="6">
        <v>0</v>
      </c>
      <c r="AG1949" s="6">
        <v>96</v>
      </c>
      <c r="AI1949" s="6" t="s">
        <v>2619</v>
      </c>
      <c r="AJ1949" s="6" t="s">
        <v>4859</v>
      </c>
      <c r="AK1949" s="6" t="s">
        <v>8483</v>
      </c>
      <c r="AL1949" s="26" t="s">
        <v>167</v>
      </c>
      <c r="AQ1949" s="6" t="s">
        <v>544</v>
      </c>
      <c r="AX1949" s="45" t="s">
        <v>2478</v>
      </c>
      <c r="AZ1949" s="6">
        <v>0</v>
      </c>
      <c r="BA1949" s="6">
        <v>0</v>
      </c>
      <c r="BB1949" s="45">
        <v>0</v>
      </c>
      <c r="BC1949" s="6">
        <v>0</v>
      </c>
      <c r="BD1949" s="6">
        <v>0</v>
      </c>
      <c r="BF1949" s="6">
        <v>0</v>
      </c>
      <c r="BG1949" s="45">
        <v>0</v>
      </c>
      <c r="BH1949" s="45">
        <v>0</v>
      </c>
      <c r="BI1949" s="6">
        <v>0</v>
      </c>
      <c r="BJ1949" s="6">
        <v>0</v>
      </c>
      <c r="BK1949" s="6">
        <v>0</v>
      </c>
      <c r="BL1949" s="45">
        <v>0</v>
      </c>
      <c r="BM1949" s="45">
        <v>0</v>
      </c>
      <c r="BN1949" s="6">
        <v>0</v>
      </c>
      <c r="BO1949" s="6">
        <v>0</v>
      </c>
      <c r="BP1949" s="6">
        <v>0</v>
      </c>
      <c r="BQ1949" s="6">
        <v>0</v>
      </c>
      <c r="BR1949" s="45">
        <v>0</v>
      </c>
      <c r="BT1949" s="45">
        <v>0</v>
      </c>
      <c r="BU1949" s="45">
        <v>0</v>
      </c>
      <c r="BX1949" s="6">
        <v>0</v>
      </c>
      <c r="BZ1949" s="6">
        <f t="shared" si="90"/>
        <v>0</v>
      </c>
      <c r="CA1949" s="6">
        <f t="shared" si="91"/>
        <v>0</v>
      </c>
      <c r="CC1949" s="63" t="s">
        <v>21</v>
      </c>
      <c r="CD1949" s="6" t="s">
        <v>21</v>
      </c>
      <c r="CK1949" s="6" t="s">
        <v>5148</v>
      </c>
      <c r="DC1949" s="6" t="s">
        <v>4434</v>
      </c>
      <c r="DD1949" s="6" t="s">
        <v>3890</v>
      </c>
      <c r="DF1949" s="29">
        <f t="shared" si="92"/>
        <v>0</v>
      </c>
      <c r="DG1949" s="6">
        <v>1</v>
      </c>
    </row>
    <row r="1950" spans="1:111" ht="16" hidden="1" x14ac:dyDescent="0.2">
      <c r="A1950" s="6" t="s">
        <v>3891</v>
      </c>
      <c r="B1950" s="25"/>
      <c r="C1950" s="25"/>
      <c r="F1950" s="25"/>
      <c r="G1950" s="63" t="s">
        <v>3526</v>
      </c>
      <c r="H1950" s="6" t="s">
        <v>5215</v>
      </c>
      <c r="L1950" s="6" t="s">
        <v>469</v>
      </c>
      <c r="P1950" s="6" t="s">
        <v>95</v>
      </c>
      <c r="Q1950" s="6" t="s">
        <v>4773</v>
      </c>
      <c r="X1950" s="6">
        <v>59</v>
      </c>
      <c r="Y1950" s="6">
        <v>3219</v>
      </c>
      <c r="Z1950" s="6">
        <v>1047</v>
      </c>
      <c r="AA1950" s="6">
        <v>0</v>
      </c>
      <c r="AB1950" s="6">
        <f>SUM(Table2026_09_25[[#This Row],[Number of in-person visits provided in reporting year.]:[Number of video/virtual visits provided in reporting year.]])</f>
        <v>4266</v>
      </c>
      <c r="AC1950" s="6" t="s">
        <v>8469</v>
      </c>
      <c r="AD1950" s="6">
        <v>0</v>
      </c>
      <c r="AE1950" s="6">
        <v>0</v>
      </c>
      <c r="AF1950" s="6" t="s">
        <v>4682</v>
      </c>
      <c r="AG1950" s="6">
        <v>0</v>
      </c>
      <c r="AI1950" s="6" t="s">
        <v>5223</v>
      </c>
      <c r="AJ1950" s="6" t="s">
        <v>43</v>
      </c>
      <c r="AK1950" s="6" t="s">
        <v>8483</v>
      </c>
      <c r="AL1950" s="26" t="s">
        <v>42</v>
      </c>
      <c r="AQ1950" s="6" t="s">
        <v>43</v>
      </c>
      <c r="AX1950" s="45" t="s">
        <v>2431</v>
      </c>
      <c r="AZ1950" s="6">
        <v>1.2</v>
      </c>
      <c r="BA1950" s="6">
        <v>0</v>
      </c>
      <c r="BB1950" s="45">
        <v>0</v>
      </c>
      <c r="BC1950" s="6">
        <v>2</v>
      </c>
      <c r="BD1950" s="6">
        <v>0</v>
      </c>
      <c r="BF1950" s="6">
        <v>0</v>
      </c>
      <c r="BG1950" s="45">
        <v>0</v>
      </c>
      <c r="BH1950" s="45">
        <v>0</v>
      </c>
      <c r="BI1950" s="6">
        <v>0</v>
      </c>
      <c r="BJ1950" s="6">
        <v>0</v>
      </c>
      <c r="BK1950" s="6">
        <v>0</v>
      </c>
      <c r="BL1950" s="45">
        <v>0</v>
      </c>
      <c r="BM1950" s="45">
        <v>0</v>
      </c>
      <c r="BN1950" s="6">
        <v>0</v>
      </c>
      <c r="BO1950" s="6">
        <v>0</v>
      </c>
      <c r="BP1950" s="6">
        <v>1</v>
      </c>
      <c r="BQ1950" s="6">
        <v>0</v>
      </c>
      <c r="BR1950" s="45">
        <v>0.5</v>
      </c>
      <c r="BT1950" s="45">
        <v>0</v>
      </c>
      <c r="BU1950" s="45">
        <v>0</v>
      </c>
      <c r="BX1950" s="6">
        <v>0</v>
      </c>
      <c r="BZ1950" s="6">
        <f t="shared" si="90"/>
        <v>4.7</v>
      </c>
      <c r="CA1950" s="6">
        <f t="shared" si="91"/>
        <v>1.5</v>
      </c>
      <c r="CC1950" s="63" t="s">
        <v>4687</v>
      </c>
      <c r="CD1950" s="6" t="s">
        <v>3892</v>
      </c>
      <c r="CK1950" s="6" t="s">
        <v>5148</v>
      </c>
      <c r="DC1950" s="6" t="s">
        <v>4434</v>
      </c>
      <c r="DD1950" s="6" t="s">
        <v>3615</v>
      </c>
      <c r="DF1950" s="29">
        <f t="shared" si="92"/>
        <v>0</v>
      </c>
      <c r="DG1950" s="6">
        <v>1</v>
      </c>
    </row>
    <row r="1951" spans="1:111" ht="16" hidden="1" x14ac:dyDescent="0.2">
      <c r="A1951" s="6" t="s">
        <v>3893</v>
      </c>
      <c r="B1951" s="25"/>
      <c r="C1951" s="25"/>
      <c r="F1951" s="25"/>
      <c r="G1951" s="63" t="s">
        <v>3526</v>
      </c>
      <c r="H1951" s="6" t="s">
        <v>6793</v>
      </c>
      <c r="L1951" s="6" t="s">
        <v>3894</v>
      </c>
      <c r="P1951" s="6" t="s">
        <v>95</v>
      </c>
      <c r="Q1951" s="6" t="s">
        <v>4773</v>
      </c>
      <c r="X1951" s="6">
        <v>0</v>
      </c>
      <c r="Y1951" s="6">
        <v>2416</v>
      </c>
      <c r="Z1951" s="6">
        <v>132</v>
      </c>
      <c r="AA1951" s="6">
        <v>58</v>
      </c>
      <c r="AB1951" s="6">
        <f>SUM(Table2026_09_25[[#This Row],[Number of in-person visits provided in reporting year.]:[Number of video/virtual visits provided in reporting year.]])</f>
        <v>2606</v>
      </c>
      <c r="AC1951" s="6" t="s">
        <v>8469</v>
      </c>
      <c r="AD1951" s="6">
        <v>0</v>
      </c>
      <c r="AE1951" s="6">
        <v>0</v>
      </c>
      <c r="AF1951" s="6" t="s">
        <v>4682</v>
      </c>
      <c r="AG1951" s="6">
        <v>240</v>
      </c>
      <c r="AI1951" s="6" t="s">
        <v>6800</v>
      </c>
      <c r="AJ1951" s="6" t="s">
        <v>6801</v>
      </c>
      <c r="AK1951" s="6" t="s">
        <v>8483</v>
      </c>
      <c r="AL1951" s="26" t="s">
        <v>1853</v>
      </c>
      <c r="AQ1951" s="6" t="s">
        <v>107</v>
      </c>
      <c r="AX1951" s="45" t="s">
        <v>2431</v>
      </c>
      <c r="AZ1951" s="6">
        <v>0</v>
      </c>
      <c r="BA1951" s="6">
        <v>0</v>
      </c>
      <c r="BB1951" s="45">
        <v>0</v>
      </c>
      <c r="BC1951" s="6">
        <v>0</v>
      </c>
      <c r="BD1951" s="6">
        <v>0</v>
      </c>
      <c r="BF1951" s="6">
        <v>0</v>
      </c>
      <c r="BG1951" s="45">
        <v>0</v>
      </c>
      <c r="BH1951" s="45">
        <v>0</v>
      </c>
      <c r="BI1951" s="6">
        <v>0</v>
      </c>
      <c r="BJ1951" s="6">
        <v>0</v>
      </c>
      <c r="BK1951" s="6">
        <v>0</v>
      </c>
      <c r="BL1951" s="45">
        <v>0</v>
      </c>
      <c r="BM1951" s="45">
        <v>0</v>
      </c>
      <c r="BN1951" s="6">
        <v>0</v>
      </c>
      <c r="BO1951" s="6">
        <v>0</v>
      </c>
      <c r="BP1951" s="6">
        <v>0</v>
      </c>
      <c r="BQ1951" s="6">
        <v>0</v>
      </c>
      <c r="BR1951" s="45">
        <v>0</v>
      </c>
      <c r="BT1951" s="45">
        <v>0</v>
      </c>
      <c r="BU1951" s="45">
        <v>0</v>
      </c>
      <c r="BX1951" s="6">
        <v>0</v>
      </c>
      <c r="BY1951" s="6" t="s">
        <v>3895</v>
      </c>
      <c r="BZ1951" s="6">
        <f t="shared" si="90"/>
        <v>0</v>
      </c>
      <c r="CA1951" s="6">
        <f t="shared" si="91"/>
        <v>0</v>
      </c>
      <c r="CC1951" s="63" t="s">
        <v>4753</v>
      </c>
      <c r="CD1951" s="6" t="s">
        <v>21</v>
      </c>
      <c r="CK1951" s="6" t="s">
        <v>5148</v>
      </c>
      <c r="DC1951" s="6" t="s">
        <v>4434</v>
      </c>
      <c r="DD1951" s="6" t="s">
        <v>3594</v>
      </c>
      <c r="DF1951" s="29">
        <f t="shared" si="92"/>
        <v>0</v>
      </c>
      <c r="DG1951" s="6">
        <v>1</v>
      </c>
    </row>
    <row r="1952" spans="1:111" ht="16" hidden="1" x14ac:dyDescent="0.2">
      <c r="A1952" s="6" t="s">
        <v>3896</v>
      </c>
      <c r="B1952" s="25"/>
      <c r="C1952" s="25"/>
      <c r="F1952" s="25"/>
      <c r="G1952" s="63" t="s">
        <v>3526</v>
      </c>
      <c r="H1952" s="6" t="s">
        <v>3512</v>
      </c>
      <c r="L1952" s="6" t="s">
        <v>413</v>
      </c>
      <c r="P1952" s="6" t="s">
        <v>95</v>
      </c>
      <c r="Q1952" s="6" t="s">
        <v>4773</v>
      </c>
      <c r="X1952" s="6">
        <v>912</v>
      </c>
      <c r="Y1952" s="6">
        <v>3304</v>
      </c>
      <c r="Z1952" s="6">
        <v>291</v>
      </c>
      <c r="AA1952" s="6">
        <v>59</v>
      </c>
      <c r="AB1952" s="6">
        <f>SUM(Table2026_09_25[[#This Row],[Number of in-person visits provided in reporting year.]:[Number of video/virtual visits provided in reporting year.]])</f>
        <v>3654</v>
      </c>
      <c r="AC1952" s="6" t="s">
        <v>8469</v>
      </c>
      <c r="AD1952" s="6">
        <v>0</v>
      </c>
      <c r="AE1952" s="6">
        <v>0</v>
      </c>
      <c r="AF1952" s="6" t="s">
        <v>4682</v>
      </c>
      <c r="AG1952" s="6">
        <v>117</v>
      </c>
      <c r="AI1952" s="6" t="s">
        <v>4817</v>
      </c>
      <c r="AJ1952" s="6" t="s">
        <v>149</v>
      </c>
      <c r="AK1952" s="6" t="s">
        <v>8483</v>
      </c>
      <c r="AL1952" s="26" t="s">
        <v>294</v>
      </c>
      <c r="AQ1952" s="6" t="s">
        <v>63</v>
      </c>
      <c r="AX1952" s="45" t="s">
        <v>2431</v>
      </c>
      <c r="AZ1952" s="6">
        <v>3</v>
      </c>
      <c r="BA1952" s="6">
        <v>0</v>
      </c>
      <c r="BB1952" s="45">
        <v>0</v>
      </c>
      <c r="BC1952" s="6">
        <v>0</v>
      </c>
      <c r="BD1952" s="6">
        <v>0</v>
      </c>
      <c r="BF1952" s="6">
        <v>0</v>
      </c>
      <c r="BG1952" s="45">
        <v>0</v>
      </c>
      <c r="BH1952" s="45">
        <v>0</v>
      </c>
      <c r="BI1952" s="6">
        <v>0</v>
      </c>
      <c r="BJ1952" s="6">
        <v>0</v>
      </c>
      <c r="BK1952" s="6">
        <v>0</v>
      </c>
      <c r="BL1952" s="45">
        <v>0</v>
      </c>
      <c r="BM1952" s="45">
        <v>0</v>
      </c>
      <c r="BN1952" s="6">
        <v>0</v>
      </c>
      <c r="BO1952" s="6">
        <v>0</v>
      </c>
      <c r="BP1952" s="6">
        <v>1.8</v>
      </c>
      <c r="BQ1952" s="6">
        <v>0</v>
      </c>
      <c r="BR1952" s="45">
        <v>0</v>
      </c>
      <c r="BT1952" s="45">
        <v>0</v>
      </c>
      <c r="BU1952" s="45">
        <v>0</v>
      </c>
      <c r="BX1952" s="6">
        <v>5.6</v>
      </c>
      <c r="BY1952" s="6" t="s">
        <v>3897</v>
      </c>
      <c r="BZ1952" s="6">
        <f t="shared" si="90"/>
        <v>4.8</v>
      </c>
      <c r="CA1952" s="6">
        <f t="shared" si="91"/>
        <v>7.3999999999999995</v>
      </c>
      <c r="CC1952" s="63" t="s">
        <v>4753</v>
      </c>
      <c r="CD1952" s="6" t="s">
        <v>3898</v>
      </c>
      <c r="CK1952" s="6" t="s">
        <v>7981</v>
      </c>
      <c r="DA1952" s="6" t="s">
        <v>3899</v>
      </c>
      <c r="DC1952" s="6" t="s">
        <v>4434</v>
      </c>
      <c r="DD1952" s="6" t="s">
        <v>2669</v>
      </c>
      <c r="DF1952" s="29">
        <f t="shared" si="92"/>
        <v>0</v>
      </c>
      <c r="DG1952" s="6">
        <v>1</v>
      </c>
    </row>
    <row r="1953" spans="1:111" ht="16" hidden="1" x14ac:dyDescent="0.2">
      <c r="A1953" s="6" t="s">
        <v>3900</v>
      </c>
      <c r="B1953" s="25"/>
      <c r="C1953" s="25"/>
      <c r="F1953" s="25"/>
      <c r="G1953" s="63" t="s">
        <v>3526</v>
      </c>
      <c r="H1953" s="6" t="s">
        <v>2761</v>
      </c>
      <c r="L1953" s="6" t="s">
        <v>2699</v>
      </c>
      <c r="P1953" s="6" t="s">
        <v>95</v>
      </c>
      <c r="Q1953" s="6" t="s">
        <v>4773</v>
      </c>
      <c r="X1953" s="6">
        <v>0</v>
      </c>
      <c r="Y1953" s="6">
        <v>1369</v>
      </c>
      <c r="Z1953" s="6">
        <v>631</v>
      </c>
      <c r="AA1953" s="6">
        <v>0</v>
      </c>
      <c r="AB1953" s="6">
        <f>SUM(Table2026_09_25[[#This Row],[Number of in-person visits provided in reporting year.]:[Number of video/virtual visits provided in reporting year.]])</f>
        <v>2000</v>
      </c>
      <c r="AC1953" s="6" t="s">
        <v>8469</v>
      </c>
      <c r="AD1953" s="6">
        <v>0</v>
      </c>
      <c r="AE1953" s="6">
        <v>0</v>
      </c>
      <c r="AG1953" s="6">
        <v>9</v>
      </c>
      <c r="AI1953" s="6" t="s">
        <v>5922</v>
      </c>
      <c r="AJ1953" s="6" t="s">
        <v>43</v>
      </c>
      <c r="AK1953" s="6" t="s">
        <v>8483</v>
      </c>
      <c r="AL1953" s="26" t="s">
        <v>2762</v>
      </c>
      <c r="AQ1953" s="6" t="s">
        <v>43</v>
      </c>
      <c r="AX1953" s="45" t="s">
        <v>18</v>
      </c>
      <c r="AZ1953" s="6">
        <v>0</v>
      </c>
      <c r="BA1953" s="6">
        <v>0</v>
      </c>
      <c r="BB1953" s="45">
        <v>0</v>
      </c>
      <c r="BC1953" s="6">
        <v>0</v>
      </c>
      <c r="BD1953" s="6">
        <v>0</v>
      </c>
      <c r="BF1953" s="6">
        <v>0</v>
      </c>
      <c r="BG1953" s="45">
        <v>0</v>
      </c>
      <c r="BH1953" s="45">
        <v>0</v>
      </c>
      <c r="BI1953" s="6">
        <v>0</v>
      </c>
      <c r="BJ1953" s="6">
        <v>0</v>
      </c>
      <c r="BK1953" s="6">
        <v>0</v>
      </c>
      <c r="BL1953" s="45">
        <v>0</v>
      </c>
      <c r="BM1953" s="45">
        <v>0</v>
      </c>
      <c r="BN1953" s="6">
        <v>0</v>
      </c>
      <c r="BO1953" s="6">
        <v>0</v>
      </c>
      <c r="BP1953" s="6">
        <v>0</v>
      </c>
      <c r="BQ1953" s="6">
        <v>0</v>
      </c>
      <c r="BR1953" s="45">
        <v>0</v>
      </c>
      <c r="BT1953" s="45">
        <v>0</v>
      </c>
      <c r="BU1953" s="45">
        <v>0</v>
      </c>
      <c r="BX1953" s="6">
        <v>0</v>
      </c>
      <c r="BZ1953" s="6">
        <f t="shared" si="90"/>
        <v>0</v>
      </c>
      <c r="CA1953" s="6">
        <f t="shared" si="91"/>
        <v>0</v>
      </c>
      <c r="CC1953" s="63" t="s">
        <v>4687</v>
      </c>
      <c r="CD1953" s="6" t="s">
        <v>21</v>
      </c>
      <c r="CK1953" s="6" t="s">
        <v>5148</v>
      </c>
      <c r="DC1953" s="6" t="s">
        <v>4434</v>
      </c>
      <c r="DD1953" s="6" t="s">
        <v>3596</v>
      </c>
      <c r="DF1953" s="29">
        <f t="shared" si="92"/>
        <v>0</v>
      </c>
      <c r="DG1953" s="6">
        <v>1</v>
      </c>
    </row>
    <row r="1954" spans="1:111" ht="16" hidden="1" x14ac:dyDescent="0.2">
      <c r="A1954" s="6" t="s">
        <v>3901</v>
      </c>
      <c r="B1954" s="25"/>
      <c r="C1954" s="25"/>
      <c r="F1954" s="25"/>
      <c r="G1954" s="63" t="s">
        <v>3526</v>
      </c>
      <c r="H1954" s="6" t="s">
        <v>8027</v>
      </c>
      <c r="L1954" s="6" t="s">
        <v>2699</v>
      </c>
      <c r="P1954" s="6" t="s">
        <v>95</v>
      </c>
      <c r="Q1954" s="6" t="s">
        <v>4773</v>
      </c>
      <c r="X1954" s="6">
        <v>199</v>
      </c>
      <c r="Y1954" s="6">
        <v>1388</v>
      </c>
      <c r="Z1954" s="6">
        <v>179</v>
      </c>
      <c r="AA1954" s="6">
        <v>181</v>
      </c>
      <c r="AB1954" s="6">
        <f>SUM(Table2026_09_25[[#This Row],[Number of in-person visits provided in reporting year.]:[Number of video/virtual visits provided in reporting year.]])</f>
        <v>1748</v>
      </c>
      <c r="AC1954" s="6" t="s">
        <v>8469</v>
      </c>
      <c r="AD1954" s="6">
        <v>0</v>
      </c>
      <c r="AE1954" s="6">
        <v>0</v>
      </c>
      <c r="AG1954" s="6">
        <v>25</v>
      </c>
      <c r="AI1954" s="6" t="s">
        <v>8227</v>
      </c>
      <c r="AJ1954" s="6" t="s">
        <v>43</v>
      </c>
      <c r="AK1954" s="6" t="s">
        <v>8483</v>
      </c>
      <c r="AL1954" s="26" t="s">
        <v>70</v>
      </c>
      <c r="AQ1954" s="6" t="s">
        <v>43</v>
      </c>
      <c r="AX1954" s="45" t="s">
        <v>2478</v>
      </c>
      <c r="AZ1954" s="6">
        <v>0</v>
      </c>
      <c r="BA1954" s="6">
        <v>0</v>
      </c>
      <c r="BB1954" s="45">
        <v>0</v>
      </c>
      <c r="BC1954" s="6">
        <v>11</v>
      </c>
      <c r="BD1954" s="6">
        <v>0</v>
      </c>
      <c r="BF1954" s="6">
        <v>0</v>
      </c>
      <c r="BG1954" s="45">
        <v>0</v>
      </c>
      <c r="BH1954" s="45">
        <v>0</v>
      </c>
      <c r="BI1954" s="6">
        <v>0</v>
      </c>
      <c r="BJ1954" s="6">
        <v>0</v>
      </c>
      <c r="BK1954" s="6">
        <v>0</v>
      </c>
      <c r="BL1954" s="45">
        <v>0</v>
      </c>
      <c r="BM1954" s="45">
        <v>0</v>
      </c>
      <c r="BN1954" s="6">
        <v>0</v>
      </c>
      <c r="BO1954" s="6">
        <v>0</v>
      </c>
      <c r="BP1954" s="6">
        <v>0</v>
      </c>
      <c r="BQ1954" s="6">
        <v>0</v>
      </c>
      <c r="BR1954" s="45">
        <v>0</v>
      </c>
      <c r="BT1954" s="45">
        <v>0</v>
      </c>
      <c r="BU1954" s="45">
        <v>0</v>
      </c>
      <c r="BX1954" s="6">
        <v>3.7</v>
      </c>
      <c r="BZ1954" s="6">
        <f t="shared" si="90"/>
        <v>11</v>
      </c>
      <c r="CA1954" s="6">
        <f t="shared" si="91"/>
        <v>3.7</v>
      </c>
      <c r="CC1954" s="63" t="s">
        <v>4687</v>
      </c>
      <c r="CD1954" s="6" t="s">
        <v>21</v>
      </c>
      <c r="CK1954" s="6" t="s">
        <v>5148</v>
      </c>
      <c r="DC1954" s="6" t="s">
        <v>4434</v>
      </c>
      <c r="DD1954" s="6" t="s">
        <v>3596</v>
      </c>
      <c r="DF1954" s="29">
        <f t="shared" si="92"/>
        <v>0</v>
      </c>
      <c r="DG1954" s="6">
        <v>1</v>
      </c>
    </row>
    <row r="1955" spans="1:111" ht="16" hidden="1" x14ac:dyDescent="0.2">
      <c r="A1955" s="6" t="s">
        <v>3902</v>
      </c>
      <c r="B1955" s="25"/>
      <c r="C1955" s="25"/>
      <c r="F1955" s="25"/>
      <c r="G1955" s="63" t="s">
        <v>3526</v>
      </c>
      <c r="H1955" s="6" t="s">
        <v>4726</v>
      </c>
      <c r="L1955" s="6" t="s">
        <v>537</v>
      </c>
      <c r="P1955" s="6" t="s">
        <v>95</v>
      </c>
      <c r="Q1955" s="6" t="s">
        <v>4773</v>
      </c>
      <c r="X1955" s="6">
        <v>250</v>
      </c>
      <c r="Y1955" s="6">
        <v>918</v>
      </c>
      <c r="Z1955" s="6">
        <v>241</v>
      </c>
      <c r="AA1955" s="6">
        <v>44</v>
      </c>
      <c r="AB1955" s="6">
        <f>SUM(Table2026_09_25[[#This Row],[Number of in-person visits provided in reporting year.]:[Number of video/virtual visits provided in reporting year.]])</f>
        <v>1203</v>
      </c>
      <c r="AC1955" s="6" t="s">
        <v>8469</v>
      </c>
      <c r="AD1955" s="6">
        <v>0</v>
      </c>
      <c r="AE1955" s="6">
        <v>0</v>
      </c>
      <c r="AF1955" s="6" t="s">
        <v>4682</v>
      </c>
      <c r="AG1955" s="6">
        <v>76.3</v>
      </c>
      <c r="AI1955" s="6" t="s">
        <v>1574</v>
      </c>
      <c r="AJ1955" s="6" t="s">
        <v>43</v>
      </c>
      <c r="AK1955" s="6" t="s">
        <v>8483</v>
      </c>
      <c r="AL1955" s="26" t="s">
        <v>348</v>
      </c>
      <c r="AQ1955" s="6" t="s">
        <v>43</v>
      </c>
      <c r="AX1955" s="45" t="s">
        <v>2478</v>
      </c>
      <c r="AZ1955" s="6">
        <v>0</v>
      </c>
      <c r="BA1955" s="6">
        <v>0</v>
      </c>
      <c r="BB1955" s="45">
        <v>0</v>
      </c>
      <c r="BC1955" s="6">
        <v>2.5</v>
      </c>
      <c r="BD1955" s="6">
        <v>0</v>
      </c>
      <c r="BF1955" s="6">
        <v>0</v>
      </c>
      <c r="BG1955" s="45">
        <v>0</v>
      </c>
      <c r="BH1955" s="45">
        <v>0</v>
      </c>
      <c r="BI1955" s="6">
        <v>0</v>
      </c>
      <c r="BJ1955" s="6">
        <v>0</v>
      </c>
      <c r="BK1955" s="6">
        <v>0</v>
      </c>
      <c r="BL1955" s="45">
        <v>0</v>
      </c>
      <c r="BM1955" s="45">
        <v>0</v>
      </c>
      <c r="BN1955" s="6">
        <v>0</v>
      </c>
      <c r="BO1955" s="6">
        <v>0</v>
      </c>
      <c r="BP1955" s="6">
        <v>0.4</v>
      </c>
      <c r="BQ1955" s="6">
        <v>0</v>
      </c>
      <c r="BR1955" s="45">
        <v>0.4</v>
      </c>
      <c r="BT1955" s="45">
        <v>0</v>
      </c>
      <c r="BU1955" s="45">
        <v>0</v>
      </c>
      <c r="BX1955" s="6">
        <v>0.9</v>
      </c>
      <c r="BZ1955" s="6">
        <f t="shared" si="90"/>
        <v>3.3</v>
      </c>
      <c r="CA1955" s="6">
        <f t="shared" si="91"/>
        <v>1.7000000000000002</v>
      </c>
      <c r="CC1955" s="63" t="s">
        <v>4753</v>
      </c>
      <c r="CD1955" s="6" t="s">
        <v>2716</v>
      </c>
      <c r="CK1955" s="6" t="s">
        <v>7981</v>
      </c>
      <c r="DC1955" s="6" t="s">
        <v>4434</v>
      </c>
      <c r="DD1955" s="6" t="s">
        <v>351</v>
      </c>
      <c r="DF1955" s="29">
        <f t="shared" si="92"/>
        <v>0</v>
      </c>
      <c r="DG1955" s="6">
        <v>1</v>
      </c>
    </row>
    <row r="1956" spans="1:111" ht="16" x14ac:dyDescent="0.2">
      <c r="A1956" s="6" t="s">
        <v>3903</v>
      </c>
      <c r="B1956" s="25"/>
      <c r="C1956" s="25"/>
      <c r="F1956" s="25"/>
      <c r="G1956" s="63" t="s">
        <v>3526</v>
      </c>
      <c r="H1956" s="6" t="s">
        <v>5750</v>
      </c>
      <c r="L1956" s="6" t="s">
        <v>3338</v>
      </c>
      <c r="P1956" s="6" t="s">
        <v>95</v>
      </c>
      <c r="Q1956" s="6" t="s">
        <v>4773</v>
      </c>
      <c r="X1956" s="6">
        <v>719</v>
      </c>
      <c r="Y1956" s="6">
        <v>1068</v>
      </c>
      <c r="Z1956" s="6">
        <v>167</v>
      </c>
      <c r="AA1956" s="6">
        <v>216</v>
      </c>
      <c r="AB1956" s="6">
        <f>SUM(Table2026_09_25[[#This Row],[Number of in-person visits provided in reporting year.]:[Number of video/virtual visits provided in reporting year.]])</f>
        <v>1451</v>
      </c>
      <c r="AC1956" s="6" t="s">
        <v>8469</v>
      </c>
      <c r="AD1956" s="6">
        <v>0</v>
      </c>
      <c r="AE1956" s="6">
        <v>0</v>
      </c>
      <c r="AG1956" s="6">
        <v>203</v>
      </c>
      <c r="AI1956" s="6" t="s">
        <v>5755</v>
      </c>
      <c r="AJ1956" s="6" t="s">
        <v>43</v>
      </c>
      <c r="AK1956" s="6" t="s">
        <v>8483</v>
      </c>
      <c r="AL1956" s="26" t="s">
        <v>112</v>
      </c>
      <c r="AQ1956" s="6" t="s">
        <v>43</v>
      </c>
      <c r="AX1956" s="45" t="s">
        <v>2431</v>
      </c>
      <c r="AZ1956" s="6">
        <v>0</v>
      </c>
      <c r="BA1956" s="6">
        <v>0.15</v>
      </c>
      <c r="BB1956" s="45">
        <v>0</v>
      </c>
      <c r="BC1956" s="6">
        <v>2.41</v>
      </c>
      <c r="BD1956" s="6">
        <v>0</v>
      </c>
      <c r="BF1956" s="6">
        <v>0</v>
      </c>
      <c r="BG1956" s="45">
        <v>0</v>
      </c>
      <c r="BH1956" s="45">
        <v>0</v>
      </c>
      <c r="BI1956" s="6">
        <v>0</v>
      </c>
      <c r="BJ1956" s="6">
        <v>0</v>
      </c>
      <c r="BK1956" s="6">
        <v>0</v>
      </c>
      <c r="BL1956" s="45">
        <v>0</v>
      </c>
      <c r="BM1956" s="45">
        <v>0</v>
      </c>
      <c r="BN1956" s="6">
        <v>0</v>
      </c>
      <c r="BO1956" s="6">
        <v>0</v>
      </c>
      <c r="BP1956" s="6">
        <v>0</v>
      </c>
      <c r="BQ1956" s="6">
        <v>0</v>
      </c>
      <c r="BR1956" s="45">
        <v>0</v>
      </c>
      <c r="BT1956" s="45">
        <v>0</v>
      </c>
      <c r="BU1956" s="45">
        <v>0</v>
      </c>
      <c r="BX1956" s="6">
        <v>0</v>
      </c>
      <c r="BZ1956" s="6">
        <f t="shared" si="90"/>
        <v>2.56</v>
      </c>
      <c r="CA1956" s="6">
        <f t="shared" si="91"/>
        <v>0</v>
      </c>
      <c r="CC1956" s="63" t="s">
        <v>4687</v>
      </c>
      <c r="CD1956" s="6" t="s">
        <v>21</v>
      </c>
      <c r="CK1956" s="6" t="s">
        <v>5148</v>
      </c>
      <c r="DA1956" s="6" t="s">
        <v>3339</v>
      </c>
      <c r="DC1956" s="6" t="s">
        <v>4434</v>
      </c>
      <c r="DD1956" s="6" t="s">
        <v>3231</v>
      </c>
      <c r="DF1956" s="29">
        <f t="shared" si="92"/>
        <v>1</v>
      </c>
      <c r="DG1956" s="6">
        <v>1</v>
      </c>
    </row>
    <row r="1957" spans="1:111" ht="16" hidden="1" x14ac:dyDescent="0.2">
      <c r="A1957" s="6" t="s">
        <v>3904</v>
      </c>
      <c r="B1957" s="25"/>
      <c r="C1957" s="25"/>
      <c r="F1957" s="25"/>
      <c r="G1957" s="63" t="s">
        <v>3526</v>
      </c>
      <c r="H1957" s="6" t="s">
        <v>6941</v>
      </c>
      <c r="L1957" s="6" t="s">
        <v>3905</v>
      </c>
      <c r="P1957" s="6" t="s">
        <v>95</v>
      </c>
      <c r="Q1957" s="6" t="s">
        <v>4773</v>
      </c>
      <c r="X1957" s="6">
        <v>1157</v>
      </c>
      <c r="Y1957" s="6">
        <v>1659</v>
      </c>
      <c r="Z1957" s="6">
        <v>0</v>
      </c>
      <c r="AA1957" s="6">
        <v>290</v>
      </c>
      <c r="AB1957" s="6">
        <f>SUM(Table2026_09_25[[#This Row],[Number of in-person visits provided in reporting year.]:[Number of video/virtual visits provided in reporting year.]])</f>
        <v>1949</v>
      </c>
      <c r="AC1957" s="6" t="s">
        <v>8469</v>
      </c>
      <c r="AD1957" s="6">
        <v>0</v>
      </c>
      <c r="AE1957" s="6">
        <v>0</v>
      </c>
      <c r="AF1957" s="6" t="s">
        <v>4682</v>
      </c>
      <c r="AG1957" s="6">
        <v>149</v>
      </c>
      <c r="AI1957" s="6" t="s">
        <v>6955</v>
      </c>
      <c r="AJ1957" s="6" t="s">
        <v>6947</v>
      </c>
      <c r="AK1957" s="6" t="s">
        <v>8483</v>
      </c>
      <c r="AL1957" s="26" t="s">
        <v>3906</v>
      </c>
      <c r="AQ1957" s="6" t="s">
        <v>107</v>
      </c>
      <c r="AX1957" s="45" t="s">
        <v>2431</v>
      </c>
      <c r="AZ1957" s="6">
        <v>1.2</v>
      </c>
      <c r="BA1957" s="6">
        <v>0</v>
      </c>
      <c r="BB1957" s="45">
        <v>0</v>
      </c>
      <c r="BC1957" s="6">
        <v>1</v>
      </c>
      <c r="BD1957" s="6">
        <v>0</v>
      </c>
      <c r="BF1957" s="6">
        <v>2</v>
      </c>
      <c r="BG1957" s="45">
        <v>1</v>
      </c>
      <c r="BH1957" s="45">
        <v>0</v>
      </c>
      <c r="BI1957" s="6">
        <v>0</v>
      </c>
      <c r="BJ1957" s="6">
        <v>0</v>
      </c>
      <c r="BK1957" s="6">
        <v>0</v>
      </c>
      <c r="BL1957" s="45">
        <v>0</v>
      </c>
      <c r="BM1957" s="45">
        <v>0</v>
      </c>
      <c r="BN1957" s="6">
        <v>0</v>
      </c>
      <c r="BO1957" s="6">
        <v>0</v>
      </c>
      <c r="BP1957" s="6">
        <v>0</v>
      </c>
      <c r="BQ1957" s="6">
        <v>2.5</v>
      </c>
      <c r="BR1957" s="45">
        <v>1.5</v>
      </c>
      <c r="BT1957" s="45">
        <v>0</v>
      </c>
      <c r="BU1957" s="45">
        <v>0</v>
      </c>
      <c r="BX1957" s="6">
        <v>0</v>
      </c>
      <c r="BZ1957" s="6">
        <f t="shared" si="90"/>
        <v>9.1999999999999993</v>
      </c>
      <c r="CA1957" s="6">
        <f t="shared" si="91"/>
        <v>7</v>
      </c>
      <c r="CC1957" s="63" t="s">
        <v>4753</v>
      </c>
      <c r="CD1957" s="6" t="s">
        <v>3907</v>
      </c>
      <c r="CK1957" s="6" t="s">
        <v>5148</v>
      </c>
      <c r="DC1957" s="6" t="s">
        <v>4434</v>
      </c>
      <c r="DD1957" s="6" t="s">
        <v>3599</v>
      </c>
      <c r="DF1957" s="29">
        <f t="shared" si="92"/>
        <v>0</v>
      </c>
      <c r="DG1957" s="6">
        <v>1</v>
      </c>
    </row>
    <row r="1958" spans="1:111" ht="16" hidden="1" x14ac:dyDescent="0.2">
      <c r="A1958" s="6" t="s">
        <v>3908</v>
      </c>
      <c r="B1958" s="25"/>
      <c r="C1958" s="25"/>
      <c r="F1958" s="25"/>
      <c r="G1958" s="63" t="s">
        <v>3526</v>
      </c>
      <c r="H1958" s="6" t="s">
        <v>4902</v>
      </c>
      <c r="L1958" s="6" t="s">
        <v>537</v>
      </c>
      <c r="P1958" s="6" t="s">
        <v>95</v>
      </c>
      <c r="Q1958" s="6" t="s">
        <v>4773</v>
      </c>
      <c r="X1958" s="6">
        <v>219</v>
      </c>
      <c r="Y1958" s="6">
        <v>896</v>
      </c>
      <c r="Z1958" s="6">
        <v>271</v>
      </c>
      <c r="AA1958" s="6">
        <v>51</v>
      </c>
      <c r="AB1958" s="6">
        <f>SUM(Table2026_09_25[[#This Row],[Number of in-person visits provided in reporting year.]:[Number of video/virtual visits provided in reporting year.]])</f>
        <v>1218</v>
      </c>
      <c r="AC1958" s="6" t="s">
        <v>8469</v>
      </c>
      <c r="AD1958" s="6">
        <v>0</v>
      </c>
      <c r="AE1958" s="6">
        <v>0</v>
      </c>
      <c r="AF1958" s="6" t="s">
        <v>4682</v>
      </c>
      <c r="AG1958" s="6">
        <v>322</v>
      </c>
      <c r="AI1958" s="6" t="s">
        <v>770</v>
      </c>
      <c r="AJ1958" s="6" t="s">
        <v>43</v>
      </c>
      <c r="AK1958" s="6" t="s">
        <v>8483</v>
      </c>
      <c r="AL1958" s="26" t="s">
        <v>267</v>
      </c>
      <c r="AQ1958" s="6" t="s">
        <v>43</v>
      </c>
      <c r="AX1958" s="45" t="s">
        <v>2431</v>
      </c>
      <c r="AZ1958" s="6">
        <v>2.8</v>
      </c>
      <c r="BA1958" s="6">
        <v>0</v>
      </c>
      <c r="BB1958" s="45">
        <v>0</v>
      </c>
      <c r="BC1958" s="6">
        <v>2</v>
      </c>
      <c r="BD1958" s="6">
        <v>0</v>
      </c>
      <c r="BF1958" s="6">
        <v>0</v>
      </c>
      <c r="BG1958" s="45">
        <v>0</v>
      </c>
      <c r="BH1958" s="45">
        <v>0</v>
      </c>
      <c r="BI1958" s="6">
        <v>0</v>
      </c>
      <c r="BJ1958" s="6">
        <v>0</v>
      </c>
      <c r="BK1958" s="6">
        <v>0</v>
      </c>
      <c r="BL1958" s="45">
        <v>0</v>
      </c>
      <c r="BM1958" s="45">
        <v>0</v>
      </c>
      <c r="BN1958" s="6">
        <v>0</v>
      </c>
      <c r="BO1958" s="6">
        <v>0</v>
      </c>
      <c r="BP1958" s="6">
        <v>0</v>
      </c>
      <c r="BQ1958" s="6">
        <v>0</v>
      </c>
      <c r="BR1958" s="45">
        <v>0</v>
      </c>
      <c r="BT1958" s="45">
        <v>0</v>
      </c>
      <c r="BU1958" s="45">
        <v>0</v>
      </c>
      <c r="BX1958" s="6">
        <v>0</v>
      </c>
      <c r="BZ1958" s="6">
        <f t="shared" si="90"/>
        <v>4.8</v>
      </c>
      <c r="CA1958" s="6">
        <f t="shared" si="91"/>
        <v>0</v>
      </c>
      <c r="CC1958" s="63" t="s">
        <v>4753</v>
      </c>
      <c r="CD1958" s="6" t="s">
        <v>3909</v>
      </c>
      <c r="CK1958" s="6" t="s">
        <v>7981</v>
      </c>
      <c r="DC1958" s="6" t="s">
        <v>4434</v>
      </c>
      <c r="DD1958" s="6" t="s">
        <v>3824</v>
      </c>
      <c r="DF1958" s="29">
        <f t="shared" si="92"/>
        <v>0</v>
      </c>
      <c r="DG1958" s="6">
        <v>1</v>
      </c>
    </row>
    <row r="1959" spans="1:111" ht="16" hidden="1" x14ac:dyDescent="0.2">
      <c r="A1959" s="6" t="s">
        <v>3910</v>
      </c>
      <c r="B1959" s="25"/>
      <c r="C1959" s="25"/>
      <c r="F1959" s="25"/>
      <c r="G1959" s="63" t="s">
        <v>3526</v>
      </c>
      <c r="H1959" s="6" t="s">
        <v>4908</v>
      </c>
      <c r="L1959" s="6" t="s">
        <v>2699</v>
      </c>
      <c r="P1959" s="6" t="s">
        <v>95</v>
      </c>
      <c r="Q1959" s="6" t="s">
        <v>4773</v>
      </c>
      <c r="X1959" s="6">
        <v>249</v>
      </c>
      <c r="Y1959" s="6">
        <v>872</v>
      </c>
      <c r="Z1959" s="6">
        <v>165</v>
      </c>
      <c r="AA1959" s="6">
        <v>42</v>
      </c>
      <c r="AB1959" s="6">
        <f>SUM(Table2026_09_25[[#This Row],[Number of in-person visits provided in reporting year.]:[Number of video/virtual visits provided in reporting year.]])</f>
        <v>1079</v>
      </c>
      <c r="AC1959" s="6" t="s">
        <v>8469</v>
      </c>
      <c r="AD1959" s="6">
        <v>0</v>
      </c>
      <c r="AE1959" s="6">
        <v>0</v>
      </c>
      <c r="AG1959" s="6">
        <v>120</v>
      </c>
      <c r="AI1959" s="6" t="s">
        <v>4911</v>
      </c>
      <c r="AJ1959" s="6" t="s">
        <v>43</v>
      </c>
      <c r="AK1959" s="6" t="s">
        <v>8483</v>
      </c>
      <c r="AL1959" s="26" t="s">
        <v>2085</v>
      </c>
      <c r="AQ1959" s="6" t="s">
        <v>43</v>
      </c>
      <c r="AX1959" s="45" t="s">
        <v>18</v>
      </c>
      <c r="AZ1959" s="6">
        <v>0</v>
      </c>
      <c r="BA1959" s="6">
        <v>0</v>
      </c>
      <c r="BB1959" s="45">
        <v>0</v>
      </c>
      <c r="BC1959" s="6">
        <v>0.5</v>
      </c>
      <c r="BD1959" s="6">
        <v>0</v>
      </c>
      <c r="BF1959" s="6">
        <v>0</v>
      </c>
      <c r="BG1959" s="45">
        <v>0</v>
      </c>
      <c r="BH1959" s="45">
        <v>0</v>
      </c>
      <c r="BI1959" s="6">
        <v>0</v>
      </c>
      <c r="BJ1959" s="6">
        <v>0</v>
      </c>
      <c r="BK1959" s="6">
        <v>0</v>
      </c>
      <c r="BL1959" s="45">
        <v>0</v>
      </c>
      <c r="BM1959" s="45">
        <v>0</v>
      </c>
      <c r="BN1959" s="6">
        <v>0</v>
      </c>
      <c r="BO1959" s="6">
        <v>0</v>
      </c>
      <c r="BP1959" s="6">
        <v>0.5</v>
      </c>
      <c r="BQ1959" s="6">
        <v>0</v>
      </c>
      <c r="BR1959" s="45">
        <v>0</v>
      </c>
      <c r="BT1959" s="45">
        <v>0</v>
      </c>
      <c r="BU1959" s="45">
        <v>0</v>
      </c>
      <c r="BX1959" s="6">
        <v>0</v>
      </c>
      <c r="BZ1959" s="6">
        <f t="shared" si="90"/>
        <v>1</v>
      </c>
      <c r="CA1959" s="6">
        <f t="shared" si="91"/>
        <v>0.5</v>
      </c>
      <c r="CC1959" s="63" t="s">
        <v>4687</v>
      </c>
      <c r="CD1959" s="6" t="s">
        <v>21</v>
      </c>
      <c r="CK1959" s="6" t="s">
        <v>5148</v>
      </c>
      <c r="DC1959" s="6" t="s">
        <v>4434</v>
      </c>
      <c r="DD1959" s="6" t="s">
        <v>3911</v>
      </c>
      <c r="DF1959" s="29">
        <f t="shared" si="92"/>
        <v>0</v>
      </c>
      <c r="DG1959" s="6">
        <v>1</v>
      </c>
    </row>
    <row r="1960" spans="1:111" ht="16" hidden="1" x14ac:dyDescent="0.2">
      <c r="A1960" s="6" t="s">
        <v>3912</v>
      </c>
      <c r="B1960" s="25"/>
      <c r="C1960" s="25"/>
      <c r="F1960" s="25"/>
      <c r="G1960" s="63" t="s">
        <v>3526</v>
      </c>
      <c r="H1960" s="6" t="s">
        <v>5863</v>
      </c>
      <c r="L1960" s="6" t="s">
        <v>2097</v>
      </c>
      <c r="P1960" s="6" t="s">
        <v>95</v>
      </c>
      <c r="Q1960" s="6" t="s">
        <v>4773</v>
      </c>
      <c r="X1960" s="6">
        <v>700</v>
      </c>
      <c r="Y1960" s="6">
        <v>812</v>
      </c>
      <c r="Z1960" s="6">
        <v>0</v>
      </c>
      <c r="AA1960" s="6">
        <v>44</v>
      </c>
      <c r="AB1960" s="6">
        <f>SUM(Table2026_09_25[[#This Row],[Number of in-person visits provided in reporting year.]:[Number of video/virtual visits provided in reporting year.]])</f>
        <v>856</v>
      </c>
      <c r="AC1960" s="6" t="s">
        <v>8469</v>
      </c>
      <c r="AD1960" s="6">
        <v>0</v>
      </c>
      <c r="AE1960" s="6">
        <v>0</v>
      </c>
      <c r="AF1960" s="6" t="s">
        <v>4682</v>
      </c>
      <c r="AG1960" s="6">
        <v>240</v>
      </c>
      <c r="AI1960" s="6" t="s">
        <v>5868</v>
      </c>
      <c r="AJ1960" s="6" t="s">
        <v>5869</v>
      </c>
      <c r="AK1960" s="6" t="s">
        <v>8483</v>
      </c>
      <c r="AL1960" s="26" t="s">
        <v>424</v>
      </c>
      <c r="AQ1960" s="6" t="s">
        <v>107</v>
      </c>
      <c r="AX1960" s="45" t="s">
        <v>18</v>
      </c>
      <c r="AZ1960" s="6">
        <v>0.6</v>
      </c>
      <c r="BA1960" s="6">
        <v>0</v>
      </c>
      <c r="BB1960" s="45">
        <v>0</v>
      </c>
      <c r="BC1960" s="6">
        <v>0.2</v>
      </c>
      <c r="BD1960" s="6">
        <v>0</v>
      </c>
      <c r="BF1960" s="6">
        <v>0</v>
      </c>
      <c r="BG1960" s="45">
        <v>0.8</v>
      </c>
      <c r="BH1960" s="45">
        <v>0</v>
      </c>
      <c r="BI1960" s="6">
        <v>0</v>
      </c>
      <c r="BJ1960" s="6">
        <v>0</v>
      </c>
      <c r="BK1960" s="6">
        <v>0</v>
      </c>
      <c r="BL1960" s="45">
        <v>0.1</v>
      </c>
      <c r="BM1960" s="45">
        <v>0</v>
      </c>
      <c r="BN1960" s="6">
        <v>0</v>
      </c>
      <c r="BO1960" s="6">
        <v>0</v>
      </c>
      <c r="BP1960" s="6">
        <v>1.6</v>
      </c>
      <c r="BQ1960" s="6">
        <v>0</v>
      </c>
      <c r="BR1960" s="45">
        <v>0</v>
      </c>
      <c r="BT1960" s="45">
        <v>0</v>
      </c>
      <c r="BU1960" s="45">
        <v>0</v>
      </c>
      <c r="BX1960" s="6">
        <v>0</v>
      </c>
      <c r="BY1960" s="6" t="s">
        <v>3913</v>
      </c>
      <c r="BZ1960" s="6">
        <f t="shared" si="90"/>
        <v>3.3000000000000003</v>
      </c>
      <c r="CA1960" s="6">
        <f t="shared" si="91"/>
        <v>2.5</v>
      </c>
      <c r="CC1960" s="63" t="s">
        <v>7097</v>
      </c>
      <c r="CD1960" s="6" t="s">
        <v>21</v>
      </c>
      <c r="CK1960" s="6" t="s">
        <v>5148</v>
      </c>
      <c r="DC1960" s="6" t="s">
        <v>4434</v>
      </c>
      <c r="DD1960" s="6" t="s">
        <v>3094</v>
      </c>
      <c r="DF1960" s="29">
        <f t="shared" si="92"/>
        <v>0</v>
      </c>
      <c r="DG1960" s="6">
        <v>1</v>
      </c>
    </row>
    <row r="1961" spans="1:111" ht="16" hidden="1" x14ac:dyDescent="0.2">
      <c r="A1961" s="6" t="s">
        <v>3914</v>
      </c>
      <c r="B1961" s="25"/>
      <c r="C1961" s="25"/>
      <c r="F1961" s="25"/>
      <c r="G1961" s="63" t="s">
        <v>3526</v>
      </c>
      <c r="H1961" s="6" t="s">
        <v>7682</v>
      </c>
      <c r="L1961" s="6" t="s">
        <v>3915</v>
      </c>
      <c r="P1961" s="6" t="s">
        <v>95</v>
      </c>
      <c r="Q1961" s="6" t="s">
        <v>4773</v>
      </c>
      <c r="X1961" s="6">
        <v>534</v>
      </c>
      <c r="Y1961" s="6">
        <v>1781</v>
      </c>
      <c r="Z1961" s="6">
        <v>690</v>
      </c>
      <c r="AA1961" s="6">
        <v>17</v>
      </c>
      <c r="AB1961" s="6">
        <f>SUM(Table2026_09_25[[#This Row],[Number of in-person visits provided in reporting year.]:[Number of video/virtual visits provided in reporting year.]])</f>
        <v>2488</v>
      </c>
      <c r="AC1961" s="6" t="s">
        <v>8469</v>
      </c>
      <c r="AD1961" s="6">
        <v>0</v>
      </c>
      <c r="AE1961" s="6">
        <v>0</v>
      </c>
      <c r="AF1961" s="6" t="s">
        <v>4682</v>
      </c>
      <c r="AG1961" s="6">
        <v>168</v>
      </c>
      <c r="AI1961" s="6" t="s">
        <v>7688</v>
      </c>
      <c r="AJ1961" s="6" t="s">
        <v>7623</v>
      </c>
      <c r="AK1961" s="6" t="s">
        <v>8483</v>
      </c>
      <c r="AL1961" s="26" t="s">
        <v>308</v>
      </c>
      <c r="AQ1961" s="6" t="s">
        <v>63</v>
      </c>
      <c r="AX1961" s="45" t="s">
        <v>2431</v>
      </c>
      <c r="AZ1961" s="6">
        <v>0</v>
      </c>
      <c r="BA1961" s="6">
        <v>0</v>
      </c>
      <c r="BB1961" s="45">
        <v>0</v>
      </c>
      <c r="BC1961" s="6">
        <v>1.2</v>
      </c>
      <c r="BD1961" s="6">
        <v>0</v>
      </c>
      <c r="BF1961" s="6">
        <v>0</v>
      </c>
      <c r="BG1961" s="45">
        <v>0</v>
      </c>
      <c r="BH1961" s="45">
        <v>0</v>
      </c>
      <c r="BI1961" s="6">
        <v>0</v>
      </c>
      <c r="BJ1961" s="6">
        <v>0</v>
      </c>
      <c r="BK1961" s="6">
        <v>0</v>
      </c>
      <c r="BL1961" s="45">
        <v>0</v>
      </c>
      <c r="BM1961" s="45">
        <v>0</v>
      </c>
      <c r="BN1961" s="6">
        <v>0</v>
      </c>
      <c r="BO1961" s="6">
        <v>0</v>
      </c>
      <c r="BP1961" s="6">
        <v>0.5</v>
      </c>
      <c r="BQ1961" s="6">
        <v>0</v>
      </c>
      <c r="BR1961" s="45">
        <v>0</v>
      </c>
      <c r="BT1961" s="45">
        <v>0</v>
      </c>
      <c r="BU1961" s="45">
        <v>0</v>
      </c>
      <c r="BX1961" s="6">
        <v>0</v>
      </c>
      <c r="BZ1961" s="6">
        <f t="shared" si="90"/>
        <v>1.7</v>
      </c>
      <c r="CA1961" s="6">
        <f t="shared" si="91"/>
        <v>0.5</v>
      </c>
      <c r="CC1961" s="63" t="s">
        <v>21</v>
      </c>
      <c r="CD1961" s="6" t="s">
        <v>21</v>
      </c>
      <c r="CK1961" s="6" t="s">
        <v>5148</v>
      </c>
      <c r="DC1961" s="6" t="s">
        <v>4434</v>
      </c>
      <c r="DD1961" s="6" t="s">
        <v>311</v>
      </c>
      <c r="DF1961" s="29">
        <f t="shared" si="92"/>
        <v>0</v>
      </c>
      <c r="DG1961" s="6">
        <v>1</v>
      </c>
    </row>
    <row r="1962" spans="1:111" ht="16" hidden="1" x14ac:dyDescent="0.2">
      <c r="A1962" s="6" t="s">
        <v>3916</v>
      </c>
      <c r="B1962" s="25"/>
      <c r="C1962" s="25"/>
      <c r="F1962" s="25"/>
      <c r="G1962" s="63" t="s">
        <v>3526</v>
      </c>
      <c r="H1962" s="6" t="s">
        <v>2383</v>
      </c>
      <c r="L1962" s="6" t="s">
        <v>2699</v>
      </c>
      <c r="P1962" s="6" t="s">
        <v>95</v>
      </c>
      <c r="Q1962" s="6" t="s">
        <v>4773</v>
      </c>
      <c r="X1962" s="6">
        <v>184</v>
      </c>
      <c r="Y1962" s="6">
        <v>743</v>
      </c>
      <c r="Z1962" s="6">
        <v>329</v>
      </c>
      <c r="AA1962" s="6">
        <v>7</v>
      </c>
      <c r="AB1962" s="6">
        <f>SUM(Table2026_09_25[[#This Row],[Number of in-person visits provided in reporting year.]:[Number of video/virtual visits provided in reporting year.]])</f>
        <v>1079</v>
      </c>
      <c r="AC1962" s="6" t="s">
        <v>8469</v>
      </c>
      <c r="AD1962" s="6">
        <v>0</v>
      </c>
      <c r="AE1962" s="6">
        <v>0</v>
      </c>
      <c r="AG1962" s="6">
        <v>101</v>
      </c>
      <c r="AI1962" s="6" t="s">
        <v>8280</v>
      </c>
      <c r="AJ1962" s="6" t="s">
        <v>106</v>
      </c>
      <c r="AK1962" s="6" t="s">
        <v>8483</v>
      </c>
      <c r="AL1962" s="26" t="s">
        <v>400</v>
      </c>
      <c r="AQ1962" s="6" t="s">
        <v>43</v>
      </c>
      <c r="AX1962" s="45" t="s">
        <v>18</v>
      </c>
      <c r="AZ1962" s="6">
        <v>0</v>
      </c>
      <c r="BA1962" s="6">
        <v>0</v>
      </c>
      <c r="BB1962" s="45">
        <v>0</v>
      </c>
      <c r="BC1962" s="6">
        <v>0</v>
      </c>
      <c r="BD1962" s="6">
        <v>0</v>
      </c>
      <c r="BF1962" s="6">
        <v>0</v>
      </c>
      <c r="BG1962" s="45">
        <v>0</v>
      </c>
      <c r="BH1962" s="45">
        <v>0</v>
      </c>
      <c r="BI1962" s="6">
        <v>0</v>
      </c>
      <c r="BJ1962" s="6">
        <v>0</v>
      </c>
      <c r="BK1962" s="6">
        <v>0</v>
      </c>
      <c r="BL1962" s="45">
        <v>0</v>
      </c>
      <c r="BM1962" s="45">
        <v>0</v>
      </c>
      <c r="BN1962" s="6">
        <v>0</v>
      </c>
      <c r="BO1962" s="6">
        <v>0</v>
      </c>
      <c r="BP1962" s="6">
        <v>0</v>
      </c>
      <c r="BQ1962" s="6">
        <v>0</v>
      </c>
      <c r="BR1962" s="45">
        <v>0</v>
      </c>
      <c r="BT1962" s="45">
        <v>0</v>
      </c>
      <c r="BU1962" s="45">
        <v>0</v>
      </c>
      <c r="BX1962" s="6">
        <v>0</v>
      </c>
      <c r="BZ1962" s="6">
        <f t="shared" si="90"/>
        <v>0</v>
      </c>
      <c r="CA1962" s="6">
        <f t="shared" si="91"/>
        <v>0</v>
      </c>
      <c r="CC1962" s="63" t="s">
        <v>4687</v>
      </c>
      <c r="CD1962" s="6" t="s">
        <v>21</v>
      </c>
      <c r="CK1962" s="6" t="s">
        <v>5148</v>
      </c>
      <c r="DC1962" s="6" t="s">
        <v>4434</v>
      </c>
      <c r="DD1962" s="6" t="s">
        <v>3596</v>
      </c>
      <c r="DF1962" s="29">
        <f t="shared" si="92"/>
        <v>0</v>
      </c>
      <c r="DG1962" s="6">
        <v>1</v>
      </c>
    </row>
    <row r="1963" spans="1:111" ht="16" hidden="1" x14ac:dyDescent="0.2">
      <c r="A1963" s="6" t="s">
        <v>3917</v>
      </c>
      <c r="B1963" s="25"/>
      <c r="C1963" s="25"/>
      <c r="F1963" s="25"/>
      <c r="G1963" s="63" t="s">
        <v>3526</v>
      </c>
      <c r="H1963" s="6" t="s">
        <v>8060</v>
      </c>
      <c r="L1963" s="6" t="s">
        <v>403</v>
      </c>
      <c r="P1963" s="6" t="s">
        <v>95</v>
      </c>
      <c r="Q1963" s="6" t="s">
        <v>4773</v>
      </c>
      <c r="X1963" s="6">
        <v>435</v>
      </c>
      <c r="Y1963" s="6">
        <v>2346</v>
      </c>
      <c r="Z1963" s="6">
        <v>1359</v>
      </c>
      <c r="AA1963" s="6">
        <v>7</v>
      </c>
      <c r="AB1963" s="6">
        <f>SUM(Table2026_09_25[[#This Row],[Number of in-person visits provided in reporting year.]:[Number of video/virtual visits provided in reporting year.]])</f>
        <v>3712</v>
      </c>
      <c r="AC1963" s="6" t="s">
        <v>8469</v>
      </c>
      <c r="AD1963" s="6">
        <v>0</v>
      </c>
      <c r="AE1963" s="6">
        <v>0</v>
      </c>
      <c r="AF1963" s="6" t="s">
        <v>4682</v>
      </c>
      <c r="AG1963" s="6">
        <v>180</v>
      </c>
      <c r="AI1963" s="6" t="s">
        <v>8203</v>
      </c>
      <c r="AJ1963" s="6" t="s">
        <v>4778</v>
      </c>
      <c r="AK1963" s="6" t="s">
        <v>8483</v>
      </c>
      <c r="AL1963" s="26" t="s">
        <v>404</v>
      </c>
      <c r="AQ1963" s="6" t="s">
        <v>107</v>
      </c>
      <c r="AX1963" s="45" t="s">
        <v>2431</v>
      </c>
      <c r="AZ1963" s="6">
        <v>0.8</v>
      </c>
      <c r="BA1963" s="6">
        <v>0</v>
      </c>
      <c r="BB1963" s="45">
        <v>0</v>
      </c>
      <c r="BC1963" s="6">
        <v>0</v>
      </c>
      <c r="BD1963" s="6">
        <v>0</v>
      </c>
      <c r="BF1963" s="6">
        <v>1</v>
      </c>
      <c r="BG1963" s="45">
        <v>0.3</v>
      </c>
      <c r="BH1963" s="45">
        <v>0</v>
      </c>
      <c r="BI1963" s="6">
        <v>0</v>
      </c>
      <c r="BJ1963" s="6">
        <v>0</v>
      </c>
      <c r="BK1963" s="6">
        <v>0.4</v>
      </c>
      <c r="BL1963" s="45">
        <v>0</v>
      </c>
      <c r="BM1963" s="45">
        <v>0</v>
      </c>
      <c r="BN1963" s="6">
        <v>0.09</v>
      </c>
      <c r="BO1963" s="6">
        <v>0</v>
      </c>
      <c r="BP1963" s="6">
        <v>0.5</v>
      </c>
      <c r="BQ1963" s="6">
        <v>0.8</v>
      </c>
      <c r="BR1963" s="45">
        <v>0</v>
      </c>
      <c r="BT1963" s="45">
        <v>0</v>
      </c>
      <c r="BU1963" s="45">
        <v>0</v>
      </c>
      <c r="BX1963" s="6">
        <v>0</v>
      </c>
      <c r="BZ1963" s="6">
        <f t="shared" si="90"/>
        <v>3.8899999999999997</v>
      </c>
      <c r="CA1963" s="6">
        <f t="shared" si="91"/>
        <v>3</v>
      </c>
      <c r="CC1963" s="63" t="s">
        <v>4687</v>
      </c>
      <c r="CD1963" s="6" t="s">
        <v>3918</v>
      </c>
      <c r="CK1963" s="6" t="s">
        <v>5148</v>
      </c>
      <c r="DC1963" s="6" t="s">
        <v>4434</v>
      </c>
      <c r="DD1963" s="6" t="s">
        <v>3919</v>
      </c>
      <c r="DF1963" s="29">
        <f t="shared" si="92"/>
        <v>0</v>
      </c>
      <c r="DG1963" s="6">
        <v>1</v>
      </c>
    </row>
    <row r="1964" spans="1:111" ht="16" hidden="1" x14ac:dyDescent="0.2">
      <c r="A1964" s="6" t="s">
        <v>3920</v>
      </c>
      <c r="B1964" s="25"/>
      <c r="C1964" s="25"/>
      <c r="F1964" s="25"/>
      <c r="G1964" s="63" t="s">
        <v>3526</v>
      </c>
      <c r="H1964" s="6" t="s">
        <v>4355</v>
      </c>
      <c r="L1964" s="6" t="s">
        <v>3921</v>
      </c>
      <c r="P1964" s="6" t="s">
        <v>95</v>
      </c>
      <c r="Q1964" s="6" t="s">
        <v>4773</v>
      </c>
      <c r="X1964" s="6">
        <v>32</v>
      </c>
      <c r="Y1964" s="6">
        <v>90</v>
      </c>
      <c r="Z1964" s="6">
        <v>45</v>
      </c>
      <c r="AA1964" s="6">
        <v>0</v>
      </c>
      <c r="AB1964" s="6">
        <f>SUM(Table2026_09_25[[#This Row],[Number of in-person visits provided in reporting year.]:[Number of video/virtual visits provided in reporting year.]])</f>
        <v>135</v>
      </c>
      <c r="AC1964" s="6" t="s">
        <v>8469</v>
      </c>
      <c r="AD1964" s="6">
        <v>0</v>
      </c>
      <c r="AE1964" s="6">
        <v>0</v>
      </c>
      <c r="AF1964" s="6" t="s">
        <v>4682</v>
      </c>
      <c r="AG1964" s="6">
        <v>14</v>
      </c>
      <c r="AI1964" s="6" t="s">
        <v>8284</v>
      </c>
      <c r="AJ1964" s="6" t="s">
        <v>4890</v>
      </c>
      <c r="AK1964" s="6" t="s">
        <v>8483</v>
      </c>
      <c r="AL1964" s="26" t="s">
        <v>2070</v>
      </c>
      <c r="AQ1964" s="6" t="s">
        <v>107</v>
      </c>
      <c r="AX1964" s="45" t="s">
        <v>2431</v>
      </c>
      <c r="AZ1964" s="6">
        <v>0</v>
      </c>
      <c r="BA1964" s="6">
        <v>0</v>
      </c>
      <c r="BB1964" s="45">
        <v>0</v>
      </c>
      <c r="BC1964" s="6">
        <v>0</v>
      </c>
      <c r="BD1964" s="6">
        <v>0</v>
      </c>
      <c r="BF1964" s="6">
        <v>0</v>
      </c>
      <c r="BG1964" s="45">
        <v>0</v>
      </c>
      <c r="BH1964" s="45">
        <v>0</v>
      </c>
      <c r="BI1964" s="6">
        <v>0</v>
      </c>
      <c r="BJ1964" s="6">
        <v>0</v>
      </c>
      <c r="BK1964" s="6">
        <v>0.05</v>
      </c>
      <c r="BL1964" s="45">
        <v>0.2</v>
      </c>
      <c r="BM1964" s="45">
        <v>0</v>
      </c>
      <c r="BN1964" s="6">
        <v>0</v>
      </c>
      <c r="BO1964" s="6">
        <v>0</v>
      </c>
      <c r="BP1964" s="6">
        <v>0.8</v>
      </c>
      <c r="BQ1964" s="6">
        <v>0</v>
      </c>
      <c r="BR1964" s="45">
        <v>0</v>
      </c>
      <c r="BT1964" s="45">
        <v>0</v>
      </c>
      <c r="BU1964" s="45">
        <v>0</v>
      </c>
      <c r="BX1964" s="6">
        <v>0</v>
      </c>
      <c r="BZ1964" s="6">
        <f t="shared" si="90"/>
        <v>1.05</v>
      </c>
      <c r="CA1964" s="6">
        <f t="shared" si="91"/>
        <v>1.05</v>
      </c>
      <c r="CC1964" s="63" t="s">
        <v>4753</v>
      </c>
      <c r="CD1964" s="6" t="s">
        <v>21</v>
      </c>
      <c r="CK1964" s="6" t="s">
        <v>5148</v>
      </c>
      <c r="DC1964" s="6" t="s">
        <v>4434</v>
      </c>
      <c r="DD1964" s="6" t="s">
        <v>2734</v>
      </c>
      <c r="DF1964" s="29">
        <f t="shared" si="92"/>
        <v>0</v>
      </c>
      <c r="DG1964" s="6">
        <v>1</v>
      </c>
    </row>
    <row r="1965" spans="1:111" ht="16" hidden="1" x14ac:dyDescent="0.2">
      <c r="A1965" s="6" t="s">
        <v>3922</v>
      </c>
      <c r="B1965" s="25"/>
      <c r="C1965" s="25"/>
      <c r="F1965" s="25"/>
      <c r="G1965" s="63" t="s">
        <v>3526</v>
      </c>
      <c r="H1965" s="6" t="s">
        <v>7236</v>
      </c>
      <c r="L1965" s="6" t="s">
        <v>2699</v>
      </c>
      <c r="P1965" s="6" t="s">
        <v>95</v>
      </c>
      <c r="Q1965" s="6" t="s">
        <v>4773</v>
      </c>
      <c r="X1965" s="6">
        <v>129</v>
      </c>
      <c r="Y1965" s="6">
        <v>462</v>
      </c>
      <c r="Z1965" s="6">
        <v>21</v>
      </c>
      <c r="AA1965" s="6">
        <v>4</v>
      </c>
      <c r="AB1965" s="6">
        <f>SUM(Table2026_09_25[[#This Row],[Number of in-person visits provided in reporting year.]:[Number of video/virtual visits provided in reporting year.]])</f>
        <v>487</v>
      </c>
      <c r="AC1965" s="6" t="s">
        <v>8469</v>
      </c>
      <c r="AD1965" s="6">
        <v>0</v>
      </c>
      <c r="AE1965" s="6">
        <v>0</v>
      </c>
      <c r="AG1965" s="6">
        <v>114</v>
      </c>
      <c r="AI1965" s="6" t="s">
        <v>7240</v>
      </c>
      <c r="AJ1965" s="6" t="s">
        <v>43</v>
      </c>
      <c r="AK1965" s="6" t="s">
        <v>8483</v>
      </c>
      <c r="AL1965" s="26" t="s">
        <v>142</v>
      </c>
      <c r="AQ1965" s="6" t="s">
        <v>43</v>
      </c>
      <c r="AX1965" s="45" t="s">
        <v>18</v>
      </c>
      <c r="AZ1965" s="6">
        <v>0</v>
      </c>
      <c r="BA1965" s="6">
        <v>0</v>
      </c>
      <c r="BB1965" s="45">
        <v>0</v>
      </c>
      <c r="BC1965" s="6">
        <v>0.4</v>
      </c>
      <c r="BD1965" s="6">
        <v>0</v>
      </c>
      <c r="BF1965" s="6">
        <v>0</v>
      </c>
      <c r="BG1965" s="45">
        <v>0</v>
      </c>
      <c r="BH1965" s="45">
        <v>0</v>
      </c>
      <c r="BI1965" s="6">
        <v>0</v>
      </c>
      <c r="BJ1965" s="6">
        <v>0</v>
      </c>
      <c r="BK1965" s="6">
        <v>0</v>
      </c>
      <c r="BL1965" s="45">
        <v>0</v>
      </c>
      <c r="BM1965" s="45">
        <v>0</v>
      </c>
      <c r="BN1965" s="6">
        <v>0</v>
      </c>
      <c r="BO1965" s="6">
        <v>0</v>
      </c>
      <c r="BP1965" s="6">
        <v>0</v>
      </c>
      <c r="BQ1965" s="6">
        <v>0</v>
      </c>
      <c r="BR1965" s="45">
        <v>0</v>
      </c>
      <c r="BT1965" s="45">
        <v>0</v>
      </c>
      <c r="BU1965" s="45">
        <v>0</v>
      </c>
      <c r="BX1965" s="6">
        <v>1.4</v>
      </c>
      <c r="BZ1965" s="6">
        <f t="shared" si="90"/>
        <v>0.4</v>
      </c>
      <c r="CA1965" s="6">
        <f t="shared" si="91"/>
        <v>1.4</v>
      </c>
      <c r="CC1965" s="63" t="s">
        <v>4687</v>
      </c>
      <c r="CD1965" s="6" t="s">
        <v>21</v>
      </c>
      <c r="CK1965" s="6" t="s">
        <v>5148</v>
      </c>
      <c r="DC1965" s="6" t="s">
        <v>4434</v>
      </c>
      <c r="DD1965" s="6" t="s">
        <v>3596</v>
      </c>
      <c r="DF1965" s="29">
        <f t="shared" si="92"/>
        <v>0</v>
      </c>
      <c r="DG1965" s="6">
        <v>1</v>
      </c>
    </row>
    <row r="1966" spans="1:111" ht="16" hidden="1" x14ac:dyDescent="0.2">
      <c r="A1966" s="6" t="s">
        <v>3923</v>
      </c>
      <c r="B1966" s="25"/>
      <c r="C1966" s="25"/>
      <c r="F1966" s="25"/>
      <c r="G1966" s="63" t="s">
        <v>3526</v>
      </c>
      <c r="H1966" s="6" t="s">
        <v>520</v>
      </c>
      <c r="L1966" s="6" t="s">
        <v>3924</v>
      </c>
      <c r="P1966" s="6" t="s">
        <v>95</v>
      </c>
      <c r="Q1966" s="6" t="s">
        <v>4773</v>
      </c>
      <c r="X1966" s="6">
        <v>1061</v>
      </c>
      <c r="Y1966" s="6">
        <v>1117</v>
      </c>
      <c r="Z1966" s="6">
        <v>0</v>
      </c>
      <c r="AA1966" s="6">
        <v>29</v>
      </c>
      <c r="AB1966" s="6">
        <f>SUM(Table2026_09_25[[#This Row],[Number of in-person visits provided in reporting year.]:[Number of video/virtual visits provided in reporting year.]])</f>
        <v>1146</v>
      </c>
      <c r="AC1966" s="6" t="s">
        <v>8469</v>
      </c>
      <c r="AD1966" s="6">
        <v>0</v>
      </c>
      <c r="AE1966" s="6">
        <v>0</v>
      </c>
      <c r="AF1966" s="6" t="s">
        <v>4682</v>
      </c>
      <c r="AG1966" s="6">
        <v>154</v>
      </c>
      <c r="AI1966" s="6" t="s">
        <v>3098</v>
      </c>
      <c r="AJ1966" s="6" t="s">
        <v>4834</v>
      </c>
      <c r="AK1966" s="6" t="s">
        <v>8483</v>
      </c>
      <c r="AL1966" s="26" t="s">
        <v>883</v>
      </c>
      <c r="AQ1966" s="6" t="s">
        <v>544</v>
      </c>
      <c r="AX1966" s="45" t="s">
        <v>2431</v>
      </c>
      <c r="AZ1966" s="6">
        <v>0</v>
      </c>
      <c r="BA1966" s="6">
        <v>0</v>
      </c>
      <c r="BB1966" s="45">
        <v>0</v>
      </c>
      <c r="BC1966" s="6">
        <v>0.7</v>
      </c>
      <c r="BD1966" s="6">
        <v>0</v>
      </c>
      <c r="BF1966" s="6">
        <v>0.2</v>
      </c>
      <c r="BG1966" s="45">
        <v>0</v>
      </c>
      <c r="BH1966" s="45">
        <v>0</v>
      </c>
      <c r="BI1966" s="6">
        <v>0</v>
      </c>
      <c r="BJ1966" s="6">
        <v>0</v>
      </c>
      <c r="BK1966" s="6">
        <v>0</v>
      </c>
      <c r="BL1966" s="45">
        <v>0</v>
      </c>
      <c r="BM1966" s="45">
        <v>0</v>
      </c>
      <c r="BN1966" s="6">
        <v>0</v>
      </c>
      <c r="BO1966" s="6">
        <v>0</v>
      </c>
      <c r="BP1966" s="6">
        <v>1</v>
      </c>
      <c r="BQ1966" s="6">
        <v>0</v>
      </c>
      <c r="BR1966" s="45">
        <v>0</v>
      </c>
      <c r="BT1966" s="45">
        <v>0</v>
      </c>
      <c r="BU1966" s="45">
        <v>0</v>
      </c>
      <c r="BX1966" s="6">
        <v>0</v>
      </c>
      <c r="BZ1966" s="6">
        <f t="shared" si="90"/>
        <v>1.9</v>
      </c>
      <c r="CA1966" s="6">
        <f t="shared" si="91"/>
        <v>1.2</v>
      </c>
      <c r="CC1966" s="63" t="s">
        <v>4753</v>
      </c>
      <c r="CD1966" s="6" t="s">
        <v>3925</v>
      </c>
      <c r="CK1966" s="6" t="s">
        <v>5148</v>
      </c>
      <c r="DC1966" s="6" t="s">
        <v>4434</v>
      </c>
      <c r="DD1966" s="6" t="s">
        <v>3099</v>
      </c>
      <c r="DF1966" s="29">
        <f t="shared" si="92"/>
        <v>0</v>
      </c>
      <c r="DG1966" s="6">
        <v>1</v>
      </c>
    </row>
    <row r="1967" spans="1:111" ht="16" hidden="1" x14ac:dyDescent="0.2">
      <c r="A1967" s="6" t="s">
        <v>3926</v>
      </c>
      <c r="B1967" s="25"/>
      <c r="C1967" s="25"/>
      <c r="F1967" s="25"/>
      <c r="G1967" s="63" t="s">
        <v>3526</v>
      </c>
      <c r="H1967" s="6" t="s">
        <v>2175</v>
      </c>
      <c r="L1967" s="6" t="s">
        <v>3927</v>
      </c>
      <c r="P1967" s="6" t="s">
        <v>95</v>
      </c>
      <c r="Q1967" s="6" t="s">
        <v>4773</v>
      </c>
      <c r="X1967" s="6">
        <v>0</v>
      </c>
      <c r="Y1967" s="6">
        <v>1114</v>
      </c>
      <c r="Z1967" s="6">
        <v>0</v>
      </c>
      <c r="AA1967" s="6">
        <v>0</v>
      </c>
      <c r="AB1967" s="6">
        <f>SUM(Table2026_09_25[[#This Row],[Number of in-person visits provided in reporting year.]:[Number of video/virtual visits provided in reporting year.]])</f>
        <v>1114</v>
      </c>
      <c r="AC1967" s="6" t="s">
        <v>8469</v>
      </c>
      <c r="AD1967" s="6">
        <v>0</v>
      </c>
      <c r="AE1967" s="6">
        <v>0</v>
      </c>
      <c r="AF1967" s="6" t="s">
        <v>4682</v>
      </c>
      <c r="AG1967" s="6">
        <v>0</v>
      </c>
      <c r="AI1967" s="6" t="s">
        <v>4777</v>
      </c>
      <c r="AJ1967" s="6" t="s">
        <v>4778</v>
      </c>
      <c r="AK1967" s="6" t="s">
        <v>8483</v>
      </c>
      <c r="AL1967" s="26" t="s">
        <v>2176</v>
      </c>
      <c r="AQ1967" s="6" t="s">
        <v>107</v>
      </c>
      <c r="AX1967" s="45" t="s">
        <v>2431</v>
      </c>
      <c r="AZ1967" s="6">
        <v>0</v>
      </c>
      <c r="BA1967" s="6">
        <v>0</v>
      </c>
      <c r="BB1967" s="45">
        <v>0</v>
      </c>
      <c r="BC1967" s="6">
        <v>0.75</v>
      </c>
      <c r="BD1967" s="6">
        <v>0</v>
      </c>
      <c r="BF1967" s="6">
        <v>2</v>
      </c>
      <c r="BG1967" s="45">
        <v>0</v>
      </c>
      <c r="BH1967" s="45">
        <v>0</v>
      </c>
      <c r="BI1967" s="6">
        <v>0</v>
      </c>
      <c r="BJ1967" s="6">
        <v>0</v>
      </c>
      <c r="BK1967" s="6">
        <v>0</v>
      </c>
      <c r="BL1967" s="45">
        <v>0</v>
      </c>
      <c r="BM1967" s="45">
        <v>0</v>
      </c>
      <c r="BN1967" s="6">
        <v>0</v>
      </c>
      <c r="BO1967" s="6">
        <v>0</v>
      </c>
      <c r="BP1967" s="6">
        <v>0</v>
      </c>
      <c r="BQ1967" s="6">
        <v>0</v>
      </c>
      <c r="BR1967" s="45">
        <v>0</v>
      </c>
      <c r="BT1967" s="45">
        <v>0</v>
      </c>
      <c r="BU1967" s="45">
        <v>0</v>
      </c>
      <c r="BX1967" s="6">
        <v>0</v>
      </c>
      <c r="BZ1967" s="6">
        <f t="shared" si="90"/>
        <v>2.75</v>
      </c>
      <c r="CA1967" s="6">
        <f t="shared" si="91"/>
        <v>2</v>
      </c>
      <c r="CC1967" s="63" t="s">
        <v>4753</v>
      </c>
      <c r="CD1967" s="6" t="s">
        <v>3928</v>
      </c>
      <c r="CK1967" s="6" t="s">
        <v>5148</v>
      </c>
      <c r="DC1967" s="6" t="s">
        <v>4434</v>
      </c>
      <c r="DD1967" s="6" t="s">
        <v>2179</v>
      </c>
      <c r="DF1967" s="29">
        <f t="shared" si="92"/>
        <v>0</v>
      </c>
      <c r="DG1967" s="6">
        <v>1</v>
      </c>
    </row>
    <row r="1968" spans="1:111" ht="16" hidden="1" x14ac:dyDescent="0.2">
      <c r="A1968" s="6" t="s">
        <v>3929</v>
      </c>
      <c r="B1968" s="25"/>
      <c r="C1968" s="25"/>
      <c r="F1968" s="25"/>
      <c r="G1968" s="63" t="s">
        <v>3526</v>
      </c>
      <c r="H1968" s="6" t="s">
        <v>5058</v>
      </c>
      <c r="L1968" s="6" t="s">
        <v>3930</v>
      </c>
      <c r="P1968" s="6" t="s">
        <v>95</v>
      </c>
      <c r="Q1968" s="6" t="s">
        <v>4773</v>
      </c>
      <c r="X1968" s="6">
        <v>0</v>
      </c>
      <c r="Y1968" s="6">
        <v>12000</v>
      </c>
      <c r="Z1968" s="6">
        <v>0</v>
      </c>
      <c r="AA1968" s="6">
        <v>0</v>
      </c>
      <c r="AB1968" s="6">
        <f>SUM(Table2026_09_25[[#This Row],[Number of in-person visits provided in reporting year.]:[Number of video/virtual visits provided in reporting year.]])</f>
        <v>12000</v>
      </c>
      <c r="AC1968" s="6" t="s">
        <v>8469</v>
      </c>
      <c r="AD1968" s="6">
        <v>0</v>
      </c>
      <c r="AE1968" s="6">
        <v>0</v>
      </c>
      <c r="AG1968" s="6">
        <v>60</v>
      </c>
      <c r="AI1968" s="6" t="s">
        <v>5064</v>
      </c>
      <c r="AJ1968" s="6" t="s">
        <v>43</v>
      </c>
      <c r="AK1968" s="6" t="s">
        <v>8483</v>
      </c>
      <c r="AL1968" s="26" t="s">
        <v>5065</v>
      </c>
      <c r="AQ1968" s="6" t="s">
        <v>43</v>
      </c>
      <c r="AX1968" s="45" t="s">
        <v>2431</v>
      </c>
      <c r="AZ1968" s="6">
        <v>5</v>
      </c>
      <c r="BA1968" s="6">
        <v>0</v>
      </c>
      <c r="BB1968" s="45">
        <v>0</v>
      </c>
      <c r="BC1968" s="6">
        <v>0</v>
      </c>
      <c r="BD1968" s="6">
        <v>3</v>
      </c>
      <c r="BF1968" s="6">
        <v>1</v>
      </c>
      <c r="BG1968" s="45">
        <v>2</v>
      </c>
      <c r="BH1968" s="45">
        <v>0</v>
      </c>
      <c r="BI1968" s="6">
        <v>0</v>
      </c>
      <c r="BJ1968" s="6">
        <v>0</v>
      </c>
      <c r="BK1968" s="6">
        <v>0</v>
      </c>
      <c r="BL1968" s="45">
        <v>0</v>
      </c>
      <c r="BM1968" s="45">
        <v>0</v>
      </c>
      <c r="BN1968" s="6">
        <v>0</v>
      </c>
      <c r="BO1968" s="6">
        <v>0</v>
      </c>
      <c r="BP1968" s="6">
        <v>5</v>
      </c>
      <c r="BQ1968" s="6">
        <v>0</v>
      </c>
      <c r="BR1968" s="45">
        <v>3</v>
      </c>
      <c r="BT1968" s="45">
        <v>0</v>
      </c>
      <c r="BU1968" s="45">
        <v>0</v>
      </c>
      <c r="BX1968" s="6">
        <v>0</v>
      </c>
      <c r="BZ1968" s="6">
        <f t="shared" si="90"/>
        <v>19</v>
      </c>
      <c r="CA1968" s="6">
        <f t="shared" si="91"/>
        <v>11</v>
      </c>
      <c r="CC1968" s="63" t="s">
        <v>4753</v>
      </c>
      <c r="CD1968" s="6" t="s">
        <v>21</v>
      </c>
      <c r="CK1968" s="6" t="s">
        <v>5148</v>
      </c>
      <c r="DC1968" s="6" t="s">
        <v>4434</v>
      </c>
      <c r="DD1968" s="6" t="s">
        <v>3666</v>
      </c>
      <c r="DF1968" s="29">
        <f t="shared" si="92"/>
        <v>0</v>
      </c>
      <c r="DG1968" s="6">
        <v>1</v>
      </c>
    </row>
    <row r="1969" spans="1:111" ht="16" hidden="1" x14ac:dyDescent="0.2">
      <c r="A1969" s="6" t="s">
        <v>3931</v>
      </c>
      <c r="B1969" s="25"/>
      <c r="C1969" s="25"/>
      <c r="F1969" s="25"/>
      <c r="G1969" s="63" t="s">
        <v>3526</v>
      </c>
      <c r="H1969" s="6" t="s">
        <v>5392</v>
      </c>
      <c r="L1969" s="6" t="s">
        <v>1419</v>
      </c>
      <c r="P1969" s="6" t="s">
        <v>95</v>
      </c>
      <c r="Q1969" s="6" t="s">
        <v>4773</v>
      </c>
      <c r="X1969" s="6">
        <v>357</v>
      </c>
      <c r="Y1969" s="6">
        <v>396</v>
      </c>
      <c r="Z1969" s="6">
        <v>0</v>
      </c>
      <c r="AA1969" s="6">
        <v>0</v>
      </c>
      <c r="AB1969" s="6">
        <f>SUM(Table2026_09_25[[#This Row],[Number of in-person visits provided in reporting year.]:[Number of video/virtual visits provided in reporting year.]])</f>
        <v>396</v>
      </c>
      <c r="AC1969" s="6" t="s">
        <v>8469</v>
      </c>
      <c r="AD1969" s="6">
        <v>0</v>
      </c>
      <c r="AE1969" s="6">
        <v>0</v>
      </c>
      <c r="AF1969" s="6" t="s">
        <v>4682</v>
      </c>
      <c r="AG1969" s="6">
        <v>50</v>
      </c>
      <c r="AI1969" s="6" t="s">
        <v>5394</v>
      </c>
      <c r="AJ1969" s="6" t="s">
        <v>4851</v>
      </c>
      <c r="AK1969" s="6" t="s">
        <v>8483</v>
      </c>
      <c r="AL1969" s="26" t="s">
        <v>260</v>
      </c>
      <c r="AQ1969" s="6" t="s">
        <v>544</v>
      </c>
      <c r="AX1969" s="45" t="s">
        <v>2431</v>
      </c>
      <c r="AZ1969" s="6">
        <v>0.5</v>
      </c>
      <c r="BA1969" s="6">
        <v>0</v>
      </c>
      <c r="BB1969" s="45">
        <v>0</v>
      </c>
      <c r="BC1969" s="6">
        <v>0</v>
      </c>
      <c r="BD1969" s="6">
        <v>0</v>
      </c>
      <c r="BF1969" s="6">
        <v>0</v>
      </c>
      <c r="BG1969" s="45">
        <v>0</v>
      </c>
      <c r="BH1969" s="45">
        <v>0</v>
      </c>
      <c r="BI1969" s="6">
        <v>0</v>
      </c>
      <c r="BJ1969" s="6">
        <v>0</v>
      </c>
      <c r="BK1969" s="6">
        <v>0</v>
      </c>
      <c r="BL1969" s="45">
        <v>0</v>
      </c>
      <c r="BM1969" s="45">
        <v>0</v>
      </c>
      <c r="BN1969" s="6">
        <v>0</v>
      </c>
      <c r="BO1969" s="6">
        <v>0</v>
      </c>
      <c r="BP1969" s="6">
        <v>0</v>
      </c>
      <c r="BQ1969" s="6">
        <v>1.1399999999999999</v>
      </c>
      <c r="BR1969" s="45">
        <v>0</v>
      </c>
      <c r="BT1969" s="45">
        <v>0</v>
      </c>
      <c r="BU1969" s="45">
        <v>0</v>
      </c>
      <c r="BX1969" s="6">
        <v>0</v>
      </c>
      <c r="BZ1969" s="6">
        <f t="shared" si="90"/>
        <v>1.64</v>
      </c>
      <c r="CA1969" s="6">
        <f t="shared" si="91"/>
        <v>1.1399999999999999</v>
      </c>
      <c r="CC1969" s="63" t="s">
        <v>4753</v>
      </c>
      <c r="CD1969" s="6" t="s">
        <v>21</v>
      </c>
      <c r="CK1969" s="6" t="s">
        <v>5148</v>
      </c>
      <c r="DC1969" s="6" t="s">
        <v>4434</v>
      </c>
      <c r="DD1969" s="6" t="s">
        <v>2626</v>
      </c>
      <c r="DF1969" s="29">
        <f t="shared" si="92"/>
        <v>0</v>
      </c>
      <c r="DG1969" s="6">
        <v>1</v>
      </c>
    </row>
    <row r="1970" spans="1:111" ht="16" hidden="1" x14ac:dyDescent="0.2">
      <c r="A1970" s="6" t="s">
        <v>3932</v>
      </c>
      <c r="B1970" s="25"/>
      <c r="C1970" s="25"/>
      <c r="F1970" s="25"/>
      <c r="G1970" s="63" t="s">
        <v>3526</v>
      </c>
      <c r="H1970" s="6" t="s">
        <v>4873</v>
      </c>
      <c r="L1970" s="6" t="s">
        <v>1654</v>
      </c>
      <c r="P1970" s="6" t="s">
        <v>95</v>
      </c>
      <c r="Q1970" s="6" t="s">
        <v>4773</v>
      </c>
      <c r="X1970" s="6">
        <v>565</v>
      </c>
      <c r="Y1970" s="6">
        <v>1395</v>
      </c>
      <c r="Z1970" s="6">
        <v>128</v>
      </c>
      <c r="AA1970" s="6">
        <v>147</v>
      </c>
      <c r="AB1970" s="6">
        <f>SUM(Table2026_09_25[[#This Row],[Number of in-person visits provided in reporting year.]:[Number of video/virtual visits provided in reporting year.]])</f>
        <v>1670</v>
      </c>
      <c r="AC1970" s="6" t="s">
        <v>8469</v>
      </c>
      <c r="AD1970" s="6">
        <v>0</v>
      </c>
      <c r="AE1970" s="6">
        <v>0</v>
      </c>
      <c r="AF1970" s="6" t="s">
        <v>4682</v>
      </c>
      <c r="AG1970" s="6">
        <v>180</v>
      </c>
      <c r="AI1970" s="6" t="s">
        <v>2991</v>
      </c>
      <c r="AJ1970" s="6" t="s">
        <v>4880</v>
      </c>
      <c r="AK1970" s="6" t="s">
        <v>8483</v>
      </c>
      <c r="AL1970" s="26" t="s">
        <v>475</v>
      </c>
      <c r="AQ1970" s="6" t="s">
        <v>107</v>
      </c>
      <c r="AX1970" s="45" t="s">
        <v>2431</v>
      </c>
      <c r="AZ1970" s="6">
        <v>1.4</v>
      </c>
      <c r="BA1970" s="6">
        <v>0</v>
      </c>
      <c r="BB1970" s="45">
        <v>0</v>
      </c>
      <c r="BC1970" s="6">
        <v>1.6</v>
      </c>
      <c r="BD1970" s="6">
        <v>0</v>
      </c>
      <c r="BF1970" s="6">
        <v>0</v>
      </c>
      <c r="BG1970" s="45">
        <v>0</v>
      </c>
      <c r="BH1970" s="45">
        <v>0</v>
      </c>
      <c r="BI1970" s="6">
        <v>0</v>
      </c>
      <c r="BJ1970" s="6">
        <v>0</v>
      </c>
      <c r="BK1970" s="6">
        <v>0</v>
      </c>
      <c r="BL1970" s="45">
        <v>0</v>
      </c>
      <c r="BM1970" s="45">
        <v>0</v>
      </c>
      <c r="BN1970" s="6">
        <v>0</v>
      </c>
      <c r="BO1970" s="6">
        <v>0</v>
      </c>
      <c r="BP1970" s="6">
        <v>0</v>
      </c>
      <c r="BQ1970" s="6">
        <v>1</v>
      </c>
      <c r="BR1970" s="45">
        <v>0</v>
      </c>
      <c r="BT1970" s="45">
        <v>0</v>
      </c>
      <c r="BU1970" s="45">
        <v>0</v>
      </c>
      <c r="BX1970" s="6">
        <v>0</v>
      </c>
      <c r="BZ1970" s="6">
        <f t="shared" si="90"/>
        <v>4</v>
      </c>
      <c r="CA1970" s="6">
        <f t="shared" si="91"/>
        <v>1</v>
      </c>
      <c r="CC1970" s="63" t="s">
        <v>4687</v>
      </c>
      <c r="CD1970" s="6" t="s">
        <v>3933</v>
      </c>
      <c r="CK1970" s="6" t="s">
        <v>5148</v>
      </c>
      <c r="DC1970" s="6" t="s">
        <v>4434</v>
      </c>
      <c r="DD1970" s="6" t="s">
        <v>1657</v>
      </c>
      <c r="DF1970" s="29">
        <f t="shared" si="92"/>
        <v>0</v>
      </c>
      <c r="DG1970" s="6">
        <v>1</v>
      </c>
    </row>
    <row r="1971" spans="1:111" ht="16" hidden="1" x14ac:dyDescent="0.2">
      <c r="A1971" s="6" t="s">
        <v>3934</v>
      </c>
      <c r="B1971" s="25"/>
      <c r="C1971" s="25"/>
      <c r="F1971" s="25"/>
      <c r="G1971" s="63" t="s">
        <v>3526</v>
      </c>
      <c r="H1971" s="6" t="s">
        <v>4701</v>
      </c>
      <c r="L1971" s="6" t="s">
        <v>3413</v>
      </c>
      <c r="P1971" s="6" t="s">
        <v>95</v>
      </c>
      <c r="Q1971" s="6" t="s">
        <v>4773</v>
      </c>
      <c r="X1971" s="6">
        <v>1186</v>
      </c>
      <c r="Y1971" s="6">
        <v>3796</v>
      </c>
      <c r="Z1971" s="6">
        <v>1664</v>
      </c>
      <c r="AA1971" s="6">
        <v>2</v>
      </c>
      <c r="AB1971" s="6">
        <f>SUM(Table2026_09_25[[#This Row],[Number of in-person visits provided in reporting year.]:[Number of video/virtual visits provided in reporting year.]])</f>
        <v>5462</v>
      </c>
      <c r="AC1971" s="6" t="s">
        <v>8469</v>
      </c>
      <c r="AD1971" s="6">
        <v>0</v>
      </c>
      <c r="AE1971" s="6">
        <v>0</v>
      </c>
      <c r="AF1971" s="6" t="s">
        <v>4682</v>
      </c>
      <c r="AG1971" s="6">
        <v>33</v>
      </c>
      <c r="AI1971" s="6" t="s">
        <v>4703</v>
      </c>
      <c r="AJ1971" s="6" t="s">
        <v>4704</v>
      </c>
      <c r="AK1971" s="6" t="s">
        <v>8483</v>
      </c>
      <c r="AL1971" s="26" t="s">
        <v>615</v>
      </c>
      <c r="AQ1971" s="6" t="s">
        <v>63</v>
      </c>
      <c r="AX1971" s="45" t="s">
        <v>2431</v>
      </c>
      <c r="AZ1971" s="6">
        <v>1</v>
      </c>
      <c r="BA1971" s="6">
        <v>0.2</v>
      </c>
      <c r="BB1971" s="45">
        <v>0</v>
      </c>
      <c r="BC1971" s="6">
        <v>0.4</v>
      </c>
      <c r="BD1971" s="6">
        <v>0</v>
      </c>
      <c r="BF1971" s="6">
        <v>2</v>
      </c>
      <c r="BG1971" s="45">
        <v>1</v>
      </c>
      <c r="BH1971" s="45">
        <v>0</v>
      </c>
      <c r="BI1971" s="6">
        <v>0</v>
      </c>
      <c r="BJ1971" s="6">
        <v>0</v>
      </c>
      <c r="BK1971" s="6">
        <v>1</v>
      </c>
      <c r="BL1971" s="45">
        <v>1</v>
      </c>
      <c r="BM1971" s="45">
        <v>0</v>
      </c>
      <c r="BN1971" s="6">
        <v>0</v>
      </c>
      <c r="BO1971" s="6">
        <v>0</v>
      </c>
      <c r="BP1971" s="6">
        <v>0</v>
      </c>
      <c r="BQ1971" s="6">
        <v>4</v>
      </c>
      <c r="BR1971" s="45">
        <v>1</v>
      </c>
      <c r="BT1971" s="45">
        <v>0</v>
      </c>
      <c r="BU1971" s="45">
        <v>0</v>
      </c>
      <c r="BX1971" s="6">
        <v>0</v>
      </c>
      <c r="BZ1971" s="6">
        <f t="shared" si="90"/>
        <v>11.6</v>
      </c>
      <c r="CA1971" s="6">
        <f t="shared" si="91"/>
        <v>10</v>
      </c>
      <c r="CC1971" s="63" t="s">
        <v>4753</v>
      </c>
      <c r="CD1971" s="6" t="s">
        <v>21</v>
      </c>
      <c r="CK1971" s="6" t="s">
        <v>5148</v>
      </c>
      <c r="DC1971" s="6" t="s">
        <v>4434</v>
      </c>
      <c r="DD1971" s="6" t="s">
        <v>2722</v>
      </c>
      <c r="DF1971" s="29">
        <f t="shared" si="92"/>
        <v>0</v>
      </c>
      <c r="DG1971" s="6">
        <v>1</v>
      </c>
    </row>
    <row r="1972" spans="1:111" ht="16" hidden="1" x14ac:dyDescent="0.2">
      <c r="A1972" s="6" t="s">
        <v>3935</v>
      </c>
      <c r="B1972" s="25"/>
      <c r="C1972" s="25"/>
      <c r="F1972" s="25"/>
      <c r="G1972" s="63" t="s">
        <v>3526</v>
      </c>
      <c r="H1972" s="6" t="s">
        <v>999</v>
      </c>
      <c r="L1972" s="6" t="s">
        <v>3936</v>
      </c>
      <c r="P1972" s="6" t="s">
        <v>95</v>
      </c>
      <c r="Q1972" s="6" t="s">
        <v>4773</v>
      </c>
      <c r="X1972" s="6">
        <v>0</v>
      </c>
      <c r="Y1972" s="6">
        <v>1550</v>
      </c>
      <c r="Z1972" s="6">
        <v>0</v>
      </c>
      <c r="AA1972" s="6">
        <v>0</v>
      </c>
      <c r="AB1972" s="6">
        <f>SUM(Table2026_09_25[[#This Row],[Number of in-person visits provided in reporting year.]:[Number of video/virtual visits provided in reporting year.]])</f>
        <v>1550</v>
      </c>
      <c r="AC1972" s="6" t="s">
        <v>8469</v>
      </c>
      <c r="AD1972" s="6">
        <v>0</v>
      </c>
      <c r="AE1972" s="6">
        <v>0</v>
      </c>
      <c r="AG1972" s="6">
        <v>0</v>
      </c>
      <c r="AI1972" s="6" t="s">
        <v>6630</v>
      </c>
      <c r="AJ1972" s="6" t="s">
        <v>6631</v>
      </c>
      <c r="AK1972" s="6" t="s">
        <v>8483</v>
      </c>
      <c r="AL1972" s="26" t="s">
        <v>1000</v>
      </c>
      <c r="AQ1972" s="6" t="s">
        <v>107</v>
      </c>
      <c r="AX1972" s="45" t="s">
        <v>2431</v>
      </c>
      <c r="AZ1972" s="6">
        <v>0</v>
      </c>
      <c r="BA1972" s="6">
        <v>0</v>
      </c>
      <c r="BB1972" s="45">
        <v>0</v>
      </c>
      <c r="BC1972" s="6">
        <v>0</v>
      </c>
      <c r="BD1972" s="6">
        <v>0</v>
      </c>
      <c r="BF1972" s="6">
        <v>0</v>
      </c>
      <c r="BG1972" s="45">
        <v>0</v>
      </c>
      <c r="BH1972" s="45">
        <v>0</v>
      </c>
      <c r="BI1972" s="6">
        <v>0</v>
      </c>
      <c r="BJ1972" s="6">
        <v>0</v>
      </c>
      <c r="BK1972" s="6">
        <v>0</v>
      </c>
      <c r="BL1972" s="45">
        <v>0</v>
      </c>
      <c r="BM1972" s="45">
        <v>0</v>
      </c>
      <c r="BN1972" s="6">
        <v>0</v>
      </c>
      <c r="BO1972" s="6">
        <v>0</v>
      </c>
      <c r="BP1972" s="6">
        <v>0</v>
      </c>
      <c r="BQ1972" s="6">
        <v>0</v>
      </c>
      <c r="BR1972" s="45">
        <v>0</v>
      </c>
      <c r="BT1972" s="45">
        <v>0</v>
      </c>
      <c r="BU1972" s="45">
        <v>0</v>
      </c>
      <c r="BX1972" s="6">
        <v>0</v>
      </c>
      <c r="BZ1972" s="6">
        <f t="shared" si="90"/>
        <v>0</v>
      </c>
      <c r="CA1972" s="6">
        <f t="shared" si="91"/>
        <v>0</v>
      </c>
      <c r="CC1972" s="63" t="s">
        <v>4753</v>
      </c>
      <c r="CD1972" s="6" t="s">
        <v>3937</v>
      </c>
      <c r="CK1972" s="6" t="s">
        <v>5148</v>
      </c>
      <c r="DC1972" s="6" t="s">
        <v>4434</v>
      </c>
      <c r="DD1972" s="6" t="s">
        <v>3609</v>
      </c>
      <c r="DF1972" s="29">
        <f t="shared" si="92"/>
        <v>0</v>
      </c>
      <c r="DG1972" s="6">
        <v>1</v>
      </c>
    </row>
    <row r="1973" spans="1:111" ht="16" hidden="1" x14ac:dyDescent="0.2">
      <c r="A1973" s="6" t="s">
        <v>3938</v>
      </c>
      <c r="B1973" s="25"/>
      <c r="C1973" s="25"/>
      <c r="F1973" s="25"/>
      <c r="G1973" s="63" t="s">
        <v>3526</v>
      </c>
      <c r="H1973" s="6" t="s">
        <v>999</v>
      </c>
      <c r="L1973" s="6" t="s">
        <v>3939</v>
      </c>
      <c r="P1973" s="6" t="s">
        <v>558</v>
      </c>
      <c r="Q1973" s="6" t="s">
        <v>4773</v>
      </c>
      <c r="X1973" s="6">
        <v>0</v>
      </c>
      <c r="Y1973" s="6">
        <v>4307</v>
      </c>
      <c r="Z1973" s="6">
        <v>2125</v>
      </c>
      <c r="AA1973" s="6">
        <v>2835</v>
      </c>
      <c r="AB1973" s="6">
        <f>SUM(Table2026_09_25[[#This Row],[Number of in-person visits provided in reporting year.]:[Number of video/virtual visits provided in reporting year.]])</f>
        <v>9267</v>
      </c>
      <c r="AC1973" s="6" t="s">
        <v>8469</v>
      </c>
      <c r="AD1973" s="6">
        <v>0</v>
      </c>
      <c r="AE1973" s="6">
        <v>0</v>
      </c>
      <c r="AG1973" s="6">
        <v>0</v>
      </c>
      <c r="AI1973" s="6" t="s">
        <v>6630</v>
      </c>
      <c r="AJ1973" s="6" t="s">
        <v>6631</v>
      </c>
      <c r="AK1973" s="6" t="s">
        <v>8483</v>
      </c>
      <c r="AL1973" s="26" t="s">
        <v>1000</v>
      </c>
      <c r="AQ1973" s="6" t="s">
        <v>107</v>
      </c>
      <c r="AX1973" s="45" t="s">
        <v>2431</v>
      </c>
      <c r="AZ1973" s="6">
        <v>0</v>
      </c>
      <c r="BA1973" s="6">
        <v>0</v>
      </c>
      <c r="BB1973" s="45">
        <v>0</v>
      </c>
      <c r="BC1973" s="6">
        <v>0</v>
      </c>
      <c r="BD1973" s="6">
        <v>0</v>
      </c>
      <c r="BF1973" s="6">
        <v>0</v>
      </c>
      <c r="BG1973" s="45">
        <v>0</v>
      </c>
      <c r="BH1973" s="45">
        <v>0</v>
      </c>
      <c r="BI1973" s="6">
        <v>0</v>
      </c>
      <c r="BJ1973" s="6">
        <v>0</v>
      </c>
      <c r="BK1973" s="6">
        <v>0</v>
      </c>
      <c r="BL1973" s="45">
        <v>0</v>
      </c>
      <c r="BM1973" s="45">
        <v>0</v>
      </c>
      <c r="BN1973" s="6">
        <v>0</v>
      </c>
      <c r="BO1973" s="6">
        <v>0</v>
      </c>
      <c r="BP1973" s="6">
        <v>0</v>
      </c>
      <c r="BQ1973" s="6">
        <v>0</v>
      </c>
      <c r="BR1973" s="45">
        <v>0</v>
      </c>
      <c r="BT1973" s="45">
        <v>0</v>
      </c>
      <c r="BU1973" s="45">
        <v>0</v>
      </c>
      <c r="BX1973" s="6">
        <v>0</v>
      </c>
      <c r="BZ1973" s="6">
        <f t="shared" si="90"/>
        <v>0</v>
      </c>
      <c r="CA1973" s="6">
        <f t="shared" si="91"/>
        <v>0</v>
      </c>
      <c r="CC1973" s="63" t="s">
        <v>4687</v>
      </c>
      <c r="CD1973" s="6" t="s">
        <v>3940</v>
      </c>
      <c r="CK1973" s="6" t="s">
        <v>5148</v>
      </c>
      <c r="DC1973" s="6" t="s">
        <v>4434</v>
      </c>
      <c r="DD1973" s="6" t="s">
        <v>3609</v>
      </c>
      <c r="DF1973" s="29">
        <f t="shared" si="92"/>
        <v>0</v>
      </c>
      <c r="DG1973" s="6">
        <v>1</v>
      </c>
    </row>
    <row r="1974" spans="1:111" ht="16" hidden="1" x14ac:dyDescent="0.2">
      <c r="A1974" s="6" t="s">
        <v>3941</v>
      </c>
      <c r="B1974" s="25"/>
      <c r="C1974" s="25"/>
      <c r="F1974" s="25"/>
      <c r="G1974" s="63" t="s">
        <v>3526</v>
      </c>
      <c r="H1974" s="6" t="s">
        <v>5104</v>
      </c>
      <c r="L1974" s="6" t="s">
        <v>3942</v>
      </c>
      <c r="P1974" s="6" t="s">
        <v>558</v>
      </c>
      <c r="Q1974" s="6" t="s">
        <v>4773</v>
      </c>
      <c r="X1974" s="6">
        <v>451</v>
      </c>
      <c r="Y1974" s="6">
        <v>3426</v>
      </c>
      <c r="Z1974" s="6">
        <v>1322</v>
      </c>
      <c r="AA1974" s="6">
        <v>0</v>
      </c>
      <c r="AB1974" s="6">
        <f>SUM(Table2026_09_25[[#This Row],[Number of in-person visits provided in reporting year.]:[Number of video/virtual visits provided in reporting year.]])</f>
        <v>4748</v>
      </c>
      <c r="AC1974" s="6" t="s">
        <v>8469</v>
      </c>
      <c r="AD1974" s="6">
        <v>0</v>
      </c>
      <c r="AE1974" s="6">
        <v>0</v>
      </c>
      <c r="AF1974" s="6" t="s">
        <v>8026</v>
      </c>
      <c r="AG1974" s="6">
        <v>0</v>
      </c>
      <c r="AI1974" s="6" t="s">
        <v>5108</v>
      </c>
      <c r="AJ1974" s="6" t="s">
        <v>5109</v>
      </c>
      <c r="AK1974" s="6" t="s">
        <v>8483</v>
      </c>
      <c r="AL1974" s="26" t="s">
        <v>3943</v>
      </c>
      <c r="AQ1974" s="6" t="s">
        <v>544</v>
      </c>
      <c r="AX1974" s="45" t="s">
        <v>2431</v>
      </c>
      <c r="AZ1974" s="6">
        <v>1.5</v>
      </c>
      <c r="BA1974" s="6">
        <v>0</v>
      </c>
      <c r="BB1974" s="45">
        <v>0</v>
      </c>
      <c r="BC1974" s="6">
        <v>0.09</v>
      </c>
      <c r="BD1974" s="6">
        <v>0.18</v>
      </c>
      <c r="BF1974" s="6">
        <v>0</v>
      </c>
      <c r="BG1974" s="45">
        <v>0</v>
      </c>
      <c r="BH1974" s="45">
        <v>0</v>
      </c>
      <c r="BI1974" s="6">
        <v>0</v>
      </c>
      <c r="BJ1974" s="6">
        <v>1</v>
      </c>
      <c r="BK1974" s="6">
        <v>0</v>
      </c>
      <c r="BL1974" s="45">
        <v>0</v>
      </c>
      <c r="BM1974" s="45">
        <v>0</v>
      </c>
      <c r="BN1974" s="6">
        <v>0</v>
      </c>
      <c r="BO1974" s="6">
        <v>0</v>
      </c>
      <c r="BP1974" s="6">
        <v>4</v>
      </c>
      <c r="BQ1974" s="6">
        <v>1</v>
      </c>
      <c r="BR1974" s="45">
        <v>1</v>
      </c>
      <c r="BT1974" s="45">
        <v>0</v>
      </c>
      <c r="BU1974" s="45">
        <v>0</v>
      </c>
      <c r="BX1974" s="6">
        <v>0</v>
      </c>
      <c r="BY1974" s="6" t="s">
        <v>3945</v>
      </c>
      <c r="BZ1974" s="6">
        <f t="shared" si="90"/>
        <v>8.77</v>
      </c>
      <c r="CA1974" s="6">
        <f t="shared" si="91"/>
        <v>7</v>
      </c>
      <c r="CC1974" s="63" t="s">
        <v>4753</v>
      </c>
      <c r="CD1974" s="6" t="s">
        <v>21</v>
      </c>
      <c r="CK1974" s="6" t="s">
        <v>5148</v>
      </c>
      <c r="DC1974" s="6" t="s">
        <v>4434</v>
      </c>
      <c r="DD1974" s="6" t="s">
        <v>3946</v>
      </c>
      <c r="DF1974" s="29">
        <f t="shared" si="92"/>
        <v>0</v>
      </c>
      <c r="DG1974" s="6">
        <v>1</v>
      </c>
    </row>
    <row r="1975" spans="1:111" ht="16" hidden="1" x14ac:dyDescent="0.2">
      <c r="A1975" s="6" t="s">
        <v>3947</v>
      </c>
      <c r="B1975" s="25"/>
      <c r="C1975" s="25"/>
      <c r="F1975" s="25"/>
      <c r="G1975" s="63" t="s">
        <v>3526</v>
      </c>
      <c r="H1975" s="6" t="s">
        <v>4873</v>
      </c>
      <c r="L1975" s="6" t="s">
        <v>588</v>
      </c>
      <c r="P1975" s="6" t="s">
        <v>558</v>
      </c>
      <c r="Q1975" s="6" t="s">
        <v>4773</v>
      </c>
      <c r="X1975" s="6">
        <v>377</v>
      </c>
      <c r="Y1975" s="6">
        <v>818</v>
      </c>
      <c r="Z1975" s="6">
        <v>437</v>
      </c>
      <c r="AA1975" s="6">
        <v>0</v>
      </c>
      <c r="AB1975" s="6">
        <f>SUM(Table2026_09_25[[#This Row],[Number of in-person visits provided in reporting year.]:[Number of video/virtual visits provided in reporting year.]])</f>
        <v>1255</v>
      </c>
      <c r="AC1975" s="6" t="s">
        <v>8469</v>
      </c>
      <c r="AD1975" s="6">
        <v>0</v>
      </c>
      <c r="AE1975" s="6">
        <v>0</v>
      </c>
      <c r="AF1975" s="6" t="s">
        <v>4682</v>
      </c>
      <c r="AG1975" s="6">
        <v>17</v>
      </c>
      <c r="AI1975" s="6" t="s">
        <v>2991</v>
      </c>
      <c r="AJ1975" s="6" t="s">
        <v>4880</v>
      </c>
      <c r="AK1975" s="6" t="s">
        <v>8483</v>
      </c>
      <c r="AL1975" s="26" t="s">
        <v>475</v>
      </c>
      <c r="AQ1975" s="6" t="s">
        <v>107</v>
      </c>
      <c r="AX1975" s="45" t="s">
        <v>2431</v>
      </c>
      <c r="AZ1975" s="6">
        <v>0.6</v>
      </c>
      <c r="BA1975" s="6">
        <v>0</v>
      </c>
      <c r="BB1975" s="45">
        <v>0</v>
      </c>
      <c r="BC1975" s="6">
        <v>0.3</v>
      </c>
      <c r="BD1975" s="6">
        <v>0</v>
      </c>
      <c r="BF1975" s="6">
        <v>0</v>
      </c>
      <c r="BG1975" s="45">
        <v>1</v>
      </c>
      <c r="BH1975" s="45">
        <v>0</v>
      </c>
      <c r="BI1975" s="6">
        <v>0</v>
      </c>
      <c r="BJ1975" s="6">
        <v>0</v>
      </c>
      <c r="BK1975" s="6">
        <v>0</v>
      </c>
      <c r="BL1975" s="45">
        <v>0</v>
      </c>
      <c r="BM1975" s="45">
        <v>0</v>
      </c>
      <c r="BN1975" s="6">
        <v>0</v>
      </c>
      <c r="BO1975" s="6">
        <v>0</v>
      </c>
      <c r="BP1975" s="6">
        <v>0.6</v>
      </c>
      <c r="BQ1975" s="6">
        <v>1</v>
      </c>
      <c r="BR1975" s="45">
        <v>0.6</v>
      </c>
      <c r="BT1975" s="45">
        <v>0</v>
      </c>
      <c r="BU1975" s="45">
        <v>0</v>
      </c>
      <c r="BX1975" s="6">
        <v>0</v>
      </c>
      <c r="BZ1975" s="6">
        <f t="shared" si="90"/>
        <v>4.0999999999999996</v>
      </c>
      <c r="CA1975" s="6">
        <f t="shared" si="91"/>
        <v>3.2</v>
      </c>
      <c r="CC1975" s="63" t="s">
        <v>4687</v>
      </c>
      <c r="CD1975" s="6" t="s">
        <v>3948</v>
      </c>
      <c r="CK1975" s="6" t="s">
        <v>5148</v>
      </c>
      <c r="DC1975" s="6" t="s">
        <v>4434</v>
      </c>
      <c r="DD1975" s="6" t="s">
        <v>1657</v>
      </c>
      <c r="DF1975" s="29">
        <f t="shared" si="92"/>
        <v>0</v>
      </c>
      <c r="DG1975" s="6">
        <v>1</v>
      </c>
    </row>
    <row r="1976" spans="1:111" ht="16" hidden="1" x14ac:dyDescent="0.2">
      <c r="A1976" s="6" t="s">
        <v>3949</v>
      </c>
      <c r="B1976" s="25"/>
      <c r="C1976" s="25"/>
      <c r="F1976" s="25"/>
      <c r="G1976" s="63" t="s">
        <v>3526</v>
      </c>
      <c r="H1976" s="6" t="s">
        <v>7922</v>
      </c>
      <c r="L1976" s="6" t="s">
        <v>6407</v>
      </c>
      <c r="P1976" s="6" t="s">
        <v>558</v>
      </c>
      <c r="Q1976" s="6" t="s">
        <v>4773</v>
      </c>
      <c r="X1976" s="6">
        <v>30</v>
      </c>
      <c r="Y1976" s="6">
        <v>696</v>
      </c>
      <c r="Z1976" s="6">
        <v>178</v>
      </c>
      <c r="AA1976" s="6">
        <v>3</v>
      </c>
      <c r="AB1976" s="6">
        <f>SUM(Table2026_09_25[[#This Row],[Number of in-person visits provided in reporting year.]:[Number of video/virtual visits provided in reporting year.]])</f>
        <v>877</v>
      </c>
      <c r="AC1976" s="6" t="s">
        <v>8469</v>
      </c>
      <c r="AD1976" s="6">
        <v>0</v>
      </c>
      <c r="AE1976" s="6">
        <v>0</v>
      </c>
      <c r="AF1976" s="6" t="s">
        <v>4682</v>
      </c>
      <c r="AG1976" s="6">
        <v>16</v>
      </c>
      <c r="AI1976" s="6" t="s">
        <v>7924</v>
      </c>
      <c r="AJ1976" s="6" t="s">
        <v>7925</v>
      </c>
      <c r="AK1976" s="6" t="s">
        <v>8483</v>
      </c>
      <c r="AL1976" s="26" t="s">
        <v>1802</v>
      </c>
      <c r="AQ1976" s="6" t="s">
        <v>63</v>
      </c>
      <c r="AX1976" s="45" t="s">
        <v>2431</v>
      </c>
      <c r="AZ1976" s="6">
        <v>1</v>
      </c>
      <c r="BA1976" s="6">
        <v>0</v>
      </c>
      <c r="BB1976" s="45">
        <v>0</v>
      </c>
      <c r="BC1976" s="6">
        <v>0.08</v>
      </c>
      <c r="BD1976" s="6">
        <v>0</v>
      </c>
      <c r="BF1976" s="6">
        <v>1</v>
      </c>
      <c r="BG1976" s="45">
        <v>1</v>
      </c>
      <c r="BH1976" s="45">
        <v>0</v>
      </c>
      <c r="BI1976" s="6">
        <v>0</v>
      </c>
      <c r="BJ1976" s="6">
        <v>1</v>
      </c>
      <c r="BK1976" s="6">
        <v>0</v>
      </c>
      <c r="BL1976" s="45">
        <v>0</v>
      </c>
      <c r="BM1976" s="45">
        <v>0</v>
      </c>
      <c r="BN1976" s="6">
        <v>0</v>
      </c>
      <c r="BO1976" s="6">
        <v>0</v>
      </c>
      <c r="BP1976" s="6">
        <v>0</v>
      </c>
      <c r="BQ1976" s="6">
        <v>2</v>
      </c>
      <c r="BR1976" s="45">
        <v>0</v>
      </c>
      <c r="BT1976" s="45">
        <v>0</v>
      </c>
      <c r="BU1976" s="45">
        <v>0</v>
      </c>
      <c r="BX1976" s="6">
        <v>0</v>
      </c>
      <c r="BZ1976" s="6">
        <f t="shared" si="90"/>
        <v>6.08</v>
      </c>
      <c r="CA1976" s="6">
        <f t="shared" si="91"/>
        <v>5</v>
      </c>
      <c r="CC1976" s="63" t="s">
        <v>4753</v>
      </c>
      <c r="CD1976" s="6" t="s">
        <v>21</v>
      </c>
      <c r="CK1976" s="6" t="s">
        <v>5148</v>
      </c>
      <c r="DC1976" s="6" t="s">
        <v>4434</v>
      </c>
      <c r="DD1976" s="6" t="s">
        <v>2722</v>
      </c>
      <c r="DF1976" s="29">
        <f t="shared" si="92"/>
        <v>0</v>
      </c>
      <c r="DG1976" s="6">
        <v>1</v>
      </c>
    </row>
    <row r="1977" spans="1:111" ht="16" hidden="1" x14ac:dyDescent="0.2">
      <c r="A1977" s="6" t="s">
        <v>3950</v>
      </c>
      <c r="B1977" s="25"/>
      <c r="C1977" s="25"/>
      <c r="F1977" s="25"/>
      <c r="G1977" s="63" t="s">
        <v>3526</v>
      </c>
      <c r="H1977" s="55" t="s">
        <v>7907</v>
      </c>
      <c r="L1977" s="6" t="s">
        <v>6407</v>
      </c>
      <c r="P1977" s="6" t="s">
        <v>558</v>
      </c>
      <c r="Q1977" s="6" t="s">
        <v>4773</v>
      </c>
      <c r="X1977" s="6">
        <v>201</v>
      </c>
      <c r="Y1977" s="6">
        <v>1821</v>
      </c>
      <c r="Z1977" s="6">
        <v>1012</v>
      </c>
      <c r="AA1977" s="6">
        <v>1</v>
      </c>
      <c r="AB1977" s="6">
        <f>SUM(Table2026_09_25[[#This Row],[Number of in-person visits provided in reporting year.]:[Number of video/virtual visits provided in reporting year.]])</f>
        <v>2834</v>
      </c>
      <c r="AC1977" s="6" t="s">
        <v>8469</v>
      </c>
      <c r="AD1977" s="6">
        <v>0</v>
      </c>
      <c r="AE1977" s="6">
        <v>0</v>
      </c>
      <c r="AF1977" s="6" t="s">
        <v>4682</v>
      </c>
      <c r="AG1977" s="6">
        <v>47</v>
      </c>
      <c r="AI1977" s="6" t="s">
        <v>7909</v>
      </c>
      <c r="AJ1977" s="6" t="s">
        <v>7910</v>
      </c>
      <c r="AK1977" s="6" t="s">
        <v>8483</v>
      </c>
      <c r="AL1977" s="26" t="s">
        <v>1678</v>
      </c>
      <c r="AQ1977" s="6" t="s">
        <v>63</v>
      </c>
      <c r="AX1977" s="45" t="s">
        <v>2431</v>
      </c>
      <c r="AZ1977" s="6">
        <v>1</v>
      </c>
      <c r="BA1977" s="6">
        <v>0</v>
      </c>
      <c r="BB1977" s="45">
        <v>0.4</v>
      </c>
      <c r="BC1977" s="6">
        <v>0</v>
      </c>
      <c r="BD1977" s="6">
        <v>0</v>
      </c>
      <c r="BF1977" s="6">
        <v>1</v>
      </c>
      <c r="BG1977" s="45">
        <v>1</v>
      </c>
      <c r="BH1977" s="45">
        <v>0</v>
      </c>
      <c r="BI1977" s="6">
        <v>1</v>
      </c>
      <c r="BJ1977" s="6">
        <v>1</v>
      </c>
      <c r="BK1977" s="6">
        <v>0</v>
      </c>
      <c r="BL1977" s="45">
        <v>0</v>
      </c>
      <c r="BM1977" s="45">
        <v>0</v>
      </c>
      <c r="BN1977" s="6">
        <v>0</v>
      </c>
      <c r="BO1977" s="6">
        <v>0</v>
      </c>
      <c r="BP1977" s="6">
        <v>0</v>
      </c>
      <c r="BQ1977" s="6">
        <v>1</v>
      </c>
      <c r="BR1977" s="45">
        <v>1</v>
      </c>
      <c r="BT1977" s="45">
        <v>0</v>
      </c>
      <c r="BU1977" s="45">
        <v>0</v>
      </c>
      <c r="BX1977" s="6">
        <v>0</v>
      </c>
      <c r="BZ1977" s="6">
        <f t="shared" si="90"/>
        <v>7.4</v>
      </c>
      <c r="CA1977" s="6">
        <f t="shared" si="91"/>
        <v>6.4</v>
      </c>
      <c r="CC1977" s="63" t="s">
        <v>4753</v>
      </c>
      <c r="CD1977" s="6" t="s">
        <v>21</v>
      </c>
      <c r="CK1977" s="6" t="s">
        <v>5148</v>
      </c>
      <c r="DC1977" s="6" t="s">
        <v>4434</v>
      </c>
      <c r="DD1977" s="6" t="s">
        <v>2722</v>
      </c>
      <c r="DF1977" s="29">
        <f t="shared" si="92"/>
        <v>0</v>
      </c>
      <c r="DG1977" s="6">
        <v>1</v>
      </c>
    </row>
    <row r="1978" spans="1:111" ht="16" hidden="1" x14ac:dyDescent="0.2">
      <c r="A1978" s="6" t="s">
        <v>3951</v>
      </c>
      <c r="B1978" s="25"/>
      <c r="C1978" s="25"/>
      <c r="F1978" s="25"/>
      <c r="G1978" s="63" t="s">
        <v>3526</v>
      </c>
      <c r="H1978" s="6" t="s">
        <v>7236</v>
      </c>
      <c r="L1978" s="6" t="s">
        <v>2775</v>
      </c>
      <c r="P1978" s="6" t="s">
        <v>558</v>
      </c>
      <c r="Q1978" s="6" t="s">
        <v>4773</v>
      </c>
      <c r="X1978" s="6">
        <v>278</v>
      </c>
      <c r="Y1978" s="6">
        <v>681</v>
      </c>
      <c r="Z1978" s="6">
        <v>246</v>
      </c>
      <c r="AA1978" s="6">
        <v>4</v>
      </c>
      <c r="AB1978" s="6">
        <f>SUM(Table2026_09_25[[#This Row],[Number of in-person visits provided in reporting year.]:[Number of video/virtual visits provided in reporting year.]])</f>
        <v>931</v>
      </c>
      <c r="AC1978" s="6" t="s">
        <v>8469</v>
      </c>
      <c r="AD1978" s="6">
        <v>0</v>
      </c>
      <c r="AE1978" s="6">
        <v>0</v>
      </c>
      <c r="AG1978" s="6">
        <v>18</v>
      </c>
      <c r="AI1978" s="6" t="s">
        <v>7240</v>
      </c>
      <c r="AJ1978" s="6" t="s">
        <v>43</v>
      </c>
      <c r="AK1978" s="6" t="s">
        <v>8483</v>
      </c>
      <c r="AL1978" s="26" t="s">
        <v>142</v>
      </c>
      <c r="AQ1978" s="6" t="s">
        <v>43</v>
      </c>
      <c r="AX1978" s="45" t="s">
        <v>2478</v>
      </c>
      <c r="AZ1978" s="6">
        <v>0</v>
      </c>
      <c r="BA1978" s="6">
        <v>0</v>
      </c>
      <c r="BB1978" s="45">
        <v>0</v>
      </c>
      <c r="BC1978" s="6">
        <v>0</v>
      </c>
      <c r="BD1978" s="6">
        <v>0</v>
      </c>
      <c r="BF1978" s="6">
        <v>0</v>
      </c>
      <c r="BG1978" s="45">
        <v>0</v>
      </c>
      <c r="BH1978" s="45">
        <v>0</v>
      </c>
      <c r="BI1978" s="6">
        <v>0</v>
      </c>
      <c r="BJ1978" s="6">
        <v>0</v>
      </c>
      <c r="BK1978" s="6">
        <v>0</v>
      </c>
      <c r="BL1978" s="45">
        <v>0</v>
      </c>
      <c r="BM1978" s="45">
        <v>0</v>
      </c>
      <c r="BN1978" s="6">
        <v>0</v>
      </c>
      <c r="BO1978" s="6">
        <v>0</v>
      </c>
      <c r="BP1978" s="6">
        <v>0</v>
      </c>
      <c r="BQ1978" s="6">
        <v>0</v>
      </c>
      <c r="BR1978" s="45">
        <v>0</v>
      </c>
      <c r="BT1978" s="45">
        <v>0</v>
      </c>
      <c r="BU1978" s="45">
        <v>0</v>
      </c>
      <c r="BX1978" s="6">
        <v>3</v>
      </c>
      <c r="BZ1978" s="6">
        <f t="shared" si="90"/>
        <v>0</v>
      </c>
      <c r="CA1978" s="6">
        <f t="shared" si="91"/>
        <v>3</v>
      </c>
      <c r="CC1978" s="63" t="s">
        <v>4687</v>
      </c>
      <c r="CD1978" s="6" t="s">
        <v>21</v>
      </c>
      <c r="CK1978" s="6" t="s">
        <v>5148</v>
      </c>
      <c r="DC1978" s="6" t="s">
        <v>4434</v>
      </c>
      <c r="DD1978" s="6" t="s">
        <v>3596</v>
      </c>
      <c r="DF1978" s="29">
        <f t="shared" si="92"/>
        <v>0</v>
      </c>
      <c r="DG1978" s="6">
        <v>1</v>
      </c>
    </row>
    <row r="1979" spans="1:111" ht="16" hidden="1" x14ac:dyDescent="0.2">
      <c r="A1979" s="6" t="s">
        <v>3952</v>
      </c>
      <c r="B1979" s="25"/>
      <c r="C1979" s="25"/>
      <c r="F1979" s="25"/>
      <c r="G1979" s="63" t="s">
        <v>3526</v>
      </c>
      <c r="H1979" s="6" t="s">
        <v>589</v>
      </c>
      <c r="L1979" s="6" t="s">
        <v>589</v>
      </c>
      <c r="P1979" s="6" t="s">
        <v>558</v>
      </c>
      <c r="Q1979" s="6" t="s">
        <v>4773</v>
      </c>
      <c r="X1979" s="6">
        <v>2414</v>
      </c>
      <c r="Y1979" s="6">
        <v>11226</v>
      </c>
      <c r="Z1979" s="6">
        <v>2926</v>
      </c>
      <c r="AA1979" s="6">
        <v>0</v>
      </c>
      <c r="AB1979" s="6">
        <f>SUM(Table2026_09_25[[#This Row],[Number of in-person visits provided in reporting year.]:[Number of video/virtual visits provided in reporting year.]])</f>
        <v>14152</v>
      </c>
      <c r="AC1979" s="6" t="s">
        <v>8469</v>
      </c>
      <c r="AD1979" s="6">
        <v>0</v>
      </c>
      <c r="AE1979" s="6">
        <v>0</v>
      </c>
      <c r="AF1979" s="6" t="s">
        <v>4682</v>
      </c>
      <c r="AG1979" s="6">
        <v>182</v>
      </c>
      <c r="AI1979" s="6" t="s">
        <v>7371</v>
      </c>
      <c r="AJ1979" s="6" t="s">
        <v>4751</v>
      </c>
      <c r="AK1979" s="6" t="s">
        <v>8483</v>
      </c>
      <c r="AL1979" s="26" t="s">
        <v>590</v>
      </c>
      <c r="AQ1979" s="6" t="s">
        <v>107</v>
      </c>
      <c r="AX1979" s="45" t="s">
        <v>2478</v>
      </c>
      <c r="AZ1979" s="6">
        <v>1</v>
      </c>
      <c r="BA1979" s="6">
        <v>0</v>
      </c>
      <c r="BB1979" s="45">
        <v>0</v>
      </c>
      <c r="BC1979" s="6">
        <v>0.8</v>
      </c>
      <c r="BD1979" s="6">
        <v>0</v>
      </c>
      <c r="BF1979" s="6">
        <v>0.8</v>
      </c>
      <c r="BG1979" s="45">
        <v>1.5</v>
      </c>
      <c r="BH1979" s="45">
        <v>0</v>
      </c>
      <c r="BI1979" s="6">
        <v>0</v>
      </c>
      <c r="BJ1979" s="6">
        <v>0</v>
      </c>
      <c r="BK1979" s="6">
        <v>0</v>
      </c>
      <c r="BL1979" s="45">
        <v>0</v>
      </c>
      <c r="BM1979" s="45">
        <v>0</v>
      </c>
      <c r="BN1979" s="6">
        <v>0</v>
      </c>
      <c r="BO1979" s="6">
        <v>0</v>
      </c>
      <c r="BP1979" s="6">
        <v>1.8</v>
      </c>
      <c r="BQ1979" s="6">
        <v>1</v>
      </c>
      <c r="BR1979" s="45">
        <v>0</v>
      </c>
      <c r="BT1979" s="45">
        <v>0</v>
      </c>
      <c r="BU1979" s="45">
        <v>0</v>
      </c>
      <c r="BX1979" s="6">
        <v>0</v>
      </c>
      <c r="BZ1979" s="6">
        <f t="shared" si="90"/>
        <v>6.8999999999999995</v>
      </c>
      <c r="CA1979" s="6">
        <f t="shared" si="91"/>
        <v>5.0999999999999996</v>
      </c>
      <c r="CC1979" s="63" t="s">
        <v>4753</v>
      </c>
      <c r="CD1979" s="6" t="s">
        <v>3953</v>
      </c>
      <c r="CK1979" s="6" t="s">
        <v>7981</v>
      </c>
      <c r="DA1979" s="6" t="s">
        <v>3954</v>
      </c>
      <c r="DC1979" s="6" t="s">
        <v>4434</v>
      </c>
      <c r="DD1979" s="6" t="s">
        <v>1888</v>
      </c>
      <c r="DF1979" s="29">
        <f t="shared" si="92"/>
        <v>0</v>
      </c>
      <c r="DG1979" s="6">
        <v>1</v>
      </c>
    </row>
    <row r="1980" spans="1:111" ht="16" hidden="1" x14ac:dyDescent="0.2">
      <c r="A1980" s="6" t="s">
        <v>3955</v>
      </c>
      <c r="B1980" s="25"/>
      <c r="C1980" s="25"/>
      <c r="F1980" s="25"/>
      <c r="G1980" s="63" t="s">
        <v>3526</v>
      </c>
      <c r="H1980" s="6" t="s">
        <v>61</v>
      </c>
      <c r="L1980" s="6" t="s">
        <v>3956</v>
      </c>
      <c r="P1980" s="6" t="s">
        <v>558</v>
      </c>
      <c r="Q1980" s="6" t="s">
        <v>4773</v>
      </c>
      <c r="X1980" s="6">
        <v>644</v>
      </c>
      <c r="Y1980" s="6">
        <v>644</v>
      </c>
      <c r="Z1980" s="6">
        <v>40</v>
      </c>
      <c r="AA1980" s="6">
        <v>0</v>
      </c>
      <c r="AB1980" s="6">
        <f>SUM(Table2026_09_25[[#This Row],[Number of in-person visits provided in reporting year.]:[Number of video/virtual visits provided in reporting year.]])</f>
        <v>684</v>
      </c>
      <c r="AC1980" s="6" t="s">
        <v>8469</v>
      </c>
      <c r="AD1980" s="6">
        <v>0</v>
      </c>
      <c r="AE1980" s="6">
        <v>0</v>
      </c>
      <c r="AG1980" s="6">
        <v>0</v>
      </c>
      <c r="AI1980" s="6" t="s">
        <v>5101</v>
      </c>
      <c r="AJ1980" s="6" t="s">
        <v>149</v>
      </c>
      <c r="AK1980" s="6" t="s">
        <v>8483</v>
      </c>
      <c r="AL1980" s="26" t="s">
        <v>236</v>
      </c>
      <c r="AQ1980" s="6" t="s">
        <v>63</v>
      </c>
      <c r="AX1980" s="45" t="s">
        <v>2431</v>
      </c>
      <c r="AZ1980" s="6">
        <v>1</v>
      </c>
      <c r="BA1980" s="6">
        <v>0</v>
      </c>
      <c r="BB1980" s="45">
        <v>0</v>
      </c>
      <c r="BC1980" s="6">
        <v>0</v>
      </c>
      <c r="BD1980" s="6">
        <v>0</v>
      </c>
      <c r="BF1980" s="6">
        <v>0</v>
      </c>
      <c r="BG1980" s="45">
        <v>1</v>
      </c>
      <c r="BH1980" s="45">
        <v>0</v>
      </c>
      <c r="BI1980" s="6">
        <v>0</v>
      </c>
      <c r="BJ1980" s="6">
        <v>0</v>
      </c>
      <c r="BK1980" s="6">
        <v>0</v>
      </c>
      <c r="BL1980" s="45">
        <v>2</v>
      </c>
      <c r="BM1980" s="45">
        <v>0</v>
      </c>
      <c r="BN1980" s="6">
        <v>0</v>
      </c>
      <c r="BO1980" s="6">
        <v>0</v>
      </c>
      <c r="BP1980" s="6">
        <v>2</v>
      </c>
      <c r="BQ1980" s="6">
        <v>0</v>
      </c>
      <c r="BR1980" s="45">
        <v>0</v>
      </c>
      <c r="BT1980" s="45">
        <v>0</v>
      </c>
      <c r="BU1980" s="45">
        <v>0</v>
      </c>
      <c r="BX1980" s="6">
        <v>0</v>
      </c>
      <c r="BZ1980" s="6">
        <f t="shared" si="90"/>
        <v>6</v>
      </c>
      <c r="CA1980" s="6">
        <f t="shared" si="91"/>
        <v>5</v>
      </c>
      <c r="CC1980" s="63" t="s">
        <v>4687</v>
      </c>
      <c r="CD1980" s="6" t="s">
        <v>21</v>
      </c>
      <c r="CK1980" s="6" t="s">
        <v>7981</v>
      </c>
      <c r="DC1980" s="6" t="s">
        <v>4434</v>
      </c>
      <c r="DD1980" s="6" t="s">
        <v>1487</v>
      </c>
      <c r="DF1980" s="29">
        <f t="shared" si="92"/>
        <v>0</v>
      </c>
      <c r="DG1980" s="6">
        <v>1</v>
      </c>
    </row>
    <row r="1981" spans="1:111" ht="16" hidden="1" x14ac:dyDescent="0.2">
      <c r="A1981" s="6" t="s">
        <v>3957</v>
      </c>
      <c r="B1981" s="25"/>
      <c r="C1981" s="25"/>
      <c r="F1981" s="25"/>
      <c r="G1981" s="63" t="s">
        <v>3526</v>
      </c>
      <c r="H1981" s="6" t="s">
        <v>55</v>
      </c>
      <c r="L1981" s="6" t="s">
        <v>3413</v>
      </c>
      <c r="P1981" s="6" t="s">
        <v>558</v>
      </c>
      <c r="Q1981" s="6" t="s">
        <v>4773</v>
      </c>
      <c r="X1981" s="6">
        <v>472</v>
      </c>
      <c r="Y1981" s="6">
        <v>2303</v>
      </c>
      <c r="Z1981" s="6">
        <v>299</v>
      </c>
      <c r="AA1981" s="6">
        <v>0</v>
      </c>
      <c r="AB1981" s="6">
        <f>SUM(Table2026_09_25[[#This Row],[Number of in-person visits provided in reporting year.]:[Number of video/virtual visits provided in reporting year.]])</f>
        <v>2602</v>
      </c>
      <c r="AC1981" s="6" t="s">
        <v>8469</v>
      </c>
      <c r="AD1981" s="6">
        <v>0</v>
      </c>
      <c r="AE1981" s="6">
        <v>0</v>
      </c>
      <c r="AF1981" s="6" t="s">
        <v>4682</v>
      </c>
      <c r="AG1981" s="6">
        <v>15</v>
      </c>
      <c r="AI1981" s="6" t="s">
        <v>7916</v>
      </c>
      <c r="AJ1981" s="6" t="s">
        <v>232</v>
      </c>
      <c r="AK1981" s="6" t="s">
        <v>8483</v>
      </c>
      <c r="AL1981" s="26" t="s">
        <v>1744</v>
      </c>
      <c r="AQ1981" s="6" t="s">
        <v>63</v>
      </c>
      <c r="AX1981" s="45" t="s">
        <v>2431</v>
      </c>
      <c r="AZ1981" s="6">
        <v>1</v>
      </c>
      <c r="BA1981" s="6">
        <v>0</v>
      </c>
      <c r="BB1981" s="45">
        <v>0</v>
      </c>
      <c r="BC1981" s="6">
        <v>1.4</v>
      </c>
      <c r="BD1981" s="6">
        <v>0</v>
      </c>
      <c r="BF1981" s="6">
        <v>2.83</v>
      </c>
      <c r="BG1981" s="45">
        <v>2</v>
      </c>
      <c r="BH1981" s="45">
        <v>0</v>
      </c>
      <c r="BI1981" s="6">
        <v>0</v>
      </c>
      <c r="BJ1981" s="6">
        <v>2</v>
      </c>
      <c r="BK1981" s="6">
        <v>1</v>
      </c>
      <c r="BL1981" s="45">
        <v>1</v>
      </c>
      <c r="BM1981" s="45">
        <v>0</v>
      </c>
      <c r="BN1981" s="6">
        <v>0</v>
      </c>
      <c r="BO1981" s="6">
        <v>0</v>
      </c>
      <c r="BP1981" s="6">
        <v>1</v>
      </c>
      <c r="BQ1981" s="6">
        <v>1</v>
      </c>
      <c r="BR1981" s="45">
        <v>2</v>
      </c>
      <c r="BT1981" s="45">
        <v>0.6</v>
      </c>
      <c r="BU1981" s="45">
        <v>0</v>
      </c>
      <c r="BX1981" s="6">
        <v>0</v>
      </c>
      <c r="BZ1981" s="6">
        <f t="shared" si="90"/>
        <v>15.83</v>
      </c>
      <c r="CA1981" s="6">
        <f t="shared" si="91"/>
        <v>13.43</v>
      </c>
      <c r="CC1981" s="63" t="s">
        <v>4753</v>
      </c>
      <c r="CD1981" s="6" t="s">
        <v>21</v>
      </c>
      <c r="CK1981" s="6" t="s">
        <v>5148</v>
      </c>
      <c r="DC1981" s="6" t="s">
        <v>4434</v>
      </c>
      <c r="DD1981" s="6" t="s">
        <v>2722</v>
      </c>
      <c r="DF1981" s="29">
        <f t="shared" si="92"/>
        <v>0</v>
      </c>
      <c r="DG1981" s="6">
        <v>1</v>
      </c>
    </row>
    <row r="1982" spans="1:111" ht="16" hidden="1" x14ac:dyDescent="0.2">
      <c r="A1982" s="6" t="s">
        <v>3958</v>
      </c>
      <c r="B1982" s="25"/>
      <c r="C1982" s="25"/>
      <c r="F1982" s="25"/>
      <c r="G1982" s="63" t="s">
        <v>3526</v>
      </c>
      <c r="H1982" s="6" t="s">
        <v>6941</v>
      </c>
      <c r="L1982" s="6" t="s">
        <v>588</v>
      </c>
      <c r="P1982" s="6" t="s">
        <v>558</v>
      </c>
      <c r="Q1982" s="6" t="s">
        <v>4773</v>
      </c>
      <c r="X1982" s="6">
        <v>437</v>
      </c>
      <c r="Y1982" s="6">
        <v>437</v>
      </c>
      <c r="Z1982" s="6">
        <v>0</v>
      </c>
      <c r="AA1982" s="6">
        <v>0</v>
      </c>
      <c r="AB1982" s="6">
        <f>SUM(Table2026_09_25[[#This Row],[Number of in-person visits provided in reporting year.]:[Number of video/virtual visits provided in reporting year.]])</f>
        <v>437</v>
      </c>
      <c r="AC1982" s="6" t="s">
        <v>8469</v>
      </c>
      <c r="AD1982" s="6">
        <v>0</v>
      </c>
      <c r="AE1982" s="6">
        <v>0</v>
      </c>
      <c r="AF1982" s="6" t="s">
        <v>4682</v>
      </c>
      <c r="AG1982" s="6">
        <v>30</v>
      </c>
      <c r="AI1982" s="6" t="s">
        <v>6955</v>
      </c>
      <c r="AJ1982" s="6" t="s">
        <v>6947</v>
      </c>
      <c r="AK1982" s="6" t="s">
        <v>8483</v>
      </c>
      <c r="AL1982" s="26" t="s">
        <v>3906</v>
      </c>
      <c r="AQ1982" s="6" t="s">
        <v>107</v>
      </c>
      <c r="AX1982" s="45" t="s">
        <v>2431</v>
      </c>
      <c r="AZ1982" s="6">
        <v>0.8</v>
      </c>
      <c r="BA1982" s="6">
        <v>0</v>
      </c>
      <c r="BB1982" s="45">
        <v>0</v>
      </c>
      <c r="BC1982" s="6">
        <v>0</v>
      </c>
      <c r="BD1982" s="6">
        <v>0</v>
      </c>
      <c r="BF1982" s="6">
        <v>0</v>
      </c>
      <c r="BG1982" s="45">
        <v>1</v>
      </c>
      <c r="BH1982" s="45">
        <v>0</v>
      </c>
      <c r="BI1982" s="6">
        <v>0</v>
      </c>
      <c r="BJ1982" s="6">
        <v>0</v>
      </c>
      <c r="BK1982" s="6">
        <v>0</v>
      </c>
      <c r="BL1982" s="45">
        <v>0</v>
      </c>
      <c r="BM1982" s="45">
        <v>0</v>
      </c>
      <c r="BN1982" s="6">
        <v>0</v>
      </c>
      <c r="BO1982" s="6">
        <v>0</v>
      </c>
      <c r="BP1982" s="6">
        <v>1</v>
      </c>
      <c r="BQ1982" s="6">
        <v>0</v>
      </c>
      <c r="BR1982" s="45">
        <v>1.5</v>
      </c>
      <c r="BT1982" s="45">
        <v>0</v>
      </c>
      <c r="BU1982" s="45">
        <v>0</v>
      </c>
      <c r="BX1982" s="6">
        <v>0</v>
      </c>
      <c r="BZ1982" s="6">
        <f t="shared" si="90"/>
        <v>4.3</v>
      </c>
      <c r="CA1982" s="6">
        <f t="shared" si="91"/>
        <v>3.5</v>
      </c>
      <c r="CC1982" s="63" t="s">
        <v>4753</v>
      </c>
      <c r="CD1982" s="6" t="s">
        <v>3959</v>
      </c>
      <c r="CK1982" s="6" t="s">
        <v>5148</v>
      </c>
      <c r="DC1982" s="6" t="s">
        <v>4434</v>
      </c>
      <c r="DD1982" s="6" t="s">
        <v>3599</v>
      </c>
      <c r="DF1982" s="29">
        <f t="shared" si="92"/>
        <v>0</v>
      </c>
      <c r="DG1982" s="6">
        <v>1</v>
      </c>
    </row>
    <row r="1983" spans="1:111" ht="16" x14ac:dyDescent="0.2">
      <c r="A1983" s="6" t="s">
        <v>3960</v>
      </c>
      <c r="B1983" s="25"/>
      <c r="C1983" s="25"/>
      <c r="F1983" s="25"/>
      <c r="G1983" s="63" t="s">
        <v>3526</v>
      </c>
      <c r="H1983" s="6" t="s">
        <v>5750</v>
      </c>
      <c r="L1983" s="6" t="s">
        <v>3249</v>
      </c>
      <c r="P1983" s="6" t="s">
        <v>558</v>
      </c>
      <c r="Q1983" s="6" t="s">
        <v>4773</v>
      </c>
      <c r="X1983" s="6">
        <v>269</v>
      </c>
      <c r="Y1983" s="6">
        <v>1474</v>
      </c>
      <c r="Z1983" s="6">
        <v>163</v>
      </c>
      <c r="AA1983" s="6">
        <v>12</v>
      </c>
      <c r="AB1983" s="6">
        <f>SUM(Table2026_09_25[[#This Row],[Number of in-person visits provided in reporting year.]:[Number of video/virtual visits provided in reporting year.]])</f>
        <v>1649</v>
      </c>
      <c r="AC1983" s="6" t="s">
        <v>8469</v>
      </c>
      <c r="AD1983" s="6">
        <v>0</v>
      </c>
      <c r="AE1983" s="6">
        <v>0</v>
      </c>
      <c r="AF1983" s="6" t="s">
        <v>4682</v>
      </c>
      <c r="AG1983" s="6">
        <v>39</v>
      </c>
      <c r="AI1983" s="6" t="s">
        <v>5755</v>
      </c>
      <c r="AJ1983" s="6" t="s">
        <v>43</v>
      </c>
      <c r="AK1983" s="6" t="s">
        <v>8483</v>
      </c>
      <c r="AL1983" s="26" t="s">
        <v>112</v>
      </c>
      <c r="AQ1983" s="6" t="s">
        <v>43</v>
      </c>
      <c r="AX1983" s="45" t="s">
        <v>2431</v>
      </c>
      <c r="AZ1983" s="6">
        <v>1.83</v>
      </c>
      <c r="BA1983" s="6">
        <v>0</v>
      </c>
      <c r="BB1983" s="45">
        <v>0</v>
      </c>
      <c r="BC1983" s="6">
        <v>0.61</v>
      </c>
      <c r="BD1983" s="6">
        <v>0</v>
      </c>
      <c r="BF1983" s="6">
        <v>0.86</v>
      </c>
      <c r="BG1983" s="45">
        <v>0.71</v>
      </c>
      <c r="BH1983" s="45">
        <v>0</v>
      </c>
      <c r="BI1983" s="6">
        <v>0</v>
      </c>
      <c r="BJ1983" s="6">
        <v>0</v>
      </c>
      <c r="BK1983" s="6">
        <v>0</v>
      </c>
      <c r="BL1983" s="45">
        <v>0.65</v>
      </c>
      <c r="BM1983" s="45">
        <v>0.78</v>
      </c>
      <c r="BN1983" s="6">
        <v>0</v>
      </c>
      <c r="BO1983" s="6">
        <v>0</v>
      </c>
      <c r="BP1983" s="6">
        <v>1.93</v>
      </c>
      <c r="BQ1983" s="6">
        <v>0</v>
      </c>
      <c r="BR1983" s="45">
        <v>0.37</v>
      </c>
      <c r="BT1983" s="45">
        <v>0</v>
      </c>
      <c r="BU1983" s="45">
        <v>0</v>
      </c>
      <c r="BX1983" s="6">
        <v>0.04</v>
      </c>
      <c r="BZ1983" s="6">
        <f t="shared" ref="BZ1983:BZ2046" si="93">SUM(AY1983:BW1983)</f>
        <v>7.74</v>
      </c>
      <c r="CA1983" s="6">
        <f t="shared" ref="CA1983:CA2046" si="94">(SUM(BB1983))+(SUM(BE1983:BM1983))+(SUM(BO1983:BV1983))+BX1983</f>
        <v>5.34</v>
      </c>
      <c r="CC1983" s="63" t="s">
        <v>4687</v>
      </c>
      <c r="CD1983" s="6" t="s">
        <v>21</v>
      </c>
      <c r="CK1983" s="6" t="s">
        <v>5148</v>
      </c>
      <c r="DA1983" s="6" t="s">
        <v>3250</v>
      </c>
      <c r="DC1983" s="6" t="s">
        <v>4434</v>
      </c>
      <c r="DD1983" s="6" t="s">
        <v>3231</v>
      </c>
      <c r="DF1983" s="29">
        <f t="shared" ref="DF1983:DF2046" si="95">SUBTOTAL(103,G1983)</f>
        <v>1</v>
      </c>
      <c r="DG1983" s="6">
        <v>1</v>
      </c>
    </row>
    <row r="1984" spans="1:111" ht="16" hidden="1" x14ac:dyDescent="0.2">
      <c r="A1984" s="6" t="s">
        <v>3961</v>
      </c>
      <c r="B1984" s="25"/>
      <c r="C1984" s="25"/>
      <c r="F1984" s="25"/>
      <c r="G1984" s="63" t="s">
        <v>3526</v>
      </c>
      <c r="H1984" s="6" t="s">
        <v>6873</v>
      </c>
      <c r="L1984" s="6" t="s">
        <v>3962</v>
      </c>
      <c r="P1984" s="6" t="s">
        <v>558</v>
      </c>
      <c r="Q1984" s="6" t="s">
        <v>4773</v>
      </c>
      <c r="X1984" s="6">
        <v>0</v>
      </c>
      <c r="Y1984" s="6">
        <v>1790</v>
      </c>
      <c r="Z1984" s="6">
        <v>135</v>
      </c>
      <c r="AA1984" s="6">
        <v>2</v>
      </c>
      <c r="AB1984" s="6">
        <f>SUM(Table2026_09_25[[#This Row],[Number of in-person visits provided in reporting year.]:[Number of video/virtual visits provided in reporting year.]])</f>
        <v>1927</v>
      </c>
      <c r="AC1984" s="6" t="s">
        <v>8469</v>
      </c>
      <c r="AD1984" s="6">
        <v>0</v>
      </c>
      <c r="AE1984" s="6">
        <v>0</v>
      </c>
      <c r="AF1984" s="6" t="s">
        <v>4682</v>
      </c>
      <c r="AG1984" s="6">
        <v>160</v>
      </c>
      <c r="AI1984" s="6" t="s">
        <v>6877</v>
      </c>
      <c r="AJ1984" s="6" t="s">
        <v>6801</v>
      </c>
      <c r="AK1984" s="6" t="s">
        <v>8483</v>
      </c>
      <c r="AL1984" s="26" t="s">
        <v>4152</v>
      </c>
      <c r="AQ1984" s="6" t="s">
        <v>544</v>
      </c>
      <c r="AX1984" s="45" t="s">
        <v>2431</v>
      </c>
      <c r="AZ1984" s="6">
        <v>0.5</v>
      </c>
      <c r="BA1984" s="6">
        <v>0</v>
      </c>
      <c r="BB1984" s="45">
        <v>0</v>
      </c>
      <c r="BC1984" s="6">
        <v>1</v>
      </c>
      <c r="BD1984" s="6">
        <v>0</v>
      </c>
      <c r="BF1984" s="6">
        <v>2.5</v>
      </c>
      <c r="BG1984" s="45">
        <v>1</v>
      </c>
      <c r="BH1984" s="45">
        <v>0</v>
      </c>
      <c r="BI1984" s="6">
        <v>0</v>
      </c>
      <c r="BJ1984" s="6">
        <v>0</v>
      </c>
      <c r="BK1984" s="6">
        <v>1</v>
      </c>
      <c r="BL1984" s="45">
        <v>0</v>
      </c>
      <c r="BM1984" s="45">
        <v>0</v>
      </c>
      <c r="BN1984" s="6">
        <v>0</v>
      </c>
      <c r="BO1984" s="6">
        <v>0</v>
      </c>
      <c r="BP1984" s="6">
        <v>0</v>
      </c>
      <c r="BQ1984" s="6">
        <v>0</v>
      </c>
      <c r="BR1984" s="45">
        <v>1</v>
      </c>
      <c r="BT1984" s="45">
        <v>0</v>
      </c>
      <c r="BU1984" s="45">
        <v>0</v>
      </c>
      <c r="BX1984" s="6">
        <v>0</v>
      </c>
      <c r="BZ1984" s="6">
        <f t="shared" si="93"/>
        <v>7</v>
      </c>
      <c r="CA1984" s="6">
        <f t="shared" si="94"/>
        <v>5.5</v>
      </c>
      <c r="CC1984" s="63" t="s">
        <v>4753</v>
      </c>
      <c r="CD1984" s="6" t="s">
        <v>21</v>
      </c>
      <c r="CK1984" s="6" t="s">
        <v>5148</v>
      </c>
      <c r="DC1984" s="6" t="s">
        <v>4434</v>
      </c>
      <c r="DD1984" s="6" t="s">
        <v>3594</v>
      </c>
      <c r="DF1984" s="29">
        <f t="shared" si="95"/>
        <v>0</v>
      </c>
      <c r="DG1984" s="6">
        <v>1</v>
      </c>
    </row>
    <row r="1985" spans="1:111" ht="16" hidden="1" x14ac:dyDescent="0.2">
      <c r="A1985" s="6" t="s">
        <v>3963</v>
      </c>
      <c r="B1985" s="25"/>
      <c r="C1985" s="25"/>
      <c r="F1985" s="25"/>
      <c r="G1985" s="63" t="s">
        <v>3526</v>
      </c>
      <c r="H1985" s="6" t="s">
        <v>4726</v>
      </c>
      <c r="L1985" s="6" t="s">
        <v>2823</v>
      </c>
      <c r="P1985" s="6" t="s">
        <v>558</v>
      </c>
      <c r="Q1985" s="6" t="s">
        <v>4773</v>
      </c>
      <c r="X1985" s="6">
        <v>343</v>
      </c>
      <c r="Y1985" s="6">
        <v>967</v>
      </c>
      <c r="Z1985" s="6">
        <v>498</v>
      </c>
      <c r="AA1985" s="6">
        <v>0</v>
      </c>
      <c r="AB1985" s="6">
        <f>SUM(Table2026_09_25[[#This Row],[Number of in-person visits provided in reporting year.]:[Number of video/virtual visits provided in reporting year.]])</f>
        <v>1465</v>
      </c>
      <c r="AC1985" s="6" t="s">
        <v>8469</v>
      </c>
      <c r="AD1985" s="6">
        <v>0</v>
      </c>
      <c r="AE1985" s="6">
        <v>0</v>
      </c>
      <c r="AF1985" s="6" t="s">
        <v>4682</v>
      </c>
      <c r="AG1985" s="6">
        <v>24.9</v>
      </c>
      <c r="AI1985" s="6" t="s">
        <v>1574</v>
      </c>
      <c r="AJ1985" s="6" t="s">
        <v>43</v>
      </c>
      <c r="AK1985" s="6" t="s">
        <v>8483</v>
      </c>
      <c r="AL1985" s="26" t="s">
        <v>348</v>
      </c>
      <c r="AQ1985" s="6" t="s">
        <v>43</v>
      </c>
      <c r="AX1985" s="45" t="s">
        <v>2431</v>
      </c>
      <c r="AZ1985" s="6">
        <v>0.1</v>
      </c>
      <c r="BA1985" s="6">
        <v>0</v>
      </c>
      <c r="BB1985" s="45">
        <v>0</v>
      </c>
      <c r="BC1985" s="6">
        <v>0.1</v>
      </c>
      <c r="BD1985" s="6">
        <v>0.01</v>
      </c>
      <c r="BF1985" s="6">
        <v>0</v>
      </c>
      <c r="BG1985" s="45">
        <v>0</v>
      </c>
      <c r="BH1985" s="45">
        <v>0</v>
      </c>
      <c r="BI1985" s="6">
        <v>0</v>
      </c>
      <c r="BJ1985" s="6">
        <v>0</v>
      </c>
      <c r="BK1985" s="6">
        <v>0.4</v>
      </c>
      <c r="BL1985" s="45">
        <v>0</v>
      </c>
      <c r="BM1985" s="45">
        <v>0</v>
      </c>
      <c r="BN1985" s="6">
        <v>0</v>
      </c>
      <c r="BO1985" s="6">
        <v>0</v>
      </c>
      <c r="BP1985" s="6">
        <v>2</v>
      </c>
      <c r="BQ1985" s="6">
        <v>0</v>
      </c>
      <c r="BR1985" s="45">
        <v>1.5</v>
      </c>
      <c r="BT1985" s="45">
        <v>0</v>
      </c>
      <c r="BU1985" s="45">
        <v>0</v>
      </c>
      <c r="BX1985" s="6">
        <v>0.4</v>
      </c>
      <c r="BY1985" s="6" t="s">
        <v>2824</v>
      </c>
      <c r="BZ1985" s="6">
        <f t="shared" si="93"/>
        <v>4.1100000000000003</v>
      </c>
      <c r="CA1985" s="6">
        <f t="shared" si="94"/>
        <v>4.3</v>
      </c>
      <c r="CC1985" s="63" t="s">
        <v>4753</v>
      </c>
      <c r="CD1985" s="6" t="s">
        <v>3964</v>
      </c>
      <c r="CK1985" s="6" t="s">
        <v>5148</v>
      </c>
      <c r="DA1985" s="6" t="s">
        <v>2825</v>
      </c>
      <c r="DC1985" s="6" t="s">
        <v>4434</v>
      </c>
      <c r="DD1985" s="6" t="s">
        <v>351</v>
      </c>
      <c r="DF1985" s="29">
        <f t="shared" si="95"/>
        <v>0</v>
      </c>
      <c r="DG1985" s="6">
        <v>1</v>
      </c>
    </row>
    <row r="1986" spans="1:111" ht="16" hidden="1" x14ac:dyDescent="0.2">
      <c r="A1986" s="6" t="s">
        <v>3965</v>
      </c>
      <c r="B1986" s="25"/>
      <c r="C1986" s="25"/>
      <c r="F1986" s="25"/>
      <c r="G1986" s="63" t="s">
        <v>3526</v>
      </c>
      <c r="H1986" s="6" t="s">
        <v>4902</v>
      </c>
      <c r="L1986" s="6" t="s">
        <v>3966</v>
      </c>
      <c r="P1986" s="6" t="s">
        <v>558</v>
      </c>
      <c r="Q1986" s="6" t="s">
        <v>4773</v>
      </c>
      <c r="X1986" s="6">
        <v>145</v>
      </c>
      <c r="Y1986" s="6">
        <v>720</v>
      </c>
      <c r="Z1986" s="6">
        <v>375</v>
      </c>
      <c r="AA1986" s="6">
        <v>10</v>
      </c>
      <c r="AB1986" s="6">
        <f>SUM(Table2026_09_25[[#This Row],[Number of in-person visits provided in reporting year.]:[Number of video/virtual visits provided in reporting year.]])</f>
        <v>1105</v>
      </c>
      <c r="AC1986" s="6" t="s">
        <v>8469</v>
      </c>
      <c r="AD1986" s="6">
        <v>0</v>
      </c>
      <c r="AE1986" s="6">
        <v>0</v>
      </c>
      <c r="AF1986" s="6" t="s">
        <v>4682</v>
      </c>
      <c r="AG1986" s="6">
        <v>21</v>
      </c>
      <c r="AI1986" s="6" t="s">
        <v>770</v>
      </c>
      <c r="AJ1986" s="6" t="s">
        <v>43</v>
      </c>
      <c r="AK1986" s="6" t="s">
        <v>8483</v>
      </c>
      <c r="AL1986" s="26" t="s">
        <v>267</v>
      </c>
      <c r="AQ1986" s="6" t="s">
        <v>43</v>
      </c>
      <c r="AX1986" s="45" t="s">
        <v>2431</v>
      </c>
      <c r="AZ1986" s="6">
        <v>0.5</v>
      </c>
      <c r="BA1986" s="6">
        <v>0.1</v>
      </c>
      <c r="BB1986" s="45">
        <v>0</v>
      </c>
      <c r="BC1986" s="6">
        <v>0.1</v>
      </c>
      <c r="BD1986" s="6">
        <v>0</v>
      </c>
      <c r="BF1986" s="6">
        <v>0</v>
      </c>
      <c r="BG1986" s="45">
        <v>0</v>
      </c>
      <c r="BH1986" s="45">
        <v>0</v>
      </c>
      <c r="BI1986" s="6">
        <v>0</v>
      </c>
      <c r="BJ1986" s="6">
        <v>0</v>
      </c>
      <c r="BK1986" s="6">
        <v>0</v>
      </c>
      <c r="BL1986" s="45">
        <v>1</v>
      </c>
      <c r="BM1986" s="45">
        <v>0</v>
      </c>
      <c r="BN1986" s="6">
        <v>0</v>
      </c>
      <c r="BO1986" s="6">
        <v>0</v>
      </c>
      <c r="BP1986" s="6">
        <v>1</v>
      </c>
      <c r="BQ1986" s="6">
        <v>0</v>
      </c>
      <c r="BR1986" s="45">
        <v>0</v>
      </c>
      <c r="BT1986" s="45">
        <v>0</v>
      </c>
      <c r="BU1986" s="45">
        <v>0</v>
      </c>
      <c r="BX1986" s="6">
        <v>0</v>
      </c>
      <c r="BZ1986" s="6">
        <f t="shared" si="93"/>
        <v>2.7</v>
      </c>
      <c r="CA1986" s="6">
        <f t="shared" si="94"/>
        <v>2</v>
      </c>
      <c r="CC1986" s="63" t="s">
        <v>4687</v>
      </c>
      <c r="CD1986" s="6" t="s">
        <v>3967</v>
      </c>
      <c r="CK1986" s="6" t="s">
        <v>5148</v>
      </c>
      <c r="DC1986" s="6" t="s">
        <v>4434</v>
      </c>
      <c r="DD1986" s="6" t="s">
        <v>3824</v>
      </c>
      <c r="DF1986" s="29">
        <f t="shared" si="95"/>
        <v>0</v>
      </c>
      <c r="DG1986" s="6">
        <v>1</v>
      </c>
    </row>
    <row r="1987" spans="1:111" ht="16" hidden="1" x14ac:dyDescent="0.2">
      <c r="A1987" s="6" t="s">
        <v>3968</v>
      </c>
      <c r="B1987" s="25"/>
      <c r="C1987" s="25"/>
      <c r="F1987" s="25"/>
      <c r="G1987" s="63" t="s">
        <v>3526</v>
      </c>
      <c r="H1987" s="6" t="s">
        <v>746</v>
      </c>
      <c r="L1987" s="6" t="s">
        <v>3969</v>
      </c>
      <c r="P1987" s="6" t="s">
        <v>3532</v>
      </c>
      <c r="Q1987" s="6" t="s">
        <v>5203</v>
      </c>
      <c r="X1987" s="6">
        <v>74</v>
      </c>
      <c r="Y1987" s="6">
        <v>-1182</v>
      </c>
      <c r="Z1987" s="6">
        <v>4</v>
      </c>
      <c r="AA1987" s="6">
        <v>1607</v>
      </c>
      <c r="AB1987" s="6">
        <f>SUM(Table2026_09_25[[#This Row],[Number of in-person visits provided in reporting year.]:[Number of video/virtual visits provided in reporting year.]])</f>
        <v>429</v>
      </c>
      <c r="AC1987" s="6" t="s">
        <v>8469</v>
      </c>
      <c r="AD1987" s="6">
        <v>0</v>
      </c>
      <c r="AE1987" s="6">
        <v>0</v>
      </c>
      <c r="AF1987" s="6" t="s">
        <v>4682</v>
      </c>
      <c r="AG1987" s="6">
        <v>40</v>
      </c>
      <c r="AI1987" s="6" t="s">
        <v>7554</v>
      </c>
      <c r="AJ1987" s="6" t="s">
        <v>6639</v>
      </c>
      <c r="AK1987" s="6" t="s">
        <v>8483</v>
      </c>
      <c r="AL1987" s="26" t="s">
        <v>1232</v>
      </c>
      <c r="AQ1987" s="6" t="s">
        <v>63</v>
      </c>
      <c r="AX1987" s="45" t="s">
        <v>2431</v>
      </c>
      <c r="AZ1987" s="6">
        <v>0</v>
      </c>
      <c r="BA1987" s="6">
        <v>0</v>
      </c>
      <c r="BB1987" s="45">
        <v>0</v>
      </c>
      <c r="BC1987" s="6">
        <v>0</v>
      </c>
      <c r="BD1987" s="6">
        <v>0</v>
      </c>
      <c r="BF1987" s="6">
        <v>1</v>
      </c>
      <c r="BG1987" s="45">
        <v>0</v>
      </c>
      <c r="BH1987" s="45">
        <v>0</v>
      </c>
      <c r="BI1987" s="6">
        <v>0</v>
      </c>
      <c r="BJ1987" s="6">
        <v>0</v>
      </c>
      <c r="BK1987" s="6">
        <v>0</v>
      </c>
      <c r="BL1987" s="45">
        <v>0</v>
      </c>
      <c r="BM1987" s="45">
        <v>0</v>
      </c>
      <c r="BN1987" s="6">
        <v>0</v>
      </c>
      <c r="BO1987" s="6">
        <v>0</v>
      </c>
      <c r="BP1987" s="6">
        <v>1</v>
      </c>
      <c r="BQ1987" s="6">
        <v>2</v>
      </c>
      <c r="BR1987" s="45">
        <v>0</v>
      </c>
      <c r="BT1987" s="45">
        <v>0</v>
      </c>
      <c r="BU1987" s="45">
        <v>0</v>
      </c>
      <c r="BX1987" s="6">
        <v>1</v>
      </c>
      <c r="BZ1987" s="6">
        <f t="shared" si="93"/>
        <v>4</v>
      </c>
      <c r="CA1987" s="6">
        <f t="shared" si="94"/>
        <v>5</v>
      </c>
      <c r="CC1987" s="63" t="s">
        <v>4687</v>
      </c>
      <c r="CD1987" s="6" t="s">
        <v>3970</v>
      </c>
      <c r="CK1987" s="6" t="s">
        <v>5148</v>
      </c>
      <c r="DC1987" s="6" t="s">
        <v>4434</v>
      </c>
      <c r="DD1987" s="6" t="s">
        <v>2436</v>
      </c>
      <c r="DF1987" s="29">
        <f t="shared" si="95"/>
        <v>0</v>
      </c>
      <c r="DG1987" s="6">
        <v>1</v>
      </c>
    </row>
    <row r="1988" spans="1:111" ht="16" hidden="1" x14ac:dyDescent="0.2">
      <c r="A1988" s="6" t="s">
        <v>3971</v>
      </c>
      <c r="B1988" s="25"/>
      <c r="C1988" s="25"/>
      <c r="F1988" s="25"/>
      <c r="G1988" s="63" t="s">
        <v>3526</v>
      </c>
      <c r="H1988" s="6" t="s">
        <v>5627</v>
      </c>
      <c r="L1988" s="6" t="s">
        <v>265</v>
      </c>
      <c r="P1988" s="6" t="s">
        <v>558</v>
      </c>
      <c r="Q1988" s="6" t="s">
        <v>4773</v>
      </c>
      <c r="X1988" s="6">
        <v>322</v>
      </c>
      <c r="Y1988" s="6">
        <v>730</v>
      </c>
      <c r="Z1988" s="6">
        <v>87</v>
      </c>
      <c r="AA1988" s="6">
        <v>15</v>
      </c>
      <c r="AB1988" s="6">
        <f>SUM(Table2026_09_25[[#This Row],[Number of in-person visits provided in reporting year.]:[Number of video/virtual visits provided in reporting year.]])</f>
        <v>832</v>
      </c>
      <c r="AC1988" s="6" t="s">
        <v>8469</v>
      </c>
      <c r="AD1988" s="6">
        <v>0</v>
      </c>
      <c r="AE1988" s="6">
        <v>0</v>
      </c>
      <c r="AF1988" s="6" t="s">
        <v>4682</v>
      </c>
      <c r="AG1988" s="6">
        <v>10</v>
      </c>
      <c r="AI1988" s="6" t="s">
        <v>5630</v>
      </c>
      <c r="AJ1988" s="6" t="s">
        <v>43</v>
      </c>
      <c r="AK1988" s="6" t="s">
        <v>8483</v>
      </c>
      <c r="AL1988" s="26" t="s">
        <v>2830</v>
      </c>
      <c r="AQ1988" s="6" t="s">
        <v>43</v>
      </c>
      <c r="AX1988" s="45" t="s">
        <v>2431</v>
      </c>
      <c r="AZ1988" s="6">
        <v>0.25</v>
      </c>
      <c r="BA1988" s="6">
        <v>0.5</v>
      </c>
      <c r="BB1988" s="45">
        <v>0.1</v>
      </c>
      <c r="BC1988" s="6">
        <v>0</v>
      </c>
      <c r="BD1988" s="6">
        <v>0</v>
      </c>
      <c r="BF1988" s="6">
        <v>1</v>
      </c>
      <c r="BG1988" s="45">
        <v>0.8</v>
      </c>
      <c r="BH1988" s="45">
        <v>0</v>
      </c>
      <c r="BI1988" s="6">
        <v>0</v>
      </c>
      <c r="BJ1988" s="6">
        <v>0</v>
      </c>
      <c r="BK1988" s="6">
        <v>0</v>
      </c>
      <c r="BL1988" s="45">
        <v>0.5</v>
      </c>
      <c r="BM1988" s="45">
        <v>0</v>
      </c>
      <c r="BN1988" s="6">
        <v>0</v>
      </c>
      <c r="BO1988" s="6">
        <v>0</v>
      </c>
      <c r="BP1988" s="6">
        <v>0</v>
      </c>
      <c r="BQ1988" s="6">
        <v>0</v>
      </c>
      <c r="BR1988" s="45">
        <v>0</v>
      </c>
      <c r="BT1988" s="45">
        <v>0</v>
      </c>
      <c r="BU1988" s="45">
        <v>0</v>
      </c>
      <c r="BX1988" s="6">
        <v>1.2</v>
      </c>
      <c r="BY1988" s="6" t="s">
        <v>2815</v>
      </c>
      <c r="BZ1988" s="6">
        <f t="shared" si="93"/>
        <v>3.1500000000000004</v>
      </c>
      <c r="CA1988" s="6">
        <f t="shared" si="94"/>
        <v>3.5999999999999996</v>
      </c>
      <c r="CC1988" s="63" t="s">
        <v>4687</v>
      </c>
      <c r="CD1988" s="6" t="s">
        <v>2816</v>
      </c>
      <c r="CK1988" s="6" t="s">
        <v>5148</v>
      </c>
      <c r="DA1988" s="6" t="s">
        <v>2817</v>
      </c>
      <c r="DC1988" s="6" t="s">
        <v>4434</v>
      </c>
      <c r="DD1988" s="6" t="s">
        <v>3569</v>
      </c>
      <c r="DF1988" s="29">
        <f t="shared" si="95"/>
        <v>0</v>
      </c>
      <c r="DG1988" s="6">
        <v>1</v>
      </c>
    </row>
    <row r="1989" spans="1:111" ht="16" hidden="1" x14ac:dyDescent="0.2">
      <c r="A1989" s="6" t="s">
        <v>3972</v>
      </c>
      <c r="B1989" s="25"/>
      <c r="C1989" s="25"/>
      <c r="F1989" s="25"/>
      <c r="G1989" s="63" t="s">
        <v>3526</v>
      </c>
      <c r="H1989" s="6" t="s">
        <v>3512</v>
      </c>
      <c r="L1989" s="6" t="s">
        <v>3340</v>
      </c>
      <c r="P1989" s="6" t="s">
        <v>558</v>
      </c>
      <c r="Q1989" s="6" t="s">
        <v>4773</v>
      </c>
      <c r="X1989" s="6">
        <v>830</v>
      </c>
      <c r="Y1989" s="6">
        <v>830</v>
      </c>
      <c r="Z1989" s="6">
        <v>25</v>
      </c>
      <c r="AA1989" s="6">
        <v>0</v>
      </c>
      <c r="AB1989" s="6">
        <f>SUM(Table2026_09_25[[#This Row],[Number of in-person visits provided in reporting year.]:[Number of video/virtual visits provided in reporting year.]])</f>
        <v>855</v>
      </c>
      <c r="AC1989" s="6" t="s">
        <v>8469</v>
      </c>
      <c r="AD1989" s="6">
        <v>0</v>
      </c>
      <c r="AE1989" s="6">
        <v>0</v>
      </c>
      <c r="AG1989" s="6">
        <v>0</v>
      </c>
      <c r="AI1989" s="6" t="s">
        <v>4817</v>
      </c>
      <c r="AJ1989" s="6" t="s">
        <v>149</v>
      </c>
      <c r="AK1989" s="6" t="s">
        <v>8483</v>
      </c>
      <c r="AL1989" s="26" t="s">
        <v>294</v>
      </c>
      <c r="AQ1989" s="6" t="s">
        <v>63</v>
      </c>
      <c r="AX1989" s="45" t="s">
        <v>2431</v>
      </c>
      <c r="AZ1989" s="6">
        <v>1</v>
      </c>
      <c r="BA1989" s="6">
        <v>0</v>
      </c>
      <c r="BB1989" s="45">
        <v>0</v>
      </c>
      <c r="BC1989" s="6">
        <v>0</v>
      </c>
      <c r="BD1989" s="6">
        <v>0</v>
      </c>
      <c r="BF1989" s="6">
        <v>0</v>
      </c>
      <c r="BG1989" s="45">
        <v>2</v>
      </c>
      <c r="BH1989" s="45">
        <v>0</v>
      </c>
      <c r="BI1989" s="6">
        <v>0</v>
      </c>
      <c r="BJ1989" s="6">
        <v>0</v>
      </c>
      <c r="BK1989" s="6">
        <v>0</v>
      </c>
      <c r="BL1989" s="45">
        <v>2</v>
      </c>
      <c r="BM1989" s="45">
        <v>0</v>
      </c>
      <c r="BN1989" s="6">
        <v>0</v>
      </c>
      <c r="BO1989" s="6">
        <v>0</v>
      </c>
      <c r="BP1989" s="6">
        <v>2</v>
      </c>
      <c r="BQ1989" s="6">
        <v>0</v>
      </c>
      <c r="BR1989" s="45">
        <v>0</v>
      </c>
      <c r="BT1989" s="45">
        <v>0</v>
      </c>
      <c r="BU1989" s="45">
        <v>0</v>
      </c>
      <c r="BX1989" s="6">
        <v>0</v>
      </c>
      <c r="BZ1989" s="6">
        <f t="shared" si="93"/>
        <v>7</v>
      </c>
      <c r="CA1989" s="6">
        <f t="shared" si="94"/>
        <v>6</v>
      </c>
      <c r="CC1989" s="63" t="s">
        <v>4687</v>
      </c>
      <c r="CD1989" s="6" t="s">
        <v>21</v>
      </c>
      <c r="CK1989" s="6" t="s">
        <v>7981</v>
      </c>
      <c r="DC1989" s="6" t="s">
        <v>4434</v>
      </c>
      <c r="DD1989" s="6" t="s">
        <v>1487</v>
      </c>
      <c r="DF1989" s="29">
        <f t="shared" si="95"/>
        <v>0</v>
      </c>
      <c r="DG1989" s="6">
        <v>1</v>
      </c>
    </row>
    <row r="1990" spans="1:111" ht="16" hidden="1" x14ac:dyDescent="0.2">
      <c r="A1990" s="6" t="s">
        <v>3973</v>
      </c>
      <c r="B1990" s="25"/>
      <c r="C1990" s="25"/>
      <c r="F1990" s="25"/>
      <c r="G1990" s="63" t="s">
        <v>3526</v>
      </c>
      <c r="H1990" s="6" t="s">
        <v>650</v>
      </c>
      <c r="L1990" s="6" t="s">
        <v>6407</v>
      </c>
      <c r="P1990" s="6" t="s">
        <v>558</v>
      </c>
      <c r="Q1990" s="6" t="s">
        <v>4773</v>
      </c>
      <c r="X1990" s="6">
        <v>154</v>
      </c>
      <c r="Y1990" s="6">
        <v>1048</v>
      </c>
      <c r="Z1990" s="6">
        <v>475</v>
      </c>
      <c r="AA1990" s="6">
        <v>0</v>
      </c>
      <c r="AB1990" s="6">
        <f>SUM(Table2026_09_25[[#This Row],[Number of in-person visits provided in reporting year.]:[Number of video/virtual visits provided in reporting year.]])</f>
        <v>1523</v>
      </c>
      <c r="AC1990" s="6" t="s">
        <v>8469</v>
      </c>
      <c r="AD1990" s="6">
        <v>0</v>
      </c>
      <c r="AE1990" s="6">
        <v>0</v>
      </c>
      <c r="AF1990" s="6" t="s">
        <v>4682</v>
      </c>
      <c r="AG1990" s="6">
        <v>37</v>
      </c>
      <c r="AI1990" s="6" t="s">
        <v>7942</v>
      </c>
      <c r="AJ1990" s="6" t="s">
        <v>43</v>
      </c>
      <c r="AK1990" s="6" t="s">
        <v>8483</v>
      </c>
      <c r="AL1990" s="26" t="s">
        <v>651</v>
      </c>
      <c r="AQ1990" s="6" t="s">
        <v>43</v>
      </c>
      <c r="AX1990" s="45" t="s">
        <v>2478</v>
      </c>
      <c r="AZ1990" s="6">
        <v>1</v>
      </c>
      <c r="BA1990" s="6">
        <v>0.02</v>
      </c>
      <c r="BB1990" s="45">
        <v>0</v>
      </c>
      <c r="BC1990" s="6">
        <v>0</v>
      </c>
      <c r="BD1990" s="6">
        <v>0.08</v>
      </c>
      <c r="BF1990" s="6">
        <v>1</v>
      </c>
      <c r="BG1990" s="45">
        <v>1</v>
      </c>
      <c r="BH1990" s="45">
        <v>0</v>
      </c>
      <c r="BI1990" s="6">
        <v>0</v>
      </c>
      <c r="BJ1990" s="6">
        <v>1</v>
      </c>
      <c r="BK1990" s="6">
        <v>1</v>
      </c>
      <c r="BL1990" s="45">
        <v>0</v>
      </c>
      <c r="BM1990" s="45">
        <v>0</v>
      </c>
      <c r="BN1990" s="6">
        <v>0</v>
      </c>
      <c r="BO1990" s="6">
        <v>0</v>
      </c>
      <c r="BP1990" s="6">
        <v>0</v>
      </c>
      <c r="BQ1990" s="6">
        <v>1</v>
      </c>
      <c r="BR1990" s="45">
        <v>1</v>
      </c>
      <c r="BT1990" s="45">
        <v>0</v>
      </c>
      <c r="BU1990" s="45">
        <v>0</v>
      </c>
      <c r="BX1990" s="6">
        <v>0</v>
      </c>
      <c r="BZ1990" s="6">
        <f t="shared" si="93"/>
        <v>7.1</v>
      </c>
      <c r="CA1990" s="6">
        <f t="shared" si="94"/>
        <v>6</v>
      </c>
      <c r="CC1990" s="63" t="s">
        <v>4753</v>
      </c>
      <c r="CD1990" s="6" t="s">
        <v>21</v>
      </c>
      <c r="CK1990" s="6" t="s">
        <v>5148</v>
      </c>
      <c r="DC1990" s="6" t="s">
        <v>4434</v>
      </c>
      <c r="DD1990" s="6" t="s">
        <v>2722</v>
      </c>
      <c r="DF1990" s="29">
        <f t="shared" si="95"/>
        <v>0</v>
      </c>
      <c r="DG1990" s="6">
        <v>1</v>
      </c>
    </row>
    <row r="1991" spans="1:111" ht="16" hidden="1" x14ac:dyDescent="0.2">
      <c r="A1991" s="6" t="s">
        <v>3974</v>
      </c>
      <c r="B1991" s="25"/>
      <c r="C1991" s="25"/>
      <c r="F1991" s="25"/>
      <c r="G1991" s="63" t="s">
        <v>3526</v>
      </c>
      <c r="H1991" s="6" t="s">
        <v>3523</v>
      </c>
      <c r="L1991" s="6" t="s">
        <v>3975</v>
      </c>
      <c r="P1991" s="6" t="s">
        <v>558</v>
      </c>
      <c r="Q1991" s="6" t="s">
        <v>4773</v>
      </c>
      <c r="X1991" s="6">
        <v>0</v>
      </c>
      <c r="Y1991" s="6">
        <v>240</v>
      </c>
      <c r="Z1991" s="6">
        <v>25</v>
      </c>
      <c r="AA1991" s="6">
        <v>0</v>
      </c>
      <c r="AB1991" s="6">
        <f>SUM(Table2026_09_25[[#This Row],[Number of in-person visits provided in reporting year.]:[Number of video/virtual visits provided in reporting year.]])</f>
        <v>265</v>
      </c>
      <c r="AC1991" s="6" t="s">
        <v>8469</v>
      </c>
      <c r="AD1991" s="6">
        <v>0</v>
      </c>
      <c r="AE1991" s="6">
        <v>0</v>
      </c>
      <c r="AF1991" s="6" t="s">
        <v>4682</v>
      </c>
      <c r="AG1991" s="6">
        <v>15</v>
      </c>
      <c r="AI1991" s="6" t="s">
        <v>3976</v>
      </c>
      <c r="AJ1991" s="6" t="s">
        <v>8068</v>
      </c>
      <c r="AK1991" s="6" t="s">
        <v>8483</v>
      </c>
      <c r="AL1991" s="26" t="s">
        <v>3977</v>
      </c>
      <c r="AQ1991" s="6" t="s">
        <v>107</v>
      </c>
      <c r="AX1991" s="45" t="s">
        <v>2431</v>
      </c>
      <c r="AZ1991" s="6">
        <v>0.6</v>
      </c>
      <c r="BA1991" s="6">
        <v>0.7</v>
      </c>
      <c r="BB1991" s="45">
        <v>0</v>
      </c>
      <c r="BC1991" s="6">
        <v>0</v>
      </c>
      <c r="BD1991" s="6">
        <v>0</v>
      </c>
      <c r="BF1991" s="6">
        <v>0</v>
      </c>
      <c r="BG1991" s="45">
        <v>1.6</v>
      </c>
      <c r="BH1991" s="45">
        <v>0</v>
      </c>
      <c r="BI1991" s="6">
        <v>0</v>
      </c>
      <c r="BJ1991" s="6">
        <v>0</v>
      </c>
      <c r="BK1991" s="6">
        <v>0</v>
      </c>
      <c r="BL1991" s="45">
        <v>0</v>
      </c>
      <c r="BM1991" s="45">
        <v>0</v>
      </c>
      <c r="BN1991" s="6">
        <v>0</v>
      </c>
      <c r="BO1991" s="6">
        <v>0</v>
      </c>
      <c r="BP1991" s="6">
        <v>0.8</v>
      </c>
      <c r="BQ1991" s="6">
        <v>0</v>
      </c>
      <c r="BR1991" s="45">
        <v>0</v>
      </c>
      <c r="BT1991" s="45">
        <v>0</v>
      </c>
      <c r="BU1991" s="45">
        <v>0</v>
      </c>
      <c r="BX1991" s="6">
        <v>0.2</v>
      </c>
      <c r="BY1991" s="6" t="s">
        <v>3978</v>
      </c>
      <c r="BZ1991" s="6">
        <f t="shared" si="93"/>
        <v>3.7</v>
      </c>
      <c r="CA1991" s="6">
        <f t="shared" si="94"/>
        <v>2.6000000000000005</v>
      </c>
      <c r="CC1991" s="63" t="s">
        <v>21</v>
      </c>
      <c r="CD1991" s="6" t="s">
        <v>21</v>
      </c>
      <c r="CK1991" s="6" t="s">
        <v>5148</v>
      </c>
      <c r="DC1991" s="6" t="s">
        <v>4434</v>
      </c>
      <c r="DD1991" s="6" t="s">
        <v>672</v>
      </c>
      <c r="DF1991" s="29">
        <f t="shared" si="95"/>
        <v>0</v>
      </c>
      <c r="DG1991" s="6">
        <v>1</v>
      </c>
    </row>
    <row r="1992" spans="1:111" ht="16" hidden="1" x14ac:dyDescent="0.2">
      <c r="A1992" s="6" t="s">
        <v>3979</v>
      </c>
      <c r="B1992" s="25"/>
      <c r="C1992" s="25"/>
      <c r="F1992" s="25"/>
      <c r="G1992" s="63" t="s">
        <v>3526</v>
      </c>
      <c r="H1992" s="6" t="s">
        <v>3518</v>
      </c>
      <c r="L1992" s="6" t="s">
        <v>3980</v>
      </c>
      <c r="P1992" s="6" t="s">
        <v>558</v>
      </c>
      <c r="Q1992" s="6" t="s">
        <v>4773</v>
      </c>
      <c r="X1992" s="6">
        <v>0</v>
      </c>
      <c r="Y1992" s="6">
        <v>723</v>
      </c>
      <c r="Z1992" s="6">
        <v>7</v>
      </c>
      <c r="AA1992" s="6">
        <v>7</v>
      </c>
      <c r="AB1992" s="6">
        <f>SUM(Table2026_09_25[[#This Row],[Number of in-person visits provided in reporting year.]:[Number of video/virtual visits provided in reporting year.]])</f>
        <v>737</v>
      </c>
      <c r="AC1992" s="6" t="s">
        <v>8469</v>
      </c>
      <c r="AD1992" s="6">
        <v>0</v>
      </c>
      <c r="AE1992" s="6">
        <v>0</v>
      </c>
      <c r="AG1992" s="6">
        <v>0</v>
      </c>
      <c r="AI1992" s="6" t="s">
        <v>5448</v>
      </c>
      <c r="AJ1992" s="6" t="s">
        <v>149</v>
      </c>
      <c r="AK1992" s="6" t="s">
        <v>8483</v>
      </c>
      <c r="AL1992" s="26" t="s">
        <v>8285</v>
      </c>
      <c r="AQ1992" s="6" t="s">
        <v>63</v>
      </c>
      <c r="AX1992" s="45" t="s">
        <v>2478</v>
      </c>
      <c r="AZ1992" s="6">
        <v>1</v>
      </c>
      <c r="BA1992" s="6">
        <v>0</v>
      </c>
      <c r="BB1992" s="45">
        <v>0</v>
      </c>
      <c r="BC1992" s="6">
        <v>0</v>
      </c>
      <c r="BD1992" s="6">
        <v>0</v>
      </c>
      <c r="BF1992" s="6">
        <v>0</v>
      </c>
      <c r="BG1992" s="45">
        <v>0</v>
      </c>
      <c r="BH1992" s="45">
        <v>0</v>
      </c>
      <c r="BI1992" s="6">
        <v>0</v>
      </c>
      <c r="BJ1992" s="6">
        <v>0</v>
      </c>
      <c r="BK1992" s="6">
        <v>0</v>
      </c>
      <c r="BL1992" s="45">
        <v>0</v>
      </c>
      <c r="BM1992" s="45">
        <v>0</v>
      </c>
      <c r="BN1992" s="6">
        <v>0</v>
      </c>
      <c r="BO1992" s="6">
        <v>0</v>
      </c>
      <c r="BP1992" s="6">
        <v>0</v>
      </c>
      <c r="BQ1992" s="6">
        <v>0</v>
      </c>
      <c r="BR1992" s="45">
        <v>0</v>
      </c>
      <c r="BT1992" s="45">
        <v>0</v>
      </c>
      <c r="BU1992" s="45">
        <v>0</v>
      </c>
      <c r="BX1992" s="6">
        <v>5</v>
      </c>
      <c r="BY1992" s="6" t="s">
        <v>3981</v>
      </c>
      <c r="BZ1992" s="6">
        <f t="shared" si="93"/>
        <v>1</v>
      </c>
      <c r="CA1992" s="6">
        <f t="shared" si="94"/>
        <v>5</v>
      </c>
      <c r="CC1992" s="63" t="s">
        <v>4753</v>
      </c>
      <c r="CD1992" s="6" t="s">
        <v>21</v>
      </c>
      <c r="CK1992" s="6" t="s">
        <v>7981</v>
      </c>
      <c r="DA1992" s="6" t="s">
        <v>3982</v>
      </c>
      <c r="DC1992" s="6" t="s">
        <v>4434</v>
      </c>
      <c r="DD1992" s="6" t="s">
        <v>3983</v>
      </c>
      <c r="DF1992" s="29">
        <f t="shared" si="95"/>
        <v>0</v>
      </c>
      <c r="DG1992" s="6">
        <v>1</v>
      </c>
    </row>
    <row r="1993" spans="1:111" ht="16" hidden="1" x14ac:dyDescent="0.2">
      <c r="A1993" s="6" t="s">
        <v>3984</v>
      </c>
      <c r="B1993" s="25"/>
      <c r="C1993" s="25"/>
      <c r="F1993" s="25"/>
      <c r="G1993" s="63" t="s">
        <v>3526</v>
      </c>
      <c r="H1993" s="55" t="s">
        <v>7927</v>
      </c>
      <c r="L1993" s="6" t="s">
        <v>6407</v>
      </c>
      <c r="P1993" s="6" t="s">
        <v>558</v>
      </c>
      <c r="Q1993" s="6" t="s">
        <v>4773</v>
      </c>
      <c r="X1993" s="6">
        <v>489</v>
      </c>
      <c r="Y1993" s="6">
        <v>1439</v>
      </c>
      <c r="Z1993" s="6">
        <v>1187</v>
      </c>
      <c r="AA1993" s="6">
        <v>0</v>
      </c>
      <c r="AB1993" s="6">
        <f>SUM(Table2026_09_25[[#This Row],[Number of in-person visits provided in reporting year.]:[Number of video/virtual visits provided in reporting year.]])</f>
        <v>2626</v>
      </c>
      <c r="AC1993" s="6" t="s">
        <v>8469</v>
      </c>
      <c r="AD1993" s="6">
        <v>0</v>
      </c>
      <c r="AE1993" s="6">
        <v>0</v>
      </c>
      <c r="AF1993" s="6" t="s">
        <v>4682</v>
      </c>
      <c r="AG1993" s="6">
        <v>365</v>
      </c>
      <c r="AI1993" s="6" t="s">
        <v>7929</v>
      </c>
      <c r="AJ1993" s="6" t="s">
        <v>4704</v>
      </c>
      <c r="AK1993" s="6" t="s">
        <v>8483</v>
      </c>
      <c r="AL1993" s="26" t="s">
        <v>2782</v>
      </c>
      <c r="AQ1993" s="6" t="s">
        <v>63</v>
      </c>
      <c r="AX1993" s="45" t="s">
        <v>2431</v>
      </c>
      <c r="AZ1993" s="6">
        <v>1</v>
      </c>
      <c r="BA1993" s="6">
        <v>0</v>
      </c>
      <c r="BB1993" s="45">
        <v>0.8</v>
      </c>
      <c r="BC1993" s="6">
        <v>0.08</v>
      </c>
      <c r="BD1993" s="6">
        <v>0</v>
      </c>
      <c r="BF1993" s="6">
        <v>1</v>
      </c>
      <c r="BG1993" s="45">
        <v>0.65</v>
      </c>
      <c r="BH1993" s="45">
        <v>0</v>
      </c>
      <c r="BI1993" s="6">
        <v>0</v>
      </c>
      <c r="BJ1993" s="6">
        <v>0</v>
      </c>
      <c r="BK1993" s="6">
        <v>0.8</v>
      </c>
      <c r="BL1993" s="45">
        <v>0</v>
      </c>
      <c r="BM1993" s="45">
        <v>0</v>
      </c>
      <c r="BN1993" s="6">
        <v>0</v>
      </c>
      <c r="BO1993" s="6">
        <v>0</v>
      </c>
      <c r="BP1993" s="6">
        <v>0</v>
      </c>
      <c r="BQ1993" s="6">
        <v>2.6</v>
      </c>
      <c r="BR1993" s="45">
        <v>0.6</v>
      </c>
      <c r="BT1993" s="45">
        <v>0</v>
      </c>
      <c r="BU1993" s="45">
        <v>0</v>
      </c>
      <c r="BX1993" s="6">
        <v>0</v>
      </c>
      <c r="BZ1993" s="6">
        <f t="shared" si="93"/>
        <v>7.5299999999999994</v>
      </c>
      <c r="CA1993" s="6">
        <f t="shared" si="94"/>
        <v>6.45</v>
      </c>
      <c r="CC1993" s="63" t="s">
        <v>4753</v>
      </c>
      <c r="CD1993" s="6" t="s">
        <v>21</v>
      </c>
      <c r="CK1993" s="6" t="s">
        <v>5148</v>
      </c>
      <c r="DC1993" s="6" t="s">
        <v>4434</v>
      </c>
      <c r="DD1993" s="6" t="s">
        <v>2722</v>
      </c>
      <c r="DF1993" s="29">
        <f t="shared" si="95"/>
        <v>0</v>
      </c>
      <c r="DG1993" s="6">
        <v>1</v>
      </c>
    </row>
    <row r="1994" spans="1:111" ht="16" hidden="1" x14ac:dyDescent="0.2">
      <c r="A1994" s="6" t="s">
        <v>3985</v>
      </c>
      <c r="B1994" s="25"/>
      <c r="C1994" s="25"/>
      <c r="F1994" s="25"/>
      <c r="G1994" s="63" t="s">
        <v>3526</v>
      </c>
      <c r="H1994" s="6" t="s">
        <v>166</v>
      </c>
      <c r="L1994" s="6" t="s">
        <v>3986</v>
      </c>
      <c r="P1994" s="6" t="s">
        <v>558</v>
      </c>
      <c r="Q1994" s="6" t="s">
        <v>4773</v>
      </c>
      <c r="X1994" s="6">
        <v>202</v>
      </c>
      <c r="Y1994" s="6">
        <v>773</v>
      </c>
      <c r="Z1994" s="6">
        <v>540</v>
      </c>
      <c r="AA1994" s="6">
        <v>1</v>
      </c>
      <c r="AB1994" s="6">
        <f>SUM(Table2026_09_25[[#This Row],[Number of in-person visits provided in reporting year.]:[Number of video/virtual visits provided in reporting year.]])</f>
        <v>1314</v>
      </c>
      <c r="AC1994" s="6" t="s">
        <v>8469</v>
      </c>
      <c r="AD1994" s="6">
        <v>0</v>
      </c>
      <c r="AE1994" s="6">
        <v>0</v>
      </c>
      <c r="AG1994" s="6">
        <v>11</v>
      </c>
      <c r="AI1994" s="6" t="s">
        <v>2619</v>
      </c>
      <c r="AJ1994" s="6" t="s">
        <v>4859</v>
      </c>
      <c r="AK1994" s="6" t="s">
        <v>8483</v>
      </c>
      <c r="AL1994" s="26" t="s">
        <v>167</v>
      </c>
      <c r="AQ1994" s="6" t="s">
        <v>544</v>
      </c>
      <c r="AX1994" s="45" t="s">
        <v>2478</v>
      </c>
      <c r="AZ1994" s="6">
        <v>0</v>
      </c>
      <c r="BA1994" s="6">
        <v>0</v>
      </c>
      <c r="BB1994" s="45">
        <v>0</v>
      </c>
      <c r="BC1994" s="6">
        <v>0</v>
      </c>
      <c r="BD1994" s="6">
        <v>0</v>
      </c>
      <c r="BF1994" s="6">
        <v>2</v>
      </c>
      <c r="BG1994" s="45">
        <v>0</v>
      </c>
      <c r="BH1994" s="45">
        <v>0</v>
      </c>
      <c r="BI1994" s="6">
        <v>0</v>
      </c>
      <c r="BJ1994" s="6">
        <v>0</v>
      </c>
      <c r="BK1994" s="6">
        <v>0</v>
      </c>
      <c r="BL1994" s="45">
        <v>0</v>
      </c>
      <c r="BM1994" s="45">
        <v>0</v>
      </c>
      <c r="BN1994" s="6">
        <v>0</v>
      </c>
      <c r="BO1994" s="6">
        <v>0</v>
      </c>
      <c r="BP1994" s="6">
        <v>0</v>
      </c>
      <c r="BQ1994" s="6">
        <v>0</v>
      </c>
      <c r="BR1994" s="45">
        <v>0</v>
      </c>
      <c r="BT1994" s="45">
        <v>0</v>
      </c>
      <c r="BU1994" s="45">
        <v>0</v>
      </c>
      <c r="BX1994" s="6">
        <v>0</v>
      </c>
      <c r="BZ1994" s="6">
        <f t="shared" si="93"/>
        <v>2</v>
      </c>
      <c r="CA1994" s="6">
        <f t="shared" si="94"/>
        <v>2</v>
      </c>
      <c r="CC1994" s="63" t="s">
        <v>4687</v>
      </c>
      <c r="CD1994" s="6" t="s">
        <v>21</v>
      </c>
      <c r="CK1994" s="6" t="s">
        <v>5148</v>
      </c>
      <c r="DC1994" s="6" t="s">
        <v>4434</v>
      </c>
      <c r="DD1994" s="6" t="s">
        <v>3890</v>
      </c>
      <c r="DF1994" s="29">
        <f t="shared" si="95"/>
        <v>0</v>
      </c>
      <c r="DG1994" s="6">
        <v>1</v>
      </c>
    </row>
    <row r="1995" spans="1:111" ht="16" hidden="1" x14ac:dyDescent="0.2">
      <c r="A1995" s="6" t="s">
        <v>3987</v>
      </c>
      <c r="B1995" s="25"/>
      <c r="C1995" s="25"/>
      <c r="F1995" s="25"/>
      <c r="G1995" s="63" t="s">
        <v>3526</v>
      </c>
      <c r="H1995" s="55" t="s">
        <v>7901</v>
      </c>
      <c r="L1995" s="6" t="s">
        <v>6407</v>
      </c>
      <c r="P1995" s="6" t="s">
        <v>558</v>
      </c>
      <c r="Q1995" s="6" t="s">
        <v>4773</v>
      </c>
      <c r="X1995" s="6">
        <v>510</v>
      </c>
      <c r="Y1995" s="6">
        <v>2279</v>
      </c>
      <c r="Z1995" s="6">
        <v>1152</v>
      </c>
      <c r="AA1995" s="6">
        <v>16</v>
      </c>
      <c r="AB1995" s="6">
        <f>SUM(Table2026_09_25[[#This Row],[Number of in-person visits provided in reporting year.]:[Number of video/virtual visits provided in reporting year.]])</f>
        <v>3447</v>
      </c>
      <c r="AC1995" s="6" t="s">
        <v>8469</v>
      </c>
      <c r="AD1995" s="6">
        <v>0</v>
      </c>
      <c r="AE1995" s="6">
        <v>0</v>
      </c>
      <c r="AG1995" s="6">
        <v>96</v>
      </c>
      <c r="AI1995" s="6" t="s">
        <v>7903</v>
      </c>
      <c r="AJ1995" s="6" t="s">
        <v>7904</v>
      </c>
      <c r="AK1995" s="6" t="s">
        <v>8483</v>
      </c>
      <c r="AL1995" s="26" t="s">
        <v>632</v>
      </c>
      <c r="AQ1995" s="6" t="s">
        <v>63</v>
      </c>
      <c r="AX1995" s="45" t="s">
        <v>2478</v>
      </c>
      <c r="AZ1995" s="6">
        <v>0</v>
      </c>
      <c r="BA1995" s="6">
        <v>0</v>
      </c>
      <c r="BB1995" s="45">
        <v>0</v>
      </c>
      <c r="BC1995" s="6">
        <v>0</v>
      </c>
      <c r="BD1995" s="6">
        <v>0</v>
      </c>
      <c r="BF1995" s="6">
        <v>0</v>
      </c>
      <c r="BG1995" s="45">
        <v>0</v>
      </c>
      <c r="BH1995" s="45">
        <v>0</v>
      </c>
      <c r="BI1995" s="6">
        <v>0</v>
      </c>
      <c r="BJ1995" s="6">
        <v>0</v>
      </c>
      <c r="BK1995" s="6">
        <v>0</v>
      </c>
      <c r="BL1995" s="45">
        <v>0</v>
      </c>
      <c r="BM1995" s="45">
        <v>0</v>
      </c>
      <c r="BN1995" s="6">
        <v>0</v>
      </c>
      <c r="BO1995" s="6">
        <v>0</v>
      </c>
      <c r="BP1995" s="6">
        <v>0</v>
      </c>
      <c r="BQ1995" s="6">
        <v>0</v>
      </c>
      <c r="BR1995" s="45">
        <v>0</v>
      </c>
      <c r="BT1995" s="45">
        <v>0</v>
      </c>
      <c r="BU1995" s="45">
        <v>0</v>
      </c>
      <c r="BX1995" s="6">
        <v>0</v>
      </c>
      <c r="BZ1995" s="6">
        <f t="shared" si="93"/>
        <v>0</v>
      </c>
      <c r="CA1995" s="6">
        <f t="shared" si="94"/>
        <v>0</v>
      </c>
      <c r="CC1995" s="63" t="s">
        <v>4753</v>
      </c>
      <c r="CD1995" s="6" t="s">
        <v>21</v>
      </c>
      <c r="CK1995" s="6" t="s">
        <v>5148</v>
      </c>
      <c r="DC1995" s="6" t="s">
        <v>4434</v>
      </c>
      <c r="DD1995" s="6" t="s">
        <v>2722</v>
      </c>
      <c r="DF1995" s="29">
        <f t="shared" si="95"/>
        <v>0</v>
      </c>
      <c r="DG1995" s="6">
        <v>1</v>
      </c>
    </row>
    <row r="1996" spans="1:111" ht="16" hidden="1" x14ac:dyDescent="0.2">
      <c r="A1996" s="6" t="s">
        <v>3988</v>
      </c>
      <c r="B1996" s="25"/>
      <c r="C1996" s="25"/>
      <c r="F1996" s="25"/>
      <c r="G1996" s="63" t="s">
        <v>3526</v>
      </c>
      <c r="H1996" s="55" t="s">
        <v>584</v>
      </c>
      <c r="L1996" s="6" t="s">
        <v>6407</v>
      </c>
      <c r="P1996" s="6" t="s">
        <v>558</v>
      </c>
      <c r="Q1996" s="6" t="s">
        <v>4773</v>
      </c>
      <c r="X1996" s="6">
        <v>472</v>
      </c>
      <c r="Y1996" s="6">
        <v>2034</v>
      </c>
      <c r="Z1996" s="6">
        <v>1038</v>
      </c>
      <c r="AA1996" s="6">
        <v>0</v>
      </c>
      <c r="AB1996" s="6">
        <f>SUM(Table2026_09_25[[#This Row],[Number of in-person visits provided in reporting year.]:[Number of video/virtual visits provided in reporting year.]])</f>
        <v>3072</v>
      </c>
      <c r="AC1996" s="6" t="s">
        <v>8469</v>
      </c>
      <c r="AD1996" s="6">
        <v>0</v>
      </c>
      <c r="AE1996" s="6">
        <v>0</v>
      </c>
      <c r="AF1996" s="6" t="s">
        <v>4682</v>
      </c>
      <c r="AG1996" s="6">
        <v>38</v>
      </c>
      <c r="AI1996" s="6" t="s">
        <v>7893</v>
      </c>
      <c r="AJ1996" s="6" t="s">
        <v>4712</v>
      </c>
      <c r="AK1996" s="6" t="s">
        <v>8483</v>
      </c>
      <c r="AL1996" s="26" t="s">
        <v>7894</v>
      </c>
      <c r="AQ1996" s="6" t="s">
        <v>63</v>
      </c>
      <c r="AX1996" s="45" t="s">
        <v>2431</v>
      </c>
      <c r="AZ1996" s="6">
        <v>1</v>
      </c>
      <c r="BA1996" s="6">
        <v>0</v>
      </c>
      <c r="BB1996" s="45">
        <v>0</v>
      </c>
      <c r="BC1996" s="6">
        <v>0.08</v>
      </c>
      <c r="BD1996" s="6">
        <v>0</v>
      </c>
      <c r="BF1996" s="6">
        <v>0.8</v>
      </c>
      <c r="BG1996" s="45">
        <v>0</v>
      </c>
      <c r="BH1996" s="45">
        <v>0</v>
      </c>
      <c r="BI1996" s="6">
        <v>0</v>
      </c>
      <c r="BJ1996" s="6">
        <v>2</v>
      </c>
      <c r="BK1996" s="6">
        <v>0.4</v>
      </c>
      <c r="BL1996" s="45">
        <v>0</v>
      </c>
      <c r="BM1996" s="45">
        <v>0</v>
      </c>
      <c r="BN1996" s="6">
        <v>0</v>
      </c>
      <c r="BO1996" s="6">
        <v>0</v>
      </c>
      <c r="BP1996" s="6">
        <v>0.8</v>
      </c>
      <c r="BQ1996" s="6">
        <v>0.8</v>
      </c>
      <c r="BR1996" s="45">
        <v>1</v>
      </c>
      <c r="BT1996" s="45">
        <v>0</v>
      </c>
      <c r="BU1996" s="45">
        <v>0</v>
      </c>
      <c r="BX1996" s="6">
        <v>0</v>
      </c>
      <c r="BZ1996" s="6">
        <f t="shared" si="93"/>
        <v>6.88</v>
      </c>
      <c r="CA1996" s="6">
        <f t="shared" si="94"/>
        <v>5.8</v>
      </c>
      <c r="CC1996" s="63" t="s">
        <v>4753</v>
      </c>
      <c r="CD1996" s="6" t="s">
        <v>21</v>
      </c>
      <c r="CK1996" s="6" t="s">
        <v>5148</v>
      </c>
      <c r="DC1996" s="6" t="s">
        <v>4434</v>
      </c>
      <c r="DD1996" s="6" t="s">
        <v>2722</v>
      </c>
      <c r="DF1996" s="29">
        <f t="shared" si="95"/>
        <v>0</v>
      </c>
      <c r="DG1996" s="6">
        <v>1</v>
      </c>
    </row>
    <row r="1997" spans="1:111" ht="16" hidden="1" x14ac:dyDescent="0.2">
      <c r="A1997" s="6" t="s">
        <v>3989</v>
      </c>
      <c r="B1997" s="25"/>
      <c r="C1997" s="25"/>
      <c r="F1997" s="25"/>
      <c r="G1997" s="63" t="s">
        <v>3526</v>
      </c>
      <c r="H1997" s="55" t="s">
        <v>7937</v>
      </c>
      <c r="L1997" s="6" t="s">
        <v>6407</v>
      </c>
      <c r="P1997" s="6" t="s">
        <v>558</v>
      </c>
      <c r="Q1997" s="6" t="s">
        <v>4773</v>
      </c>
      <c r="X1997" s="6">
        <v>504</v>
      </c>
      <c r="Y1997" s="6">
        <v>887</v>
      </c>
      <c r="Z1997" s="6">
        <v>508</v>
      </c>
      <c r="AA1997" s="6">
        <v>21</v>
      </c>
      <c r="AB1997" s="6">
        <f>SUM(Table2026_09_25[[#This Row],[Number of in-person visits provided in reporting year.]:[Number of video/virtual visits provided in reporting year.]])</f>
        <v>1416</v>
      </c>
      <c r="AC1997" s="6" t="s">
        <v>8469</v>
      </c>
      <c r="AD1997" s="6">
        <v>0</v>
      </c>
      <c r="AE1997" s="6">
        <v>0</v>
      </c>
      <c r="AF1997" s="6" t="s">
        <v>4682</v>
      </c>
      <c r="AG1997" s="6">
        <v>38</v>
      </c>
      <c r="AI1997" s="6" t="s">
        <v>7939</v>
      </c>
      <c r="AJ1997" s="6" t="s">
        <v>4716</v>
      </c>
      <c r="AK1997" s="6" t="s">
        <v>8483</v>
      </c>
      <c r="AL1997" s="26" t="s">
        <v>1120</v>
      </c>
      <c r="AQ1997" s="6" t="s">
        <v>43</v>
      </c>
      <c r="AX1997" s="45" t="s">
        <v>2478</v>
      </c>
      <c r="AZ1997" s="6">
        <v>1</v>
      </c>
      <c r="BA1997" s="6">
        <v>0.2</v>
      </c>
      <c r="BB1997" s="45">
        <v>0</v>
      </c>
      <c r="BC1997" s="6">
        <v>0</v>
      </c>
      <c r="BD1997" s="6">
        <v>0</v>
      </c>
      <c r="BF1997" s="6">
        <v>1</v>
      </c>
      <c r="BG1997" s="45">
        <v>1</v>
      </c>
      <c r="BH1997" s="45">
        <v>0</v>
      </c>
      <c r="BI1997" s="6">
        <v>0</v>
      </c>
      <c r="BJ1997" s="6">
        <v>0</v>
      </c>
      <c r="BK1997" s="6">
        <v>1</v>
      </c>
      <c r="BL1997" s="45">
        <v>0</v>
      </c>
      <c r="BM1997" s="45">
        <v>0</v>
      </c>
      <c r="BN1997" s="6">
        <v>0</v>
      </c>
      <c r="BO1997" s="6">
        <v>0</v>
      </c>
      <c r="BP1997" s="6">
        <v>1</v>
      </c>
      <c r="BQ1997" s="6">
        <v>1</v>
      </c>
      <c r="BR1997" s="45">
        <v>1</v>
      </c>
      <c r="BT1997" s="45">
        <v>0</v>
      </c>
      <c r="BU1997" s="45">
        <v>0</v>
      </c>
      <c r="BX1997" s="6">
        <v>0</v>
      </c>
      <c r="BZ1997" s="6">
        <f t="shared" si="93"/>
        <v>7.2</v>
      </c>
      <c r="CA1997" s="6">
        <f t="shared" si="94"/>
        <v>6</v>
      </c>
      <c r="CC1997" s="63" t="s">
        <v>4753</v>
      </c>
      <c r="CD1997" s="6" t="s">
        <v>21</v>
      </c>
      <c r="CK1997" s="6" t="s">
        <v>5148</v>
      </c>
      <c r="DC1997" s="6" t="s">
        <v>4434</v>
      </c>
      <c r="DD1997" s="6" t="s">
        <v>2722</v>
      </c>
      <c r="DF1997" s="29">
        <f t="shared" si="95"/>
        <v>0</v>
      </c>
      <c r="DG1997" s="6">
        <v>1</v>
      </c>
    </row>
    <row r="1998" spans="1:111" ht="16" hidden="1" x14ac:dyDescent="0.2">
      <c r="A1998" s="6" t="s">
        <v>3990</v>
      </c>
      <c r="B1998" s="25"/>
      <c r="C1998" s="25"/>
      <c r="F1998" s="25"/>
      <c r="G1998" s="63" t="s">
        <v>3526</v>
      </c>
      <c r="H1998" s="6" t="s">
        <v>5215</v>
      </c>
      <c r="L1998" s="6" t="s">
        <v>2805</v>
      </c>
      <c r="P1998" s="6" t="s">
        <v>558</v>
      </c>
      <c r="Q1998" s="6" t="s">
        <v>4773</v>
      </c>
      <c r="X1998" s="6">
        <v>312</v>
      </c>
      <c r="Y1998" s="6">
        <v>480</v>
      </c>
      <c r="Z1998" s="6">
        <v>221</v>
      </c>
      <c r="AA1998" s="6">
        <v>0</v>
      </c>
      <c r="AB1998" s="6">
        <f>SUM(Table2026_09_25[[#This Row],[Number of in-person visits provided in reporting year.]:[Number of video/virtual visits provided in reporting year.]])</f>
        <v>701</v>
      </c>
      <c r="AC1998" s="6" t="s">
        <v>8469</v>
      </c>
      <c r="AD1998" s="6">
        <v>0</v>
      </c>
      <c r="AE1998" s="6">
        <v>0</v>
      </c>
      <c r="AG1998" s="6">
        <v>0</v>
      </c>
      <c r="AI1998" s="6" t="s">
        <v>5223</v>
      </c>
      <c r="AJ1998" s="6" t="s">
        <v>43</v>
      </c>
      <c r="AK1998" s="6" t="s">
        <v>8483</v>
      </c>
      <c r="AL1998" s="26" t="s">
        <v>42</v>
      </c>
      <c r="AQ1998" s="6" t="s">
        <v>43</v>
      </c>
      <c r="AX1998" s="45" t="s">
        <v>2431</v>
      </c>
      <c r="AZ1998" s="6">
        <v>0.4</v>
      </c>
      <c r="BA1998" s="6">
        <v>0</v>
      </c>
      <c r="BB1998" s="45">
        <v>0</v>
      </c>
      <c r="BC1998" s="6">
        <v>0.1</v>
      </c>
      <c r="BD1998" s="6">
        <v>0</v>
      </c>
      <c r="BF1998" s="6">
        <v>0</v>
      </c>
      <c r="BG1998" s="45">
        <v>0.6</v>
      </c>
      <c r="BH1998" s="45">
        <v>0</v>
      </c>
      <c r="BI1998" s="6">
        <v>0</v>
      </c>
      <c r="BJ1998" s="6">
        <v>0</v>
      </c>
      <c r="BK1998" s="6">
        <v>0</v>
      </c>
      <c r="BL1998" s="45">
        <v>0.4</v>
      </c>
      <c r="BM1998" s="45">
        <v>0.4</v>
      </c>
      <c r="BN1998" s="6">
        <v>0</v>
      </c>
      <c r="BO1998" s="6">
        <v>0</v>
      </c>
      <c r="BP1998" s="6">
        <v>1</v>
      </c>
      <c r="BQ1998" s="6">
        <v>0</v>
      </c>
      <c r="BR1998" s="45">
        <v>0.8</v>
      </c>
      <c r="BT1998" s="45">
        <v>0</v>
      </c>
      <c r="BU1998" s="45">
        <v>0</v>
      </c>
      <c r="BX1998" s="6">
        <v>0</v>
      </c>
      <c r="BZ1998" s="6">
        <f t="shared" si="93"/>
        <v>3.7</v>
      </c>
      <c r="CA1998" s="6">
        <f t="shared" si="94"/>
        <v>3.2</v>
      </c>
      <c r="CC1998" s="63" t="s">
        <v>4687</v>
      </c>
      <c r="CD1998" s="6" t="s">
        <v>3991</v>
      </c>
      <c r="CK1998" s="6" t="s">
        <v>5148</v>
      </c>
      <c r="DC1998" s="6" t="s">
        <v>4434</v>
      </c>
      <c r="DD1998" s="6" t="s">
        <v>3615</v>
      </c>
      <c r="DF1998" s="29">
        <f t="shared" si="95"/>
        <v>0</v>
      </c>
      <c r="DG1998" s="6">
        <v>1</v>
      </c>
    </row>
    <row r="1999" spans="1:111" ht="16" hidden="1" x14ac:dyDescent="0.2">
      <c r="A1999" s="6" t="s">
        <v>3992</v>
      </c>
      <c r="B1999" s="25"/>
      <c r="C1999" s="25"/>
      <c r="F1999" s="25"/>
      <c r="G1999" s="63" t="s">
        <v>3526</v>
      </c>
      <c r="H1999" s="6" t="s">
        <v>5627</v>
      </c>
      <c r="L1999" s="6" t="s">
        <v>265</v>
      </c>
      <c r="P1999" s="6" t="s">
        <v>690</v>
      </c>
      <c r="Q1999" s="31" t="s">
        <v>987</v>
      </c>
      <c r="X1999" s="6">
        <v>452</v>
      </c>
      <c r="Y1999" s="6">
        <v>2298</v>
      </c>
      <c r="Z1999" s="6">
        <v>101</v>
      </c>
      <c r="AA1999" s="6">
        <v>403</v>
      </c>
      <c r="AB1999" s="6">
        <f>SUM(Table2026_09_25[[#This Row],[Number of in-person visits provided in reporting year.]:[Number of video/virtual visits provided in reporting year.]])</f>
        <v>2802</v>
      </c>
      <c r="AC1999" s="6" t="s">
        <v>8469</v>
      </c>
      <c r="AD1999" s="6">
        <v>0</v>
      </c>
      <c r="AE1999" s="6">
        <v>0</v>
      </c>
      <c r="AG1999" s="6">
        <v>0</v>
      </c>
      <c r="AI1999" s="6" t="s">
        <v>5630</v>
      </c>
      <c r="AJ1999" s="6" t="s">
        <v>43</v>
      </c>
      <c r="AK1999" s="6" t="s">
        <v>8483</v>
      </c>
      <c r="AL1999" s="26" t="s">
        <v>2830</v>
      </c>
      <c r="AQ1999" s="6" t="s">
        <v>43</v>
      </c>
      <c r="AX1999" s="45" t="s">
        <v>2431</v>
      </c>
      <c r="AZ1999" s="6">
        <v>0</v>
      </c>
      <c r="BA1999" s="6">
        <v>0</v>
      </c>
      <c r="BB1999" s="45">
        <v>0</v>
      </c>
      <c r="BC1999" s="6">
        <v>0</v>
      </c>
      <c r="BD1999" s="6">
        <v>1.4</v>
      </c>
      <c r="BF1999" s="6">
        <v>0</v>
      </c>
      <c r="BG1999" s="45">
        <v>0</v>
      </c>
      <c r="BH1999" s="45">
        <v>0</v>
      </c>
      <c r="BI1999" s="6">
        <v>0</v>
      </c>
      <c r="BJ1999" s="6">
        <v>0</v>
      </c>
      <c r="BK1999" s="6">
        <v>0</v>
      </c>
      <c r="BL1999" s="45">
        <v>0</v>
      </c>
      <c r="BM1999" s="45">
        <v>0</v>
      </c>
      <c r="BN1999" s="6">
        <v>0</v>
      </c>
      <c r="BO1999" s="6">
        <v>0</v>
      </c>
      <c r="BP1999" s="6">
        <v>0</v>
      </c>
      <c r="BQ1999" s="6">
        <v>0</v>
      </c>
      <c r="BR1999" s="45">
        <v>0</v>
      </c>
      <c r="BT1999" s="45">
        <v>0</v>
      </c>
      <c r="BU1999" s="45">
        <v>0</v>
      </c>
      <c r="BX1999" s="6">
        <v>0</v>
      </c>
      <c r="BZ1999" s="6">
        <f t="shared" si="93"/>
        <v>1.4</v>
      </c>
      <c r="CA1999" s="6">
        <f t="shared" si="94"/>
        <v>0</v>
      </c>
      <c r="CC1999" s="63" t="s">
        <v>4753</v>
      </c>
      <c r="CD1999" s="6" t="s">
        <v>3993</v>
      </c>
      <c r="CK1999" s="6" t="s">
        <v>5148</v>
      </c>
      <c r="DA1999" s="6" t="s">
        <v>3994</v>
      </c>
      <c r="DC1999" s="6" t="s">
        <v>4434</v>
      </c>
      <c r="DD1999" s="6" t="s">
        <v>3569</v>
      </c>
      <c r="DF1999" s="29">
        <f t="shared" si="95"/>
        <v>0</v>
      </c>
      <c r="DG1999" s="6">
        <v>1</v>
      </c>
    </row>
    <row r="2000" spans="1:111" ht="16" hidden="1" x14ac:dyDescent="0.2">
      <c r="A2000" s="6" t="s">
        <v>3995</v>
      </c>
      <c r="B2000" s="25"/>
      <c r="C2000" s="25"/>
      <c r="F2000" s="25"/>
      <c r="G2000" s="63" t="s">
        <v>3526</v>
      </c>
      <c r="H2000" s="6" t="s">
        <v>5215</v>
      </c>
      <c r="L2000" s="6" t="s">
        <v>690</v>
      </c>
      <c r="P2000" s="6" t="s">
        <v>690</v>
      </c>
      <c r="Q2000" s="31" t="s">
        <v>987</v>
      </c>
      <c r="X2000" s="6">
        <v>0</v>
      </c>
      <c r="Y2000" s="6">
        <v>0</v>
      </c>
      <c r="Z2000" s="6">
        <v>0</v>
      </c>
      <c r="AA2000" s="6">
        <v>0</v>
      </c>
      <c r="AB2000" s="6">
        <f>SUM(Table2026_09_25[[#This Row],[Number of in-person visits provided in reporting year.]:[Number of video/virtual visits provided in reporting year.]])</f>
        <v>0</v>
      </c>
      <c r="AC2000" s="6" t="s">
        <v>8469</v>
      </c>
      <c r="AD2000" s="6">
        <v>0</v>
      </c>
      <c r="AE2000" s="6">
        <v>0</v>
      </c>
      <c r="AG2000" s="6">
        <v>0</v>
      </c>
      <c r="AI2000" s="6" t="s">
        <v>5223</v>
      </c>
      <c r="AJ2000" s="6" t="s">
        <v>43</v>
      </c>
      <c r="AK2000" s="6" t="s">
        <v>8483</v>
      </c>
      <c r="AL2000" s="26" t="s">
        <v>42</v>
      </c>
      <c r="AQ2000" s="6" t="s">
        <v>43</v>
      </c>
      <c r="AX2000" s="45" t="s">
        <v>2431</v>
      </c>
      <c r="AZ2000" s="6">
        <v>0</v>
      </c>
      <c r="BA2000" s="6">
        <v>0</v>
      </c>
      <c r="BB2000" s="45">
        <v>0</v>
      </c>
      <c r="BC2000" s="6">
        <v>0</v>
      </c>
      <c r="BD2000" s="6">
        <v>3</v>
      </c>
      <c r="BF2000" s="6">
        <v>0</v>
      </c>
      <c r="BG2000" s="45">
        <v>0</v>
      </c>
      <c r="BH2000" s="45">
        <v>0</v>
      </c>
      <c r="BI2000" s="6">
        <v>0</v>
      </c>
      <c r="BJ2000" s="6">
        <v>0</v>
      </c>
      <c r="BK2000" s="6">
        <v>0</v>
      </c>
      <c r="BL2000" s="45">
        <v>0</v>
      </c>
      <c r="BM2000" s="45">
        <v>0</v>
      </c>
      <c r="BN2000" s="6">
        <v>0</v>
      </c>
      <c r="BO2000" s="6">
        <v>0</v>
      </c>
      <c r="BP2000" s="6">
        <v>0</v>
      </c>
      <c r="BQ2000" s="6">
        <v>0</v>
      </c>
      <c r="BR2000" s="45">
        <v>0</v>
      </c>
      <c r="BT2000" s="45">
        <v>0</v>
      </c>
      <c r="BU2000" s="45">
        <v>0</v>
      </c>
      <c r="BX2000" s="6">
        <v>0</v>
      </c>
      <c r="BZ2000" s="6">
        <f t="shared" si="93"/>
        <v>3</v>
      </c>
      <c r="CA2000" s="6">
        <f t="shared" si="94"/>
        <v>0</v>
      </c>
      <c r="CC2000" s="63" t="s">
        <v>4687</v>
      </c>
      <c r="CD2000" s="6" t="s">
        <v>21</v>
      </c>
      <c r="CK2000" s="6" t="s">
        <v>5148</v>
      </c>
      <c r="DC2000" s="6" t="s">
        <v>4434</v>
      </c>
      <c r="DD2000" s="6" t="s">
        <v>3615</v>
      </c>
      <c r="DF2000" s="29">
        <f t="shared" si="95"/>
        <v>0</v>
      </c>
      <c r="DG2000" s="6">
        <v>1</v>
      </c>
    </row>
    <row r="2001" spans="1:111" ht="16" hidden="1" x14ac:dyDescent="0.2">
      <c r="A2001" s="6" t="s">
        <v>3996</v>
      </c>
      <c r="B2001" s="25"/>
      <c r="C2001" s="25"/>
      <c r="F2001" s="25"/>
      <c r="G2001" s="63" t="s">
        <v>3526</v>
      </c>
      <c r="H2001" s="6" t="s">
        <v>746</v>
      </c>
      <c r="L2001" s="6" t="s">
        <v>690</v>
      </c>
      <c r="P2001" s="6" t="s">
        <v>690</v>
      </c>
      <c r="Q2001" s="31" t="s">
        <v>987</v>
      </c>
      <c r="X2001" s="6">
        <v>345</v>
      </c>
      <c r="Y2001" s="6">
        <v>375</v>
      </c>
      <c r="Z2001" s="6">
        <v>15</v>
      </c>
      <c r="AA2001" s="6">
        <v>436</v>
      </c>
      <c r="AB2001" s="6">
        <f>SUM(Table2026_09_25[[#This Row],[Number of in-person visits provided in reporting year.]:[Number of video/virtual visits provided in reporting year.]])</f>
        <v>826</v>
      </c>
      <c r="AC2001" s="6" t="s">
        <v>8469</v>
      </c>
      <c r="AD2001" s="6">
        <v>0</v>
      </c>
      <c r="AE2001" s="6">
        <v>0</v>
      </c>
      <c r="AG2001" s="6">
        <v>0</v>
      </c>
      <c r="AI2001" s="6" t="s">
        <v>7554</v>
      </c>
      <c r="AJ2001" s="6" t="s">
        <v>6639</v>
      </c>
      <c r="AK2001" s="6" t="s">
        <v>8483</v>
      </c>
      <c r="AL2001" s="26" t="s">
        <v>1232</v>
      </c>
      <c r="AQ2001" s="6" t="s">
        <v>63</v>
      </c>
      <c r="AX2001" s="45" t="s">
        <v>2431</v>
      </c>
      <c r="AZ2001" s="6">
        <v>0</v>
      </c>
      <c r="BA2001" s="6">
        <v>0</v>
      </c>
      <c r="BB2001" s="45">
        <v>0</v>
      </c>
      <c r="BC2001" s="6">
        <v>0</v>
      </c>
      <c r="BD2001" s="6">
        <v>4</v>
      </c>
      <c r="BF2001" s="6">
        <v>0</v>
      </c>
      <c r="BG2001" s="45">
        <v>0</v>
      </c>
      <c r="BH2001" s="45">
        <v>0</v>
      </c>
      <c r="BI2001" s="6">
        <v>0</v>
      </c>
      <c r="BJ2001" s="6">
        <v>0</v>
      </c>
      <c r="BK2001" s="6">
        <v>0</v>
      </c>
      <c r="BL2001" s="45">
        <v>0</v>
      </c>
      <c r="BM2001" s="45">
        <v>0</v>
      </c>
      <c r="BN2001" s="6">
        <v>0</v>
      </c>
      <c r="BO2001" s="6">
        <v>0</v>
      </c>
      <c r="BP2001" s="6">
        <v>0</v>
      </c>
      <c r="BQ2001" s="6">
        <v>0</v>
      </c>
      <c r="BR2001" s="45">
        <v>0</v>
      </c>
      <c r="BT2001" s="45">
        <v>0</v>
      </c>
      <c r="BU2001" s="45">
        <v>0</v>
      </c>
      <c r="BX2001" s="6">
        <v>1</v>
      </c>
      <c r="BY2001" s="6" t="s">
        <v>3997</v>
      </c>
      <c r="BZ2001" s="6">
        <f t="shared" si="93"/>
        <v>4</v>
      </c>
      <c r="CA2001" s="6">
        <f t="shared" si="94"/>
        <v>1</v>
      </c>
      <c r="CC2001" s="63" t="s">
        <v>4687</v>
      </c>
      <c r="CD2001" s="6" t="s">
        <v>21</v>
      </c>
      <c r="CK2001" s="6" t="s">
        <v>5148</v>
      </c>
      <c r="DC2001" s="6" t="s">
        <v>4434</v>
      </c>
      <c r="DD2001" s="6" t="s">
        <v>2436</v>
      </c>
      <c r="DF2001" s="29">
        <f t="shared" si="95"/>
        <v>0</v>
      </c>
      <c r="DG2001" s="6">
        <v>1</v>
      </c>
    </row>
    <row r="2002" spans="1:111" ht="16" hidden="1" x14ac:dyDescent="0.2">
      <c r="A2002" s="6" t="s">
        <v>3998</v>
      </c>
      <c r="B2002" s="25"/>
      <c r="C2002" s="25"/>
      <c r="F2002" s="25"/>
      <c r="G2002" s="63" t="s">
        <v>3526</v>
      </c>
      <c r="H2002" s="6" t="s">
        <v>61</v>
      </c>
      <c r="L2002" s="6" t="s">
        <v>2838</v>
      </c>
      <c r="P2002" s="6" t="s">
        <v>690</v>
      </c>
      <c r="Q2002" s="31" t="s">
        <v>987</v>
      </c>
      <c r="X2002" s="6">
        <v>0</v>
      </c>
      <c r="Y2002" s="6">
        <v>476</v>
      </c>
      <c r="Z2002" s="6">
        <v>0</v>
      </c>
      <c r="AA2002" s="6">
        <v>0</v>
      </c>
      <c r="AB2002" s="6">
        <f>SUM(Table2026_09_25[[#This Row],[Number of in-person visits provided in reporting year.]:[Number of video/virtual visits provided in reporting year.]])</f>
        <v>476</v>
      </c>
      <c r="AC2002" s="6" t="s">
        <v>8469</v>
      </c>
      <c r="AD2002" s="6">
        <v>0</v>
      </c>
      <c r="AE2002" s="6">
        <v>0</v>
      </c>
      <c r="AF2002" s="6" t="s">
        <v>4682</v>
      </c>
      <c r="AG2002" s="6">
        <v>5</v>
      </c>
      <c r="AI2002" s="6" t="s">
        <v>5101</v>
      </c>
      <c r="AJ2002" s="6" t="s">
        <v>149</v>
      </c>
      <c r="AK2002" s="6" t="s">
        <v>8483</v>
      </c>
      <c r="AL2002" s="26" t="s">
        <v>236</v>
      </c>
      <c r="AQ2002" s="6" t="s">
        <v>63</v>
      </c>
      <c r="AX2002" s="45" t="s">
        <v>2431</v>
      </c>
      <c r="AZ2002" s="6">
        <v>0</v>
      </c>
      <c r="BA2002" s="6">
        <v>0</v>
      </c>
      <c r="BB2002" s="45">
        <v>0</v>
      </c>
      <c r="BC2002" s="6">
        <v>0</v>
      </c>
      <c r="BD2002" s="6">
        <v>0.4</v>
      </c>
      <c r="BF2002" s="6">
        <v>0</v>
      </c>
      <c r="BG2002" s="45">
        <v>0</v>
      </c>
      <c r="BH2002" s="45">
        <v>0</v>
      </c>
      <c r="BI2002" s="6">
        <v>0</v>
      </c>
      <c r="BJ2002" s="6">
        <v>0</v>
      </c>
      <c r="BK2002" s="6">
        <v>0</v>
      </c>
      <c r="BL2002" s="45">
        <v>0</v>
      </c>
      <c r="BM2002" s="45">
        <v>0</v>
      </c>
      <c r="BN2002" s="6">
        <v>0</v>
      </c>
      <c r="BO2002" s="6">
        <v>0</v>
      </c>
      <c r="BP2002" s="6">
        <v>0</v>
      </c>
      <c r="BQ2002" s="6">
        <v>0</v>
      </c>
      <c r="BR2002" s="45">
        <v>0</v>
      </c>
      <c r="BT2002" s="45">
        <v>0</v>
      </c>
      <c r="BU2002" s="45">
        <v>0</v>
      </c>
      <c r="BX2002" s="6">
        <v>0</v>
      </c>
      <c r="BZ2002" s="6">
        <f t="shared" si="93"/>
        <v>0.4</v>
      </c>
      <c r="CA2002" s="6">
        <f t="shared" si="94"/>
        <v>0</v>
      </c>
      <c r="CC2002" s="63" t="s">
        <v>4687</v>
      </c>
      <c r="CD2002" s="6" t="s">
        <v>3999</v>
      </c>
      <c r="CK2002" s="6" t="s">
        <v>5148</v>
      </c>
      <c r="DC2002" s="6" t="s">
        <v>4434</v>
      </c>
      <c r="DD2002" s="6" t="s">
        <v>2608</v>
      </c>
      <c r="DF2002" s="29">
        <f t="shared" si="95"/>
        <v>0</v>
      </c>
      <c r="DG2002" s="6">
        <v>1</v>
      </c>
    </row>
    <row r="2003" spans="1:111" ht="16" hidden="1" x14ac:dyDescent="0.2">
      <c r="A2003" s="6" t="s">
        <v>4000</v>
      </c>
      <c r="B2003" s="25"/>
      <c r="C2003" s="25"/>
      <c r="F2003" s="25"/>
      <c r="G2003" s="63" t="s">
        <v>3526</v>
      </c>
      <c r="H2003" s="6" t="s">
        <v>321</v>
      </c>
      <c r="L2003" s="6" t="s">
        <v>3411</v>
      </c>
      <c r="P2003" s="6" t="s">
        <v>704</v>
      </c>
      <c r="Q2003" s="6" t="s">
        <v>4773</v>
      </c>
      <c r="X2003" s="6">
        <v>803</v>
      </c>
      <c r="Y2003" s="6">
        <v>0</v>
      </c>
      <c r="Z2003" s="6">
        <v>0</v>
      </c>
      <c r="AA2003" s="6">
        <v>0</v>
      </c>
      <c r="AB2003" s="6">
        <f>SUM(Table2026_09_25[[#This Row],[Number of in-person visits provided in reporting year.]:[Number of video/virtual visits provided in reporting year.]])</f>
        <v>0</v>
      </c>
      <c r="AC2003" s="6" t="s">
        <v>8469</v>
      </c>
      <c r="AD2003" s="6">
        <v>0</v>
      </c>
      <c r="AE2003" s="6">
        <v>0</v>
      </c>
      <c r="AF2003" s="6" t="s">
        <v>4682</v>
      </c>
      <c r="AG2003" s="6">
        <v>180</v>
      </c>
      <c r="AI2003" s="6" t="s">
        <v>6590</v>
      </c>
      <c r="AJ2003" s="6" t="s">
        <v>149</v>
      </c>
      <c r="AK2003" s="6" t="s">
        <v>8483</v>
      </c>
      <c r="AL2003" s="26" t="s">
        <v>322</v>
      </c>
      <c r="AQ2003" s="6" t="s">
        <v>63</v>
      </c>
      <c r="AX2003" s="45" t="s">
        <v>2431</v>
      </c>
      <c r="AZ2003" s="6">
        <v>0</v>
      </c>
      <c r="BA2003" s="6">
        <v>0</v>
      </c>
      <c r="BB2003" s="45">
        <v>0</v>
      </c>
      <c r="BC2003" s="6">
        <v>0</v>
      </c>
      <c r="BD2003" s="6">
        <v>0</v>
      </c>
      <c r="BF2003" s="6">
        <v>0</v>
      </c>
      <c r="BG2003" s="45">
        <v>0.5</v>
      </c>
      <c r="BH2003" s="45">
        <v>0</v>
      </c>
      <c r="BI2003" s="6">
        <v>0</v>
      </c>
      <c r="BJ2003" s="6">
        <v>0</v>
      </c>
      <c r="BK2003" s="6">
        <v>0</v>
      </c>
      <c r="BL2003" s="45">
        <v>0.5</v>
      </c>
      <c r="BM2003" s="45">
        <v>0</v>
      </c>
      <c r="BN2003" s="6">
        <v>0</v>
      </c>
      <c r="BO2003" s="6">
        <v>0</v>
      </c>
      <c r="BP2003" s="6">
        <v>0</v>
      </c>
      <c r="BQ2003" s="6">
        <v>0</v>
      </c>
      <c r="BR2003" s="45">
        <v>1</v>
      </c>
      <c r="BT2003" s="45">
        <v>0</v>
      </c>
      <c r="BU2003" s="45">
        <v>0</v>
      </c>
      <c r="BX2003" s="6">
        <v>0</v>
      </c>
      <c r="BZ2003" s="6">
        <f t="shared" si="93"/>
        <v>2</v>
      </c>
      <c r="CA2003" s="6">
        <f t="shared" si="94"/>
        <v>2</v>
      </c>
      <c r="CC2003" s="63" t="s">
        <v>4687</v>
      </c>
      <c r="CD2003" s="6" t="s">
        <v>21</v>
      </c>
      <c r="CK2003" s="6" t="s">
        <v>7981</v>
      </c>
      <c r="DC2003" s="6" t="s">
        <v>4434</v>
      </c>
      <c r="DD2003" s="6" t="s">
        <v>3412</v>
      </c>
      <c r="DF2003" s="29">
        <f t="shared" si="95"/>
        <v>0</v>
      </c>
      <c r="DG2003" s="6">
        <v>1</v>
      </c>
    </row>
    <row r="2004" spans="1:111" ht="16" hidden="1" x14ac:dyDescent="0.2">
      <c r="A2004" s="6" t="s">
        <v>4001</v>
      </c>
      <c r="B2004" s="25"/>
      <c r="C2004" s="25"/>
      <c r="F2004" s="25"/>
      <c r="G2004" s="63" t="s">
        <v>3526</v>
      </c>
      <c r="H2004" s="6" t="s">
        <v>7682</v>
      </c>
      <c r="L2004" s="6" t="s">
        <v>757</v>
      </c>
      <c r="P2004" s="6" t="s">
        <v>704</v>
      </c>
      <c r="Q2004" s="6" t="s">
        <v>4773</v>
      </c>
      <c r="X2004" s="6">
        <v>96</v>
      </c>
      <c r="Y2004" s="6">
        <v>308</v>
      </c>
      <c r="Z2004" s="6">
        <v>254</v>
      </c>
      <c r="AA2004" s="6">
        <v>0</v>
      </c>
      <c r="AB2004" s="6">
        <f>SUM(Table2026_09_25[[#This Row],[Number of in-person visits provided in reporting year.]:[Number of video/virtual visits provided in reporting year.]])</f>
        <v>562</v>
      </c>
      <c r="AC2004" s="6" t="s">
        <v>8469</v>
      </c>
      <c r="AD2004" s="6">
        <v>0</v>
      </c>
      <c r="AE2004" s="6">
        <v>0</v>
      </c>
      <c r="AF2004" s="6" t="s">
        <v>4682</v>
      </c>
      <c r="AG2004" s="6">
        <v>42</v>
      </c>
      <c r="AI2004" s="6" t="s">
        <v>7688</v>
      </c>
      <c r="AJ2004" s="6" t="s">
        <v>7623</v>
      </c>
      <c r="AK2004" s="6" t="s">
        <v>8483</v>
      </c>
      <c r="AL2004" s="26" t="s">
        <v>308</v>
      </c>
      <c r="AQ2004" s="6" t="s">
        <v>63</v>
      </c>
      <c r="AX2004" s="45" t="s">
        <v>2431</v>
      </c>
      <c r="AZ2004" s="6">
        <v>0</v>
      </c>
      <c r="BA2004" s="6">
        <v>0</v>
      </c>
      <c r="BB2004" s="45">
        <v>0</v>
      </c>
      <c r="BC2004" s="6">
        <v>0</v>
      </c>
      <c r="BD2004" s="6">
        <v>1</v>
      </c>
      <c r="BF2004" s="6">
        <v>0</v>
      </c>
      <c r="BG2004" s="45">
        <v>1</v>
      </c>
      <c r="BH2004" s="45">
        <v>0</v>
      </c>
      <c r="BI2004" s="6">
        <v>0</v>
      </c>
      <c r="BJ2004" s="6">
        <v>0</v>
      </c>
      <c r="BK2004" s="6">
        <v>0</v>
      </c>
      <c r="BL2004" s="45">
        <v>0</v>
      </c>
      <c r="BM2004" s="45">
        <v>0</v>
      </c>
      <c r="BN2004" s="6">
        <v>0</v>
      </c>
      <c r="BO2004" s="6">
        <v>0</v>
      </c>
      <c r="BP2004" s="6">
        <v>1</v>
      </c>
      <c r="BQ2004" s="6">
        <v>0</v>
      </c>
      <c r="BR2004" s="45">
        <v>0</v>
      </c>
      <c r="BT2004" s="45">
        <v>0</v>
      </c>
      <c r="BU2004" s="45">
        <v>0</v>
      </c>
      <c r="BX2004" s="6">
        <v>0</v>
      </c>
      <c r="BY2004" s="6" t="s">
        <v>4002</v>
      </c>
      <c r="BZ2004" s="6">
        <f t="shared" si="93"/>
        <v>3</v>
      </c>
      <c r="CA2004" s="6">
        <f t="shared" si="94"/>
        <v>2</v>
      </c>
      <c r="CC2004" s="63" t="s">
        <v>21</v>
      </c>
      <c r="CD2004" s="6" t="s">
        <v>2843</v>
      </c>
      <c r="CK2004" s="6" t="s">
        <v>7981</v>
      </c>
      <c r="DA2004" s="6" t="s">
        <v>2844</v>
      </c>
      <c r="DC2004" s="6" t="s">
        <v>4434</v>
      </c>
      <c r="DD2004" s="6" t="s">
        <v>311</v>
      </c>
      <c r="DF2004" s="29">
        <f t="shared" si="95"/>
        <v>0</v>
      </c>
      <c r="DG2004" s="6">
        <v>1</v>
      </c>
    </row>
    <row r="2005" spans="1:111" ht="16" hidden="1" x14ac:dyDescent="0.2">
      <c r="A2005" s="6" t="s">
        <v>4003</v>
      </c>
      <c r="B2005" s="25"/>
      <c r="C2005" s="25"/>
      <c r="F2005" s="25"/>
      <c r="G2005" s="63" t="s">
        <v>3526</v>
      </c>
      <c r="H2005" s="6" t="s">
        <v>5058</v>
      </c>
      <c r="L2005" s="6" t="s">
        <v>3930</v>
      </c>
      <c r="P2005" s="6" t="s">
        <v>704</v>
      </c>
      <c r="Q2005" s="6" t="s">
        <v>4773</v>
      </c>
      <c r="X2005" s="6">
        <v>0</v>
      </c>
      <c r="Y2005" s="6">
        <v>12000</v>
      </c>
      <c r="Z2005" s="6">
        <v>0</v>
      </c>
      <c r="AA2005" s="6">
        <v>0</v>
      </c>
      <c r="AB2005" s="6">
        <f>SUM(Table2026_09_25[[#This Row],[Number of in-person visits provided in reporting year.]:[Number of video/virtual visits provided in reporting year.]])</f>
        <v>12000</v>
      </c>
      <c r="AC2005" s="6" t="s">
        <v>8469</v>
      </c>
      <c r="AD2005" s="6">
        <v>0</v>
      </c>
      <c r="AE2005" s="6">
        <v>0</v>
      </c>
      <c r="AF2005" s="6" t="s">
        <v>4682</v>
      </c>
      <c r="AG2005" s="6">
        <v>60</v>
      </c>
      <c r="AI2005" s="6" t="s">
        <v>5064</v>
      </c>
      <c r="AJ2005" s="6" t="s">
        <v>43</v>
      </c>
      <c r="AK2005" s="6" t="s">
        <v>8483</v>
      </c>
      <c r="AL2005" s="26" t="s">
        <v>5065</v>
      </c>
      <c r="AQ2005" s="6" t="s">
        <v>43</v>
      </c>
      <c r="AX2005" s="45" t="s">
        <v>2431</v>
      </c>
      <c r="AZ2005" s="6">
        <v>5</v>
      </c>
      <c r="BA2005" s="6">
        <v>0</v>
      </c>
      <c r="BB2005" s="45">
        <v>0</v>
      </c>
      <c r="BC2005" s="6">
        <v>0</v>
      </c>
      <c r="BD2005" s="6">
        <v>3</v>
      </c>
      <c r="BF2005" s="6">
        <v>1</v>
      </c>
      <c r="BG2005" s="45">
        <v>2</v>
      </c>
      <c r="BH2005" s="45">
        <v>0</v>
      </c>
      <c r="BI2005" s="6">
        <v>0</v>
      </c>
      <c r="BJ2005" s="6">
        <v>0</v>
      </c>
      <c r="BK2005" s="6">
        <v>0</v>
      </c>
      <c r="BL2005" s="45">
        <v>0</v>
      </c>
      <c r="BM2005" s="45">
        <v>0</v>
      </c>
      <c r="BN2005" s="6">
        <v>0</v>
      </c>
      <c r="BO2005" s="6">
        <v>0</v>
      </c>
      <c r="BP2005" s="6">
        <v>5</v>
      </c>
      <c r="BQ2005" s="6">
        <v>0</v>
      </c>
      <c r="BR2005" s="45">
        <v>3</v>
      </c>
      <c r="BT2005" s="45">
        <v>0</v>
      </c>
      <c r="BU2005" s="45">
        <v>0</v>
      </c>
      <c r="BX2005" s="6">
        <v>1</v>
      </c>
      <c r="BY2005" s="6" t="s">
        <v>4004</v>
      </c>
      <c r="BZ2005" s="6">
        <f t="shared" si="93"/>
        <v>19</v>
      </c>
      <c r="CA2005" s="6">
        <f t="shared" si="94"/>
        <v>12</v>
      </c>
      <c r="CC2005" s="63" t="s">
        <v>4753</v>
      </c>
      <c r="CD2005" s="6" t="s">
        <v>21</v>
      </c>
      <c r="CK2005" s="6" t="s">
        <v>7981</v>
      </c>
      <c r="DC2005" s="6" t="s">
        <v>4434</v>
      </c>
      <c r="DD2005" s="6" t="s">
        <v>3666</v>
      </c>
      <c r="DF2005" s="29">
        <f t="shared" si="95"/>
        <v>0</v>
      </c>
      <c r="DG2005" s="6">
        <v>1</v>
      </c>
    </row>
    <row r="2006" spans="1:111" ht="16" hidden="1" x14ac:dyDescent="0.2">
      <c r="A2006" s="6" t="s">
        <v>4005</v>
      </c>
      <c r="B2006" s="25"/>
      <c r="C2006" s="25"/>
      <c r="F2006" s="25"/>
      <c r="G2006" s="63" t="s">
        <v>3526</v>
      </c>
      <c r="H2006" s="6" t="s">
        <v>999</v>
      </c>
      <c r="L2006" s="6" t="s">
        <v>4006</v>
      </c>
      <c r="P2006" s="6" t="s">
        <v>704</v>
      </c>
      <c r="Q2006" s="6" t="s">
        <v>4773</v>
      </c>
      <c r="X2006" s="6">
        <v>1810</v>
      </c>
      <c r="Y2006" s="6">
        <v>3312</v>
      </c>
      <c r="Z2006" s="6">
        <v>0</v>
      </c>
      <c r="AA2006" s="6">
        <v>0</v>
      </c>
      <c r="AB2006" s="6">
        <f>SUM(Table2026_09_25[[#This Row],[Number of in-person visits provided in reporting year.]:[Number of video/virtual visits provided in reporting year.]])</f>
        <v>3312</v>
      </c>
      <c r="AC2006" s="6" t="s">
        <v>8469</v>
      </c>
      <c r="AD2006" s="6">
        <v>0</v>
      </c>
      <c r="AE2006" s="6">
        <v>0</v>
      </c>
      <c r="AG2006" s="6">
        <v>0</v>
      </c>
      <c r="AI2006" s="6" t="s">
        <v>6630</v>
      </c>
      <c r="AJ2006" s="6" t="s">
        <v>6631</v>
      </c>
      <c r="AK2006" s="6" t="s">
        <v>8483</v>
      </c>
      <c r="AL2006" s="26" t="s">
        <v>1000</v>
      </c>
      <c r="AQ2006" s="6" t="s">
        <v>107</v>
      </c>
      <c r="AX2006" s="45" t="s">
        <v>2431</v>
      </c>
      <c r="AZ2006" s="6">
        <v>0</v>
      </c>
      <c r="BA2006" s="6">
        <v>0</v>
      </c>
      <c r="BB2006" s="45">
        <v>0</v>
      </c>
      <c r="BC2006" s="6">
        <v>0</v>
      </c>
      <c r="BD2006" s="6">
        <v>0</v>
      </c>
      <c r="BF2006" s="6">
        <v>0</v>
      </c>
      <c r="BG2006" s="45">
        <v>0</v>
      </c>
      <c r="BH2006" s="45">
        <v>0</v>
      </c>
      <c r="BI2006" s="6">
        <v>0</v>
      </c>
      <c r="BJ2006" s="6">
        <v>0</v>
      </c>
      <c r="BK2006" s="6">
        <v>0</v>
      </c>
      <c r="BL2006" s="45">
        <v>0</v>
      </c>
      <c r="BM2006" s="45">
        <v>0</v>
      </c>
      <c r="BN2006" s="6">
        <v>0</v>
      </c>
      <c r="BO2006" s="6">
        <v>0</v>
      </c>
      <c r="BP2006" s="6">
        <v>0</v>
      </c>
      <c r="BQ2006" s="6">
        <v>0</v>
      </c>
      <c r="BR2006" s="45">
        <v>0</v>
      </c>
      <c r="BT2006" s="45">
        <v>0</v>
      </c>
      <c r="BU2006" s="45">
        <v>0</v>
      </c>
      <c r="BX2006" s="6">
        <v>0</v>
      </c>
      <c r="BZ2006" s="6">
        <f t="shared" si="93"/>
        <v>0</v>
      </c>
      <c r="CA2006" s="6">
        <f t="shared" si="94"/>
        <v>0</v>
      </c>
      <c r="CC2006" s="63" t="s">
        <v>4687</v>
      </c>
      <c r="CD2006" s="6" t="s">
        <v>21</v>
      </c>
      <c r="CK2006" s="6" t="s">
        <v>5148</v>
      </c>
      <c r="DA2006" s="6" t="s">
        <v>4007</v>
      </c>
      <c r="DC2006" s="6" t="s">
        <v>4434</v>
      </c>
      <c r="DD2006" s="6" t="s">
        <v>3609</v>
      </c>
      <c r="DF2006" s="29">
        <f t="shared" si="95"/>
        <v>0</v>
      </c>
      <c r="DG2006" s="6">
        <v>1</v>
      </c>
    </row>
    <row r="2007" spans="1:111" ht="16" hidden="1" x14ac:dyDescent="0.2">
      <c r="A2007" s="6" t="s">
        <v>4008</v>
      </c>
      <c r="B2007" s="25"/>
      <c r="C2007" s="25"/>
      <c r="F2007" s="25"/>
      <c r="G2007" s="63" t="s">
        <v>3526</v>
      </c>
      <c r="H2007" s="6" t="s">
        <v>746</v>
      </c>
      <c r="L2007" s="6" t="s">
        <v>745</v>
      </c>
      <c r="P2007" s="6" t="s">
        <v>704</v>
      </c>
      <c r="Q2007" s="6" t="s">
        <v>4773</v>
      </c>
      <c r="X2007" s="6">
        <v>360</v>
      </c>
      <c r="Y2007" s="6">
        <v>1865</v>
      </c>
      <c r="Z2007" s="6">
        <v>40</v>
      </c>
      <c r="AA2007" s="6">
        <v>1002</v>
      </c>
      <c r="AB2007" s="6">
        <f>SUM(Table2026_09_25[[#This Row],[Number of in-person visits provided in reporting year.]:[Number of video/virtual visits provided in reporting year.]])</f>
        <v>2907</v>
      </c>
      <c r="AC2007" s="6" t="s">
        <v>8469</v>
      </c>
      <c r="AD2007" s="6">
        <v>0</v>
      </c>
      <c r="AE2007" s="6">
        <v>0</v>
      </c>
      <c r="AF2007" s="6" t="s">
        <v>4682</v>
      </c>
      <c r="AG2007" s="6">
        <v>185</v>
      </c>
      <c r="AI2007" s="6" t="s">
        <v>7545</v>
      </c>
      <c r="AJ2007" s="6" t="s">
        <v>6639</v>
      </c>
      <c r="AK2007" s="6" t="s">
        <v>8483</v>
      </c>
      <c r="AL2007" s="26" t="s">
        <v>747</v>
      </c>
      <c r="AQ2007" s="6" t="s">
        <v>63</v>
      </c>
      <c r="AX2007" s="45" t="s">
        <v>2431</v>
      </c>
      <c r="AZ2007" s="6">
        <v>0</v>
      </c>
      <c r="BA2007" s="6">
        <v>0</v>
      </c>
      <c r="BB2007" s="45">
        <v>0</v>
      </c>
      <c r="BC2007" s="6">
        <v>0</v>
      </c>
      <c r="BD2007" s="6">
        <v>0.2</v>
      </c>
      <c r="BF2007" s="6">
        <v>0</v>
      </c>
      <c r="BG2007" s="45">
        <v>0</v>
      </c>
      <c r="BH2007" s="45">
        <v>0</v>
      </c>
      <c r="BI2007" s="6">
        <v>0</v>
      </c>
      <c r="BJ2007" s="6">
        <v>0</v>
      </c>
      <c r="BK2007" s="6">
        <v>0</v>
      </c>
      <c r="BL2007" s="45">
        <v>0</v>
      </c>
      <c r="BM2007" s="45">
        <v>0</v>
      </c>
      <c r="BN2007" s="6">
        <v>0</v>
      </c>
      <c r="BO2007" s="6">
        <v>0</v>
      </c>
      <c r="BP2007" s="6">
        <v>2</v>
      </c>
      <c r="BQ2007" s="6">
        <v>0</v>
      </c>
      <c r="BR2007" s="45">
        <v>1</v>
      </c>
      <c r="BT2007" s="45">
        <v>0</v>
      </c>
      <c r="BU2007" s="45">
        <v>0</v>
      </c>
      <c r="BX2007" s="6">
        <v>0</v>
      </c>
      <c r="BZ2007" s="6">
        <f t="shared" si="93"/>
        <v>3.2</v>
      </c>
      <c r="CA2007" s="6">
        <f t="shared" si="94"/>
        <v>3</v>
      </c>
      <c r="CC2007" s="63" t="s">
        <v>4687</v>
      </c>
      <c r="CD2007" s="6" t="s">
        <v>2770</v>
      </c>
      <c r="CK2007" s="6" t="s">
        <v>5148</v>
      </c>
      <c r="DC2007" s="6" t="s">
        <v>4434</v>
      </c>
      <c r="DD2007" s="6" t="s">
        <v>2436</v>
      </c>
      <c r="DF2007" s="29">
        <f t="shared" si="95"/>
        <v>0</v>
      </c>
      <c r="DG2007" s="6">
        <v>1</v>
      </c>
    </row>
    <row r="2008" spans="1:111" ht="16" x14ac:dyDescent="0.2">
      <c r="A2008" s="6" t="s">
        <v>4009</v>
      </c>
      <c r="B2008" s="25"/>
      <c r="C2008" s="25"/>
      <c r="F2008" s="25"/>
      <c r="G2008" s="63" t="s">
        <v>3526</v>
      </c>
      <c r="H2008" s="6" t="s">
        <v>5750</v>
      </c>
      <c r="L2008" s="6" t="s">
        <v>3253</v>
      </c>
      <c r="P2008" s="6" t="s">
        <v>704</v>
      </c>
      <c r="Q2008" s="6" t="s">
        <v>4773</v>
      </c>
      <c r="X2008" s="6">
        <v>169</v>
      </c>
      <c r="Y2008" s="6">
        <v>488</v>
      </c>
      <c r="Z2008" s="6">
        <v>55</v>
      </c>
      <c r="AA2008" s="6">
        <v>399</v>
      </c>
      <c r="AB2008" s="6">
        <f>SUM(Table2026_09_25[[#This Row],[Number of in-person visits provided in reporting year.]:[Number of video/virtual visits provided in reporting year.]])</f>
        <v>942</v>
      </c>
      <c r="AC2008" s="6" t="s">
        <v>8469</v>
      </c>
      <c r="AD2008" s="6">
        <v>0</v>
      </c>
      <c r="AE2008" s="6">
        <v>0</v>
      </c>
      <c r="AF2008" s="6" t="s">
        <v>4682</v>
      </c>
      <c r="AG2008" s="6">
        <v>0</v>
      </c>
      <c r="AI2008" s="6" t="s">
        <v>5755</v>
      </c>
      <c r="AJ2008" s="6" t="s">
        <v>43</v>
      </c>
      <c r="AK2008" s="6" t="s">
        <v>8483</v>
      </c>
      <c r="AL2008" s="26" t="s">
        <v>112</v>
      </c>
      <c r="AQ2008" s="6" t="s">
        <v>43</v>
      </c>
      <c r="AX2008" s="45" t="s">
        <v>2431</v>
      </c>
      <c r="AZ2008" s="6">
        <v>0.27</v>
      </c>
      <c r="BA2008" s="6">
        <v>0</v>
      </c>
      <c r="BB2008" s="45">
        <v>0</v>
      </c>
      <c r="BC2008" s="6">
        <v>0</v>
      </c>
      <c r="BD2008" s="6">
        <v>0</v>
      </c>
      <c r="BF2008" s="6">
        <v>0</v>
      </c>
      <c r="BG2008" s="45">
        <v>0.65</v>
      </c>
      <c r="BH2008" s="45">
        <v>0</v>
      </c>
      <c r="BI2008" s="6">
        <v>0</v>
      </c>
      <c r="BJ2008" s="6">
        <v>0</v>
      </c>
      <c r="BK2008" s="6">
        <v>0</v>
      </c>
      <c r="BL2008" s="45">
        <v>0</v>
      </c>
      <c r="BM2008" s="45">
        <v>0</v>
      </c>
      <c r="BN2008" s="6">
        <v>0</v>
      </c>
      <c r="BO2008" s="6">
        <v>0</v>
      </c>
      <c r="BP2008" s="6">
        <v>0</v>
      </c>
      <c r="BQ2008" s="6">
        <v>0</v>
      </c>
      <c r="BR2008" s="45">
        <v>0.32</v>
      </c>
      <c r="BT2008" s="45">
        <v>0</v>
      </c>
      <c r="BU2008" s="45">
        <v>0</v>
      </c>
      <c r="BX2008" s="6">
        <v>0.38</v>
      </c>
      <c r="BZ2008" s="6">
        <f t="shared" si="93"/>
        <v>1.24</v>
      </c>
      <c r="CA2008" s="6">
        <f t="shared" si="94"/>
        <v>1.35</v>
      </c>
      <c r="CC2008" s="63" t="s">
        <v>4687</v>
      </c>
      <c r="CD2008" s="6" t="s">
        <v>21</v>
      </c>
      <c r="CK2008" s="6" t="s">
        <v>5148</v>
      </c>
      <c r="DC2008" s="6" t="s">
        <v>4434</v>
      </c>
      <c r="DD2008" s="6" t="s">
        <v>3231</v>
      </c>
      <c r="DF2008" s="29">
        <f t="shared" si="95"/>
        <v>1</v>
      </c>
      <c r="DG2008" s="6">
        <v>1</v>
      </c>
    </row>
    <row r="2009" spans="1:111" ht="16" hidden="1" x14ac:dyDescent="0.2">
      <c r="A2009" s="6" t="s">
        <v>4010</v>
      </c>
      <c r="B2009" s="25"/>
      <c r="C2009" s="25"/>
      <c r="F2009" s="25"/>
      <c r="G2009" s="63" t="s">
        <v>3526</v>
      </c>
      <c r="H2009" s="6" t="s">
        <v>4726</v>
      </c>
      <c r="L2009" s="6" t="s">
        <v>778</v>
      </c>
      <c r="P2009" s="6" t="s">
        <v>704</v>
      </c>
      <c r="Q2009" s="6" t="s">
        <v>4773</v>
      </c>
      <c r="X2009" s="6">
        <v>111</v>
      </c>
      <c r="Y2009" s="6">
        <v>136</v>
      </c>
      <c r="Z2009" s="6">
        <v>9</v>
      </c>
      <c r="AA2009" s="6">
        <v>39</v>
      </c>
      <c r="AB2009" s="6">
        <f>SUM(Table2026_09_25[[#This Row],[Number of in-person visits provided in reporting year.]:[Number of video/virtual visits provided in reporting year.]])</f>
        <v>184</v>
      </c>
      <c r="AC2009" s="6" t="s">
        <v>8469</v>
      </c>
      <c r="AD2009" s="6">
        <v>0</v>
      </c>
      <c r="AE2009" s="6">
        <v>0</v>
      </c>
      <c r="AF2009" s="6" t="s">
        <v>4682</v>
      </c>
      <c r="AG2009" s="6">
        <v>0</v>
      </c>
      <c r="AI2009" s="6" t="s">
        <v>1574</v>
      </c>
      <c r="AJ2009" s="6" t="s">
        <v>43</v>
      </c>
      <c r="AK2009" s="6" t="s">
        <v>8483</v>
      </c>
      <c r="AL2009" s="26" t="s">
        <v>348</v>
      </c>
      <c r="AQ2009" s="6" t="s">
        <v>43</v>
      </c>
      <c r="AX2009" s="45" t="s">
        <v>2431</v>
      </c>
      <c r="AZ2009" s="6">
        <v>0.35</v>
      </c>
      <c r="BA2009" s="6">
        <v>0</v>
      </c>
      <c r="BB2009" s="45">
        <v>0</v>
      </c>
      <c r="BC2009" s="6">
        <v>0</v>
      </c>
      <c r="BD2009" s="6">
        <v>0.1</v>
      </c>
      <c r="BF2009" s="6">
        <v>0</v>
      </c>
      <c r="BG2009" s="45">
        <v>0</v>
      </c>
      <c r="BH2009" s="45">
        <v>0</v>
      </c>
      <c r="BI2009" s="6">
        <v>0</v>
      </c>
      <c r="BJ2009" s="6">
        <v>0</v>
      </c>
      <c r="BK2009" s="6">
        <v>0</v>
      </c>
      <c r="BL2009" s="45">
        <v>0</v>
      </c>
      <c r="BM2009" s="45">
        <v>0</v>
      </c>
      <c r="BN2009" s="6">
        <v>0</v>
      </c>
      <c r="BO2009" s="6">
        <v>0</v>
      </c>
      <c r="BP2009" s="6">
        <v>0</v>
      </c>
      <c r="BQ2009" s="6">
        <v>0</v>
      </c>
      <c r="BR2009" s="45">
        <v>0</v>
      </c>
      <c r="BT2009" s="45">
        <v>0</v>
      </c>
      <c r="BU2009" s="45">
        <v>0</v>
      </c>
      <c r="BX2009" s="6">
        <v>0</v>
      </c>
      <c r="BZ2009" s="6">
        <f t="shared" si="93"/>
        <v>0.44999999999999996</v>
      </c>
      <c r="CA2009" s="6">
        <f t="shared" si="94"/>
        <v>0</v>
      </c>
      <c r="CC2009" s="63" t="s">
        <v>4687</v>
      </c>
      <c r="CD2009" s="6" t="s">
        <v>21</v>
      </c>
      <c r="CK2009" s="6" t="s">
        <v>5148</v>
      </c>
      <c r="DC2009" s="6" t="s">
        <v>4434</v>
      </c>
      <c r="DD2009" s="6" t="s">
        <v>2850</v>
      </c>
      <c r="DF2009" s="29">
        <f t="shared" si="95"/>
        <v>0</v>
      </c>
      <c r="DG2009" s="6">
        <v>1</v>
      </c>
    </row>
    <row r="2010" spans="1:111" ht="16" hidden="1" x14ac:dyDescent="0.2">
      <c r="A2010" s="6" t="s">
        <v>4011</v>
      </c>
      <c r="B2010" s="25"/>
      <c r="C2010" s="25"/>
      <c r="F2010" s="25"/>
      <c r="G2010" s="63" t="s">
        <v>3526</v>
      </c>
      <c r="H2010" s="6" t="s">
        <v>7211</v>
      </c>
      <c r="L2010" s="6" t="s">
        <v>4012</v>
      </c>
      <c r="P2010" s="6" t="s">
        <v>704</v>
      </c>
      <c r="Q2010" s="6" t="s">
        <v>4773</v>
      </c>
      <c r="X2010" s="6">
        <v>759</v>
      </c>
      <c r="Y2010" s="6">
        <v>1974</v>
      </c>
      <c r="Z2010" s="6">
        <v>772</v>
      </c>
      <c r="AA2010" s="6">
        <v>273</v>
      </c>
      <c r="AB2010" s="6">
        <f>SUM(Table2026_09_25[[#This Row],[Number of in-person visits provided in reporting year.]:[Number of video/virtual visits provided in reporting year.]])</f>
        <v>3019</v>
      </c>
      <c r="AC2010" s="6" t="s">
        <v>8469</v>
      </c>
      <c r="AD2010" s="6">
        <v>0</v>
      </c>
      <c r="AE2010" s="6">
        <v>0</v>
      </c>
      <c r="AG2010" s="6">
        <v>0</v>
      </c>
      <c r="AI2010" s="6" t="s">
        <v>7217</v>
      </c>
      <c r="AJ2010" s="6" t="s">
        <v>43</v>
      </c>
      <c r="AK2010" s="6" t="s">
        <v>8483</v>
      </c>
      <c r="AL2010" s="26" t="s">
        <v>3590</v>
      </c>
      <c r="AQ2010" s="6" t="s">
        <v>43</v>
      </c>
      <c r="AX2010" s="45" t="s">
        <v>18</v>
      </c>
      <c r="AZ2010" s="6">
        <v>0</v>
      </c>
      <c r="BA2010" s="6">
        <v>0</v>
      </c>
      <c r="BB2010" s="45">
        <v>0</v>
      </c>
      <c r="BC2010" s="6">
        <v>0</v>
      </c>
      <c r="BD2010" s="6">
        <v>0</v>
      </c>
      <c r="BF2010" s="6">
        <v>0</v>
      </c>
      <c r="BG2010" s="45">
        <v>0</v>
      </c>
      <c r="BH2010" s="45">
        <v>0</v>
      </c>
      <c r="BI2010" s="6">
        <v>0</v>
      </c>
      <c r="BJ2010" s="6">
        <v>0</v>
      </c>
      <c r="BK2010" s="6">
        <v>0</v>
      </c>
      <c r="BL2010" s="45">
        <v>0</v>
      </c>
      <c r="BM2010" s="45">
        <v>0</v>
      </c>
      <c r="BN2010" s="6">
        <v>0</v>
      </c>
      <c r="BO2010" s="6">
        <v>0</v>
      </c>
      <c r="BP2010" s="6">
        <v>0</v>
      </c>
      <c r="BQ2010" s="6">
        <v>0</v>
      </c>
      <c r="BR2010" s="45">
        <v>0</v>
      </c>
      <c r="BT2010" s="45">
        <v>0</v>
      </c>
      <c r="BU2010" s="45">
        <v>0</v>
      </c>
      <c r="BX2010" s="6">
        <v>0</v>
      </c>
      <c r="BZ2010" s="6">
        <f t="shared" si="93"/>
        <v>0</v>
      </c>
      <c r="CA2010" s="6">
        <f t="shared" si="94"/>
        <v>0</v>
      </c>
      <c r="CC2010" s="63" t="s">
        <v>21</v>
      </c>
      <c r="CD2010" s="6" t="s">
        <v>21</v>
      </c>
      <c r="CK2010" s="6" t="s">
        <v>5148</v>
      </c>
      <c r="DC2010" s="6" t="s">
        <v>4434</v>
      </c>
      <c r="DD2010" s="6" t="s">
        <v>3591</v>
      </c>
      <c r="DF2010" s="29">
        <f t="shared" si="95"/>
        <v>0</v>
      </c>
      <c r="DG2010" s="6">
        <v>1</v>
      </c>
    </row>
    <row r="2011" spans="1:111" ht="16" hidden="1" x14ac:dyDescent="0.2">
      <c r="A2011" s="6" t="s">
        <v>4013</v>
      </c>
      <c r="B2011" s="25"/>
      <c r="C2011" s="25"/>
      <c r="F2011" s="25"/>
      <c r="G2011" s="63" t="s">
        <v>3526</v>
      </c>
      <c r="H2011" s="6" t="s">
        <v>4902</v>
      </c>
      <c r="L2011" s="6" t="s">
        <v>4014</v>
      </c>
      <c r="P2011" s="6" t="s">
        <v>704</v>
      </c>
      <c r="Q2011" s="6" t="s">
        <v>4773</v>
      </c>
      <c r="X2011" s="6">
        <v>388</v>
      </c>
      <c r="Y2011" s="6">
        <v>1854</v>
      </c>
      <c r="Z2011" s="6">
        <v>400</v>
      </c>
      <c r="AA2011" s="6">
        <v>2584</v>
      </c>
      <c r="AB2011" s="6">
        <f>SUM(Table2026_09_25[[#This Row],[Number of in-person visits provided in reporting year.]:[Number of video/virtual visits provided in reporting year.]])</f>
        <v>4838</v>
      </c>
      <c r="AC2011" s="6" t="s">
        <v>8469</v>
      </c>
      <c r="AD2011" s="6">
        <v>0</v>
      </c>
      <c r="AE2011" s="6">
        <v>0</v>
      </c>
      <c r="AG2011" s="6">
        <v>0</v>
      </c>
      <c r="AI2011" s="6" t="s">
        <v>770</v>
      </c>
      <c r="AJ2011" s="6" t="s">
        <v>43</v>
      </c>
      <c r="AK2011" s="6" t="s">
        <v>8483</v>
      </c>
      <c r="AL2011" s="26" t="s">
        <v>267</v>
      </c>
      <c r="AQ2011" s="6" t="s">
        <v>43</v>
      </c>
      <c r="AX2011" s="45" t="s">
        <v>2431</v>
      </c>
      <c r="AZ2011" s="6">
        <v>0</v>
      </c>
      <c r="BA2011" s="6">
        <v>0</v>
      </c>
      <c r="BB2011" s="45">
        <v>0</v>
      </c>
      <c r="BC2011" s="6">
        <v>0</v>
      </c>
      <c r="BD2011" s="6">
        <v>4</v>
      </c>
      <c r="BF2011" s="6">
        <v>0</v>
      </c>
      <c r="BG2011" s="45">
        <v>0</v>
      </c>
      <c r="BH2011" s="45">
        <v>0</v>
      </c>
      <c r="BI2011" s="6">
        <v>0</v>
      </c>
      <c r="BJ2011" s="6">
        <v>1</v>
      </c>
      <c r="BK2011" s="6">
        <v>0</v>
      </c>
      <c r="BL2011" s="45">
        <v>0</v>
      </c>
      <c r="BM2011" s="45">
        <v>0</v>
      </c>
      <c r="BN2011" s="6">
        <v>0</v>
      </c>
      <c r="BO2011" s="6">
        <v>0</v>
      </c>
      <c r="BP2011" s="6">
        <v>1</v>
      </c>
      <c r="BQ2011" s="6">
        <v>0</v>
      </c>
      <c r="BR2011" s="45">
        <v>0</v>
      </c>
      <c r="BT2011" s="45">
        <v>0</v>
      </c>
      <c r="BU2011" s="45">
        <v>0</v>
      </c>
      <c r="BX2011" s="6">
        <v>0</v>
      </c>
      <c r="BZ2011" s="6">
        <f t="shared" si="93"/>
        <v>6</v>
      </c>
      <c r="CA2011" s="6">
        <f t="shared" si="94"/>
        <v>2</v>
      </c>
      <c r="CC2011" s="63" t="s">
        <v>21</v>
      </c>
      <c r="CD2011" s="6" t="s">
        <v>21</v>
      </c>
      <c r="CK2011" s="6" t="s">
        <v>5148</v>
      </c>
      <c r="DC2011" s="6" t="s">
        <v>4434</v>
      </c>
      <c r="DD2011" s="6" t="s">
        <v>773</v>
      </c>
      <c r="DF2011" s="29">
        <f t="shared" si="95"/>
        <v>0</v>
      </c>
      <c r="DG2011" s="6">
        <v>1</v>
      </c>
    </row>
    <row r="2012" spans="1:111" ht="16" hidden="1" x14ac:dyDescent="0.2">
      <c r="A2012" s="6" t="s">
        <v>4015</v>
      </c>
      <c r="B2012" s="25"/>
      <c r="C2012" s="25"/>
      <c r="F2012" s="25"/>
      <c r="G2012" s="63" t="s">
        <v>3526</v>
      </c>
      <c r="H2012" s="6" t="s">
        <v>5215</v>
      </c>
      <c r="L2012" s="6" t="s">
        <v>704</v>
      </c>
      <c r="P2012" s="6" t="s">
        <v>704</v>
      </c>
      <c r="Q2012" s="6" t="s">
        <v>4773</v>
      </c>
      <c r="X2012" s="6">
        <v>300</v>
      </c>
      <c r="Y2012" s="6">
        <v>432</v>
      </c>
      <c r="Z2012" s="6">
        <v>0</v>
      </c>
      <c r="AA2012" s="6">
        <v>0</v>
      </c>
      <c r="AB2012" s="6">
        <f>SUM(Table2026_09_25[[#This Row],[Number of in-person visits provided in reporting year.]:[Number of video/virtual visits provided in reporting year.]])</f>
        <v>432</v>
      </c>
      <c r="AC2012" s="6" t="s">
        <v>8469</v>
      </c>
      <c r="AD2012" s="6">
        <v>0</v>
      </c>
      <c r="AE2012" s="6">
        <v>0</v>
      </c>
      <c r="AF2012" s="6" t="s">
        <v>4682</v>
      </c>
      <c r="AG2012" s="6">
        <v>0</v>
      </c>
      <c r="AI2012" s="6" t="s">
        <v>5223</v>
      </c>
      <c r="AJ2012" s="6" t="s">
        <v>43</v>
      </c>
      <c r="AK2012" s="6" t="s">
        <v>8483</v>
      </c>
      <c r="AL2012" s="26" t="s">
        <v>42</v>
      </c>
      <c r="AQ2012" s="6" t="s">
        <v>43</v>
      </c>
      <c r="AX2012" s="45" t="s">
        <v>2431</v>
      </c>
      <c r="AZ2012" s="6">
        <v>0</v>
      </c>
      <c r="BA2012" s="6">
        <v>0</v>
      </c>
      <c r="BB2012" s="45">
        <v>0</v>
      </c>
      <c r="BC2012" s="6">
        <v>0.6</v>
      </c>
      <c r="BD2012" s="6">
        <v>0.6</v>
      </c>
      <c r="BF2012" s="6">
        <v>0</v>
      </c>
      <c r="BG2012" s="45">
        <v>0.4</v>
      </c>
      <c r="BH2012" s="45">
        <v>0</v>
      </c>
      <c r="BI2012" s="6">
        <v>0</v>
      </c>
      <c r="BJ2012" s="6">
        <v>0</v>
      </c>
      <c r="BK2012" s="6">
        <v>0</v>
      </c>
      <c r="BL2012" s="45">
        <v>0</v>
      </c>
      <c r="BM2012" s="45">
        <v>0</v>
      </c>
      <c r="BN2012" s="6">
        <v>0</v>
      </c>
      <c r="BO2012" s="6">
        <v>0</v>
      </c>
      <c r="BP2012" s="6">
        <v>0</v>
      </c>
      <c r="BQ2012" s="6">
        <v>0</v>
      </c>
      <c r="BR2012" s="45">
        <v>0</v>
      </c>
      <c r="BT2012" s="45">
        <v>0</v>
      </c>
      <c r="BU2012" s="45">
        <v>0</v>
      </c>
      <c r="BX2012" s="6">
        <v>0</v>
      </c>
      <c r="BZ2012" s="6">
        <f t="shared" si="93"/>
        <v>1.6</v>
      </c>
      <c r="CA2012" s="6">
        <f t="shared" si="94"/>
        <v>0.4</v>
      </c>
      <c r="CC2012" s="63" t="s">
        <v>4687</v>
      </c>
      <c r="CD2012" s="6" t="s">
        <v>4016</v>
      </c>
      <c r="CK2012" s="6" t="s">
        <v>5148</v>
      </c>
      <c r="DC2012" s="6" t="s">
        <v>4434</v>
      </c>
      <c r="DD2012" s="6" t="s">
        <v>3615</v>
      </c>
      <c r="DF2012" s="29">
        <f t="shared" si="95"/>
        <v>0</v>
      </c>
      <c r="DG2012" s="6">
        <v>1</v>
      </c>
    </row>
    <row r="2013" spans="1:111" ht="16" hidden="1" x14ac:dyDescent="0.2">
      <c r="A2013" s="6" t="s">
        <v>4017</v>
      </c>
      <c r="B2013" s="25"/>
      <c r="C2013" s="25"/>
      <c r="F2013" s="25"/>
      <c r="G2013" s="63" t="s">
        <v>3526</v>
      </c>
      <c r="H2013" s="6" t="s">
        <v>166</v>
      </c>
      <c r="L2013" s="6" t="s">
        <v>4018</v>
      </c>
      <c r="P2013" s="6" t="s">
        <v>704</v>
      </c>
      <c r="Q2013" s="6" t="s">
        <v>4773</v>
      </c>
      <c r="X2013" s="6">
        <v>327</v>
      </c>
      <c r="Y2013" s="6">
        <v>3451</v>
      </c>
      <c r="Z2013" s="6">
        <v>2496</v>
      </c>
      <c r="AA2013" s="6">
        <v>134</v>
      </c>
      <c r="AB2013" s="6">
        <f>SUM(Table2026_09_25[[#This Row],[Number of in-person visits provided in reporting year.]:[Number of video/virtual visits provided in reporting year.]])</f>
        <v>6081</v>
      </c>
      <c r="AC2013" s="6" t="s">
        <v>8469</v>
      </c>
      <c r="AD2013" s="6">
        <v>0</v>
      </c>
      <c r="AE2013" s="6">
        <v>0</v>
      </c>
      <c r="AG2013" s="6">
        <v>109</v>
      </c>
      <c r="AI2013" s="6" t="s">
        <v>2619</v>
      </c>
      <c r="AJ2013" s="6" t="s">
        <v>4859</v>
      </c>
      <c r="AK2013" s="6" t="s">
        <v>8483</v>
      </c>
      <c r="AL2013" s="26" t="s">
        <v>167</v>
      </c>
      <c r="AQ2013" s="6" t="s">
        <v>544</v>
      </c>
      <c r="AX2013" s="45" t="s">
        <v>2478</v>
      </c>
      <c r="AZ2013" s="6">
        <v>0</v>
      </c>
      <c r="BA2013" s="6">
        <v>0</v>
      </c>
      <c r="BB2013" s="45">
        <v>0</v>
      </c>
      <c r="BC2013" s="6">
        <v>0</v>
      </c>
      <c r="BD2013" s="6">
        <v>0</v>
      </c>
      <c r="BF2013" s="6">
        <v>0</v>
      </c>
      <c r="BG2013" s="45">
        <v>0</v>
      </c>
      <c r="BH2013" s="45">
        <v>0</v>
      </c>
      <c r="BI2013" s="6">
        <v>0</v>
      </c>
      <c r="BJ2013" s="6">
        <v>0</v>
      </c>
      <c r="BK2013" s="6">
        <v>0</v>
      </c>
      <c r="BL2013" s="45">
        <v>0</v>
      </c>
      <c r="BM2013" s="45">
        <v>0</v>
      </c>
      <c r="BN2013" s="6">
        <v>0</v>
      </c>
      <c r="BO2013" s="6">
        <v>0</v>
      </c>
      <c r="BP2013" s="6">
        <v>6</v>
      </c>
      <c r="BQ2013" s="6">
        <v>0</v>
      </c>
      <c r="BR2013" s="45">
        <v>3</v>
      </c>
      <c r="BT2013" s="45">
        <v>0</v>
      </c>
      <c r="BU2013" s="45">
        <v>0</v>
      </c>
      <c r="BX2013" s="6">
        <v>0</v>
      </c>
      <c r="BZ2013" s="6">
        <f t="shared" si="93"/>
        <v>9</v>
      </c>
      <c r="CA2013" s="6">
        <f t="shared" si="94"/>
        <v>9</v>
      </c>
      <c r="CC2013" s="63" t="s">
        <v>21</v>
      </c>
      <c r="CD2013" s="6" t="s">
        <v>21</v>
      </c>
      <c r="CK2013" s="6" t="s">
        <v>5148</v>
      </c>
      <c r="DC2013" s="6" t="s">
        <v>4434</v>
      </c>
      <c r="DD2013" s="6" t="s">
        <v>3890</v>
      </c>
      <c r="DF2013" s="29">
        <f t="shared" si="95"/>
        <v>0</v>
      </c>
      <c r="DG2013" s="6">
        <v>1</v>
      </c>
    </row>
    <row r="2014" spans="1:111" ht="16" hidden="1" x14ac:dyDescent="0.2">
      <c r="A2014" s="6" t="s">
        <v>4019</v>
      </c>
      <c r="B2014" s="25"/>
      <c r="C2014" s="25"/>
      <c r="F2014" s="25"/>
      <c r="G2014" s="63" t="s">
        <v>3526</v>
      </c>
      <c r="H2014" s="6" t="s">
        <v>7482</v>
      </c>
      <c r="L2014" s="6" t="s">
        <v>4020</v>
      </c>
      <c r="P2014" s="6" t="s">
        <v>704</v>
      </c>
      <c r="Q2014" s="6" t="s">
        <v>4773</v>
      </c>
      <c r="X2014" s="6">
        <v>772</v>
      </c>
      <c r="Y2014" s="6">
        <v>3612</v>
      </c>
      <c r="Z2014" s="6">
        <v>2496</v>
      </c>
      <c r="AA2014" s="6">
        <v>120</v>
      </c>
      <c r="AB2014" s="6">
        <f>SUM(Table2026_09_25[[#This Row],[Number of in-person visits provided in reporting year.]:[Number of video/virtual visits provided in reporting year.]])</f>
        <v>6228</v>
      </c>
      <c r="AC2014" s="6" t="s">
        <v>8469</v>
      </c>
      <c r="AD2014" s="6">
        <v>0</v>
      </c>
      <c r="AE2014" s="6">
        <v>0</v>
      </c>
      <c r="AF2014" s="6" t="s">
        <v>4682</v>
      </c>
      <c r="AG2014" s="6">
        <v>73</v>
      </c>
      <c r="AI2014" s="6" t="s">
        <v>7486</v>
      </c>
      <c r="AJ2014" s="6" t="s">
        <v>512</v>
      </c>
      <c r="AK2014" s="6" t="s">
        <v>8483</v>
      </c>
      <c r="AL2014" s="26" t="s">
        <v>1534</v>
      </c>
      <c r="AQ2014" s="6" t="s">
        <v>544</v>
      </c>
      <c r="AX2014" s="45" t="s">
        <v>2431</v>
      </c>
      <c r="AZ2014" s="6">
        <v>1.5</v>
      </c>
      <c r="BA2014" s="6">
        <v>0</v>
      </c>
      <c r="BB2014" s="45">
        <v>0</v>
      </c>
      <c r="BC2014" s="6">
        <v>0</v>
      </c>
      <c r="BD2014" s="6">
        <v>1.3</v>
      </c>
      <c r="BF2014" s="6">
        <v>0</v>
      </c>
      <c r="BG2014" s="45">
        <v>0</v>
      </c>
      <c r="BH2014" s="45">
        <v>0</v>
      </c>
      <c r="BI2014" s="6">
        <v>0</v>
      </c>
      <c r="BJ2014" s="6">
        <v>0</v>
      </c>
      <c r="BK2014" s="6">
        <v>0</v>
      </c>
      <c r="BL2014" s="45">
        <v>0</v>
      </c>
      <c r="BM2014" s="45">
        <v>0</v>
      </c>
      <c r="BN2014" s="6">
        <v>0</v>
      </c>
      <c r="BO2014" s="6">
        <v>0</v>
      </c>
      <c r="BP2014" s="6">
        <v>2.6</v>
      </c>
      <c r="BQ2014" s="6">
        <v>0</v>
      </c>
      <c r="BR2014" s="45">
        <v>0</v>
      </c>
      <c r="BT2014" s="45">
        <v>0</v>
      </c>
      <c r="BU2014" s="45">
        <v>0</v>
      </c>
      <c r="BX2014" s="6">
        <v>0</v>
      </c>
      <c r="BZ2014" s="6">
        <f t="shared" si="93"/>
        <v>5.4</v>
      </c>
      <c r="CA2014" s="6">
        <f t="shared" si="94"/>
        <v>2.6</v>
      </c>
      <c r="CC2014" s="63" t="s">
        <v>4753</v>
      </c>
      <c r="CD2014" s="6" t="s">
        <v>21</v>
      </c>
      <c r="CK2014" s="6" t="s">
        <v>5148</v>
      </c>
      <c r="DC2014" s="6" t="s">
        <v>4434</v>
      </c>
      <c r="DD2014" s="6" t="s">
        <v>2862</v>
      </c>
      <c r="DF2014" s="29">
        <f t="shared" si="95"/>
        <v>0</v>
      </c>
      <c r="DG2014" s="6">
        <v>1</v>
      </c>
    </row>
    <row r="2015" spans="1:111" ht="16" hidden="1" x14ac:dyDescent="0.2">
      <c r="A2015" s="6" t="s">
        <v>4021</v>
      </c>
      <c r="B2015" s="25"/>
      <c r="C2015" s="25"/>
      <c r="F2015" s="25"/>
      <c r="G2015" s="63" t="s">
        <v>3526</v>
      </c>
      <c r="H2015" s="6" t="s">
        <v>5627</v>
      </c>
      <c r="L2015" s="6" t="s">
        <v>265</v>
      </c>
      <c r="P2015" s="6" t="s">
        <v>704</v>
      </c>
      <c r="Q2015" s="6" t="s">
        <v>4773</v>
      </c>
      <c r="X2015" s="6">
        <v>297</v>
      </c>
      <c r="Y2015" s="6">
        <v>2073</v>
      </c>
      <c r="Z2015" s="6">
        <v>87</v>
      </c>
      <c r="AA2015" s="6">
        <v>398</v>
      </c>
      <c r="AB2015" s="6">
        <f>SUM(Table2026_09_25[[#This Row],[Number of in-person visits provided in reporting year.]:[Number of video/virtual visits provided in reporting year.]])</f>
        <v>2558</v>
      </c>
      <c r="AC2015" s="6" t="s">
        <v>8469</v>
      </c>
      <c r="AD2015" s="6">
        <v>0</v>
      </c>
      <c r="AE2015" s="6">
        <v>0</v>
      </c>
      <c r="AF2015" s="6" t="s">
        <v>4682</v>
      </c>
      <c r="AG2015" s="6">
        <v>0</v>
      </c>
      <c r="AI2015" s="6" t="s">
        <v>5630</v>
      </c>
      <c r="AJ2015" s="6" t="s">
        <v>43</v>
      </c>
      <c r="AK2015" s="6" t="s">
        <v>8483</v>
      </c>
      <c r="AL2015" s="26" t="s">
        <v>2830</v>
      </c>
      <c r="AQ2015" s="6" t="s">
        <v>43</v>
      </c>
      <c r="AX2015" s="45" t="s">
        <v>2431</v>
      </c>
      <c r="AZ2015" s="6">
        <v>0.75</v>
      </c>
      <c r="BA2015" s="6">
        <v>0</v>
      </c>
      <c r="BB2015" s="45">
        <v>0</v>
      </c>
      <c r="BC2015" s="6">
        <v>0</v>
      </c>
      <c r="BD2015" s="6">
        <v>1.4</v>
      </c>
      <c r="BF2015" s="6">
        <v>0</v>
      </c>
      <c r="BG2015" s="45">
        <v>0</v>
      </c>
      <c r="BH2015" s="45">
        <v>0</v>
      </c>
      <c r="BI2015" s="6">
        <v>0</v>
      </c>
      <c r="BJ2015" s="6">
        <v>0</v>
      </c>
      <c r="BK2015" s="6">
        <v>0</v>
      </c>
      <c r="BL2015" s="45">
        <v>0</v>
      </c>
      <c r="BM2015" s="45">
        <v>0</v>
      </c>
      <c r="BN2015" s="6">
        <v>0</v>
      </c>
      <c r="BO2015" s="6">
        <v>0</v>
      </c>
      <c r="BP2015" s="6">
        <v>0</v>
      </c>
      <c r="BQ2015" s="6">
        <v>0</v>
      </c>
      <c r="BR2015" s="45">
        <v>0</v>
      </c>
      <c r="BT2015" s="45">
        <v>0</v>
      </c>
      <c r="BU2015" s="45">
        <v>0</v>
      </c>
      <c r="BX2015" s="6">
        <v>0</v>
      </c>
      <c r="BZ2015" s="6">
        <f t="shared" si="93"/>
        <v>2.15</v>
      </c>
      <c r="CA2015" s="6">
        <f t="shared" si="94"/>
        <v>0</v>
      </c>
      <c r="CC2015" s="63" t="s">
        <v>4687</v>
      </c>
      <c r="CD2015" s="6" t="s">
        <v>4022</v>
      </c>
      <c r="CK2015" s="6" t="s">
        <v>5148</v>
      </c>
      <c r="DC2015" s="6" t="s">
        <v>4434</v>
      </c>
      <c r="DD2015" s="6" t="s">
        <v>304</v>
      </c>
      <c r="DF2015" s="29">
        <f t="shared" si="95"/>
        <v>0</v>
      </c>
      <c r="DG2015" s="6">
        <v>1</v>
      </c>
    </row>
    <row r="2016" spans="1:111" ht="16" hidden="1" x14ac:dyDescent="0.2">
      <c r="A2016" s="6" t="s">
        <v>4023</v>
      </c>
      <c r="B2016" s="25"/>
      <c r="C2016" s="25"/>
      <c r="F2016" s="25"/>
      <c r="G2016" s="63" t="s">
        <v>3526</v>
      </c>
      <c r="H2016" s="6" t="s">
        <v>6222</v>
      </c>
      <c r="L2016" s="6" t="s">
        <v>4024</v>
      </c>
      <c r="P2016" s="6" t="s">
        <v>704</v>
      </c>
      <c r="Q2016" s="6" t="s">
        <v>4773</v>
      </c>
      <c r="X2016" s="6">
        <v>494</v>
      </c>
      <c r="Y2016" s="6">
        <v>650</v>
      </c>
      <c r="Z2016" s="6">
        <v>56</v>
      </c>
      <c r="AA2016" s="6">
        <v>8</v>
      </c>
      <c r="AB2016" s="6">
        <f>SUM(Table2026_09_25[[#This Row],[Number of in-person visits provided in reporting year.]:[Number of video/virtual visits provided in reporting year.]])</f>
        <v>714</v>
      </c>
      <c r="AC2016" s="6" t="s">
        <v>8469</v>
      </c>
      <c r="AD2016" s="6">
        <v>0</v>
      </c>
      <c r="AE2016" s="6">
        <v>0</v>
      </c>
      <c r="AF2016" s="6" t="s">
        <v>4682</v>
      </c>
      <c r="AG2016" s="6">
        <v>0</v>
      </c>
      <c r="AI2016" s="6" t="s">
        <v>6227</v>
      </c>
      <c r="AJ2016" s="6" t="s">
        <v>5296</v>
      </c>
      <c r="AK2016" s="6" t="s">
        <v>8483</v>
      </c>
      <c r="AL2016" s="26" t="s">
        <v>2662</v>
      </c>
      <c r="AQ2016" s="6" t="s">
        <v>544</v>
      </c>
      <c r="AX2016" s="45" t="s">
        <v>2431</v>
      </c>
      <c r="AZ2016" s="6">
        <v>0</v>
      </c>
      <c r="BA2016" s="6">
        <v>0</v>
      </c>
      <c r="BB2016" s="45">
        <v>0</v>
      </c>
      <c r="BC2016" s="6">
        <v>0</v>
      </c>
      <c r="BD2016" s="6">
        <v>0</v>
      </c>
      <c r="BF2016" s="6">
        <v>0</v>
      </c>
      <c r="BG2016" s="45">
        <v>0</v>
      </c>
      <c r="BH2016" s="45">
        <v>0</v>
      </c>
      <c r="BI2016" s="6">
        <v>0</v>
      </c>
      <c r="BJ2016" s="6">
        <v>0</v>
      </c>
      <c r="BK2016" s="6">
        <v>0</v>
      </c>
      <c r="BL2016" s="45">
        <v>0</v>
      </c>
      <c r="BM2016" s="45">
        <v>0</v>
      </c>
      <c r="BN2016" s="6">
        <v>0</v>
      </c>
      <c r="BO2016" s="6">
        <v>0</v>
      </c>
      <c r="BP2016" s="6">
        <v>1</v>
      </c>
      <c r="BQ2016" s="6">
        <v>0</v>
      </c>
      <c r="BR2016" s="45">
        <v>0</v>
      </c>
      <c r="BT2016" s="45">
        <v>0</v>
      </c>
      <c r="BU2016" s="45">
        <v>0</v>
      </c>
      <c r="BX2016" s="6">
        <v>0</v>
      </c>
      <c r="BZ2016" s="6">
        <f t="shared" si="93"/>
        <v>1</v>
      </c>
      <c r="CA2016" s="6">
        <f t="shared" si="94"/>
        <v>1</v>
      </c>
      <c r="CC2016" s="63" t="s">
        <v>21</v>
      </c>
      <c r="CD2016" s="6" t="s">
        <v>21</v>
      </c>
      <c r="CK2016" s="6" t="s">
        <v>5148</v>
      </c>
      <c r="DC2016" s="6" t="s">
        <v>4434</v>
      </c>
      <c r="DD2016" s="6" t="s">
        <v>4025</v>
      </c>
      <c r="DF2016" s="29">
        <f t="shared" si="95"/>
        <v>0</v>
      </c>
      <c r="DG2016" s="6">
        <v>1</v>
      </c>
    </row>
    <row r="2017" spans="1:111" ht="16" hidden="1" x14ac:dyDescent="0.2">
      <c r="A2017" s="6" t="s">
        <v>4026</v>
      </c>
      <c r="B2017" s="25"/>
      <c r="C2017" s="25"/>
      <c r="F2017" s="25"/>
      <c r="G2017" s="63" t="s">
        <v>3526</v>
      </c>
      <c r="H2017" s="6" t="s">
        <v>5162</v>
      </c>
      <c r="L2017" s="6" t="s">
        <v>4027</v>
      </c>
      <c r="P2017" s="6" t="s">
        <v>704</v>
      </c>
      <c r="Q2017" s="6" t="s">
        <v>4773</v>
      </c>
      <c r="X2017" s="6">
        <v>100</v>
      </c>
      <c r="Y2017" s="6">
        <v>480</v>
      </c>
      <c r="Z2017" s="6">
        <v>100</v>
      </c>
      <c r="AA2017" s="6">
        <v>0</v>
      </c>
      <c r="AB2017" s="6">
        <f>SUM(Table2026_09_25[[#This Row],[Number of in-person visits provided in reporting year.]:[Number of video/virtual visits provided in reporting year.]])</f>
        <v>580</v>
      </c>
      <c r="AC2017" s="6" t="s">
        <v>8469</v>
      </c>
      <c r="AD2017" s="6">
        <v>0</v>
      </c>
      <c r="AE2017" s="6">
        <v>0</v>
      </c>
      <c r="AF2017" s="6" t="s">
        <v>4682</v>
      </c>
      <c r="AG2017" s="6">
        <v>15</v>
      </c>
      <c r="AI2017" s="6" t="s">
        <v>5167</v>
      </c>
      <c r="AJ2017" s="6" t="s">
        <v>512</v>
      </c>
      <c r="AK2017" s="6" t="s">
        <v>8483</v>
      </c>
      <c r="AL2017" s="26" t="s">
        <v>127</v>
      </c>
      <c r="AQ2017" s="6" t="s">
        <v>544</v>
      </c>
      <c r="AX2017" s="45" t="s">
        <v>2431</v>
      </c>
      <c r="AZ2017" s="6">
        <v>0.5</v>
      </c>
      <c r="BA2017" s="6">
        <v>0</v>
      </c>
      <c r="BB2017" s="45">
        <v>0</v>
      </c>
      <c r="BC2017" s="6">
        <v>0</v>
      </c>
      <c r="BD2017" s="6">
        <v>1</v>
      </c>
      <c r="BF2017" s="6">
        <v>0</v>
      </c>
      <c r="BG2017" s="45">
        <v>0</v>
      </c>
      <c r="BH2017" s="45">
        <v>2</v>
      </c>
      <c r="BI2017" s="6">
        <v>0</v>
      </c>
      <c r="BJ2017" s="6">
        <v>0</v>
      </c>
      <c r="BK2017" s="6">
        <v>0</v>
      </c>
      <c r="BL2017" s="45">
        <v>0</v>
      </c>
      <c r="BM2017" s="45">
        <v>0</v>
      </c>
      <c r="BN2017" s="6">
        <v>0</v>
      </c>
      <c r="BO2017" s="6">
        <v>0</v>
      </c>
      <c r="BP2017" s="6">
        <v>1</v>
      </c>
      <c r="BQ2017" s="6">
        <v>0</v>
      </c>
      <c r="BR2017" s="45">
        <v>0</v>
      </c>
      <c r="BT2017" s="45">
        <v>0</v>
      </c>
      <c r="BU2017" s="45">
        <v>0</v>
      </c>
      <c r="BX2017" s="6">
        <v>0</v>
      </c>
      <c r="BY2017" s="6" t="s">
        <v>4028</v>
      </c>
      <c r="BZ2017" s="6">
        <f t="shared" si="93"/>
        <v>4.5</v>
      </c>
      <c r="CA2017" s="6">
        <f t="shared" si="94"/>
        <v>3</v>
      </c>
      <c r="CC2017" s="63" t="s">
        <v>4753</v>
      </c>
      <c r="CD2017" s="6" t="s">
        <v>21</v>
      </c>
      <c r="CK2017" s="6" t="s">
        <v>5148</v>
      </c>
      <c r="DC2017" s="6" t="s">
        <v>4434</v>
      </c>
      <c r="DD2017" s="6" t="s">
        <v>3856</v>
      </c>
      <c r="DF2017" s="29">
        <f t="shared" si="95"/>
        <v>0</v>
      </c>
      <c r="DG2017" s="6">
        <v>1</v>
      </c>
    </row>
    <row r="2018" spans="1:111" ht="16" hidden="1" x14ac:dyDescent="0.2">
      <c r="A2018" s="6" t="s">
        <v>4029</v>
      </c>
      <c r="B2018" s="25"/>
      <c r="C2018" s="25"/>
      <c r="F2018" s="25"/>
      <c r="G2018" s="63" t="s">
        <v>3526</v>
      </c>
      <c r="H2018" s="6" t="s">
        <v>5162</v>
      </c>
      <c r="L2018" s="6" t="s">
        <v>4030</v>
      </c>
      <c r="P2018" s="6" t="s">
        <v>3532</v>
      </c>
      <c r="Q2018" s="6" t="s">
        <v>5203</v>
      </c>
      <c r="X2018" s="6">
        <v>647</v>
      </c>
      <c r="Y2018" s="6">
        <v>647</v>
      </c>
      <c r="Z2018" s="6">
        <v>0</v>
      </c>
      <c r="AA2018" s="6">
        <v>0</v>
      </c>
      <c r="AB2018" s="6">
        <f>SUM(Table2026_09_25[[#This Row],[Number of in-person visits provided in reporting year.]:[Number of video/virtual visits provided in reporting year.]])</f>
        <v>647</v>
      </c>
      <c r="AC2018" s="6" t="s">
        <v>8469</v>
      </c>
      <c r="AD2018" s="6">
        <v>0</v>
      </c>
      <c r="AE2018" s="6">
        <v>0</v>
      </c>
      <c r="AF2018" s="6" t="s">
        <v>4682</v>
      </c>
      <c r="AG2018" s="6">
        <v>30</v>
      </c>
      <c r="AI2018" s="6" t="s">
        <v>5167</v>
      </c>
      <c r="AJ2018" s="6" t="s">
        <v>512</v>
      </c>
      <c r="AK2018" s="6" t="s">
        <v>8483</v>
      </c>
      <c r="AL2018" s="26" t="s">
        <v>127</v>
      </c>
      <c r="AQ2018" s="6" t="s">
        <v>544</v>
      </c>
      <c r="AX2018" s="45" t="s">
        <v>2431</v>
      </c>
      <c r="AZ2018" s="6">
        <v>0.5</v>
      </c>
      <c r="BA2018" s="6">
        <v>0</v>
      </c>
      <c r="BB2018" s="45">
        <v>0</v>
      </c>
      <c r="BC2018" s="6">
        <v>0</v>
      </c>
      <c r="BD2018" s="6">
        <v>1</v>
      </c>
      <c r="BF2018" s="6">
        <v>0</v>
      </c>
      <c r="BG2018" s="45">
        <v>0</v>
      </c>
      <c r="BH2018" s="45">
        <v>3</v>
      </c>
      <c r="BI2018" s="6">
        <v>0</v>
      </c>
      <c r="BJ2018" s="6">
        <v>0</v>
      </c>
      <c r="BK2018" s="6">
        <v>0</v>
      </c>
      <c r="BL2018" s="45">
        <v>0</v>
      </c>
      <c r="BM2018" s="45">
        <v>0</v>
      </c>
      <c r="BN2018" s="6">
        <v>0</v>
      </c>
      <c r="BO2018" s="6">
        <v>0</v>
      </c>
      <c r="BP2018" s="6">
        <v>1</v>
      </c>
      <c r="BQ2018" s="6">
        <v>0</v>
      </c>
      <c r="BR2018" s="45">
        <v>0</v>
      </c>
      <c r="BT2018" s="45">
        <v>0</v>
      </c>
      <c r="BU2018" s="45">
        <v>0</v>
      </c>
      <c r="BX2018" s="6">
        <v>0</v>
      </c>
      <c r="BY2018" s="6" t="s">
        <v>4031</v>
      </c>
      <c r="BZ2018" s="6">
        <f t="shared" si="93"/>
        <v>5.5</v>
      </c>
      <c r="CA2018" s="6">
        <f t="shared" si="94"/>
        <v>4</v>
      </c>
      <c r="CC2018" s="63" t="s">
        <v>4753</v>
      </c>
      <c r="CD2018" s="6" t="s">
        <v>4032</v>
      </c>
      <c r="CK2018" s="6" t="s">
        <v>5148</v>
      </c>
      <c r="DC2018" s="6" t="s">
        <v>4434</v>
      </c>
      <c r="DD2018" s="6" t="s">
        <v>3856</v>
      </c>
      <c r="DF2018" s="29">
        <f t="shared" si="95"/>
        <v>0</v>
      </c>
      <c r="DG2018" s="6">
        <v>1</v>
      </c>
    </row>
    <row r="2019" spans="1:111" ht="16" hidden="1" x14ac:dyDescent="0.2">
      <c r="A2019" s="6" t="s">
        <v>4033</v>
      </c>
      <c r="B2019" s="25"/>
      <c r="C2019" s="25"/>
      <c r="F2019" s="25"/>
      <c r="G2019" s="63" t="s">
        <v>3526</v>
      </c>
      <c r="H2019" s="6" t="s">
        <v>6222</v>
      </c>
      <c r="L2019" s="6" t="s">
        <v>4034</v>
      </c>
      <c r="P2019" s="6" t="s">
        <v>3532</v>
      </c>
      <c r="Q2019" s="6" t="s">
        <v>5203</v>
      </c>
      <c r="X2019" s="6">
        <v>690</v>
      </c>
      <c r="Y2019" s="6">
        <v>974</v>
      </c>
      <c r="Z2019" s="6">
        <v>934</v>
      </c>
      <c r="AA2019" s="6">
        <v>32</v>
      </c>
      <c r="AB2019" s="6">
        <f>SUM(Table2026_09_25[[#This Row],[Number of in-person visits provided in reporting year.]:[Number of video/virtual visits provided in reporting year.]])</f>
        <v>1940</v>
      </c>
      <c r="AC2019" s="6" t="s">
        <v>8469</v>
      </c>
      <c r="AD2019" s="6">
        <v>0</v>
      </c>
      <c r="AE2019" s="6">
        <v>0</v>
      </c>
      <c r="AF2019" s="6" t="s">
        <v>4682</v>
      </c>
      <c r="AG2019" s="6">
        <v>0</v>
      </c>
      <c r="AI2019" s="6" t="s">
        <v>6227</v>
      </c>
      <c r="AJ2019" s="6" t="s">
        <v>5296</v>
      </c>
      <c r="AK2019" s="6" t="s">
        <v>8483</v>
      </c>
      <c r="AL2019" s="26" t="s">
        <v>2662</v>
      </c>
      <c r="AQ2019" s="6" t="s">
        <v>544</v>
      </c>
      <c r="AX2019" s="45" t="s">
        <v>2431</v>
      </c>
      <c r="AZ2019" s="6">
        <v>0</v>
      </c>
      <c r="BA2019" s="6">
        <v>0</v>
      </c>
      <c r="BB2019" s="45">
        <v>0</v>
      </c>
      <c r="BC2019" s="6">
        <v>0</v>
      </c>
      <c r="BD2019" s="6">
        <v>0</v>
      </c>
      <c r="BF2019" s="6">
        <v>0</v>
      </c>
      <c r="BG2019" s="45">
        <v>0</v>
      </c>
      <c r="BH2019" s="45">
        <v>0</v>
      </c>
      <c r="BI2019" s="6">
        <v>0</v>
      </c>
      <c r="BJ2019" s="6">
        <v>0</v>
      </c>
      <c r="BK2019" s="6">
        <v>0</v>
      </c>
      <c r="BL2019" s="45">
        <v>0</v>
      </c>
      <c r="BM2019" s="45">
        <v>0</v>
      </c>
      <c r="BN2019" s="6">
        <v>0</v>
      </c>
      <c r="BO2019" s="6">
        <v>0</v>
      </c>
      <c r="BP2019" s="6">
        <v>3</v>
      </c>
      <c r="BQ2019" s="6">
        <v>0</v>
      </c>
      <c r="BR2019" s="45">
        <v>0</v>
      </c>
      <c r="BT2019" s="45">
        <v>0</v>
      </c>
      <c r="BU2019" s="45">
        <v>0</v>
      </c>
      <c r="BX2019" s="6">
        <v>0</v>
      </c>
      <c r="BZ2019" s="6">
        <f t="shared" si="93"/>
        <v>3</v>
      </c>
      <c r="CA2019" s="6">
        <f t="shared" si="94"/>
        <v>3</v>
      </c>
      <c r="CC2019" s="63" t="s">
        <v>21</v>
      </c>
      <c r="CD2019" s="6" t="s">
        <v>21</v>
      </c>
      <c r="CK2019" s="6" t="s">
        <v>5148</v>
      </c>
      <c r="DC2019" s="6" t="s">
        <v>4434</v>
      </c>
      <c r="DD2019" s="6" t="s">
        <v>4025</v>
      </c>
      <c r="DF2019" s="29">
        <f t="shared" si="95"/>
        <v>0</v>
      </c>
      <c r="DG2019" s="6">
        <v>1</v>
      </c>
    </row>
    <row r="2020" spans="1:111" ht="16" hidden="1" x14ac:dyDescent="0.2">
      <c r="A2020" s="6" t="s">
        <v>4035</v>
      </c>
      <c r="B2020" s="25"/>
      <c r="C2020" s="25"/>
      <c r="F2020" s="25"/>
      <c r="G2020" s="63" t="s">
        <v>3526</v>
      </c>
      <c r="H2020" s="6" t="s">
        <v>155</v>
      </c>
      <c r="L2020" s="6" t="s">
        <v>2375</v>
      </c>
      <c r="P2020" s="6" t="s">
        <v>3532</v>
      </c>
      <c r="Q2020" s="6" t="s">
        <v>5203</v>
      </c>
      <c r="X2020" s="6">
        <v>475</v>
      </c>
      <c r="Y2020" s="6">
        <v>5943</v>
      </c>
      <c r="Z2020" s="6">
        <v>2911</v>
      </c>
      <c r="AA2020" s="6">
        <v>0</v>
      </c>
      <c r="AB2020" s="6">
        <f>SUM(Table2026_09_25[[#This Row],[Number of in-person visits provided in reporting year.]:[Number of video/virtual visits provided in reporting year.]])</f>
        <v>8854</v>
      </c>
      <c r="AC2020" s="6" t="s">
        <v>8469</v>
      </c>
      <c r="AD2020" s="6">
        <v>0</v>
      </c>
      <c r="AE2020" s="6">
        <v>0</v>
      </c>
      <c r="AG2020" s="6">
        <v>28</v>
      </c>
      <c r="AI2020" s="6" t="s">
        <v>156</v>
      </c>
      <c r="AJ2020" s="6" t="s">
        <v>328</v>
      </c>
      <c r="AK2020" s="6" t="s">
        <v>8483</v>
      </c>
      <c r="AL2020" s="26" t="s">
        <v>157</v>
      </c>
      <c r="AQ2020" s="6" t="s">
        <v>1289</v>
      </c>
      <c r="AX2020" s="45" t="s">
        <v>2431</v>
      </c>
      <c r="AZ2020" s="6">
        <v>0</v>
      </c>
      <c r="BA2020" s="6">
        <v>0</v>
      </c>
      <c r="BB2020" s="45">
        <v>0</v>
      </c>
      <c r="BC2020" s="6">
        <v>0</v>
      </c>
      <c r="BD2020" s="6">
        <v>1.4</v>
      </c>
      <c r="BF2020" s="6">
        <v>0</v>
      </c>
      <c r="BG2020" s="45">
        <v>1</v>
      </c>
      <c r="BH2020" s="45">
        <v>0</v>
      </c>
      <c r="BI2020" s="6">
        <v>0</v>
      </c>
      <c r="BJ2020" s="6">
        <v>0</v>
      </c>
      <c r="BK2020" s="6">
        <v>0</v>
      </c>
      <c r="BL2020" s="45">
        <v>0</v>
      </c>
      <c r="BM2020" s="45">
        <v>0</v>
      </c>
      <c r="BN2020" s="6">
        <v>0</v>
      </c>
      <c r="BO2020" s="6">
        <v>0</v>
      </c>
      <c r="BP2020" s="6">
        <v>0</v>
      </c>
      <c r="BQ2020" s="6">
        <v>3.6</v>
      </c>
      <c r="BR2020" s="45">
        <v>2</v>
      </c>
      <c r="BT2020" s="45">
        <v>0</v>
      </c>
      <c r="BU2020" s="45">
        <v>0</v>
      </c>
      <c r="BX2020" s="6">
        <v>0</v>
      </c>
      <c r="BZ2020" s="6">
        <f t="shared" si="93"/>
        <v>8</v>
      </c>
      <c r="CA2020" s="6">
        <f t="shared" si="94"/>
        <v>6.6</v>
      </c>
      <c r="CC2020" s="63" t="s">
        <v>4753</v>
      </c>
      <c r="CD2020" s="6" t="s">
        <v>2884</v>
      </c>
      <c r="CK2020" s="6" t="s">
        <v>5148</v>
      </c>
      <c r="DA2020" s="6" t="s">
        <v>2885</v>
      </c>
      <c r="DC2020" s="6" t="s">
        <v>4434</v>
      </c>
      <c r="DD2020" s="6" t="s">
        <v>3807</v>
      </c>
      <c r="DF2020" s="29">
        <f t="shared" si="95"/>
        <v>0</v>
      </c>
      <c r="DG2020" s="6">
        <v>1</v>
      </c>
    </row>
    <row r="2021" spans="1:111" ht="16" hidden="1" x14ac:dyDescent="0.2">
      <c r="A2021" s="6" t="s">
        <v>4036</v>
      </c>
      <c r="B2021" s="25"/>
      <c r="C2021" s="25"/>
      <c r="F2021" s="25"/>
      <c r="G2021" s="63" t="s">
        <v>3526</v>
      </c>
      <c r="H2021" s="6" t="s">
        <v>7500</v>
      </c>
      <c r="L2021" s="6" t="s">
        <v>4037</v>
      </c>
      <c r="P2021" s="6" t="s">
        <v>3532</v>
      </c>
      <c r="Q2021" s="6" t="s">
        <v>5203</v>
      </c>
      <c r="X2021" s="6">
        <v>1702</v>
      </c>
      <c r="Y2021" s="6">
        <v>9228</v>
      </c>
      <c r="Z2021" s="6">
        <v>4752</v>
      </c>
      <c r="AA2021" s="6">
        <v>192</v>
      </c>
      <c r="AB2021" s="6">
        <f>SUM(Table2026_09_25[[#This Row],[Number of in-person visits provided in reporting year.]:[Number of video/virtual visits provided in reporting year.]])</f>
        <v>14172</v>
      </c>
      <c r="AC2021" s="6" t="s">
        <v>8469</v>
      </c>
      <c r="AD2021" s="6">
        <v>0</v>
      </c>
      <c r="AE2021" s="6">
        <v>0</v>
      </c>
      <c r="AF2021" s="6" t="s">
        <v>4682</v>
      </c>
      <c r="AG2021" s="6">
        <v>51</v>
      </c>
      <c r="AI2021" s="6" t="s">
        <v>7504</v>
      </c>
      <c r="AJ2021" s="6" t="s">
        <v>7505</v>
      </c>
      <c r="AK2021" s="6" t="s">
        <v>8483</v>
      </c>
      <c r="AL2021" s="26" t="s">
        <v>1200</v>
      </c>
      <c r="AQ2021" s="6" t="s">
        <v>107</v>
      </c>
      <c r="AX2021" s="45" t="s">
        <v>2431</v>
      </c>
      <c r="AZ2021" s="6">
        <v>1.5</v>
      </c>
      <c r="BA2021" s="6">
        <v>0</v>
      </c>
      <c r="BB2021" s="45">
        <v>0</v>
      </c>
      <c r="BC2021" s="6">
        <v>0</v>
      </c>
      <c r="BD2021" s="6">
        <v>1.3</v>
      </c>
      <c r="BF2021" s="6">
        <v>0</v>
      </c>
      <c r="BG2021" s="45">
        <v>0</v>
      </c>
      <c r="BH2021" s="45">
        <v>0</v>
      </c>
      <c r="BI2021" s="6">
        <v>0</v>
      </c>
      <c r="BJ2021" s="6">
        <v>0</v>
      </c>
      <c r="BK2021" s="6">
        <v>0</v>
      </c>
      <c r="BL2021" s="45">
        <v>0</v>
      </c>
      <c r="BM2021" s="45">
        <v>0</v>
      </c>
      <c r="BN2021" s="6">
        <v>0</v>
      </c>
      <c r="BO2021" s="6">
        <v>0</v>
      </c>
      <c r="BP2021" s="6">
        <v>0</v>
      </c>
      <c r="BQ2021" s="6">
        <v>0</v>
      </c>
      <c r="BR2021" s="45">
        <v>0</v>
      </c>
      <c r="BT2021" s="45">
        <v>0</v>
      </c>
      <c r="BU2021" s="45">
        <v>0</v>
      </c>
      <c r="BX2021" s="6">
        <v>1</v>
      </c>
      <c r="BY2021" s="6" t="s">
        <v>4038</v>
      </c>
      <c r="BZ2021" s="6">
        <f t="shared" si="93"/>
        <v>2.8</v>
      </c>
      <c r="CA2021" s="6">
        <f t="shared" si="94"/>
        <v>1</v>
      </c>
      <c r="CC2021" s="63" t="s">
        <v>4753</v>
      </c>
      <c r="CD2021" s="6" t="s">
        <v>2074</v>
      </c>
      <c r="CK2021" s="6" t="s">
        <v>5148</v>
      </c>
      <c r="DC2021" s="6" t="s">
        <v>4434</v>
      </c>
      <c r="DD2021" s="6" t="s">
        <v>2862</v>
      </c>
      <c r="DF2021" s="29">
        <f t="shared" si="95"/>
        <v>0</v>
      </c>
      <c r="DG2021" s="6">
        <v>1</v>
      </c>
    </row>
    <row r="2022" spans="1:111" ht="16" hidden="1" x14ac:dyDescent="0.2">
      <c r="A2022" s="6" t="s">
        <v>4039</v>
      </c>
      <c r="B2022" s="25"/>
      <c r="C2022" s="25"/>
      <c r="F2022" s="25"/>
      <c r="G2022" s="63" t="s">
        <v>3526</v>
      </c>
      <c r="H2022" s="6" t="s">
        <v>7526</v>
      </c>
      <c r="L2022" s="6" t="s">
        <v>4040</v>
      </c>
      <c r="P2022" s="6" t="s">
        <v>3532</v>
      </c>
      <c r="Q2022" s="6" t="s">
        <v>5203</v>
      </c>
      <c r="X2022" s="6">
        <v>663</v>
      </c>
      <c r="Y2022" s="6">
        <v>3288</v>
      </c>
      <c r="Z2022" s="6">
        <v>1608</v>
      </c>
      <c r="AA2022" s="6">
        <v>12</v>
      </c>
      <c r="AB2022" s="6">
        <f>SUM(Table2026_09_25[[#This Row],[Number of in-person visits provided in reporting year.]:[Number of video/virtual visits provided in reporting year.]])</f>
        <v>4908</v>
      </c>
      <c r="AC2022" s="6" t="s">
        <v>8469</v>
      </c>
      <c r="AD2022" s="6">
        <v>0</v>
      </c>
      <c r="AE2022" s="6">
        <v>0</v>
      </c>
      <c r="AF2022" s="6" t="s">
        <v>4682</v>
      </c>
      <c r="AG2022" s="6">
        <v>76</v>
      </c>
      <c r="AI2022" s="6" t="s">
        <v>8286</v>
      </c>
      <c r="AJ2022" s="6" t="s">
        <v>5575</v>
      </c>
      <c r="AK2022" s="6" t="s">
        <v>8483</v>
      </c>
      <c r="AL2022" s="26" t="s">
        <v>855</v>
      </c>
      <c r="AQ2022" s="6" t="s">
        <v>544</v>
      </c>
      <c r="AX2022" s="45" t="s">
        <v>2431</v>
      </c>
      <c r="AZ2022" s="6">
        <v>1.7</v>
      </c>
      <c r="BA2022" s="6">
        <v>0</v>
      </c>
      <c r="BB2022" s="45">
        <v>0</v>
      </c>
      <c r="BC2022" s="6">
        <v>0</v>
      </c>
      <c r="BD2022" s="6">
        <v>0.6</v>
      </c>
      <c r="BF2022" s="6">
        <v>0</v>
      </c>
      <c r="BG2022" s="45">
        <v>0</v>
      </c>
      <c r="BH2022" s="45">
        <v>0</v>
      </c>
      <c r="BI2022" s="6">
        <v>0</v>
      </c>
      <c r="BJ2022" s="6">
        <v>0</v>
      </c>
      <c r="BK2022" s="6">
        <v>0</v>
      </c>
      <c r="BL2022" s="45">
        <v>0</v>
      </c>
      <c r="BM2022" s="45">
        <v>0</v>
      </c>
      <c r="BN2022" s="6">
        <v>0</v>
      </c>
      <c r="BO2022" s="6">
        <v>0</v>
      </c>
      <c r="BP2022" s="6">
        <v>2</v>
      </c>
      <c r="BQ2022" s="6">
        <v>0</v>
      </c>
      <c r="BR2022" s="45">
        <v>0</v>
      </c>
      <c r="BT2022" s="45">
        <v>0</v>
      </c>
      <c r="BU2022" s="45">
        <v>0</v>
      </c>
      <c r="BX2022" s="6">
        <v>0</v>
      </c>
      <c r="BZ2022" s="6">
        <f t="shared" si="93"/>
        <v>4.3</v>
      </c>
      <c r="CA2022" s="6">
        <f t="shared" si="94"/>
        <v>2</v>
      </c>
      <c r="CC2022" s="63" t="s">
        <v>4753</v>
      </c>
      <c r="CD2022" s="6" t="s">
        <v>2074</v>
      </c>
      <c r="CK2022" s="6" t="s">
        <v>5148</v>
      </c>
      <c r="DC2022" s="6" t="s">
        <v>4434</v>
      </c>
      <c r="DD2022" s="6" t="s">
        <v>2862</v>
      </c>
      <c r="DF2022" s="29">
        <f t="shared" si="95"/>
        <v>0</v>
      </c>
      <c r="DG2022" s="6">
        <v>1</v>
      </c>
    </row>
    <row r="2023" spans="1:111" ht="16" hidden="1" x14ac:dyDescent="0.2">
      <c r="A2023" s="6" t="s">
        <v>4041</v>
      </c>
      <c r="B2023" s="25"/>
      <c r="C2023" s="25"/>
      <c r="F2023" s="25"/>
      <c r="G2023" s="63" t="s">
        <v>3526</v>
      </c>
      <c r="H2023" s="6" t="s">
        <v>8097</v>
      </c>
      <c r="L2023" s="6" t="s">
        <v>3347</v>
      </c>
      <c r="P2023" s="6" t="s">
        <v>3532</v>
      </c>
      <c r="Q2023" s="6" t="s">
        <v>5203</v>
      </c>
      <c r="X2023" s="6">
        <v>184</v>
      </c>
      <c r="Y2023" s="6">
        <v>612</v>
      </c>
      <c r="Z2023" s="6">
        <v>300</v>
      </c>
      <c r="AA2023" s="6">
        <v>24</v>
      </c>
      <c r="AB2023" s="6">
        <f>SUM(Table2026_09_25[[#This Row],[Number of in-person visits provided in reporting year.]:[Number of video/virtual visits provided in reporting year.]])</f>
        <v>936</v>
      </c>
      <c r="AC2023" s="6" t="s">
        <v>8469</v>
      </c>
      <c r="AD2023" s="6">
        <v>0</v>
      </c>
      <c r="AE2023" s="6">
        <v>0</v>
      </c>
      <c r="AF2023" s="6" t="s">
        <v>4682</v>
      </c>
      <c r="AG2023" s="6">
        <v>93</v>
      </c>
      <c r="AI2023" s="6" t="s">
        <v>8098</v>
      </c>
      <c r="AJ2023" s="6" t="s">
        <v>5005</v>
      </c>
      <c r="AK2023" s="6" t="s">
        <v>8483</v>
      </c>
      <c r="AL2023" s="26" t="s">
        <v>845</v>
      </c>
      <c r="AQ2023" s="6" t="s">
        <v>544</v>
      </c>
      <c r="AX2023" s="45" t="s">
        <v>2431</v>
      </c>
      <c r="AZ2023" s="6">
        <v>0.7</v>
      </c>
      <c r="BA2023" s="6">
        <v>0</v>
      </c>
      <c r="BB2023" s="45">
        <v>0</v>
      </c>
      <c r="BC2023" s="6">
        <v>0</v>
      </c>
      <c r="BD2023" s="6">
        <v>0.3</v>
      </c>
      <c r="BF2023" s="6">
        <v>0</v>
      </c>
      <c r="BG2023" s="45">
        <v>0</v>
      </c>
      <c r="BH2023" s="45">
        <v>0</v>
      </c>
      <c r="BI2023" s="6">
        <v>0</v>
      </c>
      <c r="BJ2023" s="6">
        <v>0</v>
      </c>
      <c r="BK2023" s="6">
        <v>0</v>
      </c>
      <c r="BL2023" s="45">
        <v>0</v>
      </c>
      <c r="BM2023" s="45">
        <v>0</v>
      </c>
      <c r="BN2023" s="6">
        <v>0</v>
      </c>
      <c r="BO2023" s="6">
        <v>0</v>
      </c>
      <c r="BP2023" s="6">
        <v>1</v>
      </c>
      <c r="BQ2023" s="6">
        <v>0</v>
      </c>
      <c r="BR2023" s="45">
        <v>0</v>
      </c>
      <c r="BT2023" s="45">
        <v>0</v>
      </c>
      <c r="BU2023" s="45">
        <v>0</v>
      </c>
      <c r="BX2023" s="6">
        <v>0</v>
      </c>
      <c r="BZ2023" s="6">
        <f t="shared" si="93"/>
        <v>2</v>
      </c>
      <c r="CA2023" s="6">
        <f t="shared" si="94"/>
        <v>1</v>
      </c>
      <c r="CC2023" s="63" t="s">
        <v>4753</v>
      </c>
      <c r="CD2023" s="6" t="s">
        <v>2074</v>
      </c>
      <c r="CK2023" s="6" t="s">
        <v>5148</v>
      </c>
      <c r="DC2023" s="6" t="s">
        <v>4434</v>
      </c>
      <c r="DD2023" s="6" t="s">
        <v>2862</v>
      </c>
      <c r="DF2023" s="29">
        <f t="shared" si="95"/>
        <v>0</v>
      </c>
      <c r="DG2023" s="6">
        <v>1</v>
      </c>
    </row>
    <row r="2024" spans="1:111" ht="16" hidden="1" x14ac:dyDescent="0.2">
      <c r="A2024" s="6" t="s">
        <v>4043</v>
      </c>
      <c r="B2024" s="25"/>
      <c r="C2024" s="25"/>
      <c r="F2024" s="25"/>
      <c r="G2024" s="63" t="s">
        <v>3526</v>
      </c>
      <c r="H2024" s="6" t="s">
        <v>811</v>
      </c>
      <c r="L2024" s="6" t="s">
        <v>811</v>
      </c>
      <c r="P2024" s="6" t="s">
        <v>3532</v>
      </c>
      <c r="Q2024" s="6" t="s">
        <v>4773</v>
      </c>
      <c r="X2024" s="6">
        <v>2837</v>
      </c>
      <c r="Y2024" s="6">
        <v>12655</v>
      </c>
      <c r="Z2024" s="6">
        <v>7552</v>
      </c>
      <c r="AA2024" s="6">
        <v>879</v>
      </c>
      <c r="AB2024" s="6">
        <f>SUM(Table2026_09_25[[#This Row],[Number of in-person visits provided in reporting year.]:[Number of video/virtual visits provided in reporting year.]])</f>
        <v>21086</v>
      </c>
      <c r="AC2024" s="6" t="s">
        <v>8469</v>
      </c>
      <c r="AD2024" s="6">
        <v>0</v>
      </c>
      <c r="AE2024" s="6">
        <v>0</v>
      </c>
      <c r="AF2024" s="6" t="s">
        <v>4682</v>
      </c>
      <c r="AG2024" s="6">
        <v>140</v>
      </c>
      <c r="AI2024" s="6" t="s">
        <v>4817</v>
      </c>
      <c r="AJ2024" s="6" t="s">
        <v>149</v>
      </c>
      <c r="AK2024" s="6" t="s">
        <v>8483</v>
      </c>
      <c r="AL2024" s="26" t="s">
        <v>294</v>
      </c>
      <c r="AQ2024" s="6" t="s">
        <v>63</v>
      </c>
      <c r="AX2024" s="45" t="s">
        <v>2431</v>
      </c>
      <c r="AZ2024" s="6">
        <v>6</v>
      </c>
      <c r="BA2024" s="6">
        <v>0</v>
      </c>
      <c r="BB2024" s="45">
        <v>0</v>
      </c>
      <c r="BC2024" s="6">
        <v>0</v>
      </c>
      <c r="BD2024" s="6">
        <v>3</v>
      </c>
      <c r="BF2024" s="6">
        <v>0</v>
      </c>
      <c r="BG2024" s="45">
        <v>8</v>
      </c>
      <c r="BH2024" s="45">
        <v>0</v>
      </c>
      <c r="BI2024" s="6">
        <v>0</v>
      </c>
      <c r="BJ2024" s="6">
        <v>0</v>
      </c>
      <c r="BK2024" s="6">
        <v>0</v>
      </c>
      <c r="BL2024" s="45">
        <v>0</v>
      </c>
      <c r="BM2024" s="45">
        <v>0</v>
      </c>
      <c r="BN2024" s="6">
        <v>0</v>
      </c>
      <c r="BO2024" s="6">
        <v>0</v>
      </c>
      <c r="BP2024" s="6">
        <v>8</v>
      </c>
      <c r="BQ2024" s="6">
        <v>0</v>
      </c>
      <c r="BR2024" s="45">
        <v>11</v>
      </c>
      <c r="BT2024" s="45">
        <v>0</v>
      </c>
      <c r="BU2024" s="45">
        <v>0</v>
      </c>
      <c r="BX2024" s="6">
        <v>0</v>
      </c>
      <c r="BZ2024" s="6">
        <f t="shared" si="93"/>
        <v>36</v>
      </c>
      <c r="CA2024" s="6">
        <f t="shared" si="94"/>
        <v>27</v>
      </c>
      <c r="CC2024" s="63" t="s">
        <v>4687</v>
      </c>
      <c r="CD2024" s="6" t="s">
        <v>4044</v>
      </c>
      <c r="CK2024" s="6" t="s">
        <v>7981</v>
      </c>
      <c r="DC2024" s="6" t="s">
        <v>4434</v>
      </c>
      <c r="DD2024" s="6" t="s">
        <v>814</v>
      </c>
      <c r="DF2024" s="29">
        <f t="shared" si="95"/>
        <v>0</v>
      </c>
      <c r="DG2024" s="6">
        <v>1</v>
      </c>
    </row>
    <row r="2025" spans="1:111" ht="16" hidden="1" x14ac:dyDescent="0.2">
      <c r="A2025" s="6" t="s">
        <v>4045</v>
      </c>
      <c r="B2025" s="25"/>
      <c r="C2025" s="25"/>
      <c r="F2025" s="25"/>
      <c r="G2025" s="63" t="s">
        <v>3526</v>
      </c>
      <c r="H2025" s="6" t="s">
        <v>226</v>
      </c>
      <c r="L2025" s="6" t="s">
        <v>4046</v>
      </c>
      <c r="P2025" s="6" t="s">
        <v>3532</v>
      </c>
      <c r="Q2025" s="6" t="s">
        <v>5203</v>
      </c>
      <c r="X2025" s="6">
        <v>718</v>
      </c>
      <c r="Y2025" s="6">
        <v>2328</v>
      </c>
      <c r="Z2025" s="6">
        <v>712</v>
      </c>
      <c r="AA2025" s="6">
        <v>0</v>
      </c>
      <c r="AB2025" s="6">
        <f>SUM(Table2026_09_25[[#This Row],[Number of in-person visits provided in reporting year.]:[Number of video/virtual visits provided in reporting year.]])</f>
        <v>3040</v>
      </c>
      <c r="AC2025" s="6" t="s">
        <v>8469</v>
      </c>
      <c r="AD2025" s="6">
        <v>0</v>
      </c>
      <c r="AE2025" s="6">
        <v>0</v>
      </c>
      <c r="AF2025" s="6" t="s">
        <v>4682</v>
      </c>
      <c r="AG2025" s="6">
        <v>48</v>
      </c>
      <c r="AI2025" s="6" t="s">
        <v>8287</v>
      </c>
      <c r="AJ2025" s="6" t="s">
        <v>7146</v>
      </c>
      <c r="AK2025" s="6" t="s">
        <v>8483</v>
      </c>
      <c r="AL2025" s="26" t="s">
        <v>4047</v>
      </c>
      <c r="AQ2025" s="6" t="s">
        <v>63</v>
      </c>
      <c r="AX2025" s="45" t="s">
        <v>2431</v>
      </c>
      <c r="AZ2025" s="6">
        <v>1.4</v>
      </c>
      <c r="BA2025" s="6">
        <v>0</v>
      </c>
      <c r="BB2025" s="45">
        <v>0</v>
      </c>
      <c r="BC2025" s="6">
        <v>0</v>
      </c>
      <c r="BD2025" s="6">
        <v>0</v>
      </c>
      <c r="BF2025" s="6">
        <v>0</v>
      </c>
      <c r="BG2025" s="45">
        <v>0</v>
      </c>
      <c r="BH2025" s="45">
        <v>0</v>
      </c>
      <c r="BI2025" s="6">
        <v>0</v>
      </c>
      <c r="BJ2025" s="6">
        <v>0</v>
      </c>
      <c r="BK2025" s="6">
        <v>0</v>
      </c>
      <c r="BL2025" s="45">
        <v>0</v>
      </c>
      <c r="BM2025" s="45">
        <v>0</v>
      </c>
      <c r="BN2025" s="6">
        <v>0</v>
      </c>
      <c r="BO2025" s="6">
        <v>0</v>
      </c>
      <c r="BP2025" s="6">
        <v>6</v>
      </c>
      <c r="BQ2025" s="6">
        <v>0</v>
      </c>
      <c r="BR2025" s="45">
        <v>0</v>
      </c>
      <c r="BT2025" s="45">
        <v>0</v>
      </c>
      <c r="BU2025" s="45">
        <v>0</v>
      </c>
      <c r="BX2025" s="6">
        <v>0</v>
      </c>
      <c r="BZ2025" s="6">
        <f t="shared" si="93"/>
        <v>7.4</v>
      </c>
      <c r="CA2025" s="6">
        <f t="shared" si="94"/>
        <v>6</v>
      </c>
      <c r="CC2025" s="63" t="s">
        <v>4753</v>
      </c>
      <c r="CD2025" s="6" t="s">
        <v>21</v>
      </c>
      <c r="CK2025" s="6" t="s">
        <v>5148</v>
      </c>
      <c r="DA2025" s="6" t="s">
        <v>4048</v>
      </c>
      <c r="DC2025" s="6" t="s">
        <v>4434</v>
      </c>
      <c r="DD2025" s="6" t="s">
        <v>4049</v>
      </c>
      <c r="DF2025" s="29">
        <f t="shared" si="95"/>
        <v>0</v>
      </c>
      <c r="DG2025" s="6">
        <v>1</v>
      </c>
    </row>
    <row r="2026" spans="1:111" ht="16" hidden="1" x14ac:dyDescent="0.2">
      <c r="A2026" s="6" t="s">
        <v>4050</v>
      </c>
      <c r="B2026" s="25"/>
      <c r="C2026" s="25"/>
      <c r="F2026" s="25"/>
      <c r="G2026" s="63" t="s">
        <v>3526</v>
      </c>
      <c r="H2026" s="6" t="s">
        <v>5215</v>
      </c>
      <c r="L2026" s="6" t="s">
        <v>4051</v>
      </c>
      <c r="P2026" s="6" t="s">
        <v>3532</v>
      </c>
      <c r="Q2026" s="6" t="s">
        <v>5203</v>
      </c>
      <c r="X2026" s="6">
        <v>300</v>
      </c>
      <c r="Y2026" s="6">
        <v>1940</v>
      </c>
      <c r="Z2026" s="6">
        <v>0</v>
      </c>
      <c r="AA2026" s="6">
        <v>0</v>
      </c>
      <c r="AB2026" s="6">
        <f>SUM(Table2026_09_25[[#This Row],[Number of in-person visits provided in reporting year.]:[Number of video/virtual visits provided in reporting year.]])</f>
        <v>1940</v>
      </c>
      <c r="AC2026" s="6" t="s">
        <v>8469</v>
      </c>
      <c r="AD2026" s="6">
        <v>0</v>
      </c>
      <c r="AE2026" s="6">
        <v>0</v>
      </c>
      <c r="AF2026" s="6" t="s">
        <v>4682</v>
      </c>
      <c r="AG2026" s="6">
        <v>0</v>
      </c>
      <c r="AI2026" s="6" t="s">
        <v>5223</v>
      </c>
      <c r="AJ2026" s="6" t="s">
        <v>43</v>
      </c>
      <c r="AK2026" s="6" t="s">
        <v>8483</v>
      </c>
      <c r="AL2026" s="26" t="s">
        <v>42</v>
      </c>
      <c r="AQ2026" s="6" t="s">
        <v>43</v>
      </c>
      <c r="AX2026" s="45" t="s">
        <v>2431</v>
      </c>
      <c r="AZ2026" s="6">
        <v>0</v>
      </c>
      <c r="BA2026" s="6">
        <v>0</v>
      </c>
      <c r="BB2026" s="45">
        <v>0</v>
      </c>
      <c r="BC2026" s="6">
        <v>0.2</v>
      </c>
      <c r="BD2026" s="6">
        <v>0</v>
      </c>
      <c r="BF2026" s="6">
        <v>0</v>
      </c>
      <c r="BG2026" s="45">
        <v>0</v>
      </c>
      <c r="BH2026" s="45">
        <v>0</v>
      </c>
      <c r="BI2026" s="6">
        <v>0</v>
      </c>
      <c r="BJ2026" s="6">
        <v>0</v>
      </c>
      <c r="BK2026" s="6">
        <v>0</v>
      </c>
      <c r="BL2026" s="45">
        <v>0</v>
      </c>
      <c r="BM2026" s="45">
        <v>0</v>
      </c>
      <c r="BN2026" s="6">
        <v>0</v>
      </c>
      <c r="BO2026" s="6">
        <v>0</v>
      </c>
      <c r="BP2026" s="6">
        <v>4</v>
      </c>
      <c r="BQ2026" s="6">
        <v>0</v>
      </c>
      <c r="BR2026" s="45">
        <v>0</v>
      </c>
      <c r="BT2026" s="45">
        <v>0</v>
      </c>
      <c r="BU2026" s="45">
        <v>0</v>
      </c>
      <c r="BX2026" s="6">
        <v>0</v>
      </c>
      <c r="BZ2026" s="6">
        <f t="shared" si="93"/>
        <v>4.2</v>
      </c>
      <c r="CA2026" s="6">
        <f t="shared" si="94"/>
        <v>4</v>
      </c>
      <c r="CC2026" s="63" t="s">
        <v>21</v>
      </c>
      <c r="CD2026" s="6" t="s">
        <v>2074</v>
      </c>
      <c r="CK2026" s="6" t="s">
        <v>5148</v>
      </c>
      <c r="DC2026" s="6" t="s">
        <v>4434</v>
      </c>
      <c r="DD2026" s="6" t="s">
        <v>3615</v>
      </c>
      <c r="DF2026" s="29">
        <f t="shared" si="95"/>
        <v>0</v>
      </c>
      <c r="DG2026" s="6">
        <v>1</v>
      </c>
    </row>
    <row r="2027" spans="1:111" ht="16" hidden="1" x14ac:dyDescent="0.2">
      <c r="A2027" s="6" t="s">
        <v>4052</v>
      </c>
      <c r="B2027" s="25"/>
      <c r="C2027" s="25"/>
      <c r="F2027" s="25"/>
      <c r="G2027" s="63" t="s">
        <v>3526</v>
      </c>
      <c r="H2027" s="6" t="s">
        <v>4827</v>
      </c>
      <c r="L2027" s="6" t="s">
        <v>2872</v>
      </c>
      <c r="P2027" s="6" t="s">
        <v>3532</v>
      </c>
      <c r="Q2027" s="6" t="s">
        <v>5203</v>
      </c>
      <c r="X2027" s="6">
        <v>135</v>
      </c>
      <c r="Y2027" s="6">
        <v>939</v>
      </c>
      <c r="Z2027" s="6">
        <v>704</v>
      </c>
      <c r="AA2027" s="6">
        <v>0</v>
      </c>
      <c r="AB2027" s="6">
        <f>SUM(Table2026_09_25[[#This Row],[Number of in-person visits provided in reporting year.]:[Number of video/virtual visits provided in reporting year.]])</f>
        <v>1643</v>
      </c>
      <c r="AC2027" s="6" t="s">
        <v>8469</v>
      </c>
      <c r="AD2027" s="6">
        <v>0</v>
      </c>
      <c r="AE2027" s="6">
        <v>0</v>
      </c>
      <c r="AG2027" s="6">
        <v>8</v>
      </c>
      <c r="AI2027" s="6" t="s">
        <v>4833</v>
      </c>
      <c r="AJ2027" s="6" t="s">
        <v>4834</v>
      </c>
      <c r="AK2027" s="6" t="s">
        <v>8483</v>
      </c>
      <c r="AL2027" s="26" t="s">
        <v>1047</v>
      </c>
      <c r="AQ2027" s="6" t="s">
        <v>544</v>
      </c>
      <c r="AX2027" s="45" t="s">
        <v>2478</v>
      </c>
      <c r="AZ2027" s="6">
        <v>0</v>
      </c>
      <c r="BA2027" s="6">
        <v>0</v>
      </c>
      <c r="BB2027" s="45">
        <v>0</v>
      </c>
      <c r="BC2027" s="6">
        <v>0</v>
      </c>
      <c r="BD2027" s="6">
        <v>0</v>
      </c>
      <c r="BF2027" s="6">
        <v>0</v>
      </c>
      <c r="BG2027" s="45">
        <v>0</v>
      </c>
      <c r="BH2027" s="45">
        <v>0</v>
      </c>
      <c r="BI2027" s="6">
        <v>0</v>
      </c>
      <c r="BJ2027" s="6">
        <v>0</v>
      </c>
      <c r="BK2027" s="6">
        <v>0</v>
      </c>
      <c r="BL2027" s="45">
        <v>0</v>
      </c>
      <c r="BM2027" s="45">
        <v>0</v>
      </c>
      <c r="BN2027" s="6">
        <v>0</v>
      </c>
      <c r="BO2027" s="6">
        <v>0</v>
      </c>
      <c r="BP2027" s="6">
        <v>0</v>
      </c>
      <c r="BQ2027" s="6">
        <v>0</v>
      </c>
      <c r="BR2027" s="45">
        <v>2</v>
      </c>
      <c r="BT2027" s="45">
        <v>0</v>
      </c>
      <c r="BU2027" s="45">
        <v>0</v>
      </c>
      <c r="BX2027" s="6">
        <v>0</v>
      </c>
      <c r="BZ2027" s="6">
        <f t="shared" si="93"/>
        <v>2</v>
      </c>
      <c r="CA2027" s="6">
        <f t="shared" si="94"/>
        <v>2</v>
      </c>
      <c r="CC2027" s="63" t="s">
        <v>21</v>
      </c>
      <c r="CD2027" s="6" t="s">
        <v>21</v>
      </c>
      <c r="CK2027" s="6" t="s">
        <v>5148</v>
      </c>
      <c r="DC2027" s="6" t="s">
        <v>4434</v>
      </c>
      <c r="DD2027" s="6" t="s">
        <v>3890</v>
      </c>
      <c r="DF2027" s="29">
        <f t="shared" si="95"/>
        <v>0</v>
      </c>
      <c r="DG2027" s="6">
        <v>1</v>
      </c>
    </row>
    <row r="2028" spans="1:111" ht="16" hidden="1" x14ac:dyDescent="0.2">
      <c r="A2028" s="6" t="s">
        <v>4053</v>
      </c>
      <c r="B2028" s="25"/>
      <c r="C2028" s="25"/>
      <c r="F2028" s="25"/>
      <c r="G2028" s="63" t="s">
        <v>3526</v>
      </c>
      <c r="H2028" s="6" t="s">
        <v>7974</v>
      </c>
      <c r="L2028" s="6" t="s">
        <v>4054</v>
      </c>
      <c r="P2028" s="6" t="s">
        <v>3532</v>
      </c>
      <c r="Q2028" s="6" t="s">
        <v>5203</v>
      </c>
      <c r="X2028" s="6">
        <v>727</v>
      </c>
      <c r="Y2028" s="6">
        <v>0</v>
      </c>
      <c r="Z2028" s="6">
        <v>0</v>
      </c>
      <c r="AA2028" s="6">
        <v>0</v>
      </c>
      <c r="AB2028" s="6">
        <f>SUM(Table2026_09_25[[#This Row],[Number of in-person visits provided in reporting year.]:[Number of video/virtual visits provided in reporting year.]])</f>
        <v>0</v>
      </c>
      <c r="AC2028" s="6" t="s">
        <v>8469</v>
      </c>
      <c r="AD2028" s="6">
        <v>0</v>
      </c>
      <c r="AE2028" s="6">
        <v>0</v>
      </c>
      <c r="AG2028" s="6">
        <v>0</v>
      </c>
      <c r="AI2028" s="6" t="s">
        <v>7976</v>
      </c>
      <c r="AJ2028" s="6" t="s">
        <v>7977</v>
      </c>
      <c r="AK2028" s="6" t="s">
        <v>8483</v>
      </c>
      <c r="AL2028" s="26" t="s">
        <v>2791</v>
      </c>
      <c r="AQ2028" s="6" t="s">
        <v>1289</v>
      </c>
      <c r="AX2028" s="45" t="s">
        <v>2431</v>
      </c>
      <c r="AZ2028" s="6">
        <v>0</v>
      </c>
      <c r="BA2028" s="6">
        <v>0</v>
      </c>
      <c r="BB2028" s="45">
        <v>0</v>
      </c>
      <c r="BC2028" s="6">
        <v>0</v>
      </c>
      <c r="BD2028" s="6">
        <v>0</v>
      </c>
      <c r="BF2028" s="6">
        <v>0</v>
      </c>
      <c r="BG2028" s="45">
        <v>0</v>
      </c>
      <c r="BH2028" s="45">
        <v>0</v>
      </c>
      <c r="BI2028" s="6">
        <v>0</v>
      </c>
      <c r="BJ2028" s="6">
        <v>0</v>
      </c>
      <c r="BK2028" s="6">
        <v>0</v>
      </c>
      <c r="BL2028" s="45">
        <v>0</v>
      </c>
      <c r="BM2028" s="45">
        <v>0</v>
      </c>
      <c r="BN2028" s="6">
        <v>0</v>
      </c>
      <c r="BO2028" s="6">
        <v>0</v>
      </c>
      <c r="BP2028" s="6">
        <v>0</v>
      </c>
      <c r="BQ2028" s="6">
        <v>0</v>
      </c>
      <c r="BR2028" s="45">
        <v>0</v>
      </c>
      <c r="BT2028" s="45">
        <v>0</v>
      </c>
      <c r="BU2028" s="45">
        <v>0</v>
      </c>
      <c r="BX2028" s="6">
        <v>0</v>
      </c>
      <c r="BZ2028" s="6">
        <f t="shared" si="93"/>
        <v>0</v>
      </c>
      <c r="CA2028" s="6">
        <f t="shared" si="94"/>
        <v>0</v>
      </c>
      <c r="CC2028" s="63" t="s">
        <v>4753</v>
      </c>
      <c r="CD2028" s="6" t="s">
        <v>1861</v>
      </c>
      <c r="CK2028" s="6" t="s">
        <v>7981</v>
      </c>
      <c r="DC2028" s="6" t="s">
        <v>4434</v>
      </c>
      <c r="DD2028" s="6" t="s">
        <v>4055</v>
      </c>
      <c r="DF2028" s="29">
        <f t="shared" si="95"/>
        <v>0</v>
      </c>
      <c r="DG2028" s="6">
        <v>1</v>
      </c>
    </row>
    <row r="2029" spans="1:111" ht="16" hidden="1" x14ac:dyDescent="0.2">
      <c r="A2029" s="6" t="s">
        <v>4056</v>
      </c>
      <c r="B2029" s="25"/>
      <c r="C2029" s="25"/>
      <c r="F2029" s="25"/>
      <c r="G2029" s="63" t="s">
        <v>3526</v>
      </c>
      <c r="H2029" s="6" t="s">
        <v>4902</v>
      </c>
      <c r="L2029" s="6" t="s">
        <v>2438</v>
      </c>
      <c r="P2029" s="6" t="s">
        <v>3532</v>
      </c>
      <c r="Q2029" s="6" t="s">
        <v>5203</v>
      </c>
      <c r="X2029" s="6">
        <v>500</v>
      </c>
      <c r="Y2029" s="6">
        <v>2550</v>
      </c>
      <c r="Z2029" s="6">
        <v>2600</v>
      </c>
      <c r="AA2029" s="6">
        <v>250</v>
      </c>
      <c r="AB2029" s="6">
        <f>SUM(Table2026_09_25[[#This Row],[Number of in-person visits provided in reporting year.]:[Number of video/virtual visits provided in reporting year.]])</f>
        <v>5400</v>
      </c>
      <c r="AC2029" s="6" t="s">
        <v>8469</v>
      </c>
      <c r="AD2029" s="6">
        <v>0</v>
      </c>
      <c r="AE2029" s="6">
        <v>0</v>
      </c>
      <c r="AF2029" s="6" t="s">
        <v>4682</v>
      </c>
      <c r="AG2029" s="6">
        <v>0</v>
      </c>
      <c r="AI2029" s="6" t="s">
        <v>770</v>
      </c>
      <c r="AJ2029" s="6" t="s">
        <v>43</v>
      </c>
      <c r="AK2029" s="6" t="s">
        <v>8483</v>
      </c>
      <c r="AL2029" s="26" t="s">
        <v>267</v>
      </c>
      <c r="AQ2029" s="6" t="s">
        <v>43</v>
      </c>
      <c r="AX2029" s="45" t="s">
        <v>2431</v>
      </c>
      <c r="AZ2029" s="6">
        <v>1</v>
      </c>
      <c r="BA2029" s="6">
        <v>0</v>
      </c>
      <c r="BB2029" s="45">
        <v>0</v>
      </c>
      <c r="BC2029" s="6">
        <v>0</v>
      </c>
      <c r="BD2029" s="6">
        <v>0.9</v>
      </c>
      <c r="BF2029" s="6">
        <v>0</v>
      </c>
      <c r="BG2029" s="45">
        <v>0.6</v>
      </c>
      <c r="BH2029" s="45">
        <v>0</v>
      </c>
      <c r="BI2029" s="6">
        <v>0</v>
      </c>
      <c r="BJ2029" s="6">
        <v>0</v>
      </c>
      <c r="BK2029" s="6">
        <v>0</v>
      </c>
      <c r="BL2029" s="45">
        <v>0</v>
      </c>
      <c r="BM2029" s="45">
        <v>0</v>
      </c>
      <c r="BN2029" s="6">
        <v>0</v>
      </c>
      <c r="BO2029" s="6">
        <v>0</v>
      </c>
      <c r="BP2029" s="6">
        <v>1</v>
      </c>
      <c r="BQ2029" s="6">
        <v>0</v>
      </c>
      <c r="BR2029" s="45">
        <v>2</v>
      </c>
      <c r="BT2029" s="45">
        <v>0</v>
      </c>
      <c r="BU2029" s="45">
        <v>0</v>
      </c>
      <c r="BX2029" s="6">
        <v>0</v>
      </c>
      <c r="BZ2029" s="6">
        <f t="shared" si="93"/>
        <v>5.5</v>
      </c>
      <c r="CA2029" s="6">
        <f t="shared" si="94"/>
        <v>3.6</v>
      </c>
      <c r="CC2029" s="63" t="s">
        <v>4687</v>
      </c>
      <c r="CD2029" s="6" t="s">
        <v>21</v>
      </c>
      <c r="CK2029" s="6" t="s">
        <v>5148</v>
      </c>
      <c r="DC2029" s="6" t="s">
        <v>4434</v>
      </c>
      <c r="DD2029" s="6" t="s">
        <v>4057</v>
      </c>
      <c r="DF2029" s="29">
        <f t="shared" si="95"/>
        <v>0</v>
      </c>
      <c r="DG2029" s="6">
        <v>1</v>
      </c>
    </row>
    <row r="2030" spans="1:111" ht="16" x14ac:dyDescent="0.2">
      <c r="A2030" s="6" t="s">
        <v>4058</v>
      </c>
      <c r="B2030" s="25"/>
      <c r="C2030" s="25"/>
      <c r="F2030" s="25"/>
      <c r="G2030" s="63" t="s">
        <v>3526</v>
      </c>
      <c r="H2030" s="6" t="s">
        <v>5750</v>
      </c>
      <c r="L2030" s="6" t="s">
        <v>3255</v>
      </c>
      <c r="P2030" s="6" t="s">
        <v>3532</v>
      </c>
      <c r="Q2030" s="6" t="s">
        <v>5203</v>
      </c>
      <c r="X2030" s="6">
        <v>655</v>
      </c>
      <c r="Y2030" s="6">
        <v>4154</v>
      </c>
      <c r="Z2030" s="6">
        <v>4068</v>
      </c>
      <c r="AA2030" s="6">
        <v>1845</v>
      </c>
      <c r="AB2030" s="6">
        <f>SUM(Table2026_09_25[[#This Row],[Number of in-person visits provided in reporting year.]:[Number of video/virtual visits provided in reporting year.]])</f>
        <v>10067</v>
      </c>
      <c r="AC2030" s="6" t="s">
        <v>8469</v>
      </c>
      <c r="AD2030" s="6">
        <v>0</v>
      </c>
      <c r="AE2030" s="6">
        <v>0</v>
      </c>
      <c r="AF2030" s="6" t="s">
        <v>4682</v>
      </c>
      <c r="AG2030" s="6">
        <v>0</v>
      </c>
      <c r="AI2030" s="6" t="s">
        <v>5755</v>
      </c>
      <c r="AJ2030" s="6" t="s">
        <v>43</v>
      </c>
      <c r="AK2030" s="6" t="s">
        <v>8483</v>
      </c>
      <c r="AL2030" s="26" t="s">
        <v>112</v>
      </c>
      <c r="AQ2030" s="6" t="s">
        <v>43</v>
      </c>
      <c r="AX2030" s="45" t="s">
        <v>2431</v>
      </c>
      <c r="AZ2030" s="6">
        <v>0.77</v>
      </c>
      <c r="BA2030" s="6">
        <v>0</v>
      </c>
      <c r="BB2030" s="45">
        <v>0</v>
      </c>
      <c r="BC2030" s="6">
        <v>0</v>
      </c>
      <c r="BD2030" s="6">
        <v>1.59</v>
      </c>
      <c r="BF2030" s="6">
        <v>0</v>
      </c>
      <c r="BG2030" s="45">
        <v>1.08</v>
      </c>
      <c r="BH2030" s="45">
        <v>0</v>
      </c>
      <c r="BI2030" s="6">
        <v>0</v>
      </c>
      <c r="BJ2030" s="6">
        <v>0</v>
      </c>
      <c r="BK2030" s="6">
        <v>0</v>
      </c>
      <c r="BL2030" s="45">
        <v>0</v>
      </c>
      <c r="BM2030" s="45">
        <v>0</v>
      </c>
      <c r="BN2030" s="6">
        <v>0</v>
      </c>
      <c r="BO2030" s="6">
        <v>0</v>
      </c>
      <c r="BP2030" s="6">
        <v>0.62</v>
      </c>
      <c r="BQ2030" s="6">
        <v>0</v>
      </c>
      <c r="BR2030" s="45">
        <v>0.92</v>
      </c>
      <c r="BT2030" s="45">
        <v>0</v>
      </c>
      <c r="BU2030" s="45">
        <v>0</v>
      </c>
      <c r="BX2030" s="6">
        <v>0.66</v>
      </c>
      <c r="BZ2030" s="6">
        <f t="shared" si="93"/>
        <v>4.9800000000000004</v>
      </c>
      <c r="CA2030" s="6">
        <f t="shared" si="94"/>
        <v>3.2800000000000002</v>
      </c>
      <c r="CC2030" s="63" t="s">
        <v>4687</v>
      </c>
      <c r="CD2030" s="6" t="s">
        <v>21</v>
      </c>
      <c r="CK2030" s="6" t="s">
        <v>5148</v>
      </c>
      <c r="DC2030" s="6" t="s">
        <v>4434</v>
      </c>
      <c r="DD2030" s="6" t="s">
        <v>3231</v>
      </c>
      <c r="DF2030" s="29">
        <f t="shared" si="95"/>
        <v>1</v>
      </c>
      <c r="DG2030" s="6">
        <v>1</v>
      </c>
    </row>
    <row r="2031" spans="1:111" ht="16" hidden="1" x14ac:dyDescent="0.2">
      <c r="A2031" s="6" t="s">
        <v>4059</v>
      </c>
      <c r="B2031" s="25"/>
      <c r="C2031" s="25"/>
      <c r="F2031" s="25"/>
      <c r="G2031" s="63" t="s">
        <v>3526</v>
      </c>
      <c r="H2031" s="6" t="s">
        <v>6941</v>
      </c>
      <c r="L2031" s="6" t="s">
        <v>4060</v>
      </c>
      <c r="P2031" s="6" t="s">
        <v>3532</v>
      </c>
      <c r="Q2031" s="6" t="s">
        <v>5203</v>
      </c>
      <c r="X2031" s="6">
        <v>0</v>
      </c>
      <c r="Y2031" s="6">
        <v>3000</v>
      </c>
      <c r="Z2031" s="6">
        <v>0</v>
      </c>
      <c r="AA2031" s="6">
        <v>0</v>
      </c>
      <c r="AB2031" s="6">
        <f>SUM(Table2026_09_25[[#This Row],[Number of in-person visits provided in reporting year.]:[Number of video/virtual visits provided in reporting year.]])</f>
        <v>3000</v>
      </c>
      <c r="AC2031" s="6" t="s">
        <v>8469</v>
      </c>
      <c r="AD2031" s="6">
        <v>0</v>
      </c>
      <c r="AE2031" s="6">
        <v>0</v>
      </c>
      <c r="AF2031" s="6" t="s">
        <v>4682</v>
      </c>
      <c r="AG2031" s="6">
        <v>0</v>
      </c>
      <c r="AI2031" s="6" t="s">
        <v>6946</v>
      </c>
      <c r="AJ2031" s="6" t="s">
        <v>6947</v>
      </c>
      <c r="AK2031" s="6" t="s">
        <v>8483</v>
      </c>
      <c r="AL2031" s="26" t="s">
        <v>3598</v>
      </c>
      <c r="AQ2031" s="6" t="s">
        <v>107</v>
      </c>
      <c r="AX2031" s="45" t="s">
        <v>2431</v>
      </c>
      <c r="AZ2031" s="6">
        <v>0</v>
      </c>
      <c r="BA2031" s="6">
        <v>0</v>
      </c>
      <c r="BB2031" s="45">
        <v>0</v>
      </c>
      <c r="BC2031" s="6">
        <v>0</v>
      </c>
      <c r="BD2031" s="6">
        <v>0</v>
      </c>
      <c r="BF2031" s="6">
        <v>0</v>
      </c>
      <c r="BG2031" s="45">
        <v>0</v>
      </c>
      <c r="BH2031" s="45">
        <v>0</v>
      </c>
      <c r="BI2031" s="6">
        <v>0</v>
      </c>
      <c r="BJ2031" s="6">
        <v>0</v>
      </c>
      <c r="BK2031" s="6">
        <v>0</v>
      </c>
      <c r="BL2031" s="45">
        <v>0</v>
      </c>
      <c r="BM2031" s="45">
        <v>0</v>
      </c>
      <c r="BN2031" s="6">
        <v>0</v>
      </c>
      <c r="BO2031" s="6">
        <v>0</v>
      </c>
      <c r="BP2031" s="6">
        <v>0</v>
      </c>
      <c r="BQ2031" s="6">
        <v>0</v>
      </c>
      <c r="BR2031" s="45">
        <v>0</v>
      </c>
      <c r="BT2031" s="45">
        <v>0</v>
      </c>
      <c r="BU2031" s="45">
        <v>0</v>
      </c>
      <c r="BX2031" s="6">
        <v>7</v>
      </c>
      <c r="BY2031" s="6" t="s">
        <v>4061</v>
      </c>
      <c r="BZ2031" s="6">
        <f t="shared" si="93"/>
        <v>0</v>
      </c>
      <c r="CA2031" s="6">
        <f t="shared" si="94"/>
        <v>7</v>
      </c>
      <c r="CC2031" s="63" t="s">
        <v>4753</v>
      </c>
      <c r="CD2031" s="6" t="s">
        <v>4062</v>
      </c>
      <c r="CK2031" s="6" t="s">
        <v>5148</v>
      </c>
      <c r="DC2031" s="6" t="s">
        <v>4434</v>
      </c>
      <c r="DD2031" s="6" t="s">
        <v>3599</v>
      </c>
      <c r="DF2031" s="29">
        <f t="shared" si="95"/>
        <v>0</v>
      </c>
      <c r="DG2031" s="6">
        <v>1</v>
      </c>
    </row>
    <row r="2032" spans="1:111" ht="16" hidden="1" x14ac:dyDescent="0.2">
      <c r="A2032" s="6" t="s">
        <v>4063</v>
      </c>
      <c r="B2032" s="25"/>
      <c r="C2032" s="25"/>
      <c r="F2032" s="25"/>
      <c r="G2032" s="63" t="s">
        <v>3526</v>
      </c>
      <c r="H2032" s="6" t="s">
        <v>4726</v>
      </c>
      <c r="L2032" s="6" t="s">
        <v>679</v>
      </c>
      <c r="P2032" s="6" t="s">
        <v>3532</v>
      </c>
      <c r="Q2032" s="6" t="s">
        <v>5203</v>
      </c>
      <c r="X2032" s="6">
        <v>436</v>
      </c>
      <c r="Y2032" s="6">
        <v>1261</v>
      </c>
      <c r="Z2032" s="6">
        <v>0</v>
      </c>
      <c r="AA2032" s="6">
        <v>50</v>
      </c>
      <c r="AB2032" s="6">
        <f>SUM(Table2026_09_25[[#This Row],[Number of in-person visits provided in reporting year.]:[Number of video/virtual visits provided in reporting year.]])</f>
        <v>1311</v>
      </c>
      <c r="AC2032" s="6" t="s">
        <v>8469</v>
      </c>
      <c r="AD2032" s="6">
        <v>0</v>
      </c>
      <c r="AE2032" s="6">
        <v>0</v>
      </c>
      <c r="AF2032" s="6" t="s">
        <v>4682</v>
      </c>
      <c r="AG2032" s="6">
        <v>0</v>
      </c>
      <c r="AI2032" s="6" t="s">
        <v>1574</v>
      </c>
      <c r="AJ2032" s="6" t="s">
        <v>43</v>
      </c>
      <c r="AK2032" s="6" t="s">
        <v>8483</v>
      </c>
      <c r="AL2032" s="26" t="s">
        <v>348</v>
      </c>
      <c r="AQ2032" s="6" t="s">
        <v>43</v>
      </c>
      <c r="AX2032" s="45" t="s">
        <v>2431</v>
      </c>
      <c r="AZ2032" s="6">
        <v>0</v>
      </c>
      <c r="BA2032" s="6">
        <v>0</v>
      </c>
      <c r="BB2032" s="45">
        <v>0</v>
      </c>
      <c r="BC2032" s="6">
        <v>0</v>
      </c>
      <c r="BD2032" s="6">
        <v>0.4</v>
      </c>
      <c r="BF2032" s="6">
        <v>0</v>
      </c>
      <c r="BG2032" s="45">
        <v>0</v>
      </c>
      <c r="BH2032" s="45">
        <v>0</v>
      </c>
      <c r="BI2032" s="6">
        <v>0</v>
      </c>
      <c r="BJ2032" s="6">
        <v>0</v>
      </c>
      <c r="BK2032" s="6">
        <v>0</v>
      </c>
      <c r="BL2032" s="45">
        <v>0</v>
      </c>
      <c r="BM2032" s="45">
        <v>0</v>
      </c>
      <c r="BN2032" s="6">
        <v>0</v>
      </c>
      <c r="BO2032" s="6">
        <v>0</v>
      </c>
      <c r="BP2032" s="6">
        <v>0</v>
      </c>
      <c r="BQ2032" s="6">
        <v>0</v>
      </c>
      <c r="BR2032" s="45">
        <v>0</v>
      </c>
      <c r="BT2032" s="45">
        <v>0</v>
      </c>
      <c r="BU2032" s="45">
        <v>0</v>
      </c>
      <c r="BX2032" s="6">
        <v>2.5</v>
      </c>
      <c r="BY2032" s="6" t="s">
        <v>2887</v>
      </c>
      <c r="BZ2032" s="6">
        <f t="shared" si="93"/>
        <v>0.4</v>
      </c>
      <c r="CA2032" s="6">
        <f t="shared" si="94"/>
        <v>2.5</v>
      </c>
      <c r="CC2032" s="63" t="s">
        <v>21</v>
      </c>
      <c r="CD2032" s="6" t="s">
        <v>2382</v>
      </c>
      <c r="CK2032" s="6" t="s">
        <v>5148</v>
      </c>
      <c r="DC2032" s="6" t="s">
        <v>4434</v>
      </c>
      <c r="DD2032" s="6" t="s">
        <v>2850</v>
      </c>
      <c r="DF2032" s="29">
        <f t="shared" si="95"/>
        <v>0</v>
      </c>
      <c r="DG2032" s="6">
        <v>1</v>
      </c>
    </row>
    <row r="2033" spans="1:111" ht="16" hidden="1" x14ac:dyDescent="0.2">
      <c r="A2033" s="6" t="s">
        <v>4064</v>
      </c>
      <c r="B2033" s="25"/>
      <c r="C2033" s="25"/>
      <c r="F2033" s="25"/>
      <c r="G2033" s="63" t="s">
        <v>3526</v>
      </c>
      <c r="H2033" s="6" t="s">
        <v>746</v>
      </c>
      <c r="L2033" s="6" t="s">
        <v>4065</v>
      </c>
      <c r="P2033" s="6" t="s">
        <v>3532</v>
      </c>
      <c r="Q2033" s="6" t="s">
        <v>5203</v>
      </c>
      <c r="X2033" s="6">
        <v>359</v>
      </c>
      <c r="Y2033" s="6">
        <v>1452</v>
      </c>
      <c r="Z2033" s="6">
        <v>0</v>
      </c>
      <c r="AA2033" s="6">
        <v>1703</v>
      </c>
      <c r="AB2033" s="6">
        <f>SUM(Table2026_09_25[[#This Row],[Number of in-person visits provided in reporting year.]:[Number of video/virtual visits provided in reporting year.]])</f>
        <v>3155</v>
      </c>
      <c r="AC2033" s="6" t="s">
        <v>8469</v>
      </c>
      <c r="AD2033" s="6">
        <v>0</v>
      </c>
      <c r="AE2033" s="6">
        <v>0</v>
      </c>
      <c r="AF2033" s="6" t="s">
        <v>4682</v>
      </c>
      <c r="AG2033" s="6">
        <v>21</v>
      </c>
      <c r="AI2033" s="6" t="s">
        <v>7554</v>
      </c>
      <c r="AJ2033" s="6" t="s">
        <v>6639</v>
      </c>
      <c r="AK2033" s="6" t="s">
        <v>8483</v>
      </c>
      <c r="AL2033" s="26" t="s">
        <v>1232</v>
      </c>
      <c r="AQ2033" s="6" t="s">
        <v>63</v>
      </c>
      <c r="AX2033" s="45" t="s">
        <v>2431</v>
      </c>
      <c r="AZ2033" s="6">
        <v>0</v>
      </c>
      <c r="BA2033" s="6">
        <v>0</v>
      </c>
      <c r="BB2033" s="45">
        <v>0</v>
      </c>
      <c r="BC2033" s="6">
        <v>0</v>
      </c>
      <c r="BD2033" s="6">
        <v>0.2</v>
      </c>
      <c r="BF2033" s="6">
        <v>0</v>
      </c>
      <c r="BG2033" s="45">
        <v>0</v>
      </c>
      <c r="BH2033" s="45">
        <v>0</v>
      </c>
      <c r="BI2033" s="6">
        <v>0</v>
      </c>
      <c r="BJ2033" s="6">
        <v>0</v>
      </c>
      <c r="BK2033" s="6">
        <v>0</v>
      </c>
      <c r="BL2033" s="45">
        <v>0</v>
      </c>
      <c r="BM2033" s="45">
        <v>0</v>
      </c>
      <c r="BN2033" s="6">
        <v>0</v>
      </c>
      <c r="BO2033" s="6">
        <v>0</v>
      </c>
      <c r="BP2033" s="6">
        <v>3</v>
      </c>
      <c r="BQ2033" s="6">
        <v>0</v>
      </c>
      <c r="BR2033" s="45">
        <v>0</v>
      </c>
      <c r="BT2033" s="45">
        <v>0</v>
      </c>
      <c r="BU2033" s="45">
        <v>0</v>
      </c>
      <c r="BX2033" s="6">
        <v>1</v>
      </c>
      <c r="BY2033" s="6" t="s">
        <v>4066</v>
      </c>
      <c r="BZ2033" s="6">
        <f t="shared" si="93"/>
        <v>3.2</v>
      </c>
      <c r="CA2033" s="6">
        <f t="shared" si="94"/>
        <v>4</v>
      </c>
      <c r="CC2033" s="63" t="s">
        <v>4687</v>
      </c>
      <c r="CD2033" s="6" t="s">
        <v>4067</v>
      </c>
      <c r="CK2033" s="6" t="s">
        <v>5148</v>
      </c>
      <c r="DC2033" s="6" t="s">
        <v>4434</v>
      </c>
      <c r="DD2033" s="6" t="s">
        <v>2436</v>
      </c>
      <c r="DF2033" s="29">
        <f t="shared" si="95"/>
        <v>0</v>
      </c>
      <c r="DG2033" s="6">
        <v>1</v>
      </c>
    </row>
    <row r="2034" spans="1:111" ht="16" hidden="1" x14ac:dyDescent="0.2">
      <c r="A2034" s="6" t="s">
        <v>4068</v>
      </c>
      <c r="B2034" s="25"/>
      <c r="C2034" s="25"/>
      <c r="F2034" s="25"/>
      <c r="G2034" s="63" t="s">
        <v>3526</v>
      </c>
      <c r="H2034" s="6" t="s">
        <v>5627</v>
      </c>
      <c r="L2034" s="6" t="s">
        <v>3405</v>
      </c>
      <c r="P2034" s="6" t="s">
        <v>3532</v>
      </c>
      <c r="Q2034" s="6" t="s">
        <v>5203</v>
      </c>
      <c r="X2034" s="6">
        <v>155</v>
      </c>
      <c r="Y2034" s="6">
        <v>225</v>
      </c>
      <c r="Z2034" s="6">
        <v>14</v>
      </c>
      <c r="AA2034" s="6">
        <v>5</v>
      </c>
      <c r="AB2034" s="6">
        <f>SUM(Table2026_09_25[[#This Row],[Number of in-person visits provided in reporting year.]:[Number of video/virtual visits provided in reporting year.]])</f>
        <v>244</v>
      </c>
      <c r="AC2034" s="6" t="s">
        <v>8469</v>
      </c>
      <c r="AD2034" s="6">
        <v>0</v>
      </c>
      <c r="AE2034" s="6">
        <v>0</v>
      </c>
      <c r="AF2034" s="6" t="s">
        <v>4682</v>
      </c>
      <c r="AG2034" s="6">
        <v>0</v>
      </c>
      <c r="AI2034" s="6" t="s">
        <v>5630</v>
      </c>
      <c r="AJ2034" s="6" t="s">
        <v>43</v>
      </c>
      <c r="AK2034" s="6" t="s">
        <v>8483</v>
      </c>
      <c r="AL2034" s="26" t="s">
        <v>2830</v>
      </c>
      <c r="AQ2034" s="6" t="s">
        <v>43</v>
      </c>
      <c r="AX2034" s="45" t="s">
        <v>2431</v>
      </c>
      <c r="AZ2034" s="6">
        <v>0.1</v>
      </c>
      <c r="BA2034" s="6">
        <v>0</v>
      </c>
      <c r="BB2034" s="45">
        <v>0</v>
      </c>
      <c r="BC2034" s="6">
        <v>0</v>
      </c>
      <c r="BD2034" s="6">
        <v>1.6</v>
      </c>
      <c r="BF2034" s="6">
        <v>0</v>
      </c>
      <c r="BG2034" s="45">
        <v>0</v>
      </c>
      <c r="BH2034" s="45">
        <v>0</v>
      </c>
      <c r="BI2034" s="6">
        <v>0</v>
      </c>
      <c r="BJ2034" s="6">
        <v>0</v>
      </c>
      <c r="BK2034" s="6">
        <v>0</v>
      </c>
      <c r="BL2034" s="45">
        <v>0</v>
      </c>
      <c r="BM2034" s="45">
        <v>0</v>
      </c>
      <c r="BN2034" s="6">
        <v>0</v>
      </c>
      <c r="BO2034" s="6">
        <v>0</v>
      </c>
      <c r="BP2034" s="6">
        <v>0</v>
      </c>
      <c r="BQ2034" s="6">
        <v>0</v>
      </c>
      <c r="BR2034" s="45">
        <v>0</v>
      </c>
      <c r="BT2034" s="45">
        <v>0</v>
      </c>
      <c r="BU2034" s="45">
        <v>0</v>
      </c>
      <c r="BX2034" s="6">
        <v>0</v>
      </c>
      <c r="BZ2034" s="6">
        <f t="shared" si="93"/>
        <v>1.7000000000000002</v>
      </c>
      <c r="CA2034" s="6">
        <f t="shared" si="94"/>
        <v>0</v>
      </c>
      <c r="CC2034" s="63" t="s">
        <v>4687</v>
      </c>
      <c r="CD2034" s="6" t="s">
        <v>4069</v>
      </c>
      <c r="CK2034" s="6" t="s">
        <v>5148</v>
      </c>
      <c r="DC2034" s="6" t="s">
        <v>4434</v>
      </c>
      <c r="DD2034" s="6" t="s">
        <v>3569</v>
      </c>
      <c r="DF2034" s="29">
        <f t="shared" si="95"/>
        <v>0</v>
      </c>
      <c r="DG2034" s="6">
        <v>1</v>
      </c>
    </row>
    <row r="2035" spans="1:111" ht="16" hidden="1" x14ac:dyDescent="0.2">
      <c r="A2035" s="6" t="s">
        <v>4070</v>
      </c>
      <c r="B2035" s="25"/>
      <c r="C2035" s="25"/>
      <c r="F2035" s="25"/>
      <c r="G2035" s="63" t="s">
        <v>3526</v>
      </c>
      <c r="H2035" s="6" t="s">
        <v>5058</v>
      </c>
      <c r="L2035" s="6" t="s">
        <v>4071</v>
      </c>
      <c r="P2035" s="6" t="s">
        <v>3532</v>
      </c>
      <c r="Q2035" s="6" t="s">
        <v>5203</v>
      </c>
      <c r="X2035" s="6">
        <v>0</v>
      </c>
      <c r="Y2035" s="6">
        <v>5400</v>
      </c>
      <c r="Z2035" s="6">
        <v>0</v>
      </c>
      <c r="AA2035" s="6">
        <v>0</v>
      </c>
      <c r="AB2035" s="6">
        <f>SUM(Table2026_09_25[[#This Row],[Number of in-person visits provided in reporting year.]:[Number of video/virtual visits provided in reporting year.]])</f>
        <v>5400</v>
      </c>
      <c r="AC2035" s="6" t="s">
        <v>8469</v>
      </c>
      <c r="AD2035" s="6">
        <v>0</v>
      </c>
      <c r="AE2035" s="6">
        <v>0</v>
      </c>
      <c r="AF2035" s="6" t="s">
        <v>8032</v>
      </c>
      <c r="AG2035" s="6">
        <v>14</v>
      </c>
      <c r="AI2035" s="6" t="s">
        <v>5064</v>
      </c>
      <c r="AJ2035" s="6" t="s">
        <v>43</v>
      </c>
      <c r="AK2035" s="6" t="s">
        <v>8483</v>
      </c>
      <c r="AL2035" s="26" t="s">
        <v>5065</v>
      </c>
      <c r="AQ2035" s="6" t="s">
        <v>43</v>
      </c>
      <c r="AX2035" s="45" t="s">
        <v>2431</v>
      </c>
      <c r="AZ2035" s="6">
        <v>1</v>
      </c>
      <c r="BA2035" s="6">
        <v>0</v>
      </c>
      <c r="BB2035" s="45">
        <v>0</v>
      </c>
      <c r="BC2035" s="6">
        <v>0</v>
      </c>
      <c r="BD2035" s="6">
        <v>1.9</v>
      </c>
      <c r="BF2035" s="6">
        <v>0</v>
      </c>
      <c r="BG2035" s="45">
        <v>0</v>
      </c>
      <c r="BH2035" s="45">
        <v>0</v>
      </c>
      <c r="BI2035" s="6">
        <v>0</v>
      </c>
      <c r="BJ2035" s="6">
        <v>0</v>
      </c>
      <c r="BK2035" s="6">
        <v>0</v>
      </c>
      <c r="BL2035" s="45">
        <v>0</v>
      </c>
      <c r="BM2035" s="45">
        <v>0</v>
      </c>
      <c r="BN2035" s="6">
        <v>0</v>
      </c>
      <c r="BO2035" s="6">
        <v>0</v>
      </c>
      <c r="BP2035" s="6">
        <v>5</v>
      </c>
      <c r="BQ2035" s="6">
        <v>0</v>
      </c>
      <c r="BR2035" s="45">
        <v>0</v>
      </c>
      <c r="BT2035" s="45">
        <v>0</v>
      </c>
      <c r="BU2035" s="45">
        <v>0</v>
      </c>
      <c r="BX2035" s="6">
        <v>0</v>
      </c>
      <c r="BZ2035" s="6">
        <f t="shared" si="93"/>
        <v>7.9</v>
      </c>
      <c r="CA2035" s="6">
        <f t="shared" si="94"/>
        <v>5</v>
      </c>
      <c r="CC2035" s="63" t="s">
        <v>4753</v>
      </c>
      <c r="CD2035" s="6" t="s">
        <v>21</v>
      </c>
      <c r="CK2035" s="6" t="s">
        <v>7981</v>
      </c>
      <c r="DC2035" s="6" t="s">
        <v>4434</v>
      </c>
      <c r="DD2035" s="6" t="s">
        <v>3666</v>
      </c>
      <c r="DF2035" s="29">
        <f t="shared" si="95"/>
        <v>0</v>
      </c>
      <c r="DG2035" s="6">
        <v>1</v>
      </c>
    </row>
    <row r="2036" spans="1:111" ht="16" hidden="1" x14ac:dyDescent="0.2">
      <c r="A2036" s="6" t="s">
        <v>4072</v>
      </c>
      <c r="B2036" s="25"/>
      <c r="C2036" s="25"/>
      <c r="F2036" s="25"/>
      <c r="G2036" s="63" t="s">
        <v>3526</v>
      </c>
      <c r="H2036" s="6" t="s">
        <v>7682</v>
      </c>
      <c r="L2036" s="6" t="s">
        <v>832</v>
      </c>
      <c r="P2036" s="6" t="s">
        <v>3532</v>
      </c>
      <c r="Q2036" s="6" t="s">
        <v>5203</v>
      </c>
      <c r="X2036" s="6">
        <v>2011</v>
      </c>
      <c r="Y2036" s="6">
        <v>5923</v>
      </c>
      <c r="Z2036" s="6">
        <v>4251</v>
      </c>
      <c r="AA2036" s="6">
        <v>0</v>
      </c>
      <c r="AB2036" s="6">
        <f>SUM(Table2026_09_25[[#This Row],[Number of in-person visits provided in reporting year.]:[Number of video/virtual visits provided in reporting year.]])</f>
        <v>10174</v>
      </c>
      <c r="AC2036" s="6" t="s">
        <v>8469</v>
      </c>
      <c r="AD2036" s="6">
        <v>0</v>
      </c>
      <c r="AE2036" s="6">
        <v>0</v>
      </c>
      <c r="AF2036" s="6" t="s">
        <v>4682</v>
      </c>
      <c r="AG2036" s="6">
        <v>30.3</v>
      </c>
      <c r="AI2036" s="6" t="s">
        <v>7622</v>
      </c>
      <c r="AJ2036" s="6" t="s">
        <v>7623</v>
      </c>
      <c r="AK2036" s="6" t="s">
        <v>8483</v>
      </c>
      <c r="AL2036" s="26" t="s">
        <v>4073</v>
      </c>
      <c r="AQ2036" s="6" t="s">
        <v>63</v>
      </c>
      <c r="AX2036" s="45" t="s">
        <v>2431</v>
      </c>
      <c r="AZ2036" s="6">
        <v>0</v>
      </c>
      <c r="BA2036" s="6">
        <v>0</v>
      </c>
      <c r="BB2036" s="45">
        <v>0</v>
      </c>
      <c r="BC2036" s="6">
        <v>0</v>
      </c>
      <c r="BD2036" s="6">
        <v>3.34</v>
      </c>
      <c r="BF2036" s="6">
        <v>0</v>
      </c>
      <c r="BG2036" s="45">
        <v>2</v>
      </c>
      <c r="BH2036" s="45">
        <v>0</v>
      </c>
      <c r="BI2036" s="6">
        <v>0</v>
      </c>
      <c r="BJ2036" s="6">
        <v>0</v>
      </c>
      <c r="BK2036" s="6">
        <v>0</v>
      </c>
      <c r="BL2036" s="45">
        <v>0</v>
      </c>
      <c r="BM2036" s="45">
        <v>0</v>
      </c>
      <c r="BN2036" s="6">
        <v>0</v>
      </c>
      <c r="BO2036" s="6">
        <v>0</v>
      </c>
      <c r="BP2036" s="6">
        <v>19</v>
      </c>
      <c r="BQ2036" s="6">
        <v>0</v>
      </c>
      <c r="BR2036" s="45">
        <v>1</v>
      </c>
      <c r="BT2036" s="45">
        <v>0</v>
      </c>
      <c r="BU2036" s="45">
        <v>0</v>
      </c>
      <c r="BX2036" s="6">
        <v>0</v>
      </c>
      <c r="BY2036" s="6" t="s">
        <v>2890</v>
      </c>
      <c r="BZ2036" s="6">
        <f t="shared" si="93"/>
        <v>25.34</v>
      </c>
      <c r="CA2036" s="6">
        <f t="shared" si="94"/>
        <v>22</v>
      </c>
      <c r="CC2036" s="63" t="s">
        <v>21</v>
      </c>
      <c r="CD2036" s="6" t="s">
        <v>4074</v>
      </c>
      <c r="CK2036" s="6" t="s">
        <v>7981</v>
      </c>
      <c r="DA2036" s="6" t="s">
        <v>4075</v>
      </c>
      <c r="DC2036" s="6" t="s">
        <v>4434</v>
      </c>
      <c r="DD2036" s="6" t="s">
        <v>311</v>
      </c>
      <c r="DF2036" s="29">
        <f t="shared" si="95"/>
        <v>0</v>
      </c>
      <c r="DG2036" s="6">
        <v>1</v>
      </c>
    </row>
    <row r="2037" spans="1:111" ht="16" hidden="1" x14ac:dyDescent="0.2">
      <c r="A2037" s="6" t="s">
        <v>4076</v>
      </c>
      <c r="B2037" s="25"/>
      <c r="C2037" s="25"/>
      <c r="F2037" s="25"/>
      <c r="G2037" s="63" t="s">
        <v>3526</v>
      </c>
      <c r="H2037" s="6" t="s">
        <v>321</v>
      </c>
      <c r="L2037" s="6" t="s">
        <v>3414</v>
      </c>
      <c r="P2037" s="6" t="s">
        <v>3532</v>
      </c>
      <c r="Q2037" s="6" t="s">
        <v>5203</v>
      </c>
      <c r="X2037" s="6">
        <v>3794</v>
      </c>
      <c r="Y2037" s="6">
        <v>12173</v>
      </c>
      <c r="Z2037" s="6">
        <v>0</v>
      </c>
      <c r="AA2037" s="6">
        <v>0</v>
      </c>
      <c r="AB2037" s="6">
        <f>SUM(Table2026_09_25[[#This Row],[Number of in-person visits provided in reporting year.]:[Number of video/virtual visits provided in reporting year.]])</f>
        <v>12173</v>
      </c>
      <c r="AC2037" s="6" t="s">
        <v>8469</v>
      </c>
      <c r="AD2037" s="6">
        <v>4915</v>
      </c>
      <c r="AE2037" s="6">
        <v>0</v>
      </c>
      <c r="AG2037" s="6">
        <v>30.6</v>
      </c>
      <c r="AI2037" s="6" t="s">
        <v>6590</v>
      </c>
      <c r="AJ2037" s="6" t="s">
        <v>149</v>
      </c>
      <c r="AK2037" s="6" t="s">
        <v>8483</v>
      </c>
      <c r="AL2037" s="26" t="s">
        <v>322</v>
      </c>
      <c r="AQ2037" s="6" t="s">
        <v>63</v>
      </c>
      <c r="AX2037" s="45" t="s">
        <v>2431</v>
      </c>
      <c r="AZ2037" s="6">
        <v>4.75</v>
      </c>
      <c r="BA2037" s="6">
        <v>0</v>
      </c>
      <c r="BB2037" s="45">
        <v>0</v>
      </c>
      <c r="BC2037" s="6">
        <v>0</v>
      </c>
      <c r="BD2037" s="6">
        <v>0</v>
      </c>
      <c r="BF2037" s="6">
        <v>0</v>
      </c>
      <c r="BG2037" s="45">
        <v>0</v>
      </c>
      <c r="BH2037" s="45">
        <v>0</v>
      </c>
      <c r="BI2037" s="6">
        <v>0</v>
      </c>
      <c r="BJ2037" s="6">
        <v>0</v>
      </c>
      <c r="BK2037" s="6">
        <v>0</v>
      </c>
      <c r="BL2037" s="45">
        <v>0</v>
      </c>
      <c r="BM2037" s="45">
        <v>0</v>
      </c>
      <c r="BN2037" s="6">
        <v>0</v>
      </c>
      <c r="BO2037" s="6">
        <v>0</v>
      </c>
      <c r="BP2037" s="6">
        <v>28.3</v>
      </c>
      <c r="BQ2037" s="6">
        <v>6</v>
      </c>
      <c r="BR2037" s="45">
        <v>1.5</v>
      </c>
      <c r="BT2037" s="45">
        <v>0</v>
      </c>
      <c r="BU2037" s="45">
        <v>0</v>
      </c>
      <c r="BX2037" s="6">
        <v>0</v>
      </c>
      <c r="BZ2037" s="6">
        <f t="shared" si="93"/>
        <v>40.549999999999997</v>
      </c>
      <c r="CA2037" s="6">
        <f t="shared" si="94"/>
        <v>35.799999999999997</v>
      </c>
      <c r="CC2037" s="63" t="s">
        <v>4687</v>
      </c>
      <c r="CD2037" s="6" t="s">
        <v>21</v>
      </c>
      <c r="CK2037" s="6" t="s">
        <v>7981</v>
      </c>
      <c r="DA2037" s="6" t="s">
        <v>4077</v>
      </c>
      <c r="DC2037" s="6" t="s">
        <v>4434</v>
      </c>
      <c r="DD2037" s="6" t="s">
        <v>3412</v>
      </c>
      <c r="DF2037" s="29">
        <f t="shared" si="95"/>
        <v>0</v>
      </c>
      <c r="DG2037" s="6">
        <v>1</v>
      </c>
    </row>
    <row r="2038" spans="1:111" ht="16" hidden="1" x14ac:dyDescent="0.2">
      <c r="A2038" s="6" t="s">
        <v>4078</v>
      </c>
      <c r="B2038" s="25"/>
      <c r="C2038" s="25"/>
      <c r="F2038" s="25"/>
      <c r="G2038" s="63" t="s">
        <v>3526</v>
      </c>
      <c r="H2038" s="6" t="s">
        <v>321</v>
      </c>
      <c r="L2038" s="6" t="s">
        <v>292</v>
      </c>
      <c r="P2038" s="6" t="s">
        <v>869</v>
      </c>
      <c r="Q2038" s="6" t="s">
        <v>4773</v>
      </c>
      <c r="X2038" s="6">
        <v>107</v>
      </c>
      <c r="Y2038" s="6">
        <v>2477</v>
      </c>
      <c r="Z2038" s="6">
        <v>0</v>
      </c>
      <c r="AA2038" s="6">
        <v>0</v>
      </c>
      <c r="AB2038" s="6">
        <f>SUM(Table2026_09_25[[#This Row],[Number of in-person visits provided in reporting year.]:[Number of video/virtual visits provided in reporting year.]])</f>
        <v>2477</v>
      </c>
      <c r="AC2038" s="6" t="s">
        <v>8469</v>
      </c>
      <c r="AD2038" s="6">
        <v>45</v>
      </c>
      <c r="AE2038" s="6">
        <v>87.6</v>
      </c>
      <c r="AF2038" s="6" t="s">
        <v>4682</v>
      </c>
      <c r="AG2038" s="6">
        <v>14</v>
      </c>
      <c r="AI2038" s="6" t="s">
        <v>6590</v>
      </c>
      <c r="AJ2038" s="6" t="s">
        <v>149</v>
      </c>
      <c r="AK2038" s="6" t="s">
        <v>8483</v>
      </c>
      <c r="AL2038" s="26" t="s">
        <v>322</v>
      </c>
      <c r="AQ2038" s="6" t="s">
        <v>63</v>
      </c>
      <c r="AX2038" s="45" t="s">
        <v>2431</v>
      </c>
      <c r="AZ2038" s="6">
        <v>2</v>
      </c>
      <c r="BA2038" s="6">
        <v>0</v>
      </c>
      <c r="BB2038" s="45">
        <v>0.3</v>
      </c>
      <c r="BC2038" s="6">
        <v>0</v>
      </c>
      <c r="BD2038" s="6">
        <v>0</v>
      </c>
      <c r="BF2038" s="6">
        <v>0</v>
      </c>
      <c r="BG2038" s="45">
        <v>1.25</v>
      </c>
      <c r="BH2038" s="45">
        <v>0</v>
      </c>
      <c r="BI2038" s="6">
        <v>0</v>
      </c>
      <c r="BJ2038" s="6">
        <v>0</v>
      </c>
      <c r="BK2038" s="6">
        <v>0</v>
      </c>
      <c r="BL2038" s="45">
        <v>0.5</v>
      </c>
      <c r="BM2038" s="45">
        <v>0</v>
      </c>
      <c r="BN2038" s="6">
        <v>0</v>
      </c>
      <c r="BO2038" s="6">
        <v>0</v>
      </c>
      <c r="BP2038" s="6">
        <v>3</v>
      </c>
      <c r="BQ2038" s="6">
        <v>0</v>
      </c>
      <c r="BR2038" s="45">
        <v>2</v>
      </c>
      <c r="BT2038" s="45">
        <v>0</v>
      </c>
      <c r="BU2038" s="45">
        <v>1</v>
      </c>
      <c r="BX2038" s="6">
        <v>0</v>
      </c>
      <c r="BY2038" s="6" t="s">
        <v>4079</v>
      </c>
      <c r="BZ2038" s="6">
        <f t="shared" si="93"/>
        <v>10.050000000000001</v>
      </c>
      <c r="CA2038" s="6">
        <f t="shared" si="94"/>
        <v>8.0500000000000007</v>
      </c>
      <c r="CC2038" s="63" t="s">
        <v>4687</v>
      </c>
      <c r="CD2038" s="6" t="s">
        <v>21</v>
      </c>
      <c r="CK2038" s="6" t="s">
        <v>7981</v>
      </c>
      <c r="DC2038" s="6" t="s">
        <v>4434</v>
      </c>
      <c r="DD2038" s="6" t="s">
        <v>3412</v>
      </c>
      <c r="DF2038" s="29">
        <f t="shared" si="95"/>
        <v>0</v>
      </c>
      <c r="DG2038" s="6">
        <v>1</v>
      </c>
    </row>
    <row r="2039" spans="1:111" ht="16" hidden="1" x14ac:dyDescent="0.2">
      <c r="A2039" s="6" t="s">
        <v>4080</v>
      </c>
      <c r="B2039" s="25"/>
      <c r="C2039" s="25"/>
      <c r="F2039" s="25"/>
      <c r="G2039" s="63" t="s">
        <v>3526</v>
      </c>
      <c r="H2039" s="6" t="s">
        <v>4718</v>
      </c>
      <c r="L2039" s="6" t="s">
        <v>2893</v>
      </c>
      <c r="P2039" s="6" t="s">
        <v>869</v>
      </c>
      <c r="Q2039" s="6" t="s">
        <v>4773</v>
      </c>
      <c r="X2039" s="6">
        <v>0</v>
      </c>
      <c r="Y2039" s="6">
        <v>83</v>
      </c>
      <c r="Z2039" s="6">
        <v>1</v>
      </c>
      <c r="AA2039" s="6">
        <v>0</v>
      </c>
      <c r="AB2039" s="6">
        <f>SUM(Table2026_09_25[[#This Row],[Number of in-person visits provided in reporting year.]:[Number of video/virtual visits provided in reporting year.]])</f>
        <v>84</v>
      </c>
      <c r="AC2039" s="6" t="s">
        <v>8469</v>
      </c>
      <c r="AD2039" s="6">
        <v>0</v>
      </c>
      <c r="AE2039" s="6">
        <v>0</v>
      </c>
      <c r="AG2039" s="6">
        <v>0</v>
      </c>
      <c r="AI2039" s="6" t="s">
        <v>4719</v>
      </c>
      <c r="AJ2039" s="6" t="s">
        <v>4716</v>
      </c>
      <c r="AK2039" s="6" t="s">
        <v>8483</v>
      </c>
      <c r="AL2039" s="26" t="s">
        <v>252</v>
      </c>
      <c r="AQ2039" s="6" t="s">
        <v>43</v>
      </c>
      <c r="AX2039" s="45" t="s">
        <v>18</v>
      </c>
      <c r="AZ2039" s="6">
        <v>0</v>
      </c>
      <c r="BA2039" s="6">
        <v>0</v>
      </c>
      <c r="BB2039" s="45">
        <v>0</v>
      </c>
      <c r="BC2039" s="6">
        <v>0</v>
      </c>
      <c r="BD2039" s="6">
        <v>0</v>
      </c>
      <c r="BF2039" s="6">
        <v>0</v>
      </c>
      <c r="BG2039" s="45">
        <v>0</v>
      </c>
      <c r="BH2039" s="45">
        <v>0</v>
      </c>
      <c r="BI2039" s="6">
        <v>0</v>
      </c>
      <c r="BJ2039" s="6">
        <v>0</v>
      </c>
      <c r="BK2039" s="6">
        <v>0</v>
      </c>
      <c r="BL2039" s="45">
        <v>0</v>
      </c>
      <c r="BM2039" s="45">
        <v>0</v>
      </c>
      <c r="BN2039" s="6">
        <v>0</v>
      </c>
      <c r="BO2039" s="6">
        <v>0</v>
      </c>
      <c r="BP2039" s="6">
        <v>0</v>
      </c>
      <c r="BQ2039" s="6">
        <v>0</v>
      </c>
      <c r="BR2039" s="45">
        <v>0</v>
      </c>
      <c r="BT2039" s="45">
        <v>0</v>
      </c>
      <c r="BU2039" s="45">
        <v>0</v>
      </c>
      <c r="BX2039" s="6">
        <v>0</v>
      </c>
      <c r="BY2039" s="6" t="s">
        <v>4081</v>
      </c>
      <c r="BZ2039" s="6">
        <f t="shared" si="93"/>
        <v>0</v>
      </c>
      <c r="CA2039" s="6">
        <f t="shared" si="94"/>
        <v>0</v>
      </c>
      <c r="CC2039" s="63" t="s">
        <v>21</v>
      </c>
      <c r="CD2039" s="6" t="s">
        <v>4082</v>
      </c>
      <c r="CK2039" s="6" t="s">
        <v>5148</v>
      </c>
      <c r="DC2039" s="6" t="s">
        <v>4434</v>
      </c>
      <c r="DD2039" s="6" t="s">
        <v>699</v>
      </c>
      <c r="DF2039" s="29">
        <f t="shared" si="95"/>
        <v>0</v>
      </c>
      <c r="DG2039" s="6">
        <v>1</v>
      </c>
    </row>
    <row r="2040" spans="1:111" ht="16" x14ac:dyDescent="0.2">
      <c r="A2040" s="6" t="s">
        <v>4083</v>
      </c>
      <c r="B2040" s="25"/>
      <c r="C2040" s="25"/>
      <c r="F2040" s="25"/>
      <c r="G2040" s="63" t="s">
        <v>3526</v>
      </c>
      <c r="H2040" s="6" t="s">
        <v>5750</v>
      </c>
      <c r="L2040" s="6" t="s">
        <v>870</v>
      </c>
      <c r="P2040" s="6" t="s">
        <v>869</v>
      </c>
      <c r="Q2040" s="6" t="s">
        <v>4773</v>
      </c>
      <c r="X2040" s="6">
        <v>55</v>
      </c>
      <c r="Y2040" s="6">
        <v>1237</v>
      </c>
      <c r="Z2040" s="6">
        <v>17</v>
      </c>
      <c r="AA2040" s="6">
        <v>371</v>
      </c>
      <c r="AB2040" s="6">
        <f>SUM(Table2026_09_25[[#This Row],[Number of in-person visits provided in reporting year.]:[Number of video/virtual visits provided in reporting year.]])</f>
        <v>1625</v>
      </c>
      <c r="AC2040" s="6" t="s">
        <v>8469</v>
      </c>
      <c r="AD2040" s="6">
        <v>0</v>
      </c>
      <c r="AE2040" s="6">
        <v>0</v>
      </c>
      <c r="AF2040" s="6" t="s">
        <v>4682</v>
      </c>
      <c r="AG2040" s="6">
        <v>0</v>
      </c>
      <c r="AI2040" s="6" t="s">
        <v>5755</v>
      </c>
      <c r="AJ2040" s="6" t="s">
        <v>43</v>
      </c>
      <c r="AK2040" s="6" t="s">
        <v>8483</v>
      </c>
      <c r="AL2040" s="26" t="s">
        <v>112</v>
      </c>
      <c r="AQ2040" s="6" t="s">
        <v>43</v>
      </c>
      <c r="AX2040" s="45" t="s">
        <v>2431</v>
      </c>
      <c r="AZ2040" s="6">
        <v>0.49</v>
      </c>
      <c r="BA2040" s="6">
        <v>0</v>
      </c>
      <c r="BB2040" s="45">
        <v>0</v>
      </c>
      <c r="BC2040" s="6">
        <v>0</v>
      </c>
      <c r="BD2040" s="6">
        <v>0.59</v>
      </c>
      <c r="BF2040" s="6">
        <v>0</v>
      </c>
      <c r="BG2040" s="45">
        <v>0.32</v>
      </c>
      <c r="BH2040" s="45">
        <v>0</v>
      </c>
      <c r="BI2040" s="6">
        <v>0</v>
      </c>
      <c r="BJ2040" s="6">
        <v>0</v>
      </c>
      <c r="BK2040" s="6">
        <v>0</v>
      </c>
      <c r="BL2040" s="45">
        <v>0</v>
      </c>
      <c r="BM2040" s="45">
        <v>0.02</v>
      </c>
      <c r="BN2040" s="6">
        <v>0</v>
      </c>
      <c r="BO2040" s="6">
        <v>0</v>
      </c>
      <c r="BP2040" s="6">
        <v>0.66</v>
      </c>
      <c r="BQ2040" s="6">
        <v>0</v>
      </c>
      <c r="BR2040" s="45">
        <v>0.6</v>
      </c>
      <c r="BT2040" s="45">
        <v>0</v>
      </c>
      <c r="BU2040" s="45">
        <v>0</v>
      </c>
      <c r="BX2040" s="6">
        <v>0</v>
      </c>
      <c r="BZ2040" s="6">
        <f t="shared" si="93"/>
        <v>2.68</v>
      </c>
      <c r="CA2040" s="6">
        <f t="shared" si="94"/>
        <v>1.6</v>
      </c>
      <c r="CC2040" s="63" t="s">
        <v>4687</v>
      </c>
      <c r="CD2040" s="6" t="s">
        <v>21</v>
      </c>
      <c r="CK2040" s="6" t="s">
        <v>5148</v>
      </c>
      <c r="DC2040" s="6" t="s">
        <v>4434</v>
      </c>
      <c r="DD2040" s="6" t="s">
        <v>3231</v>
      </c>
      <c r="DF2040" s="29">
        <f t="shared" si="95"/>
        <v>1</v>
      </c>
      <c r="DG2040" s="6">
        <v>1</v>
      </c>
    </row>
    <row r="2041" spans="1:111" ht="16" hidden="1" x14ac:dyDescent="0.2">
      <c r="A2041" s="6" t="s">
        <v>4084</v>
      </c>
      <c r="B2041" s="25"/>
      <c r="C2041" s="25"/>
      <c r="F2041" s="25"/>
      <c r="G2041" s="63" t="s">
        <v>3526</v>
      </c>
      <c r="H2041" s="6" t="s">
        <v>155</v>
      </c>
      <c r="L2041" s="6" t="s">
        <v>2442</v>
      </c>
      <c r="P2041" s="6" t="s">
        <v>3533</v>
      </c>
      <c r="Q2041" s="31" t="s">
        <v>987</v>
      </c>
      <c r="X2041" s="6">
        <v>297</v>
      </c>
      <c r="Y2041" s="6">
        <v>192</v>
      </c>
      <c r="Z2041" s="6">
        <v>192</v>
      </c>
      <c r="AA2041" s="6">
        <v>547</v>
      </c>
      <c r="AB2041" s="6">
        <f>SUM(Table2026_09_25[[#This Row],[Number of in-person visits provided in reporting year.]:[Number of video/virtual visits provided in reporting year.]])</f>
        <v>931</v>
      </c>
      <c r="AC2041" s="6" t="s">
        <v>8469</v>
      </c>
      <c r="AD2041" s="6">
        <v>0</v>
      </c>
      <c r="AE2041" s="6">
        <v>0</v>
      </c>
      <c r="AG2041" s="6">
        <v>45</v>
      </c>
      <c r="AI2041" s="6" t="s">
        <v>156</v>
      </c>
      <c r="AJ2041" s="6" t="s">
        <v>328</v>
      </c>
      <c r="AK2041" s="6" t="s">
        <v>8483</v>
      </c>
      <c r="AL2041" s="26" t="s">
        <v>157</v>
      </c>
      <c r="AQ2041" s="6" t="s">
        <v>1289</v>
      </c>
      <c r="AX2041" s="45" t="s">
        <v>2431</v>
      </c>
      <c r="AZ2041" s="6">
        <v>0</v>
      </c>
      <c r="BA2041" s="6">
        <v>0</v>
      </c>
      <c r="BB2041" s="45">
        <v>0</v>
      </c>
      <c r="BC2041" s="6">
        <v>0.15</v>
      </c>
      <c r="BD2041" s="6">
        <v>0.01</v>
      </c>
      <c r="BF2041" s="6">
        <v>0</v>
      </c>
      <c r="BG2041" s="45">
        <v>0</v>
      </c>
      <c r="BH2041" s="45">
        <v>0</v>
      </c>
      <c r="BI2041" s="6">
        <v>0</v>
      </c>
      <c r="BJ2041" s="6">
        <v>0</v>
      </c>
      <c r="BK2041" s="6">
        <v>0</v>
      </c>
      <c r="BL2041" s="45">
        <v>0</v>
      </c>
      <c r="BM2041" s="45">
        <v>0</v>
      </c>
      <c r="BN2041" s="6">
        <v>0</v>
      </c>
      <c r="BO2041" s="6">
        <v>0</v>
      </c>
      <c r="BP2041" s="6">
        <v>1.5</v>
      </c>
      <c r="BQ2041" s="6">
        <v>0</v>
      </c>
      <c r="BR2041" s="45">
        <v>0</v>
      </c>
      <c r="BT2041" s="45">
        <v>0</v>
      </c>
      <c r="BU2041" s="45">
        <v>0</v>
      </c>
      <c r="BX2041" s="6">
        <v>0</v>
      </c>
      <c r="BZ2041" s="6">
        <f t="shared" si="93"/>
        <v>1.66</v>
      </c>
      <c r="CA2041" s="6">
        <f t="shared" si="94"/>
        <v>1.5</v>
      </c>
      <c r="CC2041" s="63" t="s">
        <v>4753</v>
      </c>
      <c r="CD2041" s="6" t="s">
        <v>2895</v>
      </c>
      <c r="CK2041" s="6" t="s">
        <v>5148</v>
      </c>
      <c r="DA2041" s="6" t="s">
        <v>2896</v>
      </c>
      <c r="DC2041" s="6" t="s">
        <v>4434</v>
      </c>
      <c r="DD2041" s="6" t="s">
        <v>3807</v>
      </c>
      <c r="DF2041" s="29">
        <f t="shared" si="95"/>
        <v>0</v>
      </c>
      <c r="DG2041" s="6">
        <v>1</v>
      </c>
    </row>
    <row r="2042" spans="1:111" ht="16" hidden="1" x14ac:dyDescent="0.2">
      <c r="A2042" s="6" t="s">
        <v>4085</v>
      </c>
      <c r="B2042" s="25"/>
      <c r="C2042" s="25"/>
      <c r="F2042" s="25"/>
      <c r="G2042" s="63" t="s">
        <v>3526</v>
      </c>
      <c r="H2042" s="6" t="s">
        <v>7974</v>
      </c>
      <c r="L2042" s="6" t="s">
        <v>4086</v>
      </c>
      <c r="P2042" s="6" t="s">
        <v>3533</v>
      </c>
      <c r="Q2042" s="31" t="s">
        <v>987</v>
      </c>
      <c r="X2042" s="6">
        <v>0</v>
      </c>
      <c r="Y2042" s="6">
        <v>0</v>
      </c>
      <c r="Z2042" s="6">
        <v>0</v>
      </c>
      <c r="AA2042" s="6">
        <v>0</v>
      </c>
      <c r="AB2042" s="6">
        <f>SUM(Table2026_09_25[[#This Row],[Number of in-person visits provided in reporting year.]:[Number of video/virtual visits provided in reporting year.]])</f>
        <v>0</v>
      </c>
      <c r="AC2042" s="6" t="s">
        <v>8469</v>
      </c>
      <c r="AD2042" s="6">
        <v>0</v>
      </c>
      <c r="AE2042" s="6">
        <v>0</v>
      </c>
      <c r="AG2042" s="6">
        <v>0</v>
      </c>
      <c r="AI2042" s="6" t="s">
        <v>7976</v>
      </c>
      <c r="AJ2042" s="6" t="s">
        <v>7977</v>
      </c>
      <c r="AK2042" s="6" t="s">
        <v>8483</v>
      </c>
      <c r="AL2042" s="26" t="s">
        <v>2791</v>
      </c>
      <c r="AQ2042" s="6" t="s">
        <v>1289</v>
      </c>
      <c r="AX2042" s="45" t="s">
        <v>2431</v>
      </c>
      <c r="AZ2042" s="6">
        <v>0</v>
      </c>
      <c r="BA2042" s="6">
        <v>0</v>
      </c>
      <c r="BB2042" s="45">
        <v>0</v>
      </c>
      <c r="BC2042" s="6">
        <v>0</v>
      </c>
      <c r="BD2042" s="6">
        <v>0</v>
      </c>
      <c r="BF2042" s="6">
        <v>0</v>
      </c>
      <c r="BG2042" s="45">
        <v>0</v>
      </c>
      <c r="BH2042" s="45">
        <v>0</v>
      </c>
      <c r="BI2042" s="6">
        <v>0</v>
      </c>
      <c r="BJ2042" s="6">
        <v>0</v>
      </c>
      <c r="BK2042" s="6">
        <v>0</v>
      </c>
      <c r="BL2042" s="45">
        <v>0</v>
      </c>
      <c r="BM2042" s="45">
        <v>0</v>
      </c>
      <c r="BN2042" s="6">
        <v>0</v>
      </c>
      <c r="BO2042" s="6">
        <v>0</v>
      </c>
      <c r="BP2042" s="6">
        <v>0</v>
      </c>
      <c r="BQ2042" s="6">
        <v>0</v>
      </c>
      <c r="BR2042" s="45">
        <v>0</v>
      </c>
      <c r="BT2042" s="45">
        <v>0</v>
      </c>
      <c r="BU2042" s="45">
        <v>0</v>
      </c>
      <c r="BX2042" s="6">
        <v>0</v>
      </c>
      <c r="BZ2042" s="6">
        <f t="shared" si="93"/>
        <v>0</v>
      </c>
      <c r="CA2042" s="6">
        <f t="shared" si="94"/>
        <v>0</v>
      </c>
      <c r="CC2042" s="63" t="s">
        <v>4753</v>
      </c>
      <c r="CD2042" s="6" t="s">
        <v>4087</v>
      </c>
      <c r="CK2042" s="6" t="s">
        <v>5148</v>
      </c>
      <c r="DC2042" s="6" t="s">
        <v>4434</v>
      </c>
      <c r="DD2042" s="6" t="s">
        <v>4055</v>
      </c>
      <c r="DF2042" s="29">
        <f t="shared" si="95"/>
        <v>0</v>
      </c>
      <c r="DG2042" s="6">
        <v>1</v>
      </c>
    </row>
    <row r="2043" spans="1:111" ht="16" x14ac:dyDescent="0.2">
      <c r="A2043" s="6" t="s">
        <v>4088</v>
      </c>
      <c r="B2043" s="25"/>
      <c r="C2043" s="25"/>
      <c r="F2043" s="25"/>
      <c r="G2043" s="63" t="s">
        <v>3526</v>
      </c>
      <c r="H2043" s="6" t="s">
        <v>5750</v>
      </c>
      <c r="L2043" s="6" t="s">
        <v>3261</v>
      </c>
      <c r="P2043" s="6" t="s">
        <v>3533</v>
      </c>
      <c r="Q2043" s="31" t="s">
        <v>987</v>
      </c>
      <c r="X2043" s="6">
        <v>136</v>
      </c>
      <c r="Y2043" s="6">
        <v>89</v>
      </c>
      <c r="Z2043" s="6">
        <v>0</v>
      </c>
      <c r="AA2043" s="6">
        <v>166</v>
      </c>
      <c r="AB2043" s="6">
        <f>SUM(Table2026_09_25[[#This Row],[Number of in-person visits provided in reporting year.]:[Number of video/virtual visits provided in reporting year.]])</f>
        <v>255</v>
      </c>
      <c r="AC2043" s="6" t="s">
        <v>8469</v>
      </c>
      <c r="AD2043" s="6">
        <v>0</v>
      </c>
      <c r="AE2043" s="6">
        <v>0</v>
      </c>
      <c r="AG2043" s="6">
        <v>0</v>
      </c>
      <c r="AI2043" s="6" t="s">
        <v>5755</v>
      </c>
      <c r="AJ2043" s="6" t="s">
        <v>43</v>
      </c>
      <c r="AK2043" s="6" t="s">
        <v>8483</v>
      </c>
      <c r="AL2043" s="26" t="s">
        <v>112</v>
      </c>
      <c r="AQ2043" s="6" t="s">
        <v>43</v>
      </c>
      <c r="AX2043" s="45" t="s">
        <v>2431</v>
      </c>
      <c r="AZ2043" s="6">
        <v>0</v>
      </c>
      <c r="BA2043" s="6">
        <v>0</v>
      </c>
      <c r="BB2043" s="45">
        <v>0</v>
      </c>
      <c r="BC2043" s="6">
        <v>0</v>
      </c>
      <c r="BD2043" s="6">
        <v>0</v>
      </c>
      <c r="BF2043" s="6">
        <v>0</v>
      </c>
      <c r="BG2043" s="45">
        <v>0</v>
      </c>
      <c r="BH2043" s="45">
        <v>0</v>
      </c>
      <c r="BI2043" s="6">
        <v>0</v>
      </c>
      <c r="BJ2043" s="6">
        <v>0</v>
      </c>
      <c r="BK2043" s="6">
        <v>0</v>
      </c>
      <c r="BL2043" s="45">
        <v>0</v>
      </c>
      <c r="BM2043" s="45">
        <v>0</v>
      </c>
      <c r="BN2043" s="6">
        <v>0</v>
      </c>
      <c r="BO2043" s="6">
        <v>0</v>
      </c>
      <c r="BP2043" s="6">
        <v>0</v>
      </c>
      <c r="BQ2043" s="6">
        <v>0</v>
      </c>
      <c r="BR2043" s="45">
        <v>0</v>
      </c>
      <c r="BT2043" s="45">
        <v>0</v>
      </c>
      <c r="BU2043" s="45">
        <v>0</v>
      </c>
      <c r="BX2043" s="6">
        <v>0</v>
      </c>
      <c r="BZ2043" s="6">
        <f t="shared" si="93"/>
        <v>0</v>
      </c>
      <c r="CA2043" s="6">
        <f t="shared" si="94"/>
        <v>0</v>
      </c>
      <c r="CC2043" s="63" t="s">
        <v>4687</v>
      </c>
      <c r="CD2043" s="6" t="s">
        <v>21</v>
      </c>
      <c r="CK2043" s="6" t="s">
        <v>5148</v>
      </c>
      <c r="DC2043" s="6" t="s">
        <v>4434</v>
      </c>
      <c r="DD2043" s="6" t="s">
        <v>3231</v>
      </c>
      <c r="DF2043" s="29">
        <f t="shared" si="95"/>
        <v>1</v>
      </c>
      <c r="DG2043" s="6">
        <v>1</v>
      </c>
    </row>
    <row r="2044" spans="1:111" ht="16" hidden="1" x14ac:dyDescent="0.2">
      <c r="A2044" s="6" t="s">
        <v>4089</v>
      </c>
      <c r="B2044" s="25"/>
      <c r="C2044" s="25"/>
      <c r="F2044" s="25"/>
      <c r="G2044" s="63" t="s">
        <v>3526</v>
      </c>
      <c r="H2044" s="6" t="s">
        <v>155</v>
      </c>
      <c r="L2044" s="6" t="s">
        <v>2907</v>
      </c>
      <c r="P2044" s="6" t="s">
        <v>2418</v>
      </c>
      <c r="Q2044" s="6" t="s">
        <v>4680</v>
      </c>
      <c r="X2044" s="6">
        <v>5</v>
      </c>
      <c r="Y2044" s="6">
        <v>5</v>
      </c>
      <c r="Z2044" s="6">
        <v>0</v>
      </c>
      <c r="AA2044" s="6">
        <v>0</v>
      </c>
      <c r="AB2044" s="6">
        <f>SUM(Table2026_09_25[[#This Row],[Number of in-person visits provided in reporting year.]:[Number of video/virtual visits provided in reporting year.]])</f>
        <v>5</v>
      </c>
      <c r="AC2044" s="6" t="s">
        <v>8469</v>
      </c>
      <c r="AD2044" s="6">
        <v>0</v>
      </c>
      <c r="AE2044" s="6">
        <v>0</v>
      </c>
      <c r="AG2044" s="6">
        <v>7</v>
      </c>
      <c r="AI2044" s="6" t="s">
        <v>156</v>
      </c>
      <c r="AJ2044" s="6" t="s">
        <v>328</v>
      </c>
      <c r="AK2044" s="6" t="s">
        <v>8483</v>
      </c>
      <c r="AL2044" s="26" t="s">
        <v>157</v>
      </c>
      <c r="AQ2044" s="6" t="s">
        <v>1289</v>
      </c>
      <c r="AX2044" s="45" t="s">
        <v>2431</v>
      </c>
      <c r="AZ2044" s="6">
        <v>0</v>
      </c>
      <c r="BA2044" s="6">
        <v>0</v>
      </c>
      <c r="BB2044" s="45">
        <v>0</v>
      </c>
      <c r="BC2044" s="6">
        <v>0.01</v>
      </c>
      <c r="BD2044" s="6">
        <v>0</v>
      </c>
      <c r="BF2044" s="6">
        <v>0</v>
      </c>
      <c r="BG2044" s="45">
        <v>0</v>
      </c>
      <c r="BH2044" s="45">
        <v>0</v>
      </c>
      <c r="BI2044" s="6">
        <v>0</v>
      </c>
      <c r="BJ2044" s="6">
        <v>0</v>
      </c>
      <c r="BK2044" s="6">
        <v>0</v>
      </c>
      <c r="BL2044" s="45">
        <v>0</v>
      </c>
      <c r="BM2044" s="45">
        <v>0</v>
      </c>
      <c r="BN2044" s="6">
        <v>0</v>
      </c>
      <c r="BO2044" s="6">
        <v>0</v>
      </c>
      <c r="BP2044" s="6">
        <v>0.01</v>
      </c>
      <c r="BQ2044" s="6">
        <v>0</v>
      </c>
      <c r="BR2044" s="45">
        <v>0</v>
      </c>
      <c r="BT2044" s="45">
        <v>0</v>
      </c>
      <c r="BU2044" s="45">
        <v>0</v>
      </c>
      <c r="BX2044" s="6">
        <v>0</v>
      </c>
      <c r="BZ2044" s="6">
        <f t="shared" si="93"/>
        <v>0.02</v>
      </c>
      <c r="CA2044" s="6">
        <f t="shared" si="94"/>
        <v>0.01</v>
      </c>
      <c r="CC2044" s="63" t="s">
        <v>4687</v>
      </c>
      <c r="CD2044" s="6" t="s">
        <v>21</v>
      </c>
      <c r="CK2044" s="6" t="s">
        <v>5148</v>
      </c>
      <c r="DA2044" s="6" t="s">
        <v>2939</v>
      </c>
      <c r="DC2044" s="6" t="s">
        <v>4434</v>
      </c>
      <c r="DD2044" s="6" t="s">
        <v>3807</v>
      </c>
      <c r="DF2044" s="29">
        <f t="shared" si="95"/>
        <v>0</v>
      </c>
      <c r="DG2044" s="6">
        <v>1</v>
      </c>
    </row>
    <row r="2045" spans="1:111" ht="16" hidden="1" x14ac:dyDescent="0.2">
      <c r="A2045" s="6" t="s">
        <v>4090</v>
      </c>
      <c r="B2045" s="25"/>
      <c r="C2045" s="25"/>
      <c r="F2045" s="25"/>
      <c r="G2045" s="63" t="s">
        <v>3526</v>
      </c>
      <c r="H2045" s="6" t="s">
        <v>5627</v>
      </c>
      <c r="L2045" s="6" t="s">
        <v>265</v>
      </c>
      <c r="P2045" s="6" t="s">
        <v>878</v>
      </c>
      <c r="Q2045" s="31" t="s">
        <v>987</v>
      </c>
      <c r="X2045" s="6">
        <v>424</v>
      </c>
      <c r="Y2045" s="6">
        <v>1305</v>
      </c>
      <c r="Z2045" s="6">
        <v>134</v>
      </c>
      <c r="AA2045" s="6">
        <v>55</v>
      </c>
      <c r="AB2045" s="6">
        <f>SUM(Table2026_09_25[[#This Row],[Number of in-person visits provided in reporting year.]:[Number of video/virtual visits provided in reporting year.]])</f>
        <v>1494</v>
      </c>
      <c r="AC2045" s="6" t="s">
        <v>8469</v>
      </c>
      <c r="AD2045" s="6">
        <v>0</v>
      </c>
      <c r="AE2045" s="6">
        <v>0</v>
      </c>
      <c r="AG2045" s="6">
        <v>0</v>
      </c>
      <c r="AI2045" s="6" t="s">
        <v>5630</v>
      </c>
      <c r="AJ2045" s="6" t="s">
        <v>43</v>
      </c>
      <c r="AK2045" s="6" t="s">
        <v>8483</v>
      </c>
      <c r="AL2045" s="26" t="s">
        <v>2830</v>
      </c>
      <c r="AQ2045" s="6" t="s">
        <v>43</v>
      </c>
      <c r="AX2045" s="45" t="s">
        <v>2431</v>
      </c>
      <c r="AZ2045" s="6">
        <v>0</v>
      </c>
      <c r="BA2045" s="6">
        <v>0</v>
      </c>
      <c r="BB2045" s="45">
        <v>0</v>
      </c>
      <c r="BC2045" s="6">
        <v>0.95</v>
      </c>
      <c r="BD2045" s="6">
        <v>0</v>
      </c>
      <c r="BF2045" s="6">
        <v>0</v>
      </c>
      <c r="BG2045" s="45">
        <v>0</v>
      </c>
      <c r="BH2045" s="45">
        <v>0</v>
      </c>
      <c r="BI2045" s="6">
        <v>0</v>
      </c>
      <c r="BJ2045" s="6">
        <v>0</v>
      </c>
      <c r="BK2045" s="6">
        <v>0</v>
      </c>
      <c r="BL2045" s="45">
        <v>0</v>
      </c>
      <c r="BM2045" s="45">
        <v>0</v>
      </c>
      <c r="BN2045" s="6">
        <v>0</v>
      </c>
      <c r="BO2045" s="6">
        <v>0</v>
      </c>
      <c r="BP2045" s="6">
        <v>0</v>
      </c>
      <c r="BQ2045" s="6">
        <v>0</v>
      </c>
      <c r="BR2045" s="45">
        <v>0</v>
      </c>
      <c r="BT2045" s="45">
        <v>0</v>
      </c>
      <c r="BU2045" s="45">
        <v>0</v>
      </c>
      <c r="BX2045" s="6">
        <v>0</v>
      </c>
      <c r="BZ2045" s="6">
        <f t="shared" si="93"/>
        <v>0.95</v>
      </c>
      <c r="CA2045" s="6">
        <f t="shared" si="94"/>
        <v>0</v>
      </c>
      <c r="CC2045" s="63" t="s">
        <v>4753</v>
      </c>
      <c r="CD2045" s="6" t="s">
        <v>4091</v>
      </c>
      <c r="CK2045" s="6" t="s">
        <v>5148</v>
      </c>
      <c r="DA2045" s="6" t="s">
        <v>4092</v>
      </c>
      <c r="DC2045" s="6" t="s">
        <v>4434</v>
      </c>
      <c r="DD2045" s="6" t="s">
        <v>304</v>
      </c>
      <c r="DF2045" s="29">
        <f t="shared" si="95"/>
        <v>0</v>
      </c>
      <c r="DG2045" s="6">
        <v>1</v>
      </c>
    </row>
    <row r="2046" spans="1:111" ht="16" hidden="1" x14ac:dyDescent="0.2">
      <c r="A2046" s="6" t="s">
        <v>4093</v>
      </c>
      <c r="B2046" s="25"/>
      <c r="C2046" s="25"/>
      <c r="F2046" s="25"/>
      <c r="G2046" s="63" t="s">
        <v>3526</v>
      </c>
      <c r="H2046" s="6" t="s">
        <v>5215</v>
      </c>
      <c r="L2046" s="6" t="s">
        <v>878</v>
      </c>
      <c r="P2046" s="6" t="s">
        <v>878</v>
      </c>
      <c r="Q2046" s="31" t="s">
        <v>987</v>
      </c>
      <c r="X2046" s="6">
        <v>0</v>
      </c>
      <c r="Y2046" s="6">
        <v>0</v>
      </c>
      <c r="Z2046" s="6">
        <v>0</v>
      </c>
      <c r="AA2046" s="6">
        <v>0</v>
      </c>
      <c r="AB2046" s="6">
        <f>SUM(Table2026_09_25[[#This Row],[Number of in-person visits provided in reporting year.]:[Number of video/virtual visits provided in reporting year.]])</f>
        <v>0</v>
      </c>
      <c r="AC2046" s="6" t="s">
        <v>8469</v>
      </c>
      <c r="AD2046" s="6">
        <v>0</v>
      </c>
      <c r="AE2046" s="6">
        <v>0</v>
      </c>
      <c r="AG2046" s="6">
        <v>0</v>
      </c>
      <c r="AI2046" s="6" t="s">
        <v>5223</v>
      </c>
      <c r="AJ2046" s="6" t="s">
        <v>43</v>
      </c>
      <c r="AK2046" s="6" t="s">
        <v>8483</v>
      </c>
      <c r="AL2046" s="26" t="s">
        <v>42</v>
      </c>
      <c r="AQ2046" s="6" t="s">
        <v>43</v>
      </c>
      <c r="AX2046" s="45" t="s">
        <v>2431</v>
      </c>
      <c r="AZ2046" s="6">
        <v>0</v>
      </c>
      <c r="BA2046" s="6">
        <v>0</v>
      </c>
      <c r="BB2046" s="45">
        <v>0</v>
      </c>
      <c r="BC2046" s="6">
        <v>6</v>
      </c>
      <c r="BD2046" s="6">
        <v>0</v>
      </c>
      <c r="BF2046" s="6">
        <v>0</v>
      </c>
      <c r="BG2046" s="45">
        <v>0</v>
      </c>
      <c r="BH2046" s="45">
        <v>0</v>
      </c>
      <c r="BI2046" s="6">
        <v>0</v>
      </c>
      <c r="BJ2046" s="6">
        <v>0</v>
      </c>
      <c r="BK2046" s="6">
        <v>0</v>
      </c>
      <c r="BL2046" s="45">
        <v>0</v>
      </c>
      <c r="BM2046" s="45">
        <v>0</v>
      </c>
      <c r="BN2046" s="6">
        <v>0</v>
      </c>
      <c r="BO2046" s="6">
        <v>0</v>
      </c>
      <c r="BP2046" s="6">
        <v>0</v>
      </c>
      <c r="BQ2046" s="6">
        <v>0</v>
      </c>
      <c r="BR2046" s="45">
        <v>0</v>
      </c>
      <c r="BT2046" s="45">
        <v>0</v>
      </c>
      <c r="BU2046" s="45">
        <v>0</v>
      </c>
      <c r="BX2046" s="6">
        <v>0</v>
      </c>
      <c r="BZ2046" s="6">
        <f t="shared" si="93"/>
        <v>6</v>
      </c>
      <c r="CA2046" s="6">
        <f t="shared" si="94"/>
        <v>0</v>
      </c>
      <c r="CC2046" s="63" t="s">
        <v>4687</v>
      </c>
      <c r="CD2046" s="6" t="s">
        <v>21</v>
      </c>
      <c r="CK2046" s="6" t="s">
        <v>5148</v>
      </c>
      <c r="DC2046" s="6" t="s">
        <v>4434</v>
      </c>
      <c r="DD2046" s="6" t="s">
        <v>3615</v>
      </c>
      <c r="DF2046" s="29">
        <f t="shared" si="95"/>
        <v>0</v>
      </c>
      <c r="DG2046" s="6">
        <v>1</v>
      </c>
    </row>
    <row r="2047" spans="1:111" ht="16" hidden="1" x14ac:dyDescent="0.2">
      <c r="A2047" s="6" t="s">
        <v>4094</v>
      </c>
      <c r="B2047" s="25"/>
      <c r="C2047" s="25"/>
      <c r="F2047" s="25"/>
      <c r="G2047" s="63" t="s">
        <v>3526</v>
      </c>
      <c r="H2047" s="6" t="s">
        <v>2175</v>
      </c>
      <c r="L2047" s="6" t="s">
        <v>4095</v>
      </c>
      <c r="P2047" s="6" t="s">
        <v>878</v>
      </c>
      <c r="Q2047" s="31" t="s">
        <v>987</v>
      </c>
      <c r="X2047" s="6">
        <v>0</v>
      </c>
      <c r="Y2047" s="6">
        <v>0</v>
      </c>
      <c r="Z2047" s="6">
        <v>0</v>
      </c>
      <c r="AA2047" s="6">
        <v>0</v>
      </c>
      <c r="AB2047" s="6">
        <f>SUM(Table2026_09_25[[#This Row],[Number of in-person visits provided in reporting year.]:[Number of video/virtual visits provided in reporting year.]])</f>
        <v>0</v>
      </c>
      <c r="AC2047" s="6" t="s">
        <v>8469</v>
      </c>
      <c r="AD2047" s="6">
        <v>0</v>
      </c>
      <c r="AE2047" s="6">
        <v>0</v>
      </c>
      <c r="AF2047" s="6" t="s">
        <v>25</v>
      </c>
      <c r="AG2047" s="6">
        <v>0</v>
      </c>
      <c r="AI2047" s="6" t="s">
        <v>4777</v>
      </c>
      <c r="AJ2047" s="6" t="s">
        <v>4778</v>
      </c>
      <c r="AK2047" s="6" t="s">
        <v>8483</v>
      </c>
      <c r="AL2047" s="26" t="s">
        <v>2176</v>
      </c>
      <c r="AQ2047" s="6" t="s">
        <v>107</v>
      </c>
      <c r="AX2047" s="45" t="s">
        <v>2431</v>
      </c>
      <c r="AZ2047" s="6">
        <v>0</v>
      </c>
      <c r="BA2047" s="6">
        <v>0</v>
      </c>
      <c r="BB2047" s="45">
        <v>0</v>
      </c>
      <c r="BC2047" s="6">
        <v>0.75</v>
      </c>
      <c r="BD2047" s="6">
        <v>0</v>
      </c>
      <c r="BF2047" s="6">
        <v>0</v>
      </c>
      <c r="BG2047" s="45">
        <v>0</v>
      </c>
      <c r="BH2047" s="45">
        <v>0</v>
      </c>
      <c r="BI2047" s="6">
        <v>0</v>
      </c>
      <c r="BJ2047" s="6">
        <v>0</v>
      </c>
      <c r="BK2047" s="6">
        <v>0</v>
      </c>
      <c r="BL2047" s="45">
        <v>0</v>
      </c>
      <c r="BM2047" s="45">
        <v>0</v>
      </c>
      <c r="BN2047" s="6">
        <v>0</v>
      </c>
      <c r="BO2047" s="6">
        <v>0</v>
      </c>
      <c r="BP2047" s="6">
        <v>0</v>
      </c>
      <c r="BQ2047" s="6">
        <v>0</v>
      </c>
      <c r="BR2047" s="45">
        <v>0</v>
      </c>
      <c r="BT2047" s="45">
        <v>0</v>
      </c>
      <c r="BU2047" s="45">
        <v>0</v>
      </c>
      <c r="BX2047" s="6">
        <v>0</v>
      </c>
      <c r="BZ2047" s="6">
        <f t="shared" ref="BZ2047:BZ2110" si="96">SUM(AY2047:BW2047)</f>
        <v>0.75</v>
      </c>
      <c r="CA2047" s="6">
        <f t="shared" ref="CA2047:CA2110" si="97">(SUM(BB2047))+(SUM(BE2047:BM2047))+(SUM(BO2047:BV2047))+BX2047</f>
        <v>0</v>
      </c>
      <c r="CC2047" s="63" t="s">
        <v>21</v>
      </c>
      <c r="CD2047" s="6" t="s">
        <v>21</v>
      </c>
      <c r="CK2047" s="6" t="s">
        <v>5148</v>
      </c>
      <c r="DC2047" s="6" t="s">
        <v>4434</v>
      </c>
      <c r="DD2047" s="6" t="s">
        <v>2179</v>
      </c>
      <c r="DF2047" s="29">
        <f t="shared" ref="DF2047:DF2110" si="98">SUBTOTAL(103,G2047)</f>
        <v>0</v>
      </c>
      <c r="DG2047" s="6">
        <v>1</v>
      </c>
    </row>
    <row r="2048" spans="1:111" ht="16" hidden="1" x14ac:dyDescent="0.2">
      <c r="A2048" s="6" t="s">
        <v>4096</v>
      </c>
      <c r="B2048" s="25"/>
      <c r="C2048" s="25"/>
      <c r="F2048" s="25"/>
      <c r="G2048" s="63" t="s">
        <v>3526</v>
      </c>
      <c r="H2048" s="6" t="s">
        <v>4873</v>
      </c>
      <c r="L2048" s="6" t="s">
        <v>4097</v>
      </c>
      <c r="P2048" s="6" t="s">
        <v>878</v>
      </c>
      <c r="Q2048" s="31" t="s">
        <v>987</v>
      </c>
      <c r="X2048" s="6">
        <v>1031</v>
      </c>
      <c r="Y2048" s="6">
        <v>2129</v>
      </c>
      <c r="Z2048" s="6">
        <v>0</v>
      </c>
      <c r="AA2048" s="6">
        <v>0</v>
      </c>
      <c r="AB2048" s="6">
        <f>SUM(Table2026_09_25[[#This Row],[Number of in-person visits provided in reporting year.]:[Number of video/virtual visits provided in reporting year.]])</f>
        <v>2129</v>
      </c>
      <c r="AC2048" s="6" t="s">
        <v>8469</v>
      </c>
      <c r="AD2048" s="6">
        <v>0</v>
      </c>
      <c r="AE2048" s="6">
        <v>0</v>
      </c>
      <c r="AF2048" s="6" t="s">
        <v>4682</v>
      </c>
      <c r="AG2048" s="6">
        <v>0</v>
      </c>
      <c r="AI2048" s="6" t="s">
        <v>2991</v>
      </c>
      <c r="AJ2048" s="6" t="s">
        <v>4880</v>
      </c>
      <c r="AK2048" s="6" t="s">
        <v>8483</v>
      </c>
      <c r="AL2048" s="26" t="s">
        <v>475</v>
      </c>
      <c r="AQ2048" s="6" t="s">
        <v>107</v>
      </c>
      <c r="AX2048" s="45" t="s">
        <v>2431</v>
      </c>
      <c r="AZ2048" s="6">
        <v>0</v>
      </c>
      <c r="BA2048" s="6">
        <v>0</v>
      </c>
      <c r="BB2048" s="45">
        <v>0</v>
      </c>
      <c r="BC2048" s="6">
        <v>1</v>
      </c>
      <c r="BD2048" s="6">
        <v>0</v>
      </c>
      <c r="BF2048" s="6">
        <v>1</v>
      </c>
      <c r="BG2048" s="45">
        <v>0</v>
      </c>
      <c r="BH2048" s="45">
        <v>0</v>
      </c>
      <c r="BI2048" s="6">
        <v>0</v>
      </c>
      <c r="BJ2048" s="6">
        <v>0</v>
      </c>
      <c r="BK2048" s="6">
        <v>0</v>
      </c>
      <c r="BL2048" s="45">
        <v>0</v>
      </c>
      <c r="BM2048" s="45">
        <v>0</v>
      </c>
      <c r="BN2048" s="6">
        <v>0</v>
      </c>
      <c r="BO2048" s="6">
        <v>0</v>
      </c>
      <c r="BP2048" s="6">
        <v>0</v>
      </c>
      <c r="BQ2048" s="6">
        <v>0.6</v>
      </c>
      <c r="BR2048" s="45">
        <v>0</v>
      </c>
      <c r="BT2048" s="45">
        <v>0</v>
      </c>
      <c r="BU2048" s="45">
        <v>0</v>
      </c>
      <c r="BX2048" s="6">
        <v>0</v>
      </c>
      <c r="BZ2048" s="6">
        <f t="shared" si="96"/>
        <v>2.6</v>
      </c>
      <c r="CA2048" s="6">
        <f t="shared" si="97"/>
        <v>1.6</v>
      </c>
      <c r="CC2048" s="63" t="s">
        <v>4687</v>
      </c>
      <c r="CD2048" s="6" t="s">
        <v>4098</v>
      </c>
      <c r="CK2048" s="6" t="s">
        <v>5148</v>
      </c>
      <c r="DC2048" s="6" t="s">
        <v>4434</v>
      </c>
      <c r="DD2048" s="6" t="s">
        <v>1657</v>
      </c>
      <c r="DF2048" s="29">
        <f t="shared" si="98"/>
        <v>0</v>
      </c>
      <c r="DG2048" s="6">
        <v>1</v>
      </c>
    </row>
    <row r="2049" spans="1:111" ht="16" hidden="1" x14ac:dyDescent="0.2">
      <c r="A2049" s="6" t="s">
        <v>4099</v>
      </c>
      <c r="B2049" s="25"/>
      <c r="C2049" s="25"/>
      <c r="F2049" s="25"/>
      <c r="G2049" s="63" t="s">
        <v>3526</v>
      </c>
      <c r="H2049" s="6" t="s">
        <v>61</v>
      </c>
      <c r="L2049" s="6" t="s">
        <v>878</v>
      </c>
      <c r="P2049" s="6" t="s">
        <v>878</v>
      </c>
      <c r="Q2049" s="31" t="s">
        <v>987</v>
      </c>
      <c r="X2049" s="6">
        <v>659</v>
      </c>
      <c r="Y2049" s="6">
        <v>789</v>
      </c>
      <c r="Z2049" s="6">
        <v>0</v>
      </c>
      <c r="AA2049" s="6">
        <v>0</v>
      </c>
      <c r="AB2049" s="6">
        <f>SUM(Table2026_09_25[[#This Row],[Number of in-person visits provided in reporting year.]:[Number of video/virtual visits provided in reporting year.]])</f>
        <v>789</v>
      </c>
      <c r="AC2049" s="6" t="s">
        <v>8469</v>
      </c>
      <c r="AD2049" s="6">
        <v>0</v>
      </c>
      <c r="AE2049" s="6">
        <v>0</v>
      </c>
      <c r="AF2049" s="6" t="s">
        <v>4682</v>
      </c>
      <c r="AG2049" s="6">
        <v>1</v>
      </c>
      <c r="AI2049" s="6" t="s">
        <v>5101</v>
      </c>
      <c r="AJ2049" s="6" t="s">
        <v>149</v>
      </c>
      <c r="AK2049" s="6" t="s">
        <v>8483</v>
      </c>
      <c r="AL2049" s="26" t="s">
        <v>236</v>
      </c>
      <c r="AQ2049" s="6" t="s">
        <v>63</v>
      </c>
      <c r="AX2049" s="45" t="s">
        <v>2431</v>
      </c>
      <c r="AZ2049" s="6">
        <v>0</v>
      </c>
      <c r="BA2049" s="6">
        <v>0</v>
      </c>
      <c r="BB2049" s="45">
        <v>0</v>
      </c>
      <c r="BC2049" s="6">
        <v>1.6</v>
      </c>
      <c r="BD2049" s="6">
        <v>0</v>
      </c>
      <c r="BF2049" s="6">
        <v>0</v>
      </c>
      <c r="BG2049" s="45">
        <v>0</v>
      </c>
      <c r="BH2049" s="45">
        <v>0</v>
      </c>
      <c r="BI2049" s="6">
        <v>0</v>
      </c>
      <c r="BJ2049" s="6">
        <v>0</v>
      </c>
      <c r="BK2049" s="6">
        <v>0</v>
      </c>
      <c r="BL2049" s="45">
        <v>0</v>
      </c>
      <c r="BM2049" s="45">
        <v>0</v>
      </c>
      <c r="BN2049" s="6">
        <v>0</v>
      </c>
      <c r="BO2049" s="6">
        <v>0</v>
      </c>
      <c r="BP2049" s="6">
        <v>0</v>
      </c>
      <c r="BQ2049" s="6">
        <v>0</v>
      </c>
      <c r="BR2049" s="45">
        <v>0</v>
      </c>
      <c r="BT2049" s="45">
        <v>0</v>
      </c>
      <c r="BU2049" s="45">
        <v>0</v>
      </c>
      <c r="BX2049" s="6">
        <v>0</v>
      </c>
      <c r="BZ2049" s="6">
        <f t="shared" si="96"/>
        <v>1.6</v>
      </c>
      <c r="CA2049" s="6">
        <f t="shared" si="97"/>
        <v>0</v>
      </c>
      <c r="CC2049" s="63" t="s">
        <v>4687</v>
      </c>
      <c r="CD2049" s="6" t="s">
        <v>3999</v>
      </c>
      <c r="CK2049" s="6" t="s">
        <v>5148</v>
      </c>
      <c r="DC2049" s="6" t="s">
        <v>4434</v>
      </c>
      <c r="DD2049" s="6" t="s">
        <v>2608</v>
      </c>
      <c r="DF2049" s="29">
        <f t="shared" si="98"/>
        <v>0</v>
      </c>
      <c r="DG2049" s="6">
        <v>1</v>
      </c>
    </row>
    <row r="2050" spans="1:111" ht="16" hidden="1" x14ac:dyDescent="0.2">
      <c r="A2050" s="6" t="s">
        <v>4100</v>
      </c>
      <c r="B2050" s="25"/>
      <c r="C2050" s="25"/>
      <c r="F2050" s="25"/>
      <c r="G2050" s="63" t="s">
        <v>3526</v>
      </c>
      <c r="H2050" s="6" t="s">
        <v>4873</v>
      </c>
      <c r="L2050" s="6" t="s">
        <v>3430</v>
      </c>
      <c r="P2050" s="6" t="s">
        <v>2265</v>
      </c>
      <c r="Q2050" s="31" t="s">
        <v>987</v>
      </c>
      <c r="X2050" s="6">
        <v>309</v>
      </c>
      <c r="Y2050" s="6">
        <v>1950</v>
      </c>
      <c r="Z2050" s="6">
        <v>0</v>
      </c>
      <c r="AA2050" s="6">
        <v>0</v>
      </c>
      <c r="AB2050" s="6">
        <f>SUM(Table2026_09_25[[#This Row],[Number of in-person visits provided in reporting year.]:[Number of video/virtual visits provided in reporting year.]])</f>
        <v>1950</v>
      </c>
      <c r="AC2050" s="6" t="s">
        <v>8469</v>
      </c>
      <c r="AD2050" s="6">
        <v>0</v>
      </c>
      <c r="AE2050" s="6">
        <v>0</v>
      </c>
      <c r="AG2050" s="6">
        <v>0</v>
      </c>
      <c r="AI2050" s="6" t="s">
        <v>2991</v>
      </c>
      <c r="AJ2050" s="6" t="s">
        <v>4880</v>
      </c>
      <c r="AK2050" s="6" t="s">
        <v>8483</v>
      </c>
      <c r="AL2050" s="26" t="s">
        <v>475</v>
      </c>
      <c r="AQ2050" s="6" t="s">
        <v>107</v>
      </c>
      <c r="AX2050" s="45" t="s">
        <v>2431</v>
      </c>
      <c r="AZ2050" s="6">
        <v>0</v>
      </c>
      <c r="BA2050" s="6">
        <v>0</v>
      </c>
      <c r="BB2050" s="45">
        <v>0</v>
      </c>
      <c r="BC2050" s="6">
        <v>0</v>
      </c>
      <c r="BD2050" s="6">
        <v>0</v>
      </c>
      <c r="BF2050" s="6">
        <v>0</v>
      </c>
      <c r="BG2050" s="45">
        <v>0</v>
      </c>
      <c r="BH2050" s="45">
        <v>0</v>
      </c>
      <c r="BI2050" s="6">
        <v>0</v>
      </c>
      <c r="BJ2050" s="6">
        <v>0</v>
      </c>
      <c r="BK2050" s="6">
        <v>0</v>
      </c>
      <c r="BL2050" s="45">
        <v>0</v>
      </c>
      <c r="BM2050" s="45">
        <v>0</v>
      </c>
      <c r="BN2050" s="6">
        <v>0</v>
      </c>
      <c r="BO2050" s="6">
        <v>0</v>
      </c>
      <c r="BP2050" s="6">
        <v>0</v>
      </c>
      <c r="BQ2050" s="6">
        <v>0</v>
      </c>
      <c r="BR2050" s="45">
        <v>0</v>
      </c>
      <c r="BT2050" s="45">
        <v>0</v>
      </c>
      <c r="BU2050" s="45">
        <v>0.8</v>
      </c>
      <c r="BX2050" s="6">
        <v>0</v>
      </c>
      <c r="BZ2050" s="6">
        <f t="shared" si="96"/>
        <v>0.8</v>
      </c>
      <c r="CA2050" s="6">
        <f t="shared" si="97"/>
        <v>0.8</v>
      </c>
      <c r="CC2050" s="63" t="s">
        <v>4687</v>
      </c>
      <c r="CD2050" s="6" t="s">
        <v>4101</v>
      </c>
      <c r="CK2050" s="6" t="s">
        <v>5148</v>
      </c>
      <c r="DC2050" s="6" t="s">
        <v>4434</v>
      </c>
      <c r="DD2050" s="6" t="s">
        <v>1657</v>
      </c>
      <c r="DF2050" s="29">
        <f t="shared" si="98"/>
        <v>0</v>
      </c>
      <c r="DG2050" s="6">
        <v>1</v>
      </c>
    </row>
    <row r="2051" spans="1:111" ht="16" hidden="1" x14ac:dyDescent="0.2">
      <c r="A2051" s="6" t="s">
        <v>4102</v>
      </c>
      <c r="B2051" s="25"/>
      <c r="C2051" s="25"/>
      <c r="F2051" s="25"/>
      <c r="G2051" s="63" t="s">
        <v>3526</v>
      </c>
      <c r="H2051" s="6" t="s">
        <v>6652</v>
      </c>
      <c r="L2051" s="6" t="s">
        <v>4103</v>
      </c>
      <c r="P2051" s="6" t="s">
        <v>2265</v>
      </c>
      <c r="Q2051" s="31" t="s">
        <v>987</v>
      </c>
      <c r="X2051" s="6">
        <v>0</v>
      </c>
      <c r="Y2051" s="6">
        <v>3334</v>
      </c>
      <c r="Z2051" s="6">
        <v>0</v>
      </c>
      <c r="AA2051" s="6">
        <v>0</v>
      </c>
      <c r="AB2051" s="6">
        <f>SUM(Table2026_09_25[[#This Row],[Number of in-person visits provided in reporting year.]:[Number of video/virtual visits provided in reporting year.]])</f>
        <v>3334</v>
      </c>
      <c r="AC2051" s="6" t="s">
        <v>8469</v>
      </c>
      <c r="AD2051" s="6">
        <v>0</v>
      </c>
      <c r="AE2051" s="6">
        <v>0</v>
      </c>
      <c r="AF2051" s="6" t="s">
        <v>8026</v>
      </c>
      <c r="AG2051" s="6">
        <v>1</v>
      </c>
      <c r="AI2051" s="6" t="s">
        <v>6654</v>
      </c>
      <c r="AJ2051" s="6" t="s">
        <v>6655</v>
      </c>
      <c r="AK2051" s="6" t="s">
        <v>8483</v>
      </c>
      <c r="AL2051" s="26" t="s">
        <v>2578</v>
      </c>
      <c r="AQ2051" s="6" t="s">
        <v>107</v>
      </c>
      <c r="AX2051" s="45" t="s">
        <v>2431</v>
      </c>
      <c r="AZ2051" s="6">
        <v>0</v>
      </c>
      <c r="BA2051" s="6">
        <v>0</v>
      </c>
      <c r="BB2051" s="45">
        <v>0</v>
      </c>
      <c r="BC2051" s="6">
        <v>0</v>
      </c>
      <c r="BD2051" s="6">
        <v>0</v>
      </c>
      <c r="BF2051" s="6">
        <v>0</v>
      </c>
      <c r="BG2051" s="45">
        <v>0</v>
      </c>
      <c r="BH2051" s="45">
        <v>0</v>
      </c>
      <c r="BI2051" s="6">
        <v>0</v>
      </c>
      <c r="BJ2051" s="6">
        <v>0</v>
      </c>
      <c r="BK2051" s="6">
        <v>0</v>
      </c>
      <c r="BL2051" s="45">
        <v>1</v>
      </c>
      <c r="BM2051" s="45">
        <v>0</v>
      </c>
      <c r="BN2051" s="6">
        <v>0</v>
      </c>
      <c r="BO2051" s="6">
        <v>0</v>
      </c>
      <c r="BP2051" s="6">
        <v>0</v>
      </c>
      <c r="BQ2051" s="6">
        <v>0</v>
      </c>
      <c r="BR2051" s="45">
        <v>0</v>
      </c>
      <c r="BT2051" s="45">
        <v>0</v>
      </c>
      <c r="BU2051" s="45">
        <v>0</v>
      </c>
      <c r="BX2051" s="6">
        <v>0</v>
      </c>
      <c r="BZ2051" s="6">
        <f t="shared" si="96"/>
        <v>1</v>
      </c>
      <c r="CA2051" s="6">
        <f t="shared" si="97"/>
        <v>1</v>
      </c>
      <c r="CC2051" s="63" t="s">
        <v>4687</v>
      </c>
      <c r="CD2051" s="6" t="s">
        <v>4104</v>
      </c>
      <c r="CK2051" s="6" t="s">
        <v>7981</v>
      </c>
      <c r="DA2051" s="6" t="s">
        <v>4105</v>
      </c>
      <c r="DC2051" s="6" t="s">
        <v>4434</v>
      </c>
      <c r="DD2051" s="6" t="s">
        <v>4106</v>
      </c>
      <c r="DF2051" s="29">
        <f t="shared" si="98"/>
        <v>0</v>
      </c>
      <c r="DG2051" s="6">
        <v>1</v>
      </c>
    </row>
    <row r="2052" spans="1:111" ht="16" hidden="1" x14ac:dyDescent="0.2">
      <c r="A2052" s="6" t="s">
        <v>4107</v>
      </c>
      <c r="B2052" s="25"/>
      <c r="C2052" s="25"/>
      <c r="F2052" s="25"/>
      <c r="G2052" s="63" t="s">
        <v>3526</v>
      </c>
      <c r="H2052" s="6" t="s">
        <v>5215</v>
      </c>
      <c r="L2052" s="6" t="s">
        <v>4108</v>
      </c>
      <c r="P2052" s="6" t="s">
        <v>2265</v>
      </c>
      <c r="Q2052" s="31" t="s">
        <v>987</v>
      </c>
      <c r="X2052" s="6">
        <v>601</v>
      </c>
      <c r="Y2052" s="6">
        <v>661</v>
      </c>
      <c r="Z2052" s="6">
        <v>0</v>
      </c>
      <c r="AA2052" s="6">
        <v>0</v>
      </c>
      <c r="AB2052" s="6">
        <f>SUM(Table2026_09_25[[#This Row],[Number of in-person visits provided in reporting year.]:[Number of video/virtual visits provided in reporting year.]])</f>
        <v>661</v>
      </c>
      <c r="AC2052" s="6" t="s">
        <v>8469</v>
      </c>
      <c r="AD2052" s="6">
        <v>0</v>
      </c>
      <c r="AE2052" s="6">
        <v>0</v>
      </c>
      <c r="AF2052" s="6" t="s">
        <v>8026</v>
      </c>
      <c r="AG2052" s="6">
        <v>1</v>
      </c>
      <c r="AI2052" s="6" t="s">
        <v>5223</v>
      </c>
      <c r="AJ2052" s="6" t="s">
        <v>43</v>
      </c>
      <c r="AK2052" s="6" t="s">
        <v>8483</v>
      </c>
      <c r="AL2052" s="26" t="s">
        <v>42</v>
      </c>
      <c r="AQ2052" s="6" t="s">
        <v>43</v>
      </c>
      <c r="AX2052" s="45" t="s">
        <v>2431</v>
      </c>
      <c r="AZ2052" s="6">
        <v>0</v>
      </c>
      <c r="BA2052" s="6">
        <v>0</v>
      </c>
      <c r="BB2052" s="45">
        <v>0</v>
      </c>
      <c r="BC2052" s="6">
        <v>0</v>
      </c>
      <c r="BD2052" s="6">
        <v>0</v>
      </c>
      <c r="BF2052" s="6">
        <v>0</v>
      </c>
      <c r="BG2052" s="45">
        <v>2.4</v>
      </c>
      <c r="BH2052" s="45">
        <v>1.4</v>
      </c>
      <c r="BI2052" s="6">
        <v>0</v>
      </c>
      <c r="BJ2052" s="6">
        <v>0</v>
      </c>
      <c r="BK2052" s="6">
        <v>0</v>
      </c>
      <c r="BL2052" s="45">
        <v>2.4</v>
      </c>
      <c r="BM2052" s="45">
        <v>1.4</v>
      </c>
      <c r="BN2052" s="6">
        <v>0</v>
      </c>
      <c r="BO2052" s="6">
        <v>0</v>
      </c>
      <c r="BP2052" s="6">
        <v>0</v>
      </c>
      <c r="BQ2052" s="6">
        <v>1.4</v>
      </c>
      <c r="BR2052" s="45">
        <v>0</v>
      </c>
      <c r="BT2052" s="45">
        <v>0</v>
      </c>
      <c r="BU2052" s="45">
        <v>0</v>
      </c>
      <c r="BX2052" s="6">
        <v>0</v>
      </c>
      <c r="BZ2052" s="6">
        <f t="shared" si="96"/>
        <v>9</v>
      </c>
      <c r="CA2052" s="6">
        <f t="shared" si="97"/>
        <v>9</v>
      </c>
      <c r="CC2052" s="63" t="s">
        <v>4687</v>
      </c>
      <c r="CD2052" s="6" t="s">
        <v>21</v>
      </c>
      <c r="CK2052" s="6" t="s">
        <v>5148</v>
      </c>
      <c r="DC2052" s="6" t="s">
        <v>4434</v>
      </c>
      <c r="DD2052" s="6" t="s">
        <v>3615</v>
      </c>
      <c r="DF2052" s="29">
        <f t="shared" si="98"/>
        <v>0</v>
      </c>
      <c r="DG2052" s="6">
        <v>1</v>
      </c>
    </row>
    <row r="2053" spans="1:111" ht="16" hidden="1" x14ac:dyDescent="0.2">
      <c r="A2053" s="6" t="s">
        <v>4109</v>
      </c>
      <c r="B2053" s="25"/>
      <c r="C2053" s="25"/>
      <c r="F2053" s="25"/>
      <c r="G2053" s="63" t="s">
        <v>3526</v>
      </c>
      <c r="H2053" s="6" t="s">
        <v>7325</v>
      </c>
      <c r="L2053" s="6" t="s">
        <v>4110</v>
      </c>
      <c r="P2053" s="6" t="s">
        <v>2265</v>
      </c>
      <c r="Q2053" s="31" t="s">
        <v>987</v>
      </c>
      <c r="X2053" s="6">
        <v>204</v>
      </c>
      <c r="Y2053" s="6">
        <v>2606</v>
      </c>
      <c r="Z2053" s="6">
        <v>0</v>
      </c>
      <c r="AA2053" s="6">
        <v>0</v>
      </c>
      <c r="AB2053" s="6">
        <f>SUM(Table2026_09_25[[#This Row],[Number of in-person visits provided in reporting year.]:[Number of video/virtual visits provided in reporting year.]])</f>
        <v>2606</v>
      </c>
      <c r="AC2053" s="6" t="s">
        <v>8469</v>
      </c>
      <c r="AD2053" s="6">
        <v>0</v>
      </c>
      <c r="AE2053" s="6">
        <v>0</v>
      </c>
      <c r="AF2053" s="6" t="s">
        <v>8026</v>
      </c>
      <c r="AG2053" s="6">
        <v>1</v>
      </c>
      <c r="AI2053" s="6" t="s">
        <v>7326</v>
      </c>
      <c r="AJ2053" s="6" t="s">
        <v>7327</v>
      </c>
      <c r="AK2053" s="6" t="s">
        <v>8483</v>
      </c>
      <c r="AL2053" s="26" t="s">
        <v>2746</v>
      </c>
      <c r="AQ2053" s="6" t="s">
        <v>107</v>
      </c>
      <c r="AX2053" s="45" t="s">
        <v>2431</v>
      </c>
      <c r="AZ2053" s="6">
        <v>0</v>
      </c>
      <c r="BA2053" s="6">
        <v>0</v>
      </c>
      <c r="BB2053" s="45">
        <v>0</v>
      </c>
      <c r="BC2053" s="6">
        <v>0</v>
      </c>
      <c r="BD2053" s="6">
        <v>0</v>
      </c>
      <c r="BF2053" s="6">
        <v>0</v>
      </c>
      <c r="BG2053" s="45">
        <v>0</v>
      </c>
      <c r="BH2053" s="45">
        <v>0</v>
      </c>
      <c r="BI2053" s="6">
        <v>0</v>
      </c>
      <c r="BJ2053" s="6">
        <v>0</v>
      </c>
      <c r="BK2053" s="6">
        <v>0</v>
      </c>
      <c r="BL2053" s="45">
        <v>0.5</v>
      </c>
      <c r="BM2053" s="45">
        <v>0</v>
      </c>
      <c r="BN2053" s="6">
        <v>0</v>
      </c>
      <c r="BO2053" s="6">
        <v>0</v>
      </c>
      <c r="BP2053" s="6">
        <v>0</v>
      </c>
      <c r="BQ2053" s="6">
        <v>0</v>
      </c>
      <c r="BR2053" s="45">
        <v>0</v>
      </c>
      <c r="BT2053" s="45">
        <v>0</v>
      </c>
      <c r="BU2053" s="45">
        <v>0</v>
      </c>
      <c r="BX2053" s="6">
        <v>1</v>
      </c>
      <c r="BY2053" s="6" t="s">
        <v>4111</v>
      </c>
      <c r="BZ2053" s="6">
        <f t="shared" si="96"/>
        <v>0.5</v>
      </c>
      <c r="CA2053" s="6">
        <f t="shared" si="97"/>
        <v>1.5</v>
      </c>
      <c r="CC2053" s="63" t="s">
        <v>4687</v>
      </c>
      <c r="CD2053" s="6" t="s">
        <v>4104</v>
      </c>
      <c r="CK2053" s="6" t="s">
        <v>7981</v>
      </c>
      <c r="DA2053" s="6" t="s">
        <v>4105</v>
      </c>
      <c r="DC2053" s="6" t="s">
        <v>4434</v>
      </c>
      <c r="DD2053" s="6" t="s">
        <v>4106</v>
      </c>
      <c r="DF2053" s="29">
        <f t="shared" si="98"/>
        <v>0</v>
      </c>
      <c r="DG2053" s="6">
        <v>1</v>
      </c>
    </row>
    <row r="2054" spans="1:111" ht="16" hidden="1" x14ac:dyDescent="0.2">
      <c r="A2054" s="6" t="s">
        <v>4112</v>
      </c>
      <c r="B2054" s="25"/>
      <c r="C2054" s="25"/>
      <c r="F2054" s="25"/>
      <c r="G2054" s="63" t="s">
        <v>3526</v>
      </c>
      <c r="H2054" s="6" t="s">
        <v>5701</v>
      </c>
      <c r="L2054" s="6" t="s">
        <v>3430</v>
      </c>
      <c r="P2054" s="6" t="s">
        <v>2265</v>
      </c>
      <c r="Q2054" s="31" t="s">
        <v>987</v>
      </c>
      <c r="X2054" s="6">
        <v>55</v>
      </c>
      <c r="Y2054" s="6">
        <v>220</v>
      </c>
      <c r="Z2054" s="6">
        <v>0</v>
      </c>
      <c r="AA2054" s="6">
        <v>0</v>
      </c>
      <c r="AB2054" s="6">
        <f>SUM(Table2026_09_25[[#This Row],[Number of in-person visits provided in reporting year.]:[Number of video/virtual visits provided in reporting year.]])</f>
        <v>220</v>
      </c>
      <c r="AC2054" s="6" t="s">
        <v>8469</v>
      </c>
      <c r="AD2054" s="6">
        <v>0</v>
      </c>
      <c r="AE2054" s="6">
        <v>0</v>
      </c>
      <c r="AF2054" s="6" t="s">
        <v>25</v>
      </c>
      <c r="AG2054" s="6">
        <v>3</v>
      </c>
      <c r="AI2054" s="6" t="s">
        <v>5704</v>
      </c>
      <c r="AJ2054" s="6" t="s">
        <v>512</v>
      </c>
      <c r="AK2054" s="6" t="s">
        <v>8483</v>
      </c>
      <c r="AL2054" s="26" t="s">
        <v>917</v>
      </c>
      <c r="AQ2054" s="6" t="s">
        <v>544</v>
      </c>
      <c r="AX2054" s="45" t="s">
        <v>2431</v>
      </c>
      <c r="AZ2054" s="6">
        <v>0</v>
      </c>
      <c r="BA2054" s="6">
        <v>0</v>
      </c>
      <c r="BB2054" s="45">
        <v>0</v>
      </c>
      <c r="BC2054" s="6">
        <v>0</v>
      </c>
      <c r="BD2054" s="6">
        <v>0</v>
      </c>
      <c r="BF2054" s="6">
        <v>0</v>
      </c>
      <c r="BG2054" s="45">
        <v>0</v>
      </c>
      <c r="BH2054" s="45">
        <v>0</v>
      </c>
      <c r="BI2054" s="6">
        <v>0</v>
      </c>
      <c r="BJ2054" s="6">
        <v>0</v>
      </c>
      <c r="BK2054" s="6">
        <v>0</v>
      </c>
      <c r="BL2054" s="45">
        <v>0</v>
      </c>
      <c r="BM2054" s="45">
        <v>0</v>
      </c>
      <c r="BN2054" s="6">
        <v>0</v>
      </c>
      <c r="BO2054" s="6">
        <v>0</v>
      </c>
      <c r="BP2054" s="6">
        <v>1</v>
      </c>
      <c r="BQ2054" s="6">
        <v>0</v>
      </c>
      <c r="BR2054" s="45">
        <v>0</v>
      </c>
      <c r="BT2054" s="45">
        <v>0</v>
      </c>
      <c r="BU2054" s="45">
        <v>0</v>
      </c>
      <c r="BX2054" s="6">
        <v>1</v>
      </c>
      <c r="BY2054" s="6" t="s">
        <v>4113</v>
      </c>
      <c r="BZ2054" s="6">
        <f t="shared" si="96"/>
        <v>1</v>
      </c>
      <c r="CA2054" s="6">
        <f t="shared" si="97"/>
        <v>2</v>
      </c>
      <c r="CC2054" s="63" t="s">
        <v>4687</v>
      </c>
      <c r="CD2054" s="6" t="s">
        <v>4114</v>
      </c>
      <c r="CK2054" s="6" t="s">
        <v>5148</v>
      </c>
      <c r="DC2054" s="6" t="s">
        <v>4434</v>
      </c>
      <c r="DD2054" s="6" t="s">
        <v>3856</v>
      </c>
      <c r="DF2054" s="29">
        <f t="shared" si="98"/>
        <v>0</v>
      </c>
      <c r="DG2054" s="6">
        <v>1</v>
      </c>
    </row>
    <row r="2055" spans="1:111" ht="16" hidden="1" x14ac:dyDescent="0.2">
      <c r="A2055" s="6" t="s">
        <v>4115</v>
      </c>
      <c r="B2055" s="25"/>
      <c r="C2055" s="25"/>
      <c r="F2055" s="25"/>
      <c r="G2055" s="63" t="s">
        <v>3526</v>
      </c>
      <c r="H2055" s="6" t="s">
        <v>155</v>
      </c>
      <c r="L2055" s="6" t="s">
        <v>1097</v>
      </c>
      <c r="P2055" s="6" t="s">
        <v>2265</v>
      </c>
      <c r="Q2055" s="31" t="s">
        <v>987</v>
      </c>
      <c r="X2055" s="6">
        <v>84</v>
      </c>
      <c r="Y2055" s="6">
        <v>1093</v>
      </c>
      <c r="Z2055" s="6">
        <v>2</v>
      </c>
      <c r="AA2055" s="6">
        <v>0</v>
      </c>
      <c r="AB2055" s="6">
        <f>SUM(Table2026_09_25[[#This Row],[Number of in-person visits provided in reporting year.]:[Number of video/virtual visits provided in reporting year.]])</f>
        <v>1095</v>
      </c>
      <c r="AC2055" s="6" t="s">
        <v>8469</v>
      </c>
      <c r="AD2055" s="6">
        <v>0</v>
      </c>
      <c r="AE2055" s="6">
        <v>0</v>
      </c>
      <c r="AG2055" s="6">
        <v>2</v>
      </c>
      <c r="AI2055" s="6" t="s">
        <v>156</v>
      </c>
      <c r="AJ2055" s="6" t="s">
        <v>328</v>
      </c>
      <c r="AK2055" s="6" t="s">
        <v>8483</v>
      </c>
      <c r="AL2055" s="26" t="s">
        <v>157</v>
      </c>
      <c r="AQ2055" s="6" t="s">
        <v>1289</v>
      </c>
      <c r="AX2055" s="45" t="s">
        <v>2431</v>
      </c>
      <c r="AZ2055" s="6">
        <v>0</v>
      </c>
      <c r="BA2055" s="6">
        <v>0</v>
      </c>
      <c r="BB2055" s="45">
        <v>0</v>
      </c>
      <c r="BC2055" s="6">
        <v>0</v>
      </c>
      <c r="BD2055" s="6">
        <v>0</v>
      </c>
      <c r="BF2055" s="6">
        <v>0</v>
      </c>
      <c r="BG2055" s="45">
        <v>0</v>
      </c>
      <c r="BH2055" s="45">
        <v>0</v>
      </c>
      <c r="BI2055" s="6">
        <v>0</v>
      </c>
      <c r="BJ2055" s="6">
        <v>0</v>
      </c>
      <c r="BK2055" s="6">
        <v>0</v>
      </c>
      <c r="BL2055" s="45">
        <v>0</v>
      </c>
      <c r="BM2055" s="45">
        <v>0</v>
      </c>
      <c r="BN2055" s="6">
        <v>0</v>
      </c>
      <c r="BO2055" s="6">
        <v>0</v>
      </c>
      <c r="BP2055" s="6">
        <v>0</v>
      </c>
      <c r="BQ2055" s="6">
        <v>0</v>
      </c>
      <c r="BR2055" s="45">
        <v>0</v>
      </c>
      <c r="BT2055" s="45">
        <v>0</v>
      </c>
      <c r="BU2055" s="45">
        <v>1</v>
      </c>
      <c r="BX2055" s="6">
        <v>0.2</v>
      </c>
      <c r="BY2055" s="6" t="s">
        <v>2266</v>
      </c>
      <c r="BZ2055" s="6">
        <f t="shared" si="96"/>
        <v>1</v>
      </c>
      <c r="CA2055" s="6">
        <f t="shared" si="97"/>
        <v>1.2</v>
      </c>
      <c r="CC2055" s="63" t="s">
        <v>4687</v>
      </c>
      <c r="CD2055" s="6" t="s">
        <v>2938</v>
      </c>
      <c r="CK2055" s="6" t="s">
        <v>5148</v>
      </c>
      <c r="DA2055" s="6" t="s">
        <v>2939</v>
      </c>
      <c r="DC2055" s="6" t="s">
        <v>4434</v>
      </c>
      <c r="DD2055" s="6" t="s">
        <v>3807</v>
      </c>
      <c r="DF2055" s="29">
        <f t="shared" si="98"/>
        <v>0</v>
      </c>
      <c r="DG2055" s="6">
        <v>1</v>
      </c>
    </row>
    <row r="2056" spans="1:111" ht="16" hidden="1" x14ac:dyDescent="0.2">
      <c r="A2056" s="6" t="s">
        <v>4116</v>
      </c>
      <c r="B2056" s="25"/>
      <c r="C2056" s="25"/>
      <c r="F2056" s="25"/>
      <c r="G2056" s="63" t="s">
        <v>3526</v>
      </c>
      <c r="H2056" s="6" t="s">
        <v>7605</v>
      </c>
      <c r="L2056" s="6" t="s">
        <v>4117</v>
      </c>
      <c r="P2056" s="6" t="s">
        <v>2265</v>
      </c>
      <c r="Q2056" s="31" t="s">
        <v>987</v>
      </c>
      <c r="X2056" s="6">
        <v>682</v>
      </c>
      <c r="Y2056" s="6">
        <v>794</v>
      </c>
      <c r="Z2056" s="6">
        <v>344</v>
      </c>
      <c r="AA2056" s="6">
        <v>0</v>
      </c>
      <c r="AB2056" s="6">
        <f>SUM(Table2026_09_25[[#This Row],[Number of in-person visits provided in reporting year.]:[Number of video/virtual visits provided in reporting year.]])</f>
        <v>1138</v>
      </c>
      <c r="AC2056" s="6" t="s">
        <v>8469</v>
      </c>
      <c r="AD2056" s="6">
        <v>0</v>
      </c>
      <c r="AE2056" s="6">
        <v>0</v>
      </c>
      <c r="AF2056" s="6" t="s">
        <v>4682</v>
      </c>
      <c r="AG2056" s="6">
        <v>0</v>
      </c>
      <c r="AI2056" s="6" t="s">
        <v>7608</v>
      </c>
      <c r="AJ2056" s="6" t="s">
        <v>7609</v>
      </c>
      <c r="AK2056" s="6" t="s">
        <v>8483</v>
      </c>
      <c r="AL2056" s="26" t="s">
        <v>220</v>
      </c>
      <c r="AQ2056" s="6" t="s">
        <v>43</v>
      </c>
      <c r="AX2056" s="45" t="s">
        <v>2431</v>
      </c>
      <c r="AZ2056" s="6">
        <v>0</v>
      </c>
      <c r="BA2056" s="6">
        <v>0</v>
      </c>
      <c r="BB2056" s="45">
        <v>0</v>
      </c>
      <c r="BC2056" s="6">
        <v>0</v>
      </c>
      <c r="BD2056" s="6">
        <v>0</v>
      </c>
      <c r="BF2056" s="6">
        <v>0</v>
      </c>
      <c r="BG2056" s="45">
        <v>0</v>
      </c>
      <c r="BH2056" s="45">
        <v>0</v>
      </c>
      <c r="BI2056" s="6">
        <v>0</v>
      </c>
      <c r="BJ2056" s="6">
        <v>0</v>
      </c>
      <c r="BK2056" s="6">
        <v>0</v>
      </c>
      <c r="BL2056" s="45">
        <v>0</v>
      </c>
      <c r="BM2056" s="45">
        <v>0</v>
      </c>
      <c r="BN2056" s="6">
        <v>0</v>
      </c>
      <c r="BO2056" s="6">
        <v>0</v>
      </c>
      <c r="BP2056" s="6">
        <v>4.0999999999999996</v>
      </c>
      <c r="BQ2056" s="6">
        <v>0</v>
      </c>
      <c r="BR2056" s="45">
        <v>0</v>
      </c>
      <c r="BT2056" s="45">
        <v>0</v>
      </c>
      <c r="BU2056" s="45">
        <v>0</v>
      </c>
      <c r="BX2056" s="6">
        <v>0.8</v>
      </c>
      <c r="BY2056" s="6" t="s">
        <v>4118</v>
      </c>
      <c r="BZ2056" s="6">
        <f t="shared" si="96"/>
        <v>4.0999999999999996</v>
      </c>
      <c r="CA2056" s="6">
        <f t="shared" si="97"/>
        <v>4.8999999999999995</v>
      </c>
      <c r="CC2056" s="63" t="s">
        <v>4687</v>
      </c>
      <c r="CD2056" s="6" t="s">
        <v>21</v>
      </c>
      <c r="CK2056" s="6" t="s">
        <v>5148</v>
      </c>
      <c r="DA2056" s="6" t="s">
        <v>4119</v>
      </c>
      <c r="DC2056" s="6" t="s">
        <v>4434</v>
      </c>
      <c r="DD2056" s="6" t="s">
        <v>2005</v>
      </c>
      <c r="DF2056" s="29">
        <f t="shared" si="98"/>
        <v>0</v>
      </c>
      <c r="DG2056" s="6">
        <v>1</v>
      </c>
    </row>
    <row r="2057" spans="1:111" ht="16" hidden="1" x14ac:dyDescent="0.2">
      <c r="A2057" s="6" t="s">
        <v>4120</v>
      </c>
      <c r="B2057" s="25"/>
      <c r="C2057" s="25"/>
      <c r="F2057" s="25"/>
      <c r="G2057" s="63" t="s">
        <v>3526</v>
      </c>
      <c r="H2057" s="6" t="s">
        <v>5706</v>
      </c>
      <c r="L2057" s="6" t="s">
        <v>3430</v>
      </c>
      <c r="P2057" s="6" t="s">
        <v>2265</v>
      </c>
      <c r="Q2057" s="31" t="s">
        <v>987</v>
      </c>
      <c r="X2057" s="6">
        <v>0</v>
      </c>
      <c r="Y2057" s="6">
        <v>0</v>
      </c>
      <c r="Z2057" s="6">
        <v>0</v>
      </c>
      <c r="AA2057" s="6">
        <v>0</v>
      </c>
      <c r="AB2057" s="6">
        <f>SUM(Table2026_09_25[[#This Row],[Number of in-person visits provided in reporting year.]:[Number of video/virtual visits provided in reporting year.]])</f>
        <v>0</v>
      </c>
      <c r="AC2057" s="6" t="s">
        <v>8469</v>
      </c>
      <c r="AD2057" s="6">
        <v>0</v>
      </c>
      <c r="AE2057" s="6">
        <v>0</v>
      </c>
      <c r="AG2057" s="6">
        <v>0</v>
      </c>
      <c r="AI2057" s="6" t="s">
        <v>5708</v>
      </c>
      <c r="AJ2057" s="6" t="s">
        <v>5709</v>
      </c>
      <c r="AK2057" s="6" t="s">
        <v>8483</v>
      </c>
      <c r="AL2057" s="26" t="s">
        <v>5710</v>
      </c>
      <c r="AQ2057" s="6" t="s">
        <v>544</v>
      </c>
      <c r="AX2057" s="45" t="s">
        <v>2431</v>
      </c>
      <c r="AZ2057" s="6">
        <v>0</v>
      </c>
      <c r="BA2057" s="6">
        <v>0</v>
      </c>
      <c r="BB2057" s="45">
        <v>0</v>
      </c>
      <c r="BC2057" s="6">
        <v>0</v>
      </c>
      <c r="BD2057" s="6">
        <v>0</v>
      </c>
      <c r="BF2057" s="6">
        <v>0</v>
      </c>
      <c r="BG2057" s="45">
        <v>0</v>
      </c>
      <c r="BH2057" s="45">
        <v>0</v>
      </c>
      <c r="BI2057" s="6">
        <v>0</v>
      </c>
      <c r="BJ2057" s="6">
        <v>0</v>
      </c>
      <c r="BK2057" s="6">
        <v>0</v>
      </c>
      <c r="BL2057" s="45">
        <v>0</v>
      </c>
      <c r="BM2057" s="45">
        <v>0</v>
      </c>
      <c r="BN2057" s="6">
        <v>0</v>
      </c>
      <c r="BO2057" s="6">
        <v>0</v>
      </c>
      <c r="BP2057" s="6">
        <v>0</v>
      </c>
      <c r="BQ2057" s="6">
        <v>0</v>
      </c>
      <c r="BR2057" s="45">
        <v>0</v>
      </c>
      <c r="BT2057" s="45">
        <v>0</v>
      </c>
      <c r="BU2057" s="45">
        <v>1</v>
      </c>
      <c r="BX2057" s="6">
        <v>0</v>
      </c>
      <c r="BZ2057" s="6">
        <f t="shared" si="96"/>
        <v>1</v>
      </c>
      <c r="CA2057" s="6">
        <f t="shared" si="97"/>
        <v>1</v>
      </c>
      <c r="CC2057" s="63" t="s">
        <v>4687</v>
      </c>
      <c r="CD2057" s="6" t="s">
        <v>4121</v>
      </c>
      <c r="CK2057" s="6" t="s">
        <v>5148</v>
      </c>
      <c r="DA2057" s="6" t="s">
        <v>4122</v>
      </c>
      <c r="DC2057" s="6" t="s">
        <v>4434</v>
      </c>
      <c r="DD2057" s="6" t="s">
        <v>3856</v>
      </c>
      <c r="DF2057" s="29">
        <f t="shared" si="98"/>
        <v>0</v>
      </c>
      <c r="DG2057" s="6">
        <v>1</v>
      </c>
    </row>
    <row r="2058" spans="1:111" ht="16" hidden="1" x14ac:dyDescent="0.2">
      <c r="A2058" s="6" t="s">
        <v>4123</v>
      </c>
      <c r="B2058" s="25"/>
      <c r="C2058" s="25"/>
      <c r="F2058" s="25"/>
      <c r="G2058" s="63" t="s">
        <v>3526</v>
      </c>
      <c r="H2058" s="6" t="s">
        <v>7329</v>
      </c>
      <c r="L2058" s="6" t="s">
        <v>4124</v>
      </c>
      <c r="P2058" s="6" t="s">
        <v>2265</v>
      </c>
      <c r="Q2058" s="31" t="s">
        <v>987</v>
      </c>
      <c r="X2058" s="6">
        <v>11</v>
      </c>
      <c r="Y2058" s="6">
        <v>17</v>
      </c>
      <c r="Z2058" s="6">
        <v>0</v>
      </c>
      <c r="AA2058" s="6">
        <v>0</v>
      </c>
      <c r="AB2058" s="6">
        <f>SUM(Table2026_09_25[[#This Row],[Number of in-person visits provided in reporting year.]:[Number of video/virtual visits provided in reporting year.]])</f>
        <v>17</v>
      </c>
      <c r="AC2058" s="6" t="s">
        <v>8469</v>
      </c>
      <c r="AD2058" s="6">
        <v>0</v>
      </c>
      <c r="AE2058" s="6">
        <v>0</v>
      </c>
      <c r="AF2058" s="6" t="s">
        <v>8026</v>
      </c>
      <c r="AG2058" s="6">
        <v>1</v>
      </c>
      <c r="AI2058" s="6" t="s">
        <v>7330</v>
      </c>
      <c r="AJ2058" s="6" t="s">
        <v>7331</v>
      </c>
      <c r="AK2058" s="6" t="s">
        <v>8483</v>
      </c>
      <c r="AL2058" s="26" t="s">
        <v>2738</v>
      </c>
      <c r="AQ2058" s="6" t="s">
        <v>107</v>
      </c>
      <c r="AX2058" s="45" t="s">
        <v>2431</v>
      </c>
      <c r="AZ2058" s="6">
        <v>0</v>
      </c>
      <c r="BA2058" s="6">
        <v>0</v>
      </c>
      <c r="BB2058" s="45">
        <v>0</v>
      </c>
      <c r="BC2058" s="6">
        <v>0</v>
      </c>
      <c r="BD2058" s="6">
        <v>0</v>
      </c>
      <c r="BF2058" s="6">
        <v>0</v>
      </c>
      <c r="BG2058" s="45">
        <v>0</v>
      </c>
      <c r="BH2058" s="45">
        <v>0</v>
      </c>
      <c r="BI2058" s="6">
        <v>0</v>
      </c>
      <c r="BJ2058" s="6">
        <v>0</v>
      </c>
      <c r="BK2058" s="6">
        <v>0</v>
      </c>
      <c r="BL2058" s="45">
        <v>0.5</v>
      </c>
      <c r="BM2058" s="45">
        <v>0</v>
      </c>
      <c r="BN2058" s="6">
        <v>0</v>
      </c>
      <c r="BO2058" s="6">
        <v>0</v>
      </c>
      <c r="BP2058" s="6">
        <v>0</v>
      </c>
      <c r="BQ2058" s="6">
        <v>0</v>
      </c>
      <c r="BR2058" s="45">
        <v>0</v>
      </c>
      <c r="BT2058" s="45">
        <v>0</v>
      </c>
      <c r="BU2058" s="45">
        <v>0</v>
      </c>
      <c r="BX2058" s="6">
        <v>0</v>
      </c>
      <c r="BZ2058" s="6">
        <f t="shared" si="96"/>
        <v>0.5</v>
      </c>
      <c r="CA2058" s="6">
        <f t="shared" si="97"/>
        <v>0.5</v>
      </c>
      <c r="CC2058" s="63" t="s">
        <v>4687</v>
      </c>
      <c r="CD2058" s="6" t="s">
        <v>21</v>
      </c>
      <c r="CK2058" s="6" t="s">
        <v>7981</v>
      </c>
      <c r="DA2058" s="6" t="s">
        <v>4125</v>
      </c>
      <c r="DC2058" s="6" t="s">
        <v>4434</v>
      </c>
      <c r="DD2058" s="6" t="s">
        <v>4106</v>
      </c>
      <c r="DF2058" s="29">
        <f t="shared" si="98"/>
        <v>0</v>
      </c>
      <c r="DG2058" s="6">
        <v>1</v>
      </c>
    </row>
    <row r="2059" spans="1:111" ht="16" hidden="1" x14ac:dyDescent="0.2">
      <c r="A2059" s="6" t="s">
        <v>4126</v>
      </c>
      <c r="B2059" s="25"/>
      <c r="C2059" s="25"/>
      <c r="F2059" s="25"/>
      <c r="G2059" s="63" t="s">
        <v>3526</v>
      </c>
      <c r="H2059" s="6" t="s">
        <v>5162</v>
      </c>
      <c r="L2059" s="6" t="s">
        <v>3430</v>
      </c>
      <c r="P2059" s="6" t="s">
        <v>2265</v>
      </c>
      <c r="Q2059" s="31" t="s">
        <v>987</v>
      </c>
      <c r="X2059" s="6">
        <v>0</v>
      </c>
      <c r="Y2059" s="6">
        <v>0</v>
      </c>
      <c r="Z2059" s="6">
        <v>0</v>
      </c>
      <c r="AA2059" s="6">
        <v>0</v>
      </c>
      <c r="AB2059" s="6">
        <f>SUM(Table2026_09_25[[#This Row],[Number of in-person visits provided in reporting year.]:[Number of video/virtual visits provided in reporting year.]])</f>
        <v>0</v>
      </c>
      <c r="AC2059" s="6" t="s">
        <v>8469</v>
      </c>
      <c r="AD2059" s="6">
        <v>0</v>
      </c>
      <c r="AE2059" s="6">
        <v>0</v>
      </c>
      <c r="AG2059" s="6">
        <v>0</v>
      </c>
      <c r="AI2059" s="6" t="s">
        <v>5167</v>
      </c>
      <c r="AJ2059" s="6" t="s">
        <v>512</v>
      </c>
      <c r="AK2059" s="6" t="s">
        <v>8483</v>
      </c>
      <c r="AL2059" s="26" t="s">
        <v>127</v>
      </c>
      <c r="AQ2059" s="6" t="s">
        <v>544</v>
      </c>
      <c r="AX2059" s="45" t="s">
        <v>2431</v>
      </c>
      <c r="AZ2059" s="6">
        <v>0</v>
      </c>
      <c r="BA2059" s="6">
        <v>0</v>
      </c>
      <c r="BB2059" s="45">
        <v>0</v>
      </c>
      <c r="BC2059" s="6">
        <v>0</v>
      </c>
      <c r="BD2059" s="6">
        <v>0</v>
      </c>
      <c r="BF2059" s="6">
        <v>0</v>
      </c>
      <c r="BG2059" s="45">
        <v>0</v>
      </c>
      <c r="BH2059" s="45">
        <v>0</v>
      </c>
      <c r="BI2059" s="6">
        <v>0</v>
      </c>
      <c r="BJ2059" s="6">
        <v>0</v>
      </c>
      <c r="BK2059" s="6">
        <v>0</v>
      </c>
      <c r="BL2059" s="45">
        <v>0</v>
      </c>
      <c r="BM2059" s="45">
        <v>0</v>
      </c>
      <c r="BN2059" s="6">
        <v>0</v>
      </c>
      <c r="BO2059" s="6">
        <v>0</v>
      </c>
      <c r="BP2059" s="6">
        <v>0</v>
      </c>
      <c r="BQ2059" s="6">
        <v>0</v>
      </c>
      <c r="BR2059" s="45">
        <v>0</v>
      </c>
      <c r="BT2059" s="45">
        <v>0</v>
      </c>
      <c r="BU2059" s="45">
        <v>0</v>
      </c>
      <c r="BX2059" s="6">
        <v>0.2</v>
      </c>
      <c r="BY2059" s="6" t="s">
        <v>2935</v>
      </c>
      <c r="BZ2059" s="6">
        <f t="shared" si="96"/>
        <v>0</v>
      </c>
      <c r="CA2059" s="6">
        <f t="shared" si="97"/>
        <v>0.2</v>
      </c>
      <c r="CC2059" s="63" t="s">
        <v>4687</v>
      </c>
      <c r="CD2059" s="6" t="s">
        <v>4127</v>
      </c>
      <c r="CK2059" s="6" t="s">
        <v>5148</v>
      </c>
      <c r="DA2059" s="6" t="s">
        <v>4122</v>
      </c>
      <c r="DC2059" s="6" t="s">
        <v>4434</v>
      </c>
      <c r="DD2059" s="6" t="s">
        <v>3856</v>
      </c>
      <c r="DF2059" s="29">
        <f t="shared" si="98"/>
        <v>0</v>
      </c>
      <c r="DG2059" s="6">
        <v>1</v>
      </c>
    </row>
    <row r="2060" spans="1:111" ht="16" hidden="1" x14ac:dyDescent="0.2">
      <c r="A2060" s="6" t="s">
        <v>4128</v>
      </c>
      <c r="B2060" s="25"/>
      <c r="C2060" s="25"/>
      <c r="F2060" s="25"/>
      <c r="G2060" s="63" t="s">
        <v>3526</v>
      </c>
      <c r="H2060" s="6" t="s">
        <v>5696</v>
      </c>
      <c r="L2060" s="6" t="s">
        <v>3430</v>
      </c>
      <c r="P2060" s="6" t="s">
        <v>2265</v>
      </c>
      <c r="Q2060" s="31" t="s">
        <v>987</v>
      </c>
      <c r="X2060" s="6">
        <v>59</v>
      </c>
      <c r="Y2060" s="6">
        <v>238</v>
      </c>
      <c r="Z2060" s="6">
        <v>0</v>
      </c>
      <c r="AA2060" s="6">
        <v>0</v>
      </c>
      <c r="AB2060" s="6">
        <f>SUM(Table2026_09_25[[#This Row],[Number of in-person visits provided in reporting year.]:[Number of video/virtual visits provided in reporting year.]])</f>
        <v>238</v>
      </c>
      <c r="AC2060" s="6" t="s">
        <v>8469</v>
      </c>
      <c r="AD2060" s="6">
        <v>0</v>
      </c>
      <c r="AE2060" s="6">
        <v>0</v>
      </c>
      <c r="AG2060" s="6">
        <v>3</v>
      </c>
      <c r="AI2060" s="6" t="s">
        <v>5700</v>
      </c>
      <c r="AJ2060" s="6" t="s">
        <v>512</v>
      </c>
      <c r="AK2060" s="6" t="s">
        <v>8483</v>
      </c>
      <c r="AL2060" s="26" t="s">
        <v>187</v>
      </c>
      <c r="AQ2060" s="6" t="s">
        <v>544</v>
      </c>
      <c r="AX2060" s="45" t="s">
        <v>2431</v>
      </c>
      <c r="AZ2060" s="6">
        <v>0</v>
      </c>
      <c r="BA2060" s="6">
        <v>0</v>
      </c>
      <c r="BB2060" s="45">
        <v>0</v>
      </c>
      <c r="BC2060" s="6">
        <v>0</v>
      </c>
      <c r="BD2060" s="6">
        <v>0</v>
      </c>
      <c r="BF2060" s="6">
        <v>0</v>
      </c>
      <c r="BG2060" s="45">
        <v>0</v>
      </c>
      <c r="BH2060" s="45">
        <v>0</v>
      </c>
      <c r="BI2060" s="6">
        <v>0</v>
      </c>
      <c r="BJ2060" s="6">
        <v>0</v>
      </c>
      <c r="BK2060" s="6">
        <v>0</v>
      </c>
      <c r="BL2060" s="45">
        <v>0</v>
      </c>
      <c r="BM2060" s="45">
        <v>0</v>
      </c>
      <c r="BN2060" s="6">
        <v>0</v>
      </c>
      <c r="BO2060" s="6">
        <v>0</v>
      </c>
      <c r="BP2060" s="6">
        <v>1</v>
      </c>
      <c r="BQ2060" s="6">
        <v>0</v>
      </c>
      <c r="BR2060" s="45">
        <v>0</v>
      </c>
      <c r="BT2060" s="45">
        <v>0</v>
      </c>
      <c r="BU2060" s="45">
        <v>0</v>
      </c>
      <c r="BX2060" s="6">
        <v>1</v>
      </c>
      <c r="BY2060" s="6" t="s">
        <v>2935</v>
      </c>
      <c r="BZ2060" s="6">
        <f t="shared" si="96"/>
        <v>1</v>
      </c>
      <c r="CA2060" s="6">
        <f t="shared" si="97"/>
        <v>2</v>
      </c>
      <c r="CC2060" s="63" t="s">
        <v>4687</v>
      </c>
      <c r="CD2060" s="6" t="s">
        <v>4114</v>
      </c>
      <c r="CK2060" s="6" t="s">
        <v>5148</v>
      </c>
      <c r="DC2060" s="6" t="s">
        <v>4434</v>
      </c>
      <c r="DD2060" s="6" t="s">
        <v>3856</v>
      </c>
      <c r="DF2060" s="29">
        <f t="shared" si="98"/>
        <v>0</v>
      </c>
      <c r="DG2060" s="6">
        <v>1</v>
      </c>
    </row>
    <row r="2061" spans="1:111" ht="16" hidden="1" x14ac:dyDescent="0.2">
      <c r="A2061" s="6" t="s">
        <v>4129</v>
      </c>
      <c r="B2061" s="25"/>
      <c r="C2061" s="25"/>
      <c r="F2061" s="25"/>
      <c r="G2061" s="63" t="s">
        <v>3526</v>
      </c>
      <c r="H2061" s="6" t="s">
        <v>8261</v>
      </c>
      <c r="L2061" s="6" t="s">
        <v>4117</v>
      </c>
      <c r="P2061" s="6" t="s">
        <v>2265</v>
      </c>
      <c r="Q2061" s="31" t="s">
        <v>987</v>
      </c>
      <c r="X2061" s="6">
        <v>111</v>
      </c>
      <c r="Y2061" s="6">
        <v>116</v>
      </c>
      <c r="Z2061" s="6">
        <v>0</v>
      </c>
      <c r="AA2061" s="6">
        <v>0</v>
      </c>
      <c r="AB2061" s="6">
        <f>SUM(Table2026_09_25[[#This Row],[Number of in-person visits provided in reporting year.]:[Number of video/virtual visits provided in reporting year.]])</f>
        <v>116</v>
      </c>
      <c r="AC2061" s="6" t="s">
        <v>8469</v>
      </c>
      <c r="AD2061" s="6">
        <v>0</v>
      </c>
      <c r="AE2061" s="6">
        <v>0</v>
      </c>
      <c r="AF2061" s="6" t="s">
        <v>4682</v>
      </c>
      <c r="AG2061" s="6">
        <v>0</v>
      </c>
      <c r="AI2061" s="6" t="s">
        <v>4130</v>
      </c>
      <c r="AJ2061" s="6" t="s">
        <v>43</v>
      </c>
      <c r="AK2061" s="6" t="s">
        <v>8483</v>
      </c>
      <c r="AL2061" s="26" t="s">
        <v>4131</v>
      </c>
      <c r="AQ2061" s="6" t="s">
        <v>43</v>
      </c>
      <c r="AX2061" s="45" t="s">
        <v>2431</v>
      </c>
      <c r="AZ2061" s="6">
        <v>0</v>
      </c>
      <c r="BA2061" s="6">
        <v>0</v>
      </c>
      <c r="BB2061" s="45">
        <v>0</v>
      </c>
      <c r="BC2061" s="6">
        <v>0</v>
      </c>
      <c r="BD2061" s="6">
        <v>0</v>
      </c>
      <c r="BF2061" s="6">
        <v>0</v>
      </c>
      <c r="BG2061" s="45">
        <v>0</v>
      </c>
      <c r="BH2061" s="45">
        <v>0</v>
      </c>
      <c r="BI2061" s="6">
        <v>0</v>
      </c>
      <c r="BJ2061" s="6">
        <v>0</v>
      </c>
      <c r="BK2061" s="6">
        <v>0</v>
      </c>
      <c r="BL2061" s="45">
        <v>0</v>
      </c>
      <c r="BM2061" s="45">
        <v>0</v>
      </c>
      <c r="BN2061" s="6">
        <v>0</v>
      </c>
      <c r="BO2061" s="6">
        <v>0</v>
      </c>
      <c r="BP2061" s="6">
        <v>0</v>
      </c>
      <c r="BQ2061" s="6">
        <v>0</v>
      </c>
      <c r="BR2061" s="45">
        <v>0</v>
      </c>
      <c r="BT2061" s="45">
        <v>0</v>
      </c>
      <c r="BU2061" s="45">
        <v>0</v>
      </c>
      <c r="BX2061" s="6">
        <v>0.8</v>
      </c>
      <c r="BY2061" s="6" t="s">
        <v>4132</v>
      </c>
      <c r="BZ2061" s="6">
        <f t="shared" si="96"/>
        <v>0</v>
      </c>
      <c r="CA2061" s="6">
        <f t="shared" si="97"/>
        <v>0.8</v>
      </c>
      <c r="CC2061" s="63" t="s">
        <v>4687</v>
      </c>
      <c r="CD2061" s="6" t="s">
        <v>21</v>
      </c>
      <c r="CK2061" s="6" t="s">
        <v>5148</v>
      </c>
      <c r="DA2061" s="6" t="s">
        <v>4133</v>
      </c>
      <c r="DC2061" s="6" t="s">
        <v>4434</v>
      </c>
      <c r="DD2061" s="6" t="s">
        <v>2005</v>
      </c>
      <c r="DF2061" s="29">
        <f t="shared" si="98"/>
        <v>0</v>
      </c>
      <c r="DG2061" s="6">
        <v>1</v>
      </c>
    </row>
    <row r="2062" spans="1:111" ht="16" hidden="1" x14ac:dyDescent="0.2">
      <c r="A2062" s="6" t="s">
        <v>4134</v>
      </c>
      <c r="B2062" s="25"/>
      <c r="C2062" s="25"/>
      <c r="F2062" s="25"/>
      <c r="G2062" s="63" t="s">
        <v>3526</v>
      </c>
      <c r="H2062" s="6" t="s">
        <v>8288</v>
      </c>
      <c r="L2062" s="6" t="s">
        <v>4135</v>
      </c>
      <c r="P2062" s="6" t="s">
        <v>3534</v>
      </c>
      <c r="Q2062" s="31" t="s">
        <v>987</v>
      </c>
      <c r="X2062" s="6">
        <v>0</v>
      </c>
      <c r="Y2062" s="6">
        <v>150</v>
      </c>
      <c r="Z2062" s="6">
        <v>0</v>
      </c>
      <c r="AA2062" s="6">
        <v>0</v>
      </c>
      <c r="AB2062" s="6">
        <f>SUM(Table2026_09_25[[#This Row],[Number of in-person visits provided in reporting year.]:[Number of video/virtual visits provided in reporting year.]])</f>
        <v>150</v>
      </c>
      <c r="AC2062" s="6" t="s">
        <v>8469</v>
      </c>
      <c r="AD2062" s="6">
        <v>0</v>
      </c>
      <c r="AE2062" s="6">
        <v>0</v>
      </c>
      <c r="AG2062" s="6">
        <v>0</v>
      </c>
      <c r="AI2062" s="6" t="s">
        <v>8289</v>
      </c>
      <c r="AJ2062" s="6" t="s">
        <v>8290</v>
      </c>
      <c r="AK2062" s="6" t="s">
        <v>8483</v>
      </c>
      <c r="AL2062" s="26" t="s">
        <v>4136</v>
      </c>
      <c r="AQ2062" s="6" t="s">
        <v>63</v>
      </c>
      <c r="AX2062" s="45" t="s">
        <v>2431</v>
      </c>
      <c r="AZ2062" s="6">
        <v>0</v>
      </c>
      <c r="BA2062" s="6">
        <v>0</v>
      </c>
      <c r="BB2062" s="45">
        <v>0</v>
      </c>
      <c r="BC2062" s="6">
        <v>0</v>
      </c>
      <c r="BD2062" s="6">
        <v>0</v>
      </c>
      <c r="BF2062" s="6">
        <v>0.2</v>
      </c>
      <c r="BG2062" s="45">
        <v>0</v>
      </c>
      <c r="BH2062" s="45">
        <v>0</v>
      </c>
      <c r="BI2062" s="6">
        <v>0</v>
      </c>
      <c r="BJ2062" s="6">
        <v>0</v>
      </c>
      <c r="BK2062" s="6">
        <v>0</v>
      </c>
      <c r="BL2062" s="45">
        <v>0</v>
      </c>
      <c r="BM2062" s="45">
        <v>0</v>
      </c>
      <c r="BN2062" s="6">
        <v>0</v>
      </c>
      <c r="BO2062" s="6">
        <v>0</v>
      </c>
      <c r="BP2062" s="6">
        <v>0</v>
      </c>
      <c r="BQ2062" s="6">
        <v>0</v>
      </c>
      <c r="BR2062" s="45">
        <v>0</v>
      </c>
      <c r="BT2062" s="45">
        <v>0</v>
      </c>
      <c r="BU2062" s="45">
        <v>0</v>
      </c>
      <c r="BX2062" s="6">
        <v>0</v>
      </c>
      <c r="BZ2062" s="6">
        <f t="shared" si="96"/>
        <v>0.2</v>
      </c>
      <c r="CA2062" s="6">
        <f t="shared" si="97"/>
        <v>0.2</v>
      </c>
      <c r="CC2062" s="63" t="s">
        <v>4687</v>
      </c>
      <c r="CD2062" s="6" t="s">
        <v>21</v>
      </c>
      <c r="CK2062" s="6" t="s">
        <v>5148</v>
      </c>
      <c r="DA2062" s="6" t="s">
        <v>4137</v>
      </c>
      <c r="DC2062" s="6" t="s">
        <v>4434</v>
      </c>
      <c r="DD2062" s="6" t="s">
        <v>3609</v>
      </c>
      <c r="DF2062" s="29">
        <f t="shared" si="98"/>
        <v>0</v>
      </c>
      <c r="DG2062" s="6">
        <v>1</v>
      </c>
    </row>
    <row r="2063" spans="1:111" ht="16" hidden="1" x14ac:dyDescent="0.2">
      <c r="A2063" s="6" t="s">
        <v>4138</v>
      </c>
      <c r="B2063" s="25"/>
      <c r="C2063" s="25"/>
      <c r="F2063" s="25"/>
      <c r="G2063" s="63" t="s">
        <v>3526</v>
      </c>
      <c r="H2063" s="6" t="s">
        <v>61</v>
      </c>
      <c r="L2063" s="6" t="s">
        <v>2959</v>
      </c>
      <c r="P2063" s="6" t="s">
        <v>3534</v>
      </c>
      <c r="Q2063" s="31" t="s">
        <v>987</v>
      </c>
      <c r="X2063" s="6">
        <v>354</v>
      </c>
      <c r="Y2063" s="6">
        <v>366</v>
      </c>
      <c r="Z2063" s="6">
        <v>0</v>
      </c>
      <c r="AA2063" s="6">
        <v>0</v>
      </c>
      <c r="AB2063" s="6">
        <f>SUM(Table2026_09_25[[#This Row],[Number of in-person visits provided in reporting year.]:[Number of video/virtual visits provided in reporting year.]])</f>
        <v>366</v>
      </c>
      <c r="AC2063" s="6" t="s">
        <v>8469</v>
      </c>
      <c r="AD2063" s="6">
        <v>0</v>
      </c>
      <c r="AE2063" s="6">
        <v>0</v>
      </c>
      <c r="AF2063" s="6" t="s">
        <v>4682</v>
      </c>
      <c r="AG2063" s="6">
        <v>1</v>
      </c>
      <c r="AI2063" s="6" t="s">
        <v>5101</v>
      </c>
      <c r="AJ2063" s="6" t="s">
        <v>149</v>
      </c>
      <c r="AK2063" s="6" t="s">
        <v>8483</v>
      </c>
      <c r="AL2063" s="26" t="s">
        <v>236</v>
      </c>
      <c r="AQ2063" s="6" t="s">
        <v>63</v>
      </c>
      <c r="AX2063" s="45" t="s">
        <v>2431</v>
      </c>
      <c r="AZ2063" s="6">
        <v>0</v>
      </c>
      <c r="BA2063" s="6">
        <v>1</v>
      </c>
      <c r="BB2063" s="45">
        <v>0</v>
      </c>
      <c r="BC2063" s="6">
        <v>0</v>
      </c>
      <c r="BD2063" s="6">
        <v>0</v>
      </c>
      <c r="BF2063" s="6">
        <v>0</v>
      </c>
      <c r="BG2063" s="45">
        <v>0</v>
      </c>
      <c r="BH2063" s="45">
        <v>0</v>
      </c>
      <c r="BI2063" s="6">
        <v>0</v>
      </c>
      <c r="BJ2063" s="6">
        <v>0</v>
      </c>
      <c r="BK2063" s="6">
        <v>0</v>
      </c>
      <c r="BL2063" s="45">
        <v>0</v>
      </c>
      <c r="BM2063" s="45">
        <v>0</v>
      </c>
      <c r="BN2063" s="6">
        <v>0</v>
      </c>
      <c r="BO2063" s="6">
        <v>0</v>
      </c>
      <c r="BP2063" s="6">
        <v>0</v>
      </c>
      <c r="BQ2063" s="6">
        <v>0</v>
      </c>
      <c r="BR2063" s="45">
        <v>0</v>
      </c>
      <c r="BT2063" s="45">
        <v>0</v>
      </c>
      <c r="BU2063" s="45">
        <v>0</v>
      </c>
      <c r="BX2063" s="6">
        <v>0</v>
      </c>
      <c r="BZ2063" s="6">
        <f t="shared" si="96"/>
        <v>1</v>
      </c>
      <c r="CA2063" s="6">
        <f t="shared" si="97"/>
        <v>0</v>
      </c>
      <c r="CC2063" s="63" t="s">
        <v>4687</v>
      </c>
      <c r="CD2063" s="6" t="s">
        <v>4139</v>
      </c>
      <c r="CK2063" s="6" t="s">
        <v>5148</v>
      </c>
      <c r="DC2063" s="6" t="s">
        <v>4434</v>
      </c>
      <c r="DD2063" s="6" t="s">
        <v>2608</v>
      </c>
      <c r="DF2063" s="29">
        <f t="shared" si="98"/>
        <v>0</v>
      </c>
      <c r="DG2063" s="6">
        <v>1</v>
      </c>
    </row>
    <row r="2064" spans="1:111" ht="16" hidden="1" x14ac:dyDescent="0.2">
      <c r="A2064" s="6" t="s">
        <v>4140</v>
      </c>
      <c r="B2064" s="25"/>
      <c r="C2064" s="25"/>
      <c r="F2064" s="25"/>
      <c r="G2064" s="63" t="s">
        <v>3526</v>
      </c>
      <c r="H2064" s="6" t="s">
        <v>6941</v>
      </c>
      <c r="L2064" s="6" t="s">
        <v>4141</v>
      </c>
      <c r="P2064" s="6" t="s">
        <v>3534</v>
      </c>
      <c r="Q2064" s="31" t="s">
        <v>987</v>
      </c>
      <c r="X2064" s="6">
        <v>294</v>
      </c>
      <c r="Y2064" s="6">
        <v>0</v>
      </c>
      <c r="Z2064" s="6">
        <v>0</v>
      </c>
      <c r="AA2064" s="6">
        <v>0</v>
      </c>
      <c r="AB2064" s="6">
        <f>SUM(Table2026_09_25[[#This Row],[Number of in-person visits provided in reporting year.]:[Number of video/virtual visits provided in reporting year.]])</f>
        <v>0</v>
      </c>
      <c r="AC2064" s="6" t="s">
        <v>8469</v>
      </c>
      <c r="AD2064" s="6">
        <v>0</v>
      </c>
      <c r="AE2064" s="6">
        <v>0</v>
      </c>
      <c r="AF2064" s="6" t="s">
        <v>4682</v>
      </c>
      <c r="AG2064" s="6">
        <v>1</v>
      </c>
      <c r="AI2064" s="6" t="s">
        <v>6946</v>
      </c>
      <c r="AJ2064" s="6" t="s">
        <v>6947</v>
      </c>
      <c r="AK2064" s="6" t="s">
        <v>8483</v>
      </c>
      <c r="AL2064" s="26" t="s">
        <v>3598</v>
      </c>
      <c r="AQ2064" s="6" t="s">
        <v>107</v>
      </c>
      <c r="AX2064" s="45" t="s">
        <v>2431</v>
      </c>
      <c r="AZ2064" s="6">
        <v>0</v>
      </c>
      <c r="BA2064" s="6">
        <v>0</v>
      </c>
      <c r="BB2064" s="45">
        <v>0</v>
      </c>
      <c r="BC2064" s="6">
        <v>0</v>
      </c>
      <c r="BD2064" s="6">
        <v>0</v>
      </c>
      <c r="BF2064" s="6">
        <v>1</v>
      </c>
      <c r="BG2064" s="45">
        <v>0</v>
      </c>
      <c r="BH2064" s="45">
        <v>0</v>
      </c>
      <c r="BI2064" s="6">
        <v>0</v>
      </c>
      <c r="BJ2064" s="6">
        <v>0</v>
      </c>
      <c r="BK2064" s="6">
        <v>0</v>
      </c>
      <c r="BL2064" s="45">
        <v>0</v>
      </c>
      <c r="BM2064" s="45">
        <v>0</v>
      </c>
      <c r="BN2064" s="6">
        <v>0</v>
      </c>
      <c r="BO2064" s="6">
        <v>0</v>
      </c>
      <c r="BP2064" s="6">
        <v>1</v>
      </c>
      <c r="BQ2064" s="6">
        <v>1</v>
      </c>
      <c r="BR2064" s="45">
        <v>0</v>
      </c>
      <c r="BT2064" s="45">
        <v>0</v>
      </c>
      <c r="BU2064" s="45">
        <v>0.5</v>
      </c>
      <c r="BX2064" s="6">
        <v>1.2</v>
      </c>
      <c r="BY2064" s="6" t="s">
        <v>4142</v>
      </c>
      <c r="BZ2064" s="6">
        <f t="shared" si="96"/>
        <v>3.5</v>
      </c>
      <c r="CA2064" s="6">
        <f t="shared" si="97"/>
        <v>4.7</v>
      </c>
      <c r="CC2064" s="63" t="s">
        <v>4687</v>
      </c>
      <c r="CD2064" s="6" t="s">
        <v>1060</v>
      </c>
      <c r="CK2064" s="6" t="s">
        <v>5148</v>
      </c>
      <c r="DC2064" s="6" t="s">
        <v>4434</v>
      </c>
      <c r="DD2064" s="6" t="s">
        <v>3599</v>
      </c>
      <c r="DF2064" s="29">
        <f t="shared" si="98"/>
        <v>0</v>
      </c>
      <c r="DG2064" s="6">
        <v>1</v>
      </c>
    </row>
    <row r="2065" spans="1:111" ht="16" hidden="1" x14ac:dyDescent="0.2">
      <c r="A2065" s="6" t="s">
        <v>4143</v>
      </c>
      <c r="B2065" s="25"/>
      <c r="C2065" s="25"/>
      <c r="F2065" s="25"/>
      <c r="G2065" s="63" t="s">
        <v>3526</v>
      </c>
      <c r="H2065" s="6" t="s">
        <v>6941</v>
      </c>
      <c r="L2065" s="6" t="s">
        <v>4144</v>
      </c>
      <c r="P2065" s="6" t="s">
        <v>3534</v>
      </c>
      <c r="Q2065" s="31" t="s">
        <v>987</v>
      </c>
      <c r="X2065" s="6">
        <v>391</v>
      </c>
      <c r="Y2065" s="6">
        <v>0</v>
      </c>
      <c r="Z2065" s="6">
        <v>0</v>
      </c>
      <c r="AA2065" s="6">
        <v>0</v>
      </c>
      <c r="AB2065" s="6">
        <f>SUM(Table2026_09_25[[#This Row],[Number of in-person visits provided in reporting year.]:[Number of video/virtual visits provided in reporting year.]])</f>
        <v>0</v>
      </c>
      <c r="AC2065" s="6" t="s">
        <v>8469</v>
      </c>
      <c r="AD2065" s="6">
        <v>0</v>
      </c>
      <c r="AE2065" s="6">
        <v>0</v>
      </c>
      <c r="AF2065" s="6" t="s">
        <v>4682</v>
      </c>
      <c r="AG2065" s="6">
        <v>0</v>
      </c>
      <c r="AI2065" s="6" t="s">
        <v>6946</v>
      </c>
      <c r="AJ2065" s="6" t="s">
        <v>6947</v>
      </c>
      <c r="AK2065" s="6" t="s">
        <v>8483</v>
      </c>
      <c r="AL2065" s="26" t="s">
        <v>3598</v>
      </c>
      <c r="AQ2065" s="6" t="s">
        <v>107</v>
      </c>
      <c r="AX2065" s="45" t="s">
        <v>2431</v>
      </c>
      <c r="AZ2065" s="6">
        <v>0</v>
      </c>
      <c r="BA2065" s="6">
        <v>0</v>
      </c>
      <c r="BB2065" s="45">
        <v>0</v>
      </c>
      <c r="BC2065" s="6">
        <v>1</v>
      </c>
      <c r="BD2065" s="6">
        <v>0</v>
      </c>
      <c r="BF2065" s="6">
        <v>0</v>
      </c>
      <c r="BG2065" s="45">
        <v>0</v>
      </c>
      <c r="BH2065" s="45">
        <v>0</v>
      </c>
      <c r="BI2065" s="6">
        <v>0</v>
      </c>
      <c r="BJ2065" s="6">
        <v>0</v>
      </c>
      <c r="BK2065" s="6">
        <v>0</v>
      </c>
      <c r="BL2065" s="45">
        <v>0</v>
      </c>
      <c r="BM2065" s="45">
        <v>0</v>
      </c>
      <c r="BN2065" s="6">
        <v>0</v>
      </c>
      <c r="BO2065" s="6">
        <v>0</v>
      </c>
      <c r="BP2065" s="6">
        <v>0</v>
      </c>
      <c r="BQ2065" s="6">
        <v>0</v>
      </c>
      <c r="BR2065" s="45">
        <v>0</v>
      </c>
      <c r="BT2065" s="45">
        <v>0</v>
      </c>
      <c r="BU2065" s="45">
        <v>0</v>
      </c>
      <c r="BX2065" s="6">
        <v>0</v>
      </c>
      <c r="BZ2065" s="6">
        <f t="shared" si="96"/>
        <v>1</v>
      </c>
      <c r="CA2065" s="6">
        <f t="shared" si="97"/>
        <v>0</v>
      </c>
      <c r="CC2065" s="63" t="s">
        <v>4753</v>
      </c>
      <c r="CD2065" s="6" t="s">
        <v>4145</v>
      </c>
      <c r="CK2065" s="6" t="s">
        <v>5148</v>
      </c>
      <c r="DA2065" s="6" t="s">
        <v>4146</v>
      </c>
      <c r="DC2065" s="6" t="s">
        <v>4434</v>
      </c>
      <c r="DD2065" s="6" t="s">
        <v>3599</v>
      </c>
      <c r="DF2065" s="29">
        <f t="shared" si="98"/>
        <v>0</v>
      </c>
      <c r="DG2065" s="6">
        <v>1</v>
      </c>
    </row>
    <row r="2066" spans="1:111" ht="16" hidden="1" x14ac:dyDescent="0.2">
      <c r="A2066" s="6" t="s">
        <v>4147</v>
      </c>
      <c r="B2066" s="25"/>
      <c r="C2066" s="25"/>
      <c r="F2066" s="25"/>
      <c r="G2066" s="63" t="s">
        <v>3526</v>
      </c>
      <c r="H2066" s="6" t="s">
        <v>4902</v>
      </c>
      <c r="L2066" s="6" t="s">
        <v>4148</v>
      </c>
      <c r="P2066" s="6" t="s">
        <v>3534</v>
      </c>
      <c r="Q2066" s="31" t="s">
        <v>987</v>
      </c>
      <c r="X2066" s="6">
        <v>912</v>
      </c>
      <c r="Y2066" s="6">
        <v>2727</v>
      </c>
      <c r="Z2066" s="6">
        <v>0</v>
      </c>
      <c r="AA2066" s="6">
        <v>0</v>
      </c>
      <c r="AB2066" s="6">
        <f>SUM(Table2026_09_25[[#This Row],[Number of in-person visits provided in reporting year.]:[Number of video/virtual visits provided in reporting year.]])</f>
        <v>2727</v>
      </c>
      <c r="AC2066" s="6" t="s">
        <v>8469</v>
      </c>
      <c r="AD2066" s="6">
        <v>0</v>
      </c>
      <c r="AE2066" s="6">
        <v>0</v>
      </c>
      <c r="AF2066" s="6" t="s">
        <v>4682</v>
      </c>
      <c r="AG2066" s="6">
        <v>0</v>
      </c>
      <c r="AI2066" s="6" t="s">
        <v>770</v>
      </c>
      <c r="AJ2066" s="6" t="s">
        <v>43</v>
      </c>
      <c r="AK2066" s="6" t="s">
        <v>8483</v>
      </c>
      <c r="AL2066" s="26" t="s">
        <v>267</v>
      </c>
      <c r="AQ2066" s="6" t="s">
        <v>43</v>
      </c>
      <c r="AX2066" s="45" t="s">
        <v>2431</v>
      </c>
      <c r="AZ2066" s="6">
        <v>0</v>
      </c>
      <c r="BA2066" s="6">
        <v>0</v>
      </c>
      <c r="BB2066" s="45">
        <v>0</v>
      </c>
      <c r="BC2066" s="6">
        <v>1</v>
      </c>
      <c r="BD2066" s="6">
        <v>0</v>
      </c>
      <c r="BF2066" s="6">
        <v>0</v>
      </c>
      <c r="BG2066" s="45">
        <v>0</v>
      </c>
      <c r="BH2066" s="45">
        <v>0</v>
      </c>
      <c r="BI2066" s="6">
        <v>0</v>
      </c>
      <c r="BJ2066" s="6">
        <v>0</v>
      </c>
      <c r="BK2066" s="6">
        <v>0</v>
      </c>
      <c r="BL2066" s="45">
        <v>0</v>
      </c>
      <c r="BM2066" s="45">
        <v>0</v>
      </c>
      <c r="BN2066" s="6">
        <v>0</v>
      </c>
      <c r="BO2066" s="6">
        <v>0</v>
      </c>
      <c r="BP2066" s="6">
        <v>2</v>
      </c>
      <c r="BQ2066" s="6">
        <v>0</v>
      </c>
      <c r="BR2066" s="45">
        <v>0</v>
      </c>
      <c r="BT2066" s="45">
        <v>0</v>
      </c>
      <c r="BU2066" s="45">
        <v>0</v>
      </c>
      <c r="BX2066" s="6">
        <v>0</v>
      </c>
      <c r="BZ2066" s="6">
        <f t="shared" si="96"/>
        <v>3</v>
      </c>
      <c r="CA2066" s="6">
        <f t="shared" si="97"/>
        <v>2</v>
      </c>
      <c r="CC2066" s="63" t="s">
        <v>4687</v>
      </c>
      <c r="CD2066" s="6" t="s">
        <v>2977</v>
      </c>
      <c r="CK2066" s="6" t="s">
        <v>7981</v>
      </c>
      <c r="DC2066" s="6" t="s">
        <v>4434</v>
      </c>
      <c r="DD2066" s="6" t="s">
        <v>3824</v>
      </c>
      <c r="DF2066" s="29">
        <f t="shared" si="98"/>
        <v>0</v>
      </c>
      <c r="DG2066" s="6">
        <v>1</v>
      </c>
    </row>
    <row r="2067" spans="1:111" ht="16" hidden="1" x14ac:dyDescent="0.2">
      <c r="A2067" s="6" t="s">
        <v>4149</v>
      </c>
      <c r="B2067" s="25"/>
      <c r="C2067" s="25"/>
      <c r="F2067" s="25"/>
      <c r="G2067" s="63" t="s">
        <v>3526</v>
      </c>
      <c r="H2067" s="6" t="s">
        <v>4908</v>
      </c>
      <c r="L2067" s="6" t="s">
        <v>2971</v>
      </c>
      <c r="P2067" s="6" t="s">
        <v>3534</v>
      </c>
      <c r="Q2067" s="31" t="s">
        <v>987</v>
      </c>
      <c r="X2067" s="6">
        <v>558</v>
      </c>
      <c r="Y2067" s="6">
        <v>0</v>
      </c>
      <c r="Z2067" s="6">
        <v>0</v>
      </c>
      <c r="AA2067" s="6">
        <v>0</v>
      </c>
      <c r="AB2067" s="6">
        <f>SUM(Table2026_09_25[[#This Row],[Number of in-person visits provided in reporting year.]:[Number of video/virtual visits provided in reporting year.]])</f>
        <v>0</v>
      </c>
      <c r="AC2067" s="6" t="s">
        <v>8469</v>
      </c>
      <c r="AD2067" s="6">
        <v>0</v>
      </c>
      <c r="AE2067" s="6">
        <v>0</v>
      </c>
      <c r="AG2067" s="6">
        <v>0</v>
      </c>
      <c r="AI2067" s="6" t="s">
        <v>4911</v>
      </c>
      <c r="AJ2067" s="6" t="s">
        <v>43</v>
      </c>
      <c r="AK2067" s="6" t="s">
        <v>8483</v>
      </c>
      <c r="AL2067" s="26" t="s">
        <v>2085</v>
      </c>
      <c r="AQ2067" s="6" t="s">
        <v>43</v>
      </c>
      <c r="AX2067" s="45" t="s">
        <v>18</v>
      </c>
      <c r="AZ2067" s="6">
        <v>0</v>
      </c>
      <c r="BA2067" s="6">
        <v>0</v>
      </c>
      <c r="BB2067" s="45">
        <v>0</v>
      </c>
      <c r="BC2067" s="6">
        <v>0</v>
      </c>
      <c r="BD2067" s="6">
        <v>0</v>
      </c>
      <c r="BF2067" s="6">
        <v>0</v>
      </c>
      <c r="BG2067" s="45">
        <v>0</v>
      </c>
      <c r="BH2067" s="45">
        <v>0</v>
      </c>
      <c r="BI2067" s="6">
        <v>0</v>
      </c>
      <c r="BJ2067" s="6">
        <v>0</v>
      </c>
      <c r="BK2067" s="6">
        <v>0</v>
      </c>
      <c r="BL2067" s="45">
        <v>0</v>
      </c>
      <c r="BM2067" s="45">
        <v>0</v>
      </c>
      <c r="BN2067" s="6">
        <v>0</v>
      </c>
      <c r="BO2067" s="6">
        <v>0</v>
      </c>
      <c r="BP2067" s="6">
        <v>0</v>
      </c>
      <c r="BQ2067" s="6">
        <v>0</v>
      </c>
      <c r="BR2067" s="45">
        <v>0</v>
      </c>
      <c r="BT2067" s="45">
        <v>0</v>
      </c>
      <c r="BU2067" s="45">
        <v>0</v>
      </c>
      <c r="BX2067" s="6">
        <v>0</v>
      </c>
      <c r="BZ2067" s="6">
        <f t="shared" si="96"/>
        <v>0</v>
      </c>
      <c r="CA2067" s="6">
        <f t="shared" si="97"/>
        <v>0</v>
      </c>
      <c r="CC2067" s="63" t="s">
        <v>4687</v>
      </c>
      <c r="CD2067" s="6" t="s">
        <v>21</v>
      </c>
      <c r="CK2067" s="6" t="s">
        <v>5148</v>
      </c>
      <c r="DC2067" s="6" t="s">
        <v>4434</v>
      </c>
      <c r="DD2067" s="6" t="s">
        <v>3596</v>
      </c>
      <c r="DF2067" s="29">
        <f t="shared" si="98"/>
        <v>0</v>
      </c>
      <c r="DG2067" s="6">
        <v>1</v>
      </c>
    </row>
    <row r="2068" spans="1:111" ht="16" hidden="1" x14ac:dyDescent="0.2">
      <c r="A2068" s="6" t="s">
        <v>4150</v>
      </c>
      <c r="B2068" s="25"/>
      <c r="C2068" s="25"/>
      <c r="F2068" s="25"/>
      <c r="G2068" s="63" t="s">
        <v>3526</v>
      </c>
      <c r="H2068" s="6" t="s">
        <v>6873</v>
      </c>
      <c r="L2068" s="6" t="s">
        <v>4151</v>
      </c>
      <c r="P2068" s="6" t="s">
        <v>3534</v>
      </c>
      <c r="Q2068" s="31" t="s">
        <v>987</v>
      </c>
      <c r="X2068" s="6">
        <v>0</v>
      </c>
      <c r="Y2068" s="6">
        <v>0</v>
      </c>
      <c r="Z2068" s="6">
        <v>0</v>
      </c>
      <c r="AA2068" s="6">
        <v>0</v>
      </c>
      <c r="AB2068" s="6">
        <f>SUM(Table2026_09_25[[#This Row],[Number of in-person visits provided in reporting year.]:[Number of video/virtual visits provided in reporting year.]])</f>
        <v>0</v>
      </c>
      <c r="AC2068" s="6" t="s">
        <v>8469</v>
      </c>
      <c r="AD2068" s="6">
        <v>0</v>
      </c>
      <c r="AE2068" s="6">
        <v>0</v>
      </c>
      <c r="AG2068" s="6">
        <v>0</v>
      </c>
      <c r="AI2068" s="6" t="s">
        <v>6877</v>
      </c>
      <c r="AJ2068" s="6" t="s">
        <v>6801</v>
      </c>
      <c r="AK2068" s="6" t="s">
        <v>8483</v>
      </c>
      <c r="AL2068" s="26" t="s">
        <v>4152</v>
      </c>
      <c r="AQ2068" s="6" t="s">
        <v>544</v>
      </c>
      <c r="AX2068" s="45" t="s">
        <v>2431</v>
      </c>
      <c r="AZ2068" s="6">
        <v>0</v>
      </c>
      <c r="BA2068" s="6">
        <v>0</v>
      </c>
      <c r="BB2068" s="45">
        <v>0</v>
      </c>
      <c r="BC2068" s="6">
        <v>0</v>
      </c>
      <c r="BD2068" s="6">
        <v>0</v>
      </c>
      <c r="BF2068" s="6">
        <v>0</v>
      </c>
      <c r="BG2068" s="45">
        <v>0</v>
      </c>
      <c r="BH2068" s="45">
        <v>0</v>
      </c>
      <c r="BI2068" s="6">
        <v>0</v>
      </c>
      <c r="BJ2068" s="6">
        <v>0</v>
      </c>
      <c r="BK2068" s="6">
        <v>0</v>
      </c>
      <c r="BL2068" s="45">
        <v>0</v>
      </c>
      <c r="BM2068" s="45">
        <v>0</v>
      </c>
      <c r="BN2068" s="6">
        <v>0</v>
      </c>
      <c r="BO2068" s="6">
        <v>0</v>
      </c>
      <c r="BP2068" s="6">
        <v>0</v>
      </c>
      <c r="BQ2068" s="6">
        <v>0</v>
      </c>
      <c r="BR2068" s="45">
        <v>0</v>
      </c>
      <c r="BT2068" s="45">
        <v>0</v>
      </c>
      <c r="BU2068" s="45">
        <v>0</v>
      </c>
      <c r="BX2068" s="6">
        <v>0</v>
      </c>
      <c r="BY2068" s="6" t="s">
        <v>4153</v>
      </c>
      <c r="BZ2068" s="6">
        <f t="shared" si="96"/>
        <v>0</v>
      </c>
      <c r="CA2068" s="6">
        <f t="shared" si="97"/>
        <v>0</v>
      </c>
      <c r="CC2068" s="63" t="s">
        <v>21</v>
      </c>
      <c r="CD2068" s="6" t="s">
        <v>21</v>
      </c>
      <c r="CK2068" s="6" t="s">
        <v>5148</v>
      </c>
      <c r="DC2068" s="6" t="s">
        <v>4434</v>
      </c>
      <c r="DD2068" s="6" t="s">
        <v>3594</v>
      </c>
      <c r="DF2068" s="29">
        <f t="shared" si="98"/>
        <v>0</v>
      </c>
      <c r="DG2068" s="6">
        <v>1</v>
      </c>
    </row>
    <row r="2069" spans="1:111" ht="16" hidden="1" x14ac:dyDescent="0.2">
      <c r="A2069" s="6" t="s">
        <v>4154</v>
      </c>
      <c r="B2069" s="25"/>
      <c r="C2069" s="25"/>
      <c r="F2069" s="25"/>
      <c r="G2069" s="63" t="s">
        <v>3526</v>
      </c>
      <c r="H2069" s="6" t="s">
        <v>4726</v>
      </c>
      <c r="L2069" s="6" t="s">
        <v>4155</v>
      </c>
      <c r="P2069" s="6" t="s">
        <v>3534</v>
      </c>
      <c r="Q2069" s="31" t="s">
        <v>987</v>
      </c>
      <c r="X2069" s="6">
        <v>280</v>
      </c>
      <c r="Y2069" s="6">
        <v>0</v>
      </c>
      <c r="Z2069" s="6">
        <v>0</v>
      </c>
      <c r="AA2069" s="6">
        <v>0</v>
      </c>
      <c r="AB2069" s="6">
        <f>SUM(Table2026_09_25[[#This Row],[Number of in-person visits provided in reporting year.]:[Number of video/virtual visits provided in reporting year.]])</f>
        <v>0</v>
      </c>
      <c r="AC2069" s="6" t="s">
        <v>8469</v>
      </c>
      <c r="AD2069" s="6">
        <v>0</v>
      </c>
      <c r="AE2069" s="6">
        <v>0</v>
      </c>
      <c r="AG2069" s="6">
        <v>0</v>
      </c>
      <c r="AI2069" s="6" t="s">
        <v>1574</v>
      </c>
      <c r="AJ2069" s="6" t="s">
        <v>43</v>
      </c>
      <c r="AK2069" s="6" t="s">
        <v>8483</v>
      </c>
      <c r="AL2069" s="26" t="s">
        <v>348</v>
      </c>
      <c r="AQ2069" s="6" t="s">
        <v>43</v>
      </c>
      <c r="AX2069" s="45" t="s">
        <v>18</v>
      </c>
      <c r="AZ2069" s="6">
        <v>0</v>
      </c>
      <c r="BA2069" s="6">
        <v>0</v>
      </c>
      <c r="BB2069" s="45">
        <v>0</v>
      </c>
      <c r="BC2069" s="6">
        <v>0</v>
      </c>
      <c r="BD2069" s="6">
        <v>0</v>
      </c>
      <c r="BF2069" s="6">
        <v>0</v>
      </c>
      <c r="BG2069" s="45">
        <v>0</v>
      </c>
      <c r="BH2069" s="45">
        <v>0</v>
      </c>
      <c r="BI2069" s="6">
        <v>0</v>
      </c>
      <c r="BJ2069" s="6">
        <v>0</v>
      </c>
      <c r="BK2069" s="6">
        <v>0</v>
      </c>
      <c r="BL2069" s="45">
        <v>0</v>
      </c>
      <c r="BM2069" s="45">
        <v>0</v>
      </c>
      <c r="BN2069" s="6">
        <v>0</v>
      </c>
      <c r="BO2069" s="6">
        <v>0</v>
      </c>
      <c r="BP2069" s="6">
        <v>0</v>
      </c>
      <c r="BQ2069" s="6">
        <v>0</v>
      </c>
      <c r="BR2069" s="45">
        <v>0</v>
      </c>
      <c r="BT2069" s="45">
        <v>0</v>
      </c>
      <c r="BU2069" s="45">
        <v>0</v>
      </c>
      <c r="BX2069" s="6">
        <v>0</v>
      </c>
      <c r="BZ2069" s="6">
        <f t="shared" si="96"/>
        <v>0</v>
      </c>
      <c r="CA2069" s="6">
        <f t="shared" si="97"/>
        <v>0</v>
      </c>
      <c r="CC2069" s="63" t="s">
        <v>4687</v>
      </c>
      <c r="CD2069" s="6" t="s">
        <v>21</v>
      </c>
      <c r="CK2069" s="6" t="s">
        <v>5148</v>
      </c>
      <c r="DC2069" s="6" t="s">
        <v>4434</v>
      </c>
      <c r="DD2069" s="6" t="s">
        <v>3596</v>
      </c>
      <c r="DF2069" s="29">
        <f t="shared" si="98"/>
        <v>0</v>
      </c>
      <c r="DG2069" s="6">
        <v>1</v>
      </c>
    </row>
    <row r="2070" spans="1:111" ht="16" hidden="1" x14ac:dyDescent="0.2">
      <c r="A2070" s="6" t="s">
        <v>4156</v>
      </c>
      <c r="B2070" s="25"/>
      <c r="C2070" s="25"/>
      <c r="F2070" s="25"/>
      <c r="G2070" s="63" t="s">
        <v>3526</v>
      </c>
      <c r="H2070" s="6" t="s">
        <v>2175</v>
      </c>
      <c r="L2070" s="6" t="s">
        <v>4157</v>
      </c>
      <c r="P2070" s="6" t="s">
        <v>3534</v>
      </c>
      <c r="Q2070" s="31" t="s">
        <v>987</v>
      </c>
      <c r="X2070" s="6">
        <v>270</v>
      </c>
      <c r="Y2070" s="6">
        <v>0</v>
      </c>
      <c r="Z2070" s="6">
        <v>0</v>
      </c>
      <c r="AA2070" s="6">
        <v>0</v>
      </c>
      <c r="AB2070" s="6">
        <f>SUM(Table2026_09_25[[#This Row],[Number of in-person visits provided in reporting year.]:[Number of video/virtual visits provided in reporting year.]])</f>
        <v>0</v>
      </c>
      <c r="AC2070" s="6" t="s">
        <v>8469</v>
      </c>
      <c r="AD2070" s="6">
        <v>0</v>
      </c>
      <c r="AE2070" s="6">
        <v>0</v>
      </c>
      <c r="AF2070" s="6" t="s">
        <v>4682</v>
      </c>
      <c r="AG2070" s="6">
        <v>0</v>
      </c>
      <c r="AI2070" s="6" t="s">
        <v>4777</v>
      </c>
      <c r="AJ2070" s="6" t="s">
        <v>4778</v>
      </c>
      <c r="AK2070" s="6" t="s">
        <v>8483</v>
      </c>
      <c r="AL2070" s="26" t="s">
        <v>2176</v>
      </c>
      <c r="AQ2070" s="6" t="s">
        <v>107</v>
      </c>
      <c r="AX2070" s="45" t="s">
        <v>2431</v>
      </c>
      <c r="AZ2070" s="6">
        <v>0</v>
      </c>
      <c r="BA2070" s="6">
        <v>0</v>
      </c>
      <c r="BB2070" s="45">
        <v>0</v>
      </c>
      <c r="BC2070" s="6">
        <v>0.5</v>
      </c>
      <c r="BD2070" s="6">
        <v>0</v>
      </c>
      <c r="BF2070" s="6">
        <v>2</v>
      </c>
      <c r="BG2070" s="45">
        <v>0</v>
      </c>
      <c r="BH2070" s="45">
        <v>0</v>
      </c>
      <c r="BI2070" s="6">
        <v>0</v>
      </c>
      <c r="BJ2070" s="6">
        <v>0</v>
      </c>
      <c r="BK2070" s="6">
        <v>0</v>
      </c>
      <c r="BL2070" s="45">
        <v>0</v>
      </c>
      <c r="BM2070" s="45">
        <v>0</v>
      </c>
      <c r="BN2070" s="6">
        <v>0</v>
      </c>
      <c r="BO2070" s="6">
        <v>0</v>
      </c>
      <c r="BP2070" s="6">
        <v>0</v>
      </c>
      <c r="BQ2070" s="6">
        <v>0</v>
      </c>
      <c r="BR2070" s="45">
        <v>0</v>
      </c>
      <c r="BT2070" s="45">
        <v>0</v>
      </c>
      <c r="BU2070" s="45">
        <v>0</v>
      </c>
      <c r="BX2070" s="6">
        <v>0</v>
      </c>
      <c r="BZ2070" s="6">
        <f t="shared" si="96"/>
        <v>2.5</v>
      </c>
      <c r="CA2070" s="6">
        <f t="shared" si="97"/>
        <v>2</v>
      </c>
      <c r="CC2070" s="63" t="s">
        <v>4753</v>
      </c>
      <c r="CD2070" s="6" t="s">
        <v>4145</v>
      </c>
      <c r="CK2070" s="6" t="s">
        <v>5148</v>
      </c>
      <c r="DC2070" s="6" t="s">
        <v>4434</v>
      </c>
      <c r="DD2070" s="6" t="s">
        <v>2179</v>
      </c>
      <c r="DF2070" s="29">
        <f t="shared" si="98"/>
        <v>0</v>
      </c>
      <c r="DG2070" s="6">
        <v>1</v>
      </c>
    </row>
    <row r="2071" spans="1:111" ht="16" hidden="1" x14ac:dyDescent="0.2">
      <c r="A2071" s="6" t="s">
        <v>4158</v>
      </c>
      <c r="B2071" s="25"/>
      <c r="C2071" s="25"/>
      <c r="F2071" s="25"/>
      <c r="G2071" s="63" t="s">
        <v>3526</v>
      </c>
      <c r="H2071" s="6" t="s">
        <v>6652</v>
      </c>
      <c r="L2071" s="6" t="s">
        <v>3429</v>
      </c>
      <c r="P2071" s="6" t="s">
        <v>3534</v>
      </c>
      <c r="Q2071" s="31" t="s">
        <v>987</v>
      </c>
      <c r="X2071" s="6">
        <v>744</v>
      </c>
      <c r="Y2071" s="6">
        <v>2077</v>
      </c>
      <c r="Z2071" s="6">
        <v>0</v>
      </c>
      <c r="AA2071" s="6">
        <v>0</v>
      </c>
      <c r="AB2071" s="6">
        <f>SUM(Table2026_09_25[[#This Row],[Number of in-person visits provided in reporting year.]:[Number of video/virtual visits provided in reporting year.]])</f>
        <v>2077</v>
      </c>
      <c r="AC2071" s="6" t="s">
        <v>8469</v>
      </c>
      <c r="AD2071" s="6">
        <v>0</v>
      </c>
      <c r="AE2071" s="6">
        <v>0</v>
      </c>
      <c r="AF2071" s="6" t="s">
        <v>8026</v>
      </c>
      <c r="AG2071" s="6">
        <v>1.5</v>
      </c>
      <c r="AI2071" s="6" t="s">
        <v>6654</v>
      </c>
      <c r="AJ2071" s="6" t="s">
        <v>6655</v>
      </c>
      <c r="AK2071" s="6" t="s">
        <v>8483</v>
      </c>
      <c r="AL2071" s="26" t="s">
        <v>2578</v>
      </c>
      <c r="AQ2071" s="6" t="s">
        <v>107</v>
      </c>
      <c r="AX2071" s="45" t="s">
        <v>2431</v>
      </c>
      <c r="AZ2071" s="6">
        <v>0.2</v>
      </c>
      <c r="BA2071" s="6">
        <v>0</v>
      </c>
      <c r="BB2071" s="45">
        <v>0</v>
      </c>
      <c r="BC2071" s="6">
        <v>1.2</v>
      </c>
      <c r="BD2071" s="6">
        <v>0</v>
      </c>
      <c r="BF2071" s="6">
        <v>0</v>
      </c>
      <c r="BG2071" s="45">
        <v>0</v>
      </c>
      <c r="BH2071" s="45">
        <v>0</v>
      </c>
      <c r="BI2071" s="6">
        <v>0</v>
      </c>
      <c r="BJ2071" s="6">
        <v>0</v>
      </c>
      <c r="BK2071" s="6">
        <v>0</v>
      </c>
      <c r="BL2071" s="45">
        <v>0</v>
      </c>
      <c r="BM2071" s="45">
        <v>0</v>
      </c>
      <c r="BN2071" s="6">
        <v>0</v>
      </c>
      <c r="BO2071" s="6">
        <v>0</v>
      </c>
      <c r="BP2071" s="6">
        <v>1.5</v>
      </c>
      <c r="BQ2071" s="6">
        <v>0</v>
      </c>
      <c r="BR2071" s="45">
        <v>1</v>
      </c>
      <c r="BT2071" s="45">
        <v>0</v>
      </c>
      <c r="BU2071" s="45">
        <v>0</v>
      </c>
      <c r="BX2071" s="6">
        <v>0</v>
      </c>
      <c r="BZ2071" s="6">
        <f t="shared" si="96"/>
        <v>3.9</v>
      </c>
      <c r="CA2071" s="6">
        <f t="shared" si="97"/>
        <v>2.5</v>
      </c>
      <c r="CC2071" s="63" t="s">
        <v>4687</v>
      </c>
      <c r="CD2071" s="6" t="s">
        <v>21</v>
      </c>
      <c r="CK2071" s="6" t="s">
        <v>5148</v>
      </c>
      <c r="DC2071" s="6" t="s">
        <v>4434</v>
      </c>
      <c r="DD2071" s="6" t="s">
        <v>3231</v>
      </c>
      <c r="DF2071" s="29">
        <f t="shared" si="98"/>
        <v>0</v>
      </c>
      <c r="DG2071" s="6">
        <v>1</v>
      </c>
    </row>
    <row r="2072" spans="1:111" ht="16" hidden="1" x14ac:dyDescent="0.2">
      <c r="A2072" s="6" t="s">
        <v>4159</v>
      </c>
      <c r="B2072" s="25"/>
      <c r="C2072" s="25"/>
      <c r="F2072" s="25"/>
      <c r="G2072" s="63" t="s">
        <v>3526</v>
      </c>
      <c r="H2072" s="6" t="s">
        <v>5392</v>
      </c>
      <c r="L2072" s="6" t="s">
        <v>975</v>
      </c>
      <c r="P2072" s="6" t="s">
        <v>3534</v>
      </c>
      <c r="Q2072" s="31" t="s">
        <v>987</v>
      </c>
      <c r="X2072" s="6">
        <v>306</v>
      </c>
      <c r="Y2072" s="6">
        <v>313</v>
      </c>
      <c r="Z2072" s="6">
        <v>0</v>
      </c>
      <c r="AA2072" s="6">
        <v>0</v>
      </c>
      <c r="AB2072" s="6">
        <f>SUM(Table2026_09_25[[#This Row],[Number of in-person visits provided in reporting year.]:[Number of video/virtual visits provided in reporting year.]])</f>
        <v>313</v>
      </c>
      <c r="AC2072" s="6" t="s">
        <v>8469</v>
      </c>
      <c r="AD2072" s="6">
        <v>0</v>
      </c>
      <c r="AE2072" s="6">
        <v>0</v>
      </c>
      <c r="AF2072" s="6" t="s">
        <v>4682</v>
      </c>
      <c r="AG2072" s="6">
        <v>0</v>
      </c>
      <c r="AI2072" s="6" t="s">
        <v>5394</v>
      </c>
      <c r="AJ2072" s="6" t="s">
        <v>4851</v>
      </c>
      <c r="AK2072" s="6" t="s">
        <v>8483</v>
      </c>
      <c r="AL2072" s="26" t="s">
        <v>260</v>
      </c>
      <c r="AQ2072" s="6" t="s">
        <v>544</v>
      </c>
      <c r="AX2072" s="45" t="s">
        <v>2431</v>
      </c>
      <c r="AZ2072" s="6">
        <v>0</v>
      </c>
      <c r="BA2072" s="6">
        <v>0</v>
      </c>
      <c r="BB2072" s="45">
        <v>0</v>
      </c>
      <c r="BC2072" s="6">
        <v>0</v>
      </c>
      <c r="BD2072" s="6">
        <v>0</v>
      </c>
      <c r="BF2072" s="6">
        <v>1.3</v>
      </c>
      <c r="BG2072" s="45">
        <v>0</v>
      </c>
      <c r="BH2072" s="45">
        <v>0</v>
      </c>
      <c r="BI2072" s="6">
        <v>0</v>
      </c>
      <c r="BJ2072" s="6">
        <v>0</v>
      </c>
      <c r="BK2072" s="6">
        <v>0</v>
      </c>
      <c r="BL2072" s="45">
        <v>0</v>
      </c>
      <c r="BM2072" s="45">
        <v>0</v>
      </c>
      <c r="BN2072" s="6">
        <v>0</v>
      </c>
      <c r="BO2072" s="6">
        <v>0</v>
      </c>
      <c r="BP2072" s="6">
        <v>0.32</v>
      </c>
      <c r="BQ2072" s="6">
        <v>0</v>
      </c>
      <c r="BR2072" s="45">
        <v>0</v>
      </c>
      <c r="BT2072" s="45">
        <v>0</v>
      </c>
      <c r="BU2072" s="45">
        <v>0</v>
      </c>
      <c r="BX2072" s="6">
        <v>0</v>
      </c>
      <c r="BZ2072" s="6">
        <f t="shared" si="96"/>
        <v>1.62</v>
      </c>
      <c r="CA2072" s="6">
        <f t="shared" si="97"/>
        <v>1.62</v>
      </c>
      <c r="CC2072" s="63" t="s">
        <v>4753</v>
      </c>
      <c r="CD2072" s="6" t="s">
        <v>21</v>
      </c>
      <c r="CK2072" s="6" t="s">
        <v>5148</v>
      </c>
      <c r="DC2072" s="6" t="s">
        <v>4434</v>
      </c>
      <c r="DD2072" s="6" t="s">
        <v>2626</v>
      </c>
      <c r="DF2072" s="29">
        <f t="shared" si="98"/>
        <v>0</v>
      </c>
      <c r="DG2072" s="6">
        <v>1</v>
      </c>
    </row>
    <row r="2073" spans="1:111" ht="16" hidden="1" x14ac:dyDescent="0.2">
      <c r="A2073" s="6" t="s">
        <v>4160</v>
      </c>
      <c r="B2073" s="25"/>
      <c r="C2073" s="25"/>
      <c r="F2073" s="25"/>
      <c r="G2073" s="63" t="s">
        <v>3526</v>
      </c>
      <c r="H2073" s="6" t="s">
        <v>61</v>
      </c>
      <c r="L2073" s="6" t="s">
        <v>971</v>
      </c>
      <c r="P2073" s="6" t="s">
        <v>3534</v>
      </c>
      <c r="Q2073" s="31" t="s">
        <v>987</v>
      </c>
      <c r="X2073" s="6">
        <v>0</v>
      </c>
      <c r="Y2073" s="6">
        <v>442</v>
      </c>
      <c r="Z2073" s="6">
        <v>0</v>
      </c>
      <c r="AA2073" s="6">
        <v>0</v>
      </c>
      <c r="AB2073" s="6">
        <f>SUM(Table2026_09_25[[#This Row],[Number of in-person visits provided in reporting year.]:[Number of video/virtual visits provided in reporting year.]])</f>
        <v>442</v>
      </c>
      <c r="AC2073" s="6" t="s">
        <v>8469</v>
      </c>
      <c r="AD2073" s="6">
        <v>0</v>
      </c>
      <c r="AE2073" s="6">
        <v>0</v>
      </c>
      <c r="AF2073" s="6" t="s">
        <v>4682</v>
      </c>
      <c r="AG2073" s="6">
        <v>0</v>
      </c>
      <c r="AI2073" s="6" t="s">
        <v>5101</v>
      </c>
      <c r="AJ2073" s="6" t="s">
        <v>149</v>
      </c>
      <c r="AK2073" s="6" t="s">
        <v>8483</v>
      </c>
      <c r="AL2073" s="26" t="s">
        <v>236</v>
      </c>
      <c r="AQ2073" s="6" t="s">
        <v>63</v>
      </c>
      <c r="AX2073" s="45" t="s">
        <v>2431</v>
      </c>
      <c r="AZ2073" s="6">
        <v>0</v>
      </c>
      <c r="BA2073" s="6">
        <v>0</v>
      </c>
      <c r="BB2073" s="45">
        <v>0</v>
      </c>
      <c r="BC2073" s="6">
        <v>0</v>
      </c>
      <c r="BD2073" s="6">
        <v>0</v>
      </c>
      <c r="BF2073" s="6">
        <v>0</v>
      </c>
      <c r="BG2073" s="45">
        <v>0</v>
      </c>
      <c r="BH2073" s="45">
        <v>0</v>
      </c>
      <c r="BI2073" s="6">
        <v>0</v>
      </c>
      <c r="BJ2073" s="6">
        <v>0</v>
      </c>
      <c r="BK2073" s="6">
        <v>0</v>
      </c>
      <c r="BL2073" s="45">
        <v>0</v>
      </c>
      <c r="BM2073" s="45">
        <v>0</v>
      </c>
      <c r="BN2073" s="6">
        <v>0</v>
      </c>
      <c r="BO2073" s="6">
        <v>0</v>
      </c>
      <c r="BP2073" s="6">
        <v>2</v>
      </c>
      <c r="BQ2073" s="6">
        <v>0</v>
      </c>
      <c r="BR2073" s="45">
        <v>0</v>
      </c>
      <c r="BT2073" s="45">
        <v>0</v>
      </c>
      <c r="BU2073" s="45">
        <v>0</v>
      </c>
      <c r="BX2073" s="6">
        <v>0</v>
      </c>
      <c r="BZ2073" s="6">
        <f t="shared" si="96"/>
        <v>2</v>
      </c>
      <c r="CA2073" s="6">
        <f t="shared" si="97"/>
        <v>2</v>
      </c>
      <c r="CC2073" s="63" t="s">
        <v>4687</v>
      </c>
      <c r="CD2073" s="6" t="s">
        <v>4161</v>
      </c>
      <c r="CK2073" s="6" t="s">
        <v>5148</v>
      </c>
      <c r="DC2073" s="6" t="s">
        <v>4434</v>
      </c>
      <c r="DD2073" s="6" t="s">
        <v>2608</v>
      </c>
      <c r="DF2073" s="29">
        <f t="shared" si="98"/>
        <v>0</v>
      </c>
      <c r="DG2073" s="6">
        <v>1</v>
      </c>
    </row>
    <row r="2074" spans="1:111" ht="16" hidden="1" x14ac:dyDescent="0.2">
      <c r="A2074" s="6" t="s">
        <v>4162</v>
      </c>
      <c r="B2074" s="25"/>
      <c r="C2074" s="25"/>
      <c r="F2074" s="25"/>
      <c r="G2074" s="63" t="s">
        <v>3526</v>
      </c>
      <c r="H2074" s="6" t="s">
        <v>7682</v>
      </c>
      <c r="L2074" s="6" t="s">
        <v>956</v>
      </c>
      <c r="P2074" s="6" t="s">
        <v>3534</v>
      </c>
      <c r="Q2074" s="31" t="s">
        <v>987</v>
      </c>
      <c r="X2074" s="6">
        <v>420</v>
      </c>
      <c r="Y2074" s="6">
        <v>1260</v>
      </c>
      <c r="Z2074" s="6">
        <v>0</v>
      </c>
      <c r="AA2074" s="6">
        <v>0</v>
      </c>
      <c r="AB2074" s="6">
        <f>SUM(Table2026_09_25[[#This Row],[Number of in-person visits provided in reporting year.]:[Number of video/virtual visits provided in reporting year.]])</f>
        <v>1260</v>
      </c>
      <c r="AC2074" s="6" t="s">
        <v>8469</v>
      </c>
      <c r="AD2074" s="6">
        <v>0</v>
      </c>
      <c r="AE2074" s="6">
        <v>0</v>
      </c>
      <c r="AF2074" s="6" t="s">
        <v>4682</v>
      </c>
      <c r="AG2074" s="6">
        <v>2</v>
      </c>
      <c r="AI2074" s="6" t="s">
        <v>7688</v>
      </c>
      <c r="AJ2074" s="6" t="s">
        <v>7623</v>
      </c>
      <c r="AK2074" s="6" t="s">
        <v>8483</v>
      </c>
      <c r="AL2074" s="26" t="s">
        <v>308</v>
      </c>
      <c r="AQ2074" s="6" t="s">
        <v>63</v>
      </c>
      <c r="AX2074" s="45" t="s">
        <v>2431</v>
      </c>
      <c r="AZ2074" s="6">
        <v>0</v>
      </c>
      <c r="BA2074" s="6">
        <v>0</v>
      </c>
      <c r="BB2074" s="45">
        <v>0</v>
      </c>
      <c r="BC2074" s="6">
        <v>0.7</v>
      </c>
      <c r="BD2074" s="6">
        <v>0</v>
      </c>
      <c r="BF2074" s="6">
        <v>0</v>
      </c>
      <c r="BG2074" s="45">
        <v>0</v>
      </c>
      <c r="BH2074" s="45">
        <v>0</v>
      </c>
      <c r="BI2074" s="6">
        <v>0</v>
      </c>
      <c r="BJ2074" s="6">
        <v>0</v>
      </c>
      <c r="BK2074" s="6">
        <v>0</v>
      </c>
      <c r="BL2074" s="45">
        <v>0</v>
      </c>
      <c r="BM2074" s="45">
        <v>0</v>
      </c>
      <c r="BN2074" s="6">
        <v>0</v>
      </c>
      <c r="BO2074" s="6">
        <v>0</v>
      </c>
      <c r="BP2074" s="6">
        <v>0</v>
      </c>
      <c r="BQ2074" s="6">
        <v>0</v>
      </c>
      <c r="BR2074" s="45">
        <v>0</v>
      </c>
      <c r="BT2074" s="45">
        <v>0</v>
      </c>
      <c r="BU2074" s="45">
        <v>0</v>
      </c>
      <c r="BX2074" s="6">
        <v>0</v>
      </c>
      <c r="BZ2074" s="6">
        <f t="shared" si="96"/>
        <v>0.7</v>
      </c>
      <c r="CA2074" s="6">
        <f t="shared" si="97"/>
        <v>0</v>
      </c>
      <c r="CC2074" s="63" t="s">
        <v>21</v>
      </c>
      <c r="CD2074" s="6" t="s">
        <v>4163</v>
      </c>
      <c r="CK2074" s="6" t="s">
        <v>5148</v>
      </c>
      <c r="DA2074" s="6" t="s">
        <v>4164</v>
      </c>
      <c r="DC2074" s="6" t="s">
        <v>4434</v>
      </c>
      <c r="DD2074" s="6" t="s">
        <v>311</v>
      </c>
      <c r="DF2074" s="29">
        <f t="shared" si="98"/>
        <v>0</v>
      </c>
      <c r="DG2074" s="6">
        <v>1</v>
      </c>
    </row>
    <row r="2075" spans="1:111" ht="16" hidden="1" x14ac:dyDescent="0.2">
      <c r="A2075" s="6" t="s">
        <v>4165</v>
      </c>
      <c r="B2075" s="25"/>
      <c r="C2075" s="25"/>
      <c r="F2075" s="25"/>
      <c r="G2075" s="63" t="s">
        <v>3526</v>
      </c>
      <c r="H2075" s="6" t="s">
        <v>2383</v>
      </c>
      <c r="L2075" s="6" t="s">
        <v>2971</v>
      </c>
      <c r="P2075" s="6" t="s">
        <v>3534</v>
      </c>
      <c r="Q2075" s="31" t="s">
        <v>987</v>
      </c>
      <c r="X2075" s="6">
        <v>432</v>
      </c>
      <c r="Y2075" s="6">
        <v>0</v>
      </c>
      <c r="Z2075" s="6">
        <v>0</v>
      </c>
      <c r="AA2075" s="6">
        <v>0</v>
      </c>
      <c r="AB2075" s="6">
        <f>SUM(Table2026_09_25[[#This Row],[Number of in-person visits provided in reporting year.]:[Number of video/virtual visits provided in reporting year.]])</f>
        <v>0</v>
      </c>
      <c r="AC2075" s="6" t="s">
        <v>8469</v>
      </c>
      <c r="AD2075" s="6">
        <v>0</v>
      </c>
      <c r="AE2075" s="6">
        <v>0</v>
      </c>
      <c r="AG2075" s="6">
        <v>0</v>
      </c>
      <c r="AI2075" s="6" t="s">
        <v>8280</v>
      </c>
      <c r="AJ2075" s="6" t="s">
        <v>106</v>
      </c>
      <c r="AK2075" s="6" t="s">
        <v>8483</v>
      </c>
      <c r="AL2075" s="26" t="s">
        <v>400</v>
      </c>
      <c r="AQ2075" s="6" t="s">
        <v>43</v>
      </c>
      <c r="AX2075" s="45" t="s">
        <v>18</v>
      </c>
      <c r="AZ2075" s="6">
        <v>0</v>
      </c>
      <c r="BA2075" s="6">
        <v>0</v>
      </c>
      <c r="BB2075" s="45">
        <v>0</v>
      </c>
      <c r="BC2075" s="6">
        <v>0</v>
      </c>
      <c r="BD2075" s="6">
        <v>0</v>
      </c>
      <c r="BF2075" s="6">
        <v>0</v>
      </c>
      <c r="BG2075" s="45">
        <v>0</v>
      </c>
      <c r="BH2075" s="45">
        <v>0</v>
      </c>
      <c r="BI2075" s="6">
        <v>0</v>
      </c>
      <c r="BJ2075" s="6">
        <v>0</v>
      </c>
      <c r="BK2075" s="6">
        <v>0</v>
      </c>
      <c r="BL2075" s="45">
        <v>0</v>
      </c>
      <c r="BM2075" s="45">
        <v>0</v>
      </c>
      <c r="BN2075" s="6">
        <v>0</v>
      </c>
      <c r="BO2075" s="6">
        <v>0</v>
      </c>
      <c r="BP2075" s="6">
        <v>0</v>
      </c>
      <c r="BQ2075" s="6">
        <v>0</v>
      </c>
      <c r="BR2075" s="45">
        <v>0</v>
      </c>
      <c r="BT2075" s="45">
        <v>0</v>
      </c>
      <c r="BU2075" s="45">
        <v>0</v>
      </c>
      <c r="BX2075" s="6">
        <v>0.5</v>
      </c>
      <c r="BZ2075" s="6">
        <f t="shared" si="96"/>
        <v>0</v>
      </c>
      <c r="CA2075" s="6">
        <f t="shared" si="97"/>
        <v>0.5</v>
      </c>
      <c r="CC2075" s="63" t="s">
        <v>4687</v>
      </c>
      <c r="CD2075" s="6" t="s">
        <v>21</v>
      </c>
      <c r="CK2075" s="6" t="s">
        <v>5148</v>
      </c>
      <c r="DC2075" s="6" t="s">
        <v>4434</v>
      </c>
      <c r="DD2075" s="6" t="s">
        <v>3596</v>
      </c>
      <c r="DF2075" s="29">
        <f t="shared" si="98"/>
        <v>0</v>
      </c>
      <c r="DG2075" s="6">
        <v>1</v>
      </c>
    </row>
    <row r="2076" spans="1:111" ht="16" hidden="1" x14ac:dyDescent="0.2">
      <c r="A2076" s="6" t="s">
        <v>4166</v>
      </c>
      <c r="B2076" s="25"/>
      <c r="C2076" s="25"/>
      <c r="F2076" s="25"/>
      <c r="G2076" s="63" t="s">
        <v>3526</v>
      </c>
      <c r="H2076" s="6" t="s">
        <v>7236</v>
      </c>
      <c r="L2076" s="6" t="s">
        <v>2971</v>
      </c>
      <c r="P2076" s="6" t="s">
        <v>3534</v>
      </c>
      <c r="Q2076" s="31" t="s">
        <v>987</v>
      </c>
      <c r="X2076" s="6">
        <v>530</v>
      </c>
      <c r="Y2076" s="6">
        <v>0</v>
      </c>
      <c r="Z2076" s="6">
        <v>0</v>
      </c>
      <c r="AA2076" s="6">
        <v>0</v>
      </c>
      <c r="AB2076" s="6">
        <f>SUM(Table2026_09_25[[#This Row],[Number of in-person visits provided in reporting year.]:[Number of video/virtual visits provided in reporting year.]])</f>
        <v>0</v>
      </c>
      <c r="AC2076" s="6" t="s">
        <v>8469</v>
      </c>
      <c r="AD2076" s="6">
        <v>0</v>
      </c>
      <c r="AE2076" s="6">
        <v>0</v>
      </c>
      <c r="AG2076" s="6">
        <v>0</v>
      </c>
      <c r="AI2076" s="6" t="s">
        <v>7240</v>
      </c>
      <c r="AJ2076" s="6" t="s">
        <v>43</v>
      </c>
      <c r="AK2076" s="6" t="s">
        <v>8483</v>
      </c>
      <c r="AL2076" s="26" t="s">
        <v>142</v>
      </c>
      <c r="AQ2076" s="6" t="s">
        <v>43</v>
      </c>
      <c r="AX2076" s="45" t="s">
        <v>18</v>
      </c>
      <c r="AZ2076" s="6">
        <v>0</v>
      </c>
      <c r="BA2076" s="6">
        <v>0</v>
      </c>
      <c r="BB2076" s="45">
        <v>0</v>
      </c>
      <c r="BC2076" s="6">
        <v>0</v>
      </c>
      <c r="BD2076" s="6">
        <v>0</v>
      </c>
      <c r="BF2076" s="6">
        <v>0</v>
      </c>
      <c r="BG2076" s="45">
        <v>0</v>
      </c>
      <c r="BH2076" s="45">
        <v>0</v>
      </c>
      <c r="BI2076" s="6">
        <v>0</v>
      </c>
      <c r="BJ2076" s="6">
        <v>0</v>
      </c>
      <c r="BK2076" s="6">
        <v>0</v>
      </c>
      <c r="BL2076" s="45">
        <v>0</v>
      </c>
      <c r="BM2076" s="45">
        <v>0</v>
      </c>
      <c r="BN2076" s="6">
        <v>0</v>
      </c>
      <c r="BO2076" s="6">
        <v>0</v>
      </c>
      <c r="BP2076" s="6">
        <v>0</v>
      </c>
      <c r="BQ2076" s="6">
        <v>0</v>
      </c>
      <c r="BR2076" s="45">
        <v>0</v>
      </c>
      <c r="BT2076" s="45">
        <v>0</v>
      </c>
      <c r="BU2076" s="45">
        <v>0</v>
      </c>
      <c r="BX2076" s="6">
        <v>0.6</v>
      </c>
      <c r="BZ2076" s="6">
        <f t="shared" si="96"/>
        <v>0</v>
      </c>
      <c r="CA2076" s="6">
        <f t="shared" si="97"/>
        <v>0.6</v>
      </c>
      <c r="CC2076" s="63" t="s">
        <v>4687</v>
      </c>
      <c r="CD2076" s="6" t="s">
        <v>21</v>
      </c>
      <c r="CK2076" s="6" t="s">
        <v>5148</v>
      </c>
      <c r="DC2076" s="6" t="s">
        <v>4434</v>
      </c>
      <c r="DD2076" s="6" t="s">
        <v>3596</v>
      </c>
      <c r="DF2076" s="29">
        <f t="shared" si="98"/>
        <v>0</v>
      </c>
      <c r="DG2076" s="6">
        <v>1</v>
      </c>
    </row>
    <row r="2077" spans="1:111" ht="16" hidden="1" x14ac:dyDescent="0.2">
      <c r="A2077" s="6" t="s">
        <v>4167</v>
      </c>
      <c r="B2077" s="25"/>
      <c r="C2077" s="25"/>
      <c r="F2077" s="25"/>
      <c r="G2077" s="63" t="s">
        <v>3526</v>
      </c>
      <c r="H2077" s="6" t="s">
        <v>5215</v>
      </c>
      <c r="L2077" s="6" t="s">
        <v>4168</v>
      </c>
      <c r="P2077" s="6" t="s">
        <v>3534</v>
      </c>
      <c r="Q2077" s="31" t="s">
        <v>987</v>
      </c>
      <c r="X2077" s="6">
        <v>0</v>
      </c>
      <c r="Y2077" s="6">
        <v>938</v>
      </c>
      <c r="Z2077" s="6">
        <v>0</v>
      </c>
      <c r="AA2077" s="6">
        <v>0</v>
      </c>
      <c r="AB2077" s="6">
        <f>SUM(Table2026_09_25[[#This Row],[Number of in-person visits provided in reporting year.]:[Number of video/virtual visits provided in reporting year.]])</f>
        <v>938</v>
      </c>
      <c r="AC2077" s="6" t="s">
        <v>8469</v>
      </c>
      <c r="AD2077" s="6">
        <v>0</v>
      </c>
      <c r="AE2077" s="6">
        <v>0</v>
      </c>
      <c r="AF2077" s="6" t="s">
        <v>8026</v>
      </c>
      <c r="AG2077" s="6">
        <v>0</v>
      </c>
      <c r="AI2077" s="6" t="s">
        <v>5223</v>
      </c>
      <c r="AJ2077" s="6" t="s">
        <v>43</v>
      </c>
      <c r="AK2077" s="6" t="s">
        <v>8483</v>
      </c>
      <c r="AL2077" s="26" t="s">
        <v>42</v>
      </c>
      <c r="AQ2077" s="6" t="s">
        <v>43</v>
      </c>
      <c r="AX2077" s="45" t="s">
        <v>2431</v>
      </c>
      <c r="AZ2077" s="6">
        <v>0</v>
      </c>
      <c r="BA2077" s="6">
        <v>0</v>
      </c>
      <c r="BB2077" s="45">
        <v>0</v>
      </c>
      <c r="BC2077" s="6">
        <v>1</v>
      </c>
      <c r="BD2077" s="6">
        <v>0</v>
      </c>
      <c r="BF2077" s="6">
        <v>0</v>
      </c>
      <c r="BG2077" s="45">
        <v>0</v>
      </c>
      <c r="BH2077" s="45">
        <v>0</v>
      </c>
      <c r="BI2077" s="6">
        <v>0</v>
      </c>
      <c r="BJ2077" s="6">
        <v>0</v>
      </c>
      <c r="BK2077" s="6">
        <v>0</v>
      </c>
      <c r="BL2077" s="45">
        <v>0</v>
      </c>
      <c r="BM2077" s="45">
        <v>0</v>
      </c>
      <c r="BN2077" s="6">
        <v>0</v>
      </c>
      <c r="BO2077" s="6">
        <v>0</v>
      </c>
      <c r="BP2077" s="6">
        <v>0</v>
      </c>
      <c r="BQ2077" s="6">
        <v>0</v>
      </c>
      <c r="BR2077" s="45">
        <v>0</v>
      </c>
      <c r="BT2077" s="45">
        <v>0</v>
      </c>
      <c r="BU2077" s="45">
        <v>0</v>
      </c>
      <c r="BX2077" s="6">
        <v>0</v>
      </c>
      <c r="BZ2077" s="6">
        <f t="shared" si="96"/>
        <v>1</v>
      </c>
      <c r="CA2077" s="6">
        <f t="shared" si="97"/>
        <v>0</v>
      </c>
      <c r="CC2077" s="63" t="s">
        <v>4687</v>
      </c>
      <c r="CD2077" s="6" t="s">
        <v>1727</v>
      </c>
      <c r="CK2077" s="6" t="s">
        <v>5148</v>
      </c>
      <c r="DC2077" s="6" t="s">
        <v>4434</v>
      </c>
      <c r="DD2077" s="6" t="s">
        <v>3615</v>
      </c>
      <c r="DF2077" s="29">
        <f t="shared" si="98"/>
        <v>0</v>
      </c>
      <c r="DG2077" s="6">
        <v>1</v>
      </c>
    </row>
    <row r="2078" spans="1:111" ht="16" hidden="1" x14ac:dyDescent="0.2">
      <c r="A2078" s="6" t="s">
        <v>4169</v>
      </c>
      <c r="B2078" s="25"/>
      <c r="C2078" s="25"/>
      <c r="F2078" s="25"/>
      <c r="G2078" s="63" t="s">
        <v>3526</v>
      </c>
      <c r="H2078" s="6" t="s">
        <v>6793</v>
      </c>
      <c r="L2078" s="6" t="s">
        <v>4170</v>
      </c>
      <c r="P2078" s="6" t="s">
        <v>3534</v>
      </c>
      <c r="Q2078" s="31" t="s">
        <v>987</v>
      </c>
      <c r="X2078" s="6">
        <v>0</v>
      </c>
      <c r="Y2078" s="6">
        <v>981</v>
      </c>
      <c r="Z2078" s="6">
        <v>0</v>
      </c>
      <c r="AA2078" s="6">
        <v>0</v>
      </c>
      <c r="AB2078" s="6">
        <f>SUM(Table2026_09_25[[#This Row],[Number of in-person visits provided in reporting year.]:[Number of video/virtual visits provided in reporting year.]])</f>
        <v>981</v>
      </c>
      <c r="AC2078" s="6" t="s">
        <v>8469</v>
      </c>
      <c r="AD2078" s="6">
        <v>0</v>
      </c>
      <c r="AE2078" s="6">
        <v>0</v>
      </c>
      <c r="AF2078" s="6" t="s">
        <v>8026</v>
      </c>
      <c r="AG2078" s="6">
        <v>0</v>
      </c>
      <c r="AI2078" s="6" t="s">
        <v>6800</v>
      </c>
      <c r="AJ2078" s="6" t="s">
        <v>6801</v>
      </c>
      <c r="AK2078" s="6" t="s">
        <v>8483</v>
      </c>
      <c r="AL2078" s="26" t="s">
        <v>1853</v>
      </c>
      <c r="AQ2078" s="6" t="s">
        <v>107</v>
      </c>
      <c r="AX2078" s="45" t="s">
        <v>2431</v>
      </c>
      <c r="AZ2078" s="6">
        <v>0</v>
      </c>
      <c r="BA2078" s="6">
        <v>0</v>
      </c>
      <c r="BB2078" s="45">
        <v>0</v>
      </c>
      <c r="BC2078" s="6">
        <v>0</v>
      </c>
      <c r="BD2078" s="6">
        <v>0</v>
      </c>
      <c r="BF2078" s="6">
        <v>0</v>
      </c>
      <c r="BG2078" s="45">
        <v>0</v>
      </c>
      <c r="BH2078" s="45">
        <v>0</v>
      </c>
      <c r="BI2078" s="6">
        <v>0</v>
      </c>
      <c r="BJ2078" s="6">
        <v>0</v>
      </c>
      <c r="BK2078" s="6">
        <v>0</v>
      </c>
      <c r="BL2078" s="45">
        <v>0</v>
      </c>
      <c r="BM2078" s="45">
        <v>0</v>
      </c>
      <c r="BN2078" s="6">
        <v>0</v>
      </c>
      <c r="BO2078" s="6">
        <v>0</v>
      </c>
      <c r="BP2078" s="6">
        <v>0</v>
      </c>
      <c r="BQ2078" s="6">
        <v>0</v>
      </c>
      <c r="BR2078" s="45">
        <v>0</v>
      </c>
      <c r="BT2078" s="45">
        <v>0</v>
      </c>
      <c r="BU2078" s="45">
        <v>0</v>
      </c>
      <c r="BX2078" s="6">
        <v>0</v>
      </c>
      <c r="BY2078" s="6" t="s">
        <v>4171</v>
      </c>
      <c r="BZ2078" s="6">
        <f t="shared" si="96"/>
        <v>0</v>
      </c>
      <c r="CA2078" s="6">
        <f t="shared" si="97"/>
        <v>0</v>
      </c>
      <c r="CC2078" s="63" t="s">
        <v>21</v>
      </c>
      <c r="CD2078" s="6" t="s">
        <v>21</v>
      </c>
      <c r="CK2078" s="6" t="s">
        <v>5148</v>
      </c>
      <c r="DC2078" s="6" t="s">
        <v>4434</v>
      </c>
      <c r="DD2078" s="6" t="s">
        <v>3594</v>
      </c>
      <c r="DF2078" s="29">
        <f t="shared" si="98"/>
        <v>0</v>
      </c>
      <c r="DG2078" s="6">
        <v>1</v>
      </c>
    </row>
    <row r="2079" spans="1:111" ht="16" hidden="1" x14ac:dyDescent="0.2">
      <c r="A2079" s="6" t="s">
        <v>4172</v>
      </c>
      <c r="B2079" s="25"/>
      <c r="C2079" s="25"/>
      <c r="F2079" s="25"/>
      <c r="G2079" s="63" t="s">
        <v>3526</v>
      </c>
      <c r="H2079" s="6" t="s">
        <v>7228</v>
      </c>
      <c r="L2079" s="6" t="s">
        <v>4173</v>
      </c>
      <c r="P2079" s="6" t="s">
        <v>3534</v>
      </c>
      <c r="Q2079" s="31" t="s">
        <v>987</v>
      </c>
      <c r="X2079" s="6">
        <v>675</v>
      </c>
      <c r="Y2079" s="6">
        <v>0</v>
      </c>
      <c r="Z2079" s="6">
        <v>0</v>
      </c>
      <c r="AA2079" s="6">
        <v>0</v>
      </c>
      <c r="AB2079" s="6">
        <f>SUM(Table2026_09_25[[#This Row],[Number of in-person visits provided in reporting year.]:[Number of video/virtual visits provided in reporting year.]])</f>
        <v>0</v>
      </c>
      <c r="AC2079" s="6" t="s">
        <v>8469</v>
      </c>
      <c r="AD2079" s="6">
        <v>0</v>
      </c>
      <c r="AE2079" s="6">
        <v>0</v>
      </c>
      <c r="AG2079" s="6">
        <v>0</v>
      </c>
      <c r="AI2079" s="6" t="s">
        <v>7231</v>
      </c>
      <c r="AJ2079" s="6" t="s">
        <v>43</v>
      </c>
      <c r="AK2079" s="6" t="s">
        <v>8483</v>
      </c>
      <c r="AL2079" s="26" t="s">
        <v>83</v>
      </c>
      <c r="AQ2079" s="6" t="s">
        <v>43</v>
      </c>
      <c r="AX2079" s="45" t="s">
        <v>2478</v>
      </c>
      <c r="AZ2079" s="6">
        <v>0</v>
      </c>
      <c r="BA2079" s="6">
        <v>0</v>
      </c>
      <c r="BB2079" s="45">
        <v>0</v>
      </c>
      <c r="BC2079" s="6">
        <v>0</v>
      </c>
      <c r="BD2079" s="6">
        <v>0</v>
      </c>
      <c r="BF2079" s="6">
        <v>0</v>
      </c>
      <c r="BG2079" s="45">
        <v>0</v>
      </c>
      <c r="BH2079" s="45">
        <v>0</v>
      </c>
      <c r="BI2079" s="6">
        <v>0</v>
      </c>
      <c r="BJ2079" s="6">
        <v>0</v>
      </c>
      <c r="BK2079" s="6">
        <v>0</v>
      </c>
      <c r="BL2079" s="45">
        <v>0</v>
      </c>
      <c r="BM2079" s="45">
        <v>0</v>
      </c>
      <c r="BN2079" s="6">
        <v>0</v>
      </c>
      <c r="BO2079" s="6">
        <v>0</v>
      </c>
      <c r="BP2079" s="6">
        <v>0</v>
      </c>
      <c r="BQ2079" s="6">
        <v>0</v>
      </c>
      <c r="BR2079" s="45">
        <v>0</v>
      </c>
      <c r="BT2079" s="45">
        <v>0</v>
      </c>
      <c r="BU2079" s="45">
        <v>0</v>
      </c>
      <c r="BX2079" s="6">
        <v>6.2</v>
      </c>
      <c r="BZ2079" s="6">
        <f t="shared" si="96"/>
        <v>0</v>
      </c>
      <c r="CA2079" s="6">
        <f t="shared" si="97"/>
        <v>6.2</v>
      </c>
      <c r="CC2079" s="63" t="s">
        <v>4687</v>
      </c>
      <c r="CD2079" s="6" t="s">
        <v>21</v>
      </c>
      <c r="CK2079" s="6" t="s">
        <v>5148</v>
      </c>
      <c r="DC2079" s="6" t="s">
        <v>4434</v>
      </c>
      <c r="DD2079" s="6" t="s">
        <v>3596</v>
      </c>
      <c r="DF2079" s="29">
        <f t="shared" si="98"/>
        <v>0</v>
      </c>
      <c r="DG2079" s="6">
        <v>1</v>
      </c>
    </row>
    <row r="2080" spans="1:111" ht="16" hidden="1" x14ac:dyDescent="0.2">
      <c r="A2080" s="6" t="s">
        <v>4174</v>
      </c>
      <c r="B2080" s="25"/>
      <c r="C2080" s="25"/>
      <c r="F2080" s="25"/>
      <c r="G2080" s="63" t="s">
        <v>3526</v>
      </c>
      <c r="H2080" s="6" t="s">
        <v>8204</v>
      </c>
      <c r="L2080" s="6" t="s">
        <v>4170</v>
      </c>
      <c r="P2080" s="6" t="s">
        <v>3534</v>
      </c>
      <c r="Q2080" s="31" t="s">
        <v>987</v>
      </c>
      <c r="X2080" s="6">
        <v>0</v>
      </c>
      <c r="Y2080" s="6">
        <v>5</v>
      </c>
      <c r="Z2080" s="6">
        <v>0</v>
      </c>
      <c r="AA2080" s="6">
        <v>0</v>
      </c>
      <c r="AB2080" s="6">
        <f>SUM(Table2026_09_25[[#This Row],[Number of in-person visits provided in reporting year.]:[Number of video/virtual visits provided in reporting year.]])</f>
        <v>5</v>
      </c>
      <c r="AC2080" s="6" t="s">
        <v>8469</v>
      </c>
      <c r="AD2080" s="6">
        <v>0</v>
      </c>
      <c r="AE2080" s="6">
        <v>0</v>
      </c>
      <c r="AG2080" s="6">
        <v>0</v>
      </c>
      <c r="AI2080" s="6" t="s">
        <v>8205</v>
      </c>
      <c r="AJ2080" s="6" t="s">
        <v>8206</v>
      </c>
      <c r="AK2080" s="6" t="s">
        <v>8483</v>
      </c>
      <c r="AL2080" s="26" t="s">
        <v>3886</v>
      </c>
      <c r="AQ2080" s="6" t="s">
        <v>43</v>
      </c>
      <c r="AX2080" s="45" t="s">
        <v>2431</v>
      </c>
      <c r="AZ2080" s="6">
        <v>0</v>
      </c>
      <c r="BA2080" s="6">
        <v>0</v>
      </c>
      <c r="BB2080" s="45">
        <v>0</v>
      </c>
      <c r="BC2080" s="6">
        <v>0</v>
      </c>
      <c r="BD2080" s="6">
        <v>0</v>
      </c>
      <c r="BF2080" s="6">
        <v>0</v>
      </c>
      <c r="BG2080" s="45">
        <v>0</v>
      </c>
      <c r="BH2080" s="45">
        <v>0</v>
      </c>
      <c r="BI2080" s="6">
        <v>0</v>
      </c>
      <c r="BJ2080" s="6">
        <v>0</v>
      </c>
      <c r="BK2080" s="6">
        <v>0</v>
      </c>
      <c r="BL2080" s="45">
        <v>0</v>
      </c>
      <c r="BM2080" s="45">
        <v>0</v>
      </c>
      <c r="BN2080" s="6">
        <v>0</v>
      </c>
      <c r="BO2080" s="6">
        <v>0</v>
      </c>
      <c r="BP2080" s="6">
        <v>0</v>
      </c>
      <c r="BQ2080" s="6">
        <v>0</v>
      </c>
      <c r="BR2080" s="45">
        <v>0</v>
      </c>
      <c r="BT2080" s="45">
        <v>0</v>
      </c>
      <c r="BU2080" s="45">
        <v>0</v>
      </c>
      <c r="BX2080" s="6">
        <v>0</v>
      </c>
      <c r="BY2080" s="6" t="s">
        <v>4175</v>
      </c>
      <c r="BZ2080" s="6">
        <f t="shared" si="96"/>
        <v>0</v>
      </c>
      <c r="CA2080" s="6">
        <f t="shared" si="97"/>
        <v>0</v>
      </c>
      <c r="CC2080" s="63" t="s">
        <v>21</v>
      </c>
      <c r="CD2080" s="6" t="s">
        <v>21</v>
      </c>
      <c r="CK2080" s="6" t="s">
        <v>5148</v>
      </c>
      <c r="DC2080" s="6" t="s">
        <v>4434</v>
      </c>
      <c r="DD2080" s="6" t="s">
        <v>3594</v>
      </c>
      <c r="DF2080" s="29">
        <f t="shared" si="98"/>
        <v>0</v>
      </c>
      <c r="DG2080" s="6">
        <v>1</v>
      </c>
    </row>
    <row r="2081" spans="1:111" ht="16" hidden="1" x14ac:dyDescent="0.2">
      <c r="A2081" s="6" t="s">
        <v>4176</v>
      </c>
      <c r="B2081" s="25"/>
      <c r="C2081" s="25"/>
      <c r="F2081" s="25"/>
      <c r="G2081" s="63" t="s">
        <v>3526</v>
      </c>
      <c r="H2081" s="6" t="s">
        <v>2761</v>
      </c>
      <c r="L2081" s="6" t="s">
        <v>2971</v>
      </c>
      <c r="P2081" s="6" t="s">
        <v>3534</v>
      </c>
      <c r="Q2081" s="31" t="s">
        <v>987</v>
      </c>
      <c r="X2081" s="6">
        <v>686</v>
      </c>
      <c r="Y2081" s="6">
        <v>0</v>
      </c>
      <c r="Z2081" s="6">
        <v>0</v>
      </c>
      <c r="AA2081" s="6">
        <v>0</v>
      </c>
      <c r="AB2081" s="6">
        <f>SUM(Table2026_09_25[[#This Row],[Number of in-person visits provided in reporting year.]:[Number of video/virtual visits provided in reporting year.]])</f>
        <v>0</v>
      </c>
      <c r="AC2081" s="6" t="s">
        <v>8469</v>
      </c>
      <c r="AD2081" s="6">
        <v>0</v>
      </c>
      <c r="AE2081" s="6">
        <v>0</v>
      </c>
      <c r="AG2081" s="6">
        <v>0</v>
      </c>
      <c r="AI2081" s="6" t="s">
        <v>5922</v>
      </c>
      <c r="AJ2081" s="6" t="s">
        <v>43</v>
      </c>
      <c r="AK2081" s="6" t="s">
        <v>8483</v>
      </c>
      <c r="AL2081" s="26" t="s">
        <v>2762</v>
      </c>
      <c r="AQ2081" s="6" t="s">
        <v>43</v>
      </c>
      <c r="AX2081" s="45" t="s">
        <v>18</v>
      </c>
      <c r="AZ2081" s="6">
        <v>0</v>
      </c>
      <c r="BA2081" s="6">
        <v>0</v>
      </c>
      <c r="BB2081" s="45">
        <v>0</v>
      </c>
      <c r="BC2081" s="6">
        <v>0</v>
      </c>
      <c r="BD2081" s="6">
        <v>0</v>
      </c>
      <c r="BF2081" s="6">
        <v>0</v>
      </c>
      <c r="BG2081" s="45">
        <v>0</v>
      </c>
      <c r="BH2081" s="45">
        <v>0</v>
      </c>
      <c r="BI2081" s="6">
        <v>0</v>
      </c>
      <c r="BJ2081" s="6">
        <v>0</v>
      </c>
      <c r="BK2081" s="6">
        <v>0</v>
      </c>
      <c r="BL2081" s="45">
        <v>0</v>
      </c>
      <c r="BM2081" s="45">
        <v>0</v>
      </c>
      <c r="BN2081" s="6">
        <v>0</v>
      </c>
      <c r="BO2081" s="6">
        <v>0</v>
      </c>
      <c r="BP2081" s="6">
        <v>0</v>
      </c>
      <c r="BQ2081" s="6">
        <v>0</v>
      </c>
      <c r="BR2081" s="45">
        <v>0</v>
      </c>
      <c r="BT2081" s="45">
        <v>0</v>
      </c>
      <c r="BU2081" s="45">
        <v>0</v>
      </c>
      <c r="BX2081" s="6">
        <v>0</v>
      </c>
      <c r="BZ2081" s="6">
        <f t="shared" si="96"/>
        <v>0</v>
      </c>
      <c r="CA2081" s="6">
        <f t="shared" si="97"/>
        <v>0</v>
      </c>
      <c r="CC2081" s="63" t="s">
        <v>4687</v>
      </c>
      <c r="CD2081" s="6" t="s">
        <v>21</v>
      </c>
      <c r="CK2081" s="6" t="s">
        <v>5148</v>
      </c>
      <c r="DC2081" s="6" t="s">
        <v>4434</v>
      </c>
      <c r="DD2081" s="6" t="s">
        <v>3596</v>
      </c>
      <c r="DF2081" s="29">
        <f t="shared" si="98"/>
        <v>0</v>
      </c>
      <c r="DG2081" s="6">
        <v>1</v>
      </c>
    </row>
    <row r="2082" spans="1:111" ht="16" hidden="1" x14ac:dyDescent="0.2">
      <c r="A2082" s="6" t="s">
        <v>4177</v>
      </c>
      <c r="B2082" s="25"/>
      <c r="C2082" s="25"/>
      <c r="F2082" s="25"/>
      <c r="G2082" s="63" t="s">
        <v>3526</v>
      </c>
      <c r="H2082" s="6" t="s">
        <v>8027</v>
      </c>
      <c r="L2082" s="6" t="s">
        <v>2971</v>
      </c>
      <c r="P2082" s="6" t="s">
        <v>3534</v>
      </c>
      <c r="Q2082" s="31" t="s">
        <v>987</v>
      </c>
      <c r="X2082" s="6">
        <v>289</v>
      </c>
      <c r="Y2082" s="6">
        <v>0</v>
      </c>
      <c r="Z2082" s="6">
        <v>0</v>
      </c>
      <c r="AA2082" s="6">
        <v>0</v>
      </c>
      <c r="AB2082" s="6">
        <f>SUM(Table2026_09_25[[#This Row],[Number of in-person visits provided in reporting year.]:[Number of video/virtual visits provided in reporting year.]])</f>
        <v>0</v>
      </c>
      <c r="AC2082" s="6" t="s">
        <v>8469</v>
      </c>
      <c r="AD2082" s="6">
        <v>0</v>
      </c>
      <c r="AE2082" s="6">
        <v>0</v>
      </c>
      <c r="AG2082" s="6">
        <v>0</v>
      </c>
      <c r="AI2082" s="6" t="s">
        <v>8227</v>
      </c>
      <c r="AJ2082" s="6" t="s">
        <v>43</v>
      </c>
      <c r="AK2082" s="6" t="s">
        <v>8483</v>
      </c>
      <c r="AL2082" s="26" t="s">
        <v>70</v>
      </c>
      <c r="AQ2082" s="6" t="s">
        <v>43</v>
      </c>
      <c r="AX2082" s="45" t="s">
        <v>2478</v>
      </c>
      <c r="AZ2082" s="6">
        <v>0</v>
      </c>
      <c r="BA2082" s="6">
        <v>0</v>
      </c>
      <c r="BB2082" s="45">
        <v>0</v>
      </c>
      <c r="BC2082" s="6">
        <v>0</v>
      </c>
      <c r="BD2082" s="6">
        <v>0</v>
      </c>
      <c r="BF2082" s="6">
        <v>0</v>
      </c>
      <c r="BG2082" s="45">
        <v>0</v>
      </c>
      <c r="BH2082" s="45">
        <v>0</v>
      </c>
      <c r="BI2082" s="6">
        <v>0</v>
      </c>
      <c r="BJ2082" s="6">
        <v>0</v>
      </c>
      <c r="BK2082" s="6">
        <v>0</v>
      </c>
      <c r="BL2082" s="45">
        <v>0</v>
      </c>
      <c r="BM2082" s="45">
        <v>0</v>
      </c>
      <c r="BN2082" s="6">
        <v>0</v>
      </c>
      <c r="BO2082" s="6">
        <v>0</v>
      </c>
      <c r="BP2082" s="6">
        <v>0</v>
      </c>
      <c r="BQ2082" s="6">
        <v>0</v>
      </c>
      <c r="BR2082" s="45">
        <v>0</v>
      </c>
      <c r="BT2082" s="45">
        <v>0</v>
      </c>
      <c r="BU2082" s="45">
        <v>0</v>
      </c>
      <c r="BX2082" s="6">
        <v>1</v>
      </c>
      <c r="BZ2082" s="6">
        <f t="shared" si="96"/>
        <v>0</v>
      </c>
      <c r="CA2082" s="6">
        <f t="shared" si="97"/>
        <v>1</v>
      </c>
      <c r="CC2082" s="63" t="s">
        <v>4687</v>
      </c>
      <c r="CD2082" s="6" t="s">
        <v>21</v>
      </c>
      <c r="CK2082" s="6" t="s">
        <v>5148</v>
      </c>
      <c r="DC2082" s="6" t="s">
        <v>4434</v>
      </c>
      <c r="DD2082" s="6" t="s">
        <v>3596</v>
      </c>
      <c r="DF2082" s="29">
        <f t="shared" si="98"/>
        <v>0</v>
      </c>
      <c r="DG2082" s="6">
        <v>1</v>
      </c>
    </row>
    <row r="2083" spans="1:111" ht="16" hidden="1" x14ac:dyDescent="0.2">
      <c r="A2083" s="6" t="s">
        <v>4178</v>
      </c>
      <c r="B2083" s="25"/>
      <c r="C2083" s="25"/>
      <c r="F2083" s="25"/>
      <c r="G2083" s="63" t="s">
        <v>3526</v>
      </c>
      <c r="H2083" s="6" t="s">
        <v>5701</v>
      </c>
      <c r="L2083" s="6" t="s">
        <v>4179</v>
      </c>
      <c r="P2083" s="6" t="s">
        <v>3534</v>
      </c>
      <c r="Q2083" s="31" t="s">
        <v>987</v>
      </c>
      <c r="X2083" s="6">
        <v>413</v>
      </c>
      <c r="Y2083" s="6">
        <v>413</v>
      </c>
      <c r="Z2083" s="6">
        <v>0</v>
      </c>
      <c r="AA2083" s="6">
        <v>0</v>
      </c>
      <c r="AB2083" s="6">
        <f>SUM(Table2026_09_25[[#This Row],[Number of in-person visits provided in reporting year.]:[Number of video/virtual visits provided in reporting year.]])</f>
        <v>413</v>
      </c>
      <c r="AC2083" s="6" t="s">
        <v>8469</v>
      </c>
      <c r="AD2083" s="6">
        <v>0</v>
      </c>
      <c r="AE2083" s="6">
        <v>0</v>
      </c>
      <c r="AF2083" s="6" t="s">
        <v>25</v>
      </c>
      <c r="AG2083" s="6">
        <v>3</v>
      </c>
      <c r="AI2083" s="6" t="s">
        <v>5704</v>
      </c>
      <c r="AJ2083" s="6" t="s">
        <v>512</v>
      </c>
      <c r="AK2083" s="6" t="s">
        <v>8483</v>
      </c>
      <c r="AL2083" s="26" t="s">
        <v>917</v>
      </c>
      <c r="AQ2083" s="6" t="s">
        <v>544</v>
      </c>
      <c r="AX2083" s="45" t="s">
        <v>2431</v>
      </c>
      <c r="AZ2083" s="6">
        <v>0</v>
      </c>
      <c r="BA2083" s="6">
        <v>0</v>
      </c>
      <c r="BB2083" s="45">
        <v>0</v>
      </c>
      <c r="BC2083" s="6">
        <v>1</v>
      </c>
      <c r="BD2083" s="6">
        <v>0</v>
      </c>
      <c r="BF2083" s="6">
        <v>0</v>
      </c>
      <c r="BG2083" s="45">
        <v>0</v>
      </c>
      <c r="BH2083" s="45">
        <v>0</v>
      </c>
      <c r="BI2083" s="6">
        <v>0</v>
      </c>
      <c r="BJ2083" s="6">
        <v>0</v>
      </c>
      <c r="BK2083" s="6">
        <v>0</v>
      </c>
      <c r="BL2083" s="45">
        <v>0</v>
      </c>
      <c r="BM2083" s="45">
        <v>0</v>
      </c>
      <c r="BN2083" s="6">
        <v>0</v>
      </c>
      <c r="BO2083" s="6">
        <v>0</v>
      </c>
      <c r="BP2083" s="6">
        <v>1</v>
      </c>
      <c r="BQ2083" s="6">
        <v>0</v>
      </c>
      <c r="BR2083" s="45">
        <v>0</v>
      </c>
      <c r="BT2083" s="45">
        <v>0</v>
      </c>
      <c r="BU2083" s="45">
        <v>0</v>
      </c>
      <c r="BX2083" s="6">
        <v>1</v>
      </c>
      <c r="BY2083" s="6" t="s">
        <v>4180</v>
      </c>
      <c r="BZ2083" s="6">
        <f t="shared" si="96"/>
        <v>2</v>
      </c>
      <c r="CA2083" s="6">
        <f t="shared" si="97"/>
        <v>2</v>
      </c>
      <c r="CC2083" s="63" t="s">
        <v>4687</v>
      </c>
      <c r="CD2083" s="6" t="s">
        <v>4121</v>
      </c>
      <c r="CK2083" s="6" t="s">
        <v>5148</v>
      </c>
      <c r="DC2083" s="6" t="s">
        <v>4434</v>
      </c>
      <c r="DD2083" s="6" t="s">
        <v>3856</v>
      </c>
      <c r="DF2083" s="29">
        <f t="shared" si="98"/>
        <v>0</v>
      </c>
      <c r="DG2083" s="6">
        <v>1</v>
      </c>
    </row>
    <row r="2084" spans="1:111" ht="16" hidden="1" x14ac:dyDescent="0.2">
      <c r="A2084" s="6" t="s">
        <v>4181</v>
      </c>
      <c r="B2084" s="25"/>
      <c r="C2084" s="25"/>
      <c r="F2084" s="25"/>
      <c r="G2084" s="63" t="s">
        <v>3526</v>
      </c>
      <c r="H2084" s="6" t="s">
        <v>7329</v>
      </c>
      <c r="L2084" s="6" t="s">
        <v>3429</v>
      </c>
      <c r="P2084" s="6" t="s">
        <v>3534</v>
      </c>
      <c r="Q2084" s="31" t="s">
        <v>987</v>
      </c>
      <c r="X2084" s="6">
        <v>239</v>
      </c>
      <c r="Y2084" s="6">
        <v>299</v>
      </c>
      <c r="Z2084" s="6">
        <v>0</v>
      </c>
      <c r="AA2084" s="6">
        <v>0</v>
      </c>
      <c r="AB2084" s="6">
        <f>SUM(Table2026_09_25[[#This Row],[Number of in-person visits provided in reporting year.]:[Number of video/virtual visits provided in reporting year.]])</f>
        <v>299</v>
      </c>
      <c r="AC2084" s="6" t="s">
        <v>8469</v>
      </c>
      <c r="AD2084" s="6">
        <v>0</v>
      </c>
      <c r="AE2084" s="6">
        <v>0</v>
      </c>
      <c r="AF2084" s="6" t="s">
        <v>4682</v>
      </c>
      <c r="AG2084" s="6">
        <v>1.5</v>
      </c>
      <c r="AI2084" s="6" t="s">
        <v>7330</v>
      </c>
      <c r="AJ2084" s="6" t="s">
        <v>7331</v>
      </c>
      <c r="AK2084" s="6" t="s">
        <v>8483</v>
      </c>
      <c r="AL2084" s="26" t="s">
        <v>2738</v>
      </c>
      <c r="AQ2084" s="6" t="s">
        <v>107</v>
      </c>
      <c r="AX2084" s="45" t="s">
        <v>2431</v>
      </c>
      <c r="AZ2084" s="6">
        <v>0.2</v>
      </c>
      <c r="BA2084" s="6">
        <v>0</v>
      </c>
      <c r="BB2084" s="45">
        <v>0</v>
      </c>
      <c r="BC2084" s="6">
        <v>0.3</v>
      </c>
      <c r="BD2084" s="6">
        <v>0</v>
      </c>
      <c r="BF2084" s="6">
        <v>0</v>
      </c>
      <c r="BG2084" s="45">
        <v>0</v>
      </c>
      <c r="BH2084" s="45">
        <v>0</v>
      </c>
      <c r="BI2084" s="6">
        <v>0</v>
      </c>
      <c r="BJ2084" s="6">
        <v>0</v>
      </c>
      <c r="BK2084" s="6">
        <v>0</v>
      </c>
      <c r="BL2084" s="45">
        <v>0</v>
      </c>
      <c r="BM2084" s="45">
        <v>0</v>
      </c>
      <c r="BN2084" s="6">
        <v>0</v>
      </c>
      <c r="BO2084" s="6">
        <v>0</v>
      </c>
      <c r="BP2084" s="6">
        <v>1.5</v>
      </c>
      <c r="BQ2084" s="6">
        <v>0</v>
      </c>
      <c r="BR2084" s="45">
        <v>1</v>
      </c>
      <c r="BT2084" s="45">
        <v>0</v>
      </c>
      <c r="BU2084" s="45">
        <v>0</v>
      </c>
      <c r="BX2084" s="6">
        <v>0</v>
      </c>
      <c r="BZ2084" s="6">
        <f t="shared" si="96"/>
        <v>3</v>
      </c>
      <c r="CA2084" s="6">
        <f t="shared" si="97"/>
        <v>2.5</v>
      </c>
      <c r="CC2084" s="63" t="s">
        <v>4687</v>
      </c>
      <c r="CD2084" s="6" t="s">
        <v>21</v>
      </c>
      <c r="CK2084" s="6" t="s">
        <v>5148</v>
      </c>
      <c r="DC2084" s="6" t="s">
        <v>4434</v>
      </c>
      <c r="DD2084" s="6" t="s">
        <v>3231</v>
      </c>
      <c r="DF2084" s="29">
        <f t="shared" si="98"/>
        <v>0</v>
      </c>
      <c r="DG2084" s="6">
        <v>1</v>
      </c>
    </row>
    <row r="2085" spans="1:111" ht="16" hidden="1" x14ac:dyDescent="0.2">
      <c r="A2085" s="6" t="s">
        <v>4182</v>
      </c>
      <c r="B2085" s="25"/>
      <c r="C2085" s="25"/>
      <c r="F2085" s="25"/>
      <c r="G2085" s="63" t="s">
        <v>3526</v>
      </c>
      <c r="H2085" s="6" t="s">
        <v>5706</v>
      </c>
      <c r="L2085" s="6" t="s">
        <v>4144</v>
      </c>
      <c r="P2085" s="6" t="s">
        <v>3534</v>
      </c>
      <c r="Q2085" s="31" t="s">
        <v>987</v>
      </c>
      <c r="X2085" s="6">
        <v>0</v>
      </c>
      <c r="Y2085" s="6">
        <v>0</v>
      </c>
      <c r="Z2085" s="6">
        <v>0</v>
      </c>
      <c r="AA2085" s="6">
        <v>0</v>
      </c>
      <c r="AB2085" s="6">
        <f>SUM(Table2026_09_25[[#This Row],[Number of in-person visits provided in reporting year.]:[Number of video/virtual visits provided in reporting year.]])</f>
        <v>0</v>
      </c>
      <c r="AC2085" s="6" t="s">
        <v>8469</v>
      </c>
      <c r="AD2085" s="6">
        <v>0</v>
      </c>
      <c r="AE2085" s="6">
        <v>0</v>
      </c>
      <c r="AG2085" s="6">
        <v>0</v>
      </c>
      <c r="AI2085" s="6" t="s">
        <v>5708</v>
      </c>
      <c r="AJ2085" s="6" t="s">
        <v>5709</v>
      </c>
      <c r="AK2085" s="6" t="s">
        <v>8483</v>
      </c>
      <c r="AL2085" s="26" t="s">
        <v>5710</v>
      </c>
      <c r="AQ2085" s="6" t="s">
        <v>544</v>
      </c>
      <c r="AX2085" s="45" t="s">
        <v>2431</v>
      </c>
      <c r="AZ2085" s="6">
        <v>0</v>
      </c>
      <c r="BA2085" s="6">
        <v>0</v>
      </c>
      <c r="BB2085" s="45">
        <v>0</v>
      </c>
      <c r="BC2085" s="6">
        <v>1</v>
      </c>
      <c r="BD2085" s="6">
        <v>0</v>
      </c>
      <c r="BF2085" s="6">
        <v>0</v>
      </c>
      <c r="BG2085" s="45">
        <v>0</v>
      </c>
      <c r="BH2085" s="45">
        <v>0</v>
      </c>
      <c r="BI2085" s="6">
        <v>0</v>
      </c>
      <c r="BJ2085" s="6">
        <v>0</v>
      </c>
      <c r="BK2085" s="6">
        <v>0</v>
      </c>
      <c r="BL2085" s="45">
        <v>0</v>
      </c>
      <c r="BM2085" s="45">
        <v>0</v>
      </c>
      <c r="BN2085" s="6">
        <v>0</v>
      </c>
      <c r="BO2085" s="6">
        <v>0</v>
      </c>
      <c r="BP2085" s="6">
        <v>0</v>
      </c>
      <c r="BQ2085" s="6">
        <v>0</v>
      </c>
      <c r="BR2085" s="45">
        <v>0</v>
      </c>
      <c r="BT2085" s="45">
        <v>0</v>
      </c>
      <c r="BU2085" s="45">
        <v>0</v>
      </c>
      <c r="BX2085" s="6">
        <v>0</v>
      </c>
      <c r="BY2085" s="6" t="s">
        <v>4183</v>
      </c>
      <c r="BZ2085" s="6">
        <f t="shared" si="96"/>
        <v>1</v>
      </c>
      <c r="CA2085" s="6">
        <f t="shared" si="97"/>
        <v>0</v>
      </c>
      <c r="CC2085" s="63" t="s">
        <v>4687</v>
      </c>
      <c r="CD2085" s="6" t="s">
        <v>4184</v>
      </c>
      <c r="CK2085" s="6" t="s">
        <v>5148</v>
      </c>
      <c r="DA2085" s="6" t="s">
        <v>4185</v>
      </c>
      <c r="DC2085" s="6" t="s">
        <v>4434</v>
      </c>
      <c r="DD2085" s="6" t="s">
        <v>3856</v>
      </c>
      <c r="DF2085" s="29">
        <f t="shared" si="98"/>
        <v>0</v>
      </c>
      <c r="DG2085" s="6">
        <v>1</v>
      </c>
    </row>
    <row r="2086" spans="1:111" ht="16" hidden="1" x14ac:dyDescent="0.2">
      <c r="A2086" s="6" t="s">
        <v>4186</v>
      </c>
      <c r="B2086" s="25"/>
      <c r="C2086" s="25"/>
      <c r="F2086" s="25"/>
      <c r="G2086" s="63" t="s">
        <v>3526</v>
      </c>
      <c r="H2086" s="6" t="s">
        <v>5696</v>
      </c>
      <c r="L2086" s="6" t="s">
        <v>4144</v>
      </c>
      <c r="P2086" s="6" t="s">
        <v>3534</v>
      </c>
      <c r="Q2086" s="31" t="s">
        <v>987</v>
      </c>
      <c r="X2086" s="6">
        <v>527</v>
      </c>
      <c r="Y2086" s="6">
        <v>527</v>
      </c>
      <c r="Z2086" s="6">
        <v>0</v>
      </c>
      <c r="AA2086" s="6">
        <v>0</v>
      </c>
      <c r="AB2086" s="6">
        <f>SUM(Table2026_09_25[[#This Row],[Number of in-person visits provided in reporting year.]:[Number of video/virtual visits provided in reporting year.]])</f>
        <v>527</v>
      </c>
      <c r="AC2086" s="6" t="s">
        <v>8469</v>
      </c>
      <c r="AD2086" s="6">
        <v>0</v>
      </c>
      <c r="AE2086" s="6">
        <v>0</v>
      </c>
      <c r="AG2086" s="6">
        <v>0</v>
      </c>
      <c r="AI2086" s="6" t="s">
        <v>5700</v>
      </c>
      <c r="AJ2086" s="6" t="s">
        <v>512</v>
      </c>
      <c r="AK2086" s="6" t="s">
        <v>8483</v>
      </c>
      <c r="AL2086" s="26" t="s">
        <v>187</v>
      </c>
      <c r="AQ2086" s="6" t="s">
        <v>544</v>
      </c>
      <c r="AX2086" s="45" t="s">
        <v>2431</v>
      </c>
      <c r="AZ2086" s="6">
        <v>0</v>
      </c>
      <c r="BA2086" s="6">
        <v>0</v>
      </c>
      <c r="BB2086" s="45">
        <v>0</v>
      </c>
      <c r="BC2086" s="6">
        <v>1</v>
      </c>
      <c r="BD2086" s="6">
        <v>0</v>
      </c>
      <c r="BF2086" s="6">
        <v>0</v>
      </c>
      <c r="BG2086" s="45">
        <v>0</v>
      </c>
      <c r="BH2086" s="45">
        <v>0</v>
      </c>
      <c r="BI2086" s="6">
        <v>0</v>
      </c>
      <c r="BJ2086" s="6">
        <v>0</v>
      </c>
      <c r="BK2086" s="6">
        <v>0</v>
      </c>
      <c r="BL2086" s="45">
        <v>0</v>
      </c>
      <c r="BM2086" s="45">
        <v>0</v>
      </c>
      <c r="BN2086" s="6">
        <v>0</v>
      </c>
      <c r="BO2086" s="6">
        <v>0</v>
      </c>
      <c r="BP2086" s="6">
        <v>1</v>
      </c>
      <c r="BQ2086" s="6">
        <v>0</v>
      </c>
      <c r="BR2086" s="45">
        <v>0</v>
      </c>
      <c r="BT2086" s="45">
        <v>0</v>
      </c>
      <c r="BU2086" s="45">
        <v>0</v>
      </c>
      <c r="BX2086" s="6">
        <v>1</v>
      </c>
      <c r="BY2086" s="6" t="s">
        <v>4180</v>
      </c>
      <c r="BZ2086" s="6">
        <f t="shared" si="96"/>
        <v>2</v>
      </c>
      <c r="CA2086" s="6">
        <f t="shared" si="97"/>
        <v>2</v>
      </c>
      <c r="CC2086" s="63" t="s">
        <v>4687</v>
      </c>
      <c r="CD2086" s="6" t="s">
        <v>4187</v>
      </c>
      <c r="CK2086" s="6" t="s">
        <v>5148</v>
      </c>
      <c r="DC2086" s="6" t="s">
        <v>4434</v>
      </c>
      <c r="DD2086" s="6" t="s">
        <v>3856</v>
      </c>
      <c r="DF2086" s="29">
        <f t="shared" si="98"/>
        <v>0</v>
      </c>
      <c r="DG2086" s="6">
        <v>1</v>
      </c>
    </row>
    <row r="2087" spans="1:111" ht="16" hidden="1" x14ac:dyDescent="0.2">
      <c r="A2087" s="6" t="s">
        <v>4188</v>
      </c>
      <c r="B2087" s="25"/>
      <c r="C2087" s="25"/>
      <c r="F2087" s="25"/>
      <c r="G2087" s="63" t="s">
        <v>3526</v>
      </c>
      <c r="H2087" s="6" t="s">
        <v>7325</v>
      </c>
      <c r="L2087" s="6" t="s">
        <v>3429</v>
      </c>
      <c r="P2087" s="6" t="s">
        <v>3534</v>
      </c>
      <c r="Q2087" s="31" t="s">
        <v>987</v>
      </c>
      <c r="X2087" s="6">
        <v>241</v>
      </c>
      <c r="Y2087" s="6">
        <v>270</v>
      </c>
      <c r="Z2087" s="6">
        <v>0</v>
      </c>
      <c r="AA2087" s="6">
        <v>0</v>
      </c>
      <c r="AB2087" s="6">
        <f>SUM(Table2026_09_25[[#This Row],[Number of in-person visits provided in reporting year.]:[Number of video/virtual visits provided in reporting year.]])</f>
        <v>270</v>
      </c>
      <c r="AC2087" s="6" t="s">
        <v>8469</v>
      </c>
      <c r="AD2087" s="6">
        <v>0</v>
      </c>
      <c r="AE2087" s="6">
        <v>0</v>
      </c>
      <c r="AF2087" s="6" t="s">
        <v>4682</v>
      </c>
      <c r="AG2087" s="6">
        <v>1.5</v>
      </c>
      <c r="AI2087" s="6" t="s">
        <v>7326</v>
      </c>
      <c r="AJ2087" s="6" t="s">
        <v>7327</v>
      </c>
      <c r="AK2087" s="6" t="s">
        <v>8483</v>
      </c>
      <c r="AL2087" s="26" t="s">
        <v>2746</v>
      </c>
      <c r="AQ2087" s="6" t="s">
        <v>107</v>
      </c>
      <c r="AX2087" s="45" t="s">
        <v>2431</v>
      </c>
      <c r="AZ2087" s="6">
        <v>0</v>
      </c>
      <c r="BA2087" s="6">
        <v>0</v>
      </c>
      <c r="BB2087" s="45">
        <v>0</v>
      </c>
      <c r="BC2087" s="6">
        <v>1</v>
      </c>
      <c r="BD2087" s="6">
        <v>0</v>
      </c>
      <c r="BF2087" s="6">
        <v>0</v>
      </c>
      <c r="BG2087" s="45">
        <v>0</v>
      </c>
      <c r="BH2087" s="45">
        <v>0</v>
      </c>
      <c r="BI2087" s="6">
        <v>0</v>
      </c>
      <c r="BJ2087" s="6">
        <v>0</v>
      </c>
      <c r="BK2087" s="6">
        <v>0</v>
      </c>
      <c r="BL2087" s="45">
        <v>0</v>
      </c>
      <c r="BM2087" s="45">
        <v>0</v>
      </c>
      <c r="BN2087" s="6">
        <v>0</v>
      </c>
      <c r="BO2087" s="6">
        <v>0</v>
      </c>
      <c r="BP2087" s="6">
        <v>0</v>
      </c>
      <c r="BQ2087" s="6">
        <v>0</v>
      </c>
      <c r="BR2087" s="45">
        <v>0</v>
      </c>
      <c r="BT2087" s="45">
        <v>0</v>
      </c>
      <c r="BU2087" s="45">
        <v>0</v>
      </c>
      <c r="BX2087" s="6">
        <v>0</v>
      </c>
      <c r="BZ2087" s="6">
        <f t="shared" si="96"/>
        <v>1</v>
      </c>
      <c r="CA2087" s="6">
        <f t="shared" si="97"/>
        <v>0</v>
      </c>
      <c r="CC2087" s="63" t="s">
        <v>4687</v>
      </c>
      <c r="CD2087" s="6" t="s">
        <v>21</v>
      </c>
      <c r="CK2087" s="6" t="s">
        <v>5148</v>
      </c>
      <c r="DC2087" s="6" t="s">
        <v>4434</v>
      </c>
      <c r="DD2087" s="6" t="s">
        <v>3231</v>
      </c>
      <c r="DF2087" s="29">
        <f t="shared" si="98"/>
        <v>0</v>
      </c>
      <c r="DG2087" s="6">
        <v>1</v>
      </c>
    </row>
    <row r="2088" spans="1:111" ht="16" hidden="1" x14ac:dyDescent="0.2">
      <c r="A2088" s="6" t="s">
        <v>4189</v>
      </c>
      <c r="B2088" s="25"/>
      <c r="C2088" s="25"/>
      <c r="F2088" s="25"/>
      <c r="G2088" s="63" t="s">
        <v>3526</v>
      </c>
      <c r="H2088" s="6" t="s">
        <v>5162</v>
      </c>
      <c r="L2088" s="6" t="s">
        <v>4144</v>
      </c>
      <c r="P2088" s="6" t="s">
        <v>3534</v>
      </c>
      <c r="Q2088" s="31" t="s">
        <v>987</v>
      </c>
      <c r="X2088" s="6">
        <v>0</v>
      </c>
      <c r="Y2088" s="6">
        <v>0</v>
      </c>
      <c r="Z2088" s="6">
        <v>0</v>
      </c>
      <c r="AA2088" s="6">
        <v>0</v>
      </c>
      <c r="AB2088" s="6">
        <f>SUM(Table2026_09_25[[#This Row],[Number of in-person visits provided in reporting year.]:[Number of video/virtual visits provided in reporting year.]])</f>
        <v>0</v>
      </c>
      <c r="AC2088" s="6" t="s">
        <v>8469</v>
      </c>
      <c r="AD2088" s="6">
        <v>0</v>
      </c>
      <c r="AE2088" s="6">
        <v>0</v>
      </c>
      <c r="AF2088" s="6" t="s">
        <v>4682</v>
      </c>
      <c r="AG2088" s="6">
        <v>0</v>
      </c>
      <c r="AI2088" s="6" t="s">
        <v>5167</v>
      </c>
      <c r="AJ2088" s="6" t="s">
        <v>512</v>
      </c>
      <c r="AK2088" s="6" t="s">
        <v>8483</v>
      </c>
      <c r="AL2088" s="26" t="s">
        <v>127</v>
      </c>
      <c r="AQ2088" s="6" t="s">
        <v>544</v>
      </c>
      <c r="AX2088" s="45" t="s">
        <v>2431</v>
      </c>
      <c r="AZ2088" s="6">
        <v>0</v>
      </c>
      <c r="BA2088" s="6">
        <v>0</v>
      </c>
      <c r="BB2088" s="45">
        <v>0</v>
      </c>
      <c r="BC2088" s="6">
        <v>1</v>
      </c>
      <c r="BD2088" s="6">
        <v>0</v>
      </c>
      <c r="BF2088" s="6">
        <v>0</v>
      </c>
      <c r="BG2088" s="45">
        <v>0</v>
      </c>
      <c r="BH2088" s="45">
        <v>0</v>
      </c>
      <c r="BI2088" s="6">
        <v>0</v>
      </c>
      <c r="BJ2088" s="6">
        <v>0</v>
      </c>
      <c r="BK2088" s="6">
        <v>0</v>
      </c>
      <c r="BL2088" s="45">
        <v>0</v>
      </c>
      <c r="BM2088" s="45">
        <v>0</v>
      </c>
      <c r="BN2088" s="6">
        <v>0</v>
      </c>
      <c r="BO2088" s="6">
        <v>0</v>
      </c>
      <c r="BP2088" s="6">
        <v>0</v>
      </c>
      <c r="BQ2088" s="6">
        <v>0</v>
      </c>
      <c r="BR2088" s="45">
        <v>0</v>
      </c>
      <c r="BT2088" s="45">
        <v>0</v>
      </c>
      <c r="BU2088" s="45">
        <v>0</v>
      </c>
      <c r="BX2088" s="6">
        <v>0</v>
      </c>
      <c r="BZ2088" s="6">
        <f t="shared" si="96"/>
        <v>1</v>
      </c>
      <c r="CA2088" s="6">
        <f t="shared" si="97"/>
        <v>0</v>
      </c>
      <c r="CC2088" s="63" t="s">
        <v>4687</v>
      </c>
      <c r="CD2088" s="6" t="s">
        <v>4190</v>
      </c>
      <c r="CK2088" s="6" t="s">
        <v>5148</v>
      </c>
      <c r="DA2088" s="6" t="s">
        <v>4191</v>
      </c>
      <c r="DC2088" s="6" t="s">
        <v>4434</v>
      </c>
      <c r="DD2088" s="6" t="s">
        <v>3856</v>
      </c>
      <c r="DF2088" s="29">
        <f t="shared" si="98"/>
        <v>0</v>
      </c>
      <c r="DG2088" s="6">
        <v>1</v>
      </c>
    </row>
    <row r="2089" spans="1:111" ht="16" hidden="1" x14ac:dyDescent="0.2">
      <c r="A2089" s="6" t="s">
        <v>4192</v>
      </c>
      <c r="B2089" s="25"/>
      <c r="C2089" s="25"/>
      <c r="F2089" s="25"/>
      <c r="G2089" s="63" t="s">
        <v>3526</v>
      </c>
      <c r="H2089" s="6" t="s">
        <v>155</v>
      </c>
      <c r="L2089" s="6" t="s">
        <v>2966</v>
      </c>
      <c r="P2089" s="6" t="s">
        <v>3534</v>
      </c>
      <c r="Q2089" s="31" t="s">
        <v>987</v>
      </c>
      <c r="X2089" s="6">
        <v>1208</v>
      </c>
      <c r="Y2089" s="6">
        <v>1779</v>
      </c>
      <c r="Z2089" s="6">
        <v>104</v>
      </c>
      <c r="AA2089" s="6">
        <v>0</v>
      </c>
      <c r="AB2089" s="6">
        <f>SUM(Table2026_09_25[[#This Row],[Number of in-person visits provided in reporting year.]:[Number of video/virtual visits provided in reporting year.]])</f>
        <v>1883</v>
      </c>
      <c r="AC2089" s="6" t="s">
        <v>8469</v>
      </c>
      <c r="AD2089" s="6">
        <v>0</v>
      </c>
      <c r="AE2089" s="6">
        <v>0</v>
      </c>
      <c r="AG2089" s="6">
        <v>0</v>
      </c>
      <c r="AI2089" s="6" t="s">
        <v>156</v>
      </c>
      <c r="AJ2089" s="6" t="s">
        <v>328</v>
      </c>
      <c r="AK2089" s="6" t="s">
        <v>8483</v>
      </c>
      <c r="AL2089" s="26" t="s">
        <v>157</v>
      </c>
      <c r="AQ2089" s="6" t="s">
        <v>1289</v>
      </c>
      <c r="AX2089" s="45" t="s">
        <v>2431</v>
      </c>
      <c r="AZ2089" s="6">
        <v>0</v>
      </c>
      <c r="BA2089" s="6">
        <v>0</v>
      </c>
      <c r="BB2089" s="45">
        <v>0</v>
      </c>
      <c r="BC2089" s="6">
        <v>1</v>
      </c>
      <c r="BD2089" s="6">
        <v>0.2</v>
      </c>
      <c r="BF2089" s="6">
        <v>0</v>
      </c>
      <c r="BG2089" s="45">
        <v>0</v>
      </c>
      <c r="BH2089" s="45">
        <v>0</v>
      </c>
      <c r="BI2089" s="6">
        <v>0</v>
      </c>
      <c r="BJ2089" s="6">
        <v>0</v>
      </c>
      <c r="BK2089" s="6">
        <v>0</v>
      </c>
      <c r="BL2089" s="45">
        <v>0</v>
      </c>
      <c r="BM2089" s="45">
        <v>0</v>
      </c>
      <c r="BN2089" s="6">
        <v>0</v>
      </c>
      <c r="BO2089" s="6">
        <v>0</v>
      </c>
      <c r="BP2089" s="6">
        <v>1</v>
      </c>
      <c r="BQ2089" s="6">
        <v>0</v>
      </c>
      <c r="BR2089" s="45">
        <v>0</v>
      </c>
      <c r="BT2089" s="45">
        <v>0</v>
      </c>
      <c r="BU2089" s="45">
        <v>0</v>
      </c>
      <c r="BX2089" s="6">
        <v>0</v>
      </c>
      <c r="BZ2089" s="6">
        <f t="shared" si="96"/>
        <v>2.2000000000000002</v>
      </c>
      <c r="CA2089" s="6">
        <f t="shared" si="97"/>
        <v>1</v>
      </c>
      <c r="CC2089" s="63" t="s">
        <v>4753</v>
      </c>
      <c r="CD2089" s="6" t="s">
        <v>2967</v>
      </c>
      <c r="CK2089" s="6" t="s">
        <v>5148</v>
      </c>
      <c r="DA2089" s="6" t="s">
        <v>2939</v>
      </c>
      <c r="DC2089" s="6" t="s">
        <v>4434</v>
      </c>
      <c r="DD2089" s="6" t="s">
        <v>3807</v>
      </c>
      <c r="DF2089" s="29">
        <f t="shared" si="98"/>
        <v>0</v>
      </c>
      <c r="DG2089" s="6">
        <v>1</v>
      </c>
    </row>
    <row r="2090" spans="1:111" ht="16" hidden="1" x14ac:dyDescent="0.2">
      <c r="A2090" s="6" t="s">
        <v>4193</v>
      </c>
      <c r="B2090" s="25"/>
      <c r="C2090" s="25"/>
      <c r="F2090" s="25"/>
      <c r="G2090" s="63" t="s">
        <v>3526</v>
      </c>
      <c r="H2090" s="6" t="s">
        <v>5627</v>
      </c>
      <c r="L2090" s="6" t="s">
        <v>2971</v>
      </c>
      <c r="P2090" s="6" t="s">
        <v>3534</v>
      </c>
      <c r="Q2090" s="31" t="s">
        <v>987</v>
      </c>
      <c r="X2090" s="6">
        <v>1504</v>
      </c>
      <c r="Y2090" s="6">
        <v>0</v>
      </c>
      <c r="Z2090" s="6">
        <v>0</v>
      </c>
      <c r="AA2090" s="6">
        <v>0</v>
      </c>
      <c r="AB2090" s="6">
        <f>SUM(Table2026_09_25[[#This Row],[Number of in-person visits provided in reporting year.]:[Number of video/virtual visits provided in reporting year.]])</f>
        <v>0</v>
      </c>
      <c r="AC2090" s="6" t="s">
        <v>8469</v>
      </c>
      <c r="AD2090" s="6">
        <v>0</v>
      </c>
      <c r="AE2090" s="6">
        <v>0</v>
      </c>
      <c r="AG2090" s="6">
        <v>0</v>
      </c>
      <c r="AI2090" s="6" t="s">
        <v>5630</v>
      </c>
      <c r="AJ2090" s="6" t="s">
        <v>43</v>
      </c>
      <c r="AK2090" s="6" t="s">
        <v>8483</v>
      </c>
      <c r="AL2090" s="26" t="s">
        <v>2830</v>
      </c>
      <c r="AQ2090" s="6" t="s">
        <v>43</v>
      </c>
      <c r="AX2090" s="45" t="s">
        <v>18</v>
      </c>
      <c r="AZ2090" s="6">
        <v>0</v>
      </c>
      <c r="BA2090" s="6">
        <v>0.55000000000000004</v>
      </c>
      <c r="BB2090" s="45">
        <v>0</v>
      </c>
      <c r="BC2090" s="6">
        <v>0.85</v>
      </c>
      <c r="BD2090" s="6">
        <v>0</v>
      </c>
      <c r="BF2090" s="6">
        <v>0</v>
      </c>
      <c r="BG2090" s="45">
        <v>0</v>
      </c>
      <c r="BH2090" s="45">
        <v>0</v>
      </c>
      <c r="BI2090" s="6">
        <v>0</v>
      </c>
      <c r="BJ2090" s="6">
        <v>0</v>
      </c>
      <c r="BK2090" s="6">
        <v>0</v>
      </c>
      <c r="BL2090" s="45">
        <v>0</v>
      </c>
      <c r="BM2090" s="45">
        <v>0</v>
      </c>
      <c r="BN2090" s="6">
        <v>0</v>
      </c>
      <c r="BO2090" s="6">
        <v>0</v>
      </c>
      <c r="BP2090" s="6">
        <v>0</v>
      </c>
      <c r="BQ2090" s="6">
        <v>0</v>
      </c>
      <c r="BR2090" s="45">
        <v>0</v>
      </c>
      <c r="BT2090" s="45">
        <v>0</v>
      </c>
      <c r="BU2090" s="45">
        <v>0</v>
      </c>
      <c r="BX2090" s="6">
        <v>0.9</v>
      </c>
      <c r="BZ2090" s="6">
        <f t="shared" si="96"/>
        <v>1.4</v>
      </c>
      <c r="CA2090" s="6">
        <f t="shared" si="97"/>
        <v>0.9</v>
      </c>
      <c r="CC2090" s="63" t="s">
        <v>4687</v>
      </c>
      <c r="CD2090" s="6" t="s">
        <v>21</v>
      </c>
      <c r="CK2090" s="6" t="s">
        <v>5148</v>
      </c>
      <c r="DC2090" s="6" t="s">
        <v>4434</v>
      </c>
      <c r="DD2090" s="6" t="s">
        <v>3569</v>
      </c>
      <c r="DF2090" s="29">
        <f t="shared" si="98"/>
        <v>0</v>
      </c>
      <c r="DG2090" s="6">
        <v>1</v>
      </c>
    </row>
    <row r="2091" spans="1:111" ht="16" hidden="1" x14ac:dyDescent="0.2">
      <c r="A2091" s="6" t="s">
        <v>4194</v>
      </c>
      <c r="B2091" s="25"/>
      <c r="C2091" s="25"/>
      <c r="F2091" s="25"/>
      <c r="G2091" s="63" t="s">
        <v>3526</v>
      </c>
      <c r="H2091" s="6" t="s">
        <v>48</v>
      </c>
      <c r="L2091" s="6" t="s">
        <v>4195</v>
      </c>
      <c r="P2091" s="6" t="s">
        <v>3534</v>
      </c>
      <c r="Q2091" s="31" t="s">
        <v>987</v>
      </c>
      <c r="X2091" s="6">
        <v>640</v>
      </c>
      <c r="Y2091" s="6">
        <v>3200</v>
      </c>
      <c r="Z2091" s="6">
        <v>640</v>
      </c>
      <c r="AA2091" s="6">
        <v>36</v>
      </c>
      <c r="AB2091" s="6">
        <f>SUM(Table2026_09_25[[#This Row],[Number of in-person visits provided in reporting year.]:[Number of video/virtual visits provided in reporting year.]])</f>
        <v>3876</v>
      </c>
      <c r="AC2091" s="6" t="s">
        <v>8469</v>
      </c>
      <c r="AD2091" s="6">
        <v>0</v>
      </c>
      <c r="AE2091" s="6">
        <v>0</v>
      </c>
      <c r="AF2091" s="6" t="s">
        <v>4682</v>
      </c>
      <c r="AG2091" s="6">
        <v>2.5</v>
      </c>
      <c r="AI2091" s="6" t="s">
        <v>5621</v>
      </c>
      <c r="AJ2091" s="6" t="s">
        <v>4751</v>
      </c>
      <c r="AK2091" s="6" t="s">
        <v>8483</v>
      </c>
      <c r="AL2091" s="26" t="s">
        <v>5622</v>
      </c>
      <c r="AQ2091" s="6" t="s">
        <v>107</v>
      </c>
      <c r="AX2091" s="45" t="s">
        <v>2431</v>
      </c>
      <c r="AZ2091" s="6">
        <v>0</v>
      </c>
      <c r="BA2091" s="6">
        <v>0</v>
      </c>
      <c r="BB2091" s="45">
        <v>0</v>
      </c>
      <c r="BC2091" s="6">
        <v>0.6</v>
      </c>
      <c r="BD2091" s="6">
        <v>0.05</v>
      </c>
      <c r="BF2091" s="6">
        <v>0</v>
      </c>
      <c r="BG2091" s="45">
        <v>1</v>
      </c>
      <c r="BH2091" s="45">
        <v>0</v>
      </c>
      <c r="BI2091" s="6">
        <v>0</v>
      </c>
      <c r="BJ2091" s="6">
        <v>0</v>
      </c>
      <c r="BK2091" s="6">
        <v>0</v>
      </c>
      <c r="BL2091" s="45">
        <v>0</v>
      </c>
      <c r="BM2091" s="45">
        <v>0</v>
      </c>
      <c r="BN2091" s="6">
        <v>0</v>
      </c>
      <c r="BO2091" s="6">
        <v>0</v>
      </c>
      <c r="BP2091" s="6">
        <v>0</v>
      </c>
      <c r="BQ2091" s="6">
        <v>0</v>
      </c>
      <c r="BR2091" s="45">
        <v>0</v>
      </c>
      <c r="BT2091" s="45">
        <v>0</v>
      </c>
      <c r="BU2091" s="45">
        <v>0</v>
      </c>
      <c r="BX2091" s="6">
        <v>0</v>
      </c>
      <c r="BZ2091" s="6">
        <f t="shared" si="96"/>
        <v>1.65</v>
      </c>
      <c r="CA2091" s="6">
        <f t="shared" si="97"/>
        <v>1</v>
      </c>
      <c r="CC2091" s="63" t="s">
        <v>4753</v>
      </c>
      <c r="CD2091" s="6" t="s">
        <v>21</v>
      </c>
      <c r="CK2091" s="6" t="s">
        <v>5148</v>
      </c>
      <c r="DC2091" s="6" t="s">
        <v>4434</v>
      </c>
      <c r="DD2091" s="6" t="s">
        <v>4196</v>
      </c>
      <c r="DF2091" s="29">
        <f t="shared" si="98"/>
        <v>0</v>
      </c>
      <c r="DG2091" s="6">
        <v>1</v>
      </c>
    </row>
    <row r="2092" spans="1:111" ht="16" hidden="1" x14ac:dyDescent="0.2">
      <c r="A2092" s="6" t="s">
        <v>4197</v>
      </c>
      <c r="B2092" s="25"/>
      <c r="C2092" s="25"/>
      <c r="F2092" s="25"/>
      <c r="G2092" s="63" t="s">
        <v>3526</v>
      </c>
      <c r="H2092" s="6" t="s">
        <v>5002</v>
      </c>
      <c r="L2092" s="6" t="s">
        <v>2914</v>
      </c>
      <c r="P2092" s="6" t="s">
        <v>3534</v>
      </c>
      <c r="Q2092" s="31" t="s">
        <v>987</v>
      </c>
      <c r="X2092" s="6">
        <v>255</v>
      </c>
      <c r="Y2092" s="6">
        <v>782</v>
      </c>
      <c r="Z2092" s="6">
        <v>0</v>
      </c>
      <c r="AA2092" s="6">
        <v>6</v>
      </c>
      <c r="AB2092" s="6">
        <f>SUM(Table2026_09_25[[#This Row],[Number of in-person visits provided in reporting year.]:[Number of video/virtual visits provided in reporting year.]])</f>
        <v>788</v>
      </c>
      <c r="AC2092" s="6" t="s">
        <v>8469</v>
      </c>
      <c r="AD2092" s="6">
        <v>0</v>
      </c>
      <c r="AE2092" s="6">
        <v>0</v>
      </c>
      <c r="AF2092" s="6" t="s">
        <v>4682</v>
      </c>
      <c r="AG2092" s="6">
        <v>1.7</v>
      </c>
      <c r="AI2092" s="6" t="s">
        <v>5004</v>
      </c>
      <c r="AJ2092" s="6" t="s">
        <v>5005</v>
      </c>
      <c r="AK2092" s="6" t="s">
        <v>8483</v>
      </c>
      <c r="AL2092" s="26" t="s">
        <v>8236</v>
      </c>
      <c r="AQ2092" s="6" t="s">
        <v>544</v>
      </c>
      <c r="AX2092" s="45" t="s">
        <v>2478</v>
      </c>
      <c r="AZ2092" s="6">
        <v>0</v>
      </c>
      <c r="BA2092" s="6">
        <v>0</v>
      </c>
      <c r="BB2092" s="45">
        <v>0</v>
      </c>
      <c r="BC2092" s="6">
        <v>0.8</v>
      </c>
      <c r="BD2092" s="6">
        <v>0</v>
      </c>
      <c r="BF2092" s="6">
        <v>0</v>
      </c>
      <c r="BG2092" s="45">
        <v>0.4</v>
      </c>
      <c r="BH2092" s="45">
        <v>0</v>
      </c>
      <c r="BI2092" s="6">
        <v>0</v>
      </c>
      <c r="BJ2092" s="6">
        <v>0</v>
      </c>
      <c r="BK2092" s="6">
        <v>0</v>
      </c>
      <c r="BL2092" s="45">
        <v>0</v>
      </c>
      <c r="BM2092" s="45">
        <v>0</v>
      </c>
      <c r="BN2092" s="6">
        <v>0</v>
      </c>
      <c r="BO2092" s="6">
        <v>0</v>
      </c>
      <c r="BP2092" s="6">
        <v>1</v>
      </c>
      <c r="BQ2092" s="6">
        <v>0</v>
      </c>
      <c r="BR2092" s="45">
        <v>0</v>
      </c>
      <c r="BT2092" s="45">
        <v>0</v>
      </c>
      <c r="BU2092" s="45">
        <v>0</v>
      </c>
      <c r="BX2092" s="6">
        <v>0</v>
      </c>
      <c r="BZ2092" s="6">
        <f t="shared" si="96"/>
        <v>2.2000000000000002</v>
      </c>
      <c r="CA2092" s="6">
        <f t="shared" si="97"/>
        <v>1.4</v>
      </c>
      <c r="CC2092" s="63" t="s">
        <v>4753</v>
      </c>
      <c r="CD2092" s="6" t="s">
        <v>4198</v>
      </c>
      <c r="CK2092" s="6" t="s">
        <v>5148</v>
      </c>
      <c r="DA2092" s="6" t="s">
        <v>4199</v>
      </c>
      <c r="DC2092" s="6" t="s">
        <v>4434</v>
      </c>
      <c r="DD2092" s="6" t="s">
        <v>4200</v>
      </c>
      <c r="DF2092" s="29">
        <f t="shared" si="98"/>
        <v>0</v>
      </c>
      <c r="DG2092" s="6">
        <v>1</v>
      </c>
    </row>
    <row r="2093" spans="1:111" ht="16" hidden="1" x14ac:dyDescent="0.2">
      <c r="A2093" s="6" t="s">
        <v>4201</v>
      </c>
      <c r="B2093" s="25"/>
      <c r="C2093" s="25"/>
      <c r="F2093" s="25"/>
      <c r="G2093" s="63" t="s">
        <v>3526</v>
      </c>
      <c r="H2093" s="6" t="s">
        <v>4929</v>
      </c>
      <c r="L2093" s="6" t="s">
        <v>983</v>
      </c>
      <c r="P2093" s="6" t="s">
        <v>3534</v>
      </c>
      <c r="Q2093" s="31" t="s">
        <v>987</v>
      </c>
      <c r="X2093" s="6">
        <v>1971</v>
      </c>
      <c r="Y2093" s="6">
        <v>1971</v>
      </c>
      <c r="Z2093" s="6">
        <v>0</v>
      </c>
      <c r="AA2093" s="6">
        <v>0</v>
      </c>
      <c r="AB2093" s="6">
        <f>SUM(Table2026_09_25[[#This Row],[Number of in-person visits provided in reporting year.]:[Number of video/virtual visits provided in reporting year.]])</f>
        <v>1971</v>
      </c>
      <c r="AC2093" s="6" t="s">
        <v>8469</v>
      </c>
      <c r="AD2093" s="6">
        <v>0</v>
      </c>
      <c r="AE2093" s="6">
        <v>0</v>
      </c>
      <c r="AF2093" s="6" t="s">
        <v>4682</v>
      </c>
      <c r="AG2093" s="6">
        <v>0</v>
      </c>
      <c r="AI2093" s="6" t="s">
        <v>4933</v>
      </c>
      <c r="AJ2093" s="6" t="s">
        <v>149</v>
      </c>
      <c r="AK2093" s="6" t="s">
        <v>8483</v>
      </c>
      <c r="AL2093" s="26" t="s">
        <v>77</v>
      </c>
      <c r="AQ2093" s="6" t="s">
        <v>63</v>
      </c>
      <c r="AX2093" s="45" t="s">
        <v>2431</v>
      </c>
      <c r="AZ2093" s="6">
        <v>0</v>
      </c>
      <c r="BA2093" s="6">
        <v>0</v>
      </c>
      <c r="BB2093" s="45">
        <v>0</v>
      </c>
      <c r="BC2093" s="6">
        <v>3</v>
      </c>
      <c r="BD2093" s="6">
        <v>0</v>
      </c>
      <c r="BF2093" s="6">
        <v>0</v>
      </c>
      <c r="BG2093" s="45">
        <v>0</v>
      </c>
      <c r="BH2093" s="45">
        <v>0</v>
      </c>
      <c r="BI2093" s="6">
        <v>0</v>
      </c>
      <c r="BJ2093" s="6">
        <v>0</v>
      </c>
      <c r="BK2093" s="6">
        <v>0</v>
      </c>
      <c r="BL2093" s="45">
        <v>1</v>
      </c>
      <c r="BM2093" s="45">
        <v>0</v>
      </c>
      <c r="BN2093" s="6">
        <v>0</v>
      </c>
      <c r="BO2093" s="6">
        <v>0</v>
      </c>
      <c r="BP2093" s="6">
        <v>3</v>
      </c>
      <c r="BQ2093" s="6">
        <v>0</v>
      </c>
      <c r="BR2093" s="45">
        <v>0</v>
      </c>
      <c r="BT2093" s="45">
        <v>0</v>
      </c>
      <c r="BU2093" s="45">
        <v>0</v>
      </c>
      <c r="BX2093" s="6">
        <v>0</v>
      </c>
      <c r="BZ2093" s="6">
        <f t="shared" si="96"/>
        <v>7</v>
      </c>
      <c r="CA2093" s="6">
        <f t="shared" si="97"/>
        <v>4</v>
      </c>
      <c r="CC2093" s="63" t="s">
        <v>4753</v>
      </c>
      <c r="CD2093" s="6" t="s">
        <v>4202</v>
      </c>
      <c r="CK2093" s="6" t="s">
        <v>7981</v>
      </c>
      <c r="DA2093" s="6" t="s">
        <v>4203</v>
      </c>
      <c r="DC2093" s="6" t="s">
        <v>4434</v>
      </c>
      <c r="DD2093" s="6" t="s">
        <v>3801</v>
      </c>
      <c r="DF2093" s="29">
        <f t="shared" si="98"/>
        <v>0</v>
      </c>
      <c r="DG2093" s="6">
        <v>1</v>
      </c>
    </row>
    <row r="2094" spans="1:111" ht="16" hidden="1" x14ac:dyDescent="0.2">
      <c r="A2094" s="6" t="s">
        <v>4204</v>
      </c>
      <c r="B2094" s="25"/>
      <c r="C2094" s="25"/>
      <c r="F2094" s="25"/>
      <c r="G2094" s="63" t="s">
        <v>3526</v>
      </c>
      <c r="H2094" s="6" t="s">
        <v>8231</v>
      </c>
      <c r="L2094" s="6" t="s">
        <v>2971</v>
      </c>
      <c r="P2094" s="6" t="s">
        <v>3534</v>
      </c>
      <c r="Q2094" s="31" t="s">
        <v>987</v>
      </c>
      <c r="X2094" s="6">
        <v>1063</v>
      </c>
      <c r="Y2094" s="6">
        <v>0</v>
      </c>
      <c r="Z2094" s="6">
        <v>0</v>
      </c>
      <c r="AA2094" s="6">
        <v>0</v>
      </c>
      <c r="AB2094" s="6">
        <f>SUM(Table2026_09_25[[#This Row],[Number of in-person visits provided in reporting year.]:[Number of video/virtual visits provided in reporting year.]])</f>
        <v>0</v>
      </c>
      <c r="AC2094" s="6" t="s">
        <v>8469</v>
      </c>
      <c r="AD2094" s="6">
        <v>0</v>
      </c>
      <c r="AE2094" s="6">
        <v>0</v>
      </c>
      <c r="AG2094" s="6">
        <v>0</v>
      </c>
      <c r="AI2094" s="6" t="s">
        <v>8232</v>
      </c>
      <c r="AJ2094" s="6" t="s">
        <v>43</v>
      </c>
      <c r="AK2094" s="6" t="s">
        <v>8483</v>
      </c>
      <c r="AL2094" s="26" t="s">
        <v>2768</v>
      </c>
      <c r="AQ2094" s="6" t="s">
        <v>43</v>
      </c>
      <c r="AX2094" s="45" t="s">
        <v>2478</v>
      </c>
      <c r="AZ2094" s="6">
        <v>0</v>
      </c>
      <c r="BA2094" s="6">
        <v>0</v>
      </c>
      <c r="BB2094" s="45">
        <v>0</v>
      </c>
      <c r="BC2094" s="6">
        <v>0</v>
      </c>
      <c r="BD2094" s="6">
        <v>0</v>
      </c>
      <c r="BF2094" s="6">
        <v>0</v>
      </c>
      <c r="BG2094" s="45">
        <v>0</v>
      </c>
      <c r="BH2094" s="45">
        <v>0</v>
      </c>
      <c r="BI2094" s="6">
        <v>0</v>
      </c>
      <c r="BJ2094" s="6">
        <v>0</v>
      </c>
      <c r="BK2094" s="6">
        <v>0</v>
      </c>
      <c r="BL2094" s="45">
        <v>0</v>
      </c>
      <c r="BM2094" s="45">
        <v>0</v>
      </c>
      <c r="BN2094" s="6">
        <v>0</v>
      </c>
      <c r="BO2094" s="6">
        <v>0</v>
      </c>
      <c r="BP2094" s="6">
        <v>0</v>
      </c>
      <c r="BQ2094" s="6">
        <v>0</v>
      </c>
      <c r="BR2094" s="45">
        <v>0</v>
      </c>
      <c r="BT2094" s="45">
        <v>0</v>
      </c>
      <c r="BU2094" s="45">
        <v>0</v>
      </c>
      <c r="BX2094" s="6">
        <v>2</v>
      </c>
      <c r="BZ2094" s="6">
        <f t="shared" si="96"/>
        <v>0</v>
      </c>
      <c r="CA2094" s="6">
        <f t="shared" si="97"/>
        <v>2</v>
      </c>
      <c r="CC2094" s="63" t="s">
        <v>4687</v>
      </c>
      <c r="CD2094" s="6" t="s">
        <v>21</v>
      </c>
      <c r="CK2094" s="6" t="s">
        <v>5148</v>
      </c>
      <c r="DC2094" s="6" t="s">
        <v>4434</v>
      </c>
      <c r="DD2094" s="6" t="s">
        <v>3596</v>
      </c>
      <c r="DF2094" s="29">
        <f t="shared" si="98"/>
        <v>0</v>
      </c>
      <c r="DG2094" s="6">
        <v>1</v>
      </c>
    </row>
    <row r="2095" spans="1:111" ht="16" hidden="1" x14ac:dyDescent="0.2">
      <c r="A2095" s="6" t="s">
        <v>4205</v>
      </c>
      <c r="B2095" s="25"/>
      <c r="C2095" s="25"/>
      <c r="F2095" s="25"/>
      <c r="G2095" s="63" t="s">
        <v>3526</v>
      </c>
      <c r="H2095" s="6" t="s">
        <v>4714</v>
      </c>
      <c r="L2095" s="6" t="s">
        <v>1351</v>
      </c>
      <c r="P2095" s="6" t="s">
        <v>8324</v>
      </c>
      <c r="Q2095" s="6" t="s">
        <v>4744</v>
      </c>
      <c r="X2095" s="6">
        <v>3000</v>
      </c>
      <c r="Y2095" s="6">
        <v>2800</v>
      </c>
      <c r="Z2095" s="6">
        <v>200</v>
      </c>
      <c r="AA2095" s="6">
        <v>0</v>
      </c>
      <c r="AB2095" s="6">
        <f>SUM(Table2026_09_25[[#This Row],[Number of in-person visits provided in reporting year.]:[Number of video/virtual visits provided in reporting year.]])</f>
        <v>3000</v>
      </c>
      <c r="AC2095" s="6" t="s">
        <v>8469</v>
      </c>
      <c r="AD2095" s="6">
        <v>0</v>
      </c>
      <c r="AE2095" s="6">
        <v>0</v>
      </c>
      <c r="AF2095" s="6" t="s">
        <v>8026</v>
      </c>
      <c r="AG2095" s="6">
        <v>0</v>
      </c>
      <c r="AI2095" s="6" t="s">
        <v>4715</v>
      </c>
      <c r="AJ2095" s="6" t="s">
        <v>4716</v>
      </c>
      <c r="AK2095" s="6" t="s">
        <v>8483</v>
      </c>
      <c r="AL2095" s="26" t="s">
        <v>247</v>
      </c>
      <c r="AQ2095" s="6" t="s">
        <v>43</v>
      </c>
      <c r="AX2095" s="45" t="s">
        <v>2431</v>
      </c>
      <c r="AZ2095" s="6">
        <v>1</v>
      </c>
      <c r="BA2095" s="6">
        <v>0</v>
      </c>
      <c r="BB2095" s="45">
        <v>0</v>
      </c>
      <c r="BC2095" s="6">
        <v>0</v>
      </c>
      <c r="BD2095" s="6">
        <v>0</v>
      </c>
      <c r="BF2095" s="6">
        <v>2</v>
      </c>
      <c r="BG2095" s="45">
        <v>0</v>
      </c>
      <c r="BH2095" s="45">
        <v>0</v>
      </c>
      <c r="BI2095" s="6">
        <v>0</v>
      </c>
      <c r="BJ2095" s="6">
        <v>0</v>
      </c>
      <c r="BK2095" s="6">
        <v>0</v>
      </c>
      <c r="BL2095" s="45">
        <v>0</v>
      </c>
      <c r="BM2095" s="45">
        <v>0</v>
      </c>
      <c r="BN2095" s="6">
        <v>0</v>
      </c>
      <c r="BO2095" s="6">
        <v>0</v>
      </c>
      <c r="BP2095" s="6">
        <v>8</v>
      </c>
      <c r="BQ2095" s="6">
        <v>0</v>
      </c>
      <c r="BR2095" s="45">
        <v>0</v>
      </c>
      <c r="BT2095" s="45">
        <v>0</v>
      </c>
      <c r="BU2095" s="45">
        <v>0</v>
      </c>
      <c r="BX2095" s="6">
        <v>0</v>
      </c>
      <c r="BZ2095" s="6">
        <f t="shared" si="96"/>
        <v>11</v>
      </c>
      <c r="CA2095" s="6">
        <f t="shared" si="97"/>
        <v>10</v>
      </c>
      <c r="CC2095" s="63" t="s">
        <v>4753</v>
      </c>
      <c r="CD2095" s="6" t="s">
        <v>4206</v>
      </c>
      <c r="CK2095" s="6" t="s">
        <v>5148</v>
      </c>
      <c r="DC2095" s="6" t="s">
        <v>4434</v>
      </c>
      <c r="DD2095" s="6" t="s">
        <v>4207</v>
      </c>
      <c r="DF2095" s="29">
        <f t="shared" si="98"/>
        <v>0</v>
      </c>
      <c r="DG2095" s="6">
        <v>1</v>
      </c>
    </row>
    <row r="2096" spans="1:111" ht="16" hidden="1" x14ac:dyDescent="0.2">
      <c r="A2096" s="6" t="s">
        <v>4208</v>
      </c>
      <c r="B2096" s="25"/>
      <c r="C2096" s="25"/>
      <c r="F2096" s="25"/>
      <c r="G2096" s="63" t="s">
        <v>3526</v>
      </c>
      <c r="H2096" s="6" t="s">
        <v>8261</v>
      </c>
      <c r="L2096" s="6" t="s">
        <v>4209</v>
      </c>
      <c r="P2096" s="6" t="s">
        <v>3509</v>
      </c>
      <c r="Q2096" s="6" t="s">
        <v>4744</v>
      </c>
      <c r="X2096" s="6">
        <v>0</v>
      </c>
      <c r="Y2096" s="6">
        <v>519</v>
      </c>
      <c r="Z2096" s="6">
        <v>31</v>
      </c>
      <c r="AA2096" s="6">
        <v>0</v>
      </c>
      <c r="AB2096" s="6">
        <f>SUM(Table2026_09_25[[#This Row],[Number of in-person visits provided in reporting year.]:[Number of video/virtual visits provided in reporting year.]])</f>
        <v>550</v>
      </c>
      <c r="AC2096" s="6" t="s">
        <v>8469</v>
      </c>
      <c r="AD2096" s="6">
        <v>0</v>
      </c>
      <c r="AE2096" s="6">
        <v>0</v>
      </c>
      <c r="AF2096" s="6" t="s">
        <v>8026</v>
      </c>
      <c r="AG2096" s="6">
        <v>0</v>
      </c>
      <c r="AI2096" s="6" t="s">
        <v>4130</v>
      </c>
      <c r="AJ2096" s="6" t="s">
        <v>43</v>
      </c>
      <c r="AK2096" s="6" t="s">
        <v>8483</v>
      </c>
      <c r="AL2096" s="26" t="s">
        <v>4131</v>
      </c>
      <c r="AQ2096" s="6" t="s">
        <v>43</v>
      </c>
      <c r="AX2096" s="45" t="s">
        <v>2431</v>
      </c>
      <c r="AZ2096" s="6">
        <v>0</v>
      </c>
      <c r="BA2096" s="6">
        <v>0</v>
      </c>
      <c r="BB2096" s="45">
        <v>0</v>
      </c>
      <c r="BC2096" s="6">
        <v>0</v>
      </c>
      <c r="BD2096" s="6">
        <v>0</v>
      </c>
      <c r="BF2096" s="6">
        <v>2</v>
      </c>
      <c r="BG2096" s="45">
        <v>0</v>
      </c>
      <c r="BH2096" s="45">
        <v>0</v>
      </c>
      <c r="BI2096" s="6">
        <v>0</v>
      </c>
      <c r="BJ2096" s="6">
        <v>0</v>
      </c>
      <c r="BK2096" s="6">
        <v>0</v>
      </c>
      <c r="BL2096" s="45">
        <v>0</v>
      </c>
      <c r="BM2096" s="45">
        <v>0</v>
      </c>
      <c r="BN2096" s="6">
        <v>0</v>
      </c>
      <c r="BO2096" s="6">
        <v>0</v>
      </c>
      <c r="BP2096" s="6">
        <v>2</v>
      </c>
      <c r="BQ2096" s="6">
        <v>0</v>
      </c>
      <c r="BR2096" s="45">
        <v>0</v>
      </c>
      <c r="BT2096" s="45">
        <v>0</v>
      </c>
      <c r="BU2096" s="45">
        <v>0</v>
      </c>
      <c r="BX2096" s="6">
        <v>0</v>
      </c>
      <c r="BZ2096" s="6">
        <f t="shared" si="96"/>
        <v>4</v>
      </c>
      <c r="CA2096" s="6">
        <f t="shared" si="97"/>
        <v>4</v>
      </c>
      <c r="CC2096" s="63" t="s">
        <v>4753</v>
      </c>
      <c r="CD2096" s="6" t="s">
        <v>4210</v>
      </c>
      <c r="CK2096" s="6" t="s">
        <v>5148</v>
      </c>
      <c r="DA2096" s="6" t="s">
        <v>4211</v>
      </c>
      <c r="DC2096" s="6" t="s">
        <v>4434</v>
      </c>
      <c r="DD2096" s="6" t="s">
        <v>2005</v>
      </c>
      <c r="DF2096" s="29">
        <f t="shared" si="98"/>
        <v>0</v>
      </c>
      <c r="DG2096" s="6">
        <v>1</v>
      </c>
    </row>
    <row r="2097" spans="1:111" ht="16" hidden="1" x14ac:dyDescent="0.2">
      <c r="A2097" s="6" t="s">
        <v>4212</v>
      </c>
      <c r="B2097" s="25"/>
      <c r="C2097" s="25"/>
      <c r="F2097" s="25"/>
      <c r="G2097" s="63" t="s">
        <v>3526</v>
      </c>
      <c r="H2097" s="6" t="s">
        <v>8003</v>
      </c>
      <c r="L2097" s="6" t="s">
        <v>3452</v>
      </c>
      <c r="P2097" s="6" t="s">
        <v>8324</v>
      </c>
      <c r="Q2097" s="6" t="s">
        <v>4744</v>
      </c>
      <c r="X2097" s="6">
        <v>0</v>
      </c>
      <c r="Y2097" s="6">
        <v>1125</v>
      </c>
      <c r="Z2097" s="6">
        <v>0</v>
      </c>
      <c r="AA2097" s="6">
        <v>0</v>
      </c>
      <c r="AB2097" s="6">
        <f>SUM(Table2026_09_25[[#This Row],[Number of in-person visits provided in reporting year.]:[Number of video/virtual visits provided in reporting year.]])</f>
        <v>1125</v>
      </c>
      <c r="AC2097" s="6" t="s">
        <v>8469</v>
      </c>
      <c r="AD2097" s="6">
        <v>0</v>
      </c>
      <c r="AE2097" s="6">
        <v>3260</v>
      </c>
      <c r="AF2097" s="6" t="s">
        <v>8238</v>
      </c>
      <c r="AG2097" s="6">
        <v>0</v>
      </c>
      <c r="AI2097" s="6" t="s">
        <v>8239</v>
      </c>
      <c r="AJ2097" s="6" t="s">
        <v>5433</v>
      </c>
      <c r="AK2097" s="6" t="s">
        <v>8483</v>
      </c>
      <c r="AL2097" s="26" t="s">
        <v>3453</v>
      </c>
      <c r="AQ2097" s="6" t="s">
        <v>107</v>
      </c>
      <c r="AX2097" s="45" t="s">
        <v>2431</v>
      </c>
      <c r="AZ2097" s="6">
        <v>0</v>
      </c>
      <c r="BA2097" s="6">
        <v>0</v>
      </c>
      <c r="BB2097" s="45">
        <v>0</v>
      </c>
      <c r="BC2097" s="6">
        <v>0</v>
      </c>
      <c r="BD2097" s="6">
        <v>0</v>
      </c>
      <c r="BF2097" s="6">
        <v>6</v>
      </c>
      <c r="BG2097" s="45">
        <v>0</v>
      </c>
      <c r="BH2097" s="45">
        <v>0</v>
      </c>
      <c r="BI2097" s="6">
        <v>0</v>
      </c>
      <c r="BJ2097" s="6">
        <v>0</v>
      </c>
      <c r="BK2097" s="6">
        <v>0</v>
      </c>
      <c r="BL2097" s="45">
        <v>0</v>
      </c>
      <c r="BM2097" s="45">
        <v>0</v>
      </c>
      <c r="BN2097" s="6">
        <v>0</v>
      </c>
      <c r="BO2097" s="6">
        <v>0</v>
      </c>
      <c r="BP2097" s="6">
        <v>1</v>
      </c>
      <c r="BQ2097" s="6">
        <v>0</v>
      </c>
      <c r="BR2097" s="45">
        <v>0</v>
      </c>
      <c r="BT2097" s="45">
        <v>0</v>
      </c>
      <c r="BU2097" s="45">
        <v>0</v>
      </c>
      <c r="BX2097" s="6">
        <v>0</v>
      </c>
      <c r="BZ2097" s="6">
        <f t="shared" si="96"/>
        <v>7</v>
      </c>
      <c r="CA2097" s="6">
        <f t="shared" si="97"/>
        <v>7</v>
      </c>
      <c r="CC2097" s="63" t="s">
        <v>4687</v>
      </c>
      <c r="CD2097" s="6" t="s">
        <v>4213</v>
      </c>
      <c r="CK2097" s="6" t="s">
        <v>5148</v>
      </c>
      <c r="DA2097" s="6" t="s">
        <v>4214</v>
      </c>
      <c r="DC2097" s="6" t="s">
        <v>4434</v>
      </c>
      <c r="DD2097" s="6" t="s">
        <v>3455</v>
      </c>
      <c r="DF2097" s="29">
        <f t="shared" si="98"/>
        <v>0</v>
      </c>
      <c r="DG2097" s="6">
        <v>1</v>
      </c>
    </row>
    <row r="2098" spans="1:111" ht="16" hidden="1" x14ac:dyDescent="0.2">
      <c r="A2098" s="6" t="s">
        <v>4215</v>
      </c>
      <c r="B2098" s="25"/>
      <c r="C2098" s="25"/>
      <c r="F2098" s="25"/>
      <c r="G2098" s="63" t="s">
        <v>3526</v>
      </c>
      <c r="H2098" s="6" t="s">
        <v>3517</v>
      </c>
      <c r="L2098" s="6" t="s">
        <v>3004</v>
      </c>
      <c r="P2098" s="6" t="s">
        <v>8324</v>
      </c>
      <c r="Q2098" s="6" t="s">
        <v>4744</v>
      </c>
      <c r="X2098" s="6">
        <v>0</v>
      </c>
      <c r="Y2098" s="6">
        <v>7149</v>
      </c>
      <c r="Z2098" s="6">
        <v>3138</v>
      </c>
      <c r="AA2098" s="6">
        <v>0</v>
      </c>
      <c r="AB2098" s="6">
        <f>SUM(Table2026_09_25[[#This Row],[Number of in-person visits provided in reporting year.]:[Number of video/virtual visits provided in reporting year.]])</f>
        <v>10287</v>
      </c>
      <c r="AC2098" s="6" t="s">
        <v>8469</v>
      </c>
      <c r="AD2098" s="6">
        <v>9969</v>
      </c>
      <c r="AE2098" s="6">
        <v>0</v>
      </c>
      <c r="AF2098" s="6" t="s">
        <v>4682</v>
      </c>
      <c r="AG2098" s="6">
        <v>0</v>
      </c>
      <c r="AI2098" s="6" t="s">
        <v>8291</v>
      </c>
      <c r="AJ2098" s="6" t="s">
        <v>6639</v>
      </c>
      <c r="AK2098" s="6" t="s">
        <v>8483</v>
      </c>
      <c r="AL2098" s="26" t="s">
        <v>3005</v>
      </c>
      <c r="AQ2098" s="6" t="s">
        <v>63</v>
      </c>
      <c r="AX2098" s="45" t="s">
        <v>2431</v>
      </c>
      <c r="AZ2098" s="6">
        <v>0</v>
      </c>
      <c r="BA2098" s="6">
        <v>0</v>
      </c>
      <c r="BB2098" s="45">
        <v>0</v>
      </c>
      <c r="BC2098" s="6">
        <v>0</v>
      </c>
      <c r="BD2098" s="6">
        <v>0</v>
      </c>
      <c r="BF2098" s="6">
        <v>13</v>
      </c>
      <c r="BG2098" s="45">
        <v>0</v>
      </c>
      <c r="BH2098" s="45">
        <v>0</v>
      </c>
      <c r="BI2098" s="6">
        <v>0</v>
      </c>
      <c r="BJ2098" s="6">
        <v>0</v>
      </c>
      <c r="BK2098" s="6">
        <v>0</v>
      </c>
      <c r="BL2098" s="45">
        <v>0</v>
      </c>
      <c r="BM2098" s="45">
        <v>0</v>
      </c>
      <c r="BN2098" s="6">
        <v>0</v>
      </c>
      <c r="BO2098" s="6">
        <v>0</v>
      </c>
      <c r="BP2098" s="6">
        <v>0</v>
      </c>
      <c r="BQ2098" s="6">
        <v>0</v>
      </c>
      <c r="BR2098" s="45">
        <v>0</v>
      </c>
      <c r="BT2098" s="45">
        <v>0</v>
      </c>
      <c r="BU2098" s="45">
        <v>0</v>
      </c>
      <c r="BX2098" s="6">
        <v>0</v>
      </c>
      <c r="BZ2098" s="6">
        <f t="shared" si="96"/>
        <v>13</v>
      </c>
      <c r="CA2098" s="6">
        <f t="shared" si="97"/>
        <v>13</v>
      </c>
      <c r="CC2098" s="63" t="s">
        <v>21</v>
      </c>
      <c r="CD2098" s="6" t="s">
        <v>4216</v>
      </c>
      <c r="CK2098" s="6" t="s">
        <v>7981</v>
      </c>
      <c r="DC2098" s="6" t="s">
        <v>4434</v>
      </c>
      <c r="DD2098" s="6" t="s">
        <v>3009</v>
      </c>
      <c r="DF2098" s="29">
        <f t="shared" si="98"/>
        <v>0</v>
      </c>
      <c r="DG2098" s="6">
        <v>1</v>
      </c>
    </row>
    <row r="2099" spans="1:111" ht="16" hidden="1" x14ac:dyDescent="0.2">
      <c r="A2099" s="6" t="s">
        <v>4217</v>
      </c>
      <c r="B2099" s="25"/>
      <c r="C2099" s="25"/>
      <c r="F2099" s="25"/>
      <c r="G2099" s="63" t="s">
        <v>3526</v>
      </c>
      <c r="H2099" s="6" t="s">
        <v>4929</v>
      </c>
      <c r="L2099" s="6" t="s">
        <v>1006</v>
      </c>
      <c r="P2099" s="6" t="s">
        <v>8324</v>
      </c>
      <c r="Q2099" s="6" t="s">
        <v>4744</v>
      </c>
      <c r="X2099" s="6">
        <v>0</v>
      </c>
      <c r="Y2099" s="6">
        <v>1807</v>
      </c>
      <c r="Z2099" s="6">
        <v>0</v>
      </c>
      <c r="AA2099" s="6">
        <v>0</v>
      </c>
      <c r="AB2099" s="6">
        <f>SUM(Table2026_09_25[[#This Row],[Number of in-person visits provided in reporting year.]:[Number of video/virtual visits provided in reporting year.]])</f>
        <v>1807</v>
      </c>
      <c r="AC2099" s="6" t="s">
        <v>8469</v>
      </c>
      <c r="AD2099" s="6">
        <v>4086</v>
      </c>
      <c r="AE2099" s="6">
        <v>0</v>
      </c>
      <c r="AF2099" s="6" t="s">
        <v>4682</v>
      </c>
      <c r="AG2099" s="6">
        <v>0</v>
      </c>
      <c r="AI2099" s="6" t="s">
        <v>4933</v>
      </c>
      <c r="AJ2099" s="6" t="s">
        <v>149</v>
      </c>
      <c r="AK2099" s="6" t="s">
        <v>8483</v>
      </c>
      <c r="AL2099" s="26" t="s">
        <v>77</v>
      </c>
      <c r="AQ2099" s="6" t="s">
        <v>63</v>
      </c>
      <c r="AX2099" s="45" t="s">
        <v>2431</v>
      </c>
      <c r="AZ2099" s="6">
        <v>0</v>
      </c>
      <c r="BA2099" s="6">
        <v>0</v>
      </c>
      <c r="BB2099" s="45">
        <v>0</v>
      </c>
      <c r="BC2099" s="6">
        <v>0</v>
      </c>
      <c r="BD2099" s="6">
        <v>0</v>
      </c>
      <c r="BF2099" s="6">
        <v>7.8</v>
      </c>
      <c r="BG2099" s="45">
        <v>0</v>
      </c>
      <c r="BH2099" s="45">
        <v>0</v>
      </c>
      <c r="BI2099" s="6">
        <v>0</v>
      </c>
      <c r="BJ2099" s="6">
        <v>0</v>
      </c>
      <c r="BK2099" s="6">
        <v>0</v>
      </c>
      <c r="BL2099" s="45">
        <v>0</v>
      </c>
      <c r="BM2099" s="45">
        <v>0</v>
      </c>
      <c r="BN2099" s="6">
        <v>0</v>
      </c>
      <c r="BO2099" s="6">
        <v>0</v>
      </c>
      <c r="BP2099" s="6">
        <v>0</v>
      </c>
      <c r="BQ2099" s="6">
        <v>0</v>
      </c>
      <c r="BR2099" s="45">
        <v>0</v>
      </c>
      <c r="BT2099" s="45">
        <v>0</v>
      </c>
      <c r="BU2099" s="45">
        <v>0</v>
      </c>
      <c r="BX2099" s="6">
        <v>0</v>
      </c>
      <c r="BZ2099" s="6">
        <f t="shared" si="96"/>
        <v>7.8</v>
      </c>
      <c r="CA2099" s="6">
        <f t="shared" si="97"/>
        <v>7.8</v>
      </c>
      <c r="CC2099" s="63" t="s">
        <v>4753</v>
      </c>
      <c r="CD2099" s="6" t="s">
        <v>4218</v>
      </c>
      <c r="CK2099" s="6" t="s">
        <v>7981</v>
      </c>
      <c r="DC2099" s="6" t="s">
        <v>4434</v>
      </c>
      <c r="DD2099" s="6" t="s">
        <v>1890</v>
      </c>
      <c r="DF2099" s="29">
        <f t="shared" si="98"/>
        <v>0</v>
      </c>
      <c r="DG2099" s="6">
        <v>1</v>
      </c>
    </row>
    <row r="2100" spans="1:111" ht="16" hidden="1" x14ac:dyDescent="0.2">
      <c r="A2100" s="6" t="s">
        <v>4219</v>
      </c>
      <c r="B2100" s="25"/>
      <c r="C2100" s="25"/>
      <c r="F2100" s="25"/>
      <c r="G2100" s="63" t="s">
        <v>3526</v>
      </c>
      <c r="H2100" s="6" t="s">
        <v>5215</v>
      </c>
      <c r="L2100" s="6" t="s">
        <v>4220</v>
      </c>
      <c r="P2100" s="6" t="s">
        <v>8324</v>
      </c>
      <c r="Q2100" s="6" t="s">
        <v>4744</v>
      </c>
      <c r="X2100" s="6">
        <v>1726</v>
      </c>
      <c r="Y2100" s="6">
        <v>2215</v>
      </c>
      <c r="Z2100" s="6">
        <v>292</v>
      </c>
      <c r="AA2100" s="6">
        <v>0</v>
      </c>
      <c r="AB2100" s="6">
        <f>SUM(Table2026_09_25[[#This Row],[Number of in-person visits provided in reporting year.]:[Number of video/virtual visits provided in reporting year.]])</f>
        <v>2507</v>
      </c>
      <c r="AC2100" s="6" t="s">
        <v>8469</v>
      </c>
      <c r="AD2100" s="6">
        <v>2263</v>
      </c>
      <c r="AE2100" s="6">
        <v>0</v>
      </c>
      <c r="AF2100" s="6" t="s">
        <v>8026</v>
      </c>
      <c r="AG2100" s="6">
        <v>0</v>
      </c>
      <c r="AI2100" s="6" t="s">
        <v>8292</v>
      </c>
      <c r="AJ2100" s="6" t="s">
        <v>43</v>
      </c>
      <c r="AK2100" s="6" t="s">
        <v>8483</v>
      </c>
      <c r="AL2100" s="26" t="s">
        <v>4221</v>
      </c>
      <c r="AQ2100" s="6" t="s">
        <v>43</v>
      </c>
      <c r="AX2100" s="45" t="s">
        <v>2431</v>
      </c>
      <c r="AZ2100" s="6">
        <v>0</v>
      </c>
      <c r="BA2100" s="6">
        <v>0</v>
      </c>
      <c r="BB2100" s="45">
        <v>0</v>
      </c>
      <c r="BC2100" s="6">
        <v>0</v>
      </c>
      <c r="BD2100" s="6">
        <v>0</v>
      </c>
      <c r="BF2100" s="6">
        <v>4.8</v>
      </c>
      <c r="BG2100" s="45">
        <v>0</v>
      </c>
      <c r="BH2100" s="45">
        <v>0</v>
      </c>
      <c r="BI2100" s="6">
        <v>0</v>
      </c>
      <c r="BJ2100" s="6">
        <v>0</v>
      </c>
      <c r="BK2100" s="6">
        <v>0</v>
      </c>
      <c r="BL2100" s="45">
        <v>0</v>
      </c>
      <c r="BM2100" s="45">
        <v>0</v>
      </c>
      <c r="BN2100" s="6">
        <v>0</v>
      </c>
      <c r="BO2100" s="6">
        <v>0</v>
      </c>
      <c r="BP2100" s="6">
        <v>1</v>
      </c>
      <c r="BQ2100" s="6">
        <v>0</v>
      </c>
      <c r="BR2100" s="45">
        <v>0</v>
      </c>
      <c r="BT2100" s="45">
        <v>0</v>
      </c>
      <c r="BU2100" s="45">
        <v>0</v>
      </c>
      <c r="BX2100" s="6">
        <v>0</v>
      </c>
      <c r="BZ2100" s="6">
        <f t="shared" si="96"/>
        <v>5.8</v>
      </c>
      <c r="CA2100" s="6">
        <f t="shared" si="97"/>
        <v>5.8</v>
      </c>
      <c r="CC2100" s="63" t="s">
        <v>4753</v>
      </c>
      <c r="CD2100" s="6" t="s">
        <v>4222</v>
      </c>
      <c r="CK2100" s="6" t="s">
        <v>5148</v>
      </c>
      <c r="DA2100" s="6" t="s">
        <v>4223</v>
      </c>
      <c r="DC2100" s="6" t="s">
        <v>4434</v>
      </c>
      <c r="DD2100" s="6" t="s">
        <v>3615</v>
      </c>
      <c r="DF2100" s="29">
        <f t="shared" si="98"/>
        <v>0</v>
      </c>
      <c r="DG2100" s="6">
        <v>1</v>
      </c>
    </row>
    <row r="2101" spans="1:111" ht="16" hidden="1" x14ac:dyDescent="0.2">
      <c r="A2101" s="6" t="s">
        <v>4224</v>
      </c>
      <c r="B2101" s="25"/>
      <c r="C2101" s="25"/>
      <c r="F2101" s="25"/>
      <c r="G2101" s="63" t="s">
        <v>3526</v>
      </c>
      <c r="H2101" s="6" t="s">
        <v>3520</v>
      </c>
      <c r="L2101" s="6" t="s">
        <v>1006</v>
      </c>
      <c r="P2101" s="6" t="s">
        <v>8324</v>
      </c>
      <c r="Q2101" s="6" t="s">
        <v>4744</v>
      </c>
      <c r="X2101" s="6">
        <v>1300</v>
      </c>
      <c r="Y2101" s="6">
        <v>1300</v>
      </c>
      <c r="Z2101" s="6">
        <v>200</v>
      </c>
      <c r="AA2101" s="6">
        <v>0</v>
      </c>
      <c r="AB2101" s="6">
        <f>SUM(Table2026_09_25[[#This Row],[Number of in-person visits provided in reporting year.]:[Number of video/virtual visits provided in reporting year.]])</f>
        <v>1500</v>
      </c>
      <c r="AC2101" s="6" t="s">
        <v>8469</v>
      </c>
      <c r="AD2101" s="6">
        <v>1409</v>
      </c>
      <c r="AE2101" s="6">
        <v>0</v>
      </c>
      <c r="AF2101" s="6" t="s">
        <v>4682</v>
      </c>
      <c r="AG2101" s="6">
        <v>0</v>
      </c>
      <c r="AI2101" s="6" t="s">
        <v>8293</v>
      </c>
      <c r="AJ2101" s="6" t="s">
        <v>512</v>
      </c>
      <c r="AK2101" s="6" t="s">
        <v>8483</v>
      </c>
      <c r="AL2101" s="26" t="s">
        <v>4225</v>
      </c>
      <c r="AQ2101" s="6" t="s">
        <v>544</v>
      </c>
      <c r="AX2101" s="45" t="s">
        <v>2431</v>
      </c>
      <c r="AZ2101" s="6">
        <v>0</v>
      </c>
      <c r="BA2101" s="6">
        <v>0</v>
      </c>
      <c r="BB2101" s="45">
        <v>0</v>
      </c>
      <c r="BC2101" s="6">
        <v>0</v>
      </c>
      <c r="BD2101" s="6">
        <v>0</v>
      </c>
      <c r="BF2101" s="6">
        <v>1</v>
      </c>
      <c r="BG2101" s="45">
        <v>0</v>
      </c>
      <c r="BH2101" s="45">
        <v>0</v>
      </c>
      <c r="BI2101" s="6">
        <v>0</v>
      </c>
      <c r="BJ2101" s="6">
        <v>0</v>
      </c>
      <c r="BK2101" s="6">
        <v>0</v>
      </c>
      <c r="BL2101" s="45">
        <v>0</v>
      </c>
      <c r="BM2101" s="45">
        <v>0</v>
      </c>
      <c r="BN2101" s="6">
        <v>0</v>
      </c>
      <c r="BO2101" s="6">
        <v>0</v>
      </c>
      <c r="BP2101" s="6">
        <v>0</v>
      </c>
      <c r="BQ2101" s="6">
        <v>0</v>
      </c>
      <c r="BR2101" s="45">
        <v>0</v>
      </c>
      <c r="BT2101" s="45">
        <v>0</v>
      </c>
      <c r="BU2101" s="45">
        <v>0</v>
      </c>
      <c r="BX2101" s="6">
        <v>0</v>
      </c>
      <c r="BZ2101" s="6">
        <f t="shared" si="96"/>
        <v>1</v>
      </c>
      <c r="CA2101" s="6">
        <f t="shared" si="97"/>
        <v>1</v>
      </c>
      <c r="CC2101" s="63" t="s">
        <v>4753</v>
      </c>
      <c r="CD2101" s="6" t="s">
        <v>2074</v>
      </c>
      <c r="CK2101" s="6" t="s">
        <v>5148</v>
      </c>
      <c r="DC2101" s="6" t="s">
        <v>4434</v>
      </c>
      <c r="DD2101" s="6" t="s">
        <v>4226</v>
      </c>
      <c r="DF2101" s="29">
        <f t="shared" si="98"/>
        <v>0</v>
      </c>
      <c r="DG2101" s="6">
        <v>1</v>
      </c>
    </row>
    <row r="2102" spans="1:111" ht="16" hidden="1" x14ac:dyDescent="0.2">
      <c r="A2102" s="6" t="s">
        <v>4227</v>
      </c>
      <c r="B2102" s="25"/>
      <c r="C2102" s="25"/>
      <c r="F2102" s="25"/>
      <c r="G2102" s="63" t="s">
        <v>3526</v>
      </c>
      <c r="H2102" s="6" t="s">
        <v>999</v>
      </c>
      <c r="L2102" s="6" t="s">
        <v>4228</v>
      </c>
      <c r="P2102" s="6" t="s">
        <v>8324</v>
      </c>
      <c r="Q2102" s="6" t="s">
        <v>4744</v>
      </c>
      <c r="X2102" s="6">
        <v>0</v>
      </c>
      <c r="Y2102" s="6">
        <v>3671</v>
      </c>
      <c r="Z2102" s="6">
        <v>0</v>
      </c>
      <c r="AA2102" s="6">
        <v>0</v>
      </c>
      <c r="AB2102" s="6">
        <f>SUM(Table2026_09_25[[#This Row],[Number of in-person visits provided in reporting year.]:[Number of video/virtual visits provided in reporting year.]])</f>
        <v>3671</v>
      </c>
      <c r="AC2102" s="6" t="s">
        <v>8469</v>
      </c>
      <c r="AD2102" s="6">
        <v>1335</v>
      </c>
      <c r="AE2102" s="6">
        <v>0</v>
      </c>
      <c r="AF2102" s="6" t="s">
        <v>4682</v>
      </c>
      <c r="AG2102" s="6">
        <v>0</v>
      </c>
      <c r="AI2102" s="6" t="s">
        <v>6630</v>
      </c>
      <c r="AJ2102" s="6" t="s">
        <v>6631</v>
      </c>
      <c r="AK2102" s="6" t="s">
        <v>8483</v>
      </c>
      <c r="AL2102" s="26" t="s">
        <v>1000</v>
      </c>
      <c r="AQ2102" s="6" t="s">
        <v>107</v>
      </c>
      <c r="AX2102" s="45" t="s">
        <v>2431</v>
      </c>
      <c r="AZ2102" s="6">
        <v>0</v>
      </c>
      <c r="BA2102" s="6">
        <v>0</v>
      </c>
      <c r="BB2102" s="45">
        <v>0</v>
      </c>
      <c r="BC2102" s="6">
        <v>0</v>
      </c>
      <c r="BD2102" s="6">
        <v>0</v>
      </c>
      <c r="BF2102" s="6">
        <v>2</v>
      </c>
      <c r="BG2102" s="45">
        <v>0</v>
      </c>
      <c r="BH2102" s="45">
        <v>0</v>
      </c>
      <c r="BI2102" s="6">
        <v>0</v>
      </c>
      <c r="BJ2102" s="6">
        <v>0</v>
      </c>
      <c r="BK2102" s="6">
        <v>0</v>
      </c>
      <c r="BL2102" s="45">
        <v>0</v>
      </c>
      <c r="BM2102" s="45">
        <v>0</v>
      </c>
      <c r="BN2102" s="6">
        <v>0</v>
      </c>
      <c r="BO2102" s="6">
        <v>0</v>
      </c>
      <c r="BP2102" s="6">
        <v>0</v>
      </c>
      <c r="BQ2102" s="6">
        <v>0</v>
      </c>
      <c r="BR2102" s="45">
        <v>0</v>
      </c>
      <c r="BT2102" s="45">
        <v>0</v>
      </c>
      <c r="BU2102" s="45">
        <v>0</v>
      </c>
      <c r="BX2102" s="6">
        <v>0</v>
      </c>
      <c r="BZ2102" s="6">
        <f t="shared" si="96"/>
        <v>2</v>
      </c>
      <c r="CA2102" s="6">
        <f t="shared" si="97"/>
        <v>2</v>
      </c>
      <c r="CC2102" s="63" t="s">
        <v>4753</v>
      </c>
      <c r="CD2102" s="6" t="s">
        <v>21</v>
      </c>
      <c r="CK2102" s="6" t="s">
        <v>5148</v>
      </c>
      <c r="DA2102" s="6" t="s">
        <v>4229</v>
      </c>
      <c r="DC2102" s="6" t="s">
        <v>4434</v>
      </c>
      <c r="DD2102" s="6" t="s">
        <v>3609</v>
      </c>
      <c r="DF2102" s="29">
        <f t="shared" si="98"/>
        <v>0</v>
      </c>
      <c r="DG2102" s="6">
        <v>1</v>
      </c>
    </row>
    <row r="2103" spans="1:111" ht="16" hidden="1" x14ac:dyDescent="0.2">
      <c r="A2103" s="6" t="s">
        <v>4230</v>
      </c>
      <c r="B2103" s="25"/>
      <c r="C2103" s="25"/>
      <c r="F2103" s="25"/>
      <c r="G2103" s="63" t="s">
        <v>3526</v>
      </c>
      <c r="H2103" s="6" t="s">
        <v>4873</v>
      </c>
      <c r="L2103" s="6" t="s">
        <v>1351</v>
      </c>
      <c r="P2103" s="6" t="s">
        <v>8324</v>
      </c>
      <c r="Q2103" s="6" t="s">
        <v>4744</v>
      </c>
      <c r="X2103" s="6">
        <v>1832</v>
      </c>
      <c r="Y2103" s="6">
        <v>2619</v>
      </c>
      <c r="Z2103" s="6">
        <v>1706</v>
      </c>
      <c r="AA2103" s="6">
        <v>0</v>
      </c>
      <c r="AB2103" s="6">
        <f>SUM(Table2026_09_25[[#This Row],[Number of in-person visits provided in reporting year.]:[Number of video/virtual visits provided in reporting year.]])</f>
        <v>4325</v>
      </c>
      <c r="AC2103" s="6" t="s">
        <v>8469</v>
      </c>
      <c r="AD2103" s="6">
        <v>0</v>
      </c>
      <c r="AE2103" s="6">
        <v>0</v>
      </c>
      <c r="AG2103" s="6">
        <v>0</v>
      </c>
      <c r="AI2103" s="6" t="s">
        <v>2991</v>
      </c>
      <c r="AJ2103" s="6" t="s">
        <v>4880</v>
      </c>
      <c r="AK2103" s="6" t="s">
        <v>8483</v>
      </c>
      <c r="AL2103" s="26" t="s">
        <v>475</v>
      </c>
      <c r="AQ2103" s="6" t="s">
        <v>107</v>
      </c>
      <c r="AX2103" s="45" t="s">
        <v>2431</v>
      </c>
      <c r="AZ2103" s="6">
        <v>0</v>
      </c>
      <c r="BA2103" s="6">
        <v>0</v>
      </c>
      <c r="BB2103" s="45">
        <v>0</v>
      </c>
      <c r="BC2103" s="6">
        <v>0</v>
      </c>
      <c r="BD2103" s="6">
        <v>0</v>
      </c>
      <c r="BF2103" s="6">
        <v>1.6</v>
      </c>
      <c r="BG2103" s="45">
        <v>0</v>
      </c>
      <c r="BH2103" s="45">
        <v>0</v>
      </c>
      <c r="BI2103" s="6">
        <v>0</v>
      </c>
      <c r="BJ2103" s="6">
        <v>0</v>
      </c>
      <c r="BK2103" s="6">
        <v>0</v>
      </c>
      <c r="BL2103" s="45">
        <v>0</v>
      </c>
      <c r="BM2103" s="45">
        <v>0</v>
      </c>
      <c r="BN2103" s="6">
        <v>0</v>
      </c>
      <c r="BO2103" s="6">
        <v>0</v>
      </c>
      <c r="BP2103" s="6">
        <v>0</v>
      </c>
      <c r="BQ2103" s="6">
        <v>0</v>
      </c>
      <c r="BR2103" s="45">
        <v>0</v>
      </c>
      <c r="BT2103" s="45">
        <v>0</v>
      </c>
      <c r="BU2103" s="45">
        <v>0</v>
      </c>
      <c r="BX2103" s="6">
        <v>0</v>
      </c>
      <c r="BZ2103" s="6">
        <f t="shared" si="96"/>
        <v>1.6</v>
      </c>
      <c r="CA2103" s="6">
        <f t="shared" si="97"/>
        <v>1.6</v>
      </c>
      <c r="CC2103" s="63" t="s">
        <v>4753</v>
      </c>
      <c r="CD2103" s="6" t="s">
        <v>4231</v>
      </c>
      <c r="CK2103" s="6" t="s">
        <v>7981</v>
      </c>
      <c r="DA2103" s="6" t="s">
        <v>4232</v>
      </c>
      <c r="DC2103" s="6" t="s">
        <v>4434</v>
      </c>
      <c r="DD2103" s="6" t="s">
        <v>1657</v>
      </c>
      <c r="DF2103" s="29">
        <f t="shared" si="98"/>
        <v>0</v>
      </c>
      <c r="DG2103" s="6">
        <v>1</v>
      </c>
    </row>
    <row r="2104" spans="1:111" ht="16" hidden="1" x14ac:dyDescent="0.2">
      <c r="A2104" s="6" t="s">
        <v>4233</v>
      </c>
      <c r="B2104" s="25"/>
      <c r="C2104" s="25"/>
      <c r="F2104" s="25"/>
      <c r="G2104" s="63" t="s">
        <v>3526</v>
      </c>
      <c r="H2104" s="6" t="s">
        <v>2175</v>
      </c>
      <c r="L2104" s="6" t="s">
        <v>3927</v>
      </c>
      <c r="P2104" s="6" t="s">
        <v>8324</v>
      </c>
      <c r="Q2104" s="6" t="s">
        <v>4744</v>
      </c>
      <c r="X2104" s="6">
        <v>0</v>
      </c>
      <c r="Y2104" s="6">
        <v>1745</v>
      </c>
      <c r="Z2104" s="6">
        <v>0</v>
      </c>
      <c r="AA2104" s="6">
        <v>0</v>
      </c>
      <c r="AB2104" s="6">
        <f>SUM(Table2026_09_25[[#This Row],[Number of in-person visits provided in reporting year.]:[Number of video/virtual visits provided in reporting year.]])</f>
        <v>1745</v>
      </c>
      <c r="AC2104" s="6" t="s">
        <v>8469</v>
      </c>
      <c r="AD2104" s="6">
        <v>0</v>
      </c>
      <c r="AE2104" s="6">
        <v>0</v>
      </c>
      <c r="AF2104" s="6" t="s">
        <v>4682</v>
      </c>
      <c r="AG2104" s="6">
        <v>0</v>
      </c>
      <c r="AI2104" s="6" t="s">
        <v>4777</v>
      </c>
      <c r="AJ2104" s="6" t="s">
        <v>4778</v>
      </c>
      <c r="AK2104" s="6" t="s">
        <v>8483</v>
      </c>
      <c r="AL2104" s="26" t="s">
        <v>2176</v>
      </c>
      <c r="AQ2104" s="6" t="s">
        <v>107</v>
      </c>
      <c r="AX2104" s="45" t="s">
        <v>2431</v>
      </c>
      <c r="AZ2104" s="6">
        <v>0</v>
      </c>
      <c r="BA2104" s="6">
        <v>0</v>
      </c>
      <c r="BB2104" s="45">
        <v>0</v>
      </c>
      <c r="BC2104" s="6">
        <v>0</v>
      </c>
      <c r="BD2104" s="6">
        <v>0</v>
      </c>
      <c r="BF2104" s="6">
        <v>2</v>
      </c>
      <c r="BG2104" s="45">
        <v>0</v>
      </c>
      <c r="BH2104" s="45">
        <v>0</v>
      </c>
      <c r="BI2104" s="6">
        <v>0</v>
      </c>
      <c r="BJ2104" s="6">
        <v>0</v>
      </c>
      <c r="BK2104" s="6">
        <v>0</v>
      </c>
      <c r="BL2104" s="45">
        <v>0</v>
      </c>
      <c r="BM2104" s="45">
        <v>0</v>
      </c>
      <c r="BN2104" s="6">
        <v>0</v>
      </c>
      <c r="BO2104" s="6">
        <v>0</v>
      </c>
      <c r="BP2104" s="6">
        <v>0</v>
      </c>
      <c r="BQ2104" s="6">
        <v>0</v>
      </c>
      <c r="BR2104" s="45">
        <v>0</v>
      </c>
      <c r="BT2104" s="45">
        <v>0</v>
      </c>
      <c r="BU2104" s="45">
        <v>0</v>
      </c>
      <c r="BX2104" s="6">
        <v>0</v>
      </c>
      <c r="BZ2104" s="6">
        <f t="shared" si="96"/>
        <v>2</v>
      </c>
      <c r="CA2104" s="6">
        <f t="shared" si="97"/>
        <v>2</v>
      </c>
      <c r="CC2104" s="63" t="s">
        <v>4753</v>
      </c>
      <c r="CD2104" s="6" t="s">
        <v>4234</v>
      </c>
      <c r="CK2104" s="6" t="s">
        <v>5148</v>
      </c>
      <c r="DC2104" s="6" t="s">
        <v>4434</v>
      </c>
      <c r="DD2104" s="6" t="s">
        <v>2179</v>
      </c>
      <c r="DF2104" s="29">
        <f t="shared" si="98"/>
        <v>0</v>
      </c>
      <c r="DG2104" s="6">
        <v>1</v>
      </c>
    </row>
    <row r="2105" spans="1:111" ht="16" hidden="1" x14ac:dyDescent="0.2">
      <c r="A2105" s="6" t="s">
        <v>4235</v>
      </c>
      <c r="B2105" s="25"/>
      <c r="C2105" s="25"/>
      <c r="F2105" s="25"/>
      <c r="G2105" s="63" t="s">
        <v>3526</v>
      </c>
      <c r="H2105" s="6" t="s">
        <v>6873</v>
      </c>
      <c r="L2105" s="6" t="s">
        <v>4236</v>
      </c>
      <c r="P2105" s="6" t="s">
        <v>8324</v>
      </c>
      <c r="Q2105" s="6" t="s">
        <v>4744</v>
      </c>
      <c r="X2105" s="6">
        <v>0</v>
      </c>
      <c r="Y2105" s="6">
        <v>7277</v>
      </c>
      <c r="Z2105" s="6">
        <v>1186</v>
      </c>
      <c r="AA2105" s="6">
        <v>0</v>
      </c>
      <c r="AB2105" s="6">
        <f>SUM(Table2026_09_25[[#This Row],[Number of in-person visits provided in reporting year.]:[Number of video/virtual visits provided in reporting year.]])</f>
        <v>8463</v>
      </c>
      <c r="AC2105" s="6" t="s">
        <v>8469</v>
      </c>
      <c r="AD2105" s="6">
        <v>0</v>
      </c>
      <c r="AE2105" s="6">
        <v>0</v>
      </c>
      <c r="AF2105" s="6" t="s">
        <v>8026</v>
      </c>
      <c r="AG2105" s="6">
        <v>0</v>
      </c>
      <c r="AI2105" s="6" t="s">
        <v>6877</v>
      </c>
      <c r="AJ2105" s="6" t="s">
        <v>6801</v>
      </c>
      <c r="AK2105" s="6" t="s">
        <v>8483</v>
      </c>
      <c r="AL2105" s="26" t="s">
        <v>4152</v>
      </c>
      <c r="AQ2105" s="6" t="s">
        <v>544</v>
      </c>
      <c r="AX2105" s="45" t="s">
        <v>2431</v>
      </c>
      <c r="AZ2105" s="6">
        <v>0</v>
      </c>
      <c r="BA2105" s="6">
        <v>0</v>
      </c>
      <c r="BB2105" s="45">
        <v>0</v>
      </c>
      <c r="BC2105" s="6">
        <v>0</v>
      </c>
      <c r="BD2105" s="6">
        <v>0</v>
      </c>
      <c r="BF2105" s="6">
        <v>10.5</v>
      </c>
      <c r="BG2105" s="45">
        <v>0</v>
      </c>
      <c r="BH2105" s="45">
        <v>0</v>
      </c>
      <c r="BI2105" s="6">
        <v>0</v>
      </c>
      <c r="BJ2105" s="6">
        <v>0</v>
      </c>
      <c r="BK2105" s="6">
        <v>0</v>
      </c>
      <c r="BL2105" s="45">
        <v>0</v>
      </c>
      <c r="BM2105" s="45">
        <v>0</v>
      </c>
      <c r="BN2105" s="6">
        <v>0</v>
      </c>
      <c r="BO2105" s="6">
        <v>0</v>
      </c>
      <c r="BP2105" s="6">
        <v>0</v>
      </c>
      <c r="BQ2105" s="6">
        <v>0</v>
      </c>
      <c r="BR2105" s="45">
        <v>0</v>
      </c>
      <c r="BT2105" s="45">
        <v>0</v>
      </c>
      <c r="BU2105" s="45">
        <v>0</v>
      </c>
      <c r="BX2105" s="6">
        <v>0</v>
      </c>
      <c r="BZ2105" s="6">
        <f t="shared" si="96"/>
        <v>10.5</v>
      </c>
      <c r="CA2105" s="6">
        <f t="shared" si="97"/>
        <v>10.5</v>
      </c>
      <c r="CC2105" s="63" t="s">
        <v>21</v>
      </c>
      <c r="CD2105" s="6" t="s">
        <v>2996</v>
      </c>
      <c r="CK2105" s="6" t="s">
        <v>5148</v>
      </c>
      <c r="DA2105" s="6" t="s">
        <v>4237</v>
      </c>
      <c r="DC2105" s="6" t="s">
        <v>4434</v>
      </c>
      <c r="DD2105" s="6" t="s">
        <v>164</v>
      </c>
      <c r="DF2105" s="29">
        <f t="shared" si="98"/>
        <v>0</v>
      </c>
      <c r="DG2105" s="6">
        <v>1</v>
      </c>
    </row>
    <row r="2106" spans="1:111" ht="16" hidden="1" x14ac:dyDescent="0.2">
      <c r="A2106" s="6" t="s">
        <v>4238</v>
      </c>
      <c r="B2106" s="25"/>
      <c r="C2106" s="25"/>
      <c r="F2106" s="25"/>
      <c r="G2106" s="63" t="s">
        <v>3526</v>
      </c>
      <c r="H2106" s="6" t="s">
        <v>6941</v>
      </c>
      <c r="L2106" s="6" t="s">
        <v>4239</v>
      </c>
      <c r="P2106" s="6" t="s">
        <v>3509</v>
      </c>
      <c r="Q2106" s="6" t="s">
        <v>4744</v>
      </c>
      <c r="X2106" s="6">
        <v>1689</v>
      </c>
      <c r="Y2106" s="6">
        <v>5213</v>
      </c>
      <c r="Z2106" s="6">
        <v>3769</v>
      </c>
      <c r="AA2106" s="6">
        <v>0</v>
      </c>
      <c r="AB2106" s="6">
        <f>SUM(Table2026_09_25[[#This Row],[Number of in-person visits provided in reporting year.]:[Number of video/virtual visits provided in reporting year.]])</f>
        <v>8982</v>
      </c>
      <c r="AC2106" s="6" t="s">
        <v>8469</v>
      </c>
      <c r="AD2106" s="6">
        <v>0</v>
      </c>
      <c r="AE2106" s="6">
        <v>0</v>
      </c>
      <c r="AF2106" s="6" t="s">
        <v>4682</v>
      </c>
      <c r="AG2106" s="6">
        <v>0</v>
      </c>
      <c r="AI2106" s="6" t="s">
        <v>8294</v>
      </c>
      <c r="AJ2106" s="6" t="s">
        <v>6947</v>
      </c>
      <c r="AK2106" s="6" t="s">
        <v>8483</v>
      </c>
      <c r="AL2106" s="26" t="s">
        <v>4240</v>
      </c>
      <c r="AQ2106" s="6" t="s">
        <v>107</v>
      </c>
      <c r="AX2106" s="45" t="s">
        <v>2431</v>
      </c>
      <c r="AZ2106" s="6">
        <v>0</v>
      </c>
      <c r="BA2106" s="6">
        <v>0</v>
      </c>
      <c r="BB2106" s="45">
        <v>0</v>
      </c>
      <c r="BC2106" s="6">
        <v>0</v>
      </c>
      <c r="BD2106" s="6">
        <v>0</v>
      </c>
      <c r="BF2106" s="6">
        <v>2.4</v>
      </c>
      <c r="BG2106" s="45">
        <v>0</v>
      </c>
      <c r="BH2106" s="45">
        <v>0</v>
      </c>
      <c r="BI2106" s="6">
        <v>0</v>
      </c>
      <c r="BJ2106" s="6">
        <v>0</v>
      </c>
      <c r="BK2106" s="6">
        <v>0</v>
      </c>
      <c r="BL2106" s="45">
        <v>0</v>
      </c>
      <c r="BM2106" s="45">
        <v>0</v>
      </c>
      <c r="BN2106" s="6">
        <v>0</v>
      </c>
      <c r="BO2106" s="6">
        <v>0</v>
      </c>
      <c r="BP2106" s="6">
        <v>1</v>
      </c>
      <c r="BQ2106" s="6">
        <v>0</v>
      </c>
      <c r="BR2106" s="45">
        <v>0</v>
      </c>
      <c r="BT2106" s="45">
        <v>0</v>
      </c>
      <c r="BU2106" s="45">
        <v>0</v>
      </c>
      <c r="BX2106" s="6">
        <v>0</v>
      </c>
      <c r="BZ2106" s="6">
        <f t="shared" si="96"/>
        <v>3.4</v>
      </c>
      <c r="CA2106" s="6">
        <f t="shared" si="97"/>
        <v>3.4</v>
      </c>
      <c r="CC2106" s="63" t="s">
        <v>21</v>
      </c>
      <c r="CD2106" s="6" t="s">
        <v>4241</v>
      </c>
      <c r="CK2106" s="6" t="s">
        <v>5148</v>
      </c>
      <c r="DA2106" s="6" t="s">
        <v>4242</v>
      </c>
      <c r="DC2106" s="6" t="s">
        <v>4434</v>
      </c>
      <c r="DD2106" s="6" t="s">
        <v>4243</v>
      </c>
      <c r="DF2106" s="29">
        <f t="shared" si="98"/>
        <v>0</v>
      </c>
      <c r="DG2106" s="6">
        <v>1</v>
      </c>
    </row>
    <row r="2107" spans="1:111" ht="16" hidden="1" x14ac:dyDescent="0.2">
      <c r="A2107" s="6" t="s">
        <v>4244</v>
      </c>
      <c r="B2107" s="25"/>
      <c r="C2107" s="25"/>
      <c r="F2107" s="25"/>
      <c r="G2107" s="63" t="s">
        <v>3526</v>
      </c>
      <c r="H2107" s="6" t="s">
        <v>48</v>
      </c>
      <c r="L2107" s="6" t="s">
        <v>4245</v>
      </c>
      <c r="P2107" s="6" t="s">
        <v>8324</v>
      </c>
      <c r="Q2107" s="6" t="s">
        <v>4744</v>
      </c>
      <c r="X2107" s="6">
        <v>1004</v>
      </c>
      <c r="Y2107" s="6">
        <v>5811</v>
      </c>
      <c r="Z2107" s="6">
        <v>1505</v>
      </c>
      <c r="AA2107" s="6">
        <v>8</v>
      </c>
      <c r="AB2107" s="6">
        <f>SUM(Table2026_09_25[[#This Row],[Number of in-person visits provided in reporting year.]:[Number of video/virtual visits provided in reporting year.]])</f>
        <v>7324</v>
      </c>
      <c r="AC2107" s="6" t="s">
        <v>8469</v>
      </c>
      <c r="AD2107" s="6">
        <v>0</v>
      </c>
      <c r="AE2107" s="6">
        <v>0</v>
      </c>
      <c r="AF2107" s="6" t="s">
        <v>4682</v>
      </c>
      <c r="AG2107" s="6">
        <v>1</v>
      </c>
      <c r="AI2107" s="6" t="s">
        <v>4750</v>
      </c>
      <c r="AJ2107" s="6" t="s">
        <v>4751</v>
      </c>
      <c r="AK2107" s="6" t="s">
        <v>8483</v>
      </c>
      <c r="AL2107" s="26" t="s">
        <v>549</v>
      </c>
      <c r="AQ2107" s="6" t="s">
        <v>107</v>
      </c>
      <c r="AX2107" s="45" t="s">
        <v>2431</v>
      </c>
      <c r="AZ2107" s="6">
        <v>0</v>
      </c>
      <c r="BA2107" s="6">
        <v>0</v>
      </c>
      <c r="BB2107" s="45">
        <v>0</v>
      </c>
      <c r="BC2107" s="6">
        <v>0</v>
      </c>
      <c r="BD2107" s="6">
        <v>0</v>
      </c>
      <c r="BF2107" s="6">
        <v>2.5</v>
      </c>
      <c r="BG2107" s="45">
        <v>0</v>
      </c>
      <c r="BH2107" s="45">
        <v>0</v>
      </c>
      <c r="BI2107" s="6">
        <v>0</v>
      </c>
      <c r="BJ2107" s="6">
        <v>0</v>
      </c>
      <c r="BK2107" s="6">
        <v>0</v>
      </c>
      <c r="BL2107" s="45">
        <v>0</v>
      </c>
      <c r="BM2107" s="45">
        <v>0</v>
      </c>
      <c r="BN2107" s="6">
        <v>0</v>
      </c>
      <c r="BO2107" s="6">
        <v>0</v>
      </c>
      <c r="BP2107" s="6">
        <v>1</v>
      </c>
      <c r="BQ2107" s="6">
        <v>0</v>
      </c>
      <c r="BR2107" s="45">
        <v>0</v>
      </c>
      <c r="BT2107" s="45">
        <v>0</v>
      </c>
      <c r="BU2107" s="45">
        <v>0</v>
      </c>
      <c r="BX2107" s="6">
        <v>0</v>
      </c>
      <c r="BZ2107" s="6">
        <f t="shared" si="96"/>
        <v>3.5</v>
      </c>
      <c r="CA2107" s="6">
        <f t="shared" si="97"/>
        <v>3.5</v>
      </c>
      <c r="CC2107" s="63" t="s">
        <v>21</v>
      </c>
      <c r="CD2107" s="6" t="s">
        <v>21</v>
      </c>
      <c r="CK2107" s="6" t="s">
        <v>5148</v>
      </c>
      <c r="DA2107" s="6" t="s">
        <v>4246</v>
      </c>
      <c r="DC2107" s="6" t="s">
        <v>4434</v>
      </c>
      <c r="DD2107" s="6" t="s">
        <v>2633</v>
      </c>
      <c r="DF2107" s="29">
        <f t="shared" si="98"/>
        <v>0</v>
      </c>
      <c r="DG2107" s="6">
        <v>1</v>
      </c>
    </row>
    <row r="2108" spans="1:111" ht="16" hidden="1" x14ac:dyDescent="0.2">
      <c r="A2108" s="6" t="s">
        <v>4247</v>
      </c>
      <c r="B2108" s="25"/>
      <c r="C2108" s="25"/>
      <c r="F2108" s="25"/>
      <c r="G2108" s="63" t="s">
        <v>3526</v>
      </c>
      <c r="H2108" s="6" t="s">
        <v>746</v>
      </c>
      <c r="L2108" s="6" t="s">
        <v>4248</v>
      </c>
      <c r="P2108" s="6" t="s">
        <v>1241</v>
      </c>
      <c r="Q2108" s="6" t="s">
        <v>4730</v>
      </c>
      <c r="X2108" s="6">
        <v>85</v>
      </c>
      <c r="Y2108" s="6">
        <v>0</v>
      </c>
      <c r="Z2108" s="6">
        <v>0</v>
      </c>
      <c r="AA2108" s="6">
        <v>0</v>
      </c>
      <c r="AB2108" s="6">
        <f>SUM(Table2026_09_25[[#This Row],[Number of in-person visits provided in reporting year.]:[Number of video/virtual visits provided in reporting year.]])</f>
        <v>0</v>
      </c>
      <c r="AC2108" s="6" t="s">
        <v>8468</v>
      </c>
      <c r="AD2108" s="6">
        <v>20</v>
      </c>
      <c r="AE2108" s="6">
        <v>87.4</v>
      </c>
      <c r="AF2108" s="6" t="s">
        <v>8026</v>
      </c>
      <c r="AG2108" s="6">
        <v>9</v>
      </c>
      <c r="AI2108" s="6" t="s">
        <v>7554</v>
      </c>
      <c r="AJ2108" s="6" t="s">
        <v>6639</v>
      </c>
      <c r="AK2108" s="6" t="s">
        <v>8483</v>
      </c>
      <c r="AL2108" s="26" t="s">
        <v>1232</v>
      </c>
      <c r="AQ2108" s="6" t="s">
        <v>63</v>
      </c>
      <c r="AX2108" s="45" t="s">
        <v>2431</v>
      </c>
      <c r="AZ2108" s="6">
        <v>1</v>
      </c>
      <c r="BA2108" s="6">
        <v>0</v>
      </c>
      <c r="BB2108" s="45">
        <v>0.2</v>
      </c>
      <c r="BC2108" s="6">
        <v>0</v>
      </c>
      <c r="BD2108" s="6">
        <v>0</v>
      </c>
      <c r="BF2108" s="6">
        <v>0</v>
      </c>
      <c r="BG2108" s="45">
        <v>0.6</v>
      </c>
      <c r="BH2108" s="45">
        <v>0</v>
      </c>
      <c r="BI2108" s="6">
        <v>0</v>
      </c>
      <c r="BJ2108" s="6">
        <v>8.6999999999999993</v>
      </c>
      <c r="BK2108" s="6">
        <v>0.35</v>
      </c>
      <c r="BL2108" s="45">
        <v>0.3</v>
      </c>
      <c r="BM2108" s="45">
        <v>0.3</v>
      </c>
      <c r="BN2108" s="6">
        <v>0.2</v>
      </c>
      <c r="BO2108" s="6">
        <v>0</v>
      </c>
      <c r="BP2108" s="6">
        <v>9.5</v>
      </c>
      <c r="BQ2108" s="6">
        <v>11.3</v>
      </c>
      <c r="BR2108" s="45">
        <v>1</v>
      </c>
      <c r="BT2108" s="45">
        <v>0</v>
      </c>
      <c r="BU2108" s="45">
        <v>1</v>
      </c>
      <c r="BX2108" s="6">
        <v>0</v>
      </c>
      <c r="BY2108" s="6" t="s">
        <v>4249</v>
      </c>
      <c r="BZ2108" s="6">
        <f t="shared" si="96"/>
        <v>34.450000000000003</v>
      </c>
      <c r="CA2108" s="6">
        <f t="shared" si="97"/>
        <v>33.25</v>
      </c>
      <c r="CC2108" s="63" t="s">
        <v>4687</v>
      </c>
      <c r="CD2108" s="6" t="s">
        <v>4250</v>
      </c>
      <c r="CK2108" s="6" t="s">
        <v>7981</v>
      </c>
      <c r="DC2108" s="6" t="s">
        <v>4434</v>
      </c>
      <c r="DD2108" s="6" t="s">
        <v>2436</v>
      </c>
      <c r="DF2108" s="29">
        <f t="shared" si="98"/>
        <v>0</v>
      </c>
      <c r="DG2108" s="6">
        <v>1</v>
      </c>
    </row>
    <row r="2109" spans="1:111" ht="16" x14ac:dyDescent="0.2">
      <c r="A2109" s="6" t="s">
        <v>4251</v>
      </c>
      <c r="B2109" s="25"/>
      <c r="C2109" s="25"/>
      <c r="F2109" s="25"/>
      <c r="G2109" s="63" t="s">
        <v>3526</v>
      </c>
      <c r="H2109" s="6" t="s">
        <v>5750</v>
      </c>
      <c r="L2109" s="6" t="s">
        <v>3263</v>
      </c>
      <c r="P2109" s="6" t="s">
        <v>3536</v>
      </c>
      <c r="Q2109" s="6" t="s">
        <v>4773</v>
      </c>
      <c r="X2109" s="6">
        <v>1089</v>
      </c>
      <c r="Y2109" s="6">
        <v>2900</v>
      </c>
      <c r="Z2109" s="6">
        <v>0</v>
      </c>
      <c r="AA2109" s="6">
        <v>0</v>
      </c>
      <c r="AB2109" s="6">
        <f>SUM(Table2026_09_25[[#This Row],[Number of in-person visits provided in reporting year.]:[Number of video/virtual visits provided in reporting year.]])</f>
        <v>2900</v>
      </c>
      <c r="AC2109" s="6" t="s">
        <v>8469</v>
      </c>
      <c r="AD2109" s="6">
        <v>0</v>
      </c>
      <c r="AE2109" s="6">
        <v>0</v>
      </c>
      <c r="AF2109" s="6" t="s">
        <v>4682</v>
      </c>
      <c r="AG2109" s="6">
        <v>0</v>
      </c>
      <c r="AI2109" s="6" t="s">
        <v>5755</v>
      </c>
      <c r="AJ2109" s="6" t="s">
        <v>43</v>
      </c>
      <c r="AK2109" s="6" t="s">
        <v>8483</v>
      </c>
      <c r="AL2109" s="26" t="s">
        <v>112</v>
      </c>
      <c r="AQ2109" s="6" t="s">
        <v>43</v>
      </c>
      <c r="AX2109" s="45" t="s">
        <v>2431</v>
      </c>
      <c r="AZ2109" s="6">
        <v>0.9</v>
      </c>
      <c r="BA2109" s="6">
        <v>0</v>
      </c>
      <c r="BB2109" s="45">
        <v>0</v>
      </c>
      <c r="BC2109" s="6">
        <v>0</v>
      </c>
      <c r="BD2109" s="6">
        <v>0</v>
      </c>
      <c r="BF2109" s="6">
        <v>0</v>
      </c>
      <c r="BG2109" s="45">
        <v>0</v>
      </c>
      <c r="BH2109" s="45">
        <v>0</v>
      </c>
      <c r="BI2109" s="6">
        <v>0</v>
      </c>
      <c r="BJ2109" s="6">
        <v>0</v>
      </c>
      <c r="BK2109" s="6">
        <v>0</v>
      </c>
      <c r="BL2109" s="45">
        <v>0</v>
      </c>
      <c r="BM2109" s="45">
        <v>0</v>
      </c>
      <c r="BN2109" s="6">
        <v>0</v>
      </c>
      <c r="BO2109" s="6">
        <v>0</v>
      </c>
      <c r="BP2109" s="6">
        <v>0</v>
      </c>
      <c r="BQ2109" s="6">
        <v>0</v>
      </c>
      <c r="BR2109" s="45">
        <v>0</v>
      </c>
      <c r="BT2109" s="45">
        <v>0</v>
      </c>
      <c r="BU2109" s="45">
        <v>0</v>
      </c>
      <c r="BX2109" s="6">
        <v>2.19</v>
      </c>
      <c r="BZ2109" s="6">
        <f t="shared" si="96"/>
        <v>0.9</v>
      </c>
      <c r="CA2109" s="6">
        <f t="shared" si="97"/>
        <v>2.19</v>
      </c>
      <c r="CC2109" s="63" t="s">
        <v>4687</v>
      </c>
      <c r="CD2109" s="6" t="s">
        <v>21</v>
      </c>
      <c r="CK2109" s="6" t="s">
        <v>5148</v>
      </c>
      <c r="DA2109" s="6" t="s">
        <v>3264</v>
      </c>
      <c r="DC2109" s="6" t="s">
        <v>4434</v>
      </c>
      <c r="DD2109" s="6" t="s">
        <v>3231</v>
      </c>
      <c r="DF2109" s="29">
        <f t="shared" si="98"/>
        <v>1</v>
      </c>
      <c r="DG2109" s="6">
        <v>1</v>
      </c>
    </row>
    <row r="2110" spans="1:111" ht="16" x14ac:dyDescent="0.2">
      <c r="A2110" s="6" t="s">
        <v>4252</v>
      </c>
      <c r="B2110" s="25"/>
      <c r="C2110" s="25"/>
      <c r="F2110" s="25"/>
      <c r="G2110" s="63" t="s">
        <v>3526</v>
      </c>
      <c r="H2110" s="6" t="s">
        <v>5750</v>
      </c>
      <c r="L2110" s="6" t="s">
        <v>3266</v>
      </c>
      <c r="P2110" s="6" t="s">
        <v>3536</v>
      </c>
      <c r="Q2110" s="6" t="s">
        <v>4773</v>
      </c>
      <c r="X2110" s="6">
        <v>1218</v>
      </c>
      <c r="Y2110" s="6">
        <v>3027</v>
      </c>
      <c r="Z2110" s="6">
        <v>14</v>
      </c>
      <c r="AA2110" s="6">
        <v>20</v>
      </c>
      <c r="AB2110" s="6">
        <f>SUM(Table2026_09_25[[#This Row],[Number of in-person visits provided in reporting year.]:[Number of video/virtual visits provided in reporting year.]])</f>
        <v>3061</v>
      </c>
      <c r="AC2110" s="6" t="s">
        <v>8469</v>
      </c>
      <c r="AD2110" s="6">
        <v>0</v>
      </c>
      <c r="AE2110" s="6">
        <v>0</v>
      </c>
      <c r="AF2110" s="6" t="s">
        <v>4682</v>
      </c>
      <c r="AG2110" s="6">
        <v>0</v>
      </c>
      <c r="AI2110" s="6" t="s">
        <v>5755</v>
      </c>
      <c r="AJ2110" s="6" t="s">
        <v>43</v>
      </c>
      <c r="AK2110" s="6" t="s">
        <v>8483</v>
      </c>
      <c r="AL2110" s="26" t="s">
        <v>112</v>
      </c>
      <c r="AQ2110" s="6" t="s">
        <v>43</v>
      </c>
      <c r="AX2110" s="45" t="s">
        <v>2431</v>
      </c>
      <c r="AZ2110" s="6">
        <v>0.76</v>
      </c>
      <c r="BA2110" s="6">
        <v>0</v>
      </c>
      <c r="BB2110" s="45">
        <v>0</v>
      </c>
      <c r="BC2110" s="6">
        <v>0</v>
      </c>
      <c r="BD2110" s="6">
        <v>0</v>
      </c>
      <c r="BF2110" s="6">
        <v>0</v>
      </c>
      <c r="BG2110" s="45">
        <v>0</v>
      </c>
      <c r="BH2110" s="45">
        <v>0</v>
      </c>
      <c r="BI2110" s="6">
        <v>0</v>
      </c>
      <c r="BJ2110" s="6">
        <v>0</v>
      </c>
      <c r="BK2110" s="6">
        <v>0</v>
      </c>
      <c r="BL2110" s="45">
        <v>0</v>
      </c>
      <c r="BM2110" s="45">
        <v>0</v>
      </c>
      <c r="BN2110" s="6">
        <v>0</v>
      </c>
      <c r="BO2110" s="6">
        <v>0</v>
      </c>
      <c r="BP2110" s="6">
        <v>0</v>
      </c>
      <c r="BQ2110" s="6">
        <v>0</v>
      </c>
      <c r="BR2110" s="45">
        <v>0</v>
      </c>
      <c r="BT2110" s="45">
        <v>0</v>
      </c>
      <c r="BU2110" s="45">
        <v>0</v>
      </c>
      <c r="BX2110" s="6">
        <v>1.93</v>
      </c>
      <c r="BZ2110" s="6">
        <f t="shared" si="96"/>
        <v>0.76</v>
      </c>
      <c r="CA2110" s="6">
        <f t="shared" si="97"/>
        <v>1.93</v>
      </c>
      <c r="CC2110" s="63" t="s">
        <v>4687</v>
      </c>
      <c r="CD2110" s="6" t="s">
        <v>21</v>
      </c>
      <c r="CK2110" s="6" t="s">
        <v>5148</v>
      </c>
      <c r="DA2110" s="6" t="s">
        <v>3267</v>
      </c>
      <c r="DC2110" s="6" t="s">
        <v>4434</v>
      </c>
      <c r="DD2110" s="6" t="s">
        <v>3231</v>
      </c>
      <c r="DF2110" s="29">
        <f t="shared" si="98"/>
        <v>1</v>
      </c>
      <c r="DG2110" s="6">
        <v>1</v>
      </c>
    </row>
    <row r="2111" spans="1:111" ht="16" x14ac:dyDescent="0.2">
      <c r="A2111" s="6" t="s">
        <v>4253</v>
      </c>
      <c r="B2111" s="25"/>
      <c r="C2111" s="25"/>
      <c r="F2111" s="25"/>
      <c r="G2111" s="63" t="s">
        <v>3526</v>
      </c>
      <c r="H2111" s="6" t="s">
        <v>5750</v>
      </c>
      <c r="L2111" s="6" t="s">
        <v>3269</v>
      </c>
      <c r="P2111" s="6" t="s">
        <v>3536</v>
      </c>
      <c r="Q2111" s="6" t="s">
        <v>4773</v>
      </c>
      <c r="X2111" s="6">
        <v>47</v>
      </c>
      <c r="Y2111" s="6">
        <v>0</v>
      </c>
      <c r="Z2111" s="6">
        <v>0</v>
      </c>
      <c r="AA2111" s="6">
        <v>0</v>
      </c>
      <c r="AB2111" s="6">
        <f>SUM(Table2026_09_25[[#This Row],[Number of in-person visits provided in reporting year.]:[Number of video/virtual visits provided in reporting year.]])</f>
        <v>0</v>
      </c>
      <c r="AC2111" s="6" t="s">
        <v>8469</v>
      </c>
      <c r="AD2111" s="6">
        <v>20</v>
      </c>
      <c r="AE2111" s="6">
        <v>0.97</v>
      </c>
      <c r="AF2111" s="6" t="s">
        <v>4682</v>
      </c>
      <c r="AG2111" s="6">
        <v>0</v>
      </c>
      <c r="AI2111" s="6" t="s">
        <v>5755</v>
      </c>
      <c r="AJ2111" s="6" t="s">
        <v>43</v>
      </c>
      <c r="AK2111" s="6" t="s">
        <v>8483</v>
      </c>
      <c r="AL2111" s="26" t="s">
        <v>112</v>
      </c>
      <c r="AQ2111" s="6" t="s">
        <v>43</v>
      </c>
      <c r="AX2111" s="45" t="s">
        <v>2431</v>
      </c>
      <c r="AZ2111" s="6">
        <v>0.88</v>
      </c>
      <c r="BA2111" s="6">
        <v>0</v>
      </c>
      <c r="BB2111" s="45">
        <v>0</v>
      </c>
      <c r="BC2111" s="6">
        <v>0</v>
      </c>
      <c r="BD2111" s="6">
        <v>0</v>
      </c>
      <c r="BF2111" s="6">
        <v>0</v>
      </c>
      <c r="BG2111" s="45">
        <v>0</v>
      </c>
      <c r="BH2111" s="45">
        <v>0</v>
      </c>
      <c r="BI2111" s="6">
        <v>0</v>
      </c>
      <c r="BJ2111" s="6">
        <v>5.94</v>
      </c>
      <c r="BK2111" s="6">
        <v>0</v>
      </c>
      <c r="BL2111" s="45">
        <v>0</v>
      </c>
      <c r="BM2111" s="45">
        <v>0</v>
      </c>
      <c r="BN2111" s="6">
        <v>0</v>
      </c>
      <c r="BO2111" s="6">
        <v>0</v>
      </c>
      <c r="BP2111" s="6">
        <v>5.36</v>
      </c>
      <c r="BQ2111" s="6">
        <v>8.36</v>
      </c>
      <c r="BR2111" s="45">
        <v>0</v>
      </c>
      <c r="BT2111" s="45">
        <v>0</v>
      </c>
      <c r="BU2111" s="45">
        <v>0</v>
      </c>
      <c r="BX2111" s="6">
        <v>0.22</v>
      </c>
      <c r="BZ2111" s="6">
        <f t="shared" ref="BZ2111:BZ2174" si="99">SUM(AY2111:BW2111)</f>
        <v>20.54</v>
      </c>
      <c r="CA2111" s="6">
        <f t="shared" ref="CA2111:CA2174" si="100">(SUM(BB2111))+(SUM(BE2111:BM2111))+(SUM(BO2111:BV2111))+BX2111</f>
        <v>19.88</v>
      </c>
      <c r="CC2111" s="63" t="s">
        <v>4687</v>
      </c>
      <c r="CD2111" s="6" t="s">
        <v>21</v>
      </c>
      <c r="CK2111" s="6" t="s">
        <v>5148</v>
      </c>
      <c r="DA2111" s="6" t="s">
        <v>3270</v>
      </c>
      <c r="DC2111" s="6" t="s">
        <v>4434</v>
      </c>
      <c r="DD2111" s="6" t="s">
        <v>3231</v>
      </c>
      <c r="DF2111" s="29">
        <f t="shared" ref="DF2111:DF2174" si="101">SUBTOTAL(103,G2111)</f>
        <v>1</v>
      </c>
      <c r="DG2111" s="6">
        <v>1</v>
      </c>
    </row>
    <row r="2112" spans="1:111" ht="16" x14ac:dyDescent="0.2">
      <c r="A2112" s="6" t="s">
        <v>4254</v>
      </c>
      <c r="B2112" s="25"/>
      <c r="C2112" s="25"/>
      <c r="F2112" s="25"/>
      <c r="G2112" s="63" t="s">
        <v>3526</v>
      </c>
      <c r="H2112" s="6" t="s">
        <v>5750</v>
      </c>
      <c r="L2112" s="6" t="s">
        <v>3272</v>
      </c>
      <c r="P2112" s="6" t="s">
        <v>3536</v>
      </c>
      <c r="Q2112" s="6" t="s">
        <v>4773</v>
      </c>
      <c r="X2112" s="6">
        <v>0</v>
      </c>
      <c r="Y2112" s="6">
        <v>0</v>
      </c>
      <c r="Z2112" s="6">
        <v>0</v>
      </c>
      <c r="AA2112" s="6">
        <v>0</v>
      </c>
      <c r="AB2112" s="6">
        <f>SUM(Table2026_09_25[[#This Row],[Number of in-person visits provided in reporting year.]:[Number of video/virtual visits provided in reporting year.]])</f>
        <v>0</v>
      </c>
      <c r="AC2112" s="6" t="s">
        <v>8469</v>
      </c>
      <c r="AD2112" s="6">
        <v>0</v>
      </c>
      <c r="AE2112" s="6">
        <v>0</v>
      </c>
      <c r="AF2112" s="6" t="s">
        <v>4682</v>
      </c>
      <c r="AG2112" s="6">
        <v>0</v>
      </c>
      <c r="AI2112" s="6" t="s">
        <v>5755</v>
      </c>
      <c r="AJ2112" s="6" t="s">
        <v>43</v>
      </c>
      <c r="AK2112" s="6" t="s">
        <v>8483</v>
      </c>
      <c r="AL2112" s="26" t="s">
        <v>112</v>
      </c>
      <c r="AQ2112" s="6" t="s">
        <v>43</v>
      </c>
      <c r="AX2112" s="45" t="s">
        <v>2431</v>
      </c>
      <c r="AZ2112" s="6">
        <v>0</v>
      </c>
      <c r="BA2112" s="6">
        <v>0</v>
      </c>
      <c r="BB2112" s="45">
        <v>0</v>
      </c>
      <c r="BC2112" s="6">
        <v>0</v>
      </c>
      <c r="BD2112" s="6">
        <v>0</v>
      </c>
      <c r="BF2112" s="6">
        <v>0</v>
      </c>
      <c r="BG2112" s="45">
        <v>0</v>
      </c>
      <c r="BH2112" s="45">
        <v>0</v>
      </c>
      <c r="BI2112" s="6">
        <v>0</v>
      </c>
      <c r="BJ2112" s="6">
        <v>0</v>
      </c>
      <c r="BK2112" s="6">
        <v>0</v>
      </c>
      <c r="BL2112" s="45">
        <v>0</v>
      </c>
      <c r="BM2112" s="45">
        <v>0</v>
      </c>
      <c r="BN2112" s="6">
        <v>0</v>
      </c>
      <c r="BO2112" s="6">
        <v>0</v>
      </c>
      <c r="BP2112" s="6">
        <v>0</v>
      </c>
      <c r="BQ2112" s="6">
        <v>0</v>
      </c>
      <c r="BR2112" s="45">
        <v>0</v>
      </c>
      <c r="BT2112" s="45">
        <v>0</v>
      </c>
      <c r="BU2112" s="45">
        <v>0</v>
      </c>
      <c r="BX2112" s="6">
        <v>0</v>
      </c>
      <c r="BZ2112" s="6">
        <f t="shared" si="99"/>
        <v>0</v>
      </c>
      <c r="CA2112" s="6">
        <f t="shared" si="100"/>
        <v>0</v>
      </c>
      <c r="CC2112" s="63" t="s">
        <v>4687</v>
      </c>
      <c r="CD2112" s="6" t="s">
        <v>21</v>
      </c>
      <c r="CK2112" s="6" t="s">
        <v>5148</v>
      </c>
      <c r="DA2112" s="6" t="s">
        <v>4255</v>
      </c>
      <c r="DC2112" s="6" t="s">
        <v>4434</v>
      </c>
      <c r="DD2112" s="6" t="s">
        <v>3231</v>
      </c>
      <c r="DF2112" s="29">
        <f t="shared" si="101"/>
        <v>1</v>
      </c>
      <c r="DG2112" s="6">
        <v>1</v>
      </c>
    </row>
    <row r="2113" spans="1:111" ht="16" x14ac:dyDescent="0.2">
      <c r="A2113" s="6" t="s">
        <v>4256</v>
      </c>
      <c r="B2113" s="25"/>
      <c r="C2113" s="25"/>
      <c r="F2113" s="25"/>
      <c r="G2113" s="63" t="s">
        <v>3526</v>
      </c>
      <c r="H2113" s="6" t="s">
        <v>5750</v>
      </c>
      <c r="L2113" s="6" t="s">
        <v>3275</v>
      </c>
      <c r="P2113" s="6" t="s">
        <v>3536</v>
      </c>
      <c r="Q2113" s="6" t="s">
        <v>4773</v>
      </c>
      <c r="X2113" s="6">
        <v>0</v>
      </c>
      <c r="Y2113" s="6">
        <v>0</v>
      </c>
      <c r="Z2113" s="6">
        <v>0</v>
      </c>
      <c r="AA2113" s="6">
        <v>0</v>
      </c>
      <c r="AB2113" s="6">
        <f>SUM(Table2026_09_25[[#This Row],[Number of in-person visits provided in reporting year.]:[Number of video/virtual visits provided in reporting year.]])</f>
        <v>0</v>
      </c>
      <c r="AC2113" s="6" t="s">
        <v>8469</v>
      </c>
      <c r="AD2113" s="6">
        <v>0</v>
      </c>
      <c r="AE2113" s="6">
        <v>0</v>
      </c>
      <c r="AF2113" s="6" t="s">
        <v>4682</v>
      </c>
      <c r="AG2113" s="6">
        <v>0</v>
      </c>
      <c r="AI2113" s="6" t="s">
        <v>5755</v>
      </c>
      <c r="AJ2113" s="6" t="s">
        <v>43</v>
      </c>
      <c r="AK2113" s="6" t="s">
        <v>8483</v>
      </c>
      <c r="AL2113" s="26" t="s">
        <v>112</v>
      </c>
      <c r="AQ2113" s="6" t="s">
        <v>43</v>
      </c>
      <c r="AX2113" s="45" t="s">
        <v>2431</v>
      </c>
      <c r="AZ2113" s="6">
        <v>0</v>
      </c>
      <c r="BA2113" s="6">
        <v>0</v>
      </c>
      <c r="BB2113" s="45">
        <v>0</v>
      </c>
      <c r="BC2113" s="6">
        <v>0</v>
      </c>
      <c r="BD2113" s="6">
        <v>0</v>
      </c>
      <c r="BF2113" s="6">
        <v>0</v>
      </c>
      <c r="BG2113" s="45">
        <v>0</v>
      </c>
      <c r="BH2113" s="45">
        <v>0</v>
      </c>
      <c r="BI2113" s="6">
        <v>0</v>
      </c>
      <c r="BJ2113" s="6">
        <v>0</v>
      </c>
      <c r="BK2113" s="6">
        <v>0</v>
      </c>
      <c r="BL2113" s="45">
        <v>0</v>
      </c>
      <c r="BM2113" s="45">
        <v>0</v>
      </c>
      <c r="BN2113" s="6">
        <v>0</v>
      </c>
      <c r="BO2113" s="6">
        <v>0</v>
      </c>
      <c r="BP2113" s="6">
        <v>0</v>
      </c>
      <c r="BQ2113" s="6">
        <v>0</v>
      </c>
      <c r="BR2113" s="45">
        <v>0</v>
      </c>
      <c r="BT2113" s="45">
        <v>0</v>
      </c>
      <c r="BU2113" s="45">
        <v>0</v>
      </c>
      <c r="BX2113" s="6">
        <v>0</v>
      </c>
      <c r="BZ2113" s="6">
        <f t="shared" si="99"/>
        <v>0</v>
      </c>
      <c r="CA2113" s="6">
        <f t="shared" si="100"/>
        <v>0</v>
      </c>
      <c r="CC2113" s="63" t="s">
        <v>4687</v>
      </c>
      <c r="CD2113" s="6" t="s">
        <v>21</v>
      </c>
      <c r="CK2113" s="6" t="s">
        <v>5148</v>
      </c>
      <c r="DA2113" s="6" t="s">
        <v>3276</v>
      </c>
      <c r="DC2113" s="6" t="s">
        <v>4434</v>
      </c>
      <c r="DD2113" s="6" t="s">
        <v>3231</v>
      </c>
      <c r="DF2113" s="29">
        <f t="shared" si="101"/>
        <v>1</v>
      </c>
      <c r="DG2113" s="6">
        <v>1</v>
      </c>
    </row>
    <row r="2114" spans="1:111" ht="16" x14ac:dyDescent="0.2">
      <c r="A2114" s="6" t="s">
        <v>4257</v>
      </c>
      <c r="B2114" s="25"/>
      <c r="C2114" s="25"/>
      <c r="F2114" s="25"/>
      <c r="G2114" s="63" t="s">
        <v>3526</v>
      </c>
      <c r="H2114" s="6" t="s">
        <v>5750</v>
      </c>
      <c r="L2114" s="6" t="s">
        <v>3278</v>
      </c>
      <c r="P2114" s="6" t="s">
        <v>3536</v>
      </c>
      <c r="Q2114" s="6" t="s">
        <v>4773</v>
      </c>
      <c r="X2114" s="6">
        <v>0</v>
      </c>
      <c r="Y2114" s="6">
        <v>0</v>
      </c>
      <c r="Z2114" s="6">
        <v>0</v>
      </c>
      <c r="AA2114" s="6">
        <v>0</v>
      </c>
      <c r="AB2114" s="6">
        <f>SUM(Table2026_09_25[[#This Row],[Number of in-person visits provided in reporting year.]:[Number of video/virtual visits provided in reporting year.]])</f>
        <v>0</v>
      </c>
      <c r="AC2114" s="6" t="s">
        <v>8469</v>
      </c>
      <c r="AD2114" s="6">
        <v>0</v>
      </c>
      <c r="AE2114" s="6">
        <v>0</v>
      </c>
      <c r="AF2114" s="6" t="s">
        <v>4682</v>
      </c>
      <c r="AG2114" s="6">
        <v>0</v>
      </c>
      <c r="AI2114" s="6" t="s">
        <v>5755</v>
      </c>
      <c r="AJ2114" s="6" t="s">
        <v>43</v>
      </c>
      <c r="AK2114" s="6" t="s">
        <v>8483</v>
      </c>
      <c r="AL2114" s="26" t="s">
        <v>112</v>
      </c>
      <c r="AQ2114" s="6" t="s">
        <v>43</v>
      </c>
      <c r="AX2114" s="45" t="s">
        <v>2431</v>
      </c>
      <c r="AZ2114" s="6">
        <v>0</v>
      </c>
      <c r="BA2114" s="6">
        <v>0</v>
      </c>
      <c r="BB2114" s="45">
        <v>0</v>
      </c>
      <c r="BC2114" s="6">
        <v>0</v>
      </c>
      <c r="BD2114" s="6">
        <v>0</v>
      </c>
      <c r="BF2114" s="6">
        <v>0</v>
      </c>
      <c r="BG2114" s="45">
        <v>0</v>
      </c>
      <c r="BH2114" s="45">
        <v>0</v>
      </c>
      <c r="BI2114" s="6">
        <v>0</v>
      </c>
      <c r="BJ2114" s="6">
        <v>0</v>
      </c>
      <c r="BK2114" s="6">
        <v>0</v>
      </c>
      <c r="BL2114" s="45">
        <v>0</v>
      </c>
      <c r="BM2114" s="45">
        <v>0</v>
      </c>
      <c r="BN2114" s="6">
        <v>0</v>
      </c>
      <c r="BO2114" s="6">
        <v>0</v>
      </c>
      <c r="BP2114" s="6">
        <v>0</v>
      </c>
      <c r="BQ2114" s="6">
        <v>0</v>
      </c>
      <c r="BR2114" s="45">
        <v>0</v>
      </c>
      <c r="BT2114" s="45">
        <v>0</v>
      </c>
      <c r="BU2114" s="45">
        <v>0</v>
      </c>
      <c r="BX2114" s="6">
        <v>0</v>
      </c>
      <c r="BZ2114" s="6">
        <f t="shared" si="99"/>
        <v>0</v>
      </c>
      <c r="CA2114" s="6">
        <f t="shared" si="100"/>
        <v>0</v>
      </c>
      <c r="CC2114" s="63" t="s">
        <v>4687</v>
      </c>
      <c r="CD2114" s="6" t="s">
        <v>21</v>
      </c>
      <c r="CK2114" s="6" t="s">
        <v>5148</v>
      </c>
      <c r="DA2114" s="6" t="s">
        <v>3279</v>
      </c>
      <c r="DC2114" s="6" t="s">
        <v>4434</v>
      </c>
      <c r="DD2114" s="6" t="s">
        <v>3231</v>
      </c>
      <c r="DF2114" s="29">
        <f t="shared" si="101"/>
        <v>1</v>
      </c>
      <c r="DG2114" s="6">
        <v>1</v>
      </c>
    </row>
    <row r="2115" spans="1:111" ht="16" x14ac:dyDescent="0.2">
      <c r="A2115" s="6" t="s">
        <v>4258</v>
      </c>
      <c r="B2115" s="25"/>
      <c r="C2115" s="25"/>
      <c r="F2115" s="25"/>
      <c r="G2115" s="63" t="s">
        <v>3526</v>
      </c>
      <c r="H2115" s="6" t="s">
        <v>5750</v>
      </c>
      <c r="L2115" s="6" t="s">
        <v>3281</v>
      </c>
      <c r="P2115" s="6" t="s">
        <v>3536</v>
      </c>
      <c r="Q2115" s="6" t="s">
        <v>4773</v>
      </c>
      <c r="X2115" s="6">
        <v>0</v>
      </c>
      <c r="Y2115" s="6">
        <v>0</v>
      </c>
      <c r="Z2115" s="6">
        <v>0</v>
      </c>
      <c r="AA2115" s="6">
        <v>0</v>
      </c>
      <c r="AB2115" s="6">
        <f>SUM(Table2026_09_25[[#This Row],[Number of in-person visits provided in reporting year.]:[Number of video/virtual visits provided in reporting year.]])</f>
        <v>0</v>
      </c>
      <c r="AC2115" s="6" t="s">
        <v>8469</v>
      </c>
      <c r="AD2115" s="6">
        <v>0</v>
      </c>
      <c r="AE2115" s="6">
        <v>0</v>
      </c>
      <c r="AF2115" s="6" t="s">
        <v>4682</v>
      </c>
      <c r="AG2115" s="6">
        <v>0</v>
      </c>
      <c r="AI2115" s="6" t="s">
        <v>5755</v>
      </c>
      <c r="AJ2115" s="6" t="s">
        <v>43</v>
      </c>
      <c r="AK2115" s="6" t="s">
        <v>8483</v>
      </c>
      <c r="AL2115" s="26" t="s">
        <v>112</v>
      </c>
      <c r="AQ2115" s="6" t="s">
        <v>43</v>
      </c>
      <c r="AX2115" s="45" t="s">
        <v>2431</v>
      </c>
      <c r="AZ2115" s="6">
        <v>0</v>
      </c>
      <c r="BA2115" s="6">
        <v>0</v>
      </c>
      <c r="BB2115" s="45">
        <v>0</v>
      </c>
      <c r="BC2115" s="6">
        <v>0</v>
      </c>
      <c r="BD2115" s="6">
        <v>0</v>
      </c>
      <c r="BF2115" s="6">
        <v>0</v>
      </c>
      <c r="BG2115" s="45">
        <v>0</v>
      </c>
      <c r="BH2115" s="45">
        <v>0</v>
      </c>
      <c r="BI2115" s="6">
        <v>0</v>
      </c>
      <c r="BJ2115" s="6">
        <v>0</v>
      </c>
      <c r="BK2115" s="6">
        <v>0</v>
      </c>
      <c r="BL2115" s="45">
        <v>0</v>
      </c>
      <c r="BM2115" s="45">
        <v>0</v>
      </c>
      <c r="BN2115" s="6">
        <v>0</v>
      </c>
      <c r="BO2115" s="6">
        <v>0</v>
      </c>
      <c r="BP2115" s="6">
        <v>0</v>
      </c>
      <c r="BQ2115" s="6">
        <v>0</v>
      </c>
      <c r="BR2115" s="45">
        <v>0</v>
      </c>
      <c r="BT2115" s="45">
        <v>0</v>
      </c>
      <c r="BU2115" s="45">
        <v>0</v>
      </c>
      <c r="BX2115" s="6">
        <v>0</v>
      </c>
      <c r="BZ2115" s="6">
        <f t="shared" si="99"/>
        <v>0</v>
      </c>
      <c r="CA2115" s="6">
        <f t="shared" si="100"/>
        <v>0</v>
      </c>
      <c r="CC2115" s="63" t="s">
        <v>4687</v>
      </c>
      <c r="CD2115" s="6" t="s">
        <v>21</v>
      </c>
      <c r="CK2115" s="6" t="s">
        <v>5148</v>
      </c>
      <c r="DA2115" s="6" t="s">
        <v>3282</v>
      </c>
      <c r="DC2115" s="6" t="s">
        <v>4434</v>
      </c>
      <c r="DD2115" s="6" t="s">
        <v>3231</v>
      </c>
      <c r="DF2115" s="29">
        <f t="shared" si="101"/>
        <v>1</v>
      </c>
      <c r="DG2115" s="6">
        <v>1</v>
      </c>
    </row>
    <row r="2116" spans="1:111" ht="16" x14ac:dyDescent="0.2">
      <c r="A2116" s="6" t="s">
        <v>4259</v>
      </c>
      <c r="B2116" s="25"/>
      <c r="C2116" s="25"/>
      <c r="F2116" s="25"/>
      <c r="G2116" s="63" t="s">
        <v>3526</v>
      </c>
      <c r="H2116" s="6" t="s">
        <v>5750</v>
      </c>
      <c r="L2116" s="6" t="s">
        <v>3360</v>
      </c>
      <c r="P2116" s="6" t="s">
        <v>3536</v>
      </c>
      <c r="Q2116" s="6" t="s">
        <v>4773</v>
      </c>
      <c r="X2116" s="6">
        <v>0</v>
      </c>
      <c r="Y2116" s="6">
        <v>0</v>
      </c>
      <c r="Z2116" s="6">
        <v>0</v>
      </c>
      <c r="AA2116" s="6">
        <v>0</v>
      </c>
      <c r="AB2116" s="6">
        <f>SUM(Table2026_09_25[[#This Row],[Number of in-person visits provided in reporting year.]:[Number of video/virtual visits provided in reporting year.]])</f>
        <v>0</v>
      </c>
      <c r="AC2116" s="6" t="s">
        <v>8469</v>
      </c>
      <c r="AD2116" s="6">
        <v>0</v>
      </c>
      <c r="AE2116" s="6">
        <v>0</v>
      </c>
      <c r="AF2116" s="6" t="s">
        <v>4682</v>
      </c>
      <c r="AG2116" s="6">
        <v>0</v>
      </c>
      <c r="AI2116" s="6" t="s">
        <v>5755</v>
      </c>
      <c r="AJ2116" s="6" t="s">
        <v>43</v>
      </c>
      <c r="AK2116" s="6" t="s">
        <v>8483</v>
      </c>
      <c r="AL2116" s="26" t="s">
        <v>112</v>
      </c>
      <c r="AQ2116" s="6" t="s">
        <v>43</v>
      </c>
      <c r="AX2116" s="45" t="s">
        <v>2431</v>
      </c>
      <c r="AZ2116" s="6">
        <v>0</v>
      </c>
      <c r="BA2116" s="6">
        <v>0</v>
      </c>
      <c r="BB2116" s="45">
        <v>0</v>
      </c>
      <c r="BC2116" s="6">
        <v>0</v>
      </c>
      <c r="BD2116" s="6">
        <v>0</v>
      </c>
      <c r="BF2116" s="6">
        <v>0</v>
      </c>
      <c r="BG2116" s="45">
        <v>0</v>
      </c>
      <c r="BH2116" s="45">
        <v>0</v>
      </c>
      <c r="BI2116" s="6">
        <v>0</v>
      </c>
      <c r="BJ2116" s="6">
        <v>0</v>
      </c>
      <c r="BK2116" s="6">
        <v>0</v>
      </c>
      <c r="BL2116" s="45">
        <v>0</v>
      </c>
      <c r="BM2116" s="45">
        <v>0</v>
      </c>
      <c r="BN2116" s="6">
        <v>0</v>
      </c>
      <c r="BO2116" s="6">
        <v>0</v>
      </c>
      <c r="BP2116" s="6">
        <v>0</v>
      </c>
      <c r="BQ2116" s="6">
        <v>0</v>
      </c>
      <c r="BR2116" s="45">
        <v>0</v>
      </c>
      <c r="BT2116" s="45">
        <v>2.1800000000000002</v>
      </c>
      <c r="BU2116" s="45">
        <v>0</v>
      </c>
      <c r="BX2116" s="6">
        <v>0</v>
      </c>
      <c r="BZ2116" s="6">
        <f t="shared" si="99"/>
        <v>2.1800000000000002</v>
      </c>
      <c r="CA2116" s="6">
        <f t="shared" si="100"/>
        <v>2.1800000000000002</v>
      </c>
      <c r="CC2116" s="63" t="s">
        <v>4687</v>
      </c>
      <c r="CD2116" s="6" t="s">
        <v>21</v>
      </c>
      <c r="CK2116" s="6" t="s">
        <v>5148</v>
      </c>
      <c r="DA2116" s="6" t="s">
        <v>3285</v>
      </c>
      <c r="DC2116" s="6" t="s">
        <v>4434</v>
      </c>
      <c r="DD2116" s="6" t="s">
        <v>3231</v>
      </c>
      <c r="DF2116" s="29">
        <f t="shared" si="101"/>
        <v>1</v>
      </c>
      <c r="DG2116" s="6">
        <v>1</v>
      </c>
    </row>
    <row r="2117" spans="1:111" ht="16" x14ac:dyDescent="0.2">
      <c r="A2117" s="6" t="s">
        <v>4260</v>
      </c>
      <c r="B2117" s="25"/>
      <c r="C2117" s="25"/>
      <c r="F2117" s="25"/>
      <c r="G2117" s="63" t="s">
        <v>3526</v>
      </c>
      <c r="H2117" s="6" t="s">
        <v>5750</v>
      </c>
      <c r="L2117" s="6" t="s">
        <v>3287</v>
      </c>
      <c r="P2117" s="6" t="s">
        <v>3536</v>
      </c>
      <c r="Q2117" s="6" t="s">
        <v>4773</v>
      </c>
      <c r="X2117" s="6">
        <v>0</v>
      </c>
      <c r="Y2117" s="6">
        <v>0</v>
      </c>
      <c r="Z2117" s="6">
        <v>0</v>
      </c>
      <c r="AA2117" s="6">
        <v>0</v>
      </c>
      <c r="AB2117" s="6">
        <f>SUM(Table2026_09_25[[#This Row],[Number of in-person visits provided in reporting year.]:[Number of video/virtual visits provided in reporting year.]])</f>
        <v>0</v>
      </c>
      <c r="AC2117" s="6" t="s">
        <v>8469</v>
      </c>
      <c r="AD2117" s="6">
        <v>0</v>
      </c>
      <c r="AE2117" s="6">
        <v>0</v>
      </c>
      <c r="AF2117" s="6" t="s">
        <v>4682</v>
      </c>
      <c r="AG2117" s="6">
        <v>0</v>
      </c>
      <c r="AI2117" s="6" t="s">
        <v>5755</v>
      </c>
      <c r="AJ2117" s="6" t="s">
        <v>43</v>
      </c>
      <c r="AK2117" s="6" t="s">
        <v>8483</v>
      </c>
      <c r="AL2117" s="26" t="s">
        <v>112</v>
      </c>
      <c r="AQ2117" s="6" t="s">
        <v>43</v>
      </c>
      <c r="AX2117" s="45" t="s">
        <v>2431</v>
      </c>
      <c r="AZ2117" s="6">
        <v>0</v>
      </c>
      <c r="BA2117" s="6">
        <v>0</v>
      </c>
      <c r="BB2117" s="45">
        <v>0</v>
      </c>
      <c r="BC2117" s="6">
        <v>0</v>
      </c>
      <c r="BD2117" s="6">
        <v>0</v>
      </c>
      <c r="BF2117" s="6">
        <v>0</v>
      </c>
      <c r="BG2117" s="45">
        <v>0</v>
      </c>
      <c r="BH2117" s="45">
        <v>0</v>
      </c>
      <c r="BI2117" s="6">
        <v>0</v>
      </c>
      <c r="BJ2117" s="6">
        <v>0</v>
      </c>
      <c r="BK2117" s="6">
        <v>0</v>
      </c>
      <c r="BL2117" s="45">
        <v>0</v>
      </c>
      <c r="BM2117" s="45">
        <v>0</v>
      </c>
      <c r="BN2117" s="6">
        <v>0</v>
      </c>
      <c r="BO2117" s="6">
        <v>0</v>
      </c>
      <c r="BP2117" s="6">
        <v>0</v>
      </c>
      <c r="BQ2117" s="6">
        <v>0</v>
      </c>
      <c r="BR2117" s="45">
        <v>0</v>
      </c>
      <c r="BT2117" s="45">
        <v>0</v>
      </c>
      <c r="BU2117" s="45">
        <v>0</v>
      </c>
      <c r="BX2117" s="6">
        <v>0</v>
      </c>
      <c r="BZ2117" s="6">
        <f t="shared" si="99"/>
        <v>0</v>
      </c>
      <c r="CA2117" s="6">
        <f t="shared" si="100"/>
        <v>0</v>
      </c>
      <c r="CC2117" s="63" t="s">
        <v>4687</v>
      </c>
      <c r="CD2117" s="6" t="s">
        <v>21</v>
      </c>
      <c r="CK2117" s="6" t="s">
        <v>5148</v>
      </c>
      <c r="DA2117" s="6" t="s">
        <v>3288</v>
      </c>
      <c r="DC2117" s="6" t="s">
        <v>4434</v>
      </c>
      <c r="DD2117" s="6" t="s">
        <v>3231</v>
      </c>
      <c r="DF2117" s="29">
        <f t="shared" si="101"/>
        <v>1</v>
      </c>
      <c r="DG2117" s="6">
        <v>1</v>
      </c>
    </row>
    <row r="2118" spans="1:111" ht="16" x14ac:dyDescent="0.2">
      <c r="A2118" s="6" t="s">
        <v>4261</v>
      </c>
      <c r="B2118" s="25"/>
      <c r="C2118" s="25"/>
      <c r="F2118" s="25"/>
      <c r="G2118" s="63" t="s">
        <v>3526</v>
      </c>
      <c r="H2118" s="6" t="s">
        <v>5750</v>
      </c>
      <c r="L2118" s="6" t="s">
        <v>3290</v>
      </c>
      <c r="P2118" s="6" t="s">
        <v>3536</v>
      </c>
      <c r="Q2118" s="6" t="s">
        <v>4773</v>
      </c>
      <c r="X2118" s="6">
        <v>1024</v>
      </c>
      <c r="Y2118" s="6">
        <v>3004</v>
      </c>
      <c r="Z2118" s="6">
        <v>0</v>
      </c>
      <c r="AA2118" s="6">
        <v>0</v>
      </c>
      <c r="AB2118" s="6">
        <f>SUM(Table2026_09_25[[#This Row],[Number of in-person visits provided in reporting year.]:[Number of video/virtual visits provided in reporting year.]])</f>
        <v>3004</v>
      </c>
      <c r="AC2118" s="6" t="s">
        <v>8469</v>
      </c>
      <c r="AD2118" s="6">
        <v>0</v>
      </c>
      <c r="AE2118" s="6">
        <v>0</v>
      </c>
      <c r="AF2118" s="6" t="s">
        <v>4682</v>
      </c>
      <c r="AG2118" s="6">
        <v>0</v>
      </c>
      <c r="AI2118" s="6" t="s">
        <v>5755</v>
      </c>
      <c r="AJ2118" s="6" t="s">
        <v>43</v>
      </c>
      <c r="AK2118" s="6" t="s">
        <v>8483</v>
      </c>
      <c r="AL2118" s="26" t="s">
        <v>112</v>
      </c>
      <c r="AQ2118" s="6" t="s">
        <v>43</v>
      </c>
      <c r="AX2118" s="45" t="s">
        <v>2431</v>
      </c>
      <c r="AZ2118" s="6">
        <v>0.3</v>
      </c>
      <c r="BA2118" s="6">
        <v>0</v>
      </c>
      <c r="BB2118" s="45">
        <v>0</v>
      </c>
      <c r="BC2118" s="6">
        <v>0</v>
      </c>
      <c r="BD2118" s="6">
        <v>0</v>
      </c>
      <c r="BF2118" s="6">
        <v>0</v>
      </c>
      <c r="BG2118" s="45">
        <v>0</v>
      </c>
      <c r="BH2118" s="45">
        <v>0</v>
      </c>
      <c r="BI2118" s="6">
        <v>0</v>
      </c>
      <c r="BJ2118" s="6">
        <v>0</v>
      </c>
      <c r="BK2118" s="6">
        <v>0</v>
      </c>
      <c r="BL2118" s="45">
        <v>0</v>
      </c>
      <c r="BM2118" s="45">
        <v>0</v>
      </c>
      <c r="BN2118" s="6">
        <v>0</v>
      </c>
      <c r="BO2118" s="6">
        <v>0</v>
      </c>
      <c r="BP2118" s="6">
        <v>0</v>
      </c>
      <c r="BQ2118" s="6">
        <v>0</v>
      </c>
      <c r="BR2118" s="45">
        <v>0</v>
      </c>
      <c r="BT2118" s="45">
        <v>0</v>
      </c>
      <c r="BU2118" s="45">
        <v>0</v>
      </c>
      <c r="BX2118" s="6">
        <v>0</v>
      </c>
      <c r="BZ2118" s="6">
        <f t="shared" si="99"/>
        <v>0.3</v>
      </c>
      <c r="CA2118" s="6">
        <f t="shared" si="100"/>
        <v>0</v>
      </c>
      <c r="CC2118" s="63" t="s">
        <v>4687</v>
      </c>
      <c r="CD2118" s="6" t="s">
        <v>21</v>
      </c>
      <c r="CK2118" s="6" t="s">
        <v>5148</v>
      </c>
      <c r="DA2118" s="6" t="s">
        <v>3363</v>
      </c>
      <c r="DC2118" s="6" t="s">
        <v>4434</v>
      </c>
      <c r="DD2118" s="6" t="s">
        <v>3231</v>
      </c>
      <c r="DF2118" s="29">
        <f t="shared" si="101"/>
        <v>1</v>
      </c>
      <c r="DG2118" s="6">
        <v>1</v>
      </c>
    </row>
    <row r="2119" spans="1:111" ht="16" x14ac:dyDescent="0.2">
      <c r="A2119" s="6" t="s">
        <v>4262</v>
      </c>
      <c r="B2119" s="25"/>
      <c r="C2119" s="25"/>
      <c r="F2119" s="25"/>
      <c r="G2119" s="63" t="s">
        <v>3526</v>
      </c>
      <c r="H2119" s="6" t="s">
        <v>5750</v>
      </c>
      <c r="L2119" s="6" t="s">
        <v>4263</v>
      </c>
      <c r="P2119" s="6" t="s">
        <v>292</v>
      </c>
      <c r="Q2119" s="6" t="s">
        <v>5011</v>
      </c>
      <c r="X2119" s="6">
        <v>0</v>
      </c>
      <c r="Y2119" s="6">
        <v>0</v>
      </c>
      <c r="Z2119" s="6">
        <v>0</v>
      </c>
      <c r="AA2119" s="6">
        <v>0</v>
      </c>
      <c r="AB2119" s="6">
        <f>SUM(Table2026_09_25[[#This Row],[Number of in-person visits provided in reporting year.]:[Number of video/virtual visits provided in reporting year.]])</f>
        <v>0</v>
      </c>
      <c r="AC2119" s="6" t="s">
        <v>8469</v>
      </c>
      <c r="AD2119" s="6">
        <v>0</v>
      </c>
      <c r="AE2119" s="6">
        <v>0</v>
      </c>
      <c r="AF2119" s="6" t="s">
        <v>4682</v>
      </c>
      <c r="AG2119" s="6">
        <v>0</v>
      </c>
      <c r="AI2119" s="6" t="s">
        <v>5755</v>
      </c>
      <c r="AJ2119" s="6" t="s">
        <v>43</v>
      </c>
      <c r="AK2119" s="6" t="s">
        <v>8483</v>
      </c>
      <c r="AL2119" s="26" t="s">
        <v>112</v>
      </c>
      <c r="AQ2119" s="6" t="s">
        <v>43</v>
      </c>
      <c r="AX2119" s="45" t="s">
        <v>2431</v>
      </c>
      <c r="AZ2119" s="6">
        <v>0</v>
      </c>
      <c r="BA2119" s="6">
        <v>0</v>
      </c>
      <c r="BB2119" s="45">
        <v>0</v>
      </c>
      <c r="BC2119" s="6">
        <v>0</v>
      </c>
      <c r="BD2119" s="6">
        <v>2.97</v>
      </c>
      <c r="BF2119" s="6">
        <v>0</v>
      </c>
      <c r="BG2119" s="45">
        <v>0</v>
      </c>
      <c r="BH2119" s="45">
        <v>0</v>
      </c>
      <c r="BI2119" s="6">
        <v>0</v>
      </c>
      <c r="BJ2119" s="6">
        <v>0</v>
      </c>
      <c r="BK2119" s="6">
        <v>0</v>
      </c>
      <c r="BL2119" s="45">
        <v>0</v>
      </c>
      <c r="BM2119" s="45">
        <v>0</v>
      </c>
      <c r="BN2119" s="6">
        <v>0</v>
      </c>
      <c r="BO2119" s="6">
        <v>0</v>
      </c>
      <c r="BP2119" s="6">
        <v>0</v>
      </c>
      <c r="BQ2119" s="6">
        <v>0</v>
      </c>
      <c r="BR2119" s="45">
        <v>0</v>
      </c>
      <c r="BT2119" s="45">
        <v>0</v>
      </c>
      <c r="BU2119" s="45">
        <v>0</v>
      </c>
      <c r="BX2119" s="6">
        <v>0</v>
      </c>
      <c r="BZ2119" s="6">
        <f t="shared" si="99"/>
        <v>2.97</v>
      </c>
      <c r="CA2119" s="6">
        <f t="shared" si="100"/>
        <v>0</v>
      </c>
      <c r="CC2119" s="63" t="s">
        <v>4687</v>
      </c>
      <c r="CD2119" s="6" t="s">
        <v>21</v>
      </c>
      <c r="CK2119" s="6" t="s">
        <v>5148</v>
      </c>
      <c r="DA2119" s="6" t="s">
        <v>3366</v>
      </c>
      <c r="DC2119" s="6" t="s">
        <v>4434</v>
      </c>
      <c r="DD2119" s="6" t="s">
        <v>3231</v>
      </c>
      <c r="DF2119" s="29">
        <f t="shared" si="101"/>
        <v>1</v>
      </c>
      <c r="DG2119" s="6">
        <v>1</v>
      </c>
    </row>
    <row r="2120" spans="1:111" ht="16" x14ac:dyDescent="0.2">
      <c r="A2120" s="6" t="s">
        <v>4264</v>
      </c>
      <c r="B2120" s="25"/>
      <c r="C2120" s="25"/>
      <c r="F2120" s="25"/>
      <c r="G2120" s="63" t="s">
        <v>3526</v>
      </c>
      <c r="H2120" s="6" t="s">
        <v>5750</v>
      </c>
      <c r="L2120" s="6" t="s">
        <v>4265</v>
      </c>
      <c r="P2120" s="6" t="s">
        <v>353</v>
      </c>
      <c r="Q2120" s="6" t="s">
        <v>4730</v>
      </c>
      <c r="X2120" s="6">
        <v>232</v>
      </c>
      <c r="Y2120" s="6">
        <v>0</v>
      </c>
      <c r="Z2120" s="6">
        <v>0</v>
      </c>
      <c r="AA2120" s="6">
        <v>0</v>
      </c>
      <c r="AB2120" s="6">
        <f>SUM(Table2026_09_25[[#This Row],[Number of in-person visits provided in reporting year.]:[Number of video/virtual visits provided in reporting year.]])</f>
        <v>0</v>
      </c>
      <c r="AC2120" s="6" t="s">
        <v>8469</v>
      </c>
      <c r="AD2120" s="6">
        <v>20</v>
      </c>
      <c r="AE2120" s="6">
        <v>0.99</v>
      </c>
      <c r="AF2120" s="6" t="s">
        <v>4682</v>
      </c>
      <c r="AG2120" s="6">
        <v>8</v>
      </c>
      <c r="AI2120" s="6" t="s">
        <v>5755</v>
      </c>
      <c r="AJ2120" s="6" t="s">
        <v>43</v>
      </c>
      <c r="AK2120" s="6" t="s">
        <v>8483</v>
      </c>
      <c r="AL2120" s="26" t="s">
        <v>112</v>
      </c>
      <c r="AQ2120" s="6" t="s">
        <v>43</v>
      </c>
      <c r="AX2120" s="45" t="s">
        <v>2431</v>
      </c>
      <c r="AZ2120" s="6">
        <v>0.93</v>
      </c>
      <c r="BA2120" s="6">
        <v>0</v>
      </c>
      <c r="BB2120" s="45">
        <v>0</v>
      </c>
      <c r="BC2120" s="6">
        <v>0</v>
      </c>
      <c r="BD2120" s="6">
        <v>0</v>
      </c>
      <c r="BF2120" s="6">
        <v>0</v>
      </c>
      <c r="BG2120" s="45">
        <v>0</v>
      </c>
      <c r="BH2120" s="45">
        <v>0</v>
      </c>
      <c r="BI2120" s="6">
        <v>0</v>
      </c>
      <c r="BJ2120" s="6">
        <v>0.26</v>
      </c>
      <c r="BK2120" s="6">
        <v>0</v>
      </c>
      <c r="BL2120" s="45">
        <v>0</v>
      </c>
      <c r="BM2120" s="45">
        <v>0</v>
      </c>
      <c r="BN2120" s="6">
        <v>0</v>
      </c>
      <c r="BO2120" s="6">
        <v>0</v>
      </c>
      <c r="BP2120" s="6">
        <v>5.39</v>
      </c>
      <c r="BQ2120" s="6">
        <v>9.06</v>
      </c>
      <c r="BR2120" s="45">
        <v>0</v>
      </c>
      <c r="BT2120" s="45">
        <v>0</v>
      </c>
      <c r="BU2120" s="45">
        <v>0</v>
      </c>
      <c r="BX2120" s="6">
        <v>0.68</v>
      </c>
      <c r="BZ2120" s="6">
        <f t="shared" si="99"/>
        <v>15.64</v>
      </c>
      <c r="CA2120" s="6">
        <f t="shared" si="100"/>
        <v>15.389999999999999</v>
      </c>
      <c r="CC2120" s="63" t="s">
        <v>4687</v>
      </c>
      <c r="CD2120" s="6" t="s">
        <v>21</v>
      </c>
      <c r="CK2120" s="6" t="s">
        <v>5148</v>
      </c>
      <c r="DC2120" s="6" t="s">
        <v>4434</v>
      </c>
      <c r="DD2120" s="6" t="s">
        <v>3231</v>
      </c>
      <c r="DF2120" s="29">
        <f t="shared" si="101"/>
        <v>1</v>
      </c>
      <c r="DG2120" s="6">
        <v>1</v>
      </c>
    </row>
    <row r="2121" spans="1:111" ht="16" x14ac:dyDescent="0.2">
      <c r="A2121" s="6" t="s">
        <v>4266</v>
      </c>
      <c r="B2121" s="25"/>
      <c r="C2121" s="25"/>
      <c r="F2121" s="25"/>
      <c r="G2121" s="63" t="s">
        <v>3526</v>
      </c>
      <c r="H2121" s="6" t="s">
        <v>5750</v>
      </c>
      <c r="L2121" s="6" t="s">
        <v>4267</v>
      </c>
      <c r="P2121" s="6" t="s">
        <v>95</v>
      </c>
      <c r="Q2121" s="6" t="s">
        <v>4773</v>
      </c>
      <c r="X2121" s="6">
        <v>0</v>
      </c>
      <c r="Y2121" s="6">
        <v>0</v>
      </c>
      <c r="Z2121" s="6">
        <v>0</v>
      </c>
      <c r="AA2121" s="6">
        <v>0</v>
      </c>
      <c r="AB2121" s="6">
        <f>SUM(Table2026_09_25[[#This Row],[Number of in-person visits provided in reporting year.]:[Number of video/virtual visits provided in reporting year.]])</f>
        <v>0</v>
      </c>
      <c r="AC2121" s="6" t="s">
        <v>8469</v>
      </c>
      <c r="AD2121" s="6">
        <v>0</v>
      </c>
      <c r="AE2121" s="6">
        <v>0</v>
      </c>
      <c r="AF2121" s="6" t="s">
        <v>4682</v>
      </c>
      <c r="AG2121" s="6">
        <v>0</v>
      </c>
      <c r="AI2121" s="6" t="s">
        <v>5755</v>
      </c>
      <c r="AJ2121" s="6" t="s">
        <v>43</v>
      </c>
      <c r="AK2121" s="6" t="s">
        <v>8483</v>
      </c>
      <c r="AL2121" s="26" t="s">
        <v>112</v>
      </c>
      <c r="AQ2121" s="6" t="s">
        <v>43</v>
      </c>
      <c r="AX2121" s="45" t="s">
        <v>2431</v>
      </c>
      <c r="AZ2121" s="6">
        <v>1.33</v>
      </c>
      <c r="BA2121" s="6">
        <v>0</v>
      </c>
      <c r="BB2121" s="45">
        <v>0</v>
      </c>
      <c r="BC2121" s="6">
        <v>0</v>
      </c>
      <c r="BD2121" s="6">
        <v>0</v>
      </c>
      <c r="BF2121" s="6">
        <v>0</v>
      </c>
      <c r="BG2121" s="45">
        <v>0</v>
      </c>
      <c r="BH2121" s="45">
        <v>0</v>
      </c>
      <c r="BI2121" s="6">
        <v>0</v>
      </c>
      <c r="BJ2121" s="6">
        <v>0</v>
      </c>
      <c r="BK2121" s="6">
        <v>0</v>
      </c>
      <c r="BL2121" s="45">
        <v>0</v>
      </c>
      <c r="BM2121" s="45">
        <v>0</v>
      </c>
      <c r="BN2121" s="6">
        <v>0</v>
      </c>
      <c r="BO2121" s="6">
        <v>0</v>
      </c>
      <c r="BP2121" s="6">
        <v>0</v>
      </c>
      <c r="BQ2121" s="6">
        <v>0</v>
      </c>
      <c r="BR2121" s="45">
        <v>0.01</v>
      </c>
      <c r="BT2121" s="45">
        <v>0</v>
      </c>
      <c r="BU2121" s="45">
        <v>0</v>
      </c>
      <c r="BX2121" s="6">
        <v>0.49</v>
      </c>
      <c r="BZ2121" s="6">
        <f t="shared" si="99"/>
        <v>1.34</v>
      </c>
      <c r="CA2121" s="6">
        <f t="shared" si="100"/>
        <v>0.5</v>
      </c>
      <c r="CC2121" s="63" t="s">
        <v>4687</v>
      </c>
      <c r="CD2121" s="6" t="s">
        <v>21</v>
      </c>
      <c r="CK2121" s="6" t="s">
        <v>5148</v>
      </c>
      <c r="DA2121" s="6" t="s">
        <v>3370</v>
      </c>
      <c r="DC2121" s="6" t="s">
        <v>4434</v>
      </c>
      <c r="DD2121" s="6" t="s">
        <v>3231</v>
      </c>
      <c r="DF2121" s="29">
        <f t="shared" si="101"/>
        <v>1</v>
      </c>
      <c r="DG2121" s="6">
        <v>1</v>
      </c>
    </row>
    <row r="2122" spans="1:111" ht="16" x14ac:dyDescent="0.2">
      <c r="A2122" s="6" t="s">
        <v>4268</v>
      </c>
      <c r="B2122" s="25"/>
      <c r="C2122" s="25"/>
      <c r="F2122" s="25"/>
      <c r="G2122" s="63" t="s">
        <v>3526</v>
      </c>
      <c r="H2122" s="6" t="s">
        <v>5750</v>
      </c>
      <c r="L2122" s="6" t="s">
        <v>3296</v>
      </c>
      <c r="P2122" s="6" t="s">
        <v>20</v>
      </c>
      <c r="Q2122" s="31" t="s">
        <v>987</v>
      </c>
      <c r="X2122" s="6">
        <v>76</v>
      </c>
      <c r="Y2122" s="6">
        <v>0</v>
      </c>
      <c r="Z2122" s="6">
        <v>0</v>
      </c>
      <c r="AA2122" s="6">
        <v>0</v>
      </c>
      <c r="AB2122" s="6">
        <f>SUM(Table2026_09_25[[#This Row],[Number of in-person visits provided in reporting year.]:[Number of video/virtual visits provided in reporting year.]])</f>
        <v>0</v>
      </c>
      <c r="AC2122" s="6" t="s">
        <v>8468</v>
      </c>
      <c r="AD2122" s="6">
        <v>20</v>
      </c>
      <c r="AE2122" s="6">
        <v>0.93</v>
      </c>
      <c r="AF2122" s="6" t="s">
        <v>4682</v>
      </c>
      <c r="AG2122" s="6">
        <v>0</v>
      </c>
      <c r="AI2122" s="6" t="s">
        <v>5755</v>
      </c>
      <c r="AJ2122" s="6" t="s">
        <v>43</v>
      </c>
      <c r="AK2122" s="6" t="s">
        <v>8483</v>
      </c>
      <c r="AL2122" s="26" t="s">
        <v>112</v>
      </c>
      <c r="AQ2122" s="6" t="s">
        <v>43</v>
      </c>
      <c r="AX2122" s="45" t="s">
        <v>2431</v>
      </c>
      <c r="AZ2122" s="6">
        <v>0.86</v>
      </c>
      <c r="BA2122" s="6">
        <v>0</v>
      </c>
      <c r="BB2122" s="45">
        <v>0</v>
      </c>
      <c r="BC2122" s="6">
        <v>0.05</v>
      </c>
      <c r="BD2122" s="6">
        <v>1.91</v>
      </c>
      <c r="BF2122" s="6">
        <v>0</v>
      </c>
      <c r="BG2122" s="45">
        <v>0</v>
      </c>
      <c r="BH2122" s="45">
        <v>0</v>
      </c>
      <c r="BI2122" s="6">
        <v>0</v>
      </c>
      <c r="BJ2122" s="6">
        <v>2.85</v>
      </c>
      <c r="BK2122" s="6">
        <v>0</v>
      </c>
      <c r="BL2122" s="45">
        <v>0</v>
      </c>
      <c r="BM2122" s="45">
        <v>0</v>
      </c>
      <c r="BN2122" s="6">
        <v>0</v>
      </c>
      <c r="BO2122" s="6">
        <v>0</v>
      </c>
      <c r="BP2122" s="6">
        <v>6.24</v>
      </c>
      <c r="BQ2122" s="6">
        <v>4.22</v>
      </c>
      <c r="BR2122" s="45">
        <v>0</v>
      </c>
      <c r="BT2122" s="45">
        <v>0</v>
      </c>
      <c r="BU2122" s="45">
        <v>0</v>
      </c>
      <c r="BX2122" s="6">
        <v>0.03</v>
      </c>
      <c r="BZ2122" s="6">
        <f t="shared" si="99"/>
        <v>16.13</v>
      </c>
      <c r="CA2122" s="6">
        <f t="shared" si="100"/>
        <v>13.34</v>
      </c>
      <c r="CC2122" s="63" t="s">
        <v>4687</v>
      </c>
      <c r="CD2122" s="6" t="s">
        <v>21</v>
      </c>
      <c r="CK2122" s="6" t="s">
        <v>5148</v>
      </c>
      <c r="DA2122" s="6" t="s">
        <v>3297</v>
      </c>
      <c r="DC2122" s="6" t="s">
        <v>4434</v>
      </c>
      <c r="DD2122" s="6" t="s">
        <v>3231</v>
      </c>
      <c r="DF2122" s="29">
        <f t="shared" si="101"/>
        <v>1</v>
      </c>
      <c r="DG2122" s="6">
        <v>1</v>
      </c>
    </row>
    <row r="2123" spans="1:111" ht="16" x14ac:dyDescent="0.2">
      <c r="A2123" s="6" t="s">
        <v>4269</v>
      </c>
      <c r="B2123" s="25"/>
      <c r="C2123" s="25"/>
      <c r="F2123" s="25"/>
      <c r="G2123" s="63" t="s">
        <v>3526</v>
      </c>
      <c r="H2123" s="6" t="s">
        <v>5750</v>
      </c>
      <c r="L2123" s="6" t="s">
        <v>3299</v>
      </c>
      <c r="P2123" s="6" t="s">
        <v>3536</v>
      </c>
      <c r="Q2123" s="6" t="s">
        <v>4773</v>
      </c>
      <c r="X2123" s="6">
        <v>0</v>
      </c>
      <c r="Y2123" s="6">
        <v>0</v>
      </c>
      <c r="Z2123" s="6">
        <v>0</v>
      </c>
      <c r="AA2123" s="6">
        <v>0</v>
      </c>
      <c r="AB2123" s="6">
        <f>SUM(Table2026_09_25[[#This Row],[Number of in-person visits provided in reporting year.]:[Number of video/virtual visits provided in reporting year.]])</f>
        <v>0</v>
      </c>
      <c r="AC2123" s="6" t="s">
        <v>8469</v>
      </c>
      <c r="AD2123" s="6">
        <v>0</v>
      </c>
      <c r="AE2123" s="6">
        <v>0</v>
      </c>
      <c r="AG2123" s="6">
        <v>0</v>
      </c>
      <c r="AI2123" s="6" t="s">
        <v>5755</v>
      </c>
      <c r="AJ2123" s="6" t="s">
        <v>43</v>
      </c>
      <c r="AK2123" s="6" t="s">
        <v>8483</v>
      </c>
      <c r="AL2123" s="26" t="s">
        <v>112</v>
      </c>
      <c r="AQ2123" s="6" t="s">
        <v>43</v>
      </c>
      <c r="AX2123" s="45" t="s">
        <v>2431</v>
      </c>
      <c r="AZ2123" s="6">
        <v>0</v>
      </c>
      <c r="BA2123" s="6">
        <v>0</v>
      </c>
      <c r="BB2123" s="45">
        <v>0</v>
      </c>
      <c r="BC2123" s="6">
        <v>0</v>
      </c>
      <c r="BD2123" s="6">
        <v>0</v>
      </c>
      <c r="BF2123" s="6">
        <v>0</v>
      </c>
      <c r="BG2123" s="45">
        <v>0</v>
      </c>
      <c r="BH2123" s="45">
        <v>0</v>
      </c>
      <c r="BI2123" s="6">
        <v>0</v>
      </c>
      <c r="BJ2123" s="6">
        <v>0</v>
      </c>
      <c r="BK2123" s="6">
        <v>0</v>
      </c>
      <c r="BL2123" s="45">
        <v>0</v>
      </c>
      <c r="BM2123" s="45">
        <v>0</v>
      </c>
      <c r="BN2123" s="6">
        <v>0</v>
      </c>
      <c r="BO2123" s="6">
        <v>0</v>
      </c>
      <c r="BP2123" s="6">
        <v>0</v>
      </c>
      <c r="BQ2123" s="6">
        <v>0</v>
      </c>
      <c r="BR2123" s="45">
        <v>0</v>
      </c>
      <c r="BT2123" s="45">
        <v>0</v>
      </c>
      <c r="BU2123" s="45">
        <v>0</v>
      </c>
      <c r="BX2123" s="6">
        <v>0</v>
      </c>
      <c r="BZ2123" s="6">
        <f t="shared" si="99"/>
        <v>0</v>
      </c>
      <c r="CA2123" s="6">
        <f t="shared" si="100"/>
        <v>0</v>
      </c>
      <c r="CC2123" s="63" t="s">
        <v>4687</v>
      </c>
      <c r="CD2123" s="6" t="s">
        <v>21</v>
      </c>
      <c r="CK2123" s="6" t="s">
        <v>5148</v>
      </c>
      <c r="DA2123" s="6" t="s">
        <v>3300</v>
      </c>
      <c r="DC2123" s="6" t="s">
        <v>4434</v>
      </c>
      <c r="DD2123" s="6" t="s">
        <v>3231</v>
      </c>
      <c r="DF2123" s="29">
        <f t="shared" si="101"/>
        <v>1</v>
      </c>
      <c r="DG2123" s="6">
        <v>1</v>
      </c>
    </row>
    <row r="2124" spans="1:111" ht="16" x14ac:dyDescent="0.2">
      <c r="A2124" s="6" t="s">
        <v>4270</v>
      </c>
      <c r="B2124" s="25"/>
      <c r="C2124" s="25"/>
      <c r="F2124" s="25"/>
      <c r="G2124" s="63" t="s">
        <v>3526</v>
      </c>
      <c r="H2124" s="6" t="s">
        <v>5750</v>
      </c>
      <c r="L2124" s="6" t="s">
        <v>3302</v>
      </c>
      <c r="P2124" s="6" t="s">
        <v>3536</v>
      </c>
      <c r="Q2124" s="6" t="s">
        <v>4773</v>
      </c>
      <c r="X2124" s="6">
        <v>0</v>
      </c>
      <c r="Y2124" s="6">
        <v>0</v>
      </c>
      <c r="Z2124" s="6">
        <v>0</v>
      </c>
      <c r="AA2124" s="6">
        <v>0</v>
      </c>
      <c r="AB2124" s="6">
        <f>SUM(Table2026_09_25[[#This Row],[Number of in-person visits provided in reporting year.]:[Number of video/virtual visits provided in reporting year.]])</f>
        <v>0</v>
      </c>
      <c r="AC2124" s="6" t="s">
        <v>8469</v>
      </c>
      <c r="AD2124" s="6">
        <v>0</v>
      </c>
      <c r="AE2124" s="6">
        <v>0</v>
      </c>
      <c r="AF2124" s="6" t="s">
        <v>4682</v>
      </c>
      <c r="AG2124" s="6">
        <v>0</v>
      </c>
      <c r="AI2124" s="6" t="s">
        <v>5755</v>
      </c>
      <c r="AJ2124" s="6" t="s">
        <v>43</v>
      </c>
      <c r="AK2124" s="6" t="s">
        <v>8483</v>
      </c>
      <c r="AL2124" s="26" t="s">
        <v>112</v>
      </c>
      <c r="AQ2124" s="6" t="s">
        <v>43</v>
      </c>
      <c r="AX2124" s="45" t="s">
        <v>2431</v>
      </c>
      <c r="AZ2124" s="6">
        <v>0</v>
      </c>
      <c r="BA2124" s="6">
        <v>0</v>
      </c>
      <c r="BB2124" s="45">
        <v>0</v>
      </c>
      <c r="BC2124" s="6">
        <v>0</v>
      </c>
      <c r="BD2124" s="6">
        <v>0</v>
      </c>
      <c r="BF2124" s="6">
        <v>0</v>
      </c>
      <c r="BG2124" s="45">
        <v>0</v>
      </c>
      <c r="BH2124" s="45">
        <v>0</v>
      </c>
      <c r="BI2124" s="6">
        <v>0</v>
      </c>
      <c r="BJ2124" s="6">
        <v>0</v>
      </c>
      <c r="BK2124" s="6">
        <v>0</v>
      </c>
      <c r="BL2124" s="45">
        <v>0</v>
      </c>
      <c r="BM2124" s="45">
        <v>0</v>
      </c>
      <c r="BN2124" s="6">
        <v>0</v>
      </c>
      <c r="BO2124" s="6">
        <v>0</v>
      </c>
      <c r="BP2124" s="6">
        <v>0</v>
      </c>
      <c r="BQ2124" s="6">
        <v>0</v>
      </c>
      <c r="BR2124" s="45">
        <v>0</v>
      </c>
      <c r="BT2124" s="45">
        <v>0</v>
      </c>
      <c r="BU2124" s="45">
        <v>0</v>
      </c>
      <c r="BX2124" s="6">
        <v>0</v>
      </c>
      <c r="BZ2124" s="6">
        <f t="shared" si="99"/>
        <v>0</v>
      </c>
      <c r="CA2124" s="6">
        <f t="shared" si="100"/>
        <v>0</v>
      </c>
      <c r="CC2124" s="63" t="s">
        <v>4687</v>
      </c>
      <c r="CD2124" s="6" t="s">
        <v>21</v>
      </c>
      <c r="CK2124" s="6" t="s">
        <v>5148</v>
      </c>
      <c r="DA2124" s="6" t="s">
        <v>3303</v>
      </c>
      <c r="DC2124" s="6" t="s">
        <v>4434</v>
      </c>
      <c r="DD2124" s="6" t="s">
        <v>3231</v>
      </c>
      <c r="DF2124" s="29">
        <f t="shared" si="101"/>
        <v>1</v>
      </c>
      <c r="DG2124" s="6">
        <v>1</v>
      </c>
    </row>
    <row r="2125" spans="1:111" ht="16" x14ac:dyDescent="0.2">
      <c r="A2125" s="6" t="s">
        <v>4271</v>
      </c>
      <c r="B2125" s="25"/>
      <c r="C2125" s="25"/>
      <c r="F2125" s="25"/>
      <c r="G2125" s="63" t="s">
        <v>3526</v>
      </c>
      <c r="H2125" s="6" t="s">
        <v>5750</v>
      </c>
      <c r="L2125" s="6" t="s">
        <v>3305</v>
      </c>
      <c r="P2125" s="6" t="s">
        <v>3508</v>
      </c>
      <c r="Q2125" s="6" t="s">
        <v>4730</v>
      </c>
      <c r="X2125" s="6">
        <v>0</v>
      </c>
      <c r="Y2125" s="6">
        <v>0</v>
      </c>
      <c r="Z2125" s="6">
        <v>0</v>
      </c>
      <c r="AA2125" s="6">
        <v>0</v>
      </c>
      <c r="AB2125" s="6">
        <f>SUM(Table2026_09_25[[#This Row],[Number of in-person visits provided in reporting year.]:[Number of video/virtual visits provided in reporting year.]])</f>
        <v>0</v>
      </c>
      <c r="AC2125" s="6" t="s">
        <v>8469</v>
      </c>
      <c r="AD2125" s="6">
        <v>0</v>
      </c>
      <c r="AE2125" s="6">
        <v>0</v>
      </c>
      <c r="AF2125" s="6" t="s">
        <v>4682</v>
      </c>
      <c r="AG2125" s="6">
        <v>0</v>
      </c>
      <c r="AI2125" s="6" t="s">
        <v>5755</v>
      </c>
      <c r="AJ2125" s="6" t="s">
        <v>43</v>
      </c>
      <c r="AK2125" s="6" t="s">
        <v>8483</v>
      </c>
      <c r="AL2125" s="26" t="s">
        <v>112</v>
      </c>
      <c r="AQ2125" s="6" t="s">
        <v>43</v>
      </c>
      <c r="AX2125" s="45" t="s">
        <v>2431</v>
      </c>
      <c r="AZ2125" s="6">
        <v>0.81</v>
      </c>
      <c r="BA2125" s="6">
        <v>0</v>
      </c>
      <c r="BB2125" s="45">
        <v>0</v>
      </c>
      <c r="BC2125" s="6">
        <v>0</v>
      </c>
      <c r="BD2125" s="6">
        <v>0</v>
      </c>
      <c r="BF2125" s="6">
        <v>0</v>
      </c>
      <c r="BG2125" s="45">
        <v>0</v>
      </c>
      <c r="BH2125" s="45">
        <v>0</v>
      </c>
      <c r="BI2125" s="6">
        <v>0</v>
      </c>
      <c r="BJ2125" s="6">
        <v>7.0000000000000007E-2</v>
      </c>
      <c r="BK2125" s="6">
        <v>0</v>
      </c>
      <c r="BL2125" s="45">
        <v>0</v>
      </c>
      <c r="BM2125" s="45">
        <v>0</v>
      </c>
      <c r="BN2125" s="6">
        <v>0</v>
      </c>
      <c r="BO2125" s="6">
        <v>0</v>
      </c>
      <c r="BP2125" s="6">
        <v>8.17</v>
      </c>
      <c r="BQ2125" s="6">
        <v>8.2799999999999994</v>
      </c>
      <c r="BR2125" s="45">
        <v>0</v>
      </c>
      <c r="BT2125" s="45">
        <v>0</v>
      </c>
      <c r="BU2125" s="45">
        <v>0</v>
      </c>
      <c r="BX2125" s="6">
        <v>0</v>
      </c>
      <c r="BZ2125" s="6">
        <f t="shared" si="99"/>
        <v>17.329999999999998</v>
      </c>
      <c r="CA2125" s="6">
        <f t="shared" si="100"/>
        <v>16.52</v>
      </c>
      <c r="CC2125" s="63" t="s">
        <v>4687</v>
      </c>
      <c r="CD2125" s="6" t="s">
        <v>21</v>
      </c>
      <c r="CK2125" s="6" t="s">
        <v>5148</v>
      </c>
      <c r="DA2125" s="6" t="s">
        <v>3306</v>
      </c>
      <c r="DC2125" s="6" t="s">
        <v>4434</v>
      </c>
      <c r="DD2125" s="6" t="s">
        <v>3231</v>
      </c>
      <c r="DF2125" s="29">
        <f t="shared" si="101"/>
        <v>1</v>
      </c>
      <c r="DG2125" s="6">
        <v>1</v>
      </c>
    </row>
    <row r="2126" spans="1:111" ht="16" x14ac:dyDescent="0.2">
      <c r="A2126" s="6" t="s">
        <v>4272</v>
      </c>
      <c r="B2126" s="25"/>
      <c r="C2126" s="25"/>
      <c r="F2126" s="25"/>
      <c r="G2126" s="63" t="s">
        <v>3526</v>
      </c>
      <c r="H2126" s="6" t="s">
        <v>5750</v>
      </c>
      <c r="L2126" s="6" t="s">
        <v>3308</v>
      </c>
      <c r="P2126" s="6" t="s">
        <v>3529</v>
      </c>
      <c r="Q2126" s="6" t="s">
        <v>4730</v>
      </c>
      <c r="X2126" s="6">
        <v>124</v>
      </c>
      <c r="Y2126" s="6">
        <v>291</v>
      </c>
      <c r="Z2126" s="6">
        <v>12</v>
      </c>
      <c r="AA2126" s="6">
        <v>0</v>
      </c>
      <c r="AB2126" s="6">
        <f>SUM(Table2026_09_25[[#This Row],[Number of in-person visits provided in reporting year.]:[Number of video/virtual visits provided in reporting year.]])</f>
        <v>303</v>
      </c>
      <c r="AC2126" s="6" t="s">
        <v>8469</v>
      </c>
      <c r="AD2126" s="6">
        <v>0</v>
      </c>
      <c r="AE2126" s="6">
        <v>0</v>
      </c>
      <c r="AF2126" s="6" t="s">
        <v>4682</v>
      </c>
      <c r="AG2126" s="6">
        <v>0</v>
      </c>
      <c r="AI2126" s="6" t="s">
        <v>5755</v>
      </c>
      <c r="AJ2126" s="6" t="s">
        <v>43</v>
      </c>
      <c r="AK2126" s="6" t="s">
        <v>8483</v>
      </c>
      <c r="AL2126" s="26" t="s">
        <v>112</v>
      </c>
      <c r="AQ2126" s="6" t="s">
        <v>43</v>
      </c>
      <c r="AX2126" s="45" t="s">
        <v>2431</v>
      </c>
      <c r="AZ2126" s="6">
        <v>0</v>
      </c>
      <c r="BA2126" s="6">
        <v>0</v>
      </c>
      <c r="BB2126" s="45">
        <v>0</v>
      </c>
      <c r="BC2126" s="6">
        <v>0</v>
      </c>
      <c r="BD2126" s="6">
        <v>0</v>
      </c>
      <c r="BF2126" s="6">
        <v>0.64</v>
      </c>
      <c r="BG2126" s="45">
        <v>0</v>
      </c>
      <c r="BH2126" s="45">
        <v>0</v>
      </c>
      <c r="BI2126" s="6">
        <v>0</v>
      </c>
      <c r="BJ2126" s="6">
        <v>1.57</v>
      </c>
      <c r="BK2126" s="6">
        <v>0</v>
      </c>
      <c r="BL2126" s="45">
        <v>0</v>
      </c>
      <c r="BM2126" s="45">
        <v>0</v>
      </c>
      <c r="BN2126" s="6">
        <v>0</v>
      </c>
      <c r="BO2126" s="6">
        <v>0</v>
      </c>
      <c r="BP2126" s="6">
        <v>0</v>
      </c>
      <c r="BQ2126" s="6">
        <v>0</v>
      </c>
      <c r="BR2126" s="45">
        <v>0</v>
      </c>
      <c r="BT2126" s="45">
        <v>0</v>
      </c>
      <c r="BU2126" s="45">
        <v>0</v>
      </c>
      <c r="BX2126" s="6">
        <v>4.2300000000000004</v>
      </c>
      <c r="BZ2126" s="6">
        <f t="shared" si="99"/>
        <v>2.21</v>
      </c>
      <c r="CA2126" s="6">
        <f t="shared" si="100"/>
        <v>6.44</v>
      </c>
      <c r="CC2126" s="63" t="s">
        <v>4687</v>
      </c>
      <c r="CD2126" s="6" t="s">
        <v>21</v>
      </c>
      <c r="CK2126" s="6" t="s">
        <v>5148</v>
      </c>
      <c r="DA2126" s="6" t="s">
        <v>3309</v>
      </c>
      <c r="DC2126" s="6" t="s">
        <v>4434</v>
      </c>
      <c r="DD2126" s="6" t="s">
        <v>3231</v>
      </c>
      <c r="DF2126" s="29">
        <f t="shared" si="101"/>
        <v>1</v>
      </c>
      <c r="DG2126" s="6">
        <v>1</v>
      </c>
    </row>
    <row r="2127" spans="1:111" ht="16" x14ac:dyDescent="0.2">
      <c r="A2127" s="6" t="s">
        <v>4273</v>
      </c>
      <c r="B2127" s="25"/>
      <c r="C2127" s="25"/>
      <c r="F2127" s="25"/>
      <c r="G2127" s="63" t="s">
        <v>3526</v>
      </c>
      <c r="H2127" s="6" t="s">
        <v>5750</v>
      </c>
      <c r="L2127" s="6" t="s">
        <v>3311</v>
      </c>
      <c r="P2127" s="6" t="s">
        <v>3536</v>
      </c>
      <c r="Q2127" s="6" t="s">
        <v>4773</v>
      </c>
      <c r="X2127" s="6">
        <v>0</v>
      </c>
      <c r="Y2127" s="6">
        <v>0</v>
      </c>
      <c r="Z2127" s="6">
        <v>0</v>
      </c>
      <c r="AA2127" s="6">
        <v>0</v>
      </c>
      <c r="AB2127" s="6">
        <f>SUM(Table2026_09_25[[#This Row],[Number of in-person visits provided in reporting year.]:[Number of video/virtual visits provided in reporting year.]])</f>
        <v>0</v>
      </c>
      <c r="AC2127" s="6" t="s">
        <v>8469</v>
      </c>
      <c r="AD2127" s="6">
        <v>0</v>
      </c>
      <c r="AE2127" s="6">
        <v>0</v>
      </c>
      <c r="AF2127" s="6" t="s">
        <v>4682</v>
      </c>
      <c r="AG2127" s="6">
        <v>0</v>
      </c>
      <c r="AI2127" s="6" t="s">
        <v>5755</v>
      </c>
      <c r="AJ2127" s="6" t="s">
        <v>43</v>
      </c>
      <c r="AK2127" s="6" t="s">
        <v>8483</v>
      </c>
      <c r="AL2127" s="26" t="s">
        <v>112</v>
      </c>
      <c r="AQ2127" s="6" t="s">
        <v>43</v>
      </c>
      <c r="AX2127" s="45" t="s">
        <v>2431</v>
      </c>
      <c r="AZ2127" s="6">
        <v>0</v>
      </c>
      <c r="BA2127" s="6">
        <v>0</v>
      </c>
      <c r="BB2127" s="45">
        <v>0</v>
      </c>
      <c r="BC2127" s="6">
        <v>0</v>
      </c>
      <c r="BD2127" s="6">
        <v>0</v>
      </c>
      <c r="BF2127" s="6">
        <v>0</v>
      </c>
      <c r="BG2127" s="45">
        <v>0</v>
      </c>
      <c r="BH2127" s="45">
        <v>0</v>
      </c>
      <c r="BI2127" s="6">
        <v>0</v>
      </c>
      <c r="BJ2127" s="6">
        <v>0</v>
      </c>
      <c r="BK2127" s="6">
        <v>0</v>
      </c>
      <c r="BL2127" s="45">
        <v>0</v>
      </c>
      <c r="BM2127" s="45">
        <v>0</v>
      </c>
      <c r="BN2127" s="6">
        <v>0</v>
      </c>
      <c r="BO2127" s="6">
        <v>0</v>
      </c>
      <c r="BP2127" s="6">
        <v>0</v>
      </c>
      <c r="BQ2127" s="6">
        <v>0</v>
      </c>
      <c r="BR2127" s="45">
        <v>0</v>
      </c>
      <c r="BT2127" s="45">
        <v>0</v>
      </c>
      <c r="BU2127" s="45">
        <v>0</v>
      </c>
      <c r="BX2127" s="6">
        <v>0</v>
      </c>
      <c r="BZ2127" s="6">
        <f t="shared" si="99"/>
        <v>0</v>
      </c>
      <c r="CA2127" s="6">
        <f t="shared" si="100"/>
        <v>0</v>
      </c>
      <c r="CC2127" s="63" t="s">
        <v>4687</v>
      </c>
      <c r="CD2127" s="6" t="s">
        <v>21</v>
      </c>
      <c r="CK2127" s="6" t="s">
        <v>5148</v>
      </c>
      <c r="DA2127" s="6" t="s">
        <v>3312</v>
      </c>
      <c r="DC2127" s="6" t="s">
        <v>4434</v>
      </c>
      <c r="DD2127" s="6" t="s">
        <v>3231</v>
      </c>
      <c r="DF2127" s="29">
        <f t="shared" si="101"/>
        <v>1</v>
      </c>
      <c r="DG2127" s="6">
        <v>1</v>
      </c>
    </row>
    <row r="2128" spans="1:111" ht="16" x14ac:dyDescent="0.2">
      <c r="A2128" s="6" t="s">
        <v>4274</v>
      </c>
      <c r="B2128" s="25"/>
      <c r="C2128" s="25"/>
      <c r="F2128" s="25"/>
      <c r="G2128" s="63" t="s">
        <v>3526</v>
      </c>
      <c r="H2128" s="6" t="s">
        <v>5750</v>
      </c>
      <c r="L2128" s="6" t="s">
        <v>3314</v>
      </c>
      <c r="P2128" s="6" t="s">
        <v>3533</v>
      </c>
      <c r="Q2128" s="31" t="s">
        <v>987</v>
      </c>
      <c r="X2128" s="6">
        <v>301</v>
      </c>
      <c r="Y2128" s="6">
        <v>44</v>
      </c>
      <c r="Z2128" s="6">
        <v>21</v>
      </c>
      <c r="AA2128" s="6">
        <v>1341</v>
      </c>
      <c r="AB2128" s="6">
        <f>SUM(Table2026_09_25[[#This Row],[Number of in-person visits provided in reporting year.]:[Number of video/virtual visits provided in reporting year.]])</f>
        <v>1406</v>
      </c>
      <c r="AC2128" s="6" t="s">
        <v>8469</v>
      </c>
      <c r="AD2128" s="6">
        <v>0</v>
      </c>
      <c r="AE2128" s="6">
        <v>0</v>
      </c>
      <c r="AF2128" s="6" t="s">
        <v>4682</v>
      </c>
      <c r="AG2128" s="6">
        <v>0</v>
      </c>
      <c r="AI2128" s="6" t="s">
        <v>5755</v>
      </c>
      <c r="AJ2128" s="6" t="s">
        <v>43</v>
      </c>
      <c r="AK2128" s="6" t="s">
        <v>8483</v>
      </c>
      <c r="AL2128" s="26" t="s">
        <v>112</v>
      </c>
      <c r="AQ2128" s="6" t="s">
        <v>43</v>
      </c>
      <c r="AX2128" s="45" t="s">
        <v>2431</v>
      </c>
      <c r="AZ2128" s="6">
        <v>0</v>
      </c>
      <c r="BA2128" s="6">
        <v>0</v>
      </c>
      <c r="BB2128" s="45">
        <v>0</v>
      </c>
      <c r="BC2128" s="6">
        <v>0</v>
      </c>
      <c r="BD2128" s="6">
        <v>0</v>
      </c>
      <c r="BF2128" s="6">
        <v>0</v>
      </c>
      <c r="BG2128" s="45">
        <v>0</v>
      </c>
      <c r="BH2128" s="45">
        <v>0</v>
      </c>
      <c r="BI2128" s="6">
        <v>0</v>
      </c>
      <c r="BJ2128" s="6">
        <v>0</v>
      </c>
      <c r="BK2128" s="6">
        <v>0</v>
      </c>
      <c r="BL2128" s="45">
        <v>0</v>
      </c>
      <c r="BM2128" s="45">
        <v>0</v>
      </c>
      <c r="BN2128" s="6">
        <v>0</v>
      </c>
      <c r="BO2128" s="6">
        <v>0</v>
      </c>
      <c r="BP2128" s="6">
        <v>0</v>
      </c>
      <c r="BQ2128" s="6">
        <v>0</v>
      </c>
      <c r="BR2128" s="45">
        <v>0</v>
      </c>
      <c r="BT2128" s="45">
        <v>0</v>
      </c>
      <c r="BU2128" s="45">
        <v>0</v>
      </c>
      <c r="BX2128" s="6">
        <v>0</v>
      </c>
      <c r="BZ2128" s="6">
        <f t="shared" si="99"/>
        <v>0</v>
      </c>
      <c r="CA2128" s="6">
        <f t="shared" si="100"/>
        <v>0</v>
      </c>
      <c r="CC2128" s="63" t="s">
        <v>4687</v>
      </c>
      <c r="CD2128" s="6" t="s">
        <v>21</v>
      </c>
      <c r="CK2128" s="6" t="s">
        <v>5148</v>
      </c>
      <c r="DA2128" s="6" t="s">
        <v>3315</v>
      </c>
      <c r="DC2128" s="6" t="s">
        <v>4434</v>
      </c>
      <c r="DD2128" s="6" t="s">
        <v>3231</v>
      </c>
      <c r="DF2128" s="29">
        <f t="shared" si="101"/>
        <v>1</v>
      </c>
      <c r="DG2128" s="6">
        <v>1</v>
      </c>
    </row>
    <row r="2129" spans="1:111" ht="16" x14ac:dyDescent="0.2">
      <c r="A2129" s="6" t="s">
        <v>4275</v>
      </c>
      <c r="B2129" s="25"/>
      <c r="C2129" s="25"/>
      <c r="F2129" s="25"/>
      <c r="G2129" s="63" t="s">
        <v>3526</v>
      </c>
      <c r="H2129" s="6" t="s">
        <v>5750</v>
      </c>
      <c r="L2129" s="6" t="s">
        <v>3317</v>
      </c>
      <c r="P2129" s="6" t="s">
        <v>3536</v>
      </c>
      <c r="Q2129" s="6" t="s">
        <v>4773</v>
      </c>
      <c r="X2129" s="6">
        <v>0</v>
      </c>
      <c r="Y2129" s="6">
        <v>0</v>
      </c>
      <c r="Z2129" s="6">
        <v>0</v>
      </c>
      <c r="AA2129" s="6">
        <v>0</v>
      </c>
      <c r="AB2129" s="6">
        <f>SUM(Table2026_09_25[[#This Row],[Number of in-person visits provided in reporting year.]:[Number of video/virtual visits provided in reporting year.]])</f>
        <v>0</v>
      </c>
      <c r="AC2129" s="6" t="s">
        <v>8469</v>
      </c>
      <c r="AD2129" s="6">
        <v>0</v>
      </c>
      <c r="AE2129" s="6">
        <v>0</v>
      </c>
      <c r="AF2129" s="6" t="s">
        <v>4682</v>
      </c>
      <c r="AG2129" s="6">
        <v>0</v>
      </c>
      <c r="AI2129" s="6" t="s">
        <v>5755</v>
      </c>
      <c r="AJ2129" s="6" t="s">
        <v>43</v>
      </c>
      <c r="AK2129" s="6" t="s">
        <v>8483</v>
      </c>
      <c r="AL2129" s="26" t="s">
        <v>112</v>
      </c>
      <c r="AQ2129" s="6" t="s">
        <v>43</v>
      </c>
      <c r="AX2129" s="45" t="s">
        <v>2431</v>
      </c>
      <c r="AZ2129" s="6">
        <v>0</v>
      </c>
      <c r="BA2129" s="6">
        <v>0</v>
      </c>
      <c r="BB2129" s="45">
        <v>0</v>
      </c>
      <c r="BC2129" s="6">
        <v>0</v>
      </c>
      <c r="BD2129" s="6">
        <v>0</v>
      </c>
      <c r="BF2129" s="6">
        <v>0</v>
      </c>
      <c r="BG2129" s="45">
        <v>0</v>
      </c>
      <c r="BH2129" s="45">
        <v>0</v>
      </c>
      <c r="BI2129" s="6">
        <v>0</v>
      </c>
      <c r="BJ2129" s="6">
        <v>0</v>
      </c>
      <c r="BK2129" s="6">
        <v>0</v>
      </c>
      <c r="BL2129" s="45">
        <v>0</v>
      </c>
      <c r="BM2129" s="45">
        <v>0</v>
      </c>
      <c r="BN2129" s="6">
        <v>0</v>
      </c>
      <c r="BO2129" s="6">
        <v>0</v>
      </c>
      <c r="BP2129" s="6">
        <v>0</v>
      </c>
      <c r="BQ2129" s="6">
        <v>0</v>
      </c>
      <c r="BR2129" s="45">
        <v>0</v>
      </c>
      <c r="BT2129" s="45">
        <v>0</v>
      </c>
      <c r="BU2129" s="45">
        <v>0</v>
      </c>
      <c r="BX2129" s="6">
        <v>0</v>
      </c>
      <c r="BZ2129" s="6">
        <f t="shared" si="99"/>
        <v>0</v>
      </c>
      <c r="CA2129" s="6">
        <f t="shared" si="100"/>
        <v>0</v>
      </c>
      <c r="CC2129" s="63" t="s">
        <v>4687</v>
      </c>
      <c r="CD2129" s="6" t="s">
        <v>21</v>
      </c>
      <c r="CK2129" s="6" t="s">
        <v>5148</v>
      </c>
      <c r="DA2129" s="6" t="s">
        <v>3318</v>
      </c>
      <c r="DC2129" s="6" t="s">
        <v>4434</v>
      </c>
      <c r="DD2129" s="6" t="s">
        <v>3231</v>
      </c>
      <c r="DF2129" s="29">
        <f t="shared" si="101"/>
        <v>1</v>
      </c>
      <c r="DG2129" s="6">
        <v>1</v>
      </c>
    </row>
    <row r="2130" spans="1:111" ht="16" x14ac:dyDescent="0.2">
      <c r="A2130" s="6" t="s">
        <v>4276</v>
      </c>
      <c r="B2130" s="25"/>
      <c r="C2130" s="25"/>
      <c r="F2130" s="25"/>
      <c r="G2130" s="63" t="s">
        <v>3526</v>
      </c>
      <c r="H2130" s="6" t="s">
        <v>5750</v>
      </c>
      <c r="L2130" s="6" t="s">
        <v>3320</v>
      </c>
      <c r="P2130" s="6" t="s">
        <v>3536</v>
      </c>
      <c r="Q2130" s="6" t="s">
        <v>4773</v>
      </c>
      <c r="X2130" s="6">
        <v>254</v>
      </c>
      <c r="Y2130" s="6">
        <v>1384</v>
      </c>
      <c r="Z2130" s="6">
        <v>2</v>
      </c>
      <c r="AA2130" s="6">
        <v>1</v>
      </c>
      <c r="AB2130" s="6">
        <f>SUM(Table2026_09_25[[#This Row],[Number of in-person visits provided in reporting year.]:[Number of video/virtual visits provided in reporting year.]])</f>
        <v>1387</v>
      </c>
      <c r="AC2130" s="6" t="s">
        <v>8469</v>
      </c>
      <c r="AD2130" s="6">
        <v>0</v>
      </c>
      <c r="AE2130" s="6">
        <v>0</v>
      </c>
      <c r="AF2130" s="6" t="s">
        <v>4682</v>
      </c>
      <c r="AG2130" s="6">
        <v>0</v>
      </c>
      <c r="AI2130" s="6" t="s">
        <v>5755</v>
      </c>
      <c r="AJ2130" s="6" t="s">
        <v>43</v>
      </c>
      <c r="AK2130" s="6" t="s">
        <v>8483</v>
      </c>
      <c r="AL2130" s="26" t="s">
        <v>112</v>
      </c>
      <c r="AQ2130" s="6" t="s">
        <v>43</v>
      </c>
      <c r="AX2130" s="45" t="s">
        <v>2431</v>
      </c>
      <c r="AZ2130" s="6">
        <v>0</v>
      </c>
      <c r="BA2130" s="6">
        <v>0</v>
      </c>
      <c r="BB2130" s="45">
        <v>0</v>
      </c>
      <c r="BC2130" s="6">
        <v>0</v>
      </c>
      <c r="BD2130" s="6">
        <v>0</v>
      </c>
      <c r="BF2130" s="6">
        <v>0</v>
      </c>
      <c r="BG2130" s="45">
        <v>0</v>
      </c>
      <c r="BH2130" s="45">
        <v>0</v>
      </c>
      <c r="BI2130" s="6">
        <v>0</v>
      </c>
      <c r="BJ2130" s="6">
        <v>0</v>
      </c>
      <c r="BK2130" s="6">
        <v>0</v>
      </c>
      <c r="BL2130" s="45">
        <v>0</v>
      </c>
      <c r="BM2130" s="45">
        <v>0</v>
      </c>
      <c r="BN2130" s="6">
        <v>0</v>
      </c>
      <c r="BO2130" s="6">
        <v>0</v>
      </c>
      <c r="BP2130" s="6">
        <v>0</v>
      </c>
      <c r="BQ2130" s="6">
        <v>0</v>
      </c>
      <c r="BR2130" s="45">
        <v>0</v>
      </c>
      <c r="BT2130" s="45">
        <v>0</v>
      </c>
      <c r="BU2130" s="45">
        <v>0</v>
      </c>
      <c r="BX2130" s="6">
        <v>0</v>
      </c>
      <c r="BZ2130" s="6">
        <f t="shared" si="99"/>
        <v>0</v>
      </c>
      <c r="CA2130" s="6">
        <f t="shared" si="100"/>
        <v>0</v>
      </c>
      <c r="CC2130" s="63" t="s">
        <v>4687</v>
      </c>
      <c r="CD2130" s="6" t="s">
        <v>21</v>
      </c>
      <c r="CK2130" s="6" t="s">
        <v>5148</v>
      </c>
      <c r="DA2130" s="6" t="s">
        <v>3321</v>
      </c>
      <c r="DC2130" s="6" t="s">
        <v>4434</v>
      </c>
      <c r="DD2130" s="6" t="s">
        <v>3231</v>
      </c>
      <c r="DF2130" s="29">
        <f t="shared" si="101"/>
        <v>1</v>
      </c>
      <c r="DG2130" s="6">
        <v>1</v>
      </c>
    </row>
    <row r="2131" spans="1:111" ht="16" hidden="1" x14ac:dyDescent="0.2">
      <c r="A2131" s="6" t="s">
        <v>4277</v>
      </c>
      <c r="B2131" s="25"/>
      <c r="C2131" s="25"/>
      <c r="F2131" s="25"/>
      <c r="G2131" s="63" t="s">
        <v>3526</v>
      </c>
      <c r="H2131" s="6" t="s">
        <v>6941</v>
      </c>
      <c r="L2131" s="6" t="s">
        <v>4278</v>
      </c>
      <c r="P2131" s="6" t="s">
        <v>3528</v>
      </c>
      <c r="Q2131" s="6" t="s">
        <v>4773</v>
      </c>
      <c r="X2131" s="6">
        <v>464</v>
      </c>
      <c r="Y2131" s="6">
        <v>464</v>
      </c>
      <c r="Z2131" s="6">
        <v>0</v>
      </c>
      <c r="AA2131" s="6">
        <v>0</v>
      </c>
      <c r="AB2131" s="6">
        <f>SUM(Table2026_09_25[[#This Row],[Number of in-person visits provided in reporting year.]:[Number of video/virtual visits provided in reporting year.]])</f>
        <v>464</v>
      </c>
      <c r="AC2131" s="6" t="s">
        <v>8469</v>
      </c>
      <c r="AD2131" s="6">
        <v>0</v>
      </c>
      <c r="AE2131" s="6">
        <v>0</v>
      </c>
      <c r="AG2131" s="6">
        <v>0</v>
      </c>
      <c r="AI2131" s="6" t="s">
        <v>8294</v>
      </c>
      <c r="AJ2131" s="6" t="s">
        <v>6947</v>
      </c>
      <c r="AK2131" s="6" t="s">
        <v>8483</v>
      </c>
      <c r="AL2131" s="26" t="s">
        <v>4240</v>
      </c>
      <c r="AQ2131" s="6" t="s">
        <v>107</v>
      </c>
      <c r="AX2131" s="45" t="s">
        <v>2431</v>
      </c>
      <c r="AZ2131" s="6">
        <v>0.5</v>
      </c>
      <c r="BA2131" s="6">
        <v>0</v>
      </c>
      <c r="BB2131" s="45">
        <v>0</v>
      </c>
      <c r="BC2131" s="6">
        <v>0</v>
      </c>
      <c r="BD2131" s="6">
        <v>0</v>
      </c>
      <c r="BF2131" s="6">
        <v>0</v>
      </c>
      <c r="BG2131" s="45">
        <v>0</v>
      </c>
      <c r="BH2131" s="45">
        <v>0</v>
      </c>
      <c r="BI2131" s="6">
        <v>0</v>
      </c>
      <c r="BJ2131" s="6">
        <v>0</v>
      </c>
      <c r="BK2131" s="6">
        <v>0</v>
      </c>
      <c r="BL2131" s="45">
        <v>0</v>
      </c>
      <c r="BM2131" s="45">
        <v>0</v>
      </c>
      <c r="BN2131" s="6">
        <v>0</v>
      </c>
      <c r="BO2131" s="6">
        <v>0</v>
      </c>
      <c r="BP2131" s="6">
        <v>0</v>
      </c>
      <c r="BQ2131" s="6">
        <v>0</v>
      </c>
      <c r="BR2131" s="45">
        <v>0</v>
      </c>
      <c r="BT2131" s="45">
        <v>0</v>
      </c>
      <c r="BU2131" s="45">
        <v>0</v>
      </c>
      <c r="BX2131" s="6">
        <v>4</v>
      </c>
      <c r="BY2131" s="6" t="s">
        <v>4279</v>
      </c>
      <c r="BZ2131" s="6">
        <f t="shared" si="99"/>
        <v>0.5</v>
      </c>
      <c r="CA2131" s="6">
        <f t="shared" si="100"/>
        <v>4</v>
      </c>
      <c r="CC2131" s="63" t="s">
        <v>4753</v>
      </c>
      <c r="CD2131" s="6" t="s">
        <v>4280</v>
      </c>
      <c r="CK2131" s="6" t="s">
        <v>5148</v>
      </c>
      <c r="DA2131" s="6" t="s">
        <v>4281</v>
      </c>
      <c r="DC2131" s="6" t="s">
        <v>4434</v>
      </c>
      <c r="DD2131" s="6" t="s">
        <v>4243</v>
      </c>
      <c r="DF2131" s="29">
        <f t="shared" si="101"/>
        <v>0</v>
      </c>
      <c r="DG2131" s="6">
        <v>1</v>
      </c>
    </row>
    <row r="2132" spans="1:111" ht="16" hidden="1" x14ac:dyDescent="0.2">
      <c r="A2132" s="6" t="s">
        <v>4282</v>
      </c>
      <c r="B2132" s="25"/>
      <c r="C2132" s="25"/>
      <c r="F2132" s="25"/>
      <c r="G2132" s="63" t="s">
        <v>3526</v>
      </c>
      <c r="H2132" s="6" t="s">
        <v>6652</v>
      </c>
      <c r="L2132" s="6" t="s">
        <v>778</v>
      </c>
      <c r="P2132" s="6" t="s">
        <v>704</v>
      </c>
      <c r="Q2132" s="6" t="s">
        <v>4773</v>
      </c>
      <c r="X2132" s="6">
        <v>743</v>
      </c>
      <c r="Y2132" s="6">
        <v>3806</v>
      </c>
      <c r="Z2132" s="6">
        <v>659</v>
      </c>
      <c r="AA2132" s="6">
        <v>11</v>
      </c>
      <c r="AB2132" s="6">
        <f>SUM(Table2026_09_25[[#This Row],[Number of in-person visits provided in reporting year.]:[Number of video/virtual visits provided in reporting year.]])</f>
        <v>4476</v>
      </c>
      <c r="AC2132" s="6" t="s">
        <v>8469</v>
      </c>
      <c r="AD2132" s="6">
        <v>0</v>
      </c>
      <c r="AE2132" s="6">
        <v>0</v>
      </c>
      <c r="AF2132" s="6" t="s">
        <v>8026</v>
      </c>
      <c r="AG2132" s="6">
        <v>8.85</v>
      </c>
      <c r="AI2132" s="6" t="s">
        <v>6654</v>
      </c>
      <c r="AJ2132" s="6" t="s">
        <v>6655</v>
      </c>
      <c r="AK2132" s="6" t="s">
        <v>8483</v>
      </c>
      <c r="AL2132" s="26" t="s">
        <v>2578</v>
      </c>
      <c r="AQ2132" s="6" t="s">
        <v>107</v>
      </c>
      <c r="AX2132" s="45" t="s">
        <v>2431</v>
      </c>
      <c r="AZ2132" s="6">
        <v>0.2</v>
      </c>
      <c r="BA2132" s="6">
        <v>0</v>
      </c>
      <c r="BB2132" s="45">
        <v>0</v>
      </c>
      <c r="BC2132" s="6">
        <v>0</v>
      </c>
      <c r="BD2132" s="6">
        <v>2.2999999999999998</v>
      </c>
      <c r="BF2132" s="6">
        <v>0</v>
      </c>
      <c r="BG2132" s="45">
        <v>0</v>
      </c>
      <c r="BH2132" s="45">
        <v>0</v>
      </c>
      <c r="BI2132" s="6">
        <v>0</v>
      </c>
      <c r="BJ2132" s="6">
        <v>0</v>
      </c>
      <c r="BK2132" s="6">
        <v>0</v>
      </c>
      <c r="BL2132" s="45">
        <v>0</v>
      </c>
      <c r="BM2132" s="45">
        <v>0</v>
      </c>
      <c r="BN2132" s="6">
        <v>0</v>
      </c>
      <c r="BO2132" s="6">
        <v>0</v>
      </c>
      <c r="BP2132" s="6">
        <v>1.5</v>
      </c>
      <c r="BQ2132" s="6">
        <v>0</v>
      </c>
      <c r="BR2132" s="45">
        <v>1</v>
      </c>
      <c r="BT2132" s="45">
        <v>0</v>
      </c>
      <c r="BU2132" s="45">
        <v>0</v>
      </c>
      <c r="BX2132" s="6">
        <v>0</v>
      </c>
      <c r="BZ2132" s="6">
        <f t="shared" si="99"/>
        <v>5</v>
      </c>
      <c r="CA2132" s="6">
        <f t="shared" si="100"/>
        <v>2.5</v>
      </c>
      <c r="CC2132" s="63" t="s">
        <v>4687</v>
      </c>
      <c r="CD2132" s="6" t="s">
        <v>21</v>
      </c>
      <c r="CK2132" s="6" t="s">
        <v>5148</v>
      </c>
      <c r="DC2132" s="6" t="s">
        <v>4434</v>
      </c>
      <c r="DD2132" s="6" t="s">
        <v>3231</v>
      </c>
      <c r="DF2132" s="29">
        <f t="shared" si="101"/>
        <v>0</v>
      </c>
      <c r="DG2132" s="6">
        <v>1</v>
      </c>
    </row>
    <row r="2133" spans="1:111" ht="16" hidden="1" x14ac:dyDescent="0.2">
      <c r="A2133" s="6" t="s">
        <v>4283</v>
      </c>
      <c r="B2133" s="25"/>
      <c r="C2133" s="25"/>
      <c r="F2133" s="25"/>
      <c r="G2133" s="63" t="s">
        <v>3526</v>
      </c>
      <c r="H2133" s="6" t="s">
        <v>7325</v>
      </c>
      <c r="L2133" s="6" t="s">
        <v>4284</v>
      </c>
      <c r="P2133" s="6" t="s">
        <v>2265</v>
      </c>
      <c r="Q2133" s="31" t="s">
        <v>987</v>
      </c>
      <c r="X2133" s="6">
        <v>204</v>
      </c>
      <c r="Y2133" s="6">
        <v>2606</v>
      </c>
      <c r="Z2133" s="6">
        <v>0</v>
      </c>
      <c r="AA2133" s="6">
        <v>0</v>
      </c>
      <c r="AB2133" s="6">
        <f>SUM(Table2026_09_25[[#This Row],[Number of in-person visits provided in reporting year.]:[Number of video/virtual visits provided in reporting year.]])</f>
        <v>2606</v>
      </c>
      <c r="AC2133" s="6" t="s">
        <v>8469</v>
      </c>
      <c r="AD2133" s="6">
        <v>0</v>
      </c>
      <c r="AE2133" s="6">
        <v>0</v>
      </c>
      <c r="AF2133" s="6" t="s">
        <v>8026</v>
      </c>
      <c r="AG2133" s="6">
        <v>1</v>
      </c>
      <c r="AI2133" s="6" t="s">
        <v>7326</v>
      </c>
      <c r="AJ2133" s="6" t="s">
        <v>7327</v>
      </c>
      <c r="AK2133" s="6" t="s">
        <v>8483</v>
      </c>
      <c r="AL2133" s="26" t="s">
        <v>2746</v>
      </c>
      <c r="AQ2133" s="6" t="s">
        <v>107</v>
      </c>
      <c r="AX2133" s="45" t="s">
        <v>2431</v>
      </c>
      <c r="AZ2133" s="6">
        <v>0</v>
      </c>
      <c r="BA2133" s="6">
        <v>0</v>
      </c>
      <c r="BB2133" s="45">
        <v>0</v>
      </c>
      <c r="BC2133" s="6">
        <v>0</v>
      </c>
      <c r="BD2133" s="6">
        <v>0</v>
      </c>
      <c r="BF2133" s="6">
        <v>0</v>
      </c>
      <c r="BG2133" s="45">
        <v>0</v>
      </c>
      <c r="BH2133" s="45">
        <v>0</v>
      </c>
      <c r="BI2133" s="6">
        <v>0</v>
      </c>
      <c r="BJ2133" s="6">
        <v>0</v>
      </c>
      <c r="BK2133" s="6">
        <v>0</v>
      </c>
      <c r="BL2133" s="45">
        <v>0.5</v>
      </c>
      <c r="BM2133" s="45">
        <v>0</v>
      </c>
      <c r="BN2133" s="6">
        <v>0</v>
      </c>
      <c r="BO2133" s="6">
        <v>0</v>
      </c>
      <c r="BP2133" s="6">
        <v>0</v>
      </c>
      <c r="BQ2133" s="6">
        <v>0</v>
      </c>
      <c r="BR2133" s="45">
        <v>0</v>
      </c>
      <c r="BT2133" s="45">
        <v>0</v>
      </c>
      <c r="BU2133" s="45">
        <v>0</v>
      </c>
      <c r="BX2133" s="6">
        <v>0</v>
      </c>
      <c r="BZ2133" s="6">
        <f t="shared" si="99"/>
        <v>0.5</v>
      </c>
      <c r="CA2133" s="6">
        <f t="shared" si="100"/>
        <v>0.5</v>
      </c>
      <c r="CC2133" s="63" t="s">
        <v>4687</v>
      </c>
      <c r="CD2133" s="6" t="s">
        <v>21</v>
      </c>
      <c r="CK2133" s="6" t="s">
        <v>5148</v>
      </c>
      <c r="DC2133" s="6" t="s">
        <v>4434</v>
      </c>
      <c r="DD2133" s="6" t="s">
        <v>3231</v>
      </c>
      <c r="DF2133" s="29">
        <f t="shared" si="101"/>
        <v>0</v>
      </c>
      <c r="DG2133" s="6">
        <v>1</v>
      </c>
    </row>
    <row r="2134" spans="1:111" ht="16" hidden="1" x14ac:dyDescent="0.2">
      <c r="A2134" s="6" t="s">
        <v>4285</v>
      </c>
      <c r="B2134" s="25"/>
      <c r="C2134" s="25"/>
      <c r="F2134" s="25"/>
      <c r="G2134" s="63" t="s">
        <v>3526</v>
      </c>
      <c r="H2134" s="6" t="s">
        <v>6652</v>
      </c>
      <c r="L2134" s="6" t="s">
        <v>4286</v>
      </c>
      <c r="P2134" s="6" t="s">
        <v>95</v>
      </c>
      <c r="Q2134" s="6" t="s">
        <v>4773</v>
      </c>
      <c r="X2134" s="6">
        <v>706</v>
      </c>
      <c r="Y2134" s="6">
        <v>1707</v>
      </c>
      <c r="Z2134" s="6">
        <v>525</v>
      </c>
      <c r="AA2134" s="6">
        <v>0</v>
      </c>
      <c r="AB2134" s="6">
        <f>SUM(Table2026_09_25[[#This Row],[Number of in-person visits provided in reporting year.]:[Number of video/virtual visits provided in reporting year.]])</f>
        <v>2232</v>
      </c>
      <c r="AC2134" s="6" t="s">
        <v>8469</v>
      </c>
      <c r="AD2134" s="6">
        <v>0</v>
      </c>
      <c r="AE2134" s="6">
        <v>0</v>
      </c>
      <c r="AF2134" s="6" t="s">
        <v>8026</v>
      </c>
      <c r="AG2134" s="6">
        <v>352</v>
      </c>
      <c r="AI2134" s="6" t="s">
        <v>6654</v>
      </c>
      <c r="AJ2134" s="6" t="s">
        <v>6655</v>
      </c>
      <c r="AK2134" s="6" t="s">
        <v>8483</v>
      </c>
      <c r="AL2134" s="26" t="s">
        <v>2578</v>
      </c>
      <c r="AQ2134" s="6" t="s">
        <v>107</v>
      </c>
      <c r="AX2134" s="45" t="s">
        <v>2431</v>
      </c>
      <c r="AZ2134" s="6">
        <v>1.5</v>
      </c>
      <c r="BA2134" s="6">
        <v>0</v>
      </c>
      <c r="BB2134" s="45">
        <v>0</v>
      </c>
      <c r="BC2134" s="6">
        <v>0</v>
      </c>
      <c r="BD2134" s="6">
        <v>0</v>
      </c>
      <c r="BF2134" s="6">
        <v>2.5</v>
      </c>
      <c r="BG2134" s="45">
        <v>0</v>
      </c>
      <c r="BH2134" s="45">
        <v>0</v>
      </c>
      <c r="BI2134" s="6">
        <v>0</v>
      </c>
      <c r="BJ2134" s="6">
        <v>0</v>
      </c>
      <c r="BK2134" s="6">
        <v>0</v>
      </c>
      <c r="BL2134" s="45">
        <v>0</v>
      </c>
      <c r="BM2134" s="45">
        <v>0</v>
      </c>
      <c r="BN2134" s="6">
        <v>0</v>
      </c>
      <c r="BO2134" s="6">
        <v>0</v>
      </c>
      <c r="BP2134" s="6">
        <v>1.2</v>
      </c>
      <c r="BQ2134" s="6">
        <v>0</v>
      </c>
      <c r="BR2134" s="45">
        <v>0</v>
      </c>
      <c r="BT2134" s="45">
        <v>0</v>
      </c>
      <c r="BU2134" s="45">
        <v>0</v>
      </c>
      <c r="BX2134" s="6">
        <v>0</v>
      </c>
      <c r="BZ2134" s="6">
        <f t="shared" si="99"/>
        <v>5.2</v>
      </c>
      <c r="CA2134" s="6">
        <f t="shared" si="100"/>
        <v>3.7</v>
      </c>
      <c r="CC2134" s="63" t="s">
        <v>4687</v>
      </c>
      <c r="CD2134" s="6" t="s">
        <v>21</v>
      </c>
      <c r="CK2134" s="6" t="s">
        <v>5148</v>
      </c>
      <c r="DC2134" s="6" t="s">
        <v>4434</v>
      </c>
      <c r="DD2134" s="6" t="s">
        <v>3231</v>
      </c>
      <c r="DF2134" s="29">
        <f t="shared" si="101"/>
        <v>0</v>
      </c>
      <c r="DG2134" s="6">
        <v>1</v>
      </c>
    </row>
    <row r="2135" spans="1:111" ht="16" hidden="1" x14ac:dyDescent="0.2">
      <c r="A2135" s="6" t="s">
        <v>4287</v>
      </c>
      <c r="B2135" s="25"/>
      <c r="C2135" s="25"/>
      <c r="F2135" s="25"/>
      <c r="G2135" s="63" t="s">
        <v>3526</v>
      </c>
      <c r="H2135" s="6" t="s">
        <v>240</v>
      </c>
      <c r="L2135" s="6" t="s">
        <v>4288</v>
      </c>
      <c r="P2135" s="6" t="s">
        <v>558</v>
      </c>
      <c r="Q2135" s="6" t="s">
        <v>4773</v>
      </c>
      <c r="X2135" s="6">
        <v>102</v>
      </c>
      <c r="Y2135" s="6">
        <v>102</v>
      </c>
      <c r="Z2135" s="6">
        <v>257</v>
      </c>
      <c r="AA2135" s="6">
        <v>0</v>
      </c>
      <c r="AB2135" s="6">
        <f>SUM(Table2026_09_25[[#This Row],[Number of in-person visits provided in reporting year.]:[Number of video/virtual visits provided in reporting year.]])</f>
        <v>359</v>
      </c>
      <c r="AC2135" s="6" t="s">
        <v>8469</v>
      </c>
      <c r="AD2135" s="6">
        <v>0</v>
      </c>
      <c r="AE2135" s="6">
        <v>0</v>
      </c>
      <c r="AF2135" s="6" t="s">
        <v>4682</v>
      </c>
      <c r="AG2135" s="6">
        <v>0</v>
      </c>
      <c r="AI2135" s="6" t="s">
        <v>8295</v>
      </c>
      <c r="AJ2135" s="6" t="s">
        <v>1558</v>
      </c>
      <c r="AK2135" s="6" t="s">
        <v>8483</v>
      </c>
      <c r="AL2135" s="26" t="s">
        <v>241</v>
      </c>
      <c r="AQ2135" s="6" t="s">
        <v>63</v>
      </c>
      <c r="AX2135" s="45" t="s">
        <v>2431</v>
      </c>
      <c r="AZ2135" s="6">
        <v>0</v>
      </c>
      <c r="BA2135" s="6">
        <v>0</v>
      </c>
      <c r="BB2135" s="45">
        <v>0</v>
      </c>
      <c r="BC2135" s="6">
        <v>0</v>
      </c>
      <c r="BD2135" s="6">
        <v>0</v>
      </c>
      <c r="BF2135" s="6">
        <v>0</v>
      </c>
      <c r="BG2135" s="45">
        <v>0</v>
      </c>
      <c r="BH2135" s="45">
        <v>0</v>
      </c>
      <c r="BI2135" s="6">
        <v>0</v>
      </c>
      <c r="BJ2135" s="6">
        <v>0</v>
      </c>
      <c r="BK2135" s="6">
        <v>0</v>
      </c>
      <c r="BL2135" s="45">
        <v>0</v>
      </c>
      <c r="BM2135" s="45">
        <v>0</v>
      </c>
      <c r="BN2135" s="6">
        <v>0</v>
      </c>
      <c r="BO2135" s="6">
        <v>0</v>
      </c>
      <c r="BP2135" s="6">
        <v>0</v>
      </c>
      <c r="BQ2135" s="6">
        <v>0</v>
      </c>
      <c r="BR2135" s="45">
        <v>1</v>
      </c>
      <c r="BT2135" s="45">
        <v>0</v>
      </c>
      <c r="BU2135" s="45">
        <v>0</v>
      </c>
      <c r="BX2135" s="6">
        <v>0</v>
      </c>
      <c r="BZ2135" s="6">
        <f t="shared" si="99"/>
        <v>1</v>
      </c>
      <c r="CA2135" s="6">
        <f t="shared" si="100"/>
        <v>1</v>
      </c>
      <c r="CC2135" s="63" t="s">
        <v>4753</v>
      </c>
      <c r="CD2135" s="6" t="s">
        <v>21</v>
      </c>
      <c r="CK2135" s="6" t="s">
        <v>5148</v>
      </c>
      <c r="DC2135" s="6" t="s">
        <v>4434</v>
      </c>
      <c r="DD2135" s="6" t="s">
        <v>1487</v>
      </c>
      <c r="DF2135" s="29">
        <f t="shared" si="101"/>
        <v>0</v>
      </c>
      <c r="DG2135" s="6">
        <v>1</v>
      </c>
    </row>
    <row r="2136" spans="1:111" ht="16" hidden="1" x14ac:dyDescent="0.2">
      <c r="A2136" s="6" t="s">
        <v>4289</v>
      </c>
      <c r="B2136" s="25"/>
      <c r="C2136" s="25"/>
      <c r="F2136" s="25"/>
      <c r="G2136" s="63" t="s">
        <v>3526</v>
      </c>
      <c r="H2136" s="6" t="s">
        <v>240</v>
      </c>
      <c r="L2136" s="6" t="s">
        <v>1067</v>
      </c>
      <c r="P2136" s="6" t="s">
        <v>1096</v>
      </c>
      <c r="Q2136" s="6" t="s">
        <v>446</v>
      </c>
      <c r="X2136" s="6">
        <v>38</v>
      </c>
      <c r="Y2136" s="6">
        <v>38</v>
      </c>
      <c r="Z2136" s="6">
        <v>0</v>
      </c>
      <c r="AA2136" s="6">
        <v>0</v>
      </c>
      <c r="AB2136" s="6">
        <f>SUM(Table2026_09_25[[#This Row],[Number of in-person visits provided in reporting year.]:[Number of video/virtual visits provided in reporting year.]])</f>
        <v>38</v>
      </c>
      <c r="AC2136" s="6" t="s">
        <v>8469</v>
      </c>
      <c r="AD2136" s="6">
        <v>0</v>
      </c>
      <c r="AE2136" s="6">
        <v>0</v>
      </c>
      <c r="AG2136" s="6">
        <v>0</v>
      </c>
      <c r="AI2136" s="6" t="s">
        <v>4961</v>
      </c>
      <c r="AJ2136" s="6" t="s">
        <v>1558</v>
      </c>
      <c r="AK2136" s="6" t="s">
        <v>8483</v>
      </c>
      <c r="AL2136" s="26" t="s">
        <v>241</v>
      </c>
      <c r="AQ2136" s="6" t="s">
        <v>63</v>
      </c>
      <c r="AX2136" s="45" t="s">
        <v>2431</v>
      </c>
      <c r="AZ2136" s="6">
        <v>0</v>
      </c>
      <c r="BA2136" s="6">
        <v>0</v>
      </c>
      <c r="BB2136" s="45">
        <v>0</v>
      </c>
      <c r="BC2136" s="6">
        <v>0</v>
      </c>
      <c r="BD2136" s="6">
        <v>0</v>
      </c>
      <c r="BF2136" s="6">
        <v>0</v>
      </c>
      <c r="BG2136" s="45">
        <v>0</v>
      </c>
      <c r="BH2136" s="45">
        <v>0</v>
      </c>
      <c r="BI2136" s="6">
        <v>0</v>
      </c>
      <c r="BJ2136" s="6">
        <v>0</v>
      </c>
      <c r="BK2136" s="6">
        <v>0</v>
      </c>
      <c r="BL2136" s="45">
        <v>0</v>
      </c>
      <c r="BM2136" s="45">
        <v>0</v>
      </c>
      <c r="BN2136" s="6">
        <v>0</v>
      </c>
      <c r="BO2136" s="6">
        <v>0</v>
      </c>
      <c r="BP2136" s="6">
        <v>1</v>
      </c>
      <c r="BQ2136" s="6">
        <v>0</v>
      </c>
      <c r="BR2136" s="45">
        <v>0</v>
      </c>
      <c r="BT2136" s="45">
        <v>0</v>
      </c>
      <c r="BU2136" s="45">
        <v>0</v>
      </c>
      <c r="BX2136" s="6">
        <v>0</v>
      </c>
      <c r="BZ2136" s="6">
        <f t="shared" si="99"/>
        <v>1</v>
      </c>
      <c r="CA2136" s="6">
        <f t="shared" si="100"/>
        <v>1</v>
      </c>
      <c r="CC2136" s="63" t="s">
        <v>4687</v>
      </c>
      <c r="CD2136" s="6" t="s">
        <v>21</v>
      </c>
      <c r="CK2136" s="6" t="s">
        <v>5148</v>
      </c>
      <c r="DC2136" s="6" t="s">
        <v>4434</v>
      </c>
      <c r="DD2136" s="6" t="s">
        <v>1487</v>
      </c>
      <c r="DF2136" s="29">
        <f t="shared" si="101"/>
        <v>0</v>
      </c>
      <c r="DG2136" s="6">
        <v>1</v>
      </c>
    </row>
    <row r="2137" spans="1:111" ht="16" hidden="1" x14ac:dyDescent="0.2">
      <c r="A2137" s="6" t="s">
        <v>4290</v>
      </c>
      <c r="B2137" s="25"/>
      <c r="C2137" s="25"/>
      <c r="F2137" s="25"/>
      <c r="G2137" s="63" t="s">
        <v>3526</v>
      </c>
      <c r="H2137" s="6" t="s">
        <v>6222</v>
      </c>
      <c r="L2137" s="6" t="s">
        <v>4291</v>
      </c>
      <c r="P2137" s="6" t="s">
        <v>558</v>
      </c>
      <c r="Q2137" s="6" t="s">
        <v>4773</v>
      </c>
      <c r="X2137" s="6">
        <v>798</v>
      </c>
      <c r="Y2137" s="6">
        <v>1828</v>
      </c>
      <c r="Z2137" s="6">
        <v>4</v>
      </c>
      <c r="AA2137" s="6">
        <v>202</v>
      </c>
      <c r="AB2137" s="6">
        <f>SUM(Table2026_09_25[[#This Row],[Number of in-person visits provided in reporting year.]:[Number of video/virtual visits provided in reporting year.]])</f>
        <v>2034</v>
      </c>
      <c r="AC2137" s="6" t="s">
        <v>8469</v>
      </c>
      <c r="AD2137" s="6">
        <v>0</v>
      </c>
      <c r="AE2137" s="6">
        <v>0</v>
      </c>
      <c r="AF2137" s="6" t="s">
        <v>8026</v>
      </c>
      <c r="AG2137" s="6">
        <v>0</v>
      </c>
      <c r="AI2137" s="6" t="s">
        <v>6227</v>
      </c>
      <c r="AJ2137" s="6" t="s">
        <v>5296</v>
      </c>
      <c r="AK2137" s="6" t="s">
        <v>8483</v>
      </c>
      <c r="AL2137" s="26" t="s">
        <v>2662</v>
      </c>
      <c r="AQ2137" s="6" t="s">
        <v>544</v>
      </c>
      <c r="AX2137" s="45" t="s">
        <v>2431</v>
      </c>
      <c r="AZ2137" s="6">
        <v>0</v>
      </c>
      <c r="BA2137" s="6">
        <v>0</v>
      </c>
      <c r="BB2137" s="45">
        <v>0</v>
      </c>
      <c r="BC2137" s="6">
        <v>0</v>
      </c>
      <c r="BD2137" s="6">
        <v>0</v>
      </c>
      <c r="BF2137" s="6">
        <v>0</v>
      </c>
      <c r="BG2137" s="45">
        <v>0</v>
      </c>
      <c r="BH2137" s="45">
        <v>0</v>
      </c>
      <c r="BI2137" s="6">
        <v>0</v>
      </c>
      <c r="BJ2137" s="6">
        <v>0</v>
      </c>
      <c r="BK2137" s="6">
        <v>0</v>
      </c>
      <c r="BL2137" s="45">
        <v>0</v>
      </c>
      <c r="BM2137" s="45">
        <v>0</v>
      </c>
      <c r="BN2137" s="6">
        <v>0</v>
      </c>
      <c r="BO2137" s="6">
        <v>0</v>
      </c>
      <c r="BP2137" s="6">
        <v>-7</v>
      </c>
      <c r="BQ2137" s="6">
        <v>0</v>
      </c>
      <c r="BR2137" s="45">
        <v>0</v>
      </c>
      <c r="BT2137" s="45">
        <v>0</v>
      </c>
      <c r="BU2137" s="45">
        <v>0</v>
      </c>
      <c r="BX2137" s="6">
        <v>0</v>
      </c>
      <c r="BZ2137" s="6">
        <f t="shared" si="99"/>
        <v>-7</v>
      </c>
      <c r="CA2137" s="6">
        <f t="shared" si="100"/>
        <v>-7</v>
      </c>
      <c r="CC2137" s="63" t="s">
        <v>21</v>
      </c>
      <c r="CD2137" s="6" t="s">
        <v>21</v>
      </c>
      <c r="CK2137" s="6" t="s">
        <v>5148</v>
      </c>
      <c r="DC2137" s="6" t="s">
        <v>4434</v>
      </c>
      <c r="DD2137" s="6" t="s">
        <v>164</v>
      </c>
      <c r="DF2137" s="29">
        <f t="shared" si="101"/>
        <v>0</v>
      </c>
      <c r="DG2137" s="6">
        <v>1</v>
      </c>
    </row>
    <row r="2138" spans="1:111" ht="16" hidden="1" x14ac:dyDescent="0.2">
      <c r="A2138" s="6" t="s">
        <v>4292</v>
      </c>
      <c r="B2138" s="25"/>
      <c r="C2138" s="25"/>
      <c r="F2138" s="25"/>
      <c r="G2138" s="63" t="s">
        <v>3526</v>
      </c>
      <c r="H2138" s="6" t="s">
        <v>4929</v>
      </c>
      <c r="L2138" s="6" t="s">
        <v>1042</v>
      </c>
      <c r="P2138" s="6" t="s">
        <v>3507</v>
      </c>
      <c r="Q2138" s="6" t="s">
        <v>3507</v>
      </c>
      <c r="X2138" s="6">
        <v>0</v>
      </c>
      <c r="Y2138" s="6">
        <v>3191</v>
      </c>
      <c r="Z2138" s="6">
        <v>3191</v>
      </c>
      <c r="AA2138" s="6">
        <v>0</v>
      </c>
      <c r="AB2138" s="6">
        <f>SUM(Table2026_09_25[[#This Row],[Number of in-person visits provided in reporting year.]:[Number of video/virtual visits provided in reporting year.]])</f>
        <v>6382</v>
      </c>
      <c r="AC2138" s="6" t="s">
        <v>8469</v>
      </c>
      <c r="AD2138" s="6">
        <v>0</v>
      </c>
      <c r="AE2138" s="6">
        <v>0</v>
      </c>
      <c r="AG2138" s="6">
        <v>0</v>
      </c>
      <c r="AI2138" s="6" t="s">
        <v>4933</v>
      </c>
      <c r="AJ2138" s="6" t="s">
        <v>149</v>
      </c>
      <c r="AK2138" s="6" t="s">
        <v>8483</v>
      </c>
      <c r="AL2138" s="26" t="s">
        <v>77</v>
      </c>
      <c r="AQ2138" s="6" t="s">
        <v>63</v>
      </c>
      <c r="AX2138" s="45" t="s">
        <v>2431</v>
      </c>
      <c r="AZ2138" s="6">
        <v>1</v>
      </c>
      <c r="BA2138" s="6">
        <v>0</v>
      </c>
      <c r="BB2138" s="45">
        <v>0</v>
      </c>
      <c r="BC2138" s="6">
        <v>0.7</v>
      </c>
      <c r="BD2138" s="6">
        <v>0</v>
      </c>
      <c r="BF2138" s="6">
        <v>0</v>
      </c>
      <c r="BG2138" s="45">
        <v>1</v>
      </c>
      <c r="BH2138" s="45">
        <v>0</v>
      </c>
      <c r="BI2138" s="6">
        <v>0</v>
      </c>
      <c r="BJ2138" s="6">
        <v>0</v>
      </c>
      <c r="BK2138" s="6">
        <v>0</v>
      </c>
      <c r="BL2138" s="45">
        <v>0</v>
      </c>
      <c r="BM2138" s="45">
        <v>0</v>
      </c>
      <c r="BN2138" s="6">
        <v>0</v>
      </c>
      <c r="BO2138" s="6">
        <v>0</v>
      </c>
      <c r="BP2138" s="6">
        <v>1</v>
      </c>
      <c r="BQ2138" s="6">
        <v>0</v>
      </c>
      <c r="BR2138" s="45">
        <v>0</v>
      </c>
      <c r="BT2138" s="45">
        <v>0</v>
      </c>
      <c r="BU2138" s="45">
        <v>0</v>
      </c>
      <c r="BX2138" s="6">
        <v>0</v>
      </c>
      <c r="BZ2138" s="6">
        <f t="shared" si="99"/>
        <v>3.7</v>
      </c>
      <c r="CA2138" s="6">
        <f t="shared" si="100"/>
        <v>2</v>
      </c>
      <c r="CC2138" s="63" t="s">
        <v>4753</v>
      </c>
      <c r="CD2138" s="6" t="s">
        <v>21</v>
      </c>
      <c r="CK2138" s="6" t="s">
        <v>7981</v>
      </c>
      <c r="DC2138" s="6" t="s">
        <v>4434</v>
      </c>
      <c r="DD2138" s="6" t="s">
        <v>1487</v>
      </c>
      <c r="DF2138" s="29">
        <f t="shared" si="101"/>
        <v>0</v>
      </c>
      <c r="DG2138" s="6">
        <v>1</v>
      </c>
    </row>
    <row r="2139" spans="1:111" ht="16" hidden="1" x14ac:dyDescent="0.2">
      <c r="A2139" s="6" t="s">
        <v>4293</v>
      </c>
      <c r="B2139" s="25"/>
      <c r="C2139" s="25"/>
      <c r="F2139" s="25"/>
      <c r="G2139" s="63" t="s">
        <v>3526</v>
      </c>
      <c r="H2139" s="6" t="s">
        <v>6793</v>
      </c>
      <c r="L2139" s="6" t="s">
        <v>4294</v>
      </c>
      <c r="P2139" s="6" t="s">
        <v>3528</v>
      </c>
      <c r="Q2139" s="6" t="s">
        <v>4773</v>
      </c>
      <c r="X2139" s="6">
        <v>418</v>
      </c>
      <c r="Y2139" s="6">
        <v>17172</v>
      </c>
      <c r="Z2139" s="6">
        <v>1600</v>
      </c>
      <c r="AA2139" s="6">
        <v>0</v>
      </c>
      <c r="AB2139" s="6">
        <f>SUM(Table2026_09_25[[#This Row],[Number of in-person visits provided in reporting year.]:[Number of video/virtual visits provided in reporting year.]])</f>
        <v>18772</v>
      </c>
      <c r="AC2139" s="6" t="s">
        <v>8469</v>
      </c>
      <c r="AD2139" s="6">
        <v>0</v>
      </c>
      <c r="AE2139" s="6">
        <v>0</v>
      </c>
      <c r="AF2139" s="6" t="s">
        <v>8026</v>
      </c>
      <c r="AG2139" s="6">
        <v>0</v>
      </c>
      <c r="AI2139" s="6" t="s">
        <v>6800</v>
      </c>
      <c r="AJ2139" s="6" t="s">
        <v>6801</v>
      </c>
      <c r="AK2139" s="6" t="s">
        <v>8483</v>
      </c>
      <c r="AL2139" s="26" t="s">
        <v>1853</v>
      </c>
      <c r="AQ2139" s="6" t="s">
        <v>107</v>
      </c>
      <c r="AX2139" s="45" t="s">
        <v>2431</v>
      </c>
      <c r="AZ2139" s="6">
        <v>0</v>
      </c>
      <c r="BA2139" s="6">
        <v>0</v>
      </c>
      <c r="BB2139" s="45">
        <v>0</v>
      </c>
      <c r="BC2139" s="6">
        <v>0</v>
      </c>
      <c r="BD2139" s="6">
        <v>0</v>
      </c>
      <c r="BF2139" s="6">
        <v>0</v>
      </c>
      <c r="BG2139" s="45">
        <v>0</v>
      </c>
      <c r="BH2139" s="45">
        <v>0</v>
      </c>
      <c r="BI2139" s="6">
        <v>0</v>
      </c>
      <c r="BJ2139" s="6">
        <v>0</v>
      </c>
      <c r="BK2139" s="6">
        <v>0</v>
      </c>
      <c r="BL2139" s="45">
        <v>0</v>
      </c>
      <c r="BM2139" s="45">
        <v>0</v>
      </c>
      <c r="BN2139" s="6">
        <v>0</v>
      </c>
      <c r="BO2139" s="6">
        <v>0</v>
      </c>
      <c r="BP2139" s="6">
        <v>0</v>
      </c>
      <c r="BQ2139" s="6">
        <v>0</v>
      </c>
      <c r="BR2139" s="45">
        <v>0</v>
      </c>
      <c r="BT2139" s="45">
        <v>0</v>
      </c>
      <c r="BU2139" s="45">
        <v>0</v>
      </c>
      <c r="BX2139" s="6">
        <v>9</v>
      </c>
      <c r="BY2139" s="6" t="s">
        <v>4295</v>
      </c>
      <c r="BZ2139" s="6">
        <f t="shared" si="99"/>
        <v>0</v>
      </c>
      <c r="CA2139" s="6">
        <f t="shared" si="100"/>
        <v>9</v>
      </c>
      <c r="CC2139" s="63" t="s">
        <v>4753</v>
      </c>
      <c r="CD2139" s="6" t="s">
        <v>4296</v>
      </c>
      <c r="CK2139" s="6" t="s">
        <v>5148</v>
      </c>
      <c r="DC2139" s="6" t="s">
        <v>4434</v>
      </c>
      <c r="DD2139" s="6" t="s">
        <v>4297</v>
      </c>
      <c r="DF2139" s="29">
        <f t="shared" si="101"/>
        <v>0</v>
      </c>
      <c r="DG2139" s="6">
        <v>1</v>
      </c>
    </row>
    <row r="2140" spans="1:111" ht="16" hidden="1" x14ac:dyDescent="0.2">
      <c r="A2140" s="6" t="s">
        <v>4298</v>
      </c>
      <c r="B2140" s="25"/>
      <c r="C2140" s="25"/>
      <c r="F2140" s="25"/>
      <c r="G2140" s="63" t="s">
        <v>3526</v>
      </c>
      <c r="H2140" s="6" t="s">
        <v>1752</v>
      </c>
      <c r="L2140" s="6" t="s">
        <v>4299</v>
      </c>
      <c r="P2140" s="6" t="s">
        <v>558</v>
      </c>
      <c r="Q2140" s="6" t="s">
        <v>4773</v>
      </c>
      <c r="X2140" s="6">
        <v>442</v>
      </c>
      <c r="Y2140" s="6">
        <v>2311</v>
      </c>
      <c r="Z2140" s="6">
        <v>1552</v>
      </c>
      <c r="AA2140" s="6">
        <v>0</v>
      </c>
      <c r="AB2140" s="6">
        <f>SUM(Table2026_09_25[[#This Row],[Number of in-person visits provided in reporting year.]:[Number of video/virtual visits provided in reporting year.]])</f>
        <v>3863</v>
      </c>
      <c r="AC2140" s="6" t="s">
        <v>8469</v>
      </c>
      <c r="AD2140" s="6">
        <v>0</v>
      </c>
      <c r="AE2140" s="6">
        <v>0</v>
      </c>
      <c r="AG2140" s="6">
        <v>107</v>
      </c>
      <c r="AI2140" s="6" t="s">
        <v>6905</v>
      </c>
      <c r="AJ2140" s="6" t="s">
        <v>6906</v>
      </c>
      <c r="AK2140" s="6" t="s">
        <v>8483</v>
      </c>
      <c r="AL2140" s="26" t="s">
        <v>1754</v>
      </c>
      <c r="AQ2140" s="6" t="s">
        <v>107</v>
      </c>
      <c r="AX2140" s="45" t="s">
        <v>2478</v>
      </c>
      <c r="AZ2140" s="6">
        <v>0</v>
      </c>
      <c r="BA2140" s="6">
        <v>0</v>
      </c>
      <c r="BB2140" s="45">
        <v>0</v>
      </c>
      <c r="BC2140" s="6">
        <v>0</v>
      </c>
      <c r="BD2140" s="6">
        <v>0</v>
      </c>
      <c r="BF2140" s="6">
        <v>0</v>
      </c>
      <c r="BG2140" s="45">
        <v>0</v>
      </c>
      <c r="BH2140" s="45">
        <v>0</v>
      </c>
      <c r="BI2140" s="6">
        <v>0</v>
      </c>
      <c r="BJ2140" s="6">
        <v>0</v>
      </c>
      <c r="BK2140" s="6">
        <v>0</v>
      </c>
      <c r="BL2140" s="45">
        <v>0</v>
      </c>
      <c r="BM2140" s="45">
        <v>0</v>
      </c>
      <c r="BN2140" s="6">
        <v>0</v>
      </c>
      <c r="BO2140" s="6">
        <v>0</v>
      </c>
      <c r="BP2140" s="6">
        <v>0</v>
      </c>
      <c r="BQ2140" s="6">
        <v>0</v>
      </c>
      <c r="BR2140" s="45">
        <v>3</v>
      </c>
      <c r="BT2140" s="45">
        <v>0</v>
      </c>
      <c r="BU2140" s="45">
        <v>0</v>
      </c>
      <c r="BX2140" s="6">
        <v>0</v>
      </c>
      <c r="BY2140" s="6" t="s">
        <v>4300</v>
      </c>
      <c r="BZ2140" s="6">
        <f t="shared" si="99"/>
        <v>3</v>
      </c>
      <c r="CA2140" s="6">
        <f t="shared" si="100"/>
        <v>3</v>
      </c>
      <c r="CC2140" s="63" t="s">
        <v>4753</v>
      </c>
      <c r="CD2140" s="6" t="s">
        <v>21</v>
      </c>
      <c r="CK2140" s="6" t="s">
        <v>7981</v>
      </c>
      <c r="DC2140" s="6" t="s">
        <v>4434</v>
      </c>
      <c r="DD2140" s="6" t="s">
        <v>1756</v>
      </c>
      <c r="DF2140" s="29">
        <f t="shared" si="101"/>
        <v>0</v>
      </c>
      <c r="DG2140" s="6">
        <v>1</v>
      </c>
    </row>
    <row r="2141" spans="1:111" ht="16" hidden="1" x14ac:dyDescent="0.2">
      <c r="A2141" s="6" t="s">
        <v>4301</v>
      </c>
      <c r="B2141" s="25"/>
      <c r="C2141" s="25"/>
      <c r="F2141" s="25"/>
      <c r="G2141" s="63" t="s">
        <v>3526</v>
      </c>
      <c r="H2141" s="6" t="s">
        <v>1752</v>
      </c>
      <c r="L2141" s="6" t="s">
        <v>4302</v>
      </c>
      <c r="P2141" s="6" t="s">
        <v>3538</v>
      </c>
      <c r="Q2141" s="6" t="s">
        <v>4730</v>
      </c>
      <c r="X2141" s="6">
        <v>366</v>
      </c>
      <c r="Y2141" s="6">
        <v>3020</v>
      </c>
      <c r="Z2141" s="6">
        <v>1053</v>
      </c>
      <c r="AA2141" s="6">
        <v>0</v>
      </c>
      <c r="AB2141" s="6">
        <f>SUM(Table2026_09_25[[#This Row],[Number of in-person visits provided in reporting year.]:[Number of video/virtual visits provided in reporting year.]])</f>
        <v>4073</v>
      </c>
      <c r="AC2141" s="6" t="s">
        <v>8469</v>
      </c>
      <c r="AD2141" s="6">
        <v>0</v>
      </c>
      <c r="AE2141" s="6">
        <v>0</v>
      </c>
      <c r="AF2141" s="6" t="s">
        <v>4682</v>
      </c>
      <c r="AG2141" s="6">
        <v>22</v>
      </c>
      <c r="AI2141" s="6" t="s">
        <v>6905</v>
      </c>
      <c r="AJ2141" s="6" t="s">
        <v>6906</v>
      </c>
      <c r="AK2141" s="6" t="s">
        <v>8483</v>
      </c>
      <c r="AL2141" s="26" t="s">
        <v>1754</v>
      </c>
      <c r="AQ2141" s="6" t="s">
        <v>107</v>
      </c>
      <c r="AX2141" s="45" t="s">
        <v>2478</v>
      </c>
      <c r="AZ2141" s="6">
        <v>0</v>
      </c>
      <c r="BA2141" s="6">
        <v>0</v>
      </c>
      <c r="BB2141" s="45">
        <v>0</v>
      </c>
      <c r="BC2141" s="6">
        <v>0</v>
      </c>
      <c r="BD2141" s="6">
        <v>0</v>
      </c>
      <c r="BF2141" s="6">
        <v>0</v>
      </c>
      <c r="BG2141" s="45">
        <v>0</v>
      </c>
      <c r="BH2141" s="45">
        <v>0</v>
      </c>
      <c r="BI2141" s="6">
        <v>0</v>
      </c>
      <c r="BJ2141" s="6">
        <v>0</v>
      </c>
      <c r="BK2141" s="6">
        <v>0</v>
      </c>
      <c r="BL2141" s="45">
        <v>0</v>
      </c>
      <c r="BM2141" s="45">
        <v>0</v>
      </c>
      <c r="BN2141" s="6">
        <v>0</v>
      </c>
      <c r="BO2141" s="6">
        <v>0</v>
      </c>
      <c r="BP2141" s="6">
        <v>0</v>
      </c>
      <c r="BQ2141" s="6">
        <v>5</v>
      </c>
      <c r="BR2141" s="45">
        <v>0</v>
      </c>
      <c r="BT2141" s="45">
        <v>0</v>
      </c>
      <c r="BU2141" s="45">
        <v>0</v>
      </c>
      <c r="BX2141" s="6">
        <v>0</v>
      </c>
      <c r="BZ2141" s="6">
        <f t="shared" si="99"/>
        <v>5</v>
      </c>
      <c r="CA2141" s="6">
        <f t="shared" si="100"/>
        <v>5</v>
      </c>
      <c r="CC2141" s="63" t="s">
        <v>4753</v>
      </c>
      <c r="CD2141" s="6" t="s">
        <v>4303</v>
      </c>
      <c r="CK2141" s="6" t="s">
        <v>7981</v>
      </c>
      <c r="DA2141" s="6" t="s">
        <v>4304</v>
      </c>
      <c r="DC2141" s="6" t="s">
        <v>4434</v>
      </c>
      <c r="DD2141" s="6" t="s">
        <v>1756</v>
      </c>
      <c r="DF2141" s="29">
        <f t="shared" si="101"/>
        <v>0</v>
      </c>
      <c r="DG2141" s="6">
        <v>1</v>
      </c>
    </row>
    <row r="2142" spans="1:111" ht="16" hidden="1" x14ac:dyDescent="0.2">
      <c r="A2142" s="6" t="s">
        <v>4305</v>
      </c>
      <c r="B2142" s="25"/>
      <c r="C2142" s="25"/>
      <c r="F2142" s="25"/>
      <c r="G2142" s="63" t="s">
        <v>3526</v>
      </c>
      <c r="H2142" s="6" t="s">
        <v>565</v>
      </c>
      <c r="L2142" s="6" t="s">
        <v>4306</v>
      </c>
      <c r="P2142" s="6" t="s">
        <v>1096</v>
      </c>
      <c r="Q2142" s="6" t="s">
        <v>446</v>
      </c>
      <c r="X2142" s="6">
        <v>1200</v>
      </c>
      <c r="Y2142" s="6">
        <v>6270</v>
      </c>
      <c r="Z2142" s="6">
        <v>0</v>
      </c>
      <c r="AA2142" s="6">
        <v>0</v>
      </c>
      <c r="AB2142" s="6">
        <f>SUM(Table2026_09_25[[#This Row],[Number of in-person visits provided in reporting year.]:[Number of video/virtual visits provided in reporting year.]])</f>
        <v>6270</v>
      </c>
      <c r="AC2142" s="6" t="s">
        <v>8469</v>
      </c>
      <c r="AD2142" s="6">
        <v>0</v>
      </c>
      <c r="AE2142" s="6">
        <v>0</v>
      </c>
      <c r="AG2142" s="6">
        <v>0</v>
      </c>
      <c r="AI2142" s="6" t="s">
        <v>4943</v>
      </c>
      <c r="AJ2142" s="6" t="s">
        <v>4778</v>
      </c>
      <c r="AK2142" s="6" t="s">
        <v>8483</v>
      </c>
      <c r="AL2142" s="26" t="s">
        <v>566</v>
      </c>
      <c r="AQ2142" s="6" t="s">
        <v>107</v>
      </c>
      <c r="AX2142" s="45" t="s">
        <v>18</v>
      </c>
      <c r="AZ2142" s="6">
        <v>1</v>
      </c>
      <c r="BA2142" s="6">
        <v>1</v>
      </c>
      <c r="BB2142" s="45">
        <v>0</v>
      </c>
      <c r="BC2142" s="6">
        <v>0</v>
      </c>
      <c r="BD2142" s="6">
        <v>0</v>
      </c>
      <c r="BF2142" s="6">
        <v>2</v>
      </c>
      <c r="BG2142" s="45">
        <v>0</v>
      </c>
      <c r="BH2142" s="45">
        <v>0</v>
      </c>
      <c r="BI2142" s="6">
        <v>0</v>
      </c>
      <c r="BJ2142" s="6">
        <v>0</v>
      </c>
      <c r="BK2142" s="6">
        <v>0</v>
      </c>
      <c r="BL2142" s="45">
        <v>0</v>
      </c>
      <c r="BM2142" s="45">
        <v>0</v>
      </c>
      <c r="BN2142" s="6">
        <v>0</v>
      </c>
      <c r="BO2142" s="6">
        <v>0</v>
      </c>
      <c r="BP2142" s="6">
        <v>0</v>
      </c>
      <c r="BQ2142" s="6">
        <v>0</v>
      </c>
      <c r="BR2142" s="45">
        <v>0</v>
      </c>
      <c r="BT2142" s="45">
        <v>0</v>
      </c>
      <c r="BU2142" s="45">
        <v>0</v>
      </c>
      <c r="BX2142" s="6">
        <v>0</v>
      </c>
      <c r="BZ2142" s="6">
        <f t="shared" si="99"/>
        <v>4</v>
      </c>
      <c r="CA2142" s="6">
        <f t="shared" si="100"/>
        <v>2</v>
      </c>
      <c r="CC2142" s="63" t="s">
        <v>4753</v>
      </c>
      <c r="CD2142" s="6" t="s">
        <v>2552</v>
      </c>
      <c r="CK2142" s="6" t="s">
        <v>5148</v>
      </c>
      <c r="DC2142" s="6" t="s">
        <v>4434</v>
      </c>
      <c r="DD2142" s="6" t="s">
        <v>1482</v>
      </c>
      <c r="DF2142" s="29">
        <f t="shared" si="101"/>
        <v>0</v>
      </c>
      <c r="DG2142" s="6">
        <v>1</v>
      </c>
    </row>
    <row r="2143" spans="1:111" ht="16" hidden="1" x14ac:dyDescent="0.2">
      <c r="A2143" s="6" t="s">
        <v>4307</v>
      </c>
      <c r="B2143" s="25"/>
      <c r="C2143" s="25"/>
      <c r="F2143" s="25"/>
      <c r="G2143" s="63" t="s">
        <v>3526</v>
      </c>
      <c r="H2143" s="6" t="s">
        <v>2903</v>
      </c>
      <c r="L2143" s="6" t="s">
        <v>4308</v>
      </c>
      <c r="P2143" s="6" t="s">
        <v>3530</v>
      </c>
      <c r="Q2143" s="6" t="s">
        <v>4773</v>
      </c>
      <c r="X2143" s="6">
        <v>416</v>
      </c>
      <c r="Y2143" s="6">
        <v>4508</v>
      </c>
      <c r="Z2143" s="6">
        <v>0</v>
      </c>
      <c r="AA2143" s="6">
        <v>0</v>
      </c>
      <c r="AB2143" s="6">
        <f>SUM(Table2026_09_25[[#This Row],[Number of in-person visits provided in reporting year.]:[Number of video/virtual visits provided in reporting year.]])</f>
        <v>4508</v>
      </c>
      <c r="AC2143" s="6" t="s">
        <v>8469</v>
      </c>
      <c r="AD2143" s="6">
        <v>0</v>
      </c>
      <c r="AE2143" s="6">
        <v>0</v>
      </c>
      <c r="AF2143" s="6" t="s">
        <v>4682</v>
      </c>
      <c r="AG2143" s="6">
        <v>0</v>
      </c>
      <c r="AI2143" s="6" t="s">
        <v>6615</v>
      </c>
      <c r="AJ2143" s="6" t="s">
        <v>4778</v>
      </c>
      <c r="AK2143" s="6" t="s">
        <v>8483</v>
      </c>
      <c r="AL2143" s="26" t="s">
        <v>548</v>
      </c>
      <c r="AQ2143" s="6" t="s">
        <v>107</v>
      </c>
      <c r="AX2143" s="45" t="s">
        <v>2431</v>
      </c>
      <c r="AZ2143" s="6">
        <v>0</v>
      </c>
      <c r="BA2143" s="6">
        <v>0</v>
      </c>
      <c r="BB2143" s="45">
        <v>0</v>
      </c>
      <c r="BC2143" s="6">
        <v>0</v>
      </c>
      <c r="BD2143" s="6">
        <v>0</v>
      </c>
      <c r="BF2143" s="6">
        <v>0</v>
      </c>
      <c r="BG2143" s="45">
        <v>0</v>
      </c>
      <c r="BH2143" s="45">
        <v>0</v>
      </c>
      <c r="BI2143" s="6">
        <v>0</v>
      </c>
      <c r="BJ2143" s="6">
        <v>0</v>
      </c>
      <c r="BK2143" s="6">
        <v>0</v>
      </c>
      <c r="BL2143" s="45">
        <v>0</v>
      </c>
      <c r="BM2143" s="45">
        <v>0</v>
      </c>
      <c r="BN2143" s="6">
        <v>0</v>
      </c>
      <c r="BO2143" s="6">
        <v>0</v>
      </c>
      <c r="BP2143" s="6">
        <v>0</v>
      </c>
      <c r="BQ2143" s="6">
        <v>0</v>
      </c>
      <c r="BR2143" s="45">
        <v>0</v>
      </c>
      <c r="BT2143" s="45">
        <v>0</v>
      </c>
      <c r="BU2143" s="45">
        <v>0</v>
      </c>
      <c r="BX2143" s="6">
        <v>4.8</v>
      </c>
      <c r="BY2143" s="6" t="s">
        <v>4309</v>
      </c>
      <c r="BZ2143" s="6">
        <f t="shared" si="99"/>
        <v>0</v>
      </c>
      <c r="CA2143" s="6">
        <f t="shared" si="100"/>
        <v>4.8</v>
      </c>
      <c r="CC2143" s="63" t="s">
        <v>4687</v>
      </c>
      <c r="CD2143" s="6" t="s">
        <v>21</v>
      </c>
      <c r="CK2143" s="6" t="s">
        <v>5148</v>
      </c>
      <c r="DC2143" s="6" t="s">
        <v>4434</v>
      </c>
      <c r="DD2143" s="6" t="s">
        <v>2905</v>
      </c>
      <c r="DF2143" s="29">
        <f t="shared" si="101"/>
        <v>0</v>
      </c>
      <c r="DG2143" s="6">
        <v>1</v>
      </c>
    </row>
    <row r="2144" spans="1:111" ht="16" hidden="1" x14ac:dyDescent="0.2">
      <c r="A2144" s="6" t="s">
        <v>4310</v>
      </c>
      <c r="B2144" s="25"/>
      <c r="C2144" s="25"/>
      <c r="F2144" s="25"/>
      <c r="G2144" s="63" t="s">
        <v>3526</v>
      </c>
      <c r="H2144" s="6" t="s">
        <v>1133</v>
      </c>
      <c r="L2144" s="6" t="s">
        <v>3576</v>
      </c>
      <c r="P2144" s="6" t="s">
        <v>3535</v>
      </c>
      <c r="Q2144" s="6" t="s">
        <v>4773</v>
      </c>
      <c r="X2144" s="6">
        <v>326</v>
      </c>
      <c r="Y2144" s="6">
        <v>375</v>
      </c>
      <c r="Z2144" s="6">
        <v>16</v>
      </c>
      <c r="AA2144" s="6">
        <v>12</v>
      </c>
      <c r="AB2144" s="6">
        <f>SUM(Table2026_09_25[[#This Row],[Number of in-person visits provided in reporting year.]:[Number of video/virtual visits provided in reporting year.]])</f>
        <v>403</v>
      </c>
      <c r="AC2144" s="6" t="s">
        <v>8469</v>
      </c>
      <c r="AD2144" s="6">
        <v>0</v>
      </c>
      <c r="AE2144" s="6">
        <v>0</v>
      </c>
      <c r="AG2144" s="6">
        <v>210</v>
      </c>
      <c r="AI2144" s="6" t="s">
        <v>3577</v>
      </c>
      <c r="AJ2144" s="6" t="s">
        <v>5005</v>
      </c>
      <c r="AK2144" s="6" t="s">
        <v>8483</v>
      </c>
      <c r="AL2144" s="26" t="s">
        <v>1134</v>
      </c>
      <c r="AQ2144" s="6" t="s">
        <v>544</v>
      </c>
      <c r="AX2144" s="45" t="s">
        <v>2431</v>
      </c>
      <c r="AZ2144" s="6">
        <v>0.4</v>
      </c>
      <c r="BA2144" s="6">
        <v>0</v>
      </c>
      <c r="BB2144" s="45">
        <v>0</v>
      </c>
      <c r="BC2144" s="6">
        <v>0</v>
      </c>
      <c r="BD2144" s="6">
        <v>0</v>
      </c>
      <c r="BF2144" s="6">
        <v>0</v>
      </c>
      <c r="BG2144" s="45">
        <v>0</v>
      </c>
      <c r="BH2144" s="45">
        <v>0</v>
      </c>
      <c r="BI2144" s="6">
        <v>0</v>
      </c>
      <c r="BJ2144" s="6">
        <v>0</v>
      </c>
      <c r="BK2144" s="6">
        <v>0</v>
      </c>
      <c r="BL2144" s="45">
        <v>0</v>
      </c>
      <c r="BM2144" s="45">
        <v>0</v>
      </c>
      <c r="BN2144" s="6">
        <v>0.6</v>
      </c>
      <c r="BO2144" s="6">
        <v>0</v>
      </c>
      <c r="BP2144" s="6">
        <v>0.6</v>
      </c>
      <c r="BQ2144" s="6">
        <v>0</v>
      </c>
      <c r="BR2144" s="45">
        <v>0</v>
      </c>
      <c r="BT2144" s="45">
        <v>0</v>
      </c>
      <c r="BU2144" s="45">
        <v>0</v>
      </c>
      <c r="BX2144" s="6">
        <v>0.6</v>
      </c>
      <c r="BY2144" s="6" t="s">
        <v>4311</v>
      </c>
      <c r="BZ2144" s="6">
        <f t="shared" si="99"/>
        <v>1.6</v>
      </c>
      <c r="CA2144" s="6">
        <f t="shared" si="100"/>
        <v>1.2</v>
      </c>
      <c r="CC2144" s="63" t="s">
        <v>4753</v>
      </c>
      <c r="CD2144" s="6" t="s">
        <v>3579</v>
      </c>
      <c r="CK2144" s="6" t="s">
        <v>5148</v>
      </c>
      <c r="DA2144" s="6" t="s">
        <v>4312</v>
      </c>
      <c r="DC2144" s="6" t="s">
        <v>4434</v>
      </c>
      <c r="DD2144" s="6" t="s">
        <v>1138</v>
      </c>
      <c r="DF2144" s="29">
        <f t="shared" si="101"/>
        <v>0</v>
      </c>
      <c r="DG2144" s="6">
        <v>1</v>
      </c>
    </row>
    <row r="2145" spans="1:111" ht="16" hidden="1" x14ac:dyDescent="0.2">
      <c r="A2145" s="6" t="s">
        <v>4313</v>
      </c>
      <c r="B2145" s="25"/>
      <c r="C2145" s="25"/>
      <c r="F2145" s="25"/>
      <c r="G2145" s="63" t="s">
        <v>3526</v>
      </c>
      <c r="H2145" s="6" t="s">
        <v>4827</v>
      </c>
      <c r="L2145" s="6" t="s">
        <v>791</v>
      </c>
      <c r="P2145" s="6" t="s">
        <v>558</v>
      </c>
      <c r="Q2145" s="6" t="s">
        <v>4773</v>
      </c>
      <c r="X2145" s="6">
        <v>451</v>
      </c>
      <c r="Y2145" s="6">
        <v>11462</v>
      </c>
      <c r="Z2145" s="6">
        <v>8069</v>
      </c>
      <c r="AA2145" s="6">
        <v>2</v>
      </c>
      <c r="AB2145" s="6">
        <f>SUM(Table2026_09_25[[#This Row],[Number of in-person visits provided in reporting year.]:[Number of video/virtual visits provided in reporting year.]])</f>
        <v>19533</v>
      </c>
      <c r="AC2145" s="6" t="s">
        <v>8469</v>
      </c>
      <c r="AD2145" s="6">
        <v>0</v>
      </c>
      <c r="AE2145" s="6">
        <v>0</v>
      </c>
      <c r="AG2145" s="6">
        <v>3</v>
      </c>
      <c r="AI2145" s="6" t="s">
        <v>4833</v>
      </c>
      <c r="AJ2145" s="6" t="s">
        <v>4834</v>
      </c>
      <c r="AK2145" s="6" t="s">
        <v>8483</v>
      </c>
      <c r="AL2145" s="26" t="s">
        <v>1047</v>
      </c>
      <c r="AQ2145" s="6" t="s">
        <v>544</v>
      </c>
      <c r="AX2145" s="45" t="s">
        <v>2478</v>
      </c>
      <c r="AZ2145" s="6">
        <v>0</v>
      </c>
      <c r="BA2145" s="6">
        <v>0</v>
      </c>
      <c r="BB2145" s="45">
        <v>0</v>
      </c>
      <c r="BC2145" s="6">
        <v>0</v>
      </c>
      <c r="BD2145" s="6">
        <v>0</v>
      </c>
      <c r="BF2145" s="6">
        <v>0</v>
      </c>
      <c r="BG2145" s="45">
        <v>0</v>
      </c>
      <c r="BH2145" s="45">
        <v>0</v>
      </c>
      <c r="BI2145" s="6">
        <v>0</v>
      </c>
      <c r="BJ2145" s="6">
        <v>0</v>
      </c>
      <c r="BK2145" s="6">
        <v>0</v>
      </c>
      <c r="BL2145" s="45">
        <v>0</v>
      </c>
      <c r="BM2145" s="45">
        <v>0</v>
      </c>
      <c r="BN2145" s="6">
        <v>0</v>
      </c>
      <c r="BO2145" s="6">
        <v>0</v>
      </c>
      <c r="BP2145" s="6">
        <v>0</v>
      </c>
      <c r="BQ2145" s="6">
        <v>0</v>
      </c>
      <c r="BR2145" s="45">
        <v>0</v>
      </c>
      <c r="BT2145" s="45">
        <v>0</v>
      </c>
      <c r="BU2145" s="45">
        <v>0</v>
      </c>
      <c r="BX2145" s="6">
        <v>12</v>
      </c>
      <c r="BY2145" s="6" t="s">
        <v>4314</v>
      </c>
      <c r="BZ2145" s="6">
        <f t="shared" si="99"/>
        <v>0</v>
      </c>
      <c r="CA2145" s="6">
        <f t="shared" si="100"/>
        <v>12</v>
      </c>
      <c r="CC2145" s="63" t="s">
        <v>21</v>
      </c>
      <c r="CD2145" s="6" t="s">
        <v>21</v>
      </c>
      <c r="CK2145" s="6" t="s">
        <v>5148</v>
      </c>
      <c r="DC2145" s="6" t="s">
        <v>4434</v>
      </c>
      <c r="DD2145" s="6" t="s">
        <v>3890</v>
      </c>
      <c r="DF2145" s="29">
        <f t="shared" si="101"/>
        <v>0</v>
      </c>
      <c r="DG2145" s="6">
        <v>1</v>
      </c>
    </row>
    <row r="2146" spans="1:111" ht="16" hidden="1" x14ac:dyDescent="0.2">
      <c r="A2146" s="6" t="s">
        <v>4315</v>
      </c>
      <c r="B2146" s="25"/>
      <c r="C2146" s="25"/>
      <c r="F2146" s="25"/>
      <c r="G2146" s="63" t="s">
        <v>3526</v>
      </c>
      <c r="H2146" s="6" t="s">
        <v>4827</v>
      </c>
      <c r="L2146" s="6" t="s">
        <v>4316</v>
      </c>
      <c r="P2146" s="6" t="s">
        <v>3509</v>
      </c>
      <c r="Q2146" s="6" t="s">
        <v>4744</v>
      </c>
      <c r="X2146" s="6">
        <v>0</v>
      </c>
      <c r="Y2146" s="6">
        <v>-3</v>
      </c>
      <c r="Z2146" s="6">
        <v>0</v>
      </c>
      <c r="AA2146" s="6">
        <v>3</v>
      </c>
      <c r="AB2146" s="6">
        <f>SUM(Table2026_09_25[[#This Row],[Number of in-person visits provided in reporting year.]:[Number of video/virtual visits provided in reporting year.]])</f>
        <v>0</v>
      </c>
      <c r="AC2146" s="6" t="s">
        <v>8469</v>
      </c>
      <c r="AD2146" s="6">
        <v>0</v>
      </c>
      <c r="AE2146" s="6">
        <v>0</v>
      </c>
      <c r="AG2146" s="6">
        <v>0</v>
      </c>
      <c r="AI2146" s="6" t="s">
        <v>8296</v>
      </c>
      <c r="AJ2146" s="6" t="s">
        <v>4834</v>
      </c>
      <c r="AK2146" s="6" t="s">
        <v>8483</v>
      </c>
      <c r="AL2146" s="26" t="s">
        <v>8297</v>
      </c>
      <c r="AQ2146" s="6" t="s">
        <v>544</v>
      </c>
      <c r="AX2146" s="45" t="s">
        <v>2478</v>
      </c>
      <c r="AZ2146" s="6">
        <v>0</v>
      </c>
      <c r="BA2146" s="6">
        <v>0</v>
      </c>
      <c r="BB2146" s="45">
        <v>0</v>
      </c>
      <c r="BC2146" s="6">
        <v>0</v>
      </c>
      <c r="BD2146" s="6">
        <v>0</v>
      </c>
      <c r="BF2146" s="6">
        <v>0</v>
      </c>
      <c r="BG2146" s="45">
        <v>0</v>
      </c>
      <c r="BH2146" s="45">
        <v>0</v>
      </c>
      <c r="BI2146" s="6">
        <v>0</v>
      </c>
      <c r="BJ2146" s="6">
        <v>0</v>
      </c>
      <c r="BK2146" s="6">
        <v>0</v>
      </c>
      <c r="BL2146" s="45">
        <v>0</v>
      </c>
      <c r="BM2146" s="45">
        <v>0</v>
      </c>
      <c r="BN2146" s="6">
        <v>0</v>
      </c>
      <c r="BO2146" s="6">
        <v>0</v>
      </c>
      <c r="BP2146" s="6">
        <v>0</v>
      </c>
      <c r="BQ2146" s="6">
        <v>0</v>
      </c>
      <c r="BR2146" s="45">
        <v>0</v>
      </c>
      <c r="BT2146" s="45">
        <v>0</v>
      </c>
      <c r="BU2146" s="45">
        <v>0</v>
      </c>
      <c r="BX2146" s="6">
        <v>0</v>
      </c>
      <c r="BZ2146" s="6">
        <f t="shared" si="99"/>
        <v>0</v>
      </c>
      <c r="CA2146" s="6">
        <f t="shared" si="100"/>
        <v>0</v>
      </c>
      <c r="CC2146" s="63" t="s">
        <v>21</v>
      </c>
      <c r="CD2146" s="6" t="s">
        <v>21</v>
      </c>
      <c r="CK2146" s="6" t="s">
        <v>5148</v>
      </c>
      <c r="DC2146" s="6" t="s">
        <v>4434</v>
      </c>
      <c r="DD2146" s="6" t="s">
        <v>3890</v>
      </c>
      <c r="DF2146" s="29">
        <f t="shared" si="101"/>
        <v>0</v>
      </c>
      <c r="DG2146" s="6">
        <v>1</v>
      </c>
    </row>
    <row r="2147" spans="1:111" ht="16" hidden="1" x14ac:dyDescent="0.2">
      <c r="A2147" s="6" t="s">
        <v>4317</v>
      </c>
      <c r="B2147" s="25"/>
      <c r="C2147" s="25"/>
      <c r="F2147" s="25"/>
      <c r="G2147" s="63" t="s">
        <v>3526</v>
      </c>
      <c r="H2147" s="6" t="s">
        <v>4885</v>
      </c>
      <c r="L2147" s="6" t="s">
        <v>4888</v>
      </c>
      <c r="P2147" s="6" t="s">
        <v>558</v>
      </c>
      <c r="Q2147" s="6" t="s">
        <v>4773</v>
      </c>
      <c r="X2147" s="6">
        <v>282</v>
      </c>
      <c r="Y2147" s="6">
        <v>2183</v>
      </c>
      <c r="Z2147" s="6">
        <v>981</v>
      </c>
      <c r="AA2147" s="6">
        <v>0</v>
      </c>
      <c r="AB2147" s="6">
        <f>SUM(Table2026_09_25[[#This Row],[Number of in-person visits provided in reporting year.]:[Number of video/virtual visits provided in reporting year.]])</f>
        <v>3164</v>
      </c>
      <c r="AC2147" s="6" t="s">
        <v>8469</v>
      </c>
      <c r="AD2147" s="6">
        <v>0</v>
      </c>
      <c r="AE2147" s="6">
        <v>0</v>
      </c>
      <c r="AF2147" s="6" t="s">
        <v>4682</v>
      </c>
      <c r="AG2147" s="6">
        <v>50.3</v>
      </c>
      <c r="AI2147" s="6" t="s">
        <v>4889</v>
      </c>
      <c r="AJ2147" s="6" t="s">
        <v>4890</v>
      </c>
      <c r="AK2147" s="6" t="s">
        <v>8483</v>
      </c>
      <c r="AL2147" s="26" t="s">
        <v>3024</v>
      </c>
      <c r="AQ2147" s="6" t="s">
        <v>107</v>
      </c>
      <c r="AX2147" s="45" t="s">
        <v>2431</v>
      </c>
      <c r="AZ2147" s="6">
        <v>0.8</v>
      </c>
      <c r="BA2147" s="6">
        <v>0.2</v>
      </c>
      <c r="BB2147" s="45">
        <v>0</v>
      </c>
      <c r="BC2147" s="6">
        <v>0</v>
      </c>
      <c r="BD2147" s="6">
        <v>0</v>
      </c>
      <c r="BF2147" s="6">
        <v>0</v>
      </c>
      <c r="BG2147" s="45">
        <v>1</v>
      </c>
      <c r="BH2147" s="45">
        <v>0</v>
      </c>
      <c r="BI2147" s="6">
        <v>0</v>
      </c>
      <c r="BJ2147" s="6">
        <v>0</v>
      </c>
      <c r="BK2147" s="6">
        <v>0</v>
      </c>
      <c r="BL2147" s="45">
        <v>0</v>
      </c>
      <c r="BM2147" s="45">
        <v>0</v>
      </c>
      <c r="BN2147" s="6">
        <v>0</v>
      </c>
      <c r="BO2147" s="6">
        <v>0</v>
      </c>
      <c r="BP2147" s="6">
        <v>1</v>
      </c>
      <c r="BQ2147" s="6">
        <v>0</v>
      </c>
      <c r="BR2147" s="45">
        <v>2</v>
      </c>
      <c r="BT2147" s="45">
        <v>0</v>
      </c>
      <c r="BU2147" s="45">
        <v>0</v>
      </c>
      <c r="BX2147" s="6">
        <v>0</v>
      </c>
      <c r="BZ2147" s="6">
        <f t="shared" si="99"/>
        <v>5</v>
      </c>
      <c r="CA2147" s="6">
        <f t="shared" si="100"/>
        <v>4</v>
      </c>
      <c r="CC2147" s="63" t="s">
        <v>4687</v>
      </c>
      <c r="CD2147" s="6" t="s">
        <v>21</v>
      </c>
      <c r="CK2147" s="6" t="s">
        <v>7981</v>
      </c>
      <c r="DA2147" s="6" t="s">
        <v>4318</v>
      </c>
      <c r="DC2147" s="6" t="s">
        <v>4434</v>
      </c>
      <c r="DD2147" s="6" t="s">
        <v>3027</v>
      </c>
      <c r="DF2147" s="29">
        <f t="shared" si="101"/>
        <v>0</v>
      </c>
      <c r="DG2147" s="6">
        <v>1</v>
      </c>
    </row>
    <row r="2148" spans="1:111" ht="16" hidden="1" x14ac:dyDescent="0.2">
      <c r="A2148" s="6" t="s">
        <v>4319</v>
      </c>
      <c r="B2148" s="25"/>
      <c r="C2148" s="25"/>
      <c r="F2148" s="25"/>
      <c r="G2148" s="63" t="s">
        <v>3526</v>
      </c>
      <c r="H2148" s="6" t="s">
        <v>4718</v>
      </c>
      <c r="L2148" s="6" t="s">
        <v>4320</v>
      </c>
      <c r="P2148" s="6" t="s">
        <v>3534</v>
      </c>
      <c r="Q2148" s="31" t="s">
        <v>987</v>
      </c>
      <c r="X2148" s="6">
        <v>746</v>
      </c>
      <c r="Y2148" s="6">
        <v>2280</v>
      </c>
      <c r="Z2148" s="6">
        <v>0</v>
      </c>
      <c r="AA2148" s="6">
        <v>0</v>
      </c>
      <c r="AB2148" s="6">
        <f>SUM(Table2026_09_25[[#This Row],[Number of in-person visits provided in reporting year.]:[Number of video/virtual visits provided in reporting year.]])</f>
        <v>2280</v>
      </c>
      <c r="AC2148" s="6" t="s">
        <v>8469</v>
      </c>
      <c r="AD2148" s="6">
        <v>0</v>
      </c>
      <c r="AE2148" s="6">
        <v>0</v>
      </c>
      <c r="AF2148" s="6" t="s">
        <v>4682</v>
      </c>
      <c r="AG2148" s="6">
        <v>3.93</v>
      </c>
      <c r="AI2148" s="6" t="s">
        <v>4719</v>
      </c>
      <c r="AJ2148" s="6" t="s">
        <v>4716</v>
      </c>
      <c r="AK2148" s="6" t="s">
        <v>8483</v>
      </c>
      <c r="AL2148" s="26" t="s">
        <v>252</v>
      </c>
      <c r="AQ2148" s="6" t="s">
        <v>43</v>
      </c>
      <c r="AX2148" s="45" t="s">
        <v>2431</v>
      </c>
      <c r="AZ2148" s="6">
        <v>0</v>
      </c>
      <c r="BA2148" s="6">
        <v>0</v>
      </c>
      <c r="BB2148" s="45">
        <v>0</v>
      </c>
      <c r="BC2148" s="6">
        <v>3</v>
      </c>
      <c r="BD2148" s="6">
        <v>0</v>
      </c>
      <c r="BF2148" s="6">
        <v>0</v>
      </c>
      <c r="BG2148" s="45">
        <v>0</v>
      </c>
      <c r="BH2148" s="45">
        <v>0</v>
      </c>
      <c r="BI2148" s="6">
        <v>0</v>
      </c>
      <c r="BJ2148" s="6">
        <v>0</v>
      </c>
      <c r="BK2148" s="6">
        <v>0</v>
      </c>
      <c r="BL2148" s="45">
        <v>0</v>
      </c>
      <c r="BM2148" s="45">
        <v>0</v>
      </c>
      <c r="BN2148" s="6">
        <v>0</v>
      </c>
      <c r="BO2148" s="6">
        <v>0</v>
      </c>
      <c r="BP2148" s="6">
        <v>2.5</v>
      </c>
      <c r="BQ2148" s="6">
        <v>0</v>
      </c>
      <c r="BR2148" s="45">
        <v>0</v>
      </c>
      <c r="BT2148" s="45">
        <v>0</v>
      </c>
      <c r="BU2148" s="45">
        <v>0</v>
      </c>
      <c r="BX2148" s="6">
        <v>0</v>
      </c>
      <c r="BZ2148" s="6">
        <f t="shared" si="99"/>
        <v>5.5</v>
      </c>
      <c r="CA2148" s="6">
        <f t="shared" si="100"/>
        <v>2.5</v>
      </c>
      <c r="CC2148" s="63" t="s">
        <v>21</v>
      </c>
      <c r="CD2148" s="6" t="s">
        <v>21</v>
      </c>
      <c r="CK2148" s="6" t="s">
        <v>5148</v>
      </c>
      <c r="DC2148" s="6" t="s">
        <v>4434</v>
      </c>
      <c r="DD2148" s="6" t="s">
        <v>699</v>
      </c>
      <c r="DF2148" s="29">
        <f t="shared" si="101"/>
        <v>0</v>
      </c>
      <c r="DG2148" s="6">
        <v>1</v>
      </c>
    </row>
    <row r="2149" spans="1:111" ht="16" hidden="1" x14ac:dyDescent="0.2">
      <c r="A2149" s="6" t="s">
        <v>4321</v>
      </c>
      <c r="B2149" s="25"/>
      <c r="C2149" s="25"/>
      <c r="F2149" s="25"/>
      <c r="G2149" s="63" t="s">
        <v>3526</v>
      </c>
      <c r="H2149" s="6" t="s">
        <v>4718</v>
      </c>
      <c r="L2149" s="6" t="s">
        <v>4322</v>
      </c>
      <c r="P2149" s="6" t="s">
        <v>2418</v>
      </c>
      <c r="Q2149" s="6" t="s">
        <v>4680</v>
      </c>
      <c r="X2149" s="6">
        <v>117</v>
      </c>
      <c r="Y2149" s="6">
        <v>124</v>
      </c>
      <c r="Z2149" s="6">
        <v>3</v>
      </c>
      <c r="AA2149" s="6">
        <v>4</v>
      </c>
      <c r="AB2149" s="6">
        <f>SUM(Table2026_09_25[[#This Row],[Number of in-person visits provided in reporting year.]:[Number of video/virtual visits provided in reporting year.]])</f>
        <v>131</v>
      </c>
      <c r="AC2149" s="6" t="s">
        <v>8469</v>
      </c>
      <c r="AD2149" s="6">
        <v>0</v>
      </c>
      <c r="AE2149" s="6">
        <v>0</v>
      </c>
      <c r="AG2149" s="6">
        <v>25.17</v>
      </c>
      <c r="AI2149" s="6" t="s">
        <v>4719</v>
      </c>
      <c r="AJ2149" s="6" t="s">
        <v>4716</v>
      </c>
      <c r="AK2149" s="6" t="s">
        <v>8483</v>
      </c>
      <c r="AL2149" s="26" t="s">
        <v>252</v>
      </c>
      <c r="AQ2149" s="6" t="s">
        <v>43</v>
      </c>
      <c r="AX2149" s="45" t="s">
        <v>2431</v>
      </c>
      <c r="AZ2149" s="6">
        <v>0</v>
      </c>
      <c r="BA2149" s="6">
        <v>0</v>
      </c>
      <c r="BB2149" s="45">
        <v>0</v>
      </c>
      <c r="BC2149" s="6">
        <v>0</v>
      </c>
      <c r="BD2149" s="6">
        <v>0</v>
      </c>
      <c r="BF2149" s="6">
        <v>0</v>
      </c>
      <c r="BG2149" s="45">
        <v>0</v>
      </c>
      <c r="BH2149" s="45">
        <v>0</v>
      </c>
      <c r="BI2149" s="6">
        <v>0</v>
      </c>
      <c r="BJ2149" s="6">
        <v>0</v>
      </c>
      <c r="BK2149" s="6">
        <v>0</v>
      </c>
      <c r="BL2149" s="45">
        <v>0</v>
      </c>
      <c r="BM2149" s="45">
        <v>0</v>
      </c>
      <c r="BN2149" s="6">
        <v>0</v>
      </c>
      <c r="BO2149" s="6">
        <v>0</v>
      </c>
      <c r="BP2149" s="6">
        <v>0</v>
      </c>
      <c r="BQ2149" s="6">
        <v>0</v>
      </c>
      <c r="BR2149" s="45">
        <v>0</v>
      </c>
      <c r="BT2149" s="45">
        <v>0</v>
      </c>
      <c r="BU2149" s="45">
        <v>0</v>
      </c>
      <c r="BX2149" s="6">
        <v>0</v>
      </c>
      <c r="BY2149" s="6" t="s">
        <v>4323</v>
      </c>
      <c r="BZ2149" s="6">
        <f t="shared" si="99"/>
        <v>0</v>
      </c>
      <c r="CA2149" s="6">
        <f t="shared" si="100"/>
        <v>0</v>
      </c>
      <c r="CC2149" s="63" t="s">
        <v>21</v>
      </c>
      <c r="CD2149" s="6" t="s">
        <v>3586</v>
      </c>
      <c r="CK2149" s="6" t="s">
        <v>5148</v>
      </c>
      <c r="DC2149" s="6" t="s">
        <v>4434</v>
      </c>
      <c r="DD2149" s="6" t="s">
        <v>699</v>
      </c>
      <c r="DF2149" s="29">
        <f t="shared" si="101"/>
        <v>0</v>
      </c>
      <c r="DG2149" s="6">
        <v>1</v>
      </c>
    </row>
    <row r="2150" spans="1:111" ht="16" hidden="1" x14ac:dyDescent="0.2">
      <c r="A2150" s="6" t="s">
        <v>4324</v>
      </c>
      <c r="B2150" s="25"/>
      <c r="C2150" s="25"/>
      <c r="F2150" s="25"/>
      <c r="G2150" s="63" t="s">
        <v>3526</v>
      </c>
      <c r="H2150" s="6" t="s">
        <v>155</v>
      </c>
      <c r="L2150" s="6" t="s">
        <v>3059</v>
      </c>
      <c r="P2150" s="6" t="s">
        <v>3507</v>
      </c>
      <c r="Q2150" s="6" t="s">
        <v>3507</v>
      </c>
      <c r="X2150" s="6">
        <v>196</v>
      </c>
      <c r="Y2150" s="6">
        <v>2779</v>
      </c>
      <c r="Z2150" s="6">
        <v>0</v>
      </c>
      <c r="AA2150" s="6">
        <v>0</v>
      </c>
      <c r="AB2150" s="6">
        <f>SUM(Table2026_09_25[[#This Row],[Number of in-person visits provided in reporting year.]:[Number of video/virtual visits provided in reporting year.]])</f>
        <v>2779</v>
      </c>
      <c r="AC2150" s="6" t="s">
        <v>8469</v>
      </c>
      <c r="AD2150" s="6">
        <v>0</v>
      </c>
      <c r="AE2150" s="6">
        <v>0</v>
      </c>
      <c r="AG2150" s="6">
        <v>0</v>
      </c>
      <c r="AI2150" s="6" t="s">
        <v>156</v>
      </c>
      <c r="AJ2150" s="6" t="s">
        <v>328</v>
      </c>
      <c r="AK2150" s="6" t="s">
        <v>8483</v>
      </c>
      <c r="AL2150" s="26" t="s">
        <v>157</v>
      </c>
      <c r="AQ2150" s="6" t="s">
        <v>1289</v>
      </c>
      <c r="AX2150" s="45" t="s">
        <v>2431</v>
      </c>
      <c r="AZ2150" s="6">
        <v>0</v>
      </c>
      <c r="BA2150" s="6">
        <v>0</v>
      </c>
      <c r="BB2150" s="45">
        <v>0</v>
      </c>
      <c r="BC2150" s="6">
        <v>0</v>
      </c>
      <c r="BD2150" s="6">
        <v>0</v>
      </c>
      <c r="BF2150" s="6">
        <v>0</v>
      </c>
      <c r="BG2150" s="45">
        <v>0</v>
      </c>
      <c r="BH2150" s="45">
        <v>0</v>
      </c>
      <c r="BI2150" s="6">
        <v>0</v>
      </c>
      <c r="BJ2150" s="6">
        <v>0</v>
      </c>
      <c r="BK2150" s="6">
        <v>0</v>
      </c>
      <c r="BL2150" s="45">
        <v>0</v>
      </c>
      <c r="BM2150" s="45">
        <v>0</v>
      </c>
      <c r="BN2150" s="6">
        <v>0</v>
      </c>
      <c r="BO2150" s="6">
        <v>0</v>
      </c>
      <c r="BP2150" s="6">
        <v>1</v>
      </c>
      <c r="BQ2150" s="6">
        <v>0</v>
      </c>
      <c r="BR2150" s="45">
        <v>0</v>
      </c>
      <c r="BT2150" s="45">
        <v>0</v>
      </c>
      <c r="BU2150" s="45">
        <v>0</v>
      </c>
      <c r="BX2150" s="6">
        <v>0</v>
      </c>
      <c r="BZ2150" s="6">
        <f t="shared" si="99"/>
        <v>1</v>
      </c>
      <c r="CA2150" s="6">
        <f t="shared" si="100"/>
        <v>1</v>
      </c>
      <c r="CC2150" s="63" t="s">
        <v>4753</v>
      </c>
      <c r="CD2150" s="6" t="s">
        <v>3060</v>
      </c>
      <c r="CK2150" s="6" t="s">
        <v>5148</v>
      </c>
      <c r="DA2150" s="6" t="s">
        <v>3806</v>
      </c>
      <c r="DC2150" s="6" t="s">
        <v>4434</v>
      </c>
      <c r="DD2150" s="6" t="s">
        <v>3807</v>
      </c>
      <c r="DF2150" s="29">
        <f t="shared" si="101"/>
        <v>0</v>
      </c>
      <c r="DG2150" s="6">
        <v>1</v>
      </c>
    </row>
    <row r="2151" spans="1:111" ht="16" hidden="1" x14ac:dyDescent="0.2">
      <c r="A2151" s="6" t="s">
        <v>4326</v>
      </c>
      <c r="B2151" s="25"/>
      <c r="C2151" s="25"/>
      <c r="F2151" s="25"/>
      <c r="G2151" s="63" t="s">
        <v>3526</v>
      </c>
      <c r="H2151" s="6" t="s">
        <v>155</v>
      </c>
      <c r="L2151" s="6" t="s">
        <v>3062</v>
      </c>
      <c r="P2151" s="6" t="s">
        <v>3533</v>
      </c>
      <c r="Q2151" s="31" t="s">
        <v>987</v>
      </c>
      <c r="X2151" s="6">
        <v>9</v>
      </c>
      <c r="Y2151" s="6">
        <v>9</v>
      </c>
      <c r="Z2151" s="6">
        <v>0</v>
      </c>
      <c r="AA2151" s="6">
        <v>0</v>
      </c>
      <c r="AB2151" s="6">
        <f>SUM(Table2026_09_25[[#This Row],[Number of in-person visits provided in reporting year.]:[Number of video/virtual visits provided in reporting year.]])</f>
        <v>9</v>
      </c>
      <c r="AC2151" s="6" t="s">
        <v>8469</v>
      </c>
      <c r="AD2151" s="6">
        <v>0</v>
      </c>
      <c r="AE2151" s="6">
        <v>0</v>
      </c>
      <c r="AG2151" s="6">
        <v>5</v>
      </c>
      <c r="AI2151" s="6" t="s">
        <v>156</v>
      </c>
      <c r="AJ2151" s="6" t="s">
        <v>328</v>
      </c>
      <c r="AK2151" s="6" t="s">
        <v>8483</v>
      </c>
      <c r="AL2151" s="26" t="s">
        <v>157</v>
      </c>
      <c r="AQ2151" s="6" t="s">
        <v>1289</v>
      </c>
      <c r="AX2151" s="45" t="s">
        <v>2431</v>
      </c>
      <c r="AZ2151" s="6">
        <v>0</v>
      </c>
      <c r="BA2151" s="6">
        <v>0</v>
      </c>
      <c r="BB2151" s="45">
        <v>0</v>
      </c>
      <c r="BC2151" s="6">
        <v>0.01</v>
      </c>
      <c r="BD2151" s="6">
        <v>0.01</v>
      </c>
      <c r="BF2151" s="6">
        <v>0</v>
      </c>
      <c r="BG2151" s="45">
        <v>0</v>
      </c>
      <c r="BH2151" s="45">
        <v>0</v>
      </c>
      <c r="BI2151" s="6">
        <v>0</v>
      </c>
      <c r="BJ2151" s="6">
        <v>0</v>
      </c>
      <c r="BK2151" s="6">
        <v>0</v>
      </c>
      <c r="BL2151" s="45">
        <v>0</v>
      </c>
      <c r="BM2151" s="45">
        <v>0</v>
      </c>
      <c r="BN2151" s="6">
        <v>0</v>
      </c>
      <c r="BO2151" s="6">
        <v>0</v>
      </c>
      <c r="BP2151" s="6">
        <v>0.01</v>
      </c>
      <c r="BQ2151" s="6">
        <v>0</v>
      </c>
      <c r="BR2151" s="45">
        <v>0</v>
      </c>
      <c r="BT2151" s="45">
        <v>0</v>
      </c>
      <c r="BU2151" s="45">
        <v>0</v>
      </c>
      <c r="BX2151" s="6">
        <v>0</v>
      </c>
      <c r="BZ2151" s="6">
        <f t="shared" si="99"/>
        <v>0.03</v>
      </c>
      <c r="CA2151" s="6">
        <f t="shared" si="100"/>
        <v>0.01</v>
      </c>
      <c r="CC2151" s="63" t="s">
        <v>4753</v>
      </c>
      <c r="CD2151" s="6" t="s">
        <v>3063</v>
      </c>
      <c r="CK2151" s="6" t="s">
        <v>5148</v>
      </c>
      <c r="DA2151" s="6" t="s">
        <v>2939</v>
      </c>
      <c r="DC2151" s="6" t="s">
        <v>4434</v>
      </c>
      <c r="DD2151" s="6" t="s">
        <v>3807</v>
      </c>
      <c r="DF2151" s="29">
        <f t="shared" si="101"/>
        <v>0</v>
      </c>
      <c r="DG2151" s="6">
        <v>1</v>
      </c>
    </row>
    <row r="2152" spans="1:111" ht="16" hidden="1" x14ac:dyDescent="0.2">
      <c r="A2152" s="6" t="s">
        <v>4327</v>
      </c>
      <c r="B2152" s="25"/>
      <c r="C2152" s="25"/>
      <c r="F2152" s="25"/>
      <c r="G2152" s="63" t="s">
        <v>3526</v>
      </c>
      <c r="H2152" s="6" t="s">
        <v>155</v>
      </c>
      <c r="L2152" s="6" t="s">
        <v>3065</v>
      </c>
      <c r="P2152" s="6" t="s">
        <v>1096</v>
      </c>
      <c r="Q2152" s="6" t="s">
        <v>446</v>
      </c>
      <c r="X2152" s="6">
        <v>47</v>
      </c>
      <c r="Y2152" s="6">
        <v>852</v>
      </c>
      <c r="Z2152" s="6">
        <v>424</v>
      </c>
      <c r="AA2152" s="6">
        <v>0</v>
      </c>
      <c r="AB2152" s="6">
        <f>SUM(Table2026_09_25[[#This Row],[Number of in-person visits provided in reporting year.]:[Number of video/virtual visits provided in reporting year.]])</f>
        <v>1276</v>
      </c>
      <c r="AC2152" s="6" t="s">
        <v>8469</v>
      </c>
      <c r="AD2152" s="6">
        <v>0</v>
      </c>
      <c r="AE2152" s="6">
        <v>0</v>
      </c>
      <c r="AG2152" s="6">
        <v>7</v>
      </c>
      <c r="AI2152" s="6" t="s">
        <v>156</v>
      </c>
      <c r="AJ2152" s="6" t="s">
        <v>328</v>
      </c>
      <c r="AK2152" s="6" t="s">
        <v>8483</v>
      </c>
      <c r="AL2152" s="26" t="s">
        <v>157</v>
      </c>
      <c r="AQ2152" s="6" t="s">
        <v>1289</v>
      </c>
      <c r="AX2152" s="45" t="s">
        <v>2431</v>
      </c>
      <c r="AZ2152" s="6">
        <v>0</v>
      </c>
      <c r="BA2152" s="6">
        <v>0</v>
      </c>
      <c r="BB2152" s="45">
        <v>0</v>
      </c>
      <c r="BC2152" s="6">
        <v>0</v>
      </c>
      <c r="BD2152" s="6">
        <v>0</v>
      </c>
      <c r="BF2152" s="6">
        <v>0</v>
      </c>
      <c r="BG2152" s="45">
        <v>0</v>
      </c>
      <c r="BH2152" s="45">
        <v>0</v>
      </c>
      <c r="BI2152" s="6">
        <v>0</v>
      </c>
      <c r="BJ2152" s="6">
        <v>0</v>
      </c>
      <c r="BK2152" s="6">
        <v>0</v>
      </c>
      <c r="BL2152" s="45">
        <v>0</v>
      </c>
      <c r="BM2152" s="45">
        <v>0</v>
      </c>
      <c r="BN2152" s="6">
        <v>0</v>
      </c>
      <c r="BO2152" s="6">
        <v>0</v>
      </c>
      <c r="BP2152" s="6">
        <v>0</v>
      </c>
      <c r="BQ2152" s="6">
        <v>0</v>
      </c>
      <c r="BR2152" s="45">
        <v>0</v>
      </c>
      <c r="BT2152" s="45">
        <v>0</v>
      </c>
      <c r="BU2152" s="45">
        <v>0</v>
      </c>
      <c r="BX2152" s="6">
        <v>0.5</v>
      </c>
      <c r="BY2152" s="6" t="s">
        <v>4328</v>
      </c>
      <c r="BZ2152" s="6">
        <f t="shared" si="99"/>
        <v>0</v>
      </c>
      <c r="CA2152" s="6">
        <f t="shared" si="100"/>
        <v>0.5</v>
      </c>
      <c r="CC2152" s="63" t="s">
        <v>7097</v>
      </c>
      <c r="CD2152" s="6" t="s">
        <v>3068</v>
      </c>
      <c r="CK2152" s="6" t="s">
        <v>5148</v>
      </c>
      <c r="DA2152" s="6" t="s">
        <v>2939</v>
      </c>
      <c r="DC2152" s="6" t="s">
        <v>4434</v>
      </c>
      <c r="DD2152" s="6" t="s">
        <v>3807</v>
      </c>
      <c r="DF2152" s="29">
        <f t="shared" si="101"/>
        <v>0</v>
      </c>
      <c r="DG2152" s="6">
        <v>1</v>
      </c>
    </row>
    <row r="2153" spans="1:111" ht="16" hidden="1" x14ac:dyDescent="0.2">
      <c r="A2153" s="6" t="s">
        <v>4329</v>
      </c>
      <c r="B2153" s="25"/>
      <c r="C2153" s="25"/>
      <c r="F2153" s="25"/>
      <c r="G2153" s="63" t="s">
        <v>3526</v>
      </c>
      <c r="H2153" s="6" t="s">
        <v>278</v>
      </c>
      <c r="L2153" s="6" t="s">
        <v>4330</v>
      </c>
      <c r="P2153" s="6" t="s">
        <v>3538</v>
      </c>
      <c r="Q2153" s="6" t="s">
        <v>4730</v>
      </c>
      <c r="X2153" s="6">
        <v>0</v>
      </c>
      <c r="Y2153" s="6">
        <v>0</v>
      </c>
      <c r="Z2153" s="6">
        <v>0</v>
      </c>
      <c r="AA2153" s="6">
        <v>0</v>
      </c>
      <c r="AB2153" s="6">
        <f>SUM(Table2026_09_25[[#This Row],[Number of in-person visits provided in reporting year.]:[Number of video/virtual visits provided in reporting year.]])</f>
        <v>0</v>
      </c>
      <c r="AC2153" s="6" t="s">
        <v>8469</v>
      </c>
      <c r="AD2153" s="6">
        <v>0</v>
      </c>
      <c r="AE2153" s="6">
        <v>0</v>
      </c>
      <c r="AF2153" s="6" t="s">
        <v>4682</v>
      </c>
      <c r="AG2153" s="6">
        <v>0</v>
      </c>
      <c r="AI2153" s="6" t="s">
        <v>6445</v>
      </c>
      <c r="AJ2153" s="6" t="s">
        <v>328</v>
      </c>
      <c r="AK2153" s="6" t="s">
        <v>8483</v>
      </c>
      <c r="AL2153" s="26" t="s">
        <v>279</v>
      </c>
      <c r="AQ2153" s="6" t="s">
        <v>1289</v>
      </c>
      <c r="AX2153" s="45" t="s">
        <v>2431</v>
      </c>
      <c r="AZ2153" s="6">
        <v>0</v>
      </c>
      <c r="BA2153" s="6">
        <v>0</v>
      </c>
      <c r="BB2153" s="45">
        <v>0</v>
      </c>
      <c r="BC2153" s="6">
        <v>0</v>
      </c>
      <c r="BD2153" s="6">
        <v>0</v>
      </c>
      <c r="BF2153" s="6">
        <v>0</v>
      </c>
      <c r="BG2153" s="45">
        <v>1</v>
      </c>
      <c r="BH2153" s="45">
        <v>0</v>
      </c>
      <c r="BI2153" s="6">
        <v>0</v>
      </c>
      <c r="BJ2153" s="6">
        <v>0</v>
      </c>
      <c r="BK2153" s="6">
        <v>0</v>
      </c>
      <c r="BL2153" s="45">
        <v>1</v>
      </c>
      <c r="BM2153" s="45">
        <v>0</v>
      </c>
      <c r="BN2153" s="6">
        <v>0</v>
      </c>
      <c r="BO2153" s="6">
        <v>0</v>
      </c>
      <c r="BP2153" s="6">
        <v>0</v>
      </c>
      <c r="BQ2153" s="6">
        <v>0</v>
      </c>
      <c r="BR2153" s="45">
        <v>0</v>
      </c>
      <c r="BT2153" s="45">
        <v>0</v>
      </c>
      <c r="BU2153" s="45">
        <v>0</v>
      </c>
      <c r="BX2153" s="6">
        <v>0</v>
      </c>
      <c r="BZ2153" s="6">
        <f t="shared" si="99"/>
        <v>2</v>
      </c>
      <c r="CA2153" s="6">
        <f t="shared" si="100"/>
        <v>2</v>
      </c>
      <c r="CC2153" s="63" t="s">
        <v>4687</v>
      </c>
      <c r="CD2153" s="6" t="s">
        <v>4331</v>
      </c>
      <c r="CK2153" s="6" t="s">
        <v>7981</v>
      </c>
      <c r="DA2153" s="6" t="s">
        <v>4332</v>
      </c>
      <c r="DC2153" s="6" t="s">
        <v>4434</v>
      </c>
      <c r="DD2153" s="6" t="s">
        <v>2449</v>
      </c>
      <c r="DF2153" s="29">
        <f t="shared" si="101"/>
        <v>0</v>
      </c>
      <c r="DG2153" s="6">
        <v>1</v>
      </c>
    </row>
    <row r="2154" spans="1:111" ht="16" hidden="1" x14ac:dyDescent="0.2">
      <c r="A2154" s="6" t="s">
        <v>4333</v>
      </c>
      <c r="B2154" s="25"/>
      <c r="C2154" s="25"/>
      <c r="F2154" s="25"/>
      <c r="G2154" s="63" t="s">
        <v>3526</v>
      </c>
      <c r="H2154" s="6" t="s">
        <v>155</v>
      </c>
      <c r="L2154" s="6" t="s">
        <v>4334</v>
      </c>
      <c r="P2154" s="6" t="s">
        <v>3074</v>
      </c>
      <c r="Q2154" s="6" t="s">
        <v>4773</v>
      </c>
      <c r="X2154" s="6">
        <v>315</v>
      </c>
      <c r="Y2154" s="6">
        <v>0</v>
      </c>
      <c r="Z2154" s="6">
        <v>0</v>
      </c>
      <c r="AA2154" s="6">
        <v>0</v>
      </c>
      <c r="AB2154" s="6">
        <f>SUM(Table2026_09_25[[#This Row],[Number of in-person visits provided in reporting year.]:[Number of video/virtual visits provided in reporting year.]])</f>
        <v>0</v>
      </c>
      <c r="AC2154" s="6" t="s">
        <v>8469</v>
      </c>
      <c r="AD2154" s="6">
        <v>0</v>
      </c>
      <c r="AE2154" s="6">
        <v>0</v>
      </c>
      <c r="AF2154" s="6" t="s">
        <v>4682</v>
      </c>
      <c r="AG2154" s="6">
        <v>0</v>
      </c>
      <c r="AI2154" s="6" t="s">
        <v>156</v>
      </c>
      <c r="AJ2154" s="6" t="s">
        <v>328</v>
      </c>
      <c r="AK2154" s="6" t="s">
        <v>8483</v>
      </c>
      <c r="AL2154" s="26" t="s">
        <v>157</v>
      </c>
      <c r="AQ2154" s="6" t="s">
        <v>1289</v>
      </c>
      <c r="AX2154" s="45" t="s">
        <v>2431</v>
      </c>
      <c r="AZ2154" s="6">
        <v>0</v>
      </c>
      <c r="BA2154" s="6">
        <v>0</v>
      </c>
      <c r="BB2154" s="45">
        <v>0</v>
      </c>
      <c r="BC2154" s="6">
        <v>0</v>
      </c>
      <c r="BD2154" s="6">
        <v>0</v>
      </c>
      <c r="BF2154" s="6">
        <v>0</v>
      </c>
      <c r="BG2154" s="45">
        <v>0</v>
      </c>
      <c r="BH2154" s="45">
        <v>0</v>
      </c>
      <c r="BI2154" s="6">
        <v>0</v>
      </c>
      <c r="BJ2154" s="6">
        <v>0</v>
      </c>
      <c r="BK2154" s="6">
        <v>0</v>
      </c>
      <c r="BL2154" s="45">
        <v>0</v>
      </c>
      <c r="BM2154" s="45">
        <v>0</v>
      </c>
      <c r="BN2154" s="6">
        <v>0</v>
      </c>
      <c r="BO2154" s="6">
        <v>0</v>
      </c>
      <c r="BP2154" s="6">
        <v>1</v>
      </c>
      <c r="BQ2154" s="6">
        <v>0</v>
      </c>
      <c r="BR2154" s="45">
        <v>0</v>
      </c>
      <c r="BT2154" s="45">
        <v>0</v>
      </c>
      <c r="BU2154" s="45">
        <v>0</v>
      </c>
      <c r="BX2154" s="6">
        <v>0</v>
      </c>
      <c r="BZ2154" s="6">
        <f t="shared" si="99"/>
        <v>1</v>
      </c>
      <c r="CA2154" s="6">
        <f t="shared" si="100"/>
        <v>1</v>
      </c>
      <c r="CC2154" s="63" t="s">
        <v>4687</v>
      </c>
      <c r="CD2154" s="6" t="s">
        <v>4335</v>
      </c>
      <c r="CK2154" s="6" t="s">
        <v>7981</v>
      </c>
      <c r="DC2154" s="6" t="s">
        <v>4434</v>
      </c>
      <c r="DD2154" s="6" t="s">
        <v>2449</v>
      </c>
      <c r="DF2154" s="29">
        <f t="shared" si="101"/>
        <v>0</v>
      </c>
      <c r="DG2154" s="6">
        <v>1</v>
      </c>
    </row>
    <row r="2155" spans="1:111" ht="16" hidden="1" x14ac:dyDescent="0.2">
      <c r="A2155" s="6" t="s">
        <v>4336</v>
      </c>
      <c r="B2155" s="25"/>
      <c r="C2155" s="25"/>
      <c r="F2155" s="25"/>
      <c r="G2155" s="63" t="s">
        <v>3526</v>
      </c>
      <c r="H2155" s="6" t="s">
        <v>155</v>
      </c>
      <c r="L2155" s="6" t="s">
        <v>4337</v>
      </c>
      <c r="P2155" s="6" t="s">
        <v>292</v>
      </c>
      <c r="Q2155" s="6" t="s">
        <v>5011</v>
      </c>
      <c r="X2155" s="6">
        <v>246</v>
      </c>
      <c r="Y2155" s="6">
        <v>4564</v>
      </c>
      <c r="Z2155" s="6">
        <v>148</v>
      </c>
      <c r="AA2155" s="6">
        <v>0</v>
      </c>
      <c r="AB2155" s="6">
        <f>SUM(Table2026_09_25[[#This Row],[Number of in-person visits provided in reporting year.]:[Number of video/virtual visits provided in reporting year.]])</f>
        <v>4712</v>
      </c>
      <c r="AC2155" s="6" t="s">
        <v>8469</v>
      </c>
      <c r="AD2155" s="6">
        <v>0</v>
      </c>
      <c r="AE2155" s="6">
        <v>0</v>
      </c>
      <c r="AG2155" s="6">
        <v>83</v>
      </c>
      <c r="AI2155" s="6" t="s">
        <v>156</v>
      </c>
      <c r="AJ2155" s="6" t="s">
        <v>328</v>
      </c>
      <c r="AK2155" s="6" t="s">
        <v>8483</v>
      </c>
      <c r="AL2155" s="26" t="s">
        <v>157</v>
      </c>
      <c r="AQ2155" s="6" t="s">
        <v>1289</v>
      </c>
      <c r="AX2155" s="45" t="s">
        <v>2431</v>
      </c>
      <c r="AZ2155" s="6">
        <v>0</v>
      </c>
      <c r="BA2155" s="6">
        <v>0</v>
      </c>
      <c r="BB2155" s="45">
        <v>0</v>
      </c>
      <c r="BC2155" s="6">
        <v>0</v>
      </c>
      <c r="BD2155" s="6">
        <v>0</v>
      </c>
      <c r="BF2155" s="6">
        <v>0</v>
      </c>
      <c r="BG2155" s="45">
        <v>1</v>
      </c>
      <c r="BH2155" s="45">
        <v>0</v>
      </c>
      <c r="BI2155" s="6">
        <v>0</v>
      </c>
      <c r="BJ2155" s="6">
        <v>0</v>
      </c>
      <c r="BK2155" s="6">
        <v>0</v>
      </c>
      <c r="BL2155" s="45">
        <v>2</v>
      </c>
      <c r="BM2155" s="45">
        <v>1.87</v>
      </c>
      <c r="BN2155" s="6">
        <v>0</v>
      </c>
      <c r="BO2155" s="6">
        <v>0</v>
      </c>
      <c r="BP2155" s="6">
        <v>0</v>
      </c>
      <c r="BQ2155" s="6">
        <v>0</v>
      </c>
      <c r="BR2155" s="45">
        <v>0</v>
      </c>
      <c r="BT2155" s="45">
        <v>0</v>
      </c>
      <c r="BU2155" s="45">
        <v>0</v>
      </c>
      <c r="BX2155" s="6">
        <v>0</v>
      </c>
      <c r="BZ2155" s="6">
        <f t="shared" si="99"/>
        <v>4.87</v>
      </c>
      <c r="CA2155" s="6">
        <f t="shared" si="100"/>
        <v>4.87</v>
      </c>
      <c r="CC2155" s="63" t="s">
        <v>4753</v>
      </c>
      <c r="CD2155" s="6" t="s">
        <v>4338</v>
      </c>
      <c r="CK2155" s="6" t="s">
        <v>7981</v>
      </c>
      <c r="DC2155" s="6" t="s">
        <v>4434</v>
      </c>
      <c r="DD2155" s="6" t="s">
        <v>2449</v>
      </c>
      <c r="DF2155" s="29">
        <f t="shared" si="101"/>
        <v>0</v>
      </c>
      <c r="DG2155" s="6">
        <v>1</v>
      </c>
    </row>
    <row r="2156" spans="1:111" ht="16" hidden="1" x14ac:dyDescent="0.2">
      <c r="A2156" s="6" t="s">
        <v>4339</v>
      </c>
      <c r="B2156" s="25"/>
      <c r="C2156" s="25"/>
      <c r="F2156" s="25"/>
      <c r="G2156" s="63" t="s">
        <v>3526</v>
      </c>
      <c r="H2156" s="6" t="s">
        <v>5627</v>
      </c>
      <c r="L2156" s="6" t="s">
        <v>4340</v>
      </c>
      <c r="P2156" s="6" t="s">
        <v>3536</v>
      </c>
      <c r="Q2156" s="6" t="s">
        <v>4773</v>
      </c>
      <c r="X2156" s="6">
        <v>122</v>
      </c>
      <c r="Y2156" s="6">
        <v>574</v>
      </c>
      <c r="Z2156" s="6">
        <v>16</v>
      </c>
      <c r="AA2156" s="6">
        <v>77</v>
      </c>
      <c r="AB2156" s="6">
        <f>SUM(Table2026_09_25[[#This Row],[Number of in-person visits provided in reporting year.]:[Number of video/virtual visits provided in reporting year.]])</f>
        <v>667</v>
      </c>
      <c r="AC2156" s="6" t="s">
        <v>8469</v>
      </c>
      <c r="AD2156" s="6">
        <v>0</v>
      </c>
      <c r="AE2156" s="6">
        <v>0</v>
      </c>
      <c r="AG2156" s="6">
        <v>120</v>
      </c>
      <c r="AI2156" s="6" t="s">
        <v>5630</v>
      </c>
      <c r="AJ2156" s="6" t="s">
        <v>43</v>
      </c>
      <c r="AK2156" s="6" t="s">
        <v>8483</v>
      </c>
      <c r="AL2156" s="26" t="s">
        <v>2830</v>
      </c>
      <c r="AQ2156" s="6" t="s">
        <v>43</v>
      </c>
      <c r="AX2156" s="45" t="s">
        <v>2431</v>
      </c>
      <c r="AZ2156" s="6">
        <v>0</v>
      </c>
      <c r="BA2156" s="6">
        <v>0</v>
      </c>
      <c r="BB2156" s="45">
        <v>0</v>
      </c>
      <c r="BC2156" s="6">
        <v>0</v>
      </c>
      <c r="BD2156" s="6">
        <v>0</v>
      </c>
      <c r="BF2156" s="6">
        <v>0</v>
      </c>
      <c r="BG2156" s="45">
        <v>0</v>
      </c>
      <c r="BH2156" s="45">
        <v>0</v>
      </c>
      <c r="BI2156" s="6">
        <v>0</v>
      </c>
      <c r="BJ2156" s="6">
        <v>0</v>
      </c>
      <c r="BK2156" s="6">
        <v>0.35</v>
      </c>
      <c r="BL2156" s="45">
        <v>0</v>
      </c>
      <c r="BM2156" s="45">
        <v>0</v>
      </c>
      <c r="BN2156" s="6">
        <v>0</v>
      </c>
      <c r="BO2156" s="6">
        <v>0</v>
      </c>
      <c r="BP2156" s="6">
        <v>0</v>
      </c>
      <c r="BQ2156" s="6">
        <v>0</v>
      </c>
      <c r="BR2156" s="45">
        <v>0</v>
      </c>
      <c r="BT2156" s="45">
        <v>0</v>
      </c>
      <c r="BU2156" s="45">
        <v>0</v>
      </c>
      <c r="BX2156" s="6">
        <v>0.2</v>
      </c>
      <c r="BY2156" s="6" t="s">
        <v>4341</v>
      </c>
      <c r="BZ2156" s="6">
        <f t="shared" si="99"/>
        <v>0.35</v>
      </c>
      <c r="CA2156" s="6">
        <f t="shared" si="100"/>
        <v>0.55000000000000004</v>
      </c>
      <c r="CC2156" s="63" t="s">
        <v>4753</v>
      </c>
      <c r="CD2156" s="6" t="s">
        <v>987</v>
      </c>
      <c r="CK2156" s="6" t="s">
        <v>5148</v>
      </c>
      <c r="DC2156" s="6" t="s">
        <v>4434</v>
      </c>
      <c r="DD2156" s="6" t="s">
        <v>3569</v>
      </c>
      <c r="DF2156" s="29">
        <f t="shared" si="101"/>
        <v>0</v>
      </c>
      <c r="DG2156" s="6">
        <v>1</v>
      </c>
    </row>
    <row r="2157" spans="1:111" ht="16" hidden="1" x14ac:dyDescent="0.2">
      <c r="A2157" s="6" t="s">
        <v>4342</v>
      </c>
      <c r="B2157" s="25"/>
      <c r="C2157" s="25"/>
      <c r="F2157" s="25"/>
      <c r="G2157" s="63" t="s">
        <v>3526</v>
      </c>
      <c r="H2157" s="6" t="s">
        <v>4355</v>
      </c>
      <c r="L2157" s="6" t="s">
        <v>3144</v>
      </c>
      <c r="P2157" s="6" t="s">
        <v>5257</v>
      </c>
      <c r="Q2157" s="45" t="s">
        <v>446</v>
      </c>
      <c r="X2157" s="6">
        <v>69</v>
      </c>
      <c r="Y2157" s="6">
        <v>101</v>
      </c>
      <c r="Z2157" s="6">
        <v>50</v>
      </c>
      <c r="AA2157" s="6">
        <v>0</v>
      </c>
      <c r="AB2157" s="6">
        <f>SUM(Table2026_09_25[[#This Row],[Number of in-person visits provided in reporting year.]:[Number of video/virtual visits provided in reporting year.]])</f>
        <v>151</v>
      </c>
      <c r="AC2157" s="6" t="s">
        <v>8469</v>
      </c>
      <c r="AD2157" s="6">
        <v>0</v>
      </c>
      <c r="AE2157" s="6">
        <v>0</v>
      </c>
      <c r="AF2157" s="6" t="s">
        <v>4682</v>
      </c>
      <c r="AG2157" s="6">
        <v>30</v>
      </c>
      <c r="AI2157" s="6" t="s">
        <v>8225</v>
      </c>
      <c r="AJ2157" s="6" t="s">
        <v>8226</v>
      </c>
      <c r="AK2157" s="6" t="s">
        <v>8483</v>
      </c>
      <c r="AL2157" s="26" t="s">
        <v>3145</v>
      </c>
      <c r="AQ2157" s="6" t="s">
        <v>107</v>
      </c>
      <c r="AX2157" s="45" t="s">
        <v>2431</v>
      </c>
      <c r="AZ2157" s="6">
        <v>0</v>
      </c>
      <c r="BA2157" s="6">
        <v>0.15</v>
      </c>
      <c r="BB2157" s="45">
        <v>0</v>
      </c>
      <c r="BC2157" s="6">
        <v>0</v>
      </c>
      <c r="BD2157" s="6">
        <v>0</v>
      </c>
      <c r="BF2157" s="6">
        <v>0</v>
      </c>
      <c r="BG2157" s="45">
        <v>0</v>
      </c>
      <c r="BH2157" s="45">
        <v>0</v>
      </c>
      <c r="BI2157" s="6">
        <v>0</v>
      </c>
      <c r="BJ2157" s="6">
        <v>0</v>
      </c>
      <c r="BK2157" s="6">
        <v>0.1</v>
      </c>
      <c r="BL2157" s="45">
        <v>0</v>
      </c>
      <c r="BM2157" s="45">
        <v>0</v>
      </c>
      <c r="BN2157" s="6">
        <v>0</v>
      </c>
      <c r="BO2157" s="6">
        <v>0</v>
      </c>
      <c r="BP2157" s="6">
        <v>0.8</v>
      </c>
      <c r="BQ2157" s="6">
        <v>0</v>
      </c>
      <c r="BR2157" s="45">
        <v>0</v>
      </c>
      <c r="BT2157" s="45">
        <v>0</v>
      </c>
      <c r="BU2157" s="45">
        <v>0</v>
      </c>
      <c r="BX2157" s="6">
        <v>0</v>
      </c>
      <c r="BZ2157" s="6">
        <f t="shared" si="99"/>
        <v>1.05</v>
      </c>
      <c r="CA2157" s="6">
        <f t="shared" si="100"/>
        <v>0.9</v>
      </c>
      <c r="CC2157" s="63" t="s">
        <v>4753</v>
      </c>
      <c r="CD2157" s="6" t="s">
        <v>21</v>
      </c>
      <c r="CK2157" s="6" t="s">
        <v>5148</v>
      </c>
      <c r="DC2157" s="6" t="s">
        <v>4434</v>
      </c>
      <c r="DD2157" s="6" t="s">
        <v>2734</v>
      </c>
      <c r="DF2157" s="29">
        <f t="shared" si="101"/>
        <v>0</v>
      </c>
      <c r="DG2157" s="6">
        <v>1</v>
      </c>
    </row>
    <row r="2158" spans="1:111" ht="16" hidden="1" x14ac:dyDescent="0.2">
      <c r="A2158" s="6" t="s">
        <v>4343</v>
      </c>
      <c r="B2158" s="25"/>
      <c r="C2158" s="25"/>
      <c r="F2158" s="25"/>
      <c r="G2158" s="63" t="s">
        <v>3526</v>
      </c>
      <c r="H2158" s="6" t="s">
        <v>8192</v>
      </c>
      <c r="L2158" s="6" t="s">
        <v>4344</v>
      </c>
      <c r="P2158" s="6" t="s">
        <v>5257</v>
      </c>
      <c r="Q2158" s="45" t="s">
        <v>446</v>
      </c>
      <c r="X2158" s="6">
        <v>5</v>
      </c>
      <c r="Y2158" s="6">
        <v>18</v>
      </c>
      <c r="Z2158" s="6">
        <v>0</v>
      </c>
      <c r="AA2158" s="6">
        <v>0</v>
      </c>
      <c r="AB2158" s="6">
        <f>SUM(Table2026_09_25[[#This Row],[Number of in-person visits provided in reporting year.]:[Number of video/virtual visits provided in reporting year.]])</f>
        <v>18</v>
      </c>
      <c r="AC2158" s="6" t="s">
        <v>8469</v>
      </c>
      <c r="AD2158" s="6">
        <v>0</v>
      </c>
      <c r="AE2158" s="6">
        <v>0</v>
      </c>
      <c r="AG2158" s="6">
        <v>150</v>
      </c>
      <c r="AI2158" s="6" t="s">
        <v>1557</v>
      </c>
      <c r="AJ2158" s="6" t="s">
        <v>7146</v>
      </c>
      <c r="AK2158" s="6" t="s">
        <v>8483</v>
      </c>
      <c r="AL2158" s="26" t="s">
        <v>3158</v>
      </c>
      <c r="AQ2158" s="6" t="s">
        <v>63</v>
      </c>
      <c r="AX2158" s="45" t="s">
        <v>2431</v>
      </c>
      <c r="AZ2158" s="6">
        <v>0</v>
      </c>
      <c r="BA2158" s="6">
        <v>0</v>
      </c>
      <c r="BB2158" s="45">
        <v>0</v>
      </c>
      <c r="BC2158" s="6">
        <v>0</v>
      </c>
      <c r="BD2158" s="6">
        <v>0</v>
      </c>
      <c r="BF2158" s="6">
        <v>0.4</v>
      </c>
      <c r="BG2158" s="45">
        <v>0</v>
      </c>
      <c r="BH2158" s="45">
        <v>0</v>
      </c>
      <c r="BI2158" s="6">
        <v>0</v>
      </c>
      <c r="BJ2158" s="6">
        <v>0</v>
      </c>
      <c r="BK2158" s="6">
        <v>0</v>
      </c>
      <c r="BL2158" s="45">
        <v>0</v>
      </c>
      <c r="BM2158" s="45">
        <v>0</v>
      </c>
      <c r="BN2158" s="6">
        <v>0.4</v>
      </c>
      <c r="BO2158" s="6">
        <v>0</v>
      </c>
      <c r="BP2158" s="6">
        <v>0.4</v>
      </c>
      <c r="BQ2158" s="6">
        <v>0</v>
      </c>
      <c r="BR2158" s="45">
        <v>0</v>
      </c>
      <c r="BT2158" s="45">
        <v>0</v>
      </c>
      <c r="BU2158" s="45">
        <v>0</v>
      </c>
      <c r="BX2158" s="6">
        <v>0.4</v>
      </c>
      <c r="BY2158" s="6" t="s">
        <v>4345</v>
      </c>
      <c r="BZ2158" s="6">
        <f t="shared" si="99"/>
        <v>1.2000000000000002</v>
      </c>
      <c r="CA2158" s="6">
        <f t="shared" si="100"/>
        <v>1.2000000000000002</v>
      </c>
      <c r="CC2158" s="63" t="s">
        <v>4753</v>
      </c>
      <c r="CD2158" s="6" t="s">
        <v>4346</v>
      </c>
      <c r="CK2158" s="6" t="s">
        <v>5148</v>
      </c>
      <c r="DC2158" s="6" t="s">
        <v>4434</v>
      </c>
      <c r="DD2158" s="6" t="s">
        <v>1560</v>
      </c>
      <c r="DF2158" s="29">
        <f t="shared" si="101"/>
        <v>0</v>
      </c>
      <c r="DG2158" s="6">
        <v>1</v>
      </c>
    </row>
    <row r="2159" spans="1:111" ht="16" hidden="1" x14ac:dyDescent="0.2">
      <c r="A2159" s="6" t="s">
        <v>4347</v>
      </c>
      <c r="B2159" s="25"/>
      <c r="C2159" s="25"/>
      <c r="F2159" s="25"/>
      <c r="G2159" s="63" t="s">
        <v>3526</v>
      </c>
      <c r="H2159" s="6" t="s">
        <v>488</v>
      </c>
      <c r="L2159" s="6" t="s">
        <v>487</v>
      </c>
      <c r="P2159" s="6" t="s">
        <v>1096</v>
      </c>
      <c r="Q2159" s="6" t="s">
        <v>446</v>
      </c>
      <c r="X2159" s="6">
        <v>438</v>
      </c>
      <c r="Y2159" s="6">
        <v>787</v>
      </c>
      <c r="Z2159" s="6">
        <v>121</v>
      </c>
      <c r="AA2159" s="6">
        <v>89</v>
      </c>
      <c r="AB2159" s="6">
        <f>SUM(Table2026_09_25[[#This Row],[Number of in-person visits provided in reporting year.]:[Number of video/virtual visits provided in reporting year.]])</f>
        <v>997</v>
      </c>
      <c r="AC2159" s="6" t="s">
        <v>8469</v>
      </c>
      <c r="AD2159" s="6">
        <v>0</v>
      </c>
      <c r="AE2159" s="6">
        <v>0</v>
      </c>
      <c r="AF2159" s="6" t="s">
        <v>4682</v>
      </c>
      <c r="AG2159" s="6">
        <v>90</v>
      </c>
      <c r="AI2159" s="6" t="s">
        <v>8249</v>
      </c>
      <c r="AJ2159" s="6" t="s">
        <v>8059</v>
      </c>
      <c r="AK2159" s="6" t="s">
        <v>8483</v>
      </c>
      <c r="AL2159" s="26" t="s">
        <v>8250</v>
      </c>
      <c r="AQ2159" s="6" t="s">
        <v>107</v>
      </c>
      <c r="AX2159" s="45" t="s">
        <v>2431</v>
      </c>
      <c r="AZ2159" s="6">
        <v>0</v>
      </c>
      <c r="BA2159" s="6">
        <v>0</v>
      </c>
      <c r="BB2159" s="45">
        <v>0</v>
      </c>
      <c r="BC2159" s="6">
        <v>0</v>
      </c>
      <c r="BD2159" s="6">
        <v>0</v>
      </c>
      <c r="BF2159" s="6">
        <v>1</v>
      </c>
      <c r="BG2159" s="45">
        <v>1</v>
      </c>
      <c r="BH2159" s="45">
        <v>0</v>
      </c>
      <c r="BI2159" s="6">
        <v>0</v>
      </c>
      <c r="BJ2159" s="6">
        <v>0</v>
      </c>
      <c r="BK2159" s="6">
        <v>0</v>
      </c>
      <c r="BL2159" s="45">
        <v>0</v>
      </c>
      <c r="BM2159" s="45">
        <v>0</v>
      </c>
      <c r="BN2159" s="6">
        <v>0</v>
      </c>
      <c r="BO2159" s="6">
        <v>0</v>
      </c>
      <c r="BP2159" s="6">
        <v>1</v>
      </c>
      <c r="BQ2159" s="6">
        <v>0</v>
      </c>
      <c r="BR2159" s="45">
        <v>1</v>
      </c>
      <c r="BT2159" s="45">
        <v>0</v>
      </c>
      <c r="BU2159" s="45">
        <v>0</v>
      </c>
      <c r="BX2159" s="6">
        <v>0</v>
      </c>
      <c r="BZ2159" s="6">
        <f t="shared" si="99"/>
        <v>4</v>
      </c>
      <c r="CA2159" s="6">
        <f t="shared" si="100"/>
        <v>4</v>
      </c>
      <c r="CC2159" s="63" t="s">
        <v>4687</v>
      </c>
      <c r="CD2159" s="6" t="s">
        <v>21</v>
      </c>
      <c r="CK2159" s="6" t="s">
        <v>5148</v>
      </c>
      <c r="DC2159" s="6" t="s">
        <v>4434</v>
      </c>
      <c r="DD2159" s="6" t="s">
        <v>2905</v>
      </c>
      <c r="DF2159" s="29">
        <f t="shared" si="101"/>
        <v>0</v>
      </c>
      <c r="DG2159" s="6">
        <v>1</v>
      </c>
    </row>
    <row r="2160" spans="1:111" ht="16" hidden="1" x14ac:dyDescent="0.2">
      <c r="A2160" s="6" t="s">
        <v>4348</v>
      </c>
      <c r="B2160" s="25"/>
      <c r="C2160" s="25"/>
      <c r="F2160" s="25"/>
      <c r="G2160" s="63" t="s">
        <v>3526</v>
      </c>
      <c r="H2160" s="6" t="s">
        <v>1345</v>
      </c>
      <c r="L2160" s="6" t="s">
        <v>3124</v>
      </c>
      <c r="P2160" s="6" t="s">
        <v>1096</v>
      </c>
      <c r="Q2160" s="6" t="s">
        <v>446</v>
      </c>
      <c r="X2160" s="6">
        <v>476</v>
      </c>
      <c r="Y2160" s="6">
        <v>2074</v>
      </c>
      <c r="Z2160" s="6">
        <v>1433</v>
      </c>
      <c r="AA2160" s="6">
        <v>0</v>
      </c>
      <c r="AB2160" s="6">
        <f>SUM(Table2026_09_25[[#This Row],[Number of in-person visits provided in reporting year.]:[Number of video/virtual visits provided in reporting year.]])</f>
        <v>3507</v>
      </c>
      <c r="AC2160" s="6" t="s">
        <v>8469</v>
      </c>
      <c r="AD2160" s="6">
        <v>0</v>
      </c>
      <c r="AE2160" s="6">
        <v>0</v>
      </c>
      <c r="AF2160" s="6" t="s">
        <v>4682</v>
      </c>
      <c r="AG2160" s="6">
        <v>0</v>
      </c>
      <c r="AI2160" s="6" t="s">
        <v>8298</v>
      </c>
      <c r="AJ2160" s="6" t="s">
        <v>4851</v>
      </c>
      <c r="AK2160" s="6" t="s">
        <v>8483</v>
      </c>
      <c r="AL2160" s="26" t="s">
        <v>1346</v>
      </c>
      <c r="AQ2160" s="6" t="s">
        <v>544</v>
      </c>
      <c r="AX2160" s="45" t="s">
        <v>2431</v>
      </c>
      <c r="AZ2160" s="6">
        <v>0</v>
      </c>
      <c r="BA2160" s="6">
        <v>0</v>
      </c>
      <c r="BB2160" s="45">
        <v>0</v>
      </c>
      <c r="BC2160" s="6">
        <v>0</v>
      </c>
      <c r="BD2160" s="6">
        <v>0</v>
      </c>
      <c r="BF2160" s="6">
        <v>0</v>
      </c>
      <c r="BG2160" s="45">
        <v>0</v>
      </c>
      <c r="BH2160" s="45">
        <v>0</v>
      </c>
      <c r="BI2160" s="6">
        <v>0</v>
      </c>
      <c r="BJ2160" s="6">
        <v>0</v>
      </c>
      <c r="BK2160" s="6">
        <v>0</v>
      </c>
      <c r="BL2160" s="45">
        <v>0</v>
      </c>
      <c r="BM2160" s="45">
        <v>0</v>
      </c>
      <c r="BN2160" s="6">
        <v>0</v>
      </c>
      <c r="BO2160" s="6">
        <v>0</v>
      </c>
      <c r="BP2160" s="6">
        <v>0</v>
      </c>
      <c r="BQ2160" s="6">
        <v>0</v>
      </c>
      <c r="BR2160" s="45">
        <v>0</v>
      </c>
      <c r="BT2160" s="45">
        <v>0</v>
      </c>
      <c r="BU2160" s="45">
        <v>0</v>
      </c>
      <c r="BX2160" s="6">
        <v>0</v>
      </c>
      <c r="BZ2160" s="6">
        <f t="shared" si="99"/>
        <v>0</v>
      </c>
      <c r="CA2160" s="6">
        <f t="shared" si="100"/>
        <v>0</v>
      </c>
      <c r="CC2160" s="63" t="s">
        <v>4687</v>
      </c>
      <c r="CD2160" s="6" t="s">
        <v>4349</v>
      </c>
      <c r="CK2160" s="6" t="s">
        <v>5148</v>
      </c>
      <c r="DC2160" s="6" t="s">
        <v>4434</v>
      </c>
      <c r="DD2160" s="6" t="s">
        <v>3126</v>
      </c>
      <c r="DF2160" s="29">
        <f t="shared" si="101"/>
        <v>0</v>
      </c>
      <c r="DG2160" s="6">
        <v>1</v>
      </c>
    </row>
    <row r="2161" spans="1:111" ht="16" hidden="1" x14ac:dyDescent="0.2">
      <c r="A2161" s="6" t="s">
        <v>4350</v>
      </c>
      <c r="B2161" s="25"/>
      <c r="C2161" s="25"/>
      <c r="F2161" s="25"/>
      <c r="G2161" s="63" t="s">
        <v>3526</v>
      </c>
      <c r="H2161" s="6" t="s">
        <v>3129</v>
      </c>
      <c r="L2161" s="6" t="s">
        <v>4351</v>
      </c>
      <c r="P2161" s="6" t="s">
        <v>5257</v>
      </c>
      <c r="Q2161" s="45" t="s">
        <v>446</v>
      </c>
      <c r="X2161" s="6">
        <v>0</v>
      </c>
      <c r="Y2161" s="6">
        <v>0</v>
      </c>
      <c r="Z2161" s="6">
        <v>0</v>
      </c>
      <c r="AA2161" s="6">
        <v>0</v>
      </c>
      <c r="AB2161" s="6">
        <f>SUM(Table2026_09_25[[#This Row],[Number of in-person visits provided in reporting year.]:[Number of video/virtual visits provided in reporting year.]])</f>
        <v>0</v>
      </c>
      <c r="AC2161" s="6" t="s">
        <v>8469</v>
      </c>
      <c r="AD2161" s="6">
        <v>0</v>
      </c>
      <c r="AE2161" s="6">
        <v>0</v>
      </c>
      <c r="AG2161" s="6">
        <v>0</v>
      </c>
      <c r="AI2161" s="6" t="s">
        <v>8251</v>
      </c>
      <c r="AJ2161" s="6" t="s">
        <v>8252</v>
      </c>
      <c r="AK2161" s="6" t="s">
        <v>8483</v>
      </c>
      <c r="AL2161" s="26" t="s">
        <v>4352</v>
      </c>
      <c r="AQ2161" s="6" t="s">
        <v>1289</v>
      </c>
      <c r="AX2161" s="45" t="s">
        <v>18</v>
      </c>
      <c r="AZ2161" s="6">
        <v>0</v>
      </c>
      <c r="BA2161" s="6">
        <v>0</v>
      </c>
      <c r="BB2161" s="45">
        <v>0</v>
      </c>
      <c r="BC2161" s="6">
        <v>0</v>
      </c>
      <c r="BD2161" s="6">
        <v>0</v>
      </c>
      <c r="BF2161" s="6">
        <v>0</v>
      </c>
      <c r="BG2161" s="45">
        <v>0</v>
      </c>
      <c r="BH2161" s="45">
        <v>0</v>
      </c>
      <c r="BI2161" s="6">
        <v>0</v>
      </c>
      <c r="BJ2161" s="6">
        <v>0</v>
      </c>
      <c r="BK2161" s="6">
        <v>0</v>
      </c>
      <c r="BL2161" s="45">
        <v>0</v>
      </c>
      <c r="BM2161" s="45">
        <v>0</v>
      </c>
      <c r="BN2161" s="6">
        <v>0</v>
      </c>
      <c r="BO2161" s="6">
        <v>0</v>
      </c>
      <c r="BP2161" s="6">
        <v>0</v>
      </c>
      <c r="BQ2161" s="6">
        <v>0</v>
      </c>
      <c r="BR2161" s="45">
        <v>0</v>
      </c>
      <c r="BT2161" s="45">
        <v>0</v>
      </c>
      <c r="BU2161" s="45">
        <v>0</v>
      </c>
      <c r="BX2161" s="6">
        <v>0</v>
      </c>
      <c r="BZ2161" s="6">
        <f t="shared" si="99"/>
        <v>0</v>
      </c>
      <c r="CA2161" s="6">
        <f t="shared" si="100"/>
        <v>0</v>
      </c>
      <c r="CC2161" s="63" t="s">
        <v>4687</v>
      </c>
      <c r="CD2161" s="6" t="s">
        <v>21</v>
      </c>
      <c r="CK2161" s="6" t="s">
        <v>7981</v>
      </c>
      <c r="DA2161" s="6" t="s">
        <v>4353</v>
      </c>
      <c r="DC2161" s="6" t="s">
        <v>4434</v>
      </c>
      <c r="DD2161" s="6" t="s">
        <v>2449</v>
      </c>
      <c r="DF2161" s="29">
        <f t="shared" si="101"/>
        <v>0</v>
      </c>
      <c r="DG2161" s="6">
        <v>1</v>
      </c>
    </row>
    <row r="2162" spans="1:111" ht="16" hidden="1" x14ac:dyDescent="0.2">
      <c r="A2162" s="6" t="s">
        <v>4354</v>
      </c>
      <c r="B2162" s="25"/>
      <c r="C2162" s="25"/>
      <c r="F2162" s="25"/>
      <c r="G2162" s="63" t="s">
        <v>3526</v>
      </c>
      <c r="H2162" s="6" t="s">
        <v>4355</v>
      </c>
      <c r="L2162" s="6" t="s">
        <v>4355</v>
      </c>
      <c r="P2162" s="6" t="s">
        <v>5257</v>
      </c>
      <c r="Q2162" s="45" t="s">
        <v>446</v>
      </c>
      <c r="X2162" s="6">
        <v>69</v>
      </c>
      <c r="Y2162" s="6">
        <v>101</v>
      </c>
      <c r="Z2162" s="6">
        <v>50</v>
      </c>
      <c r="AA2162" s="6">
        <v>0</v>
      </c>
      <c r="AB2162" s="6">
        <f>SUM(Table2026_09_25[[#This Row],[Number of in-person visits provided in reporting year.]:[Number of video/virtual visits provided in reporting year.]])</f>
        <v>151</v>
      </c>
      <c r="AC2162" s="6" t="s">
        <v>8469</v>
      </c>
      <c r="AD2162" s="6">
        <v>0</v>
      </c>
      <c r="AE2162" s="6">
        <v>0</v>
      </c>
      <c r="AF2162" s="6" t="s">
        <v>4682</v>
      </c>
      <c r="AG2162" s="6">
        <v>30</v>
      </c>
      <c r="AI2162" s="6" t="s">
        <v>8225</v>
      </c>
      <c r="AJ2162" s="6" t="s">
        <v>8226</v>
      </c>
      <c r="AK2162" s="6" t="s">
        <v>8483</v>
      </c>
      <c r="AL2162" s="26" t="s">
        <v>3145</v>
      </c>
      <c r="AQ2162" s="6" t="s">
        <v>107</v>
      </c>
      <c r="AX2162" s="45" t="s">
        <v>2431</v>
      </c>
      <c r="AZ2162" s="6">
        <v>0</v>
      </c>
      <c r="BA2162" s="6">
        <v>0.2</v>
      </c>
      <c r="BB2162" s="45">
        <v>0</v>
      </c>
      <c r="BC2162" s="6">
        <v>0</v>
      </c>
      <c r="BD2162" s="6">
        <v>0</v>
      </c>
      <c r="BF2162" s="6">
        <v>0</v>
      </c>
      <c r="BG2162" s="45">
        <v>0</v>
      </c>
      <c r="BH2162" s="45">
        <v>0</v>
      </c>
      <c r="BI2162" s="6">
        <v>0</v>
      </c>
      <c r="BJ2162" s="6">
        <v>0</v>
      </c>
      <c r="BK2162" s="6">
        <v>0.2</v>
      </c>
      <c r="BL2162" s="45">
        <v>0</v>
      </c>
      <c r="BM2162" s="45">
        <v>0</v>
      </c>
      <c r="BN2162" s="6">
        <v>0</v>
      </c>
      <c r="BO2162" s="6">
        <v>0</v>
      </c>
      <c r="BP2162" s="6">
        <v>0.8</v>
      </c>
      <c r="BQ2162" s="6">
        <v>0</v>
      </c>
      <c r="BR2162" s="45">
        <v>0</v>
      </c>
      <c r="BT2162" s="45">
        <v>0</v>
      </c>
      <c r="BU2162" s="45">
        <v>0</v>
      </c>
      <c r="BX2162" s="6">
        <v>0</v>
      </c>
      <c r="BY2162" s="6" t="s">
        <v>4356</v>
      </c>
      <c r="BZ2162" s="6">
        <f t="shared" si="99"/>
        <v>1.2000000000000002</v>
      </c>
      <c r="CA2162" s="6">
        <f t="shared" si="100"/>
        <v>1</v>
      </c>
      <c r="CC2162" s="63" t="s">
        <v>4753</v>
      </c>
      <c r="CD2162" s="6" t="s">
        <v>21</v>
      </c>
      <c r="CK2162" s="6" t="s">
        <v>5148</v>
      </c>
      <c r="DA2162" s="6" t="s">
        <v>4357</v>
      </c>
      <c r="DC2162" s="6" t="s">
        <v>4434</v>
      </c>
      <c r="DD2162" s="6" t="s">
        <v>2734</v>
      </c>
      <c r="DF2162" s="29">
        <f t="shared" si="101"/>
        <v>0</v>
      </c>
      <c r="DG2162" s="6">
        <v>1</v>
      </c>
    </row>
    <row r="2163" spans="1:111" ht="16" hidden="1" x14ac:dyDescent="0.2">
      <c r="A2163" s="6" t="s">
        <v>4358</v>
      </c>
      <c r="B2163" s="25"/>
      <c r="C2163" s="25"/>
      <c r="F2163" s="25"/>
      <c r="G2163" s="63" t="s">
        <v>3526</v>
      </c>
      <c r="H2163" s="6" t="s">
        <v>5254</v>
      </c>
      <c r="L2163" s="6" t="s">
        <v>4359</v>
      </c>
      <c r="P2163" s="6" t="s">
        <v>5257</v>
      </c>
      <c r="Q2163" s="6" t="s">
        <v>446</v>
      </c>
      <c r="X2163" s="6">
        <v>16</v>
      </c>
      <c r="Y2163" s="6">
        <v>31</v>
      </c>
      <c r="Z2163" s="6">
        <v>0</v>
      </c>
      <c r="AA2163" s="6">
        <v>0</v>
      </c>
      <c r="AB2163" s="6">
        <f>SUM(Table2026_09_25[[#This Row],[Number of in-person visits provided in reporting year.]:[Number of video/virtual visits provided in reporting year.]])</f>
        <v>31</v>
      </c>
      <c r="AC2163" s="6" t="s">
        <v>8469</v>
      </c>
      <c r="AD2163" s="6">
        <v>0</v>
      </c>
      <c r="AE2163" s="6">
        <v>0</v>
      </c>
      <c r="AF2163" s="6" t="s">
        <v>4682</v>
      </c>
      <c r="AG2163" s="6">
        <v>113.3</v>
      </c>
      <c r="AI2163" s="6" t="s">
        <v>5260</v>
      </c>
      <c r="AJ2163" s="6" t="s">
        <v>5261</v>
      </c>
      <c r="AK2163" s="6" t="s">
        <v>8483</v>
      </c>
      <c r="AL2163" s="26" t="s">
        <v>3039</v>
      </c>
      <c r="AQ2163" s="6" t="s">
        <v>63</v>
      </c>
      <c r="AX2163" s="45" t="s">
        <v>2431</v>
      </c>
      <c r="AZ2163" s="6">
        <v>0</v>
      </c>
      <c r="BA2163" s="6">
        <v>0</v>
      </c>
      <c r="BB2163" s="45">
        <v>0</v>
      </c>
      <c r="BC2163" s="6">
        <v>0</v>
      </c>
      <c r="BD2163" s="6">
        <v>0</v>
      </c>
      <c r="BF2163" s="6">
        <v>0</v>
      </c>
      <c r="BG2163" s="45">
        <v>0</v>
      </c>
      <c r="BH2163" s="45">
        <v>0</v>
      </c>
      <c r="BI2163" s="6">
        <v>0</v>
      </c>
      <c r="BJ2163" s="6">
        <v>0</v>
      </c>
      <c r="BK2163" s="6">
        <v>0</v>
      </c>
      <c r="BL2163" s="45">
        <v>0</v>
      </c>
      <c r="BM2163" s="45">
        <v>0</v>
      </c>
      <c r="BN2163" s="6">
        <v>0.1</v>
      </c>
      <c r="BO2163" s="6">
        <v>0</v>
      </c>
      <c r="BP2163" s="6">
        <v>0.04</v>
      </c>
      <c r="BQ2163" s="6">
        <v>0</v>
      </c>
      <c r="BR2163" s="45">
        <v>0</v>
      </c>
      <c r="BT2163" s="45">
        <v>0</v>
      </c>
      <c r="BU2163" s="45">
        <v>0</v>
      </c>
      <c r="BX2163" s="6">
        <v>0.04</v>
      </c>
      <c r="BY2163" s="6" t="s">
        <v>4360</v>
      </c>
      <c r="BZ2163" s="6">
        <f t="shared" si="99"/>
        <v>0.14000000000000001</v>
      </c>
      <c r="CA2163" s="6">
        <f t="shared" si="100"/>
        <v>0.08</v>
      </c>
      <c r="CC2163" s="63" t="s">
        <v>4753</v>
      </c>
      <c r="CD2163" s="6" t="s">
        <v>21</v>
      </c>
      <c r="CK2163" s="6" t="s">
        <v>7981</v>
      </c>
      <c r="DC2163" s="6" t="s">
        <v>4434</v>
      </c>
      <c r="DD2163" s="6" t="s">
        <v>4361</v>
      </c>
      <c r="DF2163" s="29">
        <f t="shared" si="101"/>
        <v>0</v>
      </c>
      <c r="DG2163" s="6">
        <v>1</v>
      </c>
    </row>
    <row r="2164" spans="1:111" ht="16" hidden="1" x14ac:dyDescent="0.2">
      <c r="A2164" s="6" t="s">
        <v>4362</v>
      </c>
      <c r="B2164" s="25"/>
      <c r="C2164" s="25"/>
      <c r="F2164" s="25"/>
      <c r="G2164" s="63" t="s">
        <v>3526</v>
      </c>
      <c r="H2164" s="6" t="s">
        <v>8144</v>
      </c>
      <c r="L2164" s="6" t="s">
        <v>4363</v>
      </c>
      <c r="P2164" s="6" t="s">
        <v>5257</v>
      </c>
      <c r="Q2164" s="45" t="s">
        <v>446</v>
      </c>
      <c r="X2164" s="6">
        <v>28</v>
      </c>
      <c r="Y2164" s="6">
        <v>28</v>
      </c>
      <c r="Z2164" s="6">
        <v>5</v>
      </c>
      <c r="AA2164" s="6">
        <v>0</v>
      </c>
      <c r="AB2164" s="6">
        <f>SUM(Table2026_09_25[[#This Row],[Number of in-person visits provided in reporting year.]:[Number of video/virtual visits provided in reporting year.]])</f>
        <v>33</v>
      </c>
      <c r="AC2164" s="6" t="s">
        <v>8469</v>
      </c>
      <c r="AD2164" s="6">
        <v>0</v>
      </c>
      <c r="AE2164" s="6">
        <v>0</v>
      </c>
      <c r="AG2164" s="6">
        <v>0</v>
      </c>
      <c r="AI2164" s="6" t="s">
        <v>8299</v>
      </c>
      <c r="AJ2164" s="6" t="s">
        <v>8146</v>
      </c>
      <c r="AK2164" s="6" t="s">
        <v>8483</v>
      </c>
      <c r="AL2164" s="26" t="s">
        <v>1901</v>
      </c>
      <c r="AQ2164" s="6" t="s">
        <v>63</v>
      </c>
      <c r="AX2164" s="45" t="s">
        <v>2478</v>
      </c>
      <c r="AZ2164" s="6">
        <v>0.2</v>
      </c>
      <c r="BA2164" s="6">
        <v>0</v>
      </c>
      <c r="BB2164" s="45">
        <v>0</v>
      </c>
      <c r="BC2164" s="6">
        <v>0</v>
      </c>
      <c r="BD2164" s="6">
        <v>0</v>
      </c>
      <c r="BF2164" s="6">
        <v>0</v>
      </c>
      <c r="BG2164" s="45">
        <v>0.2</v>
      </c>
      <c r="BH2164" s="45">
        <v>0</v>
      </c>
      <c r="BI2164" s="6">
        <v>0</v>
      </c>
      <c r="BJ2164" s="6">
        <v>0</v>
      </c>
      <c r="BK2164" s="6">
        <v>0.1</v>
      </c>
      <c r="BL2164" s="45">
        <v>0</v>
      </c>
      <c r="BM2164" s="45">
        <v>0</v>
      </c>
      <c r="BN2164" s="6">
        <v>0.1</v>
      </c>
      <c r="BO2164" s="6">
        <v>0</v>
      </c>
      <c r="BP2164" s="6">
        <v>0.2</v>
      </c>
      <c r="BQ2164" s="6">
        <v>0</v>
      </c>
      <c r="BR2164" s="45">
        <v>0</v>
      </c>
      <c r="BT2164" s="45">
        <v>0</v>
      </c>
      <c r="BU2164" s="45">
        <v>0</v>
      </c>
      <c r="BX2164" s="6">
        <v>0</v>
      </c>
      <c r="BZ2164" s="6">
        <f t="shared" si="99"/>
        <v>0.8</v>
      </c>
      <c r="CA2164" s="6">
        <f t="shared" si="100"/>
        <v>0.5</v>
      </c>
      <c r="CC2164" s="63" t="s">
        <v>7097</v>
      </c>
      <c r="CD2164" s="6" t="s">
        <v>21</v>
      </c>
      <c r="CK2164" s="6" t="s">
        <v>5148</v>
      </c>
      <c r="DC2164" s="6" t="s">
        <v>4434</v>
      </c>
      <c r="DD2164" s="6" t="s">
        <v>3168</v>
      </c>
      <c r="DF2164" s="29">
        <f t="shared" si="101"/>
        <v>0</v>
      </c>
      <c r="DG2164" s="6">
        <v>1</v>
      </c>
    </row>
    <row r="2165" spans="1:111" ht="16" hidden="1" x14ac:dyDescent="0.2">
      <c r="A2165" s="6" t="s">
        <v>4364</v>
      </c>
      <c r="B2165" s="25"/>
      <c r="C2165" s="25"/>
      <c r="F2165" s="25"/>
      <c r="G2165" s="63" t="s">
        <v>3526</v>
      </c>
      <c r="H2165" s="6" t="s">
        <v>6635</v>
      </c>
      <c r="L2165" s="6" t="s">
        <v>1113</v>
      </c>
      <c r="P2165" s="6" t="s">
        <v>5257</v>
      </c>
      <c r="Q2165" s="6" t="s">
        <v>446</v>
      </c>
      <c r="X2165" s="6">
        <v>717</v>
      </c>
      <c r="Y2165" s="6">
        <v>818</v>
      </c>
      <c r="Z2165" s="6">
        <v>2175</v>
      </c>
      <c r="AA2165" s="6">
        <v>17</v>
      </c>
      <c r="AB2165" s="6">
        <f>SUM(Table2026_09_25[[#This Row],[Number of in-person visits provided in reporting year.]:[Number of video/virtual visits provided in reporting year.]])</f>
        <v>3010</v>
      </c>
      <c r="AC2165" s="6" t="s">
        <v>8469</v>
      </c>
      <c r="AD2165" s="6">
        <v>0</v>
      </c>
      <c r="AE2165" s="6">
        <v>0</v>
      </c>
      <c r="AF2165" s="6" t="s">
        <v>4682</v>
      </c>
      <c r="AG2165" s="6">
        <v>240</v>
      </c>
      <c r="AI2165" s="6" t="s">
        <v>6638</v>
      </c>
      <c r="AJ2165" s="6" t="s">
        <v>6639</v>
      </c>
      <c r="AK2165" s="6" t="s">
        <v>8483</v>
      </c>
      <c r="AL2165" s="26" t="s">
        <v>1115</v>
      </c>
      <c r="AQ2165" s="6" t="s">
        <v>63</v>
      </c>
      <c r="AX2165" s="45" t="s">
        <v>2478</v>
      </c>
      <c r="AZ2165" s="6">
        <v>0</v>
      </c>
      <c r="BA2165" s="6">
        <v>0</v>
      </c>
      <c r="BB2165" s="45">
        <v>0</v>
      </c>
      <c r="BC2165" s="6">
        <v>0</v>
      </c>
      <c r="BD2165" s="6">
        <v>0</v>
      </c>
      <c r="BF2165" s="6">
        <v>0</v>
      </c>
      <c r="BG2165" s="45">
        <v>2</v>
      </c>
      <c r="BH2165" s="45">
        <v>0</v>
      </c>
      <c r="BI2165" s="6">
        <v>0</v>
      </c>
      <c r="BJ2165" s="6">
        <v>0</v>
      </c>
      <c r="BK2165" s="6">
        <v>0.2</v>
      </c>
      <c r="BL2165" s="45">
        <v>0</v>
      </c>
      <c r="BM2165" s="45">
        <v>0</v>
      </c>
      <c r="BN2165" s="6">
        <v>0.5</v>
      </c>
      <c r="BO2165" s="6">
        <v>0</v>
      </c>
      <c r="BP2165" s="6">
        <v>0</v>
      </c>
      <c r="BQ2165" s="6">
        <v>1.6</v>
      </c>
      <c r="BR2165" s="45">
        <v>2</v>
      </c>
      <c r="BT2165" s="45">
        <v>0</v>
      </c>
      <c r="BU2165" s="45">
        <v>0</v>
      </c>
      <c r="BX2165" s="6">
        <v>0</v>
      </c>
      <c r="BZ2165" s="6">
        <f t="shared" si="99"/>
        <v>6.3000000000000007</v>
      </c>
      <c r="CA2165" s="6">
        <f t="shared" si="100"/>
        <v>5.8000000000000007</v>
      </c>
      <c r="CC2165" s="63" t="s">
        <v>4753</v>
      </c>
      <c r="CD2165" s="6" t="s">
        <v>21</v>
      </c>
      <c r="CK2165" s="6" t="s">
        <v>7981</v>
      </c>
      <c r="DA2165" s="6" t="s">
        <v>4365</v>
      </c>
      <c r="DC2165" s="6" t="s">
        <v>4434</v>
      </c>
      <c r="DD2165" s="6" t="s">
        <v>4366</v>
      </c>
      <c r="DF2165" s="29">
        <f t="shared" si="101"/>
        <v>0</v>
      </c>
      <c r="DG2165" s="6">
        <v>1</v>
      </c>
    </row>
    <row r="2166" spans="1:111" ht="16" hidden="1" x14ac:dyDescent="0.2">
      <c r="A2166" s="6" t="s">
        <v>4367</v>
      </c>
      <c r="B2166" s="25"/>
      <c r="C2166" s="25"/>
      <c r="F2166" s="25"/>
      <c r="G2166" s="63" t="s">
        <v>3526</v>
      </c>
      <c r="H2166" s="6" t="s">
        <v>3499</v>
      </c>
      <c r="L2166" s="6" t="s">
        <v>3487</v>
      </c>
      <c r="P2166" s="6" t="s">
        <v>1189</v>
      </c>
      <c r="Q2166" s="6" t="s">
        <v>4744</v>
      </c>
      <c r="X2166" s="6">
        <v>0</v>
      </c>
      <c r="Y2166" s="6">
        <v>0</v>
      </c>
      <c r="Z2166" s="6">
        <v>0</v>
      </c>
      <c r="AA2166" s="6">
        <v>0</v>
      </c>
      <c r="AB2166" s="6">
        <f>SUM(Table2026_09_25[[#This Row],[Number of in-person visits provided in reporting year.]:[Number of video/virtual visits provided in reporting year.]])</f>
        <v>0</v>
      </c>
      <c r="AC2166" s="6" t="s">
        <v>8469</v>
      </c>
      <c r="AD2166" s="6">
        <v>0</v>
      </c>
      <c r="AE2166" s="6">
        <v>0</v>
      </c>
      <c r="AF2166" s="6" t="s">
        <v>4682</v>
      </c>
      <c r="AG2166" s="6">
        <v>0</v>
      </c>
      <c r="AI2166" s="6" t="s">
        <v>8262</v>
      </c>
      <c r="AJ2166" s="6" t="s">
        <v>43</v>
      </c>
      <c r="AK2166" s="6" t="s">
        <v>8483</v>
      </c>
      <c r="AL2166" s="26" t="s">
        <v>3500</v>
      </c>
      <c r="AQ2166" s="6" t="s">
        <v>43</v>
      </c>
      <c r="AX2166" s="45" t="s">
        <v>2431</v>
      </c>
      <c r="AZ2166" s="6">
        <v>0</v>
      </c>
      <c r="BA2166" s="6">
        <v>0</v>
      </c>
      <c r="BB2166" s="45">
        <v>0</v>
      </c>
      <c r="BC2166" s="6">
        <v>0</v>
      </c>
      <c r="BD2166" s="6">
        <v>0</v>
      </c>
      <c r="BF2166" s="6">
        <v>0</v>
      </c>
      <c r="BG2166" s="45">
        <v>0</v>
      </c>
      <c r="BH2166" s="45">
        <v>0</v>
      </c>
      <c r="BI2166" s="6">
        <v>0</v>
      </c>
      <c r="BJ2166" s="6">
        <v>0</v>
      </c>
      <c r="BK2166" s="6">
        <v>0</v>
      </c>
      <c r="BL2166" s="45">
        <v>0</v>
      </c>
      <c r="BM2166" s="45">
        <v>0</v>
      </c>
      <c r="BN2166" s="6">
        <v>0</v>
      </c>
      <c r="BO2166" s="6">
        <v>0</v>
      </c>
      <c r="BP2166" s="6">
        <v>0</v>
      </c>
      <c r="BQ2166" s="6">
        <v>0</v>
      </c>
      <c r="BR2166" s="45">
        <v>0</v>
      </c>
      <c r="BT2166" s="45">
        <v>0</v>
      </c>
      <c r="BU2166" s="45">
        <v>0</v>
      </c>
      <c r="BX2166" s="6">
        <v>1</v>
      </c>
      <c r="BY2166" s="6" t="s">
        <v>1202</v>
      </c>
      <c r="BZ2166" s="6">
        <f t="shared" si="99"/>
        <v>0</v>
      </c>
      <c r="CA2166" s="6">
        <f t="shared" si="100"/>
        <v>1</v>
      </c>
      <c r="CC2166" s="63" t="s">
        <v>4687</v>
      </c>
      <c r="CD2166" s="6" t="s">
        <v>21</v>
      </c>
      <c r="CK2166" s="6" t="s">
        <v>5148</v>
      </c>
      <c r="DC2166" s="6" t="s">
        <v>4434</v>
      </c>
      <c r="DD2166" s="6" t="s">
        <v>994</v>
      </c>
      <c r="DF2166" s="29">
        <f t="shared" si="101"/>
        <v>0</v>
      </c>
      <c r="DG2166" s="6">
        <v>1</v>
      </c>
    </row>
    <row r="2167" spans="1:111" ht="16" hidden="1" x14ac:dyDescent="0.2">
      <c r="A2167" s="6" t="s">
        <v>4368</v>
      </c>
      <c r="B2167" s="25"/>
      <c r="C2167" s="25"/>
      <c r="F2167" s="25"/>
      <c r="G2167" s="63" t="s">
        <v>3526</v>
      </c>
      <c r="H2167" s="6" t="s">
        <v>2903</v>
      </c>
      <c r="L2167" s="6" t="s">
        <v>1641</v>
      </c>
      <c r="P2167" s="6" t="s">
        <v>1189</v>
      </c>
      <c r="Q2167" s="6" t="s">
        <v>4744</v>
      </c>
      <c r="X2167" s="6">
        <v>4607</v>
      </c>
      <c r="Y2167" s="6">
        <v>0</v>
      </c>
      <c r="Z2167" s="6">
        <v>0</v>
      </c>
      <c r="AA2167" s="6">
        <v>0</v>
      </c>
      <c r="AB2167" s="6">
        <f>SUM(Table2026_09_25[[#This Row],[Number of in-person visits provided in reporting year.]:[Number of video/virtual visits provided in reporting year.]])</f>
        <v>0</v>
      </c>
      <c r="AC2167" s="6" t="s">
        <v>8469</v>
      </c>
      <c r="AD2167" s="6">
        <v>0</v>
      </c>
      <c r="AE2167" s="6">
        <v>0</v>
      </c>
      <c r="AF2167" s="6" t="s">
        <v>4682</v>
      </c>
      <c r="AG2167" s="6">
        <v>0</v>
      </c>
      <c r="AI2167" s="6" t="s">
        <v>6615</v>
      </c>
      <c r="AJ2167" s="6" t="s">
        <v>4778</v>
      </c>
      <c r="AK2167" s="6" t="s">
        <v>8483</v>
      </c>
      <c r="AL2167" s="26" t="s">
        <v>548</v>
      </c>
      <c r="AQ2167" s="6" t="s">
        <v>107</v>
      </c>
      <c r="AX2167" s="45" t="s">
        <v>2431</v>
      </c>
      <c r="AZ2167" s="6">
        <v>0</v>
      </c>
      <c r="BA2167" s="6">
        <v>0</v>
      </c>
      <c r="BB2167" s="45">
        <v>0</v>
      </c>
      <c r="BC2167" s="6">
        <v>0</v>
      </c>
      <c r="BD2167" s="6">
        <v>0</v>
      </c>
      <c r="BF2167" s="6">
        <v>0</v>
      </c>
      <c r="BG2167" s="45">
        <v>0</v>
      </c>
      <c r="BH2167" s="45">
        <v>0</v>
      </c>
      <c r="BI2167" s="6">
        <v>0</v>
      </c>
      <c r="BJ2167" s="6">
        <v>0</v>
      </c>
      <c r="BK2167" s="6">
        <v>0</v>
      </c>
      <c r="BL2167" s="45">
        <v>0</v>
      </c>
      <c r="BM2167" s="45">
        <v>0</v>
      </c>
      <c r="BN2167" s="6">
        <v>0</v>
      </c>
      <c r="BO2167" s="6">
        <v>0</v>
      </c>
      <c r="BP2167" s="6">
        <v>2</v>
      </c>
      <c r="BQ2167" s="6">
        <v>0</v>
      </c>
      <c r="BR2167" s="45">
        <v>0</v>
      </c>
      <c r="BT2167" s="45">
        <v>0</v>
      </c>
      <c r="BU2167" s="45">
        <v>0</v>
      </c>
      <c r="BX2167" s="6">
        <v>1</v>
      </c>
      <c r="BY2167" s="6" t="s">
        <v>4369</v>
      </c>
      <c r="BZ2167" s="6">
        <f t="shared" si="99"/>
        <v>2</v>
      </c>
      <c r="CA2167" s="6">
        <f t="shared" si="100"/>
        <v>3</v>
      </c>
      <c r="CC2167" s="63" t="s">
        <v>4687</v>
      </c>
      <c r="CD2167" s="6" t="s">
        <v>4370</v>
      </c>
      <c r="CK2167" s="6" t="s">
        <v>5148</v>
      </c>
      <c r="DC2167" s="6" t="s">
        <v>4434</v>
      </c>
      <c r="DD2167" s="6" t="s">
        <v>2905</v>
      </c>
      <c r="DF2167" s="29">
        <f t="shared" si="101"/>
        <v>0</v>
      </c>
      <c r="DG2167" s="6">
        <v>1</v>
      </c>
    </row>
    <row r="2168" spans="1:111" ht="16" hidden="1" x14ac:dyDescent="0.2">
      <c r="A2168" s="6" t="s">
        <v>4371</v>
      </c>
      <c r="B2168" s="25"/>
      <c r="C2168" s="25"/>
      <c r="F2168" s="25"/>
      <c r="G2168" s="63" t="s">
        <v>3526</v>
      </c>
      <c r="H2168" s="6" t="s">
        <v>2761</v>
      </c>
      <c r="L2168" s="6" t="s">
        <v>3487</v>
      </c>
      <c r="P2168" s="6" t="s">
        <v>1189</v>
      </c>
      <c r="Q2168" s="6" t="s">
        <v>4744</v>
      </c>
      <c r="X2168" s="6">
        <v>0</v>
      </c>
      <c r="Y2168" s="6">
        <v>0</v>
      </c>
      <c r="Z2168" s="6">
        <v>0</v>
      </c>
      <c r="AA2168" s="6">
        <v>0</v>
      </c>
      <c r="AB2168" s="6">
        <f>SUM(Table2026_09_25[[#This Row],[Number of in-person visits provided in reporting year.]:[Number of video/virtual visits provided in reporting year.]])</f>
        <v>0</v>
      </c>
      <c r="AC2168" s="6" t="s">
        <v>8469</v>
      </c>
      <c r="AD2168" s="6">
        <v>0</v>
      </c>
      <c r="AE2168" s="6">
        <v>0</v>
      </c>
      <c r="AF2168" s="6" t="s">
        <v>4682</v>
      </c>
      <c r="AG2168" s="6">
        <v>0</v>
      </c>
      <c r="AI2168" s="6" t="s">
        <v>5922</v>
      </c>
      <c r="AJ2168" s="6" t="s">
        <v>43</v>
      </c>
      <c r="AK2168" s="6" t="s">
        <v>8483</v>
      </c>
      <c r="AL2168" s="26" t="s">
        <v>2762</v>
      </c>
      <c r="AQ2168" s="6" t="s">
        <v>43</v>
      </c>
      <c r="AX2168" s="45" t="s">
        <v>2431</v>
      </c>
      <c r="AZ2168" s="6">
        <v>0</v>
      </c>
      <c r="BA2168" s="6">
        <v>0</v>
      </c>
      <c r="BB2168" s="45">
        <v>0</v>
      </c>
      <c r="BC2168" s="6">
        <v>0</v>
      </c>
      <c r="BD2168" s="6">
        <v>0</v>
      </c>
      <c r="BF2168" s="6">
        <v>0</v>
      </c>
      <c r="BG2168" s="45">
        <v>0</v>
      </c>
      <c r="BH2168" s="45">
        <v>0</v>
      </c>
      <c r="BI2168" s="6">
        <v>0</v>
      </c>
      <c r="BJ2168" s="6">
        <v>0</v>
      </c>
      <c r="BK2168" s="6">
        <v>0</v>
      </c>
      <c r="BL2168" s="45">
        <v>0</v>
      </c>
      <c r="BM2168" s="45">
        <v>0</v>
      </c>
      <c r="BN2168" s="6">
        <v>0</v>
      </c>
      <c r="BO2168" s="6">
        <v>0</v>
      </c>
      <c r="BP2168" s="6">
        <v>0</v>
      </c>
      <c r="BQ2168" s="6">
        <v>0</v>
      </c>
      <c r="BR2168" s="45">
        <v>0</v>
      </c>
      <c r="BT2168" s="45">
        <v>0</v>
      </c>
      <c r="BU2168" s="45">
        <v>0</v>
      </c>
      <c r="BX2168" s="6">
        <v>1</v>
      </c>
      <c r="BY2168" s="6" t="s">
        <v>1202</v>
      </c>
      <c r="BZ2168" s="6">
        <f t="shared" si="99"/>
        <v>0</v>
      </c>
      <c r="CA2168" s="6">
        <f t="shared" si="100"/>
        <v>1</v>
      </c>
      <c r="CC2168" s="63" t="s">
        <v>4687</v>
      </c>
      <c r="CD2168" s="6" t="s">
        <v>21</v>
      </c>
      <c r="CK2168" s="6" t="s">
        <v>5148</v>
      </c>
      <c r="DC2168" s="6" t="s">
        <v>4434</v>
      </c>
      <c r="DD2168" s="6" t="s">
        <v>994</v>
      </c>
      <c r="DF2168" s="29">
        <f t="shared" si="101"/>
        <v>0</v>
      </c>
      <c r="DG2168" s="6">
        <v>1</v>
      </c>
    </row>
    <row r="2169" spans="1:111" ht="16" hidden="1" x14ac:dyDescent="0.2">
      <c r="A2169" s="6" t="s">
        <v>4372</v>
      </c>
      <c r="B2169" s="25"/>
      <c r="C2169" s="25"/>
      <c r="F2169" s="25"/>
      <c r="G2169" s="63" t="s">
        <v>3526</v>
      </c>
      <c r="H2169" s="6" t="s">
        <v>8027</v>
      </c>
      <c r="L2169" s="6" t="s">
        <v>3487</v>
      </c>
      <c r="P2169" s="6" t="s">
        <v>1189</v>
      </c>
      <c r="Q2169" s="6" t="s">
        <v>4744</v>
      </c>
      <c r="X2169" s="6">
        <v>0</v>
      </c>
      <c r="Y2169" s="6">
        <v>0</v>
      </c>
      <c r="Z2169" s="6">
        <v>0</v>
      </c>
      <c r="AA2169" s="6">
        <v>0</v>
      </c>
      <c r="AB2169" s="6">
        <f>SUM(Table2026_09_25[[#This Row],[Number of in-person visits provided in reporting year.]:[Number of video/virtual visits provided in reporting year.]])</f>
        <v>0</v>
      </c>
      <c r="AC2169" s="6" t="s">
        <v>8469</v>
      </c>
      <c r="AD2169" s="6">
        <v>0</v>
      </c>
      <c r="AE2169" s="6">
        <v>0</v>
      </c>
      <c r="AF2169" s="6" t="s">
        <v>4682</v>
      </c>
      <c r="AG2169" s="6">
        <v>0</v>
      </c>
      <c r="AI2169" s="6" t="s">
        <v>1908</v>
      </c>
      <c r="AJ2169" s="6" t="s">
        <v>43</v>
      </c>
      <c r="AK2169" s="6" t="s">
        <v>8483</v>
      </c>
      <c r="AL2169" s="26" t="s">
        <v>70</v>
      </c>
      <c r="AQ2169" s="6" t="s">
        <v>43</v>
      </c>
      <c r="AX2169" s="45" t="s">
        <v>2431</v>
      </c>
      <c r="AZ2169" s="6">
        <v>0</v>
      </c>
      <c r="BA2169" s="6">
        <v>0</v>
      </c>
      <c r="BB2169" s="45">
        <v>0</v>
      </c>
      <c r="BC2169" s="6">
        <v>0</v>
      </c>
      <c r="BD2169" s="6">
        <v>0</v>
      </c>
      <c r="BF2169" s="6">
        <v>0</v>
      </c>
      <c r="BG2169" s="45">
        <v>0</v>
      </c>
      <c r="BH2169" s="45">
        <v>0</v>
      </c>
      <c r="BI2169" s="6">
        <v>0</v>
      </c>
      <c r="BJ2169" s="6">
        <v>0</v>
      </c>
      <c r="BK2169" s="6">
        <v>0</v>
      </c>
      <c r="BL2169" s="45">
        <v>0</v>
      </c>
      <c r="BM2169" s="45">
        <v>0</v>
      </c>
      <c r="BN2169" s="6">
        <v>0</v>
      </c>
      <c r="BO2169" s="6">
        <v>0</v>
      </c>
      <c r="BP2169" s="6">
        <v>0</v>
      </c>
      <c r="BQ2169" s="6">
        <v>0</v>
      </c>
      <c r="BR2169" s="45">
        <v>0</v>
      </c>
      <c r="BT2169" s="45">
        <v>0</v>
      </c>
      <c r="BU2169" s="45">
        <v>0</v>
      </c>
      <c r="BX2169" s="6">
        <v>1</v>
      </c>
      <c r="BY2169" s="6" t="s">
        <v>1202</v>
      </c>
      <c r="BZ2169" s="6">
        <f t="shared" si="99"/>
        <v>0</v>
      </c>
      <c r="CA2169" s="6">
        <f t="shared" si="100"/>
        <v>1</v>
      </c>
      <c r="CC2169" s="63" t="s">
        <v>4687</v>
      </c>
      <c r="CD2169" s="6" t="s">
        <v>21</v>
      </c>
      <c r="CK2169" s="6" t="s">
        <v>5148</v>
      </c>
      <c r="DC2169" s="6" t="s">
        <v>4434</v>
      </c>
      <c r="DD2169" s="6" t="s">
        <v>994</v>
      </c>
      <c r="DF2169" s="29">
        <f t="shared" si="101"/>
        <v>0</v>
      </c>
      <c r="DG2169" s="6">
        <v>1</v>
      </c>
    </row>
    <row r="2170" spans="1:111" ht="16" hidden="1" x14ac:dyDescent="0.2">
      <c r="A2170" s="6" t="s">
        <v>4373</v>
      </c>
      <c r="B2170" s="25"/>
      <c r="C2170" s="25"/>
      <c r="F2170" s="25"/>
      <c r="G2170" s="63" t="s">
        <v>3526</v>
      </c>
      <c r="H2170" s="6" t="s">
        <v>7500</v>
      </c>
      <c r="L2170" s="6" t="s">
        <v>4374</v>
      </c>
      <c r="P2170" s="6" t="s">
        <v>1189</v>
      </c>
      <c r="Q2170" s="6" t="s">
        <v>4744</v>
      </c>
      <c r="X2170" s="6">
        <v>0</v>
      </c>
      <c r="Y2170" s="6">
        <v>1358</v>
      </c>
      <c r="Z2170" s="6">
        <v>567</v>
      </c>
      <c r="AA2170" s="6">
        <v>0</v>
      </c>
      <c r="AB2170" s="6">
        <f>SUM(Table2026_09_25[[#This Row],[Number of in-person visits provided in reporting year.]:[Number of video/virtual visits provided in reporting year.]])</f>
        <v>1925</v>
      </c>
      <c r="AC2170" s="6" t="s">
        <v>8469</v>
      </c>
      <c r="AD2170" s="6">
        <v>0</v>
      </c>
      <c r="AE2170" s="6">
        <v>0</v>
      </c>
      <c r="AF2170" s="6" t="s">
        <v>4682</v>
      </c>
      <c r="AG2170" s="6">
        <v>0</v>
      </c>
      <c r="AI2170" s="6" t="s">
        <v>7504</v>
      </c>
      <c r="AJ2170" s="6" t="s">
        <v>7505</v>
      </c>
      <c r="AK2170" s="6" t="s">
        <v>8483</v>
      </c>
      <c r="AL2170" s="26" t="s">
        <v>1200</v>
      </c>
      <c r="AQ2170" s="6" t="s">
        <v>107</v>
      </c>
      <c r="AX2170" s="45" t="s">
        <v>2431</v>
      </c>
      <c r="AZ2170" s="6">
        <v>0</v>
      </c>
      <c r="BA2170" s="6">
        <v>0</v>
      </c>
      <c r="BB2170" s="45">
        <v>0</v>
      </c>
      <c r="BC2170" s="6">
        <v>0</v>
      </c>
      <c r="BD2170" s="6">
        <v>0</v>
      </c>
      <c r="BF2170" s="6">
        <v>0</v>
      </c>
      <c r="BG2170" s="45">
        <v>0</v>
      </c>
      <c r="BH2170" s="45">
        <v>0</v>
      </c>
      <c r="BI2170" s="6">
        <v>0</v>
      </c>
      <c r="BJ2170" s="6">
        <v>0</v>
      </c>
      <c r="BK2170" s="6">
        <v>0</v>
      </c>
      <c r="BL2170" s="45">
        <v>0</v>
      </c>
      <c r="BM2170" s="45">
        <v>0</v>
      </c>
      <c r="BN2170" s="6">
        <v>0</v>
      </c>
      <c r="BO2170" s="6">
        <v>0</v>
      </c>
      <c r="BP2170" s="6">
        <v>0</v>
      </c>
      <c r="BQ2170" s="6">
        <v>0</v>
      </c>
      <c r="BR2170" s="45">
        <v>0</v>
      </c>
      <c r="BT2170" s="45">
        <v>0</v>
      </c>
      <c r="BU2170" s="45">
        <v>0</v>
      </c>
      <c r="BX2170" s="6">
        <v>0</v>
      </c>
      <c r="BY2170" s="6" t="s">
        <v>4375</v>
      </c>
      <c r="BZ2170" s="6">
        <f t="shared" si="99"/>
        <v>0</v>
      </c>
      <c r="CA2170" s="6">
        <f t="shared" si="100"/>
        <v>0</v>
      </c>
      <c r="CC2170" s="63" t="s">
        <v>4753</v>
      </c>
      <c r="CD2170" s="6" t="s">
        <v>4376</v>
      </c>
      <c r="CK2170" s="6" t="s">
        <v>5148</v>
      </c>
      <c r="DC2170" s="6" t="s">
        <v>4434</v>
      </c>
      <c r="DD2170" s="6" t="s">
        <v>2862</v>
      </c>
      <c r="DF2170" s="29">
        <f t="shared" si="101"/>
        <v>0</v>
      </c>
      <c r="DG2170" s="6">
        <v>1</v>
      </c>
    </row>
    <row r="2171" spans="1:111" ht="16" hidden="1" x14ac:dyDescent="0.2">
      <c r="A2171" s="6" t="s">
        <v>4377</v>
      </c>
      <c r="B2171" s="25"/>
      <c r="C2171" s="25"/>
      <c r="F2171" s="25"/>
      <c r="G2171" s="63" t="s">
        <v>3526</v>
      </c>
      <c r="H2171" s="6" t="s">
        <v>7974</v>
      </c>
      <c r="L2171" s="6" t="s">
        <v>3190</v>
      </c>
      <c r="P2171" s="6" t="s">
        <v>1189</v>
      </c>
      <c r="Q2171" s="6" t="s">
        <v>4744</v>
      </c>
      <c r="X2171" s="6">
        <v>0</v>
      </c>
      <c r="Y2171" s="6">
        <v>0</v>
      </c>
      <c r="Z2171" s="6">
        <v>0</v>
      </c>
      <c r="AA2171" s="6">
        <v>0</v>
      </c>
      <c r="AB2171" s="6">
        <f>SUM(Table2026_09_25[[#This Row],[Number of in-person visits provided in reporting year.]:[Number of video/virtual visits provided in reporting year.]])</f>
        <v>0</v>
      </c>
      <c r="AC2171" s="6" t="s">
        <v>8469</v>
      </c>
      <c r="AD2171" s="6">
        <v>0</v>
      </c>
      <c r="AE2171" s="6">
        <v>0</v>
      </c>
      <c r="AF2171" s="6" t="s">
        <v>4682</v>
      </c>
      <c r="AG2171" s="6">
        <v>0</v>
      </c>
      <c r="AI2171" s="6" t="s">
        <v>7976</v>
      </c>
      <c r="AJ2171" s="6" t="s">
        <v>7977</v>
      </c>
      <c r="AK2171" s="6" t="s">
        <v>8483</v>
      </c>
      <c r="AL2171" s="26" t="s">
        <v>2791</v>
      </c>
      <c r="AQ2171" s="6" t="s">
        <v>1289</v>
      </c>
      <c r="AX2171" s="45" t="s">
        <v>2431</v>
      </c>
      <c r="AZ2171" s="6">
        <v>0</v>
      </c>
      <c r="BA2171" s="6">
        <v>0</v>
      </c>
      <c r="BB2171" s="45">
        <v>0</v>
      </c>
      <c r="BC2171" s="6">
        <v>0</v>
      </c>
      <c r="BD2171" s="6">
        <v>0</v>
      </c>
      <c r="BF2171" s="6">
        <v>0</v>
      </c>
      <c r="BG2171" s="45">
        <v>0</v>
      </c>
      <c r="BH2171" s="45">
        <v>0</v>
      </c>
      <c r="BI2171" s="6">
        <v>0</v>
      </c>
      <c r="BJ2171" s="6">
        <v>0</v>
      </c>
      <c r="BK2171" s="6">
        <v>0</v>
      </c>
      <c r="BL2171" s="45">
        <v>0</v>
      </c>
      <c r="BM2171" s="45">
        <v>0</v>
      </c>
      <c r="BN2171" s="6">
        <v>0</v>
      </c>
      <c r="BO2171" s="6">
        <v>0</v>
      </c>
      <c r="BP2171" s="6">
        <v>0</v>
      </c>
      <c r="BQ2171" s="6">
        <v>0</v>
      </c>
      <c r="BR2171" s="45">
        <v>0</v>
      </c>
      <c r="BT2171" s="45">
        <v>0</v>
      </c>
      <c r="BU2171" s="45">
        <v>0</v>
      </c>
      <c r="BX2171" s="6">
        <v>11.5</v>
      </c>
      <c r="BY2171" s="6" t="s">
        <v>4378</v>
      </c>
      <c r="BZ2171" s="6">
        <f t="shared" si="99"/>
        <v>0</v>
      </c>
      <c r="CA2171" s="6">
        <f t="shared" si="100"/>
        <v>11.5</v>
      </c>
      <c r="CC2171" s="63" t="s">
        <v>4753</v>
      </c>
      <c r="CD2171" s="6" t="s">
        <v>4379</v>
      </c>
      <c r="CK2171" s="6" t="s">
        <v>5148</v>
      </c>
      <c r="DC2171" s="6" t="s">
        <v>4434</v>
      </c>
      <c r="DD2171" s="6" t="s">
        <v>4055</v>
      </c>
      <c r="DF2171" s="29">
        <f t="shared" si="101"/>
        <v>0</v>
      </c>
      <c r="DG2171" s="6">
        <v>1</v>
      </c>
    </row>
    <row r="2172" spans="1:111" ht="16" hidden="1" x14ac:dyDescent="0.2">
      <c r="A2172" s="6" t="s">
        <v>4380</v>
      </c>
      <c r="B2172" s="25"/>
      <c r="C2172" s="25"/>
      <c r="F2172" s="25"/>
      <c r="G2172" s="63" t="s">
        <v>3526</v>
      </c>
      <c r="H2172" s="6" t="s">
        <v>7605</v>
      </c>
      <c r="L2172" s="6" t="s">
        <v>3487</v>
      </c>
      <c r="P2172" s="6" t="s">
        <v>1189</v>
      </c>
      <c r="Q2172" s="6" t="s">
        <v>4744</v>
      </c>
      <c r="X2172" s="6">
        <v>0</v>
      </c>
      <c r="Y2172" s="6">
        <v>0</v>
      </c>
      <c r="Z2172" s="6">
        <v>0</v>
      </c>
      <c r="AA2172" s="6">
        <v>0</v>
      </c>
      <c r="AB2172" s="6">
        <f>SUM(Table2026_09_25[[#This Row],[Number of in-person visits provided in reporting year.]:[Number of video/virtual visits provided in reporting year.]])</f>
        <v>0</v>
      </c>
      <c r="AC2172" s="6" t="s">
        <v>8469</v>
      </c>
      <c r="AD2172" s="6">
        <v>0</v>
      </c>
      <c r="AE2172" s="6">
        <v>0</v>
      </c>
      <c r="AF2172" s="6" t="s">
        <v>4682</v>
      </c>
      <c r="AG2172" s="6">
        <v>0</v>
      </c>
      <c r="AI2172" s="6" t="s">
        <v>8151</v>
      </c>
      <c r="AJ2172" s="6" t="s">
        <v>7609</v>
      </c>
      <c r="AK2172" s="6" t="s">
        <v>8483</v>
      </c>
      <c r="AL2172" s="26" t="s">
        <v>3492</v>
      </c>
      <c r="AQ2172" s="6" t="s">
        <v>43</v>
      </c>
      <c r="AX2172" s="45" t="s">
        <v>2431</v>
      </c>
      <c r="AZ2172" s="6">
        <v>0</v>
      </c>
      <c r="BA2172" s="6">
        <v>0</v>
      </c>
      <c r="BB2172" s="45">
        <v>0</v>
      </c>
      <c r="BC2172" s="6">
        <v>0</v>
      </c>
      <c r="BD2172" s="6">
        <v>0</v>
      </c>
      <c r="BF2172" s="6">
        <v>0</v>
      </c>
      <c r="BG2172" s="45">
        <v>0</v>
      </c>
      <c r="BH2172" s="45">
        <v>0</v>
      </c>
      <c r="BI2172" s="6">
        <v>0</v>
      </c>
      <c r="BJ2172" s="6">
        <v>0</v>
      </c>
      <c r="BK2172" s="6">
        <v>0</v>
      </c>
      <c r="BL2172" s="45">
        <v>0</v>
      </c>
      <c r="BM2172" s="45">
        <v>0</v>
      </c>
      <c r="BN2172" s="6">
        <v>0</v>
      </c>
      <c r="BO2172" s="6">
        <v>0</v>
      </c>
      <c r="BP2172" s="6">
        <v>0</v>
      </c>
      <c r="BQ2172" s="6">
        <v>0</v>
      </c>
      <c r="BR2172" s="45">
        <v>0</v>
      </c>
      <c r="BT2172" s="45">
        <v>0</v>
      </c>
      <c r="BU2172" s="45">
        <v>0</v>
      </c>
      <c r="BX2172" s="6">
        <v>0</v>
      </c>
      <c r="BY2172" s="6" t="s">
        <v>1202</v>
      </c>
      <c r="BZ2172" s="6">
        <f t="shared" si="99"/>
        <v>0</v>
      </c>
      <c r="CA2172" s="6">
        <f t="shared" si="100"/>
        <v>0</v>
      </c>
      <c r="CC2172" s="63" t="s">
        <v>4687</v>
      </c>
      <c r="CD2172" s="6" t="s">
        <v>21</v>
      </c>
      <c r="CK2172" s="6" t="s">
        <v>7981</v>
      </c>
      <c r="DC2172" s="6" t="s">
        <v>4434</v>
      </c>
      <c r="DD2172" s="6" t="s">
        <v>994</v>
      </c>
      <c r="DF2172" s="29">
        <f t="shared" si="101"/>
        <v>0</v>
      </c>
      <c r="DG2172" s="6">
        <v>1</v>
      </c>
    </row>
    <row r="2173" spans="1:111" ht="16" hidden="1" x14ac:dyDescent="0.2">
      <c r="A2173" s="6" t="s">
        <v>4381</v>
      </c>
      <c r="B2173" s="25"/>
      <c r="C2173" s="25"/>
      <c r="F2173" s="25"/>
      <c r="G2173" s="63" t="s">
        <v>3526</v>
      </c>
      <c r="H2173" s="6" t="s">
        <v>155</v>
      </c>
      <c r="L2173" s="6" t="s">
        <v>3180</v>
      </c>
      <c r="P2173" s="6" t="s">
        <v>1189</v>
      </c>
      <c r="Q2173" s="6" t="s">
        <v>4744</v>
      </c>
      <c r="X2173" s="6">
        <v>499</v>
      </c>
      <c r="Y2173" s="6">
        <v>6563</v>
      </c>
      <c r="Z2173" s="6">
        <v>1600</v>
      </c>
      <c r="AA2173" s="6">
        <v>0</v>
      </c>
      <c r="AB2173" s="6">
        <f>SUM(Table2026_09_25[[#This Row],[Number of in-person visits provided in reporting year.]:[Number of video/virtual visits provided in reporting year.]])</f>
        <v>8163</v>
      </c>
      <c r="AC2173" s="6" t="s">
        <v>8469</v>
      </c>
      <c r="AD2173" s="6">
        <v>0</v>
      </c>
      <c r="AE2173" s="6">
        <v>0</v>
      </c>
      <c r="AG2173" s="6">
        <v>20</v>
      </c>
      <c r="AI2173" s="6" t="s">
        <v>156</v>
      </c>
      <c r="AJ2173" s="6" t="s">
        <v>328</v>
      </c>
      <c r="AK2173" s="6" t="s">
        <v>8483</v>
      </c>
      <c r="AL2173" s="26" t="s">
        <v>157</v>
      </c>
      <c r="AQ2173" s="6" t="s">
        <v>1289</v>
      </c>
      <c r="AX2173" s="45" t="s">
        <v>2431</v>
      </c>
      <c r="AZ2173" s="6">
        <v>0</v>
      </c>
      <c r="BA2173" s="6">
        <v>0</v>
      </c>
      <c r="BB2173" s="45">
        <v>0</v>
      </c>
      <c r="BC2173" s="6">
        <v>0</v>
      </c>
      <c r="BD2173" s="6">
        <v>0</v>
      </c>
      <c r="BF2173" s="6">
        <v>0</v>
      </c>
      <c r="BG2173" s="45">
        <v>0</v>
      </c>
      <c r="BH2173" s="45">
        <v>0</v>
      </c>
      <c r="BI2173" s="6">
        <v>0</v>
      </c>
      <c r="BJ2173" s="6">
        <v>0</v>
      </c>
      <c r="BK2173" s="6">
        <v>0</v>
      </c>
      <c r="BL2173" s="45">
        <v>0</v>
      </c>
      <c r="BM2173" s="45">
        <v>0</v>
      </c>
      <c r="BN2173" s="6">
        <v>0</v>
      </c>
      <c r="BO2173" s="6">
        <v>0</v>
      </c>
      <c r="BP2173" s="6">
        <v>0</v>
      </c>
      <c r="BQ2173" s="6">
        <v>0</v>
      </c>
      <c r="BR2173" s="45">
        <v>0</v>
      </c>
      <c r="BT2173" s="45">
        <v>0</v>
      </c>
      <c r="BU2173" s="45">
        <v>0</v>
      </c>
      <c r="BX2173" s="6">
        <v>8</v>
      </c>
      <c r="BY2173" s="6" t="s">
        <v>4382</v>
      </c>
      <c r="BZ2173" s="6">
        <f t="shared" si="99"/>
        <v>0</v>
      </c>
      <c r="CA2173" s="6">
        <f t="shared" si="100"/>
        <v>8</v>
      </c>
      <c r="CC2173" s="63" t="s">
        <v>4753</v>
      </c>
      <c r="CD2173" s="6" t="s">
        <v>3182</v>
      </c>
      <c r="CK2173" s="6" t="s">
        <v>5148</v>
      </c>
      <c r="DA2173" s="6" t="s">
        <v>4383</v>
      </c>
      <c r="DC2173" s="6" t="s">
        <v>4434</v>
      </c>
      <c r="DD2173" s="6" t="s">
        <v>3807</v>
      </c>
      <c r="DF2173" s="29">
        <f t="shared" si="101"/>
        <v>0</v>
      </c>
      <c r="DG2173" s="6">
        <v>1</v>
      </c>
    </row>
    <row r="2174" spans="1:111" ht="16" hidden="1" x14ac:dyDescent="0.2">
      <c r="A2174" s="6" t="s">
        <v>4384</v>
      </c>
      <c r="B2174" s="25"/>
      <c r="C2174" s="25"/>
      <c r="F2174" s="25"/>
      <c r="G2174" s="63" t="s">
        <v>3526</v>
      </c>
      <c r="H2174" s="6" t="s">
        <v>4714</v>
      </c>
      <c r="L2174" s="6" t="s">
        <v>3487</v>
      </c>
      <c r="P2174" s="6" t="s">
        <v>1189</v>
      </c>
      <c r="Q2174" s="6" t="s">
        <v>4744</v>
      </c>
      <c r="X2174" s="6">
        <v>0</v>
      </c>
      <c r="Y2174" s="6">
        <v>0</v>
      </c>
      <c r="Z2174" s="6">
        <v>0</v>
      </c>
      <c r="AA2174" s="6">
        <v>0</v>
      </c>
      <c r="AB2174" s="6">
        <f>SUM(Table2026_09_25[[#This Row],[Number of in-person visits provided in reporting year.]:[Number of video/virtual visits provided in reporting year.]])</f>
        <v>0</v>
      </c>
      <c r="AC2174" s="6" t="s">
        <v>8469</v>
      </c>
      <c r="AD2174" s="6">
        <v>0</v>
      </c>
      <c r="AE2174" s="6">
        <v>0</v>
      </c>
      <c r="AF2174" s="6" t="s">
        <v>4682</v>
      </c>
      <c r="AG2174" s="6">
        <v>0</v>
      </c>
      <c r="AI2174" s="6" t="s">
        <v>4715</v>
      </c>
      <c r="AJ2174" s="6" t="s">
        <v>4716</v>
      </c>
      <c r="AK2174" s="6" t="s">
        <v>8483</v>
      </c>
      <c r="AL2174" s="26" t="s">
        <v>247</v>
      </c>
      <c r="AQ2174" s="6" t="s">
        <v>43</v>
      </c>
      <c r="AX2174" s="45" t="s">
        <v>2431</v>
      </c>
      <c r="AZ2174" s="6">
        <v>0</v>
      </c>
      <c r="BA2174" s="6">
        <v>0</v>
      </c>
      <c r="BB2174" s="45">
        <v>0</v>
      </c>
      <c r="BC2174" s="6">
        <v>0</v>
      </c>
      <c r="BD2174" s="6">
        <v>0</v>
      </c>
      <c r="BF2174" s="6">
        <v>0</v>
      </c>
      <c r="BG2174" s="45">
        <v>0</v>
      </c>
      <c r="BH2174" s="45">
        <v>0</v>
      </c>
      <c r="BI2174" s="6">
        <v>0</v>
      </c>
      <c r="BJ2174" s="6">
        <v>0</v>
      </c>
      <c r="BK2174" s="6">
        <v>0</v>
      </c>
      <c r="BL2174" s="45">
        <v>0</v>
      </c>
      <c r="BM2174" s="45">
        <v>0</v>
      </c>
      <c r="BN2174" s="6">
        <v>0</v>
      </c>
      <c r="BO2174" s="6">
        <v>0</v>
      </c>
      <c r="BP2174" s="6">
        <v>0</v>
      </c>
      <c r="BQ2174" s="6">
        <v>0</v>
      </c>
      <c r="BR2174" s="45">
        <v>0</v>
      </c>
      <c r="BT2174" s="45">
        <v>0</v>
      </c>
      <c r="BU2174" s="45">
        <v>0</v>
      </c>
      <c r="BX2174" s="6">
        <v>2</v>
      </c>
      <c r="BY2174" s="6" t="s">
        <v>1202</v>
      </c>
      <c r="BZ2174" s="6">
        <f t="shared" si="99"/>
        <v>0</v>
      </c>
      <c r="CA2174" s="6">
        <f t="shared" si="100"/>
        <v>2</v>
      </c>
      <c r="CC2174" s="63" t="s">
        <v>4687</v>
      </c>
      <c r="CD2174" s="6" t="s">
        <v>21</v>
      </c>
      <c r="CK2174" s="6" t="s">
        <v>5148</v>
      </c>
      <c r="DC2174" s="6" t="s">
        <v>4434</v>
      </c>
      <c r="DD2174" s="6" t="s">
        <v>994</v>
      </c>
      <c r="DF2174" s="29">
        <f t="shared" si="101"/>
        <v>0</v>
      </c>
      <c r="DG2174" s="6">
        <v>1</v>
      </c>
    </row>
    <row r="2175" spans="1:111" ht="16" hidden="1" x14ac:dyDescent="0.2">
      <c r="A2175" s="6" t="s">
        <v>4385</v>
      </c>
      <c r="B2175" s="25"/>
      <c r="C2175" s="25"/>
      <c r="F2175" s="25"/>
      <c r="G2175" s="63" t="s">
        <v>3526</v>
      </c>
      <c r="H2175" s="6" t="s">
        <v>2383</v>
      </c>
      <c r="L2175" s="6" t="s">
        <v>3487</v>
      </c>
      <c r="P2175" s="6" t="s">
        <v>1189</v>
      </c>
      <c r="Q2175" s="6" t="s">
        <v>4744</v>
      </c>
      <c r="X2175" s="6">
        <v>0</v>
      </c>
      <c r="Y2175" s="6">
        <v>0</v>
      </c>
      <c r="Z2175" s="6">
        <v>0</v>
      </c>
      <c r="AA2175" s="6">
        <v>0</v>
      </c>
      <c r="AB2175" s="6">
        <f>SUM(Table2026_09_25[[#This Row],[Number of in-person visits provided in reporting year.]:[Number of video/virtual visits provided in reporting year.]])</f>
        <v>0</v>
      </c>
      <c r="AC2175" s="6" t="s">
        <v>8469</v>
      </c>
      <c r="AD2175" s="6">
        <v>0</v>
      </c>
      <c r="AE2175" s="6">
        <v>0</v>
      </c>
      <c r="AF2175" s="6" t="s">
        <v>4682</v>
      </c>
      <c r="AG2175" s="6">
        <v>0</v>
      </c>
      <c r="AI2175" s="6" t="s">
        <v>399</v>
      </c>
      <c r="AJ2175" s="6" t="s">
        <v>43</v>
      </c>
      <c r="AK2175" s="6" t="s">
        <v>8483</v>
      </c>
      <c r="AL2175" s="26" t="s">
        <v>400</v>
      </c>
      <c r="AQ2175" s="6" t="s">
        <v>43</v>
      </c>
      <c r="AX2175" s="45" t="s">
        <v>2431</v>
      </c>
      <c r="AZ2175" s="6">
        <v>0</v>
      </c>
      <c r="BA2175" s="6">
        <v>0</v>
      </c>
      <c r="BB2175" s="45">
        <v>0</v>
      </c>
      <c r="BC2175" s="6">
        <v>0</v>
      </c>
      <c r="BD2175" s="6">
        <v>0</v>
      </c>
      <c r="BF2175" s="6">
        <v>0</v>
      </c>
      <c r="BG2175" s="45">
        <v>0</v>
      </c>
      <c r="BH2175" s="45">
        <v>0</v>
      </c>
      <c r="BI2175" s="6">
        <v>0</v>
      </c>
      <c r="BJ2175" s="6">
        <v>0</v>
      </c>
      <c r="BK2175" s="6">
        <v>0</v>
      </c>
      <c r="BL2175" s="45">
        <v>0</v>
      </c>
      <c r="BM2175" s="45">
        <v>0</v>
      </c>
      <c r="BN2175" s="6">
        <v>0</v>
      </c>
      <c r="BO2175" s="6">
        <v>0</v>
      </c>
      <c r="BP2175" s="6">
        <v>0</v>
      </c>
      <c r="BQ2175" s="6">
        <v>0</v>
      </c>
      <c r="BR2175" s="45">
        <v>0</v>
      </c>
      <c r="BT2175" s="45">
        <v>0</v>
      </c>
      <c r="BU2175" s="45">
        <v>0</v>
      </c>
      <c r="BX2175" s="6">
        <v>1</v>
      </c>
      <c r="BY2175" s="6" t="s">
        <v>1202</v>
      </c>
      <c r="BZ2175" s="6">
        <f t="shared" ref="BZ2175:BZ2238" si="102">SUM(AY2175:BW2175)</f>
        <v>0</v>
      </c>
      <c r="CA2175" s="6">
        <f t="shared" ref="CA2175:CA2238" si="103">(SUM(BB2175))+(SUM(BE2175:BM2175))+(SUM(BO2175:BV2175))+BX2175</f>
        <v>1</v>
      </c>
      <c r="CC2175" s="63" t="s">
        <v>4687</v>
      </c>
      <c r="CD2175" s="6" t="s">
        <v>21</v>
      </c>
      <c r="CK2175" s="6" t="s">
        <v>5148</v>
      </c>
      <c r="DC2175" s="6" t="s">
        <v>4434</v>
      </c>
      <c r="DD2175" s="6" t="s">
        <v>994</v>
      </c>
      <c r="DF2175" s="29">
        <f t="shared" ref="DF2175:DF2238" si="104">SUBTOTAL(103,G2175)</f>
        <v>0</v>
      </c>
      <c r="DG2175" s="6">
        <v>1</v>
      </c>
    </row>
    <row r="2176" spans="1:111" ht="16" hidden="1" x14ac:dyDescent="0.2">
      <c r="A2176" s="6" t="s">
        <v>4386</v>
      </c>
      <c r="B2176" s="25"/>
      <c r="C2176" s="25"/>
      <c r="F2176" s="25"/>
      <c r="G2176" s="63" t="s">
        <v>3526</v>
      </c>
      <c r="H2176" s="6" t="s">
        <v>5058</v>
      </c>
      <c r="L2176" s="6" t="s">
        <v>3487</v>
      </c>
      <c r="P2176" s="6" t="s">
        <v>1189</v>
      </c>
      <c r="Q2176" s="6" t="s">
        <v>4744</v>
      </c>
      <c r="X2176" s="6">
        <v>0</v>
      </c>
      <c r="Y2176" s="6">
        <v>0</v>
      </c>
      <c r="Z2176" s="6">
        <v>0</v>
      </c>
      <c r="AA2176" s="6">
        <v>0</v>
      </c>
      <c r="AB2176" s="6">
        <f>SUM(Table2026_09_25[[#This Row],[Number of in-person visits provided in reporting year.]:[Number of video/virtual visits provided in reporting year.]])</f>
        <v>0</v>
      </c>
      <c r="AC2176" s="6" t="s">
        <v>8469</v>
      </c>
      <c r="AD2176" s="6">
        <v>0</v>
      </c>
      <c r="AE2176" s="6">
        <v>0</v>
      </c>
      <c r="AF2176" s="6" t="s">
        <v>4682</v>
      </c>
      <c r="AG2176" s="6">
        <v>0</v>
      </c>
      <c r="AI2176" s="6" t="s">
        <v>5064</v>
      </c>
      <c r="AJ2176" s="6" t="s">
        <v>43</v>
      </c>
      <c r="AK2176" s="6" t="s">
        <v>8483</v>
      </c>
      <c r="AL2176" s="26" t="s">
        <v>5065</v>
      </c>
      <c r="AQ2176" s="6" t="s">
        <v>43</v>
      </c>
      <c r="AX2176" s="45" t="s">
        <v>2431</v>
      </c>
      <c r="AZ2176" s="6">
        <v>0</v>
      </c>
      <c r="BA2176" s="6">
        <v>0</v>
      </c>
      <c r="BB2176" s="45">
        <v>0</v>
      </c>
      <c r="BC2176" s="6">
        <v>0</v>
      </c>
      <c r="BD2176" s="6">
        <v>0</v>
      </c>
      <c r="BF2176" s="6">
        <v>0</v>
      </c>
      <c r="BG2176" s="45">
        <v>0</v>
      </c>
      <c r="BH2176" s="45">
        <v>0</v>
      </c>
      <c r="BI2176" s="6">
        <v>0</v>
      </c>
      <c r="BJ2176" s="6">
        <v>0</v>
      </c>
      <c r="BK2176" s="6">
        <v>0</v>
      </c>
      <c r="BL2176" s="45">
        <v>0</v>
      </c>
      <c r="BM2176" s="45">
        <v>0</v>
      </c>
      <c r="BN2176" s="6">
        <v>0</v>
      </c>
      <c r="BO2176" s="6">
        <v>0</v>
      </c>
      <c r="BP2176" s="6">
        <v>0</v>
      </c>
      <c r="BQ2176" s="6">
        <v>0</v>
      </c>
      <c r="BR2176" s="45">
        <v>0</v>
      </c>
      <c r="BT2176" s="45">
        <v>0</v>
      </c>
      <c r="BU2176" s="45">
        <v>0</v>
      </c>
      <c r="BX2176" s="6">
        <v>2</v>
      </c>
      <c r="BY2176" s="6" t="s">
        <v>1202</v>
      </c>
      <c r="BZ2176" s="6">
        <f t="shared" si="102"/>
        <v>0</v>
      </c>
      <c r="CA2176" s="6">
        <f t="shared" si="103"/>
        <v>2</v>
      </c>
      <c r="CC2176" s="63" t="s">
        <v>4687</v>
      </c>
      <c r="CD2176" s="6" t="s">
        <v>21</v>
      </c>
      <c r="CK2176" s="6" t="s">
        <v>5148</v>
      </c>
      <c r="DC2176" s="6" t="s">
        <v>4434</v>
      </c>
      <c r="DD2176" s="6" t="s">
        <v>994</v>
      </c>
      <c r="DF2176" s="29">
        <f t="shared" si="104"/>
        <v>0</v>
      </c>
      <c r="DG2176" s="6">
        <v>1</v>
      </c>
    </row>
    <row r="2177" spans="1:111" ht="16" hidden="1" x14ac:dyDescent="0.2">
      <c r="A2177" s="6" t="s">
        <v>4387</v>
      </c>
      <c r="B2177" s="25"/>
      <c r="C2177" s="25"/>
      <c r="F2177" s="25"/>
      <c r="G2177" s="63" t="s">
        <v>3526</v>
      </c>
      <c r="H2177" s="6" t="s">
        <v>4902</v>
      </c>
      <c r="L2177" s="6" t="s">
        <v>3487</v>
      </c>
      <c r="P2177" s="6" t="s">
        <v>1189</v>
      </c>
      <c r="Q2177" s="6" t="s">
        <v>4744</v>
      </c>
      <c r="X2177" s="6">
        <v>0</v>
      </c>
      <c r="Y2177" s="6">
        <v>0</v>
      </c>
      <c r="Z2177" s="6">
        <v>0</v>
      </c>
      <c r="AA2177" s="6">
        <v>0</v>
      </c>
      <c r="AB2177" s="6">
        <f>SUM(Table2026_09_25[[#This Row],[Number of in-person visits provided in reporting year.]:[Number of video/virtual visits provided in reporting year.]])</f>
        <v>0</v>
      </c>
      <c r="AC2177" s="6" t="s">
        <v>8469</v>
      </c>
      <c r="AD2177" s="6">
        <v>0</v>
      </c>
      <c r="AE2177" s="6">
        <v>0</v>
      </c>
      <c r="AF2177" s="6" t="s">
        <v>4682</v>
      </c>
      <c r="AG2177" s="6">
        <v>0</v>
      </c>
      <c r="AI2177" s="6" t="s">
        <v>770</v>
      </c>
      <c r="AJ2177" s="6" t="s">
        <v>43</v>
      </c>
      <c r="AK2177" s="6" t="s">
        <v>8483</v>
      </c>
      <c r="AL2177" s="26" t="s">
        <v>267</v>
      </c>
      <c r="AQ2177" s="6" t="s">
        <v>43</v>
      </c>
      <c r="AX2177" s="45" t="s">
        <v>2431</v>
      </c>
      <c r="AZ2177" s="6">
        <v>0</v>
      </c>
      <c r="BA2177" s="6">
        <v>0</v>
      </c>
      <c r="BB2177" s="45">
        <v>0</v>
      </c>
      <c r="BC2177" s="6">
        <v>0</v>
      </c>
      <c r="BD2177" s="6">
        <v>0</v>
      </c>
      <c r="BF2177" s="6">
        <v>0</v>
      </c>
      <c r="BG2177" s="45">
        <v>0</v>
      </c>
      <c r="BH2177" s="45">
        <v>0</v>
      </c>
      <c r="BI2177" s="6">
        <v>0</v>
      </c>
      <c r="BJ2177" s="6">
        <v>0</v>
      </c>
      <c r="BK2177" s="6">
        <v>0</v>
      </c>
      <c r="BL2177" s="45">
        <v>0</v>
      </c>
      <c r="BM2177" s="45">
        <v>0</v>
      </c>
      <c r="BN2177" s="6">
        <v>0</v>
      </c>
      <c r="BO2177" s="6">
        <v>0</v>
      </c>
      <c r="BP2177" s="6">
        <v>0</v>
      </c>
      <c r="BQ2177" s="6">
        <v>0</v>
      </c>
      <c r="BR2177" s="45">
        <v>0</v>
      </c>
      <c r="BT2177" s="45">
        <v>0</v>
      </c>
      <c r="BU2177" s="45">
        <v>0</v>
      </c>
      <c r="BX2177" s="6">
        <v>1</v>
      </c>
      <c r="BY2177" s="6" t="s">
        <v>1202</v>
      </c>
      <c r="BZ2177" s="6">
        <f t="shared" si="102"/>
        <v>0</v>
      </c>
      <c r="CA2177" s="6">
        <f t="shared" si="103"/>
        <v>1</v>
      </c>
      <c r="CC2177" s="63" t="s">
        <v>4687</v>
      </c>
      <c r="CD2177" s="6" t="s">
        <v>21</v>
      </c>
      <c r="CK2177" s="6" t="s">
        <v>5148</v>
      </c>
      <c r="DC2177" s="6" t="s">
        <v>4434</v>
      </c>
      <c r="DD2177" s="6" t="s">
        <v>994</v>
      </c>
      <c r="DF2177" s="29">
        <f t="shared" si="104"/>
        <v>0</v>
      </c>
      <c r="DG2177" s="6">
        <v>1</v>
      </c>
    </row>
    <row r="2178" spans="1:111" ht="16" hidden="1" x14ac:dyDescent="0.2">
      <c r="A2178" s="6" t="s">
        <v>4388</v>
      </c>
      <c r="B2178" s="25"/>
      <c r="C2178" s="25"/>
      <c r="F2178" s="25"/>
      <c r="G2178" s="63" t="s">
        <v>3526</v>
      </c>
      <c r="H2178" s="6" t="s">
        <v>4726</v>
      </c>
      <c r="L2178" s="6" t="s">
        <v>3487</v>
      </c>
      <c r="P2178" s="6" t="s">
        <v>1189</v>
      </c>
      <c r="Q2178" s="6" t="s">
        <v>4744</v>
      </c>
      <c r="X2178" s="6">
        <v>0</v>
      </c>
      <c r="Y2178" s="6">
        <v>0</v>
      </c>
      <c r="Z2178" s="6">
        <v>0</v>
      </c>
      <c r="AA2178" s="6">
        <v>0</v>
      </c>
      <c r="AB2178" s="6">
        <f>SUM(Table2026_09_25[[#This Row],[Number of in-person visits provided in reporting year.]:[Number of video/virtual visits provided in reporting year.]])</f>
        <v>0</v>
      </c>
      <c r="AC2178" s="6" t="s">
        <v>8469</v>
      </c>
      <c r="AD2178" s="6">
        <v>0</v>
      </c>
      <c r="AE2178" s="6">
        <v>0</v>
      </c>
      <c r="AG2178" s="6">
        <v>0</v>
      </c>
      <c r="AI2178" s="6" t="s">
        <v>1574</v>
      </c>
      <c r="AJ2178" s="6" t="s">
        <v>43</v>
      </c>
      <c r="AK2178" s="6" t="s">
        <v>8483</v>
      </c>
      <c r="AL2178" s="26" t="s">
        <v>348</v>
      </c>
      <c r="AQ2178" s="6" t="s">
        <v>43</v>
      </c>
      <c r="AX2178" s="45" t="s">
        <v>2431</v>
      </c>
      <c r="AZ2178" s="6">
        <v>0</v>
      </c>
      <c r="BA2178" s="6">
        <v>0</v>
      </c>
      <c r="BB2178" s="45">
        <v>0</v>
      </c>
      <c r="BC2178" s="6">
        <v>0</v>
      </c>
      <c r="BD2178" s="6">
        <v>0</v>
      </c>
      <c r="BF2178" s="6">
        <v>0</v>
      </c>
      <c r="BG2178" s="45">
        <v>0</v>
      </c>
      <c r="BH2178" s="45">
        <v>0</v>
      </c>
      <c r="BI2178" s="6">
        <v>0</v>
      </c>
      <c r="BJ2178" s="6">
        <v>0</v>
      </c>
      <c r="BK2178" s="6">
        <v>0</v>
      </c>
      <c r="BL2178" s="45">
        <v>0</v>
      </c>
      <c r="BM2178" s="45">
        <v>0</v>
      </c>
      <c r="BN2178" s="6">
        <v>0</v>
      </c>
      <c r="BO2178" s="6">
        <v>0</v>
      </c>
      <c r="BP2178" s="6">
        <v>0</v>
      </c>
      <c r="BQ2178" s="6">
        <v>0</v>
      </c>
      <c r="BR2178" s="45">
        <v>0</v>
      </c>
      <c r="BT2178" s="45">
        <v>0</v>
      </c>
      <c r="BU2178" s="45">
        <v>0</v>
      </c>
      <c r="BX2178" s="6">
        <v>1</v>
      </c>
      <c r="BY2178" s="6" t="s">
        <v>4389</v>
      </c>
      <c r="BZ2178" s="6">
        <f t="shared" si="102"/>
        <v>0</v>
      </c>
      <c r="CA2178" s="6">
        <f t="shared" si="103"/>
        <v>1</v>
      </c>
      <c r="CC2178" s="63" t="s">
        <v>4687</v>
      </c>
      <c r="CD2178" s="6" t="s">
        <v>21</v>
      </c>
      <c r="CK2178" s="6" t="s">
        <v>5148</v>
      </c>
      <c r="DC2178" s="6" t="s">
        <v>4434</v>
      </c>
      <c r="DD2178" s="6" t="s">
        <v>994</v>
      </c>
      <c r="DF2178" s="29">
        <f t="shared" si="104"/>
        <v>0</v>
      </c>
      <c r="DG2178" s="6">
        <v>1</v>
      </c>
    </row>
    <row r="2179" spans="1:111" ht="16" hidden="1" x14ac:dyDescent="0.2">
      <c r="A2179" s="6" t="s">
        <v>4390</v>
      </c>
      <c r="B2179" s="25"/>
      <c r="C2179" s="25"/>
      <c r="F2179" s="25"/>
      <c r="G2179" s="63" t="s">
        <v>3526</v>
      </c>
      <c r="H2179" s="6" t="s">
        <v>746</v>
      </c>
      <c r="L2179" s="6" t="s">
        <v>1189</v>
      </c>
      <c r="P2179" s="6" t="s">
        <v>1189</v>
      </c>
      <c r="Q2179" s="6" t="s">
        <v>4744</v>
      </c>
      <c r="X2179" s="6">
        <v>0</v>
      </c>
      <c r="Y2179" s="6">
        <v>0</v>
      </c>
      <c r="Z2179" s="6">
        <v>0</v>
      </c>
      <c r="AA2179" s="6">
        <v>0</v>
      </c>
      <c r="AB2179" s="6">
        <f>SUM(Table2026_09_25[[#This Row],[Number of in-person visits provided in reporting year.]:[Number of video/virtual visits provided in reporting year.]])</f>
        <v>0</v>
      </c>
      <c r="AC2179" s="6" t="s">
        <v>8469</v>
      </c>
      <c r="AD2179" s="6">
        <v>0</v>
      </c>
      <c r="AE2179" s="6">
        <v>0</v>
      </c>
      <c r="AF2179" s="6" t="s">
        <v>4682</v>
      </c>
      <c r="AG2179" s="6">
        <v>0</v>
      </c>
      <c r="AI2179" s="6" t="s">
        <v>7554</v>
      </c>
      <c r="AJ2179" s="6" t="s">
        <v>6639</v>
      </c>
      <c r="AK2179" s="6" t="s">
        <v>8483</v>
      </c>
      <c r="AL2179" s="26" t="s">
        <v>1232</v>
      </c>
      <c r="AQ2179" s="6" t="s">
        <v>63</v>
      </c>
      <c r="AX2179" s="45" t="s">
        <v>2431</v>
      </c>
      <c r="AZ2179" s="6">
        <v>0</v>
      </c>
      <c r="BA2179" s="6">
        <v>0</v>
      </c>
      <c r="BB2179" s="45">
        <v>0</v>
      </c>
      <c r="BC2179" s="6">
        <v>0</v>
      </c>
      <c r="BD2179" s="6">
        <v>0</v>
      </c>
      <c r="BF2179" s="6">
        <v>0</v>
      </c>
      <c r="BG2179" s="45">
        <v>0</v>
      </c>
      <c r="BH2179" s="45">
        <v>0</v>
      </c>
      <c r="BI2179" s="6">
        <v>0</v>
      </c>
      <c r="BJ2179" s="6">
        <v>0</v>
      </c>
      <c r="BK2179" s="6">
        <v>0</v>
      </c>
      <c r="BL2179" s="45">
        <v>0</v>
      </c>
      <c r="BM2179" s="45">
        <v>0</v>
      </c>
      <c r="BN2179" s="6">
        <v>0</v>
      </c>
      <c r="BO2179" s="6">
        <v>0</v>
      </c>
      <c r="BP2179" s="6">
        <v>2</v>
      </c>
      <c r="BQ2179" s="6">
        <v>0</v>
      </c>
      <c r="BR2179" s="45">
        <v>0</v>
      </c>
      <c r="BT2179" s="45">
        <v>0</v>
      </c>
      <c r="BU2179" s="45">
        <v>0</v>
      </c>
      <c r="BX2179" s="6">
        <v>0</v>
      </c>
      <c r="BZ2179" s="6">
        <f t="shared" si="102"/>
        <v>2</v>
      </c>
      <c r="CA2179" s="6">
        <f t="shared" si="103"/>
        <v>2</v>
      </c>
      <c r="CC2179" s="63" t="s">
        <v>4687</v>
      </c>
      <c r="CD2179" s="6" t="s">
        <v>4391</v>
      </c>
      <c r="CK2179" s="6" t="s">
        <v>5148</v>
      </c>
      <c r="DA2179" s="6" t="s">
        <v>4392</v>
      </c>
      <c r="DC2179" s="6" t="s">
        <v>4434</v>
      </c>
      <c r="DD2179" s="6" t="s">
        <v>2436</v>
      </c>
      <c r="DF2179" s="29">
        <f t="shared" si="104"/>
        <v>0</v>
      </c>
      <c r="DG2179" s="6">
        <v>1</v>
      </c>
    </row>
    <row r="2180" spans="1:111" ht="16" hidden="1" x14ac:dyDescent="0.2">
      <c r="A2180" s="6" t="s">
        <v>4393</v>
      </c>
      <c r="B2180" s="25"/>
      <c r="C2180" s="25"/>
      <c r="F2180" s="25"/>
      <c r="G2180" s="63" t="s">
        <v>3526</v>
      </c>
      <c r="H2180" s="6" t="s">
        <v>4718</v>
      </c>
      <c r="L2180" s="6" t="s">
        <v>2838</v>
      </c>
      <c r="P2180" s="6" t="s">
        <v>690</v>
      </c>
      <c r="Q2180" s="31" t="s">
        <v>987</v>
      </c>
      <c r="X2180" s="6">
        <v>71</v>
      </c>
      <c r="Y2180" s="6">
        <v>113</v>
      </c>
      <c r="Z2180" s="6">
        <v>0</v>
      </c>
      <c r="AA2180" s="6">
        <v>0</v>
      </c>
      <c r="AB2180" s="6">
        <f>SUM(Table2026_09_25[[#This Row],[Number of in-person visits provided in reporting year.]:[Number of video/virtual visits provided in reporting year.]])</f>
        <v>113</v>
      </c>
      <c r="AC2180" s="6" t="s">
        <v>8469</v>
      </c>
      <c r="AD2180" s="6">
        <v>0</v>
      </c>
      <c r="AE2180" s="6">
        <v>0</v>
      </c>
      <c r="AG2180" s="6">
        <v>0</v>
      </c>
      <c r="AI2180" s="6" t="s">
        <v>4719</v>
      </c>
      <c r="AJ2180" s="6" t="s">
        <v>4716</v>
      </c>
      <c r="AK2180" s="6" t="s">
        <v>8483</v>
      </c>
      <c r="AL2180" s="26" t="s">
        <v>252</v>
      </c>
      <c r="AQ2180" s="6" t="s">
        <v>43</v>
      </c>
      <c r="AX2180" s="45" t="s">
        <v>18</v>
      </c>
      <c r="AZ2180" s="6">
        <v>0</v>
      </c>
      <c r="BA2180" s="6">
        <v>0</v>
      </c>
      <c r="BB2180" s="45">
        <v>0</v>
      </c>
      <c r="BC2180" s="6">
        <v>0</v>
      </c>
      <c r="BD2180" s="6">
        <v>0</v>
      </c>
      <c r="BF2180" s="6">
        <v>0</v>
      </c>
      <c r="BG2180" s="45">
        <v>0</v>
      </c>
      <c r="BH2180" s="45">
        <v>0</v>
      </c>
      <c r="BI2180" s="6">
        <v>0</v>
      </c>
      <c r="BJ2180" s="6">
        <v>0</v>
      </c>
      <c r="BK2180" s="6">
        <v>0</v>
      </c>
      <c r="BL2180" s="45">
        <v>0</v>
      </c>
      <c r="BM2180" s="45">
        <v>0</v>
      </c>
      <c r="BN2180" s="6">
        <v>0</v>
      </c>
      <c r="BO2180" s="6">
        <v>0</v>
      </c>
      <c r="BP2180" s="6">
        <v>0</v>
      </c>
      <c r="BQ2180" s="6">
        <v>0</v>
      </c>
      <c r="BR2180" s="45">
        <v>0</v>
      </c>
      <c r="BT2180" s="45">
        <v>0</v>
      </c>
      <c r="BU2180" s="45">
        <v>0</v>
      </c>
      <c r="BX2180" s="6">
        <v>0</v>
      </c>
      <c r="BY2180" s="6" t="s">
        <v>4394</v>
      </c>
      <c r="BZ2180" s="6">
        <f t="shared" si="102"/>
        <v>0</v>
      </c>
      <c r="CA2180" s="6">
        <f t="shared" si="103"/>
        <v>0</v>
      </c>
      <c r="CC2180" s="63" t="s">
        <v>21</v>
      </c>
      <c r="CD2180" s="6" t="s">
        <v>21</v>
      </c>
      <c r="CK2180" s="6" t="s">
        <v>5148</v>
      </c>
      <c r="DC2180" s="6" t="s">
        <v>4434</v>
      </c>
      <c r="DD2180" s="6" t="s">
        <v>699</v>
      </c>
      <c r="DF2180" s="29">
        <f t="shared" si="104"/>
        <v>0</v>
      </c>
      <c r="DG2180" s="6">
        <v>1</v>
      </c>
    </row>
    <row r="2181" spans="1:111" ht="16" hidden="1" x14ac:dyDescent="0.2">
      <c r="A2181" s="6" t="s">
        <v>4395</v>
      </c>
      <c r="B2181" s="25"/>
      <c r="C2181" s="25"/>
      <c r="F2181" s="25"/>
      <c r="G2181" s="63" t="s">
        <v>3526</v>
      </c>
      <c r="H2181" s="6" t="s">
        <v>4721</v>
      </c>
      <c r="L2181" s="6" t="s">
        <v>2838</v>
      </c>
      <c r="P2181" s="6" t="s">
        <v>690</v>
      </c>
      <c r="Q2181" s="31" t="s">
        <v>987</v>
      </c>
      <c r="X2181" s="6">
        <v>98</v>
      </c>
      <c r="Y2181" s="6">
        <v>265</v>
      </c>
      <c r="Z2181" s="6">
        <v>86</v>
      </c>
      <c r="AA2181" s="6">
        <v>48</v>
      </c>
      <c r="AB2181" s="6">
        <f>SUM(Table2026_09_25[[#This Row],[Number of in-person visits provided in reporting year.]:[Number of video/virtual visits provided in reporting year.]])</f>
        <v>399</v>
      </c>
      <c r="AC2181" s="6" t="s">
        <v>8469</v>
      </c>
      <c r="AD2181" s="6">
        <v>0</v>
      </c>
      <c r="AE2181" s="6">
        <v>0</v>
      </c>
      <c r="AG2181" s="6">
        <v>0</v>
      </c>
      <c r="AI2181" s="6" t="s">
        <v>4722</v>
      </c>
      <c r="AJ2181" s="6" t="s">
        <v>4716</v>
      </c>
      <c r="AK2181" s="6" t="s">
        <v>8483</v>
      </c>
      <c r="AL2181" s="26" t="s">
        <v>256</v>
      </c>
      <c r="AQ2181" s="6" t="s">
        <v>43</v>
      </c>
      <c r="AX2181" s="45" t="s">
        <v>18</v>
      </c>
      <c r="AZ2181" s="6">
        <v>0</v>
      </c>
      <c r="BA2181" s="6">
        <v>0</v>
      </c>
      <c r="BB2181" s="45">
        <v>0</v>
      </c>
      <c r="BC2181" s="6">
        <v>0</v>
      </c>
      <c r="BD2181" s="6">
        <v>0</v>
      </c>
      <c r="BF2181" s="6">
        <v>0</v>
      </c>
      <c r="BG2181" s="45">
        <v>0</v>
      </c>
      <c r="BH2181" s="45">
        <v>0</v>
      </c>
      <c r="BI2181" s="6">
        <v>0</v>
      </c>
      <c r="BJ2181" s="6">
        <v>0</v>
      </c>
      <c r="BK2181" s="6">
        <v>0</v>
      </c>
      <c r="BL2181" s="45">
        <v>0</v>
      </c>
      <c r="BM2181" s="45">
        <v>0</v>
      </c>
      <c r="BN2181" s="6">
        <v>0</v>
      </c>
      <c r="BO2181" s="6">
        <v>0</v>
      </c>
      <c r="BP2181" s="6">
        <v>0</v>
      </c>
      <c r="BQ2181" s="6">
        <v>0</v>
      </c>
      <c r="BR2181" s="45">
        <v>0</v>
      </c>
      <c r="BT2181" s="45">
        <v>0</v>
      </c>
      <c r="BU2181" s="45">
        <v>0</v>
      </c>
      <c r="BX2181" s="6">
        <v>0</v>
      </c>
      <c r="BY2181" s="6" t="s">
        <v>4394</v>
      </c>
      <c r="BZ2181" s="6">
        <f t="shared" si="102"/>
        <v>0</v>
      </c>
      <c r="CA2181" s="6">
        <f t="shared" si="103"/>
        <v>0</v>
      </c>
      <c r="CC2181" s="63" t="s">
        <v>21</v>
      </c>
      <c r="CD2181" s="6" t="s">
        <v>21</v>
      </c>
      <c r="CK2181" s="6" t="s">
        <v>5148</v>
      </c>
      <c r="DC2181" s="6" t="s">
        <v>4434</v>
      </c>
      <c r="DD2181" s="6" t="s">
        <v>699</v>
      </c>
      <c r="DF2181" s="29">
        <f t="shared" si="104"/>
        <v>0</v>
      </c>
      <c r="DG2181" s="6">
        <v>1</v>
      </c>
    </row>
    <row r="2182" spans="1:111" ht="16" hidden="1" x14ac:dyDescent="0.2">
      <c r="A2182" s="6" t="s">
        <v>4396</v>
      </c>
      <c r="B2182" s="25"/>
      <c r="C2182" s="25"/>
      <c r="F2182" s="25"/>
      <c r="G2182" s="63" t="s">
        <v>3526</v>
      </c>
      <c r="H2182" s="6" t="s">
        <v>155</v>
      </c>
      <c r="L2182" s="6" t="s">
        <v>2883</v>
      </c>
      <c r="P2182" s="6" t="s">
        <v>3532</v>
      </c>
      <c r="Q2182" s="6" t="s">
        <v>5203</v>
      </c>
      <c r="X2182" s="6">
        <v>65</v>
      </c>
      <c r="Y2182" s="6">
        <v>196</v>
      </c>
      <c r="Z2182" s="6">
        <v>0</v>
      </c>
      <c r="AA2182" s="6">
        <v>0</v>
      </c>
      <c r="AB2182" s="6">
        <f>SUM(Table2026_09_25[[#This Row],[Number of in-person visits provided in reporting year.]:[Number of video/virtual visits provided in reporting year.]])</f>
        <v>196</v>
      </c>
      <c r="AC2182" s="6" t="s">
        <v>8469</v>
      </c>
      <c r="AD2182" s="6">
        <v>0</v>
      </c>
      <c r="AE2182" s="6">
        <v>0</v>
      </c>
      <c r="AG2182" s="6">
        <v>0</v>
      </c>
      <c r="AI2182" s="6" t="s">
        <v>156</v>
      </c>
      <c r="AJ2182" s="6" t="s">
        <v>328</v>
      </c>
      <c r="AK2182" s="6" t="s">
        <v>8483</v>
      </c>
      <c r="AL2182" s="26" t="s">
        <v>157</v>
      </c>
      <c r="AQ2182" s="6" t="s">
        <v>1289</v>
      </c>
      <c r="AX2182" s="45" t="s">
        <v>2431</v>
      </c>
      <c r="AZ2182" s="6">
        <v>0</v>
      </c>
      <c r="BA2182" s="6">
        <v>0</v>
      </c>
      <c r="BB2182" s="45">
        <v>0</v>
      </c>
      <c r="BC2182" s="6">
        <v>0</v>
      </c>
      <c r="BD2182" s="6">
        <v>0.01</v>
      </c>
      <c r="BF2182" s="6">
        <v>0</v>
      </c>
      <c r="BG2182" s="45">
        <v>0.01</v>
      </c>
      <c r="BH2182" s="45">
        <v>0</v>
      </c>
      <c r="BI2182" s="6">
        <v>0</v>
      </c>
      <c r="BJ2182" s="6">
        <v>0</v>
      </c>
      <c r="BK2182" s="6">
        <v>0</v>
      </c>
      <c r="BL2182" s="45">
        <v>0</v>
      </c>
      <c r="BM2182" s="45">
        <v>0</v>
      </c>
      <c r="BN2182" s="6">
        <v>0</v>
      </c>
      <c r="BO2182" s="6">
        <v>0</v>
      </c>
      <c r="BP2182" s="6">
        <v>0</v>
      </c>
      <c r="BQ2182" s="6">
        <v>0</v>
      </c>
      <c r="BR2182" s="45">
        <v>0.02</v>
      </c>
      <c r="BT2182" s="45">
        <v>0</v>
      </c>
      <c r="BU2182" s="45">
        <v>0</v>
      </c>
      <c r="BX2182" s="6">
        <v>0</v>
      </c>
      <c r="BZ2182" s="6">
        <f t="shared" si="102"/>
        <v>0.04</v>
      </c>
      <c r="CA2182" s="6">
        <f t="shared" si="103"/>
        <v>0.03</v>
      </c>
      <c r="CC2182" s="63" t="s">
        <v>5042</v>
      </c>
      <c r="CD2182" s="6" t="s">
        <v>4397</v>
      </c>
      <c r="CK2182" s="6" t="s">
        <v>5148</v>
      </c>
      <c r="DC2182" s="6" t="s">
        <v>4434</v>
      </c>
      <c r="DD2182" s="6" t="s">
        <v>3807</v>
      </c>
      <c r="DF2182" s="29">
        <f t="shared" si="104"/>
        <v>0</v>
      </c>
      <c r="DG2182" s="6">
        <v>1</v>
      </c>
    </row>
    <row r="2183" spans="1:111" ht="16" hidden="1" x14ac:dyDescent="0.2">
      <c r="A2183" s="6" t="s">
        <v>4398</v>
      </c>
      <c r="B2183" s="25"/>
      <c r="C2183" s="25"/>
      <c r="F2183" s="25"/>
      <c r="G2183" s="63" t="s">
        <v>3526</v>
      </c>
      <c r="H2183" s="6" t="s">
        <v>5627</v>
      </c>
      <c r="L2183" s="6" t="s">
        <v>1080</v>
      </c>
      <c r="P2183" s="6" t="s">
        <v>5036</v>
      </c>
      <c r="Q2183" s="6" t="s">
        <v>4773</v>
      </c>
      <c r="X2183" s="6">
        <v>358</v>
      </c>
      <c r="Y2183" s="6">
        <v>1638</v>
      </c>
      <c r="Z2183" s="6">
        <v>167</v>
      </c>
      <c r="AA2183" s="6">
        <v>77</v>
      </c>
      <c r="AB2183" s="6">
        <f>SUM(Table2026_09_25[[#This Row],[Number of in-person visits provided in reporting year.]:[Number of video/virtual visits provided in reporting year.]])</f>
        <v>1882</v>
      </c>
      <c r="AC2183" s="6" t="s">
        <v>8469</v>
      </c>
      <c r="AD2183" s="6">
        <v>0</v>
      </c>
      <c r="AE2183" s="6">
        <v>0</v>
      </c>
      <c r="AG2183" s="6">
        <v>90</v>
      </c>
      <c r="AI2183" s="6" t="s">
        <v>5630</v>
      </c>
      <c r="AJ2183" s="6" t="s">
        <v>43</v>
      </c>
      <c r="AK2183" s="6" t="s">
        <v>8483</v>
      </c>
      <c r="AL2183" s="26" t="s">
        <v>2830</v>
      </c>
      <c r="AQ2183" s="6" t="s">
        <v>43</v>
      </c>
      <c r="AX2183" s="45" t="s">
        <v>2431</v>
      </c>
      <c r="AZ2183" s="6">
        <v>1</v>
      </c>
      <c r="BA2183" s="6">
        <v>0.5</v>
      </c>
      <c r="BB2183" s="45">
        <v>0</v>
      </c>
      <c r="BC2183" s="6">
        <v>0.34</v>
      </c>
      <c r="BD2183" s="6">
        <v>0.05</v>
      </c>
      <c r="BF2183" s="6">
        <v>0</v>
      </c>
      <c r="BG2183" s="45">
        <v>0.5</v>
      </c>
      <c r="BH2183" s="45">
        <v>0</v>
      </c>
      <c r="BI2183" s="6">
        <v>0</v>
      </c>
      <c r="BJ2183" s="6">
        <v>0</v>
      </c>
      <c r="BK2183" s="6">
        <v>0</v>
      </c>
      <c r="BL2183" s="45">
        <v>0</v>
      </c>
      <c r="BM2183" s="45">
        <v>0</v>
      </c>
      <c r="BN2183" s="6">
        <v>0</v>
      </c>
      <c r="BO2183" s="6">
        <v>0</v>
      </c>
      <c r="BP2183" s="6">
        <v>0.25</v>
      </c>
      <c r="BQ2183" s="6">
        <v>0</v>
      </c>
      <c r="BR2183" s="45">
        <v>0.2</v>
      </c>
      <c r="BT2183" s="45">
        <v>0</v>
      </c>
      <c r="BU2183" s="45">
        <v>0</v>
      </c>
      <c r="BX2183" s="6">
        <v>0</v>
      </c>
      <c r="BZ2183" s="6">
        <f t="shared" si="102"/>
        <v>2.8400000000000003</v>
      </c>
      <c r="CA2183" s="6">
        <f t="shared" si="103"/>
        <v>0.95</v>
      </c>
      <c r="CC2183" s="63" t="s">
        <v>4687</v>
      </c>
      <c r="CD2183" s="6" t="s">
        <v>987</v>
      </c>
      <c r="CK2183" s="6" t="s">
        <v>5148</v>
      </c>
      <c r="DC2183" s="6" t="s">
        <v>4434</v>
      </c>
      <c r="DD2183" s="6" t="s">
        <v>3569</v>
      </c>
      <c r="DF2183" s="29">
        <f t="shared" si="104"/>
        <v>0</v>
      </c>
      <c r="DG2183" s="6">
        <v>1</v>
      </c>
    </row>
    <row r="2184" spans="1:111" ht="16" x14ac:dyDescent="0.2">
      <c r="A2184" s="6" t="s">
        <v>4399</v>
      </c>
      <c r="B2184" s="25"/>
      <c r="C2184" s="25"/>
      <c r="F2184" s="25"/>
      <c r="G2184" s="63" t="s">
        <v>3526</v>
      </c>
      <c r="H2184" s="6" t="s">
        <v>5750</v>
      </c>
      <c r="L2184" s="6" t="s">
        <v>3325</v>
      </c>
      <c r="P2184" s="6" t="s">
        <v>5036</v>
      </c>
      <c r="Q2184" s="6" t="s">
        <v>4773</v>
      </c>
      <c r="X2184" s="6">
        <v>1561</v>
      </c>
      <c r="Y2184" s="6">
        <v>2336</v>
      </c>
      <c r="Z2184" s="6">
        <v>177</v>
      </c>
      <c r="AA2184" s="6">
        <v>607</v>
      </c>
      <c r="AB2184" s="6">
        <f>SUM(Table2026_09_25[[#This Row],[Number of in-person visits provided in reporting year.]:[Number of video/virtual visits provided in reporting year.]])</f>
        <v>3120</v>
      </c>
      <c r="AC2184" s="6" t="s">
        <v>8469</v>
      </c>
      <c r="AD2184" s="6">
        <v>0</v>
      </c>
      <c r="AE2184" s="6">
        <v>0</v>
      </c>
      <c r="AF2184" s="6" t="s">
        <v>4682</v>
      </c>
      <c r="AG2184" s="6">
        <v>0</v>
      </c>
      <c r="AI2184" s="6" t="s">
        <v>5755</v>
      </c>
      <c r="AJ2184" s="6" t="s">
        <v>43</v>
      </c>
      <c r="AK2184" s="6" t="s">
        <v>8483</v>
      </c>
      <c r="AL2184" s="26" t="s">
        <v>112</v>
      </c>
      <c r="AQ2184" s="6" t="s">
        <v>43</v>
      </c>
      <c r="AX2184" s="45" t="s">
        <v>2431</v>
      </c>
      <c r="AZ2184" s="6">
        <v>0.95</v>
      </c>
      <c r="BA2184" s="6">
        <v>0.64</v>
      </c>
      <c r="BB2184" s="45">
        <v>0</v>
      </c>
      <c r="BC2184" s="6">
        <v>0.2</v>
      </c>
      <c r="BD2184" s="6">
        <v>1.6</v>
      </c>
      <c r="BF2184" s="6">
        <v>0</v>
      </c>
      <c r="BG2184" s="45">
        <v>0</v>
      </c>
      <c r="BH2184" s="45">
        <v>0</v>
      </c>
      <c r="BI2184" s="6">
        <v>0</v>
      </c>
      <c r="BJ2184" s="6">
        <v>0</v>
      </c>
      <c r="BK2184" s="6">
        <v>0</v>
      </c>
      <c r="BL2184" s="45">
        <v>0</v>
      </c>
      <c r="BM2184" s="45">
        <v>0</v>
      </c>
      <c r="BN2184" s="6">
        <v>0</v>
      </c>
      <c r="BO2184" s="6">
        <v>0</v>
      </c>
      <c r="BP2184" s="6">
        <v>1.3</v>
      </c>
      <c r="BQ2184" s="6">
        <v>0</v>
      </c>
      <c r="BR2184" s="45">
        <v>0.49</v>
      </c>
      <c r="BT2184" s="45">
        <v>0.31</v>
      </c>
      <c r="BU2184" s="45">
        <v>0</v>
      </c>
      <c r="BX2184" s="6">
        <v>0</v>
      </c>
      <c r="BZ2184" s="6">
        <f t="shared" si="102"/>
        <v>5.4899999999999993</v>
      </c>
      <c r="CA2184" s="6">
        <f t="shared" si="103"/>
        <v>2.1</v>
      </c>
      <c r="CC2184" s="63" t="s">
        <v>4687</v>
      </c>
      <c r="CD2184" s="6" t="s">
        <v>21</v>
      </c>
      <c r="CK2184" s="6" t="s">
        <v>5148</v>
      </c>
      <c r="DA2184" s="6" t="s">
        <v>3326</v>
      </c>
      <c r="DC2184" s="6" t="s">
        <v>4434</v>
      </c>
      <c r="DD2184" s="6" t="s">
        <v>3231</v>
      </c>
      <c r="DF2184" s="29">
        <f t="shared" si="104"/>
        <v>1</v>
      </c>
      <c r="DG2184" s="6">
        <v>1</v>
      </c>
    </row>
    <row r="2185" spans="1:111" ht="16" hidden="1" x14ac:dyDescent="0.2">
      <c r="A2185" s="6" t="s">
        <v>4400</v>
      </c>
      <c r="B2185" s="25"/>
      <c r="C2185" s="25"/>
      <c r="F2185" s="25"/>
      <c r="G2185" s="63" t="s">
        <v>3526</v>
      </c>
      <c r="H2185" s="6" t="s">
        <v>7682</v>
      </c>
      <c r="L2185" s="6" t="s">
        <v>2460</v>
      </c>
      <c r="P2185" s="6" t="s">
        <v>5036</v>
      </c>
      <c r="Q2185" s="6" t="s">
        <v>4773</v>
      </c>
      <c r="X2185" s="6">
        <v>177</v>
      </c>
      <c r="Y2185" s="6">
        <v>356</v>
      </c>
      <c r="Z2185" s="6">
        <v>106</v>
      </c>
      <c r="AA2185" s="6">
        <v>0</v>
      </c>
      <c r="AB2185" s="6">
        <f>SUM(Table2026_09_25[[#This Row],[Number of in-person visits provided in reporting year.]:[Number of video/virtual visits provided in reporting year.]])</f>
        <v>462</v>
      </c>
      <c r="AC2185" s="6" t="s">
        <v>8469</v>
      </c>
      <c r="AD2185" s="6">
        <v>0</v>
      </c>
      <c r="AE2185" s="6">
        <v>0</v>
      </c>
      <c r="AF2185" s="6" t="s">
        <v>4682</v>
      </c>
      <c r="AG2185" s="6">
        <v>0</v>
      </c>
      <c r="AI2185" s="6" t="s">
        <v>7688</v>
      </c>
      <c r="AJ2185" s="6" t="s">
        <v>7623</v>
      </c>
      <c r="AK2185" s="6" t="s">
        <v>8483</v>
      </c>
      <c r="AL2185" s="26" t="s">
        <v>308</v>
      </c>
      <c r="AQ2185" s="6" t="s">
        <v>63</v>
      </c>
      <c r="AX2185" s="45" t="s">
        <v>2431</v>
      </c>
      <c r="AZ2185" s="6">
        <v>0</v>
      </c>
      <c r="BA2185" s="6">
        <v>0</v>
      </c>
      <c r="BB2185" s="45">
        <v>0</v>
      </c>
      <c r="BC2185" s="6">
        <v>0.3</v>
      </c>
      <c r="BD2185" s="6">
        <v>0.2</v>
      </c>
      <c r="BF2185" s="6">
        <v>0</v>
      </c>
      <c r="BG2185" s="45">
        <v>0</v>
      </c>
      <c r="BH2185" s="45">
        <v>0</v>
      </c>
      <c r="BI2185" s="6">
        <v>0</v>
      </c>
      <c r="BJ2185" s="6">
        <v>0</v>
      </c>
      <c r="BK2185" s="6">
        <v>0</v>
      </c>
      <c r="BL2185" s="45">
        <v>0</v>
      </c>
      <c r="BM2185" s="45">
        <v>0</v>
      </c>
      <c r="BN2185" s="6">
        <v>0</v>
      </c>
      <c r="BO2185" s="6">
        <v>0</v>
      </c>
      <c r="BP2185" s="6">
        <v>0.8</v>
      </c>
      <c r="BQ2185" s="6">
        <v>0</v>
      </c>
      <c r="BR2185" s="45">
        <v>0</v>
      </c>
      <c r="BT2185" s="45">
        <v>0</v>
      </c>
      <c r="BU2185" s="45">
        <v>0</v>
      </c>
      <c r="BX2185" s="6">
        <v>0</v>
      </c>
      <c r="BY2185" s="6" t="s">
        <v>4401</v>
      </c>
      <c r="BZ2185" s="6">
        <f t="shared" si="102"/>
        <v>1.3</v>
      </c>
      <c r="CA2185" s="6">
        <f t="shared" si="103"/>
        <v>0.8</v>
      </c>
      <c r="CC2185" s="63" t="s">
        <v>21</v>
      </c>
      <c r="CD2185" s="6" t="s">
        <v>4402</v>
      </c>
      <c r="CK2185" s="6" t="s">
        <v>5148</v>
      </c>
      <c r="DA2185" s="6" t="s">
        <v>4403</v>
      </c>
      <c r="DC2185" s="6" t="s">
        <v>4434</v>
      </c>
      <c r="DD2185" s="6" t="s">
        <v>311</v>
      </c>
      <c r="DF2185" s="29">
        <f t="shared" si="104"/>
        <v>0</v>
      </c>
      <c r="DG2185" s="6">
        <v>1</v>
      </c>
    </row>
    <row r="2186" spans="1:111" ht="16" hidden="1" x14ac:dyDescent="0.2">
      <c r="A2186" s="6" t="s">
        <v>4404</v>
      </c>
      <c r="B2186" s="25"/>
      <c r="C2186" s="25"/>
      <c r="F2186" s="25"/>
      <c r="G2186" s="63" t="s">
        <v>3526</v>
      </c>
      <c r="H2186" s="6" t="s">
        <v>7682</v>
      </c>
      <c r="L2186" s="6" t="s">
        <v>1258</v>
      </c>
      <c r="P2186" s="6" t="s">
        <v>1241</v>
      </c>
      <c r="Q2186" s="6" t="s">
        <v>4730</v>
      </c>
      <c r="X2186" s="6">
        <v>69</v>
      </c>
      <c r="Y2186" s="6">
        <v>0</v>
      </c>
      <c r="Z2186" s="6">
        <v>0</v>
      </c>
      <c r="AA2186" s="6">
        <v>0</v>
      </c>
      <c r="AB2186" s="6">
        <f>SUM(Table2026_09_25[[#This Row],[Number of in-person visits provided in reporting year.]:[Number of video/virtual visits provided in reporting year.]])</f>
        <v>0</v>
      </c>
      <c r="AC2186" s="6" t="s">
        <v>8468</v>
      </c>
      <c r="AD2186" s="6">
        <v>30</v>
      </c>
      <c r="AE2186" s="6">
        <v>91.6</v>
      </c>
      <c r="AF2186" s="6" t="s">
        <v>8026</v>
      </c>
      <c r="AG2186" s="6">
        <v>13.7</v>
      </c>
      <c r="AI2186" s="6" t="s">
        <v>7688</v>
      </c>
      <c r="AJ2186" s="6" t="s">
        <v>7623</v>
      </c>
      <c r="AK2186" s="6" t="s">
        <v>8483</v>
      </c>
      <c r="AL2186" s="26" t="s">
        <v>308</v>
      </c>
      <c r="AQ2186" s="6" t="s">
        <v>63</v>
      </c>
      <c r="AX2186" s="45" t="s">
        <v>2431</v>
      </c>
      <c r="AZ2186" s="6">
        <v>1.82</v>
      </c>
      <c r="BA2186" s="6">
        <v>0</v>
      </c>
      <c r="BB2186" s="45">
        <v>0</v>
      </c>
      <c r="BC2186" s="6">
        <v>0</v>
      </c>
      <c r="BD2186" s="6">
        <v>1</v>
      </c>
      <c r="BF2186" s="6">
        <v>0</v>
      </c>
      <c r="BG2186" s="45">
        <v>1</v>
      </c>
      <c r="BH2186" s="45">
        <v>0.5</v>
      </c>
      <c r="BI2186" s="6">
        <v>0</v>
      </c>
      <c r="BJ2186" s="6">
        <v>3.3</v>
      </c>
      <c r="BK2186" s="6">
        <v>0</v>
      </c>
      <c r="BL2186" s="45">
        <v>0.4</v>
      </c>
      <c r="BM2186" s="45">
        <v>0.5</v>
      </c>
      <c r="BN2186" s="6">
        <v>0</v>
      </c>
      <c r="BO2186" s="6">
        <v>0</v>
      </c>
      <c r="BP2186" s="6">
        <v>10.85</v>
      </c>
      <c r="BQ2186" s="6">
        <v>15.22</v>
      </c>
      <c r="BR2186" s="45">
        <v>0.6</v>
      </c>
      <c r="BT2186" s="45">
        <v>0.2</v>
      </c>
      <c r="BU2186" s="45">
        <v>1</v>
      </c>
      <c r="BX2186" s="6">
        <v>2.23</v>
      </c>
      <c r="BY2186" s="6" t="s">
        <v>4405</v>
      </c>
      <c r="BZ2186" s="6">
        <f t="shared" si="102"/>
        <v>36.39</v>
      </c>
      <c r="CA2186" s="6">
        <f t="shared" si="103"/>
        <v>35.799999999999997</v>
      </c>
      <c r="CC2186" s="63" t="s">
        <v>4753</v>
      </c>
      <c r="CD2186" s="6" t="s">
        <v>1260</v>
      </c>
      <c r="CK2186" s="6" t="s">
        <v>5148</v>
      </c>
      <c r="DA2186" s="6" t="s">
        <v>4406</v>
      </c>
      <c r="DC2186" s="6" t="s">
        <v>4434</v>
      </c>
      <c r="DD2186" s="6" t="s">
        <v>311</v>
      </c>
      <c r="DF2186" s="29">
        <f t="shared" si="104"/>
        <v>0</v>
      </c>
      <c r="DG2186" s="6">
        <v>1</v>
      </c>
    </row>
    <row r="2187" spans="1:111" ht="16" hidden="1" x14ac:dyDescent="0.2">
      <c r="A2187" s="6" t="s">
        <v>4407</v>
      </c>
      <c r="B2187" s="25"/>
      <c r="C2187" s="25"/>
      <c r="F2187" s="25"/>
      <c r="G2187" s="63" t="s">
        <v>3526</v>
      </c>
      <c r="H2187" s="6" t="s">
        <v>321</v>
      </c>
      <c r="L2187" s="6" t="s">
        <v>3502</v>
      </c>
      <c r="P2187" s="6" t="s">
        <v>1241</v>
      </c>
      <c r="Q2187" s="6" t="s">
        <v>4730</v>
      </c>
      <c r="X2187" s="6">
        <v>165</v>
      </c>
      <c r="Y2187" s="6">
        <v>0</v>
      </c>
      <c r="Z2187" s="6">
        <v>0</v>
      </c>
      <c r="AA2187" s="6">
        <v>0</v>
      </c>
      <c r="AB2187" s="6">
        <f>SUM(Table2026_09_25[[#This Row],[Number of in-person visits provided in reporting year.]:[Number of video/virtual visits provided in reporting year.]])</f>
        <v>0</v>
      </c>
      <c r="AC2187" s="6" t="s">
        <v>8468</v>
      </c>
      <c r="AD2187" s="6">
        <v>45</v>
      </c>
      <c r="AE2187" s="6">
        <v>87.6</v>
      </c>
      <c r="AF2187" s="6" t="s">
        <v>8026</v>
      </c>
      <c r="AG2187" s="6">
        <v>14</v>
      </c>
      <c r="AI2187" s="6" t="s">
        <v>6590</v>
      </c>
      <c r="AJ2187" s="6" t="s">
        <v>149</v>
      </c>
      <c r="AK2187" s="6" t="s">
        <v>8483</v>
      </c>
      <c r="AL2187" s="26" t="s">
        <v>322</v>
      </c>
      <c r="AQ2187" s="6" t="s">
        <v>63</v>
      </c>
      <c r="AX2187" s="45" t="s">
        <v>2431</v>
      </c>
      <c r="AZ2187" s="6">
        <v>1</v>
      </c>
      <c r="BA2187" s="6">
        <v>0</v>
      </c>
      <c r="BB2187" s="45">
        <v>0.3</v>
      </c>
      <c r="BC2187" s="6">
        <v>0</v>
      </c>
      <c r="BD2187" s="6">
        <v>0</v>
      </c>
      <c r="BF2187" s="6">
        <v>0</v>
      </c>
      <c r="BG2187" s="45">
        <v>2.2000000000000002</v>
      </c>
      <c r="BH2187" s="45">
        <v>2.2000000000000002</v>
      </c>
      <c r="BI2187" s="6">
        <v>0</v>
      </c>
      <c r="BJ2187" s="6">
        <v>14.05</v>
      </c>
      <c r="BK2187" s="6">
        <v>0</v>
      </c>
      <c r="BL2187" s="45">
        <v>0.5</v>
      </c>
      <c r="BM2187" s="45">
        <v>0.5</v>
      </c>
      <c r="BN2187" s="6">
        <v>0</v>
      </c>
      <c r="BO2187" s="6">
        <v>0</v>
      </c>
      <c r="BP2187" s="6">
        <v>13.3</v>
      </c>
      <c r="BQ2187" s="6">
        <v>13.3</v>
      </c>
      <c r="BR2187" s="45">
        <v>3</v>
      </c>
      <c r="BT2187" s="45">
        <v>0</v>
      </c>
      <c r="BU2187" s="45">
        <v>1</v>
      </c>
      <c r="BX2187" s="6">
        <v>0</v>
      </c>
      <c r="BZ2187" s="6">
        <f t="shared" si="102"/>
        <v>51.349999999999994</v>
      </c>
      <c r="CA2187" s="6">
        <f t="shared" si="103"/>
        <v>50.350000000000009</v>
      </c>
      <c r="CC2187" s="63" t="s">
        <v>4687</v>
      </c>
      <c r="CD2187" s="6" t="s">
        <v>21</v>
      </c>
      <c r="CK2187" s="6" t="s">
        <v>7981</v>
      </c>
      <c r="DC2187" s="6" t="s">
        <v>4434</v>
      </c>
      <c r="DD2187" s="6" t="s">
        <v>3412</v>
      </c>
      <c r="DF2187" s="29">
        <f t="shared" si="104"/>
        <v>0</v>
      </c>
      <c r="DG2187" s="6">
        <v>1</v>
      </c>
    </row>
    <row r="2188" spans="1:111" ht="16" hidden="1" x14ac:dyDescent="0.2">
      <c r="A2188" s="6" t="s">
        <v>4408</v>
      </c>
      <c r="B2188" s="25"/>
      <c r="C2188" s="25"/>
      <c r="F2188" s="25"/>
      <c r="G2188" s="63" t="s">
        <v>3526</v>
      </c>
      <c r="H2188" s="6" t="s">
        <v>746</v>
      </c>
      <c r="L2188" s="6" t="s">
        <v>2446</v>
      </c>
      <c r="P2188" s="6" t="s">
        <v>1241</v>
      </c>
      <c r="Q2188" s="6" t="s">
        <v>4730</v>
      </c>
      <c r="X2188" s="6">
        <v>100</v>
      </c>
      <c r="Y2188" s="6">
        <v>0</v>
      </c>
      <c r="Z2188" s="6">
        <v>0</v>
      </c>
      <c r="AA2188" s="6">
        <v>0</v>
      </c>
      <c r="AB2188" s="6">
        <f>SUM(Table2026_09_25[[#This Row],[Number of in-person visits provided in reporting year.]:[Number of video/virtual visits provided in reporting year.]])</f>
        <v>0</v>
      </c>
      <c r="AC2188" s="6" t="s">
        <v>8468</v>
      </c>
      <c r="AD2188" s="6">
        <v>23</v>
      </c>
      <c r="AE2188" s="6">
        <v>80.3</v>
      </c>
      <c r="AF2188" s="6" t="s">
        <v>8026</v>
      </c>
      <c r="AG2188" s="6">
        <v>6</v>
      </c>
      <c r="AI2188" s="6" t="s">
        <v>7554</v>
      </c>
      <c r="AJ2188" s="6" t="s">
        <v>6639</v>
      </c>
      <c r="AK2188" s="6" t="s">
        <v>8483</v>
      </c>
      <c r="AL2188" s="26" t="s">
        <v>1232</v>
      </c>
      <c r="AQ2188" s="6" t="s">
        <v>63</v>
      </c>
      <c r="AX2188" s="45" t="s">
        <v>2431</v>
      </c>
      <c r="AZ2188" s="6">
        <v>1</v>
      </c>
      <c r="BA2188" s="6">
        <v>0</v>
      </c>
      <c r="BB2188" s="45">
        <v>0.2</v>
      </c>
      <c r="BC2188" s="6">
        <v>0</v>
      </c>
      <c r="BD2188" s="6">
        <v>0.2</v>
      </c>
      <c r="BF2188" s="6">
        <v>1</v>
      </c>
      <c r="BG2188" s="45">
        <v>0.7</v>
      </c>
      <c r="BH2188" s="45">
        <v>0</v>
      </c>
      <c r="BI2188" s="6">
        <v>0</v>
      </c>
      <c r="BJ2188" s="6">
        <v>7.3</v>
      </c>
      <c r="BK2188" s="6">
        <v>0.35</v>
      </c>
      <c r="BL2188" s="45">
        <v>0.3</v>
      </c>
      <c r="BM2188" s="45">
        <v>0.3</v>
      </c>
      <c r="BN2188" s="6">
        <v>0</v>
      </c>
      <c r="BO2188" s="6">
        <v>0</v>
      </c>
      <c r="BP2188" s="6">
        <v>7.1</v>
      </c>
      <c r="BQ2188" s="6">
        <v>16.2</v>
      </c>
      <c r="BR2188" s="45">
        <v>1</v>
      </c>
      <c r="BT2188" s="45">
        <v>0</v>
      </c>
      <c r="BU2188" s="45">
        <v>1</v>
      </c>
      <c r="BX2188" s="6">
        <v>0</v>
      </c>
      <c r="BY2188" s="6" t="s">
        <v>4409</v>
      </c>
      <c r="BZ2188" s="6">
        <f t="shared" si="102"/>
        <v>36.65</v>
      </c>
      <c r="CA2188" s="6">
        <f t="shared" si="103"/>
        <v>35.449999999999996</v>
      </c>
      <c r="CC2188" s="63" t="s">
        <v>4687</v>
      </c>
      <c r="CD2188" s="6" t="s">
        <v>4410</v>
      </c>
      <c r="CK2188" s="6" t="s">
        <v>7981</v>
      </c>
      <c r="DC2188" s="6" t="s">
        <v>4434</v>
      </c>
      <c r="DD2188" s="6" t="s">
        <v>2436</v>
      </c>
      <c r="DF2188" s="29">
        <f t="shared" si="104"/>
        <v>0</v>
      </c>
      <c r="DG2188" s="6">
        <v>1</v>
      </c>
    </row>
    <row r="2189" spans="1:111" ht="16" hidden="1" x14ac:dyDescent="0.2">
      <c r="A2189" s="6" t="s">
        <v>4411</v>
      </c>
      <c r="B2189" s="25"/>
      <c r="C2189" s="25"/>
      <c r="F2189" s="25"/>
      <c r="G2189" s="63" t="s">
        <v>3526</v>
      </c>
      <c r="H2189" s="6" t="s">
        <v>4726</v>
      </c>
      <c r="L2189" s="6" t="s">
        <v>1272</v>
      </c>
      <c r="P2189" s="6" t="s">
        <v>1241</v>
      </c>
      <c r="Q2189" s="6" t="s">
        <v>4730</v>
      </c>
      <c r="X2189" s="6">
        <v>71</v>
      </c>
      <c r="Y2189" s="6">
        <v>0</v>
      </c>
      <c r="Z2189" s="6">
        <v>0</v>
      </c>
      <c r="AA2189" s="6">
        <v>0</v>
      </c>
      <c r="AB2189" s="6">
        <f>SUM(Table2026_09_25[[#This Row],[Number of in-person visits provided in reporting year.]:[Number of video/virtual visits provided in reporting year.]])</f>
        <v>0</v>
      </c>
      <c r="AC2189" s="6" t="s">
        <v>8468</v>
      </c>
      <c r="AD2189" s="6">
        <v>17</v>
      </c>
      <c r="AE2189" s="6">
        <v>93</v>
      </c>
      <c r="AF2189" s="6" t="s">
        <v>8026</v>
      </c>
      <c r="AG2189" s="6">
        <v>3</v>
      </c>
      <c r="AI2189" s="6" t="s">
        <v>1574</v>
      </c>
      <c r="AJ2189" s="6" t="s">
        <v>43</v>
      </c>
      <c r="AK2189" s="6" t="s">
        <v>8483</v>
      </c>
      <c r="AL2189" s="26" t="s">
        <v>348</v>
      </c>
      <c r="AQ2189" s="6" t="s">
        <v>43</v>
      </c>
      <c r="AX2189" s="45" t="s">
        <v>2431</v>
      </c>
      <c r="AZ2189" s="6">
        <v>1</v>
      </c>
      <c r="BA2189" s="6">
        <v>0.6</v>
      </c>
      <c r="BB2189" s="45">
        <v>0.2</v>
      </c>
      <c r="BC2189" s="6">
        <v>0</v>
      </c>
      <c r="BD2189" s="6">
        <v>0.6</v>
      </c>
      <c r="BF2189" s="6">
        <v>0</v>
      </c>
      <c r="BG2189" s="45">
        <v>1</v>
      </c>
      <c r="BH2189" s="45">
        <v>0.5</v>
      </c>
      <c r="BI2189" s="6">
        <v>0</v>
      </c>
      <c r="BJ2189" s="6">
        <v>4.2</v>
      </c>
      <c r="BK2189" s="6">
        <v>0.4</v>
      </c>
      <c r="BL2189" s="45">
        <v>0.5</v>
      </c>
      <c r="BM2189" s="45">
        <v>0.5</v>
      </c>
      <c r="BN2189" s="6">
        <v>0</v>
      </c>
      <c r="BO2189" s="6">
        <v>0</v>
      </c>
      <c r="BP2189" s="6">
        <v>6.9</v>
      </c>
      <c r="BQ2189" s="6">
        <v>11.2</v>
      </c>
      <c r="BR2189" s="45">
        <v>1.5</v>
      </c>
      <c r="BT2189" s="45">
        <v>0.2</v>
      </c>
      <c r="BU2189" s="45">
        <v>2</v>
      </c>
      <c r="BX2189" s="6">
        <v>2.1</v>
      </c>
      <c r="BY2189" s="6" t="s">
        <v>3210</v>
      </c>
      <c r="BZ2189" s="6">
        <f t="shared" si="102"/>
        <v>31.299999999999997</v>
      </c>
      <c r="CA2189" s="6">
        <f t="shared" si="103"/>
        <v>31.200000000000003</v>
      </c>
      <c r="CC2189" s="63" t="s">
        <v>4753</v>
      </c>
      <c r="CD2189" s="6" t="s">
        <v>4412</v>
      </c>
      <c r="CK2189" s="6" t="s">
        <v>5148</v>
      </c>
      <c r="DA2189" s="6" t="s">
        <v>3211</v>
      </c>
      <c r="DC2189" s="6" t="s">
        <v>4434</v>
      </c>
      <c r="DD2189" s="6" t="s">
        <v>2850</v>
      </c>
      <c r="DF2189" s="29">
        <f t="shared" si="104"/>
        <v>0</v>
      </c>
      <c r="DG2189" s="6">
        <v>1</v>
      </c>
    </row>
    <row r="2190" spans="1:111" ht="16" hidden="1" x14ac:dyDescent="0.2">
      <c r="A2190" s="6" t="s">
        <v>4413</v>
      </c>
      <c r="B2190" s="25"/>
      <c r="C2190" s="25"/>
      <c r="F2190" s="25"/>
      <c r="G2190" s="63" t="s">
        <v>3526</v>
      </c>
      <c r="H2190" s="6" t="s">
        <v>6222</v>
      </c>
      <c r="L2190" s="6" t="s">
        <v>4414</v>
      </c>
      <c r="P2190" s="6" t="s">
        <v>1241</v>
      </c>
      <c r="Q2190" s="6" t="s">
        <v>4730</v>
      </c>
      <c r="X2190" s="6">
        <v>10</v>
      </c>
      <c r="Y2190" s="6">
        <v>0</v>
      </c>
      <c r="Z2190" s="6">
        <v>0</v>
      </c>
      <c r="AA2190" s="6">
        <v>0</v>
      </c>
      <c r="AB2190" s="6">
        <f>SUM(Table2026_09_25[[#This Row],[Number of in-person visits provided in reporting year.]:[Number of video/virtual visits provided in reporting year.]])</f>
        <v>0</v>
      </c>
      <c r="AC2190" s="6" t="s">
        <v>8468</v>
      </c>
      <c r="AD2190" s="6">
        <v>18</v>
      </c>
      <c r="AE2190" s="6">
        <v>87.7</v>
      </c>
      <c r="AF2190" s="6" t="s">
        <v>8026</v>
      </c>
      <c r="AG2190" s="6">
        <v>0</v>
      </c>
      <c r="AI2190" s="6" t="s">
        <v>6227</v>
      </c>
      <c r="AJ2190" s="6" t="s">
        <v>5296</v>
      </c>
      <c r="AK2190" s="6" t="s">
        <v>8483</v>
      </c>
      <c r="AL2190" s="26" t="s">
        <v>2662</v>
      </c>
      <c r="AQ2190" s="6" t="s">
        <v>544</v>
      </c>
      <c r="AX2190" s="45" t="s">
        <v>2431</v>
      </c>
      <c r="AZ2190" s="6">
        <v>1</v>
      </c>
      <c r="BA2190" s="6">
        <v>0.3</v>
      </c>
      <c r="BB2190" s="45">
        <v>0</v>
      </c>
      <c r="BC2190" s="6">
        <v>0</v>
      </c>
      <c r="BD2190" s="6">
        <v>0.5</v>
      </c>
      <c r="BF2190" s="6">
        <v>0</v>
      </c>
      <c r="BG2190" s="45">
        <v>1</v>
      </c>
      <c r="BH2190" s="45">
        <v>0</v>
      </c>
      <c r="BI2190" s="6">
        <v>0</v>
      </c>
      <c r="BJ2190" s="6">
        <v>4</v>
      </c>
      <c r="BK2190" s="6">
        <v>0</v>
      </c>
      <c r="BL2190" s="45">
        <v>0</v>
      </c>
      <c r="BM2190" s="45">
        <v>0</v>
      </c>
      <c r="BN2190" s="6">
        <v>0</v>
      </c>
      <c r="BO2190" s="6">
        <v>0</v>
      </c>
      <c r="BP2190" s="6">
        <v>5</v>
      </c>
      <c r="BQ2190" s="6">
        <v>8</v>
      </c>
      <c r="BR2190" s="45">
        <v>1</v>
      </c>
      <c r="BT2190" s="45">
        <v>0</v>
      </c>
      <c r="BU2190" s="45">
        <v>1</v>
      </c>
      <c r="BX2190" s="6">
        <v>0</v>
      </c>
      <c r="BY2190" s="6" t="s">
        <v>4415</v>
      </c>
      <c r="BZ2190" s="6">
        <f t="shared" si="102"/>
        <v>21.8</v>
      </c>
      <c r="CA2190" s="6">
        <f t="shared" si="103"/>
        <v>20</v>
      </c>
      <c r="CC2190" s="63" t="s">
        <v>21</v>
      </c>
      <c r="CD2190" s="6" t="s">
        <v>21</v>
      </c>
      <c r="CK2190" s="6" t="s">
        <v>5148</v>
      </c>
      <c r="DC2190" s="6" t="s">
        <v>4434</v>
      </c>
      <c r="DD2190" s="6" t="s">
        <v>4025</v>
      </c>
      <c r="DF2190" s="29">
        <f t="shared" si="104"/>
        <v>0</v>
      </c>
      <c r="DG2190" s="6">
        <v>1</v>
      </c>
    </row>
    <row r="2191" spans="1:111" ht="16" hidden="1" x14ac:dyDescent="0.2">
      <c r="A2191" s="6" t="s">
        <v>4416</v>
      </c>
      <c r="B2191" s="25"/>
      <c r="C2191" s="25"/>
      <c r="F2191" s="25"/>
      <c r="G2191" s="63" t="s">
        <v>3526</v>
      </c>
      <c r="H2191" s="6" t="s">
        <v>7482</v>
      </c>
      <c r="L2191" s="6" t="s">
        <v>4583</v>
      </c>
      <c r="P2191" s="6" t="s">
        <v>1241</v>
      </c>
      <c r="Q2191" s="6" t="s">
        <v>4730</v>
      </c>
      <c r="X2191" s="6">
        <v>80</v>
      </c>
      <c r="Y2191" s="6">
        <v>0</v>
      </c>
      <c r="Z2191" s="6">
        <v>0</v>
      </c>
      <c r="AA2191" s="6">
        <v>0</v>
      </c>
      <c r="AB2191" s="6">
        <f>SUM(Table2026_09_25[[#This Row],[Number of in-person visits provided in reporting year.]:[Number of video/virtual visits provided in reporting year.]])</f>
        <v>0</v>
      </c>
      <c r="AC2191" s="6" t="s">
        <v>8468</v>
      </c>
      <c r="AD2191" s="6">
        <v>24</v>
      </c>
      <c r="AE2191" s="6">
        <v>99</v>
      </c>
      <c r="AF2191" s="6" t="s">
        <v>8026</v>
      </c>
      <c r="AG2191" s="6">
        <v>240</v>
      </c>
      <c r="AI2191" s="6" t="s">
        <v>7486</v>
      </c>
      <c r="AJ2191" s="6" t="s">
        <v>512</v>
      </c>
      <c r="AK2191" s="6" t="s">
        <v>8483</v>
      </c>
      <c r="AL2191" s="26" t="s">
        <v>1534</v>
      </c>
      <c r="AQ2191" s="6" t="s">
        <v>544</v>
      </c>
      <c r="AX2191" s="45" t="s">
        <v>2431</v>
      </c>
      <c r="AZ2191" s="6">
        <v>1.5</v>
      </c>
      <c r="BA2191" s="6">
        <v>0</v>
      </c>
      <c r="BB2191" s="45">
        <v>0.1</v>
      </c>
      <c r="BC2191" s="6">
        <v>0</v>
      </c>
      <c r="BD2191" s="6">
        <v>2</v>
      </c>
      <c r="BF2191" s="6">
        <v>0.4</v>
      </c>
      <c r="BG2191" s="45">
        <v>1</v>
      </c>
      <c r="BH2191" s="45">
        <v>0</v>
      </c>
      <c r="BI2191" s="6">
        <v>0</v>
      </c>
      <c r="BJ2191" s="6">
        <v>6</v>
      </c>
      <c r="BK2191" s="6">
        <v>0.4</v>
      </c>
      <c r="BL2191" s="45">
        <v>0</v>
      </c>
      <c r="BM2191" s="45">
        <v>0.2</v>
      </c>
      <c r="BN2191" s="6">
        <v>0</v>
      </c>
      <c r="BO2191" s="6">
        <v>0</v>
      </c>
      <c r="BP2191" s="6">
        <v>11.8</v>
      </c>
      <c r="BQ2191" s="6">
        <v>12</v>
      </c>
      <c r="BR2191" s="45">
        <v>1</v>
      </c>
      <c r="BT2191" s="45">
        <v>0.1</v>
      </c>
      <c r="BU2191" s="45">
        <v>2</v>
      </c>
      <c r="BX2191" s="6">
        <v>1</v>
      </c>
      <c r="BY2191" s="6" t="s">
        <v>4417</v>
      </c>
      <c r="BZ2191" s="6">
        <f t="shared" si="102"/>
        <v>38.5</v>
      </c>
      <c r="CA2191" s="6">
        <f t="shared" si="103"/>
        <v>36</v>
      </c>
      <c r="CC2191" s="63" t="s">
        <v>4753</v>
      </c>
      <c r="CD2191" s="6" t="s">
        <v>4418</v>
      </c>
      <c r="CK2191" s="6" t="s">
        <v>5148</v>
      </c>
      <c r="DC2191" s="6" t="s">
        <v>4434</v>
      </c>
      <c r="DD2191" s="6" t="s">
        <v>2862</v>
      </c>
      <c r="DF2191" s="29">
        <f t="shared" si="104"/>
        <v>0</v>
      </c>
      <c r="DG2191" s="6">
        <v>1</v>
      </c>
    </row>
    <row r="2192" spans="1:111" ht="16" hidden="1" x14ac:dyDescent="0.2">
      <c r="A2192" s="6" t="s">
        <v>4419</v>
      </c>
      <c r="B2192" s="25"/>
      <c r="C2192" s="25"/>
      <c r="F2192" s="25"/>
      <c r="G2192" s="63" t="s">
        <v>3526</v>
      </c>
      <c r="H2192" s="6" t="s">
        <v>7482</v>
      </c>
      <c r="L2192" s="6" t="s">
        <v>4582</v>
      </c>
      <c r="P2192" s="6" t="s">
        <v>1241</v>
      </c>
      <c r="Q2192" s="6" t="s">
        <v>4730</v>
      </c>
      <c r="X2192" s="6">
        <v>62</v>
      </c>
      <c r="Y2192" s="6">
        <v>0</v>
      </c>
      <c r="Z2192" s="6">
        <v>0</v>
      </c>
      <c r="AA2192" s="6">
        <v>0</v>
      </c>
      <c r="AB2192" s="6">
        <f>SUM(Table2026_09_25[[#This Row],[Number of in-person visits provided in reporting year.]:[Number of video/virtual visits provided in reporting year.]])</f>
        <v>0</v>
      </c>
      <c r="AC2192" s="6" t="s">
        <v>8468</v>
      </c>
      <c r="AD2192" s="6">
        <v>12</v>
      </c>
      <c r="AE2192" s="6">
        <v>108</v>
      </c>
      <c r="AF2192" s="6" t="s">
        <v>8026</v>
      </c>
      <c r="AG2192" s="6">
        <v>60</v>
      </c>
      <c r="AI2192" s="6" t="s">
        <v>7486</v>
      </c>
      <c r="AJ2192" s="6" t="s">
        <v>512</v>
      </c>
      <c r="AK2192" s="6" t="s">
        <v>8483</v>
      </c>
      <c r="AL2192" s="26" t="s">
        <v>1534</v>
      </c>
      <c r="AQ2192" s="6" t="s">
        <v>544</v>
      </c>
      <c r="AX2192" s="45" t="s">
        <v>2431</v>
      </c>
      <c r="AZ2192" s="6">
        <v>1.2</v>
      </c>
      <c r="BA2192" s="6">
        <v>0</v>
      </c>
      <c r="BB2192" s="45">
        <v>0.1</v>
      </c>
      <c r="BC2192" s="6">
        <v>0</v>
      </c>
      <c r="BD2192" s="6">
        <v>1</v>
      </c>
      <c r="BF2192" s="6">
        <v>0.2</v>
      </c>
      <c r="BG2192" s="45">
        <v>1</v>
      </c>
      <c r="BH2192" s="45">
        <v>0</v>
      </c>
      <c r="BI2192" s="6">
        <v>0</v>
      </c>
      <c r="BJ2192" s="6">
        <v>0</v>
      </c>
      <c r="BK2192" s="6">
        <v>0.2</v>
      </c>
      <c r="BL2192" s="45">
        <v>0</v>
      </c>
      <c r="BM2192" s="45">
        <v>1</v>
      </c>
      <c r="BN2192" s="6">
        <v>0</v>
      </c>
      <c r="BO2192" s="6">
        <v>0</v>
      </c>
      <c r="BP2192" s="6">
        <v>9.3000000000000007</v>
      </c>
      <c r="BQ2192" s="6">
        <v>6</v>
      </c>
      <c r="BR2192" s="45">
        <v>1</v>
      </c>
      <c r="BT2192" s="45">
        <v>0.05</v>
      </c>
      <c r="BU2192" s="45">
        <v>0.5</v>
      </c>
      <c r="BX2192" s="6">
        <v>0.1</v>
      </c>
      <c r="BY2192" s="6" t="s">
        <v>4420</v>
      </c>
      <c r="BZ2192" s="6">
        <f t="shared" si="102"/>
        <v>21.55</v>
      </c>
      <c r="CA2192" s="6">
        <f t="shared" si="103"/>
        <v>19.450000000000003</v>
      </c>
      <c r="CC2192" s="63" t="s">
        <v>4687</v>
      </c>
      <c r="CD2192" s="6" t="s">
        <v>4421</v>
      </c>
      <c r="CK2192" s="6" t="s">
        <v>5148</v>
      </c>
      <c r="DC2192" s="6" t="s">
        <v>4434</v>
      </c>
      <c r="DD2192" s="6" t="s">
        <v>2862</v>
      </c>
      <c r="DF2192" s="29">
        <f t="shared" si="104"/>
        <v>0</v>
      </c>
      <c r="DG2192" s="6">
        <v>1</v>
      </c>
    </row>
    <row r="2193" spans="1:111" ht="16" hidden="1" x14ac:dyDescent="0.2">
      <c r="A2193" s="6" t="s">
        <v>4422</v>
      </c>
      <c r="B2193" s="25"/>
      <c r="C2193" s="25"/>
      <c r="F2193" s="25"/>
      <c r="G2193" s="63" t="s">
        <v>3526</v>
      </c>
      <c r="H2193" s="6" t="s">
        <v>6222</v>
      </c>
      <c r="L2193" s="6" t="s">
        <v>4423</v>
      </c>
      <c r="P2193" s="6" t="s">
        <v>1241</v>
      </c>
      <c r="Q2193" s="6" t="s">
        <v>4730</v>
      </c>
      <c r="X2193" s="6">
        <v>42</v>
      </c>
      <c r="Y2193" s="6">
        <v>0</v>
      </c>
      <c r="Z2193" s="6">
        <v>0</v>
      </c>
      <c r="AA2193" s="6">
        <v>0</v>
      </c>
      <c r="AB2193" s="6">
        <f>SUM(Table2026_09_25[[#This Row],[Number of in-person visits provided in reporting year.]:[Number of video/virtual visits provided in reporting year.]])</f>
        <v>0</v>
      </c>
      <c r="AC2193" s="6" t="s">
        <v>8468</v>
      </c>
      <c r="AD2193" s="6">
        <v>24</v>
      </c>
      <c r="AE2193" s="6">
        <v>93.2</v>
      </c>
      <c r="AF2193" s="6" t="s">
        <v>8026</v>
      </c>
      <c r="AG2193" s="6">
        <v>0</v>
      </c>
      <c r="AI2193" s="6" t="s">
        <v>6227</v>
      </c>
      <c r="AJ2193" s="6" t="s">
        <v>5296</v>
      </c>
      <c r="AK2193" s="6" t="s">
        <v>8483</v>
      </c>
      <c r="AL2193" s="26" t="s">
        <v>2662</v>
      </c>
      <c r="AQ2193" s="6" t="s">
        <v>544</v>
      </c>
      <c r="AX2193" s="45" t="s">
        <v>2431</v>
      </c>
      <c r="AZ2193" s="6">
        <v>1</v>
      </c>
      <c r="BA2193" s="6">
        <v>0</v>
      </c>
      <c r="BB2193" s="45">
        <v>0</v>
      </c>
      <c r="BC2193" s="6">
        <v>0</v>
      </c>
      <c r="BD2193" s="6">
        <v>1</v>
      </c>
      <c r="BF2193" s="6">
        <v>0</v>
      </c>
      <c r="BG2193" s="45">
        <v>1</v>
      </c>
      <c r="BH2193" s="45">
        <v>0</v>
      </c>
      <c r="BI2193" s="6">
        <v>0</v>
      </c>
      <c r="BJ2193" s="6">
        <v>4</v>
      </c>
      <c r="BK2193" s="6">
        <v>0</v>
      </c>
      <c r="BL2193" s="45">
        <v>0</v>
      </c>
      <c r="BM2193" s="45">
        <v>0</v>
      </c>
      <c r="BN2193" s="6">
        <v>0.3</v>
      </c>
      <c r="BO2193" s="6">
        <v>0</v>
      </c>
      <c r="BP2193" s="6">
        <v>7</v>
      </c>
      <c r="BQ2193" s="6">
        <v>8</v>
      </c>
      <c r="BR2193" s="45">
        <v>1</v>
      </c>
      <c r="BT2193" s="45">
        <v>0</v>
      </c>
      <c r="BU2193" s="45">
        <v>1</v>
      </c>
      <c r="BX2193" s="6">
        <v>0</v>
      </c>
      <c r="BY2193" s="6" t="s">
        <v>4424</v>
      </c>
      <c r="BZ2193" s="6">
        <f t="shared" si="102"/>
        <v>24.3</v>
      </c>
      <c r="CA2193" s="6">
        <f t="shared" si="103"/>
        <v>22</v>
      </c>
      <c r="CC2193" s="63" t="s">
        <v>21</v>
      </c>
      <c r="CD2193" s="6" t="s">
        <v>21</v>
      </c>
      <c r="CK2193" s="6" t="s">
        <v>5148</v>
      </c>
      <c r="DC2193" s="6" t="s">
        <v>4434</v>
      </c>
      <c r="DD2193" s="6" t="s">
        <v>4025</v>
      </c>
      <c r="DF2193" s="29">
        <f t="shared" si="104"/>
        <v>0</v>
      </c>
      <c r="DG2193" s="6">
        <v>1</v>
      </c>
    </row>
    <row r="2194" spans="1:111" ht="16" hidden="1" x14ac:dyDescent="0.2">
      <c r="A2194" s="6" t="s">
        <v>4425</v>
      </c>
      <c r="B2194" s="25"/>
      <c r="C2194" s="25"/>
      <c r="F2194" s="25"/>
      <c r="G2194" s="63" t="s">
        <v>3526</v>
      </c>
      <c r="H2194" s="6" t="s">
        <v>746</v>
      </c>
      <c r="L2194" s="6" t="s">
        <v>1280</v>
      </c>
      <c r="P2194" s="6" t="s">
        <v>1241</v>
      </c>
      <c r="Q2194" s="6" t="s">
        <v>4730</v>
      </c>
      <c r="X2194" s="6">
        <v>103</v>
      </c>
      <c r="Y2194" s="6">
        <v>0</v>
      </c>
      <c r="Z2194" s="6">
        <v>0</v>
      </c>
      <c r="AA2194" s="6">
        <v>0</v>
      </c>
      <c r="AB2194" s="6">
        <f>SUM(Table2026_09_25[[#This Row],[Number of in-person visits provided in reporting year.]:[Number of video/virtual visits provided in reporting year.]])</f>
        <v>0</v>
      </c>
      <c r="AC2194" s="6" t="s">
        <v>8468</v>
      </c>
      <c r="AD2194" s="6">
        <v>25</v>
      </c>
      <c r="AE2194" s="6">
        <v>94</v>
      </c>
      <c r="AF2194" s="6" t="s">
        <v>8026</v>
      </c>
      <c r="AG2194" s="6">
        <v>19</v>
      </c>
      <c r="AI2194" s="6" t="s">
        <v>7554</v>
      </c>
      <c r="AJ2194" s="6" t="s">
        <v>6639</v>
      </c>
      <c r="AK2194" s="6" t="s">
        <v>8483</v>
      </c>
      <c r="AL2194" s="26" t="s">
        <v>1232</v>
      </c>
      <c r="AQ2194" s="6" t="s">
        <v>63</v>
      </c>
      <c r="AX2194" s="45" t="s">
        <v>2431</v>
      </c>
      <c r="AZ2194" s="6">
        <v>1</v>
      </c>
      <c r="BA2194" s="6">
        <v>0</v>
      </c>
      <c r="BB2194" s="45">
        <v>0.2</v>
      </c>
      <c r="BC2194" s="6">
        <v>0</v>
      </c>
      <c r="BD2194" s="6">
        <v>1.2</v>
      </c>
      <c r="BF2194" s="6">
        <v>0</v>
      </c>
      <c r="BG2194" s="45">
        <v>0.7</v>
      </c>
      <c r="BH2194" s="45">
        <v>0</v>
      </c>
      <c r="BI2194" s="6">
        <v>0</v>
      </c>
      <c r="BJ2194" s="6">
        <v>2.9</v>
      </c>
      <c r="BK2194" s="6">
        <v>0.35</v>
      </c>
      <c r="BL2194" s="45">
        <v>0.3</v>
      </c>
      <c r="BM2194" s="45">
        <v>0.3</v>
      </c>
      <c r="BN2194" s="6">
        <v>0.2</v>
      </c>
      <c r="BO2194" s="6">
        <v>0</v>
      </c>
      <c r="BP2194" s="6">
        <v>10.5</v>
      </c>
      <c r="BQ2194" s="6">
        <v>14.1</v>
      </c>
      <c r="BR2194" s="45">
        <v>1</v>
      </c>
      <c r="BT2194" s="45">
        <v>0</v>
      </c>
      <c r="BU2194" s="45">
        <v>1</v>
      </c>
      <c r="BX2194" s="6">
        <v>0</v>
      </c>
      <c r="BY2194" s="6" t="s">
        <v>4426</v>
      </c>
      <c r="BZ2194" s="6">
        <f t="shared" si="102"/>
        <v>33.75</v>
      </c>
      <c r="CA2194" s="6">
        <f t="shared" si="103"/>
        <v>31.35</v>
      </c>
      <c r="CC2194" s="63" t="s">
        <v>4687</v>
      </c>
      <c r="CD2194" s="6" t="s">
        <v>4427</v>
      </c>
      <c r="CK2194" s="6" t="s">
        <v>7981</v>
      </c>
      <c r="DC2194" s="6" t="s">
        <v>4434</v>
      </c>
      <c r="DD2194" s="6" t="s">
        <v>2436</v>
      </c>
      <c r="DF2194" s="29">
        <f t="shared" si="104"/>
        <v>0</v>
      </c>
      <c r="DG2194" s="6">
        <v>1</v>
      </c>
    </row>
    <row r="2195" spans="1:111" ht="16" hidden="1" x14ac:dyDescent="0.2">
      <c r="A2195" s="6" t="s">
        <v>4428</v>
      </c>
      <c r="B2195" s="25"/>
      <c r="C2195" s="25"/>
      <c r="F2195" s="25"/>
      <c r="G2195" s="63" t="s">
        <v>3526</v>
      </c>
      <c r="H2195" s="6" t="s">
        <v>6941</v>
      </c>
      <c r="L2195" s="6" t="s">
        <v>4429</v>
      </c>
      <c r="P2195" s="6" t="s">
        <v>3219</v>
      </c>
      <c r="Q2195" s="6" t="s">
        <v>4730</v>
      </c>
      <c r="X2195" s="6">
        <v>108</v>
      </c>
      <c r="Y2195" s="6">
        <v>0</v>
      </c>
      <c r="Z2195" s="6">
        <v>0</v>
      </c>
      <c r="AA2195" s="6">
        <v>0</v>
      </c>
      <c r="AB2195" s="6">
        <f>SUM(Table2026_09_25[[#This Row],[Number of in-person visits provided in reporting year.]:[Number of video/virtual visits provided in reporting year.]])</f>
        <v>0</v>
      </c>
      <c r="AC2195" s="6" t="s">
        <v>8468</v>
      </c>
      <c r="AD2195" s="6">
        <v>44</v>
      </c>
      <c r="AE2195" s="6">
        <v>95</v>
      </c>
      <c r="AF2195" s="6" t="s">
        <v>25</v>
      </c>
      <c r="AG2195" s="6">
        <v>0</v>
      </c>
      <c r="AI2195" s="6" t="s">
        <v>8294</v>
      </c>
      <c r="AJ2195" s="6" t="s">
        <v>6947</v>
      </c>
      <c r="AK2195" s="6" t="s">
        <v>8483</v>
      </c>
      <c r="AL2195" s="26" t="s">
        <v>4240</v>
      </c>
      <c r="AQ2195" s="6" t="s">
        <v>107</v>
      </c>
      <c r="AX2195" s="45" t="s">
        <v>2431</v>
      </c>
      <c r="AZ2195" s="6">
        <v>1.5</v>
      </c>
      <c r="BA2195" s="6">
        <v>0</v>
      </c>
      <c r="BB2195" s="45">
        <v>0</v>
      </c>
      <c r="BC2195" s="6">
        <v>0</v>
      </c>
      <c r="BD2195" s="6">
        <v>0</v>
      </c>
      <c r="BF2195" s="6">
        <v>0</v>
      </c>
      <c r="BG2195" s="45">
        <v>0</v>
      </c>
      <c r="BH2195" s="45">
        <v>0</v>
      </c>
      <c r="BI2195" s="6">
        <v>0</v>
      </c>
      <c r="BJ2195" s="6">
        <v>0</v>
      </c>
      <c r="BK2195" s="6">
        <v>0</v>
      </c>
      <c r="BL2195" s="45">
        <v>0</v>
      </c>
      <c r="BM2195" s="45">
        <v>0</v>
      </c>
      <c r="BN2195" s="6">
        <v>0</v>
      </c>
      <c r="BO2195" s="6">
        <v>0</v>
      </c>
      <c r="BP2195" s="6">
        <v>0</v>
      </c>
      <c r="BQ2195" s="6">
        <v>0</v>
      </c>
      <c r="BR2195" s="45">
        <v>0</v>
      </c>
      <c r="BT2195" s="45">
        <v>0</v>
      </c>
      <c r="BU2195" s="45">
        <v>0</v>
      </c>
      <c r="BX2195" s="6">
        <v>1</v>
      </c>
      <c r="BY2195" s="6" t="s">
        <v>4430</v>
      </c>
      <c r="BZ2195" s="6">
        <f t="shared" si="102"/>
        <v>1.5</v>
      </c>
      <c r="CA2195" s="6">
        <f t="shared" si="103"/>
        <v>1</v>
      </c>
      <c r="CC2195" s="63" t="s">
        <v>4687</v>
      </c>
      <c r="CD2195" s="6" t="s">
        <v>4431</v>
      </c>
      <c r="CK2195" s="6" t="s">
        <v>5148</v>
      </c>
      <c r="DA2195" s="6" t="s">
        <v>4432</v>
      </c>
      <c r="DC2195" s="6" t="s">
        <v>4434</v>
      </c>
      <c r="DD2195" s="6" t="s">
        <v>4243</v>
      </c>
      <c r="DF2195" s="29">
        <f t="shared" si="104"/>
        <v>0</v>
      </c>
      <c r="DG2195" s="6">
        <v>1</v>
      </c>
    </row>
    <row r="2196" spans="1:111" ht="16" hidden="1" x14ac:dyDescent="0.2">
      <c r="A2196" s="6" t="s">
        <v>3671</v>
      </c>
      <c r="B2196" s="25"/>
      <c r="C2196" s="25"/>
      <c r="F2196" s="25"/>
      <c r="G2196" s="63" t="s">
        <v>3526</v>
      </c>
      <c r="H2196" s="6" t="s">
        <v>4484</v>
      </c>
      <c r="L2196" s="6" t="s">
        <v>193</v>
      </c>
      <c r="P2196" s="6" t="s">
        <v>3531</v>
      </c>
      <c r="Q2196" s="6" t="s">
        <v>4680</v>
      </c>
      <c r="X2196" s="6">
        <v>1361</v>
      </c>
      <c r="Y2196" s="6">
        <v>1694</v>
      </c>
      <c r="AB2196" s="6">
        <f>SUM(Table2026_09_25[[#This Row],[Number of in-person visits provided in reporting year.]:[Number of video/virtual visits provided in reporting year.]])</f>
        <v>1694</v>
      </c>
      <c r="AC2196" s="6" t="s">
        <v>8469</v>
      </c>
      <c r="AD2196" s="69"/>
      <c r="AE2196" s="69"/>
      <c r="AF2196" s="6" t="s">
        <v>8026</v>
      </c>
      <c r="AG2196" s="70"/>
      <c r="AI2196" s="6" t="s">
        <v>4497</v>
      </c>
      <c r="AJ2196" s="6" t="s">
        <v>7856</v>
      </c>
      <c r="AK2196" s="6" t="s">
        <v>8483</v>
      </c>
      <c r="AL2196" s="63" t="s">
        <v>3672</v>
      </c>
      <c r="AQ2196" s="6" t="s">
        <v>366</v>
      </c>
      <c r="AX2196" s="45"/>
      <c r="AZ2196" s="71"/>
      <c r="BA2196" s="70"/>
      <c r="BB2196" s="72"/>
      <c r="BC2196" s="71"/>
      <c r="BD2196" s="69"/>
      <c r="BF2196" s="69"/>
      <c r="BG2196" s="73"/>
      <c r="BH2196" s="72"/>
      <c r="BJ2196" s="69"/>
      <c r="BK2196" s="69"/>
      <c r="BL2196" s="72"/>
      <c r="BM2196" s="72"/>
      <c r="BN2196" s="70"/>
      <c r="BO2196" s="69"/>
      <c r="BP2196" s="6">
        <v>4.5</v>
      </c>
      <c r="BQ2196" s="69"/>
      <c r="BR2196" s="72"/>
      <c r="BT2196" s="72"/>
      <c r="BU2196" s="72"/>
      <c r="BZ2196" s="6">
        <f t="shared" si="102"/>
        <v>4.5</v>
      </c>
      <c r="CA2196" s="6">
        <f t="shared" si="103"/>
        <v>4.5</v>
      </c>
      <c r="CC2196" s="63" t="s">
        <v>4687</v>
      </c>
      <c r="CD2196" s="6" t="s">
        <v>21</v>
      </c>
      <c r="CK2196" s="6" t="s">
        <v>5148</v>
      </c>
      <c r="DA2196" s="6" t="s">
        <v>4542</v>
      </c>
      <c r="DC2196" s="6" t="s">
        <v>4434</v>
      </c>
      <c r="DD2196" s="6" t="s">
        <v>4558</v>
      </c>
      <c r="DF2196" s="29">
        <f t="shared" si="104"/>
        <v>0</v>
      </c>
      <c r="DG2196" s="6">
        <v>1</v>
      </c>
    </row>
    <row r="2197" spans="1:111" ht="16" hidden="1" x14ac:dyDescent="0.2">
      <c r="A2197" s="6" t="s">
        <v>8390</v>
      </c>
      <c r="B2197" s="25"/>
      <c r="C2197" s="25"/>
      <c r="F2197" s="25"/>
      <c r="G2197" s="63" t="s">
        <v>3526</v>
      </c>
      <c r="H2197" s="6" t="s">
        <v>4485</v>
      </c>
      <c r="L2197" s="6" t="s">
        <v>193</v>
      </c>
      <c r="P2197" s="6" t="s">
        <v>3531</v>
      </c>
      <c r="Q2197" s="6" t="s">
        <v>4680</v>
      </c>
      <c r="X2197" s="70">
        <v>571</v>
      </c>
      <c r="Y2197" s="6">
        <v>571</v>
      </c>
      <c r="Z2197" s="6">
        <v>204</v>
      </c>
      <c r="AA2197" s="6">
        <v>5</v>
      </c>
      <c r="AB2197" s="6">
        <f>SUM(Table2026_09_25[[#This Row],[Number of in-person visits provided in reporting year.]:[Number of video/virtual visits provided in reporting year.]])</f>
        <v>780</v>
      </c>
      <c r="AC2197" s="6" t="s">
        <v>8469</v>
      </c>
      <c r="AD2197" s="69"/>
      <c r="AE2197" s="69"/>
      <c r="AF2197" s="6" t="s">
        <v>8026</v>
      </c>
      <c r="AG2197" s="70"/>
      <c r="AI2197" s="6" t="s">
        <v>4498</v>
      </c>
      <c r="AJ2197" s="6" t="s">
        <v>611</v>
      </c>
      <c r="AK2197" s="6" t="s">
        <v>8483</v>
      </c>
      <c r="AL2197" s="63" t="s">
        <v>8300</v>
      </c>
      <c r="AQ2197" s="6" t="s">
        <v>366</v>
      </c>
      <c r="AX2197" s="45"/>
      <c r="AZ2197" s="70"/>
      <c r="BA2197" s="70"/>
      <c r="BB2197" s="72"/>
      <c r="BC2197" s="70"/>
      <c r="BD2197" s="69"/>
      <c r="BF2197" s="69"/>
      <c r="BG2197" s="70"/>
      <c r="BH2197" s="72"/>
      <c r="BJ2197" s="69"/>
      <c r="BK2197" s="69"/>
      <c r="BL2197" s="72"/>
      <c r="BM2197" s="72"/>
      <c r="BN2197" s="70"/>
      <c r="BO2197" s="69"/>
      <c r="BP2197" s="69"/>
      <c r="BQ2197" s="69"/>
      <c r="BR2197" s="72"/>
      <c r="BT2197" s="72"/>
      <c r="BU2197" s="72"/>
      <c r="BZ2197" s="6">
        <f t="shared" si="102"/>
        <v>0</v>
      </c>
      <c r="CA2197" s="6">
        <f t="shared" si="103"/>
        <v>0</v>
      </c>
      <c r="CC2197" s="63" t="s">
        <v>21</v>
      </c>
      <c r="CD2197" s="6" t="s">
        <v>21</v>
      </c>
      <c r="CK2197" s="6" t="s">
        <v>5148</v>
      </c>
      <c r="DA2197" s="70"/>
      <c r="DC2197" s="6" t="s">
        <v>4434</v>
      </c>
      <c r="DD2197" s="6" t="s">
        <v>4560</v>
      </c>
      <c r="DF2197" s="29">
        <f t="shared" si="104"/>
        <v>0</v>
      </c>
      <c r="DG2197" s="6">
        <v>1</v>
      </c>
    </row>
    <row r="2198" spans="1:111" ht="16" hidden="1" x14ac:dyDescent="0.2">
      <c r="A2198" s="6" t="s">
        <v>3802</v>
      </c>
      <c r="B2198" s="25"/>
      <c r="C2198" s="25"/>
      <c r="F2198" s="25"/>
      <c r="G2198" s="63" t="s">
        <v>3526</v>
      </c>
      <c r="H2198" s="6" t="s">
        <v>3510</v>
      </c>
      <c r="L2198" s="6" t="s">
        <v>4456</v>
      </c>
      <c r="P2198" s="6" t="s">
        <v>3531</v>
      </c>
      <c r="Q2198" s="6" t="s">
        <v>4680</v>
      </c>
      <c r="X2198" s="6">
        <v>48</v>
      </c>
      <c r="Y2198" s="6">
        <v>240</v>
      </c>
      <c r="AB2198" s="6">
        <f>SUM(Table2026_09_25[[#This Row],[Number of in-person visits provided in reporting year.]:[Number of video/virtual visits provided in reporting year.]])</f>
        <v>240</v>
      </c>
      <c r="AC2198" s="6" t="s">
        <v>8469</v>
      </c>
      <c r="AD2198" s="69"/>
      <c r="AE2198" s="69"/>
      <c r="AF2198" s="6" t="s">
        <v>4682</v>
      </c>
      <c r="AG2198" s="70"/>
      <c r="AI2198" s="6" t="s">
        <v>8301</v>
      </c>
      <c r="AJ2198" s="6" t="s">
        <v>8302</v>
      </c>
      <c r="AK2198" s="6" t="s">
        <v>8483</v>
      </c>
      <c r="AL2198" s="63" t="s">
        <v>3803</v>
      </c>
      <c r="AQ2198" s="6" t="s">
        <v>366</v>
      </c>
      <c r="AX2198" s="45" t="s">
        <v>2431</v>
      </c>
      <c r="AZ2198" s="70"/>
      <c r="BA2198" s="70"/>
      <c r="BB2198" s="72"/>
      <c r="BC2198" s="70"/>
      <c r="BD2198" s="69"/>
      <c r="BF2198" s="69"/>
      <c r="BG2198" s="70"/>
      <c r="BH2198" s="72"/>
      <c r="BJ2198" s="69"/>
      <c r="BK2198" s="69"/>
      <c r="BL2198" s="72">
        <v>1</v>
      </c>
      <c r="BM2198" s="72"/>
      <c r="BN2198" s="70"/>
      <c r="BO2198" s="69"/>
      <c r="BP2198" s="70">
        <v>1</v>
      </c>
      <c r="BQ2198" s="69"/>
      <c r="BR2198" s="72">
        <v>1</v>
      </c>
      <c r="BT2198" s="72"/>
      <c r="BU2198" s="72"/>
      <c r="BX2198" s="6">
        <v>1</v>
      </c>
      <c r="BY2198" s="6" t="s">
        <v>3804</v>
      </c>
      <c r="BZ2198" s="6">
        <f t="shared" si="102"/>
        <v>3</v>
      </c>
      <c r="CA2198" s="6">
        <f t="shared" si="103"/>
        <v>4</v>
      </c>
      <c r="CC2198" s="63" t="s">
        <v>21</v>
      </c>
      <c r="CD2198" s="6" t="s">
        <v>21</v>
      </c>
      <c r="CK2198" s="6" t="s">
        <v>7981</v>
      </c>
      <c r="DA2198" s="70"/>
      <c r="DC2198" s="6" t="s">
        <v>4434</v>
      </c>
      <c r="DD2198" s="6" t="s">
        <v>4562</v>
      </c>
      <c r="DF2198" s="29">
        <f t="shared" si="104"/>
        <v>0</v>
      </c>
      <c r="DG2198" s="6">
        <v>1</v>
      </c>
    </row>
    <row r="2199" spans="1:111" ht="16" hidden="1" x14ac:dyDescent="0.2">
      <c r="A2199" s="6" t="s">
        <v>8391</v>
      </c>
      <c r="B2199" s="25"/>
      <c r="C2199" s="25"/>
      <c r="F2199" s="25"/>
      <c r="G2199" s="63" t="s">
        <v>3526</v>
      </c>
      <c r="H2199" s="6" t="s">
        <v>4486</v>
      </c>
      <c r="L2199" s="6" t="s">
        <v>193</v>
      </c>
      <c r="P2199" s="6" t="s">
        <v>3531</v>
      </c>
      <c r="Q2199" s="6" t="s">
        <v>4680</v>
      </c>
      <c r="X2199" s="6">
        <v>88</v>
      </c>
      <c r="Y2199" s="6">
        <v>0</v>
      </c>
      <c r="AB2199" s="6">
        <f>SUM(Table2026_09_25[[#This Row],[Number of in-person visits provided in reporting year.]:[Number of video/virtual visits provided in reporting year.]])</f>
        <v>0</v>
      </c>
      <c r="AC2199" s="6" t="s">
        <v>8469</v>
      </c>
      <c r="AD2199" s="69"/>
      <c r="AE2199" s="69"/>
      <c r="AF2199" s="6" t="s">
        <v>4682</v>
      </c>
      <c r="AG2199" s="70"/>
      <c r="AI2199" s="6" t="s">
        <v>8303</v>
      </c>
      <c r="AJ2199" s="6" t="s">
        <v>8304</v>
      </c>
      <c r="AK2199" s="6" t="s">
        <v>8483</v>
      </c>
      <c r="AL2199" s="63" t="s">
        <v>8305</v>
      </c>
      <c r="AQ2199" s="6" t="s">
        <v>366</v>
      </c>
      <c r="AX2199" s="45"/>
      <c r="AZ2199" s="69"/>
      <c r="BA2199" s="70"/>
      <c r="BB2199" s="72"/>
      <c r="BC2199" s="70"/>
      <c r="BD2199" s="69"/>
      <c r="BF2199" s="69"/>
      <c r="BG2199" s="72"/>
      <c r="BH2199" s="72"/>
      <c r="BJ2199" s="69"/>
      <c r="BK2199" s="69"/>
      <c r="BL2199" s="72"/>
      <c r="BM2199" s="72"/>
      <c r="BN2199" s="70"/>
      <c r="BO2199" s="69"/>
      <c r="BP2199" s="6">
        <v>2</v>
      </c>
      <c r="BQ2199" s="69"/>
      <c r="BR2199" s="72"/>
      <c r="BT2199" s="72"/>
      <c r="BU2199" s="72"/>
      <c r="BZ2199" s="6">
        <f t="shared" si="102"/>
        <v>2</v>
      </c>
      <c r="CA2199" s="6">
        <f t="shared" si="103"/>
        <v>2</v>
      </c>
      <c r="CC2199" s="63" t="s">
        <v>21</v>
      </c>
      <c r="CD2199" s="6" t="s">
        <v>21</v>
      </c>
      <c r="CK2199" s="6" t="s">
        <v>5148</v>
      </c>
      <c r="DA2199" s="70"/>
      <c r="DC2199" s="6" t="s">
        <v>4434</v>
      </c>
      <c r="DD2199" s="6" t="s">
        <v>4563</v>
      </c>
      <c r="DF2199" s="29">
        <f t="shared" si="104"/>
        <v>0</v>
      </c>
      <c r="DG2199" s="6">
        <v>1</v>
      </c>
    </row>
    <row r="2200" spans="1:111" ht="16" hidden="1" x14ac:dyDescent="0.2">
      <c r="A2200" s="6" t="s">
        <v>8392</v>
      </c>
      <c r="B2200" s="25"/>
      <c r="C2200" s="25"/>
      <c r="F2200" s="25"/>
      <c r="G2200" s="63" t="s">
        <v>3526</v>
      </c>
      <c r="H2200" s="6" t="s">
        <v>1818</v>
      </c>
      <c r="L2200" s="6" t="s">
        <v>193</v>
      </c>
      <c r="P2200" s="6" t="s">
        <v>3531</v>
      </c>
      <c r="Q2200" s="6" t="s">
        <v>4680</v>
      </c>
      <c r="X2200" s="69"/>
      <c r="Y2200" s="6">
        <v>0</v>
      </c>
      <c r="AB2200" s="6">
        <f>SUM(Table2026_09_25[[#This Row],[Number of in-person visits provided in reporting year.]:[Number of video/virtual visits provided in reporting year.]])</f>
        <v>0</v>
      </c>
      <c r="AC2200" s="6" t="s">
        <v>8469</v>
      </c>
      <c r="AD2200" s="69"/>
      <c r="AE2200" s="69"/>
      <c r="AF2200" s="6" t="s">
        <v>21</v>
      </c>
      <c r="AG2200" s="69"/>
      <c r="AI2200" s="6" t="s">
        <v>4500</v>
      </c>
      <c r="AJ2200" s="6" t="s">
        <v>7869</v>
      </c>
      <c r="AK2200" s="6" t="s">
        <v>8483</v>
      </c>
      <c r="AL2200" s="63" t="s">
        <v>1819</v>
      </c>
      <c r="AQ2200" s="35" t="s">
        <v>366</v>
      </c>
      <c r="AX2200" s="45"/>
      <c r="AZ2200" s="70"/>
      <c r="BA2200" s="70"/>
      <c r="BB2200" s="70"/>
      <c r="BC2200" s="70"/>
      <c r="BD2200" s="69"/>
      <c r="BF2200" s="70"/>
      <c r="BG2200" s="70"/>
      <c r="BH2200" s="70"/>
      <c r="BJ2200" s="70"/>
      <c r="BK2200" s="70"/>
      <c r="BL2200" s="70"/>
      <c r="BM2200" s="70"/>
      <c r="BN2200" s="70"/>
      <c r="BO2200" s="70"/>
      <c r="BP2200" s="70"/>
      <c r="BQ2200" s="70"/>
      <c r="BR2200" s="70"/>
      <c r="BT2200" s="70"/>
      <c r="BU2200" s="70"/>
      <c r="BZ2200" s="6">
        <f t="shared" si="102"/>
        <v>0</v>
      </c>
      <c r="CA2200" s="6">
        <f t="shared" si="103"/>
        <v>0</v>
      </c>
      <c r="CC2200" s="63" t="s">
        <v>21</v>
      </c>
      <c r="CD2200" s="6" t="s">
        <v>21</v>
      </c>
      <c r="CK2200" s="6" t="s">
        <v>5148</v>
      </c>
      <c r="DA2200" s="70"/>
      <c r="DC2200" s="6" t="s">
        <v>4434</v>
      </c>
      <c r="DD2200" s="6" t="s">
        <v>4565</v>
      </c>
      <c r="DF2200" s="29">
        <f t="shared" si="104"/>
        <v>0</v>
      </c>
      <c r="DG2200" s="6">
        <v>1</v>
      </c>
    </row>
    <row r="2201" spans="1:111" ht="16" hidden="1" x14ac:dyDescent="0.2">
      <c r="A2201" s="6" t="s">
        <v>8393</v>
      </c>
      <c r="B2201" s="25"/>
      <c r="C2201" s="25"/>
      <c r="F2201" s="25"/>
      <c r="G2201" s="63" t="s">
        <v>3526</v>
      </c>
      <c r="H2201" s="6" t="s">
        <v>3510</v>
      </c>
      <c r="L2201" s="6" t="s">
        <v>193</v>
      </c>
      <c r="P2201" s="6" t="s">
        <v>3531</v>
      </c>
      <c r="Q2201" s="6" t="s">
        <v>4680</v>
      </c>
      <c r="X2201" s="70"/>
      <c r="Y2201" s="6">
        <v>0</v>
      </c>
      <c r="AB2201" s="6">
        <f>SUM(Table2026_09_25[[#This Row],[Number of in-person visits provided in reporting year.]:[Number of video/virtual visits provided in reporting year.]])</f>
        <v>0</v>
      </c>
      <c r="AC2201" s="6" t="s">
        <v>8469</v>
      </c>
      <c r="AD2201" s="70"/>
      <c r="AE2201" s="70"/>
      <c r="AF2201" s="6" t="s">
        <v>21</v>
      </c>
      <c r="AG2201" s="70"/>
      <c r="AI2201" s="6" t="s">
        <v>4501</v>
      </c>
      <c r="AJ2201" s="6" t="s">
        <v>8306</v>
      </c>
      <c r="AK2201" s="6" t="s">
        <v>8483</v>
      </c>
      <c r="AL2201" s="63" t="s">
        <v>4516</v>
      </c>
      <c r="AQ2201" s="6" t="s">
        <v>366</v>
      </c>
      <c r="AX2201" s="45"/>
      <c r="AZ2201" s="70"/>
      <c r="BA2201" s="70"/>
      <c r="BB2201" s="70"/>
      <c r="BC2201" s="70"/>
      <c r="BD2201" s="70"/>
      <c r="BF2201" s="70"/>
      <c r="BG2201" s="70"/>
      <c r="BH2201" s="70"/>
      <c r="BJ2201" s="70"/>
      <c r="BK2201" s="70"/>
      <c r="BL2201" s="70"/>
      <c r="BM2201" s="70"/>
      <c r="BN2201" s="70"/>
      <c r="BO2201" s="70"/>
      <c r="BP2201" s="70"/>
      <c r="BQ2201" s="70"/>
      <c r="BR2201" s="70"/>
      <c r="BT2201" s="70"/>
      <c r="BU2201" s="70"/>
      <c r="BZ2201" s="6">
        <f t="shared" si="102"/>
        <v>0</v>
      </c>
      <c r="CA2201" s="6">
        <f t="shared" si="103"/>
        <v>0</v>
      </c>
      <c r="CC2201" s="63" t="s">
        <v>21</v>
      </c>
      <c r="CD2201" s="6" t="s">
        <v>21</v>
      </c>
      <c r="CK2201" s="6" t="s">
        <v>7981</v>
      </c>
      <c r="DA2201" s="6" t="s">
        <v>4543</v>
      </c>
      <c r="DC2201" s="6" t="s">
        <v>4434</v>
      </c>
      <c r="DD2201" s="70" t="s">
        <v>4566</v>
      </c>
      <c r="DF2201" s="29">
        <f t="shared" si="104"/>
        <v>0</v>
      </c>
      <c r="DG2201" s="6">
        <v>1</v>
      </c>
    </row>
    <row r="2202" spans="1:111" ht="16" hidden="1" x14ac:dyDescent="0.2">
      <c r="A2202" s="6" t="s">
        <v>8394</v>
      </c>
      <c r="B2202" s="25"/>
      <c r="C2202" s="25"/>
      <c r="F2202" s="25"/>
      <c r="G2202" s="63" t="s">
        <v>3526</v>
      </c>
      <c r="H2202" s="6" t="s">
        <v>4484</v>
      </c>
      <c r="L2202" s="6" t="s">
        <v>4457</v>
      </c>
      <c r="P2202" s="6" t="s">
        <v>292</v>
      </c>
      <c r="Q2202" s="6" t="s">
        <v>5011</v>
      </c>
      <c r="X2202" s="6">
        <v>75</v>
      </c>
      <c r="Y2202" s="6">
        <v>843</v>
      </c>
      <c r="Z2202" s="6">
        <v>263</v>
      </c>
      <c r="AB2202" s="6">
        <f>SUM(Table2026_09_25[[#This Row],[Number of in-person visits provided in reporting year.]:[Number of video/virtual visits provided in reporting year.]])</f>
        <v>1106</v>
      </c>
      <c r="AC2202" s="6" t="s">
        <v>8469</v>
      </c>
      <c r="AF2202" s="6" t="s">
        <v>4682</v>
      </c>
      <c r="AI2202" s="6" t="s">
        <v>4502</v>
      </c>
      <c r="AJ2202" s="6" t="s">
        <v>7856</v>
      </c>
      <c r="AK2202" s="6" t="s">
        <v>8483</v>
      </c>
      <c r="AL2202" s="63" t="s">
        <v>4517</v>
      </c>
      <c r="AQ2202" s="6" t="s">
        <v>366</v>
      </c>
      <c r="AX2202" s="45"/>
      <c r="BB2202" s="45">
        <v>0.25</v>
      </c>
      <c r="BF2202" s="6">
        <v>0.33</v>
      </c>
      <c r="BG2202" s="45"/>
      <c r="BH2202" s="45"/>
      <c r="BL2202" s="45">
        <v>0.33</v>
      </c>
      <c r="BM2202" s="45"/>
      <c r="BR2202" s="45">
        <v>0.33</v>
      </c>
      <c r="BT2202" s="45"/>
      <c r="BU2202" s="45"/>
      <c r="BX2202" s="6">
        <v>0.33</v>
      </c>
      <c r="BY2202" s="6" t="s">
        <v>1504</v>
      </c>
      <c r="BZ2202" s="6">
        <f t="shared" si="102"/>
        <v>1.2400000000000002</v>
      </c>
      <c r="CA2202" s="6">
        <f t="shared" si="103"/>
        <v>1.57</v>
      </c>
      <c r="CC2202" s="63" t="s">
        <v>21</v>
      </c>
      <c r="CD2202" s="6" t="s">
        <v>21</v>
      </c>
      <c r="CK2202" s="6" t="s">
        <v>5148</v>
      </c>
      <c r="DC2202" s="6" t="s">
        <v>4434</v>
      </c>
      <c r="DD2202" s="6" t="s">
        <v>4558</v>
      </c>
      <c r="DF2202" s="29">
        <f t="shared" si="104"/>
        <v>0</v>
      </c>
      <c r="DG2202" s="6">
        <v>1</v>
      </c>
    </row>
    <row r="2203" spans="1:111" ht="16" hidden="1" x14ac:dyDescent="0.2">
      <c r="A2203" s="6" t="s">
        <v>8395</v>
      </c>
      <c r="B2203" s="25"/>
      <c r="C2203" s="25"/>
      <c r="F2203" s="25"/>
      <c r="G2203" s="63" t="s">
        <v>3526</v>
      </c>
      <c r="H2203" s="6" t="s">
        <v>7880</v>
      </c>
      <c r="L2203" s="6" t="s">
        <v>4458</v>
      </c>
      <c r="P2203" s="6" t="s">
        <v>292</v>
      </c>
      <c r="Q2203" s="6" t="s">
        <v>5011</v>
      </c>
      <c r="X2203" s="6">
        <v>572</v>
      </c>
      <c r="Y2203" s="6">
        <v>3949</v>
      </c>
      <c r="AB2203" s="6">
        <f>SUM(Table2026_09_25[[#This Row],[Number of in-person visits provided in reporting year.]:[Number of video/virtual visits provided in reporting year.]])</f>
        <v>3949</v>
      </c>
      <c r="AC2203" s="6" t="s">
        <v>8469</v>
      </c>
      <c r="AF2203" s="6" t="s">
        <v>4682</v>
      </c>
      <c r="AG2203" s="6">
        <v>18</v>
      </c>
      <c r="AI2203" s="35" t="s">
        <v>4503</v>
      </c>
      <c r="AJ2203" s="35" t="s">
        <v>4488</v>
      </c>
      <c r="AK2203" s="6" t="s">
        <v>8483</v>
      </c>
      <c r="AL2203" s="26" t="s">
        <v>1522</v>
      </c>
      <c r="AQ2203" s="35" t="s">
        <v>366</v>
      </c>
      <c r="AX2203" s="45"/>
      <c r="BA2203" s="6">
        <v>0.4</v>
      </c>
      <c r="BB2203" s="45">
        <v>0.25</v>
      </c>
      <c r="BF2203" s="6">
        <v>0.33</v>
      </c>
      <c r="BG2203" s="45"/>
      <c r="BH2203" s="45"/>
      <c r="BL2203" s="45">
        <v>0.33</v>
      </c>
      <c r="BM2203" s="45"/>
      <c r="BR2203" s="45">
        <v>0.33</v>
      </c>
      <c r="BT2203" s="45"/>
      <c r="BU2203" s="45"/>
      <c r="BX2203" s="6">
        <v>0.33</v>
      </c>
      <c r="BY2203" s="6" t="s">
        <v>1504</v>
      </c>
      <c r="BZ2203" s="6">
        <f t="shared" si="102"/>
        <v>1.6400000000000001</v>
      </c>
      <c r="CA2203" s="6">
        <f t="shared" si="103"/>
        <v>1.57</v>
      </c>
      <c r="CC2203" s="63" t="s">
        <v>21</v>
      </c>
      <c r="CD2203" s="6" t="s">
        <v>21</v>
      </c>
      <c r="CK2203" s="6" t="s">
        <v>7981</v>
      </c>
      <c r="DC2203" s="6" t="s">
        <v>4434</v>
      </c>
      <c r="DD2203" s="6" t="s">
        <v>3606</v>
      </c>
      <c r="DF2203" s="29">
        <f t="shared" si="104"/>
        <v>0</v>
      </c>
      <c r="DG2203" s="6">
        <v>1</v>
      </c>
    </row>
    <row r="2204" spans="1:111" ht="16" hidden="1" x14ac:dyDescent="0.2">
      <c r="A2204" s="6" t="s">
        <v>8396</v>
      </c>
      <c r="B2204" s="25"/>
      <c r="C2204" s="25"/>
      <c r="F2204" s="25"/>
      <c r="G2204" s="63" t="s">
        <v>3526</v>
      </c>
      <c r="H2204" s="6" t="s">
        <v>4486</v>
      </c>
      <c r="L2204" s="6" t="s">
        <v>292</v>
      </c>
      <c r="P2204" s="6" t="s">
        <v>292</v>
      </c>
      <c r="Q2204" s="6" t="s">
        <v>5011</v>
      </c>
      <c r="X2204" s="6">
        <v>44</v>
      </c>
      <c r="Y2204" s="6">
        <v>306</v>
      </c>
      <c r="AB2204" s="6">
        <f>SUM(Table2026_09_25[[#This Row],[Number of in-person visits provided in reporting year.]:[Number of video/virtual visits provided in reporting year.]])</f>
        <v>306</v>
      </c>
      <c r="AC2204" s="6" t="s">
        <v>8469</v>
      </c>
      <c r="AF2204" s="6" t="s">
        <v>8026</v>
      </c>
      <c r="AI2204" s="6" t="s">
        <v>8303</v>
      </c>
      <c r="AJ2204" s="6" t="s">
        <v>8304</v>
      </c>
      <c r="AK2204" s="6" t="s">
        <v>8483</v>
      </c>
      <c r="AL2204" s="63" t="s">
        <v>8305</v>
      </c>
      <c r="AQ2204" s="6" t="s">
        <v>366</v>
      </c>
      <c r="AX2204" s="45"/>
      <c r="BB2204" s="45">
        <v>0.5</v>
      </c>
      <c r="BF2204" s="6">
        <v>0.33</v>
      </c>
      <c r="BG2204" s="45"/>
      <c r="BH2204" s="45"/>
      <c r="BL2204" s="45">
        <v>0.33</v>
      </c>
      <c r="BM2204" s="45"/>
      <c r="BR2204" s="45">
        <v>0.33</v>
      </c>
      <c r="BT2204" s="45"/>
      <c r="BU2204" s="45"/>
      <c r="BX2204" s="6">
        <v>0.33</v>
      </c>
      <c r="BY2204" s="6" t="s">
        <v>1504</v>
      </c>
      <c r="BZ2204" s="6">
        <f t="shared" si="102"/>
        <v>1.4900000000000002</v>
      </c>
      <c r="CA2204" s="6">
        <f t="shared" si="103"/>
        <v>1.8200000000000003</v>
      </c>
      <c r="CC2204" s="63" t="s">
        <v>21</v>
      </c>
      <c r="CD2204" s="6" t="s">
        <v>21</v>
      </c>
      <c r="CK2204" s="6" t="s">
        <v>7981</v>
      </c>
      <c r="DC2204" s="6" t="s">
        <v>4434</v>
      </c>
      <c r="DD2204" s="6" t="s">
        <v>4563</v>
      </c>
      <c r="DF2204" s="29">
        <f t="shared" si="104"/>
        <v>0</v>
      </c>
      <c r="DG2204" s="6">
        <v>1</v>
      </c>
    </row>
    <row r="2205" spans="1:111" ht="16" hidden="1" x14ac:dyDescent="0.2">
      <c r="A2205" s="6" t="s">
        <v>8397</v>
      </c>
      <c r="B2205" s="25"/>
      <c r="C2205" s="25"/>
      <c r="F2205" s="25"/>
      <c r="G2205" s="63" t="s">
        <v>3526</v>
      </c>
      <c r="H2205" s="6" t="s">
        <v>4488</v>
      </c>
      <c r="L2205" s="51" t="s">
        <v>353</v>
      </c>
      <c r="P2205" s="6" t="s">
        <v>358</v>
      </c>
      <c r="Q2205" s="6" t="s">
        <v>4730</v>
      </c>
      <c r="X2205" s="6">
        <v>950</v>
      </c>
      <c r="Y2205" s="6">
        <v>0</v>
      </c>
      <c r="AB2205" s="6">
        <f>SUM(Table2026_09_25[[#This Row],[Number of in-person visits provided in reporting year.]:[Number of video/virtual visits provided in reporting year.]])</f>
        <v>0</v>
      </c>
      <c r="AC2205" s="6" t="s">
        <v>8469</v>
      </c>
      <c r="AD2205" s="6">
        <v>128</v>
      </c>
      <c r="AE2205" s="6">
        <v>98</v>
      </c>
      <c r="AF2205" s="6" t="s">
        <v>21</v>
      </c>
      <c r="AI2205" s="6" t="s">
        <v>4504</v>
      </c>
      <c r="AJ2205" s="6" t="s">
        <v>4488</v>
      </c>
      <c r="AK2205" s="6" t="s">
        <v>8483</v>
      </c>
      <c r="AL2205" s="63" t="s">
        <v>4518</v>
      </c>
      <c r="AQ2205" s="50" t="s">
        <v>366</v>
      </c>
      <c r="AX2205" s="45"/>
      <c r="AZ2205" s="6">
        <v>5</v>
      </c>
      <c r="BA2205" s="6">
        <v>1</v>
      </c>
      <c r="BB2205" s="45">
        <v>0.25</v>
      </c>
      <c r="BF2205" s="6">
        <v>0.33</v>
      </c>
      <c r="BG2205" s="45">
        <v>6</v>
      </c>
      <c r="BH2205" s="45">
        <v>2</v>
      </c>
      <c r="BK2205" s="6">
        <v>1</v>
      </c>
      <c r="BL2205" s="45">
        <v>6</v>
      </c>
      <c r="BM2205" s="45"/>
      <c r="BN2205" s="6">
        <v>12</v>
      </c>
      <c r="BO2205" s="6">
        <v>0</v>
      </c>
      <c r="BP2205" s="6">
        <v>20</v>
      </c>
      <c r="BQ2205" s="6">
        <v>70</v>
      </c>
      <c r="BR2205" s="45">
        <v>0.33</v>
      </c>
      <c r="BT2205" s="45">
        <v>1</v>
      </c>
      <c r="BU2205" s="45">
        <v>4</v>
      </c>
      <c r="BX2205" s="6">
        <v>6</v>
      </c>
      <c r="BY2205" s="6" t="s">
        <v>4538</v>
      </c>
      <c r="BZ2205" s="6">
        <f t="shared" si="102"/>
        <v>128.91</v>
      </c>
      <c r="CA2205" s="6">
        <f t="shared" si="103"/>
        <v>116.91</v>
      </c>
      <c r="CC2205" s="63" t="s">
        <v>21</v>
      </c>
      <c r="CD2205" s="6" t="s">
        <v>21</v>
      </c>
      <c r="CK2205" s="6" t="s">
        <v>7981</v>
      </c>
      <c r="DC2205" s="6" t="s">
        <v>4434</v>
      </c>
      <c r="DD2205" s="6" t="s">
        <v>4567</v>
      </c>
      <c r="DF2205" s="29">
        <f t="shared" si="104"/>
        <v>0</v>
      </c>
      <c r="DG2205" s="6">
        <v>1</v>
      </c>
    </row>
    <row r="2206" spans="1:111" ht="16" hidden="1" x14ac:dyDescent="0.2">
      <c r="A2206" s="6" t="s">
        <v>8398</v>
      </c>
      <c r="B2206" s="25"/>
      <c r="C2206" s="25"/>
      <c r="F2206" s="25"/>
      <c r="G2206" s="63" t="s">
        <v>3526</v>
      </c>
      <c r="H2206" s="6" t="s">
        <v>4484</v>
      </c>
      <c r="L2206" s="6" t="s">
        <v>4459</v>
      </c>
      <c r="P2206" s="6" t="s">
        <v>353</v>
      </c>
      <c r="Q2206" s="6" t="s">
        <v>4730</v>
      </c>
      <c r="X2206" s="6">
        <v>225</v>
      </c>
      <c r="Y2206" s="6">
        <v>0</v>
      </c>
      <c r="AB2206" s="6">
        <f>SUM(Table2026_09_25[[#This Row],[Number of in-person visits provided in reporting year.]:[Number of video/virtual visits provided in reporting year.]])</f>
        <v>0</v>
      </c>
      <c r="AC2206" s="6" t="s">
        <v>8469</v>
      </c>
      <c r="AD2206" s="6">
        <v>26</v>
      </c>
      <c r="AE2206" s="6">
        <v>92</v>
      </c>
      <c r="AF2206" s="6" t="s">
        <v>21</v>
      </c>
      <c r="AI2206" s="6" t="s">
        <v>4497</v>
      </c>
      <c r="AJ2206" s="6" t="s">
        <v>7856</v>
      </c>
      <c r="AK2206" s="6" t="s">
        <v>8483</v>
      </c>
      <c r="AL2206" s="63" t="s">
        <v>3672</v>
      </c>
      <c r="AQ2206" s="6" t="s">
        <v>366</v>
      </c>
      <c r="AX2206" s="45"/>
      <c r="AZ2206" s="6">
        <v>1.26</v>
      </c>
      <c r="BA2206" s="6">
        <v>0.8</v>
      </c>
      <c r="BB2206" s="45">
        <v>0.5</v>
      </c>
      <c r="BF2206" s="6">
        <v>0.2</v>
      </c>
      <c r="BG2206" s="45">
        <v>1</v>
      </c>
      <c r="BH2206" s="45">
        <v>2</v>
      </c>
      <c r="BJ2206" s="6">
        <v>4.2</v>
      </c>
      <c r="BL2206" s="45">
        <v>1</v>
      </c>
      <c r="BM2206" s="45">
        <v>2</v>
      </c>
      <c r="BQ2206" s="6">
        <v>16.8</v>
      </c>
      <c r="BR2206" s="45">
        <v>1</v>
      </c>
      <c r="BT2206" s="45">
        <v>0.1</v>
      </c>
      <c r="BU2206" s="45">
        <v>1.63</v>
      </c>
      <c r="BX2206" s="6">
        <v>1.3</v>
      </c>
      <c r="BY2206" s="6" t="s">
        <v>4539</v>
      </c>
      <c r="BZ2206" s="6">
        <f t="shared" si="102"/>
        <v>32.49</v>
      </c>
      <c r="CA2206" s="6">
        <f t="shared" si="103"/>
        <v>31.73</v>
      </c>
      <c r="CC2206" s="63" t="s">
        <v>21</v>
      </c>
      <c r="CD2206" s="6" t="s">
        <v>21</v>
      </c>
      <c r="CK2206" s="6" t="s">
        <v>7981</v>
      </c>
      <c r="DC2206" s="6" t="s">
        <v>4434</v>
      </c>
      <c r="DD2206" s="6" t="s">
        <v>4568</v>
      </c>
      <c r="DF2206" s="29">
        <f t="shared" si="104"/>
        <v>0</v>
      </c>
      <c r="DG2206" s="6">
        <v>1</v>
      </c>
    </row>
    <row r="2207" spans="1:111" ht="16" hidden="1" x14ac:dyDescent="0.2">
      <c r="A2207" s="6" t="s">
        <v>8399</v>
      </c>
      <c r="B2207" s="25"/>
      <c r="C2207" s="25"/>
      <c r="F2207" s="25"/>
      <c r="G2207" s="63" t="s">
        <v>3526</v>
      </c>
      <c r="H2207" s="6" t="s">
        <v>4489</v>
      </c>
      <c r="L2207" s="6" t="s">
        <v>4460</v>
      </c>
      <c r="P2207" s="6" t="s">
        <v>95</v>
      </c>
      <c r="Q2207" s="6" t="s">
        <v>4773</v>
      </c>
      <c r="X2207" s="6">
        <v>35</v>
      </c>
      <c r="Y2207" s="6">
        <v>124</v>
      </c>
      <c r="AB2207" s="6">
        <f>SUM(Table2026_09_25[[#This Row],[Number of in-person visits provided in reporting year.]:[Number of video/virtual visits provided in reporting year.]])</f>
        <v>124</v>
      </c>
      <c r="AC2207" s="6" t="s">
        <v>8469</v>
      </c>
      <c r="AD2207" s="74"/>
      <c r="AE2207" s="68"/>
      <c r="AF2207" s="6" t="s">
        <v>4682</v>
      </c>
      <c r="AG2207" s="6">
        <v>26</v>
      </c>
      <c r="AI2207" s="6" t="s">
        <v>8307</v>
      </c>
      <c r="AJ2207" s="6" t="s">
        <v>8308</v>
      </c>
      <c r="AK2207" s="6" t="s">
        <v>8483</v>
      </c>
      <c r="AL2207" s="63" t="s">
        <v>4519</v>
      </c>
      <c r="AQ2207" s="6" t="s">
        <v>366</v>
      </c>
      <c r="AX2207" s="45"/>
      <c r="BA2207" s="6">
        <v>0.08</v>
      </c>
      <c r="BB2207" s="45"/>
      <c r="BF2207" s="6">
        <v>0.33</v>
      </c>
      <c r="BG2207" s="45"/>
      <c r="BH2207" s="45"/>
      <c r="BL2207" s="45"/>
      <c r="BM2207" s="45"/>
      <c r="BR2207" s="45"/>
      <c r="BT2207" s="45"/>
      <c r="BU2207" s="45"/>
      <c r="BX2207" s="6">
        <v>0.5</v>
      </c>
      <c r="BZ2207" s="6">
        <f t="shared" si="102"/>
        <v>0.41000000000000003</v>
      </c>
      <c r="CA2207" s="6">
        <f t="shared" si="103"/>
        <v>0.83000000000000007</v>
      </c>
      <c r="CC2207" s="63" t="s">
        <v>21</v>
      </c>
      <c r="CD2207" s="6" t="s">
        <v>21</v>
      </c>
      <c r="CK2207" s="6" t="s">
        <v>7981</v>
      </c>
      <c r="DC2207" s="6" t="s">
        <v>4434</v>
      </c>
      <c r="DD2207" s="6" t="s">
        <v>3606</v>
      </c>
      <c r="DF2207" s="29">
        <f t="shared" si="104"/>
        <v>0</v>
      </c>
      <c r="DG2207" s="6">
        <v>1</v>
      </c>
    </row>
    <row r="2208" spans="1:111" ht="16" hidden="1" x14ac:dyDescent="0.2">
      <c r="A2208" s="6" t="s">
        <v>8400</v>
      </c>
      <c r="B2208" s="25"/>
      <c r="C2208" s="25"/>
      <c r="F2208" s="25"/>
      <c r="G2208" s="63" t="s">
        <v>3526</v>
      </c>
      <c r="H2208" s="35" t="s">
        <v>3541</v>
      </c>
      <c r="L2208" s="6" t="s">
        <v>4461</v>
      </c>
      <c r="P2208" s="6" t="s">
        <v>95</v>
      </c>
      <c r="Q2208" s="6" t="s">
        <v>4773</v>
      </c>
      <c r="X2208" s="6">
        <v>1086</v>
      </c>
      <c r="Y2208" s="6">
        <v>3988</v>
      </c>
      <c r="AB2208" s="6">
        <f>SUM(Table2026_09_25[[#This Row],[Number of in-person visits provided in reporting year.]:[Number of video/virtual visits provided in reporting year.]])</f>
        <v>3988</v>
      </c>
      <c r="AC2208" s="6" t="s">
        <v>8469</v>
      </c>
      <c r="AD2208" s="75"/>
      <c r="AE2208" s="75"/>
      <c r="AF2208" s="6" t="s">
        <v>4682</v>
      </c>
      <c r="AG2208" s="6">
        <v>187</v>
      </c>
      <c r="AI2208" s="6" t="s">
        <v>7888</v>
      </c>
      <c r="AJ2208" s="6" t="s">
        <v>4488</v>
      </c>
      <c r="AK2208" s="6" t="s">
        <v>8483</v>
      </c>
      <c r="AL2208" s="26" t="s">
        <v>459</v>
      </c>
      <c r="AQ2208" s="35" t="s">
        <v>366</v>
      </c>
      <c r="AX2208" s="45"/>
      <c r="BA2208" s="6">
        <f>0.4+0.5</f>
        <v>0.9</v>
      </c>
      <c r="BB2208" s="45"/>
      <c r="BC2208" s="6">
        <v>0.5</v>
      </c>
      <c r="BF2208" s="6">
        <v>0.33</v>
      </c>
      <c r="BG2208" s="45"/>
      <c r="BH2208" s="45"/>
      <c r="BL2208" s="45"/>
      <c r="BM2208" s="45"/>
      <c r="BO2208" s="6">
        <v>1</v>
      </c>
      <c r="BR2208" s="45"/>
      <c r="BT2208" s="45"/>
      <c r="BU2208" s="45"/>
      <c r="BX2208" s="6">
        <v>1</v>
      </c>
      <c r="BZ2208" s="6">
        <f t="shared" si="102"/>
        <v>2.73</v>
      </c>
      <c r="CA2208" s="6">
        <f t="shared" si="103"/>
        <v>2.33</v>
      </c>
      <c r="CC2208" s="63" t="s">
        <v>21</v>
      </c>
      <c r="CD2208" s="6" t="s">
        <v>21</v>
      </c>
      <c r="CK2208" s="6" t="s">
        <v>7981</v>
      </c>
      <c r="DC2208" s="6" t="s">
        <v>4434</v>
      </c>
      <c r="DD2208" s="6" t="s">
        <v>3606</v>
      </c>
      <c r="DF2208" s="29">
        <f t="shared" si="104"/>
        <v>0</v>
      </c>
      <c r="DG2208" s="6">
        <v>1</v>
      </c>
    </row>
    <row r="2209" spans="1:111" ht="16" hidden="1" x14ac:dyDescent="0.2">
      <c r="A2209" s="6" t="s">
        <v>8401</v>
      </c>
      <c r="B2209" s="25"/>
      <c r="C2209" s="25"/>
      <c r="F2209" s="25"/>
      <c r="G2209" s="63" t="s">
        <v>3526</v>
      </c>
      <c r="H2209" s="6" t="s">
        <v>3541</v>
      </c>
      <c r="L2209" s="6" t="s">
        <v>4462</v>
      </c>
      <c r="P2209" s="6" t="s">
        <v>95</v>
      </c>
      <c r="Q2209" s="6" t="s">
        <v>4773</v>
      </c>
      <c r="X2209" s="6">
        <v>132</v>
      </c>
      <c r="Y2209" s="6">
        <v>434</v>
      </c>
      <c r="AB2209" s="6">
        <f>SUM(Table2026_09_25[[#This Row],[Number of in-person visits provided in reporting year.]:[Number of video/virtual visits provided in reporting year.]])</f>
        <v>434</v>
      </c>
      <c r="AC2209" s="6" t="s">
        <v>8469</v>
      </c>
      <c r="AD2209" s="68"/>
      <c r="AE2209" s="68"/>
      <c r="AF2209" s="6" t="s">
        <v>4682</v>
      </c>
      <c r="AG2209" s="6">
        <v>187</v>
      </c>
      <c r="AI2209" s="6" t="s">
        <v>4505</v>
      </c>
      <c r="AJ2209" s="6" t="s">
        <v>611</v>
      </c>
      <c r="AK2209" s="6" t="s">
        <v>8483</v>
      </c>
      <c r="AL2209" s="63" t="s">
        <v>4520</v>
      </c>
      <c r="AQ2209" s="6" t="s">
        <v>366</v>
      </c>
      <c r="AX2209" s="45"/>
      <c r="BA2209" s="6">
        <v>0.1</v>
      </c>
      <c r="BB2209" s="45"/>
      <c r="BG2209" s="45"/>
      <c r="BH2209" s="45"/>
      <c r="BL2209" s="45"/>
      <c r="BM2209" s="45"/>
      <c r="BR2209" s="45"/>
      <c r="BT2209" s="45"/>
      <c r="BU2209" s="45"/>
      <c r="BZ2209" s="6">
        <f t="shared" si="102"/>
        <v>0.1</v>
      </c>
      <c r="CA2209" s="6">
        <f t="shared" si="103"/>
        <v>0</v>
      </c>
      <c r="CC2209" s="63" t="s">
        <v>21</v>
      </c>
      <c r="CD2209" s="6" t="s">
        <v>21</v>
      </c>
      <c r="CK2209" s="6" t="s">
        <v>5148</v>
      </c>
      <c r="DC2209" s="6" t="s">
        <v>4434</v>
      </c>
      <c r="DD2209" s="6" t="s">
        <v>3606</v>
      </c>
      <c r="DF2209" s="29">
        <f t="shared" si="104"/>
        <v>0</v>
      </c>
      <c r="DG2209" s="6">
        <v>1</v>
      </c>
    </row>
    <row r="2210" spans="1:111" ht="16" hidden="1" x14ac:dyDescent="0.2">
      <c r="A2210" s="6" t="s">
        <v>8402</v>
      </c>
      <c r="B2210" s="25"/>
      <c r="C2210" s="25"/>
      <c r="F2210" s="25"/>
      <c r="G2210" s="63" t="s">
        <v>3526</v>
      </c>
      <c r="H2210" s="6" t="s">
        <v>4490</v>
      </c>
      <c r="L2210" s="6" t="s">
        <v>4463</v>
      </c>
      <c r="P2210" s="6" t="s">
        <v>95</v>
      </c>
      <c r="Q2210" s="6" t="s">
        <v>4773</v>
      </c>
      <c r="X2210" s="6">
        <v>179</v>
      </c>
      <c r="Y2210" s="6">
        <v>562</v>
      </c>
      <c r="AB2210" s="6">
        <f>SUM(Table2026_09_25[[#This Row],[Number of in-person visits provided in reporting year.]:[Number of video/virtual visits provided in reporting year.]])</f>
        <v>562</v>
      </c>
      <c r="AC2210" s="6" t="s">
        <v>8469</v>
      </c>
      <c r="AD2210" s="68"/>
      <c r="AE2210" s="68"/>
      <c r="AF2210" s="6" t="s">
        <v>4682</v>
      </c>
      <c r="AG2210" s="6">
        <v>352</v>
      </c>
      <c r="AI2210" s="6" t="s">
        <v>4506</v>
      </c>
      <c r="AJ2210" s="6" t="s">
        <v>7876</v>
      </c>
      <c r="AK2210" s="6" t="s">
        <v>8483</v>
      </c>
      <c r="AL2210" s="63" t="s">
        <v>8309</v>
      </c>
      <c r="AQ2210" s="6" t="s">
        <v>366</v>
      </c>
      <c r="AX2210" s="45"/>
      <c r="BA2210" s="6">
        <v>0.2</v>
      </c>
      <c r="BB2210" s="45"/>
      <c r="BG2210" s="45"/>
      <c r="BH2210" s="45"/>
      <c r="BL2210" s="45"/>
      <c r="BM2210" s="45"/>
      <c r="BR2210" s="45"/>
      <c r="BT2210" s="45"/>
      <c r="BU2210" s="45"/>
      <c r="BX2210" s="6">
        <v>1</v>
      </c>
      <c r="BZ2210" s="6">
        <f t="shared" si="102"/>
        <v>0.2</v>
      </c>
      <c r="CA2210" s="6">
        <f t="shared" si="103"/>
        <v>1</v>
      </c>
      <c r="CC2210" s="63" t="s">
        <v>21</v>
      </c>
      <c r="CD2210" s="6" t="s">
        <v>21</v>
      </c>
      <c r="CK2210" s="6" t="s">
        <v>5148</v>
      </c>
      <c r="DC2210" s="6" t="s">
        <v>4434</v>
      </c>
      <c r="DD2210" s="6" t="s">
        <v>3606</v>
      </c>
      <c r="DF2210" s="29">
        <f t="shared" si="104"/>
        <v>0</v>
      </c>
      <c r="DG2210" s="6">
        <v>1</v>
      </c>
    </row>
    <row r="2211" spans="1:111" ht="16" hidden="1" x14ac:dyDescent="0.2">
      <c r="A2211" s="6" t="s">
        <v>8403</v>
      </c>
      <c r="B2211" s="25"/>
      <c r="C2211" s="25"/>
      <c r="F2211" s="25"/>
      <c r="G2211" s="63" t="s">
        <v>3526</v>
      </c>
      <c r="H2211" s="6" t="s">
        <v>4491</v>
      </c>
      <c r="L2211" s="6" t="s">
        <v>4464</v>
      </c>
      <c r="P2211" s="6" t="s">
        <v>95</v>
      </c>
      <c r="Q2211" s="6" t="s">
        <v>4773</v>
      </c>
      <c r="X2211" s="6">
        <v>169</v>
      </c>
      <c r="Y2211" s="6">
        <v>1483</v>
      </c>
      <c r="AB2211" s="6">
        <f>SUM(Table2026_09_25[[#This Row],[Number of in-person visits provided in reporting year.]:[Number of video/virtual visits provided in reporting year.]])</f>
        <v>1483</v>
      </c>
      <c r="AC2211" s="6" t="s">
        <v>8469</v>
      </c>
      <c r="AD2211" s="68"/>
      <c r="AE2211" s="68"/>
      <c r="AF2211" s="6" t="s">
        <v>4682</v>
      </c>
      <c r="AI2211" s="6" t="s">
        <v>7864</v>
      </c>
      <c r="AJ2211" s="6" t="s">
        <v>7865</v>
      </c>
      <c r="AK2211" s="6" t="s">
        <v>8483</v>
      </c>
      <c r="AL2211" s="26" t="s">
        <v>455</v>
      </c>
      <c r="AQ2211" s="35" t="s">
        <v>366</v>
      </c>
      <c r="AX2211" s="45"/>
      <c r="BA2211" s="6">
        <v>0.4</v>
      </c>
      <c r="BB2211" s="45"/>
      <c r="BG2211" s="45"/>
      <c r="BH2211" s="45"/>
      <c r="BL2211" s="45"/>
      <c r="BM2211" s="45"/>
      <c r="BR2211" s="45"/>
      <c r="BT2211" s="45"/>
      <c r="BU2211" s="45"/>
      <c r="BX2211" s="6">
        <f>3+2</f>
        <v>5</v>
      </c>
      <c r="BZ2211" s="6">
        <f t="shared" si="102"/>
        <v>0.4</v>
      </c>
      <c r="CA2211" s="6">
        <f t="shared" si="103"/>
        <v>5</v>
      </c>
      <c r="CC2211" s="63" t="s">
        <v>21</v>
      </c>
      <c r="CD2211" s="6" t="s">
        <v>21</v>
      </c>
      <c r="CK2211" s="6" t="s">
        <v>7981</v>
      </c>
      <c r="DC2211" s="6" t="s">
        <v>4434</v>
      </c>
      <c r="DD2211" s="6" t="s">
        <v>3606</v>
      </c>
      <c r="DF2211" s="29">
        <f t="shared" si="104"/>
        <v>0</v>
      </c>
      <c r="DG2211" s="6">
        <v>1</v>
      </c>
    </row>
    <row r="2212" spans="1:111" ht="16" hidden="1" x14ac:dyDescent="0.2">
      <c r="A2212" s="6" t="s">
        <v>8404</v>
      </c>
      <c r="B2212" s="25"/>
      <c r="C2212" s="25"/>
      <c r="F2212" s="25"/>
      <c r="G2212" s="63" t="s">
        <v>3526</v>
      </c>
      <c r="H2212" s="6" t="s">
        <v>4492</v>
      </c>
      <c r="L2212" s="6" t="s">
        <v>4465</v>
      </c>
      <c r="P2212" s="6" t="s">
        <v>95</v>
      </c>
      <c r="Q2212" s="6" t="s">
        <v>4773</v>
      </c>
      <c r="X2212" s="6">
        <v>151</v>
      </c>
      <c r="Y2212" s="6">
        <v>471</v>
      </c>
      <c r="AB2212" s="6">
        <f>SUM(Table2026_09_25[[#This Row],[Number of in-person visits provided in reporting year.]:[Number of video/virtual visits provided in reporting year.]])</f>
        <v>471</v>
      </c>
      <c r="AC2212" s="6" t="s">
        <v>8469</v>
      </c>
      <c r="AD2212" s="68"/>
      <c r="AE2212" s="68"/>
      <c r="AF2212" s="6" t="s">
        <v>4682</v>
      </c>
      <c r="AG2212" s="6">
        <v>187</v>
      </c>
      <c r="AI2212" s="6" t="s">
        <v>4507</v>
      </c>
      <c r="AJ2212" s="6" t="s">
        <v>7890</v>
      </c>
      <c r="AK2212" s="6" t="s">
        <v>8483</v>
      </c>
      <c r="AL2212" s="63" t="s">
        <v>466</v>
      </c>
      <c r="AQ2212" s="6" t="s">
        <v>366</v>
      </c>
      <c r="AX2212" s="45"/>
      <c r="BA2212" s="6">
        <v>0.1</v>
      </c>
      <c r="BB2212" s="45"/>
      <c r="BG2212" s="45"/>
      <c r="BH2212" s="45"/>
      <c r="BL2212" s="45"/>
      <c r="BM2212" s="45"/>
      <c r="BR2212" s="45"/>
      <c r="BT2212" s="45"/>
      <c r="BU2212" s="45"/>
      <c r="BX2212" s="6">
        <v>2</v>
      </c>
      <c r="BZ2212" s="6">
        <f t="shared" si="102"/>
        <v>0.1</v>
      </c>
      <c r="CA2212" s="6">
        <f t="shared" si="103"/>
        <v>2</v>
      </c>
      <c r="CC2212" s="63" t="s">
        <v>21</v>
      </c>
      <c r="CD2212" s="6" t="s">
        <v>21</v>
      </c>
      <c r="CK2212" s="6" t="s">
        <v>7981</v>
      </c>
      <c r="DC2212" s="6" t="s">
        <v>4434</v>
      </c>
      <c r="DD2212" s="6" t="s">
        <v>3606</v>
      </c>
      <c r="DF2212" s="29">
        <f t="shared" si="104"/>
        <v>0</v>
      </c>
      <c r="DG2212" s="6">
        <v>1</v>
      </c>
    </row>
    <row r="2213" spans="1:111" ht="16" hidden="1" x14ac:dyDescent="0.2">
      <c r="A2213" s="6" t="s">
        <v>8405</v>
      </c>
      <c r="B2213" s="25"/>
      <c r="C2213" s="25"/>
      <c r="F2213" s="25"/>
      <c r="G2213" s="63" t="s">
        <v>3526</v>
      </c>
      <c r="H2213" s="6" t="s">
        <v>3541</v>
      </c>
      <c r="L2213" s="6" t="s">
        <v>4466</v>
      </c>
      <c r="P2213" s="6" t="s">
        <v>95</v>
      </c>
      <c r="Q2213" s="6" t="s">
        <v>4773</v>
      </c>
      <c r="Y2213" s="6">
        <v>0</v>
      </c>
      <c r="AB2213" s="6">
        <f>SUM(Table2026_09_25[[#This Row],[Number of in-person visits provided in reporting year.]:[Number of video/virtual visits provided in reporting year.]])</f>
        <v>0</v>
      </c>
      <c r="AC2213" s="6" t="s">
        <v>8469</v>
      </c>
      <c r="AD2213" s="68"/>
      <c r="AE2213" s="68"/>
      <c r="AF2213" s="6" t="s">
        <v>4682</v>
      </c>
      <c r="AI2213" s="6" t="s">
        <v>7888</v>
      </c>
      <c r="AJ2213" s="6" t="s">
        <v>4488</v>
      </c>
      <c r="AK2213" s="6" t="s">
        <v>8483</v>
      </c>
      <c r="AL2213" s="63" t="s">
        <v>459</v>
      </c>
      <c r="AQ2213" s="6" t="s">
        <v>366</v>
      </c>
      <c r="AX2213" s="45"/>
      <c r="BB2213" s="45"/>
      <c r="BC2213" s="6">
        <v>0.05</v>
      </c>
      <c r="BG2213" s="45"/>
      <c r="BH2213" s="45"/>
      <c r="BL2213" s="45"/>
      <c r="BM2213" s="45"/>
      <c r="BR2213" s="45"/>
      <c r="BT2213" s="45"/>
      <c r="BU2213" s="45"/>
      <c r="BZ2213" s="6">
        <f t="shared" si="102"/>
        <v>0.05</v>
      </c>
      <c r="CA2213" s="6">
        <f t="shared" si="103"/>
        <v>0</v>
      </c>
      <c r="CC2213" s="63" t="s">
        <v>21</v>
      </c>
      <c r="CD2213" s="6" t="s">
        <v>21</v>
      </c>
      <c r="CK2213" s="6" t="s">
        <v>5148</v>
      </c>
      <c r="DA2213" s="6" t="s">
        <v>4544</v>
      </c>
      <c r="DC2213" s="6" t="s">
        <v>4434</v>
      </c>
      <c r="DD2213" s="6" t="s">
        <v>3606</v>
      </c>
      <c r="DF2213" s="29">
        <f t="shared" si="104"/>
        <v>0</v>
      </c>
      <c r="DG2213" s="6">
        <v>1</v>
      </c>
    </row>
    <row r="2214" spans="1:111" ht="16" hidden="1" x14ac:dyDescent="0.2">
      <c r="A2214" s="6" t="s">
        <v>8406</v>
      </c>
      <c r="B2214" s="25"/>
      <c r="C2214" s="25"/>
      <c r="F2214" s="25"/>
      <c r="G2214" s="63" t="s">
        <v>3526</v>
      </c>
      <c r="H2214" s="6" t="s">
        <v>4484</v>
      </c>
      <c r="L2214" s="6" t="s">
        <v>4467</v>
      </c>
      <c r="P2214" s="6" t="s">
        <v>95</v>
      </c>
      <c r="Q2214" s="6" t="s">
        <v>4773</v>
      </c>
      <c r="X2214" s="6">
        <v>878</v>
      </c>
      <c r="Y2214" s="6">
        <v>2702</v>
      </c>
      <c r="Z2214" s="6">
        <v>1603</v>
      </c>
      <c r="AB2214" s="6">
        <f>SUM(Table2026_09_25[[#This Row],[Number of in-person visits provided in reporting year.]:[Number of video/virtual visits provided in reporting year.]])</f>
        <v>4305</v>
      </c>
      <c r="AC2214" s="6" t="s">
        <v>8469</v>
      </c>
      <c r="AD2214" s="68"/>
      <c r="AE2214" s="68"/>
      <c r="AF2214" s="6" t="s">
        <v>4682</v>
      </c>
      <c r="AG2214" s="6">
        <v>155</v>
      </c>
      <c r="AI2214" s="6" t="s">
        <v>4502</v>
      </c>
      <c r="AJ2214" s="6" t="s">
        <v>7856</v>
      </c>
      <c r="AK2214" s="6" t="s">
        <v>8483</v>
      </c>
      <c r="AL2214" s="63" t="s">
        <v>4517</v>
      </c>
      <c r="AQ2214" s="6" t="s">
        <v>366</v>
      </c>
      <c r="AX2214" s="45"/>
      <c r="AZ2214" s="6">
        <v>1.5</v>
      </c>
      <c r="BB2214" s="45"/>
      <c r="BC2214" s="6">
        <v>0.75</v>
      </c>
      <c r="BG2214" s="45">
        <v>0.75</v>
      </c>
      <c r="BH2214" s="45"/>
      <c r="BK2214" s="6">
        <v>4.4999999999999998E-2</v>
      </c>
      <c r="BL2214" s="45">
        <v>0.75</v>
      </c>
      <c r="BM2214" s="45"/>
      <c r="BP2214" s="6">
        <v>1.5</v>
      </c>
      <c r="BQ2214" s="6">
        <v>1</v>
      </c>
      <c r="BR2214" s="45">
        <v>1</v>
      </c>
      <c r="BT2214" s="45"/>
      <c r="BU2214" s="45"/>
      <c r="BX2214" s="6">
        <v>1.25</v>
      </c>
      <c r="BZ2214" s="6">
        <f t="shared" si="102"/>
        <v>7.2949999999999999</v>
      </c>
      <c r="CA2214" s="6">
        <f t="shared" si="103"/>
        <v>6.2949999999999999</v>
      </c>
      <c r="CC2214" s="63" t="s">
        <v>21</v>
      </c>
      <c r="CD2214" s="6" t="s">
        <v>21</v>
      </c>
      <c r="CK2214" s="6" t="s">
        <v>5148</v>
      </c>
      <c r="DA2214" s="6" t="s">
        <v>4545</v>
      </c>
      <c r="DC2214" s="6" t="s">
        <v>4434</v>
      </c>
      <c r="DD2214" s="6" t="s">
        <v>4558</v>
      </c>
      <c r="DF2214" s="29">
        <f t="shared" si="104"/>
        <v>0</v>
      </c>
      <c r="DG2214" s="6">
        <v>1</v>
      </c>
    </row>
    <row r="2215" spans="1:111" ht="16" hidden="1" x14ac:dyDescent="0.2">
      <c r="A2215" s="6" t="s">
        <v>8407</v>
      </c>
      <c r="B2215" s="25"/>
      <c r="C2215" s="25"/>
      <c r="F2215" s="25"/>
      <c r="G2215" s="63" t="s">
        <v>3526</v>
      </c>
      <c r="H2215" s="6" t="s">
        <v>4493</v>
      </c>
      <c r="L2215" s="6" t="s">
        <v>4468</v>
      </c>
      <c r="P2215" s="6" t="s">
        <v>95</v>
      </c>
      <c r="Q2215" s="6" t="s">
        <v>4773</v>
      </c>
      <c r="X2215" s="6">
        <v>21</v>
      </c>
      <c r="Y2215" s="6">
        <v>0</v>
      </c>
      <c r="AB2215" s="6">
        <f>SUM(Table2026_09_25[[#This Row],[Number of in-person visits provided in reporting year.]:[Number of video/virtual visits provided in reporting year.]])</f>
        <v>0</v>
      </c>
      <c r="AC2215" s="6" t="s">
        <v>8469</v>
      </c>
      <c r="AD2215" s="68"/>
      <c r="AE2215" s="68"/>
      <c r="AF2215" s="6" t="s">
        <v>21</v>
      </c>
      <c r="AG2215" s="68"/>
      <c r="AI2215" s="6" t="s">
        <v>8310</v>
      </c>
      <c r="AJ2215" s="6" t="s">
        <v>7867</v>
      </c>
      <c r="AK2215" s="6" t="s">
        <v>8483</v>
      </c>
      <c r="AL2215" s="63" t="s">
        <v>8309</v>
      </c>
      <c r="AQ2215" s="6" t="s">
        <v>366</v>
      </c>
      <c r="AX2215" s="45"/>
      <c r="BB2215" s="45"/>
      <c r="BC2215" s="6">
        <v>0.05</v>
      </c>
      <c r="BG2215" s="45"/>
      <c r="BH2215" s="45"/>
      <c r="BL2215" s="45"/>
      <c r="BM2215" s="45"/>
      <c r="BR2215" s="45"/>
      <c r="BT2215" s="45"/>
      <c r="BU2215" s="45"/>
      <c r="BX2215" s="6">
        <v>0.8</v>
      </c>
      <c r="BZ2215" s="6">
        <f t="shared" si="102"/>
        <v>0.05</v>
      </c>
      <c r="CA2215" s="6">
        <f t="shared" si="103"/>
        <v>0.8</v>
      </c>
      <c r="CC2215" s="63" t="s">
        <v>21</v>
      </c>
      <c r="CD2215" s="6" t="s">
        <v>21</v>
      </c>
      <c r="CK2215" s="6" t="s">
        <v>7981</v>
      </c>
      <c r="DA2215" s="6" t="s">
        <v>4546</v>
      </c>
      <c r="DC2215" s="6" t="s">
        <v>4434</v>
      </c>
      <c r="DD2215" s="6" t="s">
        <v>3606</v>
      </c>
      <c r="DF2215" s="29">
        <f t="shared" si="104"/>
        <v>0</v>
      </c>
      <c r="DG2215" s="6">
        <v>1</v>
      </c>
    </row>
    <row r="2216" spans="1:111" ht="16" hidden="1" x14ac:dyDescent="0.2">
      <c r="A2216" s="6" t="s">
        <v>8408</v>
      </c>
      <c r="B2216" s="25"/>
      <c r="C2216" s="25"/>
      <c r="F2216" s="25"/>
      <c r="G2216" s="63" t="s">
        <v>3526</v>
      </c>
      <c r="H2216" s="6" t="s">
        <v>4494</v>
      </c>
      <c r="L2216" s="6" t="s">
        <v>4469</v>
      </c>
      <c r="P2216" s="6" t="s">
        <v>95</v>
      </c>
      <c r="Q2216" s="6" t="s">
        <v>4773</v>
      </c>
      <c r="Y2216" s="6">
        <v>0</v>
      </c>
      <c r="AB2216" s="6">
        <f>SUM(Table2026_09_25[[#This Row],[Number of in-person visits provided in reporting year.]:[Number of video/virtual visits provided in reporting year.]])</f>
        <v>0</v>
      </c>
      <c r="AC2216" s="6" t="s">
        <v>8469</v>
      </c>
      <c r="AD2216" s="70"/>
      <c r="AE2216" s="70"/>
      <c r="AF2216" s="6" t="s">
        <v>21</v>
      </c>
      <c r="AG2216" s="70"/>
      <c r="AI2216" s="6" t="s">
        <v>4509</v>
      </c>
      <c r="AJ2216" s="6" t="s">
        <v>7861</v>
      </c>
      <c r="AK2216" s="6" t="s">
        <v>8483</v>
      </c>
      <c r="AL2216" s="63" t="s">
        <v>8311</v>
      </c>
      <c r="AQ2216" s="6" t="s">
        <v>366</v>
      </c>
      <c r="AX2216" s="45"/>
      <c r="BB2216" s="45"/>
      <c r="BG2216" s="45"/>
      <c r="BH2216" s="45"/>
      <c r="BL2216" s="45"/>
      <c r="BM2216" s="45"/>
      <c r="BR2216" s="45"/>
      <c r="BT2216" s="45"/>
      <c r="BU2216" s="45"/>
      <c r="BZ2216" s="6">
        <f t="shared" si="102"/>
        <v>0</v>
      </c>
      <c r="CA2216" s="6">
        <f t="shared" si="103"/>
        <v>0</v>
      </c>
      <c r="CC2216" s="63" t="s">
        <v>21</v>
      </c>
      <c r="CD2216" s="6" t="s">
        <v>21</v>
      </c>
      <c r="CK2216" s="6" t="s">
        <v>7981</v>
      </c>
      <c r="DA2216" s="6" t="s">
        <v>4547</v>
      </c>
      <c r="DC2216" s="6" t="s">
        <v>4434</v>
      </c>
      <c r="DD2216" s="6" t="s">
        <v>3606</v>
      </c>
      <c r="DF2216" s="29">
        <f t="shared" si="104"/>
        <v>0</v>
      </c>
      <c r="DG2216" s="6">
        <v>1</v>
      </c>
    </row>
    <row r="2217" spans="1:111" ht="16" hidden="1" x14ac:dyDescent="0.2">
      <c r="A2217" s="6" t="s">
        <v>8409</v>
      </c>
      <c r="B2217" s="25"/>
      <c r="C2217" s="25"/>
      <c r="F2217" s="25"/>
      <c r="G2217" s="63" t="s">
        <v>3526</v>
      </c>
      <c r="H2217" s="6" t="s">
        <v>4484</v>
      </c>
      <c r="L2217" s="6" t="s">
        <v>4470</v>
      </c>
      <c r="P2217" s="6" t="s">
        <v>558</v>
      </c>
      <c r="Q2217" s="6" t="s">
        <v>4773</v>
      </c>
      <c r="X2217" s="6">
        <v>78</v>
      </c>
      <c r="Y2217" s="6">
        <v>416</v>
      </c>
      <c r="Z2217" s="6">
        <v>282</v>
      </c>
      <c r="AB2217" s="6">
        <f>SUM(Table2026_09_25[[#This Row],[Number of in-person visits provided in reporting year.]:[Number of video/virtual visits provided in reporting year.]])</f>
        <v>698</v>
      </c>
      <c r="AC2217" s="6" t="s">
        <v>8469</v>
      </c>
      <c r="AF2217" s="6" t="s">
        <v>4682</v>
      </c>
      <c r="AI2217" s="6" t="s">
        <v>4497</v>
      </c>
      <c r="AJ2217" s="6" t="s">
        <v>7856</v>
      </c>
      <c r="AK2217" s="6" t="s">
        <v>8483</v>
      </c>
      <c r="AL2217" s="63" t="s">
        <v>3672</v>
      </c>
      <c r="AQ2217" s="6" t="s">
        <v>366</v>
      </c>
      <c r="AX2217" s="45"/>
      <c r="BB2217" s="45"/>
      <c r="BG2217" s="45"/>
      <c r="BH2217" s="45"/>
      <c r="BL2217" s="45"/>
      <c r="BM2217" s="45"/>
      <c r="BR2217" s="45"/>
      <c r="BT2217" s="45"/>
      <c r="BU2217" s="45"/>
      <c r="BX2217" s="6">
        <v>1.48</v>
      </c>
      <c r="BZ2217" s="6">
        <f t="shared" si="102"/>
        <v>0</v>
      </c>
      <c r="CA2217" s="6">
        <f t="shared" si="103"/>
        <v>1.48</v>
      </c>
      <c r="CC2217" s="63" t="s">
        <v>21</v>
      </c>
      <c r="CD2217" s="6" t="s">
        <v>21</v>
      </c>
      <c r="CK2217" s="6" t="s">
        <v>5148</v>
      </c>
      <c r="DA2217" s="6" t="s">
        <v>4548</v>
      </c>
      <c r="DC2217" s="6" t="s">
        <v>4434</v>
      </c>
      <c r="DD2217" s="6" t="s">
        <v>4558</v>
      </c>
      <c r="DF2217" s="29">
        <f t="shared" si="104"/>
        <v>0</v>
      </c>
      <c r="DG2217" s="6">
        <v>1</v>
      </c>
    </row>
    <row r="2218" spans="1:111" ht="16" hidden="1" x14ac:dyDescent="0.2">
      <c r="A2218" s="6" t="s">
        <v>8410</v>
      </c>
      <c r="B2218" s="25"/>
      <c r="C2218" s="25"/>
      <c r="F2218" s="25"/>
      <c r="G2218" s="63" t="s">
        <v>3526</v>
      </c>
      <c r="H2218" s="6" t="s">
        <v>8312</v>
      </c>
      <c r="L2218" s="6" t="s">
        <v>735</v>
      </c>
      <c r="P2218" s="6" t="s">
        <v>3532</v>
      </c>
      <c r="Q2218" s="6" t="s">
        <v>5203</v>
      </c>
      <c r="X2218" s="6">
        <v>108</v>
      </c>
      <c r="Y2218" s="6">
        <v>440</v>
      </c>
      <c r="Z2218" s="6">
        <v>171</v>
      </c>
      <c r="AA2218" s="6">
        <v>37</v>
      </c>
      <c r="AB2218" s="6">
        <f>SUM(Table2026_09_25[[#This Row],[Number of in-person visits provided in reporting year.]:[Number of video/virtual visits provided in reporting year.]])</f>
        <v>648</v>
      </c>
      <c r="AC2218" s="6" t="s">
        <v>8469</v>
      </c>
      <c r="AF2218" s="6" t="s">
        <v>4682</v>
      </c>
      <c r="AG2218" s="6">
        <v>33</v>
      </c>
      <c r="AI2218" s="6" t="s">
        <v>4510</v>
      </c>
      <c r="AJ2218" s="6" t="s">
        <v>7861</v>
      </c>
      <c r="AK2218" s="6" t="s">
        <v>8483</v>
      </c>
      <c r="AL2218" s="63" t="s">
        <v>4522</v>
      </c>
      <c r="AQ2218" s="6" t="s">
        <v>366</v>
      </c>
      <c r="AX2218" s="45"/>
      <c r="BB2218" s="45"/>
      <c r="BD2218" s="6">
        <v>0.04</v>
      </c>
      <c r="BG2218" s="45"/>
      <c r="BH2218" s="45"/>
      <c r="BL2218" s="45"/>
      <c r="BM2218" s="45"/>
      <c r="BR2218" s="45"/>
      <c r="BT2218" s="45"/>
      <c r="BU2218" s="45"/>
      <c r="BZ2218" s="6">
        <f t="shared" si="102"/>
        <v>0.04</v>
      </c>
      <c r="CA2218" s="6">
        <f t="shared" si="103"/>
        <v>0</v>
      </c>
      <c r="CC2218" s="63" t="s">
        <v>21</v>
      </c>
      <c r="CD2218" s="6" t="s">
        <v>21</v>
      </c>
      <c r="CK2218" s="6" t="s">
        <v>7981</v>
      </c>
      <c r="DC2218" s="6" t="s">
        <v>4434</v>
      </c>
      <c r="DD2218" s="6" t="s">
        <v>4569</v>
      </c>
      <c r="DF2218" s="29">
        <f t="shared" si="104"/>
        <v>0</v>
      </c>
      <c r="DG2218" s="6">
        <v>1</v>
      </c>
    </row>
    <row r="2219" spans="1:111" ht="16" hidden="1" x14ac:dyDescent="0.2">
      <c r="A2219" s="6" t="s">
        <v>8411</v>
      </c>
      <c r="B2219" s="25"/>
      <c r="C2219" s="25"/>
      <c r="F2219" s="25"/>
      <c r="G2219" s="63" t="s">
        <v>3526</v>
      </c>
      <c r="H2219" s="6" t="s">
        <v>8313</v>
      </c>
      <c r="L2219" s="6" t="s">
        <v>4471</v>
      </c>
      <c r="P2219" s="6" t="s">
        <v>3532</v>
      </c>
      <c r="Q2219" s="6" t="s">
        <v>5203</v>
      </c>
      <c r="Y2219" s="6">
        <v>0</v>
      </c>
      <c r="AB2219" s="6">
        <f>SUM(Table2026_09_25[[#This Row],[Number of in-person visits provided in reporting year.]:[Number of video/virtual visits provided in reporting year.]])</f>
        <v>0</v>
      </c>
      <c r="AC2219" s="6" t="s">
        <v>8469</v>
      </c>
      <c r="AF2219" s="6" t="s">
        <v>21</v>
      </c>
      <c r="AI2219" s="6" t="s">
        <v>4511</v>
      </c>
      <c r="AJ2219" s="6" t="s">
        <v>611</v>
      </c>
      <c r="AK2219" s="6" t="s">
        <v>8483</v>
      </c>
      <c r="AL2219" s="63" t="s">
        <v>8314</v>
      </c>
      <c r="AQ2219" s="6" t="s">
        <v>366</v>
      </c>
      <c r="AX2219" s="45"/>
      <c r="BB2219" s="45"/>
      <c r="BG2219" s="45"/>
      <c r="BH2219" s="45"/>
      <c r="BL2219" s="45"/>
      <c r="BM2219" s="45"/>
      <c r="BR2219" s="45"/>
      <c r="BT2219" s="45"/>
      <c r="BU2219" s="45"/>
      <c r="BZ2219" s="6">
        <f t="shared" si="102"/>
        <v>0</v>
      </c>
      <c r="CA2219" s="6">
        <f t="shared" si="103"/>
        <v>0</v>
      </c>
      <c r="CC2219" s="63" t="s">
        <v>21</v>
      </c>
      <c r="CD2219" s="6" t="s">
        <v>21</v>
      </c>
      <c r="CK2219" s="6" t="s">
        <v>5148</v>
      </c>
      <c r="DC2219" s="6" t="s">
        <v>4434</v>
      </c>
      <c r="DD2219" s="6" t="s">
        <v>4570</v>
      </c>
      <c r="DF2219" s="29">
        <f t="shared" si="104"/>
        <v>0</v>
      </c>
      <c r="DG2219" s="6">
        <v>1</v>
      </c>
    </row>
    <row r="2220" spans="1:111" ht="16" hidden="1" x14ac:dyDescent="0.2">
      <c r="A2220" s="6" t="s">
        <v>8412</v>
      </c>
      <c r="B2220" s="25"/>
      <c r="C2220" s="25"/>
      <c r="F2220" s="25"/>
      <c r="G2220" s="63" t="s">
        <v>3526</v>
      </c>
      <c r="H2220" s="6" t="s">
        <v>4495</v>
      </c>
      <c r="L2220" s="6" t="s">
        <v>4472</v>
      </c>
      <c r="P2220" s="6" t="s">
        <v>3532</v>
      </c>
      <c r="Q2220" s="6" t="s">
        <v>5203</v>
      </c>
      <c r="X2220" s="6">
        <v>194</v>
      </c>
      <c r="Y2220" s="6">
        <v>530</v>
      </c>
      <c r="Z2220" s="6">
        <v>306</v>
      </c>
      <c r="AA2220" s="6">
        <v>3</v>
      </c>
      <c r="AB2220" s="6">
        <f>SUM(Table2026_09_25[[#This Row],[Number of in-person visits provided in reporting year.]:[Number of video/virtual visits provided in reporting year.]])</f>
        <v>839</v>
      </c>
      <c r="AC2220" s="6" t="s">
        <v>8469</v>
      </c>
      <c r="AF2220" s="6" t="s">
        <v>4682</v>
      </c>
      <c r="AG2220" s="6">
        <v>12</v>
      </c>
      <c r="AI2220" s="35" t="s">
        <v>4512</v>
      </c>
      <c r="AJ2220" s="35" t="s">
        <v>7876</v>
      </c>
      <c r="AK2220" s="6" t="s">
        <v>8483</v>
      </c>
      <c r="AL2220" s="76" t="s">
        <v>4523</v>
      </c>
      <c r="AQ2220" s="35" t="s">
        <v>366</v>
      </c>
      <c r="AX2220" s="45"/>
      <c r="BB2220" s="45"/>
      <c r="BG2220" s="45"/>
      <c r="BH2220" s="45"/>
      <c r="BL2220" s="45"/>
      <c r="BM2220" s="45"/>
      <c r="BR2220" s="45"/>
      <c r="BT2220" s="45"/>
      <c r="BU2220" s="45"/>
      <c r="BZ2220" s="6">
        <f t="shared" si="102"/>
        <v>0</v>
      </c>
      <c r="CA2220" s="6">
        <f t="shared" si="103"/>
        <v>0</v>
      </c>
      <c r="CC2220" s="63" t="s">
        <v>21</v>
      </c>
      <c r="CD2220" s="6" t="s">
        <v>21</v>
      </c>
      <c r="CK2220" s="6" t="s">
        <v>7981</v>
      </c>
      <c r="DA2220" s="6" t="s">
        <v>4549</v>
      </c>
      <c r="DC2220" s="6" t="s">
        <v>4434</v>
      </c>
      <c r="DD2220" s="6" t="s">
        <v>4571</v>
      </c>
      <c r="DF2220" s="29">
        <f t="shared" si="104"/>
        <v>0</v>
      </c>
      <c r="DG2220" s="6">
        <v>1</v>
      </c>
    </row>
    <row r="2221" spans="1:111" ht="16" hidden="1" x14ac:dyDescent="0.2">
      <c r="A2221" s="6" t="s">
        <v>8413</v>
      </c>
      <c r="B2221" s="25"/>
      <c r="C2221" s="25"/>
      <c r="F2221" s="25"/>
      <c r="G2221" s="63" t="s">
        <v>3526</v>
      </c>
      <c r="H2221" s="6" t="s">
        <v>7880</v>
      </c>
      <c r="L2221" s="6" t="s">
        <v>4473</v>
      </c>
      <c r="P2221" s="6" t="s">
        <v>3532</v>
      </c>
      <c r="Q2221" s="6" t="s">
        <v>5203</v>
      </c>
      <c r="X2221" s="6">
        <v>296</v>
      </c>
      <c r="Y2221" s="6">
        <v>1683</v>
      </c>
      <c r="Z2221" s="6">
        <v>1010</v>
      </c>
      <c r="AA2221" s="6">
        <v>7</v>
      </c>
      <c r="AB2221" s="6">
        <f>SUM(Table2026_09_25[[#This Row],[Number of in-person visits provided in reporting year.]:[Number of video/virtual visits provided in reporting year.]])</f>
        <v>2700</v>
      </c>
      <c r="AC2221" s="6" t="s">
        <v>8469</v>
      </c>
      <c r="AF2221" s="6" t="s">
        <v>4682</v>
      </c>
      <c r="AG2221" s="6">
        <v>72</v>
      </c>
      <c r="AI2221" s="35" t="s">
        <v>4503</v>
      </c>
      <c r="AJ2221" s="35" t="s">
        <v>4488</v>
      </c>
      <c r="AK2221" s="6" t="s">
        <v>8483</v>
      </c>
      <c r="AL2221" s="26" t="s">
        <v>1522</v>
      </c>
      <c r="AQ2221" s="35" t="s">
        <v>366</v>
      </c>
      <c r="AX2221" s="45"/>
      <c r="AZ2221" s="6">
        <v>0.4</v>
      </c>
      <c r="BB2221" s="45"/>
      <c r="BD2221" s="6">
        <v>7.0000000000000007E-2</v>
      </c>
      <c r="BG2221" s="45"/>
      <c r="BH2221" s="45"/>
      <c r="BL2221" s="45"/>
      <c r="BM2221" s="45"/>
      <c r="BP2221" s="6">
        <v>1</v>
      </c>
      <c r="BR2221" s="45">
        <v>2</v>
      </c>
      <c r="BT2221" s="45"/>
      <c r="BU2221" s="45"/>
      <c r="BZ2221" s="6">
        <f t="shared" si="102"/>
        <v>3.4699999999999998</v>
      </c>
      <c r="CA2221" s="6">
        <f t="shared" si="103"/>
        <v>3</v>
      </c>
      <c r="CC2221" s="63" t="s">
        <v>21</v>
      </c>
      <c r="CD2221" s="6" t="s">
        <v>21</v>
      </c>
      <c r="CK2221" s="6" t="s">
        <v>5148</v>
      </c>
      <c r="DC2221" s="6" t="s">
        <v>4434</v>
      </c>
      <c r="DD2221" s="6" t="s">
        <v>3606</v>
      </c>
      <c r="DF2221" s="29">
        <f t="shared" si="104"/>
        <v>0</v>
      </c>
      <c r="DG2221" s="6">
        <v>1</v>
      </c>
    </row>
    <row r="2222" spans="1:111" ht="16" hidden="1" x14ac:dyDescent="0.2">
      <c r="A2222" s="6" t="s">
        <v>8414</v>
      </c>
      <c r="B2222" s="25"/>
      <c r="C2222" s="25"/>
      <c r="F2222" s="25"/>
      <c r="G2222" s="63" t="s">
        <v>3526</v>
      </c>
      <c r="H2222" s="6" t="s">
        <v>7877</v>
      </c>
      <c r="L2222" s="6" t="s">
        <v>4474</v>
      </c>
      <c r="P2222" s="6" t="s">
        <v>3532</v>
      </c>
      <c r="Q2222" s="6" t="s">
        <v>5203</v>
      </c>
      <c r="X2222" s="6">
        <v>57</v>
      </c>
      <c r="Y2222" s="6">
        <v>311</v>
      </c>
      <c r="Z2222" s="6">
        <v>210</v>
      </c>
      <c r="AA2222" s="6">
        <v>3</v>
      </c>
      <c r="AB2222" s="6">
        <f>SUM(Table2026_09_25[[#This Row],[Number of in-person visits provided in reporting year.]:[Number of video/virtual visits provided in reporting year.]])</f>
        <v>524</v>
      </c>
      <c r="AC2222" s="6" t="s">
        <v>8469</v>
      </c>
      <c r="AF2222" s="6" t="s">
        <v>4682</v>
      </c>
      <c r="AG2222" s="6">
        <v>97</v>
      </c>
      <c r="AI2222" s="6" t="s">
        <v>4513</v>
      </c>
      <c r="AJ2222" s="6" t="s">
        <v>7879</v>
      </c>
      <c r="AK2222" s="6" t="s">
        <v>8483</v>
      </c>
      <c r="AL2222" s="63" t="s">
        <v>4524</v>
      </c>
      <c r="AQ2222" s="6" t="s">
        <v>366</v>
      </c>
      <c r="AX2222" s="45"/>
      <c r="BB2222" s="45"/>
      <c r="BD2222" s="6">
        <v>0.03</v>
      </c>
      <c r="BG2222" s="45"/>
      <c r="BH2222" s="45"/>
      <c r="BL2222" s="45"/>
      <c r="BM2222" s="45"/>
      <c r="BR2222" s="45">
        <v>1</v>
      </c>
      <c r="BT2222" s="45"/>
      <c r="BU2222" s="45"/>
      <c r="BZ2222" s="6">
        <f t="shared" si="102"/>
        <v>1.03</v>
      </c>
      <c r="CA2222" s="6">
        <f t="shared" si="103"/>
        <v>1</v>
      </c>
      <c r="CC2222" s="63" t="s">
        <v>21</v>
      </c>
      <c r="CD2222" s="6" t="s">
        <v>21</v>
      </c>
      <c r="CK2222" s="6" t="s">
        <v>5148</v>
      </c>
      <c r="DC2222" s="6" t="s">
        <v>4434</v>
      </c>
      <c r="DD2222" s="6" t="s">
        <v>3606</v>
      </c>
      <c r="DF2222" s="29">
        <f t="shared" si="104"/>
        <v>0</v>
      </c>
      <c r="DG2222" s="6">
        <v>1</v>
      </c>
    </row>
    <row r="2223" spans="1:111" ht="16" hidden="1" x14ac:dyDescent="0.2">
      <c r="A2223" s="6" t="s">
        <v>8415</v>
      </c>
      <c r="B2223" s="25"/>
      <c r="C2223" s="25"/>
      <c r="F2223" s="25"/>
      <c r="G2223" s="63" t="s">
        <v>3526</v>
      </c>
      <c r="H2223" s="35" t="s">
        <v>7866</v>
      </c>
      <c r="L2223" s="40" t="s">
        <v>4475</v>
      </c>
      <c r="P2223" s="6" t="s">
        <v>3532</v>
      </c>
      <c r="Q2223" s="6" t="s">
        <v>5203</v>
      </c>
      <c r="X2223" s="6" t="s">
        <v>4525</v>
      </c>
      <c r="Y2223" s="6">
        <v>150</v>
      </c>
      <c r="Z2223" s="6">
        <v>97</v>
      </c>
      <c r="AA2223" s="6">
        <v>26</v>
      </c>
      <c r="AB2223" s="6">
        <f>SUM(Table2026_09_25[[#This Row],[Number of in-person visits provided in reporting year.]:[Number of video/virtual visits provided in reporting year.]])</f>
        <v>273</v>
      </c>
      <c r="AC2223" s="6" t="s">
        <v>8469</v>
      </c>
      <c r="AF2223" s="6" t="s">
        <v>4682</v>
      </c>
      <c r="AG2223" s="6" t="s">
        <v>4528</v>
      </c>
      <c r="AI2223" s="41" t="s">
        <v>4514</v>
      </c>
      <c r="AJ2223" s="41" t="s">
        <v>7865</v>
      </c>
      <c r="AK2223" s="6" t="s">
        <v>8483</v>
      </c>
      <c r="AL2223" s="67" t="s">
        <v>1770</v>
      </c>
      <c r="AQ2223" s="6" t="s">
        <v>366</v>
      </c>
      <c r="AX2223" s="45"/>
      <c r="AZ2223" s="6">
        <v>0.05</v>
      </c>
      <c r="BB2223" s="45"/>
      <c r="BD2223" s="6">
        <v>0.13</v>
      </c>
      <c r="BG2223" s="45"/>
      <c r="BH2223" s="45"/>
      <c r="BL2223" s="45"/>
      <c r="BM2223" s="45"/>
      <c r="BR2223" s="45"/>
      <c r="BT2223" s="45"/>
      <c r="BU2223" s="45"/>
      <c r="BZ2223" s="6">
        <f t="shared" si="102"/>
        <v>0.18</v>
      </c>
      <c r="CA2223" s="6">
        <f t="shared" si="103"/>
        <v>0</v>
      </c>
      <c r="CC2223" s="63" t="s">
        <v>21</v>
      </c>
      <c r="CD2223" s="6" t="s">
        <v>21</v>
      </c>
      <c r="CK2223" s="6" t="s">
        <v>7981</v>
      </c>
      <c r="DA2223" s="6" t="s">
        <v>4550</v>
      </c>
      <c r="DC2223" s="6" t="s">
        <v>4434</v>
      </c>
      <c r="DD2223" s="6" t="s">
        <v>804</v>
      </c>
      <c r="DF2223" s="29">
        <f t="shared" si="104"/>
        <v>0</v>
      </c>
      <c r="DG2223" s="6">
        <v>1</v>
      </c>
    </row>
    <row r="2224" spans="1:111" ht="16" hidden="1" x14ac:dyDescent="0.2">
      <c r="A2224" s="6" t="s">
        <v>8416</v>
      </c>
      <c r="B2224" s="25"/>
      <c r="C2224" s="25"/>
      <c r="F2224" s="25"/>
      <c r="G2224" s="63" t="s">
        <v>3526</v>
      </c>
      <c r="H2224" s="6" t="s">
        <v>8099</v>
      </c>
      <c r="L2224" s="6" t="s">
        <v>806</v>
      </c>
      <c r="P2224" s="6" t="s">
        <v>3532</v>
      </c>
      <c r="Q2224" s="6" t="s">
        <v>5203</v>
      </c>
      <c r="X2224" s="6" t="s">
        <v>4526</v>
      </c>
      <c r="Y2224" s="6">
        <v>528</v>
      </c>
      <c r="Z2224" s="6">
        <v>280</v>
      </c>
      <c r="AA2224" s="6">
        <v>20</v>
      </c>
      <c r="AB2224" s="6">
        <f>SUM(Table2026_09_25[[#This Row],[Number of in-person visits provided in reporting year.]:[Number of video/virtual visits provided in reporting year.]])</f>
        <v>828</v>
      </c>
      <c r="AC2224" s="6" t="s">
        <v>8469</v>
      </c>
      <c r="AF2224" s="6" t="s">
        <v>4682</v>
      </c>
      <c r="AG2224" s="6" t="s">
        <v>4525</v>
      </c>
      <c r="AI2224" s="6" t="s">
        <v>8100</v>
      </c>
      <c r="AJ2224" s="6" t="s">
        <v>7890</v>
      </c>
      <c r="AK2224" s="6" t="s">
        <v>8483</v>
      </c>
      <c r="AL2224" s="26" t="s">
        <v>466</v>
      </c>
      <c r="AQ2224" s="6" t="s">
        <v>366</v>
      </c>
      <c r="AX2224" s="45"/>
      <c r="AZ2224" s="6">
        <v>0.05</v>
      </c>
      <c r="BB2224" s="45"/>
      <c r="BD2224" s="6">
        <v>0.05</v>
      </c>
      <c r="BG2224" s="45"/>
      <c r="BH2224" s="45"/>
      <c r="BL2224" s="45"/>
      <c r="BM2224" s="45"/>
      <c r="BR2224" s="45"/>
      <c r="BT2224" s="45"/>
      <c r="BU2224" s="45"/>
      <c r="BZ2224" s="6">
        <f t="shared" si="102"/>
        <v>0.1</v>
      </c>
      <c r="CA2224" s="6">
        <f t="shared" si="103"/>
        <v>0</v>
      </c>
      <c r="CC2224" s="63" t="s">
        <v>21</v>
      </c>
      <c r="CD2224" s="6" t="s">
        <v>21</v>
      </c>
      <c r="CK2224" s="6" t="s">
        <v>7981</v>
      </c>
      <c r="DA2224" s="6" t="s">
        <v>4551</v>
      </c>
      <c r="DC2224" s="6" t="s">
        <v>4434</v>
      </c>
      <c r="DD2224" s="6" t="s">
        <v>804</v>
      </c>
      <c r="DF2224" s="29">
        <f t="shared" si="104"/>
        <v>0</v>
      </c>
      <c r="DG2224" s="6">
        <v>1</v>
      </c>
    </row>
    <row r="2225" spans="1:111" ht="16" hidden="1" x14ac:dyDescent="0.2">
      <c r="A2225" s="6" t="s">
        <v>8417</v>
      </c>
      <c r="B2225" s="25"/>
      <c r="C2225" s="25"/>
      <c r="F2225" s="25"/>
      <c r="G2225" s="63" t="s">
        <v>3526</v>
      </c>
      <c r="H2225" s="6" t="s">
        <v>4484</v>
      </c>
      <c r="L2225" s="6" t="s">
        <v>1245</v>
      </c>
      <c r="P2225" s="6" t="s">
        <v>3532</v>
      </c>
      <c r="Q2225" s="6" t="s">
        <v>5203</v>
      </c>
      <c r="X2225" s="6">
        <v>565</v>
      </c>
      <c r="Y2225" s="6">
        <v>2898</v>
      </c>
      <c r="Z2225" s="6">
        <v>2318</v>
      </c>
      <c r="AB2225" s="6">
        <f>SUM(Table2026_09_25[[#This Row],[Number of in-person visits provided in reporting year.]:[Number of video/virtual visits provided in reporting year.]])</f>
        <v>5216</v>
      </c>
      <c r="AC2225" s="6" t="s">
        <v>8469</v>
      </c>
      <c r="AF2225" s="6" t="s">
        <v>4682</v>
      </c>
      <c r="AI2225" s="6" t="s">
        <v>4502</v>
      </c>
      <c r="AJ2225" s="6" t="s">
        <v>7856</v>
      </c>
      <c r="AK2225" s="6" t="s">
        <v>8483</v>
      </c>
      <c r="AL2225" s="63" t="s">
        <v>4517</v>
      </c>
      <c r="AQ2225" s="6" t="s">
        <v>366</v>
      </c>
      <c r="AX2225" s="45"/>
      <c r="AZ2225" s="6">
        <v>0.6</v>
      </c>
      <c r="BB2225" s="45"/>
      <c r="BD2225" s="6">
        <v>0.1</v>
      </c>
      <c r="BG2225" s="45"/>
      <c r="BH2225" s="45"/>
      <c r="BL2225" s="45"/>
      <c r="BM2225" s="45"/>
      <c r="BR2225" s="45"/>
      <c r="BT2225" s="45"/>
      <c r="BU2225" s="45"/>
      <c r="BZ2225" s="6">
        <f t="shared" si="102"/>
        <v>0.7</v>
      </c>
      <c r="CA2225" s="6">
        <f t="shared" si="103"/>
        <v>0</v>
      </c>
      <c r="CC2225" s="63" t="s">
        <v>21</v>
      </c>
      <c r="CD2225" s="6" t="s">
        <v>21</v>
      </c>
      <c r="CK2225" s="6" t="s">
        <v>5148</v>
      </c>
      <c r="DA2225" s="6" t="s">
        <v>4552</v>
      </c>
      <c r="DC2225" s="6" t="s">
        <v>4434</v>
      </c>
      <c r="DD2225" s="6" t="s">
        <v>4558</v>
      </c>
      <c r="DF2225" s="29">
        <f t="shared" si="104"/>
        <v>0</v>
      </c>
      <c r="DG2225" s="6">
        <v>1</v>
      </c>
    </row>
    <row r="2226" spans="1:111" ht="16" hidden="1" x14ac:dyDescent="0.2">
      <c r="A2226" s="6" t="s">
        <v>8418</v>
      </c>
      <c r="B2226" s="25"/>
      <c r="C2226" s="25"/>
      <c r="F2226" s="25"/>
      <c r="G2226" s="63" t="s">
        <v>3526</v>
      </c>
      <c r="H2226" s="35" t="s">
        <v>3541</v>
      </c>
      <c r="L2226" s="6" t="s">
        <v>4476</v>
      </c>
      <c r="P2226" s="6" t="s">
        <v>2418</v>
      </c>
      <c r="Q2226" s="6" t="s">
        <v>4680</v>
      </c>
      <c r="X2226" s="6">
        <v>24</v>
      </c>
      <c r="Y2226" s="6">
        <v>150</v>
      </c>
      <c r="AB2226" s="6">
        <f>SUM(Table2026_09_25[[#This Row],[Number of in-person visits provided in reporting year.]:[Number of video/virtual visits provided in reporting year.]])</f>
        <v>150</v>
      </c>
      <c r="AC2226" s="6" t="s">
        <v>8469</v>
      </c>
      <c r="AF2226" s="6" t="s">
        <v>4682</v>
      </c>
      <c r="AI2226" s="6" t="s">
        <v>7888</v>
      </c>
      <c r="AJ2226" s="6" t="s">
        <v>4488</v>
      </c>
      <c r="AK2226" s="6" t="s">
        <v>8483</v>
      </c>
      <c r="AL2226" s="26" t="s">
        <v>459</v>
      </c>
      <c r="AQ2226" s="35" t="s">
        <v>366</v>
      </c>
      <c r="AX2226" s="45"/>
      <c r="BB2226" s="45"/>
      <c r="BF2226" s="6">
        <v>0.5</v>
      </c>
      <c r="BG2226" s="45"/>
      <c r="BH2226" s="45"/>
      <c r="BL2226" s="45"/>
      <c r="BM2226" s="45"/>
      <c r="BO2226" s="6">
        <v>0.5</v>
      </c>
      <c r="BP2226" s="6">
        <v>1</v>
      </c>
      <c r="BR2226" s="45"/>
      <c r="BT2226" s="45"/>
      <c r="BU2226" s="45"/>
      <c r="BX2226" s="6">
        <v>0.25</v>
      </c>
      <c r="BZ2226" s="6">
        <f t="shared" si="102"/>
        <v>2</v>
      </c>
      <c r="CA2226" s="6">
        <f t="shared" si="103"/>
        <v>2.25</v>
      </c>
      <c r="CC2226" s="63" t="s">
        <v>21</v>
      </c>
      <c r="CD2226" s="6" t="s">
        <v>21</v>
      </c>
      <c r="CK2226" s="6" t="s">
        <v>7981</v>
      </c>
      <c r="DC2226" s="6" t="s">
        <v>4434</v>
      </c>
      <c r="DD2226" s="6" t="s">
        <v>3606</v>
      </c>
      <c r="DF2226" s="29">
        <f t="shared" si="104"/>
        <v>0</v>
      </c>
      <c r="DG2226" s="6">
        <v>1</v>
      </c>
    </row>
    <row r="2227" spans="1:111" ht="16" hidden="1" x14ac:dyDescent="0.2">
      <c r="A2227" s="6" t="s">
        <v>8419</v>
      </c>
      <c r="B2227" s="25"/>
      <c r="C2227" s="25"/>
      <c r="F2227" s="25"/>
      <c r="G2227" s="63" t="s">
        <v>3526</v>
      </c>
      <c r="H2227" s="6" t="s">
        <v>4485</v>
      </c>
      <c r="L2227" s="6" t="s">
        <v>1057</v>
      </c>
      <c r="P2227" s="6" t="s">
        <v>2265</v>
      </c>
      <c r="Q2227" s="31" t="s">
        <v>987</v>
      </c>
      <c r="Y2227" s="6">
        <v>0</v>
      </c>
      <c r="AB2227" s="6">
        <f>SUM(Table2026_09_25[[#This Row],[Number of in-person visits provided in reporting year.]:[Number of video/virtual visits provided in reporting year.]])</f>
        <v>0</v>
      </c>
      <c r="AC2227" s="6" t="s">
        <v>8469</v>
      </c>
      <c r="AF2227" s="6" t="s">
        <v>21</v>
      </c>
      <c r="AI2227" s="6" t="s">
        <v>4498</v>
      </c>
      <c r="AJ2227" s="6" t="s">
        <v>611</v>
      </c>
      <c r="AK2227" s="6" t="s">
        <v>8483</v>
      </c>
      <c r="AL2227" s="63" t="s">
        <v>8300</v>
      </c>
      <c r="AQ2227" s="6" t="s">
        <v>366</v>
      </c>
      <c r="AX2227" s="45"/>
      <c r="BB2227" s="45"/>
      <c r="BG2227" s="45"/>
      <c r="BH2227" s="45"/>
      <c r="BL2227" s="45"/>
      <c r="BM2227" s="45"/>
      <c r="BR2227" s="45"/>
      <c r="BT2227" s="45"/>
      <c r="BU2227" s="45"/>
      <c r="BZ2227" s="6">
        <f t="shared" si="102"/>
        <v>0</v>
      </c>
      <c r="CA2227" s="6">
        <f t="shared" si="103"/>
        <v>0</v>
      </c>
      <c r="CC2227" s="63" t="s">
        <v>21</v>
      </c>
      <c r="CD2227" s="6" t="s">
        <v>21</v>
      </c>
      <c r="CK2227" s="6" t="s">
        <v>5148</v>
      </c>
      <c r="DC2227" s="6" t="s">
        <v>4434</v>
      </c>
      <c r="DD2227" s="6" t="s">
        <v>4560</v>
      </c>
      <c r="DF2227" s="29">
        <f t="shared" si="104"/>
        <v>0</v>
      </c>
      <c r="DG2227" s="6">
        <v>1</v>
      </c>
    </row>
    <row r="2228" spans="1:111" ht="16" hidden="1" x14ac:dyDescent="0.2">
      <c r="A2228" s="6" t="s">
        <v>8420</v>
      </c>
      <c r="B2228" s="25"/>
      <c r="C2228" s="25"/>
      <c r="F2228" s="25"/>
      <c r="G2228" s="63" t="s">
        <v>3526</v>
      </c>
      <c r="H2228" s="6" t="s">
        <v>7880</v>
      </c>
      <c r="L2228" s="6" t="s">
        <v>1057</v>
      </c>
      <c r="P2228" s="6" t="s">
        <v>2265</v>
      </c>
      <c r="Q2228" s="31" t="s">
        <v>987</v>
      </c>
      <c r="X2228" s="6">
        <v>343</v>
      </c>
      <c r="Y2228" s="6">
        <v>1762</v>
      </c>
      <c r="AB2228" s="6">
        <f>SUM(Table2026_09_25[[#This Row],[Number of in-person visits provided in reporting year.]:[Number of video/virtual visits provided in reporting year.]])</f>
        <v>1762</v>
      </c>
      <c r="AC2228" s="6" t="s">
        <v>8469</v>
      </c>
      <c r="AF2228" s="6" t="s">
        <v>4682</v>
      </c>
      <c r="AI2228" s="6" t="s">
        <v>4496</v>
      </c>
      <c r="AJ2228" s="6" t="s">
        <v>4488</v>
      </c>
      <c r="AK2228" s="6" t="s">
        <v>8483</v>
      </c>
      <c r="AL2228" s="63" t="s">
        <v>950</v>
      </c>
      <c r="AQ2228" s="6" t="s">
        <v>366</v>
      </c>
      <c r="AX2228" s="45"/>
      <c r="BA2228" s="6">
        <v>0.1</v>
      </c>
      <c r="BB2228" s="45"/>
      <c r="BG2228" s="45"/>
      <c r="BH2228" s="45"/>
      <c r="BL2228" s="45"/>
      <c r="BM2228" s="45"/>
      <c r="BR2228" s="45"/>
      <c r="BT2228" s="45"/>
      <c r="BU2228" s="45"/>
      <c r="BX2228" s="6">
        <v>2</v>
      </c>
      <c r="BZ2228" s="6">
        <f t="shared" si="102"/>
        <v>0.1</v>
      </c>
      <c r="CA2228" s="6">
        <f t="shared" si="103"/>
        <v>2</v>
      </c>
      <c r="CC2228" s="63" t="s">
        <v>21</v>
      </c>
      <c r="CD2228" s="6" t="s">
        <v>21</v>
      </c>
      <c r="CK2228" s="6" t="s">
        <v>7981</v>
      </c>
      <c r="DC2228" s="6" t="s">
        <v>4434</v>
      </c>
      <c r="DD2228" s="6" t="s">
        <v>3606</v>
      </c>
      <c r="DF2228" s="29">
        <f t="shared" si="104"/>
        <v>0</v>
      </c>
      <c r="DG2228" s="6">
        <v>1</v>
      </c>
    </row>
    <row r="2229" spans="1:111" ht="16" hidden="1" x14ac:dyDescent="0.2">
      <c r="A2229" s="6" t="s">
        <v>8421</v>
      </c>
      <c r="B2229" s="25"/>
      <c r="C2229" s="25"/>
      <c r="F2229" s="25"/>
      <c r="G2229" s="63" t="s">
        <v>3526</v>
      </c>
      <c r="H2229" s="6" t="s">
        <v>1818</v>
      </c>
      <c r="L2229" s="6" t="s">
        <v>1057</v>
      </c>
      <c r="P2229" s="6" t="s">
        <v>2265</v>
      </c>
      <c r="Q2229" s="31" t="s">
        <v>987</v>
      </c>
      <c r="X2229" s="6">
        <v>300</v>
      </c>
      <c r="Y2229" s="6">
        <v>4500</v>
      </c>
      <c r="AB2229" s="6">
        <f>SUM(Table2026_09_25[[#This Row],[Number of in-person visits provided in reporting year.]:[Number of video/virtual visits provided in reporting year.]])</f>
        <v>4500</v>
      </c>
      <c r="AC2229" s="6" t="s">
        <v>8469</v>
      </c>
      <c r="AF2229" s="6" t="s">
        <v>8026</v>
      </c>
      <c r="AG2229" s="6">
        <v>2</v>
      </c>
      <c r="AI2229" s="6" t="s">
        <v>4500</v>
      </c>
      <c r="AJ2229" s="6" t="s">
        <v>7869</v>
      </c>
      <c r="AK2229" s="6" t="s">
        <v>8483</v>
      </c>
      <c r="AL2229" s="63" t="s">
        <v>1819</v>
      </c>
      <c r="AQ2229" s="35" t="s">
        <v>366</v>
      </c>
      <c r="AX2229" s="45"/>
      <c r="BB2229" s="45"/>
      <c r="BG2229" s="45"/>
      <c r="BH2229" s="45"/>
      <c r="BL2229" s="45"/>
      <c r="BM2229" s="45"/>
      <c r="BR2229" s="45"/>
      <c r="BT2229" s="45"/>
      <c r="BU2229" s="45"/>
      <c r="BX2229" s="6">
        <v>1</v>
      </c>
      <c r="BZ2229" s="6">
        <f t="shared" si="102"/>
        <v>0</v>
      </c>
      <c r="CA2229" s="6">
        <f t="shared" si="103"/>
        <v>1</v>
      </c>
      <c r="CC2229" s="63" t="s">
        <v>21</v>
      </c>
      <c r="CD2229" s="6" t="s">
        <v>21</v>
      </c>
      <c r="CK2229" s="6" t="s">
        <v>5148</v>
      </c>
      <c r="DA2229" s="6" t="s">
        <v>4553</v>
      </c>
      <c r="DC2229" s="6" t="s">
        <v>4434</v>
      </c>
      <c r="DD2229" s="6" t="s">
        <v>4572</v>
      </c>
      <c r="DF2229" s="29">
        <f t="shared" si="104"/>
        <v>0</v>
      </c>
      <c r="DG2229" s="6">
        <v>1</v>
      </c>
    </row>
    <row r="2230" spans="1:111" ht="16" hidden="1" x14ac:dyDescent="0.2">
      <c r="A2230" s="6" t="s">
        <v>8422</v>
      </c>
      <c r="B2230" s="25"/>
      <c r="C2230" s="25"/>
      <c r="F2230" s="25"/>
      <c r="G2230" s="63" t="s">
        <v>3526</v>
      </c>
      <c r="H2230" s="6" t="s">
        <v>4486</v>
      </c>
      <c r="L2230" s="6" t="s">
        <v>4477</v>
      </c>
      <c r="P2230" s="6" t="s">
        <v>3534</v>
      </c>
      <c r="Q2230" s="31" t="s">
        <v>987</v>
      </c>
      <c r="X2230" s="6">
        <v>177</v>
      </c>
      <c r="Y2230" s="6">
        <v>2781</v>
      </c>
      <c r="AB2230" s="6">
        <f>SUM(Table2026_09_25[[#This Row],[Number of in-person visits provided in reporting year.]:[Number of video/virtual visits provided in reporting year.]])</f>
        <v>2781</v>
      </c>
      <c r="AC2230" s="6" t="s">
        <v>8469</v>
      </c>
      <c r="AF2230" s="6" t="s">
        <v>8032</v>
      </c>
      <c r="AI2230" s="6" t="s">
        <v>8303</v>
      </c>
      <c r="AJ2230" s="6" t="s">
        <v>8304</v>
      </c>
      <c r="AK2230" s="6" t="s">
        <v>8483</v>
      </c>
      <c r="AL2230" s="63" t="s">
        <v>8305</v>
      </c>
      <c r="AQ2230" s="6" t="s">
        <v>366</v>
      </c>
      <c r="AX2230" s="45"/>
      <c r="BB2230" s="45">
        <v>0.25</v>
      </c>
      <c r="BF2230" s="6">
        <v>0.33</v>
      </c>
      <c r="BG2230" s="45"/>
      <c r="BH2230" s="45"/>
      <c r="BL2230" s="45">
        <v>0.33</v>
      </c>
      <c r="BM2230" s="45"/>
      <c r="BR2230" s="45">
        <v>0.33</v>
      </c>
      <c r="BT2230" s="45"/>
      <c r="BU2230" s="45"/>
      <c r="BX2230" s="6">
        <v>0.33</v>
      </c>
      <c r="BY2230" s="6" t="s">
        <v>1504</v>
      </c>
      <c r="BZ2230" s="6">
        <f t="shared" si="102"/>
        <v>1.2400000000000002</v>
      </c>
      <c r="CA2230" s="6">
        <f t="shared" si="103"/>
        <v>1.57</v>
      </c>
      <c r="CC2230" s="63" t="s">
        <v>21</v>
      </c>
      <c r="CD2230" s="6" t="s">
        <v>21</v>
      </c>
      <c r="CK2230" s="6" t="s">
        <v>5148</v>
      </c>
      <c r="DC2230" s="6" t="s">
        <v>4434</v>
      </c>
      <c r="DD2230" s="6" t="s">
        <v>4563</v>
      </c>
      <c r="DF2230" s="29">
        <f t="shared" si="104"/>
        <v>0</v>
      </c>
      <c r="DG2230" s="6">
        <v>1</v>
      </c>
    </row>
    <row r="2231" spans="1:111" ht="16" hidden="1" x14ac:dyDescent="0.2">
      <c r="A2231" s="6" t="s">
        <v>8423</v>
      </c>
      <c r="B2231" s="25"/>
      <c r="C2231" s="25"/>
      <c r="F2231" s="25"/>
      <c r="G2231" s="63" t="s">
        <v>3526</v>
      </c>
      <c r="H2231" s="6" t="s">
        <v>3521</v>
      </c>
      <c r="L2231" s="6" t="s">
        <v>4478</v>
      </c>
      <c r="P2231" s="6" t="s">
        <v>3534</v>
      </c>
      <c r="Q2231" s="31" t="s">
        <v>987</v>
      </c>
      <c r="X2231" s="6">
        <v>147</v>
      </c>
      <c r="Y2231" s="6">
        <v>2708</v>
      </c>
      <c r="AB2231" s="6">
        <f>SUM(Table2026_09_25[[#This Row],[Number of in-person visits provided in reporting year.]:[Number of video/virtual visits provided in reporting year.]])</f>
        <v>2708</v>
      </c>
      <c r="AC2231" s="6" t="s">
        <v>8469</v>
      </c>
      <c r="AF2231" s="6" t="s">
        <v>4682</v>
      </c>
      <c r="AG2231" s="6">
        <v>7</v>
      </c>
      <c r="AI2231" s="6" t="s">
        <v>8276</v>
      </c>
      <c r="AJ2231" s="6" t="s">
        <v>7890</v>
      </c>
      <c r="AK2231" s="6" t="s">
        <v>8483</v>
      </c>
      <c r="AL2231" s="26" t="s">
        <v>466</v>
      </c>
      <c r="AQ2231" s="6" t="s">
        <v>366</v>
      </c>
      <c r="AX2231" s="45"/>
      <c r="BA2231" s="6">
        <v>0.2</v>
      </c>
      <c r="BB2231" s="45"/>
      <c r="BF2231" s="6">
        <v>0.33</v>
      </c>
      <c r="BG2231" s="45"/>
      <c r="BH2231" s="45"/>
      <c r="BL2231" s="45"/>
      <c r="BM2231" s="45"/>
      <c r="BQ2231" s="6">
        <v>1</v>
      </c>
      <c r="BR2231" s="45"/>
      <c r="BT2231" s="45"/>
      <c r="BU2231" s="45"/>
      <c r="BX2231" s="6">
        <v>3</v>
      </c>
      <c r="BY2231" s="6" t="s">
        <v>4540</v>
      </c>
      <c r="BZ2231" s="6">
        <f t="shared" si="102"/>
        <v>1.53</v>
      </c>
      <c r="CA2231" s="6">
        <f t="shared" si="103"/>
        <v>4.33</v>
      </c>
      <c r="CC2231" s="63" t="s">
        <v>21</v>
      </c>
      <c r="CD2231" s="6" t="s">
        <v>21</v>
      </c>
      <c r="CK2231" s="6" t="s">
        <v>7981</v>
      </c>
      <c r="DA2231" s="6" t="s">
        <v>4554</v>
      </c>
      <c r="DC2231" s="6" t="s">
        <v>4434</v>
      </c>
      <c r="DD2231" s="6" t="s">
        <v>4564</v>
      </c>
      <c r="DF2231" s="29">
        <f t="shared" si="104"/>
        <v>0</v>
      </c>
      <c r="DG2231" s="6">
        <v>1</v>
      </c>
    </row>
    <row r="2232" spans="1:111" ht="16" hidden="1" x14ac:dyDescent="0.2">
      <c r="A2232" s="6" t="s">
        <v>8424</v>
      </c>
      <c r="B2232" s="25"/>
      <c r="C2232" s="25"/>
      <c r="F2232" s="25"/>
      <c r="G2232" s="63" t="s">
        <v>3526</v>
      </c>
      <c r="H2232" s="6" t="s">
        <v>4484</v>
      </c>
      <c r="L2232" s="6" t="s">
        <v>4195</v>
      </c>
      <c r="P2232" s="6" t="s">
        <v>3534</v>
      </c>
      <c r="Q2232" s="31" t="s">
        <v>987</v>
      </c>
      <c r="X2232" s="6">
        <v>133</v>
      </c>
      <c r="Y2232" s="6">
        <v>250</v>
      </c>
      <c r="AB2232" s="6">
        <f>SUM(Table2026_09_25[[#This Row],[Number of in-person visits provided in reporting year.]:[Number of video/virtual visits provided in reporting year.]])</f>
        <v>250</v>
      </c>
      <c r="AC2232" s="6" t="s">
        <v>8469</v>
      </c>
      <c r="AF2232" s="6" t="s">
        <v>4682</v>
      </c>
      <c r="AI2232" s="6" t="s">
        <v>4497</v>
      </c>
      <c r="AJ2232" s="6" t="s">
        <v>7856</v>
      </c>
      <c r="AK2232" s="6" t="s">
        <v>8483</v>
      </c>
      <c r="AL2232" s="63" t="s">
        <v>3672</v>
      </c>
      <c r="AQ2232" s="6" t="s">
        <v>366</v>
      </c>
      <c r="AX2232" s="45"/>
      <c r="BB2232" s="45"/>
      <c r="BC2232" s="6">
        <v>0.8</v>
      </c>
      <c r="BF2232" s="6">
        <v>0.33</v>
      </c>
      <c r="BG2232" s="45"/>
      <c r="BH2232" s="45"/>
      <c r="BL2232" s="45"/>
      <c r="BM2232" s="45"/>
      <c r="BR2232" s="45"/>
      <c r="BT2232" s="45"/>
      <c r="BU2232" s="45"/>
      <c r="BX2232" s="6">
        <v>1.22</v>
      </c>
      <c r="BZ2232" s="6">
        <f t="shared" si="102"/>
        <v>1.1300000000000001</v>
      </c>
      <c r="CA2232" s="6">
        <f t="shared" si="103"/>
        <v>1.55</v>
      </c>
      <c r="CC2232" s="63" t="s">
        <v>21</v>
      </c>
      <c r="CD2232" s="6" t="s">
        <v>21</v>
      </c>
      <c r="CK2232" s="6" t="s">
        <v>5148</v>
      </c>
      <c r="DA2232" s="6" t="s">
        <v>4555</v>
      </c>
      <c r="DC2232" s="6" t="s">
        <v>4434</v>
      </c>
      <c r="DD2232" s="6" t="s">
        <v>4558</v>
      </c>
      <c r="DF2232" s="29">
        <f t="shared" si="104"/>
        <v>0</v>
      </c>
      <c r="DG2232" s="6">
        <v>1</v>
      </c>
    </row>
    <row r="2233" spans="1:111" ht="16" hidden="1" x14ac:dyDescent="0.2">
      <c r="A2233" s="6" t="s">
        <v>8425</v>
      </c>
      <c r="B2233" s="25"/>
      <c r="C2233" s="25"/>
      <c r="F2233" s="25"/>
      <c r="G2233" s="63" t="s">
        <v>3526</v>
      </c>
      <c r="H2233" s="6" t="s">
        <v>1818</v>
      </c>
      <c r="L2233" s="6" t="s">
        <v>4480</v>
      </c>
      <c r="P2233" s="6" t="s">
        <v>4455</v>
      </c>
      <c r="Q2233" s="31" t="s">
        <v>987</v>
      </c>
      <c r="X2233" s="6">
        <v>191</v>
      </c>
      <c r="Y2233" s="6">
        <v>3984</v>
      </c>
      <c r="AB2233" s="6">
        <f>SUM(Table2026_09_25[[#This Row],[Number of in-person visits provided in reporting year.]:[Number of video/virtual visits provided in reporting year.]])</f>
        <v>3984</v>
      </c>
      <c r="AC2233" s="6" t="s">
        <v>8469</v>
      </c>
      <c r="AF2233" s="6" t="s">
        <v>8026</v>
      </c>
      <c r="AG2233" s="6">
        <v>3</v>
      </c>
      <c r="AI2233" s="6" t="s">
        <v>4500</v>
      </c>
      <c r="AJ2233" s="6" t="s">
        <v>7869</v>
      </c>
      <c r="AK2233" s="6" t="s">
        <v>8483</v>
      </c>
      <c r="AL2233" s="63" t="s">
        <v>1819</v>
      </c>
      <c r="AQ2233" s="35" t="s">
        <v>366</v>
      </c>
      <c r="AX2233" s="45"/>
      <c r="AZ2233" s="6">
        <v>0.1</v>
      </c>
      <c r="BB2233" s="45"/>
      <c r="BC2233" s="6">
        <v>0.3</v>
      </c>
      <c r="BG2233" s="45"/>
      <c r="BH2233" s="45"/>
      <c r="BL2233" s="45"/>
      <c r="BM2233" s="45"/>
      <c r="BR2233" s="45"/>
      <c r="BT2233" s="45"/>
      <c r="BU2233" s="45"/>
      <c r="BX2233" s="6">
        <v>5</v>
      </c>
      <c r="BZ2233" s="6">
        <f t="shared" si="102"/>
        <v>0.4</v>
      </c>
      <c r="CA2233" s="6">
        <f t="shared" si="103"/>
        <v>5</v>
      </c>
      <c r="CC2233" s="63" t="s">
        <v>21</v>
      </c>
      <c r="CD2233" s="6" t="s">
        <v>21</v>
      </c>
      <c r="CK2233" s="6" t="s">
        <v>5148</v>
      </c>
      <c r="DC2233" s="6" t="s">
        <v>4434</v>
      </c>
      <c r="DD2233" s="6" t="s">
        <v>4573</v>
      </c>
      <c r="DF2233" s="29">
        <f t="shared" si="104"/>
        <v>0</v>
      </c>
      <c r="DG2233" s="6">
        <v>1</v>
      </c>
    </row>
    <row r="2234" spans="1:111" ht="16" hidden="1" x14ac:dyDescent="0.2">
      <c r="A2234" s="6" t="s">
        <v>8426</v>
      </c>
      <c r="B2234" s="25"/>
      <c r="C2234" s="25"/>
      <c r="F2234" s="25"/>
      <c r="G2234" s="63" t="s">
        <v>3526</v>
      </c>
      <c r="H2234" s="6" t="s">
        <v>8272</v>
      </c>
      <c r="L2234" s="6" t="s">
        <v>4478</v>
      </c>
      <c r="P2234" s="6" t="s">
        <v>4454</v>
      </c>
      <c r="Q2234" s="31" t="s">
        <v>987</v>
      </c>
      <c r="Y2234" s="6">
        <v>0</v>
      </c>
      <c r="AB2234" s="6">
        <f>SUM(Table2026_09_25[[#This Row],[Number of in-person visits provided in reporting year.]:[Number of video/virtual visits provided in reporting year.]])</f>
        <v>0</v>
      </c>
      <c r="AC2234" s="6" t="s">
        <v>8469</v>
      </c>
      <c r="AF2234" s="6" t="s">
        <v>4682</v>
      </c>
      <c r="AI2234" s="6" t="s">
        <v>8273</v>
      </c>
      <c r="AJ2234" s="6" t="s">
        <v>7876</v>
      </c>
      <c r="AK2234" s="6" t="s">
        <v>8483</v>
      </c>
      <c r="AL2234" s="26" t="s">
        <v>3701</v>
      </c>
      <c r="AQ2234" s="6" t="s">
        <v>366</v>
      </c>
      <c r="AX2234" s="45"/>
      <c r="BB2234" s="45"/>
      <c r="BG2234" s="45"/>
      <c r="BH2234" s="45"/>
      <c r="BL2234" s="45"/>
      <c r="BM2234" s="45">
        <v>1</v>
      </c>
      <c r="BR2234" s="45"/>
      <c r="BT2234" s="45"/>
      <c r="BU2234" s="45"/>
      <c r="BX2234" s="6">
        <v>1</v>
      </c>
      <c r="BZ2234" s="6">
        <f t="shared" si="102"/>
        <v>1</v>
      </c>
      <c r="CA2234" s="6">
        <f t="shared" si="103"/>
        <v>2</v>
      </c>
      <c r="CC2234" s="63" t="s">
        <v>21</v>
      </c>
      <c r="CD2234" s="6" t="s">
        <v>21</v>
      </c>
      <c r="CK2234" s="6" t="s">
        <v>5148</v>
      </c>
      <c r="DA2234" s="6" t="s">
        <v>4556</v>
      </c>
      <c r="DC2234" s="6" t="s">
        <v>4434</v>
      </c>
      <c r="DD2234" s="6" t="s">
        <v>4559</v>
      </c>
      <c r="DF2234" s="29">
        <f t="shared" si="104"/>
        <v>0</v>
      </c>
      <c r="DG2234" s="6">
        <v>1</v>
      </c>
    </row>
    <row r="2235" spans="1:111" ht="16" hidden="1" x14ac:dyDescent="0.2">
      <c r="A2235" s="6" t="s">
        <v>8427</v>
      </c>
      <c r="B2235" s="25"/>
      <c r="C2235" s="25"/>
      <c r="F2235" s="25"/>
      <c r="G2235" s="63" t="s">
        <v>3526</v>
      </c>
      <c r="H2235" s="6" t="s">
        <v>7880</v>
      </c>
      <c r="L2235" s="6" t="s">
        <v>4481</v>
      </c>
      <c r="P2235" s="6" t="s">
        <v>3534</v>
      </c>
      <c r="Q2235" s="31" t="s">
        <v>987</v>
      </c>
      <c r="X2235" s="6">
        <v>604</v>
      </c>
      <c r="Y2235" s="6">
        <v>7279</v>
      </c>
      <c r="AB2235" s="6">
        <f>SUM(Table2026_09_25[[#This Row],[Number of in-person visits provided in reporting year.]:[Number of video/virtual visits provided in reporting year.]])</f>
        <v>7279</v>
      </c>
      <c r="AC2235" s="6" t="s">
        <v>8469</v>
      </c>
      <c r="AF2235" s="6" t="s">
        <v>8026</v>
      </c>
      <c r="AG2235" s="6">
        <v>1</v>
      </c>
      <c r="AI2235" s="6" t="s">
        <v>4496</v>
      </c>
      <c r="AJ2235" s="6" t="s">
        <v>4488</v>
      </c>
      <c r="AK2235" s="6" t="s">
        <v>8483</v>
      </c>
      <c r="AL2235" s="63" t="s">
        <v>950</v>
      </c>
      <c r="AQ2235" s="6" t="s">
        <v>366</v>
      </c>
      <c r="AX2235" s="45"/>
      <c r="BA2235" s="6">
        <v>0.4</v>
      </c>
      <c r="BB2235" s="45"/>
      <c r="BC2235" s="6">
        <v>0.2</v>
      </c>
      <c r="BG2235" s="45"/>
      <c r="BH2235" s="45"/>
      <c r="BL2235" s="45"/>
      <c r="BM2235" s="45"/>
      <c r="BR2235" s="45"/>
      <c r="BT2235" s="45"/>
      <c r="BU2235" s="45"/>
      <c r="BX2235" s="6">
        <v>2.5</v>
      </c>
      <c r="BZ2235" s="6">
        <f t="shared" si="102"/>
        <v>0.60000000000000009</v>
      </c>
      <c r="CA2235" s="6">
        <f t="shared" si="103"/>
        <v>2.5</v>
      </c>
      <c r="CC2235" s="63" t="s">
        <v>21</v>
      </c>
      <c r="CD2235" s="6" t="s">
        <v>21</v>
      </c>
      <c r="CK2235" s="6" t="s">
        <v>7981</v>
      </c>
      <c r="DA2235" s="6" t="s">
        <v>4557</v>
      </c>
      <c r="DC2235" s="6" t="s">
        <v>4434</v>
      </c>
      <c r="DD2235" s="6" t="s">
        <v>3606</v>
      </c>
      <c r="DF2235" s="29">
        <f t="shared" si="104"/>
        <v>0</v>
      </c>
      <c r="DG2235" s="6">
        <v>1</v>
      </c>
    </row>
    <row r="2236" spans="1:111" ht="16" hidden="1" x14ac:dyDescent="0.2">
      <c r="A2236" s="6" t="s">
        <v>8428</v>
      </c>
      <c r="B2236" s="25"/>
      <c r="C2236" s="25"/>
      <c r="F2236" s="25"/>
      <c r="G2236" s="63" t="s">
        <v>3526</v>
      </c>
      <c r="H2236" s="35" t="s">
        <v>3541</v>
      </c>
      <c r="L2236" s="6" t="s">
        <v>4482</v>
      </c>
      <c r="P2236" s="6" t="s">
        <v>18</v>
      </c>
      <c r="Q2236" s="6" t="s">
        <v>4730</v>
      </c>
      <c r="X2236" s="6">
        <v>12</v>
      </c>
      <c r="Y2236" s="6">
        <v>29</v>
      </c>
      <c r="AB2236" s="6">
        <f>SUM(Table2026_09_25[[#This Row],[Number of in-person visits provided in reporting year.]:[Number of video/virtual visits provided in reporting year.]])</f>
        <v>29</v>
      </c>
      <c r="AC2236" s="6" t="s">
        <v>8469</v>
      </c>
      <c r="AF2236" s="6" t="s">
        <v>4682</v>
      </c>
      <c r="AG2236" s="6" t="s">
        <v>224</v>
      </c>
      <c r="AI2236" s="6" t="s">
        <v>7888</v>
      </c>
      <c r="AJ2236" s="6" t="s">
        <v>4488</v>
      </c>
      <c r="AK2236" s="6" t="s">
        <v>8483</v>
      </c>
      <c r="AL2236" s="26" t="s">
        <v>459</v>
      </c>
      <c r="AQ2236" s="35" t="s">
        <v>366</v>
      </c>
      <c r="AX2236" s="45"/>
      <c r="BB2236" s="45"/>
      <c r="BF2236" s="6">
        <v>2.5</v>
      </c>
      <c r="BG2236" s="45"/>
      <c r="BH2236" s="45"/>
      <c r="BL2236" s="45"/>
      <c r="BM2236" s="45"/>
      <c r="BO2236" s="6">
        <v>0.5</v>
      </c>
      <c r="BR2236" s="45"/>
      <c r="BT2236" s="45"/>
      <c r="BU2236" s="45"/>
      <c r="BX2236" s="6">
        <v>0.25</v>
      </c>
      <c r="BZ2236" s="6">
        <f t="shared" si="102"/>
        <v>3</v>
      </c>
      <c r="CA2236" s="6">
        <f t="shared" si="103"/>
        <v>3.25</v>
      </c>
      <c r="CC2236" s="63" t="s">
        <v>21</v>
      </c>
      <c r="CD2236" s="6" t="s">
        <v>21</v>
      </c>
      <c r="CK2236" s="6" t="s">
        <v>7981</v>
      </c>
      <c r="DC2236" s="6" t="s">
        <v>4434</v>
      </c>
      <c r="DD2236" s="6" t="s">
        <v>3606</v>
      </c>
      <c r="DF2236" s="29">
        <f t="shared" si="104"/>
        <v>0</v>
      </c>
      <c r="DG2236" s="6">
        <v>1</v>
      </c>
    </row>
    <row r="2237" spans="1:111" ht="16" hidden="1" x14ac:dyDescent="0.2">
      <c r="A2237" s="6" t="s">
        <v>8429</v>
      </c>
      <c r="B2237" s="25"/>
      <c r="C2237" s="25"/>
      <c r="F2237" s="25"/>
      <c r="G2237" s="63" t="s">
        <v>3526</v>
      </c>
      <c r="H2237" s="35" t="s">
        <v>3541</v>
      </c>
      <c r="L2237" s="6" t="s">
        <v>4483</v>
      </c>
      <c r="P2237" s="6" t="s">
        <v>18</v>
      </c>
      <c r="Q2237" s="6" t="s">
        <v>4773</v>
      </c>
      <c r="X2237" s="6">
        <v>1579</v>
      </c>
      <c r="Y2237" s="6">
        <v>0</v>
      </c>
      <c r="AB2237" s="6">
        <f>SUM(Table2026_09_25[[#This Row],[Number of in-person visits provided in reporting year.]:[Number of video/virtual visits provided in reporting year.]])</f>
        <v>0</v>
      </c>
      <c r="AC2237" s="6" t="s">
        <v>8469</v>
      </c>
      <c r="AF2237" s="6" t="s">
        <v>4682</v>
      </c>
      <c r="AG2237" s="6" t="s">
        <v>224</v>
      </c>
      <c r="AI2237" s="6" t="s">
        <v>7888</v>
      </c>
      <c r="AJ2237" s="6" t="s">
        <v>4488</v>
      </c>
      <c r="AK2237" s="6" t="s">
        <v>8483</v>
      </c>
      <c r="AL2237" s="26" t="s">
        <v>459</v>
      </c>
      <c r="AQ2237" s="35" t="s">
        <v>366</v>
      </c>
      <c r="AX2237" s="45"/>
      <c r="BB2237" s="45">
        <v>1</v>
      </c>
      <c r="BF2237" s="6">
        <v>1</v>
      </c>
      <c r="BG2237" s="45"/>
      <c r="BH2237" s="45"/>
      <c r="BL2237" s="45"/>
      <c r="BM2237" s="45"/>
      <c r="BR2237" s="45"/>
      <c r="BT2237" s="45"/>
      <c r="BU2237" s="45"/>
      <c r="BX2237" s="6">
        <v>0.5</v>
      </c>
      <c r="BZ2237" s="6">
        <f t="shared" si="102"/>
        <v>2</v>
      </c>
      <c r="CA2237" s="6">
        <f t="shared" si="103"/>
        <v>2.5</v>
      </c>
      <c r="CC2237" s="63" t="s">
        <v>21</v>
      </c>
      <c r="CD2237" s="6" t="s">
        <v>21</v>
      </c>
      <c r="CK2237" s="6" t="s">
        <v>7981</v>
      </c>
      <c r="DC2237" s="6" t="s">
        <v>4434</v>
      </c>
      <c r="DD2237" s="6" t="s">
        <v>3606</v>
      </c>
      <c r="DF2237" s="29">
        <f t="shared" si="104"/>
        <v>0</v>
      </c>
      <c r="DG2237" s="6">
        <v>1</v>
      </c>
    </row>
    <row r="2238" spans="1:111" ht="16" hidden="1" x14ac:dyDescent="0.2">
      <c r="A2238" s="6" t="s">
        <v>8430</v>
      </c>
      <c r="B2238" s="25"/>
      <c r="C2238" s="25"/>
      <c r="F2238" s="25"/>
      <c r="G2238" s="63" t="s">
        <v>3526</v>
      </c>
      <c r="H2238" s="6" t="s">
        <v>4487</v>
      </c>
      <c r="L2238" s="6" t="s">
        <v>193</v>
      </c>
      <c r="P2238" s="6" t="s">
        <v>3531</v>
      </c>
      <c r="Q2238" s="6" t="s">
        <v>4680</v>
      </c>
      <c r="Y2238" s="6">
        <v>0</v>
      </c>
      <c r="AB2238" s="6">
        <f>SUM(Table2026_09_25[[#This Row],[Number of in-person visits provided in reporting year.]:[Number of video/virtual visits provided in reporting year.]])</f>
        <v>0</v>
      </c>
      <c r="AC2238" s="6" t="s">
        <v>8469</v>
      </c>
      <c r="AF2238" s="6" t="s">
        <v>21</v>
      </c>
      <c r="AI2238" s="6" t="s">
        <v>4499</v>
      </c>
      <c r="AJ2238" s="6" t="s">
        <v>7865</v>
      </c>
      <c r="AK2238" s="6" t="s">
        <v>8483</v>
      </c>
      <c r="AL2238" s="63" t="s">
        <v>8315</v>
      </c>
      <c r="AQ2238" s="6" t="s">
        <v>366</v>
      </c>
      <c r="AX2238" s="45"/>
      <c r="BB2238" s="45"/>
      <c r="BG2238" s="45"/>
      <c r="BH2238" s="45"/>
      <c r="BL2238" s="45"/>
      <c r="BM2238" s="45"/>
      <c r="BR2238" s="45"/>
      <c r="BT2238" s="45"/>
      <c r="BU2238" s="45"/>
      <c r="BZ2238" s="6">
        <f t="shared" si="102"/>
        <v>0</v>
      </c>
      <c r="CA2238" s="6">
        <f t="shared" si="103"/>
        <v>0</v>
      </c>
      <c r="CC2238" s="63" t="s">
        <v>21</v>
      </c>
      <c r="CD2238" s="6" t="s">
        <v>21</v>
      </c>
      <c r="CK2238" s="6" t="s">
        <v>5148</v>
      </c>
      <c r="DC2238" s="6" t="s">
        <v>4434</v>
      </c>
      <c r="DD2238" s="6" t="s">
        <v>4534</v>
      </c>
      <c r="DF2238" s="29">
        <f t="shared" si="104"/>
        <v>0</v>
      </c>
      <c r="DG2238" s="6">
        <v>1</v>
      </c>
    </row>
    <row r="2239" spans="1:111" ht="16" hidden="1" x14ac:dyDescent="0.2">
      <c r="A2239" s="6" t="s">
        <v>8431</v>
      </c>
      <c r="B2239" s="25"/>
      <c r="C2239" s="25"/>
      <c r="F2239" s="25"/>
      <c r="G2239" s="63" t="s">
        <v>3526</v>
      </c>
      <c r="H2239" s="6" t="s">
        <v>4487</v>
      </c>
      <c r="L2239" s="6" t="s">
        <v>1057</v>
      </c>
      <c r="P2239" s="6" t="s">
        <v>2265</v>
      </c>
      <c r="Q2239" s="31" t="s">
        <v>987</v>
      </c>
      <c r="Y2239" s="6">
        <v>6159</v>
      </c>
      <c r="AB2239" s="6">
        <f>SUM(Table2026_09_25[[#This Row],[Number of in-person visits provided in reporting year.]:[Number of video/virtual visits provided in reporting year.]])</f>
        <v>6159</v>
      </c>
      <c r="AC2239" s="6" t="s">
        <v>8469</v>
      </c>
      <c r="AF2239" s="6" t="s">
        <v>4682</v>
      </c>
      <c r="AI2239" s="6" t="s">
        <v>4499</v>
      </c>
      <c r="AJ2239" s="6" t="s">
        <v>7865</v>
      </c>
      <c r="AK2239" s="6" t="s">
        <v>8483</v>
      </c>
      <c r="AL2239" s="63" t="s">
        <v>8315</v>
      </c>
      <c r="AQ2239" s="6" t="s">
        <v>366</v>
      </c>
      <c r="AX2239" s="45"/>
      <c r="BB2239" s="45"/>
      <c r="BG2239" s="45"/>
      <c r="BH2239" s="45">
        <v>1</v>
      </c>
      <c r="BL2239" s="45"/>
      <c r="BM2239" s="45">
        <v>4</v>
      </c>
      <c r="BR2239" s="45">
        <v>2</v>
      </c>
      <c r="BT2239" s="45">
        <v>1</v>
      </c>
      <c r="BU2239" s="45">
        <v>1</v>
      </c>
      <c r="BX2239" s="6">
        <v>1</v>
      </c>
      <c r="BY2239" s="6" t="s">
        <v>4530</v>
      </c>
      <c r="BZ2239" s="6">
        <f t="shared" ref="BZ2239:BZ2249" si="105">SUM(AY2239:BW2239)</f>
        <v>9</v>
      </c>
      <c r="CA2239" s="6">
        <f t="shared" ref="CA2239:CA2248" si="106">(SUM(BB2239))+(SUM(BE2239:BM2239))+(SUM(BO2239:BV2239))+BX2239</f>
        <v>10</v>
      </c>
      <c r="CC2239" s="63" t="s">
        <v>21</v>
      </c>
      <c r="CD2239" s="6" t="s">
        <v>21</v>
      </c>
      <c r="CK2239" s="6" t="s">
        <v>5148</v>
      </c>
      <c r="DA2239" s="6" t="s">
        <v>4532</v>
      </c>
      <c r="DC2239" s="6" t="s">
        <v>4434</v>
      </c>
      <c r="DD2239" s="6" t="s">
        <v>4534</v>
      </c>
      <c r="DF2239" s="29">
        <f t="shared" ref="DF2239:DF2249" si="107">SUBTOTAL(103,G2239)</f>
        <v>0</v>
      </c>
      <c r="DG2239" s="6">
        <v>1</v>
      </c>
    </row>
    <row r="2240" spans="1:111" ht="16" hidden="1" x14ac:dyDescent="0.2">
      <c r="A2240" s="6" t="s">
        <v>8432</v>
      </c>
      <c r="B2240" s="25"/>
      <c r="C2240" s="25"/>
      <c r="F2240" s="25"/>
      <c r="G2240" s="77" t="s">
        <v>3526</v>
      </c>
      <c r="H2240" s="6" t="s">
        <v>4487</v>
      </c>
      <c r="L2240" s="6" t="s">
        <v>4479</v>
      </c>
      <c r="P2240" s="6" t="s">
        <v>4454</v>
      </c>
      <c r="Q2240" s="31" t="s">
        <v>987</v>
      </c>
      <c r="X2240" s="6">
        <v>102</v>
      </c>
      <c r="Y2240" s="6">
        <v>0</v>
      </c>
      <c r="AB2240" s="6">
        <f>SUM(Table2026_09_25[[#This Row],[Number of in-person visits provided in reporting year.]:[Number of video/virtual visits provided in reporting year.]])</f>
        <v>0</v>
      </c>
      <c r="AC2240" s="6" t="s">
        <v>8469</v>
      </c>
      <c r="AF2240" s="6" t="s">
        <v>4682</v>
      </c>
      <c r="AI2240" s="6" t="s">
        <v>4499</v>
      </c>
      <c r="AJ2240" s="6" t="s">
        <v>7865</v>
      </c>
      <c r="AK2240" s="6" t="s">
        <v>8483</v>
      </c>
      <c r="AL2240" s="77" t="s">
        <v>8315</v>
      </c>
      <c r="AQ2240" s="6" t="s">
        <v>366</v>
      </c>
      <c r="AX2240" s="31"/>
      <c r="BB2240" s="31">
        <v>0.2</v>
      </c>
      <c r="BG2240" s="31"/>
      <c r="BH2240" s="31"/>
      <c r="BL2240" s="31"/>
      <c r="BM2240" s="31"/>
      <c r="BR2240" s="31">
        <v>1</v>
      </c>
      <c r="BT2240" s="31">
        <v>1</v>
      </c>
      <c r="BU2240" s="31"/>
      <c r="BX2240" s="6">
        <v>2</v>
      </c>
      <c r="BY2240" s="6" t="s">
        <v>4529</v>
      </c>
      <c r="BZ2240" s="6">
        <f t="shared" si="105"/>
        <v>2.2000000000000002</v>
      </c>
      <c r="CA2240" s="6">
        <f t="shared" si="106"/>
        <v>4.2</v>
      </c>
      <c r="CC2240" s="77" t="s">
        <v>21</v>
      </c>
      <c r="CD2240" s="6" t="s">
        <v>21</v>
      </c>
      <c r="CK2240" s="6" t="s">
        <v>5148</v>
      </c>
      <c r="DA2240" s="6" t="s">
        <v>4533</v>
      </c>
      <c r="DC2240" s="6" t="s">
        <v>4434</v>
      </c>
      <c r="DD2240" s="6" t="s">
        <v>4534</v>
      </c>
      <c r="DF2240" s="29">
        <f t="shared" si="107"/>
        <v>0</v>
      </c>
      <c r="DG2240" s="6">
        <v>1</v>
      </c>
    </row>
    <row r="2241" spans="1:111" ht="16" x14ac:dyDescent="0.2">
      <c r="A2241" s="6" t="s">
        <v>8433</v>
      </c>
      <c r="B2241" s="25"/>
      <c r="C2241" s="25"/>
      <c r="D2241" s="78" t="s">
        <v>994</v>
      </c>
      <c r="E2241" s="79" t="s">
        <v>995</v>
      </c>
      <c r="F2241" s="25"/>
      <c r="G2241" s="80" t="s">
        <v>4725</v>
      </c>
      <c r="H2241" s="80" t="s">
        <v>5750</v>
      </c>
      <c r="I2241" s="80" t="s">
        <v>8316</v>
      </c>
      <c r="J2241" s="81" t="s">
        <v>4537</v>
      </c>
      <c r="L2241" s="80" t="s">
        <v>3487</v>
      </c>
      <c r="M2241" s="6" t="s">
        <v>8317</v>
      </c>
      <c r="N2241" s="6" t="s">
        <v>4679</v>
      </c>
      <c r="P2241" s="6" t="s">
        <v>1189</v>
      </c>
      <c r="Q2241" s="6" t="s">
        <v>4773</v>
      </c>
      <c r="X2241" s="82">
        <v>480</v>
      </c>
      <c r="AB2241" s="6">
        <f>SUM(Table2026_09_25[[#This Row],[Number of in-person visits provided in reporting year.]:[Number of video/virtual visits provided in reporting year.]])</f>
        <v>0</v>
      </c>
      <c r="AC2241" s="6" t="s">
        <v>8469</v>
      </c>
      <c r="AF2241" s="6" t="s">
        <v>4682</v>
      </c>
      <c r="AI2241" s="6" t="s">
        <v>770</v>
      </c>
      <c r="AJ2241" s="6" t="s">
        <v>43</v>
      </c>
      <c r="AK2241" s="6" t="s">
        <v>8483</v>
      </c>
      <c r="AL2241" s="6" t="s">
        <v>267</v>
      </c>
      <c r="AQ2241" s="6" t="s">
        <v>6640</v>
      </c>
      <c r="AX2241" s="6" t="s">
        <v>2431</v>
      </c>
      <c r="BX2241" s="6">
        <v>1</v>
      </c>
      <c r="BZ2241" s="6">
        <f t="shared" si="105"/>
        <v>0</v>
      </c>
      <c r="CA2241" s="6">
        <f t="shared" si="106"/>
        <v>1</v>
      </c>
      <c r="CK2241" s="6" t="s">
        <v>5148</v>
      </c>
      <c r="DA2241" s="83" t="s">
        <v>8318</v>
      </c>
      <c r="DC2241" s="6" t="s">
        <v>4434</v>
      </c>
      <c r="DF2241" s="29">
        <f t="shared" si="107"/>
        <v>1</v>
      </c>
      <c r="DG2241" s="6">
        <v>1</v>
      </c>
    </row>
    <row r="2242" spans="1:111" ht="16" hidden="1" x14ac:dyDescent="0.2">
      <c r="A2242" s="6" t="s">
        <v>8434</v>
      </c>
      <c r="B2242" s="25"/>
      <c r="C2242" s="25"/>
      <c r="D2242" s="78" t="s">
        <v>994</v>
      </c>
      <c r="E2242" s="79" t="s">
        <v>995</v>
      </c>
      <c r="F2242" s="25"/>
      <c r="G2242" s="80" t="s">
        <v>4725</v>
      </c>
      <c r="H2242" s="80" t="s">
        <v>5071</v>
      </c>
      <c r="I2242" s="80" t="s">
        <v>8319</v>
      </c>
      <c r="J2242" s="81" t="s">
        <v>4537</v>
      </c>
      <c r="L2242" s="80" t="s">
        <v>3487</v>
      </c>
      <c r="M2242" s="6" t="s">
        <v>8317</v>
      </c>
      <c r="N2242" s="6" t="s">
        <v>4679</v>
      </c>
      <c r="P2242" s="6" t="s">
        <v>1189</v>
      </c>
      <c r="Q2242" s="6" t="s">
        <v>4773</v>
      </c>
      <c r="X2242" s="82">
        <v>2585</v>
      </c>
      <c r="AB2242" s="6">
        <f>SUM(Table2026_09_25[[#This Row],[Number of in-person visits provided in reporting year.]:[Number of video/virtual visits provided in reporting year.]])</f>
        <v>0</v>
      </c>
      <c r="AC2242" s="6" t="s">
        <v>8469</v>
      </c>
      <c r="AF2242" s="6" t="s">
        <v>4682</v>
      </c>
      <c r="AI2242" s="6" t="s">
        <v>770</v>
      </c>
      <c r="AJ2242" s="6" t="s">
        <v>43</v>
      </c>
      <c r="AK2242" s="6" t="s">
        <v>8483</v>
      </c>
      <c r="AL2242" s="6" t="s">
        <v>267</v>
      </c>
      <c r="AQ2242" s="6" t="s">
        <v>6640</v>
      </c>
      <c r="AX2242" s="6" t="s">
        <v>2431</v>
      </c>
      <c r="BX2242" s="6">
        <v>1</v>
      </c>
      <c r="BZ2242" s="6">
        <f t="shared" si="105"/>
        <v>0</v>
      </c>
      <c r="CA2242" s="6">
        <f t="shared" si="106"/>
        <v>1</v>
      </c>
      <c r="CK2242" s="6" t="s">
        <v>5148</v>
      </c>
      <c r="DA2242" s="83" t="s">
        <v>8318</v>
      </c>
      <c r="DC2242" s="6" t="s">
        <v>4434</v>
      </c>
      <c r="DF2242" s="29">
        <f t="shared" si="107"/>
        <v>0</v>
      </c>
      <c r="DG2242" s="6">
        <v>1</v>
      </c>
    </row>
    <row r="2243" spans="1:111" ht="16" hidden="1" x14ac:dyDescent="0.2">
      <c r="A2243" s="6" t="s">
        <v>8435</v>
      </c>
      <c r="B2243" s="25"/>
      <c r="C2243" s="25"/>
      <c r="D2243" s="78" t="s">
        <v>994</v>
      </c>
      <c r="E2243" s="79" t="s">
        <v>995</v>
      </c>
      <c r="F2243" s="25"/>
      <c r="G2243" s="80" t="s">
        <v>4725</v>
      </c>
      <c r="H2243" s="80" t="s">
        <v>2761</v>
      </c>
      <c r="I2243" s="80" t="s">
        <v>8319</v>
      </c>
      <c r="J2243" s="81" t="s">
        <v>4537</v>
      </c>
      <c r="L2243" s="80" t="s">
        <v>3487</v>
      </c>
      <c r="M2243" s="6" t="s">
        <v>8317</v>
      </c>
      <c r="N2243" s="6" t="s">
        <v>4679</v>
      </c>
      <c r="P2243" s="6" t="s">
        <v>1189</v>
      </c>
      <c r="Q2243" s="6" t="s">
        <v>4773</v>
      </c>
      <c r="X2243" s="82">
        <v>3191</v>
      </c>
      <c r="AB2243" s="6">
        <f>SUM(Table2026_09_25[[#This Row],[Number of in-person visits provided in reporting year.]:[Number of video/virtual visits provided in reporting year.]])</f>
        <v>0</v>
      </c>
      <c r="AC2243" s="6" t="s">
        <v>8469</v>
      </c>
      <c r="AF2243" s="6" t="s">
        <v>4682</v>
      </c>
      <c r="AI2243" s="6" t="s">
        <v>770</v>
      </c>
      <c r="AJ2243" s="6" t="s">
        <v>43</v>
      </c>
      <c r="AK2243" s="6" t="s">
        <v>8483</v>
      </c>
      <c r="AL2243" s="6" t="s">
        <v>267</v>
      </c>
      <c r="AQ2243" s="6" t="s">
        <v>43</v>
      </c>
      <c r="AX2243" s="6" t="s">
        <v>2431</v>
      </c>
      <c r="BX2243" s="6">
        <v>1</v>
      </c>
      <c r="BZ2243" s="6">
        <f t="shared" si="105"/>
        <v>0</v>
      </c>
      <c r="CA2243" s="6">
        <f t="shared" si="106"/>
        <v>1</v>
      </c>
      <c r="CK2243" s="6" t="s">
        <v>5148</v>
      </c>
      <c r="DA2243" s="83" t="s">
        <v>8318</v>
      </c>
      <c r="DC2243" s="6" t="s">
        <v>4434</v>
      </c>
      <c r="DF2243" s="29">
        <f t="shared" si="107"/>
        <v>0</v>
      </c>
      <c r="DG2243" s="6">
        <v>1</v>
      </c>
    </row>
    <row r="2244" spans="1:111" ht="16" hidden="1" x14ac:dyDescent="0.2">
      <c r="A2244" s="6" t="s">
        <v>8436</v>
      </c>
      <c r="B2244" s="25"/>
      <c r="C2244" s="25"/>
      <c r="D2244" s="78" t="s">
        <v>994</v>
      </c>
      <c r="E2244" s="79" t="s">
        <v>995</v>
      </c>
      <c r="F2244" s="25"/>
      <c r="G2244" s="80" t="s">
        <v>4725</v>
      </c>
      <c r="H2244" s="80" t="s">
        <v>4577</v>
      </c>
      <c r="I2244" s="80" t="s">
        <v>8320</v>
      </c>
      <c r="J2244" s="81" t="s">
        <v>4537</v>
      </c>
      <c r="L2244" s="80" t="s">
        <v>3487</v>
      </c>
      <c r="M2244" s="6" t="s">
        <v>8317</v>
      </c>
      <c r="N2244" s="6" t="s">
        <v>4679</v>
      </c>
      <c r="P2244" s="6" t="s">
        <v>1189</v>
      </c>
      <c r="Q2244" s="6" t="s">
        <v>4773</v>
      </c>
      <c r="X2244" s="82">
        <v>3665</v>
      </c>
      <c r="AB2244" s="6">
        <f>SUM(Table2026_09_25[[#This Row],[Number of in-person visits provided in reporting year.]:[Number of video/virtual visits provided in reporting year.]])</f>
        <v>0</v>
      </c>
      <c r="AC2244" s="6" t="s">
        <v>8469</v>
      </c>
      <c r="AF2244" s="6" t="s">
        <v>4682</v>
      </c>
      <c r="AI2244" s="6" t="s">
        <v>770</v>
      </c>
      <c r="AJ2244" s="6" t="s">
        <v>43</v>
      </c>
      <c r="AK2244" s="6" t="s">
        <v>8483</v>
      </c>
      <c r="AL2244" s="6" t="s">
        <v>267</v>
      </c>
      <c r="AQ2244" s="6" t="s">
        <v>6640</v>
      </c>
      <c r="AX2244" s="6" t="s">
        <v>2431</v>
      </c>
      <c r="BX2244" s="6">
        <v>1</v>
      </c>
      <c r="BZ2244" s="6">
        <f t="shared" si="105"/>
        <v>0</v>
      </c>
      <c r="CA2244" s="6">
        <f t="shared" si="106"/>
        <v>1</v>
      </c>
      <c r="CK2244" s="6" t="s">
        <v>5148</v>
      </c>
      <c r="DA2244" s="83" t="s">
        <v>8318</v>
      </c>
      <c r="DC2244" s="6" t="s">
        <v>4434</v>
      </c>
      <c r="DF2244" s="29">
        <f t="shared" si="107"/>
        <v>0</v>
      </c>
      <c r="DG2244" s="6">
        <v>1</v>
      </c>
    </row>
    <row r="2245" spans="1:111" ht="16" hidden="1" x14ac:dyDescent="0.2">
      <c r="A2245" s="6" t="s">
        <v>8437</v>
      </c>
      <c r="B2245" s="25"/>
      <c r="C2245" s="25"/>
      <c r="D2245" s="78" t="s">
        <v>994</v>
      </c>
      <c r="E2245" s="79" t="s">
        <v>995</v>
      </c>
      <c r="F2245" s="25"/>
      <c r="G2245" s="80" t="s">
        <v>4725</v>
      </c>
      <c r="H2245" s="80" t="s">
        <v>8321</v>
      </c>
      <c r="I2245" s="80" t="s">
        <v>8319</v>
      </c>
      <c r="J2245" s="81" t="s">
        <v>4537</v>
      </c>
      <c r="L2245" s="80" t="s">
        <v>3487</v>
      </c>
      <c r="M2245" s="6" t="s">
        <v>8317</v>
      </c>
      <c r="N2245" s="6" t="s">
        <v>4679</v>
      </c>
      <c r="P2245" s="6" t="s">
        <v>1189</v>
      </c>
      <c r="Q2245" s="6" t="s">
        <v>4773</v>
      </c>
      <c r="X2245" s="82">
        <v>4757</v>
      </c>
      <c r="AB2245" s="6">
        <f>SUM(Table2026_09_25[[#This Row],[Number of in-person visits provided in reporting year.]:[Number of video/virtual visits provided in reporting year.]])</f>
        <v>0</v>
      </c>
      <c r="AC2245" s="6" t="s">
        <v>8469</v>
      </c>
      <c r="AF2245" s="6" t="s">
        <v>4682</v>
      </c>
      <c r="AI2245" s="6" t="s">
        <v>770</v>
      </c>
      <c r="AJ2245" s="6" t="s">
        <v>43</v>
      </c>
      <c r="AK2245" s="6" t="s">
        <v>8483</v>
      </c>
      <c r="AL2245" s="6" t="s">
        <v>267</v>
      </c>
      <c r="AQ2245" s="6" t="s">
        <v>43</v>
      </c>
      <c r="AX2245" s="6" t="s">
        <v>2431</v>
      </c>
      <c r="BX2245" s="6">
        <v>1</v>
      </c>
      <c r="BZ2245" s="6">
        <f t="shared" si="105"/>
        <v>0</v>
      </c>
      <c r="CA2245" s="6">
        <f t="shared" si="106"/>
        <v>1</v>
      </c>
      <c r="CK2245" s="6" t="s">
        <v>5148</v>
      </c>
      <c r="DA2245" s="83" t="s">
        <v>8318</v>
      </c>
      <c r="DC2245" s="6" t="s">
        <v>4434</v>
      </c>
      <c r="DF2245" s="29">
        <f t="shared" si="107"/>
        <v>0</v>
      </c>
      <c r="DG2245" s="6">
        <v>1</v>
      </c>
    </row>
    <row r="2246" spans="1:111" ht="16" hidden="1" x14ac:dyDescent="0.2">
      <c r="A2246" s="6" t="s">
        <v>8438</v>
      </c>
      <c r="B2246" s="25"/>
      <c r="C2246" s="25"/>
      <c r="D2246" s="78" t="s">
        <v>994</v>
      </c>
      <c r="E2246" s="79" t="s">
        <v>995</v>
      </c>
      <c r="F2246" s="25"/>
      <c r="G2246" s="80" t="s">
        <v>4725</v>
      </c>
      <c r="H2246" s="80" t="s">
        <v>8322</v>
      </c>
      <c r="I2246" s="80" t="s">
        <v>8319</v>
      </c>
      <c r="J2246" s="81" t="s">
        <v>4537</v>
      </c>
      <c r="L2246" s="80" t="s">
        <v>3487</v>
      </c>
      <c r="M2246" s="6" t="s">
        <v>8317</v>
      </c>
      <c r="N2246" s="6" t="s">
        <v>4679</v>
      </c>
      <c r="P2246" s="6" t="s">
        <v>1189</v>
      </c>
      <c r="Q2246" s="6" t="s">
        <v>4773</v>
      </c>
      <c r="X2246" s="82">
        <v>429</v>
      </c>
      <c r="AB2246" s="6">
        <f>SUM(Table2026_09_25[[#This Row],[Number of in-person visits provided in reporting year.]:[Number of video/virtual visits provided in reporting year.]])</f>
        <v>0</v>
      </c>
      <c r="AC2246" s="6" t="s">
        <v>8469</v>
      </c>
      <c r="AF2246" s="6" t="s">
        <v>4682</v>
      </c>
      <c r="AI2246" s="6" t="s">
        <v>770</v>
      </c>
      <c r="AJ2246" s="6" t="s">
        <v>43</v>
      </c>
      <c r="AK2246" s="6" t="s">
        <v>8483</v>
      </c>
      <c r="AL2246" s="6" t="s">
        <v>267</v>
      </c>
      <c r="AQ2246" s="6" t="s">
        <v>6640</v>
      </c>
      <c r="AX2246" s="6" t="s">
        <v>2431</v>
      </c>
      <c r="BX2246" s="6">
        <v>1</v>
      </c>
      <c r="BZ2246" s="6">
        <f t="shared" si="105"/>
        <v>0</v>
      </c>
      <c r="CA2246" s="6">
        <f t="shared" si="106"/>
        <v>1</v>
      </c>
      <c r="CK2246" s="6" t="s">
        <v>5148</v>
      </c>
      <c r="DA2246" s="83" t="s">
        <v>8318</v>
      </c>
      <c r="DC2246" s="6" t="s">
        <v>4434</v>
      </c>
      <c r="DF2246" s="29">
        <f t="shared" si="107"/>
        <v>0</v>
      </c>
      <c r="DG2246" s="6">
        <v>1</v>
      </c>
    </row>
    <row r="2247" spans="1:111" ht="16" hidden="1" x14ac:dyDescent="0.2">
      <c r="A2247" s="6" t="s">
        <v>8439</v>
      </c>
      <c r="B2247" s="25"/>
      <c r="C2247" s="25"/>
      <c r="D2247" s="78" t="s">
        <v>994</v>
      </c>
      <c r="E2247" s="79" t="s">
        <v>995</v>
      </c>
      <c r="F2247" s="25"/>
      <c r="G2247" s="80" t="s">
        <v>4725</v>
      </c>
      <c r="H2247" s="80" t="s">
        <v>8027</v>
      </c>
      <c r="I2247" s="80" t="s">
        <v>8319</v>
      </c>
      <c r="J2247" s="81" t="s">
        <v>4537</v>
      </c>
      <c r="L2247" s="80" t="s">
        <v>3487</v>
      </c>
      <c r="M2247" s="6" t="s">
        <v>8317</v>
      </c>
      <c r="N2247" s="6" t="s">
        <v>4679</v>
      </c>
      <c r="P2247" s="6" t="s">
        <v>1189</v>
      </c>
      <c r="Q2247" s="6" t="s">
        <v>4773</v>
      </c>
      <c r="X2247" s="82">
        <v>2247</v>
      </c>
      <c r="AB2247" s="6">
        <f>SUM(Table2026_09_25[[#This Row],[Number of in-person visits provided in reporting year.]:[Number of video/virtual visits provided in reporting year.]])</f>
        <v>0</v>
      </c>
      <c r="AC2247" s="6" t="s">
        <v>8469</v>
      </c>
      <c r="AF2247" s="6" t="s">
        <v>4682</v>
      </c>
      <c r="AI2247" s="6" t="s">
        <v>770</v>
      </c>
      <c r="AJ2247" s="6" t="s">
        <v>43</v>
      </c>
      <c r="AK2247" s="6" t="s">
        <v>8483</v>
      </c>
      <c r="AL2247" s="6" t="s">
        <v>267</v>
      </c>
      <c r="AQ2247" s="6" t="s">
        <v>43</v>
      </c>
      <c r="AX2247" s="6" t="s">
        <v>2431</v>
      </c>
      <c r="BX2247" s="6">
        <v>1</v>
      </c>
      <c r="BZ2247" s="6">
        <f t="shared" si="105"/>
        <v>0</v>
      </c>
      <c r="CA2247" s="6">
        <f t="shared" si="106"/>
        <v>1</v>
      </c>
      <c r="CK2247" s="6" t="s">
        <v>5148</v>
      </c>
      <c r="DA2247" s="83" t="s">
        <v>8318</v>
      </c>
      <c r="DC2247" s="6" t="s">
        <v>4434</v>
      </c>
      <c r="DF2247" s="29">
        <f t="shared" si="107"/>
        <v>0</v>
      </c>
      <c r="DG2247" s="6">
        <v>1</v>
      </c>
    </row>
    <row r="2248" spans="1:111" ht="16" hidden="1" x14ac:dyDescent="0.2">
      <c r="A2248" s="6" t="s">
        <v>8440</v>
      </c>
      <c r="B2248" s="25"/>
      <c r="C2248" s="25"/>
      <c r="D2248" s="78" t="s">
        <v>994</v>
      </c>
      <c r="E2248" s="79" t="s">
        <v>995</v>
      </c>
      <c r="F2248" s="25"/>
      <c r="G2248" s="80" t="s">
        <v>4725</v>
      </c>
      <c r="H2248" s="80" t="s">
        <v>4726</v>
      </c>
      <c r="I2248" s="80">
        <v>918013100</v>
      </c>
      <c r="J2248" s="81" t="s">
        <v>4537</v>
      </c>
      <c r="L2248" s="80" t="s">
        <v>3487</v>
      </c>
      <c r="M2248" s="6" t="s">
        <v>8317</v>
      </c>
      <c r="N2248" s="6" t="s">
        <v>4679</v>
      </c>
      <c r="P2248" s="6" t="s">
        <v>1189</v>
      </c>
      <c r="Q2248" s="6" t="s">
        <v>4773</v>
      </c>
      <c r="X2248" s="82">
        <v>969</v>
      </c>
      <c r="AB2248" s="6">
        <f>SUM(Table2026_09_25[[#This Row],[Number of in-person visits provided in reporting year.]:[Number of video/virtual visits provided in reporting year.]])</f>
        <v>0</v>
      </c>
      <c r="AC2248" s="6" t="s">
        <v>8469</v>
      </c>
      <c r="AF2248" s="6" t="s">
        <v>4682</v>
      </c>
      <c r="AI2248" s="6" t="s">
        <v>770</v>
      </c>
      <c r="AJ2248" s="6" t="s">
        <v>43</v>
      </c>
      <c r="AK2248" s="6" t="s">
        <v>8483</v>
      </c>
      <c r="AL2248" s="6" t="s">
        <v>267</v>
      </c>
      <c r="AQ2248" s="6" t="s">
        <v>43</v>
      </c>
      <c r="AX2248" s="6" t="s">
        <v>2431</v>
      </c>
      <c r="BX2248" s="6">
        <v>1</v>
      </c>
      <c r="BZ2248" s="6">
        <f t="shared" si="105"/>
        <v>0</v>
      </c>
      <c r="CA2248" s="6">
        <f t="shared" si="106"/>
        <v>1</v>
      </c>
      <c r="CK2248" s="6" t="s">
        <v>5148</v>
      </c>
      <c r="DA2248" s="83" t="s">
        <v>8318</v>
      </c>
      <c r="DC2248" s="6" t="s">
        <v>4434</v>
      </c>
      <c r="DF2248" s="29">
        <f t="shared" si="107"/>
        <v>0</v>
      </c>
      <c r="DG2248" s="6">
        <v>1</v>
      </c>
    </row>
    <row r="2249" spans="1:111" ht="16" hidden="1" x14ac:dyDescent="0.2">
      <c r="A2249" s="6" t="s">
        <v>8441</v>
      </c>
      <c r="B2249" s="25"/>
      <c r="C2249" s="25"/>
      <c r="D2249" s="78" t="s">
        <v>994</v>
      </c>
      <c r="E2249" s="79" t="s">
        <v>995</v>
      </c>
      <c r="F2249" s="25"/>
      <c r="G2249" s="80" t="s">
        <v>4725</v>
      </c>
      <c r="H2249" s="80" t="s">
        <v>8323</v>
      </c>
      <c r="I2249" s="80">
        <v>718400036</v>
      </c>
      <c r="J2249" s="81" t="s">
        <v>4537</v>
      </c>
      <c r="L2249" s="80" t="s">
        <v>3487</v>
      </c>
      <c r="M2249" s="6" t="s">
        <v>8317</v>
      </c>
      <c r="N2249" s="6" t="s">
        <v>4679</v>
      </c>
      <c r="P2249" s="6" t="s">
        <v>1189</v>
      </c>
      <c r="Q2249" s="6" t="s">
        <v>4773</v>
      </c>
      <c r="X2249" s="82">
        <v>2342</v>
      </c>
      <c r="AB2249" s="6">
        <f>SUM(Table2026_09_25[[#This Row],[Number of in-person visits provided in reporting year.]:[Number of video/virtual visits provided in reporting year.]])</f>
        <v>0</v>
      </c>
      <c r="AC2249" s="6" t="s">
        <v>8469</v>
      </c>
      <c r="AF2249" s="6" t="s">
        <v>4682</v>
      </c>
      <c r="AI2249" s="6" t="s">
        <v>770</v>
      </c>
      <c r="AJ2249" s="6" t="s">
        <v>43</v>
      </c>
      <c r="AK2249" s="6" t="s">
        <v>8483</v>
      </c>
      <c r="AL2249" s="6" t="s">
        <v>267</v>
      </c>
      <c r="AQ2249" s="6" t="s">
        <v>6640</v>
      </c>
      <c r="AX2249" s="6" t="s">
        <v>2431</v>
      </c>
      <c r="BX2249" s="6">
        <v>1</v>
      </c>
      <c r="BZ2249" s="6">
        <f t="shared" si="105"/>
        <v>0</v>
      </c>
      <c r="CA2249" s="6">
        <f t="shared" ref="CA2249" si="108">(SUM(BB2249))+(SUM(BE2249:BM2249))+(SUM(BO2249:BV2249))+BX2249</f>
        <v>1</v>
      </c>
      <c r="CK2249" s="6" t="s">
        <v>5148</v>
      </c>
      <c r="DA2249" s="83" t="s">
        <v>8318</v>
      </c>
      <c r="DC2249" s="6" t="s">
        <v>4434</v>
      </c>
      <c r="DF2249" s="29">
        <f t="shared" si="107"/>
        <v>0</v>
      </c>
      <c r="DG2249" s="6">
        <v>1</v>
      </c>
    </row>
    <row r="2250" spans="1:111" ht="16" hidden="1" x14ac:dyDescent="0.2">
      <c r="B2250" s="25"/>
      <c r="C2250" s="25"/>
      <c r="D2250" s="32" t="s">
        <v>2722</v>
      </c>
      <c r="E2250" s="6" t="s">
        <v>2723</v>
      </c>
      <c r="F2250" s="25"/>
      <c r="G2250" t="s">
        <v>4725</v>
      </c>
      <c r="H2250" t="s">
        <v>584</v>
      </c>
      <c r="I2250" t="s">
        <v>18</v>
      </c>
      <c r="J2250" t="s">
        <v>4434</v>
      </c>
      <c r="K2250" s="169" t="s">
        <v>7891</v>
      </c>
      <c r="L2250" s="6" t="s">
        <v>6407</v>
      </c>
      <c r="M2250" s="57" t="s">
        <v>2722</v>
      </c>
      <c r="N2250" s="6" t="s">
        <v>4679</v>
      </c>
      <c r="P2250" s="6" t="s">
        <v>558</v>
      </c>
      <c r="Q2250" s="6" t="s">
        <v>4773</v>
      </c>
      <c r="X2250" s="164">
        <v>505</v>
      </c>
      <c r="Y2250">
        <v>761</v>
      </c>
      <c r="Z2250">
        <v>740</v>
      </c>
      <c r="AA2250"/>
      <c r="AB2250" s="6">
        <f>SUM(Table2026_09_25[[#This Row],[Number of in-person visits provided in reporting year.]:[Number of video/virtual visits provided in reporting year.]])</f>
        <v>1501</v>
      </c>
      <c r="AC2250" s="6" t="s">
        <v>8469</v>
      </c>
      <c r="AF2250" s="6" t="s">
        <v>7892</v>
      </c>
      <c r="AI2250" t="s">
        <v>7893</v>
      </c>
      <c r="AJ2250" t="s">
        <v>4712</v>
      </c>
      <c r="AK2250" s="6" t="s">
        <v>8483</v>
      </c>
      <c r="AL2250" t="s">
        <v>7894</v>
      </c>
      <c r="AM2250" s="167"/>
      <c r="AN2250" s="167"/>
      <c r="AO2250" s="167"/>
      <c r="AQ2250" t="s">
        <v>63</v>
      </c>
      <c r="AR2250"/>
      <c r="AS2250" t="s">
        <v>7895</v>
      </c>
      <c r="AX2250" s="6" t="s">
        <v>4686</v>
      </c>
      <c r="AZ2250">
        <v>1</v>
      </c>
      <c r="BA2250">
        <v>0</v>
      </c>
      <c r="BB2250" s="166">
        <v>0</v>
      </c>
      <c r="BC2250">
        <v>0.2</v>
      </c>
      <c r="BD2250">
        <v>0</v>
      </c>
      <c r="BE2250">
        <v>0</v>
      </c>
      <c r="BF2250">
        <v>0.8</v>
      </c>
      <c r="BG2250">
        <v>0</v>
      </c>
      <c r="BH2250">
        <v>0</v>
      </c>
      <c r="BI2250" s="167">
        <v>0</v>
      </c>
      <c r="BJ2250" s="167">
        <v>0</v>
      </c>
      <c r="BK2250" s="167">
        <v>0.4</v>
      </c>
      <c r="BL2250" s="167">
        <v>0</v>
      </c>
      <c r="BM2250" s="167">
        <v>0</v>
      </c>
      <c r="BP2250">
        <v>1</v>
      </c>
      <c r="BQ2250">
        <v>1</v>
      </c>
      <c r="BR2250">
        <v>1</v>
      </c>
      <c r="BS2250">
        <v>1</v>
      </c>
      <c r="BT2250">
        <v>0</v>
      </c>
      <c r="BU2250"/>
      <c r="BX2250" s="6">
        <v>1</v>
      </c>
      <c r="BY2250" s="6" t="s">
        <v>6348</v>
      </c>
      <c r="BZ2250" s="6">
        <f t="shared" ref="BZ2250:BZ2259" si="109">SUM(AY2250:BW2250)</f>
        <v>6.4</v>
      </c>
      <c r="CA2250" s="6">
        <f t="shared" ref="CA2250:CA2259" si="110">(SUM(BB2250))+(SUM(BE2250:BM2250))+(SUM(BO2250:BV2250))+BX2250</f>
        <v>6.2</v>
      </c>
      <c r="DF2250" s="29">
        <f t="shared" ref="DF2250:DF2259" si="111">SUBTOTAL(103,G2250)</f>
        <v>0</v>
      </c>
    </row>
    <row r="2251" spans="1:111" ht="16" hidden="1" x14ac:dyDescent="0.2">
      <c r="B2251" s="25"/>
      <c r="C2251" s="25"/>
      <c r="D2251" s="32" t="s">
        <v>2722</v>
      </c>
      <c r="E2251" s="6" t="s">
        <v>2723</v>
      </c>
      <c r="F2251" s="25"/>
      <c r="G2251" t="s">
        <v>4725</v>
      </c>
      <c r="H2251" t="s">
        <v>7901</v>
      </c>
      <c r="I2251" t="s">
        <v>18</v>
      </c>
      <c r="J2251" t="s">
        <v>4434</v>
      </c>
      <c r="K2251" s="32" t="s">
        <v>7902</v>
      </c>
      <c r="L2251" s="6" t="s">
        <v>6407</v>
      </c>
      <c r="M2251" s="57" t="s">
        <v>2722</v>
      </c>
      <c r="N2251" s="6" t="s">
        <v>4679</v>
      </c>
      <c r="P2251" s="6" t="s">
        <v>558</v>
      </c>
      <c r="Q2251" s="6" t="s">
        <v>4773</v>
      </c>
      <c r="X2251" s="164">
        <v>453</v>
      </c>
      <c r="Y2251">
        <v>1325</v>
      </c>
      <c r="Z2251">
        <v>1841</v>
      </c>
      <c r="AA2251"/>
      <c r="AB2251" s="6">
        <f>SUM(Table2026_09_25[[#This Row],[Number of in-person visits provided in reporting year.]:[Number of video/virtual visits provided in reporting year.]])</f>
        <v>3166</v>
      </c>
      <c r="AC2251" s="6" t="s">
        <v>8469</v>
      </c>
      <c r="AF2251" s="6" t="s">
        <v>7892</v>
      </c>
      <c r="AI2251" t="s">
        <v>8636</v>
      </c>
      <c r="AJ2251" t="s">
        <v>7904</v>
      </c>
      <c r="AK2251" s="6" t="s">
        <v>8483</v>
      </c>
      <c r="AL2251" t="s">
        <v>632</v>
      </c>
      <c r="AM2251" s="168"/>
      <c r="AN2251" s="168"/>
      <c r="AO2251" s="168"/>
      <c r="AQ2251" t="s">
        <v>63</v>
      </c>
      <c r="AR2251"/>
      <c r="AS2251" t="s">
        <v>7905</v>
      </c>
      <c r="AX2251" s="6" t="s">
        <v>4686</v>
      </c>
      <c r="AZ2251">
        <v>1</v>
      </c>
      <c r="BA2251">
        <v>0</v>
      </c>
      <c r="BB2251" s="166">
        <v>0</v>
      </c>
      <c r="BC2251">
        <v>0.04</v>
      </c>
      <c r="BD2251">
        <v>0</v>
      </c>
      <c r="BE2251">
        <v>0</v>
      </c>
      <c r="BF2251">
        <v>1</v>
      </c>
      <c r="BG2251">
        <v>0</v>
      </c>
      <c r="BH2251">
        <v>0</v>
      </c>
      <c r="BI2251" s="168">
        <v>0</v>
      </c>
      <c r="BJ2251" s="168">
        <v>1.6</v>
      </c>
      <c r="BK2251" s="168">
        <v>0.8</v>
      </c>
      <c r="BL2251" s="168">
        <v>0</v>
      </c>
      <c r="BM2251" s="168">
        <v>0</v>
      </c>
      <c r="BP2251">
        <v>0</v>
      </c>
      <c r="BQ2251">
        <v>2</v>
      </c>
      <c r="BR2251">
        <v>1</v>
      </c>
      <c r="BS2251">
        <v>0</v>
      </c>
      <c r="BT2251">
        <v>0</v>
      </c>
      <c r="BU2251"/>
      <c r="BX2251" s="6">
        <v>1</v>
      </c>
      <c r="BY2251" s="6" t="s">
        <v>6348</v>
      </c>
      <c r="BZ2251" s="6">
        <f t="shared" si="109"/>
        <v>7.44</v>
      </c>
      <c r="CA2251" s="6">
        <f t="shared" si="110"/>
        <v>7.4</v>
      </c>
      <c r="DF2251" s="29">
        <f t="shared" si="111"/>
        <v>0</v>
      </c>
    </row>
    <row r="2252" spans="1:111" ht="16" hidden="1" x14ac:dyDescent="0.2">
      <c r="B2252" s="25"/>
      <c r="C2252" s="25"/>
      <c r="D2252" s="32" t="s">
        <v>2722</v>
      </c>
      <c r="E2252" s="6" t="s">
        <v>2723</v>
      </c>
      <c r="F2252" s="25"/>
      <c r="G2252" t="s">
        <v>4725</v>
      </c>
      <c r="H2252" s="55" t="s">
        <v>7907</v>
      </c>
      <c r="I2252" t="s">
        <v>18</v>
      </c>
      <c r="J2252" t="s">
        <v>4434</v>
      </c>
      <c r="K2252" s="32" t="s">
        <v>7908</v>
      </c>
      <c r="L2252" s="6" t="s">
        <v>6407</v>
      </c>
      <c r="M2252" s="57" t="s">
        <v>2722</v>
      </c>
      <c r="N2252" s="6" t="s">
        <v>4679</v>
      </c>
      <c r="P2252" s="6" t="s">
        <v>558</v>
      </c>
      <c r="Q2252" s="6" t="s">
        <v>4773</v>
      </c>
      <c r="X2252" s="164">
        <v>259</v>
      </c>
      <c r="Y2252">
        <v>495</v>
      </c>
      <c r="Z2252">
        <v>936</v>
      </c>
      <c r="AA2252"/>
      <c r="AB2252" s="6">
        <f>SUM(Table2026_09_25[[#This Row],[Number of in-person visits provided in reporting year.]:[Number of video/virtual visits provided in reporting year.]])</f>
        <v>1431</v>
      </c>
      <c r="AC2252" s="6" t="s">
        <v>8469</v>
      </c>
      <c r="AF2252" s="6" t="s">
        <v>7892</v>
      </c>
      <c r="AI2252" s="165" t="s">
        <v>7909</v>
      </c>
      <c r="AJ2252" t="s">
        <v>7910</v>
      </c>
      <c r="AK2252" s="6" t="s">
        <v>8483</v>
      </c>
      <c r="AL2252" t="s">
        <v>1678</v>
      </c>
      <c r="AM2252" s="167" t="s">
        <v>7911</v>
      </c>
      <c r="AN2252" s="167" t="s">
        <v>7912</v>
      </c>
      <c r="AO2252" s="167" t="s">
        <v>8639</v>
      </c>
      <c r="AQ2252" t="s">
        <v>63</v>
      </c>
      <c r="AR2252"/>
      <c r="AS2252" t="s">
        <v>7895</v>
      </c>
      <c r="AX2252" s="6" t="s">
        <v>4686</v>
      </c>
      <c r="AZ2252">
        <v>1</v>
      </c>
      <c r="BA2252">
        <v>0</v>
      </c>
      <c r="BB2252" s="166">
        <v>0.2</v>
      </c>
      <c r="BC2252">
        <v>0.2</v>
      </c>
      <c r="BD2252">
        <v>0</v>
      </c>
      <c r="BE2252">
        <v>0</v>
      </c>
      <c r="BF2252">
        <v>1</v>
      </c>
      <c r="BG2252">
        <v>1</v>
      </c>
      <c r="BH2252">
        <v>0</v>
      </c>
      <c r="BI2252" s="167">
        <v>1</v>
      </c>
      <c r="BJ2252" s="167">
        <v>1</v>
      </c>
      <c r="BK2252" s="167">
        <v>0</v>
      </c>
      <c r="BL2252" s="167">
        <v>0</v>
      </c>
      <c r="BM2252" s="167">
        <v>0</v>
      </c>
      <c r="BP2252">
        <v>0</v>
      </c>
      <c r="BQ2252">
        <v>0</v>
      </c>
      <c r="BR2252">
        <v>1</v>
      </c>
      <c r="BS2252">
        <v>0</v>
      </c>
      <c r="BT2252">
        <v>0</v>
      </c>
      <c r="BU2252"/>
      <c r="BX2252" s="6">
        <v>1</v>
      </c>
      <c r="BY2252" s="6" t="s">
        <v>6348</v>
      </c>
      <c r="BZ2252" s="6">
        <f t="shared" si="109"/>
        <v>6.4</v>
      </c>
      <c r="CA2252" s="6">
        <f t="shared" si="110"/>
        <v>6.2</v>
      </c>
      <c r="DF2252" s="29">
        <f t="shared" si="111"/>
        <v>0</v>
      </c>
    </row>
    <row r="2253" spans="1:111" ht="16" hidden="1" x14ac:dyDescent="0.2">
      <c r="B2253" s="25"/>
      <c r="C2253" s="25"/>
      <c r="D2253" s="32" t="s">
        <v>2722</v>
      </c>
      <c r="E2253" s="6" t="s">
        <v>2723</v>
      </c>
      <c r="F2253" s="25"/>
      <c r="G2253" t="s">
        <v>4725</v>
      </c>
      <c r="H2253" t="s">
        <v>55</v>
      </c>
      <c r="I2253" t="s">
        <v>18</v>
      </c>
      <c r="J2253" t="s">
        <v>4434</v>
      </c>
      <c r="K2253" s="32" t="s">
        <v>7915</v>
      </c>
      <c r="L2253" s="6" t="s">
        <v>6407</v>
      </c>
      <c r="M2253" s="57" t="s">
        <v>2722</v>
      </c>
      <c r="N2253" s="6" t="s">
        <v>4679</v>
      </c>
      <c r="P2253" s="6" t="s">
        <v>558</v>
      </c>
      <c r="Q2253" s="6" t="s">
        <v>4773</v>
      </c>
      <c r="X2253" s="164">
        <v>846</v>
      </c>
      <c r="Y2253">
        <v>2305</v>
      </c>
      <c r="Z2253">
        <v>1300</v>
      </c>
      <c r="AA2253">
        <v>2</v>
      </c>
      <c r="AB2253" s="6">
        <f>SUM(Table2026_09_25[[#This Row],[Number of in-person visits provided in reporting year.]:[Number of video/virtual visits provided in reporting year.]])</f>
        <v>3607</v>
      </c>
      <c r="AC2253" s="6" t="s">
        <v>8469</v>
      </c>
      <c r="AF2253" s="6" t="s">
        <v>7892</v>
      </c>
      <c r="AI2253" t="s">
        <v>7916</v>
      </c>
      <c r="AJ2253" t="s">
        <v>232</v>
      </c>
      <c r="AK2253" s="6" t="s">
        <v>8483</v>
      </c>
      <c r="AL2253" t="s">
        <v>1744</v>
      </c>
      <c r="AM2253" s="168" t="s">
        <v>7917</v>
      </c>
      <c r="AN2253" s="168" t="s">
        <v>7918</v>
      </c>
      <c r="AO2253" s="168" t="s">
        <v>7919</v>
      </c>
      <c r="AQ2253" t="s">
        <v>63</v>
      </c>
      <c r="AR2253"/>
      <c r="AS2253" t="s">
        <v>7920</v>
      </c>
      <c r="AX2253" s="6" t="s">
        <v>4686</v>
      </c>
      <c r="AZ2253">
        <v>1</v>
      </c>
      <c r="BA2253">
        <v>0</v>
      </c>
      <c r="BB2253" s="166">
        <v>0</v>
      </c>
      <c r="BC2253">
        <v>1.2</v>
      </c>
      <c r="BD2253">
        <v>0</v>
      </c>
      <c r="BE2253">
        <v>0</v>
      </c>
      <c r="BF2253">
        <v>2.5</v>
      </c>
      <c r="BG2253">
        <v>1.5</v>
      </c>
      <c r="BH2253">
        <v>0</v>
      </c>
      <c r="BI2253" s="168">
        <v>0</v>
      </c>
      <c r="BJ2253" s="168">
        <v>0</v>
      </c>
      <c r="BK2253" s="168">
        <v>1</v>
      </c>
      <c r="BL2253" s="168">
        <v>1</v>
      </c>
      <c r="BM2253" s="168">
        <v>0</v>
      </c>
      <c r="BP2253">
        <v>1</v>
      </c>
      <c r="BQ2253">
        <v>1</v>
      </c>
      <c r="BR2253">
        <v>2</v>
      </c>
      <c r="BS2253">
        <v>0</v>
      </c>
      <c r="BT2253">
        <v>0.2</v>
      </c>
      <c r="BU2253"/>
      <c r="BX2253" s="6">
        <v>1</v>
      </c>
      <c r="BY2253" s="6" t="s">
        <v>6348</v>
      </c>
      <c r="BZ2253" s="6">
        <f t="shared" si="109"/>
        <v>12.399999999999999</v>
      </c>
      <c r="CA2253" s="6">
        <f t="shared" si="110"/>
        <v>11.2</v>
      </c>
      <c r="DF2253" s="29">
        <f t="shared" si="111"/>
        <v>0</v>
      </c>
    </row>
    <row r="2254" spans="1:111" ht="16" hidden="1" x14ac:dyDescent="0.2">
      <c r="B2254" s="25"/>
      <c r="C2254" s="25"/>
      <c r="D2254" s="32" t="s">
        <v>2722</v>
      </c>
      <c r="E2254" s="6" t="s">
        <v>2723</v>
      </c>
      <c r="F2254" s="25"/>
      <c r="G2254" t="s">
        <v>4725</v>
      </c>
      <c r="H2254" s="6" t="s">
        <v>7922</v>
      </c>
      <c r="I2254" t="s">
        <v>18</v>
      </c>
      <c r="J2254" t="s">
        <v>4434</v>
      </c>
      <c r="K2254" s="32" t="s">
        <v>7923</v>
      </c>
      <c r="L2254" s="6" t="s">
        <v>6407</v>
      </c>
      <c r="M2254" s="57" t="s">
        <v>2722</v>
      </c>
      <c r="N2254" s="6" t="s">
        <v>4679</v>
      </c>
      <c r="P2254" s="6" t="s">
        <v>558</v>
      </c>
      <c r="Q2254" s="6" t="s">
        <v>4773</v>
      </c>
      <c r="X2254" s="164">
        <v>154</v>
      </c>
      <c r="Y2254">
        <v>204</v>
      </c>
      <c r="Z2254">
        <v>190</v>
      </c>
      <c r="AA2254"/>
      <c r="AB2254" s="6">
        <f>SUM(Table2026_09_25[[#This Row],[Number of in-person visits provided in reporting year.]:[Number of video/virtual visits provided in reporting year.]])</f>
        <v>394</v>
      </c>
      <c r="AC2254" s="6" t="s">
        <v>8469</v>
      </c>
      <c r="AF2254" s="6" t="s">
        <v>7892</v>
      </c>
      <c r="AI2254" t="s">
        <v>7924</v>
      </c>
      <c r="AJ2254" t="s">
        <v>7925</v>
      </c>
      <c r="AK2254" s="6" t="s">
        <v>8483</v>
      </c>
      <c r="AL2254" t="s">
        <v>1802</v>
      </c>
      <c r="AM2254" s="167"/>
      <c r="AN2254" s="167"/>
      <c r="AO2254" s="167"/>
      <c r="AQ2254" t="s">
        <v>63</v>
      </c>
      <c r="AR2254"/>
      <c r="AS2254" t="s">
        <v>7905</v>
      </c>
      <c r="AX2254" s="6" t="s">
        <v>4686</v>
      </c>
      <c r="AZ2254">
        <v>1</v>
      </c>
      <c r="BA2254">
        <v>0</v>
      </c>
      <c r="BB2254" s="166">
        <v>0</v>
      </c>
      <c r="BC2254">
        <v>0</v>
      </c>
      <c r="BD2254">
        <v>0</v>
      </c>
      <c r="BE2254">
        <v>0</v>
      </c>
      <c r="BF2254">
        <v>1</v>
      </c>
      <c r="BG2254">
        <v>1</v>
      </c>
      <c r="BH2254">
        <v>0</v>
      </c>
      <c r="BI2254" s="167">
        <v>0</v>
      </c>
      <c r="BJ2254" s="167">
        <v>1</v>
      </c>
      <c r="BK2254" s="167">
        <v>0</v>
      </c>
      <c r="BL2254" s="167">
        <v>0</v>
      </c>
      <c r="BM2254" s="167">
        <v>0</v>
      </c>
      <c r="BP2254">
        <v>0</v>
      </c>
      <c r="BQ2254">
        <v>1</v>
      </c>
      <c r="BR2254">
        <v>0</v>
      </c>
      <c r="BS2254">
        <v>0</v>
      </c>
      <c r="BT2254">
        <v>0</v>
      </c>
      <c r="BU2254"/>
      <c r="BX2254" s="6">
        <v>1</v>
      </c>
      <c r="BY2254" s="6" t="s">
        <v>6348</v>
      </c>
      <c r="BZ2254" s="6">
        <f t="shared" si="109"/>
        <v>5</v>
      </c>
      <c r="CA2254" s="6">
        <f t="shared" si="110"/>
        <v>5</v>
      </c>
      <c r="DF2254" s="29">
        <f t="shared" si="111"/>
        <v>0</v>
      </c>
    </row>
    <row r="2255" spans="1:111" ht="16" hidden="1" x14ac:dyDescent="0.2">
      <c r="B2255" s="25"/>
      <c r="C2255" s="25"/>
      <c r="D2255" s="32" t="s">
        <v>2722</v>
      </c>
      <c r="E2255" s="6" t="s">
        <v>2723</v>
      </c>
      <c r="F2255" s="25"/>
      <c r="G2255" t="s">
        <v>4725</v>
      </c>
      <c r="H2255" t="s">
        <v>7927</v>
      </c>
      <c r="I2255"/>
      <c r="J2255" t="s">
        <v>4434</v>
      </c>
      <c r="K2255" s="32" t="s">
        <v>7928</v>
      </c>
      <c r="L2255" s="6" t="s">
        <v>6407</v>
      </c>
      <c r="M2255" s="57" t="s">
        <v>2722</v>
      </c>
      <c r="N2255" s="6" t="s">
        <v>4679</v>
      </c>
      <c r="P2255" s="6" t="s">
        <v>558</v>
      </c>
      <c r="Q2255" s="6" t="s">
        <v>4773</v>
      </c>
      <c r="X2255" s="164">
        <v>651</v>
      </c>
      <c r="Y2255">
        <v>319</v>
      </c>
      <c r="Z2255">
        <v>1373</v>
      </c>
      <c r="AA2255"/>
      <c r="AB2255" s="6">
        <f>SUM(Table2026_09_25[[#This Row],[Number of in-person visits provided in reporting year.]:[Number of video/virtual visits provided in reporting year.]])</f>
        <v>1692</v>
      </c>
      <c r="AC2255" s="6" t="s">
        <v>8469</v>
      </c>
      <c r="AF2255" s="6" t="s">
        <v>7892</v>
      </c>
      <c r="AI2255" t="s">
        <v>7929</v>
      </c>
      <c r="AJ2255" t="s">
        <v>4704</v>
      </c>
      <c r="AK2255" s="6" t="s">
        <v>8483</v>
      </c>
      <c r="AL2255" t="s">
        <v>2782</v>
      </c>
      <c r="AM2255" s="168" t="s">
        <v>7930</v>
      </c>
      <c r="AN2255" s="168" t="s">
        <v>7931</v>
      </c>
      <c r="AO2255" s="168" t="s">
        <v>7932</v>
      </c>
      <c r="AQ2255" t="s">
        <v>63</v>
      </c>
      <c r="AR2255"/>
      <c r="AS2255" t="s">
        <v>7933</v>
      </c>
      <c r="AX2255" s="6" t="s">
        <v>4686</v>
      </c>
      <c r="AZ2255">
        <v>1</v>
      </c>
      <c r="BA2255">
        <v>0.2</v>
      </c>
      <c r="BB2255" s="166">
        <v>0.2</v>
      </c>
      <c r="BC2255">
        <v>0.04</v>
      </c>
      <c r="BD2255">
        <v>0</v>
      </c>
      <c r="BE2255">
        <v>0</v>
      </c>
      <c r="BF2255">
        <v>1</v>
      </c>
      <c r="BG2255">
        <v>1</v>
      </c>
      <c r="BH2255">
        <v>0</v>
      </c>
      <c r="BI2255" s="168">
        <v>0</v>
      </c>
      <c r="BJ2255" s="168">
        <v>0</v>
      </c>
      <c r="BK2255" s="168">
        <v>1</v>
      </c>
      <c r="BL2255" s="168">
        <v>0</v>
      </c>
      <c r="BM2255" s="168">
        <v>0</v>
      </c>
      <c r="BP2255">
        <v>0</v>
      </c>
      <c r="BQ2255">
        <v>2</v>
      </c>
      <c r="BR2255">
        <v>0</v>
      </c>
      <c r="BS2255">
        <v>0</v>
      </c>
      <c r="BT2255">
        <v>0</v>
      </c>
      <c r="BU2255"/>
      <c r="BX2255" s="6">
        <v>2</v>
      </c>
      <c r="BY2255" s="6" t="s">
        <v>6348</v>
      </c>
      <c r="BZ2255" s="6">
        <f t="shared" si="109"/>
        <v>6.4399999999999995</v>
      </c>
      <c r="CA2255" s="6">
        <f t="shared" si="110"/>
        <v>7.2</v>
      </c>
      <c r="DF2255" s="29">
        <f t="shared" si="111"/>
        <v>0</v>
      </c>
    </row>
    <row r="2256" spans="1:111" ht="16" hidden="1" x14ac:dyDescent="0.2">
      <c r="B2256" s="25"/>
      <c r="C2256" s="25"/>
      <c r="D2256" s="32" t="s">
        <v>2722</v>
      </c>
      <c r="E2256" s="6" t="s">
        <v>2723</v>
      </c>
      <c r="F2256" s="25"/>
      <c r="G2256" t="s">
        <v>4725</v>
      </c>
      <c r="H2256" s="55" t="s">
        <v>4701</v>
      </c>
      <c r="I2256"/>
      <c r="J2256" t="s">
        <v>4434</v>
      </c>
      <c r="K2256" s="32" t="s">
        <v>7935</v>
      </c>
      <c r="L2256" s="6" t="s">
        <v>6407</v>
      </c>
      <c r="M2256" s="57" t="s">
        <v>2722</v>
      </c>
      <c r="N2256" s="6" t="s">
        <v>4679</v>
      </c>
      <c r="P2256" s="6" t="s">
        <v>558</v>
      </c>
      <c r="Q2256" s="6" t="s">
        <v>4773</v>
      </c>
      <c r="X2256" s="164">
        <v>1095</v>
      </c>
      <c r="Y2256">
        <v>1142</v>
      </c>
      <c r="Z2256">
        <v>1867</v>
      </c>
      <c r="AA2256"/>
      <c r="AB2256" s="6">
        <f>SUM(Table2026_09_25[[#This Row],[Number of in-person visits provided in reporting year.]:[Number of video/virtual visits provided in reporting year.]])</f>
        <v>3009</v>
      </c>
      <c r="AC2256" s="6" t="s">
        <v>8469</v>
      </c>
      <c r="AF2256" s="6" t="s">
        <v>7892</v>
      </c>
      <c r="AI2256" t="s">
        <v>4703</v>
      </c>
      <c r="AJ2256" t="s">
        <v>4704</v>
      </c>
      <c r="AK2256" s="6" t="s">
        <v>8483</v>
      </c>
      <c r="AL2256" t="s">
        <v>615</v>
      </c>
      <c r="AM2256" s="167"/>
      <c r="AN2256" s="167"/>
      <c r="AO2256" s="167"/>
      <c r="AQ2256" t="s">
        <v>63</v>
      </c>
      <c r="AR2256"/>
      <c r="AS2256" t="s">
        <v>7933</v>
      </c>
      <c r="AX2256" s="6" t="s">
        <v>4686</v>
      </c>
      <c r="AZ2256">
        <v>1</v>
      </c>
      <c r="BA2256">
        <v>0.2</v>
      </c>
      <c r="BB2256" s="166">
        <v>0</v>
      </c>
      <c r="BC2256">
        <v>0.4</v>
      </c>
      <c r="BD2256">
        <v>0.04</v>
      </c>
      <c r="BE2256">
        <v>0</v>
      </c>
      <c r="BF2256">
        <v>2</v>
      </c>
      <c r="BG2256">
        <v>1</v>
      </c>
      <c r="BH2256">
        <v>0</v>
      </c>
      <c r="BI2256" s="167">
        <v>0</v>
      </c>
      <c r="BJ2256" s="167">
        <v>0</v>
      </c>
      <c r="BK2256" s="167">
        <v>1</v>
      </c>
      <c r="BL2256" s="167">
        <v>1</v>
      </c>
      <c r="BM2256" s="167">
        <v>0</v>
      </c>
      <c r="BP2256">
        <v>0</v>
      </c>
      <c r="BQ2256">
        <v>2</v>
      </c>
      <c r="BR2256">
        <v>0</v>
      </c>
      <c r="BS2256">
        <v>0</v>
      </c>
      <c r="BT2256">
        <v>0</v>
      </c>
      <c r="BU2256"/>
      <c r="BX2256" s="6">
        <v>2</v>
      </c>
      <c r="BY2256" s="6" t="s">
        <v>6348</v>
      </c>
      <c r="BZ2256" s="6">
        <f t="shared" si="109"/>
        <v>8.64</v>
      </c>
      <c r="CA2256" s="6">
        <f t="shared" si="110"/>
        <v>9</v>
      </c>
      <c r="DF2256" s="29">
        <f t="shared" si="111"/>
        <v>0</v>
      </c>
    </row>
    <row r="2257" spans="2:110" ht="16" hidden="1" x14ac:dyDescent="0.2">
      <c r="B2257" s="25"/>
      <c r="C2257" s="25"/>
      <c r="D2257" s="32" t="s">
        <v>2722</v>
      </c>
      <c r="E2257" s="6" t="s">
        <v>2723</v>
      </c>
      <c r="F2257" s="25"/>
      <c r="G2257" t="s">
        <v>4725</v>
      </c>
      <c r="H2257" t="s">
        <v>7937</v>
      </c>
      <c r="I2257"/>
      <c r="J2257" t="s">
        <v>4434</v>
      </c>
      <c r="K2257" s="32" t="s">
        <v>7938</v>
      </c>
      <c r="L2257" s="6" t="s">
        <v>6407</v>
      </c>
      <c r="M2257" s="57" t="s">
        <v>2722</v>
      </c>
      <c r="N2257" s="6" t="s">
        <v>4679</v>
      </c>
      <c r="P2257" s="6" t="s">
        <v>558</v>
      </c>
      <c r="Q2257" s="6" t="s">
        <v>4773</v>
      </c>
      <c r="X2257" s="164">
        <v>226</v>
      </c>
      <c r="Y2257">
        <v>341</v>
      </c>
      <c r="Z2257">
        <v>441</v>
      </c>
      <c r="AA2257">
        <v>5</v>
      </c>
      <c r="AB2257" s="6">
        <f>SUM(Table2026_09_25[[#This Row],[Number of in-person visits provided in reporting year.]:[Number of video/virtual visits provided in reporting year.]])</f>
        <v>787</v>
      </c>
      <c r="AC2257" s="6" t="s">
        <v>8469</v>
      </c>
      <c r="AF2257" s="6" t="s">
        <v>7892</v>
      </c>
      <c r="AI2257" t="s">
        <v>8637</v>
      </c>
      <c r="AJ2257" t="s">
        <v>43</v>
      </c>
      <c r="AK2257" s="6" t="s">
        <v>8483</v>
      </c>
      <c r="AL2257" t="s">
        <v>1120</v>
      </c>
      <c r="AM2257" s="168"/>
      <c r="AN2257" s="168"/>
      <c r="AO2257" s="168"/>
      <c r="AQ2257" t="s">
        <v>43</v>
      </c>
      <c r="AR2257"/>
      <c r="AS2257"/>
      <c r="AV2257" t="s">
        <v>8640</v>
      </c>
      <c r="AX2257" s="6" t="s">
        <v>4686</v>
      </c>
      <c r="AZ2257">
        <v>1</v>
      </c>
      <c r="BA2257">
        <v>0.2</v>
      </c>
      <c r="BB2257" s="166">
        <v>0</v>
      </c>
      <c r="BC2257">
        <v>0.2</v>
      </c>
      <c r="BD2257">
        <v>0.04</v>
      </c>
      <c r="BE2257">
        <v>0</v>
      </c>
      <c r="BF2257">
        <v>1</v>
      </c>
      <c r="BG2257" s="166">
        <v>1</v>
      </c>
      <c r="BH2257">
        <v>1</v>
      </c>
      <c r="BI2257" s="168">
        <v>0</v>
      </c>
      <c r="BJ2257" s="168">
        <v>0</v>
      </c>
      <c r="BK2257" s="168">
        <v>1</v>
      </c>
      <c r="BL2257" s="168">
        <v>0</v>
      </c>
      <c r="BM2257" s="168">
        <v>0</v>
      </c>
      <c r="BP2257">
        <v>0</v>
      </c>
      <c r="BQ2257">
        <v>0</v>
      </c>
      <c r="BR2257">
        <v>1</v>
      </c>
      <c r="BS2257">
        <v>0</v>
      </c>
      <c r="BT2257">
        <v>0</v>
      </c>
      <c r="BU2257"/>
      <c r="BX2257" s="6">
        <v>1</v>
      </c>
      <c r="BY2257" s="6" t="s">
        <v>6348</v>
      </c>
      <c r="BZ2257" s="6">
        <f t="shared" si="109"/>
        <v>6.4399999999999995</v>
      </c>
      <c r="CA2257" s="6">
        <f t="shared" si="110"/>
        <v>6</v>
      </c>
      <c r="DF2257" s="29">
        <f t="shared" si="111"/>
        <v>0</v>
      </c>
    </row>
    <row r="2258" spans="2:110" ht="16" hidden="1" x14ac:dyDescent="0.2">
      <c r="B2258" s="25"/>
      <c r="C2258" s="25"/>
      <c r="D2258" s="32" t="s">
        <v>2722</v>
      </c>
      <c r="E2258" s="6" t="s">
        <v>2723</v>
      </c>
      <c r="F2258" s="25"/>
      <c r="G2258" t="s">
        <v>4725</v>
      </c>
      <c r="H2258" s="6" t="s">
        <v>4718</v>
      </c>
      <c r="I2258"/>
      <c r="J2258" t="s">
        <v>4434</v>
      </c>
      <c r="K2258" s="32" t="s">
        <v>8635</v>
      </c>
      <c r="L2258" s="6" t="s">
        <v>6407</v>
      </c>
      <c r="M2258" s="57" t="s">
        <v>2722</v>
      </c>
      <c r="N2258" s="6" t="s">
        <v>4679</v>
      </c>
      <c r="P2258" s="6" t="s">
        <v>558</v>
      </c>
      <c r="Q2258" s="6" t="s">
        <v>4773</v>
      </c>
      <c r="S2258" s="6" t="s">
        <v>499</v>
      </c>
      <c r="X2258" s="164">
        <v>2123</v>
      </c>
      <c r="Y2258">
        <v>2833</v>
      </c>
      <c r="Z2258">
        <v>2117</v>
      </c>
      <c r="AA2258">
        <v>337</v>
      </c>
      <c r="AB2258" s="6">
        <f>SUM(Table2026_09_25[[#This Row],[Number of in-person visits provided in reporting year.]:[Number of video/virtual visits provided in reporting year.]])</f>
        <v>5287</v>
      </c>
      <c r="AC2258" s="6" t="s">
        <v>8469</v>
      </c>
      <c r="AF2258" s="6" t="s">
        <v>7892</v>
      </c>
      <c r="AI2258" t="s">
        <v>8638</v>
      </c>
      <c r="AJ2258" t="s">
        <v>43</v>
      </c>
      <c r="AK2258" s="6" t="s">
        <v>8483</v>
      </c>
      <c r="AL2258" t="s">
        <v>252</v>
      </c>
      <c r="AM2258" s="167"/>
      <c r="AN2258" s="167"/>
      <c r="AO2258" s="167"/>
      <c r="AQ2258" t="s">
        <v>43</v>
      </c>
      <c r="AR2258"/>
      <c r="AS2258"/>
      <c r="AV2258" t="s">
        <v>8640</v>
      </c>
      <c r="AX2258" s="6" t="s">
        <v>4686</v>
      </c>
      <c r="AZ2258">
        <v>2</v>
      </c>
      <c r="BA2258">
        <v>0</v>
      </c>
      <c r="BB2258" s="166">
        <v>0</v>
      </c>
      <c r="BC2258">
        <v>3</v>
      </c>
      <c r="BD2258">
        <v>0.04</v>
      </c>
      <c r="BE2258">
        <v>0</v>
      </c>
      <c r="BF2258">
        <v>3.5</v>
      </c>
      <c r="BG2258">
        <v>2</v>
      </c>
      <c r="BH2258">
        <v>0</v>
      </c>
      <c r="BI2258" s="167">
        <v>0</v>
      </c>
      <c r="BJ2258" s="167">
        <v>0</v>
      </c>
      <c r="BK2258" s="167">
        <v>2</v>
      </c>
      <c r="BL2258" s="167">
        <v>2</v>
      </c>
      <c r="BM2258" s="167">
        <v>0</v>
      </c>
      <c r="BP2258">
        <v>0</v>
      </c>
      <c r="BQ2258">
        <v>0</v>
      </c>
      <c r="BR2258">
        <v>2</v>
      </c>
      <c r="BS2258">
        <v>0</v>
      </c>
      <c r="BT2258">
        <v>0</v>
      </c>
      <c r="BU2258"/>
      <c r="BX2258" s="6">
        <v>2</v>
      </c>
      <c r="BY2258" s="6" t="s">
        <v>6348</v>
      </c>
      <c r="BZ2258" s="6">
        <f t="shared" si="109"/>
        <v>16.54</v>
      </c>
      <c r="CA2258" s="6">
        <f t="shared" si="110"/>
        <v>13.5</v>
      </c>
      <c r="CJ2258" s="170" t="s">
        <v>5148</v>
      </c>
      <c r="CK2258" s="170" t="s">
        <v>4689</v>
      </c>
      <c r="CL2258" s="170" t="s">
        <v>4434</v>
      </c>
      <c r="CN2258" s="170" t="s">
        <v>4691</v>
      </c>
      <c r="CO2258" s="170" t="s">
        <v>4434</v>
      </c>
      <c r="CQ2258" s="170" t="s">
        <v>6413</v>
      </c>
      <c r="CR2258" s="170" t="s">
        <v>8609</v>
      </c>
      <c r="CT2258" s="6" t="s">
        <v>6414</v>
      </c>
      <c r="CU2258" s="6" t="s">
        <v>8607</v>
      </c>
      <c r="CW2258" s="6" t="s">
        <v>5069</v>
      </c>
      <c r="CX2258" s="6" t="s">
        <v>4537</v>
      </c>
      <c r="CY2258" s="6" t="s">
        <v>4537</v>
      </c>
      <c r="DF2258" s="29">
        <f t="shared" si="111"/>
        <v>0</v>
      </c>
    </row>
    <row r="2259" spans="2:110" ht="16" hidden="1" x14ac:dyDescent="0.2">
      <c r="B2259" s="25"/>
      <c r="C2259" s="25"/>
      <c r="D2259" s="32" t="s">
        <v>2722</v>
      </c>
      <c r="E2259" s="6" t="s">
        <v>2723</v>
      </c>
      <c r="F2259" s="25"/>
      <c r="G2259" t="s">
        <v>4725</v>
      </c>
      <c r="H2259" s="6" t="s">
        <v>650</v>
      </c>
      <c r="I2259"/>
      <c r="J2259" t="s">
        <v>4434</v>
      </c>
      <c r="K2259" s="32" t="s">
        <v>7941</v>
      </c>
      <c r="L2259" s="6" t="s">
        <v>6407</v>
      </c>
      <c r="M2259" s="57" t="s">
        <v>2722</v>
      </c>
      <c r="N2259" s="6" t="s">
        <v>4679</v>
      </c>
      <c r="P2259" s="6" t="s">
        <v>558</v>
      </c>
      <c r="Q2259" s="6" t="s">
        <v>4773</v>
      </c>
      <c r="X2259" s="164">
        <v>254</v>
      </c>
      <c r="Y2259">
        <v>746</v>
      </c>
      <c r="Z2259">
        <v>1156</v>
      </c>
      <c r="AA2259">
        <v>82</v>
      </c>
      <c r="AB2259" s="6">
        <f>SUM(Table2026_09_25[[#This Row],[Number of in-person visits provided in reporting year.]:[Number of video/virtual visits provided in reporting year.]])</f>
        <v>1984</v>
      </c>
      <c r="AC2259" s="6" t="s">
        <v>8469</v>
      </c>
      <c r="AF2259" s="6" t="s">
        <v>7892</v>
      </c>
      <c r="AI2259" t="s">
        <v>7942</v>
      </c>
      <c r="AJ2259" t="s">
        <v>43</v>
      </c>
      <c r="AK2259" s="6" t="s">
        <v>8483</v>
      </c>
      <c r="AL2259" t="s">
        <v>651</v>
      </c>
      <c r="AM2259" s="168"/>
      <c r="AN2259" s="168"/>
      <c r="AO2259" s="168"/>
      <c r="AQ2259" t="s">
        <v>43</v>
      </c>
      <c r="AR2259"/>
      <c r="AS2259"/>
      <c r="AV2259" t="s">
        <v>8640</v>
      </c>
      <c r="AX2259" s="6" t="s">
        <v>4686</v>
      </c>
      <c r="AZ2259">
        <v>1</v>
      </c>
      <c r="BA2259">
        <v>0.2</v>
      </c>
      <c r="BB2259" s="166">
        <v>0</v>
      </c>
      <c r="BC2259">
        <v>0</v>
      </c>
      <c r="BD2259">
        <v>0</v>
      </c>
      <c r="BE2259">
        <v>0</v>
      </c>
      <c r="BF2259">
        <v>0.4</v>
      </c>
      <c r="BG2259">
        <v>1</v>
      </c>
      <c r="BH2259">
        <v>0</v>
      </c>
      <c r="BI2259" s="168">
        <v>0</v>
      </c>
      <c r="BJ2259" s="168">
        <v>0</v>
      </c>
      <c r="BK2259" s="168">
        <v>1</v>
      </c>
      <c r="BL2259" s="168">
        <v>0</v>
      </c>
      <c r="BM2259" s="168">
        <v>0</v>
      </c>
      <c r="BP2259">
        <v>1</v>
      </c>
      <c r="BQ2259">
        <v>0</v>
      </c>
      <c r="BR2259">
        <v>1</v>
      </c>
      <c r="BS2259">
        <v>0</v>
      </c>
      <c r="BT2259">
        <v>0</v>
      </c>
      <c r="BU2259"/>
      <c r="BX2259" s="6">
        <v>1</v>
      </c>
      <c r="BY2259" s="6" t="s">
        <v>6348</v>
      </c>
      <c r="BZ2259" s="6">
        <f t="shared" si="109"/>
        <v>5.6</v>
      </c>
      <c r="CA2259" s="6">
        <f t="shared" si="110"/>
        <v>5.4</v>
      </c>
      <c r="DF2259" s="29">
        <f t="shared" si="111"/>
        <v>0</v>
      </c>
    </row>
  </sheetData>
  <dataValidations count="3">
    <dataValidation type="decimal" operator="greaterThan" allowBlank="1" showInputMessage="1" showErrorMessage="1" sqref="BC2197:BC2199 BP2198 AZ2196:AZ2198" xr:uid="{1BB6849D-909D-F04F-A2CF-54800BF23150}">
      <formula1>0</formula1>
    </dataValidation>
    <dataValidation type="list" allowBlank="1" showInputMessage="1" showErrorMessage="1" sqref="P2240 P2206:P2217 P25 P2134:P2135 P2121 P1935:P1986 P1773 P1759 P1591:P1644 P1446 P1429 P1278:P1320 P1130 P1016:P1065 P896 P738:P804 P628:P630 P611:P620 P607 P598 P592 P590 P582:P583 P566:P567 P555:P558 P526:P527 P508 P501 P497:P498 P469 P464:P465 P446 P409:P411 P405:P406 P403 P392 P372:P373 P365 P361 P358:P359 P347 P340:P341 P308 P296:P297 P289 P276 P273 P261:P262 P214 P203:P204 P193:P194 P157 P127 P118:P120 P115 P111 P97 P89 P57:P59 P27:P29 P22:P23 P14 P2147 P2145 P2140 P2137 P1988:P1998 P1789 P1753:P1754 P1741 P1646:P1648 P1457 P1322:P1341 P1185 P1125:P1126 P934 P888:P889 P658 P637 P594 P511 P506 P485 P474 P443 P399 P396 P378 P367 P310 P161 P99 P91 P62 P51:P52 P2233:P2234 P2236:P2237 P2250:P2259 P476:P477" xr:uid="{04337CC0-D9C9-EC4A-84F5-2D873E2C9DE7}">
      <formula1>#REF!</formula1>
    </dataValidation>
    <dataValidation allowBlank="1" showInputMessage="1" showErrorMessage="1" sqref="AF589 X588:X611" xr:uid="{89AE7989-80B5-FC4E-851A-1BD1B14471F1}"/>
  </dataValidations>
  <hyperlinks>
    <hyperlink ref="M606" r:id="rId1" display="mailto:abarry@sjsudbury.com" xr:uid="{E0ECA3DB-A680-8B4E-B2A2-721856DE6F44}"/>
    <hyperlink ref="M588" r:id="rId2" xr:uid="{F2207072-3E39-A341-B115-2103A81BBEA4}"/>
    <hyperlink ref="M604" r:id="rId3" xr:uid="{C09A21A9-9C11-CF41-9DCF-107A81B6CEF1}"/>
    <hyperlink ref="M593" r:id="rId4" xr:uid="{9590D9DA-1E68-0145-AC78-C9B89C296C6D}"/>
    <hyperlink ref="M591" r:id="rId5" xr:uid="{AF6267DB-0877-EC49-9423-4F6A3581778C}"/>
    <hyperlink ref="M602" r:id="rId6" xr:uid="{62564544-B20E-334F-8175-7110D1618F74}"/>
    <hyperlink ref="M605" r:id="rId7" xr:uid="{9A7D39F8-4BBC-1B4B-BB80-62F6FD1FC977}"/>
    <hyperlink ref="M608" r:id="rId8" xr:uid="{7A92342B-1534-874D-9E10-C9DF3824BCD8}"/>
    <hyperlink ref="M609" r:id="rId9" xr:uid="{50305F86-DE7B-1848-B28A-CFDEBC28D116}"/>
    <hyperlink ref="M597" r:id="rId10" xr:uid="{D4474A3A-5759-AE45-B11C-B67E9D7B4579}"/>
    <hyperlink ref="M598" r:id="rId11" xr:uid="{5D7A668B-A785-4B43-8560-5D7DE4A06791}"/>
    <hyperlink ref="DE17" r:id="rId12" xr:uid="{9ADB0790-1484-5641-9331-9B206BC76539}"/>
    <hyperlink ref="D612" r:id="rId13" xr:uid="{AE96B84D-572D-1A42-9715-EA5DCE0CB392}"/>
    <hyperlink ref="D613" r:id="rId14" xr:uid="{8A1EB6C2-0777-064D-8A4A-10060A455E2F}"/>
    <hyperlink ref="D614" r:id="rId15" xr:uid="{777EE3EF-8407-324F-A5FE-69C5BB10FB76}"/>
    <hyperlink ref="D616" r:id="rId16" xr:uid="{AE3FCC46-8325-D442-9078-44DAC6F6820B}"/>
    <hyperlink ref="D617" r:id="rId17" xr:uid="{7E3DAF87-35AE-CF40-B73E-0B91FCACBCD9}"/>
    <hyperlink ref="D618" r:id="rId18" xr:uid="{29088716-960A-954A-90B6-7C1F92F3341D}"/>
    <hyperlink ref="D619" r:id="rId19" xr:uid="{E9A4EDCC-DE67-7D49-914F-3094943DA44F}"/>
    <hyperlink ref="D620" r:id="rId20" xr:uid="{55F3721A-BD17-1D44-B868-3118C30FC0A9}"/>
    <hyperlink ref="D615" r:id="rId21" xr:uid="{BBF3C422-2387-7A4D-B623-D9B5E91B9985}"/>
    <hyperlink ref="K612" r:id="rId22" xr:uid="{AA2413CD-C194-7C42-B88C-FAB67F365527}"/>
    <hyperlink ref="K613" r:id="rId23" xr:uid="{FD704A87-D01E-7147-A7F1-9AB8F12BDCE5}"/>
    <hyperlink ref="K614" r:id="rId24" xr:uid="{6CEAAD1B-AB95-0D44-90CD-368B063281C2}"/>
    <hyperlink ref="K615" r:id="rId25" xr:uid="{40079A4F-1C40-ED43-8CE8-E8C66C229499}"/>
    <hyperlink ref="K616" r:id="rId26" xr:uid="{328449B6-64E9-BE4B-B7F7-36175EB240B1}"/>
    <hyperlink ref="K617" r:id="rId27" xr:uid="{26BCC419-73EB-4149-BA8C-96C0C7BA1712}"/>
    <hyperlink ref="K618" r:id="rId28" xr:uid="{7440B69D-CD7E-354C-964B-B862A61023A5}"/>
    <hyperlink ref="K619" r:id="rId29" xr:uid="{BE5653D7-AFE8-1C4E-A3AA-72AEDCC72107}"/>
    <hyperlink ref="K620" r:id="rId30" xr:uid="{6955A12F-307D-FA46-8E6F-71484D409B01}"/>
    <hyperlink ref="M613" r:id="rId31" xr:uid="{D8E7CF81-9BC3-8947-9CB6-F444170A0738}"/>
    <hyperlink ref="M614" r:id="rId32" xr:uid="{D882DAA0-420B-8249-9BCD-3D380E361132}"/>
    <hyperlink ref="M615" r:id="rId33" xr:uid="{4A2B48EB-1608-7B4A-8D07-8FCC3832D55C}"/>
    <hyperlink ref="M612" r:id="rId34" xr:uid="{4C0433FE-3BE9-4441-8797-FC0D418D06B5}"/>
    <hyperlink ref="M616" r:id="rId35" xr:uid="{7CA16784-98E3-4A48-BCF7-B469CEB46EDA}"/>
    <hyperlink ref="M617" r:id="rId36" xr:uid="{F24E813A-A496-8B45-86AA-76FBE78A89D7}"/>
    <hyperlink ref="M618" r:id="rId37" xr:uid="{E94B2FBF-E58C-0B4F-A44F-D6724B41D00E}"/>
    <hyperlink ref="M619" r:id="rId38" xr:uid="{6830CDAE-410C-094B-B0B1-C438BEA4E368}"/>
    <hyperlink ref="M620" r:id="rId39" xr:uid="{B6AD56C6-EF79-DB45-B930-D88F0AD88D1B}"/>
    <hyperlink ref="D273" r:id="rId40" xr:uid="{FBD96473-783E-924E-8016-550FE63C97F3}"/>
    <hyperlink ref="M639" r:id="rId41" display="mailto:phyatt@cmhaff.ca" xr:uid="{E3C3A83F-D4AB-5A4D-A080-40790DB9D3A7}"/>
    <hyperlink ref="D656" r:id="rId42" xr:uid="{981C449D-67E9-5443-8223-25E3D9FC8AF0}"/>
    <hyperlink ref="D657:D660" r:id="rId43" display="jaspal.brar@williamoslerhs.ca" xr:uid="{E089F863-595B-444E-A3B8-8946FF1A3077}"/>
    <hyperlink ref="M656" r:id="rId44" xr:uid="{91CF92D1-B25A-AB44-BC23-7D76521D8BB5}"/>
    <hyperlink ref="M657:M660" r:id="rId45" display="jaspal.brar@williamoslerhs.ca" xr:uid="{4B934108-2E66-B247-8963-F1AD5990B187}"/>
    <hyperlink ref="DD656" r:id="rId46" xr:uid="{4F724DEF-3642-4442-96B9-96381C2A8F10}"/>
    <hyperlink ref="DD657:DD660" r:id="rId47" display="Jaspal.Brar@williamoslerhs.ca" xr:uid="{4F52D048-28E2-D64A-A8CB-B96B7BD2FE3C}"/>
    <hyperlink ref="DD2239" r:id="rId48" xr:uid="{C020D252-8A04-A549-8F12-770B286E78D7}"/>
    <hyperlink ref="DD2240" r:id="rId49" xr:uid="{E7EDEC7B-32C3-6948-86B4-259F06E93B18}"/>
    <hyperlink ref="DD2238" r:id="rId50" xr:uid="{A2D711E5-0896-B544-82FE-D92C3D6E0B6D}"/>
    <hyperlink ref="DD2211" r:id="rId51" xr:uid="{E7D9D178-D01D-9F49-8492-59BBF679142B}"/>
    <hyperlink ref="DD2207" r:id="rId52" xr:uid="{0BDF034D-E14B-2942-8B9D-2A80CC1A203E}"/>
    <hyperlink ref="DD2216" r:id="rId53" xr:uid="{93DE3099-BC3C-9D45-93C2-FF026D3B488A}"/>
    <hyperlink ref="DD2222" r:id="rId54" xr:uid="{1835B6A5-9A73-EB40-8342-3D7261019A0A}"/>
    <hyperlink ref="D2242" r:id="rId55" xr:uid="{1F8A3B53-F4E4-0D47-B8BF-6FA00B4E428B}"/>
    <hyperlink ref="D2243" r:id="rId56" xr:uid="{D498F530-CDB3-B14B-8B6C-C77A056DC3AB}"/>
    <hyperlink ref="D2244" r:id="rId57" xr:uid="{B893E4F9-0F55-1444-916D-5FBFB72222BB}"/>
    <hyperlink ref="D2245" r:id="rId58" xr:uid="{81DB959C-8BD4-D349-8BBB-5D6D5F02537C}"/>
    <hyperlink ref="D2246" r:id="rId59" xr:uid="{284753EE-8AE7-EF44-A862-2D5B0175A174}"/>
    <hyperlink ref="D2247" r:id="rId60" xr:uid="{F707775D-9AD0-0743-9846-486591C0E6AC}"/>
    <hyperlink ref="D2248" r:id="rId61" xr:uid="{D0E6D06E-F477-884B-989F-77247CA490C4}"/>
    <hyperlink ref="D2249" r:id="rId62" xr:uid="{E1D1507A-4E42-9E4B-A77B-7CFDD51B6862}"/>
    <hyperlink ref="D2241" r:id="rId63" xr:uid="{4F7472F0-8DED-124C-97A7-CAC137F54289}"/>
    <hyperlink ref="K2250" r:id="rId64" xr:uid="{F7117177-598D-774C-84E0-2C102E3C1077}"/>
    <hyperlink ref="K2251" r:id="rId65" xr:uid="{4A26007B-F593-4947-9811-B1E9483E53C1}"/>
    <hyperlink ref="K2252" r:id="rId66" xr:uid="{549107E0-3B68-5642-A7BC-D5D28D2B5809}"/>
    <hyperlink ref="K2253" r:id="rId67" xr:uid="{1A42866B-23A2-2C45-BC69-0F199A98E1F9}"/>
    <hyperlink ref="K2254" r:id="rId68" xr:uid="{7C39781E-C9E8-1D45-9185-43AD65221B2C}"/>
    <hyperlink ref="K2255" r:id="rId69" xr:uid="{5D7CE616-D22E-7B46-91FE-D5E8D330FEB4}"/>
    <hyperlink ref="K2256" r:id="rId70" xr:uid="{ED271843-DC7B-4047-A4E9-ABF7E393D232}"/>
    <hyperlink ref="K2257" r:id="rId71" xr:uid="{321C2CB3-1BE2-0C42-B21B-F2E6ECF22651}"/>
    <hyperlink ref="K2258" r:id="rId72" xr:uid="{E59DC970-8F3D-8E44-BAD4-F18A8352FF52}"/>
    <hyperlink ref="K2259" r:id="rId73" xr:uid="{44F9A522-1875-9942-9DBB-7861E375BC2D}"/>
    <hyperlink ref="M2250" r:id="rId74" xr:uid="{21E4A0DA-AEA4-8B42-B76F-98AA896B0348}"/>
    <hyperlink ref="M2251" r:id="rId75" xr:uid="{7120B180-5408-DD49-B829-27F628610D7E}"/>
    <hyperlink ref="M2252" r:id="rId76" xr:uid="{07F0D5FD-486C-B044-9BB4-5256C51E374F}"/>
    <hyperlink ref="M2253" r:id="rId77" xr:uid="{29A7EB97-2D36-FC47-8BB3-0E6E9815C12E}"/>
    <hyperlink ref="M2254" r:id="rId78" xr:uid="{B0FDDC09-C395-5D4C-9E48-B194A2CCE78F}"/>
    <hyperlink ref="M2255" r:id="rId79" xr:uid="{C35F06EF-49BB-484C-BC10-A255904D144E}"/>
    <hyperlink ref="M2256" r:id="rId80" xr:uid="{FB2D977B-6E3D-3D4A-9977-7DC256EBD361}"/>
    <hyperlink ref="M2257" r:id="rId81" xr:uid="{6229090E-22A1-2A46-B3C9-A08693AED0C7}"/>
    <hyperlink ref="M2258" r:id="rId82" xr:uid="{36033D4A-E07E-114C-AB69-9D15B14758DF}"/>
    <hyperlink ref="M2259" r:id="rId83" xr:uid="{86597B7A-3CE9-6B47-862A-6548BD436B59}"/>
    <hyperlink ref="D2250" r:id="rId84" xr:uid="{6397D52E-78F4-154F-AA42-03DED539D78C}"/>
    <hyperlink ref="D2251" r:id="rId85" xr:uid="{FA646E92-3D71-C340-A850-8E54E3AA9B02}"/>
    <hyperlink ref="D2252" r:id="rId86" xr:uid="{E49E22B0-7210-4A41-80C1-076C50C84C78}"/>
    <hyperlink ref="D2253" r:id="rId87" xr:uid="{03AAFCB8-6385-D040-B63F-DBC676246E21}"/>
    <hyperlink ref="D2254" r:id="rId88" xr:uid="{A94CA895-724A-C744-935F-F77C72370679}"/>
    <hyperlink ref="D2255" r:id="rId89" xr:uid="{F0697BFD-8EB8-764E-B173-EC2B8059D626}"/>
    <hyperlink ref="D2256" r:id="rId90" xr:uid="{9D3563AE-4F95-5B49-9B22-65566BAB7E21}"/>
    <hyperlink ref="D2257" r:id="rId91" xr:uid="{97927788-7FE9-DE43-B3AB-C1B0F0165A83}"/>
    <hyperlink ref="D2258" r:id="rId92" xr:uid="{4796BB12-FB93-7D4E-847A-2840243384AC}"/>
    <hyperlink ref="D2259" r:id="rId93" xr:uid="{01E324D0-680B-B340-8FE5-4DBC4689FCF7}"/>
  </hyperlinks>
  <pageMargins left="0.7" right="0.7" top="0.75" bottom="0.75" header="0.3" footer="0.3"/>
  <pageSetup paperSize="9" orientation="portrait" r:id="rId94"/>
  <tableParts count="1">
    <tablePart r:id="rId9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4E7F1D1AF7EF4284CB77EF847F82D0" ma:contentTypeVersion="13" ma:contentTypeDescription="Create a new document." ma:contentTypeScope="" ma:versionID="16926554c2a332949b8b16cd521febd3">
  <xsd:schema xmlns:xsd="http://www.w3.org/2001/XMLSchema" xmlns:xs="http://www.w3.org/2001/XMLSchema" xmlns:p="http://schemas.microsoft.com/office/2006/metadata/properties" xmlns:ns2="9de4adc2-1db1-4bdb-82d1-2b63cef43a2c" xmlns:ns3="2bd9a24f-4783-4160-a27f-d88bd7318c42" targetNamespace="http://schemas.microsoft.com/office/2006/metadata/properties" ma:root="true" ma:fieldsID="a9f25367fca228fe76d8d2bf1c15b229" ns2:_="" ns3:_="">
    <xsd:import namespace="9de4adc2-1db1-4bdb-82d1-2b63cef43a2c"/>
    <xsd:import namespace="2bd9a24f-4783-4160-a27f-d88bd7318c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4adc2-1db1-4bdb-82d1-2b63cef43a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32435d3-2850-4446-8a0a-2cb51842920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d9a24f-4783-4160-a27f-d88bd7318c4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e4adc2-1db1-4bdb-82d1-2b63cef43a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78CFA4-BCE3-41E4-8A65-E65B847C82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4adc2-1db1-4bdb-82d1-2b63cef43a2c"/>
    <ds:schemaRef ds:uri="2bd9a24f-4783-4160-a27f-d88bd7318c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296F61-F97B-4DE8-8A05-F8B74A907B4D}">
  <ds:schemaRefs>
    <ds:schemaRef ds:uri="http://schemas.microsoft.com/sharepoint/v3/contenttype/forms"/>
  </ds:schemaRefs>
</ds:datastoreItem>
</file>

<file path=customXml/itemProps3.xml><?xml version="1.0" encoding="utf-8"?>
<ds:datastoreItem xmlns:ds="http://schemas.openxmlformats.org/officeDocument/2006/customXml" ds:itemID="{B33BC5E3-72BA-4DB3-9BBF-7755F23175F1}">
  <ds:schemaRefs>
    <ds:schemaRef ds:uri="http://purl.org/dc/terms/"/>
    <ds:schemaRef ds:uri="http://purl.org/dc/dcmitype/"/>
    <ds:schemaRef ds:uri="9de4adc2-1db1-4bdb-82d1-2b63cef43a2c"/>
    <ds:schemaRef ds:uri="http://schemas.openxmlformats.org/package/2006/metadata/core-properties"/>
    <ds:schemaRef ds:uri="http://purl.org/dc/elements/1.1/"/>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2bd9a24f-4783-4160-a27f-d88bd7318c4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Cover Sheet</vt:lpstr>
      <vt:lpstr>Table of Contents</vt:lpstr>
      <vt:lpstr>Introduction-Quick Stats</vt:lpstr>
      <vt:lpstr>Quick Summary</vt:lpstr>
      <vt:lpstr>Methods - Data Sources</vt:lpstr>
      <vt:lpstr>Program Dashboard</vt:lpstr>
      <vt:lpstr>HR Dashboard</vt:lpstr>
      <vt:lpstr>Central Intake &amp; Quality</vt:lpstr>
      <vt:lpstr>QualityData</vt:lpstr>
      <vt:lpstr>Service Types</vt:lpstr>
      <vt:lpstr>Facilities</vt:lpstr>
      <vt:lpstr>Services Map Legacy</vt:lpstr>
      <vt:lpstr>2026-09-25 Submitted Data</vt:lpstr>
      <vt:lpstr>AGPU</vt:lpstr>
      <vt:lpstr>COE</vt:lpstr>
      <vt:lpstr>GATU</vt:lpstr>
      <vt:lpstr>GOC</vt:lpstr>
      <vt:lpstr>HELP_Program</vt:lpstr>
      <vt:lpstr>NLOT</vt:lpstr>
      <vt:lpstr>Snapshot_2022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Kelly Kay</cp:lastModifiedBy>
  <dcterms:created xsi:type="dcterms:W3CDTF">2022-11-04T09:49:58Z</dcterms:created>
  <dcterms:modified xsi:type="dcterms:W3CDTF">2026-10-01T15:15:56Z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0x010100E04E7F1D1AF7EF4284CB77EF847F82D0</vt:lpwstr>
  </property>
  <property fmtid="{D5CDD505-2E9C-101B-9397-08002B2CF9AE}" pid="3" name="MediaServiceImageTags">
    <vt:lpwstr/>
  </property>
</Properties>
</file>